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1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Ex3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Ex4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ables/table9.xml" ContentType="application/vnd.openxmlformats-officedocument.spreadsheetml.table+xml"/>
  <Override PartName="/xl/queryTables/queryTable3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Cache/pivotCacheDefinition1.xml" ContentType="application/vnd.openxmlformats-officedocument.spreadsheetml.pivotCacheDefinition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quidonlus.sharepoint.com/sites/ControllodiGestione/Documenti condivisi/Report mensile/02.REPORT MENSILE/2025/06.2025/"/>
    </mc:Choice>
  </mc:AlternateContent>
  <xr:revisionPtr revIDLastSave="274" documentId="8_{99E94EA8-4A9B-4745-A434-AD6C1CF56A83}" xr6:coauthVersionLast="47" xr6:coauthVersionMax="47" xr10:uidLastSave="{5EEAA296-C8CA-46A9-8B57-85DDD1A573FC}"/>
  <bookViews>
    <workbookView xWindow="-120" yWindow="-120" windowWidth="29040" windowHeight="17520" tabRatio="909" activeTab="4" xr2:uid="{1B95A3EB-DD8B-43EC-AC66-87095B56FC1E}"/>
  </bookViews>
  <sheets>
    <sheet name="INDICE" sheetId="12" r:id="rId1"/>
    <sheet name="FOGLI PER REPORT --&gt;" sheetId="24" r:id="rId2"/>
    <sheet name="Grafici" sheetId="29" r:id="rId3"/>
    <sheet name="DB_Grafici" sheetId="30" r:id="rId4"/>
    <sheet name="CE_Sintetico" sheetId="11" r:id="rId5"/>
    <sheet name="CE_Esteso" sheetId="16" r:id="rId6"/>
    <sheet name="SP_CIN" sheetId="20" r:id="rId7"/>
    <sheet name="RICLASSIFICATI --&gt;" sheetId="23" r:id="rId8"/>
    <sheet name="CE_CEE" sheetId="36" r:id="rId9"/>
    <sheet name="SP_CEE" sheetId="37" r:id="rId10"/>
    <sheet name="CE_YtD" sheetId="15" r:id="rId11"/>
    <sheet name="CE_MoM" sheetId="35" r:id="rId12"/>
    <sheet name="Pivot_CDR" sheetId="39" r:id="rId13"/>
    <sheet name="Pivot_CE" sheetId="32" r:id="rId14"/>
    <sheet name="Pivot_CE (2)" sheetId="40" r:id="rId15"/>
    <sheet name="Sheet2" sheetId="42" r:id="rId16"/>
    <sheet name="Pivot_SP" sheetId="33" r:id="rId17"/>
    <sheet name="SP" sheetId="19" r:id="rId18"/>
    <sheet name="FCT" sheetId="17" r:id="rId19"/>
    <sheet name="RF_YtD" sheetId="25" r:id="rId20"/>
    <sheet name="DATABASE --&gt;" sheetId="22" r:id="rId21"/>
    <sheet name="DB_Complessivo" sheetId="10" r:id="rId22"/>
    <sheet name="Check_Mappatura" sheetId="9" r:id="rId23"/>
    <sheet name="Mappatura_PdC" sheetId="8" r:id="rId24"/>
    <sheet name="IMPORT DATI --&gt;" sheetId="21" r:id="rId25"/>
    <sheet name="Drop_Coge" sheetId="1" r:id="rId26"/>
    <sheet name="Budget_2024" sheetId="4" r:id="rId27"/>
    <sheet name="REV_Budget2024" sheetId="34" r:id="rId28"/>
    <sheet name="Budget_2025" sheetId="38" r:id="rId29"/>
    <sheet name="REV_Budget2025" sheetId="43" r:id="rId30"/>
    <sheet name="Filtered_dipendenti" sheetId="14" r:id="rId31"/>
    <sheet name="Rettifiche_Dipendenti" sheetId="13" r:id="rId32"/>
    <sheet name="Rettifiche_Coge" sheetId="2" r:id="rId33"/>
    <sheet name="Appoggio_Schemi" sheetId="26" r:id="rId34"/>
    <sheet name="Rettifiche_Grant" sheetId="3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aliq_irap">[1]Tax!$D$61</definedName>
    <definedName name="_aliq_ires">[1]Tax!$D$60</definedName>
    <definedName name="_capitale_iniziale">#REF!</definedName>
    <definedName name="_company">[2]COVER!$B$3</definedName>
    <definedName name="_data_fin">#REF!</definedName>
    <definedName name="_data_inizio">#REF!</definedName>
    <definedName name="_durata_anni">#REF!</definedName>
    <definedName name="_xlnm._FilterDatabase" localSheetId="26" hidden="1">Budget_2024!$A$1:$D$1484</definedName>
    <definedName name="_xlnm._FilterDatabase" localSheetId="8" hidden="1">CE_CEE!$A$1:$B$1</definedName>
    <definedName name="_xlnm._FilterDatabase" localSheetId="3" hidden="1">DB_Grafici!$A$125:$D$199</definedName>
    <definedName name="_xlnm._FilterDatabase" localSheetId="25" hidden="1">Drop_Coge!$A$1:$D$9208</definedName>
    <definedName name="_xlnm._FilterDatabase" localSheetId="32" hidden="1">'Rettifiche_Coge'!$A$1:$D$29</definedName>
    <definedName name="_xlnm._FilterDatabase" localSheetId="31" hidden="1">'Rettifiche_Dipendenti'!$A$1:$D$67</definedName>
    <definedName name="_inflazione">[3]cover!$B$11</definedName>
    <definedName name="_inflazione_mese">'[1]3.sensitivity'!$D$10</definedName>
    <definedName name="_intervallo_mese">#REF!</definedName>
    <definedName name="_newbond">[1]cover!$E$37</definedName>
    <definedName name="_num_rate">#REF!</definedName>
    <definedName name="_periodicita">#REF!</definedName>
    <definedName name="_rata">#REF!</definedName>
    <definedName name="_Scala">[2]COVER!$B$4</definedName>
    <definedName name="_spese_extra">#REF!</definedName>
    <definedName name="_tab_periodi">#REF!</definedName>
    <definedName name="_tablePU">[1]PU!$A$1:$B$18</definedName>
    <definedName name="_tasso_annuale">#REF!</definedName>
    <definedName name="_tasso_mutuo">#REF!</definedName>
    <definedName name="_tasso_VAN">#REF!</definedName>
    <definedName name="_tipo_periodo">#REF!</definedName>
    <definedName name="_xlchart.v1.10" hidden="1">DB_Grafici!$D$126:$D$184</definedName>
    <definedName name="_xlchart.v1.6" hidden="1">DB_Grafici!$A$126:$A$184</definedName>
    <definedName name="_xlchart.v1.7" hidden="1">DB_Grafici!$B$125</definedName>
    <definedName name="_xlchart.v1.8" hidden="1">DB_Grafici!$B$126:$B$184</definedName>
    <definedName name="_xlchart.v1.9" hidden="1">DB_Grafici!$D$125</definedName>
    <definedName name="_xlchart.v5.0" hidden="1">DB_Grafici!$A$77:$A$81</definedName>
    <definedName name="_xlchart.v5.1" hidden="1">DB_Grafici!$B$76</definedName>
    <definedName name="_xlchart.v5.11" hidden="1">DB_Grafici!$A$77:$A$81</definedName>
    <definedName name="_xlchart.v5.12" hidden="1">DB_Grafici!$B$76</definedName>
    <definedName name="_xlchart.v5.13" hidden="1">DB_Grafici!$B$77:$B$81</definedName>
    <definedName name="_xlchart.v5.2" hidden="1">DB_Grafici!$B$77:$B$81</definedName>
    <definedName name="_xlchart.v5.3" hidden="1">DB_Grafici!$A$112:$A$118</definedName>
    <definedName name="_xlchart.v5.4" hidden="1">DB_Grafici!$B$111</definedName>
    <definedName name="_xlchart.v5.5" hidden="1">DB_Grafici!$B$112:$B$118</definedName>
    <definedName name="Altezza">#REF!</definedName>
    <definedName name="ArticoloFornitore">#REF!</definedName>
    <definedName name="CampoEX">#REF!</definedName>
    <definedName name="CampoEx1">#REF!</definedName>
    <definedName name="CampoEx2">#REF!</definedName>
    <definedName name="Codice">#REF!</definedName>
    <definedName name="ColFornitore1">#REF!</definedName>
    <definedName name="ColFornitore10">#REF!</definedName>
    <definedName name="ColFornitore11">#REF!</definedName>
    <definedName name="ColFornitore12">#REF!</definedName>
    <definedName name="ColFornitore13">#REF!</definedName>
    <definedName name="ColFornitore14">#REF!</definedName>
    <definedName name="ColFornitore15">#REF!</definedName>
    <definedName name="ColFornitore16">#REF!</definedName>
    <definedName name="ColFornitore17">#REF!</definedName>
    <definedName name="ColFornitore18">#REF!</definedName>
    <definedName name="ColFornitore19">#REF!</definedName>
    <definedName name="ColFornitore2">#REF!</definedName>
    <definedName name="ColFornitore20">#REF!</definedName>
    <definedName name="ColFornitore3">#REF!</definedName>
    <definedName name="ColFornitore4">#REF!</definedName>
    <definedName name="ColFornitore5">#REF!</definedName>
    <definedName name="ColFornitore6">#REF!</definedName>
    <definedName name="ColFornitore7">#REF!</definedName>
    <definedName name="ColFornitore8">#REF!</definedName>
    <definedName name="ColFornitore9">#REF!</definedName>
    <definedName name="Colore1">#REF!</definedName>
    <definedName name="Colore10">#REF!</definedName>
    <definedName name="Colore11">#REF!</definedName>
    <definedName name="Colore12">#REF!</definedName>
    <definedName name="Colore13">#REF!</definedName>
    <definedName name="Colore14">#REF!</definedName>
    <definedName name="Colore15">#REF!</definedName>
    <definedName name="Colore16">#REF!</definedName>
    <definedName name="Colore17">#REF!</definedName>
    <definedName name="Colore18">#REF!</definedName>
    <definedName name="Colore19">#REF!</definedName>
    <definedName name="Colore2">#REF!</definedName>
    <definedName name="Colore20">#REF!</definedName>
    <definedName name="Colore21">#REF!</definedName>
    <definedName name="Colore3">#REF!</definedName>
    <definedName name="Colore4">#REF!</definedName>
    <definedName name="Colore5">#REF!</definedName>
    <definedName name="Colore6">#REF!</definedName>
    <definedName name="Colore7">#REF!</definedName>
    <definedName name="Colore8">#REF!</definedName>
    <definedName name="Colore9">#REF!</definedName>
    <definedName name="Composizione">#REF!</definedName>
    <definedName name="ComposizioneDescrizione">#REF!</definedName>
    <definedName name="d_data">[4]PRICE_CALCULATION!$E$2</definedName>
    <definedName name="Descrizione">#REF!</definedName>
    <definedName name="eX">#REF!</definedName>
    <definedName name="ExternalData_1" localSheetId="33" hidden="1">Appoggio_Schemi!$A$17:$AR$18</definedName>
    <definedName name="ExternalData_1" localSheetId="22" hidden="1">'Check_Mappatura'!$A$1:$B$9</definedName>
    <definedName name="ExternalData_1" localSheetId="30" hidden="1">Filtered_dipendenti!$A$1:$D$45</definedName>
    <definedName name="ExternalData_2" localSheetId="21" hidden="1">DB_Complessivo!$A$1:$N$18989</definedName>
    <definedName name="FornitoreC">#REF!</definedName>
    <definedName name="FornitoreR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nefficienza">[5]Personale!$K$2</definedName>
    <definedName name="Infor">#REF!</definedName>
    <definedName name="MACRO1">#REF!</definedName>
    <definedName name="Macro2">#REF!</definedName>
    <definedName name="Macro3">#REF!</definedName>
    <definedName name="Note09">#REF!</definedName>
    <definedName name="paint_01">#REF!</definedName>
    <definedName name="paint_02">#REF!</definedName>
    <definedName name="paint_03">#REF!</definedName>
    <definedName name="paint_04">'[6]Schema segnalazioni'!$C$7:$T$7,'[6]Schema segnalazioni'!$A$9</definedName>
    <definedName name="paint_05">'[7]Legenda cat. di segnalazione'!$B$8:$C$8,'[7]Legenda cat. di segnalazione'!$B$16:$C$16,'[7]Legenda cat. di segnalazione'!$B$19:$C$19,'[7]Legenda cat. di segnalazione'!$B$23:$C$23,'[7]Legenda cat. di segnalazione'!$K$29:$L$29,'[7]Legenda cat. di segnalazione'!$K$8:$L$8,'[7]Legenda cat. di segnalazione'!$H$8:$I$8,'[7]Legenda cat. di segnalazione'!$H$11:$I$11,'[7]Legenda cat. di segnalazione'!$E$8:$F$8</definedName>
    <definedName name="Peso">#REF!</definedName>
    <definedName name="Prezzo">#REF!</definedName>
    <definedName name="Profis">#REF!</definedName>
    <definedName name="Scala">[2]COVER!$B$4</definedName>
    <definedName name="TipoPrezzo">#REF!</definedName>
    <definedName name="vvv">#REF!</definedName>
  </definedNames>
  <calcPr calcId="191028"/>
  <pivotCaches>
    <pivotCache cacheId="0" r:id="rId4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5" l="1"/>
  <c r="G6" i="16"/>
  <c r="D2" i="16"/>
  <c r="F2" i="16"/>
  <c r="G2" i="16"/>
  <c r="D3" i="16"/>
  <c r="F3" i="16"/>
  <c r="G3" i="16"/>
  <c r="H3" i="16"/>
  <c r="I3" i="16"/>
  <c r="D4" i="16"/>
  <c r="F4" i="16"/>
  <c r="G4" i="16"/>
  <c r="H4" i="16"/>
  <c r="I4" i="16"/>
  <c r="D5" i="16"/>
  <c r="F5" i="16"/>
  <c r="G5" i="16"/>
  <c r="H5" i="16"/>
  <c r="I5" i="16"/>
  <c r="D6" i="16"/>
  <c r="F6" i="16"/>
  <c r="H6" i="16"/>
  <c r="I6" i="16"/>
  <c r="D7" i="16"/>
  <c r="F7" i="16"/>
  <c r="G7" i="16"/>
  <c r="H7" i="16"/>
  <c r="I7" i="16"/>
  <c r="D8" i="16"/>
  <c r="F8" i="16"/>
  <c r="G8" i="16"/>
  <c r="H8" i="16"/>
  <c r="I8" i="16"/>
  <c r="D9" i="16"/>
  <c r="F9" i="16"/>
  <c r="G9" i="16"/>
  <c r="H9" i="16"/>
  <c r="I9" i="16"/>
  <c r="D10" i="16"/>
  <c r="F10" i="16"/>
  <c r="G10" i="16"/>
  <c r="H10" i="16"/>
  <c r="I10" i="16"/>
  <c r="D11" i="16"/>
  <c r="F11" i="16"/>
  <c r="G11" i="16"/>
  <c r="H11" i="16"/>
  <c r="I11" i="16"/>
  <c r="D12" i="16"/>
  <c r="F12" i="16"/>
  <c r="G12" i="16"/>
  <c r="H12" i="16"/>
  <c r="I12" i="16"/>
  <c r="D13" i="16"/>
  <c r="F13" i="16"/>
  <c r="G13" i="16"/>
  <c r="H13" i="16"/>
  <c r="I13" i="16"/>
  <c r="D14" i="16"/>
  <c r="F14" i="16"/>
  <c r="G14" i="16"/>
  <c r="H14" i="16"/>
  <c r="I14" i="16"/>
  <c r="D15" i="16"/>
  <c r="F15" i="16"/>
  <c r="G15" i="16"/>
  <c r="H15" i="16"/>
  <c r="I15" i="16"/>
  <c r="D16" i="16"/>
  <c r="F16" i="16"/>
  <c r="G16" i="16"/>
  <c r="H16" i="16"/>
  <c r="I16" i="16"/>
  <c r="D17" i="16"/>
  <c r="F17" i="16"/>
  <c r="G17" i="16"/>
  <c r="H17" i="16"/>
  <c r="I17" i="16"/>
  <c r="D18" i="16"/>
  <c r="F18" i="16"/>
  <c r="G18" i="16"/>
  <c r="H18" i="16"/>
  <c r="I18" i="16"/>
  <c r="D19" i="16"/>
  <c r="F19" i="16"/>
  <c r="G19" i="16"/>
  <c r="H19" i="16"/>
  <c r="I19" i="16"/>
  <c r="D20" i="16"/>
  <c r="F20" i="16"/>
  <c r="G20" i="16"/>
  <c r="H20" i="16"/>
  <c r="I20" i="16"/>
  <c r="D21" i="16"/>
  <c r="F21" i="16"/>
  <c r="G21" i="16"/>
  <c r="H21" i="16"/>
  <c r="I21" i="16"/>
  <c r="D22" i="16"/>
  <c r="F22" i="16"/>
  <c r="G22" i="16"/>
  <c r="H22" i="16"/>
  <c r="I22" i="16"/>
  <c r="D23" i="16"/>
  <c r="F23" i="16"/>
  <c r="G23" i="16"/>
  <c r="H23" i="16"/>
  <c r="I23" i="16"/>
  <c r="D24" i="16"/>
  <c r="F24" i="16"/>
  <c r="G24" i="16"/>
  <c r="H24" i="16"/>
  <c r="I24" i="16"/>
  <c r="D25" i="16"/>
  <c r="F25" i="16"/>
  <c r="G25" i="16"/>
  <c r="H25" i="16"/>
  <c r="I25" i="16"/>
  <c r="D26" i="16"/>
  <c r="F26" i="16"/>
  <c r="G26" i="16"/>
  <c r="H26" i="16"/>
  <c r="I26" i="16"/>
  <c r="D27" i="16"/>
  <c r="F27" i="16"/>
  <c r="G27" i="16"/>
  <c r="H27" i="16"/>
  <c r="I27" i="16"/>
  <c r="D28" i="16"/>
  <c r="F28" i="16"/>
  <c r="G28" i="16"/>
  <c r="H28" i="16"/>
  <c r="I28" i="16"/>
  <c r="D29" i="16"/>
  <c r="F29" i="16"/>
  <c r="G29" i="16"/>
  <c r="H29" i="16"/>
  <c r="I29" i="16"/>
  <c r="D30" i="16"/>
  <c r="F30" i="16"/>
  <c r="G30" i="16"/>
  <c r="H30" i="16"/>
  <c r="I30" i="16"/>
  <c r="D31" i="16"/>
  <c r="F31" i="16"/>
  <c r="G31" i="16"/>
  <c r="H31" i="16"/>
  <c r="I31" i="16"/>
  <c r="D32" i="16"/>
  <c r="F32" i="16"/>
  <c r="G32" i="16"/>
  <c r="H32" i="16"/>
  <c r="I32" i="16"/>
  <c r="D33" i="16"/>
  <c r="F33" i="16"/>
  <c r="G33" i="16"/>
  <c r="H33" i="16"/>
  <c r="I33" i="16"/>
  <c r="H67" i="32"/>
  <c r="I67" i="32"/>
  <c r="J67" i="32"/>
  <c r="K67" i="32"/>
  <c r="L67" i="32"/>
  <c r="M67" i="32"/>
  <c r="N67" i="32"/>
  <c r="H68" i="32"/>
  <c r="I68" i="32"/>
  <c r="J68" i="32"/>
  <c r="K68" i="32"/>
  <c r="L68" i="32"/>
  <c r="M68" i="32"/>
  <c r="N68" i="32"/>
  <c r="H69" i="32"/>
  <c r="I69" i="32"/>
  <c r="J69" i="32"/>
  <c r="K69" i="32"/>
  <c r="L69" i="32"/>
  <c r="M69" i="32"/>
  <c r="N69" i="32"/>
  <c r="H70" i="32"/>
  <c r="I70" i="32"/>
  <c r="J70" i="32"/>
  <c r="K70" i="32"/>
  <c r="L70" i="32"/>
  <c r="M70" i="32"/>
  <c r="N70" i="32"/>
  <c r="H71" i="32"/>
  <c r="I71" i="32"/>
  <c r="J71" i="32"/>
  <c r="K71" i="32"/>
  <c r="L71" i="32"/>
  <c r="M71" i="32"/>
  <c r="N71" i="32"/>
  <c r="H72" i="32"/>
  <c r="I72" i="32"/>
  <c r="J72" i="32"/>
  <c r="K72" i="32"/>
  <c r="L72" i="32"/>
  <c r="N72" i="32" s="1"/>
  <c r="M72" i="32"/>
  <c r="H73" i="32"/>
  <c r="I73" i="32"/>
  <c r="J73" i="32"/>
  <c r="K73" i="32"/>
  <c r="L73" i="32"/>
  <c r="N73" i="32" s="1"/>
  <c r="M73" i="32"/>
  <c r="H74" i="32"/>
  <c r="I74" i="32"/>
  <c r="J74" i="32"/>
  <c r="K74" i="32"/>
  <c r="L74" i="32"/>
  <c r="M74" i="32"/>
  <c r="N74" i="32"/>
  <c r="H75" i="32"/>
  <c r="I75" i="32"/>
  <c r="J75" i="32"/>
  <c r="K75" i="32"/>
  <c r="L75" i="32"/>
  <c r="M75" i="32"/>
  <c r="N75" i="32"/>
  <c r="H76" i="32"/>
  <c r="I76" i="32"/>
  <c r="J76" i="32"/>
  <c r="K76" i="32"/>
  <c r="L76" i="32"/>
  <c r="M76" i="32"/>
  <c r="N76" i="32"/>
  <c r="H77" i="32"/>
  <c r="I77" i="32"/>
  <c r="J77" i="32"/>
  <c r="K77" i="32"/>
  <c r="L77" i="32"/>
  <c r="M77" i="32"/>
  <c r="N77" i="32"/>
  <c r="H78" i="32"/>
  <c r="I78" i="32"/>
  <c r="J78" i="32"/>
  <c r="K78" i="32"/>
  <c r="L78" i="32"/>
  <c r="M78" i="32"/>
  <c r="N78" i="32"/>
  <c r="H79" i="32"/>
  <c r="I79" i="32"/>
  <c r="J79" i="32"/>
  <c r="K79" i="32"/>
  <c r="L79" i="32"/>
  <c r="M79" i="32"/>
  <c r="N79" i="32"/>
  <c r="H80" i="32"/>
  <c r="I80" i="32"/>
  <c r="J80" i="32"/>
  <c r="K80" i="32"/>
  <c r="L80" i="32"/>
  <c r="M80" i="32"/>
  <c r="N80" i="32"/>
  <c r="H81" i="32"/>
  <c r="I81" i="32"/>
  <c r="J81" i="32"/>
  <c r="K81" i="32"/>
  <c r="L81" i="32"/>
  <c r="M81" i="32"/>
  <c r="H82" i="32"/>
  <c r="I82" i="32"/>
  <c r="J82" i="32"/>
  <c r="K82" i="32"/>
  <c r="L82" i="32"/>
  <c r="M82" i="32"/>
  <c r="N82" i="32"/>
  <c r="H83" i="32"/>
  <c r="I83" i="32"/>
  <c r="J83" i="32"/>
  <c r="K83" i="32"/>
  <c r="L83" i="32"/>
  <c r="M83" i="32"/>
  <c r="N83" i="32"/>
  <c r="H84" i="32"/>
  <c r="I84" i="32"/>
  <c r="J84" i="32"/>
  <c r="K84" i="32"/>
  <c r="L84" i="32"/>
  <c r="M84" i="32"/>
  <c r="N84" i="32"/>
  <c r="H85" i="32"/>
  <c r="I85" i="32"/>
  <c r="J85" i="32"/>
  <c r="K85" i="32"/>
  <c r="L85" i="32"/>
  <c r="M85" i="32"/>
  <c r="H86" i="32"/>
  <c r="I86" i="32"/>
  <c r="J86" i="32"/>
  <c r="K86" i="32"/>
  <c r="L86" i="32"/>
  <c r="M86" i="32"/>
  <c r="N86" i="32"/>
  <c r="H87" i="32"/>
  <c r="I87" i="32"/>
  <c r="J87" i="32"/>
  <c r="K87" i="32"/>
  <c r="L87" i="32"/>
  <c r="M87" i="32"/>
  <c r="N87" i="32"/>
  <c r="H88" i="32"/>
  <c r="I88" i="32"/>
  <c r="J88" i="32"/>
  <c r="K88" i="32"/>
  <c r="L88" i="32"/>
  <c r="M88" i="32"/>
  <c r="N88" i="32"/>
  <c r="H89" i="32"/>
  <c r="I89" i="32"/>
  <c r="J89" i="32"/>
  <c r="K89" i="32"/>
  <c r="L89" i="32"/>
  <c r="M89" i="32"/>
  <c r="N89" i="32"/>
  <c r="H90" i="32"/>
  <c r="I90" i="32"/>
  <c r="J90" i="32"/>
  <c r="K90" i="32"/>
  <c r="L90" i="32"/>
  <c r="N90" i="32" s="1"/>
  <c r="M90" i="32"/>
  <c r="H91" i="32"/>
  <c r="I91" i="32"/>
  <c r="J91" i="32"/>
  <c r="K91" i="32"/>
  <c r="L91" i="32"/>
  <c r="M91" i="32"/>
  <c r="N91" i="32"/>
  <c r="H92" i="32"/>
  <c r="I92" i="32"/>
  <c r="J92" i="32"/>
  <c r="K92" i="32"/>
  <c r="L92" i="32"/>
  <c r="M92" i="32"/>
  <c r="N92" i="32"/>
  <c r="H93" i="32"/>
  <c r="I93" i="32"/>
  <c r="J93" i="32"/>
  <c r="K93" i="32"/>
  <c r="L93" i="32"/>
  <c r="M93" i="32"/>
  <c r="N93" i="32"/>
  <c r="H94" i="32"/>
  <c r="I94" i="32"/>
  <c r="J94" i="32"/>
  <c r="K94" i="32"/>
  <c r="L94" i="32"/>
  <c r="M94" i="32"/>
  <c r="N94" i="32"/>
  <c r="H95" i="32"/>
  <c r="I95" i="32"/>
  <c r="J95" i="32"/>
  <c r="K95" i="32"/>
  <c r="L95" i="32"/>
  <c r="M95" i="32"/>
  <c r="N95" i="32"/>
  <c r="H96" i="32"/>
  <c r="I96" i="32"/>
  <c r="J96" i="32"/>
  <c r="K96" i="32"/>
  <c r="L96" i="32"/>
  <c r="M96" i="32"/>
  <c r="H97" i="32"/>
  <c r="I97" i="32"/>
  <c r="J97" i="32"/>
  <c r="K97" i="32"/>
  <c r="L97" i="32"/>
  <c r="M97" i="32"/>
  <c r="N97" i="32"/>
  <c r="H98" i="32"/>
  <c r="I98" i="32"/>
  <c r="J98" i="32"/>
  <c r="K98" i="32"/>
  <c r="L98" i="32"/>
  <c r="M98" i="32"/>
  <c r="N98" i="32"/>
  <c r="H99" i="32"/>
  <c r="I99" i="32"/>
  <c r="J99" i="32"/>
  <c r="K99" i="32"/>
  <c r="L99" i="32"/>
  <c r="M99" i="32"/>
  <c r="N99" i="32"/>
  <c r="H100" i="32"/>
  <c r="I100" i="32"/>
  <c r="J100" i="32"/>
  <c r="K100" i="32"/>
  <c r="L100" i="32"/>
  <c r="M100" i="32"/>
  <c r="N100" i="32"/>
  <c r="M66" i="32"/>
  <c r="L66" i="32"/>
  <c r="K66" i="32"/>
  <c r="J66" i="32"/>
  <c r="I66" i="32"/>
  <c r="H66" i="32"/>
  <c r="N66" i="32" s="1"/>
  <c r="M65" i="32"/>
  <c r="L65" i="32"/>
  <c r="K65" i="32"/>
  <c r="J65" i="32"/>
  <c r="I65" i="32"/>
  <c r="H65" i="32"/>
  <c r="N65" i="32" s="1"/>
  <c r="M64" i="32"/>
  <c r="L64" i="32"/>
  <c r="K64" i="32"/>
  <c r="J64" i="32"/>
  <c r="I64" i="32"/>
  <c r="H64" i="32"/>
  <c r="M63" i="32"/>
  <c r="L63" i="32"/>
  <c r="K63" i="32"/>
  <c r="J63" i="32"/>
  <c r="I63" i="32"/>
  <c r="H63" i="32"/>
  <c r="N63" i="32" s="1"/>
  <c r="M62" i="32"/>
  <c r="L62" i="32"/>
  <c r="K62" i="32"/>
  <c r="J62" i="32"/>
  <c r="I62" i="32"/>
  <c r="H62" i="32"/>
  <c r="N62" i="32" s="1"/>
  <c r="M61" i="32"/>
  <c r="L61" i="32"/>
  <c r="K61" i="32"/>
  <c r="J61" i="32"/>
  <c r="I61" i="32"/>
  <c r="H61" i="32"/>
  <c r="N61" i="32" s="1"/>
  <c r="M60" i="32"/>
  <c r="L60" i="32"/>
  <c r="K60" i="32"/>
  <c r="J60" i="32"/>
  <c r="I60" i="32"/>
  <c r="H60" i="32"/>
  <c r="N60" i="32" s="1"/>
  <c r="M59" i="32"/>
  <c r="L59" i="32"/>
  <c r="K59" i="32"/>
  <c r="J59" i="32"/>
  <c r="I59" i="32"/>
  <c r="H59" i="32"/>
  <c r="N59" i="32" s="1"/>
  <c r="M58" i="32"/>
  <c r="L58" i="32"/>
  <c r="K58" i="32"/>
  <c r="J58" i="32"/>
  <c r="I58" i="32"/>
  <c r="H58" i="32"/>
  <c r="N58" i="32" s="1"/>
  <c r="M57" i="32"/>
  <c r="L57" i="32"/>
  <c r="K57" i="32"/>
  <c r="J57" i="32"/>
  <c r="I57" i="32"/>
  <c r="H57" i="32"/>
  <c r="N57" i="32" s="1"/>
  <c r="M56" i="32"/>
  <c r="L56" i="32"/>
  <c r="K56" i="32"/>
  <c r="J56" i="32"/>
  <c r="I56" i="32"/>
  <c r="H56" i="32"/>
  <c r="N56" i="32" s="1"/>
  <c r="M55" i="32"/>
  <c r="L55" i="32"/>
  <c r="K55" i="32"/>
  <c r="J55" i="32"/>
  <c r="I55" i="32"/>
  <c r="H55" i="32"/>
  <c r="N55" i="32" s="1"/>
  <c r="M54" i="32"/>
  <c r="L54" i="32"/>
  <c r="K54" i="32"/>
  <c r="J54" i="32"/>
  <c r="I54" i="32"/>
  <c r="H54" i="32"/>
  <c r="N54" i="32" s="1"/>
  <c r="M53" i="32"/>
  <c r="L53" i="32"/>
  <c r="K53" i="32"/>
  <c r="J53" i="32"/>
  <c r="I53" i="32"/>
  <c r="H53" i="32"/>
  <c r="N53" i="32" s="1"/>
  <c r="M52" i="32"/>
  <c r="L52" i="32"/>
  <c r="K52" i="32"/>
  <c r="J52" i="32"/>
  <c r="I52" i="32"/>
  <c r="H52" i="32"/>
  <c r="N52" i="32" s="1"/>
  <c r="M51" i="32"/>
  <c r="L51" i="32"/>
  <c r="K51" i="32"/>
  <c r="J51" i="32"/>
  <c r="I51" i="32"/>
  <c r="H51" i="32"/>
  <c r="N51" i="32" s="1"/>
  <c r="M50" i="32"/>
  <c r="L50" i="32"/>
  <c r="K50" i="32"/>
  <c r="J50" i="32"/>
  <c r="I50" i="32"/>
  <c r="H50" i="32"/>
  <c r="N50" i="32" s="1"/>
  <c r="M49" i="32"/>
  <c r="L49" i="32"/>
  <c r="K49" i="32"/>
  <c r="J49" i="32"/>
  <c r="I49" i="32"/>
  <c r="H49" i="32"/>
  <c r="N49" i="32" s="1"/>
  <c r="M48" i="32"/>
  <c r="L48" i="32"/>
  <c r="K48" i="32"/>
  <c r="J48" i="32"/>
  <c r="I48" i="32"/>
  <c r="H48" i="32"/>
  <c r="N48" i="32" s="1"/>
  <c r="M47" i="32"/>
  <c r="L47" i="32"/>
  <c r="K47" i="32"/>
  <c r="J47" i="32"/>
  <c r="I47" i="32"/>
  <c r="H47" i="32"/>
  <c r="N47" i="32" s="1"/>
  <c r="M46" i="32"/>
  <c r="L46" i="32"/>
  <c r="K46" i="32"/>
  <c r="J46" i="32"/>
  <c r="I46" i="32"/>
  <c r="H46" i="32"/>
  <c r="M45" i="32"/>
  <c r="L45" i="32"/>
  <c r="K45" i="32"/>
  <c r="J45" i="32"/>
  <c r="I45" i="32"/>
  <c r="H45" i="32"/>
  <c r="N45" i="32" s="1"/>
  <c r="M44" i="32"/>
  <c r="L44" i="32"/>
  <c r="K44" i="32"/>
  <c r="J44" i="32"/>
  <c r="I44" i="32"/>
  <c r="H44" i="32"/>
  <c r="N44" i="32" s="1"/>
  <c r="M43" i="32"/>
  <c r="L43" i="32"/>
  <c r="K43" i="32"/>
  <c r="J43" i="32"/>
  <c r="I43" i="32"/>
  <c r="H43" i="32"/>
  <c r="N43" i="32" s="1"/>
  <c r="M42" i="32"/>
  <c r="L42" i="32"/>
  <c r="K42" i="32"/>
  <c r="J42" i="32"/>
  <c r="I42" i="32"/>
  <c r="H42" i="32"/>
  <c r="N42" i="32" s="1"/>
  <c r="M41" i="32"/>
  <c r="L41" i="32"/>
  <c r="K41" i="32"/>
  <c r="J41" i="32"/>
  <c r="I41" i="32"/>
  <c r="H41" i="32"/>
  <c r="N41" i="32" s="1"/>
  <c r="M40" i="32"/>
  <c r="L40" i="32"/>
  <c r="K40" i="32"/>
  <c r="J40" i="32"/>
  <c r="I40" i="32"/>
  <c r="H40" i="32"/>
  <c r="N40" i="32" s="1"/>
  <c r="M39" i="32"/>
  <c r="L39" i="32"/>
  <c r="K39" i="32"/>
  <c r="J39" i="32"/>
  <c r="I39" i="32"/>
  <c r="H39" i="32"/>
  <c r="N39" i="32" s="1"/>
  <c r="M38" i="32"/>
  <c r="L38" i="32"/>
  <c r="K38" i="32"/>
  <c r="J38" i="32"/>
  <c r="I38" i="32"/>
  <c r="H38" i="32"/>
  <c r="N38" i="32" s="1"/>
  <c r="M37" i="32"/>
  <c r="L37" i="32"/>
  <c r="K37" i="32"/>
  <c r="J37" i="32"/>
  <c r="I37" i="32"/>
  <c r="H37" i="32"/>
  <c r="N37" i="32" s="1"/>
  <c r="M36" i="32"/>
  <c r="L36" i="32"/>
  <c r="K36" i="32"/>
  <c r="J36" i="32"/>
  <c r="I36" i="32"/>
  <c r="H36" i="32"/>
  <c r="N36" i="32" s="1"/>
  <c r="M35" i="32"/>
  <c r="L35" i="32"/>
  <c r="K35" i="32"/>
  <c r="J35" i="32"/>
  <c r="I35" i="32"/>
  <c r="H35" i="32"/>
  <c r="N35" i="32" s="1"/>
  <c r="M34" i="32"/>
  <c r="L34" i="32"/>
  <c r="K34" i="32"/>
  <c r="J34" i="32"/>
  <c r="I34" i="32"/>
  <c r="H34" i="32"/>
  <c r="N34" i="32" s="1"/>
  <c r="M33" i="32"/>
  <c r="L33" i="32"/>
  <c r="K33" i="32"/>
  <c r="J33" i="32"/>
  <c r="I33" i="32"/>
  <c r="H33" i="32"/>
  <c r="N33" i="32" s="1"/>
  <c r="M32" i="32"/>
  <c r="L32" i="32"/>
  <c r="K32" i="32"/>
  <c r="J32" i="32"/>
  <c r="I32" i="32"/>
  <c r="H32" i="32"/>
  <c r="N32" i="32" s="1"/>
  <c r="M31" i="32"/>
  <c r="L31" i="32"/>
  <c r="K31" i="32"/>
  <c r="J31" i="32"/>
  <c r="I31" i="32"/>
  <c r="H31" i="32"/>
  <c r="M30" i="32"/>
  <c r="L30" i="32"/>
  <c r="K30" i="32"/>
  <c r="J30" i="32"/>
  <c r="I30" i="32"/>
  <c r="H30" i="32"/>
  <c r="M29" i="32"/>
  <c r="L29" i="32"/>
  <c r="K29" i="32"/>
  <c r="J29" i="32"/>
  <c r="I29" i="32"/>
  <c r="H29" i="32"/>
  <c r="N29" i="32" s="1"/>
  <c r="M28" i="32"/>
  <c r="L28" i="32"/>
  <c r="K28" i="32"/>
  <c r="J28" i="32"/>
  <c r="I28" i="32"/>
  <c r="H28" i="32"/>
  <c r="N28" i="32" s="1"/>
  <c r="M27" i="32"/>
  <c r="L27" i="32"/>
  <c r="K27" i="32"/>
  <c r="J27" i="32"/>
  <c r="I27" i="32"/>
  <c r="H27" i="32"/>
  <c r="N27" i="32" s="1"/>
  <c r="M26" i="32"/>
  <c r="L26" i="32"/>
  <c r="K26" i="32"/>
  <c r="J26" i="32"/>
  <c r="I26" i="32"/>
  <c r="H26" i="32"/>
  <c r="N26" i="32" s="1"/>
  <c r="M25" i="32"/>
  <c r="L25" i="32"/>
  <c r="K25" i="32"/>
  <c r="J25" i="32"/>
  <c r="I25" i="32"/>
  <c r="H25" i="32"/>
  <c r="N25" i="32" s="1"/>
  <c r="M24" i="32"/>
  <c r="L24" i="32"/>
  <c r="K24" i="32"/>
  <c r="J24" i="32"/>
  <c r="I24" i="32"/>
  <c r="H24" i="32"/>
  <c r="M23" i="32"/>
  <c r="L23" i="32"/>
  <c r="K23" i="32"/>
  <c r="J23" i="32"/>
  <c r="I23" i="32"/>
  <c r="H23" i="32"/>
  <c r="N23" i="32" s="1"/>
  <c r="M22" i="32"/>
  <c r="L22" i="32"/>
  <c r="K22" i="32"/>
  <c r="J22" i="32"/>
  <c r="I22" i="32"/>
  <c r="H22" i="32"/>
  <c r="N22" i="32" s="1"/>
  <c r="M21" i="32"/>
  <c r="L21" i="32"/>
  <c r="K21" i="32"/>
  <c r="J21" i="32"/>
  <c r="I21" i="32"/>
  <c r="H21" i="32"/>
  <c r="M20" i="32"/>
  <c r="L20" i="32"/>
  <c r="K20" i="32"/>
  <c r="J20" i="32"/>
  <c r="I20" i="32"/>
  <c r="H20" i="32"/>
  <c r="N20" i="32" s="1"/>
  <c r="M19" i="32"/>
  <c r="L19" i="32"/>
  <c r="K19" i="32"/>
  <c r="J19" i="32"/>
  <c r="I19" i="32"/>
  <c r="H19" i="32"/>
  <c r="M18" i="32"/>
  <c r="L18" i="32"/>
  <c r="K18" i="32"/>
  <c r="J18" i="32"/>
  <c r="I18" i="32"/>
  <c r="H18" i="32"/>
  <c r="N18" i="32" s="1"/>
  <c r="M17" i="32"/>
  <c r="L17" i="32"/>
  <c r="K17" i="32"/>
  <c r="J17" i="32"/>
  <c r="I17" i="32"/>
  <c r="H17" i="32"/>
  <c r="N17" i="32" s="1"/>
  <c r="M16" i="32"/>
  <c r="L16" i="32"/>
  <c r="K16" i="32"/>
  <c r="J16" i="32"/>
  <c r="I16" i="32"/>
  <c r="H16" i="32"/>
  <c r="N16" i="32" s="1"/>
  <c r="M15" i="32"/>
  <c r="L15" i="32"/>
  <c r="K15" i="32"/>
  <c r="J15" i="32"/>
  <c r="I15" i="32"/>
  <c r="H15" i="32"/>
  <c r="M14" i="32"/>
  <c r="L14" i="32"/>
  <c r="K14" i="32"/>
  <c r="J14" i="32"/>
  <c r="I14" i="32"/>
  <c r="H14" i="32"/>
  <c r="M13" i="32"/>
  <c r="L13" i="32"/>
  <c r="K13" i="32"/>
  <c r="J13" i="32"/>
  <c r="I13" i="32"/>
  <c r="H13" i="32"/>
  <c r="N13" i="32" s="1"/>
  <c r="M12" i="32"/>
  <c r="L12" i="32"/>
  <c r="K12" i="32"/>
  <c r="J12" i="32"/>
  <c r="I12" i="32"/>
  <c r="H12" i="32"/>
  <c r="M11" i="32"/>
  <c r="L11" i="32"/>
  <c r="K11" i="32"/>
  <c r="J11" i="32"/>
  <c r="I11" i="32"/>
  <c r="H11" i="32"/>
  <c r="M9" i="32"/>
  <c r="L9" i="32"/>
  <c r="K9" i="32"/>
  <c r="J9" i="32"/>
  <c r="I9" i="32"/>
  <c r="H9" i="32"/>
  <c r="M8" i="32"/>
  <c r="L8" i="32"/>
  <c r="K8" i="32"/>
  <c r="J8" i="32"/>
  <c r="I8" i="32"/>
  <c r="H8" i="32"/>
  <c r="M10" i="32"/>
  <c r="L10" i="32"/>
  <c r="K10" i="32"/>
  <c r="J10" i="32"/>
  <c r="I10" i="32"/>
  <c r="H10" i="32"/>
  <c r="N10" i="32" s="1"/>
  <c r="E11" i="11"/>
  <c r="E15" i="11"/>
  <c r="E9" i="39"/>
  <c r="E10" i="39"/>
  <c r="E11" i="39"/>
  <c r="E12" i="39"/>
  <c r="E13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6" i="39"/>
  <c r="E27" i="39"/>
  <c r="E28" i="39"/>
  <c r="E29" i="39"/>
  <c r="E30" i="39"/>
  <c r="E31" i="39"/>
  <c r="E32" i="39"/>
  <c r="E33" i="39"/>
  <c r="E34" i="39"/>
  <c r="E35" i="39"/>
  <c r="E36" i="39"/>
  <c r="E37" i="39"/>
  <c r="E38" i="39"/>
  <c r="E39" i="39"/>
  <c r="E40" i="39"/>
  <c r="E41" i="39"/>
  <c r="E42" i="39"/>
  <c r="E43" i="39"/>
  <c r="E44" i="39"/>
  <c r="E45" i="39"/>
  <c r="E46" i="39"/>
  <c r="E8" i="39"/>
  <c r="C12" i="36"/>
  <c r="G131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C182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43" i="30"/>
  <c r="C142" i="30"/>
  <c r="C141" i="30"/>
  <c r="C140" i="30"/>
  <c r="C139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D42" i="30"/>
  <c r="D41" i="30"/>
  <c r="D40" i="30"/>
  <c r="H49" i="30"/>
  <c r="O1" i="17"/>
  <c r="N1" i="17"/>
  <c r="M1" i="17"/>
  <c r="L1" i="17"/>
  <c r="K1" i="17"/>
  <c r="J1" i="17"/>
  <c r="D164" i="13"/>
  <c r="C161" i="13"/>
  <c r="F3" i="42"/>
  <c r="F6" i="42"/>
  <c r="F9" i="42"/>
  <c r="F11" i="42"/>
  <c r="F14" i="42"/>
  <c r="F16" i="42"/>
  <c r="F29" i="42"/>
  <c r="C29" i="42"/>
  <c r="C16" i="42"/>
  <c r="C14" i="42"/>
  <c r="C11" i="42"/>
  <c r="C9" i="42"/>
  <c r="C6" i="42"/>
  <c r="C3" i="42"/>
  <c r="E29" i="42"/>
  <c r="B29" i="42"/>
  <c r="H29" i="42" s="1"/>
  <c r="I29" i="42" s="1"/>
  <c r="E23" i="42"/>
  <c r="F23" i="42" s="1"/>
  <c r="B23" i="42"/>
  <c r="C23" i="42" s="1"/>
  <c r="E16" i="42"/>
  <c r="B16" i="42"/>
  <c r="E3" i="42"/>
  <c r="E33" i="42" s="1"/>
  <c r="F33" i="42" s="1"/>
  <c r="B5" i="42"/>
  <c r="B3" i="42" s="1"/>
  <c r="B6" i="42"/>
  <c r="E6" i="42"/>
  <c r="H9" i="42"/>
  <c r="I9" i="42" s="1"/>
  <c r="B11" i="42"/>
  <c r="E11" i="42"/>
  <c r="H14" i="42"/>
  <c r="I14" i="42" s="1"/>
  <c r="D27" i="2"/>
  <c r="D159" i="13"/>
  <c r="C156" i="13"/>
  <c r="D154" i="13"/>
  <c r="C151" i="13"/>
  <c r="H11" i="33"/>
  <c r="F9" i="33"/>
  <c r="F11" i="33"/>
  <c r="N24" i="32" l="1"/>
  <c r="N11" i="32"/>
  <c r="N81" i="32"/>
  <c r="N85" i="32"/>
  <c r="N96" i="32"/>
  <c r="N21" i="32"/>
  <c r="N12" i="32"/>
  <c r="N14" i="32"/>
  <c r="N9" i="32"/>
  <c r="N8" i="32"/>
  <c r="N19" i="32"/>
  <c r="N15" i="32"/>
  <c r="N64" i="32"/>
  <c r="N46" i="32"/>
  <c r="N31" i="32"/>
  <c r="N30" i="32"/>
  <c r="H3" i="42"/>
  <c r="B33" i="42"/>
  <c r="H23" i="42"/>
  <c r="I23" i="42" s="1"/>
  <c r="H11" i="42"/>
  <c r="H6" i="42"/>
  <c r="H16" i="42"/>
  <c r="I16" i="42" s="1"/>
  <c r="I11" i="42"/>
  <c r="I6" i="42"/>
  <c r="I3" i="42"/>
  <c r="D126" i="30"/>
  <c r="D149" i="13"/>
  <c r="C146" i="13"/>
  <c r="D144" i="13"/>
  <c r="C141" i="13"/>
  <c r="L115" i="29"/>
  <c r="C59" i="30"/>
  <c r="H16" i="20"/>
  <c r="N27" i="11"/>
  <c r="N25" i="11"/>
  <c r="N24" i="11"/>
  <c r="N21" i="11"/>
  <c r="N20" i="11"/>
  <c r="N17" i="11"/>
  <c r="N16" i="11"/>
  <c r="N15" i="11"/>
  <c r="N14" i="11"/>
  <c r="N11" i="11"/>
  <c r="P101" i="29" s="1"/>
  <c r="N10" i="11"/>
  <c r="P100" i="29" s="1"/>
  <c r="N9" i="11"/>
  <c r="N7" i="11"/>
  <c r="N6" i="11"/>
  <c r="N5" i="11"/>
  <c r="N4" i="11"/>
  <c r="D10" i="30"/>
  <c r="B3" i="30"/>
  <c r="C3" i="30"/>
  <c r="N29" i="17"/>
  <c r="M23" i="17"/>
  <c r="L30" i="17"/>
  <c r="C1" i="37"/>
  <c r="C35" i="37" s="1"/>
  <c r="C1" i="36"/>
  <c r="C21" i="36" s="1"/>
  <c r="D4" i="36"/>
  <c r="D139" i="13"/>
  <c r="C136" i="13"/>
  <c r="G130" i="30"/>
  <c r="G129" i="30"/>
  <c r="G128" i="30"/>
  <c r="G127" i="30"/>
  <c r="G126" i="30"/>
  <c r="H5" i="20"/>
  <c r="D27" i="19"/>
  <c r="D39" i="37"/>
  <c r="D37" i="37"/>
  <c r="D36" i="37"/>
  <c r="D35" i="37"/>
  <c r="D34" i="37"/>
  <c r="D33" i="37"/>
  <c r="D32" i="37"/>
  <c r="D30" i="37"/>
  <c r="D29" i="37"/>
  <c r="D26" i="37"/>
  <c r="D25" i="37"/>
  <c r="D24" i="37"/>
  <c r="D23" i="37"/>
  <c r="D18" i="37"/>
  <c r="D16" i="37"/>
  <c r="D15" i="37"/>
  <c r="D14" i="37"/>
  <c r="D13" i="37"/>
  <c r="D11" i="37"/>
  <c r="D8" i="37"/>
  <c r="D7" i="37"/>
  <c r="D6" i="37"/>
  <c r="D4" i="37"/>
  <c r="D31" i="36"/>
  <c r="D27" i="36"/>
  <c r="D26" i="36"/>
  <c r="D23" i="36"/>
  <c r="D22" i="36"/>
  <c r="D21" i="36"/>
  <c r="D16" i="36"/>
  <c r="D15" i="36"/>
  <c r="D14" i="36"/>
  <c r="D13" i="36"/>
  <c r="D12" i="36"/>
  <c r="D11" i="36"/>
  <c r="D10" i="36"/>
  <c r="D9" i="36"/>
  <c r="D6" i="36"/>
  <c r="D5" i="36"/>
  <c r="H33" i="42" l="1"/>
  <c r="I33" i="42" s="1"/>
  <c r="C33" i="42"/>
  <c r="O32" i="17"/>
  <c r="O5" i="17"/>
  <c r="K29" i="17"/>
  <c r="K24" i="17"/>
  <c r="K18" i="17"/>
  <c r="K8" i="17"/>
  <c r="K3" i="17"/>
  <c r="J29" i="17"/>
  <c r="J30" i="17"/>
  <c r="J25" i="17"/>
  <c r="J24" i="17"/>
  <c r="J21" i="17"/>
  <c r="J18" i="17"/>
  <c r="J15" i="17"/>
  <c r="J9" i="17"/>
  <c r="J8" i="17"/>
  <c r="J3" i="17"/>
  <c r="N16" i="17"/>
  <c r="O16" i="17"/>
  <c r="N26" i="17"/>
  <c r="N10" i="17"/>
  <c r="O26" i="17"/>
  <c r="O10" i="17"/>
  <c r="J4" i="17"/>
  <c r="J14" i="17"/>
  <c r="N22" i="17"/>
  <c r="K30" i="17"/>
  <c r="N5" i="17"/>
  <c r="K14" i="17"/>
  <c r="O22" i="17"/>
  <c r="J32" i="17"/>
  <c r="P98" i="29"/>
  <c r="P99" i="29"/>
  <c r="L6" i="17"/>
  <c r="M3" i="17"/>
  <c r="K4" i="17"/>
  <c r="O6" i="17"/>
  <c r="M8" i="17"/>
  <c r="K9" i="17"/>
  <c r="O11" i="17"/>
  <c r="M14" i="17"/>
  <c r="K15" i="17"/>
  <c r="O17" i="17"/>
  <c r="M18" i="17"/>
  <c r="K21" i="17"/>
  <c r="O23" i="17"/>
  <c r="M24" i="17"/>
  <c r="K25" i="17"/>
  <c r="O29" i="17"/>
  <c r="M30" i="17"/>
  <c r="K32" i="17"/>
  <c r="N6" i="17"/>
  <c r="L8" i="17"/>
  <c r="N3" i="17"/>
  <c r="L4" i="17"/>
  <c r="J5" i="17"/>
  <c r="N8" i="17"/>
  <c r="L9" i="17"/>
  <c r="J10" i="17"/>
  <c r="N14" i="17"/>
  <c r="L15" i="17"/>
  <c r="J16" i="17"/>
  <c r="N18" i="17"/>
  <c r="L21" i="17"/>
  <c r="J22" i="17"/>
  <c r="N24" i="17"/>
  <c r="L25" i="17"/>
  <c r="J26" i="17"/>
  <c r="N30" i="17"/>
  <c r="L32" i="17"/>
  <c r="L23" i="17"/>
  <c r="M11" i="17"/>
  <c r="N11" i="17"/>
  <c r="L14" i="17"/>
  <c r="O3" i="17"/>
  <c r="M4" i="17"/>
  <c r="K5" i="17"/>
  <c r="O8" i="17"/>
  <c r="M9" i="17"/>
  <c r="K10" i="17"/>
  <c r="O14" i="17"/>
  <c r="M15" i="17"/>
  <c r="K16" i="17"/>
  <c r="O18" i="17"/>
  <c r="M21" i="17"/>
  <c r="K22" i="17"/>
  <c r="O24" i="17"/>
  <c r="M25" i="17"/>
  <c r="K26" i="17"/>
  <c r="O30" i="17"/>
  <c r="M32" i="17"/>
  <c r="L11" i="17"/>
  <c r="M17" i="17"/>
  <c r="M29" i="17"/>
  <c r="L3" i="17"/>
  <c r="N17" i="17"/>
  <c r="L18" i="17"/>
  <c r="N4" i="17"/>
  <c r="L5" i="17"/>
  <c r="J6" i="17"/>
  <c r="N9" i="17"/>
  <c r="L10" i="17"/>
  <c r="J11" i="17"/>
  <c r="N15" i="17"/>
  <c r="L16" i="17"/>
  <c r="J17" i="17"/>
  <c r="N21" i="17"/>
  <c r="L22" i="17"/>
  <c r="J23" i="17"/>
  <c r="N25" i="17"/>
  <c r="L26" i="17"/>
  <c r="N32" i="17"/>
  <c r="M6" i="17"/>
  <c r="N23" i="17"/>
  <c r="L24" i="17"/>
  <c r="C36" i="37"/>
  <c r="O4" i="17"/>
  <c r="M5" i="17"/>
  <c r="K6" i="17"/>
  <c r="O9" i="17"/>
  <c r="M10" i="17"/>
  <c r="K11" i="17"/>
  <c r="O15" i="17"/>
  <c r="M16" i="17"/>
  <c r="K17" i="17"/>
  <c r="O21" i="17"/>
  <c r="M22" i="17"/>
  <c r="K23" i="17"/>
  <c r="O25" i="17"/>
  <c r="M26" i="17"/>
  <c r="L29" i="17"/>
  <c r="L17" i="17"/>
  <c r="N8" i="11"/>
  <c r="C4" i="37"/>
  <c r="C16" i="37"/>
  <c r="C6" i="37"/>
  <c r="C13" i="37"/>
  <c r="C18" i="37"/>
  <c r="C26" i="37"/>
  <c r="C33" i="37"/>
  <c r="C37" i="37"/>
  <c r="C8" i="37"/>
  <c r="C11" i="37"/>
  <c r="C25" i="37"/>
  <c r="C7" i="37"/>
  <c r="C23" i="37"/>
  <c r="C39" i="37"/>
  <c r="C32" i="37"/>
  <c r="C14" i="37"/>
  <c r="C29" i="37"/>
  <c r="C34" i="37"/>
  <c r="C15" i="37"/>
  <c r="C24" i="37"/>
  <c r="C30" i="37"/>
  <c r="C15" i="36"/>
  <c r="C22" i="36"/>
  <c r="C4" i="36"/>
  <c r="C11" i="36"/>
  <c r="C6" i="36"/>
  <c r="C16" i="36"/>
  <c r="C26" i="36"/>
  <c r="C14" i="36"/>
  <c r="C31" i="36"/>
  <c r="C5" i="36"/>
  <c r="C23" i="36"/>
  <c r="C13" i="36"/>
  <c r="C27" i="36"/>
  <c r="C10" i="36"/>
  <c r="C9" i="36"/>
  <c r="D9" i="37"/>
  <c r="D12" i="37"/>
  <c r="D17" i="37" s="1"/>
  <c r="D38" i="37"/>
  <c r="D25" i="36"/>
  <c r="D3" i="36"/>
  <c r="D20" i="36"/>
  <c r="D8" i="36"/>
  <c r="O7" i="17" l="1"/>
  <c r="O12" i="17" s="1"/>
  <c r="O19" i="17" s="1"/>
  <c r="K7" i="17"/>
  <c r="K12" i="17" s="1"/>
  <c r="K13" i="17" s="1"/>
  <c r="L7" i="17"/>
  <c r="L12" i="17" s="1"/>
  <c r="L13" i="17" s="1"/>
  <c r="N7" i="17"/>
  <c r="N12" i="17" s="1"/>
  <c r="N13" i="17" s="1"/>
  <c r="M7" i="17"/>
  <c r="M12" i="17" s="1"/>
  <c r="M13" i="17" s="1"/>
  <c r="J7" i="17"/>
  <c r="J12" i="17" s="1"/>
  <c r="J19" i="17" s="1"/>
  <c r="J20" i="17" s="1"/>
  <c r="N12" i="11"/>
  <c r="N13" i="11" s="1"/>
  <c r="F64" i="30"/>
  <c r="P97" i="29" s="1"/>
  <c r="P102" i="29" s="1"/>
  <c r="P103" i="29" s="1"/>
  <c r="C20" i="36"/>
  <c r="C3" i="36"/>
  <c r="C25" i="36"/>
  <c r="C9" i="37"/>
  <c r="C12" i="37"/>
  <c r="C17" i="37" s="1"/>
  <c r="C38" i="37"/>
  <c r="C8" i="36"/>
  <c r="D19" i="37"/>
  <c r="D18" i="36"/>
  <c r="D29" i="36" s="1"/>
  <c r="D33" i="36" s="1"/>
  <c r="D27" i="37" s="1"/>
  <c r="D28" i="37" s="1"/>
  <c r="D40" i="37" s="1"/>
  <c r="D134" i="13"/>
  <c r="C131" i="13"/>
  <c r="D129" i="13"/>
  <c r="C126" i="13"/>
  <c r="L19" i="17" l="1"/>
  <c r="J13" i="17"/>
  <c r="J27" i="17"/>
  <c r="J31" i="17" s="1"/>
  <c r="J33" i="17" s="1"/>
  <c r="M19" i="17"/>
  <c r="M20" i="17" s="1"/>
  <c r="O20" i="17"/>
  <c r="O27" i="17"/>
  <c r="O28" i="17" s="1"/>
  <c r="O13" i="17"/>
  <c r="C18" i="36"/>
  <c r="C29" i="36" s="1"/>
  <c r="C33" i="36" s="1"/>
  <c r="C27" i="37" s="1"/>
  <c r="C28" i="37" s="1"/>
  <c r="C40" i="37" s="1"/>
  <c r="N18" i="11"/>
  <c r="C19" i="37"/>
  <c r="K19" i="17"/>
  <c r="K27" i="17" s="1"/>
  <c r="K31" i="17" s="1"/>
  <c r="K33" i="17" s="1"/>
  <c r="N19" i="17"/>
  <c r="D124" i="13"/>
  <c r="C121" i="13"/>
  <c r="D21" i="2"/>
  <c r="D20" i="2"/>
  <c r="D17" i="2"/>
  <c r="D16" i="2"/>
  <c r="D119" i="13"/>
  <c r="C116" i="13"/>
  <c r="E2" i="35"/>
  <c r="F2" i="35" s="1"/>
  <c r="G2" i="35" s="1"/>
  <c r="H2" i="35" s="1"/>
  <c r="I2" i="35" s="1"/>
  <c r="D114" i="13"/>
  <c r="C111" i="13"/>
  <c r="D109" i="13"/>
  <c r="C106" i="13"/>
  <c r="D104" i="13"/>
  <c r="D95" i="13"/>
  <c r="C101" i="13"/>
  <c r="C95" i="30"/>
  <c r="C97" i="30"/>
  <c r="C96" i="30"/>
  <c r="C94" i="30"/>
  <c r="C100" i="30"/>
  <c r="C93" i="30"/>
  <c r="C87" i="30"/>
  <c r="B111" i="30"/>
  <c r="B76" i="30"/>
  <c r="B69" i="30"/>
  <c r="M126" i="29"/>
  <c r="L126" i="29"/>
  <c r="M125" i="29"/>
  <c r="L125" i="29"/>
  <c r="M124" i="29"/>
  <c r="L124" i="29"/>
  <c r="M123" i="29"/>
  <c r="L123" i="29"/>
  <c r="M122" i="29"/>
  <c r="L122" i="29"/>
  <c r="M121" i="29"/>
  <c r="L121" i="29"/>
  <c r="M120" i="29"/>
  <c r="L120" i="29"/>
  <c r="M119" i="29"/>
  <c r="L119" i="29"/>
  <c r="M118" i="29"/>
  <c r="L118" i="29"/>
  <c r="M116" i="29"/>
  <c r="L116" i="29"/>
  <c r="K116" i="29"/>
  <c r="K126" i="29"/>
  <c r="K125" i="29"/>
  <c r="K124" i="29"/>
  <c r="K123" i="29"/>
  <c r="K122" i="29"/>
  <c r="K121" i="29"/>
  <c r="K120" i="29"/>
  <c r="K119" i="29"/>
  <c r="K118" i="29"/>
  <c r="M115" i="29"/>
  <c r="D3" i="13"/>
  <c r="D6" i="13"/>
  <c r="D5" i="13"/>
  <c r="D2" i="13"/>
  <c r="C6" i="13"/>
  <c r="C3" i="13"/>
  <c r="L27" i="17" l="1"/>
  <c r="L20" i="17"/>
  <c r="J28" i="17"/>
  <c r="M27" i="17"/>
  <c r="M28" i="17" s="1"/>
  <c r="O31" i="17"/>
  <c r="O33" i="17" s="1"/>
  <c r="K28" i="17"/>
  <c r="K20" i="17"/>
  <c r="N19" i="11"/>
  <c r="F65" i="30" s="1"/>
  <c r="N22" i="11"/>
  <c r="N20" i="17"/>
  <c r="N27" i="17"/>
  <c r="J2" i="35"/>
  <c r="N118" i="29"/>
  <c r="O118" i="29" s="1"/>
  <c r="N120" i="29"/>
  <c r="O120" i="29" s="1"/>
  <c r="N121" i="29"/>
  <c r="O121" i="29" s="1"/>
  <c r="N122" i="29"/>
  <c r="O122" i="29" s="1"/>
  <c r="N125" i="29"/>
  <c r="O125" i="29" s="1"/>
  <c r="N126" i="29"/>
  <c r="O126" i="29" s="1"/>
  <c r="D127" i="30"/>
  <c r="D128" i="30" s="1"/>
  <c r="D129" i="30" s="1"/>
  <c r="D130" i="30" s="1"/>
  <c r="D131" i="30" s="1"/>
  <c r="D132" i="30" s="1"/>
  <c r="D133" i="30" s="1"/>
  <c r="D134" i="30" s="1"/>
  <c r="D135" i="30" s="1"/>
  <c r="D136" i="30" s="1"/>
  <c r="D137" i="30" s="1"/>
  <c r="D138" i="30" s="1"/>
  <c r="D139" i="30" s="1"/>
  <c r="D140" i="30" s="1"/>
  <c r="D141" i="30" s="1"/>
  <c r="D142" i="30" s="1"/>
  <c r="D143" i="30" s="1"/>
  <c r="D144" i="30" s="1"/>
  <c r="D145" i="30" s="1"/>
  <c r="D146" i="30" s="1"/>
  <c r="D147" i="30" s="1"/>
  <c r="D148" i="30" s="1"/>
  <c r="D149" i="30" s="1"/>
  <c r="D150" i="30" s="1"/>
  <c r="D151" i="30" s="1"/>
  <c r="D152" i="30" s="1"/>
  <c r="D153" i="30" s="1"/>
  <c r="D154" i="30" s="1"/>
  <c r="D155" i="30" s="1"/>
  <c r="D156" i="30" s="1"/>
  <c r="D157" i="30" s="1"/>
  <c r="D158" i="30" s="1"/>
  <c r="D159" i="30" s="1"/>
  <c r="D160" i="30" s="1"/>
  <c r="D161" i="30" s="1"/>
  <c r="D162" i="30" s="1"/>
  <c r="D163" i="30" s="1"/>
  <c r="D164" i="30" s="1"/>
  <c r="D165" i="30" s="1"/>
  <c r="D166" i="30" s="1"/>
  <c r="D167" i="30" s="1"/>
  <c r="D168" i="30" s="1"/>
  <c r="D169" i="30" s="1"/>
  <c r="D170" i="30" s="1"/>
  <c r="D171" i="30" s="1"/>
  <c r="D172" i="30" s="1"/>
  <c r="D173" i="30" s="1"/>
  <c r="D174" i="30" s="1"/>
  <c r="D175" i="30" s="1"/>
  <c r="D176" i="30" s="1"/>
  <c r="D177" i="30" s="1"/>
  <c r="D178" i="30" s="1"/>
  <c r="D179" i="30" s="1"/>
  <c r="D180" i="30" s="1"/>
  <c r="D181" i="30" s="1"/>
  <c r="D182" i="30" s="1"/>
  <c r="D183" i="30" s="1"/>
  <c r="D184" i="30" s="1"/>
  <c r="D185" i="30" s="1"/>
  <c r="D186" i="30" s="1"/>
  <c r="D187" i="30" s="1"/>
  <c r="D188" i="30" s="1"/>
  <c r="D189" i="30" s="1"/>
  <c r="D190" i="30" s="1"/>
  <c r="D191" i="30" s="1"/>
  <c r="D192" i="30" s="1"/>
  <c r="D193" i="30" s="1"/>
  <c r="D194" i="30" s="1"/>
  <c r="D195" i="30" s="1"/>
  <c r="D196" i="30" s="1"/>
  <c r="D197" i="30" s="1"/>
  <c r="D198" i="30" s="1"/>
  <c r="D199" i="30" s="1"/>
  <c r="N124" i="29"/>
  <c r="O124" i="29" s="1"/>
  <c r="N123" i="29"/>
  <c r="O123" i="29" s="1"/>
  <c r="N119" i="29"/>
  <c r="O119" i="29" s="1"/>
  <c r="L117" i="29"/>
  <c r="M117" i="29"/>
  <c r="N116" i="29"/>
  <c r="O116" i="29" s="1"/>
  <c r="C2" i="13"/>
  <c r="C5" i="13"/>
  <c r="D10" i="13"/>
  <c r="D9" i="13"/>
  <c r="C8" i="13"/>
  <c r="C9" i="13"/>
  <c r="C10" i="13"/>
  <c r="C11" i="13"/>
  <c r="C12" i="13"/>
  <c r="M27" i="11"/>
  <c r="L27" i="11"/>
  <c r="K27" i="11"/>
  <c r="J27" i="11"/>
  <c r="M25" i="11"/>
  <c r="L25" i="11"/>
  <c r="K25" i="11"/>
  <c r="J25" i="11"/>
  <c r="M24" i="11"/>
  <c r="L24" i="11"/>
  <c r="K24" i="11"/>
  <c r="J24" i="11"/>
  <c r="M21" i="11"/>
  <c r="L21" i="11"/>
  <c r="K21" i="11"/>
  <c r="J21" i="11"/>
  <c r="M20" i="11"/>
  <c r="L20" i="11"/>
  <c r="K20" i="11"/>
  <c r="J20" i="11"/>
  <c r="M17" i="11"/>
  <c r="L17" i="11"/>
  <c r="K17" i="11"/>
  <c r="J17" i="11"/>
  <c r="M16" i="11"/>
  <c r="L16" i="11"/>
  <c r="K16" i="11"/>
  <c r="J16" i="11"/>
  <c r="M15" i="11"/>
  <c r="L15" i="11"/>
  <c r="K15" i="11"/>
  <c r="J15" i="11"/>
  <c r="M14" i="11"/>
  <c r="L14" i="11"/>
  <c r="K14" i="11"/>
  <c r="J14" i="11"/>
  <c r="M11" i="11"/>
  <c r="O101" i="29" s="1"/>
  <c r="L11" i="11"/>
  <c r="N101" i="29" s="1"/>
  <c r="K11" i="11"/>
  <c r="M101" i="29" s="1"/>
  <c r="J11" i="11"/>
  <c r="L101" i="29" s="1"/>
  <c r="M10" i="11"/>
  <c r="O100" i="29" s="1"/>
  <c r="L10" i="11"/>
  <c r="N100" i="29" s="1"/>
  <c r="K10" i="11"/>
  <c r="M100" i="29" s="1"/>
  <c r="J10" i="11"/>
  <c r="L100" i="29" s="1"/>
  <c r="M9" i="11"/>
  <c r="L9" i="11"/>
  <c r="K9" i="11"/>
  <c r="J9" i="11"/>
  <c r="M7" i="11"/>
  <c r="L7" i="11"/>
  <c r="K7" i="11"/>
  <c r="J7" i="11"/>
  <c r="M6" i="11"/>
  <c r="L6" i="11"/>
  <c r="K6" i="11"/>
  <c r="J6" i="11"/>
  <c r="M5" i="11"/>
  <c r="L5" i="11"/>
  <c r="K5" i="11"/>
  <c r="J5" i="11"/>
  <c r="M4" i="11"/>
  <c r="L4" i="11"/>
  <c r="K4" i="11"/>
  <c r="J4" i="11"/>
  <c r="L31" i="17" l="1"/>
  <c r="L33" i="17" s="1"/>
  <c r="L28" i="17"/>
  <c r="M31" i="17"/>
  <c r="M33" i="17" s="1"/>
  <c r="N23" i="11"/>
  <c r="N26" i="11"/>
  <c r="N28" i="11" s="1"/>
  <c r="N28" i="17"/>
  <c r="N31" i="17"/>
  <c r="N33" i="17" s="1"/>
  <c r="K2" i="35"/>
  <c r="N117" i="29"/>
  <c r="O117" i="29" s="1"/>
  <c r="O99" i="29"/>
  <c r="O98" i="29"/>
  <c r="L98" i="29"/>
  <c r="L99" i="29"/>
  <c r="M98" i="29"/>
  <c r="M99" i="29"/>
  <c r="N99" i="29"/>
  <c r="N98" i="29"/>
  <c r="M8" i="11"/>
  <c r="L8" i="11"/>
  <c r="J8" i="11"/>
  <c r="K8" i="11"/>
  <c r="D59" i="30"/>
  <c r="B59" i="30"/>
  <c r="C52" i="30"/>
  <c r="C51" i="30"/>
  <c r="C50" i="30"/>
  <c r="C49" i="30"/>
  <c r="C48" i="30"/>
  <c r="C47" i="30"/>
  <c r="C46" i="30"/>
  <c r="D43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C10" i="30"/>
  <c r="B10" i="30"/>
  <c r="H17" i="30" l="1"/>
  <c r="L2" i="35"/>
  <c r="K12" i="11"/>
  <c r="K18" i="11" s="1"/>
  <c r="K19" i="11" s="1"/>
  <c r="C65" i="30" s="1"/>
  <c r="C64" i="30"/>
  <c r="M97" i="29" s="1"/>
  <c r="M102" i="29" s="1"/>
  <c r="M103" i="29" s="1"/>
  <c r="J12" i="11"/>
  <c r="J13" i="11" s="1"/>
  <c r="B64" i="30"/>
  <c r="L97" i="29" s="1"/>
  <c r="L102" i="29" s="1"/>
  <c r="L103" i="29" s="1"/>
  <c r="L12" i="11"/>
  <c r="L13" i="11" s="1"/>
  <c r="D64" i="30"/>
  <c r="N97" i="29" s="1"/>
  <c r="N102" i="29" s="1"/>
  <c r="N103" i="29" s="1"/>
  <c r="M12" i="11"/>
  <c r="M13" i="11" s="1"/>
  <c r="E64" i="30"/>
  <c r="O97" i="29" s="1"/>
  <c r="O102" i="29" s="1"/>
  <c r="O103" i="29" s="1"/>
  <c r="H19" i="30"/>
  <c r="M2" i="35" l="1"/>
  <c r="K13" i="11"/>
  <c r="J18" i="11"/>
  <c r="J19" i="11" s="1"/>
  <c r="B65" i="30" s="1"/>
  <c r="L18" i="11"/>
  <c r="L19" i="11" s="1"/>
  <c r="D65" i="30" s="1"/>
  <c r="M18" i="11"/>
  <c r="M22" i="11" s="1"/>
  <c r="M23" i="11" s="1"/>
  <c r="K22" i="11"/>
  <c r="K26" i="11" s="1"/>
  <c r="K28" i="11" s="1"/>
  <c r="H47" i="30"/>
  <c r="H18" i="30"/>
  <c r="H20" i="30"/>
  <c r="H46" i="30" l="1"/>
  <c r="H50" i="30" s="1"/>
  <c r="H51" i="30" s="1"/>
  <c r="N2" i="35"/>
  <c r="J22" i="11"/>
  <c r="J26" i="11" s="1"/>
  <c r="J28" i="11" s="1"/>
  <c r="K23" i="11"/>
  <c r="L22" i="11"/>
  <c r="L23" i="11" s="1"/>
  <c r="M26" i="11"/>
  <c r="M28" i="11" s="1"/>
  <c r="M19" i="11"/>
  <c r="E65" i="30" s="1"/>
  <c r="O2" i="35" l="1"/>
  <c r="J23" i="11"/>
  <c r="L26" i="11"/>
  <c r="L28" i="11" s="1"/>
  <c r="B37" i="25"/>
  <c r="B7" i="25"/>
  <c r="D14" i="26"/>
  <c r="D13" i="26"/>
  <c r="D12" i="26"/>
  <c r="D11" i="26"/>
  <c r="D10" i="26"/>
  <c r="D9" i="26"/>
  <c r="D8" i="26"/>
  <c r="D7" i="26"/>
  <c r="D6" i="26"/>
  <c r="D5" i="26"/>
  <c r="D4" i="26"/>
  <c r="D3" i="26"/>
  <c r="C1" i="25"/>
  <c r="E2" i="26"/>
  <c r="F2" i="26" s="1"/>
  <c r="G2" i="26" s="1"/>
  <c r="H2" i="26" s="1"/>
  <c r="I2" i="26" s="1"/>
  <c r="J2" i="26" s="1"/>
  <c r="K2" i="26" s="1"/>
  <c r="L2" i="26" s="1"/>
  <c r="M2" i="26" s="1"/>
  <c r="N2" i="26" s="1"/>
  <c r="O2" i="26" s="1"/>
  <c r="O7" i="26" s="1"/>
  <c r="D96" i="13"/>
  <c r="D91" i="13"/>
  <c r="D86" i="13"/>
  <c r="D81" i="13"/>
  <c r="D76" i="13"/>
  <c r="D70" i="13"/>
  <c r="D65" i="13"/>
  <c r="D60" i="13"/>
  <c r="D55" i="13"/>
  <c r="D50" i="13"/>
  <c r="D45" i="13"/>
  <c r="D40" i="13"/>
  <c r="D35" i="13"/>
  <c r="D30" i="13"/>
  <c r="D25" i="13"/>
  <c r="D20" i="13"/>
  <c r="D15" i="13"/>
  <c r="D90" i="13"/>
  <c r="D85" i="13"/>
  <c r="D80" i="13"/>
  <c r="D75" i="13"/>
  <c r="D69" i="13"/>
  <c r="D64" i="13"/>
  <c r="D59" i="13"/>
  <c r="D54" i="13"/>
  <c r="D49" i="13"/>
  <c r="D44" i="13"/>
  <c r="D39" i="13"/>
  <c r="D34" i="13"/>
  <c r="D29" i="13"/>
  <c r="D24" i="13"/>
  <c r="D19" i="13"/>
  <c r="D14" i="13"/>
  <c r="C15" i="13"/>
  <c r="C20" i="13"/>
  <c r="C25" i="13"/>
  <c r="C30" i="13"/>
  <c r="C35" i="13"/>
  <c r="C40" i="13"/>
  <c r="C45" i="13"/>
  <c r="C50" i="13"/>
  <c r="C55" i="13"/>
  <c r="C60" i="13"/>
  <c r="C65" i="13"/>
  <c r="C70" i="13"/>
  <c r="C76" i="13"/>
  <c r="C81" i="13"/>
  <c r="C86" i="13"/>
  <c r="C91" i="13"/>
  <c r="C96" i="13"/>
  <c r="E2" i="20"/>
  <c r="H15" i="20"/>
  <c r="H14" i="20"/>
  <c r="H9" i="20"/>
  <c r="H8" i="20"/>
  <c r="H4" i="20"/>
  <c r="D17" i="20"/>
  <c r="D16" i="20"/>
  <c r="D15" i="20"/>
  <c r="D14" i="20"/>
  <c r="D13" i="20"/>
  <c r="D12" i="20"/>
  <c r="B90" i="30" s="1"/>
  <c r="D11" i="20"/>
  <c r="B88" i="30" s="1"/>
  <c r="D10" i="20"/>
  <c r="B89" i="30" s="1"/>
  <c r="D7" i="20"/>
  <c r="D6" i="20"/>
  <c r="I14" i="20"/>
  <c r="Q38" i="19"/>
  <c r="D37" i="19"/>
  <c r="D36" i="19"/>
  <c r="D31" i="19"/>
  <c r="D30" i="19"/>
  <c r="D26" i="19"/>
  <c r="D21" i="19"/>
  <c r="D20" i="19"/>
  <c r="D19" i="19"/>
  <c r="D18" i="19"/>
  <c r="D17" i="19"/>
  <c r="D16" i="19"/>
  <c r="D15" i="19"/>
  <c r="D14" i="19"/>
  <c r="D11" i="19"/>
  <c r="D10" i="19"/>
  <c r="D9" i="19"/>
  <c r="D8" i="19"/>
  <c r="D6" i="19"/>
  <c r="D5" i="19"/>
  <c r="E2" i="19"/>
  <c r="D32" i="17"/>
  <c r="D30" i="17"/>
  <c r="D29" i="17"/>
  <c r="D26" i="17"/>
  <c r="D25" i="17"/>
  <c r="D24" i="17"/>
  <c r="D23" i="17"/>
  <c r="D22" i="17"/>
  <c r="D21" i="17"/>
  <c r="D18" i="17"/>
  <c r="D17" i="17"/>
  <c r="D16" i="17"/>
  <c r="D15" i="17"/>
  <c r="D14" i="17"/>
  <c r="D11" i="17"/>
  <c r="D10" i="17"/>
  <c r="D9" i="17"/>
  <c r="D8" i="17"/>
  <c r="D6" i="17"/>
  <c r="D5" i="17"/>
  <c r="D4" i="17"/>
  <c r="D1" i="17"/>
  <c r="D3" i="17"/>
  <c r="E2" i="17"/>
  <c r="E1" i="17" s="1"/>
  <c r="E30" i="17" s="1"/>
  <c r="E25" i="15"/>
  <c r="E15" i="15"/>
  <c r="E4" i="15"/>
  <c r="D32" i="15"/>
  <c r="D30" i="15"/>
  <c r="D29" i="15"/>
  <c r="D26" i="15"/>
  <c r="D25" i="15"/>
  <c r="D25" i="35" s="1"/>
  <c r="D24" i="15"/>
  <c r="D24" i="35" s="1"/>
  <c r="D23" i="15"/>
  <c r="D23" i="35" s="1"/>
  <c r="D22" i="15"/>
  <c r="D22" i="35" s="1"/>
  <c r="D21" i="15"/>
  <c r="D21" i="35" s="1"/>
  <c r="D18" i="15"/>
  <c r="D18" i="35" s="1"/>
  <c r="D17" i="15"/>
  <c r="D17" i="35" s="1"/>
  <c r="D16" i="15"/>
  <c r="D16" i="35" s="1"/>
  <c r="D15" i="15"/>
  <c r="D15" i="35" s="1"/>
  <c r="D14" i="15"/>
  <c r="D14" i="35" s="1"/>
  <c r="D11" i="15"/>
  <c r="D11" i="35" s="1"/>
  <c r="D10" i="15"/>
  <c r="D10" i="35" s="1"/>
  <c r="D9" i="15"/>
  <c r="D9" i="35" s="1"/>
  <c r="D8" i="15"/>
  <c r="D8" i="35" s="1"/>
  <c r="D6" i="15"/>
  <c r="D6" i="35" s="1"/>
  <c r="D5" i="15"/>
  <c r="D5" i="35" s="1"/>
  <c r="D4" i="15"/>
  <c r="D4" i="35" s="1"/>
  <c r="D3" i="15"/>
  <c r="D3" i="35" s="1"/>
  <c r="E2" i="15"/>
  <c r="E30" i="15" s="1"/>
  <c r="D12" i="2"/>
  <c r="D13" i="2" s="1"/>
  <c r="C95" i="13"/>
  <c r="C93" i="13"/>
  <c r="C87" i="13"/>
  <c r="C85" i="13"/>
  <c r="C88" i="13"/>
  <c r="C82" i="13"/>
  <c r="C80" i="13"/>
  <c r="C83" i="13"/>
  <c r="C71" i="13"/>
  <c r="C69" i="13"/>
  <c r="C72" i="13"/>
  <c r="C67" i="13"/>
  <c r="C61" i="13"/>
  <c r="C62" i="13"/>
  <c r="C54" i="13"/>
  <c r="C57" i="13"/>
  <c r="C51" i="13"/>
  <c r="C49" i="13"/>
  <c r="C52" i="13"/>
  <c r="C46" i="13"/>
  <c r="C44" i="13"/>
  <c r="C47" i="13"/>
  <c r="C39" i="13"/>
  <c r="C42" i="13"/>
  <c r="C36" i="13"/>
  <c r="C34" i="13"/>
  <c r="C31" i="13"/>
  <c r="C29" i="13"/>
  <c r="C32" i="13"/>
  <c r="C26" i="13"/>
  <c r="C24" i="13"/>
  <c r="C27" i="13"/>
  <c r="C16" i="13"/>
  <c r="C14" i="13"/>
  <c r="C17" i="13"/>
  <c r="C22" i="13"/>
  <c r="C19" i="13"/>
  <c r="C21" i="13"/>
  <c r="C37" i="13"/>
  <c r="C41" i="13"/>
  <c r="C56" i="13"/>
  <c r="C59" i="13"/>
  <c r="C64" i="13"/>
  <c r="C66" i="13"/>
  <c r="C78" i="13"/>
  <c r="C75" i="13"/>
  <c r="C77" i="13"/>
  <c r="C74" i="13"/>
  <c r="C90" i="13"/>
  <c r="C92" i="13"/>
  <c r="D99" i="13"/>
  <c r="D94" i="13"/>
  <c r="D89" i="13"/>
  <c r="D84" i="13"/>
  <c r="D79" i="13"/>
  <c r="D73" i="13"/>
  <c r="D68" i="13"/>
  <c r="D63" i="13"/>
  <c r="D58" i="13"/>
  <c r="D53" i="13"/>
  <c r="D48" i="13"/>
  <c r="D43" i="13"/>
  <c r="D38" i="13"/>
  <c r="D33" i="13"/>
  <c r="D28" i="13"/>
  <c r="D23" i="13"/>
  <c r="D18" i="13"/>
  <c r="F3" i="11"/>
  <c r="F24" i="11" s="1"/>
  <c r="E3" i="11"/>
  <c r="D3" i="11"/>
  <c r="D24" i="11" s="1"/>
  <c r="H6" i="20" l="1"/>
  <c r="B101" i="30" s="1"/>
  <c r="F2" i="19"/>
  <c r="E27" i="19"/>
  <c r="B13" i="25" s="1"/>
  <c r="F2" i="17"/>
  <c r="F1" i="17" s="1"/>
  <c r="E11" i="15"/>
  <c r="E11" i="35" s="1"/>
  <c r="E23" i="15"/>
  <c r="E23" i="35" s="1"/>
  <c r="E5" i="15"/>
  <c r="E5" i="35" s="1"/>
  <c r="E16" i="15"/>
  <c r="E16" i="35" s="1"/>
  <c r="E26" i="15"/>
  <c r="E9" i="15"/>
  <c r="E9" i="35" s="1"/>
  <c r="E21" i="15"/>
  <c r="E21" i="35" s="1"/>
  <c r="E32" i="15"/>
  <c r="E32" i="35" s="1"/>
  <c r="E3" i="15"/>
  <c r="E3" i="35" s="1"/>
  <c r="E14" i="15"/>
  <c r="E14" i="35" s="1"/>
  <c r="E24" i="15"/>
  <c r="E24" i="35" s="1"/>
  <c r="F2" i="15"/>
  <c r="E6" i="15"/>
  <c r="E6" i="35" s="1"/>
  <c r="E17" i="15"/>
  <c r="E17" i="35" s="1"/>
  <c r="E29" i="15"/>
  <c r="E29" i="35" s="1"/>
  <c r="E10" i="15"/>
  <c r="E10" i="35" s="1"/>
  <c r="E22" i="15"/>
  <c r="E22" i="35" s="1"/>
  <c r="E8" i="15"/>
  <c r="E8" i="35" s="1"/>
  <c r="E18" i="15"/>
  <c r="E18" i="35" s="1"/>
  <c r="I2" i="20"/>
  <c r="I5" i="20"/>
  <c r="C40" i="25"/>
  <c r="B40" i="25"/>
  <c r="D28" i="19"/>
  <c r="D7" i="35"/>
  <c r="D12" i="35" s="1"/>
  <c r="E30" i="35"/>
  <c r="B8" i="25"/>
  <c r="D30" i="35"/>
  <c r="B6" i="25"/>
  <c r="D26" i="35"/>
  <c r="B32" i="25"/>
  <c r="D29" i="35"/>
  <c r="B9" i="25"/>
  <c r="D32" i="35"/>
  <c r="E4" i="35"/>
  <c r="E15" i="35"/>
  <c r="E25" i="35"/>
  <c r="B71" i="30"/>
  <c r="E21" i="11"/>
  <c r="E9" i="11"/>
  <c r="E20" i="11"/>
  <c r="E7" i="11"/>
  <c r="E17" i="11"/>
  <c r="E6" i="11"/>
  <c r="E16" i="11"/>
  <c r="E5" i="11"/>
  <c r="E4" i="11"/>
  <c r="E27" i="11"/>
  <c r="E14" i="11"/>
  <c r="E25" i="11"/>
  <c r="E24" i="11"/>
  <c r="E10" i="11"/>
  <c r="E21" i="17"/>
  <c r="E15" i="17"/>
  <c r="L3" i="26"/>
  <c r="I4" i="26"/>
  <c r="F5" i="26"/>
  <c r="N5" i="26"/>
  <c r="K6" i="26"/>
  <c r="H7" i="26"/>
  <c r="E8" i="26"/>
  <c r="M8" i="26"/>
  <c r="J9" i="26"/>
  <c r="G10" i="26"/>
  <c r="O10" i="26"/>
  <c r="L11" i="26"/>
  <c r="I12" i="26"/>
  <c r="F13" i="26"/>
  <c r="N13" i="26"/>
  <c r="K14" i="26"/>
  <c r="L14" i="26"/>
  <c r="E3" i="26"/>
  <c r="M3" i="26"/>
  <c r="J4" i="26"/>
  <c r="G5" i="26"/>
  <c r="O5" i="26"/>
  <c r="L6" i="26"/>
  <c r="I7" i="26"/>
  <c r="F8" i="26"/>
  <c r="N8" i="26"/>
  <c r="K9" i="26"/>
  <c r="H10" i="26"/>
  <c r="E11" i="26"/>
  <c r="M11" i="26"/>
  <c r="J12" i="26"/>
  <c r="G13" i="26"/>
  <c r="O13" i="26"/>
  <c r="F3" i="26"/>
  <c r="N3" i="26"/>
  <c r="K4" i="26"/>
  <c r="H5" i="26"/>
  <c r="E6" i="26"/>
  <c r="M6" i="26"/>
  <c r="J7" i="26"/>
  <c r="G8" i="26"/>
  <c r="O8" i="26"/>
  <c r="L9" i="26"/>
  <c r="I10" i="26"/>
  <c r="F11" i="26"/>
  <c r="N11" i="26"/>
  <c r="K12" i="26"/>
  <c r="H13" i="26"/>
  <c r="E14" i="26"/>
  <c r="M14" i="26"/>
  <c r="G3" i="26"/>
  <c r="O3" i="26"/>
  <c r="L4" i="26"/>
  <c r="I5" i="26"/>
  <c r="F6" i="26"/>
  <c r="N6" i="26"/>
  <c r="K7" i="26"/>
  <c r="H8" i="26"/>
  <c r="E9" i="26"/>
  <c r="M9" i="26"/>
  <c r="J10" i="26"/>
  <c r="G11" i="26"/>
  <c r="O11" i="26"/>
  <c r="L12" i="26"/>
  <c r="I13" i="26"/>
  <c r="F14" i="26"/>
  <c r="N14" i="26"/>
  <c r="H3" i="26"/>
  <c r="E4" i="26"/>
  <c r="M4" i="26"/>
  <c r="J5" i="26"/>
  <c r="G6" i="26"/>
  <c r="O6" i="26"/>
  <c r="L7" i="26"/>
  <c r="I8" i="26"/>
  <c r="F9" i="26"/>
  <c r="N9" i="26"/>
  <c r="K10" i="26"/>
  <c r="H11" i="26"/>
  <c r="E12" i="26"/>
  <c r="M12" i="26"/>
  <c r="J13" i="26"/>
  <c r="G14" i="26"/>
  <c r="O14" i="26"/>
  <c r="I3" i="26"/>
  <c r="F4" i="26"/>
  <c r="N4" i="26"/>
  <c r="K5" i="26"/>
  <c r="H6" i="26"/>
  <c r="E7" i="26"/>
  <c r="M7" i="26"/>
  <c r="J8" i="26"/>
  <c r="G9" i="26"/>
  <c r="O9" i="26"/>
  <c r="L10" i="26"/>
  <c r="I11" i="26"/>
  <c r="F12" i="26"/>
  <c r="N12" i="26"/>
  <c r="K13" i="26"/>
  <c r="H14" i="26"/>
  <c r="J3" i="26"/>
  <c r="G4" i="26"/>
  <c r="O4" i="26"/>
  <c r="L5" i="26"/>
  <c r="I6" i="26"/>
  <c r="F7" i="26"/>
  <c r="N7" i="26"/>
  <c r="K8" i="26"/>
  <c r="H9" i="26"/>
  <c r="E10" i="26"/>
  <c r="M10" i="26"/>
  <c r="J11" i="26"/>
  <c r="G12" i="26"/>
  <c r="O12" i="26"/>
  <c r="L13" i="26"/>
  <c r="I14" i="26"/>
  <c r="K3" i="26"/>
  <c r="H4" i="26"/>
  <c r="E5" i="26"/>
  <c r="M5" i="26"/>
  <c r="J6" i="26"/>
  <c r="G7" i="26"/>
  <c r="L8" i="26"/>
  <c r="I9" i="26"/>
  <c r="F10" i="26"/>
  <c r="N10" i="26"/>
  <c r="K11" i="26"/>
  <c r="H12" i="26"/>
  <c r="E13" i="26"/>
  <c r="M13" i="26"/>
  <c r="J14" i="26"/>
  <c r="D7" i="19"/>
  <c r="D4" i="19"/>
  <c r="B4" i="25"/>
  <c r="B5" i="25"/>
  <c r="F5" i="11"/>
  <c r="F25" i="11"/>
  <c r="C37" i="25"/>
  <c r="C8" i="25"/>
  <c r="D1" i="25"/>
  <c r="D40" i="25" s="1"/>
  <c r="C7" i="25"/>
  <c r="H17" i="20"/>
  <c r="D39" i="19"/>
  <c r="E6" i="17"/>
  <c r="D21" i="11"/>
  <c r="E17" i="17"/>
  <c r="E29" i="17"/>
  <c r="E11" i="17"/>
  <c r="F11" i="11"/>
  <c r="E4" i="17"/>
  <c r="E25" i="17"/>
  <c r="D7" i="11"/>
  <c r="D9" i="11"/>
  <c r="F17" i="11"/>
  <c r="E9" i="17"/>
  <c r="E32" i="17"/>
  <c r="D20" i="11"/>
  <c r="E23" i="17"/>
  <c r="B70" i="30"/>
  <c r="D11" i="11"/>
  <c r="D25" i="11"/>
  <c r="F7" i="11"/>
  <c r="F14" i="11"/>
  <c r="F20" i="11"/>
  <c r="F27" i="11"/>
  <c r="B72" i="30"/>
  <c r="D14" i="11"/>
  <c r="D27" i="11"/>
  <c r="D6" i="11"/>
  <c r="E3" i="17"/>
  <c r="E5" i="17"/>
  <c r="E8" i="17"/>
  <c r="E10" i="17"/>
  <c r="E14" i="17"/>
  <c r="E16" i="17"/>
  <c r="E18" i="17"/>
  <c r="E22" i="17"/>
  <c r="E24" i="17"/>
  <c r="E26" i="17"/>
  <c r="D10" i="11"/>
  <c r="F21" i="11"/>
  <c r="D16" i="11"/>
  <c r="F6" i="11"/>
  <c r="D15" i="11"/>
  <c r="D4" i="11"/>
  <c r="F9" i="11"/>
  <c r="F15" i="11"/>
  <c r="D5" i="11"/>
  <c r="D17" i="11"/>
  <c r="F4" i="11"/>
  <c r="F10" i="11"/>
  <c r="F16" i="11"/>
  <c r="I4" i="20"/>
  <c r="E13" i="20"/>
  <c r="H10" i="20"/>
  <c r="E7" i="20"/>
  <c r="D18" i="20"/>
  <c r="E16" i="20"/>
  <c r="E12" i="20"/>
  <c r="C90" i="30" s="1"/>
  <c r="E17" i="20"/>
  <c r="E6" i="20"/>
  <c r="E11" i="20"/>
  <c r="C88" i="30" s="1"/>
  <c r="E15" i="20"/>
  <c r="I9" i="20"/>
  <c r="I15" i="20"/>
  <c r="E10" i="20"/>
  <c r="C89" i="30" s="1"/>
  <c r="E14" i="20"/>
  <c r="I8" i="20"/>
  <c r="E8" i="19"/>
  <c r="E18" i="19"/>
  <c r="B19" i="25" s="1"/>
  <c r="E37" i="19"/>
  <c r="B35" i="25" s="1"/>
  <c r="E5" i="19"/>
  <c r="E16" i="19"/>
  <c r="B15" i="25" s="1"/>
  <c r="E31" i="19"/>
  <c r="B29" i="25" s="1"/>
  <c r="E6" i="19"/>
  <c r="E17" i="19"/>
  <c r="B18" i="25" s="1"/>
  <c r="E36" i="19"/>
  <c r="B34" i="25" s="1"/>
  <c r="E9" i="19"/>
  <c r="E19" i="19"/>
  <c r="B16" i="25" s="1"/>
  <c r="F5" i="19"/>
  <c r="F8" i="19"/>
  <c r="F10" i="19"/>
  <c r="F14" i="19"/>
  <c r="C14" i="25" s="1"/>
  <c r="F16" i="19"/>
  <c r="C15" i="25" s="1"/>
  <c r="F18" i="19"/>
  <c r="C19" i="25" s="1"/>
  <c r="F20" i="19"/>
  <c r="C20" i="25" s="1"/>
  <c r="F26" i="19"/>
  <c r="C41" i="25" s="1"/>
  <c r="F31" i="19"/>
  <c r="C29" i="25" s="1"/>
  <c r="F37" i="19"/>
  <c r="C35" i="25" s="1"/>
  <c r="E10" i="19"/>
  <c r="B23" i="25" s="1"/>
  <c r="E20" i="19"/>
  <c r="B20" i="25" s="1"/>
  <c r="E11" i="19"/>
  <c r="E21" i="19"/>
  <c r="B21" i="25" s="1"/>
  <c r="E14" i="19"/>
  <c r="B14" i="25" s="1"/>
  <c r="E26" i="19"/>
  <c r="B41" i="25" s="1"/>
  <c r="E15" i="19"/>
  <c r="B12" i="25" s="1"/>
  <c r="E30" i="19"/>
  <c r="F6" i="19"/>
  <c r="F9" i="19"/>
  <c r="F11" i="19"/>
  <c r="F15" i="19"/>
  <c r="C12" i="25" s="1"/>
  <c r="F17" i="19"/>
  <c r="C18" i="25" s="1"/>
  <c r="F19" i="19"/>
  <c r="C16" i="25" s="1"/>
  <c r="F21" i="19"/>
  <c r="C21" i="25" s="1"/>
  <c r="F30" i="19"/>
  <c r="C31" i="25" s="1"/>
  <c r="F36" i="19"/>
  <c r="C34" i="25" s="1"/>
  <c r="D32" i="19"/>
  <c r="D22" i="19"/>
  <c r="D7" i="15"/>
  <c r="D12" i="15" s="1"/>
  <c r="D19" i="15" s="1"/>
  <c r="D7" i="17"/>
  <c r="D12" i="17" s="1"/>
  <c r="G2" i="17"/>
  <c r="G1" i="17" s="1"/>
  <c r="E26" i="35" l="1"/>
  <c r="C6" i="25"/>
  <c r="B24" i="25"/>
  <c r="B22" i="25" s="1"/>
  <c r="C32" i="25"/>
  <c r="D34" i="19"/>
  <c r="D41" i="19" s="1"/>
  <c r="F29" i="17"/>
  <c r="F26" i="17"/>
  <c r="F16" i="17"/>
  <c r="F23" i="17"/>
  <c r="F32" i="17"/>
  <c r="F25" i="17"/>
  <c r="F21" i="17"/>
  <c r="F15" i="17"/>
  <c r="F9" i="17"/>
  <c r="F4" i="17"/>
  <c r="F17" i="17"/>
  <c r="F22" i="17"/>
  <c r="F11" i="17"/>
  <c r="F30" i="17"/>
  <c r="F24" i="17"/>
  <c r="F18" i="17"/>
  <c r="F14" i="17"/>
  <c r="F8" i="17"/>
  <c r="F3" i="17"/>
  <c r="F6" i="17"/>
  <c r="F5" i="17"/>
  <c r="F10" i="17"/>
  <c r="G5" i="17"/>
  <c r="G32" i="17"/>
  <c r="G25" i="17"/>
  <c r="G21" i="17"/>
  <c r="G15" i="17"/>
  <c r="G9" i="17"/>
  <c r="G4" i="17"/>
  <c r="G16" i="17"/>
  <c r="G10" i="17"/>
  <c r="G30" i="17"/>
  <c r="G24" i="17"/>
  <c r="G18" i="17"/>
  <c r="G14" i="17"/>
  <c r="G8" i="17"/>
  <c r="G3" i="17"/>
  <c r="G22" i="17"/>
  <c r="G26" i="17"/>
  <c r="G29" i="17"/>
  <c r="G23" i="17"/>
  <c r="G17" i="17"/>
  <c r="G11" i="17"/>
  <c r="G6" i="17"/>
  <c r="I6" i="20"/>
  <c r="C101" i="30" s="1"/>
  <c r="G2" i="19"/>
  <c r="F27" i="19"/>
  <c r="C13" i="25" s="1"/>
  <c r="C11" i="25" s="1"/>
  <c r="E7" i="15"/>
  <c r="E12" i="15" s="1"/>
  <c r="E19" i="15" s="1"/>
  <c r="E27" i="15" s="1"/>
  <c r="C3" i="25" s="1"/>
  <c r="C9" i="25"/>
  <c r="C24" i="25" s="1"/>
  <c r="G2" i="15"/>
  <c r="F25" i="15"/>
  <c r="F25" i="35" s="1"/>
  <c r="F15" i="15"/>
  <c r="F15" i="35" s="1"/>
  <c r="F4" i="15"/>
  <c r="F4" i="35" s="1"/>
  <c r="F10" i="15"/>
  <c r="F10" i="35" s="1"/>
  <c r="F29" i="15"/>
  <c r="F29" i="35" s="1"/>
  <c r="F17" i="15"/>
  <c r="F17" i="35" s="1"/>
  <c r="F6" i="15"/>
  <c r="F6" i="35" s="1"/>
  <c r="F24" i="15"/>
  <c r="F24" i="35" s="1"/>
  <c r="F14" i="15"/>
  <c r="F14" i="35" s="1"/>
  <c r="F3" i="15"/>
  <c r="F32" i="15"/>
  <c r="F32" i="35" s="1"/>
  <c r="F21" i="15"/>
  <c r="F21" i="35" s="1"/>
  <c r="F9" i="15"/>
  <c r="F9" i="35" s="1"/>
  <c r="F22" i="15"/>
  <c r="F22" i="35" s="1"/>
  <c r="F26" i="15"/>
  <c r="F26" i="35" s="1"/>
  <c r="F16" i="15"/>
  <c r="F16" i="35" s="1"/>
  <c r="F5" i="15"/>
  <c r="F5" i="35" s="1"/>
  <c r="F23" i="15"/>
  <c r="F23" i="35" s="1"/>
  <c r="F11" i="15"/>
  <c r="F11" i="35" s="1"/>
  <c r="F30" i="15"/>
  <c r="F30" i="35" s="1"/>
  <c r="F18" i="15"/>
  <c r="F18" i="35" s="1"/>
  <c r="F8" i="15"/>
  <c r="F8" i="35" s="1"/>
  <c r="E28" i="19"/>
  <c r="B42" i="25" s="1"/>
  <c r="E7" i="35"/>
  <c r="E12" i="35" s="1"/>
  <c r="E13" i="35" s="1"/>
  <c r="D19" i="35"/>
  <c r="D13" i="35"/>
  <c r="C5" i="25"/>
  <c r="C28" i="25" s="1"/>
  <c r="C4" i="25"/>
  <c r="C27" i="25" s="1"/>
  <c r="E32" i="19"/>
  <c r="B79" i="30"/>
  <c r="B77" i="30"/>
  <c r="H12" i="20"/>
  <c r="H20" i="20" s="1"/>
  <c r="B102" i="30"/>
  <c r="B78" i="30"/>
  <c r="B80" i="30"/>
  <c r="B73" i="30"/>
  <c r="D12" i="19"/>
  <c r="D24" i="19" s="1"/>
  <c r="F7" i="19"/>
  <c r="E7" i="19"/>
  <c r="F4" i="19"/>
  <c r="E4" i="19"/>
  <c r="B11" i="25"/>
  <c r="B17" i="25"/>
  <c r="B27" i="25"/>
  <c r="B28" i="25"/>
  <c r="C23" i="25"/>
  <c r="B31" i="25"/>
  <c r="C17" i="25"/>
  <c r="E1" i="25"/>
  <c r="E40" i="25" s="1"/>
  <c r="D4" i="25"/>
  <c r="D7" i="25"/>
  <c r="D5" i="25"/>
  <c r="D37" i="25"/>
  <c r="F32" i="19"/>
  <c r="F8" i="11"/>
  <c r="D8" i="11"/>
  <c r="E22" i="19"/>
  <c r="E8" i="11"/>
  <c r="E7" i="17"/>
  <c r="E12" i="17" s="1"/>
  <c r="E19" i="17" s="1"/>
  <c r="E18" i="20"/>
  <c r="I10" i="20"/>
  <c r="F22" i="19"/>
  <c r="D13" i="17"/>
  <c r="D19" i="17"/>
  <c r="D20" i="17" s="1"/>
  <c r="D13" i="15"/>
  <c r="D27" i="15"/>
  <c r="B3" i="25" s="1"/>
  <c r="B10" i="25" s="1"/>
  <c r="D20" i="15"/>
  <c r="H2" i="17"/>
  <c r="H1" i="17" s="1"/>
  <c r="C4" i="30"/>
  <c r="E20" i="15" l="1"/>
  <c r="F7" i="17"/>
  <c r="E13" i="15"/>
  <c r="G7" i="17"/>
  <c r="G12" i="17" s="1"/>
  <c r="H26" i="17"/>
  <c r="H25" i="17"/>
  <c r="H15" i="17"/>
  <c r="H9" i="17"/>
  <c r="H32" i="17"/>
  <c r="H22" i="17"/>
  <c r="H30" i="17"/>
  <c r="H24" i="17"/>
  <c r="H18" i="17"/>
  <c r="H14" i="17"/>
  <c r="H8" i="17"/>
  <c r="H3" i="17"/>
  <c r="H16" i="17"/>
  <c r="H21" i="17"/>
  <c r="H10" i="17"/>
  <c r="H29" i="17"/>
  <c r="H23" i="17"/>
  <c r="H17" i="17"/>
  <c r="H11" i="17"/>
  <c r="H6" i="17"/>
  <c r="H5" i="17"/>
  <c r="H4" i="17"/>
  <c r="F12" i="17"/>
  <c r="D6" i="25"/>
  <c r="D44" i="19"/>
  <c r="H2" i="19"/>
  <c r="G27" i="19"/>
  <c r="D13" i="25" s="1"/>
  <c r="G19" i="19"/>
  <c r="D16" i="25" s="1"/>
  <c r="G16" i="19"/>
  <c r="D15" i="25" s="1"/>
  <c r="G20" i="19"/>
  <c r="D20" i="25" s="1"/>
  <c r="G6" i="19"/>
  <c r="G36" i="19"/>
  <c r="D34" i="25" s="1"/>
  <c r="G26" i="19"/>
  <c r="G8" i="19"/>
  <c r="G37" i="19"/>
  <c r="D35" i="25" s="1"/>
  <c r="G15" i="19"/>
  <c r="D12" i="25" s="1"/>
  <c r="G10" i="19"/>
  <c r="D23" i="25" s="1"/>
  <c r="G30" i="19"/>
  <c r="G11" i="19"/>
  <c r="G21" i="19"/>
  <c r="D21" i="25" s="1"/>
  <c r="G18" i="19"/>
  <c r="D19" i="25" s="1"/>
  <c r="G9" i="19"/>
  <c r="G5" i="19"/>
  <c r="G31" i="19"/>
  <c r="D29" i="25" s="1"/>
  <c r="G14" i="19"/>
  <c r="G17" i="19"/>
  <c r="D18" i="25" s="1"/>
  <c r="F28" i="19"/>
  <c r="D32" i="25"/>
  <c r="F3" i="35"/>
  <c r="F7" i="35" s="1"/>
  <c r="F12" i="35" s="1"/>
  <c r="F7" i="15"/>
  <c r="F12" i="15" s="1"/>
  <c r="D8" i="25"/>
  <c r="D9" i="25"/>
  <c r="H2" i="15"/>
  <c r="G22" i="15"/>
  <c r="G22" i="35" s="1"/>
  <c r="G10" i="15"/>
  <c r="G10" i="35" s="1"/>
  <c r="G6" i="15"/>
  <c r="G6" i="35" s="1"/>
  <c r="G24" i="15"/>
  <c r="G24" i="35" s="1"/>
  <c r="G14" i="15"/>
  <c r="G14" i="35" s="1"/>
  <c r="G3" i="15"/>
  <c r="G32" i="15"/>
  <c r="G32" i="35" s="1"/>
  <c r="G21" i="15"/>
  <c r="G21" i="35" s="1"/>
  <c r="G9" i="15"/>
  <c r="G9" i="35" s="1"/>
  <c r="G29" i="15"/>
  <c r="G29" i="35" s="1"/>
  <c r="G26" i="15"/>
  <c r="G26" i="35" s="1"/>
  <c r="G16" i="15"/>
  <c r="G16" i="35" s="1"/>
  <c r="G5" i="15"/>
  <c r="G5" i="35" s="1"/>
  <c r="G17" i="15"/>
  <c r="G17" i="35" s="1"/>
  <c r="G23" i="15"/>
  <c r="G23" i="35" s="1"/>
  <c r="G11" i="15"/>
  <c r="G11" i="35" s="1"/>
  <c r="G30" i="15"/>
  <c r="G30" i="35" s="1"/>
  <c r="G18" i="15"/>
  <c r="G18" i="35" s="1"/>
  <c r="G8" i="15"/>
  <c r="G8" i="35" s="1"/>
  <c r="G25" i="15"/>
  <c r="G25" i="35" s="1"/>
  <c r="G15" i="15"/>
  <c r="G15" i="35" s="1"/>
  <c r="G4" i="15"/>
  <c r="G4" i="35" s="1"/>
  <c r="C26" i="25"/>
  <c r="B26" i="25"/>
  <c r="E34" i="19"/>
  <c r="E19" i="35"/>
  <c r="E27" i="35" s="1"/>
  <c r="D27" i="35"/>
  <c r="D20" i="35"/>
  <c r="C10" i="25"/>
  <c r="E12" i="19"/>
  <c r="E24" i="19" s="1"/>
  <c r="F12" i="19"/>
  <c r="F24" i="19" s="1"/>
  <c r="B81" i="30"/>
  <c r="I12" i="20"/>
  <c r="C102" i="30"/>
  <c r="B25" i="25"/>
  <c r="C22" i="25"/>
  <c r="D11" i="30"/>
  <c r="B11" i="30"/>
  <c r="E12" i="11"/>
  <c r="E18" i="11" s="1"/>
  <c r="E22" i="11" s="1"/>
  <c r="E26" i="11" s="1"/>
  <c r="E28" i="11" s="1"/>
  <c r="C60" i="30"/>
  <c r="F12" i="11"/>
  <c r="F13" i="11" s="1"/>
  <c r="D60" i="30"/>
  <c r="D12" i="11"/>
  <c r="B60" i="30"/>
  <c r="F1" i="25"/>
  <c r="F40" i="25" s="1"/>
  <c r="E7" i="25"/>
  <c r="E5" i="25"/>
  <c r="E37" i="25"/>
  <c r="E4" i="25"/>
  <c r="E13" i="17"/>
  <c r="D27" i="17"/>
  <c r="D31" i="17" s="1"/>
  <c r="D33" i="17" s="1"/>
  <c r="D28" i="15"/>
  <c r="D31" i="15"/>
  <c r="D33" i="15" s="1"/>
  <c r="E38" i="19" s="1"/>
  <c r="E39" i="19" s="1"/>
  <c r="E28" i="15"/>
  <c r="E31" i="15"/>
  <c r="E33" i="15" s="1"/>
  <c r="F38" i="19" s="1"/>
  <c r="F39" i="19" s="1"/>
  <c r="I2" i="17"/>
  <c r="I1" i="17" s="1"/>
  <c r="E27" i="17"/>
  <c r="E20" i="17"/>
  <c r="F13" i="35" l="1"/>
  <c r="F19" i="35"/>
  <c r="D17" i="25"/>
  <c r="C42" i="25"/>
  <c r="F34" i="19"/>
  <c r="F41" i="19" s="1"/>
  <c r="F44" i="19" s="1"/>
  <c r="H7" i="17"/>
  <c r="H12" i="17" s="1"/>
  <c r="F13" i="17"/>
  <c r="F19" i="17"/>
  <c r="D12" i="30"/>
  <c r="C5" i="30"/>
  <c r="I32" i="17"/>
  <c r="I30" i="17"/>
  <c r="I24" i="17"/>
  <c r="I18" i="17"/>
  <c r="I14" i="17"/>
  <c r="I8" i="17"/>
  <c r="I3" i="17"/>
  <c r="I15" i="17"/>
  <c r="I9" i="17"/>
  <c r="I29" i="17"/>
  <c r="I23" i="17"/>
  <c r="I17" i="17"/>
  <c r="I11" i="17"/>
  <c r="I6" i="17"/>
  <c r="I21" i="17"/>
  <c r="I25" i="17"/>
  <c r="I26" i="17"/>
  <c r="I22" i="17"/>
  <c r="I16" i="17"/>
  <c r="I10" i="17"/>
  <c r="I5" i="17"/>
  <c r="I4" i="17"/>
  <c r="G19" i="17"/>
  <c r="G13" i="17"/>
  <c r="E6" i="25"/>
  <c r="D31" i="25"/>
  <c r="G32" i="19"/>
  <c r="G22" i="19"/>
  <c r="D14" i="25"/>
  <c r="D11" i="25" s="1"/>
  <c r="G4" i="19"/>
  <c r="G7" i="19"/>
  <c r="I2" i="19"/>
  <c r="H27" i="19"/>
  <c r="E13" i="25" s="1"/>
  <c r="H6" i="19"/>
  <c r="H36" i="19"/>
  <c r="E34" i="25" s="1"/>
  <c r="H26" i="19"/>
  <c r="H10" i="19"/>
  <c r="E23" i="25" s="1"/>
  <c r="H8" i="19"/>
  <c r="H37" i="19"/>
  <c r="E35" i="25" s="1"/>
  <c r="H15" i="19"/>
  <c r="E12" i="25" s="1"/>
  <c r="H16" i="19"/>
  <c r="E15" i="25" s="1"/>
  <c r="H21" i="19"/>
  <c r="E21" i="25" s="1"/>
  <c r="H18" i="19"/>
  <c r="E19" i="25" s="1"/>
  <c r="H19" i="19"/>
  <c r="E16" i="25" s="1"/>
  <c r="H9" i="19"/>
  <c r="H5" i="19"/>
  <c r="H31" i="19"/>
  <c r="E29" i="25" s="1"/>
  <c r="H17" i="19"/>
  <c r="E18" i="25" s="1"/>
  <c r="H14" i="19"/>
  <c r="H20" i="19"/>
  <c r="E20" i="25" s="1"/>
  <c r="H30" i="19"/>
  <c r="H11" i="19"/>
  <c r="D41" i="25"/>
  <c r="D42" i="25" s="1"/>
  <c r="G28" i="19"/>
  <c r="D28" i="25"/>
  <c r="D24" i="25"/>
  <c r="D22" i="25" s="1"/>
  <c r="D27" i="25"/>
  <c r="E41" i="19"/>
  <c r="E44" i="19" s="1"/>
  <c r="E9" i="25"/>
  <c r="I2" i="15"/>
  <c r="H29" i="15"/>
  <c r="H17" i="15"/>
  <c r="H6" i="15"/>
  <c r="H14" i="15"/>
  <c r="H3" i="15"/>
  <c r="P3" i="15" s="1"/>
  <c r="H32" i="15"/>
  <c r="H21" i="15"/>
  <c r="H9" i="15"/>
  <c r="H26" i="15"/>
  <c r="H16" i="15"/>
  <c r="H5" i="15"/>
  <c r="H23" i="15"/>
  <c r="H11" i="15"/>
  <c r="H24" i="15"/>
  <c r="H30" i="15"/>
  <c r="H18" i="15"/>
  <c r="H8" i="15"/>
  <c r="H25" i="15"/>
  <c r="H15" i="15"/>
  <c r="H4" i="15"/>
  <c r="H22" i="15"/>
  <c r="H10" i="15"/>
  <c r="G3" i="35"/>
  <c r="G7" i="35" s="1"/>
  <c r="G12" i="35" s="1"/>
  <c r="G7" i="15"/>
  <c r="G12" i="15" s="1"/>
  <c r="E32" i="25"/>
  <c r="F19" i="15"/>
  <c r="F13" i="15"/>
  <c r="E8" i="25"/>
  <c r="E20" i="35"/>
  <c r="E28" i="35"/>
  <c r="E31" i="35"/>
  <c r="E33" i="35" s="1"/>
  <c r="D28" i="35"/>
  <c r="D31" i="35"/>
  <c r="D33" i="35" s="1"/>
  <c r="E23" i="11"/>
  <c r="E19" i="11"/>
  <c r="C61" i="30" s="1"/>
  <c r="E13" i="11"/>
  <c r="C25" i="25"/>
  <c r="C30" i="25" s="1"/>
  <c r="C33" i="25" s="1"/>
  <c r="B30" i="25"/>
  <c r="B33" i="25" s="1"/>
  <c r="F18" i="11"/>
  <c r="B12" i="30"/>
  <c r="C11" i="30"/>
  <c r="B4" i="30"/>
  <c r="D13" i="11"/>
  <c r="D18" i="11"/>
  <c r="G1" i="25"/>
  <c r="G40" i="25" s="1"/>
  <c r="F7" i="25"/>
  <c r="F4" i="25"/>
  <c r="F5" i="25"/>
  <c r="F37" i="25"/>
  <c r="D28" i="17"/>
  <c r="J2" i="17"/>
  <c r="E31" i="17"/>
  <c r="E33" i="17" s="1"/>
  <c r="E28" i="17"/>
  <c r="H8" i="35" l="1"/>
  <c r="P8" i="15"/>
  <c r="H11" i="35"/>
  <c r="P11" i="15"/>
  <c r="H26" i="35"/>
  <c r="P26" i="15"/>
  <c r="H29" i="35"/>
  <c r="P29" i="15"/>
  <c r="H4" i="35"/>
  <c r="P4" i="15"/>
  <c r="H18" i="35"/>
  <c r="P18" i="15"/>
  <c r="H23" i="35"/>
  <c r="P23" i="15"/>
  <c r="H9" i="35"/>
  <c r="P9" i="15"/>
  <c r="H14" i="35"/>
  <c r="P14" i="15"/>
  <c r="H22" i="35"/>
  <c r="P22" i="15"/>
  <c r="H15" i="35"/>
  <c r="P15" i="15"/>
  <c r="H30" i="35"/>
  <c r="P30" i="15"/>
  <c r="H5" i="35"/>
  <c r="P5" i="15"/>
  <c r="H21" i="35"/>
  <c r="P21" i="15"/>
  <c r="H6" i="35"/>
  <c r="P6" i="15"/>
  <c r="H10" i="35"/>
  <c r="P10" i="15"/>
  <c r="H25" i="35"/>
  <c r="P25" i="15"/>
  <c r="H24" i="35"/>
  <c r="P24" i="15"/>
  <c r="H16" i="35"/>
  <c r="P16" i="15"/>
  <c r="H32" i="35"/>
  <c r="P32" i="15"/>
  <c r="H17" i="35"/>
  <c r="P17" i="15"/>
  <c r="F27" i="35"/>
  <c r="F20" i="35"/>
  <c r="F6" i="25"/>
  <c r="F32" i="25"/>
  <c r="G34" i="19"/>
  <c r="H4" i="19"/>
  <c r="G27" i="17"/>
  <c r="G20" i="17"/>
  <c r="I7" i="17"/>
  <c r="I12" i="17" s="1"/>
  <c r="F20" i="17"/>
  <c r="F27" i="17"/>
  <c r="C7" i="30"/>
  <c r="C6" i="30"/>
  <c r="H19" i="17"/>
  <c r="H13" i="17"/>
  <c r="G12" i="19"/>
  <c r="G24" i="19" s="1"/>
  <c r="D26" i="25"/>
  <c r="E17" i="25"/>
  <c r="H32" i="19"/>
  <c r="E31" i="25"/>
  <c r="J2" i="19"/>
  <c r="I27" i="19"/>
  <c r="F13" i="25" s="1"/>
  <c r="I17" i="19"/>
  <c r="F18" i="25" s="1"/>
  <c r="I21" i="19"/>
  <c r="F21" i="25" s="1"/>
  <c r="I10" i="19"/>
  <c r="F23" i="25" s="1"/>
  <c r="I16" i="19"/>
  <c r="F15" i="25" s="1"/>
  <c r="I36" i="19"/>
  <c r="F34" i="25" s="1"/>
  <c r="I18" i="19"/>
  <c r="F19" i="25" s="1"/>
  <c r="I26" i="19"/>
  <c r="I9" i="19"/>
  <c r="I5" i="19"/>
  <c r="I31" i="19"/>
  <c r="F29" i="25" s="1"/>
  <c r="I15" i="19"/>
  <c r="F12" i="25" s="1"/>
  <c r="I14" i="19"/>
  <c r="I19" i="19"/>
  <c r="F16" i="25" s="1"/>
  <c r="I20" i="19"/>
  <c r="F20" i="25" s="1"/>
  <c r="I8" i="19"/>
  <c r="I37" i="19"/>
  <c r="F35" i="25" s="1"/>
  <c r="I6" i="19"/>
  <c r="F27" i="25" s="1"/>
  <c r="I11" i="19"/>
  <c r="I30" i="19"/>
  <c r="H22" i="19"/>
  <c r="E14" i="25"/>
  <c r="E11" i="25" s="1"/>
  <c r="H7" i="19"/>
  <c r="E27" i="25"/>
  <c r="E24" i="25"/>
  <c r="E22" i="25" s="1"/>
  <c r="E28" i="25"/>
  <c r="H28" i="19"/>
  <c r="E41" i="25"/>
  <c r="E42" i="25" s="1"/>
  <c r="F9" i="25"/>
  <c r="H7" i="15"/>
  <c r="H3" i="35"/>
  <c r="F8" i="25"/>
  <c r="G19" i="35"/>
  <c r="G13" i="35"/>
  <c r="F27" i="15"/>
  <c r="F20" i="15"/>
  <c r="G13" i="15"/>
  <c r="G19" i="15"/>
  <c r="J2" i="15"/>
  <c r="I24" i="15"/>
  <c r="I14" i="15"/>
  <c r="I3" i="15"/>
  <c r="Q3" i="15" s="1"/>
  <c r="R3" i="15" s="1"/>
  <c r="I32" i="15"/>
  <c r="I9" i="15"/>
  <c r="I26" i="15"/>
  <c r="I16" i="15"/>
  <c r="I5" i="15"/>
  <c r="I23" i="15"/>
  <c r="I11" i="15"/>
  <c r="I30" i="15"/>
  <c r="I18" i="15"/>
  <c r="I8" i="15"/>
  <c r="I21" i="15"/>
  <c r="I25" i="15"/>
  <c r="I15" i="15"/>
  <c r="I4" i="15"/>
  <c r="I22" i="15"/>
  <c r="I10" i="15"/>
  <c r="I29" i="15"/>
  <c r="I17" i="15"/>
  <c r="I6" i="15"/>
  <c r="C36" i="25"/>
  <c r="C38" i="25" s="1"/>
  <c r="C45" i="25" s="1"/>
  <c r="B36" i="25"/>
  <c r="B38" i="25" s="1"/>
  <c r="B45" i="25" s="1"/>
  <c r="F22" i="11"/>
  <c r="F19" i="11"/>
  <c r="D61" i="30" s="1"/>
  <c r="D14" i="30"/>
  <c r="D13" i="30"/>
  <c r="B5" i="30"/>
  <c r="C12" i="30"/>
  <c r="D22" i="11"/>
  <c r="D19" i="11"/>
  <c r="B61" i="30" s="1"/>
  <c r="H1" i="25"/>
  <c r="H40" i="25" s="1"/>
  <c r="G5" i="25"/>
  <c r="G37" i="25"/>
  <c r="G4" i="25"/>
  <c r="G7" i="25"/>
  <c r="K2" i="17"/>
  <c r="H7" i="35" l="1"/>
  <c r="H12" i="35" s="1"/>
  <c r="I22" i="35"/>
  <c r="Q22" i="15"/>
  <c r="R22" i="15" s="1"/>
  <c r="I21" i="35"/>
  <c r="Q21" i="15"/>
  <c r="R21" i="15" s="1"/>
  <c r="I11" i="35"/>
  <c r="Q11" i="15"/>
  <c r="R11" i="15" s="1"/>
  <c r="I26" i="35"/>
  <c r="Q26" i="15"/>
  <c r="R26" i="15" s="1"/>
  <c r="I14" i="35"/>
  <c r="Q14" i="15"/>
  <c r="R14" i="15" s="1"/>
  <c r="I17" i="35"/>
  <c r="Q17" i="15"/>
  <c r="R17" i="15" s="1"/>
  <c r="I8" i="35"/>
  <c r="Q8" i="15"/>
  <c r="R8" i="15" s="1"/>
  <c r="I23" i="35"/>
  <c r="Q23" i="15"/>
  <c r="R23" i="15" s="1"/>
  <c r="I9" i="35"/>
  <c r="Q9" i="15"/>
  <c r="R9" i="15" s="1"/>
  <c r="I24" i="35"/>
  <c r="Q24" i="15"/>
  <c r="R24" i="15" s="1"/>
  <c r="I6" i="35"/>
  <c r="Q6" i="15"/>
  <c r="R6" i="15" s="1"/>
  <c r="I4" i="35"/>
  <c r="Q4" i="15"/>
  <c r="R4" i="15" s="1"/>
  <c r="I29" i="35"/>
  <c r="Q29" i="15"/>
  <c r="R29" i="15" s="1"/>
  <c r="I15" i="35"/>
  <c r="Q15" i="15"/>
  <c r="R15" i="15" s="1"/>
  <c r="I18" i="35"/>
  <c r="Q18" i="15"/>
  <c r="R18" i="15" s="1"/>
  <c r="I5" i="35"/>
  <c r="Q5" i="15"/>
  <c r="R5" i="15" s="1"/>
  <c r="I32" i="35"/>
  <c r="Q32" i="15"/>
  <c r="R32" i="15" s="1"/>
  <c r="I10" i="35"/>
  <c r="Q10" i="15"/>
  <c r="R10" i="15" s="1"/>
  <c r="I25" i="35"/>
  <c r="Q25" i="15"/>
  <c r="R25" i="15" s="1"/>
  <c r="I30" i="35"/>
  <c r="Q30" i="15"/>
  <c r="R30" i="15" s="1"/>
  <c r="I16" i="35"/>
  <c r="Q16" i="15"/>
  <c r="R16" i="15" s="1"/>
  <c r="H12" i="15"/>
  <c r="P12" i="15" s="1"/>
  <c r="P7" i="15"/>
  <c r="F31" i="35"/>
  <c r="F33" i="35" s="1"/>
  <c r="F28" i="35"/>
  <c r="H12" i="19"/>
  <c r="H24" i="19" s="1"/>
  <c r="F28" i="25"/>
  <c r="F26" i="25" s="1"/>
  <c r="F28" i="17"/>
  <c r="F31" i="17"/>
  <c r="F33" i="17" s="1"/>
  <c r="H20" i="17"/>
  <c r="H27" i="17"/>
  <c r="I13" i="17"/>
  <c r="I19" i="17"/>
  <c r="F17" i="25"/>
  <c r="G28" i="17"/>
  <c r="G31" i="17"/>
  <c r="G33" i="17" s="1"/>
  <c r="E26" i="25"/>
  <c r="I4" i="19"/>
  <c r="I7" i="19"/>
  <c r="F41" i="25"/>
  <c r="F42" i="25" s="1"/>
  <c r="I28" i="19"/>
  <c r="K2" i="19"/>
  <c r="J27" i="19"/>
  <c r="G13" i="25" s="1"/>
  <c r="J15" i="19"/>
  <c r="G12" i="25" s="1"/>
  <c r="J5" i="19"/>
  <c r="J31" i="19"/>
  <c r="G29" i="25" s="1"/>
  <c r="J10" i="19"/>
  <c r="G23" i="25" s="1"/>
  <c r="J21" i="19"/>
  <c r="G21" i="25" s="1"/>
  <c r="J14" i="19"/>
  <c r="J36" i="19"/>
  <c r="G34" i="25" s="1"/>
  <c r="J9" i="19"/>
  <c r="J20" i="19"/>
  <c r="G20" i="25" s="1"/>
  <c r="J6" i="19"/>
  <c r="J17" i="19"/>
  <c r="G18" i="25" s="1"/>
  <c r="J8" i="19"/>
  <c r="J37" i="19"/>
  <c r="G35" i="25" s="1"/>
  <c r="J16" i="19"/>
  <c r="G15" i="25" s="1"/>
  <c r="J11" i="19"/>
  <c r="J19" i="19"/>
  <c r="G16" i="25" s="1"/>
  <c r="J18" i="19"/>
  <c r="G19" i="25" s="1"/>
  <c r="J30" i="19"/>
  <c r="J26" i="19"/>
  <c r="F24" i="25"/>
  <c r="F22" i="25" s="1"/>
  <c r="I22" i="19"/>
  <c r="F14" i="25"/>
  <c r="F11" i="25" s="1"/>
  <c r="H34" i="19"/>
  <c r="I32" i="19"/>
  <c r="F31" i="25"/>
  <c r="G6" i="25"/>
  <c r="G32" i="25"/>
  <c r="D3" i="25"/>
  <c r="D10" i="25" s="1"/>
  <c r="D25" i="25" s="1"/>
  <c r="D30" i="25" s="1"/>
  <c r="D33" i="25" s="1"/>
  <c r="D36" i="25" s="1"/>
  <c r="D38" i="25" s="1"/>
  <c r="D45" i="25" s="1"/>
  <c r="F28" i="15"/>
  <c r="F31" i="15"/>
  <c r="F33" i="15" s="1"/>
  <c r="G38" i="19" s="1"/>
  <c r="I3" i="35"/>
  <c r="I7" i="15"/>
  <c r="G20" i="35"/>
  <c r="G27" i="35"/>
  <c r="K2" i="15"/>
  <c r="J32" i="15"/>
  <c r="J32" i="35" s="1"/>
  <c r="J21" i="15"/>
  <c r="J21" i="35" s="1"/>
  <c r="J9" i="15"/>
  <c r="J9" i="35" s="1"/>
  <c r="J5" i="15"/>
  <c r="J5" i="35" s="1"/>
  <c r="J23" i="15"/>
  <c r="J23" i="35" s="1"/>
  <c r="J11" i="15"/>
  <c r="J11" i="35" s="1"/>
  <c r="J30" i="15"/>
  <c r="J30" i="35" s="1"/>
  <c r="J18" i="15"/>
  <c r="J18" i="35" s="1"/>
  <c r="J8" i="15"/>
  <c r="J8" i="35" s="1"/>
  <c r="J26" i="15"/>
  <c r="J26" i="35" s="1"/>
  <c r="J25" i="15"/>
  <c r="J25" i="35" s="1"/>
  <c r="J15" i="15"/>
  <c r="J15" i="35" s="1"/>
  <c r="J4" i="15"/>
  <c r="J4" i="35" s="1"/>
  <c r="J16" i="15"/>
  <c r="J16" i="35" s="1"/>
  <c r="J22" i="15"/>
  <c r="J22" i="35" s="1"/>
  <c r="J10" i="15"/>
  <c r="J10" i="35" s="1"/>
  <c r="J29" i="15"/>
  <c r="J29" i="35" s="1"/>
  <c r="J17" i="15"/>
  <c r="J17" i="35" s="1"/>
  <c r="J6" i="15"/>
  <c r="J6" i="35" s="1"/>
  <c r="J24" i="15"/>
  <c r="J24" i="35" s="1"/>
  <c r="J14" i="15"/>
  <c r="J14" i="35" s="1"/>
  <c r="J3" i="15"/>
  <c r="H13" i="35"/>
  <c r="H19" i="35"/>
  <c r="G8" i="25"/>
  <c r="G9" i="25"/>
  <c r="G20" i="15"/>
  <c r="G27" i="15"/>
  <c r="H13" i="15"/>
  <c r="P13" i="15" s="1"/>
  <c r="H19" i="15"/>
  <c r="P19" i="15" s="1"/>
  <c r="F23" i="11"/>
  <c r="F26" i="11"/>
  <c r="F28" i="11" s="1"/>
  <c r="B7" i="30"/>
  <c r="B6" i="30"/>
  <c r="C13" i="30"/>
  <c r="C14" i="30"/>
  <c r="B13" i="30"/>
  <c r="B14" i="30"/>
  <c r="D26" i="11"/>
  <c r="D28" i="11" s="1"/>
  <c r="D23" i="11"/>
  <c r="I1" i="25"/>
  <c r="I40" i="25" s="1"/>
  <c r="H5" i="25"/>
  <c r="H37" i="25"/>
  <c r="H4" i="25"/>
  <c r="H7" i="25"/>
  <c r="L2" i="17"/>
  <c r="I7" i="35" l="1"/>
  <c r="I12" i="35" s="1"/>
  <c r="I12" i="15"/>
  <c r="Q7" i="15"/>
  <c r="R7" i="15" s="1"/>
  <c r="G27" i="25"/>
  <c r="G39" i="19"/>
  <c r="G41" i="19" s="1"/>
  <c r="G44" i="19" s="1"/>
  <c r="G17" i="25"/>
  <c r="I34" i="19"/>
  <c r="I27" i="17"/>
  <c r="I20" i="17"/>
  <c r="H28" i="17"/>
  <c r="H31" i="17"/>
  <c r="H33" i="17" s="1"/>
  <c r="H9" i="25"/>
  <c r="J7" i="19"/>
  <c r="E5" i="20" s="1"/>
  <c r="I12" i="19"/>
  <c r="I24" i="19" s="1"/>
  <c r="J22" i="19"/>
  <c r="G14" i="25"/>
  <c r="G11" i="25" s="1"/>
  <c r="L2" i="19"/>
  <c r="K27" i="19"/>
  <c r="H13" i="25" s="1"/>
  <c r="K5" i="19"/>
  <c r="K31" i="19"/>
  <c r="H29" i="25" s="1"/>
  <c r="K21" i="19"/>
  <c r="H21" i="25" s="1"/>
  <c r="K14" i="19"/>
  <c r="K9" i="19"/>
  <c r="K15" i="19"/>
  <c r="H12" i="25" s="1"/>
  <c r="K20" i="19"/>
  <c r="H20" i="25" s="1"/>
  <c r="K17" i="19"/>
  <c r="H18" i="25" s="1"/>
  <c r="K10" i="19"/>
  <c r="H23" i="25" s="1"/>
  <c r="K18" i="19"/>
  <c r="H19" i="25" s="1"/>
  <c r="K8" i="19"/>
  <c r="K37" i="19"/>
  <c r="H35" i="25" s="1"/>
  <c r="K30" i="19"/>
  <c r="K6" i="19"/>
  <c r="K36" i="19"/>
  <c r="H34" i="25" s="1"/>
  <c r="K16" i="19"/>
  <c r="H15" i="25" s="1"/>
  <c r="K11" i="19"/>
  <c r="K19" i="19"/>
  <c r="H16" i="25" s="1"/>
  <c r="K26" i="19"/>
  <c r="G28" i="25"/>
  <c r="G24" i="25"/>
  <c r="G22" i="25" s="1"/>
  <c r="J28" i="19"/>
  <c r="G41" i="25"/>
  <c r="G42" i="25" s="1"/>
  <c r="J32" i="19"/>
  <c r="G31" i="25"/>
  <c r="J4" i="19"/>
  <c r="E4" i="20" s="1"/>
  <c r="G28" i="35"/>
  <c r="G31" i="35"/>
  <c r="G33" i="35" s="1"/>
  <c r="H27" i="15"/>
  <c r="P27" i="15" s="1"/>
  <c r="H20" i="15"/>
  <c r="P20" i="15" s="1"/>
  <c r="J7" i="15"/>
  <c r="J12" i="15" s="1"/>
  <c r="J3" i="35"/>
  <c r="J7" i="35" s="1"/>
  <c r="J12" i="35" s="1"/>
  <c r="E3" i="25"/>
  <c r="E10" i="25" s="1"/>
  <c r="E25" i="25" s="1"/>
  <c r="E30" i="25" s="1"/>
  <c r="E33" i="25" s="1"/>
  <c r="E36" i="25" s="1"/>
  <c r="E38" i="25" s="1"/>
  <c r="E45" i="25" s="1"/>
  <c r="G31" i="15"/>
  <c r="G33" i="15" s="1"/>
  <c r="H38" i="19" s="1"/>
  <c r="G28" i="15"/>
  <c r="H32" i="25"/>
  <c r="H8" i="25"/>
  <c r="H6" i="25"/>
  <c r="H27" i="35"/>
  <c r="H20" i="35"/>
  <c r="L2" i="15"/>
  <c r="K26" i="15"/>
  <c r="K26" i="35" s="1"/>
  <c r="K16" i="15"/>
  <c r="K16" i="35" s="1"/>
  <c r="K5" i="15"/>
  <c r="K5" i="35" s="1"/>
  <c r="K11" i="15"/>
  <c r="K11" i="35" s="1"/>
  <c r="K30" i="15"/>
  <c r="K30" i="35" s="1"/>
  <c r="K18" i="15"/>
  <c r="K18" i="35" s="1"/>
  <c r="K8" i="15"/>
  <c r="K8" i="35" s="1"/>
  <c r="K25" i="15"/>
  <c r="K25" i="35" s="1"/>
  <c r="K15" i="15"/>
  <c r="K15" i="35" s="1"/>
  <c r="K4" i="15"/>
  <c r="K4" i="35" s="1"/>
  <c r="K22" i="15"/>
  <c r="K22" i="35" s="1"/>
  <c r="K10" i="15"/>
  <c r="K10" i="35" s="1"/>
  <c r="K23" i="15"/>
  <c r="K23" i="35" s="1"/>
  <c r="K29" i="15"/>
  <c r="K29" i="35" s="1"/>
  <c r="K17" i="15"/>
  <c r="K17" i="35" s="1"/>
  <c r="K6" i="15"/>
  <c r="K6" i="35" s="1"/>
  <c r="K24" i="15"/>
  <c r="K24" i="35" s="1"/>
  <c r="K14" i="15"/>
  <c r="K14" i="35" s="1"/>
  <c r="K3" i="15"/>
  <c r="K32" i="15"/>
  <c r="K32" i="35" s="1"/>
  <c r="K21" i="15"/>
  <c r="K21" i="35" s="1"/>
  <c r="K9" i="15"/>
  <c r="K9" i="35" s="1"/>
  <c r="J1" i="25"/>
  <c r="J40" i="25" s="1"/>
  <c r="I5" i="25"/>
  <c r="I37" i="25"/>
  <c r="I7" i="25"/>
  <c r="I4" i="25"/>
  <c r="M2" i="17"/>
  <c r="I19" i="35" l="1"/>
  <c r="I13" i="35"/>
  <c r="Q12" i="15"/>
  <c r="R12" i="15" s="1"/>
  <c r="I19" i="15"/>
  <c r="I13" i="15"/>
  <c r="Q13" i="15" s="1"/>
  <c r="R13" i="15" s="1"/>
  <c r="E8" i="20"/>
  <c r="E20" i="20" s="1"/>
  <c r="G26" i="25"/>
  <c r="H39" i="19"/>
  <c r="H41" i="19" s="1"/>
  <c r="H44" i="19" s="1"/>
  <c r="J12" i="19"/>
  <c r="J24" i="19" s="1"/>
  <c r="H27" i="25"/>
  <c r="H24" i="25"/>
  <c r="H22" i="25" s="1"/>
  <c r="I31" i="17"/>
  <c r="I33" i="17" s="1"/>
  <c r="I28" i="17"/>
  <c r="K7" i="19"/>
  <c r="I6" i="25"/>
  <c r="J34" i="19"/>
  <c r="H17" i="25"/>
  <c r="K4" i="19"/>
  <c r="M2" i="19"/>
  <c r="L27" i="19"/>
  <c r="I13" i="25" s="1"/>
  <c r="L14" i="19"/>
  <c r="L9" i="19"/>
  <c r="L17" i="19"/>
  <c r="I18" i="25" s="1"/>
  <c r="L15" i="19"/>
  <c r="I12" i="25" s="1"/>
  <c r="L20" i="19"/>
  <c r="I20" i="25" s="1"/>
  <c r="L31" i="19"/>
  <c r="I29" i="25" s="1"/>
  <c r="L21" i="19"/>
  <c r="I21" i="25" s="1"/>
  <c r="L8" i="19"/>
  <c r="L37" i="19"/>
  <c r="I35" i="25" s="1"/>
  <c r="L30" i="19"/>
  <c r="L5" i="19"/>
  <c r="L16" i="19"/>
  <c r="I15" i="25" s="1"/>
  <c r="L11" i="19"/>
  <c r="L26" i="19"/>
  <c r="L19" i="19"/>
  <c r="I16" i="25" s="1"/>
  <c r="L6" i="19"/>
  <c r="L36" i="19"/>
  <c r="I34" i="25" s="1"/>
  <c r="L10" i="19"/>
  <c r="I23" i="25" s="1"/>
  <c r="L18" i="19"/>
  <c r="I19" i="25" s="1"/>
  <c r="H28" i="25"/>
  <c r="K32" i="19"/>
  <c r="H31" i="25"/>
  <c r="K28" i="19"/>
  <c r="H41" i="25"/>
  <c r="H42" i="25" s="1"/>
  <c r="K22" i="19"/>
  <c r="H14" i="25"/>
  <c r="H11" i="25" s="1"/>
  <c r="I32" i="25"/>
  <c r="K9" i="16"/>
  <c r="K10" i="16"/>
  <c r="Q100" i="29" s="1"/>
  <c r="K4" i="16"/>
  <c r="K5" i="16"/>
  <c r="K8" i="16"/>
  <c r="K3" i="16"/>
  <c r="I27" i="15"/>
  <c r="Q27" i="15" s="1"/>
  <c r="R27" i="15" s="1"/>
  <c r="K3" i="35"/>
  <c r="K7" i="35" s="1"/>
  <c r="K12" i="35" s="1"/>
  <c r="K7" i="15"/>
  <c r="K12" i="15" s="1"/>
  <c r="J13" i="35"/>
  <c r="J19" i="35"/>
  <c r="J19" i="15"/>
  <c r="J13" i="15"/>
  <c r="I9" i="25"/>
  <c r="I8" i="25"/>
  <c r="M2" i="15"/>
  <c r="L23" i="15"/>
  <c r="L23" i="35" s="1"/>
  <c r="L11" i="15"/>
  <c r="L11" i="35" s="1"/>
  <c r="L8" i="15"/>
  <c r="L8" i="35" s="1"/>
  <c r="L25" i="15"/>
  <c r="L25" i="35" s="1"/>
  <c r="L15" i="15"/>
  <c r="L15" i="35" s="1"/>
  <c r="L4" i="15"/>
  <c r="L4" i="35" s="1"/>
  <c r="L22" i="15"/>
  <c r="L22" i="35" s="1"/>
  <c r="L10" i="15"/>
  <c r="L10" i="35" s="1"/>
  <c r="L29" i="15"/>
  <c r="L29" i="35" s="1"/>
  <c r="L17" i="15"/>
  <c r="L17" i="35" s="1"/>
  <c r="L6" i="15"/>
  <c r="L6" i="35" s="1"/>
  <c r="L30" i="15"/>
  <c r="L30" i="35" s="1"/>
  <c r="L18" i="15"/>
  <c r="L18" i="35" s="1"/>
  <c r="L24" i="15"/>
  <c r="L24" i="35" s="1"/>
  <c r="L14" i="15"/>
  <c r="L14" i="35" s="1"/>
  <c r="L3" i="15"/>
  <c r="L32" i="15"/>
  <c r="L32" i="35" s="1"/>
  <c r="L21" i="15"/>
  <c r="L21" i="35" s="1"/>
  <c r="L9" i="15"/>
  <c r="L9" i="35" s="1"/>
  <c r="L26" i="15"/>
  <c r="L26" i="35" s="1"/>
  <c r="L16" i="15"/>
  <c r="L16" i="35" s="1"/>
  <c r="L5" i="15"/>
  <c r="L5" i="35" s="1"/>
  <c r="H31" i="15"/>
  <c r="H28" i="15"/>
  <c r="P28" i="15" s="1"/>
  <c r="F3" i="25"/>
  <c r="F10" i="25" s="1"/>
  <c r="F25" i="25" s="1"/>
  <c r="F30" i="25" s="1"/>
  <c r="F33" i="25" s="1"/>
  <c r="F36" i="25" s="1"/>
  <c r="H28" i="35"/>
  <c r="H31" i="35"/>
  <c r="H33" i="35" s="1"/>
  <c r="K1" i="25"/>
  <c r="K40" i="25" s="1"/>
  <c r="J37" i="25"/>
  <c r="J4" i="25"/>
  <c r="J7" i="25"/>
  <c r="J5" i="25"/>
  <c r="N2" i="17"/>
  <c r="I20" i="35" l="1"/>
  <c r="I27" i="35"/>
  <c r="Q19" i="15"/>
  <c r="R19" i="15" s="1"/>
  <c r="I20" i="15"/>
  <c r="Q20" i="15" s="1"/>
  <c r="R20" i="15" s="1"/>
  <c r="H33" i="15"/>
  <c r="I38" i="19" s="1"/>
  <c r="I39" i="19" s="1"/>
  <c r="I41" i="19" s="1"/>
  <c r="I44" i="19" s="1"/>
  <c r="P31" i="15"/>
  <c r="H26" i="25"/>
  <c r="I24" i="25"/>
  <c r="I22" i="25" s="1"/>
  <c r="J32" i="25"/>
  <c r="K12" i="19"/>
  <c r="K24" i="19" s="1"/>
  <c r="I17" i="25"/>
  <c r="I27" i="25"/>
  <c r="L32" i="19"/>
  <c r="I31" i="25"/>
  <c r="L22" i="19"/>
  <c r="I14" i="25"/>
  <c r="I11" i="25" s="1"/>
  <c r="L7" i="19"/>
  <c r="N2" i="19"/>
  <c r="M27" i="19"/>
  <c r="J13" i="25" s="1"/>
  <c r="M18" i="19"/>
  <c r="J19" i="25" s="1"/>
  <c r="M17" i="19"/>
  <c r="J18" i="25" s="1"/>
  <c r="M21" i="19"/>
  <c r="J21" i="25" s="1"/>
  <c r="M26" i="19"/>
  <c r="M37" i="19"/>
  <c r="J35" i="25" s="1"/>
  <c r="M30" i="19"/>
  <c r="M9" i="19"/>
  <c r="M5" i="19"/>
  <c r="M11" i="19"/>
  <c r="M10" i="19"/>
  <c r="J23" i="25" s="1"/>
  <c r="M16" i="19"/>
  <c r="J15" i="25" s="1"/>
  <c r="M19" i="19"/>
  <c r="J16" i="25" s="1"/>
  <c r="M20" i="19"/>
  <c r="J20" i="25" s="1"/>
  <c r="M6" i="19"/>
  <c r="M36" i="19"/>
  <c r="J34" i="25" s="1"/>
  <c r="M15" i="19"/>
  <c r="J12" i="25" s="1"/>
  <c r="M8" i="19"/>
  <c r="M14" i="19"/>
  <c r="M31" i="19"/>
  <c r="J29" i="25" s="1"/>
  <c r="I41" i="25"/>
  <c r="I42" i="25" s="1"/>
  <c r="L28" i="19"/>
  <c r="K34" i="19"/>
  <c r="L4" i="19"/>
  <c r="I28" i="25"/>
  <c r="J8" i="25"/>
  <c r="Q99" i="29"/>
  <c r="J27" i="15"/>
  <c r="J20" i="15"/>
  <c r="J20" i="35"/>
  <c r="J27" i="35"/>
  <c r="I28" i="35"/>
  <c r="I31" i="35"/>
  <c r="I33" i="35" s="1"/>
  <c r="K19" i="15"/>
  <c r="K13" i="15"/>
  <c r="J9" i="25"/>
  <c r="L7" i="15"/>
  <c r="L12" i="15" s="1"/>
  <c r="L3" i="35"/>
  <c r="L7" i="35" s="1"/>
  <c r="L12" i="35" s="1"/>
  <c r="N2" i="15"/>
  <c r="M30" i="15"/>
  <c r="M30" i="35" s="1"/>
  <c r="M18" i="15"/>
  <c r="M18" i="35" s="1"/>
  <c r="M8" i="15"/>
  <c r="M8" i="35" s="1"/>
  <c r="M4" i="15"/>
  <c r="M4" i="35" s="1"/>
  <c r="M22" i="15"/>
  <c r="M22" i="35" s="1"/>
  <c r="M10" i="15"/>
  <c r="M10" i="35" s="1"/>
  <c r="M29" i="15"/>
  <c r="M29" i="35" s="1"/>
  <c r="M17" i="15"/>
  <c r="M17" i="35" s="1"/>
  <c r="M6" i="15"/>
  <c r="M6" i="35" s="1"/>
  <c r="M24" i="15"/>
  <c r="M24" i="35" s="1"/>
  <c r="M14" i="15"/>
  <c r="M14" i="35" s="1"/>
  <c r="M3" i="15"/>
  <c r="M25" i="15"/>
  <c r="M25" i="35" s="1"/>
  <c r="M15" i="15"/>
  <c r="M15" i="35" s="1"/>
  <c r="M32" i="15"/>
  <c r="M32" i="35" s="1"/>
  <c r="M21" i="15"/>
  <c r="M21" i="35" s="1"/>
  <c r="M9" i="15"/>
  <c r="M9" i="35" s="1"/>
  <c r="M26" i="15"/>
  <c r="M26" i="35" s="1"/>
  <c r="M16" i="15"/>
  <c r="M16" i="35" s="1"/>
  <c r="M5" i="15"/>
  <c r="M5" i="35" s="1"/>
  <c r="M23" i="15"/>
  <c r="M23" i="35" s="1"/>
  <c r="M11" i="15"/>
  <c r="M11" i="35" s="1"/>
  <c r="K13" i="35"/>
  <c r="K19" i="35"/>
  <c r="J6" i="25"/>
  <c r="I28" i="15"/>
  <c r="Q28" i="15" s="1"/>
  <c r="R28" i="15" s="1"/>
  <c r="I31" i="15"/>
  <c r="G3" i="25"/>
  <c r="G10" i="25" s="1"/>
  <c r="G25" i="25" s="1"/>
  <c r="G30" i="25" s="1"/>
  <c r="G33" i="25" s="1"/>
  <c r="G36" i="25" s="1"/>
  <c r="G38" i="25" s="1"/>
  <c r="G45" i="25" s="1"/>
  <c r="F38" i="25"/>
  <c r="L1" i="25"/>
  <c r="L40" i="25" s="1"/>
  <c r="K37" i="25"/>
  <c r="K4" i="25"/>
  <c r="K5" i="25"/>
  <c r="K7" i="25"/>
  <c r="O2" i="17"/>
  <c r="I33" i="15" l="1"/>
  <c r="J38" i="19" s="1"/>
  <c r="J39" i="19" s="1"/>
  <c r="J41" i="19" s="1"/>
  <c r="J44" i="19" s="1"/>
  <c r="Q31" i="15"/>
  <c r="R31" i="15" s="1"/>
  <c r="I16" i="20"/>
  <c r="I17" i="20" s="1"/>
  <c r="I20" i="20" s="1"/>
  <c r="E39" i="20" s="1"/>
  <c r="I26" i="25"/>
  <c r="K8" i="25"/>
  <c r="K32" i="25"/>
  <c r="L12" i="19"/>
  <c r="L24" i="19" s="1"/>
  <c r="M7" i="19"/>
  <c r="K9" i="25"/>
  <c r="J27" i="25"/>
  <c r="J17" i="25"/>
  <c r="J24" i="25"/>
  <c r="J22" i="25" s="1"/>
  <c r="M32" i="19"/>
  <c r="J31" i="25"/>
  <c r="M28" i="19"/>
  <c r="J41" i="25"/>
  <c r="J42" i="25" s="1"/>
  <c r="M22" i="19"/>
  <c r="J14" i="25"/>
  <c r="J11" i="25" s="1"/>
  <c r="M4" i="19"/>
  <c r="L34" i="19"/>
  <c r="J28" i="25"/>
  <c r="O2" i="19"/>
  <c r="N27" i="19"/>
  <c r="K13" i="25" s="1"/>
  <c r="N20" i="19"/>
  <c r="K20" i="25" s="1"/>
  <c r="N11" i="19"/>
  <c r="N31" i="19"/>
  <c r="K29" i="25" s="1"/>
  <c r="N17" i="19"/>
  <c r="K18" i="25" s="1"/>
  <c r="N8" i="19"/>
  <c r="N37" i="19"/>
  <c r="K35" i="25" s="1"/>
  <c r="N19" i="19"/>
  <c r="K16" i="25" s="1"/>
  <c r="N16" i="19"/>
  <c r="K15" i="25" s="1"/>
  <c r="N6" i="19"/>
  <c r="N36" i="19"/>
  <c r="K34" i="25" s="1"/>
  <c r="N14" i="19"/>
  <c r="N26" i="19"/>
  <c r="N15" i="19"/>
  <c r="K12" i="25" s="1"/>
  <c r="N21" i="19"/>
  <c r="K21" i="25" s="1"/>
  <c r="N18" i="19"/>
  <c r="K19" i="25" s="1"/>
  <c r="N30" i="19"/>
  <c r="N10" i="19"/>
  <c r="K23" i="25" s="1"/>
  <c r="N9" i="19"/>
  <c r="N5" i="19"/>
  <c r="K16" i="16"/>
  <c r="K24" i="16"/>
  <c r="K29" i="16"/>
  <c r="K18" i="16"/>
  <c r="K6" i="16"/>
  <c r="K7" i="16" s="1"/>
  <c r="K15" i="16"/>
  <c r="K21" i="16"/>
  <c r="K26" i="16"/>
  <c r="K23" i="16"/>
  <c r="K14" i="16"/>
  <c r="K30" i="16"/>
  <c r="K17" i="16"/>
  <c r="K25" i="16"/>
  <c r="K11" i="16"/>
  <c r="K22" i="16"/>
  <c r="K27" i="15"/>
  <c r="K20" i="15"/>
  <c r="M7" i="15"/>
  <c r="M12" i="15" s="1"/>
  <c r="M3" i="35"/>
  <c r="M7" i="35" s="1"/>
  <c r="M12" i="35" s="1"/>
  <c r="K6" i="25"/>
  <c r="O2" i="15"/>
  <c r="N25" i="15"/>
  <c r="N25" i="35" s="1"/>
  <c r="N15" i="15"/>
  <c r="N15" i="35" s="1"/>
  <c r="N4" i="15"/>
  <c r="N4" i="35" s="1"/>
  <c r="N10" i="15"/>
  <c r="N10" i="35" s="1"/>
  <c r="N29" i="15"/>
  <c r="N29" i="35" s="1"/>
  <c r="N17" i="15"/>
  <c r="N17" i="35" s="1"/>
  <c r="N6" i="15"/>
  <c r="N6" i="35" s="1"/>
  <c r="N24" i="15"/>
  <c r="N24" i="35" s="1"/>
  <c r="N14" i="15"/>
  <c r="N14" i="35" s="1"/>
  <c r="N3" i="15"/>
  <c r="N32" i="15"/>
  <c r="N32" i="35" s="1"/>
  <c r="N21" i="15"/>
  <c r="N21" i="35" s="1"/>
  <c r="N9" i="15"/>
  <c r="N9" i="35" s="1"/>
  <c r="N22" i="15"/>
  <c r="N22" i="35" s="1"/>
  <c r="N26" i="15"/>
  <c r="N26" i="35" s="1"/>
  <c r="N16" i="15"/>
  <c r="N16" i="35" s="1"/>
  <c r="N5" i="15"/>
  <c r="N5" i="35" s="1"/>
  <c r="N23" i="15"/>
  <c r="N23" i="35" s="1"/>
  <c r="N11" i="15"/>
  <c r="N11" i="35" s="1"/>
  <c r="N30" i="15"/>
  <c r="N30" i="35" s="1"/>
  <c r="N18" i="15"/>
  <c r="N18" i="35" s="1"/>
  <c r="N8" i="15"/>
  <c r="N8" i="35" s="1"/>
  <c r="J28" i="35"/>
  <c r="J31" i="35"/>
  <c r="J33" i="35" s="1"/>
  <c r="K20" i="35"/>
  <c r="K27" i="35"/>
  <c r="L19" i="35"/>
  <c r="L13" i="35"/>
  <c r="L19" i="15"/>
  <c r="L13" i="15"/>
  <c r="J28" i="15"/>
  <c r="J31" i="15"/>
  <c r="J33" i="15" s="1"/>
  <c r="K38" i="19" s="1"/>
  <c r="K39" i="19" s="1"/>
  <c r="K41" i="19" s="1"/>
  <c r="K44" i="19" s="1"/>
  <c r="H3" i="25"/>
  <c r="H10" i="25" s="1"/>
  <c r="H25" i="25" s="1"/>
  <c r="H30" i="25" s="1"/>
  <c r="H33" i="25" s="1"/>
  <c r="H36" i="25" s="1"/>
  <c r="H38" i="25" s="1"/>
  <c r="H45" i="25" s="1"/>
  <c r="F45" i="25"/>
  <c r="M1" i="25"/>
  <c r="M40" i="25" s="1"/>
  <c r="L37" i="25"/>
  <c r="L4" i="25"/>
  <c r="L7" i="25"/>
  <c r="L5" i="25"/>
  <c r="K24" i="25" l="1"/>
  <c r="L6" i="25"/>
  <c r="M12" i="19"/>
  <c r="M24" i="19" s="1"/>
  <c r="M34" i="19"/>
  <c r="L32" i="25"/>
  <c r="K17" i="25"/>
  <c r="J26" i="25"/>
  <c r="N4" i="19"/>
  <c r="K22" i="25"/>
  <c r="L9" i="25"/>
  <c r="N7" i="19"/>
  <c r="K28" i="25"/>
  <c r="N28" i="19"/>
  <c r="K41" i="25"/>
  <c r="K42" i="25" s="1"/>
  <c r="K27" i="25"/>
  <c r="N22" i="19"/>
  <c r="K14" i="25"/>
  <c r="K11" i="25" s="1"/>
  <c r="N32" i="19"/>
  <c r="K31" i="25"/>
  <c r="P2" i="19"/>
  <c r="O27" i="19"/>
  <c r="L13" i="25" s="1"/>
  <c r="O11" i="19"/>
  <c r="O8" i="19"/>
  <c r="O37" i="19"/>
  <c r="L35" i="25" s="1"/>
  <c r="O14" i="19"/>
  <c r="O19" i="19"/>
  <c r="L16" i="25" s="1"/>
  <c r="O16" i="19"/>
  <c r="L15" i="25" s="1"/>
  <c r="O20" i="19"/>
  <c r="L20" i="25" s="1"/>
  <c r="O6" i="19"/>
  <c r="O36" i="19"/>
  <c r="L34" i="25" s="1"/>
  <c r="O26" i="19"/>
  <c r="O17" i="19"/>
  <c r="L18" i="25" s="1"/>
  <c r="O30" i="19"/>
  <c r="O15" i="19"/>
  <c r="L12" i="25" s="1"/>
  <c r="O10" i="19"/>
  <c r="L23" i="25" s="1"/>
  <c r="O21" i="19"/>
  <c r="L21" i="25" s="1"/>
  <c r="O18" i="19"/>
  <c r="L19" i="25" s="1"/>
  <c r="O5" i="19"/>
  <c r="O31" i="19"/>
  <c r="L29" i="25" s="1"/>
  <c r="O9" i="19"/>
  <c r="Q101" i="29"/>
  <c r="Q98" i="29"/>
  <c r="G64" i="30"/>
  <c r="Q97" i="29" s="1"/>
  <c r="K12" i="16"/>
  <c r="N3" i="35"/>
  <c r="N7" i="35" s="1"/>
  <c r="N12" i="35" s="1"/>
  <c r="N7" i="15"/>
  <c r="N12" i="15" s="1"/>
  <c r="L27" i="15"/>
  <c r="L20" i="15"/>
  <c r="L27" i="35"/>
  <c r="L20" i="35"/>
  <c r="K31" i="35"/>
  <c r="K33" i="35" s="1"/>
  <c r="K28" i="35"/>
  <c r="L8" i="25"/>
  <c r="O22" i="15"/>
  <c r="O22" i="35" s="1"/>
  <c r="O10" i="15"/>
  <c r="O10" i="35" s="1"/>
  <c r="O6" i="15"/>
  <c r="O6" i="35" s="1"/>
  <c r="O24" i="15"/>
  <c r="O24" i="35" s="1"/>
  <c r="O14" i="15"/>
  <c r="O14" i="35" s="1"/>
  <c r="O3" i="15"/>
  <c r="O32" i="15"/>
  <c r="O32" i="35" s="1"/>
  <c r="O21" i="15"/>
  <c r="O21" i="35" s="1"/>
  <c r="O9" i="15"/>
  <c r="O9" i="35" s="1"/>
  <c r="O29" i="15"/>
  <c r="O29" i="35" s="1"/>
  <c r="O26" i="15"/>
  <c r="O26" i="35" s="1"/>
  <c r="O16" i="15"/>
  <c r="O16" i="35" s="1"/>
  <c r="O5" i="15"/>
  <c r="O5" i="35" s="1"/>
  <c r="O17" i="15"/>
  <c r="O17" i="35" s="1"/>
  <c r="O23" i="15"/>
  <c r="O23" i="35" s="1"/>
  <c r="O11" i="15"/>
  <c r="O11" i="35" s="1"/>
  <c r="O30" i="15"/>
  <c r="O30" i="35" s="1"/>
  <c r="O18" i="15"/>
  <c r="O18" i="35" s="1"/>
  <c r="O8" i="15"/>
  <c r="O8" i="35" s="1"/>
  <c r="O25" i="15"/>
  <c r="O25" i="35" s="1"/>
  <c r="O15" i="15"/>
  <c r="O15" i="35" s="1"/>
  <c r="O4" i="15"/>
  <c r="O4" i="35" s="1"/>
  <c r="M13" i="35"/>
  <c r="M19" i="35"/>
  <c r="M19" i="15"/>
  <c r="M13" i="15"/>
  <c r="K31" i="15"/>
  <c r="K33" i="15" s="1"/>
  <c r="L38" i="19" s="1"/>
  <c r="L39" i="19" s="1"/>
  <c r="L41" i="19" s="1"/>
  <c r="L44" i="19" s="1"/>
  <c r="K28" i="15"/>
  <c r="I3" i="25"/>
  <c r="I10" i="25" s="1"/>
  <c r="I25" i="25" s="1"/>
  <c r="I30" i="25" s="1"/>
  <c r="I33" i="25" s="1"/>
  <c r="I36" i="25" s="1"/>
  <c r="I38" i="25" s="1"/>
  <c r="M7" i="25"/>
  <c r="M5" i="25"/>
  <c r="M4" i="25"/>
  <c r="M37" i="25"/>
  <c r="N12" i="19" l="1"/>
  <c r="N24" i="19" s="1"/>
  <c r="L24" i="25"/>
  <c r="L22" i="25" s="1"/>
  <c r="O4" i="19"/>
  <c r="N34" i="19"/>
  <c r="K26" i="25"/>
  <c r="M6" i="25"/>
  <c r="Q102" i="29"/>
  <c r="Q103" i="29" s="1"/>
  <c r="L17" i="25"/>
  <c r="O32" i="19"/>
  <c r="L31" i="25"/>
  <c r="O22" i="19"/>
  <c r="L14" i="25"/>
  <c r="L11" i="25" s="1"/>
  <c r="O28" i="19"/>
  <c r="L41" i="25"/>
  <c r="L42" i="25" s="1"/>
  <c r="O7" i="19"/>
  <c r="L27" i="25"/>
  <c r="L28" i="25"/>
  <c r="Q2" i="19"/>
  <c r="P27" i="19"/>
  <c r="M13" i="25" s="1"/>
  <c r="P19" i="19"/>
  <c r="M16" i="25" s="1"/>
  <c r="P16" i="19"/>
  <c r="M15" i="25" s="1"/>
  <c r="P26" i="19"/>
  <c r="P6" i="19"/>
  <c r="P36" i="19"/>
  <c r="M34" i="25" s="1"/>
  <c r="P8" i="19"/>
  <c r="P37" i="19"/>
  <c r="M35" i="25" s="1"/>
  <c r="P15" i="19"/>
  <c r="M12" i="25" s="1"/>
  <c r="P10" i="19"/>
  <c r="M23" i="25" s="1"/>
  <c r="P11" i="19"/>
  <c r="P21" i="19"/>
  <c r="M21" i="25" s="1"/>
  <c r="P18" i="19"/>
  <c r="M19" i="25" s="1"/>
  <c r="P20" i="19"/>
  <c r="M20" i="25" s="1"/>
  <c r="P9" i="19"/>
  <c r="P5" i="19"/>
  <c r="P31" i="19"/>
  <c r="M29" i="25" s="1"/>
  <c r="P14" i="19"/>
  <c r="P17" i="19"/>
  <c r="M18" i="25" s="1"/>
  <c r="P30" i="19"/>
  <c r="M32" i="25"/>
  <c r="K13" i="16"/>
  <c r="K19" i="16"/>
  <c r="O7" i="15"/>
  <c r="O12" i="15" s="1"/>
  <c r="O3" i="35"/>
  <c r="O7" i="35" s="1"/>
  <c r="O12" i="35" s="1"/>
  <c r="L31" i="35"/>
  <c r="L33" i="35" s="1"/>
  <c r="L28" i="35"/>
  <c r="L28" i="15"/>
  <c r="L31" i="15"/>
  <c r="L33" i="15" s="1"/>
  <c r="M38" i="19" s="1"/>
  <c r="M39" i="19" s="1"/>
  <c r="M41" i="19" s="1"/>
  <c r="M44" i="19" s="1"/>
  <c r="J3" i="25"/>
  <c r="J10" i="25" s="1"/>
  <c r="J25" i="25" s="1"/>
  <c r="J30" i="25" s="1"/>
  <c r="J33" i="25" s="1"/>
  <c r="J36" i="25" s="1"/>
  <c r="J38" i="25" s="1"/>
  <c r="J45" i="25" s="1"/>
  <c r="M9" i="25"/>
  <c r="M27" i="15"/>
  <c r="M20" i="15"/>
  <c r="N19" i="15"/>
  <c r="N13" i="15"/>
  <c r="M8" i="25"/>
  <c r="M20" i="35"/>
  <c r="M27" i="35"/>
  <c r="N19" i="35"/>
  <c r="N13" i="35"/>
  <c r="I45" i="25"/>
  <c r="O12" i="19" l="1"/>
  <c r="O24" i="19" s="1"/>
  <c r="M17" i="25"/>
  <c r="M24" i="25"/>
  <c r="M22" i="25" s="1"/>
  <c r="L26" i="25"/>
  <c r="P4" i="19"/>
  <c r="Q37" i="19"/>
  <c r="Q27" i="19"/>
  <c r="Q19" i="19"/>
  <c r="Q26" i="19"/>
  <c r="Q30" i="19"/>
  <c r="Q10" i="19"/>
  <c r="Q16" i="19"/>
  <c r="Q6" i="19"/>
  <c r="Q18" i="19"/>
  <c r="Q11" i="19"/>
  <c r="Q5" i="19"/>
  <c r="Q31" i="19"/>
  <c r="Q8" i="19"/>
  <c r="Q17" i="19"/>
  <c r="Q21" i="19"/>
  <c r="Q14" i="19"/>
  <c r="Q20" i="19"/>
  <c r="Q9" i="19"/>
  <c r="Q15" i="19"/>
  <c r="Q36" i="19"/>
  <c r="D5" i="20"/>
  <c r="D4" i="20"/>
  <c r="P7" i="19"/>
  <c r="M27" i="25"/>
  <c r="M28" i="25"/>
  <c r="P32" i="19"/>
  <c r="M31" i="25"/>
  <c r="M41" i="25"/>
  <c r="M42" i="25" s="1"/>
  <c r="P28" i="19"/>
  <c r="O34" i="19"/>
  <c r="P22" i="19"/>
  <c r="M14" i="25"/>
  <c r="M11" i="25" s="1"/>
  <c r="K27" i="16"/>
  <c r="K20" i="16"/>
  <c r="N20" i="35"/>
  <c r="N27" i="35"/>
  <c r="M31" i="15"/>
  <c r="M33" i="15" s="1"/>
  <c r="N38" i="19" s="1"/>
  <c r="N39" i="19" s="1"/>
  <c r="N41" i="19" s="1"/>
  <c r="N44" i="19" s="1"/>
  <c r="M28" i="15"/>
  <c r="K3" i="25"/>
  <c r="K10" i="25" s="1"/>
  <c r="K25" i="25" s="1"/>
  <c r="K30" i="25" s="1"/>
  <c r="K33" i="25" s="1"/>
  <c r="K36" i="25" s="1"/>
  <c r="K38" i="25" s="1"/>
  <c r="K45" i="25" s="1"/>
  <c r="O13" i="15"/>
  <c r="O19" i="15"/>
  <c r="M31" i="35"/>
  <c r="M33" i="35" s="1"/>
  <c r="M28" i="35"/>
  <c r="O13" i="35"/>
  <c r="O19" i="35"/>
  <c r="N20" i="15"/>
  <c r="N27" i="15"/>
  <c r="Q4" i="19" l="1"/>
  <c r="D8" i="20"/>
  <c r="D20" i="20" s="1"/>
  <c r="D39" i="20" s="1"/>
  <c r="Q39" i="19"/>
  <c r="Q7" i="19"/>
  <c r="Q32" i="19"/>
  <c r="Q28" i="19"/>
  <c r="P34" i="19"/>
  <c r="Q22" i="19"/>
  <c r="P12" i="19"/>
  <c r="P24" i="19" s="1"/>
  <c r="M26" i="25"/>
  <c r="G65" i="30"/>
  <c r="K28" i="16"/>
  <c r="K31" i="16"/>
  <c r="K33" i="16" s="1"/>
  <c r="O27" i="15"/>
  <c r="O20" i="15"/>
  <c r="N28" i="15"/>
  <c r="N31" i="15"/>
  <c r="N33" i="15" s="1"/>
  <c r="O38" i="19" s="1"/>
  <c r="O39" i="19" s="1"/>
  <c r="O41" i="19" s="1"/>
  <c r="O44" i="19" s="1"/>
  <c r="L3" i="25"/>
  <c r="L10" i="25" s="1"/>
  <c r="L25" i="25" s="1"/>
  <c r="L30" i="25" s="1"/>
  <c r="L33" i="25" s="1"/>
  <c r="L36" i="25" s="1"/>
  <c r="L38" i="25" s="1"/>
  <c r="L45" i="25" s="1"/>
  <c r="N31" i="35"/>
  <c r="N33" i="35" s="1"/>
  <c r="N28" i="35"/>
  <c r="O20" i="35"/>
  <c r="O27" i="35"/>
  <c r="Q12" i="19" l="1"/>
  <c r="Q24" i="19" s="1"/>
  <c r="Q34" i="19"/>
  <c r="Q41" i="19" s="1"/>
  <c r="O28" i="35"/>
  <c r="O31" i="35"/>
  <c r="O33" i="35" s="1"/>
  <c r="O28" i="15"/>
  <c r="O31" i="15"/>
  <c r="O33" i="15" s="1"/>
  <c r="P38" i="19" s="1"/>
  <c r="P39" i="19" s="1"/>
  <c r="P41" i="19" s="1"/>
  <c r="P44" i="19" s="1"/>
  <c r="M3" i="25"/>
  <c r="M10" i="25" s="1"/>
  <c r="Q44" i="19" l="1"/>
  <c r="B112" i="30"/>
  <c r="M25" i="25"/>
  <c r="M30" i="25" s="1"/>
  <c r="M33" i="25" s="1"/>
  <c r="M36" i="25" s="1"/>
  <c r="M38" i="25" s="1"/>
  <c r="M45" i="25" s="1"/>
  <c r="B113" i="30" l="1"/>
  <c r="B114" i="30" l="1"/>
  <c r="B115" i="30" s="1"/>
  <c r="B116" i="30" s="1"/>
  <c r="B117" i="30" s="1"/>
  <c r="B118" i="3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543C30-9098-4172-9670-D94216152DE4}" keepAlive="1" name="Query - Calcolo_TFR" description="Connection to the 'Calcolo_TFR' query in the workbook." type="5" refreshedVersion="8" background="1" saveData="1">
    <dbPr connection="Provider=Microsoft.Mashup.OleDb.1;Data Source=$Workbook$;Location=Calcolo_TFR;Extended Properties=&quot;&quot;" command="SELECT * FROM [Calcolo_TFR]"/>
  </connection>
  <connection id="2" xr16:uid="{05D0635B-8FCD-4D54-8D66-544EC602507D}" keepAlive="1" name="Query - Check_Mappatura" description="Connection to the 'Check_Mappatura' query in the workbook." type="5" refreshedVersion="8" background="1" saveData="1">
    <dbPr connection="Provider=Microsoft.Mashup.OleDb.1;Data Source=$Workbook$;Location=Check_Mappatura;Extended Properties=&quot;&quot;" command="SELECT * FROM [Check_Mappatura]"/>
  </connection>
  <connection id="3" xr16:uid="{0306CFD8-776F-4050-979F-B04542F008B7}" keepAlive="1" name="Query - DB_Actual" description="Connection to the 'DB_Actual' query in the workbook." type="5" refreshedVersion="0" background="1">
    <dbPr connection="Provider=Microsoft.Mashup.OleDb.1;Data Source=$Workbook$;Location=DB_Actual;Extended Properties=&quot;&quot;" command="SELECT * FROM [DB_Actual]"/>
  </connection>
  <connection id="4" xr16:uid="{CCF1AAEA-41C5-4C3C-9E13-4AFB0EDC1673}" keepAlive="1" name="Query - DB_Budget" description="Connection to the 'DB_Budget' query in the workbook." type="5" refreshedVersion="0" background="1">
    <dbPr connection="Provider=Microsoft.Mashup.OleDb.1;Data Source=$Workbook$;Location=DB_Budget;Extended Properties=&quot;&quot;" command="SELECT * FROM [DB_Budget]"/>
  </connection>
  <connection id="5" xr16:uid="{A79358AC-B569-41F9-803D-21227D06E18E}" keepAlive="1" name="Query - DB_Complessivo" description="Connection to the 'DB_Complessivo' query in the workbook." type="5" refreshedVersion="8" background="1" saveData="1">
    <dbPr connection="Provider=Microsoft.Mashup.OleDb.1;Data Source=$Workbook$;Location=DB_Complessivo;Extended Properties=&quot;&quot;" command="SELECT * FROM [DB_Complessivo]"/>
  </connection>
  <connection id="6" xr16:uid="{3440B3F5-3AC4-42B8-8881-97EA9D3E517D}" keepAlive="1" name="Query - DB_RevBudget" description="Connection to the 'DB_RevBudget' query in the workbook." type="5" refreshedVersion="0" background="1">
    <dbPr connection="Provider=Microsoft.Mashup.OleDb.1;Data Source=$Workbook$;Location=DB_RevBudget;Extended Properties=&quot;&quot;" command="SELECT * FROM [DB_RevBudget]"/>
  </connection>
  <connection id="7" xr16:uid="{DBFAE29A-5367-4969-8191-5B6D4840C2B8}" keepAlive="1" name="Query - Drop_Budget2024" description="Connection to the 'Drop_Budget2024' query in the workbook." type="5" refreshedVersion="0" background="1">
    <dbPr connection="Provider=Microsoft.Mashup.OleDb.1;Data Source=$Workbook$;Location=Drop_Budget2024;Extended Properties=&quot;&quot;" command="SELECT * FROM [Drop_Budget2024]"/>
  </connection>
  <connection id="8" xr16:uid="{5989C072-5CDF-4956-BFDF-4EA42CB6A4F5}" keepAlive="1" name="Query - Drop_Budget2025" description="Connection to the 'Drop_Budget2025' query in the workbook." type="5" refreshedVersion="0" background="1">
    <dbPr connection="Provider=Microsoft.Mashup.OleDb.1;Data Source=$Workbook$;Location=Drop_Budget2025;Extended Properties=&quot;&quot;" command="SELECT * FROM [Drop_Budget2025]"/>
  </connection>
  <connection id="9" xr16:uid="{C2A9E6F2-717B-47A1-ACB4-8C7D3E3EB5A9}" keepAlive="1" name="Query - Drop_Coge" description="Connection to the 'Drop_Coge' query in the workbook." type="5" refreshedVersion="0" background="1">
    <dbPr connection="Provider=Microsoft.Mashup.OleDb.1;Data Source=$Workbook$;Location=Drop_Coge;Extended Properties=&quot;&quot;" command="SELECT * FROM [Drop_Coge]"/>
  </connection>
  <connection id="10" xr16:uid="{52F615D1-0543-48F9-867D-1A36D080ACC5}" keepAlive="1" name="Query - Drop_RevBudget2024" description="Connection to the 'Drop_RevBudget2024' query in the workbook." type="5" refreshedVersion="0" background="1">
    <dbPr connection="Provider=Microsoft.Mashup.OleDb.1;Data Source=$Workbook$;Location=Drop_RevBudget2024;Extended Properties=&quot;&quot;" command="SELECT * FROM [Drop_RevBudget2024]"/>
  </connection>
  <connection id="11" xr16:uid="{A4DDC4A4-15E7-461F-8C07-58E39D7E5D3D}" keepAlive="1" name="Query - Drop_RevBudget2025" description="Connection to the 'Drop_RevBudget2025' query in the workbook." type="5" refreshedVersion="0" background="1">
    <dbPr connection="Provider=Microsoft.Mashup.OleDb.1;Data Source=$Workbook$;Location=Drop_RevBudget2025;Extended Properties=&quot;&quot;" command="SELECT * FROM [Drop_RevBudget2025]"/>
  </connection>
  <connection id="12" xr16:uid="{A4DFCB2F-D907-4D6F-9B7D-3C8BFE430E9E}" keepAlive="1" name="Query - Filtered_dipendenti" description="Connection to the 'Filtered_dipendenti' query in the workbook." type="5" refreshedVersion="8" background="1" saveData="1">
    <dbPr connection="Provider=Microsoft.Mashup.OleDb.1;Data Source=$Workbook$;Location=Filtered_dipendenti;Extended Properties=&quot;&quot;" command="SELECT * FROM [Filtered_dipendenti]"/>
  </connection>
  <connection id="13" xr16:uid="{779C23F5-B0E2-43CD-9413-B1FEE6AB7B07}" keepAlive="1" name="Query - Rettifiche_Coge" description="Connection to the 'Rettifiche_Coge' query in the workbook." type="5" refreshedVersion="0" background="1">
    <dbPr connection="Provider=Microsoft.Mashup.OleDb.1;Data Source=$Workbook$;Location=Rettifiche_Coge;Extended Properties=&quot;&quot;" command="SELECT * FROM [Rettifiche_Coge]"/>
  </connection>
  <connection id="14" xr16:uid="{A5120196-BED8-485B-848C-608BFD36C986}" keepAlive="1" name="Query - Rettifiche_Dipendenti" description="Connection to the 'Rettifiche_Dipendenti' query in the workbook." type="5" refreshedVersion="0" background="1">
    <dbPr connection="Provider=Microsoft.Mashup.OleDb.1;Data Source=$Workbook$;Location=Rettifiche_Dipendenti;Extended Properties=&quot;&quot;" command="SELECT * FROM [Rettifiche_Dipendenti]"/>
  </connection>
  <connection id="15" xr16:uid="{B5256CC1-EF89-4056-900C-D5346368812B}" keepAlive="1" name="Query - Riclassifica_PdC" description="Connection to the 'Riclassifica_PdC' query in the workbook." type="5" refreshedVersion="0" background="1">
    <dbPr connection="Provider=Microsoft.Mashup.OleDb.1;Data Source=$Workbook$;Location=Riclassifica_PdC;Extended Properties=&quot;&quot;" command="SELECT * FROM [Riclassifica_PdC]"/>
  </connection>
</connections>
</file>

<file path=xl/sharedStrings.xml><?xml version="1.0" encoding="utf-8"?>
<sst xmlns="http://schemas.openxmlformats.org/spreadsheetml/2006/main" count="254150" uniqueCount="1615">
  <si>
    <t>Mese di Analisi</t>
  </si>
  <si>
    <t>Ripartizione Manodopera Diretta</t>
  </si>
  <si>
    <t>Manodopera diretta di produzione</t>
  </si>
  <si>
    <t>PERDI</t>
  </si>
  <si>
    <t>Costi del personale diretto improduttivo</t>
  </si>
  <si>
    <t>PERIM</t>
  </si>
  <si>
    <t>SEZIONE 1</t>
  </si>
  <si>
    <t>SEZIONE 2</t>
  </si>
  <si>
    <t>Breakdown MdC</t>
  </si>
  <si>
    <t>Act 12.2020</t>
  </si>
  <si>
    <t>Act 12.2021</t>
  </si>
  <si>
    <t>Act 12.2022</t>
  </si>
  <si>
    <t>Act 12.2023</t>
  </si>
  <si>
    <t>Act 12.2024</t>
  </si>
  <si>
    <t>Fct 12.2025</t>
  </si>
  <si>
    <t>Ricavi Totali</t>
  </si>
  <si>
    <t>Costi Variabili</t>
  </si>
  <si>
    <t>di cui Consumi MP/SL</t>
  </si>
  <si>
    <t>di cui Lavorazioni Esterne</t>
  </si>
  <si>
    <t>di cui Manodopera Diretta</t>
  </si>
  <si>
    <t>Margine di Contribuzione</t>
  </si>
  <si>
    <t>MdC (%)</t>
  </si>
  <si>
    <t>Composizione Ricavi Commerciali</t>
  </si>
  <si>
    <t>Scostam.</t>
  </si>
  <si>
    <t>Scost (%)</t>
  </si>
  <si>
    <t>07011200</t>
  </si>
  <si>
    <t xml:space="preserve">Ricavi Netti di Vendita </t>
  </si>
  <si>
    <t>07011001</t>
  </si>
  <si>
    <t>07011003</t>
  </si>
  <si>
    <t>07011004</t>
  </si>
  <si>
    <t>07011007</t>
  </si>
  <si>
    <t>07011008</t>
  </si>
  <si>
    <t>07011009</t>
  </si>
  <si>
    <t>07011100</t>
  </si>
  <si>
    <t>07011101</t>
  </si>
  <si>
    <t>07051004</t>
  </si>
  <si>
    <t>SEZIONE 3</t>
  </si>
  <si>
    <t>SEZIONE 4</t>
  </si>
  <si>
    <t>GRAFICO FATTURATO</t>
  </si>
  <si>
    <t>Ricavi</t>
  </si>
  <si>
    <t>MdC</t>
  </si>
  <si>
    <t>Ebitda</t>
  </si>
  <si>
    <t>Ebit</t>
  </si>
  <si>
    <t>Conto</t>
  </si>
  <si>
    <t>Descr. Conto</t>
  </si>
  <si>
    <t>Ricl</t>
  </si>
  <si>
    <t>Saldo</t>
  </si>
  <si>
    <t>Componenti Positive PFN</t>
  </si>
  <si>
    <t>00031302</t>
  </si>
  <si>
    <t>PARTECIPAZIONE IN BANCA POPOLARE DI  SONDRIO</t>
  </si>
  <si>
    <t>C</t>
  </si>
  <si>
    <t>D</t>
  </si>
  <si>
    <t>Liquidità</t>
  </si>
  <si>
    <t>00031303</t>
  </si>
  <si>
    <t>PARTECIPAZIONE IN CGM FINANCE</t>
  </si>
  <si>
    <t>A</t>
  </si>
  <si>
    <t>Deposito CGM</t>
  </si>
  <si>
    <t>00031304</t>
  </si>
  <si>
    <t>PARTECIPAZIONE IN COOPERFIDI ITALIA</t>
  </si>
  <si>
    <t>B</t>
  </si>
  <si>
    <t>Polizze</t>
  </si>
  <si>
    <t>00032300</t>
  </si>
  <si>
    <t>CREDITI VERSO ALTRI - POLIZZA ASSIC. INTESA</t>
  </si>
  <si>
    <t>Altre Imm. Finanz.</t>
  </si>
  <si>
    <t>00032301</t>
  </si>
  <si>
    <t>CREDITI VERSO ALTRI - INT.POLIZZA ASS. INTESA</t>
  </si>
  <si>
    <t>00035000</t>
  </si>
  <si>
    <t>STRUMENTI FINANZIARI DERIVATI ATTIVI</t>
  </si>
  <si>
    <t>02011001</t>
  </si>
  <si>
    <t>CASSA</t>
  </si>
  <si>
    <t>02011002</t>
  </si>
  <si>
    <t>CASSA CORRISPETTIVI</t>
  </si>
  <si>
    <t>02011003</t>
  </si>
  <si>
    <t>CASSA NEGOZI</t>
  </si>
  <si>
    <t>02011004</t>
  </si>
  <si>
    <t>CARTA PREPAGATA 5088 MAESTRELLO</t>
  </si>
  <si>
    <t>02011005</t>
  </si>
  <si>
    <t>CARTA PREPAGATA 5062 CROIN</t>
  </si>
  <si>
    <t>02020001</t>
  </si>
  <si>
    <t>UNICREDIT C/C</t>
  </si>
  <si>
    <t>02020002</t>
  </si>
  <si>
    <t>BANCA POP. SONDRIO C/C</t>
  </si>
  <si>
    <t>02020005</t>
  </si>
  <si>
    <t>CREVAL C/C</t>
  </si>
  <si>
    <t>02020006</t>
  </si>
  <si>
    <t>BPM C/C</t>
  </si>
  <si>
    <t>02020007</t>
  </si>
  <si>
    <t>BANCA POP. SONDRIO YEAH C/C</t>
  </si>
  <si>
    <t>02020008</t>
  </si>
  <si>
    <t>CREDIT AGRICOLE C/C</t>
  </si>
  <si>
    <t>02020009</t>
  </si>
  <si>
    <t>PAYPAL CONTO</t>
  </si>
  <si>
    <t>02020011</t>
  </si>
  <si>
    <t>INTESA SAN PAOLO 190</t>
  </si>
  <si>
    <t>02020012</t>
  </si>
  <si>
    <t>UNICREDIT C/C 106281754 SIMEST</t>
  </si>
  <si>
    <t>02020013</t>
  </si>
  <si>
    <t>Unicredit 106281865 Bando Europeo W</t>
  </si>
  <si>
    <t>02020014</t>
  </si>
  <si>
    <t>BPM C/C 3315 FSE</t>
  </si>
  <si>
    <t>02020030</t>
  </si>
  <si>
    <t>DEPOSITO 2114 CGM FINANCE</t>
  </si>
  <si>
    <t>02011007</t>
  </si>
  <si>
    <t>Carta prepagata Tornieri</t>
  </si>
  <si>
    <t>02020016</t>
  </si>
  <si>
    <t>Banca Etica</t>
  </si>
  <si>
    <t>05011218</t>
  </si>
  <si>
    <t>INTESA ANTICIPO FATTURE</t>
  </si>
  <si>
    <t>02020031</t>
  </si>
  <si>
    <t>DEPOSITO 2115 CGM FINANCE</t>
  </si>
  <si>
    <t>05011206</t>
  </si>
  <si>
    <t>UBI Ponte</t>
  </si>
  <si>
    <t>05011210</t>
  </si>
  <si>
    <t>Credit Agricole</t>
  </si>
  <si>
    <t>Componenti Negative PFN</t>
  </si>
  <si>
    <t>05011212</t>
  </si>
  <si>
    <t>UBI B/76180/1</t>
  </si>
  <si>
    <t>05011213</t>
  </si>
  <si>
    <t>BPM 04878755</t>
  </si>
  <si>
    <t>05011216</t>
  </si>
  <si>
    <t>UBI 76180/00</t>
  </si>
  <si>
    <t>05011217</t>
  </si>
  <si>
    <t>UNICREDIT 8931002</t>
  </si>
  <si>
    <t>05011304</t>
  </si>
  <si>
    <t>SIMEST 51339/EC/FP</t>
  </si>
  <si>
    <t>Ebitda (%)</t>
  </si>
  <si>
    <t>Breakdown Personale</t>
  </si>
  <si>
    <t>Costi del Personale indiretto di fabbrica</t>
  </si>
  <si>
    <t>Costi del personale di struttura</t>
  </si>
  <si>
    <t>Ebit Waterfall</t>
  </si>
  <si>
    <t>Costi Industriali Diretti</t>
  </si>
  <si>
    <t>Costi Industriali Indiretti</t>
  </si>
  <si>
    <t>Costi di Struttura</t>
  </si>
  <si>
    <t>Risultato Operativo</t>
  </si>
  <si>
    <t>CCN Caratteristico</t>
  </si>
  <si>
    <t>Crediti vs Clienti</t>
  </si>
  <si>
    <t>Rimanenze</t>
  </si>
  <si>
    <t>Debiti vs Fornitori</t>
  </si>
  <si>
    <t>Breakdown Rimanenze</t>
  </si>
  <si>
    <t>00041000</t>
  </si>
  <si>
    <t>Materie Prime, Sussidiarie e Consumo</t>
  </si>
  <si>
    <t>04021501</t>
  </si>
  <si>
    <t>Fondo Svalutazione Magazzino MP</t>
  </si>
  <si>
    <t>00041300</t>
  </si>
  <si>
    <t>Prodotti Finiti e Merci</t>
  </si>
  <si>
    <t>04021500</t>
  </si>
  <si>
    <t>Fondo Svalutazione Magazzino PF</t>
  </si>
  <si>
    <t>Breakdown PFN</t>
  </si>
  <si>
    <t>PFN a BT</t>
  </si>
  <si>
    <t>PFN a MLT</t>
  </si>
  <si>
    <t>Cash Flow Waterfall</t>
  </si>
  <si>
    <t>Autofinanziamento Operativo Netto</t>
  </si>
  <si>
    <t>Variazione CCN</t>
  </si>
  <si>
    <t>Flusso Investimenti</t>
  </si>
  <si>
    <t>Rimborso Finanziamenti MLT</t>
  </si>
  <si>
    <t>Aumenti/Decrementi Patrim. Netto</t>
  </si>
  <si>
    <t>Accenzione Finanziamenti MLT</t>
  </si>
  <si>
    <t>Cash Flow Totale</t>
  </si>
  <si>
    <t>GRAFICO CLIENTI</t>
  </si>
  <si>
    <t>Cliente</t>
  </si>
  <si>
    <t>Fatturato</t>
  </si>
  <si>
    <t>Inc. (%)</t>
  </si>
  <si>
    <t>Distribuzione</t>
  </si>
  <si>
    <t>Calzedonia Spa</t>
  </si>
  <si>
    <t>Guess Europe Sagl</t>
  </si>
  <si>
    <t>Ikea Italia Retail Srl</t>
  </si>
  <si>
    <t>A.I.A. Spa</t>
  </si>
  <si>
    <t>OVS Spa</t>
  </si>
  <si>
    <t>DOLCE &amp; GABBANA SRL</t>
  </si>
  <si>
    <t>Altri</t>
  </si>
  <si>
    <t>KERING ITALIA S.P.A.</t>
  </si>
  <si>
    <t>Luxury Trains Servizi Srl</t>
  </si>
  <si>
    <t>GOLDEN POINT S.P.A.</t>
  </si>
  <si>
    <t>ATELIER EME' SRL</t>
  </si>
  <si>
    <t>MONDE SRL</t>
  </si>
  <si>
    <t>FEDRIGONI SpA</t>
  </si>
  <si>
    <t>DATACOL S.R.L.</t>
  </si>
  <si>
    <t>Davines S.p.A.</t>
  </si>
  <si>
    <t>GENERALI ITALIA SPA</t>
  </si>
  <si>
    <t>SONEPAR ITALIA SPA</t>
  </si>
  <si>
    <t>WE EXHIBIT SRL</t>
  </si>
  <si>
    <t>PETTENON COSMETICS S.p. A. Società soggetta a direzione  e coordinamento di AGF88  Holding S.r.l</t>
  </si>
  <si>
    <t>ZUCCATO HC</t>
  </si>
  <si>
    <t>BLASTNESS GROUP  HOLDING</t>
  </si>
  <si>
    <t>BRIONI SPA</t>
  </si>
  <si>
    <t>AIDP - Associazione Italiana  per la Direzione del  Personale</t>
  </si>
  <si>
    <t>GE AVIO S.R.L</t>
  </si>
  <si>
    <t>ARIES PASTERIA S.R.L.</t>
  </si>
  <si>
    <t>MOLINARI SRL</t>
  </si>
  <si>
    <t>FERRARI F.LLI LUNELLI S.P. A.</t>
  </si>
  <si>
    <t>BORBONESE SPA</t>
  </si>
  <si>
    <t>VIVIENNE WESTWOOD SRL - Soc. Uni personale</t>
  </si>
  <si>
    <t>AMAZON ITALIA  LOGISTICA SRL</t>
  </si>
  <si>
    <t>IKEA AG</t>
  </si>
  <si>
    <t>AZZEDINE ALAIA SAS</t>
  </si>
  <si>
    <t>Verallia Italia spa</t>
  </si>
  <si>
    <t>L'OREAL ITALIA SPA</t>
  </si>
  <si>
    <t>NTT DATA ITALIA S.p.A</t>
  </si>
  <si>
    <t>LVMH Métiers d'Art</t>
  </si>
  <si>
    <t>VERTOURS SRL</t>
  </si>
  <si>
    <t>ILLUMIA SPA</t>
  </si>
  <si>
    <t>VETROCAR &amp; BUS SPA</t>
  </si>
  <si>
    <t>BLASTNESS SPA</t>
  </si>
  <si>
    <t>EBARA PUMPS EUROPE SPA</t>
  </si>
  <si>
    <t>M.I.T.I. Manifattura Italiana  Tessuti Indemagliabili Spa</t>
  </si>
  <si>
    <t>ISA S.p.A.</t>
  </si>
  <si>
    <t>KEMINOVA ITALIANA S.B. S. R.L.</t>
  </si>
  <si>
    <t>VITALE BARBERIS  CANONICO SPA</t>
  </si>
  <si>
    <t>AGRIFARMA S.P.A</t>
  </si>
  <si>
    <t>XACUS SRL</t>
  </si>
  <si>
    <t>PALM SPA SB</t>
  </si>
  <si>
    <t>DELTA DORE SRL</t>
  </si>
  <si>
    <t>Successori Reda SPA  Società Benefit</t>
  </si>
  <si>
    <t>PASTIFICIO RANA S.P.A.</t>
  </si>
  <si>
    <t>SORMA SPA</t>
  </si>
  <si>
    <t>Fondazione ITS Digital  Academy "Mario Volpato"</t>
  </si>
  <si>
    <t>MAX MARA S.R.L.</t>
  </si>
  <si>
    <t>CANTINA F.LLI ZENI SRL</t>
  </si>
  <si>
    <t>PEDROLLO SPA</t>
  </si>
  <si>
    <t>ATV - AZIENDA TRASPORTI  VERONA S.P.A.</t>
  </si>
  <si>
    <t>ACTION AGENCY SRL</t>
  </si>
  <si>
    <t>GUCCIO GUCCI S.p.A.</t>
  </si>
  <si>
    <t>Convento Frati Minori</t>
  </si>
  <si>
    <t>PROVINCIA SERAFICA DI S. FRANCESCO O.F.M.</t>
  </si>
  <si>
    <t>CREA S.R.L. IMPRESA  SOCIALE</t>
  </si>
  <si>
    <t>VIKTOR &amp; ROLF B.V.</t>
  </si>
  <si>
    <t>TESSITURA E STAMPERIA  LUIGI VERGA SPA</t>
  </si>
  <si>
    <t>ALFA LAVAL SPA</t>
  </si>
  <si>
    <t>IN JOB SPA</t>
  </si>
  <si>
    <t>Fidia farmaceutici S.p.A.</t>
  </si>
  <si>
    <t>Tecnologie d'Impresa Srl</t>
  </si>
  <si>
    <t>PELLETTERIA RICHEMONT  FIRENZE s.r.l.</t>
  </si>
  <si>
    <t>CAMERA DI COMMERCIO  DI COMO-LECCO</t>
  </si>
  <si>
    <t>FALCONERI SRL</t>
  </si>
  <si>
    <t>MARTINA ANDREA</t>
  </si>
  <si>
    <t>ECORNATURASI' SPA</t>
  </si>
  <si>
    <t>ADA TRAVEL SRL</t>
  </si>
  <si>
    <t>CHIARINI LORENZA</t>
  </si>
  <si>
    <t>Conto Economico "Sintetico"</t>
  </si>
  <si>
    <t>PY</t>
  </si>
  <si>
    <t>REV_BDG</t>
  </si>
  <si>
    <t>ACT</t>
  </si>
  <si>
    <t>EUR/000</t>
  </si>
  <si>
    <t>RIC</t>
  </si>
  <si>
    <t>CORR</t>
  </si>
  <si>
    <t>Corrispettivi</t>
  </si>
  <si>
    <t>VARPF</t>
  </si>
  <si>
    <t>Variazione magazzino PF</t>
  </si>
  <si>
    <t>ALTRI</t>
  </si>
  <si>
    <t>Altri Ricavi</t>
  </si>
  <si>
    <t>Ricavi Tot</t>
  </si>
  <si>
    <t>ACQ</t>
  </si>
  <si>
    <t>Consumi</t>
  </si>
  <si>
    <t>LAV</t>
  </si>
  <si>
    <t>Lavorazioni esterne</t>
  </si>
  <si>
    <t>dir</t>
  </si>
  <si>
    <t>Costo del personale diretto</t>
  </si>
  <si>
    <t>% Margine di Contribuzione</t>
  </si>
  <si>
    <t>PRD</t>
  </si>
  <si>
    <t>Altri costi di produzione</t>
  </si>
  <si>
    <t>PAY</t>
  </si>
  <si>
    <t>Costo del personale indiretto</t>
  </si>
  <si>
    <t>AFF</t>
  </si>
  <si>
    <t>Affitti</t>
  </si>
  <si>
    <t>COSTI</t>
  </si>
  <si>
    <t>Costi generali, commerciali ed amm.</t>
  </si>
  <si>
    <t>EBITDA</t>
  </si>
  <si>
    <t>% EBITDA</t>
  </si>
  <si>
    <t>AMM</t>
  </si>
  <si>
    <t>Ammortamenti</t>
  </si>
  <si>
    <t>ACC</t>
  </si>
  <si>
    <t>Accantonamenti</t>
  </si>
  <si>
    <t>EBIT</t>
  </si>
  <si>
    <t>% EBIT</t>
  </si>
  <si>
    <t>FIN</t>
  </si>
  <si>
    <t>Gestione Finanziaria</t>
  </si>
  <si>
    <t>EXT</t>
  </si>
  <si>
    <t>Gestione Straordinaria</t>
  </si>
  <si>
    <t>EBT</t>
  </si>
  <si>
    <t>TAX</t>
  </si>
  <si>
    <t>Imposte</t>
  </si>
  <si>
    <t>Risultato d'esercizio</t>
  </si>
  <si>
    <t>CONTO ECONOMICO di PROGETTO QUID</t>
  </si>
  <si>
    <t>DELTA</t>
  </si>
  <si>
    <t>DELTA (%)</t>
  </si>
  <si>
    <t>PJ 2025</t>
  </si>
  <si>
    <t>ACT vs BDG</t>
  </si>
  <si>
    <t>FCT 2025</t>
  </si>
  <si>
    <t>RICOP</t>
  </si>
  <si>
    <t>x</t>
  </si>
  <si>
    <t>SUBTOTALE</t>
  </si>
  <si>
    <t>ACQDI</t>
  </si>
  <si>
    <t>Acquisti diretti di produzione</t>
  </si>
  <si>
    <t>VARMP</t>
  </si>
  <si>
    <t>Variazioni magazzino MP / SL</t>
  </si>
  <si>
    <t>SERDI</t>
  </si>
  <si>
    <t>Margine Diretto di Produzione</t>
  </si>
  <si>
    <t>Margine diretto di produzione (%)</t>
  </si>
  <si>
    <t>ACQIN</t>
  </si>
  <si>
    <t>Acquisti indiretti di fabbrica</t>
  </si>
  <si>
    <t>PERIN</t>
  </si>
  <si>
    <t>SERIN</t>
  </si>
  <si>
    <t>Servizi indiretti di fabbrica</t>
  </si>
  <si>
    <t>AMMIN</t>
  </si>
  <si>
    <t>Ammortamenti indiretti di fabbrica</t>
  </si>
  <si>
    <t>Margine Indiretto di Fabbrica</t>
  </si>
  <si>
    <t>Margine indiretto di fabbrica (%)</t>
  </si>
  <si>
    <t>PERST</t>
  </si>
  <si>
    <t>SERST</t>
  </si>
  <si>
    <t>Servizi di struttura</t>
  </si>
  <si>
    <t>AFFIT</t>
  </si>
  <si>
    <t>COSGS</t>
  </si>
  <si>
    <t>Costi generali di struttura</t>
  </si>
  <si>
    <t>AMMST</t>
  </si>
  <si>
    <t>Ammortamenti di struttura</t>
  </si>
  <si>
    <t>EBIT (%)</t>
  </si>
  <si>
    <t>ONFIN</t>
  </si>
  <si>
    <t>ONSTR</t>
  </si>
  <si>
    <t>Gestione Straordinaria e Non Core</t>
  </si>
  <si>
    <t>- Imposte</t>
  </si>
  <si>
    <t>Utile/perdita di esercizio</t>
  </si>
  <si>
    <t>STATO PATRIMONIALE di PROGETTO QUID</t>
  </si>
  <si>
    <t>Immobilizzazioni Immateriali Nette</t>
  </si>
  <si>
    <t>Debiti a Breve (Liquidità)</t>
  </si>
  <si>
    <t>36.LIQ</t>
  </si>
  <si>
    <t>Immobilizzazioni Materiali Nette</t>
  </si>
  <si>
    <t>Utilizzo Linee Anticipo Fatture</t>
  </si>
  <si>
    <t>36.ANT</t>
  </si>
  <si>
    <t>38.TFR</t>
  </si>
  <si>
    <t>Fondo TFR</t>
  </si>
  <si>
    <t>PFN a Breve Termine</t>
  </si>
  <si>
    <t>33.PROV</t>
  </si>
  <si>
    <t xml:space="preserve">Altri Fondi </t>
  </si>
  <si>
    <t>37.DFIN</t>
  </si>
  <si>
    <t>ATTIVO FISSO NETTO</t>
  </si>
  <si>
    <t>Debiti Finanziari (MLT)</t>
  </si>
  <si>
    <t>25.I.FIN</t>
  </si>
  <si>
    <t>Immobilizzazioni Finanziarie</t>
  </si>
  <si>
    <t>26.MAG</t>
  </si>
  <si>
    <t>PFN a ML Termine</t>
  </si>
  <si>
    <t>27.CLI</t>
  </si>
  <si>
    <t>Crediti Commerciali</t>
  </si>
  <si>
    <t>28.FOR</t>
  </si>
  <si>
    <t>Debiti Commerciali</t>
  </si>
  <si>
    <t>POSIZIONE FINANZIARIA NETTA</t>
  </si>
  <si>
    <t>29.AC</t>
  </si>
  <si>
    <t>Altri Crediti</t>
  </si>
  <si>
    <t>34.CS</t>
  </si>
  <si>
    <t>30.AD</t>
  </si>
  <si>
    <t>Altri Debiti</t>
  </si>
  <si>
    <t xml:space="preserve">Capitale </t>
  </si>
  <si>
    <t>35.RIS</t>
  </si>
  <si>
    <t>55.DIP</t>
  </si>
  <si>
    <t>Debiti verso Dipendenti</t>
  </si>
  <si>
    <t>Riserve</t>
  </si>
  <si>
    <t>31.PTN</t>
  </si>
  <si>
    <t>Posizione Tributaria Netta</t>
  </si>
  <si>
    <t>Utile/Perdita di Esercizio</t>
  </si>
  <si>
    <t>32.IC</t>
  </si>
  <si>
    <t>Posizione Intercompany</t>
  </si>
  <si>
    <t>PATRIMONIO NETTO</t>
  </si>
  <si>
    <t>CAPITALE CIRCOLANTE NETTO OPERATIVO</t>
  </si>
  <si>
    <t>CAPITALE INVESTITO NETTO OPERATIVO</t>
  </si>
  <si>
    <t>TOTALE FONTI FINANZIARIE</t>
  </si>
  <si>
    <t>Check</t>
  </si>
  <si>
    <t>Riclassifica IV Direttiva CEE</t>
  </si>
  <si>
    <t>A)</t>
  </si>
  <si>
    <t>A) VALORE DELLA PRODUZIONE</t>
  </si>
  <si>
    <t>A.1)</t>
  </si>
  <si>
    <t>1) ricavi delle vendite e delle prestazioni</t>
  </si>
  <si>
    <t>A.2)</t>
  </si>
  <si>
    <t>2) variazioni delle rimanenze di prodotti in corso di lavorazione, semilavorati e finiti</t>
  </si>
  <si>
    <t>A.5)</t>
  </si>
  <si>
    <t>5) altri ricavi e proventi, con separata indicazione dei contributi in conto esercizio</t>
  </si>
  <si>
    <t>B)</t>
  </si>
  <si>
    <t>B) COSTI DELLA PRODUZIONE</t>
  </si>
  <si>
    <t>B.6)</t>
  </si>
  <si>
    <t>6) per materie prime, suddidiarie, di consumo e di merci</t>
  </si>
  <si>
    <t>B.7)</t>
  </si>
  <si>
    <t>7) per servizi</t>
  </si>
  <si>
    <t>B.8)</t>
  </si>
  <si>
    <t>8) per godimento di beni di terzi</t>
  </si>
  <si>
    <t>B.9)</t>
  </si>
  <si>
    <t>9) per il personale</t>
  </si>
  <si>
    <t>B.10)</t>
  </si>
  <si>
    <t>10) Ammortamenti e svalutazioni</t>
  </si>
  <si>
    <t>B.11)</t>
  </si>
  <si>
    <t>11) variazioni delle rimanenze di materie prime, sussidiarie, di consumo e di merci</t>
  </si>
  <si>
    <t>B.12)</t>
  </si>
  <si>
    <t>12) accantonamenti per rischi</t>
  </si>
  <si>
    <t>B.14)</t>
  </si>
  <si>
    <t>14) oneri diversi di gestione</t>
  </si>
  <si>
    <t>A-B)</t>
  </si>
  <si>
    <t>DIFFERENZA TRA VALORE E COSTI DELLA PRODUZIONE (A-B)</t>
  </si>
  <si>
    <t>C)</t>
  </si>
  <si>
    <t>C) PROVENTI E ONERI FINANZIARI</t>
  </si>
  <si>
    <t>C.15)</t>
  </si>
  <si>
    <t>15) proventi da partecipazioni</t>
  </si>
  <si>
    <t>C.16)</t>
  </si>
  <si>
    <t>16) altri proventi finanziari</t>
  </si>
  <si>
    <t>C.17)</t>
  </si>
  <si>
    <t>17) interessi e altri oneri finanziari</t>
  </si>
  <si>
    <t>E)</t>
  </si>
  <si>
    <t>E) PROVENTI E ONERI STRAORDINARI</t>
  </si>
  <si>
    <t>E.20)</t>
  </si>
  <si>
    <t>20) proventi con separata indicazione delle plusvalenze da alienazioni</t>
  </si>
  <si>
    <t>E.21)</t>
  </si>
  <si>
    <t>21) oneri, con separata indicazione delle minusvalenze da alienazione</t>
  </si>
  <si>
    <t>RISULTATO PRIMA DELLE IMPOSTE (A-B+C+D+E)</t>
  </si>
  <si>
    <t>E.22)</t>
  </si>
  <si>
    <t>22) imposte sul reddito dell'esercizio, correnti, differite e anticipate</t>
  </si>
  <si>
    <t>UTILE (O PERDITA) DELL'ESERCIZIO</t>
  </si>
  <si>
    <t>Stato Patrimoniale - Riclassifica IV Direttiva CEE</t>
  </si>
  <si>
    <t>ATTIVO</t>
  </si>
  <si>
    <t>Crediti verso soci</t>
  </si>
  <si>
    <t>A) Crediti verso soci</t>
  </si>
  <si>
    <t>B) Immobilizzazioni</t>
  </si>
  <si>
    <t>Immobilizzazioni Immateriali</t>
  </si>
  <si>
    <t>I - Immobilizzazioni immateriali</t>
  </si>
  <si>
    <t>Immobilizzazioni Materiali</t>
  </si>
  <si>
    <t>II - Immobilizzazioni materiali</t>
  </si>
  <si>
    <t>III - Immobilizazioni finanziarie</t>
  </si>
  <si>
    <t>Totale immobilizzazioni (B)</t>
  </si>
  <si>
    <t>C) Attivo circolante</t>
  </si>
  <si>
    <t>I - Rimanenze</t>
  </si>
  <si>
    <t>II - Crediti</t>
  </si>
  <si>
    <t>1) verso clienti</t>
  </si>
  <si>
    <t>Crediti Tributari</t>
  </si>
  <si>
    <t>5-bis) crediti tributari</t>
  </si>
  <si>
    <t>5-quater) verso altri</t>
  </si>
  <si>
    <t>IV - Disponibilità liquide</t>
  </si>
  <si>
    <t>Totale attivo circolante (C)</t>
  </si>
  <si>
    <t>Ratei/Risconti Attivi</t>
  </si>
  <si>
    <t>D) Ratei e risconti</t>
  </si>
  <si>
    <t>TOTALE ATTIVO</t>
  </si>
  <si>
    <t>PASSIVO</t>
  </si>
  <si>
    <t>A) Patrimonio netto</t>
  </si>
  <si>
    <t>I - Capitale</t>
  </si>
  <si>
    <t>Riserva Legale</t>
  </si>
  <si>
    <t>IV - Riserva legale</t>
  </si>
  <si>
    <t>Altre Riserve</t>
  </si>
  <si>
    <t>VI - Altre riserve</t>
  </si>
  <si>
    <t>VII - Riserva per operaz. di copertura dei flussi finanz. attesi</t>
  </si>
  <si>
    <t>IX - Utile (perdita) dell'esercizio</t>
  </si>
  <si>
    <t>Totale patrimonio netto (A)</t>
  </si>
  <si>
    <t>B) Fondi per rischi e oneri</t>
  </si>
  <si>
    <t>C) T.F.R.</t>
  </si>
  <si>
    <t>D) Debiti</t>
  </si>
  <si>
    <t>4) debiti verso banche</t>
  </si>
  <si>
    <t>Debiti Vs Altri MLT</t>
  </si>
  <si>
    <t>5) debiti verso altri finanziatori</t>
  </si>
  <si>
    <t>7) debiti verso fornitori</t>
  </si>
  <si>
    <t>12) debiti tributari</t>
  </si>
  <si>
    <t>Debiti vs Ist. Previdenziali</t>
  </si>
  <si>
    <t>13) debiti verso istituti previdenziali</t>
  </si>
  <si>
    <t>14) altri debiti</t>
  </si>
  <si>
    <t>Totale Debiti (D)</t>
  </si>
  <si>
    <t>Ratei/Risconti Passivi</t>
  </si>
  <si>
    <t>E) Ratei e risconti</t>
  </si>
  <si>
    <t>TOTALE PASSIVO</t>
  </si>
  <si>
    <t>RR</t>
  </si>
  <si>
    <t>Giu</t>
  </si>
  <si>
    <t>delta</t>
  </si>
  <si>
    <t>Totale costi diretti di produzione</t>
  </si>
  <si>
    <t>Margine diretto di produzione</t>
  </si>
  <si>
    <t>Totale costi indiretti di fabbrica</t>
  </si>
  <si>
    <t>Margine indiretto di fabbrica</t>
  </si>
  <si>
    <t>Totale costi indiretti di struttura</t>
  </si>
  <si>
    <t>= EBT</t>
  </si>
  <si>
    <t>= Utile/perdita di esercizio</t>
  </si>
  <si>
    <t>CE/SP</t>
  </si>
  <si>
    <t>CE</t>
  </si>
  <si>
    <t>Mese Competenza</t>
  </si>
  <si>
    <t>Sum of Saldo (D-A)</t>
  </si>
  <si>
    <t>Column Labels</t>
  </si>
  <si>
    <t>Row Labels</t>
  </si>
  <si>
    <t>BDG</t>
  </si>
  <si>
    <t>Barbagallo</t>
  </si>
  <si>
    <t>COSTI STRUTTURA</t>
  </si>
  <si>
    <t>GEST. EXTRACARATT.</t>
  </si>
  <si>
    <t>Liviero</t>
  </si>
  <si>
    <t>RICAVI</t>
  </si>
  <si>
    <t>Maestrello</t>
  </si>
  <si>
    <t>COSTI DIRETTI</t>
  </si>
  <si>
    <t>COSTI INDIRETTI</t>
  </si>
  <si>
    <t>Penazzi</t>
  </si>
  <si>
    <t>Ramponi</t>
  </si>
  <si>
    <t>Tornieri</t>
  </si>
  <si>
    <t>Valotto</t>
  </si>
  <si>
    <t>Direzionali</t>
  </si>
  <si>
    <t>Grand Total</t>
  </si>
  <si>
    <t>ACT/BDG</t>
  </si>
  <si>
    <t>MoM</t>
  </si>
  <si>
    <t>Gen</t>
  </si>
  <si>
    <t>Feb</t>
  </si>
  <si>
    <t>Mar</t>
  </si>
  <si>
    <t>Apr</t>
  </si>
  <si>
    <t>Mag</t>
  </si>
  <si>
    <t>Media 5 Mesi</t>
  </si>
  <si>
    <t>Voce di Spesa/Ricavo</t>
  </si>
  <si>
    <t>Delta</t>
  </si>
  <si>
    <t>(%)</t>
  </si>
  <si>
    <t>Ricavi Caratteristici</t>
  </si>
  <si>
    <t>Vendite</t>
  </si>
  <si>
    <t>Variaz. Magazzino</t>
  </si>
  <si>
    <t>Ricavi Corrispettivi</t>
  </si>
  <si>
    <t>GRANT</t>
  </si>
  <si>
    <t>Consumi MP+ACC</t>
  </si>
  <si>
    <t>Acquisti</t>
  </si>
  <si>
    <t>Costi Indiretti/Struttura</t>
  </si>
  <si>
    <t>Personale</t>
  </si>
  <si>
    <t>SP</t>
  </si>
  <si>
    <t>Fondo Ammortamento Imm. Imm.</t>
  </si>
  <si>
    <t>Fondo Ammortamento Imm. Mat.</t>
  </si>
  <si>
    <t>23.I.IMM</t>
  </si>
  <si>
    <t>- Immobilizzazioni Immateriali</t>
  </si>
  <si>
    <t>23.I.IMMFON</t>
  </si>
  <si>
    <t>- Fondo Ammortamento Imm. Imm.</t>
  </si>
  <si>
    <t>24.I.MAT</t>
  </si>
  <si>
    <t>23.I.MATFON</t>
  </si>
  <si>
    <t>Rendiconto Finanziario Indiretto YtD</t>
  </si>
  <si>
    <t>Risultato Operativo (Ebit)</t>
  </si>
  <si>
    <t>- Amm.ti Immateriali</t>
  </si>
  <si>
    <t>- Amm.ti Materiali</t>
  </si>
  <si>
    <t>- Accontamenti</t>
  </si>
  <si>
    <t>- Acc.to TFR</t>
  </si>
  <si>
    <t>- G. Straordinaria</t>
  </si>
  <si>
    <t>Variaz. CCN Caratteristico</t>
  </si>
  <si>
    <t>- Variaz. Crediti vs Clienti</t>
  </si>
  <si>
    <t>- Variaz. Utilizzo Linee Anticipo Fatture</t>
  </si>
  <si>
    <t>- Variaz. Rimanenze</t>
  </si>
  <si>
    <t>- Variaz. Debiti vs Fornitori</t>
  </si>
  <si>
    <t>- Variaz. Debiti vs Dipendenti</t>
  </si>
  <si>
    <t>Variaz. Altre Voci del CCN</t>
  </si>
  <si>
    <t>- Variaz. Altri Crediti</t>
  </si>
  <si>
    <t>- Variaz. Altri Debiti</t>
  </si>
  <si>
    <t>- Variaz. Posizione Tributaria Netta</t>
  </si>
  <si>
    <t>- Variaz. Posizione Intercompany</t>
  </si>
  <si>
    <t>Variaz. Fondi</t>
  </si>
  <si>
    <t>- Uscite Fondo TFR</t>
  </si>
  <si>
    <t xml:space="preserve">- Uscite Altri Fondi </t>
  </si>
  <si>
    <t>Cash Flow Gestione Caratteristica</t>
  </si>
  <si>
    <t>- Investimenti Immateriali</t>
  </si>
  <si>
    <t>- Investimenti Materiali</t>
  </si>
  <si>
    <t>- Investimenti Finanziari</t>
  </si>
  <si>
    <t>Cash Flow a Servizio del Debito</t>
  </si>
  <si>
    <t>Rimborso Mutui</t>
  </si>
  <si>
    <t>Oneri/Proventi Finanziari</t>
  </si>
  <si>
    <t>Cash Flow a Servizio del Capitale</t>
  </si>
  <si>
    <t xml:space="preserve"> Variaz. Capitale Sociale</t>
  </si>
  <si>
    <t>Variaz. Riserve</t>
  </si>
  <si>
    <t>Cash Flow Discrezionale</t>
  </si>
  <si>
    <t>Accensione Finanziamenti MLT</t>
  </si>
  <si>
    <t>Saldo Banche Iniziali</t>
  </si>
  <si>
    <t>Saldo Banche Finali</t>
  </si>
  <si>
    <t>Variaz. Saldo Banche</t>
  </si>
  <si>
    <t>Saldo (D-A)</t>
  </si>
  <si>
    <t>Fonte</t>
  </si>
  <si>
    <t>Riclassifica Estesta</t>
  </si>
  <si>
    <t>Descr. Riclassifica Estesta</t>
  </si>
  <si>
    <t>Riclassifica Sintetica</t>
  </si>
  <si>
    <t>MAPPATURA GRANT</t>
  </si>
  <si>
    <t>Column1</t>
  </si>
  <si>
    <t>Riclassifica CEE</t>
  </si>
  <si>
    <t>CdR</t>
  </si>
  <si>
    <t>06011001</t>
  </si>
  <si>
    <t>ACQUISTO TESSUTI</t>
  </si>
  <si>
    <t>Export_CoGe</t>
  </si>
  <si>
    <t>06011002</t>
  </si>
  <si>
    <t>ACQUISTO ACCESSORI</t>
  </si>
  <si>
    <t>00011200</t>
  </si>
  <si>
    <t>DIRITTI DI BREVETTO INDUSTRIALE E DI  UTILIZ. OPERE INGEGNO</t>
  </si>
  <si>
    <t>IMM</t>
  </si>
  <si>
    <t/>
  </si>
  <si>
    <t>06011003</t>
  </si>
  <si>
    <t>ACQUISTO ETICHETTE E CARTELLINI</t>
  </si>
  <si>
    <t>00011301</t>
  </si>
  <si>
    <t>SOFTWARE DI PROPRIETA' CAPITALIZZATO</t>
  </si>
  <si>
    <t>06011004</t>
  </si>
  <si>
    <t>ACQUISTO MATERIALI DI CONSUMO</t>
  </si>
  <si>
    <t>00011302</t>
  </si>
  <si>
    <t>SOFTWARE IN CONCESSIONE CAPIT.</t>
  </si>
  <si>
    <t>06011005</t>
  </si>
  <si>
    <t>IMBALLI GENERICI</t>
  </si>
  <si>
    <t>00011400</t>
  </si>
  <si>
    <t>AVVIAMENTO</t>
  </si>
  <si>
    <t>06011006</t>
  </si>
  <si>
    <t>MATERIALE DI PULIZIA</t>
  </si>
  <si>
    <t>00011700</t>
  </si>
  <si>
    <t>MIGLIORIE BENI DI TERZI</t>
  </si>
  <si>
    <t>06011007</t>
  </si>
  <si>
    <t>BENI STRUM. COSTO INF. € 516,46</t>
  </si>
  <si>
    <t>00021000</t>
  </si>
  <si>
    <t>TERRENI</t>
  </si>
  <si>
    <t>MAT</t>
  </si>
  <si>
    <t>06011008</t>
  </si>
  <si>
    <t>CANCELLERIA</t>
  </si>
  <si>
    <t>00021001</t>
  </si>
  <si>
    <t>FABBRICATI</t>
  </si>
  <si>
    <t>06011009</t>
  </si>
  <si>
    <t>CARBURANTE AUTOMEZZI</t>
  </si>
  <si>
    <t>00021002</t>
  </si>
  <si>
    <t>MIGLIORIE SU BENI PROPRI</t>
  </si>
  <si>
    <t>06011010</t>
  </si>
  <si>
    <t>CARBURANTE AUTOVETTURE</t>
  </si>
  <si>
    <t>00021100</t>
  </si>
  <si>
    <t>IMPIANTI GENERICI E SPECIFICI</t>
  </si>
  <si>
    <t>06011011</t>
  </si>
  <si>
    <t>ACQUISTI VARI</t>
  </si>
  <si>
    <t>06011013</t>
  </si>
  <si>
    <t>ACQUISTI DI ACCESSORI PER  MASCHERINE</t>
  </si>
  <si>
    <t>00021200</t>
  </si>
  <si>
    <t>ATTREZZATURE INDUSTRIALI E  COMMERCIALI</t>
  </si>
  <si>
    <t>06011014</t>
  </si>
  <si>
    <t>ACQ. TESSUTI PER MASCHERINE</t>
  </si>
  <si>
    <t>06011015</t>
  </si>
  <si>
    <t>ACQUISTO ACCESSORI MASCHERINE  INVITALIA</t>
  </si>
  <si>
    <t>00021302</t>
  </si>
  <si>
    <t>MACCHINE D'UFFICIO ELETTRONICHE</t>
  </si>
  <si>
    <t>06011016</t>
  </si>
  <si>
    <t>Acq. tessuto masch. INVITALIA</t>
  </si>
  <si>
    <t>00021303</t>
  </si>
  <si>
    <t>AUTOMEZZI</t>
  </si>
  <si>
    <t>06011017</t>
  </si>
  <si>
    <t>IMBALLI MASCHERINE INVITALIA</t>
  </si>
  <si>
    <t>00021304</t>
  </si>
  <si>
    <t>MOBILI E ARREDI</t>
  </si>
  <si>
    <t>06021000</t>
  </si>
  <si>
    <t>LAVORAZIONE DI TERZI - TAGLIATORE</t>
  </si>
  <si>
    <t>00021305</t>
  </si>
  <si>
    <t>INSEGNE</t>
  </si>
  <si>
    <t>06021001</t>
  </si>
  <si>
    <t>LAVANDERIA</t>
  </si>
  <si>
    <t>06021002</t>
  </si>
  <si>
    <t>LAVORAZIONE STAMPE</t>
  </si>
  <si>
    <t>06021003</t>
  </si>
  <si>
    <t>PROVE E COLLAUDI</t>
  </si>
  <si>
    <t>00031301</t>
  </si>
  <si>
    <t>PARTECIPAZIONE IN CATTOLICA  ASSICURAZIONI</t>
  </si>
  <si>
    <t>IFIN</t>
  </si>
  <si>
    <t>06021004</t>
  </si>
  <si>
    <t>CAMPIONATURE</t>
  </si>
  <si>
    <t>06021005</t>
  </si>
  <si>
    <t>CERTIFICAZIONI</t>
  </si>
  <si>
    <t>06021006</t>
  </si>
  <si>
    <t>Lavorazione presso terzi per mascherine</t>
  </si>
  <si>
    <t>06021007</t>
  </si>
  <si>
    <t>Lavorazione presso terzi prodotti vari</t>
  </si>
  <si>
    <t>06021008</t>
  </si>
  <si>
    <t>Lavorazione presso terzi mascherine  Invitalia</t>
  </si>
  <si>
    <t>06021050</t>
  </si>
  <si>
    <t>ENERGIA ELETTRICA</t>
  </si>
  <si>
    <t>06021051</t>
  </si>
  <si>
    <t>GAS</t>
  </si>
  <si>
    <t>MATERIE PRIME, SUSSIDIARIE E CONSUMO</t>
  </si>
  <si>
    <t>MAG</t>
  </si>
  <si>
    <t>06021052</t>
  </si>
  <si>
    <t>ACQUA</t>
  </si>
  <si>
    <t>00041100</t>
  </si>
  <si>
    <t>PRODOTTI IN LAVORAZIONE,  SEMILAVORATI</t>
  </si>
  <si>
    <t>06021053</t>
  </si>
  <si>
    <t>ALTRI COSTI INDUSTRIALI</t>
  </si>
  <si>
    <t>PRODOTTI FINITI E MERCI</t>
  </si>
  <si>
    <t>06021054</t>
  </si>
  <si>
    <t>SPESE TELEFONIA FISSA</t>
  </si>
  <si>
    <t>01011000</t>
  </si>
  <si>
    <t>CLIENTI NAZIONALI</t>
  </si>
  <si>
    <t>CLI</t>
  </si>
  <si>
    <t>06021055</t>
  </si>
  <si>
    <t>SPESE TELEFONIA MOBILE</t>
  </si>
  <si>
    <t>01012000</t>
  </si>
  <si>
    <t>CLIENTI CEE</t>
  </si>
  <si>
    <t>06021100</t>
  </si>
  <si>
    <t>CONSULENZE LEGALI</t>
  </si>
  <si>
    <t>01013000</t>
  </si>
  <si>
    <t>CLIENTI EXTRA CEE</t>
  </si>
  <si>
    <t>06021101</t>
  </si>
  <si>
    <t>CONSULENZE FISCALI</t>
  </si>
  <si>
    <t>01014000</t>
  </si>
  <si>
    <t>FATTURE DA EMETTERE</t>
  </si>
  <si>
    <t>06021102</t>
  </si>
  <si>
    <t>CONSULENZE DEL PERSONALE</t>
  </si>
  <si>
    <t>01033000</t>
  </si>
  <si>
    <t>ALTRI TITOLI</t>
  </si>
  <si>
    <t>AC</t>
  </si>
  <si>
    <t>06021103</t>
  </si>
  <si>
    <t>CONSULENZE TECNICHE</t>
  </si>
  <si>
    <t>01051000</t>
  </si>
  <si>
    <t>RITENUTA IRES INT.ATTIVI</t>
  </si>
  <si>
    <t>PTN</t>
  </si>
  <si>
    <t>06021104</t>
  </si>
  <si>
    <t>CONSULENZE INFORMATICHE</t>
  </si>
  <si>
    <t>06021105</t>
  </si>
  <si>
    <t>CONSULENZE COMMERCIALI</t>
  </si>
  <si>
    <t>01051002</t>
  </si>
  <si>
    <t>CREDITO IVA</t>
  </si>
  <si>
    <t>06021106</t>
  </si>
  <si>
    <t>CONSULENZE NOTARILI</t>
  </si>
  <si>
    <t>06021107</t>
  </si>
  <si>
    <t>CONSULENZE DIVERSE</t>
  </si>
  <si>
    <t>01051004</t>
  </si>
  <si>
    <t>ALTRE RITENUTE SUBITE</t>
  </si>
  <si>
    <t>06021150</t>
  </si>
  <si>
    <t>EMOLUMENTI COLLEGIO SINDACALE</t>
  </si>
  <si>
    <t>06021200</t>
  </si>
  <si>
    <t>ASSICURAZIONI RCOT</t>
  </si>
  <si>
    <t>01051008</t>
  </si>
  <si>
    <t>ALTRI CREDITI D'IMPOSTA</t>
  </si>
  <si>
    <t>06021201</t>
  </si>
  <si>
    <t>ASSICURAZIONI AUTOMEZZI</t>
  </si>
  <si>
    <t>01051009</t>
  </si>
  <si>
    <t>CREDITI IRPEF (F24)</t>
  </si>
  <si>
    <t>06021203</t>
  </si>
  <si>
    <t>ASSICURAZIONI AMMINISTRATORI</t>
  </si>
  <si>
    <t>01051010</t>
  </si>
  <si>
    <t>ERARIO C/IVA A CREDITO DA  LIQUIDAZIONE</t>
  </si>
  <si>
    <t>50.IVA</t>
  </si>
  <si>
    <t>06021204</t>
  </si>
  <si>
    <t>ALTRE ASSICURAZIONI</t>
  </si>
  <si>
    <t>06021205</t>
  </si>
  <si>
    <t>ASSICURAZIONI INFORTUNI</t>
  </si>
  <si>
    <t>06021250</t>
  </si>
  <si>
    <t>SPESE DI MANUTENZIONE IMMOBILE</t>
  </si>
  <si>
    <t>01073000</t>
  </si>
  <si>
    <t>ANTICIPI FORNITORI</t>
  </si>
  <si>
    <t>FOR</t>
  </si>
  <si>
    <t>06021251</t>
  </si>
  <si>
    <t>SPESE DI MANUTENZIONE MACCHINARI</t>
  </si>
  <si>
    <t>01073001</t>
  </si>
  <si>
    <t>CREDITO VERSO INPS PER CIG</t>
  </si>
  <si>
    <t>06021252</t>
  </si>
  <si>
    <t>SPESE DI MANUTENZIONE AUTOVETTURE</t>
  </si>
  <si>
    <t>01073002</t>
  </si>
  <si>
    <t>PRESTITI A DIPENDENTI</t>
  </si>
  <si>
    <t>06021253</t>
  </si>
  <si>
    <t>SPESE DIVERSE AUTOVETTURE</t>
  </si>
  <si>
    <t>01073003</t>
  </si>
  <si>
    <t>CREDITO VS. DIPENDENTI PER ANTICIPO  TFR</t>
  </si>
  <si>
    <t>06021254</t>
  </si>
  <si>
    <t>SPESE DI MANUTENZIONE VARIE</t>
  </si>
  <si>
    <t>01073004</t>
  </si>
  <si>
    <t>CREDITO VS.DIPENDENTI PER ALTRI  ANTICIPI</t>
  </si>
  <si>
    <t>06021255</t>
  </si>
  <si>
    <t>CANONI DI MANUTENZIONE SW</t>
  </si>
  <si>
    <t>01073005</t>
  </si>
  <si>
    <t>PERSONALE C/ARROTONDAMENTI</t>
  </si>
  <si>
    <t>AD</t>
  </si>
  <si>
    <t>06021256</t>
  </si>
  <si>
    <t>CANONI DI ASSISTENZA</t>
  </si>
  <si>
    <t>01073006</t>
  </si>
  <si>
    <t>CREDITI DIVERSI</t>
  </si>
  <si>
    <t>06021300</t>
  </si>
  <si>
    <t>PROVVIGIONI</t>
  </si>
  <si>
    <t>01073007</t>
  </si>
  <si>
    <t>DEPOSITI CAUZIONALI</t>
  </si>
  <si>
    <t>06021301</t>
  </si>
  <si>
    <t>FIERE</t>
  </si>
  <si>
    <t>01073008</t>
  </si>
  <si>
    <t>NOTE DI CREDITO DA RICEVERE</t>
  </si>
  <si>
    <t>06021302</t>
  </si>
  <si>
    <t>CATALOGHI</t>
  </si>
  <si>
    <t>01073010</t>
  </si>
  <si>
    <t>ANTICIPI A PROFESSIONISTI</t>
  </si>
  <si>
    <t>06021303</t>
  </si>
  <si>
    <t>MEETING E EVENTI</t>
  </si>
  <si>
    <t>01073011</t>
  </si>
  <si>
    <t>CREDITI VERSO INPS</t>
  </si>
  <si>
    <t>06021304</t>
  </si>
  <si>
    <t>SPESE PUBBLICITARIE OFFLINE</t>
  </si>
  <si>
    <t>06021306</t>
  </si>
  <si>
    <t>SPESE DI RAPPRESENTANZA</t>
  </si>
  <si>
    <t>01073013</t>
  </si>
  <si>
    <t>INCASSI IN TRANSITO</t>
  </si>
  <si>
    <t>06021307</t>
  </si>
  <si>
    <t>SHOOTING</t>
  </si>
  <si>
    <t>06021308</t>
  </si>
  <si>
    <t>SPESE VIAGGIO</t>
  </si>
  <si>
    <t>06021309</t>
  </si>
  <si>
    <t>SPESE PEDAGGI AUTOSTRADALI E  PARCHEGGI</t>
  </si>
  <si>
    <t>01091000</t>
  </si>
  <si>
    <t>RATEI ATTIVI</t>
  </si>
  <si>
    <t>06021310</t>
  </si>
  <si>
    <t>SPESE ALBERGHIERE E RISTORANTE</t>
  </si>
  <si>
    <t>01091100</t>
  </si>
  <si>
    <t>RISCONTI ATTIVI</t>
  </si>
  <si>
    <t>06021311</t>
  </si>
  <si>
    <t>RIMBORSI SPESE</t>
  </si>
  <si>
    <t xml:space="preserve">BREVE </t>
  </si>
  <si>
    <t>06021312</t>
  </si>
  <si>
    <t>RIMBORSI KM</t>
  </si>
  <si>
    <t>06021313</t>
  </si>
  <si>
    <t>CORSI DI FORMAZIONE</t>
  </si>
  <si>
    <t>06021314</t>
  </si>
  <si>
    <t>ALTRE SPESE PER IL PERSONALE</t>
  </si>
  <si>
    <t>06021350</t>
  </si>
  <si>
    <t>TRASPORTO CLIENTI</t>
  </si>
  <si>
    <t>06021351</t>
  </si>
  <si>
    <t>TRASPORTO FORNITORI</t>
  </si>
  <si>
    <t>06021352</t>
  </si>
  <si>
    <t>ADDEBITI DA CLIENTI PER NON  CONFORMITA'</t>
  </si>
  <si>
    <t>06021400</t>
  </si>
  <si>
    <t>SPESE PER PULIZIE</t>
  </si>
  <si>
    <t>06021401</t>
  </si>
  <si>
    <t>SPESE DI VIGILANZA</t>
  </si>
  <si>
    <t>06021402</t>
  </si>
  <si>
    <t>SPESE PER LA SICUREZZA</t>
  </si>
  <si>
    <t>02020003</t>
  </si>
  <si>
    <t>UBI 538 C/C</t>
  </si>
  <si>
    <t>06021403</t>
  </si>
  <si>
    <t>ALTRI COSTI PER SERVIZI</t>
  </si>
  <si>
    <t>02020004</t>
  </si>
  <si>
    <t>UBI 1307/INTESA 544 C/C</t>
  </si>
  <si>
    <t>06021500</t>
  </si>
  <si>
    <t>LICENZE SOFTWARE</t>
  </si>
  <si>
    <t>06021501</t>
  </si>
  <si>
    <t>SPESE E-COMMERCE E SITO</t>
  </si>
  <si>
    <t>06021600</t>
  </si>
  <si>
    <t>SPESE BANCARIE</t>
  </si>
  <si>
    <t>06021601</t>
  </si>
  <si>
    <t>SPESE POSTALI</t>
  </si>
  <si>
    <t>06021603</t>
  </si>
  <si>
    <t>SPESE BOLLI</t>
  </si>
  <si>
    <t>06021604</t>
  </si>
  <si>
    <t>SPESE PAYPAL</t>
  </si>
  <si>
    <t>02020010</t>
  </si>
  <si>
    <t>CREDIT AGRICOLE ANTICIPO FATTURE</t>
  </si>
  <si>
    <t>06021610</t>
  </si>
  <si>
    <t>COMMISSIONI VARIE</t>
  </si>
  <si>
    <t>06021700</t>
  </si>
  <si>
    <t>COSTI SERVIZI VARI</t>
  </si>
  <si>
    <t>06031000</t>
  </si>
  <si>
    <t>AFFITTI PASSIVI DIVERSI</t>
  </si>
  <si>
    <t>06031001</t>
  </si>
  <si>
    <t>AFFITTO SEDE VIA CONSORTIA 10</t>
  </si>
  <si>
    <t>06031002</t>
  </si>
  <si>
    <t>AFFITTO VR VIA ROSA</t>
  </si>
  <si>
    <t>06031003</t>
  </si>
  <si>
    <t>AFFITTO VR VALLESE</t>
  </si>
  <si>
    <t>06031004</t>
  </si>
  <si>
    <t>AFFITTO MESTRE</t>
  </si>
  <si>
    <t>06031005</t>
  </si>
  <si>
    <t>AFFITTO BASSANO</t>
  </si>
  <si>
    <t>06031006</t>
  </si>
  <si>
    <t>AFFITTO CADRIANO</t>
  </si>
  <si>
    <t>06031007</t>
  </si>
  <si>
    <t>AFFITTO MILANO</t>
  </si>
  <si>
    <t>03011001</t>
  </si>
  <si>
    <t>CAPITALE SOCI COOPERATORI</t>
  </si>
  <si>
    <t>PN</t>
  </si>
  <si>
    <t>06031008</t>
  </si>
  <si>
    <t>AFFITTO GENOVA</t>
  </si>
  <si>
    <t>03011002</t>
  </si>
  <si>
    <t>CAPITALE SOCI SOVVENTORI</t>
  </si>
  <si>
    <t>06031009</t>
  </si>
  <si>
    <t>AFFITTO PORTE DELL'ADIGE BUSSOLENGO</t>
  </si>
  <si>
    <t>03011003</t>
  </si>
  <si>
    <t>CAPITALE SOCI FINANZIATORI</t>
  </si>
  <si>
    <t>06031010</t>
  </si>
  <si>
    <t>AFFITTO PORTE DI MESTRE</t>
  </si>
  <si>
    <t>03021200</t>
  </si>
  <si>
    <t>RISERVA LEGALE</t>
  </si>
  <si>
    <t>06032000</t>
  </si>
  <si>
    <t>ROYALTIES</t>
  </si>
  <si>
    <t>06033000</t>
  </si>
  <si>
    <t>NOLEGGI</t>
  </si>
  <si>
    <t>03021800</t>
  </si>
  <si>
    <t>RISERVA STRAORDINARIA</t>
  </si>
  <si>
    <t>06033001</t>
  </si>
  <si>
    <t>NOLEGGI AUTOVETTURE</t>
  </si>
  <si>
    <t>06033002</t>
  </si>
  <si>
    <t>ALTRI NOLEGGI</t>
  </si>
  <si>
    <t>04011001</t>
  </si>
  <si>
    <t>FONDO AMM.TO TERRENI E FABBRICATI</t>
  </si>
  <si>
    <t>04011003</t>
  </si>
  <si>
    <t>FONDO AMM.TO ATTREZZATURE  INDUSTRIALI E COMMERCIALI</t>
  </si>
  <si>
    <t>04011005</t>
  </si>
  <si>
    <t>F.DO AMM.IMPIANTI GENERICI E SPECIFICI</t>
  </si>
  <si>
    <t>04011006</t>
  </si>
  <si>
    <t>F.DO AMM. INSEGNE</t>
  </si>
  <si>
    <t>04011007</t>
  </si>
  <si>
    <t>F.DO AMM. MACCHINE UFF. ELETT.</t>
  </si>
  <si>
    <t>04011008</t>
  </si>
  <si>
    <t>F.DO AMM. AUTOMEZZI</t>
  </si>
  <si>
    <t>04011009</t>
  </si>
  <si>
    <t>F.DO AMM. MOBILI E ARREDI</t>
  </si>
  <si>
    <t>04011010</t>
  </si>
  <si>
    <t>F.DO AMM. MIGLIORIE BENI PROPRI</t>
  </si>
  <si>
    <t>04015003</t>
  </si>
  <si>
    <t>FONDO AMM.TO BREVETTI E OPERE DELL' INGEGNO</t>
  </si>
  <si>
    <t>04015005</t>
  </si>
  <si>
    <t>FONDO AMM.TO AVVIAMENTO</t>
  </si>
  <si>
    <t>04015006</t>
  </si>
  <si>
    <t>F.DO AMM.SOFTWARE DI PROPRIETA'</t>
  </si>
  <si>
    <t>04015007</t>
  </si>
  <si>
    <t>F.DO AMM.LAVORI SU BENI DI TERZI</t>
  </si>
  <si>
    <t>04015008</t>
  </si>
  <si>
    <t>F.DO AMM. SOFTWARE IN CONCESSIONE</t>
  </si>
  <si>
    <t>04021300</t>
  </si>
  <si>
    <t>ALTRI FONDI PER RISCHI E ONERI</t>
  </si>
  <si>
    <t>PROV</t>
  </si>
  <si>
    <t>04021400</t>
  </si>
  <si>
    <t>FONDO INTERESSI SOCI SOVVENTORI</t>
  </si>
  <si>
    <t>04031000</t>
  </si>
  <si>
    <t>FONDO TFR IMPIEGATI</t>
  </si>
  <si>
    <t>TFR</t>
  </si>
  <si>
    <t>04031100</t>
  </si>
  <si>
    <t>FONDO TFR OPERAI</t>
  </si>
  <si>
    <t>04031200</t>
  </si>
  <si>
    <t>FONDO TFR APPRENDISTI</t>
  </si>
  <si>
    <t>04031300</t>
  </si>
  <si>
    <t>FONDO TFR DIPENDENTI NON SOCI</t>
  </si>
  <si>
    <t>06051001</t>
  </si>
  <si>
    <t>AMMORTAMENTO SOFTWARE</t>
  </si>
  <si>
    <t>04041000</t>
  </si>
  <si>
    <t>FONDO SVALUTAZIONE CREDITI</t>
  </si>
  <si>
    <t>06051002</t>
  </si>
  <si>
    <t>AMMORTAMENTO DIRITTTI DI BREVETTO E  OPERE INGEGNO</t>
  </si>
  <si>
    <t>06051003</t>
  </si>
  <si>
    <t>AMMORTAMENTO AVVIAMENTO</t>
  </si>
  <si>
    <t>06051004</t>
  </si>
  <si>
    <t>AMMORTAMENTO MIGLIORIE BENI DI TERZI</t>
  </si>
  <si>
    <t>05011205</t>
  </si>
  <si>
    <t>SONDRIO FINANZIAMENTO 1232920</t>
  </si>
  <si>
    <t>LUNGO</t>
  </si>
  <si>
    <t>06051101</t>
  </si>
  <si>
    <t>AMMORTAMENTO IMPIANTI GENERICI E  SPECIFICI</t>
  </si>
  <si>
    <t>MUTUO UBI PONTE</t>
  </si>
  <si>
    <t>06051102</t>
  </si>
  <si>
    <t>AMMORTAMENTO MACCHINE UFF. ELETTR.</t>
  </si>
  <si>
    <t>05011207</t>
  </si>
  <si>
    <t>FINANZIAMENTO UNICREDIT 8349580</t>
  </si>
  <si>
    <t>06051103</t>
  </si>
  <si>
    <t>AMMORTAMENTO ATTREZZATURE</t>
  </si>
  <si>
    <t>05011209</t>
  </si>
  <si>
    <t>CREDIT AGRICOLE ANTICIPO TRANSATO  POS</t>
  </si>
  <si>
    <t>06051104</t>
  </si>
  <si>
    <t>AMMORTAMENTO FABBRICATI</t>
  </si>
  <si>
    <t>FINANZIAMENTO CREDIT AGRICOLE ( DECRETO LIQUIDITA' 2020)</t>
  </si>
  <si>
    <t>06051105</t>
  </si>
  <si>
    <t>AMMORTAMENTO MIGLIORIE BENI PROPRI</t>
  </si>
  <si>
    <t>05011211</t>
  </si>
  <si>
    <t>BPM ANTICIPO FATTURE</t>
  </si>
  <si>
    <t>06051106</t>
  </si>
  <si>
    <t>AMMORTAMENTO MOBILI E ARREDI</t>
  </si>
  <si>
    <t>FINANZIAMENTO AGEVOLATO UBI  B/76180/1</t>
  </si>
  <si>
    <t>06051107</t>
  </si>
  <si>
    <t>AMMORTAMENTO INSEGNE</t>
  </si>
  <si>
    <t>FINANZIAMENTO BPM 04878755 (DECRETO  LIQUIDITA')</t>
  </si>
  <si>
    <t>06051108</t>
  </si>
  <si>
    <t>AMMORTAMENTO AUTOMEZZI</t>
  </si>
  <si>
    <t>05011214</t>
  </si>
  <si>
    <t>BPM ANTICIPO TRANSATO POS</t>
  </si>
  <si>
    <t>06061000</t>
  </si>
  <si>
    <t>Rimanenze iniziali Prodotti Finiti</t>
  </si>
  <si>
    <t>05011215</t>
  </si>
  <si>
    <t>06063000</t>
  </si>
  <si>
    <t>Rimanenze iniziali materie prime</t>
  </si>
  <si>
    <t>06071000</t>
  </si>
  <si>
    <t>ACCANTONAMENTI PER RISCHI</t>
  </si>
  <si>
    <t>06071300</t>
  </si>
  <si>
    <t>ACCANTONAMENTO SVALUTAZIONE  CREDITI</t>
  </si>
  <si>
    <t>06081000</t>
  </si>
  <si>
    <t>CONTRIBUTI ASSOCIATIVI</t>
  </si>
  <si>
    <t>06081001</t>
  </si>
  <si>
    <t>EROGAZIONI LIBERALI VERSATE</t>
  </si>
  <si>
    <t>05011301</t>
  </si>
  <si>
    <t>FINANZIAMENTI CGM FINANCE</t>
  </si>
  <si>
    <t>06081002</t>
  </si>
  <si>
    <t>IMPOSTE DI BOLLO</t>
  </si>
  <si>
    <t>05011303</t>
  </si>
  <si>
    <t>PRESTITO COOPFOND</t>
  </si>
  <si>
    <t>06081003</t>
  </si>
  <si>
    <t>IMPOSTE DI REGISTRO</t>
  </si>
  <si>
    <t>06081005</t>
  </si>
  <si>
    <t>IMU-TASI</t>
  </si>
  <si>
    <t>05021000</t>
  </si>
  <si>
    <t>FORNITORI NAZIONALI</t>
  </si>
  <si>
    <t>06081006</t>
  </si>
  <si>
    <t>TARI</t>
  </si>
  <si>
    <t>05022000</t>
  </si>
  <si>
    <t>FORNITORI CEE</t>
  </si>
  <si>
    <t>06081008</t>
  </si>
  <si>
    <t>IMPOSTE VARIE</t>
  </si>
  <si>
    <t>05023000</t>
  </si>
  <si>
    <t>FORNITORI EXTRA CEE</t>
  </si>
  <si>
    <t>06081009</t>
  </si>
  <si>
    <t>DIRITTI DI SEGRETERIA</t>
  </si>
  <si>
    <t>05024000</t>
  </si>
  <si>
    <t>FATTURE DA RICEVERE</t>
  </si>
  <si>
    <t>06081010</t>
  </si>
  <si>
    <t>SANZIONI - MULTE</t>
  </si>
  <si>
    <t>06081012</t>
  </si>
  <si>
    <t>COSTI DIVERSI INDEDUCIBILI</t>
  </si>
  <si>
    <t>06081013</t>
  </si>
  <si>
    <t>COSTI DIVERSI</t>
  </si>
  <si>
    <t>05033000</t>
  </si>
  <si>
    <t>DEBITI VERSO DIPENDENTI</t>
  </si>
  <si>
    <t>06081014</t>
  </si>
  <si>
    <t>COMMISSIONI SU FIDEJUSSIONI</t>
  </si>
  <si>
    <t>05033001</t>
  </si>
  <si>
    <t>ARROTONDAMENTI PAGHE</t>
  </si>
  <si>
    <t>06081015</t>
  </si>
  <si>
    <t>SCONTI E ABBUONI PASSIVI</t>
  </si>
  <si>
    <t>05033002</t>
  </si>
  <si>
    <t>RATEO FERIE</t>
  </si>
  <si>
    <t>06081016</t>
  </si>
  <si>
    <t>ARROTONDAMENTI PASSIVI</t>
  </si>
  <si>
    <t>06081017</t>
  </si>
  <si>
    <t>SOPRAVVENIENZE PASSIVE</t>
  </si>
  <si>
    <t>06081020</t>
  </si>
  <si>
    <t>SPESE DI ISTRUTTORIA</t>
  </si>
  <si>
    <t>05033100</t>
  </si>
  <si>
    <t>ALTRI DEBITI</t>
  </si>
  <si>
    <t>06081021</t>
  </si>
  <si>
    <t>OMAGGI A TERZI</t>
  </si>
  <si>
    <t>05033101</t>
  </si>
  <si>
    <t>DEBITO VERSO CARTA DI CREDITO</t>
  </si>
  <si>
    <t>06091501</t>
  </si>
  <si>
    <t>INTERESSI PASSIVI SU FINANZIAMENTI</t>
  </si>
  <si>
    <t>05033102</t>
  </si>
  <si>
    <t>DEBITO VERSO TERZI PER CESSIONE  QUINTO</t>
  </si>
  <si>
    <t>06091502</t>
  </si>
  <si>
    <t>INTERESSI PASSIVI FINANZ.CREDIT  AGRICOLE</t>
  </si>
  <si>
    <t>05033103</t>
  </si>
  <si>
    <t>DEBITO VERSO COLLEGIO SINDACALE</t>
  </si>
  <si>
    <t>06091503</t>
  </si>
  <si>
    <t>INTERESSI PASSIVI FINANZ.34878755 BPM</t>
  </si>
  <si>
    <t>06091601</t>
  </si>
  <si>
    <t>INTERESSI DI MORA</t>
  </si>
  <si>
    <t>06091602</t>
  </si>
  <si>
    <t>INTERESSI PASSIVI DIVERSI</t>
  </si>
  <si>
    <t>RESI SU VENDITE</t>
  </si>
  <si>
    <t>VENDITE B2B</t>
  </si>
  <si>
    <t>05033300</t>
  </si>
  <si>
    <t>ANTICIPI CLIENTI</t>
  </si>
  <si>
    <t>07011002</t>
  </si>
  <si>
    <t>VENDITE MB</t>
  </si>
  <si>
    <t>05033302</t>
  </si>
  <si>
    <t>Debiti verso partner Impacta</t>
  </si>
  <si>
    <t>VENDITE BOTTEGHE ALTROMERCATO</t>
  </si>
  <si>
    <t>RICAVI DELLE VENDITE ALTRI</t>
  </si>
  <si>
    <t>07011005</t>
  </si>
  <si>
    <t>RICAVI MASCHERINE</t>
  </si>
  <si>
    <t>RICAVI DA PRESTAZIONE SERVIZI</t>
  </si>
  <si>
    <t>PRESTAZIONI DI SERVIZI YEAH</t>
  </si>
  <si>
    <t>07011102</t>
  </si>
  <si>
    <t>SPESE DI TRASPORTO</t>
  </si>
  <si>
    <t>07011104</t>
  </si>
  <si>
    <t>CONSULENZE PER MASCHERINE</t>
  </si>
  <si>
    <t>INCASSI PER CORRISPETTIVI</t>
  </si>
  <si>
    <t>05051001</t>
  </si>
  <si>
    <t>I.R.P.E.F DIPENDENTI</t>
  </si>
  <si>
    <t>07021000</t>
  </si>
  <si>
    <t>RIMANENZE FINALI SEMILAVORATI</t>
  </si>
  <si>
    <t>05051002</t>
  </si>
  <si>
    <t>ERARIO RIT.ACC.SU PREST.PROF.</t>
  </si>
  <si>
    <t>07021100</t>
  </si>
  <si>
    <t>RIMANENZE FINALI PRODOTTI FINITI</t>
  </si>
  <si>
    <t>07023000</t>
  </si>
  <si>
    <t>Rimanenze finali materie prime</t>
  </si>
  <si>
    <t>05051004</t>
  </si>
  <si>
    <t>ERARIO C/IRPEF RIVALUTAZIONE TFR</t>
  </si>
  <si>
    <t>07051001</t>
  </si>
  <si>
    <t>SCONTI, RIBASSI E ABBUONI ATTIVI</t>
  </si>
  <si>
    <t>05051005</t>
  </si>
  <si>
    <t>IMPOSTA SU TFR/TFM</t>
  </si>
  <si>
    <t>07051002</t>
  </si>
  <si>
    <t>ARROTONDAMENTI ATTIVI</t>
  </si>
  <si>
    <t>07051005</t>
  </si>
  <si>
    <t>RIMBORSI SPESE VARI</t>
  </si>
  <si>
    <t>07051009</t>
  </si>
  <si>
    <t>INDENNIZZI ASSICURATIVI</t>
  </si>
  <si>
    <t>05061001</t>
  </si>
  <si>
    <t>I.N.P.S.</t>
  </si>
  <si>
    <t>07051010</t>
  </si>
  <si>
    <t>OMAGGI ATTIVI</t>
  </si>
  <si>
    <t>05061002</t>
  </si>
  <si>
    <t>I.N.A.I.L.</t>
  </si>
  <si>
    <t>07051011</t>
  </si>
  <si>
    <t>RICAVI E PROVENTI VARI</t>
  </si>
  <si>
    <t>07051012</t>
  </si>
  <si>
    <t>SOPRAVVENIENZE ATTIVE</t>
  </si>
  <si>
    <t>07051014</t>
  </si>
  <si>
    <t>RIMBORSI SPESE EVENTI</t>
  </si>
  <si>
    <t>07052000</t>
  </si>
  <si>
    <t>RICAVI PER CONTRIBUTI IN CONTO  ESERCIZIO</t>
  </si>
  <si>
    <t>RICGRANT</t>
  </si>
  <si>
    <t>05061008</t>
  </si>
  <si>
    <t>FONDO PENSPLAN PLURIFONDS</t>
  </si>
  <si>
    <t>07052001</t>
  </si>
  <si>
    <t>EROGAZIONI LIBERALI RICEVUTE</t>
  </si>
  <si>
    <t>05061009</t>
  </si>
  <si>
    <t>FONDO ALLEATA PREVIDENZA</t>
  </si>
  <si>
    <t>07052002</t>
  </si>
  <si>
    <t>CONTRIBUTI DE MINIMIS</t>
  </si>
  <si>
    <t>05061010</t>
  </si>
  <si>
    <t>FONDO POSTA PREVIDENZA</t>
  </si>
  <si>
    <t>07052003</t>
  </si>
  <si>
    <t>CONTRIBUTI DA CREDITI D'IMPOSTA</t>
  </si>
  <si>
    <t>05061011</t>
  </si>
  <si>
    <t>FONDO GENERAFUTURO</t>
  </si>
  <si>
    <t>07073000</t>
  </si>
  <si>
    <t>INTERESSI ATTIVI BANCARI</t>
  </si>
  <si>
    <t>05061012</t>
  </si>
  <si>
    <t>FONDO PREVID.COOP.EX COOPLAVORO</t>
  </si>
  <si>
    <t>07073001</t>
  </si>
  <si>
    <t>ALTRI INTERESSI ATTIVI</t>
  </si>
  <si>
    <t>05061014</t>
  </si>
  <si>
    <t>FONDO CATTOLICA</t>
  </si>
  <si>
    <t>05061015</t>
  </si>
  <si>
    <t>FONDO CREDEMVITA</t>
  </si>
  <si>
    <t>05061016</t>
  </si>
  <si>
    <t>FONDO SOLIDARIETA' VENETO</t>
  </si>
  <si>
    <t>05061018</t>
  </si>
  <si>
    <t>FONDO EURORISPARMIO</t>
  </si>
  <si>
    <t>05061019</t>
  </si>
  <si>
    <t>FONDO TAX BENEFIT NEW (MEDIOLANUM)</t>
  </si>
  <si>
    <t>05061100</t>
  </si>
  <si>
    <t>FONDO FAREMUTUA</t>
  </si>
  <si>
    <t>05061200</t>
  </si>
  <si>
    <t>DEBITO INPS PER RATEI</t>
  </si>
  <si>
    <t>60.PREV</t>
  </si>
  <si>
    <t>05071000</t>
  </si>
  <si>
    <t>RATEI PASSIVI</t>
  </si>
  <si>
    <t>05071100</t>
  </si>
  <si>
    <t>RISCONTI PASSIVI</t>
  </si>
  <si>
    <t>06011018</t>
  </si>
  <si>
    <t>ACQUISTO TESSUTO COMMERCIALIZZATO</t>
  </si>
  <si>
    <t>06011019</t>
  </si>
  <si>
    <t>ACQUISTO PRODOTTI COMMERCIALIZZATI</t>
  </si>
  <si>
    <t>06011020</t>
  </si>
  <si>
    <t>TESSUTI OMAGGIO</t>
  </si>
  <si>
    <t>06021108</t>
  </si>
  <si>
    <t>CONSULENZE COMUNICAZIONE</t>
  </si>
  <si>
    <t>06021109</t>
  </si>
  <si>
    <t>CONSULENZE ORGANIZZATIVE</t>
  </si>
  <si>
    <t>06021110</t>
  </si>
  <si>
    <t>CONSULENZE DIGITAL</t>
  </si>
  <si>
    <t>06021111</t>
  </si>
  <si>
    <t>SITO ECOMMERCE TEDESCO - SIMEST</t>
  </si>
  <si>
    <t>06021112</t>
  </si>
  <si>
    <t>MODELLO ORGANIZZATIVO 231</t>
  </si>
  <si>
    <t>06021113</t>
  </si>
  <si>
    <t>CONSULENZE AMIF-CRISALIS</t>
  </si>
  <si>
    <t>06021115</t>
  </si>
  <si>
    <t>CONSULENZE FSE</t>
  </si>
  <si>
    <t>06021152</t>
  </si>
  <si>
    <t>EMOLUMENTI AMMINISTRATORI</t>
  </si>
  <si>
    <t>06021316</t>
  </si>
  <si>
    <t>ALLESTIMENTI NEGOZI</t>
  </si>
  <si>
    <t>06021353</t>
  </si>
  <si>
    <t>RESI SU ACQUISTI</t>
  </si>
  <si>
    <t>06021602</t>
  </si>
  <si>
    <t>ABBONAMENTI E LIBRI</t>
  </si>
  <si>
    <t>06021800</t>
  </si>
  <si>
    <t>Costi di smaltimento</t>
  </si>
  <si>
    <t>06061001</t>
  </si>
  <si>
    <t>Rimanenze iniziali semilavorati</t>
  </si>
  <si>
    <t>06071200</t>
  </si>
  <si>
    <t>ACCANTONAMENTO SVALUTAZIONE  MAGAZZINO</t>
  </si>
  <si>
    <t>06081011</t>
  </si>
  <si>
    <t>LEGACOOP - COOPFOND</t>
  </si>
  <si>
    <t>06081023</t>
  </si>
  <si>
    <t>SPESE AMMINISTRATIVE</t>
  </si>
  <si>
    <t>06081024</t>
  </si>
  <si>
    <t>SOPRAVVENIENZA PASSIVA INDEDUCIBILE</t>
  </si>
  <si>
    <t>07051006</t>
  </si>
  <si>
    <t>RIMBORSI SPESE INCASSO</t>
  </si>
  <si>
    <t>07051008</t>
  </si>
  <si>
    <t>RIMBORSI SPESE DI SPEDIZIONE</t>
  </si>
  <si>
    <t>07051013</t>
  </si>
  <si>
    <t>PLUSVALENZE DA ALIENAZIONE</t>
  </si>
  <si>
    <t>07051015</t>
  </si>
  <si>
    <t>SOPRAVVENIENZE ATTIVE TESSUTI</t>
  </si>
  <si>
    <t>07051016</t>
  </si>
  <si>
    <t>SOPRAVVENIENZE ATTIVE BLAZING</t>
  </si>
  <si>
    <t>07051901</t>
  </si>
  <si>
    <t>INTERESSI ATTIVI</t>
  </si>
  <si>
    <t>07061200</t>
  </si>
  <si>
    <t>PARTECIPAZIONI IN ALTRE IMPRESE</t>
  </si>
  <si>
    <t>07071300</t>
  </si>
  <si>
    <t>PROVENTI DA CREDITI IMM. DA ALTRI</t>
  </si>
  <si>
    <t>00001000</t>
  </si>
  <si>
    <t>CREDITI VERSO SOCI PER VERSAMENTI  ANCORA DOVUTI</t>
  </si>
  <si>
    <t>01051001</t>
  </si>
  <si>
    <t>ERARIO C/CREDITI D'IMPOSTA TRIBUTARI</t>
  </si>
  <si>
    <t>01051011</t>
  </si>
  <si>
    <t>ACCONTO IRAP</t>
  </si>
  <si>
    <t>01073012</t>
  </si>
  <si>
    <t>ANTICIPO COSTI RIMBORSATI</t>
  </si>
  <si>
    <t>01074000</t>
  </si>
  <si>
    <t>CREDITI VERSO BANCHE</t>
  </si>
  <si>
    <t>03021600</t>
  </si>
  <si>
    <t>RISERVA PER OPERAZIONI DI COPERTURA  DEI FLUSSI FINANZIARI ATTESI</t>
  </si>
  <si>
    <t>35.RIS_bis</t>
  </si>
  <si>
    <t>04021301</t>
  </si>
  <si>
    <t>FONDO PER PREPENSIONAMENTO E  RISTRUTTURAZIONE AZIENDALE</t>
  </si>
  <si>
    <t>04021302</t>
  </si>
  <si>
    <t>FONDO PER CONTRATTI ONEROSI</t>
  </si>
  <si>
    <t>FONDO SVALUTAZIONE MAGAZZINO PF</t>
  </si>
  <si>
    <t>04025000</t>
  </si>
  <si>
    <t>STRUMENTI FINANZIARI DERIVATI PASSIVI</t>
  </si>
  <si>
    <t>FINAZIAMENTO ORD. UBI 76180/00</t>
  </si>
  <si>
    <t>FINAZIAMENTO UNICREDIT 8931002</t>
  </si>
  <si>
    <t>FINANZIAMENTO SIMEST 51339/EC/FP</t>
  </si>
  <si>
    <t>05025000</t>
  </si>
  <si>
    <t>NOTE DI CREDITO DA EMETTERE</t>
  </si>
  <si>
    <t>05033106</t>
  </si>
  <si>
    <t>DEBITI VERSO SINDACATI</t>
  </si>
  <si>
    <t>05033303</t>
  </si>
  <si>
    <t>DEBITI VERSO PARTNER FONDO EUROPEO  W</t>
  </si>
  <si>
    <t>05051003</t>
  </si>
  <si>
    <t>RIT. ENASARCO</t>
  </si>
  <si>
    <t>05051007</t>
  </si>
  <si>
    <t>I.R.P.E.F. amministratori</t>
  </si>
  <si>
    <t>05061006</t>
  </si>
  <si>
    <t>I.N.P.S. PROFESSIONISTI CARICO DITTA</t>
  </si>
  <si>
    <t>05061007</t>
  </si>
  <si>
    <t>I.N.P.S. PROFESSIONISTI CARICO  PROFESSIONISTA</t>
  </si>
  <si>
    <t>05061020</t>
  </si>
  <si>
    <t>FONDO TESEO</t>
  </si>
  <si>
    <t>06021114</t>
  </si>
  <si>
    <t>Consulenze diverse Progetto Yeah</t>
  </si>
  <si>
    <t>06021317</t>
  </si>
  <si>
    <t>Corsi di formazione progetto Yeah</t>
  </si>
  <si>
    <t>06021319</t>
  </si>
  <si>
    <t>SPESE PUBBLICITARIE ONLINE</t>
  </si>
  <si>
    <t>06091504</t>
  </si>
  <si>
    <t>INT. PASSIVI FINANZ. UNICREDIT 8931002</t>
  </si>
  <si>
    <t>VENDITA TESSUTI</t>
  </si>
  <si>
    <t>05041005</t>
  </si>
  <si>
    <t>ERARIO C/IVA</t>
  </si>
  <si>
    <t>03031002</t>
  </si>
  <si>
    <t>UTILI ESERCIZI PRECEDENTI</t>
  </si>
  <si>
    <t>05061004</t>
  </si>
  <si>
    <t>INAIL COCOCO</t>
  </si>
  <si>
    <t>06021320</t>
  </si>
  <si>
    <t>MODELLE FITTING</t>
  </si>
  <si>
    <t>06021321</t>
  </si>
  <si>
    <t>SPESE GESTIONE CENTRI COMMERCIALI</t>
  </si>
  <si>
    <t>06021405</t>
  </si>
  <si>
    <t>Costi diversi Yeah</t>
  </si>
  <si>
    <t>06021902</t>
  </si>
  <si>
    <t>ALTRE SPESE PROGETTI</t>
  </si>
  <si>
    <t>SPESGRANT</t>
  </si>
  <si>
    <t>06021404</t>
  </si>
  <si>
    <t>ALTRI COSTI PER SERVIZI INDEDUCIBILI</t>
  </si>
  <si>
    <t>06021702</t>
  </si>
  <si>
    <t>COSTI SERVIZI ALTROMERCATO</t>
  </si>
  <si>
    <t>06021900</t>
  </si>
  <si>
    <t>CONSULENZE PROGETTI</t>
  </si>
  <si>
    <t>CONSGRANT</t>
  </si>
  <si>
    <t>06021901</t>
  </si>
  <si>
    <t>FORMAZIONE PROGETTI</t>
  </si>
  <si>
    <t>06031011</t>
  </si>
  <si>
    <t>AFFITTO MAGAZZINO VALLESE VR</t>
  </si>
  <si>
    <t>05033004</t>
  </si>
  <si>
    <t>DEBITI VERSO SOCI COOPERATORI</t>
  </si>
  <si>
    <t>06021116</t>
  </si>
  <si>
    <t>COSTI PER LA SOMMINISTRAZIONE DI  LAVORO</t>
  </si>
  <si>
    <t>06021154</t>
  </si>
  <si>
    <t>ONERI SOCIALI AMMINISTRATORI</t>
  </si>
  <si>
    <t>06081007</t>
  </si>
  <si>
    <t>IMPOSTE E TASSE INDEDUCIBILI</t>
  </si>
  <si>
    <t>06081025</t>
  </si>
  <si>
    <t>SOPRAVVENIENZE PASSIVE PROGETTI</t>
  </si>
  <si>
    <t>06081026</t>
  </si>
  <si>
    <t>OMAGGI A CLIENTI INDEDUCIBILI</t>
  </si>
  <si>
    <t>RICAVI DA EVENTI ISTITUZIONALI</t>
  </si>
  <si>
    <t>05033107</t>
  </si>
  <si>
    <t>DEBITI VERSO AMMINISTRATORI</t>
  </si>
  <si>
    <t>07052006</t>
  </si>
  <si>
    <t>DONAZIONI YEAH</t>
  </si>
  <si>
    <t>06021153</t>
  </si>
  <si>
    <t>Emolumenti Resp. Servizio di Prevenzione e  Protezione</t>
  </si>
  <si>
    <t>06021318</t>
  </si>
  <si>
    <t>RIMBORSI SPESE YEAH</t>
  </si>
  <si>
    <t>06021701</t>
  </si>
  <si>
    <t>Bolla doganale</t>
  </si>
  <si>
    <t>06091505</t>
  </si>
  <si>
    <t>INT. PASSIVI FINANZ. SIMEST 51339/EC/FP</t>
  </si>
  <si>
    <t>07071400</t>
  </si>
  <si>
    <t>PROVENTI DA TITOLI IMMOBILIZZAZIONI  NON PARTECIPAZIONI</t>
  </si>
  <si>
    <t>07052005</t>
  </si>
  <si>
    <t>ALTRE DONAZIONI</t>
  </si>
  <si>
    <t>06091301</t>
  </si>
  <si>
    <t>INTERESSI PASSIVI SU MUTUI</t>
  </si>
  <si>
    <t>07051003</t>
  </si>
  <si>
    <t>DIFFERENZE DI CAMBIO ATTIVE</t>
  </si>
  <si>
    <t>05011200</t>
  </si>
  <si>
    <t>DEBITI VERSO BANCHE</t>
  </si>
  <si>
    <t>05033003</t>
  </si>
  <si>
    <t>RATEO TREDICESIMA</t>
  </si>
  <si>
    <t>SERVIZI B2B</t>
  </si>
  <si>
    <t>06021009</t>
  </si>
  <si>
    <t>LAVORAZIONI PRESSO TERZI PELLAME</t>
  </si>
  <si>
    <t>06111100</t>
  </si>
  <si>
    <t>IMPOSTE RELATIVE ESERCIZI PRECEDENTI</t>
  </si>
  <si>
    <t>02020015</t>
  </si>
  <si>
    <t>FINECO</t>
  </si>
  <si>
    <t>07052004</t>
  </si>
  <si>
    <t>ALTRI RICAVI E PROVENTI</t>
  </si>
  <si>
    <t>06021354</t>
  </si>
  <si>
    <t>Dazi doganali</t>
  </si>
  <si>
    <t>06031012</t>
  </si>
  <si>
    <t>AFFITTO MANTOVA</t>
  </si>
  <si>
    <t>06031013</t>
  </si>
  <si>
    <t>AFFITTO MILANO MAGAZZINO</t>
  </si>
  <si>
    <t>06081018</t>
  </si>
  <si>
    <t>MINUSVALENZE DA ALIENAZIONE</t>
  </si>
  <si>
    <t>06021117</t>
  </si>
  <si>
    <t>SUPPORTO PEDAGOGICO GENERALE</t>
  </si>
  <si>
    <t>06021151</t>
  </si>
  <si>
    <t>EMOLUMENTI REVISORE CONTABILE</t>
  </si>
  <si>
    <t>06021903</t>
  </si>
  <si>
    <t>Consulenza contrattualistica e servizi  welfare</t>
  </si>
  <si>
    <t>01073014</t>
  </si>
  <si>
    <t>I.N.A.I.L. A CREDITO</t>
  </si>
  <si>
    <t>FONDO SVALUTAZIONE MAGAZZINO MP</t>
  </si>
  <si>
    <t>95.ANT</t>
  </si>
  <si>
    <t>05033108</t>
  </si>
  <si>
    <t>DEBITI VERSO REVISORI CONTABILI</t>
  </si>
  <si>
    <t>07051017</t>
  </si>
  <si>
    <t>Sopravvenienze attive merce donata</t>
  </si>
  <si>
    <t>05041006</t>
  </si>
  <si>
    <t>IVA C/OMAGGI</t>
  </si>
  <si>
    <t>03031005</t>
  </si>
  <si>
    <t>DIFF. PATRIMONIALE PROVVISORIA ES.  PRECEDENTE</t>
  </si>
  <si>
    <t>06011021</t>
  </si>
  <si>
    <t>ACQUISTO SEMILAVORATI</t>
  </si>
  <si>
    <t>06021322</t>
  </si>
  <si>
    <t>RIMBORSI SPESE SOCI VOLONTARI</t>
  </si>
  <si>
    <t>06033003</t>
  </si>
  <si>
    <t>NOLEGGIO FURGONE</t>
  </si>
  <si>
    <t>00021101</t>
  </si>
  <si>
    <t>IMPIANTI SPECIFICI</t>
  </si>
  <si>
    <t>06021323</t>
  </si>
  <si>
    <t>EVENTO 8 MARZO (PROGETTI)</t>
  </si>
  <si>
    <t>06031014</t>
  </si>
  <si>
    <t>Affitto Benini</t>
  </si>
  <si>
    <t>06081027</t>
  </si>
  <si>
    <t>COSTI INDEDUCIBILI YEAH</t>
  </si>
  <si>
    <t>02011006</t>
  </si>
  <si>
    <t>CARTA PREPAGATA 5070 BENINI</t>
  </si>
  <si>
    <t>05061021</t>
  </si>
  <si>
    <t>FONDO PREVIMODA</t>
  </si>
  <si>
    <t>01051003</t>
  </si>
  <si>
    <t>IVA ACQUISTI</t>
  </si>
  <si>
    <t>06031015</t>
  </si>
  <si>
    <t>AFFITTO MAGAZZINO VIA DELLA  CONSORTIA 1</t>
  </si>
  <si>
    <t>06021206</t>
  </si>
  <si>
    <t>ASSICURAZIONI TRASPORTI</t>
  </si>
  <si>
    <t>05033305</t>
  </si>
  <si>
    <t>DEBITI VERSO PARTNER ENEL CUORE</t>
  </si>
  <si>
    <t>06011012</t>
  </si>
  <si>
    <t>ACQUISTI PER DIPENDENTI</t>
  </si>
  <si>
    <t>06051200</t>
  </si>
  <si>
    <t>SVALUTAZIONI DELLE IMMOBILIZZAZIONI</t>
  </si>
  <si>
    <t>00021400</t>
  </si>
  <si>
    <t>IMMOBILIZZAZIONI IN CORSO E ACCONTI</t>
  </si>
  <si>
    <t>01051012</t>
  </si>
  <si>
    <t>IVA ACQUISTI TRANSITORIO</t>
  </si>
  <si>
    <t>05026000</t>
  </si>
  <si>
    <t>FORNITORI TRANSITORIO</t>
  </si>
  <si>
    <t>06011022</t>
  </si>
  <si>
    <t>MATERIALE PUBBLICITARIO</t>
  </si>
  <si>
    <t>AFFITTO DEPOSITO MONTORIO</t>
  </si>
  <si>
    <t>05041001</t>
  </si>
  <si>
    <t>IVA VENDITE</t>
  </si>
  <si>
    <t>05041003</t>
  </si>
  <si>
    <t>IVA CORRISPETTIVI A SCORPORO</t>
  </si>
  <si>
    <t>05061022</t>
  </si>
  <si>
    <t>FONDO SECONDA PENSIONE</t>
  </si>
  <si>
    <t>06012000</t>
  </si>
  <si>
    <t>CARBURANTE</t>
  </si>
  <si>
    <t>06021257</t>
  </si>
  <si>
    <t>SPESE DIVERSE FURGONE</t>
  </si>
  <si>
    <t>02020032</t>
  </si>
  <si>
    <t>DEPOSITO CREDIT AGRICOLE 15155888</t>
  </si>
  <si>
    <t>05011152</t>
  </si>
  <si>
    <t>DEBITI VERSO SOCI PER REMUNERAZ.  STRUMENTI FINANZ.</t>
  </si>
  <si>
    <t>05033104</t>
  </si>
  <si>
    <t>FONDI MUTUALISTICI EX ART. 11 L.59/92</t>
  </si>
  <si>
    <t>05033306</t>
  </si>
  <si>
    <t>Debiti verso partner premio mutualità</t>
  </si>
  <si>
    <t>05061023</t>
  </si>
  <si>
    <t>Fondo Afflussi Generali Global</t>
  </si>
  <si>
    <t>05061024</t>
  </si>
  <si>
    <t>FONDO UNIPOLSAI PREV. FUTURA</t>
  </si>
  <si>
    <t>00021310</t>
  </si>
  <si>
    <t>BENI INFERIORI AI 516,46 EURO</t>
  </si>
  <si>
    <t>00021300</t>
  </si>
  <si>
    <t>ALTRI BENI DI VARIA NATURA</t>
  </si>
  <si>
    <t>EVENTI PROGETTI</t>
  </si>
  <si>
    <t>INTESA SAN PAOLO</t>
  </si>
  <si>
    <t>05011219</t>
  </si>
  <si>
    <t>ANTICIPI FATTURE BANCA ETICA</t>
  </si>
  <si>
    <t>06021315</t>
  </si>
  <si>
    <t>06120001</t>
  </si>
  <si>
    <t>IRAP DI ESERCIZIO</t>
  </si>
  <si>
    <t>RATEO TREDICESIMA E QUATTORDICESIMA</t>
  </si>
  <si>
    <t>05061025</t>
  </si>
  <si>
    <t>Fondo Azimut Previdenza</t>
  </si>
  <si>
    <t>CONSULENZE PROGETTO FSE</t>
  </si>
  <si>
    <t>01051005</t>
  </si>
  <si>
    <t>ERARIO C/IMPOSTE SOSTITUTIVE SU TFR</t>
  </si>
  <si>
    <t>06031016</t>
  </si>
  <si>
    <t>AFFITTO PADOVA</t>
  </si>
  <si>
    <t>05051006</t>
  </si>
  <si>
    <t>Erario c/ritenute su altri redditi</t>
  </si>
  <si>
    <t>07052007</t>
  </si>
  <si>
    <t>RICAVI PROGETTO FSE</t>
  </si>
  <si>
    <t>Rettifiche_Dipendenti</t>
  </si>
  <si>
    <t>06041000/A</t>
  </si>
  <si>
    <t>SALARI OPERAI - Diretti di Produzione</t>
  </si>
  <si>
    <t>DIR</t>
  </si>
  <si>
    <t>06041000/B</t>
  </si>
  <si>
    <t>SALARI OPERAI - Diretti Improduttivi</t>
  </si>
  <si>
    <t>06041000/C</t>
  </si>
  <si>
    <t>SALARI OPERAI - Indiretto di Fabbrica</t>
  </si>
  <si>
    <t>06041000/D</t>
  </si>
  <si>
    <t>SALARI OPERAI - Struttura</t>
  </si>
  <si>
    <t>Rettifiche_Coge</t>
  </si>
  <si>
    <t>Budget</t>
  </si>
  <si>
    <t>XXXX009</t>
  </si>
  <si>
    <t>XXXX012</t>
  </si>
  <si>
    <t>XXXX008</t>
  </si>
  <si>
    <t>XXXX007</t>
  </si>
  <si>
    <t>XXXX014</t>
  </si>
  <si>
    <t>CONTRIBUTO FORMAZIONE TM</t>
  </si>
  <si>
    <t>XXXX004</t>
  </si>
  <si>
    <t>COSTI DEL PERSONALE DI STRUTTURA</t>
  </si>
  <si>
    <t>XXXX005</t>
  </si>
  <si>
    <t>XXXX003</t>
  </si>
  <si>
    <t>COSTI DEL PERSONALE INDIRETTO DI FABBRICA</t>
  </si>
  <si>
    <t>XXXX002</t>
  </si>
  <si>
    <t>MANODOPERA DIRETTA DI PRODUZIONE</t>
  </si>
  <si>
    <t>XXXX001</t>
  </si>
  <si>
    <t>NUOVO AFFITTO 2024</t>
  </si>
  <si>
    <t>XXXX006</t>
  </si>
  <si>
    <t>PLUSVALENZA MILANO</t>
  </si>
  <si>
    <t>XXXX013</t>
  </si>
  <si>
    <t>SERVICE PROGETTO YEAH</t>
  </si>
  <si>
    <t>XXXX015</t>
  </si>
  <si>
    <t>STORNO</t>
  </si>
  <si>
    <t>STORNO INCERTO B2B</t>
  </si>
  <si>
    <t>XXXX011</t>
  </si>
  <si>
    <t>XXXX010</t>
  </si>
  <si>
    <t>VENDITE 2023</t>
  </si>
  <si>
    <t>VENDITE B2B 2023</t>
  </si>
  <si>
    <t>PREMI</t>
  </si>
  <si>
    <t>BUONI WELFARE DIPENDENTI (CARB)</t>
  </si>
  <si>
    <t>BUONI WELFARE DIPENDENTI</t>
  </si>
  <si>
    <t>COSTI EVENTO 8 MARZO</t>
  </si>
  <si>
    <t>COLLABORAZIONI PROGETTI E MISURAZIONE IMPATTO (N.B. DI COMPETENZA HR E DG)</t>
  </si>
  <si>
    <t>CONSULENZE STRATEGIA</t>
  </si>
  <si>
    <t>CANCELLERIA E COSTI MATERIALI AFFITTI EVENTI</t>
  </si>
  <si>
    <t>OSPITI TB ED ESPERTI DE&amp;I</t>
  </si>
  <si>
    <t>MERCHANDISING PER CHARITY MARKET</t>
  </si>
  <si>
    <t>VIAGGI (TRASFERTE VALERIA E LEONORA)</t>
  </si>
  <si>
    <t>GALA 2025</t>
  </si>
  <si>
    <t>AMBASSADOR NIGHT 2025</t>
  </si>
  <si>
    <t>P01 - CONFEZIONAMENTO PDT</t>
  </si>
  <si>
    <t>P02 - QC- STIRO - PACK</t>
  </si>
  <si>
    <t>P05 - PROTOTIPIA PDT</t>
  </si>
  <si>
    <t>P06 - CARCERE PDT</t>
  </si>
  <si>
    <t>P07 - TAGLIO</t>
  </si>
  <si>
    <t>A06 - LOGIST/MAGAZ AUSIL</t>
  </si>
  <si>
    <t>A07 - OPERATION AUSIL</t>
  </si>
  <si>
    <t>A08 - UFF.PRODOTTO AUSIL</t>
  </si>
  <si>
    <t>A09 - TEMPI E METOD AUSIL</t>
  </si>
  <si>
    <t>A10 - COORD.CARCERE AUSIL</t>
  </si>
  <si>
    <t>S10 - AMM DIREZ STRUTTURA</t>
  </si>
  <si>
    <t>S11 - PERS&amp;PROG STRUTTURA</t>
  </si>
  <si>
    <t>S12 - COMM. MKTG. RETAIL</t>
  </si>
  <si>
    <t>SPONSORIZZAZIONI E RICAVI DA EVENTI</t>
  </si>
  <si>
    <t>FATTURATO TB ED EVENTI (2)</t>
  </si>
  <si>
    <t>Rev_Budget</t>
  </si>
  <si>
    <t>XXXX016</t>
  </si>
  <si>
    <t>X0000001</t>
  </si>
  <si>
    <t>CONSULENZE DIREZIONALI</t>
  </si>
  <si>
    <t>X0000002</t>
  </si>
  <si>
    <t>EROGAZIONE LIBERALE NATURASì</t>
  </si>
  <si>
    <t>X0000003</t>
  </si>
  <si>
    <t>MAGAZZINO NATURASì</t>
  </si>
  <si>
    <t>X0000004</t>
  </si>
  <si>
    <t>PELLICOLE</t>
  </si>
  <si>
    <t>X0000005</t>
  </si>
  <si>
    <t>DPO</t>
  </si>
  <si>
    <t>X0000006</t>
  </si>
  <si>
    <t>X0000007</t>
  </si>
  <si>
    <t>COMPETENZE STRAORDINARIE CHIUSURA YEAH</t>
  </si>
  <si>
    <t>X0000008</t>
  </si>
  <si>
    <t>DONAZIONE DA EQUITY</t>
  </si>
  <si>
    <t>CODICE_CONTO</t>
  </si>
  <si>
    <t>DESC_CONTO_CONTABILE</t>
  </si>
  <si>
    <t>06021202</t>
  </si>
  <si>
    <t>ASSICURAZIONI AUTOVETTURE</t>
  </si>
  <si>
    <t>AFFITTO BENINI</t>
  </si>
  <si>
    <t>AFFITTO MAGAZZINO VIA DELLA CONSORTIA 1</t>
  </si>
  <si>
    <t>06041000</t>
  </si>
  <si>
    <t>SALARI OPERAI</t>
  </si>
  <si>
    <t>DIPENDENTI</t>
  </si>
  <si>
    <t>06041001</t>
  </si>
  <si>
    <t>STIPENDI IMPIEGATI</t>
  </si>
  <si>
    <t>06041002</t>
  </si>
  <si>
    <t>STIPENDI APPRENDISTI</t>
  </si>
  <si>
    <t>06041003</t>
  </si>
  <si>
    <t>DIPENDENTI NON SOCI</t>
  </si>
  <si>
    <t>06041004</t>
  </si>
  <si>
    <t>STAGE</t>
  </si>
  <si>
    <t>06041005</t>
  </si>
  <si>
    <t>COMPENSI COCOCO</t>
  </si>
  <si>
    <t>06041006</t>
  </si>
  <si>
    <t>STIPENDI INTERINALI</t>
  </si>
  <si>
    <t>06041100</t>
  </si>
  <si>
    <t>ONERI SOCIALI I.N.P.S. OPERAI</t>
  </si>
  <si>
    <t>06041101</t>
  </si>
  <si>
    <t>ONERI SOCIALI I.N.P.S. IMPIEGATI</t>
  </si>
  <si>
    <t>06041102</t>
  </si>
  <si>
    <t>ONERI SOCIALI I.N.P.S. APPRENDISTI</t>
  </si>
  <si>
    <t>06041103</t>
  </si>
  <si>
    <t>ONERI SOCIALI I.N.P.S. DIP.NON SOCI</t>
  </si>
  <si>
    <t>06041105</t>
  </si>
  <si>
    <t>ONERI SOCIALI INAIL</t>
  </si>
  <si>
    <t>06041106</t>
  </si>
  <si>
    <t>ONERI SOCIALI INPS COCOCO</t>
  </si>
  <si>
    <t>06041200</t>
  </si>
  <si>
    <t>TFR OPERAI</t>
  </si>
  <si>
    <t>06041201</t>
  </si>
  <si>
    <t>TFR IMPIEGATI</t>
  </si>
  <si>
    <t>06041202</t>
  </si>
  <si>
    <t>TFR APPRENDISTI</t>
  </si>
  <si>
    <t>06041203</t>
  </si>
  <si>
    <t>TFR DIPENDENTI NON SOCI</t>
  </si>
  <si>
    <t>06041300</t>
  </si>
  <si>
    <t>ONERI FONDI COMPLEM. OPERAI</t>
  </si>
  <si>
    <t>06041301</t>
  </si>
  <si>
    <t>ONERI FONDI COMPLEM. IMPIEGATI</t>
  </si>
  <si>
    <t>06041302</t>
  </si>
  <si>
    <t>ONERI FONDI COMPLEM. APPRENDISTI</t>
  </si>
  <si>
    <t>06041303</t>
  </si>
  <si>
    <t>ONERI F.DO FAREMUTUA OPERAI</t>
  </si>
  <si>
    <t>06041304</t>
  </si>
  <si>
    <t>ONERI F.DO FAREMUTUA IMPIEGATI</t>
  </si>
  <si>
    <t>06041305</t>
  </si>
  <si>
    <t>ONERI F.DO FAREMUTUA DIP.NON SOCI</t>
  </si>
  <si>
    <t>06041306</t>
  </si>
  <si>
    <t>ONERI F.DO FAREMUTUA APPRENDISTI</t>
  </si>
  <si>
    <t>06041400</t>
  </si>
  <si>
    <t>ALTRI COSTI PER IL PERSONALE</t>
  </si>
  <si>
    <t>07011000</t>
  </si>
  <si>
    <t>VENDITE</t>
  </si>
  <si>
    <t>Transitorio Personale</t>
  </si>
  <si>
    <t>Cod. Conto</t>
  </si>
  <si>
    <t>Mese</t>
  </si>
  <si>
    <t>Conto Transitorio</t>
  </si>
  <si>
    <t>Riconduzione Ammortamenti</t>
  </si>
  <si>
    <t>Descrizione Conto</t>
  </si>
  <si>
    <t>Categoria</t>
  </si>
  <si>
    <t>31/12/2020</t>
  </si>
  <si>
    <t>31/12/2021</t>
  </si>
  <si>
    <t>31/01/2022</t>
  </si>
  <si>
    <t>28/02/2022</t>
  </si>
  <si>
    <t>31/03/2022</t>
  </si>
  <si>
    <t>30/04/2022</t>
  </si>
  <si>
    <t>31/05/2022</t>
  </si>
  <si>
    <t>30/06/2022</t>
  </si>
  <si>
    <t>31/07/2022</t>
  </si>
  <si>
    <t>31/08/2022</t>
  </si>
  <si>
    <t>30/09/2022</t>
  </si>
  <si>
    <t>31/10/2022</t>
  </si>
  <si>
    <t>30/11/2022</t>
  </si>
  <si>
    <t>31/12/2022</t>
  </si>
  <si>
    <t>31/01/2023</t>
  </si>
  <si>
    <t>28/02/2023</t>
  </si>
  <si>
    <t>31/03/2023</t>
  </si>
  <si>
    <t>30/04/2023</t>
  </si>
  <si>
    <t>31/05/2023</t>
  </si>
  <si>
    <t>30/06/2023</t>
  </si>
  <si>
    <t>31/07/2023</t>
  </si>
  <si>
    <t>31/08/2023</t>
  </si>
  <si>
    <t>30/09/2023</t>
  </si>
  <si>
    <t>31/10/2023</t>
  </si>
  <si>
    <t>30/11/2023</t>
  </si>
  <si>
    <t>31/12/2023</t>
  </si>
  <si>
    <t>31/01/2024</t>
  </si>
  <si>
    <t>29/02/2024</t>
  </si>
  <si>
    <t>31/03/2024</t>
  </si>
  <si>
    <t>30/04/2024</t>
  </si>
  <si>
    <t>31/05/2024</t>
  </si>
  <si>
    <t>30/06/2024</t>
  </si>
  <si>
    <t>31/07/2024</t>
  </si>
  <si>
    <t>31/08/2024</t>
  </si>
  <si>
    <t>30/09/2024</t>
  </si>
  <si>
    <t>31/10/2024</t>
  </si>
  <si>
    <t>30/11/2024</t>
  </si>
  <si>
    <t>31/12/2024</t>
  </si>
  <si>
    <t>31/01/2025</t>
  </si>
  <si>
    <t>28/02/2025</t>
  </si>
  <si>
    <t>31/03/2025</t>
  </si>
  <si>
    <t>30/04/2025</t>
  </si>
  <si>
    <t>31/05/2025</t>
  </si>
  <si>
    <t>30/06/2025</t>
  </si>
  <si>
    <t>CONTODESCR</t>
  </si>
  <si>
    <t xml:space="preserve">Saldo_Contabile </t>
  </si>
  <si>
    <t>VDS_BPLAN</t>
  </si>
  <si>
    <t>DESC_VDS_BPLAN</t>
  </si>
  <si>
    <t>VDS_BP</t>
  </si>
  <si>
    <t>DESC_VDS_BP</t>
  </si>
  <si>
    <t>VDS_CEE_IV DIRETTIVA</t>
  </si>
  <si>
    <t>DESC_VDS_CEE_IV DIRETTIVA</t>
  </si>
  <si>
    <t>NOTE</t>
  </si>
  <si>
    <t>MAPPATURA YEAH</t>
  </si>
  <si>
    <t>PERSGRANT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</si>
</sst>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;[Red]\(#,##0.00\)"/>
    <numFmt numFmtId="165" formatCode="0.0%"/>
    <numFmt numFmtId="166" formatCode="#,##0_ ;[Red]\-#,##0\ "/>
    <numFmt numFmtId="167" formatCode="#,##0.00;\(#,##0.00\)"/>
    <numFmt numFmtId="168" formatCode="#,##0.00;[Red]#,##0.00"/>
    <numFmt numFmtId="169" formatCode="#,##0;\(#,##0\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name val="Segoe UI Light"/>
      <family val="2"/>
    </font>
    <font>
      <b/>
      <sz val="10"/>
      <name val="Segoe UI Light"/>
      <family val="2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0"/>
      <color theme="1"/>
      <name val="Segoe UI Light"/>
      <family val="2"/>
    </font>
    <font>
      <i/>
      <sz val="10"/>
      <color theme="1" tint="0.14999847407452621"/>
      <name val="Aptos Narrow"/>
      <family val="2"/>
      <scheme val="minor"/>
    </font>
    <font>
      <b/>
      <i/>
      <sz val="11"/>
      <color theme="1" tint="0.14999847407452621"/>
      <name val="Aptos Narrow"/>
      <family val="2"/>
      <scheme val="minor"/>
    </font>
    <font>
      <i/>
      <sz val="10"/>
      <color theme="1" tint="0.34998626667073579"/>
      <name val="Aptos Narrow"/>
      <family val="2"/>
      <scheme val="minor"/>
    </font>
    <font>
      <sz val="10"/>
      <color theme="1" tint="0.34998626667073579"/>
      <name val="Aptos Narrow"/>
      <family val="2"/>
      <scheme val="minor"/>
    </font>
    <font>
      <i/>
      <sz val="10"/>
      <color theme="2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9" fillId="0" borderId="0"/>
    <xf numFmtId="165" fontId="12" fillId="0" borderId="0"/>
    <xf numFmtId="166" fontId="13" fillId="0" borderId="5" applyBorder="0" applyAlignment="0"/>
    <xf numFmtId="166" fontId="17" fillId="0" borderId="0">
      <alignment vertical="top"/>
    </xf>
  </cellStyleXfs>
  <cellXfs count="98">
    <xf numFmtId="0" fontId="0" fillId="0" borderId="0" xfId="0"/>
    <xf numFmtId="14" fontId="0" fillId="0" borderId="0" xfId="0" applyNumberFormat="1"/>
    <xf numFmtId="0" fontId="3" fillId="2" borderId="0" xfId="0" applyFont="1" applyFill="1"/>
    <xf numFmtId="164" fontId="3" fillId="2" borderId="0" xfId="0" applyNumberFormat="1" applyFont="1" applyFill="1"/>
    <xf numFmtId="164" fontId="0" fillId="0" borderId="0" xfId="0" applyNumberFormat="1"/>
    <xf numFmtId="0" fontId="3" fillId="2" borderId="3" xfId="0" applyFont="1" applyFill="1" applyBorder="1"/>
    <xf numFmtId="14" fontId="0" fillId="0" borderId="3" xfId="0" applyNumberFormat="1" applyBorder="1"/>
    <xf numFmtId="14" fontId="3" fillId="2" borderId="0" xfId="0" applyNumberFormat="1" applyFont="1" applyFill="1"/>
    <xf numFmtId="0" fontId="8" fillId="0" borderId="0" xfId="0" applyFont="1" applyAlignment="1">
      <alignment vertical="center"/>
    </xf>
    <xf numFmtId="43" fontId="0" fillId="0" borderId="0" xfId="1" applyFont="1"/>
    <xf numFmtId="0" fontId="10" fillId="0" borderId="0" xfId="4" applyFont="1" applyAlignment="1">
      <alignment vertical="center"/>
    </xf>
    <xf numFmtId="0" fontId="11" fillId="0" borderId="1" xfId="3" applyFont="1" applyAlignment="1">
      <alignment vertical="center"/>
    </xf>
    <xf numFmtId="0" fontId="3" fillId="2" borderId="4" xfId="0" applyFont="1" applyFill="1" applyBorder="1"/>
    <xf numFmtId="14" fontId="3" fillId="2" borderId="4" xfId="0" applyNumberFormat="1" applyFont="1" applyFill="1" applyBorder="1"/>
    <xf numFmtId="0" fontId="0" fillId="0" borderId="4" xfId="0" applyBorder="1"/>
    <xf numFmtId="164" fontId="0" fillId="0" borderId="4" xfId="0" applyNumberFormat="1" applyBorder="1"/>
    <xf numFmtId="0" fontId="4" fillId="3" borderId="4" xfId="0" applyFont="1" applyFill="1" applyBorder="1"/>
    <xf numFmtId="164" fontId="4" fillId="3" borderId="4" xfId="0" applyNumberFormat="1" applyFont="1" applyFill="1" applyBorder="1"/>
    <xf numFmtId="0" fontId="7" fillId="3" borderId="4" xfId="0" applyFont="1" applyFill="1" applyBorder="1"/>
    <xf numFmtId="165" fontId="7" fillId="3" borderId="4" xfId="2" applyNumberFormat="1" applyFont="1" applyFill="1" applyBorder="1"/>
    <xf numFmtId="0" fontId="3" fillId="2" borderId="4" xfId="0" applyFont="1" applyFill="1" applyBorder="1" applyAlignment="1">
      <alignment horizontal="center"/>
    </xf>
    <xf numFmtId="14" fontId="3" fillId="2" borderId="4" xfId="0" applyNumberFormat="1" applyFont="1" applyFill="1" applyBorder="1" applyAlignment="1">
      <alignment horizontal="center"/>
    </xf>
    <xf numFmtId="165" fontId="0" fillId="0" borderId="4" xfId="2" applyNumberFormat="1" applyFont="1" applyBorder="1"/>
    <xf numFmtId="165" fontId="4" fillId="3" borderId="4" xfId="2" applyNumberFormat="1" applyFont="1" applyFill="1" applyBorder="1"/>
    <xf numFmtId="167" fontId="3" fillId="2" borderId="0" xfId="0" applyNumberFormat="1" applyFont="1" applyFill="1"/>
    <xf numFmtId="0" fontId="6" fillId="4" borderId="0" xfId="0" applyFont="1" applyFill="1"/>
    <xf numFmtId="164" fontId="6" fillId="4" borderId="0" xfId="0" applyNumberFormat="1" applyFont="1" applyFill="1"/>
    <xf numFmtId="0" fontId="0" fillId="0" borderId="2" xfId="0" applyBorder="1"/>
    <xf numFmtId="0" fontId="0" fillId="0" borderId="6" xfId="0" applyBorder="1"/>
    <xf numFmtId="164" fontId="0" fillId="0" borderId="6" xfId="0" applyNumberFormat="1" applyBorder="1"/>
    <xf numFmtId="0" fontId="14" fillId="3" borderId="6" xfId="0" applyFont="1" applyFill="1" applyBorder="1"/>
    <xf numFmtId="164" fontId="14" fillId="3" borderId="6" xfId="0" applyNumberFormat="1" applyFont="1" applyFill="1" applyBorder="1"/>
    <xf numFmtId="0" fontId="15" fillId="0" borderId="6" xfId="0" applyFont="1" applyBorder="1"/>
    <xf numFmtId="164" fontId="15" fillId="0" borderId="6" xfId="0" applyNumberFormat="1" applyFont="1" applyBorder="1"/>
    <xf numFmtId="0" fontId="0" fillId="0" borderId="3" xfId="0" applyBorder="1"/>
    <xf numFmtId="165" fontId="0" fillId="0" borderId="3" xfId="2" applyNumberFormat="1" applyFont="1" applyBorder="1"/>
    <xf numFmtId="164" fontId="0" fillId="0" borderId="0" xfId="1" applyNumberFormat="1" applyFont="1"/>
    <xf numFmtId="0" fontId="0" fillId="0" borderId="0" xfId="0" quotePrefix="1"/>
    <xf numFmtId="0" fontId="4" fillId="3" borderId="6" xfId="0" applyFont="1" applyFill="1" applyBorder="1"/>
    <xf numFmtId="164" fontId="4" fillId="3" borderId="6" xfId="0" applyNumberFormat="1" applyFont="1" applyFill="1" applyBorder="1"/>
    <xf numFmtId="0" fontId="0" fillId="0" borderId="6" xfId="0" quotePrefix="1" applyBorder="1"/>
    <xf numFmtId="0" fontId="4" fillId="0" borderId="6" xfId="0" applyFont="1" applyBorder="1"/>
    <xf numFmtId="164" fontId="4" fillId="0" borderId="6" xfId="0" applyNumberFormat="1" applyFont="1" applyBorder="1"/>
    <xf numFmtId="0" fontId="16" fillId="0" borderId="6" xfId="0" quotePrefix="1" applyFont="1" applyBorder="1"/>
    <xf numFmtId="164" fontId="16" fillId="0" borderId="6" xfId="0" applyNumberFormat="1" applyFont="1" applyBorder="1"/>
    <xf numFmtId="0" fontId="4" fillId="3" borderId="6" xfId="0" quotePrefix="1" applyFont="1" applyFill="1" applyBorder="1"/>
    <xf numFmtId="167" fontId="0" fillId="0" borderId="0" xfId="0" applyNumberFormat="1"/>
    <xf numFmtId="165" fontId="0" fillId="0" borderId="0" xfId="2" applyNumberFormat="1" applyFont="1"/>
    <xf numFmtId="0" fontId="4" fillId="0" borderId="4" xfId="0" applyFont="1" applyBorder="1"/>
    <xf numFmtId="167" fontId="4" fillId="0" borderId="4" xfId="0" applyNumberFormat="1" applyFont="1" applyBorder="1"/>
    <xf numFmtId="0" fontId="18" fillId="0" borderId="4" xfId="0" applyFont="1" applyBorder="1" applyAlignment="1">
      <alignment horizontal="left" indent="2"/>
    </xf>
    <xf numFmtId="167" fontId="18" fillId="0" borderId="4" xfId="0" applyNumberFormat="1" applyFont="1" applyBorder="1"/>
    <xf numFmtId="167" fontId="4" fillId="3" borderId="4" xfId="0" applyNumberFormat="1" applyFont="1" applyFill="1" applyBorder="1"/>
    <xf numFmtId="165" fontId="19" fillId="3" borderId="4" xfId="2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20" fillId="0" borderId="4" xfId="0" applyFont="1" applyBorder="1" applyAlignment="1">
      <alignment horizontal="left" indent="2"/>
    </xf>
    <xf numFmtId="167" fontId="21" fillId="0" borderId="4" xfId="0" applyNumberFormat="1" applyFont="1" applyBorder="1"/>
    <xf numFmtId="165" fontId="21" fillId="0" borderId="4" xfId="2" applyNumberFormat="1" applyFont="1" applyBorder="1"/>
    <xf numFmtId="168" fontId="0" fillId="0" borderId="0" xfId="0" applyNumberFormat="1"/>
    <xf numFmtId="164" fontId="22" fillId="0" borderId="6" xfId="0" applyNumberFormat="1" applyFont="1" applyBorder="1"/>
    <xf numFmtId="0" fontId="22" fillId="0" borderId="6" xfId="0" quotePrefix="1" applyFont="1" applyBorder="1"/>
    <xf numFmtId="14" fontId="0" fillId="0" borderId="2" xfId="0" applyNumberFormat="1" applyBorder="1"/>
    <xf numFmtId="164" fontId="0" fillId="0" borderId="2" xfId="0" applyNumberFormat="1" applyBorder="1"/>
    <xf numFmtId="0" fontId="3" fillId="2" borderId="7" xfId="0" applyFont="1" applyFill="1" applyBorder="1"/>
    <xf numFmtId="14" fontId="0" fillId="0" borderId="8" xfId="0" applyNumberFormat="1" applyBorder="1"/>
    <xf numFmtId="0" fontId="0" fillId="0" borderId="8" xfId="0" applyBorder="1"/>
    <xf numFmtId="164" fontId="0" fillId="0" borderId="8" xfId="0" applyNumberFormat="1" applyBorder="1"/>
    <xf numFmtId="164" fontId="0" fillId="5" borderId="0" xfId="0" applyNumberFormat="1" applyFill="1"/>
    <xf numFmtId="4" fontId="0" fillId="0" borderId="0" xfId="0" applyNumberFormat="1"/>
    <xf numFmtId="167" fontId="4" fillId="3" borderId="6" xfId="0" applyNumberFormat="1" applyFont="1" applyFill="1" applyBorder="1"/>
    <xf numFmtId="167" fontId="0" fillId="0" borderId="6" xfId="0" applyNumberFormat="1" applyBorder="1"/>
    <xf numFmtId="167" fontId="0" fillId="5" borderId="6" xfId="0" applyNumberFormat="1" applyFill="1" applyBorder="1"/>
    <xf numFmtId="167" fontId="3" fillId="2" borderId="4" xfId="0" applyNumberFormat="1" applyFont="1" applyFill="1" applyBorder="1"/>
    <xf numFmtId="169" fontId="0" fillId="0" borderId="4" xfId="0" applyNumberFormat="1" applyBorder="1"/>
    <xf numFmtId="169" fontId="4" fillId="0" borderId="4" xfId="0" applyNumberFormat="1" applyFont="1" applyBorder="1"/>
    <xf numFmtId="169" fontId="4" fillId="3" borderId="4" xfId="0" applyNumberFormat="1" applyFont="1" applyFill="1" applyBorder="1"/>
    <xf numFmtId="0" fontId="0" fillId="0" borderId="9" xfId="0" applyBorder="1"/>
    <xf numFmtId="169" fontId="0" fillId="0" borderId="9" xfId="0" applyNumberFormat="1" applyBorder="1"/>
    <xf numFmtId="0" fontId="22" fillId="0" borderId="0" xfId="0" applyFont="1"/>
    <xf numFmtId="169" fontId="22" fillId="0" borderId="0" xfId="0" applyNumberFormat="1" applyFont="1"/>
    <xf numFmtId="0" fontId="22" fillId="0" borderId="10" xfId="0" applyFont="1" applyBorder="1"/>
    <xf numFmtId="169" fontId="22" fillId="0" borderId="10" xfId="0" applyNumberFormat="1" applyFont="1" applyBorder="1"/>
    <xf numFmtId="169" fontId="3" fillId="2" borderId="4" xfId="0" applyNumberFormat="1" applyFont="1" applyFill="1" applyBorder="1"/>
    <xf numFmtId="167" fontId="4" fillId="5" borderId="4" xfId="0" applyNumberFormat="1" applyFont="1" applyFill="1" applyBorder="1"/>
    <xf numFmtId="169" fontId="0" fillId="5" borderId="4" xfId="0" applyNumberFormat="1" applyFill="1" applyBorder="1"/>
    <xf numFmtId="169" fontId="4" fillId="5" borderId="4" xfId="0" applyNumberFormat="1" applyFont="1" applyFill="1" applyBorder="1"/>
    <xf numFmtId="169" fontId="22" fillId="5" borderId="0" xfId="0" applyNumberFormat="1" applyFont="1" applyFill="1"/>
    <xf numFmtId="169" fontId="22" fillId="5" borderId="10" xfId="0" applyNumberFormat="1" applyFont="1" applyFill="1" applyBorder="1"/>
    <xf numFmtId="0" fontId="0" fillId="0" borderId="0" xfId="0" applyAlignment="1">
      <alignment horizontal="left" indent="1"/>
    </xf>
    <xf numFmtId="0" fontId="0" fillId="3" borderId="0" xfId="0" applyFill="1"/>
    <xf numFmtId="164" fontId="0" fillId="3" borderId="0" xfId="0" applyNumberFormat="1" applyFill="1"/>
    <xf numFmtId="165" fontId="0" fillId="3" borderId="0" xfId="2" applyNumberFormat="1" applyFont="1" applyFill="1"/>
    <xf numFmtId="0" fontId="3" fillId="2" borderId="11" xfId="0" applyFont="1" applyFill="1" applyBorder="1"/>
    <xf numFmtId="0" fontId="3" fillId="2" borderId="12" xfId="0" applyFont="1" applyFill="1" applyBorder="1"/>
    <xf numFmtId="14" fontId="0" fillId="0" borderId="0" xfId="0" applyNumberFormat="1" applyAlignment="1">
      <alignment horizontal="left"/>
    </xf>
    <xf numFmtId="43" fontId="0" fillId="0" borderId="0" xfId="0" applyNumberFormat="1"/>
    <xf numFmtId="164" fontId="3" fillId="2" borderId="0" xfId="0" applyNumberFormat="1" applyFont="1" applyFill="1" applyAlignment="1">
      <alignment horizontal="center"/>
    </xf>
  </cellXfs>
  <cellStyles count="8">
    <cellStyle name="KPI" xfId="5" xr:uid="{A9E99348-A222-44FD-99B9-2FDC4CF6856D}"/>
    <cellStyle name="Migliaia" xfId="1" builtinId="3"/>
    <cellStyle name="Normal 2" xfId="7" xr:uid="{D6A10F36-6E92-4B5A-9889-80089EAFF3BB}"/>
    <cellStyle name="Normale" xfId="0" builtinId="0"/>
    <cellStyle name="Normale 3" xfId="4" xr:uid="{61F72FF4-1EE3-42FA-BFB3-1AD336BA3FD8}"/>
    <cellStyle name="Percentuale" xfId="2" builtinId="5"/>
    <cellStyle name="Titolo 3" xfId="3" builtinId="18"/>
    <cellStyle name="Tot1" xfId="6" xr:uid="{5C858049-0B35-422B-B5DC-C266FAB50938}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;[Red]\(#,##0.00\)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numFmt numFmtId="164" formatCode="#,##0.00;[Red]\(#,##0.00\)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numFmt numFmtId="164" formatCode="#,##0.00;[Red]\(#,##0.00\)"/>
    </dxf>
    <dxf>
      <numFmt numFmtId="19" formatCode="dd/mm/yyyy"/>
    </dxf>
    <dxf>
      <numFmt numFmtId="164" formatCode="#,##0.00;[Red]\(#,##0.00\)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numFmt numFmtId="164" formatCode="#,##0.00;[Red]\(#,##0.00\)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numFmt numFmtId="164" formatCode="#,##0.00;[Red]\(#,##0.00\)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0;[Red]\(#,##0.00\)"/>
    </dxf>
    <dxf>
      <numFmt numFmtId="164" formatCode="#,##0.00;[Red]\(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7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52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Marginalità</a:t>
            </a:r>
            <a:r>
              <a:rPr lang="en-GB" b="1" baseline="0">
                <a:solidFill>
                  <a:schemeClr val="tx2"/>
                </a:solidFill>
              </a:rPr>
              <a:t> Economiche</a:t>
            </a:r>
          </a:p>
          <a:p>
            <a:pPr>
              <a:defRPr b="1">
                <a:solidFill>
                  <a:schemeClr val="tx2"/>
                </a:solidFill>
              </a:defRPr>
            </a:pPr>
            <a:r>
              <a:rPr lang="en-GB" b="1" baseline="0">
                <a:solidFill>
                  <a:schemeClr val="tx2"/>
                </a:solidFill>
              </a:rPr>
              <a:t>Act 06.2025 vs Rev_Bdg 06.2025</a:t>
            </a:r>
            <a:endParaRPr lang="en-GB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DB_Grafici!$B$3</c:f>
              <c:strCache>
                <c:ptCount val="1"/>
                <c:pt idx="0">
                  <c:v>Act 06.2025</c:v>
                </c:pt>
              </c:strCache>
            </c:strRef>
          </c:tx>
          <c:spPr>
            <a:solidFill>
              <a:schemeClr val="accent6"/>
            </a:solidFill>
            <a:ln w="12700">
              <a:solidFill>
                <a:schemeClr val="accent6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DB_Grafici!$A$4:$A$7</c:f>
              <c:strCache>
                <c:ptCount val="4"/>
                <c:pt idx="0">
                  <c:v>Ricavi</c:v>
                </c:pt>
                <c:pt idx="1">
                  <c:v>MdC</c:v>
                </c:pt>
                <c:pt idx="2">
                  <c:v>Ebitda</c:v>
                </c:pt>
                <c:pt idx="3">
                  <c:v>Ebit</c:v>
                </c:pt>
              </c:strCache>
            </c:strRef>
          </c:cat>
          <c:val>
            <c:numRef>
              <c:f>DB_Grafici!$B$4:$B$7</c:f>
              <c:numCache>
                <c:formatCode>#,##0.00;\(#,##0.00\)</c:formatCode>
                <c:ptCount val="4"/>
                <c:pt idx="0">
                  <c:v>3842.68678</c:v>
                </c:pt>
                <c:pt idx="1">
                  <c:v>2178.0041553377332</c:v>
                </c:pt>
                <c:pt idx="2">
                  <c:v>93.72719999999984</c:v>
                </c:pt>
                <c:pt idx="3">
                  <c:v>26.514749999999843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F-408B-BCC8-7D37479E5F0F}"/>
            </c:ext>
          </c:extLst>
        </c:ser>
        <c:ser>
          <c:idx val="1"/>
          <c:order val="1"/>
          <c:tx>
            <c:strRef>
              <c:f>DB_Grafici!$C$3</c:f>
              <c:strCache>
                <c:ptCount val="1"/>
                <c:pt idx="0">
                  <c:v>Bdg 06.2025</c:v>
                </c:pt>
              </c:strCache>
            </c:strRef>
          </c:tx>
          <c:spPr>
            <a:pattFill prst="wdUpDiag">
              <a:fgClr>
                <a:srgbClr val="FF0000"/>
              </a:fgClr>
              <a:bgClr>
                <a:schemeClr val="bg1"/>
              </a:bgClr>
            </a:pattFill>
            <a:ln w="12700">
              <a:solidFill>
                <a:srgbClr val="FF0000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DB_Grafici!$A$4:$A$7</c:f>
              <c:strCache>
                <c:ptCount val="4"/>
                <c:pt idx="0">
                  <c:v>Ricavi</c:v>
                </c:pt>
                <c:pt idx="1">
                  <c:v>MdC</c:v>
                </c:pt>
                <c:pt idx="2">
                  <c:v>Ebitda</c:v>
                </c:pt>
                <c:pt idx="3">
                  <c:v>Ebit</c:v>
                </c:pt>
              </c:strCache>
            </c:strRef>
          </c:cat>
          <c:val>
            <c:numRef>
              <c:f>DB_Grafici!$C$4:$C$7</c:f>
              <c:numCache>
                <c:formatCode>#,##0.00;\(#,##0.00\)</c:formatCode>
                <c:ptCount val="4"/>
                <c:pt idx="0">
                  <c:v>3543.5452799999994</c:v>
                </c:pt>
                <c:pt idx="1">
                  <c:v>1876.9616893316525</c:v>
                </c:pt>
                <c:pt idx="2">
                  <c:v>30.758894856795386</c:v>
                </c:pt>
                <c:pt idx="3">
                  <c:v>-36.453645143204604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3F-408B-BCC8-7D37479E5F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10"/>
        <c:axId val="481916767"/>
        <c:axId val="481918687"/>
      </c:barChart>
      <c:catAx>
        <c:axId val="48191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18687"/>
        <c:crosses val="autoZero"/>
        <c:auto val="1"/>
        <c:lblAlgn val="ctr"/>
        <c:lblOffset val="100"/>
        <c:noMultiLvlLbl val="0"/>
      </c:catAx>
      <c:valAx>
        <c:axId val="4819186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/>
              </a:solidFill>
              <a:prstDash val="sysDot"/>
              <a:round/>
            </a:ln>
            <a:effectLst/>
          </c:spPr>
        </c:majorGridlines>
        <c:numFmt formatCode="#,##0.00;\(#,##0.00\)" sourceLinked="1"/>
        <c:majorTickMark val="none"/>
        <c:minorTickMark val="none"/>
        <c:tickLblPos val="nextTo"/>
        <c:crossAx val="4819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Ricavi a confronto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DB_Grafici!$B$10</c:f>
              <c:strCache>
                <c:ptCount val="1"/>
                <c:pt idx="0">
                  <c:v>Act 06.2024</c:v>
                </c:pt>
              </c:strCache>
            </c:strRef>
          </c:tx>
          <c:spPr>
            <a:pattFill prst="wdUpDiag">
              <a:fgClr>
                <a:schemeClr val="accent6"/>
              </a:fgClr>
              <a:bgClr>
                <a:schemeClr val="bg1"/>
              </a:bgClr>
            </a:pattFill>
            <a:ln w="12700">
              <a:solidFill>
                <a:schemeClr val="accent6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DB_Grafici!$A$11</c:f>
              <c:strCache>
                <c:ptCount val="1"/>
                <c:pt idx="0">
                  <c:v>Ricavi</c:v>
                </c:pt>
              </c:strCache>
            </c:strRef>
          </c:cat>
          <c:val>
            <c:numRef>
              <c:f>DB_Grafici!$B$11</c:f>
              <c:numCache>
                <c:formatCode>General</c:formatCode>
                <c:ptCount val="1"/>
                <c:pt idx="0">
                  <c:v>3718.5334620000003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6-44B5-8921-0F80B51F4E22}"/>
            </c:ext>
          </c:extLst>
        </c:ser>
        <c:ser>
          <c:idx val="1"/>
          <c:order val="1"/>
          <c:tx>
            <c:strRef>
              <c:f>DB_Grafici!$C$10</c:f>
              <c:strCache>
                <c:ptCount val="1"/>
                <c:pt idx="0">
                  <c:v>Act 06.2025</c:v>
                </c:pt>
              </c:strCache>
            </c:strRef>
          </c:tx>
          <c:spPr>
            <a:solidFill>
              <a:schemeClr val="accent6"/>
            </a:solidFill>
            <a:ln w="12700">
              <a:solidFill>
                <a:schemeClr val="accent6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DB_Grafici!$A$11</c:f>
              <c:strCache>
                <c:ptCount val="1"/>
                <c:pt idx="0">
                  <c:v>Ricavi</c:v>
                </c:pt>
              </c:strCache>
            </c:strRef>
          </c:cat>
          <c:val>
            <c:numRef>
              <c:f>DB_Grafici!$C$11</c:f>
              <c:numCache>
                <c:formatCode>General</c:formatCode>
                <c:ptCount val="1"/>
                <c:pt idx="0">
                  <c:v>3842.68678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6-44B5-8921-0F80B51F4E22}"/>
            </c:ext>
          </c:extLst>
        </c:ser>
        <c:ser>
          <c:idx val="2"/>
          <c:order val="2"/>
          <c:tx>
            <c:strRef>
              <c:f>DB_Grafici!$D$10</c:f>
              <c:strCache>
                <c:ptCount val="1"/>
                <c:pt idx="0">
                  <c:v>Bdg 06.2025</c:v>
                </c:pt>
              </c:strCache>
            </c:strRef>
          </c:tx>
          <c:spPr>
            <a:pattFill prst="ltUpDiag">
              <a:fgClr>
                <a:srgbClr val="FF0000"/>
              </a:fgClr>
              <a:bgClr>
                <a:schemeClr val="bg1"/>
              </a:bgClr>
            </a:pattFill>
            <a:ln w="12700">
              <a:solidFill>
                <a:srgbClr val="FF0000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DB_Grafici!$A$11</c:f>
              <c:strCache>
                <c:ptCount val="1"/>
                <c:pt idx="0">
                  <c:v>Ricavi</c:v>
                </c:pt>
              </c:strCache>
            </c:strRef>
          </c:cat>
          <c:val>
            <c:numRef>
              <c:f>DB_Grafici!$D$11</c:f>
              <c:numCache>
                <c:formatCode>General</c:formatCode>
                <c:ptCount val="1"/>
                <c:pt idx="0">
                  <c:v>3543.5452799999994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36-44B5-8921-0F80B51F4E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488574527"/>
        <c:axId val="488578367"/>
      </c:barChart>
      <c:catAx>
        <c:axId val="48857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78367"/>
        <c:crosses val="autoZero"/>
        <c:auto val="1"/>
        <c:lblAlgn val="ctr"/>
        <c:lblOffset val="100"/>
        <c:noMultiLvlLbl val="0"/>
      </c:catAx>
      <c:valAx>
        <c:axId val="4885783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/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8857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Margine</a:t>
            </a:r>
            <a:r>
              <a:rPr lang="en-GB" b="1" baseline="0">
                <a:solidFill>
                  <a:schemeClr val="tx2"/>
                </a:solidFill>
              </a:rPr>
              <a:t> di Contribuzione</a:t>
            </a:r>
            <a:r>
              <a:rPr lang="en-GB" b="1">
                <a:solidFill>
                  <a:schemeClr val="tx2"/>
                </a:solidFill>
              </a:rPr>
              <a:t> a confronto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DB_Grafici!$B$10</c:f>
              <c:strCache>
                <c:ptCount val="1"/>
                <c:pt idx="0">
                  <c:v>Act 06.2024</c:v>
                </c:pt>
              </c:strCache>
            </c:strRef>
          </c:tx>
          <c:spPr>
            <a:pattFill prst="wdUpDiag">
              <a:fgClr>
                <a:schemeClr val="accent6"/>
              </a:fgClr>
              <a:bgClr>
                <a:schemeClr val="bg1"/>
              </a:bgClr>
            </a:pattFill>
            <a:ln w="12700">
              <a:solidFill>
                <a:schemeClr val="tx2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DB_Grafici!$B$12</c:f>
              <c:numCache>
                <c:formatCode>General</c:formatCode>
                <c:ptCount val="1"/>
                <c:pt idx="0">
                  <c:v>2711.8762494359535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2-4F3D-B021-2EECB30AED0A}"/>
            </c:ext>
          </c:extLst>
        </c:ser>
        <c:ser>
          <c:idx val="1"/>
          <c:order val="1"/>
          <c:tx>
            <c:strRef>
              <c:f>DB_Grafici!$C$10</c:f>
              <c:strCache>
                <c:ptCount val="1"/>
                <c:pt idx="0">
                  <c:v>Act 06.2025</c:v>
                </c:pt>
              </c:strCache>
            </c:strRef>
          </c:tx>
          <c:spPr>
            <a:solidFill>
              <a:schemeClr val="accent6"/>
            </a:solidFill>
            <a:ln w="12700">
              <a:solidFill>
                <a:schemeClr val="tx2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DB_Grafici!$C$12</c:f>
              <c:numCache>
                <c:formatCode>General</c:formatCode>
                <c:ptCount val="1"/>
                <c:pt idx="0">
                  <c:v>2178.0041553377332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2-4F3D-B021-2EECB30AED0A}"/>
            </c:ext>
          </c:extLst>
        </c:ser>
        <c:ser>
          <c:idx val="2"/>
          <c:order val="2"/>
          <c:tx>
            <c:strRef>
              <c:f>DB_Grafici!$D$10</c:f>
              <c:strCache>
                <c:ptCount val="1"/>
                <c:pt idx="0">
                  <c:v>Bdg 06.2025</c:v>
                </c:pt>
              </c:strCache>
            </c:strRef>
          </c:tx>
          <c:spPr>
            <a:pattFill prst="ltUpDiag">
              <a:fgClr>
                <a:srgbClr val="FF0000"/>
              </a:fgClr>
              <a:bgClr>
                <a:schemeClr val="bg1"/>
              </a:bgClr>
            </a:pattFill>
            <a:ln w="12700">
              <a:solidFill>
                <a:srgbClr val="FF0000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DB_Grafici!$D$12</c:f>
              <c:numCache>
                <c:formatCode>General</c:formatCode>
                <c:ptCount val="1"/>
                <c:pt idx="0">
                  <c:v>1876.9616893316525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82-4F3D-B021-2EECB30AED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488574527"/>
        <c:axId val="488578367"/>
      </c:barChart>
      <c:catAx>
        <c:axId val="48857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78367"/>
        <c:crosses val="autoZero"/>
        <c:auto val="1"/>
        <c:lblAlgn val="ctr"/>
        <c:lblOffset val="100"/>
        <c:noMultiLvlLbl val="0"/>
      </c:catAx>
      <c:valAx>
        <c:axId val="4885783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/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8857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Ebitda</a:t>
            </a:r>
            <a:r>
              <a:rPr lang="en-GB" b="1" baseline="0">
                <a:solidFill>
                  <a:schemeClr val="tx2"/>
                </a:solidFill>
              </a:rPr>
              <a:t> </a:t>
            </a:r>
            <a:r>
              <a:rPr lang="en-GB" b="1">
                <a:solidFill>
                  <a:schemeClr val="tx2"/>
                </a:solidFill>
              </a:rPr>
              <a:t>a confronto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DB_Grafici!$B$10</c:f>
              <c:strCache>
                <c:ptCount val="1"/>
                <c:pt idx="0">
                  <c:v>Act 06.2024</c:v>
                </c:pt>
              </c:strCache>
            </c:strRef>
          </c:tx>
          <c:spPr>
            <a:pattFill prst="wdUpDiag">
              <a:fgClr>
                <a:schemeClr val="accent6"/>
              </a:fgClr>
              <a:bgClr>
                <a:schemeClr val="bg1"/>
              </a:bgClr>
            </a:pattFill>
            <a:ln w="12700">
              <a:solidFill>
                <a:schemeClr val="accent6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DB_Grafici!$B$13</c:f>
              <c:numCache>
                <c:formatCode>General</c:formatCode>
                <c:ptCount val="1"/>
                <c:pt idx="0">
                  <c:v>957.31621700000051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D-4E02-8D0C-8D1752CE1204}"/>
            </c:ext>
          </c:extLst>
        </c:ser>
        <c:ser>
          <c:idx val="1"/>
          <c:order val="1"/>
          <c:tx>
            <c:strRef>
              <c:f>DB_Grafici!$C$10</c:f>
              <c:strCache>
                <c:ptCount val="1"/>
                <c:pt idx="0">
                  <c:v>Act 06.2025</c:v>
                </c:pt>
              </c:strCache>
            </c:strRef>
          </c:tx>
          <c:spPr>
            <a:solidFill>
              <a:schemeClr val="accent6"/>
            </a:solidFill>
            <a:ln w="12700">
              <a:solidFill>
                <a:schemeClr val="accent6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DB_Grafici!$C$13</c:f>
              <c:numCache>
                <c:formatCode>General</c:formatCode>
                <c:ptCount val="1"/>
                <c:pt idx="0">
                  <c:v>93.72719999999984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D-4E02-8D0C-8D1752CE1204}"/>
            </c:ext>
          </c:extLst>
        </c:ser>
        <c:ser>
          <c:idx val="2"/>
          <c:order val="2"/>
          <c:tx>
            <c:strRef>
              <c:f>DB_Grafici!$D$10</c:f>
              <c:strCache>
                <c:ptCount val="1"/>
                <c:pt idx="0">
                  <c:v>Bdg 06.2025</c:v>
                </c:pt>
              </c:strCache>
            </c:strRef>
          </c:tx>
          <c:spPr>
            <a:pattFill prst="ltUpDiag">
              <a:fgClr>
                <a:srgbClr val="FF0000"/>
              </a:fgClr>
              <a:bgClr>
                <a:schemeClr val="bg1"/>
              </a:bgClr>
            </a:pattFill>
            <a:ln w="12700">
              <a:solidFill>
                <a:srgbClr val="F64616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DB_Grafici!$D$13</c:f>
              <c:numCache>
                <c:formatCode>General</c:formatCode>
                <c:ptCount val="1"/>
                <c:pt idx="0">
                  <c:v>30.758894856795386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6D-4E02-8D0C-8D1752CE12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488574527"/>
        <c:axId val="488578367"/>
      </c:barChart>
      <c:catAx>
        <c:axId val="48857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78367"/>
        <c:crosses val="autoZero"/>
        <c:auto val="1"/>
        <c:lblAlgn val="ctr"/>
        <c:lblOffset val="100"/>
        <c:noMultiLvlLbl val="0"/>
      </c:catAx>
      <c:valAx>
        <c:axId val="4885783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/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8857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Ebit</a:t>
            </a:r>
            <a:r>
              <a:rPr lang="en-GB" b="1" baseline="0">
                <a:solidFill>
                  <a:schemeClr val="tx2"/>
                </a:solidFill>
              </a:rPr>
              <a:t> </a:t>
            </a:r>
            <a:r>
              <a:rPr lang="en-GB" b="1">
                <a:solidFill>
                  <a:schemeClr val="tx2"/>
                </a:solidFill>
              </a:rPr>
              <a:t>a confronto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DB_Grafici!$B$10</c:f>
              <c:strCache>
                <c:ptCount val="1"/>
                <c:pt idx="0">
                  <c:v>Act 06.2024</c:v>
                </c:pt>
              </c:strCache>
            </c:strRef>
          </c:tx>
          <c:spPr>
            <a:pattFill prst="wdUpDiag">
              <a:fgClr>
                <a:schemeClr val="accent6"/>
              </a:fgClr>
              <a:bgClr>
                <a:schemeClr val="bg1"/>
              </a:bgClr>
            </a:pattFill>
            <a:ln w="12700">
              <a:solidFill>
                <a:schemeClr val="accent6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DB_Grafici!$B$14</c:f>
              <c:numCache>
                <c:formatCode>General</c:formatCode>
                <c:ptCount val="1"/>
                <c:pt idx="0">
                  <c:v>901.13016940000045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9-43AB-90F5-BDAB92BC0A30}"/>
            </c:ext>
          </c:extLst>
        </c:ser>
        <c:ser>
          <c:idx val="1"/>
          <c:order val="1"/>
          <c:tx>
            <c:strRef>
              <c:f>DB_Grafici!$C$10</c:f>
              <c:strCache>
                <c:ptCount val="1"/>
                <c:pt idx="0">
                  <c:v>Act 06.2025</c:v>
                </c:pt>
              </c:strCache>
            </c:strRef>
          </c:tx>
          <c:spPr>
            <a:solidFill>
              <a:schemeClr val="accent6"/>
            </a:solidFill>
            <a:ln w="12700">
              <a:solidFill>
                <a:schemeClr val="accent6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DB_Grafici!$C$14</c:f>
              <c:numCache>
                <c:formatCode>General</c:formatCode>
                <c:ptCount val="1"/>
                <c:pt idx="0">
                  <c:v>26.514749999999843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F9-43AB-90F5-BDAB92BC0A30}"/>
            </c:ext>
          </c:extLst>
        </c:ser>
        <c:ser>
          <c:idx val="2"/>
          <c:order val="2"/>
          <c:tx>
            <c:strRef>
              <c:f>DB_Grafici!$D$10</c:f>
              <c:strCache>
                <c:ptCount val="1"/>
                <c:pt idx="0">
                  <c:v>Bdg 06.2025</c:v>
                </c:pt>
              </c:strCache>
            </c:strRef>
          </c:tx>
          <c:spPr>
            <a:pattFill prst="ltUpDiag">
              <a:fgClr>
                <a:srgbClr val="FF0000"/>
              </a:fgClr>
              <a:bgClr>
                <a:schemeClr val="bg1"/>
              </a:bgClr>
            </a:pattFill>
            <a:ln w="12700">
              <a:solidFill>
                <a:srgbClr val="FF0000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DB_Grafici!$D$14</c:f>
              <c:numCache>
                <c:formatCode>General</c:formatCode>
                <c:ptCount val="1"/>
                <c:pt idx="0">
                  <c:v>-36.453645143204604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F9-43AB-90F5-BDAB92BC0A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488574527"/>
        <c:axId val="488578367"/>
      </c:barChart>
      <c:catAx>
        <c:axId val="48857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78367"/>
        <c:crosses val="autoZero"/>
        <c:auto val="1"/>
        <c:lblAlgn val="ctr"/>
        <c:lblOffset val="100"/>
        <c:noMultiLvlLbl val="0"/>
      </c:catAx>
      <c:valAx>
        <c:axId val="4885783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/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8857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Componenti Positive PFN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DB_Grafici!$G$17</c:f>
              <c:strCache>
                <c:ptCount val="1"/>
                <c:pt idx="0">
                  <c:v>Liquidità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DB_Grafici!$H$17</c:f>
              <c:numCache>
                <c:formatCode>General</c:formatCode>
                <c:ptCount val="1"/>
                <c:pt idx="0">
                  <c:v>1102.9950070000064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C-4DD4-8589-73990DD4C42D}"/>
            </c:ext>
          </c:extLst>
        </c:ser>
        <c:ser>
          <c:idx val="1"/>
          <c:order val="1"/>
          <c:tx>
            <c:strRef>
              <c:f>DB_Grafici!$G$18</c:f>
              <c:strCache>
                <c:ptCount val="1"/>
                <c:pt idx="0">
                  <c:v>Deposito CGM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DB_Grafici!$H$18</c:f>
              <c:numCache>
                <c:formatCode>General</c:formatCode>
                <c:ptCount val="1"/>
                <c:pt idx="0">
                  <c:v>1898.8734199999999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CC-4DD4-8589-73990DD4C42D}"/>
            </c:ext>
          </c:extLst>
        </c:ser>
        <c:ser>
          <c:idx val="2"/>
          <c:order val="2"/>
          <c:tx>
            <c:strRef>
              <c:f>DB_Grafici!$G$19</c:f>
              <c:strCache>
                <c:ptCount val="1"/>
                <c:pt idx="0">
                  <c:v>Polizze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DB_Grafici!$H$19</c:f>
              <c:numCache>
                <c:formatCode>General</c:formatCode>
                <c:ptCount val="1"/>
                <c:pt idx="0">
                  <c:v>1055.02307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CC-4DD4-8589-73990DD4C42D}"/>
            </c:ext>
          </c:extLst>
        </c:ser>
        <c:ser>
          <c:idx val="3"/>
          <c:order val="3"/>
          <c:tx>
            <c:strRef>
              <c:f>DB_Grafici!$G$20</c:f>
              <c:strCache>
                <c:ptCount val="1"/>
                <c:pt idx="0">
                  <c:v>Altre Imm. Finanz.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DB_Grafici!$H$20</c:f>
              <c:numCache>
                <c:formatCode>General</c:formatCode>
                <c:ptCount val="1"/>
                <c:pt idx="0">
                  <c:v>63.788520000000013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CC-4DD4-8589-73990DD4C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8575007"/>
        <c:axId val="488573567"/>
      </c:barChart>
      <c:catAx>
        <c:axId val="48857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73567"/>
        <c:crosses val="autoZero"/>
        <c:auto val="1"/>
        <c:lblAlgn val="ctr"/>
        <c:lblOffset val="100"/>
        <c:noMultiLvlLbl val="0"/>
      </c:catAx>
      <c:valAx>
        <c:axId val="48857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/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7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Componenti</a:t>
            </a:r>
            <a:r>
              <a:rPr lang="en-GB" b="1" baseline="0">
                <a:solidFill>
                  <a:schemeClr val="tx2"/>
                </a:solidFill>
              </a:rPr>
              <a:t> Negative PFN</a:t>
            </a:r>
            <a:endParaRPr lang="en-GB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DB_Grafici!$B$46</c:f>
              <c:strCache>
                <c:ptCount val="1"/>
                <c:pt idx="0">
                  <c:v>UBI Ponte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DB_Grafici!$C$46</c:f>
              <c:numCache>
                <c:formatCode>General</c:formatCode>
                <c:ptCount val="1"/>
                <c:pt idx="0">
                  <c:v>135.17966999999999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9-4158-96DC-D0F21C64AB7F}"/>
            </c:ext>
          </c:extLst>
        </c:ser>
        <c:ser>
          <c:idx val="1"/>
          <c:order val="1"/>
          <c:tx>
            <c:strRef>
              <c:f>DB_Grafici!$B$47</c:f>
              <c:strCache>
                <c:ptCount val="1"/>
                <c:pt idx="0">
                  <c:v>Credit Agricole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DB_Grafici!$C$47</c:f>
              <c:numCache>
                <c:formatCode>General</c:formatCode>
                <c:ptCount val="1"/>
                <c:pt idx="0">
                  <c:v>201.99893000000029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9-4158-96DC-D0F21C64AB7F}"/>
            </c:ext>
          </c:extLst>
        </c:ser>
        <c:ser>
          <c:idx val="2"/>
          <c:order val="2"/>
          <c:tx>
            <c:strRef>
              <c:f>DB_Grafici!$B$48</c:f>
              <c:strCache>
                <c:ptCount val="1"/>
                <c:pt idx="0">
                  <c:v>UBI B/76180/1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DB_Grafici!$C$48</c:f>
              <c:numCache>
                <c:formatCode>General</c:formatCode>
                <c:ptCount val="1"/>
                <c:pt idx="0">
                  <c:v>158.61723999999998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A9-4158-96DC-D0F21C64AB7F}"/>
            </c:ext>
          </c:extLst>
        </c:ser>
        <c:ser>
          <c:idx val="3"/>
          <c:order val="3"/>
          <c:tx>
            <c:strRef>
              <c:f>DB_Grafici!$B$49</c:f>
              <c:strCache>
                <c:ptCount val="1"/>
                <c:pt idx="0">
                  <c:v>BPM 04878755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DB_Grafici!$C$49</c:f>
              <c:numCache>
                <c:formatCode>General</c:formatCode>
                <c:ptCount val="1"/>
                <c:pt idx="0">
                  <c:v>29.296100000000006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A9-4158-96DC-D0F21C64AB7F}"/>
            </c:ext>
          </c:extLst>
        </c:ser>
        <c:ser>
          <c:idx val="4"/>
          <c:order val="4"/>
          <c:tx>
            <c:strRef>
              <c:f>DB_Grafici!$B$50</c:f>
              <c:strCache>
                <c:ptCount val="1"/>
                <c:pt idx="0">
                  <c:v>UBI 76180/00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DB_Grafici!$C$50</c:f>
              <c:numCache>
                <c:formatCode>General</c:formatCode>
                <c:ptCount val="1"/>
                <c:pt idx="0">
                  <c:v>101.70099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A9-4158-96DC-D0F21C64AB7F}"/>
            </c:ext>
          </c:extLst>
        </c:ser>
        <c:ser>
          <c:idx val="5"/>
          <c:order val="5"/>
          <c:tx>
            <c:strRef>
              <c:f>DB_Grafici!$B$51</c:f>
              <c:strCache>
                <c:ptCount val="1"/>
                <c:pt idx="0">
                  <c:v>UNICREDIT 8931002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DB_Grafici!$C$51</c:f>
              <c:numCache>
                <c:formatCode>General</c:formatCode>
                <c:ptCount val="1"/>
                <c:pt idx="0">
                  <c:v>1419.6157699999997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A9-4158-96DC-D0F21C64AB7F}"/>
            </c:ext>
          </c:extLst>
        </c:ser>
        <c:ser>
          <c:idx val="6"/>
          <c:order val="6"/>
          <c:tx>
            <c:strRef>
              <c:f>DB_Grafici!$B$52</c:f>
              <c:strCache>
                <c:ptCount val="1"/>
                <c:pt idx="0">
                  <c:v>SIMEST 51339/EC/FP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DB_Grafici!$C$52</c:f>
              <c:numCache>
                <c:formatCode>General</c:formatCode>
                <c:ptCount val="1"/>
                <c:pt idx="0">
                  <c:v>15.822000000000008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A9-4158-96DC-D0F21C64A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2665903"/>
        <c:axId val="482666863"/>
      </c:barChart>
      <c:catAx>
        <c:axId val="4826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66863"/>
        <c:crosses val="autoZero"/>
        <c:auto val="1"/>
        <c:lblAlgn val="ctr"/>
        <c:lblOffset val="100"/>
        <c:noMultiLvlLbl val="0"/>
      </c:catAx>
      <c:valAx>
        <c:axId val="48266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/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6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6385233918128658E-2"/>
          <c:y val="0.84925896414342639"/>
          <c:w val="0.8723866959064327"/>
          <c:h val="0.133875166002656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Posizione</a:t>
            </a:r>
            <a:r>
              <a:rPr lang="en-GB" b="1" baseline="0">
                <a:solidFill>
                  <a:schemeClr val="tx2"/>
                </a:solidFill>
              </a:rPr>
              <a:t> Finanziaria Netta</a:t>
            </a:r>
            <a:endParaRPr lang="en-GB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DB_Grafici!$G$46</c:f>
              <c:strCache>
                <c:ptCount val="1"/>
                <c:pt idx="0">
                  <c:v>Componenti Positive PFN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270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85-46BB-9B94-41D0DFE2982E}"/>
              </c:ext>
            </c:extLst>
          </c:dPt>
          <c:dLbls>
            <c:numFmt formatCode="#,##0.00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DB_Grafici!$H$46</c:f>
              <c:numCache>
                <c:formatCode>General</c:formatCode>
                <c:ptCount val="1"/>
                <c:pt idx="0">
                  <c:v>4120.680017000006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85-46BB-9B94-41D0DFE2982E}"/>
            </c:ext>
          </c:extLst>
        </c:ser>
        <c:ser>
          <c:idx val="1"/>
          <c:order val="1"/>
          <c:tx>
            <c:strRef>
              <c:f>DB_Grafici!$G$47</c:f>
              <c:strCache>
                <c:ptCount val="1"/>
                <c:pt idx="0">
                  <c:v>Componenti Negative PFN</c:v>
                </c:pt>
              </c:strCache>
            </c:strRef>
          </c:tx>
          <c:spPr>
            <a:pattFill prst="wdUpDiag">
              <a:fgClr>
                <a:srgbClr val="FF0000"/>
              </a:fgClr>
              <a:bgClr>
                <a:schemeClr val="bg1"/>
              </a:bgClr>
            </a:pattFill>
            <a:ln w="12700">
              <a:solidFill>
                <a:srgbClr val="FF0000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DB_Grafici!$H$47</c:f>
              <c:numCache>
                <c:formatCode>General</c:formatCode>
                <c:ptCount val="1"/>
                <c:pt idx="0">
                  <c:v>2062.2307000000001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85-46BB-9B94-41D0DFE298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490801551"/>
        <c:axId val="490795311"/>
      </c:barChart>
      <c:catAx>
        <c:axId val="49080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95311"/>
        <c:crosses val="autoZero"/>
        <c:auto val="1"/>
        <c:lblAlgn val="ctr"/>
        <c:lblOffset val="100"/>
        <c:noMultiLvlLbl val="0"/>
      </c:catAx>
      <c:valAx>
        <c:axId val="49079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/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0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Ricavi - Ebitda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DB_Grafici!$A$60</c:f>
              <c:strCache>
                <c:ptCount val="1"/>
                <c:pt idx="0">
                  <c:v>Ricavi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 w="1270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35-4284-BA54-3C6DB7A322DD}"/>
              </c:ext>
            </c:extLst>
          </c:dPt>
          <c:dPt>
            <c:idx val="1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 w="1270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35-4284-BA54-3C6DB7A322D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 w="1270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35-4284-BA54-3C6DB7A322DD}"/>
              </c:ext>
            </c:extLst>
          </c:dPt>
          <c:dLbls>
            <c:dLbl>
              <c:idx val="0"/>
              <c:numFmt formatCode="#,##0\ \K;[Red]\(#,##0\)\ \K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solidFill>
                    <a:schemeClr val="accent6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35-4284-BA54-3C6DB7A322DD}"/>
                </c:ext>
              </c:extLst>
            </c:dLbl>
            <c:dLbl>
              <c:idx val="1"/>
              <c:numFmt formatCode="#,##0\ \K;[Red]\(#,##0\)\ \K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535-4284-BA54-3C6DB7A322DD}"/>
                </c:ext>
              </c:extLst>
            </c:dLbl>
            <c:dLbl>
              <c:idx val="2"/>
              <c:numFmt formatCode="#,##0\ \K;[Red]\(#,##0\)\ \K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solidFill>
                    <a:schemeClr val="accent6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535-4284-BA54-3C6DB7A322DD}"/>
                </c:ext>
              </c:extLst>
            </c:dLbl>
            <c:numFmt formatCode="#,##0\ \K;[Red]\(#,##0\)\ 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DB_Grafici!$B$59:$D$59</c:f>
              <c:strCache>
                <c:ptCount val="3"/>
                <c:pt idx="0">
                  <c:v>Act 06.2024</c:v>
                </c:pt>
                <c:pt idx="1">
                  <c:v>Bdg 06.2025</c:v>
                </c:pt>
                <c:pt idx="2">
                  <c:v>Act 06.2025</c:v>
                </c:pt>
              </c:strCache>
            </c:strRef>
          </c:cat>
          <c:val>
            <c:numRef>
              <c:f>DB_Grafici!$B$60:$D$60</c:f>
              <c:numCache>
                <c:formatCode>#,##0.00;[Red]\(#,##0.00\)</c:formatCode>
                <c:ptCount val="3"/>
                <c:pt idx="0">
                  <c:v>3718.5334620000003</c:v>
                </c:pt>
                <c:pt idx="1">
                  <c:v>3543.5452799999994</c:v>
                </c:pt>
                <c:pt idx="2">
                  <c:v>3842.68678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35-4284-BA54-3C6DB7A322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967243647"/>
        <c:axId val="967233567"/>
      </c:barChart>
      <c:lineChart>
        <c:grouping val="stacked"/>
        <c:varyColors val="0"/>
        <c:ser>
          <c:idx val="1"/>
          <c:order val="1"/>
          <c:tx>
            <c:strRef>
              <c:f>DB_Grafici!$A$61</c:f>
              <c:strCache>
                <c:ptCount val="1"/>
                <c:pt idx="0">
                  <c:v>Ebitda (%)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40000"/>
                  <a:lumOff val="60000"/>
                </a:schemeClr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DB_Grafici!$B$59:$D$59</c:f>
              <c:strCache>
                <c:ptCount val="3"/>
                <c:pt idx="0">
                  <c:v>Act 06.2024</c:v>
                </c:pt>
                <c:pt idx="1">
                  <c:v>Bdg 06.2025</c:v>
                </c:pt>
                <c:pt idx="2">
                  <c:v>Act 06.2025</c:v>
                </c:pt>
              </c:strCache>
            </c:strRef>
          </c:cat>
          <c:val>
            <c:numRef>
              <c:f>DB_Grafici!$B$61:$D$61</c:f>
              <c:numCache>
                <c:formatCode>0.0%</c:formatCode>
                <c:ptCount val="3"/>
                <c:pt idx="0">
                  <c:v>0.25744456162164298</c:v>
                </c:pt>
                <c:pt idx="1">
                  <c:v>8.6802601424063146E-3</c:v>
                </c:pt>
                <c:pt idx="2">
                  <c:v>2.4391059007937012E-2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35-4284-BA54-3C6DB7A322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16266160"/>
        <c:axId val="1916267120"/>
      </c:lineChart>
      <c:catAx>
        <c:axId val="96724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33567"/>
        <c:crosses val="autoZero"/>
        <c:auto val="1"/>
        <c:lblAlgn val="ctr"/>
        <c:lblOffset val="100"/>
        <c:noMultiLvlLbl val="0"/>
      </c:catAx>
      <c:valAx>
        <c:axId val="9672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prstDash val="sysDot"/>
              <a:round/>
            </a:ln>
            <a:effectLst/>
          </c:spPr>
        </c:majorGridlines>
        <c:numFmt formatCode="#,##0.00;[Red]\(#,##0.0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43647"/>
        <c:crosses val="autoZero"/>
        <c:crossBetween val="between"/>
      </c:valAx>
      <c:valAx>
        <c:axId val="191626712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66160"/>
        <c:crosses val="max"/>
        <c:crossBetween val="between"/>
      </c:valAx>
      <c:catAx>
        <c:axId val="1916266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6267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Andamento Ricavi ed Ebitda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DB_Grafici!$A$64</c:f>
              <c:strCache>
                <c:ptCount val="1"/>
                <c:pt idx="0">
                  <c:v>Ricavi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2700">
              <a:solidFill>
                <a:schemeClr val="accent6"/>
              </a:solidFill>
            </a:ln>
            <a:effectLst/>
          </c:spPr>
          <c:invertIfNegative val="0"/>
          <c:dLbls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A9-444A-A22A-69C29AA09831}"/>
                </c:ext>
              </c:extLst>
            </c:dLbl>
            <c:numFmt formatCode="#,##0.00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DB_Grafici!$B$63:$G$63</c:f>
              <c:strCache>
                <c:ptCount val="6"/>
                <c:pt idx="0">
                  <c:v>Act 12.2020</c:v>
                </c:pt>
                <c:pt idx="1">
                  <c:v>Act 12.2021</c:v>
                </c:pt>
                <c:pt idx="2">
                  <c:v>Act 12.2022</c:v>
                </c:pt>
                <c:pt idx="3">
                  <c:v>Act 12.2023</c:v>
                </c:pt>
                <c:pt idx="4">
                  <c:v>Act 12.2024</c:v>
                </c:pt>
                <c:pt idx="5">
                  <c:v>Fct 12.2025</c:v>
                </c:pt>
              </c:strCache>
            </c:strRef>
          </c:cat>
          <c:val>
            <c:numRef>
              <c:f>DB_Grafici!$B$64:$G$64</c:f>
              <c:numCache>
                <c:formatCode>#,##0.00;[Red]\(#,##0.00\)</c:formatCode>
                <c:ptCount val="6"/>
                <c:pt idx="0">
                  <c:v>13187.454460000001</c:v>
                </c:pt>
                <c:pt idx="1">
                  <c:v>6668.3967550000007</c:v>
                </c:pt>
                <c:pt idx="2">
                  <c:v>5925.2624300000007</c:v>
                </c:pt>
                <c:pt idx="3">
                  <c:v>6006.0651350000016</c:v>
                </c:pt>
                <c:pt idx="4">
                  <c:v>7209.1739620000117</c:v>
                </c:pt>
                <c:pt idx="5">
                  <c:v>7625.0437599999987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A9-444A-A22A-69C29AA098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552686511"/>
        <c:axId val="1552683631"/>
      </c:barChart>
      <c:lineChart>
        <c:grouping val="standard"/>
        <c:varyColors val="0"/>
        <c:ser>
          <c:idx val="1"/>
          <c:order val="1"/>
          <c:tx>
            <c:strRef>
              <c:f>DB_Grafici!$A$65</c:f>
              <c:strCache>
                <c:ptCount val="1"/>
                <c:pt idx="0">
                  <c:v>Ebitda (%)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40000"/>
                  <a:lumOff val="60000"/>
                </a:schemeClr>
              </a:solidFill>
              <a:ln w="31750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accent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DB_Grafici!$B$63:$G$63</c:f>
              <c:strCache>
                <c:ptCount val="6"/>
                <c:pt idx="0">
                  <c:v>Act 12.2020</c:v>
                </c:pt>
                <c:pt idx="1">
                  <c:v>Act 12.2021</c:v>
                </c:pt>
                <c:pt idx="2">
                  <c:v>Act 12.2022</c:v>
                </c:pt>
                <c:pt idx="3">
                  <c:v>Act 12.2023</c:v>
                </c:pt>
                <c:pt idx="4">
                  <c:v>Act 12.2024</c:v>
                </c:pt>
                <c:pt idx="5">
                  <c:v>Fct 12.2025</c:v>
                </c:pt>
              </c:strCache>
            </c:strRef>
          </c:cat>
          <c:val>
            <c:numRef>
              <c:f>DB_Grafici!$B$65:$G$65</c:f>
              <c:numCache>
                <c:formatCode>0.0%</c:formatCode>
                <c:ptCount val="6"/>
                <c:pt idx="0">
                  <c:v>0.19294939730165328</c:v>
                </c:pt>
                <c:pt idx="1">
                  <c:v>0.135390613091977</c:v>
                </c:pt>
                <c:pt idx="2">
                  <c:v>-2.2778542148047753E-2</c:v>
                </c:pt>
                <c:pt idx="3">
                  <c:v>-0.26941933506020788</c:v>
                </c:pt>
                <c:pt idx="4">
                  <c:v>0.12197365768047903</c:v>
                </c:pt>
                <c:pt idx="5">
                  <c:v>8.2290335063500905E-2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A9-444A-A22A-69C29AA098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2686031"/>
        <c:axId val="1552684111"/>
      </c:lineChart>
      <c:catAx>
        <c:axId val="155268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683631"/>
        <c:crosses val="autoZero"/>
        <c:auto val="1"/>
        <c:lblAlgn val="ctr"/>
        <c:lblOffset val="100"/>
        <c:noMultiLvlLbl val="0"/>
      </c:catAx>
      <c:valAx>
        <c:axId val="155268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/>
              </a:solidFill>
              <a:prstDash val="sysDot"/>
              <a:round/>
            </a:ln>
            <a:effectLst/>
          </c:spPr>
        </c:majorGridlines>
        <c:numFmt formatCode="#,##0.00;[Red]\(#,##0.0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686511"/>
        <c:crosses val="autoZero"/>
        <c:crossBetween val="between"/>
      </c:valAx>
      <c:valAx>
        <c:axId val="1552684111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686031"/>
        <c:crosses val="max"/>
        <c:crossBetween val="between"/>
      </c:valAx>
      <c:catAx>
        <c:axId val="1552686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2684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Margine di Contribuzione a Confronto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Grafici!$K$97</c:f>
              <c:strCache>
                <c:ptCount val="1"/>
                <c:pt idx="0">
                  <c:v>Ricavi Totali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Grafici!$L$96:$Q$96</c:f>
              <c:strCache>
                <c:ptCount val="6"/>
                <c:pt idx="0">
                  <c:v>Act 12.2020</c:v>
                </c:pt>
                <c:pt idx="1">
                  <c:v>Act 12.2021</c:v>
                </c:pt>
                <c:pt idx="2">
                  <c:v>Act 12.2022</c:v>
                </c:pt>
                <c:pt idx="3">
                  <c:v>Act 12.2023</c:v>
                </c:pt>
                <c:pt idx="4">
                  <c:v>Act 12.2024</c:v>
                </c:pt>
                <c:pt idx="5">
                  <c:v>Fct 12.2025</c:v>
                </c:pt>
              </c:strCache>
            </c:strRef>
          </c:cat>
          <c:val>
            <c:numRef>
              <c:f>Grafici!$L$97:$Q$97</c:f>
              <c:numCache>
                <c:formatCode>#,##0.00;\(#,##0.00\)</c:formatCode>
                <c:ptCount val="6"/>
                <c:pt idx="0">
                  <c:v>13187.454460000001</c:v>
                </c:pt>
                <c:pt idx="1">
                  <c:v>6668.3967550000007</c:v>
                </c:pt>
                <c:pt idx="2">
                  <c:v>5925.2624300000007</c:v>
                </c:pt>
                <c:pt idx="3">
                  <c:v>6006.0651350000016</c:v>
                </c:pt>
                <c:pt idx="4">
                  <c:v>7209.1739620000117</c:v>
                </c:pt>
                <c:pt idx="5">
                  <c:v>7625.0437599999987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5-4A5F-8E15-BC76D90FBE3A}"/>
            </c:ext>
          </c:extLst>
        </c:ser>
        <c:ser>
          <c:idx val="1"/>
          <c:order val="1"/>
          <c:tx>
            <c:strRef>
              <c:f>Grafici!$K$98</c:f>
              <c:strCache>
                <c:ptCount val="1"/>
                <c:pt idx="0">
                  <c:v>Costi Variabili</c:v>
                </c:pt>
              </c:strCache>
            </c:strRef>
          </c:tx>
          <c:spPr>
            <a:pattFill prst="wdUpDiag">
              <a:fgClr>
                <a:srgbClr val="FF0000"/>
              </a:fgClr>
              <a:bgClr>
                <a:schemeClr val="bg1"/>
              </a:bgClr>
            </a:patt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Grafici!$L$96:$Q$96</c:f>
              <c:strCache>
                <c:ptCount val="6"/>
                <c:pt idx="0">
                  <c:v>Act 12.2020</c:v>
                </c:pt>
                <c:pt idx="1">
                  <c:v>Act 12.2021</c:v>
                </c:pt>
                <c:pt idx="2">
                  <c:v>Act 12.2022</c:v>
                </c:pt>
                <c:pt idx="3">
                  <c:v>Act 12.2023</c:v>
                </c:pt>
                <c:pt idx="4">
                  <c:v>Act 12.2024</c:v>
                </c:pt>
                <c:pt idx="5">
                  <c:v>Fct 12.2025</c:v>
                </c:pt>
              </c:strCache>
            </c:strRef>
          </c:cat>
          <c:val>
            <c:numRef>
              <c:f>Grafici!$L$98:$Q$98</c:f>
              <c:numCache>
                <c:formatCode>#,##0.00;\(#,##0.00\)</c:formatCode>
                <c:ptCount val="6"/>
                <c:pt idx="0">
                  <c:v>8423.9510000000009</c:v>
                </c:pt>
                <c:pt idx="1">
                  <c:v>3558.3326349999998</c:v>
                </c:pt>
                <c:pt idx="2">
                  <c:v>2105.6038749999998</c:v>
                </c:pt>
                <c:pt idx="3">
                  <c:v>3589.3426660890282</c:v>
                </c:pt>
                <c:pt idx="4">
                  <c:v>2635.8387276565845</c:v>
                </c:pt>
                <c:pt idx="5">
                  <c:v>3311.4535539380713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C5-4A5F-8E15-BC76D90FBE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021785935"/>
        <c:axId val="1021780655"/>
      </c:barChart>
      <c:lineChart>
        <c:grouping val="standard"/>
        <c:varyColors val="0"/>
        <c:ser>
          <c:idx val="2"/>
          <c:order val="2"/>
          <c:tx>
            <c:strRef>
              <c:f>Grafici!$K$103</c:f>
              <c:strCache>
                <c:ptCount val="1"/>
                <c:pt idx="0">
                  <c:v>MdC (%)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40000"/>
                  <a:lumOff val="60000"/>
                </a:schemeClr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Grafici!$L$96:$Q$96</c:f>
              <c:strCache>
                <c:ptCount val="6"/>
                <c:pt idx="0">
                  <c:v>Act 12.2020</c:v>
                </c:pt>
                <c:pt idx="1">
                  <c:v>Act 12.2021</c:v>
                </c:pt>
                <c:pt idx="2">
                  <c:v>Act 12.2022</c:v>
                </c:pt>
                <c:pt idx="3">
                  <c:v>Act 12.2023</c:v>
                </c:pt>
                <c:pt idx="4">
                  <c:v>Act 12.2024</c:v>
                </c:pt>
                <c:pt idx="5">
                  <c:v>Fct 12.2025</c:v>
                </c:pt>
              </c:strCache>
            </c:strRef>
          </c:cat>
          <c:val>
            <c:numRef>
              <c:f>Grafici!$L$103:$Q$103</c:f>
              <c:numCache>
                <c:formatCode>0.0%</c:formatCode>
                <c:ptCount val="6"/>
                <c:pt idx="0">
                  <c:v>0.36121477988406259</c:v>
                </c:pt>
                <c:pt idx="1">
                  <c:v>0.4663885839828078</c:v>
                </c:pt>
                <c:pt idx="2">
                  <c:v>0.64463955818409213</c:v>
                </c:pt>
                <c:pt idx="3">
                  <c:v>0.40238032964838516</c:v>
                </c:pt>
                <c:pt idx="4">
                  <c:v>0.63437715034340292</c:v>
                </c:pt>
                <c:pt idx="5">
                  <c:v>0.56571350169693035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C5-4A5F-8E15-BC76D90FBE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1787375"/>
        <c:axId val="1021785455"/>
      </c:lineChart>
      <c:catAx>
        <c:axId val="102178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80655"/>
        <c:crosses val="autoZero"/>
        <c:auto val="1"/>
        <c:lblAlgn val="ctr"/>
        <c:lblOffset val="100"/>
        <c:noMultiLvlLbl val="0"/>
      </c:catAx>
      <c:valAx>
        <c:axId val="102178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prstDash val="sysDot"/>
              <a:round/>
            </a:ln>
            <a:effectLst/>
          </c:spPr>
        </c:majorGridlines>
        <c:numFmt formatCode="#,##0.00;\(#,##0.0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85935"/>
        <c:crosses val="autoZero"/>
        <c:crossBetween val="between"/>
      </c:valAx>
      <c:valAx>
        <c:axId val="1021785455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87375"/>
        <c:crosses val="max"/>
        <c:crossBetween val="between"/>
      </c:valAx>
      <c:catAx>
        <c:axId val="10217873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17854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Grafici!$L$115</c:f>
              <c:strCache>
                <c:ptCount val="1"/>
                <c:pt idx="0">
                  <c:v>Bdg 06.2025</c:v>
                </c:pt>
              </c:strCache>
            </c:strRef>
          </c:tx>
          <c:spPr>
            <a:pattFill prst="wdUpDiag">
              <a:fgClr>
                <a:srgbClr val="FF0000"/>
              </a:fgClr>
              <a:bgClr>
                <a:schemeClr val="bg1"/>
              </a:bgClr>
            </a:pattFill>
            <a:ln w="12700">
              <a:solidFill>
                <a:srgbClr val="FF0000"/>
              </a:solidFill>
            </a:ln>
            <a:effectLst/>
          </c:spPr>
          <c:invertIfNegative val="0"/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Grafici!$K$116:$K$117</c:f>
              <c:strCache>
                <c:ptCount val="2"/>
                <c:pt idx="0">
                  <c:v>Incassi Per Corrispettivi</c:v>
                </c:pt>
                <c:pt idx="1">
                  <c:v>Ricavi Netti di Vendita </c:v>
                </c:pt>
              </c:strCache>
            </c:strRef>
          </c:cat>
          <c:val>
            <c:numRef>
              <c:f>Grafici!$L$116:$L$117</c:f>
              <c:numCache>
                <c:formatCode>#,##0.00;\(#,##0.00\)</c:formatCode>
                <c:ptCount val="2"/>
                <c:pt idx="0">
                  <c:v>96</c:v>
                </c:pt>
                <c:pt idx="1">
                  <c:v>3116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A-4FF3-AC91-A201154D7061}"/>
            </c:ext>
          </c:extLst>
        </c:ser>
        <c:ser>
          <c:idx val="1"/>
          <c:order val="1"/>
          <c:tx>
            <c:strRef>
              <c:f>Grafici!$M$115</c:f>
              <c:strCache>
                <c:ptCount val="1"/>
                <c:pt idx="0">
                  <c:v>Act 06.2025</c:v>
                </c:pt>
              </c:strCache>
            </c:strRef>
          </c:tx>
          <c:spPr>
            <a:solidFill>
              <a:schemeClr val="accent6"/>
            </a:solidFill>
            <a:ln w="12700">
              <a:solidFill>
                <a:schemeClr val="accent6"/>
              </a:solidFill>
            </a:ln>
            <a:effectLst/>
          </c:spPr>
          <c:invertIfNegative val="0"/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Grafici!$K$116:$K$117</c:f>
              <c:strCache>
                <c:ptCount val="2"/>
                <c:pt idx="0">
                  <c:v>Incassi Per Corrispettivi</c:v>
                </c:pt>
                <c:pt idx="1">
                  <c:v>Ricavi Netti di Vendita </c:v>
                </c:pt>
              </c:strCache>
            </c:strRef>
          </c:cat>
          <c:val>
            <c:numRef>
              <c:f>Grafici!$M$116:$M$117</c:f>
              <c:numCache>
                <c:formatCode>#,##0.00;\(#,##0.00\)</c:formatCode>
                <c:ptCount val="2"/>
                <c:pt idx="0">
                  <c:v>145.43466000000001</c:v>
                </c:pt>
                <c:pt idx="1">
                  <c:v>3278.72568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1A-4FF3-AC91-A201154D70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25"/>
        <c:axId val="535016287"/>
        <c:axId val="535017727"/>
      </c:barChart>
      <c:catAx>
        <c:axId val="535016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017727"/>
        <c:crosses val="autoZero"/>
        <c:auto val="1"/>
        <c:lblAlgn val="ctr"/>
        <c:lblOffset val="100"/>
        <c:noMultiLvlLbl val="0"/>
      </c:catAx>
      <c:valAx>
        <c:axId val="5350177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" sourceLinked="1"/>
        <c:majorTickMark val="none"/>
        <c:minorTickMark val="none"/>
        <c:tickLblPos val="nextTo"/>
        <c:crossAx val="53501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Breakdown Personale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DB_Grafici!$B$69</c:f>
              <c:strCache>
                <c:ptCount val="1"/>
                <c:pt idx="0">
                  <c:v>Act 06.2025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6"/>
              </a:solidFill>
              <a:ln w="1270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5C-49C7-92D5-B3F70C3230B1}"/>
              </c:ext>
            </c:extLst>
          </c:dPt>
          <c:dPt>
            <c:idx val="1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 w="1270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5C-49C7-92D5-B3F70C3230B1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5C-49C7-92D5-B3F70C3230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2700"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5C-49C7-92D5-B3F70C3230B1}"/>
              </c:ext>
            </c:extLst>
          </c:dPt>
          <c:dPt>
            <c:idx val="4"/>
            <c:bubble3D val="0"/>
            <c:spPr>
              <a:pattFill prst="pct40">
                <a:fgClr>
                  <a:schemeClr val="accent6"/>
                </a:fgClr>
                <a:bgClr>
                  <a:schemeClr val="bg1"/>
                </a:bgClr>
              </a:pattFill>
              <a:ln w="1270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5C-49C7-92D5-B3F70C3230B1}"/>
              </c:ext>
            </c:extLst>
          </c:dPt>
          <c:cat>
            <c:strRef>
              <c:f>DB_Grafici!$A$70:$A$73</c:f>
              <c:strCache>
                <c:ptCount val="4"/>
                <c:pt idx="0">
                  <c:v>Manodopera diretta di produzione</c:v>
                </c:pt>
                <c:pt idx="1">
                  <c:v>Costi del personale diretto improduttivo</c:v>
                </c:pt>
                <c:pt idx="2">
                  <c:v>Costi del Personale indiretto di fabbrica</c:v>
                </c:pt>
                <c:pt idx="3">
                  <c:v>Costi del personale di struttura</c:v>
                </c:pt>
              </c:strCache>
            </c:strRef>
          </c:cat>
          <c:val>
            <c:numRef>
              <c:f>DB_Grafici!$B$70:$B$73</c:f>
              <c:numCache>
                <c:formatCode>#,##0.00;[Red]\(#,##0.00\)</c:formatCode>
                <c:ptCount val="4"/>
                <c:pt idx="0">
                  <c:v>780.02684466226685</c:v>
                </c:pt>
                <c:pt idx="1">
                  <c:v>334.29721914097155</c:v>
                </c:pt>
                <c:pt idx="2">
                  <c:v>406.57358120704504</c:v>
                </c:pt>
                <c:pt idx="3">
                  <c:v>630.26133198971695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5C-49C7-92D5-B3F70C323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10"/>
        <c:splitType val="cust"/>
        <c:custSplit>
          <c:secondPiePt val="0"/>
          <c:secondPiePt val="1"/>
        </c:custSplit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Breakdown CCN Caratteristico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DB_Grafici!$A$88</c:f>
              <c:strCache>
                <c:ptCount val="1"/>
                <c:pt idx="0">
                  <c:v>Crediti vs Clienti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12700">
              <a:noFill/>
            </a:ln>
            <a:effectLst/>
          </c:spPr>
          <c:invertIfNegative val="0"/>
          <c:dLbls>
            <c:numFmt formatCode="#,##0.00;\(#,##0.00\)" sourceLinked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DB_Grafici!$B$87:$C$87</c:f>
              <c:strCache>
                <c:ptCount val="2"/>
                <c:pt idx="0">
                  <c:v>Act 12.2023</c:v>
                </c:pt>
                <c:pt idx="1">
                  <c:v>Act 06.2025</c:v>
                </c:pt>
              </c:strCache>
            </c:strRef>
          </c:cat>
          <c:val>
            <c:numRef>
              <c:f>DB_Grafici!$B$88:$C$88</c:f>
              <c:numCache>
                <c:formatCode>#,##0.00;[Red]\(#,##0.00\)</c:formatCode>
                <c:ptCount val="2"/>
                <c:pt idx="0">
                  <c:v>1965.61617999999</c:v>
                </c:pt>
                <c:pt idx="1">
                  <c:v>1353.2128599999924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3-4686-8F54-20C6FF859130}"/>
            </c:ext>
          </c:extLst>
        </c:ser>
        <c:ser>
          <c:idx val="1"/>
          <c:order val="1"/>
          <c:tx>
            <c:strRef>
              <c:f>DB_Grafici!$A$89</c:f>
              <c:strCache>
                <c:ptCount val="1"/>
                <c:pt idx="0">
                  <c:v>Rimanenze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;\(#,##0.00\)" sourceLinked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DB_Grafici!$B$87:$C$87</c:f>
              <c:strCache>
                <c:ptCount val="2"/>
                <c:pt idx="0">
                  <c:v>Act 12.2023</c:v>
                </c:pt>
                <c:pt idx="1">
                  <c:v>Act 06.2025</c:v>
                </c:pt>
              </c:strCache>
            </c:strRef>
          </c:cat>
          <c:val>
            <c:numRef>
              <c:f>DB_Grafici!$B$89:$C$89</c:f>
              <c:numCache>
                <c:formatCode>#,##0.00;[Red]\(#,##0.00\)</c:formatCode>
                <c:ptCount val="2"/>
                <c:pt idx="0">
                  <c:v>573.37450000000013</c:v>
                </c:pt>
                <c:pt idx="1">
                  <c:v>491.05785000000009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3-4686-8F54-20C6FF8591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842304191"/>
        <c:axId val="1842324831"/>
      </c:barChart>
      <c:lineChart>
        <c:grouping val="standard"/>
        <c:varyColors val="0"/>
        <c:ser>
          <c:idx val="2"/>
          <c:order val="2"/>
          <c:tx>
            <c:strRef>
              <c:f>DB_Grafici!$A$90</c:f>
              <c:strCache>
                <c:ptCount val="1"/>
                <c:pt idx="0">
                  <c:v>Debiti vs Fornitori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6">
                  <a:lumMod val="40000"/>
                  <a:lumOff val="60000"/>
                </a:schemeClr>
              </a:solidFill>
              <a:ln w="31750">
                <a:solidFill>
                  <a:schemeClr val="accent6"/>
                </a:solidFill>
              </a:ln>
              <a:effectLst/>
            </c:spPr>
          </c:marker>
          <c:dLbls>
            <c:numFmt formatCode="#,##0.00;\(#,##0.00\)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DB_Grafici!$B$87:$C$87</c:f>
              <c:strCache>
                <c:ptCount val="2"/>
                <c:pt idx="0">
                  <c:v>Act 12.2023</c:v>
                </c:pt>
                <c:pt idx="1">
                  <c:v>Act 06.2025</c:v>
                </c:pt>
              </c:strCache>
            </c:strRef>
          </c:cat>
          <c:val>
            <c:numRef>
              <c:f>DB_Grafici!$B$90:$C$90</c:f>
              <c:numCache>
                <c:formatCode>#,##0.00;[Red]\(#,##0.00\)</c:formatCode>
                <c:ptCount val="2"/>
                <c:pt idx="0">
                  <c:v>786.791469999995</c:v>
                </c:pt>
                <c:pt idx="1">
                  <c:v>827.84898999999962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63-4686-8F54-20C6FF8591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2304191"/>
        <c:axId val="1842324831"/>
      </c:lineChart>
      <c:catAx>
        <c:axId val="184230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324831"/>
        <c:crosses val="autoZero"/>
        <c:auto val="1"/>
        <c:lblAlgn val="ctr"/>
        <c:lblOffset val="100"/>
        <c:noMultiLvlLbl val="0"/>
      </c:catAx>
      <c:valAx>
        <c:axId val="184232483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1"/>
              </a:solidFill>
              <a:prstDash val="sysDot"/>
              <a:round/>
            </a:ln>
            <a:effectLst/>
          </c:spPr>
        </c:majorGridlines>
        <c:numFmt formatCode="#,##0.00;[Red]\(#,##0.00\)" sourceLinked="1"/>
        <c:majorTickMark val="none"/>
        <c:minorTickMark val="none"/>
        <c:tickLblPos val="nextTo"/>
        <c:crossAx val="184230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Breakdown Rimanenze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DB_Grafici!$C$93</c:f>
              <c:strCache>
                <c:ptCount val="1"/>
                <c:pt idx="0">
                  <c:v>Act 06.2025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270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79-4DE6-B82A-44AA6CACE882}"/>
              </c:ext>
            </c:extLst>
          </c:dPt>
          <c:dPt>
            <c:idx val="1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 w="1270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79-4DE6-B82A-44AA6CACE88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 w="1270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79-4DE6-B82A-44AA6CACE882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 w="1270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79-4DE6-B82A-44AA6CACE882}"/>
              </c:ext>
            </c:extLst>
          </c:dPt>
          <c:dLbls>
            <c:dLbl>
              <c:idx val="1"/>
              <c:numFmt formatCode="#,##0.00;\(#,##0.00\)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379-4DE6-B82A-44AA6CACE882}"/>
                </c:ext>
              </c:extLst>
            </c:dLbl>
            <c:dLbl>
              <c:idx val="3"/>
              <c:numFmt formatCode="#,##0.00;\(#,##0.00\)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379-4DE6-B82A-44AA6CACE882}"/>
                </c:ext>
              </c:extLst>
            </c:dLbl>
            <c:numFmt formatCode="#,##0.00;\(#,##0.00\)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DB_Grafici!$B$94:$B$97</c:f>
              <c:strCache>
                <c:ptCount val="4"/>
                <c:pt idx="0">
                  <c:v>Materie Prime, Sussidiarie e Consumo</c:v>
                </c:pt>
                <c:pt idx="1">
                  <c:v>Fondo Svalutazione Magazzino MP</c:v>
                </c:pt>
                <c:pt idx="2">
                  <c:v>Prodotti Finiti e Merci</c:v>
                </c:pt>
                <c:pt idx="3">
                  <c:v>Fondo Svalutazione Magazzino PF</c:v>
                </c:pt>
              </c:strCache>
            </c:strRef>
          </c:cat>
          <c:val>
            <c:numRef>
              <c:f>DB_Grafici!$C$94:$C$97</c:f>
              <c:numCache>
                <c:formatCode>#,##0.00;[Red]\(#,##0.00\)</c:formatCode>
                <c:ptCount val="4"/>
                <c:pt idx="0">
                  <c:v>398.48487000000006</c:v>
                </c:pt>
                <c:pt idx="1">
                  <c:v>-51.958579999999991</c:v>
                </c:pt>
                <c:pt idx="2">
                  <c:v>244.53155999999998</c:v>
                </c:pt>
                <c:pt idx="3">
                  <c:v>-100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79-4DE6-B82A-44AA6CACE8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832678015"/>
        <c:axId val="1832682815"/>
      </c:barChart>
      <c:catAx>
        <c:axId val="183267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682815"/>
        <c:crosses val="autoZero"/>
        <c:auto val="1"/>
        <c:lblAlgn val="ctr"/>
        <c:lblOffset val="100"/>
        <c:noMultiLvlLbl val="0"/>
      </c:catAx>
      <c:valAx>
        <c:axId val="183268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1"/>
              </a:solidFill>
              <a:prstDash val="sysDot"/>
              <a:round/>
            </a:ln>
            <a:effectLst/>
          </c:spPr>
        </c:majorGridlines>
        <c:numFmt formatCode="#,##0.00;[Red]\(#,##0.00\)" sourceLinked="1"/>
        <c:majorTickMark val="none"/>
        <c:minorTickMark val="none"/>
        <c:tickLblPos val="nextTo"/>
        <c:crossAx val="183267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Breakdown PFN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DB_Grafici!$A$101</c:f>
              <c:strCache>
                <c:ptCount val="1"/>
                <c:pt idx="0">
                  <c:v>PFN a BT</c:v>
                </c:pt>
              </c:strCache>
            </c:strRef>
          </c:tx>
          <c:spPr>
            <a:solidFill>
              <a:schemeClr val="accent6"/>
            </a:solidFill>
            <a:ln w="12700">
              <a:solidFill>
                <a:schemeClr val="accent6"/>
              </a:solidFill>
            </a:ln>
            <a:effectLst/>
          </c:spPr>
          <c:invertIfNegative val="0"/>
          <c:dLbls>
            <c:numFmt formatCode="#,##0.00;\(#,##0.00\)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DB_Grafici!$B$100:$C$100</c:f>
              <c:strCache>
                <c:ptCount val="2"/>
                <c:pt idx="0">
                  <c:v>Act 12.2023</c:v>
                </c:pt>
                <c:pt idx="1">
                  <c:v>Act 06.2025</c:v>
                </c:pt>
              </c:strCache>
            </c:strRef>
          </c:cat>
          <c:val>
            <c:numRef>
              <c:f>DB_Grafici!$B$101:$C$101</c:f>
              <c:numCache>
                <c:formatCode>#,##0.00;[Red]\(#,##0.00\)</c:formatCode>
                <c:ptCount val="2"/>
                <c:pt idx="0">
                  <c:v>-2263.2017870000054</c:v>
                </c:pt>
                <c:pt idx="1">
                  <c:v>-3001.8684270000062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1-4E80-A40E-802F1396E1F7}"/>
            </c:ext>
          </c:extLst>
        </c:ser>
        <c:ser>
          <c:idx val="1"/>
          <c:order val="1"/>
          <c:tx>
            <c:strRef>
              <c:f>DB_Grafici!$A$102</c:f>
              <c:strCache>
                <c:ptCount val="1"/>
                <c:pt idx="0">
                  <c:v>PFN a MLT</c:v>
                </c:pt>
              </c:strCache>
            </c:strRef>
          </c:tx>
          <c:spPr>
            <a:pattFill prst="wdUpDiag">
              <a:fgClr>
                <a:srgbClr val="FF0000"/>
              </a:fgClr>
              <a:bgClr>
                <a:schemeClr val="bg1"/>
              </a:bgClr>
            </a:pattFill>
            <a:ln w="12700">
              <a:solidFill>
                <a:srgbClr val="FF0000"/>
              </a:solidFill>
            </a:ln>
            <a:effectLst/>
          </c:spPr>
          <c:invertIfNegative val="0"/>
          <c:dLbls>
            <c:numFmt formatCode="#,##0.00;\(#,##0.00\)" sourceLinked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DB_Grafici!$B$100:$C$100</c:f>
              <c:strCache>
                <c:ptCount val="2"/>
                <c:pt idx="0">
                  <c:v>Act 12.2023</c:v>
                </c:pt>
                <c:pt idx="1">
                  <c:v>Act 06.2025</c:v>
                </c:pt>
              </c:strCache>
            </c:strRef>
          </c:cat>
          <c:val>
            <c:numRef>
              <c:f>DB_Grafici!$B$102:$C$102</c:f>
              <c:numCache>
                <c:formatCode>#,##0.00;[Red]\(#,##0.00\)</c:formatCode>
                <c:ptCount val="2"/>
                <c:pt idx="0">
                  <c:v>1204.9326199999998</c:v>
                </c:pt>
                <c:pt idx="1">
                  <c:v>943.41910999999959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1-4E80-A40E-802F1396E1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3169776"/>
        <c:axId val="803159216"/>
      </c:barChart>
      <c:catAx>
        <c:axId val="80316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59216"/>
        <c:crosses val="autoZero"/>
        <c:auto val="1"/>
        <c:lblAlgn val="ctr"/>
        <c:lblOffset val="100"/>
        <c:noMultiLvlLbl val="0"/>
      </c:catAx>
      <c:valAx>
        <c:axId val="8031592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1"/>
              </a:solidFill>
              <a:prstDash val="sysDot"/>
              <a:round/>
            </a:ln>
            <a:effectLst/>
          </c:spPr>
        </c:majorGridlines>
        <c:numFmt formatCode="#,##0.00;[Red]\(#,##0.00\)" sourceLinked="1"/>
        <c:majorTickMark val="none"/>
        <c:minorTickMark val="none"/>
        <c:tickLblPos val="nextTo"/>
        <c:crossAx val="80316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2"/>
                </a:solidFill>
              </a:rPr>
              <a:t>Principali Clienti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17-4A5B-B821-7C1284C71F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17-4A5B-B821-7C1284C71F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17-4A5B-B821-7C1284C71F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17-4A5B-B821-7C1284C71F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17-4A5B-B821-7C1284C71FF4}"/>
              </c:ext>
            </c:extLst>
          </c:dPt>
          <c:dPt>
            <c:idx val="5"/>
            <c:bubble3D val="0"/>
            <c:explosion val="31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417-4A5B-B821-7C1284C71FF4}"/>
              </c:ext>
            </c:extLst>
          </c:dPt>
          <c:dLbls>
            <c:dLbl>
              <c:idx val="0"/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17-4A5B-B821-7C1284C71FF4}"/>
                </c:ext>
              </c:extLst>
            </c:dLbl>
            <c:dLbl>
              <c:idx val="5"/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417-4A5B-B821-7C1284C71FF4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DB_Grafici!$F$126:$F$131</c:f>
              <c:strCache>
                <c:ptCount val="6"/>
                <c:pt idx="0">
                  <c:v>Calzedonia Spa</c:v>
                </c:pt>
                <c:pt idx="1">
                  <c:v>Guess Europe Sagl</c:v>
                </c:pt>
                <c:pt idx="2">
                  <c:v>Ikea Italia Retail Srl</c:v>
                </c:pt>
                <c:pt idx="3">
                  <c:v>A.I.A. Spa</c:v>
                </c:pt>
                <c:pt idx="4">
                  <c:v>OVS Spa</c:v>
                </c:pt>
                <c:pt idx="5">
                  <c:v>Altri</c:v>
                </c:pt>
              </c:strCache>
            </c:strRef>
          </c:cat>
          <c:val>
            <c:numRef>
              <c:f>DB_Grafici!$G$126:$G$131</c:f>
              <c:numCache>
                <c:formatCode>_(* #,##0.00_);_(* \(#,##0.00\);_(* "-"??_);_(@_)</c:formatCode>
                <c:ptCount val="6"/>
                <c:pt idx="0">
                  <c:v>1779.4348900000002</c:v>
                </c:pt>
                <c:pt idx="1">
                  <c:v>162.83175</c:v>
                </c:pt>
                <c:pt idx="2">
                  <c:v>114.32895000000001</c:v>
                </c:pt>
                <c:pt idx="3">
                  <c:v>112.40900000000001</c:v>
                </c:pt>
                <c:pt idx="4">
                  <c:v>103.27079999999999</c:v>
                </c:pt>
                <c:pt idx="5">
                  <c:v>800.02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417-4A5B-B821-7C1284C71FF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33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Ebit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2"/>
              </a:solidFill>
            </a:defRPr>
          </a:pPr>
          <a:r>
            <a:rPr lang="en-US" sz="1400" b="1" i="0" u="none" strike="noStrike" baseline="0">
              <a:solidFill>
                <a:schemeClr val="tx2"/>
              </a:solidFill>
              <a:latin typeface="Aptos Narrow" panose="02110004020202020204"/>
            </a:rPr>
            <a:t>Ebit Waterfall</a:t>
          </a:r>
        </a:p>
      </cx:txPr>
    </cx:title>
    <cx:plotArea>
      <cx:plotAreaRegion>
        <cx:series layoutId="waterfall" uniqueId="{411F845D-D457-4BC6-8054-549F98C4A08C}">
          <cx:tx>
            <cx:txData>
              <cx:f>_xlchart.v5.1</cx:f>
              <cx:v>Act 06.2025</cx:v>
            </cx:txData>
          </cx:tx>
          <cx:dataPt idx="0">
            <cx:spPr>
              <a:solidFill>
                <a:srgbClr val="4EA72E"/>
              </a:solidFill>
              <a:ln w="12700">
                <a:solidFill>
                  <a:srgbClr val="4EA72E"/>
                </a:solidFill>
              </a:ln>
            </cx:spPr>
          </cx:dataPt>
          <cx:dataPt idx="4">
            <cx:spPr>
              <a:ln w="12700">
                <a:solidFill>
                  <a:srgbClr val="156082"/>
                </a:solidFill>
              </a:ln>
            </cx:spPr>
          </cx:dataPt>
          <cx:dataLabels pos="outEnd">
            <cx:numFmt formatCode="#.##0,00;(#.##0,00)" sourceLinked="0"/>
            <cx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2"/>
                    </a:solidFill>
                  </a:defRPr>
                </a:pPr>
                <a:endParaRPr lang="en-US" sz="900" b="1" i="0" u="none" strike="noStrike" baseline="0">
                  <a:solidFill>
                    <a:schemeClr val="tx2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 idx="0">
              <cx:numFmt formatCode="#.##0,00;(#.##0,00)" sourceLinked="0"/>
              <cx:spPr>
                <a:solidFill>
                  <a:schemeClr val="accent6">
                    <a:lumMod val="20000"/>
                    <a:lumOff val="80000"/>
                  </a:schemeClr>
                </a:solidFill>
                <a:ln>
                  <a:solidFill>
                    <a:schemeClr val="accent6"/>
                  </a:solidFill>
                </a:ln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900" b="1" i="0" u="none" strike="noStrike" baseline="0">
                      <a:solidFill>
                        <a:schemeClr val="tx2"/>
                      </a:solidFill>
                      <a:latin typeface="Aptos Narrow" panose="02110004020202020204"/>
                    </a:rPr>
                    <a:t>3.842,69</a:t>
                  </a:r>
                </a:p>
              </cx:txPr>
              <cx:visibility seriesName="0" categoryName="0" value="1"/>
              <cx:separator>, </cx:separator>
            </cx:dataLabel>
            <cx:dataLabel idx="4">
              <cx:numFmt formatCode="#.##0,00;(#.##0,00)" sourceLinked="0"/>
              <cx:spPr>
                <a:solidFill>
                  <a:schemeClr val="accent1">
                    <a:lumMod val="20000"/>
                    <a:lumOff val="80000"/>
                  </a:schemeClr>
                </a:solidFill>
                <a:ln>
                  <a:solidFill>
                    <a:schemeClr val="accent1"/>
                  </a:solidFill>
                </a:ln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900" b="1" i="0" u="none" strike="noStrike" baseline="0">
                      <a:solidFill>
                        <a:schemeClr val="tx2"/>
                      </a:solidFill>
                      <a:latin typeface="Aptos Narrow" panose="02110004020202020204"/>
                    </a:rPr>
                    <a:t>26,51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spPr>
          <a:ln w="12700">
            <a:solidFill>
              <a:schemeClr val="tx2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2"/>
                </a:solidFill>
              </a:defRPr>
            </a:pPr>
            <a:endParaRPr lang="en-US" sz="900" b="1" i="0" u="none" strike="noStrike" baseline="0">
              <a:solidFill>
                <a:schemeClr val="tx2"/>
              </a:solidFill>
              <a:latin typeface="Aptos Narrow" panose="02110004020202020204"/>
            </a:endParaRPr>
          </a:p>
        </cx:txPr>
      </cx:axis>
      <cx:axis id="1" hidden="1">
        <cx:valScaling/>
        <cx:majorGridlines>
          <cx:spPr>
            <a:ln>
              <a:solidFill>
                <a:schemeClr val="tx2"/>
              </a:solidFill>
              <a:prstDash val="sysDot"/>
            </a:ln>
          </cx:spPr>
        </cx:majorGridlines>
        <cx:tickLabels/>
      </cx:axis>
    </cx:plotArea>
  </cx:chart>
  <cx:spPr>
    <a:ln w="12700">
      <a:solidFill>
        <a:schemeClr val="tx2"/>
      </a:solidFill>
    </a:ln>
  </cx:spPr>
  <cx:fmtOvrs>
    <cx:fmtOvr idx="1">
      <cx:spPr>
        <a:pattFill prst="wdUpDiag">
          <a:fgClr>
            <a:srgbClr val="FF0000"/>
          </a:fgClr>
          <a:bgClr>
            <a:schemeClr val="bg1"/>
          </a:bgClr>
        </a:pattFill>
        <a:ln w="12700">
          <a:solidFill>
            <a:srgbClr val="FF0000"/>
          </a:solidFill>
        </a:ln>
      </cx:spPr>
    </cx:fmtOvr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</cx:strDim>
      <cx:numDim type="val">
        <cx:f>_xlchart.v5.5</cx:f>
      </cx:numDim>
    </cx:data>
  </cx:chartData>
  <cx:chart>
    <cx:title pos="t" align="ctr" overlay="0">
      <cx:tx>
        <cx:txData>
          <cx:v>Cash Flow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2"/>
              </a:solidFill>
            </a:defRPr>
          </a:pPr>
          <a:r>
            <a:rPr lang="en-US" sz="1400" b="1" i="0" u="none" strike="noStrike" baseline="0">
              <a:solidFill>
                <a:schemeClr val="tx2"/>
              </a:solidFill>
              <a:latin typeface="Aptos Narrow" panose="02110004020202020204"/>
            </a:rPr>
            <a:t>Cash Flow Waterfall</a:t>
          </a:r>
        </a:p>
      </cx:txPr>
    </cx:title>
    <cx:plotArea>
      <cx:plotAreaRegion>
        <cx:series layoutId="waterfall" uniqueId="{E6AAE8A1-CA9F-4107-A183-B10380FF6068}">
          <cx:tx>
            <cx:txData>
              <cx:f>_xlchart.v5.4</cx:f>
              <cx:v>Act 06.2025</cx:v>
            </cx:txData>
          </cx:tx>
          <cx:dataLabels pos="outEnd">
            <cx:numFmt formatCode="#.##0,00;(#.##0,00)" sourceLinked="0"/>
            <cx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2"/>
                    </a:solidFill>
                  </a:defRPr>
                </a:pPr>
                <a:endParaRPr lang="en-US" sz="900" b="1" i="0" u="none" strike="noStrike" baseline="0">
                  <a:solidFill>
                    <a:schemeClr val="tx2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spPr>
          <a:ln w="12700">
            <a:solidFill>
              <a:schemeClr val="tx2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2"/>
                </a:solidFill>
              </a:defRPr>
            </a:pPr>
            <a:endParaRPr lang="en-US" sz="900" b="1" i="0" u="none" strike="noStrike" baseline="0">
              <a:solidFill>
                <a:schemeClr val="tx2"/>
              </a:solidFill>
              <a:latin typeface="Aptos Narrow" panose="02110004020202020204"/>
            </a:endParaRPr>
          </a:p>
        </cx:txPr>
      </cx:axis>
      <cx:axis id="1" hidden="1">
        <cx:valScaling/>
        <cx:majorGridlines>
          <cx:spPr>
            <a:ln>
              <a:solidFill>
                <a:schemeClr val="tx2"/>
              </a:solidFill>
              <a:prstDash val="sysDot"/>
            </a:ln>
          </cx:spPr>
        </cx:majorGridlines>
        <cx:tickLabels/>
      </cx:axis>
    </cx:plotArea>
  </cx:chart>
  <cx:spPr>
    <a:ln w="12700">
      <a:solidFill>
        <a:schemeClr val="tx2"/>
      </a:solidFill>
    </a:ln>
  </cx:spPr>
  <cx:fmtOvrs>
    <cx:fmtOvr idx="1">
      <cx:spPr>
        <a:pattFill prst="wdUpDiag">
          <a:fgClr>
            <a:srgbClr val="FF0000"/>
          </a:fgClr>
          <a:bgClr>
            <a:schemeClr val="bg1"/>
          </a:bgClr>
        </a:pattFill>
        <a:ln w="12700">
          <a:solidFill>
            <a:srgbClr val="FF0000"/>
          </a:solidFill>
        </a:ln>
      </cx:spPr>
    </cx:fmtOvr>
    <cx:fmtOvr idx="0">
      <cx:spPr>
        <a:solidFill>
          <a:schemeClr val="accent6"/>
        </a:solidFill>
        <a:ln w="12700">
          <a:solidFill>
            <a:schemeClr val="accent6"/>
          </a:solidFill>
        </a:ln>
      </cx:spPr>
    </cx:fmtOvr>
  </cx:fmtOvr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  <cx:data id="1">
      <cx:strDim type="cat">
        <cx:f>_xlchart.v1.6</cx:f>
      </cx:strDim>
      <cx:numDim type="val">
        <cx:f>_xlchart.v1.10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00" b="1" i="0" u="none" strike="noStrike" baseline="0">
                <a:solidFill>
                  <a:schemeClr val="tx2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1" i="0" u="none" strike="noStrike" baseline="0">
                <a:effectLst/>
              </a:rPr>
              <a:t>Curva di Distribuzione del Fatturato</a:t>
            </a:r>
            <a:endParaRPr lang="en-GB" sz="1400" b="1" i="0" u="none" strike="noStrike" baseline="0">
              <a:effectLst/>
            </a:endParaRPr>
          </a:p>
        </cx:rich>
      </cx:tx>
    </cx:title>
    <cx:plotArea>
      <cx:plotAreaRegion>
        <cx:series layoutId="clusteredColumn" uniqueId="{1E1BBCB5-CE26-44BE-BB9B-A3618434543C}" formatIdx="0">
          <cx:tx>
            <cx:txData>
              <cx:f>_xlchart.v1.7</cx:f>
              <cx:v>Fatturato</cx:v>
            </cx:txData>
          </cx:tx>
          <cx:dataId val="0"/>
          <cx:layoutPr>
            <cx:aggregation/>
          </cx:layoutPr>
          <cx:axisId val="1"/>
        </cx:series>
        <cx:series layoutId="paretoLine" ownerIdx="0" uniqueId="{836067E4-D927-4C3E-968E-618C8F34C55A}" formatIdx="1">
          <cx:axisId val="2"/>
        </cx:series>
        <cx:series layoutId="clusteredColumn" hidden="1" uniqueId="{0E5DB870-0712-4747-8CA1-7A405C76D8D4}" formatIdx="2">
          <cx:tx>
            <cx:txData>
              <cx:f>_xlchart.v1.9</cx:f>
              <cx:v>Distribuzione</cx:v>
            </cx:txData>
          </cx:tx>
          <cx:dataId val="1"/>
          <cx:layoutPr>
            <cx:aggregation/>
          </cx:layoutPr>
          <cx:axisId val="1"/>
        </cx:series>
        <cx:series layoutId="paretoLine" ownerIdx="2" uniqueId="{FEDFADA8-85BD-4CD6-A965-E898B4B24D07}" formatIdx="3">
          <cx:axisId val="2"/>
        </cx:series>
      </cx:plotAreaRegion>
      <cx:axis id="0" hidden="1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400" b="1" i="0" u="none" strike="noStrike" baseline="0">
                <a:solidFill>
                  <a:schemeClr val="tx2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400" b="1" i="0" u="none" strike="noStrike" baseline="0">
              <a:solidFill>
                <a:schemeClr val="tx2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/>
        <cx:majorGridlines>
          <cx:spPr>
            <a:ln>
              <a:solidFill>
                <a:schemeClr val="tx2"/>
              </a:solidFill>
              <a:prstDash val="sysDot"/>
            </a:ln>
          </cx:spPr>
        </cx:majorGridlines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1" i="0" u="none" strike="noStrike" baseline="0">
                <a:solidFill>
                  <a:schemeClr val="tx2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000" b="1" i="0" u="none" strike="noStrike" baseline="0">
              <a:solidFill>
                <a:schemeClr val="tx2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ln w="12700">
      <a:solidFill>
        <a:schemeClr val="tx2"/>
      </a:solidFill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</cx:strDim>
      <cx:numDim type="val">
        <cx:f>_xlchart.v5.13</cx:f>
      </cx:numDim>
    </cx:data>
  </cx:chartData>
  <cx:chart>
    <cx:title pos="t" align="ctr" overlay="0">
      <cx:tx>
        <cx:txData>
          <cx:v>Ebit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2"/>
              </a:solidFill>
            </a:defRPr>
          </a:pPr>
          <a:r>
            <a:rPr lang="en-US" sz="1400" b="1" i="0" u="none" strike="noStrike" baseline="0">
              <a:solidFill>
                <a:schemeClr val="tx2"/>
              </a:solidFill>
              <a:latin typeface="Aptos Narrow" panose="02110004020202020204"/>
            </a:rPr>
            <a:t>Ebit Waterfall</a:t>
          </a:r>
        </a:p>
      </cx:txPr>
    </cx:title>
    <cx:plotArea>
      <cx:plotAreaRegion>
        <cx:series layoutId="waterfall" uniqueId="{411F845D-D457-4BC6-8054-549F98C4A08C}">
          <cx:tx>
            <cx:txData>
              <cx:f>_xlchart.v5.12</cx:f>
              <cx:v>Act 06.2025</cx:v>
            </cx:txData>
          </cx:tx>
          <cx:dataPt idx="0">
            <cx:spPr>
              <a:solidFill>
                <a:srgbClr val="4EA72E"/>
              </a:solidFill>
              <a:ln w="12700">
                <a:solidFill>
                  <a:srgbClr val="4EA72E"/>
                </a:solidFill>
              </a:ln>
            </cx:spPr>
          </cx:dataPt>
          <cx:dataPt idx="4">
            <cx:spPr>
              <a:ln w="12700">
                <a:solidFill>
                  <a:srgbClr val="156082"/>
                </a:solidFill>
              </a:ln>
            </cx:spPr>
          </cx:dataPt>
          <cx:dataLabels pos="outEnd">
            <cx:numFmt formatCode="#.##0,00;(#.##0,00)" sourceLinked="0"/>
            <cx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2"/>
                    </a:solidFill>
                  </a:defRPr>
                </a:pPr>
                <a:endParaRPr lang="en-US" sz="900" b="1" i="0" u="none" strike="noStrike" baseline="0">
                  <a:solidFill>
                    <a:schemeClr val="tx2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 idx="0">
              <cx:spPr>
                <a:solidFill>
                  <a:schemeClr val="accent6">
                    <a:lumMod val="20000"/>
                    <a:lumOff val="80000"/>
                  </a:schemeClr>
                </a:solidFill>
                <a:ln>
                  <a:solidFill>
                    <a:schemeClr val="accent6"/>
                  </a:solidFill>
                </a:ln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900" b="1" i="0" u="none" strike="noStrike" baseline="0">
                      <a:solidFill>
                        <a:schemeClr val="tx2"/>
                      </a:solidFill>
                      <a:latin typeface="Aptos Narrow" panose="02110004020202020204"/>
                    </a:rPr>
                    <a:t>3.842,69</a:t>
                  </a:r>
                </a:p>
              </cx:txPr>
            </cx:dataLabel>
            <cx:dataLabel idx="4">
              <cx:spPr>
                <a:solidFill>
                  <a:schemeClr val="accent1">
                    <a:lumMod val="20000"/>
                    <a:lumOff val="80000"/>
                  </a:schemeClr>
                </a:solidFill>
                <a:ln>
                  <a:solidFill>
                    <a:schemeClr val="accent1"/>
                  </a:solidFill>
                </a:ln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900" b="1" i="0" u="none" strike="noStrike" baseline="0">
                      <a:solidFill>
                        <a:schemeClr val="tx2"/>
                      </a:solidFill>
                      <a:latin typeface="Aptos Narrow" panose="02110004020202020204"/>
                    </a:rPr>
                    <a:t>26,51</a:t>
                  </a:r>
                </a:p>
              </cx:txPr>
            </cx:dataLabel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spPr>
          <a:ln w="12700">
            <a:solidFill>
              <a:schemeClr val="tx2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2"/>
                </a:solidFill>
              </a:defRPr>
            </a:pPr>
            <a:endParaRPr lang="en-US" sz="900" b="1" i="0" u="none" strike="noStrike" baseline="0">
              <a:solidFill>
                <a:schemeClr val="tx2"/>
              </a:solidFill>
              <a:latin typeface="Aptos Narrow" panose="02110004020202020204"/>
            </a:endParaRPr>
          </a:p>
        </cx:txPr>
      </cx:axis>
      <cx:axis id="1" hidden="1">
        <cx:valScaling/>
        <cx:majorGridlines>
          <cx:spPr>
            <a:ln>
              <a:solidFill>
                <a:schemeClr val="tx2"/>
              </a:solidFill>
              <a:prstDash val="sysDot"/>
            </a:ln>
          </cx:spPr>
        </cx:majorGridlines>
        <cx:tickLabels/>
      </cx:axis>
    </cx:plotArea>
  </cx:chart>
  <cx:spPr>
    <a:ln w="12700">
      <a:solidFill>
        <a:schemeClr val="tx2"/>
      </a:solidFill>
    </a:ln>
  </cx:spPr>
  <cx:fmtOvrs>
    <cx:fmtOvr idx="1">
      <cx:spPr>
        <a:pattFill prst="wdUpDiag">
          <a:fgClr>
            <a:srgbClr val="FF0000"/>
          </a:fgClr>
          <a:bgClr>
            <a:schemeClr val="bg1"/>
          </a:bgClr>
        </a:pattFill>
        <a:ln w="12700">
          <a:solidFill>
            <a:srgbClr val="FF0000"/>
          </a:solidFill>
        </a:ln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6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20" Type="http://schemas.microsoft.com/office/2014/relationships/chartEx" Target="../charts/chartEx3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microsoft.com/office/2014/relationships/chartEx" Target="../charts/chartEx2.xml"/><Relationship Id="rId10" Type="http://schemas.openxmlformats.org/officeDocument/2006/relationships/chart" Target="../charts/chart10.xml"/><Relationship Id="rId19" Type="http://schemas.openxmlformats.org/officeDocument/2006/relationships/chart" Target="../charts/chart17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350520</xdr:colOff>
      <xdr:row>3</xdr:row>
      <xdr:rowOff>53340</xdr:rowOff>
    </xdr:from>
    <xdr:to>
      <xdr:col>11</xdr:col>
      <xdr:colOff>396240</xdr:colOff>
      <xdr:row>10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D4A3D9-9F77-B4F8-808C-FAB2B83B0806}"/>
            </a:ext>
          </a:extLst>
        </xdr:cNvPr>
        <xdr:cNvSpPr txBox="1"/>
      </xdr:nvSpPr>
      <xdr:spPr>
        <a:xfrm>
          <a:off x="5966460" y="601980"/>
          <a:ext cx="309372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AD OGNI MODIFICA,</a:t>
          </a:r>
          <a:r>
            <a:rPr lang="en-GB" sz="1400" b="1" baseline="0"/>
            <a:t> CLICCARE SUL PULSANTE "AGGIORNA TUTTI" NEL MENU' DATI</a:t>
          </a:r>
          <a:endParaRPr lang="en-GB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12</xdr:col>
      <xdr:colOff>7620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626F9-C8BF-4DBB-AF69-6A4B6F021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</xdr:colOff>
      <xdr:row>25</xdr:row>
      <xdr:rowOff>0</xdr:rowOff>
    </xdr:from>
    <xdr:to>
      <xdr:col>8</xdr:col>
      <xdr:colOff>327660</xdr:colOff>
      <xdr:row>36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47C12D-BD62-42A0-8390-871C47A7F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518160</xdr:colOff>
      <xdr:row>25</xdr:row>
      <xdr:rowOff>15240</xdr:rowOff>
    </xdr:from>
    <xdr:to>
      <xdr:col>16</xdr:col>
      <xdr:colOff>213360</xdr:colOff>
      <xdr:row>36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9ED2B0-E0E6-4144-A138-6338FE763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37</xdr:row>
      <xdr:rowOff>22860</xdr:rowOff>
    </xdr:from>
    <xdr:to>
      <xdr:col>8</xdr:col>
      <xdr:colOff>304800</xdr:colOff>
      <xdr:row>48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5278AA-B71D-40C5-A301-1A6A7C1A4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548640</xdr:colOff>
      <xdr:row>37</xdr:row>
      <xdr:rowOff>30480</xdr:rowOff>
    </xdr:from>
    <xdr:to>
      <xdr:col>16</xdr:col>
      <xdr:colOff>243840</xdr:colOff>
      <xdr:row>48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3717F7-F6FF-48B2-B082-BF15E0603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50</xdr:row>
      <xdr:rowOff>15240</xdr:rowOff>
    </xdr:from>
    <xdr:to>
      <xdr:col>5</xdr:col>
      <xdr:colOff>281940</xdr:colOff>
      <xdr:row>73</xdr:row>
      <xdr:rowOff>94706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CCC0DA-040E-4553-A9F1-8C2AD823A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419100</xdr:colOff>
      <xdr:row>50</xdr:row>
      <xdr:rowOff>0</xdr:rowOff>
    </xdr:from>
    <xdr:to>
      <xdr:col>9</xdr:col>
      <xdr:colOff>443100</xdr:colOff>
      <xdr:row>73</xdr:row>
      <xdr:rowOff>78806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2CD116-382D-4677-8EA9-7A7E19F0C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556260</xdr:colOff>
      <xdr:row>50</xdr:row>
      <xdr:rowOff>0</xdr:rowOff>
    </xdr:from>
    <xdr:to>
      <xdr:col>15</xdr:col>
      <xdr:colOff>498660</xdr:colOff>
      <xdr:row>73</xdr:row>
      <xdr:rowOff>78806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AD7E49-83CA-44DA-9B5E-194F138D0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79</xdr:row>
      <xdr:rowOff>0</xdr:rowOff>
    </xdr:from>
    <xdr:to>
      <xdr:col>8</xdr:col>
      <xdr:colOff>304800</xdr:colOff>
      <xdr:row>93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70525A-2123-4D79-9021-3410D132F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96</xdr:row>
      <xdr:rowOff>0</xdr:rowOff>
    </xdr:from>
    <xdr:to>
      <xdr:col>8</xdr:col>
      <xdr:colOff>304800</xdr:colOff>
      <xdr:row>110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AC2E710-C2A0-4FD6-878C-1C358EB34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326571</xdr:colOff>
      <xdr:row>94</xdr:row>
      <xdr:rowOff>161108</xdr:rowOff>
    </xdr:from>
    <xdr:to>
      <xdr:col>27</xdr:col>
      <xdr:colOff>326571</xdr:colOff>
      <xdr:row>111</xdr:row>
      <xdr:rowOff>79466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2095666-BCF6-87E4-FF4A-2D8ADFD99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464820</xdr:colOff>
      <xdr:row>111</xdr:row>
      <xdr:rowOff>148590</xdr:rowOff>
    </xdr:from>
    <xdr:to>
      <xdr:col>8</xdr:col>
      <xdr:colOff>160020</xdr:colOff>
      <xdr:row>126</xdr:row>
      <xdr:rowOff>148590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C19455-3C62-62C2-D249-A1E669043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129</xdr:row>
      <xdr:rowOff>0</xdr:rowOff>
    </xdr:from>
    <xdr:to>
      <xdr:col>8</xdr:col>
      <xdr:colOff>304800</xdr:colOff>
      <xdr:row>144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3911392-86AD-40E7-95B0-77D0C7FE8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66675</xdr:colOff>
      <xdr:row>110</xdr:row>
      <xdr:rowOff>76200</xdr:rowOff>
    </xdr:from>
    <xdr:to>
      <xdr:col>14</xdr:col>
      <xdr:colOff>30480</xdr:colOff>
      <xdr:row>125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26E88A27-D751-4006-BE2F-5154C32E4A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62675" y="21031200"/>
              <a:ext cx="450723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0</xdr:col>
      <xdr:colOff>601980</xdr:colOff>
      <xdr:row>205</xdr:row>
      <xdr:rowOff>22860</xdr:rowOff>
    </xdr:from>
    <xdr:to>
      <xdr:col>6</xdr:col>
      <xdr:colOff>594360</xdr:colOff>
      <xdr:row>232</xdr:row>
      <xdr:rowOff>133350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564D6863-54E5-4844-9666-58DF0828CF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80" y="39075360"/>
              <a:ext cx="3649980" cy="5253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149</xdr:row>
      <xdr:rowOff>0</xdr:rowOff>
    </xdr:from>
    <xdr:to>
      <xdr:col>8</xdr:col>
      <xdr:colOff>304800</xdr:colOff>
      <xdr:row>164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EDC0B33-4F5B-4C7A-BFA2-9E719A218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0</xdr:colOff>
      <xdr:row>165</xdr:row>
      <xdr:rowOff>0</xdr:rowOff>
    </xdr:from>
    <xdr:to>
      <xdr:col>8</xdr:col>
      <xdr:colOff>304800</xdr:colOff>
      <xdr:row>180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A191341-A2CD-4206-B97B-53430DA64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181</xdr:row>
      <xdr:rowOff>0</xdr:rowOff>
    </xdr:from>
    <xdr:to>
      <xdr:col>8</xdr:col>
      <xdr:colOff>304800</xdr:colOff>
      <xdr:row>196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3F82247-7B25-49D3-B0A4-D6C0CEF01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0</xdr:colOff>
      <xdr:row>239</xdr:row>
      <xdr:rowOff>0</xdr:rowOff>
    </xdr:from>
    <xdr:to>
      <xdr:col>13</xdr:col>
      <xdr:colOff>68580</xdr:colOff>
      <xdr:row>254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0A4C9EA-33A0-4F6B-B9EF-02AD4F2F9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274320</xdr:colOff>
      <xdr:row>239</xdr:row>
      <xdr:rowOff>53340</xdr:rowOff>
    </xdr:from>
    <xdr:to>
      <xdr:col>7</xdr:col>
      <xdr:colOff>579120</xdr:colOff>
      <xdr:row>254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5E089F71-BD89-4B67-94BA-D578B35A38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320" y="45582840"/>
              <a:ext cx="45720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656408</xdr:colOff>
      <xdr:row>65</xdr:row>
      <xdr:rowOff>156210</xdr:rowOff>
    </xdr:from>
    <xdr:to>
      <xdr:col>7</xdr:col>
      <xdr:colOff>260168</xdr:colOff>
      <xdr:row>80</xdr:row>
      <xdr:rowOff>156210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91D53B4-4B92-BDFB-B44A-69CC13E679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1533" y="12538710"/>
              <a:ext cx="556641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c/Mac/Mac/Home/Documents/$LUCA/02_Clienti/TH_Hotels/duomo_project/bplan_review/35/THD_Business%20Plan_revLC35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idonlus.sharepoint.com/sites/ControllodiGestione/Documenti%20condivisi/Report%20mensile/02.REPORT%20MENSILE/04.%20APRILE%202024/QUID_Report%20CE_Aprile%202024%20-%20Copia.xlsx" TargetMode="External"/><Relationship Id="rId1" Type="http://schemas.openxmlformats.org/officeDocument/2006/relationships/externalLinkPath" Target="/sites/ControllodiGestione/Documenti%20condivisi/Report%20mensile/02.REPORT%20MENSILE/04.%20APRILE%202024/QUID_Report%20CE_Aprile%202024%20-%20Copi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ControllodiGestione/Documenti%20condivisi/Report%20mensile/02.REPORT%20MENSILE/04.%20APRILE%202024/BP_Annuale_riclass_semplice_Vuot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ac/Mac/psf/Home/ENUMERA/CLIENTI/HELIOS%20GROUP%20S.P.A.%20-%20AGROLAB%20GMBH/sent_06/03_AGR_RC_Calculations_B_C_D_rev_06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idonlus.sharepoint.com/sites/ControllodiGestione/Documenti%20condivisi/Report%20mensile/REV_TM/AnalisiCE_gestionale_industrialeQUID.xlsx" TargetMode="External"/><Relationship Id="rId1" Type="http://schemas.openxmlformats.org/officeDocument/2006/relationships/externalLinkPath" Target="/sites/ControllodiGestione/Documenti%20condivisi/Report%20mensile/REV_TM/AnalisiCE_gestionale_industrialeQUI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ac/Home/Downloads/Legenda%20codici%20Centrale%20Rischi%20Banca%20d'Itali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ac/Dropbox/scalabrin-corazza/Var-spe/CENTRALE%20RISCHI%20WT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isclaimer"/>
      <sheetName val="Valutazione"/>
      <sheetName val="Wacc"/>
      <sheetName val="Rev2014"/>
      <sheetName val="FC2015"/>
      <sheetName val="otherWC"/>
      <sheetName val="2.grafici"/>
      <sheetName val="1.Financials"/>
      <sheetName val="3.sensitivity"/>
      <sheetName val="concessioni"/>
      <sheetName val="PU"/>
      <sheetName val="EBITDA"/>
      <sheetName val="ROOMS"/>
      <sheetName val="BP&gt;"/>
      <sheetName val="Tax"/>
      <sheetName val="INVESTIMENTI"/>
      <sheetName val="HR"/>
      <sheetName val="New_Finance"/>
      <sheetName val="masterBP"/>
      <sheetName val="PU01_TH_galleria"/>
      <sheetName val="PU02_ThDuomo21"/>
      <sheetName val="PU03_ThDuomo19CC"/>
      <sheetName val="PU04_Enoteca"/>
      <sheetName val="PU05_R_Leonardo"/>
      <sheetName val="PU06_R_Pizzeria"/>
      <sheetName val="PU07_R_DuomoTerrace"/>
      <sheetName val="PU08_Eventi"/>
      <sheetName val="PU09_R_Oyster"/>
      <sheetName val="PU10_R_Duomo21VIPterrace"/>
      <sheetName val="PU11_R_Pavarotti"/>
      <sheetName val="PU12_Passerella"/>
      <sheetName val="PU13_Musei"/>
      <sheetName val="Amministrativi"/>
      <sheetName val="Personale"/>
      <sheetName val="INPUT&gt;"/>
      <sheetName val="CHECKDATAMESE"/>
      <sheetName val="DataMese"/>
      <sheetName val="check_map"/>
      <sheetName val="MAP_g"/>
      <sheetName val="mappatura_conti"/>
      <sheetName val="DataAn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PROCESSO"/>
      <sheetName val="&gt;&gt;&gt;"/>
      <sheetName val="INDICATORI"/>
      <sheetName val="BP"/>
      <sheetName val="CE GRANT"/>
      <sheetName val="Sheet2"/>
      <sheetName val="&gt;"/>
      <sheetName val="PIVOT CONTI"/>
      <sheetName val="Dati Contabili"/>
      <sheetName val="MAP"/>
      <sheetName val="VDS"/>
      <sheetName val="MUTUI"/>
      <sheetName val="OLD_B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&gt;&gt;&gt;"/>
      <sheetName val="Report"/>
      <sheetName val="BPLAN"/>
      <sheetName val="&gt;"/>
      <sheetName val="VDS"/>
      <sheetName val="MAP"/>
      <sheetName val="dati contabili"/>
      <sheetName val="MUTUI"/>
      <sheetName val="GRAFICI_performance_fin"/>
      <sheetName val="GRAFICO_ore_la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isclaimer"/>
      <sheetName val="FS"/>
      <sheetName val="PRICE_CALCULATION"/>
      <sheetName val="pvt (detail)"/>
      <sheetName val="pvt"/>
      <sheetName val="pvt (2)"/>
      <sheetName val="pvt (3)"/>
      <sheetName val="MAP"/>
      <sheetName val="KEY"/>
      <sheetName val="DATA"/>
      <sheetName val="Staff_prov"/>
      <sheetName val="not mapped"/>
      <sheetName val="Payables"/>
      <sheetName val="investments"/>
      <sheetName val="double account"/>
      <sheetName val="1.Financial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  <sheetName val="CE_Rcil"/>
      <sheetName val="Indicatori"/>
      <sheetName val="DB_contabile"/>
      <sheetName val="BILANCINO 30.11.2023_NO FONDI"/>
      <sheetName val="Personale"/>
      <sheetName val="PERSONALE BUDGET 2024_REV01"/>
      <sheetName val="FATTURATO_ 23 e BUDGET 24"/>
      <sheetName val="COSTI_CHIUSURA 23 e BUDGET 24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ma segnalazioni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a cat. di segnalazion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o Gazzonis" refreshedDate="45908.527717013887" createdVersion="8" refreshedVersion="8" minRefreshableVersion="3" recordCount="18988" xr:uid="{64F6802B-16F0-4C09-BC15-2CE4163A3DB6}">
  <cacheSource type="worksheet">
    <worksheetSource name="DB_Complessivo"/>
  </cacheSource>
  <cacheFields count="15">
    <cacheField name="ACT/BDG" numFmtId="0">
      <sharedItems containsBlank="1" count="4">
        <s v="ACT"/>
        <s v="BDG"/>
        <s v="REV_BDG"/>
        <m u="1"/>
      </sharedItems>
    </cacheField>
    <cacheField name="Mese Competenza" numFmtId="14">
      <sharedItems containsSemiMixedTypes="0" containsNonDate="0" containsDate="1" containsString="0" minDate="2020-12-31T00:00:00" maxDate="2026-01-01T00:00:00" count="50">
        <d v="2020-12-31T00:00:00"/>
        <d v="2021-12-31T00:00:00"/>
        <d v="2022-01-31T00:00:00"/>
        <d v="2022-02-28T00:00:00"/>
        <d v="2022-03-31T00:00:00"/>
        <d v="2022-04-30T00:00:00"/>
        <d v="2022-05-31T00:00:00"/>
        <d v="2022-06-30T00:00:00"/>
        <d v="2022-07-31T00:00:00"/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</sharedItems>
    </cacheField>
    <cacheField name="Conto" numFmtId="0">
      <sharedItems count="476">
        <s v="06011001"/>
        <s v="06011002"/>
        <s v="00011200"/>
        <s v="06011003"/>
        <s v="00011301"/>
        <s v="06011004"/>
        <s v="00011302"/>
        <s v="06011005"/>
        <s v="00011400"/>
        <s v="06011006"/>
        <s v="00011700"/>
        <s v="06011007"/>
        <s v="00021000"/>
        <s v="06011008"/>
        <s v="00021001"/>
        <s v="06011009"/>
        <s v="00021002"/>
        <s v="06011010"/>
        <s v="00021100"/>
        <s v="06011011"/>
        <s v="06011013"/>
        <s v="00021200"/>
        <s v="06011014"/>
        <s v="06011015"/>
        <s v="00021302"/>
        <s v="06011016"/>
        <s v="00021303"/>
        <s v="06011017"/>
        <s v="00021304"/>
        <s v="06021000"/>
        <s v="00021305"/>
        <s v="06021001"/>
        <s v="06021002"/>
        <s v="06021003"/>
        <s v="00031301"/>
        <s v="06021004"/>
        <s v="00031302"/>
        <s v="06021005"/>
        <s v="00031303"/>
        <s v="06021006"/>
        <s v="00031304"/>
        <s v="06021007"/>
        <s v="06021008"/>
        <s v="06021050"/>
        <s v="06021051"/>
        <s v="00041000"/>
        <s v="06021052"/>
        <s v="00041100"/>
        <s v="06021053"/>
        <s v="00041300"/>
        <s v="06021054"/>
        <s v="01011000"/>
        <s v="06021055"/>
        <s v="01012000"/>
        <s v="06021100"/>
        <s v="01013000"/>
        <s v="06021101"/>
        <s v="01014000"/>
        <s v="06021102"/>
        <s v="01033000"/>
        <s v="06021103"/>
        <s v="01051000"/>
        <s v="06021104"/>
        <s v="06021105"/>
        <s v="01051002"/>
        <s v="06021106"/>
        <s v="06021107"/>
        <s v="01051004"/>
        <s v="06021150"/>
        <s v="06021200"/>
        <s v="01051008"/>
        <s v="06021201"/>
        <s v="01051009"/>
        <s v="06021203"/>
        <s v="01051010"/>
        <s v="06021204"/>
        <s v="06021205"/>
        <s v="06021250"/>
        <s v="01073000"/>
        <s v="06021251"/>
        <s v="01073001"/>
        <s v="06021252"/>
        <s v="01073002"/>
        <s v="06021253"/>
        <s v="01073003"/>
        <s v="06021254"/>
        <s v="01073004"/>
        <s v="06021255"/>
        <s v="01073005"/>
        <s v="06021256"/>
        <s v="01073006"/>
        <s v="06021300"/>
        <s v="01073007"/>
        <s v="06021301"/>
        <s v="01073008"/>
        <s v="06021302"/>
        <s v="01073010"/>
        <s v="06021303"/>
        <s v="01073011"/>
        <s v="06021304"/>
        <s v="06021306"/>
        <s v="01073013"/>
        <s v="06021307"/>
        <s v="06021308"/>
        <s v="06021309"/>
        <s v="01091000"/>
        <s v="06021310"/>
        <s v="01091100"/>
        <s v="06021311"/>
        <s v="02011001"/>
        <s v="06021312"/>
        <s v="06021313"/>
        <s v="06021314"/>
        <s v="06021350"/>
        <s v="06021351"/>
        <s v="06021352"/>
        <s v="06021400"/>
        <s v="02020001"/>
        <s v="06021401"/>
        <s v="06021402"/>
        <s v="02020003"/>
        <s v="06021403"/>
        <s v="02020004"/>
        <s v="06021500"/>
        <s v="02020005"/>
        <s v="06021501"/>
        <s v="02020006"/>
        <s v="06021600"/>
        <s v="02020007"/>
        <s v="06021601"/>
        <s v="02020008"/>
        <s v="06021603"/>
        <s v="02020009"/>
        <s v="06021604"/>
        <s v="02020010"/>
        <s v="06021610"/>
        <s v="06021700"/>
        <s v="06031000"/>
        <s v="06031001"/>
        <s v="06031002"/>
        <s v="06031003"/>
        <s v="06031004"/>
        <s v="06031005"/>
        <s v="06031006"/>
        <s v="06031007"/>
        <s v="03011001"/>
        <s v="06031008"/>
        <s v="03011002"/>
        <s v="06031009"/>
        <s v="03011003"/>
        <s v="06031010"/>
        <s v="03021200"/>
        <s v="06032000"/>
        <s v="06033000"/>
        <s v="03021800"/>
        <s v="06033001"/>
        <s v="06033002"/>
        <s v="04011001"/>
        <s v="04011003"/>
        <s v="04011005"/>
        <s v="04011006"/>
        <s v="04011007"/>
        <s v="04011008"/>
        <s v="04011009"/>
        <s v="04011010"/>
        <s v="04015003"/>
        <s v="04015005"/>
        <s v="04015006"/>
        <s v="04015007"/>
        <s v="04015008"/>
        <s v="04021300"/>
        <s v="04021400"/>
        <s v="04031000"/>
        <s v="04031100"/>
        <s v="04031200"/>
        <s v="04031300"/>
        <s v="06051001"/>
        <s v="04041000"/>
        <s v="06051002"/>
        <s v="06051003"/>
        <s v="06051004"/>
        <s v="05011205"/>
        <s v="06051101"/>
        <s v="05011206"/>
        <s v="06051102"/>
        <s v="05011207"/>
        <s v="06051103"/>
        <s v="05011209"/>
        <s v="06051104"/>
        <s v="05011210"/>
        <s v="06051105"/>
        <s v="05011211"/>
        <s v="06051106"/>
        <s v="05011212"/>
        <s v="06051107"/>
        <s v="05011213"/>
        <s v="06051108"/>
        <s v="05011214"/>
        <s v="06061000"/>
        <s v="05011215"/>
        <s v="06063000"/>
        <s v="06071000"/>
        <s v="06071300"/>
        <s v="06081000"/>
        <s v="06081001"/>
        <s v="05011301"/>
        <s v="06081002"/>
        <s v="05011303"/>
        <s v="06081003"/>
        <s v="06081005"/>
        <s v="05021000"/>
        <s v="06081006"/>
        <s v="05022000"/>
        <s v="06081008"/>
        <s v="05023000"/>
        <s v="06081009"/>
        <s v="05024000"/>
        <s v="06081010"/>
        <s v="06081012"/>
        <s v="06081013"/>
        <s v="05033000"/>
        <s v="06081014"/>
        <s v="05033001"/>
        <s v="06081015"/>
        <s v="05033002"/>
        <s v="06081016"/>
        <s v="06081017"/>
        <s v="06081020"/>
        <s v="05033100"/>
        <s v="06081021"/>
        <s v="05033101"/>
        <s v="06091501"/>
        <s v="05033102"/>
        <s v="06091502"/>
        <s v="05033103"/>
        <s v="06091503"/>
        <s v="06091601"/>
        <s v="06091602"/>
        <s v="07051004"/>
        <s v="07011001"/>
        <s v="05033300"/>
        <s v="07011002"/>
        <s v="05033302"/>
        <s v="07011003"/>
        <s v="07011004"/>
        <s v="07011005"/>
        <s v="07011100"/>
        <s v="07011101"/>
        <s v="07011102"/>
        <s v="07011104"/>
        <s v="07011200"/>
        <s v="05051001"/>
        <s v="07021000"/>
        <s v="05051002"/>
        <s v="07021100"/>
        <s v="07023000"/>
        <s v="05051004"/>
        <s v="07051001"/>
        <s v="05051005"/>
        <s v="07051002"/>
        <s v="07051005"/>
        <s v="07051009"/>
        <s v="05061001"/>
        <s v="07051010"/>
        <s v="05061002"/>
        <s v="07051011"/>
        <s v="07051012"/>
        <s v="07051014"/>
        <s v="07052000"/>
        <s v="05061008"/>
        <s v="07052001"/>
        <s v="05061009"/>
        <s v="07052002"/>
        <s v="05061010"/>
        <s v="07052003"/>
        <s v="05061011"/>
        <s v="07073000"/>
        <s v="05061012"/>
        <s v="07073001"/>
        <s v="05061014"/>
        <s v="05061015"/>
        <s v="05061016"/>
        <s v="05061018"/>
        <s v="05061019"/>
        <s v="05061100"/>
        <s v="05061200"/>
        <s v="05071000"/>
        <s v="05071100"/>
        <s v="06011018"/>
        <s v="06011019"/>
        <s v="06011020"/>
        <s v="06021108"/>
        <s v="06021109"/>
        <s v="06021110"/>
        <s v="06021111"/>
        <s v="06021112"/>
        <s v="06021113"/>
        <s v="06021115"/>
        <s v="06021152"/>
        <s v="06021316"/>
        <s v="06021353"/>
        <s v="06021602"/>
        <s v="06021800"/>
        <s v="06061001"/>
        <s v="06071200"/>
        <s v="06081011"/>
        <s v="06081023"/>
        <s v="06081024"/>
        <s v="07051006"/>
        <s v="07051008"/>
        <s v="07051013"/>
        <s v="07051015"/>
        <s v="07051016"/>
        <s v="07051901"/>
        <s v="07061200"/>
        <s v="07071300"/>
        <s v="00001000"/>
        <s v="00032300"/>
        <s v="00032301"/>
        <s v="01051001"/>
        <s v="01051011"/>
        <s v="01073012"/>
        <s v="01074000"/>
        <s v="02011002"/>
        <s v="02011003"/>
        <s v="02020002"/>
        <s v="02020011"/>
        <s v="02020012"/>
        <s v="02020030"/>
        <s v="02020031"/>
        <s v="03021600"/>
        <s v="04021301"/>
        <s v="04021302"/>
        <s v="04021500"/>
        <s v="04025000"/>
        <s v="05011216"/>
        <s v="05011217"/>
        <s v="05011304"/>
        <s v="05025000"/>
        <s v="05033106"/>
        <s v="05033303"/>
        <s v="05051003"/>
        <s v="05051007"/>
        <s v="05061006"/>
        <s v="05061007"/>
        <s v="05061020"/>
        <s v="06021114"/>
        <s v="06021317"/>
        <s v="06021319"/>
        <s v="06091504"/>
        <s v="07011007"/>
        <s v="00035000"/>
        <s v="05041005"/>
        <s v="03031002"/>
        <s v="05061004"/>
        <s v="06021320"/>
        <s v="06021321"/>
        <s v="06021405"/>
        <s v="06021902"/>
        <s v="02020013"/>
        <s v="06021404"/>
        <s v="06021702"/>
        <s v="06021900"/>
        <s v="06021901"/>
        <s v="06031011"/>
        <s v="02020014"/>
        <s v="05033004"/>
        <s v="06021116"/>
        <s v="06021154"/>
        <s v="06081007"/>
        <s v="06081025"/>
        <s v="06081026"/>
        <s v="07011009"/>
        <s v="05033107"/>
        <s v="07052006"/>
        <s v="06021153"/>
        <s v="06021318"/>
        <s v="06021701"/>
        <s v="06091505"/>
        <s v="07071400"/>
        <s v="07052005"/>
        <s v="06091301"/>
        <s v="07051003"/>
        <s v="05011200"/>
        <s v="05033003"/>
        <s v="07011008"/>
        <s v="06021009"/>
        <s v="06111100"/>
        <s v="02020015"/>
        <s v="07052004"/>
        <s v="06021354"/>
        <s v="06031012"/>
        <s v="06031013"/>
        <s v="06081018"/>
        <s v="06021117"/>
        <s v="06021151"/>
        <s v="06021903"/>
        <s v="01073014"/>
        <s v="04021501"/>
        <s v="05011218"/>
        <s v="05033108"/>
        <s v="07051017"/>
        <s v="05041006"/>
        <s v="03031005"/>
        <s v="06011021"/>
        <s v="06021322"/>
        <s v="06033003"/>
        <s v="00021101"/>
        <s v="06021323"/>
        <s v="06031014"/>
        <s v="06081027"/>
        <s v="02011004"/>
        <s v="02011005"/>
        <s v="02011006"/>
        <s v="05061021"/>
        <s v="01051003"/>
        <s v="06031015"/>
        <s v="06021206"/>
        <s v="05033305"/>
        <s v="06011012"/>
        <s v="06051200"/>
        <s v="00021400"/>
        <s v="01051012"/>
        <s v="05026000"/>
        <s v="06011022"/>
        <s v="05041001"/>
        <s v="05041003"/>
        <s v="05061022"/>
        <s v="06012000"/>
        <s v="06021257"/>
        <s v="02020032"/>
        <s v="05011152"/>
        <s v="05033104"/>
        <s v="05033306"/>
        <s v="05061023"/>
        <s v="05061024"/>
        <s v="00021310"/>
        <s v="00021300"/>
        <s v="02011007"/>
        <s v="02020016"/>
        <s v="05011219"/>
        <s v="06021315"/>
        <s v="06120001"/>
        <s v="05061025"/>
        <s v="01051005"/>
        <s v="06031016"/>
        <s v="05051006"/>
        <s v="07052007"/>
        <s v="06041000/A"/>
        <s v="06041000/B"/>
        <s v="06041000/C"/>
        <s v="06041000/D"/>
        <s v="XXXX009"/>
        <s v="XXXX012"/>
        <s v="XXXX008"/>
        <s v="XXXX007"/>
        <s v="XXXX014"/>
        <s v="XXXX004"/>
        <s v="XXXX005"/>
        <s v="XXXX003"/>
        <s v="XXXX002"/>
        <s v="XXXX001"/>
        <s v="XXXX006"/>
        <s v="XXXX013"/>
        <s v="XXXX015"/>
        <s v="XXXX011"/>
        <s v="XXXX010"/>
        <s v="XXXX016"/>
        <s v="X0000001"/>
        <s v="X0000002"/>
        <s v="X0000003"/>
        <s v="X0000004"/>
        <s v="X0000005"/>
        <s v="X0000006"/>
        <s v="X0000007"/>
        <s v="X0000008"/>
      </sharedItems>
    </cacheField>
    <cacheField name="Descr. Conto" numFmtId="0">
      <sharedItems containsBlank="1" containsMixedTypes="1" containsNumber="1" containsInteger="1" minValue="45688" maxValue="46022" count="520">
        <s v="ACQUISTO TESSUTI"/>
        <s v="ACQUISTO ACCESSORI"/>
        <s v="DIRITTI DI BREVETTO INDUSTRIALE E DI  UTILIZ. OPERE INGEGNO"/>
        <s v="ACQUISTO ETICHETTE E CARTELLINI"/>
        <s v="SOFTWARE DI PROPRIETA' CAPITALIZZATO"/>
        <s v="ACQUISTO MATERIALI DI CONSUMO"/>
        <s v="SOFTWARE IN CONCESSIONE CAPIT."/>
        <s v="IMBALLI GENERICI"/>
        <s v="AVVIAMENTO"/>
        <s v="MATERIALE DI PULIZIA"/>
        <s v="MIGLIORIE BENI DI TERZI"/>
        <s v="BENI STRUM. COSTO INF. € 516,46"/>
        <s v="TERRENI"/>
        <s v="CANCELLERIA"/>
        <s v="FABBRICATI"/>
        <s v="CARBURANTE AUTOMEZZI"/>
        <s v="MIGLIORIE SU BENI PROPRI"/>
        <s v="CARBURANTE AUTOVETTURE"/>
        <s v="IMPIANTI GENERICI E SPECIFICI"/>
        <s v="ACQUISTI VARI"/>
        <s v="ACQUISTI DI ACCESSORI PER  MASCHERINE"/>
        <s v="ATTREZZATURE INDUSTRIALI E  COMMERCIALI"/>
        <s v="ACQ. TESSUTI PER MASCHERINE"/>
        <s v="ACQUISTO ACCESSORI MASCHERINE  INVITALIA"/>
        <s v="MACCHINE D'UFFICIO ELETTRONICHE"/>
        <s v="Acq. tessuto masch. INVITALIA"/>
        <s v="AUTOMEZZI"/>
        <s v="IMBALLI MASCHERINE INVITALIA"/>
        <s v="MOBILI E ARREDI"/>
        <s v="LAVORAZIONE DI TERZI - TAGLIATORE"/>
        <s v="INSEGNE"/>
        <s v="LAVANDERIA"/>
        <s v="LAVORAZIONE STAMPE"/>
        <s v="PROVE E COLLAUDI"/>
        <s v="PARTECIPAZIONE IN CATTOLICA  ASSICURAZIONI"/>
        <s v="CAMPIONATURE"/>
        <s v="PARTECIPAZIONE IN BANCA POPOLARE DI  SONDRIO"/>
        <s v="CERTIFICAZIONI"/>
        <s v="PARTECIPAZIONE IN CGM FINANCE"/>
        <s v="Lavorazione presso terzi per mascherine"/>
        <s v="PARTECIPAZIONE IN COOPERFIDI ITALIA"/>
        <s v="Lavorazione presso terzi prodotti vari"/>
        <s v="Lavorazione presso terzi mascherine  Invitalia"/>
        <s v="ENERGIA ELETTRICA"/>
        <s v="GAS"/>
        <s v="MATERIE PRIME, SUSSIDIARIE E CONSUMO"/>
        <s v="ACQUA"/>
        <s v="PRODOTTI IN LAVORAZIONE,  SEMILAVORATI"/>
        <s v="ALTRI COSTI INDUSTRIALI"/>
        <s v="PRODOTTI FINITI E MERCI"/>
        <s v="SPESE TELEFONIA FISSA"/>
        <s v="CLIENTI NAZIONALI"/>
        <s v="SPESE TELEFONIA MOBILE"/>
        <s v="CLIENTI CEE"/>
        <s v="CONSULENZE LEGALI"/>
        <s v="CLIENTI EXTRA CEE"/>
        <s v="CONSULENZE FISCALI"/>
        <s v="FATTURE DA EMETTERE"/>
        <s v="CONSULENZE DEL PERSONALE"/>
        <s v="ALTRI TITOLI"/>
        <s v="CONSULENZE TECNICHE"/>
        <s v="RITENUTA IRES INT.ATTIVI"/>
        <s v="CONSULENZE INFORMATICHE"/>
        <s v="CONSULENZE COMMERCIALI"/>
        <s v="CREDITO IVA"/>
        <s v="CONSULENZE NOTARILI"/>
        <s v="CONSULENZE DIVERSE"/>
        <s v="ALTRE RITENUTE SUBITE"/>
        <s v="EMOLUMENTI COLLEGIO SINDACALE"/>
        <s v="ASSICURAZIONI RCOT"/>
        <s v="ALTRI CREDITI D'IMPOSTA"/>
        <s v="ASSICURAZIONI AUTOMEZZI"/>
        <s v="CREDITI IRPEF (F24)"/>
        <s v="ASSICURAZIONI AMMINISTRATORI"/>
        <s v="ERARIO C/IVA A CREDITO DA  LIQUIDAZIONE"/>
        <s v="ALTRE ASSICURAZIONI"/>
        <s v="ASSICURAZIONI INFORTUNI"/>
        <s v="SPESE DI MANUTENZIONE IMMOBILE"/>
        <s v="ANTICIPI FORNITORI"/>
        <s v="SPESE DI MANUTENZIONE MACCHINARI"/>
        <s v="CREDITO VERSO INPS PER CIG"/>
        <s v="SPESE DI MANUTENZIONE AUTOVETTURE"/>
        <s v="PRESTITI A DIPENDENTI"/>
        <s v="SPESE DIVERSE AUTOVETTURE"/>
        <s v="CREDITO VS. DIPENDENTI PER ANTICIPO  TFR"/>
        <s v="SPESE DI MANUTENZIONE VARIE"/>
        <s v="CREDITO VS.DIPENDENTI PER ALTRI  ANTICIPI"/>
        <s v="CANONI DI MANUTENZIONE SW"/>
        <s v="PERSONALE C/ARROTONDAMENTI"/>
        <s v="CANONI DI ASSISTENZA"/>
        <s v="CREDITI DIVERSI"/>
        <s v="PROVVIGIONI"/>
        <s v="DEPOSITI CAUZIONALI"/>
        <s v="FIERE"/>
        <s v="NOTE DI CREDITO DA RICEVERE"/>
        <s v="CATALOGHI"/>
        <s v="ANTICIPI A PROFESSIONISTI"/>
        <s v="MEETING E EVENTI"/>
        <s v="CREDITI VERSO INPS"/>
        <s v="SPESE PUBBLICITARIE OFFLINE"/>
        <s v="SPESE DI RAPPRESENTANZA"/>
        <s v="INCASSI IN TRANSITO"/>
        <s v="SHOOTING"/>
        <s v="SPESE VIAGGIO"/>
        <s v="SPESE PEDAGGI AUTOSTRADALI E  PARCHEGGI"/>
        <s v="RATEI ATTIVI"/>
        <s v="SPESE ALBERGHIERE E RISTORANTE"/>
        <s v="RISCONTI ATTIVI"/>
        <s v="RIMBORSI SPESE"/>
        <s v="CASSA"/>
        <s v="RIMBORSI KM"/>
        <s v="CORSI DI FORMAZIONE"/>
        <s v="ALTRE SPESE PER IL PERSONALE"/>
        <s v="TRASPORTO CLIENTI"/>
        <s v="TRASPORTO FORNITORI"/>
        <s v="ADDEBITI DA CLIENTI PER NON  CONFORMITA'"/>
        <s v="SPESE PER PULIZIE"/>
        <s v="UNICREDIT C/C"/>
        <s v="SPESE DI VIGILANZA"/>
        <s v="SPESE PER LA SICUREZZA"/>
        <s v="UBI 538 C/C"/>
        <s v="ALTRI COSTI PER SERVIZI"/>
        <s v="UBI 1307/INTESA 544 C/C"/>
        <s v="LICENZE SOFTWARE"/>
        <s v="CREVAL C/C"/>
        <s v="SPESE E-COMMERCE E SITO"/>
        <s v="BPM C/C"/>
        <s v="SPESE BANCARIE"/>
        <s v="BANCA POP. SONDRIO YEAH C/C"/>
        <s v="SPESE POSTALI"/>
        <s v="CREDIT AGRICOLE C/C"/>
        <s v="SPESE BOLLI"/>
        <s v="PAYPAL CONTO"/>
        <s v="SPESE PAYPAL"/>
        <s v="CREDIT AGRICOLE ANTICIPO FATTURE"/>
        <s v="COMMISSIONI VARIE"/>
        <s v="COSTI SERVIZI VARI"/>
        <s v="AFFITTI PASSIVI DIVERSI"/>
        <s v="AFFITTO SEDE VIA CONSORTIA 10"/>
        <s v="AFFITTO VR VIA ROSA"/>
        <s v="AFFITTO VR VALLESE"/>
        <s v="AFFITTO MESTRE"/>
        <s v="AFFITTO BASSANO"/>
        <s v="AFFITTO CADRIANO"/>
        <s v="AFFITTO MILANO"/>
        <s v="CAPITALE SOCI COOPERATORI"/>
        <s v="AFFITTO GENOVA"/>
        <s v="CAPITALE SOCI SOVVENTORI"/>
        <s v="AFFITTO PORTE DELL'ADIGE BUSSOLENGO"/>
        <s v="CAPITALE SOCI FINANZIATORI"/>
        <s v="AFFITTO PORTE DI MESTRE"/>
        <s v="RISERVA LEGALE"/>
        <s v="ROYALTIES"/>
        <s v="NOLEGGI"/>
        <s v="RISERVA STRAORDINARIA"/>
        <s v="NOLEGGI AUTOVETTURE"/>
        <s v="ALTRI NOLEGGI"/>
        <s v="FONDO AMM.TO TERRENI E FABBRICATI"/>
        <s v="FONDO AMM.TO ATTREZZATURE  INDUSTRIALI E COMMERCIALI"/>
        <s v="F.DO AMM.IMPIANTI GENERICI E SPECIFICI"/>
        <s v="F.DO AMM. INSEGNE"/>
        <s v="F.DO AMM. MACCHINE UFF. ELETT."/>
        <s v="F.DO AMM. AUTOMEZZI"/>
        <s v="F.DO AMM. MOBILI E ARREDI"/>
        <s v="F.DO AMM. MIGLIORIE BENI PROPRI"/>
        <s v="FONDO AMM.TO BREVETTI E OPERE DELL' INGEGNO"/>
        <s v="FONDO AMM.TO AVVIAMENTO"/>
        <s v="F.DO AMM.SOFTWARE DI PROPRIETA'"/>
        <s v="F.DO AMM.LAVORI SU BENI DI TERZI"/>
        <s v="F.DO AMM. SOFTWARE IN CONCESSIONE"/>
        <s v="ALTRI FONDI PER RISCHI E ONERI"/>
        <s v="FONDO INTERESSI SOCI SOVVENTORI"/>
        <s v="FONDO TFR IMPIEGATI"/>
        <s v="FONDO TFR OPERAI"/>
        <s v="FONDO TFR APPRENDISTI"/>
        <s v="FONDO TFR DIPENDENTI NON SOCI"/>
        <s v="AMMORTAMENTO SOFTWARE"/>
        <s v="FONDO SVALUTAZIONE CREDITI"/>
        <s v="AMMORTAMENTO DIRITTTI DI BREVETTO E  OPERE INGEGNO"/>
        <s v="AMMORTAMENTO AVVIAMENTO"/>
        <s v="AMMORTAMENTO MIGLIORIE BENI DI TERZI"/>
        <s v="SONDRIO FINANZIAMENTO 1232920"/>
        <s v="AMMORTAMENTO IMPIANTI GENERICI E  SPECIFICI"/>
        <s v="MUTUO UBI PONTE"/>
        <s v="AMMORTAMENTO MACCHINE UFF. ELETTR."/>
        <s v="FINANZIAMENTO UNICREDIT 8349580"/>
        <s v="AMMORTAMENTO ATTREZZATURE"/>
        <s v="CREDIT AGRICOLE ANTICIPO TRANSATO  POS"/>
        <s v="AMMORTAMENTO FABBRICATI"/>
        <s v="FINANZIAMENTO CREDIT AGRICOLE ( DECRETO LIQUIDITA' 2020)"/>
        <s v="AMMORTAMENTO MIGLIORIE BENI PROPRI"/>
        <s v="BPM ANTICIPO FATTURE"/>
        <s v="AMMORTAMENTO MOBILI E ARREDI"/>
        <s v="FINANZIAMENTO AGEVOLATO UBI  B/76180/1"/>
        <s v="AMMORTAMENTO INSEGNE"/>
        <s v="FINANZIAMENTO BPM 04878755 (DECRETO  LIQUIDITA')"/>
        <s v="AMMORTAMENTO AUTOMEZZI"/>
        <s v="BPM ANTICIPO TRANSATO POS"/>
        <s v="Rimanenze iniziali Prodotti Finiti"/>
        <s v="BANCA POP. SONDRIO C/C"/>
        <s v="Rimanenze iniziali materie prime"/>
        <s v="ACCANTONAMENTI PER RISCHI"/>
        <s v="ACCANTONAMENTO SVALUTAZIONE  CREDITI"/>
        <s v="CONTRIBUTI ASSOCIATIVI"/>
        <s v="EROGAZIONI LIBERALI VERSATE"/>
        <s v="FINANZIAMENTI CGM FINANCE"/>
        <s v="IMPOSTE DI BOLLO"/>
        <s v="PRESTITO COOPFOND"/>
        <s v="IMPOSTE DI REGISTRO"/>
        <s v="IMU-TASI"/>
        <s v="FORNITORI NAZIONALI"/>
        <s v="TARI"/>
        <s v="FORNITORI CEE"/>
        <s v="IMPOSTE VARIE"/>
        <s v="FORNITORI EXTRA CEE"/>
        <s v="DIRITTI DI SEGRETERIA"/>
        <s v="FATTURE DA RICEVERE"/>
        <s v="SANZIONI - MULTE"/>
        <s v="COSTI DIVERSI INDEDUCIBILI"/>
        <s v="COSTI DIVERSI"/>
        <s v="DEBITI VERSO DIPENDENTI"/>
        <s v="COMMISSIONI SU FIDEJUSSIONI"/>
        <s v="ARROTONDAMENTI PAGHE"/>
        <s v="SCONTI E ABBUONI PASSIVI"/>
        <s v="RATEO FERIE"/>
        <s v="ARROTONDAMENTI PASSIVI"/>
        <s v="SOPRAVVENIENZE PASSIVE"/>
        <s v="SPESE DI ISTRUTTORIA"/>
        <s v="ALTRI DEBITI"/>
        <s v="OMAGGI A TERZI"/>
        <s v="DEBITO VERSO CARTA DI CREDITO"/>
        <s v="INTERESSI PASSIVI SU FINANZIAMENTI"/>
        <s v="DEBITO VERSO TERZI PER CESSIONE  QUINTO"/>
        <s v="INTERESSI PASSIVI FINANZ.CREDIT  AGRICOLE"/>
        <s v="DEBITO VERSO COLLEGIO SINDACALE"/>
        <s v="INTERESSI PASSIVI FINANZ.34878755 BPM"/>
        <s v="INTERESSI DI MORA"/>
        <s v="INTERESSI PASSIVI DIVERSI"/>
        <s v="RESI SU VENDITE"/>
        <s v="VENDITE B2B"/>
        <s v="ANTICIPI CLIENTI"/>
        <s v="VENDITE MB"/>
        <s v="Debiti verso partner Impacta"/>
        <s v="VENDITE BOTTEGHE ALTROMERCATO"/>
        <s v="RICAVI DELLE VENDITE ALTRI"/>
        <s v="RICAVI MASCHERINE"/>
        <s v="RICAVI DA PRESTAZIONE SERVIZI"/>
        <s v="PRESTAZIONI DI SERVIZI YEAH"/>
        <s v="SPESE DI TRASPORTO"/>
        <s v="CONSULENZE PER MASCHERINE"/>
        <s v="INCASSI PER CORRISPETTIVI"/>
        <s v="I.R.P.E.F DIPENDENTI"/>
        <s v="RIMANENZE FINALI SEMILAVORATI"/>
        <s v="ERARIO RIT.ACC.SU PREST.PROF."/>
        <s v="RIMANENZE FINALI PRODOTTI FINITI"/>
        <s v="Rimanenze finali materie prime"/>
        <s v="ERARIO C/IRPEF RIVALUTAZIONE TFR"/>
        <s v="SCONTI, RIBASSI E ABBUONI ATTIVI"/>
        <s v="IMPOSTA SU TFR/TFM"/>
        <s v="ARROTONDAMENTI ATTIVI"/>
        <s v="RIMBORSI SPESE VARI"/>
        <s v="INDENNIZZI ASSICURATIVI"/>
        <s v="I.N.P.S."/>
        <s v="OMAGGI ATTIVI"/>
        <s v="I.N.A.I.L."/>
        <s v="RICAVI E PROVENTI VARI"/>
        <s v="SOPRAVVENIENZE ATTIVE"/>
        <s v="RIMBORSI SPESE EVENTI"/>
        <s v="RICAVI PER CONTRIBUTI IN CONTO  ESERCIZIO"/>
        <s v="FONDO PENSPLAN PLURIFONDS"/>
        <s v="EROGAZIONI LIBERALI RICEVUTE"/>
        <s v="FONDO ALLEATA PREVIDENZA"/>
        <s v="CONTRIBUTI DE MINIMIS"/>
        <s v="FONDO POSTA PREVIDENZA"/>
        <s v="CONTRIBUTI DA CREDITI D'IMPOSTA"/>
        <s v="FONDO GENERAFUTURO"/>
        <s v="INTERESSI ATTIVI BANCARI"/>
        <s v="FONDO PREVID.COOP.EX COOPLAVORO"/>
        <s v="ALTRI INTERESSI ATTIVI"/>
        <s v="FONDO CATTOLICA"/>
        <s v="FONDO CREDEMVITA"/>
        <s v="FONDO SOLIDARIETA' VENETO"/>
        <s v="FONDO EURORISPARMIO"/>
        <s v="FONDO TAX BENEFIT NEW (MEDIOLANUM)"/>
        <s v="FONDO FAREMUTUA"/>
        <s v="DEBITO INPS PER RATEI"/>
        <s v="RATEI PASSIVI"/>
        <s v="RISCONTI PASSIVI"/>
        <s v="ACQUISTO TESSUTO COMMERCIALIZZATO"/>
        <s v="ACQUISTO PRODOTTI COMMERCIALIZZATI"/>
        <s v="TESSUTI OMAGGIO"/>
        <s v="CONSULENZE COMUNICAZIONE"/>
        <s v="CONSULENZE ORGANIZZATIVE"/>
        <s v="CONSULENZE DIGITAL"/>
        <s v="SITO ECOMMERCE TEDESCO - SIMEST"/>
        <s v="MODELLO ORGANIZZATIVO 231"/>
        <s v="CONSULENZE AMIF-CRISALIS"/>
        <s v="CONSULENZE FSE"/>
        <s v="EMOLUMENTI AMMINISTRATORI"/>
        <s v="ALLESTIMENTI NEGOZI"/>
        <s v="RESI SU ACQUISTI"/>
        <s v="ABBONAMENTI E LIBRI"/>
        <s v="Costi di smaltimento"/>
        <s v="Rimanenze iniziali semilavorati"/>
        <s v="ACCANTONAMENTO SVALUTAZIONE  MAGAZZINO"/>
        <s v="LEGACOOP - COOPFOND"/>
        <s v="SPESE AMMINISTRATIVE"/>
        <s v="SOPRAVVENIENZA PASSIVA INDEDUCIBILE"/>
        <s v="RIMBORSI SPESE INCASSO"/>
        <s v="RIMBORSI SPESE DI SPEDIZIONE"/>
        <s v="PLUSVALENZE DA ALIENAZIONE"/>
        <s v="SOPRAVVENIENZE ATTIVE TESSUTI"/>
        <s v="SOPRAVVENIENZE ATTIVE BLAZING"/>
        <s v="INTERESSI ATTIVI"/>
        <s v="PARTECIPAZIONI IN ALTRE IMPRESE"/>
        <s v="PROVENTI DA CREDITI IMM. DA ALTRI"/>
        <s v="CREDITI VERSO SOCI PER VERSAMENTI  ANCORA DOVUTI"/>
        <s v="CREDITI VERSO ALTRI - POLIZZA ASSIC. INTESA"/>
        <s v="CREDITI VERSO ALTRI - INT.POLIZZA ASS. INTESA"/>
        <s v="ERARIO C/CREDITI D'IMPOSTA TRIBUTARI"/>
        <s v="ACCONTO IRAP"/>
        <s v="ANTICIPO COSTI RIMBORSATI"/>
        <s v="CREDITI VERSO BANCHE"/>
        <s v="CASSA CORRISPETTIVI"/>
        <s v="CASSA NEGOZI"/>
        <s v="INTESA SAN PAOLO 190"/>
        <s v="UNICREDIT C/C 106281754 SIMEST"/>
        <s v="DEPOSITO 2114 CGM FINANCE"/>
        <s v="DEPOSITO 2115 CGM FINANCE"/>
        <s v="RISERVA PER OPERAZIONI DI COPERTURA  DEI FLUSSI FINANZIARI ATTESI"/>
        <s v="FONDO PER PREPENSIONAMENTO E  RISTRUTTURAZIONE AZIENDALE"/>
        <s v="FONDO PER CONTRATTI ONEROSI"/>
        <s v="FONDO SVALUTAZIONE MAGAZZINO PF"/>
        <s v="STRUMENTI FINANZIARI DERIVATI PASSIVI"/>
        <s v="FINAZIAMENTO ORD. UBI 76180/00"/>
        <s v="FINAZIAMENTO UNICREDIT 8931002"/>
        <s v="FINANZIAMENTO SIMEST 51339/EC/FP"/>
        <s v="NOTE DI CREDITO DA EMETTERE"/>
        <s v="DEBITI VERSO SINDACATI"/>
        <s v="DEBITI VERSO PARTNER FONDO EUROPEO  W"/>
        <s v="RIT. ENASARCO"/>
        <s v="I.R.P.E.F. amministratori"/>
        <s v="I.N.P.S. PROFESSIONISTI CARICO DITTA"/>
        <s v="I.N.P.S. PROFESSIONISTI CARICO  PROFESSIONISTA"/>
        <s v="FONDO TESEO"/>
        <s v="Consulenze diverse Progetto Yeah"/>
        <s v="Corsi di formazione progetto Yeah"/>
        <s v="SPESE PUBBLICITARIE ONLINE"/>
        <s v="INT. PASSIVI FINANZ. UNICREDIT 8931002"/>
        <s v="VENDITA TESSUTI"/>
        <s v="STRUMENTI FINANZIARI DERIVATI ATTIVI"/>
        <s v="ERARIO C/IVA"/>
        <s v="UTILI ESERCIZI PRECEDENTI"/>
        <s v="INAIL COCOCO"/>
        <s v="MODELLE FITTING"/>
        <s v="SPESE GESTIONE CENTRI COMMERCIALI"/>
        <s v="Costi diversi Yeah"/>
        <s v="ALTRE SPESE PROGETTI"/>
        <s v="Unicredit 106281865 Bando Europeo W"/>
        <s v="ALTRI COSTI PER SERVIZI INDEDUCIBILI"/>
        <s v="COSTI SERVIZI ALTROMERCATO"/>
        <s v="CONSULENZE PROGETTI"/>
        <s v="FORMAZIONE PROGETTI"/>
        <s v="AFFITTO MAGAZZINO VALLESE VR"/>
        <s v="BPM C/C 3315 FSE"/>
        <s v="DEBITI VERSO SOCI COOPERATORI"/>
        <s v="COSTI PER LA SOMMINISTRAZIONE DI  LAVORO"/>
        <s v="ONERI SOCIALI AMMINISTRATORI"/>
        <s v="IMPOSTE E TASSE INDEDUCIBILI"/>
        <s v="SOPRAVVENIENZE PASSIVE PROGETTI"/>
        <s v="OMAGGI A CLIENTI INDEDUCIBILI"/>
        <s v="RICAVI DA EVENTI ISTITUZIONALI"/>
        <s v="DEBITI VERSO AMMINISTRATORI"/>
        <s v="DONAZIONI YEAH"/>
        <s v="Emolumenti Resp. Servizio di Prevenzione e  Protezione"/>
        <s v="RIMBORSI SPESE YEAH"/>
        <s v="Bolla doganale"/>
        <s v="INT. PASSIVI FINANZ. SIMEST 51339/EC/FP"/>
        <s v="PROVENTI DA TITOLI IMMOBILIZZAZIONI  NON PARTECIPAZIONI"/>
        <s v="ALTRE DONAZIONI"/>
        <s v="INTERESSI PASSIVI SU MUTUI"/>
        <s v="DIFFERENZE DI CAMBIO ATTIVE"/>
        <s v="DEBITI VERSO BANCHE"/>
        <s v="RATEO TREDICESIMA"/>
        <s v="SERVIZI B2B"/>
        <s v="LAVORAZIONI PRESSO TERZI PELLAME"/>
        <s v="IMPOSTE RELATIVE ESERCIZI PRECEDENTI"/>
        <s v="FINECO"/>
        <s v="ALTRI RICAVI E PROVENTI"/>
        <s v="Dazi doganali"/>
        <s v="AFFITTO MANTOVA"/>
        <s v="AFFITTO MILANO MAGAZZINO"/>
        <s v="MINUSVALENZE DA ALIENAZIONE"/>
        <s v="SUPPORTO PEDAGOGICO GENERALE"/>
        <s v="EMOLUMENTI REVISORE CONTABILE"/>
        <s v="Consulenza contrattualistica e servizi  welfare"/>
        <s v="I.N.A.I.L. A CREDITO"/>
        <s v="FONDO SVALUTAZIONE MAGAZZINO MP"/>
        <s v="INTESA ANTICIPO FATTURE"/>
        <s v="DEBITI VERSO REVISORI CONTABILI"/>
        <s v="Sopravvenienze attive merce donata"/>
        <s v="IVA C/OMAGGI"/>
        <s v="DIFF. PATRIMONIALE PROVVISORIA ES.  PRECEDENTE"/>
        <s v="ACQUISTO SEMILAVORATI"/>
        <s v="RIMBORSI SPESE SOCI VOLONTARI"/>
        <s v="NOLEGGIO FURGONE"/>
        <s v="IMPIANTI SPECIFICI"/>
        <s v="EVENTO 8 MARZO (PROGETTI)"/>
        <s v="Affitto Benini"/>
        <s v="COSTI INDEDUCIBILI YEAH"/>
        <s v="CARTA PREPAGATA 5088 MAESTRELLO"/>
        <s v="CARTA PREPAGATA 5062 CROIN"/>
        <s v="CARTA PREPAGATA 5070 BENINI"/>
        <s v="FONDO PREVIMODA"/>
        <s v="IVA ACQUISTI"/>
        <s v="AFFITTO MAGAZZINO VIA DELLA  CONSORTIA 1"/>
        <s v="ASSICURAZIONI TRASPORTI"/>
        <s v="DEBITI VERSO PARTNER ENEL CUORE"/>
        <s v="ACQUISTI PER DIPENDENTI"/>
        <s v="SVALUTAZIONI DELLE IMMOBILIZZAZIONI"/>
        <s v="IMMOBILIZZAZIONI IN CORSO E ACCONTI"/>
        <s v="IVA ACQUISTI TRANSITORIO"/>
        <s v="FORNITORI TRANSITORIO"/>
        <s v="MATERIALE PUBBLICITARIO"/>
        <s v="AFFITTO DEPOSITO MONTORIO"/>
        <s v="IVA VENDITE"/>
        <s v="IVA CORRISPETTIVI A SCORPORO"/>
        <s v="FONDO SECONDA PENSIONE"/>
        <s v="CARBURANTE"/>
        <s v="SPESE DIVERSE FURGONE"/>
        <s v="DEPOSITO CREDIT AGRICOLE 15155888"/>
        <s v="DEBITI VERSO SOCI PER REMUNERAZ.  STRUMENTI FINANZ."/>
        <s v="FONDI MUTUALISTICI EX ART. 11 L.59/92"/>
        <s v="Debiti verso partner premio mutualità"/>
        <s v="Fondo Afflussi Generali Global"/>
        <s v="FONDO UNIPOLSAI PREV. FUTURA"/>
        <s v="BENI INFERIORI AI 516,46 EURO"/>
        <s v="ALTRI BENI DI VARIA NATURA"/>
        <s v="EVENTI PROGETTI"/>
        <s v="Carta prepagata Tornieri"/>
        <s v="INTESA SAN PAOLO"/>
        <s v="Banca Etica"/>
        <s v="ANTICIPI FATTURE BANCA ETICA"/>
        <s v="IRAP DI ESERCIZIO"/>
        <s v="RATEO TREDICESIMA E QUATTORDICESIMA"/>
        <s v="Fondo Azimut Previdenza"/>
        <s v="CONSULENZE PROGETTO FSE"/>
        <s v="ERARIO C/IMPOSTE SOSTITUTIVE SU TFR"/>
        <s v="AFFITTO PADOVA"/>
        <s v="Erario c/ritenute su altri redditi"/>
        <s v="RICAVI PROGETTO FSE"/>
        <s v="SALARI OPERAI - Diretti di Produzione"/>
        <s v="SALARI OPERAI - Diretti Improduttivi"/>
        <s v="SALARI OPERAI - Indiretto di Fabbrica"/>
        <s v="SALARI OPERAI - Struttura"/>
        <s v="Acquisti diretti di produzione"/>
        <s v="Altri Ricavi"/>
        <s v="Ammortamenti di struttura"/>
        <s v="Ammortamenti indiretti di fabbrica"/>
        <s v="CONTRIBUTO FORMAZIONE TM"/>
        <s v="COSTI DEL PERSONALE DI STRUTTURA"/>
        <s v="Costi del personale diretto improduttivo"/>
        <s v="COSTI DEL PERSONALE INDIRETTO DI FABBRICA"/>
        <s v="MANODOPERA DIRETTA DI PRODUZIONE"/>
        <s v="NUOVO AFFITTO 2024"/>
        <s v="PLUSVALENZA MILANO"/>
        <s v="SERVICE PROGETTO YEAH"/>
        <s v="STORNO"/>
        <s v="STORNO INCERTO B2B"/>
        <s v="Variazione magazzino PF"/>
        <s v="Variazioni magazzino MP / SL"/>
        <s v="VENDITE 2023"/>
        <s v="VENDITE B2B 2023"/>
        <s v="PREMI"/>
        <s v="BUONI WELFARE DIPENDENTI (CARB)"/>
        <s v="BUONI WELFARE DIPENDENTI"/>
        <s v="COSTI EVENTO 8 MARZO"/>
        <s v="COLLABORAZIONI PROGETTI E MISURAZIONE IMPATTO (N.B. DI COMPETENZA HR E DG)"/>
        <s v="CONSULENZE STRATEGIA"/>
        <s v="CANCELLERIA E COSTI MATERIALI AFFITTI EVENTI"/>
        <s v="OSPITI TB ED ESPERTI DE&amp;I"/>
        <s v="MERCHANDISING PER CHARITY MARKET"/>
        <s v="VIAGGI (TRASFERTE VALERIA E LEONORA)"/>
        <s v="GALA 2025"/>
        <s v="AMBASSADOR NIGHT 2025"/>
        <s v="P01 - CONFEZIONAMENTO PDT"/>
        <s v="P02 - QC- STIRO - PACK"/>
        <s v="P05 - PROTOTIPIA PDT"/>
        <s v="P06 - CARCERE PDT"/>
        <s v="P07 - TAGLIO"/>
        <s v="A06 - LOGIST/MAGAZ AUSIL"/>
        <s v="A07 - OPERATION AUSIL"/>
        <s v="A08 - UFF.PRODOTTO AUSIL"/>
        <s v="A09 - TEMPI E METOD AUSIL"/>
        <s v="A10 - COORD.CARCERE AUSIL"/>
        <s v="S10 - AMM DIREZ STRUTTURA"/>
        <s v="S11 - PERS&amp;PROG STRUTTURA"/>
        <s v="S12 - COMM. MKTG. RETAIL"/>
        <m/>
        <s v="SPONSORIZZAZIONI E RICAVI DA EVENTI"/>
        <s v="FATTURATO TB ED EVENTI (2)"/>
        <s v="CONSULENZE DIREZIONALI"/>
        <s v="EROGAZIONE LIBERALE NATURASì"/>
        <s v="MAGAZZINO NATURASì"/>
        <s v="PELLICOLE"/>
        <s v="DPO"/>
        <s v="COMPETENZE STRAORDINARIE CHIUSURA YEAH"/>
        <s v="DONAZIONE DA EQUITY"/>
        <n v="45688" u="1"/>
        <n v="45716" u="1"/>
        <n v="45747" u="1"/>
        <n v="45777" u="1"/>
        <n v="45808" u="1"/>
        <n v="45838" u="1"/>
        <n v="45869" u="1"/>
        <n v="45900" u="1"/>
        <n v="45930" u="1"/>
        <n v="45961" u="1"/>
        <n v="45991" u="1"/>
        <n v="46022" u="1"/>
      </sharedItems>
    </cacheField>
    <cacheField name="Saldo (D-A)" numFmtId="164">
      <sharedItems containsString="0" containsBlank="1" containsNumber="1" minValue="-6024967.0499999989" maxValue="3764522"/>
    </cacheField>
    <cacheField name="Fonte" numFmtId="0">
      <sharedItems/>
    </cacheField>
    <cacheField name="CE/SP" numFmtId="0">
      <sharedItems containsBlank="1" count="3">
        <s v="CE"/>
        <s v="SP"/>
        <m/>
      </sharedItems>
    </cacheField>
    <cacheField name="Riclassifica Estesta" numFmtId="0">
      <sharedItems containsBlank="1"/>
    </cacheField>
    <cacheField name="Descr. Riclassifica Estesta" numFmtId="0">
      <sharedItems containsBlank="1" count="42">
        <s v="Acquisti diretti di produzione"/>
        <s v="Immobilizzazioni Immateriali"/>
        <s v="Acquisti indiretti di fabbrica"/>
        <s v="Immobilizzazioni Materiali"/>
        <s v="Costi generali di struttura"/>
        <s v="Lavorazioni esterne"/>
        <s v="Servizi indiretti di fabbrica"/>
        <s v="Immobilizzazioni Finanziarie"/>
        <s v="Servizi di struttura"/>
        <s v="Rimanenze"/>
        <s v="Crediti Commerciali"/>
        <s v="Altri Crediti"/>
        <s v="Posizione Tributaria Netta"/>
        <s v="Altri Debiti"/>
        <s v="Debiti Commerciali"/>
        <s v="Debiti a Breve (Liquidità)"/>
        <s v="Utilizzo Linee Anticipo Fatture"/>
        <s v="Affitti"/>
        <s v="Capitale "/>
        <s v="Riserve"/>
        <s v="Fondo Ammortamento Imm. Mat."/>
        <s v="Fondo Ammortamento Imm. Imm."/>
        <s v="Altri Fondi "/>
        <s v="Fondo TFR"/>
        <s v="Ammortamenti di struttura"/>
        <s v="Debiti Finanziari (MLT)"/>
        <s v="Ammortamenti indiretti di fabbrica"/>
        <s v="Variazione magazzino PF"/>
        <s v="Variazioni magazzino MP / SL"/>
        <s v="Accantonamenti"/>
        <s v="Gestione Straordinaria e Non Core"/>
        <s v="Debiti verso Dipendenti"/>
        <s v="Gestione Finanziaria"/>
        <s v="Ricavi Netti di Vendita "/>
        <s v="Altri Ricavi"/>
        <s v="Corrispettivi"/>
        <s v="Imposte"/>
        <s v="Manodopera diretta di produzione"/>
        <s v="Costi del personale diretto improduttivo"/>
        <s v="Costi del Personale indiretto di fabbrica"/>
        <s v="Costi del personale di struttura"/>
        <m/>
      </sharedItems>
      <fieldGroup par="14"/>
    </cacheField>
    <cacheField name="Riclassifica Sintetica" numFmtId="0">
      <sharedItems containsBlank="1"/>
    </cacheField>
    <cacheField name="MAPPATURA GRANT" numFmtId="0">
      <sharedItems containsBlank="1"/>
    </cacheField>
    <cacheField name="Column1" numFmtId="0">
      <sharedItems containsBlank="1"/>
    </cacheField>
    <cacheField name="Riclassifica CEE" numFmtId="0">
      <sharedItems containsBlank="1"/>
    </cacheField>
    <cacheField name="CdR" numFmtId="0">
      <sharedItems containsBlank="1" count="11">
        <s v="Ramponi"/>
        <s v=""/>
        <s v="Tornieri"/>
        <s v="Maestrello"/>
        <s v="Barbagallo"/>
        <s v="Penazzi"/>
        <s v="Liviero"/>
        <s v="Direzionali"/>
        <s v="Valotto"/>
        <s v="XXXX016"/>
        <m/>
      </sharedItems>
    </cacheField>
    <cacheField name="Descr. Riclassifica Estesta2" numFmtId="0" databaseField="0">
      <fieldGroup base="8">
        <discretePr count="42">
          <x v="21"/>
          <x v="0"/>
          <x v="22"/>
          <x v="1"/>
          <x v="23"/>
          <x v="21"/>
          <x v="22"/>
          <x v="2"/>
          <x v="23"/>
          <x v="3"/>
          <x v="4"/>
          <x v="5"/>
          <x v="6"/>
          <x v="8"/>
          <x v="7"/>
          <x v="9"/>
          <x v="26"/>
          <x v="23"/>
          <x v="10"/>
          <x v="11"/>
          <x v="12"/>
          <x v="13"/>
          <x v="14"/>
          <x v="15"/>
          <x v="23"/>
          <x v="16"/>
          <x v="22"/>
          <x v="20"/>
          <x v="21"/>
          <x v="17"/>
          <x v="24"/>
          <x v="18"/>
          <x v="24"/>
          <x v="20"/>
          <x v="20"/>
          <x v="20"/>
          <x v="19"/>
          <x v="21"/>
          <x v="22"/>
          <x v="22"/>
          <x v="23"/>
          <x v="25"/>
        </discretePr>
        <groupItems count="27">
          <s v="Immobilizzazioni Immateriali"/>
          <s v="Immobilizzazioni Materiali"/>
          <s v="Immobilizzazioni Finanziarie"/>
          <s v="Rimanenze"/>
          <s v="Crediti Commerciali"/>
          <s v="Altri Crediti"/>
          <s v="Posizione Tributaria Netta"/>
          <s v="Debiti Commerciali"/>
          <s v="Altri Debiti"/>
          <s v="Debiti a Breve (Liquidità)"/>
          <s v="Capitale "/>
          <s v="Riserve"/>
          <s v="Fondo Ammortamento Imm. Mat."/>
          <s v="Fondo Ammortamento Imm. Imm."/>
          <s v="Altri Fondi "/>
          <s v="Fondo TFR"/>
          <s v="Debiti Finanziari (MLT)"/>
          <s v="Accantonamenti"/>
          <s v="Debiti verso Dipendenti"/>
          <s v="Imposte"/>
          <s v="Group1"/>
          <s v="Group2"/>
          <s v="Group3"/>
          <s v="Group4"/>
          <s v="Group5"/>
          <m/>
          <s v="Utilizzo Linee Anticipo Fatture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88">
  <r>
    <x v="0"/>
    <x v="0"/>
    <x v="0"/>
    <x v="0"/>
    <n v="497643.72999999992"/>
    <s v="Export_CoGe"/>
    <x v="0"/>
    <s v="ACQDI"/>
    <x v="0"/>
    <s v="ACQ"/>
    <m/>
    <s v="B.6)"/>
    <s v="6) per materie prime, suddidiarie, di consumo e di merci"/>
    <x v="0"/>
  </r>
  <r>
    <x v="0"/>
    <x v="1"/>
    <x v="0"/>
    <x v="0"/>
    <n v="587092.1"/>
    <s v="Export_CoGe"/>
    <x v="0"/>
    <s v="ACQDI"/>
    <x v="0"/>
    <s v="ACQ"/>
    <m/>
    <s v="B.6)"/>
    <s v="6) per materie prime, suddidiarie, di consumo e di merci"/>
    <x v="0"/>
  </r>
  <r>
    <x v="0"/>
    <x v="0"/>
    <x v="1"/>
    <x v="1"/>
    <n v="119859.41000000002"/>
    <s v="Export_CoGe"/>
    <x v="0"/>
    <s v="ACQDI"/>
    <x v="0"/>
    <s v="ACQ"/>
    <m/>
    <s v="B.6)"/>
    <s v="6) per materie prime, suddidiarie, di consumo e di merci"/>
    <x v="0"/>
  </r>
  <r>
    <x v="0"/>
    <x v="1"/>
    <x v="1"/>
    <x v="1"/>
    <n v="102143.39"/>
    <s v="Export_CoGe"/>
    <x v="0"/>
    <s v="ACQDI"/>
    <x v="0"/>
    <s v="ACQ"/>
    <m/>
    <s v="B.6)"/>
    <s v="6) per materie prime, suddidiarie, di consumo e di merci"/>
    <x v="0"/>
  </r>
  <r>
    <x v="0"/>
    <x v="0"/>
    <x v="2"/>
    <x v="2"/>
    <n v="10000"/>
    <s v="Export_CoGe"/>
    <x v="1"/>
    <s v="23.I.IMM"/>
    <x v="1"/>
    <s v="IMM"/>
    <m/>
    <s v="23.I.IMM"/>
    <s v="Immobilizzazioni Immateriali"/>
    <x v="1"/>
  </r>
  <r>
    <x v="0"/>
    <x v="0"/>
    <x v="3"/>
    <x v="3"/>
    <n v="49806.8"/>
    <s v="Export_CoGe"/>
    <x v="0"/>
    <s v="ACQDI"/>
    <x v="0"/>
    <s v="ACQ"/>
    <m/>
    <s v="B.6)"/>
    <s v="6) per materie prime, suddidiarie, di consumo e di merci"/>
    <x v="0"/>
  </r>
  <r>
    <x v="0"/>
    <x v="1"/>
    <x v="3"/>
    <x v="3"/>
    <n v="59411.41"/>
    <s v="Export_CoGe"/>
    <x v="0"/>
    <s v="ACQDI"/>
    <x v="0"/>
    <s v="ACQ"/>
    <m/>
    <s v="B.6)"/>
    <s v="6) per materie prime, suddidiarie, di consumo e di merci"/>
    <x v="0"/>
  </r>
  <r>
    <x v="0"/>
    <x v="0"/>
    <x v="4"/>
    <x v="4"/>
    <n v="1843"/>
    <s v="Export_CoGe"/>
    <x v="1"/>
    <s v="23.I.IMM"/>
    <x v="1"/>
    <s v="IMM"/>
    <m/>
    <s v="23.I.IMM"/>
    <s v="Immobilizzazioni Immateriali"/>
    <x v="1"/>
  </r>
  <r>
    <x v="0"/>
    <x v="0"/>
    <x v="5"/>
    <x v="5"/>
    <n v="10689.559999999998"/>
    <s v="Export_CoGe"/>
    <x v="0"/>
    <s v="ACQIN"/>
    <x v="2"/>
    <s v="PRD"/>
    <m/>
    <s v="B.6)"/>
    <s v="6) per materie prime, suddidiarie, di consumo e di merci"/>
    <x v="2"/>
  </r>
  <r>
    <x v="0"/>
    <x v="1"/>
    <x v="5"/>
    <x v="5"/>
    <n v="1562.0900000000001"/>
    <s v="Export_CoGe"/>
    <x v="0"/>
    <s v="ACQIN"/>
    <x v="2"/>
    <s v="PRD"/>
    <m/>
    <s v="B.6)"/>
    <s v="6) per materie prime, suddidiarie, di consumo e di merci"/>
    <x v="2"/>
  </r>
  <r>
    <x v="0"/>
    <x v="0"/>
    <x v="6"/>
    <x v="6"/>
    <n v="39000"/>
    <s v="Export_CoGe"/>
    <x v="1"/>
    <s v="23.I.IMM"/>
    <x v="1"/>
    <s v="IMM"/>
    <m/>
    <s v="23.I.IMM"/>
    <s v="Immobilizzazioni Immateriali"/>
    <x v="1"/>
  </r>
  <r>
    <x v="0"/>
    <x v="0"/>
    <x v="7"/>
    <x v="7"/>
    <n v="68214.8"/>
    <s v="Export_CoGe"/>
    <x v="0"/>
    <s v="ACQDI"/>
    <x v="0"/>
    <s v="ACQ"/>
    <m/>
    <s v="B.6)"/>
    <s v="6) per materie prime, suddidiarie, di consumo e di merci"/>
    <x v="3"/>
  </r>
  <r>
    <x v="0"/>
    <x v="1"/>
    <x v="7"/>
    <x v="7"/>
    <n v="28113.609999999997"/>
    <s v="Export_CoGe"/>
    <x v="0"/>
    <s v="ACQDI"/>
    <x v="0"/>
    <s v="ACQ"/>
    <m/>
    <s v="B.6)"/>
    <s v="6) per materie prime, suddidiarie, di consumo e di merci"/>
    <x v="3"/>
  </r>
  <r>
    <x v="0"/>
    <x v="0"/>
    <x v="8"/>
    <x v="8"/>
    <n v="100000"/>
    <s v="Export_CoGe"/>
    <x v="1"/>
    <s v="23.I.IMM"/>
    <x v="1"/>
    <s v="IMM"/>
    <m/>
    <s v="23.I.IMM"/>
    <s v="Immobilizzazioni Immateriali"/>
    <x v="1"/>
  </r>
  <r>
    <x v="0"/>
    <x v="0"/>
    <x v="9"/>
    <x v="9"/>
    <n v="5319.4699999999993"/>
    <s v="Export_CoGe"/>
    <x v="0"/>
    <s v="ACQIN"/>
    <x v="2"/>
    <s v="PRD"/>
    <m/>
    <s v="B.6)"/>
    <s v="6) per materie prime, suddidiarie, di consumo e di merci"/>
    <x v="2"/>
  </r>
  <r>
    <x v="0"/>
    <x v="1"/>
    <x v="9"/>
    <x v="9"/>
    <n v="5469.69"/>
    <s v="Export_CoGe"/>
    <x v="0"/>
    <s v="ACQIN"/>
    <x v="2"/>
    <s v="PRD"/>
    <m/>
    <s v="B.6)"/>
    <s v="6) per materie prime, suddidiarie, di consumo e di merci"/>
    <x v="2"/>
  </r>
  <r>
    <x v="0"/>
    <x v="0"/>
    <x v="10"/>
    <x v="10"/>
    <n v="94265.23"/>
    <s v="Export_CoGe"/>
    <x v="1"/>
    <s v="23.I.IMM"/>
    <x v="1"/>
    <s v="IMM"/>
    <m/>
    <s v="23.I.IMM"/>
    <s v="Immobilizzazioni Immateriali"/>
    <x v="1"/>
  </r>
  <r>
    <x v="0"/>
    <x v="0"/>
    <x v="11"/>
    <x v="11"/>
    <n v="7859.2900000000009"/>
    <s v="Export_CoGe"/>
    <x v="0"/>
    <s v="ACQIN"/>
    <x v="2"/>
    <s v="PRD"/>
    <m/>
    <s v="B.6)"/>
    <s v="6) per materie prime, suddidiarie, di consumo e di merci"/>
    <x v="2"/>
  </r>
  <r>
    <x v="0"/>
    <x v="1"/>
    <x v="11"/>
    <x v="11"/>
    <n v="7643.2900000000009"/>
    <s v="Export_CoGe"/>
    <x v="0"/>
    <s v="ACQIN"/>
    <x v="2"/>
    <s v="PRD"/>
    <m/>
    <s v="B.6)"/>
    <s v="6) per materie prime, suddidiarie, di consumo e di merci"/>
    <x v="2"/>
  </r>
  <r>
    <x v="0"/>
    <x v="0"/>
    <x v="12"/>
    <x v="12"/>
    <n v="87545.25"/>
    <s v="Export_CoGe"/>
    <x v="1"/>
    <s v="24.I.MAT"/>
    <x v="3"/>
    <s v="MAT"/>
    <m/>
    <s v="24.I.MAT"/>
    <s v="Immobilizzazioni Materiali"/>
    <x v="1"/>
  </r>
  <r>
    <x v="0"/>
    <x v="0"/>
    <x v="13"/>
    <x v="13"/>
    <n v="4467.12"/>
    <s v="Export_CoGe"/>
    <x v="0"/>
    <s v="COSGS"/>
    <x v="4"/>
    <s v="COSTI"/>
    <m/>
    <s v="B.6)"/>
    <s v="6) per materie prime, suddidiarie, di consumo e di merci"/>
    <x v="4"/>
  </r>
  <r>
    <x v="0"/>
    <x v="1"/>
    <x v="13"/>
    <x v="13"/>
    <n v="3646.6699999999996"/>
    <s v="Export_CoGe"/>
    <x v="0"/>
    <s v="COSGS"/>
    <x v="4"/>
    <s v="COSTI"/>
    <m/>
    <s v="B.6)"/>
    <s v="6) per materie prime, suddidiarie, di consumo e di merci"/>
    <x v="4"/>
  </r>
  <r>
    <x v="0"/>
    <x v="0"/>
    <x v="14"/>
    <x v="14"/>
    <n v="693957.03"/>
    <s v="Export_CoGe"/>
    <x v="1"/>
    <s v="24.I.MAT"/>
    <x v="3"/>
    <s v="MAT"/>
    <m/>
    <s v="24.I.MAT"/>
    <s v="Immobilizzazioni Materiali"/>
    <x v="1"/>
  </r>
  <r>
    <x v="0"/>
    <x v="0"/>
    <x v="15"/>
    <x v="15"/>
    <n v="1077.92"/>
    <s v="Export_CoGe"/>
    <x v="0"/>
    <s v="ACQIN"/>
    <x v="2"/>
    <s v="PRD"/>
    <m/>
    <s v="B.6)"/>
    <s v="6) per materie prime, suddidiarie, di consumo e di merci"/>
    <x v="3"/>
  </r>
  <r>
    <x v="0"/>
    <x v="1"/>
    <x v="15"/>
    <x v="15"/>
    <n v="10.5"/>
    <s v="Export_CoGe"/>
    <x v="0"/>
    <s v="ACQIN"/>
    <x v="2"/>
    <s v="PRD"/>
    <m/>
    <s v="B.6)"/>
    <s v="6) per materie prime, suddidiarie, di consumo e di merci"/>
    <x v="3"/>
  </r>
  <r>
    <x v="0"/>
    <x v="0"/>
    <x v="16"/>
    <x v="16"/>
    <n v="88721.51"/>
    <s v="Export_CoGe"/>
    <x v="1"/>
    <s v="24.I.MAT"/>
    <x v="3"/>
    <s v="MAT"/>
    <m/>
    <s v="24.I.MAT"/>
    <s v="Immobilizzazioni Materiali"/>
    <x v="1"/>
  </r>
  <r>
    <x v="0"/>
    <x v="0"/>
    <x v="17"/>
    <x v="17"/>
    <n v="10491.709999999997"/>
    <s v="Export_CoGe"/>
    <x v="0"/>
    <s v="COSGS"/>
    <x v="4"/>
    <s v="COSTI"/>
    <m/>
    <s v="B.6)"/>
    <s v="6) per materie prime, suddidiarie, di consumo e di merci"/>
    <x v="2"/>
  </r>
  <r>
    <x v="0"/>
    <x v="1"/>
    <x v="17"/>
    <x v="17"/>
    <n v="11803.539999999999"/>
    <s v="Export_CoGe"/>
    <x v="0"/>
    <s v="COSGS"/>
    <x v="4"/>
    <s v="COSTI"/>
    <m/>
    <s v="B.6)"/>
    <s v="6) per materie prime, suddidiarie, di consumo e di merci"/>
    <x v="2"/>
  </r>
  <r>
    <x v="0"/>
    <x v="0"/>
    <x v="18"/>
    <x v="18"/>
    <n v="202071.74"/>
    <s v="Export_CoGe"/>
    <x v="1"/>
    <s v="24.I.MAT"/>
    <x v="3"/>
    <s v="MAT"/>
    <m/>
    <s v="24.I.MAT"/>
    <s v="Immobilizzazioni Materiali"/>
    <x v="1"/>
  </r>
  <r>
    <x v="0"/>
    <x v="0"/>
    <x v="19"/>
    <x v="19"/>
    <n v="230.28"/>
    <s v="Export_CoGe"/>
    <x v="0"/>
    <s v="ACQDI"/>
    <x v="0"/>
    <s v="ACQ"/>
    <m/>
    <s v="B.6)"/>
    <s v="6) per materie prime, suddidiarie, di consumo e di merci"/>
    <x v="0"/>
  </r>
  <r>
    <x v="0"/>
    <x v="1"/>
    <x v="19"/>
    <x v="19"/>
    <n v="1659.1999999999998"/>
    <s v="Export_CoGe"/>
    <x v="0"/>
    <s v="ACQDI"/>
    <x v="0"/>
    <s v="ACQ"/>
    <m/>
    <s v="B.6)"/>
    <s v="6) per materie prime, suddidiarie, di consumo e di merci"/>
    <x v="0"/>
  </r>
  <r>
    <x v="0"/>
    <x v="0"/>
    <x v="20"/>
    <x v="20"/>
    <n v="133136.14000000001"/>
    <s v="Export_CoGe"/>
    <x v="0"/>
    <s v="ACQDI"/>
    <x v="0"/>
    <s v="ACQ"/>
    <m/>
    <s v="B.6)"/>
    <s v="6) per materie prime, suddidiarie, di consumo e di merci"/>
    <x v="0"/>
  </r>
  <r>
    <x v="0"/>
    <x v="1"/>
    <x v="20"/>
    <x v="20"/>
    <n v="668.73"/>
    <s v="Export_CoGe"/>
    <x v="0"/>
    <s v="ACQDI"/>
    <x v="0"/>
    <s v="ACQ"/>
    <m/>
    <s v="B.6)"/>
    <s v="6) per materie prime, suddidiarie, di consumo e di merci"/>
    <x v="0"/>
  </r>
  <r>
    <x v="0"/>
    <x v="0"/>
    <x v="21"/>
    <x v="21"/>
    <n v="205955.95"/>
    <s v="Export_CoGe"/>
    <x v="1"/>
    <s v="24.I.MAT"/>
    <x v="3"/>
    <s v="MAT"/>
    <m/>
    <s v="24.I.MAT"/>
    <s v="Immobilizzazioni Materiali"/>
    <x v="1"/>
  </r>
  <r>
    <x v="0"/>
    <x v="0"/>
    <x v="22"/>
    <x v="22"/>
    <n v="212703.63999999993"/>
    <s v="Export_CoGe"/>
    <x v="0"/>
    <s v="ACQDI"/>
    <x v="0"/>
    <s v="ACQ"/>
    <m/>
    <s v="B.6)"/>
    <s v="6) per materie prime, suddidiarie, di consumo e di merci"/>
    <x v="0"/>
  </r>
  <r>
    <x v="0"/>
    <x v="1"/>
    <x v="22"/>
    <x v="22"/>
    <n v="69"/>
    <s v="Export_CoGe"/>
    <x v="0"/>
    <s v="ACQDI"/>
    <x v="0"/>
    <s v="ACQ"/>
    <m/>
    <s v="B.6)"/>
    <s v="6) per materie prime, suddidiarie, di consumo e di merci"/>
    <x v="0"/>
  </r>
  <r>
    <x v="0"/>
    <x v="0"/>
    <x v="23"/>
    <x v="23"/>
    <n v="259095.16"/>
    <s v="Export_CoGe"/>
    <x v="0"/>
    <s v="ACQDI"/>
    <x v="0"/>
    <s v="ACQ"/>
    <m/>
    <s v="B.6)"/>
    <s v="6) per materie prime, suddidiarie, di consumo e di merci"/>
    <x v="0"/>
  </r>
  <r>
    <x v="0"/>
    <x v="0"/>
    <x v="24"/>
    <x v="24"/>
    <n v="53628.630000000005"/>
    <s v="Export_CoGe"/>
    <x v="1"/>
    <s v="24.I.MAT"/>
    <x v="3"/>
    <s v="MAT"/>
    <m/>
    <s v="24.I.MAT"/>
    <s v="Immobilizzazioni Materiali"/>
    <x v="1"/>
  </r>
  <r>
    <x v="0"/>
    <x v="0"/>
    <x v="25"/>
    <x v="25"/>
    <n v="409573.87000000005"/>
    <s v="Export_CoGe"/>
    <x v="0"/>
    <s v="ACQDI"/>
    <x v="0"/>
    <s v="ACQ"/>
    <m/>
    <s v="B.6)"/>
    <s v="6) per materie prime, suddidiarie, di consumo e di merci"/>
    <x v="0"/>
  </r>
  <r>
    <x v="0"/>
    <x v="0"/>
    <x v="26"/>
    <x v="26"/>
    <n v="16409.09"/>
    <s v="Export_CoGe"/>
    <x v="1"/>
    <s v="24.I.MAT"/>
    <x v="3"/>
    <s v="MAT"/>
    <m/>
    <s v="24.I.MAT"/>
    <s v="Immobilizzazioni Materiali"/>
    <x v="1"/>
  </r>
  <r>
    <x v="0"/>
    <x v="0"/>
    <x v="27"/>
    <x v="27"/>
    <n v="73108.45"/>
    <s v="Export_CoGe"/>
    <x v="0"/>
    <s v="ACQDI"/>
    <x v="0"/>
    <s v="ACQ"/>
    <m/>
    <s v="B.6)"/>
    <s v="6) per materie prime, suddidiarie, di consumo e di merci"/>
    <x v="3"/>
  </r>
  <r>
    <x v="0"/>
    <x v="0"/>
    <x v="28"/>
    <x v="28"/>
    <n v="84770.08"/>
    <s v="Export_CoGe"/>
    <x v="1"/>
    <s v="24.I.MAT"/>
    <x v="3"/>
    <s v="MAT"/>
    <m/>
    <s v="24.I.MAT"/>
    <s v="Immobilizzazioni Materiali"/>
    <x v="1"/>
  </r>
  <r>
    <x v="0"/>
    <x v="0"/>
    <x v="29"/>
    <x v="29"/>
    <n v="200450.55000000002"/>
    <s v="Export_CoGe"/>
    <x v="0"/>
    <s v="SERDI"/>
    <x v="5"/>
    <s v="LAV"/>
    <m/>
    <s v="B.7)"/>
    <s v="7) per servizi"/>
    <x v="0"/>
  </r>
  <r>
    <x v="0"/>
    <x v="1"/>
    <x v="29"/>
    <x v="29"/>
    <n v="191239.87"/>
    <s v="Export_CoGe"/>
    <x v="0"/>
    <s v="SERDI"/>
    <x v="5"/>
    <s v="LAV"/>
    <m/>
    <s v="B.7)"/>
    <s v="7) per servizi"/>
    <x v="0"/>
  </r>
  <r>
    <x v="0"/>
    <x v="0"/>
    <x v="30"/>
    <x v="30"/>
    <n v="2625"/>
    <s v="Export_CoGe"/>
    <x v="1"/>
    <s v="24.I.MAT"/>
    <x v="3"/>
    <s v="MAT"/>
    <m/>
    <s v="24.I.MAT"/>
    <s v="Immobilizzazioni Materiali"/>
    <x v="1"/>
  </r>
  <r>
    <x v="0"/>
    <x v="0"/>
    <x v="31"/>
    <x v="31"/>
    <n v="5964.84"/>
    <s v="Export_CoGe"/>
    <x v="0"/>
    <s v="SERIN"/>
    <x v="6"/>
    <s v="PRD"/>
    <m/>
    <s v="B.7)"/>
    <s v="7) per servizi"/>
    <x v="0"/>
  </r>
  <r>
    <x v="0"/>
    <x v="1"/>
    <x v="31"/>
    <x v="31"/>
    <n v="12401.21"/>
    <s v="Export_CoGe"/>
    <x v="0"/>
    <s v="SERIN"/>
    <x v="6"/>
    <s v="PRD"/>
    <m/>
    <s v="B.7)"/>
    <s v="7) per servizi"/>
    <x v="0"/>
  </r>
  <r>
    <x v="0"/>
    <x v="0"/>
    <x v="32"/>
    <x v="32"/>
    <n v="12983.18"/>
    <s v="Export_CoGe"/>
    <x v="0"/>
    <s v="SERDI"/>
    <x v="5"/>
    <s v="LAV"/>
    <m/>
    <s v="B.7)"/>
    <s v="7) per servizi"/>
    <x v="0"/>
  </r>
  <r>
    <x v="0"/>
    <x v="1"/>
    <x v="32"/>
    <x v="32"/>
    <n v="22029.289999999997"/>
    <s v="Export_CoGe"/>
    <x v="0"/>
    <s v="SERDI"/>
    <x v="5"/>
    <s v="LAV"/>
    <m/>
    <s v="B.7)"/>
    <s v="7) per servizi"/>
    <x v="0"/>
  </r>
  <r>
    <x v="0"/>
    <x v="0"/>
    <x v="33"/>
    <x v="33"/>
    <n v="39363"/>
    <s v="Export_CoGe"/>
    <x v="0"/>
    <s v="SERIN"/>
    <x v="6"/>
    <s v="PRD"/>
    <m/>
    <s v="B.7)"/>
    <s v="7) per servizi"/>
    <x v="0"/>
  </r>
  <r>
    <x v="0"/>
    <x v="0"/>
    <x v="34"/>
    <x v="34"/>
    <n v="1906.5"/>
    <s v="Export_CoGe"/>
    <x v="1"/>
    <s v="25.I.FIN"/>
    <x v="7"/>
    <s v="IFIN"/>
    <m/>
    <s v="25.I.FIN"/>
    <s v="Immobilizzazioni Finanziarie"/>
    <x v="1"/>
  </r>
  <r>
    <x v="0"/>
    <x v="0"/>
    <x v="35"/>
    <x v="35"/>
    <n v="1269.8000000000002"/>
    <s v="Export_CoGe"/>
    <x v="0"/>
    <s v="SERIN"/>
    <x v="6"/>
    <s v="PRD"/>
    <m/>
    <s v="B.7)"/>
    <s v="7) per servizi"/>
    <x v="5"/>
  </r>
  <r>
    <x v="0"/>
    <x v="1"/>
    <x v="35"/>
    <x v="35"/>
    <n v="12.899999999999773"/>
    <s v="Export_CoGe"/>
    <x v="0"/>
    <s v="SERIN"/>
    <x v="6"/>
    <s v="PRD"/>
    <m/>
    <s v="B.7)"/>
    <s v="7) per servizi"/>
    <x v="5"/>
  </r>
  <r>
    <x v="0"/>
    <x v="0"/>
    <x v="36"/>
    <x v="36"/>
    <n v="340"/>
    <s v="Export_CoGe"/>
    <x v="1"/>
    <s v="25.I.FIN"/>
    <x v="7"/>
    <s v="IFIN"/>
    <m/>
    <s v="25.I.FIN"/>
    <s v="Immobilizzazioni Finanziarie"/>
    <x v="1"/>
  </r>
  <r>
    <x v="0"/>
    <x v="0"/>
    <x v="37"/>
    <x v="37"/>
    <n v="13590"/>
    <s v="Export_CoGe"/>
    <x v="0"/>
    <s v="COSGS"/>
    <x v="4"/>
    <s v="COSTI"/>
    <m/>
    <s v="B.7)"/>
    <s v="7) per servizi"/>
    <x v="2"/>
  </r>
  <r>
    <x v="0"/>
    <x v="0"/>
    <x v="38"/>
    <x v="38"/>
    <n v="2500"/>
    <s v="Export_CoGe"/>
    <x v="1"/>
    <s v="25.I.FIN"/>
    <x v="7"/>
    <s v="IFIN"/>
    <m/>
    <s v="25.I.FIN"/>
    <s v="Immobilizzazioni Finanziarie"/>
    <x v="1"/>
  </r>
  <r>
    <x v="0"/>
    <x v="0"/>
    <x v="39"/>
    <x v="39"/>
    <n v="1643096.79"/>
    <s v="Export_CoGe"/>
    <x v="0"/>
    <s v="SERDI"/>
    <x v="5"/>
    <s v="LAV"/>
    <m/>
    <s v="B.7)"/>
    <s v="7) per servizi"/>
    <x v="0"/>
  </r>
  <r>
    <x v="0"/>
    <x v="1"/>
    <x v="39"/>
    <x v="39"/>
    <n v="84006.24"/>
    <s v="Export_CoGe"/>
    <x v="0"/>
    <s v="SERDI"/>
    <x v="5"/>
    <s v="LAV"/>
    <m/>
    <s v="B.7)"/>
    <s v="7) per servizi"/>
    <x v="0"/>
  </r>
  <r>
    <x v="0"/>
    <x v="0"/>
    <x v="40"/>
    <x v="40"/>
    <n v="250"/>
    <s v="Export_CoGe"/>
    <x v="1"/>
    <s v="25.I.FIN"/>
    <x v="7"/>
    <s v="IFIN"/>
    <m/>
    <s v="25.I.FIN"/>
    <s v="Immobilizzazioni Finanziarie"/>
    <x v="1"/>
  </r>
  <r>
    <x v="0"/>
    <x v="0"/>
    <x v="41"/>
    <x v="41"/>
    <n v="213011.9"/>
    <s v="Export_CoGe"/>
    <x v="0"/>
    <s v="SERDI"/>
    <x v="5"/>
    <s v="LAV"/>
    <m/>
    <s v="B.7)"/>
    <s v="7) per servizi"/>
    <x v="0"/>
  </r>
  <r>
    <x v="0"/>
    <x v="1"/>
    <x v="41"/>
    <x v="41"/>
    <n v="160812.29999999999"/>
    <s v="Export_CoGe"/>
    <x v="0"/>
    <s v="SERDI"/>
    <x v="5"/>
    <s v="LAV"/>
    <m/>
    <s v="B.7)"/>
    <s v="7) per servizi"/>
    <x v="0"/>
  </r>
  <r>
    <x v="0"/>
    <x v="0"/>
    <x v="42"/>
    <x v="42"/>
    <n v="2724289.8000000003"/>
    <s v="Export_CoGe"/>
    <x v="0"/>
    <s v="SERDI"/>
    <x v="5"/>
    <s v="LAV"/>
    <m/>
    <s v="B.7)"/>
    <s v="7) per servizi"/>
    <x v="0"/>
  </r>
  <r>
    <x v="0"/>
    <x v="0"/>
    <x v="43"/>
    <x v="43"/>
    <n v="43053.66"/>
    <s v="Export_CoGe"/>
    <x v="0"/>
    <s v="SERST"/>
    <x v="8"/>
    <s v="COSTI"/>
    <m/>
    <s v="B.7)"/>
    <s v="7) per servizi"/>
    <x v="2"/>
  </r>
  <r>
    <x v="0"/>
    <x v="1"/>
    <x v="43"/>
    <x v="43"/>
    <n v="56672.649999999994"/>
    <s v="Export_CoGe"/>
    <x v="0"/>
    <s v="SERST"/>
    <x v="8"/>
    <s v="COSTI"/>
    <m/>
    <s v="B.7)"/>
    <s v="7) per servizi"/>
    <x v="2"/>
  </r>
  <r>
    <x v="0"/>
    <x v="0"/>
    <x v="44"/>
    <x v="44"/>
    <n v="6009.74"/>
    <s v="Export_CoGe"/>
    <x v="0"/>
    <s v="SERST"/>
    <x v="8"/>
    <s v="COSTI"/>
    <m/>
    <s v="B.7)"/>
    <s v="7) per servizi"/>
    <x v="2"/>
  </r>
  <r>
    <x v="0"/>
    <x v="1"/>
    <x v="44"/>
    <x v="44"/>
    <n v="9845.9900000000016"/>
    <s v="Export_CoGe"/>
    <x v="0"/>
    <s v="SERST"/>
    <x v="8"/>
    <s v="COSTI"/>
    <m/>
    <s v="B.7)"/>
    <s v="7) per servizi"/>
    <x v="2"/>
  </r>
  <r>
    <x v="0"/>
    <x v="0"/>
    <x v="45"/>
    <x v="45"/>
    <n v="256165"/>
    <s v="Export_CoGe"/>
    <x v="1"/>
    <s v="26.MAG"/>
    <x v="9"/>
    <s v="MAG"/>
    <m/>
    <s v="26.MAG"/>
    <s v="Rimanenze"/>
    <x v="1"/>
  </r>
  <r>
    <x v="0"/>
    <x v="0"/>
    <x v="46"/>
    <x v="46"/>
    <n v="1981.1799999999998"/>
    <s v="Export_CoGe"/>
    <x v="0"/>
    <s v="SERST"/>
    <x v="8"/>
    <s v="COSTI"/>
    <m/>
    <s v="B.7)"/>
    <s v="7) per servizi"/>
    <x v="2"/>
  </r>
  <r>
    <x v="0"/>
    <x v="1"/>
    <x v="46"/>
    <x v="46"/>
    <n v="2626.64"/>
    <s v="Export_CoGe"/>
    <x v="0"/>
    <s v="SERST"/>
    <x v="8"/>
    <s v="COSTI"/>
    <m/>
    <s v="B.7)"/>
    <s v="7) per servizi"/>
    <x v="2"/>
  </r>
  <r>
    <x v="0"/>
    <x v="0"/>
    <x v="47"/>
    <x v="47"/>
    <n v="16873"/>
    <s v="Export_CoGe"/>
    <x v="1"/>
    <s v="26.MAG"/>
    <x v="9"/>
    <s v="MAG"/>
    <m/>
    <s v="26.MAG"/>
    <s v="Rimanenze"/>
    <x v="1"/>
  </r>
  <r>
    <x v="0"/>
    <x v="0"/>
    <x v="48"/>
    <x v="48"/>
    <n v="31.859999999999985"/>
    <s v="Export_CoGe"/>
    <x v="0"/>
    <s v="SERDI"/>
    <x v="5"/>
    <s v="LAV"/>
    <m/>
    <s v="B.7)"/>
    <s v="7) per servizi"/>
    <x v="0"/>
  </r>
  <r>
    <x v="0"/>
    <x v="0"/>
    <x v="49"/>
    <x v="49"/>
    <n v="3764522"/>
    <s v="Export_CoGe"/>
    <x v="1"/>
    <s v="26.MAG"/>
    <x v="9"/>
    <s v="MAG"/>
    <m/>
    <s v="26.MAG"/>
    <s v="Rimanenze"/>
    <x v="1"/>
  </r>
  <r>
    <x v="0"/>
    <x v="0"/>
    <x v="50"/>
    <x v="50"/>
    <n v="13455.45"/>
    <s v="Export_CoGe"/>
    <x v="0"/>
    <s v="SERST"/>
    <x v="8"/>
    <s v="COSTI"/>
    <m/>
    <s v="B.7)"/>
    <s v="7) per servizi"/>
    <x v="2"/>
  </r>
  <r>
    <x v="0"/>
    <x v="1"/>
    <x v="50"/>
    <x v="50"/>
    <n v="10228.23"/>
    <s v="Export_CoGe"/>
    <x v="0"/>
    <s v="SERST"/>
    <x v="8"/>
    <s v="COSTI"/>
    <m/>
    <s v="B.7)"/>
    <s v="7) per servizi"/>
    <x v="2"/>
  </r>
  <r>
    <x v="0"/>
    <x v="0"/>
    <x v="51"/>
    <x v="51"/>
    <n v="420147.77999999229"/>
    <s v="Export_CoGe"/>
    <x v="1"/>
    <s v="27.CLI"/>
    <x v="10"/>
    <s v="CLI"/>
    <m/>
    <s v="27.CLI"/>
    <s v="Crediti Commerciali"/>
    <x v="1"/>
  </r>
  <r>
    <x v="0"/>
    <x v="0"/>
    <x v="52"/>
    <x v="52"/>
    <n v="5356.19"/>
    <s v="Export_CoGe"/>
    <x v="0"/>
    <s v="SERST"/>
    <x v="8"/>
    <s v="COSTI"/>
    <m/>
    <s v="B.7)"/>
    <s v="7) per servizi"/>
    <x v="2"/>
  </r>
  <r>
    <x v="0"/>
    <x v="1"/>
    <x v="52"/>
    <x v="52"/>
    <n v="6034.08"/>
    <s v="Export_CoGe"/>
    <x v="0"/>
    <s v="SERST"/>
    <x v="8"/>
    <s v="COSTI"/>
    <m/>
    <s v="B.7)"/>
    <s v="7) per servizi"/>
    <x v="2"/>
  </r>
  <r>
    <x v="0"/>
    <x v="0"/>
    <x v="53"/>
    <x v="53"/>
    <n v="24739.010000000009"/>
    <s v="Export_CoGe"/>
    <x v="1"/>
    <s v="27.CLI"/>
    <x v="10"/>
    <s v="CLI"/>
    <m/>
    <s v="27.CLI"/>
    <s v="Crediti Commerciali"/>
    <x v="1"/>
  </r>
  <r>
    <x v="0"/>
    <x v="0"/>
    <x v="54"/>
    <x v="54"/>
    <n v="4685.83"/>
    <s v="Export_CoGe"/>
    <x v="0"/>
    <s v="SERST"/>
    <x v="8"/>
    <s v="COSTI"/>
    <m/>
    <s v="B.7)"/>
    <s v="7) per servizi"/>
    <x v="2"/>
  </r>
  <r>
    <x v="0"/>
    <x v="1"/>
    <x v="54"/>
    <x v="54"/>
    <n v="9879.83"/>
    <s v="Export_CoGe"/>
    <x v="0"/>
    <s v="SERST"/>
    <x v="8"/>
    <s v="COSTI"/>
    <m/>
    <s v="B.7)"/>
    <s v="7) per servizi"/>
    <x v="2"/>
  </r>
  <r>
    <x v="0"/>
    <x v="0"/>
    <x v="55"/>
    <x v="55"/>
    <n v="2613.8700000000003"/>
    <s v="Export_CoGe"/>
    <x v="1"/>
    <s v="27.CLI"/>
    <x v="10"/>
    <s v="CLI"/>
    <m/>
    <s v="27.CLI"/>
    <s v="Crediti Commerciali"/>
    <x v="1"/>
  </r>
  <r>
    <x v="0"/>
    <x v="0"/>
    <x v="56"/>
    <x v="56"/>
    <n v="84840.6"/>
    <s v="Export_CoGe"/>
    <x v="0"/>
    <s v="SERST"/>
    <x v="8"/>
    <s v="COSTI"/>
    <m/>
    <s v="B.7)"/>
    <s v="7) per servizi"/>
    <x v="4"/>
  </r>
  <r>
    <x v="0"/>
    <x v="1"/>
    <x v="56"/>
    <x v="56"/>
    <n v="89426.240000000005"/>
    <s v="Export_CoGe"/>
    <x v="0"/>
    <s v="SERST"/>
    <x v="8"/>
    <s v="COSTI"/>
    <m/>
    <s v="B.7)"/>
    <s v="7) per servizi"/>
    <x v="4"/>
  </r>
  <r>
    <x v="0"/>
    <x v="0"/>
    <x v="57"/>
    <x v="57"/>
    <n v="1539177.28"/>
    <s v="Export_CoGe"/>
    <x v="1"/>
    <s v="27.CLI"/>
    <x v="10"/>
    <s v="CLI"/>
    <m/>
    <s v="27.CLI"/>
    <s v="Crediti Commerciali"/>
    <x v="1"/>
  </r>
  <r>
    <x v="0"/>
    <x v="0"/>
    <x v="58"/>
    <x v="58"/>
    <n v="54305.16"/>
    <s v="Export_CoGe"/>
    <x v="0"/>
    <s v="SERST"/>
    <x v="8"/>
    <s v="COSTI"/>
    <m/>
    <s v="B.7)"/>
    <s v="7) per servizi"/>
    <x v="2"/>
  </r>
  <r>
    <x v="0"/>
    <x v="1"/>
    <x v="58"/>
    <x v="58"/>
    <n v="51401.570000000007"/>
    <s v="Export_CoGe"/>
    <x v="0"/>
    <s v="SERST"/>
    <x v="8"/>
    <s v="COSTI"/>
    <m/>
    <s v="B.7)"/>
    <s v="7) per servizi"/>
    <x v="2"/>
  </r>
  <r>
    <x v="0"/>
    <x v="0"/>
    <x v="59"/>
    <x v="59"/>
    <n v="6000"/>
    <s v="Export_CoGe"/>
    <x v="1"/>
    <s v="29.AC"/>
    <x v="11"/>
    <s v="AC"/>
    <m/>
    <s v="29.AC"/>
    <s v="Altri Crediti"/>
    <x v="1"/>
  </r>
  <r>
    <x v="0"/>
    <x v="0"/>
    <x v="60"/>
    <x v="60"/>
    <n v="47742.97"/>
    <s v="Export_CoGe"/>
    <x v="0"/>
    <s v="SERIN"/>
    <x v="6"/>
    <s v="PRD"/>
    <m/>
    <s v="B.7)"/>
    <s v="7) per servizi"/>
    <x v="0"/>
  </r>
  <r>
    <x v="0"/>
    <x v="1"/>
    <x v="60"/>
    <x v="60"/>
    <n v="69248.66"/>
    <s v="Export_CoGe"/>
    <x v="0"/>
    <s v="SERIN"/>
    <x v="6"/>
    <s v="PRD"/>
    <m/>
    <s v="B.7)"/>
    <s v="7) per servizi"/>
    <x v="0"/>
  </r>
  <r>
    <x v="0"/>
    <x v="0"/>
    <x v="61"/>
    <x v="61"/>
    <n v="38.719999999999992"/>
    <s v="Export_CoGe"/>
    <x v="1"/>
    <s v="31.PTN"/>
    <x v="12"/>
    <s v="PTN"/>
    <m/>
    <s v="31.PTN"/>
    <s v="Crediti Tributari"/>
    <x v="1"/>
  </r>
  <r>
    <x v="0"/>
    <x v="0"/>
    <x v="62"/>
    <x v="62"/>
    <n v="26210"/>
    <s v="Export_CoGe"/>
    <x v="0"/>
    <s v="SERST"/>
    <x v="8"/>
    <s v="COSTI"/>
    <m/>
    <s v="B.7)"/>
    <s v="7) per servizi"/>
    <x v="2"/>
  </r>
  <r>
    <x v="0"/>
    <x v="1"/>
    <x v="62"/>
    <x v="62"/>
    <n v="29139.67"/>
    <s v="Export_CoGe"/>
    <x v="0"/>
    <s v="SERST"/>
    <x v="8"/>
    <s v="COSTI"/>
    <m/>
    <s v="B.7)"/>
    <s v="7) per servizi"/>
    <x v="2"/>
  </r>
  <r>
    <x v="0"/>
    <x v="0"/>
    <x v="63"/>
    <x v="63"/>
    <n v="12736.14"/>
    <s v="Export_CoGe"/>
    <x v="0"/>
    <s v="SERST"/>
    <x v="8"/>
    <s v="COSTI"/>
    <m/>
    <s v="B.7)"/>
    <s v="7) per servizi"/>
    <x v="2"/>
  </r>
  <r>
    <x v="0"/>
    <x v="1"/>
    <x v="63"/>
    <x v="63"/>
    <n v="7950"/>
    <s v="Export_CoGe"/>
    <x v="0"/>
    <s v="SERST"/>
    <x v="8"/>
    <s v="COSTI"/>
    <m/>
    <s v="B.7)"/>
    <s v="7) per servizi"/>
    <x v="2"/>
  </r>
  <r>
    <x v="0"/>
    <x v="0"/>
    <x v="64"/>
    <x v="64"/>
    <n v="40561.15"/>
    <s v="Export_CoGe"/>
    <x v="1"/>
    <s v="29.AC"/>
    <x v="11"/>
    <s v="AC"/>
    <m/>
    <s v="29.AC"/>
    <s v="Altri Crediti"/>
    <x v="1"/>
  </r>
  <r>
    <x v="0"/>
    <x v="0"/>
    <x v="65"/>
    <x v="65"/>
    <n v="9591.5300000000007"/>
    <s v="Export_CoGe"/>
    <x v="0"/>
    <s v="SERST"/>
    <x v="8"/>
    <s v="COSTI"/>
    <m/>
    <s v="B.7)"/>
    <s v="7) per servizi"/>
    <x v="2"/>
  </r>
  <r>
    <x v="0"/>
    <x v="1"/>
    <x v="65"/>
    <x v="65"/>
    <n v="4366.9000000000005"/>
    <s v="Export_CoGe"/>
    <x v="0"/>
    <s v="SERST"/>
    <x v="8"/>
    <s v="COSTI"/>
    <m/>
    <s v="B.7)"/>
    <s v="7) per servizi"/>
    <x v="2"/>
  </r>
  <r>
    <x v="0"/>
    <x v="0"/>
    <x v="66"/>
    <x v="66"/>
    <n v="31448.400000000001"/>
    <s v="Export_CoGe"/>
    <x v="0"/>
    <s v="SERST"/>
    <x v="8"/>
    <s v="COSTI"/>
    <m/>
    <s v="B.7)"/>
    <s v="7) per servizi"/>
    <x v="2"/>
  </r>
  <r>
    <x v="0"/>
    <x v="1"/>
    <x v="66"/>
    <x v="66"/>
    <n v="39926.399999999994"/>
    <s v="Export_CoGe"/>
    <x v="0"/>
    <s v="SERST"/>
    <x v="8"/>
    <s v="COSTI"/>
    <m/>
    <s v="B.7)"/>
    <s v="7) per servizi"/>
    <x v="2"/>
  </r>
  <r>
    <x v="0"/>
    <x v="0"/>
    <x v="67"/>
    <x v="67"/>
    <n v="16153.98"/>
    <s v="Export_CoGe"/>
    <x v="1"/>
    <s v="31.PTN"/>
    <x v="12"/>
    <s v="PTN"/>
    <m/>
    <s v="31.PTN"/>
    <s v="Crediti Tributari"/>
    <x v="1"/>
  </r>
  <r>
    <x v="0"/>
    <x v="0"/>
    <x v="68"/>
    <x v="68"/>
    <n v="7280"/>
    <s v="Export_CoGe"/>
    <x v="0"/>
    <s v="COSGS"/>
    <x v="4"/>
    <s v="COSTI"/>
    <m/>
    <s v="B.7)"/>
    <s v="7) per servizi"/>
    <x v="2"/>
  </r>
  <r>
    <x v="0"/>
    <x v="1"/>
    <x v="68"/>
    <x v="68"/>
    <n v="7280"/>
    <s v="Export_CoGe"/>
    <x v="0"/>
    <s v="COSGS"/>
    <x v="4"/>
    <s v="COSTI"/>
    <m/>
    <s v="B.7)"/>
    <s v="7) per servizi"/>
    <x v="2"/>
  </r>
  <r>
    <x v="0"/>
    <x v="0"/>
    <x v="69"/>
    <x v="69"/>
    <n v="15504.630000000003"/>
    <s v="Export_CoGe"/>
    <x v="0"/>
    <s v="COSGS"/>
    <x v="4"/>
    <s v="COSTI"/>
    <m/>
    <s v="B.7)"/>
    <s v="7) per servizi"/>
    <x v="2"/>
  </r>
  <r>
    <x v="0"/>
    <x v="1"/>
    <x v="69"/>
    <x v="69"/>
    <n v="16060.1"/>
    <s v="Export_CoGe"/>
    <x v="0"/>
    <s v="COSGS"/>
    <x v="4"/>
    <s v="COSTI"/>
    <m/>
    <s v="B.7)"/>
    <s v="7) per servizi"/>
    <x v="2"/>
  </r>
  <r>
    <x v="0"/>
    <x v="0"/>
    <x v="70"/>
    <x v="70"/>
    <n v="22849.57"/>
    <s v="Export_CoGe"/>
    <x v="1"/>
    <s v="29.AC"/>
    <x v="11"/>
    <s v="AC"/>
    <m/>
    <s v="29.AC"/>
    <s v="Altri Crediti"/>
    <x v="1"/>
  </r>
  <r>
    <x v="0"/>
    <x v="0"/>
    <x v="71"/>
    <x v="71"/>
    <n v="1408.01"/>
    <s v="Export_CoGe"/>
    <x v="0"/>
    <s v="SERIN"/>
    <x v="6"/>
    <s v="PRD"/>
    <m/>
    <s v="B.7)"/>
    <s v="7) per servizi"/>
    <x v="3"/>
  </r>
  <r>
    <x v="0"/>
    <x v="1"/>
    <x v="71"/>
    <x v="71"/>
    <n v="1598.7299999999998"/>
    <s v="Export_CoGe"/>
    <x v="0"/>
    <s v="SERIN"/>
    <x v="6"/>
    <s v="PRD"/>
    <m/>
    <s v="B.7)"/>
    <s v="7) per servizi"/>
    <x v="3"/>
  </r>
  <r>
    <x v="0"/>
    <x v="0"/>
    <x v="72"/>
    <x v="72"/>
    <n v="33716.150000000009"/>
    <s v="Export_CoGe"/>
    <x v="1"/>
    <s v="31.PTN"/>
    <x v="12"/>
    <s v="PTN"/>
    <m/>
    <s v="31.PTN"/>
    <s v="Crediti Tributari"/>
    <x v="1"/>
  </r>
  <r>
    <x v="0"/>
    <x v="0"/>
    <x v="73"/>
    <x v="73"/>
    <n v="747.65000000000009"/>
    <s v="Export_CoGe"/>
    <x v="0"/>
    <s v="COSGS"/>
    <x v="4"/>
    <s v="COSTI"/>
    <m/>
    <s v="B.7)"/>
    <s v="7) per servizi"/>
    <x v="2"/>
  </r>
  <r>
    <x v="0"/>
    <x v="1"/>
    <x v="73"/>
    <x v="73"/>
    <n v="769.27"/>
    <s v="Export_CoGe"/>
    <x v="0"/>
    <s v="COSGS"/>
    <x v="4"/>
    <s v="COSTI"/>
    <m/>
    <s v="B.7)"/>
    <s v="7) per servizi"/>
    <x v="2"/>
  </r>
  <r>
    <x v="0"/>
    <x v="0"/>
    <x v="74"/>
    <x v="74"/>
    <n v="567716.85"/>
    <s v="Export_CoGe"/>
    <x v="1"/>
    <s v="31.PTN"/>
    <x v="12"/>
    <s v="PTN"/>
    <m/>
    <s v="50.IVA"/>
    <s v="Posizione Tributaria Netta"/>
    <x v="1"/>
  </r>
  <r>
    <x v="0"/>
    <x v="0"/>
    <x v="75"/>
    <x v="75"/>
    <n v="17193.05"/>
    <s v="Export_CoGe"/>
    <x v="0"/>
    <s v="COSGS"/>
    <x v="4"/>
    <s v="COSTI"/>
    <m/>
    <s v="B.7)"/>
    <s v="7) per servizi"/>
    <x v="2"/>
  </r>
  <r>
    <x v="0"/>
    <x v="1"/>
    <x v="75"/>
    <x v="75"/>
    <n v="3764.1499999999996"/>
    <s v="Export_CoGe"/>
    <x v="0"/>
    <s v="COSGS"/>
    <x v="4"/>
    <s v="COSTI"/>
    <m/>
    <s v="B.7)"/>
    <s v="7) per servizi"/>
    <x v="2"/>
  </r>
  <r>
    <x v="0"/>
    <x v="0"/>
    <x v="76"/>
    <x v="76"/>
    <n v="1237.2"/>
    <s v="Export_CoGe"/>
    <x v="0"/>
    <s v="COSGS"/>
    <x v="4"/>
    <s v="COSTI"/>
    <m/>
    <s v="B.7)"/>
    <s v="7) per servizi"/>
    <x v="2"/>
  </r>
  <r>
    <x v="0"/>
    <x v="1"/>
    <x v="76"/>
    <x v="76"/>
    <n v="2786.0200000000004"/>
    <s v="Export_CoGe"/>
    <x v="0"/>
    <s v="COSGS"/>
    <x v="4"/>
    <s v="COSTI"/>
    <m/>
    <s v="B.7)"/>
    <s v="7) per servizi"/>
    <x v="2"/>
  </r>
  <r>
    <x v="0"/>
    <x v="0"/>
    <x v="77"/>
    <x v="77"/>
    <n v="340"/>
    <s v="Export_CoGe"/>
    <x v="0"/>
    <s v="SERST"/>
    <x v="8"/>
    <s v="COSTI"/>
    <m/>
    <s v="B.7)"/>
    <s v="7) per servizi"/>
    <x v="2"/>
  </r>
  <r>
    <x v="0"/>
    <x v="1"/>
    <x v="77"/>
    <x v="77"/>
    <n v="120"/>
    <s v="Export_CoGe"/>
    <x v="0"/>
    <s v="SERST"/>
    <x v="8"/>
    <s v="COSTI"/>
    <m/>
    <s v="B.7)"/>
    <s v="7) per servizi"/>
    <x v="2"/>
  </r>
  <r>
    <x v="0"/>
    <x v="0"/>
    <x v="78"/>
    <x v="78"/>
    <n v="10067.450000000004"/>
    <s v="Export_CoGe"/>
    <x v="1"/>
    <s v="29.AC"/>
    <x v="11"/>
    <s v="FOR"/>
    <m/>
    <s v="28.FOR"/>
    <s v="Altri Crediti"/>
    <x v="1"/>
  </r>
  <r>
    <x v="0"/>
    <x v="0"/>
    <x v="79"/>
    <x v="79"/>
    <n v="13337.689999999999"/>
    <s v="Export_CoGe"/>
    <x v="0"/>
    <s v="SERIN"/>
    <x v="6"/>
    <s v="PRD"/>
    <m/>
    <s v="B.7)"/>
    <s v="7) per servizi"/>
    <x v="0"/>
  </r>
  <r>
    <x v="0"/>
    <x v="1"/>
    <x v="79"/>
    <x v="79"/>
    <n v="16904.22"/>
    <s v="Export_CoGe"/>
    <x v="0"/>
    <s v="SERIN"/>
    <x v="6"/>
    <s v="PRD"/>
    <m/>
    <s v="B.7)"/>
    <s v="7) per servizi"/>
    <x v="0"/>
  </r>
  <r>
    <x v="0"/>
    <x v="0"/>
    <x v="80"/>
    <x v="80"/>
    <n v="785.29000000001361"/>
    <s v="Export_CoGe"/>
    <x v="1"/>
    <s v="29.AC"/>
    <x v="11"/>
    <s v="AC"/>
    <m/>
    <s v="29.AC"/>
    <s v="Altri Crediti"/>
    <x v="1"/>
  </r>
  <r>
    <x v="0"/>
    <x v="0"/>
    <x v="81"/>
    <x v="81"/>
    <n v="4540.3599999999997"/>
    <s v="Export_CoGe"/>
    <x v="0"/>
    <s v="SERST"/>
    <x v="8"/>
    <s v="COSTI"/>
    <m/>
    <s v="B.7)"/>
    <s v="7) per servizi"/>
    <x v="2"/>
  </r>
  <r>
    <x v="0"/>
    <x v="1"/>
    <x v="81"/>
    <x v="81"/>
    <n v="901.49"/>
    <s v="Export_CoGe"/>
    <x v="0"/>
    <s v="SERST"/>
    <x v="8"/>
    <s v="COSTI"/>
    <m/>
    <s v="B.7)"/>
    <s v="7) per servizi"/>
    <x v="2"/>
  </r>
  <r>
    <x v="0"/>
    <x v="0"/>
    <x v="82"/>
    <x v="82"/>
    <n v="699.99999999997453"/>
    <s v="Export_CoGe"/>
    <x v="1"/>
    <s v="29.AC"/>
    <x v="11"/>
    <s v="AC"/>
    <m/>
    <s v="29.AC"/>
    <s v="Altri Crediti"/>
    <x v="1"/>
  </r>
  <r>
    <x v="0"/>
    <x v="0"/>
    <x v="83"/>
    <x v="83"/>
    <n v="1392.73"/>
    <s v="Export_CoGe"/>
    <x v="0"/>
    <s v="SERST"/>
    <x v="8"/>
    <s v="COSTI"/>
    <m/>
    <s v="B.7)"/>
    <s v="7) per servizi"/>
    <x v="2"/>
  </r>
  <r>
    <x v="0"/>
    <x v="1"/>
    <x v="83"/>
    <x v="83"/>
    <n v="624.94000000000005"/>
    <s v="Export_CoGe"/>
    <x v="0"/>
    <s v="SERST"/>
    <x v="8"/>
    <s v="COSTI"/>
    <m/>
    <s v="B.7)"/>
    <s v="7) per servizi"/>
    <x v="2"/>
  </r>
  <r>
    <x v="0"/>
    <x v="0"/>
    <x v="84"/>
    <x v="84"/>
    <n v="27666"/>
    <s v="Export_CoGe"/>
    <x v="1"/>
    <s v="29.AC"/>
    <x v="11"/>
    <s v="AC"/>
    <m/>
    <s v="29.AC"/>
    <s v="Altri Crediti"/>
    <x v="1"/>
  </r>
  <r>
    <x v="0"/>
    <x v="0"/>
    <x v="85"/>
    <x v="85"/>
    <n v="2379.5699999999997"/>
    <s v="Export_CoGe"/>
    <x v="0"/>
    <s v="SERIN"/>
    <x v="6"/>
    <s v="PRD"/>
    <m/>
    <s v="B.7)"/>
    <s v="7) per servizi"/>
    <x v="2"/>
  </r>
  <r>
    <x v="0"/>
    <x v="1"/>
    <x v="85"/>
    <x v="85"/>
    <n v="11650.42"/>
    <s v="Export_CoGe"/>
    <x v="0"/>
    <s v="SERIN"/>
    <x v="6"/>
    <s v="PRD"/>
    <m/>
    <s v="B.7)"/>
    <s v="7) per servizi"/>
    <x v="2"/>
  </r>
  <r>
    <x v="0"/>
    <x v="0"/>
    <x v="86"/>
    <x v="86"/>
    <n v="1473.9999999999991"/>
    <s v="Export_CoGe"/>
    <x v="1"/>
    <s v="29.AC"/>
    <x v="11"/>
    <s v="AC"/>
    <m/>
    <s v="29.AC"/>
    <s v="Altri Crediti"/>
    <x v="1"/>
  </r>
  <r>
    <x v="0"/>
    <x v="0"/>
    <x v="87"/>
    <x v="87"/>
    <n v="219"/>
    <s v="Export_CoGe"/>
    <x v="0"/>
    <s v="SERST"/>
    <x v="8"/>
    <s v="COSTI"/>
    <m/>
    <s v="B.7)"/>
    <s v="7) per servizi"/>
    <x v="2"/>
  </r>
  <r>
    <x v="0"/>
    <x v="1"/>
    <x v="87"/>
    <x v="87"/>
    <n v="1008"/>
    <s v="Export_CoGe"/>
    <x v="0"/>
    <s v="SERST"/>
    <x v="8"/>
    <s v="COSTI"/>
    <m/>
    <s v="B.7)"/>
    <s v="7) per servizi"/>
    <x v="2"/>
  </r>
  <r>
    <x v="0"/>
    <x v="0"/>
    <x v="88"/>
    <x v="88"/>
    <n v="3409.8300000000004"/>
    <s v="Export_CoGe"/>
    <x v="1"/>
    <s v="30.AD"/>
    <x v="13"/>
    <s v="AD"/>
    <m/>
    <s v="30.AD"/>
    <s v="Altri Crediti"/>
    <x v="1"/>
  </r>
  <r>
    <x v="0"/>
    <x v="0"/>
    <x v="89"/>
    <x v="89"/>
    <n v="27348.969999999998"/>
    <s v="Export_CoGe"/>
    <x v="0"/>
    <s v="SERST"/>
    <x v="8"/>
    <s v="COSTI"/>
    <m/>
    <s v="B.7)"/>
    <s v="7) per servizi"/>
    <x v="2"/>
  </r>
  <r>
    <x v="0"/>
    <x v="1"/>
    <x v="89"/>
    <x v="89"/>
    <n v="38555.440000000002"/>
    <s v="Export_CoGe"/>
    <x v="0"/>
    <s v="SERST"/>
    <x v="8"/>
    <s v="COSTI"/>
    <m/>
    <s v="B.7)"/>
    <s v="7) per servizi"/>
    <x v="2"/>
  </r>
  <r>
    <x v="0"/>
    <x v="0"/>
    <x v="90"/>
    <x v="90"/>
    <n v="6595.27"/>
    <s v="Export_CoGe"/>
    <x v="1"/>
    <s v="29.AC"/>
    <x v="11"/>
    <s v="AC"/>
    <m/>
    <s v="29.AC"/>
    <s v="Altri Crediti"/>
    <x v="1"/>
  </r>
  <r>
    <x v="0"/>
    <x v="0"/>
    <x v="91"/>
    <x v="91"/>
    <n v="64928.889999999985"/>
    <s v="Export_CoGe"/>
    <x v="0"/>
    <s v="SERST"/>
    <x v="8"/>
    <s v="COSTI"/>
    <m/>
    <s v="B.7)"/>
    <s v="7) per servizi"/>
    <x v="5"/>
  </r>
  <r>
    <x v="0"/>
    <x v="1"/>
    <x v="91"/>
    <x v="91"/>
    <n v="28259.760000000002"/>
    <s v="Export_CoGe"/>
    <x v="0"/>
    <s v="SERST"/>
    <x v="8"/>
    <s v="COSTI"/>
    <m/>
    <s v="B.7)"/>
    <s v="7) per servizi"/>
    <x v="5"/>
  </r>
  <r>
    <x v="0"/>
    <x v="0"/>
    <x v="92"/>
    <x v="92"/>
    <n v="33756.770000000004"/>
    <s v="Export_CoGe"/>
    <x v="1"/>
    <s v="29.AC"/>
    <x v="11"/>
    <s v="AC"/>
    <m/>
    <s v="29.AC"/>
    <s v="Altri Crediti"/>
    <x v="1"/>
  </r>
  <r>
    <x v="0"/>
    <x v="0"/>
    <x v="93"/>
    <x v="93"/>
    <n v="70"/>
    <s v="Export_CoGe"/>
    <x v="0"/>
    <s v="COSGS"/>
    <x v="4"/>
    <s v="COSTI"/>
    <m/>
    <s v="B.7)"/>
    <s v="7) per servizi"/>
    <x v="2"/>
  </r>
  <r>
    <x v="0"/>
    <x v="0"/>
    <x v="94"/>
    <x v="94"/>
    <n v="175.94"/>
    <s v="Export_CoGe"/>
    <x v="1"/>
    <s v="28.FOR"/>
    <x v="14"/>
    <s v="FOR"/>
    <m/>
    <s v="28.FOR"/>
    <s v="Debiti Commerciali"/>
    <x v="1"/>
  </r>
  <r>
    <x v="0"/>
    <x v="0"/>
    <x v="95"/>
    <x v="95"/>
    <n v="2342.08"/>
    <s v="Export_CoGe"/>
    <x v="0"/>
    <s v="COSGS"/>
    <x v="4"/>
    <s v="COSTI"/>
    <m/>
    <s v="B.7)"/>
    <s v="7) per servizi"/>
    <x v="2"/>
  </r>
  <r>
    <x v="0"/>
    <x v="1"/>
    <x v="95"/>
    <x v="95"/>
    <n v="1154.97"/>
    <s v="Export_CoGe"/>
    <x v="0"/>
    <s v="COSGS"/>
    <x v="4"/>
    <s v="COSTI"/>
    <m/>
    <s v="B.7)"/>
    <s v="7) per servizi"/>
    <x v="2"/>
  </r>
  <r>
    <x v="0"/>
    <x v="0"/>
    <x v="96"/>
    <x v="96"/>
    <n v="1870.399999999998"/>
    <s v="Export_CoGe"/>
    <x v="1"/>
    <s v="29.AC"/>
    <x v="11"/>
    <s v="AC"/>
    <m/>
    <s v="29.AC"/>
    <s v="Altri Crediti"/>
    <x v="1"/>
  </r>
  <r>
    <x v="0"/>
    <x v="0"/>
    <x v="97"/>
    <x v="97"/>
    <n v="335"/>
    <s v="Export_CoGe"/>
    <x v="0"/>
    <s v="SERST"/>
    <x v="8"/>
    <s v="COSTI"/>
    <m/>
    <s v="B.7)"/>
    <s v="7) per servizi"/>
    <x v="6"/>
  </r>
  <r>
    <x v="0"/>
    <x v="0"/>
    <x v="98"/>
    <x v="98"/>
    <n v="4421.1899999999987"/>
    <s v="Export_CoGe"/>
    <x v="1"/>
    <s v="29.AC"/>
    <x v="11"/>
    <s v="AC"/>
    <m/>
    <s v="29.AC"/>
    <s v="Altri Crediti"/>
    <x v="1"/>
  </r>
  <r>
    <x v="0"/>
    <x v="0"/>
    <x v="99"/>
    <x v="99"/>
    <n v="57492.449999999983"/>
    <s v="Export_CoGe"/>
    <x v="0"/>
    <s v="SERST"/>
    <x v="8"/>
    <s v="COSTI"/>
    <m/>
    <s v="B.7)"/>
    <s v="7) per servizi"/>
    <x v="6"/>
  </r>
  <r>
    <x v="0"/>
    <x v="1"/>
    <x v="99"/>
    <x v="99"/>
    <n v="49156.87"/>
    <s v="Export_CoGe"/>
    <x v="0"/>
    <s v="SERST"/>
    <x v="8"/>
    <s v="COSTI"/>
    <m/>
    <s v="B.7)"/>
    <s v="7) per servizi"/>
    <x v="6"/>
  </r>
  <r>
    <x v="0"/>
    <x v="0"/>
    <x v="100"/>
    <x v="100"/>
    <n v="3898.8099999999995"/>
    <s v="Export_CoGe"/>
    <x v="0"/>
    <s v="COSGS"/>
    <x v="4"/>
    <s v="COSTI"/>
    <m/>
    <s v="B.7)"/>
    <s v="7) per servizi"/>
    <x v="2"/>
  </r>
  <r>
    <x v="0"/>
    <x v="1"/>
    <x v="100"/>
    <x v="100"/>
    <n v="6891.34"/>
    <s v="Export_CoGe"/>
    <x v="0"/>
    <s v="COSGS"/>
    <x v="4"/>
    <s v="COSTI"/>
    <m/>
    <s v="B.7)"/>
    <s v="7) per servizi"/>
    <x v="2"/>
  </r>
  <r>
    <x v="0"/>
    <x v="0"/>
    <x v="101"/>
    <x v="101"/>
    <n v="8317.89"/>
    <s v="Export_CoGe"/>
    <x v="1"/>
    <s v="27.CLI"/>
    <x v="10"/>
    <s v="CLI"/>
    <m/>
    <s v="27.CLI"/>
    <s v="Crediti Commerciali"/>
    <x v="1"/>
  </r>
  <r>
    <x v="0"/>
    <x v="0"/>
    <x v="102"/>
    <x v="102"/>
    <n v="11503.6"/>
    <s v="Export_CoGe"/>
    <x v="0"/>
    <s v="SERST"/>
    <x v="8"/>
    <s v="COSTI"/>
    <m/>
    <s v="B.7)"/>
    <s v="7) per servizi"/>
    <x v="6"/>
  </r>
  <r>
    <x v="0"/>
    <x v="1"/>
    <x v="102"/>
    <x v="102"/>
    <n v="17334.84"/>
    <s v="Export_CoGe"/>
    <x v="0"/>
    <s v="SERST"/>
    <x v="8"/>
    <s v="COSTI"/>
    <m/>
    <s v="B.7)"/>
    <s v="7) per servizi"/>
    <x v="6"/>
  </r>
  <r>
    <x v="0"/>
    <x v="0"/>
    <x v="103"/>
    <x v="103"/>
    <n v="7861.1699999999992"/>
    <s v="Export_CoGe"/>
    <x v="0"/>
    <s v="COSGS"/>
    <x v="4"/>
    <s v="COSTI"/>
    <m/>
    <s v="B.7)"/>
    <s v="7) per servizi"/>
    <x v="2"/>
  </r>
  <r>
    <x v="0"/>
    <x v="1"/>
    <x v="103"/>
    <x v="103"/>
    <n v="9183.0399999999991"/>
    <s v="Export_CoGe"/>
    <x v="0"/>
    <s v="COSGS"/>
    <x v="4"/>
    <s v="COSTI"/>
    <m/>
    <s v="B.7)"/>
    <s v="7) per servizi"/>
    <x v="2"/>
  </r>
  <r>
    <x v="0"/>
    <x v="0"/>
    <x v="104"/>
    <x v="104"/>
    <n v="5265.4499999999989"/>
    <s v="Export_CoGe"/>
    <x v="0"/>
    <s v="COSGS"/>
    <x v="4"/>
    <s v="COSTI"/>
    <m/>
    <s v="B.7)"/>
    <s v="7) per servizi"/>
    <x v="5"/>
  </r>
  <r>
    <x v="0"/>
    <x v="1"/>
    <x v="104"/>
    <x v="104"/>
    <n v="4969.24"/>
    <s v="Export_CoGe"/>
    <x v="0"/>
    <s v="COSGS"/>
    <x v="4"/>
    <s v="COSTI"/>
    <m/>
    <s v="B.7)"/>
    <s v="7) per servizi"/>
    <x v="5"/>
  </r>
  <r>
    <x v="0"/>
    <x v="0"/>
    <x v="105"/>
    <x v="105"/>
    <n v="73.349999999999994"/>
    <s v="Export_CoGe"/>
    <x v="1"/>
    <s v="29.AC"/>
    <x v="11"/>
    <s v="AC"/>
    <m/>
    <s v="29.AC"/>
    <s v="Ratei/Risconti Attivi"/>
    <x v="1"/>
  </r>
  <r>
    <x v="0"/>
    <x v="0"/>
    <x v="106"/>
    <x v="106"/>
    <n v="4089.5200000000004"/>
    <s v="Export_CoGe"/>
    <x v="0"/>
    <s v="COSGS"/>
    <x v="4"/>
    <s v="COSTI"/>
    <m/>
    <s v="B.7)"/>
    <s v="7) per servizi"/>
    <x v="5"/>
  </r>
  <r>
    <x v="0"/>
    <x v="1"/>
    <x v="106"/>
    <x v="106"/>
    <n v="7503.86"/>
    <s v="Export_CoGe"/>
    <x v="0"/>
    <s v="COSGS"/>
    <x v="4"/>
    <s v="COSTI"/>
    <m/>
    <s v="B.7)"/>
    <s v="7) per servizi"/>
    <x v="5"/>
  </r>
  <r>
    <x v="0"/>
    <x v="0"/>
    <x v="107"/>
    <x v="107"/>
    <n v="19392.120000000003"/>
    <s v="Export_CoGe"/>
    <x v="1"/>
    <s v="29.AC"/>
    <x v="11"/>
    <s v="AC"/>
    <m/>
    <s v="29.AC"/>
    <s v="Ratei/Risconti Attivi"/>
    <x v="1"/>
  </r>
  <r>
    <x v="0"/>
    <x v="0"/>
    <x v="108"/>
    <x v="108"/>
    <n v="19319.73"/>
    <s v="Export_CoGe"/>
    <x v="0"/>
    <s v="COSGS"/>
    <x v="4"/>
    <s v="COSTI"/>
    <m/>
    <s v="B.7)"/>
    <s v="7) per servizi"/>
    <x v="5"/>
  </r>
  <r>
    <x v="0"/>
    <x v="1"/>
    <x v="108"/>
    <x v="108"/>
    <n v="9483.77"/>
    <s v="Export_CoGe"/>
    <x v="0"/>
    <s v="COSGS"/>
    <x v="4"/>
    <s v="COSTI"/>
    <m/>
    <s v="B.7)"/>
    <s v="7) per servizi"/>
    <x v="5"/>
  </r>
  <r>
    <x v="0"/>
    <x v="0"/>
    <x v="109"/>
    <x v="109"/>
    <n v="181.09000000000037"/>
    <s v="Export_CoGe"/>
    <x v="1"/>
    <s v="36.LIQ"/>
    <x v="15"/>
    <s v="BREVE "/>
    <m/>
    <s v="36.LIQ"/>
    <s v="Debiti a Breve (Liquidità)"/>
    <x v="1"/>
  </r>
  <r>
    <x v="0"/>
    <x v="0"/>
    <x v="110"/>
    <x v="110"/>
    <n v="37591.960000000006"/>
    <s v="Export_CoGe"/>
    <x v="0"/>
    <s v="COSGS"/>
    <x v="4"/>
    <s v="COSTI"/>
    <m/>
    <s v="B.7)"/>
    <s v="7) per servizi"/>
    <x v="5"/>
  </r>
  <r>
    <x v="0"/>
    <x v="1"/>
    <x v="110"/>
    <x v="110"/>
    <n v="32752.410000000003"/>
    <s v="Export_CoGe"/>
    <x v="0"/>
    <s v="COSGS"/>
    <x v="4"/>
    <s v="COSTI"/>
    <m/>
    <s v="B.7)"/>
    <s v="7) per servizi"/>
    <x v="5"/>
  </r>
  <r>
    <x v="0"/>
    <x v="0"/>
    <x v="111"/>
    <x v="111"/>
    <n v="4785.6899999999996"/>
    <s v="Export_CoGe"/>
    <x v="0"/>
    <s v="COSGS"/>
    <x v="4"/>
    <s v="COSTI"/>
    <m/>
    <s v="B.7)"/>
    <s v="7) per servizi"/>
    <x v="2"/>
  </r>
  <r>
    <x v="0"/>
    <x v="1"/>
    <x v="111"/>
    <x v="111"/>
    <n v="18515.400000000001"/>
    <s v="Export_CoGe"/>
    <x v="0"/>
    <s v="COSGS"/>
    <x v="4"/>
    <s v="COSTI"/>
    <m/>
    <s v="B.7)"/>
    <s v="7) per servizi"/>
    <x v="2"/>
  </r>
  <r>
    <x v="0"/>
    <x v="0"/>
    <x v="112"/>
    <x v="112"/>
    <n v="420"/>
    <s v="Export_CoGe"/>
    <x v="0"/>
    <s v="SERST"/>
    <x v="8"/>
    <s v="COSTI"/>
    <m/>
    <s v="B.7)"/>
    <s v="7) per servizi"/>
    <x v="2"/>
  </r>
  <r>
    <x v="0"/>
    <x v="1"/>
    <x v="112"/>
    <x v="112"/>
    <n v="4850"/>
    <s v="Export_CoGe"/>
    <x v="0"/>
    <s v="SERST"/>
    <x v="8"/>
    <s v="COSTI"/>
    <m/>
    <s v="B.7)"/>
    <s v="7) per servizi"/>
    <x v="2"/>
  </r>
  <r>
    <x v="0"/>
    <x v="0"/>
    <x v="113"/>
    <x v="113"/>
    <n v="84604.789999999979"/>
    <s v="Export_CoGe"/>
    <x v="0"/>
    <s v="SERIN"/>
    <x v="6"/>
    <s v="PRD"/>
    <m/>
    <s v="B.7)"/>
    <s v="7) per servizi"/>
    <x v="3"/>
  </r>
  <r>
    <x v="0"/>
    <x v="1"/>
    <x v="113"/>
    <x v="113"/>
    <n v="54937.09"/>
    <s v="Export_CoGe"/>
    <x v="0"/>
    <s v="SERIN"/>
    <x v="6"/>
    <s v="PRD"/>
    <m/>
    <s v="B.7)"/>
    <s v="7) per servizi"/>
    <x v="3"/>
  </r>
  <r>
    <x v="0"/>
    <x v="0"/>
    <x v="114"/>
    <x v="114"/>
    <n v="6625.2900000000009"/>
    <s v="Export_CoGe"/>
    <x v="0"/>
    <s v="SERIN"/>
    <x v="6"/>
    <s v="PRD"/>
    <m/>
    <s v="B.7)"/>
    <s v="7) per servizi"/>
    <x v="3"/>
  </r>
  <r>
    <x v="0"/>
    <x v="1"/>
    <x v="114"/>
    <x v="114"/>
    <n v="6866.4599999999991"/>
    <s v="Export_CoGe"/>
    <x v="0"/>
    <s v="SERIN"/>
    <x v="6"/>
    <s v="PRD"/>
    <m/>
    <s v="B.7)"/>
    <s v="7) per servizi"/>
    <x v="3"/>
  </r>
  <r>
    <x v="0"/>
    <x v="0"/>
    <x v="115"/>
    <x v="115"/>
    <n v="122.79"/>
    <s v="Export_CoGe"/>
    <x v="0"/>
    <s v="COSGS"/>
    <x v="4"/>
    <s v="COSTI"/>
    <m/>
    <s v="B.7)"/>
    <s v="7) per servizi"/>
    <x v="2"/>
  </r>
  <r>
    <x v="0"/>
    <x v="0"/>
    <x v="116"/>
    <x v="116"/>
    <n v="15291.5"/>
    <s v="Export_CoGe"/>
    <x v="0"/>
    <s v="SERST"/>
    <x v="8"/>
    <s v="COSTI"/>
    <m/>
    <s v="B.7)"/>
    <s v="7) per servizi"/>
    <x v="2"/>
  </r>
  <r>
    <x v="0"/>
    <x v="1"/>
    <x v="116"/>
    <x v="116"/>
    <n v="25203"/>
    <s v="Export_CoGe"/>
    <x v="0"/>
    <s v="SERST"/>
    <x v="8"/>
    <s v="COSTI"/>
    <m/>
    <s v="B.7)"/>
    <s v="7) per servizi"/>
    <x v="2"/>
  </r>
  <r>
    <x v="0"/>
    <x v="0"/>
    <x v="117"/>
    <x v="117"/>
    <n v="71842.270000000251"/>
    <s v="Export_CoGe"/>
    <x v="1"/>
    <s v="36.LIQ"/>
    <x v="15"/>
    <s v="BREVE "/>
    <m/>
    <s v="36.LIQ"/>
    <s v="Debiti a Breve (Liquidità)"/>
    <x v="1"/>
  </r>
  <r>
    <x v="0"/>
    <x v="0"/>
    <x v="118"/>
    <x v="118"/>
    <n v="1053.2"/>
    <s v="Export_CoGe"/>
    <x v="0"/>
    <s v="SERST"/>
    <x v="8"/>
    <s v="COSTI"/>
    <m/>
    <s v="B.7)"/>
    <s v="7) per servizi"/>
    <x v="2"/>
  </r>
  <r>
    <x v="0"/>
    <x v="1"/>
    <x v="118"/>
    <x v="118"/>
    <n v="1178.3"/>
    <s v="Export_CoGe"/>
    <x v="0"/>
    <s v="SERST"/>
    <x v="8"/>
    <s v="COSTI"/>
    <m/>
    <s v="B.7)"/>
    <s v="7) per servizi"/>
    <x v="2"/>
  </r>
  <r>
    <x v="0"/>
    <x v="0"/>
    <x v="119"/>
    <x v="119"/>
    <n v="17665.480000000003"/>
    <s v="Export_CoGe"/>
    <x v="0"/>
    <s v="SERST"/>
    <x v="8"/>
    <s v="COSTI"/>
    <m/>
    <s v="B.7)"/>
    <s v="7) per servizi"/>
    <x v="2"/>
  </r>
  <r>
    <x v="0"/>
    <x v="1"/>
    <x v="119"/>
    <x v="119"/>
    <n v="9392.0600000000013"/>
    <s v="Export_CoGe"/>
    <x v="0"/>
    <s v="SERST"/>
    <x v="8"/>
    <s v="COSTI"/>
    <m/>
    <s v="B.7)"/>
    <s v="7) per servizi"/>
    <x v="2"/>
  </r>
  <r>
    <x v="0"/>
    <x v="0"/>
    <x v="120"/>
    <x v="120"/>
    <n v="7223.4100000005565"/>
    <s v="Export_CoGe"/>
    <x v="1"/>
    <s v="36.LIQ"/>
    <x v="15"/>
    <s v="BREVE "/>
    <m/>
    <s v="36.LIQ"/>
    <s v="Debiti a Breve (Liquidità)"/>
    <x v="1"/>
  </r>
  <r>
    <x v="0"/>
    <x v="0"/>
    <x v="121"/>
    <x v="121"/>
    <n v="7718.7900000000009"/>
    <s v="Export_CoGe"/>
    <x v="0"/>
    <s v="SERST"/>
    <x v="8"/>
    <s v="COSTI"/>
    <m/>
    <s v="B.7)"/>
    <s v="7) per servizi"/>
    <x v="2"/>
  </r>
  <r>
    <x v="0"/>
    <x v="1"/>
    <x v="121"/>
    <x v="121"/>
    <n v="692.02"/>
    <s v="Export_CoGe"/>
    <x v="0"/>
    <s v="SERST"/>
    <x v="8"/>
    <s v="COSTI"/>
    <m/>
    <s v="B.7)"/>
    <s v="7) per servizi"/>
    <x v="2"/>
  </r>
  <r>
    <x v="0"/>
    <x v="0"/>
    <x v="122"/>
    <x v="122"/>
    <n v="235.94000000000688"/>
    <s v="Export_CoGe"/>
    <x v="1"/>
    <s v="36.LIQ"/>
    <x v="15"/>
    <s v="BREVE "/>
    <m/>
    <s v="36.LIQ"/>
    <s v="Debiti a Breve (Liquidità)"/>
    <x v="1"/>
  </r>
  <r>
    <x v="0"/>
    <x v="0"/>
    <x v="123"/>
    <x v="123"/>
    <n v="1694.99"/>
    <s v="Export_CoGe"/>
    <x v="0"/>
    <s v="SERST"/>
    <x v="8"/>
    <s v="COSTI"/>
    <m/>
    <s v="B.7)"/>
    <s v="7) per servizi"/>
    <x v="2"/>
  </r>
  <r>
    <x v="0"/>
    <x v="1"/>
    <x v="123"/>
    <x v="123"/>
    <n v="1707.3000000000002"/>
    <s v="Export_CoGe"/>
    <x v="0"/>
    <s v="SERST"/>
    <x v="8"/>
    <s v="COSTI"/>
    <m/>
    <s v="B.7)"/>
    <s v="7) per servizi"/>
    <x v="2"/>
  </r>
  <r>
    <x v="0"/>
    <x v="0"/>
    <x v="124"/>
    <x v="124"/>
    <n v="51339.61"/>
    <s v="Export_CoGe"/>
    <x v="1"/>
    <s v="36.LIQ"/>
    <x v="15"/>
    <s v="BREVE "/>
    <m/>
    <s v="36.LIQ"/>
    <s v="Debiti a Breve (Liquidità)"/>
    <x v="1"/>
  </r>
  <r>
    <x v="0"/>
    <x v="0"/>
    <x v="125"/>
    <x v="125"/>
    <n v="11287.95"/>
    <s v="Export_CoGe"/>
    <x v="0"/>
    <s v="SERST"/>
    <x v="8"/>
    <s v="COSTI"/>
    <m/>
    <s v="B.7)"/>
    <s v="7) per servizi"/>
    <x v="6"/>
  </r>
  <r>
    <x v="0"/>
    <x v="1"/>
    <x v="125"/>
    <x v="125"/>
    <n v="3366.7300000000005"/>
    <s v="Export_CoGe"/>
    <x v="0"/>
    <s v="SERST"/>
    <x v="8"/>
    <s v="COSTI"/>
    <m/>
    <s v="B.7)"/>
    <s v="7) per servizi"/>
    <x v="6"/>
  </r>
  <r>
    <x v="0"/>
    <x v="0"/>
    <x v="126"/>
    <x v="126"/>
    <n v="72862.650000002526"/>
    <s v="Export_CoGe"/>
    <x v="1"/>
    <s v="36.LIQ"/>
    <x v="15"/>
    <s v="BREVE "/>
    <m/>
    <s v="36.LIQ"/>
    <s v="Debiti a Breve (Liquidità)"/>
    <x v="1"/>
  </r>
  <r>
    <x v="0"/>
    <x v="0"/>
    <x v="127"/>
    <x v="127"/>
    <n v="30004.749999999975"/>
    <s v="Export_CoGe"/>
    <x v="0"/>
    <s v="SERST"/>
    <x v="8"/>
    <s v="COSTI"/>
    <m/>
    <s v="B.7)"/>
    <s v="7) per servizi"/>
    <x v="4"/>
  </r>
  <r>
    <x v="0"/>
    <x v="1"/>
    <x v="127"/>
    <x v="127"/>
    <n v="29901.059999999983"/>
    <s v="Export_CoGe"/>
    <x v="0"/>
    <s v="SERST"/>
    <x v="8"/>
    <s v="COSTI"/>
    <m/>
    <s v="B.7)"/>
    <s v="7) per servizi"/>
    <x v="4"/>
  </r>
  <r>
    <x v="0"/>
    <x v="0"/>
    <x v="128"/>
    <x v="128"/>
    <n v="53830.189999999995"/>
    <s v="Export_CoGe"/>
    <x v="1"/>
    <s v="36.LIQ"/>
    <x v="15"/>
    <s v="BREVE "/>
    <m/>
    <s v="36.LIQ"/>
    <s v="Debiti a Breve (Liquidità)"/>
    <x v="1"/>
  </r>
  <r>
    <x v="0"/>
    <x v="0"/>
    <x v="129"/>
    <x v="129"/>
    <n v="9.2799999999999994"/>
    <s v="Export_CoGe"/>
    <x v="0"/>
    <s v="COSGS"/>
    <x v="4"/>
    <s v="COSTI"/>
    <m/>
    <s v="B.7)"/>
    <s v="7) per servizi"/>
    <x v="2"/>
  </r>
  <r>
    <x v="0"/>
    <x v="1"/>
    <x v="129"/>
    <x v="129"/>
    <n v="7.65"/>
    <s v="Export_CoGe"/>
    <x v="0"/>
    <s v="COSGS"/>
    <x v="4"/>
    <s v="COSTI"/>
    <m/>
    <s v="B.7)"/>
    <s v="7) per servizi"/>
    <x v="2"/>
  </r>
  <r>
    <x v="0"/>
    <x v="0"/>
    <x v="130"/>
    <x v="130"/>
    <n v="44971.500000000116"/>
    <s v="Export_CoGe"/>
    <x v="1"/>
    <s v="36.LIQ"/>
    <x v="15"/>
    <s v="BREVE "/>
    <m/>
    <s v="36.LIQ"/>
    <s v="Debiti a Breve (Liquidità)"/>
    <x v="1"/>
  </r>
  <r>
    <x v="0"/>
    <x v="0"/>
    <x v="131"/>
    <x v="131"/>
    <n v="167.72"/>
    <s v="Export_CoGe"/>
    <x v="0"/>
    <s v="COSGS"/>
    <x v="4"/>
    <s v="COSTI"/>
    <m/>
    <s v="B.7)"/>
    <s v="7) per servizi"/>
    <x v="2"/>
  </r>
  <r>
    <x v="0"/>
    <x v="1"/>
    <x v="131"/>
    <x v="131"/>
    <n v="143.22"/>
    <s v="Export_CoGe"/>
    <x v="0"/>
    <s v="COSGS"/>
    <x v="4"/>
    <s v="COSTI"/>
    <m/>
    <s v="B.7)"/>
    <s v="7) per servizi"/>
    <x v="2"/>
  </r>
  <r>
    <x v="0"/>
    <x v="0"/>
    <x v="132"/>
    <x v="132"/>
    <n v="9693.5699999999943"/>
    <s v="Export_CoGe"/>
    <x v="1"/>
    <s v="36.LIQ"/>
    <x v="15"/>
    <s v="BREVE "/>
    <m/>
    <s v="36.LIQ"/>
    <s v="Debiti a Breve (Liquidità)"/>
    <x v="1"/>
  </r>
  <r>
    <x v="0"/>
    <x v="0"/>
    <x v="133"/>
    <x v="133"/>
    <n v="6146.9499999999989"/>
    <s v="Export_CoGe"/>
    <x v="0"/>
    <s v="SERST"/>
    <x v="8"/>
    <s v="COSTI"/>
    <m/>
    <s v="B.7)"/>
    <s v="7) per servizi"/>
    <x v="4"/>
  </r>
  <r>
    <x v="0"/>
    <x v="1"/>
    <x v="133"/>
    <x v="133"/>
    <n v="2582.35"/>
    <s v="Export_CoGe"/>
    <x v="0"/>
    <s v="SERST"/>
    <x v="8"/>
    <s v="COSTI"/>
    <m/>
    <s v="B.7)"/>
    <s v="7) per servizi"/>
    <x v="4"/>
  </r>
  <r>
    <x v="0"/>
    <x v="0"/>
    <x v="134"/>
    <x v="134"/>
    <n v="5096.01"/>
    <s v="Export_CoGe"/>
    <x v="1"/>
    <s v="36.ANT"/>
    <x v="16"/>
    <s v="BREVE "/>
    <m/>
    <s v="36.LIQ"/>
    <s v="Debiti a Breve (Liquidità)"/>
    <x v="1"/>
  </r>
  <r>
    <x v="0"/>
    <x v="0"/>
    <x v="135"/>
    <x v="135"/>
    <n v="1365.1200000000001"/>
    <s v="Export_CoGe"/>
    <x v="0"/>
    <s v="COSGS"/>
    <x v="4"/>
    <s v="COSTI"/>
    <m/>
    <s v="B.7)"/>
    <s v="7) per servizi"/>
    <x v="2"/>
  </r>
  <r>
    <x v="0"/>
    <x v="1"/>
    <x v="135"/>
    <x v="135"/>
    <n v="2.749999999998181"/>
    <s v="Export_CoGe"/>
    <x v="0"/>
    <s v="COSGS"/>
    <x v="4"/>
    <s v="COSTI"/>
    <m/>
    <s v="B.7)"/>
    <s v="7) per servizi"/>
    <x v="2"/>
  </r>
  <r>
    <x v="0"/>
    <x v="0"/>
    <x v="136"/>
    <x v="136"/>
    <n v="1534.72"/>
    <s v="Export_CoGe"/>
    <x v="0"/>
    <s v="SERST"/>
    <x v="8"/>
    <s v="COSTI"/>
    <m/>
    <s v="B.7)"/>
    <s v="7) per servizi"/>
    <x v="2"/>
  </r>
  <r>
    <x v="0"/>
    <x v="1"/>
    <x v="136"/>
    <x v="136"/>
    <n v="469"/>
    <s v="Export_CoGe"/>
    <x v="0"/>
    <s v="SERST"/>
    <x v="8"/>
    <s v="COSTI"/>
    <m/>
    <s v="B.7)"/>
    <s v="7) per servizi"/>
    <x v="2"/>
  </r>
  <r>
    <x v="0"/>
    <x v="0"/>
    <x v="137"/>
    <x v="137"/>
    <n v="6108"/>
    <s v="Export_CoGe"/>
    <x v="0"/>
    <s v="AFFIT"/>
    <x v="17"/>
    <s v="AFF"/>
    <m/>
    <s v="B.8)"/>
    <s v="8) per godimento di beni di terzi"/>
    <x v="2"/>
  </r>
  <r>
    <x v="0"/>
    <x v="1"/>
    <x v="137"/>
    <x v="137"/>
    <n v="6654.45"/>
    <s v="Export_CoGe"/>
    <x v="0"/>
    <s v="AFFIT"/>
    <x v="17"/>
    <s v="AFF"/>
    <m/>
    <s v="B.8)"/>
    <s v="8) per godimento di beni di terzi"/>
    <x v="2"/>
  </r>
  <r>
    <x v="0"/>
    <x v="0"/>
    <x v="138"/>
    <x v="138"/>
    <n v="12000"/>
    <s v="Export_CoGe"/>
    <x v="0"/>
    <s v="AFFIT"/>
    <x v="17"/>
    <s v="AFF"/>
    <m/>
    <s v="B.8)"/>
    <s v="8) per godimento di beni di terzi"/>
    <x v="2"/>
  </r>
  <r>
    <x v="0"/>
    <x v="1"/>
    <x v="138"/>
    <x v="138"/>
    <n v="12000"/>
    <s v="Export_CoGe"/>
    <x v="0"/>
    <s v="AFFIT"/>
    <x v="17"/>
    <s v="AFF"/>
    <m/>
    <s v="B.8)"/>
    <s v="8) per godimento di beni di terzi"/>
    <x v="2"/>
  </r>
  <r>
    <x v="0"/>
    <x v="0"/>
    <x v="139"/>
    <x v="139"/>
    <n v="36000"/>
    <s v="Export_CoGe"/>
    <x v="0"/>
    <s v="AFFIT"/>
    <x v="17"/>
    <s v="AFF"/>
    <m/>
    <s v="B.8)"/>
    <s v="8) per godimento di beni di terzi"/>
    <x v="2"/>
  </r>
  <r>
    <x v="0"/>
    <x v="1"/>
    <x v="139"/>
    <x v="139"/>
    <n v="28888.89"/>
    <s v="Export_CoGe"/>
    <x v="0"/>
    <s v="AFFIT"/>
    <x v="17"/>
    <s v="AFF"/>
    <m/>
    <s v="B.8)"/>
    <s v="8) per godimento di beni di terzi"/>
    <x v="2"/>
  </r>
  <r>
    <x v="0"/>
    <x v="0"/>
    <x v="140"/>
    <x v="140"/>
    <n v="1100"/>
    <s v="Export_CoGe"/>
    <x v="0"/>
    <s v="AFFIT"/>
    <x v="17"/>
    <s v="AFF"/>
    <m/>
    <s v="B.8)"/>
    <s v="8) per godimento di beni di terzi"/>
    <x v="2"/>
  </r>
  <r>
    <x v="0"/>
    <x v="1"/>
    <x v="140"/>
    <x v="140"/>
    <n v="1200"/>
    <s v="Export_CoGe"/>
    <x v="0"/>
    <s v="AFFIT"/>
    <x v="17"/>
    <s v="AFF"/>
    <m/>
    <s v="B.8)"/>
    <s v="8) per godimento di beni di terzi"/>
    <x v="2"/>
  </r>
  <r>
    <x v="0"/>
    <x v="0"/>
    <x v="141"/>
    <x v="141"/>
    <n v="15568"/>
    <s v="Export_CoGe"/>
    <x v="0"/>
    <s v="AFFIT"/>
    <x v="17"/>
    <s v="AFF"/>
    <m/>
    <s v="B.8)"/>
    <s v="8) per godimento di beni di terzi"/>
    <x v="2"/>
  </r>
  <r>
    <x v="0"/>
    <x v="1"/>
    <x v="141"/>
    <x v="141"/>
    <n v="18168"/>
    <s v="Export_CoGe"/>
    <x v="0"/>
    <s v="AFFIT"/>
    <x v="17"/>
    <s v="AFF"/>
    <m/>
    <s v="B.8)"/>
    <s v="8) per godimento di beni di terzi"/>
    <x v="2"/>
  </r>
  <r>
    <x v="0"/>
    <x v="0"/>
    <x v="142"/>
    <x v="142"/>
    <n v="27500"/>
    <s v="Export_CoGe"/>
    <x v="0"/>
    <s v="AFFIT"/>
    <x v="17"/>
    <s v="AFF"/>
    <m/>
    <s v="B.8)"/>
    <s v="8) per godimento di beni di terzi"/>
    <x v="2"/>
  </r>
  <r>
    <x v="0"/>
    <x v="1"/>
    <x v="142"/>
    <x v="142"/>
    <n v="31344.899999999998"/>
    <s v="Export_CoGe"/>
    <x v="0"/>
    <s v="AFFIT"/>
    <x v="17"/>
    <s v="AFF"/>
    <m/>
    <s v="B.8)"/>
    <s v="8) per godimento di beni di terzi"/>
    <x v="2"/>
  </r>
  <r>
    <x v="0"/>
    <x v="0"/>
    <x v="143"/>
    <x v="143"/>
    <n v="1100"/>
    <s v="Export_CoGe"/>
    <x v="0"/>
    <s v="AFFIT"/>
    <x v="17"/>
    <s v="AFF"/>
    <m/>
    <s v="B.8)"/>
    <s v="8) per godimento di beni di terzi"/>
    <x v="2"/>
  </r>
  <r>
    <x v="0"/>
    <x v="1"/>
    <x v="143"/>
    <x v="143"/>
    <n v="1200"/>
    <s v="Export_CoGe"/>
    <x v="0"/>
    <s v="AFFIT"/>
    <x v="17"/>
    <s v="AFF"/>
    <m/>
    <s v="B.8)"/>
    <s v="8) per godimento di beni di terzi"/>
    <x v="2"/>
  </r>
  <r>
    <x v="0"/>
    <x v="0"/>
    <x v="144"/>
    <x v="144"/>
    <n v="26673.89"/>
    <s v="Export_CoGe"/>
    <x v="0"/>
    <s v="AFFIT"/>
    <x v="17"/>
    <s v="AFF"/>
    <m/>
    <s v="B.8)"/>
    <s v="8) per godimento di beni di terzi"/>
    <x v="2"/>
  </r>
  <r>
    <x v="0"/>
    <x v="1"/>
    <x v="144"/>
    <x v="144"/>
    <n v="26500.920000000002"/>
    <s v="Export_CoGe"/>
    <x v="0"/>
    <s v="AFFIT"/>
    <x v="17"/>
    <s v="AFF"/>
    <m/>
    <s v="B.8)"/>
    <s v="8) per godimento di beni di terzi"/>
    <x v="2"/>
  </r>
  <r>
    <x v="0"/>
    <x v="0"/>
    <x v="145"/>
    <x v="145"/>
    <n v="-7600.0000000000146"/>
    <s v="Export_CoGe"/>
    <x v="1"/>
    <s v="34.CS"/>
    <x v="18"/>
    <s v="PN"/>
    <m/>
    <s v="34.CS"/>
    <s v="Capitale "/>
    <x v="1"/>
  </r>
  <r>
    <x v="0"/>
    <x v="0"/>
    <x v="146"/>
    <x v="146"/>
    <n v="16500"/>
    <s v="Export_CoGe"/>
    <x v="0"/>
    <s v="AFFIT"/>
    <x v="17"/>
    <s v="AFF"/>
    <m/>
    <s v="B.8)"/>
    <s v="8) per godimento di beni di terzi"/>
    <x v="2"/>
  </r>
  <r>
    <x v="0"/>
    <x v="1"/>
    <x v="146"/>
    <x v="146"/>
    <n v="18040.5"/>
    <s v="Export_CoGe"/>
    <x v="0"/>
    <s v="AFFIT"/>
    <x v="17"/>
    <s v="AFF"/>
    <m/>
    <s v="B.8)"/>
    <s v="8) per godimento di beni di terzi"/>
    <x v="2"/>
  </r>
  <r>
    <x v="0"/>
    <x v="0"/>
    <x v="147"/>
    <x v="147"/>
    <n v="-100000"/>
    <s v="Export_CoGe"/>
    <x v="1"/>
    <s v="34.CS"/>
    <x v="18"/>
    <s v="PN"/>
    <m/>
    <s v="34.CS"/>
    <s v="Capitale "/>
    <x v="1"/>
  </r>
  <r>
    <x v="0"/>
    <x v="0"/>
    <x v="148"/>
    <x v="148"/>
    <n v="6950.8"/>
    <s v="Export_CoGe"/>
    <x v="0"/>
    <s v="AFFIT"/>
    <x v="17"/>
    <s v="AFF"/>
    <m/>
    <s v="B.8)"/>
    <s v="8) per godimento di beni di terzi"/>
    <x v="2"/>
  </r>
  <r>
    <x v="0"/>
    <x v="1"/>
    <x v="148"/>
    <x v="148"/>
    <n v="5935.48"/>
    <s v="Export_CoGe"/>
    <x v="0"/>
    <s v="AFFIT"/>
    <x v="17"/>
    <s v="AFF"/>
    <m/>
    <s v="B.8)"/>
    <s v="8) per godimento di beni di terzi"/>
    <x v="2"/>
  </r>
  <r>
    <x v="0"/>
    <x v="0"/>
    <x v="149"/>
    <x v="149"/>
    <n v="-800000"/>
    <s v="Export_CoGe"/>
    <x v="1"/>
    <s v="34.CS"/>
    <x v="18"/>
    <s v="PN"/>
    <m/>
    <s v="34.CS"/>
    <s v="Capitale "/>
    <x v="1"/>
  </r>
  <r>
    <x v="0"/>
    <x v="0"/>
    <x v="150"/>
    <x v="150"/>
    <n v="18950"/>
    <s v="Export_CoGe"/>
    <x v="0"/>
    <s v="AFFIT"/>
    <x v="17"/>
    <s v="AFF"/>
    <m/>
    <s v="B.8)"/>
    <s v="8) per godimento di beni di terzi"/>
    <x v="2"/>
  </r>
  <r>
    <x v="0"/>
    <x v="1"/>
    <x v="150"/>
    <x v="150"/>
    <n v="36731.18"/>
    <s v="Export_CoGe"/>
    <x v="0"/>
    <s v="AFFIT"/>
    <x v="17"/>
    <s v="AFF"/>
    <m/>
    <s v="B.8)"/>
    <s v="8) per godimento di beni di terzi"/>
    <x v="2"/>
  </r>
  <r>
    <x v="0"/>
    <x v="0"/>
    <x v="151"/>
    <x v="151"/>
    <n v="-37761.910000000003"/>
    <s v="Export_CoGe"/>
    <x v="1"/>
    <s v="35.RIS"/>
    <x v="19"/>
    <s v="PN"/>
    <m/>
    <s v="35.RIS"/>
    <s v="Riserva Legale"/>
    <x v="1"/>
  </r>
  <r>
    <x v="0"/>
    <x v="0"/>
    <x v="152"/>
    <x v="152"/>
    <n v="247777.46"/>
    <s v="Export_CoGe"/>
    <x v="0"/>
    <s v="COSGS"/>
    <x v="4"/>
    <s v="COSTI"/>
    <m/>
    <s v="B.8)"/>
    <s v="8) per godimento di beni di terzi"/>
    <x v="2"/>
  </r>
  <r>
    <x v="0"/>
    <x v="1"/>
    <x v="152"/>
    <x v="152"/>
    <n v="35000"/>
    <s v="Export_CoGe"/>
    <x v="0"/>
    <s v="COSGS"/>
    <x v="4"/>
    <s v="COSTI"/>
    <m/>
    <s v="B.8)"/>
    <s v="8) per godimento di beni di terzi"/>
    <x v="2"/>
  </r>
  <r>
    <x v="0"/>
    <x v="0"/>
    <x v="153"/>
    <x v="153"/>
    <n v="690.6"/>
    <s v="Export_CoGe"/>
    <x v="0"/>
    <s v="COSGS"/>
    <x v="4"/>
    <s v="PRD"/>
    <m/>
    <s v="B.8)"/>
    <s v="8) per godimento di beni di terzi"/>
    <x v="2"/>
  </r>
  <r>
    <x v="0"/>
    <x v="0"/>
    <x v="154"/>
    <x v="154"/>
    <n v="-83780"/>
    <s v="Export_CoGe"/>
    <x v="1"/>
    <s v="35.RIS"/>
    <x v="19"/>
    <s v="PN"/>
    <m/>
    <s v="35.RIS"/>
    <s v="Altre Riserve"/>
    <x v="1"/>
  </r>
  <r>
    <x v="0"/>
    <x v="0"/>
    <x v="155"/>
    <x v="155"/>
    <n v="13258.01"/>
    <s v="Export_CoGe"/>
    <x v="0"/>
    <s v="COSGS"/>
    <x v="4"/>
    <s v="COSTI"/>
    <m/>
    <s v="B.8)"/>
    <s v="8) per godimento di beni di terzi"/>
    <x v="2"/>
  </r>
  <r>
    <x v="0"/>
    <x v="1"/>
    <x v="155"/>
    <x v="155"/>
    <n v="21036.080000000005"/>
    <s v="Export_CoGe"/>
    <x v="0"/>
    <s v="COSGS"/>
    <x v="4"/>
    <s v="COSTI"/>
    <m/>
    <s v="B.8)"/>
    <s v="8) per godimento di beni di terzi"/>
    <x v="2"/>
  </r>
  <r>
    <x v="0"/>
    <x v="0"/>
    <x v="156"/>
    <x v="156"/>
    <n v="3631.4300000000003"/>
    <s v="Export_CoGe"/>
    <x v="0"/>
    <s v="COSGS"/>
    <x v="4"/>
    <s v="COSTI"/>
    <m/>
    <s v="B.8)"/>
    <s v="8) per godimento di beni di terzi"/>
    <x v="2"/>
  </r>
  <r>
    <x v="0"/>
    <x v="1"/>
    <x v="156"/>
    <x v="156"/>
    <n v="2942.21"/>
    <s v="Export_CoGe"/>
    <x v="0"/>
    <s v="COSGS"/>
    <x v="4"/>
    <s v="COSTI"/>
    <m/>
    <s v="B.8)"/>
    <s v="8) per godimento di beni di terzi"/>
    <x v="2"/>
  </r>
  <r>
    <x v="0"/>
    <x v="0"/>
    <x v="157"/>
    <x v="157"/>
    <n v="-62552.2"/>
    <s v="Export_CoGe"/>
    <x v="1"/>
    <s v="23.I.MATFON"/>
    <x v="20"/>
    <s v="MAT"/>
    <m/>
    <s v="23.I.MATFON"/>
    <s v="Immobilizzazioni Materiali"/>
    <x v="1"/>
  </r>
  <r>
    <x v="0"/>
    <x v="0"/>
    <x v="158"/>
    <x v="158"/>
    <n v="-153315.35"/>
    <s v="Export_CoGe"/>
    <x v="1"/>
    <s v="23.I.MATFON"/>
    <x v="20"/>
    <s v="MAT"/>
    <m/>
    <s v="23.I.MATFON"/>
    <s v="Immobilizzazioni Materiali"/>
    <x v="1"/>
  </r>
  <r>
    <x v="0"/>
    <x v="0"/>
    <x v="159"/>
    <x v="159"/>
    <n v="-60005.289999999994"/>
    <s v="Export_CoGe"/>
    <x v="1"/>
    <s v="23.I.MATFON"/>
    <x v="20"/>
    <s v="MAT"/>
    <m/>
    <s v="23.I.MATFON"/>
    <s v="Immobilizzazioni Materiali"/>
    <x v="1"/>
  </r>
  <r>
    <x v="0"/>
    <x v="0"/>
    <x v="160"/>
    <x v="160"/>
    <n v="-523.5"/>
    <s v="Export_CoGe"/>
    <x v="1"/>
    <s v="23.I.MATFON"/>
    <x v="20"/>
    <s v="MAT"/>
    <m/>
    <s v="23.I.MATFON"/>
    <s v="Immobilizzazioni Materiali"/>
    <x v="1"/>
  </r>
  <r>
    <x v="0"/>
    <x v="0"/>
    <x v="161"/>
    <x v="161"/>
    <n v="-29414.07"/>
    <s v="Export_CoGe"/>
    <x v="1"/>
    <s v="23.I.MATFON"/>
    <x v="20"/>
    <s v="MAT"/>
    <m/>
    <s v="23.I.MATFON"/>
    <s v="Immobilizzazioni Materiali"/>
    <x v="1"/>
  </r>
  <r>
    <x v="0"/>
    <x v="0"/>
    <x v="162"/>
    <x v="162"/>
    <n v="-11485.77"/>
    <s v="Export_CoGe"/>
    <x v="1"/>
    <s v="23.I.MATFON"/>
    <x v="20"/>
    <s v="MAT"/>
    <m/>
    <s v="23.I.MATFON"/>
    <s v="Immobilizzazioni Materiali"/>
    <x v="1"/>
  </r>
  <r>
    <x v="0"/>
    <x v="0"/>
    <x v="163"/>
    <x v="163"/>
    <n v="-14668.23"/>
    <s v="Export_CoGe"/>
    <x v="1"/>
    <s v="23.I.MATFON"/>
    <x v="20"/>
    <s v="MAT"/>
    <m/>
    <s v="23.I.MATFON"/>
    <s v="Immobilizzazioni Materiali"/>
    <x v="1"/>
  </r>
  <r>
    <x v="0"/>
    <x v="0"/>
    <x v="164"/>
    <x v="164"/>
    <n v="-3186.38"/>
    <s v="Export_CoGe"/>
    <x v="1"/>
    <s v="23.I.MATFON"/>
    <x v="20"/>
    <s v="MAT"/>
    <m/>
    <s v="23.I.MATFON"/>
    <s v="Immobilizzazioni Materiali"/>
    <x v="1"/>
  </r>
  <r>
    <x v="0"/>
    <x v="0"/>
    <x v="165"/>
    <x v="165"/>
    <n v="-8000"/>
    <s v="Export_CoGe"/>
    <x v="1"/>
    <s v="23.I.IMMFON"/>
    <x v="21"/>
    <s v="IMM"/>
    <m/>
    <s v="23.I.IMMFON"/>
    <s v="Immobilizzazioni Immateriali"/>
    <x v="1"/>
  </r>
  <r>
    <x v="0"/>
    <x v="0"/>
    <x v="166"/>
    <x v="166"/>
    <n v="-20000"/>
    <s v="Export_CoGe"/>
    <x v="1"/>
    <s v="23.I.IMMFON"/>
    <x v="21"/>
    <s v="IMM"/>
    <m/>
    <s v="23.I.IMMFON"/>
    <s v="Immobilizzazioni Immateriali"/>
    <x v="1"/>
  </r>
  <r>
    <x v="0"/>
    <x v="0"/>
    <x v="167"/>
    <x v="167"/>
    <n v="-1843"/>
    <s v="Export_CoGe"/>
    <x v="1"/>
    <s v="23.I.IMMFON"/>
    <x v="21"/>
    <s v="IMM"/>
    <m/>
    <s v="23.I.IMMFON"/>
    <s v="Immobilizzazioni Immateriali"/>
    <x v="1"/>
  </r>
  <r>
    <x v="0"/>
    <x v="0"/>
    <x v="168"/>
    <x v="168"/>
    <n v="-42986.850000000006"/>
    <s v="Export_CoGe"/>
    <x v="1"/>
    <s v="23.I.IMMFON"/>
    <x v="21"/>
    <s v="IMM"/>
    <m/>
    <s v="23.I.IMMFON"/>
    <s v="Immobilizzazioni Immateriali"/>
    <x v="1"/>
  </r>
  <r>
    <x v="0"/>
    <x v="0"/>
    <x v="169"/>
    <x v="169"/>
    <n v="-23400"/>
    <s v="Export_CoGe"/>
    <x v="1"/>
    <s v="23.I.IMMFON"/>
    <x v="21"/>
    <s v="IMM"/>
    <m/>
    <s v="23.I.IMMFON"/>
    <s v="Immobilizzazioni Immateriali"/>
    <x v="1"/>
  </r>
  <r>
    <x v="0"/>
    <x v="0"/>
    <x v="170"/>
    <x v="170"/>
    <n v="-2450900"/>
    <s v="Export_CoGe"/>
    <x v="1"/>
    <s v="33.PROV"/>
    <x v="22"/>
    <s v="PROV"/>
    <m/>
    <s v="33.PROV"/>
    <s v="Altri Fondi "/>
    <x v="1"/>
  </r>
  <r>
    <x v="0"/>
    <x v="0"/>
    <x v="171"/>
    <x v="171"/>
    <n v="-6000"/>
    <s v="Export_CoGe"/>
    <x v="1"/>
    <s v="33.PROV"/>
    <x v="22"/>
    <s v="PROV"/>
    <m/>
    <s v="33.PROV"/>
    <s v="Altri Fondi "/>
    <x v="1"/>
  </r>
  <r>
    <x v="0"/>
    <x v="0"/>
    <x v="172"/>
    <x v="172"/>
    <n v="-107527.88"/>
    <s v="Export_CoGe"/>
    <x v="1"/>
    <s v="38.TFR"/>
    <x v="23"/>
    <s v="TFR"/>
    <m/>
    <s v="38.TFR"/>
    <s v="Fondo TFR"/>
    <x v="1"/>
  </r>
  <r>
    <x v="0"/>
    <x v="0"/>
    <x v="173"/>
    <x v="173"/>
    <n v="-191109.18"/>
    <s v="Export_CoGe"/>
    <x v="1"/>
    <s v="38.TFR"/>
    <x v="23"/>
    <s v="TFR"/>
    <m/>
    <s v="38.TFR"/>
    <s v="Fondo TFR"/>
    <x v="1"/>
  </r>
  <r>
    <x v="0"/>
    <x v="0"/>
    <x v="174"/>
    <x v="174"/>
    <n v="-36842.36"/>
    <s v="Export_CoGe"/>
    <x v="1"/>
    <s v="38.TFR"/>
    <x v="23"/>
    <s v="TFR"/>
    <m/>
    <s v="38.TFR"/>
    <s v="Fondo TFR"/>
    <x v="1"/>
  </r>
  <r>
    <x v="0"/>
    <x v="0"/>
    <x v="175"/>
    <x v="175"/>
    <n v="-2839.3399999999997"/>
    <s v="Export_CoGe"/>
    <x v="1"/>
    <s v="38.TFR"/>
    <x v="23"/>
    <s v="TFR"/>
    <m/>
    <s v="38.TFR"/>
    <s v="Fondo TFR"/>
    <x v="1"/>
  </r>
  <r>
    <x v="0"/>
    <x v="0"/>
    <x v="176"/>
    <x v="176"/>
    <n v="7800"/>
    <s v="Export_CoGe"/>
    <x v="0"/>
    <s v="AMMST"/>
    <x v="24"/>
    <s v="AMM"/>
    <m/>
    <s v="B.10)"/>
    <s v="10) Ammortamenti e svalutazioni"/>
    <x v="7"/>
  </r>
  <r>
    <x v="0"/>
    <x v="1"/>
    <x v="176"/>
    <x v="176"/>
    <n v="12485"/>
    <s v="Export_CoGe"/>
    <x v="0"/>
    <s v="AMMST"/>
    <x v="24"/>
    <s v="AMM"/>
    <m/>
    <s v="B.10)"/>
    <s v="10) Ammortamenti e svalutazioni"/>
    <x v="7"/>
  </r>
  <r>
    <x v="0"/>
    <x v="0"/>
    <x v="177"/>
    <x v="177"/>
    <n v="-57676.369999999995"/>
    <s v="Export_CoGe"/>
    <x v="1"/>
    <s v="27.CLI"/>
    <x v="10"/>
    <s v="CLI"/>
    <m/>
    <s v="27.CLI"/>
    <s v="Crediti Commerciali"/>
    <x v="1"/>
  </r>
  <r>
    <x v="0"/>
    <x v="0"/>
    <x v="178"/>
    <x v="178"/>
    <n v="4000"/>
    <s v="Export_CoGe"/>
    <x v="0"/>
    <s v="AMMST"/>
    <x v="24"/>
    <s v="AMM"/>
    <m/>
    <s v="B.10)"/>
    <s v="10) Ammortamenti e svalutazioni"/>
    <x v="7"/>
  </r>
  <r>
    <x v="0"/>
    <x v="1"/>
    <x v="178"/>
    <x v="178"/>
    <n v="2000"/>
    <s v="Export_CoGe"/>
    <x v="0"/>
    <s v="AMMST"/>
    <x v="24"/>
    <s v="AMM"/>
    <m/>
    <s v="B.10)"/>
    <s v="10) Ammortamenti e svalutazioni"/>
    <x v="7"/>
  </r>
  <r>
    <x v="0"/>
    <x v="0"/>
    <x v="179"/>
    <x v="179"/>
    <n v="10000"/>
    <s v="Export_CoGe"/>
    <x v="0"/>
    <s v="AMMST"/>
    <x v="24"/>
    <s v="AMM"/>
    <m/>
    <s v="B.10)"/>
    <s v="10) Ammortamenti e svalutazioni"/>
    <x v="7"/>
  </r>
  <r>
    <x v="0"/>
    <x v="1"/>
    <x v="179"/>
    <x v="179"/>
    <n v="10000"/>
    <s v="Export_CoGe"/>
    <x v="0"/>
    <s v="AMMST"/>
    <x v="24"/>
    <s v="AMM"/>
    <m/>
    <s v="B.10)"/>
    <s v="10) Ammortamenti e svalutazioni"/>
    <x v="7"/>
  </r>
  <r>
    <x v="0"/>
    <x v="0"/>
    <x v="180"/>
    <x v="180"/>
    <n v="21213.350000000002"/>
    <s v="Export_CoGe"/>
    <x v="0"/>
    <s v="AMMST"/>
    <x v="24"/>
    <s v="AMM"/>
    <m/>
    <s v="B.10)"/>
    <s v="10) Ammortamenti e svalutazioni"/>
    <x v="7"/>
  </r>
  <r>
    <x v="0"/>
    <x v="1"/>
    <x v="180"/>
    <x v="180"/>
    <n v="54553.200000000004"/>
    <s v="Export_CoGe"/>
    <x v="0"/>
    <s v="AMMST"/>
    <x v="24"/>
    <s v="AMM"/>
    <m/>
    <s v="B.10)"/>
    <s v="10) Ammortamenti e svalutazioni"/>
    <x v="7"/>
  </r>
  <r>
    <x v="0"/>
    <x v="0"/>
    <x v="181"/>
    <x v="181"/>
    <n v="-82790.690000000017"/>
    <s v="Export_CoGe"/>
    <x v="1"/>
    <s v="37.DFIN"/>
    <x v="25"/>
    <s v="LUNGO"/>
    <m/>
    <s v="37.DFIN"/>
    <s v="Debiti Finanziari (MLT)"/>
    <x v="1"/>
  </r>
  <r>
    <x v="0"/>
    <x v="0"/>
    <x v="182"/>
    <x v="182"/>
    <n v="32054.719999999998"/>
    <s v="Export_CoGe"/>
    <x v="0"/>
    <s v="AMMIN"/>
    <x v="26"/>
    <s v="AMM"/>
    <m/>
    <s v="B.10)"/>
    <s v="10) Ammortamenti e svalutazioni"/>
    <x v="7"/>
  </r>
  <r>
    <x v="0"/>
    <x v="1"/>
    <x v="182"/>
    <x v="182"/>
    <n v="35234.25"/>
    <s v="Export_CoGe"/>
    <x v="0"/>
    <s v="AMMIN"/>
    <x v="26"/>
    <s v="AMM"/>
    <m/>
    <s v="B.10)"/>
    <s v="10) Ammortamenti e svalutazioni"/>
    <x v="7"/>
  </r>
  <r>
    <x v="0"/>
    <x v="0"/>
    <x v="183"/>
    <x v="183"/>
    <n v="-212413.36"/>
    <s v="Export_CoGe"/>
    <x v="1"/>
    <s v="37.DFIN"/>
    <x v="25"/>
    <s v="LUNGO"/>
    <m/>
    <s v="37.DFIN"/>
    <s v="Debiti Finanziari (MLT)"/>
    <x v="1"/>
  </r>
  <r>
    <x v="0"/>
    <x v="0"/>
    <x v="184"/>
    <x v="184"/>
    <n v="9310.9"/>
    <s v="Export_CoGe"/>
    <x v="0"/>
    <s v="AMMST"/>
    <x v="24"/>
    <s v="AMM"/>
    <m/>
    <s v="B.10)"/>
    <s v="10) Ammortamenti e svalutazioni"/>
    <x v="7"/>
  </r>
  <r>
    <x v="0"/>
    <x v="1"/>
    <x v="184"/>
    <x v="184"/>
    <n v="10926.509999999998"/>
    <s v="Export_CoGe"/>
    <x v="0"/>
    <s v="AMMST"/>
    <x v="24"/>
    <s v="AMM"/>
    <m/>
    <s v="B.10)"/>
    <s v="10) Ammortamenti e svalutazioni"/>
    <x v="7"/>
  </r>
  <r>
    <x v="0"/>
    <x v="0"/>
    <x v="185"/>
    <x v="185"/>
    <n v="-104621.09"/>
    <s v="Export_CoGe"/>
    <x v="1"/>
    <s v="37.DFIN"/>
    <x v="25"/>
    <s v="LUNGO"/>
    <m/>
    <s v="37.DFIN"/>
    <s v="Debiti Finanziari (MLT)"/>
    <x v="1"/>
  </r>
  <r>
    <x v="0"/>
    <x v="0"/>
    <x v="186"/>
    <x v="186"/>
    <n v="44651.81"/>
    <s v="Export_CoGe"/>
    <x v="0"/>
    <s v="AMMIN"/>
    <x v="26"/>
    <s v="AMM"/>
    <m/>
    <s v="B.10)"/>
    <s v="10) Ammortamenti e svalutazioni"/>
    <x v="7"/>
  </r>
  <r>
    <x v="0"/>
    <x v="1"/>
    <x v="186"/>
    <x v="186"/>
    <n v="34632.659999999996"/>
    <s v="Export_CoGe"/>
    <x v="0"/>
    <s v="AMMIN"/>
    <x v="26"/>
    <s v="AMM"/>
    <m/>
    <s v="B.10)"/>
    <s v="10) Ammortamenti e svalutazioni"/>
    <x v="7"/>
  </r>
  <r>
    <x v="0"/>
    <x v="0"/>
    <x v="187"/>
    <x v="187"/>
    <n v="-9010.6099999999788"/>
    <s v="Export_CoGe"/>
    <x v="1"/>
    <s v="36.LIQ"/>
    <x v="15"/>
    <s v="BREVE "/>
    <m/>
    <s v="36.LIQ"/>
    <s v="Debiti a Breve (Liquidità)"/>
    <x v="1"/>
  </r>
  <r>
    <x v="0"/>
    <x v="0"/>
    <x v="188"/>
    <x v="188"/>
    <n v="20818.71"/>
    <s v="Export_CoGe"/>
    <x v="0"/>
    <s v="AMMIN"/>
    <x v="26"/>
    <s v="AMM"/>
    <m/>
    <s v="B.10)"/>
    <s v="10) Ammortamenti e svalutazioni"/>
    <x v="7"/>
  </r>
  <r>
    <x v="0"/>
    <x v="1"/>
    <x v="188"/>
    <x v="188"/>
    <n v="20818.71"/>
    <s v="Export_CoGe"/>
    <x v="0"/>
    <s v="AMMIN"/>
    <x v="26"/>
    <s v="AMM"/>
    <m/>
    <s v="B.10)"/>
    <s v="10) Ammortamenti e svalutazioni"/>
    <x v="7"/>
  </r>
  <r>
    <x v="0"/>
    <x v="0"/>
    <x v="189"/>
    <x v="189"/>
    <n v="-700000"/>
    <s v="Export_CoGe"/>
    <x v="1"/>
    <s v="37.DFIN"/>
    <x v="25"/>
    <s v="LUNGO"/>
    <m/>
    <s v="37.DFIN"/>
    <s v="Debiti Finanziari (MLT)"/>
    <x v="1"/>
  </r>
  <r>
    <x v="0"/>
    <x v="0"/>
    <x v="190"/>
    <x v="190"/>
    <n v="2258.6000000000004"/>
    <s v="Export_CoGe"/>
    <x v="0"/>
    <s v="AMMST"/>
    <x v="24"/>
    <s v="AMM"/>
    <m/>
    <s v="B.10)"/>
    <s v="10) Ammortamenti e svalutazioni"/>
    <x v="7"/>
  </r>
  <r>
    <x v="0"/>
    <x v="1"/>
    <x v="190"/>
    <x v="190"/>
    <n v="2894.75"/>
    <s v="Export_CoGe"/>
    <x v="0"/>
    <s v="AMMST"/>
    <x v="24"/>
    <s v="AMM"/>
    <m/>
    <s v="B.10)"/>
    <s v="10) Ammortamenti e svalutazioni"/>
    <x v="7"/>
  </r>
  <r>
    <x v="0"/>
    <x v="0"/>
    <x v="191"/>
    <x v="191"/>
    <n v="-24000"/>
    <s v="Export_CoGe"/>
    <x v="1"/>
    <s v="36.LIQ"/>
    <x v="15"/>
    <s v="BREVE "/>
    <m/>
    <s v="36.LIQ"/>
    <s v="Debiti a Breve (Liquidità)"/>
    <x v="1"/>
  </r>
  <r>
    <x v="0"/>
    <x v="0"/>
    <x v="192"/>
    <x v="192"/>
    <n v="8731.66"/>
    <s v="Export_CoGe"/>
    <x v="0"/>
    <s v="AMMST"/>
    <x v="24"/>
    <s v="AMM"/>
    <m/>
    <s v="B.10)"/>
    <s v="10) Ammortamenti e svalutazioni"/>
    <x v="7"/>
  </r>
  <r>
    <x v="0"/>
    <x v="1"/>
    <x v="192"/>
    <x v="192"/>
    <n v="11071.63"/>
    <s v="Export_CoGe"/>
    <x v="0"/>
    <s v="AMMST"/>
    <x v="24"/>
    <s v="AMM"/>
    <m/>
    <s v="B.10)"/>
    <s v="10) Ammortamenti e svalutazioni"/>
    <x v="7"/>
  </r>
  <r>
    <x v="0"/>
    <x v="0"/>
    <x v="193"/>
    <x v="193"/>
    <n v="-367586.64"/>
    <s v="Export_CoGe"/>
    <x v="1"/>
    <s v="37.DFIN"/>
    <x v="25"/>
    <s v="LUNGO"/>
    <m/>
    <s v="37.DFIN"/>
    <s v="Debiti Finanziari (MLT)"/>
    <x v="1"/>
  </r>
  <r>
    <x v="0"/>
    <x v="0"/>
    <x v="194"/>
    <x v="194"/>
    <n v="393.75"/>
    <s v="Export_CoGe"/>
    <x v="0"/>
    <s v="AMMST"/>
    <x v="24"/>
    <s v="AMM"/>
    <m/>
    <s v="B.10)"/>
    <s v="10) Ammortamenti e svalutazioni"/>
    <x v="7"/>
  </r>
  <r>
    <x v="0"/>
    <x v="1"/>
    <x v="194"/>
    <x v="194"/>
    <n v="393.75"/>
    <s v="Export_CoGe"/>
    <x v="0"/>
    <s v="AMMST"/>
    <x v="24"/>
    <s v="AMM"/>
    <m/>
    <s v="B.10)"/>
    <s v="10) Ammortamenti e svalutazioni"/>
    <x v="7"/>
  </r>
  <r>
    <x v="0"/>
    <x v="0"/>
    <x v="195"/>
    <x v="195"/>
    <n v="-100000"/>
    <s v="Export_CoGe"/>
    <x v="1"/>
    <s v="37.DFIN"/>
    <x v="25"/>
    <s v="LUNGO"/>
    <m/>
    <s v="37.DFIN"/>
    <s v="Debiti Finanziari (MLT)"/>
    <x v="1"/>
  </r>
  <r>
    <x v="0"/>
    <x v="0"/>
    <x v="196"/>
    <x v="196"/>
    <n v="3281.82"/>
    <s v="Export_CoGe"/>
    <x v="0"/>
    <s v="AMMIN"/>
    <x v="26"/>
    <s v="AMM"/>
    <m/>
    <s v="B.10)"/>
    <s v="10) Ammortamenti e svalutazioni"/>
    <x v="7"/>
  </r>
  <r>
    <x v="0"/>
    <x v="1"/>
    <x v="196"/>
    <x v="196"/>
    <n v="3281.82"/>
    <s v="Export_CoGe"/>
    <x v="0"/>
    <s v="AMMIN"/>
    <x v="26"/>
    <s v="AMM"/>
    <m/>
    <s v="B.10)"/>
    <s v="10) Ammortamenti e svalutazioni"/>
    <x v="7"/>
  </r>
  <r>
    <x v="0"/>
    <x v="0"/>
    <x v="197"/>
    <x v="197"/>
    <n v="-49999.999999999985"/>
    <s v="Export_CoGe"/>
    <x v="1"/>
    <s v="36.LIQ"/>
    <x v="15"/>
    <s v="BREVE "/>
    <m/>
    <s v="36.LIQ"/>
    <s v="Debiti a Breve (Liquidità)"/>
    <x v="1"/>
  </r>
  <r>
    <x v="0"/>
    <x v="0"/>
    <x v="198"/>
    <x v="198"/>
    <n v="1065853.8899999999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1"/>
    <x v="198"/>
    <x v="198"/>
    <n v="3764522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0"/>
    <x v="199"/>
    <x v="199"/>
    <n v="-52832.98"/>
    <s v="Export_CoGe"/>
    <x v="1"/>
    <s v="36.LIQ"/>
    <x v="15"/>
    <s v="BREVE "/>
    <m/>
    <s v="36.LIQ"/>
    <s v="Debiti a Breve (Liquidità)"/>
    <x v="1"/>
  </r>
  <r>
    <x v="0"/>
    <x v="0"/>
    <x v="200"/>
    <x v="200"/>
    <n v="275100"/>
    <s v="Export_CoGe"/>
    <x v="0"/>
    <s v="VARMP"/>
    <x v="28"/>
    <s v="ACQ"/>
    <m/>
    <s v="B.11)"/>
    <s v="11) variazioni delle rimanenze di materie prime, sussidiarie, di consumo e di merci"/>
    <x v="3"/>
  </r>
  <r>
    <x v="0"/>
    <x v="1"/>
    <x v="200"/>
    <x v="200"/>
    <n v="256165"/>
    <s v="Export_CoGe"/>
    <x v="0"/>
    <s v="VARMP"/>
    <x v="28"/>
    <s v="ACQ"/>
    <m/>
    <s v="B.11)"/>
    <s v="11) variazioni delle rimanenze di materie prime, sussidiarie, di consumo e di merci"/>
    <x v="3"/>
  </r>
  <r>
    <x v="0"/>
    <x v="0"/>
    <x v="201"/>
    <x v="201"/>
    <n v="2395000"/>
    <s v="Export_CoGe"/>
    <x v="0"/>
    <s v="ACC"/>
    <x v="29"/>
    <s v="ACC"/>
    <m/>
    <s v="B.12)"/>
    <s v="12) accantonamenti per rischi"/>
    <x v="7"/>
  </r>
  <r>
    <x v="0"/>
    <x v="1"/>
    <x v="201"/>
    <x v="201"/>
    <n v="110020.44"/>
    <s v="Export_CoGe"/>
    <x v="0"/>
    <s v="ACC"/>
    <x v="29"/>
    <s v="ACC"/>
    <m/>
    <s v="B.12)"/>
    <s v="12) accantonamenti per rischi"/>
    <x v="7"/>
  </r>
  <r>
    <x v="0"/>
    <x v="0"/>
    <x v="202"/>
    <x v="202"/>
    <n v="32000"/>
    <s v="Export_CoGe"/>
    <x v="0"/>
    <s v="ACC"/>
    <x v="29"/>
    <s v="ACC"/>
    <m/>
    <s v="B.12)"/>
    <s v="12) accantonamenti per rischi"/>
    <x v="7"/>
  </r>
  <r>
    <x v="0"/>
    <x v="1"/>
    <x v="202"/>
    <x v="202"/>
    <n v="68375.37"/>
    <s v="Export_CoGe"/>
    <x v="0"/>
    <s v="ACC"/>
    <x v="29"/>
    <s v="ACC"/>
    <m/>
    <s v="B.12)"/>
    <s v="12) accantonamenti per rischi"/>
    <x v="7"/>
  </r>
  <r>
    <x v="0"/>
    <x v="0"/>
    <x v="203"/>
    <x v="203"/>
    <n v="6133.4299999999985"/>
    <s v="Export_CoGe"/>
    <x v="0"/>
    <s v="COSGS"/>
    <x v="4"/>
    <s v="COSTI"/>
    <m/>
    <s v="B.14)"/>
    <s v="14) oneri diversi di gestione"/>
    <x v="2"/>
  </r>
  <r>
    <x v="0"/>
    <x v="1"/>
    <x v="203"/>
    <x v="203"/>
    <n v="7024.7999999999993"/>
    <s v="Export_CoGe"/>
    <x v="0"/>
    <s v="COSGS"/>
    <x v="4"/>
    <s v="COSTI"/>
    <m/>
    <s v="B.14)"/>
    <s v="14) oneri diversi di gestione"/>
    <x v="2"/>
  </r>
  <r>
    <x v="0"/>
    <x v="0"/>
    <x v="204"/>
    <x v="204"/>
    <n v="1300"/>
    <s v="Export_CoGe"/>
    <x v="0"/>
    <s v="COSGS"/>
    <x v="4"/>
    <s v="COSTI"/>
    <m/>
    <s v="B.14)"/>
    <s v="14) oneri diversi di gestione"/>
    <x v="2"/>
  </r>
  <r>
    <x v="0"/>
    <x v="1"/>
    <x v="204"/>
    <x v="204"/>
    <n v="450"/>
    <s v="Export_CoGe"/>
    <x v="0"/>
    <s v="COSGS"/>
    <x v="4"/>
    <s v="COSTI"/>
    <m/>
    <s v="B.14)"/>
    <s v="14) oneri diversi di gestione"/>
    <x v="2"/>
  </r>
  <r>
    <x v="0"/>
    <x v="0"/>
    <x v="205"/>
    <x v="205"/>
    <n v="-337499.99"/>
    <s v="Export_CoGe"/>
    <x v="1"/>
    <s v="37.DFIN"/>
    <x v="25"/>
    <s v="LUNGO"/>
    <m/>
    <s v="37.DFIN"/>
    <s v="Debiti Finanziari (MLT)"/>
    <x v="1"/>
  </r>
  <r>
    <x v="0"/>
    <x v="0"/>
    <x v="206"/>
    <x v="206"/>
    <n v="169.88"/>
    <s v="Export_CoGe"/>
    <x v="0"/>
    <s v="COSGS"/>
    <x v="4"/>
    <s v="COSTI"/>
    <m/>
    <s v="B.14)"/>
    <s v="14) oneri diversi di gestione"/>
    <x v="2"/>
  </r>
  <r>
    <x v="0"/>
    <x v="1"/>
    <x v="206"/>
    <x v="206"/>
    <n v="80.900000000000006"/>
    <s v="Export_CoGe"/>
    <x v="0"/>
    <s v="COSGS"/>
    <x v="4"/>
    <s v="COSTI"/>
    <m/>
    <s v="B.14)"/>
    <s v="14) oneri diversi di gestione"/>
    <x v="2"/>
  </r>
  <r>
    <x v="0"/>
    <x v="0"/>
    <x v="207"/>
    <x v="207"/>
    <n v="-100000"/>
    <s v="Export_CoGe"/>
    <x v="1"/>
    <s v="37.DFIN"/>
    <x v="25"/>
    <s v="LUNGO"/>
    <m/>
    <s v="37.DFIN"/>
    <s v="Debiti Finanziari (MLT)"/>
    <x v="1"/>
  </r>
  <r>
    <x v="0"/>
    <x v="0"/>
    <x v="208"/>
    <x v="208"/>
    <n v="1018"/>
    <s v="Export_CoGe"/>
    <x v="0"/>
    <s v="COSGS"/>
    <x v="4"/>
    <s v="COSTI"/>
    <m/>
    <s v="B.14)"/>
    <s v="14) oneri diversi di gestione"/>
    <x v="2"/>
  </r>
  <r>
    <x v="0"/>
    <x v="1"/>
    <x v="208"/>
    <x v="208"/>
    <n v="1466"/>
    <s v="Export_CoGe"/>
    <x v="0"/>
    <s v="COSGS"/>
    <x v="4"/>
    <s v="COSTI"/>
    <m/>
    <s v="B.14)"/>
    <s v="14) oneri diversi di gestione"/>
    <x v="2"/>
  </r>
  <r>
    <x v="0"/>
    <x v="0"/>
    <x v="209"/>
    <x v="209"/>
    <n v="11480"/>
    <s v="Export_CoGe"/>
    <x v="0"/>
    <s v="COSGS"/>
    <x v="4"/>
    <s v="COSTI"/>
    <m/>
    <s v="B.14)"/>
    <s v="14) oneri diversi di gestione"/>
    <x v="2"/>
  </r>
  <r>
    <x v="0"/>
    <x v="1"/>
    <x v="209"/>
    <x v="209"/>
    <n v="11480"/>
    <s v="Export_CoGe"/>
    <x v="0"/>
    <s v="COSGS"/>
    <x v="4"/>
    <s v="COSTI"/>
    <m/>
    <s v="B.14)"/>
    <s v="14) oneri diversi di gestione"/>
    <x v="2"/>
  </r>
  <r>
    <x v="0"/>
    <x v="0"/>
    <x v="210"/>
    <x v="210"/>
    <n v="-787987.05000000051"/>
    <s v="Export_CoGe"/>
    <x v="1"/>
    <s v="28.FOR"/>
    <x v="14"/>
    <s v="FOR"/>
    <m/>
    <s v="28.FOR"/>
    <s v="Debiti Commerciali"/>
    <x v="1"/>
  </r>
  <r>
    <x v="0"/>
    <x v="0"/>
    <x v="211"/>
    <x v="211"/>
    <n v="4692.2999999999993"/>
    <s v="Export_CoGe"/>
    <x v="0"/>
    <s v="COSGS"/>
    <x v="4"/>
    <s v="COSTI"/>
    <m/>
    <s v="B.14)"/>
    <s v="14) oneri diversi di gestione"/>
    <x v="2"/>
  </r>
  <r>
    <x v="0"/>
    <x v="1"/>
    <x v="211"/>
    <x v="211"/>
    <n v="4390.22"/>
    <s v="Export_CoGe"/>
    <x v="0"/>
    <s v="COSGS"/>
    <x v="4"/>
    <s v="COSTI"/>
    <m/>
    <s v="B.14)"/>
    <s v="14) oneri diversi di gestione"/>
    <x v="2"/>
  </r>
  <r>
    <x v="0"/>
    <x v="0"/>
    <x v="212"/>
    <x v="212"/>
    <n v="-13119.940000000002"/>
    <s v="Export_CoGe"/>
    <x v="1"/>
    <s v="28.FOR"/>
    <x v="14"/>
    <s v="FOR"/>
    <m/>
    <s v="28.FOR"/>
    <s v="Debiti Commerciali"/>
    <x v="1"/>
  </r>
  <r>
    <x v="0"/>
    <x v="0"/>
    <x v="213"/>
    <x v="213"/>
    <n v="1641.45"/>
    <s v="Export_CoGe"/>
    <x v="0"/>
    <s v="COSGS"/>
    <x v="4"/>
    <s v="COSTI"/>
    <m/>
    <s v="B.14)"/>
    <s v="14) oneri diversi di gestione"/>
    <x v="2"/>
  </r>
  <r>
    <x v="0"/>
    <x v="1"/>
    <x v="213"/>
    <x v="213"/>
    <n v="2702.12"/>
    <s v="Export_CoGe"/>
    <x v="0"/>
    <s v="COSGS"/>
    <x v="4"/>
    <s v="COSTI"/>
    <m/>
    <s v="B.14)"/>
    <s v="14) oneri diversi di gestione"/>
    <x v="2"/>
  </r>
  <r>
    <x v="0"/>
    <x v="0"/>
    <x v="214"/>
    <x v="214"/>
    <n v="-92.099999999999909"/>
    <s v="Export_CoGe"/>
    <x v="1"/>
    <s v="28.FOR"/>
    <x v="14"/>
    <s v="FOR"/>
    <m/>
    <s v="28.FOR"/>
    <s v="Debiti Commerciali"/>
    <x v="1"/>
  </r>
  <r>
    <x v="0"/>
    <x v="0"/>
    <x v="215"/>
    <x v="215"/>
    <n v="17815.3"/>
    <s v="Export_CoGe"/>
    <x v="0"/>
    <s v="COSGS"/>
    <x v="4"/>
    <s v="COSTI"/>
    <m/>
    <s v="B.14)"/>
    <s v="14) oneri diversi di gestione"/>
    <x v="2"/>
  </r>
  <r>
    <x v="0"/>
    <x v="0"/>
    <x v="216"/>
    <x v="216"/>
    <n v="-697786.44"/>
    <s v="Export_CoGe"/>
    <x v="1"/>
    <s v="28.FOR"/>
    <x v="14"/>
    <s v="FOR"/>
    <m/>
    <s v="28.FOR"/>
    <s v="Debiti Commerciali"/>
    <x v="1"/>
  </r>
  <r>
    <x v="0"/>
    <x v="0"/>
    <x v="217"/>
    <x v="217"/>
    <n v="2677.1200000000003"/>
    <s v="Export_CoGe"/>
    <x v="0"/>
    <s v="ONSTR"/>
    <x v="30"/>
    <s v="EXT"/>
    <m/>
    <s v="B.14)"/>
    <s v="14) oneri diversi di gestione"/>
    <x v="2"/>
  </r>
  <r>
    <x v="0"/>
    <x v="1"/>
    <x v="217"/>
    <x v="217"/>
    <n v="41748.03"/>
    <s v="Export_CoGe"/>
    <x v="0"/>
    <s v="ONSTR"/>
    <x v="30"/>
    <s v="EXT"/>
    <m/>
    <s v="B.14)"/>
    <s v="14) oneri diversi di gestione"/>
    <x v="2"/>
  </r>
  <r>
    <x v="0"/>
    <x v="0"/>
    <x v="218"/>
    <x v="218"/>
    <n v="16564.939999999999"/>
    <s v="Export_CoGe"/>
    <x v="0"/>
    <s v="COSGS"/>
    <x v="4"/>
    <s v="COSTI"/>
    <m/>
    <s v="B.14)"/>
    <s v="14) oneri diversi di gestione"/>
    <x v="2"/>
  </r>
  <r>
    <x v="0"/>
    <x v="1"/>
    <x v="218"/>
    <x v="218"/>
    <n v="1066.81"/>
    <s v="Export_CoGe"/>
    <x v="0"/>
    <s v="COSGS"/>
    <x v="4"/>
    <s v="COSTI"/>
    <m/>
    <s v="B.14)"/>
    <s v="14) oneri diversi di gestione"/>
    <x v="2"/>
  </r>
  <r>
    <x v="0"/>
    <x v="0"/>
    <x v="219"/>
    <x v="219"/>
    <n v="12557.609999999999"/>
    <s v="Export_CoGe"/>
    <x v="0"/>
    <s v="COSGS"/>
    <x v="4"/>
    <s v="COSTI"/>
    <m/>
    <s v="B.14)"/>
    <s v="14) oneri diversi di gestione"/>
    <x v="2"/>
  </r>
  <r>
    <x v="0"/>
    <x v="1"/>
    <x v="219"/>
    <x v="219"/>
    <n v="21063.67"/>
    <s v="Export_CoGe"/>
    <x v="0"/>
    <s v="COSGS"/>
    <x v="4"/>
    <s v="COSTI"/>
    <m/>
    <s v="B.14)"/>
    <s v="14) oneri diversi di gestione"/>
    <x v="2"/>
  </r>
  <r>
    <x v="0"/>
    <x v="0"/>
    <x v="220"/>
    <x v="220"/>
    <n v="-176100.02999999994"/>
    <s v="Export_CoGe"/>
    <x v="1"/>
    <s v="55.DIP"/>
    <x v="31"/>
    <s v="AD"/>
    <m/>
    <s v="55.DIP"/>
    <s v="Altri Debiti"/>
    <x v="1"/>
  </r>
  <r>
    <x v="0"/>
    <x v="0"/>
    <x v="221"/>
    <x v="221"/>
    <n v="270"/>
    <s v="Export_CoGe"/>
    <x v="0"/>
    <s v="COSGS"/>
    <x v="4"/>
    <s v="COSTI"/>
    <m/>
    <s v="B.14)"/>
    <s v="14) oneri diversi di gestione"/>
    <x v="4"/>
  </r>
  <r>
    <x v="0"/>
    <x v="1"/>
    <x v="221"/>
    <x v="221"/>
    <n v="366"/>
    <s v="Export_CoGe"/>
    <x v="0"/>
    <s v="COSGS"/>
    <x v="4"/>
    <s v="COSTI"/>
    <m/>
    <s v="B.14)"/>
    <s v="14) oneri diversi di gestione"/>
    <x v="4"/>
  </r>
  <r>
    <x v="0"/>
    <x v="0"/>
    <x v="222"/>
    <x v="222"/>
    <n v="-2703.1600000000344"/>
    <s v="Export_CoGe"/>
    <x v="1"/>
    <s v="30.AD"/>
    <x v="13"/>
    <s v="AD"/>
    <m/>
    <s v="30.AD"/>
    <s v="Altri Debiti"/>
    <x v="1"/>
  </r>
  <r>
    <x v="0"/>
    <x v="0"/>
    <x v="223"/>
    <x v="223"/>
    <n v="16.489999999999998"/>
    <s v="Export_CoGe"/>
    <x v="0"/>
    <s v="COSGS"/>
    <x v="4"/>
    <s v="COSTI"/>
    <m/>
    <s v="B.14)"/>
    <s v="14) oneri diversi di gestione"/>
    <x v="2"/>
  </r>
  <r>
    <x v="0"/>
    <x v="1"/>
    <x v="223"/>
    <x v="223"/>
    <n v="1.06"/>
    <s v="Export_CoGe"/>
    <x v="0"/>
    <s v="COSGS"/>
    <x v="4"/>
    <s v="COSTI"/>
    <m/>
    <s v="B.14)"/>
    <s v="14) oneri diversi di gestione"/>
    <x v="2"/>
  </r>
  <r>
    <x v="0"/>
    <x v="0"/>
    <x v="224"/>
    <x v="224"/>
    <n v="-61916.58"/>
    <s v="Export_CoGe"/>
    <x v="1"/>
    <s v="30.AD"/>
    <x v="13"/>
    <s v="AD"/>
    <m/>
    <s v="30.AD"/>
    <s v="Altri Debiti"/>
    <x v="1"/>
  </r>
  <r>
    <x v="0"/>
    <x v="0"/>
    <x v="225"/>
    <x v="225"/>
    <n v="13.189999999998875"/>
    <s v="Export_CoGe"/>
    <x v="0"/>
    <s v="COSGS"/>
    <x v="4"/>
    <s v="COSTI"/>
    <m/>
    <s v="B.14)"/>
    <s v="14) oneri diversi di gestione"/>
    <x v="2"/>
  </r>
  <r>
    <x v="0"/>
    <x v="1"/>
    <x v="225"/>
    <x v="225"/>
    <n v="10.150000000008554"/>
    <s v="Export_CoGe"/>
    <x v="0"/>
    <s v="COSGS"/>
    <x v="4"/>
    <s v="COSTI"/>
    <m/>
    <s v="B.14)"/>
    <s v="14) oneri diversi di gestione"/>
    <x v="2"/>
  </r>
  <r>
    <x v="0"/>
    <x v="0"/>
    <x v="226"/>
    <x v="226"/>
    <n v="56928.929999999993"/>
    <s v="Export_CoGe"/>
    <x v="0"/>
    <s v="ONSTR"/>
    <x v="30"/>
    <s v="EXT"/>
    <m/>
    <s v="B.14)"/>
    <s v="14) oneri diversi di gestione"/>
    <x v="2"/>
  </r>
  <r>
    <x v="0"/>
    <x v="1"/>
    <x v="226"/>
    <x v="226"/>
    <n v="164718.96999999997"/>
    <s v="Export_CoGe"/>
    <x v="0"/>
    <s v="ONSTR"/>
    <x v="30"/>
    <s v="EXT"/>
    <m/>
    <s v="B.14)"/>
    <s v="14) oneri diversi di gestione"/>
    <x v="2"/>
  </r>
  <r>
    <x v="0"/>
    <x v="0"/>
    <x v="227"/>
    <x v="227"/>
    <n v="10107.630000000001"/>
    <s v="Export_CoGe"/>
    <x v="0"/>
    <s v="COSGS"/>
    <x v="4"/>
    <s v="COSTI"/>
    <m/>
    <s v="B.14)"/>
    <s v="14) oneri diversi di gestione"/>
    <x v="2"/>
  </r>
  <r>
    <x v="0"/>
    <x v="1"/>
    <x v="227"/>
    <x v="227"/>
    <n v="12191"/>
    <s v="Export_CoGe"/>
    <x v="0"/>
    <s v="COSGS"/>
    <x v="4"/>
    <s v="COSTI"/>
    <m/>
    <s v="B.14)"/>
    <s v="14) oneri diversi di gestione"/>
    <x v="2"/>
  </r>
  <r>
    <x v="0"/>
    <x v="0"/>
    <x v="228"/>
    <x v="228"/>
    <n v="-15972.280000000002"/>
    <s v="Export_CoGe"/>
    <x v="1"/>
    <s v="30.AD"/>
    <x v="13"/>
    <s v="AD"/>
    <m/>
    <s v="30.AD"/>
    <s v="Altri Debiti"/>
    <x v="1"/>
  </r>
  <r>
    <x v="0"/>
    <x v="0"/>
    <x v="229"/>
    <x v="229"/>
    <n v="1716.57"/>
    <s v="Export_CoGe"/>
    <x v="0"/>
    <s v="COSGS"/>
    <x v="4"/>
    <s v="COSTI"/>
    <m/>
    <s v="B.14)"/>
    <s v="14) oneri diversi di gestione"/>
    <x v="6"/>
  </r>
  <r>
    <x v="0"/>
    <x v="1"/>
    <x v="229"/>
    <x v="229"/>
    <n v="3348.2"/>
    <s v="Export_CoGe"/>
    <x v="0"/>
    <s v="COSGS"/>
    <x v="4"/>
    <s v="COSTI"/>
    <m/>
    <s v="B.14)"/>
    <s v="14) oneri diversi di gestione"/>
    <x v="6"/>
  </r>
  <r>
    <x v="0"/>
    <x v="0"/>
    <x v="230"/>
    <x v="230"/>
    <n v="-2014.9700000000007"/>
    <s v="Export_CoGe"/>
    <x v="1"/>
    <s v="30.AD"/>
    <x v="13"/>
    <s v="AD"/>
    <m/>
    <s v="30.AD"/>
    <s v="Altri Debiti"/>
    <x v="1"/>
  </r>
  <r>
    <x v="0"/>
    <x v="0"/>
    <x v="231"/>
    <x v="231"/>
    <n v="7516.7899999999991"/>
    <s v="Export_CoGe"/>
    <x v="0"/>
    <s v="ONFIN"/>
    <x v="32"/>
    <s v="FIN"/>
    <m/>
    <s v="C.17)"/>
    <s v="17) interessi e altri oneri finanziari"/>
    <x v="7"/>
  </r>
  <r>
    <x v="0"/>
    <x v="1"/>
    <x v="231"/>
    <x v="231"/>
    <n v="14717.939999999999"/>
    <s v="Export_CoGe"/>
    <x v="0"/>
    <s v="ONFIN"/>
    <x v="32"/>
    <s v="FIN"/>
    <m/>
    <s v="C.17)"/>
    <s v="17) interessi e altri oneri finanziari"/>
    <x v="7"/>
  </r>
  <r>
    <x v="0"/>
    <x v="0"/>
    <x v="232"/>
    <x v="232"/>
    <n v="-509.0000000000573"/>
    <s v="Export_CoGe"/>
    <x v="1"/>
    <s v="30.AD"/>
    <x v="13"/>
    <s v="AD"/>
    <m/>
    <s v="30.AD"/>
    <s v="Altri Debiti"/>
    <x v="1"/>
  </r>
  <r>
    <x v="0"/>
    <x v="0"/>
    <x v="233"/>
    <x v="233"/>
    <n v="4666.6500000000005"/>
    <s v="Export_CoGe"/>
    <x v="0"/>
    <s v="ONFIN"/>
    <x v="32"/>
    <s v="FIN"/>
    <m/>
    <s v="C.17)"/>
    <s v="17) interessi e altri oneri finanziari"/>
    <x v="7"/>
  </r>
  <r>
    <x v="0"/>
    <x v="1"/>
    <x v="233"/>
    <x v="233"/>
    <n v="11199.960000000001"/>
    <s v="Export_CoGe"/>
    <x v="0"/>
    <s v="ONFIN"/>
    <x v="32"/>
    <s v="FIN"/>
    <m/>
    <s v="C.17)"/>
    <s v="17) interessi e altri oneri finanziari"/>
    <x v="7"/>
  </r>
  <r>
    <x v="0"/>
    <x v="0"/>
    <x v="234"/>
    <x v="234"/>
    <n v="-9705.02"/>
    <s v="Export_CoGe"/>
    <x v="1"/>
    <s v="30.AD"/>
    <x v="13"/>
    <s v="AD"/>
    <m/>
    <s v="30.AD"/>
    <s v="Altri Debiti"/>
    <x v="1"/>
  </r>
  <r>
    <x v="0"/>
    <x v="0"/>
    <x v="235"/>
    <x v="235"/>
    <n v="165.25"/>
    <s v="Export_CoGe"/>
    <x v="0"/>
    <s v="ONFIN"/>
    <x v="32"/>
    <s v="FIN"/>
    <m/>
    <s v="C.17)"/>
    <s v="17) interessi e altri oneri finanziari"/>
    <x v="7"/>
  </r>
  <r>
    <x v="0"/>
    <x v="1"/>
    <x v="235"/>
    <x v="235"/>
    <n v="1979.8600000000001"/>
    <s v="Export_CoGe"/>
    <x v="0"/>
    <s v="ONFIN"/>
    <x v="32"/>
    <s v="FIN"/>
    <m/>
    <s v="C.17)"/>
    <s v="17) interessi e altri oneri finanziari"/>
    <x v="7"/>
  </r>
  <r>
    <x v="0"/>
    <x v="0"/>
    <x v="236"/>
    <x v="236"/>
    <n v="14.24"/>
    <s v="Export_CoGe"/>
    <x v="0"/>
    <s v="ONFIN"/>
    <x v="32"/>
    <s v="FIN"/>
    <m/>
    <s v="C.17)"/>
    <s v="17) interessi e altri oneri finanziari"/>
    <x v="7"/>
  </r>
  <r>
    <x v="0"/>
    <x v="0"/>
    <x v="237"/>
    <x v="237"/>
    <n v="6928.2800000000016"/>
    <s v="Export_CoGe"/>
    <x v="0"/>
    <s v="ONFIN"/>
    <x v="32"/>
    <s v="FIN"/>
    <m/>
    <s v="C.17)"/>
    <s v="17) interessi e altri oneri finanziari"/>
    <x v="7"/>
  </r>
  <r>
    <x v="0"/>
    <x v="1"/>
    <x v="237"/>
    <x v="237"/>
    <n v="3986.3100000000004"/>
    <s v="Export_CoGe"/>
    <x v="0"/>
    <s v="ONFIN"/>
    <x v="32"/>
    <s v="FIN"/>
    <m/>
    <s v="C.17)"/>
    <s v="17) interessi e altri oneri finanziari"/>
    <x v="7"/>
  </r>
  <r>
    <x v="0"/>
    <x v="0"/>
    <x v="238"/>
    <x v="238"/>
    <n v="8405.92"/>
    <s v="Export_CoGe"/>
    <x v="0"/>
    <s v="RICOP"/>
    <x v="33"/>
    <s v="RIC"/>
    <m/>
    <s v="A.1)"/>
    <s v="1) ricavi delle vendite e delle prestazioni"/>
    <x v="6"/>
  </r>
  <r>
    <x v="0"/>
    <x v="1"/>
    <x v="238"/>
    <x v="238"/>
    <n v="5700.78"/>
    <s v="Export_CoGe"/>
    <x v="0"/>
    <s v="RICOP"/>
    <x v="33"/>
    <s v="RIC"/>
    <m/>
    <s v="A.1)"/>
    <s v="1) ricavi delle vendite e delle prestazioni"/>
    <x v="6"/>
  </r>
  <r>
    <x v="0"/>
    <x v="0"/>
    <x v="239"/>
    <x v="239"/>
    <n v="-1722914.94"/>
    <s v="Export_CoGe"/>
    <x v="0"/>
    <s v="RICOP"/>
    <x v="33"/>
    <s v="RIC"/>
    <m/>
    <s v="A.1)"/>
    <s v="1) ricavi delle vendite e delle prestazioni"/>
    <x v="5"/>
  </r>
  <r>
    <x v="0"/>
    <x v="1"/>
    <x v="239"/>
    <x v="239"/>
    <n v="-2122596.0300000003"/>
    <s v="Export_CoGe"/>
    <x v="0"/>
    <s v="RICOP"/>
    <x v="33"/>
    <s v="RIC"/>
    <m/>
    <s v="A.1)"/>
    <s v="1) ricavi delle vendite e delle prestazioni"/>
    <x v="5"/>
  </r>
  <r>
    <x v="0"/>
    <x v="0"/>
    <x v="240"/>
    <x v="240"/>
    <n v="-160179.67999999996"/>
    <s v="Export_CoGe"/>
    <x v="1"/>
    <s v="30.AD"/>
    <x v="13"/>
    <s v="CLI"/>
    <m/>
    <s v="27.CLI"/>
    <s v="Altri Debiti"/>
    <x v="1"/>
  </r>
  <r>
    <x v="0"/>
    <x v="0"/>
    <x v="241"/>
    <x v="241"/>
    <n v="-297151.04999999993"/>
    <s v="Export_CoGe"/>
    <x v="0"/>
    <s v="RICOP"/>
    <x v="33"/>
    <s v="RIC"/>
    <m/>
    <s v="A.1)"/>
    <s v="1) ricavi delle vendite e delle prestazioni"/>
    <x v="5"/>
  </r>
  <r>
    <x v="0"/>
    <x v="1"/>
    <x v="241"/>
    <x v="241"/>
    <n v="-473349.33999999997"/>
    <s v="Export_CoGe"/>
    <x v="0"/>
    <s v="RICOP"/>
    <x v="33"/>
    <s v="RIC"/>
    <m/>
    <s v="A.1)"/>
    <s v="1) ricavi delle vendite e delle prestazioni"/>
    <x v="5"/>
  </r>
  <r>
    <x v="0"/>
    <x v="0"/>
    <x v="242"/>
    <x v="242"/>
    <n v="-2433.8999999999992"/>
    <s v="Export_CoGe"/>
    <x v="1"/>
    <s v="30.AD"/>
    <x v="13"/>
    <s v="AD"/>
    <m/>
    <s v="30.AD"/>
    <s v="Altri Debiti"/>
    <x v="1"/>
  </r>
  <r>
    <x v="0"/>
    <x v="0"/>
    <x v="243"/>
    <x v="243"/>
    <n v="-210665.21999999994"/>
    <s v="Export_CoGe"/>
    <x v="0"/>
    <s v="RICOP"/>
    <x v="33"/>
    <s v="RIC"/>
    <m/>
    <s v="A.1)"/>
    <s v="1) ricavi delle vendite e delle prestazioni"/>
    <x v="6"/>
  </r>
  <r>
    <x v="0"/>
    <x v="1"/>
    <x v="243"/>
    <x v="243"/>
    <n v="-223091.18"/>
    <s v="Export_CoGe"/>
    <x v="0"/>
    <s v="RICOP"/>
    <x v="33"/>
    <s v="RIC"/>
    <m/>
    <s v="A.1)"/>
    <s v="1) ricavi delle vendite e delle prestazioni"/>
    <x v="6"/>
  </r>
  <r>
    <x v="0"/>
    <x v="0"/>
    <x v="244"/>
    <x v="244"/>
    <n v="-46208.399999999994"/>
    <s v="Export_CoGe"/>
    <x v="0"/>
    <s v="RICOP"/>
    <x v="33"/>
    <s v="RIC"/>
    <m/>
    <s v="A.1)"/>
    <s v="1) ricavi delle vendite e delle prestazioni"/>
    <x v="6"/>
  </r>
  <r>
    <x v="0"/>
    <x v="1"/>
    <x v="244"/>
    <x v="244"/>
    <n v="-92889.920000000013"/>
    <s v="Export_CoGe"/>
    <x v="0"/>
    <s v="RICOP"/>
    <x v="33"/>
    <s v="RIC"/>
    <m/>
    <s v="A.1)"/>
    <s v="1) ricavi delle vendite e delle prestazioni"/>
    <x v="6"/>
  </r>
  <r>
    <x v="0"/>
    <x v="0"/>
    <x v="245"/>
    <x v="245"/>
    <n v="-5101463.0500000017"/>
    <s v="Export_CoGe"/>
    <x v="0"/>
    <s v="RICOP"/>
    <x v="33"/>
    <s v="RIC"/>
    <m/>
    <s v="A.1)"/>
    <s v="1) ricavi delle vendite e delle prestazioni"/>
    <x v="7"/>
  </r>
  <r>
    <x v="0"/>
    <x v="1"/>
    <x v="245"/>
    <x v="245"/>
    <n v="-180199.15"/>
    <s v="Export_CoGe"/>
    <x v="0"/>
    <s v="RICOP"/>
    <x v="33"/>
    <s v="RIC"/>
    <m/>
    <s v="A.1)"/>
    <s v="1) ricavi delle vendite e delle prestazioni"/>
    <x v="7"/>
  </r>
  <r>
    <x v="0"/>
    <x v="0"/>
    <x v="246"/>
    <x v="246"/>
    <n v="-147.54"/>
    <s v="Export_CoGe"/>
    <x v="0"/>
    <s v="RICOP"/>
    <x v="33"/>
    <s v="RIC"/>
    <m/>
    <s v="A.1)"/>
    <s v="1) ricavi delle vendite e delle prestazioni"/>
    <x v="6"/>
  </r>
  <r>
    <x v="0"/>
    <x v="1"/>
    <x v="246"/>
    <x v="246"/>
    <n v="-3185.84"/>
    <s v="Export_CoGe"/>
    <x v="0"/>
    <s v="RICOP"/>
    <x v="33"/>
    <s v="RIC"/>
    <m/>
    <s v="A.1)"/>
    <s v="1) ricavi delle vendite e delle prestazioni"/>
    <x v="6"/>
  </r>
  <r>
    <x v="0"/>
    <x v="0"/>
    <x v="247"/>
    <x v="247"/>
    <n v="-96888.81"/>
    <s v="Export_CoGe"/>
    <x v="0"/>
    <s v="ONSTR"/>
    <x v="30"/>
    <s v="EXT"/>
    <m/>
    <s v="B.14)"/>
    <s v="14) oneri diversi di gestione"/>
    <x v="2"/>
  </r>
  <r>
    <x v="0"/>
    <x v="1"/>
    <x v="247"/>
    <x v="247"/>
    <n v="-65067.619999999995"/>
    <s v="Export_CoGe"/>
    <x v="0"/>
    <s v="ONSTR"/>
    <x v="30"/>
    <s v="EXT"/>
    <m/>
    <s v="B.14)"/>
    <s v="14) oneri diversi di gestione"/>
    <x v="2"/>
  </r>
  <r>
    <x v="0"/>
    <x v="0"/>
    <x v="248"/>
    <x v="248"/>
    <n v="-13371.559999999989"/>
    <s v="Export_CoGe"/>
    <x v="0"/>
    <s v="COSGS"/>
    <x v="4"/>
    <s v="COSTI"/>
    <m/>
    <s v="B.14)"/>
    <s v="14) oneri diversi di gestione"/>
    <x v="2"/>
  </r>
  <r>
    <x v="0"/>
    <x v="1"/>
    <x v="248"/>
    <x v="248"/>
    <n v="-21.759999999999998"/>
    <s v="Export_CoGe"/>
    <x v="0"/>
    <s v="COSGS"/>
    <x v="4"/>
    <s v="COSTI"/>
    <m/>
    <s v="B.14)"/>
    <s v="14) oneri diversi di gestione"/>
    <x v="2"/>
  </r>
  <r>
    <x v="0"/>
    <x v="0"/>
    <x v="249"/>
    <x v="249"/>
    <n v="-1536948"/>
    <s v="Export_CoGe"/>
    <x v="0"/>
    <s v="ALTRI"/>
    <x v="34"/>
    <s v="ALTRI"/>
    <m/>
    <s v="A.1)"/>
    <s v="1) ricavi delle vendite e delle prestazioni"/>
    <x v="7"/>
  </r>
  <r>
    <x v="0"/>
    <x v="1"/>
    <x v="249"/>
    <x v="249"/>
    <n v="-4049768.1"/>
    <s v="Export_CoGe"/>
    <x v="0"/>
    <s v="ALTRI"/>
    <x v="34"/>
    <s v="ALTRI"/>
    <m/>
    <s v="A.1)"/>
    <s v="1) ricavi delle vendite e delle prestazioni"/>
    <x v="7"/>
  </r>
  <r>
    <x v="0"/>
    <x v="0"/>
    <x v="250"/>
    <x v="250"/>
    <n v="-1321235.5099999998"/>
    <s v="Export_CoGe"/>
    <x v="0"/>
    <s v="CORR"/>
    <x v="35"/>
    <s v="CORR"/>
    <m/>
    <s v="A.1)"/>
    <s v="1) ricavi delle vendite e delle prestazioni"/>
    <x v="6"/>
  </r>
  <r>
    <x v="0"/>
    <x v="1"/>
    <x v="250"/>
    <x v="250"/>
    <n v="-1480608.2649999997"/>
    <s v="Export_CoGe"/>
    <x v="0"/>
    <s v="CORR"/>
    <x v="35"/>
    <s v="CORR"/>
    <m/>
    <s v="A.1)"/>
    <s v="1) ricavi delle vendite e delle prestazioni"/>
    <x v="6"/>
  </r>
  <r>
    <x v="0"/>
    <x v="0"/>
    <x v="251"/>
    <x v="251"/>
    <n v="-74820.429999999993"/>
    <s v="Export_CoGe"/>
    <x v="1"/>
    <s v="31.PTN"/>
    <x v="12"/>
    <s v="PTN"/>
    <m/>
    <s v="30.AD"/>
    <s v="Posizione Tributaria Netta"/>
    <x v="1"/>
  </r>
  <r>
    <x v="0"/>
    <x v="0"/>
    <x v="252"/>
    <x v="252"/>
    <n v="-16873"/>
    <s v="Export_CoGe"/>
    <x v="0"/>
    <s v="VARMP"/>
    <x v="28"/>
    <s v="ACQ"/>
    <m/>
    <s v="A.2)"/>
    <s v="2) variazioni delle rimanenze di prodotti in corso di lavorazione, semilavorati e finiti"/>
    <x v="3"/>
  </r>
  <r>
    <x v="0"/>
    <x v="0"/>
    <x v="253"/>
    <x v="253"/>
    <n v="-7260.5300000000007"/>
    <s v="Export_CoGe"/>
    <x v="1"/>
    <s v="31.PTN"/>
    <x v="12"/>
    <s v="PTN"/>
    <m/>
    <s v="31.PTN"/>
    <s v="Posizione Tributaria Netta"/>
    <x v="1"/>
  </r>
  <r>
    <x v="0"/>
    <x v="0"/>
    <x v="254"/>
    <x v="254"/>
    <n v="-3764522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1"/>
    <x v="254"/>
    <x v="254"/>
    <n v="-1335823.5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0"/>
    <x v="255"/>
    <x v="255"/>
    <n v="-256165"/>
    <s v="Export_CoGe"/>
    <x v="0"/>
    <s v="VARMP"/>
    <x v="28"/>
    <s v="ACQ"/>
    <m/>
    <s v="B.11)"/>
    <s v="11) variazioni delle rimanenze di materie prime, sussidiarie, di consumo e di merci"/>
    <x v="3"/>
  </r>
  <r>
    <x v="0"/>
    <x v="1"/>
    <x v="255"/>
    <x v="255"/>
    <n v="-153350"/>
    <s v="Export_CoGe"/>
    <x v="0"/>
    <s v="VARMP"/>
    <x v="28"/>
    <s v="ACQ"/>
    <m/>
    <s v="B.11)"/>
    <s v="11) variazioni delle rimanenze di materie prime, sussidiarie, di consumo e di merci"/>
    <x v="3"/>
  </r>
  <r>
    <x v="0"/>
    <x v="0"/>
    <x v="256"/>
    <x v="256"/>
    <n v="-122.32000000003156"/>
    <s v="Export_CoGe"/>
    <x v="1"/>
    <s v="31.PTN"/>
    <x v="12"/>
    <s v="PTN"/>
    <m/>
    <s v="31.PTN"/>
    <s v="Posizione Tributaria Netta"/>
    <x v="1"/>
  </r>
  <r>
    <x v="0"/>
    <x v="0"/>
    <x v="257"/>
    <x v="257"/>
    <n v="-5.9099999999999717"/>
    <s v="Export_CoGe"/>
    <x v="0"/>
    <s v="ALTRI"/>
    <x v="34"/>
    <s v="ALTRI"/>
    <m/>
    <s v="A.5)"/>
    <s v="5) altri ricavi e proventi, con separata indicazione dei contributi in conto esercizio"/>
    <x v="2"/>
  </r>
  <r>
    <x v="0"/>
    <x v="1"/>
    <x v="257"/>
    <x v="257"/>
    <n v="-1.5499999999999265"/>
    <s v="Export_CoGe"/>
    <x v="0"/>
    <s v="ALTRI"/>
    <x v="34"/>
    <s v="ALTRI"/>
    <m/>
    <s v="A.5)"/>
    <s v="5) altri ricavi e proventi, con separata indicazione dei contributi in conto esercizio"/>
    <x v="2"/>
  </r>
  <r>
    <x v="0"/>
    <x v="0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0"/>
    <x v="259"/>
    <x v="259"/>
    <n v="-52.170000000001167"/>
    <s v="Export_CoGe"/>
    <x v="0"/>
    <s v="ALTRI"/>
    <x v="34"/>
    <s v="ALTRI"/>
    <m/>
    <s v="A.5)"/>
    <s v="5) altri ricavi e proventi, con separata indicazione dei contributi in conto esercizio"/>
    <x v="2"/>
  </r>
  <r>
    <x v="0"/>
    <x v="1"/>
    <x v="259"/>
    <x v="259"/>
    <n v="-13.81000000000201"/>
    <s v="Export_CoGe"/>
    <x v="0"/>
    <s v="ALTRI"/>
    <x v="34"/>
    <s v="ALTRI"/>
    <m/>
    <s v="A.5)"/>
    <s v="5) altri ricavi e proventi, con separata indicazione dei contributi in conto esercizio"/>
    <x v="2"/>
  </r>
  <r>
    <x v="0"/>
    <x v="0"/>
    <x v="260"/>
    <x v="260"/>
    <n v="-2729.7"/>
    <s v="Export_CoGe"/>
    <x v="0"/>
    <s v="ALTRI"/>
    <x v="34"/>
    <s v="ALTRI"/>
    <m/>
    <s v="A.5)"/>
    <s v="5) altri ricavi e proventi, con separata indicazione dei contributi in conto esercizio"/>
    <x v="2"/>
  </r>
  <r>
    <x v="0"/>
    <x v="1"/>
    <x v="260"/>
    <x v="260"/>
    <n v="-1048.7099999999998"/>
    <s v="Export_CoGe"/>
    <x v="0"/>
    <s v="ALTRI"/>
    <x v="34"/>
    <s v="ALTRI"/>
    <m/>
    <s v="A.5)"/>
    <s v="5) altri ricavi e proventi, con separata indicazione dei contributi in conto esercizio"/>
    <x v="2"/>
  </r>
  <r>
    <x v="0"/>
    <x v="0"/>
    <x v="261"/>
    <x v="261"/>
    <n v="-3086"/>
    <s v="Export_CoGe"/>
    <x v="0"/>
    <s v="ALTRI"/>
    <x v="34"/>
    <s v="ALTRI"/>
    <m/>
    <s v="A.5)"/>
    <s v="5) altri ricavi e proventi, con separata indicazione dei contributi in conto esercizio"/>
    <x v="2"/>
  </r>
  <r>
    <x v="0"/>
    <x v="0"/>
    <x v="262"/>
    <x v="262"/>
    <n v="-63028.580000000016"/>
    <s v="Export_CoGe"/>
    <x v="1"/>
    <s v="30.AD"/>
    <x v="13"/>
    <s v="AD"/>
    <m/>
    <s v="30.AD"/>
    <s v="Debiti vs Ist. Previdenziali"/>
    <x v="1"/>
  </r>
  <r>
    <x v="0"/>
    <x v="0"/>
    <x v="263"/>
    <x v="263"/>
    <n v="-32195.510000000002"/>
    <s v="Export_CoGe"/>
    <x v="0"/>
    <s v="ALTRI"/>
    <x v="34"/>
    <s v="ALTRI"/>
    <m/>
    <s v="A.5)"/>
    <s v="5) altri ricavi e proventi, con separata indicazione dei contributi in conto esercizio"/>
    <x v="2"/>
  </r>
  <r>
    <x v="0"/>
    <x v="0"/>
    <x v="264"/>
    <x v="264"/>
    <n v="-774.00000000000182"/>
    <s v="Export_CoGe"/>
    <x v="1"/>
    <s v="30.AD"/>
    <x v="13"/>
    <s v="AD"/>
    <m/>
    <s v="30.AD"/>
    <s v="Debiti vs Ist. Previdenziali"/>
    <x v="1"/>
  </r>
  <r>
    <x v="0"/>
    <x v="0"/>
    <x v="265"/>
    <x v="265"/>
    <n v="-984.49"/>
    <s v="Export_CoGe"/>
    <x v="0"/>
    <s v="ALTRI"/>
    <x v="34"/>
    <s v="ALTRI"/>
    <m/>
    <s v="A.5)"/>
    <s v="5) altri ricavi e proventi, con separata indicazione dei contributi in conto esercizio"/>
    <x v="8"/>
  </r>
  <r>
    <x v="0"/>
    <x v="1"/>
    <x v="265"/>
    <x v="265"/>
    <n v="-250"/>
    <s v="Export_CoGe"/>
    <x v="0"/>
    <s v="ALTRI"/>
    <x v="34"/>
    <s v="ALTRI"/>
    <m/>
    <s v="A.5)"/>
    <s v="5) altri ricavi e proventi, con separata indicazione dei contributi in conto esercizio"/>
    <x v="8"/>
  </r>
  <r>
    <x v="0"/>
    <x v="0"/>
    <x v="266"/>
    <x v="266"/>
    <n v="-37001.920000000006"/>
    <s v="Export_CoGe"/>
    <x v="0"/>
    <s v="ONSTR"/>
    <x v="30"/>
    <s v="EXT"/>
    <m/>
    <s v="A.5)"/>
    <s v="5) altri ricavi e proventi, con separata indicazione dei contributi in conto esercizio"/>
    <x v="2"/>
  </r>
  <r>
    <x v="0"/>
    <x v="1"/>
    <x v="266"/>
    <x v="266"/>
    <n v="-131542.60000000003"/>
    <s v="Export_CoGe"/>
    <x v="0"/>
    <s v="ONSTR"/>
    <x v="30"/>
    <s v="EXT"/>
    <m/>
    <s v="A.5)"/>
    <s v="5) altri ricavi e proventi, con separata indicazione dei contributi in conto esercizio"/>
    <x v="2"/>
  </r>
  <r>
    <x v="0"/>
    <x v="0"/>
    <x v="267"/>
    <x v="267"/>
    <n v="-116"/>
    <s v="Export_CoGe"/>
    <x v="0"/>
    <s v="ALTRI"/>
    <x v="34"/>
    <s v="ALTRI"/>
    <m/>
    <s v="A.5)"/>
    <s v="5) altri ricavi e proventi, con separata indicazione dei contributi in conto esercizio"/>
    <x v="8"/>
  </r>
  <r>
    <x v="0"/>
    <x v="0"/>
    <x v="268"/>
    <x v="268"/>
    <n v="-206610.3300000000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0"/>
    <x v="269"/>
    <x v="269"/>
    <n v="-387.31"/>
    <s v="Export_CoGe"/>
    <x v="1"/>
    <s v="30.AD"/>
    <x v="13"/>
    <s v="AD"/>
    <m/>
    <s v="30.AD"/>
    <s v="Debiti vs Ist. Previdenziali"/>
    <x v="1"/>
  </r>
  <r>
    <x v="0"/>
    <x v="0"/>
    <x v="270"/>
    <x v="270"/>
    <n v="-12678.449999999999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0"/>
    <x v="271"/>
    <x v="271"/>
    <n v="-2109.79"/>
    <s v="Export_CoGe"/>
    <x v="1"/>
    <s v="30.AD"/>
    <x v="13"/>
    <s v="AD"/>
    <m/>
    <s v="30.AD"/>
    <s v="Debiti vs Ist. Previdenziali"/>
    <x v="1"/>
  </r>
  <r>
    <x v="0"/>
    <x v="0"/>
    <x v="272"/>
    <x v="272"/>
    <n v="-2000"/>
    <s v="Export_CoGe"/>
    <x v="0"/>
    <s v="ALTRI"/>
    <x v="34"/>
    <s v="ALTRI"/>
    <m/>
    <s v="A.5)"/>
    <s v="5) altri ricavi e proventi, con separata indicazione dei contributi in conto esercizio"/>
    <x v="8"/>
  </r>
  <r>
    <x v="0"/>
    <x v="0"/>
    <x v="273"/>
    <x v="273"/>
    <n v="-387.31000000000006"/>
    <s v="Export_CoGe"/>
    <x v="1"/>
    <s v="30.AD"/>
    <x v="13"/>
    <s v="AD"/>
    <m/>
    <s v="30.AD"/>
    <s v="Debiti vs Ist. Previdenziali"/>
    <x v="1"/>
  </r>
  <r>
    <x v="0"/>
    <x v="0"/>
    <x v="274"/>
    <x v="274"/>
    <n v="-24457.97"/>
    <s v="Export_CoGe"/>
    <x v="0"/>
    <s v="ONSTR"/>
    <x v="30"/>
    <s v="EXT"/>
    <m/>
    <s v="A.5)"/>
    <s v="5) altri ricavi e proventi, con separata indicazione dei contributi in conto esercizio"/>
    <x v="7"/>
  </r>
  <r>
    <x v="0"/>
    <x v="0"/>
    <x v="275"/>
    <x v="275"/>
    <n v="-1699.6"/>
    <s v="Export_CoGe"/>
    <x v="1"/>
    <s v="30.AD"/>
    <x v="13"/>
    <s v="AD"/>
    <m/>
    <s v="30.AD"/>
    <s v="Debiti vs Ist. Previdenziali"/>
    <x v="1"/>
  </r>
  <r>
    <x v="0"/>
    <x v="0"/>
    <x v="276"/>
    <x v="276"/>
    <n v="-148.77000000000001"/>
    <s v="Export_CoGe"/>
    <x v="0"/>
    <s v="ONFIN"/>
    <x v="32"/>
    <s v="FIN"/>
    <m/>
    <s v="C.16)"/>
    <s v="16) altri proventi finanziari"/>
    <x v="4"/>
  </r>
  <r>
    <x v="0"/>
    <x v="0"/>
    <x v="277"/>
    <x v="277"/>
    <n v="-1553.3999999999999"/>
    <s v="Export_CoGe"/>
    <x v="1"/>
    <s v="30.AD"/>
    <x v="13"/>
    <s v="AD"/>
    <m/>
    <s v="30.AD"/>
    <s v="Debiti vs Ist. Previdenziali"/>
    <x v="1"/>
  </r>
  <r>
    <x v="0"/>
    <x v="0"/>
    <x v="278"/>
    <x v="278"/>
    <n v="-552.01000000000204"/>
    <s v="Export_CoGe"/>
    <x v="0"/>
    <s v="ONFIN"/>
    <x v="32"/>
    <s v="FIN"/>
    <m/>
    <s v="C.16)"/>
    <s v="16) altri proventi finanziari"/>
    <x v="7"/>
  </r>
  <r>
    <x v="0"/>
    <x v="0"/>
    <x v="279"/>
    <x v="279"/>
    <n v="-368.61000000000013"/>
    <s v="Export_CoGe"/>
    <x v="1"/>
    <s v="30.AD"/>
    <x v="13"/>
    <s v="AD"/>
    <m/>
    <s v="30.AD"/>
    <s v="Debiti vs Ist. Previdenziali"/>
    <x v="1"/>
  </r>
  <r>
    <x v="0"/>
    <x v="0"/>
    <x v="280"/>
    <x v="280"/>
    <n v="-642.3900000000001"/>
    <s v="Export_CoGe"/>
    <x v="1"/>
    <s v="30.AD"/>
    <x v="13"/>
    <s v="AD"/>
    <m/>
    <s v="30.AD"/>
    <s v="Debiti vs Ist. Previdenziali"/>
    <x v="1"/>
  </r>
  <r>
    <x v="0"/>
    <x v="0"/>
    <x v="281"/>
    <x v="281"/>
    <n v="-2234.7999999999997"/>
    <s v="Export_CoGe"/>
    <x v="1"/>
    <s v="30.AD"/>
    <x v="13"/>
    <s v="AD"/>
    <m/>
    <s v="30.AD"/>
    <s v="Debiti vs Ist. Previdenziali"/>
    <x v="1"/>
  </r>
  <r>
    <x v="0"/>
    <x v="0"/>
    <x v="282"/>
    <x v="282"/>
    <n v="-119.98"/>
    <s v="Export_CoGe"/>
    <x v="1"/>
    <s v="30.AD"/>
    <x v="13"/>
    <s v="AD"/>
    <m/>
    <s v="30.AD"/>
    <s v="Debiti vs Ist. Previdenziali"/>
    <x v="1"/>
  </r>
  <r>
    <x v="0"/>
    <x v="0"/>
    <x v="283"/>
    <x v="283"/>
    <n v="-372.2600000000192"/>
    <s v="Export_CoGe"/>
    <x v="1"/>
    <s v="30.AD"/>
    <x v="13"/>
    <s v="AD"/>
    <m/>
    <s v="30.AD"/>
    <s v="Debiti vs Ist. Previdenziali"/>
    <x v="1"/>
  </r>
  <r>
    <x v="0"/>
    <x v="0"/>
    <x v="284"/>
    <x v="284"/>
    <n v="-1212.0699999999997"/>
    <s v="Export_CoGe"/>
    <x v="1"/>
    <s v="30.AD"/>
    <x v="13"/>
    <s v="AD"/>
    <m/>
    <s v="30.AD"/>
    <s v="Debiti vs Ist. Previdenziali"/>
    <x v="1"/>
  </r>
  <r>
    <x v="0"/>
    <x v="0"/>
    <x v="285"/>
    <x v="285"/>
    <n v="-13786.39"/>
    <s v="Export_CoGe"/>
    <x v="1"/>
    <s v="30.AD"/>
    <x v="13"/>
    <s v="AC"/>
    <m/>
    <s v="60.PREV"/>
    <s v="Debiti vs Ist. Previdenziali"/>
    <x v="1"/>
  </r>
  <r>
    <x v="0"/>
    <x v="0"/>
    <x v="286"/>
    <x v="286"/>
    <n v="-9831.5800000000017"/>
    <s v="Export_CoGe"/>
    <x v="1"/>
    <s v="30.AD"/>
    <x v="13"/>
    <s v="AD"/>
    <m/>
    <s v="30.AD"/>
    <s v="Ratei/Risconti Passivi"/>
    <x v="1"/>
  </r>
  <r>
    <x v="0"/>
    <x v="0"/>
    <x v="287"/>
    <x v="287"/>
    <n v="-234490"/>
    <s v="Export_CoGe"/>
    <x v="1"/>
    <s v="30.AD"/>
    <x v="13"/>
    <s v="AD"/>
    <m/>
    <s v="30.AD"/>
    <s v="Ratei/Risconti Passivi"/>
    <x v="1"/>
  </r>
  <r>
    <x v="0"/>
    <x v="1"/>
    <x v="288"/>
    <x v="288"/>
    <n v="222855.58"/>
    <s v="Export_CoGe"/>
    <x v="0"/>
    <s v="ACQDI"/>
    <x v="0"/>
    <s v="ACQ"/>
    <m/>
    <s v="B.6)"/>
    <s v="6) per materie prime, suddidiarie, di consumo e di merci"/>
    <x v="0"/>
  </r>
  <r>
    <x v="0"/>
    <x v="1"/>
    <x v="289"/>
    <x v="289"/>
    <n v="64515.1"/>
    <s v="Export_CoGe"/>
    <x v="0"/>
    <s v="ACQDI"/>
    <x v="0"/>
    <s v="ACQ"/>
    <m/>
    <s v="B.6)"/>
    <s v="6) per materie prime, suddidiarie, di consumo e di merci"/>
    <x v="0"/>
  </r>
  <r>
    <x v="0"/>
    <x v="1"/>
    <x v="290"/>
    <x v="290"/>
    <n v="111925.04999999999"/>
    <s v="Export_CoGe"/>
    <x v="0"/>
    <s v="ACQDI"/>
    <x v="0"/>
    <s v="ACQ"/>
    <m/>
    <s v="B.6)"/>
    <s v="6) per materie prime, suddidiarie, di consumo e di merci"/>
    <x v="2"/>
  </r>
  <r>
    <x v="0"/>
    <x v="1"/>
    <x v="291"/>
    <x v="291"/>
    <n v="79395"/>
    <s v="Export_CoGe"/>
    <x v="0"/>
    <s v="SERST"/>
    <x v="8"/>
    <s v="COSTI"/>
    <m/>
    <s v="B.7)"/>
    <s v="7) per servizi"/>
    <x v="6"/>
  </r>
  <r>
    <x v="0"/>
    <x v="1"/>
    <x v="292"/>
    <x v="292"/>
    <n v="4434.8"/>
    <s v="Export_CoGe"/>
    <x v="0"/>
    <s v="SERIN"/>
    <x v="6"/>
    <s v="PRD"/>
    <m/>
    <s v="B.7)"/>
    <s v="7) per servizi"/>
    <x v="0"/>
  </r>
  <r>
    <x v="0"/>
    <x v="1"/>
    <x v="293"/>
    <x v="293"/>
    <n v="42000"/>
    <s v="Export_CoGe"/>
    <x v="0"/>
    <s v="SERST"/>
    <x v="8"/>
    <s v="COSTI"/>
    <m/>
    <s v="B.7)"/>
    <s v="7) per servizi"/>
    <x v="2"/>
  </r>
  <r>
    <x v="0"/>
    <x v="1"/>
    <x v="294"/>
    <x v="294"/>
    <n v="28115"/>
    <s v="Export_CoGe"/>
    <x v="0"/>
    <s v="COSGS"/>
    <x v="4"/>
    <s v="COSTI"/>
    <m/>
    <s v="B.7)"/>
    <s v="7) per servizi"/>
    <x v="2"/>
  </r>
  <r>
    <x v="0"/>
    <x v="1"/>
    <x v="295"/>
    <x v="295"/>
    <n v="4000"/>
    <s v="Export_CoGe"/>
    <x v="0"/>
    <s v="SERST"/>
    <x v="8"/>
    <s v="COSTI"/>
    <m/>
    <s v="B.7)"/>
    <s v="7) per servizi"/>
    <x v="2"/>
  </r>
  <r>
    <x v="0"/>
    <x v="1"/>
    <x v="296"/>
    <x v="296"/>
    <n v="6260"/>
    <s v="Export_CoGe"/>
    <x v="0"/>
    <s v="SERST"/>
    <x v="8"/>
    <s v="COSTI"/>
    <m/>
    <s v="B.7)"/>
    <s v="7) per servizi"/>
    <x v="2"/>
  </r>
  <r>
    <x v="0"/>
    <x v="1"/>
    <x v="297"/>
    <x v="297"/>
    <n v="3919.41"/>
    <s v="Export_CoGe"/>
    <x v="0"/>
    <s v="SERST"/>
    <x v="8"/>
    <s v="COSTI"/>
    <m/>
    <s v="B.7)"/>
    <s v="7) per servizi"/>
    <x v="2"/>
  </r>
  <r>
    <x v="0"/>
    <x v="1"/>
    <x v="298"/>
    <x v="298"/>
    <n v="30600"/>
    <s v="Export_CoGe"/>
    <x v="0"/>
    <s v="COSGS"/>
    <x v="4"/>
    <s v="COSTI"/>
    <m/>
    <s v="B.7)"/>
    <s v="7) per servizi"/>
    <x v="2"/>
  </r>
  <r>
    <x v="0"/>
    <x v="1"/>
    <x v="299"/>
    <x v="299"/>
    <n v="1579.19"/>
    <s v="Export_CoGe"/>
    <x v="0"/>
    <s v="SERST"/>
    <x v="8"/>
    <s v="COSTI"/>
    <m/>
    <s v="B.7)"/>
    <s v="7) per servizi"/>
    <x v="6"/>
  </r>
  <r>
    <x v="0"/>
    <x v="1"/>
    <x v="300"/>
    <x v="300"/>
    <n v="206.92000000000002"/>
    <s v="Export_CoGe"/>
    <x v="0"/>
    <s v="ACQDI"/>
    <x v="0"/>
    <s v="ACQ"/>
    <m/>
    <s v="B.6)"/>
    <s v="6) per materie prime, suddidiarie, di consumo e di merci"/>
    <x v="0"/>
  </r>
  <r>
    <x v="0"/>
    <x v="1"/>
    <x v="301"/>
    <x v="301"/>
    <n v="355.02"/>
    <s v="Export_CoGe"/>
    <x v="0"/>
    <s v="COSGS"/>
    <x v="4"/>
    <s v="COSTI"/>
    <m/>
    <s v="B.7)"/>
    <s v="7) per servizi"/>
    <x v="2"/>
  </r>
  <r>
    <x v="0"/>
    <x v="1"/>
    <x v="302"/>
    <x v="302"/>
    <n v="6365"/>
    <s v="Export_CoGe"/>
    <x v="0"/>
    <s v="COSGS"/>
    <x v="4"/>
    <s v="COSTI"/>
    <m/>
    <s v="B.7)"/>
    <s v="7) per servizi"/>
    <x v="2"/>
  </r>
  <r>
    <x v="0"/>
    <x v="1"/>
    <x v="303"/>
    <x v="303"/>
    <n v="16873"/>
    <s v="Export_CoGe"/>
    <x v="0"/>
    <s v="VARMP"/>
    <x v="28"/>
    <s v="ACQ"/>
    <m/>
    <s v="A.2)"/>
    <s v="2) variazioni delle rimanenze di prodotti in corso di lavorazione, semilavorati e finiti"/>
    <x v="3"/>
  </r>
  <r>
    <x v="0"/>
    <x v="1"/>
    <x v="304"/>
    <x v="304"/>
    <n v="630595"/>
    <s v="Export_CoGe"/>
    <x v="0"/>
    <s v="ACC"/>
    <x v="29"/>
    <s v="ACC"/>
    <m/>
    <s v="B.12)"/>
    <s v="12) accantonamenti per rischi"/>
    <x v="7"/>
  </r>
  <r>
    <x v="0"/>
    <x v="1"/>
    <x v="305"/>
    <x v="305"/>
    <n v="6340"/>
    <s v="Export_CoGe"/>
    <x v="0"/>
    <s v="COSGS"/>
    <x v="4"/>
    <s v="COSTI"/>
    <m/>
    <s v="B.14)"/>
    <s v="14) oneri diversi di gestione"/>
    <x v="2"/>
  </r>
  <r>
    <x v="0"/>
    <x v="1"/>
    <x v="306"/>
    <x v="306"/>
    <n v="2947.23"/>
    <s v="Export_CoGe"/>
    <x v="0"/>
    <s v="COSGS"/>
    <x v="4"/>
    <s v="COSTI"/>
    <m/>
    <s v="B.14)"/>
    <s v="14) oneri diversi di gestione"/>
    <x v="4"/>
  </r>
  <r>
    <x v="0"/>
    <x v="1"/>
    <x v="307"/>
    <x v="307"/>
    <n v="49517.33"/>
    <s v="Export_CoGe"/>
    <x v="0"/>
    <s v="ONSTR"/>
    <x v="30"/>
    <s v="EXT"/>
    <m/>
    <s v="B.14)"/>
    <s v="14) oneri diversi di gestione"/>
    <x v="7"/>
  </r>
  <r>
    <x v="0"/>
    <x v="1"/>
    <x v="308"/>
    <x v="308"/>
    <n v="-150.44999999999999"/>
    <s v="Export_CoGe"/>
    <x v="0"/>
    <s v="ALTRI"/>
    <x v="34"/>
    <s v="ALTRI"/>
    <m/>
    <s v="A.5)"/>
    <s v="5) altri ricavi e proventi, con separata indicazione dei contributi in conto esercizio"/>
    <x v="2"/>
  </r>
  <r>
    <x v="0"/>
    <x v="1"/>
    <x v="309"/>
    <x v="309"/>
    <n v="-4311.97"/>
    <s v="Export_CoGe"/>
    <x v="0"/>
    <s v="ALTRI"/>
    <x v="34"/>
    <s v="ALTRI"/>
    <m/>
    <s v="A.5)"/>
    <s v="5) altri ricavi e proventi, con separata indicazione dei contributi in conto esercizio"/>
    <x v="2"/>
  </r>
  <r>
    <x v="0"/>
    <x v="1"/>
    <x v="310"/>
    <x v="310"/>
    <n v="-199.5"/>
    <s v="Export_CoGe"/>
    <x v="0"/>
    <s v="ONSTR"/>
    <x v="30"/>
    <s v="EXT"/>
    <m/>
    <s v="E.20)"/>
    <s v="20) proventi con separata indicazione delle plusvalenze da alienazioni"/>
    <x v="7"/>
  </r>
  <r>
    <x v="0"/>
    <x v="1"/>
    <x v="267"/>
    <x v="267"/>
    <n v="-776.65"/>
    <s v="Export_CoGe"/>
    <x v="0"/>
    <s v="ALTRI"/>
    <x v="34"/>
    <s v="ALTRI"/>
    <m/>
    <s v="A.5)"/>
    <s v="5) altri ricavi e proventi, con separata indicazione dei contributi in conto esercizio"/>
    <x v="8"/>
  </r>
  <r>
    <x v="0"/>
    <x v="1"/>
    <x v="311"/>
    <x v="311"/>
    <n v="-115704.95999999998"/>
    <s v="Export_CoGe"/>
    <x v="0"/>
    <s v="ACQDI"/>
    <x v="0"/>
    <s v="ACQ"/>
    <m/>
    <s v="A.5)"/>
    <s v="5) altri ricavi e proventi, con separata indicazione dei contributi in conto esercizio"/>
    <x v="2"/>
  </r>
  <r>
    <x v="0"/>
    <x v="1"/>
    <x v="312"/>
    <x v="312"/>
    <n v="-167163.45000000001"/>
    <s v="Export_CoGe"/>
    <x v="0"/>
    <s v="ONSTR"/>
    <x v="30"/>
    <s v="EXT"/>
    <m/>
    <s v="E.20)"/>
    <s v="20) proventi con separata indicazione delle plusvalenze da alienazioni"/>
    <x v="7"/>
  </r>
  <r>
    <x v="0"/>
    <x v="1"/>
    <x v="313"/>
    <x v="313"/>
    <n v="-434.23000000000047"/>
    <s v="Export_CoGe"/>
    <x v="0"/>
    <s v="ONFIN"/>
    <x v="32"/>
    <s v="FIN"/>
    <m/>
    <s v="C.16)"/>
    <s v="16) altri proventi finanziari"/>
    <x v="7"/>
  </r>
  <r>
    <x v="0"/>
    <x v="1"/>
    <x v="268"/>
    <x v="268"/>
    <n v="-436366.99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"/>
    <x v="270"/>
    <x v="270"/>
    <n v="-645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"/>
    <x v="272"/>
    <x v="272"/>
    <n v="-33543"/>
    <s v="Export_CoGe"/>
    <x v="0"/>
    <s v="ALTRI"/>
    <x v="34"/>
    <s v="ALTRI"/>
    <m/>
    <s v="A.5)"/>
    <s v="5) altri ricavi e proventi, con separata indicazione dei contributi in conto esercizio"/>
    <x v="8"/>
  </r>
  <r>
    <x v="0"/>
    <x v="1"/>
    <x v="274"/>
    <x v="274"/>
    <n v="-72133.06"/>
    <s v="Export_CoGe"/>
    <x v="0"/>
    <s v="ONSTR"/>
    <x v="30"/>
    <s v="EXT"/>
    <m/>
    <s v="A.5)"/>
    <s v="5) altri ricavi e proventi, con separata indicazione dei contributi in conto esercizio"/>
    <x v="7"/>
  </r>
  <r>
    <x v="0"/>
    <x v="1"/>
    <x v="314"/>
    <x v="314"/>
    <n v="-6"/>
    <s v="Export_CoGe"/>
    <x v="0"/>
    <s v="ONSTR"/>
    <x v="30"/>
    <s v="EXT"/>
    <m/>
    <s v="C.15)"/>
    <s v="15) proventi da partecipazioni"/>
    <x v="7"/>
  </r>
  <r>
    <x v="0"/>
    <x v="1"/>
    <x v="315"/>
    <x v="315"/>
    <n v="-5870.22"/>
    <s v="Export_CoGe"/>
    <x v="0"/>
    <s v="ONFIN"/>
    <x v="32"/>
    <s v="FIN"/>
    <m/>
    <s v="C.16)"/>
    <s v="16) altri proventi finanziari"/>
    <x v="7"/>
  </r>
  <r>
    <x v="0"/>
    <x v="1"/>
    <x v="276"/>
    <x v="276"/>
    <n v="-638.02"/>
    <s v="Export_CoGe"/>
    <x v="0"/>
    <s v="ONFIN"/>
    <x v="32"/>
    <s v="FIN"/>
    <m/>
    <s v="C.16)"/>
    <s v="16) altri proventi finanziari"/>
    <x v="4"/>
  </r>
  <r>
    <x v="0"/>
    <x v="1"/>
    <x v="316"/>
    <x v="316"/>
    <n v="100.00000000000182"/>
    <s v="Export_CoGe"/>
    <x v="1"/>
    <s v="34.CS"/>
    <x v="18"/>
    <s v="PN"/>
    <m/>
    <s v="A"/>
    <s v="Crediti verso soci"/>
    <x v="1"/>
  </r>
  <r>
    <x v="0"/>
    <x v="1"/>
    <x v="2"/>
    <x v="2"/>
    <n v="10000"/>
    <s v="Export_CoGe"/>
    <x v="1"/>
    <s v="23.I.IMM"/>
    <x v="1"/>
    <s v="IMM"/>
    <m/>
    <s v="23.I.IMM"/>
    <s v="Immobilizzazioni Immateriali"/>
    <x v="1"/>
  </r>
  <r>
    <x v="0"/>
    <x v="1"/>
    <x v="4"/>
    <x v="4"/>
    <n v="6343"/>
    <s v="Export_CoGe"/>
    <x v="1"/>
    <s v="23.I.IMM"/>
    <x v="1"/>
    <s v="IMM"/>
    <m/>
    <s v="23.I.IMM"/>
    <s v="Immobilizzazioni Immateriali"/>
    <x v="1"/>
  </r>
  <r>
    <x v="0"/>
    <x v="1"/>
    <x v="6"/>
    <x v="6"/>
    <n v="57925"/>
    <s v="Export_CoGe"/>
    <x v="1"/>
    <s v="23.I.IMM"/>
    <x v="1"/>
    <s v="IMM"/>
    <m/>
    <s v="23.I.IMM"/>
    <s v="Immobilizzazioni Immateriali"/>
    <x v="1"/>
  </r>
  <r>
    <x v="0"/>
    <x v="1"/>
    <x v="8"/>
    <x v="8"/>
    <n v="100000"/>
    <s v="Export_CoGe"/>
    <x v="1"/>
    <s v="23.I.IMM"/>
    <x v="1"/>
    <s v="IMM"/>
    <m/>
    <s v="23.I.IMM"/>
    <s v="Immobilizzazioni Immateriali"/>
    <x v="1"/>
  </r>
  <r>
    <x v="0"/>
    <x v="1"/>
    <x v="10"/>
    <x v="10"/>
    <n v="168277.53"/>
    <s v="Export_CoGe"/>
    <x v="1"/>
    <s v="23.I.IMM"/>
    <x v="1"/>
    <s v="IMM"/>
    <m/>
    <s v="23.I.IMM"/>
    <s v="Immobilizzazioni Immateriali"/>
    <x v="1"/>
  </r>
  <r>
    <x v="0"/>
    <x v="1"/>
    <x v="12"/>
    <x v="12"/>
    <n v="87545.25"/>
    <s v="Export_CoGe"/>
    <x v="1"/>
    <s v="24.I.MAT"/>
    <x v="3"/>
    <s v="MAT"/>
    <m/>
    <s v="24.I.MAT"/>
    <s v="Immobilizzazioni Materiali"/>
    <x v="1"/>
  </r>
  <r>
    <x v="0"/>
    <x v="1"/>
    <x v="14"/>
    <x v="14"/>
    <n v="693957.03"/>
    <s v="Export_CoGe"/>
    <x v="1"/>
    <s v="24.I.MAT"/>
    <x v="3"/>
    <s v="MAT"/>
    <m/>
    <s v="24.I.MAT"/>
    <s v="Immobilizzazioni Materiali"/>
    <x v="1"/>
  </r>
  <r>
    <x v="0"/>
    <x v="1"/>
    <x v="16"/>
    <x v="16"/>
    <n v="104261.51"/>
    <s v="Export_CoGe"/>
    <x v="1"/>
    <s v="24.I.MAT"/>
    <x v="3"/>
    <s v="MAT"/>
    <m/>
    <s v="24.I.MAT"/>
    <s v="Immobilizzazioni Materiali"/>
    <x v="1"/>
  </r>
  <r>
    <x v="0"/>
    <x v="1"/>
    <x v="18"/>
    <x v="18"/>
    <n v="202071.74"/>
    <s v="Export_CoGe"/>
    <x v="1"/>
    <s v="24.I.MAT"/>
    <x v="3"/>
    <s v="MAT"/>
    <m/>
    <s v="24.I.MAT"/>
    <s v="Immobilizzazioni Materiali"/>
    <x v="1"/>
  </r>
  <r>
    <x v="0"/>
    <x v="1"/>
    <x v="21"/>
    <x v="21"/>
    <n v="208455.95"/>
    <s v="Export_CoGe"/>
    <x v="1"/>
    <s v="24.I.MAT"/>
    <x v="3"/>
    <s v="MAT"/>
    <m/>
    <s v="24.I.MAT"/>
    <s v="Immobilizzazioni Materiali"/>
    <x v="1"/>
  </r>
  <r>
    <x v="0"/>
    <x v="1"/>
    <x v="24"/>
    <x v="24"/>
    <n v="71614.930000000008"/>
    <s v="Export_CoGe"/>
    <x v="1"/>
    <s v="24.I.MAT"/>
    <x v="3"/>
    <s v="MAT"/>
    <m/>
    <s v="24.I.MAT"/>
    <s v="Immobilizzazioni Materiali"/>
    <x v="1"/>
  </r>
  <r>
    <x v="0"/>
    <x v="1"/>
    <x v="26"/>
    <x v="26"/>
    <n v="16409.09"/>
    <s v="Export_CoGe"/>
    <x v="1"/>
    <s v="24.I.MAT"/>
    <x v="3"/>
    <s v="MAT"/>
    <m/>
    <s v="24.I.MAT"/>
    <s v="Immobilizzazioni Materiali"/>
    <x v="1"/>
  </r>
  <r>
    <x v="0"/>
    <x v="1"/>
    <x v="28"/>
    <x v="28"/>
    <n v="93951.49"/>
    <s v="Export_CoGe"/>
    <x v="1"/>
    <s v="24.I.MAT"/>
    <x v="3"/>
    <s v="MAT"/>
    <m/>
    <s v="24.I.MAT"/>
    <s v="Immobilizzazioni Materiali"/>
    <x v="1"/>
  </r>
  <r>
    <x v="0"/>
    <x v="1"/>
    <x v="30"/>
    <x v="30"/>
    <n v="2625"/>
    <s v="Export_CoGe"/>
    <x v="1"/>
    <s v="24.I.MAT"/>
    <x v="3"/>
    <s v="MAT"/>
    <m/>
    <s v="24.I.MAT"/>
    <s v="Immobilizzazioni Materiali"/>
    <x v="1"/>
  </r>
  <r>
    <x v="0"/>
    <x v="1"/>
    <x v="36"/>
    <x v="36"/>
    <n v="340"/>
    <s v="Export_CoGe"/>
    <x v="1"/>
    <s v="25.I.FIN"/>
    <x v="7"/>
    <s v="IFIN"/>
    <m/>
    <s v="25.I.FIN"/>
    <s v="Immobilizzazioni Finanziarie"/>
    <x v="1"/>
  </r>
  <r>
    <x v="0"/>
    <x v="1"/>
    <x v="38"/>
    <x v="38"/>
    <n v="2500"/>
    <s v="Export_CoGe"/>
    <x v="1"/>
    <s v="25.I.FIN"/>
    <x v="7"/>
    <s v="IFIN"/>
    <m/>
    <s v="25.I.FIN"/>
    <s v="Immobilizzazioni Finanziarie"/>
    <x v="1"/>
  </r>
  <r>
    <x v="0"/>
    <x v="1"/>
    <x v="40"/>
    <x v="40"/>
    <n v="250"/>
    <s v="Export_CoGe"/>
    <x v="1"/>
    <s v="25.I.FIN"/>
    <x v="7"/>
    <s v="IFIN"/>
    <m/>
    <s v="25.I.FIN"/>
    <s v="Immobilizzazioni Finanziarie"/>
    <x v="1"/>
  </r>
  <r>
    <x v="0"/>
    <x v="1"/>
    <x v="317"/>
    <x v="317"/>
    <n v="997500"/>
    <s v="Export_CoGe"/>
    <x v="1"/>
    <s v="25.I.FIN"/>
    <x v="7"/>
    <s v="IFIN"/>
    <m/>
    <s v="25.I.FIN"/>
    <s v="Immobilizzazioni Finanziarie"/>
    <x v="1"/>
  </r>
  <r>
    <x v="0"/>
    <x v="1"/>
    <x v="318"/>
    <x v="318"/>
    <n v="5870.22"/>
    <s v="Export_CoGe"/>
    <x v="1"/>
    <s v="25.I.FIN"/>
    <x v="7"/>
    <s v="IFIN"/>
    <m/>
    <s v="25.I.FIN"/>
    <s v="Immobilizzazioni Finanziarie"/>
    <x v="1"/>
  </r>
  <r>
    <x v="0"/>
    <x v="1"/>
    <x v="45"/>
    <x v="45"/>
    <n v="153350"/>
    <s v="Export_CoGe"/>
    <x v="1"/>
    <s v="26.MAG"/>
    <x v="9"/>
    <s v="MAG"/>
    <m/>
    <s v="26.MAG"/>
    <s v="Rimanenze"/>
    <x v="1"/>
  </r>
  <r>
    <x v="0"/>
    <x v="1"/>
    <x v="49"/>
    <x v="49"/>
    <n v="1335823.58"/>
    <s v="Export_CoGe"/>
    <x v="1"/>
    <s v="26.MAG"/>
    <x v="9"/>
    <s v="MAG"/>
    <m/>
    <s v="26.MAG"/>
    <s v="Rimanenze"/>
    <x v="1"/>
  </r>
  <r>
    <x v="0"/>
    <x v="1"/>
    <x v="51"/>
    <x v="51"/>
    <n v="499131.63999999198"/>
    <s v="Export_CoGe"/>
    <x v="1"/>
    <s v="27.CLI"/>
    <x v="10"/>
    <s v="CLI"/>
    <m/>
    <s v="27.CLI"/>
    <s v="Crediti Commerciali"/>
    <x v="1"/>
  </r>
  <r>
    <x v="0"/>
    <x v="1"/>
    <x v="53"/>
    <x v="53"/>
    <n v="31656.620000000024"/>
    <s v="Export_CoGe"/>
    <x v="1"/>
    <s v="27.CLI"/>
    <x v="10"/>
    <s v="CLI"/>
    <m/>
    <s v="27.CLI"/>
    <s v="Crediti Commerciali"/>
    <x v="1"/>
  </r>
  <r>
    <x v="0"/>
    <x v="1"/>
    <x v="55"/>
    <x v="55"/>
    <n v="268510.03999999998"/>
    <s v="Export_CoGe"/>
    <x v="1"/>
    <s v="27.CLI"/>
    <x v="10"/>
    <s v="CLI"/>
    <m/>
    <s v="27.CLI"/>
    <s v="Crediti Commerciali"/>
    <x v="1"/>
  </r>
  <r>
    <x v="0"/>
    <x v="1"/>
    <x v="61"/>
    <x v="61"/>
    <n v="165.93"/>
    <s v="Export_CoGe"/>
    <x v="1"/>
    <s v="31.PTN"/>
    <x v="12"/>
    <s v="PTN"/>
    <m/>
    <s v="31.PTN"/>
    <s v="Crediti Tributari"/>
    <x v="1"/>
  </r>
  <r>
    <x v="0"/>
    <x v="1"/>
    <x v="319"/>
    <x v="319"/>
    <n v="109597.23999999999"/>
    <s v="Export_CoGe"/>
    <x v="1"/>
    <s v="31.PTN"/>
    <x v="12"/>
    <s v="PTN"/>
    <m/>
    <s v="31.PTN"/>
    <s v="Crediti Tributari"/>
    <x v="1"/>
  </r>
  <r>
    <x v="0"/>
    <x v="1"/>
    <x v="67"/>
    <x v="67"/>
    <n v="400.31999999999834"/>
    <s v="Export_CoGe"/>
    <x v="1"/>
    <s v="31.PTN"/>
    <x v="12"/>
    <s v="PTN"/>
    <m/>
    <s v="31.PTN"/>
    <s v="Crediti Tributari"/>
    <x v="1"/>
  </r>
  <r>
    <x v="0"/>
    <x v="1"/>
    <x v="70"/>
    <x v="70"/>
    <n v="12170.82"/>
    <s v="Export_CoGe"/>
    <x v="1"/>
    <s v="29.AC"/>
    <x v="11"/>
    <s v="AC"/>
    <m/>
    <s v="29.AC"/>
    <s v="Altri Crediti"/>
    <x v="1"/>
  </r>
  <r>
    <x v="0"/>
    <x v="1"/>
    <x v="72"/>
    <x v="72"/>
    <n v="34455.319999999992"/>
    <s v="Export_CoGe"/>
    <x v="1"/>
    <s v="31.PTN"/>
    <x v="12"/>
    <s v="PTN"/>
    <m/>
    <s v="31.PTN"/>
    <s v="Crediti Tributari"/>
    <x v="1"/>
  </r>
  <r>
    <x v="0"/>
    <x v="1"/>
    <x v="74"/>
    <x v="74"/>
    <n v="72702.58"/>
    <s v="Export_CoGe"/>
    <x v="1"/>
    <s v="31.PTN"/>
    <x v="12"/>
    <s v="PTN"/>
    <m/>
    <s v="50.IVA"/>
    <s v="Posizione Tributaria Netta"/>
    <x v="1"/>
  </r>
  <r>
    <x v="0"/>
    <x v="1"/>
    <x v="320"/>
    <x v="320"/>
    <n v="2378"/>
    <s v="Export_CoGe"/>
    <x v="1"/>
    <s v="31.PTN"/>
    <x v="12"/>
    <s v="PTN"/>
    <m/>
    <s v="31.PTN"/>
    <s v="Crediti Tributari"/>
    <x v="1"/>
  </r>
  <r>
    <x v="0"/>
    <x v="1"/>
    <x v="78"/>
    <x v="78"/>
    <n v="42093.770000000004"/>
    <s v="Export_CoGe"/>
    <x v="1"/>
    <s v="29.AC"/>
    <x v="11"/>
    <s v="FOR"/>
    <m/>
    <s v="28.FOR"/>
    <s v="Altri Crediti"/>
    <x v="1"/>
  </r>
  <r>
    <x v="0"/>
    <x v="1"/>
    <x v="80"/>
    <x v="80"/>
    <n v="2880.9300000000658"/>
    <s v="Export_CoGe"/>
    <x v="1"/>
    <s v="29.AC"/>
    <x v="11"/>
    <s v="AC"/>
    <m/>
    <s v="29.AC"/>
    <s v="Altri Crediti"/>
    <x v="1"/>
  </r>
  <r>
    <x v="0"/>
    <x v="1"/>
    <x v="84"/>
    <x v="84"/>
    <n v="44068"/>
    <s v="Export_CoGe"/>
    <x v="1"/>
    <s v="29.AC"/>
    <x v="11"/>
    <s v="AC"/>
    <m/>
    <s v="29.AC"/>
    <s v="Altri Crediti"/>
    <x v="1"/>
  </r>
  <r>
    <x v="0"/>
    <x v="1"/>
    <x v="86"/>
    <x v="86"/>
    <n v="10162.720000000001"/>
    <s v="Export_CoGe"/>
    <x v="1"/>
    <s v="29.AC"/>
    <x v="11"/>
    <s v="AC"/>
    <m/>
    <s v="29.AC"/>
    <s v="Altri Crediti"/>
    <x v="1"/>
  </r>
  <r>
    <x v="0"/>
    <x v="1"/>
    <x v="88"/>
    <x v="88"/>
    <n v="160.97000000001935"/>
    <s v="Export_CoGe"/>
    <x v="1"/>
    <s v="30.AD"/>
    <x v="13"/>
    <s v="AD"/>
    <m/>
    <s v="30.AD"/>
    <s v="Altri Crediti"/>
    <x v="1"/>
  </r>
  <r>
    <x v="0"/>
    <x v="1"/>
    <x v="90"/>
    <x v="90"/>
    <n v="111439.32"/>
    <s v="Export_CoGe"/>
    <x v="1"/>
    <s v="29.AC"/>
    <x v="11"/>
    <s v="AC"/>
    <m/>
    <s v="29.AC"/>
    <s v="Altri Crediti"/>
    <x v="1"/>
  </r>
  <r>
    <x v="0"/>
    <x v="1"/>
    <x v="92"/>
    <x v="92"/>
    <n v="58156.770000000004"/>
    <s v="Export_CoGe"/>
    <x v="1"/>
    <s v="29.AC"/>
    <x v="11"/>
    <s v="AC"/>
    <m/>
    <s v="29.AC"/>
    <s v="Altri Crediti"/>
    <x v="1"/>
  </r>
  <r>
    <x v="0"/>
    <x v="1"/>
    <x v="96"/>
    <x v="96"/>
    <n v="669.89999999999804"/>
    <s v="Export_CoGe"/>
    <x v="1"/>
    <s v="29.AC"/>
    <x v="11"/>
    <s v="AC"/>
    <m/>
    <s v="29.AC"/>
    <s v="Altri Crediti"/>
    <x v="1"/>
  </r>
  <r>
    <x v="0"/>
    <x v="1"/>
    <x v="321"/>
    <x v="321"/>
    <n v="1091.8000000000002"/>
    <s v="Export_CoGe"/>
    <x v="1"/>
    <s v="29.AC"/>
    <x v="11"/>
    <s v="AC"/>
    <m/>
    <s v="29.AC"/>
    <s v="Altri Crediti"/>
    <x v="1"/>
  </r>
  <r>
    <x v="0"/>
    <x v="1"/>
    <x v="322"/>
    <x v="322"/>
    <n v="2.1699999999999982"/>
    <s v="Export_CoGe"/>
    <x v="1"/>
    <s v="29.AC"/>
    <x v="11"/>
    <s v="AC"/>
    <m/>
    <s v="29.AC"/>
    <s v="Altri Crediti"/>
    <x v="1"/>
  </r>
  <r>
    <x v="0"/>
    <x v="1"/>
    <x v="105"/>
    <x v="105"/>
    <n v="337.0300000000002"/>
    <s v="Export_CoGe"/>
    <x v="1"/>
    <s v="29.AC"/>
    <x v="11"/>
    <s v="AC"/>
    <m/>
    <s v="29.AC"/>
    <s v="Ratei/Risconti Attivi"/>
    <x v="1"/>
  </r>
  <r>
    <x v="0"/>
    <x v="1"/>
    <x v="107"/>
    <x v="107"/>
    <n v="17823.510000000002"/>
    <s v="Export_CoGe"/>
    <x v="1"/>
    <s v="29.AC"/>
    <x v="11"/>
    <s v="AC"/>
    <m/>
    <s v="29.AC"/>
    <s v="Ratei/Risconti Attivi"/>
    <x v="1"/>
  </r>
  <r>
    <x v="0"/>
    <x v="1"/>
    <x v="109"/>
    <x v="109"/>
    <n v="2917.5400000000004"/>
    <s v="Export_CoGe"/>
    <x v="1"/>
    <s v="36.LIQ"/>
    <x v="15"/>
    <s v="BREVE "/>
    <m/>
    <s v="36.LIQ"/>
    <s v="Debiti a Breve (Liquidità)"/>
    <x v="1"/>
  </r>
  <r>
    <x v="0"/>
    <x v="1"/>
    <x v="323"/>
    <x v="323"/>
    <n v="2167.4050000000279"/>
    <s v="Export_CoGe"/>
    <x v="1"/>
    <s v="36.LIQ"/>
    <x v="15"/>
    <s v="BREVE "/>
    <m/>
    <s v="36.LIQ"/>
    <s v="Debiti a Breve (Liquidità)"/>
    <x v="1"/>
  </r>
  <r>
    <x v="0"/>
    <x v="1"/>
    <x v="324"/>
    <x v="324"/>
    <n v="6713.1399999999994"/>
    <s v="Export_CoGe"/>
    <x v="1"/>
    <s v="36.LIQ"/>
    <x v="15"/>
    <s v="BREVE "/>
    <m/>
    <s v="36.LIQ"/>
    <s v="Debiti a Breve (Liquidità)"/>
    <x v="1"/>
  </r>
  <r>
    <x v="0"/>
    <x v="1"/>
    <x v="117"/>
    <x v="117"/>
    <n v="1926847.7600000035"/>
    <s v="Export_CoGe"/>
    <x v="1"/>
    <s v="36.LIQ"/>
    <x v="15"/>
    <s v="BREVE "/>
    <m/>
    <s v="36.LIQ"/>
    <s v="Debiti a Breve (Liquidità)"/>
    <x v="1"/>
  </r>
  <r>
    <x v="0"/>
    <x v="1"/>
    <x v="325"/>
    <x v="199"/>
    <n v="194631.11999999988"/>
    <s v="Export_CoGe"/>
    <x v="1"/>
    <s v="36.LIQ"/>
    <x v="15"/>
    <s v="BREVE "/>
    <m/>
    <s v="36.LIQ"/>
    <s v="Debiti a Breve (Liquidità)"/>
    <x v="1"/>
  </r>
  <r>
    <x v="0"/>
    <x v="1"/>
    <x v="122"/>
    <x v="122"/>
    <n v="145.4100000000069"/>
    <s v="Export_CoGe"/>
    <x v="1"/>
    <s v="36.LIQ"/>
    <x v="15"/>
    <s v="BREVE "/>
    <m/>
    <s v="36.LIQ"/>
    <s v="Debiti a Breve (Liquidità)"/>
    <x v="1"/>
  </r>
  <r>
    <x v="0"/>
    <x v="1"/>
    <x v="124"/>
    <x v="124"/>
    <n v="102773.58"/>
    <s v="Export_CoGe"/>
    <x v="1"/>
    <s v="36.LIQ"/>
    <x v="15"/>
    <s v="BREVE "/>
    <m/>
    <s v="36.LIQ"/>
    <s v="Debiti a Breve (Liquidità)"/>
    <x v="1"/>
  </r>
  <r>
    <x v="0"/>
    <x v="1"/>
    <x v="126"/>
    <x v="126"/>
    <n v="905159.5400000026"/>
    <s v="Export_CoGe"/>
    <x v="1"/>
    <s v="36.LIQ"/>
    <x v="15"/>
    <s v="BREVE "/>
    <m/>
    <s v="36.LIQ"/>
    <s v="Debiti a Breve (Liquidità)"/>
    <x v="1"/>
  </r>
  <r>
    <x v="0"/>
    <x v="1"/>
    <x v="128"/>
    <x v="128"/>
    <n v="82760.650000000023"/>
    <s v="Export_CoGe"/>
    <x v="1"/>
    <s v="36.LIQ"/>
    <x v="15"/>
    <s v="BREVE "/>
    <m/>
    <s v="36.LIQ"/>
    <s v="Debiti a Breve (Liquidità)"/>
    <x v="1"/>
  </r>
  <r>
    <x v="0"/>
    <x v="1"/>
    <x v="130"/>
    <x v="130"/>
    <n v="233003.59000000032"/>
    <s v="Export_CoGe"/>
    <x v="1"/>
    <s v="36.LIQ"/>
    <x v="15"/>
    <s v="BREVE "/>
    <m/>
    <s v="36.LIQ"/>
    <s v="Debiti a Breve (Liquidità)"/>
    <x v="1"/>
  </r>
  <r>
    <x v="0"/>
    <x v="1"/>
    <x v="132"/>
    <x v="132"/>
    <n v="23219.499999999993"/>
    <s v="Export_CoGe"/>
    <x v="1"/>
    <s v="36.LIQ"/>
    <x v="15"/>
    <s v="BREVE "/>
    <m/>
    <s v="36.LIQ"/>
    <s v="Debiti a Breve (Liquidità)"/>
    <x v="1"/>
  </r>
  <r>
    <x v="0"/>
    <x v="1"/>
    <x v="326"/>
    <x v="325"/>
    <n v="675864.4800000001"/>
    <s v="Export_CoGe"/>
    <x v="1"/>
    <s v="36.LIQ"/>
    <x v="15"/>
    <s v="BREVE "/>
    <m/>
    <s v="36.LIQ"/>
    <s v="Debiti a Breve (Liquidità)"/>
    <x v="1"/>
  </r>
  <r>
    <x v="0"/>
    <x v="1"/>
    <x v="327"/>
    <x v="326"/>
    <n v="16622.7"/>
    <s v="Export_CoGe"/>
    <x v="1"/>
    <s v="36.LIQ"/>
    <x v="15"/>
    <s v="BREVE "/>
    <m/>
    <s v="36.LIQ"/>
    <s v="Debiti a Breve (Liquidità)"/>
    <x v="1"/>
  </r>
  <r>
    <x v="0"/>
    <x v="1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1"/>
    <x v="329"/>
    <x v="328"/>
    <n v="600000"/>
    <s v="Export_CoGe"/>
    <x v="1"/>
    <s v="36.LIQ"/>
    <x v="15"/>
    <s v="BREVE "/>
    <m/>
    <s v="36.LIQ"/>
    <s v="Debiti a Breve (Liquidità)"/>
    <x v="1"/>
  </r>
  <r>
    <x v="0"/>
    <x v="1"/>
    <x v="330"/>
    <x v="329"/>
    <n v="17571"/>
    <s v="Export_CoGe"/>
    <x v="1"/>
    <s v="35.RIS"/>
    <x v="19"/>
    <s v="PN"/>
    <m/>
    <s v="35.RIS_bis"/>
    <s v="VII - Riserva per operaz. di copertura dei flussi finanz. attesi"/>
    <x v="1"/>
  </r>
  <r>
    <x v="0"/>
    <x v="1"/>
    <x v="145"/>
    <x v="145"/>
    <n v="-7300"/>
    <s v="Export_CoGe"/>
    <x v="1"/>
    <s v="34.CS"/>
    <x v="18"/>
    <s v="PN"/>
    <m/>
    <s v="34.CS"/>
    <s v="Capitale "/>
    <x v="1"/>
  </r>
  <r>
    <x v="0"/>
    <x v="1"/>
    <x v="147"/>
    <x v="147"/>
    <n v="-100000"/>
    <s v="Export_CoGe"/>
    <x v="1"/>
    <s v="34.CS"/>
    <x v="18"/>
    <s v="PN"/>
    <m/>
    <s v="34.CS"/>
    <s v="Capitale "/>
    <x v="1"/>
  </r>
  <r>
    <x v="0"/>
    <x v="1"/>
    <x v="149"/>
    <x v="149"/>
    <n v="-800000"/>
    <s v="Export_CoGe"/>
    <x v="1"/>
    <s v="34.CS"/>
    <x v="18"/>
    <s v="PN"/>
    <m/>
    <s v="34.CS"/>
    <s v="Capitale "/>
    <x v="1"/>
  </r>
  <r>
    <x v="0"/>
    <x v="1"/>
    <x v="151"/>
    <x v="151"/>
    <n v="-47705.91"/>
    <s v="Export_CoGe"/>
    <x v="1"/>
    <s v="35.RIS"/>
    <x v="19"/>
    <s v="PN"/>
    <m/>
    <s v="35.RIS"/>
    <s v="Riserva Legale"/>
    <x v="1"/>
  </r>
  <r>
    <x v="0"/>
    <x v="1"/>
    <x v="154"/>
    <x v="154"/>
    <n v="-84286.290000000008"/>
    <s v="Export_CoGe"/>
    <x v="1"/>
    <s v="35.RIS"/>
    <x v="19"/>
    <s v="PN"/>
    <m/>
    <s v="35.RIS"/>
    <s v="Altre Riserve"/>
    <x v="1"/>
  </r>
  <r>
    <x v="0"/>
    <x v="1"/>
    <x v="157"/>
    <x v="157"/>
    <n v="-83370.91"/>
    <s v="Export_CoGe"/>
    <x v="1"/>
    <s v="23.I.MATFON"/>
    <x v="20"/>
    <s v="MAT"/>
    <m/>
    <s v="23.I.MATFON"/>
    <s v="Immobilizzazioni Materiali"/>
    <x v="1"/>
  </r>
  <r>
    <x v="0"/>
    <x v="1"/>
    <x v="158"/>
    <x v="158"/>
    <n v="-187948.01"/>
    <s v="Export_CoGe"/>
    <x v="1"/>
    <s v="23.I.MATFON"/>
    <x v="20"/>
    <s v="MAT"/>
    <m/>
    <s v="23.I.MATFON"/>
    <s v="Immobilizzazioni Materiali"/>
    <x v="1"/>
  </r>
  <r>
    <x v="0"/>
    <x v="1"/>
    <x v="159"/>
    <x v="159"/>
    <n v="-95239.54"/>
    <s v="Export_CoGe"/>
    <x v="1"/>
    <s v="23.I.MATFON"/>
    <x v="20"/>
    <s v="MAT"/>
    <m/>
    <s v="23.I.MATFON"/>
    <s v="Immobilizzazioni Materiali"/>
    <x v="1"/>
  </r>
  <r>
    <x v="0"/>
    <x v="1"/>
    <x v="160"/>
    <x v="160"/>
    <n v="-917.25"/>
    <s v="Export_CoGe"/>
    <x v="1"/>
    <s v="23.I.MATFON"/>
    <x v="20"/>
    <s v="MAT"/>
    <m/>
    <s v="23.I.MATFON"/>
    <s v="Immobilizzazioni Materiali"/>
    <x v="1"/>
  </r>
  <r>
    <x v="0"/>
    <x v="1"/>
    <x v="161"/>
    <x v="161"/>
    <n v="-40340.58"/>
    <s v="Export_CoGe"/>
    <x v="1"/>
    <s v="23.I.MATFON"/>
    <x v="20"/>
    <s v="MAT"/>
    <m/>
    <s v="23.I.MATFON"/>
    <s v="Immobilizzazioni Materiali"/>
    <x v="1"/>
  </r>
  <r>
    <x v="0"/>
    <x v="1"/>
    <x v="162"/>
    <x v="162"/>
    <n v="-14767.59"/>
    <s v="Export_CoGe"/>
    <x v="1"/>
    <s v="23.I.MATFON"/>
    <x v="20"/>
    <s v="MAT"/>
    <m/>
    <s v="23.I.MATFON"/>
    <s v="Immobilizzazioni Materiali"/>
    <x v="1"/>
  </r>
  <r>
    <x v="0"/>
    <x v="1"/>
    <x v="163"/>
    <x v="163"/>
    <n v="-25739.86"/>
    <s v="Export_CoGe"/>
    <x v="1"/>
    <s v="23.I.MATFON"/>
    <x v="20"/>
    <s v="MAT"/>
    <m/>
    <s v="23.I.MATFON"/>
    <s v="Immobilizzazioni Materiali"/>
    <x v="1"/>
  </r>
  <r>
    <x v="0"/>
    <x v="1"/>
    <x v="164"/>
    <x v="164"/>
    <n v="-6081.13"/>
    <s v="Export_CoGe"/>
    <x v="1"/>
    <s v="23.I.MATFON"/>
    <x v="20"/>
    <s v="MAT"/>
    <m/>
    <s v="23.I.MATFON"/>
    <s v="Immobilizzazioni Materiali"/>
    <x v="1"/>
  </r>
  <r>
    <x v="0"/>
    <x v="1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1"/>
    <x v="166"/>
    <x v="166"/>
    <n v="-30000"/>
    <s v="Export_CoGe"/>
    <x v="1"/>
    <s v="23.I.IMMFON"/>
    <x v="21"/>
    <s v="IMM"/>
    <m/>
    <s v="23.I.IMMFON"/>
    <s v="Immobilizzazioni Immateriali"/>
    <x v="1"/>
  </r>
  <r>
    <x v="0"/>
    <x v="1"/>
    <x v="167"/>
    <x v="167"/>
    <n v="-2743"/>
    <s v="Export_CoGe"/>
    <x v="1"/>
    <s v="23.I.IMMFON"/>
    <x v="21"/>
    <s v="IMM"/>
    <m/>
    <s v="23.I.IMMFON"/>
    <s v="Immobilizzazioni Immateriali"/>
    <x v="1"/>
  </r>
  <r>
    <x v="0"/>
    <x v="1"/>
    <x v="168"/>
    <x v="168"/>
    <n v="-97540.050000000017"/>
    <s v="Export_CoGe"/>
    <x v="1"/>
    <s v="23.I.IMMFON"/>
    <x v="21"/>
    <s v="IMM"/>
    <m/>
    <s v="23.I.IMMFON"/>
    <s v="Immobilizzazioni Immateriali"/>
    <x v="1"/>
  </r>
  <r>
    <x v="0"/>
    <x v="1"/>
    <x v="169"/>
    <x v="169"/>
    <n v="-34985"/>
    <s v="Export_CoGe"/>
    <x v="1"/>
    <s v="23.I.IMMFON"/>
    <x v="21"/>
    <s v="IMM"/>
    <m/>
    <s v="23.I.IMMFON"/>
    <s v="Immobilizzazioni Immateriali"/>
    <x v="1"/>
  </r>
  <r>
    <x v="0"/>
    <x v="1"/>
    <x v="170"/>
    <x v="170"/>
    <n v="-2450900"/>
    <s v="Export_CoGe"/>
    <x v="1"/>
    <s v="33.PROV"/>
    <x v="22"/>
    <s v="PROV"/>
    <m/>
    <s v="33.PROV"/>
    <s v="Altri Fondi "/>
    <x v="1"/>
  </r>
  <r>
    <x v="0"/>
    <x v="1"/>
    <x v="331"/>
    <x v="330"/>
    <n v="-83020.44"/>
    <s v="Export_CoGe"/>
    <x v="1"/>
    <s v="33.PROV"/>
    <x v="22"/>
    <s v="PROV"/>
    <m/>
    <s v="33.PROV"/>
    <s v="Altri Fondi "/>
    <x v="1"/>
  </r>
  <r>
    <x v="0"/>
    <x v="1"/>
    <x v="332"/>
    <x v="331"/>
    <n v="-27000"/>
    <s v="Export_CoGe"/>
    <x v="1"/>
    <s v="33.PROV"/>
    <x v="22"/>
    <s v="PROV"/>
    <m/>
    <s v="33.PROV"/>
    <s v="Altri Fondi "/>
    <x v="1"/>
  </r>
  <r>
    <x v="0"/>
    <x v="1"/>
    <x v="333"/>
    <x v="332"/>
    <n v="-630595"/>
    <s v="Export_CoGe"/>
    <x v="1"/>
    <s v="26.MAG"/>
    <x v="9"/>
    <s v="MAG"/>
    <m/>
    <s v="26.MAG"/>
    <s v="Rimanenze"/>
    <x v="1"/>
  </r>
  <r>
    <x v="0"/>
    <x v="1"/>
    <x v="334"/>
    <x v="333"/>
    <n v="-17571"/>
    <s v="Export_CoGe"/>
    <x v="1"/>
    <s v="33.PROV"/>
    <x v="22"/>
    <s v="PROV"/>
    <m/>
    <s v="33.PROV"/>
    <s v="Altri Fondi "/>
    <x v="1"/>
  </r>
  <r>
    <x v="0"/>
    <x v="1"/>
    <x v="172"/>
    <x v="172"/>
    <n v="-135904.57"/>
    <s v="Export_CoGe"/>
    <x v="1"/>
    <s v="38.TFR"/>
    <x v="23"/>
    <s v="TFR"/>
    <m/>
    <s v="38.TFR"/>
    <s v="Fondo TFR"/>
    <x v="1"/>
  </r>
  <r>
    <x v="0"/>
    <x v="1"/>
    <x v="173"/>
    <x v="173"/>
    <n v="-251322.11"/>
    <s v="Export_CoGe"/>
    <x v="1"/>
    <s v="38.TFR"/>
    <x v="23"/>
    <s v="TFR"/>
    <m/>
    <s v="38.TFR"/>
    <s v="Fondo TFR"/>
    <x v="1"/>
  </r>
  <r>
    <x v="0"/>
    <x v="1"/>
    <x v="174"/>
    <x v="174"/>
    <n v="-40731.19"/>
    <s v="Export_CoGe"/>
    <x v="1"/>
    <s v="38.TFR"/>
    <x v="23"/>
    <s v="TFR"/>
    <m/>
    <s v="38.TFR"/>
    <s v="Fondo TFR"/>
    <x v="1"/>
  </r>
  <r>
    <x v="0"/>
    <x v="1"/>
    <x v="175"/>
    <x v="175"/>
    <n v="-2737.0299999999943"/>
    <s v="Export_CoGe"/>
    <x v="1"/>
    <s v="38.TFR"/>
    <x v="23"/>
    <s v="TFR"/>
    <m/>
    <s v="38.TFR"/>
    <s v="Fondo TFR"/>
    <x v="1"/>
  </r>
  <r>
    <x v="0"/>
    <x v="1"/>
    <x v="177"/>
    <x v="177"/>
    <n v="-120389.22"/>
    <s v="Export_CoGe"/>
    <x v="1"/>
    <s v="27.CLI"/>
    <x v="10"/>
    <s v="CLI"/>
    <m/>
    <s v="27.CLI"/>
    <s v="Crediti Commerciali"/>
    <x v="1"/>
  </r>
  <r>
    <x v="0"/>
    <x v="1"/>
    <x v="181"/>
    <x v="181"/>
    <n v="-67767.080000000031"/>
    <s v="Export_CoGe"/>
    <x v="1"/>
    <s v="37.DFIN"/>
    <x v="25"/>
    <s v="LUNGO"/>
    <m/>
    <s v="37.DFIN"/>
    <s v="Debiti Finanziari (MLT)"/>
    <x v="1"/>
  </r>
  <r>
    <x v="0"/>
    <x v="1"/>
    <x v="183"/>
    <x v="183"/>
    <n v="-212413.36"/>
    <s v="Export_CoGe"/>
    <x v="1"/>
    <s v="37.DFIN"/>
    <x v="25"/>
    <s v="LUNGO"/>
    <m/>
    <s v="37.DFIN"/>
    <s v="Debiti Finanziari (MLT)"/>
    <x v="1"/>
  </r>
  <r>
    <x v="0"/>
    <x v="1"/>
    <x v="185"/>
    <x v="185"/>
    <n v="-30697.550000000014"/>
    <s v="Export_CoGe"/>
    <x v="1"/>
    <s v="37.DFIN"/>
    <x v="25"/>
    <s v="LUNGO"/>
    <m/>
    <s v="37.DFIN"/>
    <s v="Debiti Finanziari (MLT)"/>
    <x v="1"/>
  </r>
  <r>
    <x v="0"/>
    <x v="1"/>
    <x v="189"/>
    <x v="189"/>
    <n v="-700000"/>
    <s v="Export_CoGe"/>
    <x v="1"/>
    <s v="37.DFIN"/>
    <x v="25"/>
    <s v="LUNGO"/>
    <m/>
    <s v="37.DFIN"/>
    <s v="Debiti Finanziari (MLT)"/>
    <x v="1"/>
  </r>
  <r>
    <x v="0"/>
    <x v="1"/>
    <x v="193"/>
    <x v="193"/>
    <n v="-243316.98"/>
    <s v="Export_CoGe"/>
    <x v="1"/>
    <s v="37.DFIN"/>
    <x v="25"/>
    <s v="LUNGO"/>
    <m/>
    <s v="37.DFIN"/>
    <s v="Debiti Finanziari (MLT)"/>
    <x v="1"/>
  </r>
  <r>
    <x v="0"/>
    <x v="1"/>
    <x v="195"/>
    <x v="195"/>
    <n v="-98411.91"/>
    <s v="Export_CoGe"/>
    <x v="1"/>
    <s v="37.DFIN"/>
    <x v="25"/>
    <s v="LUNGO"/>
    <m/>
    <s v="37.DFIN"/>
    <s v="Debiti Finanziari (MLT)"/>
    <x v="1"/>
  </r>
  <r>
    <x v="0"/>
    <x v="1"/>
    <x v="335"/>
    <x v="334"/>
    <n v="-110275.99"/>
    <s v="Export_CoGe"/>
    <x v="1"/>
    <s v="37.DFIN"/>
    <x v="25"/>
    <s v="LUNGO"/>
    <m/>
    <s v="37.DFIN"/>
    <s v="Debiti Finanziari (MLT)"/>
    <x v="1"/>
  </r>
  <r>
    <x v="0"/>
    <x v="1"/>
    <x v="336"/>
    <x v="335"/>
    <n v="-2500000"/>
    <s v="Export_CoGe"/>
    <x v="1"/>
    <s v="37.DFIN"/>
    <x v="25"/>
    <s v="LUNGO"/>
    <m/>
    <s v="37.DFIN"/>
    <s v="Debiti Finanziari (MLT)"/>
    <x v="1"/>
  </r>
  <r>
    <x v="0"/>
    <x v="1"/>
    <x v="205"/>
    <x v="205"/>
    <n v="-87499.91000000012"/>
    <s v="Export_CoGe"/>
    <x v="1"/>
    <s v="37.DFIN"/>
    <x v="25"/>
    <s v="LUNGO"/>
    <m/>
    <s v="37.DFIN"/>
    <s v="Debiti Finanziari (MLT)"/>
    <x v="1"/>
  </r>
  <r>
    <x v="0"/>
    <x v="1"/>
    <x v="337"/>
    <x v="336"/>
    <n v="-83550"/>
    <s v="Export_CoGe"/>
    <x v="1"/>
    <s v="37.DFIN"/>
    <x v="25"/>
    <s v="LUNGO"/>
    <m/>
    <s v="37.DFIN"/>
    <s v="Debiti Vs Altri MLT"/>
    <x v="1"/>
  </r>
  <r>
    <x v="0"/>
    <x v="1"/>
    <x v="210"/>
    <x v="210"/>
    <n v="-412367.28999999957"/>
    <s v="Export_CoGe"/>
    <x v="1"/>
    <s v="28.FOR"/>
    <x v="14"/>
    <s v="FOR"/>
    <m/>
    <s v="28.FOR"/>
    <s v="Debiti Commerciali"/>
    <x v="1"/>
  </r>
  <r>
    <x v="0"/>
    <x v="1"/>
    <x v="214"/>
    <x v="214"/>
    <n v="-14302.66"/>
    <s v="Export_CoGe"/>
    <x v="1"/>
    <s v="28.FOR"/>
    <x v="14"/>
    <s v="FOR"/>
    <m/>
    <s v="28.FOR"/>
    <s v="Debiti Commerciali"/>
    <x v="1"/>
  </r>
  <r>
    <x v="0"/>
    <x v="1"/>
    <x v="216"/>
    <x v="216"/>
    <n v="-61824.569999999912"/>
    <s v="Export_CoGe"/>
    <x v="1"/>
    <s v="28.FOR"/>
    <x v="14"/>
    <s v="FOR"/>
    <m/>
    <s v="28.FOR"/>
    <s v="Debiti Commerciali"/>
    <x v="1"/>
  </r>
  <r>
    <x v="0"/>
    <x v="1"/>
    <x v="338"/>
    <x v="337"/>
    <n v="-266130.03999999998"/>
    <s v="Export_CoGe"/>
    <x v="1"/>
    <s v="27.CLI"/>
    <x v="10"/>
    <s v="CLI"/>
    <m/>
    <s v="27.CLI"/>
    <s v="Crediti Commerciali"/>
    <x v="1"/>
  </r>
  <r>
    <x v="0"/>
    <x v="1"/>
    <x v="220"/>
    <x v="220"/>
    <n v="-188999.12999999995"/>
    <s v="Export_CoGe"/>
    <x v="1"/>
    <s v="55.DIP"/>
    <x v="31"/>
    <s v="AD"/>
    <m/>
    <s v="55.DIP"/>
    <s v="Altri Debiti"/>
    <x v="1"/>
  </r>
  <r>
    <x v="0"/>
    <x v="1"/>
    <x v="224"/>
    <x v="224"/>
    <n v="-93370.430000000008"/>
    <s v="Export_CoGe"/>
    <x v="1"/>
    <s v="30.AD"/>
    <x v="13"/>
    <s v="AD"/>
    <m/>
    <s v="30.AD"/>
    <s v="Altri Debiti"/>
    <x v="1"/>
  </r>
  <r>
    <x v="0"/>
    <x v="1"/>
    <x v="228"/>
    <x v="228"/>
    <n v="-6204.4800000000032"/>
    <s v="Export_CoGe"/>
    <x v="1"/>
    <s v="30.AD"/>
    <x v="13"/>
    <s v="AD"/>
    <m/>
    <s v="30.AD"/>
    <s v="Altri Debiti"/>
    <x v="1"/>
  </r>
  <r>
    <x v="0"/>
    <x v="1"/>
    <x v="230"/>
    <x v="230"/>
    <n v="-1471.4500000000016"/>
    <s v="Export_CoGe"/>
    <x v="1"/>
    <s v="30.AD"/>
    <x v="13"/>
    <s v="AD"/>
    <m/>
    <s v="30.AD"/>
    <s v="Altri Debiti"/>
    <x v="1"/>
  </r>
  <r>
    <x v="0"/>
    <x v="1"/>
    <x v="232"/>
    <x v="232"/>
    <n v="-720.0000000000573"/>
    <s v="Export_CoGe"/>
    <x v="1"/>
    <s v="30.AD"/>
    <x v="13"/>
    <s v="AD"/>
    <m/>
    <s v="30.AD"/>
    <s v="Altri Debiti"/>
    <x v="1"/>
  </r>
  <r>
    <x v="0"/>
    <x v="1"/>
    <x v="234"/>
    <x v="234"/>
    <n v="-7280.0000000000009"/>
    <s v="Export_CoGe"/>
    <x v="1"/>
    <s v="30.AD"/>
    <x v="13"/>
    <s v="AD"/>
    <m/>
    <s v="30.AD"/>
    <s v="Altri Debiti"/>
    <x v="1"/>
  </r>
  <r>
    <x v="0"/>
    <x v="1"/>
    <x v="339"/>
    <x v="338"/>
    <n v="-28"/>
    <s v="Export_CoGe"/>
    <x v="1"/>
    <s v="30.AD"/>
    <x v="13"/>
    <s v="AD"/>
    <m/>
    <s v="30.AD"/>
    <s v="Altri Debiti"/>
    <x v="1"/>
  </r>
  <r>
    <x v="0"/>
    <x v="1"/>
    <x v="240"/>
    <x v="240"/>
    <n v="-252845.84999999998"/>
    <s v="Export_CoGe"/>
    <x v="1"/>
    <s v="30.AD"/>
    <x v="13"/>
    <s v="CLI"/>
    <m/>
    <s v="27.CLI"/>
    <s v="Altri Debiti"/>
    <x v="1"/>
  </r>
  <r>
    <x v="0"/>
    <x v="1"/>
    <x v="340"/>
    <x v="339"/>
    <n v="-63391.119999999995"/>
    <s v="Export_CoGe"/>
    <x v="1"/>
    <s v="30.AD"/>
    <x v="13"/>
    <s v="AD"/>
    <m/>
    <s v="30.AD"/>
    <s v="Altri Debiti"/>
    <x v="1"/>
  </r>
  <r>
    <x v="0"/>
    <x v="1"/>
    <x v="251"/>
    <x v="251"/>
    <n v="-86628.399999999965"/>
    <s v="Export_CoGe"/>
    <x v="1"/>
    <s v="31.PTN"/>
    <x v="12"/>
    <s v="PTN"/>
    <m/>
    <s v="30.AD"/>
    <s v="Posizione Tributaria Netta"/>
    <x v="1"/>
  </r>
  <r>
    <x v="0"/>
    <x v="1"/>
    <x v="253"/>
    <x v="253"/>
    <n v="-8490.1700000000019"/>
    <s v="Export_CoGe"/>
    <x v="1"/>
    <s v="31.PTN"/>
    <x v="12"/>
    <s v="PTN"/>
    <m/>
    <s v="31.PTN"/>
    <s v="Posizione Tributaria Netta"/>
    <x v="1"/>
  </r>
  <r>
    <x v="0"/>
    <x v="1"/>
    <x v="341"/>
    <x v="340"/>
    <n v="-267.07"/>
    <s v="Export_CoGe"/>
    <x v="1"/>
    <s v="31.PTN"/>
    <x v="12"/>
    <s v="AD"/>
    <m/>
    <s v="30.AD"/>
    <s v="Posizione Tributaria Netta"/>
    <x v="1"/>
  </r>
  <r>
    <x v="0"/>
    <x v="1"/>
    <x v="256"/>
    <x v="256"/>
    <n v="-740.81000000003553"/>
    <s v="Export_CoGe"/>
    <x v="1"/>
    <s v="31.PTN"/>
    <x v="12"/>
    <s v="PTN"/>
    <m/>
    <s v="31.PTN"/>
    <s v="Posizione Tributaria Netta"/>
    <x v="1"/>
  </r>
  <r>
    <x v="0"/>
    <x v="1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1"/>
    <x v="342"/>
    <x v="341"/>
    <n v="-5524.14"/>
    <s v="Export_CoGe"/>
    <x v="1"/>
    <s v="30.AD"/>
    <x v="13"/>
    <s v="PTN"/>
    <m/>
    <s v="30.AD"/>
    <s v="Altri Debiti"/>
    <x v="1"/>
  </r>
  <r>
    <x v="0"/>
    <x v="1"/>
    <x v="262"/>
    <x v="262"/>
    <n v="-78864.810000000012"/>
    <s v="Export_CoGe"/>
    <x v="1"/>
    <s v="30.AD"/>
    <x v="13"/>
    <s v="AD"/>
    <m/>
    <s v="30.AD"/>
    <s v="Debiti vs Ist. Previdenziali"/>
    <x v="1"/>
  </r>
  <r>
    <x v="0"/>
    <x v="1"/>
    <x v="264"/>
    <x v="264"/>
    <n v="-1826.0400000000011"/>
    <s v="Export_CoGe"/>
    <x v="1"/>
    <s v="30.AD"/>
    <x v="13"/>
    <s v="AD"/>
    <m/>
    <s v="30.AD"/>
    <s v="Debiti vs Ist. Previdenziali"/>
    <x v="1"/>
  </r>
  <r>
    <x v="0"/>
    <x v="1"/>
    <x v="343"/>
    <x v="342"/>
    <n v="-6.24"/>
    <s v="Export_CoGe"/>
    <x v="1"/>
    <s v="30.AD"/>
    <x v="13"/>
    <s v="AD"/>
    <m/>
    <s v="30.AD"/>
    <s v="Debiti vs Ist. Previdenziali"/>
    <x v="1"/>
  </r>
  <r>
    <x v="0"/>
    <x v="1"/>
    <x v="344"/>
    <x v="343"/>
    <n v="-336.31"/>
    <s v="Export_CoGe"/>
    <x v="1"/>
    <s v="30.AD"/>
    <x v="13"/>
    <s v="AD"/>
    <m/>
    <s v="30.AD"/>
    <s v="Debiti vs Ist. Previdenziali"/>
    <x v="1"/>
  </r>
  <r>
    <x v="0"/>
    <x v="1"/>
    <x v="269"/>
    <x v="269"/>
    <n v="-417.04"/>
    <s v="Export_CoGe"/>
    <x v="1"/>
    <s v="30.AD"/>
    <x v="13"/>
    <s v="AD"/>
    <m/>
    <s v="30.AD"/>
    <s v="Debiti vs Ist. Previdenziali"/>
    <x v="1"/>
  </r>
  <r>
    <x v="0"/>
    <x v="1"/>
    <x v="271"/>
    <x v="271"/>
    <n v="-2198.79"/>
    <s v="Export_CoGe"/>
    <x v="1"/>
    <s v="30.AD"/>
    <x v="13"/>
    <s v="AD"/>
    <m/>
    <s v="30.AD"/>
    <s v="Debiti vs Ist. Previdenziali"/>
    <x v="1"/>
  </r>
  <r>
    <x v="0"/>
    <x v="1"/>
    <x v="273"/>
    <x v="273"/>
    <n v="-415.67000000000007"/>
    <s v="Export_CoGe"/>
    <x v="1"/>
    <s v="30.AD"/>
    <x v="13"/>
    <s v="AD"/>
    <m/>
    <s v="30.AD"/>
    <s v="Debiti vs Ist. Previdenziali"/>
    <x v="1"/>
  </r>
  <r>
    <x v="0"/>
    <x v="1"/>
    <x v="275"/>
    <x v="275"/>
    <n v="-1576.62"/>
    <s v="Export_CoGe"/>
    <x v="1"/>
    <s v="30.AD"/>
    <x v="13"/>
    <s v="AD"/>
    <m/>
    <s v="30.AD"/>
    <s v="Debiti vs Ist. Previdenziali"/>
    <x v="1"/>
  </r>
  <r>
    <x v="0"/>
    <x v="1"/>
    <x v="277"/>
    <x v="277"/>
    <n v="-1669.2299999999996"/>
    <s v="Export_CoGe"/>
    <x v="1"/>
    <s v="30.AD"/>
    <x v="13"/>
    <s v="AD"/>
    <m/>
    <s v="30.AD"/>
    <s v="Debiti vs Ist. Previdenziali"/>
    <x v="1"/>
  </r>
  <r>
    <x v="0"/>
    <x v="1"/>
    <x v="279"/>
    <x v="279"/>
    <n v="-667.6600000000002"/>
    <s v="Export_CoGe"/>
    <x v="1"/>
    <s v="30.AD"/>
    <x v="13"/>
    <s v="AD"/>
    <m/>
    <s v="30.AD"/>
    <s v="Debiti vs Ist. Previdenziali"/>
    <x v="1"/>
  </r>
  <r>
    <x v="0"/>
    <x v="1"/>
    <x v="280"/>
    <x v="280"/>
    <n v="-647.69000000000017"/>
    <s v="Export_CoGe"/>
    <x v="1"/>
    <s v="30.AD"/>
    <x v="13"/>
    <s v="AD"/>
    <m/>
    <s v="30.AD"/>
    <s v="Debiti vs Ist. Previdenziali"/>
    <x v="1"/>
  </r>
  <r>
    <x v="0"/>
    <x v="1"/>
    <x v="283"/>
    <x v="283"/>
    <n v="-270.6400000000192"/>
    <s v="Export_CoGe"/>
    <x v="1"/>
    <s v="30.AD"/>
    <x v="13"/>
    <s v="AD"/>
    <m/>
    <s v="30.AD"/>
    <s v="Debiti vs Ist. Previdenziali"/>
    <x v="1"/>
  </r>
  <r>
    <x v="0"/>
    <x v="1"/>
    <x v="345"/>
    <x v="344"/>
    <n v="-443.75"/>
    <s v="Export_CoGe"/>
    <x v="1"/>
    <s v="30.AD"/>
    <x v="13"/>
    <s v="AD"/>
    <m/>
    <s v="30.AD"/>
    <s v="Debiti vs Ist. Previdenziali"/>
    <x v="1"/>
  </r>
  <r>
    <x v="0"/>
    <x v="1"/>
    <x v="284"/>
    <x v="284"/>
    <n v="-1265.0699999999997"/>
    <s v="Export_CoGe"/>
    <x v="1"/>
    <s v="30.AD"/>
    <x v="13"/>
    <s v="AD"/>
    <m/>
    <s v="30.AD"/>
    <s v="Debiti vs Ist. Previdenziali"/>
    <x v="1"/>
  </r>
  <r>
    <x v="0"/>
    <x v="1"/>
    <x v="285"/>
    <x v="285"/>
    <n v="-20328.949999999993"/>
    <s v="Export_CoGe"/>
    <x v="1"/>
    <s v="30.AD"/>
    <x v="13"/>
    <s v="AC"/>
    <m/>
    <s v="60.PREV"/>
    <s v="Debiti vs Ist. Previdenziali"/>
    <x v="1"/>
  </r>
  <r>
    <x v="0"/>
    <x v="1"/>
    <x v="286"/>
    <x v="286"/>
    <n v="-3895.7500000000009"/>
    <s v="Export_CoGe"/>
    <x v="1"/>
    <s v="30.AD"/>
    <x v="13"/>
    <s v="AD"/>
    <m/>
    <s v="30.AD"/>
    <s v="Ratei/Risconti Passivi"/>
    <x v="1"/>
  </r>
  <r>
    <x v="0"/>
    <x v="1"/>
    <x v="287"/>
    <x v="287"/>
    <n v="-230549.41"/>
    <s v="Export_CoGe"/>
    <x v="1"/>
    <s v="30.AD"/>
    <x v="13"/>
    <s v="AD"/>
    <m/>
    <s v="30.AD"/>
    <s v="Ratei/Risconti Passivi"/>
    <x v="1"/>
  </r>
  <r>
    <x v="0"/>
    <x v="2"/>
    <x v="0"/>
    <x v="0"/>
    <n v="31419.21"/>
    <s v="Export_CoGe"/>
    <x v="0"/>
    <s v="ACQDI"/>
    <x v="0"/>
    <s v="ACQ"/>
    <m/>
    <s v="B.6)"/>
    <s v="6) per materie prime, suddidiarie, di consumo e di merci"/>
    <x v="0"/>
  </r>
  <r>
    <x v="0"/>
    <x v="2"/>
    <x v="1"/>
    <x v="1"/>
    <n v="12170.96"/>
    <s v="Export_CoGe"/>
    <x v="0"/>
    <s v="ACQDI"/>
    <x v="0"/>
    <s v="ACQ"/>
    <m/>
    <s v="B.6)"/>
    <s v="6) per materie prime, suddidiarie, di consumo e di merci"/>
    <x v="0"/>
  </r>
  <r>
    <x v="0"/>
    <x v="2"/>
    <x v="3"/>
    <x v="3"/>
    <n v="7055.0199999999995"/>
    <s v="Export_CoGe"/>
    <x v="0"/>
    <s v="ACQDI"/>
    <x v="0"/>
    <s v="ACQ"/>
    <m/>
    <s v="B.6)"/>
    <s v="6) per materie prime, suddidiarie, di consumo e di merci"/>
    <x v="0"/>
  </r>
  <r>
    <x v="0"/>
    <x v="2"/>
    <x v="5"/>
    <x v="5"/>
    <n v="99.159999999999982"/>
    <s v="Export_CoGe"/>
    <x v="0"/>
    <s v="ACQIN"/>
    <x v="2"/>
    <s v="PRD"/>
    <m/>
    <s v="B.6)"/>
    <s v="6) per materie prime, suddidiarie, di consumo e di merci"/>
    <x v="2"/>
  </r>
  <r>
    <x v="0"/>
    <x v="2"/>
    <x v="7"/>
    <x v="7"/>
    <n v="3670.5400000000004"/>
    <s v="Export_CoGe"/>
    <x v="0"/>
    <s v="ACQDI"/>
    <x v="0"/>
    <s v="ACQ"/>
    <m/>
    <s v="B.6)"/>
    <s v="6) per materie prime, suddidiarie, di consumo e di merci"/>
    <x v="3"/>
  </r>
  <r>
    <x v="0"/>
    <x v="2"/>
    <x v="9"/>
    <x v="9"/>
    <n v="730.06000000000017"/>
    <s v="Export_CoGe"/>
    <x v="0"/>
    <s v="ACQIN"/>
    <x v="2"/>
    <s v="PRD"/>
    <m/>
    <s v="B.6)"/>
    <s v="6) per materie prime, suddidiarie, di consumo e di merci"/>
    <x v="2"/>
  </r>
  <r>
    <x v="0"/>
    <x v="2"/>
    <x v="11"/>
    <x v="11"/>
    <n v="683.27"/>
    <s v="Export_CoGe"/>
    <x v="0"/>
    <s v="ACQIN"/>
    <x v="2"/>
    <s v="PRD"/>
    <m/>
    <s v="B.6)"/>
    <s v="6) per materie prime, suddidiarie, di consumo e di merci"/>
    <x v="2"/>
  </r>
  <r>
    <x v="0"/>
    <x v="2"/>
    <x v="13"/>
    <x v="13"/>
    <n v="621.88"/>
    <s v="Export_CoGe"/>
    <x v="0"/>
    <s v="COSGS"/>
    <x v="4"/>
    <s v="COSTI"/>
    <m/>
    <s v="B.6)"/>
    <s v="6) per materie prime, suddidiarie, di consumo e di merci"/>
    <x v="4"/>
  </r>
  <r>
    <x v="0"/>
    <x v="2"/>
    <x v="17"/>
    <x v="17"/>
    <n v="876.19999999999993"/>
    <s v="Export_CoGe"/>
    <x v="0"/>
    <s v="COSGS"/>
    <x v="4"/>
    <s v="COSTI"/>
    <m/>
    <s v="B.6)"/>
    <s v="6) per materie prime, suddidiarie, di consumo e di merci"/>
    <x v="2"/>
  </r>
  <r>
    <x v="0"/>
    <x v="2"/>
    <x v="289"/>
    <x v="289"/>
    <n v="9702"/>
    <s v="Export_CoGe"/>
    <x v="0"/>
    <s v="ACQDI"/>
    <x v="0"/>
    <s v="ACQ"/>
    <m/>
    <s v="B.6)"/>
    <s v="6) per materie prime, suddidiarie, di consumo e di merci"/>
    <x v="0"/>
  </r>
  <r>
    <x v="0"/>
    <x v="2"/>
    <x v="290"/>
    <x v="290"/>
    <n v="22468.06"/>
    <s v="Export_CoGe"/>
    <x v="0"/>
    <s v="ACQDI"/>
    <x v="0"/>
    <s v="ACQ"/>
    <m/>
    <s v="B.6)"/>
    <s v="6) per materie prime, suddidiarie, di consumo e di merci"/>
    <x v="2"/>
  </r>
  <r>
    <x v="0"/>
    <x v="2"/>
    <x v="29"/>
    <x v="29"/>
    <n v="16072.400000000001"/>
    <s v="Export_CoGe"/>
    <x v="0"/>
    <s v="SERDI"/>
    <x v="5"/>
    <s v="LAV"/>
    <m/>
    <s v="B.7)"/>
    <s v="7) per servizi"/>
    <x v="0"/>
  </r>
  <r>
    <x v="0"/>
    <x v="2"/>
    <x v="31"/>
    <x v="31"/>
    <n v="289.2"/>
    <s v="Export_CoGe"/>
    <x v="0"/>
    <s v="SERIN"/>
    <x v="6"/>
    <s v="PRD"/>
    <m/>
    <s v="B.7)"/>
    <s v="7) per servizi"/>
    <x v="0"/>
  </r>
  <r>
    <x v="0"/>
    <x v="2"/>
    <x v="32"/>
    <x v="32"/>
    <n v="1489.85"/>
    <s v="Export_CoGe"/>
    <x v="0"/>
    <s v="SERDI"/>
    <x v="5"/>
    <s v="LAV"/>
    <m/>
    <s v="B.7)"/>
    <s v="7) per servizi"/>
    <x v="0"/>
  </r>
  <r>
    <x v="0"/>
    <x v="2"/>
    <x v="39"/>
    <x v="39"/>
    <n v="36715.599999999999"/>
    <s v="Export_CoGe"/>
    <x v="0"/>
    <s v="SERDI"/>
    <x v="5"/>
    <s v="LAV"/>
    <m/>
    <s v="B.7)"/>
    <s v="7) per servizi"/>
    <x v="0"/>
  </r>
  <r>
    <x v="0"/>
    <x v="2"/>
    <x v="41"/>
    <x v="41"/>
    <n v="2216.5"/>
    <s v="Export_CoGe"/>
    <x v="0"/>
    <s v="SERDI"/>
    <x v="5"/>
    <s v="LAV"/>
    <m/>
    <s v="B.7)"/>
    <s v="7) per servizi"/>
    <x v="0"/>
  </r>
  <r>
    <x v="0"/>
    <x v="2"/>
    <x v="56"/>
    <x v="56"/>
    <n v="5820"/>
    <s v="Export_CoGe"/>
    <x v="0"/>
    <s v="SERST"/>
    <x v="8"/>
    <s v="COSTI"/>
    <m/>
    <s v="B.7)"/>
    <s v="7) per servizi"/>
    <x v="4"/>
  </r>
  <r>
    <x v="0"/>
    <x v="2"/>
    <x v="66"/>
    <x v="66"/>
    <n v="900"/>
    <s v="Export_CoGe"/>
    <x v="0"/>
    <s v="SERST"/>
    <x v="8"/>
    <s v="COSTI"/>
    <m/>
    <s v="B.7)"/>
    <s v="7) per servizi"/>
    <x v="2"/>
  </r>
  <r>
    <x v="0"/>
    <x v="2"/>
    <x v="291"/>
    <x v="291"/>
    <n v="5950"/>
    <s v="Export_CoGe"/>
    <x v="0"/>
    <s v="SERST"/>
    <x v="8"/>
    <s v="COSTI"/>
    <m/>
    <s v="B.7)"/>
    <s v="7) per servizi"/>
    <x v="6"/>
  </r>
  <r>
    <x v="0"/>
    <x v="2"/>
    <x v="293"/>
    <x v="293"/>
    <n v="4766.67"/>
    <s v="Export_CoGe"/>
    <x v="0"/>
    <s v="SERST"/>
    <x v="8"/>
    <s v="COSTI"/>
    <m/>
    <s v="B.7)"/>
    <s v="7) per servizi"/>
    <x v="2"/>
  </r>
  <r>
    <x v="0"/>
    <x v="2"/>
    <x v="346"/>
    <x v="345"/>
    <n v="380"/>
    <s v="Export_CoGe"/>
    <x v="0"/>
    <s v="ONSTR"/>
    <x v="30"/>
    <s v="EXT"/>
    <m/>
    <s v="B.14)"/>
    <s v="14) oneri diversi di gestione"/>
    <x v="2"/>
  </r>
  <r>
    <x v="0"/>
    <x v="2"/>
    <x v="69"/>
    <x v="69"/>
    <n v="5733.1200000000008"/>
    <s v="Export_CoGe"/>
    <x v="0"/>
    <s v="COSGS"/>
    <x v="4"/>
    <s v="COSTI"/>
    <m/>
    <s v="B.7)"/>
    <s v="7) per servizi"/>
    <x v="2"/>
  </r>
  <r>
    <x v="0"/>
    <x v="2"/>
    <x v="71"/>
    <x v="71"/>
    <n v="1414.1000000000001"/>
    <s v="Export_CoGe"/>
    <x v="0"/>
    <s v="SERIN"/>
    <x v="6"/>
    <s v="PRD"/>
    <m/>
    <s v="B.7)"/>
    <s v="7) per servizi"/>
    <x v="3"/>
  </r>
  <r>
    <x v="0"/>
    <x v="2"/>
    <x v="73"/>
    <x v="73"/>
    <n v="916.69"/>
    <s v="Export_CoGe"/>
    <x v="0"/>
    <s v="COSGS"/>
    <x v="4"/>
    <s v="COSTI"/>
    <m/>
    <s v="B.7)"/>
    <s v="7) per servizi"/>
    <x v="2"/>
  </r>
  <r>
    <x v="0"/>
    <x v="2"/>
    <x v="76"/>
    <x v="76"/>
    <n v="2577.7299999999996"/>
    <s v="Export_CoGe"/>
    <x v="0"/>
    <s v="COSGS"/>
    <x v="4"/>
    <s v="COSTI"/>
    <m/>
    <s v="B.7)"/>
    <s v="7) per servizi"/>
    <x v="2"/>
  </r>
  <r>
    <x v="0"/>
    <x v="2"/>
    <x v="79"/>
    <x v="79"/>
    <n v="1323.5"/>
    <s v="Export_CoGe"/>
    <x v="0"/>
    <s v="SERIN"/>
    <x v="6"/>
    <s v="PRD"/>
    <m/>
    <s v="B.7)"/>
    <s v="7) per servizi"/>
    <x v="0"/>
  </r>
  <r>
    <x v="0"/>
    <x v="2"/>
    <x v="85"/>
    <x v="85"/>
    <n v="952"/>
    <s v="Export_CoGe"/>
    <x v="0"/>
    <s v="SERIN"/>
    <x v="6"/>
    <s v="PRD"/>
    <m/>
    <s v="B.7)"/>
    <s v="7) per servizi"/>
    <x v="2"/>
  </r>
  <r>
    <x v="0"/>
    <x v="2"/>
    <x v="89"/>
    <x v="89"/>
    <n v="9404.61"/>
    <s v="Export_CoGe"/>
    <x v="0"/>
    <s v="SERST"/>
    <x v="8"/>
    <s v="COSTI"/>
    <m/>
    <s v="B.7)"/>
    <s v="7) per servizi"/>
    <x v="2"/>
  </r>
  <r>
    <x v="0"/>
    <x v="2"/>
    <x v="99"/>
    <x v="99"/>
    <n v="122"/>
    <s v="Export_CoGe"/>
    <x v="0"/>
    <s v="SERST"/>
    <x v="8"/>
    <s v="COSTI"/>
    <m/>
    <s v="B.7)"/>
    <s v="7) per servizi"/>
    <x v="6"/>
  </r>
  <r>
    <x v="0"/>
    <x v="2"/>
    <x v="100"/>
    <x v="100"/>
    <n v="84"/>
    <s v="Export_CoGe"/>
    <x v="0"/>
    <s v="COSGS"/>
    <x v="4"/>
    <s v="COSTI"/>
    <m/>
    <s v="B.7)"/>
    <s v="7) per servizi"/>
    <x v="2"/>
  </r>
  <r>
    <x v="0"/>
    <x v="2"/>
    <x v="103"/>
    <x v="103"/>
    <n v="212.92"/>
    <s v="Export_CoGe"/>
    <x v="0"/>
    <s v="COSGS"/>
    <x v="4"/>
    <s v="COSTI"/>
    <m/>
    <s v="B.7)"/>
    <s v="7) per servizi"/>
    <x v="2"/>
  </r>
  <r>
    <x v="0"/>
    <x v="2"/>
    <x v="104"/>
    <x v="104"/>
    <n v="413"/>
    <s v="Export_CoGe"/>
    <x v="0"/>
    <s v="COSGS"/>
    <x v="4"/>
    <s v="COSTI"/>
    <m/>
    <s v="B.7)"/>
    <s v="7) per servizi"/>
    <x v="5"/>
  </r>
  <r>
    <x v="0"/>
    <x v="2"/>
    <x v="106"/>
    <x v="106"/>
    <n v="54.05"/>
    <s v="Export_CoGe"/>
    <x v="0"/>
    <s v="COSGS"/>
    <x v="4"/>
    <s v="COSTI"/>
    <m/>
    <s v="B.7)"/>
    <s v="7) per servizi"/>
    <x v="5"/>
  </r>
  <r>
    <x v="0"/>
    <x v="2"/>
    <x v="110"/>
    <x v="110"/>
    <n v="1963.99"/>
    <s v="Export_CoGe"/>
    <x v="0"/>
    <s v="COSGS"/>
    <x v="4"/>
    <s v="COSTI"/>
    <m/>
    <s v="B.7)"/>
    <s v="7) per servizi"/>
    <x v="5"/>
  </r>
  <r>
    <x v="0"/>
    <x v="2"/>
    <x v="347"/>
    <x v="346"/>
    <n v="3000"/>
    <s v="Export_CoGe"/>
    <x v="0"/>
    <s v="ONSTR"/>
    <x v="30"/>
    <s v="EXT"/>
    <m/>
    <s v="B.14)"/>
    <s v="14) oneri diversi di gestione"/>
    <x v="2"/>
  </r>
  <r>
    <x v="0"/>
    <x v="2"/>
    <x v="348"/>
    <x v="347"/>
    <n v="186"/>
    <s v="Export_CoGe"/>
    <x v="0"/>
    <s v="SERST"/>
    <x v="8"/>
    <s v="COSTI"/>
    <m/>
    <s v="B.7)"/>
    <s v="7) per servizi"/>
    <x v="6"/>
  </r>
  <r>
    <x v="0"/>
    <x v="2"/>
    <x v="113"/>
    <x v="113"/>
    <n v="4426.7700000000004"/>
    <s v="Export_CoGe"/>
    <x v="0"/>
    <s v="SERIN"/>
    <x v="6"/>
    <s v="PRD"/>
    <m/>
    <s v="B.7)"/>
    <s v="7) per servizi"/>
    <x v="3"/>
  </r>
  <r>
    <x v="0"/>
    <x v="2"/>
    <x v="114"/>
    <x v="114"/>
    <n v="220.33"/>
    <s v="Export_CoGe"/>
    <x v="0"/>
    <s v="SERIN"/>
    <x v="6"/>
    <s v="PRD"/>
    <m/>
    <s v="B.7)"/>
    <s v="7) per servizi"/>
    <x v="3"/>
  </r>
  <r>
    <x v="0"/>
    <x v="2"/>
    <x v="116"/>
    <x v="116"/>
    <n v="1980"/>
    <s v="Export_CoGe"/>
    <x v="0"/>
    <s v="SERST"/>
    <x v="8"/>
    <s v="COSTI"/>
    <m/>
    <s v="B.7)"/>
    <s v="7) per servizi"/>
    <x v="2"/>
  </r>
  <r>
    <x v="0"/>
    <x v="2"/>
    <x v="118"/>
    <x v="118"/>
    <n v="105"/>
    <s v="Export_CoGe"/>
    <x v="0"/>
    <s v="SERST"/>
    <x v="8"/>
    <s v="COSTI"/>
    <m/>
    <s v="B.7)"/>
    <s v="7) per servizi"/>
    <x v="2"/>
  </r>
  <r>
    <x v="0"/>
    <x v="2"/>
    <x v="119"/>
    <x v="119"/>
    <n v="955"/>
    <s v="Export_CoGe"/>
    <x v="0"/>
    <s v="SERST"/>
    <x v="8"/>
    <s v="COSTI"/>
    <m/>
    <s v="B.7)"/>
    <s v="7) per servizi"/>
    <x v="2"/>
  </r>
  <r>
    <x v="0"/>
    <x v="2"/>
    <x v="121"/>
    <x v="121"/>
    <n v="53.93"/>
    <s v="Export_CoGe"/>
    <x v="0"/>
    <s v="SERST"/>
    <x v="8"/>
    <s v="COSTI"/>
    <m/>
    <s v="B.7)"/>
    <s v="7) per servizi"/>
    <x v="2"/>
  </r>
  <r>
    <x v="0"/>
    <x v="2"/>
    <x v="125"/>
    <x v="125"/>
    <n v="139.9"/>
    <s v="Export_CoGe"/>
    <x v="0"/>
    <s v="SERST"/>
    <x v="8"/>
    <s v="COSTI"/>
    <m/>
    <s v="B.7)"/>
    <s v="7) per servizi"/>
    <x v="6"/>
  </r>
  <r>
    <x v="0"/>
    <x v="2"/>
    <x v="127"/>
    <x v="127"/>
    <n v="1118.2999999999904"/>
    <s v="Export_CoGe"/>
    <x v="0"/>
    <s v="SERST"/>
    <x v="8"/>
    <s v="COSTI"/>
    <m/>
    <s v="B.7)"/>
    <s v="7) per servizi"/>
    <x v="4"/>
  </r>
  <r>
    <x v="0"/>
    <x v="2"/>
    <x v="301"/>
    <x v="301"/>
    <n v="307.63"/>
    <s v="Export_CoGe"/>
    <x v="0"/>
    <s v="COSGS"/>
    <x v="4"/>
    <s v="COSTI"/>
    <m/>
    <s v="B.7)"/>
    <s v="7) per servizi"/>
    <x v="2"/>
  </r>
  <r>
    <x v="0"/>
    <x v="2"/>
    <x v="131"/>
    <x v="131"/>
    <n v="8"/>
    <s v="Export_CoGe"/>
    <x v="0"/>
    <s v="COSGS"/>
    <x v="4"/>
    <s v="COSTI"/>
    <m/>
    <s v="B.7)"/>
    <s v="7) per servizi"/>
    <x v="2"/>
  </r>
  <r>
    <x v="0"/>
    <x v="2"/>
    <x v="133"/>
    <x v="133"/>
    <n v="614.12"/>
    <s v="Export_CoGe"/>
    <x v="0"/>
    <s v="SERST"/>
    <x v="8"/>
    <s v="COSTI"/>
    <m/>
    <s v="B.7)"/>
    <s v="7) per servizi"/>
    <x v="4"/>
  </r>
  <r>
    <x v="0"/>
    <x v="2"/>
    <x v="136"/>
    <x v="136"/>
    <n v="371.11"/>
    <s v="Export_CoGe"/>
    <x v="0"/>
    <s v="SERST"/>
    <x v="8"/>
    <s v="COSTI"/>
    <m/>
    <s v="B.7)"/>
    <s v="7) per servizi"/>
    <x v="2"/>
  </r>
  <r>
    <x v="0"/>
    <x v="2"/>
    <x v="137"/>
    <x v="137"/>
    <n v="430.05"/>
    <s v="Export_CoGe"/>
    <x v="0"/>
    <s v="AFFIT"/>
    <x v="17"/>
    <s v="AFF"/>
    <m/>
    <s v="B.8)"/>
    <s v="8) per godimento di beni di terzi"/>
    <x v="2"/>
  </r>
  <r>
    <x v="0"/>
    <x v="2"/>
    <x v="138"/>
    <x v="138"/>
    <n v="1000"/>
    <s v="Export_CoGe"/>
    <x v="0"/>
    <s v="AFFIT"/>
    <x v="17"/>
    <s v="AFF"/>
    <m/>
    <s v="B.8)"/>
    <s v="8) per godimento di beni di terzi"/>
    <x v="2"/>
  </r>
  <r>
    <x v="0"/>
    <x v="2"/>
    <x v="139"/>
    <x v="139"/>
    <n v="3195"/>
    <s v="Export_CoGe"/>
    <x v="0"/>
    <s v="AFFIT"/>
    <x v="17"/>
    <s v="AFF"/>
    <m/>
    <s v="B.8)"/>
    <s v="8) per godimento di beni di terzi"/>
    <x v="2"/>
  </r>
  <r>
    <x v="0"/>
    <x v="2"/>
    <x v="140"/>
    <x v="140"/>
    <n v="100"/>
    <s v="Export_CoGe"/>
    <x v="0"/>
    <s v="AFFIT"/>
    <x v="17"/>
    <s v="AFF"/>
    <m/>
    <s v="B.8)"/>
    <s v="8) per godimento di beni di terzi"/>
    <x v="2"/>
  </r>
  <r>
    <x v="0"/>
    <x v="2"/>
    <x v="141"/>
    <x v="141"/>
    <n v="1614"/>
    <s v="Export_CoGe"/>
    <x v="0"/>
    <s v="AFFIT"/>
    <x v="17"/>
    <s v="AFF"/>
    <m/>
    <s v="B.8)"/>
    <s v="8) per godimento di beni di terzi"/>
    <x v="2"/>
  </r>
  <r>
    <x v="0"/>
    <x v="2"/>
    <x v="142"/>
    <x v="142"/>
    <n v="2518.98"/>
    <s v="Export_CoGe"/>
    <x v="0"/>
    <s v="AFFIT"/>
    <x v="17"/>
    <s v="AFF"/>
    <m/>
    <s v="B.8)"/>
    <s v="8) per godimento di beni di terzi"/>
    <x v="2"/>
  </r>
  <r>
    <x v="0"/>
    <x v="2"/>
    <x v="143"/>
    <x v="143"/>
    <n v="100"/>
    <s v="Export_CoGe"/>
    <x v="0"/>
    <s v="AFFIT"/>
    <x v="17"/>
    <s v="AFF"/>
    <m/>
    <s v="B.8)"/>
    <s v="8) per godimento di beni di terzi"/>
    <x v="2"/>
  </r>
  <r>
    <x v="0"/>
    <x v="2"/>
    <x v="144"/>
    <x v="144"/>
    <n v="4458.5200000000004"/>
    <s v="Export_CoGe"/>
    <x v="0"/>
    <s v="AFFIT"/>
    <x v="17"/>
    <s v="AFF"/>
    <m/>
    <s v="B.8)"/>
    <s v="8) per godimento di beni di terzi"/>
    <x v="2"/>
  </r>
  <r>
    <x v="0"/>
    <x v="2"/>
    <x v="146"/>
    <x v="146"/>
    <n v="1545"/>
    <s v="Export_CoGe"/>
    <x v="0"/>
    <s v="AFFIT"/>
    <x v="17"/>
    <s v="AFF"/>
    <m/>
    <s v="B.8)"/>
    <s v="8) per godimento di beni di terzi"/>
    <x v="2"/>
  </r>
  <r>
    <x v="0"/>
    <x v="2"/>
    <x v="150"/>
    <x v="150"/>
    <n v="3333.33"/>
    <s v="Export_CoGe"/>
    <x v="0"/>
    <s v="AFFIT"/>
    <x v="17"/>
    <s v="AFF"/>
    <m/>
    <s v="B.8)"/>
    <s v="8) per godimento di beni di terzi"/>
    <x v="2"/>
  </r>
  <r>
    <x v="0"/>
    <x v="2"/>
    <x v="152"/>
    <x v="152"/>
    <n v="30000"/>
    <s v="Export_CoGe"/>
    <x v="0"/>
    <s v="COSGS"/>
    <x v="4"/>
    <s v="COSTI"/>
    <m/>
    <s v="B.8)"/>
    <s v="8) per godimento di beni di terzi"/>
    <x v="2"/>
  </r>
  <r>
    <x v="0"/>
    <x v="2"/>
    <x v="155"/>
    <x v="155"/>
    <n v="3492.6200000000003"/>
    <s v="Export_CoGe"/>
    <x v="0"/>
    <s v="COSGS"/>
    <x v="4"/>
    <s v="COSTI"/>
    <m/>
    <s v="B.8)"/>
    <s v="8) per godimento di beni di terzi"/>
    <x v="2"/>
  </r>
  <r>
    <x v="0"/>
    <x v="2"/>
    <x v="156"/>
    <x v="156"/>
    <n v="1715.3"/>
    <s v="Export_CoGe"/>
    <x v="0"/>
    <s v="COSGS"/>
    <x v="4"/>
    <s v="COSTI"/>
    <m/>
    <s v="B.8)"/>
    <s v="8) per godimento di beni di terzi"/>
    <x v="2"/>
  </r>
  <r>
    <x v="0"/>
    <x v="2"/>
    <x v="203"/>
    <x v="203"/>
    <n v="91.35"/>
    <s v="Export_CoGe"/>
    <x v="0"/>
    <s v="COSGS"/>
    <x v="4"/>
    <s v="COSTI"/>
    <m/>
    <s v="B.14)"/>
    <s v="14) oneri diversi di gestione"/>
    <x v="2"/>
  </r>
  <r>
    <x v="0"/>
    <x v="2"/>
    <x v="206"/>
    <x v="206"/>
    <n v="2"/>
    <s v="Export_CoGe"/>
    <x v="0"/>
    <s v="COSGS"/>
    <x v="4"/>
    <s v="COSTI"/>
    <m/>
    <s v="B.14)"/>
    <s v="14) oneri diversi di gestione"/>
    <x v="2"/>
  </r>
  <r>
    <x v="0"/>
    <x v="2"/>
    <x v="208"/>
    <x v="208"/>
    <n v="271.85000000000002"/>
    <s v="Export_CoGe"/>
    <x v="0"/>
    <s v="COSGS"/>
    <x v="4"/>
    <s v="COSTI"/>
    <m/>
    <s v="B.14)"/>
    <s v="14) oneri diversi di gestione"/>
    <x v="2"/>
  </r>
  <r>
    <x v="0"/>
    <x v="2"/>
    <x v="217"/>
    <x v="217"/>
    <n v="115.55000000000001"/>
    <s v="Export_CoGe"/>
    <x v="0"/>
    <s v="ONSTR"/>
    <x v="30"/>
    <s v="EXT"/>
    <m/>
    <s v="B.14)"/>
    <s v="14) oneri diversi di gestione"/>
    <x v="2"/>
  </r>
  <r>
    <x v="0"/>
    <x v="2"/>
    <x v="218"/>
    <x v="218"/>
    <n v="382.76"/>
    <s v="Export_CoGe"/>
    <x v="0"/>
    <s v="COSGS"/>
    <x v="4"/>
    <s v="COSTI"/>
    <m/>
    <s v="B.14)"/>
    <s v="14) oneri diversi di gestione"/>
    <x v="2"/>
  </r>
  <r>
    <x v="0"/>
    <x v="2"/>
    <x v="219"/>
    <x v="219"/>
    <n v="24.6"/>
    <s v="Export_CoGe"/>
    <x v="0"/>
    <s v="COSGS"/>
    <x v="4"/>
    <s v="COSTI"/>
    <m/>
    <s v="B.14)"/>
    <s v="14) oneri diversi di gestione"/>
    <x v="2"/>
  </r>
  <r>
    <x v="0"/>
    <x v="2"/>
    <x v="225"/>
    <x v="225"/>
    <n v="7.0000000000000923E-2"/>
    <s v="Export_CoGe"/>
    <x v="0"/>
    <s v="COSGS"/>
    <x v="4"/>
    <s v="COSTI"/>
    <m/>
    <s v="B.14)"/>
    <s v="14) oneri diversi di gestione"/>
    <x v="2"/>
  </r>
  <r>
    <x v="0"/>
    <x v="2"/>
    <x v="226"/>
    <x v="226"/>
    <n v="653.70000000000005"/>
    <s v="Export_CoGe"/>
    <x v="0"/>
    <s v="ONSTR"/>
    <x v="30"/>
    <s v="EXT"/>
    <m/>
    <s v="B.14)"/>
    <s v="14) oneri diversi di gestione"/>
    <x v="2"/>
  </r>
  <r>
    <x v="0"/>
    <x v="2"/>
    <x v="306"/>
    <x v="306"/>
    <n v="58"/>
    <s v="Export_CoGe"/>
    <x v="0"/>
    <s v="COSGS"/>
    <x v="4"/>
    <s v="COSTI"/>
    <m/>
    <s v="B.14)"/>
    <s v="14) oneri diversi di gestione"/>
    <x v="4"/>
  </r>
  <r>
    <x v="0"/>
    <x v="2"/>
    <x v="231"/>
    <x v="231"/>
    <n v="405.83"/>
    <s v="Export_CoGe"/>
    <x v="0"/>
    <s v="ONFIN"/>
    <x v="32"/>
    <s v="FIN"/>
    <m/>
    <s v="C.17)"/>
    <s v="17) interessi e altri oneri finanziari"/>
    <x v="7"/>
  </r>
  <r>
    <x v="0"/>
    <x v="2"/>
    <x v="233"/>
    <x v="233"/>
    <n v="933.33"/>
    <s v="Export_CoGe"/>
    <x v="0"/>
    <s v="ONFIN"/>
    <x v="32"/>
    <s v="FIN"/>
    <m/>
    <s v="C.17)"/>
    <s v="17) interessi e altri oneri finanziari"/>
    <x v="7"/>
  </r>
  <r>
    <x v="0"/>
    <x v="2"/>
    <x v="235"/>
    <x v="235"/>
    <n v="165.25"/>
    <s v="Export_CoGe"/>
    <x v="0"/>
    <s v="ONFIN"/>
    <x v="32"/>
    <s v="FIN"/>
    <m/>
    <s v="C.17)"/>
    <s v="17) interessi e altri oneri finanziari"/>
    <x v="7"/>
  </r>
  <r>
    <x v="0"/>
    <x v="2"/>
    <x v="349"/>
    <x v="348"/>
    <n v="3474.52"/>
    <s v="Export_CoGe"/>
    <x v="0"/>
    <s v="ONFIN"/>
    <x v="32"/>
    <s v="FIN"/>
    <m/>
    <s v="C.17)"/>
    <s v="17) interessi e altri oneri finanziari"/>
    <x v="7"/>
  </r>
  <r>
    <x v="0"/>
    <x v="2"/>
    <x v="237"/>
    <x v="237"/>
    <n v="1488.9299999999998"/>
    <s v="Export_CoGe"/>
    <x v="0"/>
    <s v="ONFIN"/>
    <x v="32"/>
    <s v="FIN"/>
    <m/>
    <s v="C.17)"/>
    <s v="17) interessi e altri oneri finanziari"/>
    <x v="7"/>
  </r>
  <r>
    <x v="0"/>
    <x v="2"/>
    <x v="241"/>
    <x v="241"/>
    <n v="776.81"/>
    <s v="Export_CoGe"/>
    <x v="0"/>
    <s v="RICOP"/>
    <x v="33"/>
    <s v="RIC"/>
    <m/>
    <s v="A.1)"/>
    <s v="1) ricavi delle vendite e delle prestazioni"/>
    <x v="5"/>
  </r>
  <r>
    <x v="0"/>
    <x v="2"/>
    <x v="243"/>
    <x v="243"/>
    <n v="485.84000000000015"/>
    <s v="Export_CoGe"/>
    <x v="0"/>
    <s v="RICOP"/>
    <x v="33"/>
    <s v="RIC"/>
    <m/>
    <s v="A.1)"/>
    <s v="1) ricavi delle vendite e delle prestazioni"/>
    <x v="6"/>
  </r>
  <r>
    <x v="0"/>
    <x v="2"/>
    <x v="238"/>
    <x v="238"/>
    <n v="1812.86"/>
    <s v="Export_CoGe"/>
    <x v="0"/>
    <s v="RICOP"/>
    <x v="33"/>
    <s v="RIC"/>
    <m/>
    <s v="A.1)"/>
    <s v="1) ricavi delle vendite e delle prestazioni"/>
    <x v="6"/>
  </r>
  <r>
    <x v="0"/>
    <x v="2"/>
    <x v="239"/>
    <x v="239"/>
    <n v="-111737.60000000001"/>
    <s v="Export_CoGe"/>
    <x v="0"/>
    <s v="RICOP"/>
    <x v="33"/>
    <s v="RIC"/>
    <m/>
    <s v="A.1)"/>
    <s v="1) ricavi delle vendite e delle prestazioni"/>
    <x v="5"/>
  </r>
  <r>
    <x v="0"/>
    <x v="2"/>
    <x v="244"/>
    <x v="244"/>
    <n v="-808.86999999999898"/>
    <s v="Export_CoGe"/>
    <x v="0"/>
    <s v="RICOP"/>
    <x v="33"/>
    <s v="RIC"/>
    <m/>
    <s v="A.1)"/>
    <s v="1) ricavi delle vendite e delle prestazioni"/>
    <x v="6"/>
  </r>
  <r>
    <x v="0"/>
    <x v="2"/>
    <x v="245"/>
    <x v="245"/>
    <n v="-50545.109999999993"/>
    <s v="Export_CoGe"/>
    <x v="0"/>
    <s v="RICOP"/>
    <x v="33"/>
    <s v="RIC"/>
    <m/>
    <s v="A.1)"/>
    <s v="1) ricavi delle vendite e delle prestazioni"/>
    <x v="7"/>
  </r>
  <r>
    <x v="0"/>
    <x v="2"/>
    <x v="350"/>
    <x v="349"/>
    <n v="-1259.2"/>
    <s v="Export_CoGe"/>
    <x v="0"/>
    <s v="RICOP"/>
    <x v="33"/>
    <s v="RIC"/>
    <m/>
    <s v="A.1)"/>
    <s v="1) ricavi delle vendite e delle prestazioni"/>
    <x v="5"/>
  </r>
  <r>
    <x v="0"/>
    <x v="2"/>
    <x v="246"/>
    <x v="246"/>
    <n v="-6.8999999999996362"/>
    <s v="Export_CoGe"/>
    <x v="0"/>
    <s v="RICOP"/>
    <x v="33"/>
    <s v="RIC"/>
    <m/>
    <s v="A.1)"/>
    <s v="1) ricavi delle vendite e delle prestazioni"/>
    <x v="6"/>
  </r>
  <r>
    <x v="0"/>
    <x v="2"/>
    <x v="247"/>
    <x v="247"/>
    <n v="-8460"/>
    <s v="Export_CoGe"/>
    <x v="0"/>
    <s v="ONSTR"/>
    <x v="30"/>
    <s v="EXT"/>
    <m/>
    <s v="B.14)"/>
    <s v="14) oneri diversi di gestione"/>
    <x v="2"/>
  </r>
  <r>
    <x v="0"/>
    <x v="2"/>
    <x v="250"/>
    <x v="250"/>
    <n v="-160263.87"/>
    <s v="Export_CoGe"/>
    <x v="0"/>
    <s v="CORR"/>
    <x v="35"/>
    <s v="CORR"/>
    <m/>
    <s v="A.1)"/>
    <s v="1) ricavi delle vendite e delle prestazioni"/>
    <x v="6"/>
  </r>
  <r>
    <x v="0"/>
    <x v="2"/>
    <x v="259"/>
    <x v="259"/>
    <n v="-0.49000000000023808"/>
    <s v="Export_CoGe"/>
    <x v="0"/>
    <s v="ALTRI"/>
    <x v="34"/>
    <s v="ALTRI"/>
    <m/>
    <s v="A.5)"/>
    <s v="5) altri ricavi e proventi, con separata indicazione dei contributi in conto esercizio"/>
    <x v="2"/>
  </r>
  <r>
    <x v="0"/>
    <x v="2"/>
    <x v="309"/>
    <x v="309"/>
    <n v="-705.17999999999938"/>
    <s v="Export_CoGe"/>
    <x v="0"/>
    <s v="ALTRI"/>
    <x v="34"/>
    <s v="ALTRI"/>
    <m/>
    <s v="A.5)"/>
    <s v="5) altri ricavi e proventi, con separata indicazione dei contributi in conto esercizio"/>
    <x v="2"/>
  </r>
  <r>
    <x v="0"/>
    <x v="2"/>
    <x v="311"/>
    <x v="311"/>
    <n v="-22468.06"/>
    <s v="Export_CoGe"/>
    <x v="0"/>
    <s v="ACQDI"/>
    <x v="0"/>
    <s v="ACQ"/>
    <m/>
    <s v="A.5)"/>
    <s v="5) altri ricavi e proventi, con separata indicazione dei contributi in conto esercizio"/>
    <x v="2"/>
  </r>
  <r>
    <x v="0"/>
    <x v="2"/>
    <x v="316"/>
    <x v="316"/>
    <n v="50.000000000001819"/>
    <s v="Export_CoGe"/>
    <x v="1"/>
    <s v="34.CS"/>
    <x v="18"/>
    <s v="PN"/>
    <m/>
    <s v="A"/>
    <s v="Crediti verso soci"/>
    <x v="1"/>
  </r>
  <r>
    <x v="0"/>
    <x v="2"/>
    <x v="2"/>
    <x v="2"/>
    <n v="10000"/>
    <s v="Export_CoGe"/>
    <x v="1"/>
    <s v="23.I.IMM"/>
    <x v="1"/>
    <s v="IMM"/>
    <m/>
    <s v="23.I.IMM"/>
    <s v="Immobilizzazioni Immateriali"/>
    <x v="1"/>
  </r>
  <r>
    <x v="0"/>
    <x v="2"/>
    <x v="4"/>
    <x v="4"/>
    <n v="6343"/>
    <s v="Export_CoGe"/>
    <x v="1"/>
    <s v="23.I.IMM"/>
    <x v="1"/>
    <s v="IMM"/>
    <m/>
    <s v="23.I.IMM"/>
    <s v="Immobilizzazioni Immateriali"/>
    <x v="1"/>
  </r>
  <r>
    <x v="0"/>
    <x v="2"/>
    <x v="6"/>
    <x v="6"/>
    <n v="57925"/>
    <s v="Export_CoGe"/>
    <x v="1"/>
    <s v="23.I.IMM"/>
    <x v="1"/>
    <s v="IMM"/>
    <m/>
    <s v="23.I.IMM"/>
    <s v="Immobilizzazioni Immateriali"/>
    <x v="1"/>
  </r>
  <r>
    <x v="0"/>
    <x v="2"/>
    <x v="8"/>
    <x v="8"/>
    <n v="100000"/>
    <s v="Export_CoGe"/>
    <x v="1"/>
    <s v="23.I.IMM"/>
    <x v="1"/>
    <s v="IMM"/>
    <m/>
    <s v="23.I.IMM"/>
    <s v="Immobilizzazioni Immateriali"/>
    <x v="1"/>
  </r>
  <r>
    <x v="0"/>
    <x v="2"/>
    <x v="10"/>
    <x v="10"/>
    <n v="168277.53"/>
    <s v="Export_CoGe"/>
    <x v="1"/>
    <s v="23.I.IMM"/>
    <x v="1"/>
    <s v="IMM"/>
    <m/>
    <s v="23.I.IMM"/>
    <s v="Immobilizzazioni Immateriali"/>
    <x v="1"/>
  </r>
  <r>
    <x v="0"/>
    <x v="2"/>
    <x v="12"/>
    <x v="12"/>
    <n v="87545.25"/>
    <s v="Export_CoGe"/>
    <x v="1"/>
    <s v="24.I.MAT"/>
    <x v="3"/>
    <s v="MAT"/>
    <m/>
    <s v="24.I.MAT"/>
    <s v="Immobilizzazioni Materiali"/>
    <x v="1"/>
  </r>
  <r>
    <x v="0"/>
    <x v="2"/>
    <x v="14"/>
    <x v="14"/>
    <n v="693957.03"/>
    <s v="Export_CoGe"/>
    <x v="1"/>
    <s v="24.I.MAT"/>
    <x v="3"/>
    <s v="MAT"/>
    <m/>
    <s v="24.I.MAT"/>
    <s v="Immobilizzazioni Materiali"/>
    <x v="1"/>
  </r>
  <r>
    <x v="0"/>
    <x v="2"/>
    <x v="16"/>
    <x v="16"/>
    <n v="104261.51"/>
    <s v="Export_CoGe"/>
    <x v="1"/>
    <s v="24.I.MAT"/>
    <x v="3"/>
    <s v="MAT"/>
    <m/>
    <s v="24.I.MAT"/>
    <s v="Immobilizzazioni Materiali"/>
    <x v="1"/>
  </r>
  <r>
    <x v="0"/>
    <x v="2"/>
    <x v="18"/>
    <x v="18"/>
    <n v="202071.74"/>
    <s v="Export_CoGe"/>
    <x v="1"/>
    <s v="24.I.MAT"/>
    <x v="3"/>
    <s v="MAT"/>
    <m/>
    <s v="24.I.MAT"/>
    <s v="Immobilizzazioni Materiali"/>
    <x v="1"/>
  </r>
  <r>
    <x v="0"/>
    <x v="2"/>
    <x v="21"/>
    <x v="21"/>
    <n v="217755.95"/>
    <s v="Export_CoGe"/>
    <x v="1"/>
    <s v="24.I.MAT"/>
    <x v="3"/>
    <s v="MAT"/>
    <m/>
    <s v="24.I.MAT"/>
    <s v="Immobilizzazioni Materiali"/>
    <x v="1"/>
  </r>
  <r>
    <x v="0"/>
    <x v="2"/>
    <x v="24"/>
    <x v="24"/>
    <n v="74159.930000000008"/>
    <s v="Export_CoGe"/>
    <x v="1"/>
    <s v="24.I.MAT"/>
    <x v="3"/>
    <s v="MAT"/>
    <m/>
    <s v="24.I.MAT"/>
    <s v="Immobilizzazioni Materiali"/>
    <x v="1"/>
  </r>
  <r>
    <x v="0"/>
    <x v="2"/>
    <x v="26"/>
    <x v="26"/>
    <n v="16409.09"/>
    <s v="Export_CoGe"/>
    <x v="1"/>
    <s v="24.I.MAT"/>
    <x v="3"/>
    <s v="MAT"/>
    <m/>
    <s v="24.I.MAT"/>
    <s v="Immobilizzazioni Materiali"/>
    <x v="1"/>
  </r>
  <r>
    <x v="0"/>
    <x v="2"/>
    <x v="28"/>
    <x v="28"/>
    <n v="93951.49"/>
    <s v="Export_CoGe"/>
    <x v="1"/>
    <s v="24.I.MAT"/>
    <x v="3"/>
    <s v="MAT"/>
    <m/>
    <s v="24.I.MAT"/>
    <s v="Immobilizzazioni Materiali"/>
    <x v="1"/>
  </r>
  <r>
    <x v="0"/>
    <x v="2"/>
    <x v="30"/>
    <x v="30"/>
    <n v="2625"/>
    <s v="Export_CoGe"/>
    <x v="1"/>
    <s v="24.I.MAT"/>
    <x v="3"/>
    <s v="MAT"/>
    <m/>
    <s v="24.I.MAT"/>
    <s v="Immobilizzazioni Materiali"/>
    <x v="1"/>
  </r>
  <r>
    <x v="0"/>
    <x v="2"/>
    <x v="36"/>
    <x v="36"/>
    <n v="340"/>
    <s v="Export_CoGe"/>
    <x v="1"/>
    <s v="25.I.FIN"/>
    <x v="7"/>
    <s v="IFIN"/>
    <m/>
    <s v="25.I.FIN"/>
    <s v="Immobilizzazioni Finanziarie"/>
    <x v="1"/>
  </r>
  <r>
    <x v="0"/>
    <x v="2"/>
    <x v="38"/>
    <x v="38"/>
    <n v="2500"/>
    <s v="Export_CoGe"/>
    <x v="1"/>
    <s v="25.I.FIN"/>
    <x v="7"/>
    <s v="IFIN"/>
    <m/>
    <s v="25.I.FIN"/>
    <s v="Immobilizzazioni Finanziarie"/>
    <x v="1"/>
  </r>
  <r>
    <x v="0"/>
    <x v="2"/>
    <x v="40"/>
    <x v="40"/>
    <n v="250"/>
    <s v="Export_CoGe"/>
    <x v="1"/>
    <s v="25.I.FIN"/>
    <x v="7"/>
    <s v="IFIN"/>
    <m/>
    <s v="25.I.FIN"/>
    <s v="Immobilizzazioni Finanziarie"/>
    <x v="1"/>
  </r>
  <r>
    <x v="0"/>
    <x v="2"/>
    <x v="317"/>
    <x v="317"/>
    <n v="997500"/>
    <s v="Export_CoGe"/>
    <x v="1"/>
    <s v="25.I.FIN"/>
    <x v="7"/>
    <s v="IFIN"/>
    <m/>
    <s v="25.I.FIN"/>
    <s v="Immobilizzazioni Finanziarie"/>
    <x v="1"/>
  </r>
  <r>
    <x v="0"/>
    <x v="2"/>
    <x v="318"/>
    <x v="318"/>
    <n v="5870.22"/>
    <s v="Export_CoGe"/>
    <x v="1"/>
    <s v="25.I.FIN"/>
    <x v="7"/>
    <s v="IFIN"/>
    <m/>
    <s v="25.I.FIN"/>
    <s v="Immobilizzazioni Finanziarie"/>
    <x v="1"/>
  </r>
  <r>
    <x v="0"/>
    <x v="2"/>
    <x v="351"/>
    <x v="350"/>
    <n v="21607.21"/>
    <s v="Export_CoGe"/>
    <x v="1"/>
    <s v="25.I.FIN"/>
    <x v="7"/>
    <s v="IFIN"/>
    <m/>
    <s v="25.I.FIN"/>
    <s v="Immobilizzazioni Finanziarie"/>
    <x v="1"/>
  </r>
  <r>
    <x v="0"/>
    <x v="2"/>
    <x v="45"/>
    <x v="45"/>
    <n v="153350"/>
    <s v="Export_CoGe"/>
    <x v="1"/>
    <s v="26.MAG"/>
    <x v="9"/>
    <s v="MAG"/>
    <m/>
    <s v="26.MAG"/>
    <s v="Rimanenze"/>
    <x v="1"/>
  </r>
  <r>
    <x v="0"/>
    <x v="2"/>
    <x v="49"/>
    <x v="49"/>
    <n v="1335823.58"/>
    <s v="Export_CoGe"/>
    <x v="1"/>
    <s v="26.MAG"/>
    <x v="9"/>
    <s v="MAG"/>
    <m/>
    <s v="26.MAG"/>
    <s v="Rimanenze"/>
    <x v="1"/>
  </r>
  <r>
    <x v="0"/>
    <x v="2"/>
    <x v="51"/>
    <x v="51"/>
    <n v="566731.79999999201"/>
    <s v="Export_CoGe"/>
    <x v="1"/>
    <s v="27.CLI"/>
    <x v="10"/>
    <s v="CLI"/>
    <m/>
    <s v="27.CLI"/>
    <s v="Crediti Commerciali"/>
    <x v="1"/>
  </r>
  <r>
    <x v="0"/>
    <x v="2"/>
    <x v="53"/>
    <x v="53"/>
    <n v="30656.620000000024"/>
    <s v="Export_CoGe"/>
    <x v="1"/>
    <s v="27.CLI"/>
    <x v="10"/>
    <s v="CLI"/>
    <m/>
    <s v="27.CLI"/>
    <s v="Crediti Commerciali"/>
    <x v="1"/>
  </r>
  <r>
    <x v="0"/>
    <x v="2"/>
    <x v="55"/>
    <x v="55"/>
    <n v="268510.03999999998"/>
    <s v="Export_CoGe"/>
    <x v="1"/>
    <s v="27.CLI"/>
    <x v="10"/>
    <s v="CLI"/>
    <m/>
    <s v="27.CLI"/>
    <s v="Crediti Commerciali"/>
    <x v="1"/>
  </r>
  <r>
    <x v="0"/>
    <x v="2"/>
    <x v="61"/>
    <x v="61"/>
    <n v="165.94"/>
    <s v="Export_CoGe"/>
    <x v="1"/>
    <s v="31.PTN"/>
    <x v="12"/>
    <s v="PTN"/>
    <m/>
    <s v="31.PTN"/>
    <s v="Crediti Tributari"/>
    <x v="1"/>
  </r>
  <r>
    <x v="0"/>
    <x v="2"/>
    <x v="319"/>
    <x v="319"/>
    <n v="109597.23999999999"/>
    <s v="Export_CoGe"/>
    <x v="1"/>
    <s v="31.PTN"/>
    <x v="12"/>
    <s v="PTN"/>
    <m/>
    <s v="31.PTN"/>
    <s v="Crediti Tributari"/>
    <x v="1"/>
  </r>
  <r>
    <x v="0"/>
    <x v="2"/>
    <x v="67"/>
    <x v="67"/>
    <n v="400.31999999999834"/>
    <s v="Export_CoGe"/>
    <x v="1"/>
    <s v="31.PTN"/>
    <x v="12"/>
    <s v="PTN"/>
    <m/>
    <s v="31.PTN"/>
    <s v="Crediti Tributari"/>
    <x v="1"/>
  </r>
  <r>
    <x v="0"/>
    <x v="2"/>
    <x v="70"/>
    <x v="70"/>
    <n v="11967.82"/>
    <s v="Export_CoGe"/>
    <x v="1"/>
    <s v="29.AC"/>
    <x v="11"/>
    <s v="AC"/>
    <m/>
    <s v="29.AC"/>
    <s v="Altri Crediti"/>
    <x v="1"/>
  </r>
  <r>
    <x v="0"/>
    <x v="2"/>
    <x v="72"/>
    <x v="72"/>
    <n v="28526.369999999995"/>
    <s v="Export_CoGe"/>
    <x v="1"/>
    <s v="31.PTN"/>
    <x v="12"/>
    <s v="PTN"/>
    <m/>
    <s v="31.PTN"/>
    <s v="Crediti Tributari"/>
    <x v="1"/>
  </r>
  <r>
    <x v="0"/>
    <x v="2"/>
    <x v="320"/>
    <x v="320"/>
    <n v="2378"/>
    <s v="Export_CoGe"/>
    <x v="1"/>
    <s v="31.PTN"/>
    <x v="12"/>
    <s v="PTN"/>
    <m/>
    <s v="31.PTN"/>
    <s v="Crediti Tributari"/>
    <x v="1"/>
  </r>
  <r>
    <x v="0"/>
    <x v="2"/>
    <x v="78"/>
    <x v="78"/>
    <n v="5908.0900000000038"/>
    <s v="Export_CoGe"/>
    <x v="1"/>
    <s v="29.AC"/>
    <x v="11"/>
    <s v="FOR"/>
    <m/>
    <s v="28.FOR"/>
    <s v="Altri Crediti"/>
    <x v="1"/>
  </r>
  <r>
    <x v="0"/>
    <x v="2"/>
    <x v="80"/>
    <x v="80"/>
    <n v="2796.9300000000658"/>
    <s v="Export_CoGe"/>
    <x v="1"/>
    <s v="29.AC"/>
    <x v="11"/>
    <s v="AC"/>
    <m/>
    <s v="29.AC"/>
    <s v="Altri Crediti"/>
    <x v="1"/>
  </r>
  <r>
    <x v="0"/>
    <x v="2"/>
    <x v="84"/>
    <x v="84"/>
    <n v="44068"/>
    <s v="Export_CoGe"/>
    <x v="1"/>
    <s v="29.AC"/>
    <x v="11"/>
    <s v="AC"/>
    <m/>
    <s v="29.AC"/>
    <s v="Altri Crediti"/>
    <x v="1"/>
  </r>
  <r>
    <x v="0"/>
    <x v="2"/>
    <x v="86"/>
    <x v="86"/>
    <n v="9980.7200000000012"/>
    <s v="Export_CoGe"/>
    <x v="1"/>
    <s v="29.AC"/>
    <x v="11"/>
    <s v="AC"/>
    <m/>
    <s v="29.AC"/>
    <s v="Altri Crediti"/>
    <x v="1"/>
  </r>
  <r>
    <x v="0"/>
    <x v="2"/>
    <x v="88"/>
    <x v="88"/>
    <n v="609.92000000001906"/>
    <s v="Export_CoGe"/>
    <x v="1"/>
    <s v="30.AD"/>
    <x v="13"/>
    <s v="AD"/>
    <m/>
    <s v="30.AD"/>
    <s v="Altri Crediti"/>
    <x v="1"/>
  </r>
  <r>
    <x v="0"/>
    <x v="2"/>
    <x v="90"/>
    <x v="90"/>
    <n v="1351.0300000000134"/>
    <s v="Export_CoGe"/>
    <x v="1"/>
    <s v="29.AC"/>
    <x v="11"/>
    <s v="AC"/>
    <m/>
    <s v="29.AC"/>
    <s v="Altri Crediti"/>
    <x v="1"/>
  </r>
  <r>
    <x v="0"/>
    <x v="2"/>
    <x v="92"/>
    <x v="92"/>
    <n v="44956.770000000004"/>
    <s v="Export_CoGe"/>
    <x v="1"/>
    <s v="29.AC"/>
    <x v="11"/>
    <s v="AC"/>
    <m/>
    <s v="29.AC"/>
    <s v="Altri Crediti"/>
    <x v="1"/>
  </r>
  <r>
    <x v="0"/>
    <x v="2"/>
    <x v="96"/>
    <x v="96"/>
    <n v="669.89999999999804"/>
    <s v="Export_CoGe"/>
    <x v="1"/>
    <s v="29.AC"/>
    <x v="11"/>
    <s v="AC"/>
    <m/>
    <s v="29.AC"/>
    <s v="Altri Crediti"/>
    <x v="1"/>
  </r>
  <r>
    <x v="0"/>
    <x v="2"/>
    <x v="321"/>
    <x v="321"/>
    <n v="1091.8000000000002"/>
    <s v="Export_CoGe"/>
    <x v="1"/>
    <s v="29.AC"/>
    <x v="11"/>
    <s v="AC"/>
    <m/>
    <s v="29.AC"/>
    <s v="Altri Crediti"/>
    <x v="1"/>
  </r>
  <r>
    <x v="0"/>
    <x v="2"/>
    <x v="322"/>
    <x v="322"/>
    <n v="0.47999999999999821"/>
    <s v="Export_CoGe"/>
    <x v="1"/>
    <s v="29.AC"/>
    <x v="11"/>
    <s v="AC"/>
    <m/>
    <s v="29.AC"/>
    <s v="Altri Crediti"/>
    <x v="1"/>
  </r>
  <r>
    <x v="0"/>
    <x v="2"/>
    <x v="107"/>
    <x v="107"/>
    <n v="533.2599999999984"/>
    <s v="Export_CoGe"/>
    <x v="1"/>
    <s v="29.AC"/>
    <x v="11"/>
    <s v="AC"/>
    <m/>
    <s v="29.AC"/>
    <s v="Ratei/Risconti Attivi"/>
    <x v="1"/>
  </r>
  <r>
    <x v="0"/>
    <x v="2"/>
    <x v="109"/>
    <x v="109"/>
    <n v="2900.51"/>
    <s v="Export_CoGe"/>
    <x v="1"/>
    <s v="36.LIQ"/>
    <x v="15"/>
    <s v="BREVE "/>
    <m/>
    <s v="36.LIQ"/>
    <s v="Debiti a Breve (Liquidità)"/>
    <x v="1"/>
  </r>
  <r>
    <x v="0"/>
    <x v="2"/>
    <x v="323"/>
    <x v="323"/>
    <n v="5686.2550000000047"/>
    <s v="Export_CoGe"/>
    <x v="1"/>
    <s v="36.LIQ"/>
    <x v="15"/>
    <s v="BREVE "/>
    <m/>
    <s v="36.LIQ"/>
    <s v="Debiti a Breve (Liquidità)"/>
    <x v="1"/>
  </r>
  <r>
    <x v="0"/>
    <x v="2"/>
    <x v="324"/>
    <x v="324"/>
    <n v="5214.5199999999995"/>
    <s v="Export_CoGe"/>
    <x v="1"/>
    <s v="36.LIQ"/>
    <x v="15"/>
    <s v="BREVE "/>
    <m/>
    <s v="36.LIQ"/>
    <s v="Debiti a Breve (Liquidità)"/>
    <x v="1"/>
  </r>
  <r>
    <x v="0"/>
    <x v="2"/>
    <x v="117"/>
    <x v="117"/>
    <n v="49907.250000004657"/>
    <s v="Export_CoGe"/>
    <x v="1"/>
    <s v="36.LIQ"/>
    <x v="15"/>
    <s v="BREVE "/>
    <m/>
    <s v="36.LIQ"/>
    <s v="Debiti a Breve (Liquidità)"/>
    <x v="1"/>
  </r>
  <r>
    <x v="0"/>
    <x v="2"/>
    <x v="325"/>
    <x v="199"/>
    <n v="116431.7499999999"/>
    <s v="Export_CoGe"/>
    <x v="1"/>
    <s v="36.LIQ"/>
    <x v="15"/>
    <s v="BREVE "/>
    <m/>
    <s v="36.LIQ"/>
    <s v="Debiti a Breve (Liquidità)"/>
    <x v="1"/>
  </r>
  <r>
    <x v="0"/>
    <x v="2"/>
    <x v="122"/>
    <x v="122"/>
    <n v="124.4100000000069"/>
    <s v="Export_CoGe"/>
    <x v="1"/>
    <s v="36.LIQ"/>
    <x v="15"/>
    <s v="BREVE "/>
    <m/>
    <s v="36.LIQ"/>
    <s v="Debiti a Breve (Liquidità)"/>
    <x v="1"/>
  </r>
  <r>
    <x v="0"/>
    <x v="2"/>
    <x v="124"/>
    <x v="124"/>
    <n v="102773.58"/>
    <s v="Export_CoGe"/>
    <x v="1"/>
    <s v="36.LIQ"/>
    <x v="15"/>
    <s v="BREVE "/>
    <m/>
    <s v="36.LIQ"/>
    <s v="Debiti a Breve (Liquidità)"/>
    <x v="1"/>
  </r>
  <r>
    <x v="0"/>
    <x v="2"/>
    <x v="126"/>
    <x v="126"/>
    <n v="394595.85000000265"/>
    <s v="Export_CoGe"/>
    <x v="1"/>
    <s v="36.LIQ"/>
    <x v="15"/>
    <s v="BREVE "/>
    <m/>
    <s v="36.LIQ"/>
    <s v="Debiti a Breve (Liquidità)"/>
    <x v="1"/>
  </r>
  <r>
    <x v="0"/>
    <x v="2"/>
    <x v="128"/>
    <x v="128"/>
    <n v="72734.180000000022"/>
    <s v="Export_CoGe"/>
    <x v="1"/>
    <s v="36.LIQ"/>
    <x v="15"/>
    <s v="BREVE "/>
    <m/>
    <s v="36.LIQ"/>
    <s v="Debiti a Breve (Liquidità)"/>
    <x v="1"/>
  </r>
  <r>
    <x v="0"/>
    <x v="2"/>
    <x v="130"/>
    <x v="130"/>
    <n v="266856.15000000031"/>
    <s v="Export_CoGe"/>
    <x v="1"/>
    <s v="36.LIQ"/>
    <x v="15"/>
    <s v="BREVE "/>
    <m/>
    <s v="36.LIQ"/>
    <s v="Debiti a Breve (Liquidità)"/>
    <x v="1"/>
  </r>
  <r>
    <x v="0"/>
    <x v="2"/>
    <x v="132"/>
    <x v="132"/>
    <n v="39223.01999999999"/>
    <s v="Export_CoGe"/>
    <x v="1"/>
    <s v="36.LIQ"/>
    <x v="15"/>
    <s v="BREVE "/>
    <m/>
    <s v="36.LIQ"/>
    <s v="Debiti a Breve (Liquidità)"/>
    <x v="1"/>
  </r>
  <r>
    <x v="0"/>
    <x v="2"/>
    <x v="326"/>
    <x v="325"/>
    <n v="339247.18000000011"/>
    <s v="Export_CoGe"/>
    <x v="1"/>
    <s v="36.LIQ"/>
    <x v="15"/>
    <s v="BREVE "/>
    <m/>
    <s v="36.LIQ"/>
    <s v="Debiti a Breve (Liquidità)"/>
    <x v="1"/>
  </r>
  <r>
    <x v="0"/>
    <x v="2"/>
    <x v="327"/>
    <x v="326"/>
    <n v="115559.2"/>
    <s v="Export_CoGe"/>
    <x v="1"/>
    <s v="36.LIQ"/>
    <x v="15"/>
    <s v="BREVE "/>
    <m/>
    <s v="36.LIQ"/>
    <s v="Debiti a Breve (Liquidità)"/>
    <x v="1"/>
  </r>
  <r>
    <x v="0"/>
    <x v="2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2"/>
    <x v="329"/>
    <x v="328"/>
    <n v="3000000"/>
    <s v="Export_CoGe"/>
    <x v="1"/>
    <s v="36.LIQ"/>
    <x v="15"/>
    <s v="BREVE "/>
    <m/>
    <s v="36.LIQ"/>
    <s v="Debiti a Breve (Liquidità)"/>
    <x v="1"/>
  </r>
  <r>
    <x v="0"/>
    <x v="2"/>
    <x v="212"/>
    <x v="212"/>
    <n v="13"/>
    <s v="Export_CoGe"/>
    <x v="1"/>
    <s v="28.FOR"/>
    <x v="14"/>
    <s v="FOR"/>
    <m/>
    <s v="28.FOR"/>
    <s v="Debiti Commerciali"/>
    <x v="1"/>
  </r>
  <r>
    <x v="0"/>
    <x v="2"/>
    <x v="352"/>
    <x v="351"/>
    <n v="54117.489999999991"/>
    <s v="Export_CoGe"/>
    <x v="1"/>
    <s v="31.PTN"/>
    <x v="12"/>
    <s v="PTN"/>
    <m/>
    <s v="50.IVA"/>
    <s v="Posizione Tributaria Netta"/>
    <x v="1"/>
  </r>
  <r>
    <x v="0"/>
    <x v="2"/>
    <x v="284"/>
    <x v="284"/>
    <n v="1318.9300000000003"/>
    <s v="Export_CoGe"/>
    <x v="1"/>
    <s v="30.AD"/>
    <x v="13"/>
    <s v="AD"/>
    <m/>
    <s v="30.AD"/>
    <s v="Debiti vs Ist. Previdenziali"/>
    <x v="1"/>
  </r>
  <r>
    <x v="0"/>
    <x v="2"/>
    <x v="94"/>
    <x v="94"/>
    <n v="-210"/>
    <s v="Export_CoGe"/>
    <x v="1"/>
    <s v="28.FOR"/>
    <x v="14"/>
    <s v="FOR"/>
    <m/>
    <s v="28.FOR"/>
    <s v="Debiti Commerciali"/>
    <x v="1"/>
  </r>
  <r>
    <x v="0"/>
    <x v="2"/>
    <x v="145"/>
    <x v="145"/>
    <n v="-7200"/>
    <s v="Export_CoGe"/>
    <x v="1"/>
    <s v="34.CS"/>
    <x v="18"/>
    <s v="PN"/>
    <m/>
    <s v="34.CS"/>
    <s v="Capitale "/>
    <x v="1"/>
  </r>
  <r>
    <x v="0"/>
    <x v="2"/>
    <x v="147"/>
    <x v="147"/>
    <n v="-100000"/>
    <s v="Export_CoGe"/>
    <x v="1"/>
    <s v="34.CS"/>
    <x v="18"/>
    <s v="PN"/>
    <m/>
    <s v="34.CS"/>
    <s v="Capitale "/>
    <x v="1"/>
  </r>
  <r>
    <x v="0"/>
    <x v="2"/>
    <x v="149"/>
    <x v="149"/>
    <n v="-800000"/>
    <s v="Export_CoGe"/>
    <x v="1"/>
    <s v="34.CS"/>
    <x v="18"/>
    <s v="PN"/>
    <m/>
    <s v="34.CS"/>
    <s v="Capitale "/>
    <x v="1"/>
  </r>
  <r>
    <x v="0"/>
    <x v="2"/>
    <x v="151"/>
    <x v="151"/>
    <n v="-47705.91"/>
    <s v="Export_CoGe"/>
    <x v="1"/>
    <s v="35.RIS"/>
    <x v="19"/>
    <s v="PN"/>
    <m/>
    <s v="35.RIS"/>
    <s v="Riserva Legale"/>
    <x v="1"/>
  </r>
  <r>
    <x v="0"/>
    <x v="2"/>
    <x v="330"/>
    <x v="329"/>
    <n v="-4036.2099999999991"/>
    <s v="Export_CoGe"/>
    <x v="1"/>
    <s v="35.RIS"/>
    <x v="19"/>
    <s v="PN"/>
    <m/>
    <s v="35.RIS_bis"/>
    <s v="VII - Riserva per operaz. di copertura dei flussi finanz. attesi"/>
    <x v="1"/>
  </r>
  <r>
    <x v="0"/>
    <x v="2"/>
    <x v="154"/>
    <x v="154"/>
    <n v="-84286.290000000008"/>
    <s v="Export_CoGe"/>
    <x v="1"/>
    <s v="35.RIS"/>
    <x v="19"/>
    <s v="PN"/>
    <m/>
    <s v="35.RIS"/>
    <s v="Altre Riserve"/>
    <x v="1"/>
  </r>
  <r>
    <x v="0"/>
    <x v="2"/>
    <x v="353"/>
    <x v="352"/>
    <n v="-50741.535000002012"/>
    <s v="Export_CoGe"/>
    <x v="1"/>
    <s v="35.RIS"/>
    <x v="19"/>
    <s v="PN"/>
    <m/>
    <s v="35.RIS"/>
    <s v="Altre Riserve"/>
    <x v="1"/>
  </r>
  <r>
    <x v="0"/>
    <x v="2"/>
    <x v="157"/>
    <x v="157"/>
    <n v="-83370.91"/>
    <s v="Export_CoGe"/>
    <x v="1"/>
    <s v="23.I.MATFON"/>
    <x v="20"/>
    <s v="MAT"/>
    <m/>
    <s v="23.I.MATFON"/>
    <s v="Immobilizzazioni Materiali"/>
    <x v="1"/>
  </r>
  <r>
    <x v="0"/>
    <x v="2"/>
    <x v="158"/>
    <x v="158"/>
    <n v="-187948.01"/>
    <s v="Export_CoGe"/>
    <x v="1"/>
    <s v="23.I.MATFON"/>
    <x v="20"/>
    <s v="MAT"/>
    <m/>
    <s v="23.I.MATFON"/>
    <s v="Immobilizzazioni Materiali"/>
    <x v="1"/>
  </r>
  <r>
    <x v="0"/>
    <x v="2"/>
    <x v="159"/>
    <x v="159"/>
    <n v="-95239.54"/>
    <s v="Export_CoGe"/>
    <x v="1"/>
    <s v="23.I.MATFON"/>
    <x v="20"/>
    <s v="MAT"/>
    <m/>
    <s v="23.I.MATFON"/>
    <s v="Immobilizzazioni Materiali"/>
    <x v="1"/>
  </r>
  <r>
    <x v="0"/>
    <x v="2"/>
    <x v="160"/>
    <x v="160"/>
    <n v="-917.25"/>
    <s v="Export_CoGe"/>
    <x v="1"/>
    <s v="23.I.MATFON"/>
    <x v="20"/>
    <s v="MAT"/>
    <m/>
    <s v="23.I.MATFON"/>
    <s v="Immobilizzazioni Materiali"/>
    <x v="1"/>
  </r>
  <r>
    <x v="0"/>
    <x v="2"/>
    <x v="161"/>
    <x v="161"/>
    <n v="-40340.58"/>
    <s v="Export_CoGe"/>
    <x v="1"/>
    <s v="23.I.MATFON"/>
    <x v="20"/>
    <s v="MAT"/>
    <m/>
    <s v="23.I.MATFON"/>
    <s v="Immobilizzazioni Materiali"/>
    <x v="1"/>
  </r>
  <r>
    <x v="0"/>
    <x v="2"/>
    <x v="162"/>
    <x v="162"/>
    <n v="-14767.59"/>
    <s v="Export_CoGe"/>
    <x v="1"/>
    <s v="23.I.MATFON"/>
    <x v="20"/>
    <s v="MAT"/>
    <m/>
    <s v="23.I.MATFON"/>
    <s v="Immobilizzazioni Materiali"/>
    <x v="1"/>
  </r>
  <r>
    <x v="0"/>
    <x v="2"/>
    <x v="163"/>
    <x v="163"/>
    <n v="-25739.86"/>
    <s v="Export_CoGe"/>
    <x v="1"/>
    <s v="23.I.MATFON"/>
    <x v="20"/>
    <s v="MAT"/>
    <m/>
    <s v="23.I.MATFON"/>
    <s v="Immobilizzazioni Materiali"/>
    <x v="1"/>
  </r>
  <r>
    <x v="0"/>
    <x v="2"/>
    <x v="164"/>
    <x v="164"/>
    <n v="-6081.13"/>
    <s v="Export_CoGe"/>
    <x v="1"/>
    <s v="23.I.MATFON"/>
    <x v="20"/>
    <s v="MAT"/>
    <m/>
    <s v="23.I.MATFON"/>
    <s v="Immobilizzazioni Materiali"/>
    <x v="1"/>
  </r>
  <r>
    <x v="0"/>
    <x v="2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2"/>
    <x v="166"/>
    <x v="166"/>
    <n v="-30000"/>
    <s v="Export_CoGe"/>
    <x v="1"/>
    <s v="23.I.IMMFON"/>
    <x v="21"/>
    <s v="IMM"/>
    <m/>
    <s v="23.I.IMMFON"/>
    <s v="Immobilizzazioni Immateriali"/>
    <x v="1"/>
  </r>
  <r>
    <x v="0"/>
    <x v="2"/>
    <x v="167"/>
    <x v="167"/>
    <n v="-2743"/>
    <s v="Export_CoGe"/>
    <x v="1"/>
    <s v="23.I.IMMFON"/>
    <x v="21"/>
    <s v="IMM"/>
    <m/>
    <s v="23.I.IMMFON"/>
    <s v="Immobilizzazioni Immateriali"/>
    <x v="1"/>
  </r>
  <r>
    <x v="0"/>
    <x v="2"/>
    <x v="168"/>
    <x v="168"/>
    <n v="-97540.050000000017"/>
    <s v="Export_CoGe"/>
    <x v="1"/>
    <s v="23.I.IMMFON"/>
    <x v="21"/>
    <s v="IMM"/>
    <m/>
    <s v="23.I.IMMFON"/>
    <s v="Immobilizzazioni Immateriali"/>
    <x v="1"/>
  </r>
  <r>
    <x v="0"/>
    <x v="2"/>
    <x v="169"/>
    <x v="169"/>
    <n v="-34985"/>
    <s v="Export_CoGe"/>
    <x v="1"/>
    <s v="23.I.IMMFON"/>
    <x v="21"/>
    <s v="IMM"/>
    <m/>
    <s v="23.I.IMMFON"/>
    <s v="Immobilizzazioni Immateriali"/>
    <x v="1"/>
  </r>
  <r>
    <x v="0"/>
    <x v="2"/>
    <x v="170"/>
    <x v="170"/>
    <n v="-2450900"/>
    <s v="Export_CoGe"/>
    <x v="1"/>
    <s v="33.PROV"/>
    <x v="22"/>
    <s v="PROV"/>
    <m/>
    <s v="33.PROV"/>
    <s v="Altri Fondi "/>
    <x v="1"/>
  </r>
  <r>
    <x v="0"/>
    <x v="2"/>
    <x v="331"/>
    <x v="330"/>
    <n v="-77020.44"/>
    <s v="Export_CoGe"/>
    <x v="1"/>
    <s v="33.PROV"/>
    <x v="22"/>
    <s v="PROV"/>
    <m/>
    <s v="33.PROV"/>
    <s v="Altri Fondi "/>
    <x v="1"/>
  </r>
  <r>
    <x v="0"/>
    <x v="2"/>
    <x v="332"/>
    <x v="331"/>
    <n v="-27000"/>
    <s v="Export_CoGe"/>
    <x v="1"/>
    <s v="33.PROV"/>
    <x v="22"/>
    <s v="PROV"/>
    <m/>
    <s v="33.PROV"/>
    <s v="Altri Fondi "/>
    <x v="1"/>
  </r>
  <r>
    <x v="0"/>
    <x v="2"/>
    <x v="333"/>
    <x v="332"/>
    <n v="-630595"/>
    <s v="Export_CoGe"/>
    <x v="1"/>
    <s v="26.MAG"/>
    <x v="9"/>
    <s v="MAG"/>
    <m/>
    <s v="26.MAG"/>
    <s v="Rimanenze"/>
    <x v="1"/>
  </r>
  <r>
    <x v="0"/>
    <x v="2"/>
    <x v="334"/>
    <x v="333"/>
    <n v="-17571"/>
    <s v="Export_CoGe"/>
    <x v="1"/>
    <s v="33.PROV"/>
    <x v="22"/>
    <s v="PROV"/>
    <m/>
    <s v="33.PROV"/>
    <s v="Altri Fondi "/>
    <x v="1"/>
  </r>
  <r>
    <x v="0"/>
    <x v="2"/>
    <x v="172"/>
    <x v="172"/>
    <n v="-121131.1"/>
    <s v="Export_CoGe"/>
    <x v="1"/>
    <s v="38.TFR"/>
    <x v="23"/>
    <s v="TFR"/>
    <m/>
    <s v="38.TFR"/>
    <s v="Fondo TFR"/>
    <x v="1"/>
  </r>
  <r>
    <x v="0"/>
    <x v="2"/>
    <x v="173"/>
    <x v="173"/>
    <n v="-251322.11"/>
    <s v="Export_CoGe"/>
    <x v="1"/>
    <s v="38.TFR"/>
    <x v="23"/>
    <s v="TFR"/>
    <m/>
    <s v="38.TFR"/>
    <s v="Fondo TFR"/>
    <x v="1"/>
  </r>
  <r>
    <x v="0"/>
    <x v="2"/>
    <x v="174"/>
    <x v="174"/>
    <n v="-40731.19"/>
    <s v="Export_CoGe"/>
    <x v="1"/>
    <s v="38.TFR"/>
    <x v="23"/>
    <s v="TFR"/>
    <m/>
    <s v="38.TFR"/>
    <s v="Fondo TFR"/>
    <x v="1"/>
  </r>
  <r>
    <x v="0"/>
    <x v="2"/>
    <x v="175"/>
    <x v="175"/>
    <n v="-2737.0299999999943"/>
    <s v="Export_CoGe"/>
    <x v="1"/>
    <s v="38.TFR"/>
    <x v="23"/>
    <s v="TFR"/>
    <m/>
    <s v="38.TFR"/>
    <s v="Fondo TFR"/>
    <x v="1"/>
  </r>
  <r>
    <x v="0"/>
    <x v="2"/>
    <x v="177"/>
    <x v="177"/>
    <n v="-120389.22"/>
    <s v="Export_CoGe"/>
    <x v="1"/>
    <s v="27.CLI"/>
    <x v="10"/>
    <s v="CLI"/>
    <m/>
    <s v="27.CLI"/>
    <s v="Crediti Commerciali"/>
    <x v="1"/>
  </r>
  <r>
    <x v="0"/>
    <x v="2"/>
    <x v="181"/>
    <x v="181"/>
    <n v="-65241.190000000031"/>
    <s v="Export_CoGe"/>
    <x v="1"/>
    <s v="37.DFIN"/>
    <x v="25"/>
    <s v="LUNGO"/>
    <m/>
    <s v="37.DFIN"/>
    <s v="Debiti Finanziari (MLT)"/>
    <x v="1"/>
  </r>
  <r>
    <x v="0"/>
    <x v="2"/>
    <x v="183"/>
    <x v="183"/>
    <n v="-212413.36"/>
    <s v="Export_CoGe"/>
    <x v="1"/>
    <s v="37.DFIN"/>
    <x v="25"/>
    <s v="LUNGO"/>
    <m/>
    <s v="37.DFIN"/>
    <s v="Debiti Finanziari (MLT)"/>
    <x v="1"/>
  </r>
  <r>
    <x v="0"/>
    <x v="2"/>
    <x v="185"/>
    <x v="185"/>
    <n v="-18376.960000000014"/>
    <s v="Export_CoGe"/>
    <x v="1"/>
    <s v="37.DFIN"/>
    <x v="25"/>
    <s v="LUNGO"/>
    <m/>
    <s v="37.DFIN"/>
    <s v="Debiti Finanziari (MLT)"/>
    <x v="1"/>
  </r>
  <r>
    <x v="0"/>
    <x v="2"/>
    <x v="189"/>
    <x v="189"/>
    <n v="-700000"/>
    <s v="Export_CoGe"/>
    <x v="1"/>
    <s v="37.DFIN"/>
    <x v="25"/>
    <s v="LUNGO"/>
    <m/>
    <s v="37.DFIN"/>
    <s v="Debiti Finanziari (MLT)"/>
    <x v="1"/>
  </r>
  <r>
    <x v="0"/>
    <x v="2"/>
    <x v="193"/>
    <x v="193"/>
    <n v="-229288.33000000002"/>
    <s v="Export_CoGe"/>
    <x v="1"/>
    <s v="37.DFIN"/>
    <x v="25"/>
    <s v="LUNGO"/>
    <m/>
    <s v="37.DFIN"/>
    <s v="Debiti Finanziari (MLT)"/>
    <x v="1"/>
  </r>
  <r>
    <x v="0"/>
    <x v="2"/>
    <x v="195"/>
    <x v="195"/>
    <n v="-96821.24"/>
    <s v="Export_CoGe"/>
    <x v="1"/>
    <s v="37.DFIN"/>
    <x v="25"/>
    <s v="LUNGO"/>
    <m/>
    <s v="37.DFIN"/>
    <s v="Debiti Finanziari (MLT)"/>
    <x v="1"/>
  </r>
  <r>
    <x v="0"/>
    <x v="2"/>
    <x v="335"/>
    <x v="334"/>
    <n v="-110275.99"/>
    <s v="Export_CoGe"/>
    <x v="1"/>
    <s v="37.DFIN"/>
    <x v="25"/>
    <s v="LUNGO"/>
    <m/>
    <s v="37.DFIN"/>
    <s v="Debiti Finanziari (MLT)"/>
    <x v="1"/>
  </r>
  <r>
    <x v="0"/>
    <x v="2"/>
    <x v="336"/>
    <x v="335"/>
    <n v="-2423509.5699999998"/>
    <s v="Export_CoGe"/>
    <x v="1"/>
    <s v="37.DFIN"/>
    <x v="25"/>
    <s v="LUNGO"/>
    <m/>
    <s v="37.DFIN"/>
    <s v="Debiti Finanziari (MLT)"/>
    <x v="1"/>
  </r>
  <r>
    <x v="0"/>
    <x v="2"/>
    <x v="205"/>
    <x v="205"/>
    <n v="-83333.240000000122"/>
    <s v="Export_CoGe"/>
    <x v="1"/>
    <s v="37.DFIN"/>
    <x v="25"/>
    <s v="LUNGO"/>
    <m/>
    <s v="37.DFIN"/>
    <s v="Debiti Finanziari (MLT)"/>
    <x v="1"/>
  </r>
  <r>
    <x v="0"/>
    <x v="2"/>
    <x v="337"/>
    <x v="336"/>
    <n v="-83550"/>
    <s v="Export_CoGe"/>
    <x v="1"/>
    <s v="37.DFIN"/>
    <x v="25"/>
    <s v="LUNGO"/>
    <m/>
    <s v="37.DFIN"/>
    <s v="Debiti Vs Altri MLT"/>
    <x v="1"/>
  </r>
  <r>
    <x v="0"/>
    <x v="2"/>
    <x v="210"/>
    <x v="210"/>
    <n v="-437049.74000000005"/>
    <s v="Export_CoGe"/>
    <x v="1"/>
    <s v="28.FOR"/>
    <x v="14"/>
    <s v="FOR"/>
    <m/>
    <s v="28.FOR"/>
    <s v="Debiti Commerciali"/>
    <x v="1"/>
  </r>
  <r>
    <x v="0"/>
    <x v="2"/>
    <x v="214"/>
    <x v="214"/>
    <n v="-14302.66"/>
    <s v="Export_CoGe"/>
    <x v="1"/>
    <s v="28.FOR"/>
    <x v="14"/>
    <s v="FOR"/>
    <m/>
    <s v="28.FOR"/>
    <s v="Debiti Commerciali"/>
    <x v="1"/>
  </r>
  <r>
    <x v="0"/>
    <x v="2"/>
    <x v="216"/>
    <x v="216"/>
    <n v="-17669.94999999991"/>
    <s v="Export_CoGe"/>
    <x v="1"/>
    <s v="28.FOR"/>
    <x v="14"/>
    <s v="FOR"/>
    <m/>
    <s v="28.FOR"/>
    <s v="Debiti Commerciali"/>
    <x v="1"/>
  </r>
  <r>
    <x v="0"/>
    <x v="2"/>
    <x v="338"/>
    <x v="337"/>
    <n v="-266130.03999999998"/>
    <s v="Export_CoGe"/>
    <x v="1"/>
    <s v="27.CLI"/>
    <x v="10"/>
    <s v="CLI"/>
    <m/>
    <s v="27.CLI"/>
    <s v="Crediti Commerciali"/>
    <x v="1"/>
  </r>
  <r>
    <x v="0"/>
    <x v="2"/>
    <x v="220"/>
    <x v="220"/>
    <n v="-159423.97999999995"/>
    <s v="Export_CoGe"/>
    <x v="1"/>
    <s v="55.DIP"/>
    <x v="31"/>
    <s v="AD"/>
    <m/>
    <s v="55.DIP"/>
    <s v="Altri Debiti"/>
    <x v="1"/>
  </r>
  <r>
    <x v="0"/>
    <x v="2"/>
    <x v="224"/>
    <x v="224"/>
    <n v="-93370.430000000008"/>
    <s v="Export_CoGe"/>
    <x v="1"/>
    <s v="30.AD"/>
    <x v="13"/>
    <s v="AD"/>
    <m/>
    <s v="30.AD"/>
    <s v="Altri Debiti"/>
    <x v="1"/>
  </r>
  <r>
    <x v="0"/>
    <x v="2"/>
    <x v="228"/>
    <x v="228"/>
    <n v="-3937.1100000000033"/>
    <s v="Export_CoGe"/>
    <x v="1"/>
    <s v="30.AD"/>
    <x v="13"/>
    <s v="AD"/>
    <m/>
    <s v="30.AD"/>
    <s v="Altri Debiti"/>
    <x v="1"/>
  </r>
  <r>
    <x v="0"/>
    <x v="2"/>
    <x v="230"/>
    <x v="230"/>
    <n v="-2584.7500000000018"/>
    <s v="Export_CoGe"/>
    <x v="1"/>
    <s v="30.AD"/>
    <x v="13"/>
    <s v="AD"/>
    <m/>
    <s v="30.AD"/>
    <s v="Altri Debiti"/>
    <x v="1"/>
  </r>
  <r>
    <x v="0"/>
    <x v="2"/>
    <x v="232"/>
    <x v="232"/>
    <n v="-573.0000000000573"/>
    <s v="Export_CoGe"/>
    <x v="1"/>
    <s v="30.AD"/>
    <x v="13"/>
    <s v="AD"/>
    <m/>
    <s v="30.AD"/>
    <s v="Altri Debiti"/>
    <x v="1"/>
  </r>
  <r>
    <x v="0"/>
    <x v="2"/>
    <x v="234"/>
    <x v="234"/>
    <n v="-7280.0000000000009"/>
    <s v="Export_CoGe"/>
    <x v="1"/>
    <s v="30.AD"/>
    <x v="13"/>
    <s v="AD"/>
    <m/>
    <s v="30.AD"/>
    <s v="Altri Debiti"/>
    <x v="1"/>
  </r>
  <r>
    <x v="0"/>
    <x v="2"/>
    <x v="339"/>
    <x v="338"/>
    <n v="-21.000000000014552"/>
    <s v="Export_CoGe"/>
    <x v="1"/>
    <s v="30.AD"/>
    <x v="13"/>
    <s v="AD"/>
    <m/>
    <s v="30.AD"/>
    <s v="Altri Debiti"/>
    <x v="1"/>
  </r>
  <r>
    <x v="0"/>
    <x v="2"/>
    <x v="240"/>
    <x v="240"/>
    <n v="-252845.84999999998"/>
    <s v="Export_CoGe"/>
    <x v="1"/>
    <s v="30.AD"/>
    <x v="13"/>
    <s v="CLI"/>
    <m/>
    <s v="27.CLI"/>
    <s v="Altri Debiti"/>
    <x v="1"/>
  </r>
  <r>
    <x v="0"/>
    <x v="2"/>
    <x v="340"/>
    <x v="339"/>
    <n v="-63391.119999999995"/>
    <s v="Export_CoGe"/>
    <x v="1"/>
    <s v="30.AD"/>
    <x v="13"/>
    <s v="AD"/>
    <m/>
    <s v="30.AD"/>
    <s v="Altri Debiti"/>
    <x v="1"/>
  </r>
  <r>
    <x v="0"/>
    <x v="2"/>
    <x v="251"/>
    <x v="251"/>
    <n v="-46408.169999999969"/>
    <s v="Export_CoGe"/>
    <x v="1"/>
    <s v="31.PTN"/>
    <x v="12"/>
    <s v="PTN"/>
    <m/>
    <s v="30.AD"/>
    <s v="Posizione Tributaria Netta"/>
    <x v="1"/>
  </r>
  <r>
    <x v="0"/>
    <x v="2"/>
    <x v="253"/>
    <x v="253"/>
    <n v="-6607.9400000000014"/>
    <s v="Export_CoGe"/>
    <x v="1"/>
    <s v="31.PTN"/>
    <x v="12"/>
    <s v="PTN"/>
    <m/>
    <s v="31.PTN"/>
    <s v="Posizione Tributaria Netta"/>
    <x v="1"/>
  </r>
  <r>
    <x v="0"/>
    <x v="2"/>
    <x v="341"/>
    <x v="340"/>
    <n v="-267.07"/>
    <s v="Export_CoGe"/>
    <x v="1"/>
    <s v="31.PTN"/>
    <x v="12"/>
    <s v="AD"/>
    <m/>
    <s v="30.AD"/>
    <s v="Posizione Tributaria Netta"/>
    <x v="1"/>
  </r>
  <r>
    <x v="0"/>
    <x v="2"/>
    <x v="256"/>
    <x v="256"/>
    <n v="-741.20000000003552"/>
    <s v="Export_CoGe"/>
    <x v="1"/>
    <s v="31.PTN"/>
    <x v="12"/>
    <s v="PTN"/>
    <m/>
    <s v="31.PTN"/>
    <s v="Posizione Tributaria Netta"/>
    <x v="1"/>
  </r>
  <r>
    <x v="0"/>
    <x v="2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2"/>
    <x v="262"/>
    <x v="262"/>
    <n v="-30009.460000000006"/>
    <s v="Export_CoGe"/>
    <x v="1"/>
    <s v="30.AD"/>
    <x v="13"/>
    <s v="AD"/>
    <m/>
    <s v="30.AD"/>
    <s v="Debiti vs Ist. Previdenziali"/>
    <x v="1"/>
  </r>
  <r>
    <x v="0"/>
    <x v="2"/>
    <x v="264"/>
    <x v="264"/>
    <n v="-1826.0400000000011"/>
    <s v="Export_CoGe"/>
    <x v="1"/>
    <s v="30.AD"/>
    <x v="13"/>
    <s v="AD"/>
    <m/>
    <s v="30.AD"/>
    <s v="Debiti vs Ist. Previdenziali"/>
    <x v="1"/>
  </r>
  <r>
    <x v="0"/>
    <x v="2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2"/>
    <x v="343"/>
    <x v="342"/>
    <n v="-6.24"/>
    <s v="Export_CoGe"/>
    <x v="1"/>
    <s v="30.AD"/>
    <x v="13"/>
    <s v="AD"/>
    <m/>
    <s v="30.AD"/>
    <s v="Debiti vs Ist. Previdenziali"/>
    <x v="1"/>
  </r>
  <r>
    <x v="0"/>
    <x v="2"/>
    <x v="344"/>
    <x v="343"/>
    <n v="-336.31"/>
    <s v="Export_CoGe"/>
    <x v="1"/>
    <s v="30.AD"/>
    <x v="13"/>
    <s v="AD"/>
    <m/>
    <s v="30.AD"/>
    <s v="Debiti vs Ist. Previdenziali"/>
    <x v="1"/>
  </r>
  <r>
    <x v="0"/>
    <x v="2"/>
    <x v="269"/>
    <x v="269"/>
    <n v="-516.94000000000005"/>
    <s v="Export_CoGe"/>
    <x v="1"/>
    <s v="30.AD"/>
    <x v="13"/>
    <s v="AD"/>
    <m/>
    <s v="30.AD"/>
    <s v="Debiti vs Ist. Previdenziali"/>
    <x v="1"/>
  </r>
  <r>
    <x v="0"/>
    <x v="2"/>
    <x v="271"/>
    <x v="271"/>
    <n v="-2733.96"/>
    <s v="Export_CoGe"/>
    <x v="1"/>
    <s v="30.AD"/>
    <x v="13"/>
    <s v="AD"/>
    <m/>
    <s v="30.AD"/>
    <s v="Debiti vs Ist. Previdenziali"/>
    <x v="1"/>
  </r>
  <r>
    <x v="0"/>
    <x v="2"/>
    <x v="273"/>
    <x v="273"/>
    <n v="-512.69000000000005"/>
    <s v="Export_CoGe"/>
    <x v="1"/>
    <s v="30.AD"/>
    <x v="13"/>
    <s v="AD"/>
    <m/>
    <s v="30.AD"/>
    <s v="Debiti vs Ist. Previdenziali"/>
    <x v="1"/>
  </r>
  <r>
    <x v="0"/>
    <x v="2"/>
    <x v="275"/>
    <x v="275"/>
    <n v="-1657.01"/>
    <s v="Export_CoGe"/>
    <x v="1"/>
    <s v="30.AD"/>
    <x v="13"/>
    <s v="AD"/>
    <m/>
    <s v="30.AD"/>
    <s v="Debiti vs Ist. Previdenziali"/>
    <x v="1"/>
  </r>
  <r>
    <x v="0"/>
    <x v="2"/>
    <x v="277"/>
    <x v="277"/>
    <n v="-2002.4699999999996"/>
    <s v="Export_CoGe"/>
    <x v="1"/>
    <s v="30.AD"/>
    <x v="13"/>
    <s v="AD"/>
    <m/>
    <s v="30.AD"/>
    <s v="Debiti vs Ist. Previdenziali"/>
    <x v="1"/>
  </r>
  <r>
    <x v="0"/>
    <x v="2"/>
    <x v="279"/>
    <x v="279"/>
    <n v="-759.20000000000016"/>
    <s v="Export_CoGe"/>
    <x v="1"/>
    <s v="30.AD"/>
    <x v="13"/>
    <s v="AD"/>
    <m/>
    <s v="30.AD"/>
    <s v="Debiti vs Ist. Previdenziali"/>
    <x v="1"/>
  </r>
  <r>
    <x v="0"/>
    <x v="2"/>
    <x v="280"/>
    <x v="280"/>
    <n v="-806.56000000000017"/>
    <s v="Export_CoGe"/>
    <x v="1"/>
    <s v="30.AD"/>
    <x v="13"/>
    <s v="AD"/>
    <m/>
    <s v="30.AD"/>
    <s v="Debiti vs Ist. Previdenziali"/>
    <x v="1"/>
  </r>
  <r>
    <x v="0"/>
    <x v="2"/>
    <x v="283"/>
    <x v="283"/>
    <n v="-337.71000000001919"/>
    <s v="Export_CoGe"/>
    <x v="1"/>
    <s v="30.AD"/>
    <x v="13"/>
    <s v="AD"/>
    <m/>
    <s v="30.AD"/>
    <s v="Debiti vs Ist. Previdenziali"/>
    <x v="1"/>
  </r>
  <r>
    <x v="0"/>
    <x v="2"/>
    <x v="345"/>
    <x v="344"/>
    <n v="-641.99"/>
    <s v="Export_CoGe"/>
    <x v="1"/>
    <s v="30.AD"/>
    <x v="13"/>
    <s v="AD"/>
    <m/>
    <s v="30.AD"/>
    <s v="Debiti vs Ist. Previdenziali"/>
    <x v="1"/>
  </r>
  <r>
    <x v="0"/>
    <x v="2"/>
    <x v="285"/>
    <x v="285"/>
    <n v="-20328.949999999993"/>
    <s v="Export_CoGe"/>
    <x v="1"/>
    <s v="30.AD"/>
    <x v="13"/>
    <s v="AC"/>
    <m/>
    <s v="60.PREV"/>
    <s v="Debiti vs Ist. Previdenziali"/>
    <x v="1"/>
  </r>
  <r>
    <x v="0"/>
    <x v="2"/>
    <x v="286"/>
    <x v="286"/>
    <n v="-404.82000000000062"/>
    <s v="Export_CoGe"/>
    <x v="1"/>
    <s v="30.AD"/>
    <x v="13"/>
    <s v="AD"/>
    <m/>
    <s v="30.AD"/>
    <s v="Ratei/Risconti Passivi"/>
    <x v="1"/>
  </r>
  <r>
    <x v="0"/>
    <x v="2"/>
    <x v="287"/>
    <x v="287"/>
    <n v="-230549.41"/>
    <s v="Export_CoGe"/>
    <x v="1"/>
    <s v="30.AD"/>
    <x v="13"/>
    <s v="AD"/>
    <m/>
    <s v="30.AD"/>
    <s v="Ratei/Risconti Passivi"/>
    <x v="1"/>
  </r>
  <r>
    <x v="0"/>
    <x v="3"/>
    <x v="268"/>
    <x v="268"/>
    <n v="-5150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"/>
    <x v="0"/>
    <x v="0"/>
    <n v="58814.709999999992"/>
    <s v="Export_CoGe"/>
    <x v="0"/>
    <s v="ACQDI"/>
    <x v="0"/>
    <s v="ACQ"/>
    <m/>
    <s v="B.6)"/>
    <s v="6) per materie prime, suddidiarie, di consumo e di merci"/>
    <x v="0"/>
  </r>
  <r>
    <x v="0"/>
    <x v="3"/>
    <x v="1"/>
    <x v="1"/>
    <n v="23503.21"/>
    <s v="Export_CoGe"/>
    <x v="0"/>
    <s v="ACQDI"/>
    <x v="0"/>
    <s v="ACQ"/>
    <m/>
    <s v="B.6)"/>
    <s v="6) per materie prime, suddidiarie, di consumo e di merci"/>
    <x v="0"/>
  </r>
  <r>
    <x v="0"/>
    <x v="3"/>
    <x v="3"/>
    <x v="3"/>
    <n v="15737.32"/>
    <s v="Export_CoGe"/>
    <x v="0"/>
    <s v="ACQDI"/>
    <x v="0"/>
    <s v="ACQ"/>
    <m/>
    <s v="B.6)"/>
    <s v="6) per materie prime, suddidiarie, di consumo e di merci"/>
    <x v="0"/>
  </r>
  <r>
    <x v="0"/>
    <x v="3"/>
    <x v="5"/>
    <x v="5"/>
    <n v="1889.63"/>
    <s v="Export_CoGe"/>
    <x v="0"/>
    <s v="ACQIN"/>
    <x v="2"/>
    <s v="PRD"/>
    <m/>
    <s v="B.6)"/>
    <s v="6) per materie prime, suddidiarie, di consumo e di merci"/>
    <x v="2"/>
  </r>
  <r>
    <x v="0"/>
    <x v="3"/>
    <x v="7"/>
    <x v="7"/>
    <n v="5029.13"/>
    <s v="Export_CoGe"/>
    <x v="0"/>
    <s v="ACQDI"/>
    <x v="0"/>
    <s v="ACQ"/>
    <m/>
    <s v="B.6)"/>
    <s v="6) per materie prime, suddidiarie, di consumo e di merci"/>
    <x v="3"/>
  </r>
  <r>
    <x v="0"/>
    <x v="3"/>
    <x v="9"/>
    <x v="9"/>
    <n v="892.11000000000024"/>
    <s v="Export_CoGe"/>
    <x v="0"/>
    <s v="ACQIN"/>
    <x v="2"/>
    <s v="PRD"/>
    <m/>
    <s v="B.6)"/>
    <s v="6) per materie prime, suddidiarie, di consumo e di merci"/>
    <x v="2"/>
  </r>
  <r>
    <x v="0"/>
    <x v="3"/>
    <x v="11"/>
    <x v="11"/>
    <n v="1043.27"/>
    <s v="Export_CoGe"/>
    <x v="0"/>
    <s v="ACQIN"/>
    <x v="2"/>
    <s v="PRD"/>
    <m/>
    <s v="B.6)"/>
    <s v="6) per materie prime, suddidiarie, di consumo e di merci"/>
    <x v="2"/>
  </r>
  <r>
    <x v="0"/>
    <x v="3"/>
    <x v="13"/>
    <x v="13"/>
    <n v="953.61999999999989"/>
    <s v="Export_CoGe"/>
    <x v="0"/>
    <s v="COSGS"/>
    <x v="4"/>
    <s v="COSTI"/>
    <m/>
    <s v="B.6)"/>
    <s v="6) per materie prime, suddidiarie, di consumo e di merci"/>
    <x v="4"/>
  </r>
  <r>
    <x v="0"/>
    <x v="3"/>
    <x v="17"/>
    <x v="17"/>
    <n v="1046.24"/>
    <s v="Export_CoGe"/>
    <x v="0"/>
    <s v="COSGS"/>
    <x v="4"/>
    <s v="COSTI"/>
    <m/>
    <s v="B.6)"/>
    <s v="6) per materie prime, suddidiarie, di consumo e di merci"/>
    <x v="2"/>
  </r>
  <r>
    <x v="0"/>
    <x v="3"/>
    <x v="289"/>
    <x v="289"/>
    <n v="21005.599999999999"/>
    <s v="Export_CoGe"/>
    <x v="0"/>
    <s v="ACQDI"/>
    <x v="0"/>
    <s v="ACQ"/>
    <m/>
    <s v="B.6)"/>
    <s v="6) per materie prime, suddidiarie, di consumo e di merci"/>
    <x v="0"/>
  </r>
  <r>
    <x v="0"/>
    <x v="3"/>
    <x v="290"/>
    <x v="290"/>
    <n v="27430.45"/>
    <s v="Export_CoGe"/>
    <x v="0"/>
    <s v="ACQDI"/>
    <x v="0"/>
    <s v="ACQ"/>
    <m/>
    <s v="B.6)"/>
    <s v="6) per materie prime, suddidiarie, di consumo e di merci"/>
    <x v="2"/>
  </r>
  <r>
    <x v="0"/>
    <x v="3"/>
    <x v="29"/>
    <x v="29"/>
    <n v="44132.800000000003"/>
    <s v="Export_CoGe"/>
    <x v="0"/>
    <s v="SERDI"/>
    <x v="5"/>
    <s v="LAV"/>
    <m/>
    <s v="B.7)"/>
    <s v="7) per servizi"/>
    <x v="0"/>
  </r>
  <r>
    <x v="0"/>
    <x v="3"/>
    <x v="31"/>
    <x v="31"/>
    <n v="289.2"/>
    <s v="Export_CoGe"/>
    <x v="0"/>
    <s v="SERIN"/>
    <x v="6"/>
    <s v="PRD"/>
    <m/>
    <s v="B.7)"/>
    <s v="7) per servizi"/>
    <x v="0"/>
  </r>
  <r>
    <x v="0"/>
    <x v="3"/>
    <x v="32"/>
    <x v="32"/>
    <n v="4439.7000000000007"/>
    <s v="Export_CoGe"/>
    <x v="0"/>
    <s v="SERDI"/>
    <x v="5"/>
    <s v="LAV"/>
    <m/>
    <s v="B.7)"/>
    <s v="7) per servizi"/>
    <x v="0"/>
  </r>
  <r>
    <x v="0"/>
    <x v="3"/>
    <x v="39"/>
    <x v="39"/>
    <n v="52274.2"/>
    <s v="Export_CoGe"/>
    <x v="0"/>
    <s v="SERDI"/>
    <x v="5"/>
    <s v="LAV"/>
    <m/>
    <s v="B.7)"/>
    <s v="7) per servizi"/>
    <x v="0"/>
  </r>
  <r>
    <x v="0"/>
    <x v="3"/>
    <x v="41"/>
    <x v="41"/>
    <n v="61230.65"/>
    <s v="Export_CoGe"/>
    <x v="0"/>
    <s v="SERDI"/>
    <x v="5"/>
    <s v="LAV"/>
    <m/>
    <s v="B.7)"/>
    <s v="7) per servizi"/>
    <x v="0"/>
  </r>
  <r>
    <x v="0"/>
    <x v="3"/>
    <x v="43"/>
    <x v="43"/>
    <n v="4846.4400000000005"/>
    <s v="Export_CoGe"/>
    <x v="0"/>
    <s v="SERST"/>
    <x v="8"/>
    <s v="COSTI"/>
    <m/>
    <s v="B.7)"/>
    <s v="7) per servizi"/>
    <x v="2"/>
  </r>
  <r>
    <x v="0"/>
    <x v="3"/>
    <x v="44"/>
    <x v="44"/>
    <n v="2883.8900000000003"/>
    <s v="Export_CoGe"/>
    <x v="0"/>
    <s v="SERST"/>
    <x v="8"/>
    <s v="COSTI"/>
    <m/>
    <s v="B.7)"/>
    <s v="7) per servizi"/>
    <x v="2"/>
  </r>
  <r>
    <x v="0"/>
    <x v="3"/>
    <x v="46"/>
    <x v="46"/>
    <n v="4.960000000000008"/>
    <s v="Export_CoGe"/>
    <x v="0"/>
    <s v="SERST"/>
    <x v="8"/>
    <s v="COSTI"/>
    <m/>
    <s v="B.7)"/>
    <s v="7) per servizi"/>
    <x v="2"/>
  </r>
  <r>
    <x v="0"/>
    <x v="3"/>
    <x v="50"/>
    <x v="50"/>
    <n v="524.19000000000005"/>
    <s v="Export_CoGe"/>
    <x v="0"/>
    <s v="SERST"/>
    <x v="8"/>
    <s v="COSTI"/>
    <m/>
    <s v="B.7)"/>
    <s v="7) per servizi"/>
    <x v="2"/>
  </r>
  <r>
    <x v="0"/>
    <x v="3"/>
    <x v="56"/>
    <x v="56"/>
    <n v="11744"/>
    <s v="Export_CoGe"/>
    <x v="0"/>
    <s v="SERST"/>
    <x v="8"/>
    <s v="COSTI"/>
    <m/>
    <s v="B.7)"/>
    <s v="7) per servizi"/>
    <x v="4"/>
  </r>
  <r>
    <x v="0"/>
    <x v="3"/>
    <x v="66"/>
    <x v="66"/>
    <n v="2382"/>
    <s v="Export_CoGe"/>
    <x v="0"/>
    <s v="SERST"/>
    <x v="8"/>
    <s v="COSTI"/>
    <m/>
    <s v="B.7)"/>
    <s v="7) per servizi"/>
    <x v="2"/>
  </r>
  <r>
    <x v="0"/>
    <x v="3"/>
    <x v="291"/>
    <x v="291"/>
    <n v="11900"/>
    <s v="Export_CoGe"/>
    <x v="0"/>
    <s v="SERST"/>
    <x v="8"/>
    <s v="COSTI"/>
    <m/>
    <s v="B.7)"/>
    <s v="7) per servizi"/>
    <x v="6"/>
  </r>
  <r>
    <x v="0"/>
    <x v="3"/>
    <x v="292"/>
    <x v="292"/>
    <n v="5633.3"/>
    <s v="Export_CoGe"/>
    <x v="0"/>
    <s v="SERIN"/>
    <x v="6"/>
    <s v="PRD"/>
    <m/>
    <s v="B.7)"/>
    <s v="7) per servizi"/>
    <x v="0"/>
  </r>
  <r>
    <x v="0"/>
    <x v="3"/>
    <x v="293"/>
    <x v="293"/>
    <n v="9533.34"/>
    <s v="Export_CoGe"/>
    <x v="0"/>
    <s v="SERST"/>
    <x v="8"/>
    <s v="COSTI"/>
    <m/>
    <s v="B.7)"/>
    <s v="7) per servizi"/>
    <x v="2"/>
  </r>
  <r>
    <x v="0"/>
    <x v="3"/>
    <x v="346"/>
    <x v="345"/>
    <n v="6316.32"/>
    <s v="Export_CoGe"/>
    <x v="0"/>
    <s v="ONSTR"/>
    <x v="30"/>
    <s v="EXT"/>
    <m/>
    <s v="B.14)"/>
    <s v="14) oneri diversi di gestione"/>
    <x v="2"/>
  </r>
  <r>
    <x v="0"/>
    <x v="3"/>
    <x v="69"/>
    <x v="69"/>
    <n v="5733.1200000000008"/>
    <s v="Export_CoGe"/>
    <x v="0"/>
    <s v="COSGS"/>
    <x v="4"/>
    <s v="COSTI"/>
    <m/>
    <s v="B.7)"/>
    <s v="7) per servizi"/>
    <x v="2"/>
  </r>
  <r>
    <x v="0"/>
    <x v="3"/>
    <x v="71"/>
    <x v="71"/>
    <n v="1414.1000000000001"/>
    <s v="Export_CoGe"/>
    <x v="0"/>
    <s v="SERIN"/>
    <x v="6"/>
    <s v="PRD"/>
    <m/>
    <s v="B.7)"/>
    <s v="7) per servizi"/>
    <x v="3"/>
  </r>
  <r>
    <x v="0"/>
    <x v="3"/>
    <x v="73"/>
    <x v="73"/>
    <n v="916.69"/>
    <s v="Export_CoGe"/>
    <x v="0"/>
    <s v="COSGS"/>
    <x v="4"/>
    <s v="COSTI"/>
    <m/>
    <s v="B.7)"/>
    <s v="7) per servizi"/>
    <x v="2"/>
  </r>
  <r>
    <x v="0"/>
    <x v="3"/>
    <x v="75"/>
    <x v="75"/>
    <n v="209.37"/>
    <s v="Export_CoGe"/>
    <x v="0"/>
    <s v="COSGS"/>
    <x v="4"/>
    <s v="COSTI"/>
    <m/>
    <s v="B.7)"/>
    <s v="7) per servizi"/>
    <x v="2"/>
  </r>
  <r>
    <x v="0"/>
    <x v="3"/>
    <x v="76"/>
    <x v="76"/>
    <n v="2577.7299999999996"/>
    <s v="Export_CoGe"/>
    <x v="0"/>
    <s v="COSGS"/>
    <x v="4"/>
    <s v="COSTI"/>
    <m/>
    <s v="B.7)"/>
    <s v="7) per servizi"/>
    <x v="2"/>
  </r>
  <r>
    <x v="0"/>
    <x v="3"/>
    <x v="79"/>
    <x v="79"/>
    <n v="1643.5"/>
    <s v="Export_CoGe"/>
    <x v="0"/>
    <s v="SERIN"/>
    <x v="6"/>
    <s v="PRD"/>
    <m/>
    <s v="B.7)"/>
    <s v="7) per servizi"/>
    <x v="0"/>
  </r>
  <r>
    <x v="0"/>
    <x v="3"/>
    <x v="85"/>
    <x v="85"/>
    <n v="1462"/>
    <s v="Export_CoGe"/>
    <x v="0"/>
    <s v="SERIN"/>
    <x v="6"/>
    <s v="PRD"/>
    <m/>
    <s v="B.7)"/>
    <s v="7) per servizi"/>
    <x v="2"/>
  </r>
  <r>
    <x v="0"/>
    <x v="3"/>
    <x v="89"/>
    <x v="89"/>
    <n v="18059.71"/>
    <s v="Export_CoGe"/>
    <x v="0"/>
    <s v="SERST"/>
    <x v="8"/>
    <s v="COSTI"/>
    <m/>
    <s v="B.7)"/>
    <s v="7) per servizi"/>
    <x v="2"/>
  </r>
  <r>
    <x v="0"/>
    <x v="3"/>
    <x v="99"/>
    <x v="99"/>
    <n v="247.99999999999997"/>
    <s v="Export_CoGe"/>
    <x v="0"/>
    <s v="SERST"/>
    <x v="8"/>
    <s v="COSTI"/>
    <m/>
    <s v="B.7)"/>
    <s v="7) per servizi"/>
    <x v="6"/>
  </r>
  <r>
    <x v="0"/>
    <x v="3"/>
    <x v="100"/>
    <x v="100"/>
    <n v="925.19999999999993"/>
    <s v="Export_CoGe"/>
    <x v="0"/>
    <s v="COSGS"/>
    <x v="4"/>
    <s v="COSTI"/>
    <m/>
    <s v="B.7)"/>
    <s v="7) per servizi"/>
    <x v="2"/>
  </r>
  <r>
    <x v="0"/>
    <x v="3"/>
    <x v="102"/>
    <x v="102"/>
    <n v="600"/>
    <s v="Export_CoGe"/>
    <x v="0"/>
    <s v="SERST"/>
    <x v="8"/>
    <s v="COSTI"/>
    <m/>
    <s v="B.7)"/>
    <s v="7) per servizi"/>
    <x v="6"/>
  </r>
  <r>
    <x v="0"/>
    <x v="3"/>
    <x v="103"/>
    <x v="103"/>
    <n v="1241.3900000000001"/>
    <s v="Export_CoGe"/>
    <x v="0"/>
    <s v="COSGS"/>
    <x v="4"/>
    <s v="COSTI"/>
    <m/>
    <s v="B.7)"/>
    <s v="7) per servizi"/>
    <x v="2"/>
  </r>
  <r>
    <x v="0"/>
    <x v="3"/>
    <x v="104"/>
    <x v="104"/>
    <n v="866.41000000000008"/>
    <s v="Export_CoGe"/>
    <x v="0"/>
    <s v="COSGS"/>
    <x v="4"/>
    <s v="COSTI"/>
    <m/>
    <s v="B.7)"/>
    <s v="7) per servizi"/>
    <x v="5"/>
  </r>
  <r>
    <x v="0"/>
    <x v="3"/>
    <x v="106"/>
    <x v="106"/>
    <n v="402.59"/>
    <s v="Export_CoGe"/>
    <x v="0"/>
    <s v="COSGS"/>
    <x v="4"/>
    <s v="COSTI"/>
    <m/>
    <s v="B.7)"/>
    <s v="7) per servizi"/>
    <x v="5"/>
  </r>
  <r>
    <x v="0"/>
    <x v="3"/>
    <x v="108"/>
    <x v="108"/>
    <n v="347.1"/>
    <s v="Export_CoGe"/>
    <x v="0"/>
    <s v="COSGS"/>
    <x v="4"/>
    <s v="COSTI"/>
    <m/>
    <s v="B.7)"/>
    <s v="7) per servizi"/>
    <x v="5"/>
  </r>
  <r>
    <x v="0"/>
    <x v="3"/>
    <x v="110"/>
    <x v="110"/>
    <n v="4195.7699999999995"/>
    <s v="Export_CoGe"/>
    <x v="0"/>
    <s v="COSGS"/>
    <x v="4"/>
    <s v="COSTI"/>
    <m/>
    <s v="B.7)"/>
    <s v="7) per servizi"/>
    <x v="5"/>
  </r>
  <r>
    <x v="0"/>
    <x v="3"/>
    <x v="347"/>
    <x v="346"/>
    <n v="3000"/>
    <s v="Export_CoGe"/>
    <x v="0"/>
    <s v="ONSTR"/>
    <x v="30"/>
    <s v="EXT"/>
    <m/>
    <s v="B.14)"/>
    <s v="14) oneri diversi di gestione"/>
    <x v="2"/>
  </r>
  <r>
    <x v="0"/>
    <x v="3"/>
    <x v="348"/>
    <x v="347"/>
    <n v="250"/>
    <s v="Export_CoGe"/>
    <x v="0"/>
    <s v="SERST"/>
    <x v="8"/>
    <s v="COSTI"/>
    <m/>
    <s v="B.7)"/>
    <s v="7) per servizi"/>
    <x v="6"/>
  </r>
  <r>
    <x v="0"/>
    <x v="3"/>
    <x v="355"/>
    <x v="354"/>
    <n v="750"/>
    <s v="Export_CoGe"/>
    <x v="0"/>
    <s v="SERST"/>
    <x v="8"/>
    <s v="COSTI"/>
    <m/>
    <s v="B.7)"/>
    <s v="7) per servizi"/>
    <x v="6"/>
  </r>
  <r>
    <x v="0"/>
    <x v="3"/>
    <x v="356"/>
    <x v="355"/>
    <n v="1253.8"/>
    <s v="Export_CoGe"/>
    <x v="0"/>
    <s v="SERST"/>
    <x v="8"/>
    <s v="COSTI"/>
    <m/>
    <s v="B.7)"/>
    <s v="7) per servizi"/>
    <x v="2"/>
  </r>
  <r>
    <x v="0"/>
    <x v="3"/>
    <x v="113"/>
    <x v="113"/>
    <n v="7679.67"/>
    <s v="Export_CoGe"/>
    <x v="0"/>
    <s v="SERIN"/>
    <x v="6"/>
    <s v="PRD"/>
    <m/>
    <s v="B.7)"/>
    <s v="7) per servizi"/>
    <x v="3"/>
  </r>
  <r>
    <x v="0"/>
    <x v="3"/>
    <x v="114"/>
    <x v="114"/>
    <n v="803.34"/>
    <s v="Export_CoGe"/>
    <x v="0"/>
    <s v="SERIN"/>
    <x v="6"/>
    <s v="PRD"/>
    <m/>
    <s v="B.7)"/>
    <s v="7) per servizi"/>
    <x v="3"/>
  </r>
  <r>
    <x v="0"/>
    <x v="3"/>
    <x v="116"/>
    <x v="116"/>
    <n v="4026"/>
    <s v="Export_CoGe"/>
    <x v="0"/>
    <s v="SERST"/>
    <x v="8"/>
    <s v="COSTI"/>
    <m/>
    <s v="B.7)"/>
    <s v="7) per servizi"/>
    <x v="2"/>
  </r>
  <r>
    <x v="0"/>
    <x v="3"/>
    <x v="118"/>
    <x v="118"/>
    <n v="105"/>
    <s v="Export_CoGe"/>
    <x v="0"/>
    <s v="SERST"/>
    <x v="8"/>
    <s v="COSTI"/>
    <m/>
    <s v="B.7)"/>
    <s v="7) per servizi"/>
    <x v="2"/>
  </r>
  <r>
    <x v="0"/>
    <x v="3"/>
    <x v="119"/>
    <x v="119"/>
    <n v="1145.8399999999999"/>
    <s v="Export_CoGe"/>
    <x v="0"/>
    <s v="SERST"/>
    <x v="8"/>
    <s v="COSTI"/>
    <m/>
    <s v="B.7)"/>
    <s v="7) per servizi"/>
    <x v="2"/>
  </r>
  <r>
    <x v="0"/>
    <x v="3"/>
    <x v="121"/>
    <x v="121"/>
    <n v="167.81"/>
    <s v="Export_CoGe"/>
    <x v="0"/>
    <s v="SERST"/>
    <x v="8"/>
    <s v="COSTI"/>
    <m/>
    <s v="B.7)"/>
    <s v="7) per servizi"/>
    <x v="2"/>
  </r>
  <r>
    <x v="0"/>
    <x v="3"/>
    <x v="357"/>
    <x v="356"/>
    <n v="17.489999999999998"/>
    <s v="Export_CoGe"/>
    <x v="0"/>
    <s v="ONSTR"/>
    <x v="30"/>
    <s v="EXT"/>
    <m/>
    <s v="B.14)"/>
    <s v="14) oneri diversi di gestione"/>
    <x v="2"/>
  </r>
  <r>
    <x v="0"/>
    <x v="3"/>
    <x v="123"/>
    <x v="123"/>
    <n v="134"/>
    <s v="Export_CoGe"/>
    <x v="0"/>
    <s v="SERST"/>
    <x v="8"/>
    <s v="COSTI"/>
    <m/>
    <s v="B.7)"/>
    <s v="7) per servizi"/>
    <x v="2"/>
  </r>
  <r>
    <x v="0"/>
    <x v="3"/>
    <x v="125"/>
    <x v="125"/>
    <n v="139.9"/>
    <s v="Export_CoGe"/>
    <x v="0"/>
    <s v="SERST"/>
    <x v="8"/>
    <s v="COSTI"/>
    <m/>
    <s v="B.7)"/>
    <s v="7) per servizi"/>
    <x v="6"/>
  </r>
  <r>
    <x v="0"/>
    <x v="3"/>
    <x v="127"/>
    <x v="127"/>
    <n v="2334.9799999999823"/>
    <s v="Export_CoGe"/>
    <x v="0"/>
    <s v="SERST"/>
    <x v="8"/>
    <s v="COSTI"/>
    <m/>
    <s v="B.7)"/>
    <s v="7) per servizi"/>
    <x v="4"/>
  </r>
  <r>
    <x v="0"/>
    <x v="3"/>
    <x v="301"/>
    <x v="301"/>
    <n v="546.63"/>
    <s v="Export_CoGe"/>
    <x v="0"/>
    <s v="COSGS"/>
    <x v="4"/>
    <s v="COSTI"/>
    <m/>
    <s v="B.7)"/>
    <s v="7) per servizi"/>
    <x v="2"/>
  </r>
  <r>
    <x v="0"/>
    <x v="3"/>
    <x v="131"/>
    <x v="131"/>
    <n v="20"/>
    <s v="Export_CoGe"/>
    <x v="0"/>
    <s v="COSGS"/>
    <x v="4"/>
    <s v="COSTI"/>
    <m/>
    <s v="B.7)"/>
    <s v="7) per servizi"/>
    <x v="2"/>
  </r>
  <r>
    <x v="0"/>
    <x v="3"/>
    <x v="133"/>
    <x v="133"/>
    <n v="807.81999999999994"/>
    <s v="Export_CoGe"/>
    <x v="0"/>
    <s v="SERST"/>
    <x v="8"/>
    <s v="COSTI"/>
    <m/>
    <s v="B.7)"/>
    <s v="7) per servizi"/>
    <x v="4"/>
  </r>
  <r>
    <x v="0"/>
    <x v="3"/>
    <x v="136"/>
    <x v="136"/>
    <n v="371.11"/>
    <s v="Export_CoGe"/>
    <x v="0"/>
    <s v="SERST"/>
    <x v="8"/>
    <s v="COSTI"/>
    <m/>
    <s v="B.7)"/>
    <s v="7) per servizi"/>
    <x v="2"/>
  </r>
  <r>
    <x v="0"/>
    <x v="3"/>
    <x v="358"/>
    <x v="357"/>
    <n v="55.67"/>
    <s v="Export_CoGe"/>
    <x v="0"/>
    <s v="SERST"/>
    <x v="8"/>
    <s v="COSTI"/>
    <s v="SPESGRANT"/>
    <s v="B.7)"/>
    <s v="7) per servizi"/>
    <x v="6"/>
  </r>
  <r>
    <x v="0"/>
    <x v="3"/>
    <x v="137"/>
    <x v="137"/>
    <n v="430.05"/>
    <s v="Export_CoGe"/>
    <x v="0"/>
    <s v="AFFIT"/>
    <x v="17"/>
    <s v="AFF"/>
    <m/>
    <s v="B.8)"/>
    <s v="8) per godimento di beni di terzi"/>
    <x v="2"/>
  </r>
  <r>
    <x v="0"/>
    <x v="3"/>
    <x v="138"/>
    <x v="138"/>
    <n v="2000"/>
    <s v="Export_CoGe"/>
    <x v="0"/>
    <s v="AFFIT"/>
    <x v="17"/>
    <s v="AFF"/>
    <m/>
    <s v="B.8)"/>
    <s v="8) per godimento di beni di terzi"/>
    <x v="2"/>
  </r>
  <r>
    <x v="0"/>
    <x v="3"/>
    <x v="139"/>
    <x v="139"/>
    <n v="6395"/>
    <s v="Export_CoGe"/>
    <x v="0"/>
    <s v="AFFIT"/>
    <x v="17"/>
    <s v="AFF"/>
    <m/>
    <s v="B.8)"/>
    <s v="8) per godimento di beni di terzi"/>
    <x v="2"/>
  </r>
  <r>
    <x v="0"/>
    <x v="3"/>
    <x v="140"/>
    <x v="140"/>
    <n v="200"/>
    <s v="Export_CoGe"/>
    <x v="0"/>
    <s v="AFFIT"/>
    <x v="17"/>
    <s v="AFF"/>
    <m/>
    <s v="B.8)"/>
    <s v="8) per godimento di beni di terzi"/>
    <x v="2"/>
  </r>
  <r>
    <x v="0"/>
    <x v="3"/>
    <x v="141"/>
    <x v="141"/>
    <n v="3228"/>
    <s v="Export_CoGe"/>
    <x v="0"/>
    <s v="AFFIT"/>
    <x v="17"/>
    <s v="AFF"/>
    <m/>
    <s v="B.8)"/>
    <s v="8) per godimento di beni di terzi"/>
    <x v="2"/>
  </r>
  <r>
    <x v="0"/>
    <x v="3"/>
    <x v="142"/>
    <x v="142"/>
    <n v="5037.96"/>
    <s v="Export_CoGe"/>
    <x v="0"/>
    <s v="AFFIT"/>
    <x v="17"/>
    <s v="AFF"/>
    <m/>
    <s v="B.8)"/>
    <s v="8) per godimento di beni di terzi"/>
    <x v="2"/>
  </r>
  <r>
    <x v="0"/>
    <x v="3"/>
    <x v="143"/>
    <x v="143"/>
    <n v="200"/>
    <s v="Export_CoGe"/>
    <x v="0"/>
    <s v="AFFIT"/>
    <x v="17"/>
    <s v="AFF"/>
    <m/>
    <s v="B.8)"/>
    <s v="8) per godimento di beni di terzi"/>
    <x v="2"/>
  </r>
  <r>
    <x v="0"/>
    <x v="3"/>
    <x v="144"/>
    <x v="144"/>
    <n v="4458.5200000000004"/>
    <s v="Export_CoGe"/>
    <x v="0"/>
    <s v="AFFIT"/>
    <x v="17"/>
    <s v="AFF"/>
    <m/>
    <s v="B.8)"/>
    <s v="8) per godimento di beni di terzi"/>
    <x v="2"/>
  </r>
  <r>
    <x v="0"/>
    <x v="3"/>
    <x v="146"/>
    <x v="146"/>
    <n v="3090"/>
    <s v="Export_CoGe"/>
    <x v="0"/>
    <s v="AFFIT"/>
    <x v="17"/>
    <s v="AFF"/>
    <m/>
    <s v="B.8)"/>
    <s v="8) per godimento di beni di terzi"/>
    <x v="2"/>
  </r>
  <r>
    <x v="0"/>
    <x v="3"/>
    <x v="148"/>
    <x v="148"/>
    <n v="500"/>
    <s v="Export_CoGe"/>
    <x v="0"/>
    <s v="AFFIT"/>
    <x v="17"/>
    <s v="AFF"/>
    <m/>
    <s v="B.8)"/>
    <s v="8) per godimento di beni di terzi"/>
    <x v="2"/>
  </r>
  <r>
    <x v="0"/>
    <x v="3"/>
    <x v="150"/>
    <x v="150"/>
    <n v="9999.99"/>
    <s v="Export_CoGe"/>
    <x v="0"/>
    <s v="AFFIT"/>
    <x v="17"/>
    <s v="AFF"/>
    <m/>
    <s v="B.8)"/>
    <s v="8) per godimento di beni di terzi"/>
    <x v="2"/>
  </r>
  <r>
    <x v="0"/>
    <x v="3"/>
    <x v="152"/>
    <x v="152"/>
    <n v="30000"/>
    <s v="Export_CoGe"/>
    <x v="0"/>
    <s v="COSGS"/>
    <x v="4"/>
    <s v="COSTI"/>
    <m/>
    <s v="B.8)"/>
    <s v="8) per godimento di beni di terzi"/>
    <x v="2"/>
  </r>
  <r>
    <x v="0"/>
    <x v="3"/>
    <x v="155"/>
    <x v="155"/>
    <n v="5435.13"/>
    <s v="Export_CoGe"/>
    <x v="0"/>
    <s v="COSGS"/>
    <x v="4"/>
    <s v="COSTI"/>
    <m/>
    <s v="B.8)"/>
    <s v="8) per godimento di beni di terzi"/>
    <x v="2"/>
  </r>
  <r>
    <x v="0"/>
    <x v="3"/>
    <x v="156"/>
    <x v="156"/>
    <n v="1715.3"/>
    <s v="Export_CoGe"/>
    <x v="0"/>
    <s v="COSGS"/>
    <x v="4"/>
    <s v="COSTI"/>
    <m/>
    <s v="B.8)"/>
    <s v="8) per godimento di beni di terzi"/>
    <x v="2"/>
  </r>
  <r>
    <x v="0"/>
    <x v="3"/>
    <x v="198"/>
    <x v="198"/>
    <n v="222855.5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"/>
    <x v="203"/>
    <x v="203"/>
    <n v="205.35"/>
    <s v="Export_CoGe"/>
    <x v="0"/>
    <s v="COSGS"/>
    <x v="4"/>
    <s v="COSTI"/>
    <m/>
    <s v="B.14)"/>
    <s v="14) oneri diversi di gestione"/>
    <x v="2"/>
  </r>
  <r>
    <x v="0"/>
    <x v="3"/>
    <x v="204"/>
    <x v="204"/>
    <n v="400"/>
    <s v="Export_CoGe"/>
    <x v="0"/>
    <s v="COSGS"/>
    <x v="4"/>
    <s v="COSTI"/>
    <m/>
    <s v="B.14)"/>
    <s v="14) oneri diversi di gestione"/>
    <x v="2"/>
  </r>
  <r>
    <x v="0"/>
    <x v="3"/>
    <x v="206"/>
    <x v="206"/>
    <n v="2"/>
    <s v="Export_CoGe"/>
    <x v="0"/>
    <s v="COSGS"/>
    <x v="4"/>
    <s v="COSTI"/>
    <m/>
    <s v="B.14)"/>
    <s v="14) oneri diversi di gestione"/>
    <x v="2"/>
  </r>
  <r>
    <x v="0"/>
    <x v="3"/>
    <x v="208"/>
    <x v="208"/>
    <n v="276.85000000000002"/>
    <s v="Export_CoGe"/>
    <x v="0"/>
    <s v="COSGS"/>
    <x v="4"/>
    <s v="COSTI"/>
    <m/>
    <s v="B.14)"/>
    <s v="14) oneri diversi di gestione"/>
    <x v="2"/>
  </r>
  <r>
    <x v="0"/>
    <x v="3"/>
    <x v="213"/>
    <x v="213"/>
    <n v="32.799999999999997"/>
    <s v="Export_CoGe"/>
    <x v="0"/>
    <s v="COSGS"/>
    <x v="4"/>
    <s v="COSTI"/>
    <m/>
    <s v="B.14)"/>
    <s v="14) oneri diversi di gestione"/>
    <x v="2"/>
  </r>
  <r>
    <x v="0"/>
    <x v="3"/>
    <x v="217"/>
    <x v="217"/>
    <n v="183.61"/>
    <s v="Export_CoGe"/>
    <x v="0"/>
    <s v="ONSTR"/>
    <x v="30"/>
    <s v="EXT"/>
    <m/>
    <s v="B.14)"/>
    <s v="14) oneri diversi di gestione"/>
    <x v="2"/>
  </r>
  <r>
    <x v="0"/>
    <x v="3"/>
    <x v="218"/>
    <x v="218"/>
    <n v="556.19000000000005"/>
    <s v="Export_CoGe"/>
    <x v="0"/>
    <s v="COSGS"/>
    <x v="4"/>
    <s v="COSTI"/>
    <m/>
    <s v="B.14)"/>
    <s v="14) oneri diversi di gestione"/>
    <x v="2"/>
  </r>
  <r>
    <x v="0"/>
    <x v="3"/>
    <x v="219"/>
    <x v="219"/>
    <n v="420.14"/>
    <s v="Export_CoGe"/>
    <x v="0"/>
    <s v="COSGS"/>
    <x v="4"/>
    <s v="COSTI"/>
    <m/>
    <s v="B.14)"/>
    <s v="14) oneri diversi di gestione"/>
    <x v="2"/>
  </r>
  <r>
    <x v="0"/>
    <x v="3"/>
    <x v="223"/>
    <x v="223"/>
    <n v="7.569999999999709"/>
    <s v="Export_CoGe"/>
    <x v="0"/>
    <s v="COSGS"/>
    <x v="4"/>
    <s v="COSTI"/>
    <m/>
    <s v="B.14)"/>
    <s v="14) oneri diversi di gestione"/>
    <x v="2"/>
  </r>
  <r>
    <x v="0"/>
    <x v="3"/>
    <x v="225"/>
    <x v="225"/>
    <n v="8.0000000000000918E-2"/>
    <s v="Export_CoGe"/>
    <x v="0"/>
    <s v="COSGS"/>
    <x v="4"/>
    <s v="COSTI"/>
    <m/>
    <s v="B.14)"/>
    <s v="14) oneri diversi di gestione"/>
    <x v="2"/>
  </r>
  <r>
    <x v="0"/>
    <x v="3"/>
    <x v="226"/>
    <x v="226"/>
    <n v="701.45"/>
    <s v="Export_CoGe"/>
    <x v="0"/>
    <s v="ONSTR"/>
    <x v="30"/>
    <s v="EXT"/>
    <m/>
    <s v="B.14)"/>
    <s v="14) oneri diversi di gestione"/>
    <x v="2"/>
  </r>
  <r>
    <x v="0"/>
    <x v="3"/>
    <x v="306"/>
    <x v="306"/>
    <n v="61.6200000000008"/>
    <s v="Export_CoGe"/>
    <x v="0"/>
    <s v="COSGS"/>
    <x v="4"/>
    <s v="COSTI"/>
    <m/>
    <s v="B.14)"/>
    <s v="14) oneri diversi di gestione"/>
    <x v="4"/>
  </r>
  <r>
    <x v="0"/>
    <x v="3"/>
    <x v="231"/>
    <x v="231"/>
    <n v="761.22"/>
    <s v="Export_CoGe"/>
    <x v="0"/>
    <s v="ONFIN"/>
    <x v="32"/>
    <s v="FIN"/>
    <m/>
    <s v="C.17)"/>
    <s v="17) interessi e altri oneri finanziari"/>
    <x v="7"/>
  </r>
  <r>
    <x v="0"/>
    <x v="3"/>
    <x v="233"/>
    <x v="233"/>
    <n v="1866.66"/>
    <s v="Export_CoGe"/>
    <x v="0"/>
    <s v="ONFIN"/>
    <x v="32"/>
    <s v="FIN"/>
    <m/>
    <s v="C.17)"/>
    <s v="17) interessi e altri oneri finanziari"/>
    <x v="7"/>
  </r>
  <r>
    <x v="0"/>
    <x v="3"/>
    <x v="235"/>
    <x v="235"/>
    <n v="327.83000000000004"/>
    <s v="Export_CoGe"/>
    <x v="0"/>
    <s v="ONFIN"/>
    <x v="32"/>
    <s v="FIN"/>
    <m/>
    <s v="C.17)"/>
    <s v="17) interessi e altri oneri finanziari"/>
    <x v="7"/>
  </r>
  <r>
    <x v="0"/>
    <x v="3"/>
    <x v="349"/>
    <x v="348"/>
    <n v="3474.52"/>
    <s v="Export_CoGe"/>
    <x v="0"/>
    <s v="ONFIN"/>
    <x v="32"/>
    <s v="FIN"/>
    <m/>
    <s v="C.17)"/>
    <s v="17) interessi e altri oneri finanziari"/>
    <x v="7"/>
  </r>
  <r>
    <x v="0"/>
    <x v="3"/>
    <x v="237"/>
    <x v="237"/>
    <n v="1488.9299999999998"/>
    <s v="Export_CoGe"/>
    <x v="0"/>
    <s v="ONFIN"/>
    <x v="32"/>
    <s v="FIN"/>
    <m/>
    <s v="C.17)"/>
    <s v="17) interessi e altri oneri finanziari"/>
    <x v="7"/>
  </r>
  <r>
    <x v="0"/>
    <x v="3"/>
    <x v="241"/>
    <x v="241"/>
    <n v="944.20999999999992"/>
    <s v="Export_CoGe"/>
    <x v="0"/>
    <s v="RICOP"/>
    <x v="33"/>
    <s v="RIC"/>
    <m/>
    <s v="A.1)"/>
    <s v="1) ricavi delle vendite e delle prestazioni"/>
    <x v="5"/>
  </r>
  <r>
    <x v="0"/>
    <x v="3"/>
    <x v="243"/>
    <x v="243"/>
    <n v="724.80000000000018"/>
    <s v="Export_CoGe"/>
    <x v="0"/>
    <s v="RICOP"/>
    <x v="33"/>
    <s v="RIC"/>
    <m/>
    <s v="A.1)"/>
    <s v="1) ricavi delle vendite e delle prestazioni"/>
    <x v="6"/>
  </r>
  <r>
    <x v="0"/>
    <x v="3"/>
    <x v="238"/>
    <x v="238"/>
    <n v="2694.74"/>
    <s v="Export_CoGe"/>
    <x v="0"/>
    <s v="RICOP"/>
    <x v="33"/>
    <s v="RIC"/>
    <m/>
    <s v="A.1)"/>
    <s v="1) ricavi delle vendite e delle prestazioni"/>
    <x v="6"/>
  </r>
  <r>
    <x v="0"/>
    <x v="3"/>
    <x v="239"/>
    <x v="239"/>
    <n v="-365347.14"/>
    <s v="Export_CoGe"/>
    <x v="0"/>
    <s v="RICOP"/>
    <x v="33"/>
    <s v="RIC"/>
    <m/>
    <s v="A.1)"/>
    <s v="1) ricavi delle vendite e delle prestazioni"/>
    <x v="5"/>
  </r>
  <r>
    <x v="0"/>
    <x v="3"/>
    <x v="244"/>
    <x v="244"/>
    <n v="-898.76999999999964"/>
    <s v="Export_CoGe"/>
    <x v="0"/>
    <s v="RICOP"/>
    <x v="33"/>
    <s v="RIC"/>
    <m/>
    <s v="A.1)"/>
    <s v="1) ricavi delle vendite e delle prestazioni"/>
    <x v="6"/>
  </r>
  <r>
    <x v="0"/>
    <x v="3"/>
    <x v="245"/>
    <x v="245"/>
    <n v="-59508.389999999992"/>
    <s v="Export_CoGe"/>
    <x v="0"/>
    <s v="RICOP"/>
    <x v="33"/>
    <s v="RIC"/>
    <m/>
    <s v="A.1)"/>
    <s v="1) ricavi delle vendite e delle prestazioni"/>
    <x v="7"/>
  </r>
  <r>
    <x v="0"/>
    <x v="3"/>
    <x v="350"/>
    <x v="349"/>
    <n v="-267389.24"/>
    <s v="Export_CoGe"/>
    <x v="0"/>
    <s v="RICOP"/>
    <x v="33"/>
    <s v="RIC"/>
    <m/>
    <s v="A.1)"/>
    <s v="1) ricavi delle vendite e delle prestazioni"/>
    <x v="5"/>
  </r>
  <r>
    <x v="0"/>
    <x v="3"/>
    <x v="246"/>
    <x v="246"/>
    <n v="-326.89999999999964"/>
    <s v="Export_CoGe"/>
    <x v="0"/>
    <s v="RICOP"/>
    <x v="33"/>
    <s v="RIC"/>
    <m/>
    <s v="A.1)"/>
    <s v="1) ricavi delle vendite e delle prestazioni"/>
    <x v="6"/>
  </r>
  <r>
    <x v="0"/>
    <x v="3"/>
    <x v="247"/>
    <x v="247"/>
    <n v="-23250"/>
    <s v="Export_CoGe"/>
    <x v="0"/>
    <s v="ONSTR"/>
    <x v="30"/>
    <s v="EXT"/>
    <m/>
    <s v="B.14)"/>
    <s v="14) oneri diversi di gestione"/>
    <x v="2"/>
  </r>
  <r>
    <x v="0"/>
    <x v="3"/>
    <x v="249"/>
    <x v="249"/>
    <n v="-255483.9"/>
    <s v="Export_CoGe"/>
    <x v="0"/>
    <s v="ALTRI"/>
    <x v="34"/>
    <s v="ALTRI"/>
    <m/>
    <s v="A.1)"/>
    <s v="1) ricavi delle vendite e delle prestazioni"/>
    <x v="7"/>
  </r>
  <r>
    <x v="0"/>
    <x v="3"/>
    <x v="250"/>
    <x v="250"/>
    <n v="-283119.39999999991"/>
    <s v="Export_CoGe"/>
    <x v="0"/>
    <s v="CORR"/>
    <x v="35"/>
    <s v="CORR"/>
    <m/>
    <s v="A.1)"/>
    <s v="1) ricavi delle vendite e delle prestazioni"/>
    <x v="6"/>
  </r>
  <r>
    <x v="0"/>
    <x v="3"/>
    <x v="259"/>
    <x v="259"/>
    <n v="-1.5600000000002361"/>
    <s v="Export_CoGe"/>
    <x v="0"/>
    <s v="ALTRI"/>
    <x v="34"/>
    <s v="ALTRI"/>
    <m/>
    <s v="A.5)"/>
    <s v="5) altri ricavi e proventi, con separata indicazione dei contributi in conto esercizio"/>
    <x v="2"/>
  </r>
  <r>
    <x v="0"/>
    <x v="3"/>
    <x v="309"/>
    <x v="309"/>
    <n v="-1447.6199999999994"/>
    <s v="Export_CoGe"/>
    <x v="0"/>
    <s v="ALTRI"/>
    <x v="34"/>
    <s v="ALTRI"/>
    <m/>
    <s v="A.5)"/>
    <s v="5) altri ricavi e proventi, con separata indicazione dei contributi in conto esercizio"/>
    <x v="2"/>
  </r>
  <r>
    <x v="0"/>
    <x v="3"/>
    <x v="266"/>
    <x v="266"/>
    <n v="-222.37"/>
    <s v="Export_CoGe"/>
    <x v="0"/>
    <s v="ONSTR"/>
    <x v="30"/>
    <s v="EXT"/>
    <m/>
    <s v="A.5)"/>
    <s v="5) altri ricavi e proventi, con separata indicazione dei contributi in conto esercizio"/>
    <x v="2"/>
  </r>
  <r>
    <x v="0"/>
    <x v="3"/>
    <x v="267"/>
    <x v="267"/>
    <n v="-63.55"/>
    <s v="Export_CoGe"/>
    <x v="0"/>
    <s v="ALTRI"/>
    <x v="34"/>
    <s v="ALTRI"/>
    <m/>
    <s v="A.5)"/>
    <s v="5) altri ricavi e proventi, con separata indicazione dei contributi in conto esercizio"/>
    <x v="8"/>
  </r>
  <r>
    <x v="0"/>
    <x v="3"/>
    <x v="311"/>
    <x v="311"/>
    <n v="-27434.080000000002"/>
    <s v="Export_CoGe"/>
    <x v="0"/>
    <s v="ACQDI"/>
    <x v="0"/>
    <s v="ACQ"/>
    <m/>
    <s v="A.5)"/>
    <s v="5) altri ricavi e proventi, con separata indicazione dei contributi in conto esercizio"/>
    <x v="2"/>
  </r>
  <r>
    <x v="0"/>
    <x v="3"/>
    <x v="2"/>
    <x v="2"/>
    <n v="10000"/>
    <s v="Export_CoGe"/>
    <x v="1"/>
    <s v="23.I.IMM"/>
    <x v="1"/>
    <s v="IMM"/>
    <m/>
    <s v="23.I.IMM"/>
    <s v="Immobilizzazioni Immateriali"/>
    <x v="1"/>
  </r>
  <r>
    <x v="0"/>
    <x v="3"/>
    <x v="4"/>
    <x v="4"/>
    <n v="6343"/>
    <s v="Export_CoGe"/>
    <x v="1"/>
    <s v="23.I.IMM"/>
    <x v="1"/>
    <s v="IMM"/>
    <m/>
    <s v="23.I.IMM"/>
    <s v="Immobilizzazioni Immateriali"/>
    <x v="1"/>
  </r>
  <r>
    <x v="0"/>
    <x v="3"/>
    <x v="6"/>
    <x v="6"/>
    <n v="57925"/>
    <s v="Export_CoGe"/>
    <x v="1"/>
    <s v="23.I.IMM"/>
    <x v="1"/>
    <s v="IMM"/>
    <m/>
    <s v="23.I.IMM"/>
    <s v="Immobilizzazioni Immateriali"/>
    <x v="1"/>
  </r>
  <r>
    <x v="0"/>
    <x v="3"/>
    <x v="8"/>
    <x v="8"/>
    <n v="100000"/>
    <s v="Export_CoGe"/>
    <x v="1"/>
    <s v="23.I.IMM"/>
    <x v="1"/>
    <s v="IMM"/>
    <m/>
    <s v="23.I.IMM"/>
    <s v="Immobilizzazioni Immateriali"/>
    <x v="1"/>
  </r>
  <r>
    <x v="0"/>
    <x v="3"/>
    <x v="10"/>
    <x v="10"/>
    <n v="168277.53"/>
    <s v="Export_CoGe"/>
    <x v="1"/>
    <s v="23.I.IMM"/>
    <x v="1"/>
    <s v="IMM"/>
    <m/>
    <s v="23.I.IMM"/>
    <s v="Immobilizzazioni Immateriali"/>
    <x v="1"/>
  </r>
  <r>
    <x v="0"/>
    <x v="3"/>
    <x v="12"/>
    <x v="12"/>
    <n v="87545.25"/>
    <s v="Export_CoGe"/>
    <x v="1"/>
    <s v="24.I.MAT"/>
    <x v="3"/>
    <s v="MAT"/>
    <m/>
    <s v="24.I.MAT"/>
    <s v="Immobilizzazioni Materiali"/>
    <x v="1"/>
  </r>
  <r>
    <x v="0"/>
    <x v="3"/>
    <x v="14"/>
    <x v="14"/>
    <n v="693957.03"/>
    <s v="Export_CoGe"/>
    <x v="1"/>
    <s v="24.I.MAT"/>
    <x v="3"/>
    <s v="MAT"/>
    <m/>
    <s v="24.I.MAT"/>
    <s v="Immobilizzazioni Materiali"/>
    <x v="1"/>
  </r>
  <r>
    <x v="0"/>
    <x v="3"/>
    <x v="16"/>
    <x v="16"/>
    <n v="104261.51"/>
    <s v="Export_CoGe"/>
    <x v="1"/>
    <s v="24.I.MAT"/>
    <x v="3"/>
    <s v="MAT"/>
    <m/>
    <s v="24.I.MAT"/>
    <s v="Immobilizzazioni Materiali"/>
    <x v="1"/>
  </r>
  <r>
    <x v="0"/>
    <x v="3"/>
    <x v="18"/>
    <x v="18"/>
    <n v="202071.74"/>
    <s v="Export_CoGe"/>
    <x v="1"/>
    <s v="24.I.MAT"/>
    <x v="3"/>
    <s v="MAT"/>
    <m/>
    <s v="24.I.MAT"/>
    <s v="Immobilizzazioni Materiali"/>
    <x v="1"/>
  </r>
  <r>
    <x v="0"/>
    <x v="3"/>
    <x v="21"/>
    <x v="21"/>
    <n v="229871.05000000002"/>
    <s v="Export_CoGe"/>
    <x v="1"/>
    <s v="24.I.MAT"/>
    <x v="3"/>
    <s v="MAT"/>
    <m/>
    <s v="24.I.MAT"/>
    <s v="Immobilizzazioni Materiali"/>
    <x v="1"/>
  </r>
  <r>
    <x v="0"/>
    <x v="3"/>
    <x v="24"/>
    <x v="24"/>
    <n v="74159.930000000008"/>
    <s v="Export_CoGe"/>
    <x v="1"/>
    <s v="24.I.MAT"/>
    <x v="3"/>
    <s v="MAT"/>
    <m/>
    <s v="24.I.MAT"/>
    <s v="Immobilizzazioni Materiali"/>
    <x v="1"/>
  </r>
  <r>
    <x v="0"/>
    <x v="3"/>
    <x v="26"/>
    <x v="26"/>
    <n v="16409.09"/>
    <s v="Export_CoGe"/>
    <x v="1"/>
    <s v="24.I.MAT"/>
    <x v="3"/>
    <s v="MAT"/>
    <m/>
    <s v="24.I.MAT"/>
    <s v="Immobilizzazioni Materiali"/>
    <x v="1"/>
  </r>
  <r>
    <x v="0"/>
    <x v="3"/>
    <x v="28"/>
    <x v="28"/>
    <n v="93951.49"/>
    <s v="Export_CoGe"/>
    <x v="1"/>
    <s v="24.I.MAT"/>
    <x v="3"/>
    <s v="MAT"/>
    <m/>
    <s v="24.I.MAT"/>
    <s v="Immobilizzazioni Materiali"/>
    <x v="1"/>
  </r>
  <r>
    <x v="0"/>
    <x v="3"/>
    <x v="30"/>
    <x v="30"/>
    <n v="2625"/>
    <s v="Export_CoGe"/>
    <x v="1"/>
    <s v="24.I.MAT"/>
    <x v="3"/>
    <s v="MAT"/>
    <m/>
    <s v="24.I.MAT"/>
    <s v="Immobilizzazioni Materiali"/>
    <x v="1"/>
  </r>
  <r>
    <x v="0"/>
    <x v="3"/>
    <x v="36"/>
    <x v="36"/>
    <n v="340"/>
    <s v="Export_CoGe"/>
    <x v="1"/>
    <s v="25.I.FIN"/>
    <x v="7"/>
    <s v="IFIN"/>
    <m/>
    <s v="25.I.FIN"/>
    <s v="Immobilizzazioni Finanziarie"/>
    <x v="1"/>
  </r>
  <r>
    <x v="0"/>
    <x v="3"/>
    <x v="38"/>
    <x v="38"/>
    <n v="2500"/>
    <s v="Export_CoGe"/>
    <x v="1"/>
    <s v="25.I.FIN"/>
    <x v="7"/>
    <s v="IFIN"/>
    <m/>
    <s v="25.I.FIN"/>
    <s v="Immobilizzazioni Finanziarie"/>
    <x v="1"/>
  </r>
  <r>
    <x v="0"/>
    <x v="3"/>
    <x v="40"/>
    <x v="40"/>
    <n v="250"/>
    <s v="Export_CoGe"/>
    <x v="1"/>
    <s v="25.I.FIN"/>
    <x v="7"/>
    <s v="IFIN"/>
    <m/>
    <s v="25.I.FIN"/>
    <s v="Immobilizzazioni Finanziarie"/>
    <x v="1"/>
  </r>
  <r>
    <x v="0"/>
    <x v="3"/>
    <x v="317"/>
    <x v="317"/>
    <n v="997500"/>
    <s v="Export_CoGe"/>
    <x v="1"/>
    <s v="25.I.FIN"/>
    <x v="7"/>
    <s v="IFIN"/>
    <m/>
    <s v="25.I.FIN"/>
    <s v="Immobilizzazioni Finanziarie"/>
    <x v="1"/>
  </r>
  <r>
    <x v="0"/>
    <x v="3"/>
    <x v="318"/>
    <x v="318"/>
    <n v="5870.22"/>
    <s v="Export_CoGe"/>
    <x v="1"/>
    <s v="25.I.FIN"/>
    <x v="7"/>
    <s v="IFIN"/>
    <m/>
    <s v="25.I.FIN"/>
    <s v="Immobilizzazioni Finanziarie"/>
    <x v="1"/>
  </r>
  <r>
    <x v="0"/>
    <x v="3"/>
    <x v="351"/>
    <x v="350"/>
    <n v="46543.58"/>
    <s v="Export_CoGe"/>
    <x v="1"/>
    <s v="25.I.FIN"/>
    <x v="7"/>
    <s v="IFIN"/>
    <m/>
    <s v="25.I.FIN"/>
    <s v="Immobilizzazioni Finanziarie"/>
    <x v="1"/>
  </r>
  <r>
    <x v="0"/>
    <x v="3"/>
    <x v="45"/>
    <x v="45"/>
    <n v="153350"/>
    <s v="Export_CoGe"/>
    <x v="1"/>
    <s v="26.MAG"/>
    <x v="9"/>
    <s v="MAG"/>
    <m/>
    <s v="26.MAG"/>
    <s v="Rimanenze"/>
    <x v="1"/>
  </r>
  <r>
    <x v="0"/>
    <x v="3"/>
    <x v="49"/>
    <x v="49"/>
    <n v="1112968"/>
    <s v="Export_CoGe"/>
    <x v="1"/>
    <s v="26.MAG"/>
    <x v="9"/>
    <s v="MAG"/>
    <m/>
    <s v="26.MAG"/>
    <s v="Rimanenze"/>
    <x v="1"/>
  </r>
  <r>
    <x v="0"/>
    <x v="3"/>
    <x v="51"/>
    <x v="51"/>
    <n v="741049.70999999228"/>
    <s v="Export_CoGe"/>
    <x v="1"/>
    <s v="27.CLI"/>
    <x v="10"/>
    <s v="CLI"/>
    <m/>
    <s v="27.CLI"/>
    <s v="Crediti Commerciali"/>
    <x v="1"/>
  </r>
  <r>
    <x v="0"/>
    <x v="3"/>
    <x v="53"/>
    <x v="53"/>
    <n v="29656.620000000024"/>
    <s v="Export_CoGe"/>
    <x v="1"/>
    <s v="27.CLI"/>
    <x v="10"/>
    <s v="CLI"/>
    <m/>
    <s v="27.CLI"/>
    <s v="Crediti Commerciali"/>
    <x v="1"/>
  </r>
  <r>
    <x v="0"/>
    <x v="3"/>
    <x v="55"/>
    <x v="55"/>
    <n v="268510.03999999998"/>
    <s v="Export_CoGe"/>
    <x v="1"/>
    <s v="27.CLI"/>
    <x v="10"/>
    <s v="CLI"/>
    <m/>
    <s v="27.CLI"/>
    <s v="Crediti Commerciali"/>
    <x v="1"/>
  </r>
  <r>
    <x v="0"/>
    <x v="3"/>
    <x v="61"/>
    <x v="61"/>
    <n v="165.94"/>
    <s v="Export_CoGe"/>
    <x v="1"/>
    <s v="31.PTN"/>
    <x v="12"/>
    <s v="PTN"/>
    <m/>
    <s v="31.PTN"/>
    <s v="Crediti Tributari"/>
    <x v="1"/>
  </r>
  <r>
    <x v="0"/>
    <x v="3"/>
    <x v="319"/>
    <x v="319"/>
    <n v="109597.23999999999"/>
    <s v="Export_CoGe"/>
    <x v="1"/>
    <s v="31.PTN"/>
    <x v="12"/>
    <s v="PTN"/>
    <m/>
    <s v="31.PTN"/>
    <s v="Crediti Tributari"/>
    <x v="1"/>
  </r>
  <r>
    <x v="0"/>
    <x v="3"/>
    <x v="67"/>
    <x v="67"/>
    <n v="400.31999999999834"/>
    <s v="Export_CoGe"/>
    <x v="1"/>
    <s v="31.PTN"/>
    <x v="12"/>
    <s v="PTN"/>
    <m/>
    <s v="31.PTN"/>
    <s v="Crediti Tributari"/>
    <x v="1"/>
  </r>
  <r>
    <x v="0"/>
    <x v="3"/>
    <x v="70"/>
    <x v="70"/>
    <n v="11967.82"/>
    <s v="Export_CoGe"/>
    <x v="1"/>
    <s v="29.AC"/>
    <x v="11"/>
    <s v="AC"/>
    <m/>
    <s v="29.AC"/>
    <s v="Altri Crediti"/>
    <x v="1"/>
  </r>
  <r>
    <x v="0"/>
    <x v="3"/>
    <x v="72"/>
    <x v="72"/>
    <n v="7675.5599999999977"/>
    <s v="Export_CoGe"/>
    <x v="1"/>
    <s v="31.PTN"/>
    <x v="12"/>
    <s v="PTN"/>
    <m/>
    <s v="31.PTN"/>
    <s v="Crediti Tributari"/>
    <x v="1"/>
  </r>
  <r>
    <x v="0"/>
    <x v="3"/>
    <x v="320"/>
    <x v="320"/>
    <n v="2378"/>
    <s v="Export_CoGe"/>
    <x v="1"/>
    <s v="31.PTN"/>
    <x v="12"/>
    <s v="PTN"/>
    <m/>
    <s v="31.PTN"/>
    <s v="Crediti Tributari"/>
    <x v="1"/>
  </r>
  <r>
    <x v="0"/>
    <x v="3"/>
    <x v="78"/>
    <x v="78"/>
    <n v="4407.5200000000041"/>
    <s v="Export_CoGe"/>
    <x v="1"/>
    <s v="29.AC"/>
    <x v="11"/>
    <s v="FOR"/>
    <m/>
    <s v="28.FOR"/>
    <s v="Altri Crediti"/>
    <x v="1"/>
  </r>
  <r>
    <x v="0"/>
    <x v="3"/>
    <x v="80"/>
    <x v="80"/>
    <n v="2796.9300000000658"/>
    <s v="Export_CoGe"/>
    <x v="1"/>
    <s v="29.AC"/>
    <x v="11"/>
    <s v="AC"/>
    <m/>
    <s v="29.AC"/>
    <s v="Altri Crediti"/>
    <x v="1"/>
  </r>
  <r>
    <x v="0"/>
    <x v="3"/>
    <x v="84"/>
    <x v="84"/>
    <n v="49578"/>
    <s v="Export_CoGe"/>
    <x v="1"/>
    <s v="29.AC"/>
    <x v="11"/>
    <s v="AC"/>
    <m/>
    <s v="29.AC"/>
    <s v="Altri Crediti"/>
    <x v="1"/>
  </r>
  <r>
    <x v="0"/>
    <x v="3"/>
    <x v="86"/>
    <x v="86"/>
    <n v="9880.7200000000012"/>
    <s v="Export_CoGe"/>
    <x v="1"/>
    <s v="29.AC"/>
    <x v="11"/>
    <s v="AC"/>
    <m/>
    <s v="29.AC"/>
    <s v="Altri Crediti"/>
    <x v="1"/>
  </r>
  <r>
    <x v="0"/>
    <x v="3"/>
    <x v="88"/>
    <x v="88"/>
    <n v="632.0900000000189"/>
    <s v="Export_CoGe"/>
    <x v="1"/>
    <s v="30.AD"/>
    <x v="13"/>
    <s v="AD"/>
    <m/>
    <s v="30.AD"/>
    <s v="Altri Crediti"/>
    <x v="1"/>
  </r>
  <r>
    <x v="0"/>
    <x v="3"/>
    <x v="90"/>
    <x v="90"/>
    <n v="1455.0300000000134"/>
    <s v="Export_CoGe"/>
    <x v="1"/>
    <s v="29.AC"/>
    <x v="11"/>
    <s v="AC"/>
    <m/>
    <s v="29.AC"/>
    <s v="Altri Crediti"/>
    <x v="1"/>
  </r>
  <r>
    <x v="0"/>
    <x v="3"/>
    <x v="92"/>
    <x v="92"/>
    <n v="44956.770000000004"/>
    <s v="Export_CoGe"/>
    <x v="1"/>
    <s v="29.AC"/>
    <x v="11"/>
    <s v="AC"/>
    <m/>
    <s v="29.AC"/>
    <s v="Altri Crediti"/>
    <x v="1"/>
  </r>
  <r>
    <x v="0"/>
    <x v="3"/>
    <x v="96"/>
    <x v="96"/>
    <n v="47.999999999998067"/>
    <s v="Export_CoGe"/>
    <x v="1"/>
    <s v="29.AC"/>
    <x v="11"/>
    <s v="AC"/>
    <m/>
    <s v="29.AC"/>
    <s v="Altri Crediti"/>
    <x v="1"/>
  </r>
  <r>
    <x v="0"/>
    <x v="3"/>
    <x v="321"/>
    <x v="321"/>
    <n v="1091.8000000000002"/>
    <s v="Export_CoGe"/>
    <x v="1"/>
    <s v="29.AC"/>
    <x v="11"/>
    <s v="AC"/>
    <m/>
    <s v="29.AC"/>
    <s v="Altri Crediti"/>
    <x v="1"/>
  </r>
  <r>
    <x v="0"/>
    <x v="3"/>
    <x v="322"/>
    <x v="322"/>
    <n v="0.47999999999999821"/>
    <s v="Export_CoGe"/>
    <x v="1"/>
    <s v="29.AC"/>
    <x v="11"/>
    <s v="AC"/>
    <m/>
    <s v="29.AC"/>
    <s v="Altri Crediti"/>
    <x v="1"/>
  </r>
  <r>
    <x v="0"/>
    <x v="3"/>
    <x v="109"/>
    <x v="109"/>
    <n v="2565.7700000000004"/>
    <s v="Export_CoGe"/>
    <x v="1"/>
    <s v="36.LIQ"/>
    <x v="15"/>
    <s v="BREVE "/>
    <m/>
    <s v="36.LIQ"/>
    <s v="Debiti a Breve (Liquidità)"/>
    <x v="1"/>
  </r>
  <r>
    <x v="0"/>
    <x v="3"/>
    <x v="323"/>
    <x v="323"/>
    <n v="1380.3049999999348"/>
    <s v="Export_CoGe"/>
    <x v="1"/>
    <s v="36.LIQ"/>
    <x v="15"/>
    <s v="BREVE "/>
    <m/>
    <s v="36.LIQ"/>
    <s v="Debiti a Breve (Liquidità)"/>
    <x v="1"/>
  </r>
  <r>
    <x v="0"/>
    <x v="3"/>
    <x v="324"/>
    <x v="324"/>
    <n v="6995.7099999999991"/>
    <s v="Export_CoGe"/>
    <x v="1"/>
    <s v="36.LIQ"/>
    <x v="15"/>
    <s v="BREVE "/>
    <m/>
    <s v="36.LIQ"/>
    <s v="Debiti a Breve (Liquidità)"/>
    <x v="1"/>
  </r>
  <r>
    <x v="0"/>
    <x v="3"/>
    <x v="117"/>
    <x v="117"/>
    <n v="183977.50000000471"/>
    <s v="Export_CoGe"/>
    <x v="1"/>
    <s v="36.LIQ"/>
    <x v="15"/>
    <s v="BREVE "/>
    <m/>
    <s v="36.LIQ"/>
    <s v="Debiti a Breve (Liquidità)"/>
    <x v="1"/>
  </r>
  <r>
    <x v="0"/>
    <x v="3"/>
    <x v="325"/>
    <x v="199"/>
    <n v="56798.079999999936"/>
    <s v="Export_CoGe"/>
    <x v="1"/>
    <s v="36.LIQ"/>
    <x v="15"/>
    <s v="BREVE "/>
    <m/>
    <s v="36.LIQ"/>
    <s v="Debiti a Breve (Liquidità)"/>
    <x v="1"/>
  </r>
  <r>
    <x v="0"/>
    <x v="3"/>
    <x v="122"/>
    <x v="122"/>
    <n v="124.4100000000069"/>
    <s v="Export_CoGe"/>
    <x v="1"/>
    <s v="36.LIQ"/>
    <x v="15"/>
    <s v="BREVE "/>
    <m/>
    <s v="36.LIQ"/>
    <s v="Debiti a Breve (Liquidità)"/>
    <x v="1"/>
  </r>
  <r>
    <x v="0"/>
    <x v="3"/>
    <x v="124"/>
    <x v="124"/>
    <n v="102773.58"/>
    <s v="Export_CoGe"/>
    <x v="1"/>
    <s v="36.LIQ"/>
    <x v="15"/>
    <s v="BREVE "/>
    <m/>
    <s v="36.LIQ"/>
    <s v="Debiti a Breve (Liquidità)"/>
    <x v="1"/>
  </r>
  <r>
    <x v="0"/>
    <x v="3"/>
    <x v="126"/>
    <x v="126"/>
    <n v="174346.44000000256"/>
    <s v="Export_CoGe"/>
    <x v="1"/>
    <s v="36.LIQ"/>
    <x v="15"/>
    <s v="BREVE "/>
    <m/>
    <s v="36.LIQ"/>
    <s v="Debiti a Breve (Liquidità)"/>
    <x v="1"/>
  </r>
  <r>
    <x v="0"/>
    <x v="3"/>
    <x v="128"/>
    <x v="128"/>
    <n v="78823.450000000026"/>
    <s v="Export_CoGe"/>
    <x v="1"/>
    <s v="36.LIQ"/>
    <x v="15"/>
    <s v="BREVE "/>
    <m/>
    <s v="36.LIQ"/>
    <s v="Debiti a Breve (Liquidità)"/>
    <x v="1"/>
  </r>
  <r>
    <x v="0"/>
    <x v="3"/>
    <x v="130"/>
    <x v="130"/>
    <n v="305836.8200000003"/>
    <s v="Export_CoGe"/>
    <x v="1"/>
    <s v="36.LIQ"/>
    <x v="15"/>
    <s v="BREVE "/>
    <m/>
    <s v="36.LIQ"/>
    <s v="Debiti a Breve (Liquidità)"/>
    <x v="1"/>
  </r>
  <r>
    <x v="0"/>
    <x v="3"/>
    <x v="132"/>
    <x v="132"/>
    <n v="47038.599999999991"/>
    <s v="Export_CoGe"/>
    <x v="1"/>
    <s v="36.LIQ"/>
    <x v="15"/>
    <s v="BREVE "/>
    <m/>
    <s v="36.LIQ"/>
    <s v="Debiti a Breve (Liquidità)"/>
    <x v="1"/>
  </r>
  <r>
    <x v="0"/>
    <x v="3"/>
    <x v="326"/>
    <x v="325"/>
    <n v="432766.93000000011"/>
    <s v="Export_CoGe"/>
    <x v="1"/>
    <s v="36.LIQ"/>
    <x v="15"/>
    <s v="BREVE "/>
    <m/>
    <s v="36.LIQ"/>
    <s v="Debiti a Breve (Liquidità)"/>
    <x v="1"/>
  </r>
  <r>
    <x v="0"/>
    <x v="3"/>
    <x v="327"/>
    <x v="326"/>
    <n v="111788.8"/>
    <s v="Export_CoGe"/>
    <x v="1"/>
    <s v="36.LIQ"/>
    <x v="15"/>
    <s v="BREVE "/>
    <m/>
    <s v="36.LIQ"/>
    <s v="Debiti a Breve (Liquidità)"/>
    <x v="1"/>
  </r>
  <r>
    <x v="0"/>
    <x v="3"/>
    <x v="359"/>
    <x v="358"/>
    <n v="131575.31"/>
    <s v="Export_CoGe"/>
    <x v="1"/>
    <s v="36.LIQ"/>
    <x v="15"/>
    <s v="BREVE "/>
    <m/>
    <s v="36.LIQ"/>
    <s v="Debiti a Breve (Liquidità)"/>
    <x v="1"/>
  </r>
  <r>
    <x v="0"/>
    <x v="3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3"/>
    <x v="329"/>
    <x v="328"/>
    <n v="3000000"/>
    <s v="Export_CoGe"/>
    <x v="1"/>
    <s v="36.LIQ"/>
    <x v="15"/>
    <s v="BREVE "/>
    <m/>
    <s v="36.LIQ"/>
    <s v="Debiti a Breve (Liquidità)"/>
    <x v="1"/>
  </r>
  <r>
    <x v="0"/>
    <x v="3"/>
    <x v="212"/>
    <x v="212"/>
    <n v="611.02"/>
    <s v="Export_CoGe"/>
    <x v="1"/>
    <s v="28.FOR"/>
    <x v="14"/>
    <s v="FOR"/>
    <m/>
    <s v="28.FOR"/>
    <s v="Debiti Commerciali"/>
    <x v="1"/>
  </r>
  <r>
    <x v="0"/>
    <x v="3"/>
    <x v="284"/>
    <x v="284"/>
    <n v="777.93000000000029"/>
    <s v="Export_CoGe"/>
    <x v="1"/>
    <s v="30.AD"/>
    <x v="13"/>
    <s v="AD"/>
    <m/>
    <s v="30.AD"/>
    <s v="Debiti vs Ist. Previdenziali"/>
    <x v="1"/>
  </r>
  <r>
    <x v="0"/>
    <x v="3"/>
    <x v="145"/>
    <x v="145"/>
    <n v="-7150"/>
    <s v="Export_CoGe"/>
    <x v="1"/>
    <s v="34.CS"/>
    <x v="18"/>
    <s v="PN"/>
    <m/>
    <s v="34.CS"/>
    <s v="Capitale "/>
    <x v="1"/>
  </r>
  <r>
    <x v="0"/>
    <x v="3"/>
    <x v="147"/>
    <x v="147"/>
    <n v="-100000"/>
    <s v="Export_CoGe"/>
    <x v="1"/>
    <s v="34.CS"/>
    <x v="18"/>
    <s v="PN"/>
    <m/>
    <s v="34.CS"/>
    <s v="Capitale "/>
    <x v="1"/>
  </r>
  <r>
    <x v="0"/>
    <x v="3"/>
    <x v="149"/>
    <x v="149"/>
    <n v="-800000"/>
    <s v="Export_CoGe"/>
    <x v="1"/>
    <s v="34.CS"/>
    <x v="18"/>
    <s v="PN"/>
    <m/>
    <s v="34.CS"/>
    <s v="Capitale "/>
    <x v="1"/>
  </r>
  <r>
    <x v="0"/>
    <x v="3"/>
    <x v="151"/>
    <x v="151"/>
    <n v="-47705.91"/>
    <s v="Export_CoGe"/>
    <x v="1"/>
    <s v="35.RIS"/>
    <x v="19"/>
    <s v="PN"/>
    <m/>
    <s v="35.RIS"/>
    <s v="Riserva Legale"/>
    <x v="1"/>
  </r>
  <r>
    <x v="0"/>
    <x v="3"/>
    <x v="330"/>
    <x v="329"/>
    <n v="-28972.579999999998"/>
    <s v="Export_CoGe"/>
    <x v="1"/>
    <s v="35.RIS"/>
    <x v="19"/>
    <s v="PN"/>
    <m/>
    <s v="35.RIS_bis"/>
    <s v="VII - Riserva per operaz. di copertura dei flussi finanz. attesi"/>
    <x v="1"/>
  </r>
  <r>
    <x v="0"/>
    <x v="3"/>
    <x v="154"/>
    <x v="154"/>
    <n v="-84286.290000000008"/>
    <s v="Export_CoGe"/>
    <x v="1"/>
    <s v="35.RIS"/>
    <x v="19"/>
    <s v="PN"/>
    <m/>
    <s v="35.RIS"/>
    <s v="Altre Riserve"/>
    <x v="1"/>
  </r>
  <r>
    <x v="0"/>
    <x v="3"/>
    <x v="353"/>
    <x v="352"/>
    <n v="-50741.535000002012"/>
    <s v="Export_CoGe"/>
    <x v="1"/>
    <s v="35.RIS"/>
    <x v="19"/>
    <s v="PN"/>
    <m/>
    <s v="35.RIS"/>
    <s v="Altre Riserve"/>
    <x v="1"/>
  </r>
  <r>
    <x v="0"/>
    <x v="3"/>
    <x v="157"/>
    <x v="157"/>
    <n v="-83370.91"/>
    <s v="Export_CoGe"/>
    <x v="1"/>
    <s v="23.I.MATFON"/>
    <x v="20"/>
    <s v="MAT"/>
    <m/>
    <s v="23.I.MATFON"/>
    <s v="Immobilizzazioni Materiali"/>
    <x v="1"/>
  </r>
  <r>
    <x v="0"/>
    <x v="3"/>
    <x v="158"/>
    <x v="158"/>
    <n v="-187948.01"/>
    <s v="Export_CoGe"/>
    <x v="1"/>
    <s v="23.I.MATFON"/>
    <x v="20"/>
    <s v="MAT"/>
    <m/>
    <s v="23.I.MATFON"/>
    <s v="Immobilizzazioni Materiali"/>
    <x v="1"/>
  </r>
  <r>
    <x v="0"/>
    <x v="3"/>
    <x v="159"/>
    <x v="159"/>
    <n v="-95239.54"/>
    <s v="Export_CoGe"/>
    <x v="1"/>
    <s v="23.I.MATFON"/>
    <x v="20"/>
    <s v="MAT"/>
    <m/>
    <s v="23.I.MATFON"/>
    <s v="Immobilizzazioni Materiali"/>
    <x v="1"/>
  </r>
  <r>
    <x v="0"/>
    <x v="3"/>
    <x v="160"/>
    <x v="160"/>
    <n v="-917.25"/>
    <s v="Export_CoGe"/>
    <x v="1"/>
    <s v="23.I.MATFON"/>
    <x v="20"/>
    <s v="MAT"/>
    <m/>
    <s v="23.I.MATFON"/>
    <s v="Immobilizzazioni Materiali"/>
    <x v="1"/>
  </r>
  <r>
    <x v="0"/>
    <x v="3"/>
    <x v="161"/>
    <x v="161"/>
    <n v="-40340.58"/>
    <s v="Export_CoGe"/>
    <x v="1"/>
    <s v="23.I.MATFON"/>
    <x v="20"/>
    <s v="MAT"/>
    <m/>
    <s v="23.I.MATFON"/>
    <s v="Immobilizzazioni Materiali"/>
    <x v="1"/>
  </r>
  <r>
    <x v="0"/>
    <x v="3"/>
    <x v="162"/>
    <x v="162"/>
    <n v="-14767.59"/>
    <s v="Export_CoGe"/>
    <x v="1"/>
    <s v="23.I.MATFON"/>
    <x v="20"/>
    <s v="MAT"/>
    <m/>
    <s v="23.I.MATFON"/>
    <s v="Immobilizzazioni Materiali"/>
    <x v="1"/>
  </r>
  <r>
    <x v="0"/>
    <x v="3"/>
    <x v="163"/>
    <x v="163"/>
    <n v="-25739.86"/>
    <s v="Export_CoGe"/>
    <x v="1"/>
    <s v="23.I.MATFON"/>
    <x v="20"/>
    <s v="MAT"/>
    <m/>
    <s v="23.I.MATFON"/>
    <s v="Immobilizzazioni Materiali"/>
    <x v="1"/>
  </r>
  <r>
    <x v="0"/>
    <x v="3"/>
    <x v="164"/>
    <x v="164"/>
    <n v="-6081.13"/>
    <s v="Export_CoGe"/>
    <x v="1"/>
    <s v="23.I.MATFON"/>
    <x v="20"/>
    <s v="MAT"/>
    <m/>
    <s v="23.I.MATFON"/>
    <s v="Immobilizzazioni Materiali"/>
    <x v="1"/>
  </r>
  <r>
    <x v="0"/>
    <x v="3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3"/>
    <x v="166"/>
    <x v="166"/>
    <n v="-30000"/>
    <s v="Export_CoGe"/>
    <x v="1"/>
    <s v="23.I.IMMFON"/>
    <x v="21"/>
    <s v="IMM"/>
    <m/>
    <s v="23.I.IMMFON"/>
    <s v="Immobilizzazioni Immateriali"/>
    <x v="1"/>
  </r>
  <r>
    <x v="0"/>
    <x v="3"/>
    <x v="167"/>
    <x v="167"/>
    <n v="-2743"/>
    <s v="Export_CoGe"/>
    <x v="1"/>
    <s v="23.I.IMMFON"/>
    <x v="21"/>
    <s v="IMM"/>
    <m/>
    <s v="23.I.IMMFON"/>
    <s v="Immobilizzazioni Immateriali"/>
    <x v="1"/>
  </r>
  <r>
    <x v="0"/>
    <x v="3"/>
    <x v="168"/>
    <x v="168"/>
    <n v="-97540.050000000017"/>
    <s v="Export_CoGe"/>
    <x v="1"/>
    <s v="23.I.IMMFON"/>
    <x v="21"/>
    <s v="IMM"/>
    <m/>
    <s v="23.I.IMMFON"/>
    <s v="Immobilizzazioni Immateriali"/>
    <x v="1"/>
  </r>
  <r>
    <x v="0"/>
    <x v="3"/>
    <x v="169"/>
    <x v="169"/>
    <n v="-34985"/>
    <s v="Export_CoGe"/>
    <x v="1"/>
    <s v="23.I.IMMFON"/>
    <x v="21"/>
    <s v="IMM"/>
    <m/>
    <s v="23.I.IMMFON"/>
    <s v="Immobilizzazioni Immateriali"/>
    <x v="1"/>
  </r>
  <r>
    <x v="0"/>
    <x v="3"/>
    <x v="170"/>
    <x v="170"/>
    <n v="-2450900"/>
    <s v="Export_CoGe"/>
    <x v="1"/>
    <s v="33.PROV"/>
    <x v="22"/>
    <s v="PROV"/>
    <m/>
    <s v="33.PROV"/>
    <s v="Altri Fondi "/>
    <x v="1"/>
  </r>
  <r>
    <x v="0"/>
    <x v="3"/>
    <x v="331"/>
    <x v="330"/>
    <n v="-77020.44"/>
    <s v="Export_CoGe"/>
    <x v="1"/>
    <s v="33.PROV"/>
    <x v="22"/>
    <s v="PROV"/>
    <m/>
    <s v="33.PROV"/>
    <s v="Altri Fondi "/>
    <x v="1"/>
  </r>
  <r>
    <x v="0"/>
    <x v="3"/>
    <x v="332"/>
    <x v="331"/>
    <n v="-27000"/>
    <s v="Export_CoGe"/>
    <x v="1"/>
    <s v="33.PROV"/>
    <x v="22"/>
    <s v="PROV"/>
    <m/>
    <s v="33.PROV"/>
    <s v="Altri Fondi "/>
    <x v="1"/>
  </r>
  <r>
    <x v="0"/>
    <x v="3"/>
    <x v="333"/>
    <x v="332"/>
    <n v="-630595"/>
    <s v="Export_CoGe"/>
    <x v="1"/>
    <s v="26.MAG"/>
    <x v="9"/>
    <s v="MAG"/>
    <m/>
    <s v="26.MAG"/>
    <s v="Rimanenze"/>
    <x v="1"/>
  </r>
  <r>
    <x v="0"/>
    <x v="3"/>
    <x v="334"/>
    <x v="333"/>
    <n v="-17571"/>
    <s v="Export_CoGe"/>
    <x v="1"/>
    <s v="33.PROV"/>
    <x v="22"/>
    <s v="PROV"/>
    <m/>
    <s v="33.PROV"/>
    <s v="Altri Fondi "/>
    <x v="1"/>
  </r>
  <r>
    <x v="0"/>
    <x v="3"/>
    <x v="172"/>
    <x v="172"/>
    <n v="-121131.1"/>
    <s v="Export_CoGe"/>
    <x v="1"/>
    <s v="38.TFR"/>
    <x v="23"/>
    <s v="TFR"/>
    <m/>
    <s v="38.TFR"/>
    <s v="Fondo TFR"/>
    <x v="1"/>
  </r>
  <r>
    <x v="0"/>
    <x v="3"/>
    <x v="173"/>
    <x v="173"/>
    <n v="-251322.11"/>
    <s v="Export_CoGe"/>
    <x v="1"/>
    <s v="38.TFR"/>
    <x v="23"/>
    <s v="TFR"/>
    <m/>
    <s v="38.TFR"/>
    <s v="Fondo TFR"/>
    <x v="1"/>
  </r>
  <r>
    <x v="0"/>
    <x v="3"/>
    <x v="174"/>
    <x v="174"/>
    <n v="-40731.19"/>
    <s v="Export_CoGe"/>
    <x v="1"/>
    <s v="38.TFR"/>
    <x v="23"/>
    <s v="TFR"/>
    <m/>
    <s v="38.TFR"/>
    <s v="Fondo TFR"/>
    <x v="1"/>
  </r>
  <r>
    <x v="0"/>
    <x v="3"/>
    <x v="175"/>
    <x v="175"/>
    <n v="-2737.0299999999943"/>
    <s v="Export_CoGe"/>
    <x v="1"/>
    <s v="38.TFR"/>
    <x v="23"/>
    <s v="TFR"/>
    <m/>
    <s v="38.TFR"/>
    <s v="Fondo TFR"/>
    <x v="1"/>
  </r>
  <r>
    <x v="0"/>
    <x v="3"/>
    <x v="177"/>
    <x v="177"/>
    <n v="-120389.22"/>
    <s v="Export_CoGe"/>
    <x v="1"/>
    <s v="27.CLI"/>
    <x v="10"/>
    <s v="CLI"/>
    <m/>
    <s v="27.CLI"/>
    <s v="Crediti Commerciali"/>
    <x v="1"/>
  </r>
  <r>
    <x v="0"/>
    <x v="3"/>
    <x v="181"/>
    <x v="181"/>
    <n v="-62708.980000000032"/>
    <s v="Export_CoGe"/>
    <x v="1"/>
    <s v="37.DFIN"/>
    <x v="25"/>
    <s v="LUNGO"/>
    <m/>
    <s v="37.DFIN"/>
    <s v="Debiti Finanziari (MLT)"/>
    <x v="1"/>
  </r>
  <r>
    <x v="0"/>
    <x v="3"/>
    <x v="183"/>
    <x v="183"/>
    <n v="-212413.36"/>
    <s v="Export_CoGe"/>
    <x v="1"/>
    <s v="37.DFIN"/>
    <x v="25"/>
    <s v="LUNGO"/>
    <m/>
    <s v="37.DFIN"/>
    <s v="Debiti Finanziari (MLT)"/>
    <x v="1"/>
  </r>
  <r>
    <x v="0"/>
    <x v="3"/>
    <x v="185"/>
    <x v="185"/>
    <n v="-6056.3700000000135"/>
    <s v="Export_CoGe"/>
    <x v="1"/>
    <s v="37.DFIN"/>
    <x v="25"/>
    <s v="LUNGO"/>
    <m/>
    <s v="37.DFIN"/>
    <s v="Debiti Finanziari (MLT)"/>
    <x v="1"/>
  </r>
  <r>
    <x v="0"/>
    <x v="3"/>
    <x v="189"/>
    <x v="189"/>
    <n v="-700000"/>
    <s v="Export_CoGe"/>
    <x v="1"/>
    <s v="37.DFIN"/>
    <x v="25"/>
    <s v="LUNGO"/>
    <m/>
    <s v="37.DFIN"/>
    <s v="Debiti Finanziari (MLT)"/>
    <x v="1"/>
  </r>
  <r>
    <x v="0"/>
    <x v="3"/>
    <x v="193"/>
    <x v="193"/>
    <n v="-229288.33000000002"/>
    <s v="Export_CoGe"/>
    <x v="1"/>
    <s v="37.DFIN"/>
    <x v="25"/>
    <s v="LUNGO"/>
    <m/>
    <s v="37.DFIN"/>
    <s v="Debiti Finanziari (MLT)"/>
    <x v="1"/>
  </r>
  <r>
    <x v="0"/>
    <x v="3"/>
    <x v="195"/>
    <x v="195"/>
    <n v="-95227.98000000001"/>
    <s v="Export_CoGe"/>
    <x v="1"/>
    <s v="37.DFIN"/>
    <x v="25"/>
    <s v="LUNGO"/>
    <m/>
    <s v="37.DFIN"/>
    <s v="Debiti Finanziari (MLT)"/>
    <x v="1"/>
  </r>
  <r>
    <x v="0"/>
    <x v="3"/>
    <x v="335"/>
    <x v="334"/>
    <n v="-110275.99"/>
    <s v="Export_CoGe"/>
    <x v="1"/>
    <s v="37.DFIN"/>
    <x v="25"/>
    <s v="LUNGO"/>
    <m/>
    <s v="37.DFIN"/>
    <s v="Debiti Finanziari (MLT)"/>
    <x v="1"/>
  </r>
  <r>
    <x v="0"/>
    <x v="3"/>
    <x v="336"/>
    <x v="335"/>
    <n v="-2423509.5699999998"/>
    <s v="Export_CoGe"/>
    <x v="1"/>
    <s v="37.DFIN"/>
    <x v="25"/>
    <s v="LUNGO"/>
    <m/>
    <s v="37.DFIN"/>
    <s v="Debiti Finanziari (MLT)"/>
    <x v="1"/>
  </r>
  <r>
    <x v="0"/>
    <x v="3"/>
    <x v="205"/>
    <x v="205"/>
    <n v="-79166.570000000123"/>
    <s v="Export_CoGe"/>
    <x v="1"/>
    <s v="37.DFIN"/>
    <x v="25"/>
    <s v="LUNGO"/>
    <m/>
    <s v="37.DFIN"/>
    <s v="Debiti Finanziari (MLT)"/>
    <x v="1"/>
  </r>
  <r>
    <x v="0"/>
    <x v="3"/>
    <x v="337"/>
    <x v="336"/>
    <n v="-83550"/>
    <s v="Export_CoGe"/>
    <x v="1"/>
    <s v="37.DFIN"/>
    <x v="25"/>
    <s v="LUNGO"/>
    <m/>
    <s v="37.DFIN"/>
    <s v="Debiti Vs Altri MLT"/>
    <x v="1"/>
  </r>
  <r>
    <x v="0"/>
    <x v="3"/>
    <x v="210"/>
    <x v="210"/>
    <n v="-519030.34000000032"/>
    <s v="Export_CoGe"/>
    <x v="1"/>
    <s v="28.FOR"/>
    <x v="14"/>
    <s v="FOR"/>
    <m/>
    <s v="28.FOR"/>
    <s v="Debiti Commerciali"/>
    <x v="1"/>
  </r>
  <r>
    <x v="0"/>
    <x v="3"/>
    <x v="214"/>
    <x v="214"/>
    <n v="-14210.56"/>
    <s v="Export_CoGe"/>
    <x v="1"/>
    <s v="28.FOR"/>
    <x v="14"/>
    <s v="FOR"/>
    <m/>
    <s v="28.FOR"/>
    <s v="Debiti Commerciali"/>
    <x v="1"/>
  </r>
  <r>
    <x v="0"/>
    <x v="3"/>
    <x v="220"/>
    <x v="220"/>
    <n v="-140362.99999999997"/>
    <s v="Export_CoGe"/>
    <x v="1"/>
    <s v="55.DIP"/>
    <x v="31"/>
    <s v="AD"/>
    <m/>
    <s v="55.DIP"/>
    <s v="Altri Debiti"/>
    <x v="1"/>
  </r>
  <r>
    <x v="0"/>
    <x v="3"/>
    <x v="224"/>
    <x v="224"/>
    <n v="-93370.430000000008"/>
    <s v="Export_CoGe"/>
    <x v="1"/>
    <s v="30.AD"/>
    <x v="13"/>
    <s v="AD"/>
    <m/>
    <s v="30.AD"/>
    <s v="Altri Debiti"/>
    <x v="1"/>
  </r>
  <r>
    <x v="0"/>
    <x v="3"/>
    <x v="230"/>
    <x v="230"/>
    <n v="-4196.590000000002"/>
    <s v="Export_CoGe"/>
    <x v="1"/>
    <s v="30.AD"/>
    <x v="13"/>
    <s v="AD"/>
    <m/>
    <s v="30.AD"/>
    <s v="Altri Debiti"/>
    <x v="1"/>
  </r>
  <r>
    <x v="0"/>
    <x v="3"/>
    <x v="232"/>
    <x v="232"/>
    <n v="-720.00000000004275"/>
    <s v="Export_CoGe"/>
    <x v="1"/>
    <s v="30.AD"/>
    <x v="13"/>
    <s v="AD"/>
    <m/>
    <s v="30.AD"/>
    <s v="Altri Debiti"/>
    <x v="1"/>
  </r>
  <r>
    <x v="0"/>
    <x v="3"/>
    <x v="234"/>
    <x v="234"/>
    <n v="-7280.0000000000009"/>
    <s v="Export_CoGe"/>
    <x v="1"/>
    <s v="30.AD"/>
    <x v="13"/>
    <s v="AD"/>
    <m/>
    <s v="30.AD"/>
    <s v="Altri Debiti"/>
    <x v="1"/>
  </r>
  <r>
    <x v="0"/>
    <x v="3"/>
    <x v="339"/>
    <x v="338"/>
    <n v="-21.000000000014552"/>
    <s v="Export_CoGe"/>
    <x v="1"/>
    <s v="30.AD"/>
    <x v="13"/>
    <s v="AD"/>
    <m/>
    <s v="30.AD"/>
    <s v="Altri Debiti"/>
    <x v="1"/>
  </r>
  <r>
    <x v="0"/>
    <x v="3"/>
    <x v="240"/>
    <x v="240"/>
    <n v="-252845.84999999998"/>
    <s v="Export_CoGe"/>
    <x v="1"/>
    <s v="30.AD"/>
    <x v="13"/>
    <s v="CLI"/>
    <m/>
    <s v="27.CLI"/>
    <s v="Altri Debiti"/>
    <x v="1"/>
  </r>
  <r>
    <x v="0"/>
    <x v="3"/>
    <x v="340"/>
    <x v="339"/>
    <n v="-63391.119999999995"/>
    <s v="Export_CoGe"/>
    <x v="1"/>
    <s v="30.AD"/>
    <x v="13"/>
    <s v="AD"/>
    <m/>
    <s v="30.AD"/>
    <s v="Altri Debiti"/>
    <x v="1"/>
  </r>
  <r>
    <x v="0"/>
    <x v="3"/>
    <x v="352"/>
    <x v="351"/>
    <n v="-17903.579999999958"/>
    <s v="Export_CoGe"/>
    <x v="1"/>
    <s v="31.PTN"/>
    <x v="12"/>
    <s v="PTN"/>
    <m/>
    <s v="50.IVA"/>
    <s v="Posizione Tributaria Netta"/>
    <x v="1"/>
  </r>
  <r>
    <x v="0"/>
    <x v="3"/>
    <x v="251"/>
    <x v="251"/>
    <n v="-34417.909999999967"/>
    <s v="Export_CoGe"/>
    <x v="1"/>
    <s v="31.PTN"/>
    <x v="12"/>
    <s v="PTN"/>
    <m/>
    <s v="30.AD"/>
    <s v="Posizione Tributaria Netta"/>
    <x v="1"/>
  </r>
  <r>
    <x v="0"/>
    <x v="3"/>
    <x v="253"/>
    <x v="253"/>
    <n v="-3538.6100000000015"/>
    <s v="Export_CoGe"/>
    <x v="1"/>
    <s v="31.PTN"/>
    <x v="12"/>
    <s v="PTN"/>
    <m/>
    <s v="31.PTN"/>
    <s v="Posizione Tributaria Netta"/>
    <x v="1"/>
  </r>
  <r>
    <x v="0"/>
    <x v="3"/>
    <x v="341"/>
    <x v="340"/>
    <n v="-267.07"/>
    <s v="Export_CoGe"/>
    <x v="1"/>
    <s v="31.PTN"/>
    <x v="12"/>
    <s v="AD"/>
    <m/>
    <s v="30.AD"/>
    <s v="Posizione Tributaria Netta"/>
    <x v="1"/>
  </r>
  <r>
    <x v="0"/>
    <x v="3"/>
    <x v="256"/>
    <x v="256"/>
    <n v="-0.39000000003557034"/>
    <s v="Export_CoGe"/>
    <x v="1"/>
    <s v="31.PTN"/>
    <x v="12"/>
    <s v="PTN"/>
    <m/>
    <s v="31.PTN"/>
    <s v="Posizione Tributaria Netta"/>
    <x v="1"/>
  </r>
  <r>
    <x v="0"/>
    <x v="3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3"/>
    <x v="262"/>
    <x v="262"/>
    <n v="-30002.470000000005"/>
    <s v="Export_CoGe"/>
    <x v="1"/>
    <s v="30.AD"/>
    <x v="13"/>
    <s v="AD"/>
    <m/>
    <s v="30.AD"/>
    <s v="Debiti vs Ist. Previdenziali"/>
    <x v="1"/>
  </r>
  <r>
    <x v="0"/>
    <x v="3"/>
    <x v="264"/>
    <x v="264"/>
    <n v="-15691.84"/>
    <s v="Export_CoGe"/>
    <x v="1"/>
    <s v="30.AD"/>
    <x v="13"/>
    <s v="AD"/>
    <m/>
    <s v="30.AD"/>
    <s v="Debiti vs Ist. Previdenziali"/>
    <x v="1"/>
  </r>
  <r>
    <x v="0"/>
    <x v="3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3"/>
    <x v="343"/>
    <x v="342"/>
    <n v="-6.24"/>
    <s v="Export_CoGe"/>
    <x v="1"/>
    <s v="30.AD"/>
    <x v="13"/>
    <s v="AD"/>
    <m/>
    <s v="30.AD"/>
    <s v="Debiti vs Ist. Previdenziali"/>
    <x v="1"/>
  </r>
  <r>
    <x v="0"/>
    <x v="3"/>
    <x v="344"/>
    <x v="343"/>
    <n v="-336.31"/>
    <s v="Export_CoGe"/>
    <x v="1"/>
    <s v="30.AD"/>
    <x v="13"/>
    <s v="AD"/>
    <m/>
    <s v="30.AD"/>
    <s v="Debiti vs Ist. Previdenziali"/>
    <x v="1"/>
  </r>
  <r>
    <x v="0"/>
    <x v="3"/>
    <x v="269"/>
    <x v="269"/>
    <n v="-192.25"/>
    <s v="Export_CoGe"/>
    <x v="1"/>
    <s v="30.AD"/>
    <x v="13"/>
    <s v="AD"/>
    <m/>
    <s v="30.AD"/>
    <s v="Debiti vs Ist. Previdenziali"/>
    <x v="1"/>
  </r>
  <r>
    <x v="0"/>
    <x v="3"/>
    <x v="271"/>
    <x v="271"/>
    <n v="-1036.75"/>
    <s v="Export_CoGe"/>
    <x v="1"/>
    <s v="30.AD"/>
    <x v="13"/>
    <s v="AD"/>
    <m/>
    <s v="30.AD"/>
    <s v="Debiti vs Ist. Previdenziali"/>
    <x v="1"/>
  </r>
  <r>
    <x v="0"/>
    <x v="3"/>
    <x v="273"/>
    <x v="273"/>
    <n v="-188.94000000000011"/>
    <s v="Export_CoGe"/>
    <x v="1"/>
    <s v="30.AD"/>
    <x v="13"/>
    <s v="AD"/>
    <m/>
    <s v="30.AD"/>
    <s v="Debiti vs Ist. Previdenziali"/>
    <x v="1"/>
  </r>
  <r>
    <x v="0"/>
    <x v="3"/>
    <x v="275"/>
    <x v="275"/>
    <n v="-152.17000000000007"/>
    <s v="Export_CoGe"/>
    <x v="1"/>
    <s v="30.AD"/>
    <x v="13"/>
    <s v="AD"/>
    <m/>
    <s v="30.AD"/>
    <s v="Debiti vs Ist. Previdenziali"/>
    <x v="1"/>
  </r>
  <r>
    <x v="0"/>
    <x v="3"/>
    <x v="277"/>
    <x v="277"/>
    <n v="-887.10999999999945"/>
    <s v="Export_CoGe"/>
    <x v="1"/>
    <s v="30.AD"/>
    <x v="13"/>
    <s v="AD"/>
    <m/>
    <s v="30.AD"/>
    <s v="Debiti vs Ist. Previdenziali"/>
    <x v="1"/>
  </r>
  <r>
    <x v="0"/>
    <x v="3"/>
    <x v="279"/>
    <x v="279"/>
    <n v="-453.61000000000013"/>
    <s v="Export_CoGe"/>
    <x v="1"/>
    <s v="30.AD"/>
    <x v="13"/>
    <s v="AD"/>
    <m/>
    <s v="30.AD"/>
    <s v="Debiti vs Ist. Previdenziali"/>
    <x v="1"/>
  </r>
  <r>
    <x v="0"/>
    <x v="3"/>
    <x v="280"/>
    <x v="280"/>
    <n v="-314.84000000000015"/>
    <s v="Export_CoGe"/>
    <x v="1"/>
    <s v="30.AD"/>
    <x v="13"/>
    <s v="AD"/>
    <m/>
    <s v="30.AD"/>
    <s v="Debiti vs Ist. Previdenziali"/>
    <x v="1"/>
  </r>
  <r>
    <x v="0"/>
    <x v="3"/>
    <x v="283"/>
    <x v="283"/>
    <n v="-127.75000000001921"/>
    <s v="Export_CoGe"/>
    <x v="1"/>
    <s v="30.AD"/>
    <x v="13"/>
    <s v="AD"/>
    <m/>
    <s v="30.AD"/>
    <s v="Debiti vs Ist. Previdenziali"/>
    <x v="1"/>
  </r>
  <r>
    <x v="0"/>
    <x v="3"/>
    <x v="345"/>
    <x v="344"/>
    <n v="-842.31"/>
    <s v="Export_CoGe"/>
    <x v="1"/>
    <s v="30.AD"/>
    <x v="13"/>
    <s v="AD"/>
    <m/>
    <s v="30.AD"/>
    <s v="Debiti vs Ist. Previdenziali"/>
    <x v="1"/>
  </r>
  <r>
    <x v="0"/>
    <x v="3"/>
    <x v="285"/>
    <x v="285"/>
    <n v="-20328.949999999993"/>
    <s v="Export_CoGe"/>
    <x v="1"/>
    <s v="30.AD"/>
    <x v="13"/>
    <s v="AC"/>
    <m/>
    <s v="60.PREV"/>
    <s v="Debiti vs Ist. Previdenziali"/>
    <x v="1"/>
  </r>
  <r>
    <x v="0"/>
    <x v="3"/>
    <x v="286"/>
    <x v="286"/>
    <n v="-404.82000000000062"/>
    <s v="Export_CoGe"/>
    <x v="1"/>
    <s v="30.AD"/>
    <x v="13"/>
    <s v="AD"/>
    <m/>
    <s v="30.AD"/>
    <s v="Ratei/Risconti Passivi"/>
    <x v="1"/>
  </r>
  <r>
    <x v="0"/>
    <x v="3"/>
    <x v="287"/>
    <x v="287"/>
    <n v="-230549.41"/>
    <s v="Export_CoGe"/>
    <x v="1"/>
    <s v="30.AD"/>
    <x v="13"/>
    <s v="AD"/>
    <m/>
    <s v="30.AD"/>
    <s v="Ratei/Risconti Passivi"/>
    <x v="1"/>
  </r>
  <r>
    <x v="0"/>
    <x v="4"/>
    <x v="268"/>
    <x v="268"/>
    <n v="-6470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4"/>
    <x v="0"/>
    <x v="0"/>
    <n v="86170.109999999986"/>
    <s v="Export_CoGe"/>
    <x v="0"/>
    <s v="ACQDI"/>
    <x v="0"/>
    <s v="ACQ"/>
    <m/>
    <s v="B.6)"/>
    <s v="6) per materie prime, suddidiarie, di consumo e di merci"/>
    <x v="0"/>
  </r>
  <r>
    <x v="0"/>
    <x v="4"/>
    <x v="1"/>
    <x v="1"/>
    <n v="26529.3"/>
    <s v="Export_CoGe"/>
    <x v="0"/>
    <s v="ACQDI"/>
    <x v="0"/>
    <s v="ACQ"/>
    <m/>
    <s v="B.6)"/>
    <s v="6) per materie prime, suddidiarie, di consumo e di merci"/>
    <x v="0"/>
  </r>
  <r>
    <x v="0"/>
    <x v="4"/>
    <x v="3"/>
    <x v="3"/>
    <n v="19328.349999999999"/>
    <s v="Export_CoGe"/>
    <x v="0"/>
    <s v="ACQDI"/>
    <x v="0"/>
    <s v="ACQ"/>
    <m/>
    <s v="B.6)"/>
    <s v="6) per materie prime, suddidiarie, di consumo e di merci"/>
    <x v="0"/>
  </r>
  <r>
    <x v="0"/>
    <x v="4"/>
    <x v="5"/>
    <x v="5"/>
    <n v="3235.3900000000003"/>
    <s v="Export_CoGe"/>
    <x v="0"/>
    <s v="ACQIN"/>
    <x v="2"/>
    <s v="PRD"/>
    <m/>
    <s v="B.6)"/>
    <s v="6) per materie prime, suddidiarie, di consumo e di merci"/>
    <x v="2"/>
  </r>
  <r>
    <x v="0"/>
    <x v="4"/>
    <x v="7"/>
    <x v="7"/>
    <n v="7681.89"/>
    <s v="Export_CoGe"/>
    <x v="0"/>
    <s v="ACQDI"/>
    <x v="0"/>
    <s v="ACQ"/>
    <m/>
    <s v="B.6)"/>
    <s v="6) per materie prime, suddidiarie, di consumo e di merci"/>
    <x v="3"/>
  </r>
  <r>
    <x v="0"/>
    <x v="4"/>
    <x v="9"/>
    <x v="9"/>
    <n v="1691.8800000000003"/>
    <s v="Export_CoGe"/>
    <x v="0"/>
    <s v="ACQIN"/>
    <x v="2"/>
    <s v="PRD"/>
    <m/>
    <s v="B.6)"/>
    <s v="6) per materie prime, suddidiarie, di consumo e di merci"/>
    <x v="2"/>
  </r>
  <r>
    <x v="0"/>
    <x v="4"/>
    <x v="11"/>
    <x v="11"/>
    <n v="1557.0900000000001"/>
    <s v="Export_CoGe"/>
    <x v="0"/>
    <s v="ACQIN"/>
    <x v="2"/>
    <s v="PRD"/>
    <m/>
    <s v="B.6)"/>
    <s v="6) per materie prime, suddidiarie, di consumo e di merci"/>
    <x v="2"/>
  </r>
  <r>
    <x v="0"/>
    <x v="4"/>
    <x v="13"/>
    <x v="13"/>
    <n v="1434.9299999999998"/>
    <s v="Export_CoGe"/>
    <x v="0"/>
    <s v="COSGS"/>
    <x v="4"/>
    <s v="COSTI"/>
    <m/>
    <s v="B.6)"/>
    <s v="6) per materie prime, suddidiarie, di consumo e di merci"/>
    <x v="4"/>
  </r>
  <r>
    <x v="0"/>
    <x v="4"/>
    <x v="17"/>
    <x v="17"/>
    <n v="2624.63"/>
    <s v="Export_CoGe"/>
    <x v="0"/>
    <s v="COSGS"/>
    <x v="4"/>
    <s v="COSTI"/>
    <m/>
    <s v="B.6)"/>
    <s v="6) per materie prime, suddidiarie, di consumo e di merci"/>
    <x v="2"/>
  </r>
  <r>
    <x v="0"/>
    <x v="4"/>
    <x v="289"/>
    <x v="289"/>
    <n v="34518"/>
    <s v="Export_CoGe"/>
    <x v="0"/>
    <s v="ACQDI"/>
    <x v="0"/>
    <s v="ACQ"/>
    <m/>
    <s v="B.6)"/>
    <s v="6) per materie prime, suddidiarie, di consumo e di merci"/>
    <x v="0"/>
  </r>
  <r>
    <x v="0"/>
    <x v="4"/>
    <x v="290"/>
    <x v="290"/>
    <n v="114937.92"/>
    <s v="Export_CoGe"/>
    <x v="0"/>
    <s v="ACQDI"/>
    <x v="0"/>
    <s v="ACQ"/>
    <m/>
    <s v="B.6)"/>
    <s v="6) per materie prime, suddidiarie, di consumo e di merci"/>
    <x v="2"/>
  </r>
  <r>
    <x v="0"/>
    <x v="4"/>
    <x v="29"/>
    <x v="29"/>
    <n v="66309.37"/>
    <s v="Export_CoGe"/>
    <x v="0"/>
    <s v="SERDI"/>
    <x v="5"/>
    <s v="LAV"/>
    <m/>
    <s v="B.7)"/>
    <s v="7) per servizi"/>
    <x v="0"/>
  </r>
  <r>
    <x v="0"/>
    <x v="4"/>
    <x v="31"/>
    <x v="31"/>
    <n v="292.2"/>
    <s v="Export_CoGe"/>
    <x v="0"/>
    <s v="SERIN"/>
    <x v="6"/>
    <s v="PRD"/>
    <m/>
    <s v="B.7)"/>
    <s v="7) per servizi"/>
    <x v="0"/>
  </r>
  <r>
    <x v="0"/>
    <x v="4"/>
    <x v="32"/>
    <x v="32"/>
    <n v="4439.7000000000007"/>
    <s v="Export_CoGe"/>
    <x v="0"/>
    <s v="SERDI"/>
    <x v="5"/>
    <s v="LAV"/>
    <m/>
    <s v="B.7)"/>
    <s v="7) per servizi"/>
    <x v="0"/>
  </r>
  <r>
    <x v="0"/>
    <x v="4"/>
    <x v="39"/>
    <x v="39"/>
    <n v="69321.399999999994"/>
    <s v="Export_CoGe"/>
    <x v="0"/>
    <s v="SERDI"/>
    <x v="5"/>
    <s v="LAV"/>
    <m/>
    <s v="B.7)"/>
    <s v="7) per servizi"/>
    <x v="0"/>
  </r>
  <r>
    <x v="0"/>
    <x v="4"/>
    <x v="41"/>
    <x v="41"/>
    <n v="103180.25"/>
    <s v="Export_CoGe"/>
    <x v="0"/>
    <s v="SERDI"/>
    <x v="5"/>
    <s v="LAV"/>
    <m/>
    <s v="B.7)"/>
    <s v="7) per servizi"/>
    <x v="0"/>
  </r>
  <r>
    <x v="0"/>
    <x v="4"/>
    <x v="43"/>
    <x v="43"/>
    <n v="9057.119999999999"/>
    <s v="Export_CoGe"/>
    <x v="0"/>
    <s v="SERST"/>
    <x v="8"/>
    <s v="COSTI"/>
    <m/>
    <s v="B.7)"/>
    <s v="7) per servizi"/>
    <x v="2"/>
  </r>
  <r>
    <x v="0"/>
    <x v="4"/>
    <x v="44"/>
    <x v="44"/>
    <n v="4841.6100000000006"/>
    <s v="Export_CoGe"/>
    <x v="0"/>
    <s v="SERST"/>
    <x v="8"/>
    <s v="COSTI"/>
    <m/>
    <s v="B.7)"/>
    <s v="7) per servizi"/>
    <x v="2"/>
  </r>
  <r>
    <x v="0"/>
    <x v="4"/>
    <x v="46"/>
    <x v="46"/>
    <n v="427.20999999999992"/>
    <s v="Export_CoGe"/>
    <x v="0"/>
    <s v="SERST"/>
    <x v="8"/>
    <s v="COSTI"/>
    <m/>
    <s v="B.7)"/>
    <s v="7) per servizi"/>
    <x v="2"/>
  </r>
  <r>
    <x v="0"/>
    <x v="4"/>
    <x v="50"/>
    <x v="50"/>
    <n v="911.94"/>
    <s v="Export_CoGe"/>
    <x v="0"/>
    <s v="SERST"/>
    <x v="8"/>
    <s v="COSTI"/>
    <m/>
    <s v="B.7)"/>
    <s v="7) per servizi"/>
    <x v="2"/>
  </r>
  <r>
    <x v="0"/>
    <x v="4"/>
    <x v="52"/>
    <x v="52"/>
    <n v="1123.69"/>
    <s v="Export_CoGe"/>
    <x v="0"/>
    <s v="SERST"/>
    <x v="8"/>
    <s v="COSTI"/>
    <m/>
    <s v="B.7)"/>
    <s v="7) per servizi"/>
    <x v="2"/>
  </r>
  <r>
    <x v="0"/>
    <x v="4"/>
    <x v="56"/>
    <x v="56"/>
    <n v="15592"/>
    <s v="Export_CoGe"/>
    <x v="0"/>
    <s v="SERST"/>
    <x v="8"/>
    <s v="COSTI"/>
    <m/>
    <s v="B.7)"/>
    <s v="7) per servizi"/>
    <x v="4"/>
  </r>
  <r>
    <x v="0"/>
    <x v="4"/>
    <x v="66"/>
    <x v="66"/>
    <n v="2382"/>
    <s v="Export_CoGe"/>
    <x v="0"/>
    <s v="SERST"/>
    <x v="8"/>
    <s v="COSTI"/>
    <m/>
    <s v="B.7)"/>
    <s v="7) per servizi"/>
    <x v="2"/>
  </r>
  <r>
    <x v="0"/>
    <x v="4"/>
    <x v="291"/>
    <x v="291"/>
    <n v="17850"/>
    <s v="Export_CoGe"/>
    <x v="0"/>
    <s v="SERST"/>
    <x v="8"/>
    <s v="COSTI"/>
    <m/>
    <s v="B.7)"/>
    <s v="7) per servizi"/>
    <x v="6"/>
  </r>
  <r>
    <x v="0"/>
    <x v="4"/>
    <x v="292"/>
    <x v="292"/>
    <n v="16899.899999999998"/>
    <s v="Export_CoGe"/>
    <x v="0"/>
    <s v="SERIN"/>
    <x v="6"/>
    <s v="PRD"/>
    <m/>
    <s v="B.7)"/>
    <s v="7) per servizi"/>
    <x v="0"/>
  </r>
  <r>
    <x v="0"/>
    <x v="4"/>
    <x v="293"/>
    <x v="293"/>
    <n v="14300.01"/>
    <s v="Export_CoGe"/>
    <x v="0"/>
    <s v="SERST"/>
    <x v="8"/>
    <s v="COSTI"/>
    <m/>
    <s v="B.7)"/>
    <s v="7) per servizi"/>
    <x v="2"/>
  </r>
  <r>
    <x v="0"/>
    <x v="4"/>
    <x v="295"/>
    <x v="295"/>
    <n v="1250"/>
    <s v="Export_CoGe"/>
    <x v="0"/>
    <s v="SERST"/>
    <x v="8"/>
    <s v="COSTI"/>
    <m/>
    <s v="B.7)"/>
    <s v="7) per servizi"/>
    <x v="2"/>
  </r>
  <r>
    <x v="0"/>
    <x v="4"/>
    <x v="346"/>
    <x v="345"/>
    <n v="7846.32"/>
    <s v="Export_CoGe"/>
    <x v="0"/>
    <s v="ONSTR"/>
    <x v="30"/>
    <s v="EXT"/>
    <m/>
    <s v="B.14)"/>
    <s v="14) oneri diversi di gestione"/>
    <x v="2"/>
  </r>
  <r>
    <x v="0"/>
    <x v="4"/>
    <x v="69"/>
    <x v="69"/>
    <n v="5733.1200000000008"/>
    <s v="Export_CoGe"/>
    <x v="0"/>
    <s v="COSGS"/>
    <x v="4"/>
    <s v="COSTI"/>
    <m/>
    <s v="B.7)"/>
    <s v="7) per servizi"/>
    <x v="2"/>
  </r>
  <r>
    <x v="0"/>
    <x v="4"/>
    <x v="71"/>
    <x v="71"/>
    <n v="1414.1000000000001"/>
    <s v="Export_CoGe"/>
    <x v="0"/>
    <s v="SERIN"/>
    <x v="6"/>
    <s v="PRD"/>
    <m/>
    <s v="B.7)"/>
    <s v="7) per servizi"/>
    <x v="3"/>
  </r>
  <r>
    <x v="0"/>
    <x v="4"/>
    <x v="73"/>
    <x v="73"/>
    <n v="916.69"/>
    <s v="Export_CoGe"/>
    <x v="0"/>
    <s v="COSGS"/>
    <x v="4"/>
    <s v="COSTI"/>
    <m/>
    <s v="B.7)"/>
    <s v="7) per servizi"/>
    <x v="2"/>
  </r>
  <r>
    <x v="0"/>
    <x v="4"/>
    <x v="75"/>
    <x v="75"/>
    <n v="209.37"/>
    <s v="Export_CoGe"/>
    <x v="0"/>
    <s v="COSGS"/>
    <x v="4"/>
    <s v="COSTI"/>
    <m/>
    <s v="B.7)"/>
    <s v="7) per servizi"/>
    <x v="2"/>
  </r>
  <r>
    <x v="0"/>
    <x v="4"/>
    <x v="76"/>
    <x v="76"/>
    <n v="2577.7299999999996"/>
    <s v="Export_CoGe"/>
    <x v="0"/>
    <s v="COSGS"/>
    <x v="4"/>
    <s v="COSTI"/>
    <m/>
    <s v="B.7)"/>
    <s v="7) per servizi"/>
    <x v="2"/>
  </r>
  <r>
    <x v="0"/>
    <x v="4"/>
    <x v="79"/>
    <x v="79"/>
    <n v="1643.5"/>
    <s v="Export_CoGe"/>
    <x v="0"/>
    <s v="SERIN"/>
    <x v="6"/>
    <s v="PRD"/>
    <m/>
    <s v="B.7)"/>
    <s v="7) per servizi"/>
    <x v="0"/>
  </r>
  <r>
    <x v="0"/>
    <x v="4"/>
    <x v="83"/>
    <x v="83"/>
    <n v="25.72"/>
    <s v="Export_CoGe"/>
    <x v="0"/>
    <s v="SERST"/>
    <x v="8"/>
    <s v="COSTI"/>
    <m/>
    <s v="B.7)"/>
    <s v="7) per servizi"/>
    <x v="2"/>
  </r>
  <r>
    <x v="0"/>
    <x v="4"/>
    <x v="85"/>
    <x v="85"/>
    <n v="4984"/>
    <s v="Export_CoGe"/>
    <x v="0"/>
    <s v="SERIN"/>
    <x v="6"/>
    <s v="PRD"/>
    <m/>
    <s v="B.7)"/>
    <s v="7) per servizi"/>
    <x v="2"/>
  </r>
  <r>
    <x v="0"/>
    <x v="4"/>
    <x v="89"/>
    <x v="89"/>
    <n v="24066.799999999999"/>
    <s v="Export_CoGe"/>
    <x v="0"/>
    <s v="SERST"/>
    <x v="8"/>
    <s v="COSTI"/>
    <m/>
    <s v="B.7)"/>
    <s v="7) per servizi"/>
    <x v="2"/>
  </r>
  <r>
    <x v="0"/>
    <x v="4"/>
    <x v="91"/>
    <x v="91"/>
    <n v="2047.4699999999998"/>
    <s v="Export_CoGe"/>
    <x v="0"/>
    <s v="SERST"/>
    <x v="8"/>
    <s v="COSTI"/>
    <m/>
    <s v="B.7)"/>
    <s v="7) per servizi"/>
    <x v="5"/>
  </r>
  <r>
    <x v="0"/>
    <x v="4"/>
    <x v="97"/>
    <x v="97"/>
    <n v="1480"/>
    <s v="Export_CoGe"/>
    <x v="0"/>
    <s v="SERST"/>
    <x v="8"/>
    <s v="COSTI"/>
    <m/>
    <s v="B.7)"/>
    <s v="7) per servizi"/>
    <x v="6"/>
  </r>
  <r>
    <x v="0"/>
    <x v="4"/>
    <x v="99"/>
    <x v="99"/>
    <n v="247.99999999999972"/>
    <s v="Export_CoGe"/>
    <x v="0"/>
    <s v="SERST"/>
    <x v="8"/>
    <s v="COSTI"/>
    <m/>
    <s v="B.7)"/>
    <s v="7) per servizi"/>
    <x v="6"/>
  </r>
  <r>
    <x v="0"/>
    <x v="4"/>
    <x v="100"/>
    <x v="100"/>
    <n v="5302.2"/>
    <s v="Export_CoGe"/>
    <x v="0"/>
    <s v="COSGS"/>
    <x v="4"/>
    <s v="COSTI"/>
    <m/>
    <s v="B.7)"/>
    <s v="7) per servizi"/>
    <x v="2"/>
  </r>
  <r>
    <x v="0"/>
    <x v="4"/>
    <x v="102"/>
    <x v="102"/>
    <n v="600"/>
    <s v="Export_CoGe"/>
    <x v="0"/>
    <s v="SERST"/>
    <x v="8"/>
    <s v="COSTI"/>
    <m/>
    <s v="B.7)"/>
    <s v="7) per servizi"/>
    <x v="6"/>
  </r>
  <r>
    <x v="0"/>
    <x v="4"/>
    <x v="103"/>
    <x v="103"/>
    <n v="2053.61"/>
    <s v="Export_CoGe"/>
    <x v="0"/>
    <s v="COSGS"/>
    <x v="4"/>
    <s v="COSTI"/>
    <m/>
    <s v="B.7)"/>
    <s v="7) per servizi"/>
    <x v="2"/>
  </r>
  <r>
    <x v="0"/>
    <x v="4"/>
    <x v="104"/>
    <x v="104"/>
    <n v="1407.5700000000002"/>
    <s v="Export_CoGe"/>
    <x v="0"/>
    <s v="COSGS"/>
    <x v="4"/>
    <s v="COSTI"/>
    <m/>
    <s v="B.7)"/>
    <s v="7) per servizi"/>
    <x v="5"/>
  </r>
  <r>
    <x v="0"/>
    <x v="4"/>
    <x v="106"/>
    <x v="106"/>
    <n v="586.11"/>
    <s v="Export_CoGe"/>
    <x v="0"/>
    <s v="COSGS"/>
    <x v="4"/>
    <s v="COSTI"/>
    <m/>
    <s v="B.7)"/>
    <s v="7) per servizi"/>
    <x v="5"/>
  </r>
  <r>
    <x v="0"/>
    <x v="4"/>
    <x v="108"/>
    <x v="108"/>
    <n v="621.6"/>
    <s v="Export_CoGe"/>
    <x v="0"/>
    <s v="COSGS"/>
    <x v="4"/>
    <s v="COSTI"/>
    <m/>
    <s v="B.7)"/>
    <s v="7) per servizi"/>
    <x v="5"/>
  </r>
  <r>
    <x v="0"/>
    <x v="4"/>
    <x v="110"/>
    <x v="110"/>
    <n v="6208.11"/>
    <s v="Export_CoGe"/>
    <x v="0"/>
    <s v="COSGS"/>
    <x v="4"/>
    <s v="COSTI"/>
    <m/>
    <s v="B.7)"/>
    <s v="7) per servizi"/>
    <x v="5"/>
  </r>
  <r>
    <x v="0"/>
    <x v="4"/>
    <x v="299"/>
    <x v="299"/>
    <n v="365"/>
    <s v="Export_CoGe"/>
    <x v="0"/>
    <s v="SERST"/>
    <x v="8"/>
    <s v="COSTI"/>
    <m/>
    <s v="B.7)"/>
    <s v="7) per servizi"/>
    <x v="6"/>
  </r>
  <r>
    <x v="0"/>
    <x v="4"/>
    <x v="347"/>
    <x v="346"/>
    <n v="3000"/>
    <s v="Export_CoGe"/>
    <x v="0"/>
    <s v="ONSTR"/>
    <x v="30"/>
    <s v="EXT"/>
    <m/>
    <s v="B.14)"/>
    <s v="14) oneri diversi di gestione"/>
    <x v="2"/>
  </r>
  <r>
    <x v="0"/>
    <x v="4"/>
    <x v="348"/>
    <x v="347"/>
    <n v="250"/>
    <s v="Export_CoGe"/>
    <x v="0"/>
    <s v="SERST"/>
    <x v="8"/>
    <s v="COSTI"/>
    <m/>
    <s v="B.7)"/>
    <s v="7) per servizi"/>
    <x v="6"/>
  </r>
  <r>
    <x v="0"/>
    <x v="4"/>
    <x v="355"/>
    <x v="354"/>
    <n v="1750"/>
    <s v="Export_CoGe"/>
    <x v="0"/>
    <s v="SERST"/>
    <x v="8"/>
    <s v="COSTI"/>
    <m/>
    <s v="B.7)"/>
    <s v="7) per servizi"/>
    <x v="6"/>
  </r>
  <r>
    <x v="0"/>
    <x v="4"/>
    <x v="356"/>
    <x v="355"/>
    <n v="1867.58"/>
    <s v="Export_CoGe"/>
    <x v="0"/>
    <s v="SERST"/>
    <x v="8"/>
    <s v="COSTI"/>
    <m/>
    <s v="B.7)"/>
    <s v="7) per servizi"/>
    <x v="2"/>
  </r>
  <r>
    <x v="0"/>
    <x v="4"/>
    <x v="113"/>
    <x v="113"/>
    <n v="14928.99"/>
    <s v="Export_CoGe"/>
    <x v="0"/>
    <s v="SERIN"/>
    <x v="6"/>
    <s v="PRD"/>
    <m/>
    <s v="B.7)"/>
    <s v="7) per servizi"/>
    <x v="3"/>
  </r>
  <r>
    <x v="0"/>
    <x v="4"/>
    <x v="114"/>
    <x v="114"/>
    <n v="1061.2400000000002"/>
    <s v="Export_CoGe"/>
    <x v="0"/>
    <s v="SERIN"/>
    <x v="6"/>
    <s v="PRD"/>
    <m/>
    <s v="B.7)"/>
    <s v="7) per servizi"/>
    <x v="3"/>
  </r>
  <r>
    <x v="0"/>
    <x v="4"/>
    <x v="116"/>
    <x v="116"/>
    <n v="6523.5"/>
    <s v="Export_CoGe"/>
    <x v="0"/>
    <s v="SERST"/>
    <x v="8"/>
    <s v="COSTI"/>
    <m/>
    <s v="B.7)"/>
    <s v="7) per servizi"/>
    <x v="2"/>
  </r>
  <r>
    <x v="0"/>
    <x v="4"/>
    <x v="118"/>
    <x v="118"/>
    <n v="105"/>
    <s v="Export_CoGe"/>
    <x v="0"/>
    <s v="SERST"/>
    <x v="8"/>
    <s v="COSTI"/>
    <m/>
    <s v="B.7)"/>
    <s v="7) per servizi"/>
    <x v="2"/>
  </r>
  <r>
    <x v="0"/>
    <x v="4"/>
    <x v="119"/>
    <x v="119"/>
    <n v="3352.84"/>
    <s v="Export_CoGe"/>
    <x v="0"/>
    <s v="SERST"/>
    <x v="8"/>
    <s v="COSTI"/>
    <m/>
    <s v="B.7)"/>
    <s v="7) per servizi"/>
    <x v="2"/>
  </r>
  <r>
    <x v="0"/>
    <x v="4"/>
    <x v="121"/>
    <x v="121"/>
    <n v="160.16999999999999"/>
    <s v="Export_CoGe"/>
    <x v="0"/>
    <s v="SERST"/>
    <x v="8"/>
    <s v="COSTI"/>
    <m/>
    <s v="B.7)"/>
    <s v="7) per servizi"/>
    <x v="2"/>
  </r>
  <r>
    <x v="0"/>
    <x v="4"/>
    <x v="360"/>
    <x v="359"/>
    <n v="86.78"/>
    <s v="Export_CoGe"/>
    <x v="0"/>
    <s v="SERST"/>
    <x v="8"/>
    <s v="COSTI"/>
    <m/>
    <s v="B.7)"/>
    <s v="7) per servizi"/>
    <x v="2"/>
  </r>
  <r>
    <x v="0"/>
    <x v="4"/>
    <x v="357"/>
    <x v="356"/>
    <n v="17.489999999999998"/>
    <s v="Export_CoGe"/>
    <x v="0"/>
    <s v="ONSTR"/>
    <x v="30"/>
    <s v="EXT"/>
    <m/>
    <s v="B.14)"/>
    <s v="14) oneri diversi di gestione"/>
    <x v="2"/>
  </r>
  <r>
    <x v="0"/>
    <x v="4"/>
    <x v="123"/>
    <x v="123"/>
    <n v="134"/>
    <s v="Export_CoGe"/>
    <x v="0"/>
    <s v="SERST"/>
    <x v="8"/>
    <s v="COSTI"/>
    <m/>
    <s v="B.7)"/>
    <s v="7) per servizi"/>
    <x v="2"/>
  </r>
  <r>
    <x v="0"/>
    <x v="4"/>
    <x v="125"/>
    <x v="125"/>
    <n v="911.99999999999989"/>
    <s v="Export_CoGe"/>
    <x v="0"/>
    <s v="SERST"/>
    <x v="8"/>
    <s v="COSTI"/>
    <m/>
    <s v="B.7)"/>
    <s v="7) per servizi"/>
    <x v="6"/>
  </r>
  <r>
    <x v="0"/>
    <x v="4"/>
    <x v="127"/>
    <x v="127"/>
    <n v="4058.49999999998"/>
    <s v="Export_CoGe"/>
    <x v="0"/>
    <s v="SERST"/>
    <x v="8"/>
    <s v="COSTI"/>
    <m/>
    <s v="B.7)"/>
    <s v="7) per servizi"/>
    <x v="4"/>
  </r>
  <r>
    <x v="0"/>
    <x v="4"/>
    <x v="301"/>
    <x v="301"/>
    <n v="546.63"/>
    <s v="Export_CoGe"/>
    <x v="0"/>
    <s v="COSGS"/>
    <x v="4"/>
    <s v="COSTI"/>
    <m/>
    <s v="B.7)"/>
    <s v="7) per servizi"/>
    <x v="2"/>
  </r>
  <r>
    <x v="0"/>
    <x v="4"/>
    <x v="131"/>
    <x v="131"/>
    <n v="35.67"/>
    <s v="Export_CoGe"/>
    <x v="0"/>
    <s v="COSGS"/>
    <x v="4"/>
    <s v="COSTI"/>
    <m/>
    <s v="B.7)"/>
    <s v="7) per servizi"/>
    <x v="2"/>
  </r>
  <r>
    <x v="0"/>
    <x v="4"/>
    <x v="133"/>
    <x v="133"/>
    <n v="1012.1999999999999"/>
    <s v="Export_CoGe"/>
    <x v="0"/>
    <s v="SERST"/>
    <x v="8"/>
    <s v="COSTI"/>
    <m/>
    <s v="B.7)"/>
    <s v="7) per servizi"/>
    <x v="4"/>
  </r>
  <r>
    <x v="0"/>
    <x v="4"/>
    <x v="136"/>
    <x v="136"/>
    <n v="371.11"/>
    <s v="Export_CoGe"/>
    <x v="0"/>
    <s v="SERST"/>
    <x v="8"/>
    <s v="COSTI"/>
    <m/>
    <s v="B.7)"/>
    <s v="7) per servizi"/>
    <x v="2"/>
  </r>
  <r>
    <x v="0"/>
    <x v="4"/>
    <x v="361"/>
    <x v="360"/>
    <n v="4800"/>
    <s v="Export_CoGe"/>
    <x v="0"/>
    <s v="SERST"/>
    <x v="8"/>
    <s v="COSTI"/>
    <m/>
    <s v="B.7)"/>
    <s v="7) per servizi"/>
    <x v="6"/>
  </r>
  <r>
    <x v="0"/>
    <x v="4"/>
    <x v="362"/>
    <x v="361"/>
    <n v="500"/>
    <s v="Export_CoGe"/>
    <x v="0"/>
    <s v="SERST"/>
    <x v="8"/>
    <s v="COSTI"/>
    <s v="CONSGRANT"/>
    <s v="B.7)"/>
    <s v="7) per servizi"/>
    <x v="8"/>
  </r>
  <r>
    <x v="0"/>
    <x v="4"/>
    <x v="363"/>
    <x v="362"/>
    <n v="1080.5900000000001"/>
    <s v="Export_CoGe"/>
    <x v="0"/>
    <s v="SERST"/>
    <x v="8"/>
    <s v="COSTI"/>
    <m/>
    <s v="B.7)"/>
    <s v="7) per servizi"/>
    <x v="2"/>
  </r>
  <r>
    <x v="0"/>
    <x v="4"/>
    <x v="358"/>
    <x v="357"/>
    <n v="1618.67"/>
    <s v="Export_CoGe"/>
    <x v="0"/>
    <s v="SERST"/>
    <x v="8"/>
    <s v="COSTI"/>
    <s v="SPESGRANT"/>
    <s v="B.7)"/>
    <s v="7) per servizi"/>
    <x v="6"/>
  </r>
  <r>
    <x v="0"/>
    <x v="4"/>
    <x v="137"/>
    <x v="137"/>
    <n v="430.05"/>
    <s v="Export_CoGe"/>
    <x v="0"/>
    <s v="AFFIT"/>
    <x v="17"/>
    <s v="AFF"/>
    <m/>
    <s v="B.8)"/>
    <s v="8) per godimento di beni di terzi"/>
    <x v="2"/>
  </r>
  <r>
    <x v="0"/>
    <x v="4"/>
    <x v="138"/>
    <x v="138"/>
    <n v="3000"/>
    <s v="Export_CoGe"/>
    <x v="0"/>
    <s v="AFFIT"/>
    <x v="17"/>
    <s v="AFF"/>
    <m/>
    <s v="B.8)"/>
    <s v="8) per godimento di beni di terzi"/>
    <x v="2"/>
  </r>
  <r>
    <x v="0"/>
    <x v="4"/>
    <x v="139"/>
    <x v="139"/>
    <n v="9595"/>
    <s v="Export_CoGe"/>
    <x v="0"/>
    <s v="AFFIT"/>
    <x v="17"/>
    <s v="AFF"/>
    <m/>
    <s v="B.8)"/>
    <s v="8) per godimento di beni di terzi"/>
    <x v="2"/>
  </r>
  <r>
    <x v="0"/>
    <x v="4"/>
    <x v="140"/>
    <x v="140"/>
    <n v="300"/>
    <s v="Export_CoGe"/>
    <x v="0"/>
    <s v="AFFIT"/>
    <x v="17"/>
    <s v="AFF"/>
    <m/>
    <s v="B.8)"/>
    <s v="8) per godimento di beni di terzi"/>
    <x v="2"/>
  </r>
  <r>
    <x v="0"/>
    <x v="4"/>
    <x v="141"/>
    <x v="141"/>
    <n v="3228"/>
    <s v="Export_CoGe"/>
    <x v="0"/>
    <s v="AFFIT"/>
    <x v="17"/>
    <s v="AFF"/>
    <m/>
    <s v="B.8)"/>
    <s v="8) per godimento di beni di terzi"/>
    <x v="2"/>
  </r>
  <r>
    <x v="0"/>
    <x v="4"/>
    <x v="142"/>
    <x v="142"/>
    <n v="7556.9400000000005"/>
    <s v="Export_CoGe"/>
    <x v="0"/>
    <s v="AFFIT"/>
    <x v="17"/>
    <s v="AFF"/>
    <m/>
    <s v="B.8)"/>
    <s v="8) per godimento di beni di terzi"/>
    <x v="2"/>
  </r>
  <r>
    <x v="0"/>
    <x v="4"/>
    <x v="143"/>
    <x v="143"/>
    <n v="300"/>
    <s v="Export_CoGe"/>
    <x v="0"/>
    <s v="AFFIT"/>
    <x v="17"/>
    <s v="AFF"/>
    <m/>
    <s v="B.8)"/>
    <s v="8) per godimento di beni di terzi"/>
    <x v="2"/>
  </r>
  <r>
    <x v="0"/>
    <x v="4"/>
    <x v="144"/>
    <x v="144"/>
    <n v="11108.52"/>
    <s v="Export_CoGe"/>
    <x v="0"/>
    <s v="AFFIT"/>
    <x v="17"/>
    <s v="AFF"/>
    <m/>
    <s v="B.8)"/>
    <s v="8) per godimento di beni di terzi"/>
    <x v="2"/>
  </r>
  <r>
    <x v="0"/>
    <x v="4"/>
    <x v="146"/>
    <x v="146"/>
    <n v="4635"/>
    <s v="Export_CoGe"/>
    <x v="0"/>
    <s v="AFFIT"/>
    <x v="17"/>
    <s v="AFF"/>
    <m/>
    <s v="B.8)"/>
    <s v="8) per godimento di beni di terzi"/>
    <x v="2"/>
  </r>
  <r>
    <x v="0"/>
    <x v="4"/>
    <x v="148"/>
    <x v="148"/>
    <n v="1000"/>
    <s v="Export_CoGe"/>
    <x v="0"/>
    <s v="AFFIT"/>
    <x v="17"/>
    <s v="AFF"/>
    <m/>
    <s v="B.8)"/>
    <s v="8) per godimento di beni di terzi"/>
    <x v="2"/>
  </r>
  <r>
    <x v="0"/>
    <x v="4"/>
    <x v="150"/>
    <x v="150"/>
    <n v="10835.97"/>
    <s v="Export_CoGe"/>
    <x v="0"/>
    <s v="AFFIT"/>
    <x v="17"/>
    <s v="AFF"/>
    <m/>
    <s v="B.8)"/>
    <s v="8) per godimento di beni di terzi"/>
    <x v="2"/>
  </r>
  <r>
    <x v="0"/>
    <x v="4"/>
    <x v="364"/>
    <x v="363"/>
    <n v="2346"/>
    <s v="Export_CoGe"/>
    <x v="0"/>
    <s v="AFFIT"/>
    <x v="17"/>
    <s v="AFF"/>
    <m/>
    <s v="B.8)"/>
    <s v="8) per godimento di beni di terzi"/>
    <x v="2"/>
  </r>
  <r>
    <x v="0"/>
    <x v="4"/>
    <x v="152"/>
    <x v="152"/>
    <n v="30000"/>
    <s v="Export_CoGe"/>
    <x v="0"/>
    <s v="COSGS"/>
    <x v="4"/>
    <s v="COSTI"/>
    <m/>
    <s v="B.8)"/>
    <s v="8) per godimento di beni di terzi"/>
    <x v="2"/>
  </r>
  <r>
    <x v="0"/>
    <x v="4"/>
    <x v="155"/>
    <x v="155"/>
    <n v="7377.64"/>
    <s v="Export_CoGe"/>
    <x v="0"/>
    <s v="COSGS"/>
    <x v="4"/>
    <s v="COSTI"/>
    <m/>
    <s v="B.8)"/>
    <s v="8) per godimento di beni di terzi"/>
    <x v="2"/>
  </r>
  <r>
    <x v="0"/>
    <x v="4"/>
    <x v="156"/>
    <x v="156"/>
    <n v="2939.25"/>
    <s v="Export_CoGe"/>
    <x v="0"/>
    <s v="COSGS"/>
    <x v="4"/>
    <s v="COSTI"/>
    <m/>
    <s v="B.8)"/>
    <s v="8) per godimento di beni di terzi"/>
    <x v="2"/>
  </r>
  <r>
    <x v="0"/>
    <x v="4"/>
    <x v="198"/>
    <x v="198"/>
    <n v="222855.5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4"/>
    <x v="203"/>
    <x v="203"/>
    <n v="1455.35"/>
    <s v="Export_CoGe"/>
    <x v="0"/>
    <s v="COSGS"/>
    <x v="4"/>
    <s v="COSTI"/>
    <m/>
    <s v="B.14)"/>
    <s v="14) oneri diversi di gestione"/>
    <x v="2"/>
  </r>
  <r>
    <x v="0"/>
    <x v="4"/>
    <x v="204"/>
    <x v="204"/>
    <n v="400"/>
    <s v="Export_CoGe"/>
    <x v="0"/>
    <s v="COSGS"/>
    <x v="4"/>
    <s v="COSTI"/>
    <m/>
    <s v="B.14)"/>
    <s v="14) oneri diversi di gestione"/>
    <x v="2"/>
  </r>
  <r>
    <x v="0"/>
    <x v="4"/>
    <x v="206"/>
    <x v="206"/>
    <n v="2"/>
    <s v="Export_CoGe"/>
    <x v="0"/>
    <s v="COSGS"/>
    <x v="4"/>
    <s v="COSTI"/>
    <m/>
    <s v="B.14)"/>
    <s v="14) oneri diversi di gestione"/>
    <x v="2"/>
  </r>
  <r>
    <x v="0"/>
    <x v="4"/>
    <x v="208"/>
    <x v="208"/>
    <n v="276.85000000000002"/>
    <s v="Export_CoGe"/>
    <x v="0"/>
    <s v="COSGS"/>
    <x v="4"/>
    <s v="COSTI"/>
    <m/>
    <s v="B.14)"/>
    <s v="14) oneri diversi di gestione"/>
    <x v="2"/>
  </r>
  <r>
    <x v="0"/>
    <x v="4"/>
    <x v="213"/>
    <x v="213"/>
    <n v="32.799999999999997"/>
    <s v="Export_CoGe"/>
    <x v="0"/>
    <s v="COSGS"/>
    <x v="4"/>
    <s v="COSTI"/>
    <m/>
    <s v="B.14)"/>
    <s v="14) oneri diversi di gestione"/>
    <x v="2"/>
  </r>
  <r>
    <x v="0"/>
    <x v="4"/>
    <x v="217"/>
    <x v="217"/>
    <n v="370.28"/>
    <s v="Export_CoGe"/>
    <x v="0"/>
    <s v="ONSTR"/>
    <x v="30"/>
    <s v="EXT"/>
    <m/>
    <s v="B.14)"/>
    <s v="14) oneri diversi di gestione"/>
    <x v="2"/>
  </r>
  <r>
    <x v="0"/>
    <x v="4"/>
    <x v="218"/>
    <x v="218"/>
    <n v="594.3900000000001"/>
    <s v="Export_CoGe"/>
    <x v="0"/>
    <s v="COSGS"/>
    <x v="4"/>
    <s v="COSTI"/>
    <m/>
    <s v="B.14)"/>
    <s v="14) oneri diversi di gestione"/>
    <x v="2"/>
  </r>
  <r>
    <x v="0"/>
    <x v="4"/>
    <x v="219"/>
    <x v="219"/>
    <n v="512.79"/>
    <s v="Export_CoGe"/>
    <x v="0"/>
    <s v="COSGS"/>
    <x v="4"/>
    <s v="COSTI"/>
    <m/>
    <s v="B.14)"/>
    <s v="14) oneri diversi di gestione"/>
    <x v="2"/>
  </r>
  <r>
    <x v="0"/>
    <x v="4"/>
    <x v="223"/>
    <x v="223"/>
    <n v="19.87999999999397"/>
    <s v="Export_CoGe"/>
    <x v="0"/>
    <s v="COSGS"/>
    <x v="4"/>
    <s v="COSTI"/>
    <m/>
    <s v="B.14)"/>
    <s v="14) oneri diversi di gestione"/>
    <x v="2"/>
  </r>
  <r>
    <x v="0"/>
    <x v="4"/>
    <x v="225"/>
    <x v="225"/>
    <n v="2.9899999999998927"/>
    <s v="Export_CoGe"/>
    <x v="0"/>
    <s v="COSGS"/>
    <x v="4"/>
    <s v="COSTI"/>
    <m/>
    <s v="B.14)"/>
    <s v="14) oneri diversi di gestione"/>
    <x v="2"/>
  </r>
  <r>
    <x v="0"/>
    <x v="4"/>
    <x v="226"/>
    <x v="226"/>
    <n v="1001.76"/>
    <s v="Export_CoGe"/>
    <x v="0"/>
    <s v="ONSTR"/>
    <x v="30"/>
    <s v="EXT"/>
    <m/>
    <s v="B.14)"/>
    <s v="14) oneri diversi di gestione"/>
    <x v="2"/>
  </r>
  <r>
    <x v="0"/>
    <x v="4"/>
    <x v="306"/>
    <x v="306"/>
    <n v="61.6200000000008"/>
    <s v="Export_CoGe"/>
    <x v="0"/>
    <s v="COSGS"/>
    <x v="4"/>
    <s v="COSTI"/>
    <m/>
    <s v="B.14)"/>
    <s v="14) oneri diversi di gestione"/>
    <x v="4"/>
  </r>
  <r>
    <x v="0"/>
    <x v="4"/>
    <x v="231"/>
    <x v="231"/>
    <n v="7314.6100000000006"/>
    <s v="Export_CoGe"/>
    <x v="0"/>
    <s v="ONFIN"/>
    <x v="32"/>
    <s v="FIN"/>
    <m/>
    <s v="C.17)"/>
    <s v="17) interessi e altri oneri finanziari"/>
    <x v="7"/>
  </r>
  <r>
    <x v="0"/>
    <x v="4"/>
    <x v="233"/>
    <x v="233"/>
    <n v="2799.9900000000002"/>
    <s v="Export_CoGe"/>
    <x v="0"/>
    <s v="ONFIN"/>
    <x v="32"/>
    <s v="FIN"/>
    <m/>
    <s v="C.17)"/>
    <s v="17) interessi e altri oneri finanziari"/>
    <x v="7"/>
  </r>
  <r>
    <x v="0"/>
    <x v="4"/>
    <x v="235"/>
    <x v="235"/>
    <n v="472.26000000000005"/>
    <s v="Export_CoGe"/>
    <x v="0"/>
    <s v="ONFIN"/>
    <x v="32"/>
    <s v="FIN"/>
    <m/>
    <s v="C.17)"/>
    <s v="17) interessi e altri oneri finanziari"/>
    <x v="7"/>
  </r>
  <r>
    <x v="0"/>
    <x v="4"/>
    <x v="349"/>
    <x v="348"/>
    <n v="3474.52"/>
    <s v="Export_CoGe"/>
    <x v="0"/>
    <s v="ONFIN"/>
    <x v="32"/>
    <s v="FIN"/>
    <m/>
    <s v="C.17)"/>
    <s v="17) interessi e altri oneri finanziari"/>
    <x v="7"/>
  </r>
  <r>
    <x v="0"/>
    <x v="4"/>
    <x v="237"/>
    <x v="237"/>
    <n v="1488.9299999999998"/>
    <s v="Export_CoGe"/>
    <x v="0"/>
    <s v="ONFIN"/>
    <x v="32"/>
    <s v="FIN"/>
    <m/>
    <s v="C.17)"/>
    <s v="17) interessi e altri oneri finanziari"/>
    <x v="7"/>
  </r>
  <r>
    <x v="0"/>
    <x v="4"/>
    <x v="238"/>
    <x v="238"/>
    <n v="3611.64"/>
    <s v="Export_CoGe"/>
    <x v="0"/>
    <s v="RICOP"/>
    <x v="33"/>
    <s v="RIC"/>
    <m/>
    <s v="A.1)"/>
    <s v="1) ricavi delle vendite e delle prestazioni"/>
    <x v="6"/>
  </r>
  <r>
    <x v="0"/>
    <x v="4"/>
    <x v="239"/>
    <x v="239"/>
    <n v="-581821.24"/>
    <s v="Export_CoGe"/>
    <x v="0"/>
    <s v="RICOP"/>
    <x v="33"/>
    <s v="RIC"/>
    <m/>
    <s v="A.1)"/>
    <s v="1) ricavi delle vendite e delle prestazioni"/>
    <x v="5"/>
  </r>
  <r>
    <x v="0"/>
    <x v="4"/>
    <x v="241"/>
    <x v="241"/>
    <n v="-123235.59"/>
    <s v="Export_CoGe"/>
    <x v="0"/>
    <s v="RICOP"/>
    <x v="33"/>
    <s v="RIC"/>
    <m/>
    <s v="A.1)"/>
    <s v="1) ricavi delle vendite e delle prestazioni"/>
    <x v="5"/>
  </r>
  <r>
    <x v="0"/>
    <x v="4"/>
    <x v="243"/>
    <x v="243"/>
    <n v="-1315.9099999999999"/>
    <s v="Export_CoGe"/>
    <x v="0"/>
    <s v="RICOP"/>
    <x v="33"/>
    <s v="RIC"/>
    <m/>
    <s v="A.1)"/>
    <s v="1) ricavi delle vendite e delle prestazioni"/>
    <x v="6"/>
  </r>
  <r>
    <x v="0"/>
    <x v="4"/>
    <x v="244"/>
    <x v="244"/>
    <n v="-1561.5099999999975"/>
    <s v="Export_CoGe"/>
    <x v="0"/>
    <s v="RICOP"/>
    <x v="33"/>
    <s v="RIC"/>
    <m/>
    <s v="A.1)"/>
    <s v="1) ricavi delle vendite e delle prestazioni"/>
    <x v="6"/>
  </r>
  <r>
    <x v="0"/>
    <x v="4"/>
    <x v="245"/>
    <x v="245"/>
    <n v="-84149.26"/>
    <s v="Export_CoGe"/>
    <x v="0"/>
    <s v="RICOP"/>
    <x v="33"/>
    <s v="RIC"/>
    <m/>
    <s v="A.1)"/>
    <s v="1) ricavi delle vendite e delle prestazioni"/>
    <x v="7"/>
  </r>
  <r>
    <x v="0"/>
    <x v="4"/>
    <x v="350"/>
    <x v="349"/>
    <n v="-267734.24"/>
    <s v="Export_CoGe"/>
    <x v="0"/>
    <s v="RICOP"/>
    <x v="33"/>
    <s v="RIC"/>
    <m/>
    <s v="A.1)"/>
    <s v="1) ricavi delle vendite e delle prestazioni"/>
    <x v="5"/>
  </r>
  <r>
    <x v="0"/>
    <x v="4"/>
    <x v="246"/>
    <x v="246"/>
    <n v="-326.89999999999964"/>
    <s v="Export_CoGe"/>
    <x v="0"/>
    <s v="RICOP"/>
    <x v="33"/>
    <s v="RIC"/>
    <m/>
    <s v="A.1)"/>
    <s v="1) ricavi delle vendite e delle prestazioni"/>
    <x v="6"/>
  </r>
  <r>
    <x v="0"/>
    <x v="4"/>
    <x v="247"/>
    <x v="247"/>
    <n v="-30710"/>
    <s v="Export_CoGe"/>
    <x v="0"/>
    <s v="ONSTR"/>
    <x v="30"/>
    <s v="EXT"/>
    <m/>
    <s v="B.14)"/>
    <s v="14) oneri diversi di gestione"/>
    <x v="2"/>
  </r>
  <r>
    <x v="0"/>
    <x v="4"/>
    <x v="249"/>
    <x v="249"/>
    <n v="-255483.9"/>
    <s v="Export_CoGe"/>
    <x v="0"/>
    <s v="ALTRI"/>
    <x v="34"/>
    <s v="ALTRI"/>
    <m/>
    <s v="A.1)"/>
    <s v="1) ricavi delle vendite e delle prestazioni"/>
    <x v="7"/>
  </r>
  <r>
    <x v="0"/>
    <x v="4"/>
    <x v="250"/>
    <x v="250"/>
    <n v="-391290.18999999994"/>
    <s v="Export_CoGe"/>
    <x v="0"/>
    <s v="CORR"/>
    <x v="35"/>
    <s v="CORR"/>
    <m/>
    <s v="A.1)"/>
    <s v="1) ricavi delle vendite e delle prestazioni"/>
    <x v="6"/>
  </r>
  <r>
    <x v="0"/>
    <x v="4"/>
    <x v="257"/>
    <x v="257"/>
    <n v="-0.03"/>
    <s v="Export_CoGe"/>
    <x v="0"/>
    <s v="ALTRI"/>
    <x v="34"/>
    <s v="ALTRI"/>
    <m/>
    <s v="A.5)"/>
    <s v="5) altri ricavi e proventi, con separata indicazione dei contributi in conto esercizio"/>
    <x v="2"/>
  </r>
  <r>
    <x v="0"/>
    <x v="4"/>
    <x v="259"/>
    <x v="259"/>
    <n v="-2.4300000000002284"/>
    <s v="Export_CoGe"/>
    <x v="0"/>
    <s v="ALTRI"/>
    <x v="34"/>
    <s v="ALTRI"/>
    <m/>
    <s v="A.5)"/>
    <s v="5) altri ricavi e proventi, con separata indicazione dei contributi in conto esercizio"/>
    <x v="2"/>
  </r>
  <r>
    <x v="0"/>
    <x v="4"/>
    <x v="309"/>
    <x v="309"/>
    <n v="-1838.8799999999994"/>
    <s v="Export_CoGe"/>
    <x v="0"/>
    <s v="ALTRI"/>
    <x v="34"/>
    <s v="ALTRI"/>
    <m/>
    <s v="A.5)"/>
    <s v="5) altri ricavi e proventi, con separata indicazione dei contributi in conto esercizio"/>
    <x v="2"/>
  </r>
  <r>
    <x v="0"/>
    <x v="4"/>
    <x v="266"/>
    <x v="266"/>
    <n v="-272.37"/>
    <s v="Export_CoGe"/>
    <x v="0"/>
    <s v="ONSTR"/>
    <x v="30"/>
    <s v="EXT"/>
    <m/>
    <s v="A.5)"/>
    <s v="5) altri ricavi e proventi, con separata indicazione dei contributi in conto esercizio"/>
    <x v="2"/>
  </r>
  <r>
    <x v="0"/>
    <x v="4"/>
    <x v="267"/>
    <x v="267"/>
    <n v="-63.55"/>
    <s v="Export_CoGe"/>
    <x v="0"/>
    <s v="ALTRI"/>
    <x v="34"/>
    <s v="ALTRI"/>
    <m/>
    <s v="A.5)"/>
    <s v="5) altri ricavi e proventi, con separata indicazione dei contributi in conto esercizio"/>
    <x v="8"/>
  </r>
  <r>
    <x v="0"/>
    <x v="4"/>
    <x v="311"/>
    <x v="311"/>
    <n v="-114941.55"/>
    <s v="Export_CoGe"/>
    <x v="0"/>
    <s v="ACQDI"/>
    <x v="0"/>
    <s v="ACQ"/>
    <m/>
    <s v="A.5)"/>
    <s v="5) altri ricavi e proventi, con separata indicazione dei contributi in conto esercizio"/>
    <x v="2"/>
  </r>
  <r>
    <x v="0"/>
    <x v="4"/>
    <x v="276"/>
    <x v="276"/>
    <n v="-84.36"/>
    <s v="Export_CoGe"/>
    <x v="0"/>
    <s v="ONFIN"/>
    <x v="32"/>
    <s v="FIN"/>
    <m/>
    <s v="C.16)"/>
    <s v="16) altri proventi finanziari"/>
    <x v="4"/>
  </r>
  <r>
    <x v="0"/>
    <x v="4"/>
    <x v="2"/>
    <x v="2"/>
    <n v="10000"/>
    <s v="Export_CoGe"/>
    <x v="1"/>
    <s v="23.I.IMM"/>
    <x v="1"/>
    <s v="IMM"/>
    <m/>
    <s v="23.I.IMM"/>
    <s v="Immobilizzazioni Immateriali"/>
    <x v="1"/>
  </r>
  <r>
    <x v="0"/>
    <x v="4"/>
    <x v="4"/>
    <x v="4"/>
    <n v="6343"/>
    <s v="Export_CoGe"/>
    <x v="1"/>
    <s v="23.I.IMM"/>
    <x v="1"/>
    <s v="IMM"/>
    <m/>
    <s v="23.I.IMM"/>
    <s v="Immobilizzazioni Immateriali"/>
    <x v="1"/>
  </r>
  <r>
    <x v="0"/>
    <x v="4"/>
    <x v="6"/>
    <x v="6"/>
    <n v="57925"/>
    <s v="Export_CoGe"/>
    <x v="1"/>
    <s v="23.I.IMM"/>
    <x v="1"/>
    <s v="IMM"/>
    <m/>
    <s v="23.I.IMM"/>
    <s v="Immobilizzazioni Immateriali"/>
    <x v="1"/>
  </r>
  <r>
    <x v="0"/>
    <x v="4"/>
    <x v="8"/>
    <x v="8"/>
    <n v="100000"/>
    <s v="Export_CoGe"/>
    <x v="1"/>
    <s v="23.I.IMM"/>
    <x v="1"/>
    <s v="IMM"/>
    <m/>
    <s v="23.I.IMM"/>
    <s v="Immobilizzazioni Immateriali"/>
    <x v="1"/>
  </r>
  <r>
    <x v="0"/>
    <x v="4"/>
    <x v="10"/>
    <x v="10"/>
    <n v="168277.53"/>
    <s v="Export_CoGe"/>
    <x v="1"/>
    <s v="23.I.IMM"/>
    <x v="1"/>
    <s v="IMM"/>
    <m/>
    <s v="23.I.IMM"/>
    <s v="Immobilizzazioni Immateriali"/>
    <x v="1"/>
  </r>
  <r>
    <x v="0"/>
    <x v="4"/>
    <x v="12"/>
    <x v="12"/>
    <n v="87545.25"/>
    <s v="Export_CoGe"/>
    <x v="1"/>
    <s v="24.I.MAT"/>
    <x v="3"/>
    <s v="MAT"/>
    <m/>
    <s v="24.I.MAT"/>
    <s v="Immobilizzazioni Materiali"/>
    <x v="1"/>
  </r>
  <r>
    <x v="0"/>
    <x v="4"/>
    <x v="14"/>
    <x v="14"/>
    <n v="693957.03"/>
    <s v="Export_CoGe"/>
    <x v="1"/>
    <s v="24.I.MAT"/>
    <x v="3"/>
    <s v="MAT"/>
    <m/>
    <s v="24.I.MAT"/>
    <s v="Immobilizzazioni Materiali"/>
    <x v="1"/>
  </r>
  <r>
    <x v="0"/>
    <x v="4"/>
    <x v="16"/>
    <x v="16"/>
    <n v="104261.51"/>
    <s v="Export_CoGe"/>
    <x v="1"/>
    <s v="24.I.MAT"/>
    <x v="3"/>
    <s v="MAT"/>
    <m/>
    <s v="24.I.MAT"/>
    <s v="Immobilizzazioni Materiali"/>
    <x v="1"/>
  </r>
  <r>
    <x v="0"/>
    <x v="4"/>
    <x v="18"/>
    <x v="18"/>
    <n v="202071.74"/>
    <s v="Export_CoGe"/>
    <x v="1"/>
    <s v="24.I.MAT"/>
    <x v="3"/>
    <s v="MAT"/>
    <m/>
    <s v="24.I.MAT"/>
    <s v="Immobilizzazioni Materiali"/>
    <x v="1"/>
  </r>
  <r>
    <x v="0"/>
    <x v="4"/>
    <x v="21"/>
    <x v="21"/>
    <n v="229871.05000000002"/>
    <s v="Export_CoGe"/>
    <x v="1"/>
    <s v="24.I.MAT"/>
    <x v="3"/>
    <s v="MAT"/>
    <m/>
    <s v="24.I.MAT"/>
    <s v="Immobilizzazioni Materiali"/>
    <x v="1"/>
  </r>
  <r>
    <x v="0"/>
    <x v="4"/>
    <x v="24"/>
    <x v="24"/>
    <n v="75419.930000000008"/>
    <s v="Export_CoGe"/>
    <x v="1"/>
    <s v="24.I.MAT"/>
    <x v="3"/>
    <s v="MAT"/>
    <m/>
    <s v="24.I.MAT"/>
    <s v="Immobilizzazioni Materiali"/>
    <x v="1"/>
  </r>
  <r>
    <x v="0"/>
    <x v="4"/>
    <x v="26"/>
    <x v="26"/>
    <n v="16409.09"/>
    <s v="Export_CoGe"/>
    <x v="1"/>
    <s v="24.I.MAT"/>
    <x v="3"/>
    <s v="MAT"/>
    <m/>
    <s v="24.I.MAT"/>
    <s v="Immobilizzazioni Materiali"/>
    <x v="1"/>
  </r>
  <r>
    <x v="0"/>
    <x v="4"/>
    <x v="28"/>
    <x v="28"/>
    <n v="93951.49"/>
    <s v="Export_CoGe"/>
    <x v="1"/>
    <s v="24.I.MAT"/>
    <x v="3"/>
    <s v="MAT"/>
    <m/>
    <s v="24.I.MAT"/>
    <s v="Immobilizzazioni Materiali"/>
    <x v="1"/>
  </r>
  <r>
    <x v="0"/>
    <x v="4"/>
    <x v="30"/>
    <x v="30"/>
    <n v="2625"/>
    <s v="Export_CoGe"/>
    <x v="1"/>
    <s v="24.I.MAT"/>
    <x v="3"/>
    <s v="MAT"/>
    <m/>
    <s v="24.I.MAT"/>
    <s v="Immobilizzazioni Materiali"/>
    <x v="1"/>
  </r>
  <r>
    <x v="0"/>
    <x v="4"/>
    <x v="36"/>
    <x v="36"/>
    <n v="340"/>
    <s v="Export_CoGe"/>
    <x v="1"/>
    <s v="25.I.FIN"/>
    <x v="7"/>
    <s v="IFIN"/>
    <m/>
    <s v="25.I.FIN"/>
    <s v="Immobilizzazioni Finanziarie"/>
    <x v="1"/>
  </r>
  <r>
    <x v="0"/>
    <x v="4"/>
    <x v="38"/>
    <x v="38"/>
    <n v="2500"/>
    <s v="Export_CoGe"/>
    <x v="1"/>
    <s v="25.I.FIN"/>
    <x v="7"/>
    <s v="IFIN"/>
    <m/>
    <s v="25.I.FIN"/>
    <s v="Immobilizzazioni Finanziarie"/>
    <x v="1"/>
  </r>
  <r>
    <x v="0"/>
    <x v="4"/>
    <x v="40"/>
    <x v="40"/>
    <n v="250"/>
    <s v="Export_CoGe"/>
    <x v="1"/>
    <s v="25.I.FIN"/>
    <x v="7"/>
    <s v="IFIN"/>
    <m/>
    <s v="25.I.FIN"/>
    <s v="Immobilizzazioni Finanziarie"/>
    <x v="1"/>
  </r>
  <r>
    <x v="0"/>
    <x v="4"/>
    <x v="317"/>
    <x v="317"/>
    <n v="997500"/>
    <s v="Export_CoGe"/>
    <x v="1"/>
    <s v="25.I.FIN"/>
    <x v="7"/>
    <s v="IFIN"/>
    <m/>
    <s v="25.I.FIN"/>
    <s v="Immobilizzazioni Finanziarie"/>
    <x v="1"/>
  </r>
  <r>
    <x v="0"/>
    <x v="4"/>
    <x v="318"/>
    <x v="318"/>
    <n v="5870.22"/>
    <s v="Export_CoGe"/>
    <x v="1"/>
    <s v="25.I.FIN"/>
    <x v="7"/>
    <s v="IFIN"/>
    <m/>
    <s v="25.I.FIN"/>
    <s v="Immobilizzazioni Finanziarie"/>
    <x v="1"/>
  </r>
  <r>
    <x v="0"/>
    <x v="4"/>
    <x v="351"/>
    <x v="350"/>
    <n v="84646.24"/>
    <s v="Export_CoGe"/>
    <x v="1"/>
    <s v="25.I.FIN"/>
    <x v="7"/>
    <s v="IFIN"/>
    <m/>
    <s v="25.I.FIN"/>
    <s v="Immobilizzazioni Finanziarie"/>
    <x v="1"/>
  </r>
  <r>
    <x v="0"/>
    <x v="4"/>
    <x v="45"/>
    <x v="45"/>
    <n v="153350"/>
    <s v="Export_CoGe"/>
    <x v="1"/>
    <s v="26.MAG"/>
    <x v="9"/>
    <s v="MAG"/>
    <m/>
    <s v="26.MAG"/>
    <s v="Rimanenze"/>
    <x v="1"/>
  </r>
  <r>
    <x v="0"/>
    <x v="4"/>
    <x v="49"/>
    <x v="49"/>
    <n v="1112968"/>
    <s v="Export_CoGe"/>
    <x v="1"/>
    <s v="26.MAG"/>
    <x v="9"/>
    <s v="MAG"/>
    <m/>
    <s v="26.MAG"/>
    <s v="Rimanenze"/>
    <x v="1"/>
  </r>
  <r>
    <x v="0"/>
    <x v="4"/>
    <x v="51"/>
    <x v="51"/>
    <n v="782628.6199999922"/>
    <s v="Export_CoGe"/>
    <x v="1"/>
    <s v="27.CLI"/>
    <x v="10"/>
    <s v="CLI"/>
    <m/>
    <s v="27.CLI"/>
    <s v="Crediti Commerciali"/>
    <x v="1"/>
  </r>
  <r>
    <x v="0"/>
    <x v="4"/>
    <x v="53"/>
    <x v="53"/>
    <n v="96012.620000000024"/>
    <s v="Export_CoGe"/>
    <x v="1"/>
    <s v="27.CLI"/>
    <x v="10"/>
    <s v="CLI"/>
    <m/>
    <s v="27.CLI"/>
    <s v="Crediti Commerciali"/>
    <x v="1"/>
  </r>
  <r>
    <x v="0"/>
    <x v="4"/>
    <x v="55"/>
    <x v="55"/>
    <n v="2379.9999999999418"/>
    <s v="Export_CoGe"/>
    <x v="1"/>
    <s v="27.CLI"/>
    <x v="10"/>
    <s v="CLI"/>
    <m/>
    <s v="27.CLI"/>
    <s v="Crediti Commerciali"/>
    <x v="1"/>
  </r>
  <r>
    <x v="0"/>
    <x v="4"/>
    <x v="61"/>
    <x v="61"/>
    <n v="187.9"/>
    <s v="Export_CoGe"/>
    <x v="1"/>
    <s v="31.PTN"/>
    <x v="12"/>
    <s v="PTN"/>
    <m/>
    <s v="31.PTN"/>
    <s v="Crediti Tributari"/>
    <x v="1"/>
  </r>
  <r>
    <x v="0"/>
    <x v="4"/>
    <x v="319"/>
    <x v="319"/>
    <n v="109597.23999999999"/>
    <s v="Export_CoGe"/>
    <x v="1"/>
    <s v="31.PTN"/>
    <x v="12"/>
    <s v="PTN"/>
    <m/>
    <s v="31.PTN"/>
    <s v="Crediti Tributari"/>
    <x v="1"/>
  </r>
  <r>
    <x v="0"/>
    <x v="4"/>
    <x v="67"/>
    <x v="67"/>
    <n v="400.31999999999834"/>
    <s v="Export_CoGe"/>
    <x v="1"/>
    <s v="31.PTN"/>
    <x v="12"/>
    <s v="PTN"/>
    <m/>
    <s v="31.PTN"/>
    <s v="Crediti Tributari"/>
    <x v="1"/>
  </r>
  <r>
    <x v="0"/>
    <x v="4"/>
    <x v="70"/>
    <x v="70"/>
    <n v="11967.82"/>
    <s v="Export_CoGe"/>
    <x v="1"/>
    <s v="29.AC"/>
    <x v="11"/>
    <s v="AC"/>
    <m/>
    <s v="29.AC"/>
    <s v="Altri Crediti"/>
    <x v="1"/>
  </r>
  <r>
    <x v="0"/>
    <x v="4"/>
    <x v="72"/>
    <x v="72"/>
    <n v="8161.4799999999977"/>
    <s v="Export_CoGe"/>
    <x v="1"/>
    <s v="31.PTN"/>
    <x v="12"/>
    <s v="PTN"/>
    <m/>
    <s v="31.PTN"/>
    <s v="Crediti Tributari"/>
    <x v="1"/>
  </r>
  <r>
    <x v="0"/>
    <x v="4"/>
    <x v="320"/>
    <x v="320"/>
    <n v="2378"/>
    <s v="Export_CoGe"/>
    <x v="1"/>
    <s v="31.PTN"/>
    <x v="12"/>
    <s v="PTN"/>
    <m/>
    <s v="31.PTN"/>
    <s v="Crediti Tributari"/>
    <x v="1"/>
  </r>
  <r>
    <x v="0"/>
    <x v="4"/>
    <x v="78"/>
    <x v="78"/>
    <n v="6707.100000000004"/>
    <s v="Export_CoGe"/>
    <x v="1"/>
    <s v="29.AC"/>
    <x v="11"/>
    <s v="FOR"/>
    <m/>
    <s v="28.FOR"/>
    <s v="Altri Crediti"/>
    <x v="1"/>
  </r>
  <r>
    <x v="0"/>
    <x v="4"/>
    <x v="80"/>
    <x v="80"/>
    <n v="2796.9300000000658"/>
    <s v="Export_CoGe"/>
    <x v="1"/>
    <s v="29.AC"/>
    <x v="11"/>
    <s v="AC"/>
    <m/>
    <s v="29.AC"/>
    <s v="Altri Crediti"/>
    <x v="1"/>
  </r>
  <r>
    <x v="0"/>
    <x v="4"/>
    <x v="84"/>
    <x v="84"/>
    <n v="46607"/>
    <s v="Export_CoGe"/>
    <x v="1"/>
    <s v="29.AC"/>
    <x v="11"/>
    <s v="AC"/>
    <m/>
    <s v="29.AC"/>
    <s v="Altri Crediti"/>
    <x v="1"/>
  </r>
  <r>
    <x v="0"/>
    <x v="4"/>
    <x v="86"/>
    <x v="86"/>
    <n v="5506"/>
    <s v="Export_CoGe"/>
    <x v="1"/>
    <s v="29.AC"/>
    <x v="11"/>
    <s v="AC"/>
    <m/>
    <s v="29.AC"/>
    <s v="Altri Crediti"/>
    <x v="1"/>
  </r>
  <r>
    <x v="0"/>
    <x v="4"/>
    <x v="88"/>
    <x v="88"/>
    <n v="616.12000000001899"/>
    <s v="Export_CoGe"/>
    <x v="1"/>
    <s v="30.AD"/>
    <x v="13"/>
    <s v="AD"/>
    <m/>
    <s v="30.AD"/>
    <s v="Altri Crediti"/>
    <x v="1"/>
  </r>
  <r>
    <x v="0"/>
    <x v="4"/>
    <x v="90"/>
    <x v="90"/>
    <n v="1455.0300000000134"/>
    <s v="Export_CoGe"/>
    <x v="1"/>
    <s v="29.AC"/>
    <x v="11"/>
    <s v="AC"/>
    <m/>
    <s v="29.AC"/>
    <s v="Altri Crediti"/>
    <x v="1"/>
  </r>
  <r>
    <x v="0"/>
    <x v="4"/>
    <x v="92"/>
    <x v="92"/>
    <n v="44956.770000000004"/>
    <s v="Export_CoGe"/>
    <x v="1"/>
    <s v="29.AC"/>
    <x v="11"/>
    <s v="AC"/>
    <m/>
    <s v="29.AC"/>
    <s v="Altri Crediti"/>
    <x v="1"/>
  </r>
  <r>
    <x v="0"/>
    <x v="4"/>
    <x v="96"/>
    <x v="96"/>
    <n v="47.999999999998067"/>
    <s v="Export_CoGe"/>
    <x v="1"/>
    <s v="29.AC"/>
    <x v="11"/>
    <s v="AC"/>
    <m/>
    <s v="29.AC"/>
    <s v="Altri Crediti"/>
    <x v="1"/>
  </r>
  <r>
    <x v="0"/>
    <x v="4"/>
    <x v="321"/>
    <x v="321"/>
    <n v="1091.8000000000002"/>
    <s v="Export_CoGe"/>
    <x v="1"/>
    <s v="29.AC"/>
    <x v="11"/>
    <s v="AC"/>
    <m/>
    <s v="29.AC"/>
    <s v="Altri Crediti"/>
    <x v="1"/>
  </r>
  <r>
    <x v="0"/>
    <x v="4"/>
    <x v="322"/>
    <x v="322"/>
    <n v="62.879999999999995"/>
    <s v="Export_CoGe"/>
    <x v="1"/>
    <s v="29.AC"/>
    <x v="11"/>
    <s v="AC"/>
    <m/>
    <s v="29.AC"/>
    <s v="Altri Crediti"/>
    <x v="1"/>
  </r>
  <r>
    <x v="0"/>
    <x v="4"/>
    <x v="109"/>
    <x v="109"/>
    <n v="3733.3500000000004"/>
    <s v="Export_CoGe"/>
    <x v="1"/>
    <s v="36.LIQ"/>
    <x v="15"/>
    <s v="BREVE "/>
    <m/>
    <s v="36.LIQ"/>
    <s v="Debiti a Breve (Liquidità)"/>
    <x v="1"/>
  </r>
  <r>
    <x v="0"/>
    <x v="4"/>
    <x v="323"/>
    <x v="323"/>
    <n v="3232.3549999998941"/>
    <s v="Export_CoGe"/>
    <x v="1"/>
    <s v="36.LIQ"/>
    <x v="15"/>
    <s v="BREVE "/>
    <m/>
    <s v="36.LIQ"/>
    <s v="Debiti a Breve (Liquidità)"/>
    <x v="1"/>
  </r>
  <r>
    <x v="0"/>
    <x v="4"/>
    <x v="324"/>
    <x v="324"/>
    <n v="6042.5999999999995"/>
    <s v="Export_CoGe"/>
    <x v="1"/>
    <s v="36.LIQ"/>
    <x v="15"/>
    <s v="BREVE "/>
    <m/>
    <s v="36.LIQ"/>
    <s v="Debiti a Breve (Liquidità)"/>
    <x v="1"/>
  </r>
  <r>
    <x v="0"/>
    <x v="4"/>
    <x v="117"/>
    <x v="117"/>
    <n v="260821.28000000515"/>
    <s v="Export_CoGe"/>
    <x v="1"/>
    <s v="36.LIQ"/>
    <x v="15"/>
    <s v="BREVE "/>
    <m/>
    <s v="36.LIQ"/>
    <s v="Debiti a Breve (Liquidità)"/>
    <x v="1"/>
  </r>
  <r>
    <x v="0"/>
    <x v="4"/>
    <x v="325"/>
    <x v="199"/>
    <n v="100298.97999999992"/>
    <s v="Export_CoGe"/>
    <x v="1"/>
    <s v="36.LIQ"/>
    <x v="15"/>
    <s v="BREVE "/>
    <m/>
    <s v="36.LIQ"/>
    <s v="Debiti a Breve (Liquidità)"/>
    <x v="1"/>
  </r>
  <r>
    <x v="0"/>
    <x v="4"/>
    <x v="122"/>
    <x v="122"/>
    <n v="124.4100000000069"/>
    <s v="Export_CoGe"/>
    <x v="1"/>
    <s v="36.LIQ"/>
    <x v="15"/>
    <s v="BREVE "/>
    <m/>
    <s v="36.LIQ"/>
    <s v="Debiti a Breve (Liquidità)"/>
    <x v="1"/>
  </r>
  <r>
    <x v="0"/>
    <x v="4"/>
    <x v="124"/>
    <x v="124"/>
    <n v="102773.58"/>
    <s v="Export_CoGe"/>
    <x v="1"/>
    <s v="36.LIQ"/>
    <x v="15"/>
    <s v="BREVE "/>
    <m/>
    <s v="36.LIQ"/>
    <s v="Debiti a Breve (Liquidità)"/>
    <x v="1"/>
  </r>
  <r>
    <x v="0"/>
    <x v="4"/>
    <x v="126"/>
    <x v="126"/>
    <n v="209059.8500000026"/>
    <s v="Export_CoGe"/>
    <x v="1"/>
    <s v="36.LIQ"/>
    <x v="15"/>
    <s v="BREVE "/>
    <m/>
    <s v="36.LIQ"/>
    <s v="Debiti a Breve (Liquidità)"/>
    <x v="1"/>
  </r>
  <r>
    <x v="0"/>
    <x v="4"/>
    <x v="128"/>
    <x v="128"/>
    <n v="95164.460000000021"/>
    <s v="Export_CoGe"/>
    <x v="1"/>
    <s v="36.LIQ"/>
    <x v="15"/>
    <s v="BREVE "/>
    <m/>
    <s v="36.LIQ"/>
    <s v="Debiti a Breve (Liquidità)"/>
    <x v="1"/>
  </r>
  <r>
    <x v="0"/>
    <x v="4"/>
    <x v="130"/>
    <x v="130"/>
    <n v="215141.6300000003"/>
    <s v="Export_CoGe"/>
    <x v="1"/>
    <s v="36.LIQ"/>
    <x v="15"/>
    <s v="BREVE "/>
    <m/>
    <s v="36.LIQ"/>
    <s v="Debiti a Breve (Liquidità)"/>
    <x v="1"/>
  </r>
  <r>
    <x v="0"/>
    <x v="4"/>
    <x v="132"/>
    <x v="132"/>
    <n v="45503.369999999995"/>
    <s v="Export_CoGe"/>
    <x v="1"/>
    <s v="36.LIQ"/>
    <x v="15"/>
    <s v="BREVE "/>
    <m/>
    <s v="36.LIQ"/>
    <s v="Debiti a Breve (Liquidità)"/>
    <x v="1"/>
  </r>
  <r>
    <x v="0"/>
    <x v="4"/>
    <x v="326"/>
    <x v="325"/>
    <n v="228543.40000000008"/>
    <s v="Export_CoGe"/>
    <x v="1"/>
    <s v="36.LIQ"/>
    <x v="15"/>
    <s v="BREVE "/>
    <m/>
    <s v="36.LIQ"/>
    <s v="Debiti a Breve (Liquidità)"/>
    <x v="1"/>
  </r>
  <r>
    <x v="0"/>
    <x v="4"/>
    <x v="327"/>
    <x v="326"/>
    <n v="97194.1"/>
    <s v="Export_CoGe"/>
    <x v="1"/>
    <s v="36.LIQ"/>
    <x v="15"/>
    <s v="BREVE "/>
    <m/>
    <s v="36.LIQ"/>
    <s v="Debiti a Breve (Liquidità)"/>
    <x v="1"/>
  </r>
  <r>
    <x v="0"/>
    <x v="4"/>
    <x v="359"/>
    <x v="358"/>
    <n v="139051.41999999998"/>
    <s v="Export_CoGe"/>
    <x v="1"/>
    <s v="36.LIQ"/>
    <x v="15"/>
    <s v="BREVE "/>
    <m/>
    <s v="36.LIQ"/>
    <s v="Debiti a Breve (Liquidità)"/>
    <x v="1"/>
  </r>
  <r>
    <x v="0"/>
    <x v="4"/>
    <x v="365"/>
    <x v="364"/>
    <n v="4875.4900000000007"/>
    <s v="Export_CoGe"/>
    <x v="1"/>
    <s v="36.LIQ"/>
    <x v="15"/>
    <s v="BREVE "/>
    <m/>
    <s v="36.LIQ"/>
    <s v="Debiti a Breve (Liquidità)"/>
    <x v="1"/>
  </r>
  <r>
    <x v="0"/>
    <x v="4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4"/>
    <x v="329"/>
    <x v="328"/>
    <n v="3000000"/>
    <s v="Export_CoGe"/>
    <x v="1"/>
    <s v="36.LIQ"/>
    <x v="15"/>
    <s v="BREVE "/>
    <m/>
    <s v="36.LIQ"/>
    <s v="Debiti a Breve (Liquidità)"/>
    <x v="1"/>
  </r>
  <r>
    <x v="0"/>
    <x v="4"/>
    <x v="212"/>
    <x v="212"/>
    <n v="761.14"/>
    <s v="Export_CoGe"/>
    <x v="1"/>
    <s v="28.FOR"/>
    <x v="14"/>
    <s v="FOR"/>
    <m/>
    <s v="28.FOR"/>
    <s v="Debiti Commerciali"/>
    <x v="1"/>
  </r>
  <r>
    <x v="0"/>
    <x v="4"/>
    <x v="214"/>
    <x v="214"/>
    <n v="49.940000000000509"/>
    <s v="Export_CoGe"/>
    <x v="1"/>
    <s v="28.FOR"/>
    <x v="14"/>
    <s v="FOR"/>
    <m/>
    <s v="28.FOR"/>
    <s v="Debiti Commerciali"/>
    <x v="1"/>
  </r>
  <r>
    <x v="0"/>
    <x v="4"/>
    <x v="352"/>
    <x v="351"/>
    <n v="2820.4100000000981"/>
    <s v="Export_CoGe"/>
    <x v="1"/>
    <s v="31.PTN"/>
    <x v="12"/>
    <s v="PTN"/>
    <m/>
    <s v="50.IVA"/>
    <s v="Posizione Tributaria Netta"/>
    <x v="1"/>
  </r>
  <r>
    <x v="0"/>
    <x v="4"/>
    <x v="284"/>
    <x v="284"/>
    <n v="219.93000000000029"/>
    <s v="Export_CoGe"/>
    <x v="1"/>
    <s v="30.AD"/>
    <x v="13"/>
    <s v="AD"/>
    <m/>
    <s v="30.AD"/>
    <s v="Debiti vs Ist. Previdenziali"/>
    <x v="1"/>
  </r>
  <r>
    <x v="0"/>
    <x v="4"/>
    <x v="145"/>
    <x v="145"/>
    <n v="-7050"/>
    <s v="Export_CoGe"/>
    <x v="1"/>
    <s v="34.CS"/>
    <x v="18"/>
    <s v="PN"/>
    <m/>
    <s v="34.CS"/>
    <s v="Capitale "/>
    <x v="1"/>
  </r>
  <r>
    <x v="0"/>
    <x v="4"/>
    <x v="147"/>
    <x v="147"/>
    <n v="-100000"/>
    <s v="Export_CoGe"/>
    <x v="1"/>
    <s v="34.CS"/>
    <x v="18"/>
    <s v="PN"/>
    <m/>
    <s v="34.CS"/>
    <s v="Capitale "/>
    <x v="1"/>
  </r>
  <r>
    <x v="0"/>
    <x v="4"/>
    <x v="149"/>
    <x v="149"/>
    <n v="-800000"/>
    <s v="Export_CoGe"/>
    <x v="1"/>
    <s v="34.CS"/>
    <x v="18"/>
    <s v="PN"/>
    <m/>
    <s v="34.CS"/>
    <s v="Capitale "/>
    <x v="1"/>
  </r>
  <r>
    <x v="0"/>
    <x v="4"/>
    <x v="151"/>
    <x v="151"/>
    <n v="-47705.91"/>
    <s v="Export_CoGe"/>
    <x v="1"/>
    <s v="35.RIS"/>
    <x v="19"/>
    <s v="PN"/>
    <m/>
    <s v="35.RIS"/>
    <s v="Riserva Legale"/>
    <x v="1"/>
  </r>
  <r>
    <x v="0"/>
    <x v="4"/>
    <x v="330"/>
    <x v="329"/>
    <n v="-67075.240000000005"/>
    <s v="Export_CoGe"/>
    <x v="1"/>
    <s v="35.RIS"/>
    <x v="19"/>
    <s v="PN"/>
    <m/>
    <s v="35.RIS_bis"/>
    <s v="VII - Riserva per operaz. di copertura dei flussi finanz. attesi"/>
    <x v="1"/>
  </r>
  <r>
    <x v="0"/>
    <x v="4"/>
    <x v="154"/>
    <x v="154"/>
    <n v="-84286.290000000008"/>
    <s v="Export_CoGe"/>
    <x v="1"/>
    <s v="35.RIS"/>
    <x v="19"/>
    <s v="PN"/>
    <m/>
    <s v="35.RIS"/>
    <s v="Altre Riserve"/>
    <x v="1"/>
  </r>
  <r>
    <x v="0"/>
    <x v="4"/>
    <x v="353"/>
    <x v="352"/>
    <n v="-50741.535000002012"/>
    <s v="Export_CoGe"/>
    <x v="1"/>
    <s v="35.RIS"/>
    <x v="19"/>
    <s v="PN"/>
    <m/>
    <s v="35.RIS"/>
    <s v="Altre Riserve"/>
    <x v="1"/>
  </r>
  <r>
    <x v="0"/>
    <x v="4"/>
    <x v="157"/>
    <x v="157"/>
    <n v="-83370.91"/>
    <s v="Export_CoGe"/>
    <x v="1"/>
    <s v="23.I.MATFON"/>
    <x v="20"/>
    <s v="MAT"/>
    <m/>
    <s v="23.I.MATFON"/>
    <s v="Immobilizzazioni Materiali"/>
    <x v="1"/>
  </r>
  <r>
    <x v="0"/>
    <x v="4"/>
    <x v="158"/>
    <x v="158"/>
    <n v="-187948.01"/>
    <s v="Export_CoGe"/>
    <x v="1"/>
    <s v="23.I.MATFON"/>
    <x v="20"/>
    <s v="MAT"/>
    <m/>
    <s v="23.I.MATFON"/>
    <s v="Immobilizzazioni Materiali"/>
    <x v="1"/>
  </r>
  <r>
    <x v="0"/>
    <x v="4"/>
    <x v="159"/>
    <x v="159"/>
    <n v="-95239.54"/>
    <s v="Export_CoGe"/>
    <x v="1"/>
    <s v="23.I.MATFON"/>
    <x v="20"/>
    <s v="MAT"/>
    <m/>
    <s v="23.I.MATFON"/>
    <s v="Immobilizzazioni Materiali"/>
    <x v="1"/>
  </r>
  <r>
    <x v="0"/>
    <x v="4"/>
    <x v="160"/>
    <x v="160"/>
    <n v="-917.25"/>
    <s v="Export_CoGe"/>
    <x v="1"/>
    <s v="23.I.MATFON"/>
    <x v="20"/>
    <s v="MAT"/>
    <m/>
    <s v="23.I.MATFON"/>
    <s v="Immobilizzazioni Materiali"/>
    <x v="1"/>
  </r>
  <r>
    <x v="0"/>
    <x v="4"/>
    <x v="161"/>
    <x v="161"/>
    <n v="-40340.58"/>
    <s v="Export_CoGe"/>
    <x v="1"/>
    <s v="23.I.MATFON"/>
    <x v="20"/>
    <s v="MAT"/>
    <m/>
    <s v="23.I.MATFON"/>
    <s v="Immobilizzazioni Materiali"/>
    <x v="1"/>
  </r>
  <r>
    <x v="0"/>
    <x v="4"/>
    <x v="162"/>
    <x v="162"/>
    <n v="-14767.59"/>
    <s v="Export_CoGe"/>
    <x v="1"/>
    <s v="23.I.MATFON"/>
    <x v="20"/>
    <s v="MAT"/>
    <m/>
    <s v="23.I.MATFON"/>
    <s v="Immobilizzazioni Materiali"/>
    <x v="1"/>
  </r>
  <r>
    <x v="0"/>
    <x v="4"/>
    <x v="163"/>
    <x v="163"/>
    <n v="-25739.86"/>
    <s v="Export_CoGe"/>
    <x v="1"/>
    <s v="23.I.MATFON"/>
    <x v="20"/>
    <s v="MAT"/>
    <m/>
    <s v="23.I.MATFON"/>
    <s v="Immobilizzazioni Materiali"/>
    <x v="1"/>
  </r>
  <r>
    <x v="0"/>
    <x v="4"/>
    <x v="164"/>
    <x v="164"/>
    <n v="-6081.13"/>
    <s v="Export_CoGe"/>
    <x v="1"/>
    <s v="23.I.MATFON"/>
    <x v="20"/>
    <s v="MAT"/>
    <m/>
    <s v="23.I.MATFON"/>
    <s v="Immobilizzazioni Materiali"/>
    <x v="1"/>
  </r>
  <r>
    <x v="0"/>
    <x v="4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4"/>
    <x v="166"/>
    <x v="166"/>
    <n v="-30000"/>
    <s v="Export_CoGe"/>
    <x v="1"/>
    <s v="23.I.IMMFON"/>
    <x v="21"/>
    <s v="IMM"/>
    <m/>
    <s v="23.I.IMMFON"/>
    <s v="Immobilizzazioni Immateriali"/>
    <x v="1"/>
  </r>
  <r>
    <x v="0"/>
    <x v="4"/>
    <x v="167"/>
    <x v="167"/>
    <n v="-2743"/>
    <s v="Export_CoGe"/>
    <x v="1"/>
    <s v="23.I.IMMFON"/>
    <x v="21"/>
    <s v="IMM"/>
    <m/>
    <s v="23.I.IMMFON"/>
    <s v="Immobilizzazioni Immateriali"/>
    <x v="1"/>
  </r>
  <r>
    <x v="0"/>
    <x v="4"/>
    <x v="168"/>
    <x v="168"/>
    <n v="-97540.050000000017"/>
    <s v="Export_CoGe"/>
    <x v="1"/>
    <s v="23.I.IMMFON"/>
    <x v="21"/>
    <s v="IMM"/>
    <m/>
    <s v="23.I.IMMFON"/>
    <s v="Immobilizzazioni Immateriali"/>
    <x v="1"/>
  </r>
  <r>
    <x v="0"/>
    <x v="4"/>
    <x v="169"/>
    <x v="169"/>
    <n v="-34985"/>
    <s v="Export_CoGe"/>
    <x v="1"/>
    <s v="23.I.IMMFON"/>
    <x v="21"/>
    <s v="IMM"/>
    <m/>
    <s v="23.I.IMMFON"/>
    <s v="Immobilizzazioni Immateriali"/>
    <x v="1"/>
  </r>
  <r>
    <x v="0"/>
    <x v="4"/>
    <x v="170"/>
    <x v="170"/>
    <n v="-2450900"/>
    <s v="Export_CoGe"/>
    <x v="1"/>
    <s v="33.PROV"/>
    <x v="22"/>
    <s v="PROV"/>
    <m/>
    <s v="33.PROV"/>
    <s v="Altri Fondi "/>
    <x v="1"/>
  </r>
  <r>
    <x v="0"/>
    <x v="4"/>
    <x v="331"/>
    <x v="330"/>
    <n v="-62286.83"/>
    <s v="Export_CoGe"/>
    <x v="1"/>
    <s v="33.PROV"/>
    <x v="22"/>
    <s v="PROV"/>
    <m/>
    <s v="33.PROV"/>
    <s v="Altri Fondi "/>
    <x v="1"/>
  </r>
  <r>
    <x v="0"/>
    <x v="4"/>
    <x v="332"/>
    <x v="331"/>
    <n v="-27000"/>
    <s v="Export_CoGe"/>
    <x v="1"/>
    <s v="33.PROV"/>
    <x v="22"/>
    <s v="PROV"/>
    <m/>
    <s v="33.PROV"/>
    <s v="Altri Fondi "/>
    <x v="1"/>
  </r>
  <r>
    <x v="0"/>
    <x v="4"/>
    <x v="333"/>
    <x v="332"/>
    <n v="-630595"/>
    <s v="Export_CoGe"/>
    <x v="1"/>
    <s v="26.MAG"/>
    <x v="9"/>
    <s v="MAG"/>
    <m/>
    <s v="26.MAG"/>
    <s v="Rimanenze"/>
    <x v="1"/>
  </r>
  <r>
    <x v="0"/>
    <x v="4"/>
    <x v="334"/>
    <x v="333"/>
    <n v="-17571"/>
    <s v="Export_CoGe"/>
    <x v="1"/>
    <s v="33.PROV"/>
    <x v="22"/>
    <s v="PROV"/>
    <m/>
    <s v="33.PROV"/>
    <s v="Altri Fondi "/>
    <x v="1"/>
  </r>
  <r>
    <x v="0"/>
    <x v="4"/>
    <x v="172"/>
    <x v="172"/>
    <n v="-111182.90000000001"/>
    <s v="Export_CoGe"/>
    <x v="1"/>
    <s v="38.TFR"/>
    <x v="23"/>
    <s v="TFR"/>
    <m/>
    <s v="38.TFR"/>
    <s v="Fondo TFR"/>
    <x v="1"/>
  </r>
  <r>
    <x v="0"/>
    <x v="4"/>
    <x v="173"/>
    <x v="173"/>
    <n v="-244416.09"/>
    <s v="Export_CoGe"/>
    <x v="1"/>
    <s v="38.TFR"/>
    <x v="23"/>
    <s v="TFR"/>
    <m/>
    <s v="38.TFR"/>
    <s v="Fondo TFR"/>
    <x v="1"/>
  </r>
  <r>
    <x v="0"/>
    <x v="4"/>
    <x v="174"/>
    <x v="174"/>
    <n v="-35815.83"/>
    <s v="Export_CoGe"/>
    <x v="1"/>
    <s v="38.TFR"/>
    <x v="23"/>
    <s v="TFR"/>
    <m/>
    <s v="38.TFR"/>
    <s v="Fondo TFR"/>
    <x v="1"/>
  </r>
  <r>
    <x v="0"/>
    <x v="4"/>
    <x v="175"/>
    <x v="175"/>
    <n v="-2737.0299999999943"/>
    <s v="Export_CoGe"/>
    <x v="1"/>
    <s v="38.TFR"/>
    <x v="23"/>
    <s v="TFR"/>
    <m/>
    <s v="38.TFR"/>
    <s v="Fondo TFR"/>
    <x v="1"/>
  </r>
  <r>
    <x v="0"/>
    <x v="4"/>
    <x v="177"/>
    <x v="177"/>
    <n v="-117464.21"/>
    <s v="Export_CoGe"/>
    <x v="1"/>
    <s v="27.CLI"/>
    <x v="10"/>
    <s v="CLI"/>
    <m/>
    <s v="27.CLI"/>
    <s v="Crediti Commerciali"/>
    <x v="1"/>
  </r>
  <r>
    <x v="0"/>
    <x v="4"/>
    <x v="181"/>
    <x v="181"/>
    <n v="-60170.440000000031"/>
    <s v="Export_CoGe"/>
    <x v="1"/>
    <s v="37.DFIN"/>
    <x v="25"/>
    <s v="LUNGO"/>
    <m/>
    <s v="37.DFIN"/>
    <s v="Debiti Finanziari (MLT)"/>
    <x v="1"/>
  </r>
  <r>
    <x v="0"/>
    <x v="4"/>
    <x v="183"/>
    <x v="183"/>
    <n v="-212413.36"/>
    <s v="Export_CoGe"/>
    <x v="1"/>
    <s v="37.DFIN"/>
    <x v="25"/>
    <s v="LUNGO"/>
    <m/>
    <s v="37.DFIN"/>
    <s v="Debiti Finanziari (MLT)"/>
    <x v="1"/>
  </r>
  <r>
    <x v="0"/>
    <x v="4"/>
    <x v="189"/>
    <x v="189"/>
    <n v="-700000"/>
    <s v="Export_CoGe"/>
    <x v="1"/>
    <s v="37.DFIN"/>
    <x v="25"/>
    <s v="LUNGO"/>
    <m/>
    <s v="37.DFIN"/>
    <s v="Debiti Finanziari (MLT)"/>
    <x v="1"/>
  </r>
  <r>
    <x v="0"/>
    <x v="4"/>
    <x v="193"/>
    <x v="193"/>
    <n v="-229288.33000000002"/>
    <s v="Export_CoGe"/>
    <x v="1"/>
    <s v="37.DFIN"/>
    <x v="25"/>
    <s v="LUNGO"/>
    <m/>
    <s v="37.DFIN"/>
    <s v="Debiti Finanziari (MLT)"/>
    <x v="1"/>
  </r>
  <r>
    <x v="0"/>
    <x v="4"/>
    <x v="195"/>
    <x v="195"/>
    <n v="-93632.140000000014"/>
    <s v="Export_CoGe"/>
    <x v="1"/>
    <s v="37.DFIN"/>
    <x v="25"/>
    <s v="LUNGO"/>
    <m/>
    <s v="37.DFIN"/>
    <s v="Debiti Finanziari (MLT)"/>
    <x v="1"/>
  </r>
  <r>
    <x v="0"/>
    <x v="4"/>
    <x v="335"/>
    <x v="334"/>
    <n v="-110275.99"/>
    <s v="Export_CoGe"/>
    <x v="1"/>
    <s v="37.DFIN"/>
    <x v="25"/>
    <s v="LUNGO"/>
    <m/>
    <s v="37.DFIN"/>
    <s v="Debiti Finanziari (MLT)"/>
    <x v="1"/>
  </r>
  <r>
    <x v="0"/>
    <x v="4"/>
    <x v="336"/>
    <x v="335"/>
    <n v="-2423509.5699999998"/>
    <s v="Export_CoGe"/>
    <x v="1"/>
    <s v="37.DFIN"/>
    <x v="25"/>
    <s v="LUNGO"/>
    <m/>
    <s v="37.DFIN"/>
    <s v="Debiti Finanziari (MLT)"/>
    <x v="1"/>
  </r>
  <r>
    <x v="0"/>
    <x v="4"/>
    <x v="205"/>
    <x v="205"/>
    <n v="-74999.900000000125"/>
    <s v="Export_CoGe"/>
    <x v="1"/>
    <s v="37.DFIN"/>
    <x v="25"/>
    <s v="LUNGO"/>
    <m/>
    <s v="37.DFIN"/>
    <s v="Debiti Finanziari (MLT)"/>
    <x v="1"/>
  </r>
  <r>
    <x v="0"/>
    <x v="4"/>
    <x v="337"/>
    <x v="336"/>
    <n v="-83550"/>
    <s v="Export_CoGe"/>
    <x v="1"/>
    <s v="37.DFIN"/>
    <x v="25"/>
    <s v="LUNGO"/>
    <m/>
    <s v="37.DFIN"/>
    <s v="Debiti Vs Altri MLT"/>
    <x v="1"/>
  </r>
  <r>
    <x v="0"/>
    <x v="4"/>
    <x v="210"/>
    <x v="210"/>
    <n v="-500256.38000000035"/>
    <s v="Export_CoGe"/>
    <x v="1"/>
    <s v="28.FOR"/>
    <x v="14"/>
    <s v="FOR"/>
    <m/>
    <s v="28.FOR"/>
    <s v="Debiti Commerciali"/>
    <x v="1"/>
  </r>
  <r>
    <x v="0"/>
    <x v="4"/>
    <x v="220"/>
    <x v="220"/>
    <n v="-183679.40999999997"/>
    <s v="Export_CoGe"/>
    <x v="1"/>
    <s v="55.DIP"/>
    <x v="31"/>
    <s v="AD"/>
    <m/>
    <s v="55.DIP"/>
    <s v="Altri Debiti"/>
    <x v="1"/>
  </r>
  <r>
    <x v="0"/>
    <x v="4"/>
    <x v="224"/>
    <x v="224"/>
    <n v="-93370.430000000008"/>
    <s v="Export_CoGe"/>
    <x v="1"/>
    <s v="30.AD"/>
    <x v="13"/>
    <s v="AD"/>
    <m/>
    <s v="30.AD"/>
    <s v="Altri Debiti"/>
    <x v="1"/>
  </r>
  <r>
    <x v="0"/>
    <x v="4"/>
    <x v="366"/>
    <x v="365"/>
    <n v="-100"/>
    <s v="Export_CoGe"/>
    <x v="1"/>
    <s v="30.AD"/>
    <x v="13"/>
    <s v="AD"/>
    <m/>
    <s v="30.AD"/>
    <s v="Altri Debiti"/>
    <x v="1"/>
  </r>
  <r>
    <x v="0"/>
    <x v="4"/>
    <x v="230"/>
    <x v="230"/>
    <n v="-5590.4500000000025"/>
    <s v="Export_CoGe"/>
    <x v="1"/>
    <s v="30.AD"/>
    <x v="13"/>
    <s v="AD"/>
    <m/>
    <s v="30.AD"/>
    <s v="Altri Debiti"/>
    <x v="1"/>
  </r>
  <r>
    <x v="0"/>
    <x v="4"/>
    <x v="232"/>
    <x v="232"/>
    <n v="-2766.8500000000631"/>
    <s v="Export_CoGe"/>
    <x v="1"/>
    <s v="30.AD"/>
    <x v="13"/>
    <s v="AD"/>
    <m/>
    <s v="30.AD"/>
    <s v="Altri Debiti"/>
    <x v="1"/>
  </r>
  <r>
    <x v="0"/>
    <x v="4"/>
    <x v="234"/>
    <x v="234"/>
    <n v="-7280.0000000000009"/>
    <s v="Export_CoGe"/>
    <x v="1"/>
    <s v="30.AD"/>
    <x v="13"/>
    <s v="AD"/>
    <m/>
    <s v="30.AD"/>
    <s v="Altri Debiti"/>
    <x v="1"/>
  </r>
  <r>
    <x v="0"/>
    <x v="4"/>
    <x v="339"/>
    <x v="338"/>
    <n v="-14.000000000014552"/>
    <s v="Export_CoGe"/>
    <x v="1"/>
    <s v="30.AD"/>
    <x v="13"/>
    <s v="AD"/>
    <m/>
    <s v="30.AD"/>
    <s v="Altri Debiti"/>
    <x v="1"/>
  </r>
  <r>
    <x v="0"/>
    <x v="4"/>
    <x v="240"/>
    <x v="240"/>
    <n v="-4236.9700000000012"/>
    <s v="Export_CoGe"/>
    <x v="1"/>
    <s v="30.AD"/>
    <x v="13"/>
    <s v="CLI"/>
    <m/>
    <s v="27.CLI"/>
    <s v="Altri Debiti"/>
    <x v="1"/>
  </r>
  <r>
    <x v="0"/>
    <x v="4"/>
    <x v="340"/>
    <x v="339"/>
    <n v="-63391.119999999995"/>
    <s v="Export_CoGe"/>
    <x v="1"/>
    <s v="30.AD"/>
    <x v="13"/>
    <s v="AD"/>
    <m/>
    <s v="30.AD"/>
    <s v="Altri Debiti"/>
    <x v="1"/>
  </r>
  <r>
    <x v="0"/>
    <x v="4"/>
    <x v="251"/>
    <x v="251"/>
    <n v="-42424.069999999963"/>
    <s v="Export_CoGe"/>
    <x v="1"/>
    <s v="31.PTN"/>
    <x v="12"/>
    <s v="PTN"/>
    <m/>
    <s v="30.AD"/>
    <s v="Posizione Tributaria Netta"/>
    <x v="1"/>
  </r>
  <r>
    <x v="0"/>
    <x v="4"/>
    <x v="253"/>
    <x v="253"/>
    <n v="-1185.1000000000013"/>
    <s v="Export_CoGe"/>
    <x v="1"/>
    <s v="31.PTN"/>
    <x v="12"/>
    <s v="PTN"/>
    <m/>
    <s v="31.PTN"/>
    <s v="Posizione Tributaria Netta"/>
    <x v="1"/>
  </r>
  <r>
    <x v="0"/>
    <x v="4"/>
    <x v="341"/>
    <x v="340"/>
    <n v="-267.07"/>
    <s v="Export_CoGe"/>
    <x v="1"/>
    <s v="31.PTN"/>
    <x v="12"/>
    <s v="AD"/>
    <m/>
    <s v="30.AD"/>
    <s v="Posizione Tributaria Netta"/>
    <x v="1"/>
  </r>
  <r>
    <x v="0"/>
    <x v="4"/>
    <x v="256"/>
    <x v="256"/>
    <n v="-66.840000000035275"/>
    <s v="Export_CoGe"/>
    <x v="1"/>
    <s v="31.PTN"/>
    <x v="12"/>
    <s v="PTN"/>
    <m/>
    <s v="31.PTN"/>
    <s v="Posizione Tributaria Netta"/>
    <x v="1"/>
  </r>
  <r>
    <x v="0"/>
    <x v="4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4"/>
    <x v="262"/>
    <x v="262"/>
    <n v="-46803.3"/>
    <s v="Export_CoGe"/>
    <x v="1"/>
    <s v="30.AD"/>
    <x v="13"/>
    <s v="AD"/>
    <m/>
    <s v="30.AD"/>
    <s v="Debiti vs Ist. Previdenziali"/>
    <x v="1"/>
  </r>
  <r>
    <x v="0"/>
    <x v="4"/>
    <x v="264"/>
    <x v="264"/>
    <n v="-15693.06"/>
    <s v="Export_CoGe"/>
    <x v="1"/>
    <s v="30.AD"/>
    <x v="13"/>
    <s v="AD"/>
    <m/>
    <s v="30.AD"/>
    <s v="Debiti vs Ist. Previdenziali"/>
    <x v="1"/>
  </r>
  <r>
    <x v="0"/>
    <x v="4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4"/>
    <x v="343"/>
    <x v="342"/>
    <n v="-6.24"/>
    <s v="Export_CoGe"/>
    <x v="1"/>
    <s v="30.AD"/>
    <x v="13"/>
    <s v="AD"/>
    <m/>
    <s v="30.AD"/>
    <s v="Debiti vs Ist. Previdenziali"/>
    <x v="1"/>
  </r>
  <r>
    <x v="0"/>
    <x v="4"/>
    <x v="344"/>
    <x v="343"/>
    <n v="-336.31"/>
    <s v="Export_CoGe"/>
    <x v="1"/>
    <s v="30.AD"/>
    <x v="13"/>
    <s v="AD"/>
    <m/>
    <s v="30.AD"/>
    <s v="Debiti vs Ist. Previdenziali"/>
    <x v="1"/>
  </r>
  <r>
    <x v="0"/>
    <x v="4"/>
    <x v="269"/>
    <x v="269"/>
    <n v="-298.79000000000002"/>
    <s v="Export_CoGe"/>
    <x v="1"/>
    <s v="30.AD"/>
    <x v="13"/>
    <s v="AD"/>
    <m/>
    <s v="30.AD"/>
    <s v="Debiti vs Ist. Previdenziali"/>
    <x v="1"/>
  </r>
  <r>
    <x v="0"/>
    <x v="4"/>
    <x v="271"/>
    <x v="271"/>
    <n v="-1607.53"/>
    <s v="Export_CoGe"/>
    <x v="1"/>
    <s v="30.AD"/>
    <x v="13"/>
    <s v="AD"/>
    <m/>
    <s v="30.AD"/>
    <s v="Debiti vs Ist. Previdenziali"/>
    <x v="1"/>
  </r>
  <r>
    <x v="0"/>
    <x v="4"/>
    <x v="273"/>
    <x v="273"/>
    <n v="-294.75000000000011"/>
    <s v="Export_CoGe"/>
    <x v="1"/>
    <s v="30.AD"/>
    <x v="13"/>
    <s v="AD"/>
    <m/>
    <s v="30.AD"/>
    <s v="Debiti vs Ist. Previdenziali"/>
    <x v="1"/>
  </r>
  <r>
    <x v="0"/>
    <x v="4"/>
    <x v="275"/>
    <x v="275"/>
    <n v="-228.07000000000008"/>
    <s v="Export_CoGe"/>
    <x v="1"/>
    <s v="30.AD"/>
    <x v="13"/>
    <s v="AD"/>
    <m/>
    <s v="30.AD"/>
    <s v="Debiti vs Ist. Previdenziali"/>
    <x v="1"/>
  </r>
  <r>
    <x v="0"/>
    <x v="4"/>
    <x v="277"/>
    <x v="277"/>
    <n v="-1029.2399999999996"/>
    <s v="Export_CoGe"/>
    <x v="1"/>
    <s v="30.AD"/>
    <x v="13"/>
    <s v="AD"/>
    <m/>
    <s v="30.AD"/>
    <s v="Debiti vs Ist. Previdenziali"/>
    <x v="1"/>
  </r>
  <r>
    <x v="0"/>
    <x v="4"/>
    <x v="279"/>
    <x v="279"/>
    <n v="-278.06000000000012"/>
    <s v="Export_CoGe"/>
    <x v="1"/>
    <s v="30.AD"/>
    <x v="13"/>
    <s v="AD"/>
    <m/>
    <s v="30.AD"/>
    <s v="Debiti vs Ist. Previdenziali"/>
    <x v="1"/>
  </r>
  <r>
    <x v="0"/>
    <x v="4"/>
    <x v="280"/>
    <x v="280"/>
    <n v="-470.30000000000018"/>
    <s v="Export_CoGe"/>
    <x v="1"/>
    <s v="30.AD"/>
    <x v="13"/>
    <s v="AD"/>
    <m/>
    <s v="30.AD"/>
    <s v="Debiti vs Ist. Previdenziali"/>
    <x v="1"/>
  </r>
  <r>
    <x v="0"/>
    <x v="4"/>
    <x v="283"/>
    <x v="283"/>
    <n v="-197.98000000001923"/>
    <s v="Export_CoGe"/>
    <x v="1"/>
    <s v="30.AD"/>
    <x v="13"/>
    <s v="AD"/>
    <m/>
    <s v="30.AD"/>
    <s v="Debiti vs Ist. Previdenziali"/>
    <x v="1"/>
  </r>
  <r>
    <x v="0"/>
    <x v="4"/>
    <x v="345"/>
    <x v="344"/>
    <n v="-1040.55"/>
    <s v="Export_CoGe"/>
    <x v="1"/>
    <s v="30.AD"/>
    <x v="13"/>
    <s v="AD"/>
    <m/>
    <s v="30.AD"/>
    <s v="Debiti vs Ist. Previdenziali"/>
    <x v="1"/>
  </r>
  <r>
    <x v="0"/>
    <x v="4"/>
    <x v="285"/>
    <x v="285"/>
    <n v="-20328.949999999993"/>
    <s v="Export_CoGe"/>
    <x v="1"/>
    <s v="30.AD"/>
    <x v="13"/>
    <s v="AC"/>
    <m/>
    <s v="60.PREV"/>
    <s v="Debiti vs Ist. Previdenziali"/>
    <x v="1"/>
  </r>
  <r>
    <x v="0"/>
    <x v="4"/>
    <x v="286"/>
    <x v="286"/>
    <n v="-4.1500000000006594"/>
    <s v="Export_CoGe"/>
    <x v="1"/>
    <s v="30.AD"/>
    <x v="13"/>
    <s v="AD"/>
    <m/>
    <s v="30.AD"/>
    <s v="Ratei/Risconti Passivi"/>
    <x v="1"/>
  </r>
  <r>
    <x v="0"/>
    <x v="4"/>
    <x v="287"/>
    <x v="287"/>
    <n v="-226630"/>
    <s v="Export_CoGe"/>
    <x v="1"/>
    <s v="30.AD"/>
    <x v="13"/>
    <s v="AD"/>
    <m/>
    <s v="30.AD"/>
    <s v="Ratei/Risconti Passivi"/>
    <x v="1"/>
  </r>
  <r>
    <x v="0"/>
    <x v="5"/>
    <x v="268"/>
    <x v="268"/>
    <n v="-6470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5"/>
    <x v="0"/>
    <x v="0"/>
    <n v="127617.89999999998"/>
    <s v="Export_CoGe"/>
    <x v="0"/>
    <s v="ACQDI"/>
    <x v="0"/>
    <s v="ACQ"/>
    <m/>
    <s v="B.6)"/>
    <s v="6) per materie prime, suddidiarie, di consumo e di merci"/>
    <x v="0"/>
  </r>
  <r>
    <x v="0"/>
    <x v="5"/>
    <x v="1"/>
    <x v="1"/>
    <n v="31188.36"/>
    <s v="Export_CoGe"/>
    <x v="0"/>
    <s v="ACQDI"/>
    <x v="0"/>
    <s v="ACQ"/>
    <m/>
    <s v="B.6)"/>
    <s v="6) per materie prime, suddidiarie, di consumo e di merci"/>
    <x v="0"/>
  </r>
  <r>
    <x v="0"/>
    <x v="5"/>
    <x v="3"/>
    <x v="3"/>
    <n v="31683.59"/>
    <s v="Export_CoGe"/>
    <x v="0"/>
    <s v="ACQDI"/>
    <x v="0"/>
    <s v="ACQ"/>
    <m/>
    <s v="B.6)"/>
    <s v="6) per materie prime, suddidiarie, di consumo e di merci"/>
    <x v="0"/>
  </r>
  <r>
    <x v="0"/>
    <x v="5"/>
    <x v="5"/>
    <x v="5"/>
    <n v="1948.0200000000004"/>
    <s v="Export_CoGe"/>
    <x v="0"/>
    <s v="ACQIN"/>
    <x v="2"/>
    <s v="PRD"/>
    <m/>
    <s v="B.6)"/>
    <s v="6) per materie prime, suddidiarie, di consumo e di merci"/>
    <x v="2"/>
  </r>
  <r>
    <x v="0"/>
    <x v="5"/>
    <x v="7"/>
    <x v="7"/>
    <n v="9979.49"/>
    <s v="Export_CoGe"/>
    <x v="0"/>
    <s v="ACQDI"/>
    <x v="0"/>
    <s v="ACQ"/>
    <m/>
    <s v="B.6)"/>
    <s v="6) per materie prime, suddidiarie, di consumo e di merci"/>
    <x v="3"/>
  </r>
  <r>
    <x v="0"/>
    <x v="5"/>
    <x v="9"/>
    <x v="9"/>
    <n v="2294.4300000000003"/>
    <s v="Export_CoGe"/>
    <x v="0"/>
    <s v="ACQIN"/>
    <x v="2"/>
    <s v="PRD"/>
    <m/>
    <s v="B.6)"/>
    <s v="6) per materie prime, suddidiarie, di consumo e di merci"/>
    <x v="2"/>
  </r>
  <r>
    <x v="0"/>
    <x v="5"/>
    <x v="11"/>
    <x v="11"/>
    <n v="2351.5100000000002"/>
    <s v="Export_CoGe"/>
    <x v="0"/>
    <s v="ACQIN"/>
    <x v="2"/>
    <s v="PRD"/>
    <m/>
    <s v="B.6)"/>
    <s v="6) per materie prime, suddidiarie, di consumo e di merci"/>
    <x v="2"/>
  </r>
  <r>
    <x v="0"/>
    <x v="5"/>
    <x v="13"/>
    <x v="13"/>
    <n v="1680.5199999999998"/>
    <s v="Export_CoGe"/>
    <x v="0"/>
    <s v="COSGS"/>
    <x v="4"/>
    <s v="COSTI"/>
    <m/>
    <s v="B.6)"/>
    <s v="6) per materie prime, suddidiarie, di consumo e di merci"/>
    <x v="4"/>
  </r>
  <r>
    <x v="0"/>
    <x v="5"/>
    <x v="17"/>
    <x v="17"/>
    <n v="5027.26"/>
    <s v="Export_CoGe"/>
    <x v="0"/>
    <s v="COSGS"/>
    <x v="4"/>
    <s v="COSTI"/>
    <m/>
    <s v="B.6)"/>
    <s v="6) per materie prime, suddidiarie, di consumo e di merci"/>
    <x v="2"/>
  </r>
  <r>
    <x v="0"/>
    <x v="5"/>
    <x v="289"/>
    <x v="289"/>
    <n v="42185"/>
    <s v="Export_CoGe"/>
    <x v="0"/>
    <s v="ACQDI"/>
    <x v="0"/>
    <s v="ACQ"/>
    <m/>
    <s v="B.6)"/>
    <s v="6) per materie prime, suddidiarie, di consumo e di merci"/>
    <x v="0"/>
  </r>
  <r>
    <x v="0"/>
    <x v="5"/>
    <x v="290"/>
    <x v="290"/>
    <n v="128502"/>
    <s v="Export_CoGe"/>
    <x v="0"/>
    <s v="ACQDI"/>
    <x v="0"/>
    <s v="ACQ"/>
    <m/>
    <s v="B.6)"/>
    <s v="6) per materie prime, suddidiarie, di consumo e di merci"/>
    <x v="2"/>
  </r>
  <r>
    <x v="0"/>
    <x v="5"/>
    <x v="29"/>
    <x v="29"/>
    <n v="84119.92"/>
    <s v="Export_CoGe"/>
    <x v="0"/>
    <s v="SERDI"/>
    <x v="5"/>
    <s v="LAV"/>
    <m/>
    <s v="B.7)"/>
    <s v="7) per servizi"/>
    <x v="0"/>
  </r>
  <r>
    <x v="0"/>
    <x v="5"/>
    <x v="31"/>
    <x v="31"/>
    <n v="492.45"/>
    <s v="Export_CoGe"/>
    <x v="0"/>
    <s v="SERIN"/>
    <x v="6"/>
    <s v="PRD"/>
    <m/>
    <s v="B.7)"/>
    <s v="7) per servizi"/>
    <x v="0"/>
  </r>
  <r>
    <x v="0"/>
    <x v="5"/>
    <x v="32"/>
    <x v="32"/>
    <n v="7146.7000000000007"/>
    <s v="Export_CoGe"/>
    <x v="0"/>
    <s v="SERDI"/>
    <x v="5"/>
    <s v="LAV"/>
    <m/>
    <s v="B.7)"/>
    <s v="7) per servizi"/>
    <x v="0"/>
  </r>
  <r>
    <x v="0"/>
    <x v="5"/>
    <x v="39"/>
    <x v="39"/>
    <n v="71388.599999999991"/>
    <s v="Export_CoGe"/>
    <x v="0"/>
    <s v="SERDI"/>
    <x v="5"/>
    <s v="LAV"/>
    <m/>
    <s v="B.7)"/>
    <s v="7) per servizi"/>
    <x v="0"/>
  </r>
  <r>
    <x v="0"/>
    <x v="5"/>
    <x v="41"/>
    <x v="41"/>
    <n v="132052.75"/>
    <s v="Export_CoGe"/>
    <x v="0"/>
    <s v="SERDI"/>
    <x v="5"/>
    <s v="LAV"/>
    <m/>
    <s v="B.7)"/>
    <s v="7) per servizi"/>
    <x v="0"/>
  </r>
  <r>
    <x v="0"/>
    <x v="5"/>
    <x v="43"/>
    <x v="43"/>
    <n v="14721.169999999998"/>
    <s v="Export_CoGe"/>
    <x v="0"/>
    <s v="SERST"/>
    <x v="8"/>
    <s v="COSTI"/>
    <m/>
    <s v="B.7)"/>
    <s v="7) per servizi"/>
    <x v="2"/>
  </r>
  <r>
    <x v="0"/>
    <x v="5"/>
    <x v="44"/>
    <x v="44"/>
    <n v="7191.51"/>
    <s v="Export_CoGe"/>
    <x v="0"/>
    <s v="SERST"/>
    <x v="8"/>
    <s v="COSTI"/>
    <m/>
    <s v="B.7)"/>
    <s v="7) per servizi"/>
    <x v="2"/>
  </r>
  <r>
    <x v="0"/>
    <x v="5"/>
    <x v="46"/>
    <x v="46"/>
    <n v="427.20999999999992"/>
    <s v="Export_CoGe"/>
    <x v="0"/>
    <s v="SERST"/>
    <x v="8"/>
    <s v="COSTI"/>
    <m/>
    <s v="B.7)"/>
    <s v="7) per servizi"/>
    <x v="2"/>
  </r>
  <r>
    <x v="0"/>
    <x v="5"/>
    <x v="50"/>
    <x v="50"/>
    <n v="1864.68"/>
    <s v="Export_CoGe"/>
    <x v="0"/>
    <s v="SERST"/>
    <x v="8"/>
    <s v="COSTI"/>
    <m/>
    <s v="B.7)"/>
    <s v="7) per servizi"/>
    <x v="2"/>
  </r>
  <r>
    <x v="0"/>
    <x v="5"/>
    <x v="52"/>
    <x v="52"/>
    <n v="1123.69"/>
    <s v="Export_CoGe"/>
    <x v="0"/>
    <s v="SERST"/>
    <x v="8"/>
    <s v="COSTI"/>
    <m/>
    <s v="B.7)"/>
    <s v="7) per servizi"/>
    <x v="2"/>
  </r>
  <r>
    <x v="0"/>
    <x v="5"/>
    <x v="56"/>
    <x v="56"/>
    <n v="23592"/>
    <s v="Export_CoGe"/>
    <x v="0"/>
    <s v="SERST"/>
    <x v="8"/>
    <s v="COSTI"/>
    <m/>
    <s v="B.7)"/>
    <s v="7) per servizi"/>
    <x v="4"/>
  </r>
  <r>
    <x v="0"/>
    <x v="5"/>
    <x v="58"/>
    <x v="58"/>
    <n v="11876.8"/>
    <s v="Export_CoGe"/>
    <x v="0"/>
    <s v="SERST"/>
    <x v="8"/>
    <s v="COSTI"/>
    <m/>
    <s v="B.7)"/>
    <s v="7) per servizi"/>
    <x v="2"/>
  </r>
  <r>
    <x v="0"/>
    <x v="5"/>
    <x v="63"/>
    <x v="63"/>
    <n v="400"/>
    <s v="Export_CoGe"/>
    <x v="0"/>
    <s v="SERST"/>
    <x v="8"/>
    <s v="COSTI"/>
    <m/>
    <s v="B.7)"/>
    <s v="7) per servizi"/>
    <x v="2"/>
  </r>
  <r>
    <x v="0"/>
    <x v="5"/>
    <x v="65"/>
    <x v="65"/>
    <n v="250"/>
    <s v="Export_CoGe"/>
    <x v="0"/>
    <s v="SERST"/>
    <x v="8"/>
    <s v="COSTI"/>
    <m/>
    <s v="B.7)"/>
    <s v="7) per servizi"/>
    <x v="2"/>
  </r>
  <r>
    <x v="0"/>
    <x v="5"/>
    <x v="66"/>
    <x v="66"/>
    <n v="9382"/>
    <s v="Export_CoGe"/>
    <x v="0"/>
    <s v="SERST"/>
    <x v="8"/>
    <s v="COSTI"/>
    <m/>
    <s v="B.7)"/>
    <s v="7) per servizi"/>
    <x v="2"/>
  </r>
  <r>
    <x v="0"/>
    <x v="5"/>
    <x v="291"/>
    <x v="291"/>
    <n v="23800"/>
    <s v="Export_CoGe"/>
    <x v="0"/>
    <s v="SERST"/>
    <x v="8"/>
    <s v="COSTI"/>
    <m/>
    <s v="B.7)"/>
    <s v="7) per servizi"/>
    <x v="6"/>
  </r>
  <r>
    <x v="0"/>
    <x v="5"/>
    <x v="292"/>
    <x v="292"/>
    <n v="22533.199999999997"/>
    <s v="Export_CoGe"/>
    <x v="0"/>
    <s v="SERIN"/>
    <x v="6"/>
    <s v="PRD"/>
    <m/>
    <s v="B.7)"/>
    <s v="7) per servizi"/>
    <x v="0"/>
  </r>
  <r>
    <x v="0"/>
    <x v="5"/>
    <x v="293"/>
    <x v="293"/>
    <n v="20386.41"/>
    <s v="Export_CoGe"/>
    <x v="0"/>
    <s v="SERST"/>
    <x v="8"/>
    <s v="COSTI"/>
    <m/>
    <s v="B.7)"/>
    <s v="7) per servizi"/>
    <x v="2"/>
  </r>
  <r>
    <x v="0"/>
    <x v="5"/>
    <x v="295"/>
    <x v="295"/>
    <n v="1250"/>
    <s v="Export_CoGe"/>
    <x v="0"/>
    <s v="SERST"/>
    <x v="8"/>
    <s v="COSTI"/>
    <m/>
    <s v="B.7)"/>
    <s v="7) per servizi"/>
    <x v="2"/>
  </r>
  <r>
    <x v="0"/>
    <x v="5"/>
    <x v="346"/>
    <x v="345"/>
    <n v="8336.32"/>
    <s v="Export_CoGe"/>
    <x v="0"/>
    <s v="ONSTR"/>
    <x v="30"/>
    <s v="EXT"/>
    <m/>
    <s v="B.14)"/>
    <s v="14) oneri diversi di gestione"/>
    <x v="2"/>
  </r>
  <r>
    <x v="0"/>
    <x v="5"/>
    <x v="367"/>
    <x v="366"/>
    <n v="3622.09"/>
    <s v="Export_CoGe"/>
    <x v="0"/>
    <s v="SERST"/>
    <x v="8"/>
    <s v="COSTI"/>
    <m/>
    <s v="B.7)"/>
    <s v="7) per servizi"/>
    <x v="2"/>
  </r>
  <r>
    <x v="0"/>
    <x v="5"/>
    <x v="298"/>
    <x v="298"/>
    <n v="5000"/>
    <s v="Export_CoGe"/>
    <x v="0"/>
    <s v="COSGS"/>
    <x v="4"/>
    <s v="COSTI"/>
    <m/>
    <s v="B.7)"/>
    <s v="7) per servizi"/>
    <x v="2"/>
  </r>
  <r>
    <x v="0"/>
    <x v="5"/>
    <x v="368"/>
    <x v="367"/>
    <n v="800"/>
    <s v="Export_CoGe"/>
    <x v="0"/>
    <s v="COSGS"/>
    <x v="4"/>
    <s v="COSTI"/>
    <m/>
    <s v="B.7)"/>
    <s v="7) per servizi"/>
    <x v="2"/>
  </r>
  <r>
    <x v="0"/>
    <x v="5"/>
    <x v="69"/>
    <x v="69"/>
    <n v="14002.800000000001"/>
    <s v="Export_CoGe"/>
    <x v="0"/>
    <s v="COSGS"/>
    <x v="4"/>
    <s v="COSTI"/>
    <m/>
    <s v="B.7)"/>
    <s v="7) per servizi"/>
    <x v="2"/>
  </r>
  <r>
    <x v="0"/>
    <x v="5"/>
    <x v="71"/>
    <x v="71"/>
    <n v="1414.1000000000001"/>
    <s v="Export_CoGe"/>
    <x v="0"/>
    <s v="SERIN"/>
    <x v="6"/>
    <s v="PRD"/>
    <m/>
    <s v="B.7)"/>
    <s v="7) per servizi"/>
    <x v="3"/>
  </r>
  <r>
    <x v="0"/>
    <x v="5"/>
    <x v="73"/>
    <x v="73"/>
    <n v="916.69"/>
    <s v="Export_CoGe"/>
    <x v="0"/>
    <s v="COSGS"/>
    <x v="4"/>
    <s v="COSTI"/>
    <m/>
    <s v="B.7)"/>
    <s v="7) per servizi"/>
    <x v="2"/>
  </r>
  <r>
    <x v="0"/>
    <x v="5"/>
    <x v="75"/>
    <x v="75"/>
    <n v="209.37"/>
    <s v="Export_CoGe"/>
    <x v="0"/>
    <s v="COSGS"/>
    <x v="4"/>
    <s v="COSTI"/>
    <m/>
    <s v="B.7)"/>
    <s v="7) per servizi"/>
    <x v="2"/>
  </r>
  <r>
    <x v="0"/>
    <x v="5"/>
    <x v="76"/>
    <x v="76"/>
    <n v="2577.7299999999996"/>
    <s v="Export_CoGe"/>
    <x v="0"/>
    <s v="COSGS"/>
    <x v="4"/>
    <s v="COSTI"/>
    <m/>
    <s v="B.7)"/>
    <s v="7) per servizi"/>
    <x v="2"/>
  </r>
  <r>
    <x v="0"/>
    <x v="5"/>
    <x v="79"/>
    <x v="79"/>
    <n v="1843.5"/>
    <s v="Export_CoGe"/>
    <x v="0"/>
    <s v="SERIN"/>
    <x v="6"/>
    <s v="PRD"/>
    <m/>
    <s v="B.7)"/>
    <s v="7) per servizi"/>
    <x v="0"/>
  </r>
  <r>
    <x v="0"/>
    <x v="5"/>
    <x v="83"/>
    <x v="83"/>
    <n v="270.76"/>
    <s v="Export_CoGe"/>
    <x v="0"/>
    <s v="SERST"/>
    <x v="8"/>
    <s v="COSTI"/>
    <m/>
    <s v="B.7)"/>
    <s v="7) per servizi"/>
    <x v="2"/>
  </r>
  <r>
    <x v="0"/>
    <x v="5"/>
    <x v="85"/>
    <x v="85"/>
    <n v="6032.5"/>
    <s v="Export_CoGe"/>
    <x v="0"/>
    <s v="SERIN"/>
    <x v="6"/>
    <s v="PRD"/>
    <m/>
    <s v="B.7)"/>
    <s v="7) per servizi"/>
    <x v="2"/>
  </r>
  <r>
    <x v="0"/>
    <x v="5"/>
    <x v="89"/>
    <x v="89"/>
    <n v="25317.05"/>
    <s v="Export_CoGe"/>
    <x v="0"/>
    <s v="SERST"/>
    <x v="8"/>
    <s v="COSTI"/>
    <m/>
    <s v="B.7)"/>
    <s v="7) per servizi"/>
    <x v="2"/>
  </r>
  <r>
    <x v="0"/>
    <x v="5"/>
    <x v="91"/>
    <x v="91"/>
    <n v="2047.4699999999998"/>
    <s v="Export_CoGe"/>
    <x v="0"/>
    <s v="SERST"/>
    <x v="8"/>
    <s v="COSTI"/>
    <m/>
    <s v="B.7)"/>
    <s v="7) per servizi"/>
    <x v="5"/>
  </r>
  <r>
    <x v="0"/>
    <x v="5"/>
    <x v="97"/>
    <x v="97"/>
    <n v="1733.12"/>
    <s v="Export_CoGe"/>
    <x v="0"/>
    <s v="SERST"/>
    <x v="8"/>
    <s v="COSTI"/>
    <m/>
    <s v="B.7)"/>
    <s v="7) per servizi"/>
    <x v="6"/>
  </r>
  <r>
    <x v="0"/>
    <x v="5"/>
    <x v="99"/>
    <x v="99"/>
    <n v="449.1999999999997"/>
    <s v="Export_CoGe"/>
    <x v="0"/>
    <s v="SERST"/>
    <x v="8"/>
    <s v="COSTI"/>
    <m/>
    <s v="B.7)"/>
    <s v="7) per servizi"/>
    <x v="6"/>
  </r>
  <r>
    <x v="0"/>
    <x v="5"/>
    <x v="100"/>
    <x v="100"/>
    <n v="6349.2199999999993"/>
    <s v="Export_CoGe"/>
    <x v="0"/>
    <s v="COSGS"/>
    <x v="4"/>
    <s v="COSTI"/>
    <m/>
    <s v="B.7)"/>
    <s v="7) per servizi"/>
    <x v="2"/>
  </r>
  <r>
    <x v="0"/>
    <x v="5"/>
    <x v="102"/>
    <x v="102"/>
    <n v="2390"/>
    <s v="Export_CoGe"/>
    <x v="0"/>
    <s v="SERST"/>
    <x v="8"/>
    <s v="COSTI"/>
    <m/>
    <s v="B.7)"/>
    <s v="7) per servizi"/>
    <x v="6"/>
  </r>
  <r>
    <x v="0"/>
    <x v="5"/>
    <x v="103"/>
    <x v="103"/>
    <n v="2654.1000000000004"/>
    <s v="Export_CoGe"/>
    <x v="0"/>
    <s v="COSGS"/>
    <x v="4"/>
    <s v="COSTI"/>
    <m/>
    <s v="B.7)"/>
    <s v="7) per servizi"/>
    <x v="2"/>
  </r>
  <r>
    <x v="0"/>
    <x v="5"/>
    <x v="104"/>
    <x v="104"/>
    <n v="1878.4"/>
    <s v="Export_CoGe"/>
    <x v="0"/>
    <s v="COSGS"/>
    <x v="4"/>
    <s v="COSTI"/>
    <m/>
    <s v="B.7)"/>
    <s v="7) per servizi"/>
    <x v="5"/>
  </r>
  <r>
    <x v="0"/>
    <x v="5"/>
    <x v="106"/>
    <x v="106"/>
    <n v="697.12"/>
    <s v="Export_CoGe"/>
    <x v="0"/>
    <s v="COSGS"/>
    <x v="4"/>
    <s v="COSTI"/>
    <m/>
    <s v="B.7)"/>
    <s v="7) per servizi"/>
    <x v="5"/>
  </r>
  <r>
    <x v="0"/>
    <x v="5"/>
    <x v="108"/>
    <x v="108"/>
    <n v="621.6"/>
    <s v="Export_CoGe"/>
    <x v="0"/>
    <s v="COSGS"/>
    <x v="4"/>
    <s v="COSTI"/>
    <m/>
    <s v="B.7)"/>
    <s v="7) per servizi"/>
    <x v="5"/>
  </r>
  <r>
    <x v="0"/>
    <x v="5"/>
    <x v="110"/>
    <x v="110"/>
    <n v="7132.8799999999992"/>
    <s v="Export_CoGe"/>
    <x v="0"/>
    <s v="COSGS"/>
    <x v="4"/>
    <s v="COSTI"/>
    <m/>
    <s v="B.7)"/>
    <s v="7) per servizi"/>
    <x v="5"/>
  </r>
  <r>
    <x v="0"/>
    <x v="5"/>
    <x v="299"/>
    <x v="299"/>
    <n v="710"/>
    <s v="Export_CoGe"/>
    <x v="0"/>
    <s v="SERST"/>
    <x v="8"/>
    <s v="COSTI"/>
    <m/>
    <s v="B.7)"/>
    <s v="7) per servizi"/>
    <x v="6"/>
  </r>
  <r>
    <x v="0"/>
    <x v="5"/>
    <x v="347"/>
    <x v="346"/>
    <n v="3000"/>
    <s v="Export_CoGe"/>
    <x v="0"/>
    <s v="ONSTR"/>
    <x v="30"/>
    <s v="EXT"/>
    <m/>
    <s v="B.14)"/>
    <s v="14) oneri diversi di gestione"/>
    <x v="2"/>
  </r>
  <r>
    <x v="0"/>
    <x v="5"/>
    <x v="348"/>
    <x v="347"/>
    <n v="2478"/>
    <s v="Export_CoGe"/>
    <x v="0"/>
    <s v="SERST"/>
    <x v="8"/>
    <s v="COSTI"/>
    <m/>
    <s v="B.7)"/>
    <s v="7) per servizi"/>
    <x v="6"/>
  </r>
  <r>
    <x v="0"/>
    <x v="5"/>
    <x v="355"/>
    <x v="354"/>
    <n v="2550"/>
    <s v="Export_CoGe"/>
    <x v="0"/>
    <s v="SERST"/>
    <x v="8"/>
    <s v="COSTI"/>
    <m/>
    <s v="B.7)"/>
    <s v="7) per servizi"/>
    <x v="6"/>
  </r>
  <r>
    <x v="0"/>
    <x v="5"/>
    <x v="356"/>
    <x v="355"/>
    <n v="3383.1699999999996"/>
    <s v="Export_CoGe"/>
    <x v="0"/>
    <s v="SERST"/>
    <x v="8"/>
    <s v="COSTI"/>
    <m/>
    <s v="B.7)"/>
    <s v="7) per servizi"/>
    <x v="2"/>
  </r>
  <r>
    <x v="0"/>
    <x v="5"/>
    <x v="113"/>
    <x v="113"/>
    <n v="19928.96"/>
    <s v="Export_CoGe"/>
    <x v="0"/>
    <s v="SERIN"/>
    <x v="6"/>
    <s v="PRD"/>
    <m/>
    <s v="B.7)"/>
    <s v="7) per servizi"/>
    <x v="3"/>
  </r>
  <r>
    <x v="0"/>
    <x v="5"/>
    <x v="114"/>
    <x v="114"/>
    <n v="1566.4800000000002"/>
    <s v="Export_CoGe"/>
    <x v="0"/>
    <s v="SERIN"/>
    <x v="6"/>
    <s v="PRD"/>
    <m/>
    <s v="B.7)"/>
    <s v="7) per servizi"/>
    <x v="3"/>
  </r>
  <r>
    <x v="0"/>
    <x v="5"/>
    <x v="116"/>
    <x v="116"/>
    <n v="8951"/>
    <s v="Export_CoGe"/>
    <x v="0"/>
    <s v="SERST"/>
    <x v="8"/>
    <s v="COSTI"/>
    <m/>
    <s v="B.7)"/>
    <s v="7) per servizi"/>
    <x v="2"/>
  </r>
  <r>
    <x v="0"/>
    <x v="5"/>
    <x v="118"/>
    <x v="118"/>
    <n v="210"/>
    <s v="Export_CoGe"/>
    <x v="0"/>
    <s v="SERST"/>
    <x v="8"/>
    <s v="COSTI"/>
    <m/>
    <s v="B.7)"/>
    <s v="7) per servizi"/>
    <x v="2"/>
  </r>
  <r>
    <x v="0"/>
    <x v="5"/>
    <x v="119"/>
    <x v="119"/>
    <n v="3352.84"/>
    <s v="Export_CoGe"/>
    <x v="0"/>
    <s v="SERST"/>
    <x v="8"/>
    <s v="COSTI"/>
    <m/>
    <s v="B.7)"/>
    <s v="7) per servizi"/>
    <x v="2"/>
  </r>
  <r>
    <x v="0"/>
    <x v="5"/>
    <x v="121"/>
    <x v="121"/>
    <n v="342.15"/>
    <s v="Export_CoGe"/>
    <x v="0"/>
    <s v="SERST"/>
    <x v="8"/>
    <s v="COSTI"/>
    <m/>
    <s v="B.7)"/>
    <s v="7) per servizi"/>
    <x v="2"/>
  </r>
  <r>
    <x v="0"/>
    <x v="5"/>
    <x v="360"/>
    <x v="359"/>
    <n v="86.78"/>
    <s v="Export_CoGe"/>
    <x v="0"/>
    <s v="SERST"/>
    <x v="8"/>
    <s v="COSTI"/>
    <m/>
    <s v="B.7)"/>
    <s v="7) per servizi"/>
    <x v="2"/>
  </r>
  <r>
    <x v="0"/>
    <x v="5"/>
    <x v="357"/>
    <x v="356"/>
    <n v="819.40000000000009"/>
    <s v="Export_CoGe"/>
    <x v="0"/>
    <s v="ONSTR"/>
    <x v="30"/>
    <s v="EXT"/>
    <m/>
    <s v="B.14)"/>
    <s v="14) oneri diversi di gestione"/>
    <x v="2"/>
  </r>
  <r>
    <x v="0"/>
    <x v="5"/>
    <x v="123"/>
    <x v="123"/>
    <n v="1063.0999999999999"/>
    <s v="Export_CoGe"/>
    <x v="0"/>
    <s v="SERST"/>
    <x v="8"/>
    <s v="COSTI"/>
    <m/>
    <s v="B.7)"/>
    <s v="7) per servizi"/>
    <x v="2"/>
  </r>
  <r>
    <x v="0"/>
    <x v="5"/>
    <x v="125"/>
    <x v="125"/>
    <n v="911.99999999999989"/>
    <s v="Export_CoGe"/>
    <x v="0"/>
    <s v="SERST"/>
    <x v="8"/>
    <s v="COSTI"/>
    <m/>
    <s v="B.7)"/>
    <s v="7) per servizi"/>
    <x v="6"/>
  </r>
  <r>
    <x v="0"/>
    <x v="5"/>
    <x v="127"/>
    <x v="127"/>
    <n v="6564.0999999999603"/>
    <s v="Export_CoGe"/>
    <x v="0"/>
    <s v="SERST"/>
    <x v="8"/>
    <s v="COSTI"/>
    <m/>
    <s v="B.7)"/>
    <s v="7) per servizi"/>
    <x v="4"/>
  </r>
  <r>
    <x v="0"/>
    <x v="5"/>
    <x v="301"/>
    <x v="301"/>
    <n v="546.63"/>
    <s v="Export_CoGe"/>
    <x v="0"/>
    <s v="COSGS"/>
    <x v="4"/>
    <s v="COSTI"/>
    <m/>
    <s v="B.7)"/>
    <s v="7) per servizi"/>
    <x v="2"/>
  </r>
  <r>
    <x v="0"/>
    <x v="5"/>
    <x v="131"/>
    <x v="131"/>
    <n v="59.669999999999092"/>
    <s v="Export_CoGe"/>
    <x v="0"/>
    <s v="COSGS"/>
    <x v="4"/>
    <s v="COSTI"/>
    <m/>
    <s v="B.7)"/>
    <s v="7) per servizi"/>
    <x v="2"/>
  </r>
  <r>
    <x v="0"/>
    <x v="5"/>
    <x v="133"/>
    <x v="133"/>
    <n v="1263.28"/>
    <s v="Export_CoGe"/>
    <x v="0"/>
    <s v="SERST"/>
    <x v="8"/>
    <s v="COSTI"/>
    <m/>
    <s v="B.7)"/>
    <s v="7) per servizi"/>
    <x v="4"/>
  </r>
  <r>
    <x v="0"/>
    <x v="5"/>
    <x v="136"/>
    <x v="136"/>
    <n v="371.11"/>
    <s v="Export_CoGe"/>
    <x v="0"/>
    <s v="SERST"/>
    <x v="8"/>
    <s v="COSTI"/>
    <m/>
    <s v="B.7)"/>
    <s v="7) per servizi"/>
    <x v="2"/>
  </r>
  <r>
    <x v="0"/>
    <x v="5"/>
    <x v="361"/>
    <x v="360"/>
    <n v="4800"/>
    <s v="Export_CoGe"/>
    <x v="0"/>
    <s v="SERST"/>
    <x v="8"/>
    <s v="COSTI"/>
    <m/>
    <s v="B.7)"/>
    <s v="7) per servizi"/>
    <x v="6"/>
  </r>
  <r>
    <x v="0"/>
    <x v="5"/>
    <x v="362"/>
    <x v="361"/>
    <n v="1540"/>
    <s v="Export_CoGe"/>
    <x v="0"/>
    <s v="SERST"/>
    <x v="8"/>
    <s v="COSTI"/>
    <s v="CONSGRANT"/>
    <s v="B.7)"/>
    <s v="7) per servizi"/>
    <x v="8"/>
  </r>
  <r>
    <x v="0"/>
    <x v="5"/>
    <x v="363"/>
    <x v="362"/>
    <n v="1080.5900000000001"/>
    <s v="Export_CoGe"/>
    <x v="0"/>
    <s v="SERST"/>
    <x v="8"/>
    <s v="COSTI"/>
    <m/>
    <s v="B.7)"/>
    <s v="7) per servizi"/>
    <x v="2"/>
  </r>
  <r>
    <x v="0"/>
    <x v="5"/>
    <x v="358"/>
    <x v="357"/>
    <n v="1618.67"/>
    <s v="Export_CoGe"/>
    <x v="0"/>
    <s v="SERST"/>
    <x v="8"/>
    <s v="COSTI"/>
    <s v="SPESGRANT"/>
    <s v="B.7)"/>
    <s v="7) per servizi"/>
    <x v="6"/>
  </r>
  <r>
    <x v="0"/>
    <x v="5"/>
    <x v="137"/>
    <x v="137"/>
    <n v="430.05"/>
    <s v="Export_CoGe"/>
    <x v="0"/>
    <s v="AFFIT"/>
    <x v="17"/>
    <s v="AFF"/>
    <m/>
    <s v="B.8)"/>
    <s v="8) per godimento di beni di terzi"/>
    <x v="2"/>
  </r>
  <r>
    <x v="0"/>
    <x v="5"/>
    <x v="138"/>
    <x v="138"/>
    <n v="4000"/>
    <s v="Export_CoGe"/>
    <x v="0"/>
    <s v="AFFIT"/>
    <x v="17"/>
    <s v="AFF"/>
    <m/>
    <s v="B.8)"/>
    <s v="8) per godimento di beni di terzi"/>
    <x v="2"/>
  </r>
  <r>
    <x v="0"/>
    <x v="5"/>
    <x v="139"/>
    <x v="139"/>
    <n v="15995"/>
    <s v="Export_CoGe"/>
    <x v="0"/>
    <s v="AFFIT"/>
    <x v="17"/>
    <s v="AFF"/>
    <m/>
    <s v="B.8)"/>
    <s v="8) per godimento di beni di terzi"/>
    <x v="2"/>
  </r>
  <r>
    <x v="0"/>
    <x v="5"/>
    <x v="140"/>
    <x v="140"/>
    <n v="400"/>
    <s v="Export_CoGe"/>
    <x v="0"/>
    <s v="AFFIT"/>
    <x v="17"/>
    <s v="AFF"/>
    <m/>
    <s v="B.8)"/>
    <s v="8) per godimento di beni di terzi"/>
    <x v="2"/>
  </r>
  <r>
    <x v="0"/>
    <x v="5"/>
    <x v="141"/>
    <x v="141"/>
    <n v="3228"/>
    <s v="Export_CoGe"/>
    <x v="0"/>
    <s v="AFFIT"/>
    <x v="17"/>
    <s v="AFF"/>
    <m/>
    <s v="B.8)"/>
    <s v="8) per godimento di beni di terzi"/>
    <x v="2"/>
  </r>
  <r>
    <x v="0"/>
    <x v="5"/>
    <x v="142"/>
    <x v="142"/>
    <n v="7556.9400000000005"/>
    <s v="Export_CoGe"/>
    <x v="0"/>
    <s v="AFFIT"/>
    <x v="17"/>
    <s v="AFF"/>
    <m/>
    <s v="B.8)"/>
    <s v="8) per godimento di beni di terzi"/>
    <x v="2"/>
  </r>
  <r>
    <x v="0"/>
    <x v="5"/>
    <x v="143"/>
    <x v="143"/>
    <n v="400"/>
    <s v="Export_CoGe"/>
    <x v="0"/>
    <s v="AFFIT"/>
    <x v="17"/>
    <s v="AFF"/>
    <m/>
    <s v="B.8)"/>
    <s v="8) per godimento di beni di terzi"/>
    <x v="2"/>
  </r>
  <r>
    <x v="0"/>
    <x v="5"/>
    <x v="144"/>
    <x v="144"/>
    <n v="11108.52"/>
    <s v="Export_CoGe"/>
    <x v="0"/>
    <s v="AFFIT"/>
    <x v="17"/>
    <s v="AFF"/>
    <m/>
    <s v="B.8)"/>
    <s v="8) per godimento di beni di terzi"/>
    <x v="2"/>
  </r>
  <r>
    <x v="0"/>
    <x v="5"/>
    <x v="146"/>
    <x v="146"/>
    <n v="6180"/>
    <s v="Export_CoGe"/>
    <x v="0"/>
    <s v="AFFIT"/>
    <x v="17"/>
    <s v="AFF"/>
    <m/>
    <s v="B.8)"/>
    <s v="8) per godimento di beni di terzi"/>
    <x v="2"/>
  </r>
  <r>
    <x v="0"/>
    <x v="5"/>
    <x v="148"/>
    <x v="148"/>
    <n v="1500"/>
    <s v="Export_CoGe"/>
    <x v="0"/>
    <s v="AFFIT"/>
    <x v="17"/>
    <s v="AFF"/>
    <m/>
    <s v="B.8)"/>
    <s v="8) per godimento di beni di terzi"/>
    <x v="2"/>
  </r>
  <r>
    <x v="0"/>
    <x v="5"/>
    <x v="150"/>
    <x v="150"/>
    <n v="14169.3"/>
    <s v="Export_CoGe"/>
    <x v="0"/>
    <s v="AFFIT"/>
    <x v="17"/>
    <s v="AFF"/>
    <m/>
    <s v="B.8)"/>
    <s v="8) per godimento di beni di terzi"/>
    <x v="2"/>
  </r>
  <r>
    <x v="0"/>
    <x v="5"/>
    <x v="364"/>
    <x v="363"/>
    <n v="4646"/>
    <s v="Export_CoGe"/>
    <x v="0"/>
    <s v="AFFIT"/>
    <x v="17"/>
    <s v="AFF"/>
    <m/>
    <s v="B.8)"/>
    <s v="8) per godimento di beni di terzi"/>
    <x v="2"/>
  </r>
  <r>
    <x v="0"/>
    <x v="5"/>
    <x v="152"/>
    <x v="152"/>
    <n v="30000"/>
    <s v="Export_CoGe"/>
    <x v="0"/>
    <s v="COSGS"/>
    <x v="4"/>
    <s v="COSTI"/>
    <m/>
    <s v="B.8)"/>
    <s v="8) per godimento di beni di terzi"/>
    <x v="2"/>
  </r>
  <r>
    <x v="0"/>
    <x v="5"/>
    <x v="155"/>
    <x v="155"/>
    <n v="9320.15"/>
    <s v="Export_CoGe"/>
    <x v="0"/>
    <s v="COSGS"/>
    <x v="4"/>
    <s v="COSTI"/>
    <m/>
    <s v="B.8)"/>
    <s v="8) per godimento di beni di terzi"/>
    <x v="2"/>
  </r>
  <r>
    <x v="0"/>
    <x v="5"/>
    <x v="156"/>
    <x v="156"/>
    <n v="2939.25"/>
    <s v="Export_CoGe"/>
    <x v="0"/>
    <s v="COSGS"/>
    <x v="4"/>
    <s v="COSTI"/>
    <m/>
    <s v="B.8)"/>
    <s v="8) per godimento di beni di terzi"/>
    <x v="2"/>
  </r>
  <r>
    <x v="0"/>
    <x v="5"/>
    <x v="198"/>
    <x v="198"/>
    <n v="222855.5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5"/>
    <x v="203"/>
    <x v="203"/>
    <n v="1455.35"/>
    <s v="Export_CoGe"/>
    <x v="0"/>
    <s v="COSGS"/>
    <x v="4"/>
    <s v="COSTI"/>
    <m/>
    <s v="B.14)"/>
    <s v="14) oneri diversi di gestione"/>
    <x v="2"/>
  </r>
  <r>
    <x v="0"/>
    <x v="5"/>
    <x v="204"/>
    <x v="204"/>
    <n v="400"/>
    <s v="Export_CoGe"/>
    <x v="0"/>
    <s v="COSGS"/>
    <x v="4"/>
    <s v="COSTI"/>
    <m/>
    <s v="B.14)"/>
    <s v="14) oneri diversi di gestione"/>
    <x v="2"/>
  </r>
  <r>
    <x v="0"/>
    <x v="5"/>
    <x v="206"/>
    <x v="206"/>
    <n v="2"/>
    <s v="Export_CoGe"/>
    <x v="0"/>
    <s v="COSGS"/>
    <x v="4"/>
    <s v="COSTI"/>
    <m/>
    <s v="B.14)"/>
    <s v="14) oneri diversi di gestione"/>
    <x v="2"/>
  </r>
  <r>
    <x v="0"/>
    <x v="5"/>
    <x v="208"/>
    <x v="208"/>
    <n v="476.85"/>
    <s v="Export_CoGe"/>
    <x v="0"/>
    <s v="COSGS"/>
    <x v="4"/>
    <s v="COSTI"/>
    <m/>
    <s v="B.14)"/>
    <s v="14) oneri diversi di gestione"/>
    <x v="2"/>
  </r>
  <r>
    <x v="0"/>
    <x v="5"/>
    <x v="369"/>
    <x v="368"/>
    <n v="55.97"/>
    <s v="Export_CoGe"/>
    <x v="0"/>
    <s v="COSGS"/>
    <x v="4"/>
    <s v="COSTI"/>
    <m/>
    <s v="B.14)"/>
    <s v="14) oneri diversi di gestione"/>
    <x v="2"/>
  </r>
  <r>
    <x v="0"/>
    <x v="5"/>
    <x v="213"/>
    <x v="213"/>
    <n v="32.799999999999997"/>
    <s v="Export_CoGe"/>
    <x v="0"/>
    <s v="COSGS"/>
    <x v="4"/>
    <s v="COSTI"/>
    <m/>
    <s v="B.14)"/>
    <s v="14) oneri diversi di gestione"/>
    <x v="2"/>
  </r>
  <r>
    <x v="0"/>
    <x v="5"/>
    <x v="217"/>
    <x v="217"/>
    <n v="1062.3100000000004"/>
    <s v="Export_CoGe"/>
    <x v="0"/>
    <s v="ONSTR"/>
    <x v="30"/>
    <s v="EXT"/>
    <m/>
    <s v="B.14)"/>
    <s v="14) oneri diversi di gestione"/>
    <x v="2"/>
  </r>
  <r>
    <x v="0"/>
    <x v="5"/>
    <x v="218"/>
    <x v="218"/>
    <n v="643.08000000000015"/>
    <s v="Export_CoGe"/>
    <x v="0"/>
    <s v="COSGS"/>
    <x v="4"/>
    <s v="COSTI"/>
    <m/>
    <s v="B.14)"/>
    <s v="14) oneri diversi di gestione"/>
    <x v="2"/>
  </r>
  <r>
    <x v="0"/>
    <x v="5"/>
    <x v="219"/>
    <x v="219"/>
    <n v="2518.4499999999998"/>
    <s v="Export_CoGe"/>
    <x v="0"/>
    <s v="COSGS"/>
    <x v="4"/>
    <s v="COSTI"/>
    <m/>
    <s v="B.14)"/>
    <s v="14) oneri diversi di gestione"/>
    <x v="2"/>
  </r>
  <r>
    <x v="0"/>
    <x v="5"/>
    <x v="223"/>
    <x v="223"/>
    <n v="19.87999999999397"/>
    <s v="Export_CoGe"/>
    <x v="0"/>
    <s v="COSGS"/>
    <x v="4"/>
    <s v="COSTI"/>
    <m/>
    <s v="B.14)"/>
    <s v="14) oneri diversi di gestione"/>
    <x v="2"/>
  </r>
  <r>
    <x v="0"/>
    <x v="5"/>
    <x v="225"/>
    <x v="225"/>
    <n v="3.7299999999977098"/>
    <s v="Export_CoGe"/>
    <x v="0"/>
    <s v="COSGS"/>
    <x v="4"/>
    <s v="COSTI"/>
    <m/>
    <s v="B.14)"/>
    <s v="14) oneri diversi di gestione"/>
    <x v="2"/>
  </r>
  <r>
    <x v="0"/>
    <x v="5"/>
    <x v="226"/>
    <x v="226"/>
    <n v="1038.69"/>
    <s v="Export_CoGe"/>
    <x v="0"/>
    <s v="ONSTR"/>
    <x v="30"/>
    <s v="EXT"/>
    <m/>
    <s v="B.14)"/>
    <s v="14) oneri diversi di gestione"/>
    <x v="2"/>
  </r>
  <r>
    <x v="0"/>
    <x v="5"/>
    <x v="306"/>
    <x v="306"/>
    <n v="61.6200000000008"/>
    <s v="Export_CoGe"/>
    <x v="0"/>
    <s v="COSGS"/>
    <x v="4"/>
    <s v="COSTI"/>
    <m/>
    <s v="B.14)"/>
    <s v="14) oneri diversi di gestione"/>
    <x v="4"/>
  </r>
  <r>
    <x v="0"/>
    <x v="5"/>
    <x v="370"/>
    <x v="369"/>
    <n v="2880"/>
    <s v="Export_CoGe"/>
    <x v="0"/>
    <s v="ONSTR"/>
    <x v="30"/>
    <s v="EXT"/>
    <m/>
    <s v="B.14)"/>
    <s v="14) oneri diversi di gestione"/>
    <x v="7"/>
  </r>
  <r>
    <x v="0"/>
    <x v="5"/>
    <x v="371"/>
    <x v="370"/>
    <n v="254.4"/>
    <s v="Export_CoGe"/>
    <x v="0"/>
    <s v="COSGS"/>
    <x v="4"/>
    <s v="COSTI"/>
    <m/>
    <s v="B.14)"/>
    <s v="14) oneri diversi di gestione"/>
    <x v="2"/>
  </r>
  <r>
    <x v="0"/>
    <x v="5"/>
    <x v="231"/>
    <x v="231"/>
    <n v="7568.5700000000006"/>
    <s v="Export_CoGe"/>
    <x v="0"/>
    <s v="ONFIN"/>
    <x v="32"/>
    <s v="FIN"/>
    <m/>
    <s v="C.17)"/>
    <s v="17) interessi e altri oneri finanziari"/>
    <x v="7"/>
  </r>
  <r>
    <x v="0"/>
    <x v="5"/>
    <x v="233"/>
    <x v="233"/>
    <n v="3733.32"/>
    <s v="Export_CoGe"/>
    <x v="0"/>
    <s v="ONFIN"/>
    <x v="32"/>
    <s v="FIN"/>
    <m/>
    <s v="C.17)"/>
    <s v="17) interessi e altri oneri finanziari"/>
    <x v="7"/>
  </r>
  <r>
    <x v="0"/>
    <x v="5"/>
    <x v="235"/>
    <x v="235"/>
    <n v="629.48"/>
    <s v="Export_CoGe"/>
    <x v="0"/>
    <s v="ONFIN"/>
    <x v="32"/>
    <s v="FIN"/>
    <m/>
    <s v="C.17)"/>
    <s v="17) interessi e altri oneri finanziari"/>
    <x v="7"/>
  </r>
  <r>
    <x v="0"/>
    <x v="5"/>
    <x v="349"/>
    <x v="348"/>
    <n v="6806.85"/>
    <s v="Export_CoGe"/>
    <x v="0"/>
    <s v="ONFIN"/>
    <x v="32"/>
    <s v="FIN"/>
    <m/>
    <s v="C.17)"/>
    <s v="17) interessi e altri oneri finanziari"/>
    <x v="7"/>
  </r>
  <r>
    <x v="0"/>
    <x v="5"/>
    <x v="237"/>
    <x v="237"/>
    <n v="5730.9499999999989"/>
    <s v="Export_CoGe"/>
    <x v="0"/>
    <s v="ONFIN"/>
    <x v="32"/>
    <s v="FIN"/>
    <m/>
    <s v="C.17)"/>
    <s v="17) interessi e altri oneri finanziari"/>
    <x v="7"/>
  </r>
  <r>
    <x v="0"/>
    <x v="5"/>
    <x v="238"/>
    <x v="238"/>
    <n v="4144.96"/>
    <s v="Export_CoGe"/>
    <x v="0"/>
    <s v="RICOP"/>
    <x v="33"/>
    <s v="RIC"/>
    <m/>
    <s v="A.1)"/>
    <s v="1) ricavi delle vendite e delle prestazioni"/>
    <x v="6"/>
  </r>
  <r>
    <x v="0"/>
    <x v="5"/>
    <x v="239"/>
    <x v="239"/>
    <n v="-1119361.02"/>
    <s v="Export_CoGe"/>
    <x v="0"/>
    <s v="RICOP"/>
    <x v="33"/>
    <s v="RIC"/>
    <m/>
    <s v="A.1)"/>
    <s v="1) ricavi delle vendite e delle prestazioni"/>
    <x v="5"/>
  </r>
  <r>
    <x v="0"/>
    <x v="5"/>
    <x v="241"/>
    <x v="241"/>
    <n v="-135532.21"/>
    <s v="Export_CoGe"/>
    <x v="0"/>
    <s v="RICOP"/>
    <x v="33"/>
    <s v="RIC"/>
    <m/>
    <s v="A.1)"/>
    <s v="1) ricavi delle vendite e delle prestazioni"/>
    <x v="5"/>
  </r>
  <r>
    <x v="0"/>
    <x v="5"/>
    <x v="243"/>
    <x v="243"/>
    <n v="-1315.9099999999999"/>
    <s v="Export_CoGe"/>
    <x v="0"/>
    <s v="RICOP"/>
    <x v="33"/>
    <s v="RIC"/>
    <m/>
    <s v="A.1)"/>
    <s v="1) ricavi delle vendite e delle prestazioni"/>
    <x v="6"/>
  </r>
  <r>
    <x v="0"/>
    <x v="5"/>
    <x v="244"/>
    <x v="244"/>
    <n v="-2320.7799999999957"/>
    <s v="Export_CoGe"/>
    <x v="0"/>
    <s v="RICOP"/>
    <x v="33"/>
    <s v="RIC"/>
    <m/>
    <s v="A.1)"/>
    <s v="1) ricavi delle vendite e delle prestazioni"/>
    <x v="6"/>
  </r>
  <r>
    <x v="0"/>
    <x v="5"/>
    <x v="245"/>
    <x v="245"/>
    <n v="-88533.909999999989"/>
    <s v="Export_CoGe"/>
    <x v="0"/>
    <s v="RICOP"/>
    <x v="33"/>
    <s v="RIC"/>
    <m/>
    <s v="A.1)"/>
    <s v="1) ricavi delle vendite e delle prestazioni"/>
    <x v="7"/>
  </r>
  <r>
    <x v="0"/>
    <x v="5"/>
    <x v="350"/>
    <x v="349"/>
    <n v="-267834.23999999999"/>
    <s v="Export_CoGe"/>
    <x v="0"/>
    <s v="RICOP"/>
    <x v="33"/>
    <s v="RIC"/>
    <m/>
    <s v="A.1)"/>
    <s v="1) ricavi delle vendite e delle prestazioni"/>
    <x v="5"/>
  </r>
  <r>
    <x v="0"/>
    <x v="5"/>
    <x v="372"/>
    <x v="371"/>
    <n v="-10000"/>
    <s v="Export_CoGe"/>
    <x v="0"/>
    <s v="RICOP"/>
    <x v="33"/>
    <s v="RIC"/>
    <m/>
    <s v="A.1)"/>
    <s v="1) ricavi delle vendite e delle prestazioni"/>
    <x v="6"/>
  </r>
  <r>
    <x v="0"/>
    <x v="5"/>
    <x v="246"/>
    <x v="246"/>
    <n v="-326.89999999999964"/>
    <s v="Export_CoGe"/>
    <x v="0"/>
    <s v="RICOP"/>
    <x v="33"/>
    <s v="RIC"/>
    <m/>
    <s v="A.1)"/>
    <s v="1) ricavi delle vendite e delle prestazioni"/>
    <x v="6"/>
  </r>
  <r>
    <x v="0"/>
    <x v="5"/>
    <x v="247"/>
    <x v="247"/>
    <n v="-45619.020000000004"/>
    <s v="Export_CoGe"/>
    <x v="0"/>
    <s v="ONSTR"/>
    <x v="30"/>
    <s v="EXT"/>
    <m/>
    <s v="B.14)"/>
    <s v="14) oneri diversi di gestione"/>
    <x v="2"/>
  </r>
  <r>
    <x v="0"/>
    <x v="5"/>
    <x v="249"/>
    <x v="249"/>
    <n v="-255483.9"/>
    <s v="Export_CoGe"/>
    <x v="0"/>
    <s v="ALTRI"/>
    <x v="34"/>
    <s v="ALTRI"/>
    <m/>
    <s v="A.1)"/>
    <s v="1) ricavi delle vendite e delle prestazioni"/>
    <x v="7"/>
  </r>
  <r>
    <x v="0"/>
    <x v="5"/>
    <x v="250"/>
    <x v="250"/>
    <n v="-553315.96000000008"/>
    <s v="Export_CoGe"/>
    <x v="0"/>
    <s v="CORR"/>
    <x v="35"/>
    <s v="CORR"/>
    <m/>
    <s v="A.1)"/>
    <s v="1) ricavi delle vendite e delle prestazioni"/>
    <x v="6"/>
  </r>
  <r>
    <x v="0"/>
    <x v="5"/>
    <x v="257"/>
    <x v="257"/>
    <n v="-0.03"/>
    <s v="Export_CoGe"/>
    <x v="0"/>
    <s v="ALTRI"/>
    <x v="34"/>
    <s v="ALTRI"/>
    <m/>
    <s v="A.5)"/>
    <s v="5) altri ricavi e proventi, con separata indicazione dei contributi in conto esercizio"/>
    <x v="2"/>
  </r>
  <r>
    <x v="0"/>
    <x v="5"/>
    <x v="259"/>
    <x v="259"/>
    <n v="-10.520000000000316"/>
    <s v="Export_CoGe"/>
    <x v="0"/>
    <s v="ALTRI"/>
    <x v="34"/>
    <s v="ALTRI"/>
    <m/>
    <s v="A.5)"/>
    <s v="5) altri ricavi e proventi, con separata indicazione dei contributi in conto esercizio"/>
    <x v="2"/>
  </r>
  <r>
    <x v="0"/>
    <x v="5"/>
    <x v="260"/>
    <x v="260"/>
    <n v="-100"/>
    <s v="Export_CoGe"/>
    <x v="0"/>
    <s v="ALTRI"/>
    <x v="34"/>
    <s v="ALTRI"/>
    <m/>
    <s v="A.5)"/>
    <s v="5) altri ricavi e proventi, con separata indicazione dei contributi in conto esercizio"/>
    <x v="2"/>
  </r>
  <r>
    <x v="0"/>
    <x v="5"/>
    <x v="309"/>
    <x v="309"/>
    <n v="-2691.4799999999996"/>
    <s v="Export_CoGe"/>
    <x v="0"/>
    <s v="ALTRI"/>
    <x v="34"/>
    <s v="ALTRI"/>
    <m/>
    <s v="A.5)"/>
    <s v="5) altri ricavi e proventi, con separata indicazione dei contributi in conto esercizio"/>
    <x v="2"/>
  </r>
  <r>
    <x v="0"/>
    <x v="5"/>
    <x v="266"/>
    <x v="266"/>
    <n v="-272.37"/>
    <s v="Export_CoGe"/>
    <x v="0"/>
    <s v="ONSTR"/>
    <x v="30"/>
    <s v="EXT"/>
    <m/>
    <s v="A.5)"/>
    <s v="5) altri ricavi e proventi, con separata indicazione dei contributi in conto esercizio"/>
    <x v="2"/>
  </r>
  <r>
    <x v="0"/>
    <x v="5"/>
    <x v="267"/>
    <x v="267"/>
    <n v="-63.55"/>
    <s v="Export_CoGe"/>
    <x v="0"/>
    <s v="ALTRI"/>
    <x v="34"/>
    <s v="ALTRI"/>
    <m/>
    <s v="A.5)"/>
    <s v="5) altri ricavi e proventi, con separata indicazione dei contributi in conto esercizio"/>
    <x v="8"/>
  </r>
  <r>
    <x v="0"/>
    <x v="5"/>
    <x v="311"/>
    <x v="311"/>
    <n v="-128505.63"/>
    <s v="Export_CoGe"/>
    <x v="0"/>
    <s v="ACQDI"/>
    <x v="0"/>
    <s v="ACQ"/>
    <m/>
    <s v="A.5)"/>
    <s v="5) altri ricavi e proventi, con separata indicazione dei contributi in conto esercizio"/>
    <x v="2"/>
  </r>
  <r>
    <x v="0"/>
    <x v="5"/>
    <x v="276"/>
    <x v="276"/>
    <n v="-84.36"/>
    <s v="Export_CoGe"/>
    <x v="0"/>
    <s v="ONFIN"/>
    <x v="32"/>
    <s v="FIN"/>
    <m/>
    <s v="C.16)"/>
    <s v="16) altri proventi finanziari"/>
    <x v="4"/>
  </r>
  <r>
    <x v="0"/>
    <x v="5"/>
    <x v="2"/>
    <x v="2"/>
    <n v="10000"/>
    <s v="Export_CoGe"/>
    <x v="1"/>
    <s v="23.I.IMM"/>
    <x v="1"/>
    <s v="IMM"/>
    <m/>
    <s v="23.I.IMM"/>
    <s v="Immobilizzazioni Immateriali"/>
    <x v="1"/>
  </r>
  <r>
    <x v="0"/>
    <x v="5"/>
    <x v="4"/>
    <x v="4"/>
    <n v="6343"/>
    <s v="Export_CoGe"/>
    <x v="1"/>
    <s v="23.I.IMM"/>
    <x v="1"/>
    <s v="IMM"/>
    <m/>
    <s v="23.I.IMM"/>
    <s v="Immobilizzazioni Immateriali"/>
    <x v="1"/>
  </r>
  <r>
    <x v="0"/>
    <x v="5"/>
    <x v="6"/>
    <x v="6"/>
    <n v="57925"/>
    <s v="Export_CoGe"/>
    <x v="1"/>
    <s v="23.I.IMM"/>
    <x v="1"/>
    <s v="IMM"/>
    <m/>
    <s v="23.I.IMM"/>
    <s v="Immobilizzazioni Immateriali"/>
    <x v="1"/>
  </r>
  <r>
    <x v="0"/>
    <x v="5"/>
    <x v="8"/>
    <x v="8"/>
    <n v="100000"/>
    <s v="Export_CoGe"/>
    <x v="1"/>
    <s v="23.I.IMM"/>
    <x v="1"/>
    <s v="IMM"/>
    <m/>
    <s v="23.I.IMM"/>
    <s v="Immobilizzazioni Immateriali"/>
    <x v="1"/>
  </r>
  <r>
    <x v="0"/>
    <x v="5"/>
    <x v="10"/>
    <x v="10"/>
    <n v="168277.53"/>
    <s v="Export_CoGe"/>
    <x v="1"/>
    <s v="23.I.IMM"/>
    <x v="1"/>
    <s v="IMM"/>
    <m/>
    <s v="23.I.IMM"/>
    <s v="Immobilizzazioni Immateriali"/>
    <x v="1"/>
  </r>
  <r>
    <x v="0"/>
    <x v="5"/>
    <x v="12"/>
    <x v="12"/>
    <n v="87545.25"/>
    <s v="Export_CoGe"/>
    <x v="1"/>
    <s v="24.I.MAT"/>
    <x v="3"/>
    <s v="MAT"/>
    <m/>
    <s v="24.I.MAT"/>
    <s v="Immobilizzazioni Materiali"/>
    <x v="1"/>
  </r>
  <r>
    <x v="0"/>
    <x v="5"/>
    <x v="14"/>
    <x v="14"/>
    <n v="693957.03"/>
    <s v="Export_CoGe"/>
    <x v="1"/>
    <s v="24.I.MAT"/>
    <x v="3"/>
    <s v="MAT"/>
    <m/>
    <s v="24.I.MAT"/>
    <s v="Immobilizzazioni Materiali"/>
    <x v="1"/>
  </r>
  <r>
    <x v="0"/>
    <x v="5"/>
    <x v="16"/>
    <x v="16"/>
    <n v="104261.51"/>
    <s v="Export_CoGe"/>
    <x v="1"/>
    <s v="24.I.MAT"/>
    <x v="3"/>
    <s v="MAT"/>
    <m/>
    <s v="24.I.MAT"/>
    <s v="Immobilizzazioni Materiali"/>
    <x v="1"/>
  </r>
  <r>
    <x v="0"/>
    <x v="5"/>
    <x v="18"/>
    <x v="18"/>
    <n v="202071.74"/>
    <s v="Export_CoGe"/>
    <x v="1"/>
    <s v="24.I.MAT"/>
    <x v="3"/>
    <s v="MAT"/>
    <m/>
    <s v="24.I.MAT"/>
    <s v="Immobilizzazioni Materiali"/>
    <x v="1"/>
  </r>
  <r>
    <x v="0"/>
    <x v="5"/>
    <x v="21"/>
    <x v="21"/>
    <n v="229871.05000000002"/>
    <s v="Export_CoGe"/>
    <x v="1"/>
    <s v="24.I.MAT"/>
    <x v="3"/>
    <s v="MAT"/>
    <m/>
    <s v="24.I.MAT"/>
    <s v="Immobilizzazioni Materiali"/>
    <x v="1"/>
  </r>
  <r>
    <x v="0"/>
    <x v="5"/>
    <x v="24"/>
    <x v="24"/>
    <n v="75419.930000000008"/>
    <s v="Export_CoGe"/>
    <x v="1"/>
    <s v="24.I.MAT"/>
    <x v="3"/>
    <s v="MAT"/>
    <m/>
    <s v="24.I.MAT"/>
    <s v="Immobilizzazioni Materiali"/>
    <x v="1"/>
  </r>
  <r>
    <x v="0"/>
    <x v="5"/>
    <x v="26"/>
    <x v="26"/>
    <n v="16409.09"/>
    <s v="Export_CoGe"/>
    <x v="1"/>
    <s v="24.I.MAT"/>
    <x v="3"/>
    <s v="MAT"/>
    <m/>
    <s v="24.I.MAT"/>
    <s v="Immobilizzazioni Materiali"/>
    <x v="1"/>
  </r>
  <r>
    <x v="0"/>
    <x v="5"/>
    <x v="28"/>
    <x v="28"/>
    <n v="93951.49"/>
    <s v="Export_CoGe"/>
    <x v="1"/>
    <s v="24.I.MAT"/>
    <x v="3"/>
    <s v="MAT"/>
    <m/>
    <s v="24.I.MAT"/>
    <s v="Immobilizzazioni Materiali"/>
    <x v="1"/>
  </r>
  <r>
    <x v="0"/>
    <x v="5"/>
    <x v="30"/>
    <x v="30"/>
    <n v="2625"/>
    <s v="Export_CoGe"/>
    <x v="1"/>
    <s v="24.I.MAT"/>
    <x v="3"/>
    <s v="MAT"/>
    <m/>
    <s v="24.I.MAT"/>
    <s v="Immobilizzazioni Materiali"/>
    <x v="1"/>
  </r>
  <r>
    <x v="0"/>
    <x v="5"/>
    <x v="36"/>
    <x v="36"/>
    <n v="340"/>
    <s v="Export_CoGe"/>
    <x v="1"/>
    <s v="25.I.FIN"/>
    <x v="7"/>
    <s v="IFIN"/>
    <m/>
    <s v="25.I.FIN"/>
    <s v="Immobilizzazioni Finanziarie"/>
    <x v="1"/>
  </r>
  <r>
    <x v="0"/>
    <x v="5"/>
    <x v="38"/>
    <x v="38"/>
    <n v="2500"/>
    <s v="Export_CoGe"/>
    <x v="1"/>
    <s v="25.I.FIN"/>
    <x v="7"/>
    <s v="IFIN"/>
    <m/>
    <s v="25.I.FIN"/>
    <s v="Immobilizzazioni Finanziarie"/>
    <x v="1"/>
  </r>
  <r>
    <x v="0"/>
    <x v="5"/>
    <x v="40"/>
    <x v="40"/>
    <n v="250"/>
    <s v="Export_CoGe"/>
    <x v="1"/>
    <s v="25.I.FIN"/>
    <x v="7"/>
    <s v="IFIN"/>
    <m/>
    <s v="25.I.FIN"/>
    <s v="Immobilizzazioni Finanziarie"/>
    <x v="1"/>
  </r>
  <r>
    <x v="0"/>
    <x v="5"/>
    <x v="317"/>
    <x v="317"/>
    <n v="997500"/>
    <s v="Export_CoGe"/>
    <x v="1"/>
    <s v="25.I.FIN"/>
    <x v="7"/>
    <s v="IFIN"/>
    <m/>
    <s v="25.I.FIN"/>
    <s v="Immobilizzazioni Finanziarie"/>
    <x v="1"/>
  </r>
  <r>
    <x v="0"/>
    <x v="5"/>
    <x v="318"/>
    <x v="318"/>
    <n v="5870.22"/>
    <s v="Export_CoGe"/>
    <x v="1"/>
    <s v="25.I.FIN"/>
    <x v="7"/>
    <s v="IFIN"/>
    <m/>
    <s v="25.I.FIN"/>
    <s v="Immobilizzazioni Finanziarie"/>
    <x v="1"/>
  </r>
  <r>
    <x v="0"/>
    <x v="5"/>
    <x v="351"/>
    <x v="350"/>
    <n v="119574.02"/>
    <s v="Export_CoGe"/>
    <x v="1"/>
    <s v="25.I.FIN"/>
    <x v="7"/>
    <s v="IFIN"/>
    <m/>
    <s v="25.I.FIN"/>
    <s v="Immobilizzazioni Finanziarie"/>
    <x v="1"/>
  </r>
  <r>
    <x v="0"/>
    <x v="5"/>
    <x v="45"/>
    <x v="45"/>
    <n v="153350"/>
    <s v="Export_CoGe"/>
    <x v="1"/>
    <s v="26.MAG"/>
    <x v="9"/>
    <s v="MAG"/>
    <m/>
    <s v="26.MAG"/>
    <s v="Rimanenze"/>
    <x v="1"/>
  </r>
  <r>
    <x v="0"/>
    <x v="5"/>
    <x v="49"/>
    <x v="49"/>
    <n v="1112968"/>
    <s v="Export_CoGe"/>
    <x v="1"/>
    <s v="26.MAG"/>
    <x v="9"/>
    <s v="MAG"/>
    <m/>
    <s v="26.MAG"/>
    <s v="Rimanenze"/>
    <x v="1"/>
  </r>
  <r>
    <x v="0"/>
    <x v="5"/>
    <x v="51"/>
    <x v="51"/>
    <n v="1338385.149999992"/>
    <s v="Export_CoGe"/>
    <x v="1"/>
    <s v="27.CLI"/>
    <x v="10"/>
    <s v="CLI"/>
    <m/>
    <s v="27.CLI"/>
    <s v="Crediti Commerciali"/>
    <x v="1"/>
  </r>
  <r>
    <x v="0"/>
    <x v="5"/>
    <x v="53"/>
    <x v="53"/>
    <n v="85174.120000000024"/>
    <s v="Export_CoGe"/>
    <x v="1"/>
    <s v="27.CLI"/>
    <x v="10"/>
    <s v="CLI"/>
    <m/>
    <s v="27.CLI"/>
    <s v="Crediti Commerciali"/>
    <x v="1"/>
  </r>
  <r>
    <x v="0"/>
    <x v="5"/>
    <x v="55"/>
    <x v="55"/>
    <n v="2379.9999999999418"/>
    <s v="Export_CoGe"/>
    <x v="1"/>
    <s v="27.CLI"/>
    <x v="10"/>
    <s v="CLI"/>
    <m/>
    <s v="27.CLI"/>
    <s v="Crediti Commerciali"/>
    <x v="1"/>
  </r>
  <r>
    <x v="0"/>
    <x v="5"/>
    <x v="61"/>
    <x v="61"/>
    <n v="187.9"/>
    <s v="Export_CoGe"/>
    <x v="1"/>
    <s v="31.PTN"/>
    <x v="12"/>
    <s v="PTN"/>
    <m/>
    <s v="31.PTN"/>
    <s v="Crediti Tributari"/>
    <x v="1"/>
  </r>
  <r>
    <x v="0"/>
    <x v="5"/>
    <x v="319"/>
    <x v="319"/>
    <n v="109597.23999999999"/>
    <s v="Export_CoGe"/>
    <x v="1"/>
    <s v="31.PTN"/>
    <x v="12"/>
    <s v="PTN"/>
    <m/>
    <s v="31.PTN"/>
    <s v="Crediti Tributari"/>
    <x v="1"/>
  </r>
  <r>
    <x v="0"/>
    <x v="5"/>
    <x v="67"/>
    <x v="67"/>
    <n v="400.31999999999834"/>
    <s v="Export_CoGe"/>
    <x v="1"/>
    <s v="31.PTN"/>
    <x v="12"/>
    <s v="PTN"/>
    <m/>
    <s v="31.PTN"/>
    <s v="Crediti Tributari"/>
    <x v="1"/>
  </r>
  <r>
    <x v="0"/>
    <x v="5"/>
    <x v="72"/>
    <x v="72"/>
    <n v="7948.2099999999973"/>
    <s v="Export_CoGe"/>
    <x v="1"/>
    <s v="31.PTN"/>
    <x v="12"/>
    <s v="PTN"/>
    <m/>
    <s v="31.PTN"/>
    <s v="Crediti Tributari"/>
    <x v="1"/>
  </r>
  <r>
    <x v="0"/>
    <x v="5"/>
    <x v="320"/>
    <x v="320"/>
    <n v="2378"/>
    <s v="Export_CoGe"/>
    <x v="1"/>
    <s v="31.PTN"/>
    <x v="12"/>
    <s v="PTN"/>
    <m/>
    <s v="31.PTN"/>
    <s v="Crediti Tributari"/>
    <x v="1"/>
  </r>
  <r>
    <x v="0"/>
    <x v="5"/>
    <x v="78"/>
    <x v="78"/>
    <n v="10623.100000000006"/>
    <s v="Export_CoGe"/>
    <x v="1"/>
    <s v="29.AC"/>
    <x v="11"/>
    <s v="FOR"/>
    <m/>
    <s v="28.FOR"/>
    <s v="Altri Crediti"/>
    <x v="1"/>
  </r>
  <r>
    <x v="0"/>
    <x v="5"/>
    <x v="80"/>
    <x v="80"/>
    <n v="2796.9300000000658"/>
    <s v="Export_CoGe"/>
    <x v="1"/>
    <s v="29.AC"/>
    <x v="11"/>
    <s v="AC"/>
    <m/>
    <s v="29.AC"/>
    <s v="Altri Crediti"/>
    <x v="1"/>
  </r>
  <r>
    <x v="0"/>
    <x v="5"/>
    <x v="84"/>
    <x v="84"/>
    <n v="57157"/>
    <s v="Export_CoGe"/>
    <x v="1"/>
    <s v="29.AC"/>
    <x v="11"/>
    <s v="AC"/>
    <m/>
    <s v="29.AC"/>
    <s v="Altri Crediti"/>
    <x v="1"/>
  </r>
  <r>
    <x v="0"/>
    <x v="5"/>
    <x v="88"/>
    <x v="88"/>
    <n v="338.90000000001902"/>
    <s v="Export_CoGe"/>
    <x v="1"/>
    <s v="30.AD"/>
    <x v="13"/>
    <s v="AD"/>
    <m/>
    <s v="30.AD"/>
    <s v="Altri Crediti"/>
    <x v="1"/>
  </r>
  <r>
    <x v="0"/>
    <x v="5"/>
    <x v="90"/>
    <x v="90"/>
    <n v="1455.0300000000134"/>
    <s v="Export_CoGe"/>
    <x v="1"/>
    <s v="29.AC"/>
    <x v="11"/>
    <s v="AC"/>
    <m/>
    <s v="29.AC"/>
    <s v="Altri Crediti"/>
    <x v="1"/>
  </r>
  <r>
    <x v="0"/>
    <x v="5"/>
    <x v="92"/>
    <x v="92"/>
    <n v="44956.770000000004"/>
    <s v="Export_CoGe"/>
    <x v="1"/>
    <s v="29.AC"/>
    <x v="11"/>
    <s v="AC"/>
    <m/>
    <s v="29.AC"/>
    <s v="Altri Crediti"/>
    <x v="1"/>
  </r>
  <r>
    <x v="0"/>
    <x v="5"/>
    <x v="321"/>
    <x v="321"/>
    <n v="1091.8000000000002"/>
    <s v="Export_CoGe"/>
    <x v="1"/>
    <s v="29.AC"/>
    <x v="11"/>
    <s v="AC"/>
    <m/>
    <s v="29.AC"/>
    <s v="Altri Crediti"/>
    <x v="1"/>
  </r>
  <r>
    <x v="0"/>
    <x v="5"/>
    <x v="322"/>
    <x v="322"/>
    <n v="62.879999999999995"/>
    <s v="Export_CoGe"/>
    <x v="1"/>
    <s v="29.AC"/>
    <x v="11"/>
    <s v="AC"/>
    <m/>
    <s v="29.AC"/>
    <s v="Altri Crediti"/>
    <x v="1"/>
  </r>
  <r>
    <x v="0"/>
    <x v="5"/>
    <x v="109"/>
    <x v="109"/>
    <n v="3859.1000000000004"/>
    <s v="Export_CoGe"/>
    <x v="1"/>
    <s v="36.LIQ"/>
    <x v="15"/>
    <s v="BREVE "/>
    <m/>
    <s v="36.LIQ"/>
    <s v="Debiti a Breve (Liquidità)"/>
    <x v="1"/>
  </r>
  <r>
    <x v="0"/>
    <x v="5"/>
    <x v="323"/>
    <x v="323"/>
    <n v="21452.334999999701"/>
    <s v="Export_CoGe"/>
    <x v="1"/>
    <s v="36.LIQ"/>
    <x v="15"/>
    <s v="BREVE "/>
    <m/>
    <s v="36.LIQ"/>
    <s v="Debiti a Breve (Liquidità)"/>
    <x v="1"/>
  </r>
  <r>
    <x v="0"/>
    <x v="5"/>
    <x v="324"/>
    <x v="324"/>
    <n v="6617.11"/>
    <s v="Export_CoGe"/>
    <x v="1"/>
    <s v="36.LIQ"/>
    <x v="15"/>
    <s v="BREVE "/>
    <m/>
    <s v="36.LIQ"/>
    <s v="Debiti a Breve (Liquidità)"/>
    <x v="1"/>
  </r>
  <r>
    <x v="0"/>
    <x v="5"/>
    <x v="325"/>
    <x v="199"/>
    <n v="173013.14999999991"/>
    <s v="Export_CoGe"/>
    <x v="1"/>
    <s v="36.LIQ"/>
    <x v="15"/>
    <s v="BREVE "/>
    <m/>
    <s v="36.LIQ"/>
    <s v="Debiti a Breve (Liquidità)"/>
    <x v="1"/>
  </r>
  <r>
    <x v="0"/>
    <x v="5"/>
    <x v="122"/>
    <x v="122"/>
    <n v="103.4100000000069"/>
    <s v="Export_CoGe"/>
    <x v="1"/>
    <s v="36.LIQ"/>
    <x v="15"/>
    <s v="BREVE "/>
    <m/>
    <s v="36.LIQ"/>
    <s v="Debiti a Breve (Liquidità)"/>
    <x v="1"/>
  </r>
  <r>
    <x v="0"/>
    <x v="5"/>
    <x v="124"/>
    <x v="124"/>
    <n v="102773.58"/>
    <s v="Export_CoGe"/>
    <x v="1"/>
    <s v="36.LIQ"/>
    <x v="15"/>
    <s v="BREVE "/>
    <m/>
    <s v="36.LIQ"/>
    <s v="Debiti a Breve (Liquidità)"/>
    <x v="1"/>
  </r>
  <r>
    <x v="0"/>
    <x v="5"/>
    <x v="126"/>
    <x v="126"/>
    <n v="104688.41000000262"/>
    <s v="Export_CoGe"/>
    <x v="1"/>
    <s v="36.LIQ"/>
    <x v="15"/>
    <s v="BREVE "/>
    <m/>
    <s v="36.LIQ"/>
    <s v="Debiti a Breve (Liquidità)"/>
    <x v="1"/>
  </r>
  <r>
    <x v="0"/>
    <x v="5"/>
    <x v="128"/>
    <x v="128"/>
    <n v="94933.500000000015"/>
    <s v="Export_CoGe"/>
    <x v="1"/>
    <s v="36.LIQ"/>
    <x v="15"/>
    <s v="BREVE "/>
    <m/>
    <s v="36.LIQ"/>
    <s v="Debiti a Breve (Liquidità)"/>
    <x v="1"/>
  </r>
  <r>
    <x v="0"/>
    <x v="5"/>
    <x v="130"/>
    <x v="130"/>
    <n v="106826.39000000031"/>
    <s v="Export_CoGe"/>
    <x v="1"/>
    <s v="36.LIQ"/>
    <x v="15"/>
    <s v="BREVE "/>
    <m/>
    <s v="36.LIQ"/>
    <s v="Debiti a Breve (Liquidità)"/>
    <x v="1"/>
  </r>
  <r>
    <x v="0"/>
    <x v="5"/>
    <x v="132"/>
    <x v="132"/>
    <n v="32918.489999999991"/>
    <s v="Export_CoGe"/>
    <x v="1"/>
    <s v="36.LIQ"/>
    <x v="15"/>
    <s v="BREVE "/>
    <m/>
    <s v="36.LIQ"/>
    <s v="Debiti a Breve (Liquidità)"/>
    <x v="1"/>
  </r>
  <r>
    <x v="0"/>
    <x v="5"/>
    <x v="326"/>
    <x v="325"/>
    <n v="259670.90000000008"/>
    <s v="Export_CoGe"/>
    <x v="1"/>
    <s v="36.LIQ"/>
    <x v="15"/>
    <s v="BREVE "/>
    <m/>
    <s v="36.LIQ"/>
    <s v="Debiti a Breve (Liquidità)"/>
    <x v="1"/>
  </r>
  <r>
    <x v="0"/>
    <x v="5"/>
    <x v="327"/>
    <x v="326"/>
    <n v="79794.180000000008"/>
    <s v="Export_CoGe"/>
    <x v="1"/>
    <s v="36.LIQ"/>
    <x v="15"/>
    <s v="BREVE "/>
    <m/>
    <s v="36.LIQ"/>
    <s v="Debiti a Breve (Liquidità)"/>
    <x v="1"/>
  </r>
  <r>
    <x v="0"/>
    <x v="5"/>
    <x v="359"/>
    <x v="358"/>
    <n v="138690.81999999998"/>
    <s v="Export_CoGe"/>
    <x v="1"/>
    <s v="36.LIQ"/>
    <x v="15"/>
    <s v="BREVE "/>
    <m/>
    <s v="36.LIQ"/>
    <s v="Debiti a Breve (Liquidità)"/>
    <x v="1"/>
  </r>
  <r>
    <x v="0"/>
    <x v="5"/>
    <x v="365"/>
    <x v="364"/>
    <n v="4875.4900000000007"/>
    <s v="Export_CoGe"/>
    <x v="1"/>
    <s v="36.LIQ"/>
    <x v="15"/>
    <s v="BREVE "/>
    <m/>
    <s v="36.LIQ"/>
    <s v="Debiti a Breve (Liquidità)"/>
    <x v="1"/>
  </r>
  <r>
    <x v="0"/>
    <x v="5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5"/>
    <x v="329"/>
    <x v="328"/>
    <n v="3000000"/>
    <s v="Export_CoGe"/>
    <x v="1"/>
    <s v="36.LIQ"/>
    <x v="15"/>
    <s v="BREVE "/>
    <m/>
    <s v="36.LIQ"/>
    <s v="Debiti a Breve (Liquidità)"/>
    <x v="1"/>
  </r>
  <r>
    <x v="0"/>
    <x v="5"/>
    <x v="212"/>
    <x v="212"/>
    <n v="142.91000000000042"/>
    <s v="Export_CoGe"/>
    <x v="1"/>
    <s v="28.FOR"/>
    <x v="14"/>
    <s v="FOR"/>
    <m/>
    <s v="28.FOR"/>
    <s v="Debiti Commerciali"/>
    <x v="1"/>
  </r>
  <r>
    <x v="0"/>
    <x v="5"/>
    <x v="86"/>
    <x v="86"/>
    <n v="-100"/>
    <s v="Export_CoGe"/>
    <x v="1"/>
    <s v="29.AC"/>
    <x v="11"/>
    <s v="AC"/>
    <m/>
    <s v="29.AC"/>
    <s v="Altri Crediti"/>
    <x v="1"/>
  </r>
  <r>
    <x v="0"/>
    <x v="5"/>
    <x v="117"/>
    <x v="117"/>
    <n v="-11143.619999994873"/>
    <s v="Export_CoGe"/>
    <x v="1"/>
    <s v="36.LIQ"/>
    <x v="15"/>
    <s v="BREVE "/>
    <m/>
    <s v="36.LIQ"/>
    <s v="Debiti a Breve (Liquidità)"/>
    <x v="1"/>
  </r>
  <r>
    <x v="0"/>
    <x v="5"/>
    <x v="145"/>
    <x v="145"/>
    <n v="-7200"/>
    <s v="Export_CoGe"/>
    <x v="1"/>
    <s v="34.CS"/>
    <x v="18"/>
    <s v="PN"/>
    <m/>
    <s v="34.CS"/>
    <s v="Capitale "/>
    <x v="1"/>
  </r>
  <r>
    <x v="0"/>
    <x v="5"/>
    <x v="147"/>
    <x v="147"/>
    <n v="-100000"/>
    <s v="Export_CoGe"/>
    <x v="1"/>
    <s v="34.CS"/>
    <x v="18"/>
    <s v="PN"/>
    <m/>
    <s v="34.CS"/>
    <s v="Capitale "/>
    <x v="1"/>
  </r>
  <r>
    <x v="0"/>
    <x v="5"/>
    <x v="149"/>
    <x v="149"/>
    <n v="-800000"/>
    <s v="Export_CoGe"/>
    <x v="1"/>
    <s v="34.CS"/>
    <x v="18"/>
    <s v="PN"/>
    <m/>
    <s v="34.CS"/>
    <s v="Capitale "/>
    <x v="1"/>
  </r>
  <r>
    <x v="0"/>
    <x v="5"/>
    <x v="151"/>
    <x v="151"/>
    <n v="-47705.91"/>
    <s v="Export_CoGe"/>
    <x v="1"/>
    <s v="35.RIS"/>
    <x v="19"/>
    <s v="PN"/>
    <m/>
    <s v="35.RIS"/>
    <s v="Riserva Legale"/>
    <x v="1"/>
  </r>
  <r>
    <x v="0"/>
    <x v="5"/>
    <x v="330"/>
    <x v="329"/>
    <n v="-102003.02"/>
    <s v="Export_CoGe"/>
    <x v="1"/>
    <s v="35.RIS"/>
    <x v="19"/>
    <s v="PN"/>
    <m/>
    <s v="35.RIS_bis"/>
    <s v="VII - Riserva per operaz. di copertura dei flussi finanz. attesi"/>
    <x v="1"/>
  </r>
  <r>
    <x v="0"/>
    <x v="5"/>
    <x v="154"/>
    <x v="154"/>
    <n v="-84286.290000000008"/>
    <s v="Export_CoGe"/>
    <x v="1"/>
    <s v="35.RIS"/>
    <x v="19"/>
    <s v="PN"/>
    <m/>
    <s v="35.RIS"/>
    <s v="Altre Riserve"/>
    <x v="1"/>
  </r>
  <r>
    <x v="0"/>
    <x v="5"/>
    <x v="353"/>
    <x v="352"/>
    <n v="-50741.535000002012"/>
    <s v="Export_CoGe"/>
    <x v="1"/>
    <s v="35.RIS"/>
    <x v="19"/>
    <s v="PN"/>
    <m/>
    <s v="35.RIS"/>
    <s v="Altre Riserve"/>
    <x v="1"/>
  </r>
  <r>
    <x v="0"/>
    <x v="5"/>
    <x v="157"/>
    <x v="157"/>
    <n v="-83370.91"/>
    <s v="Export_CoGe"/>
    <x v="1"/>
    <s v="23.I.MATFON"/>
    <x v="20"/>
    <s v="MAT"/>
    <m/>
    <s v="23.I.MATFON"/>
    <s v="Immobilizzazioni Materiali"/>
    <x v="1"/>
  </r>
  <r>
    <x v="0"/>
    <x v="5"/>
    <x v="158"/>
    <x v="158"/>
    <n v="-187948.01"/>
    <s v="Export_CoGe"/>
    <x v="1"/>
    <s v="23.I.MATFON"/>
    <x v="20"/>
    <s v="MAT"/>
    <m/>
    <s v="23.I.MATFON"/>
    <s v="Immobilizzazioni Materiali"/>
    <x v="1"/>
  </r>
  <r>
    <x v="0"/>
    <x v="5"/>
    <x v="159"/>
    <x v="159"/>
    <n v="-95239.54"/>
    <s v="Export_CoGe"/>
    <x v="1"/>
    <s v="23.I.MATFON"/>
    <x v="20"/>
    <s v="MAT"/>
    <m/>
    <s v="23.I.MATFON"/>
    <s v="Immobilizzazioni Materiali"/>
    <x v="1"/>
  </r>
  <r>
    <x v="0"/>
    <x v="5"/>
    <x v="160"/>
    <x v="160"/>
    <n v="-917.25"/>
    <s v="Export_CoGe"/>
    <x v="1"/>
    <s v="23.I.MATFON"/>
    <x v="20"/>
    <s v="MAT"/>
    <m/>
    <s v="23.I.MATFON"/>
    <s v="Immobilizzazioni Materiali"/>
    <x v="1"/>
  </r>
  <r>
    <x v="0"/>
    <x v="5"/>
    <x v="161"/>
    <x v="161"/>
    <n v="-40340.58"/>
    <s v="Export_CoGe"/>
    <x v="1"/>
    <s v="23.I.MATFON"/>
    <x v="20"/>
    <s v="MAT"/>
    <m/>
    <s v="23.I.MATFON"/>
    <s v="Immobilizzazioni Materiali"/>
    <x v="1"/>
  </r>
  <r>
    <x v="0"/>
    <x v="5"/>
    <x v="162"/>
    <x v="162"/>
    <n v="-14767.59"/>
    <s v="Export_CoGe"/>
    <x v="1"/>
    <s v="23.I.MATFON"/>
    <x v="20"/>
    <s v="MAT"/>
    <m/>
    <s v="23.I.MATFON"/>
    <s v="Immobilizzazioni Materiali"/>
    <x v="1"/>
  </r>
  <r>
    <x v="0"/>
    <x v="5"/>
    <x v="163"/>
    <x v="163"/>
    <n v="-25739.86"/>
    <s v="Export_CoGe"/>
    <x v="1"/>
    <s v="23.I.MATFON"/>
    <x v="20"/>
    <s v="MAT"/>
    <m/>
    <s v="23.I.MATFON"/>
    <s v="Immobilizzazioni Materiali"/>
    <x v="1"/>
  </r>
  <r>
    <x v="0"/>
    <x v="5"/>
    <x v="164"/>
    <x v="164"/>
    <n v="-6081.13"/>
    <s v="Export_CoGe"/>
    <x v="1"/>
    <s v="23.I.MATFON"/>
    <x v="20"/>
    <s v="MAT"/>
    <m/>
    <s v="23.I.MATFON"/>
    <s v="Immobilizzazioni Materiali"/>
    <x v="1"/>
  </r>
  <r>
    <x v="0"/>
    <x v="5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5"/>
    <x v="166"/>
    <x v="166"/>
    <n v="-30000"/>
    <s v="Export_CoGe"/>
    <x v="1"/>
    <s v="23.I.IMMFON"/>
    <x v="21"/>
    <s v="IMM"/>
    <m/>
    <s v="23.I.IMMFON"/>
    <s v="Immobilizzazioni Immateriali"/>
    <x v="1"/>
  </r>
  <r>
    <x v="0"/>
    <x v="5"/>
    <x v="167"/>
    <x v="167"/>
    <n v="-2743"/>
    <s v="Export_CoGe"/>
    <x v="1"/>
    <s v="23.I.IMMFON"/>
    <x v="21"/>
    <s v="IMM"/>
    <m/>
    <s v="23.I.IMMFON"/>
    <s v="Immobilizzazioni Immateriali"/>
    <x v="1"/>
  </r>
  <r>
    <x v="0"/>
    <x v="5"/>
    <x v="168"/>
    <x v="168"/>
    <n v="-97540.050000000017"/>
    <s v="Export_CoGe"/>
    <x v="1"/>
    <s v="23.I.IMMFON"/>
    <x v="21"/>
    <s v="IMM"/>
    <m/>
    <s v="23.I.IMMFON"/>
    <s v="Immobilizzazioni Immateriali"/>
    <x v="1"/>
  </r>
  <r>
    <x v="0"/>
    <x v="5"/>
    <x v="169"/>
    <x v="169"/>
    <n v="-34985"/>
    <s v="Export_CoGe"/>
    <x v="1"/>
    <s v="23.I.IMMFON"/>
    <x v="21"/>
    <s v="IMM"/>
    <m/>
    <s v="23.I.IMMFON"/>
    <s v="Immobilizzazioni Immateriali"/>
    <x v="1"/>
  </r>
  <r>
    <x v="0"/>
    <x v="5"/>
    <x v="170"/>
    <x v="170"/>
    <n v="-2450900"/>
    <s v="Export_CoGe"/>
    <x v="1"/>
    <s v="33.PROV"/>
    <x v="22"/>
    <s v="PROV"/>
    <m/>
    <s v="33.PROV"/>
    <s v="Altri Fondi "/>
    <x v="1"/>
  </r>
  <r>
    <x v="0"/>
    <x v="5"/>
    <x v="331"/>
    <x v="330"/>
    <n v="-56930.83"/>
    <s v="Export_CoGe"/>
    <x v="1"/>
    <s v="33.PROV"/>
    <x v="22"/>
    <s v="PROV"/>
    <m/>
    <s v="33.PROV"/>
    <s v="Altri Fondi "/>
    <x v="1"/>
  </r>
  <r>
    <x v="0"/>
    <x v="5"/>
    <x v="332"/>
    <x v="331"/>
    <n v="-27000"/>
    <s v="Export_CoGe"/>
    <x v="1"/>
    <s v="33.PROV"/>
    <x v="22"/>
    <s v="PROV"/>
    <m/>
    <s v="33.PROV"/>
    <s v="Altri Fondi "/>
    <x v="1"/>
  </r>
  <r>
    <x v="0"/>
    <x v="5"/>
    <x v="333"/>
    <x v="332"/>
    <n v="-630595"/>
    <s v="Export_CoGe"/>
    <x v="1"/>
    <s v="26.MAG"/>
    <x v="9"/>
    <s v="MAG"/>
    <m/>
    <s v="26.MAG"/>
    <s v="Rimanenze"/>
    <x v="1"/>
  </r>
  <r>
    <x v="0"/>
    <x v="5"/>
    <x v="334"/>
    <x v="333"/>
    <n v="-17571"/>
    <s v="Export_CoGe"/>
    <x v="1"/>
    <s v="33.PROV"/>
    <x v="22"/>
    <s v="PROV"/>
    <m/>
    <s v="33.PROV"/>
    <s v="Altri Fondi "/>
    <x v="1"/>
  </r>
  <r>
    <x v="0"/>
    <x v="5"/>
    <x v="172"/>
    <x v="172"/>
    <n v="-105005.73000000001"/>
    <s v="Export_CoGe"/>
    <x v="1"/>
    <s v="38.TFR"/>
    <x v="23"/>
    <s v="TFR"/>
    <m/>
    <s v="38.TFR"/>
    <s v="Fondo TFR"/>
    <x v="1"/>
  </r>
  <r>
    <x v="0"/>
    <x v="5"/>
    <x v="173"/>
    <x v="173"/>
    <n v="-244416.09"/>
    <s v="Export_CoGe"/>
    <x v="1"/>
    <s v="38.TFR"/>
    <x v="23"/>
    <s v="TFR"/>
    <m/>
    <s v="38.TFR"/>
    <s v="Fondo TFR"/>
    <x v="1"/>
  </r>
  <r>
    <x v="0"/>
    <x v="5"/>
    <x v="174"/>
    <x v="174"/>
    <n v="-35815.83"/>
    <s v="Export_CoGe"/>
    <x v="1"/>
    <s v="38.TFR"/>
    <x v="23"/>
    <s v="TFR"/>
    <m/>
    <s v="38.TFR"/>
    <s v="Fondo TFR"/>
    <x v="1"/>
  </r>
  <r>
    <x v="0"/>
    <x v="5"/>
    <x v="175"/>
    <x v="175"/>
    <n v="-2737.0299999999943"/>
    <s v="Export_CoGe"/>
    <x v="1"/>
    <s v="38.TFR"/>
    <x v="23"/>
    <s v="TFR"/>
    <m/>
    <s v="38.TFR"/>
    <s v="Fondo TFR"/>
    <x v="1"/>
  </r>
  <r>
    <x v="0"/>
    <x v="5"/>
    <x v="177"/>
    <x v="177"/>
    <n v="-117464.21"/>
    <s v="Export_CoGe"/>
    <x v="1"/>
    <s v="27.CLI"/>
    <x v="10"/>
    <s v="CLI"/>
    <m/>
    <s v="27.CLI"/>
    <s v="Crediti Commerciali"/>
    <x v="1"/>
  </r>
  <r>
    <x v="0"/>
    <x v="5"/>
    <x v="181"/>
    <x v="181"/>
    <n v="-57625.560000000034"/>
    <s v="Export_CoGe"/>
    <x v="1"/>
    <s v="37.DFIN"/>
    <x v="25"/>
    <s v="LUNGO"/>
    <m/>
    <s v="37.DFIN"/>
    <s v="Debiti Finanziari (MLT)"/>
    <x v="1"/>
  </r>
  <r>
    <x v="0"/>
    <x v="5"/>
    <x v="183"/>
    <x v="183"/>
    <n v="-212413.36"/>
    <s v="Export_CoGe"/>
    <x v="1"/>
    <s v="37.DFIN"/>
    <x v="25"/>
    <s v="LUNGO"/>
    <m/>
    <s v="37.DFIN"/>
    <s v="Debiti Finanziari (MLT)"/>
    <x v="1"/>
  </r>
  <r>
    <x v="0"/>
    <x v="5"/>
    <x v="189"/>
    <x v="189"/>
    <n v="-700000"/>
    <s v="Export_CoGe"/>
    <x v="1"/>
    <s v="37.DFIN"/>
    <x v="25"/>
    <s v="LUNGO"/>
    <m/>
    <s v="37.DFIN"/>
    <s v="Debiti Finanziari (MLT)"/>
    <x v="1"/>
  </r>
  <r>
    <x v="0"/>
    <x v="5"/>
    <x v="193"/>
    <x v="193"/>
    <n v="-229288.33000000002"/>
    <s v="Export_CoGe"/>
    <x v="1"/>
    <s v="37.DFIN"/>
    <x v="25"/>
    <s v="LUNGO"/>
    <m/>
    <s v="37.DFIN"/>
    <s v="Debiti Finanziari (MLT)"/>
    <x v="1"/>
  </r>
  <r>
    <x v="0"/>
    <x v="5"/>
    <x v="195"/>
    <x v="195"/>
    <n v="-92033.700000000012"/>
    <s v="Export_CoGe"/>
    <x v="1"/>
    <s v="37.DFIN"/>
    <x v="25"/>
    <s v="LUNGO"/>
    <m/>
    <s v="37.DFIN"/>
    <s v="Debiti Finanziari (MLT)"/>
    <x v="1"/>
  </r>
  <r>
    <x v="0"/>
    <x v="5"/>
    <x v="335"/>
    <x v="334"/>
    <n v="-110275.99"/>
    <s v="Export_CoGe"/>
    <x v="1"/>
    <s v="37.DFIN"/>
    <x v="25"/>
    <s v="LUNGO"/>
    <m/>
    <s v="37.DFIN"/>
    <s v="Debiti Finanziari (MLT)"/>
    <x v="1"/>
  </r>
  <r>
    <x v="0"/>
    <x v="5"/>
    <x v="336"/>
    <x v="335"/>
    <n v="-2346915.11"/>
    <s v="Export_CoGe"/>
    <x v="1"/>
    <s v="37.DFIN"/>
    <x v="25"/>
    <s v="LUNGO"/>
    <m/>
    <s v="37.DFIN"/>
    <s v="Debiti Finanziari (MLT)"/>
    <x v="1"/>
  </r>
  <r>
    <x v="0"/>
    <x v="5"/>
    <x v="205"/>
    <x v="205"/>
    <n v="-70833.230000000127"/>
    <s v="Export_CoGe"/>
    <x v="1"/>
    <s v="37.DFIN"/>
    <x v="25"/>
    <s v="LUNGO"/>
    <m/>
    <s v="37.DFIN"/>
    <s v="Debiti Finanziari (MLT)"/>
    <x v="1"/>
  </r>
  <r>
    <x v="0"/>
    <x v="5"/>
    <x v="337"/>
    <x v="336"/>
    <n v="-83550"/>
    <s v="Export_CoGe"/>
    <x v="1"/>
    <s v="37.DFIN"/>
    <x v="25"/>
    <s v="LUNGO"/>
    <m/>
    <s v="37.DFIN"/>
    <s v="Debiti Vs Altri MLT"/>
    <x v="1"/>
  </r>
  <r>
    <x v="0"/>
    <x v="5"/>
    <x v="210"/>
    <x v="210"/>
    <n v="-454616.36000000028"/>
    <s v="Export_CoGe"/>
    <x v="1"/>
    <s v="28.FOR"/>
    <x v="14"/>
    <s v="FOR"/>
    <m/>
    <s v="28.FOR"/>
    <s v="Debiti Commerciali"/>
    <x v="1"/>
  </r>
  <r>
    <x v="0"/>
    <x v="5"/>
    <x v="214"/>
    <x v="214"/>
    <n v="-20.059999999999491"/>
    <s v="Export_CoGe"/>
    <x v="1"/>
    <s v="28.FOR"/>
    <x v="14"/>
    <s v="FOR"/>
    <m/>
    <s v="28.FOR"/>
    <s v="Debiti Commerciali"/>
    <x v="1"/>
  </r>
  <r>
    <x v="0"/>
    <x v="5"/>
    <x v="220"/>
    <x v="220"/>
    <n v="-159489.34999999998"/>
    <s v="Export_CoGe"/>
    <x v="1"/>
    <s v="55.DIP"/>
    <x v="31"/>
    <s v="AD"/>
    <m/>
    <s v="55.DIP"/>
    <s v="Altri Debiti"/>
    <x v="1"/>
  </r>
  <r>
    <x v="0"/>
    <x v="5"/>
    <x v="224"/>
    <x v="224"/>
    <n v="-93370.430000000008"/>
    <s v="Export_CoGe"/>
    <x v="1"/>
    <s v="30.AD"/>
    <x v="13"/>
    <s v="AD"/>
    <m/>
    <s v="30.AD"/>
    <s v="Altri Debiti"/>
    <x v="1"/>
  </r>
  <r>
    <x v="0"/>
    <x v="5"/>
    <x v="366"/>
    <x v="365"/>
    <n v="-100"/>
    <s v="Export_CoGe"/>
    <x v="1"/>
    <s v="30.AD"/>
    <x v="13"/>
    <s v="AD"/>
    <m/>
    <s v="30.AD"/>
    <s v="Altri Debiti"/>
    <x v="1"/>
  </r>
  <r>
    <x v="0"/>
    <x v="5"/>
    <x v="230"/>
    <x v="230"/>
    <n v="-989.37000000000262"/>
    <s v="Export_CoGe"/>
    <x v="1"/>
    <s v="30.AD"/>
    <x v="13"/>
    <s v="AD"/>
    <m/>
    <s v="30.AD"/>
    <s v="Altri Debiti"/>
    <x v="1"/>
  </r>
  <r>
    <x v="0"/>
    <x v="5"/>
    <x v="232"/>
    <x v="232"/>
    <n v="-496.00000000007776"/>
    <s v="Export_CoGe"/>
    <x v="1"/>
    <s v="30.AD"/>
    <x v="13"/>
    <s v="AD"/>
    <m/>
    <s v="30.AD"/>
    <s v="Altri Debiti"/>
    <x v="1"/>
  </r>
  <r>
    <x v="0"/>
    <x v="5"/>
    <x v="234"/>
    <x v="234"/>
    <n v="-7280.0000000000009"/>
    <s v="Export_CoGe"/>
    <x v="1"/>
    <s v="30.AD"/>
    <x v="13"/>
    <s v="AD"/>
    <m/>
    <s v="30.AD"/>
    <s v="Altri Debiti"/>
    <x v="1"/>
  </r>
  <r>
    <x v="0"/>
    <x v="5"/>
    <x v="339"/>
    <x v="338"/>
    <n v="-14.000000000014552"/>
    <s v="Export_CoGe"/>
    <x v="1"/>
    <s v="30.AD"/>
    <x v="13"/>
    <s v="AD"/>
    <m/>
    <s v="30.AD"/>
    <s v="Altri Debiti"/>
    <x v="1"/>
  </r>
  <r>
    <x v="0"/>
    <x v="5"/>
    <x v="373"/>
    <x v="372"/>
    <n v="-2852"/>
    <s v="Export_CoGe"/>
    <x v="1"/>
    <s v="30.AD"/>
    <x v="13"/>
    <s v="AD"/>
    <m/>
    <s v="30.AD"/>
    <s v="Altri Debiti"/>
    <x v="1"/>
  </r>
  <r>
    <x v="0"/>
    <x v="5"/>
    <x v="240"/>
    <x v="240"/>
    <n v="-2457.650000000001"/>
    <s v="Export_CoGe"/>
    <x v="1"/>
    <s v="30.AD"/>
    <x v="13"/>
    <s v="CLI"/>
    <m/>
    <s v="27.CLI"/>
    <s v="Altri Debiti"/>
    <x v="1"/>
  </r>
  <r>
    <x v="0"/>
    <x v="5"/>
    <x v="340"/>
    <x v="339"/>
    <n v="-63391.119999999995"/>
    <s v="Export_CoGe"/>
    <x v="1"/>
    <s v="30.AD"/>
    <x v="13"/>
    <s v="AD"/>
    <m/>
    <s v="30.AD"/>
    <s v="Altri Debiti"/>
    <x v="1"/>
  </r>
  <r>
    <x v="0"/>
    <x v="5"/>
    <x v="352"/>
    <x v="351"/>
    <n v="-45087.199999999873"/>
    <s v="Export_CoGe"/>
    <x v="1"/>
    <s v="31.PTN"/>
    <x v="12"/>
    <s v="PTN"/>
    <m/>
    <s v="50.IVA"/>
    <s v="Posizione Tributaria Netta"/>
    <x v="1"/>
  </r>
  <r>
    <x v="0"/>
    <x v="5"/>
    <x v="251"/>
    <x v="251"/>
    <n v="-51257.189999999959"/>
    <s v="Export_CoGe"/>
    <x v="1"/>
    <s v="31.PTN"/>
    <x v="12"/>
    <s v="PTN"/>
    <m/>
    <s v="30.AD"/>
    <s v="Posizione Tributaria Netta"/>
    <x v="1"/>
  </r>
  <r>
    <x v="0"/>
    <x v="5"/>
    <x v="253"/>
    <x v="253"/>
    <n v="-2840.2900000000009"/>
    <s v="Export_CoGe"/>
    <x v="1"/>
    <s v="31.PTN"/>
    <x v="12"/>
    <s v="PTN"/>
    <m/>
    <s v="31.PTN"/>
    <s v="Posizione Tributaria Netta"/>
    <x v="1"/>
  </r>
  <r>
    <x v="0"/>
    <x v="5"/>
    <x v="341"/>
    <x v="340"/>
    <n v="-267.07"/>
    <s v="Export_CoGe"/>
    <x v="1"/>
    <s v="31.PTN"/>
    <x v="12"/>
    <s v="AD"/>
    <m/>
    <s v="30.AD"/>
    <s v="Posizione Tributaria Netta"/>
    <x v="1"/>
  </r>
  <r>
    <x v="0"/>
    <x v="5"/>
    <x v="256"/>
    <x v="256"/>
    <n v="-105.70000000003527"/>
    <s v="Export_CoGe"/>
    <x v="1"/>
    <s v="31.PTN"/>
    <x v="12"/>
    <s v="PTN"/>
    <m/>
    <s v="31.PTN"/>
    <s v="Posizione Tributaria Netta"/>
    <x v="1"/>
  </r>
  <r>
    <x v="0"/>
    <x v="5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5"/>
    <x v="342"/>
    <x v="341"/>
    <n v="-1748"/>
    <s v="Export_CoGe"/>
    <x v="1"/>
    <s v="30.AD"/>
    <x v="13"/>
    <s v="PTN"/>
    <m/>
    <s v="30.AD"/>
    <s v="Altri Debiti"/>
    <x v="1"/>
  </r>
  <r>
    <x v="0"/>
    <x v="5"/>
    <x v="262"/>
    <x v="262"/>
    <n v="-45391.749999999993"/>
    <s v="Export_CoGe"/>
    <x v="1"/>
    <s v="30.AD"/>
    <x v="13"/>
    <s v="AD"/>
    <m/>
    <s v="30.AD"/>
    <s v="Debiti vs Ist. Previdenziali"/>
    <x v="1"/>
  </r>
  <r>
    <x v="0"/>
    <x v="5"/>
    <x v="264"/>
    <x v="264"/>
    <n v="-15693.06"/>
    <s v="Export_CoGe"/>
    <x v="1"/>
    <s v="30.AD"/>
    <x v="13"/>
    <s v="AD"/>
    <m/>
    <s v="30.AD"/>
    <s v="Debiti vs Ist. Previdenziali"/>
    <x v="1"/>
  </r>
  <r>
    <x v="0"/>
    <x v="5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5"/>
    <x v="343"/>
    <x v="342"/>
    <n v="-6.24"/>
    <s v="Export_CoGe"/>
    <x v="1"/>
    <s v="30.AD"/>
    <x v="13"/>
    <s v="AD"/>
    <m/>
    <s v="30.AD"/>
    <s v="Debiti vs Ist. Previdenziali"/>
    <x v="1"/>
  </r>
  <r>
    <x v="0"/>
    <x v="5"/>
    <x v="344"/>
    <x v="343"/>
    <n v="-336.31"/>
    <s v="Export_CoGe"/>
    <x v="1"/>
    <s v="30.AD"/>
    <x v="13"/>
    <s v="AD"/>
    <m/>
    <s v="30.AD"/>
    <s v="Debiti vs Ist. Previdenziali"/>
    <x v="1"/>
  </r>
  <r>
    <x v="0"/>
    <x v="5"/>
    <x v="269"/>
    <x v="269"/>
    <n v="-396.08000000000004"/>
    <s v="Export_CoGe"/>
    <x v="1"/>
    <s v="30.AD"/>
    <x v="13"/>
    <s v="AD"/>
    <m/>
    <s v="30.AD"/>
    <s v="Debiti vs Ist. Previdenziali"/>
    <x v="1"/>
  </r>
  <r>
    <x v="0"/>
    <x v="5"/>
    <x v="271"/>
    <x v="271"/>
    <n v="-2160.5500000000002"/>
    <s v="Export_CoGe"/>
    <x v="1"/>
    <s v="30.AD"/>
    <x v="13"/>
    <s v="AD"/>
    <m/>
    <s v="30.AD"/>
    <s v="Debiti vs Ist. Previdenziali"/>
    <x v="1"/>
  </r>
  <r>
    <x v="0"/>
    <x v="5"/>
    <x v="273"/>
    <x v="273"/>
    <n v="-398.46000000000009"/>
    <s v="Export_CoGe"/>
    <x v="1"/>
    <s v="30.AD"/>
    <x v="13"/>
    <s v="AD"/>
    <m/>
    <s v="30.AD"/>
    <s v="Debiti vs Ist. Previdenziali"/>
    <x v="1"/>
  </r>
  <r>
    <x v="0"/>
    <x v="5"/>
    <x v="275"/>
    <x v="275"/>
    <n v="-306.56000000000006"/>
    <s v="Export_CoGe"/>
    <x v="1"/>
    <s v="30.AD"/>
    <x v="13"/>
    <s v="AD"/>
    <m/>
    <s v="30.AD"/>
    <s v="Debiti vs Ist. Previdenziali"/>
    <x v="1"/>
  </r>
  <r>
    <x v="0"/>
    <x v="5"/>
    <x v="277"/>
    <x v="277"/>
    <n v="-1376.9899999999996"/>
    <s v="Export_CoGe"/>
    <x v="1"/>
    <s v="30.AD"/>
    <x v="13"/>
    <s v="AD"/>
    <m/>
    <s v="30.AD"/>
    <s v="Debiti vs Ist. Previdenziali"/>
    <x v="1"/>
  </r>
  <r>
    <x v="0"/>
    <x v="5"/>
    <x v="279"/>
    <x v="279"/>
    <n v="-369.36000000000013"/>
    <s v="Export_CoGe"/>
    <x v="1"/>
    <s v="30.AD"/>
    <x v="13"/>
    <s v="AD"/>
    <m/>
    <s v="30.AD"/>
    <s v="Debiti vs Ist. Previdenziali"/>
    <x v="1"/>
  </r>
  <r>
    <x v="0"/>
    <x v="5"/>
    <x v="280"/>
    <x v="280"/>
    <n v="-629.17000000000019"/>
    <s v="Export_CoGe"/>
    <x v="1"/>
    <s v="30.AD"/>
    <x v="13"/>
    <s v="AD"/>
    <m/>
    <s v="30.AD"/>
    <s v="Debiti vs Ist. Previdenziali"/>
    <x v="1"/>
  </r>
  <r>
    <x v="0"/>
    <x v="5"/>
    <x v="283"/>
    <x v="283"/>
    <n v="-263.29000000001923"/>
    <s v="Export_CoGe"/>
    <x v="1"/>
    <s v="30.AD"/>
    <x v="13"/>
    <s v="AD"/>
    <m/>
    <s v="30.AD"/>
    <s v="Debiti vs Ist. Previdenziali"/>
    <x v="1"/>
  </r>
  <r>
    <x v="0"/>
    <x v="5"/>
    <x v="345"/>
    <x v="344"/>
    <n v="-1238.79"/>
    <s v="Export_CoGe"/>
    <x v="1"/>
    <s v="30.AD"/>
    <x v="13"/>
    <s v="AD"/>
    <m/>
    <s v="30.AD"/>
    <s v="Debiti vs Ist. Previdenziali"/>
    <x v="1"/>
  </r>
  <r>
    <x v="0"/>
    <x v="5"/>
    <x v="284"/>
    <x v="284"/>
    <n v="-310.06999999999971"/>
    <s v="Export_CoGe"/>
    <x v="1"/>
    <s v="30.AD"/>
    <x v="13"/>
    <s v="AD"/>
    <m/>
    <s v="30.AD"/>
    <s v="Debiti vs Ist. Previdenziali"/>
    <x v="1"/>
  </r>
  <r>
    <x v="0"/>
    <x v="5"/>
    <x v="285"/>
    <x v="285"/>
    <n v="-20328.949999999993"/>
    <s v="Export_CoGe"/>
    <x v="1"/>
    <s v="30.AD"/>
    <x v="13"/>
    <s v="AC"/>
    <m/>
    <s v="60.PREV"/>
    <s v="Debiti vs Ist. Previdenziali"/>
    <x v="1"/>
  </r>
  <r>
    <x v="0"/>
    <x v="5"/>
    <x v="286"/>
    <x v="286"/>
    <n v="-4.1500000000006594"/>
    <s v="Export_CoGe"/>
    <x v="1"/>
    <s v="30.AD"/>
    <x v="13"/>
    <s v="AD"/>
    <m/>
    <s v="30.AD"/>
    <s v="Ratei/Risconti Passivi"/>
    <x v="1"/>
  </r>
  <r>
    <x v="0"/>
    <x v="5"/>
    <x v="287"/>
    <x v="287"/>
    <n v="-226630"/>
    <s v="Export_CoGe"/>
    <x v="1"/>
    <s v="30.AD"/>
    <x v="13"/>
    <s v="AD"/>
    <m/>
    <s v="30.AD"/>
    <s v="Ratei/Risconti Passivi"/>
    <x v="1"/>
  </r>
  <r>
    <x v="0"/>
    <x v="6"/>
    <x v="268"/>
    <x v="268"/>
    <n v="-151392.44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6"/>
    <x v="374"/>
    <x v="373"/>
    <n v="-17335.11"/>
    <s v="Export_CoGe"/>
    <x v="0"/>
    <s v="ONSTR"/>
    <x v="30"/>
    <s v="EXT"/>
    <m/>
    <s v="B.14)"/>
    <s v="14) oneri diversi di gestione"/>
    <x v="2"/>
  </r>
  <r>
    <x v="0"/>
    <x v="6"/>
    <x v="0"/>
    <x v="0"/>
    <n v="182813.05"/>
    <s v="Export_CoGe"/>
    <x v="0"/>
    <s v="ACQDI"/>
    <x v="0"/>
    <s v="ACQ"/>
    <m/>
    <s v="B.6)"/>
    <s v="6) per materie prime, suddidiarie, di consumo e di merci"/>
    <x v="0"/>
  </r>
  <r>
    <x v="0"/>
    <x v="6"/>
    <x v="1"/>
    <x v="1"/>
    <n v="48484.08"/>
    <s v="Export_CoGe"/>
    <x v="0"/>
    <s v="ACQDI"/>
    <x v="0"/>
    <s v="ACQ"/>
    <m/>
    <s v="B.6)"/>
    <s v="6) per materie prime, suddidiarie, di consumo e di merci"/>
    <x v="0"/>
  </r>
  <r>
    <x v="0"/>
    <x v="6"/>
    <x v="3"/>
    <x v="3"/>
    <n v="33980.99"/>
    <s v="Export_CoGe"/>
    <x v="0"/>
    <s v="ACQDI"/>
    <x v="0"/>
    <s v="ACQ"/>
    <m/>
    <s v="B.6)"/>
    <s v="6) per materie prime, suddidiarie, di consumo e di merci"/>
    <x v="0"/>
  </r>
  <r>
    <x v="0"/>
    <x v="6"/>
    <x v="5"/>
    <x v="5"/>
    <n v="1853.6300000000006"/>
    <s v="Export_CoGe"/>
    <x v="0"/>
    <s v="ACQIN"/>
    <x v="2"/>
    <s v="PRD"/>
    <m/>
    <s v="B.6)"/>
    <s v="6) per materie prime, suddidiarie, di consumo e di merci"/>
    <x v="2"/>
  </r>
  <r>
    <x v="0"/>
    <x v="6"/>
    <x v="7"/>
    <x v="7"/>
    <n v="10968.27"/>
    <s v="Export_CoGe"/>
    <x v="0"/>
    <s v="ACQDI"/>
    <x v="0"/>
    <s v="ACQ"/>
    <m/>
    <s v="B.6)"/>
    <s v="6) per materie prime, suddidiarie, di consumo e di merci"/>
    <x v="3"/>
  </r>
  <r>
    <x v="0"/>
    <x v="6"/>
    <x v="9"/>
    <x v="9"/>
    <n v="3175.0700000000006"/>
    <s v="Export_CoGe"/>
    <x v="0"/>
    <s v="ACQIN"/>
    <x v="2"/>
    <s v="PRD"/>
    <m/>
    <s v="B.6)"/>
    <s v="6) per materie prime, suddidiarie, di consumo e di merci"/>
    <x v="2"/>
  </r>
  <r>
    <x v="0"/>
    <x v="6"/>
    <x v="11"/>
    <x v="11"/>
    <n v="3494.4100000000003"/>
    <s v="Export_CoGe"/>
    <x v="0"/>
    <s v="ACQIN"/>
    <x v="2"/>
    <s v="PRD"/>
    <m/>
    <s v="B.6)"/>
    <s v="6) per materie prime, suddidiarie, di consumo e di merci"/>
    <x v="2"/>
  </r>
  <r>
    <x v="0"/>
    <x v="6"/>
    <x v="13"/>
    <x v="13"/>
    <n v="2125.35"/>
    <s v="Export_CoGe"/>
    <x v="0"/>
    <s v="COSGS"/>
    <x v="4"/>
    <s v="COSTI"/>
    <m/>
    <s v="B.6)"/>
    <s v="6) per materie prime, suddidiarie, di consumo e di merci"/>
    <x v="4"/>
  </r>
  <r>
    <x v="0"/>
    <x v="6"/>
    <x v="17"/>
    <x v="17"/>
    <n v="6471.13"/>
    <s v="Export_CoGe"/>
    <x v="0"/>
    <s v="COSGS"/>
    <x v="4"/>
    <s v="COSTI"/>
    <m/>
    <s v="B.6)"/>
    <s v="6) per materie prime, suddidiarie, di consumo e di merci"/>
    <x v="2"/>
  </r>
  <r>
    <x v="0"/>
    <x v="6"/>
    <x v="289"/>
    <x v="289"/>
    <n v="53309"/>
    <s v="Export_CoGe"/>
    <x v="0"/>
    <s v="ACQDI"/>
    <x v="0"/>
    <s v="ACQ"/>
    <m/>
    <s v="B.6)"/>
    <s v="6) per materie prime, suddidiarie, di consumo e di merci"/>
    <x v="0"/>
  </r>
  <r>
    <x v="0"/>
    <x v="6"/>
    <x v="290"/>
    <x v="290"/>
    <n v="174866.14"/>
    <s v="Export_CoGe"/>
    <x v="0"/>
    <s v="ACQDI"/>
    <x v="0"/>
    <s v="ACQ"/>
    <m/>
    <s v="B.6)"/>
    <s v="6) per materie prime, suddidiarie, di consumo e di merci"/>
    <x v="2"/>
  </r>
  <r>
    <x v="0"/>
    <x v="6"/>
    <x v="29"/>
    <x v="29"/>
    <n v="98163.86"/>
    <s v="Export_CoGe"/>
    <x v="0"/>
    <s v="SERDI"/>
    <x v="5"/>
    <s v="LAV"/>
    <m/>
    <s v="B.7)"/>
    <s v="7) per servizi"/>
    <x v="0"/>
  </r>
  <r>
    <x v="0"/>
    <x v="6"/>
    <x v="31"/>
    <x v="31"/>
    <n v="630.45000000000005"/>
    <s v="Export_CoGe"/>
    <x v="0"/>
    <s v="SERIN"/>
    <x v="6"/>
    <s v="PRD"/>
    <m/>
    <s v="B.7)"/>
    <s v="7) per servizi"/>
    <x v="0"/>
  </r>
  <r>
    <x v="0"/>
    <x v="6"/>
    <x v="32"/>
    <x v="32"/>
    <n v="13290.7"/>
    <s v="Export_CoGe"/>
    <x v="0"/>
    <s v="SERDI"/>
    <x v="5"/>
    <s v="LAV"/>
    <m/>
    <s v="B.7)"/>
    <s v="7) per servizi"/>
    <x v="0"/>
  </r>
  <r>
    <x v="0"/>
    <x v="6"/>
    <x v="39"/>
    <x v="39"/>
    <n v="73656.599999999991"/>
    <s v="Export_CoGe"/>
    <x v="0"/>
    <s v="SERDI"/>
    <x v="5"/>
    <s v="LAV"/>
    <m/>
    <s v="B.7)"/>
    <s v="7) per servizi"/>
    <x v="0"/>
  </r>
  <r>
    <x v="0"/>
    <x v="6"/>
    <x v="41"/>
    <x v="41"/>
    <n v="194369.44"/>
    <s v="Export_CoGe"/>
    <x v="0"/>
    <s v="SERDI"/>
    <x v="5"/>
    <s v="LAV"/>
    <m/>
    <s v="B.7)"/>
    <s v="7) per servizi"/>
    <x v="0"/>
  </r>
  <r>
    <x v="0"/>
    <x v="6"/>
    <x v="43"/>
    <x v="43"/>
    <n v="18668.509999999998"/>
    <s v="Export_CoGe"/>
    <x v="0"/>
    <s v="SERST"/>
    <x v="8"/>
    <s v="COSTI"/>
    <m/>
    <s v="B.7)"/>
    <s v="7) per servizi"/>
    <x v="2"/>
  </r>
  <r>
    <x v="0"/>
    <x v="6"/>
    <x v="44"/>
    <x v="44"/>
    <n v="8001.3600000000006"/>
    <s v="Export_CoGe"/>
    <x v="0"/>
    <s v="SERST"/>
    <x v="8"/>
    <s v="COSTI"/>
    <m/>
    <s v="B.7)"/>
    <s v="7) per servizi"/>
    <x v="2"/>
  </r>
  <r>
    <x v="0"/>
    <x v="6"/>
    <x v="46"/>
    <x v="46"/>
    <n v="453.26999999999992"/>
    <s v="Export_CoGe"/>
    <x v="0"/>
    <s v="SERST"/>
    <x v="8"/>
    <s v="COSTI"/>
    <m/>
    <s v="B.7)"/>
    <s v="7) per servizi"/>
    <x v="2"/>
  </r>
  <r>
    <x v="0"/>
    <x v="6"/>
    <x v="50"/>
    <x v="50"/>
    <n v="2502.9499999999998"/>
    <s v="Export_CoGe"/>
    <x v="0"/>
    <s v="SERST"/>
    <x v="8"/>
    <s v="COSTI"/>
    <m/>
    <s v="B.7)"/>
    <s v="7) per servizi"/>
    <x v="2"/>
  </r>
  <r>
    <x v="0"/>
    <x v="6"/>
    <x v="52"/>
    <x v="52"/>
    <n v="2257.88"/>
    <s v="Export_CoGe"/>
    <x v="0"/>
    <s v="SERST"/>
    <x v="8"/>
    <s v="COSTI"/>
    <m/>
    <s v="B.7)"/>
    <s v="7) per servizi"/>
    <x v="2"/>
  </r>
  <r>
    <x v="0"/>
    <x v="6"/>
    <x v="54"/>
    <x v="54"/>
    <n v="2575"/>
    <s v="Export_CoGe"/>
    <x v="0"/>
    <s v="SERST"/>
    <x v="8"/>
    <s v="COSTI"/>
    <m/>
    <s v="B.7)"/>
    <s v="7) per servizi"/>
    <x v="2"/>
  </r>
  <r>
    <x v="0"/>
    <x v="6"/>
    <x v="56"/>
    <x v="56"/>
    <n v="31440"/>
    <s v="Export_CoGe"/>
    <x v="0"/>
    <s v="SERST"/>
    <x v="8"/>
    <s v="COSTI"/>
    <m/>
    <s v="B.7)"/>
    <s v="7) per servizi"/>
    <x v="4"/>
  </r>
  <r>
    <x v="0"/>
    <x v="6"/>
    <x v="58"/>
    <x v="58"/>
    <n v="11876.8"/>
    <s v="Export_CoGe"/>
    <x v="0"/>
    <s v="SERST"/>
    <x v="8"/>
    <s v="COSTI"/>
    <m/>
    <s v="B.7)"/>
    <s v="7) per servizi"/>
    <x v="2"/>
  </r>
  <r>
    <x v="0"/>
    <x v="6"/>
    <x v="60"/>
    <x v="60"/>
    <n v="2132"/>
    <s v="Export_CoGe"/>
    <x v="0"/>
    <s v="SERIN"/>
    <x v="6"/>
    <s v="PRD"/>
    <m/>
    <s v="B.7)"/>
    <s v="7) per servizi"/>
    <x v="0"/>
  </r>
  <r>
    <x v="0"/>
    <x v="6"/>
    <x v="62"/>
    <x v="62"/>
    <n v="21851"/>
    <s v="Export_CoGe"/>
    <x v="0"/>
    <s v="SERST"/>
    <x v="8"/>
    <s v="COSTI"/>
    <m/>
    <s v="B.7)"/>
    <s v="7) per servizi"/>
    <x v="2"/>
  </r>
  <r>
    <x v="0"/>
    <x v="6"/>
    <x v="63"/>
    <x v="63"/>
    <n v="816"/>
    <s v="Export_CoGe"/>
    <x v="0"/>
    <s v="SERST"/>
    <x v="8"/>
    <s v="COSTI"/>
    <m/>
    <s v="B.7)"/>
    <s v="7) per servizi"/>
    <x v="2"/>
  </r>
  <r>
    <x v="0"/>
    <x v="6"/>
    <x v="65"/>
    <x v="65"/>
    <n v="250"/>
    <s v="Export_CoGe"/>
    <x v="0"/>
    <s v="SERST"/>
    <x v="8"/>
    <s v="COSTI"/>
    <m/>
    <s v="B.7)"/>
    <s v="7) per servizi"/>
    <x v="2"/>
  </r>
  <r>
    <x v="0"/>
    <x v="6"/>
    <x v="66"/>
    <x v="66"/>
    <n v="9382"/>
    <s v="Export_CoGe"/>
    <x v="0"/>
    <s v="SERST"/>
    <x v="8"/>
    <s v="COSTI"/>
    <m/>
    <s v="B.7)"/>
    <s v="7) per servizi"/>
    <x v="2"/>
  </r>
  <r>
    <x v="0"/>
    <x v="6"/>
    <x v="291"/>
    <x v="291"/>
    <n v="29750"/>
    <s v="Export_CoGe"/>
    <x v="0"/>
    <s v="SERST"/>
    <x v="8"/>
    <s v="COSTI"/>
    <m/>
    <s v="B.7)"/>
    <s v="7) per servizi"/>
    <x v="6"/>
  </r>
  <r>
    <x v="0"/>
    <x v="6"/>
    <x v="292"/>
    <x v="292"/>
    <n v="22533.199999999997"/>
    <s v="Export_CoGe"/>
    <x v="0"/>
    <s v="SERIN"/>
    <x v="6"/>
    <s v="PRD"/>
    <m/>
    <s v="B.7)"/>
    <s v="7) per servizi"/>
    <x v="0"/>
  </r>
  <r>
    <x v="0"/>
    <x v="6"/>
    <x v="293"/>
    <x v="293"/>
    <n v="24486.41"/>
    <s v="Export_CoGe"/>
    <x v="0"/>
    <s v="SERST"/>
    <x v="8"/>
    <s v="COSTI"/>
    <m/>
    <s v="B.7)"/>
    <s v="7) per servizi"/>
    <x v="2"/>
  </r>
  <r>
    <x v="0"/>
    <x v="6"/>
    <x v="295"/>
    <x v="295"/>
    <n v="1250"/>
    <s v="Export_CoGe"/>
    <x v="0"/>
    <s v="SERST"/>
    <x v="8"/>
    <s v="COSTI"/>
    <m/>
    <s v="B.7)"/>
    <s v="7) per servizi"/>
    <x v="2"/>
  </r>
  <r>
    <x v="0"/>
    <x v="6"/>
    <x v="346"/>
    <x v="345"/>
    <n v="13286.32"/>
    <s v="Export_CoGe"/>
    <x v="0"/>
    <s v="ONSTR"/>
    <x v="30"/>
    <s v="EXT"/>
    <m/>
    <s v="B.14)"/>
    <s v="14) oneri diversi di gestione"/>
    <x v="2"/>
  </r>
  <r>
    <x v="0"/>
    <x v="6"/>
    <x v="367"/>
    <x v="366"/>
    <n v="4663.45"/>
    <s v="Export_CoGe"/>
    <x v="0"/>
    <s v="SERST"/>
    <x v="8"/>
    <s v="COSTI"/>
    <m/>
    <s v="B.7)"/>
    <s v="7) per servizi"/>
    <x v="2"/>
  </r>
  <r>
    <x v="0"/>
    <x v="6"/>
    <x v="298"/>
    <x v="298"/>
    <n v="14050"/>
    <s v="Export_CoGe"/>
    <x v="0"/>
    <s v="COSGS"/>
    <x v="4"/>
    <s v="COSTI"/>
    <m/>
    <s v="B.7)"/>
    <s v="7) per servizi"/>
    <x v="2"/>
  </r>
  <r>
    <x v="0"/>
    <x v="6"/>
    <x v="375"/>
    <x v="374"/>
    <n v="4160"/>
    <s v="Export_CoGe"/>
    <x v="0"/>
    <s v="SERIN"/>
    <x v="6"/>
    <s v="PRD"/>
    <m/>
    <s v="B.7)"/>
    <s v="7) per servizi"/>
    <x v="2"/>
  </r>
  <r>
    <x v="0"/>
    <x v="6"/>
    <x v="368"/>
    <x v="367"/>
    <n v="1000"/>
    <s v="Export_CoGe"/>
    <x v="0"/>
    <s v="COSGS"/>
    <x v="4"/>
    <s v="COSTI"/>
    <m/>
    <s v="B.7)"/>
    <s v="7) per servizi"/>
    <x v="2"/>
  </r>
  <r>
    <x v="0"/>
    <x v="6"/>
    <x v="69"/>
    <x v="69"/>
    <n v="14002.800000000001"/>
    <s v="Export_CoGe"/>
    <x v="0"/>
    <s v="COSGS"/>
    <x v="4"/>
    <s v="COSTI"/>
    <m/>
    <s v="B.7)"/>
    <s v="7) per servizi"/>
    <x v="2"/>
  </r>
  <r>
    <x v="0"/>
    <x v="6"/>
    <x v="71"/>
    <x v="71"/>
    <n v="1414.1000000000001"/>
    <s v="Export_CoGe"/>
    <x v="0"/>
    <s v="SERIN"/>
    <x v="6"/>
    <s v="PRD"/>
    <m/>
    <s v="B.7)"/>
    <s v="7) per servizi"/>
    <x v="3"/>
  </r>
  <r>
    <x v="0"/>
    <x v="6"/>
    <x v="73"/>
    <x v="73"/>
    <n v="916.69"/>
    <s v="Export_CoGe"/>
    <x v="0"/>
    <s v="COSGS"/>
    <x v="4"/>
    <s v="COSTI"/>
    <m/>
    <s v="B.7)"/>
    <s v="7) per servizi"/>
    <x v="2"/>
  </r>
  <r>
    <x v="0"/>
    <x v="6"/>
    <x v="75"/>
    <x v="75"/>
    <n v="209.37"/>
    <s v="Export_CoGe"/>
    <x v="0"/>
    <s v="COSGS"/>
    <x v="4"/>
    <s v="COSTI"/>
    <m/>
    <s v="B.7)"/>
    <s v="7) per servizi"/>
    <x v="2"/>
  </r>
  <r>
    <x v="0"/>
    <x v="6"/>
    <x v="76"/>
    <x v="76"/>
    <n v="2577.7299999999996"/>
    <s v="Export_CoGe"/>
    <x v="0"/>
    <s v="COSGS"/>
    <x v="4"/>
    <s v="COSTI"/>
    <m/>
    <s v="B.7)"/>
    <s v="7) per servizi"/>
    <x v="2"/>
  </r>
  <r>
    <x v="0"/>
    <x v="6"/>
    <x v="77"/>
    <x v="77"/>
    <n v="180"/>
    <s v="Export_CoGe"/>
    <x v="0"/>
    <s v="SERST"/>
    <x v="8"/>
    <s v="COSTI"/>
    <m/>
    <s v="B.7)"/>
    <s v="7) per servizi"/>
    <x v="2"/>
  </r>
  <r>
    <x v="0"/>
    <x v="6"/>
    <x v="79"/>
    <x v="79"/>
    <n v="2008.5"/>
    <s v="Export_CoGe"/>
    <x v="0"/>
    <s v="SERIN"/>
    <x v="6"/>
    <s v="PRD"/>
    <m/>
    <s v="B.7)"/>
    <s v="7) per servizi"/>
    <x v="0"/>
  </r>
  <r>
    <x v="0"/>
    <x v="6"/>
    <x v="83"/>
    <x v="83"/>
    <n v="448.98"/>
    <s v="Export_CoGe"/>
    <x v="0"/>
    <s v="SERST"/>
    <x v="8"/>
    <s v="COSTI"/>
    <m/>
    <s v="B.7)"/>
    <s v="7) per servizi"/>
    <x v="2"/>
  </r>
  <r>
    <x v="0"/>
    <x v="6"/>
    <x v="85"/>
    <x v="85"/>
    <n v="6340.5"/>
    <s v="Export_CoGe"/>
    <x v="0"/>
    <s v="SERIN"/>
    <x v="6"/>
    <s v="PRD"/>
    <m/>
    <s v="B.7)"/>
    <s v="7) per servizi"/>
    <x v="2"/>
  </r>
  <r>
    <x v="0"/>
    <x v="6"/>
    <x v="89"/>
    <x v="89"/>
    <n v="26539.16"/>
    <s v="Export_CoGe"/>
    <x v="0"/>
    <s v="SERST"/>
    <x v="8"/>
    <s v="COSTI"/>
    <m/>
    <s v="B.7)"/>
    <s v="7) per servizi"/>
    <x v="2"/>
  </r>
  <r>
    <x v="0"/>
    <x v="6"/>
    <x v="91"/>
    <x v="91"/>
    <n v="2606.64"/>
    <s v="Export_CoGe"/>
    <x v="0"/>
    <s v="SERST"/>
    <x v="8"/>
    <s v="COSTI"/>
    <m/>
    <s v="B.7)"/>
    <s v="7) per servizi"/>
    <x v="5"/>
  </r>
  <r>
    <x v="0"/>
    <x v="6"/>
    <x v="93"/>
    <x v="93"/>
    <n v="311.60000000000002"/>
    <s v="Export_CoGe"/>
    <x v="0"/>
    <s v="COSGS"/>
    <x v="4"/>
    <s v="COSTI"/>
    <m/>
    <s v="B.7)"/>
    <s v="7) per servizi"/>
    <x v="2"/>
  </r>
  <r>
    <x v="0"/>
    <x v="6"/>
    <x v="97"/>
    <x v="97"/>
    <n v="2114.27"/>
    <s v="Export_CoGe"/>
    <x v="0"/>
    <s v="SERST"/>
    <x v="8"/>
    <s v="COSTI"/>
    <m/>
    <s v="B.7)"/>
    <s v="7) per servizi"/>
    <x v="6"/>
  </r>
  <r>
    <x v="0"/>
    <x v="6"/>
    <x v="99"/>
    <x v="99"/>
    <n v="805.3299999999997"/>
    <s v="Export_CoGe"/>
    <x v="0"/>
    <s v="SERST"/>
    <x v="8"/>
    <s v="COSTI"/>
    <m/>
    <s v="B.7)"/>
    <s v="7) per servizi"/>
    <x v="6"/>
  </r>
  <r>
    <x v="0"/>
    <x v="6"/>
    <x v="100"/>
    <x v="100"/>
    <n v="8373.2599999999984"/>
    <s v="Export_CoGe"/>
    <x v="0"/>
    <s v="COSGS"/>
    <x v="4"/>
    <s v="COSTI"/>
    <m/>
    <s v="B.7)"/>
    <s v="7) per servizi"/>
    <x v="2"/>
  </r>
  <r>
    <x v="0"/>
    <x v="6"/>
    <x v="102"/>
    <x v="102"/>
    <n v="5286"/>
    <s v="Export_CoGe"/>
    <x v="0"/>
    <s v="SERST"/>
    <x v="8"/>
    <s v="COSTI"/>
    <m/>
    <s v="B.7)"/>
    <s v="7) per servizi"/>
    <x v="6"/>
  </r>
  <r>
    <x v="0"/>
    <x v="6"/>
    <x v="103"/>
    <x v="103"/>
    <n v="3920.7300000000005"/>
    <s v="Export_CoGe"/>
    <x v="0"/>
    <s v="COSGS"/>
    <x v="4"/>
    <s v="COSTI"/>
    <m/>
    <s v="B.7)"/>
    <s v="7) per servizi"/>
    <x v="2"/>
  </r>
  <r>
    <x v="0"/>
    <x v="6"/>
    <x v="104"/>
    <x v="104"/>
    <n v="2306.3200000000002"/>
    <s v="Export_CoGe"/>
    <x v="0"/>
    <s v="COSGS"/>
    <x v="4"/>
    <s v="COSTI"/>
    <m/>
    <s v="B.7)"/>
    <s v="7) per servizi"/>
    <x v="5"/>
  </r>
  <r>
    <x v="0"/>
    <x v="6"/>
    <x v="106"/>
    <x v="106"/>
    <n v="820.05"/>
    <s v="Export_CoGe"/>
    <x v="0"/>
    <s v="COSGS"/>
    <x v="4"/>
    <s v="COSTI"/>
    <m/>
    <s v="B.7)"/>
    <s v="7) per servizi"/>
    <x v="5"/>
  </r>
  <r>
    <x v="0"/>
    <x v="6"/>
    <x v="108"/>
    <x v="108"/>
    <n v="2435.1999999999998"/>
    <s v="Export_CoGe"/>
    <x v="0"/>
    <s v="COSGS"/>
    <x v="4"/>
    <s v="COSTI"/>
    <m/>
    <s v="B.7)"/>
    <s v="7) per servizi"/>
    <x v="5"/>
  </r>
  <r>
    <x v="0"/>
    <x v="6"/>
    <x v="110"/>
    <x v="110"/>
    <n v="8025.8599999999988"/>
    <s v="Export_CoGe"/>
    <x v="0"/>
    <s v="COSGS"/>
    <x v="4"/>
    <s v="COSTI"/>
    <m/>
    <s v="B.7)"/>
    <s v="7) per servizi"/>
    <x v="5"/>
  </r>
  <r>
    <x v="0"/>
    <x v="6"/>
    <x v="112"/>
    <x v="112"/>
    <n v="200"/>
    <s v="Export_CoGe"/>
    <x v="0"/>
    <s v="SERST"/>
    <x v="8"/>
    <s v="COSTI"/>
    <m/>
    <s v="B.7)"/>
    <s v="7) per servizi"/>
    <x v="2"/>
  </r>
  <r>
    <x v="0"/>
    <x v="6"/>
    <x v="299"/>
    <x v="299"/>
    <n v="1827.49"/>
    <s v="Export_CoGe"/>
    <x v="0"/>
    <s v="SERST"/>
    <x v="8"/>
    <s v="COSTI"/>
    <m/>
    <s v="B.7)"/>
    <s v="7) per servizi"/>
    <x v="6"/>
  </r>
  <r>
    <x v="0"/>
    <x v="6"/>
    <x v="347"/>
    <x v="346"/>
    <n v="3000"/>
    <s v="Export_CoGe"/>
    <x v="0"/>
    <s v="ONSTR"/>
    <x v="30"/>
    <s v="EXT"/>
    <m/>
    <s v="B.14)"/>
    <s v="14) oneri diversi di gestione"/>
    <x v="2"/>
  </r>
  <r>
    <x v="0"/>
    <x v="6"/>
    <x v="376"/>
    <x v="375"/>
    <n v="799.99"/>
    <s v="Export_CoGe"/>
    <x v="0"/>
    <s v="ONSTR"/>
    <x v="30"/>
    <s v="EXT"/>
    <m/>
    <s v="B.14)"/>
    <s v="14) oneri diversi di gestione"/>
    <x v="2"/>
  </r>
  <r>
    <x v="0"/>
    <x v="6"/>
    <x v="348"/>
    <x v="347"/>
    <n v="2606"/>
    <s v="Export_CoGe"/>
    <x v="0"/>
    <s v="SERST"/>
    <x v="8"/>
    <s v="COSTI"/>
    <m/>
    <s v="B.7)"/>
    <s v="7) per servizi"/>
    <x v="6"/>
  </r>
  <r>
    <x v="0"/>
    <x v="6"/>
    <x v="355"/>
    <x v="354"/>
    <n v="3550"/>
    <s v="Export_CoGe"/>
    <x v="0"/>
    <s v="SERST"/>
    <x v="8"/>
    <s v="COSTI"/>
    <m/>
    <s v="B.7)"/>
    <s v="7) per servizi"/>
    <x v="6"/>
  </r>
  <r>
    <x v="0"/>
    <x v="6"/>
    <x v="356"/>
    <x v="355"/>
    <n v="10155.119999999999"/>
    <s v="Export_CoGe"/>
    <x v="0"/>
    <s v="SERST"/>
    <x v="8"/>
    <s v="COSTI"/>
    <m/>
    <s v="B.7)"/>
    <s v="7) per servizi"/>
    <x v="2"/>
  </r>
  <r>
    <x v="0"/>
    <x v="6"/>
    <x v="113"/>
    <x v="113"/>
    <n v="25667.05"/>
    <s v="Export_CoGe"/>
    <x v="0"/>
    <s v="SERIN"/>
    <x v="6"/>
    <s v="PRD"/>
    <m/>
    <s v="B.7)"/>
    <s v="7) per servizi"/>
    <x v="3"/>
  </r>
  <r>
    <x v="0"/>
    <x v="6"/>
    <x v="114"/>
    <x v="114"/>
    <n v="3192.1500000000005"/>
    <s v="Export_CoGe"/>
    <x v="0"/>
    <s v="SERIN"/>
    <x v="6"/>
    <s v="PRD"/>
    <m/>
    <s v="B.7)"/>
    <s v="7) per servizi"/>
    <x v="3"/>
  </r>
  <r>
    <x v="0"/>
    <x v="6"/>
    <x v="116"/>
    <x v="116"/>
    <n v="10964"/>
    <s v="Export_CoGe"/>
    <x v="0"/>
    <s v="SERST"/>
    <x v="8"/>
    <s v="COSTI"/>
    <m/>
    <s v="B.7)"/>
    <s v="7) per servizi"/>
    <x v="2"/>
  </r>
  <r>
    <x v="0"/>
    <x v="6"/>
    <x v="118"/>
    <x v="118"/>
    <n v="210"/>
    <s v="Export_CoGe"/>
    <x v="0"/>
    <s v="SERST"/>
    <x v="8"/>
    <s v="COSTI"/>
    <m/>
    <s v="B.7)"/>
    <s v="7) per servizi"/>
    <x v="2"/>
  </r>
  <r>
    <x v="0"/>
    <x v="6"/>
    <x v="119"/>
    <x v="119"/>
    <n v="3413.38"/>
    <s v="Export_CoGe"/>
    <x v="0"/>
    <s v="SERST"/>
    <x v="8"/>
    <s v="COSTI"/>
    <m/>
    <s v="B.7)"/>
    <s v="7) per servizi"/>
    <x v="2"/>
  </r>
  <r>
    <x v="0"/>
    <x v="6"/>
    <x v="121"/>
    <x v="121"/>
    <n v="386.13"/>
    <s v="Export_CoGe"/>
    <x v="0"/>
    <s v="SERST"/>
    <x v="8"/>
    <s v="COSTI"/>
    <m/>
    <s v="B.7)"/>
    <s v="7) per servizi"/>
    <x v="2"/>
  </r>
  <r>
    <x v="0"/>
    <x v="6"/>
    <x v="360"/>
    <x v="359"/>
    <n v="86.78"/>
    <s v="Export_CoGe"/>
    <x v="0"/>
    <s v="SERST"/>
    <x v="8"/>
    <s v="COSTI"/>
    <m/>
    <s v="B.7)"/>
    <s v="7) per servizi"/>
    <x v="2"/>
  </r>
  <r>
    <x v="0"/>
    <x v="6"/>
    <x v="357"/>
    <x v="356"/>
    <n v="1321.0100000000002"/>
    <s v="Export_CoGe"/>
    <x v="0"/>
    <s v="ONSTR"/>
    <x v="30"/>
    <s v="EXT"/>
    <m/>
    <s v="B.14)"/>
    <s v="14) oneri diversi di gestione"/>
    <x v="2"/>
  </r>
  <r>
    <x v="0"/>
    <x v="6"/>
    <x v="123"/>
    <x v="123"/>
    <n v="1063.0999999999999"/>
    <s v="Export_CoGe"/>
    <x v="0"/>
    <s v="SERST"/>
    <x v="8"/>
    <s v="COSTI"/>
    <m/>
    <s v="B.7)"/>
    <s v="7) per servizi"/>
    <x v="2"/>
  </r>
  <r>
    <x v="0"/>
    <x v="6"/>
    <x v="125"/>
    <x v="125"/>
    <n v="1099.0599999999995"/>
    <s v="Export_CoGe"/>
    <x v="0"/>
    <s v="SERST"/>
    <x v="8"/>
    <s v="COSTI"/>
    <m/>
    <s v="B.7)"/>
    <s v="7) per servizi"/>
    <x v="6"/>
  </r>
  <r>
    <x v="0"/>
    <x v="6"/>
    <x v="127"/>
    <x v="127"/>
    <n v="8022.2599999999475"/>
    <s v="Export_CoGe"/>
    <x v="0"/>
    <s v="SERST"/>
    <x v="8"/>
    <s v="COSTI"/>
    <m/>
    <s v="B.7)"/>
    <s v="7) per servizi"/>
    <x v="4"/>
  </r>
  <r>
    <x v="0"/>
    <x v="6"/>
    <x v="301"/>
    <x v="301"/>
    <n v="546.63"/>
    <s v="Export_CoGe"/>
    <x v="0"/>
    <s v="COSGS"/>
    <x v="4"/>
    <s v="COSTI"/>
    <m/>
    <s v="B.7)"/>
    <s v="7) per servizi"/>
    <x v="2"/>
  </r>
  <r>
    <x v="0"/>
    <x v="6"/>
    <x v="131"/>
    <x v="131"/>
    <n v="81.669999999999092"/>
    <s v="Export_CoGe"/>
    <x v="0"/>
    <s v="COSGS"/>
    <x v="4"/>
    <s v="COSTI"/>
    <m/>
    <s v="B.7)"/>
    <s v="7) per servizi"/>
    <x v="2"/>
  </r>
  <r>
    <x v="0"/>
    <x v="6"/>
    <x v="133"/>
    <x v="133"/>
    <n v="1436.47"/>
    <s v="Export_CoGe"/>
    <x v="0"/>
    <s v="SERST"/>
    <x v="8"/>
    <s v="COSTI"/>
    <m/>
    <s v="B.7)"/>
    <s v="7) per servizi"/>
    <x v="4"/>
  </r>
  <r>
    <x v="0"/>
    <x v="6"/>
    <x v="136"/>
    <x v="136"/>
    <n v="1415.1100000000001"/>
    <s v="Export_CoGe"/>
    <x v="0"/>
    <s v="SERST"/>
    <x v="8"/>
    <s v="COSTI"/>
    <m/>
    <s v="B.7)"/>
    <s v="7) per servizi"/>
    <x v="2"/>
  </r>
  <r>
    <x v="0"/>
    <x v="6"/>
    <x v="377"/>
    <x v="376"/>
    <n v="2134.83"/>
    <s v="Export_CoGe"/>
    <x v="0"/>
    <s v="COSGS"/>
    <x v="4"/>
    <s v="COSTI"/>
    <m/>
    <s v="B.7)"/>
    <s v="7) per servizi"/>
    <x v="2"/>
  </r>
  <r>
    <x v="0"/>
    <x v="6"/>
    <x v="361"/>
    <x v="360"/>
    <n v="12200.98"/>
    <s v="Export_CoGe"/>
    <x v="0"/>
    <s v="SERST"/>
    <x v="8"/>
    <s v="COSTI"/>
    <m/>
    <s v="B.7)"/>
    <s v="7) per servizi"/>
    <x v="6"/>
  </r>
  <r>
    <x v="0"/>
    <x v="6"/>
    <x v="362"/>
    <x v="361"/>
    <n v="1915"/>
    <s v="Export_CoGe"/>
    <x v="0"/>
    <s v="SERST"/>
    <x v="8"/>
    <s v="COSTI"/>
    <s v="CONSGRANT"/>
    <s v="B.7)"/>
    <s v="7) per servizi"/>
    <x v="8"/>
  </r>
  <r>
    <x v="0"/>
    <x v="6"/>
    <x v="363"/>
    <x v="362"/>
    <n v="1440.5900000000001"/>
    <s v="Export_CoGe"/>
    <x v="0"/>
    <s v="SERST"/>
    <x v="8"/>
    <s v="COSTI"/>
    <m/>
    <s v="B.7)"/>
    <s v="7) per servizi"/>
    <x v="2"/>
  </r>
  <r>
    <x v="0"/>
    <x v="6"/>
    <x v="358"/>
    <x v="357"/>
    <n v="1978.67"/>
    <s v="Export_CoGe"/>
    <x v="0"/>
    <s v="SERST"/>
    <x v="8"/>
    <s v="COSTI"/>
    <s v="SPESGRANT"/>
    <s v="B.7)"/>
    <s v="7) per servizi"/>
    <x v="6"/>
  </r>
  <r>
    <x v="0"/>
    <x v="6"/>
    <x v="137"/>
    <x v="137"/>
    <n v="430.05"/>
    <s v="Export_CoGe"/>
    <x v="0"/>
    <s v="AFFIT"/>
    <x v="17"/>
    <s v="AFF"/>
    <m/>
    <s v="B.8)"/>
    <s v="8) per godimento di beni di terzi"/>
    <x v="2"/>
  </r>
  <r>
    <x v="0"/>
    <x v="6"/>
    <x v="138"/>
    <x v="138"/>
    <n v="5000"/>
    <s v="Export_CoGe"/>
    <x v="0"/>
    <s v="AFFIT"/>
    <x v="17"/>
    <s v="AFF"/>
    <m/>
    <s v="B.8)"/>
    <s v="8) per godimento di beni di terzi"/>
    <x v="2"/>
  </r>
  <r>
    <x v="0"/>
    <x v="6"/>
    <x v="139"/>
    <x v="139"/>
    <n v="15995"/>
    <s v="Export_CoGe"/>
    <x v="0"/>
    <s v="AFFIT"/>
    <x v="17"/>
    <s v="AFF"/>
    <m/>
    <s v="B.8)"/>
    <s v="8) per godimento di beni di terzi"/>
    <x v="2"/>
  </r>
  <r>
    <x v="0"/>
    <x v="6"/>
    <x v="140"/>
    <x v="140"/>
    <n v="500"/>
    <s v="Export_CoGe"/>
    <x v="0"/>
    <s v="AFFIT"/>
    <x v="17"/>
    <s v="AFF"/>
    <m/>
    <s v="B.8)"/>
    <s v="8) per godimento di beni di terzi"/>
    <x v="2"/>
  </r>
  <r>
    <x v="0"/>
    <x v="6"/>
    <x v="141"/>
    <x v="141"/>
    <n v="3228"/>
    <s v="Export_CoGe"/>
    <x v="0"/>
    <s v="AFFIT"/>
    <x v="17"/>
    <s v="AFF"/>
    <m/>
    <s v="B.8)"/>
    <s v="8) per godimento di beni di terzi"/>
    <x v="2"/>
  </r>
  <r>
    <x v="0"/>
    <x v="6"/>
    <x v="142"/>
    <x v="142"/>
    <n v="12594.900000000001"/>
    <s v="Export_CoGe"/>
    <x v="0"/>
    <s v="AFFIT"/>
    <x v="17"/>
    <s v="AFF"/>
    <m/>
    <s v="B.8)"/>
    <s v="8) per godimento di beni di terzi"/>
    <x v="2"/>
  </r>
  <r>
    <x v="0"/>
    <x v="6"/>
    <x v="143"/>
    <x v="143"/>
    <n v="500"/>
    <s v="Export_CoGe"/>
    <x v="0"/>
    <s v="AFFIT"/>
    <x v="17"/>
    <s v="AFF"/>
    <m/>
    <s v="B.8)"/>
    <s v="8) per godimento di beni di terzi"/>
    <x v="2"/>
  </r>
  <r>
    <x v="0"/>
    <x v="6"/>
    <x v="144"/>
    <x v="144"/>
    <n v="11108.52"/>
    <s v="Export_CoGe"/>
    <x v="0"/>
    <s v="AFFIT"/>
    <x v="17"/>
    <s v="AFF"/>
    <m/>
    <s v="B.8)"/>
    <s v="8) per godimento di beni di terzi"/>
    <x v="2"/>
  </r>
  <r>
    <x v="0"/>
    <x v="6"/>
    <x v="146"/>
    <x v="146"/>
    <n v="7725"/>
    <s v="Export_CoGe"/>
    <x v="0"/>
    <s v="AFFIT"/>
    <x v="17"/>
    <s v="AFF"/>
    <m/>
    <s v="B.8)"/>
    <s v="8) per godimento di beni di terzi"/>
    <x v="2"/>
  </r>
  <r>
    <x v="0"/>
    <x v="6"/>
    <x v="148"/>
    <x v="148"/>
    <n v="2000"/>
    <s v="Export_CoGe"/>
    <x v="0"/>
    <s v="AFFIT"/>
    <x v="17"/>
    <s v="AFF"/>
    <m/>
    <s v="B.8)"/>
    <s v="8) per godimento di beni di terzi"/>
    <x v="2"/>
  </r>
  <r>
    <x v="0"/>
    <x v="6"/>
    <x v="150"/>
    <x v="150"/>
    <n v="17502.629999999997"/>
    <s v="Export_CoGe"/>
    <x v="0"/>
    <s v="AFFIT"/>
    <x v="17"/>
    <s v="AFF"/>
    <m/>
    <s v="B.8)"/>
    <s v="8) per godimento di beni di terzi"/>
    <x v="2"/>
  </r>
  <r>
    <x v="0"/>
    <x v="6"/>
    <x v="364"/>
    <x v="363"/>
    <n v="6946"/>
    <s v="Export_CoGe"/>
    <x v="0"/>
    <s v="AFFIT"/>
    <x v="17"/>
    <s v="AFF"/>
    <m/>
    <s v="B.8)"/>
    <s v="8) per godimento di beni di terzi"/>
    <x v="2"/>
  </r>
  <r>
    <x v="0"/>
    <x v="6"/>
    <x v="152"/>
    <x v="152"/>
    <n v="30000"/>
    <s v="Export_CoGe"/>
    <x v="0"/>
    <s v="COSGS"/>
    <x v="4"/>
    <s v="COSTI"/>
    <m/>
    <s v="B.8)"/>
    <s v="8) per godimento di beni di terzi"/>
    <x v="2"/>
  </r>
  <r>
    <x v="0"/>
    <x v="6"/>
    <x v="155"/>
    <x v="155"/>
    <n v="11262.66"/>
    <s v="Export_CoGe"/>
    <x v="0"/>
    <s v="COSGS"/>
    <x v="4"/>
    <s v="COSTI"/>
    <m/>
    <s v="B.8)"/>
    <s v="8) per godimento di beni di terzi"/>
    <x v="2"/>
  </r>
  <r>
    <x v="0"/>
    <x v="6"/>
    <x v="156"/>
    <x v="156"/>
    <n v="2939.25"/>
    <s v="Export_CoGe"/>
    <x v="0"/>
    <s v="COSGS"/>
    <x v="4"/>
    <s v="COSTI"/>
    <m/>
    <s v="B.8)"/>
    <s v="8) per godimento di beni di terzi"/>
    <x v="2"/>
  </r>
  <r>
    <x v="0"/>
    <x v="6"/>
    <x v="198"/>
    <x v="198"/>
    <n v="222855.5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6"/>
    <x v="203"/>
    <x v="203"/>
    <n v="1455.35"/>
    <s v="Export_CoGe"/>
    <x v="0"/>
    <s v="COSGS"/>
    <x v="4"/>
    <s v="COSTI"/>
    <m/>
    <s v="B.14)"/>
    <s v="14) oneri diversi di gestione"/>
    <x v="2"/>
  </r>
  <r>
    <x v="0"/>
    <x v="6"/>
    <x v="204"/>
    <x v="204"/>
    <n v="820"/>
    <s v="Export_CoGe"/>
    <x v="0"/>
    <s v="COSGS"/>
    <x v="4"/>
    <s v="COSTI"/>
    <m/>
    <s v="B.14)"/>
    <s v="14) oneri diversi di gestione"/>
    <x v="2"/>
  </r>
  <r>
    <x v="0"/>
    <x v="6"/>
    <x v="206"/>
    <x v="206"/>
    <n v="2"/>
    <s v="Export_CoGe"/>
    <x v="0"/>
    <s v="COSGS"/>
    <x v="4"/>
    <s v="COSTI"/>
    <m/>
    <s v="B.14)"/>
    <s v="14) oneri diversi di gestione"/>
    <x v="2"/>
  </r>
  <r>
    <x v="0"/>
    <x v="6"/>
    <x v="208"/>
    <x v="208"/>
    <n v="691.85"/>
    <s v="Export_CoGe"/>
    <x v="0"/>
    <s v="COSGS"/>
    <x v="4"/>
    <s v="COSTI"/>
    <m/>
    <s v="B.14)"/>
    <s v="14) oneri diversi di gestione"/>
    <x v="2"/>
  </r>
  <r>
    <x v="0"/>
    <x v="6"/>
    <x v="369"/>
    <x v="368"/>
    <n v="55.97"/>
    <s v="Export_CoGe"/>
    <x v="0"/>
    <s v="COSGS"/>
    <x v="4"/>
    <s v="COSTI"/>
    <m/>
    <s v="B.14)"/>
    <s v="14) oneri diversi di gestione"/>
    <x v="2"/>
  </r>
  <r>
    <x v="0"/>
    <x v="6"/>
    <x v="213"/>
    <x v="213"/>
    <n v="32.799999999999997"/>
    <s v="Export_CoGe"/>
    <x v="0"/>
    <s v="COSGS"/>
    <x v="4"/>
    <s v="COSTI"/>
    <m/>
    <s v="B.14)"/>
    <s v="14) oneri diversi di gestione"/>
    <x v="2"/>
  </r>
  <r>
    <x v="0"/>
    <x v="6"/>
    <x v="217"/>
    <x v="217"/>
    <n v="1217.2500000000005"/>
    <s v="Export_CoGe"/>
    <x v="0"/>
    <s v="ONSTR"/>
    <x v="30"/>
    <s v="EXT"/>
    <m/>
    <s v="B.14)"/>
    <s v="14) oneri diversi di gestione"/>
    <x v="2"/>
  </r>
  <r>
    <x v="0"/>
    <x v="6"/>
    <x v="218"/>
    <x v="218"/>
    <n v="649.0300000000002"/>
    <s v="Export_CoGe"/>
    <x v="0"/>
    <s v="COSGS"/>
    <x v="4"/>
    <s v="COSTI"/>
    <m/>
    <s v="B.14)"/>
    <s v="14) oneri diversi di gestione"/>
    <x v="2"/>
  </r>
  <r>
    <x v="0"/>
    <x v="6"/>
    <x v="219"/>
    <x v="219"/>
    <n v="3404.3"/>
    <s v="Export_CoGe"/>
    <x v="0"/>
    <s v="COSGS"/>
    <x v="4"/>
    <s v="COSTI"/>
    <m/>
    <s v="B.14)"/>
    <s v="14) oneri diversi di gestione"/>
    <x v="2"/>
  </r>
  <r>
    <x v="0"/>
    <x v="6"/>
    <x v="223"/>
    <x v="223"/>
    <n v="19.87999999999397"/>
    <s v="Export_CoGe"/>
    <x v="0"/>
    <s v="COSGS"/>
    <x v="4"/>
    <s v="COSTI"/>
    <m/>
    <s v="B.14)"/>
    <s v="14) oneri diversi di gestione"/>
    <x v="2"/>
  </r>
  <r>
    <x v="0"/>
    <x v="6"/>
    <x v="225"/>
    <x v="225"/>
    <n v="3.7299999999977098"/>
    <s v="Export_CoGe"/>
    <x v="0"/>
    <s v="COSGS"/>
    <x v="4"/>
    <s v="COSTI"/>
    <m/>
    <s v="B.14)"/>
    <s v="14) oneri diversi di gestione"/>
    <x v="2"/>
  </r>
  <r>
    <x v="0"/>
    <x v="6"/>
    <x v="226"/>
    <x v="226"/>
    <n v="2697.3599999999947"/>
    <s v="Export_CoGe"/>
    <x v="0"/>
    <s v="ONSTR"/>
    <x v="30"/>
    <s v="EXT"/>
    <m/>
    <s v="B.14)"/>
    <s v="14) oneri diversi di gestione"/>
    <x v="2"/>
  </r>
  <r>
    <x v="0"/>
    <x v="6"/>
    <x v="306"/>
    <x v="306"/>
    <n v="491.62000000000216"/>
    <s v="Export_CoGe"/>
    <x v="0"/>
    <s v="COSGS"/>
    <x v="4"/>
    <s v="COSTI"/>
    <m/>
    <s v="B.14)"/>
    <s v="14) oneri diversi di gestione"/>
    <x v="4"/>
  </r>
  <r>
    <x v="0"/>
    <x v="6"/>
    <x v="370"/>
    <x v="369"/>
    <n v="7880"/>
    <s v="Export_CoGe"/>
    <x v="0"/>
    <s v="ONSTR"/>
    <x v="30"/>
    <s v="EXT"/>
    <m/>
    <s v="B.14)"/>
    <s v="14) oneri diversi di gestione"/>
    <x v="7"/>
  </r>
  <r>
    <x v="0"/>
    <x v="6"/>
    <x v="371"/>
    <x v="370"/>
    <n v="254.4"/>
    <s v="Export_CoGe"/>
    <x v="0"/>
    <s v="COSGS"/>
    <x v="4"/>
    <s v="COSTI"/>
    <m/>
    <s v="B.14)"/>
    <s v="14) oneri diversi di gestione"/>
    <x v="2"/>
  </r>
  <r>
    <x v="0"/>
    <x v="6"/>
    <x v="231"/>
    <x v="231"/>
    <n v="7811.1500000000005"/>
    <s v="Export_CoGe"/>
    <x v="0"/>
    <s v="ONFIN"/>
    <x v="32"/>
    <s v="FIN"/>
    <m/>
    <s v="C.17)"/>
    <s v="17) interessi e altri oneri finanziari"/>
    <x v="7"/>
  </r>
  <r>
    <x v="0"/>
    <x v="6"/>
    <x v="233"/>
    <x v="233"/>
    <n v="4666.6500000000005"/>
    <s v="Export_CoGe"/>
    <x v="0"/>
    <s v="ONFIN"/>
    <x v="32"/>
    <s v="FIN"/>
    <m/>
    <s v="C.17)"/>
    <s v="17) interessi e altri oneri finanziari"/>
    <x v="7"/>
  </r>
  <r>
    <x v="0"/>
    <x v="6"/>
    <x v="235"/>
    <x v="235"/>
    <n v="779.03"/>
    <s v="Export_CoGe"/>
    <x v="0"/>
    <s v="ONFIN"/>
    <x v="32"/>
    <s v="FIN"/>
    <m/>
    <s v="C.17)"/>
    <s v="17) interessi e altri oneri finanziari"/>
    <x v="7"/>
  </r>
  <r>
    <x v="0"/>
    <x v="6"/>
    <x v="349"/>
    <x v="348"/>
    <n v="6806.85"/>
    <s v="Export_CoGe"/>
    <x v="0"/>
    <s v="ONFIN"/>
    <x v="32"/>
    <s v="FIN"/>
    <m/>
    <s v="C.17)"/>
    <s v="17) interessi e altri oneri finanziari"/>
    <x v="7"/>
  </r>
  <r>
    <x v="0"/>
    <x v="6"/>
    <x v="378"/>
    <x v="377"/>
    <n v="11.17"/>
    <s v="Export_CoGe"/>
    <x v="0"/>
    <s v="ONFIN"/>
    <x v="32"/>
    <s v="FIN"/>
    <m/>
    <s v="C.17)"/>
    <s v="17) interessi e altri oneri finanziari"/>
    <x v="7"/>
  </r>
  <r>
    <x v="0"/>
    <x v="6"/>
    <x v="237"/>
    <x v="237"/>
    <n v="5730.9499999999989"/>
    <s v="Export_CoGe"/>
    <x v="0"/>
    <s v="ONFIN"/>
    <x v="32"/>
    <s v="FIN"/>
    <m/>
    <s v="C.17)"/>
    <s v="17) interessi e altri oneri finanziari"/>
    <x v="7"/>
  </r>
  <r>
    <x v="0"/>
    <x v="6"/>
    <x v="238"/>
    <x v="238"/>
    <n v="4989.12"/>
    <s v="Export_CoGe"/>
    <x v="0"/>
    <s v="RICOP"/>
    <x v="33"/>
    <s v="RIC"/>
    <m/>
    <s v="A.1)"/>
    <s v="1) ricavi delle vendite e delle prestazioni"/>
    <x v="6"/>
  </r>
  <r>
    <x v="0"/>
    <x v="6"/>
    <x v="239"/>
    <x v="239"/>
    <n v="-1921617.8599999999"/>
    <s v="Export_CoGe"/>
    <x v="0"/>
    <s v="RICOP"/>
    <x v="33"/>
    <s v="RIC"/>
    <m/>
    <s v="A.1)"/>
    <s v="1) ricavi delle vendite e delle prestazioni"/>
    <x v="5"/>
  </r>
  <r>
    <x v="0"/>
    <x v="6"/>
    <x v="241"/>
    <x v="241"/>
    <n v="-134202.60999999999"/>
    <s v="Export_CoGe"/>
    <x v="0"/>
    <s v="RICOP"/>
    <x v="33"/>
    <s v="RIC"/>
    <m/>
    <s v="A.1)"/>
    <s v="1) ricavi delle vendite e delle prestazioni"/>
    <x v="5"/>
  </r>
  <r>
    <x v="0"/>
    <x v="6"/>
    <x v="243"/>
    <x v="243"/>
    <n v="-134263.80999999994"/>
    <s v="Export_CoGe"/>
    <x v="0"/>
    <s v="RICOP"/>
    <x v="33"/>
    <s v="RIC"/>
    <m/>
    <s v="A.1)"/>
    <s v="1) ricavi delle vendite e delle prestazioni"/>
    <x v="6"/>
  </r>
  <r>
    <x v="0"/>
    <x v="6"/>
    <x v="244"/>
    <x v="244"/>
    <n v="-3059.1499999999974"/>
    <s v="Export_CoGe"/>
    <x v="0"/>
    <s v="RICOP"/>
    <x v="33"/>
    <s v="RIC"/>
    <m/>
    <s v="A.1)"/>
    <s v="1) ricavi delle vendite e delle prestazioni"/>
    <x v="6"/>
  </r>
  <r>
    <x v="0"/>
    <x v="6"/>
    <x v="245"/>
    <x v="245"/>
    <n v="-92577.339999999982"/>
    <s v="Export_CoGe"/>
    <x v="0"/>
    <s v="RICOP"/>
    <x v="33"/>
    <s v="RIC"/>
    <m/>
    <s v="A.1)"/>
    <s v="1) ricavi delle vendite e delle prestazioni"/>
    <x v="7"/>
  </r>
  <r>
    <x v="0"/>
    <x v="6"/>
    <x v="350"/>
    <x v="349"/>
    <n v="-267834.23999999999"/>
    <s v="Export_CoGe"/>
    <x v="0"/>
    <s v="RICOP"/>
    <x v="33"/>
    <s v="RIC"/>
    <m/>
    <s v="A.1)"/>
    <s v="1) ricavi delle vendite e delle prestazioni"/>
    <x v="5"/>
  </r>
  <r>
    <x v="0"/>
    <x v="6"/>
    <x v="372"/>
    <x v="371"/>
    <n v="-17619.05"/>
    <s v="Export_CoGe"/>
    <x v="0"/>
    <s v="RICOP"/>
    <x v="33"/>
    <s v="RIC"/>
    <m/>
    <s v="A.1)"/>
    <s v="1) ricavi delle vendite e delle prestazioni"/>
    <x v="6"/>
  </r>
  <r>
    <x v="0"/>
    <x v="6"/>
    <x v="246"/>
    <x v="246"/>
    <n v="-326.89999999999964"/>
    <s v="Export_CoGe"/>
    <x v="0"/>
    <s v="RICOP"/>
    <x v="33"/>
    <s v="RIC"/>
    <m/>
    <s v="A.1)"/>
    <s v="1) ricavi delle vendite e delle prestazioni"/>
    <x v="6"/>
  </r>
  <r>
    <x v="0"/>
    <x v="6"/>
    <x v="247"/>
    <x v="247"/>
    <n v="-45619.020000000004"/>
    <s v="Export_CoGe"/>
    <x v="0"/>
    <s v="ONSTR"/>
    <x v="30"/>
    <s v="EXT"/>
    <m/>
    <s v="B.14)"/>
    <s v="14) oneri diversi di gestione"/>
    <x v="2"/>
  </r>
  <r>
    <x v="0"/>
    <x v="6"/>
    <x v="249"/>
    <x v="249"/>
    <n v="-255483.9"/>
    <s v="Export_CoGe"/>
    <x v="0"/>
    <s v="ALTRI"/>
    <x v="34"/>
    <s v="ALTRI"/>
    <m/>
    <s v="A.1)"/>
    <s v="1) ricavi delle vendite e delle prestazioni"/>
    <x v="7"/>
  </r>
  <r>
    <x v="0"/>
    <x v="6"/>
    <x v="250"/>
    <x v="250"/>
    <n v="-728686.30000000016"/>
    <s v="Export_CoGe"/>
    <x v="0"/>
    <s v="CORR"/>
    <x v="35"/>
    <s v="CORR"/>
    <m/>
    <s v="A.1)"/>
    <s v="1) ricavi delle vendite e delle prestazioni"/>
    <x v="6"/>
  </r>
  <r>
    <x v="0"/>
    <x v="6"/>
    <x v="257"/>
    <x v="257"/>
    <n v="-0.03"/>
    <s v="Export_CoGe"/>
    <x v="0"/>
    <s v="ALTRI"/>
    <x v="34"/>
    <s v="ALTRI"/>
    <m/>
    <s v="A.5)"/>
    <s v="5) altri ricavi e proventi, con separata indicazione dei contributi in conto esercizio"/>
    <x v="2"/>
  </r>
  <r>
    <x v="0"/>
    <x v="6"/>
    <x v="259"/>
    <x v="259"/>
    <n v="-10.830000000000307"/>
    <s v="Export_CoGe"/>
    <x v="0"/>
    <s v="ALTRI"/>
    <x v="34"/>
    <s v="ALTRI"/>
    <m/>
    <s v="A.5)"/>
    <s v="5) altri ricavi e proventi, con separata indicazione dei contributi in conto esercizio"/>
    <x v="2"/>
  </r>
  <r>
    <x v="0"/>
    <x v="6"/>
    <x v="260"/>
    <x v="260"/>
    <n v="-155.74"/>
    <s v="Export_CoGe"/>
    <x v="0"/>
    <s v="ALTRI"/>
    <x v="34"/>
    <s v="ALTRI"/>
    <m/>
    <s v="A.5)"/>
    <s v="5) altri ricavi e proventi, con separata indicazione dei contributi in conto esercizio"/>
    <x v="2"/>
  </r>
  <r>
    <x v="0"/>
    <x v="6"/>
    <x v="309"/>
    <x v="309"/>
    <n v="-3100.3799999999997"/>
    <s v="Export_CoGe"/>
    <x v="0"/>
    <s v="ALTRI"/>
    <x v="34"/>
    <s v="ALTRI"/>
    <m/>
    <s v="A.5)"/>
    <s v="5) altri ricavi e proventi, con separata indicazione dei contributi in conto esercizio"/>
    <x v="2"/>
  </r>
  <r>
    <x v="0"/>
    <x v="6"/>
    <x v="266"/>
    <x v="266"/>
    <n v="-4292.37"/>
    <s v="Export_CoGe"/>
    <x v="0"/>
    <s v="ONSTR"/>
    <x v="30"/>
    <s v="EXT"/>
    <m/>
    <s v="A.5)"/>
    <s v="5) altri ricavi e proventi, con separata indicazione dei contributi in conto esercizio"/>
    <x v="2"/>
  </r>
  <r>
    <x v="0"/>
    <x v="6"/>
    <x v="267"/>
    <x v="267"/>
    <n v="-63.55"/>
    <s v="Export_CoGe"/>
    <x v="0"/>
    <s v="ALTRI"/>
    <x v="34"/>
    <s v="ALTRI"/>
    <m/>
    <s v="A.5)"/>
    <s v="5) altri ricavi e proventi, con separata indicazione dei contributi in conto esercizio"/>
    <x v="8"/>
  </r>
  <r>
    <x v="0"/>
    <x v="6"/>
    <x v="311"/>
    <x v="311"/>
    <n v="-174913.77000000002"/>
    <s v="Export_CoGe"/>
    <x v="0"/>
    <s v="ACQDI"/>
    <x v="0"/>
    <s v="ACQ"/>
    <m/>
    <s v="A.5)"/>
    <s v="5) altri ricavi e proventi, con separata indicazione dei contributi in conto esercizio"/>
    <x v="2"/>
  </r>
  <r>
    <x v="0"/>
    <x v="6"/>
    <x v="379"/>
    <x v="378"/>
    <n v="-20"/>
    <s v="Export_CoGe"/>
    <x v="0"/>
    <s v="ONFIN"/>
    <x v="32"/>
    <s v="FIN"/>
    <m/>
    <s v="C.16)"/>
    <s v="16) altri proventi finanziari"/>
    <x v="7"/>
  </r>
  <r>
    <x v="0"/>
    <x v="6"/>
    <x v="276"/>
    <x v="276"/>
    <n v="-84.36"/>
    <s v="Export_CoGe"/>
    <x v="0"/>
    <s v="ONFIN"/>
    <x v="32"/>
    <s v="FIN"/>
    <m/>
    <s v="C.16)"/>
    <s v="16) altri proventi finanziari"/>
    <x v="4"/>
  </r>
  <r>
    <x v="0"/>
    <x v="6"/>
    <x v="2"/>
    <x v="2"/>
    <n v="10000"/>
    <s v="Export_CoGe"/>
    <x v="1"/>
    <s v="23.I.IMM"/>
    <x v="1"/>
    <s v="IMM"/>
    <m/>
    <s v="23.I.IMM"/>
    <s v="Immobilizzazioni Immateriali"/>
    <x v="1"/>
  </r>
  <r>
    <x v="0"/>
    <x v="6"/>
    <x v="4"/>
    <x v="4"/>
    <n v="6343"/>
    <s v="Export_CoGe"/>
    <x v="1"/>
    <s v="23.I.IMM"/>
    <x v="1"/>
    <s v="IMM"/>
    <m/>
    <s v="23.I.IMM"/>
    <s v="Immobilizzazioni Immateriali"/>
    <x v="1"/>
  </r>
  <r>
    <x v="0"/>
    <x v="6"/>
    <x v="6"/>
    <x v="6"/>
    <n v="57925"/>
    <s v="Export_CoGe"/>
    <x v="1"/>
    <s v="23.I.IMM"/>
    <x v="1"/>
    <s v="IMM"/>
    <m/>
    <s v="23.I.IMM"/>
    <s v="Immobilizzazioni Immateriali"/>
    <x v="1"/>
  </r>
  <r>
    <x v="0"/>
    <x v="6"/>
    <x v="8"/>
    <x v="8"/>
    <n v="100000"/>
    <s v="Export_CoGe"/>
    <x v="1"/>
    <s v="23.I.IMM"/>
    <x v="1"/>
    <s v="IMM"/>
    <m/>
    <s v="23.I.IMM"/>
    <s v="Immobilizzazioni Immateriali"/>
    <x v="1"/>
  </r>
  <r>
    <x v="0"/>
    <x v="6"/>
    <x v="10"/>
    <x v="10"/>
    <n v="168277.53"/>
    <s v="Export_CoGe"/>
    <x v="1"/>
    <s v="23.I.IMM"/>
    <x v="1"/>
    <s v="IMM"/>
    <m/>
    <s v="23.I.IMM"/>
    <s v="Immobilizzazioni Immateriali"/>
    <x v="1"/>
  </r>
  <r>
    <x v="0"/>
    <x v="6"/>
    <x v="12"/>
    <x v="12"/>
    <n v="87545.25"/>
    <s v="Export_CoGe"/>
    <x v="1"/>
    <s v="24.I.MAT"/>
    <x v="3"/>
    <s v="MAT"/>
    <m/>
    <s v="24.I.MAT"/>
    <s v="Immobilizzazioni Materiali"/>
    <x v="1"/>
  </r>
  <r>
    <x v="0"/>
    <x v="6"/>
    <x v="14"/>
    <x v="14"/>
    <n v="693957.03"/>
    <s v="Export_CoGe"/>
    <x v="1"/>
    <s v="24.I.MAT"/>
    <x v="3"/>
    <s v="MAT"/>
    <m/>
    <s v="24.I.MAT"/>
    <s v="Immobilizzazioni Materiali"/>
    <x v="1"/>
  </r>
  <r>
    <x v="0"/>
    <x v="6"/>
    <x v="16"/>
    <x v="16"/>
    <n v="104261.51"/>
    <s v="Export_CoGe"/>
    <x v="1"/>
    <s v="24.I.MAT"/>
    <x v="3"/>
    <s v="MAT"/>
    <m/>
    <s v="24.I.MAT"/>
    <s v="Immobilizzazioni Materiali"/>
    <x v="1"/>
  </r>
  <r>
    <x v="0"/>
    <x v="6"/>
    <x v="18"/>
    <x v="18"/>
    <n v="202071.74"/>
    <s v="Export_CoGe"/>
    <x v="1"/>
    <s v="24.I.MAT"/>
    <x v="3"/>
    <s v="MAT"/>
    <m/>
    <s v="24.I.MAT"/>
    <s v="Immobilizzazioni Materiali"/>
    <x v="1"/>
  </r>
  <r>
    <x v="0"/>
    <x v="6"/>
    <x v="21"/>
    <x v="21"/>
    <n v="229871.05000000002"/>
    <s v="Export_CoGe"/>
    <x v="1"/>
    <s v="24.I.MAT"/>
    <x v="3"/>
    <s v="MAT"/>
    <m/>
    <s v="24.I.MAT"/>
    <s v="Immobilizzazioni Materiali"/>
    <x v="1"/>
  </r>
  <r>
    <x v="0"/>
    <x v="6"/>
    <x v="24"/>
    <x v="24"/>
    <n v="76009.930000000008"/>
    <s v="Export_CoGe"/>
    <x v="1"/>
    <s v="24.I.MAT"/>
    <x v="3"/>
    <s v="MAT"/>
    <m/>
    <s v="24.I.MAT"/>
    <s v="Immobilizzazioni Materiali"/>
    <x v="1"/>
  </r>
  <r>
    <x v="0"/>
    <x v="6"/>
    <x v="26"/>
    <x v="26"/>
    <n v="16409.09"/>
    <s v="Export_CoGe"/>
    <x v="1"/>
    <s v="24.I.MAT"/>
    <x v="3"/>
    <s v="MAT"/>
    <m/>
    <s v="24.I.MAT"/>
    <s v="Immobilizzazioni Materiali"/>
    <x v="1"/>
  </r>
  <r>
    <x v="0"/>
    <x v="6"/>
    <x v="28"/>
    <x v="28"/>
    <n v="94542.99"/>
    <s v="Export_CoGe"/>
    <x v="1"/>
    <s v="24.I.MAT"/>
    <x v="3"/>
    <s v="MAT"/>
    <m/>
    <s v="24.I.MAT"/>
    <s v="Immobilizzazioni Materiali"/>
    <x v="1"/>
  </r>
  <r>
    <x v="0"/>
    <x v="6"/>
    <x v="30"/>
    <x v="30"/>
    <n v="2625"/>
    <s v="Export_CoGe"/>
    <x v="1"/>
    <s v="24.I.MAT"/>
    <x v="3"/>
    <s v="MAT"/>
    <m/>
    <s v="24.I.MAT"/>
    <s v="Immobilizzazioni Materiali"/>
    <x v="1"/>
  </r>
  <r>
    <x v="0"/>
    <x v="6"/>
    <x v="36"/>
    <x v="36"/>
    <n v="340"/>
    <s v="Export_CoGe"/>
    <x v="1"/>
    <s v="25.I.FIN"/>
    <x v="7"/>
    <s v="IFIN"/>
    <m/>
    <s v="25.I.FIN"/>
    <s v="Immobilizzazioni Finanziarie"/>
    <x v="1"/>
  </r>
  <r>
    <x v="0"/>
    <x v="6"/>
    <x v="38"/>
    <x v="38"/>
    <n v="2500"/>
    <s v="Export_CoGe"/>
    <x v="1"/>
    <s v="25.I.FIN"/>
    <x v="7"/>
    <s v="IFIN"/>
    <m/>
    <s v="25.I.FIN"/>
    <s v="Immobilizzazioni Finanziarie"/>
    <x v="1"/>
  </r>
  <r>
    <x v="0"/>
    <x v="6"/>
    <x v="40"/>
    <x v="40"/>
    <n v="250"/>
    <s v="Export_CoGe"/>
    <x v="1"/>
    <s v="25.I.FIN"/>
    <x v="7"/>
    <s v="IFIN"/>
    <m/>
    <s v="25.I.FIN"/>
    <s v="Immobilizzazioni Finanziarie"/>
    <x v="1"/>
  </r>
  <r>
    <x v="0"/>
    <x v="6"/>
    <x v="317"/>
    <x v="317"/>
    <n v="997500"/>
    <s v="Export_CoGe"/>
    <x v="1"/>
    <s v="25.I.FIN"/>
    <x v="7"/>
    <s v="IFIN"/>
    <m/>
    <s v="25.I.FIN"/>
    <s v="Immobilizzazioni Finanziarie"/>
    <x v="1"/>
  </r>
  <r>
    <x v="0"/>
    <x v="6"/>
    <x v="318"/>
    <x v="318"/>
    <n v="5870.22"/>
    <s v="Export_CoGe"/>
    <x v="1"/>
    <s v="25.I.FIN"/>
    <x v="7"/>
    <s v="IFIN"/>
    <m/>
    <s v="25.I.FIN"/>
    <s v="Immobilizzazioni Finanziarie"/>
    <x v="1"/>
  </r>
  <r>
    <x v="0"/>
    <x v="6"/>
    <x v="351"/>
    <x v="350"/>
    <n v="125535.66"/>
    <s v="Export_CoGe"/>
    <x v="1"/>
    <s v="25.I.FIN"/>
    <x v="7"/>
    <s v="IFIN"/>
    <m/>
    <s v="25.I.FIN"/>
    <s v="Immobilizzazioni Finanziarie"/>
    <x v="1"/>
  </r>
  <r>
    <x v="0"/>
    <x v="6"/>
    <x v="45"/>
    <x v="45"/>
    <n v="153350"/>
    <s v="Export_CoGe"/>
    <x v="1"/>
    <s v="26.MAG"/>
    <x v="9"/>
    <s v="MAG"/>
    <m/>
    <s v="26.MAG"/>
    <s v="Rimanenze"/>
    <x v="1"/>
  </r>
  <r>
    <x v="0"/>
    <x v="6"/>
    <x v="49"/>
    <x v="49"/>
    <n v="1112968"/>
    <s v="Export_CoGe"/>
    <x v="1"/>
    <s v="26.MAG"/>
    <x v="9"/>
    <s v="MAG"/>
    <m/>
    <s v="26.MAG"/>
    <s v="Rimanenze"/>
    <x v="1"/>
  </r>
  <r>
    <x v="0"/>
    <x v="6"/>
    <x v="51"/>
    <x v="51"/>
    <n v="1635883.6999999923"/>
    <s v="Export_CoGe"/>
    <x v="1"/>
    <s v="27.CLI"/>
    <x v="10"/>
    <s v="CLI"/>
    <m/>
    <s v="27.CLI"/>
    <s v="Crediti Commerciali"/>
    <x v="1"/>
  </r>
  <r>
    <x v="0"/>
    <x v="6"/>
    <x v="53"/>
    <x v="53"/>
    <n v="84174.120000000024"/>
    <s v="Export_CoGe"/>
    <x v="1"/>
    <s v="27.CLI"/>
    <x v="10"/>
    <s v="CLI"/>
    <m/>
    <s v="27.CLI"/>
    <s v="Crediti Commerciali"/>
    <x v="1"/>
  </r>
  <r>
    <x v="0"/>
    <x v="6"/>
    <x v="55"/>
    <x v="55"/>
    <n v="2379.9999999999418"/>
    <s v="Export_CoGe"/>
    <x v="1"/>
    <s v="27.CLI"/>
    <x v="10"/>
    <s v="CLI"/>
    <m/>
    <s v="27.CLI"/>
    <s v="Crediti Commerciali"/>
    <x v="1"/>
  </r>
  <r>
    <x v="0"/>
    <x v="6"/>
    <x v="61"/>
    <x v="61"/>
    <n v="187.9"/>
    <s v="Export_CoGe"/>
    <x v="1"/>
    <s v="31.PTN"/>
    <x v="12"/>
    <s v="PTN"/>
    <m/>
    <s v="31.PTN"/>
    <s v="Crediti Tributari"/>
    <x v="1"/>
  </r>
  <r>
    <x v="0"/>
    <x v="6"/>
    <x v="319"/>
    <x v="319"/>
    <n v="109597.23999999999"/>
    <s v="Export_CoGe"/>
    <x v="1"/>
    <s v="31.PTN"/>
    <x v="12"/>
    <s v="PTN"/>
    <m/>
    <s v="31.PTN"/>
    <s v="Crediti Tributari"/>
    <x v="1"/>
  </r>
  <r>
    <x v="0"/>
    <x v="6"/>
    <x v="67"/>
    <x v="67"/>
    <n v="400.31999999999834"/>
    <s v="Export_CoGe"/>
    <x v="1"/>
    <s v="31.PTN"/>
    <x v="12"/>
    <s v="PTN"/>
    <m/>
    <s v="31.PTN"/>
    <s v="Crediti Tributari"/>
    <x v="1"/>
  </r>
  <r>
    <x v="0"/>
    <x v="6"/>
    <x v="72"/>
    <x v="72"/>
    <n v="8463.8799999999974"/>
    <s v="Export_CoGe"/>
    <x v="1"/>
    <s v="31.PTN"/>
    <x v="12"/>
    <s v="PTN"/>
    <m/>
    <s v="31.PTN"/>
    <s v="Crediti Tributari"/>
    <x v="1"/>
  </r>
  <r>
    <x v="0"/>
    <x v="6"/>
    <x v="320"/>
    <x v="320"/>
    <n v="2378"/>
    <s v="Export_CoGe"/>
    <x v="1"/>
    <s v="31.PTN"/>
    <x v="12"/>
    <s v="PTN"/>
    <m/>
    <s v="31.PTN"/>
    <s v="Crediti Tributari"/>
    <x v="1"/>
  </r>
  <r>
    <x v="0"/>
    <x v="6"/>
    <x v="78"/>
    <x v="78"/>
    <n v="19098.470000000008"/>
    <s v="Export_CoGe"/>
    <x v="1"/>
    <s v="29.AC"/>
    <x v="11"/>
    <s v="FOR"/>
    <m/>
    <s v="28.FOR"/>
    <s v="Altri Crediti"/>
    <x v="1"/>
  </r>
  <r>
    <x v="0"/>
    <x v="6"/>
    <x v="80"/>
    <x v="80"/>
    <n v="2796.9300000000658"/>
    <s v="Export_CoGe"/>
    <x v="1"/>
    <s v="29.AC"/>
    <x v="11"/>
    <s v="AC"/>
    <m/>
    <s v="29.AC"/>
    <s v="Altri Crediti"/>
    <x v="1"/>
  </r>
  <r>
    <x v="0"/>
    <x v="6"/>
    <x v="84"/>
    <x v="84"/>
    <n v="57657"/>
    <s v="Export_CoGe"/>
    <x v="1"/>
    <s v="29.AC"/>
    <x v="11"/>
    <s v="AC"/>
    <m/>
    <s v="29.AC"/>
    <s v="Altri Crediti"/>
    <x v="1"/>
  </r>
  <r>
    <x v="0"/>
    <x v="6"/>
    <x v="88"/>
    <x v="88"/>
    <n v="345.70000000002943"/>
    <s v="Export_CoGe"/>
    <x v="1"/>
    <s v="30.AD"/>
    <x v="13"/>
    <s v="AD"/>
    <m/>
    <s v="30.AD"/>
    <s v="Altri Crediti"/>
    <x v="1"/>
  </r>
  <r>
    <x v="0"/>
    <x v="6"/>
    <x v="90"/>
    <x v="90"/>
    <n v="1455.0300000000134"/>
    <s v="Export_CoGe"/>
    <x v="1"/>
    <s v="29.AC"/>
    <x v="11"/>
    <s v="AC"/>
    <m/>
    <s v="29.AC"/>
    <s v="Altri Crediti"/>
    <x v="1"/>
  </r>
  <r>
    <x v="0"/>
    <x v="6"/>
    <x v="92"/>
    <x v="92"/>
    <n v="44956.770000000004"/>
    <s v="Export_CoGe"/>
    <x v="1"/>
    <s v="29.AC"/>
    <x v="11"/>
    <s v="AC"/>
    <m/>
    <s v="29.AC"/>
    <s v="Altri Crediti"/>
    <x v="1"/>
  </r>
  <r>
    <x v="0"/>
    <x v="6"/>
    <x v="96"/>
    <x v="96"/>
    <n v="256.87999999999818"/>
    <s v="Export_CoGe"/>
    <x v="1"/>
    <s v="29.AC"/>
    <x v="11"/>
    <s v="AC"/>
    <m/>
    <s v="29.AC"/>
    <s v="Altri Crediti"/>
    <x v="1"/>
  </r>
  <r>
    <x v="0"/>
    <x v="6"/>
    <x v="98"/>
    <x v="98"/>
    <n v="53.55"/>
    <s v="Export_CoGe"/>
    <x v="1"/>
    <s v="29.AC"/>
    <x v="11"/>
    <s v="AC"/>
    <m/>
    <s v="29.AC"/>
    <s v="Altri Crediti"/>
    <x v="1"/>
  </r>
  <r>
    <x v="0"/>
    <x v="6"/>
    <x v="321"/>
    <x v="321"/>
    <n v="1091.8000000000002"/>
    <s v="Export_CoGe"/>
    <x v="1"/>
    <s v="29.AC"/>
    <x v="11"/>
    <s v="AC"/>
    <m/>
    <s v="29.AC"/>
    <s v="Altri Crediti"/>
    <x v="1"/>
  </r>
  <r>
    <x v="0"/>
    <x v="6"/>
    <x v="322"/>
    <x v="322"/>
    <n v="62.4"/>
    <s v="Export_CoGe"/>
    <x v="1"/>
    <s v="29.AC"/>
    <x v="11"/>
    <s v="AC"/>
    <m/>
    <s v="29.AC"/>
    <s v="Altri Crediti"/>
    <x v="1"/>
  </r>
  <r>
    <x v="0"/>
    <x v="6"/>
    <x v="109"/>
    <x v="109"/>
    <n v="7397.2800000000007"/>
    <s v="Export_CoGe"/>
    <x v="1"/>
    <s v="36.LIQ"/>
    <x v="15"/>
    <s v="BREVE "/>
    <m/>
    <s v="36.LIQ"/>
    <s v="Debiti a Breve (Liquidità)"/>
    <x v="1"/>
  </r>
  <r>
    <x v="0"/>
    <x v="6"/>
    <x v="323"/>
    <x v="323"/>
    <n v="7520.0049999996263"/>
    <s v="Export_CoGe"/>
    <x v="1"/>
    <s v="36.LIQ"/>
    <x v="15"/>
    <s v="BREVE "/>
    <m/>
    <s v="36.LIQ"/>
    <s v="Debiti a Breve (Liquidità)"/>
    <x v="1"/>
  </r>
  <r>
    <x v="0"/>
    <x v="6"/>
    <x v="324"/>
    <x v="324"/>
    <n v="5029.28"/>
    <s v="Export_CoGe"/>
    <x v="1"/>
    <s v="36.LIQ"/>
    <x v="15"/>
    <s v="BREVE "/>
    <m/>
    <s v="36.LIQ"/>
    <s v="Debiti a Breve (Liquidità)"/>
    <x v="1"/>
  </r>
  <r>
    <x v="0"/>
    <x v="6"/>
    <x v="117"/>
    <x v="117"/>
    <n v="264196.8900000056"/>
    <s v="Export_CoGe"/>
    <x v="1"/>
    <s v="36.LIQ"/>
    <x v="15"/>
    <s v="BREVE "/>
    <m/>
    <s v="36.LIQ"/>
    <s v="Debiti a Breve (Liquidità)"/>
    <x v="1"/>
  </r>
  <r>
    <x v="0"/>
    <x v="6"/>
    <x v="325"/>
    <x v="199"/>
    <n v="265622.69999999995"/>
    <s v="Export_CoGe"/>
    <x v="1"/>
    <s v="36.LIQ"/>
    <x v="15"/>
    <s v="BREVE "/>
    <m/>
    <s v="36.LIQ"/>
    <s v="Debiti a Breve (Liquidità)"/>
    <x v="1"/>
  </r>
  <r>
    <x v="0"/>
    <x v="6"/>
    <x v="122"/>
    <x v="122"/>
    <n v="103.4100000000069"/>
    <s v="Export_CoGe"/>
    <x v="1"/>
    <s v="36.LIQ"/>
    <x v="15"/>
    <s v="BREVE "/>
    <m/>
    <s v="36.LIQ"/>
    <s v="Debiti a Breve (Liquidità)"/>
    <x v="1"/>
  </r>
  <r>
    <x v="0"/>
    <x v="6"/>
    <x v="124"/>
    <x v="124"/>
    <n v="102773.58"/>
    <s v="Export_CoGe"/>
    <x v="1"/>
    <s v="36.LIQ"/>
    <x v="15"/>
    <s v="BREVE "/>
    <m/>
    <s v="36.LIQ"/>
    <s v="Debiti a Breve (Liquidità)"/>
    <x v="1"/>
  </r>
  <r>
    <x v="0"/>
    <x v="6"/>
    <x v="126"/>
    <x v="126"/>
    <n v="299879.93000000261"/>
    <s v="Export_CoGe"/>
    <x v="1"/>
    <s v="36.LIQ"/>
    <x v="15"/>
    <s v="BREVE "/>
    <m/>
    <s v="36.LIQ"/>
    <s v="Debiti a Breve (Liquidità)"/>
    <x v="1"/>
  </r>
  <r>
    <x v="0"/>
    <x v="6"/>
    <x v="128"/>
    <x v="128"/>
    <n v="124046.76000000001"/>
    <s v="Export_CoGe"/>
    <x v="1"/>
    <s v="36.LIQ"/>
    <x v="15"/>
    <s v="BREVE "/>
    <m/>
    <s v="36.LIQ"/>
    <s v="Debiti a Breve (Liquidità)"/>
    <x v="1"/>
  </r>
  <r>
    <x v="0"/>
    <x v="6"/>
    <x v="130"/>
    <x v="130"/>
    <n v="159759.25000000032"/>
    <s v="Export_CoGe"/>
    <x v="1"/>
    <s v="36.LIQ"/>
    <x v="15"/>
    <s v="BREVE "/>
    <m/>
    <s v="36.LIQ"/>
    <s v="Debiti a Breve (Liquidità)"/>
    <x v="1"/>
  </r>
  <r>
    <x v="0"/>
    <x v="6"/>
    <x v="132"/>
    <x v="132"/>
    <n v="40028.849999999991"/>
    <s v="Export_CoGe"/>
    <x v="1"/>
    <s v="36.LIQ"/>
    <x v="15"/>
    <s v="BREVE "/>
    <m/>
    <s v="36.LIQ"/>
    <s v="Debiti a Breve (Liquidità)"/>
    <x v="1"/>
  </r>
  <r>
    <x v="0"/>
    <x v="6"/>
    <x v="326"/>
    <x v="325"/>
    <n v="172189.54000000007"/>
    <s v="Export_CoGe"/>
    <x v="1"/>
    <s v="36.LIQ"/>
    <x v="15"/>
    <s v="BREVE "/>
    <m/>
    <s v="36.LIQ"/>
    <s v="Debiti a Breve (Liquidità)"/>
    <x v="1"/>
  </r>
  <r>
    <x v="0"/>
    <x v="6"/>
    <x v="327"/>
    <x v="326"/>
    <n v="64238.540000000008"/>
    <s v="Export_CoGe"/>
    <x v="1"/>
    <s v="36.LIQ"/>
    <x v="15"/>
    <s v="BREVE "/>
    <m/>
    <s v="36.LIQ"/>
    <s v="Debiti a Breve (Liquidità)"/>
    <x v="1"/>
  </r>
  <r>
    <x v="0"/>
    <x v="6"/>
    <x v="359"/>
    <x v="358"/>
    <n v="130542.61999999998"/>
    <s v="Export_CoGe"/>
    <x v="1"/>
    <s v="36.LIQ"/>
    <x v="15"/>
    <s v="BREVE "/>
    <m/>
    <s v="36.LIQ"/>
    <s v="Debiti a Breve (Liquidità)"/>
    <x v="1"/>
  </r>
  <r>
    <x v="0"/>
    <x v="6"/>
    <x v="365"/>
    <x v="364"/>
    <n v="13775.490000000002"/>
    <s v="Export_CoGe"/>
    <x v="1"/>
    <s v="36.LIQ"/>
    <x v="15"/>
    <s v="BREVE "/>
    <m/>
    <s v="36.LIQ"/>
    <s v="Debiti a Breve (Liquidità)"/>
    <x v="1"/>
  </r>
  <r>
    <x v="0"/>
    <x v="6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6"/>
    <x v="329"/>
    <x v="328"/>
    <n v="3000000"/>
    <s v="Export_CoGe"/>
    <x v="1"/>
    <s v="36.LIQ"/>
    <x v="15"/>
    <s v="BREVE "/>
    <m/>
    <s v="36.LIQ"/>
    <s v="Debiti a Breve (Liquidità)"/>
    <x v="1"/>
  </r>
  <r>
    <x v="0"/>
    <x v="6"/>
    <x v="353"/>
    <x v="352"/>
    <n v="4.9999979892163537E-3"/>
    <s v="Export_CoGe"/>
    <x v="1"/>
    <s v="35.RIS"/>
    <x v="19"/>
    <s v="PN"/>
    <m/>
    <s v="35.RIS"/>
    <s v="Altre Riserve"/>
    <x v="1"/>
  </r>
  <r>
    <x v="0"/>
    <x v="6"/>
    <x v="145"/>
    <x v="145"/>
    <n v="-7149.9999999999709"/>
    <s v="Export_CoGe"/>
    <x v="1"/>
    <s v="34.CS"/>
    <x v="18"/>
    <s v="PN"/>
    <m/>
    <s v="34.CS"/>
    <s v="Capitale "/>
    <x v="1"/>
  </r>
  <r>
    <x v="0"/>
    <x v="6"/>
    <x v="147"/>
    <x v="147"/>
    <n v="-100000"/>
    <s v="Export_CoGe"/>
    <x v="1"/>
    <s v="34.CS"/>
    <x v="18"/>
    <s v="PN"/>
    <m/>
    <s v="34.CS"/>
    <s v="Capitale "/>
    <x v="1"/>
  </r>
  <r>
    <x v="0"/>
    <x v="6"/>
    <x v="149"/>
    <x v="149"/>
    <n v="-800000"/>
    <s v="Export_CoGe"/>
    <x v="1"/>
    <s v="34.CS"/>
    <x v="18"/>
    <s v="PN"/>
    <m/>
    <s v="34.CS"/>
    <s v="Capitale "/>
    <x v="1"/>
  </r>
  <r>
    <x v="0"/>
    <x v="6"/>
    <x v="151"/>
    <x v="151"/>
    <n v="-62928.91"/>
    <s v="Export_CoGe"/>
    <x v="1"/>
    <s v="35.RIS"/>
    <x v="19"/>
    <s v="PN"/>
    <m/>
    <s v="35.RIS"/>
    <s v="Riserva Legale"/>
    <x v="1"/>
  </r>
  <r>
    <x v="0"/>
    <x v="6"/>
    <x v="330"/>
    <x v="329"/>
    <n v="-107964.66"/>
    <s v="Export_CoGe"/>
    <x v="1"/>
    <s v="35.RIS"/>
    <x v="19"/>
    <s v="PN"/>
    <m/>
    <s v="35.RIS_bis"/>
    <s v="VII - Riserva per operaz. di copertura dei flussi finanz. attesi"/>
    <x v="1"/>
  </r>
  <r>
    <x v="0"/>
    <x v="6"/>
    <x v="154"/>
    <x v="154"/>
    <n v="-86282.830000000016"/>
    <s v="Export_CoGe"/>
    <x v="1"/>
    <s v="35.RIS"/>
    <x v="19"/>
    <s v="PN"/>
    <m/>
    <s v="35.RIS"/>
    <s v="Altre Riserve"/>
    <x v="1"/>
  </r>
  <r>
    <x v="0"/>
    <x v="6"/>
    <x v="157"/>
    <x v="157"/>
    <n v="-83370.91"/>
    <s v="Export_CoGe"/>
    <x v="1"/>
    <s v="23.I.MATFON"/>
    <x v="20"/>
    <s v="MAT"/>
    <m/>
    <s v="23.I.MATFON"/>
    <s v="Immobilizzazioni Materiali"/>
    <x v="1"/>
  </r>
  <r>
    <x v="0"/>
    <x v="6"/>
    <x v="158"/>
    <x v="158"/>
    <n v="-187948.01"/>
    <s v="Export_CoGe"/>
    <x v="1"/>
    <s v="23.I.MATFON"/>
    <x v="20"/>
    <s v="MAT"/>
    <m/>
    <s v="23.I.MATFON"/>
    <s v="Immobilizzazioni Materiali"/>
    <x v="1"/>
  </r>
  <r>
    <x v="0"/>
    <x v="6"/>
    <x v="159"/>
    <x v="159"/>
    <n v="-95239.54"/>
    <s v="Export_CoGe"/>
    <x v="1"/>
    <s v="23.I.MATFON"/>
    <x v="20"/>
    <s v="MAT"/>
    <m/>
    <s v="23.I.MATFON"/>
    <s v="Immobilizzazioni Materiali"/>
    <x v="1"/>
  </r>
  <r>
    <x v="0"/>
    <x v="6"/>
    <x v="160"/>
    <x v="160"/>
    <n v="-917.25"/>
    <s v="Export_CoGe"/>
    <x v="1"/>
    <s v="23.I.MATFON"/>
    <x v="20"/>
    <s v="MAT"/>
    <m/>
    <s v="23.I.MATFON"/>
    <s v="Immobilizzazioni Materiali"/>
    <x v="1"/>
  </r>
  <r>
    <x v="0"/>
    <x v="6"/>
    <x v="161"/>
    <x v="161"/>
    <n v="-40340.58"/>
    <s v="Export_CoGe"/>
    <x v="1"/>
    <s v="23.I.MATFON"/>
    <x v="20"/>
    <s v="MAT"/>
    <m/>
    <s v="23.I.MATFON"/>
    <s v="Immobilizzazioni Materiali"/>
    <x v="1"/>
  </r>
  <r>
    <x v="0"/>
    <x v="6"/>
    <x v="162"/>
    <x v="162"/>
    <n v="-14767.59"/>
    <s v="Export_CoGe"/>
    <x v="1"/>
    <s v="23.I.MATFON"/>
    <x v="20"/>
    <s v="MAT"/>
    <m/>
    <s v="23.I.MATFON"/>
    <s v="Immobilizzazioni Materiali"/>
    <x v="1"/>
  </r>
  <r>
    <x v="0"/>
    <x v="6"/>
    <x v="163"/>
    <x v="163"/>
    <n v="-25739.86"/>
    <s v="Export_CoGe"/>
    <x v="1"/>
    <s v="23.I.MATFON"/>
    <x v="20"/>
    <s v="MAT"/>
    <m/>
    <s v="23.I.MATFON"/>
    <s v="Immobilizzazioni Materiali"/>
    <x v="1"/>
  </r>
  <r>
    <x v="0"/>
    <x v="6"/>
    <x v="164"/>
    <x v="164"/>
    <n v="-6081.13"/>
    <s v="Export_CoGe"/>
    <x v="1"/>
    <s v="23.I.MATFON"/>
    <x v="20"/>
    <s v="MAT"/>
    <m/>
    <s v="23.I.MATFON"/>
    <s v="Immobilizzazioni Materiali"/>
    <x v="1"/>
  </r>
  <r>
    <x v="0"/>
    <x v="6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6"/>
    <x v="166"/>
    <x v="166"/>
    <n v="-30000"/>
    <s v="Export_CoGe"/>
    <x v="1"/>
    <s v="23.I.IMMFON"/>
    <x v="21"/>
    <s v="IMM"/>
    <m/>
    <s v="23.I.IMMFON"/>
    <s v="Immobilizzazioni Immateriali"/>
    <x v="1"/>
  </r>
  <r>
    <x v="0"/>
    <x v="6"/>
    <x v="167"/>
    <x v="167"/>
    <n v="-2743"/>
    <s v="Export_CoGe"/>
    <x v="1"/>
    <s v="23.I.IMMFON"/>
    <x v="21"/>
    <s v="IMM"/>
    <m/>
    <s v="23.I.IMMFON"/>
    <s v="Immobilizzazioni Immateriali"/>
    <x v="1"/>
  </r>
  <r>
    <x v="0"/>
    <x v="6"/>
    <x v="168"/>
    <x v="168"/>
    <n v="-97540.050000000017"/>
    <s v="Export_CoGe"/>
    <x v="1"/>
    <s v="23.I.IMMFON"/>
    <x v="21"/>
    <s v="IMM"/>
    <m/>
    <s v="23.I.IMMFON"/>
    <s v="Immobilizzazioni Immateriali"/>
    <x v="1"/>
  </r>
  <r>
    <x v="0"/>
    <x v="6"/>
    <x v="169"/>
    <x v="169"/>
    <n v="-34985"/>
    <s v="Export_CoGe"/>
    <x v="1"/>
    <s v="23.I.IMMFON"/>
    <x v="21"/>
    <s v="IMM"/>
    <m/>
    <s v="23.I.IMMFON"/>
    <s v="Immobilizzazioni Immateriali"/>
    <x v="1"/>
  </r>
  <r>
    <x v="0"/>
    <x v="6"/>
    <x v="170"/>
    <x v="170"/>
    <n v="-2450900"/>
    <s v="Export_CoGe"/>
    <x v="1"/>
    <s v="33.PROV"/>
    <x v="22"/>
    <s v="PROV"/>
    <m/>
    <s v="33.PROV"/>
    <s v="Altri Fondi "/>
    <x v="1"/>
  </r>
  <r>
    <x v="0"/>
    <x v="6"/>
    <x v="331"/>
    <x v="330"/>
    <n v="-56800.83"/>
    <s v="Export_CoGe"/>
    <x v="1"/>
    <s v="33.PROV"/>
    <x v="22"/>
    <s v="PROV"/>
    <m/>
    <s v="33.PROV"/>
    <s v="Altri Fondi "/>
    <x v="1"/>
  </r>
  <r>
    <x v="0"/>
    <x v="6"/>
    <x v="332"/>
    <x v="331"/>
    <n v="-27000"/>
    <s v="Export_CoGe"/>
    <x v="1"/>
    <s v="33.PROV"/>
    <x v="22"/>
    <s v="PROV"/>
    <m/>
    <s v="33.PROV"/>
    <s v="Altri Fondi "/>
    <x v="1"/>
  </r>
  <r>
    <x v="0"/>
    <x v="6"/>
    <x v="333"/>
    <x v="332"/>
    <n v="-630595"/>
    <s v="Export_CoGe"/>
    <x v="1"/>
    <s v="26.MAG"/>
    <x v="9"/>
    <s v="MAG"/>
    <m/>
    <s v="26.MAG"/>
    <s v="Rimanenze"/>
    <x v="1"/>
  </r>
  <r>
    <x v="0"/>
    <x v="6"/>
    <x v="334"/>
    <x v="333"/>
    <n v="-17571"/>
    <s v="Export_CoGe"/>
    <x v="1"/>
    <s v="33.PROV"/>
    <x v="22"/>
    <s v="PROV"/>
    <m/>
    <s v="33.PROV"/>
    <s v="Altri Fondi "/>
    <x v="1"/>
  </r>
  <r>
    <x v="0"/>
    <x v="6"/>
    <x v="172"/>
    <x v="172"/>
    <n v="-102812.27"/>
    <s v="Export_CoGe"/>
    <x v="1"/>
    <s v="38.TFR"/>
    <x v="23"/>
    <s v="TFR"/>
    <m/>
    <s v="38.TFR"/>
    <s v="Fondo TFR"/>
    <x v="1"/>
  </r>
  <r>
    <x v="0"/>
    <x v="6"/>
    <x v="173"/>
    <x v="173"/>
    <n v="-239399.16"/>
    <s v="Export_CoGe"/>
    <x v="1"/>
    <s v="38.TFR"/>
    <x v="23"/>
    <s v="TFR"/>
    <m/>
    <s v="38.TFR"/>
    <s v="Fondo TFR"/>
    <x v="1"/>
  </r>
  <r>
    <x v="0"/>
    <x v="6"/>
    <x v="174"/>
    <x v="174"/>
    <n v="-35815.83"/>
    <s v="Export_CoGe"/>
    <x v="1"/>
    <s v="38.TFR"/>
    <x v="23"/>
    <s v="TFR"/>
    <m/>
    <s v="38.TFR"/>
    <s v="Fondo TFR"/>
    <x v="1"/>
  </r>
  <r>
    <x v="0"/>
    <x v="6"/>
    <x v="175"/>
    <x v="175"/>
    <n v="-2737.0299999999943"/>
    <s v="Export_CoGe"/>
    <x v="1"/>
    <s v="38.TFR"/>
    <x v="23"/>
    <s v="TFR"/>
    <m/>
    <s v="38.TFR"/>
    <s v="Fondo TFR"/>
    <x v="1"/>
  </r>
  <r>
    <x v="0"/>
    <x v="6"/>
    <x v="177"/>
    <x v="177"/>
    <n v="-117464.21"/>
    <s v="Export_CoGe"/>
    <x v="1"/>
    <s v="27.CLI"/>
    <x v="10"/>
    <s v="CLI"/>
    <m/>
    <s v="27.CLI"/>
    <s v="Crediti Commerciali"/>
    <x v="1"/>
  </r>
  <r>
    <x v="0"/>
    <x v="6"/>
    <x v="181"/>
    <x v="181"/>
    <n v="-55074.310000000034"/>
    <s v="Export_CoGe"/>
    <x v="1"/>
    <s v="37.DFIN"/>
    <x v="25"/>
    <s v="LUNGO"/>
    <m/>
    <s v="37.DFIN"/>
    <s v="Debiti Finanziari (MLT)"/>
    <x v="1"/>
  </r>
  <r>
    <x v="0"/>
    <x v="6"/>
    <x v="183"/>
    <x v="183"/>
    <n v="-212413.36"/>
    <s v="Export_CoGe"/>
    <x v="1"/>
    <s v="37.DFIN"/>
    <x v="25"/>
    <s v="LUNGO"/>
    <m/>
    <s v="37.DFIN"/>
    <s v="Debiti Finanziari (MLT)"/>
    <x v="1"/>
  </r>
  <r>
    <x v="0"/>
    <x v="6"/>
    <x v="189"/>
    <x v="189"/>
    <n v="-700000"/>
    <s v="Export_CoGe"/>
    <x v="1"/>
    <s v="37.DFIN"/>
    <x v="25"/>
    <s v="LUNGO"/>
    <m/>
    <s v="37.DFIN"/>
    <s v="Debiti Finanziari (MLT)"/>
    <x v="1"/>
  </r>
  <r>
    <x v="0"/>
    <x v="6"/>
    <x v="193"/>
    <x v="193"/>
    <n v="-229288.33000000002"/>
    <s v="Export_CoGe"/>
    <x v="1"/>
    <s v="37.DFIN"/>
    <x v="25"/>
    <s v="LUNGO"/>
    <m/>
    <s v="37.DFIN"/>
    <s v="Debiti Finanziari (MLT)"/>
    <x v="1"/>
  </r>
  <r>
    <x v="0"/>
    <x v="6"/>
    <x v="195"/>
    <x v="195"/>
    <n v="-90432.660000000018"/>
    <s v="Export_CoGe"/>
    <x v="1"/>
    <s v="37.DFIN"/>
    <x v="25"/>
    <s v="LUNGO"/>
    <m/>
    <s v="37.DFIN"/>
    <s v="Debiti Finanziari (MLT)"/>
    <x v="1"/>
  </r>
  <r>
    <x v="0"/>
    <x v="6"/>
    <x v="335"/>
    <x v="334"/>
    <n v="-110275.99"/>
    <s v="Export_CoGe"/>
    <x v="1"/>
    <s v="37.DFIN"/>
    <x v="25"/>
    <s v="LUNGO"/>
    <m/>
    <s v="37.DFIN"/>
    <s v="Debiti Finanziari (MLT)"/>
    <x v="1"/>
  </r>
  <r>
    <x v="0"/>
    <x v="6"/>
    <x v="336"/>
    <x v="335"/>
    <n v="-2346915.11"/>
    <s v="Export_CoGe"/>
    <x v="1"/>
    <s v="37.DFIN"/>
    <x v="25"/>
    <s v="LUNGO"/>
    <m/>
    <s v="37.DFIN"/>
    <s v="Debiti Finanziari (MLT)"/>
    <x v="1"/>
  </r>
  <r>
    <x v="0"/>
    <x v="6"/>
    <x v="205"/>
    <x v="205"/>
    <n v="-66666.560000000129"/>
    <s v="Export_CoGe"/>
    <x v="1"/>
    <s v="37.DFIN"/>
    <x v="25"/>
    <s v="LUNGO"/>
    <m/>
    <s v="37.DFIN"/>
    <s v="Debiti Finanziari (MLT)"/>
    <x v="1"/>
  </r>
  <r>
    <x v="0"/>
    <x v="6"/>
    <x v="337"/>
    <x v="336"/>
    <n v="-83550"/>
    <s v="Export_CoGe"/>
    <x v="1"/>
    <s v="37.DFIN"/>
    <x v="25"/>
    <s v="LUNGO"/>
    <m/>
    <s v="37.DFIN"/>
    <s v="Debiti Vs Altri MLT"/>
    <x v="1"/>
  </r>
  <r>
    <x v="0"/>
    <x v="6"/>
    <x v="210"/>
    <x v="210"/>
    <n v="-489066.33"/>
    <s v="Export_CoGe"/>
    <x v="1"/>
    <s v="28.FOR"/>
    <x v="14"/>
    <s v="FOR"/>
    <m/>
    <s v="28.FOR"/>
    <s v="Debiti Commerciali"/>
    <x v="1"/>
  </r>
  <r>
    <x v="0"/>
    <x v="6"/>
    <x v="212"/>
    <x v="212"/>
    <n v="-7153.7599999999984"/>
    <s v="Export_CoGe"/>
    <x v="1"/>
    <s v="28.FOR"/>
    <x v="14"/>
    <s v="FOR"/>
    <m/>
    <s v="28.FOR"/>
    <s v="Debiti Commerciali"/>
    <x v="1"/>
  </r>
  <r>
    <x v="0"/>
    <x v="6"/>
    <x v="214"/>
    <x v="214"/>
    <n v="-68.999999999999488"/>
    <s v="Export_CoGe"/>
    <x v="1"/>
    <s v="28.FOR"/>
    <x v="14"/>
    <s v="FOR"/>
    <m/>
    <s v="28.FOR"/>
    <s v="Debiti Commerciali"/>
    <x v="1"/>
  </r>
  <r>
    <x v="0"/>
    <x v="6"/>
    <x v="220"/>
    <x v="220"/>
    <n v="-170828.04999999996"/>
    <s v="Export_CoGe"/>
    <x v="1"/>
    <s v="55.DIP"/>
    <x v="31"/>
    <s v="AD"/>
    <m/>
    <s v="55.DIP"/>
    <s v="Altri Debiti"/>
    <x v="1"/>
  </r>
  <r>
    <x v="0"/>
    <x v="6"/>
    <x v="224"/>
    <x v="224"/>
    <n v="-93370.430000000008"/>
    <s v="Export_CoGe"/>
    <x v="1"/>
    <s v="30.AD"/>
    <x v="13"/>
    <s v="AD"/>
    <m/>
    <s v="30.AD"/>
    <s v="Altri Debiti"/>
    <x v="1"/>
  </r>
  <r>
    <x v="0"/>
    <x v="6"/>
    <x v="366"/>
    <x v="365"/>
    <n v="-100"/>
    <s v="Export_CoGe"/>
    <x v="1"/>
    <s v="30.AD"/>
    <x v="13"/>
    <s v="AD"/>
    <m/>
    <s v="30.AD"/>
    <s v="Altri Debiti"/>
    <x v="1"/>
  </r>
  <r>
    <x v="0"/>
    <x v="6"/>
    <x v="230"/>
    <x v="230"/>
    <n v="-1898.6100000000024"/>
    <s v="Export_CoGe"/>
    <x v="1"/>
    <s v="30.AD"/>
    <x v="13"/>
    <s v="AD"/>
    <m/>
    <s v="30.AD"/>
    <s v="Altri Debiti"/>
    <x v="1"/>
  </r>
  <r>
    <x v="0"/>
    <x v="6"/>
    <x v="232"/>
    <x v="232"/>
    <n v="-296.00000000007776"/>
    <s v="Export_CoGe"/>
    <x v="1"/>
    <s v="30.AD"/>
    <x v="13"/>
    <s v="AD"/>
    <m/>
    <s v="30.AD"/>
    <s v="Altri Debiti"/>
    <x v="1"/>
  </r>
  <r>
    <x v="0"/>
    <x v="6"/>
    <x v="234"/>
    <x v="234"/>
    <n v="-2427.0200000000013"/>
    <s v="Export_CoGe"/>
    <x v="1"/>
    <s v="30.AD"/>
    <x v="13"/>
    <s v="AD"/>
    <m/>
    <s v="30.AD"/>
    <s v="Altri Debiti"/>
    <x v="1"/>
  </r>
  <r>
    <x v="0"/>
    <x v="6"/>
    <x v="339"/>
    <x v="338"/>
    <n v="-14.000000000014552"/>
    <s v="Export_CoGe"/>
    <x v="1"/>
    <s v="30.AD"/>
    <x v="13"/>
    <s v="AD"/>
    <m/>
    <s v="30.AD"/>
    <s v="Altri Debiti"/>
    <x v="1"/>
  </r>
  <r>
    <x v="0"/>
    <x v="6"/>
    <x v="240"/>
    <x v="240"/>
    <n v="-238.58000000000084"/>
    <s v="Export_CoGe"/>
    <x v="1"/>
    <s v="30.AD"/>
    <x v="13"/>
    <s v="CLI"/>
    <m/>
    <s v="27.CLI"/>
    <s v="Altri Debiti"/>
    <x v="1"/>
  </r>
  <r>
    <x v="0"/>
    <x v="6"/>
    <x v="340"/>
    <x v="339"/>
    <n v="-56472.52"/>
    <s v="Export_CoGe"/>
    <x v="1"/>
    <s v="30.AD"/>
    <x v="13"/>
    <s v="AD"/>
    <m/>
    <s v="30.AD"/>
    <s v="Altri Debiti"/>
    <x v="1"/>
  </r>
  <r>
    <x v="0"/>
    <x v="6"/>
    <x v="352"/>
    <x v="351"/>
    <n v="-178620.36999999985"/>
    <s v="Export_CoGe"/>
    <x v="1"/>
    <s v="31.PTN"/>
    <x v="12"/>
    <s v="PTN"/>
    <m/>
    <s v="50.IVA"/>
    <s v="Posizione Tributaria Netta"/>
    <x v="1"/>
  </r>
  <r>
    <x v="0"/>
    <x v="6"/>
    <x v="251"/>
    <x v="251"/>
    <n v="-48949.429999999957"/>
    <s v="Export_CoGe"/>
    <x v="1"/>
    <s v="31.PTN"/>
    <x v="12"/>
    <s v="PTN"/>
    <m/>
    <s v="30.AD"/>
    <s v="Posizione Tributaria Netta"/>
    <x v="1"/>
  </r>
  <r>
    <x v="0"/>
    <x v="6"/>
    <x v="253"/>
    <x v="253"/>
    <n v="-2306.0500000000011"/>
    <s v="Export_CoGe"/>
    <x v="1"/>
    <s v="31.PTN"/>
    <x v="12"/>
    <s v="PTN"/>
    <m/>
    <s v="31.PTN"/>
    <s v="Posizione Tributaria Netta"/>
    <x v="1"/>
  </r>
  <r>
    <x v="0"/>
    <x v="6"/>
    <x v="341"/>
    <x v="340"/>
    <n v="-267.07"/>
    <s v="Export_CoGe"/>
    <x v="1"/>
    <s v="31.PTN"/>
    <x v="12"/>
    <s v="AD"/>
    <m/>
    <s v="30.AD"/>
    <s v="Posizione Tributaria Netta"/>
    <x v="1"/>
  </r>
  <r>
    <x v="0"/>
    <x v="6"/>
    <x v="256"/>
    <x v="256"/>
    <n v="-131.76000000003529"/>
    <s v="Export_CoGe"/>
    <x v="1"/>
    <s v="31.PTN"/>
    <x v="12"/>
    <s v="PTN"/>
    <m/>
    <s v="31.PTN"/>
    <s v="Posizione Tributaria Netta"/>
    <x v="1"/>
  </r>
  <r>
    <x v="0"/>
    <x v="6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6"/>
    <x v="342"/>
    <x v="341"/>
    <n v="-1748"/>
    <s v="Export_CoGe"/>
    <x v="1"/>
    <s v="30.AD"/>
    <x v="13"/>
    <s v="PTN"/>
    <m/>
    <s v="30.AD"/>
    <s v="Altri Debiti"/>
    <x v="1"/>
  </r>
  <r>
    <x v="0"/>
    <x v="6"/>
    <x v="262"/>
    <x v="262"/>
    <n v="-37570.54"/>
    <s v="Export_CoGe"/>
    <x v="1"/>
    <s v="30.AD"/>
    <x v="13"/>
    <s v="AD"/>
    <m/>
    <s v="30.AD"/>
    <s v="Debiti vs Ist. Previdenziali"/>
    <x v="1"/>
  </r>
  <r>
    <x v="0"/>
    <x v="6"/>
    <x v="264"/>
    <x v="264"/>
    <n v="-10462.32"/>
    <s v="Export_CoGe"/>
    <x v="1"/>
    <s v="30.AD"/>
    <x v="13"/>
    <s v="AD"/>
    <m/>
    <s v="30.AD"/>
    <s v="Debiti vs Ist. Previdenziali"/>
    <x v="1"/>
  </r>
  <r>
    <x v="0"/>
    <x v="6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6"/>
    <x v="343"/>
    <x v="342"/>
    <n v="-6.24"/>
    <s v="Export_CoGe"/>
    <x v="1"/>
    <s v="30.AD"/>
    <x v="13"/>
    <s v="AD"/>
    <m/>
    <s v="30.AD"/>
    <s v="Debiti vs Ist. Previdenziali"/>
    <x v="1"/>
  </r>
  <r>
    <x v="0"/>
    <x v="6"/>
    <x v="344"/>
    <x v="343"/>
    <n v="-336.31"/>
    <s v="Export_CoGe"/>
    <x v="1"/>
    <s v="30.AD"/>
    <x v="13"/>
    <s v="AD"/>
    <m/>
    <s v="30.AD"/>
    <s v="Debiti vs Ist. Previdenziali"/>
    <x v="1"/>
  </r>
  <r>
    <x v="0"/>
    <x v="6"/>
    <x v="269"/>
    <x v="269"/>
    <n v="-203.03000000000003"/>
    <s v="Export_CoGe"/>
    <x v="1"/>
    <s v="30.AD"/>
    <x v="13"/>
    <s v="AD"/>
    <m/>
    <s v="30.AD"/>
    <s v="Debiti vs Ist. Previdenziali"/>
    <x v="1"/>
  </r>
  <r>
    <x v="0"/>
    <x v="6"/>
    <x v="271"/>
    <x v="271"/>
    <n v="-1129.0300000000002"/>
    <s v="Export_CoGe"/>
    <x v="1"/>
    <s v="30.AD"/>
    <x v="13"/>
    <s v="AD"/>
    <m/>
    <s v="30.AD"/>
    <s v="Debiti vs Ist. Previdenziali"/>
    <x v="1"/>
  </r>
  <r>
    <x v="0"/>
    <x v="6"/>
    <x v="273"/>
    <x v="273"/>
    <n v="-216.73000000000008"/>
    <s v="Export_CoGe"/>
    <x v="1"/>
    <s v="30.AD"/>
    <x v="13"/>
    <s v="AD"/>
    <m/>
    <s v="30.AD"/>
    <s v="Debiti vs Ist. Previdenziali"/>
    <x v="1"/>
  </r>
  <r>
    <x v="0"/>
    <x v="6"/>
    <x v="275"/>
    <x v="275"/>
    <n v="-166.19000000000005"/>
    <s v="Export_CoGe"/>
    <x v="1"/>
    <s v="30.AD"/>
    <x v="13"/>
    <s v="AD"/>
    <m/>
    <s v="30.AD"/>
    <s v="Debiti vs Ist. Previdenziali"/>
    <x v="1"/>
  </r>
  <r>
    <x v="0"/>
    <x v="6"/>
    <x v="277"/>
    <x v="277"/>
    <n v="-708.88999999999953"/>
    <s v="Export_CoGe"/>
    <x v="1"/>
    <s v="30.AD"/>
    <x v="13"/>
    <s v="AD"/>
    <m/>
    <s v="30.AD"/>
    <s v="Debiti vs Ist. Previdenziali"/>
    <x v="1"/>
  </r>
  <r>
    <x v="0"/>
    <x v="6"/>
    <x v="279"/>
    <x v="279"/>
    <n v="-191.50000000000011"/>
    <s v="Export_CoGe"/>
    <x v="1"/>
    <s v="30.AD"/>
    <x v="13"/>
    <s v="AD"/>
    <m/>
    <s v="30.AD"/>
    <s v="Debiti vs Ist. Previdenziali"/>
    <x v="1"/>
  </r>
  <r>
    <x v="0"/>
    <x v="6"/>
    <x v="280"/>
    <x v="280"/>
    <n v="-323.84000000000015"/>
    <s v="Export_CoGe"/>
    <x v="1"/>
    <s v="30.AD"/>
    <x v="13"/>
    <s v="AD"/>
    <m/>
    <s v="30.AD"/>
    <s v="Debiti vs Ist. Previdenziali"/>
    <x v="1"/>
  </r>
  <r>
    <x v="0"/>
    <x v="6"/>
    <x v="283"/>
    <x v="283"/>
    <n v="-135.27000000001925"/>
    <s v="Export_CoGe"/>
    <x v="1"/>
    <s v="30.AD"/>
    <x v="13"/>
    <s v="AD"/>
    <m/>
    <s v="30.AD"/>
    <s v="Debiti vs Ist. Previdenziali"/>
    <x v="1"/>
  </r>
  <r>
    <x v="0"/>
    <x v="6"/>
    <x v="345"/>
    <x v="344"/>
    <n v="-1435.03"/>
    <s v="Export_CoGe"/>
    <x v="1"/>
    <s v="30.AD"/>
    <x v="13"/>
    <s v="AD"/>
    <m/>
    <s v="30.AD"/>
    <s v="Debiti vs Ist. Previdenziali"/>
    <x v="1"/>
  </r>
  <r>
    <x v="0"/>
    <x v="6"/>
    <x v="284"/>
    <x v="284"/>
    <n v="-835.06999999999971"/>
    <s v="Export_CoGe"/>
    <x v="1"/>
    <s v="30.AD"/>
    <x v="13"/>
    <s v="AD"/>
    <m/>
    <s v="30.AD"/>
    <s v="Debiti vs Ist. Previdenziali"/>
    <x v="1"/>
  </r>
  <r>
    <x v="0"/>
    <x v="6"/>
    <x v="285"/>
    <x v="285"/>
    <n v="-20328.949999999993"/>
    <s v="Export_CoGe"/>
    <x v="1"/>
    <s v="30.AD"/>
    <x v="13"/>
    <s v="AC"/>
    <m/>
    <s v="60.PREV"/>
    <s v="Debiti vs Ist. Previdenziali"/>
    <x v="1"/>
  </r>
  <r>
    <x v="0"/>
    <x v="6"/>
    <x v="287"/>
    <x v="287"/>
    <n v="-226630"/>
    <s v="Export_CoGe"/>
    <x v="1"/>
    <s v="30.AD"/>
    <x v="13"/>
    <s v="AD"/>
    <m/>
    <s v="30.AD"/>
    <s v="Ratei/Risconti Passivi"/>
    <x v="1"/>
  </r>
  <r>
    <x v="0"/>
    <x v="7"/>
    <x v="268"/>
    <x v="268"/>
    <n v="-160692.44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7"/>
    <x v="270"/>
    <x v="270"/>
    <n v="-500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7"/>
    <x v="380"/>
    <x v="379"/>
    <n v="-1606.24"/>
    <s v="Export_CoGe"/>
    <x v="0"/>
    <s v="ONSTR"/>
    <x v="30"/>
    <s v="EXT"/>
    <m/>
    <s v="A.5)"/>
    <s v="5) altri ricavi e proventi, con separata indicazione dei contributi in conto esercizio"/>
    <x v="8"/>
  </r>
  <r>
    <x v="0"/>
    <x v="7"/>
    <x v="374"/>
    <x v="373"/>
    <n v="-17335.11"/>
    <s v="Export_CoGe"/>
    <x v="0"/>
    <s v="ONSTR"/>
    <x v="30"/>
    <s v="EXT"/>
    <m/>
    <s v="B.14)"/>
    <s v="14) oneri diversi di gestione"/>
    <x v="2"/>
  </r>
  <r>
    <x v="0"/>
    <x v="7"/>
    <x v="0"/>
    <x v="0"/>
    <n v="201826.75999999998"/>
    <s v="Export_CoGe"/>
    <x v="0"/>
    <s v="ACQDI"/>
    <x v="0"/>
    <s v="ACQ"/>
    <m/>
    <s v="B.6)"/>
    <s v="6) per materie prime, suddidiarie, di consumo e di merci"/>
    <x v="0"/>
  </r>
  <r>
    <x v="0"/>
    <x v="7"/>
    <x v="1"/>
    <x v="1"/>
    <n v="57972.639999999999"/>
    <s v="Export_CoGe"/>
    <x v="0"/>
    <s v="ACQDI"/>
    <x v="0"/>
    <s v="ACQ"/>
    <m/>
    <s v="B.6)"/>
    <s v="6) per materie prime, suddidiarie, di consumo e di merci"/>
    <x v="0"/>
  </r>
  <r>
    <x v="0"/>
    <x v="7"/>
    <x v="3"/>
    <x v="3"/>
    <n v="36639.74"/>
    <s v="Export_CoGe"/>
    <x v="0"/>
    <s v="ACQDI"/>
    <x v="0"/>
    <s v="ACQ"/>
    <m/>
    <s v="B.6)"/>
    <s v="6) per materie prime, suddidiarie, di consumo e di merci"/>
    <x v="0"/>
  </r>
  <r>
    <x v="0"/>
    <x v="7"/>
    <x v="5"/>
    <x v="5"/>
    <n v="2138.7300000000005"/>
    <s v="Export_CoGe"/>
    <x v="0"/>
    <s v="ACQIN"/>
    <x v="2"/>
    <s v="PRD"/>
    <m/>
    <s v="B.6)"/>
    <s v="6) per materie prime, suddidiarie, di consumo e di merci"/>
    <x v="2"/>
  </r>
  <r>
    <x v="0"/>
    <x v="7"/>
    <x v="7"/>
    <x v="7"/>
    <n v="11238.07"/>
    <s v="Export_CoGe"/>
    <x v="0"/>
    <s v="ACQDI"/>
    <x v="0"/>
    <s v="ACQ"/>
    <m/>
    <s v="B.6)"/>
    <s v="6) per materie prime, suddidiarie, di consumo e di merci"/>
    <x v="3"/>
  </r>
  <r>
    <x v="0"/>
    <x v="7"/>
    <x v="9"/>
    <x v="9"/>
    <n v="3735.6200000000008"/>
    <s v="Export_CoGe"/>
    <x v="0"/>
    <s v="ACQIN"/>
    <x v="2"/>
    <s v="PRD"/>
    <m/>
    <s v="B.6)"/>
    <s v="6) per materie prime, suddidiarie, di consumo e di merci"/>
    <x v="2"/>
  </r>
  <r>
    <x v="0"/>
    <x v="7"/>
    <x v="11"/>
    <x v="11"/>
    <n v="4267.91"/>
    <s v="Export_CoGe"/>
    <x v="0"/>
    <s v="ACQIN"/>
    <x v="2"/>
    <s v="PRD"/>
    <m/>
    <s v="B.6)"/>
    <s v="6) per materie prime, suddidiarie, di consumo e di merci"/>
    <x v="2"/>
  </r>
  <r>
    <x v="0"/>
    <x v="7"/>
    <x v="13"/>
    <x v="13"/>
    <n v="2207.8399999999997"/>
    <s v="Export_CoGe"/>
    <x v="0"/>
    <s v="COSGS"/>
    <x v="4"/>
    <s v="COSTI"/>
    <m/>
    <s v="B.6)"/>
    <s v="6) per materie prime, suddidiarie, di consumo e di merci"/>
    <x v="4"/>
  </r>
  <r>
    <x v="0"/>
    <x v="7"/>
    <x v="17"/>
    <x v="17"/>
    <n v="7099.75"/>
    <s v="Export_CoGe"/>
    <x v="0"/>
    <s v="COSGS"/>
    <x v="4"/>
    <s v="COSTI"/>
    <m/>
    <s v="B.6)"/>
    <s v="6) per materie prime, suddidiarie, di consumo e di merci"/>
    <x v="2"/>
  </r>
  <r>
    <x v="0"/>
    <x v="7"/>
    <x v="289"/>
    <x v="289"/>
    <n v="55399"/>
    <s v="Export_CoGe"/>
    <x v="0"/>
    <s v="ACQDI"/>
    <x v="0"/>
    <s v="ACQ"/>
    <m/>
    <s v="B.6)"/>
    <s v="6) per materie prime, suddidiarie, di consumo e di merci"/>
    <x v="0"/>
  </r>
  <r>
    <x v="0"/>
    <x v="7"/>
    <x v="290"/>
    <x v="290"/>
    <n v="191320.24000000002"/>
    <s v="Export_CoGe"/>
    <x v="0"/>
    <s v="ACQDI"/>
    <x v="0"/>
    <s v="ACQ"/>
    <m/>
    <s v="B.6)"/>
    <s v="6) per materie prime, suddidiarie, di consumo e di merci"/>
    <x v="2"/>
  </r>
  <r>
    <x v="0"/>
    <x v="7"/>
    <x v="29"/>
    <x v="29"/>
    <n v="113867.86"/>
    <s v="Export_CoGe"/>
    <x v="0"/>
    <s v="SERDI"/>
    <x v="5"/>
    <s v="LAV"/>
    <m/>
    <s v="B.7)"/>
    <s v="7) per servizi"/>
    <x v="0"/>
  </r>
  <r>
    <x v="0"/>
    <x v="7"/>
    <x v="31"/>
    <x v="31"/>
    <n v="832.95"/>
    <s v="Export_CoGe"/>
    <x v="0"/>
    <s v="SERIN"/>
    <x v="6"/>
    <s v="PRD"/>
    <m/>
    <s v="B.7)"/>
    <s v="7) per servizi"/>
    <x v="0"/>
  </r>
  <r>
    <x v="0"/>
    <x v="7"/>
    <x v="32"/>
    <x v="32"/>
    <n v="23857.38"/>
    <s v="Export_CoGe"/>
    <x v="0"/>
    <s v="SERDI"/>
    <x v="5"/>
    <s v="LAV"/>
    <m/>
    <s v="B.7)"/>
    <s v="7) per servizi"/>
    <x v="0"/>
  </r>
  <r>
    <x v="0"/>
    <x v="7"/>
    <x v="39"/>
    <x v="39"/>
    <n v="73656.599999999991"/>
    <s v="Export_CoGe"/>
    <x v="0"/>
    <s v="SERDI"/>
    <x v="5"/>
    <s v="LAV"/>
    <m/>
    <s v="B.7)"/>
    <s v="7) per servizi"/>
    <x v="0"/>
  </r>
  <r>
    <x v="0"/>
    <x v="7"/>
    <x v="41"/>
    <x v="41"/>
    <n v="231689.46000000002"/>
    <s v="Export_CoGe"/>
    <x v="0"/>
    <s v="SERDI"/>
    <x v="5"/>
    <s v="LAV"/>
    <m/>
    <s v="B.7)"/>
    <s v="7) per servizi"/>
    <x v="0"/>
  </r>
  <r>
    <x v="0"/>
    <x v="7"/>
    <x v="43"/>
    <x v="43"/>
    <n v="23466.94"/>
    <s v="Export_CoGe"/>
    <x v="0"/>
    <s v="SERST"/>
    <x v="8"/>
    <s v="COSTI"/>
    <m/>
    <s v="B.7)"/>
    <s v="7) per servizi"/>
    <x v="2"/>
  </r>
  <r>
    <x v="0"/>
    <x v="7"/>
    <x v="44"/>
    <x v="44"/>
    <n v="8472.02"/>
    <s v="Export_CoGe"/>
    <x v="0"/>
    <s v="SERST"/>
    <x v="8"/>
    <s v="COSTI"/>
    <m/>
    <s v="B.7)"/>
    <s v="7) per servizi"/>
    <x v="2"/>
  </r>
  <r>
    <x v="0"/>
    <x v="7"/>
    <x v="46"/>
    <x v="46"/>
    <n v="556.29"/>
    <s v="Export_CoGe"/>
    <x v="0"/>
    <s v="SERST"/>
    <x v="8"/>
    <s v="COSTI"/>
    <m/>
    <s v="B.7)"/>
    <s v="7) per servizi"/>
    <x v="2"/>
  </r>
  <r>
    <x v="0"/>
    <x v="7"/>
    <x v="50"/>
    <x v="50"/>
    <n v="3148.43"/>
    <s v="Export_CoGe"/>
    <x v="0"/>
    <s v="SERST"/>
    <x v="8"/>
    <s v="COSTI"/>
    <m/>
    <s v="B.7)"/>
    <s v="7) per servizi"/>
    <x v="2"/>
  </r>
  <r>
    <x v="0"/>
    <x v="7"/>
    <x v="52"/>
    <x v="52"/>
    <n v="2257.88"/>
    <s v="Export_CoGe"/>
    <x v="0"/>
    <s v="SERST"/>
    <x v="8"/>
    <s v="COSTI"/>
    <m/>
    <s v="B.7)"/>
    <s v="7) per servizi"/>
    <x v="2"/>
  </r>
  <r>
    <x v="0"/>
    <x v="7"/>
    <x v="54"/>
    <x v="54"/>
    <n v="2575"/>
    <s v="Export_CoGe"/>
    <x v="0"/>
    <s v="SERST"/>
    <x v="8"/>
    <s v="COSTI"/>
    <m/>
    <s v="B.7)"/>
    <s v="7) per servizi"/>
    <x v="2"/>
  </r>
  <r>
    <x v="0"/>
    <x v="7"/>
    <x v="56"/>
    <x v="56"/>
    <n v="35940"/>
    <s v="Export_CoGe"/>
    <x v="0"/>
    <s v="SERST"/>
    <x v="8"/>
    <s v="COSTI"/>
    <m/>
    <s v="B.7)"/>
    <s v="7) per servizi"/>
    <x v="4"/>
  </r>
  <r>
    <x v="0"/>
    <x v="7"/>
    <x v="58"/>
    <x v="58"/>
    <n v="12876.8"/>
    <s v="Export_CoGe"/>
    <x v="0"/>
    <s v="SERST"/>
    <x v="8"/>
    <s v="COSTI"/>
    <m/>
    <s v="B.7)"/>
    <s v="7) per servizi"/>
    <x v="2"/>
  </r>
  <r>
    <x v="0"/>
    <x v="7"/>
    <x v="60"/>
    <x v="60"/>
    <n v="3683.6800000000003"/>
    <s v="Export_CoGe"/>
    <x v="0"/>
    <s v="SERIN"/>
    <x v="6"/>
    <s v="PRD"/>
    <m/>
    <s v="B.7)"/>
    <s v="7) per servizi"/>
    <x v="0"/>
  </r>
  <r>
    <x v="0"/>
    <x v="7"/>
    <x v="62"/>
    <x v="62"/>
    <n v="27392.44"/>
    <s v="Export_CoGe"/>
    <x v="0"/>
    <s v="SERST"/>
    <x v="8"/>
    <s v="COSTI"/>
    <m/>
    <s v="B.7)"/>
    <s v="7) per servizi"/>
    <x v="2"/>
  </r>
  <r>
    <x v="0"/>
    <x v="7"/>
    <x v="63"/>
    <x v="63"/>
    <n v="816"/>
    <s v="Export_CoGe"/>
    <x v="0"/>
    <s v="SERST"/>
    <x v="8"/>
    <s v="COSTI"/>
    <m/>
    <s v="B.7)"/>
    <s v="7) per servizi"/>
    <x v="2"/>
  </r>
  <r>
    <x v="0"/>
    <x v="7"/>
    <x v="65"/>
    <x v="65"/>
    <n v="250"/>
    <s v="Export_CoGe"/>
    <x v="0"/>
    <s v="SERST"/>
    <x v="8"/>
    <s v="COSTI"/>
    <m/>
    <s v="B.7)"/>
    <s v="7) per servizi"/>
    <x v="2"/>
  </r>
  <r>
    <x v="0"/>
    <x v="7"/>
    <x v="66"/>
    <x v="66"/>
    <n v="9757"/>
    <s v="Export_CoGe"/>
    <x v="0"/>
    <s v="SERST"/>
    <x v="8"/>
    <s v="COSTI"/>
    <m/>
    <s v="B.7)"/>
    <s v="7) per servizi"/>
    <x v="2"/>
  </r>
  <r>
    <x v="0"/>
    <x v="7"/>
    <x v="291"/>
    <x v="291"/>
    <n v="35700"/>
    <s v="Export_CoGe"/>
    <x v="0"/>
    <s v="SERST"/>
    <x v="8"/>
    <s v="COSTI"/>
    <m/>
    <s v="B.7)"/>
    <s v="7) per servizi"/>
    <x v="6"/>
  </r>
  <r>
    <x v="0"/>
    <x v="7"/>
    <x v="292"/>
    <x v="292"/>
    <n v="33799.799999999996"/>
    <s v="Export_CoGe"/>
    <x v="0"/>
    <s v="SERIN"/>
    <x v="6"/>
    <s v="PRD"/>
    <m/>
    <s v="B.7)"/>
    <s v="7) per servizi"/>
    <x v="0"/>
  </r>
  <r>
    <x v="0"/>
    <x v="7"/>
    <x v="293"/>
    <x v="293"/>
    <n v="29286.41"/>
    <s v="Export_CoGe"/>
    <x v="0"/>
    <s v="SERST"/>
    <x v="8"/>
    <s v="COSTI"/>
    <m/>
    <s v="B.7)"/>
    <s v="7) per servizi"/>
    <x v="2"/>
  </r>
  <r>
    <x v="0"/>
    <x v="7"/>
    <x v="295"/>
    <x v="295"/>
    <n v="2750"/>
    <s v="Export_CoGe"/>
    <x v="0"/>
    <s v="SERST"/>
    <x v="8"/>
    <s v="COSTI"/>
    <m/>
    <s v="B.7)"/>
    <s v="7) per servizi"/>
    <x v="2"/>
  </r>
  <r>
    <x v="0"/>
    <x v="7"/>
    <x v="346"/>
    <x v="345"/>
    <n v="18380.32"/>
    <s v="Export_CoGe"/>
    <x v="0"/>
    <s v="ONSTR"/>
    <x v="30"/>
    <s v="EXT"/>
    <m/>
    <s v="B.14)"/>
    <s v="14) oneri diversi di gestione"/>
    <x v="2"/>
  </r>
  <r>
    <x v="0"/>
    <x v="7"/>
    <x v="367"/>
    <x v="366"/>
    <n v="5470.44"/>
    <s v="Export_CoGe"/>
    <x v="0"/>
    <s v="SERST"/>
    <x v="8"/>
    <s v="COSTI"/>
    <m/>
    <s v="B.7)"/>
    <s v="7) per servizi"/>
    <x v="2"/>
  </r>
  <r>
    <x v="0"/>
    <x v="7"/>
    <x v="298"/>
    <x v="298"/>
    <n v="15300"/>
    <s v="Export_CoGe"/>
    <x v="0"/>
    <s v="COSGS"/>
    <x v="4"/>
    <s v="COSTI"/>
    <m/>
    <s v="B.7)"/>
    <s v="7) per servizi"/>
    <x v="2"/>
  </r>
  <r>
    <x v="0"/>
    <x v="7"/>
    <x v="375"/>
    <x v="374"/>
    <n v="4160"/>
    <s v="Export_CoGe"/>
    <x v="0"/>
    <s v="SERIN"/>
    <x v="6"/>
    <s v="PRD"/>
    <m/>
    <s v="B.7)"/>
    <s v="7) per servizi"/>
    <x v="2"/>
  </r>
  <r>
    <x v="0"/>
    <x v="7"/>
    <x v="368"/>
    <x v="367"/>
    <n v="1200"/>
    <s v="Export_CoGe"/>
    <x v="0"/>
    <s v="COSGS"/>
    <x v="4"/>
    <s v="COSTI"/>
    <m/>
    <s v="B.7)"/>
    <s v="7) per servizi"/>
    <x v="2"/>
  </r>
  <r>
    <x v="0"/>
    <x v="7"/>
    <x v="69"/>
    <x v="69"/>
    <n v="14002.800000000001"/>
    <s v="Export_CoGe"/>
    <x v="0"/>
    <s v="COSGS"/>
    <x v="4"/>
    <s v="COSTI"/>
    <m/>
    <s v="B.7)"/>
    <s v="7) per servizi"/>
    <x v="2"/>
  </r>
  <r>
    <x v="0"/>
    <x v="7"/>
    <x v="71"/>
    <x v="71"/>
    <n v="1414.1000000000001"/>
    <s v="Export_CoGe"/>
    <x v="0"/>
    <s v="SERIN"/>
    <x v="6"/>
    <s v="PRD"/>
    <m/>
    <s v="B.7)"/>
    <s v="7) per servizi"/>
    <x v="3"/>
  </r>
  <r>
    <x v="0"/>
    <x v="7"/>
    <x v="73"/>
    <x v="73"/>
    <n v="916.69"/>
    <s v="Export_CoGe"/>
    <x v="0"/>
    <s v="COSGS"/>
    <x v="4"/>
    <s v="COSTI"/>
    <m/>
    <s v="B.7)"/>
    <s v="7) per servizi"/>
    <x v="2"/>
  </r>
  <r>
    <x v="0"/>
    <x v="7"/>
    <x v="75"/>
    <x v="75"/>
    <n v="209.37"/>
    <s v="Export_CoGe"/>
    <x v="0"/>
    <s v="COSGS"/>
    <x v="4"/>
    <s v="COSTI"/>
    <m/>
    <s v="B.7)"/>
    <s v="7) per servizi"/>
    <x v="2"/>
  </r>
  <r>
    <x v="0"/>
    <x v="7"/>
    <x v="76"/>
    <x v="76"/>
    <n v="2577.7299999999996"/>
    <s v="Export_CoGe"/>
    <x v="0"/>
    <s v="COSGS"/>
    <x v="4"/>
    <s v="COSTI"/>
    <m/>
    <s v="B.7)"/>
    <s v="7) per servizi"/>
    <x v="2"/>
  </r>
  <r>
    <x v="0"/>
    <x v="7"/>
    <x v="77"/>
    <x v="77"/>
    <n v="180"/>
    <s v="Export_CoGe"/>
    <x v="0"/>
    <s v="SERST"/>
    <x v="8"/>
    <s v="COSTI"/>
    <m/>
    <s v="B.7)"/>
    <s v="7) per servizi"/>
    <x v="2"/>
  </r>
  <r>
    <x v="0"/>
    <x v="7"/>
    <x v="79"/>
    <x v="79"/>
    <n v="4371.6000000000004"/>
    <s v="Export_CoGe"/>
    <x v="0"/>
    <s v="SERIN"/>
    <x v="6"/>
    <s v="PRD"/>
    <m/>
    <s v="B.7)"/>
    <s v="7) per servizi"/>
    <x v="0"/>
  </r>
  <r>
    <x v="0"/>
    <x v="7"/>
    <x v="83"/>
    <x v="83"/>
    <n v="777.7"/>
    <s v="Export_CoGe"/>
    <x v="0"/>
    <s v="SERST"/>
    <x v="8"/>
    <s v="COSTI"/>
    <m/>
    <s v="B.7)"/>
    <s v="7) per servizi"/>
    <x v="2"/>
  </r>
  <r>
    <x v="0"/>
    <x v="7"/>
    <x v="85"/>
    <x v="85"/>
    <n v="7331.5"/>
    <s v="Export_CoGe"/>
    <x v="0"/>
    <s v="SERIN"/>
    <x v="6"/>
    <s v="PRD"/>
    <m/>
    <s v="B.7)"/>
    <s v="7) per servizi"/>
    <x v="2"/>
  </r>
  <r>
    <x v="0"/>
    <x v="7"/>
    <x v="89"/>
    <x v="89"/>
    <n v="34007.51"/>
    <s v="Export_CoGe"/>
    <x v="0"/>
    <s v="SERST"/>
    <x v="8"/>
    <s v="COSTI"/>
    <m/>
    <s v="B.7)"/>
    <s v="7) per servizi"/>
    <x v="2"/>
  </r>
  <r>
    <x v="0"/>
    <x v="7"/>
    <x v="91"/>
    <x v="91"/>
    <n v="2606.64"/>
    <s v="Export_CoGe"/>
    <x v="0"/>
    <s v="SERST"/>
    <x v="8"/>
    <s v="COSTI"/>
    <m/>
    <s v="B.7)"/>
    <s v="7) per servizi"/>
    <x v="5"/>
  </r>
  <r>
    <x v="0"/>
    <x v="7"/>
    <x v="93"/>
    <x v="93"/>
    <n v="311.60000000000002"/>
    <s v="Export_CoGe"/>
    <x v="0"/>
    <s v="COSGS"/>
    <x v="4"/>
    <s v="COSTI"/>
    <m/>
    <s v="B.7)"/>
    <s v="7) per servizi"/>
    <x v="2"/>
  </r>
  <r>
    <x v="0"/>
    <x v="7"/>
    <x v="97"/>
    <x v="97"/>
    <n v="3938.77"/>
    <s v="Export_CoGe"/>
    <x v="0"/>
    <s v="SERST"/>
    <x v="8"/>
    <s v="COSTI"/>
    <m/>
    <s v="B.7)"/>
    <s v="7) per servizi"/>
    <x v="6"/>
  </r>
  <r>
    <x v="0"/>
    <x v="7"/>
    <x v="99"/>
    <x v="99"/>
    <n v="805.32999999999981"/>
    <s v="Export_CoGe"/>
    <x v="0"/>
    <s v="SERST"/>
    <x v="8"/>
    <s v="COSTI"/>
    <m/>
    <s v="B.7)"/>
    <s v="7) per servizi"/>
    <x v="6"/>
  </r>
  <r>
    <x v="0"/>
    <x v="7"/>
    <x v="100"/>
    <x v="100"/>
    <n v="10029.289999999999"/>
    <s v="Export_CoGe"/>
    <x v="0"/>
    <s v="COSGS"/>
    <x v="4"/>
    <s v="COSTI"/>
    <m/>
    <s v="B.7)"/>
    <s v="7) per servizi"/>
    <x v="2"/>
  </r>
  <r>
    <x v="0"/>
    <x v="7"/>
    <x v="102"/>
    <x v="102"/>
    <n v="7148"/>
    <s v="Export_CoGe"/>
    <x v="0"/>
    <s v="SERST"/>
    <x v="8"/>
    <s v="COSTI"/>
    <m/>
    <s v="B.7)"/>
    <s v="7) per servizi"/>
    <x v="6"/>
  </r>
  <r>
    <x v="0"/>
    <x v="7"/>
    <x v="103"/>
    <x v="103"/>
    <n v="6018"/>
    <s v="Export_CoGe"/>
    <x v="0"/>
    <s v="COSGS"/>
    <x v="4"/>
    <s v="COSTI"/>
    <m/>
    <s v="B.7)"/>
    <s v="7) per servizi"/>
    <x v="2"/>
  </r>
  <r>
    <x v="0"/>
    <x v="7"/>
    <x v="104"/>
    <x v="104"/>
    <n v="2893.94"/>
    <s v="Export_CoGe"/>
    <x v="0"/>
    <s v="COSGS"/>
    <x v="4"/>
    <s v="COSTI"/>
    <m/>
    <s v="B.7)"/>
    <s v="7) per servizi"/>
    <x v="5"/>
  </r>
  <r>
    <x v="0"/>
    <x v="7"/>
    <x v="106"/>
    <x v="106"/>
    <n v="1646.12"/>
    <s v="Export_CoGe"/>
    <x v="0"/>
    <s v="COSGS"/>
    <x v="4"/>
    <s v="COSTI"/>
    <m/>
    <s v="B.7)"/>
    <s v="7) per servizi"/>
    <x v="5"/>
  </r>
  <r>
    <x v="0"/>
    <x v="7"/>
    <x v="108"/>
    <x v="108"/>
    <n v="3405.18"/>
    <s v="Export_CoGe"/>
    <x v="0"/>
    <s v="COSGS"/>
    <x v="4"/>
    <s v="COSTI"/>
    <m/>
    <s v="B.7)"/>
    <s v="7) per servizi"/>
    <x v="5"/>
  </r>
  <r>
    <x v="0"/>
    <x v="7"/>
    <x v="110"/>
    <x v="110"/>
    <n v="8637.9499999999989"/>
    <s v="Export_CoGe"/>
    <x v="0"/>
    <s v="COSGS"/>
    <x v="4"/>
    <s v="COSTI"/>
    <m/>
    <s v="B.7)"/>
    <s v="7) per servizi"/>
    <x v="5"/>
  </r>
  <r>
    <x v="0"/>
    <x v="7"/>
    <x v="112"/>
    <x v="112"/>
    <n v="200"/>
    <s v="Export_CoGe"/>
    <x v="0"/>
    <s v="SERST"/>
    <x v="8"/>
    <s v="COSTI"/>
    <m/>
    <s v="B.7)"/>
    <s v="7) per servizi"/>
    <x v="2"/>
  </r>
  <r>
    <x v="0"/>
    <x v="7"/>
    <x v="299"/>
    <x v="299"/>
    <n v="3250.49"/>
    <s v="Export_CoGe"/>
    <x v="0"/>
    <s v="SERST"/>
    <x v="8"/>
    <s v="COSTI"/>
    <m/>
    <s v="B.7)"/>
    <s v="7) per servizi"/>
    <x v="6"/>
  </r>
  <r>
    <x v="0"/>
    <x v="7"/>
    <x v="347"/>
    <x v="346"/>
    <n v="3000"/>
    <s v="Export_CoGe"/>
    <x v="0"/>
    <s v="ONSTR"/>
    <x v="30"/>
    <s v="EXT"/>
    <m/>
    <s v="B.14)"/>
    <s v="14) oneri diversi di gestione"/>
    <x v="2"/>
  </r>
  <r>
    <x v="0"/>
    <x v="7"/>
    <x v="376"/>
    <x v="375"/>
    <n v="799.99"/>
    <s v="Export_CoGe"/>
    <x v="0"/>
    <s v="ONSTR"/>
    <x v="30"/>
    <s v="EXT"/>
    <m/>
    <s v="B.14)"/>
    <s v="14) oneri diversi di gestione"/>
    <x v="2"/>
  </r>
  <r>
    <x v="0"/>
    <x v="7"/>
    <x v="348"/>
    <x v="347"/>
    <n v="2606"/>
    <s v="Export_CoGe"/>
    <x v="0"/>
    <s v="SERST"/>
    <x v="8"/>
    <s v="COSTI"/>
    <m/>
    <s v="B.7)"/>
    <s v="7) per servizi"/>
    <x v="6"/>
  </r>
  <r>
    <x v="0"/>
    <x v="7"/>
    <x v="355"/>
    <x v="354"/>
    <n v="4050"/>
    <s v="Export_CoGe"/>
    <x v="0"/>
    <s v="SERST"/>
    <x v="8"/>
    <s v="COSTI"/>
    <m/>
    <s v="B.7)"/>
    <s v="7) per servizi"/>
    <x v="6"/>
  </r>
  <r>
    <x v="0"/>
    <x v="7"/>
    <x v="356"/>
    <x v="355"/>
    <n v="12548.46"/>
    <s v="Export_CoGe"/>
    <x v="0"/>
    <s v="SERST"/>
    <x v="8"/>
    <s v="COSTI"/>
    <m/>
    <s v="B.7)"/>
    <s v="7) per servizi"/>
    <x v="2"/>
  </r>
  <r>
    <x v="0"/>
    <x v="7"/>
    <x v="113"/>
    <x v="113"/>
    <n v="31369.57"/>
    <s v="Export_CoGe"/>
    <x v="0"/>
    <s v="SERIN"/>
    <x v="6"/>
    <s v="PRD"/>
    <m/>
    <s v="B.7)"/>
    <s v="7) per servizi"/>
    <x v="3"/>
  </r>
  <r>
    <x v="0"/>
    <x v="7"/>
    <x v="114"/>
    <x v="114"/>
    <n v="3392.5800000000008"/>
    <s v="Export_CoGe"/>
    <x v="0"/>
    <s v="SERIN"/>
    <x v="6"/>
    <s v="PRD"/>
    <m/>
    <s v="B.7)"/>
    <s v="7) per servizi"/>
    <x v="3"/>
  </r>
  <r>
    <x v="0"/>
    <x v="7"/>
    <x v="116"/>
    <x v="116"/>
    <n v="11121.5"/>
    <s v="Export_CoGe"/>
    <x v="0"/>
    <s v="SERST"/>
    <x v="8"/>
    <s v="COSTI"/>
    <m/>
    <s v="B.7)"/>
    <s v="7) per servizi"/>
    <x v="2"/>
  </r>
  <r>
    <x v="0"/>
    <x v="7"/>
    <x v="118"/>
    <x v="118"/>
    <n v="210"/>
    <s v="Export_CoGe"/>
    <x v="0"/>
    <s v="SERST"/>
    <x v="8"/>
    <s v="COSTI"/>
    <m/>
    <s v="B.7)"/>
    <s v="7) per servizi"/>
    <x v="2"/>
  </r>
  <r>
    <x v="0"/>
    <x v="7"/>
    <x v="119"/>
    <x v="119"/>
    <n v="5658.38"/>
    <s v="Export_CoGe"/>
    <x v="0"/>
    <s v="SERST"/>
    <x v="8"/>
    <s v="COSTI"/>
    <m/>
    <s v="B.7)"/>
    <s v="7) per servizi"/>
    <x v="2"/>
  </r>
  <r>
    <x v="0"/>
    <x v="7"/>
    <x v="121"/>
    <x v="121"/>
    <n v="521.41"/>
    <s v="Export_CoGe"/>
    <x v="0"/>
    <s v="SERST"/>
    <x v="8"/>
    <s v="COSTI"/>
    <m/>
    <s v="B.7)"/>
    <s v="7) per servizi"/>
    <x v="2"/>
  </r>
  <r>
    <x v="0"/>
    <x v="7"/>
    <x v="360"/>
    <x v="359"/>
    <n v="86.78"/>
    <s v="Export_CoGe"/>
    <x v="0"/>
    <s v="SERST"/>
    <x v="8"/>
    <s v="COSTI"/>
    <m/>
    <s v="B.7)"/>
    <s v="7) per servizi"/>
    <x v="2"/>
  </r>
  <r>
    <x v="0"/>
    <x v="7"/>
    <x v="357"/>
    <x v="356"/>
    <n v="1385.9800000000002"/>
    <s v="Export_CoGe"/>
    <x v="0"/>
    <s v="ONSTR"/>
    <x v="30"/>
    <s v="EXT"/>
    <m/>
    <s v="B.14)"/>
    <s v="14) oneri diversi di gestione"/>
    <x v="2"/>
  </r>
  <r>
    <x v="0"/>
    <x v="7"/>
    <x v="123"/>
    <x v="123"/>
    <n v="2463.1"/>
    <s v="Export_CoGe"/>
    <x v="0"/>
    <s v="SERST"/>
    <x v="8"/>
    <s v="COSTI"/>
    <m/>
    <s v="B.7)"/>
    <s v="7) per servizi"/>
    <x v="2"/>
  </r>
  <r>
    <x v="0"/>
    <x v="7"/>
    <x v="125"/>
    <x v="125"/>
    <n v="1099.0599999999995"/>
    <s v="Export_CoGe"/>
    <x v="0"/>
    <s v="SERST"/>
    <x v="8"/>
    <s v="COSTI"/>
    <m/>
    <s v="B.7)"/>
    <s v="7) per servizi"/>
    <x v="6"/>
  </r>
  <r>
    <x v="0"/>
    <x v="7"/>
    <x v="127"/>
    <x v="127"/>
    <n v="10322.039999999948"/>
    <s v="Export_CoGe"/>
    <x v="0"/>
    <s v="SERST"/>
    <x v="8"/>
    <s v="COSTI"/>
    <m/>
    <s v="B.7)"/>
    <s v="7) per servizi"/>
    <x v="4"/>
  </r>
  <r>
    <x v="0"/>
    <x v="7"/>
    <x v="129"/>
    <x v="129"/>
    <n v="2"/>
    <s v="Export_CoGe"/>
    <x v="0"/>
    <s v="COSGS"/>
    <x v="4"/>
    <s v="COSTI"/>
    <m/>
    <s v="B.7)"/>
    <s v="7) per servizi"/>
    <x v="2"/>
  </r>
  <r>
    <x v="0"/>
    <x v="7"/>
    <x v="301"/>
    <x v="301"/>
    <n v="1390.9099999999999"/>
    <s v="Export_CoGe"/>
    <x v="0"/>
    <s v="COSGS"/>
    <x v="4"/>
    <s v="COSTI"/>
    <m/>
    <s v="B.7)"/>
    <s v="7) per servizi"/>
    <x v="2"/>
  </r>
  <r>
    <x v="0"/>
    <x v="7"/>
    <x v="131"/>
    <x v="131"/>
    <n v="102.15999999999909"/>
    <s v="Export_CoGe"/>
    <x v="0"/>
    <s v="COSGS"/>
    <x v="4"/>
    <s v="COSTI"/>
    <m/>
    <s v="B.7)"/>
    <s v="7) per servizi"/>
    <x v="2"/>
  </r>
  <r>
    <x v="0"/>
    <x v="7"/>
    <x v="133"/>
    <x v="133"/>
    <n v="1669.6200000000001"/>
    <s v="Export_CoGe"/>
    <x v="0"/>
    <s v="SERST"/>
    <x v="8"/>
    <s v="COSTI"/>
    <m/>
    <s v="B.7)"/>
    <s v="7) per servizi"/>
    <x v="4"/>
  </r>
  <r>
    <x v="0"/>
    <x v="7"/>
    <x v="136"/>
    <x v="136"/>
    <n v="1415.1100000000001"/>
    <s v="Export_CoGe"/>
    <x v="0"/>
    <s v="SERST"/>
    <x v="8"/>
    <s v="COSTI"/>
    <m/>
    <s v="B.7)"/>
    <s v="7) per servizi"/>
    <x v="2"/>
  </r>
  <r>
    <x v="0"/>
    <x v="7"/>
    <x v="377"/>
    <x v="376"/>
    <n v="2134.83"/>
    <s v="Export_CoGe"/>
    <x v="0"/>
    <s v="COSGS"/>
    <x v="4"/>
    <s v="COSTI"/>
    <m/>
    <s v="B.7)"/>
    <s v="7) per servizi"/>
    <x v="2"/>
  </r>
  <r>
    <x v="0"/>
    <x v="7"/>
    <x v="361"/>
    <x v="360"/>
    <n v="12200.98"/>
    <s v="Export_CoGe"/>
    <x v="0"/>
    <s v="SERST"/>
    <x v="8"/>
    <s v="COSTI"/>
    <m/>
    <s v="B.7)"/>
    <s v="7) per servizi"/>
    <x v="6"/>
  </r>
  <r>
    <x v="0"/>
    <x v="7"/>
    <x v="362"/>
    <x v="361"/>
    <n v="3115"/>
    <s v="Export_CoGe"/>
    <x v="0"/>
    <s v="SERST"/>
    <x v="8"/>
    <s v="COSTI"/>
    <s v="CONSGRANT"/>
    <s v="B.7)"/>
    <s v="7) per servizi"/>
    <x v="8"/>
  </r>
  <r>
    <x v="0"/>
    <x v="7"/>
    <x v="363"/>
    <x v="362"/>
    <n v="12540.59"/>
    <s v="Export_CoGe"/>
    <x v="0"/>
    <s v="SERST"/>
    <x v="8"/>
    <s v="COSTI"/>
    <m/>
    <s v="B.7)"/>
    <s v="7) per servizi"/>
    <x v="2"/>
  </r>
  <r>
    <x v="0"/>
    <x v="7"/>
    <x v="358"/>
    <x v="357"/>
    <n v="1978.67"/>
    <s v="Export_CoGe"/>
    <x v="0"/>
    <s v="SERST"/>
    <x v="8"/>
    <s v="COSTI"/>
    <s v="SPESGRANT"/>
    <s v="B.7)"/>
    <s v="7) per servizi"/>
    <x v="6"/>
  </r>
  <r>
    <x v="0"/>
    <x v="7"/>
    <x v="137"/>
    <x v="137"/>
    <n v="430.05"/>
    <s v="Export_CoGe"/>
    <x v="0"/>
    <s v="AFFIT"/>
    <x v="17"/>
    <s v="AFF"/>
    <m/>
    <s v="B.8)"/>
    <s v="8) per godimento di beni di terzi"/>
    <x v="2"/>
  </r>
  <r>
    <x v="0"/>
    <x v="7"/>
    <x v="138"/>
    <x v="138"/>
    <n v="6000"/>
    <s v="Export_CoGe"/>
    <x v="0"/>
    <s v="AFFIT"/>
    <x v="17"/>
    <s v="AFF"/>
    <m/>
    <s v="B.8)"/>
    <s v="8) per godimento di beni di terzi"/>
    <x v="2"/>
  </r>
  <r>
    <x v="0"/>
    <x v="7"/>
    <x v="139"/>
    <x v="139"/>
    <n v="19195"/>
    <s v="Export_CoGe"/>
    <x v="0"/>
    <s v="AFFIT"/>
    <x v="17"/>
    <s v="AFF"/>
    <m/>
    <s v="B.8)"/>
    <s v="8) per godimento di beni di terzi"/>
    <x v="2"/>
  </r>
  <r>
    <x v="0"/>
    <x v="7"/>
    <x v="140"/>
    <x v="140"/>
    <n v="600"/>
    <s v="Export_CoGe"/>
    <x v="0"/>
    <s v="AFFIT"/>
    <x v="17"/>
    <s v="AFF"/>
    <m/>
    <s v="B.8)"/>
    <s v="8) per godimento di beni di terzi"/>
    <x v="2"/>
  </r>
  <r>
    <x v="0"/>
    <x v="7"/>
    <x v="141"/>
    <x v="141"/>
    <n v="3228"/>
    <s v="Export_CoGe"/>
    <x v="0"/>
    <s v="AFFIT"/>
    <x v="17"/>
    <s v="AFF"/>
    <m/>
    <s v="B.8)"/>
    <s v="8) per godimento di beni di terzi"/>
    <x v="2"/>
  </r>
  <r>
    <x v="0"/>
    <x v="7"/>
    <x v="142"/>
    <x v="142"/>
    <n v="15113.880000000001"/>
    <s v="Export_CoGe"/>
    <x v="0"/>
    <s v="AFFIT"/>
    <x v="17"/>
    <s v="AFF"/>
    <m/>
    <s v="B.8)"/>
    <s v="8) per godimento di beni di terzi"/>
    <x v="2"/>
  </r>
  <r>
    <x v="0"/>
    <x v="7"/>
    <x v="143"/>
    <x v="143"/>
    <n v="600"/>
    <s v="Export_CoGe"/>
    <x v="0"/>
    <s v="AFFIT"/>
    <x v="17"/>
    <s v="AFF"/>
    <m/>
    <s v="B.8)"/>
    <s v="8) per godimento di beni di terzi"/>
    <x v="2"/>
  </r>
  <r>
    <x v="0"/>
    <x v="7"/>
    <x v="144"/>
    <x v="144"/>
    <n v="17758.52"/>
    <s v="Export_CoGe"/>
    <x v="0"/>
    <s v="AFFIT"/>
    <x v="17"/>
    <s v="AFF"/>
    <m/>
    <s v="B.8)"/>
    <s v="8) per godimento di beni di terzi"/>
    <x v="2"/>
  </r>
  <r>
    <x v="0"/>
    <x v="7"/>
    <x v="146"/>
    <x v="146"/>
    <n v="9270"/>
    <s v="Export_CoGe"/>
    <x v="0"/>
    <s v="AFFIT"/>
    <x v="17"/>
    <s v="AFF"/>
    <m/>
    <s v="B.8)"/>
    <s v="8) per godimento di beni di terzi"/>
    <x v="2"/>
  </r>
  <r>
    <x v="0"/>
    <x v="7"/>
    <x v="148"/>
    <x v="148"/>
    <n v="4741.46"/>
    <s v="Export_CoGe"/>
    <x v="0"/>
    <s v="AFFIT"/>
    <x v="17"/>
    <s v="AFF"/>
    <m/>
    <s v="B.8)"/>
    <s v="8) per godimento di beni di terzi"/>
    <x v="2"/>
  </r>
  <r>
    <x v="0"/>
    <x v="7"/>
    <x v="150"/>
    <x v="150"/>
    <n v="20835.96"/>
    <s v="Export_CoGe"/>
    <x v="0"/>
    <s v="AFFIT"/>
    <x v="17"/>
    <s v="AFF"/>
    <m/>
    <s v="B.8)"/>
    <s v="8) per godimento di beni di terzi"/>
    <x v="2"/>
  </r>
  <r>
    <x v="0"/>
    <x v="7"/>
    <x v="364"/>
    <x v="363"/>
    <n v="9246"/>
    <s v="Export_CoGe"/>
    <x v="0"/>
    <s v="AFFIT"/>
    <x v="17"/>
    <s v="AFF"/>
    <m/>
    <s v="B.8)"/>
    <s v="8) per godimento di beni di terzi"/>
    <x v="2"/>
  </r>
  <r>
    <x v="0"/>
    <x v="7"/>
    <x v="152"/>
    <x v="152"/>
    <n v="30000"/>
    <s v="Export_CoGe"/>
    <x v="0"/>
    <s v="COSGS"/>
    <x v="4"/>
    <s v="COSTI"/>
    <m/>
    <s v="B.8)"/>
    <s v="8) per godimento di beni di terzi"/>
    <x v="2"/>
  </r>
  <r>
    <x v="0"/>
    <x v="7"/>
    <x v="155"/>
    <x v="155"/>
    <n v="13205.17"/>
    <s v="Export_CoGe"/>
    <x v="0"/>
    <s v="COSGS"/>
    <x v="4"/>
    <s v="COSTI"/>
    <m/>
    <s v="B.8)"/>
    <s v="8) per godimento di beni di terzi"/>
    <x v="2"/>
  </r>
  <r>
    <x v="0"/>
    <x v="7"/>
    <x v="156"/>
    <x v="156"/>
    <n v="4484.8"/>
    <s v="Export_CoGe"/>
    <x v="0"/>
    <s v="COSGS"/>
    <x v="4"/>
    <s v="COSTI"/>
    <m/>
    <s v="B.8)"/>
    <s v="8) per godimento di beni di terzi"/>
    <x v="2"/>
  </r>
  <r>
    <x v="0"/>
    <x v="7"/>
    <x v="198"/>
    <x v="198"/>
    <n v="222855.5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7"/>
    <x v="203"/>
    <x v="203"/>
    <n v="3060.35"/>
    <s v="Export_CoGe"/>
    <x v="0"/>
    <s v="COSGS"/>
    <x v="4"/>
    <s v="COSTI"/>
    <m/>
    <s v="B.14)"/>
    <s v="14) oneri diversi di gestione"/>
    <x v="2"/>
  </r>
  <r>
    <x v="0"/>
    <x v="7"/>
    <x v="204"/>
    <x v="204"/>
    <n v="820"/>
    <s v="Export_CoGe"/>
    <x v="0"/>
    <s v="COSGS"/>
    <x v="4"/>
    <s v="COSTI"/>
    <m/>
    <s v="B.14)"/>
    <s v="14) oneri diversi di gestione"/>
    <x v="2"/>
  </r>
  <r>
    <x v="0"/>
    <x v="7"/>
    <x v="206"/>
    <x v="206"/>
    <n v="2"/>
    <s v="Export_CoGe"/>
    <x v="0"/>
    <s v="COSGS"/>
    <x v="4"/>
    <s v="COSTI"/>
    <m/>
    <s v="B.14)"/>
    <s v="14) oneri diversi di gestione"/>
    <x v="2"/>
  </r>
  <r>
    <x v="0"/>
    <x v="7"/>
    <x v="208"/>
    <x v="208"/>
    <n v="1176.8499999999999"/>
    <s v="Export_CoGe"/>
    <x v="0"/>
    <s v="COSGS"/>
    <x v="4"/>
    <s v="COSTI"/>
    <m/>
    <s v="B.14)"/>
    <s v="14) oneri diversi di gestione"/>
    <x v="2"/>
  </r>
  <r>
    <x v="0"/>
    <x v="7"/>
    <x v="209"/>
    <x v="209"/>
    <n v="5740"/>
    <s v="Export_CoGe"/>
    <x v="0"/>
    <s v="COSGS"/>
    <x v="4"/>
    <s v="COSTI"/>
    <m/>
    <s v="B.14)"/>
    <s v="14) oneri diversi di gestione"/>
    <x v="2"/>
  </r>
  <r>
    <x v="0"/>
    <x v="7"/>
    <x v="211"/>
    <x v="211"/>
    <n v="244"/>
    <s v="Export_CoGe"/>
    <x v="0"/>
    <s v="COSGS"/>
    <x v="4"/>
    <s v="COSTI"/>
    <m/>
    <s v="B.14)"/>
    <s v="14) oneri diversi di gestione"/>
    <x v="2"/>
  </r>
  <r>
    <x v="0"/>
    <x v="7"/>
    <x v="369"/>
    <x v="368"/>
    <n v="55.97"/>
    <s v="Export_CoGe"/>
    <x v="0"/>
    <s v="COSGS"/>
    <x v="4"/>
    <s v="COSTI"/>
    <m/>
    <s v="B.14)"/>
    <s v="14) oneri diversi di gestione"/>
    <x v="2"/>
  </r>
  <r>
    <x v="0"/>
    <x v="7"/>
    <x v="213"/>
    <x v="213"/>
    <n v="2032.8"/>
    <s v="Export_CoGe"/>
    <x v="0"/>
    <s v="COSGS"/>
    <x v="4"/>
    <s v="COSTI"/>
    <m/>
    <s v="B.14)"/>
    <s v="14) oneri diversi di gestione"/>
    <x v="2"/>
  </r>
  <r>
    <x v="0"/>
    <x v="7"/>
    <x v="217"/>
    <x v="217"/>
    <n v="1300.5700000000004"/>
    <s v="Export_CoGe"/>
    <x v="0"/>
    <s v="ONSTR"/>
    <x v="30"/>
    <s v="EXT"/>
    <m/>
    <s v="B.14)"/>
    <s v="14) oneri diversi di gestione"/>
    <x v="2"/>
  </r>
  <r>
    <x v="0"/>
    <x v="7"/>
    <x v="218"/>
    <x v="218"/>
    <n v="649.0300000000002"/>
    <s v="Export_CoGe"/>
    <x v="0"/>
    <s v="COSGS"/>
    <x v="4"/>
    <s v="COSTI"/>
    <m/>
    <s v="B.14)"/>
    <s v="14) oneri diversi di gestione"/>
    <x v="2"/>
  </r>
  <r>
    <x v="0"/>
    <x v="7"/>
    <x v="219"/>
    <x v="219"/>
    <n v="4322.25"/>
    <s v="Export_CoGe"/>
    <x v="0"/>
    <s v="COSGS"/>
    <x v="4"/>
    <s v="COSTI"/>
    <m/>
    <s v="B.14)"/>
    <s v="14) oneri diversi di gestione"/>
    <x v="2"/>
  </r>
  <r>
    <x v="0"/>
    <x v="7"/>
    <x v="223"/>
    <x v="223"/>
    <n v="19.87999999999397"/>
    <s v="Export_CoGe"/>
    <x v="0"/>
    <s v="COSGS"/>
    <x v="4"/>
    <s v="COSTI"/>
    <m/>
    <s v="B.14)"/>
    <s v="14) oneri diversi di gestione"/>
    <x v="2"/>
  </r>
  <r>
    <x v="0"/>
    <x v="7"/>
    <x v="225"/>
    <x v="225"/>
    <n v="4.1999999999977096"/>
    <s v="Export_CoGe"/>
    <x v="0"/>
    <s v="COSGS"/>
    <x v="4"/>
    <s v="COSTI"/>
    <m/>
    <s v="B.14)"/>
    <s v="14) oneri diversi di gestione"/>
    <x v="2"/>
  </r>
  <r>
    <x v="0"/>
    <x v="7"/>
    <x v="226"/>
    <x v="226"/>
    <n v="2735.7999999999952"/>
    <s v="Export_CoGe"/>
    <x v="0"/>
    <s v="ONSTR"/>
    <x v="30"/>
    <s v="EXT"/>
    <m/>
    <s v="B.14)"/>
    <s v="14) oneri diversi di gestione"/>
    <x v="2"/>
  </r>
  <r>
    <x v="0"/>
    <x v="7"/>
    <x v="306"/>
    <x v="306"/>
    <n v="527.34000000000219"/>
    <s v="Export_CoGe"/>
    <x v="0"/>
    <s v="COSGS"/>
    <x v="4"/>
    <s v="COSTI"/>
    <m/>
    <s v="B.14)"/>
    <s v="14) oneri diversi di gestione"/>
    <x v="4"/>
  </r>
  <r>
    <x v="0"/>
    <x v="7"/>
    <x v="370"/>
    <x v="369"/>
    <n v="7880"/>
    <s v="Export_CoGe"/>
    <x v="0"/>
    <s v="ONSTR"/>
    <x v="30"/>
    <s v="EXT"/>
    <m/>
    <s v="B.14)"/>
    <s v="14) oneri diversi di gestione"/>
    <x v="7"/>
  </r>
  <r>
    <x v="0"/>
    <x v="7"/>
    <x v="371"/>
    <x v="370"/>
    <n v="254.4"/>
    <s v="Export_CoGe"/>
    <x v="0"/>
    <s v="COSGS"/>
    <x v="4"/>
    <s v="COSTI"/>
    <m/>
    <s v="B.14)"/>
    <s v="14) oneri diversi di gestione"/>
    <x v="2"/>
  </r>
  <r>
    <x v="0"/>
    <x v="7"/>
    <x v="381"/>
    <x v="380"/>
    <n v="3341.41"/>
    <s v="Export_CoGe"/>
    <x v="0"/>
    <s v="ONFIN"/>
    <x v="32"/>
    <s v="FIN"/>
    <m/>
    <s v="C.17)"/>
    <s v="17) interessi e altri oneri finanziari"/>
    <x v="7"/>
  </r>
  <r>
    <x v="0"/>
    <x v="7"/>
    <x v="231"/>
    <x v="231"/>
    <n v="8051.9500000000007"/>
    <s v="Export_CoGe"/>
    <x v="0"/>
    <s v="ONFIN"/>
    <x v="32"/>
    <s v="FIN"/>
    <m/>
    <s v="C.17)"/>
    <s v="17) interessi e altri oneri finanziari"/>
    <x v="7"/>
  </r>
  <r>
    <x v="0"/>
    <x v="7"/>
    <x v="233"/>
    <x v="233"/>
    <n v="5599.9800000000005"/>
    <s v="Export_CoGe"/>
    <x v="0"/>
    <s v="ONFIN"/>
    <x v="32"/>
    <s v="FIN"/>
    <m/>
    <s v="C.17)"/>
    <s v="17) interessi e altri oneri finanziari"/>
    <x v="7"/>
  </r>
  <r>
    <x v="0"/>
    <x v="7"/>
    <x v="235"/>
    <x v="235"/>
    <n v="930.88"/>
    <s v="Export_CoGe"/>
    <x v="0"/>
    <s v="ONFIN"/>
    <x v="32"/>
    <s v="FIN"/>
    <m/>
    <s v="C.17)"/>
    <s v="17) interessi e altri oneri finanziari"/>
    <x v="7"/>
  </r>
  <r>
    <x v="0"/>
    <x v="7"/>
    <x v="349"/>
    <x v="348"/>
    <n v="6806.85"/>
    <s v="Export_CoGe"/>
    <x v="0"/>
    <s v="ONFIN"/>
    <x v="32"/>
    <s v="FIN"/>
    <m/>
    <s v="C.17)"/>
    <s v="17) interessi e altri oneri finanziari"/>
    <x v="7"/>
  </r>
  <r>
    <x v="0"/>
    <x v="7"/>
    <x v="378"/>
    <x v="377"/>
    <n v="11.17"/>
    <s v="Export_CoGe"/>
    <x v="0"/>
    <s v="ONFIN"/>
    <x v="32"/>
    <s v="FIN"/>
    <m/>
    <s v="C.17)"/>
    <s v="17) interessi e altri oneri finanziari"/>
    <x v="7"/>
  </r>
  <r>
    <x v="0"/>
    <x v="7"/>
    <x v="236"/>
    <x v="236"/>
    <n v="7.2"/>
    <s v="Export_CoGe"/>
    <x v="0"/>
    <s v="ONFIN"/>
    <x v="32"/>
    <s v="FIN"/>
    <m/>
    <s v="C.17)"/>
    <s v="17) interessi e altri oneri finanziari"/>
    <x v="7"/>
  </r>
  <r>
    <x v="0"/>
    <x v="7"/>
    <x v="237"/>
    <x v="237"/>
    <n v="5735.9499999999989"/>
    <s v="Export_CoGe"/>
    <x v="0"/>
    <s v="ONFIN"/>
    <x v="32"/>
    <s v="FIN"/>
    <m/>
    <s v="C.17)"/>
    <s v="17) interessi e altri oneri finanziari"/>
    <x v="7"/>
  </r>
  <r>
    <x v="0"/>
    <x v="7"/>
    <x v="238"/>
    <x v="238"/>
    <n v="5920.25"/>
    <s v="Export_CoGe"/>
    <x v="0"/>
    <s v="RICOP"/>
    <x v="33"/>
    <s v="RIC"/>
    <m/>
    <s v="A.1)"/>
    <s v="1) ricavi delle vendite e delle prestazioni"/>
    <x v="6"/>
  </r>
  <r>
    <x v="0"/>
    <x v="7"/>
    <x v="239"/>
    <x v="239"/>
    <n v="-2185302.73"/>
    <s v="Export_CoGe"/>
    <x v="0"/>
    <s v="RICOP"/>
    <x v="33"/>
    <s v="RIC"/>
    <m/>
    <s v="A.1)"/>
    <s v="1) ricavi delle vendite e delle prestazioni"/>
    <x v="5"/>
  </r>
  <r>
    <x v="0"/>
    <x v="7"/>
    <x v="241"/>
    <x v="241"/>
    <n v="-134202.60999999999"/>
    <s v="Export_CoGe"/>
    <x v="0"/>
    <s v="RICOP"/>
    <x v="33"/>
    <s v="RIC"/>
    <m/>
    <s v="A.1)"/>
    <s v="1) ricavi delle vendite e delle prestazioni"/>
    <x v="5"/>
  </r>
  <r>
    <x v="0"/>
    <x v="7"/>
    <x v="243"/>
    <x v="243"/>
    <n v="-128432.11999999994"/>
    <s v="Export_CoGe"/>
    <x v="0"/>
    <s v="RICOP"/>
    <x v="33"/>
    <s v="RIC"/>
    <m/>
    <s v="A.1)"/>
    <s v="1) ricavi delle vendite e delle prestazioni"/>
    <x v="6"/>
  </r>
  <r>
    <x v="0"/>
    <x v="7"/>
    <x v="244"/>
    <x v="244"/>
    <n v="-3535.3899999999981"/>
    <s v="Export_CoGe"/>
    <x v="0"/>
    <s v="RICOP"/>
    <x v="33"/>
    <s v="RIC"/>
    <m/>
    <s v="A.1)"/>
    <s v="1) ricavi delle vendite e delle prestazioni"/>
    <x v="6"/>
  </r>
  <r>
    <x v="0"/>
    <x v="7"/>
    <x v="245"/>
    <x v="245"/>
    <n v="-96141.839999999982"/>
    <s v="Export_CoGe"/>
    <x v="0"/>
    <s v="RICOP"/>
    <x v="33"/>
    <s v="RIC"/>
    <m/>
    <s v="A.1)"/>
    <s v="1) ricavi delle vendite e delle prestazioni"/>
    <x v="7"/>
  </r>
  <r>
    <x v="0"/>
    <x v="7"/>
    <x v="350"/>
    <x v="349"/>
    <n v="-268586.33999999997"/>
    <s v="Export_CoGe"/>
    <x v="0"/>
    <s v="RICOP"/>
    <x v="33"/>
    <s v="RIC"/>
    <m/>
    <s v="A.1)"/>
    <s v="1) ricavi delle vendite e delle prestazioni"/>
    <x v="5"/>
  </r>
  <r>
    <x v="0"/>
    <x v="7"/>
    <x v="372"/>
    <x v="371"/>
    <n v="-18019.05"/>
    <s v="Export_CoGe"/>
    <x v="0"/>
    <s v="RICOP"/>
    <x v="33"/>
    <s v="RIC"/>
    <m/>
    <s v="A.1)"/>
    <s v="1) ricavi delle vendite e delle prestazioni"/>
    <x v="6"/>
  </r>
  <r>
    <x v="0"/>
    <x v="7"/>
    <x v="246"/>
    <x v="246"/>
    <n v="-386.89999999999964"/>
    <s v="Export_CoGe"/>
    <x v="0"/>
    <s v="RICOP"/>
    <x v="33"/>
    <s v="RIC"/>
    <m/>
    <s v="A.1)"/>
    <s v="1) ricavi delle vendite e delle prestazioni"/>
    <x v="6"/>
  </r>
  <r>
    <x v="0"/>
    <x v="7"/>
    <x v="247"/>
    <x v="247"/>
    <n v="-56129.020000000004"/>
    <s v="Export_CoGe"/>
    <x v="0"/>
    <s v="ONSTR"/>
    <x v="30"/>
    <s v="EXT"/>
    <m/>
    <s v="B.14)"/>
    <s v="14) oneri diversi di gestione"/>
    <x v="2"/>
  </r>
  <r>
    <x v="0"/>
    <x v="7"/>
    <x v="249"/>
    <x v="249"/>
    <n v="-255483.9"/>
    <s v="Export_CoGe"/>
    <x v="0"/>
    <s v="ALTRI"/>
    <x v="34"/>
    <s v="ALTRI"/>
    <m/>
    <s v="A.1)"/>
    <s v="1) ricavi delle vendite e delle prestazioni"/>
    <x v="7"/>
  </r>
  <r>
    <x v="0"/>
    <x v="7"/>
    <x v="250"/>
    <x v="250"/>
    <n v="-869718.59000000032"/>
    <s v="Export_CoGe"/>
    <x v="0"/>
    <s v="CORR"/>
    <x v="35"/>
    <s v="CORR"/>
    <m/>
    <s v="A.1)"/>
    <s v="1) ricavi delle vendite e delle prestazioni"/>
    <x v="6"/>
  </r>
  <r>
    <x v="0"/>
    <x v="7"/>
    <x v="257"/>
    <x v="257"/>
    <n v="-0.03"/>
    <s v="Export_CoGe"/>
    <x v="0"/>
    <s v="ALTRI"/>
    <x v="34"/>
    <s v="ALTRI"/>
    <m/>
    <s v="A.5)"/>
    <s v="5) altri ricavi e proventi, con separata indicazione dei contributi in conto esercizio"/>
    <x v="2"/>
  </r>
  <r>
    <x v="0"/>
    <x v="7"/>
    <x v="259"/>
    <x v="259"/>
    <n v="-10.840000000000298"/>
    <s v="Export_CoGe"/>
    <x v="0"/>
    <s v="ALTRI"/>
    <x v="34"/>
    <s v="ALTRI"/>
    <m/>
    <s v="A.5)"/>
    <s v="5) altri ricavi e proventi, con separata indicazione dei contributi in conto esercizio"/>
    <x v="2"/>
  </r>
  <r>
    <x v="0"/>
    <x v="7"/>
    <x v="382"/>
    <x v="381"/>
    <n v="-15.08"/>
    <s v="Export_CoGe"/>
    <x v="0"/>
    <s v="ALTRI"/>
    <x v="34"/>
    <s v="ALTRI"/>
    <m/>
    <s v="A.5)"/>
    <s v="5) altri ricavi e proventi, con separata indicazione dei contributi in conto esercizio"/>
    <x v="2"/>
  </r>
  <r>
    <x v="0"/>
    <x v="7"/>
    <x v="260"/>
    <x v="260"/>
    <n v="-155.74"/>
    <s v="Export_CoGe"/>
    <x v="0"/>
    <s v="ALTRI"/>
    <x v="34"/>
    <s v="ALTRI"/>
    <m/>
    <s v="A.5)"/>
    <s v="5) altri ricavi e proventi, con separata indicazione dei contributi in conto esercizio"/>
    <x v="2"/>
  </r>
  <r>
    <x v="0"/>
    <x v="7"/>
    <x v="309"/>
    <x v="309"/>
    <n v="-3681.2799999999997"/>
    <s v="Export_CoGe"/>
    <x v="0"/>
    <s v="ALTRI"/>
    <x v="34"/>
    <s v="ALTRI"/>
    <m/>
    <s v="A.5)"/>
    <s v="5) altri ricavi e proventi, con separata indicazione dei contributi in conto esercizio"/>
    <x v="2"/>
  </r>
  <r>
    <x v="0"/>
    <x v="7"/>
    <x v="266"/>
    <x v="266"/>
    <n v="-4292.37"/>
    <s v="Export_CoGe"/>
    <x v="0"/>
    <s v="ONSTR"/>
    <x v="30"/>
    <s v="EXT"/>
    <m/>
    <s v="A.5)"/>
    <s v="5) altri ricavi e proventi, con separata indicazione dei contributi in conto esercizio"/>
    <x v="2"/>
  </r>
  <r>
    <x v="0"/>
    <x v="7"/>
    <x v="267"/>
    <x v="267"/>
    <n v="-63.55"/>
    <s v="Export_CoGe"/>
    <x v="0"/>
    <s v="ALTRI"/>
    <x v="34"/>
    <s v="ALTRI"/>
    <m/>
    <s v="A.5)"/>
    <s v="5) altri ricavi e proventi, con separata indicazione dei contributi in conto esercizio"/>
    <x v="8"/>
  </r>
  <r>
    <x v="0"/>
    <x v="7"/>
    <x v="311"/>
    <x v="311"/>
    <n v="-191371.83000000002"/>
    <s v="Export_CoGe"/>
    <x v="0"/>
    <s v="ACQDI"/>
    <x v="0"/>
    <s v="ACQ"/>
    <m/>
    <s v="A.5)"/>
    <s v="5) altri ricavi e proventi, con separata indicazione dei contributi in conto esercizio"/>
    <x v="2"/>
  </r>
  <r>
    <x v="0"/>
    <x v="7"/>
    <x v="379"/>
    <x v="378"/>
    <n v="-20"/>
    <s v="Export_CoGe"/>
    <x v="0"/>
    <s v="ONFIN"/>
    <x v="32"/>
    <s v="FIN"/>
    <m/>
    <s v="C.16)"/>
    <s v="16) altri proventi finanziari"/>
    <x v="7"/>
  </r>
  <r>
    <x v="0"/>
    <x v="7"/>
    <x v="276"/>
    <x v="276"/>
    <n v="-105.25999999999999"/>
    <s v="Export_CoGe"/>
    <x v="0"/>
    <s v="ONFIN"/>
    <x v="32"/>
    <s v="FIN"/>
    <m/>
    <s v="C.16)"/>
    <s v="16) altri proventi finanziari"/>
    <x v="4"/>
  </r>
  <r>
    <x v="0"/>
    <x v="7"/>
    <x v="2"/>
    <x v="2"/>
    <n v="10000"/>
    <s v="Export_CoGe"/>
    <x v="1"/>
    <s v="23.I.IMM"/>
    <x v="1"/>
    <s v="IMM"/>
    <m/>
    <s v="23.I.IMM"/>
    <s v="Immobilizzazioni Immateriali"/>
    <x v="1"/>
  </r>
  <r>
    <x v="0"/>
    <x v="7"/>
    <x v="4"/>
    <x v="4"/>
    <n v="6343"/>
    <s v="Export_CoGe"/>
    <x v="1"/>
    <s v="23.I.IMM"/>
    <x v="1"/>
    <s v="IMM"/>
    <m/>
    <s v="23.I.IMM"/>
    <s v="Immobilizzazioni Immateriali"/>
    <x v="1"/>
  </r>
  <r>
    <x v="0"/>
    <x v="7"/>
    <x v="6"/>
    <x v="6"/>
    <n v="57925"/>
    <s v="Export_CoGe"/>
    <x v="1"/>
    <s v="23.I.IMM"/>
    <x v="1"/>
    <s v="IMM"/>
    <m/>
    <s v="23.I.IMM"/>
    <s v="Immobilizzazioni Immateriali"/>
    <x v="1"/>
  </r>
  <r>
    <x v="0"/>
    <x v="7"/>
    <x v="8"/>
    <x v="8"/>
    <n v="100000"/>
    <s v="Export_CoGe"/>
    <x v="1"/>
    <s v="23.I.IMM"/>
    <x v="1"/>
    <s v="IMM"/>
    <m/>
    <s v="23.I.IMM"/>
    <s v="Immobilizzazioni Immateriali"/>
    <x v="1"/>
  </r>
  <r>
    <x v="0"/>
    <x v="7"/>
    <x v="10"/>
    <x v="10"/>
    <n v="168277.53"/>
    <s v="Export_CoGe"/>
    <x v="1"/>
    <s v="23.I.IMM"/>
    <x v="1"/>
    <s v="IMM"/>
    <m/>
    <s v="23.I.IMM"/>
    <s v="Immobilizzazioni Immateriali"/>
    <x v="1"/>
  </r>
  <r>
    <x v="0"/>
    <x v="7"/>
    <x v="12"/>
    <x v="12"/>
    <n v="87545.25"/>
    <s v="Export_CoGe"/>
    <x v="1"/>
    <s v="24.I.MAT"/>
    <x v="3"/>
    <s v="MAT"/>
    <m/>
    <s v="24.I.MAT"/>
    <s v="Immobilizzazioni Materiali"/>
    <x v="1"/>
  </r>
  <r>
    <x v="0"/>
    <x v="7"/>
    <x v="14"/>
    <x v="14"/>
    <n v="693957.03"/>
    <s v="Export_CoGe"/>
    <x v="1"/>
    <s v="24.I.MAT"/>
    <x v="3"/>
    <s v="MAT"/>
    <m/>
    <s v="24.I.MAT"/>
    <s v="Immobilizzazioni Materiali"/>
    <x v="1"/>
  </r>
  <r>
    <x v="0"/>
    <x v="7"/>
    <x v="16"/>
    <x v="16"/>
    <n v="104261.51"/>
    <s v="Export_CoGe"/>
    <x v="1"/>
    <s v="24.I.MAT"/>
    <x v="3"/>
    <s v="MAT"/>
    <m/>
    <s v="24.I.MAT"/>
    <s v="Immobilizzazioni Materiali"/>
    <x v="1"/>
  </r>
  <r>
    <x v="0"/>
    <x v="7"/>
    <x v="18"/>
    <x v="18"/>
    <n v="204582.74"/>
    <s v="Export_CoGe"/>
    <x v="1"/>
    <s v="24.I.MAT"/>
    <x v="3"/>
    <s v="MAT"/>
    <m/>
    <s v="24.I.MAT"/>
    <s v="Immobilizzazioni Materiali"/>
    <x v="1"/>
  </r>
  <r>
    <x v="0"/>
    <x v="7"/>
    <x v="21"/>
    <x v="21"/>
    <n v="229871.05000000002"/>
    <s v="Export_CoGe"/>
    <x v="1"/>
    <s v="24.I.MAT"/>
    <x v="3"/>
    <s v="MAT"/>
    <m/>
    <s v="24.I.MAT"/>
    <s v="Immobilizzazioni Materiali"/>
    <x v="1"/>
  </r>
  <r>
    <x v="0"/>
    <x v="7"/>
    <x v="24"/>
    <x v="24"/>
    <n v="76799.930000000008"/>
    <s v="Export_CoGe"/>
    <x v="1"/>
    <s v="24.I.MAT"/>
    <x v="3"/>
    <s v="MAT"/>
    <m/>
    <s v="24.I.MAT"/>
    <s v="Immobilizzazioni Materiali"/>
    <x v="1"/>
  </r>
  <r>
    <x v="0"/>
    <x v="7"/>
    <x v="26"/>
    <x v="26"/>
    <n v="16409.09"/>
    <s v="Export_CoGe"/>
    <x v="1"/>
    <s v="24.I.MAT"/>
    <x v="3"/>
    <s v="MAT"/>
    <m/>
    <s v="24.I.MAT"/>
    <s v="Immobilizzazioni Materiali"/>
    <x v="1"/>
  </r>
  <r>
    <x v="0"/>
    <x v="7"/>
    <x v="28"/>
    <x v="28"/>
    <n v="94542.99"/>
    <s v="Export_CoGe"/>
    <x v="1"/>
    <s v="24.I.MAT"/>
    <x v="3"/>
    <s v="MAT"/>
    <m/>
    <s v="24.I.MAT"/>
    <s v="Immobilizzazioni Materiali"/>
    <x v="1"/>
  </r>
  <r>
    <x v="0"/>
    <x v="7"/>
    <x v="30"/>
    <x v="30"/>
    <n v="2625"/>
    <s v="Export_CoGe"/>
    <x v="1"/>
    <s v="24.I.MAT"/>
    <x v="3"/>
    <s v="MAT"/>
    <m/>
    <s v="24.I.MAT"/>
    <s v="Immobilizzazioni Materiali"/>
    <x v="1"/>
  </r>
  <r>
    <x v="0"/>
    <x v="7"/>
    <x v="36"/>
    <x v="36"/>
    <n v="340"/>
    <s v="Export_CoGe"/>
    <x v="1"/>
    <s v="25.I.FIN"/>
    <x v="7"/>
    <s v="IFIN"/>
    <m/>
    <s v="25.I.FIN"/>
    <s v="Immobilizzazioni Finanziarie"/>
    <x v="1"/>
  </r>
  <r>
    <x v="0"/>
    <x v="7"/>
    <x v="38"/>
    <x v="38"/>
    <n v="2500"/>
    <s v="Export_CoGe"/>
    <x v="1"/>
    <s v="25.I.FIN"/>
    <x v="7"/>
    <s v="IFIN"/>
    <m/>
    <s v="25.I.FIN"/>
    <s v="Immobilizzazioni Finanziarie"/>
    <x v="1"/>
  </r>
  <r>
    <x v="0"/>
    <x v="7"/>
    <x v="40"/>
    <x v="40"/>
    <n v="250"/>
    <s v="Export_CoGe"/>
    <x v="1"/>
    <s v="25.I.FIN"/>
    <x v="7"/>
    <s v="IFIN"/>
    <m/>
    <s v="25.I.FIN"/>
    <s v="Immobilizzazioni Finanziarie"/>
    <x v="1"/>
  </r>
  <r>
    <x v="0"/>
    <x v="7"/>
    <x v="317"/>
    <x v="317"/>
    <n v="997500"/>
    <s v="Export_CoGe"/>
    <x v="1"/>
    <s v="25.I.FIN"/>
    <x v="7"/>
    <s v="IFIN"/>
    <m/>
    <s v="25.I.FIN"/>
    <s v="Immobilizzazioni Finanziarie"/>
    <x v="1"/>
  </r>
  <r>
    <x v="0"/>
    <x v="7"/>
    <x v="318"/>
    <x v="318"/>
    <n v="5870.22"/>
    <s v="Export_CoGe"/>
    <x v="1"/>
    <s v="25.I.FIN"/>
    <x v="7"/>
    <s v="IFIN"/>
    <m/>
    <s v="25.I.FIN"/>
    <s v="Immobilizzazioni Finanziarie"/>
    <x v="1"/>
  </r>
  <r>
    <x v="0"/>
    <x v="7"/>
    <x v="351"/>
    <x v="350"/>
    <n v="146905.12"/>
    <s v="Export_CoGe"/>
    <x v="1"/>
    <s v="25.I.FIN"/>
    <x v="7"/>
    <s v="IFIN"/>
    <m/>
    <s v="25.I.FIN"/>
    <s v="Immobilizzazioni Finanziarie"/>
    <x v="1"/>
  </r>
  <r>
    <x v="0"/>
    <x v="7"/>
    <x v="45"/>
    <x v="45"/>
    <n v="153350"/>
    <s v="Export_CoGe"/>
    <x v="1"/>
    <s v="26.MAG"/>
    <x v="9"/>
    <s v="MAG"/>
    <m/>
    <s v="26.MAG"/>
    <s v="Rimanenze"/>
    <x v="1"/>
  </r>
  <r>
    <x v="0"/>
    <x v="7"/>
    <x v="49"/>
    <x v="49"/>
    <n v="1112968"/>
    <s v="Export_CoGe"/>
    <x v="1"/>
    <s v="26.MAG"/>
    <x v="9"/>
    <s v="MAG"/>
    <m/>
    <s v="26.MAG"/>
    <s v="Rimanenze"/>
    <x v="1"/>
  </r>
  <r>
    <x v="0"/>
    <x v="7"/>
    <x v="51"/>
    <x v="51"/>
    <n v="727864.28999999235"/>
    <s v="Export_CoGe"/>
    <x v="1"/>
    <s v="27.CLI"/>
    <x v="10"/>
    <s v="CLI"/>
    <m/>
    <s v="27.CLI"/>
    <s v="Crediti Commerciali"/>
    <x v="1"/>
  </r>
  <r>
    <x v="0"/>
    <x v="7"/>
    <x v="53"/>
    <x v="53"/>
    <n v="17818.120000000024"/>
    <s v="Export_CoGe"/>
    <x v="1"/>
    <s v="27.CLI"/>
    <x v="10"/>
    <s v="CLI"/>
    <m/>
    <s v="27.CLI"/>
    <s v="Crediti Commerciali"/>
    <x v="1"/>
  </r>
  <r>
    <x v="0"/>
    <x v="7"/>
    <x v="55"/>
    <x v="55"/>
    <n v="2379.9999999999418"/>
    <s v="Export_CoGe"/>
    <x v="1"/>
    <s v="27.CLI"/>
    <x v="10"/>
    <s v="CLI"/>
    <m/>
    <s v="27.CLI"/>
    <s v="Crediti Commerciali"/>
    <x v="1"/>
  </r>
  <r>
    <x v="0"/>
    <x v="7"/>
    <x v="61"/>
    <x v="61"/>
    <n v="193.35"/>
    <s v="Export_CoGe"/>
    <x v="1"/>
    <s v="31.PTN"/>
    <x v="12"/>
    <s v="PTN"/>
    <m/>
    <s v="31.PTN"/>
    <s v="Crediti Tributari"/>
    <x v="1"/>
  </r>
  <r>
    <x v="0"/>
    <x v="7"/>
    <x v="319"/>
    <x v="319"/>
    <n v="109597.23999999999"/>
    <s v="Export_CoGe"/>
    <x v="1"/>
    <s v="31.PTN"/>
    <x v="12"/>
    <s v="PTN"/>
    <m/>
    <s v="31.PTN"/>
    <s v="Crediti Tributari"/>
    <x v="1"/>
  </r>
  <r>
    <x v="0"/>
    <x v="7"/>
    <x v="67"/>
    <x v="67"/>
    <n v="652.31999999999834"/>
    <s v="Export_CoGe"/>
    <x v="1"/>
    <s v="31.PTN"/>
    <x v="12"/>
    <s v="PTN"/>
    <m/>
    <s v="31.PTN"/>
    <s v="Crediti Tributari"/>
    <x v="1"/>
  </r>
  <r>
    <x v="0"/>
    <x v="7"/>
    <x v="72"/>
    <x v="72"/>
    <n v="20097.71"/>
    <s v="Export_CoGe"/>
    <x v="1"/>
    <s v="31.PTN"/>
    <x v="12"/>
    <s v="PTN"/>
    <m/>
    <s v="31.PTN"/>
    <s v="Crediti Tributari"/>
    <x v="1"/>
  </r>
  <r>
    <x v="0"/>
    <x v="7"/>
    <x v="320"/>
    <x v="320"/>
    <n v="2378"/>
    <s v="Export_CoGe"/>
    <x v="1"/>
    <s v="31.PTN"/>
    <x v="12"/>
    <s v="PTN"/>
    <m/>
    <s v="31.PTN"/>
    <s v="Crediti Tributari"/>
    <x v="1"/>
  </r>
  <r>
    <x v="0"/>
    <x v="7"/>
    <x v="78"/>
    <x v="78"/>
    <n v="11106.780000000012"/>
    <s v="Export_CoGe"/>
    <x v="1"/>
    <s v="29.AC"/>
    <x v="11"/>
    <s v="FOR"/>
    <m/>
    <s v="28.FOR"/>
    <s v="Altri Crediti"/>
    <x v="1"/>
  </r>
  <r>
    <x v="0"/>
    <x v="7"/>
    <x v="80"/>
    <x v="80"/>
    <n v="2796.9300000000658"/>
    <s v="Export_CoGe"/>
    <x v="1"/>
    <s v="29.AC"/>
    <x v="11"/>
    <s v="AC"/>
    <m/>
    <s v="29.AC"/>
    <s v="Altri Crediti"/>
    <x v="1"/>
  </r>
  <r>
    <x v="0"/>
    <x v="7"/>
    <x v="84"/>
    <x v="84"/>
    <n v="57657"/>
    <s v="Export_CoGe"/>
    <x v="1"/>
    <s v="29.AC"/>
    <x v="11"/>
    <s v="AC"/>
    <m/>
    <s v="29.AC"/>
    <s v="Altri Crediti"/>
    <x v="1"/>
  </r>
  <r>
    <x v="0"/>
    <x v="7"/>
    <x v="88"/>
    <x v="88"/>
    <n v="342.37000000002962"/>
    <s v="Export_CoGe"/>
    <x v="1"/>
    <s v="30.AD"/>
    <x v="13"/>
    <s v="AD"/>
    <m/>
    <s v="30.AD"/>
    <s v="Altri Crediti"/>
    <x v="1"/>
  </r>
  <r>
    <x v="0"/>
    <x v="7"/>
    <x v="90"/>
    <x v="90"/>
    <n v="1455.0300000000134"/>
    <s v="Export_CoGe"/>
    <x v="1"/>
    <s v="29.AC"/>
    <x v="11"/>
    <s v="AC"/>
    <m/>
    <s v="29.AC"/>
    <s v="Altri Crediti"/>
    <x v="1"/>
  </r>
  <r>
    <x v="0"/>
    <x v="7"/>
    <x v="92"/>
    <x v="92"/>
    <n v="44956.770000000004"/>
    <s v="Export_CoGe"/>
    <x v="1"/>
    <s v="29.AC"/>
    <x v="11"/>
    <s v="AC"/>
    <m/>
    <s v="29.AC"/>
    <s v="Altri Crediti"/>
    <x v="1"/>
  </r>
  <r>
    <x v="0"/>
    <x v="7"/>
    <x v="96"/>
    <x v="96"/>
    <n v="256.87999999999818"/>
    <s v="Export_CoGe"/>
    <x v="1"/>
    <s v="29.AC"/>
    <x v="11"/>
    <s v="AC"/>
    <m/>
    <s v="29.AC"/>
    <s v="Altri Crediti"/>
    <x v="1"/>
  </r>
  <r>
    <x v="0"/>
    <x v="7"/>
    <x v="98"/>
    <x v="98"/>
    <n v="53.55"/>
    <s v="Export_CoGe"/>
    <x v="1"/>
    <s v="29.AC"/>
    <x v="11"/>
    <s v="AC"/>
    <m/>
    <s v="29.AC"/>
    <s v="Altri Crediti"/>
    <x v="1"/>
  </r>
  <r>
    <x v="0"/>
    <x v="7"/>
    <x v="321"/>
    <x v="321"/>
    <n v="1091.8000000000002"/>
    <s v="Export_CoGe"/>
    <x v="1"/>
    <s v="29.AC"/>
    <x v="11"/>
    <s v="AC"/>
    <m/>
    <s v="29.AC"/>
    <s v="Altri Crediti"/>
    <x v="1"/>
  </r>
  <r>
    <x v="0"/>
    <x v="7"/>
    <x v="322"/>
    <x v="322"/>
    <n v="77.849999999999994"/>
    <s v="Export_CoGe"/>
    <x v="1"/>
    <s v="29.AC"/>
    <x v="11"/>
    <s v="AC"/>
    <m/>
    <s v="29.AC"/>
    <s v="Altri Crediti"/>
    <x v="1"/>
  </r>
  <r>
    <x v="0"/>
    <x v="7"/>
    <x v="107"/>
    <x v="107"/>
    <n v="1119.9999999999986"/>
    <s v="Export_CoGe"/>
    <x v="1"/>
    <s v="29.AC"/>
    <x v="11"/>
    <s v="AC"/>
    <m/>
    <s v="29.AC"/>
    <s v="Ratei/Risconti Attivi"/>
    <x v="1"/>
  </r>
  <r>
    <x v="0"/>
    <x v="7"/>
    <x v="109"/>
    <x v="109"/>
    <n v="7477.2300000000005"/>
    <s v="Export_CoGe"/>
    <x v="1"/>
    <s v="36.LIQ"/>
    <x v="15"/>
    <s v="BREVE "/>
    <m/>
    <s v="36.LIQ"/>
    <s v="Debiti a Breve (Liquidità)"/>
    <x v="1"/>
  </r>
  <r>
    <x v="0"/>
    <x v="7"/>
    <x v="323"/>
    <x v="323"/>
    <n v="2854.9749999995402"/>
    <s v="Export_CoGe"/>
    <x v="1"/>
    <s v="36.LIQ"/>
    <x v="15"/>
    <s v="BREVE "/>
    <m/>
    <s v="36.LIQ"/>
    <s v="Debiti a Breve (Liquidità)"/>
    <x v="1"/>
  </r>
  <r>
    <x v="0"/>
    <x v="7"/>
    <x v="324"/>
    <x v="324"/>
    <n v="3717.96"/>
    <s v="Export_CoGe"/>
    <x v="1"/>
    <s v="36.LIQ"/>
    <x v="15"/>
    <s v="BREVE "/>
    <m/>
    <s v="36.LIQ"/>
    <s v="Debiti a Breve (Liquidità)"/>
    <x v="1"/>
  </r>
  <r>
    <x v="0"/>
    <x v="7"/>
    <x v="117"/>
    <x v="117"/>
    <n v="603280.00000000547"/>
    <s v="Export_CoGe"/>
    <x v="1"/>
    <s v="36.LIQ"/>
    <x v="15"/>
    <s v="BREVE "/>
    <m/>
    <s v="36.LIQ"/>
    <s v="Debiti a Breve (Liquidità)"/>
    <x v="1"/>
  </r>
  <r>
    <x v="0"/>
    <x v="7"/>
    <x v="325"/>
    <x v="199"/>
    <n v="463570.05999999994"/>
    <s v="Export_CoGe"/>
    <x v="1"/>
    <s v="36.LIQ"/>
    <x v="15"/>
    <s v="BREVE "/>
    <m/>
    <s v="36.LIQ"/>
    <s v="Debiti a Breve (Liquidità)"/>
    <x v="1"/>
  </r>
  <r>
    <x v="0"/>
    <x v="7"/>
    <x v="122"/>
    <x v="122"/>
    <n v="103.4100000000069"/>
    <s v="Export_CoGe"/>
    <x v="1"/>
    <s v="36.LIQ"/>
    <x v="15"/>
    <s v="BREVE "/>
    <m/>
    <s v="36.LIQ"/>
    <s v="Debiti a Breve (Liquidità)"/>
    <x v="1"/>
  </r>
  <r>
    <x v="0"/>
    <x v="7"/>
    <x v="124"/>
    <x v="124"/>
    <n v="102773.58"/>
    <s v="Export_CoGe"/>
    <x v="1"/>
    <s v="36.LIQ"/>
    <x v="15"/>
    <s v="BREVE "/>
    <m/>
    <s v="36.LIQ"/>
    <s v="Debiti a Breve (Liquidità)"/>
    <x v="1"/>
  </r>
  <r>
    <x v="0"/>
    <x v="7"/>
    <x v="126"/>
    <x v="126"/>
    <n v="489555.24000000267"/>
    <s v="Export_CoGe"/>
    <x v="1"/>
    <s v="36.LIQ"/>
    <x v="15"/>
    <s v="BREVE "/>
    <m/>
    <s v="36.LIQ"/>
    <s v="Debiti a Breve (Liquidità)"/>
    <x v="1"/>
  </r>
  <r>
    <x v="0"/>
    <x v="7"/>
    <x v="128"/>
    <x v="128"/>
    <n v="108988.65000000001"/>
    <s v="Export_CoGe"/>
    <x v="1"/>
    <s v="36.LIQ"/>
    <x v="15"/>
    <s v="BREVE "/>
    <m/>
    <s v="36.LIQ"/>
    <s v="Debiti a Breve (Liquidità)"/>
    <x v="1"/>
  </r>
  <r>
    <x v="0"/>
    <x v="7"/>
    <x v="130"/>
    <x v="130"/>
    <n v="194700.14000000031"/>
    <s v="Export_CoGe"/>
    <x v="1"/>
    <s v="36.LIQ"/>
    <x v="15"/>
    <s v="BREVE "/>
    <m/>
    <s v="36.LIQ"/>
    <s v="Debiti a Breve (Liquidità)"/>
    <x v="1"/>
  </r>
  <r>
    <x v="0"/>
    <x v="7"/>
    <x v="132"/>
    <x v="132"/>
    <n v="51706.169999999991"/>
    <s v="Export_CoGe"/>
    <x v="1"/>
    <s v="36.LIQ"/>
    <x v="15"/>
    <s v="BREVE "/>
    <m/>
    <s v="36.LIQ"/>
    <s v="Debiti a Breve (Liquidità)"/>
    <x v="1"/>
  </r>
  <r>
    <x v="0"/>
    <x v="7"/>
    <x v="326"/>
    <x v="325"/>
    <n v="233375.53000000006"/>
    <s v="Export_CoGe"/>
    <x v="1"/>
    <s v="36.LIQ"/>
    <x v="15"/>
    <s v="BREVE "/>
    <m/>
    <s v="36.LIQ"/>
    <s v="Debiti a Breve (Liquidità)"/>
    <x v="1"/>
  </r>
  <r>
    <x v="0"/>
    <x v="7"/>
    <x v="327"/>
    <x v="326"/>
    <n v="35390.000000000007"/>
    <s v="Export_CoGe"/>
    <x v="1"/>
    <s v="36.LIQ"/>
    <x v="15"/>
    <s v="BREVE "/>
    <m/>
    <s v="36.LIQ"/>
    <s v="Debiti a Breve (Liquidità)"/>
    <x v="1"/>
  </r>
  <r>
    <x v="0"/>
    <x v="7"/>
    <x v="359"/>
    <x v="358"/>
    <n v="128205.11999999998"/>
    <s v="Export_CoGe"/>
    <x v="1"/>
    <s v="36.LIQ"/>
    <x v="15"/>
    <s v="BREVE "/>
    <m/>
    <s v="36.LIQ"/>
    <s v="Debiti a Breve (Liquidità)"/>
    <x v="1"/>
  </r>
  <r>
    <x v="0"/>
    <x v="7"/>
    <x v="365"/>
    <x v="364"/>
    <n v="13760.79"/>
    <s v="Export_CoGe"/>
    <x v="1"/>
    <s v="36.LIQ"/>
    <x v="15"/>
    <s v="BREVE "/>
    <m/>
    <s v="36.LIQ"/>
    <s v="Debiti a Breve (Liquidità)"/>
    <x v="1"/>
  </r>
  <r>
    <x v="0"/>
    <x v="7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7"/>
    <x v="329"/>
    <x v="328"/>
    <n v="3000000"/>
    <s v="Export_CoGe"/>
    <x v="1"/>
    <s v="36.LIQ"/>
    <x v="15"/>
    <s v="BREVE "/>
    <m/>
    <s v="36.LIQ"/>
    <s v="Debiti a Breve (Liquidità)"/>
    <x v="1"/>
  </r>
  <r>
    <x v="0"/>
    <x v="7"/>
    <x v="353"/>
    <x v="352"/>
    <n v="4.9999979892163537E-3"/>
    <s v="Export_CoGe"/>
    <x v="1"/>
    <s v="35.RIS"/>
    <x v="19"/>
    <s v="PN"/>
    <m/>
    <s v="35.RIS"/>
    <s v="Altre Riserve"/>
    <x v="1"/>
  </r>
  <r>
    <x v="0"/>
    <x v="7"/>
    <x v="145"/>
    <x v="145"/>
    <n v="-7549.9999999999982"/>
    <s v="Export_CoGe"/>
    <x v="1"/>
    <s v="34.CS"/>
    <x v="18"/>
    <s v="PN"/>
    <m/>
    <s v="34.CS"/>
    <s v="Capitale "/>
    <x v="1"/>
  </r>
  <r>
    <x v="0"/>
    <x v="7"/>
    <x v="147"/>
    <x v="147"/>
    <n v="-100000"/>
    <s v="Export_CoGe"/>
    <x v="1"/>
    <s v="34.CS"/>
    <x v="18"/>
    <s v="PN"/>
    <m/>
    <s v="34.CS"/>
    <s v="Capitale "/>
    <x v="1"/>
  </r>
  <r>
    <x v="0"/>
    <x v="7"/>
    <x v="149"/>
    <x v="149"/>
    <n v="-800000"/>
    <s v="Export_CoGe"/>
    <x v="1"/>
    <s v="34.CS"/>
    <x v="18"/>
    <s v="PN"/>
    <m/>
    <s v="34.CS"/>
    <s v="Capitale "/>
    <x v="1"/>
  </r>
  <r>
    <x v="0"/>
    <x v="7"/>
    <x v="151"/>
    <x v="151"/>
    <n v="-62928.91"/>
    <s v="Export_CoGe"/>
    <x v="1"/>
    <s v="35.RIS"/>
    <x v="19"/>
    <s v="PN"/>
    <m/>
    <s v="35.RIS"/>
    <s v="Riserva Legale"/>
    <x v="1"/>
  </r>
  <r>
    <x v="0"/>
    <x v="7"/>
    <x v="330"/>
    <x v="329"/>
    <n v="-129334.12"/>
    <s v="Export_CoGe"/>
    <x v="1"/>
    <s v="35.RIS"/>
    <x v="19"/>
    <s v="PN"/>
    <m/>
    <s v="35.RIS_bis"/>
    <s v="VII - Riserva per operaz. di copertura dei flussi finanz. attesi"/>
    <x v="1"/>
  </r>
  <r>
    <x v="0"/>
    <x v="7"/>
    <x v="154"/>
    <x v="154"/>
    <n v="-86282.830000000016"/>
    <s v="Export_CoGe"/>
    <x v="1"/>
    <s v="35.RIS"/>
    <x v="19"/>
    <s v="PN"/>
    <m/>
    <s v="35.RIS"/>
    <s v="Altre Riserve"/>
    <x v="1"/>
  </r>
  <r>
    <x v="0"/>
    <x v="7"/>
    <x v="157"/>
    <x v="157"/>
    <n v="-83370.91"/>
    <s v="Export_CoGe"/>
    <x v="1"/>
    <s v="23.I.MATFON"/>
    <x v="20"/>
    <s v="MAT"/>
    <m/>
    <s v="23.I.MATFON"/>
    <s v="Immobilizzazioni Materiali"/>
    <x v="1"/>
  </r>
  <r>
    <x v="0"/>
    <x v="7"/>
    <x v="158"/>
    <x v="158"/>
    <n v="-187948.01"/>
    <s v="Export_CoGe"/>
    <x v="1"/>
    <s v="23.I.MATFON"/>
    <x v="20"/>
    <s v="MAT"/>
    <m/>
    <s v="23.I.MATFON"/>
    <s v="Immobilizzazioni Materiali"/>
    <x v="1"/>
  </r>
  <r>
    <x v="0"/>
    <x v="7"/>
    <x v="159"/>
    <x v="159"/>
    <n v="-95239.54"/>
    <s v="Export_CoGe"/>
    <x v="1"/>
    <s v="23.I.MATFON"/>
    <x v="20"/>
    <s v="MAT"/>
    <m/>
    <s v="23.I.MATFON"/>
    <s v="Immobilizzazioni Materiali"/>
    <x v="1"/>
  </r>
  <r>
    <x v="0"/>
    <x v="7"/>
    <x v="160"/>
    <x v="160"/>
    <n v="-917.25"/>
    <s v="Export_CoGe"/>
    <x v="1"/>
    <s v="23.I.MATFON"/>
    <x v="20"/>
    <s v="MAT"/>
    <m/>
    <s v="23.I.MATFON"/>
    <s v="Immobilizzazioni Materiali"/>
    <x v="1"/>
  </r>
  <r>
    <x v="0"/>
    <x v="7"/>
    <x v="161"/>
    <x v="161"/>
    <n v="-40340.58"/>
    <s v="Export_CoGe"/>
    <x v="1"/>
    <s v="23.I.MATFON"/>
    <x v="20"/>
    <s v="MAT"/>
    <m/>
    <s v="23.I.MATFON"/>
    <s v="Immobilizzazioni Materiali"/>
    <x v="1"/>
  </r>
  <r>
    <x v="0"/>
    <x v="7"/>
    <x v="162"/>
    <x v="162"/>
    <n v="-14767.59"/>
    <s v="Export_CoGe"/>
    <x v="1"/>
    <s v="23.I.MATFON"/>
    <x v="20"/>
    <s v="MAT"/>
    <m/>
    <s v="23.I.MATFON"/>
    <s v="Immobilizzazioni Materiali"/>
    <x v="1"/>
  </r>
  <r>
    <x v="0"/>
    <x v="7"/>
    <x v="163"/>
    <x v="163"/>
    <n v="-25739.86"/>
    <s v="Export_CoGe"/>
    <x v="1"/>
    <s v="23.I.MATFON"/>
    <x v="20"/>
    <s v="MAT"/>
    <m/>
    <s v="23.I.MATFON"/>
    <s v="Immobilizzazioni Materiali"/>
    <x v="1"/>
  </r>
  <r>
    <x v="0"/>
    <x v="7"/>
    <x v="164"/>
    <x v="164"/>
    <n v="-6081.13"/>
    <s v="Export_CoGe"/>
    <x v="1"/>
    <s v="23.I.MATFON"/>
    <x v="20"/>
    <s v="MAT"/>
    <m/>
    <s v="23.I.MATFON"/>
    <s v="Immobilizzazioni Materiali"/>
    <x v="1"/>
  </r>
  <r>
    <x v="0"/>
    <x v="7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7"/>
    <x v="166"/>
    <x v="166"/>
    <n v="-30000"/>
    <s v="Export_CoGe"/>
    <x v="1"/>
    <s v="23.I.IMMFON"/>
    <x v="21"/>
    <s v="IMM"/>
    <m/>
    <s v="23.I.IMMFON"/>
    <s v="Immobilizzazioni Immateriali"/>
    <x v="1"/>
  </r>
  <r>
    <x v="0"/>
    <x v="7"/>
    <x v="167"/>
    <x v="167"/>
    <n v="-2743"/>
    <s v="Export_CoGe"/>
    <x v="1"/>
    <s v="23.I.IMMFON"/>
    <x v="21"/>
    <s v="IMM"/>
    <m/>
    <s v="23.I.IMMFON"/>
    <s v="Immobilizzazioni Immateriali"/>
    <x v="1"/>
  </r>
  <r>
    <x v="0"/>
    <x v="7"/>
    <x v="168"/>
    <x v="168"/>
    <n v="-97540.050000000017"/>
    <s v="Export_CoGe"/>
    <x v="1"/>
    <s v="23.I.IMMFON"/>
    <x v="21"/>
    <s v="IMM"/>
    <m/>
    <s v="23.I.IMMFON"/>
    <s v="Immobilizzazioni Immateriali"/>
    <x v="1"/>
  </r>
  <r>
    <x v="0"/>
    <x v="7"/>
    <x v="169"/>
    <x v="169"/>
    <n v="-34985"/>
    <s v="Export_CoGe"/>
    <x v="1"/>
    <s v="23.I.IMMFON"/>
    <x v="21"/>
    <s v="IMM"/>
    <m/>
    <s v="23.I.IMMFON"/>
    <s v="Immobilizzazioni Immateriali"/>
    <x v="1"/>
  </r>
  <r>
    <x v="0"/>
    <x v="7"/>
    <x v="170"/>
    <x v="170"/>
    <n v="-2450900"/>
    <s v="Export_CoGe"/>
    <x v="1"/>
    <s v="33.PROV"/>
    <x v="22"/>
    <s v="PROV"/>
    <m/>
    <s v="33.PROV"/>
    <s v="Altri Fondi "/>
    <x v="1"/>
  </r>
  <r>
    <x v="0"/>
    <x v="7"/>
    <x v="331"/>
    <x v="330"/>
    <n v="-56800.83"/>
    <s v="Export_CoGe"/>
    <x v="1"/>
    <s v="33.PROV"/>
    <x v="22"/>
    <s v="PROV"/>
    <m/>
    <s v="33.PROV"/>
    <s v="Altri Fondi "/>
    <x v="1"/>
  </r>
  <r>
    <x v="0"/>
    <x v="7"/>
    <x v="332"/>
    <x v="331"/>
    <n v="-27000"/>
    <s v="Export_CoGe"/>
    <x v="1"/>
    <s v="33.PROV"/>
    <x v="22"/>
    <s v="PROV"/>
    <m/>
    <s v="33.PROV"/>
    <s v="Altri Fondi "/>
    <x v="1"/>
  </r>
  <r>
    <x v="0"/>
    <x v="7"/>
    <x v="333"/>
    <x v="332"/>
    <n v="-630595"/>
    <s v="Export_CoGe"/>
    <x v="1"/>
    <s v="26.MAG"/>
    <x v="9"/>
    <s v="MAG"/>
    <m/>
    <s v="26.MAG"/>
    <s v="Rimanenze"/>
    <x v="1"/>
  </r>
  <r>
    <x v="0"/>
    <x v="7"/>
    <x v="334"/>
    <x v="333"/>
    <n v="-17571"/>
    <s v="Export_CoGe"/>
    <x v="1"/>
    <s v="33.PROV"/>
    <x v="22"/>
    <s v="PROV"/>
    <m/>
    <s v="33.PROV"/>
    <s v="Altri Fondi "/>
    <x v="1"/>
  </r>
  <r>
    <x v="0"/>
    <x v="7"/>
    <x v="172"/>
    <x v="172"/>
    <n v="-124492.89"/>
    <s v="Export_CoGe"/>
    <x v="1"/>
    <s v="38.TFR"/>
    <x v="23"/>
    <s v="TFR"/>
    <m/>
    <s v="38.TFR"/>
    <s v="Fondo TFR"/>
    <x v="1"/>
  </r>
  <r>
    <x v="0"/>
    <x v="7"/>
    <x v="173"/>
    <x v="173"/>
    <n v="-280416.02"/>
    <s v="Export_CoGe"/>
    <x v="1"/>
    <s v="38.TFR"/>
    <x v="23"/>
    <s v="TFR"/>
    <m/>
    <s v="38.TFR"/>
    <s v="Fondo TFR"/>
    <x v="1"/>
  </r>
  <r>
    <x v="0"/>
    <x v="7"/>
    <x v="174"/>
    <x v="174"/>
    <n v="-41832.44"/>
    <s v="Export_CoGe"/>
    <x v="1"/>
    <s v="38.TFR"/>
    <x v="23"/>
    <s v="TFR"/>
    <m/>
    <s v="38.TFR"/>
    <s v="Fondo TFR"/>
    <x v="1"/>
  </r>
  <r>
    <x v="0"/>
    <x v="7"/>
    <x v="175"/>
    <x v="175"/>
    <n v="-2737.0299999999943"/>
    <s v="Export_CoGe"/>
    <x v="1"/>
    <s v="38.TFR"/>
    <x v="23"/>
    <s v="TFR"/>
    <m/>
    <s v="38.TFR"/>
    <s v="Fondo TFR"/>
    <x v="1"/>
  </r>
  <r>
    <x v="0"/>
    <x v="7"/>
    <x v="177"/>
    <x v="177"/>
    <n v="-115236"/>
    <s v="Export_CoGe"/>
    <x v="1"/>
    <s v="27.CLI"/>
    <x v="10"/>
    <s v="CLI"/>
    <m/>
    <s v="27.CLI"/>
    <s v="Crediti Commerciali"/>
    <x v="1"/>
  </r>
  <r>
    <x v="0"/>
    <x v="7"/>
    <x v="383"/>
    <x v="382"/>
    <n v="-5"/>
    <s v="Export_CoGe"/>
    <x v="1"/>
    <s v="36.LIQ"/>
    <x v="15"/>
    <s v="BREVE "/>
    <m/>
    <s v="36.LIQ"/>
    <s v="Debiti a Breve (Liquidità)"/>
    <x v="1"/>
  </r>
  <r>
    <x v="0"/>
    <x v="7"/>
    <x v="181"/>
    <x v="181"/>
    <n v="-52516.690000000031"/>
    <s v="Export_CoGe"/>
    <x v="1"/>
    <s v="37.DFIN"/>
    <x v="25"/>
    <s v="LUNGO"/>
    <m/>
    <s v="37.DFIN"/>
    <s v="Debiti Finanziari (MLT)"/>
    <x v="1"/>
  </r>
  <r>
    <x v="0"/>
    <x v="7"/>
    <x v="183"/>
    <x v="183"/>
    <n v="-201770.86"/>
    <s v="Export_CoGe"/>
    <x v="1"/>
    <s v="37.DFIN"/>
    <x v="25"/>
    <s v="LUNGO"/>
    <m/>
    <s v="37.DFIN"/>
    <s v="Debiti Finanziari (MLT)"/>
    <x v="1"/>
  </r>
  <r>
    <x v="0"/>
    <x v="7"/>
    <x v="189"/>
    <x v="189"/>
    <n v="-700000"/>
    <s v="Export_CoGe"/>
    <x v="1"/>
    <s v="37.DFIN"/>
    <x v="25"/>
    <s v="LUNGO"/>
    <m/>
    <s v="37.DFIN"/>
    <s v="Debiti Finanziari (MLT)"/>
    <x v="1"/>
  </r>
  <r>
    <x v="0"/>
    <x v="7"/>
    <x v="193"/>
    <x v="193"/>
    <n v="-229288.33000000002"/>
    <s v="Export_CoGe"/>
    <x v="1"/>
    <s v="37.DFIN"/>
    <x v="25"/>
    <s v="LUNGO"/>
    <m/>
    <s v="37.DFIN"/>
    <s v="Debiti Finanziari (MLT)"/>
    <x v="1"/>
  </r>
  <r>
    <x v="0"/>
    <x v="7"/>
    <x v="195"/>
    <x v="195"/>
    <n v="-88829.020000000019"/>
    <s v="Export_CoGe"/>
    <x v="1"/>
    <s v="37.DFIN"/>
    <x v="25"/>
    <s v="LUNGO"/>
    <m/>
    <s v="37.DFIN"/>
    <s v="Debiti Finanziari (MLT)"/>
    <x v="1"/>
  </r>
  <r>
    <x v="0"/>
    <x v="7"/>
    <x v="335"/>
    <x v="334"/>
    <n v="-110275.99"/>
    <s v="Export_CoGe"/>
    <x v="1"/>
    <s v="37.DFIN"/>
    <x v="25"/>
    <s v="LUNGO"/>
    <m/>
    <s v="37.DFIN"/>
    <s v="Debiti Finanziari (MLT)"/>
    <x v="1"/>
  </r>
  <r>
    <x v="0"/>
    <x v="7"/>
    <x v="336"/>
    <x v="335"/>
    <n v="-2346915.11"/>
    <s v="Export_CoGe"/>
    <x v="1"/>
    <s v="37.DFIN"/>
    <x v="25"/>
    <s v="LUNGO"/>
    <m/>
    <s v="37.DFIN"/>
    <s v="Debiti Finanziari (MLT)"/>
    <x v="1"/>
  </r>
  <r>
    <x v="0"/>
    <x v="7"/>
    <x v="205"/>
    <x v="205"/>
    <n v="-62499.89000000013"/>
    <s v="Export_CoGe"/>
    <x v="1"/>
    <s v="37.DFIN"/>
    <x v="25"/>
    <s v="LUNGO"/>
    <m/>
    <s v="37.DFIN"/>
    <s v="Debiti Finanziari (MLT)"/>
    <x v="1"/>
  </r>
  <r>
    <x v="0"/>
    <x v="7"/>
    <x v="337"/>
    <x v="336"/>
    <n v="-83550"/>
    <s v="Export_CoGe"/>
    <x v="1"/>
    <s v="37.DFIN"/>
    <x v="25"/>
    <s v="LUNGO"/>
    <m/>
    <s v="37.DFIN"/>
    <s v="Debiti Vs Altri MLT"/>
    <x v="1"/>
  </r>
  <r>
    <x v="0"/>
    <x v="7"/>
    <x v="210"/>
    <x v="210"/>
    <n v="-430145.94000000018"/>
    <s v="Export_CoGe"/>
    <x v="1"/>
    <s v="28.FOR"/>
    <x v="14"/>
    <s v="FOR"/>
    <m/>
    <s v="28.FOR"/>
    <s v="Debiti Commerciali"/>
    <x v="1"/>
  </r>
  <r>
    <x v="0"/>
    <x v="7"/>
    <x v="212"/>
    <x v="212"/>
    <n v="-750.3799999999992"/>
    <s v="Export_CoGe"/>
    <x v="1"/>
    <s v="28.FOR"/>
    <x v="14"/>
    <s v="FOR"/>
    <m/>
    <s v="28.FOR"/>
    <s v="Debiti Commerciali"/>
    <x v="1"/>
  </r>
  <r>
    <x v="0"/>
    <x v="7"/>
    <x v="214"/>
    <x v="214"/>
    <n v="-68.999999999999488"/>
    <s v="Export_CoGe"/>
    <x v="1"/>
    <s v="28.FOR"/>
    <x v="14"/>
    <s v="FOR"/>
    <m/>
    <s v="28.FOR"/>
    <s v="Debiti Commerciali"/>
    <x v="1"/>
  </r>
  <r>
    <x v="0"/>
    <x v="7"/>
    <x v="220"/>
    <x v="220"/>
    <n v="-170820.54999999996"/>
    <s v="Export_CoGe"/>
    <x v="1"/>
    <s v="55.DIP"/>
    <x v="31"/>
    <s v="AD"/>
    <m/>
    <s v="55.DIP"/>
    <s v="Altri Debiti"/>
    <x v="1"/>
  </r>
  <r>
    <x v="0"/>
    <x v="7"/>
    <x v="224"/>
    <x v="224"/>
    <n v="-152429.59999999998"/>
    <s v="Export_CoGe"/>
    <x v="1"/>
    <s v="30.AD"/>
    <x v="13"/>
    <s v="AD"/>
    <m/>
    <s v="30.AD"/>
    <s v="Altri Debiti"/>
    <x v="1"/>
  </r>
  <r>
    <x v="0"/>
    <x v="7"/>
    <x v="384"/>
    <x v="383"/>
    <n v="-76689.530000000013"/>
    <s v="Export_CoGe"/>
    <x v="1"/>
    <s v="30.AD"/>
    <x v="13"/>
    <s v="AD"/>
    <m/>
    <s v="30.AD"/>
    <s v="Altri Debiti"/>
    <x v="1"/>
  </r>
  <r>
    <x v="0"/>
    <x v="7"/>
    <x v="366"/>
    <x v="365"/>
    <n v="-100"/>
    <s v="Export_CoGe"/>
    <x v="1"/>
    <s v="30.AD"/>
    <x v="13"/>
    <s v="AD"/>
    <m/>
    <s v="30.AD"/>
    <s v="Altri Debiti"/>
    <x v="1"/>
  </r>
  <r>
    <x v="0"/>
    <x v="7"/>
    <x v="230"/>
    <x v="230"/>
    <n v="-3843.6800000000026"/>
    <s v="Export_CoGe"/>
    <x v="1"/>
    <s v="30.AD"/>
    <x v="13"/>
    <s v="AD"/>
    <m/>
    <s v="30.AD"/>
    <s v="Altri Debiti"/>
    <x v="1"/>
  </r>
  <r>
    <x v="0"/>
    <x v="7"/>
    <x v="232"/>
    <x v="232"/>
    <n v="-296.00000000006321"/>
    <s v="Export_CoGe"/>
    <x v="1"/>
    <s v="30.AD"/>
    <x v="13"/>
    <s v="AD"/>
    <m/>
    <s v="30.AD"/>
    <s v="Altri Debiti"/>
    <x v="1"/>
  </r>
  <r>
    <x v="0"/>
    <x v="7"/>
    <x v="234"/>
    <x v="234"/>
    <n v="-2427.0200000000013"/>
    <s v="Export_CoGe"/>
    <x v="1"/>
    <s v="30.AD"/>
    <x v="13"/>
    <s v="AD"/>
    <m/>
    <s v="30.AD"/>
    <s v="Altri Debiti"/>
    <x v="1"/>
  </r>
  <r>
    <x v="0"/>
    <x v="7"/>
    <x v="339"/>
    <x v="338"/>
    <n v="-14.000000000014552"/>
    <s v="Export_CoGe"/>
    <x v="1"/>
    <s v="30.AD"/>
    <x v="13"/>
    <s v="AD"/>
    <m/>
    <s v="30.AD"/>
    <s v="Altri Debiti"/>
    <x v="1"/>
  </r>
  <r>
    <x v="0"/>
    <x v="7"/>
    <x v="240"/>
    <x v="240"/>
    <n v="-68467.399999999994"/>
    <s v="Export_CoGe"/>
    <x v="1"/>
    <s v="30.AD"/>
    <x v="13"/>
    <s v="CLI"/>
    <m/>
    <s v="27.CLI"/>
    <s v="Altri Debiti"/>
    <x v="1"/>
  </r>
  <r>
    <x v="0"/>
    <x v="7"/>
    <x v="340"/>
    <x v="339"/>
    <n v="-56472.52"/>
    <s v="Export_CoGe"/>
    <x v="1"/>
    <s v="30.AD"/>
    <x v="13"/>
    <s v="AD"/>
    <m/>
    <s v="30.AD"/>
    <s v="Altri Debiti"/>
    <x v="1"/>
  </r>
  <r>
    <x v="0"/>
    <x v="7"/>
    <x v="352"/>
    <x v="351"/>
    <n v="-47237.089999999822"/>
    <s v="Export_CoGe"/>
    <x v="1"/>
    <s v="31.PTN"/>
    <x v="12"/>
    <s v="PTN"/>
    <m/>
    <s v="50.IVA"/>
    <s v="Posizione Tributaria Netta"/>
    <x v="1"/>
  </r>
  <r>
    <x v="0"/>
    <x v="7"/>
    <x v="251"/>
    <x v="251"/>
    <n v="-43925.629999999961"/>
    <s v="Export_CoGe"/>
    <x v="1"/>
    <s v="31.PTN"/>
    <x v="12"/>
    <s v="PTN"/>
    <m/>
    <s v="30.AD"/>
    <s v="Posizione Tributaria Netta"/>
    <x v="1"/>
  </r>
  <r>
    <x v="0"/>
    <x v="7"/>
    <x v="253"/>
    <x v="253"/>
    <n v="-3438.7100000000009"/>
    <s v="Export_CoGe"/>
    <x v="1"/>
    <s v="31.PTN"/>
    <x v="12"/>
    <s v="PTN"/>
    <m/>
    <s v="31.PTN"/>
    <s v="Posizione Tributaria Netta"/>
    <x v="1"/>
  </r>
  <r>
    <x v="0"/>
    <x v="7"/>
    <x v="341"/>
    <x v="340"/>
    <n v="-267.07"/>
    <s v="Export_CoGe"/>
    <x v="1"/>
    <s v="31.PTN"/>
    <x v="12"/>
    <s v="AD"/>
    <m/>
    <s v="30.AD"/>
    <s v="Posizione Tributaria Netta"/>
    <x v="1"/>
  </r>
  <r>
    <x v="0"/>
    <x v="7"/>
    <x v="256"/>
    <x v="256"/>
    <n v="-2698.2800000000352"/>
    <s v="Export_CoGe"/>
    <x v="1"/>
    <s v="31.PTN"/>
    <x v="12"/>
    <s v="PTN"/>
    <m/>
    <s v="31.PTN"/>
    <s v="Posizione Tributaria Netta"/>
    <x v="1"/>
  </r>
  <r>
    <x v="0"/>
    <x v="7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7"/>
    <x v="262"/>
    <x v="262"/>
    <n v="-42776.27"/>
    <s v="Export_CoGe"/>
    <x v="1"/>
    <s v="30.AD"/>
    <x v="13"/>
    <s v="AD"/>
    <m/>
    <s v="30.AD"/>
    <s v="Debiti vs Ist. Previdenziali"/>
    <x v="1"/>
  </r>
  <r>
    <x v="0"/>
    <x v="7"/>
    <x v="264"/>
    <x v="264"/>
    <n v="-10462.32"/>
    <s v="Export_CoGe"/>
    <x v="1"/>
    <s v="30.AD"/>
    <x v="13"/>
    <s v="AD"/>
    <m/>
    <s v="30.AD"/>
    <s v="Debiti vs Ist. Previdenziali"/>
    <x v="1"/>
  </r>
  <r>
    <x v="0"/>
    <x v="7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7"/>
    <x v="343"/>
    <x v="342"/>
    <n v="-6.24"/>
    <s v="Export_CoGe"/>
    <x v="1"/>
    <s v="30.AD"/>
    <x v="13"/>
    <s v="AD"/>
    <m/>
    <s v="30.AD"/>
    <s v="Debiti vs Ist. Previdenziali"/>
    <x v="1"/>
  </r>
  <r>
    <x v="0"/>
    <x v="7"/>
    <x v="344"/>
    <x v="343"/>
    <n v="-336.31"/>
    <s v="Export_CoGe"/>
    <x v="1"/>
    <s v="30.AD"/>
    <x v="13"/>
    <s v="AD"/>
    <m/>
    <s v="30.AD"/>
    <s v="Debiti vs Ist. Previdenziali"/>
    <x v="1"/>
  </r>
  <r>
    <x v="0"/>
    <x v="7"/>
    <x v="269"/>
    <x v="269"/>
    <n v="-304.63"/>
    <s v="Export_CoGe"/>
    <x v="1"/>
    <s v="30.AD"/>
    <x v="13"/>
    <s v="AD"/>
    <m/>
    <s v="30.AD"/>
    <s v="Debiti vs Ist. Previdenziali"/>
    <x v="1"/>
  </r>
  <r>
    <x v="0"/>
    <x v="7"/>
    <x v="271"/>
    <x v="271"/>
    <n v="-1681.4900000000002"/>
    <s v="Export_CoGe"/>
    <x v="1"/>
    <s v="30.AD"/>
    <x v="13"/>
    <s v="AD"/>
    <m/>
    <s v="30.AD"/>
    <s v="Debiti vs Ist. Previdenziali"/>
    <x v="1"/>
  </r>
  <r>
    <x v="0"/>
    <x v="7"/>
    <x v="273"/>
    <x v="273"/>
    <n v="-325.31000000000006"/>
    <s v="Export_CoGe"/>
    <x v="1"/>
    <s v="30.AD"/>
    <x v="13"/>
    <s v="AD"/>
    <m/>
    <s v="30.AD"/>
    <s v="Debiti vs Ist. Previdenziali"/>
    <x v="1"/>
  </r>
  <r>
    <x v="0"/>
    <x v="7"/>
    <x v="275"/>
    <x v="275"/>
    <n v="-244.35000000000005"/>
    <s v="Export_CoGe"/>
    <x v="1"/>
    <s v="30.AD"/>
    <x v="13"/>
    <s v="AD"/>
    <m/>
    <s v="30.AD"/>
    <s v="Debiti vs Ist. Previdenziali"/>
    <x v="1"/>
  </r>
  <r>
    <x v="0"/>
    <x v="7"/>
    <x v="277"/>
    <x v="277"/>
    <n v="-1066.6399999999994"/>
    <s v="Export_CoGe"/>
    <x v="1"/>
    <s v="30.AD"/>
    <x v="13"/>
    <s v="AD"/>
    <m/>
    <s v="30.AD"/>
    <s v="Debiti vs Ist. Previdenziali"/>
    <x v="1"/>
  </r>
  <r>
    <x v="0"/>
    <x v="7"/>
    <x v="279"/>
    <x v="279"/>
    <n v="-286.71000000000009"/>
    <s v="Export_CoGe"/>
    <x v="1"/>
    <s v="30.AD"/>
    <x v="13"/>
    <s v="AD"/>
    <m/>
    <s v="30.AD"/>
    <s v="Debiti vs Ist. Previdenziali"/>
    <x v="1"/>
  </r>
  <r>
    <x v="0"/>
    <x v="7"/>
    <x v="280"/>
    <x v="280"/>
    <n v="-484.88000000000011"/>
    <s v="Export_CoGe"/>
    <x v="1"/>
    <s v="30.AD"/>
    <x v="13"/>
    <s v="AD"/>
    <m/>
    <s v="30.AD"/>
    <s v="Debiti vs Ist. Previdenziali"/>
    <x v="1"/>
  </r>
  <r>
    <x v="0"/>
    <x v="7"/>
    <x v="283"/>
    <x v="283"/>
    <n v="-202.25000000001927"/>
    <s v="Export_CoGe"/>
    <x v="1"/>
    <s v="30.AD"/>
    <x v="13"/>
    <s v="AD"/>
    <m/>
    <s v="30.AD"/>
    <s v="Debiti vs Ist. Previdenziali"/>
    <x v="1"/>
  </r>
  <r>
    <x v="0"/>
    <x v="7"/>
    <x v="345"/>
    <x v="344"/>
    <n v="-1633.27"/>
    <s v="Export_CoGe"/>
    <x v="1"/>
    <s v="30.AD"/>
    <x v="13"/>
    <s v="AD"/>
    <m/>
    <s v="30.AD"/>
    <s v="Debiti vs Ist. Previdenziali"/>
    <x v="1"/>
  </r>
  <r>
    <x v="0"/>
    <x v="7"/>
    <x v="284"/>
    <x v="284"/>
    <n v="-1368.0699999999997"/>
    <s v="Export_CoGe"/>
    <x v="1"/>
    <s v="30.AD"/>
    <x v="13"/>
    <s v="AD"/>
    <m/>
    <s v="30.AD"/>
    <s v="Debiti vs Ist. Previdenziali"/>
    <x v="1"/>
  </r>
  <r>
    <x v="0"/>
    <x v="7"/>
    <x v="285"/>
    <x v="285"/>
    <n v="-45368.49"/>
    <s v="Export_CoGe"/>
    <x v="1"/>
    <s v="30.AD"/>
    <x v="13"/>
    <s v="AC"/>
    <m/>
    <s v="60.PREV"/>
    <s v="Debiti vs Ist. Previdenziali"/>
    <x v="1"/>
  </r>
  <r>
    <x v="0"/>
    <x v="7"/>
    <x v="287"/>
    <x v="287"/>
    <n v="-226630"/>
    <s v="Export_CoGe"/>
    <x v="1"/>
    <s v="30.AD"/>
    <x v="13"/>
    <s v="AD"/>
    <m/>
    <s v="30.AD"/>
    <s v="Ratei/Risconti Passivi"/>
    <x v="1"/>
  </r>
  <r>
    <x v="0"/>
    <x v="8"/>
    <x v="268"/>
    <x v="268"/>
    <n v="-160692.44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8"/>
    <x v="270"/>
    <x v="270"/>
    <n v="-464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8"/>
    <x v="380"/>
    <x v="379"/>
    <n v="-3156.24"/>
    <s v="Export_CoGe"/>
    <x v="0"/>
    <s v="ONSTR"/>
    <x v="30"/>
    <s v="EXT"/>
    <m/>
    <s v="A.5)"/>
    <s v="5) altri ricavi e proventi, con separata indicazione dei contributi in conto esercizio"/>
    <x v="8"/>
  </r>
  <r>
    <x v="0"/>
    <x v="8"/>
    <x v="374"/>
    <x v="373"/>
    <n v="-17335.11"/>
    <s v="Export_CoGe"/>
    <x v="0"/>
    <s v="ONSTR"/>
    <x v="30"/>
    <s v="EXT"/>
    <m/>
    <s v="B.14)"/>
    <s v="14) oneri diversi di gestione"/>
    <x v="2"/>
  </r>
  <r>
    <x v="0"/>
    <x v="8"/>
    <x v="0"/>
    <x v="0"/>
    <n v="255334.86999999997"/>
    <s v="Export_CoGe"/>
    <x v="0"/>
    <s v="ACQDI"/>
    <x v="0"/>
    <s v="ACQ"/>
    <m/>
    <s v="B.6)"/>
    <s v="6) per materie prime, suddidiarie, di consumo e di merci"/>
    <x v="0"/>
  </r>
  <r>
    <x v="0"/>
    <x v="8"/>
    <x v="1"/>
    <x v="1"/>
    <n v="70344.73"/>
    <s v="Export_CoGe"/>
    <x v="0"/>
    <s v="ACQDI"/>
    <x v="0"/>
    <s v="ACQ"/>
    <m/>
    <s v="B.6)"/>
    <s v="6) per materie prime, suddidiarie, di consumo e di merci"/>
    <x v="0"/>
  </r>
  <r>
    <x v="0"/>
    <x v="8"/>
    <x v="3"/>
    <x v="3"/>
    <n v="42077.29"/>
    <s v="Export_CoGe"/>
    <x v="0"/>
    <s v="ACQDI"/>
    <x v="0"/>
    <s v="ACQ"/>
    <m/>
    <s v="B.6)"/>
    <s v="6) per materie prime, suddidiarie, di consumo e di merci"/>
    <x v="0"/>
  </r>
  <r>
    <x v="0"/>
    <x v="8"/>
    <x v="5"/>
    <x v="5"/>
    <n v="2138.7300000000005"/>
    <s v="Export_CoGe"/>
    <x v="0"/>
    <s v="ACQIN"/>
    <x v="2"/>
    <s v="PRD"/>
    <m/>
    <s v="B.6)"/>
    <s v="6) per materie prime, suddidiarie, di consumo e di merci"/>
    <x v="2"/>
  </r>
  <r>
    <x v="0"/>
    <x v="8"/>
    <x v="7"/>
    <x v="7"/>
    <n v="17585.14"/>
    <s v="Export_CoGe"/>
    <x v="0"/>
    <s v="ACQDI"/>
    <x v="0"/>
    <s v="ACQ"/>
    <m/>
    <s v="B.6)"/>
    <s v="6) per materie prime, suddidiarie, di consumo e di merci"/>
    <x v="3"/>
  </r>
  <r>
    <x v="0"/>
    <x v="8"/>
    <x v="9"/>
    <x v="9"/>
    <n v="3998.5300000000007"/>
    <s v="Export_CoGe"/>
    <x v="0"/>
    <s v="ACQIN"/>
    <x v="2"/>
    <s v="PRD"/>
    <m/>
    <s v="B.6)"/>
    <s v="6) per materie prime, suddidiarie, di consumo e di merci"/>
    <x v="2"/>
  </r>
  <r>
    <x v="0"/>
    <x v="8"/>
    <x v="11"/>
    <x v="11"/>
    <n v="6107.91"/>
    <s v="Export_CoGe"/>
    <x v="0"/>
    <s v="ACQIN"/>
    <x v="2"/>
    <s v="PRD"/>
    <m/>
    <s v="B.6)"/>
    <s v="6) per materie prime, suddidiarie, di consumo e di merci"/>
    <x v="2"/>
  </r>
  <r>
    <x v="0"/>
    <x v="8"/>
    <x v="13"/>
    <x v="13"/>
    <n v="2769.5699999999997"/>
    <s v="Export_CoGe"/>
    <x v="0"/>
    <s v="COSGS"/>
    <x v="4"/>
    <s v="COSTI"/>
    <m/>
    <s v="B.6)"/>
    <s v="6) per materie prime, suddidiarie, di consumo e di merci"/>
    <x v="4"/>
  </r>
  <r>
    <x v="0"/>
    <x v="8"/>
    <x v="17"/>
    <x v="17"/>
    <n v="8708.5499999999993"/>
    <s v="Export_CoGe"/>
    <x v="0"/>
    <s v="COSGS"/>
    <x v="4"/>
    <s v="COSTI"/>
    <m/>
    <s v="B.6)"/>
    <s v="6) per materie prime, suddidiarie, di consumo e di merci"/>
    <x v="2"/>
  </r>
  <r>
    <x v="0"/>
    <x v="8"/>
    <x v="289"/>
    <x v="289"/>
    <n v="74740.600000000006"/>
    <s v="Export_CoGe"/>
    <x v="0"/>
    <s v="ACQDI"/>
    <x v="0"/>
    <s v="ACQ"/>
    <m/>
    <s v="B.6)"/>
    <s v="6) per materie prime, suddidiarie, di consumo e di merci"/>
    <x v="0"/>
  </r>
  <r>
    <x v="0"/>
    <x v="8"/>
    <x v="290"/>
    <x v="290"/>
    <n v="198749.31000000003"/>
    <s v="Export_CoGe"/>
    <x v="0"/>
    <s v="ACQDI"/>
    <x v="0"/>
    <s v="ACQ"/>
    <m/>
    <s v="B.6)"/>
    <s v="6) per materie prime, suddidiarie, di consumo e di merci"/>
    <x v="2"/>
  </r>
  <r>
    <x v="0"/>
    <x v="8"/>
    <x v="29"/>
    <x v="29"/>
    <n v="152207.97999999998"/>
    <s v="Export_CoGe"/>
    <x v="0"/>
    <s v="SERDI"/>
    <x v="5"/>
    <s v="LAV"/>
    <m/>
    <s v="B.7)"/>
    <s v="7) per servizi"/>
    <x v="0"/>
  </r>
  <r>
    <x v="0"/>
    <x v="8"/>
    <x v="31"/>
    <x v="31"/>
    <n v="1710.6"/>
    <s v="Export_CoGe"/>
    <x v="0"/>
    <s v="SERIN"/>
    <x v="6"/>
    <s v="PRD"/>
    <m/>
    <s v="B.7)"/>
    <s v="7) per servizi"/>
    <x v="0"/>
  </r>
  <r>
    <x v="0"/>
    <x v="8"/>
    <x v="32"/>
    <x v="32"/>
    <n v="28686.18"/>
    <s v="Export_CoGe"/>
    <x v="0"/>
    <s v="SERDI"/>
    <x v="5"/>
    <s v="LAV"/>
    <m/>
    <s v="B.7)"/>
    <s v="7) per servizi"/>
    <x v="0"/>
  </r>
  <r>
    <x v="0"/>
    <x v="8"/>
    <x v="35"/>
    <x v="35"/>
    <n v="120"/>
    <s v="Export_CoGe"/>
    <x v="0"/>
    <s v="SERIN"/>
    <x v="6"/>
    <s v="PRD"/>
    <m/>
    <s v="B.7)"/>
    <s v="7) per servizi"/>
    <x v="5"/>
  </r>
  <r>
    <x v="0"/>
    <x v="8"/>
    <x v="39"/>
    <x v="39"/>
    <n v="73656.599999999991"/>
    <s v="Export_CoGe"/>
    <x v="0"/>
    <s v="SERDI"/>
    <x v="5"/>
    <s v="LAV"/>
    <m/>
    <s v="B.7)"/>
    <s v="7) per servizi"/>
    <x v="0"/>
  </r>
  <r>
    <x v="0"/>
    <x v="8"/>
    <x v="41"/>
    <x v="41"/>
    <n v="244040.68000000002"/>
    <s v="Export_CoGe"/>
    <x v="0"/>
    <s v="SERDI"/>
    <x v="5"/>
    <s v="LAV"/>
    <m/>
    <s v="B.7)"/>
    <s v="7) per servizi"/>
    <x v="0"/>
  </r>
  <r>
    <x v="0"/>
    <x v="8"/>
    <x v="43"/>
    <x v="43"/>
    <n v="30630.719999999998"/>
    <s v="Export_CoGe"/>
    <x v="0"/>
    <s v="SERST"/>
    <x v="8"/>
    <s v="COSTI"/>
    <m/>
    <s v="B.7)"/>
    <s v="7) per servizi"/>
    <x v="2"/>
  </r>
  <r>
    <x v="0"/>
    <x v="8"/>
    <x v="44"/>
    <x v="44"/>
    <n v="8515.61"/>
    <s v="Export_CoGe"/>
    <x v="0"/>
    <s v="SERST"/>
    <x v="8"/>
    <s v="COSTI"/>
    <m/>
    <s v="B.7)"/>
    <s v="7) per servizi"/>
    <x v="2"/>
  </r>
  <r>
    <x v="0"/>
    <x v="8"/>
    <x v="46"/>
    <x v="46"/>
    <n v="623.34999999999991"/>
    <s v="Export_CoGe"/>
    <x v="0"/>
    <s v="SERST"/>
    <x v="8"/>
    <s v="COSTI"/>
    <m/>
    <s v="B.7)"/>
    <s v="7) per servizi"/>
    <x v="2"/>
  </r>
  <r>
    <x v="0"/>
    <x v="8"/>
    <x v="50"/>
    <x v="50"/>
    <n v="3775.1099999999997"/>
    <s v="Export_CoGe"/>
    <x v="0"/>
    <s v="SERST"/>
    <x v="8"/>
    <s v="COSTI"/>
    <m/>
    <s v="B.7)"/>
    <s v="7) per servizi"/>
    <x v="2"/>
  </r>
  <r>
    <x v="0"/>
    <x v="8"/>
    <x v="52"/>
    <x v="52"/>
    <n v="2257.88"/>
    <s v="Export_CoGe"/>
    <x v="0"/>
    <s v="SERST"/>
    <x v="8"/>
    <s v="COSTI"/>
    <m/>
    <s v="B.7)"/>
    <s v="7) per servizi"/>
    <x v="2"/>
  </r>
  <r>
    <x v="0"/>
    <x v="8"/>
    <x v="54"/>
    <x v="54"/>
    <n v="4371.87"/>
    <s v="Export_CoGe"/>
    <x v="0"/>
    <s v="SERST"/>
    <x v="8"/>
    <s v="COSTI"/>
    <m/>
    <s v="B.7)"/>
    <s v="7) per servizi"/>
    <x v="2"/>
  </r>
  <r>
    <x v="0"/>
    <x v="8"/>
    <x v="56"/>
    <x v="56"/>
    <n v="43788"/>
    <s v="Export_CoGe"/>
    <x v="0"/>
    <s v="SERST"/>
    <x v="8"/>
    <s v="COSTI"/>
    <m/>
    <s v="B.7)"/>
    <s v="7) per servizi"/>
    <x v="4"/>
  </r>
  <r>
    <x v="0"/>
    <x v="8"/>
    <x v="58"/>
    <x v="58"/>
    <n v="20076.72"/>
    <s v="Export_CoGe"/>
    <x v="0"/>
    <s v="SERST"/>
    <x v="8"/>
    <s v="COSTI"/>
    <m/>
    <s v="B.7)"/>
    <s v="7) per servizi"/>
    <x v="2"/>
  </r>
  <r>
    <x v="0"/>
    <x v="8"/>
    <x v="60"/>
    <x v="60"/>
    <n v="5033.68"/>
    <s v="Export_CoGe"/>
    <x v="0"/>
    <s v="SERIN"/>
    <x v="6"/>
    <s v="PRD"/>
    <m/>
    <s v="B.7)"/>
    <s v="7) per servizi"/>
    <x v="0"/>
  </r>
  <r>
    <x v="0"/>
    <x v="8"/>
    <x v="62"/>
    <x v="62"/>
    <n v="33035.299999999996"/>
    <s v="Export_CoGe"/>
    <x v="0"/>
    <s v="SERST"/>
    <x v="8"/>
    <s v="COSTI"/>
    <m/>
    <s v="B.7)"/>
    <s v="7) per servizi"/>
    <x v="2"/>
  </r>
  <r>
    <x v="0"/>
    <x v="8"/>
    <x v="63"/>
    <x v="63"/>
    <n v="2316"/>
    <s v="Export_CoGe"/>
    <x v="0"/>
    <s v="SERST"/>
    <x v="8"/>
    <s v="COSTI"/>
    <m/>
    <s v="B.7)"/>
    <s v="7) per servizi"/>
    <x v="2"/>
  </r>
  <r>
    <x v="0"/>
    <x v="8"/>
    <x v="65"/>
    <x v="65"/>
    <n v="250"/>
    <s v="Export_CoGe"/>
    <x v="0"/>
    <s v="SERST"/>
    <x v="8"/>
    <s v="COSTI"/>
    <m/>
    <s v="B.7)"/>
    <s v="7) per servizi"/>
    <x v="2"/>
  </r>
  <r>
    <x v="0"/>
    <x v="8"/>
    <x v="66"/>
    <x v="66"/>
    <n v="13224.5"/>
    <s v="Export_CoGe"/>
    <x v="0"/>
    <s v="SERST"/>
    <x v="8"/>
    <s v="COSTI"/>
    <m/>
    <s v="B.7)"/>
    <s v="7) per servizi"/>
    <x v="2"/>
  </r>
  <r>
    <x v="0"/>
    <x v="8"/>
    <x v="291"/>
    <x v="291"/>
    <n v="35700"/>
    <s v="Export_CoGe"/>
    <x v="0"/>
    <s v="SERST"/>
    <x v="8"/>
    <s v="COSTI"/>
    <m/>
    <s v="B.7)"/>
    <s v="7) per servizi"/>
    <x v="6"/>
  </r>
  <r>
    <x v="0"/>
    <x v="8"/>
    <x v="292"/>
    <x v="292"/>
    <n v="39433.129999999997"/>
    <s v="Export_CoGe"/>
    <x v="0"/>
    <s v="SERIN"/>
    <x v="6"/>
    <s v="PRD"/>
    <m/>
    <s v="B.7)"/>
    <s v="7) per servizi"/>
    <x v="0"/>
  </r>
  <r>
    <x v="0"/>
    <x v="8"/>
    <x v="293"/>
    <x v="293"/>
    <n v="35486.410000000003"/>
    <s v="Export_CoGe"/>
    <x v="0"/>
    <s v="SERST"/>
    <x v="8"/>
    <s v="COSTI"/>
    <m/>
    <s v="B.7)"/>
    <s v="7) per servizi"/>
    <x v="2"/>
  </r>
  <r>
    <x v="0"/>
    <x v="8"/>
    <x v="295"/>
    <x v="295"/>
    <n v="2750"/>
    <s v="Export_CoGe"/>
    <x v="0"/>
    <s v="SERST"/>
    <x v="8"/>
    <s v="COSTI"/>
    <m/>
    <s v="B.7)"/>
    <s v="7) per servizi"/>
    <x v="2"/>
  </r>
  <r>
    <x v="0"/>
    <x v="8"/>
    <x v="346"/>
    <x v="345"/>
    <n v="21647.119999999999"/>
    <s v="Export_CoGe"/>
    <x v="0"/>
    <s v="ONSTR"/>
    <x v="30"/>
    <s v="EXT"/>
    <m/>
    <s v="B.14)"/>
    <s v="14) oneri diversi di gestione"/>
    <x v="2"/>
  </r>
  <r>
    <x v="0"/>
    <x v="8"/>
    <x v="367"/>
    <x v="366"/>
    <n v="5470.44"/>
    <s v="Export_CoGe"/>
    <x v="0"/>
    <s v="SERST"/>
    <x v="8"/>
    <s v="COSTI"/>
    <m/>
    <s v="B.7)"/>
    <s v="7) per servizi"/>
    <x v="2"/>
  </r>
  <r>
    <x v="0"/>
    <x v="8"/>
    <x v="298"/>
    <x v="298"/>
    <n v="16550"/>
    <s v="Export_CoGe"/>
    <x v="0"/>
    <s v="COSGS"/>
    <x v="4"/>
    <s v="COSTI"/>
    <m/>
    <s v="B.7)"/>
    <s v="7) per servizi"/>
    <x v="2"/>
  </r>
  <r>
    <x v="0"/>
    <x v="8"/>
    <x v="375"/>
    <x v="374"/>
    <n v="4160"/>
    <s v="Export_CoGe"/>
    <x v="0"/>
    <s v="SERIN"/>
    <x v="6"/>
    <s v="PRD"/>
    <m/>
    <s v="B.7)"/>
    <s v="7) per servizi"/>
    <x v="2"/>
  </r>
  <r>
    <x v="0"/>
    <x v="8"/>
    <x v="368"/>
    <x v="367"/>
    <n v="1400"/>
    <s v="Export_CoGe"/>
    <x v="0"/>
    <s v="COSGS"/>
    <x v="4"/>
    <s v="COSTI"/>
    <m/>
    <s v="B.7)"/>
    <s v="7) per servizi"/>
    <x v="2"/>
  </r>
  <r>
    <x v="0"/>
    <x v="8"/>
    <x v="69"/>
    <x v="69"/>
    <n v="18037.050000000003"/>
    <s v="Export_CoGe"/>
    <x v="0"/>
    <s v="COSGS"/>
    <x v="4"/>
    <s v="COSTI"/>
    <m/>
    <s v="B.7)"/>
    <s v="7) per servizi"/>
    <x v="2"/>
  </r>
  <r>
    <x v="0"/>
    <x v="8"/>
    <x v="71"/>
    <x v="71"/>
    <n v="1414.1000000000001"/>
    <s v="Export_CoGe"/>
    <x v="0"/>
    <s v="SERIN"/>
    <x v="6"/>
    <s v="PRD"/>
    <m/>
    <s v="B.7)"/>
    <s v="7) per servizi"/>
    <x v="3"/>
  </r>
  <r>
    <x v="0"/>
    <x v="8"/>
    <x v="73"/>
    <x v="73"/>
    <n v="916.69"/>
    <s v="Export_CoGe"/>
    <x v="0"/>
    <s v="COSGS"/>
    <x v="4"/>
    <s v="COSTI"/>
    <m/>
    <s v="B.7)"/>
    <s v="7) per servizi"/>
    <x v="2"/>
  </r>
  <r>
    <x v="0"/>
    <x v="8"/>
    <x v="75"/>
    <x v="75"/>
    <n v="209.37"/>
    <s v="Export_CoGe"/>
    <x v="0"/>
    <s v="COSGS"/>
    <x v="4"/>
    <s v="COSTI"/>
    <m/>
    <s v="B.7)"/>
    <s v="7) per servizi"/>
    <x v="2"/>
  </r>
  <r>
    <x v="0"/>
    <x v="8"/>
    <x v="76"/>
    <x v="76"/>
    <n v="4833.6899999999996"/>
    <s v="Export_CoGe"/>
    <x v="0"/>
    <s v="COSGS"/>
    <x v="4"/>
    <s v="COSTI"/>
    <m/>
    <s v="B.7)"/>
    <s v="7) per servizi"/>
    <x v="2"/>
  </r>
  <r>
    <x v="0"/>
    <x v="8"/>
    <x v="77"/>
    <x v="77"/>
    <n v="360"/>
    <s v="Export_CoGe"/>
    <x v="0"/>
    <s v="SERST"/>
    <x v="8"/>
    <s v="COSTI"/>
    <m/>
    <s v="B.7)"/>
    <s v="7) per servizi"/>
    <x v="2"/>
  </r>
  <r>
    <x v="0"/>
    <x v="8"/>
    <x v="79"/>
    <x v="79"/>
    <n v="4686.6000000000004"/>
    <s v="Export_CoGe"/>
    <x v="0"/>
    <s v="SERIN"/>
    <x v="6"/>
    <s v="PRD"/>
    <m/>
    <s v="B.7)"/>
    <s v="7) per servizi"/>
    <x v="0"/>
  </r>
  <r>
    <x v="0"/>
    <x v="8"/>
    <x v="83"/>
    <x v="83"/>
    <n v="1080.0999999999999"/>
    <s v="Export_CoGe"/>
    <x v="0"/>
    <s v="SERST"/>
    <x v="8"/>
    <s v="COSTI"/>
    <m/>
    <s v="B.7)"/>
    <s v="7) per servizi"/>
    <x v="2"/>
  </r>
  <r>
    <x v="0"/>
    <x v="8"/>
    <x v="85"/>
    <x v="85"/>
    <n v="7801.5"/>
    <s v="Export_CoGe"/>
    <x v="0"/>
    <s v="SERIN"/>
    <x v="6"/>
    <s v="PRD"/>
    <m/>
    <s v="B.7)"/>
    <s v="7) per servizi"/>
    <x v="2"/>
  </r>
  <r>
    <x v="0"/>
    <x v="8"/>
    <x v="87"/>
    <x v="87"/>
    <n v="4395.63"/>
    <s v="Export_CoGe"/>
    <x v="0"/>
    <s v="SERST"/>
    <x v="8"/>
    <s v="COSTI"/>
    <m/>
    <s v="B.7)"/>
    <s v="7) per servizi"/>
    <x v="2"/>
  </r>
  <r>
    <x v="0"/>
    <x v="8"/>
    <x v="89"/>
    <x v="89"/>
    <n v="28551.910000000003"/>
    <s v="Export_CoGe"/>
    <x v="0"/>
    <s v="SERST"/>
    <x v="8"/>
    <s v="COSTI"/>
    <m/>
    <s v="B.7)"/>
    <s v="7) per servizi"/>
    <x v="2"/>
  </r>
  <r>
    <x v="0"/>
    <x v="8"/>
    <x v="91"/>
    <x v="91"/>
    <n v="2606.64"/>
    <s v="Export_CoGe"/>
    <x v="0"/>
    <s v="SERST"/>
    <x v="8"/>
    <s v="COSTI"/>
    <m/>
    <s v="B.7)"/>
    <s v="7) per servizi"/>
    <x v="5"/>
  </r>
  <r>
    <x v="0"/>
    <x v="8"/>
    <x v="93"/>
    <x v="93"/>
    <n v="311.60000000000002"/>
    <s v="Export_CoGe"/>
    <x v="0"/>
    <s v="COSGS"/>
    <x v="4"/>
    <s v="COSTI"/>
    <m/>
    <s v="B.7)"/>
    <s v="7) per servizi"/>
    <x v="2"/>
  </r>
  <r>
    <x v="0"/>
    <x v="8"/>
    <x v="97"/>
    <x v="97"/>
    <n v="4188.7700000000004"/>
    <s v="Export_CoGe"/>
    <x v="0"/>
    <s v="SERST"/>
    <x v="8"/>
    <s v="COSTI"/>
    <m/>
    <s v="B.7)"/>
    <s v="7) per servizi"/>
    <x v="6"/>
  </r>
  <r>
    <x v="0"/>
    <x v="8"/>
    <x v="99"/>
    <x v="99"/>
    <n v="805.32999999999981"/>
    <s v="Export_CoGe"/>
    <x v="0"/>
    <s v="SERST"/>
    <x v="8"/>
    <s v="COSTI"/>
    <m/>
    <s v="B.7)"/>
    <s v="7) per servizi"/>
    <x v="6"/>
  </r>
  <r>
    <x v="0"/>
    <x v="8"/>
    <x v="100"/>
    <x v="100"/>
    <n v="10470.39"/>
    <s v="Export_CoGe"/>
    <x v="0"/>
    <s v="COSGS"/>
    <x v="4"/>
    <s v="COSTI"/>
    <m/>
    <s v="B.7)"/>
    <s v="7) per servizi"/>
    <x v="2"/>
  </r>
  <r>
    <x v="0"/>
    <x v="8"/>
    <x v="102"/>
    <x v="102"/>
    <n v="7148"/>
    <s v="Export_CoGe"/>
    <x v="0"/>
    <s v="SERST"/>
    <x v="8"/>
    <s v="COSTI"/>
    <m/>
    <s v="B.7)"/>
    <s v="7) per servizi"/>
    <x v="6"/>
  </r>
  <r>
    <x v="0"/>
    <x v="8"/>
    <x v="103"/>
    <x v="103"/>
    <n v="6740.98"/>
    <s v="Export_CoGe"/>
    <x v="0"/>
    <s v="COSGS"/>
    <x v="4"/>
    <s v="COSTI"/>
    <m/>
    <s v="B.7)"/>
    <s v="7) per servizi"/>
    <x v="2"/>
  </r>
  <r>
    <x v="0"/>
    <x v="8"/>
    <x v="104"/>
    <x v="104"/>
    <n v="3634.02"/>
    <s v="Export_CoGe"/>
    <x v="0"/>
    <s v="COSGS"/>
    <x v="4"/>
    <s v="COSTI"/>
    <m/>
    <s v="B.7)"/>
    <s v="7) per servizi"/>
    <x v="5"/>
  </r>
  <r>
    <x v="0"/>
    <x v="8"/>
    <x v="106"/>
    <x v="106"/>
    <n v="1738.6399999999999"/>
    <s v="Export_CoGe"/>
    <x v="0"/>
    <s v="COSGS"/>
    <x v="4"/>
    <s v="COSTI"/>
    <m/>
    <s v="B.7)"/>
    <s v="7) per servizi"/>
    <x v="5"/>
  </r>
  <r>
    <x v="0"/>
    <x v="8"/>
    <x v="108"/>
    <x v="108"/>
    <n v="3857.18"/>
    <s v="Export_CoGe"/>
    <x v="0"/>
    <s v="COSGS"/>
    <x v="4"/>
    <s v="COSTI"/>
    <m/>
    <s v="B.7)"/>
    <s v="7) per servizi"/>
    <x v="5"/>
  </r>
  <r>
    <x v="0"/>
    <x v="8"/>
    <x v="110"/>
    <x v="110"/>
    <n v="10049.029999999999"/>
    <s v="Export_CoGe"/>
    <x v="0"/>
    <s v="COSGS"/>
    <x v="4"/>
    <s v="COSTI"/>
    <m/>
    <s v="B.7)"/>
    <s v="7) per servizi"/>
    <x v="5"/>
  </r>
  <r>
    <x v="0"/>
    <x v="8"/>
    <x v="112"/>
    <x v="112"/>
    <n v="1670"/>
    <s v="Export_CoGe"/>
    <x v="0"/>
    <s v="SERST"/>
    <x v="8"/>
    <s v="COSTI"/>
    <m/>
    <s v="B.7)"/>
    <s v="7) per servizi"/>
    <x v="2"/>
  </r>
  <r>
    <x v="0"/>
    <x v="8"/>
    <x v="299"/>
    <x v="299"/>
    <n v="3250.49"/>
    <s v="Export_CoGe"/>
    <x v="0"/>
    <s v="SERST"/>
    <x v="8"/>
    <s v="COSTI"/>
    <m/>
    <s v="B.7)"/>
    <s v="7) per servizi"/>
    <x v="6"/>
  </r>
  <r>
    <x v="0"/>
    <x v="8"/>
    <x v="347"/>
    <x v="346"/>
    <n v="3000"/>
    <s v="Export_CoGe"/>
    <x v="0"/>
    <s v="ONSTR"/>
    <x v="30"/>
    <s v="EXT"/>
    <m/>
    <s v="B.14)"/>
    <s v="14) oneri diversi di gestione"/>
    <x v="2"/>
  </r>
  <r>
    <x v="0"/>
    <x v="8"/>
    <x v="376"/>
    <x v="375"/>
    <n v="799.99"/>
    <s v="Export_CoGe"/>
    <x v="0"/>
    <s v="ONSTR"/>
    <x v="30"/>
    <s v="EXT"/>
    <m/>
    <s v="B.14)"/>
    <s v="14) oneri diversi di gestione"/>
    <x v="2"/>
  </r>
  <r>
    <x v="0"/>
    <x v="8"/>
    <x v="348"/>
    <x v="347"/>
    <n v="2606"/>
    <s v="Export_CoGe"/>
    <x v="0"/>
    <s v="SERST"/>
    <x v="8"/>
    <s v="COSTI"/>
    <m/>
    <s v="B.7)"/>
    <s v="7) per servizi"/>
    <x v="6"/>
  </r>
  <r>
    <x v="0"/>
    <x v="8"/>
    <x v="355"/>
    <x v="354"/>
    <n v="5100"/>
    <s v="Export_CoGe"/>
    <x v="0"/>
    <s v="SERST"/>
    <x v="8"/>
    <s v="COSTI"/>
    <m/>
    <s v="B.7)"/>
    <s v="7) per servizi"/>
    <x v="6"/>
  </r>
  <r>
    <x v="0"/>
    <x v="8"/>
    <x v="356"/>
    <x v="355"/>
    <n v="14941.8"/>
    <s v="Export_CoGe"/>
    <x v="0"/>
    <s v="SERST"/>
    <x v="8"/>
    <s v="COSTI"/>
    <m/>
    <s v="B.7)"/>
    <s v="7) per servizi"/>
    <x v="2"/>
  </r>
  <r>
    <x v="0"/>
    <x v="8"/>
    <x v="113"/>
    <x v="113"/>
    <n v="39133.83"/>
    <s v="Export_CoGe"/>
    <x v="0"/>
    <s v="SERIN"/>
    <x v="6"/>
    <s v="PRD"/>
    <m/>
    <s v="B.7)"/>
    <s v="7) per servizi"/>
    <x v="3"/>
  </r>
  <r>
    <x v="0"/>
    <x v="8"/>
    <x v="114"/>
    <x v="114"/>
    <n v="3562.5800000000008"/>
    <s v="Export_CoGe"/>
    <x v="0"/>
    <s v="SERIN"/>
    <x v="6"/>
    <s v="PRD"/>
    <m/>
    <s v="B.7)"/>
    <s v="7) per servizi"/>
    <x v="3"/>
  </r>
  <r>
    <x v="0"/>
    <x v="8"/>
    <x v="116"/>
    <x v="116"/>
    <n v="13373.75"/>
    <s v="Export_CoGe"/>
    <x v="0"/>
    <s v="SERST"/>
    <x v="8"/>
    <s v="COSTI"/>
    <m/>
    <s v="B.7)"/>
    <s v="7) per servizi"/>
    <x v="2"/>
  </r>
  <r>
    <x v="0"/>
    <x v="8"/>
    <x v="118"/>
    <x v="118"/>
    <n v="315"/>
    <s v="Export_CoGe"/>
    <x v="0"/>
    <s v="SERST"/>
    <x v="8"/>
    <s v="COSTI"/>
    <m/>
    <s v="B.7)"/>
    <s v="7) per servizi"/>
    <x v="2"/>
  </r>
  <r>
    <x v="0"/>
    <x v="8"/>
    <x v="119"/>
    <x v="119"/>
    <n v="5658.38"/>
    <s v="Export_CoGe"/>
    <x v="0"/>
    <s v="SERST"/>
    <x v="8"/>
    <s v="COSTI"/>
    <m/>
    <s v="B.7)"/>
    <s v="7) per servizi"/>
    <x v="2"/>
  </r>
  <r>
    <x v="0"/>
    <x v="8"/>
    <x v="121"/>
    <x v="121"/>
    <n v="703.39"/>
    <s v="Export_CoGe"/>
    <x v="0"/>
    <s v="SERST"/>
    <x v="8"/>
    <s v="COSTI"/>
    <m/>
    <s v="B.7)"/>
    <s v="7) per servizi"/>
    <x v="2"/>
  </r>
  <r>
    <x v="0"/>
    <x v="8"/>
    <x v="360"/>
    <x v="359"/>
    <n v="216.62"/>
    <s v="Export_CoGe"/>
    <x v="0"/>
    <s v="SERST"/>
    <x v="8"/>
    <s v="COSTI"/>
    <m/>
    <s v="B.7)"/>
    <s v="7) per servizi"/>
    <x v="2"/>
  </r>
  <r>
    <x v="0"/>
    <x v="8"/>
    <x v="357"/>
    <x v="356"/>
    <n v="2073.9500000000003"/>
    <s v="Export_CoGe"/>
    <x v="0"/>
    <s v="ONSTR"/>
    <x v="30"/>
    <s v="EXT"/>
    <m/>
    <s v="B.14)"/>
    <s v="14) oneri diversi di gestione"/>
    <x v="2"/>
  </r>
  <r>
    <x v="0"/>
    <x v="8"/>
    <x v="123"/>
    <x v="123"/>
    <n v="2463.1"/>
    <s v="Export_CoGe"/>
    <x v="0"/>
    <s v="SERST"/>
    <x v="8"/>
    <s v="COSTI"/>
    <m/>
    <s v="B.7)"/>
    <s v="7) per servizi"/>
    <x v="2"/>
  </r>
  <r>
    <x v="0"/>
    <x v="8"/>
    <x v="125"/>
    <x v="125"/>
    <n v="1099.0599999999995"/>
    <s v="Export_CoGe"/>
    <x v="0"/>
    <s v="SERST"/>
    <x v="8"/>
    <s v="COSTI"/>
    <m/>
    <s v="B.7)"/>
    <s v="7) per servizi"/>
    <x v="6"/>
  </r>
  <r>
    <x v="0"/>
    <x v="8"/>
    <x v="127"/>
    <x v="127"/>
    <n v="13099.619999999961"/>
    <s v="Export_CoGe"/>
    <x v="0"/>
    <s v="SERST"/>
    <x v="8"/>
    <s v="COSTI"/>
    <m/>
    <s v="B.7)"/>
    <s v="7) per servizi"/>
    <x v="4"/>
  </r>
  <r>
    <x v="0"/>
    <x v="8"/>
    <x v="129"/>
    <x v="129"/>
    <n v="2"/>
    <s v="Export_CoGe"/>
    <x v="0"/>
    <s v="COSGS"/>
    <x v="4"/>
    <s v="COSTI"/>
    <m/>
    <s v="B.7)"/>
    <s v="7) per servizi"/>
    <x v="2"/>
  </r>
  <r>
    <x v="0"/>
    <x v="8"/>
    <x v="301"/>
    <x v="301"/>
    <n v="1390.9099999999999"/>
    <s v="Export_CoGe"/>
    <x v="0"/>
    <s v="COSGS"/>
    <x v="4"/>
    <s v="COSTI"/>
    <m/>
    <s v="B.7)"/>
    <s v="7) per servizi"/>
    <x v="2"/>
  </r>
  <r>
    <x v="0"/>
    <x v="8"/>
    <x v="131"/>
    <x v="131"/>
    <n v="110.15999999999909"/>
    <s v="Export_CoGe"/>
    <x v="0"/>
    <s v="COSGS"/>
    <x v="4"/>
    <s v="COSTI"/>
    <m/>
    <s v="B.7)"/>
    <s v="7) per servizi"/>
    <x v="2"/>
  </r>
  <r>
    <x v="0"/>
    <x v="8"/>
    <x v="133"/>
    <x v="133"/>
    <n v="2090.7800000000002"/>
    <s v="Export_CoGe"/>
    <x v="0"/>
    <s v="SERST"/>
    <x v="8"/>
    <s v="COSTI"/>
    <m/>
    <s v="B.7)"/>
    <s v="7) per servizi"/>
    <x v="4"/>
  </r>
  <r>
    <x v="0"/>
    <x v="8"/>
    <x v="136"/>
    <x v="136"/>
    <n v="1415.1100000000001"/>
    <s v="Export_CoGe"/>
    <x v="0"/>
    <s v="SERST"/>
    <x v="8"/>
    <s v="COSTI"/>
    <m/>
    <s v="B.7)"/>
    <s v="7) per servizi"/>
    <x v="2"/>
  </r>
  <r>
    <x v="0"/>
    <x v="8"/>
    <x v="377"/>
    <x v="376"/>
    <n v="2134.83"/>
    <s v="Export_CoGe"/>
    <x v="0"/>
    <s v="COSGS"/>
    <x v="4"/>
    <s v="COSTI"/>
    <m/>
    <s v="B.7)"/>
    <s v="7) per servizi"/>
    <x v="2"/>
  </r>
  <r>
    <x v="0"/>
    <x v="8"/>
    <x v="361"/>
    <x v="360"/>
    <n v="12200.98"/>
    <s v="Export_CoGe"/>
    <x v="0"/>
    <s v="SERST"/>
    <x v="8"/>
    <s v="COSTI"/>
    <m/>
    <s v="B.7)"/>
    <s v="7) per servizi"/>
    <x v="6"/>
  </r>
  <r>
    <x v="0"/>
    <x v="8"/>
    <x v="362"/>
    <x v="361"/>
    <n v="3115"/>
    <s v="Export_CoGe"/>
    <x v="0"/>
    <s v="SERST"/>
    <x v="8"/>
    <s v="COSTI"/>
    <s v="CONSGRANT"/>
    <s v="B.7)"/>
    <s v="7) per servizi"/>
    <x v="8"/>
  </r>
  <r>
    <x v="0"/>
    <x v="8"/>
    <x v="363"/>
    <x v="362"/>
    <n v="18439.79"/>
    <s v="Export_CoGe"/>
    <x v="0"/>
    <s v="SERST"/>
    <x v="8"/>
    <s v="COSTI"/>
    <m/>
    <s v="B.7)"/>
    <s v="7) per servizi"/>
    <x v="2"/>
  </r>
  <r>
    <x v="0"/>
    <x v="8"/>
    <x v="358"/>
    <x v="357"/>
    <n v="2218.67"/>
    <s v="Export_CoGe"/>
    <x v="0"/>
    <s v="SERST"/>
    <x v="8"/>
    <s v="COSTI"/>
    <s v="SPESGRANT"/>
    <s v="B.7)"/>
    <s v="7) per servizi"/>
    <x v="6"/>
  </r>
  <r>
    <x v="0"/>
    <x v="8"/>
    <x v="137"/>
    <x v="137"/>
    <n v="430.05"/>
    <s v="Export_CoGe"/>
    <x v="0"/>
    <s v="AFFIT"/>
    <x v="17"/>
    <s v="AFF"/>
    <m/>
    <s v="B.8)"/>
    <s v="8) per godimento di beni di terzi"/>
    <x v="2"/>
  </r>
  <r>
    <x v="0"/>
    <x v="8"/>
    <x v="138"/>
    <x v="138"/>
    <n v="7000"/>
    <s v="Export_CoGe"/>
    <x v="0"/>
    <s v="AFFIT"/>
    <x v="17"/>
    <s v="AFF"/>
    <m/>
    <s v="B.8)"/>
    <s v="8) per godimento di beni di terzi"/>
    <x v="2"/>
  </r>
  <r>
    <x v="0"/>
    <x v="8"/>
    <x v="139"/>
    <x v="139"/>
    <n v="22395"/>
    <s v="Export_CoGe"/>
    <x v="0"/>
    <s v="AFFIT"/>
    <x v="17"/>
    <s v="AFF"/>
    <m/>
    <s v="B.8)"/>
    <s v="8) per godimento di beni di terzi"/>
    <x v="2"/>
  </r>
  <r>
    <x v="0"/>
    <x v="8"/>
    <x v="140"/>
    <x v="140"/>
    <n v="700"/>
    <s v="Export_CoGe"/>
    <x v="0"/>
    <s v="AFFIT"/>
    <x v="17"/>
    <s v="AFF"/>
    <m/>
    <s v="B.8)"/>
    <s v="8) per godimento di beni di terzi"/>
    <x v="2"/>
  </r>
  <r>
    <x v="0"/>
    <x v="8"/>
    <x v="141"/>
    <x v="141"/>
    <n v="3228"/>
    <s v="Export_CoGe"/>
    <x v="0"/>
    <s v="AFFIT"/>
    <x v="17"/>
    <s v="AFF"/>
    <m/>
    <s v="B.8)"/>
    <s v="8) per godimento di beni di terzi"/>
    <x v="2"/>
  </r>
  <r>
    <x v="0"/>
    <x v="8"/>
    <x v="142"/>
    <x v="142"/>
    <n v="17632.86"/>
    <s v="Export_CoGe"/>
    <x v="0"/>
    <s v="AFFIT"/>
    <x v="17"/>
    <s v="AFF"/>
    <m/>
    <s v="B.8)"/>
    <s v="8) per godimento di beni di terzi"/>
    <x v="2"/>
  </r>
  <r>
    <x v="0"/>
    <x v="8"/>
    <x v="143"/>
    <x v="143"/>
    <n v="700"/>
    <s v="Export_CoGe"/>
    <x v="0"/>
    <s v="AFFIT"/>
    <x v="17"/>
    <s v="AFF"/>
    <m/>
    <s v="B.8)"/>
    <s v="8) per godimento di beni di terzi"/>
    <x v="2"/>
  </r>
  <r>
    <x v="0"/>
    <x v="8"/>
    <x v="144"/>
    <x v="144"/>
    <n v="17758.52"/>
    <s v="Export_CoGe"/>
    <x v="0"/>
    <s v="AFFIT"/>
    <x v="17"/>
    <s v="AFF"/>
    <m/>
    <s v="B.8)"/>
    <s v="8) per godimento di beni di terzi"/>
    <x v="2"/>
  </r>
  <r>
    <x v="0"/>
    <x v="8"/>
    <x v="146"/>
    <x v="146"/>
    <n v="10815"/>
    <s v="Export_CoGe"/>
    <x v="0"/>
    <s v="AFFIT"/>
    <x v="17"/>
    <s v="AFF"/>
    <m/>
    <s v="B.8)"/>
    <s v="8) per godimento di beni di terzi"/>
    <x v="2"/>
  </r>
  <r>
    <x v="0"/>
    <x v="8"/>
    <x v="148"/>
    <x v="148"/>
    <n v="5241.46"/>
    <s v="Export_CoGe"/>
    <x v="0"/>
    <s v="AFFIT"/>
    <x v="17"/>
    <s v="AFF"/>
    <m/>
    <s v="B.8)"/>
    <s v="8) per godimento di beni di terzi"/>
    <x v="2"/>
  </r>
  <r>
    <x v="0"/>
    <x v="8"/>
    <x v="150"/>
    <x v="150"/>
    <n v="24169.29"/>
    <s v="Export_CoGe"/>
    <x v="0"/>
    <s v="AFFIT"/>
    <x v="17"/>
    <s v="AFF"/>
    <m/>
    <s v="B.8)"/>
    <s v="8) per godimento di beni di terzi"/>
    <x v="2"/>
  </r>
  <r>
    <x v="0"/>
    <x v="8"/>
    <x v="364"/>
    <x v="363"/>
    <n v="9246"/>
    <s v="Export_CoGe"/>
    <x v="0"/>
    <s v="AFFIT"/>
    <x v="17"/>
    <s v="AFF"/>
    <m/>
    <s v="B.8)"/>
    <s v="8) per godimento di beni di terzi"/>
    <x v="2"/>
  </r>
  <r>
    <x v="0"/>
    <x v="8"/>
    <x v="152"/>
    <x v="152"/>
    <n v="30000"/>
    <s v="Export_CoGe"/>
    <x v="0"/>
    <s v="COSGS"/>
    <x v="4"/>
    <s v="COSTI"/>
    <m/>
    <s v="B.8)"/>
    <s v="8) per godimento di beni di terzi"/>
    <x v="2"/>
  </r>
  <r>
    <x v="0"/>
    <x v="8"/>
    <x v="155"/>
    <x v="155"/>
    <n v="15147.68"/>
    <s v="Export_CoGe"/>
    <x v="0"/>
    <s v="COSGS"/>
    <x v="4"/>
    <s v="COSTI"/>
    <m/>
    <s v="B.8)"/>
    <s v="8) per godimento di beni di terzi"/>
    <x v="2"/>
  </r>
  <r>
    <x v="0"/>
    <x v="8"/>
    <x v="156"/>
    <x v="156"/>
    <n v="7062.18"/>
    <s v="Export_CoGe"/>
    <x v="0"/>
    <s v="COSGS"/>
    <x v="4"/>
    <s v="COSTI"/>
    <m/>
    <s v="B.8)"/>
    <s v="8) per godimento di beni di terzi"/>
    <x v="2"/>
  </r>
  <r>
    <x v="0"/>
    <x v="8"/>
    <x v="198"/>
    <x v="198"/>
    <n v="222855.5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8"/>
    <x v="203"/>
    <x v="203"/>
    <n v="3060.35"/>
    <s v="Export_CoGe"/>
    <x v="0"/>
    <s v="COSGS"/>
    <x v="4"/>
    <s v="COSTI"/>
    <m/>
    <s v="B.14)"/>
    <s v="14) oneri diversi di gestione"/>
    <x v="2"/>
  </r>
  <r>
    <x v="0"/>
    <x v="8"/>
    <x v="204"/>
    <x v="204"/>
    <n v="820"/>
    <s v="Export_CoGe"/>
    <x v="0"/>
    <s v="COSGS"/>
    <x v="4"/>
    <s v="COSTI"/>
    <m/>
    <s v="B.14)"/>
    <s v="14) oneri diversi di gestione"/>
    <x v="2"/>
  </r>
  <r>
    <x v="0"/>
    <x v="8"/>
    <x v="206"/>
    <x v="206"/>
    <n v="4"/>
    <s v="Export_CoGe"/>
    <x v="0"/>
    <s v="COSGS"/>
    <x v="4"/>
    <s v="COSTI"/>
    <m/>
    <s v="B.14)"/>
    <s v="14) oneri diversi di gestione"/>
    <x v="2"/>
  </r>
  <r>
    <x v="0"/>
    <x v="8"/>
    <x v="208"/>
    <x v="208"/>
    <n v="1376.85"/>
    <s v="Export_CoGe"/>
    <x v="0"/>
    <s v="COSGS"/>
    <x v="4"/>
    <s v="COSTI"/>
    <m/>
    <s v="B.14)"/>
    <s v="14) oneri diversi di gestione"/>
    <x v="2"/>
  </r>
  <r>
    <x v="0"/>
    <x v="8"/>
    <x v="209"/>
    <x v="209"/>
    <n v="5740"/>
    <s v="Export_CoGe"/>
    <x v="0"/>
    <s v="COSGS"/>
    <x v="4"/>
    <s v="COSTI"/>
    <m/>
    <s v="B.14)"/>
    <s v="14) oneri diversi di gestione"/>
    <x v="2"/>
  </r>
  <r>
    <x v="0"/>
    <x v="8"/>
    <x v="211"/>
    <x v="211"/>
    <n v="1168.1199999999999"/>
    <s v="Export_CoGe"/>
    <x v="0"/>
    <s v="COSGS"/>
    <x v="4"/>
    <s v="COSTI"/>
    <m/>
    <s v="B.14)"/>
    <s v="14) oneri diversi di gestione"/>
    <x v="2"/>
  </r>
  <r>
    <x v="0"/>
    <x v="8"/>
    <x v="369"/>
    <x v="368"/>
    <n v="68.050000000000011"/>
    <s v="Export_CoGe"/>
    <x v="0"/>
    <s v="COSGS"/>
    <x v="4"/>
    <s v="COSTI"/>
    <m/>
    <s v="B.14)"/>
    <s v="14) oneri diversi di gestione"/>
    <x v="2"/>
  </r>
  <r>
    <x v="0"/>
    <x v="8"/>
    <x v="213"/>
    <x v="213"/>
    <n v="2032.8"/>
    <s v="Export_CoGe"/>
    <x v="0"/>
    <s v="COSGS"/>
    <x v="4"/>
    <s v="COSTI"/>
    <m/>
    <s v="B.14)"/>
    <s v="14) oneri diversi di gestione"/>
    <x v="2"/>
  </r>
  <r>
    <x v="0"/>
    <x v="8"/>
    <x v="217"/>
    <x v="217"/>
    <n v="1358.3400000000004"/>
    <s v="Export_CoGe"/>
    <x v="0"/>
    <s v="ONSTR"/>
    <x v="30"/>
    <s v="EXT"/>
    <m/>
    <s v="B.14)"/>
    <s v="14) oneri diversi di gestione"/>
    <x v="2"/>
  </r>
  <r>
    <x v="0"/>
    <x v="8"/>
    <x v="305"/>
    <x v="305"/>
    <n v="1940"/>
    <s v="Export_CoGe"/>
    <x v="0"/>
    <s v="COSGS"/>
    <x v="4"/>
    <s v="COSTI"/>
    <m/>
    <s v="B.14)"/>
    <s v="14) oneri diversi di gestione"/>
    <x v="2"/>
  </r>
  <r>
    <x v="0"/>
    <x v="8"/>
    <x v="218"/>
    <x v="218"/>
    <n v="840.89000000000021"/>
    <s v="Export_CoGe"/>
    <x v="0"/>
    <s v="COSGS"/>
    <x v="4"/>
    <s v="COSTI"/>
    <m/>
    <s v="B.14)"/>
    <s v="14) oneri diversi di gestione"/>
    <x v="2"/>
  </r>
  <r>
    <x v="0"/>
    <x v="8"/>
    <x v="219"/>
    <x v="219"/>
    <n v="4701.38"/>
    <s v="Export_CoGe"/>
    <x v="0"/>
    <s v="COSGS"/>
    <x v="4"/>
    <s v="COSTI"/>
    <m/>
    <s v="B.14)"/>
    <s v="14) oneri diversi di gestione"/>
    <x v="2"/>
  </r>
  <r>
    <x v="0"/>
    <x v="8"/>
    <x v="223"/>
    <x v="223"/>
    <n v="19.87999999999397"/>
    <s v="Export_CoGe"/>
    <x v="0"/>
    <s v="COSGS"/>
    <x v="4"/>
    <s v="COSTI"/>
    <m/>
    <s v="B.14)"/>
    <s v="14) oneri diversi di gestione"/>
    <x v="2"/>
  </r>
  <r>
    <x v="0"/>
    <x v="8"/>
    <x v="225"/>
    <x v="225"/>
    <n v="6.2199999999977091"/>
    <s v="Export_CoGe"/>
    <x v="0"/>
    <s v="COSGS"/>
    <x v="4"/>
    <s v="COSTI"/>
    <m/>
    <s v="B.14)"/>
    <s v="14) oneri diversi di gestione"/>
    <x v="2"/>
  </r>
  <r>
    <x v="0"/>
    <x v="8"/>
    <x v="226"/>
    <x v="226"/>
    <n v="6853.5399999999954"/>
    <s v="Export_CoGe"/>
    <x v="0"/>
    <s v="ONSTR"/>
    <x v="30"/>
    <s v="EXT"/>
    <m/>
    <s v="B.14)"/>
    <s v="14) oneri diversi di gestione"/>
    <x v="2"/>
  </r>
  <r>
    <x v="0"/>
    <x v="8"/>
    <x v="306"/>
    <x v="306"/>
    <n v="527.34000000000219"/>
    <s v="Export_CoGe"/>
    <x v="0"/>
    <s v="COSGS"/>
    <x v="4"/>
    <s v="COSTI"/>
    <m/>
    <s v="B.14)"/>
    <s v="14) oneri diversi di gestione"/>
    <x v="4"/>
  </r>
  <r>
    <x v="0"/>
    <x v="8"/>
    <x v="370"/>
    <x v="369"/>
    <n v="7880"/>
    <s v="Export_CoGe"/>
    <x v="0"/>
    <s v="ONSTR"/>
    <x v="30"/>
    <s v="EXT"/>
    <m/>
    <s v="B.14)"/>
    <s v="14) oneri diversi di gestione"/>
    <x v="7"/>
  </r>
  <r>
    <x v="0"/>
    <x v="8"/>
    <x v="371"/>
    <x v="370"/>
    <n v="309.3"/>
    <s v="Export_CoGe"/>
    <x v="0"/>
    <s v="COSGS"/>
    <x v="4"/>
    <s v="COSTI"/>
    <m/>
    <s v="B.14)"/>
    <s v="14) oneri diversi di gestione"/>
    <x v="2"/>
  </r>
  <r>
    <x v="0"/>
    <x v="8"/>
    <x v="381"/>
    <x v="380"/>
    <n v="3341.41"/>
    <s v="Export_CoGe"/>
    <x v="0"/>
    <s v="ONFIN"/>
    <x v="32"/>
    <s v="FIN"/>
    <m/>
    <s v="C.17)"/>
    <s v="17) interessi e altri oneri finanziari"/>
    <x v="7"/>
  </r>
  <r>
    <x v="0"/>
    <x v="8"/>
    <x v="231"/>
    <x v="231"/>
    <n v="10241.1"/>
    <s v="Export_CoGe"/>
    <x v="0"/>
    <s v="ONFIN"/>
    <x v="32"/>
    <s v="FIN"/>
    <m/>
    <s v="C.17)"/>
    <s v="17) interessi e altri oneri finanziari"/>
    <x v="7"/>
  </r>
  <r>
    <x v="0"/>
    <x v="8"/>
    <x v="233"/>
    <x v="233"/>
    <n v="6533.31"/>
    <s v="Export_CoGe"/>
    <x v="0"/>
    <s v="ONFIN"/>
    <x v="32"/>
    <s v="FIN"/>
    <m/>
    <s v="C.17)"/>
    <s v="17) interessi e altri oneri finanziari"/>
    <x v="7"/>
  </r>
  <r>
    <x v="0"/>
    <x v="8"/>
    <x v="235"/>
    <x v="235"/>
    <n v="1075.23"/>
    <s v="Export_CoGe"/>
    <x v="0"/>
    <s v="ONFIN"/>
    <x v="32"/>
    <s v="FIN"/>
    <m/>
    <s v="C.17)"/>
    <s v="17) interessi e altri oneri finanziari"/>
    <x v="7"/>
  </r>
  <r>
    <x v="0"/>
    <x v="8"/>
    <x v="349"/>
    <x v="348"/>
    <n v="10690.99"/>
    <s v="Export_CoGe"/>
    <x v="0"/>
    <s v="ONFIN"/>
    <x v="32"/>
    <s v="FIN"/>
    <m/>
    <s v="C.17)"/>
    <s v="17) interessi e altri oneri finanziari"/>
    <x v="7"/>
  </r>
  <r>
    <x v="0"/>
    <x v="8"/>
    <x v="378"/>
    <x v="377"/>
    <n v="11.17"/>
    <s v="Export_CoGe"/>
    <x v="0"/>
    <s v="ONFIN"/>
    <x v="32"/>
    <s v="FIN"/>
    <m/>
    <s v="C.17)"/>
    <s v="17) interessi e altri oneri finanziari"/>
    <x v="7"/>
  </r>
  <r>
    <x v="0"/>
    <x v="8"/>
    <x v="236"/>
    <x v="236"/>
    <n v="7.2"/>
    <s v="Export_CoGe"/>
    <x v="0"/>
    <s v="ONFIN"/>
    <x v="32"/>
    <s v="FIN"/>
    <m/>
    <s v="C.17)"/>
    <s v="17) interessi e altri oneri finanziari"/>
    <x v="7"/>
  </r>
  <r>
    <x v="0"/>
    <x v="8"/>
    <x v="237"/>
    <x v="237"/>
    <n v="9185.91"/>
    <s v="Export_CoGe"/>
    <x v="0"/>
    <s v="ONFIN"/>
    <x v="32"/>
    <s v="FIN"/>
    <m/>
    <s v="C.17)"/>
    <s v="17) interessi e altri oneri finanziari"/>
    <x v="7"/>
  </r>
  <r>
    <x v="0"/>
    <x v="8"/>
    <x v="238"/>
    <x v="238"/>
    <n v="9366.2000000000007"/>
    <s v="Export_CoGe"/>
    <x v="0"/>
    <s v="RICOP"/>
    <x v="33"/>
    <s v="RIC"/>
    <m/>
    <s v="A.1)"/>
    <s v="1) ricavi delle vendite e delle prestazioni"/>
    <x v="6"/>
  </r>
  <r>
    <x v="0"/>
    <x v="8"/>
    <x v="239"/>
    <x v="239"/>
    <n v="-2337285.81"/>
    <s v="Export_CoGe"/>
    <x v="0"/>
    <s v="RICOP"/>
    <x v="33"/>
    <s v="RIC"/>
    <m/>
    <s v="A.1)"/>
    <s v="1) ricavi delle vendite e delle prestazioni"/>
    <x v="5"/>
  </r>
  <r>
    <x v="0"/>
    <x v="8"/>
    <x v="241"/>
    <x v="241"/>
    <n v="-133788.60999999999"/>
    <s v="Export_CoGe"/>
    <x v="0"/>
    <s v="RICOP"/>
    <x v="33"/>
    <s v="RIC"/>
    <m/>
    <s v="A.1)"/>
    <s v="1) ricavi delle vendite e delle prestazioni"/>
    <x v="5"/>
  </r>
  <r>
    <x v="0"/>
    <x v="8"/>
    <x v="243"/>
    <x v="243"/>
    <n v="-120139.19999999994"/>
    <s v="Export_CoGe"/>
    <x v="0"/>
    <s v="RICOP"/>
    <x v="33"/>
    <s v="RIC"/>
    <m/>
    <s v="A.1)"/>
    <s v="1) ricavi delle vendite e delle prestazioni"/>
    <x v="6"/>
  </r>
  <r>
    <x v="0"/>
    <x v="8"/>
    <x v="244"/>
    <x v="244"/>
    <n v="-5415.6699999999983"/>
    <s v="Export_CoGe"/>
    <x v="0"/>
    <s v="RICOP"/>
    <x v="33"/>
    <s v="RIC"/>
    <m/>
    <s v="A.1)"/>
    <s v="1) ricavi delle vendite e delle prestazioni"/>
    <x v="6"/>
  </r>
  <r>
    <x v="0"/>
    <x v="8"/>
    <x v="245"/>
    <x v="245"/>
    <n v="-126915.83999999998"/>
    <s v="Export_CoGe"/>
    <x v="0"/>
    <s v="RICOP"/>
    <x v="33"/>
    <s v="RIC"/>
    <m/>
    <s v="A.1)"/>
    <s v="1) ricavi delle vendite e delle prestazioni"/>
    <x v="7"/>
  </r>
  <r>
    <x v="0"/>
    <x v="8"/>
    <x v="350"/>
    <x v="349"/>
    <n v="-268586.33999999997"/>
    <s v="Export_CoGe"/>
    <x v="0"/>
    <s v="RICOP"/>
    <x v="33"/>
    <s v="RIC"/>
    <m/>
    <s v="A.1)"/>
    <s v="1) ricavi delle vendite e delle prestazioni"/>
    <x v="5"/>
  </r>
  <r>
    <x v="0"/>
    <x v="8"/>
    <x v="385"/>
    <x v="384"/>
    <n v="-9550"/>
    <s v="Export_CoGe"/>
    <x v="0"/>
    <s v="RICOP"/>
    <x v="33"/>
    <s v="RIC"/>
    <m/>
    <s v="A.1)"/>
    <s v="1) ricavi delle vendite e delle prestazioni"/>
    <x v="6"/>
  </r>
  <r>
    <x v="0"/>
    <x v="8"/>
    <x v="372"/>
    <x v="371"/>
    <n v="-18019.05"/>
    <s v="Export_CoGe"/>
    <x v="0"/>
    <s v="RICOP"/>
    <x v="33"/>
    <s v="RIC"/>
    <m/>
    <s v="A.1)"/>
    <s v="1) ricavi delle vendite e delle prestazioni"/>
    <x v="6"/>
  </r>
  <r>
    <x v="0"/>
    <x v="8"/>
    <x v="246"/>
    <x v="246"/>
    <n v="-386.89999999999964"/>
    <s v="Export_CoGe"/>
    <x v="0"/>
    <s v="RICOP"/>
    <x v="33"/>
    <s v="RIC"/>
    <m/>
    <s v="A.1)"/>
    <s v="1) ricavi delle vendite e delle prestazioni"/>
    <x v="6"/>
  </r>
  <r>
    <x v="0"/>
    <x v="8"/>
    <x v="247"/>
    <x v="247"/>
    <n v="-56129.020000000004"/>
    <s v="Export_CoGe"/>
    <x v="0"/>
    <s v="ONSTR"/>
    <x v="30"/>
    <s v="EXT"/>
    <m/>
    <s v="B.14)"/>
    <s v="14) oneri diversi di gestione"/>
    <x v="2"/>
  </r>
  <r>
    <x v="0"/>
    <x v="8"/>
    <x v="249"/>
    <x v="249"/>
    <n v="-255483.9"/>
    <s v="Export_CoGe"/>
    <x v="0"/>
    <s v="ALTRI"/>
    <x v="34"/>
    <s v="ALTRI"/>
    <m/>
    <s v="A.1)"/>
    <s v="1) ricavi delle vendite e delle prestazioni"/>
    <x v="7"/>
  </r>
  <r>
    <x v="0"/>
    <x v="8"/>
    <x v="250"/>
    <x v="250"/>
    <n v="-1104364.8000000003"/>
    <s v="Export_CoGe"/>
    <x v="0"/>
    <s v="CORR"/>
    <x v="35"/>
    <s v="CORR"/>
    <m/>
    <s v="A.1)"/>
    <s v="1) ricavi delle vendite e delle prestazioni"/>
    <x v="6"/>
  </r>
  <r>
    <x v="0"/>
    <x v="8"/>
    <x v="257"/>
    <x v="257"/>
    <n v="-0.06"/>
    <s v="Export_CoGe"/>
    <x v="0"/>
    <s v="ALTRI"/>
    <x v="34"/>
    <s v="ALTRI"/>
    <m/>
    <s v="A.5)"/>
    <s v="5) altri ricavi e proventi, con separata indicazione dei contributi in conto esercizio"/>
    <x v="2"/>
  </r>
  <r>
    <x v="0"/>
    <x v="8"/>
    <x v="259"/>
    <x v="259"/>
    <n v="-11.120000000000317"/>
    <s v="Export_CoGe"/>
    <x v="0"/>
    <s v="ALTRI"/>
    <x v="34"/>
    <s v="ALTRI"/>
    <m/>
    <s v="A.5)"/>
    <s v="5) altri ricavi e proventi, con separata indicazione dei contributi in conto esercizio"/>
    <x v="2"/>
  </r>
  <r>
    <x v="0"/>
    <x v="8"/>
    <x v="382"/>
    <x v="381"/>
    <n v="-15.08"/>
    <s v="Export_CoGe"/>
    <x v="0"/>
    <s v="ALTRI"/>
    <x v="34"/>
    <s v="ALTRI"/>
    <m/>
    <s v="A.5)"/>
    <s v="5) altri ricavi e proventi, con separata indicazione dei contributi in conto esercizio"/>
    <x v="2"/>
  </r>
  <r>
    <x v="0"/>
    <x v="8"/>
    <x v="260"/>
    <x v="260"/>
    <n v="-3276.7799999999997"/>
    <s v="Export_CoGe"/>
    <x v="0"/>
    <s v="ALTRI"/>
    <x v="34"/>
    <s v="ALTRI"/>
    <m/>
    <s v="A.5)"/>
    <s v="5) altri ricavi e proventi, con separata indicazione dei contributi in conto esercizio"/>
    <x v="2"/>
  </r>
  <r>
    <x v="0"/>
    <x v="8"/>
    <x v="309"/>
    <x v="309"/>
    <n v="-4995.1099999999997"/>
    <s v="Export_CoGe"/>
    <x v="0"/>
    <s v="ALTRI"/>
    <x v="34"/>
    <s v="ALTRI"/>
    <m/>
    <s v="A.5)"/>
    <s v="5) altri ricavi e proventi, con separata indicazione dei contributi in conto esercizio"/>
    <x v="2"/>
  </r>
  <r>
    <x v="0"/>
    <x v="8"/>
    <x v="266"/>
    <x v="266"/>
    <n v="-4292.37"/>
    <s v="Export_CoGe"/>
    <x v="0"/>
    <s v="ONSTR"/>
    <x v="30"/>
    <s v="EXT"/>
    <m/>
    <s v="A.5)"/>
    <s v="5) altri ricavi e proventi, con separata indicazione dei contributi in conto esercizio"/>
    <x v="2"/>
  </r>
  <r>
    <x v="0"/>
    <x v="8"/>
    <x v="267"/>
    <x v="267"/>
    <n v="-63.55"/>
    <s v="Export_CoGe"/>
    <x v="0"/>
    <s v="ALTRI"/>
    <x v="34"/>
    <s v="ALTRI"/>
    <m/>
    <s v="A.5)"/>
    <s v="5) altri ricavi e proventi, con separata indicazione dei contributi in conto esercizio"/>
    <x v="8"/>
  </r>
  <r>
    <x v="0"/>
    <x v="8"/>
    <x v="311"/>
    <x v="311"/>
    <n v="-199859.99000000002"/>
    <s v="Export_CoGe"/>
    <x v="0"/>
    <s v="ACQDI"/>
    <x v="0"/>
    <s v="ACQ"/>
    <m/>
    <s v="A.5)"/>
    <s v="5) altri ricavi e proventi, con separata indicazione dei contributi in conto esercizio"/>
    <x v="2"/>
  </r>
  <r>
    <x v="0"/>
    <x v="8"/>
    <x v="379"/>
    <x v="378"/>
    <n v="-20"/>
    <s v="Export_CoGe"/>
    <x v="0"/>
    <s v="ONFIN"/>
    <x v="32"/>
    <s v="FIN"/>
    <m/>
    <s v="C.16)"/>
    <s v="16) altri proventi finanziari"/>
    <x v="7"/>
  </r>
  <r>
    <x v="0"/>
    <x v="8"/>
    <x v="276"/>
    <x v="276"/>
    <n v="-105.25999999999999"/>
    <s v="Export_CoGe"/>
    <x v="0"/>
    <s v="ONFIN"/>
    <x v="32"/>
    <s v="FIN"/>
    <m/>
    <s v="C.16)"/>
    <s v="16) altri proventi finanziari"/>
    <x v="4"/>
  </r>
  <r>
    <x v="0"/>
    <x v="8"/>
    <x v="2"/>
    <x v="2"/>
    <n v="10000"/>
    <s v="Export_CoGe"/>
    <x v="1"/>
    <s v="23.I.IMM"/>
    <x v="1"/>
    <s v="IMM"/>
    <m/>
    <s v="23.I.IMM"/>
    <s v="Immobilizzazioni Immateriali"/>
    <x v="1"/>
  </r>
  <r>
    <x v="0"/>
    <x v="8"/>
    <x v="4"/>
    <x v="4"/>
    <n v="6343"/>
    <s v="Export_CoGe"/>
    <x v="1"/>
    <s v="23.I.IMM"/>
    <x v="1"/>
    <s v="IMM"/>
    <m/>
    <s v="23.I.IMM"/>
    <s v="Immobilizzazioni Immateriali"/>
    <x v="1"/>
  </r>
  <r>
    <x v="0"/>
    <x v="8"/>
    <x v="6"/>
    <x v="6"/>
    <n v="74079.209999999992"/>
    <s v="Export_CoGe"/>
    <x v="1"/>
    <s v="23.I.IMM"/>
    <x v="1"/>
    <s v="IMM"/>
    <m/>
    <s v="23.I.IMM"/>
    <s v="Immobilizzazioni Immateriali"/>
    <x v="1"/>
  </r>
  <r>
    <x v="0"/>
    <x v="8"/>
    <x v="8"/>
    <x v="8"/>
    <n v="100000"/>
    <s v="Export_CoGe"/>
    <x v="1"/>
    <s v="23.I.IMM"/>
    <x v="1"/>
    <s v="IMM"/>
    <m/>
    <s v="23.I.IMM"/>
    <s v="Immobilizzazioni Immateriali"/>
    <x v="1"/>
  </r>
  <r>
    <x v="0"/>
    <x v="8"/>
    <x v="10"/>
    <x v="10"/>
    <n v="168277.53"/>
    <s v="Export_CoGe"/>
    <x v="1"/>
    <s v="23.I.IMM"/>
    <x v="1"/>
    <s v="IMM"/>
    <m/>
    <s v="23.I.IMM"/>
    <s v="Immobilizzazioni Immateriali"/>
    <x v="1"/>
  </r>
  <r>
    <x v="0"/>
    <x v="8"/>
    <x v="12"/>
    <x v="12"/>
    <n v="87545.25"/>
    <s v="Export_CoGe"/>
    <x v="1"/>
    <s v="24.I.MAT"/>
    <x v="3"/>
    <s v="MAT"/>
    <m/>
    <s v="24.I.MAT"/>
    <s v="Immobilizzazioni Materiali"/>
    <x v="1"/>
  </r>
  <r>
    <x v="0"/>
    <x v="8"/>
    <x v="14"/>
    <x v="14"/>
    <n v="693957.03"/>
    <s v="Export_CoGe"/>
    <x v="1"/>
    <s v="24.I.MAT"/>
    <x v="3"/>
    <s v="MAT"/>
    <m/>
    <s v="24.I.MAT"/>
    <s v="Immobilizzazioni Materiali"/>
    <x v="1"/>
  </r>
  <r>
    <x v="0"/>
    <x v="8"/>
    <x v="16"/>
    <x v="16"/>
    <n v="104261.51"/>
    <s v="Export_CoGe"/>
    <x v="1"/>
    <s v="24.I.MAT"/>
    <x v="3"/>
    <s v="MAT"/>
    <m/>
    <s v="24.I.MAT"/>
    <s v="Immobilizzazioni Materiali"/>
    <x v="1"/>
  </r>
  <r>
    <x v="0"/>
    <x v="8"/>
    <x v="18"/>
    <x v="18"/>
    <n v="204582.74"/>
    <s v="Export_CoGe"/>
    <x v="1"/>
    <s v="24.I.MAT"/>
    <x v="3"/>
    <s v="MAT"/>
    <m/>
    <s v="24.I.MAT"/>
    <s v="Immobilizzazioni Materiali"/>
    <x v="1"/>
  </r>
  <r>
    <x v="0"/>
    <x v="8"/>
    <x v="21"/>
    <x v="21"/>
    <n v="229871.05000000002"/>
    <s v="Export_CoGe"/>
    <x v="1"/>
    <s v="24.I.MAT"/>
    <x v="3"/>
    <s v="MAT"/>
    <m/>
    <s v="24.I.MAT"/>
    <s v="Immobilizzazioni Materiali"/>
    <x v="1"/>
  </r>
  <r>
    <x v="0"/>
    <x v="8"/>
    <x v="24"/>
    <x v="24"/>
    <n v="76799.930000000008"/>
    <s v="Export_CoGe"/>
    <x v="1"/>
    <s v="24.I.MAT"/>
    <x v="3"/>
    <s v="MAT"/>
    <m/>
    <s v="24.I.MAT"/>
    <s v="Immobilizzazioni Materiali"/>
    <x v="1"/>
  </r>
  <r>
    <x v="0"/>
    <x v="8"/>
    <x v="26"/>
    <x v="26"/>
    <n v="16409.09"/>
    <s v="Export_CoGe"/>
    <x v="1"/>
    <s v="24.I.MAT"/>
    <x v="3"/>
    <s v="MAT"/>
    <m/>
    <s v="24.I.MAT"/>
    <s v="Immobilizzazioni Materiali"/>
    <x v="1"/>
  </r>
  <r>
    <x v="0"/>
    <x v="8"/>
    <x v="28"/>
    <x v="28"/>
    <n v="94542.99"/>
    <s v="Export_CoGe"/>
    <x v="1"/>
    <s v="24.I.MAT"/>
    <x v="3"/>
    <s v="MAT"/>
    <m/>
    <s v="24.I.MAT"/>
    <s v="Immobilizzazioni Materiali"/>
    <x v="1"/>
  </r>
  <r>
    <x v="0"/>
    <x v="8"/>
    <x v="30"/>
    <x v="30"/>
    <n v="2625"/>
    <s v="Export_CoGe"/>
    <x v="1"/>
    <s v="24.I.MAT"/>
    <x v="3"/>
    <s v="MAT"/>
    <m/>
    <s v="24.I.MAT"/>
    <s v="Immobilizzazioni Materiali"/>
    <x v="1"/>
  </r>
  <r>
    <x v="0"/>
    <x v="8"/>
    <x v="36"/>
    <x v="36"/>
    <n v="340"/>
    <s v="Export_CoGe"/>
    <x v="1"/>
    <s v="25.I.FIN"/>
    <x v="7"/>
    <s v="IFIN"/>
    <m/>
    <s v="25.I.FIN"/>
    <s v="Immobilizzazioni Finanziarie"/>
    <x v="1"/>
  </r>
  <r>
    <x v="0"/>
    <x v="8"/>
    <x v="38"/>
    <x v="38"/>
    <n v="2500"/>
    <s v="Export_CoGe"/>
    <x v="1"/>
    <s v="25.I.FIN"/>
    <x v="7"/>
    <s v="IFIN"/>
    <m/>
    <s v="25.I.FIN"/>
    <s v="Immobilizzazioni Finanziarie"/>
    <x v="1"/>
  </r>
  <r>
    <x v="0"/>
    <x v="8"/>
    <x v="40"/>
    <x v="40"/>
    <n v="250"/>
    <s v="Export_CoGe"/>
    <x v="1"/>
    <s v="25.I.FIN"/>
    <x v="7"/>
    <s v="IFIN"/>
    <m/>
    <s v="25.I.FIN"/>
    <s v="Immobilizzazioni Finanziarie"/>
    <x v="1"/>
  </r>
  <r>
    <x v="0"/>
    <x v="8"/>
    <x v="317"/>
    <x v="317"/>
    <n v="997500"/>
    <s v="Export_CoGe"/>
    <x v="1"/>
    <s v="25.I.FIN"/>
    <x v="7"/>
    <s v="IFIN"/>
    <m/>
    <s v="25.I.FIN"/>
    <s v="Immobilizzazioni Finanziarie"/>
    <x v="1"/>
  </r>
  <r>
    <x v="0"/>
    <x v="8"/>
    <x v="318"/>
    <x v="318"/>
    <n v="5870.22"/>
    <s v="Export_CoGe"/>
    <x v="1"/>
    <s v="25.I.FIN"/>
    <x v="7"/>
    <s v="IFIN"/>
    <m/>
    <s v="25.I.FIN"/>
    <s v="Immobilizzazioni Finanziarie"/>
    <x v="1"/>
  </r>
  <r>
    <x v="0"/>
    <x v="8"/>
    <x v="351"/>
    <x v="350"/>
    <n v="146905.12"/>
    <s v="Export_CoGe"/>
    <x v="1"/>
    <s v="25.I.FIN"/>
    <x v="7"/>
    <s v="IFIN"/>
    <m/>
    <s v="25.I.FIN"/>
    <s v="Immobilizzazioni Finanziarie"/>
    <x v="1"/>
  </r>
  <r>
    <x v="0"/>
    <x v="8"/>
    <x v="45"/>
    <x v="45"/>
    <n v="153350"/>
    <s v="Export_CoGe"/>
    <x v="1"/>
    <s v="26.MAG"/>
    <x v="9"/>
    <s v="MAG"/>
    <m/>
    <s v="26.MAG"/>
    <s v="Rimanenze"/>
    <x v="1"/>
  </r>
  <r>
    <x v="0"/>
    <x v="8"/>
    <x v="49"/>
    <x v="49"/>
    <n v="1112968"/>
    <s v="Export_CoGe"/>
    <x v="1"/>
    <s v="26.MAG"/>
    <x v="9"/>
    <s v="MAG"/>
    <m/>
    <s v="26.MAG"/>
    <s v="Rimanenze"/>
    <x v="1"/>
  </r>
  <r>
    <x v="0"/>
    <x v="8"/>
    <x v="51"/>
    <x v="51"/>
    <n v="760149.90999999235"/>
    <s v="Export_CoGe"/>
    <x v="1"/>
    <s v="27.CLI"/>
    <x v="10"/>
    <s v="CLI"/>
    <m/>
    <s v="27.CLI"/>
    <s v="Crediti Commerciali"/>
    <x v="1"/>
  </r>
  <r>
    <x v="0"/>
    <x v="8"/>
    <x v="53"/>
    <x v="53"/>
    <n v="17818.120000000024"/>
    <s v="Export_CoGe"/>
    <x v="1"/>
    <s v="27.CLI"/>
    <x v="10"/>
    <s v="CLI"/>
    <m/>
    <s v="27.CLI"/>
    <s v="Crediti Commerciali"/>
    <x v="1"/>
  </r>
  <r>
    <x v="0"/>
    <x v="8"/>
    <x v="55"/>
    <x v="55"/>
    <n v="2379.9999999999418"/>
    <s v="Export_CoGe"/>
    <x v="1"/>
    <s v="27.CLI"/>
    <x v="10"/>
    <s v="CLI"/>
    <m/>
    <s v="27.CLI"/>
    <s v="Crediti Commerciali"/>
    <x v="1"/>
  </r>
  <r>
    <x v="0"/>
    <x v="8"/>
    <x v="61"/>
    <x v="61"/>
    <n v="193.35"/>
    <s v="Export_CoGe"/>
    <x v="1"/>
    <s v="31.PTN"/>
    <x v="12"/>
    <s v="PTN"/>
    <m/>
    <s v="31.PTN"/>
    <s v="Crediti Tributari"/>
    <x v="1"/>
  </r>
  <r>
    <x v="0"/>
    <x v="8"/>
    <x v="319"/>
    <x v="319"/>
    <n v="109597.23999999999"/>
    <s v="Export_CoGe"/>
    <x v="1"/>
    <s v="31.PTN"/>
    <x v="12"/>
    <s v="PTN"/>
    <m/>
    <s v="31.PTN"/>
    <s v="Crediti Tributari"/>
    <x v="1"/>
  </r>
  <r>
    <x v="0"/>
    <x v="8"/>
    <x v="67"/>
    <x v="67"/>
    <n v="652.31999999999834"/>
    <s v="Export_CoGe"/>
    <x v="1"/>
    <s v="31.PTN"/>
    <x v="12"/>
    <s v="PTN"/>
    <m/>
    <s v="31.PTN"/>
    <s v="Crediti Tributari"/>
    <x v="1"/>
  </r>
  <r>
    <x v="0"/>
    <x v="8"/>
    <x v="72"/>
    <x v="72"/>
    <n v="43049.16"/>
    <s v="Export_CoGe"/>
    <x v="1"/>
    <s v="31.PTN"/>
    <x v="12"/>
    <s v="PTN"/>
    <m/>
    <s v="31.PTN"/>
    <s v="Crediti Tributari"/>
    <x v="1"/>
  </r>
  <r>
    <x v="0"/>
    <x v="8"/>
    <x v="320"/>
    <x v="320"/>
    <n v="2378"/>
    <s v="Export_CoGe"/>
    <x v="1"/>
    <s v="31.PTN"/>
    <x v="12"/>
    <s v="PTN"/>
    <m/>
    <s v="31.PTN"/>
    <s v="Crediti Tributari"/>
    <x v="1"/>
  </r>
  <r>
    <x v="0"/>
    <x v="8"/>
    <x v="78"/>
    <x v="78"/>
    <n v="15687.260000000011"/>
    <s v="Export_CoGe"/>
    <x v="1"/>
    <s v="29.AC"/>
    <x v="11"/>
    <s v="FOR"/>
    <m/>
    <s v="28.FOR"/>
    <s v="Altri Crediti"/>
    <x v="1"/>
  </r>
  <r>
    <x v="0"/>
    <x v="8"/>
    <x v="80"/>
    <x v="80"/>
    <n v="2796.9300000000658"/>
    <s v="Export_CoGe"/>
    <x v="1"/>
    <s v="29.AC"/>
    <x v="11"/>
    <s v="AC"/>
    <m/>
    <s v="29.AC"/>
    <s v="Altri Crediti"/>
    <x v="1"/>
  </r>
  <r>
    <x v="0"/>
    <x v="8"/>
    <x v="84"/>
    <x v="84"/>
    <n v="50357"/>
    <s v="Export_CoGe"/>
    <x v="1"/>
    <s v="29.AC"/>
    <x v="11"/>
    <s v="AC"/>
    <m/>
    <s v="29.AC"/>
    <s v="Altri Crediti"/>
    <x v="1"/>
  </r>
  <r>
    <x v="0"/>
    <x v="8"/>
    <x v="88"/>
    <x v="88"/>
    <n v="142.23000000002784"/>
    <s v="Export_CoGe"/>
    <x v="1"/>
    <s v="30.AD"/>
    <x v="13"/>
    <s v="AD"/>
    <m/>
    <s v="30.AD"/>
    <s v="Altri Crediti"/>
    <x v="1"/>
  </r>
  <r>
    <x v="0"/>
    <x v="8"/>
    <x v="90"/>
    <x v="90"/>
    <n v="1455.0300000000134"/>
    <s v="Export_CoGe"/>
    <x v="1"/>
    <s v="29.AC"/>
    <x v="11"/>
    <s v="AC"/>
    <m/>
    <s v="29.AC"/>
    <s v="Altri Crediti"/>
    <x v="1"/>
  </r>
  <r>
    <x v="0"/>
    <x v="8"/>
    <x v="92"/>
    <x v="92"/>
    <n v="44956.770000000004"/>
    <s v="Export_CoGe"/>
    <x v="1"/>
    <s v="29.AC"/>
    <x v="11"/>
    <s v="AC"/>
    <m/>
    <s v="29.AC"/>
    <s v="Altri Crediti"/>
    <x v="1"/>
  </r>
  <r>
    <x v="0"/>
    <x v="8"/>
    <x v="98"/>
    <x v="98"/>
    <n v="53.55"/>
    <s v="Export_CoGe"/>
    <x v="1"/>
    <s v="29.AC"/>
    <x v="11"/>
    <s v="AC"/>
    <m/>
    <s v="29.AC"/>
    <s v="Altri Crediti"/>
    <x v="1"/>
  </r>
  <r>
    <x v="0"/>
    <x v="8"/>
    <x v="321"/>
    <x v="321"/>
    <n v="1091.8000000000002"/>
    <s v="Export_CoGe"/>
    <x v="1"/>
    <s v="29.AC"/>
    <x v="11"/>
    <s v="AC"/>
    <m/>
    <s v="29.AC"/>
    <s v="Altri Crediti"/>
    <x v="1"/>
  </r>
  <r>
    <x v="0"/>
    <x v="8"/>
    <x v="322"/>
    <x v="322"/>
    <n v="77.849999999999994"/>
    <s v="Export_CoGe"/>
    <x v="1"/>
    <s v="29.AC"/>
    <x v="11"/>
    <s v="AC"/>
    <m/>
    <s v="29.AC"/>
    <s v="Altri Crediti"/>
    <x v="1"/>
  </r>
  <r>
    <x v="0"/>
    <x v="8"/>
    <x v="107"/>
    <x v="107"/>
    <n v="1119.9999999999986"/>
    <s v="Export_CoGe"/>
    <x v="1"/>
    <s v="29.AC"/>
    <x v="11"/>
    <s v="AC"/>
    <m/>
    <s v="29.AC"/>
    <s v="Ratei/Risconti Attivi"/>
    <x v="1"/>
  </r>
  <r>
    <x v="0"/>
    <x v="8"/>
    <x v="109"/>
    <x v="109"/>
    <n v="7396.0300000000007"/>
    <s v="Export_CoGe"/>
    <x v="1"/>
    <s v="36.LIQ"/>
    <x v="15"/>
    <s v="BREVE "/>
    <m/>
    <s v="36.LIQ"/>
    <s v="Debiti a Breve (Liquidità)"/>
    <x v="1"/>
  </r>
  <r>
    <x v="0"/>
    <x v="8"/>
    <x v="323"/>
    <x v="323"/>
    <n v="30260.854999999312"/>
    <s v="Export_CoGe"/>
    <x v="1"/>
    <s v="36.LIQ"/>
    <x v="15"/>
    <s v="BREVE "/>
    <m/>
    <s v="36.LIQ"/>
    <s v="Debiti a Breve (Liquidità)"/>
    <x v="1"/>
  </r>
  <r>
    <x v="0"/>
    <x v="8"/>
    <x v="324"/>
    <x v="324"/>
    <n v="3045.83"/>
    <s v="Export_CoGe"/>
    <x v="1"/>
    <s v="36.LIQ"/>
    <x v="15"/>
    <s v="BREVE "/>
    <m/>
    <s v="36.LIQ"/>
    <s v="Debiti a Breve (Liquidità)"/>
    <x v="1"/>
  </r>
  <r>
    <x v="0"/>
    <x v="8"/>
    <x v="117"/>
    <x v="117"/>
    <n v="395092.20000000525"/>
    <s v="Export_CoGe"/>
    <x v="1"/>
    <s v="36.LIQ"/>
    <x v="15"/>
    <s v="BREVE "/>
    <m/>
    <s v="36.LIQ"/>
    <s v="Debiti a Breve (Liquidità)"/>
    <x v="1"/>
  </r>
  <r>
    <x v="0"/>
    <x v="8"/>
    <x v="325"/>
    <x v="199"/>
    <n v="310699.19999999995"/>
    <s v="Export_CoGe"/>
    <x v="1"/>
    <s v="36.LIQ"/>
    <x v="15"/>
    <s v="BREVE "/>
    <m/>
    <s v="36.LIQ"/>
    <s v="Debiti a Breve (Liquidità)"/>
    <x v="1"/>
  </r>
  <r>
    <x v="0"/>
    <x v="8"/>
    <x v="122"/>
    <x v="122"/>
    <n v="82.410000000006903"/>
    <s v="Export_CoGe"/>
    <x v="1"/>
    <s v="36.LIQ"/>
    <x v="15"/>
    <s v="BREVE "/>
    <m/>
    <s v="36.LIQ"/>
    <s v="Debiti a Breve (Liquidità)"/>
    <x v="1"/>
  </r>
  <r>
    <x v="0"/>
    <x v="8"/>
    <x v="124"/>
    <x v="124"/>
    <n v="102773.58"/>
    <s v="Export_CoGe"/>
    <x v="1"/>
    <s v="36.LIQ"/>
    <x v="15"/>
    <s v="BREVE "/>
    <m/>
    <s v="36.LIQ"/>
    <s v="Debiti a Breve (Liquidità)"/>
    <x v="1"/>
  </r>
  <r>
    <x v="0"/>
    <x v="8"/>
    <x v="126"/>
    <x v="126"/>
    <n v="568819.45000000275"/>
    <s v="Export_CoGe"/>
    <x v="1"/>
    <s v="36.LIQ"/>
    <x v="15"/>
    <s v="BREVE "/>
    <m/>
    <s v="36.LIQ"/>
    <s v="Debiti a Breve (Liquidità)"/>
    <x v="1"/>
  </r>
  <r>
    <x v="0"/>
    <x v="8"/>
    <x v="128"/>
    <x v="128"/>
    <n v="113473.32"/>
    <s v="Export_CoGe"/>
    <x v="1"/>
    <s v="36.LIQ"/>
    <x v="15"/>
    <s v="BREVE "/>
    <m/>
    <s v="36.LIQ"/>
    <s v="Debiti a Breve (Liquidità)"/>
    <x v="1"/>
  </r>
  <r>
    <x v="0"/>
    <x v="8"/>
    <x v="130"/>
    <x v="130"/>
    <n v="100766.3100000003"/>
    <s v="Export_CoGe"/>
    <x v="1"/>
    <s v="36.LIQ"/>
    <x v="15"/>
    <s v="BREVE "/>
    <m/>
    <s v="36.LIQ"/>
    <s v="Debiti a Breve (Liquidità)"/>
    <x v="1"/>
  </r>
  <r>
    <x v="0"/>
    <x v="8"/>
    <x v="132"/>
    <x v="132"/>
    <n v="72059.799999999988"/>
    <s v="Export_CoGe"/>
    <x v="1"/>
    <s v="36.LIQ"/>
    <x v="15"/>
    <s v="BREVE "/>
    <m/>
    <s v="36.LIQ"/>
    <s v="Debiti a Breve (Liquidità)"/>
    <x v="1"/>
  </r>
  <r>
    <x v="0"/>
    <x v="8"/>
    <x v="326"/>
    <x v="325"/>
    <n v="305810.76000000007"/>
    <s v="Export_CoGe"/>
    <x v="1"/>
    <s v="36.LIQ"/>
    <x v="15"/>
    <s v="BREVE "/>
    <m/>
    <s v="36.LIQ"/>
    <s v="Debiti a Breve (Liquidità)"/>
    <x v="1"/>
  </r>
  <r>
    <x v="0"/>
    <x v="8"/>
    <x v="327"/>
    <x v="326"/>
    <n v="6743.8400000000038"/>
    <s v="Export_CoGe"/>
    <x v="1"/>
    <s v="36.LIQ"/>
    <x v="15"/>
    <s v="BREVE "/>
    <m/>
    <s v="36.LIQ"/>
    <s v="Debiti a Breve (Liquidità)"/>
    <x v="1"/>
  </r>
  <r>
    <x v="0"/>
    <x v="8"/>
    <x v="359"/>
    <x v="358"/>
    <n v="127804.51999999997"/>
    <s v="Export_CoGe"/>
    <x v="1"/>
    <s v="36.LIQ"/>
    <x v="15"/>
    <s v="BREVE "/>
    <m/>
    <s v="36.LIQ"/>
    <s v="Debiti a Breve (Liquidità)"/>
    <x v="1"/>
  </r>
  <r>
    <x v="0"/>
    <x v="8"/>
    <x v="365"/>
    <x v="364"/>
    <n v="7613.9900000000007"/>
    <s v="Export_CoGe"/>
    <x v="1"/>
    <s v="36.LIQ"/>
    <x v="15"/>
    <s v="BREVE "/>
    <m/>
    <s v="36.LIQ"/>
    <s v="Debiti a Breve (Liquidità)"/>
    <x v="1"/>
  </r>
  <r>
    <x v="0"/>
    <x v="8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8"/>
    <x v="329"/>
    <x v="328"/>
    <n v="3000000"/>
    <s v="Export_CoGe"/>
    <x v="1"/>
    <s v="36.LIQ"/>
    <x v="15"/>
    <s v="BREVE "/>
    <m/>
    <s v="36.LIQ"/>
    <s v="Debiti a Breve (Liquidità)"/>
    <x v="1"/>
  </r>
  <r>
    <x v="0"/>
    <x v="8"/>
    <x v="353"/>
    <x v="352"/>
    <n v="4.9999979892163537E-3"/>
    <s v="Export_CoGe"/>
    <x v="1"/>
    <s v="35.RIS"/>
    <x v="19"/>
    <s v="PN"/>
    <m/>
    <s v="35.RIS"/>
    <s v="Altre Riserve"/>
    <x v="1"/>
  </r>
  <r>
    <x v="0"/>
    <x v="8"/>
    <x v="284"/>
    <x v="284"/>
    <n v="1282.9300000000003"/>
    <s v="Export_CoGe"/>
    <x v="1"/>
    <s v="30.AD"/>
    <x v="13"/>
    <s v="AD"/>
    <m/>
    <s v="30.AD"/>
    <s v="Debiti vs Ist. Previdenziali"/>
    <x v="1"/>
  </r>
  <r>
    <x v="0"/>
    <x v="8"/>
    <x v="86"/>
    <x v="86"/>
    <n v="-260"/>
    <s v="Export_CoGe"/>
    <x v="1"/>
    <s v="29.AC"/>
    <x v="11"/>
    <s v="AC"/>
    <m/>
    <s v="29.AC"/>
    <s v="Altri Crediti"/>
    <x v="1"/>
  </r>
  <r>
    <x v="0"/>
    <x v="8"/>
    <x v="145"/>
    <x v="145"/>
    <n v="-7599.9999999999982"/>
    <s v="Export_CoGe"/>
    <x v="1"/>
    <s v="34.CS"/>
    <x v="18"/>
    <s v="PN"/>
    <m/>
    <s v="34.CS"/>
    <s v="Capitale "/>
    <x v="1"/>
  </r>
  <r>
    <x v="0"/>
    <x v="8"/>
    <x v="147"/>
    <x v="147"/>
    <n v="-100000"/>
    <s v="Export_CoGe"/>
    <x v="1"/>
    <s v="34.CS"/>
    <x v="18"/>
    <s v="PN"/>
    <m/>
    <s v="34.CS"/>
    <s v="Capitale "/>
    <x v="1"/>
  </r>
  <r>
    <x v="0"/>
    <x v="8"/>
    <x v="149"/>
    <x v="149"/>
    <n v="-800000"/>
    <s v="Export_CoGe"/>
    <x v="1"/>
    <s v="34.CS"/>
    <x v="18"/>
    <s v="PN"/>
    <m/>
    <s v="34.CS"/>
    <s v="Capitale "/>
    <x v="1"/>
  </r>
  <r>
    <x v="0"/>
    <x v="8"/>
    <x v="151"/>
    <x v="151"/>
    <n v="-62928.91"/>
    <s v="Export_CoGe"/>
    <x v="1"/>
    <s v="35.RIS"/>
    <x v="19"/>
    <s v="PN"/>
    <m/>
    <s v="35.RIS"/>
    <s v="Riserva Legale"/>
    <x v="1"/>
  </r>
  <r>
    <x v="0"/>
    <x v="8"/>
    <x v="330"/>
    <x v="329"/>
    <n v="-97677.22"/>
    <s v="Export_CoGe"/>
    <x v="1"/>
    <s v="35.RIS"/>
    <x v="19"/>
    <s v="PN"/>
    <m/>
    <s v="35.RIS_bis"/>
    <s v="VII - Riserva per operaz. di copertura dei flussi finanz. attesi"/>
    <x v="1"/>
  </r>
  <r>
    <x v="0"/>
    <x v="8"/>
    <x v="154"/>
    <x v="154"/>
    <n v="-86282.830000000016"/>
    <s v="Export_CoGe"/>
    <x v="1"/>
    <s v="35.RIS"/>
    <x v="19"/>
    <s v="PN"/>
    <m/>
    <s v="35.RIS"/>
    <s v="Altre Riserve"/>
    <x v="1"/>
  </r>
  <r>
    <x v="0"/>
    <x v="8"/>
    <x v="157"/>
    <x v="157"/>
    <n v="-83370.91"/>
    <s v="Export_CoGe"/>
    <x v="1"/>
    <s v="23.I.MATFON"/>
    <x v="20"/>
    <s v="MAT"/>
    <m/>
    <s v="23.I.MATFON"/>
    <s v="Immobilizzazioni Materiali"/>
    <x v="1"/>
  </r>
  <r>
    <x v="0"/>
    <x v="8"/>
    <x v="158"/>
    <x v="158"/>
    <n v="-187948.01"/>
    <s v="Export_CoGe"/>
    <x v="1"/>
    <s v="23.I.MATFON"/>
    <x v="20"/>
    <s v="MAT"/>
    <m/>
    <s v="23.I.MATFON"/>
    <s v="Immobilizzazioni Materiali"/>
    <x v="1"/>
  </r>
  <r>
    <x v="0"/>
    <x v="8"/>
    <x v="159"/>
    <x v="159"/>
    <n v="-95239.54"/>
    <s v="Export_CoGe"/>
    <x v="1"/>
    <s v="23.I.MATFON"/>
    <x v="20"/>
    <s v="MAT"/>
    <m/>
    <s v="23.I.MATFON"/>
    <s v="Immobilizzazioni Materiali"/>
    <x v="1"/>
  </r>
  <r>
    <x v="0"/>
    <x v="8"/>
    <x v="160"/>
    <x v="160"/>
    <n v="-917.25"/>
    <s v="Export_CoGe"/>
    <x v="1"/>
    <s v="23.I.MATFON"/>
    <x v="20"/>
    <s v="MAT"/>
    <m/>
    <s v="23.I.MATFON"/>
    <s v="Immobilizzazioni Materiali"/>
    <x v="1"/>
  </r>
  <r>
    <x v="0"/>
    <x v="8"/>
    <x v="161"/>
    <x v="161"/>
    <n v="-40340.58"/>
    <s v="Export_CoGe"/>
    <x v="1"/>
    <s v="23.I.MATFON"/>
    <x v="20"/>
    <s v="MAT"/>
    <m/>
    <s v="23.I.MATFON"/>
    <s v="Immobilizzazioni Materiali"/>
    <x v="1"/>
  </r>
  <r>
    <x v="0"/>
    <x v="8"/>
    <x v="162"/>
    <x v="162"/>
    <n v="-14767.59"/>
    <s v="Export_CoGe"/>
    <x v="1"/>
    <s v="23.I.MATFON"/>
    <x v="20"/>
    <s v="MAT"/>
    <m/>
    <s v="23.I.MATFON"/>
    <s v="Immobilizzazioni Materiali"/>
    <x v="1"/>
  </r>
  <r>
    <x v="0"/>
    <x v="8"/>
    <x v="163"/>
    <x v="163"/>
    <n v="-25739.86"/>
    <s v="Export_CoGe"/>
    <x v="1"/>
    <s v="23.I.MATFON"/>
    <x v="20"/>
    <s v="MAT"/>
    <m/>
    <s v="23.I.MATFON"/>
    <s v="Immobilizzazioni Materiali"/>
    <x v="1"/>
  </r>
  <r>
    <x v="0"/>
    <x v="8"/>
    <x v="164"/>
    <x v="164"/>
    <n v="-6081.13"/>
    <s v="Export_CoGe"/>
    <x v="1"/>
    <s v="23.I.MATFON"/>
    <x v="20"/>
    <s v="MAT"/>
    <m/>
    <s v="23.I.MATFON"/>
    <s v="Immobilizzazioni Materiali"/>
    <x v="1"/>
  </r>
  <r>
    <x v="0"/>
    <x v="8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8"/>
    <x v="166"/>
    <x v="166"/>
    <n v="-30000"/>
    <s v="Export_CoGe"/>
    <x v="1"/>
    <s v="23.I.IMMFON"/>
    <x v="21"/>
    <s v="IMM"/>
    <m/>
    <s v="23.I.IMMFON"/>
    <s v="Immobilizzazioni Immateriali"/>
    <x v="1"/>
  </r>
  <r>
    <x v="0"/>
    <x v="8"/>
    <x v="167"/>
    <x v="167"/>
    <n v="-2743"/>
    <s v="Export_CoGe"/>
    <x v="1"/>
    <s v="23.I.IMMFON"/>
    <x v="21"/>
    <s v="IMM"/>
    <m/>
    <s v="23.I.IMMFON"/>
    <s v="Immobilizzazioni Immateriali"/>
    <x v="1"/>
  </r>
  <r>
    <x v="0"/>
    <x v="8"/>
    <x v="168"/>
    <x v="168"/>
    <n v="-97540.050000000017"/>
    <s v="Export_CoGe"/>
    <x v="1"/>
    <s v="23.I.IMMFON"/>
    <x v="21"/>
    <s v="IMM"/>
    <m/>
    <s v="23.I.IMMFON"/>
    <s v="Immobilizzazioni Immateriali"/>
    <x v="1"/>
  </r>
  <r>
    <x v="0"/>
    <x v="8"/>
    <x v="169"/>
    <x v="169"/>
    <n v="-34985"/>
    <s v="Export_CoGe"/>
    <x v="1"/>
    <s v="23.I.IMMFON"/>
    <x v="21"/>
    <s v="IMM"/>
    <m/>
    <s v="23.I.IMMFON"/>
    <s v="Immobilizzazioni Immateriali"/>
    <x v="1"/>
  </r>
  <r>
    <x v="0"/>
    <x v="8"/>
    <x v="170"/>
    <x v="170"/>
    <n v="-2450900"/>
    <s v="Export_CoGe"/>
    <x v="1"/>
    <s v="33.PROV"/>
    <x v="22"/>
    <s v="PROV"/>
    <m/>
    <s v="33.PROV"/>
    <s v="Altri Fondi "/>
    <x v="1"/>
  </r>
  <r>
    <x v="0"/>
    <x v="8"/>
    <x v="331"/>
    <x v="330"/>
    <n v="-56800.83"/>
    <s v="Export_CoGe"/>
    <x v="1"/>
    <s v="33.PROV"/>
    <x v="22"/>
    <s v="PROV"/>
    <m/>
    <s v="33.PROV"/>
    <s v="Altri Fondi "/>
    <x v="1"/>
  </r>
  <r>
    <x v="0"/>
    <x v="8"/>
    <x v="332"/>
    <x v="331"/>
    <n v="-27000"/>
    <s v="Export_CoGe"/>
    <x v="1"/>
    <s v="33.PROV"/>
    <x v="22"/>
    <s v="PROV"/>
    <m/>
    <s v="33.PROV"/>
    <s v="Altri Fondi "/>
    <x v="1"/>
  </r>
  <r>
    <x v="0"/>
    <x v="8"/>
    <x v="333"/>
    <x v="332"/>
    <n v="-630595"/>
    <s v="Export_CoGe"/>
    <x v="1"/>
    <s v="26.MAG"/>
    <x v="9"/>
    <s v="MAG"/>
    <m/>
    <s v="26.MAG"/>
    <s v="Rimanenze"/>
    <x v="1"/>
  </r>
  <r>
    <x v="0"/>
    <x v="8"/>
    <x v="334"/>
    <x v="333"/>
    <n v="-49227.9"/>
    <s v="Export_CoGe"/>
    <x v="1"/>
    <s v="33.PROV"/>
    <x v="22"/>
    <s v="PROV"/>
    <m/>
    <s v="33.PROV"/>
    <s v="Altri Fondi "/>
    <x v="1"/>
  </r>
  <r>
    <x v="0"/>
    <x v="8"/>
    <x v="172"/>
    <x v="172"/>
    <n v="-128311.98000000001"/>
    <s v="Export_CoGe"/>
    <x v="1"/>
    <s v="38.TFR"/>
    <x v="23"/>
    <s v="TFR"/>
    <m/>
    <s v="38.TFR"/>
    <s v="Fondo TFR"/>
    <x v="1"/>
  </r>
  <r>
    <x v="0"/>
    <x v="8"/>
    <x v="173"/>
    <x v="173"/>
    <n v="-280697.76"/>
    <s v="Export_CoGe"/>
    <x v="1"/>
    <s v="38.TFR"/>
    <x v="23"/>
    <s v="TFR"/>
    <m/>
    <s v="38.TFR"/>
    <s v="Fondo TFR"/>
    <x v="1"/>
  </r>
  <r>
    <x v="0"/>
    <x v="8"/>
    <x v="174"/>
    <x v="174"/>
    <n v="-41665.350000000006"/>
    <s v="Export_CoGe"/>
    <x v="1"/>
    <s v="38.TFR"/>
    <x v="23"/>
    <s v="TFR"/>
    <m/>
    <s v="38.TFR"/>
    <s v="Fondo TFR"/>
    <x v="1"/>
  </r>
  <r>
    <x v="0"/>
    <x v="8"/>
    <x v="175"/>
    <x v="175"/>
    <n v="-2737.0299999999943"/>
    <s v="Export_CoGe"/>
    <x v="1"/>
    <s v="38.TFR"/>
    <x v="23"/>
    <s v="TFR"/>
    <m/>
    <s v="38.TFR"/>
    <s v="Fondo TFR"/>
    <x v="1"/>
  </r>
  <r>
    <x v="0"/>
    <x v="8"/>
    <x v="177"/>
    <x v="177"/>
    <n v="-115236"/>
    <s v="Export_CoGe"/>
    <x v="1"/>
    <s v="27.CLI"/>
    <x v="10"/>
    <s v="CLI"/>
    <m/>
    <s v="27.CLI"/>
    <s v="Crediti Commerciali"/>
    <x v="1"/>
  </r>
  <r>
    <x v="0"/>
    <x v="8"/>
    <x v="383"/>
    <x v="382"/>
    <n v="-5"/>
    <s v="Export_CoGe"/>
    <x v="1"/>
    <s v="36.LIQ"/>
    <x v="15"/>
    <s v="BREVE "/>
    <m/>
    <s v="36.LIQ"/>
    <s v="Debiti a Breve (Liquidità)"/>
    <x v="1"/>
  </r>
  <r>
    <x v="0"/>
    <x v="8"/>
    <x v="181"/>
    <x v="181"/>
    <n v="-49952.670000000035"/>
    <s v="Export_CoGe"/>
    <x v="1"/>
    <s v="37.DFIN"/>
    <x v="25"/>
    <s v="LUNGO"/>
    <m/>
    <s v="37.DFIN"/>
    <s v="Debiti Finanziari (MLT)"/>
    <x v="1"/>
  </r>
  <r>
    <x v="0"/>
    <x v="8"/>
    <x v="183"/>
    <x v="183"/>
    <n v="-201770.86"/>
    <s v="Export_CoGe"/>
    <x v="1"/>
    <s v="37.DFIN"/>
    <x v="25"/>
    <s v="LUNGO"/>
    <m/>
    <s v="37.DFIN"/>
    <s v="Debiti Finanziari (MLT)"/>
    <x v="1"/>
  </r>
  <r>
    <x v="0"/>
    <x v="8"/>
    <x v="189"/>
    <x v="189"/>
    <n v="-700000"/>
    <s v="Export_CoGe"/>
    <x v="1"/>
    <s v="37.DFIN"/>
    <x v="25"/>
    <s v="LUNGO"/>
    <m/>
    <s v="37.DFIN"/>
    <s v="Debiti Finanziari (MLT)"/>
    <x v="1"/>
  </r>
  <r>
    <x v="0"/>
    <x v="8"/>
    <x v="193"/>
    <x v="193"/>
    <n v="-215224.61000000002"/>
    <s v="Export_CoGe"/>
    <x v="1"/>
    <s v="37.DFIN"/>
    <x v="25"/>
    <s v="LUNGO"/>
    <m/>
    <s v="37.DFIN"/>
    <s v="Debiti Finanziari (MLT)"/>
    <x v="1"/>
  </r>
  <r>
    <x v="0"/>
    <x v="8"/>
    <x v="195"/>
    <x v="195"/>
    <n v="-87222.780000000013"/>
    <s v="Export_CoGe"/>
    <x v="1"/>
    <s v="37.DFIN"/>
    <x v="25"/>
    <s v="LUNGO"/>
    <m/>
    <s v="37.DFIN"/>
    <s v="Debiti Finanziari (MLT)"/>
    <x v="1"/>
  </r>
  <r>
    <x v="0"/>
    <x v="8"/>
    <x v="335"/>
    <x v="334"/>
    <n v="-110275.99"/>
    <s v="Export_CoGe"/>
    <x v="1"/>
    <s v="37.DFIN"/>
    <x v="25"/>
    <s v="LUNGO"/>
    <m/>
    <s v="37.DFIN"/>
    <s v="Debiti Finanziari (MLT)"/>
    <x v="1"/>
  </r>
  <r>
    <x v="0"/>
    <x v="8"/>
    <x v="336"/>
    <x v="335"/>
    <n v="-2270216.48"/>
    <s v="Export_CoGe"/>
    <x v="1"/>
    <s v="37.DFIN"/>
    <x v="25"/>
    <s v="LUNGO"/>
    <m/>
    <s v="37.DFIN"/>
    <s v="Debiti Finanziari (MLT)"/>
    <x v="1"/>
  </r>
  <r>
    <x v="0"/>
    <x v="8"/>
    <x v="205"/>
    <x v="205"/>
    <n v="-58333.220000000132"/>
    <s v="Export_CoGe"/>
    <x v="1"/>
    <s v="37.DFIN"/>
    <x v="25"/>
    <s v="LUNGO"/>
    <m/>
    <s v="37.DFIN"/>
    <s v="Debiti Finanziari (MLT)"/>
    <x v="1"/>
  </r>
  <r>
    <x v="0"/>
    <x v="8"/>
    <x v="337"/>
    <x v="336"/>
    <n v="-83550"/>
    <s v="Export_CoGe"/>
    <x v="1"/>
    <s v="37.DFIN"/>
    <x v="25"/>
    <s v="LUNGO"/>
    <m/>
    <s v="37.DFIN"/>
    <s v="Debiti Vs Altri MLT"/>
    <x v="1"/>
  </r>
  <r>
    <x v="0"/>
    <x v="8"/>
    <x v="210"/>
    <x v="210"/>
    <n v="-406196.51000000013"/>
    <s v="Export_CoGe"/>
    <x v="1"/>
    <s v="28.FOR"/>
    <x v="14"/>
    <s v="FOR"/>
    <m/>
    <s v="28.FOR"/>
    <s v="Debiti Commerciali"/>
    <x v="1"/>
  </r>
  <r>
    <x v="0"/>
    <x v="8"/>
    <x v="212"/>
    <x v="212"/>
    <n v="-750.3799999999992"/>
    <s v="Export_CoGe"/>
    <x v="1"/>
    <s v="28.FOR"/>
    <x v="14"/>
    <s v="FOR"/>
    <m/>
    <s v="28.FOR"/>
    <s v="Debiti Commerciali"/>
    <x v="1"/>
  </r>
  <r>
    <x v="0"/>
    <x v="8"/>
    <x v="214"/>
    <x v="214"/>
    <n v="-68.999999999999488"/>
    <s v="Export_CoGe"/>
    <x v="1"/>
    <s v="28.FOR"/>
    <x v="14"/>
    <s v="FOR"/>
    <m/>
    <s v="28.FOR"/>
    <s v="Debiti Commerciali"/>
    <x v="1"/>
  </r>
  <r>
    <x v="0"/>
    <x v="8"/>
    <x v="220"/>
    <x v="220"/>
    <n v="-222528.21"/>
    <s v="Export_CoGe"/>
    <x v="1"/>
    <s v="55.DIP"/>
    <x v="31"/>
    <s v="AD"/>
    <m/>
    <s v="55.DIP"/>
    <s v="Altri Debiti"/>
    <x v="1"/>
  </r>
  <r>
    <x v="0"/>
    <x v="8"/>
    <x v="224"/>
    <x v="224"/>
    <n v="-164467.9"/>
    <s v="Export_CoGe"/>
    <x v="1"/>
    <s v="30.AD"/>
    <x v="13"/>
    <s v="AD"/>
    <m/>
    <s v="30.AD"/>
    <s v="Altri Debiti"/>
    <x v="1"/>
  </r>
  <r>
    <x v="0"/>
    <x v="8"/>
    <x v="384"/>
    <x v="383"/>
    <n v="-91271.16"/>
    <s v="Export_CoGe"/>
    <x v="1"/>
    <s v="30.AD"/>
    <x v="13"/>
    <s v="AD"/>
    <m/>
    <s v="30.AD"/>
    <s v="Altri Debiti"/>
    <x v="1"/>
  </r>
  <r>
    <x v="0"/>
    <x v="8"/>
    <x v="366"/>
    <x v="365"/>
    <n v="-100"/>
    <s v="Export_CoGe"/>
    <x v="1"/>
    <s v="30.AD"/>
    <x v="13"/>
    <s v="AD"/>
    <m/>
    <s v="30.AD"/>
    <s v="Altri Debiti"/>
    <x v="1"/>
  </r>
  <r>
    <x v="0"/>
    <x v="8"/>
    <x v="230"/>
    <x v="230"/>
    <n v="-1265.8900000000026"/>
    <s v="Export_CoGe"/>
    <x v="1"/>
    <s v="30.AD"/>
    <x v="13"/>
    <s v="AD"/>
    <m/>
    <s v="30.AD"/>
    <s v="Altri Debiti"/>
    <x v="1"/>
  </r>
  <r>
    <x v="0"/>
    <x v="8"/>
    <x v="232"/>
    <x v="232"/>
    <n v="-296.00000000006321"/>
    <s v="Export_CoGe"/>
    <x v="1"/>
    <s v="30.AD"/>
    <x v="13"/>
    <s v="AD"/>
    <m/>
    <s v="30.AD"/>
    <s v="Altri Debiti"/>
    <x v="1"/>
  </r>
  <r>
    <x v="0"/>
    <x v="8"/>
    <x v="234"/>
    <x v="234"/>
    <n v="-2427.0200000000013"/>
    <s v="Export_CoGe"/>
    <x v="1"/>
    <s v="30.AD"/>
    <x v="13"/>
    <s v="AD"/>
    <m/>
    <s v="30.AD"/>
    <s v="Altri Debiti"/>
    <x v="1"/>
  </r>
  <r>
    <x v="0"/>
    <x v="8"/>
    <x v="339"/>
    <x v="338"/>
    <n v="-14.000000000014552"/>
    <s v="Export_CoGe"/>
    <x v="1"/>
    <s v="30.AD"/>
    <x v="13"/>
    <s v="AD"/>
    <m/>
    <s v="30.AD"/>
    <s v="Altri Debiti"/>
    <x v="1"/>
  </r>
  <r>
    <x v="0"/>
    <x v="8"/>
    <x v="240"/>
    <x v="240"/>
    <n v="-68467.399999999994"/>
    <s v="Export_CoGe"/>
    <x v="1"/>
    <s v="30.AD"/>
    <x v="13"/>
    <s v="CLI"/>
    <m/>
    <s v="27.CLI"/>
    <s v="Altri Debiti"/>
    <x v="1"/>
  </r>
  <r>
    <x v="0"/>
    <x v="8"/>
    <x v="340"/>
    <x v="339"/>
    <n v="-56472.52"/>
    <s v="Export_CoGe"/>
    <x v="1"/>
    <s v="30.AD"/>
    <x v="13"/>
    <s v="AD"/>
    <m/>
    <s v="30.AD"/>
    <s v="Altri Debiti"/>
    <x v="1"/>
  </r>
  <r>
    <x v="0"/>
    <x v="8"/>
    <x v="352"/>
    <x v="351"/>
    <n v="-32892.109999999811"/>
    <s v="Export_CoGe"/>
    <x v="1"/>
    <s v="31.PTN"/>
    <x v="12"/>
    <s v="PTN"/>
    <m/>
    <s v="50.IVA"/>
    <s v="Posizione Tributaria Netta"/>
    <x v="1"/>
  </r>
  <r>
    <x v="0"/>
    <x v="8"/>
    <x v="251"/>
    <x v="251"/>
    <n v="-42810.649999999965"/>
    <s v="Export_CoGe"/>
    <x v="1"/>
    <s v="31.PTN"/>
    <x v="12"/>
    <s v="PTN"/>
    <m/>
    <s v="30.AD"/>
    <s v="Posizione Tributaria Netta"/>
    <x v="1"/>
  </r>
  <r>
    <x v="0"/>
    <x v="8"/>
    <x v="253"/>
    <x v="253"/>
    <n v="-2322.0100000000011"/>
    <s v="Export_CoGe"/>
    <x v="1"/>
    <s v="31.PTN"/>
    <x v="12"/>
    <s v="PTN"/>
    <m/>
    <s v="31.PTN"/>
    <s v="Posizione Tributaria Netta"/>
    <x v="1"/>
  </r>
  <r>
    <x v="0"/>
    <x v="8"/>
    <x v="341"/>
    <x v="340"/>
    <n v="-267.07"/>
    <s v="Export_CoGe"/>
    <x v="1"/>
    <s v="31.PTN"/>
    <x v="12"/>
    <s v="AD"/>
    <m/>
    <s v="30.AD"/>
    <s v="Posizione Tributaria Netta"/>
    <x v="1"/>
  </r>
  <r>
    <x v="0"/>
    <x v="8"/>
    <x v="256"/>
    <x v="256"/>
    <n v="-3295.6000000000354"/>
    <s v="Export_CoGe"/>
    <x v="1"/>
    <s v="31.PTN"/>
    <x v="12"/>
    <s v="PTN"/>
    <m/>
    <s v="31.PTN"/>
    <s v="Posizione Tributaria Netta"/>
    <x v="1"/>
  </r>
  <r>
    <x v="0"/>
    <x v="8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8"/>
    <x v="262"/>
    <x v="262"/>
    <n v="-28714.62"/>
    <s v="Export_CoGe"/>
    <x v="1"/>
    <s v="30.AD"/>
    <x v="13"/>
    <s v="AD"/>
    <m/>
    <s v="30.AD"/>
    <s v="Debiti vs Ist. Previdenziali"/>
    <x v="1"/>
  </r>
  <r>
    <x v="0"/>
    <x v="8"/>
    <x v="264"/>
    <x v="264"/>
    <n v="-10462.32"/>
    <s v="Export_CoGe"/>
    <x v="1"/>
    <s v="30.AD"/>
    <x v="13"/>
    <s v="AD"/>
    <m/>
    <s v="30.AD"/>
    <s v="Debiti vs Ist. Previdenziali"/>
    <x v="1"/>
  </r>
  <r>
    <x v="0"/>
    <x v="8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8"/>
    <x v="343"/>
    <x v="342"/>
    <n v="-6.24"/>
    <s v="Export_CoGe"/>
    <x v="1"/>
    <s v="30.AD"/>
    <x v="13"/>
    <s v="AD"/>
    <m/>
    <s v="30.AD"/>
    <s v="Debiti vs Ist. Previdenziali"/>
    <x v="1"/>
  </r>
  <r>
    <x v="0"/>
    <x v="8"/>
    <x v="344"/>
    <x v="343"/>
    <n v="-336.31"/>
    <s v="Export_CoGe"/>
    <x v="1"/>
    <s v="30.AD"/>
    <x v="13"/>
    <s v="AD"/>
    <m/>
    <s v="30.AD"/>
    <s v="Debiti vs Ist. Previdenziali"/>
    <x v="1"/>
  </r>
  <r>
    <x v="0"/>
    <x v="8"/>
    <x v="269"/>
    <x v="269"/>
    <n v="-97.16"/>
    <s v="Export_CoGe"/>
    <x v="1"/>
    <s v="30.AD"/>
    <x v="13"/>
    <s v="AD"/>
    <m/>
    <s v="30.AD"/>
    <s v="Debiti vs Ist. Previdenziali"/>
    <x v="1"/>
  </r>
  <r>
    <x v="0"/>
    <x v="8"/>
    <x v="271"/>
    <x v="271"/>
    <n v="-557.38000000000011"/>
    <s v="Export_CoGe"/>
    <x v="1"/>
    <s v="30.AD"/>
    <x v="13"/>
    <s v="AD"/>
    <m/>
    <s v="30.AD"/>
    <s v="Debiti vs Ist. Previdenziali"/>
    <x v="1"/>
  </r>
  <r>
    <x v="0"/>
    <x v="8"/>
    <x v="273"/>
    <x v="273"/>
    <n v="-103.71000000000004"/>
    <s v="Export_CoGe"/>
    <x v="1"/>
    <s v="30.AD"/>
    <x v="13"/>
    <s v="AD"/>
    <m/>
    <s v="30.AD"/>
    <s v="Debiti vs Ist. Previdenziali"/>
    <x v="1"/>
  </r>
  <r>
    <x v="0"/>
    <x v="8"/>
    <x v="275"/>
    <x v="275"/>
    <n v="-83.930000000000064"/>
    <s v="Export_CoGe"/>
    <x v="1"/>
    <s v="30.AD"/>
    <x v="13"/>
    <s v="AD"/>
    <m/>
    <s v="30.AD"/>
    <s v="Debiti vs Ist. Previdenziali"/>
    <x v="1"/>
  </r>
  <r>
    <x v="0"/>
    <x v="8"/>
    <x v="277"/>
    <x v="277"/>
    <n v="-334.70999999999935"/>
    <s v="Export_CoGe"/>
    <x v="1"/>
    <s v="30.AD"/>
    <x v="13"/>
    <s v="AD"/>
    <m/>
    <s v="30.AD"/>
    <s v="Debiti vs Ist. Previdenziali"/>
    <x v="1"/>
  </r>
  <r>
    <x v="0"/>
    <x v="8"/>
    <x v="279"/>
    <x v="279"/>
    <n v="-91.230000000000132"/>
    <s v="Export_CoGe"/>
    <x v="1"/>
    <s v="30.AD"/>
    <x v="13"/>
    <s v="AD"/>
    <m/>
    <s v="30.AD"/>
    <s v="Debiti vs Ist. Previdenziali"/>
    <x v="1"/>
  </r>
  <r>
    <x v="0"/>
    <x v="8"/>
    <x v="280"/>
    <x v="280"/>
    <n v="-161.04000000000008"/>
    <s v="Export_CoGe"/>
    <x v="1"/>
    <s v="30.AD"/>
    <x v="13"/>
    <s v="AD"/>
    <m/>
    <s v="30.AD"/>
    <s v="Debiti vs Ist. Previdenziali"/>
    <x v="1"/>
  </r>
  <r>
    <x v="0"/>
    <x v="8"/>
    <x v="283"/>
    <x v="283"/>
    <n v="-64.960000000019249"/>
    <s v="Export_CoGe"/>
    <x v="1"/>
    <s v="30.AD"/>
    <x v="13"/>
    <s v="AD"/>
    <m/>
    <s v="30.AD"/>
    <s v="Debiti vs Ist. Previdenziali"/>
    <x v="1"/>
  </r>
  <r>
    <x v="0"/>
    <x v="8"/>
    <x v="345"/>
    <x v="344"/>
    <n v="-1831.51"/>
    <s v="Export_CoGe"/>
    <x v="1"/>
    <s v="30.AD"/>
    <x v="13"/>
    <s v="AD"/>
    <m/>
    <s v="30.AD"/>
    <s v="Debiti vs Ist. Previdenziali"/>
    <x v="1"/>
  </r>
  <r>
    <x v="0"/>
    <x v="8"/>
    <x v="285"/>
    <x v="285"/>
    <n v="-49891.21"/>
    <s v="Export_CoGe"/>
    <x v="1"/>
    <s v="30.AD"/>
    <x v="13"/>
    <s v="AC"/>
    <m/>
    <s v="60.PREV"/>
    <s v="Debiti vs Ist. Previdenziali"/>
    <x v="1"/>
  </r>
  <r>
    <x v="0"/>
    <x v="8"/>
    <x v="287"/>
    <x v="287"/>
    <n v="-226630"/>
    <s v="Export_CoGe"/>
    <x v="1"/>
    <s v="30.AD"/>
    <x v="13"/>
    <s v="AD"/>
    <m/>
    <s v="30.AD"/>
    <s v="Ratei/Risconti Passivi"/>
    <x v="1"/>
  </r>
  <r>
    <x v="0"/>
    <x v="9"/>
    <x v="268"/>
    <x v="268"/>
    <n v="-160692.44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9"/>
    <x v="270"/>
    <x v="270"/>
    <n v="-464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9"/>
    <x v="380"/>
    <x v="379"/>
    <n v="-3156.24"/>
    <s v="Export_CoGe"/>
    <x v="0"/>
    <s v="ONSTR"/>
    <x v="30"/>
    <s v="EXT"/>
    <m/>
    <s v="A.5)"/>
    <s v="5) altri ricavi e proventi, con separata indicazione dei contributi in conto esercizio"/>
    <x v="8"/>
  </r>
  <r>
    <x v="0"/>
    <x v="9"/>
    <x v="374"/>
    <x v="373"/>
    <n v="-17335.11"/>
    <s v="Export_CoGe"/>
    <x v="0"/>
    <s v="ONSTR"/>
    <x v="30"/>
    <s v="EXT"/>
    <m/>
    <s v="B.14)"/>
    <s v="14) oneri diversi di gestione"/>
    <x v="2"/>
  </r>
  <r>
    <x v="0"/>
    <x v="9"/>
    <x v="0"/>
    <x v="0"/>
    <n v="278969.32999999996"/>
    <s v="Export_CoGe"/>
    <x v="0"/>
    <s v="ACQDI"/>
    <x v="0"/>
    <s v="ACQ"/>
    <m/>
    <s v="B.6)"/>
    <s v="6) per materie prime, suddidiarie, di consumo e di merci"/>
    <x v="0"/>
  </r>
  <r>
    <x v="0"/>
    <x v="9"/>
    <x v="1"/>
    <x v="1"/>
    <n v="73355.01999999999"/>
    <s v="Export_CoGe"/>
    <x v="0"/>
    <s v="ACQDI"/>
    <x v="0"/>
    <s v="ACQ"/>
    <m/>
    <s v="B.6)"/>
    <s v="6) per materie prime, suddidiarie, di consumo e di merci"/>
    <x v="0"/>
  </r>
  <r>
    <x v="0"/>
    <x v="9"/>
    <x v="3"/>
    <x v="3"/>
    <n v="44845.49"/>
    <s v="Export_CoGe"/>
    <x v="0"/>
    <s v="ACQDI"/>
    <x v="0"/>
    <s v="ACQ"/>
    <m/>
    <s v="B.6)"/>
    <s v="6) per materie prime, suddidiarie, di consumo e di merci"/>
    <x v="0"/>
  </r>
  <r>
    <x v="0"/>
    <x v="9"/>
    <x v="5"/>
    <x v="5"/>
    <n v="4428.5700000000006"/>
    <s v="Export_CoGe"/>
    <x v="0"/>
    <s v="ACQIN"/>
    <x v="2"/>
    <s v="PRD"/>
    <m/>
    <s v="B.6)"/>
    <s v="6) per materie prime, suddidiarie, di consumo e di merci"/>
    <x v="2"/>
  </r>
  <r>
    <x v="0"/>
    <x v="9"/>
    <x v="7"/>
    <x v="7"/>
    <n v="18485.14"/>
    <s v="Export_CoGe"/>
    <x v="0"/>
    <s v="ACQDI"/>
    <x v="0"/>
    <s v="ACQ"/>
    <m/>
    <s v="B.6)"/>
    <s v="6) per materie prime, suddidiarie, di consumo e di merci"/>
    <x v="3"/>
  </r>
  <r>
    <x v="0"/>
    <x v="9"/>
    <x v="9"/>
    <x v="9"/>
    <n v="4504.7500000000009"/>
    <s v="Export_CoGe"/>
    <x v="0"/>
    <s v="ACQIN"/>
    <x v="2"/>
    <s v="PRD"/>
    <m/>
    <s v="B.6)"/>
    <s v="6) per materie prime, suddidiarie, di consumo e di merci"/>
    <x v="2"/>
  </r>
  <r>
    <x v="0"/>
    <x v="9"/>
    <x v="11"/>
    <x v="11"/>
    <n v="6247.17"/>
    <s v="Export_CoGe"/>
    <x v="0"/>
    <s v="ACQIN"/>
    <x v="2"/>
    <s v="PRD"/>
    <m/>
    <s v="B.6)"/>
    <s v="6) per materie prime, suddidiarie, di consumo e di merci"/>
    <x v="2"/>
  </r>
  <r>
    <x v="0"/>
    <x v="9"/>
    <x v="13"/>
    <x v="13"/>
    <n v="3224.5899999999997"/>
    <s v="Export_CoGe"/>
    <x v="0"/>
    <s v="COSGS"/>
    <x v="4"/>
    <s v="COSTI"/>
    <m/>
    <s v="B.6)"/>
    <s v="6) per materie prime, suddidiarie, di consumo e di merci"/>
    <x v="4"/>
  </r>
  <r>
    <x v="0"/>
    <x v="9"/>
    <x v="17"/>
    <x v="17"/>
    <n v="11557.369999999999"/>
    <s v="Export_CoGe"/>
    <x v="0"/>
    <s v="COSGS"/>
    <x v="4"/>
    <s v="COSTI"/>
    <m/>
    <s v="B.6)"/>
    <s v="6) per materie prime, suddidiarie, di consumo e di merci"/>
    <x v="2"/>
  </r>
  <r>
    <x v="0"/>
    <x v="9"/>
    <x v="289"/>
    <x v="289"/>
    <n v="75222"/>
    <s v="Export_CoGe"/>
    <x v="0"/>
    <s v="ACQDI"/>
    <x v="0"/>
    <s v="ACQ"/>
    <m/>
    <s v="B.6)"/>
    <s v="6) per materie prime, suddidiarie, di consumo e di merci"/>
    <x v="0"/>
  </r>
  <r>
    <x v="0"/>
    <x v="9"/>
    <x v="290"/>
    <x v="290"/>
    <n v="427187.85000000003"/>
    <s v="Export_CoGe"/>
    <x v="0"/>
    <s v="ACQDI"/>
    <x v="0"/>
    <s v="ACQ"/>
    <m/>
    <s v="B.6)"/>
    <s v="6) per materie prime, suddidiarie, di consumo e di merci"/>
    <x v="2"/>
  </r>
  <r>
    <x v="0"/>
    <x v="9"/>
    <x v="29"/>
    <x v="29"/>
    <n v="166955.41999999998"/>
    <s v="Export_CoGe"/>
    <x v="0"/>
    <s v="SERDI"/>
    <x v="5"/>
    <s v="LAV"/>
    <m/>
    <s v="B.7)"/>
    <s v="7) per servizi"/>
    <x v="0"/>
  </r>
  <r>
    <x v="0"/>
    <x v="9"/>
    <x v="31"/>
    <x v="31"/>
    <n v="2129.1"/>
    <s v="Export_CoGe"/>
    <x v="0"/>
    <s v="SERIN"/>
    <x v="6"/>
    <s v="PRD"/>
    <m/>
    <s v="B.7)"/>
    <s v="7) per servizi"/>
    <x v="0"/>
  </r>
  <r>
    <x v="0"/>
    <x v="9"/>
    <x v="32"/>
    <x v="32"/>
    <n v="31369.68"/>
    <s v="Export_CoGe"/>
    <x v="0"/>
    <s v="SERDI"/>
    <x v="5"/>
    <s v="LAV"/>
    <m/>
    <s v="B.7)"/>
    <s v="7) per servizi"/>
    <x v="0"/>
  </r>
  <r>
    <x v="0"/>
    <x v="9"/>
    <x v="35"/>
    <x v="35"/>
    <n v="120"/>
    <s v="Export_CoGe"/>
    <x v="0"/>
    <s v="SERIN"/>
    <x v="6"/>
    <s v="PRD"/>
    <m/>
    <s v="B.7)"/>
    <s v="7) per servizi"/>
    <x v="5"/>
  </r>
  <r>
    <x v="0"/>
    <x v="9"/>
    <x v="39"/>
    <x v="39"/>
    <n v="73656.599999999991"/>
    <s v="Export_CoGe"/>
    <x v="0"/>
    <s v="SERDI"/>
    <x v="5"/>
    <s v="LAV"/>
    <m/>
    <s v="B.7)"/>
    <s v="7) per servizi"/>
    <x v="0"/>
  </r>
  <r>
    <x v="0"/>
    <x v="9"/>
    <x v="41"/>
    <x v="41"/>
    <n v="271293.51"/>
    <s v="Export_CoGe"/>
    <x v="0"/>
    <s v="SERDI"/>
    <x v="5"/>
    <s v="LAV"/>
    <m/>
    <s v="B.7)"/>
    <s v="7) per servizi"/>
    <x v="0"/>
  </r>
  <r>
    <x v="0"/>
    <x v="9"/>
    <x v="43"/>
    <x v="43"/>
    <n v="42581.9"/>
    <s v="Export_CoGe"/>
    <x v="0"/>
    <s v="SERST"/>
    <x v="8"/>
    <s v="COSTI"/>
    <m/>
    <s v="B.7)"/>
    <s v="7) per servizi"/>
    <x v="2"/>
  </r>
  <r>
    <x v="0"/>
    <x v="9"/>
    <x v="44"/>
    <x v="44"/>
    <n v="8562.61"/>
    <s v="Export_CoGe"/>
    <x v="0"/>
    <s v="SERST"/>
    <x v="8"/>
    <s v="COSTI"/>
    <m/>
    <s v="B.7)"/>
    <s v="7) per servizi"/>
    <x v="2"/>
  </r>
  <r>
    <x v="0"/>
    <x v="9"/>
    <x v="46"/>
    <x v="46"/>
    <n v="623.34999999999991"/>
    <s v="Export_CoGe"/>
    <x v="0"/>
    <s v="SERST"/>
    <x v="8"/>
    <s v="COSTI"/>
    <m/>
    <s v="B.7)"/>
    <s v="7) per servizi"/>
    <x v="2"/>
  </r>
  <r>
    <x v="0"/>
    <x v="9"/>
    <x v="50"/>
    <x v="50"/>
    <n v="4589.1899999999996"/>
    <s v="Export_CoGe"/>
    <x v="0"/>
    <s v="SERST"/>
    <x v="8"/>
    <s v="COSTI"/>
    <m/>
    <s v="B.7)"/>
    <s v="7) per servizi"/>
    <x v="2"/>
  </r>
  <r>
    <x v="0"/>
    <x v="9"/>
    <x v="52"/>
    <x v="52"/>
    <n v="3353.9900000000002"/>
    <s v="Export_CoGe"/>
    <x v="0"/>
    <s v="SERST"/>
    <x v="8"/>
    <s v="COSTI"/>
    <m/>
    <s v="B.7)"/>
    <s v="7) per servizi"/>
    <x v="2"/>
  </r>
  <r>
    <x v="0"/>
    <x v="9"/>
    <x v="54"/>
    <x v="54"/>
    <n v="4371.87"/>
    <s v="Export_CoGe"/>
    <x v="0"/>
    <s v="SERST"/>
    <x v="8"/>
    <s v="COSTI"/>
    <m/>
    <s v="B.7)"/>
    <s v="7) per servizi"/>
    <x v="2"/>
  </r>
  <r>
    <x v="0"/>
    <x v="9"/>
    <x v="56"/>
    <x v="56"/>
    <n v="49608"/>
    <s v="Export_CoGe"/>
    <x v="0"/>
    <s v="SERST"/>
    <x v="8"/>
    <s v="COSTI"/>
    <m/>
    <s v="B.7)"/>
    <s v="7) per servizi"/>
    <x v="4"/>
  </r>
  <r>
    <x v="0"/>
    <x v="9"/>
    <x v="58"/>
    <x v="58"/>
    <n v="20076.72"/>
    <s v="Export_CoGe"/>
    <x v="0"/>
    <s v="SERST"/>
    <x v="8"/>
    <s v="COSTI"/>
    <m/>
    <s v="B.7)"/>
    <s v="7) per servizi"/>
    <x v="2"/>
  </r>
  <r>
    <x v="0"/>
    <x v="9"/>
    <x v="60"/>
    <x v="60"/>
    <n v="7256.68"/>
    <s v="Export_CoGe"/>
    <x v="0"/>
    <s v="SERIN"/>
    <x v="6"/>
    <s v="PRD"/>
    <m/>
    <s v="B.7)"/>
    <s v="7) per servizi"/>
    <x v="0"/>
  </r>
  <r>
    <x v="0"/>
    <x v="9"/>
    <x v="62"/>
    <x v="62"/>
    <n v="38678.159999999996"/>
    <s v="Export_CoGe"/>
    <x v="0"/>
    <s v="SERST"/>
    <x v="8"/>
    <s v="COSTI"/>
    <m/>
    <s v="B.7)"/>
    <s v="7) per servizi"/>
    <x v="2"/>
  </r>
  <r>
    <x v="0"/>
    <x v="9"/>
    <x v="63"/>
    <x v="63"/>
    <n v="2732"/>
    <s v="Export_CoGe"/>
    <x v="0"/>
    <s v="SERST"/>
    <x v="8"/>
    <s v="COSTI"/>
    <m/>
    <s v="B.7)"/>
    <s v="7) per servizi"/>
    <x v="2"/>
  </r>
  <r>
    <x v="0"/>
    <x v="9"/>
    <x v="65"/>
    <x v="65"/>
    <n v="250"/>
    <s v="Export_CoGe"/>
    <x v="0"/>
    <s v="SERST"/>
    <x v="8"/>
    <s v="COSTI"/>
    <m/>
    <s v="B.7)"/>
    <s v="7) per servizi"/>
    <x v="2"/>
  </r>
  <r>
    <x v="0"/>
    <x v="9"/>
    <x v="66"/>
    <x v="66"/>
    <n v="15524.5"/>
    <s v="Export_CoGe"/>
    <x v="0"/>
    <s v="SERST"/>
    <x v="8"/>
    <s v="COSTI"/>
    <m/>
    <s v="B.7)"/>
    <s v="7) per servizi"/>
    <x v="2"/>
  </r>
  <r>
    <x v="0"/>
    <x v="9"/>
    <x v="291"/>
    <x v="291"/>
    <n v="35700"/>
    <s v="Export_CoGe"/>
    <x v="0"/>
    <s v="SERST"/>
    <x v="8"/>
    <s v="COSTI"/>
    <m/>
    <s v="B.7)"/>
    <s v="7) per servizi"/>
    <x v="6"/>
  </r>
  <r>
    <x v="0"/>
    <x v="9"/>
    <x v="292"/>
    <x v="292"/>
    <n v="45066.46"/>
    <s v="Export_CoGe"/>
    <x v="0"/>
    <s v="SERIN"/>
    <x v="6"/>
    <s v="PRD"/>
    <m/>
    <s v="B.7)"/>
    <s v="7) per servizi"/>
    <x v="0"/>
  </r>
  <r>
    <x v="0"/>
    <x v="9"/>
    <x v="293"/>
    <x v="293"/>
    <n v="41818.410000000003"/>
    <s v="Export_CoGe"/>
    <x v="0"/>
    <s v="SERST"/>
    <x v="8"/>
    <s v="COSTI"/>
    <m/>
    <s v="B.7)"/>
    <s v="7) per servizi"/>
    <x v="2"/>
  </r>
  <r>
    <x v="0"/>
    <x v="9"/>
    <x v="295"/>
    <x v="295"/>
    <n v="2750"/>
    <s v="Export_CoGe"/>
    <x v="0"/>
    <s v="SERST"/>
    <x v="8"/>
    <s v="COSTI"/>
    <m/>
    <s v="B.7)"/>
    <s v="7) per servizi"/>
    <x v="2"/>
  </r>
  <r>
    <x v="0"/>
    <x v="9"/>
    <x v="346"/>
    <x v="345"/>
    <n v="22167.119999999999"/>
    <s v="Export_CoGe"/>
    <x v="0"/>
    <s v="ONSTR"/>
    <x v="30"/>
    <s v="EXT"/>
    <m/>
    <s v="B.14)"/>
    <s v="14) oneri diversi di gestione"/>
    <x v="2"/>
  </r>
  <r>
    <x v="0"/>
    <x v="9"/>
    <x v="367"/>
    <x v="366"/>
    <n v="5591.65"/>
    <s v="Export_CoGe"/>
    <x v="0"/>
    <s v="SERST"/>
    <x v="8"/>
    <s v="COSTI"/>
    <m/>
    <s v="B.7)"/>
    <s v="7) per servizi"/>
    <x v="2"/>
  </r>
  <r>
    <x v="0"/>
    <x v="9"/>
    <x v="298"/>
    <x v="298"/>
    <n v="17800"/>
    <s v="Export_CoGe"/>
    <x v="0"/>
    <s v="COSGS"/>
    <x v="4"/>
    <s v="COSTI"/>
    <m/>
    <s v="B.7)"/>
    <s v="7) per servizi"/>
    <x v="2"/>
  </r>
  <r>
    <x v="0"/>
    <x v="9"/>
    <x v="375"/>
    <x v="374"/>
    <n v="4160"/>
    <s v="Export_CoGe"/>
    <x v="0"/>
    <s v="SERIN"/>
    <x v="6"/>
    <s v="PRD"/>
    <m/>
    <s v="B.7)"/>
    <s v="7) per servizi"/>
    <x v="2"/>
  </r>
  <r>
    <x v="0"/>
    <x v="9"/>
    <x v="368"/>
    <x v="367"/>
    <n v="1600"/>
    <s v="Export_CoGe"/>
    <x v="0"/>
    <s v="COSGS"/>
    <x v="4"/>
    <s v="COSTI"/>
    <m/>
    <s v="B.7)"/>
    <s v="7) per servizi"/>
    <x v="2"/>
  </r>
  <r>
    <x v="0"/>
    <x v="9"/>
    <x v="69"/>
    <x v="69"/>
    <n v="18037.050000000003"/>
    <s v="Export_CoGe"/>
    <x v="0"/>
    <s v="COSGS"/>
    <x v="4"/>
    <s v="COSTI"/>
    <m/>
    <s v="B.7)"/>
    <s v="7) per servizi"/>
    <x v="2"/>
  </r>
  <r>
    <x v="0"/>
    <x v="9"/>
    <x v="71"/>
    <x v="71"/>
    <n v="1414.1000000000001"/>
    <s v="Export_CoGe"/>
    <x v="0"/>
    <s v="SERIN"/>
    <x v="6"/>
    <s v="PRD"/>
    <m/>
    <s v="B.7)"/>
    <s v="7) per servizi"/>
    <x v="3"/>
  </r>
  <r>
    <x v="0"/>
    <x v="9"/>
    <x v="73"/>
    <x v="73"/>
    <n v="916.69"/>
    <s v="Export_CoGe"/>
    <x v="0"/>
    <s v="COSGS"/>
    <x v="4"/>
    <s v="COSTI"/>
    <m/>
    <s v="B.7)"/>
    <s v="7) per servizi"/>
    <x v="2"/>
  </r>
  <r>
    <x v="0"/>
    <x v="9"/>
    <x v="75"/>
    <x v="75"/>
    <n v="209.37"/>
    <s v="Export_CoGe"/>
    <x v="0"/>
    <s v="COSGS"/>
    <x v="4"/>
    <s v="COSTI"/>
    <m/>
    <s v="B.7)"/>
    <s v="7) per servizi"/>
    <x v="2"/>
  </r>
  <r>
    <x v="0"/>
    <x v="9"/>
    <x v="76"/>
    <x v="76"/>
    <n v="4833.6899999999996"/>
    <s v="Export_CoGe"/>
    <x v="0"/>
    <s v="COSGS"/>
    <x v="4"/>
    <s v="COSTI"/>
    <m/>
    <s v="B.7)"/>
    <s v="7) per servizi"/>
    <x v="2"/>
  </r>
  <r>
    <x v="0"/>
    <x v="9"/>
    <x v="77"/>
    <x v="77"/>
    <n v="360"/>
    <s v="Export_CoGe"/>
    <x v="0"/>
    <s v="SERST"/>
    <x v="8"/>
    <s v="COSTI"/>
    <m/>
    <s v="B.7)"/>
    <s v="7) per servizi"/>
    <x v="2"/>
  </r>
  <r>
    <x v="0"/>
    <x v="9"/>
    <x v="79"/>
    <x v="79"/>
    <n v="6294.1500000000005"/>
    <s v="Export_CoGe"/>
    <x v="0"/>
    <s v="SERIN"/>
    <x v="6"/>
    <s v="PRD"/>
    <m/>
    <s v="B.7)"/>
    <s v="7) per servizi"/>
    <x v="0"/>
  </r>
  <r>
    <x v="0"/>
    <x v="9"/>
    <x v="83"/>
    <x v="83"/>
    <n v="1533.54"/>
    <s v="Export_CoGe"/>
    <x v="0"/>
    <s v="SERST"/>
    <x v="8"/>
    <s v="COSTI"/>
    <m/>
    <s v="B.7)"/>
    <s v="7) per servizi"/>
    <x v="2"/>
  </r>
  <r>
    <x v="0"/>
    <x v="9"/>
    <x v="85"/>
    <x v="85"/>
    <n v="7801.5"/>
    <s v="Export_CoGe"/>
    <x v="0"/>
    <s v="SERIN"/>
    <x v="6"/>
    <s v="PRD"/>
    <m/>
    <s v="B.7)"/>
    <s v="7) per servizi"/>
    <x v="2"/>
  </r>
  <r>
    <x v="0"/>
    <x v="9"/>
    <x v="87"/>
    <x v="87"/>
    <n v="4395.63"/>
    <s v="Export_CoGe"/>
    <x v="0"/>
    <s v="SERST"/>
    <x v="8"/>
    <s v="COSTI"/>
    <m/>
    <s v="B.7)"/>
    <s v="7) per servizi"/>
    <x v="2"/>
  </r>
  <r>
    <x v="0"/>
    <x v="9"/>
    <x v="89"/>
    <x v="89"/>
    <n v="30001.910000000003"/>
    <s v="Export_CoGe"/>
    <x v="0"/>
    <s v="SERST"/>
    <x v="8"/>
    <s v="COSTI"/>
    <m/>
    <s v="B.7)"/>
    <s v="7) per servizi"/>
    <x v="2"/>
  </r>
  <r>
    <x v="0"/>
    <x v="9"/>
    <x v="91"/>
    <x v="91"/>
    <n v="5383.62"/>
    <s v="Export_CoGe"/>
    <x v="0"/>
    <s v="SERST"/>
    <x v="8"/>
    <s v="COSTI"/>
    <m/>
    <s v="B.7)"/>
    <s v="7) per servizi"/>
    <x v="5"/>
  </r>
  <r>
    <x v="0"/>
    <x v="9"/>
    <x v="93"/>
    <x v="93"/>
    <n v="311.60000000000002"/>
    <s v="Export_CoGe"/>
    <x v="0"/>
    <s v="COSGS"/>
    <x v="4"/>
    <s v="COSTI"/>
    <m/>
    <s v="B.7)"/>
    <s v="7) per servizi"/>
    <x v="2"/>
  </r>
  <r>
    <x v="0"/>
    <x v="9"/>
    <x v="97"/>
    <x v="97"/>
    <n v="4188.7700000000004"/>
    <s v="Export_CoGe"/>
    <x v="0"/>
    <s v="SERST"/>
    <x v="8"/>
    <s v="COSTI"/>
    <m/>
    <s v="B.7)"/>
    <s v="7) per servizi"/>
    <x v="6"/>
  </r>
  <r>
    <x v="0"/>
    <x v="9"/>
    <x v="99"/>
    <x v="99"/>
    <n v="805.32999999999981"/>
    <s v="Export_CoGe"/>
    <x v="0"/>
    <s v="SERST"/>
    <x v="8"/>
    <s v="COSTI"/>
    <m/>
    <s v="B.7)"/>
    <s v="7) per servizi"/>
    <x v="6"/>
  </r>
  <r>
    <x v="0"/>
    <x v="9"/>
    <x v="100"/>
    <x v="100"/>
    <n v="12457.21"/>
    <s v="Export_CoGe"/>
    <x v="0"/>
    <s v="COSGS"/>
    <x v="4"/>
    <s v="COSTI"/>
    <m/>
    <s v="B.7)"/>
    <s v="7) per servizi"/>
    <x v="2"/>
  </r>
  <r>
    <x v="0"/>
    <x v="9"/>
    <x v="102"/>
    <x v="102"/>
    <n v="8048"/>
    <s v="Export_CoGe"/>
    <x v="0"/>
    <s v="SERST"/>
    <x v="8"/>
    <s v="COSTI"/>
    <m/>
    <s v="B.7)"/>
    <s v="7) per servizi"/>
    <x v="6"/>
  </r>
  <r>
    <x v="0"/>
    <x v="9"/>
    <x v="103"/>
    <x v="103"/>
    <n v="7315.9599999999991"/>
    <s v="Export_CoGe"/>
    <x v="0"/>
    <s v="COSGS"/>
    <x v="4"/>
    <s v="COSTI"/>
    <m/>
    <s v="B.7)"/>
    <s v="7) per servizi"/>
    <x v="2"/>
  </r>
  <r>
    <x v="0"/>
    <x v="9"/>
    <x v="104"/>
    <x v="104"/>
    <n v="4183.4400000000005"/>
    <s v="Export_CoGe"/>
    <x v="0"/>
    <s v="COSGS"/>
    <x v="4"/>
    <s v="COSTI"/>
    <m/>
    <s v="B.7)"/>
    <s v="7) per servizi"/>
    <x v="5"/>
  </r>
  <r>
    <x v="0"/>
    <x v="9"/>
    <x v="106"/>
    <x v="106"/>
    <n v="1798.79"/>
    <s v="Export_CoGe"/>
    <x v="0"/>
    <s v="COSGS"/>
    <x v="4"/>
    <s v="COSTI"/>
    <m/>
    <s v="B.7)"/>
    <s v="7) per servizi"/>
    <x v="5"/>
  </r>
  <r>
    <x v="0"/>
    <x v="9"/>
    <x v="108"/>
    <x v="108"/>
    <n v="5877.2199999999993"/>
    <s v="Export_CoGe"/>
    <x v="0"/>
    <s v="COSGS"/>
    <x v="4"/>
    <s v="COSTI"/>
    <m/>
    <s v="B.7)"/>
    <s v="7) per servizi"/>
    <x v="5"/>
  </r>
  <r>
    <x v="0"/>
    <x v="9"/>
    <x v="110"/>
    <x v="110"/>
    <n v="10928.15"/>
    <s v="Export_CoGe"/>
    <x v="0"/>
    <s v="COSGS"/>
    <x v="4"/>
    <s v="COSTI"/>
    <m/>
    <s v="B.7)"/>
    <s v="7) per servizi"/>
    <x v="5"/>
  </r>
  <r>
    <x v="0"/>
    <x v="9"/>
    <x v="112"/>
    <x v="112"/>
    <n v="1670"/>
    <s v="Export_CoGe"/>
    <x v="0"/>
    <s v="SERST"/>
    <x v="8"/>
    <s v="COSTI"/>
    <m/>
    <s v="B.7)"/>
    <s v="7) per servizi"/>
    <x v="2"/>
  </r>
  <r>
    <x v="0"/>
    <x v="9"/>
    <x v="299"/>
    <x v="299"/>
    <n v="3339.64"/>
    <s v="Export_CoGe"/>
    <x v="0"/>
    <s v="SERST"/>
    <x v="8"/>
    <s v="COSTI"/>
    <m/>
    <s v="B.7)"/>
    <s v="7) per servizi"/>
    <x v="6"/>
  </r>
  <r>
    <x v="0"/>
    <x v="9"/>
    <x v="347"/>
    <x v="346"/>
    <n v="3000"/>
    <s v="Export_CoGe"/>
    <x v="0"/>
    <s v="ONSTR"/>
    <x v="30"/>
    <s v="EXT"/>
    <m/>
    <s v="B.14)"/>
    <s v="14) oneri diversi di gestione"/>
    <x v="2"/>
  </r>
  <r>
    <x v="0"/>
    <x v="9"/>
    <x v="376"/>
    <x v="375"/>
    <n v="799.99"/>
    <s v="Export_CoGe"/>
    <x v="0"/>
    <s v="ONSTR"/>
    <x v="30"/>
    <s v="EXT"/>
    <m/>
    <s v="B.14)"/>
    <s v="14) oneri diversi di gestione"/>
    <x v="2"/>
  </r>
  <r>
    <x v="0"/>
    <x v="9"/>
    <x v="348"/>
    <x v="347"/>
    <n v="2606"/>
    <s v="Export_CoGe"/>
    <x v="0"/>
    <s v="SERST"/>
    <x v="8"/>
    <s v="COSTI"/>
    <m/>
    <s v="B.7)"/>
    <s v="7) per servizi"/>
    <x v="6"/>
  </r>
  <r>
    <x v="0"/>
    <x v="9"/>
    <x v="355"/>
    <x v="354"/>
    <n v="5850"/>
    <s v="Export_CoGe"/>
    <x v="0"/>
    <s v="SERST"/>
    <x v="8"/>
    <s v="COSTI"/>
    <m/>
    <s v="B.7)"/>
    <s v="7) per servizi"/>
    <x v="6"/>
  </r>
  <r>
    <x v="0"/>
    <x v="9"/>
    <x v="356"/>
    <x v="355"/>
    <n v="16455.79"/>
    <s v="Export_CoGe"/>
    <x v="0"/>
    <s v="SERST"/>
    <x v="8"/>
    <s v="COSTI"/>
    <m/>
    <s v="B.7)"/>
    <s v="7) per servizi"/>
    <x v="2"/>
  </r>
  <r>
    <x v="0"/>
    <x v="9"/>
    <x v="113"/>
    <x v="113"/>
    <n v="43244.98"/>
    <s v="Export_CoGe"/>
    <x v="0"/>
    <s v="SERIN"/>
    <x v="6"/>
    <s v="PRD"/>
    <m/>
    <s v="B.7)"/>
    <s v="7) per servizi"/>
    <x v="3"/>
  </r>
  <r>
    <x v="0"/>
    <x v="9"/>
    <x v="114"/>
    <x v="114"/>
    <n v="4692.5800000000008"/>
    <s v="Export_CoGe"/>
    <x v="0"/>
    <s v="SERIN"/>
    <x v="6"/>
    <s v="PRD"/>
    <m/>
    <s v="B.7)"/>
    <s v="7) per servizi"/>
    <x v="3"/>
  </r>
  <r>
    <x v="0"/>
    <x v="9"/>
    <x v="116"/>
    <x v="116"/>
    <n v="13443.75"/>
    <s v="Export_CoGe"/>
    <x v="0"/>
    <s v="SERST"/>
    <x v="8"/>
    <s v="COSTI"/>
    <m/>
    <s v="B.7)"/>
    <s v="7) per servizi"/>
    <x v="2"/>
  </r>
  <r>
    <x v="0"/>
    <x v="9"/>
    <x v="118"/>
    <x v="118"/>
    <n v="315"/>
    <s v="Export_CoGe"/>
    <x v="0"/>
    <s v="SERST"/>
    <x v="8"/>
    <s v="COSTI"/>
    <m/>
    <s v="B.7)"/>
    <s v="7) per servizi"/>
    <x v="2"/>
  </r>
  <r>
    <x v="0"/>
    <x v="9"/>
    <x v="119"/>
    <x v="119"/>
    <n v="5784.9000000000005"/>
    <s v="Export_CoGe"/>
    <x v="0"/>
    <s v="SERST"/>
    <x v="8"/>
    <s v="COSTI"/>
    <m/>
    <s v="B.7)"/>
    <s v="7) per servizi"/>
    <x v="2"/>
  </r>
  <r>
    <x v="0"/>
    <x v="9"/>
    <x v="121"/>
    <x v="121"/>
    <n v="1735.37"/>
    <s v="Export_CoGe"/>
    <x v="0"/>
    <s v="SERST"/>
    <x v="8"/>
    <s v="COSTI"/>
    <m/>
    <s v="B.7)"/>
    <s v="7) per servizi"/>
    <x v="2"/>
  </r>
  <r>
    <x v="0"/>
    <x v="9"/>
    <x v="360"/>
    <x v="359"/>
    <n v="216.62"/>
    <s v="Export_CoGe"/>
    <x v="0"/>
    <s v="SERST"/>
    <x v="8"/>
    <s v="COSTI"/>
    <m/>
    <s v="B.7)"/>
    <s v="7) per servizi"/>
    <x v="2"/>
  </r>
  <r>
    <x v="0"/>
    <x v="9"/>
    <x v="357"/>
    <x v="356"/>
    <n v="2741.7500000000005"/>
    <s v="Export_CoGe"/>
    <x v="0"/>
    <s v="ONSTR"/>
    <x v="30"/>
    <s v="EXT"/>
    <m/>
    <s v="B.14)"/>
    <s v="14) oneri diversi di gestione"/>
    <x v="2"/>
  </r>
  <r>
    <x v="0"/>
    <x v="9"/>
    <x v="123"/>
    <x v="123"/>
    <n v="2804.1"/>
    <s v="Export_CoGe"/>
    <x v="0"/>
    <s v="SERST"/>
    <x v="8"/>
    <s v="COSTI"/>
    <m/>
    <s v="B.7)"/>
    <s v="7) per servizi"/>
    <x v="2"/>
  </r>
  <r>
    <x v="0"/>
    <x v="9"/>
    <x v="125"/>
    <x v="125"/>
    <n v="1099.0599999999995"/>
    <s v="Export_CoGe"/>
    <x v="0"/>
    <s v="SERST"/>
    <x v="8"/>
    <s v="COSTI"/>
    <m/>
    <s v="B.7)"/>
    <s v="7) per servizi"/>
    <x v="6"/>
  </r>
  <r>
    <x v="0"/>
    <x v="9"/>
    <x v="127"/>
    <x v="127"/>
    <n v="15266.789999999975"/>
    <s v="Export_CoGe"/>
    <x v="0"/>
    <s v="SERST"/>
    <x v="8"/>
    <s v="COSTI"/>
    <m/>
    <s v="B.7)"/>
    <s v="7) per servizi"/>
    <x v="4"/>
  </r>
  <r>
    <x v="0"/>
    <x v="9"/>
    <x v="129"/>
    <x v="129"/>
    <n v="2"/>
    <s v="Export_CoGe"/>
    <x v="0"/>
    <s v="COSGS"/>
    <x v="4"/>
    <s v="COSTI"/>
    <m/>
    <s v="B.7)"/>
    <s v="7) per servizi"/>
    <x v="2"/>
  </r>
  <r>
    <x v="0"/>
    <x v="9"/>
    <x v="301"/>
    <x v="301"/>
    <n v="1629.9099999999999"/>
    <s v="Export_CoGe"/>
    <x v="0"/>
    <s v="COSGS"/>
    <x v="4"/>
    <s v="COSTI"/>
    <m/>
    <s v="B.7)"/>
    <s v="7) per servizi"/>
    <x v="2"/>
  </r>
  <r>
    <x v="0"/>
    <x v="9"/>
    <x v="131"/>
    <x v="131"/>
    <n v="122.15999999999909"/>
    <s v="Export_CoGe"/>
    <x v="0"/>
    <s v="COSGS"/>
    <x v="4"/>
    <s v="COSTI"/>
    <m/>
    <s v="B.7)"/>
    <s v="7) per servizi"/>
    <x v="2"/>
  </r>
  <r>
    <x v="0"/>
    <x v="9"/>
    <x v="133"/>
    <x v="133"/>
    <n v="2224.4700000000003"/>
    <s v="Export_CoGe"/>
    <x v="0"/>
    <s v="SERST"/>
    <x v="8"/>
    <s v="COSTI"/>
    <m/>
    <s v="B.7)"/>
    <s v="7) per servizi"/>
    <x v="4"/>
  </r>
  <r>
    <x v="0"/>
    <x v="9"/>
    <x v="136"/>
    <x v="136"/>
    <n v="1415.1100000000001"/>
    <s v="Export_CoGe"/>
    <x v="0"/>
    <s v="SERST"/>
    <x v="8"/>
    <s v="COSTI"/>
    <m/>
    <s v="B.7)"/>
    <s v="7) per servizi"/>
    <x v="2"/>
  </r>
  <r>
    <x v="0"/>
    <x v="9"/>
    <x v="377"/>
    <x v="376"/>
    <n v="2134.83"/>
    <s v="Export_CoGe"/>
    <x v="0"/>
    <s v="COSGS"/>
    <x v="4"/>
    <s v="COSTI"/>
    <m/>
    <s v="B.7)"/>
    <s v="7) per servizi"/>
    <x v="2"/>
  </r>
  <r>
    <x v="0"/>
    <x v="9"/>
    <x v="361"/>
    <x v="360"/>
    <n v="18757.73"/>
    <s v="Export_CoGe"/>
    <x v="0"/>
    <s v="SERST"/>
    <x v="8"/>
    <s v="COSTI"/>
    <m/>
    <s v="B.7)"/>
    <s v="7) per servizi"/>
    <x v="6"/>
  </r>
  <r>
    <x v="0"/>
    <x v="9"/>
    <x v="362"/>
    <x v="361"/>
    <n v="6115"/>
    <s v="Export_CoGe"/>
    <x v="0"/>
    <s v="SERST"/>
    <x v="8"/>
    <s v="COSTI"/>
    <s v="CONSGRANT"/>
    <s v="B.7)"/>
    <s v="7) per servizi"/>
    <x v="8"/>
  </r>
  <r>
    <x v="0"/>
    <x v="9"/>
    <x v="363"/>
    <x v="362"/>
    <n v="19879.79"/>
    <s v="Export_CoGe"/>
    <x v="0"/>
    <s v="SERST"/>
    <x v="8"/>
    <s v="COSTI"/>
    <m/>
    <s v="B.7)"/>
    <s v="7) per servizi"/>
    <x v="2"/>
  </r>
  <r>
    <x v="0"/>
    <x v="9"/>
    <x v="358"/>
    <x v="357"/>
    <n v="5716.67"/>
    <s v="Export_CoGe"/>
    <x v="0"/>
    <s v="SERST"/>
    <x v="8"/>
    <s v="COSTI"/>
    <s v="SPESGRANT"/>
    <s v="B.7)"/>
    <s v="7) per servizi"/>
    <x v="6"/>
  </r>
  <r>
    <x v="0"/>
    <x v="9"/>
    <x v="137"/>
    <x v="137"/>
    <n v="430.05"/>
    <s v="Export_CoGe"/>
    <x v="0"/>
    <s v="AFFIT"/>
    <x v="17"/>
    <s v="AFF"/>
    <m/>
    <s v="B.8)"/>
    <s v="8) per godimento di beni di terzi"/>
    <x v="2"/>
  </r>
  <r>
    <x v="0"/>
    <x v="9"/>
    <x v="138"/>
    <x v="138"/>
    <n v="8000"/>
    <s v="Export_CoGe"/>
    <x v="0"/>
    <s v="AFFIT"/>
    <x v="17"/>
    <s v="AFF"/>
    <m/>
    <s v="B.8)"/>
    <s v="8) per godimento di beni di terzi"/>
    <x v="2"/>
  </r>
  <r>
    <x v="0"/>
    <x v="9"/>
    <x v="139"/>
    <x v="139"/>
    <n v="25795"/>
    <s v="Export_CoGe"/>
    <x v="0"/>
    <s v="AFFIT"/>
    <x v="17"/>
    <s v="AFF"/>
    <m/>
    <s v="B.8)"/>
    <s v="8) per godimento di beni di terzi"/>
    <x v="2"/>
  </r>
  <r>
    <x v="0"/>
    <x v="9"/>
    <x v="140"/>
    <x v="140"/>
    <n v="800"/>
    <s v="Export_CoGe"/>
    <x v="0"/>
    <s v="AFFIT"/>
    <x v="17"/>
    <s v="AFF"/>
    <m/>
    <s v="B.8)"/>
    <s v="8) per godimento di beni di terzi"/>
    <x v="2"/>
  </r>
  <r>
    <x v="0"/>
    <x v="9"/>
    <x v="141"/>
    <x v="141"/>
    <n v="3228"/>
    <s v="Export_CoGe"/>
    <x v="0"/>
    <s v="AFFIT"/>
    <x v="17"/>
    <s v="AFF"/>
    <m/>
    <s v="B.8)"/>
    <s v="8) per godimento di beni di terzi"/>
    <x v="2"/>
  </r>
  <r>
    <x v="0"/>
    <x v="9"/>
    <x v="142"/>
    <x v="142"/>
    <n v="17632.86"/>
    <s v="Export_CoGe"/>
    <x v="0"/>
    <s v="AFFIT"/>
    <x v="17"/>
    <s v="AFF"/>
    <m/>
    <s v="B.8)"/>
    <s v="8) per godimento di beni di terzi"/>
    <x v="2"/>
  </r>
  <r>
    <x v="0"/>
    <x v="9"/>
    <x v="143"/>
    <x v="143"/>
    <n v="800"/>
    <s v="Export_CoGe"/>
    <x v="0"/>
    <s v="AFFIT"/>
    <x v="17"/>
    <s v="AFF"/>
    <m/>
    <s v="B.8)"/>
    <s v="8) per godimento di beni di terzi"/>
    <x v="2"/>
  </r>
  <r>
    <x v="0"/>
    <x v="9"/>
    <x v="144"/>
    <x v="144"/>
    <n v="17758.52"/>
    <s v="Export_CoGe"/>
    <x v="0"/>
    <s v="AFFIT"/>
    <x v="17"/>
    <s v="AFF"/>
    <m/>
    <s v="B.8)"/>
    <s v="8) per godimento di beni di terzi"/>
    <x v="2"/>
  </r>
  <r>
    <x v="0"/>
    <x v="9"/>
    <x v="146"/>
    <x v="146"/>
    <n v="12360"/>
    <s v="Export_CoGe"/>
    <x v="0"/>
    <s v="AFFIT"/>
    <x v="17"/>
    <s v="AFF"/>
    <m/>
    <s v="B.8)"/>
    <s v="8) per godimento di beni di terzi"/>
    <x v="2"/>
  </r>
  <r>
    <x v="0"/>
    <x v="9"/>
    <x v="148"/>
    <x v="148"/>
    <n v="5289.84"/>
    <s v="Export_CoGe"/>
    <x v="0"/>
    <s v="AFFIT"/>
    <x v="17"/>
    <s v="AFF"/>
    <m/>
    <s v="B.8)"/>
    <s v="8) per godimento di beni di terzi"/>
    <x v="2"/>
  </r>
  <r>
    <x v="0"/>
    <x v="9"/>
    <x v="150"/>
    <x v="150"/>
    <n v="27502.620000000003"/>
    <s v="Export_CoGe"/>
    <x v="0"/>
    <s v="AFFIT"/>
    <x v="17"/>
    <s v="AFF"/>
    <m/>
    <s v="B.8)"/>
    <s v="8) per godimento di beni di terzi"/>
    <x v="2"/>
  </r>
  <r>
    <x v="0"/>
    <x v="9"/>
    <x v="364"/>
    <x v="363"/>
    <n v="13942"/>
    <s v="Export_CoGe"/>
    <x v="0"/>
    <s v="AFFIT"/>
    <x v="17"/>
    <s v="AFF"/>
    <m/>
    <s v="B.8)"/>
    <s v="8) per godimento di beni di terzi"/>
    <x v="2"/>
  </r>
  <r>
    <x v="0"/>
    <x v="9"/>
    <x v="152"/>
    <x v="152"/>
    <n v="30000"/>
    <s v="Export_CoGe"/>
    <x v="0"/>
    <s v="COSGS"/>
    <x v="4"/>
    <s v="COSTI"/>
    <m/>
    <s v="B.8)"/>
    <s v="8) per godimento di beni di terzi"/>
    <x v="2"/>
  </r>
  <r>
    <x v="0"/>
    <x v="9"/>
    <x v="155"/>
    <x v="155"/>
    <n v="17090.189999999999"/>
    <s v="Export_CoGe"/>
    <x v="0"/>
    <s v="COSGS"/>
    <x v="4"/>
    <s v="COSTI"/>
    <m/>
    <s v="B.8)"/>
    <s v="8) per godimento di beni di terzi"/>
    <x v="2"/>
  </r>
  <r>
    <x v="0"/>
    <x v="9"/>
    <x v="156"/>
    <x v="156"/>
    <n v="7062.18"/>
    <s v="Export_CoGe"/>
    <x v="0"/>
    <s v="COSGS"/>
    <x v="4"/>
    <s v="COSTI"/>
    <m/>
    <s v="B.8)"/>
    <s v="8) per godimento di beni di terzi"/>
    <x v="2"/>
  </r>
  <r>
    <x v="0"/>
    <x v="9"/>
    <x v="198"/>
    <x v="198"/>
    <n v="222855.5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9"/>
    <x v="203"/>
    <x v="203"/>
    <n v="3060.35"/>
    <s v="Export_CoGe"/>
    <x v="0"/>
    <s v="COSGS"/>
    <x v="4"/>
    <s v="COSTI"/>
    <m/>
    <s v="B.14)"/>
    <s v="14) oneri diversi di gestione"/>
    <x v="2"/>
  </r>
  <r>
    <x v="0"/>
    <x v="9"/>
    <x v="204"/>
    <x v="204"/>
    <n v="1287"/>
    <s v="Export_CoGe"/>
    <x v="0"/>
    <s v="COSGS"/>
    <x v="4"/>
    <s v="COSTI"/>
    <m/>
    <s v="B.14)"/>
    <s v="14) oneri diversi di gestione"/>
    <x v="2"/>
  </r>
  <r>
    <x v="0"/>
    <x v="9"/>
    <x v="206"/>
    <x v="206"/>
    <n v="4"/>
    <s v="Export_CoGe"/>
    <x v="0"/>
    <s v="COSGS"/>
    <x v="4"/>
    <s v="COSTI"/>
    <m/>
    <s v="B.14)"/>
    <s v="14) oneri diversi di gestione"/>
    <x v="2"/>
  </r>
  <r>
    <x v="0"/>
    <x v="9"/>
    <x v="208"/>
    <x v="208"/>
    <n v="2186.35"/>
    <s v="Export_CoGe"/>
    <x v="0"/>
    <s v="COSGS"/>
    <x v="4"/>
    <s v="COSTI"/>
    <m/>
    <s v="B.14)"/>
    <s v="14) oneri diversi di gestione"/>
    <x v="2"/>
  </r>
  <r>
    <x v="0"/>
    <x v="9"/>
    <x v="209"/>
    <x v="209"/>
    <n v="5740"/>
    <s v="Export_CoGe"/>
    <x v="0"/>
    <s v="COSGS"/>
    <x v="4"/>
    <s v="COSTI"/>
    <m/>
    <s v="B.14)"/>
    <s v="14) oneri diversi di gestione"/>
    <x v="2"/>
  </r>
  <r>
    <x v="0"/>
    <x v="9"/>
    <x v="211"/>
    <x v="211"/>
    <n v="1341.12"/>
    <s v="Export_CoGe"/>
    <x v="0"/>
    <s v="COSGS"/>
    <x v="4"/>
    <s v="COSTI"/>
    <m/>
    <s v="B.14)"/>
    <s v="14) oneri diversi di gestione"/>
    <x v="2"/>
  </r>
  <r>
    <x v="0"/>
    <x v="9"/>
    <x v="369"/>
    <x v="368"/>
    <n v="68.050000000000011"/>
    <s v="Export_CoGe"/>
    <x v="0"/>
    <s v="COSGS"/>
    <x v="4"/>
    <s v="COSTI"/>
    <m/>
    <s v="B.14)"/>
    <s v="14) oneri diversi di gestione"/>
    <x v="2"/>
  </r>
  <r>
    <x v="0"/>
    <x v="9"/>
    <x v="213"/>
    <x v="213"/>
    <n v="2032.8"/>
    <s v="Export_CoGe"/>
    <x v="0"/>
    <s v="COSGS"/>
    <x v="4"/>
    <s v="COSTI"/>
    <m/>
    <s v="B.14)"/>
    <s v="14) oneri diversi di gestione"/>
    <x v="2"/>
  </r>
  <r>
    <x v="0"/>
    <x v="9"/>
    <x v="217"/>
    <x v="217"/>
    <n v="1494.9900000000005"/>
    <s v="Export_CoGe"/>
    <x v="0"/>
    <s v="ONSTR"/>
    <x v="30"/>
    <s v="EXT"/>
    <m/>
    <s v="B.14)"/>
    <s v="14) oneri diversi di gestione"/>
    <x v="2"/>
  </r>
  <r>
    <x v="0"/>
    <x v="9"/>
    <x v="305"/>
    <x v="305"/>
    <n v="1940"/>
    <s v="Export_CoGe"/>
    <x v="0"/>
    <s v="COSGS"/>
    <x v="4"/>
    <s v="COSTI"/>
    <m/>
    <s v="B.14)"/>
    <s v="14) oneri diversi di gestione"/>
    <x v="2"/>
  </r>
  <r>
    <x v="0"/>
    <x v="9"/>
    <x v="218"/>
    <x v="218"/>
    <n v="840.89000000000021"/>
    <s v="Export_CoGe"/>
    <x v="0"/>
    <s v="COSGS"/>
    <x v="4"/>
    <s v="COSTI"/>
    <m/>
    <s v="B.14)"/>
    <s v="14) oneri diversi di gestione"/>
    <x v="2"/>
  </r>
  <r>
    <x v="0"/>
    <x v="9"/>
    <x v="219"/>
    <x v="219"/>
    <n v="4767.58"/>
    <s v="Export_CoGe"/>
    <x v="0"/>
    <s v="COSGS"/>
    <x v="4"/>
    <s v="COSTI"/>
    <m/>
    <s v="B.14)"/>
    <s v="14) oneri diversi di gestione"/>
    <x v="2"/>
  </r>
  <r>
    <x v="0"/>
    <x v="9"/>
    <x v="223"/>
    <x v="223"/>
    <n v="19.87999999999397"/>
    <s v="Export_CoGe"/>
    <x v="0"/>
    <s v="COSGS"/>
    <x v="4"/>
    <s v="COSTI"/>
    <m/>
    <s v="B.14)"/>
    <s v="14) oneri diversi di gestione"/>
    <x v="2"/>
  </r>
  <r>
    <x v="0"/>
    <x v="9"/>
    <x v="225"/>
    <x v="225"/>
    <n v="6.599999999997709"/>
    <s v="Export_CoGe"/>
    <x v="0"/>
    <s v="COSGS"/>
    <x v="4"/>
    <s v="COSTI"/>
    <m/>
    <s v="B.14)"/>
    <s v="14) oneri diversi di gestione"/>
    <x v="2"/>
  </r>
  <r>
    <x v="0"/>
    <x v="9"/>
    <x v="226"/>
    <x v="226"/>
    <n v="6853.5399999999954"/>
    <s v="Export_CoGe"/>
    <x v="0"/>
    <s v="ONSTR"/>
    <x v="30"/>
    <s v="EXT"/>
    <m/>
    <s v="B.14)"/>
    <s v="14) oneri diversi di gestione"/>
    <x v="2"/>
  </r>
  <r>
    <x v="0"/>
    <x v="9"/>
    <x v="306"/>
    <x v="306"/>
    <n v="536.09000000000219"/>
    <s v="Export_CoGe"/>
    <x v="0"/>
    <s v="COSGS"/>
    <x v="4"/>
    <s v="COSTI"/>
    <m/>
    <s v="B.14)"/>
    <s v="14) oneri diversi di gestione"/>
    <x v="4"/>
  </r>
  <r>
    <x v="0"/>
    <x v="9"/>
    <x v="370"/>
    <x v="369"/>
    <n v="12530"/>
    <s v="Export_CoGe"/>
    <x v="0"/>
    <s v="ONSTR"/>
    <x v="30"/>
    <s v="EXT"/>
    <m/>
    <s v="B.14)"/>
    <s v="14) oneri diversi di gestione"/>
    <x v="7"/>
  </r>
  <r>
    <x v="0"/>
    <x v="9"/>
    <x v="371"/>
    <x v="370"/>
    <n v="309.3"/>
    <s v="Export_CoGe"/>
    <x v="0"/>
    <s v="COSGS"/>
    <x v="4"/>
    <s v="COSTI"/>
    <m/>
    <s v="B.14)"/>
    <s v="14) oneri diversi di gestione"/>
    <x v="2"/>
  </r>
  <r>
    <x v="0"/>
    <x v="9"/>
    <x v="381"/>
    <x v="380"/>
    <n v="3341.41"/>
    <s v="Export_CoGe"/>
    <x v="0"/>
    <s v="ONFIN"/>
    <x v="32"/>
    <s v="FIN"/>
    <m/>
    <s v="C.17)"/>
    <s v="17) interessi e altri oneri finanziari"/>
    <x v="7"/>
  </r>
  <r>
    <x v="0"/>
    <x v="9"/>
    <x v="231"/>
    <x v="231"/>
    <n v="10468.67"/>
    <s v="Export_CoGe"/>
    <x v="0"/>
    <s v="ONFIN"/>
    <x v="32"/>
    <s v="FIN"/>
    <m/>
    <s v="C.17)"/>
    <s v="17) interessi e altri oneri finanziari"/>
    <x v="7"/>
  </r>
  <r>
    <x v="0"/>
    <x v="9"/>
    <x v="233"/>
    <x v="233"/>
    <n v="7466.64"/>
    <s v="Export_CoGe"/>
    <x v="0"/>
    <s v="ONFIN"/>
    <x v="32"/>
    <s v="FIN"/>
    <m/>
    <s v="C.17)"/>
    <s v="17) interessi e altri oneri finanziari"/>
    <x v="7"/>
  </r>
  <r>
    <x v="0"/>
    <x v="9"/>
    <x v="235"/>
    <x v="235"/>
    <n v="1221.69"/>
    <s v="Export_CoGe"/>
    <x v="0"/>
    <s v="ONFIN"/>
    <x v="32"/>
    <s v="FIN"/>
    <m/>
    <s v="C.17)"/>
    <s v="17) interessi e altri oneri finanziari"/>
    <x v="7"/>
  </r>
  <r>
    <x v="0"/>
    <x v="9"/>
    <x v="349"/>
    <x v="348"/>
    <n v="10690.99"/>
    <s v="Export_CoGe"/>
    <x v="0"/>
    <s v="ONFIN"/>
    <x v="32"/>
    <s v="FIN"/>
    <m/>
    <s v="C.17)"/>
    <s v="17) interessi e altri oneri finanziari"/>
    <x v="7"/>
  </r>
  <r>
    <x v="0"/>
    <x v="9"/>
    <x v="378"/>
    <x v="377"/>
    <n v="11.17"/>
    <s v="Export_CoGe"/>
    <x v="0"/>
    <s v="ONFIN"/>
    <x v="32"/>
    <s v="FIN"/>
    <m/>
    <s v="C.17)"/>
    <s v="17) interessi e altri oneri finanziari"/>
    <x v="7"/>
  </r>
  <r>
    <x v="0"/>
    <x v="9"/>
    <x v="236"/>
    <x v="236"/>
    <n v="7.2"/>
    <s v="Export_CoGe"/>
    <x v="0"/>
    <s v="ONFIN"/>
    <x v="32"/>
    <s v="FIN"/>
    <m/>
    <s v="C.17)"/>
    <s v="17) interessi e altri oneri finanziari"/>
    <x v="7"/>
  </r>
  <r>
    <x v="0"/>
    <x v="9"/>
    <x v="237"/>
    <x v="237"/>
    <n v="9185.91"/>
    <s v="Export_CoGe"/>
    <x v="0"/>
    <s v="ONFIN"/>
    <x v="32"/>
    <s v="FIN"/>
    <m/>
    <s v="C.17)"/>
    <s v="17) interessi e altri oneri finanziari"/>
    <x v="7"/>
  </r>
  <r>
    <x v="0"/>
    <x v="9"/>
    <x v="238"/>
    <x v="238"/>
    <n v="11348.2"/>
    <s v="Export_CoGe"/>
    <x v="0"/>
    <s v="RICOP"/>
    <x v="33"/>
    <s v="RIC"/>
    <m/>
    <s v="A.1)"/>
    <s v="1) ricavi delle vendite e delle prestazioni"/>
    <x v="6"/>
  </r>
  <r>
    <x v="0"/>
    <x v="9"/>
    <x v="239"/>
    <x v="239"/>
    <n v="-2376960.54"/>
    <s v="Export_CoGe"/>
    <x v="0"/>
    <s v="RICOP"/>
    <x v="33"/>
    <s v="RIC"/>
    <m/>
    <s v="A.1)"/>
    <s v="1) ricavi delle vendite e delle prestazioni"/>
    <x v="5"/>
  </r>
  <r>
    <x v="0"/>
    <x v="9"/>
    <x v="241"/>
    <x v="241"/>
    <n v="-133586.10999999999"/>
    <s v="Export_CoGe"/>
    <x v="0"/>
    <s v="RICOP"/>
    <x v="33"/>
    <s v="RIC"/>
    <m/>
    <s v="A.1)"/>
    <s v="1) ricavi delle vendite e delle prestazioni"/>
    <x v="5"/>
  </r>
  <r>
    <x v="0"/>
    <x v="9"/>
    <x v="243"/>
    <x v="243"/>
    <n v="-136303.36999999994"/>
    <s v="Export_CoGe"/>
    <x v="0"/>
    <s v="RICOP"/>
    <x v="33"/>
    <s v="RIC"/>
    <m/>
    <s v="A.1)"/>
    <s v="1) ricavi delle vendite e delle prestazioni"/>
    <x v="6"/>
  </r>
  <r>
    <x v="0"/>
    <x v="9"/>
    <x v="244"/>
    <x v="244"/>
    <n v="-4532.0299999999988"/>
    <s v="Export_CoGe"/>
    <x v="0"/>
    <s v="RICOP"/>
    <x v="33"/>
    <s v="RIC"/>
    <m/>
    <s v="A.1)"/>
    <s v="1) ricavi delle vendite e delle prestazioni"/>
    <x v="6"/>
  </r>
  <r>
    <x v="0"/>
    <x v="9"/>
    <x v="245"/>
    <x v="245"/>
    <n v="-128849.09999999998"/>
    <s v="Export_CoGe"/>
    <x v="0"/>
    <s v="RICOP"/>
    <x v="33"/>
    <s v="RIC"/>
    <m/>
    <s v="A.1)"/>
    <s v="1) ricavi delle vendite e delle prestazioni"/>
    <x v="7"/>
  </r>
  <r>
    <x v="0"/>
    <x v="9"/>
    <x v="350"/>
    <x v="349"/>
    <n v="-268586.33999999997"/>
    <s v="Export_CoGe"/>
    <x v="0"/>
    <s v="RICOP"/>
    <x v="33"/>
    <s v="RIC"/>
    <m/>
    <s v="A.1)"/>
    <s v="1) ricavi delle vendite e delle prestazioni"/>
    <x v="5"/>
  </r>
  <r>
    <x v="0"/>
    <x v="9"/>
    <x v="385"/>
    <x v="384"/>
    <n v="-9550"/>
    <s v="Export_CoGe"/>
    <x v="0"/>
    <s v="RICOP"/>
    <x v="33"/>
    <s v="RIC"/>
    <m/>
    <s v="A.1)"/>
    <s v="1) ricavi delle vendite e delle prestazioni"/>
    <x v="6"/>
  </r>
  <r>
    <x v="0"/>
    <x v="9"/>
    <x v="372"/>
    <x v="371"/>
    <n v="-18227.05"/>
    <s v="Export_CoGe"/>
    <x v="0"/>
    <s v="RICOP"/>
    <x v="33"/>
    <s v="RIC"/>
    <m/>
    <s v="A.1)"/>
    <s v="1) ricavi delle vendite e delle prestazioni"/>
    <x v="6"/>
  </r>
  <r>
    <x v="0"/>
    <x v="9"/>
    <x v="246"/>
    <x v="246"/>
    <n v="-386.89999999999964"/>
    <s v="Export_CoGe"/>
    <x v="0"/>
    <s v="RICOP"/>
    <x v="33"/>
    <s v="RIC"/>
    <m/>
    <s v="A.1)"/>
    <s v="1) ricavi delle vendite e delle prestazioni"/>
    <x v="6"/>
  </r>
  <r>
    <x v="0"/>
    <x v="9"/>
    <x v="247"/>
    <x v="247"/>
    <n v="-56129.020000000004"/>
    <s v="Export_CoGe"/>
    <x v="0"/>
    <s v="ONSTR"/>
    <x v="30"/>
    <s v="EXT"/>
    <m/>
    <s v="B.14)"/>
    <s v="14) oneri diversi di gestione"/>
    <x v="2"/>
  </r>
  <r>
    <x v="0"/>
    <x v="9"/>
    <x v="249"/>
    <x v="249"/>
    <n v="-255483.9"/>
    <s v="Export_CoGe"/>
    <x v="0"/>
    <s v="ALTRI"/>
    <x v="34"/>
    <s v="ALTRI"/>
    <m/>
    <s v="A.1)"/>
    <s v="1) ricavi delle vendite e delle prestazioni"/>
    <x v="7"/>
  </r>
  <r>
    <x v="0"/>
    <x v="9"/>
    <x v="250"/>
    <x v="250"/>
    <n v="-1219131.5500000003"/>
    <s v="Export_CoGe"/>
    <x v="0"/>
    <s v="CORR"/>
    <x v="35"/>
    <s v="CORR"/>
    <m/>
    <s v="A.1)"/>
    <s v="1) ricavi delle vendite e delle prestazioni"/>
    <x v="6"/>
  </r>
  <r>
    <x v="0"/>
    <x v="9"/>
    <x v="257"/>
    <x v="257"/>
    <n v="-0.06"/>
    <s v="Export_CoGe"/>
    <x v="0"/>
    <s v="ALTRI"/>
    <x v="34"/>
    <s v="ALTRI"/>
    <m/>
    <s v="A.5)"/>
    <s v="5) altri ricavi e proventi, con separata indicazione dei contributi in conto esercizio"/>
    <x v="2"/>
  </r>
  <r>
    <x v="0"/>
    <x v="9"/>
    <x v="259"/>
    <x v="259"/>
    <n v="-11.160000000000061"/>
    <s v="Export_CoGe"/>
    <x v="0"/>
    <s v="ALTRI"/>
    <x v="34"/>
    <s v="ALTRI"/>
    <m/>
    <s v="A.5)"/>
    <s v="5) altri ricavi e proventi, con separata indicazione dei contributi in conto esercizio"/>
    <x v="2"/>
  </r>
  <r>
    <x v="0"/>
    <x v="9"/>
    <x v="382"/>
    <x v="381"/>
    <n v="-15.08"/>
    <s v="Export_CoGe"/>
    <x v="0"/>
    <s v="ALTRI"/>
    <x v="34"/>
    <s v="ALTRI"/>
    <m/>
    <s v="A.5)"/>
    <s v="5) altri ricavi e proventi, con separata indicazione dei contributi in conto esercizio"/>
    <x v="2"/>
  </r>
  <r>
    <x v="0"/>
    <x v="9"/>
    <x v="260"/>
    <x v="260"/>
    <n v="-3361.18"/>
    <s v="Export_CoGe"/>
    <x v="0"/>
    <s v="ALTRI"/>
    <x v="34"/>
    <s v="ALTRI"/>
    <m/>
    <s v="A.5)"/>
    <s v="5) altri ricavi e proventi, con separata indicazione dei contributi in conto esercizio"/>
    <x v="2"/>
  </r>
  <r>
    <x v="0"/>
    <x v="9"/>
    <x v="309"/>
    <x v="309"/>
    <n v="-5237.08"/>
    <s v="Export_CoGe"/>
    <x v="0"/>
    <s v="ALTRI"/>
    <x v="34"/>
    <s v="ALTRI"/>
    <m/>
    <s v="A.5)"/>
    <s v="5) altri ricavi e proventi, con separata indicazione dei contributi in conto esercizio"/>
    <x v="2"/>
  </r>
  <r>
    <x v="0"/>
    <x v="9"/>
    <x v="266"/>
    <x v="266"/>
    <n v="-4292.37"/>
    <s v="Export_CoGe"/>
    <x v="0"/>
    <s v="ONSTR"/>
    <x v="30"/>
    <s v="EXT"/>
    <m/>
    <s v="A.5)"/>
    <s v="5) altri ricavi e proventi, con separata indicazione dei contributi in conto esercizio"/>
    <x v="2"/>
  </r>
  <r>
    <x v="0"/>
    <x v="9"/>
    <x v="267"/>
    <x v="267"/>
    <n v="-63.55"/>
    <s v="Export_CoGe"/>
    <x v="0"/>
    <s v="ALTRI"/>
    <x v="34"/>
    <s v="ALTRI"/>
    <m/>
    <s v="A.5)"/>
    <s v="5) altri ricavi e proventi, con separata indicazione dei contributi in conto esercizio"/>
    <x v="8"/>
  </r>
  <r>
    <x v="0"/>
    <x v="9"/>
    <x v="311"/>
    <x v="311"/>
    <n v="-202715.53000000003"/>
    <s v="Export_CoGe"/>
    <x v="0"/>
    <s v="ACQDI"/>
    <x v="0"/>
    <s v="ACQ"/>
    <m/>
    <s v="A.5)"/>
    <s v="5) altri ricavi e proventi, con separata indicazione dei contributi in conto esercizio"/>
    <x v="2"/>
  </r>
  <r>
    <x v="0"/>
    <x v="9"/>
    <x v="379"/>
    <x v="378"/>
    <n v="-20"/>
    <s v="Export_CoGe"/>
    <x v="0"/>
    <s v="ONFIN"/>
    <x v="32"/>
    <s v="FIN"/>
    <m/>
    <s v="C.16)"/>
    <s v="16) altri proventi finanziari"/>
    <x v="7"/>
  </r>
  <r>
    <x v="0"/>
    <x v="9"/>
    <x v="276"/>
    <x v="276"/>
    <n v="-105.25999999999999"/>
    <s v="Export_CoGe"/>
    <x v="0"/>
    <s v="ONFIN"/>
    <x v="32"/>
    <s v="FIN"/>
    <m/>
    <s v="C.16)"/>
    <s v="16) altri proventi finanziari"/>
    <x v="4"/>
  </r>
  <r>
    <x v="0"/>
    <x v="9"/>
    <x v="2"/>
    <x v="2"/>
    <n v="10000"/>
    <s v="Export_CoGe"/>
    <x v="1"/>
    <s v="23.I.IMM"/>
    <x v="1"/>
    <s v="IMM"/>
    <m/>
    <s v="23.I.IMM"/>
    <s v="Immobilizzazioni Immateriali"/>
    <x v="1"/>
  </r>
  <r>
    <x v="0"/>
    <x v="9"/>
    <x v="4"/>
    <x v="4"/>
    <n v="6343"/>
    <s v="Export_CoGe"/>
    <x v="1"/>
    <s v="23.I.IMM"/>
    <x v="1"/>
    <s v="IMM"/>
    <m/>
    <s v="23.I.IMM"/>
    <s v="Immobilizzazioni Immateriali"/>
    <x v="1"/>
  </r>
  <r>
    <x v="0"/>
    <x v="9"/>
    <x v="6"/>
    <x v="6"/>
    <n v="74079.209999999992"/>
    <s v="Export_CoGe"/>
    <x v="1"/>
    <s v="23.I.IMM"/>
    <x v="1"/>
    <s v="IMM"/>
    <m/>
    <s v="23.I.IMM"/>
    <s v="Immobilizzazioni Immateriali"/>
    <x v="1"/>
  </r>
  <r>
    <x v="0"/>
    <x v="9"/>
    <x v="8"/>
    <x v="8"/>
    <n v="100000"/>
    <s v="Export_CoGe"/>
    <x v="1"/>
    <s v="23.I.IMM"/>
    <x v="1"/>
    <s v="IMM"/>
    <m/>
    <s v="23.I.IMM"/>
    <s v="Immobilizzazioni Immateriali"/>
    <x v="1"/>
  </r>
  <r>
    <x v="0"/>
    <x v="9"/>
    <x v="10"/>
    <x v="10"/>
    <n v="168277.53"/>
    <s v="Export_CoGe"/>
    <x v="1"/>
    <s v="23.I.IMM"/>
    <x v="1"/>
    <s v="IMM"/>
    <m/>
    <s v="23.I.IMM"/>
    <s v="Immobilizzazioni Immateriali"/>
    <x v="1"/>
  </r>
  <r>
    <x v="0"/>
    <x v="9"/>
    <x v="12"/>
    <x v="12"/>
    <n v="87545.25"/>
    <s v="Export_CoGe"/>
    <x v="1"/>
    <s v="24.I.MAT"/>
    <x v="3"/>
    <s v="MAT"/>
    <m/>
    <s v="24.I.MAT"/>
    <s v="Immobilizzazioni Materiali"/>
    <x v="1"/>
  </r>
  <r>
    <x v="0"/>
    <x v="9"/>
    <x v="14"/>
    <x v="14"/>
    <n v="693957.03"/>
    <s v="Export_CoGe"/>
    <x v="1"/>
    <s v="24.I.MAT"/>
    <x v="3"/>
    <s v="MAT"/>
    <m/>
    <s v="24.I.MAT"/>
    <s v="Immobilizzazioni Materiali"/>
    <x v="1"/>
  </r>
  <r>
    <x v="0"/>
    <x v="9"/>
    <x v="16"/>
    <x v="16"/>
    <n v="104261.51"/>
    <s v="Export_CoGe"/>
    <x v="1"/>
    <s v="24.I.MAT"/>
    <x v="3"/>
    <s v="MAT"/>
    <m/>
    <s v="24.I.MAT"/>
    <s v="Immobilizzazioni Materiali"/>
    <x v="1"/>
  </r>
  <r>
    <x v="0"/>
    <x v="9"/>
    <x v="18"/>
    <x v="18"/>
    <n v="204582.74"/>
    <s v="Export_CoGe"/>
    <x v="1"/>
    <s v="24.I.MAT"/>
    <x v="3"/>
    <s v="MAT"/>
    <m/>
    <s v="24.I.MAT"/>
    <s v="Immobilizzazioni Materiali"/>
    <x v="1"/>
  </r>
  <r>
    <x v="0"/>
    <x v="9"/>
    <x v="21"/>
    <x v="21"/>
    <n v="229871.05000000002"/>
    <s v="Export_CoGe"/>
    <x v="1"/>
    <s v="24.I.MAT"/>
    <x v="3"/>
    <s v="MAT"/>
    <m/>
    <s v="24.I.MAT"/>
    <s v="Immobilizzazioni Materiali"/>
    <x v="1"/>
  </r>
  <r>
    <x v="0"/>
    <x v="9"/>
    <x v="24"/>
    <x v="24"/>
    <n v="76799.930000000008"/>
    <s v="Export_CoGe"/>
    <x v="1"/>
    <s v="24.I.MAT"/>
    <x v="3"/>
    <s v="MAT"/>
    <m/>
    <s v="24.I.MAT"/>
    <s v="Immobilizzazioni Materiali"/>
    <x v="1"/>
  </r>
  <r>
    <x v="0"/>
    <x v="9"/>
    <x v="26"/>
    <x v="26"/>
    <n v="16409.09"/>
    <s v="Export_CoGe"/>
    <x v="1"/>
    <s v="24.I.MAT"/>
    <x v="3"/>
    <s v="MAT"/>
    <m/>
    <s v="24.I.MAT"/>
    <s v="Immobilizzazioni Materiali"/>
    <x v="1"/>
  </r>
  <r>
    <x v="0"/>
    <x v="9"/>
    <x v="28"/>
    <x v="28"/>
    <n v="94542.99"/>
    <s v="Export_CoGe"/>
    <x v="1"/>
    <s v="24.I.MAT"/>
    <x v="3"/>
    <s v="MAT"/>
    <m/>
    <s v="24.I.MAT"/>
    <s v="Immobilizzazioni Materiali"/>
    <x v="1"/>
  </r>
  <r>
    <x v="0"/>
    <x v="9"/>
    <x v="30"/>
    <x v="30"/>
    <n v="2625"/>
    <s v="Export_CoGe"/>
    <x v="1"/>
    <s v="24.I.MAT"/>
    <x v="3"/>
    <s v="MAT"/>
    <m/>
    <s v="24.I.MAT"/>
    <s v="Immobilizzazioni Materiali"/>
    <x v="1"/>
  </r>
  <r>
    <x v="0"/>
    <x v="9"/>
    <x v="36"/>
    <x v="36"/>
    <n v="340"/>
    <s v="Export_CoGe"/>
    <x v="1"/>
    <s v="25.I.FIN"/>
    <x v="7"/>
    <s v="IFIN"/>
    <m/>
    <s v="25.I.FIN"/>
    <s v="Immobilizzazioni Finanziarie"/>
    <x v="1"/>
  </r>
  <r>
    <x v="0"/>
    <x v="9"/>
    <x v="38"/>
    <x v="38"/>
    <n v="2500"/>
    <s v="Export_CoGe"/>
    <x v="1"/>
    <s v="25.I.FIN"/>
    <x v="7"/>
    <s v="IFIN"/>
    <m/>
    <s v="25.I.FIN"/>
    <s v="Immobilizzazioni Finanziarie"/>
    <x v="1"/>
  </r>
  <r>
    <x v="0"/>
    <x v="9"/>
    <x v="40"/>
    <x v="40"/>
    <n v="250"/>
    <s v="Export_CoGe"/>
    <x v="1"/>
    <s v="25.I.FIN"/>
    <x v="7"/>
    <s v="IFIN"/>
    <m/>
    <s v="25.I.FIN"/>
    <s v="Immobilizzazioni Finanziarie"/>
    <x v="1"/>
  </r>
  <r>
    <x v="0"/>
    <x v="9"/>
    <x v="317"/>
    <x v="317"/>
    <n v="997500"/>
    <s v="Export_CoGe"/>
    <x v="1"/>
    <s v="25.I.FIN"/>
    <x v="7"/>
    <s v="IFIN"/>
    <m/>
    <s v="25.I.FIN"/>
    <s v="Immobilizzazioni Finanziarie"/>
    <x v="1"/>
  </r>
  <r>
    <x v="0"/>
    <x v="9"/>
    <x v="318"/>
    <x v="318"/>
    <n v="5870.22"/>
    <s v="Export_CoGe"/>
    <x v="1"/>
    <s v="25.I.FIN"/>
    <x v="7"/>
    <s v="IFIN"/>
    <m/>
    <s v="25.I.FIN"/>
    <s v="Immobilizzazioni Finanziarie"/>
    <x v="1"/>
  </r>
  <r>
    <x v="0"/>
    <x v="9"/>
    <x v="351"/>
    <x v="350"/>
    <n v="209288.72999999998"/>
    <s v="Export_CoGe"/>
    <x v="1"/>
    <s v="25.I.FIN"/>
    <x v="7"/>
    <s v="IFIN"/>
    <m/>
    <s v="25.I.FIN"/>
    <s v="Immobilizzazioni Finanziarie"/>
    <x v="1"/>
  </r>
  <r>
    <x v="0"/>
    <x v="9"/>
    <x v="45"/>
    <x v="45"/>
    <n v="153350"/>
    <s v="Export_CoGe"/>
    <x v="1"/>
    <s v="26.MAG"/>
    <x v="9"/>
    <s v="MAG"/>
    <m/>
    <s v="26.MAG"/>
    <s v="Rimanenze"/>
    <x v="1"/>
  </r>
  <r>
    <x v="0"/>
    <x v="9"/>
    <x v="49"/>
    <x v="49"/>
    <n v="1112968"/>
    <s v="Export_CoGe"/>
    <x v="1"/>
    <s v="26.MAG"/>
    <x v="9"/>
    <s v="MAG"/>
    <m/>
    <s v="26.MAG"/>
    <s v="Rimanenze"/>
    <x v="1"/>
  </r>
  <r>
    <x v="0"/>
    <x v="9"/>
    <x v="51"/>
    <x v="51"/>
    <n v="663142.39999999234"/>
    <s v="Export_CoGe"/>
    <x v="1"/>
    <s v="27.CLI"/>
    <x v="10"/>
    <s v="CLI"/>
    <m/>
    <s v="27.CLI"/>
    <s v="Crediti Commerciali"/>
    <x v="1"/>
  </r>
  <r>
    <x v="0"/>
    <x v="9"/>
    <x v="53"/>
    <x v="53"/>
    <n v="17818.120000000024"/>
    <s v="Export_CoGe"/>
    <x v="1"/>
    <s v="27.CLI"/>
    <x v="10"/>
    <s v="CLI"/>
    <m/>
    <s v="27.CLI"/>
    <s v="Crediti Commerciali"/>
    <x v="1"/>
  </r>
  <r>
    <x v="0"/>
    <x v="9"/>
    <x v="55"/>
    <x v="55"/>
    <n v="2379.9999999999418"/>
    <s v="Export_CoGe"/>
    <x v="1"/>
    <s v="27.CLI"/>
    <x v="10"/>
    <s v="CLI"/>
    <m/>
    <s v="27.CLI"/>
    <s v="Crediti Commerciali"/>
    <x v="1"/>
  </r>
  <r>
    <x v="0"/>
    <x v="9"/>
    <x v="61"/>
    <x v="61"/>
    <n v="193.35"/>
    <s v="Export_CoGe"/>
    <x v="1"/>
    <s v="31.PTN"/>
    <x v="12"/>
    <s v="PTN"/>
    <m/>
    <s v="31.PTN"/>
    <s v="Crediti Tributari"/>
    <x v="1"/>
  </r>
  <r>
    <x v="0"/>
    <x v="9"/>
    <x v="319"/>
    <x v="319"/>
    <n v="109597.23999999999"/>
    <s v="Export_CoGe"/>
    <x v="1"/>
    <s v="31.PTN"/>
    <x v="12"/>
    <s v="PTN"/>
    <m/>
    <s v="31.PTN"/>
    <s v="Crediti Tributari"/>
    <x v="1"/>
  </r>
  <r>
    <x v="0"/>
    <x v="9"/>
    <x v="67"/>
    <x v="67"/>
    <n v="652.31999999999834"/>
    <s v="Export_CoGe"/>
    <x v="1"/>
    <s v="31.PTN"/>
    <x v="12"/>
    <s v="PTN"/>
    <m/>
    <s v="31.PTN"/>
    <s v="Crediti Tributari"/>
    <x v="1"/>
  </r>
  <r>
    <x v="0"/>
    <x v="9"/>
    <x v="72"/>
    <x v="72"/>
    <n v="37809.700000000004"/>
    <s v="Export_CoGe"/>
    <x v="1"/>
    <s v="31.PTN"/>
    <x v="12"/>
    <s v="PTN"/>
    <m/>
    <s v="31.PTN"/>
    <s v="Crediti Tributari"/>
    <x v="1"/>
  </r>
  <r>
    <x v="0"/>
    <x v="9"/>
    <x v="320"/>
    <x v="320"/>
    <n v="2378"/>
    <s v="Export_CoGe"/>
    <x v="1"/>
    <s v="31.PTN"/>
    <x v="12"/>
    <s v="PTN"/>
    <m/>
    <s v="31.PTN"/>
    <s v="Crediti Tributari"/>
    <x v="1"/>
  </r>
  <r>
    <x v="0"/>
    <x v="9"/>
    <x v="78"/>
    <x v="78"/>
    <n v="17211.040000000012"/>
    <s v="Export_CoGe"/>
    <x v="1"/>
    <s v="29.AC"/>
    <x v="11"/>
    <s v="FOR"/>
    <m/>
    <s v="28.FOR"/>
    <s v="Altri Crediti"/>
    <x v="1"/>
  </r>
  <r>
    <x v="0"/>
    <x v="9"/>
    <x v="80"/>
    <x v="80"/>
    <n v="2796.9300000000658"/>
    <s v="Export_CoGe"/>
    <x v="1"/>
    <s v="29.AC"/>
    <x v="11"/>
    <s v="AC"/>
    <m/>
    <s v="29.AC"/>
    <s v="Altri Crediti"/>
    <x v="1"/>
  </r>
  <r>
    <x v="0"/>
    <x v="9"/>
    <x v="84"/>
    <x v="84"/>
    <n v="50357"/>
    <s v="Export_CoGe"/>
    <x v="1"/>
    <s v="29.AC"/>
    <x v="11"/>
    <s v="AC"/>
    <m/>
    <s v="29.AC"/>
    <s v="Altri Crediti"/>
    <x v="1"/>
  </r>
  <r>
    <x v="0"/>
    <x v="9"/>
    <x v="88"/>
    <x v="88"/>
    <n v="137.06000000003164"/>
    <s v="Export_CoGe"/>
    <x v="1"/>
    <s v="30.AD"/>
    <x v="13"/>
    <s v="AD"/>
    <m/>
    <s v="30.AD"/>
    <s v="Altri Crediti"/>
    <x v="1"/>
  </r>
  <r>
    <x v="0"/>
    <x v="9"/>
    <x v="90"/>
    <x v="90"/>
    <n v="1483.0300000000134"/>
    <s v="Export_CoGe"/>
    <x v="1"/>
    <s v="29.AC"/>
    <x v="11"/>
    <s v="AC"/>
    <m/>
    <s v="29.AC"/>
    <s v="Altri Crediti"/>
    <x v="1"/>
  </r>
  <r>
    <x v="0"/>
    <x v="9"/>
    <x v="92"/>
    <x v="92"/>
    <n v="44956.770000000004"/>
    <s v="Export_CoGe"/>
    <x v="1"/>
    <s v="29.AC"/>
    <x v="11"/>
    <s v="AC"/>
    <m/>
    <s v="29.AC"/>
    <s v="Altri Crediti"/>
    <x v="1"/>
  </r>
  <r>
    <x v="0"/>
    <x v="9"/>
    <x v="98"/>
    <x v="98"/>
    <n v="53.55"/>
    <s v="Export_CoGe"/>
    <x v="1"/>
    <s v="29.AC"/>
    <x v="11"/>
    <s v="AC"/>
    <m/>
    <s v="29.AC"/>
    <s v="Altri Crediti"/>
    <x v="1"/>
  </r>
  <r>
    <x v="0"/>
    <x v="9"/>
    <x v="321"/>
    <x v="321"/>
    <n v="1091.8000000000002"/>
    <s v="Export_CoGe"/>
    <x v="1"/>
    <s v="29.AC"/>
    <x v="11"/>
    <s v="AC"/>
    <m/>
    <s v="29.AC"/>
    <s v="Altri Crediti"/>
    <x v="1"/>
  </r>
  <r>
    <x v="0"/>
    <x v="9"/>
    <x v="322"/>
    <x v="322"/>
    <n v="77.849999999999994"/>
    <s v="Export_CoGe"/>
    <x v="1"/>
    <s v="29.AC"/>
    <x v="11"/>
    <s v="AC"/>
    <m/>
    <s v="29.AC"/>
    <s v="Altri Crediti"/>
    <x v="1"/>
  </r>
  <r>
    <x v="0"/>
    <x v="9"/>
    <x v="107"/>
    <x v="107"/>
    <n v="1119.9999999999986"/>
    <s v="Export_CoGe"/>
    <x v="1"/>
    <s v="29.AC"/>
    <x v="11"/>
    <s v="AC"/>
    <m/>
    <s v="29.AC"/>
    <s v="Ratei/Risconti Attivi"/>
    <x v="1"/>
  </r>
  <r>
    <x v="0"/>
    <x v="9"/>
    <x v="109"/>
    <x v="109"/>
    <n v="9268.0600000000013"/>
    <s v="Export_CoGe"/>
    <x v="1"/>
    <s v="36.LIQ"/>
    <x v="15"/>
    <s v="BREVE "/>
    <m/>
    <s v="36.LIQ"/>
    <s v="Debiti a Breve (Liquidità)"/>
    <x v="1"/>
  </r>
  <r>
    <x v="0"/>
    <x v="9"/>
    <x v="323"/>
    <x v="323"/>
    <n v="5265.9049999993003"/>
    <s v="Export_CoGe"/>
    <x v="1"/>
    <s v="36.LIQ"/>
    <x v="15"/>
    <s v="BREVE "/>
    <m/>
    <s v="36.LIQ"/>
    <s v="Debiti a Breve (Liquidità)"/>
    <x v="1"/>
  </r>
  <r>
    <x v="0"/>
    <x v="9"/>
    <x v="324"/>
    <x v="324"/>
    <n v="4286.4399999999996"/>
    <s v="Export_CoGe"/>
    <x v="1"/>
    <s v="36.LIQ"/>
    <x v="15"/>
    <s v="BREVE "/>
    <m/>
    <s v="36.LIQ"/>
    <s v="Debiti a Breve (Liquidità)"/>
    <x v="1"/>
  </r>
  <r>
    <x v="0"/>
    <x v="9"/>
    <x v="117"/>
    <x v="117"/>
    <n v="430329.97000000556"/>
    <s v="Export_CoGe"/>
    <x v="1"/>
    <s v="36.LIQ"/>
    <x v="15"/>
    <s v="BREVE "/>
    <m/>
    <s v="36.LIQ"/>
    <s v="Debiti a Breve (Liquidità)"/>
    <x v="1"/>
  </r>
  <r>
    <x v="0"/>
    <x v="9"/>
    <x v="325"/>
    <x v="199"/>
    <n v="220097.34999999998"/>
    <s v="Export_CoGe"/>
    <x v="1"/>
    <s v="36.LIQ"/>
    <x v="15"/>
    <s v="BREVE "/>
    <m/>
    <s v="36.LIQ"/>
    <s v="Debiti a Breve (Liquidità)"/>
    <x v="1"/>
  </r>
  <r>
    <x v="0"/>
    <x v="9"/>
    <x v="122"/>
    <x v="122"/>
    <n v="82.410000000006903"/>
    <s v="Export_CoGe"/>
    <x v="1"/>
    <s v="36.LIQ"/>
    <x v="15"/>
    <s v="BREVE "/>
    <m/>
    <s v="36.LIQ"/>
    <s v="Debiti a Breve (Liquidità)"/>
    <x v="1"/>
  </r>
  <r>
    <x v="0"/>
    <x v="9"/>
    <x v="124"/>
    <x v="124"/>
    <n v="102773.58"/>
    <s v="Export_CoGe"/>
    <x v="1"/>
    <s v="36.LIQ"/>
    <x v="15"/>
    <s v="BREVE "/>
    <m/>
    <s v="36.LIQ"/>
    <s v="Debiti a Breve (Liquidità)"/>
    <x v="1"/>
  </r>
  <r>
    <x v="0"/>
    <x v="9"/>
    <x v="126"/>
    <x v="126"/>
    <n v="416764.33000000269"/>
    <s v="Export_CoGe"/>
    <x v="1"/>
    <s v="36.LIQ"/>
    <x v="15"/>
    <s v="BREVE "/>
    <m/>
    <s v="36.LIQ"/>
    <s v="Debiti a Breve (Liquidità)"/>
    <x v="1"/>
  </r>
  <r>
    <x v="0"/>
    <x v="9"/>
    <x v="128"/>
    <x v="128"/>
    <n v="111967.68000000001"/>
    <s v="Export_CoGe"/>
    <x v="1"/>
    <s v="36.LIQ"/>
    <x v="15"/>
    <s v="BREVE "/>
    <m/>
    <s v="36.LIQ"/>
    <s v="Debiti a Breve (Liquidità)"/>
    <x v="1"/>
  </r>
  <r>
    <x v="0"/>
    <x v="9"/>
    <x v="130"/>
    <x v="130"/>
    <n v="113539.2300000003"/>
    <s v="Export_CoGe"/>
    <x v="1"/>
    <s v="36.LIQ"/>
    <x v="15"/>
    <s v="BREVE "/>
    <m/>
    <s v="36.LIQ"/>
    <s v="Debiti a Breve (Liquidità)"/>
    <x v="1"/>
  </r>
  <r>
    <x v="0"/>
    <x v="9"/>
    <x v="132"/>
    <x v="132"/>
    <n v="28324.879999999983"/>
    <s v="Export_CoGe"/>
    <x v="1"/>
    <s v="36.LIQ"/>
    <x v="15"/>
    <s v="BREVE "/>
    <m/>
    <s v="36.LIQ"/>
    <s v="Debiti a Breve (Liquidità)"/>
    <x v="1"/>
  </r>
  <r>
    <x v="0"/>
    <x v="9"/>
    <x v="326"/>
    <x v="325"/>
    <n v="333188.7900000001"/>
    <s v="Export_CoGe"/>
    <x v="1"/>
    <s v="36.LIQ"/>
    <x v="15"/>
    <s v="BREVE "/>
    <m/>
    <s v="36.LIQ"/>
    <s v="Debiti a Breve (Liquidità)"/>
    <x v="1"/>
  </r>
  <r>
    <x v="0"/>
    <x v="9"/>
    <x v="327"/>
    <x v="326"/>
    <n v="15191.240000000003"/>
    <s v="Export_CoGe"/>
    <x v="1"/>
    <s v="36.LIQ"/>
    <x v="15"/>
    <s v="BREVE "/>
    <m/>
    <s v="36.LIQ"/>
    <s v="Debiti a Breve (Liquidità)"/>
    <x v="1"/>
  </r>
  <r>
    <x v="0"/>
    <x v="9"/>
    <x v="359"/>
    <x v="358"/>
    <n v="124803.91999999997"/>
    <s v="Export_CoGe"/>
    <x v="1"/>
    <s v="36.LIQ"/>
    <x v="15"/>
    <s v="BREVE "/>
    <m/>
    <s v="36.LIQ"/>
    <s v="Debiti a Breve (Liquidità)"/>
    <x v="1"/>
  </r>
  <r>
    <x v="0"/>
    <x v="9"/>
    <x v="365"/>
    <x v="364"/>
    <n v="7543.9900000000007"/>
    <s v="Export_CoGe"/>
    <x v="1"/>
    <s v="36.LIQ"/>
    <x v="15"/>
    <s v="BREVE "/>
    <m/>
    <s v="36.LIQ"/>
    <s v="Debiti a Breve (Liquidità)"/>
    <x v="1"/>
  </r>
  <r>
    <x v="0"/>
    <x v="9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9"/>
    <x v="329"/>
    <x v="328"/>
    <n v="3000000"/>
    <s v="Export_CoGe"/>
    <x v="1"/>
    <s v="36.LIQ"/>
    <x v="15"/>
    <s v="BREVE "/>
    <m/>
    <s v="36.LIQ"/>
    <s v="Debiti a Breve (Liquidità)"/>
    <x v="1"/>
  </r>
  <r>
    <x v="0"/>
    <x v="9"/>
    <x v="353"/>
    <x v="352"/>
    <n v="4.9999979892163537E-3"/>
    <s v="Export_CoGe"/>
    <x v="1"/>
    <s v="35.RIS"/>
    <x v="19"/>
    <s v="PN"/>
    <m/>
    <s v="35.RIS"/>
    <s v="Altre Riserve"/>
    <x v="1"/>
  </r>
  <r>
    <x v="0"/>
    <x v="9"/>
    <x v="284"/>
    <x v="284"/>
    <n v="747.93000000000029"/>
    <s v="Export_CoGe"/>
    <x v="1"/>
    <s v="30.AD"/>
    <x v="13"/>
    <s v="AD"/>
    <m/>
    <s v="30.AD"/>
    <s v="Debiti vs Ist. Previdenziali"/>
    <x v="1"/>
  </r>
  <r>
    <x v="0"/>
    <x v="9"/>
    <x v="145"/>
    <x v="145"/>
    <n v="-7549.9999999999982"/>
    <s v="Export_CoGe"/>
    <x v="1"/>
    <s v="34.CS"/>
    <x v="18"/>
    <s v="PN"/>
    <m/>
    <s v="34.CS"/>
    <s v="Capitale "/>
    <x v="1"/>
  </r>
  <r>
    <x v="0"/>
    <x v="9"/>
    <x v="147"/>
    <x v="147"/>
    <n v="-100000"/>
    <s v="Export_CoGe"/>
    <x v="1"/>
    <s v="34.CS"/>
    <x v="18"/>
    <s v="PN"/>
    <m/>
    <s v="34.CS"/>
    <s v="Capitale "/>
    <x v="1"/>
  </r>
  <r>
    <x v="0"/>
    <x v="9"/>
    <x v="149"/>
    <x v="149"/>
    <n v="-800000"/>
    <s v="Export_CoGe"/>
    <x v="1"/>
    <s v="34.CS"/>
    <x v="18"/>
    <s v="PN"/>
    <m/>
    <s v="34.CS"/>
    <s v="Capitale "/>
    <x v="1"/>
  </r>
  <r>
    <x v="0"/>
    <x v="9"/>
    <x v="151"/>
    <x v="151"/>
    <n v="-62928.91"/>
    <s v="Export_CoGe"/>
    <x v="1"/>
    <s v="35.RIS"/>
    <x v="19"/>
    <s v="PN"/>
    <m/>
    <s v="35.RIS"/>
    <s v="Riserva Legale"/>
    <x v="1"/>
  </r>
  <r>
    <x v="0"/>
    <x v="9"/>
    <x v="330"/>
    <x v="329"/>
    <n v="-160060.83000000002"/>
    <s v="Export_CoGe"/>
    <x v="1"/>
    <s v="35.RIS"/>
    <x v="19"/>
    <s v="PN"/>
    <m/>
    <s v="35.RIS_bis"/>
    <s v="VII - Riserva per operaz. di copertura dei flussi finanz. attesi"/>
    <x v="1"/>
  </r>
  <r>
    <x v="0"/>
    <x v="9"/>
    <x v="154"/>
    <x v="154"/>
    <n v="-86282.830000000016"/>
    <s v="Export_CoGe"/>
    <x v="1"/>
    <s v="35.RIS"/>
    <x v="19"/>
    <s v="PN"/>
    <m/>
    <s v="35.RIS"/>
    <s v="Altre Riserve"/>
    <x v="1"/>
  </r>
  <r>
    <x v="0"/>
    <x v="9"/>
    <x v="157"/>
    <x v="157"/>
    <n v="-83370.91"/>
    <s v="Export_CoGe"/>
    <x v="1"/>
    <s v="23.I.MATFON"/>
    <x v="20"/>
    <s v="MAT"/>
    <m/>
    <s v="23.I.MATFON"/>
    <s v="Immobilizzazioni Materiali"/>
    <x v="1"/>
  </r>
  <r>
    <x v="0"/>
    <x v="9"/>
    <x v="158"/>
    <x v="158"/>
    <n v="-187948.01"/>
    <s v="Export_CoGe"/>
    <x v="1"/>
    <s v="23.I.MATFON"/>
    <x v="20"/>
    <s v="MAT"/>
    <m/>
    <s v="23.I.MATFON"/>
    <s v="Immobilizzazioni Materiali"/>
    <x v="1"/>
  </r>
  <r>
    <x v="0"/>
    <x v="9"/>
    <x v="159"/>
    <x v="159"/>
    <n v="-95239.54"/>
    <s v="Export_CoGe"/>
    <x v="1"/>
    <s v="23.I.MATFON"/>
    <x v="20"/>
    <s v="MAT"/>
    <m/>
    <s v="23.I.MATFON"/>
    <s v="Immobilizzazioni Materiali"/>
    <x v="1"/>
  </r>
  <r>
    <x v="0"/>
    <x v="9"/>
    <x v="160"/>
    <x v="160"/>
    <n v="-917.25"/>
    <s v="Export_CoGe"/>
    <x v="1"/>
    <s v="23.I.MATFON"/>
    <x v="20"/>
    <s v="MAT"/>
    <m/>
    <s v="23.I.MATFON"/>
    <s v="Immobilizzazioni Materiali"/>
    <x v="1"/>
  </r>
  <r>
    <x v="0"/>
    <x v="9"/>
    <x v="161"/>
    <x v="161"/>
    <n v="-40340.58"/>
    <s v="Export_CoGe"/>
    <x v="1"/>
    <s v="23.I.MATFON"/>
    <x v="20"/>
    <s v="MAT"/>
    <m/>
    <s v="23.I.MATFON"/>
    <s v="Immobilizzazioni Materiali"/>
    <x v="1"/>
  </r>
  <r>
    <x v="0"/>
    <x v="9"/>
    <x v="162"/>
    <x v="162"/>
    <n v="-14767.59"/>
    <s v="Export_CoGe"/>
    <x v="1"/>
    <s v="23.I.MATFON"/>
    <x v="20"/>
    <s v="MAT"/>
    <m/>
    <s v="23.I.MATFON"/>
    <s v="Immobilizzazioni Materiali"/>
    <x v="1"/>
  </r>
  <r>
    <x v="0"/>
    <x v="9"/>
    <x v="163"/>
    <x v="163"/>
    <n v="-25739.86"/>
    <s v="Export_CoGe"/>
    <x v="1"/>
    <s v="23.I.MATFON"/>
    <x v="20"/>
    <s v="MAT"/>
    <m/>
    <s v="23.I.MATFON"/>
    <s v="Immobilizzazioni Materiali"/>
    <x v="1"/>
  </r>
  <r>
    <x v="0"/>
    <x v="9"/>
    <x v="164"/>
    <x v="164"/>
    <n v="-6081.13"/>
    <s v="Export_CoGe"/>
    <x v="1"/>
    <s v="23.I.MATFON"/>
    <x v="20"/>
    <s v="MAT"/>
    <m/>
    <s v="23.I.MATFON"/>
    <s v="Immobilizzazioni Materiali"/>
    <x v="1"/>
  </r>
  <r>
    <x v="0"/>
    <x v="9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9"/>
    <x v="166"/>
    <x v="166"/>
    <n v="-30000"/>
    <s v="Export_CoGe"/>
    <x v="1"/>
    <s v="23.I.IMMFON"/>
    <x v="21"/>
    <s v="IMM"/>
    <m/>
    <s v="23.I.IMMFON"/>
    <s v="Immobilizzazioni Immateriali"/>
    <x v="1"/>
  </r>
  <r>
    <x v="0"/>
    <x v="9"/>
    <x v="167"/>
    <x v="167"/>
    <n v="-2743"/>
    <s v="Export_CoGe"/>
    <x v="1"/>
    <s v="23.I.IMMFON"/>
    <x v="21"/>
    <s v="IMM"/>
    <m/>
    <s v="23.I.IMMFON"/>
    <s v="Immobilizzazioni Immateriali"/>
    <x v="1"/>
  </r>
  <r>
    <x v="0"/>
    <x v="9"/>
    <x v="168"/>
    <x v="168"/>
    <n v="-97540.050000000017"/>
    <s v="Export_CoGe"/>
    <x v="1"/>
    <s v="23.I.IMMFON"/>
    <x v="21"/>
    <s v="IMM"/>
    <m/>
    <s v="23.I.IMMFON"/>
    <s v="Immobilizzazioni Immateriali"/>
    <x v="1"/>
  </r>
  <r>
    <x v="0"/>
    <x v="9"/>
    <x v="169"/>
    <x v="169"/>
    <n v="-34985"/>
    <s v="Export_CoGe"/>
    <x v="1"/>
    <s v="23.I.IMMFON"/>
    <x v="21"/>
    <s v="IMM"/>
    <m/>
    <s v="23.I.IMMFON"/>
    <s v="Immobilizzazioni Immateriali"/>
    <x v="1"/>
  </r>
  <r>
    <x v="0"/>
    <x v="9"/>
    <x v="170"/>
    <x v="170"/>
    <n v="-2450900"/>
    <s v="Export_CoGe"/>
    <x v="1"/>
    <s v="33.PROV"/>
    <x v="22"/>
    <s v="PROV"/>
    <m/>
    <s v="33.PROV"/>
    <s v="Altri Fondi "/>
    <x v="1"/>
  </r>
  <r>
    <x v="0"/>
    <x v="9"/>
    <x v="331"/>
    <x v="330"/>
    <n v="-56800.83"/>
    <s v="Export_CoGe"/>
    <x v="1"/>
    <s v="33.PROV"/>
    <x v="22"/>
    <s v="PROV"/>
    <m/>
    <s v="33.PROV"/>
    <s v="Altri Fondi "/>
    <x v="1"/>
  </r>
  <r>
    <x v="0"/>
    <x v="9"/>
    <x v="332"/>
    <x v="331"/>
    <n v="-27000"/>
    <s v="Export_CoGe"/>
    <x v="1"/>
    <s v="33.PROV"/>
    <x v="22"/>
    <s v="PROV"/>
    <m/>
    <s v="33.PROV"/>
    <s v="Altri Fondi "/>
    <x v="1"/>
  </r>
  <r>
    <x v="0"/>
    <x v="9"/>
    <x v="333"/>
    <x v="332"/>
    <n v="-630595"/>
    <s v="Export_CoGe"/>
    <x v="1"/>
    <s v="26.MAG"/>
    <x v="9"/>
    <s v="MAG"/>
    <m/>
    <s v="26.MAG"/>
    <s v="Rimanenze"/>
    <x v="1"/>
  </r>
  <r>
    <x v="0"/>
    <x v="9"/>
    <x v="334"/>
    <x v="333"/>
    <n v="-49227.9"/>
    <s v="Export_CoGe"/>
    <x v="1"/>
    <s v="33.PROV"/>
    <x v="22"/>
    <s v="PROV"/>
    <m/>
    <s v="33.PROV"/>
    <s v="Altri Fondi "/>
    <x v="1"/>
  </r>
  <r>
    <x v="0"/>
    <x v="9"/>
    <x v="172"/>
    <x v="172"/>
    <n v="-132008.66"/>
    <s v="Export_CoGe"/>
    <x v="1"/>
    <s v="38.TFR"/>
    <x v="23"/>
    <s v="TFR"/>
    <m/>
    <s v="38.TFR"/>
    <s v="Fondo TFR"/>
    <x v="1"/>
  </r>
  <r>
    <x v="0"/>
    <x v="9"/>
    <x v="173"/>
    <x v="173"/>
    <n v="-288432.7"/>
    <s v="Export_CoGe"/>
    <x v="1"/>
    <s v="38.TFR"/>
    <x v="23"/>
    <s v="TFR"/>
    <m/>
    <s v="38.TFR"/>
    <s v="Fondo TFR"/>
    <x v="1"/>
  </r>
  <r>
    <x v="0"/>
    <x v="9"/>
    <x v="174"/>
    <x v="174"/>
    <n v="-42639.140000000007"/>
    <s v="Export_CoGe"/>
    <x v="1"/>
    <s v="38.TFR"/>
    <x v="23"/>
    <s v="TFR"/>
    <m/>
    <s v="38.TFR"/>
    <s v="Fondo TFR"/>
    <x v="1"/>
  </r>
  <r>
    <x v="0"/>
    <x v="9"/>
    <x v="175"/>
    <x v="175"/>
    <n v="-2737.0299999999943"/>
    <s v="Export_CoGe"/>
    <x v="1"/>
    <s v="38.TFR"/>
    <x v="23"/>
    <s v="TFR"/>
    <m/>
    <s v="38.TFR"/>
    <s v="Fondo TFR"/>
    <x v="1"/>
  </r>
  <r>
    <x v="0"/>
    <x v="9"/>
    <x v="177"/>
    <x v="177"/>
    <n v="-115236"/>
    <s v="Export_CoGe"/>
    <x v="1"/>
    <s v="27.CLI"/>
    <x v="10"/>
    <s v="CLI"/>
    <m/>
    <s v="27.CLI"/>
    <s v="Crediti Commerciali"/>
    <x v="1"/>
  </r>
  <r>
    <x v="0"/>
    <x v="9"/>
    <x v="383"/>
    <x v="382"/>
    <n v="-5"/>
    <s v="Export_CoGe"/>
    <x v="1"/>
    <s v="36.LIQ"/>
    <x v="15"/>
    <s v="BREVE "/>
    <m/>
    <s v="36.LIQ"/>
    <s v="Debiti a Breve (Liquidità)"/>
    <x v="1"/>
  </r>
  <r>
    <x v="0"/>
    <x v="9"/>
    <x v="181"/>
    <x v="181"/>
    <n v="-47382.240000000034"/>
    <s v="Export_CoGe"/>
    <x v="1"/>
    <s v="37.DFIN"/>
    <x v="25"/>
    <s v="LUNGO"/>
    <m/>
    <s v="37.DFIN"/>
    <s v="Debiti Finanziari (MLT)"/>
    <x v="1"/>
  </r>
  <r>
    <x v="0"/>
    <x v="9"/>
    <x v="183"/>
    <x v="183"/>
    <n v="-201770.86"/>
    <s v="Export_CoGe"/>
    <x v="1"/>
    <s v="37.DFIN"/>
    <x v="25"/>
    <s v="LUNGO"/>
    <m/>
    <s v="37.DFIN"/>
    <s v="Debiti Finanziari (MLT)"/>
    <x v="1"/>
  </r>
  <r>
    <x v="0"/>
    <x v="9"/>
    <x v="189"/>
    <x v="189"/>
    <n v="-685868.64"/>
    <s v="Export_CoGe"/>
    <x v="1"/>
    <s v="37.DFIN"/>
    <x v="25"/>
    <s v="LUNGO"/>
    <m/>
    <s v="37.DFIN"/>
    <s v="Debiti Finanziari (MLT)"/>
    <x v="1"/>
  </r>
  <r>
    <x v="0"/>
    <x v="9"/>
    <x v="193"/>
    <x v="193"/>
    <n v="-215224.61000000002"/>
    <s v="Export_CoGe"/>
    <x v="1"/>
    <s v="37.DFIN"/>
    <x v="25"/>
    <s v="LUNGO"/>
    <m/>
    <s v="37.DFIN"/>
    <s v="Debiti Finanziari (MLT)"/>
    <x v="1"/>
  </r>
  <r>
    <x v="0"/>
    <x v="9"/>
    <x v="195"/>
    <x v="195"/>
    <n v="-85613.930000000008"/>
    <s v="Export_CoGe"/>
    <x v="1"/>
    <s v="37.DFIN"/>
    <x v="25"/>
    <s v="LUNGO"/>
    <m/>
    <s v="37.DFIN"/>
    <s v="Debiti Finanziari (MLT)"/>
    <x v="1"/>
  </r>
  <r>
    <x v="0"/>
    <x v="9"/>
    <x v="335"/>
    <x v="334"/>
    <n v="-110275.99"/>
    <s v="Export_CoGe"/>
    <x v="1"/>
    <s v="37.DFIN"/>
    <x v="25"/>
    <s v="LUNGO"/>
    <m/>
    <s v="37.DFIN"/>
    <s v="Debiti Finanziari (MLT)"/>
    <x v="1"/>
  </r>
  <r>
    <x v="0"/>
    <x v="9"/>
    <x v="336"/>
    <x v="335"/>
    <n v="-2270216.48"/>
    <s v="Export_CoGe"/>
    <x v="1"/>
    <s v="37.DFIN"/>
    <x v="25"/>
    <s v="LUNGO"/>
    <m/>
    <s v="37.DFIN"/>
    <s v="Debiti Finanziari (MLT)"/>
    <x v="1"/>
  </r>
  <r>
    <x v="0"/>
    <x v="9"/>
    <x v="205"/>
    <x v="205"/>
    <n v="-54166.550000000134"/>
    <s v="Export_CoGe"/>
    <x v="1"/>
    <s v="37.DFIN"/>
    <x v="25"/>
    <s v="LUNGO"/>
    <m/>
    <s v="37.DFIN"/>
    <s v="Debiti Finanziari (MLT)"/>
    <x v="1"/>
  </r>
  <r>
    <x v="0"/>
    <x v="9"/>
    <x v="337"/>
    <x v="336"/>
    <n v="-83550"/>
    <s v="Export_CoGe"/>
    <x v="1"/>
    <s v="37.DFIN"/>
    <x v="25"/>
    <s v="LUNGO"/>
    <m/>
    <s v="37.DFIN"/>
    <s v="Debiti Vs Altri MLT"/>
    <x v="1"/>
  </r>
  <r>
    <x v="0"/>
    <x v="9"/>
    <x v="210"/>
    <x v="210"/>
    <n v="-409156.81000000006"/>
    <s v="Export_CoGe"/>
    <x v="1"/>
    <s v="28.FOR"/>
    <x v="14"/>
    <s v="FOR"/>
    <m/>
    <s v="28.FOR"/>
    <s v="Debiti Commerciali"/>
    <x v="1"/>
  </r>
  <r>
    <x v="0"/>
    <x v="9"/>
    <x v="212"/>
    <x v="212"/>
    <n v="-227544.93"/>
    <s v="Export_CoGe"/>
    <x v="1"/>
    <s v="28.FOR"/>
    <x v="14"/>
    <s v="FOR"/>
    <m/>
    <s v="28.FOR"/>
    <s v="Debiti Commerciali"/>
    <x v="1"/>
  </r>
  <r>
    <x v="0"/>
    <x v="9"/>
    <x v="214"/>
    <x v="214"/>
    <n v="-4691.1099999999988"/>
    <s v="Export_CoGe"/>
    <x v="1"/>
    <s v="28.FOR"/>
    <x v="14"/>
    <s v="FOR"/>
    <m/>
    <s v="28.FOR"/>
    <s v="Debiti Commerciali"/>
    <x v="1"/>
  </r>
  <r>
    <x v="0"/>
    <x v="9"/>
    <x v="220"/>
    <x v="220"/>
    <n v="-180651.13"/>
    <s v="Export_CoGe"/>
    <x v="1"/>
    <s v="55.DIP"/>
    <x v="31"/>
    <s v="AD"/>
    <m/>
    <s v="55.DIP"/>
    <s v="Altri Debiti"/>
    <x v="1"/>
  </r>
  <r>
    <x v="0"/>
    <x v="9"/>
    <x v="224"/>
    <x v="224"/>
    <n v="-112198.29000000002"/>
    <s v="Export_CoGe"/>
    <x v="1"/>
    <s v="30.AD"/>
    <x v="13"/>
    <s v="AD"/>
    <m/>
    <s v="30.AD"/>
    <s v="Altri Debiti"/>
    <x v="1"/>
  </r>
  <r>
    <x v="0"/>
    <x v="9"/>
    <x v="384"/>
    <x v="383"/>
    <n v="-105962.13000000002"/>
    <s v="Export_CoGe"/>
    <x v="1"/>
    <s v="30.AD"/>
    <x v="13"/>
    <s v="AD"/>
    <m/>
    <s v="30.AD"/>
    <s v="Altri Debiti"/>
    <x v="1"/>
  </r>
  <r>
    <x v="0"/>
    <x v="9"/>
    <x v="366"/>
    <x v="365"/>
    <n v="-100"/>
    <s v="Export_CoGe"/>
    <x v="1"/>
    <s v="30.AD"/>
    <x v="13"/>
    <s v="AD"/>
    <m/>
    <s v="30.AD"/>
    <s v="Altri Debiti"/>
    <x v="1"/>
  </r>
  <r>
    <x v="0"/>
    <x v="9"/>
    <x v="230"/>
    <x v="230"/>
    <n v="-809.5000000000025"/>
    <s v="Export_CoGe"/>
    <x v="1"/>
    <s v="30.AD"/>
    <x v="13"/>
    <s v="AD"/>
    <m/>
    <s v="30.AD"/>
    <s v="Altri Debiti"/>
    <x v="1"/>
  </r>
  <r>
    <x v="0"/>
    <x v="9"/>
    <x v="232"/>
    <x v="232"/>
    <n v="-296.00000000006321"/>
    <s v="Export_CoGe"/>
    <x v="1"/>
    <s v="30.AD"/>
    <x v="13"/>
    <s v="AD"/>
    <m/>
    <s v="30.AD"/>
    <s v="Altri Debiti"/>
    <x v="1"/>
  </r>
  <r>
    <x v="0"/>
    <x v="9"/>
    <x v="234"/>
    <x v="234"/>
    <n v="-2427.0200000000013"/>
    <s v="Export_CoGe"/>
    <x v="1"/>
    <s v="30.AD"/>
    <x v="13"/>
    <s v="AD"/>
    <m/>
    <s v="30.AD"/>
    <s v="Altri Debiti"/>
    <x v="1"/>
  </r>
  <r>
    <x v="0"/>
    <x v="9"/>
    <x v="339"/>
    <x v="338"/>
    <n v="-14.000000000014552"/>
    <s v="Export_CoGe"/>
    <x v="1"/>
    <s v="30.AD"/>
    <x v="13"/>
    <s v="AD"/>
    <m/>
    <s v="30.AD"/>
    <s v="Altri Debiti"/>
    <x v="1"/>
  </r>
  <r>
    <x v="0"/>
    <x v="9"/>
    <x v="240"/>
    <x v="240"/>
    <n v="-68467.399999999994"/>
    <s v="Export_CoGe"/>
    <x v="1"/>
    <s v="30.AD"/>
    <x v="13"/>
    <s v="CLI"/>
    <m/>
    <s v="27.CLI"/>
    <s v="Altri Debiti"/>
    <x v="1"/>
  </r>
  <r>
    <x v="0"/>
    <x v="9"/>
    <x v="340"/>
    <x v="339"/>
    <n v="-56472.52"/>
    <s v="Export_CoGe"/>
    <x v="1"/>
    <s v="30.AD"/>
    <x v="13"/>
    <s v="AD"/>
    <m/>
    <s v="30.AD"/>
    <s v="Altri Debiti"/>
    <x v="1"/>
  </r>
  <r>
    <x v="0"/>
    <x v="9"/>
    <x v="352"/>
    <x v="351"/>
    <n v="-3134.7299999998213"/>
    <s v="Export_CoGe"/>
    <x v="1"/>
    <s v="31.PTN"/>
    <x v="12"/>
    <s v="PTN"/>
    <m/>
    <s v="50.IVA"/>
    <s v="Posizione Tributaria Netta"/>
    <x v="1"/>
  </r>
  <r>
    <x v="0"/>
    <x v="9"/>
    <x v="251"/>
    <x v="251"/>
    <n v="-44224.709999999963"/>
    <s v="Export_CoGe"/>
    <x v="1"/>
    <s v="31.PTN"/>
    <x v="12"/>
    <s v="PTN"/>
    <m/>
    <s v="30.AD"/>
    <s v="Posizione Tributaria Netta"/>
    <x v="1"/>
  </r>
  <r>
    <x v="0"/>
    <x v="9"/>
    <x v="253"/>
    <x v="253"/>
    <n v="-1376.0600000000011"/>
    <s v="Export_CoGe"/>
    <x v="1"/>
    <s v="31.PTN"/>
    <x v="12"/>
    <s v="PTN"/>
    <m/>
    <s v="31.PTN"/>
    <s v="Posizione Tributaria Netta"/>
    <x v="1"/>
  </r>
  <r>
    <x v="0"/>
    <x v="9"/>
    <x v="341"/>
    <x v="340"/>
    <n v="-267.07"/>
    <s v="Export_CoGe"/>
    <x v="1"/>
    <s v="31.PTN"/>
    <x v="12"/>
    <s v="AD"/>
    <m/>
    <s v="30.AD"/>
    <s v="Posizione Tributaria Netta"/>
    <x v="1"/>
  </r>
  <r>
    <x v="0"/>
    <x v="9"/>
    <x v="256"/>
    <x v="256"/>
    <n v="-3487.770000000035"/>
    <s v="Export_CoGe"/>
    <x v="1"/>
    <s v="31.PTN"/>
    <x v="12"/>
    <s v="PTN"/>
    <m/>
    <s v="31.PTN"/>
    <s v="Posizione Tributaria Netta"/>
    <x v="1"/>
  </r>
  <r>
    <x v="0"/>
    <x v="9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9"/>
    <x v="262"/>
    <x v="262"/>
    <n v="-37819.509999999995"/>
    <s v="Export_CoGe"/>
    <x v="1"/>
    <s v="30.AD"/>
    <x v="13"/>
    <s v="AD"/>
    <m/>
    <s v="30.AD"/>
    <s v="Debiti vs Ist. Previdenziali"/>
    <x v="1"/>
  </r>
  <r>
    <x v="0"/>
    <x v="9"/>
    <x v="264"/>
    <x v="264"/>
    <n v="-5230.2699999999995"/>
    <s v="Export_CoGe"/>
    <x v="1"/>
    <s v="30.AD"/>
    <x v="13"/>
    <s v="AD"/>
    <m/>
    <s v="30.AD"/>
    <s v="Debiti vs Ist. Previdenziali"/>
    <x v="1"/>
  </r>
  <r>
    <x v="0"/>
    <x v="9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9"/>
    <x v="343"/>
    <x v="342"/>
    <n v="-6.24"/>
    <s v="Export_CoGe"/>
    <x v="1"/>
    <s v="30.AD"/>
    <x v="13"/>
    <s v="AD"/>
    <m/>
    <s v="30.AD"/>
    <s v="Debiti vs Ist. Previdenziali"/>
    <x v="1"/>
  </r>
  <r>
    <x v="0"/>
    <x v="9"/>
    <x v="344"/>
    <x v="343"/>
    <n v="-336.31"/>
    <s v="Export_CoGe"/>
    <x v="1"/>
    <s v="30.AD"/>
    <x v="13"/>
    <s v="AD"/>
    <m/>
    <s v="30.AD"/>
    <s v="Debiti vs Ist. Previdenziali"/>
    <x v="1"/>
  </r>
  <r>
    <x v="0"/>
    <x v="9"/>
    <x v="269"/>
    <x v="269"/>
    <n v="-203.28"/>
    <s v="Export_CoGe"/>
    <x v="1"/>
    <s v="30.AD"/>
    <x v="13"/>
    <s v="AD"/>
    <m/>
    <s v="30.AD"/>
    <s v="Debiti vs Ist. Previdenziali"/>
    <x v="1"/>
  </r>
  <r>
    <x v="0"/>
    <x v="9"/>
    <x v="271"/>
    <x v="271"/>
    <n v="-1126.3400000000001"/>
    <s v="Export_CoGe"/>
    <x v="1"/>
    <s v="30.AD"/>
    <x v="13"/>
    <s v="AD"/>
    <m/>
    <s v="30.AD"/>
    <s v="Debiti vs Ist. Previdenziali"/>
    <x v="1"/>
  </r>
  <r>
    <x v="0"/>
    <x v="9"/>
    <x v="273"/>
    <x v="273"/>
    <n v="-217.50000000000006"/>
    <s v="Export_CoGe"/>
    <x v="1"/>
    <s v="30.AD"/>
    <x v="13"/>
    <s v="AD"/>
    <m/>
    <s v="30.AD"/>
    <s v="Debiti vs Ist. Previdenziali"/>
    <x v="1"/>
  </r>
  <r>
    <x v="0"/>
    <x v="9"/>
    <x v="275"/>
    <x v="275"/>
    <n v="-165.88000000000005"/>
    <s v="Export_CoGe"/>
    <x v="1"/>
    <s v="30.AD"/>
    <x v="13"/>
    <s v="AD"/>
    <m/>
    <s v="30.AD"/>
    <s v="Debiti vs Ist. Previdenziali"/>
    <x v="1"/>
  </r>
  <r>
    <x v="0"/>
    <x v="9"/>
    <x v="277"/>
    <x v="277"/>
    <n v="-711.14999999999941"/>
    <s v="Export_CoGe"/>
    <x v="1"/>
    <s v="30.AD"/>
    <x v="13"/>
    <s v="AD"/>
    <m/>
    <s v="30.AD"/>
    <s v="Debiti vs Ist. Previdenziali"/>
    <x v="1"/>
  </r>
  <r>
    <x v="0"/>
    <x v="9"/>
    <x v="279"/>
    <x v="279"/>
    <n v="-190.70000000000013"/>
    <s v="Export_CoGe"/>
    <x v="1"/>
    <s v="30.AD"/>
    <x v="13"/>
    <s v="AD"/>
    <m/>
    <s v="30.AD"/>
    <s v="Debiti vs Ist. Previdenziali"/>
    <x v="1"/>
  </r>
  <r>
    <x v="0"/>
    <x v="9"/>
    <x v="280"/>
    <x v="280"/>
    <n v="-322.08000000000004"/>
    <s v="Export_CoGe"/>
    <x v="1"/>
    <s v="30.AD"/>
    <x v="13"/>
    <s v="AD"/>
    <m/>
    <s v="30.AD"/>
    <s v="Debiti vs Ist. Previdenziali"/>
    <x v="1"/>
  </r>
  <r>
    <x v="0"/>
    <x v="9"/>
    <x v="283"/>
    <x v="283"/>
    <n v="-135.99000000001925"/>
    <s v="Export_CoGe"/>
    <x v="1"/>
    <s v="30.AD"/>
    <x v="13"/>
    <s v="AD"/>
    <m/>
    <s v="30.AD"/>
    <s v="Debiti vs Ist. Previdenziali"/>
    <x v="1"/>
  </r>
  <r>
    <x v="0"/>
    <x v="9"/>
    <x v="345"/>
    <x v="344"/>
    <n v="-2029.75"/>
    <s v="Export_CoGe"/>
    <x v="1"/>
    <s v="30.AD"/>
    <x v="13"/>
    <s v="AD"/>
    <m/>
    <s v="30.AD"/>
    <s v="Debiti vs Ist. Previdenziali"/>
    <x v="1"/>
  </r>
  <r>
    <x v="0"/>
    <x v="9"/>
    <x v="285"/>
    <x v="285"/>
    <n v="-41941.69"/>
    <s v="Export_CoGe"/>
    <x v="1"/>
    <s v="30.AD"/>
    <x v="13"/>
    <s v="AC"/>
    <m/>
    <s v="60.PREV"/>
    <s v="Debiti vs Ist. Previdenziali"/>
    <x v="1"/>
  </r>
  <r>
    <x v="0"/>
    <x v="9"/>
    <x v="287"/>
    <x v="287"/>
    <n v="-226630"/>
    <s v="Export_CoGe"/>
    <x v="1"/>
    <s v="30.AD"/>
    <x v="13"/>
    <s v="AD"/>
    <m/>
    <s v="30.AD"/>
    <s v="Ratei/Risconti Passivi"/>
    <x v="1"/>
  </r>
  <r>
    <x v="0"/>
    <x v="10"/>
    <x v="268"/>
    <x v="268"/>
    <n v="-220341.22999999998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0"/>
    <x v="270"/>
    <x v="270"/>
    <n v="-464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0"/>
    <x v="380"/>
    <x v="379"/>
    <n v="-3156.24"/>
    <s v="Export_CoGe"/>
    <x v="0"/>
    <s v="ONSTR"/>
    <x v="30"/>
    <s v="EXT"/>
    <m/>
    <s v="A.5)"/>
    <s v="5) altri ricavi e proventi, con separata indicazione dei contributi in conto esercizio"/>
    <x v="8"/>
  </r>
  <r>
    <x v="0"/>
    <x v="10"/>
    <x v="374"/>
    <x v="373"/>
    <n v="-17335.11"/>
    <s v="Export_CoGe"/>
    <x v="0"/>
    <s v="ONSTR"/>
    <x v="30"/>
    <s v="EXT"/>
    <m/>
    <s v="B.14)"/>
    <s v="14) oneri diversi di gestione"/>
    <x v="2"/>
  </r>
  <r>
    <x v="0"/>
    <x v="10"/>
    <x v="0"/>
    <x v="0"/>
    <n v="343902.55"/>
    <s v="Export_CoGe"/>
    <x v="0"/>
    <s v="ACQDI"/>
    <x v="0"/>
    <s v="ACQ"/>
    <m/>
    <s v="B.6)"/>
    <s v="6) per materie prime, suddidiarie, di consumo e di merci"/>
    <x v="0"/>
  </r>
  <r>
    <x v="0"/>
    <x v="10"/>
    <x v="1"/>
    <x v="1"/>
    <n v="87045.93"/>
    <s v="Export_CoGe"/>
    <x v="0"/>
    <s v="ACQDI"/>
    <x v="0"/>
    <s v="ACQ"/>
    <m/>
    <s v="B.6)"/>
    <s v="6) per materie prime, suddidiarie, di consumo e di merci"/>
    <x v="0"/>
  </r>
  <r>
    <x v="0"/>
    <x v="10"/>
    <x v="3"/>
    <x v="3"/>
    <n v="57601.439999999995"/>
    <s v="Export_CoGe"/>
    <x v="0"/>
    <s v="ACQDI"/>
    <x v="0"/>
    <s v="ACQ"/>
    <m/>
    <s v="B.6)"/>
    <s v="6) per materie prime, suddidiarie, di consumo e di merci"/>
    <x v="0"/>
  </r>
  <r>
    <x v="0"/>
    <x v="10"/>
    <x v="5"/>
    <x v="5"/>
    <n v="4440.0200000000004"/>
    <s v="Export_CoGe"/>
    <x v="0"/>
    <s v="ACQIN"/>
    <x v="2"/>
    <s v="PRD"/>
    <m/>
    <s v="B.6)"/>
    <s v="6) per materie prime, suddidiarie, di consumo e di merci"/>
    <x v="2"/>
  </r>
  <r>
    <x v="0"/>
    <x v="10"/>
    <x v="7"/>
    <x v="7"/>
    <n v="34606.380000000005"/>
    <s v="Export_CoGe"/>
    <x v="0"/>
    <s v="ACQDI"/>
    <x v="0"/>
    <s v="ACQ"/>
    <m/>
    <s v="B.6)"/>
    <s v="6) per materie prime, suddidiarie, di consumo e di merci"/>
    <x v="3"/>
  </r>
  <r>
    <x v="0"/>
    <x v="10"/>
    <x v="9"/>
    <x v="9"/>
    <n v="5110.1600000000008"/>
    <s v="Export_CoGe"/>
    <x v="0"/>
    <s v="ACQIN"/>
    <x v="2"/>
    <s v="PRD"/>
    <m/>
    <s v="B.6)"/>
    <s v="6) per materie prime, suddidiarie, di consumo e di merci"/>
    <x v="2"/>
  </r>
  <r>
    <x v="0"/>
    <x v="10"/>
    <x v="11"/>
    <x v="11"/>
    <n v="7357.71"/>
    <s v="Export_CoGe"/>
    <x v="0"/>
    <s v="ACQIN"/>
    <x v="2"/>
    <s v="PRD"/>
    <m/>
    <s v="B.6)"/>
    <s v="6) per materie prime, suddidiarie, di consumo e di merci"/>
    <x v="2"/>
  </r>
  <r>
    <x v="0"/>
    <x v="10"/>
    <x v="13"/>
    <x v="13"/>
    <n v="3506.3199999999997"/>
    <s v="Export_CoGe"/>
    <x v="0"/>
    <s v="COSGS"/>
    <x v="4"/>
    <s v="COSTI"/>
    <m/>
    <s v="B.6)"/>
    <s v="6) per materie prime, suddidiarie, di consumo e di merci"/>
    <x v="4"/>
  </r>
  <r>
    <x v="0"/>
    <x v="10"/>
    <x v="17"/>
    <x v="17"/>
    <n v="13592.91"/>
    <s v="Export_CoGe"/>
    <x v="0"/>
    <s v="COSGS"/>
    <x v="4"/>
    <s v="COSTI"/>
    <m/>
    <s v="B.6)"/>
    <s v="6) per materie prime, suddidiarie, di consumo e di merci"/>
    <x v="2"/>
  </r>
  <r>
    <x v="0"/>
    <x v="10"/>
    <x v="289"/>
    <x v="289"/>
    <n v="81846"/>
    <s v="Export_CoGe"/>
    <x v="0"/>
    <s v="ACQDI"/>
    <x v="0"/>
    <s v="ACQ"/>
    <m/>
    <s v="B.6)"/>
    <s v="6) per materie prime, suddidiarie, di consumo e di merci"/>
    <x v="0"/>
  </r>
  <r>
    <x v="0"/>
    <x v="10"/>
    <x v="290"/>
    <x v="290"/>
    <n v="429245.85000000003"/>
    <s v="Export_CoGe"/>
    <x v="0"/>
    <s v="ACQDI"/>
    <x v="0"/>
    <s v="ACQ"/>
    <m/>
    <s v="B.6)"/>
    <s v="6) per materie prime, suddidiarie, di consumo e di merci"/>
    <x v="2"/>
  </r>
  <r>
    <x v="0"/>
    <x v="10"/>
    <x v="29"/>
    <x v="29"/>
    <n v="184281.47999999998"/>
    <s v="Export_CoGe"/>
    <x v="0"/>
    <s v="SERDI"/>
    <x v="5"/>
    <s v="LAV"/>
    <m/>
    <s v="B.7)"/>
    <s v="7) per servizi"/>
    <x v="0"/>
  </r>
  <r>
    <x v="0"/>
    <x v="10"/>
    <x v="31"/>
    <x v="31"/>
    <n v="2646.6"/>
    <s v="Export_CoGe"/>
    <x v="0"/>
    <s v="SERIN"/>
    <x v="6"/>
    <s v="PRD"/>
    <m/>
    <s v="B.7)"/>
    <s v="7) per servizi"/>
    <x v="0"/>
  </r>
  <r>
    <x v="0"/>
    <x v="10"/>
    <x v="32"/>
    <x v="32"/>
    <n v="32784.480000000003"/>
    <s v="Export_CoGe"/>
    <x v="0"/>
    <s v="SERDI"/>
    <x v="5"/>
    <s v="LAV"/>
    <m/>
    <s v="B.7)"/>
    <s v="7) per servizi"/>
    <x v="0"/>
  </r>
  <r>
    <x v="0"/>
    <x v="10"/>
    <x v="35"/>
    <x v="35"/>
    <n v="120"/>
    <s v="Export_CoGe"/>
    <x v="0"/>
    <s v="SERIN"/>
    <x v="6"/>
    <s v="PRD"/>
    <m/>
    <s v="B.7)"/>
    <s v="7) per servizi"/>
    <x v="5"/>
  </r>
  <r>
    <x v="0"/>
    <x v="10"/>
    <x v="39"/>
    <x v="39"/>
    <n v="73656.599999999991"/>
    <s v="Export_CoGe"/>
    <x v="0"/>
    <s v="SERDI"/>
    <x v="5"/>
    <s v="LAV"/>
    <m/>
    <s v="B.7)"/>
    <s v="7) per servizi"/>
    <x v="0"/>
  </r>
  <r>
    <x v="0"/>
    <x v="10"/>
    <x v="41"/>
    <x v="41"/>
    <n v="328687.83"/>
    <s v="Export_CoGe"/>
    <x v="0"/>
    <s v="SERDI"/>
    <x v="5"/>
    <s v="LAV"/>
    <m/>
    <s v="B.7)"/>
    <s v="7) per servizi"/>
    <x v="0"/>
  </r>
  <r>
    <x v="0"/>
    <x v="10"/>
    <x v="386"/>
    <x v="385"/>
    <n v="35700"/>
    <s v="Export_CoGe"/>
    <x v="0"/>
    <s v="SERDI"/>
    <x v="5"/>
    <s v="LAV"/>
    <m/>
    <s v="B.7)"/>
    <s v="7) per servizi"/>
    <x v="0"/>
  </r>
  <r>
    <x v="0"/>
    <x v="10"/>
    <x v="43"/>
    <x v="43"/>
    <n v="61201.060000000005"/>
    <s v="Export_CoGe"/>
    <x v="0"/>
    <s v="SERST"/>
    <x v="8"/>
    <s v="COSTI"/>
    <m/>
    <s v="B.7)"/>
    <s v="7) per servizi"/>
    <x v="2"/>
  </r>
  <r>
    <x v="0"/>
    <x v="10"/>
    <x v="44"/>
    <x v="44"/>
    <n v="8611"/>
    <s v="Export_CoGe"/>
    <x v="0"/>
    <s v="SERST"/>
    <x v="8"/>
    <s v="COSTI"/>
    <m/>
    <s v="B.7)"/>
    <s v="7) per servizi"/>
    <x v="2"/>
  </r>
  <r>
    <x v="0"/>
    <x v="10"/>
    <x v="46"/>
    <x v="46"/>
    <n v="1805.33"/>
    <s v="Export_CoGe"/>
    <x v="0"/>
    <s v="SERST"/>
    <x v="8"/>
    <s v="COSTI"/>
    <m/>
    <s v="B.7)"/>
    <s v="7) per servizi"/>
    <x v="2"/>
  </r>
  <r>
    <x v="0"/>
    <x v="10"/>
    <x v="50"/>
    <x v="50"/>
    <n v="5150.4699999999993"/>
    <s v="Export_CoGe"/>
    <x v="0"/>
    <s v="SERST"/>
    <x v="8"/>
    <s v="COSTI"/>
    <m/>
    <s v="B.7)"/>
    <s v="7) per servizi"/>
    <x v="2"/>
  </r>
  <r>
    <x v="0"/>
    <x v="10"/>
    <x v="52"/>
    <x v="52"/>
    <n v="4524.1900000000005"/>
    <s v="Export_CoGe"/>
    <x v="0"/>
    <s v="SERST"/>
    <x v="8"/>
    <s v="COSTI"/>
    <m/>
    <s v="B.7)"/>
    <s v="7) per servizi"/>
    <x v="2"/>
  </r>
  <r>
    <x v="0"/>
    <x v="10"/>
    <x v="54"/>
    <x v="54"/>
    <n v="6130.11"/>
    <s v="Export_CoGe"/>
    <x v="0"/>
    <s v="SERST"/>
    <x v="8"/>
    <s v="COSTI"/>
    <m/>
    <s v="B.7)"/>
    <s v="7) per servizi"/>
    <x v="2"/>
  </r>
  <r>
    <x v="0"/>
    <x v="10"/>
    <x v="56"/>
    <x v="56"/>
    <n v="55532"/>
    <s v="Export_CoGe"/>
    <x v="0"/>
    <s v="SERST"/>
    <x v="8"/>
    <s v="COSTI"/>
    <m/>
    <s v="B.7)"/>
    <s v="7) per servizi"/>
    <x v="4"/>
  </r>
  <r>
    <x v="0"/>
    <x v="10"/>
    <x v="58"/>
    <x v="58"/>
    <n v="20076.72"/>
    <s v="Export_CoGe"/>
    <x v="0"/>
    <s v="SERST"/>
    <x v="8"/>
    <s v="COSTI"/>
    <m/>
    <s v="B.7)"/>
    <s v="7) per servizi"/>
    <x v="2"/>
  </r>
  <r>
    <x v="0"/>
    <x v="10"/>
    <x v="60"/>
    <x v="60"/>
    <n v="8456.68"/>
    <s v="Export_CoGe"/>
    <x v="0"/>
    <s v="SERIN"/>
    <x v="6"/>
    <s v="PRD"/>
    <m/>
    <s v="B.7)"/>
    <s v="7) per servizi"/>
    <x v="0"/>
  </r>
  <r>
    <x v="0"/>
    <x v="10"/>
    <x v="62"/>
    <x v="62"/>
    <n v="44321.02"/>
    <s v="Export_CoGe"/>
    <x v="0"/>
    <s v="SERST"/>
    <x v="8"/>
    <s v="COSTI"/>
    <m/>
    <s v="B.7)"/>
    <s v="7) per servizi"/>
    <x v="2"/>
  </r>
  <r>
    <x v="0"/>
    <x v="10"/>
    <x v="63"/>
    <x v="63"/>
    <n v="2732"/>
    <s v="Export_CoGe"/>
    <x v="0"/>
    <s v="SERST"/>
    <x v="8"/>
    <s v="COSTI"/>
    <m/>
    <s v="B.7)"/>
    <s v="7) per servizi"/>
    <x v="2"/>
  </r>
  <r>
    <x v="0"/>
    <x v="10"/>
    <x v="65"/>
    <x v="65"/>
    <n v="250"/>
    <s v="Export_CoGe"/>
    <x v="0"/>
    <s v="SERST"/>
    <x v="8"/>
    <s v="COSTI"/>
    <m/>
    <s v="B.7)"/>
    <s v="7) per servizi"/>
    <x v="2"/>
  </r>
  <r>
    <x v="0"/>
    <x v="10"/>
    <x v="66"/>
    <x v="66"/>
    <n v="16024.5"/>
    <s v="Export_CoGe"/>
    <x v="0"/>
    <s v="SERST"/>
    <x v="8"/>
    <s v="COSTI"/>
    <m/>
    <s v="B.7)"/>
    <s v="7) per servizi"/>
    <x v="2"/>
  </r>
  <r>
    <x v="0"/>
    <x v="10"/>
    <x v="291"/>
    <x v="291"/>
    <n v="35700"/>
    <s v="Export_CoGe"/>
    <x v="0"/>
    <s v="SERST"/>
    <x v="8"/>
    <s v="COSTI"/>
    <m/>
    <s v="B.7)"/>
    <s v="7) per servizi"/>
    <x v="6"/>
  </r>
  <r>
    <x v="0"/>
    <x v="10"/>
    <x v="292"/>
    <x v="292"/>
    <n v="50699.79"/>
    <s v="Export_CoGe"/>
    <x v="0"/>
    <s v="SERIN"/>
    <x v="6"/>
    <s v="PRD"/>
    <m/>
    <s v="B.7)"/>
    <s v="7) per servizi"/>
    <x v="0"/>
  </r>
  <r>
    <x v="0"/>
    <x v="10"/>
    <x v="293"/>
    <x v="293"/>
    <n v="48150.41"/>
    <s v="Export_CoGe"/>
    <x v="0"/>
    <s v="SERST"/>
    <x v="8"/>
    <s v="COSTI"/>
    <m/>
    <s v="B.7)"/>
    <s v="7) per servizi"/>
    <x v="2"/>
  </r>
  <r>
    <x v="0"/>
    <x v="10"/>
    <x v="295"/>
    <x v="295"/>
    <n v="2750"/>
    <s v="Export_CoGe"/>
    <x v="0"/>
    <s v="SERST"/>
    <x v="8"/>
    <s v="COSTI"/>
    <m/>
    <s v="B.7)"/>
    <s v="7) per servizi"/>
    <x v="2"/>
  </r>
  <r>
    <x v="0"/>
    <x v="10"/>
    <x v="346"/>
    <x v="345"/>
    <n v="26937.019999999997"/>
    <s v="Export_CoGe"/>
    <x v="0"/>
    <s v="ONSTR"/>
    <x v="30"/>
    <s v="EXT"/>
    <m/>
    <s v="B.14)"/>
    <s v="14) oneri diversi di gestione"/>
    <x v="2"/>
  </r>
  <r>
    <x v="0"/>
    <x v="10"/>
    <x v="367"/>
    <x v="366"/>
    <n v="5724.45"/>
    <s v="Export_CoGe"/>
    <x v="0"/>
    <s v="SERST"/>
    <x v="8"/>
    <s v="COSTI"/>
    <m/>
    <s v="B.7)"/>
    <s v="7) per servizi"/>
    <x v="2"/>
  </r>
  <r>
    <x v="0"/>
    <x v="10"/>
    <x v="298"/>
    <x v="298"/>
    <n v="19050"/>
    <s v="Export_CoGe"/>
    <x v="0"/>
    <s v="COSGS"/>
    <x v="4"/>
    <s v="COSTI"/>
    <m/>
    <s v="B.7)"/>
    <s v="7) per servizi"/>
    <x v="2"/>
  </r>
  <r>
    <x v="0"/>
    <x v="10"/>
    <x v="375"/>
    <x v="374"/>
    <n v="4160"/>
    <s v="Export_CoGe"/>
    <x v="0"/>
    <s v="SERIN"/>
    <x v="6"/>
    <s v="PRD"/>
    <m/>
    <s v="B.7)"/>
    <s v="7) per servizi"/>
    <x v="2"/>
  </r>
  <r>
    <x v="0"/>
    <x v="10"/>
    <x v="368"/>
    <x v="367"/>
    <n v="1800"/>
    <s v="Export_CoGe"/>
    <x v="0"/>
    <s v="COSGS"/>
    <x v="4"/>
    <s v="COSTI"/>
    <m/>
    <s v="B.7)"/>
    <s v="7) per servizi"/>
    <x v="2"/>
  </r>
  <r>
    <x v="0"/>
    <x v="10"/>
    <x v="69"/>
    <x v="69"/>
    <n v="19718.050000000003"/>
    <s v="Export_CoGe"/>
    <x v="0"/>
    <s v="COSGS"/>
    <x v="4"/>
    <s v="COSTI"/>
    <m/>
    <s v="B.7)"/>
    <s v="7) per servizi"/>
    <x v="2"/>
  </r>
  <r>
    <x v="0"/>
    <x v="10"/>
    <x v="71"/>
    <x v="71"/>
    <n v="1414.1000000000001"/>
    <s v="Export_CoGe"/>
    <x v="0"/>
    <s v="SERIN"/>
    <x v="6"/>
    <s v="PRD"/>
    <m/>
    <s v="B.7)"/>
    <s v="7) per servizi"/>
    <x v="3"/>
  </r>
  <r>
    <x v="0"/>
    <x v="10"/>
    <x v="73"/>
    <x v="73"/>
    <n v="916.69"/>
    <s v="Export_CoGe"/>
    <x v="0"/>
    <s v="COSGS"/>
    <x v="4"/>
    <s v="COSTI"/>
    <m/>
    <s v="B.7)"/>
    <s v="7) per servizi"/>
    <x v="2"/>
  </r>
  <r>
    <x v="0"/>
    <x v="10"/>
    <x v="75"/>
    <x v="75"/>
    <n v="209.37"/>
    <s v="Export_CoGe"/>
    <x v="0"/>
    <s v="COSGS"/>
    <x v="4"/>
    <s v="COSTI"/>
    <m/>
    <s v="B.7)"/>
    <s v="7) per servizi"/>
    <x v="2"/>
  </r>
  <r>
    <x v="0"/>
    <x v="10"/>
    <x v="76"/>
    <x v="76"/>
    <n v="4833.6899999999996"/>
    <s v="Export_CoGe"/>
    <x v="0"/>
    <s v="COSGS"/>
    <x v="4"/>
    <s v="COSTI"/>
    <m/>
    <s v="B.7)"/>
    <s v="7) per servizi"/>
    <x v="2"/>
  </r>
  <r>
    <x v="0"/>
    <x v="10"/>
    <x v="77"/>
    <x v="77"/>
    <n v="5468"/>
    <s v="Export_CoGe"/>
    <x v="0"/>
    <s v="SERST"/>
    <x v="8"/>
    <s v="COSTI"/>
    <m/>
    <s v="B.7)"/>
    <s v="7) per servizi"/>
    <x v="2"/>
  </r>
  <r>
    <x v="0"/>
    <x v="10"/>
    <x v="79"/>
    <x v="79"/>
    <n v="7037.3700000000008"/>
    <s v="Export_CoGe"/>
    <x v="0"/>
    <s v="SERIN"/>
    <x v="6"/>
    <s v="PRD"/>
    <m/>
    <s v="B.7)"/>
    <s v="7) per servizi"/>
    <x v="0"/>
  </r>
  <r>
    <x v="0"/>
    <x v="10"/>
    <x v="83"/>
    <x v="83"/>
    <n v="1533.54"/>
    <s v="Export_CoGe"/>
    <x v="0"/>
    <s v="SERST"/>
    <x v="8"/>
    <s v="COSTI"/>
    <m/>
    <s v="B.7)"/>
    <s v="7) per servizi"/>
    <x v="2"/>
  </r>
  <r>
    <x v="0"/>
    <x v="10"/>
    <x v="85"/>
    <x v="85"/>
    <n v="15156.5"/>
    <s v="Export_CoGe"/>
    <x v="0"/>
    <s v="SERIN"/>
    <x v="6"/>
    <s v="PRD"/>
    <m/>
    <s v="B.7)"/>
    <s v="7) per servizi"/>
    <x v="2"/>
  </r>
  <r>
    <x v="0"/>
    <x v="10"/>
    <x v="87"/>
    <x v="87"/>
    <n v="4395.63"/>
    <s v="Export_CoGe"/>
    <x v="0"/>
    <s v="SERST"/>
    <x v="8"/>
    <s v="COSTI"/>
    <m/>
    <s v="B.7)"/>
    <s v="7) per servizi"/>
    <x v="2"/>
  </r>
  <r>
    <x v="0"/>
    <x v="10"/>
    <x v="89"/>
    <x v="89"/>
    <n v="36041.25"/>
    <s v="Export_CoGe"/>
    <x v="0"/>
    <s v="SERST"/>
    <x v="8"/>
    <s v="COSTI"/>
    <m/>
    <s v="B.7)"/>
    <s v="7) per servizi"/>
    <x v="2"/>
  </r>
  <r>
    <x v="0"/>
    <x v="10"/>
    <x v="91"/>
    <x v="91"/>
    <n v="5383.62"/>
    <s v="Export_CoGe"/>
    <x v="0"/>
    <s v="SERST"/>
    <x v="8"/>
    <s v="COSTI"/>
    <m/>
    <s v="B.7)"/>
    <s v="7) per servizi"/>
    <x v="5"/>
  </r>
  <r>
    <x v="0"/>
    <x v="10"/>
    <x v="93"/>
    <x v="93"/>
    <n v="311.60000000000002"/>
    <s v="Export_CoGe"/>
    <x v="0"/>
    <s v="COSGS"/>
    <x v="4"/>
    <s v="COSTI"/>
    <m/>
    <s v="B.7)"/>
    <s v="7) per servizi"/>
    <x v="2"/>
  </r>
  <r>
    <x v="0"/>
    <x v="10"/>
    <x v="97"/>
    <x v="97"/>
    <n v="4188.7700000000004"/>
    <s v="Export_CoGe"/>
    <x v="0"/>
    <s v="SERST"/>
    <x v="8"/>
    <s v="COSTI"/>
    <m/>
    <s v="B.7)"/>
    <s v="7) per servizi"/>
    <x v="6"/>
  </r>
  <r>
    <x v="0"/>
    <x v="10"/>
    <x v="99"/>
    <x v="99"/>
    <n v="5006.68"/>
    <s v="Export_CoGe"/>
    <x v="0"/>
    <s v="SERST"/>
    <x v="8"/>
    <s v="COSTI"/>
    <m/>
    <s v="B.7)"/>
    <s v="7) per servizi"/>
    <x v="6"/>
  </r>
  <r>
    <x v="0"/>
    <x v="10"/>
    <x v="100"/>
    <x v="100"/>
    <n v="13394.13"/>
    <s v="Export_CoGe"/>
    <x v="0"/>
    <s v="COSGS"/>
    <x v="4"/>
    <s v="COSTI"/>
    <m/>
    <s v="B.7)"/>
    <s v="7) per servizi"/>
    <x v="2"/>
  </r>
  <r>
    <x v="0"/>
    <x v="10"/>
    <x v="102"/>
    <x v="102"/>
    <n v="8048"/>
    <s v="Export_CoGe"/>
    <x v="0"/>
    <s v="SERST"/>
    <x v="8"/>
    <s v="COSTI"/>
    <m/>
    <s v="B.7)"/>
    <s v="7) per servizi"/>
    <x v="6"/>
  </r>
  <r>
    <x v="0"/>
    <x v="10"/>
    <x v="103"/>
    <x v="103"/>
    <n v="7824.7399999999989"/>
    <s v="Export_CoGe"/>
    <x v="0"/>
    <s v="COSGS"/>
    <x v="4"/>
    <s v="COSTI"/>
    <m/>
    <s v="B.7)"/>
    <s v="7) per servizi"/>
    <x v="2"/>
  </r>
  <r>
    <x v="0"/>
    <x v="10"/>
    <x v="104"/>
    <x v="104"/>
    <n v="4767.0000000000009"/>
    <s v="Export_CoGe"/>
    <x v="0"/>
    <s v="COSGS"/>
    <x v="4"/>
    <s v="COSTI"/>
    <m/>
    <s v="B.7)"/>
    <s v="7) per servizi"/>
    <x v="5"/>
  </r>
  <r>
    <x v="0"/>
    <x v="10"/>
    <x v="106"/>
    <x v="106"/>
    <n v="1837.26"/>
    <s v="Export_CoGe"/>
    <x v="0"/>
    <s v="COSGS"/>
    <x v="4"/>
    <s v="COSTI"/>
    <m/>
    <s v="B.7)"/>
    <s v="7) per servizi"/>
    <x v="5"/>
  </r>
  <r>
    <x v="0"/>
    <x v="10"/>
    <x v="108"/>
    <x v="108"/>
    <n v="7830.8099999999995"/>
    <s v="Export_CoGe"/>
    <x v="0"/>
    <s v="COSGS"/>
    <x v="4"/>
    <s v="COSTI"/>
    <m/>
    <s v="B.7)"/>
    <s v="7) per servizi"/>
    <x v="5"/>
  </r>
  <r>
    <x v="0"/>
    <x v="10"/>
    <x v="110"/>
    <x v="110"/>
    <n v="11826.699999999999"/>
    <s v="Export_CoGe"/>
    <x v="0"/>
    <s v="COSGS"/>
    <x v="4"/>
    <s v="COSTI"/>
    <m/>
    <s v="B.7)"/>
    <s v="7) per servizi"/>
    <x v="5"/>
  </r>
  <r>
    <x v="0"/>
    <x v="10"/>
    <x v="112"/>
    <x v="112"/>
    <n v="1670"/>
    <s v="Export_CoGe"/>
    <x v="0"/>
    <s v="SERST"/>
    <x v="8"/>
    <s v="COSTI"/>
    <m/>
    <s v="B.7)"/>
    <s v="7) per servizi"/>
    <x v="2"/>
  </r>
  <r>
    <x v="0"/>
    <x v="10"/>
    <x v="299"/>
    <x v="299"/>
    <n v="3339.64"/>
    <s v="Export_CoGe"/>
    <x v="0"/>
    <s v="SERST"/>
    <x v="8"/>
    <s v="COSTI"/>
    <m/>
    <s v="B.7)"/>
    <s v="7) per servizi"/>
    <x v="6"/>
  </r>
  <r>
    <x v="0"/>
    <x v="10"/>
    <x v="347"/>
    <x v="346"/>
    <n v="3000"/>
    <s v="Export_CoGe"/>
    <x v="0"/>
    <s v="ONSTR"/>
    <x v="30"/>
    <s v="EXT"/>
    <m/>
    <s v="B.14)"/>
    <s v="14) oneri diversi di gestione"/>
    <x v="2"/>
  </r>
  <r>
    <x v="0"/>
    <x v="10"/>
    <x v="376"/>
    <x v="375"/>
    <n v="799.99"/>
    <s v="Export_CoGe"/>
    <x v="0"/>
    <s v="ONSTR"/>
    <x v="30"/>
    <s v="EXT"/>
    <m/>
    <s v="B.14)"/>
    <s v="14) oneri diversi di gestione"/>
    <x v="2"/>
  </r>
  <r>
    <x v="0"/>
    <x v="10"/>
    <x v="348"/>
    <x v="347"/>
    <n v="16840.75"/>
    <s v="Export_CoGe"/>
    <x v="0"/>
    <s v="SERST"/>
    <x v="8"/>
    <s v="COSTI"/>
    <m/>
    <s v="B.7)"/>
    <s v="7) per servizi"/>
    <x v="6"/>
  </r>
  <r>
    <x v="0"/>
    <x v="10"/>
    <x v="355"/>
    <x v="354"/>
    <n v="6900"/>
    <s v="Export_CoGe"/>
    <x v="0"/>
    <s v="SERST"/>
    <x v="8"/>
    <s v="COSTI"/>
    <m/>
    <s v="B.7)"/>
    <s v="7) per servizi"/>
    <x v="6"/>
  </r>
  <r>
    <x v="0"/>
    <x v="10"/>
    <x v="356"/>
    <x v="355"/>
    <n v="17873.560000000001"/>
    <s v="Export_CoGe"/>
    <x v="0"/>
    <s v="SERST"/>
    <x v="8"/>
    <s v="COSTI"/>
    <m/>
    <s v="B.7)"/>
    <s v="7) per servizi"/>
    <x v="2"/>
  </r>
  <r>
    <x v="0"/>
    <x v="10"/>
    <x v="113"/>
    <x v="113"/>
    <n v="50938.670000000006"/>
    <s v="Export_CoGe"/>
    <x v="0"/>
    <s v="SERIN"/>
    <x v="6"/>
    <s v="PRD"/>
    <m/>
    <s v="B.7)"/>
    <s v="7) per servizi"/>
    <x v="3"/>
  </r>
  <r>
    <x v="0"/>
    <x v="10"/>
    <x v="114"/>
    <x v="114"/>
    <n v="7783.4400000000005"/>
    <s v="Export_CoGe"/>
    <x v="0"/>
    <s v="SERIN"/>
    <x v="6"/>
    <s v="PRD"/>
    <m/>
    <s v="B.7)"/>
    <s v="7) per servizi"/>
    <x v="3"/>
  </r>
  <r>
    <x v="0"/>
    <x v="10"/>
    <x v="116"/>
    <x v="116"/>
    <n v="13548.75"/>
    <s v="Export_CoGe"/>
    <x v="0"/>
    <s v="SERST"/>
    <x v="8"/>
    <s v="COSTI"/>
    <m/>
    <s v="B.7)"/>
    <s v="7) per servizi"/>
    <x v="2"/>
  </r>
  <r>
    <x v="0"/>
    <x v="10"/>
    <x v="118"/>
    <x v="118"/>
    <n v="315"/>
    <s v="Export_CoGe"/>
    <x v="0"/>
    <s v="SERST"/>
    <x v="8"/>
    <s v="COSTI"/>
    <m/>
    <s v="B.7)"/>
    <s v="7) per servizi"/>
    <x v="2"/>
  </r>
  <r>
    <x v="0"/>
    <x v="10"/>
    <x v="119"/>
    <x v="119"/>
    <n v="5931.0000000000009"/>
    <s v="Export_CoGe"/>
    <x v="0"/>
    <s v="SERST"/>
    <x v="8"/>
    <s v="COSTI"/>
    <m/>
    <s v="B.7)"/>
    <s v="7) per servizi"/>
    <x v="2"/>
  </r>
  <r>
    <x v="0"/>
    <x v="10"/>
    <x v="121"/>
    <x v="121"/>
    <n v="1767.35"/>
    <s v="Export_CoGe"/>
    <x v="0"/>
    <s v="SERST"/>
    <x v="8"/>
    <s v="COSTI"/>
    <m/>
    <s v="B.7)"/>
    <s v="7) per servizi"/>
    <x v="2"/>
  </r>
  <r>
    <x v="0"/>
    <x v="10"/>
    <x v="360"/>
    <x v="359"/>
    <n v="216.62"/>
    <s v="Export_CoGe"/>
    <x v="0"/>
    <s v="SERST"/>
    <x v="8"/>
    <s v="COSTI"/>
    <m/>
    <s v="B.7)"/>
    <s v="7) per servizi"/>
    <x v="2"/>
  </r>
  <r>
    <x v="0"/>
    <x v="10"/>
    <x v="357"/>
    <x v="356"/>
    <n v="4014.1500000000005"/>
    <s v="Export_CoGe"/>
    <x v="0"/>
    <s v="ONSTR"/>
    <x v="30"/>
    <s v="EXT"/>
    <m/>
    <s v="B.14)"/>
    <s v="14) oneri diversi di gestione"/>
    <x v="2"/>
  </r>
  <r>
    <x v="0"/>
    <x v="10"/>
    <x v="123"/>
    <x v="123"/>
    <n v="2804.1"/>
    <s v="Export_CoGe"/>
    <x v="0"/>
    <s v="SERST"/>
    <x v="8"/>
    <s v="COSTI"/>
    <m/>
    <s v="B.7)"/>
    <s v="7) per servizi"/>
    <x v="2"/>
  </r>
  <r>
    <x v="0"/>
    <x v="10"/>
    <x v="125"/>
    <x v="125"/>
    <n v="1099.0599999999995"/>
    <s v="Export_CoGe"/>
    <x v="0"/>
    <s v="SERST"/>
    <x v="8"/>
    <s v="COSTI"/>
    <m/>
    <s v="B.7)"/>
    <s v="7) per servizi"/>
    <x v="6"/>
  </r>
  <r>
    <x v="0"/>
    <x v="10"/>
    <x v="127"/>
    <x v="127"/>
    <n v="17968.149999999972"/>
    <s v="Export_CoGe"/>
    <x v="0"/>
    <s v="SERST"/>
    <x v="8"/>
    <s v="COSTI"/>
    <m/>
    <s v="B.7)"/>
    <s v="7) per servizi"/>
    <x v="4"/>
  </r>
  <r>
    <x v="0"/>
    <x v="10"/>
    <x v="129"/>
    <x v="129"/>
    <n v="2"/>
    <s v="Export_CoGe"/>
    <x v="0"/>
    <s v="COSGS"/>
    <x v="4"/>
    <s v="COSTI"/>
    <m/>
    <s v="B.7)"/>
    <s v="7) per servizi"/>
    <x v="2"/>
  </r>
  <r>
    <x v="0"/>
    <x v="10"/>
    <x v="301"/>
    <x v="301"/>
    <n v="1629.9099999999999"/>
    <s v="Export_CoGe"/>
    <x v="0"/>
    <s v="COSGS"/>
    <x v="4"/>
    <s v="COSTI"/>
    <m/>
    <s v="B.7)"/>
    <s v="7) per servizi"/>
    <x v="2"/>
  </r>
  <r>
    <x v="0"/>
    <x v="10"/>
    <x v="131"/>
    <x v="131"/>
    <n v="134.15999999999909"/>
    <s v="Export_CoGe"/>
    <x v="0"/>
    <s v="COSGS"/>
    <x v="4"/>
    <s v="COSTI"/>
    <m/>
    <s v="B.7)"/>
    <s v="7) per servizi"/>
    <x v="2"/>
  </r>
  <r>
    <x v="0"/>
    <x v="10"/>
    <x v="133"/>
    <x v="133"/>
    <n v="2327.1600000000003"/>
    <s v="Export_CoGe"/>
    <x v="0"/>
    <s v="SERST"/>
    <x v="8"/>
    <s v="COSTI"/>
    <m/>
    <s v="B.7)"/>
    <s v="7) per servizi"/>
    <x v="4"/>
  </r>
  <r>
    <x v="0"/>
    <x v="10"/>
    <x v="136"/>
    <x v="136"/>
    <n v="1415.1100000000001"/>
    <s v="Export_CoGe"/>
    <x v="0"/>
    <s v="SERST"/>
    <x v="8"/>
    <s v="COSTI"/>
    <m/>
    <s v="B.7)"/>
    <s v="7) per servizi"/>
    <x v="2"/>
  </r>
  <r>
    <x v="0"/>
    <x v="10"/>
    <x v="377"/>
    <x v="376"/>
    <n v="2134.83"/>
    <s v="Export_CoGe"/>
    <x v="0"/>
    <s v="COSGS"/>
    <x v="4"/>
    <s v="COSTI"/>
    <m/>
    <s v="B.7)"/>
    <s v="7) per servizi"/>
    <x v="2"/>
  </r>
  <r>
    <x v="0"/>
    <x v="10"/>
    <x v="361"/>
    <x v="360"/>
    <n v="18757.73"/>
    <s v="Export_CoGe"/>
    <x v="0"/>
    <s v="SERST"/>
    <x v="8"/>
    <s v="COSTI"/>
    <m/>
    <s v="B.7)"/>
    <s v="7) per servizi"/>
    <x v="6"/>
  </r>
  <r>
    <x v="0"/>
    <x v="10"/>
    <x v="362"/>
    <x v="361"/>
    <n v="14735"/>
    <s v="Export_CoGe"/>
    <x v="0"/>
    <s v="SERST"/>
    <x v="8"/>
    <s v="COSTI"/>
    <s v="CONSGRANT"/>
    <s v="B.7)"/>
    <s v="7) per servizi"/>
    <x v="8"/>
  </r>
  <r>
    <x v="0"/>
    <x v="10"/>
    <x v="363"/>
    <x v="362"/>
    <n v="19879.79"/>
    <s v="Export_CoGe"/>
    <x v="0"/>
    <s v="SERST"/>
    <x v="8"/>
    <s v="COSTI"/>
    <m/>
    <s v="B.7)"/>
    <s v="7) per servizi"/>
    <x v="2"/>
  </r>
  <r>
    <x v="0"/>
    <x v="10"/>
    <x v="358"/>
    <x v="357"/>
    <n v="6041.67"/>
    <s v="Export_CoGe"/>
    <x v="0"/>
    <s v="SERST"/>
    <x v="8"/>
    <s v="COSTI"/>
    <s v="SPESGRANT"/>
    <s v="B.7)"/>
    <s v="7) per servizi"/>
    <x v="6"/>
  </r>
  <r>
    <x v="0"/>
    <x v="10"/>
    <x v="137"/>
    <x v="137"/>
    <n v="430.05"/>
    <s v="Export_CoGe"/>
    <x v="0"/>
    <s v="AFFIT"/>
    <x v="17"/>
    <s v="AFF"/>
    <m/>
    <s v="B.8)"/>
    <s v="8) per godimento di beni di terzi"/>
    <x v="2"/>
  </r>
  <r>
    <x v="0"/>
    <x v="10"/>
    <x v="138"/>
    <x v="138"/>
    <n v="9000"/>
    <s v="Export_CoGe"/>
    <x v="0"/>
    <s v="AFFIT"/>
    <x v="17"/>
    <s v="AFF"/>
    <m/>
    <s v="B.8)"/>
    <s v="8) per godimento di beni di terzi"/>
    <x v="2"/>
  </r>
  <r>
    <x v="0"/>
    <x v="10"/>
    <x v="139"/>
    <x v="139"/>
    <n v="32595"/>
    <s v="Export_CoGe"/>
    <x v="0"/>
    <s v="AFFIT"/>
    <x v="17"/>
    <s v="AFF"/>
    <m/>
    <s v="B.8)"/>
    <s v="8) per godimento di beni di terzi"/>
    <x v="2"/>
  </r>
  <r>
    <x v="0"/>
    <x v="10"/>
    <x v="140"/>
    <x v="140"/>
    <n v="900"/>
    <s v="Export_CoGe"/>
    <x v="0"/>
    <s v="AFFIT"/>
    <x v="17"/>
    <s v="AFF"/>
    <m/>
    <s v="B.8)"/>
    <s v="8) per godimento di beni di terzi"/>
    <x v="2"/>
  </r>
  <r>
    <x v="0"/>
    <x v="10"/>
    <x v="141"/>
    <x v="141"/>
    <n v="3228"/>
    <s v="Export_CoGe"/>
    <x v="0"/>
    <s v="AFFIT"/>
    <x v="17"/>
    <s v="AFF"/>
    <m/>
    <s v="B.8)"/>
    <s v="8) per godimento di beni di terzi"/>
    <x v="2"/>
  </r>
  <r>
    <x v="0"/>
    <x v="10"/>
    <x v="142"/>
    <x v="142"/>
    <n v="23660.82"/>
    <s v="Export_CoGe"/>
    <x v="0"/>
    <s v="AFFIT"/>
    <x v="17"/>
    <s v="AFF"/>
    <m/>
    <s v="B.8)"/>
    <s v="8) per godimento di beni di terzi"/>
    <x v="2"/>
  </r>
  <r>
    <x v="0"/>
    <x v="10"/>
    <x v="143"/>
    <x v="143"/>
    <n v="900"/>
    <s v="Export_CoGe"/>
    <x v="0"/>
    <s v="AFFIT"/>
    <x v="17"/>
    <s v="AFF"/>
    <m/>
    <s v="B.8)"/>
    <s v="8) per godimento di beni di terzi"/>
    <x v="2"/>
  </r>
  <r>
    <x v="0"/>
    <x v="10"/>
    <x v="144"/>
    <x v="144"/>
    <n v="24408.52"/>
    <s v="Export_CoGe"/>
    <x v="0"/>
    <s v="AFFIT"/>
    <x v="17"/>
    <s v="AFF"/>
    <m/>
    <s v="B.8)"/>
    <s v="8) per godimento di beni di terzi"/>
    <x v="2"/>
  </r>
  <r>
    <x v="0"/>
    <x v="10"/>
    <x v="146"/>
    <x v="146"/>
    <n v="13905"/>
    <s v="Export_CoGe"/>
    <x v="0"/>
    <s v="AFFIT"/>
    <x v="17"/>
    <s v="AFF"/>
    <m/>
    <s v="B.8)"/>
    <s v="8) per godimento di beni di terzi"/>
    <x v="2"/>
  </r>
  <r>
    <x v="0"/>
    <x v="10"/>
    <x v="148"/>
    <x v="148"/>
    <n v="5289.84"/>
    <s v="Export_CoGe"/>
    <x v="0"/>
    <s v="AFFIT"/>
    <x v="17"/>
    <s v="AFF"/>
    <m/>
    <s v="B.8)"/>
    <s v="8) per godimento di beni di terzi"/>
    <x v="2"/>
  </r>
  <r>
    <x v="0"/>
    <x v="10"/>
    <x v="150"/>
    <x v="150"/>
    <n v="30835.950000000004"/>
    <s v="Export_CoGe"/>
    <x v="0"/>
    <s v="AFFIT"/>
    <x v="17"/>
    <s v="AFF"/>
    <m/>
    <s v="B.8)"/>
    <s v="8) per godimento di beni di terzi"/>
    <x v="2"/>
  </r>
  <r>
    <x v="0"/>
    <x v="10"/>
    <x v="364"/>
    <x v="363"/>
    <n v="16320"/>
    <s v="Export_CoGe"/>
    <x v="0"/>
    <s v="AFFIT"/>
    <x v="17"/>
    <s v="AFF"/>
    <m/>
    <s v="B.8)"/>
    <s v="8) per godimento di beni di terzi"/>
    <x v="2"/>
  </r>
  <r>
    <x v="0"/>
    <x v="10"/>
    <x v="152"/>
    <x v="152"/>
    <n v="30000"/>
    <s v="Export_CoGe"/>
    <x v="0"/>
    <s v="COSGS"/>
    <x v="4"/>
    <s v="COSTI"/>
    <m/>
    <s v="B.8)"/>
    <s v="8) per godimento di beni di terzi"/>
    <x v="2"/>
  </r>
  <r>
    <x v="0"/>
    <x v="10"/>
    <x v="155"/>
    <x v="155"/>
    <n v="19032.699999999997"/>
    <s v="Export_CoGe"/>
    <x v="0"/>
    <s v="COSGS"/>
    <x v="4"/>
    <s v="COSTI"/>
    <m/>
    <s v="B.8)"/>
    <s v="8) per godimento di beni di terzi"/>
    <x v="2"/>
  </r>
  <r>
    <x v="0"/>
    <x v="10"/>
    <x v="156"/>
    <x v="156"/>
    <n v="8312.23"/>
    <s v="Export_CoGe"/>
    <x v="0"/>
    <s v="COSGS"/>
    <x v="4"/>
    <s v="COSTI"/>
    <m/>
    <s v="B.8)"/>
    <s v="8) per godimento di beni di terzi"/>
    <x v="2"/>
  </r>
  <r>
    <x v="0"/>
    <x v="10"/>
    <x v="198"/>
    <x v="198"/>
    <n v="222855.5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10"/>
    <x v="203"/>
    <x v="203"/>
    <n v="8871.35"/>
    <s v="Export_CoGe"/>
    <x v="0"/>
    <s v="COSGS"/>
    <x v="4"/>
    <s v="COSTI"/>
    <m/>
    <s v="B.14)"/>
    <s v="14) oneri diversi di gestione"/>
    <x v="2"/>
  </r>
  <r>
    <x v="0"/>
    <x v="10"/>
    <x v="204"/>
    <x v="204"/>
    <n v="1287"/>
    <s v="Export_CoGe"/>
    <x v="0"/>
    <s v="COSGS"/>
    <x v="4"/>
    <s v="COSTI"/>
    <m/>
    <s v="B.14)"/>
    <s v="14) oneri diversi di gestione"/>
    <x v="2"/>
  </r>
  <r>
    <x v="0"/>
    <x v="10"/>
    <x v="206"/>
    <x v="206"/>
    <n v="76.489999999999995"/>
    <s v="Export_CoGe"/>
    <x v="0"/>
    <s v="COSGS"/>
    <x v="4"/>
    <s v="COSTI"/>
    <m/>
    <s v="B.14)"/>
    <s v="14) oneri diversi di gestione"/>
    <x v="2"/>
  </r>
  <r>
    <x v="0"/>
    <x v="10"/>
    <x v="208"/>
    <x v="208"/>
    <n v="2186.35"/>
    <s v="Export_CoGe"/>
    <x v="0"/>
    <s v="COSGS"/>
    <x v="4"/>
    <s v="COSTI"/>
    <m/>
    <s v="B.14)"/>
    <s v="14) oneri diversi di gestione"/>
    <x v="2"/>
  </r>
  <r>
    <x v="0"/>
    <x v="10"/>
    <x v="209"/>
    <x v="209"/>
    <n v="5740"/>
    <s v="Export_CoGe"/>
    <x v="0"/>
    <s v="COSGS"/>
    <x v="4"/>
    <s v="COSTI"/>
    <m/>
    <s v="B.14)"/>
    <s v="14) oneri diversi di gestione"/>
    <x v="2"/>
  </r>
  <r>
    <x v="0"/>
    <x v="10"/>
    <x v="211"/>
    <x v="211"/>
    <n v="2651.2999999999997"/>
    <s v="Export_CoGe"/>
    <x v="0"/>
    <s v="COSGS"/>
    <x v="4"/>
    <s v="COSTI"/>
    <m/>
    <s v="B.14)"/>
    <s v="14) oneri diversi di gestione"/>
    <x v="2"/>
  </r>
  <r>
    <x v="0"/>
    <x v="10"/>
    <x v="369"/>
    <x v="368"/>
    <n v="68.050000000000011"/>
    <s v="Export_CoGe"/>
    <x v="0"/>
    <s v="COSGS"/>
    <x v="4"/>
    <s v="COSTI"/>
    <m/>
    <s v="B.14)"/>
    <s v="14) oneri diversi di gestione"/>
    <x v="2"/>
  </r>
  <r>
    <x v="0"/>
    <x v="10"/>
    <x v="213"/>
    <x v="213"/>
    <n v="2032.8"/>
    <s v="Export_CoGe"/>
    <x v="0"/>
    <s v="COSGS"/>
    <x v="4"/>
    <s v="COSTI"/>
    <m/>
    <s v="B.14)"/>
    <s v="14) oneri diversi di gestione"/>
    <x v="2"/>
  </r>
  <r>
    <x v="0"/>
    <x v="10"/>
    <x v="217"/>
    <x v="217"/>
    <n v="1536.1400000000006"/>
    <s v="Export_CoGe"/>
    <x v="0"/>
    <s v="ONSTR"/>
    <x v="30"/>
    <s v="EXT"/>
    <m/>
    <s v="B.14)"/>
    <s v="14) oneri diversi di gestione"/>
    <x v="2"/>
  </r>
  <r>
    <x v="0"/>
    <x v="10"/>
    <x v="305"/>
    <x v="305"/>
    <n v="5820"/>
    <s v="Export_CoGe"/>
    <x v="0"/>
    <s v="COSGS"/>
    <x v="4"/>
    <s v="COSTI"/>
    <m/>
    <s v="B.14)"/>
    <s v="14) oneri diversi di gestione"/>
    <x v="2"/>
  </r>
  <r>
    <x v="0"/>
    <x v="10"/>
    <x v="218"/>
    <x v="218"/>
    <n v="852.37000000000023"/>
    <s v="Export_CoGe"/>
    <x v="0"/>
    <s v="COSGS"/>
    <x v="4"/>
    <s v="COSTI"/>
    <m/>
    <s v="B.14)"/>
    <s v="14) oneri diversi di gestione"/>
    <x v="2"/>
  </r>
  <r>
    <x v="0"/>
    <x v="10"/>
    <x v="219"/>
    <x v="219"/>
    <n v="5109.76"/>
    <s v="Export_CoGe"/>
    <x v="0"/>
    <s v="COSGS"/>
    <x v="4"/>
    <s v="COSTI"/>
    <m/>
    <s v="B.14)"/>
    <s v="14) oneri diversi di gestione"/>
    <x v="2"/>
  </r>
  <r>
    <x v="0"/>
    <x v="10"/>
    <x v="223"/>
    <x v="223"/>
    <n v="19.87999999999397"/>
    <s v="Export_CoGe"/>
    <x v="0"/>
    <s v="COSGS"/>
    <x v="4"/>
    <s v="COSTI"/>
    <m/>
    <s v="B.14)"/>
    <s v="14) oneri diversi di gestione"/>
    <x v="2"/>
  </r>
  <r>
    <x v="0"/>
    <x v="10"/>
    <x v="225"/>
    <x v="225"/>
    <n v="7.4799999999976956"/>
    <s v="Export_CoGe"/>
    <x v="0"/>
    <s v="COSGS"/>
    <x v="4"/>
    <s v="COSTI"/>
    <m/>
    <s v="B.14)"/>
    <s v="14) oneri diversi di gestione"/>
    <x v="2"/>
  </r>
  <r>
    <x v="0"/>
    <x v="10"/>
    <x v="226"/>
    <x v="226"/>
    <n v="6971.6799999999957"/>
    <s v="Export_CoGe"/>
    <x v="0"/>
    <s v="ONSTR"/>
    <x v="30"/>
    <s v="EXT"/>
    <m/>
    <s v="B.14)"/>
    <s v="14) oneri diversi di gestione"/>
    <x v="2"/>
  </r>
  <r>
    <x v="0"/>
    <x v="10"/>
    <x v="306"/>
    <x v="306"/>
    <n v="536.09000000000219"/>
    <s v="Export_CoGe"/>
    <x v="0"/>
    <s v="COSGS"/>
    <x v="4"/>
    <s v="COSTI"/>
    <m/>
    <s v="B.14)"/>
    <s v="14) oneri diversi di gestione"/>
    <x v="4"/>
  </r>
  <r>
    <x v="0"/>
    <x v="10"/>
    <x v="370"/>
    <x v="369"/>
    <n v="12530"/>
    <s v="Export_CoGe"/>
    <x v="0"/>
    <s v="ONSTR"/>
    <x v="30"/>
    <s v="EXT"/>
    <m/>
    <s v="B.14)"/>
    <s v="14) oneri diversi di gestione"/>
    <x v="7"/>
  </r>
  <r>
    <x v="0"/>
    <x v="10"/>
    <x v="371"/>
    <x v="370"/>
    <n v="309.3"/>
    <s v="Export_CoGe"/>
    <x v="0"/>
    <s v="COSGS"/>
    <x v="4"/>
    <s v="COSTI"/>
    <m/>
    <s v="B.14)"/>
    <s v="14) oneri diversi di gestione"/>
    <x v="2"/>
  </r>
  <r>
    <x v="0"/>
    <x v="10"/>
    <x v="381"/>
    <x v="380"/>
    <n v="3341.41"/>
    <s v="Export_CoGe"/>
    <x v="0"/>
    <s v="ONFIN"/>
    <x v="32"/>
    <s v="FIN"/>
    <m/>
    <s v="C.17)"/>
    <s v="17) interessi e altri oneri finanziari"/>
    <x v="7"/>
  </r>
  <r>
    <x v="0"/>
    <x v="10"/>
    <x v="231"/>
    <x v="231"/>
    <n v="10689.6"/>
    <s v="Export_CoGe"/>
    <x v="0"/>
    <s v="ONFIN"/>
    <x v="32"/>
    <s v="FIN"/>
    <m/>
    <s v="C.17)"/>
    <s v="17) interessi e altri oneri finanziari"/>
    <x v="7"/>
  </r>
  <r>
    <x v="0"/>
    <x v="10"/>
    <x v="233"/>
    <x v="233"/>
    <n v="8381.1200000000008"/>
    <s v="Export_CoGe"/>
    <x v="0"/>
    <s v="ONFIN"/>
    <x v="32"/>
    <s v="FIN"/>
    <m/>
    <s v="C.17)"/>
    <s v="17) interessi e altri oneri finanziari"/>
    <x v="7"/>
  </r>
  <r>
    <x v="0"/>
    <x v="10"/>
    <x v="235"/>
    <x v="235"/>
    <n v="1365.51"/>
    <s v="Export_CoGe"/>
    <x v="0"/>
    <s v="ONFIN"/>
    <x v="32"/>
    <s v="FIN"/>
    <m/>
    <s v="C.17)"/>
    <s v="17) interessi e altri oneri finanziari"/>
    <x v="7"/>
  </r>
  <r>
    <x v="0"/>
    <x v="10"/>
    <x v="349"/>
    <x v="348"/>
    <n v="10690.99"/>
    <s v="Export_CoGe"/>
    <x v="0"/>
    <s v="ONFIN"/>
    <x v="32"/>
    <s v="FIN"/>
    <m/>
    <s v="C.17)"/>
    <s v="17) interessi e altri oneri finanziari"/>
    <x v="7"/>
  </r>
  <r>
    <x v="0"/>
    <x v="10"/>
    <x v="378"/>
    <x v="377"/>
    <n v="11.17"/>
    <s v="Export_CoGe"/>
    <x v="0"/>
    <s v="ONFIN"/>
    <x v="32"/>
    <s v="FIN"/>
    <m/>
    <s v="C.17)"/>
    <s v="17) interessi e altri oneri finanziari"/>
    <x v="7"/>
  </r>
  <r>
    <x v="0"/>
    <x v="10"/>
    <x v="236"/>
    <x v="236"/>
    <n v="7.2"/>
    <s v="Export_CoGe"/>
    <x v="0"/>
    <s v="ONFIN"/>
    <x v="32"/>
    <s v="FIN"/>
    <m/>
    <s v="C.17)"/>
    <s v="17) interessi e altri oneri finanziari"/>
    <x v="7"/>
  </r>
  <r>
    <x v="0"/>
    <x v="10"/>
    <x v="237"/>
    <x v="237"/>
    <n v="9185.91"/>
    <s v="Export_CoGe"/>
    <x v="0"/>
    <s v="ONFIN"/>
    <x v="32"/>
    <s v="FIN"/>
    <m/>
    <s v="C.17)"/>
    <s v="17) interessi e altri oneri finanziari"/>
    <x v="7"/>
  </r>
  <r>
    <x v="0"/>
    <x v="10"/>
    <x v="238"/>
    <x v="238"/>
    <n v="13045.050000000001"/>
    <s v="Export_CoGe"/>
    <x v="0"/>
    <s v="RICOP"/>
    <x v="33"/>
    <s v="RIC"/>
    <m/>
    <s v="A.1)"/>
    <s v="1) ricavi delle vendite e delle prestazioni"/>
    <x v="6"/>
  </r>
  <r>
    <x v="0"/>
    <x v="10"/>
    <x v="239"/>
    <x v="239"/>
    <n v="-2640920.94"/>
    <s v="Export_CoGe"/>
    <x v="0"/>
    <s v="RICOP"/>
    <x v="33"/>
    <s v="RIC"/>
    <m/>
    <s v="A.1)"/>
    <s v="1) ricavi delle vendite e delle prestazioni"/>
    <x v="5"/>
  </r>
  <r>
    <x v="0"/>
    <x v="10"/>
    <x v="241"/>
    <x v="241"/>
    <n v="-198887.52999999997"/>
    <s v="Export_CoGe"/>
    <x v="0"/>
    <s v="RICOP"/>
    <x v="33"/>
    <s v="RIC"/>
    <m/>
    <s v="A.1)"/>
    <s v="1) ricavi delle vendite e delle prestazioni"/>
    <x v="5"/>
  </r>
  <r>
    <x v="0"/>
    <x v="10"/>
    <x v="243"/>
    <x v="243"/>
    <n v="-136247.36999999994"/>
    <s v="Export_CoGe"/>
    <x v="0"/>
    <s v="RICOP"/>
    <x v="33"/>
    <s v="RIC"/>
    <m/>
    <s v="A.1)"/>
    <s v="1) ricavi delle vendite e delle prestazioni"/>
    <x v="6"/>
  </r>
  <r>
    <x v="0"/>
    <x v="10"/>
    <x v="244"/>
    <x v="244"/>
    <n v="-4978.1299999999992"/>
    <s v="Export_CoGe"/>
    <x v="0"/>
    <s v="RICOP"/>
    <x v="33"/>
    <s v="RIC"/>
    <m/>
    <s v="A.1)"/>
    <s v="1) ricavi delle vendite e delle prestazioni"/>
    <x v="6"/>
  </r>
  <r>
    <x v="0"/>
    <x v="10"/>
    <x v="245"/>
    <x v="245"/>
    <n v="-137047.86999999997"/>
    <s v="Export_CoGe"/>
    <x v="0"/>
    <s v="RICOP"/>
    <x v="33"/>
    <s v="RIC"/>
    <m/>
    <s v="A.1)"/>
    <s v="1) ricavi delle vendite e delle prestazioni"/>
    <x v="7"/>
  </r>
  <r>
    <x v="0"/>
    <x v="10"/>
    <x v="350"/>
    <x v="349"/>
    <n v="-296865.33999999997"/>
    <s v="Export_CoGe"/>
    <x v="0"/>
    <s v="RICOP"/>
    <x v="33"/>
    <s v="RIC"/>
    <m/>
    <s v="A.1)"/>
    <s v="1) ricavi delle vendite e delle prestazioni"/>
    <x v="5"/>
  </r>
  <r>
    <x v="0"/>
    <x v="10"/>
    <x v="385"/>
    <x v="384"/>
    <n v="-10672"/>
    <s v="Export_CoGe"/>
    <x v="0"/>
    <s v="RICOP"/>
    <x v="33"/>
    <s v="RIC"/>
    <m/>
    <s v="A.1)"/>
    <s v="1) ricavi delle vendite e delle prestazioni"/>
    <x v="6"/>
  </r>
  <r>
    <x v="0"/>
    <x v="10"/>
    <x v="372"/>
    <x v="371"/>
    <n v="-24893.72"/>
    <s v="Export_CoGe"/>
    <x v="0"/>
    <s v="RICOP"/>
    <x v="33"/>
    <s v="RIC"/>
    <m/>
    <s v="A.1)"/>
    <s v="1) ricavi delle vendite e delle prestazioni"/>
    <x v="6"/>
  </r>
  <r>
    <x v="0"/>
    <x v="10"/>
    <x v="246"/>
    <x v="246"/>
    <n v="-3686.8999999999978"/>
    <s v="Export_CoGe"/>
    <x v="0"/>
    <s v="RICOP"/>
    <x v="33"/>
    <s v="RIC"/>
    <m/>
    <s v="A.1)"/>
    <s v="1) ricavi delle vendite e delle prestazioni"/>
    <x v="6"/>
  </r>
  <r>
    <x v="0"/>
    <x v="10"/>
    <x v="247"/>
    <x v="247"/>
    <n v="-78219.02"/>
    <s v="Export_CoGe"/>
    <x v="0"/>
    <s v="ONSTR"/>
    <x v="30"/>
    <s v="EXT"/>
    <m/>
    <s v="B.14)"/>
    <s v="14) oneri diversi di gestione"/>
    <x v="2"/>
  </r>
  <r>
    <x v="0"/>
    <x v="10"/>
    <x v="249"/>
    <x v="249"/>
    <n v="-255483.9"/>
    <s v="Export_CoGe"/>
    <x v="0"/>
    <s v="ALTRI"/>
    <x v="34"/>
    <s v="ALTRI"/>
    <m/>
    <s v="A.1)"/>
    <s v="1) ricavi delle vendite e delle prestazioni"/>
    <x v="7"/>
  </r>
  <r>
    <x v="0"/>
    <x v="10"/>
    <x v="250"/>
    <x v="250"/>
    <n v="-1305623.6100000003"/>
    <s v="Export_CoGe"/>
    <x v="0"/>
    <s v="CORR"/>
    <x v="35"/>
    <s v="CORR"/>
    <m/>
    <s v="A.1)"/>
    <s v="1) ricavi delle vendite e delle prestazioni"/>
    <x v="6"/>
  </r>
  <r>
    <x v="0"/>
    <x v="10"/>
    <x v="257"/>
    <x v="257"/>
    <n v="-6.9999999999999993E-2"/>
    <s v="Export_CoGe"/>
    <x v="0"/>
    <s v="ALTRI"/>
    <x v="34"/>
    <s v="ALTRI"/>
    <m/>
    <s v="A.5)"/>
    <s v="5) altri ricavi e proventi, con separata indicazione dei contributi in conto esercizio"/>
    <x v="2"/>
  </r>
  <r>
    <x v="0"/>
    <x v="10"/>
    <x v="259"/>
    <x v="259"/>
    <n v="-11.170000000000051"/>
    <s v="Export_CoGe"/>
    <x v="0"/>
    <s v="ALTRI"/>
    <x v="34"/>
    <s v="ALTRI"/>
    <m/>
    <s v="A.5)"/>
    <s v="5) altri ricavi e proventi, con separata indicazione dei contributi in conto esercizio"/>
    <x v="2"/>
  </r>
  <r>
    <x v="0"/>
    <x v="10"/>
    <x v="382"/>
    <x v="381"/>
    <n v="-15.08"/>
    <s v="Export_CoGe"/>
    <x v="0"/>
    <s v="ALTRI"/>
    <x v="34"/>
    <s v="ALTRI"/>
    <m/>
    <s v="A.5)"/>
    <s v="5) altri ricavi e proventi, con separata indicazione dei contributi in conto esercizio"/>
    <x v="2"/>
  </r>
  <r>
    <x v="0"/>
    <x v="10"/>
    <x v="260"/>
    <x v="260"/>
    <n v="-3462.18"/>
    <s v="Export_CoGe"/>
    <x v="0"/>
    <s v="ALTRI"/>
    <x v="34"/>
    <s v="ALTRI"/>
    <m/>
    <s v="A.5)"/>
    <s v="5) altri ricavi e proventi, con separata indicazione dei contributi in conto esercizio"/>
    <x v="2"/>
  </r>
  <r>
    <x v="0"/>
    <x v="10"/>
    <x v="309"/>
    <x v="309"/>
    <n v="-5230.58"/>
    <s v="Export_CoGe"/>
    <x v="0"/>
    <s v="ALTRI"/>
    <x v="34"/>
    <s v="ALTRI"/>
    <m/>
    <s v="A.5)"/>
    <s v="5) altri ricavi e proventi, con separata indicazione dei contributi in conto esercizio"/>
    <x v="2"/>
  </r>
  <r>
    <x v="0"/>
    <x v="10"/>
    <x v="266"/>
    <x v="266"/>
    <n v="-4292.37"/>
    <s v="Export_CoGe"/>
    <x v="0"/>
    <s v="ONSTR"/>
    <x v="30"/>
    <s v="EXT"/>
    <m/>
    <s v="A.5)"/>
    <s v="5) altri ricavi e proventi, con separata indicazione dei contributi in conto esercizio"/>
    <x v="2"/>
  </r>
  <r>
    <x v="0"/>
    <x v="10"/>
    <x v="267"/>
    <x v="267"/>
    <n v="-63.55"/>
    <s v="Export_CoGe"/>
    <x v="0"/>
    <s v="ALTRI"/>
    <x v="34"/>
    <s v="ALTRI"/>
    <m/>
    <s v="A.5)"/>
    <s v="5) altri ricavi e proventi, con separata indicazione dei contributi in conto esercizio"/>
    <x v="8"/>
  </r>
  <r>
    <x v="0"/>
    <x v="10"/>
    <x v="311"/>
    <x v="311"/>
    <n v="-204773.53000000003"/>
    <s v="Export_CoGe"/>
    <x v="0"/>
    <s v="ACQDI"/>
    <x v="0"/>
    <s v="ACQ"/>
    <m/>
    <s v="A.5)"/>
    <s v="5) altri ricavi e proventi, con separata indicazione dei contributi in conto esercizio"/>
    <x v="2"/>
  </r>
  <r>
    <x v="0"/>
    <x v="10"/>
    <x v="379"/>
    <x v="378"/>
    <n v="-20"/>
    <s v="Export_CoGe"/>
    <x v="0"/>
    <s v="ONFIN"/>
    <x v="32"/>
    <s v="FIN"/>
    <m/>
    <s v="C.16)"/>
    <s v="16) altri proventi finanziari"/>
    <x v="7"/>
  </r>
  <r>
    <x v="0"/>
    <x v="10"/>
    <x v="276"/>
    <x v="276"/>
    <n v="-141.66999999999999"/>
    <s v="Export_CoGe"/>
    <x v="0"/>
    <s v="ONFIN"/>
    <x v="32"/>
    <s v="FIN"/>
    <m/>
    <s v="C.16)"/>
    <s v="16) altri proventi finanziari"/>
    <x v="4"/>
  </r>
  <r>
    <x v="0"/>
    <x v="10"/>
    <x v="2"/>
    <x v="2"/>
    <n v="10000"/>
    <s v="Export_CoGe"/>
    <x v="1"/>
    <s v="23.I.IMM"/>
    <x v="1"/>
    <s v="IMM"/>
    <m/>
    <s v="23.I.IMM"/>
    <s v="Immobilizzazioni Immateriali"/>
    <x v="1"/>
  </r>
  <r>
    <x v="0"/>
    <x v="10"/>
    <x v="4"/>
    <x v="4"/>
    <n v="6343"/>
    <s v="Export_CoGe"/>
    <x v="1"/>
    <s v="23.I.IMM"/>
    <x v="1"/>
    <s v="IMM"/>
    <m/>
    <s v="23.I.IMM"/>
    <s v="Immobilizzazioni Immateriali"/>
    <x v="1"/>
  </r>
  <r>
    <x v="0"/>
    <x v="10"/>
    <x v="6"/>
    <x v="6"/>
    <n v="74079.209999999992"/>
    <s v="Export_CoGe"/>
    <x v="1"/>
    <s v="23.I.IMM"/>
    <x v="1"/>
    <s v="IMM"/>
    <m/>
    <s v="23.I.IMM"/>
    <s v="Immobilizzazioni Immateriali"/>
    <x v="1"/>
  </r>
  <r>
    <x v="0"/>
    <x v="10"/>
    <x v="8"/>
    <x v="8"/>
    <n v="100000"/>
    <s v="Export_CoGe"/>
    <x v="1"/>
    <s v="23.I.IMM"/>
    <x v="1"/>
    <s v="IMM"/>
    <m/>
    <s v="23.I.IMM"/>
    <s v="Immobilizzazioni Immateriali"/>
    <x v="1"/>
  </r>
  <r>
    <x v="0"/>
    <x v="10"/>
    <x v="10"/>
    <x v="10"/>
    <n v="168277.53"/>
    <s v="Export_CoGe"/>
    <x v="1"/>
    <s v="23.I.IMM"/>
    <x v="1"/>
    <s v="IMM"/>
    <m/>
    <s v="23.I.IMM"/>
    <s v="Immobilizzazioni Immateriali"/>
    <x v="1"/>
  </r>
  <r>
    <x v="0"/>
    <x v="10"/>
    <x v="12"/>
    <x v="12"/>
    <n v="87545.25"/>
    <s v="Export_CoGe"/>
    <x v="1"/>
    <s v="24.I.MAT"/>
    <x v="3"/>
    <s v="MAT"/>
    <m/>
    <s v="24.I.MAT"/>
    <s v="Immobilizzazioni Materiali"/>
    <x v="1"/>
  </r>
  <r>
    <x v="0"/>
    <x v="10"/>
    <x v="14"/>
    <x v="14"/>
    <n v="693957.03"/>
    <s v="Export_CoGe"/>
    <x v="1"/>
    <s v="24.I.MAT"/>
    <x v="3"/>
    <s v="MAT"/>
    <m/>
    <s v="24.I.MAT"/>
    <s v="Immobilizzazioni Materiali"/>
    <x v="1"/>
  </r>
  <r>
    <x v="0"/>
    <x v="10"/>
    <x v="16"/>
    <x v="16"/>
    <n v="104261.51"/>
    <s v="Export_CoGe"/>
    <x v="1"/>
    <s v="24.I.MAT"/>
    <x v="3"/>
    <s v="MAT"/>
    <m/>
    <s v="24.I.MAT"/>
    <s v="Immobilizzazioni Materiali"/>
    <x v="1"/>
  </r>
  <r>
    <x v="0"/>
    <x v="10"/>
    <x v="18"/>
    <x v="18"/>
    <n v="204582.74"/>
    <s v="Export_CoGe"/>
    <x v="1"/>
    <s v="24.I.MAT"/>
    <x v="3"/>
    <s v="MAT"/>
    <m/>
    <s v="24.I.MAT"/>
    <s v="Immobilizzazioni Materiali"/>
    <x v="1"/>
  </r>
  <r>
    <x v="0"/>
    <x v="10"/>
    <x v="21"/>
    <x v="21"/>
    <n v="229871.05000000002"/>
    <s v="Export_CoGe"/>
    <x v="1"/>
    <s v="24.I.MAT"/>
    <x v="3"/>
    <s v="MAT"/>
    <m/>
    <s v="24.I.MAT"/>
    <s v="Immobilizzazioni Materiali"/>
    <x v="1"/>
  </r>
  <r>
    <x v="0"/>
    <x v="10"/>
    <x v="24"/>
    <x v="24"/>
    <n v="77399.930000000008"/>
    <s v="Export_CoGe"/>
    <x v="1"/>
    <s v="24.I.MAT"/>
    <x v="3"/>
    <s v="MAT"/>
    <m/>
    <s v="24.I.MAT"/>
    <s v="Immobilizzazioni Materiali"/>
    <x v="1"/>
  </r>
  <r>
    <x v="0"/>
    <x v="10"/>
    <x v="26"/>
    <x v="26"/>
    <n v="16409.09"/>
    <s v="Export_CoGe"/>
    <x v="1"/>
    <s v="24.I.MAT"/>
    <x v="3"/>
    <s v="MAT"/>
    <m/>
    <s v="24.I.MAT"/>
    <s v="Immobilizzazioni Materiali"/>
    <x v="1"/>
  </r>
  <r>
    <x v="0"/>
    <x v="10"/>
    <x v="28"/>
    <x v="28"/>
    <n v="94542.99"/>
    <s v="Export_CoGe"/>
    <x v="1"/>
    <s v="24.I.MAT"/>
    <x v="3"/>
    <s v="MAT"/>
    <m/>
    <s v="24.I.MAT"/>
    <s v="Immobilizzazioni Materiali"/>
    <x v="1"/>
  </r>
  <r>
    <x v="0"/>
    <x v="10"/>
    <x v="30"/>
    <x v="30"/>
    <n v="2625"/>
    <s v="Export_CoGe"/>
    <x v="1"/>
    <s v="24.I.MAT"/>
    <x v="3"/>
    <s v="MAT"/>
    <m/>
    <s v="24.I.MAT"/>
    <s v="Immobilizzazioni Materiali"/>
    <x v="1"/>
  </r>
  <r>
    <x v="0"/>
    <x v="10"/>
    <x v="36"/>
    <x v="36"/>
    <n v="340"/>
    <s v="Export_CoGe"/>
    <x v="1"/>
    <s v="25.I.FIN"/>
    <x v="7"/>
    <s v="IFIN"/>
    <m/>
    <s v="25.I.FIN"/>
    <s v="Immobilizzazioni Finanziarie"/>
    <x v="1"/>
  </r>
  <r>
    <x v="0"/>
    <x v="10"/>
    <x v="38"/>
    <x v="38"/>
    <n v="2500"/>
    <s v="Export_CoGe"/>
    <x v="1"/>
    <s v="25.I.FIN"/>
    <x v="7"/>
    <s v="IFIN"/>
    <m/>
    <s v="25.I.FIN"/>
    <s v="Immobilizzazioni Finanziarie"/>
    <x v="1"/>
  </r>
  <r>
    <x v="0"/>
    <x v="10"/>
    <x v="40"/>
    <x v="40"/>
    <n v="250"/>
    <s v="Export_CoGe"/>
    <x v="1"/>
    <s v="25.I.FIN"/>
    <x v="7"/>
    <s v="IFIN"/>
    <m/>
    <s v="25.I.FIN"/>
    <s v="Immobilizzazioni Finanziarie"/>
    <x v="1"/>
  </r>
  <r>
    <x v="0"/>
    <x v="10"/>
    <x v="317"/>
    <x v="317"/>
    <n v="997500"/>
    <s v="Export_CoGe"/>
    <x v="1"/>
    <s v="25.I.FIN"/>
    <x v="7"/>
    <s v="IFIN"/>
    <m/>
    <s v="25.I.FIN"/>
    <s v="Immobilizzazioni Finanziarie"/>
    <x v="1"/>
  </r>
  <r>
    <x v="0"/>
    <x v="10"/>
    <x v="318"/>
    <x v="318"/>
    <n v="5870.22"/>
    <s v="Export_CoGe"/>
    <x v="1"/>
    <s v="25.I.FIN"/>
    <x v="7"/>
    <s v="IFIN"/>
    <m/>
    <s v="25.I.FIN"/>
    <s v="Immobilizzazioni Finanziarie"/>
    <x v="1"/>
  </r>
  <r>
    <x v="0"/>
    <x v="10"/>
    <x v="351"/>
    <x v="350"/>
    <n v="255585.83"/>
    <s v="Export_CoGe"/>
    <x v="1"/>
    <s v="25.I.FIN"/>
    <x v="7"/>
    <s v="IFIN"/>
    <m/>
    <s v="25.I.FIN"/>
    <s v="Immobilizzazioni Finanziarie"/>
    <x v="1"/>
  </r>
  <r>
    <x v="0"/>
    <x v="10"/>
    <x v="45"/>
    <x v="45"/>
    <n v="153350"/>
    <s v="Export_CoGe"/>
    <x v="1"/>
    <s v="26.MAG"/>
    <x v="9"/>
    <s v="MAG"/>
    <m/>
    <s v="26.MAG"/>
    <s v="Rimanenze"/>
    <x v="1"/>
  </r>
  <r>
    <x v="0"/>
    <x v="10"/>
    <x v="49"/>
    <x v="49"/>
    <n v="1112968"/>
    <s v="Export_CoGe"/>
    <x v="1"/>
    <s v="26.MAG"/>
    <x v="9"/>
    <s v="MAG"/>
    <m/>
    <s v="26.MAG"/>
    <s v="Rimanenze"/>
    <x v="1"/>
  </r>
  <r>
    <x v="0"/>
    <x v="10"/>
    <x v="51"/>
    <x v="51"/>
    <n v="676114.15999999235"/>
    <s v="Export_CoGe"/>
    <x v="1"/>
    <s v="27.CLI"/>
    <x v="10"/>
    <s v="CLI"/>
    <m/>
    <s v="27.CLI"/>
    <s v="Crediti Commerciali"/>
    <x v="1"/>
  </r>
  <r>
    <x v="0"/>
    <x v="10"/>
    <x v="53"/>
    <x v="53"/>
    <n v="85254.070000000022"/>
    <s v="Export_CoGe"/>
    <x v="1"/>
    <s v="27.CLI"/>
    <x v="10"/>
    <s v="CLI"/>
    <m/>
    <s v="27.CLI"/>
    <s v="Crediti Commerciali"/>
    <x v="1"/>
  </r>
  <r>
    <x v="0"/>
    <x v="10"/>
    <x v="55"/>
    <x v="55"/>
    <n v="14741.999999999942"/>
    <s v="Export_CoGe"/>
    <x v="1"/>
    <s v="27.CLI"/>
    <x v="10"/>
    <s v="CLI"/>
    <m/>
    <s v="27.CLI"/>
    <s v="Crediti Commerciali"/>
    <x v="1"/>
  </r>
  <r>
    <x v="0"/>
    <x v="10"/>
    <x v="61"/>
    <x v="61"/>
    <n v="202.84"/>
    <s v="Export_CoGe"/>
    <x v="1"/>
    <s v="31.PTN"/>
    <x v="12"/>
    <s v="PTN"/>
    <m/>
    <s v="31.PTN"/>
    <s v="Crediti Tributari"/>
    <x v="1"/>
  </r>
  <r>
    <x v="0"/>
    <x v="10"/>
    <x v="319"/>
    <x v="319"/>
    <n v="109597.23999999999"/>
    <s v="Export_CoGe"/>
    <x v="1"/>
    <s v="31.PTN"/>
    <x v="12"/>
    <s v="PTN"/>
    <m/>
    <s v="31.PTN"/>
    <s v="Crediti Tributari"/>
    <x v="1"/>
  </r>
  <r>
    <x v="0"/>
    <x v="10"/>
    <x v="67"/>
    <x v="67"/>
    <n v="5130.8999999999978"/>
    <s v="Export_CoGe"/>
    <x v="1"/>
    <s v="31.PTN"/>
    <x v="12"/>
    <s v="PTN"/>
    <m/>
    <s v="31.PTN"/>
    <s v="Crediti Tributari"/>
    <x v="1"/>
  </r>
  <r>
    <x v="0"/>
    <x v="10"/>
    <x v="72"/>
    <x v="72"/>
    <n v="25364.780000000006"/>
    <s v="Export_CoGe"/>
    <x v="1"/>
    <s v="31.PTN"/>
    <x v="12"/>
    <s v="PTN"/>
    <m/>
    <s v="31.PTN"/>
    <s v="Crediti Tributari"/>
    <x v="1"/>
  </r>
  <r>
    <x v="0"/>
    <x v="10"/>
    <x v="320"/>
    <x v="320"/>
    <n v="2378"/>
    <s v="Export_CoGe"/>
    <x v="1"/>
    <s v="31.PTN"/>
    <x v="12"/>
    <s v="PTN"/>
    <m/>
    <s v="31.PTN"/>
    <s v="Crediti Tributari"/>
    <x v="1"/>
  </r>
  <r>
    <x v="0"/>
    <x v="10"/>
    <x v="78"/>
    <x v="78"/>
    <n v="11970.010000000013"/>
    <s v="Export_CoGe"/>
    <x v="1"/>
    <s v="29.AC"/>
    <x v="11"/>
    <s v="FOR"/>
    <m/>
    <s v="28.FOR"/>
    <s v="Altri Crediti"/>
    <x v="1"/>
  </r>
  <r>
    <x v="0"/>
    <x v="10"/>
    <x v="80"/>
    <x v="80"/>
    <n v="2796.9300000000658"/>
    <s v="Export_CoGe"/>
    <x v="1"/>
    <s v="29.AC"/>
    <x v="11"/>
    <s v="AC"/>
    <m/>
    <s v="29.AC"/>
    <s v="Altri Crediti"/>
    <x v="1"/>
  </r>
  <r>
    <x v="0"/>
    <x v="10"/>
    <x v="84"/>
    <x v="84"/>
    <n v="50357"/>
    <s v="Export_CoGe"/>
    <x v="1"/>
    <s v="29.AC"/>
    <x v="11"/>
    <s v="AC"/>
    <m/>
    <s v="29.AC"/>
    <s v="Altri Crediti"/>
    <x v="1"/>
  </r>
  <r>
    <x v="0"/>
    <x v="10"/>
    <x v="86"/>
    <x v="86"/>
    <n v="400"/>
    <s v="Export_CoGe"/>
    <x v="1"/>
    <s v="29.AC"/>
    <x v="11"/>
    <s v="AC"/>
    <m/>
    <s v="29.AC"/>
    <s v="Altri Crediti"/>
    <x v="1"/>
  </r>
  <r>
    <x v="0"/>
    <x v="10"/>
    <x v="88"/>
    <x v="88"/>
    <n v="143.21000000003198"/>
    <s v="Export_CoGe"/>
    <x v="1"/>
    <s v="30.AD"/>
    <x v="13"/>
    <s v="AD"/>
    <m/>
    <s v="30.AD"/>
    <s v="Altri Crediti"/>
    <x v="1"/>
  </r>
  <r>
    <x v="0"/>
    <x v="10"/>
    <x v="90"/>
    <x v="90"/>
    <n v="1483.0300000000134"/>
    <s v="Export_CoGe"/>
    <x v="1"/>
    <s v="29.AC"/>
    <x v="11"/>
    <s v="AC"/>
    <m/>
    <s v="29.AC"/>
    <s v="Altri Crediti"/>
    <x v="1"/>
  </r>
  <r>
    <x v="0"/>
    <x v="10"/>
    <x v="92"/>
    <x v="92"/>
    <n v="44956.770000000004"/>
    <s v="Export_CoGe"/>
    <x v="1"/>
    <s v="29.AC"/>
    <x v="11"/>
    <s v="AC"/>
    <m/>
    <s v="29.AC"/>
    <s v="Altri Crediti"/>
    <x v="1"/>
  </r>
  <r>
    <x v="0"/>
    <x v="10"/>
    <x v="98"/>
    <x v="98"/>
    <n v="53.55"/>
    <s v="Export_CoGe"/>
    <x v="1"/>
    <s v="29.AC"/>
    <x v="11"/>
    <s v="AC"/>
    <m/>
    <s v="29.AC"/>
    <s v="Altri Crediti"/>
    <x v="1"/>
  </r>
  <r>
    <x v="0"/>
    <x v="10"/>
    <x v="321"/>
    <x v="321"/>
    <n v="1091.8000000000002"/>
    <s v="Export_CoGe"/>
    <x v="1"/>
    <s v="29.AC"/>
    <x v="11"/>
    <s v="AC"/>
    <m/>
    <s v="29.AC"/>
    <s v="Altri Crediti"/>
    <x v="1"/>
  </r>
  <r>
    <x v="0"/>
    <x v="10"/>
    <x v="322"/>
    <x v="322"/>
    <n v="200104.77"/>
    <s v="Export_CoGe"/>
    <x v="1"/>
    <s v="29.AC"/>
    <x v="11"/>
    <s v="AC"/>
    <m/>
    <s v="29.AC"/>
    <s v="Altri Crediti"/>
    <x v="1"/>
  </r>
  <r>
    <x v="0"/>
    <x v="10"/>
    <x v="107"/>
    <x v="107"/>
    <n v="1119.9999999999986"/>
    <s v="Export_CoGe"/>
    <x v="1"/>
    <s v="29.AC"/>
    <x v="11"/>
    <s v="AC"/>
    <m/>
    <s v="29.AC"/>
    <s v="Ratei/Risconti Attivi"/>
    <x v="1"/>
  </r>
  <r>
    <x v="0"/>
    <x v="10"/>
    <x v="109"/>
    <x v="109"/>
    <n v="17197.25"/>
    <s v="Export_CoGe"/>
    <x v="1"/>
    <s v="36.LIQ"/>
    <x v="15"/>
    <s v="BREVE "/>
    <m/>
    <s v="36.LIQ"/>
    <s v="Debiti a Breve (Liquidità)"/>
    <x v="1"/>
  </r>
  <r>
    <x v="0"/>
    <x v="10"/>
    <x v="323"/>
    <x v="323"/>
    <n v="7215.9849999993748"/>
    <s v="Export_CoGe"/>
    <x v="1"/>
    <s v="36.LIQ"/>
    <x v="15"/>
    <s v="BREVE "/>
    <m/>
    <s v="36.LIQ"/>
    <s v="Debiti a Breve (Liquidità)"/>
    <x v="1"/>
  </r>
  <r>
    <x v="0"/>
    <x v="10"/>
    <x v="324"/>
    <x v="324"/>
    <n v="3384.2799999999997"/>
    <s v="Export_CoGe"/>
    <x v="1"/>
    <s v="36.LIQ"/>
    <x v="15"/>
    <s v="BREVE "/>
    <m/>
    <s v="36.LIQ"/>
    <s v="Debiti a Breve (Liquidità)"/>
    <x v="1"/>
  </r>
  <r>
    <x v="0"/>
    <x v="10"/>
    <x v="117"/>
    <x v="117"/>
    <n v="68932.910000005562"/>
    <s v="Export_CoGe"/>
    <x v="1"/>
    <s v="36.LIQ"/>
    <x v="15"/>
    <s v="BREVE "/>
    <m/>
    <s v="36.LIQ"/>
    <s v="Debiti a Breve (Liquidità)"/>
    <x v="1"/>
  </r>
  <r>
    <x v="0"/>
    <x v="10"/>
    <x v="325"/>
    <x v="199"/>
    <n v="293705.96999999997"/>
    <s v="Export_CoGe"/>
    <x v="1"/>
    <s v="36.LIQ"/>
    <x v="15"/>
    <s v="BREVE "/>
    <m/>
    <s v="36.LIQ"/>
    <s v="Debiti a Breve (Liquidità)"/>
    <x v="1"/>
  </r>
  <r>
    <x v="0"/>
    <x v="10"/>
    <x v="124"/>
    <x v="124"/>
    <n v="102773.58"/>
    <s v="Export_CoGe"/>
    <x v="1"/>
    <s v="36.LIQ"/>
    <x v="15"/>
    <s v="BREVE "/>
    <m/>
    <s v="36.LIQ"/>
    <s v="Debiti a Breve (Liquidità)"/>
    <x v="1"/>
  </r>
  <r>
    <x v="0"/>
    <x v="10"/>
    <x v="126"/>
    <x v="126"/>
    <n v="392950.07000000268"/>
    <s v="Export_CoGe"/>
    <x v="1"/>
    <s v="36.LIQ"/>
    <x v="15"/>
    <s v="BREVE "/>
    <m/>
    <s v="36.LIQ"/>
    <s v="Debiti a Breve (Liquidità)"/>
    <x v="1"/>
  </r>
  <r>
    <x v="0"/>
    <x v="10"/>
    <x v="128"/>
    <x v="128"/>
    <n v="104227.54000000001"/>
    <s v="Export_CoGe"/>
    <x v="1"/>
    <s v="36.LIQ"/>
    <x v="15"/>
    <s v="BREVE "/>
    <m/>
    <s v="36.LIQ"/>
    <s v="Debiti a Breve (Liquidità)"/>
    <x v="1"/>
  </r>
  <r>
    <x v="0"/>
    <x v="10"/>
    <x v="130"/>
    <x v="130"/>
    <n v="118010.9600000003"/>
    <s v="Export_CoGe"/>
    <x v="1"/>
    <s v="36.LIQ"/>
    <x v="15"/>
    <s v="BREVE "/>
    <m/>
    <s v="36.LIQ"/>
    <s v="Debiti a Breve (Liquidità)"/>
    <x v="1"/>
  </r>
  <r>
    <x v="0"/>
    <x v="10"/>
    <x v="132"/>
    <x v="132"/>
    <n v="33208.00999999998"/>
    <s v="Export_CoGe"/>
    <x v="1"/>
    <s v="36.LIQ"/>
    <x v="15"/>
    <s v="BREVE "/>
    <m/>
    <s v="36.LIQ"/>
    <s v="Debiti a Breve (Liquidità)"/>
    <x v="1"/>
  </r>
  <r>
    <x v="0"/>
    <x v="10"/>
    <x v="326"/>
    <x v="325"/>
    <n v="267189.76000000007"/>
    <s v="Export_CoGe"/>
    <x v="1"/>
    <s v="36.LIQ"/>
    <x v="15"/>
    <s v="BREVE "/>
    <m/>
    <s v="36.LIQ"/>
    <s v="Debiti a Breve (Liquidità)"/>
    <x v="1"/>
  </r>
  <r>
    <x v="0"/>
    <x v="10"/>
    <x v="327"/>
    <x v="326"/>
    <n v="11376.820000000003"/>
    <s v="Export_CoGe"/>
    <x v="1"/>
    <s v="36.LIQ"/>
    <x v="15"/>
    <s v="BREVE "/>
    <m/>
    <s v="36.LIQ"/>
    <s v="Debiti a Breve (Liquidità)"/>
    <x v="1"/>
  </r>
  <r>
    <x v="0"/>
    <x v="10"/>
    <x v="359"/>
    <x v="358"/>
    <n v="124002.21999999997"/>
    <s v="Export_CoGe"/>
    <x v="1"/>
    <s v="36.LIQ"/>
    <x v="15"/>
    <s v="BREVE "/>
    <m/>
    <s v="36.LIQ"/>
    <s v="Debiti a Breve (Liquidità)"/>
    <x v="1"/>
  </r>
  <r>
    <x v="0"/>
    <x v="10"/>
    <x v="365"/>
    <x v="364"/>
    <n v="4260.55"/>
    <s v="Export_CoGe"/>
    <x v="1"/>
    <s v="36.LIQ"/>
    <x v="15"/>
    <s v="BREVE "/>
    <m/>
    <s v="36.LIQ"/>
    <s v="Debiti a Breve (Liquidità)"/>
    <x v="1"/>
  </r>
  <r>
    <x v="0"/>
    <x v="10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10"/>
    <x v="329"/>
    <x v="328"/>
    <n v="3000000"/>
    <s v="Export_CoGe"/>
    <x v="1"/>
    <s v="36.LIQ"/>
    <x v="15"/>
    <s v="BREVE "/>
    <m/>
    <s v="36.LIQ"/>
    <s v="Debiti a Breve (Liquidità)"/>
    <x v="1"/>
  </r>
  <r>
    <x v="0"/>
    <x v="10"/>
    <x v="353"/>
    <x v="352"/>
    <n v="4.9999979892163537E-3"/>
    <s v="Export_CoGe"/>
    <x v="1"/>
    <s v="35.RIS"/>
    <x v="19"/>
    <s v="PN"/>
    <m/>
    <s v="35.RIS"/>
    <s v="Altre Riserve"/>
    <x v="1"/>
  </r>
  <r>
    <x v="0"/>
    <x v="10"/>
    <x v="284"/>
    <x v="284"/>
    <n v="212.93000000000029"/>
    <s v="Export_CoGe"/>
    <x v="1"/>
    <s v="30.AD"/>
    <x v="13"/>
    <s v="AD"/>
    <m/>
    <s v="30.AD"/>
    <s v="Debiti vs Ist. Previdenziali"/>
    <x v="1"/>
  </r>
  <r>
    <x v="0"/>
    <x v="10"/>
    <x v="145"/>
    <x v="145"/>
    <n v="-7500.0000000000127"/>
    <s v="Export_CoGe"/>
    <x v="1"/>
    <s v="34.CS"/>
    <x v="18"/>
    <s v="PN"/>
    <m/>
    <s v="34.CS"/>
    <s v="Capitale "/>
    <x v="1"/>
  </r>
  <r>
    <x v="0"/>
    <x v="10"/>
    <x v="147"/>
    <x v="147"/>
    <n v="-100000"/>
    <s v="Export_CoGe"/>
    <x v="1"/>
    <s v="34.CS"/>
    <x v="18"/>
    <s v="PN"/>
    <m/>
    <s v="34.CS"/>
    <s v="Capitale "/>
    <x v="1"/>
  </r>
  <r>
    <x v="0"/>
    <x v="10"/>
    <x v="149"/>
    <x v="149"/>
    <n v="-800000"/>
    <s v="Export_CoGe"/>
    <x v="1"/>
    <s v="34.CS"/>
    <x v="18"/>
    <s v="PN"/>
    <m/>
    <s v="34.CS"/>
    <s v="Capitale "/>
    <x v="1"/>
  </r>
  <r>
    <x v="0"/>
    <x v="10"/>
    <x v="151"/>
    <x v="151"/>
    <n v="-62928.91"/>
    <s v="Export_CoGe"/>
    <x v="1"/>
    <s v="35.RIS"/>
    <x v="19"/>
    <s v="PN"/>
    <m/>
    <s v="35.RIS"/>
    <s v="Riserva Legale"/>
    <x v="1"/>
  </r>
  <r>
    <x v="0"/>
    <x v="10"/>
    <x v="330"/>
    <x v="329"/>
    <n v="-206357.93000000002"/>
    <s v="Export_CoGe"/>
    <x v="1"/>
    <s v="35.RIS"/>
    <x v="19"/>
    <s v="PN"/>
    <m/>
    <s v="35.RIS_bis"/>
    <s v="VII - Riserva per operaz. di copertura dei flussi finanz. attesi"/>
    <x v="1"/>
  </r>
  <r>
    <x v="0"/>
    <x v="10"/>
    <x v="154"/>
    <x v="154"/>
    <n v="-86282.830000000016"/>
    <s v="Export_CoGe"/>
    <x v="1"/>
    <s v="35.RIS"/>
    <x v="19"/>
    <s v="PN"/>
    <m/>
    <s v="35.RIS"/>
    <s v="Altre Riserve"/>
    <x v="1"/>
  </r>
  <r>
    <x v="0"/>
    <x v="10"/>
    <x v="157"/>
    <x v="157"/>
    <n v="-83370.91"/>
    <s v="Export_CoGe"/>
    <x v="1"/>
    <s v="23.I.MATFON"/>
    <x v="20"/>
    <s v="MAT"/>
    <m/>
    <s v="23.I.MATFON"/>
    <s v="Immobilizzazioni Materiali"/>
    <x v="1"/>
  </r>
  <r>
    <x v="0"/>
    <x v="10"/>
    <x v="158"/>
    <x v="158"/>
    <n v="-187948.01"/>
    <s v="Export_CoGe"/>
    <x v="1"/>
    <s v="23.I.MATFON"/>
    <x v="20"/>
    <s v="MAT"/>
    <m/>
    <s v="23.I.MATFON"/>
    <s v="Immobilizzazioni Materiali"/>
    <x v="1"/>
  </r>
  <r>
    <x v="0"/>
    <x v="10"/>
    <x v="159"/>
    <x v="159"/>
    <n v="-95239.54"/>
    <s v="Export_CoGe"/>
    <x v="1"/>
    <s v="23.I.MATFON"/>
    <x v="20"/>
    <s v="MAT"/>
    <m/>
    <s v="23.I.MATFON"/>
    <s v="Immobilizzazioni Materiali"/>
    <x v="1"/>
  </r>
  <r>
    <x v="0"/>
    <x v="10"/>
    <x v="160"/>
    <x v="160"/>
    <n v="-917.25"/>
    <s v="Export_CoGe"/>
    <x v="1"/>
    <s v="23.I.MATFON"/>
    <x v="20"/>
    <s v="MAT"/>
    <m/>
    <s v="23.I.MATFON"/>
    <s v="Immobilizzazioni Materiali"/>
    <x v="1"/>
  </r>
  <r>
    <x v="0"/>
    <x v="10"/>
    <x v="161"/>
    <x v="161"/>
    <n v="-40340.58"/>
    <s v="Export_CoGe"/>
    <x v="1"/>
    <s v="23.I.MATFON"/>
    <x v="20"/>
    <s v="MAT"/>
    <m/>
    <s v="23.I.MATFON"/>
    <s v="Immobilizzazioni Materiali"/>
    <x v="1"/>
  </r>
  <r>
    <x v="0"/>
    <x v="10"/>
    <x v="162"/>
    <x v="162"/>
    <n v="-14767.59"/>
    <s v="Export_CoGe"/>
    <x v="1"/>
    <s v="23.I.MATFON"/>
    <x v="20"/>
    <s v="MAT"/>
    <m/>
    <s v="23.I.MATFON"/>
    <s v="Immobilizzazioni Materiali"/>
    <x v="1"/>
  </r>
  <r>
    <x v="0"/>
    <x v="10"/>
    <x v="163"/>
    <x v="163"/>
    <n v="-25739.86"/>
    <s v="Export_CoGe"/>
    <x v="1"/>
    <s v="23.I.MATFON"/>
    <x v="20"/>
    <s v="MAT"/>
    <m/>
    <s v="23.I.MATFON"/>
    <s v="Immobilizzazioni Materiali"/>
    <x v="1"/>
  </r>
  <r>
    <x v="0"/>
    <x v="10"/>
    <x v="164"/>
    <x v="164"/>
    <n v="-6081.13"/>
    <s v="Export_CoGe"/>
    <x v="1"/>
    <s v="23.I.MATFON"/>
    <x v="20"/>
    <s v="MAT"/>
    <m/>
    <s v="23.I.MATFON"/>
    <s v="Immobilizzazioni Materiali"/>
    <x v="1"/>
  </r>
  <r>
    <x v="0"/>
    <x v="10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10"/>
    <x v="166"/>
    <x v="166"/>
    <n v="-30000"/>
    <s v="Export_CoGe"/>
    <x v="1"/>
    <s v="23.I.IMMFON"/>
    <x v="21"/>
    <s v="IMM"/>
    <m/>
    <s v="23.I.IMMFON"/>
    <s v="Immobilizzazioni Immateriali"/>
    <x v="1"/>
  </r>
  <r>
    <x v="0"/>
    <x v="10"/>
    <x v="167"/>
    <x v="167"/>
    <n v="-2743"/>
    <s v="Export_CoGe"/>
    <x v="1"/>
    <s v="23.I.IMMFON"/>
    <x v="21"/>
    <s v="IMM"/>
    <m/>
    <s v="23.I.IMMFON"/>
    <s v="Immobilizzazioni Immateriali"/>
    <x v="1"/>
  </r>
  <r>
    <x v="0"/>
    <x v="10"/>
    <x v="168"/>
    <x v="168"/>
    <n v="-97540.050000000017"/>
    <s v="Export_CoGe"/>
    <x v="1"/>
    <s v="23.I.IMMFON"/>
    <x v="21"/>
    <s v="IMM"/>
    <m/>
    <s v="23.I.IMMFON"/>
    <s v="Immobilizzazioni Immateriali"/>
    <x v="1"/>
  </r>
  <r>
    <x v="0"/>
    <x v="10"/>
    <x v="169"/>
    <x v="169"/>
    <n v="-34985"/>
    <s v="Export_CoGe"/>
    <x v="1"/>
    <s v="23.I.IMMFON"/>
    <x v="21"/>
    <s v="IMM"/>
    <m/>
    <s v="23.I.IMMFON"/>
    <s v="Immobilizzazioni Immateriali"/>
    <x v="1"/>
  </r>
  <r>
    <x v="0"/>
    <x v="10"/>
    <x v="170"/>
    <x v="170"/>
    <n v="-2450900"/>
    <s v="Export_CoGe"/>
    <x v="1"/>
    <s v="33.PROV"/>
    <x v="22"/>
    <s v="PROV"/>
    <m/>
    <s v="33.PROV"/>
    <s v="Altri Fondi "/>
    <x v="1"/>
  </r>
  <r>
    <x v="0"/>
    <x v="10"/>
    <x v="331"/>
    <x v="330"/>
    <n v="-56800.83"/>
    <s v="Export_CoGe"/>
    <x v="1"/>
    <s v="33.PROV"/>
    <x v="22"/>
    <s v="PROV"/>
    <m/>
    <s v="33.PROV"/>
    <s v="Altri Fondi "/>
    <x v="1"/>
  </r>
  <r>
    <x v="0"/>
    <x v="10"/>
    <x v="332"/>
    <x v="331"/>
    <n v="-27000"/>
    <s v="Export_CoGe"/>
    <x v="1"/>
    <s v="33.PROV"/>
    <x v="22"/>
    <s v="PROV"/>
    <m/>
    <s v="33.PROV"/>
    <s v="Altri Fondi "/>
    <x v="1"/>
  </r>
  <r>
    <x v="0"/>
    <x v="10"/>
    <x v="333"/>
    <x v="332"/>
    <n v="-630595"/>
    <s v="Export_CoGe"/>
    <x v="1"/>
    <s v="26.MAG"/>
    <x v="9"/>
    <s v="MAG"/>
    <m/>
    <s v="26.MAG"/>
    <s v="Rimanenze"/>
    <x v="1"/>
  </r>
  <r>
    <x v="0"/>
    <x v="10"/>
    <x v="334"/>
    <x v="333"/>
    <n v="-49227.9"/>
    <s v="Export_CoGe"/>
    <x v="1"/>
    <s v="33.PROV"/>
    <x v="22"/>
    <s v="PROV"/>
    <m/>
    <s v="33.PROV"/>
    <s v="Altri Fondi "/>
    <x v="1"/>
  </r>
  <r>
    <x v="0"/>
    <x v="10"/>
    <x v="172"/>
    <x v="172"/>
    <n v="-134021.35"/>
    <s v="Export_CoGe"/>
    <x v="1"/>
    <s v="38.TFR"/>
    <x v="23"/>
    <s v="TFR"/>
    <m/>
    <s v="38.TFR"/>
    <s v="Fondo TFR"/>
    <x v="1"/>
  </r>
  <r>
    <x v="0"/>
    <x v="10"/>
    <x v="173"/>
    <x v="173"/>
    <n v="-293336.02"/>
    <s v="Export_CoGe"/>
    <x v="1"/>
    <s v="38.TFR"/>
    <x v="23"/>
    <s v="TFR"/>
    <m/>
    <s v="38.TFR"/>
    <s v="Fondo TFR"/>
    <x v="1"/>
  </r>
  <r>
    <x v="0"/>
    <x v="10"/>
    <x v="174"/>
    <x v="174"/>
    <n v="-42986.720000000008"/>
    <s v="Export_CoGe"/>
    <x v="1"/>
    <s v="38.TFR"/>
    <x v="23"/>
    <s v="TFR"/>
    <m/>
    <s v="38.TFR"/>
    <s v="Fondo TFR"/>
    <x v="1"/>
  </r>
  <r>
    <x v="0"/>
    <x v="10"/>
    <x v="175"/>
    <x v="175"/>
    <n v="-2737.0299999999943"/>
    <s v="Export_CoGe"/>
    <x v="1"/>
    <s v="38.TFR"/>
    <x v="23"/>
    <s v="TFR"/>
    <m/>
    <s v="38.TFR"/>
    <s v="Fondo TFR"/>
    <x v="1"/>
  </r>
  <r>
    <x v="0"/>
    <x v="10"/>
    <x v="177"/>
    <x v="177"/>
    <n v="-115236"/>
    <s v="Export_CoGe"/>
    <x v="1"/>
    <s v="27.CLI"/>
    <x v="10"/>
    <s v="CLI"/>
    <m/>
    <s v="27.CLI"/>
    <s v="Crediti Commerciali"/>
    <x v="1"/>
  </r>
  <r>
    <x v="0"/>
    <x v="10"/>
    <x v="383"/>
    <x v="382"/>
    <n v="-5"/>
    <s v="Export_CoGe"/>
    <x v="1"/>
    <s v="36.LIQ"/>
    <x v="15"/>
    <s v="BREVE "/>
    <m/>
    <s v="36.LIQ"/>
    <s v="Debiti a Breve (Liquidità)"/>
    <x v="1"/>
  </r>
  <r>
    <x v="0"/>
    <x v="10"/>
    <x v="181"/>
    <x v="181"/>
    <n v="-44805.390000000036"/>
    <s v="Export_CoGe"/>
    <x v="1"/>
    <s v="37.DFIN"/>
    <x v="25"/>
    <s v="LUNGO"/>
    <m/>
    <s v="37.DFIN"/>
    <s v="Debiti Finanziari (MLT)"/>
    <x v="1"/>
  </r>
  <r>
    <x v="0"/>
    <x v="10"/>
    <x v="183"/>
    <x v="183"/>
    <n v="-201770.86"/>
    <s v="Export_CoGe"/>
    <x v="1"/>
    <s v="37.DFIN"/>
    <x v="25"/>
    <s v="LUNGO"/>
    <m/>
    <s v="37.DFIN"/>
    <s v="Debiti Finanziari (MLT)"/>
    <x v="1"/>
  </r>
  <r>
    <x v="0"/>
    <x v="10"/>
    <x v="189"/>
    <x v="189"/>
    <n v="-671718.43"/>
    <s v="Export_CoGe"/>
    <x v="1"/>
    <s v="37.DFIN"/>
    <x v="25"/>
    <s v="LUNGO"/>
    <m/>
    <s v="37.DFIN"/>
    <s v="Debiti Finanziari (MLT)"/>
    <x v="1"/>
  </r>
  <r>
    <x v="0"/>
    <x v="10"/>
    <x v="193"/>
    <x v="193"/>
    <n v="-215224.61000000002"/>
    <s v="Export_CoGe"/>
    <x v="1"/>
    <s v="37.DFIN"/>
    <x v="25"/>
    <s v="LUNGO"/>
    <m/>
    <s v="37.DFIN"/>
    <s v="Debiti Finanziari (MLT)"/>
    <x v="1"/>
  </r>
  <r>
    <x v="0"/>
    <x v="10"/>
    <x v="195"/>
    <x v="195"/>
    <n v="-84002.52"/>
    <s v="Export_CoGe"/>
    <x v="1"/>
    <s v="37.DFIN"/>
    <x v="25"/>
    <s v="LUNGO"/>
    <m/>
    <s v="37.DFIN"/>
    <s v="Debiti Finanziari (MLT)"/>
    <x v="1"/>
  </r>
  <r>
    <x v="0"/>
    <x v="10"/>
    <x v="335"/>
    <x v="334"/>
    <n v="-110275.99"/>
    <s v="Export_CoGe"/>
    <x v="1"/>
    <s v="37.DFIN"/>
    <x v="25"/>
    <s v="LUNGO"/>
    <m/>
    <s v="37.DFIN"/>
    <s v="Debiti Finanziari (MLT)"/>
    <x v="1"/>
  </r>
  <r>
    <x v="0"/>
    <x v="10"/>
    <x v="336"/>
    <x v="335"/>
    <n v="-2270216.48"/>
    <s v="Export_CoGe"/>
    <x v="1"/>
    <s v="37.DFIN"/>
    <x v="25"/>
    <s v="LUNGO"/>
    <m/>
    <s v="37.DFIN"/>
    <s v="Debiti Finanziari (MLT)"/>
    <x v="1"/>
  </r>
  <r>
    <x v="0"/>
    <x v="10"/>
    <x v="205"/>
    <x v="205"/>
    <n v="-49999.880000000136"/>
    <s v="Export_CoGe"/>
    <x v="1"/>
    <s v="37.DFIN"/>
    <x v="25"/>
    <s v="LUNGO"/>
    <m/>
    <s v="37.DFIN"/>
    <s v="Debiti Finanziari (MLT)"/>
    <x v="1"/>
  </r>
  <r>
    <x v="0"/>
    <x v="10"/>
    <x v="337"/>
    <x v="336"/>
    <n v="-83550"/>
    <s v="Export_CoGe"/>
    <x v="1"/>
    <s v="37.DFIN"/>
    <x v="25"/>
    <s v="LUNGO"/>
    <m/>
    <s v="37.DFIN"/>
    <s v="Debiti Vs Altri MLT"/>
    <x v="1"/>
  </r>
  <r>
    <x v="0"/>
    <x v="10"/>
    <x v="210"/>
    <x v="210"/>
    <n v="-362882.24999999988"/>
    <s v="Export_CoGe"/>
    <x v="1"/>
    <s v="28.FOR"/>
    <x v="14"/>
    <s v="FOR"/>
    <m/>
    <s v="28.FOR"/>
    <s v="Debiti Commerciali"/>
    <x v="1"/>
  </r>
  <r>
    <x v="0"/>
    <x v="10"/>
    <x v="212"/>
    <x v="212"/>
    <n v="-226796.88"/>
    <s v="Export_CoGe"/>
    <x v="1"/>
    <s v="28.FOR"/>
    <x v="14"/>
    <s v="FOR"/>
    <m/>
    <s v="28.FOR"/>
    <s v="Debiti Commerciali"/>
    <x v="1"/>
  </r>
  <r>
    <x v="0"/>
    <x v="10"/>
    <x v="214"/>
    <x v="214"/>
    <n v="-3327.9999999999991"/>
    <s v="Export_CoGe"/>
    <x v="1"/>
    <s v="28.FOR"/>
    <x v="14"/>
    <s v="FOR"/>
    <m/>
    <s v="28.FOR"/>
    <s v="Debiti Commerciali"/>
    <x v="1"/>
  </r>
  <r>
    <x v="0"/>
    <x v="10"/>
    <x v="220"/>
    <x v="220"/>
    <n v="-184713.59999999995"/>
    <s v="Export_CoGe"/>
    <x v="1"/>
    <s v="55.DIP"/>
    <x v="31"/>
    <s v="AD"/>
    <m/>
    <s v="55.DIP"/>
    <s v="Altri Debiti"/>
    <x v="1"/>
  </r>
  <r>
    <x v="0"/>
    <x v="10"/>
    <x v="224"/>
    <x v="224"/>
    <n v="-116152.98000000005"/>
    <s v="Export_CoGe"/>
    <x v="1"/>
    <s v="30.AD"/>
    <x v="13"/>
    <s v="AD"/>
    <m/>
    <s v="30.AD"/>
    <s v="Altri Debiti"/>
    <x v="1"/>
  </r>
  <r>
    <x v="0"/>
    <x v="10"/>
    <x v="384"/>
    <x v="383"/>
    <n v="-117338.35"/>
    <s v="Export_CoGe"/>
    <x v="1"/>
    <s v="30.AD"/>
    <x v="13"/>
    <s v="AD"/>
    <m/>
    <s v="30.AD"/>
    <s v="Altri Debiti"/>
    <x v="1"/>
  </r>
  <r>
    <x v="0"/>
    <x v="10"/>
    <x v="366"/>
    <x v="365"/>
    <n v="-300"/>
    <s v="Export_CoGe"/>
    <x v="1"/>
    <s v="30.AD"/>
    <x v="13"/>
    <s v="AD"/>
    <m/>
    <s v="30.AD"/>
    <s v="Altri Debiti"/>
    <x v="1"/>
  </r>
  <r>
    <x v="0"/>
    <x v="10"/>
    <x v="230"/>
    <x v="230"/>
    <n v="-1355.1400000000026"/>
    <s v="Export_CoGe"/>
    <x v="1"/>
    <s v="30.AD"/>
    <x v="13"/>
    <s v="AD"/>
    <m/>
    <s v="30.AD"/>
    <s v="Altri Debiti"/>
    <x v="1"/>
  </r>
  <r>
    <x v="0"/>
    <x v="10"/>
    <x v="232"/>
    <x v="232"/>
    <n v="-296.00000000009231"/>
    <s v="Export_CoGe"/>
    <x v="1"/>
    <s v="30.AD"/>
    <x v="13"/>
    <s v="AD"/>
    <m/>
    <s v="30.AD"/>
    <s v="Altri Debiti"/>
    <x v="1"/>
  </r>
  <r>
    <x v="0"/>
    <x v="10"/>
    <x v="234"/>
    <x v="234"/>
    <n v="-2427.0200000000013"/>
    <s v="Export_CoGe"/>
    <x v="1"/>
    <s v="30.AD"/>
    <x v="13"/>
    <s v="AD"/>
    <m/>
    <s v="30.AD"/>
    <s v="Altri Debiti"/>
    <x v="1"/>
  </r>
  <r>
    <x v="0"/>
    <x v="10"/>
    <x v="339"/>
    <x v="338"/>
    <n v="-14.000000000014552"/>
    <s v="Export_CoGe"/>
    <x v="1"/>
    <s v="30.AD"/>
    <x v="13"/>
    <s v="AD"/>
    <m/>
    <s v="30.AD"/>
    <s v="Altri Debiti"/>
    <x v="1"/>
  </r>
  <r>
    <x v="0"/>
    <x v="10"/>
    <x v="240"/>
    <x v="240"/>
    <n v="-68539.759999999995"/>
    <s v="Export_CoGe"/>
    <x v="1"/>
    <s v="30.AD"/>
    <x v="13"/>
    <s v="CLI"/>
    <m/>
    <s v="27.CLI"/>
    <s v="Altri Debiti"/>
    <x v="1"/>
  </r>
  <r>
    <x v="0"/>
    <x v="10"/>
    <x v="242"/>
    <x v="242"/>
    <n v="-67315.710000000006"/>
    <s v="Export_CoGe"/>
    <x v="1"/>
    <s v="30.AD"/>
    <x v="13"/>
    <s v="AD"/>
    <m/>
    <s v="30.AD"/>
    <s v="Altri Debiti"/>
    <x v="1"/>
  </r>
  <r>
    <x v="0"/>
    <x v="10"/>
    <x v="340"/>
    <x v="339"/>
    <n v="-56472.52"/>
    <s v="Export_CoGe"/>
    <x v="1"/>
    <s v="30.AD"/>
    <x v="13"/>
    <s v="AD"/>
    <m/>
    <s v="30.AD"/>
    <s v="Altri Debiti"/>
    <x v="1"/>
  </r>
  <r>
    <x v="0"/>
    <x v="10"/>
    <x v="352"/>
    <x v="351"/>
    <n v="-4146.4899999997906"/>
    <s v="Export_CoGe"/>
    <x v="1"/>
    <s v="31.PTN"/>
    <x v="12"/>
    <s v="PTN"/>
    <m/>
    <s v="50.IVA"/>
    <s v="Posizione Tributaria Netta"/>
    <x v="1"/>
  </r>
  <r>
    <x v="0"/>
    <x v="10"/>
    <x v="251"/>
    <x v="251"/>
    <n v="-41834.229999999967"/>
    <s v="Export_CoGe"/>
    <x v="1"/>
    <s v="31.PTN"/>
    <x v="12"/>
    <s v="PTN"/>
    <m/>
    <s v="30.AD"/>
    <s v="Posizione Tributaria Netta"/>
    <x v="1"/>
  </r>
  <r>
    <x v="0"/>
    <x v="10"/>
    <x v="253"/>
    <x v="253"/>
    <n v="-996.55000000000121"/>
    <s v="Export_CoGe"/>
    <x v="1"/>
    <s v="31.PTN"/>
    <x v="12"/>
    <s v="PTN"/>
    <m/>
    <s v="31.PTN"/>
    <s v="Posizione Tributaria Netta"/>
    <x v="1"/>
  </r>
  <r>
    <x v="0"/>
    <x v="10"/>
    <x v="341"/>
    <x v="340"/>
    <n v="-267.07"/>
    <s v="Export_CoGe"/>
    <x v="1"/>
    <s v="31.PTN"/>
    <x v="12"/>
    <s v="AD"/>
    <m/>
    <s v="30.AD"/>
    <s v="Posizione Tributaria Netta"/>
    <x v="1"/>
  </r>
  <r>
    <x v="0"/>
    <x v="10"/>
    <x v="256"/>
    <x v="256"/>
    <n v="-3904.2700000000345"/>
    <s v="Export_CoGe"/>
    <x v="1"/>
    <s v="31.PTN"/>
    <x v="12"/>
    <s v="PTN"/>
    <m/>
    <s v="31.PTN"/>
    <s v="Posizione Tributaria Netta"/>
    <x v="1"/>
  </r>
  <r>
    <x v="0"/>
    <x v="10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10"/>
    <x v="262"/>
    <x v="262"/>
    <n v="-44003.099999999991"/>
    <s v="Export_CoGe"/>
    <x v="1"/>
    <s v="30.AD"/>
    <x v="13"/>
    <s v="AD"/>
    <m/>
    <s v="30.AD"/>
    <s v="Debiti vs Ist. Previdenziali"/>
    <x v="1"/>
  </r>
  <r>
    <x v="0"/>
    <x v="10"/>
    <x v="264"/>
    <x v="264"/>
    <n v="-5230.2699999999995"/>
    <s v="Export_CoGe"/>
    <x v="1"/>
    <s v="30.AD"/>
    <x v="13"/>
    <s v="AD"/>
    <m/>
    <s v="30.AD"/>
    <s v="Debiti vs Ist. Previdenziali"/>
    <x v="1"/>
  </r>
  <r>
    <x v="0"/>
    <x v="10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10"/>
    <x v="343"/>
    <x v="342"/>
    <n v="-6.24"/>
    <s v="Export_CoGe"/>
    <x v="1"/>
    <s v="30.AD"/>
    <x v="13"/>
    <s v="AD"/>
    <m/>
    <s v="30.AD"/>
    <s v="Debiti vs Ist. Previdenziali"/>
    <x v="1"/>
  </r>
  <r>
    <x v="0"/>
    <x v="10"/>
    <x v="344"/>
    <x v="343"/>
    <n v="-336.31"/>
    <s v="Export_CoGe"/>
    <x v="1"/>
    <s v="30.AD"/>
    <x v="13"/>
    <s v="AD"/>
    <m/>
    <s v="30.AD"/>
    <s v="Debiti vs Ist. Previdenziali"/>
    <x v="1"/>
  </r>
  <r>
    <x v="0"/>
    <x v="10"/>
    <x v="269"/>
    <x v="269"/>
    <n v="-304.81"/>
    <s v="Export_CoGe"/>
    <x v="1"/>
    <s v="30.AD"/>
    <x v="13"/>
    <s v="AD"/>
    <m/>
    <s v="30.AD"/>
    <s v="Debiti vs Ist. Previdenziali"/>
    <x v="1"/>
  </r>
  <r>
    <x v="0"/>
    <x v="10"/>
    <x v="271"/>
    <x v="271"/>
    <n v="-1678.98"/>
    <s v="Export_CoGe"/>
    <x v="1"/>
    <s v="30.AD"/>
    <x v="13"/>
    <s v="AD"/>
    <m/>
    <s v="30.AD"/>
    <s v="Debiti vs Ist. Previdenziali"/>
    <x v="1"/>
  </r>
  <r>
    <x v="0"/>
    <x v="10"/>
    <x v="273"/>
    <x v="273"/>
    <n v="-326.08000000000004"/>
    <s v="Export_CoGe"/>
    <x v="1"/>
    <s v="30.AD"/>
    <x v="13"/>
    <s v="AD"/>
    <m/>
    <s v="30.AD"/>
    <s v="Debiti vs Ist. Previdenziali"/>
    <x v="1"/>
  </r>
  <r>
    <x v="0"/>
    <x v="10"/>
    <x v="275"/>
    <x v="275"/>
    <n v="-246.86000000000007"/>
    <s v="Export_CoGe"/>
    <x v="1"/>
    <s v="30.AD"/>
    <x v="13"/>
    <s v="AD"/>
    <m/>
    <s v="30.AD"/>
    <s v="Debiti vs Ist. Previdenziali"/>
    <x v="1"/>
  </r>
  <r>
    <x v="0"/>
    <x v="10"/>
    <x v="277"/>
    <x v="277"/>
    <n v="-1064.8399999999995"/>
    <s v="Export_CoGe"/>
    <x v="1"/>
    <s v="30.AD"/>
    <x v="13"/>
    <s v="AD"/>
    <m/>
    <s v="30.AD"/>
    <s v="Debiti vs Ist. Previdenziali"/>
    <x v="1"/>
  </r>
  <r>
    <x v="0"/>
    <x v="10"/>
    <x v="279"/>
    <x v="279"/>
    <n v="-286.09000000000015"/>
    <s v="Export_CoGe"/>
    <x v="1"/>
    <s v="30.AD"/>
    <x v="13"/>
    <s v="AD"/>
    <m/>
    <s v="30.AD"/>
    <s v="Debiti vs Ist. Previdenziali"/>
    <x v="1"/>
  </r>
  <r>
    <x v="0"/>
    <x v="10"/>
    <x v="280"/>
    <x v="280"/>
    <n v="-483.12"/>
    <s v="Export_CoGe"/>
    <x v="1"/>
    <s v="30.AD"/>
    <x v="13"/>
    <s v="AD"/>
    <m/>
    <s v="30.AD"/>
    <s v="Debiti vs Ist. Previdenziali"/>
    <x v="1"/>
  </r>
  <r>
    <x v="0"/>
    <x v="10"/>
    <x v="283"/>
    <x v="283"/>
    <n v="-206.19000000001927"/>
    <s v="Export_CoGe"/>
    <x v="1"/>
    <s v="30.AD"/>
    <x v="13"/>
    <s v="AD"/>
    <m/>
    <s v="30.AD"/>
    <s v="Debiti vs Ist. Previdenziali"/>
    <x v="1"/>
  </r>
  <r>
    <x v="0"/>
    <x v="10"/>
    <x v="345"/>
    <x v="344"/>
    <n v="-2227.9899999999998"/>
    <s v="Export_CoGe"/>
    <x v="1"/>
    <s v="30.AD"/>
    <x v="13"/>
    <s v="AD"/>
    <m/>
    <s v="30.AD"/>
    <s v="Debiti vs Ist. Previdenziali"/>
    <x v="1"/>
  </r>
  <r>
    <x v="0"/>
    <x v="10"/>
    <x v="285"/>
    <x v="285"/>
    <n v="-44728.23"/>
    <s v="Export_CoGe"/>
    <x v="1"/>
    <s v="30.AD"/>
    <x v="13"/>
    <s v="AC"/>
    <m/>
    <s v="60.PREV"/>
    <s v="Debiti vs Ist. Previdenziali"/>
    <x v="1"/>
  </r>
  <r>
    <x v="0"/>
    <x v="10"/>
    <x v="287"/>
    <x v="287"/>
    <n v="-226630"/>
    <s v="Export_CoGe"/>
    <x v="1"/>
    <s v="30.AD"/>
    <x v="13"/>
    <s v="AD"/>
    <m/>
    <s v="30.AD"/>
    <s v="Ratei/Risconti Passivi"/>
    <x v="1"/>
  </r>
  <r>
    <x v="0"/>
    <x v="11"/>
    <x v="268"/>
    <x v="268"/>
    <n v="-225491.22999999998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1"/>
    <x v="270"/>
    <x v="270"/>
    <n v="-464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1"/>
    <x v="380"/>
    <x v="379"/>
    <n v="-3176.24"/>
    <s v="Export_CoGe"/>
    <x v="0"/>
    <s v="ONSTR"/>
    <x v="30"/>
    <s v="EXT"/>
    <m/>
    <s v="A.5)"/>
    <s v="5) altri ricavi e proventi, con separata indicazione dei contributi in conto esercizio"/>
    <x v="8"/>
  </r>
  <r>
    <x v="0"/>
    <x v="11"/>
    <x v="374"/>
    <x v="373"/>
    <n v="-24128.61"/>
    <s v="Export_CoGe"/>
    <x v="0"/>
    <s v="ONSTR"/>
    <x v="30"/>
    <s v="EXT"/>
    <m/>
    <s v="B.14)"/>
    <s v="14) oneri diversi di gestione"/>
    <x v="2"/>
  </r>
  <r>
    <x v="0"/>
    <x v="11"/>
    <x v="0"/>
    <x v="0"/>
    <n v="495247.18"/>
    <s v="Export_CoGe"/>
    <x v="0"/>
    <s v="ACQDI"/>
    <x v="0"/>
    <s v="ACQ"/>
    <m/>
    <s v="B.6)"/>
    <s v="6) per materie prime, suddidiarie, di consumo e di merci"/>
    <x v="0"/>
  </r>
  <r>
    <x v="0"/>
    <x v="11"/>
    <x v="1"/>
    <x v="1"/>
    <n v="97996.17"/>
    <s v="Export_CoGe"/>
    <x v="0"/>
    <s v="ACQDI"/>
    <x v="0"/>
    <s v="ACQ"/>
    <m/>
    <s v="B.6)"/>
    <s v="6) per materie prime, suddidiarie, di consumo e di merci"/>
    <x v="0"/>
  </r>
  <r>
    <x v="0"/>
    <x v="11"/>
    <x v="3"/>
    <x v="3"/>
    <n v="61881.34"/>
    <s v="Export_CoGe"/>
    <x v="0"/>
    <s v="ACQDI"/>
    <x v="0"/>
    <s v="ACQ"/>
    <m/>
    <s v="B.6)"/>
    <s v="6) per materie prime, suddidiarie, di consumo e di merci"/>
    <x v="0"/>
  </r>
  <r>
    <x v="0"/>
    <x v="11"/>
    <x v="5"/>
    <x v="5"/>
    <n v="4461"/>
    <s v="Export_CoGe"/>
    <x v="0"/>
    <s v="ACQIN"/>
    <x v="2"/>
    <s v="PRD"/>
    <m/>
    <s v="B.6)"/>
    <s v="6) per materie prime, suddidiarie, di consumo e di merci"/>
    <x v="2"/>
  </r>
  <r>
    <x v="0"/>
    <x v="11"/>
    <x v="7"/>
    <x v="7"/>
    <n v="40536.790000000008"/>
    <s v="Export_CoGe"/>
    <x v="0"/>
    <s v="ACQDI"/>
    <x v="0"/>
    <s v="ACQ"/>
    <m/>
    <s v="B.6)"/>
    <s v="6) per materie prime, suddidiarie, di consumo e di merci"/>
    <x v="3"/>
  </r>
  <r>
    <x v="0"/>
    <x v="11"/>
    <x v="9"/>
    <x v="9"/>
    <n v="5553.670000000001"/>
    <s v="Export_CoGe"/>
    <x v="0"/>
    <s v="ACQIN"/>
    <x v="2"/>
    <s v="PRD"/>
    <m/>
    <s v="B.6)"/>
    <s v="6) per materie prime, suddidiarie, di consumo e di merci"/>
    <x v="2"/>
  </r>
  <r>
    <x v="0"/>
    <x v="11"/>
    <x v="11"/>
    <x v="11"/>
    <n v="8355.5400000000009"/>
    <s v="Export_CoGe"/>
    <x v="0"/>
    <s v="ACQIN"/>
    <x v="2"/>
    <s v="PRD"/>
    <m/>
    <s v="B.6)"/>
    <s v="6) per materie prime, suddidiarie, di consumo e di merci"/>
    <x v="2"/>
  </r>
  <r>
    <x v="0"/>
    <x v="11"/>
    <x v="13"/>
    <x v="13"/>
    <n v="3673.1899999999996"/>
    <s v="Export_CoGe"/>
    <x v="0"/>
    <s v="COSGS"/>
    <x v="4"/>
    <s v="COSTI"/>
    <m/>
    <s v="B.6)"/>
    <s v="6) per materie prime, suddidiarie, di consumo e di merci"/>
    <x v="4"/>
  </r>
  <r>
    <x v="0"/>
    <x v="11"/>
    <x v="17"/>
    <x v="17"/>
    <n v="15627.81"/>
    <s v="Export_CoGe"/>
    <x v="0"/>
    <s v="COSGS"/>
    <x v="4"/>
    <s v="COSTI"/>
    <m/>
    <s v="B.6)"/>
    <s v="6) per materie prime, suddidiarie, di consumo e di merci"/>
    <x v="2"/>
  </r>
  <r>
    <x v="0"/>
    <x v="11"/>
    <x v="289"/>
    <x v="289"/>
    <n v="85971"/>
    <s v="Export_CoGe"/>
    <x v="0"/>
    <s v="ACQDI"/>
    <x v="0"/>
    <s v="ACQ"/>
    <m/>
    <s v="B.6)"/>
    <s v="6) per materie prime, suddidiarie, di consumo e di merci"/>
    <x v="0"/>
  </r>
  <r>
    <x v="0"/>
    <x v="11"/>
    <x v="290"/>
    <x v="290"/>
    <n v="212823.59000000003"/>
    <s v="Export_CoGe"/>
    <x v="0"/>
    <s v="ACQDI"/>
    <x v="0"/>
    <s v="ACQ"/>
    <m/>
    <s v="B.6)"/>
    <s v="6) per materie prime, suddidiarie, di consumo e di merci"/>
    <x v="2"/>
  </r>
  <r>
    <x v="0"/>
    <x v="11"/>
    <x v="29"/>
    <x v="29"/>
    <n v="210974.97999999998"/>
    <s v="Export_CoGe"/>
    <x v="0"/>
    <s v="SERDI"/>
    <x v="5"/>
    <s v="LAV"/>
    <m/>
    <s v="B.7)"/>
    <s v="7) per servizi"/>
    <x v="0"/>
  </r>
  <r>
    <x v="0"/>
    <x v="11"/>
    <x v="31"/>
    <x v="31"/>
    <n v="4023.96"/>
    <s v="Export_CoGe"/>
    <x v="0"/>
    <s v="SERIN"/>
    <x v="6"/>
    <s v="PRD"/>
    <m/>
    <s v="B.7)"/>
    <s v="7) per servizi"/>
    <x v="0"/>
  </r>
  <r>
    <x v="0"/>
    <x v="11"/>
    <x v="32"/>
    <x v="32"/>
    <n v="54111.98"/>
    <s v="Export_CoGe"/>
    <x v="0"/>
    <s v="SERDI"/>
    <x v="5"/>
    <s v="LAV"/>
    <m/>
    <s v="B.7)"/>
    <s v="7) per servizi"/>
    <x v="0"/>
  </r>
  <r>
    <x v="0"/>
    <x v="11"/>
    <x v="35"/>
    <x v="35"/>
    <n v="273.07"/>
    <s v="Export_CoGe"/>
    <x v="0"/>
    <s v="SERIN"/>
    <x v="6"/>
    <s v="PRD"/>
    <m/>
    <s v="B.7)"/>
    <s v="7) per servizi"/>
    <x v="5"/>
  </r>
  <r>
    <x v="0"/>
    <x v="11"/>
    <x v="39"/>
    <x v="39"/>
    <n v="73656.599999999991"/>
    <s v="Export_CoGe"/>
    <x v="0"/>
    <s v="SERDI"/>
    <x v="5"/>
    <s v="LAV"/>
    <m/>
    <s v="B.7)"/>
    <s v="7) per servizi"/>
    <x v="0"/>
  </r>
  <r>
    <x v="0"/>
    <x v="11"/>
    <x v="41"/>
    <x v="41"/>
    <n v="351995.80000000005"/>
    <s v="Export_CoGe"/>
    <x v="0"/>
    <s v="SERDI"/>
    <x v="5"/>
    <s v="LAV"/>
    <m/>
    <s v="B.7)"/>
    <s v="7) per servizi"/>
    <x v="0"/>
  </r>
  <r>
    <x v="0"/>
    <x v="11"/>
    <x v="386"/>
    <x v="385"/>
    <n v="36960"/>
    <s v="Export_CoGe"/>
    <x v="0"/>
    <s v="SERDI"/>
    <x v="5"/>
    <s v="LAV"/>
    <m/>
    <s v="B.7)"/>
    <s v="7) per servizi"/>
    <x v="0"/>
  </r>
  <r>
    <x v="0"/>
    <x v="11"/>
    <x v="43"/>
    <x v="43"/>
    <n v="69382.05"/>
    <s v="Export_CoGe"/>
    <x v="0"/>
    <s v="SERST"/>
    <x v="8"/>
    <s v="COSTI"/>
    <m/>
    <s v="B.7)"/>
    <s v="7) per servizi"/>
    <x v="2"/>
  </r>
  <r>
    <x v="0"/>
    <x v="11"/>
    <x v="44"/>
    <x v="44"/>
    <n v="8678.0300000000007"/>
    <s v="Export_CoGe"/>
    <x v="0"/>
    <s v="SERST"/>
    <x v="8"/>
    <s v="COSTI"/>
    <m/>
    <s v="B.7)"/>
    <s v="7) per servizi"/>
    <x v="2"/>
  </r>
  <r>
    <x v="0"/>
    <x v="11"/>
    <x v="46"/>
    <x v="46"/>
    <n v="1898.07"/>
    <s v="Export_CoGe"/>
    <x v="0"/>
    <s v="SERST"/>
    <x v="8"/>
    <s v="COSTI"/>
    <m/>
    <s v="B.7)"/>
    <s v="7) per servizi"/>
    <x v="2"/>
  </r>
  <r>
    <x v="0"/>
    <x v="11"/>
    <x v="50"/>
    <x v="50"/>
    <n v="5750.2399999999989"/>
    <s v="Export_CoGe"/>
    <x v="0"/>
    <s v="SERST"/>
    <x v="8"/>
    <s v="COSTI"/>
    <m/>
    <s v="B.7)"/>
    <s v="7) per servizi"/>
    <x v="2"/>
  </r>
  <r>
    <x v="0"/>
    <x v="11"/>
    <x v="52"/>
    <x v="52"/>
    <n v="4524.1900000000005"/>
    <s v="Export_CoGe"/>
    <x v="0"/>
    <s v="SERST"/>
    <x v="8"/>
    <s v="COSTI"/>
    <m/>
    <s v="B.7)"/>
    <s v="7) per servizi"/>
    <x v="2"/>
  </r>
  <r>
    <x v="0"/>
    <x v="11"/>
    <x v="54"/>
    <x v="54"/>
    <n v="7114.79"/>
    <s v="Export_CoGe"/>
    <x v="0"/>
    <s v="SERST"/>
    <x v="8"/>
    <s v="COSTI"/>
    <m/>
    <s v="B.7)"/>
    <s v="7) per servizi"/>
    <x v="2"/>
  </r>
  <r>
    <x v="0"/>
    <x v="11"/>
    <x v="56"/>
    <x v="56"/>
    <n v="61456"/>
    <s v="Export_CoGe"/>
    <x v="0"/>
    <s v="SERST"/>
    <x v="8"/>
    <s v="COSTI"/>
    <m/>
    <s v="B.7)"/>
    <s v="7) per servizi"/>
    <x v="4"/>
  </r>
  <r>
    <x v="0"/>
    <x v="11"/>
    <x v="58"/>
    <x v="58"/>
    <n v="29428.400000000001"/>
    <s v="Export_CoGe"/>
    <x v="0"/>
    <s v="SERST"/>
    <x v="8"/>
    <s v="COSTI"/>
    <m/>
    <s v="B.7)"/>
    <s v="7) per servizi"/>
    <x v="2"/>
  </r>
  <r>
    <x v="0"/>
    <x v="11"/>
    <x v="60"/>
    <x v="60"/>
    <n v="9704.68"/>
    <s v="Export_CoGe"/>
    <x v="0"/>
    <s v="SERIN"/>
    <x v="6"/>
    <s v="PRD"/>
    <m/>
    <s v="B.7)"/>
    <s v="7) per servizi"/>
    <x v="0"/>
  </r>
  <r>
    <x v="0"/>
    <x v="11"/>
    <x v="62"/>
    <x v="62"/>
    <n v="49963.88"/>
    <s v="Export_CoGe"/>
    <x v="0"/>
    <s v="SERST"/>
    <x v="8"/>
    <s v="COSTI"/>
    <m/>
    <s v="B.7)"/>
    <s v="7) per servizi"/>
    <x v="2"/>
  </r>
  <r>
    <x v="0"/>
    <x v="11"/>
    <x v="63"/>
    <x v="63"/>
    <n v="2732"/>
    <s v="Export_CoGe"/>
    <x v="0"/>
    <s v="SERST"/>
    <x v="8"/>
    <s v="COSTI"/>
    <m/>
    <s v="B.7)"/>
    <s v="7) per servizi"/>
    <x v="2"/>
  </r>
  <r>
    <x v="0"/>
    <x v="11"/>
    <x v="65"/>
    <x v="65"/>
    <n v="250"/>
    <s v="Export_CoGe"/>
    <x v="0"/>
    <s v="SERST"/>
    <x v="8"/>
    <s v="COSTI"/>
    <m/>
    <s v="B.7)"/>
    <s v="7) per servizi"/>
    <x v="2"/>
  </r>
  <r>
    <x v="0"/>
    <x v="11"/>
    <x v="66"/>
    <x v="66"/>
    <n v="16024.5"/>
    <s v="Export_CoGe"/>
    <x v="0"/>
    <s v="SERST"/>
    <x v="8"/>
    <s v="COSTI"/>
    <m/>
    <s v="B.7)"/>
    <s v="7) per servizi"/>
    <x v="2"/>
  </r>
  <r>
    <x v="0"/>
    <x v="11"/>
    <x v="291"/>
    <x v="291"/>
    <n v="35700"/>
    <s v="Export_CoGe"/>
    <x v="0"/>
    <s v="SERST"/>
    <x v="8"/>
    <s v="COSTI"/>
    <m/>
    <s v="B.7)"/>
    <s v="7) per servizi"/>
    <x v="6"/>
  </r>
  <r>
    <x v="0"/>
    <x v="11"/>
    <x v="292"/>
    <x v="292"/>
    <n v="56333.120000000003"/>
    <s v="Export_CoGe"/>
    <x v="0"/>
    <s v="SERIN"/>
    <x v="6"/>
    <s v="PRD"/>
    <m/>
    <s v="B.7)"/>
    <s v="7) per servizi"/>
    <x v="0"/>
  </r>
  <r>
    <x v="0"/>
    <x v="11"/>
    <x v="293"/>
    <x v="293"/>
    <n v="54013.500000000007"/>
    <s v="Export_CoGe"/>
    <x v="0"/>
    <s v="SERST"/>
    <x v="8"/>
    <s v="COSTI"/>
    <m/>
    <s v="B.7)"/>
    <s v="7) per servizi"/>
    <x v="2"/>
  </r>
  <r>
    <x v="0"/>
    <x v="11"/>
    <x v="295"/>
    <x v="295"/>
    <n v="3500"/>
    <s v="Export_CoGe"/>
    <x v="0"/>
    <s v="SERST"/>
    <x v="8"/>
    <s v="COSTI"/>
    <m/>
    <s v="B.7)"/>
    <s v="7) per servizi"/>
    <x v="2"/>
  </r>
  <r>
    <x v="0"/>
    <x v="11"/>
    <x v="346"/>
    <x v="345"/>
    <n v="27937.019999999997"/>
    <s v="Export_CoGe"/>
    <x v="0"/>
    <s v="ONSTR"/>
    <x v="30"/>
    <s v="EXT"/>
    <m/>
    <s v="B.14)"/>
    <s v="14) oneri diversi di gestione"/>
    <x v="2"/>
  </r>
  <r>
    <x v="0"/>
    <x v="11"/>
    <x v="367"/>
    <x v="366"/>
    <n v="5724.45"/>
    <s v="Export_CoGe"/>
    <x v="0"/>
    <s v="SERST"/>
    <x v="8"/>
    <s v="COSTI"/>
    <m/>
    <s v="B.7)"/>
    <s v="7) per servizi"/>
    <x v="2"/>
  </r>
  <r>
    <x v="0"/>
    <x v="11"/>
    <x v="298"/>
    <x v="298"/>
    <n v="28100"/>
    <s v="Export_CoGe"/>
    <x v="0"/>
    <s v="COSGS"/>
    <x v="4"/>
    <s v="COSTI"/>
    <m/>
    <s v="B.7)"/>
    <s v="7) per servizi"/>
    <x v="2"/>
  </r>
  <r>
    <x v="0"/>
    <x v="11"/>
    <x v="375"/>
    <x v="374"/>
    <n v="8320"/>
    <s v="Export_CoGe"/>
    <x v="0"/>
    <s v="SERIN"/>
    <x v="6"/>
    <s v="PRD"/>
    <m/>
    <s v="B.7)"/>
    <s v="7) per servizi"/>
    <x v="2"/>
  </r>
  <r>
    <x v="0"/>
    <x v="11"/>
    <x v="368"/>
    <x v="367"/>
    <n v="2000"/>
    <s v="Export_CoGe"/>
    <x v="0"/>
    <s v="COSGS"/>
    <x v="4"/>
    <s v="COSTI"/>
    <m/>
    <s v="B.7)"/>
    <s v="7) per servizi"/>
    <x v="2"/>
  </r>
  <r>
    <x v="0"/>
    <x v="11"/>
    <x v="69"/>
    <x v="69"/>
    <n v="30918.65"/>
    <s v="Export_CoGe"/>
    <x v="0"/>
    <s v="COSGS"/>
    <x v="4"/>
    <s v="COSTI"/>
    <m/>
    <s v="B.7)"/>
    <s v="7) per servizi"/>
    <x v="2"/>
  </r>
  <r>
    <x v="0"/>
    <x v="11"/>
    <x v="71"/>
    <x v="71"/>
    <n v="1414.1000000000001"/>
    <s v="Export_CoGe"/>
    <x v="0"/>
    <s v="SERIN"/>
    <x v="6"/>
    <s v="PRD"/>
    <m/>
    <s v="B.7)"/>
    <s v="7) per servizi"/>
    <x v="3"/>
  </r>
  <r>
    <x v="0"/>
    <x v="11"/>
    <x v="73"/>
    <x v="73"/>
    <n v="916.69"/>
    <s v="Export_CoGe"/>
    <x v="0"/>
    <s v="COSGS"/>
    <x v="4"/>
    <s v="COSTI"/>
    <m/>
    <s v="B.7)"/>
    <s v="7) per servizi"/>
    <x v="2"/>
  </r>
  <r>
    <x v="0"/>
    <x v="11"/>
    <x v="75"/>
    <x v="75"/>
    <n v="209.37"/>
    <s v="Export_CoGe"/>
    <x v="0"/>
    <s v="COSGS"/>
    <x v="4"/>
    <s v="COSTI"/>
    <m/>
    <s v="B.7)"/>
    <s v="7) per servizi"/>
    <x v="2"/>
  </r>
  <r>
    <x v="0"/>
    <x v="11"/>
    <x v="76"/>
    <x v="76"/>
    <n v="4833.6899999999996"/>
    <s v="Export_CoGe"/>
    <x v="0"/>
    <s v="COSGS"/>
    <x v="4"/>
    <s v="COSTI"/>
    <m/>
    <s v="B.7)"/>
    <s v="7) per servizi"/>
    <x v="2"/>
  </r>
  <r>
    <x v="0"/>
    <x v="11"/>
    <x v="77"/>
    <x v="77"/>
    <n v="7402.9"/>
    <s v="Export_CoGe"/>
    <x v="0"/>
    <s v="SERST"/>
    <x v="8"/>
    <s v="COSTI"/>
    <m/>
    <s v="B.7)"/>
    <s v="7) per servizi"/>
    <x v="2"/>
  </r>
  <r>
    <x v="0"/>
    <x v="11"/>
    <x v="79"/>
    <x v="79"/>
    <n v="7653.4700000000012"/>
    <s v="Export_CoGe"/>
    <x v="0"/>
    <s v="SERIN"/>
    <x v="6"/>
    <s v="PRD"/>
    <m/>
    <s v="B.7)"/>
    <s v="7) per servizi"/>
    <x v="0"/>
  </r>
  <r>
    <x v="0"/>
    <x v="11"/>
    <x v="83"/>
    <x v="83"/>
    <n v="1700.82"/>
    <s v="Export_CoGe"/>
    <x v="0"/>
    <s v="SERST"/>
    <x v="8"/>
    <s v="COSTI"/>
    <m/>
    <s v="B.7)"/>
    <s v="7) per servizi"/>
    <x v="2"/>
  </r>
  <r>
    <x v="0"/>
    <x v="11"/>
    <x v="85"/>
    <x v="85"/>
    <n v="15214.5"/>
    <s v="Export_CoGe"/>
    <x v="0"/>
    <s v="SERIN"/>
    <x v="6"/>
    <s v="PRD"/>
    <m/>
    <s v="B.7)"/>
    <s v="7) per servizi"/>
    <x v="2"/>
  </r>
  <r>
    <x v="0"/>
    <x v="11"/>
    <x v="87"/>
    <x v="87"/>
    <n v="4395.63"/>
    <s v="Export_CoGe"/>
    <x v="0"/>
    <s v="SERST"/>
    <x v="8"/>
    <s v="COSTI"/>
    <m/>
    <s v="B.7)"/>
    <s v="7) per servizi"/>
    <x v="2"/>
  </r>
  <r>
    <x v="0"/>
    <x v="11"/>
    <x v="89"/>
    <x v="89"/>
    <n v="39071.870000000003"/>
    <s v="Export_CoGe"/>
    <x v="0"/>
    <s v="SERST"/>
    <x v="8"/>
    <s v="COSTI"/>
    <m/>
    <s v="B.7)"/>
    <s v="7) per servizi"/>
    <x v="2"/>
  </r>
  <r>
    <x v="0"/>
    <x v="11"/>
    <x v="91"/>
    <x v="91"/>
    <n v="5383.62"/>
    <s v="Export_CoGe"/>
    <x v="0"/>
    <s v="SERST"/>
    <x v="8"/>
    <s v="COSTI"/>
    <m/>
    <s v="B.7)"/>
    <s v="7) per servizi"/>
    <x v="5"/>
  </r>
  <r>
    <x v="0"/>
    <x v="11"/>
    <x v="93"/>
    <x v="93"/>
    <n v="311.60000000000002"/>
    <s v="Export_CoGe"/>
    <x v="0"/>
    <s v="COSGS"/>
    <x v="4"/>
    <s v="COSTI"/>
    <m/>
    <s v="B.7)"/>
    <s v="7) per servizi"/>
    <x v="2"/>
  </r>
  <r>
    <x v="0"/>
    <x v="11"/>
    <x v="97"/>
    <x v="97"/>
    <n v="4188.7700000000004"/>
    <s v="Export_CoGe"/>
    <x v="0"/>
    <s v="SERST"/>
    <x v="8"/>
    <s v="COSTI"/>
    <m/>
    <s v="B.7)"/>
    <s v="7) per servizi"/>
    <x v="6"/>
  </r>
  <r>
    <x v="0"/>
    <x v="11"/>
    <x v="99"/>
    <x v="99"/>
    <n v="5421.8600000000006"/>
    <s v="Export_CoGe"/>
    <x v="0"/>
    <s v="SERST"/>
    <x v="8"/>
    <s v="COSTI"/>
    <m/>
    <s v="B.7)"/>
    <s v="7) per servizi"/>
    <x v="6"/>
  </r>
  <r>
    <x v="0"/>
    <x v="11"/>
    <x v="100"/>
    <x v="100"/>
    <n v="18186.509999999998"/>
    <s v="Export_CoGe"/>
    <x v="0"/>
    <s v="COSGS"/>
    <x v="4"/>
    <s v="COSTI"/>
    <m/>
    <s v="B.7)"/>
    <s v="7) per servizi"/>
    <x v="2"/>
  </r>
  <r>
    <x v="0"/>
    <x v="11"/>
    <x v="102"/>
    <x v="102"/>
    <n v="8048"/>
    <s v="Export_CoGe"/>
    <x v="0"/>
    <s v="SERST"/>
    <x v="8"/>
    <s v="COSTI"/>
    <m/>
    <s v="B.7)"/>
    <s v="7) per servizi"/>
    <x v="6"/>
  </r>
  <r>
    <x v="0"/>
    <x v="11"/>
    <x v="103"/>
    <x v="103"/>
    <n v="8720.07"/>
    <s v="Export_CoGe"/>
    <x v="0"/>
    <s v="COSGS"/>
    <x v="4"/>
    <s v="COSTI"/>
    <m/>
    <s v="B.7)"/>
    <s v="7) per servizi"/>
    <x v="2"/>
  </r>
  <r>
    <x v="0"/>
    <x v="11"/>
    <x v="104"/>
    <x v="104"/>
    <n v="5658.5800000000008"/>
    <s v="Export_CoGe"/>
    <x v="0"/>
    <s v="COSGS"/>
    <x v="4"/>
    <s v="COSTI"/>
    <m/>
    <s v="B.7)"/>
    <s v="7) per servizi"/>
    <x v="5"/>
  </r>
  <r>
    <x v="0"/>
    <x v="11"/>
    <x v="106"/>
    <x v="106"/>
    <n v="2016.15"/>
    <s v="Export_CoGe"/>
    <x v="0"/>
    <s v="COSGS"/>
    <x v="4"/>
    <s v="COSTI"/>
    <m/>
    <s v="B.7)"/>
    <s v="7) per servizi"/>
    <x v="5"/>
  </r>
  <r>
    <x v="0"/>
    <x v="11"/>
    <x v="108"/>
    <x v="108"/>
    <n v="8771.41"/>
    <s v="Export_CoGe"/>
    <x v="0"/>
    <s v="COSGS"/>
    <x v="4"/>
    <s v="COSTI"/>
    <m/>
    <s v="B.7)"/>
    <s v="7) per servizi"/>
    <x v="5"/>
  </r>
  <r>
    <x v="0"/>
    <x v="11"/>
    <x v="110"/>
    <x v="110"/>
    <n v="13299.619999999999"/>
    <s v="Export_CoGe"/>
    <x v="0"/>
    <s v="COSGS"/>
    <x v="4"/>
    <s v="COSTI"/>
    <m/>
    <s v="B.7)"/>
    <s v="7) per servizi"/>
    <x v="5"/>
  </r>
  <r>
    <x v="0"/>
    <x v="11"/>
    <x v="111"/>
    <x v="111"/>
    <n v="750"/>
    <s v="Export_CoGe"/>
    <x v="0"/>
    <s v="COSGS"/>
    <x v="4"/>
    <s v="COSTI"/>
    <m/>
    <s v="B.7)"/>
    <s v="7) per servizi"/>
    <x v="2"/>
  </r>
  <r>
    <x v="0"/>
    <x v="11"/>
    <x v="112"/>
    <x v="112"/>
    <n v="1670"/>
    <s v="Export_CoGe"/>
    <x v="0"/>
    <s v="SERST"/>
    <x v="8"/>
    <s v="COSTI"/>
    <m/>
    <s v="B.7)"/>
    <s v="7) per servizi"/>
    <x v="2"/>
  </r>
  <r>
    <x v="0"/>
    <x v="11"/>
    <x v="299"/>
    <x v="299"/>
    <n v="3451.64"/>
    <s v="Export_CoGe"/>
    <x v="0"/>
    <s v="SERST"/>
    <x v="8"/>
    <s v="COSTI"/>
    <m/>
    <s v="B.7)"/>
    <s v="7) per servizi"/>
    <x v="6"/>
  </r>
  <r>
    <x v="0"/>
    <x v="11"/>
    <x v="347"/>
    <x v="346"/>
    <n v="3000"/>
    <s v="Export_CoGe"/>
    <x v="0"/>
    <s v="ONSTR"/>
    <x v="30"/>
    <s v="EXT"/>
    <m/>
    <s v="B.14)"/>
    <s v="14) oneri diversi di gestione"/>
    <x v="2"/>
  </r>
  <r>
    <x v="0"/>
    <x v="11"/>
    <x v="376"/>
    <x v="375"/>
    <n v="799.99"/>
    <s v="Export_CoGe"/>
    <x v="0"/>
    <s v="ONSTR"/>
    <x v="30"/>
    <s v="EXT"/>
    <m/>
    <s v="B.14)"/>
    <s v="14) oneri diversi di gestione"/>
    <x v="2"/>
  </r>
  <r>
    <x v="0"/>
    <x v="11"/>
    <x v="348"/>
    <x v="347"/>
    <n v="23403.360000000001"/>
    <s v="Export_CoGe"/>
    <x v="0"/>
    <s v="SERST"/>
    <x v="8"/>
    <s v="COSTI"/>
    <m/>
    <s v="B.7)"/>
    <s v="7) per servizi"/>
    <x v="6"/>
  </r>
  <r>
    <x v="0"/>
    <x v="11"/>
    <x v="355"/>
    <x v="354"/>
    <n v="7650"/>
    <s v="Export_CoGe"/>
    <x v="0"/>
    <s v="SERST"/>
    <x v="8"/>
    <s v="COSTI"/>
    <m/>
    <s v="B.7)"/>
    <s v="7) per servizi"/>
    <x v="6"/>
  </r>
  <r>
    <x v="0"/>
    <x v="11"/>
    <x v="356"/>
    <x v="355"/>
    <n v="19291.330000000002"/>
    <s v="Export_CoGe"/>
    <x v="0"/>
    <s v="SERST"/>
    <x v="8"/>
    <s v="COSTI"/>
    <m/>
    <s v="B.7)"/>
    <s v="7) per servizi"/>
    <x v="2"/>
  </r>
  <r>
    <x v="0"/>
    <x v="11"/>
    <x v="113"/>
    <x v="113"/>
    <n v="57316.040000000008"/>
    <s v="Export_CoGe"/>
    <x v="0"/>
    <s v="SERIN"/>
    <x v="6"/>
    <s v="PRD"/>
    <m/>
    <s v="B.7)"/>
    <s v="7) per servizi"/>
    <x v="3"/>
  </r>
  <r>
    <x v="0"/>
    <x v="11"/>
    <x v="114"/>
    <x v="114"/>
    <n v="8544.34"/>
    <s v="Export_CoGe"/>
    <x v="0"/>
    <s v="SERIN"/>
    <x v="6"/>
    <s v="PRD"/>
    <m/>
    <s v="B.7)"/>
    <s v="7) per servizi"/>
    <x v="3"/>
  </r>
  <r>
    <x v="0"/>
    <x v="11"/>
    <x v="116"/>
    <x v="116"/>
    <n v="13583.75"/>
    <s v="Export_CoGe"/>
    <x v="0"/>
    <s v="SERST"/>
    <x v="8"/>
    <s v="COSTI"/>
    <m/>
    <s v="B.7)"/>
    <s v="7) per servizi"/>
    <x v="2"/>
  </r>
  <r>
    <x v="0"/>
    <x v="11"/>
    <x v="118"/>
    <x v="118"/>
    <n v="420"/>
    <s v="Export_CoGe"/>
    <x v="0"/>
    <s v="SERST"/>
    <x v="8"/>
    <s v="COSTI"/>
    <m/>
    <s v="B.7)"/>
    <s v="7) per servizi"/>
    <x v="2"/>
  </r>
  <r>
    <x v="0"/>
    <x v="11"/>
    <x v="119"/>
    <x v="119"/>
    <n v="7841.1200000000008"/>
    <s v="Export_CoGe"/>
    <x v="0"/>
    <s v="SERST"/>
    <x v="8"/>
    <s v="COSTI"/>
    <m/>
    <s v="B.7)"/>
    <s v="7) per servizi"/>
    <x v="2"/>
  </r>
  <r>
    <x v="0"/>
    <x v="11"/>
    <x v="121"/>
    <x v="121"/>
    <n v="1799.33"/>
    <s v="Export_CoGe"/>
    <x v="0"/>
    <s v="SERST"/>
    <x v="8"/>
    <s v="COSTI"/>
    <m/>
    <s v="B.7)"/>
    <s v="7) per servizi"/>
    <x v="2"/>
  </r>
  <r>
    <x v="0"/>
    <x v="11"/>
    <x v="360"/>
    <x v="359"/>
    <n v="216.62"/>
    <s v="Export_CoGe"/>
    <x v="0"/>
    <s v="SERST"/>
    <x v="8"/>
    <s v="COSTI"/>
    <m/>
    <s v="B.7)"/>
    <s v="7) per servizi"/>
    <x v="2"/>
  </r>
  <r>
    <x v="0"/>
    <x v="11"/>
    <x v="357"/>
    <x v="356"/>
    <n v="4102.1600000000008"/>
    <s v="Export_CoGe"/>
    <x v="0"/>
    <s v="ONSTR"/>
    <x v="30"/>
    <s v="EXT"/>
    <m/>
    <s v="B.14)"/>
    <s v="14) oneri diversi di gestione"/>
    <x v="2"/>
  </r>
  <r>
    <x v="0"/>
    <x v="11"/>
    <x v="123"/>
    <x v="123"/>
    <n v="3160.1"/>
    <s v="Export_CoGe"/>
    <x v="0"/>
    <s v="SERST"/>
    <x v="8"/>
    <s v="COSTI"/>
    <m/>
    <s v="B.7)"/>
    <s v="7) per servizi"/>
    <x v="2"/>
  </r>
  <r>
    <x v="0"/>
    <x v="11"/>
    <x v="125"/>
    <x v="125"/>
    <n v="1345.0099999999995"/>
    <s v="Export_CoGe"/>
    <x v="0"/>
    <s v="SERST"/>
    <x v="8"/>
    <s v="COSTI"/>
    <m/>
    <s v="B.7)"/>
    <s v="7) per servizi"/>
    <x v="6"/>
  </r>
  <r>
    <x v="0"/>
    <x v="11"/>
    <x v="127"/>
    <x v="127"/>
    <n v="20300.929999999953"/>
    <s v="Export_CoGe"/>
    <x v="0"/>
    <s v="SERST"/>
    <x v="8"/>
    <s v="COSTI"/>
    <m/>
    <s v="B.7)"/>
    <s v="7) per servizi"/>
    <x v="4"/>
  </r>
  <r>
    <x v="0"/>
    <x v="11"/>
    <x v="129"/>
    <x v="129"/>
    <n v="2"/>
    <s v="Export_CoGe"/>
    <x v="0"/>
    <s v="COSGS"/>
    <x v="4"/>
    <s v="COSTI"/>
    <m/>
    <s v="B.7)"/>
    <s v="7) per servizi"/>
    <x v="2"/>
  </r>
  <r>
    <x v="0"/>
    <x v="11"/>
    <x v="301"/>
    <x v="301"/>
    <n v="1629.9099999999999"/>
    <s v="Export_CoGe"/>
    <x v="0"/>
    <s v="COSGS"/>
    <x v="4"/>
    <s v="COSTI"/>
    <m/>
    <s v="B.7)"/>
    <s v="7) per servizi"/>
    <x v="2"/>
  </r>
  <r>
    <x v="0"/>
    <x v="11"/>
    <x v="131"/>
    <x v="131"/>
    <n v="150.15999999999909"/>
    <s v="Export_CoGe"/>
    <x v="0"/>
    <s v="COSGS"/>
    <x v="4"/>
    <s v="COSTI"/>
    <m/>
    <s v="B.7)"/>
    <s v="7) per servizi"/>
    <x v="2"/>
  </r>
  <r>
    <x v="0"/>
    <x v="11"/>
    <x v="133"/>
    <x v="133"/>
    <n v="2450.13"/>
    <s v="Export_CoGe"/>
    <x v="0"/>
    <s v="SERST"/>
    <x v="8"/>
    <s v="COSTI"/>
    <m/>
    <s v="B.7)"/>
    <s v="7) per servizi"/>
    <x v="4"/>
  </r>
  <r>
    <x v="0"/>
    <x v="11"/>
    <x v="136"/>
    <x v="136"/>
    <n v="1466.7600000000002"/>
    <s v="Export_CoGe"/>
    <x v="0"/>
    <s v="SERST"/>
    <x v="8"/>
    <s v="COSTI"/>
    <m/>
    <s v="B.7)"/>
    <s v="7) per servizi"/>
    <x v="2"/>
  </r>
  <r>
    <x v="0"/>
    <x v="11"/>
    <x v="377"/>
    <x v="376"/>
    <n v="2134.83"/>
    <s v="Export_CoGe"/>
    <x v="0"/>
    <s v="COSGS"/>
    <x v="4"/>
    <s v="COSTI"/>
    <m/>
    <s v="B.7)"/>
    <s v="7) per servizi"/>
    <x v="2"/>
  </r>
  <r>
    <x v="0"/>
    <x v="11"/>
    <x v="361"/>
    <x v="360"/>
    <n v="27008.73"/>
    <s v="Export_CoGe"/>
    <x v="0"/>
    <s v="SERST"/>
    <x v="8"/>
    <s v="COSTI"/>
    <m/>
    <s v="B.7)"/>
    <s v="7) per servizi"/>
    <x v="6"/>
  </r>
  <r>
    <x v="0"/>
    <x v="11"/>
    <x v="362"/>
    <x v="361"/>
    <n v="17603"/>
    <s v="Export_CoGe"/>
    <x v="0"/>
    <s v="SERST"/>
    <x v="8"/>
    <s v="COSTI"/>
    <s v="CONSGRANT"/>
    <s v="B.7)"/>
    <s v="7) per servizi"/>
    <x v="8"/>
  </r>
  <r>
    <x v="0"/>
    <x v="11"/>
    <x v="363"/>
    <x v="362"/>
    <n v="19879.79"/>
    <s v="Export_CoGe"/>
    <x v="0"/>
    <s v="SERST"/>
    <x v="8"/>
    <s v="COSTI"/>
    <m/>
    <s v="B.7)"/>
    <s v="7) per servizi"/>
    <x v="2"/>
  </r>
  <r>
    <x v="0"/>
    <x v="11"/>
    <x v="358"/>
    <x v="357"/>
    <n v="6392.71"/>
    <s v="Export_CoGe"/>
    <x v="0"/>
    <s v="SERST"/>
    <x v="8"/>
    <s v="COSTI"/>
    <s v="SPESGRANT"/>
    <s v="B.7)"/>
    <s v="7) per servizi"/>
    <x v="6"/>
  </r>
  <r>
    <x v="0"/>
    <x v="11"/>
    <x v="137"/>
    <x v="137"/>
    <n v="430.05"/>
    <s v="Export_CoGe"/>
    <x v="0"/>
    <s v="AFFIT"/>
    <x v="17"/>
    <s v="AFF"/>
    <m/>
    <s v="B.8)"/>
    <s v="8) per godimento di beni di terzi"/>
    <x v="2"/>
  </r>
  <r>
    <x v="0"/>
    <x v="11"/>
    <x v="138"/>
    <x v="138"/>
    <n v="10000"/>
    <s v="Export_CoGe"/>
    <x v="0"/>
    <s v="AFFIT"/>
    <x v="17"/>
    <s v="AFF"/>
    <m/>
    <s v="B.8)"/>
    <s v="8) per godimento di beni di terzi"/>
    <x v="2"/>
  </r>
  <r>
    <x v="0"/>
    <x v="11"/>
    <x v="139"/>
    <x v="139"/>
    <n v="32595"/>
    <s v="Export_CoGe"/>
    <x v="0"/>
    <s v="AFFIT"/>
    <x v="17"/>
    <s v="AFF"/>
    <m/>
    <s v="B.8)"/>
    <s v="8) per godimento di beni di terzi"/>
    <x v="2"/>
  </r>
  <r>
    <x v="0"/>
    <x v="11"/>
    <x v="140"/>
    <x v="140"/>
    <n v="1000"/>
    <s v="Export_CoGe"/>
    <x v="0"/>
    <s v="AFFIT"/>
    <x v="17"/>
    <s v="AFF"/>
    <m/>
    <s v="B.8)"/>
    <s v="8) per godimento di beni di terzi"/>
    <x v="2"/>
  </r>
  <r>
    <x v="0"/>
    <x v="11"/>
    <x v="141"/>
    <x v="141"/>
    <n v="3228"/>
    <s v="Export_CoGe"/>
    <x v="0"/>
    <s v="AFFIT"/>
    <x v="17"/>
    <s v="AFF"/>
    <m/>
    <s v="B.8)"/>
    <s v="8) per godimento di beni di terzi"/>
    <x v="2"/>
  </r>
  <r>
    <x v="0"/>
    <x v="11"/>
    <x v="142"/>
    <x v="142"/>
    <n v="26674.799999999999"/>
    <s v="Export_CoGe"/>
    <x v="0"/>
    <s v="AFFIT"/>
    <x v="17"/>
    <s v="AFF"/>
    <m/>
    <s v="B.8)"/>
    <s v="8) per godimento di beni di terzi"/>
    <x v="2"/>
  </r>
  <r>
    <x v="0"/>
    <x v="11"/>
    <x v="143"/>
    <x v="143"/>
    <n v="1000"/>
    <s v="Export_CoGe"/>
    <x v="0"/>
    <s v="AFFIT"/>
    <x v="17"/>
    <s v="AFF"/>
    <m/>
    <s v="B.8)"/>
    <s v="8) per godimento di beni di terzi"/>
    <x v="2"/>
  </r>
  <r>
    <x v="0"/>
    <x v="11"/>
    <x v="144"/>
    <x v="144"/>
    <n v="24408.52"/>
    <s v="Export_CoGe"/>
    <x v="0"/>
    <s v="AFFIT"/>
    <x v="17"/>
    <s v="AFF"/>
    <m/>
    <s v="B.8)"/>
    <s v="8) per godimento di beni di terzi"/>
    <x v="2"/>
  </r>
  <r>
    <x v="0"/>
    <x v="11"/>
    <x v="146"/>
    <x v="146"/>
    <n v="15450"/>
    <s v="Export_CoGe"/>
    <x v="0"/>
    <s v="AFFIT"/>
    <x v="17"/>
    <s v="AFF"/>
    <m/>
    <s v="B.8)"/>
    <s v="8) per godimento di beni di terzi"/>
    <x v="2"/>
  </r>
  <r>
    <x v="0"/>
    <x v="11"/>
    <x v="148"/>
    <x v="148"/>
    <n v="5289.84"/>
    <s v="Export_CoGe"/>
    <x v="0"/>
    <s v="AFFIT"/>
    <x v="17"/>
    <s v="AFF"/>
    <m/>
    <s v="B.8)"/>
    <s v="8) per godimento di beni di terzi"/>
    <x v="2"/>
  </r>
  <r>
    <x v="0"/>
    <x v="11"/>
    <x v="150"/>
    <x v="150"/>
    <n v="34298.740000000005"/>
    <s v="Export_CoGe"/>
    <x v="0"/>
    <s v="AFFIT"/>
    <x v="17"/>
    <s v="AFF"/>
    <m/>
    <s v="B.8)"/>
    <s v="8) per godimento di beni di terzi"/>
    <x v="2"/>
  </r>
  <r>
    <x v="0"/>
    <x v="11"/>
    <x v="364"/>
    <x v="363"/>
    <n v="20920"/>
    <s v="Export_CoGe"/>
    <x v="0"/>
    <s v="AFFIT"/>
    <x v="17"/>
    <s v="AFF"/>
    <m/>
    <s v="B.8)"/>
    <s v="8) per godimento di beni di terzi"/>
    <x v="2"/>
  </r>
  <r>
    <x v="0"/>
    <x v="11"/>
    <x v="152"/>
    <x v="152"/>
    <n v="30000"/>
    <s v="Export_CoGe"/>
    <x v="0"/>
    <s v="COSGS"/>
    <x v="4"/>
    <s v="COSTI"/>
    <m/>
    <s v="B.8)"/>
    <s v="8) per godimento di beni di terzi"/>
    <x v="2"/>
  </r>
  <r>
    <x v="0"/>
    <x v="11"/>
    <x v="155"/>
    <x v="155"/>
    <n v="20975.209999999995"/>
    <s v="Export_CoGe"/>
    <x v="0"/>
    <s v="COSGS"/>
    <x v="4"/>
    <s v="COSTI"/>
    <m/>
    <s v="B.8)"/>
    <s v="8) per godimento di beni di terzi"/>
    <x v="2"/>
  </r>
  <r>
    <x v="0"/>
    <x v="11"/>
    <x v="156"/>
    <x v="156"/>
    <n v="8512.23"/>
    <s v="Export_CoGe"/>
    <x v="0"/>
    <s v="COSGS"/>
    <x v="4"/>
    <s v="COSTI"/>
    <m/>
    <s v="B.8)"/>
    <s v="8) per godimento di beni di terzi"/>
    <x v="2"/>
  </r>
  <r>
    <x v="0"/>
    <x v="11"/>
    <x v="198"/>
    <x v="198"/>
    <n v="222855.5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11"/>
    <x v="203"/>
    <x v="203"/>
    <n v="8871.35"/>
    <s v="Export_CoGe"/>
    <x v="0"/>
    <s v="COSGS"/>
    <x v="4"/>
    <s v="COSTI"/>
    <m/>
    <s v="B.14)"/>
    <s v="14) oneri diversi di gestione"/>
    <x v="2"/>
  </r>
  <r>
    <x v="0"/>
    <x v="11"/>
    <x v="204"/>
    <x v="204"/>
    <n v="2287"/>
    <s v="Export_CoGe"/>
    <x v="0"/>
    <s v="COSGS"/>
    <x v="4"/>
    <s v="COSTI"/>
    <m/>
    <s v="B.14)"/>
    <s v="14) oneri diversi di gestione"/>
    <x v="2"/>
  </r>
  <r>
    <x v="0"/>
    <x v="11"/>
    <x v="206"/>
    <x v="206"/>
    <n v="76.49000000000045"/>
    <s v="Export_CoGe"/>
    <x v="0"/>
    <s v="COSGS"/>
    <x v="4"/>
    <s v="COSTI"/>
    <m/>
    <s v="B.14)"/>
    <s v="14) oneri diversi di gestione"/>
    <x v="2"/>
  </r>
  <r>
    <x v="0"/>
    <x v="11"/>
    <x v="208"/>
    <x v="208"/>
    <n v="2186.35"/>
    <s v="Export_CoGe"/>
    <x v="0"/>
    <s v="COSGS"/>
    <x v="4"/>
    <s v="COSTI"/>
    <m/>
    <s v="B.14)"/>
    <s v="14) oneri diversi di gestione"/>
    <x v="2"/>
  </r>
  <r>
    <x v="0"/>
    <x v="11"/>
    <x v="209"/>
    <x v="209"/>
    <n v="5740"/>
    <s v="Export_CoGe"/>
    <x v="0"/>
    <s v="COSGS"/>
    <x v="4"/>
    <s v="COSTI"/>
    <m/>
    <s v="B.14)"/>
    <s v="14) oneri diversi di gestione"/>
    <x v="2"/>
  </r>
  <r>
    <x v="0"/>
    <x v="11"/>
    <x v="211"/>
    <x v="211"/>
    <n v="2651.2999999999997"/>
    <s v="Export_CoGe"/>
    <x v="0"/>
    <s v="COSGS"/>
    <x v="4"/>
    <s v="COSTI"/>
    <m/>
    <s v="B.14)"/>
    <s v="14) oneri diversi di gestione"/>
    <x v="2"/>
  </r>
  <r>
    <x v="0"/>
    <x v="11"/>
    <x v="369"/>
    <x v="368"/>
    <n v="136.03000000000003"/>
    <s v="Export_CoGe"/>
    <x v="0"/>
    <s v="COSGS"/>
    <x v="4"/>
    <s v="COSTI"/>
    <m/>
    <s v="B.14)"/>
    <s v="14) oneri diversi di gestione"/>
    <x v="2"/>
  </r>
  <r>
    <x v="0"/>
    <x v="11"/>
    <x v="213"/>
    <x v="213"/>
    <n v="2049.8200000000002"/>
    <s v="Export_CoGe"/>
    <x v="0"/>
    <s v="COSGS"/>
    <x v="4"/>
    <s v="COSTI"/>
    <m/>
    <s v="B.14)"/>
    <s v="14) oneri diversi di gestione"/>
    <x v="2"/>
  </r>
  <r>
    <x v="0"/>
    <x v="11"/>
    <x v="217"/>
    <x v="217"/>
    <n v="1822.4400000000005"/>
    <s v="Export_CoGe"/>
    <x v="0"/>
    <s v="ONSTR"/>
    <x v="30"/>
    <s v="EXT"/>
    <m/>
    <s v="B.14)"/>
    <s v="14) oneri diversi di gestione"/>
    <x v="2"/>
  </r>
  <r>
    <x v="0"/>
    <x v="11"/>
    <x v="305"/>
    <x v="305"/>
    <n v="5820"/>
    <s v="Export_CoGe"/>
    <x v="0"/>
    <s v="COSGS"/>
    <x v="4"/>
    <s v="COSTI"/>
    <m/>
    <s v="B.14)"/>
    <s v="14) oneri diversi di gestione"/>
    <x v="2"/>
  </r>
  <r>
    <x v="0"/>
    <x v="11"/>
    <x v="218"/>
    <x v="218"/>
    <n v="986.55000000000018"/>
    <s v="Export_CoGe"/>
    <x v="0"/>
    <s v="COSGS"/>
    <x v="4"/>
    <s v="COSTI"/>
    <m/>
    <s v="B.14)"/>
    <s v="14) oneri diversi di gestione"/>
    <x v="2"/>
  </r>
  <r>
    <x v="0"/>
    <x v="11"/>
    <x v="219"/>
    <x v="219"/>
    <n v="5604.9000000000005"/>
    <s v="Export_CoGe"/>
    <x v="0"/>
    <s v="COSGS"/>
    <x v="4"/>
    <s v="COSTI"/>
    <m/>
    <s v="B.14)"/>
    <s v="14) oneri diversi di gestione"/>
    <x v="2"/>
  </r>
  <r>
    <x v="0"/>
    <x v="11"/>
    <x v="223"/>
    <x v="223"/>
    <n v="19.87999999999397"/>
    <s v="Export_CoGe"/>
    <x v="0"/>
    <s v="COSGS"/>
    <x v="4"/>
    <s v="COSTI"/>
    <m/>
    <s v="B.14)"/>
    <s v="14) oneri diversi di gestione"/>
    <x v="2"/>
  </r>
  <r>
    <x v="0"/>
    <x v="11"/>
    <x v="225"/>
    <x v="225"/>
    <n v="11.919999999999465"/>
    <s v="Export_CoGe"/>
    <x v="0"/>
    <s v="COSGS"/>
    <x v="4"/>
    <s v="COSTI"/>
    <m/>
    <s v="B.14)"/>
    <s v="14) oneri diversi di gestione"/>
    <x v="2"/>
  </r>
  <r>
    <x v="0"/>
    <x v="11"/>
    <x v="226"/>
    <x v="226"/>
    <n v="7035.6399999999958"/>
    <s v="Export_CoGe"/>
    <x v="0"/>
    <s v="ONSTR"/>
    <x v="30"/>
    <s v="EXT"/>
    <m/>
    <s v="B.14)"/>
    <s v="14) oneri diversi di gestione"/>
    <x v="2"/>
  </r>
  <r>
    <x v="0"/>
    <x v="11"/>
    <x v="306"/>
    <x v="306"/>
    <n v="536.09000000000219"/>
    <s v="Export_CoGe"/>
    <x v="0"/>
    <s v="COSGS"/>
    <x v="4"/>
    <s v="COSTI"/>
    <m/>
    <s v="B.14)"/>
    <s v="14) oneri diversi di gestione"/>
    <x v="4"/>
  </r>
  <r>
    <x v="0"/>
    <x v="11"/>
    <x v="370"/>
    <x v="369"/>
    <n v="12530"/>
    <s v="Export_CoGe"/>
    <x v="0"/>
    <s v="ONSTR"/>
    <x v="30"/>
    <s v="EXT"/>
    <m/>
    <s v="B.14)"/>
    <s v="14) oneri diversi di gestione"/>
    <x v="7"/>
  </r>
  <r>
    <x v="0"/>
    <x v="11"/>
    <x v="371"/>
    <x v="370"/>
    <n v="618.31999999999994"/>
    <s v="Export_CoGe"/>
    <x v="0"/>
    <s v="COSGS"/>
    <x v="4"/>
    <s v="COSTI"/>
    <m/>
    <s v="B.14)"/>
    <s v="14) oneri diversi di gestione"/>
    <x v="2"/>
  </r>
  <r>
    <x v="0"/>
    <x v="11"/>
    <x v="381"/>
    <x v="380"/>
    <n v="3341.41"/>
    <s v="Export_CoGe"/>
    <x v="0"/>
    <s v="ONFIN"/>
    <x v="32"/>
    <s v="FIN"/>
    <m/>
    <s v="C.17)"/>
    <s v="17) interessi e altri oneri finanziari"/>
    <x v="7"/>
  </r>
  <r>
    <x v="0"/>
    <x v="11"/>
    <x v="231"/>
    <x v="231"/>
    <n v="10907.460000000001"/>
    <s v="Export_CoGe"/>
    <x v="0"/>
    <s v="ONFIN"/>
    <x v="32"/>
    <s v="FIN"/>
    <m/>
    <s v="C.17)"/>
    <s v="17) interessi e altri oneri finanziari"/>
    <x v="7"/>
  </r>
  <r>
    <x v="0"/>
    <x v="11"/>
    <x v="233"/>
    <x v="233"/>
    <n v="9690.01"/>
    <s v="Export_CoGe"/>
    <x v="0"/>
    <s v="ONFIN"/>
    <x v="32"/>
    <s v="FIN"/>
    <m/>
    <s v="C.17)"/>
    <s v="17) interessi e altri oneri finanziari"/>
    <x v="7"/>
  </r>
  <r>
    <x v="0"/>
    <x v="11"/>
    <x v="235"/>
    <x v="235"/>
    <n v="1515.27"/>
    <s v="Export_CoGe"/>
    <x v="0"/>
    <s v="ONFIN"/>
    <x v="32"/>
    <s v="FIN"/>
    <m/>
    <s v="C.17)"/>
    <s v="17) interessi e altri oneri finanziari"/>
    <x v="7"/>
  </r>
  <r>
    <x v="0"/>
    <x v="11"/>
    <x v="349"/>
    <x v="348"/>
    <n v="18449.45"/>
    <s v="Export_CoGe"/>
    <x v="0"/>
    <s v="ONFIN"/>
    <x v="32"/>
    <s v="FIN"/>
    <m/>
    <s v="C.17)"/>
    <s v="17) interessi e altri oneri finanziari"/>
    <x v="7"/>
  </r>
  <r>
    <x v="0"/>
    <x v="11"/>
    <x v="378"/>
    <x v="377"/>
    <n v="11.17"/>
    <s v="Export_CoGe"/>
    <x v="0"/>
    <s v="ONFIN"/>
    <x v="32"/>
    <s v="FIN"/>
    <m/>
    <s v="C.17)"/>
    <s v="17) interessi e altri oneri finanziari"/>
    <x v="7"/>
  </r>
  <r>
    <x v="0"/>
    <x v="11"/>
    <x v="236"/>
    <x v="236"/>
    <n v="7.2"/>
    <s v="Export_CoGe"/>
    <x v="0"/>
    <s v="ONFIN"/>
    <x v="32"/>
    <s v="FIN"/>
    <m/>
    <s v="C.17)"/>
    <s v="17) interessi e altri oneri finanziari"/>
    <x v="7"/>
  </r>
  <r>
    <x v="0"/>
    <x v="11"/>
    <x v="237"/>
    <x v="237"/>
    <n v="9185.91"/>
    <s v="Export_CoGe"/>
    <x v="0"/>
    <s v="ONFIN"/>
    <x v="32"/>
    <s v="FIN"/>
    <m/>
    <s v="C.17)"/>
    <s v="17) interessi e altri oneri finanziari"/>
    <x v="7"/>
  </r>
  <r>
    <x v="0"/>
    <x v="11"/>
    <x v="387"/>
    <x v="386"/>
    <n v="948"/>
    <s v="Export_CoGe"/>
    <x v="0"/>
    <s v="TAX"/>
    <x v="36"/>
    <s v="TAX"/>
    <m/>
    <s v="E.22)"/>
    <s v="22) imposte sul reddito dell'esercizio, correnti, differite e anticipate"/>
    <x v="7"/>
  </r>
  <r>
    <x v="0"/>
    <x v="11"/>
    <x v="238"/>
    <x v="238"/>
    <n v="13730.400000000001"/>
    <s v="Export_CoGe"/>
    <x v="0"/>
    <s v="RICOP"/>
    <x v="33"/>
    <s v="RIC"/>
    <m/>
    <s v="A.1)"/>
    <s v="1) ricavi delle vendite e delle prestazioni"/>
    <x v="6"/>
  </r>
  <r>
    <x v="0"/>
    <x v="11"/>
    <x v="239"/>
    <x v="239"/>
    <n v="-2825812.12"/>
    <s v="Export_CoGe"/>
    <x v="0"/>
    <s v="RICOP"/>
    <x v="33"/>
    <s v="RIC"/>
    <m/>
    <s v="A.1)"/>
    <s v="1) ricavi delle vendite e delle prestazioni"/>
    <x v="5"/>
  </r>
  <r>
    <x v="0"/>
    <x v="11"/>
    <x v="241"/>
    <x v="241"/>
    <n v="-198807.52999999997"/>
    <s v="Export_CoGe"/>
    <x v="0"/>
    <s v="RICOP"/>
    <x v="33"/>
    <s v="RIC"/>
    <m/>
    <s v="A.1)"/>
    <s v="1) ricavi delle vendite e delle prestazioni"/>
    <x v="5"/>
  </r>
  <r>
    <x v="0"/>
    <x v="11"/>
    <x v="243"/>
    <x v="243"/>
    <n v="-280333.29999999993"/>
    <s v="Export_CoGe"/>
    <x v="0"/>
    <s v="RICOP"/>
    <x v="33"/>
    <s v="RIC"/>
    <m/>
    <s v="A.1)"/>
    <s v="1) ricavi delle vendite e delle prestazioni"/>
    <x v="6"/>
  </r>
  <r>
    <x v="0"/>
    <x v="11"/>
    <x v="244"/>
    <x v="244"/>
    <n v="-6592.6099999999988"/>
    <s v="Export_CoGe"/>
    <x v="0"/>
    <s v="RICOP"/>
    <x v="33"/>
    <s v="RIC"/>
    <m/>
    <s v="A.1)"/>
    <s v="1) ricavi delle vendite e delle prestazioni"/>
    <x v="6"/>
  </r>
  <r>
    <x v="0"/>
    <x v="11"/>
    <x v="245"/>
    <x v="245"/>
    <n v="-142077.86999999997"/>
    <s v="Export_CoGe"/>
    <x v="0"/>
    <s v="RICOP"/>
    <x v="33"/>
    <s v="RIC"/>
    <m/>
    <s v="A.1)"/>
    <s v="1) ricavi delle vendite e delle prestazioni"/>
    <x v="7"/>
  </r>
  <r>
    <x v="0"/>
    <x v="11"/>
    <x v="350"/>
    <x v="349"/>
    <n v="-296865.33999999997"/>
    <s v="Export_CoGe"/>
    <x v="0"/>
    <s v="RICOP"/>
    <x v="33"/>
    <s v="RIC"/>
    <m/>
    <s v="A.1)"/>
    <s v="1) ricavi delle vendite e delle prestazioni"/>
    <x v="5"/>
  </r>
  <r>
    <x v="0"/>
    <x v="11"/>
    <x v="385"/>
    <x v="384"/>
    <n v="-11632"/>
    <s v="Export_CoGe"/>
    <x v="0"/>
    <s v="RICOP"/>
    <x v="33"/>
    <s v="RIC"/>
    <m/>
    <s v="A.1)"/>
    <s v="1) ricavi delle vendite e delle prestazioni"/>
    <x v="6"/>
  </r>
  <r>
    <x v="0"/>
    <x v="11"/>
    <x v="372"/>
    <x v="371"/>
    <n v="-24893.72"/>
    <s v="Export_CoGe"/>
    <x v="0"/>
    <s v="RICOP"/>
    <x v="33"/>
    <s v="RIC"/>
    <m/>
    <s v="A.1)"/>
    <s v="1) ricavi delle vendite e delle prestazioni"/>
    <x v="6"/>
  </r>
  <r>
    <x v="0"/>
    <x v="11"/>
    <x v="246"/>
    <x v="246"/>
    <n v="-3686.8999999999978"/>
    <s v="Export_CoGe"/>
    <x v="0"/>
    <s v="RICOP"/>
    <x v="33"/>
    <s v="RIC"/>
    <m/>
    <s v="A.1)"/>
    <s v="1) ricavi delle vendite e delle prestazioni"/>
    <x v="6"/>
  </r>
  <r>
    <x v="0"/>
    <x v="11"/>
    <x v="247"/>
    <x v="247"/>
    <n v="-98444.02"/>
    <s v="Export_CoGe"/>
    <x v="0"/>
    <s v="ONSTR"/>
    <x v="30"/>
    <s v="EXT"/>
    <m/>
    <s v="B.14)"/>
    <s v="14) oneri diversi di gestione"/>
    <x v="2"/>
  </r>
  <r>
    <x v="0"/>
    <x v="11"/>
    <x v="249"/>
    <x v="249"/>
    <n v="-255483.9"/>
    <s v="Export_CoGe"/>
    <x v="0"/>
    <s v="ALTRI"/>
    <x v="34"/>
    <s v="ALTRI"/>
    <m/>
    <s v="A.1)"/>
    <s v="1) ricavi delle vendite e delle prestazioni"/>
    <x v="7"/>
  </r>
  <r>
    <x v="0"/>
    <x v="11"/>
    <x v="250"/>
    <x v="250"/>
    <n v="-1435688.7100000004"/>
    <s v="Export_CoGe"/>
    <x v="0"/>
    <s v="CORR"/>
    <x v="35"/>
    <s v="CORR"/>
    <m/>
    <s v="A.1)"/>
    <s v="1) ricavi delle vendite e delle prestazioni"/>
    <x v="6"/>
  </r>
  <r>
    <x v="0"/>
    <x v="11"/>
    <x v="257"/>
    <x v="257"/>
    <n v="-0.13999999999999999"/>
    <s v="Export_CoGe"/>
    <x v="0"/>
    <s v="ALTRI"/>
    <x v="34"/>
    <s v="ALTRI"/>
    <m/>
    <s v="A.5)"/>
    <s v="5) altri ricavi e proventi, con separata indicazione dei contributi in conto esercizio"/>
    <x v="2"/>
  </r>
  <r>
    <x v="0"/>
    <x v="11"/>
    <x v="259"/>
    <x v="259"/>
    <n v="-11.280000000000056"/>
    <s v="Export_CoGe"/>
    <x v="0"/>
    <s v="ALTRI"/>
    <x v="34"/>
    <s v="ALTRI"/>
    <m/>
    <s v="A.5)"/>
    <s v="5) altri ricavi e proventi, con separata indicazione dei contributi in conto esercizio"/>
    <x v="2"/>
  </r>
  <r>
    <x v="0"/>
    <x v="11"/>
    <x v="382"/>
    <x v="381"/>
    <n v="-15.08"/>
    <s v="Export_CoGe"/>
    <x v="0"/>
    <s v="ALTRI"/>
    <x v="34"/>
    <s v="ALTRI"/>
    <m/>
    <s v="A.5)"/>
    <s v="5) altri ricavi e proventi, con separata indicazione dei contributi in conto esercizio"/>
    <x v="2"/>
  </r>
  <r>
    <x v="0"/>
    <x v="11"/>
    <x v="260"/>
    <x v="260"/>
    <n v="-3462.18"/>
    <s v="Export_CoGe"/>
    <x v="0"/>
    <s v="ALTRI"/>
    <x v="34"/>
    <s v="ALTRI"/>
    <m/>
    <s v="A.5)"/>
    <s v="5) altri ricavi e proventi, con separata indicazione dei contributi in conto esercizio"/>
    <x v="2"/>
  </r>
  <r>
    <x v="0"/>
    <x v="11"/>
    <x v="309"/>
    <x v="309"/>
    <n v="-6491.58"/>
    <s v="Export_CoGe"/>
    <x v="0"/>
    <s v="ALTRI"/>
    <x v="34"/>
    <s v="ALTRI"/>
    <m/>
    <s v="A.5)"/>
    <s v="5) altri ricavi e proventi, con separata indicazione dei contributi in conto esercizio"/>
    <x v="2"/>
  </r>
  <r>
    <x v="0"/>
    <x v="11"/>
    <x v="266"/>
    <x v="266"/>
    <n v="-9223.7900000000009"/>
    <s v="Export_CoGe"/>
    <x v="0"/>
    <s v="ONSTR"/>
    <x v="30"/>
    <s v="EXT"/>
    <m/>
    <s v="A.5)"/>
    <s v="5) altri ricavi e proventi, con separata indicazione dei contributi in conto esercizio"/>
    <x v="2"/>
  </r>
  <r>
    <x v="0"/>
    <x v="11"/>
    <x v="267"/>
    <x v="267"/>
    <n v="-63.55"/>
    <s v="Export_CoGe"/>
    <x v="0"/>
    <s v="ALTRI"/>
    <x v="34"/>
    <s v="ALTRI"/>
    <m/>
    <s v="A.5)"/>
    <s v="5) altri ricavi e proventi, con separata indicazione dei contributi in conto esercizio"/>
    <x v="8"/>
  </r>
  <r>
    <x v="0"/>
    <x v="11"/>
    <x v="311"/>
    <x v="311"/>
    <n v="-215760.43000000002"/>
    <s v="Export_CoGe"/>
    <x v="0"/>
    <s v="ACQDI"/>
    <x v="0"/>
    <s v="ACQ"/>
    <m/>
    <s v="A.5)"/>
    <s v="5) altri ricavi e proventi, con separata indicazione dei contributi in conto esercizio"/>
    <x v="2"/>
  </r>
  <r>
    <x v="0"/>
    <x v="11"/>
    <x v="379"/>
    <x v="378"/>
    <n v="-20"/>
    <s v="Export_CoGe"/>
    <x v="0"/>
    <s v="ONFIN"/>
    <x v="32"/>
    <s v="FIN"/>
    <m/>
    <s v="C.16)"/>
    <s v="16) altri proventi finanziari"/>
    <x v="7"/>
  </r>
  <r>
    <x v="0"/>
    <x v="11"/>
    <x v="276"/>
    <x v="276"/>
    <n v="-805.70999999999992"/>
    <s v="Export_CoGe"/>
    <x v="0"/>
    <s v="ONFIN"/>
    <x v="32"/>
    <s v="FIN"/>
    <m/>
    <s v="C.16)"/>
    <s v="16) altri proventi finanziari"/>
    <x v="4"/>
  </r>
  <r>
    <x v="0"/>
    <x v="11"/>
    <x v="2"/>
    <x v="2"/>
    <n v="10000"/>
    <s v="Export_CoGe"/>
    <x v="1"/>
    <s v="23.I.IMM"/>
    <x v="1"/>
    <s v="IMM"/>
    <m/>
    <s v="23.I.IMM"/>
    <s v="Immobilizzazioni Immateriali"/>
    <x v="1"/>
  </r>
  <r>
    <x v="0"/>
    <x v="11"/>
    <x v="4"/>
    <x v="4"/>
    <n v="6343"/>
    <s v="Export_CoGe"/>
    <x v="1"/>
    <s v="23.I.IMM"/>
    <x v="1"/>
    <s v="IMM"/>
    <m/>
    <s v="23.I.IMM"/>
    <s v="Immobilizzazioni Immateriali"/>
    <x v="1"/>
  </r>
  <r>
    <x v="0"/>
    <x v="11"/>
    <x v="6"/>
    <x v="6"/>
    <n v="74079.209999999992"/>
    <s v="Export_CoGe"/>
    <x v="1"/>
    <s v="23.I.IMM"/>
    <x v="1"/>
    <s v="IMM"/>
    <m/>
    <s v="23.I.IMM"/>
    <s v="Immobilizzazioni Immateriali"/>
    <x v="1"/>
  </r>
  <r>
    <x v="0"/>
    <x v="11"/>
    <x v="8"/>
    <x v="8"/>
    <n v="100000"/>
    <s v="Export_CoGe"/>
    <x v="1"/>
    <s v="23.I.IMM"/>
    <x v="1"/>
    <s v="IMM"/>
    <m/>
    <s v="23.I.IMM"/>
    <s v="Immobilizzazioni Immateriali"/>
    <x v="1"/>
  </r>
  <r>
    <x v="0"/>
    <x v="11"/>
    <x v="10"/>
    <x v="10"/>
    <n v="168277.53"/>
    <s v="Export_CoGe"/>
    <x v="1"/>
    <s v="23.I.IMM"/>
    <x v="1"/>
    <s v="IMM"/>
    <m/>
    <s v="23.I.IMM"/>
    <s v="Immobilizzazioni Immateriali"/>
    <x v="1"/>
  </r>
  <r>
    <x v="0"/>
    <x v="11"/>
    <x v="12"/>
    <x v="12"/>
    <n v="87545.25"/>
    <s v="Export_CoGe"/>
    <x v="1"/>
    <s v="24.I.MAT"/>
    <x v="3"/>
    <s v="MAT"/>
    <m/>
    <s v="24.I.MAT"/>
    <s v="Immobilizzazioni Materiali"/>
    <x v="1"/>
  </r>
  <r>
    <x v="0"/>
    <x v="11"/>
    <x v="14"/>
    <x v="14"/>
    <n v="693957.03"/>
    <s v="Export_CoGe"/>
    <x v="1"/>
    <s v="24.I.MAT"/>
    <x v="3"/>
    <s v="MAT"/>
    <m/>
    <s v="24.I.MAT"/>
    <s v="Immobilizzazioni Materiali"/>
    <x v="1"/>
  </r>
  <r>
    <x v="0"/>
    <x v="11"/>
    <x v="16"/>
    <x v="16"/>
    <n v="104261.51"/>
    <s v="Export_CoGe"/>
    <x v="1"/>
    <s v="24.I.MAT"/>
    <x v="3"/>
    <s v="MAT"/>
    <m/>
    <s v="24.I.MAT"/>
    <s v="Immobilizzazioni Materiali"/>
    <x v="1"/>
  </r>
  <r>
    <x v="0"/>
    <x v="11"/>
    <x v="18"/>
    <x v="18"/>
    <n v="204582.74"/>
    <s v="Export_CoGe"/>
    <x v="1"/>
    <s v="24.I.MAT"/>
    <x v="3"/>
    <s v="MAT"/>
    <m/>
    <s v="24.I.MAT"/>
    <s v="Immobilizzazioni Materiali"/>
    <x v="1"/>
  </r>
  <r>
    <x v="0"/>
    <x v="11"/>
    <x v="21"/>
    <x v="21"/>
    <n v="229871.05000000002"/>
    <s v="Export_CoGe"/>
    <x v="1"/>
    <s v="24.I.MAT"/>
    <x v="3"/>
    <s v="MAT"/>
    <m/>
    <s v="24.I.MAT"/>
    <s v="Immobilizzazioni Materiali"/>
    <x v="1"/>
  </r>
  <r>
    <x v="0"/>
    <x v="11"/>
    <x v="24"/>
    <x v="24"/>
    <n v="81049.930000000008"/>
    <s v="Export_CoGe"/>
    <x v="1"/>
    <s v="24.I.MAT"/>
    <x v="3"/>
    <s v="MAT"/>
    <m/>
    <s v="24.I.MAT"/>
    <s v="Immobilizzazioni Materiali"/>
    <x v="1"/>
  </r>
  <r>
    <x v="0"/>
    <x v="11"/>
    <x v="26"/>
    <x v="26"/>
    <n v="16409.09"/>
    <s v="Export_CoGe"/>
    <x v="1"/>
    <s v="24.I.MAT"/>
    <x v="3"/>
    <s v="MAT"/>
    <m/>
    <s v="24.I.MAT"/>
    <s v="Immobilizzazioni Materiali"/>
    <x v="1"/>
  </r>
  <r>
    <x v="0"/>
    <x v="11"/>
    <x v="28"/>
    <x v="28"/>
    <n v="94542.99"/>
    <s v="Export_CoGe"/>
    <x v="1"/>
    <s v="24.I.MAT"/>
    <x v="3"/>
    <s v="MAT"/>
    <m/>
    <s v="24.I.MAT"/>
    <s v="Immobilizzazioni Materiali"/>
    <x v="1"/>
  </r>
  <r>
    <x v="0"/>
    <x v="11"/>
    <x v="30"/>
    <x v="30"/>
    <n v="2625"/>
    <s v="Export_CoGe"/>
    <x v="1"/>
    <s v="24.I.MAT"/>
    <x v="3"/>
    <s v="MAT"/>
    <m/>
    <s v="24.I.MAT"/>
    <s v="Immobilizzazioni Materiali"/>
    <x v="1"/>
  </r>
  <r>
    <x v="0"/>
    <x v="11"/>
    <x v="36"/>
    <x v="36"/>
    <n v="340"/>
    <s v="Export_CoGe"/>
    <x v="1"/>
    <s v="25.I.FIN"/>
    <x v="7"/>
    <s v="IFIN"/>
    <m/>
    <s v="25.I.FIN"/>
    <s v="Immobilizzazioni Finanziarie"/>
    <x v="1"/>
  </r>
  <r>
    <x v="0"/>
    <x v="11"/>
    <x v="38"/>
    <x v="38"/>
    <n v="2500"/>
    <s v="Export_CoGe"/>
    <x v="1"/>
    <s v="25.I.FIN"/>
    <x v="7"/>
    <s v="IFIN"/>
    <m/>
    <s v="25.I.FIN"/>
    <s v="Immobilizzazioni Finanziarie"/>
    <x v="1"/>
  </r>
  <r>
    <x v="0"/>
    <x v="11"/>
    <x v="40"/>
    <x v="40"/>
    <n v="250"/>
    <s v="Export_CoGe"/>
    <x v="1"/>
    <s v="25.I.FIN"/>
    <x v="7"/>
    <s v="IFIN"/>
    <m/>
    <s v="25.I.FIN"/>
    <s v="Immobilizzazioni Finanziarie"/>
    <x v="1"/>
  </r>
  <r>
    <x v="0"/>
    <x v="11"/>
    <x v="317"/>
    <x v="317"/>
    <n v="997500"/>
    <s v="Export_CoGe"/>
    <x v="1"/>
    <s v="25.I.FIN"/>
    <x v="7"/>
    <s v="IFIN"/>
    <m/>
    <s v="25.I.FIN"/>
    <s v="Immobilizzazioni Finanziarie"/>
    <x v="1"/>
  </r>
  <r>
    <x v="0"/>
    <x v="11"/>
    <x v="318"/>
    <x v="318"/>
    <n v="5870.22"/>
    <s v="Export_CoGe"/>
    <x v="1"/>
    <s v="25.I.FIN"/>
    <x v="7"/>
    <s v="IFIN"/>
    <m/>
    <s v="25.I.FIN"/>
    <s v="Immobilizzazioni Finanziarie"/>
    <x v="1"/>
  </r>
  <r>
    <x v="0"/>
    <x v="11"/>
    <x v="351"/>
    <x v="350"/>
    <n v="255585.83"/>
    <s v="Export_CoGe"/>
    <x v="1"/>
    <s v="25.I.FIN"/>
    <x v="7"/>
    <s v="IFIN"/>
    <m/>
    <s v="25.I.FIN"/>
    <s v="Immobilizzazioni Finanziarie"/>
    <x v="1"/>
  </r>
  <r>
    <x v="0"/>
    <x v="11"/>
    <x v="45"/>
    <x v="45"/>
    <n v="153350"/>
    <s v="Export_CoGe"/>
    <x v="1"/>
    <s v="26.MAG"/>
    <x v="9"/>
    <s v="MAG"/>
    <m/>
    <s v="26.MAG"/>
    <s v="Rimanenze"/>
    <x v="1"/>
  </r>
  <r>
    <x v="0"/>
    <x v="11"/>
    <x v="49"/>
    <x v="49"/>
    <n v="1112968"/>
    <s v="Export_CoGe"/>
    <x v="1"/>
    <s v="26.MAG"/>
    <x v="9"/>
    <s v="MAG"/>
    <m/>
    <s v="26.MAG"/>
    <s v="Rimanenze"/>
    <x v="1"/>
  </r>
  <r>
    <x v="0"/>
    <x v="11"/>
    <x v="51"/>
    <x v="51"/>
    <n v="833361.59999999229"/>
    <s v="Export_CoGe"/>
    <x v="1"/>
    <s v="27.CLI"/>
    <x v="10"/>
    <s v="CLI"/>
    <m/>
    <s v="27.CLI"/>
    <s v="Crediti Commerciali"/>
    <x v="1"/>
  </r>
  <r>
    <x v="0"/>
    <x v="11"/>
    <x v="53"/>
    <x v="53"/>
    <n v="83254.070000000022"/>
    <s v="Export_CoGe"/>
    <x v="1"/>
    <s v="27.CLI"/>
    <x v="10"/>
    <s v="CLI"/>
    <m/>
    <s v="27.CLI"/>
    <s v="Crediti Commerciali"/>
    <x v="1"/>
  </r>
  <r>
    <x v="0"/>
    <x v="11"/>
    <x v="55"/>
    <x v="55"/>
    <n v="14741.999999999942"/>
    <s v="Export_CoGe"/>
    <x v="1"/>
    <s v="27.CLI"/>
    <x v="10"/>
    <s v="CLI"/>
    <m/>
    <s v="27.CLI"/>
    <s v="Crediti Commerciali"/>
    <x v="1"/>
  </r>
  <r>
    <x v="0"/>
    <x v="11"/>
    <x v="61"/>
    <x v="61"/>
    <n v="202.84"/>
    <s v="Export_CoGe"/>
    <x v="1"/>
    <s v="31.PTN"/>
    <x v="12"/>
    <s v="PTN"/>
    <m/>
    <s v="31.PTN"/>
    <s v="Crediti Tributari"/>
    <x v="1"/>
  </r>
  <r>
    <x v="0"/>
    <x v="11"/>
    <x v="319"/>
    <x v="319"/>
    <n v="109597.23999999999"/>
    <s v="Export_CoGe"/>
    <x v="1"/>
    <s v="31.PTN"/>
    <x v="12"/>
    <s v="PTN"/>
    <m/>
    <s v="31.PTN"/>
    <s v="Crediti Tributari"/>
    <x v="1"/>
  </r>
  <r>
    <x v="0"/>
    <x v="11"/>
    <x v="67"/>
    <x v="67"/>
    <n v="10012.319999999998"/>
    <s v="Export_CoGe"/>
    <x v="1"/>
    <s v="31.PTN"/>
    <x v="12"/>
    <s v="PTN"/>
    <m/>
    <s v="31.PTN"/>
    <s v="Crediti Tributari"/>
    <x v="1"/>
  </r>
  <r>
    <x v="0"/>
    <x v="11"/>
    <x v="72"/>
    <x v="72"/>
    <n v="20058.180000000008"/>
    <s v="Export_CoGe"/>
    <x v="1"/>
    <s v="31.PTN"/>
    <x v="12"/>
    <s v="PTN"/>
    <m/>
    <s v="31.PTN"/>
    <s v="Crediti Tributari"/>
    <x v="1"/>
  </r>
  <r>
    <x v="0"/>
    <x v="11"/>
    <x v="320"/>
    <x v="320"/>
    <n v="1430"/>
    <s v="Export_CoGe"/>
    <x v="1"/>
    <s v="31.PTN"/>
    <x v="12"/>
    <s v="PTN"/>
    <m/>
    <s v="31.PTN"/>
    <s v="Crediti Tributari"/>
    <x v="1"/>
  </r>
  <r>
    <x v="0"/>
    <x v="11"/>
    <x v="78"/>
    <x v="78"/>
    <n v="14622.160000000014"/>
    <s v="Export_CoGe"/>
    <x v="1"/>
    <s v="29.AC"/>
    <x v="11"/>
    <s v="FOR"/>
    <m/>
    <s v="28.FOR"/>
    <s v="Altri Crediti"/>
    <x v="1"/>
  </r>
  <r>
    <x v="0"/>
    <x v="11"/>
    <x v="80"/>
    <x v="80"/>
    <n v="2796.9300000000658"/>
    <s v="Export_CoGe"/>
    <x v="1"/>
    <s v="29.AC"/>
    <x v="11"/>
    <s v="AC"/>
    <m/>
    <s v="29.AC"/>
    <s v="Altri Crediti"/>
    <x v="1"/>
  </r>
  <r>
    <x v="0"/>
    <x v="11"/>
    <x v="84"/>
    <x v="84"/>
    <n v="52555"/>
    <s v="Export_CoGe"/>
    <x v="1"/>
    <s v="29.AC"/>
    <x v="11"/>
    <s v="AC"/>
    <m/>
    <s v="29.AC"/>
    <s v="Altri Crediti"/>
    <x v="1"/>
  </r>
  <r>
    <x v="0"/>
    <x v="11"/>
    <x v="86"/>
    <x v="86"/>
    <n v="699.99999999999682"/>
    <s v="Export_CoGe"/>
    <x v="1"/>
    <s v="29.AC"/>
    <x v="11"/>
    <s v="AC"/>
    <m/>
    <s v="29.AC"/>
    <s v="Altri Crediti"/>
    <x v="1"/>
  </r>
  <r>
    <x v="0"/>
    <x v="11"/>
    <x v="88"/>
    <x v="88"/>
    <n v="140.26000000003199"/>
    <s v="Export_CoGe"/>
    <x v="1"/>
    <s v="30.AD"/>
    <x v="13"/>
    <s v="AD"/>
    <m/>
    <s v="30.AD"/>
    <s v="Altri Crediti"/>
    <x v="1"/>
  </r>
  <r>
    <x v="0"/>
    <x v="11"/>
    <x v="90"/>
    <x v="90"/>
    <n v="1483.0300000000134"/>
    <s v="Export_CoGe"/>
    <x v="1"/>
    <s v="29.AC"/>
    <x v="11"/>
    <s v="AC"/>
    <m/>
    <s v="29.AC"/>
    <s v="Altri Crediti"/>
    <x v="1"/>
  </r>
  <r>
    <x v="0"/>
    <x v="11"/>
    <x v="92"/>
    <x v="92"/>
    <n v="44956.770000000004"/>
    <s v="Export_CoGe"/>
    <x v="1"/>
    <s v="29.AC"/>
    <x v="11"/>
    <s v="AC"/>
    <m/>
    <s v="29.AC"/>
    <s v="Altri Crediti"/>
    <x v="1"/>
  </r>
  <r>
    <x v="0"/>
    <x v="11"/>
    <x v="98"/>
    <x v="98"/>
    <n v="53.55"/>
    <s v="Export_CoGe"/>
    <x v="1"/>
    <s v="29.AC"/>
    <x v="11"/>
    <s v="AC"/>
    <m/>
    <s v="29.AC"/>
    <s v="Altri Crediti"/>
    <x v="1"/>
  </r>
  <r>
    <x v="0"/>
    <x v="11"/>
    <x v="321"/>
    <x v="321"/>
    <n v="1091.8000000000002"/>
    <s v="Export_CoGe"/>
    <x v="1"/>
    <s v="29.AC"/>
    <x v="11"/>
    <s v="AC"/>
    <m/>
    <s v="29.AC"/>
    <s v="Altri Crediti"/>
    <x v="1"/>
  </r>
  <r>
    <x v="0"/>
    <x v="11"/>
    <x v="322"/>
    <x v="322"/>
    <n v="104.76999999998952"/>
    <s v="Export_CoGe"/>
    <x v="1"/>
    <s v="29.AC"/>
    <x v="11"/>
    <s v="AC"/>
    <m/>
    <s v="29.AC"/>
    <s v="Altri Crediti"/>
    <x v="1"/>
  </r>
  <r>
    <x v="0"/>
    <x v="11"/>
    <x v="107"/>
    <x v="107"/>
    <n v="1119.9999999999986"/>
    <s v="Export_CoGe"/>
    <x v="1"/>
    <s v="29.AC"/>
    <x v="11"/>
    <s v="AC"/>
    <m/>
    <s v="29.AC"/>
    <s v="Ratei/Risconti Attivi"/>
    <x v="1"/>
  </r>
  <r>
    <x v="0"/>
    <x v="11"/>
    <x v="109"/>
    <x v="109"/>
    <n v="3069.9200000000019"/>
    <s v="Export_CoGe"/>
    <x v="1"/>
    <s v="36.LIQ"/>
    <x v="15"/>
    <s v="BREVE "/>
    <m/>
    <s v="36.LIQ"/>
    <s v="Debiti a Breve (Liquidità)"/>
    <x v="1"/>
  </r>
  <r>
    <x v="0"/>
    <x v="11"/>
    <x v="323"/>
    <x v="323"/>
    <n v="12183.634999999427"/>
    <s v="Export_CoGe"/>
    <x v="1"/>
    <s v="36.LIQ"/>
    <x v="15"/>
    <s v="BREVE "/>
    <m/>
    <s v="36.LIQ"/>
    <s v="Debiti a Breve (Liquidità)"/>
    <x v="1"/>
  </r>
  <r>
    <x v="0"/>
    <x v="11"/>
    <x v="324"/>
    <x v="324"/>
    <n v="2325.0999999999995"/>
    <s v="Export_CoGe"/>
    <x v="1"/>
    <s v="36.LIQ"/>
    <x v="15"/>
    <s v="BREVE "/>
    <m/>
    <s v="36.LIQ"/>
    <s v="Debiti a Breve (Liquidità)"/>
    <x v="1"/>
  </r>
  <r>
    <x v="0"/>
    <x v="11"/>
    <x v="117"/>
    <x v="117"/>
    <n v="236155.3500000058"/>
    <s v="Export_CoGe"/>
    <x v="1"/>
    <s v="36.LIQ"/>
    <x v="15"/>
    <s v="BREVE "/>
    <m/>
    <s v="36.LIQ"/>
    <s v="Debiti a Breve (Liquidità)"/>
    <x v="1"/>
  </r>
  <r>
    <x v="0"/>
    <x v="11"/>
    <x v="325"/>
    <x v="199"/>
    <n v="276931.83999999997"/>
    <s v="Export_CoGe"/>
    <x v="1"/>
    <s v="36.LIQ"/>
    <x v="15"/>
    <s v="BREVE "/>
    <m/>
    <s v="36.LIQ"/>
    <s v="Debiti a Breve (Liquidità)"/>
    <x v="1"/>
  </r>
  <r>
    <x v="0"/>
    <x v="11"/>
    <x v="124"/>
    <x v="124"/>
    <n v="102773.58"/>
    <s v="Export_CoGe"/>
    <x v="1"/>
    <s v="36.LIQ"/>
    <x v="15"/>
    <s v="BREVE "/>
    <m/>
    <s v="36.LIQ"/>
    <s v="Debiti a Breve (Liquidità)"/>
    <x v="1"/>
  </r>
  <r>
    <x v="0"/>
    <x v="11"/>
    <x v="126"/>
    <x v="126"/>
    <n v="187419.32000000268"/>
    <s v="Export_CoGe"/>
    <x v="1"/>
    <s v="36.LIQ"/>
    <x v="15"/>
    <s v="BREVE "/>
    <m/>
    <s v="36.LIQ"/>
    <s v="Debiti a Breve (Liquidità)"/>
    <x v="1"/>
  </r>
  <r>
    <x v="0"/>
    <x v="11"/>
    <x v="128"/>
    <x v="128"/>
    <n v="123036.53"/>
    <s v="Export_CoGe"/>
    <x v="1"/>
    <s v="36.LIQ"/>
    <x v="15"/>
    <s v="BREVE "/>
    <m/>
    <s v="36.LIQ"/>
    <s v="Debiti a Breve (Liquidità)"/>
    <x v="1"/>
  </r>
  <r>
    <x v="0"/>
    <x v="11"/>
    <x v="130"/>
    <x v="130"/>
    <n v="132680.93000000028"/>
    <s v="Export_CoGe"/>
    <x v="1"/>
    <s v="36.LIQ"/>
    <x v="15"/>
    <s v="BREVE "/>
    <m/>
    <s v="36.LIQ"/>
    <s v="Debiti a Breve (Liquidità)"/>
    <x v="1"/>
  </r>
  <r>
    <x v="0"/>
    <x v="11"/>
    <x v="132"/>
    <x v="132"/>
    <n v="38485.169999999984"/>
    <s v="Export_CoGe"/>
    <x v="1"/>
    <s v="36.LIQ"/>
    <x v="15"/>
    <s v="BREVE "/>
    <m/>
    <s v="36.LIQ"/>
    <s v="Debiti a Breve (Liquidità)"/>
    <x v="1"/>
  </r>
  <r>
    <x v="0"/>
    <x v="11"/>
    <x v="326"/>
    <x v="325"/>
    <n v="86124.810000000056"/>
    <s v="Export_CoGe"/>
    <x v="1"/>
    <s v="36.LIQ"/>
    <x v="15"/>
    <s v="BREVE "/>
    <m/>
    <s v="36.LIQ"/>
    <s v="Debiti a Breve (Liquidità)"/>
    <x v="1"/>
  </r>
  <r>
    <x v="0"/>
    <x v="11"/>
    <x v="327"/>
    <x v="326"/>
    <n v="8108.0400000000027"/>
    <s v="Export_CoGe"/>
    <x v="1"/>
    <s v="36.LIQ"/>
    <x v="15"/>
    <s v="BREVE "/>
    <m/>
    <s v="36.LIQ"/>
    <s v="Debiti a Breve (Liquidità)"/>
    <x v="1"/>
  </r>
  <r>
    <x v="0"/>
    <x v="11"/>
    <x v="359"/>
    <x v="358"/>
    <n v="121843.77999999997"/>
    <s v="Export_CoGe"/>
    <x v="1"/>
    <s v="36.LIQ"/>
    <x v="15"/>
    <s v="BREVE "/>
    <m/>
    <s v="36.LIQ"/>
    <s v="Debiti a Breve (Liquidità)"/>
    <x v="1"/>
  </r>
  <r>
    <x v="0"/>
    <x v="11"/>
    <x v="365"/>
    <x v="364"/>
    <n v="931.80000000000018"/>
    <s v="Export_CoGe"/>
    <x v="1"/>
    <s v="36.LIQ"/>
    <x v="15"/>
    <s v="BREVE "/>
    <m/>
    <s v="36.LIQ"/>
    <s v="Debiti a Breve (Liquidità)"/>
    <x v="1"/>
  </r>
  <r>
    <x v="0"/>
    <x v="11"/>
    <x v="388"/>
    <x v="387"/>
    <n v="200000"/>
    <s v="Export_CoGe"/>
    <x v="1"/>
    <s v="36.LIQ"/>
    <x v="15"/>
    <s v="BREVE "/>
    <m/>
    <s v="36.LIQ"/>
    <s v="Debiti a Breve (Liquidità)"/>
    <x v="1"/>
  </r>
  <r>
    <x v="0"/>
    <x v="11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11"/>
    <x v="329"/>
    <x v="328"/>
    <n v="3000000"/>
    <s v="Export_CoGe"/>
    <x v="1"/>
    <s v="36.LIQ"/>
    <x v="15"/>
    <s v="BREVE "/>
    <m/>
    <s v="36.LIQ"/>
    <s v="Debiti a Breve (Liquidità)"/>
    <x v="1"/>
  </r>
  <r>
    <x v="0"/>
    <x v="11"/>
    <x v="353"/>
    <x v="352"/>
    <n v="4.9999979892163537E-3"/>
    <s v="Export_CoGe"/>
    <x v="1"/>
    <s v="35.RIS"/>
    <x v="19"/>
    <s v="PN"/>
    <m/>
    <s v="35.RIS"/>
    <s v="Altre Riserve"/>
    <x v="1"/>
  </r>
  <r>
    <x v="0"/>
    <x v="11"/>
    <x v="145"/>
    <x v="145"/>
    <n v="-7400.0000000000127"/>
    <s v="Export_CoGe"/>
    <x v="1"/>
    <s v="34.CS"/>
    <x v="18"/>
    <s v="PN"/>
    <m/>
    <s v="34.CS"/>
    <s v="Capitale "/>
    <x v="1"/>
  </r>
  <r>
    <x v="0"/>
    <x v="11"/>
    <x v="147"/>
    <x v="147"/>
    <n v="-100000"/>
    <s v="Export_CoGe"/>
    <x v="1"/>
    <s v="34.CS"/>
    <x v="18"/>
    <s v="PN"/>
    <m/>
    <s v="34.CS"/>
    <s v="Capitale "/>
    <x v="1"/>
  </r>
  <r>
    <x v="0"/>
    <x v="11"/>
    <x v="149"/>
    <x v="149"/>
    <n v="-800000"/>
    <s v="Export_CoGe"/>
    <x v="1"/>
    <s v="34.CS"/>
    <x v="18"/>
    <s v="PN"/>
    <m/>
    <s v="34.CS"/>
    <s v="Capitale "/>
    <x v="1"/>
  </r>
  <r>
    <x v="0"/>
    <x v="11"/>
    <x v="151"/>
    <x v="151"/>
    <n v="-62928.91"/>
    <s v="Export_CoGe"/>
    <x v="1"/>
    <s v="35.RIS"/>
    <x v="19"/>
    <s v="PN"/>
    <m/>
    <s v="35.RIS"/>
    <s v="Riserva Legale"/>
    <x v="1"/>
  </r>
  <r>
    <x v="0"/>
    <x v="11"/>
    <x v="330"/>
    <x v="329"/>
    <n v="-199945.12000000002"/>
    <s v="Export_CoGe"/>
    <x v="1"/>
    <s v="35.RIS"/>
    <x v="19"/>
    <s v="PN"/>
    <m/>
    <s v="35.RIS_bis"/>
    <s v="VII - Riserva per operaz. di copertura dei flussi finanz. attesi"/>
    <x v="1"/>
  </r>
  <r>
    <x v="0"/>
    <x v="11"/>
    <x v="154"/>
    <x v="154"/>
    <n v="-86282.830000000016"/>
    <s v="Export_CoGe"/>
    <x v="1"/>
    <s v="35.RIS"/>
    <x v="19"/>
    <s v="PN"/>
    <m/>
    <s v="35.RIS"/>
    <s v="Altre Riserve"/>
    <x v="1"/>
  </r>
  <r>
    <x v="0"/>
    <x v="11"/>
    <x v="157"/>
    <x v="157"/>
    <n v="-83370.91"/>
    <s v="Export_CoGe"/>
    <x v="1"/>
    <s v="23.I.MATFON"/>
    <x v="20"/>
    <s v="MAT"/>
    <m/>
    <s v="23.I.MATFON"/>
    <s v="Immobilizzazioni Materiali"/>
    <x v="1"/>
  </r>
  <r>
    <x v="0"/>
    <x v="11"/>
    <x v="158"/>
    <x v="158"/>
    <n v="-187948.01"/>
    <s v="Export_CoGe"/>
    <x v="1"/>
    <s v="23.I.MATFON"/>
    <x v="20"/>
    <s v="MAT"/>
    <m/>
    <s v="23.I.MATFON"/>
    <s v="Immobilizzazioni Materiali"/>
    <x v="1"/>
  </r>
  <r>
    <x v="0"/>
    <x v="11"/>
    <x v="159"/>
    <x v="159"/>
    <n v="-95239.54"/>
    <s v="Export_CoGe"/>
    <x v="1"/>
    <s v="23.I.MATFON"/>
    <x v="20"/>
    <s v="MAT"/>
    <m/>
    <s v="23.I.MATFON"/>
    <s v="Immobilizzazioni Materiali"/>
    <x v="1"/>
  </r>
  <r>
    <x v="0"/>
    <x v="11"/>
    <x v="160"/>
    <x v="160"/>
    <n v="-917.25"/>
    <s v="Export_CoGe"/>
    <x v="1"/>
    <s v="23.I.MATFON"/>
    <x v="20"/>
    <s v="MAT"/>
    <m/>
    <s v="23.I.MATFON"/>
    <s v="Immobilizzazioni Materiali"/>
    <x v="1"/>
  </r>
  <r>
    <x v="0"/>
    <x v="11"/>
    <x v="161"/>
    <x v="161"/>
    <n v="-40340.58"/>
    <s v="Export_CoGe"/>
    <x v="1"/>
    <s v="23.I.MATFON"/>
    <x v="20"/>
    <s v="MAT"/>
    <m/>
    <s v="23.I.MATFON"/>
    <s v="Immobilizzazioni Materiali"/>
    <x v="1"/>
  </r>
  <r>
    <x v="0"/>
    <x v="11"/>
    <x v="162"/>
    <x v="162"/>
    <n v="-14767.59"/>
    <s v="Export_CoGe"/>
    <x v="1"/>
    <s v="23.I.MATFON"/>
    <x v="20"/>
    <s v="MAT"/>
    <m/>
    <s v="23.I.MATFON"/>
    <s v="Immobilizzazioni Materiali"/>
    <x v="1"/>
  </r>
  <r>
    <x v="0"/>
    <x v="11"/>
    <x v="163"/>
    <x v="163"/>
    <n v="-25739.86"/>
    <s v="Export_CoGe"/>
    <x v="1"/>
    <s v="23.I.MATFON"/>
    <x v="20"/>
    <s v="MAT"/>
    <m/>
    <s v="23.I.MATFON"/>
    <s v="Immobilizzazioni Materiali"/>
    <x v="1"/>
  </r>
  <r>
    <x v="0"/>
    <x v="11"/>
    <x v="164"/>
    <x v="164"/>
    <n v="-6081.13"/>
    <s v="Export_CoGe"/>
    <x v="1"/>
    <s v="23.I.MATFON"/>
    <x v="20"/>
    <s v="MAT"/>
    <m/>
    <s v="23.I.MATFON"/>
    <s v="Immobilizzazioni Materiali"/>
    <x v="1"/>
  </r>
  <r>
    <x v="0"/>
    <x v="11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11"/>
    <x v="166"/>
    <x v="166"/>
    <n v="-30000"/>
    <s v="Export_CoGe"/>
    <x v="1"/>
    <s v="23.I.IMMFON"/>
    <x v="21"/>
    <s v="IMM"/>
    <m/>
    <s v="23.I.IMMFON"/>
    <s v="Immobilizzazioni Immateriali"/>
    <x v="1"/>
  </r>
  <r>
    <x v="0"/>
    <x v="11"/>
    <x v="167"/>
    <x v="167"/>
    <n v="-2743"/>
    <s v="Export_CoGe"/>
    <x v="1"/>
    <s v="23.I.IMMFON"/>
    <x v="21"/>
    <s v="IMM"/>
    <m/>
    <s v="23.I.IMMFON"/>
    <s v="Immobilizzazioni Immateriali"/>
    <x v="1"/>
  </r>
  <r>
    <x v="0"/>
    <x v="11"/>
    <x v="168"/>
    <x v="168"/>
    <n v="-97540.050000000017"/>
    <s v="Export_CoGe"/>
    <x v="1"/>
    <s v="23.I.IMMFON"/>
    <x v="21"/>
    <s v="IMM"/>
    <m/>
    <s v="23.I.IMMFON"/>
    <s v="Immobilizzazioni Immateriali"/>
    <x v="1"/>
  </r>
  <r>
    <x v="0"/>
    <x v="11"/>
    <x v="169"/>
    <x v="169"/>
    <n v="-34985"/>
    <s v="Export_CoGe"/>
    <x v="1"/>
    <s v="23.I.IMMFON"/>
    <x v="21"/>
    <s v="IMM"/>
    <m/>
    <s v="23.I.IMMFON"/>
    <s v="Immobilizzazioni Immateriali"/>
    <x v="1"/>
  </r>
  <r>
    <x v="0"/>
    <x v="11"/>
    <x v="170"/>
    <x v="170"/>
    <n v="-2450900"/>
    <s v="Export_CoGe"/>
    <x v="1"/>
    <s v="33.PROV"/>
    <x v="22"/>
    <s v="PROV"/>
    <m/>
    <s v="33.PROV"/>
    <s v="Altri Fondi "/>
    <x v="1"/>
  </r>
  <r>
    <x v="0"/>
    <x v="11"/>
    <x v="331"/>
    <x v="330"/>
    <n v="-56800.83"/>
    <s v="Export_CoGe"/>
    <x v="1"/>
    <s v="33.PROV"/>
    <x v="22"/>
    <s v="PROV"/>
    <m/>
    <s v="33.PROV"/>
    <s v="Altri Fondi "/>
    <x v="1"/>
  </r>
  <r>
    <x v="0"/>
    <x v="11"/>
    <x v="332"/>
    <x v="331"/>
    <n v="-27000"/>
    <s v="Export_CoGe"/>
    <x v="1"/>
    <s v="33.PROV"/>
    <x v="22"/>
    <s v="PROV"/>
    <m/>
    <s v="33.PROV"/>
    <s v="Altri Fondi "/>
    <x v="1"/>
  </r>
  <r>
    <x v="0"/>
    <x v="11"/>
    <x v="333"/>
    <x v="332"/>
    <n v="-630595"/>
    <s v="Export_CoGe"/>
    <x v="1"/>
    <s v="26.MAG"/>
    <x v="9"/>
    <s v="MAG"/>
    <m/>
    <s v="26.MAG"/>
    <s v="Rimanenze"/>
    <x v="1"/>
  </r>
  <r>
    <x v="0"/>
    <x v="11"/>
    <x v="334"/>
    <x v="333"/>
    <n v="-55640.71"/>
    <s v="Export_CoGe"/>
    <x v="1"/>
    <s v="33.PROV"/>
    <x v="22"/>
    <s v="PROV"/>
    <m/>
    <s v="33.PROV"/>
    <s v="Altri Fondi "/>
    <x v="1"/>
  </r>
  <r>
    <x v="0"/>
    <x v="11"/>
    <x v="172"/>
    <x v="172"/>
    <n v="-136143.92000000001"/>
    <s v="Export_CoGe"/>
    <x v="1"/>
    <s v="38.TFR"/>
    <x v="23"/>
    <s v="TFR"/>
    <m/>
    <s v="38.TFR"/>
    <s v="Fondo TFR"/>
    <x v="1"/>
  </r>
  <r>
    <x v="0"/>
    <x v="11"/>
    <x v="173"/>
    <x v="173"/>
    <n v="-301271.84000000003"/>
    <s v="Export_CoGe"/>
    <x v="1"/>
    <s v="38.TFR"/>
    <x v="23"/>
    <s v="TFR"/>
    <m/>
    <s v="38.TFR"/>
    <s v="Fondo TFR"/>
    <x v="1"/>
  </r>
  <r>
    <x v="0"/>
    <x v="11"/>
    <x v="174"/>
    <x v="174"/>
    <n v="-42085.430000000008"/>
    <s v="Export_CoGe"/>
    <x v="1"/>
    <s v="38.TFR"/>
    <x v="23"/>
    <s v="TFR"/>
    <m/>
    <s v="38.TFR"/>
    <s v="Fondo TFR"/>
    <x v="1"/>
  </r>
  <r>
    <x v="0"/>
    <x v="11"/>
    <x v="175"/>
    <x v="175"/>
    <n v="-2737.0299999999943"/>
    <s v="Export_CoGe"/>
    <x v="1"/>
    <s v="38.TFR"/>
    <x v="23"/>
    <s v="TFR"/>
    <m/>
    <s v="38.TFR"/>
    <s v="Fondo TFR"/>
    <x v="1"/>
  </r>
  <r>
    <x v="0"/>
    <x v="11"/>
    <x v="177"/>
    <x v="177"/>
    <n v="-115236"/>
    <s v="Export_CoGe"/>
    <x v="1"/>
    <s v="27.CLI"/>
    <x v="10"/>
    <s v="CLI"/>
    <m/>
    <s v="27.CLI"/>
    <s v="Crediti Commerciali"/>
    <x v="1"/>
  </r>
  <r>
    <x v="0"/>
    <x v="11"/>
    <x v="383"/>
    <x v="382"/>
    <n v="-5"/>
    <s v="Export_CoGe"/>
    <x v="1"/>
    <s v="36.LIQ"/>
    <x v="15"/>
    <s v="BREVE "/>
    <m/>
    <s v="36.LIQ"/>
    <s v="Debiti a Breve (Liquidità)"/>
    <x v="1"/>
  </r>
  <r>
    <x v="0"/>
    <x v="11"/>
    <x v="181"/>
    <x v="181"/>
    <n v="-42222.090000000033"/>
    <s v="Export_CoGe"/>
    <x v="1"/>
    <s v="37.DFIN"/>
    <x v="25"/>
    <s v="LUNGO"/>
    <m/>
    <s v="37.DFIN"/>
    <s v="Debiti Finanziari (MLT)"/>
    <x v="1"/>
  </r>
  <r>
    <x v="0"/>
    <x v="11"/>
    <x v="183"/>
    <x v="183"/>
    <n v="-201770.86"/>
    <s v="Export_CoGe"/>
    <x v="1"/>
    <s v="37.DFIN"/>
    <x v="25"/>
    <s v="LUNGO"/>
    <m/>
    <s v="37.DFIN"/>
    <s v="Debiti Finanziari (MLT)"/>
    <x v="1"/>
  </r>
  <r>
    <x v="0"/>
    <x v="11"/>
    <x v="189"/>
    <x v="189"/>
    <n v="-657549.3600000001"/>
    <s v="Export_CoGe"/>
    <x v="1"/>
    <s v="37.DFIN"/>
    <x v="25"/>
    <s v="LUNGO"/>
    <m/>
    <s v="37.DFIN"/>
    <s v="Debiti Finanziari (MLT)"/>
    <x v="1"/>
  </r>
  <r>
    <x v="0"/>
    <x v="11"/>
    <x v="193"/>
    <x v="193"/>
    <n v="-215224.61000000002"/>
    <s v="Export_CoGe"/>
    <x v="1"/>
    <s v="37.DFIN"/>
    <x v="25"/>
    <s v="LUNGO"/>
    <m/>
    <s v="37.DFIN"/>
    <s v="Debiti Finanziari (MLT)"/>
    <x v="1"/>
  </r>
  <r>
    <x v="0"/>
    <x v="11"/>
    <x v="195"/>
    <x v="195"/>
    <n v="-82388.430000000008"/>
    <s v="Export_CoGe"/>
    <x v="1"/>
    <s v="37.DFIN"/>
    <x v="25"/>
    <s v="LUNGO"/>
    <m/>
    <s v="37.DFIN"/>
    <s v="Debiti Finanziari (MLT)"/>
    <x v="1"/>
  </r>
  <r>
    <x v="0"/>
    <x v="11"/>
    <x v="335"/>
    <x v="334"/>
    <n v="-110275.99"/>
    <s v="Export_CoGe"/>
    <x v="1"/>
    <s v="37.DFIN"/>
    <x v="25"/>
    <s v="LUNGO"/>
    <m/>
    <s v="37.DFIN"/>
    <s v="Debiti Finanziari (MLT)"/>
    <x v="1"/>
  </r>
  <r>
    <x v="0"/>
    <x v="11"/>
    <x v="336"/>
    <x v="335"/>
    <n v="-2193413.54"/>
    <s v="Export_CoGe"/>
    <x v="1"/>
    <s v="37.DFIN"/>
    <x v="25"/>
    <s v="LUNGO"/>
    <m/>
    <s v="37.DFIN"/>
    <s v="Debiti Finanziari (MLT)"/>
    <x v="1"/>
  </r>
  <r>
    <x v="0"/>
    <x v="11"/>
    <x v="205"/>
    <x v="205"/>
    <n v="-45833.210000000137"/>
    <s v="Export_CoGe"/>
    <x v="1"/>
    <s v="37.DFIN"/>
    <x v="25"/>
    <s v="LUNGO"/>
    <m/>
    <s v="37.DFIN"/>
    <s v="Debiti Finanziari (MLT)"/>
    <x v="1"/>
  </r>
  <r>
    <x v="0"/>
    <x v="11"/>
    <x v="337"/>
    <x v="336"/>
    <n v="-83550"/>
    <s v="Export_CoGe"/>
    <x v="1"/>
    <s v="37.DFIN"/>
    <x v="25"/>
    <s v="LUNGO"/>
    <m/>
    <s v="37.DFIN"/>
    <s v="Debiti Vs Altri MLT"/>
    <x v="1"/>
  </r>
  <r>
    <x v="0"/>
    <x v="11"/>
    <x v="210"/>
    <x v="210"/>
    <n v="-517803.80000000016"/>
    <s v="Export_CoGe"/>
    <x v="1"/>
    <s v="28.FOR"/>
    <x v="14"/>
    <s v="FOR"/>
    <m/>
    <s v="28.FOR"/>
    <s v="Debiti Commerciali"/>
    <x v="1"/>
  </r>
  <r>
    <x v="0"/>
    <x v="11"/>
    <x v="212"/>
    <x v="212"/>
    <n v="-1275.9200000000128"/>
    <s v="Export_CoGe"/>
    <x v="1"/>
    <s v="28.FOR"/>
    <x v="14"/>
    <s v="FOR"/>
    <m/>
    <s v="28.FOR"/>
    <s v="Debiti Commerciali"/>
    <x v="1"/>
  </r>
  <r>
    <x v="0"/>
    <x v="11"/>
    <x v="214"/>
    <x v="214"/>
    <n v="-3180.4999999999991"/>
    <s v="Export_CoGe"/>
    <x v="1"/>
    <s v="28.FOR"/>
    <x v="14"/>
    <s v="FOR"/>
    <m/>
    <s v="28.FOR"/>
    <s v="Debiti Commerciali"/>
    <x v="1"/>
  </r>
  <r>
    <x v="0"/>
    <x v="11"/>
    <x v="220"/>
    <x v="220"/>
    <n v="-167761.95999999993"/>
    <s v="Export_CoGe"/>
    <x v="1"/>
    <s v="55.DIP"/>
    <x v="31"/>
    <s v="AD"/>
    <m/>
    <s v="55.DIP"/>
    <s v="Altri Debiti"/>
    <x v="1"/>
  </r>
  <r>
    <x v="0"/>
    <x v="11"/>
    <x v="224"/>
    <x v="224"/>
    <n v="-131130.89000000004"/>
    <s v="Export_CoGe"/>
    <x v="1"/>
    <s v="30.AD"/>
    <x v="13"/>
    <s v="AD"/>
    <m/>
    <s v="30.AD"/>
    <s v="Altri Debiti"/>
    <x v="1"/>
  </r>
  <r>
    <x v="0"/>
    <x v="11"/>
    <x v="384"/>
    <x v="383"/>
    <n v="-130552.49"/>
    <s v="Export_CoGe"/>
    <x v="1"/>
    <s v="30.AD"/>
    <x v="13"/>
    <s v="AD"/>
    <m/>
    <s v="30.AD"/>
    <s v="Altri Debiti"/>
    <x v="1"/>
  </r>
  <r>
    <x v="0"/>
    <x v="11"/>
    <x v="366"/>
    <x v="365"/>
    <n v="-350"/>
    <s v="Export_CoGe"/>
    <x v="1"/>
    <s v="30.AD"/>
    <x v="13"/>
    <s v="AD"/>
    <m/>
    <s v="30.AD"/>
    <s v="Altri Debiti"/>
    <x v="1"/>
  </r>
  <r>
    <x v="0"/>
    <x v="11"/>
    <x v="230"/>
    <x v="230"/>
    <n v="-5803.1000000000022"/>
    <s v="Export_CoGe"/>
    <x v="1"/>
    <s v="30.AD"/>
    <x v="13"/>
    <s v="AD"/>
    <m/>
    <s v="30.AD"/>
    <s v="Altri Debiti"/>
    <x v="1"/>
  </r>
  <r>
    <x v="0"/>
    <x v="11"/>
    <x v="232"/>
    <x v="232"/>
    <n v="-375.76000000009162"/>
    <s v="Export_CoGe"/>
    <x v="1"/>
    <s v="30.AD"/>
    <x v="13"/>
    <s v="AD"/>
    <m/>
    <s v="30.AD"/>
    <s v="Altri Debiti"/>
    <x v="1"/>
  </r>
  <r>
    <x v="0"/>
    <x v="11"/>
    <x v="234"/>
    <x v="234"/>
    <n v="-2427.0200000000013"/>
    <s v="Export_CoGe"/>
    <x v="1"/>
    <s v="30.AD"/>
    <x v="13"/>
    <s v="AD"/>
    <m/>
    <s v="30.AD"/>
    <s v="Altri Debiti"/>
    <x v="1"/>
  </r>
  <r>
    <x v="0"/>
    <x v="11"/>
    <x v="339"/>
    <x v="338"/>
    <n v="-14.000000000014552"/>
    <s v="Export_CoGe"/>
    <x v="1"/>
    <s v="30.AD"/>
    <x v="13"/>
    <s v="AD"/>
    <m/>
    <s v="30.AD"/>
    <s v="Altri Debiti"/>
    <x v="1"/>
  </r>
  <r>
    <x v="0"/>
    <x v="11"/>
    <x v="240"/>
    <x v="240"/>
    <n v="-68539.759999999995"/>
    <s v="Export_CoGe"/>
    <x v="1"/>
    <s v="30.AD"/>
    <x v="13"/>
    <s v="CLI"/>
    <m/>
    <s v="27.CLI"/>
    <s v="Altri Debiti"/>
    <x v="1"/>
  </r>
  <r>
    <x v="0"/>
    <x v="11"/>
    <x v="242"/>
    <x v="242"/>
    <n v="-67315.710000000006"/>
    <s v="Export_CoGe"/>
    <x v="1"/>
    <s v="30.AD"/>
    <x v="13"/>
    <s v="AD"/>
    <m/>
    <s v="30.AD"/>
    <s v="Altri Debiti"/>
    <x v="1"/>
  </r>
  <r>
    <x v="0"/>
    <x v="11"/>
    <x v="340"/>
    <x v="339"/>
    <n v="-56472.52"/>
    <s v="Export_CoGe"/>
    <x v="1"/>
    <s v="30.AD"/>
    <x v="13"/>
    <s v="AD"/>
    <m/>
    <s v="30.AD"/>
    <s v="Altri Debiti"/>
    <x v="1"/>
  </r>
  <r>
    <x v="0"/>
    <x v="11"/>
    <x v="352"/>
    <x v="351"/>
    <n v="-18240.15999999972"/>
    <s v="Export_CoGe"/>
    <x v="1"/>
    <s v="31.PTN"/>
    <x v="12"/>
    <s v="PTN"/>
    <m/>
    <s v="50.IVA"/>
    <s v="Posizione Tributaria Netta"/>
    <x v="1"/>
  </r>
  <r>
    <x v="0"/>
    <x v="11"/>
    <x v="251"/>
    <x v="251"/>
    <n v="-41280.789999999972"/>
    <s v="Export_CoGe"/>
    <x v="1"/>
    <s v="31.PTN"/>
    <x v="12"/>
    <s v="PTN"/>
    <m/>
    <s v="30.AD"/>
    <s v="Posizione Tributaria Netta"/>
    <x v="1"/>
  </r>
  <r>
    <x v="0"/>
    <x v="11"/>
    <x v="253"/>
    <x v="253"/>
    <n v="-5656.4500000000007"/>
    <s v="Export_CoGe"/>
    <x v="1"/>
    <s v="31.PTN"/>
    <x v="12"/>
    <s v="PTN"/>
    <m/>
    <s v="31.PTN"/>
    <s v="Posizione Tributaria Netta"/>
    <x v="1"/>
  </r>
  <r>
    <x v="0"/>
    <x v="11"/>
    <x v="341"/>
    <x v="340"/>
    <n v="-267.07"/>
    <s v="Export_CoGe"/>
    <x v="1"/>
    <s v="31.PTN"/>
    <x v="12"/>
    <s v="AD"/>
    <m/>
    <s v="30.AD"/>
    <s v="Posizione Tributaria Netta"/>
    <x v="1"/>
  </r>
  <r>
    <x v="0"/>
    <x v="11"/>
    <x v="256"/>
    <x v="256"/>
    <n v="-4062.0900000000111"/>
    <s v="Export_CoGe"/>
    <x v="1"/>
    <s v="31.PTN"/>
    <x v="12"/>
    <s v="PTN"/>
    <m/>
    <s v="31.PTN"/>
    <s v="Posizione Tributaria Netta"/>
    <x v="1"/>
  </r>
  <r>
    <x v="0"/>
    <x v="11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11"/>
    <x v="262"/>
    <x v="262"/>
    <n v="-33313.929999999993"/>
    <s v="Export_CoGe"/>
    <x v="1"/>
    <s v="30.AD"/>
    <x v="13"/>
    <s v="AD"/>
    <m/>
    <s v="30.AD"/>
    <s v="Debiti vs Ist. Previdenziali"/>
    <x v="1"/>
  </r>
  <r>
    <x v="0"/>
    <x v="11"/>
    <x v="264"/>
    <x v="264"/>
    <n v="-5230.2699999999995"/>
    <s v="Export_CoGe"/>
    <x v="1"/>
    <s v="30.AD"/>
    <x v="13"/>
    <s v="AD"/>
    <m/>
    <s v="30.AD"/>
    <s v="Debiti vs Ist. Previdenziali"/>
    <x v="1"/>
  </r>
  <r>
    <x v="0"/>
    <x v="11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11"/>
    <x v="343"/>
    <x v="342"/>
    <n v="-6.24"/>
    <s v="Export_CoGe"/>
    <x v="1"/>
    <s v="30.AD"/>
    <x v="13"/>
    <s v="AD"/>
    <m/>
    <s v="30.AD"/>
    <s v="Debiti vs Ist. Previdenziali"/>
    <x v="1"/>
  </r>
  <r>
    <x v="0"/>
    <x v="11"/>
    <x v="344"/>
    <x v="343"/>
    <n v="-336.31"/>
    <s v="Export_CoGe"/>
    <x v="1"/>
    <s v="30.AD"/>
    <x v="13"/>
    <s v="AD"/>
    <m/>
    <s v="30.AD"/>
    <s v="Debiti vs Ist. Previdenziali"/>
    <x v="1"/>
  </r>
  <r>
    <x v="0"/>
    <x v="11"/>
    <x v="269"/>
    <x v="269"/>
    <n v="-401.83"/>
    <s v="Export_CoGe"/>
    <x v="1"/>
    <s v="30.AD"/>
    <x v="13"/>
    <s v="AD"/>
    <m/>
    <s v="30.AD"/>
    <s v="Debiti vs Ist. Previdenziali"/>
    <x v="1"/>
  </r>
  <r>
    <x v="0"/>
    <x v="11"/>
    <x v="271"/>
    <x v="271"/>
    <n v="-2245.58"/>
    <s v="Export_CoGe"/>
    <x v="1"/>
    <s v="30.AD"/>
    <x v="13"/>
    <s v="AD"/>
    <m/>
    <s v="30.AD"/>
    <s v="Debiti vs Ist. Previdenziali"/>
    <x v="1"/>
  </r>
  <r>
    <x v="0"/>
    <x v="11"/>
    <x v="273"/>
    <x v="273"/>
    <n v="-430.11"/>
    <s v="Export_CoGe"/>
    <x v="1"/>
    <s v="30.AD"/>
    <x v="13"/>
    <s v="AD"/>
    <m/>
    <s v="30.AD"/>
    <s v="Debiti vs Ist. Previdenziali"/>
    <x v="1"/>
  </r>
  <r>
    <x v="0"/>
    <x v="11"/>
    <x v="275"/>
    <x v="275"/>
    <n v="-334.0100000000001"/>
    <s v="Export_CoGe"/>
    <x v="1"/>
    <s v="30.AD"/>
    <x v="13"/>
    <s v="AD"/>
    <m/>
    <s v="30.AD"/>
    <s v="Debiti vs Ist. Previdenziali"/>
    <x v="1"/>
  </r>
  <r>
    <x v="0"/>
    <x v="11"/>
    <x v="277"/>
    <x v="277"/>
    <n v="-1415.6099999999994"/>
    <s v="Export_CoGe"/>
    <x v="1"/>
    <s v="30.AD"/>
    <x v="13"/>
    <s v="AD"/>
    <m/>
    <s v="30.AD"/>
    <s v="Debiti vs Ist. Previdenziali"/>
    <x v="1"/>
  </r>
  <r>
    <x v="0"/>
    <x v="11"/>
    <x v="279"/>
    <x v="279"/>
    <n v="-377.03000000000014"/>
    <s v="Export_CoGe"/>
    <x v="1"/>
    <s v="30.AD"/>
    <x v="13"/>
    <s v="AD"/>
    <m/>
    <s v="30.AD"/>
    <s v="Debiti vs Ist. Previdenziali"/>
    <x v="1"/>
  </r>
  <r>
    <x v="0"/>
    <x v="11"/>
    <x v="280"/>
    <x v="280"/>
    <n v="-644.16"/>
    <s v="Export_CoGe"/>
    <x v="1"/>
    <s v="30.AD"/>
    <x v="13"/>
    <s v="AD"/>
    <m/>
    <s v="30.AD"/>
    <s v="Debiti vs Ist. Previdenziali"/>
    <x v="1"/>
  </r>
  <r>
    <x v="0"/>
    <x v="11"/>
    <x v="283"/>
    <x v="283"/>
    <n v="-275.16000000001929"/>
    <s v="Export_CoGe"/>
    <x v="1"/>
    <s v="30.AD"/>
    <x v="13"/>
    <s v="AD"/>
    <m/>
    <s v="30.AD"/>
    <s v="Debiti vs Ist. Previdenziali"/>
    <x v="1"/>
  </r>
  <r>
    <x v="0"/>
    <x v="11"/>
    <x v="345"/>
    <x v="344"/>
    <n v="-2426.2299999999996"/>
    <s v="Export_CoGe"/>
    <x v="1"/>
    <s v="30.AD"/>
    <x v="13"/>
    <s v="AD"/>
    <m/>
    <s v="30.AD"/>
    <s v="Debiti vs Ist. Previdenziali"/>
    <x v="1"/>
  </r>
  <r>
    <x v="0"/>
    <x v="11"/>
    <x v="284"/>
    <x v="284"/>
    <n v="-312.06999999999971"/>
    <s v="Export_CoGe"/>
    <x v="1"/>
    <s v="30.AD"/>
    <x v="13"/>
    <s v="AD"/>
    <m/>
    <s v="30.AD"/>
    <s v="Debiti vs Ist. Previdenziali"/>
    <x v="1"/>
  </r>
  <r>
    <x v="0"/>
    <x v="11"/>
    <x v="285"/>
    <x v="285"/>
    <n v="-50183.530000000006"/>
    <s v="Export_CoGe"/>
    <x v="1"/>
    <s v="30.AD"/>
    <x v="13"/>
    <s v="AC"/>
    <m/>
    <s v="60.PREV"/>
    <s v="Debiti vs Ist. Previdenziali"/>
    <x v="1"/>
  </r>
  <r>
    <x v="0"/>
    <x v="11"/>
    <x v="287"/>
    <x v="287"/>
    <n v="-226630"/>
    <s v="Export_CoGe"/>
    <x v="1"/>
    <s v="30.AD"/>
    <x v="13"/>
    <s v="AD"/>
    <m/>
    <s v="30.AD"/>
    <s v="Ratei/Risconti Passivi"/>
    <x v="1"/>
  </r>
  <r>
    <x v="0"/>
    <x v="12"/>
    <x v="268"/>
    <x v="268"/>
    <n v="-226491.22999999998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2"/>
    <x v="270"/>
    <x v="270"/>
    <n v="-464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2"/>
    <x v="389"/>
    <x v="388"/>
    <n v="-19471.2"/>
    <s v="Export_CoGe"/>
    <x v="0"/>
    <s v="ALTRI"/>
    <x v="34"/>
    <s v="ALTRI"/>
    <m/>
    <s v="A.5)"/>
    <s v="5) altri ricavi e proventi, con separata indicazione dei contributi in conto esercizio"/>
    <x v="8"/>
  </r>
  <r>
    <x v="0"/>
    <x v="12"/>
    <x v="380"/>
    <x v="379"/>
    <n v="-3476.24"/>
    <s v="Export_CoGe"/>
    <x v="0"/>
    <s v="ONSTR"/>
    <x v="30"/>
    <s v="EXT"/>
    <m/>
    <s v="A.5)"/>
    <s v="5) altri ricavi e proventi, con separata indicazione dei contributi in conto esercizio"/>
    <x v="8"/>
  </r>
  <r>
    <x v="0"/>
    <x v="12"/>
    <x v="374"/>
    <x v="373"/>
    <n v="-29128.61"/>
    <s v="Export_CoGe"/>
    <x v="0"/>
    <s v="ONSTR"/>
    <x v="30"/>
    <s v="EXT"/>
    <m/>
    <s v="B.14)"/>
    <s v="14) oneri diversi di gestione"/>
    <x v="2"/>
  </r>
  <r>
    <x v="0"/>
    <x v="12"/>
    <x v="0"/>
    <x v="0"/>
    <n v="591465.07999999996"/>
    <s v="Export_CoGe"/>
    <x v="0"/>
    <s v="ACQDI"/>
    <x v="0"/>
    <s v="ACQ"/>
    <m/>
    <s v="B.6)"/>
    <s v="6) per materie prime, suddidiarie, di consumo e di merci"/>
    <x v="0"/>
  </r>
  <r>
    <x v="0"/>
    <x v="12"/>
    <x v="1"/>
    <x v="1"/>
    <n v="111565.66"/>
    <s v="Export_CoGe"/>
    <x v="0"/>
    <s v="ACQDI"/>
    <x v="0"/>
    <s v="ACQ"/>
    <m/>
    <s v="B.6)"/>
    <s v="6) per materie prime, suddidiarie, di consumo e di merci"/>
    <x v="0"/>
  </r>
  <r>
    <x v="0"/>
    <x v="12"/>
    <x v="3"/>
    <x v="3"/>
    <n v="70556.409999999989"/>
    <s v="Export_CoGe"/>
    <x v="0"/>
    <s v="ACQDI"/>
    <x v="0"/>
    <s v="ACQ"/>
    <m/>
    <s v="B.6)"/>
    <s v="6) per materie prime, suddidiarie, di consumo e di merci"/>
    <x v="0"/>
  </r>
  <r>
    <x v="0"/>
    <x v="12"/>
    <x v="5"/>
    <x v="5"/>
    <n v="4538.3100000000004"/>
    <s v="Export_CoGe"/>
    <x v="0"/>
    <s v="ACQIN"/>
    <x v="2"/>
    <s v="PRD"/>
    <m/>
    <s v="B.6)"/>
    <s v="6) per materie prime, suddidiarie, di consumo e di merci"/>
    <x v="2"/>
  </r>
  <r>
    <x v="0"/>
    <x v="12"/>
    <x v="7"/>
    <x v="7"/>
    <n v="40691.850000000006"/>
    <s v="Export_CoGe"/>
    <x v="0"/>
    <s v="ACQDI"/>
    <x v="0"/>
    <s v="ACQ"/>
    <m/>
    <s v="B.6)"/>
    <s v="6) per materie prime, suddidiarie, di consumo e di merci"/>
    <x v="3"/>
  </r>
  <r>
    <x v="0"/>
    <x v="12"/>
    <x v="9"/>
    <x v="9"/>
    <n v="6515.920000000001"/>
    <s v="Export_CoGe"/>
    <x v="0"/>
    <s v="ACQIN"/>
    <x v="2"/>
    <s v="PRD"/>
    <m/>
    <s v="B.6)"/>
    <s v="6) per materie prime, suddidiarie, di consumo e di merci"/>
    <x v="2"/>
  </r>
  <r>
    <x v="0"/>
    <x v="12"/>
    <x v="11"/>
    <x v="11"/>
    <n v="9495.2100000000009"/>
    <s v="Export_CoGe"/>
    <x v="0"/>
    <s v="ACQIN"/>
    <x v="2"/>
    <s v="PRD"/>
    <m/>
    <s v="B.6)"/>
    <s v="6) per materie prime, suddidiarie, di consumo e di merci"/>
    <x v="2"/>
  </r>
  <r>
    <x v="0"/>
    <x v="12"/>
    <x v="13"/>
    <x v="13"/>
    <n v="4175.6499999999996"/>
    <s v="Export_CoGe"/>
    <x v="0"/>
    <s v="COSGS"/>
    <x v="4"/>
    <s v="COSTI"/>
    <m/>
    <s v="B.6)"/>
    <s v="6) per materie prime, suddidiarie, di consumo e di merci"/>
    <x v="4"/>
  </r>
  <r>
    <x v="0"/>
    <x v="12"/>
    <x v="17"/>
    <x v="17"/>
    <n v="17647.189999999999"/>
    <s v="Export_CoGe"/>
    <x v="0"/>
    <s v="COSGS"/>
    <x v="4"/>
    <s v="COSTI"/>
    <m/>
    <s v="B.6)"/>
    <s v="6) per materie prime, suddidiarie, di consumo e di merci"/>
    <x v="2"/>
  </r>
  <r>
    <x v="0"/>
    <x v="12"/>
    <x v="289"/>
    <x v="289"/>
    <n v="88491"/>
    <s v="Export_CoGe"/>
    <x v="0"/>
    <s v="ACQDI"/>
    <x v="0"/>
    <s v="ACQ"/>
    <m/>
    <s v="B.6)"/>
    <s v="6) per materie prime, suddidiarie, di consumo e di merci"/>
    <x v="0"/>
  </r>
  <r>
    <x v="0"/>
    <x v="12"/>
    <x v="290"/>
    <x v="290"/>
    <n v="216994.54000000004"/>
    <s v="Export_CoGe"/>
    <x v="0"/>
    <s v="ACQDI"/>
    <x v="0"/>
    <s v="ACQ"/>
    <m/>
    <s v="B.6)"/>
    <s v="6) per materie prime, suddidiarie, di consumo e di merci"/>
    <x v="2"/>
  </r>
  <r>
    <x v="0"/>
    <x v="12"/>
    <x v="29"/>
    <x v="29"/>
    <n v="236008.44999999998"/>
    <s v="Export_CoGe"/>
    <x v="0"/>
    <s v="SERDI"/>
    <x v="5"/>
    <s v="LAV"/>
    <m/>
    <s v="B.7)"/>
    <s v="7) per servizi"/>
    <x v="0"/>
  </r>
  <r>
    <x v="0"/>
    <x v="12"/>
    <x v="31"/>
    <x v="31"/>
    <n v="4187.46"/>
    <s v="Export_CoGe"/>
    <x v="0"/>
    <s v="SERIN"/>
    <x v="6"/>
    <s v="PRD"/>
    <m/>
    <s v="B.7)"/>
    <s v="7) per servizi"/>
    <x v="0"/>
  </r>
  <r>
    <x v="0"/>
    <x v="12"/>
    <x v="32"/>
    <x v="32"/>
    <n v="74503.25"/>
    <s v="Export_CoGe"/>
    <x v="0"/>
    <s v="SERDI"/>
    <x v="5"/>
    <s v="LAV"/>
    <m/>
    <s v="B.7)"/>
    <s v="7) per servizi"/>
    <x v="0"/>
  </r>
  <r>
    <x v="0"/>
    <x v="12"/>
    <x v="35"/>
    <x v="35"/>
    <n v="273.07"/>
    <s v="Export_CoGe"/>
    <x v="0"/>
    <s v="SERIN"/>
    <x v="6"/>
    <s v="PRD"/>
    <m/>
    <s v="B.7)"/>
    <s v="7) per servizi"/>
    <x v="5"/>
  </r>
  <r>
    <x v="0"/>
    <x v="12"/>
    <x v="39"/>
    <x v="39"/>
    <n v="73656.599999999991"/>
    <s v="Export_CoGe"/>
    <x v="0"/>
    <s v="SERDI"/>
    <x v="5"/>
    <s v="LAV"/>
    <m/>
    <s v="B.7)"/>
    <s v="7) per servizi"/>
    <x v="0"/>
  </r>
  <r>
    <x v="0"/>
    <x v="12"/>
    <x v="41"/>
    <x v="41"/>
    <n v="389862.29000000004"/>
    <s v="Export_CoGe"/>
    <x v="0"/>
    <s v="SERDI"/>
    <x v="5"/>
    <s v="LAV"/>
    <m/>
    <s v="B.7)"/>
    <s v="7) per servizi"/>
    <x v="0"/>
  </r>
  <r>
    <x v="0"/>
    <x v="12"/>
    <x v="386"/>
    <x v="385"/>
    <n v="39414.1"/>
    <s v="Export_CoGe"/>
    <x v="0"/>
    <s v="SERDI"/>
    <x v="5"/>
    <s v="LAV"/>
    <m/>
    <s v="B.7)"/>
    <s v="7) per servizi"/>
    <x v="0"/>
  </r>
  <r>
    <x v="0"/>
    <x v="12"/>
    <x v="43"/>
    <x v="43"/>
    <n v="73563.77"/>
    <s v="Export_CoGe"/>
    <x v="0"/>
    <s v="SERST"/>
    <x v="8"/>
    <s v="COSTI"/>
    <m/>
    <s v="B.7)"/>
    <s v="7) per servizi"/>
    <x v="2"/>
  </r>
  <r>
    <x v="0"/>
    <x v="12"/>
    <x v="44"/>
    <x v="44"/>
    <n v="8726.42"/>
    <s v="Export_CoGe"/>
    <x v="0"/>
    <s v="SERST"/>
    <x v="8"/>
    <s v="COSTI"/>
    <m/>
    <s v="B.7)"/>
    <s v="7) per servizi"/>
    <x v="2"/>
  </r>
  <r>
    <x v="0"/>
    <x v="12"/>
    <x v="46"/>
    <x v="46"/>
    <n v="2445.29"/>
    <s v="Export_CoGe"/>
    <x v="0"/>
    <s v="SERST"/>
    <x v="8"/>
    <s v="COSTI"/>
    <m/>
    <s v="B.7)"/>
    <s v="7) per servizi"/>
    <x v="2"/>
  </r>
  <r>
    <x v="0"/>
    <x v="12"/>
    <x v="50"/>
    <x v="50"/>
    <n v="6297.3799999999992"/>
    <s v="Export_CoGe"/>
    <x v="0"/>
    <s v="SERST"/>
    <x v="8"/>
    <s v="COSTI"/>
    <m/>
    <s v="B.7)"/>
    <s v="7) per servizi"/>
    <x v="2"/>
  </r>
  <r>
    <x v="0"/>
    <x v="12"/>
    <x v="52"/>
    <x v="52"/>
    <n v="5691.7800000000007"/>
    <s v="Export_CoGe"/>
    <x v="0"/>
    <s v="SERST"/>
    <x v="8"/>
    <s v="COSTI"/>
    <m/>
    <s v="B.7)"/>
    <s v="7) per servizi"/>
    <x v="2"/>
  </r>
  <r>
    <x v="0"/>
    <x v="12"/>
    <x v="54"/>
    <x v="54"/>
    <n v="7914.79"/>
    <s v="Export_CoGe"/>
    <x v="0"/>
    <s v="SERST"/>
    <x v="8"/>
    <s v="COSTI"/>
    <m/>
    <s v="B.7)"/>
    <s v="7) per servizi"/>
    <x v="2"/>
  </r>
  <r>
    <x v="0"/>
    <x v="12"/>
    <x v="56"/>
    <x v="56"/>
    <n v="69304"/>
    <s v="Export_CoGe"/>
    <x v="0"/>
    <s v="SERST"/>
    <x v="8"/>
    <s v="COSTI"/>
    <m/>
    <s v="B.7)"/>
    <s v="7) per servizi"/>
    <x v="4"/>
  </r>
  <r>
    <x v="0"/>
    <x v="12"/>
    <x v="58"/>
    <x v="58"/>
    <n v="29428.400000000001"/>
    <s v="Export_CoGe"/>
    <x v="0"/>
    <s v="SERST"/>
    <x v="8"/>
    <s v="COSTI"/>
    <m/>
    <s v="B.7)"/>
    <s v="7) per servizi"/>
    <x v="2"/>
  </r>
  <r>
    <x v="0"/>
    <x v="12"/>
    <x v="60"/>
    <x v="60"/>
    <n v="11888.8"/>
    <s v="Export_CoGe"/>
    <x v="0"/>
    <s v="SERIN"/>
    <x v="6"/>
    <s v="PRD"/>
    <m/>
    <s v="B.7)"/>
    <s v="7) per servizi"/>
    <x v="0"/>
  </r>
  <r>
    <x v="0"/>
    <x v="12"/>
    <x v="62"/>
    <x v="62"/>
    <n v="55606.74"/>
    <s v="Export_CoGe"/>
    <x v="0"/>
    <s v="SERST"/>
    <x v="8"/>
    <s v="COSTI"/>
    <m/>
    <s v="B.7)"/>
    <s v="7) per servizi"/>
    <x v="2"/>
  </r>
  <r>
    <x v="0"/>
    <x v="12"/>
    <x v="63"/>
    <x v="63"/>
    <n v="2732"/>
    <s v="Export_CoGe"/>
    <x v="0"/>
    <s v="SERST"/>
    <x v="8"/>
    <s v="COSTI"/>
    <m/>
    <s v="B.7)"/>
    <s v="7) per servizi"/>
    <x v="2"/>
  </r>
  <r>
    <x v="0"/>
    <x v="12"/>
    <x v="65"/>
    <x v="65"/>
    <n v="250"/>
    <s v="Export_CoGe"/>
    <x v="0"/>
    <s v="SERST"/>
    <x v="8"/>
    <s v="COSTI"/>
    <m/>
    <s v="B.7)"/>
    <s v="7) per servizi"/>
    <x v="2"/>
  </r>
  <r>
    <x v="0"/>
    <x v="12"/>
    <x v="66"/>
    <x v="66"/>
    <n v="16214"/>
    <s v="Export_CoGe"/>
    <x v="0"/>
    <s v="SERST"/>
    <x v="8"/>
    <s v="COSTI"/>
    <m/>
    <s v="B.7)"/>
    <s v="7) per servizi"/>
    <x v="2"/>
  </r>
  <r>
    <x v="0"/>
    <x v="12"/>
    <x v="291"/>
    <x v="291"/>
    <n v="35700"/>
    <s v="Export_CoGe"/>
    <x v="0"/>
    <s v="SERST"/>
    <x v="8"/>
    <s v="COSTI"/>
    <m/>
    <s v="B.7)"/>
    <s v="7) per servizi"/>
    <x v="6"/>
  </r>
  <r>
    <x v="0"/>
    <x v="12"/>
    <x v="292"/>
    <x v="292"/>
    <n v="61966.450000000004"/>
    <s v="Export_CoGe"/>
    <x v="0"/>
    <s v="SERIN"/>
    <x v="6"/>
    <s v="PRD"/>
    <m/>
    <s v="B.7)"/>
    <s v="7) per servizi"/>
    <x v="0"/>
  </r>
  <r>
    <x v="0"/>
    <x v="12"/>
    <x v="293"/>
    <x v="293"/>
    <n v="59512.170000000006"/>
    <s v="Export_CoGe"/>
    <x v="0"/>
    <s v="SERST"/>
    <x v="8"/>
    <s v="COSTI"/>
    <m/>
    <s v="B.7)"/>
    <s v="7) per servizi"/>
    <x v="2"/>
  </r>
  <r>
    <x v="0"/>
    <x v="12"/>
    <x v="295"/>
    <x v="295"/>
    <n v="3500"/>
    <s v="Export_CoGe"/>
    <x v="0"/>
    <s v="SERST"/>
    <x v="8"/>
    <s v="COSTI"/>
    <m/>
    <s v="B.7)"/>
    <s v="7) per servizi"/>
    <x v="2"/>
  </r>
  <r>
    <x v="0"/>
    <x v="12"/>
    <x v="346"/>
    <x v="345"/>
    <n v="32950.019999999997"/>
    <s v="Export_CoGe"/>
    <x v="0"/>
    <s v="ONSTR"/>
    <x v="30"/>
    <s v="EXT"/>
    <m/>
    <s v="B.14)"/>
    <s v="14) oneri diversi di gestione"/>
    <x v="2"/>
  </r>
  <r>
    <x v="0"/>
    <x v="12"/>
    <x v="367"/>
    <x v="366"/>
    <n v="5724.45"/>
    <s v="Export_CoGe"/>
    <x v="0"/>
    <s v="SERST"/>
    <x v="8"/>
    <s v="COSTI"/>
    <m/>
    <s v="B.7)"/>
    <s v="7) per servizi"/>
    <x v="2"/>
  </r>
  <r>
    <x v="0"/>
    <x v="12"/>
    <x v="298"/>
    <x v="298"/>
    <n v="29350"/>
    <s v="Export_CoGe"/>
    <x v="0"/>
    <s v="COSGS"/>
    <x v="4"/>
    <s v="COSTI"/>
    <m/>
    <s v="B.7)"/>
    <s v="7) per servizi"/>
    <x v="2"/>
  </r>
  <r>
    <x v="0"/>
    <x v="12"/>
    <x v="375"/>
    <x v="374"/>
    <n v="8320"/>
    <s v="Export_CoGe"/>
    <x v="0"/>
    <s v="SERIN"/>
    <x v="6"/>
    <s v="PRD"/>
    <m/>
    <s v="B.7)"/>
    <s v="7) per servizi"/>
    <x v="2"/>
  </r>
  <r>
    <x v="0"/>
    <x v="12"/>
    <x v="368"/>
    <x v="367"/>
    <n v="2200"/>
    <s v="Export_CoGe"/>
    <x v="0"/>
    <s v="COSGS"/>
    <x v="4"/>
    <s v="COSTI"/>
    <m/>
    <s v="B.7)"/>
    <s v="7) per servizi"/>
    <x v="2"/>
  </r>
  <r>
    <x v="0"/>
    <x v="12"/>
    <x v="69"/>
    <x v="69"/>
    <n v="30918.65"/>
    <s v="Export_CoGe"/>
    <x v="0"/>
    <s v="COSGS"/>
    <x v="4"/>
    <s v="COSTI"/>
    <m/>
    <s v="B.7)"/>
    <s v="7) per servizi"/>
    <x v="2"/>
  </r>
  <r>
    <x v="0"/>
    <x v="12"/>
    <x v="71"/>
    <x v="71"/>
    <n v="3282.1000000000004"/>
    <s v="Export_CoGe"/>
    <x v="0"/>
    <s v="SERIN"/>
    <x v="6"/>
    <s v="PRD"/>
    <m/>
    <s v="B.7)"/>
    <s v="7) per servizi"/>
    <x v="3"/>
  </r>
  <r>
    <x v="0"/>
    <x v="12"/>
    <x v="73"/>
    <x v="73"/>
    <n v="916.69"/>
    <s v="Export_CoGe"/>
    <x v="0"/>
    <s v="COSGS"/>
    <x v="4"/>
    <s v="COSTI"/>
    <m/>
    <s v="B.7)"/>
    <s v="7) per servizi"/>
    <x v="2"/>
  </r>
  <r>
    <x v="0"/>
    <x v="12"/>
    <x v="75"/>
    <x v="75"/>
    <n v="209.37"/>
    <s v="Export_CoGe"/>
    <x v="0"/>
    <s v="COSGS"/>
    <x v="4"/>
    <s v="COSTI"/>
    <m/>
    <s v="B.7)"/>
    <s v="7) per servizi"/>
    <x v="2"/>
  </r>
  <r>
    <x v="0"/>
    <x v="12"/>
    <x v="76"/>
    <x v="76"/>
    <n v="4833.6899999999996"/>
    <s v="Export_CoGe"/>
    <x v="0"/>
    <s v="COSGS"/>
    <x v="4"/>
    <s v="COSTI"/>
    <m/>
    <s v="B.7)"/>
    <s v="7) per servizi"/>
    <x v="2"/>
  </r>
  <r>
    <x v="0"/>
    <x v="12"/>
    <x v="77"/>
    <x v="77"/>
    <n v="21823"/>
    <s v="Export_CoGe"/>
    <x v="0"/>
    <s v="SERST"/>
    <x v="8"/>
    <s v="COSTI"/>
    <m/>
    <s v="B.7)"/>
    <s v="7) per servizi"/>
    <x v="2"/>
  </r>
  <r>
    <x v="0"/>
    <x v="12"/>
    <x v="79"/>
    <x v="79"/>
    <n v="7742.7700000000013"/>
    <s v="Export_CoGe"/>
    <x v="0"/>
    <s v="SERIN"/>
    <x v="6"/>
    <s v="PRD"/>
    <m/>
    <s v="B.7)"/>
    <s v="7) per servizi"/>
    <x v="0"/>
  </r>
  <r>
    <x v="0"/>
    <x v="12"/>
    <x v="81"/>
    <x v="81"/>
    <n v="419.4"/>
    <s v="Export_CoGe"/>
    <x v="0"/>
    <s v="SERST"/>
    <x v="8"/>
    <s v="COSTI"/>
    <m/>
    <s v="B.7)"/>
    <s v="7) per servizi"/>
    <x v="2"/>
  </r>
  <r>
    <x v="0"/>
    <x v="12"/>
    <x v="83"/>
    <x v="83"/>
    <n v="1729.9399999999998"/>
    <s v="Export_CoGe"/>
    <x v="0"/>
    <s v="SERST"/>
    <x v="8"/>
    <s v="COSTI"/>
    <m/>
    <s v="B.7)"/>
    <s v="7) per servizi"/>
    <x v="2"/>
  </r>
  <r>
    <x v="0"/>
    <x v="12"/>
    <x v="85"/>
    <x v="85"/>
    <n v="24289.4"/>
    <s v="Export_CoGe"/>
    <x v="0"/>
    <s v="SERIN"/>
    <x v="6"/>
    <s v="PRD"/>
    <m/>
    <s v="B.7)"/>
    <s v="7) per servizi"/>
    <x v="2"/>
  </r>
  <r>
    <x v="0"/>
    <x v="12"/>
    <x v="87"/>
    <x v="87"/>
    <n v="4395.63"/>
    <s v="Export_CoGe"/>
    <x v="0"/>
    <s v="SERST"/>
    <x v="8"/>
    <s v="COSTI"/>
    <m/>
    <s v="B.7)"/>
    <s v="7) per servizi"/>
    <x v="2"/>
  </r>
  <r>
    <x v="0"/>
    <x v="12"/>
    <x v="89"/>
    <x v="89"/>
    <n v="41472.5"/>
    <s v="Export_CoGe"/>
    <x v="0"/>
    <s v="SERST"/>
    <x v="8"/>
    <s v="COSTI"/>
    <m/>
    <s v="B.7)"/>
    <s v="7) per servizi"/>
    <x v="2"/>
  </r>
  <r>
    <x v="0"/>
    <x v="12"/>
    <x v="91"/>
    <x v="91"/>
    <n v="10266.86"/>
    <s v="Export_CoGe"/>
    <x v="0"/>
    <s v="SERST"/>
    <x v="8"/>
    <s v="COSTI"/>
    <m/>
    <s v="B.7)"/>
    <s v="7) per servizi"/>
    <x v="5"/>
  </r>
  <r>
    <x v="0"/>
    <x v="12"/>
    <x v="93"/>
    <x v="93"/>
    <n v="311.60000000000002"/>
    <s v="Export_CoGe"/>
    <x v="0"/>
    <s v="COSGS"/>
    <x v="4"/>
    <s v="COSTI"/>
    <m/>
    <s v="B.7)"/>
    <s v="7) per servizi"/>
    <x v="2"/>
  </r>
  <r>
    <x v="0"/>
    <x v="12"/>
    <x v="97"/>
    <x v="97"/>
    <n v="4188.7700000000004"/>
    <s v="Export_CoGe"/>
    <x v="0"/>
    <s v="SERST"/>
    <x v="8"/>
    <s v="COSTI"/>
    <m/>
    <s v="B.7)"/>
    <s v="7) per servizi"/>
    <x v="6"/>
  </r>
  <r>
    <x v="0"/>
    <x v="12"/>
    <x v="99"/>
    <x v="99"/>
    <n v="5821.920000000001"/>
    <s v="Export_CoGe"/>
    <x v="0"/>
    <s v="SERST"/>
    <x v="8"/>
    <s v="COSTI"/>
    <m/>
    <s v="B.7)"/>
    <s v="7) per servizi"/>
    <x v="6"/>
  </r>
  <r>
    <x v="0"/>
    <x v="12"/>
    <x v="100"/>
    <x v="100"/>
    <n v="19444.789999999997"/>
    <s v="Export_CoGe"/>
    <x v="0"/>
    <s v="COSGS"/>
    <x v="4"/>
    <s v="COSTI"/>
    <m/>
    <s v="B.7)"/>
    <s v="7) per servizi"/>
    <x v="2"/>
  </r>
  <r>
    <x v="0"/>
    <x v="12"/>
    <x v="102"/>
    <x v="102"/>
    <n v="8048"/>
    <s v="Export_CoGe"/>
    <x v="0"/>
    <s v="SERST"/>
    <x v="8"/>
    <s v="COSTI"/>
    <m/>
    <s v="B.7)"/>
    <s v="7) per servizi"/>
    <x v="6"/>
  </r>
  <r>
    <x v="0"/>
    <x v="12"/>
    <x v="103"/>
    <x v="103"/>
    <n v="9698.19"/>
    <s v="Export_CoGe"/>
    <x v="0"/>
    <s v="COSGS"/>
    <x v="4"/>
    <s v="COSTI"/>
    <m/>
    <s v="B.7)"/>
    <s v="7) per servizi"/>
    <x v="2"/>
  </r>
  <r>
    <x v="0"/>
    <x v="12"/>
    <x v="104"/>
    <x v="104"/>
    <n v="6684.7900000000009"/>
    <s v="Export_CoGe"/>
    <x v="0"/>
    <s v="COSGS"/>
    <x v="4"/>
    <s v="COSTI"/>
    <m/>
    <s v="B.7)"/>
    <s v="7) per servizi"/>
    <x v="5"/>
  </r>
  <r>
    <x v="0"/>
    <x v="12"/>
    <x v="106"/>
    <x v="106"/>
    <n v="2311.5"/>
    <s v="Export_CoGe"/>
    <x v="0"/>
    <s v="COSGS"/>
    <x v="4"/>
    <s v="COSTI"/>
    <m/>
    <s v="B.7)"/>
    <s v="7) per servizi"/>
    <x v="5"/>
  </r>
  <r>
    <x v="0"/>
    <x v="12"/>
    <x v="108"/>
    <x v="108"/>
    <n v="8771.41"/>
    <s v="Export_CoGe"/>
    <x v="0"/>
    <s v="COSGS"/>
    <x v="4"/>
    <s v="COSTI"/>
    <m/>
    <s v="B.7)"/>
    <s v="7) per servizi"/>
    <x v="5"/>
  </r>
  <r>
    <x v="0"/>
    <x v="12"/>
    <x v="110"/>
    <x v="110"/>
    <n v="15588.32"/>
    <s v="Export_CoGe"/>
    <x v="0"/>
    <s v="COSGS"/>
    <x v="4"/>
    <s v="COSTI"/>
    <m/>
    <s v="B.7)"/>
    <s v="7) per servizi"/>
    <x v="5"/>
  </r>
  <r>
    <x v="0"/>
    <x v="12"/>
    <x v="111"/>
    <x v="111"/>
    <n v="1030"/>
    <s v="Export_CoGe"/>
    <x v="0"/>
    <s v="COSGS"/>
    <x v="4"/>
    <s v="COSTI"/>
    <m/>
    <s v="B.7)"/>
    <s v="7) per servizi"/>
    <x v="2"/>
  </r>
  <r>
    <x v="0"/>
    <x v="12"/>
    <x v="112"/>
    <x v="112"/>
    <n v="1670"/>
    <s v="Export_CoGe"/>
    <x v="0"/>
    <s v="SERST"/>
    <x v="8"/>
    <s v="COSTI"/>
    <m/>
    <s v="B.7)"/>
    <s v="7) per servizi"/>
    <x v="2"/>
  </r>
  <r>
    <x v="0"/>
    <x v="12"/>
    <x v="299"/>
    <x v="299"/>
    <n v="3661.5099999999998"/>
    <s v="Export_CoGe"/>
    <x v="0"/>
    <s v="SERST"/>
    <x v="8"/>
    <s v="COSTI"/>
    <m/>
    <s v="B.7)"/>
    <s v="7) per servizi"/>
    <x v="6"/>
  </r>
  <r>
    <x v="0"/>
    <x v="12"/>
    <x v="347"/>
    <x v="346"/>
    <n v="3000"/>
    <s v="Export_CoGe"/>
    <x v="0"/>
    <s v="ONSTR"/>
    <x v="30"/>
    <s v="EXT"/>
    <m/>
    <s v="B.14)"/>
    <s v="14) oneri diversi di gestione"/>
    <x v="2"/>
  </r>
  <r>
    <x v="0"/>
    <x v="12"/>
    <x v="376"/>
    <x v="375"/>
    <n v="799.99"/>
    <s v="Export_CoGe"/>
    <x v="0"/>
    <s v="ONSTR"/>
    <x v="30"/>
    <s v="EXT"/>
    <m/>
    <s v="B.14)"/>
    <s v="14) oneri diversi di gestione"/>
    <x v="2"/>
  </r>
  <r>
    <x v="0"/>
    <x v="12"/>
    <x v="348"/>
    <x v="347"/>
    <n v="27874.59"/>
    <s v="Export_CoGe"/>
    <x v="0"/>
    <s v="SERST"/>
    <x v="8"/>
    <s v="COSTI"/>
    <m/>
    <s v="B.7)"/>
    <s v="7) per servizi"/>
    <x v="6"/>
  </r>
  <r>
    <x v="0"/>
    <x v="12"/>
    <x v="355"/>
    <x v="354"/>
    <n v="8700"/>
    <s v="Export_CoGe"/>
    <x v="0"/>
    <s v="SERST"/>
    <x v="8"/>
    <s v="COSTI"/>
    <m/>
    <s v="B.7)"/>
    <s v="7) per servizi"/>
    <x v="6"/>
  </r>
  <r>
    <x v="0"/>
    <x v="12"/>
    <x v="356"/>
    <x v="355"/>
    <n v="20709.100000000002"/>
    <s v="Export_CoGe"/>
    <x v="0"/>
    <s v="SERST"/>
    <x v="8"/>
    <s v="COSTI"/>
    <m/>
    <s v="B.7)"/>
    <s v="7) per servizi"/>
    <x v="2"/>
  </r>
  <r>
    <x v="0"/>
    <x v="12"/>
    <x v="113"/>
    <x v="113"/>
    <n v="64233.110000000008"/>
    <s v="Export_CoGe"/>
    <x v="0"/>
    <s v="SERIN"/>
    <x v="6"/>
    <s v="PRD"/>
    <m/>
    <s v="B.7)"/>
    <s v="7) per servizi"/>
    <x v="3"/>
  </r>
  <r>
    <x v="0"/>
    <x v="12"/>
    <x v="114"/>
    <x v="114"/>
    <n v="8719.84"/>
    <s v="Export_CoGe"/>
    <x v="0"/>
    <s v="SERIN"/>
    <x v="6"/>
    <s v="PRD"/>
    <m/>
    <s v="B.7)"/>
    <s v="7) per servizi"/>
    <x v="3"/>
  </r>
  <r>
    <x v="0"/>
    <x v="12"/>
    <x v="390"/>
    <x v="389"/>
    <n v="100"/>
    <s v="Export_CoGe"/>
    <x v="0"/>
    <s v="SERIN"/>
    <x v="6"/>
    <s v="PRD"/>
    <m/>
    <s v="B.7)"/>
    <s v="7) per servizi"/>
    <x v="3"/>
  </r>
  <r>
    <x v="0"/>
    <x v="12"/>
    <x v="116"/>
    <x v="116"/>
    <n v="13618.75"/>
    <s v="Export_CoGe"/>
    <x v="0"/>
    <s v="SERST"/>
    <x v="8"/>
    <s v="COSTI"/>
    <m/>
    <s v="B.7)"/>
    <s v="7) per servizi"/>
    <x v="2"/>
  </r>
  <r>
    <x v="0"/>
    <x v="12"/>
    <x v="118"/>
    <x v="118"/>
    <n v="420"/>
    <s v="Export_CoGe"/>
    <x v="0"/>
    <s v="SERST"/>
    <x v="8"/>
    <s v="COSTI"/>
    <m/>
    <s v="B.7)"/>
    <s v="7) per servizi"/>
    <x v="2"/>
  </r>
  <r>
    <x v="0"/>
    <x v="12"/>
    <x v="119"/>
    <x v="119"/>
    <n v="8017.8300000000008"/>
    <s v="Export_CoGe"/>
    <x v="0"/>
    <s v="SERST"/>
    <x v="8"/>
    <s v="COSTI"/>
    <m/>
    <s v="B.7)"/>
    <s v="7) per servizi"/>
    <x v="2"/>
  </r>
  <r>
    <x v="0"/>
    <x v="12"/>
    <x v="121"/>
    <x v="121"/>
    <n v="2037.3799999999999"/>
    <s v="Export_CoGe"/>
    <x v="0"/>
    <s v="SERST"/>
    <x v="8"/>
    <s v="COSTI"/>
    <m/>
    <s v="B.7)"/>
    <s v="7) per servizi"/>
    <x v="2"/>
  </r>
  <r>
    <x v="0"/>
    <x v="12"/>
    <x v="360"/>
    <x v="359"/>
    <n v="216.62"/>
    <s v="Export_CoGe"/>
    <x v="0"/>
    <s v="SERST"/>
    <x v="8"/>
    <s v="COSTI"/>
    <m/>
    <s v="B.7)"/>
    <s v="7) per servizi"/>
    <x v="2"/>
  </r>
  <r>
    <x v="0"/>
    <x v="12"/>
    <x v="357"/>
    <x v="356"/>
    <n v="4362.3100000000004"/>
    <s v="Export_CoGe"/>
    <x v="0"/>
    <s v="ONSTR"/>
    <x v="30"/>
    <s v="EXT"/>
    <m/>
    <s v="B.14)"/>
    <s v="14) oneri diversi di gestione"/>
    <x v="2"/>
  </r>
  <r>
    <x v="0"/>
    <x v="12"/>
    <x v="123"/>
    <x v="123"/>
    <n v="3160.1"/>
    <s v="Export_CoGe"/>
    <x v="0"/>
    <s v="SERST"/>
    <x v="8"/>
    <s v="COSTI"/>
    <m/>
    <s v="B.7)"/>
    <s v="7) per servizi"/>
    <x v="2"/>
  </r>
  <r>
    <x v="0"/>
    <x v="12"/>
    <x v="125"/>
    <x v="125"/>
    <n v="2245.0099999999993"/>
    <s v="Export_CoGe"/>
    <x v="0"/>
    <s v="SERST"/>
    <x v="8"/>
    <s v="COSTI"/>
    <m/>
    <s v="B.7)"/>
    <s v="7) per servizi"/>
    <x v="6"/>
  </r>
  <r>
    <x v="0"/>
    <x v="12"/>
    <x v="127"/>
    <x v="127"/>
    <n v="21695.989999999962"/>
    <s v="Export_CoGe"/>
    <x v="0"/>
    <s v="SERST"/>
    <x v="8"/>
    <s v="COSTI"/>
    <m/>
    <s v="B.7)"/>
    <s v="7) per servizi"/>
    <x v="4"/>
  </r>
  <r>
    <x v="0"/>
    <x v="12"/>
    <x v="129"/>
    <x v="129"/>
    <n v="2"/>
    <s v="Export_CoGe"/>
    <x v="0"/>
    <s v="COSGS"/>
    <x v="4"/>
    <s v="COSTI"/>
    <m/>
    <s v="B.7)"/>
    <s v="7) per servizi"/>
    <x v="2"/>
  </r>
  <r>
    <x v="0"/>
    <x v="12"/>
    <x v="301"/>
    <x v="301"/>
    <n v="1629.9099999999999"/>
    <s v="Export_CoGe"/>
    <x v="0"/>
    <s v="COSGS"/>
    <x v="4"/>
    <s v="COSTI"/>
    <m/>
    <s v="B.7)"/>
    <s v="7) per servizi"/>
    <x v="2"/>
  </r>
  <r>
    <x v="0"/>
    <x v="12"/>
    <x v="131"/>
    <x v="131"/>
    <n v="182.15999999999909"/>
    <s v="Export_CoGe"/>
    <x v="0"/>
    <s v="COSGS"/>
    <x v="4"/>
    <s v="COSTI"/>
    <m/>
    <s v="B.7)"/>
    <s v="7) per servizi"/>
    <x v="2"/>
  </r>
  <r>
    <x v="0"/>
    <x v="12"/>
    <x v="133"/>
    <x v="133"/>
    <n v="2683.02"/>
    <s v="Export_CoGe"/>
    <x v="0"/>
    <s v="SERST"/>
    <x v="8"/>
    <s v="COSTI"/>
    <m/>
    <s v="B.7)"/>
    <s v="7) per servizi"/>
    <x v="4"/>
  </r>
  <r>
    <x v="0"/>
    <x v="12"/>
    <x v="136"/>
    <x v="136"/>
    <n v="1498.7400000000002"/>
    <s v="Export_CoGe"/>
    <x v="0"/>
    <s v="SERST"/>
    <x v="8"/>
    <s v="COSTI"/>
    <m/>
    <s v="B.7)"/>
    <s v="7) per servizi"/>
    <x v="2"/>
  </r>
  <r>
    <x v="0"/>
    <x v="12"/>
    <x v="377"/>
    <x v="376"/>
    <n v="2971.66"/>
    <s v="Export_CoGe"/>
    <x v="0"/>
    <s v="COSGS"/>
    <x v="4"/>
    <s v="COSTI"/>
    <m/>
    <s v="B.7)"/>
    <s v="7) per servizi"/>
    <x v="2"/>
  </r>
  <r>
    <x v="0"/>
    <x v="12"/>
    <x v="361"/>
    <x v="360"/>
    <n v="27008.73"/>
    <s v="Export_CoGe"/>
    <x v="0"/>
    <s v="SERST"/>
    <x v="8"/>
    <s v="COSTI"/>
    <m/>
    <s v="B.7)"/>
    <s v="7) per servizi"/>
    <x v="6"/>
  </r>
  <r>
    <x v="0"/>
    <x v="12"/>
    <x v="362"/>
    <x v="361"/>
    <n v="24748.04"/>
    <s v="Export_CoGe"/>
    <x v="0"/>
    <s v="SERST"/>
    <x v="8"/>
    <s v="COSTI"/>
    <s v="CONSGRANT"/>
    <s v="B.7)"/>
    <s v="7) per servizi"/>
    <x v="8"/>
  </r>
  <r>
    <x v="0"/>
    <x v="12"/>
    <x v="363"/>
    <x v="362"/>
    <n v="19879.79"/>
    <s v="Export_CoGe"/>
    <x v="0"/>
    <s v="SERST"/>
    <x v="8"/>
    <s v="COSTI"/>
    <m/>
    <s v="B.7)"/>
    <s v="7) per servizi"/>
    <x v="2"/>
  </r>
  <r>
    <x v="0"/>
    <x v="12"/>
    <x v="358"/>
    <x v="357"/>
    <n v="6462.72"/>
    <s v="Export_CoGe"/>
    <x v="0"/>
    <s v="SERST"/>
    <x v="8"/>
    <s v="COSTI"/>
    <s v="SPESGRANT"/>
    <s v="B.7)"/>
    <s v="7) per servizi"/>
    <x v="6"/>
  </r>
  <r>
    <x v="0"/>
    <x v="12"/>
    <x v="137"/>
    <x v="137"/>
    <n v="430.05"/>
    <s v="Export_CoGe"/>
    <x v="0"/>
    <s v="AFFIT"/>
    <x v="17"/>
    <s v="AFF"/>
    <m/>
    <s v="B.8)"/>
    <s v="8) per godimento di beni di terzi"/>
    <x v="2"/>
  </r>
  <r>
    <x v="0"/>
    <x v="12"/>
    <x v="138"/>
    <x v="138"/>
    <n v="11000"/>
    <s v="Export_CoGe"/>
    <x v="0"/>
    <s v="AFFIT"/>
    <x v="17"/>
    <s v="AFF"/>
    <m/>
    <s v="B.8)"/>
    <s v="8) per godimento di beni di terzi"/>
    <x v="2"/>
  </r>
  <r>
    <x v="0"/>
    <x v="12"/>
    <x v="139"/>
    <x v="139"/>
    <n v="35995"/>
    <s v="Export_CoGe"/>
    <x v="0"/>
    <s v="AFFIT"/>
    <x v="17"/>
    <s v="AFF"/>
    <m/>
    <s v="B.8)"/>
    <s v="8) per godimento di beni di terzi"/>
    <x v="2"/>
  </r>
  <r>
    <x v="0"/>
    <x v="12"/>
    <x v="140"/>
    <x v="140"/>
    <n v="1100"/>
    <s v="Export_CoGe"/>
    <x v="0"/>
    <s v="AFFIT"/>
    <x v="17"/>
    <s v="AFF"/>
    <m/>
    <s v="B.8)"/>
    <s v="8) per godimento di beni di terzi"/>
    <x v="2"/>
  </r>
  <r>
    <x v="0"/>
    <x v="12"/>
    <x v="141"/>
    <x v="141"/>
    <n v="3228"/>
    <s v="Export_CoGe"/>
    <x v="0"/>
    <s v="AFFIT"/>
    <x v="17"/>
    <s v="AFF"/>
    <m/>
    <s v="B.8)"/>
    <s v="8) per godimento di beni di terzi"/>
    <x v="2"/>
  </r>
  <r>
    <x v="0"/>
    <x v="12"/>
    <x v="142"/>
    <x v="142"/>
    <n v="29688.78"/>
    <s v="Export_CoGe"/>
    <x v="0"/>
    <s v="AFFIT"/>
    <x v="17"/>
    <s v="AFF"/>
    <m/>
    <s v="B.8)"/>
    <s v="8) per godimento di beni di terzi"/>
    <x v="2"/>
  </r>
  <r>
    <x v="0"/>
    <x v="12"/>
    <x v="143"/>
    <x v="143"/>
    <n v="1100"/>
    <s v="Export_CoGe"/>
    <x v="0"/>
    <s v="AFFIT"/>
    <x v="17"/>
    <s v="AFF"/>
    <m/>
    <s v="B.8)"/>
    <s v="8) per godimento di beni di terzi"/>
    <x v="2"/>
  </r>
  <r>
    <x v="0"/>
    <x v="12"/>
    <x v="144"/>
    <x v="144"/>
    <n v="24408.52"/>
    <s v="Export_CoGe"/>
    <x v="0"/>
    <s v="AFFIT"/>
    <x v="17"/>
    <s v="AFF"/>
    <m/>
    <s v="B.8)"/>
    <s v="8) per godimento di beni di terzi"/>
    <x v="2"/>
  </r>
  <r>
    <x v="0"/>
    <x v="12"/>
    <x v="146"/>
    <x v="146"/>
    <n v="16995"/>
    <s v="Export_CoGe"/>
    <x v="0"/>
    <s v="AFFIT"/>
    <x v="17"/>
    <s v="AFF"/>
    <m/>
    <s v="B.8)"/>
    <s v="8) per godimento di beni di terzi"/>
    <x v="2"/>
  </r>
  <r>
    <x v="0"/>
    <x v="12"/>
    <x v="148"/>
    <x v="148"/>
    <n v="5289.84"/>
    <s v="Export_CoGe"/>
    <x v="0"/>
    <s v="AFFIT"/>
    <x v="17"/>
    <s v="AFF"/>
    <m/>
    <s v="B.8)"/>
    <s v="8) per godimento di beni di terzi"/>
    <x v="2"/>
  </r>
  <r>
    <x v="0"/>
    <x v="12"/>
    <x v="150"/>
    <x v="150"/>
    <n v="37918.740000000005"/>
    <s v="Export_CoGe"/>
    <x v="0"/>
    <s v="AFFIT"/>
    <x v="17"/>
    <s v="AFF"/>
    <m/>
    <s v="B.8)"/>
    <s v="8) per godimento di beni di terzi"/>
    <x v="2"/>
  </r>
  <r>
    <x v="0"/>
    <x v="12"/>
    <x v="364"/>
    <x v="363"/>
    <n v="20990"/>
    <s v="Export_CoGe"/>
    <x v="0"/>
    <s v="AFFIT"/>
    <x v="17"/>
    <s v="AFF"/>
    <m/>
    <s v="B.8)"/>
    <s v="8) per godimento di beni di terzi"/>
    <x v="2"/>
  </r>
  <r>
    <x v="0"/>
    <x v="12"/>
    <x v="391"/>
    <x v="390"/>
    <n v="2500"/>
    <s v="Export_CoGe"/>
    <x v="0"/>
    <s v="AFFIT"/>
    <x v="17"/>
    <s v="AFF"/>
    <m/>
    <s v="B.8)"/>
    <s v="8) per godimento di beni di terzi"/>
    <x v="2"/>
  </r>
  <r>
    <x v="0"/>
    <x v="12"/>
    <x v="392"/>
    <x v="391"/>
    <n v="125"/>
    <s v="Export_CoGe"/>
    <x v="0"/>
    <s v="AFFIT"/>
    <x v="17"/>
    <s v="AFF"/>
    <m/>
    <s v="B.8)"/>
    <s v="8) per godimento di beni di terzi"/>
    <x v="2"/>
  </r>
  <r>
    <x v="0"/>
    <x v="12"/>
    <x v="152"/>
    <x v="152"/>
    <n v="30000"/>
    <s v="Export_CoGe"/>
    <x v="0"/>
    <s v="COSGS"/>
    <x v="4"/>
    <s v="COSTI"/>
    <m/>
    <s v="B.8)"/>
    <s v="8) per godimento di beni di terzi"/>
    <x v="2"/>
  </r>
  <r>
    <x v="0"/>
    <x v="12"/>
    <x v="155"/>
    <x v="155"/>
    <n v="22917.719999999994"/>
    <s v="Export_CoGe"/>
    <x v="0"/>
    <s v="COSGS"/>
    <x v="4"/>
    <s v="COSTI"/>
    <m/>
    <s v="B.8)"/>
    <s v="8) per godimento di beni di terzi"/>
    <x v="2"/>
  </r>
  <r>
    <x v="0"/>
    <x v="12"/>
    <x v="156"/>
    <x v="156"/>
    <n v="8512.23"/>
    <s v="Export_CoGe"/>
    <x v="0"/>
    <s v="COSGS"/>
    <x v="4"/>
    <s v="COSTI"/>
    <m/>
    <s v="B.8)"/>
    <s v="8) per godimento di beni di terzi"/>
    <x v="2"/>
  </r>
  <r>
    <x v="0"/>
    <x v="12"/>
    <x v="198"/>
    <x v="198"/>
    <n v="222855.5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12"/>
    <x v="203"/>
    <x v="203"/>
    <n v="8871.35"/>
    <s v="Export_CoGe"/>
    <x v="0"/>
    <s v="COSGS"/>
    <x v="4"/>
    <s v="COSTI"/>
    <m/>
    <s v="B.14)"/>
    <s v="14) oneri diversi di gestione"/>
    <x v="2"/>
  </r>
  <r>
    <x v="0"/>
    <x v="12"/>
    <x v="204"/>
    <x v="204"/>
    <n v="2537"/>
    <s v="Export_CoGe"/>
    <x v="0"/>
    <s v="COSGS"/>
    <x v="4"/>
    <s v="COSTI"/>
    <m/>
    <s v="B.14)"/>
    <s v="14) oneri diversi di gestione"/>
    <x v="2"/>
  </r>
  <r>
    <x v="0"/>
    <x v="12"/>
    <x v="206"/>
    <x v="206"/>
    <n v="76.49000000000045"/>
    <s v="Export_CoGe"/>
    <x v="0"/>
    <s v="COSGS"/>
    <x v="4"/>
    <s v="COSTI"/>
    <m/>
    <s v="B.14)"/>
    <s v="14) oneri diversi di gestione"/>
    <x v="2"/>
  </r>
  <r>
    <x v="0"/>
    <x v="12"/>
    <x v="208"/>
    <x v="208"/>
    <n v="2401.85"/>
    <s v="Export_CoGe"/>
    <x v="0"/>
    <s v="COSGS"/>
    <x v="4"/>
    <s v="COSTI"/>
    <m/>
    <s v="B.14)"/>
    <s v="14) oneri diversi di gestione"/>
    <x v="2"/>
  </r>
  <r>
    <x v="0"/>
    <x v="12"/>
    <x v="209"/>
    <x v="209"/>
    <n v="5740"/>
    <s v="Export_CoGe"/>
    <x v="0"/>
    <s v="COSGS"/>
    <x v="4"/>
    <s v="COSTI"/>
    <m/>
    <s v="B.14)"/>
    <s v="14) oneri diversi di gestione"/>
    <x v="2"/>
  </r>
  <r>
    <x v="0"/>
    <x v="12"/>
    <x v="211"/>
    <x v="211"/>
    <n v="2825.7999999999997"/>
    <s v="Export_CoGe"/>
    <x v="0"/>
    <s v="COSGS"/>
    <x v="4"/>
    <s v="COSTI"/>
    <m/>
    <s v="B.14)"/>
    <s v="14) oneri diversi di gestione"/>
    <x v="2"/>
  </r>
  <r>
    <x v="0"/>
    <x v="12"/>
    <x v="369"/>
    <x v="368"/>
    <n v="3647.2300000000009"/>
    <s v="Export_CoGe"/>
    <x v="0"/>
    <s v="COSGS"/>
    <x v="4"/>
    <s v="COSTI"/>
    <m/>
    <s v="B.14)"/>
    <s v="14) oneri diversi di gestione"/>
    <x v="2"/>
  </r>
  <r>
    <x v="0"/>
    <x v="12"/>
    <x v="213"/>
    <x v="213"/>
    <n v="2049.8200000000002"/>
    <s v="Export_CoGe"/>
    <x v="0"/>
    <s v="COSGS"/>
    <x v="4"/>
    <s v="COSTI"/>
    <m/>
    <s v="B.14)"/>
    <s v="14) oneri diversi di gestione"/>
    <x v="2"/>
  </r>
  <r>
    <x v="0"/>
    <x v="12"/>
    <x v="217"/>
    <x v="217"/>
    <n v="1992.2400000000005"/>
    <s v="Export_CoGe"/>
    <x v="0"/>
    <s v="ONSTR"/>
    <x v="30"/>
    <s v="EXT"/>
    <m/>
    <s v="B.14)"/>
    <s v="14) oneri diversi di gestione"/>
    <x v="2"/>
  </r>
  <r>
    <x v="0"/>
    <x v="12"/>
    <x v="305"/>
    <x v="305"/>
    <n v="5820"/>
    <s v="Export_CoGe"/>
    <x v="0"/>
    <s v="COSGS"/>
    <x v="4"/>
    <s v="COSTI"/>
    <m/>
    <s v="B.14)"/>
    <s v="14) oneri diversi di gestione"/>
    <x v="2"/>
  </r>
  <r>
    <x v="0"/>
    <x v="12"/>
    <x v="218"/>
    <x v="218"/>
    <n v="1034.4500000000003"/>
    <s v="Export_CoGe"/>
    <x v="0"/>
    <s v="COSGS"/>
    <x v="4"/>
    <s v="COSTI"/>
    <m/>
    <s v="B.14)"/>
    <s v="14) oneri diversi di gestione"/>
    <x v="2"/>
  </r>
  <r>
    <x v="0"/>
    <x v="12"/>
    <x v="219"/>
    <x v="219"/>
    <n v="5969.7100000000009"/>
    <s v="Export_CoGe"/>
    <x v="0"/>
    <s v="COSGS"/>
    <x v="4"/>
    <s v="COSTI"/>
    <m/>
    <s v="B.14)"/>
    <s v="14) oneri diversi di gestione"/>
    <x v="2"/>
  </r>
  <r>
    <x v="0"/>
    <x v="12"/>
    <x v="223"/>
    <x v="223"/>
    <n v="19.87999999999397"/>
    <s v="Export_CoGe"/>
    <x v="0"/>
    <s v="COSGS"/>
    <x v="4"/>
    <s v="COSTI"/>
    <m/>
    <s v="B.14)"/>
    <s v="14) oneri diversi di gestione"/>
    <x v="2"/>
  </r>
  <r>
    <x v="0"/>
    <x v="12"/>
    <x v="225"/>
    <x v="225"/>
    <n v="16.309999999999466"/>
    <s v="Export_CoGe"/>
    <x v="0"/>
    <s v="COSGS"/>
    <x v="4"/>
    <s v="COSTI"/>
    <m/>
    <s v="B.14)"/>
    <s v="14) oneri diversi di gestione"/>
    <x v="2"/>
  </r>
  <r>
    <x v="0"/>
    <x v="12"/>
    <x v="226"/>
    <x v="226"/>
    <n v="7035.6399999999958"/>
    <s v="Export_CoGe"/>
    <x v="0"/>
    <s v="ONSTR"/>
    <x v="30"/>
    <s v="EXT"/>
    <m/>
    <s v="B.14)"/>
    <s v="14) oneri diversi di gestione"/>
    <x v="2"/>
  </r>
  <r>
    <x v="0"/>
    <x v="12"/>
    <x v="393"/>
    <x v="392"/>
    <n v="300"/>
    <s v="Export_CoGe"/>
    <x v="0"/>
    <s v="ONSTR"/>
    <x v="30"/>
    <s v="EXT"/>
    <m/>
    <s v="B.14)"/>
    <s v="14) oneri diversi di gestione"/>
    <x v="7"/>
  </r>
  <r>
    <x v="0"/>
    <x v="12"/>
    <x v="306"/>
    <x v="306"/>
    <n v="599.09000000000219"/>
    <s v="Export_CoGe"/>
    <x v="0"/>
    <s v="COSGS"/>
    <x v="4"/>
    <s v="COSTI"/>
    <m/>
    <s v="B.14)"/>
    <s v="14) oneri diversi di gestione"/>
    <x v="4"/>
  </r>
  <r>
    <x v="0"/>
    <x v="12"/>
    <x v="370"/>
    <x v="369"/>
    <n v="12530"/>
    <s v="Export_CoGe"/>
    <x v="0"/>
    <s v="ONSTR"/>
    <x v="30"/>
    <s v="EXT"/>
    <m/>
    <s v="B.14)"/>
    <s v="14) oneri diversi di gestione"/>
    <x v="7"/>
  </r>
  <r>
    <x v="0"/>
    <x v="12"/>
    <x v="371"/>
    <x v="370"/>
    <n v="618.31999999999994"/>
    <s v="Export_CoGe"/>
    <x v="0"/>
    <s v="COSGS"/>
    <x v="4"/>
    <s v="COSTI"/>
    <m/>
    <s v="B.14)"/>
    <s v="14) oneri diversi di gestione"/>
    <x v="2"/>
  </r>
  <r>
    <x v="0"/>
    <x v="12"/>
    <x v="381"/>
    <x v="380"/>
    <n v="3341.41"/>
    <s v="Export_CoGe"/>
    <x v="0"/>
    <s v="ONFIN"/>
    <x v="32"/>
    <s v="FIN"/>
    <m/>
    <s v="C.17)"/>
    <s v="17) interessi e altri oneri finanziari"/>
    <x v="7"/>
  </r>
  <r>
    <x v="0"/>
    <x v="12"/>
    <x v="231"/>
    <x v="231"/>
    <n v="11162.26"/>
    <s v="Export_CoGe"/>
    <x v="0"/>
    <s v="ONFIN"/>
    <x v="32"/>
    <s v="FIN"/>
    <m/>
    <s v="C.17)"/>
    <s v="17) interessi e altri oneri finanziari"/>
    <x v="7"/>
  </r>
  <r>
    <x v="0"/>
    <x v="12"/>
    <x v="233"/>
    <x v="233"/>
    <n v="11094.42"/>
    <s v="Export_CoGe"/>
    <x v="0"/>
    <s v="ONFIN"/>
    <x v="32"/>
    <s v="FIN"/>
    <m/>
    <s v="C.17)"/>
    <s v="17) interessi e altri oneri finanziari"/>
    <x v="7"/>
  </r>
  <r>
    <x v="0"/>
    <x v="12"/>
    <x v="235"/>
    <x v="235"/>
    <n v="1690.8899999999999"/>
    <s v="Export_CoGe"/>
    <x v="0"/>
    <s v="ONFIN"/>
    <x v="32"/>
    <s v="FIN"/>
    <m/>
    <s v="C.17)"/>
    <s v="17) interessi e altri oneri finanziari"/>
    <x v="7"/>
  </r>
  <r>
    <x v="0"/>
    <x v="12"/>
    <x v="349"/>
    <x v="348"/>
    <n v="18449.45"/>
    <s v="Export_CoGe"/>
    <x v="0"/>
    <s v="ONFIN"/>
    <x v="32"/>
    <s v="FIN"/>
    <m/>
    <s v="C.17)"/>
    <s v="17) interessi e altri oneri finanziari"/>
    <x v="7"/>
  </r>
  <r>
    <x v="0"/>
    <x v="12"/>
    <x v="378"/>
    <x v="377"/>
    <n v="11.17"/>
    <s v="Export_CoGe"/>
    <x v="0"/>
    <s v="ONFIN"/>
    <x v="32"/>
    <s v="FIN"/>
    <m/>
    <s v="C.17)"/>
    <s v="17) interessi e altri oneri finanziari"/>
    <x v="7"/>
  </r>
  <r>
    <x v="0"/>
    <x v="12"/>
    <x v="236"/>
    <x v="236"/>
    <n v="7.2"/>
    <s v="Export_CoGe"/>
    <x v="0"/>
    <s v="ONFIN"/>
    <x v="32"/>
    <s v="FIN"/>
    <m/>
    <s v="C.17)"/>
    <s v="17) interessi e altri oneri finanziari"/>
    <x v="7"/>
  </r>
  <r>
    <x v="0"/>
    <x v="12"/>
    <x v="237"/>
    <x v="237"/>
    <n v="9185.91"/>
    <s v="Export_CoGe"/>
    <x v="0"/>
    <s v="ONFIN"/>
    <x v="32"/>
    <s v="FIN"/>
    <m/>
    <s v="C.17)"/>
    <s v="17) interessi e altri oneri finanziari"/>
    <x v="7"/>
  </r>
  <r>
    <x v="0"/>
    <x v="12"/>
    <x v="387"/>
    <x v="386"/>
    <n v="948"/>
    <s v="Export_CoGe"/>
    <x v="0"/>
    <s v="TAX"/>
    <x v="36"/>
    <s v="TAX"/>
    <m/>
    <s v="E.22)"/>
    <s v="22) imposte sul reddito dell'esercizio, correnti, differite e anticipate"/>
    <x v="7"/>
  </r>
  <r>
    <x v="0"/>
    <x v="12"/>
    <x v="238"/>
    <x v="238"/>
    <n v="14013.800000000001"/>
    <s v="Export_CoGe"/>
    <x v="0"/>
    <s v="RICOP"/>
    <x v="33"/>
    <s v="RIC"/>
    <m/>
    <s v="A.1)"/>
    <s v="1) ricavi delle vendite e delle prestazioni"/>
    <x v="6"/>
  </r>
  <r>
    <x v="0"/>
    <x v="12"/>
    <x v="239"/>
    <x v="239"/>
    <n v="-3088129.37"/>
    <s v="Export_CoGe"/>
    <x v="0"/>
    <s v="RICOP"/>
    <x v="33"/>
    <s v="RIC"/>
    <m/>
    <s v="A.1)"/>
    <s v="1) ricavi delle vendite e delle prestazioni"/>
    <x v="5"/>
  </r>
  <r>
    <x v="0"/>
    <x v="12"/>
    <x v="241"/>
    <x v="241"/>
    <n v="-197489.43999999997"/>
    <s v="Export_CoGe"/>
    <x v="0"/>
    <s v="RICOP"/>
    <x v="33"/>
    <s v="RIC"/>
    <m/>
    <s v="A.1)"/>
    <s v="1) ricavi delle vendite e delle prestazioni"/>
    <x v="5"/>
  </r>
  <r>
    <x v="0"/>
    <x v="12"/>
    <x v="243"/>
    <x v="243"/>
    <n v="-276041.72999999992"/>
    <s v="Export_CoGe"/>
    <x v="0"/>
    <s v="RICOP"/>
    <x v="33"/>
    <s v="RIC"/>
    <m/>
    <s v="A.1)"/>
    <s v="1) ricavi delle vendite e delle prestazioni"/>
    <x v="6"/>
  </r>
  <r>
    <x v="0"/>
    <x v="12"/>
    <x v="244"/>
    <x v="244"/>
    <n v="-13751.4"/>
    <s v="Export_CoGe"/>
    <x v="0"/>
    <s v="RICOP"/>
    <x v="33"/>
    <s v="RIC"/>
    <m/>
    <s v="A.1)"/>
    <s v="1) ricavi delle vendite e delle prestazioni"/>
    <x v="6"/>
  </r>
  <r>
    <x v="0"/>
    <x v="12"/>
    <x v="245"/>
    <x v="245"/>
    <n v="-146277.86999999997"/>
    <s v="Export_CoGe"/>
    <x v="0"/>
    <s v="RICOP"/>
    <x v="33"/>
    <s v="RIC"/>
    <m/>
    <s v="A.1)"/>
    <s v="1) ricavi delle vendite e delle prestazioni"/>
    <x v="7"/>
  </r>
  <r>
    <x v="0"/>
    <x v="12"/>
    <x v="350"/>
    <x v="349"/>
    <n v="-296865.33999999997"/>
    <s v="Export_CoGe"/>
    <x v="0"/>
    <s v="RICOP"/>
    <x v="33"/>
    <s v="RIC"/>
    <m/>
    <s v="A.1)"/>
    <s v="1) ricavi delle vendite e delle prestazioni"/>
    <x v="5"/>
  </r>
  <r>
    <x v="0"/>
    <x v="12"/>
    <x v="385"/>
    <x v="384"/>
    <n v="-13737"/>
    <s v="Export_CoGe"/>
    <x v="0"/>
    <s v="RICOP"/>
    <x v="33"/>
    <s v="RIC"/>
    <m/>
    <s v="A.1)"/>
    <s v="1) ricavi delle vendite e delle prestazioni"/>
    <x v="6"/>
  </r>
  <r>
    <x v="0"/>
    <x v="12"/>
    <x v="372"/>
    <x v="371"/>
    <n v="-26193.72"/>
    <s v="Export_CoGe"/>
    <x v="0"/>
    <s v="RICOP"/>
    <x v="33"/>
    <s v="RIC"/>
    <m/>
    <s v="A.1)"/>
    <s v="1) ricavi delle vendite e delle prestazioni"/>
    <x v="6"/>
  </r>
  <r>
    <x v="0"/>
    <x v="12"/>
    <x v="246"/>
    <x v="246"/>
    <n v="-3831.8999999999978"/>
    <s v="Export_CoGe"/>
    <x v="0"/>
    <s v="RICOP"/>
    <x v="33"/>
    <s v="RIC"/>
    <m/>
    <s v="A.1)"/>
    <s v="1) ricavi delle vendite e delle prestazioni"/>
    <x v="6"/>
  </r>
  <r>
    <x v="0"/>
    <x v="12"/>
    <x v="247"/>
    <x v="247"/>
    <n v="-146645.66"/>
    <s v="Export_CoGe"/>
    <x v="0"/>
    <s v="ONSTR"/>
    <x v="30"/>
    <s v="EXT"/>
    <m/>
    <s v="B.14)"/>
    <s v="14) oneri diversi di gestione"/>
    <x v="2"/>
  </r>
  <r>
    <x v="0"/>
    <x v="12"/>
    <x v="249"/>
    <x v="249"/>
    <n v="-255483.9"/>
    <s v="Export_CoGe"/>
    <x v="0"/>
    <s v="ALTRI"/>
    <x v="34"/>
    <s v="ALTRI"/>
    <m/>
    <s v="A.1)"/>
    <s v="1) ricavi delle vendite e delle prestazioni"/>
    <x v="7"/>
  </r>
  <r>
    <x v="0"/>
    <x v="12"/>
    <x v="250"/>
    <x v="250"/>
    <n v="-1577246.0600000005"/>
    <s v="Export_CoGe"/>
    <x v="0"/>
    <s v="CORR"/>
    <x v="35"/>
    <s v="CORR"/>
    <m/>
    <s v="A.1)"/>
    <s v="1) ricavi delle vendite e delle prestazioni"/>
    <x v="6"/>
  </r>
  <r>
    <x v="0"/>
    <x v="12"/>
    <x v="257"/>
    <x v="257"/>
    <n v="-0.13999999999999999"/>
    <s v="Export_CoGe"/>
    <x v="0"/>
    <s v="ALTRI"/>
    <x v="34"/>
    <s v="ALTRI"/>
    <m/>
    <s v="A.5)"/>
    <s v="5) altri ricavi e proventi, con separata indicazione dei contributi in conto esercizio"/>
    <x v="2"/>
  </r>
  <r>
    <x v="0"/>
    <x v="12"/>
    <x v="259"/>
    <x v="259"/>
    <n v="-11.319999999999821"/>
    <s v="Export_CoGe"/>
    <x v="0"/>
    <s v="ALTRI"/>
    <x v="34"/>
    <s v="ALTRI"/>
    <m/>
    <s v="A.5)"/>
    <s v="5) altri ricavi e proventi, con separata indicazione dei contributi in conto esercizio"/>
    <x v="2"/>
  </r>
  <r>
    <x v="0"/>
    <x v="12"/>
    <x v="382"/>
    <x v="381"/>
    <n v="-15.08"/>
    <s v="Export_CoGe"/>
    <x v="0"/>
    <s v="ALTRI"/>
    <x v="34"/>
    <s v="ALTRI"/>
    <m/>
    <s v="A.5)"/>
    <s v="5) altri ricavi e proventi, con separata indicazione dei contributi in conto esercizio"/>
    <x v="2"/>
  </r>
  <r>
    <x v="0"/>
    <x v="12"/>
    <x v="260"/>
    <x v="260"/>
    <n v="-3675.7799999999997"/>
    <s v="Export_CoGe"/>
    <x v="0"/>
    <s v="ALTRI"/>
    <x v="34"/>
    <s v="ALTRI"/>
    <m/>
    <s v="A.5)"/>
    <s v="5) altri ricavi e proventi, con separata indicazione dei contributi in conto esercizio"/>
    <x v="2"/>
  </r>
  <r>
    <x v="0"/>
    <x v="12"/>
    <x v="308"/>
    <x v="308"/>
    <n v="-2.5"/>
    <s v="Export_CoGe"/>
    <x v="0"/>
    <s v="ALTRI"/>
    <x v="34"/>
    <s v="ALTRI"/>
    <m/>
    <s v="A.5)"/>
    <s v="5) altri ricavi e proventi, con separata indicazione dei contributi in conto esercizio"/>
    <x v="2"/>
  </r>
  <r>
    <x v="0"/>
    <x v="12"/>
    <x v="309"/>
    <x v="309"/>
    <n v="-7926.48"/>
    <s v="Export_CoGe"/>
    <x v="0"/>
    <s v="ALTRI"/>
    <x v="34"/>
    <s v="ALTRI"/>
    <m/>
    <s v="A.5)"/>
    <s v="5) altri ricavi e proventi, con separata indicazione dei contributi in conto esercizio"/>
    <x v="2"/>
  </r>
  <r>
    <x v="0"/>
    <x v="12"/>
    <x v="266"/>
    <x v="266"/>
    <n v="-9223.7900000000009"/>
    <s v="Export_CoGe"/>
    <x v="0"/>
    <s v="ONSTR"/>
    <x v="30"/>
    <s v="EXT"/>
    <m/>
    <s v="A.5)"/>
    <s v="5) altri ricavi e proventi, con separata indicazione dei contributi in conto esercizio"/>
    <x v="2"/>
  </r>
  <r>
    <x v="0"/>
    <x v="12"/>
    <x v="267"/>
    <x v="267"/>
    <n v="-63.55"/>
    <s v="Export_CoGe"/>
    <x v="0"/>
    <s v="ALTRI"/>
    <x v="34"/>
    <s v="ALTRI"/>
    <m/>
    <s v="A.5)"/>
    <s v="5) altri ricavi e proventi, con separata indicazione dei contributi in conto esercizio"/>
    <x v="8"/>
  </r>
  <r>
    <x v="0"/>
    <x v="12"/>
    <x v="311"/>
    <x v="311"/>
    <n v="-220173.86000000002"/>
    <s v="Export_CoGe"/>
    <x v="0"/>
    <s v="ACQDI"/>
    <x v="0"/>
    <s v="ACQ"/>
    <m/>
    <s v="A.5)"/>
    <s v="5) altri ricavi e proventi, con separata indicazione dei contributi in conto esercizio"/>
    <x v="2"/>
  </r>
  <r>
    <x v="0"/>
    <x v="12"/>
    <x v="379"/>
    <x v="378"/>
    <n v="-20"/>
    <s v="Export_CoGe"/>
    <x v="0"/>
    <s v="ONFIN"/>
    <x v="32"/>
    <s v="FIN"/>
    <m/>
    <s v="C.16)"/>
    <s v="16) altri proventi finanziari"/>
    <x v="7"/>
  </r>
  <r>
    <x v="0"/>
    <x v="12"/>
    <x v="276"/>
    <x v="276"/>
    <n v="-805.70999999999992"/>
    <s v="Export_CoGe"/>
    <x v="0"/>
    <s v="ONFIN"/>
    <x v="32"/>
    <s v="FIN"/>
    <m/>
    <s v="C.16)"/>
    <s v="16) altri proventi finanziari"/>
    <x v="4"/>
  </r>
  <r>
    <x v="0"/>
    <x v="12"/>
    <x v="2"/>
    <x v="2"/>
    <n v="10000"/>
    <s v="Export_CoGe"/>
    <x v="1"/>
    <s v="23.I.IMM"/>
    <x v="1"/>
    <s v="IMM"/>
    <m/>
    <s v="23.I.IMM"/>
    <s v="Immobilizzazioni Immateriali"/>
    <x v="1"/>
  </r>
  <r>
    <x v="0"/>
    <x v="12"/>
    <x v="4"/>
    <x v="4"/>
    <n v="6343"/>
    <s v="Export_CoGe"/>
    <x v="1"/>
    <s v="23.I.IMM"/>
    <x v="1"/>
    <s v="IMM"/>
    <m/>
    <s v="23.I.IMM"/>
    <s v="Immobilizzazioni Immateriali"/>
    <x v="1"/>
  </r>
  <r>
    <x v="0"/>
    <x v="12"/>
    <x v="6"/>
    <x v="6"/>
    <n v="74079.209999999992"/>
    <s v="Export_CoGe"/>
    <x v="1"/>
    <s v="23.I.IMM"/>
    <x v="1"/>
    <s v="IMM"/>
    <m/>
    <s v="23.I.IMM"/>
    <s v="Immobilizzazioni Immateriali"/>
    <x v="1"/>
  </r>
  <r>
    <x v="0"/>
    <x v="12"/>
    <x v="8"/>
    <x v="8"/>
    <n v="100000"/>
    <s v="Export_CoGe"/>
    <x v="1"/>
    <s v="23.I.IMM"/>
    <x v="1"/>
    <s v="IMM"/>
    <m/>
    <s v="23.I.IMM"/>
    <s v="Immobilizzazioni Immateriali"/>
    <x v="1"/>
  </r>
  <r>
    <x v="0"/>
    <x v="12"/>
    <x v="10"/>
    <x v="10"/>
    <n v="168277.53"/>
    <s v="Export_CoGe"/>
    <x v="1"/>
    <s v="23.I.IMM"/>
    <x v="1"/>
    <s v="IMM"/>
    <m/>
    <s v="23.I.IMM"/>
    <s v="Immobilizzazioni Immateriali"/>
    <x v="1"/>
  </r>
  <r>
    <x v="0"/>
    <x v="12"/>
    <x v="12"/>
    <x v="12"/>
    <n v="87545.25"/>
    <s v="Export_CoGe"/>
    <x v="1"/>
    <s v="24.I.MAT"/>
    <x v="3"/>
    <s v="MAT"/>
    <m/>
    <s v="24.I.MAT"/>
    <s v="Immobilizzazioni Materiali"/>
    <x v="1"/>
  </r>
  <r>
    <x v="0"/>
    <x v="12"/>
    <x v="14"/>
    <x v="14"/>
    <n v="693957.03"/>
    <s v="Export_CoGe"/>
    <x v="1"/>
    <s v="24.I.MAT"/>
    <x v="3"/>
    <s v="MAT"/>
    <m/>
    <s v="24.I.MAT"/>
    <s v="Immobilizzazioni Materiali"/>
    <x v="1"/>
  </r>
  <r>
    <x v="0"/>
    <x v="12"/>
    <x v="16"/>
    <x v="16"/>
    <n v="104261.51"/>
    <s v="Export_CoGe"/>
    <x v="1"/>
    <s v="24.I.MAT"/>
    <x v="3"/>
    <s v="MAT"/>
    <m/>
    <s v="24.I.MAT"/>
    <s v="Immobilizzazioni Materiali"/>
    <x v="1"/>
  </r>
  <r>
    <x v="0"/>
    <x v="12"/>
    <x v="18"/>
    <x v="18"/>
    <n v="204582.74"/>
    <s v="Export_CoGe"/>
    <x v="1"/>
    <s v="24.I.MAT"/>
    <x v="3"/>
    <s v="MAT"/>
    <m/>
    <s v="24.I.MAT"/>
    <s v="Immobilizzazioni Materiali"/>
    <x v="1"/>
  </r>
  <r>
    <x v="0"/>
    <x v="12"/>
    <x v="21"/>
    <x v="21"/>
    <n v="245831.05000000002"/>
    <s v="Export_CoGe"/>
    <x v="1"/>
    <s v="24.I.MAT"/>
    <x v="3"/>
    <s v="MAT"/>
    <m/>
    <s v="24.I.MAT"/>
    <s v="Immobilizzazioni Materiali"/>
    <x v="1"/>
  </r>
  <r>
    <x v="0"/>
    <x v="12"/>
    <x v="24"/>
    <x v="24"/>
    <n v="81549.930000000008"/>
    <s v="Export_CoGe"/>
    <x v="1"/>
    <s v="24.I.MAT"/>
    <x v="3"/>
    <s v="MAT"/>
    <m/>
    <s v="24.I.MAT"/>
    <s v="Immobilizzazioni Materiali"/>
    <x v="1"/>
  </r>
  <r>
    <x v="0"/>
    <x v="12"/>
    <x v="26"/>
    <x v="26"/>
    <n v="16409.09"/>
    <s v="Export_CoGe"/>
    <x v="1"/>
    <s v="24.I.MAT"/>
    <x v="3"/>
    <s v="MAT"/>
    <m/>
    <s v="24.I.MAT"/>
    <s v="Immobilizzazioni Materiali"/>
    <x v="1"/>
  </r>
  <r>
    <x v="0"/>
    <x v="12"/>
    <x v="28"/>
    <x v="28"/>
    <n v="102391.51000000001"/>
    <s v="Export_CoGe"/>
    <x v="1"/>
    <s v="24.I.MAT"/>
    <x v="3"/>
    <s v="MAT"/>
    <m/>
    <s v="24.I.MAT"/>
    <s v="Immobilizzazioni Materiali"/>
    <x v="1"/>
  </r>
  <r>
    <x v="0"/>
    <x v="12"/>
    <x v="30"/>
    <x v="30"/>
    <n v="2625"/>
    <s v="Export_CoGe"/>
    <x v="1"/>
    <s v="24.I.MAT"/>
    <x v="3"/>
    <s v="MAT"/>
    <m/>
    <s v="24.I.MAT"/>
    <s v="Immobilizzazioni Materiali"/>
    <x v="1"/>
  </r>
  <r>
    <x v="0"/>
    <x v="12"/>
    <x v="36"/>
    <x v="36"/>
    <n v="340"/>
    <s v="Export_CoGe"/>
    <x v="1"/>
    <s v="25.I.FIN"/>
    <x v="7"/>
    <s v="IFIN"/>
    <m/>
    <s v="25.I.FIN"/>
    <s v="Immobilizzazioni Finanziarie"/>
    <x v="1"/>
  </r>
  <r>
    <x v="0"/>
    <x v="12"/>
    <x v="38"/>
    <x v="38"/>
    <n v="2500"/>
    <s v="Export_CoGe"/>
    <x v="1"/>
    <s v="25.I.FIN"/>
    <x v="7"/>
    <s v="IFIN"/>
    <m/>
    <s v="25.I.FIN"/>
    <s v="Immobilizzazioni Finanziarie"/>
    <x v="1"/>
  </r>
  <r>
    <x v="0"/>
    <x v="12"/>
    <x v="40"/>
    <x v="40"/>
    <n v="250"/>
    <s v="Export_CoGe"/>
    <x v="1"/>
    <s v="25.I.FIN"/>
    <x v="7"/>
    <s v="IFIN"/>
    <m/>
    <s v="25.I.FIN"/>
    <s v="Immobilizzazioni Finanziarie"/>
    <x v="1"/>
  </r>
  <r>
    <x v="0"/>
    <x v="12"/>
    <x v="317"/>
    <x v="317"/>
    <n v="997500"/>
    <s v="Export_CoGe"/>
    <x v="1"/>
    <s v="25.I.FIN"/>
    <x v="7"/>
    <s v="IFIN"/>
    <m/>
    <s v="25.I.FIN"/>
    <s v="Immobilizzazioni Finanziarie"/>
    <x v="1"/>
  </r>
  <r>
    <x v="0"/>
    <x v="12"/>
    <x v="318"/>
    <x v="318"/>
    <n v="5870.22"/>
    <s v="Export_CoGe"/>
    <x v="1"/>
    <s v="25.I.FIN"/>
    <x v="7"/>
    <s v="IFIN"/>
    <m/>
    <s v="25.I.FIN"/>
    <s v="Immobilizzazioni Finanziarie"/>
    <x v="1"/>
  </r>
  <r>
    <x v="0"/>
    <x v="12"/>
    <x v="351"/>
    <x v="350"/>
    <n v="255585.83"/>
    <s v="Export_CoGe"/>
    <x v="1"/>
    <s v="25.I.FIN"/>
    <x v="7"/>
    <s v="IFIN"/>
    <m/>
    <s v="25.I.FIN"/>
    <s v="Immobilizzazioni Finanziarie"/>
    <x v="1"/>
  </r>
  <r>
    <x v="0"/>
    <x v="12"/>
    <x v="45"/>
    <x v="45"/>
    <n v="153350"/>
    <s v="Export_CoGe"/>
    <x v="1"/>
    <s v="26.MAG"/>
    <x v="9"/>
    <s v="MAG"/>
    <m/>
    <s v="26.MAG"/>
    <s v="Rimanenze"/>
    <x v="1"/>
  </r>
  <r>
    <x v="0"/>
    <x v="12"/>
    <x v="49"/>
    <x v="49"/>
    <n v="1112968"/>
    <s v="Export_CoGe"/>
    <x v="1"/>
    <s v="26.MAG"/>
    <x v="9"/>
    <s v="MAG"/>
    <m/>
    <s v="26.MAG"/>
    <s v="Rimanenze"/>
    <x v="1"/>
  </r>
  <r>
    <x v="0"/>
    <x v="12"/>
    <x v="51"/>
    <x v="51"/>
    <n v="1039028.7999999924"/>
    <s v="Export_CoGe"/>
    <x v="1"/>
    <s v="27.CLI"/>
    <x v="10"/>
    <s v="CLI"/>
    <m/>
    <s v="27.CLI"/>
    <s v="Crediti Commerciali"/>
    <x v="1"/>
  </r>
  <r>
    <x v="0"/>
    <x v="12"/>
    <x v="53"/>
    <x v="53"/>
    <n v="67515.370000000024"/>
    <s v="Export_CoGe"/>
    <x v="1"/>
    <s v="27.CLI"/>
    <x v="10"/>
    <s v="CLI"/>
    <m/>
    <s v="27.CLI"/>
    <s v="Crediti Commerciali"/>
    <x v="1"/>
  </r>
  <r>
    <x v="0"/>
    <x v="12"/>
    <x v="55"/>
    <x v="55"/>
    <n v="14741.999999999942"/>
    <s v="Export_CoGe"/>
    <x v="1"/>
    <s v="27.CLI"/>
    <x v="10"/>
    <s v="CLI"/>
    <m/>
    <s v="27.CLI"/>
    <s v="Crediti Commerciali"/>
    <x v="1"/>
  </r>
  <r>
    <x v="0"/>
    <x v="12"/>
    <x v="61"/>
    <x v="61"/>
    <n v="202.84"/>
    <s v="Export_CoGe"/>
    <x v="1"/>
    <s v="31.PTN"/>
    <x v="12"/>
    <s v="PTN"/>
    <m/>
    <s v="31.PTN"/>
    <s v="Crediti Tributari"/>
    <x v="1"/>
  </r>
  <r>
    <x v="0"/>
    <x v="12"/>
    <x v="319"/>
    <x v="319"/>
    <n v="109597.23999999999"/>
    <s v="Export_CoGe"/>
    <x v="1"/>
    <s v="31.PTN"/>
    <x v="12"/>
    <s v="PTN"/>
    <m/>
    <s v="31.PTN"/>
    <s v="Crediti Tributari"/>
    <x v="1"/>
  </r>
  <r>
    <x v="0"/>
    <x v="12"/>
    <x v="67"/>
    <x v="67"/>
    <n v="10012.319999999998"/>
    <s v="Export_CoGe"/>
    <x v="1"/>
    <s v="31.PTN"/>
    <x v="12"/>
    <s v="PTN"/>
    <m/>
    <s v="31.PTN"/>
    <s v="Crediti Tributari"/>
    <x v="1"/>
  </r>
  <r>
    <x v="0"/>
    <x v="12"/>
    <x v="72"/>
    <x v="72"/>
    <n v="8912.3500000000076"/>
    <s v="Export_CoGe"/>
    <x v="1"/>
    <s v="31.PTN"/>
    <x v="12"/>
    <s v="PTN"/>
    <m/>
    <s v="31.PTN"/>
    <s v="Crediti Tributari"/>
    <x v="1"/>
  </r>
  <r>
    <x v="0"/>
    <x v="12"/>
    <x v="320"/>
    <x v="320"/>
    <n v="1430"/>
    <s v="Export_CoGe"/>
    <x v="1"/>
    <s v="31.PTN"/>
    <x v="12"/>
    <s v="PTN"/>
    <m/>
    <s v="31.PTN"/>
    <s v="Crediti Tributari"/>
    <x v="1"/>
  </r>
  <r>
    <x v="0"/>
    <x v="12"/>
    <x v="78"/>
    <x v="78"/>
    <n v="9286.8400000000147"/>
    <s v="Export_CoGe"/>
    <x v="1"/>
    <s v="29.AC"/>
    <x v="11"/>
    <s v="FOR"/>
    <m/>
    <s v="28.FOR"/>
    <s v="Altri Crediti"/>
    <x v="1"/>
  </r>
  <r>
    <x v="0"/>
    <x v="12"/>
    <x v="80"/>
    <x v="80"/>
    <n v="2796.9300000000658"/>
    <s v="Export_CoGe"/>
    <x v="1"/>
    <s v="29.AC"/>
    <x v="11"/>
    <s v="AC"/>
    <m/>
    <s v="29.AC"/>
    <s v="Altri Crediti"/>
    <x v="1"/>
  </r>
  <r>
    <x v="0"/>
    <x v="12"/>
    <x v="84"/>
    <x v="84"/>
    <n v="57421.3"/>
    <s v="Export_CoGe"/>
    <x v="1"/>
    <s v="29.AC"/>
    <x v="11"/>
    <s v="AC"/>
    <m/>
    <s v="29.AC"/>
    <s v="Altri Crediti"/>
    <x v="1"/>
  </r>
  <r>
    <x v="0"/>
    <x v="12"/>
    <x v="86"/>
    <x v="86"/>
    <n v="1344.5599999999968"/>
    <s v="Export_CoGe"/>
    <x v="1"/>
    <s v="29.AC"/>
    <x v="11"/>
    <s v="AC"/>
    <m/>
    <s v="29.AC"/>
    <s v="Altri Crediti"/>
    <x v="1"/>
  </r>
  <r>
    <x v="0"/>
    <x v="12"/>
    <x v="88"/>
    <x v="88"/>
    <n v="140.99000000003124"/>
    <s v="Export_CoGe"/>
    <x v="1"/>
    <s v="30.AD"/>
    <x v="13"/>
    <s v="AD"/>
    <m/>
    <s v="30.AD"/>
    <s v="Altri Crediti"/>
    <x v="1"/>
  </r>
  <r>
    <x v="0"/>
    <x v="12"/>
    <x v="90"/>
    <x v="90"/>
    <n v="1483.0300000000134"/>
    <s v="Export_CoGe"/>
    <x v="1"/>
    <s v="29.AC"/>
    <x v="11"/>
    <s v="AC"/>
    <m/>
    <s v="29.AC"/>
    <s v="Altri Crediti"/>
    <x v="1"/>
  </r>
  <r>
    <x v="0"/>
    <x v="12"/>
    <x v="92"/>
    <x v="92"/>
    <n v="49592.770000000004"/>
    <s v="Export_CoGe"/>
    <x v="1"/>
    <s v="29.AC"/>
    <x v="11"/>
    <s v="AC"/>
    <m/>
    <s v="29.AC"/>
    <s v="Altri Crediti"/>
    <x v="1"/>
  </r>
  <r>
    <x v="0"/>
    <x v="12"/>
    <x v="98"/>
    <x v="98"/>
    <n v="53.55"/>
    <s v="Export_CoGe"/>
    <x v="1"/>
    <s v="29.AC"/>
    <x v="11"/>
    <s v="AC"/>
    <m/>
    <s v="29.AC"/>
    <s v="Altri Crediti"/>
    <x v="1"/>
  </r>
  <r>
    <x v="0"/>
    <x v="12"/>
    <x v="321"/>
    <x v="321"/>
    <n v="1091.8000000000002"/>
    <s v="Export_CoGe"/>
    <x v="1"/>
    <s v="29.AC"/>
    <x v="11"/>
    <s v="AC"/>
    <m/>
    <s v="29.AC"/>
    <s v="Altri Crediti"/>
    <x v="1"/>
  </r>
  <r>
    <x v="0"/>
    <x v="12"/>
    <x v="322"/>
    <x v="322"/>
    <n v="104.76999999998952"/>
    <s v="Export_CoGe"/>
    <x v="1"/>
    <s v="29.AC"/>
    <x v="11"/>
    <s v="AC"/>
    <m/>
    <s v="29.AC"/>
    <s v="Altri Crediti"/>
    <x v="1"/>
  </r>
  <r>
    <x v="0"/>
    <x v="12"/>
    <x v="107"/>
    <x v="107"/>
    <n v="1119.9999999999986"/>
    <s v="Export_CoGe"/>
    <x v="1"/>
    <s v="29.AC"/>
    <x v="11"/>
    <s v="AC"/>
    <m/>
    <s v="29.AC"/>
    <s v="Ratei/Risconti Attivi"/>
    <x v="1"/>
  </r>
  <r>
    <x v="0"/>
    <x v="12"/>
    <x v="109"/>
    <x v="109"/>
    <n v="2962.0600000000018"/>
    <s v="Export_CoGe"/>
    <x v="1"/>
    <s v="36.LIQ"/>
    <x v="15"/>
    <s v="BREVE "/>
    <m/>
    <s v="36.LIQ"/>
    <s v="Debiti a Breve (Liquidità)"/>
    <x v="1"/>
  </r>
  <r>
    <x v="0"/>
    <x v="12"/>
    <x v="323"/>
    <x v="323"/>
    <n v="8174.0649999993329"/>
    <s v="Export_CoGe"/>
    <x v="1"/>
    <s v="36.LIQ"/>
    <x v="15"/>
    <s v="BREVE "/>
    <m/>
    <s v="36.LIQ"/>
    <s v="Debiti a Breve (Liquidità)"/>
    <x v="1"/>
  </r>
  <r>
    <x v="0"/>
    <x v="12"/>
    <x v="324"/>
    <x v="324"/>
    <n v="1487.5899999999995"/>
    <s v="Export_CoGe"/>
    <x v="1"/>
    <s v="36.LIQ"/>
    <x v="15"/>
    <s v="BREVE "/>
    <m/>
    <s v="36.LIQ"/>
    <s v="Debiti a Breve (Liquidità)"/>
    <x v="1"/>
  </r>
  <r>
    <x v="0"/>
    <x v="12"/>
    <x v="117"/>
    <x v="117"/>
    <n v="154869.01000000606"/>
    <s v="Export_CoGe"/>
    <x v="1"/>
    <s v="36.LIQ"/>
    <x v="15"/>
    <s v="BREVE "/>
    <m/>
    <s v="36.LIQ"/>
    <s v="Debiti a Breve (Liquidità)"/>
    <x v="1"/>
  </r>
  <r>
    <x v="0"/>
    <x v="12"/>
    <x v="325"/>
    <x v="199"/>
    <n v="79182.20000000007"/>
    <s v="Export_CoGe"/>
    <x v="1"/>
    <s v="36.LIQ"/>
    <x v="15"/>
    <s v="BREVE "/>
    <m/>
    <s v="36.LIQ"/>
    <s v="Debiti a Breve (Liquidità)"/>
    <x v="1"/>
  </r>
  <r>
    <x v="0"/>
    <x v="12"/>
    <x v="124"/>
    <x v="124"/>
    <n v="102773.58"/>
    <s v="Export_CoGe"/>
    <x v="1"/>
    <s v="36.LIQ"/>
    <x v="15"/>
    <s v="BREVE "/>
    <m/>
    <s v="36.LIQ"/>
    <s v="Debiti a Breve (Liquidità)"/>
    <x v="1"/>
  </r>
  <r>
    <x v="0"/>
    <x v="12"/>
    <x v="126"/>
    <x v="126"/>
    <n v="130154.19000000265"/>
    <s v="Export_CoGe"/>
    <x v="1"/>
    <s v="36.LIQ"/>
    <x v="15"/>
    <s v="BREVE "/>
    <m/>
    <s v="36.LIQ"/>
    <s v="Debiti a Breve (Liquidità)"/>
    <x v="1"/>
  </r>
  <r>
    <x v="0"/>
    <x v="12"/>
    <x v="128"/>
    <x v="128"/>
    <n v="141245.04"/>
    <s v="Export_CoGe"/>
    <x v="1"/>
    <s v="36.LIQ"/>
    <x v="15"/>
    <s v="BREVE "/>
    <m/>
    <s v="36.LIQ"/>
    <s v="Debiti a Breve (Liquidità)"/>
    <x v="1"/>
  </r>
  <r>
    <x v="0"/>
    <x v="12"/>
    <x v="130"/>
    <x v="130"/>
    <n v="145081.7300000003"/>
    <s v="Export_CoGe"/>
    <x v="1"/>
    <s v="36.LIQ"/>
    <x v="15"/>
    <s v="BREVE "/>
    <m/>
    <s v="36.LIQ"/>
    <s v="Debiti a Breve (Liquidità)"/>
    <x v="1"/>
  </r>
  <r>
    <x v="0"/>
    <x v="12"/>
    <x v="132"/>
    <x v="132"/>
    <n v="24005.409999999985"/>
    <s v="Export_CoGe"/>
    <x v="1"/>
    <s v="36.LIQ"/>
    <x v="15"/>
    <s v="BREVE "/>
    <m/>
    <s v="36.LIQ"/>
    <s v="Debiti a Breve (Liquidità)"/>
    <x v="1"/>
  </r>
  <r>
    <x v="0"/>
    <x v="12"/>
    <x v="326"/>
    <x v="325"/>
    <n v="161126.13000000006"/>
    <s v="Export_CoGe"/>
    <x v="1"/>
    <s v="36.LIQ"/>
    <x v="15"/>
    <s v="BREVE "/>
    <m/>
    <s v="36.LIQ"/>
    <s v="Debiti a Breve (Liquidità)"/>
    <x v="1"/>
  </r>
  <r>
    <x v="0"/>
    <x v="12"/>
    <x v="327"/>
    <x v="326"/>
    <n v="253.62000000000262"/>
    <s v="Export_CoGe"/>
    <x v="1"/>
    <s v="36.LIQ"/>
    <x v="15"/>
    <s v="BREVE "/>
    <m/>
    <s v="36.LIQ"/>
    <s v="Debiti a Breve (Liquidità)"/>
    <x v="1"/>
  </r>
  <r>
    <x v="0"/>
    <x v="12"/>
    <x v="359"/>
    <x v="358"/>
    <n v="115226.17999999996"/>
    <s v="Export_CoGe"/>
    <x v="1"/>
    <s v="36.LIQ"/>
    <x v="15"/>
    <s v="BREVE "/>
    <m/>
    <s v="36.LIQ"/>
    <s v="Debiti a Breve (Liquidità)"/>
    <x v="1"/>
  </r>
  <r>
    <x v="0"/>
    <x v="12"/>
    <x v="365"/>
    <x v="364"/>
    <n v="12313.380000000001"/>
    <s v="Export_CoGe"/>
    <x v="1"/>
    <s v="36.LIQ"/>
    <x v="15"/>
    <s v="BREVE "/>
    <m/>
    <s v="36.LIQ"/>
    <s v="Debiti a Breve (Liquidità)"/>
    <x v="1"/>
  </r>
  <r>
    <x v="0"/>
    <x v="12"/>
    <x v="388"/>
    <x v="387"/>
    <n v="49940.049999999988"/>
    <s v="Export_CoGe"/>
    <x v="1"/>
    <s v="36.LIQ"/>
    <x v="15"/>
    <s v="BREVE "/>
    <m/>
    <s v="36.LIQ"/>
    <s v="Debiti a Breve (Liquidità)"/>
    <x v="1"/>
  </r>
  <r>
    <x v="0"/>
    <x v="12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12"/>
    <x v="329"/>
    <x v="328"/>
    <n v="3000000"/>
    <s v="Export_CoGe"/>
    <x v="1"/>
    <s v="36.LIQ"/>
    <x v="15"/>
    <s v="BREVE "/>
    <m/>
    <s v="36.LIQ"/>
    <s v="Debiti a Breve (Liquidità)"/>
    <x v="1"/>
  </r>
  <r>
    <x v="0"/>
    <x v="12"/>
    <x v="353"/>
    <x v="352"/>
    <n v="4.9999979892163537E-3"/>
    <s v="Export_CoGe"/>
    <x v="1"/>
    <s v="35.RIS"/>
    <x v="19"/>
    <s v="PN"/>
    <m/>
    <s v="35.RIS"/>
    <s v="Altre Riserve"/>
    <x v="1"/>
  </r>
  <r>
    <x v="0"/>
    <x v="12"/>
    <x v="145"/>
    <x v="145"/>
    <n v="-7450.0000000000127"/>
    <s v="Export_CoGe"/>
    <x v="1"/>
    <s v="34.CS"/>
    <x v="18"/>
    <s v="PN"/>
    <m/>
    <s v="34.CS"/>
    <s v="Capitale "/>
    <x v="1"/>
  </r>
  <r>
    <x v="0"/>
    <x v="12"/>
    <x v="147"/>
    <x v="147"/>
    <n v="-100000"/>
    <s v="Export_CoGe"/>
    <x v="1"/>
    <s v="34.CS"/>
    <x v="18"/>
    <s v="PN"/>
    <m/>
    <s v="34.CS"/>
    <s v="Capitale "/>
    <x v="1"/>
  </r>
  <r>
    <x v="0"/>
    <x v="12"/>
    <x v="149"/>
    <x v="149"/>
    <n v="-800000"/>
    <s v="Export_CoGe"/>
    <x v="1"/>
    <s v="34.CS"/>
    <x v="18"/>
    <s v="PN"/>
    <m/>
    <s v="34.CS"/>
    <s v="Capitale "/>
    <x v="1"/>
  </r>
  <r>
    <x v="0"/>
    <x v="12"/>
    <x v="151"/>
    <x v="151"/>
    <n v="-62928.91"/>
    <s v="Export_CoGe"/>
    <x v="1"/>
    <s v="35.RIS"/>
    <x v="19"/>
    <s v="PN"/>
    <m/>
    <s v="35.RIS"/>
    <s v="Riserva Legale"/>
    <x v="1"/>
  </r>
  <r>
    <x v="0"/>
    <x v="12"/>
    <x v="330"/>
    <x v="329"/>
    <n v="-182321.7"/>
    <s v="Export_CoGe"/>
    <x v="1"/>
    <s v="35.RIS"/>
    <x v="19"/>
    <s v="PN"/>
    <m/>
    <s v="35.RIS_bis"/>
    <s v="VII - Riserva per operaz. di copertura dei flussi finanz. attesi"/>
    <x v="1"/>
  </r>
  <r>
    <x v="0"/>
    <x v="12"/>
    <x v="154"/>
    <x v="154"/>
    <n v="-86282.830000000016"/>
    <s v="Export_CoGe"/>
    <x v="1"/>
    <s v="35.RIS"/>
    <x v="19"/>
    <s v="PN"/>
    <m/>
    <s v="35.RIS"/>
    <s v="Altre Riserve"/>
    <x v="1"/>
  </r>
  <r>
    <x v="0"/>
    <x v="12"/>
    <x v="157"/>
    <x v="157"/>
    <n v="-83370.91"/>
    <s v="Export_CoGe"/>
    <x v="1"/>
    <s v="23.I.MATFON"/>
    <x v="20"/>
    <s v="MAT"/>
    <m/>
    <s v="23.I.MATFON"/>
    <s v="Immobilizzazioni Materiali"/>
    <x v="1"/>
  </r>
  <r>
    <x v="0"/>
    <x v="12"/>
    <x v="158"/>
    <x v="158"/>
    <n v="-187948.01"/>
    <s v="Export_CoGe"/>
    <x v="1"/>
    <s v="23.I.MATFON"/>
    <x v="20"/>
    <s v="MAT"/>
    <m/>
    <s v="23.I.MATFON"/>
    <s v="Immobilizzazioni Materiali"/>
    <x v="1"/>
  </r>
  <r>
    <x v="0"/>
    <x v="12"/>
    <x v="159"/>
    <x v="159"/>
    <n v="-95239.54"/>
    <s v="Export_CoGe"/>
    <x v="1"/>
    <s v="23.I.MATFON"/>
    <x v="20"/>
    <s v="MAT"/>
    <m/>
    <s v="23.I.MATFON"/>
    <s v="Immobilizzazioni Materiali"/>
    <x v="1"/>
  </r>
  <r>
    <x v="0"/>
    <x v="12"/>
    <x v="160"/>
    <x v="160"/>
    <n v="-917.25"/>
    <s v="Export_CoGe"/>
    <x v="1"/>
    <s v="23.I.MATFON"/>
    <x v="20"/>
    <s v="MAT"/>
    <m/>
    <s v="23.I.MATFON"/>
    <s v="Immobilizzazioni Materiali"/>
    <x v="1"/>
  </r>
  <r>
    <x v="0"/>
    <x v="12"/>
    <x v="161"/>
    <x v="161"/>
    <n v="-39890.58"/>
    <s v="Export_CoGe"/>
    <x v="1"/>
    <s v="23.I.MATFON"/>
    <x v="20"/>
    <s v="MAT"/>
    <m/>
    <s v="23.I.MATFON"/>
    <s v="Immobilizzazioni Materiali"/>
    <x v="1"/>
  </r>
  <r>
    <x v="0"/>
    <x v="12"/>
    <x v="162"/>
    <x v="162"/>
    <n v="-14767.59"/>
    <s v="Export_CoGe"/>
    <x v="1"/>
    <s v="23.I.MATFON"/>
    <x v="20"/>
    <s v="MAT"/>
    <m/>
    <s v="23.I.MATFON"/>
    <s v="Immobilizzazioni Materiali"/>
    <x v="1"/>
  </r>
  <r>
    <x v="0"/>
    <x v="12"/>
    <x v="163"/>
    <x v="163"/>
    <n v="-25739.86"/>
    <s v="Export_CoGe"/>
    <x v="1"/>
    <s v="23.I.MATFON"/>
    <x v="20"/>
    <s v="MAT"/>
    <m/>
    <s v="23.I.MATFON"/>
    <s v="Immobilizzazioni Materiali"/>
    <x v="1"/>
  </r>
  <r>
    <x v="0"/>
    <x v="12"/>
    <x v="164"/>
    <x v="164"/>
    <n v="-6081.13"/>
    <s v="Export_CoGe"/>
    <x v="1"/>
    <s v="23.I.MATFON"/>
    <x v="20"/>
    <s v="MAT"/>
    <m/>
    <s v="23.I.MATFON"/>
    <s v="Immobilizzazioni Materiali"/>
    <x v="1"/>
  </r>
  <r>
    <x v="0"/>
    <x v="12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12"/>
    <x v="166"/>
    <x v="166"/>
    <n v="-30000"/>
    <s v="Export_CoGe"/>
    <x v="1"/>
    <s v="23.I.IMMFON"/>
    <x v="21"/>
    <s v="IMM"/>
    <m/>
    <s v="23.I.IMMFON"/>
    <s v="Immobilizzazioni Immateriali"/>
    <x v="1"/>
  </r>
  <r>
    <x v="0"/>
    <x v="12"/>
    <x v="167"/>
    <x v="167"/>
    <n v="-2743"/>
    <s v="Export_CoGe"/>
    <x v="1"/>
    <s v="23.I.IMMFON"/>
    <x v="21"/>
    <s v="IMM"/>
    <m/>
    <s v="23.I.IMMFON"/>
    <s v="Immobilizzazioni Immateriali"/>
    <x v="1"/>
  </r>
  <r>
    <x v="0"/>
    <x v="12"/>
    <x v="168"/>
    <x v="168"/>
    <n v="-97540.050000000017"/>
    <s v="Export_CoGe"/>
    <x v="1"/>
    <s v="23.I.IMMFON"/>
    <x v="21"/>
    <s v="IMM"/>
    <m/>
    <s v="23.I.IMMFON"/>
    <s v="Immobilizzazioni Immateriali"/>
    <x v="1"/>
  </r>
  <r>
    <x v="0"/>
    <x v="12"/>
    <x v="169"/>
    <x v="169"/>
    <n v="-34985"/>
    <s v="Export_CoGe"/>
    <x v="1"/>
    <s v="23.I.IMMFON"/>
    <x v="21"/>
    <s v="IMM"/>
    <m/>
    <s v="23.I.IMMFON"/>
    <s v="Immobilizzazioni Immateriali"/>
    <x v="1"/>
  </r>
  <r>
    <x v="0"/>
    <x v="12"/>
    <x v="170"/>
    <x v="170"/>
    <n v="-2450900"/>
    <s v="Export_CoGe"/>
    <x v="1"/>
    <s v="33.PROV"/>
    <x v="22"/>
    <s v="PROV"/>
    <m/>
    <s v="33.PROV"/>
    <s v="Altri Fondi "/>
    <x v="1"/>
  </r>
  <r>
    <x v="0"/>
    <x v="12"/>
    <x v="331"/>
    <x v="330"/>
    <n v="-56800.83"/>
    <s v="Export_CoGe"/>
    <x v="1"/>
    <s v="33.PROV"/>
    <x v="22"/>
    <s v="PROV"/>
    <m/>
    <s v="33.PROV"/>
    <s v="Altri Fondi "/>
    <x v="1"/>
  </r>
  <r>
    <x v="0"/>
    <x v="12"/>
    <x v="332"/>
    <x v="331"/>
    <n v="-27000"/>
    <s v="Export_CoGe"/>
    <x v="1"/>
    <s v="33.PROV"/>
    <x v="22"/>
    <s v="PROV"/>
    <m/>
    <s v="33.PROV"/>
    <s v="Altri Fondi "/>
    <x v="1"/>
  </r>
  <r>
    <x v="0"/>
    <x v="12"/>
    <x v="333"/>
    <x v="332"/>
    <n v="-630595"/>
    <s v="Export_CoGe"/>
    <x v="1"/>
    <s v="26.MAG"/>
    <x v="9"/>
    <s v="MAG"/>
    <m/>
    <s v="26.MAG"/>
    <s v="Rimanenze"/>
    <x v="1"/>
  </r>
  <r>
    <x v="0"/>
    <x v="12"/>
    <x v="334"/>
    <x v="333"/>
    <n v="-73264.13"/>
    <s v="Export_CoGe"/>
    <x v="1"/>
    <s v="33.PROV"/>
    <x v="22"/>
    <s v="PROV"/>
    <m/>
    <s v="33.PROV"/>
    <s v="Altri Fondi "/>
    <x v="1"/>
  </r>
  <r>
    <x v="0"/>
    <x v="12"/>
    <x v="172"/>
    <x v="172"/>
    <n v="-141385.23000000001"/>
    <s v="Export_CoGe"/>
    <x v="1"/>
    <s v="38.TFR"/>
    <x v="23"/>
    <s v="TFR"/>
    <m/>
    <s v="38.TFR"/>
    <s v="Fondo TFR"/>
    <x v="1"/>
  </r>
  <r>
    <x v="0"/>
    <x v="12"/>
    <x v="173"/>
    <x v="173"/>
    <n v="-313538.28000000003"/>
    <s v="Export_CoGe"/>
    <x v="1"/>
    <s v="38.TFR"/>
    <x v="23"/>
    <s v="TFR"/>
    <m/>
    <s v="38.TFR"/>
    <s v="Fondo TFR"/>
    <x v="1"/>
  </r>
  <r>
    <x v="0"/>
    <x v="12"/>
    <x v="174"/>
    <x v="174"/>
    <n v="-43623.16"/>
    <s v="Export_CoGe"/>
    <x v="1"/>
    <s v="38.TFR"/>
    <x v="23"/>
    <s v="TFR"/>
    <m/>
    <s v="38.TFR"/>
    <s v="Fondo TFR"/>
    <x v="1"/>
  </r>
  <r>
    <x v="0"/>
    <x v="12"/>
    <x v="175"/>
    <x v="175"/>
    <n v="-2737.0299999999943"/>
    <s v="Export_CoGe"/>
    <x v="1"/>
    <s v="38.TFR"/>
    <x v="23"/>
    <s v="TFR"/>
    <m/>
    <s v="38.TFR"/>
    <s v="Fondo TFR"/>
    <x v="1"/>
  </r>
  <r>
    <x v="0"/>
    <x v="12"/>
    <x v="177"/>
    <x v="177"/>
    <n v="-115236"/>
    <s v="Export_CoGe"/>
    <x v="1"/>
    <s v="27.CLI"/>
    <x v="10"/>
    <s v="CLI"/>
    <m/>
    <s v="27.CLI"/>
    <s v="Crediti Commerciali"/>
    <x v="1"/>
  </r>
  <r>
    <x v="0"/>
    <x v="12"/>
    <x v="383"/>
    <x v="382"/>
    <n v="-5"/>
    <s v="Export_CoGe"/>
    <x v="1"/>
    <s v="36.LIQ"/>
    <x v="15"/>
    <s v="BREVE "/>
    <m/>
    <s v="36.LIQ"/>
    <s v="Debiti a Breve (Liquidità)"/>
    <x v="1"/>
  </r>
  <r>
    <x v="0"/>
    <x v="12"/>
    <x v="181"/>
    <x v="181"/>
    <n v="-39632.340000000033"/>
    <s v="Export_CoGe"/>
    <x v="1"/>
    <s v="37.DFIN"/>
    <x v="25"/>
    <s v="LUNGO"/>
    <m/>
    <s v="37.DFIN"/>
    <s v="Debiti Finanziari (MLT)"/>
    <x v="1"/>
  </r>
  <r>
    <x v="0"/>
    <x v="12"/>
    <x v="183"/>
    <x v="183"/>
    <n v="-201770.86"/>
    <s v="Export_CoGe"/>
    <x v="1"/>
    <s v="37.DFIN"/>
    <x v="25"/>
    <s v="LUNGO"/>
    <m/>
    <s v="37.DFIN"/>
    <s v="Debiti Finanziari (MLT)"/>
    <x v="1"/>
  </r>
  <r>
    <x v="0"/>
    <x v="12"/>
    <x v="189"/>
    <x v="189"/>
    <n v="-643612.52000000014"/>
    <s v="Export_CoGe"/>
    <x v="1"/>
    <s v="37.DFIN"/>
    <x v="25"/>
    <s v="LUNGO"/>
    <m/>
    <s v="37.DFIN"/>
    <s v="Debiti Finanziari (MLT)"/>
    <x v="1"/>
  </r>
  <r>
    <x v="0"/>
    <x v="12"/>
    <x v="193"/>
    <x v="193"/>
    <n v="-215224.61000000002"/>
    <s v="Export_CoGe"/>
    <x v="1"/>
    <s v="37.DFIN"/>
    <x v="25"/>
    <s v="LUNGO"/>
    <m/>
    <s v="37.DFIN"/>
    <s v="Debiti Finanziari (MLT)"/>
    <x v="1"/>
  </r>
  <r>
    <x v="0"/>
    <x v="12"/>
    <x v="195"/>
    <x v="195"/>
    <n v="-80771.72"/>
    <s v="Export_CoGe"/>
    <x v="1"/>
    <s v="37.DFIN"/>
    <x v="25"/>
    <s v="LUNGO"/>
    <m/>
    <s v="37.DFIN"/>
    <s v="Debiti Finanziari (MLT)"/>
    <x v="1"/>
  </r>
  <r>
    <x v="0"/>
    <x v="12"/>
    <x v="335"/>
    <x v="334"/>
    <n v="-110275.99"/>
    <s v="Export_CoGe"/>
    <x v="1"/>
    <s v="37.DFIN"/>
    <x v="25"/>
    <s v="LUNGO"/>
    <m/>
    <s v="37.DFIN"/>
    <s v="Debiti Finanziari (MLT)"/>
    <x v="1"/>
  </r>
  <r>
    <x v="0"/>
    <x v="12"/>
    <x v="336"/>
    <x v="335"/>
    <n v="-2193413.54"/>
    <s v="Export_CoGe"/>
    <x v="1"/>
    <s v="37.DFIN"/>
    <x v="25"/>
    <s v="LUNGO"/>
    <m/>
    <s v="37.DFIN"/>
    <s v="Debiti Finanziari (MLT)"/>
    <x v="1"/>
  </r>
  <r>
    <x v="0"/>
    <x v="12"/>
    <x v="205"/>
    <x v="205"/>
    <n v="-41666.540000000139"/>
    <s v="Export_CoGe"/>
    <x v="1"/>
    <s v="37.DFIN"/>
    <x v="25"/>
    <s v="LUNGO"/>
    <m/>
    <s v="37.DFIN"/>
    <s v="Debiti Finanziari (MLT)"/>
    <x v="1"/>
  </r>
  <r>
    <x v="0"/>
    <x v="12"/>
    <x v="337"/>
    <x v="336"/>
    <n v="-83550"/>
    <s v="Export_CoGe"/>
    <x v="1"/>
    <s v="37.DFIN"/>
    <x v="25"/>
    <s v="LUNGO"/>
    <m/>
    <s v="37.DFIN"/>
    <s v="Debiti Vs Altri MLT"/>
    <x v="1"/>
  </r>
  <r>
    <x v="0"/>
    <x v="12"/>
    <x v="210"/>
    <x v="210"/>
    <n v="-485664.06000000011"/>
    <s v="Export_CoGe"/>
    <x v="1"/>
    <s v="28.FOR"/>
    <x v="14"/>
    <s v="FOR"/>
    <m/>
    <s v="28.FOR"/>
    <s v="Debiti Commerciali"/>
    <x v="1"/>
  </r>
  <r>
    <x v="0"/>
    <x v="12"/>
    <x v="212"/>
    <x v="212"/>
    <n v="-1742.5600000000127"/>
    <s v="Export_CoGe"/>
    <x v="1"/>
    <s v="28.FOR"/>
    <x v="14"/>
    <s v="FOR"/>
    <m/>
    <s v="28.FOR"/>
    <s v="Debiti Commerciali"/>
    <x v="1"/>
  </r>
  <r>
    <x v="0"/>
    <x v="12"/>
    <x v="214"/>
    <x v="214"/>
    <n v="-8572.2099999999991"/>
    <s v="Export_CoGe"/>
    <x v="1"/>
    <s v="28.FOR"/>
    <x v="14"/>
    <s v="FOR"/>
    <m/>
    <s v="28.FOR"/>
    <s v="Debiti Commerciali"/>
    <x v="1"/>
  </r>
  <r>
    <x v="0"/>
    <x v="12"/>
    <x v="220"/>
    <x v="220"/>
    <n v="-193276.83999999994"/>
    <s v="Export_CoGe"/>
    <x v="1"/>
    <s v="55.DIP"/>
    <x v="31"/>
    <s v="AD"/>
    <m/>
    <s v="55.DIP"/>
    <s v="Altri Debiti"/>
    <x v="1"/>
  </r>
  <r>
    <x v="0"/>
    <x v="12"/>
    <x v="224"/>
    <x v="224"/>
    <n v="-150176.23000000007"/>
    <s v="Export_CoGe"/>
    <x v="1"/>
    <s v="30.AD"/>
    <x v="13"/>
    <s v="AD"/>
    <m/>
    <s v="30.AD"/>
    <s v="Altri Debiti"/>
    <x v="1"/>
  </r>
  <r>
    <x v="0"/>
    <x v="12"/>
    <x v="384"/>
    <x v="383"/>
    <n v="-145553.81"/>
    <s v="Export_CoGe"/>
    <x v="1"/>
    <s v="30.AD"/>
    <x v="13"/>
    <s v="AD"/>
    <m/>
    <s v="30.AD"/>
    <s v="Altri Debiti"/>
    <x v="1"/>
  </r>
  <r>
    <x v="0"/>
    <x v="12"/>
    <x v="366"/>
    <x v="365"/>
    <n v="-350"/>
    <s v="Export_CoGe"/>
    <x v="1"/>
    <s v="30.AD"/>
    <x v="13"/>
    <s v="AD"/>
    <m/>
    <s v="30.AD"/>
    <s v="Altri Debiti"/>
    <x v="1"/>
  </r>
  <r>
    <x v="0"/>
    <x v="12"/>
    <x v="230"/>
    <x v="230"/>
    <n v="-1636.7100000000028"/>
    <s v="Export_CoGe"/>
    <x v="1"/>
    <s v="30.AD"/>
    <x v="13"/>
    <s v="AD"/>
    <m/>
    <s v="30.AD"/>
    <s v="Altri Debiti"/>
    <x v="1"/>
  </r>
  <r>
    <x v="0"/>
    <x v="12"/>
    <x v="232"/>
    <x v="232"/>
    <n v="-376.90000000009218"/>
    <s v="Export_CoGe"/>
    <x v="1"/>
    <s v="30.AD"/>
    <x v="13"/>
    <s v="AD"/>
    <m/>
    <s v="30.AD"/>
    <s v="Altri Debiti"/>
    <x v="1"/>
  </r>
  <r>
    <x v="0"/>
    <x v="12"/>
    <x v="234"/>
    <x v="234"/>
    <n v="-2427.0200000000013"/>
    <s v="Export_CoGe"/>
    <x v="1"/>
    <s v="30.AD"/>
    <x v="13"/>
    <s v="AD"/>
    <m/>
    <s v="30.AD"/>
    <s v="Altri Debiti"/>
    <x v="1"/>
  </r>
  <r>
    <x v="0"/>
    <x v="12"/>
    <x v="339"/>
    <x v="338"/>
    <n v="-14.000000000014552"/>
    <s v="Export_CoGe"/>
    <x v="1"/>
    <s v="30.AD"/>
    <x v="13"/>
    <s v="AD"/>
    <m/>
    <s v="30.AD"/>
    <s v="Altri Debiti"/>
    <x v="1"/>
  </r>
  <r>
    <x v="0"/>
    <x v="12"/>
    <x v="240"/>
    <x v="240"/>
    <n v="-76721.81"/>
    <s v="Export_CoGe"/>
    <x v="1"/>
    <s v="30.AD"/>
    <x v="13"/>
    <s v="CLI"/>
    <m/>
    <s v="27.CLI"/>
    <s v="Altri Debiti"/>
    <x v="1"/>
  </r>
  <r>
    <x v="0"/>
    <x v="12"/>
    <x v="340"/>
    <x v="339"/>
    <n v="-56472.52"/>
    <s v="Export_CoGe"/>
    <x v="1"/>
    <s v="30.AD"/>
    <x v="13"/>
    <s v="AD"/>
    <m/>
    <s v="30.AD"/>
    <s v="Altri Debiti"/>
    <x v="1"/>
  </r>
  <r>
    <x v="0"/>
    <x v="12"/>
    <x v="352"/>
    <x v="351"/>
    <n v="-22319.559999999772"/>
    <s v="Export_CoGe"/>
    <x v="1"/>
    <s v="31.PTN"/>
    <x v="12"/>
    <s v="PTN"/>
    <m/>
    <s v="50.IVA"/>
    <s v="Posizione Tributaria Netta"/>
    <x v="1"/>
  </r>
  <r>
    <x v="0"/>
    <x v="12"/>
    <x v="251"/>
    <x v="251"/>
    <n v="-41817.189999999973"/>
    <s v="Export_CoGe"/>
    <x v="1"/>
    <s v="31.PTN"/>
    <x v="12"/>
    <s v="PTN"/>
    <m/>
    <s v="30.AD"/>
    <s v="Posizione Tributaria Netta"/>
    <x v="1"/>
  </r>
  <r>
    <x v="0"/>
    <x v="12"/>
    <x v="253"/>
    <x v="253"/>
    <n v="-2331.4800000000014"/>
    <s v="Export_CoGe"/>
    <x v="1"/>
    <s v="31.PTN"/>
    <x v="12"/>
    <s v="PTN"/>
    <m/>
    <s v="31.PTN"/>
    <s v="Posizione Tributaria Netta"/>
    <x v="1"/>
  </r>
  <r>
    <x v="0"/>
    <x v="12"/>
    <x v="341"/>
    <x v="340"/>
    <n v="-267.07"/>
    <s v="Export_CoGe"/>
    <x v="1"/>
    <s v="31.PTN"/>
    <x v="12"/>
    <s v="AD"/>
    <m/>
    <s v="30.AD"/>
    <s v="Posizione Tributaria Netta"/>
    <x v="1"/>
  </r>
  <r>
    <x v="0"/>
    <x v="12"/>
    <x v="256"/>
    <x v="256"/>
    <n v="-5635.670000000011"/>
    <s v="Export_CoGe"/>
    <x v="1"/>
    <s v="31.PTN"/>
    <x v="12"/>
    <s v="PTN"/>
    <m/>
    <s v="31.PTN"/>
    <s v="Posizione Tributaria Netta"/>
    <x v="1"/>
  </r>
  <r>
    <x v="0"/>
    <x v="12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12"/>
    <x v="262"/>
    <x v="262"/>
    <n v="-18221.999999999993"/>
    <s v="Export_CoGe"/>
    <x v="1"/>
    <s v="30.AD"/>
    <x v="13"/>
    <s v="AD"/>
    <m/>
    <s v="30.AD"/>
    <s v="Debiti vs Ist. Previdenziali"/>
    <x v="1"/>
  </r>
  <r>
    <x v="0"/>
    <x v="12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12"/>
    <x v="343"/>
    <x v="342"/>
    <n v="-6.24"/>
    <s v="Export_CoGe"/>
    <x v="1"/>
    <s v="30.AD"/>
    <x v="13"/>
    <s v="AD"/>
    <m/>
    <s v="30.AD"/>
    <s v="Debiti vs Ist. Previdenziali"/>
    <x v="1"/>
  </r>
  <r>
    <x v="0"/>
    <x v="12"/>
    <x v="344"/>
    <x v="343"/>
    <n v="-336.31"/>
    <s v="Export_CoGe"/>
    <x v="1"/>
    <s v="30.AD"/>
    <x v="13"/>
    <s v="AD"/>
    <m/>
    <s v="30.AD"/>
    <s v="Debiti vs Ist. Previdenziali"/>
    <x v="1"/>
  </r>
  <r>
    <x v="0"/>
    <x v="12"/>
    <x v="269"/>
    <x v="269"/>
    <n v="-202.19"/>
    <s v="Export_CoGe"/>
    <x v="1"/>
    <s v="30.AD"/>
    <x v="13"/>
    <s v="AD"/>
    <m/>
    <s v="30.AD"/>
    <s v="Debiti vs Ist. Previdenziali"/>
    <x v="1"/>
  </r>
  <r>
    <x v="0"/>
    <x v="12"/>
    <x v="271"/>
    <x v="271"/>
    <n v="-1160.71"/>
    <s v="Export_CoGe"/>
    <x v="1"/>
    <s v="30.AD"/>
    <x v="13"/>
    <s v="AD"/>
    <m/>
    <s v="30.AD"/>
    <s v="Debiti vs Ist. Previdenziali"/>
    <x v="1"/>
  </r>
  <r>
    <x v="0"/>
    <x v="12"/>
    <x v="273"/>
    <x v="273"/>
    <n v="-216.00000000000003"/>
    <s v="Export_CoGe"/>
    <x v="1"/>
    <s v="30.AD"/>
    <x v="13"/>
    <s v="AD"/>
    <m/>
    <s v="30.AD"/>
    <s v="Debiti vs Ist. Previdenziali"/>
    <x v="1"/>
  </r>
  <r>
    <x v="0"/>
    <x v="12"/>
    <x v="275"/>
    <x v="275"/>
    <n v="-168.71000000000009"/>
    <s v="Export_CoGe"/>
    <x v="1"/>
    <s v="30.AD"/>
    <x v="13"/>
    <s v="AD"/>
    <m/>
    <s v="30.AD"/>
    <s v="Debiti vs Ist. Previdenziali"/>
    <x v="1"/>
  </r>
  <r>
    <x v="0"/>
    <x v="12"/>
    <x v="277"/>
    <x v="277"/>
    <n v="-708.76999999999953"/>
    <s v="Export_CoGe"/>
    <x v="1"/>
    <s v="30.AD"/>
    <x v="13"/>
    <s v="AD"/>
    <m/>
    <s v="30.AD"/>
    <s v="Debiti vs Ist. Previdenziali"/>
    <x v="1"/>
  </r>
  <r>
    <x v="0"/>
    <x v="12"/>
    <x v="279"/>
    <x v="279"/>
    <n v="-190.07000000000016"/>
    <s v="Export_CoGe"/>
    <x v="1"/>
    <s v="30.AD"/>
    <x v="13"/>
    <s v="AD"/>
    <m/>
    <s v="30.AD"/>
    <s v="Debiti vs Ist. Previdenziali"/>
    <x v="1"/>
  </r>
  <r>
    <x v="0"/>
    <x v="12"/>
    <x v="280"/>
    <x v="280"/>
    <n v="-328.28999999999996"/>
    <s v="Export_CoGe"/>
    <x v="1"/>
    <s v="30.AD"/>
    <x v="13"/>
    <s v="AD"/>
    <m/>
    <s v="30.AD"/>
    <s v="Debiti vs Ist. Previdenziali"/>
    <x v="1"/>
  </r>
  <r>
    <x v="0"/>
    <x v="12"/>
    <x v="283"/>
    <x v="283"/>
    <n v="-137.4700000000193"/>
    <s v="Export_CoGe"/>
    <x v="1"/>
    <s v="30.AD"/>
    <x v="13"/>
    <s v="AD"/>
    <m/>
    <s v="30.AD"/>
    <s v="Debiti vs Ist. Previdenziali"/>
    <x v="1"/>
  </r>
  <r>
    <x v="0"/>
    <x v="12"/>
    <x v="345"/>
    <x v="344"/>
    <n v="-2632.0999999999995"/>
    <s v="Export_CoGe"/>
    <x v="1"/>
    <s v="30.AD"/>
    <x v="13"/>
    <s v="AD"/>
    <m/>
    <s v="30.AD"/>
    <s v="Debiti vs Ist. Previdenziali"/>
    <x v="1"/>
  </r>
  <r>
    <x v="0"/>
    <x v="12"/>
    <x v="284"/>
    <x v="284"/>
    <n v="-832.06999999999971"/>
    <s v="Export_CoGe"/>
    <x v="1"/>
    <s v="30.AD"/>
    <x v="13"/>
    <s v="AD"/>
    <m/>
    <s v="30.AD"/>
    <s v="Debiti vs Ist. Previdenziali"/>
    <x v="1"/>
  </r>
  <r>
    <x v="0"/>
    <x v="12"/>
    <x v="285"/>
    <x v="285"/>
    <n v="-57057.479999999996"/>
    <s v="Export_CoGe"/>
    <x v="1"/>
    <s v="30.AD"/>
    <x v="13"/>
    <s v="AC"/>
    <m/>
    <s v="60.PREV"/>
    <s v="Debiti vs Ist. Previdenziali"/>
    <x v="1"/>
  </r>
  <r>
    <x v="0"/>
    <x v="12"/>
    <x v="287"/>
    <x v="287"/>
    <n v="-226630"/>
    <s v="Export_CoGe"/>
    <x v="1"/>
    <s v="30.AD"/>
    <x v="13"/>
    <s v="AD"/>
    <m/>
    <s v="30.AD"/>
    <s v="Ratei/Risconti Passivi"/>
    <x v="1"/>
  </r>
  <r>
    <x v="0"/>
    <x v="13"/>
    <x v="268"/>
    <x v="268"/>
    <n v="-273588.43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3"/>
    <x v="270"/>
    <x v="270"/>
    <n v="-2464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3"/>
    <x v="272"/>
    <x v="272"/>
    <n v="-3793.96"/>
    <s v="Export_CoGe"/>
    <x v="0"/>
    <s v="ALTRI"/>
    <x v="34"/>
    <s v="ALTRI"/>
    <m/>
    <s v="A.5)"/>
    <s v="5) altri ricavi e proventi, con separata indicazione dei contributi in conto esercizio"/>
    <x v="8"/>
  </r>
  <r>
    <x v="0"/>
    <x v="13"/>
    <x v="274"/>
    <x v="274"/>
    <n v="-60725.31"/>
    <s v="Export_CoGe"/>
    <x v="0"/>
    <s v="ONSTR"/>
    <x v="30"/>
    <s v="EXT"/>
    <m/>
    <s v="A.5)"/>
    <s v="5) altri ricavi e proventi, con separata indicazione dei contributi in conto esercizio"/>
    <x v="7"/>
  </r>
  <r>
    <x v="0"/>
    <x v="13"/>
    <x v="389"/>
    <x v="388"/>
    <n v="-19471.2"/>
    <s v="Export_CoGe"/>
    <x v="0"/>
    <s v="ALTRI"/>
    <x v="34"/>
    <s v="ALTRI"/>
    <m/>
    <s v="A.5)"/>
    <s v="5) altri ricavi e proventi, con separata indicazione dei contributi in conto esercizio"/>
    <x v="8"/>
  </r>
  <r>
    <x v="0"/>
    <x v="13"/>
    <x v="380"/>
    <x v="379"/>
    <n v="-4680.7099999999991"/>
    <s v="Export_CoGe"/>
    <x v="0"/>
    <s v="ONSTR"/>
    <x v="30"/>
    <s v="EXT"/>
    <m/>
    <s v="A.5)"/>
    <s v="5) altri ricavi e proventi, con separata indicazione dei contributi in conto esercizio"/>
    <x v="8"/>
  </r>
  <r>
    <x v="0"/>
    <x v="13"/>
    <x v="374"/>
    <x v="373"/>
    <n v="-29128.61"/>
    <s v="Export_CoGe"/>
    <x v="0"/>
    <s v="ONSTR"/>
    <x v="30"/>
    <s v="EXT"/>
    <m/>
    <s v="B.14)"/>
    <s v="14) oneri diversi di gestione"/>
    <x v="2"/>
  </r>
  <r>
    <x v="0"/>
    <x v="13"/>
    <x v="0"/>
    <x v="0"/>
    <n v="733758.05999999994"/>
    <s v="Export_CoGe"/>
    <x v="0"/>
    <s v="ACQDI"/>
    <x v="0"/>
    <s v="ACQ"/>
    <m/>
    <s v="B.6)"/>
    <s v="6) per materie prime, suddidiarie, di consumo e di merci"/>
    <x v="0"/>
  </r>
  <r>
    <x v="0"/>
    <x v="13"/>
    <x v="1"/>
    <x v="1"/>
    <n v="119289.14"/>
    <s v="Export_CoGe"/>
    <x v="0"/>
    <s v="ACQDI"/>
    <x v="0"/>
    <s v="ACQ"/>
    <m/>
    <s v="B.6)"/>
    <s v="6) per materie prime, suddidiarie, di consumo e di merci"/>
    <x v="0"/>
  </r>
  <r>
    <x v="0"/>
    <x v="13"/>
    <x v="3"/>
    <x v="3"/>
    <n v="72737.339999999982"/>
    <s v="Export_CoGe"/>
    <x v="0"/>
    <s v="ACQDI"/>
    <x v="0"/>
    <s v="ACQ"/>
    <m/>
    <s v="B.6)"/>
    <s v="6) per materie prime, suddidiarie, di consumo e di merci"/>
    <x v="0"/>
  </r>
  <r>
    <x v="0"/>
    <x v="13"/>
    <x v="5"/>
    <x v="5"/>
    <n v="4683.43"/>
    <s v="Export_CoGe"/>
    <x v="0"/>
    <s v="ACQIN"/>
    <x v="2"/>
    <s v="PRD"/>
    <m/>
    <s v="B.6)"/>
    <s v="6) per materie prime, suddidiarie, di consumo e di merci"/>
    <x v="2"/>
  </r>
  <r>
    <x v="0"/>
    <x v="13"/>
    <x v="7"/>
    <x v="7"/>
    <n v="57993.670000000006"/>
    <s v="Export_CoGe"/>
    <x v="0"/>
    <s v="ACQDI"/>
    <x v="0"/>
    <s v="ACQ"/>
    <m/>
    <s v="B.6)"/>
    <s v="6) per materie prime, suddidiarie, di consumo e di merci"/>
    <x v="3"/>
  </r>
  <r>
    <x v="0"/>
    <x v="13"/>
    <x v="9"/>
    <x v="9"/>
    <n v="7081.1500000000015"/>
    <s v="Export_CoGe"/>
    <x v="0"/>
    <s v="ACQIN"/>
    <x v="2"/>
    <s v="PRD"/>
    <m/>
    <s v="B.6)"/>
    <s v="6) per materie prime, suddidiarie, di consumo e di merci"/>
    <x v="2"/>
  </r>
  <r>
    <x v="0"/>
    <x v="13"/>
    <x v="11"/>
    <x v="11"/>
    <n v="10225.11"/>
    <s v="Export_CoGe"/>
    <x v="0"/>
    <s v="ACQIN"/>
    <x v="2"/>
    <s v="PRD"/>
    <m/>
    <s v="B.6)"/>
    <s v="6) per materie prime, suddidiarie, di consumo e di merci"/>
    <x v="2"/>
  </r>
  <r>
    <x v="0"/>
    <x v="13"/>
    <x v="13"/>
    <x v="13"/>
    <n v="4335.2699999999995"/>
    <s v="Export_CoGe"/>
    <x v="0"/>
    <s v="COSGS"/>
    <x v="4"/>
    <s v="COSTI"/>
    <m/>
    <s v="B.6)"/>
    <s v="6) per materie prime, suddidiarie, di consumo e di merci"/>
    <x v="4"/>
  </r>
  <r>
    <x v="0"/>
    <x v="13"/>
    <x v="17"/>
    <x v="17"/>
    <n v="19544.53"/>
    <s v="Export_CoGe"/>
    <x v="0"/>
    <s v="COSGS"/>
    <x v="4"/>
    <s v="COSTI"/>
    <m/>
    <s v="B.6)"/>
    <s v="6) per materie prime, suddidiarie, di consumo e di merci"/>
    <x v="2"/>
  </r>
  <r>
    <x v="0"/>
    <x v="13"/>
    <x v="289"/>
    <x v="289"/>
    <n v="90141"/>
    <s v="Export_CoGe"/>
    <x v="0"/>
    <s v="ACQDI"/>
    <x v="0"/>
    <s v="ACQ"/>
    <m/>
    <s v="B.6)"/>
    <s v="6) per materie prime, suddidiarie, di consumo e di merci"/>
    <x v="0"/>
  </r>
  <r>
    <x v="0"/>
    <x v="13"/>
    <x v="290"/>
    <x v="290"/>
    <n v="223058.54000000004"/>
    <s v="Export_CoGe"/>
    <x v="0"/>
    <s v="ACQDI"/>
    <x v="0"/>
    <s v="ACQ"/>
    <m/>
    <s v="B.6)"/>
    <s v="6) per materie prime, suddidiarie, di consumo e di merci"/>
    <x v="2"/>
  </r>
  <r>
    <x v="0"/>
    <x v="13"/>
    <x v="29"/>
    <x v="29"/>
    <n v="256089.74999999997"/>
    <s v="Export_CoGe"/>
    <x v="0"/>
    <s v="SERDI"/>
    <x v="5"/>
    <s v="LAV"/>
    <m/>
    <s v="B.7)"/>
    <s v="7) per servizi"/>
    <x v="0"/>
  </r>
  <r>
    <x v="0"/>
    <x v="13"/>
    <x v="31"/>
    <x v="31"/>
    <n v="5861.66"/>
    <s v="Export_CoGe"/>
    <x v="0"/>
    <s v="SERIN"/>
    <x v="6"/>
    <s v="PRD"/>
    <m/>
    <s v="B.7)"/>
    <s v="7) per servizi"/>
    <x v="0"/>
  </r>
  <r>
    <x v="0"/>
    <x v="13"/>
    <x v="32"/>
    <x v="32"/>
    <n v="75133.25"/>
    <s v="Export_CoGe"/>
    <x v="0"/>
    <s v="SERDI"/>
    <x v="5"/>
    <s v="LAV"/>
    <m/>
    <s v="B.7)"/>
    <s v="7) per servizi"/>
    <x v="0"/>
  </r>
  <r>
    <x v="0"/>
    <x v="13"/>
    <x v="35"/>
    <x v="35"/>
    <n v="273.07"/>
    <s v="Export_CoGe"/>
    <x v="0"/>
    <s v="SERIN"/>
    <x v="6"/>
    <s v="PRD"/>
    <m/>
    <s v="B.7)"/>
    <s v="7) per servizi"/>
    <x v="5"/>
  </r>
  <r>
    <x v="0"/>
    <x v="13"/>
    <x v="39"/>
    <x v="39"/>
    <n v="73656.599999999991"/>
    <s v="Export_CoGe"/>
    <x v="0"/>
    <s v="SERDI"/>
    <x v="5"/>
    <s v="LAV"/>
    <m/>
    <s v="B.7)"/>
    <s v="7) per servizi"/>
    <x v="0"/>
  </r>
  <r>
    <x v="0"/>
    <x v="13"/>
    <x v="41"/>
    <x v="41"/>
    <n v="436202.96"/>
    <s v="Export_CoGe"/>
    <x v="0"/>
    <s v="SERDI"/>
    <x v="5"/>
    <s v="LAV"/>
    <m/>
    <s v="B.7)"/>
    <s v="7) per servizi"/>
    <x v="0"/>
  </r>
  <r>
    <x v="0"/>
    <x v="13"/>
    <x v="386"/>
    <x v="385"/>
    <n v="49741.5"/>
    <s v="Export_CoGe"/>
    <x v="0"/>
    <s v="SERDI"/>
    <x v="5"/>
    <s v="LAV"/>
    <m/>
    <s v="B.7)"/>
    <s v="7) per servizi"/>
    <x v="0"/>
  </r>
  <r>
    <x v="0"/>
    <x v="13"/>
    <x v="43"/>
    <x v="43"/>
    <n v="93037.090000000011"/>
    <s v="Export_CoGe"/>
    <x v="0"/>
    <s v="SERST"/>
    <x v="8"/>
    <s v="COSTI"/>
    <m/>
    <s v="B.7)"/>
    <s v="7) per servizi"/>
    <x v="2"/>
  </r>
  <r>
    <x v="0"/>
    <x v="13"/>
    <x v="44"/>
    <x v="44"/>
    <n v="16700.010000000002"/>
    <s v="Export_CoGe"/>
    <x v="0"/>
    <s v="SERST"/>
    <x v="8"/>
    <s v="COSTI"/>
    <m/>
    <s v="B.7)"/>
    <s v="7) per servizi"/>
    <x v="2"/>
  </r>
  <r>
    <x v="0"/>
    <x v="13"/>
    <x v="46"/>
    <x v="46"/>
    <n v="3264.68"/>
    <s v="Export_CoGe"/>
    <x v="0"/>
    <s v="SERST"/>
    <x v="8"/>
    <s v="COSTI"/>
    <m/>
    <s v="B.7)"/>
    <s v="7) per servizi"/>
    <x v="2"/>
  </r>
  <r>
    <x v="0"/>
    <x v="13"/>
    <x v="50"/>
    <x v="50"/>
    <n v="7553.0499999999993"/>
    <s v="Export_CoGe"/>
    <x v="0"/>
    <s v="SERST"/>
    <x v="8"/>
    <s v="COSTI"/>
    <m/>
    <s v="B.7)"/>
    <s v="7) per servizi"/>
    <x v="2"/>
  </r>
  <r>
    <x v="0"/>
    <x v="13"/>
    <x v="52"/>
    <x v="52"/>
    <n v="6858.6200000000008"/>
    <s v="Export_CoGe"/>
    <x v="0"/>
    <s v="SERST"/>
    <x v="8"/>
    <s v="COSTI"/>
    <m/>
    <s v="B.7)"/>
    <s v="7) per servizi"/>
    <x v="2"/>
  </r>
  <r>
    <x v="0"/>
    <x v="13"/>
    <x v="54"/>
    <x v="54"/>
    <n v="12471.66"/>
    <s v="Export_CoGe"/>
    <x v="0"/>
    <s v="SERST"/>
    <x v="8"/>
    <s v="COSTI"/>
    <m/>
    <s v="B.7)"/>
    <s v="7) per servizi"/>
    <x v="2"/>
  </r>
  <r>
    <x v="0"/>
    <x v="13"/>
    <x v="56"/>
    <x v="56"/>
    <n v="75306"/>
    <s v="Export_CoGe"/>
    <x v="0"/>
    <s v="SERST"/>
    <x v="8"/>
    <s v="COSTI"/>
    <m/>
    <s v="B.7)"/>
    <s v="7) per servizi"/>
    <x v="4"/>
  </r>
  <r>
    <x v="0"/>
    <x v="13"/>
    <x v="58"/>
    <x v="58"/>
    <n v="53435.75"/>
    <s v="Export_CoGe"/>
    <x v="0"/>
    <s v="SERST"/>
    <x v="8"/>
    <s v="COSTI"/>
    <m/>
    <s v="B.7)"/>
    <s v="7) per servizi"/>
    <x v="2"/>
  </r>
  <r>
    <x v="0"/>
    <x v="13"/>
    <x v="60"/>
    <x v="60"/>
    <n v="13088.8"/>
    <s v="Export_CoGe"/>
    <x v="0"/>
    <s v="SERIN"/>
    <x v="6"/>
    <s v="PRD"/>
    <m/>
    <s v="B.7)"/>
    <s v="7) per servizi"/>
    <x v="0"/>
  </r>
  <r>
    <x v="0"/>
    <x v="13"/>
    <x v="62"/>
    <x v="62"/>
    <n v="55606.74"/>
    <s v="Export_CoGe"/>
    <x v="0"/>
    <s v="SERST"/>
    <x v="8"/>
    <s v="COSTI"/>
    <m/>
    <s v="B.7)"/>
    <s v="7) per servizi"/>
    <x v="2"/>
  </r>
  <r>
    <x v="0"/>
    <x v="13"/>
    <x v="63"/>
    <x v="63"/>
    <n v="6232"/>
    <s v="Export_CoGe"/>
    <x v="0"/>
    <s v="SERST"/>
    <x v="8"/>
    <s v="COSTI"/>
    <m/>
    <s v="B.7)"/>
    <s v="7) per servizi"/>
    <x v="2"/>
  </r>
  <r>
    <x v="0"/>
    <x v="13"/>
    <x v="65"/>
    <x v="65"/>
    <n v="250"/>
    <s v="Export_CoGe"/>
    <x v="0"/>
    <s v="SERST"/>
    <x v="8"/>
    <s v="COSTI"/>
    <m/>
    <s v="B.7)"/>
    <s v="7) per servizi"/>
    <x v="2"/>
  </r>
  <r>
    <x v="0"/>
    <x v="13"/>
    <x v="66"/>
    <x v="66"/>
    <n v="19714"/>
    <s v="Export_CoGe"/>
    <x v="0"/>
    <s v="SERST"/>
    <x v="8"/>
    <s v="COSTI"/>
    <m/>
    <s v="B.7)"/>
    <s v="7) per servizi"/>
    <x v="2"/>
  </r>
  <r>
    <x v="0"/>
    <x v="13"/>
    <x v="291"/>
    <x v="291"/>
    <n v="54700"/>
    <s v="Export_CoGe"/>
    <x v="0"/>
    <s v="SERST"/>
    <x v="8"/>
    <s v="COSTI"/>
    <m/>
    <s v="B.7)"/>
    <s v="7) per servizi"/>
    <x v="6"/>
  </r>
  <r>
    <x v="0"/>
    <x v="13"/>
    <x v="292"/>
    <x v="292"/>
    <n v="88399.78"/>
    <s v="Export_CoGe"/>
    <x v="0"/>
    <s v="SERIN"/>
    <x v="6"/>
    <s v="PRD"/>
    <m/>
    <s v="B.7)"/>
    <s v="7) per servizi"/>
    <x v="0"/>
  </r>
  <r>
    <x v="0"/>
    <x v="13"/>
    <x v="293"/>
    <x v="293"/>
    <n v="67410.840000000011"/>
    <s v="Export_CoGe"/>
    <x v="0"/>
    <s v="SERST"/>
    <x v="8"/>
    <s v="COSTI"/>
    <m/>
    <s v="B.7)"/>
    <s v="7) per servizi"/>
    <x v="2"/>
  </r>
  <r>
    <x v="0"/>
    <x v="13"/>
    <x v="295"/>
    <x v="295"/>
    <n v="5000"/>
    <s v="Export_CoGe"/>
    <x v="0"/>
    <s v="SERST"/>
    <x v="8"/>
    <s v="COSTI"/>
    <m/>
    <s v="B.7)"/>
    <s v="7) per servizi"/>
    <x v="2"/>
  </r>
  <r>
    <x v="0"/>
    <x v="13"/>
    <x v="346"/>
    <x v="345"/>
    <n v="49838.42"/>
    <s v="Export_CoGe"/>
    <x v="0"/>
    <s v="ONSTR"/>
    <x v="30"/>
    <s v="EXT"/>
    <m/>
    <s v="B.14)"/>
    <s v="14) oneri diversi di gestione"/>
    <x v="2"/>
  </r>
  <r>
    <x v="0"/>
    <x v="13"/>
    <x v="367"/>
    <x v="366"/>
    <n v="5724.45"/>
    <s v="Export_CoGe"/>
    <x v="0"/>
    <s v="SERST"/>
    <x v="8"/>
    <s v="COSTI"/>
    <m/>
    <s v="B.7)"/>
    <s v="7) per servizi"/>
    <x v="2"/>
  </r>
  <r>
    <x v="0"/>
    <x v="13"/>
    <x v="394"/>
    <x v="393"/>
    <n v="2638"/>
    <s v="Export_CoGe"/>
    <x v="0"/>
    <s v="SERST"/>
    <x v="8"/>
    <s v="COSTI"/>
    <m/>
    <s v="B.7)"/>
    <s v="7) per servizi"/>
    <x v="2"/>
  </r>
  <r>
    <x v="0"/>
    <x v="13"/>
    <x v="68"/>
    <x v="68"/>
    <n v="11804"/>
    <s v="Export_CoGe"/>
    <x v="0"/>
    <s v="COSGS"/>
    <x v="4"/>
    <s v="COSTI"/>
    <m/>
    <s v="B.7)"/>
    <s v="7) per servizi"/>
    <x v="2"/>
  </r>
  <r>
    <x v="0"/>
    <x v="13"/>
    <x v="395"/>
    <x v="394"/>
    <n v="15370"/>
    <s v="Export_CoGe"/>
    <x v="0"/>
    <s v="COSGS"/>
    <x v="4"/>
    <s v="COSTI"/>
    <m/>
    <s v="B.7)"/>
    <s v="7) per servizi"/>
    <x v="2"/>
  </r>
  <r>
    <x v="0"/>
    <x v="13"/>
    <x v="298"/>
    <x v="298"/>
    <n v="30600"/>
    <s v="Export_CoGe"/>
    <x v="0"/>
    <s v="COSGS"/>
    <x v="4"/>
    <s v="COSTI"/>
    <m/>
    <s v="B.7)"/>
    <s v="7) per servizi"/>
    <x v="2"/>
  </r>
  <r>
    <x v="0"/>
    <x v="13"/>
    <x v="375"/>
    <x v="374"/>
    <n v="8320"/>
    <s v="Export_CoGe"/>
    <x v="0"/>
    <s v="SERIN"/>
    <x v="6"/>
    <s v="PRD"/>
    <m/>
    <s v="B.7)"/>
    <s v="7) per servizi"/>
    <x v="2"/>
  </r>
  <r>
    <x v="0"/>
    <x v="13"/>
    <x v="368"/>
    <x v="367"/>
    <n v="2400"/>
    <s v="Export_CoGe"/>
    <x v="0"/>
    <s v="COSGS"/>
    <x v="4"/>
    <s v="COSTI"/>
    <m/>
    <s v="B.7)"/>
    <s v="7) per servizi"/>
    <x v="2"/>
  </r>
  <r>
    <x v="0"/>
    <x v="13"/>
    <x v="69"/>
    <x v="69"/>
    <n v="23492.84"/>
    <s v="Export_CoGe"/>
    <x v="0"/>
    <s v="COSGS"/>
    <x v="4"/>
    <s v="COSTI"/>
    <m/>
    <s v="B.7)"/>
    <s v="7) per servizi"/>
    <x v="2"/>
  </r>
  <r>
    <x v="0"/>
    <x v="13"/>
    <x v="71"/>
    <x v="71"/>
    <n v="1659.7500000000005"/>
    <s v="Export_CoGe"/>
    <x v="0"/>
    <s v="SERIN"/>
    <x v="6"/>
    <s v="PRD"/>
    <m/>
    <s v="B.7)"/>
    <s v="7) per servizi"/>
    <x v="3"/>
  </r>
  <r>
    <x v="0"/>
    <x v="13"/>
    <x v="73"/>
    <x v="73"/>
    <n v="961.04000000000008"/>
    <s v="Export_CoGe"/>
    <x v="0"/>
    <s v="COSGS"/>
    <x v="4"/>
    <s v="COSTI"/>
    <m/>
    <s v="B.7)"/>
    <s v="7) per servizi"/>
    <x v="2"/>
  </r>
  <r>
    <x v="0"/>
    <x v="13"/>
    <x v="75"/>
    <x v="75"/>
    <n v="229.37"/>
    <s v="Export_CoGe"/>
    <x v="0"/>
    <s v="COSGS"/>
    <x v="4"/>
    <s v="COSTI"/>
    <m/>
    <s v="B.7)"/>
    <s v="7) per servizi"/>
    <x v="2"/>
  </r>
  <r>
    <x v="0"/>
    <x v="13"/>
    <x v="76"/>
    <x v="76"/>
    <n v="3627.4299999999994"/>
    <s v="Export_CoGe"/>
    <x v="0"/>
    <s v="COSGS"/>
    <x v="4"/>
    <s v="COSTI"/>
    <m/>
    <s v="B.7)"/>
    <s v="7) per servizi"/>
    <x v="2"/>
  </r>
  <r>
    <x v="0"/>
    <x v="13"/>
    <x v="77"/>
    <x v="77"/>
    <n v="21823"/>
    <s v="Export_CoGe"/>
    <x v="0"/>
    <s v="SERST"/>
    <x v="8"/>
    <s v="COSTI"/>
    <m/>
    <s v="B.7)"/>
    <s v="7) per servizi"/>
    <x v="2"/>
  </r>
  <r>
    <x v="0"/>
    <x v="13"/>
    <x v="79"/>
    <x v="79"/>
    <n v="8924.5600000000013"/>
    <s v="Export_CoGe"/>
    <x v="0"/>
    <s v="SERIN"/>
    <x v="6"/>
    <s v="PRD"/>
    <m/>
    <s v="B.7)"/>
    <s v="7) per servizi"/>
    <x v="0"/>
  </r>
  <r>
    <x v="0"/>
    <x v="13"/>
    <x v="81"/>
    <x v="81"/>
    <n v="419.4"/>
    <s v="Export_CoGe"/>
    <x v="0"/>
    <s v="SERST"/>
    <x v="8"/>
    <s v="COSTI"/>
    <m/>
    <s v="B.7)"/>
    <s v="7) per servizi"/>
    <x v="2"/>
  </r>
  <r>
    <x v="0"/>
    <x v="13"/>
    <x v="83"/>
    <x v="83"/>
    <n v="2086.4399999999996"/>
    <s v="Export_CoGe"/>
    <x v="0"/>
    <s v="SERST"/>
    <x v="8"/>
    <s v="COSTI"/>
    <m/>
    <s v="B.7)"/>
    <s v="7) per servizi"/>
    <x v="2"/>
  </r>
  <r>
    <x v="0"/>
    <x v="13"/>
    <x v="85"/>
    <x v="85"/>
    <n v="27689.4"/>
    <s v="Export_CoGe"/>
    <x v="0"/>
    <s v="SERIN"/>
    <x v="6"/>
    <s v="PRD"/>
    <m/>
    <s v="B.7)"/>
    <s v="7) per servizi"/>
    <x v="2"/>
  </r>
  <r>
    <x v="0"/>
    <x v="13"/>
    <x v="87"/>
    <x v="87"/>
    <n v="2918.5699999999997"/>
    <s v="Export_CoGe"/>
    <x v="0"/>
    <s v="SERST"/>
    <x v="8"/>
    <s v="COSTI"/>
    <m/>
    <s v="B.7)"/>
    <s v="7) per servizi"/>
    <x v="2"/>
  </r>
  <r>
    <x v="0"/>
    <x v="13"/>
    <x v="89"/>
    <x v="89"/>
    <n v="43294.979999999996"/>
    <s v="Export_CoGe"/>
    <x v="0"/>
    <s v="SERST"/>
    <x v="8"/>
    <s v="COSTI"/>
    <m/>
    <s v="B.7)"/>
    <s v="7) per servizi"/>
    <x v="2"/>
  </r>
  <r>
    <x v="0"/>
    <x v="13"/>
    <x v="91"/>
    <x v="91"/>
    <n v="10266.86"/>
    <s v="Export_CoGe"/>
    <x v="0"/>
    <s v="SERST"/>
    <x v="8"/>
    <s v="COSTI"/>
    <m/>
    <s v="B.7)"/>
    <s v="7) per servizi"/>
    <x v="5"/>
  </r>
  <r>
    <x v="0"/>
    <x v="13"/>
    <x v="93"/>
    <x v="93"/>
    <n v="311.60000000000002"/>
    <s v="Export_CoGe"/>
    <x v="0"/>
    <s v="COSGS"/>
    <x v="4"/>
    <s v="COSTI"/>
    <m/>
    <s v="B.7)"/>
    <s v="7) per servizi"/>
    <x v="2"/>
  </r>
  <r>
    <x v="0"/>
    <x v="13"/>
    <x v="97"/>
    <x v="97"/>
    <n v="10188.77"/>
    <s v="Export_CoGe"/>
    <x v="0"/>
    <s v="SERST"/>
    <x v="8"/>
    <s v="COSTI"/>
    <m/>
    <s v="B.7)"/>
    <s v="7) per servizi"/>
    <x v="6"/>
  </r>
  <r>
    <x v="0"/>
    <x v="13"/>
    <x v="99"/>
    <x v="99"/>
    <n v="6011.920000000001"/>
    <s v="Export_CoGe"/>
    <x v="0"/>
    <s v="SERST"/>
    <x v="8"/>
    <s v="COSTI"/>
    <m/>
    <s v="B.7)"/>
    <s v="7) per servizi"/>
    <x v="6"/>
  </r>
  <r>
    <x v="0"/>
    <x v="13"/>
    <x v="100"/>
    <x v="100"/>
    <n v="22213.519999999997"/>
    <s v="Export_CoGe"/>
    <x v="0"/>
    <s v="COSGS"/>
    <x v="4"/>
    <s v="COSTI"/>
    <m/>
    <s v="B.7)"/>
    <s v="7) per servizi"/>
    <x v="2"/>
  </r>
  <r>
    <x v="0"/>
    <x v="13"/>
    <x v="102"/>
    <x v="102"/>
    <n v="9374.25"/>
    <s v="Export_CoGe"/>
    <x v="0"/>
    <s v="SERST"/>
    <x v="8"/>
    <s v="COSTI"/>
    <m/>
    <s v="B.7)"/>
    <s v="7) per servizi"/>
    <x v="6"/>
  </r>
  <r>
    <x v="0"/>
    <x v="13"/>
    <x v="103"/>
    <x v="103"/>
    <n v="11860.08"/>
    <s v="Export_CoGe"/>
    <x v="0"/>
    <s v="COSGS"/>
    <x v="4"/>
    <s v="COSTI"/>
    <m/>
    <s v="B.7)"/>
    <s v="7) per servizi"/>
    <x v="2"/>
  </r>
  <r>
    <x v="0"/>
    <x v="13"/>
    <x v="104"/>
    <x v="104"/>
    <n v="7457.2800000000007"/>
    <s v="Export_CoGe"/>
    <x v="0"/>
    <s v="COSGS"/>
    <x v="4"/>
    <s v="COSTI"/>
    <m/>
    <s v="B.7)"/>
    <s v="7) per servizi"/>
    <x v="5"/>
  </r>
  <r>
    <x v="0"/>
    <x v="13"/>
    <x v="106"/>
    <x v="106"/>
    <n v="2418.9299999999998"/>
    <s v="Export_CoGe"/>
    <x v="0"/>
    <s v="COSGS"/>
    <x v="4"/>
    <s v="COSTI"/>
    <m/>
    <s v="B.7)"/>
    <s v="7) per servizi"/>
    <x v="5"/>
  </r>
  <r>
    <x v="0"/>
    <x v="13"/>
    <x v="108"/>
    <x v="108"/>
    <n v="10589.81"/>
    <s v="Export_CoGe"/>
    <x v="0"/>
    <s v="COSGS"/>
    <x v="4"/>
    <s v="COSTI"/>
    <m/>
    <s v="B.7)"/>
    <s v="7) per servizi"/>
    <x v="5"/>
  </r>
  <r>
    <x v="0"/>
    <x v="13"/>
    <x v="110"/>
    <x v="110"/>
    <n v="21187.67"/>
    <s v="Export_CoGe"/>
    <x v="0"/>
    <s v="COSGS"/>
    <x v="4"/>
    <s v="COSTI"/>
    <m/>
    <s v="B.7)"/>
    <s v="7) per servizi"/>
    <x v="5"/>
  </r>
  <r>
    <x v="0"/>
    <x v="13"/>
    <x v="111"/>
    <x v="111"/>
    <n v="1660"/>
    <s v="Export_CoGe"/>
    <x v="0"/>
    <s v="COSGS"/>
    <x v="4"/>
    <s v="COSTI"/>
    <m/>
    <s v="B.7)"/>
    <s v="7) per servizi"/>
    <x v="2"/>
  </r>
  <r>
    <x v="0"/>
    <x v="13"/>
    <x v="112"/>
    <x v="112"/>
    <n v="2800"/>
    <s v="Export_CoGe"/>
    <x v="0"/>
    <s v="SERST"/>
    <x v="8"/>
    <s v="COSTI"/>
    <m/>
    <s v="B.7)"/>
    <s v="7) per servizi"/>
    <x v="2"/>
  </r>
  <r>
    <x v="0"/>
    <x v="13"/>
    <x v="299"/>
    <x v="299"/>
    <n v="4492.2"/>
    <s v="Export_CoGe"/>
    <x v="0"/>
    <s v="SERST"/>
    <x v="8"/>
    <s v="COSTI"/>
    <m/>
    <s v="B.7)"/>
    <s v="7) per servizi"/>
    <x v="6"/>
  </r>
  <r>
    <x v="0"/>
    <x v="13"/>
    <x v="347"/>
    <x v="346"/>
    <n v="3000"/>
    <s v="Export_CoGe"/>
    <x v="0"/>
    <s v="ONSTR"/>
    <x v="30"/>
    <s v="EXT"/>
    <m/>
    <s v="B.14)"/>
    <s v="14) oneri diversi di gestione"/>
    <x v="2"/>
  </r>
  <r>
    <x v="0"/>
    <x v="13"/>
    <x v="376"/>
    <x v="375"/>
    <n v="5397.51"/>
    <s v="Export_CoGe"/>
    <x v="0"/>
    <s v="ONSTR"/>
    <x v="30"/>
    <s v="EXT"/>
    <m/>
    <s v="B.14)"/>
    <s v="14) oneri diversi di gestione"/>
    <x v="2"/>
  </r>
  <r>
    <x v="0"/>
    <x v="13"/>
    <x v="348"/>
    <x v="347"/>
    <n v="52961.100000000006"/>
    <s v="Export_CoGe"/>
    <x v="0"/>
    <s v="SERST"/>
    <x v="8"/>
    <s v="COSTI"/>
    <m/>
    <s v="B.7)"/>
    <s v="7) per servizi"/>
    <x v="6"/>
  </r>
  <r>
    <x v="0"/>
    <x v="13"/>
    <x v="355"/>
    <x v="354"/>
    <n v="9200"/>
    <s v="Export_CoGe"/>
    <x v="0"/>
    <s v="SERST"/>
    <x v="8"/>
    <s v="COSTI"/>
    <m/>
    <s v="B.7)"/>
    <s v="7) per servizi"/>
    <x v="6"/>
  </r>
  <r>
    <x v="0"/>
    <x v="13"/>
    <x v="356"/>
    <x v="355"/>
    <n v="22126.870000000003"/>
    <s v="Export_CoGe"/>
    <x v="0"/>
    <s v="SERST"/>
    <x v="8"/>
    <s v="COSTI"/>
    <m/>
    <s v="B.7)"/>
    <s v="7) per servizi"/>
    <x v="2"/>
  </r>
  <r>
    <x v="0"/>
    <x v="13"/>
    <x v="113"/>
    <x v="113"/>
    <n v="69601.710000000006"/>
    <s v="Export_CoGe"/>
    <x v="0"/>
    <s v="SERIN"/>
    <x v="6"/>
    <s v="PRD"/>
    <m/>
    <s v="B.7)"/>
    <s v="7) per servizi"/>
    <x v="3"/>
  </r>
  <r>
    <x v="0"/>
    <x v="13"/>
    <x v="114"/>
    <x v="114"/>
    <n v="9482.84"/>
    <s v="Export_CoGe"/>
    <x v="0"/>
    <s v="SERIN"/>
    <x v="6"/>
    <s v="PRD"/>
    <m/>
    <s v="B.7)"/>
    <s v="7) per servizi"/>
    <x v="3"/>
  </r>
  <r>
    <x v="0"/>
    <x v="13"/>
    <x v="390"/>
    <x v="389"/>
    <n v="100"/>
    <s v="Export_CoGe"/>
    <x v="0"/>
    <s v="SERIN"/>
    <x v="6"/>
    <s v="PRD"/>
    <m/>
    <s v="B.7)"/>
    <s v="7) per servizi"/>
    <x v="3"/>
  </r>
  <r>
    <x v="0"/>
    <x v="13"/>
    <x v="116"/>
    <x v="116"/>
    <n v="13653.75"/>
    <s v="Export_CoGe"/>
    <x v="0"/>
    <s v="SERST"/>
    <x v="8"/>
    <s v="COSTI"/>
    <m/>
    <s v="B.7)"/>
    <s v="7) per servizi"/>
    <x v="2"/>
  </r>
  <r>
    <x v="0"/>
    <x v="13"/>
    <x v="118"/>
    <x v="118"/>
    <n v="420"/>
    <s v="Export_CoGe"/>
    <x v="0"/>
    <s v="SERST"/>
    <x v="8"/>
    <s v="COSTI"/>
    <m/>
    <s v="B.7)"/>
    <s v="7) per servizi"/>
    <x v="2"/>
  </r>
  <r>
    <x v="0"/>
    <x v="13"/>
    <x v="119"/>
    <x v="119"/>
    <n v="9545.2100000000009"/>
    <s v="Export_CoGe"/>
    <x v="0"/>
    <s v="SERST"/>
    <x v="8"/>
    <s v="COSTI"/>
    <m/>
    <s v="B.7)"/>
    <s v="7) per servizi"/>
    <x v="2"/>
  </r>
  <r>
    <x v="0"/>
    <x v="13"/>
    <x v="121"/>
    <x v="121"/>
    <n v="38611.06"/>
    <s v="Export_CoGe"/>
    <x v="0"/>
    <s v="SERST"/>
    <x v="8"/>
    <s v="COSTI"/>
    <m/>
    <s v="B.7)"/>
    <s v="7) per servizi"/>
    <x v="2"/>
  </r>
  <r>
    <x v="0"/>
    <x v="13"/>
    <x v="360"/>
    <x v="359"/>
    <n v="216.62"/>
    <s v="Export_CoGe"/>
    <x v="0"/>
    <s v="SERST"/>
    <x v="8"/>
    <s v="COSTI"/>
    <m/>
    <s v="B.7)"/>
    <s v="7) per servizi"/>
    <x v="2"/>
  </r>
  <r>
    <x v="0"/>
    <x v="13"/>
    <x v="357"/>
    <x v="356"/>
    <n v="10388.299999999999"/>
    <s v="Export_CoGe"/>
    <x v="0"/>
    <s v="ONSTR"/>
    <x v="30"/>
    <s v="EXT"/>
    <m/>
    <s v="B.14)"/>
    <s v="14) oneri diversi di gestione"/>
    <x v="2"/>
  </r>
  <r>
    <x v="0"/>
    <x v="13"/>
    <x v="123"/>
    <x v="123"/>
    <n v="3551.1"/>
    <s v="Export_CoGe"/>
    <x v="0"/>
    <s v="SERST"/>
    <x v="8"/>
    <s v="COSTI"/>
    <m/>
    <s v="B.7)"/>
    <s v="7) per servizi"/>
    <x v="2"/>
  </r>
  <r>
    <x v="0"/>
    <x v="13"/>
    <x v="125"/>
    <x v="125"/>
    <n v="2245.0099999999993"/>
    <s v="Export_CoGe"/>
    <x v="0"/>
    <s v="SERST"/>
    <x v="8"/>
    <s v="COSTI"/>
    <m/>
    <s v="B.7)"/>
    <s v="7) per servizi"/>
    <x v="6"/>
  </r>
  <r>
    <x v="0"/>
    <x v="13"/>
    <x v="127"/>
    <x v="127"/>
    <n v="27085.169999999984"/>
    <s v="Export_CoGe"/>
    <x v="0"/>
    <s v="SERST"/>
    <x v="8"/>
    <s v="COSTI"/>
    <m/>
    <s v="B.7)"/>
    <s v="7) per servizi"/>
    <x v="4"/>
  </r>
  <r>
    <x v="0"/>
    <x v="13"/>
    <x v="129"/>
    <x v="129"/>
    <n v="3.15"/>
    <s v="Export_CoGe"/>
    <x v="0"/>
    <s v="COSGS"/>
    <x v="4"/>
    <s v="COSTI"/>
    <m/>
    <s v="B.7)"/>
    <s v="7) per servizi"/>
    <x v="2"/>
  </r>
  <r>
    <x v="0"/>
    <x v="13"/>
    <x v="301"/>
    <x v="301"/>
    <n v="1629.9099999999999"/>
    <s v="Export_CoGe"/>
    <x v="0"/>
    <s v="COSGS"/>
    <x v="4"/>
    <s v="COSTI"/>
    <m/>
    <s v="B.7)"/>
    <s v="7) per servizi"/>
    <x v="2"/>
  </r>
  <r>
    <x v="0"/>
    <x v="13"/>
    <x v="131"/>
    <x v="131"/>
    <n v="200.15999999999909"/>
    <s v="Export_CoGe"/>
    <x v="0"/>
    <s v="COSGS"/>
    <x v="4"/>
    <s v="COSTI"/>
    <m/>
    <s v="B.7)"/>
    <s v="7) per servizi"/>
    <x v="2"/>
  </r>
  <r>
    <x v="0"/>
    <x v="13"/>
    <x v="133"/>
    <x v="133"/>
    <n v="2965.34"/>
    <s v="Export_CoGe"/>
    <x v="0"/>
    <s v="SERST"/>
    <x v="8"/>
    <s v="COSTI"/>
    <m/>
    <s v="B.7)"/>
    <s v="7) per servizi"/>
    <x v="4"/>
  </r>
  <r>
    <x v="0"/>
    <x v="13"/>
    <x v="136"/>
    <x v="136"/>
    <n v="1491.6600000000003"/>
    <s v="Export_CoGe"/>
    <x v="0"/>
    <s v="SERST"/>
    <x v="8"/>
    <s v="COSTI"/>
    <m/>
    <s v="B.7)"/>
    <s v="7) per servizi"/>
    <x v="2"/>
  </r>
  <r>
    <x v="0"/>
    <x v="13"/>
    <x v="377"/>
    <x v="376"/>
    <n v="2971.66"/>
    <s v="Export_CoGe"/>
    <x v="0"/>
    <s v="COSGS"/>
    <x v="4"/>
    <s v="COSTI"/>
    <m/>
    <s v="B.7)"/>
    <s v="7) per servizi"/>
    <x v="2"/>
  </r>
  <r>
    <x v="0"/>
    <x v="13"/>
    <x v="361"/>
    <x v="360"/>
    <n v="28752.63"/>
    <s v="Export_CoGe"/>
    <x v="0"/>
    <s v="SERST"/>
    <x v="8"/>
    <s v="COSTI"/>
    <m/>
    <s v="B.7)"/>
    <s v="7) per servizi"/>
    <x v="6"/>
  </r>
  <r>
    <x v="0"/>
    <x v="13"/>
    <x v="362"/>
    <x v="361"/>
    <n v="56216.990000000005"/>
    <s v="Export_CoGe"/>
    <x v="0"/>
    <s v="SERST"/>
    <x v="8"/>
    <s v="COSTI"/>
    <s v="CONSGRANT"/>
    <s v="B.7)"/>
    <s v="7) per servizi"/>
    <x v="8"/>
  </r>
  <r>
    <x v="0"/>
    <x v="13"/>
    <x v="363"/>
    <x v="362"/>
    <n v="19879.79"/>
    <s v="Export_CoGe"/>
    <x v="0"/>
    <s v="SERST"/>
    <x v="8"/>
    <s v="COSTI"/>
    <m/>
    <s v="B.7)"/>
    <s v="7) per servizi"/>
    <x v="2"/>
  </r>
  <r>
    <x v="0"/>
    <x v="13"/>
    <x v="358"/>
    <x v="357"/>
    <n v="6662.76"/>
    <s v="Export_CoGe"/>
    <x v="0"/>
    <s v="SERST"/>
    <x v="8"/>
    <s v="COSTI"/>
    <s v="SPESGRANT"/>
    <s v="B.7)"/>
    <s v="7) per servizi"/>
    <x v="6"/>
  </r>
  <r>
    <x v="0"/>
    <x v="13"/>
    <x v="396"/>
    <x v="395"/>
    <n v="1104.4000000000001"/>
    <s v="Export_CoGe"/>
    <x v="0"/>
    <s v="SERST"/>
    <x v="8"/>
    <s v="COSTI"/>
    <m/>
    <s v="B.7)"/>
    <s v="7) per servizi"/>
    <x v="2"/>
  </r>
  <r>
    <x v="0"/>
    <x v="13"/>
    <x v="137"/>
    <x v="137"/>
    <n v="430.05"/>
    <s v="Export_CoGe"/>
    <x v="0"/>
    <s v="AFFIT"/>
    <x v="17"/>
    <s v="AFF"/>
    <m/>
    <s v="B.8)"/>
    <s v="8) per godimento di beni di terzi"/>
    <x v="2"/>
  </r>
  <r>
    <x v="0"/>
    <x v="13"/>
    <x v="138"/>
    <x v="138"/>
    <n v="12000"/>
    <s v="Export_CoGe"/>
    <x v="0"/>
    <s v="AFFIT"/>
    <x v="17"/>
    <s v="AFF"/>
    <m/>
    <s v="B.8)"/>
    <s v="8) per godimento di beni di terzi"/>
    <x v="2"/>
  </r>
  <r>
    <x v="0"/>
    <x v="13"/>
    <x v="139"/>
    <x v="139"/>
    <n v="39395"/>
    <s v="Export_CoGe"/>
    <x v="0"/>
    <s v="AFFIT"/>
    <x v="17"/>
    <s v="AFF"/>
    <m/>
    <s v="B.8)"/>
    <s v="8) per godimento di beni di terzi"/>
    <x v="2"/>
  </r>
  <r>
    <x v="0"/>
    <x v="13"/>
    <x v="140"/>
    <x v="140"/>
    <n v="1200"/>
    <s v="Export_CoGe"/>
    <x v="0"/>
    <s v="AFFIT"/>
    <x v="17"/>
    <s v="AFF"/>
    <m/>
    <s v="B.8)"/>
    <s v="8) per godimento di beni di terzi"/>
    <x v="2"/>
  </r>
  <r>
    <x v="0"/>
    <x v="13"/>
    <x v="141"/>
    <x v="141"/>
    <n v="3228"/>
    <s v="Export_CoGe"/>
    <x v="0"/>
    <s v="AFFIT"/>
    <x v="17"/>
    <s v="AFF"/>
    <m/>
    <s v="B.8)"/>
    <s v="8) per godimento di beni di terzi"/>
    <x v="2"/>
  </r>
  <r>
    <x v="0"/>
    <x v="13"/>
    <x v="142"/>
    <x v="142"/>
    <n v="32702.76"/>
    <s v="Export_CoGe"/>
    <x v="0"/>
    <s v="AFFIT"/>
    <x v="17"/>
    <s v="AFF"/>
    <m/>
    <s v="B.8)"/>
    <s v="8) per godimento di beni di terzi"/>
    <x v="2"/>
  </r>
  <r>
    <x v="0"/>
    <x v="13"/>
    <x v="143"/>
    <x v="143"/>
    <n v="1200"/>
    <s v="Export_CoGe"/>
    <x v="0"/>
    <s v="AFFIT"/>
    <x v="17"/>
    <s v="AFF"/>
    <m/>
    <s v="B.8)"/>
    <s v="8) per godimento di beni di terzi"/>
    <x v="2"/>
  </r>
  <r>
    <x v="0"/>
    <x v="13"/>
    <x v="144"/>
    <x v="144"/>
    <n v="26699.08"/>
    <s v="Export_CoGe"/>
    <x v="0"/>
    <s v="AFFIT"/>
    <x v="17"/>
    <s v="AFF"/>
    <m/>
    <s v="B.8)"/>
    <s v="8) per godimento di beni di terzi"/>
    <x v="2"/>
  </r>
  <r>
    <x v="0"/>
    <x v="13"/>
    <x v="146"/>
    <x v="146"/>
    <n v="13287"/>
    <s v="Export_CoGe"/>
    <x v="0"/>
    <s v="AFFIT"/>
    <x v="17"/>
    <s v="AFF"/>
    <m/>
    <s v="B.8)"/>
    <s v="8) per godimento di beni di terzi"/>
    <x v="2"/>
  </r>
  <r>
    <x v="0"/>
    <x v="13"/>
    <x v="148"/>
    <x v="148"/>
    <n v="5289.84"/>
    <s v="Export_CoGe"/>
    <x v="0"/>
    <s v="AFFIT"/>
    <x v="17"/>
    <s v="AFF"/>
    <m/>
    <s v="B.8)"/>
    <s v="8) per godimento di beni di terzi"/>
    <x v="2"/>
  </r>
  <r>
    <x v="0"/>
    <x v="13"/>
    <x v="150"/>
    <x v="150"/>
    <n v="41538.740000000005"/>
    <s v="Export_CoGe"/>
    <x v="0"/>
    <s v="AFFIT"/>
    <x v="17"/>
    <s v="AFF"/>
    <m/>
    <s v="B.8)"/>
    <s v="8) per godimento di beni di terzi"/>
    <x v="2"/>
  </r>
  <r>
    <x v="0"/>
    <x v="13"/>
    <x v="364"/>
    <x v="363"/>
    <n v="23482"/>
    <s v="Export_CoGe"/>
    <x v="0"/>
    <s v="AFFIT"/>
    <x v="17"/>
    <s v="AFF"/>
    <m/>
    <s v="B.8)"/>
    <s v="8) per godimento di beni di terzi"/>
    <x v="2"/>
  </r>
  <r>
    <x v="0"/>
    <x v="13"/>
    <x v="391"/>
    <x v="390"/>
    <n v="5000"/>
    <s v="Export_CoGe"/>
    <x v="0"/>
    <s v="AFFIT"/>
    <x v="17"/>
    <s v="AFF"/>
    <m/>
    <s v="B.8)"/>
    <s v="8) per godimento di beni di terzi"/>
    <x v="2"/>
  </r>
  <r>
    <x v="0"/>
    <x v="13"/>
    <x v="392"/>
    <x v="391"/>
    <n v="375"/>
    <s v="Export_CoGe"/>
    <x v="0"/>
    <s v="AFFIT"/>
    <x v="17"/>
    <s v="AFF"/>
    <m/>
    <s v="B.8)"/>
    <s v="8) per godimento di beni di terzi"/>
    <x v="2"/>
  </r>
  <r>
    <x v="0"/>
    <x v="13"/>
    <x v="152"/>
    <x v="152"/>
    <n v="37490"/>
    <s v="Export_CoGe"/>
    <x v="0"/>
    <s v="COSGS"/>
    <x v="4"/>
    <s v="COSTI"/>
    <m/>
    <s v="B.8)"/>
    <s v="8) per godimento di beni di terzi"/>
    <x v="2"/>
  </r>
  <r>
    <x v="0"/>
    <x v="13"/>
    <x v="155"/>
    <x v="155"/>
    <n v="26197.569999999992"/>
    <s v="Export_CoGe"/>
    <x v="0"/>
    <s v="COSGS"/>
    <x v="4"/>
    <s v="COSTI"/>
    <m/>
    <s v="B.8)"/>
    <s v="8) per godimento di beni di terzi"/>
    <x v="2"/>
  </r>
  <r>
    <x v="0"/>
    <x v="13"/>
    <x v="156"/>
    <x v="156"/>
    <n v="10790.32"/>
    <s v="Export_CoGe"/>
    <x v="0"/>
    <s v="COSGS"/>
    <x v="4"/>
    <s v="COSTI"/>
    <m/>
    <s v="B.8)"/>
    <s v="8) per godimento di beni di terzi"/>
    <x v="2"/>
  </r>
  <r>
    <x v="0"/>
    <x v="13"/>
    <x v="176"/>
    <x v="176"/>
    <n v="18235.84"/>
    <s v="Export_CoGe"/>
    <x v="0"/>
    <s v="AMMST"/>
    <x v="24"/>
    <s v="AMM"/>
    <m/>
    <s v="B.10)"/>
    <s v="10) Ammortamenti e svalutazioni"/>
    <x v="7"/>
  </r>
  <r>
    <x v="0"/>
    <x v="13"/>
    <x v="179"/>
    <x v="179"/>
    <n v="10000"/>
    <s v="Export_CoGe"/>
    <x v="0"/>
    <s v="AMMST"/>
    <x v="24"/>
    <s v="AMM"/>
    <m/>
    <s v="B.10)"/>
    <s v="10) Ammortamenti e svalutazioni"/>
    <x v="7"/>
  </r>
  <r>
    <x v="0"/>
    <x v="13"/>
    <x v="180"/>
    <x v="180"/>
    <n v="23644.6"/>
    <s v="Export_CoGe"/>
    <x v="0"/>
    <s v="AMMST"/>
    <x v="24"/>
    <s v="AMM"/>
    <m/>
    <s v="B.10)"/>
    <s v="10) Ammortamenti e svalutazioni"/>
    <x v="7"/>
  </r>
  <r>
    <x v="0"/>
    <x v="13"/>
    <x v="182"/>
    <x v="182"/>
    <n v="35453.96"/>
    <s v="Export_CoGe"/>
    <x v="0"/>
    <s v="AMMIN"/>
    <x v="26"/>
    <s v="AMM"/>
    <m/>
    <s v="B.10)"/>
    <s v="10) Ammortamenti e svalutazioni"/>
    <x v="7"/>
  </r>
  <r>
    <x v="0"/>
    <x v="13"/>
    <x v="184"/>
    <x v="184"/>
    <n v="11563.74"/>
    <s v="Export_CoGe"/>
    <x v="0"/>
    <s v="AMMST"/>
    <x v="24"/>
    <s v="AMM"/>
    <m/>
    <s v="B.10)"/>
    <s v="10) Ammortamenti e svalutazioni"/>
    <x v="7"/>
  </r>
  <r>
    <x v="0"/>
    <x v="13"/>
    <x v="186"/>
    <x v="186"/>
    <n v="21157.670000000002"/>
    <s v="Export_CoGe"/>
    <x v="0"/>
    <s v="AMMIN"/>
    <x v="26"/>
    <s v="AMM"/>
    <m/>
    <s v="B.10)"/>
    <s v="10) Ammortamenti e svalutazioni"/>
    <x v="7"/>
  </r>
  <r>
    <x v="0"/>
    <x v="13"/>
    <x v="188"/>
    <x v="188"/>
    <n v="20818.71"/>
    <s v="Export_CoGe"/>
    <x v="0"/>
    <s v="AMMIN"/>
    <x v="26"/>
    <s v="AMM"/>
    <m/>
    <s v="B.10)"/>
    <s v="10) Ammortamenti e svalutazioni"/>
    <x v="7"/>
  </r>
  <r>
    <x v="0"/>
    <x v="13"/>
    <x v="190"/>
    <x v="190"/>
    <n v="3127.85"/>
    <s v="Export_CoGe"/>
    <x v="0"/>
    <s v="AMMST"/>
    <x v="24"/>
    <s v="AMM"/>
    <m/>
    <s v="B.10)"/>
    <s v="10) Ammortamenti e svalutazioni"/>
    <x v="7"/>
  </r>
  <r>
    <x v="0"/>
    <x v="13"/>
    <x v="192"/>
    <x v="192"/>
    <n v="11924.56"/>
    <s v="Export_CoGe"/>
    <x v="0"/>
    <s v="AMMST"/>
    <x v="24"/>
    <s v="AMM"/>
    <m/>
    <s v="B.10)"/>
    <s v="10) Ammortamenti e svalutazioni"/>
    <x v="7"/>
  </r>
  <r>
    <x v="0"/>
    <x v="13"/>
    <x v="194"/>
    <x v="194"/>
    <n v="393.75"/>
    <s v="Export_CoGe"/>
    <x v="0"/>
    <s v="AMMST"/>
    <x v="24"/>
    <s v="AMM"/>
    <m/>
    <s v="B.10)"/>
    <s v="10) Ammortamenti e svalutazioni"/>
    <x v="7"/>
  </r>
  <r>
    <x v="0"/>
    <x v="13"/>
    <x v="196"/>
    <x v="196"/>
    <n v="1640.91"/>
    <s v="Export_CoGe"/>
    <x v="0"/>
    <s v="AMMIN"/>
    <x v="26"/>
    <s v="AMM"/>
    <m/>
    <s v="B.10)"/>
    <s v="10) Ammortamenti e svalutazioni"/>
    <x v="7"/>
  </r>
  <r>
    <x v="0"/>
    <x v="13"/>
    <x v="198"/>
    <x v="198"/>
    <n v="1335823.5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13"/>
    <x v="200"/>
    <x v="200"/>
    <n v="153350"/>
    <s v="Export_CoGe"/>
    <x v="0"/>
    <s v="VARMP"/>
    <x v="28"/>
    <s v="ACQ"/>
    <m/>
    <s v="B.11)"/>
    <s v="11) variazioni delle rimanenze di materie prime, sussidiarie, di consumo e di merci"/>
    <x v="3"/>
  </r>
  <r>
    <x v="0"/>
    <x v="13"/>
    <x v="201"/>
    <x v="201"/>
    <n v="1377282"/>
    <s v="Export_CoGe"/>
    <x v="0"/>
    <s v="ACC"/>
    <x v="29"/>
    <s v="ACC"/>
    <m/>
    <s v="B.12)"/>
    <s v="12) accantonamenti per rischi"/>
    <x v="7"/>
  </r>
  <r>
    <x v="0"/>
    <x v="13"/>
    <x v="304"/>
    <x v="304"/>
    <n v="550000"/>
    <s v="Export_CoGe"/>
    <x v="0"/>
    <s v="ACC"/>
    <x v="29"/>
    <s v="ACC"/>
    <m/>
    <s v="B.12)"/>
    <s v="12) accantonamenti per rischi"/>
    <x v="7"/>
  </r>
  <r>
    <x v="0"/>
    <x v="13"/>
    <x v="202"/>
    <x v="202"/>
    <n v="89257.93"/>
    <s v="Export_CoGe"/>
    <x v="0"/>
    <s v="ACC"/>
    <x v="29"/>
    <s v="ACC"/>
    <m/>
    <s v="B.12)"/>
    <s v="12) accantonamenti per rischi"/>
    <x v="7"/>
  </r>
  <r>
    <x v="0"/>
    <x v="13"/>
    <x v="203"/>
    <x v="203"/>
    <n v="9021.35"/>
    <s v="Export_CoGe"/>
    <x v="0"/>
    <s v="COSGS"/>
    <x v="4"/>
    <s v="COSTI"/>
    <m/>
    <s v="B.14)"/>
    <s v="14) oneri diversi di gestione"/>
    <x v="2"/>
  </r>
  <r>
    <x v="0"/>
    <x v="13"/>
    <x v="204"/>
    <x v="204"/>
    <n v="2537"/>
    <s v="Export_CoGe"/>
    <x v="0"/>
    <s v="COSGS"/>
    <x v="4"/>
    <s v="COSTI"/>
    <m/>
    <s v="B.14)"/>
    <s v="14) oneri diversi di gestione"/>
    <x v="2"/>
  </r>
  <r>
    <x v="0"/>
    <x v="13"/>
    <x v="206"/>
    <x v="206"/>
    <n v="80.49000000000045"/>
    <s v="Export_CoGe"/>
    <x v="0"/>
    <s v="COSGS"/>
    <x v="4"/>
    <s v="COSTI"/>
    <m/>
    <s v="B.14)"/>
    <s v="14) oneri diversi di gestione"/>
    <x v="2"/>
  </r>
  <r>
    <x v="0"/>
    <x v="13"/>
    <x v="208"/>
    <x v="208"/>
    <n v="2401.85"/>
    <s v="Export_CoGe"/>
    <x v="0"/>
    <s v="COSGS"/>
    <x v="4"/>
    <s v="COSTI"/>
    <m/>
    <s v="B.14)"/>
    <s v="14) oneri diversi di gestione"/>
    <x v="2"/>
  </r>
  <r>
    <x v="0"/>
    <x v="13"/>
    <x v="209"/>
    <x v="209"/>
    <n v="11480"/>
    <s v="Export_CoGe"/>
    <x v="0"/>
    <s v="COSGS"/>
    <x v="4"/>
    <s v="COSTI"/>
    <m/>
    <s v="B.14)"/>
    <s v="14) oneri diversi di gestione"/>
    <x v="2"/>
  </r>
  <r>
    <x v="0"/>
    <x v="13"/>
    <x v="211"/>
    <x v="211"/>
    <n v="4056.13"/>
    <s v="Export_CoGe"/>
    <x v="0"/>
    <s v="COSGS"/>
    <x v="4"/>
    <s v="COSTI"/>
    <m/>
    <s v="B.14)"/>
    <s v="14) oneri diversi di gestione"/>
    <x v="2"/>
  </r>
  <r>
    <x v="0"/>
    <x v="13"/>
    <x v="369"/>
    <x v="368"/>
    <n v="6894.4300000000021"/>
    <s v="Export_CoGe"/>
    <x v="0"/>
    <s v="COSGS"/>
    <x v="4"/>
    <s v="COSTI"/>
    <m/>
    <s v="B.14)"/>
    <s v="14) oneri diversi di gestione"/>
    <x v="2"/>
  </r>
  <r>
    <x v="0"/>
    <x v="13"/>
    <x v="213"/>
    <x v="213"/>
    <n v="2049.8200000000002"/>
    <s v="Export_CoGe"/>
    <x v="0"/>
    <s v="COSGS"/>
    <x v="4"/>
    <s v="COSTI"/>
    <m/>
    <s v="B.14)"/>
    <s v="14) oneri diversi di gestione"/>
    <x v="2"/>
  </r>
  <r>
    <x v="0"/>
    <x v="13"/>
    <x v="217"/>
    <x v="217"/>
    <n v="1992.2400000000005"/>
    <s v="Export_CoGe"/>
    <x v="0"/>
    <s v="ONSTR"/>
    <x v="30"/>
    <s v="EXT"/>
    <m/>
    <s v="B.14)"/>
    <s v="14) oneri diversi di gestione"/>
    <x v="2"/>
  </r>
  <r>
    <x v="0"/>
    <x v="13"/>
    <x v="305"/>
    <x v="305"/>
    <n v="5820"/>
    <s v="Export_CoGe"/>
    <x v="0"/>
    <s v="COSGS"/>
    <x v="4"/>
    <s v="COSTI"/>
    <m/>
    <s v="B.14)"/>
    <s v="14) oneri diversi di gestione"/>
    <x v="2"/>
  </r>
  <r>
    <x v="0"/>
    <x v="13"/>
    <x v="218"/>
    <x v="218"/>
    <n v="1667.4800000000002"/>
    <s v="Export_CoGe"/>
    <x v="0"/>
    <s v="COSGS"/>
    <x v="4"/>
    <s v="COSTI"/>
    <m/>
    <s v="B.14)"/>
    <s v="14) oneri diversi di gestione"/>
    <x v="2"/>
  </r>
  <r>
    <x v="0"/>
    <x v="13"/>
    <x v="219"/>
    <x v="219"/>
    <n v="6037.1600000000008"/>
    <s v="Export_CoGe"/>
    <x v="0"/>
    <s v="COSGS"/>
    <x v="4"/>
    <s v="COSTI"/>
    <m/>
    <s v="B.14)"/>
    <s v="14) oneri diversi di gestione"/>
    <x v="2"/>
  </r>
  <r>
    <x v="0"/>
    <x v="13"/>
    <x v="223"/>
    <x v="223"/>
    <n v="19.89999999999397"/>
    <s v="Export_CoGe"/>
    <x v="0"/>
    <s v="COSGS"/>
    <x v="4"/>
    <s v="COSTI"/>
    <m/>
    <s v="B.14)"/>
    <s v="14) oneri diversi di gestione"/>
    <x v="2"/>
  </r>
  <r>
    <x v="0"/>
    <x v="13"/>
    <x v="225"/>
    <x v="225"/>
    <n v="17.359999999999467"/>
    <s v="Export_CoGe"/>
    <x v="0"/>
    <s v="COSGS"/>
    <x v="4"/>
    <s v="COSTI"/>
    <m/>
    <s v="B.14)"/>
    <s v="14) oneri diversi di gestione"/>
    <x v="2"/>
  </r>
  <r>
    <x v="0"/>
    <x v="13"/>
    <x v="226"/>
    <x v="226"/>
    <n v="36834.04"/>
    <s v="Export_CoGe"/>
    <x v="0"/>
    <s v="ONSTR"/>
    <x v="30"/>
    <s v="EXT"/>
    <m/>
    <s v="B.14)"/>
    <s v="14) oneri diversi di gestione"/>
    <x v="2"/>
  </r>
  <r>
    <x v="0"/>
    <x v="13"/>
    <x v="393"/>
    <x v="392"/>
    <n v="83823.72"/>
    <s v="Export_CoGe"/>
    <x v="0"/>
    <s v="ONSTR"/>
    <x v="30"/>
    <s v="EXT"/>
    <m/>
    <s v="B.14)"/>
    <s v="14) oneri diversi di gestione"/>
    <x v="7"/>
  </r>
  <r>
    <x v="0"/>
    <x v="13"/>
    <x v="229"/>
    <x v="229"/>
    <n v="2308.4199999999996"/>
    <s v="Export_CoGe"/>
    <x v="0"/>
    <s v="COSGS"/>
    <x v="4"/>
    <s v="COSTI"/>
    <m/>
    <s v="B.14)"/>
    <s v="14) oneri diversi di gestione"/>
    <x v="6"/>
  </r>
  <r>
    <x v="0"/>
    <x v="13"/>
    <x v="306"/>
    <x v="306"/>
    <n v="822.87000000000216"/>
    <s v="Export_CoGe"/>
    <x v="0"/>
    <s v="COSGS"/>
    <x v="4"/>
    <s v="COSTI"/>
    <m/>
    <s v="B.14)"/>
    <s v="14) oneri diversi di gestione"/>
    <x v="4"/>
  </r>
  <r>
    <x v="0"/>
    <x v="13"/>
    <x v="370"/>
    <x v="369"/>
    <n v="12530"/>
    <s v="Export_CoGe"/>
    <x v="0"/>
    <s v="ONSTR"/>
    <x v="30"/>
    <s v="EXT"/>
    <m/>
    <s v="B.14)"/>
    <s v="14) oneri diversi di gestione"/>
    <x v="7"/>
  </r>
  <r>
    <x v="0"/>
    <x v="13"/>
    <x v="371"/>
    <x v="370"/>
    <n v="618.31999999999994"/>
    <s v="Export_CoGe"/>
    <x v="0"/>
    <s v="COSGS"/>
    <x v="4"/>
    <s v="COSTI"/>
    <m/>
    <s v="B.14)"/>
    <s v="14) oneri diversi di gestione"/>
    <x v="2"/>
  </r>
  <r>
    <x v="0"/>
    <x v="13"/>
    <x v="381"/>
    <x v="380"/>
    <n v="6568.7199999999993"/>
    <s v="Export_CoGe"/>
    <x v="0"/>
    <s v="ONFIN"/>
    <x v="32"/>
    <s v="FIN"/>
    <m/>
    <s v="C.17)"/>
    <s v="17) interessi e altri oneri finanziari"/>
    <x v="7"/>
  </r>
  <r>
    <x v="0"/>
    <x v="13"/>
    <x v="231"/>
    <x v="231"/>
    <n v="14850.18"/>
    <s v="Export_CoGe"/>
    <x v="0"/>
    <s v="ONFIN"/>
    <x v="32"/>
    <s v="FIN"/>
    <m/>
    <s v="C.17)"/>
    <s v="17) interessi e altri oneri finanziari"/>
    <x v="7"/>
  </r>
  <r>
    <x v="0"/>
    <x v="13"/>
    <x v="233"/>
    <x v="233"/>
    <n v="12469.06"/>
    <s v="Export_CoGe"/>
    <x v="0"/>
    <s v="ONFIN"/>
    <x v="32"/>
    <s v="FIN"/>
    <m/>
    <s v="C.17)"/>
    <s v="17) interessi e altri oneri finanziari"/>
    <x v="7"/>
  </r>
  <r>
    <x v="0"/>
    <x v="13"/>
    <x v="235"/>
    <x v="235"/>
    <n v="1872.11"/>
    <s v="Export_CoGe"/>
    <x v="0"/>
    <s v="ONFIN"/>
    <x v="32"/>
    <s v="FIN"/>
    <m/>
    <s v="C.17)"/>
    <s v="17) interessi e altri oneri finanziari"/>
    <x v="7"/>
  </r>
  <r>
    <x v="0"/>
    <x v="13"/>
    <x v="349"/>
    <x v="348"/>
    <n v="28359.58"/>
    <s v="Export_CoGe"/>
    <x v="0"/>
    <s v="ONFIN"/>
    <x v="32"/>
    <s v="FIN"/>
    <m/>
    <s v="C.17)"/>
    <s v="17) interessi e altri oneri finanziari"/>
    <x v="7"/>
  </r>
  <r>
    <x v="0"/>
    <x v="13"/>
    <x v="378"/>
    <x v="377"/>
    <n v="11.17"/>
    <s v="Export_CoGe"/>
    <x v="0"/>
    <s v="ONFIN"/>
    <x v="32"/>
    <s v="FIN"/>
    <m/>
    <s v="C.17)"/>
    <s v="17) interessi e altri oneri finanziari"/>
    <x v="7"/>
  </r>
  <r>
    <x v="0"/>
    <x v="13"/>
    <x v="236"/>
    <x v="236"/>
    <n v="7.2"/>
    <s v="Export_CoGe"/>
    <x v="0"/>
    <s v="ONFIN"/>
    <x v="32"/>
    <s v="FIN"/>
    <m/>
    <s v="C.17)"/>
    <s v="17) interessi e altri oneri finanziari"/>
    <x v="7"/>
  </r>
  <r>
    <x v="0"/>
    <x v="13"/>
    <x v="237"/>
    <x v="237"/>
    <n v="9190.68"/>
    <s v="Export_CoGe"/>
    <x v="0"/>
    <s v="ONFIN"/>
    <x v="32"/>
    <s v="FIN"/>
    <m/>
    <s v="C.17)"/>
    <s v="17) interessi e altri oneri finanziari"/>
    <x v="7"/>
  </r>
  <r>
    <x v="0"/>
    <x v="13"/>
    <x v="387"/>
    <x v="386"/>
    <n v="948"/>
    <s v="Export_CoGe"/>
    <x v="0"/>
    <s v="TAX"/>
    <x v="36"/>
    <s v="TAX"/>
    <m/>
    <s v="E.22)"/>
    <s v="22) imposte sul reddito dell'esercizio, correnti, differite e anticipate"/>
    <x v="7"/>
  </r>
  <r>
    <x v="0"/>
    <x v="13"/>
    <x v="238"/>
    <x v="238"/>
    <n v="14484.500000000002"/>
    <s v="Export_CoGe"/>
    <x v="0"/>
    <s v="RICOP"/>
    <x v="33"/>
    <s v="RIC"/>
    <m/>
    <s v="A.1)"/>
    <s v="1) ricavi delle vendite e delle prestazioni"/>
    <x v="6"/>
  </r>
  <r>
    <x v="0"/>
    <x v="13"/>
    <x v="239"/>
    <x v="239"/>
    <n v="-3316760.8200000003"/>
    <s v="Export_CoGe"/>
    <x v="0"/>
    <s v="RICOP"/>
    <x v="33"/>
    <s v="RIC"/>
    <m/>
    <s v="A.1)"/>
    <s v="1) ricavi delle vendite e delle prestazioni"/>
    <x v="5"/>
  </r>
  <r>
    <x v="0"/>
    <x v="13"/>
    <x v="241"/>
    <x v="241"/>
    <n v="-201473.20999999996"/>
    <s v="Export_CoGe"/>
    <x v="0"/>
    <s v="RICOP"/>
    <x v="33"/>
    <s v="RIC"/>
    <m/>
    <s v="A.1)"/>
    <s v="1) ricavi delle vendite e delle prestazioni"/>
    <x v="5"/>
  </r>
  <r>
    <x v="0"/>
    <x v="13"/>
    <x v="243"/>
    <x v="243"/>
    <n v="-272996.08999999991"/>
    <s v="Export_CoGe"/>
    <x v="0"/>
    <s v="RICOP"/>
    <x v="33"/>
    <s v="RIC"/>
    <m/>
    <s v="A.1)"/>
    <s v="1) ricavi delle vendite e delle prestazioni"/>
    <x v="6"/>
  </r>
  <r>
    <x v="0"/>
    <x v="13"/>
    <x v="244"/>
    <x v="244"/>
    <n v="-14248.69"/>
    <s v="Export_CoGe"/>
    <x v="0"/>
    <s v="RICOP"/>
    <x v="33"/>
    <s v="RIC"/>
    <m/>
    <s v="A.1)"/>
    <s v="1) ricavi delle vendite e delle prestazioni"/>
    <x v="6"/>
  </r>
  <r>
    <x v="0"/>
    <x v="13"/>
    <x v="245"/>
    <x v="245"/>
    <n v="-148277.86999999997"/>
    <s v="Export_CoGe"/>
    <x v="0"/>
    <s v="RICOP"/>
    <x v="33"/>
    <s v="RIC"/>
    <m/>
    <s v="A.1)"/>
    <s v="1) ricavi delle vendite e delle prestazioni"/>
    <x v="7"/>
  </r>
  <r>
    <x v="0"/>
    <x v="13"/>
    <x v="350"/>
    <x v="349"/>
    <n v="-296865.33999999997"/>
    <s v="Export_CoGe"/>
    <x v="0"/>
    <s v="RICOP"/>
    <x v="33"/>
    <s v="RIC"/>
    <m/>
    <s v="A.1)"/>
    <s v="1) ricavi delle vendite e delle prestazioni"/>
    <x v="5"/>
  </r>
  <r>
    <x v="0"/>
    <x v="13"/>
    <x v="385"/>
    <x v="384"/>
    <n v="-21043"/>
    <s v="Export_CoGe"/>
    <x v="0"/>
    <s v="RICOP"/>
    <x v="33"/>
    <s v="RIC"/>
    <m/>
    <s v="A.1)"/>
    <s v="1) ricavi delle vendite e delle prestazioni"/>
    <x v="6"/>
  </r>
  <r>
    <x v="0"/>
    <x v="13"/>
    <x v="372"/>
    <x v="371"/>
    <n v="-29170.86"/>
    <s v="Export_CoGe"/>
    <x v="0"/>
    <s v="RICOP"/>
    <x v="33"/>
    <s v="RIC"/>
    <m/>
    <s v="A.1)"/>
    <s v="1) ricavi delle vendite e delle prestazioni"/>
    <x v="6"/>
  </r>
  <r>
    <x v="0"/>
    <x v="13"/>
    <x v="246"/>
    <x v="246"/>
    <n v="-4380.0799999999981"/>
    <s v="Export_CoGe"/>
    <x v="0"/>
    <s v="RICOP"/>
    <x v="33"/>
    <s v="RIC"/>
    <m/>
    <s v="A.1)"/>
    <s v="1) ricavi delle vendite e delle prestazioni"/>
    <x v="6"/>
  </r>
  <r>
    <x v="0"/>
    <x v="13"/>
    <x v="247"/>
    <x v="247"/>
    <n v="-173288.8"/>
    <s v="Export_CoGe"/>
    <x v="0"/>
    <s v="ONSTR"/>
    <x v="30"/>
    <s v="EXT"/>
    <m/>
    <s v="B.14)"/>
    <s v="14) oneri diversi di gestione"/>
    <x v="2"/>
  </r>
  <r>
    <x v="0"/>
    <x v="13"/>
    <x v="249"/>
    <x v="249"/>
    <n v="-255483.9"/>
    <s v="Export_CoGe"/>
    <x v="0"/>
    <s v="ALTRI"/>
    <x v="34"/>
    <s v="ALTRI"/>
    <m/>
    <s v="A.1)"/>
    <s v="1) ricavi delle vendite e delle prestazioni"/>
    <x v="7"/>
  </r>
  <r>
    <x v="0"/>
    <x v="13"/>
    <x v="250"/>
    <x v="250"/>
    <n v="-1720379.4900000005"/>
    <s v="Export_CoGe"/>
    <x v="0"/>
    <s v="CORR"/>
    <x v="35"/>
    <s v="CORR"/>
    <m/>
    <s v="A.1)"/>
    <s v="1) ricavi delle vendite e delle prestazioni"/>
    <x v="6"/>
  </r>
  <r>
    <x v="0"/>
    <x v="13"/>
    <x v="254"/>
    <x v="254"/>
    <n v="-660483.18000000005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13"/>
    <x v="255"/>
    <x v="255"/>
    <n v="-883958.85"/>
    <s v="Export_CoGe"/>
    <x v="0"/>
    <s v="VARMP"/>
    <x v="28"/>
    <s v="ACQ"/>
    <m/>
    <s v="B.11)"/>
    <s v="11) variazioni delle rimanenze di materie prime, sussidiarie, di consumo e di merci"/>
    <x v="3"/>
  </r>
  <r>
    <x v="0"/>
    <x v="13"/>
    <x v="257"/>
    <x v="257"/>
    <n v="-0.13999999999999999"/>
    <s v="Export_CoGe"/>
    <x v="0"/>
    <s v="ALTRI"/>
    <x v="34"/>
    <s v="ALTRI"/>
    <m/>
    <s v="A.5)"/>
    <s v="5) altri ricavi e proventi, con separata indicazione dei contributi in conto esercizio"/>
    <x v="2"/>
  </r>
  <r>
    <x v="0"/>
    <x v="13"/>
    <x v="259"/>
    <x v="259"/>
    <n v="-17.000000000000128"/>
    <s v="Export_CoGe"/>
    <x v="0"/>
    <s v="ALTRI"/>
    <x v="34"/>
    <s v="ALTRI"/>
    <m/>
    <s v="A.5)"/>
    <s v="5) altri ricavi e proventi, con separata indicazione dei contributi in conto esercizio"/>
    <x v="2"/>
  </r>
  <r>
    <x v="0"/>
    <x v="13"/>
    <x v="382"/>
    <x v="381"/>
    <n v="-15.08"/>
    <s v="Export_CoGe"/>
    <x v="0"/>
    <s v="ALTRI"/>
    <x v="34"/>
    <s v="ALTRI"/>
    <m/>
    <s v="A.5)"/>
    <s v="5) altri ricavi e proventi, con separata indicazione dei contributi in conto esercizio"/>
    <x v="2"/>
  </r>
  <r>
    <x v="0"/>
    <x v="13"/>
    <x v="260"/>
    <x v="260"/>
    <n v="-3675.7799999999997"/>
    <s v="Export_CoGe"/>
    <x v="0"/>
    <s v="ALTRI"/>
    <x v="34"/>
    <s v="ALTRI"/>
    <m/>
    <s v="A.5)"/>
    <s v="5) altri ricavi e proventi, con separata indicazione dei contributi in conto esercizio"/>
    <x v="2"/>
  </r>
  <r>
    <x v="0"/>
    <x v="13"/>
    <x v="308"/>
    <x v="308"/>
    <n v="-2.5"/>
    <s v="Export_CoGe"/>
    <x v="0"/>
    <s v="ALTRI"/>
    <x v="34"/>
    <s v="ALTRI"/>
    <m/>
    <s v="A.5)"/>
    <s v="5) altri ricavi e proventi, con separata indicazione dei contributi in conto esercizio"/>
    <x v="2"/>
  </r>
  <r>
    <x v="0"/>
    <x v="13"/>
    <x v="309"/>
    <x v="309"/>
    <n v="-8738.34"/>
    <s v="Export_CoGe"/>
    <x v="0"/>
    <s v="ALTRI"/>
    <x v="34"/>
    <s v="ALTRI"/>
    <m/>
    <s v="A.5)"/>
    <s v="5) altri ricavi e proventi, con separata indicazione dei contributi in conto esercizio"/>
    <x v="2"/>
  </r>
  <r>
    <x v="0"/>
    <x v="13"/>
    <x v="266"/>
    <x v="266"/>
    <n v="-2329051"/>
    <s v="Export_CoGe"/>
    <x v="0"/>
    <s v="ONSTR"/>
    <x v="30"/>
    <s v="EXT"/>
    <m/>
    <s v="A.5)"/>
    <s v="5) altri ricavi e proventi, con separata indicazione dei contributi in conto esercizio"/>
    <x v="2"/>
  </r>
  <r>
    <x v="0"/>
    <x v="13"/>
    <x v="267"/>
    <x v="267"/>
    <n v="-63.55"/>
    <s v="Export_CoGe"/>
    <x v="0"/>
    <s v="ALTRI"/>
    <x v="34"/>
    <s v="ALTRI"/>
    <m/>
    <s v="A.5)"/>
    <s v="5) altri ricavi e proventi, con separata indicazione dei contributi in conto esercizio"/>
    <x v="8"/>
  </r>
  <r>
    <x v="0"/>
    <x v="13"/>
    <x v="311"/>
    <x v="311"/>
    <n v="-226237.86000000002"/>
    <s v="Export_CoGe"/>
    <x v="0"/>
    <s v="ACQDI"/>
    <x v="0"/>
    <s v="ACQ"/>
    <m/>
    <s v="A.5)"/>
    <s v="5) altri ricavi e proventi, con separata indicazione dei contributi in conto esercizio"/>
    <x v="2"/>
  </r>
  <r>
    <x v="0"/>
    <x v="13"/>
    <x v="315"/>
    <x v="315"/>
    <n v="-11044.98"/>
    <s v="Export_CoGe"/>
    <x v="0"/>
    <s v="ONFIN"/>
    <x v="32"/>
    <s v="FIN"/>
    <m/>
    <s v="C.16)"/>
    <s v="16) altri proventi finanziari"/>
    <x v="7"/>
  </r>
  <r>
    <x v="0"/>
    <x v="13"/>
    <x v="379"/>
    <x v="378"/>
    <n v="-20"/>
    <s v="Export_CoGe"/>
    <x v="0"/>
    <s v="ONFIN"/>
    <x v="32"/>
    <s v="FIN"/>
    <m/>
    <s v="C.16)"/>
    <s v="16) altri proventi finanziari"/>
    <x v="7"/>
  </r>
  <r>
    <x v="0"/>
    <x v="13"/>
    <x v="276"/>
    <x v="276"/>
    <n v="-6624.87"/>
    <s v="Export_CoGe"/>
    <x v="0"/>
    <s v="ONFIN"/>
    <x v="32"/>
    <s v="FIN"/>
    <m/>
    <s v="C.16)"/>
    <s v="16) altri proventi finanziari"/>
    <x v="4"/>
  </r>
  <r>
    <x v="0"/>
    <x v="13"/>
    <x v="278"/>
    <x v="278"/>
    <n v="-41359.18"/>
    <s v="Export_CoGe"/>
    <x v="0"/>
    <s v="ONFIN"/>
    <x v="32"/>
    <s v="FIN"/>
    <m/>
    <s v="C.16)"/>
    <s v="16) altri proventi finanziari"/>
    <x v="7"/>
  </r>
  <r>
    <x v="0"/>
    <x v="13"/>
    <x v="316"/>
    <x v="316"/>
    <n v="50.000000000001819"/>
    <s v="Export_CoGe"/>
    <x v="1"/>
    <s v="34.CS"/>
    <x v="18"/>
    <s v="PN"/>
    <m/>
    <s v="A"/>
    <s v="Crediti verso soci"/>
    <x v="1"/>
  </r>
  <r>
    <x v="0"/>
    <x v="13"/>
    <x v="2"/>
    <x v="2"/>
    <n v="10000"/>
    <s v="Export_CoGe"/>
    <x v="1"/>
    <s v="23.I.IMM"/>
    <x v="1"/>
    <s v="IMM"/>
    <m/>
    <s v="23.I.IMM"/>
    <s v="Immobilizzazioni Immateriali"/>
    <x v="1"/>
  </r>
  <r>
    <x v="0"/>
    <x v="13"/>
    <x v="4"/>
    <x v="4"/>
    <n v="17743"/>
    <s v="Export_CoGe"/>
    <x v="1"/>
    <s v="23.I.IMM"/>
    <x v="1"/>
    <s v="IMM"/>
    <m/>
    <s v="23.I.IMM"/>
    <s v="Immobilizzazioni Immateriali"/>
    <x v="1"/>
  </r>
  <r>
    <x v="0"/>
    <x v="13"/>
    <x v="6"/>
    <x v="6"/>
    <n v="75279.209999999992"/>
    <s v="Export_CoGe"/>
    <x v="1"/>
    <s v="23.I.IMM"/>
    <x v="1"/>
    <s v="IMM"/>
    <m/>
    <s v="23.I.IMM"/>
    <s v="Immobilizzazioni Immateriali"/>
    <x v="1"/>
  </r>
  <r>
    <x v="0"/>
    <x v="13"/>
    <x v="10"/>
    <x v="10"/>
    <n v="59322.69"/>
    <s v="Export_CoGe"/>
    <x v="1"/>
    <s v="23.I.IMM"/>
    <x v="1"/>
    <s v="IMM"/>
    <m/>
    <s v="23.I.IMM"/>
    <s v="Immobilizzazioni Immateriali"/>
    <x v="1"/>
  </r>
  <r>
    <x v="0"/>
    <x v="13"/>
    <x v="12"/>
    <x v="12"/>
    <n v="87545.25"/>
    <s v="Export_CoGe"/>
    <x v="1"/>
    <s v="24.I.MAT"/>
    <x v="3"/>
    <s v="MAT"/>
    <m/>
    <s v="24.I.MAT"/>
    <s v="Immobilizzazioni Materiali"/>
    <x v="1"/>
  </r>
  <r>
    <x v="0"/>
    <x v="13"/>
    <x v="14"/>
    <x v="14"/>
    <n v="693957.03"/>
    <s v="Export_CoGe"/>
    <x v="1"/>
    <s v="24.I.MAT"/>
    <x v="3"/>
    <s v="MAT"/>
    <m/>
    <s v="24.I.MAT"/>
    <s v="Immobilizzazioni Materiali"/>
    <x v="1"/>
  </r>
  <r>
    <x v="0"/>
    <x v="13"/>
    <x v="16"/>
    <x v="16"/>
    <n v="104261.51"/>
    <s v="Export_CoGe"/>
    <x v="1"/>
    <s v="24.I.MAT"/>
    <x v="3"/>
    <s v="MAT"/>
    <m/>
    <s v="24.I.MAT"/>
    <s v="Immobilizzazioni Materiali"/>
    <x v="1"/>
  </r>
  <r>
    <x v="0"/>
    <x v="13"/>
    <x v="18"/>
    <x v="18"/>
    <n v="204582.74"/>
    <s v="Export_CoGe"/>
    <x v="1"/>
    <s v="24.I.MAT"/>
    <x v="3"/>
    <s v="MAT"/>
    <m/>
    <s v="24.I.MAT"/>
    <s v="Immobilizzazioni Materiali"/>
    <x v="1"/>
  </r>
  <r>
    <x v="0"/>
    <x v="13"/>
    <x v="21"/>
    <x v="21"/>
    <n v="249131.05000000002"/>
    <s v="Export_CoGe"/>
    <x v="1"/>
    <s v="24.I.MAT"/>
    <x v="3"/>
    <s v="MAT"/>
    <m/>
    <s v="24.I.MAT"/>
    <s v="Immobilizzazioni Materiali"/>
    <x v="1"/>
  </r>
  <r>
    <x v="0"/>
    <x v="13"/>
    <x v="24"/>
    <x v="24"/>
    <n v="83368.930000000008"/>
    <s v="Export_CoGe"/>
    <x v="1"/>
    <s v="24.I.MAT"/>
    <x v="3"/>
    <s v="MAT"/>
    <m/>
    <s v="24.I.MAT"/>
    <s v="Immobilizzazioni Materiali"/>
    <x v="1"/>
  </r>
  <r>
    <x v="0"/>
    <x v="13"/>
    <x v="26"/>
    <x v="26"/>
    <n v="16409.09"/>
    <s v="Export_CoGe"/>
    <x v="1"/>
    <s v="24.I.MAT"/>
    <x v="3"/>
    <s v="MAT"/>
    <m/>
    <s v="24.I.MAT"/>
    <s v="Immobilizzazioni Materiali"/>
    <x v="1"/>
  </r>
  <r>
    <x v="0"/>
    <x v="13"/>
    <x v="28"/>
    <x v="28"/>
    <n v="102935.11000000002"/>
    <s v="Export_CoGe"/>
    <x v="1"/>
    <s v="24.I.MAT"/>
    <x v="3"/>
    <s v="MAT"/>
    <m/>
    <s v="24.I.MAT"/>
    <s v="Immobilizzazioni Materiali"/>
    <x v="1"/>
  </r>
  <r>
    <x v="0"/>
    <x v="13"/>
    <x v="30"/>
    <x v="30"/>
    <n v="1760"/>
    <s v="Export_CoGe"/>
    <x v="1"/>
    <s v="24.I.MAT"/>
    <x v="3"/>
    <s v="MAT"/>
    <m/>
    <s v="24.I.MAT"/>
    <s v="Immobilizzazioni Materiali"/>
    <x v="1"/>
  </r>
  <r>
    <x v="0"/>
    <x v="13"/>
    <x v="36"/>
    <x v="36"/>
    <n v="340"/>
    <s v="Export_CoGe"/>
    <x v="1"/>
    <s v="25.I.FIN"/>
    <x v="7"/>
    <s v="IFIN"/>
    <m/>
    <s v="25.I.FIN"/>
    <s v="Immobilizzazioni Finanziarie"/>
    <x v="1"/>
  </r>
  <r>
    <x v="0"/>
    <x v="13"/>
    <x v="38"/>
    <x v="38"/>
    <n v="2500"/>
    <s v="Export_CoGe"/>
    <x v="1"/>
    <s v="25.I.FIN"/>
    <x v="7"/>
    <s v="IFIN"/>
    <m/>
    <s v="25.I.FIN"/>
    <s v="Immobilizzazioni Finanziarie"/>
    <x v="1"/>
  </r>
  <r>
    <x v="0"/>
    <x v="13"/>
    <x v="40"/>
    <x v="40"/>
    <n v="250"/>
    <s v="Export_CoGe"/>
    <x v="1"/>
    <s v="25.I.FIN"/>
    <x v="7"/>
    <s v="IFIN"/>
    <m/>
    <s v="25.I.FIN"/>
    <s v="Immobilizzazioni Finanziarie"/>
    <x v="1"/>
  </r>
  <r>
    <x v="0"/>
    <x v="13"/>
    <x v="317"/>
    <x v="317"/>
    <n v="997500"/>
    <s v="Export_CoGe"/>
    <x v="1"/>
    <s v="25.I.FIN"/>
    <x v="7"/>
    <s v="IFIN"/>
    <m/>
    <s v="25.I.FIN"/>
    <s v="Immobilizzazioni Finanziarie"/>
    <x v="1"/>
  </r>
  <r>
    <x v="0"/>
    <x v="13"/>
    <x v="318"/>
    <x v="318"/>
    <n v="16915.2"/>
    <s v="Export_CoGe"/>
    <x v="1"/>
    <s v="25.I.FIN"/>
    <x v="7"/>
    <s v="IFIN"/>
    <m/>
    <s v="25.I.FIN"/>
    <s v="Immobilizzazioni Finanziarie"/>
    <x v="1"/>
  </r>
  <r>
    <x v="0"/>
    <x v="13"/>
    <x v="351"/>
    <x v="350"/>
    <n v="214264.58"/>
    <s v="Export_CoGe"/>
    <x v="1"/>
    <s v="25.I.FIN"/>
    <x v="7"/>
    <s v="IFIN"/>
    <m/>
    <s v="25.I.FIN"/>
    <s v="Immobilizzazioni Finanziarie"/>
    <x v="1"/>
  </r>
  <r>
    <x v="0"/>
    <x v="13"/>
    <x v="45"/>
    <x v="45"/>
    <n v="883958.85"/>
    <s v="Export_CoGe"/>
    <x v="1"/>
    <s v="26.MAG"/>
    <x v="9"/>
    <s v="MAG"/>
    <m/>
    <s v="26.MAG"/>
    <s v="Rimanenze"/>
    <x v="1"/>
  </r>
  <r>
    <x v="0"/>
    <x v="13"/>
    <x v="49"/>
    <x v="49"/>
    <n v="660483.18000000005"/>
    <s v="Export_CoGe"/>
    <x v="1"/>
    <s v="26.MAG"/>
    <x v="9"/>
    <s v="MAG"/>
    <m/>
    <s v="26.MAG"/>
    <s v="Rimanenze"/>
    <x v="1"/>
  </r>
  <r>
    <x v="0"/>
    <x v="13"/>
    <x v="51"/>
    <x v="51"/>
    <n v="951079.48999999254"/>
    <s v="Export_CoGe"/>
    <x v="1"/>
    <s v="27.CLI"/>
    <x v="10"/>
    <s v="CLI"/>
    <m/>
    <s v="27.CLI"/>
    <s v="Crediti Commerciali"/>
    <x v="1"/>
  </r>
  <r>
    <x v="0"/>
    <x v="13"/>
    <x v="53"/>
    <x v="53"/>
    <n v="2981.1500000000233"/>
    <s v="Export_CoGe"/>
    <x v="1"/>
    <s v="27.CLI"/>
    <x v="10"/>
    <s v="CLI"/>
    <m/>
    <s v="27.CLI"/>
    <s v="Crediti Commerciali"/>
    <x v="1"/>
  </r>
  <r>
    <x v="0"/>
    <x v="13"/>
    <x v="55"/>
    <x v="55"/>
    <n v="14741.999999999942"/>
    <s v="Export_CoGe"/>
    <x v="1"/>
    <s v="27.CLI"/>
    <x v="10"/>
    <s v="CLI"/>
    <m/>
    <s v="27.CLI"/>
    <s v="Crediti Commerciali"/>
    <x v="1"/>
  </r>
  <r>
    <x v="0"/>
    <x v="13"/>
    <x v="57"/>
    <x v="57"/>
    <n v="65867.880000000019"/>
    <s v="Export_CoGe"/>
    <x v="1"/>
    <s v="27.CLI"/>
    <x v="10"/>
    <s v="CLI"/>
    <m/>
    <s v="27.CLI"/>
    <s v="Crediti Commerciali"/>
    <x v="1"/>
  </r>
  <r>
    <x v="0"/>
    <x v="13"/>
    <x v="61"/>
    <x v="61"/>
    <n v="314.26"/>
    <s v="Export_CoGe"/>
    <x v="1"/>
    <s v="31.PTN"/>
    <x v="12"/>
    <s v="PTN"/>
    <m/>
    <s v="31.PTN"/>
    <s v="Crediti Tributari"/>
    <x v="1"/>
  </r>
  <r>
    <x v="0"/>
    <x v="13"/>
    <x v="319"/>
    <x v="319"/>
    <n v="158417.74"/>
    <s v="Export_CoGe"/>
    <x v="1"/>
    <s v="31.PTN"/>
    <x v="12"/>
    <s v="PTN"/>
    <m/>
    <s v="31.PTN"/>
    <s v="Crediti Tributari"/>
    <x v="1"/>
  </r>
  <r>
    <x v="0"/>
    <x v="13"/>
    <x v="67"/>
    <x v="67"/>
    <n v="10732.319999999998"/>
    <s v="Export_CoGe"/>
    <x v="1"/>
    <s v="31.PTN"/>
    <x v="12"/>
    <s v="PTN"/>
    <m/>
    <s v="31.PTN"/>
    <s v="Crediti Tributari"/>
    <x v="1"/>
  </r>
  <r>
    <x v="0"/>
    <x v="13"/>
    <x v="70"/>
    <x v="70"/>
    <n v="11904.81"/>
    <s v="Export_CoGe"/>
    <x v="1"/>
    <s v="29.AC"/>
    <x v="11"/>
    <s v="AC"/>
    <m/>
    <s v="29.AC"/>
    <s v="Altri Crediti"/>
    <x v="1"/>
  </r>
  <r>
    <x v="0"/>
    <x v="13"/>
    <x v="72"/>
    <x v="72"/>
    <n v="26661.170000000006"/>
    <s v="Export_CoGe"/>
    <x v="1"/>
    <s v="31.PTN"/>
    <x v="12"/>
    <s v="PTN"/>
    <m/>
    <s v="31.PTN"/>
    <s v="Crediti Tributari"/>
    <x v="1"/>
  </r>
  <r>
    <x v="0"/>
    <x v="13"/>
    <x v="320"/>
    <x v="320"/>
    <n v="1430"/>
    <s v="Export_CoGe"/>
    <x v="1"/>
    <s v="31.PTN"/>
    <x v="12"/>
    <s v="PTN"/>
    <m/>
    <s v="31.PTN"/>
    <s v="Crediti Tributari"/>
    <x v="1"/>
  </r>
  <r>
    <x v="0"/>
    <x v="13"/>
    <x v="78"/>
    <x v="78"/>
    <n v="11456.730000000014"/>
    <s v="Export_CoGe"/>
    <x v="1"/>
    <s v="29.AC"/>
    <x v="11"/>
    <s v="FOR"/>
    <m/>
    <s v="28.FOR"/>
    <s v="Altri Crediti"/>
    <x v="1"/>
  </r>
  <r>
    <x v="0"/>
    <x v="13"/>
    <x v="80"/>
    <x v="80"/>
    <n v="2796.9300000000658"/>
    <s v="Export_CoGe"/>
    <x v="1"/>
    <s v="29.AC"/>
    <x v="11"/>
    <s v="AC"/>
    <m/>
    <s v="29.AC"/>
    <s v="Altri Crediti"/>
    <x v="1"/>
  </r>
  <r>
    <x v="0"/>
    <x v="13"/>
    <x v="84"/>
    <x v="84"/>
    <n v="71801.3"/>
    <s v="Export_CoGe"/>
    <x v="1"/>
    <s v="29.AC"/>
    <x v="11"/>
    <s v="AC"/>
    <m/>
    <s v="29.AC"/>
    <s v="Altri Crediti"/>
    <x v="1"/>
  </r>
  <r>
    <x v="0"/>
    <x v="13"/>
    <x v="86"/>
    <x v="86"/>
    <n v="700.00000000002819"/>
    <s v="Export_CoGe"/>
    <x v="1"/>
    <s v="29.AC"/>
    <x v="11"/>
    <s v="AC"/>
    <m/>
    <s v="29.AC"/>
    <s v="Altri Crediti"/>
    <x v="1"/>
  </r>
  <r>
    <x v="0"/>
    <x v="13"/>
    <x v="88"/>
    <x v="88"/>
    <n v="158.79000000003114"/>
    <s v="Export_CoGe"/>
    <x v="1"/>
    <s v="30.AD"/>
    <x v="13"/>
    <s v="AD"/>
    <m/>
    <s v="30.AD"/>
    <s v="Altri Crediti"/>
    <x v="1"/>
  </r>
  <r>
    <x v="0"/>
    <x v="13"/>
    <x v="90"/>
    <x v="90"/>
    <n v="20058.890000000014"/>
    <s v="Export_CoGe"/>
    <x v="1"/>
    <s v="29.AC"/>
    <x v="11"/>
    <s v="AC"/>
    <m/>
    <s v="29.AC"/>
    <s v="Altri Crediti"/>
    <x v="1"/>
  </r>
  <r>
    <x v="0"/>
    <x v="13"/>
    <x v="92"/>
    <x v="92"/>
    <n v="49592.770000000004"/>
    <s v="Export_CoGe"/>
    <x v="1"/>
    <s v="29.AC"/>
    <x v="11"/>
    <s v="AC"/>
    <m/>
    <s v="29.AC"/>
    <s v="Altri Crediti"/>
    <x v="1"/>
  </r>
  <r>
    <x v="0"/>
    <x v="13"/>
    <x v="98"/>
    <x v="98"/>
    <n v="53.55"/>
    <s v="Export_CoGe"/>
    <x v="1"/>
    <s v="29.AC"/>
    <x v="11"/>
    <s v="AC"/>
    <m/>
    <s v="29.AC"/>
    <s v="Altri Crediti"/>
    <x v="1"/>
  </r>
  <r>
    <x v="0"/>
    <x v="13"/>
    <x v="321"/>
    <x v="321"/>
    <n v="1091.8000000000002"/>
    <s v="Export_CoGe"/>
    <x v="1"/>
    <s v="29.AC"/>
    <x v="11"/>
    <s v="AC"/>
    <m/>
    <s v="29.AC"/>
    <s v="Altri Crediti"/>
    <x v="1"/>
  </r>
  <r>
    <x v="0"/>
    <x v="13"/>
    <x v="397"/>
    <x v="396"/>
    <n v="3368.95"/>
    <s v="Export_CoGe"/>
    <x v="1"/>
    <s v="29.AC"/>
    <x v="11"/>
    <s v="AC"/>
    <m/>
    <s v="29.AC"/>
    <s v="Altri Crediti"/>
    <x v="1"/>
  </r>
  <r>
    <x v="0"/>
    <x v="13"/>
    <x v="322"/>
    <x v="322"/>
    <n v="41.579999999989525"/>
    <s v="Export_CoGe"/>
    <x v="1"/>
    <s v="29.AC"/>
    <x v="11"/>
    <s v="AC"/>
    <m/>
    <s v="29.AC"/>
    <s v="Altri Crediti"/>
    <x v="1"/>
  </r>
  <r>
    <x v="0"/>
    <x v="13"/>
    <x v="105"/>
    <x v="105"/>
    <n v="5390.74"/>
    <s v="Export_CoGe"/>
    <x v="1"/>
    <s v="29.AC"/>
    <x v="11"/>
    <s v="AC"/>
    <m/>
    <s v="29.AC"/>
    <s v="Ratei/Risconti Attivi"/>
    <x v="1"/>
  </r>
  <r>
    <x v="0"/>
    <x v="13"/>
    <x v="107"/>
    <x v="107"/>
    <n v="24408.11"/>
    <s v="Export_CoGe"/>
    <x v="1"/>
    <s v="29.AC"/>
    <x v="11"/>
    <s v="AC"/>
    <m/>
    <s v="29.AC"/>
    <s v="Ratei/Risconti Attivi"/>
    <x v="1"/>
  </r>
  <r>
    <x v="0"/>
    <x v="13"/>
    <x v="109"/>
    <x v="109"/>
    <n v="1730.3300000000017"/>
    <s v="Export_CoGe"/>
    <x v="1"/>
    <s v="36.LIQ"/>
    <x v="15"/>
    <s v="BREVE "/>
    <m/>
    <s v="36.LIQ"/>
    <s v="Debiti a Breve (Liquidità)"/>
    <x v="1"/>
  </r>
  <r>
    <x v="0"/>
    <x v="13"/>
    <x v="323"/>
    <x v="323"/>
    <n v="26586.024999999237"/>
    <s v="Export_CoGe"/>
    <x v="1"/>
    <s v="36.LIQ"/>
    <x v="15"/>
    <s v="BREVE "/>
    <m/>
    <s v="36.LIQ"/>
    <s v="Debiti a Breve (Liquidità)"/>
    <x v="1"/>
  </r>
  <r>
    <x v="0"/>
    <x v="13"/>
    <x v="324"/>
    <x v="324"/>
    <n v="2225.0499999999993"/>
    <s v="Export_CoGe"/>
    <x v="1"/>
    <s v="36.LIQ"/>
    <x v="15"/>
    <s v="BREVE "/>
    <m/>
    <s v="36.LIQ"/>
    <s v="Debiti a Breve (Liquidità)"/>
    <x v="1"/>
  </r>
  <r>
    <x v="0"/>
    <x v="13"/>
    <x v="117"/>
    <x v="117"/>
    <n v="246204.76000000583"/>
    <s v="Export_CoGe"/>
    <x v="1"/>
    <s v="36.LIQ"/>
    <x v="15"/>
    <s v="BREVE "/>
    <m/>
    <s v="36.LIQ"/>
    <s v="Debiti a Breve (Liquidità)"/>
    <x v="1"/>
  </r>
  <r>
    <x v="0"/>
    <x v="13"/>
    <x v="325"/>
    <x v="199"/>
    <n v="361525.80000000005"/>
    <s v="Export_CoGe"/>
    <x v="1"/>
    <s v="36.LIQ"/>
    <x v="15"/>
    <s v="BREVE "/>
    <m/>
    <s v="36.LIQ"/>
    <s v="Debiti a Breve (Liquidità)"/>
    <x v="1"/>
  </r>
  <r>
    <x v="0"/>
    <x v="13"/>
    <x v="124"/>
    <x v="124"/>
    <n v="1906.3000000000029"/>
    <s v="Export_CoGe"/>
    <x v="1"/>
    <s v="36.LIQ"/>
    <x v="15"/>
    <s v="BREVE "/>
    <m/>
    <s v="36.LIQ"/>
    <s v="Debiti a Breve (Liquidità)"/>
    <x v="1"/>
  </r>
  <r>
    <x v="0"/>
    <x v="13"/>
    <x v="126"/>
    <x v="126"/>
    <n v="42209.580000002665"/>
    <s v="Export_CoGe"/>
    <x v="1"/>
    <s v="36.LIQ"/>
    <x v="15"/>
    <s v="BREVE "/>
    <m/>
    <s v="36.LIQ"/>
    <s v="Debiti a Breve (Liquidità)"/>
    <x v="1"/>
  </r>
  <r>
    <x v="0"/>
    <x v="13"/>
    <x v="128"/>
    <x v="128"/>
    <n v="180035.53"/>
    <s v="Export_CoGe"/>
    <x v="1"/>
    <s v="36.LIQ"/>
    <x v="15"/>
    <s v="BREVE "/>
    <m/>
    <s v="36.LIQ"/>
    <s v="Debiti a Breve (Liquidità)"/>
    <x v="1"/>
  </r>
  <r>
    <x v="0"/>
    <x v="13"/>
    <x v="130"/>
    <x v="130"/>
    <n v="45352.6500000003"/>
    <s v="Export_CoGe"/>
    <x v="1"/>
    <s v="36.LIQ"/>
    <x v="15"/>
    <s v="BREVE "/>
    <m/>
    <s v="36.LIQ"/>
    <s v="Debiti a Breve (Liquidità)"/>
    <x v="1"/>
  </r>
  <r>
    <x v="0"/>
    <x v="13"/>
    <x v="132"/>
    <x v="132"/>
    <n v="17036.139999999985"/>
    <s v="Export_CoGe"/>
    <x v="1"/>
    <s v="36.LIQ"/>
    <x v="15"/>
    <s v="BREVE "/>
    <m/>
    <s v="36.LIQ"/>
    <s v="Debiti a Breve (Liquidità)"/>
    <x v="1"/>
  </r>
  <r>
    <x v="0"/>
    <x v="13"/>
    <x v="326"/>
    <x v="325"/>
    <n v="68639.770000000106"/>
    <s v="Export_CoGe"/>
    <x v="1"/>
    <s v="36.LIQ"/>
    <x v="15"/>
    <s v="BREVE "/>
    <m/>
    <s v="36.LIQ"/>
    <s v="Debiti a Breve (Liquidità)"/>
    <x v="1"/>
  </r>
  <r>
    <x v="0"/>
    <x v="13"/>
    <x v="327"/>
    <x v="326"/>
    <n v="178.43000000000262"/>
    <s v="Export_CoGe"/>
    <x v="1"/>
    <s v="36.LIQ"/>
    <x v="15"/>
    <s v="BREVE "/>
    <m/>
    <s v="36.LIQ"/>
    <s v="Debiti a Breve (Liquidità)"/>
    <x v="1"/>
  </r>
  <r>
    <x v="0"/>
    <x v="13"/>
    <x v="359"/>
    <x v="358"/>
    <n v="91801.179999999964"/>
    <s v="Export_CoGe"/>
    <x v="1"/>
    <s v="36.LIQ"/>
    <x v="15"/>
    <s v="BREVE "/>
    <m/>
    <s v="36.LIQ"/>
    <s v="Debiti a Breve (Liquidità)"/>
    <x v="1"/>
  </r>
  <r>
    <x v="0"/>
    <x v="13"/>
    <x v="365"/>
    <x v="364"/>
    <n v="7092.5200000000013"/>
    <s v="Export_CoGe"/>
    <x v="1"/>
    <s v="36.LIQ"/>
    <x v="15"/>
    <s v="BREVE "/>
    <m/>
    <s v="36.LIQ"/>
    <s v="Debiti a Breve (Liquidità)"/>
    <x v="1"/>
  </r>
  <r>
    <x v="0"/>
    <x v="13"/>
    <x v="388"/>
    <x v="387"/>
    <n v="1940.0499999999884"/>
    <s v="Export_CoGe"/>
    <x v="1"/>
    <s v="36.LIQ"/>
    <x v="15"/>
    <s v="BREVE "/>
    <m/>
    <s v="36.LIQ"/>
    <s v="Debiti a Breve (Liquidità)"/>
    <x v="1"/>
  </r>
  <r>
    <x v="0"/>
    <x v="13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13"/>
    <x v="329"/>
    <x v="328"/>
    <n v="3000000"/>
    <s v="Export_CoGe"/>
    <x v="1"/>
    <s v="36.LIQ"/>
    <x v="15"/>
    <s v="BREVE "/>
    <m/>
    <s v="36.LIQ"/>
    <s v="Debiti a Breve (Liquidità)"/>
    <x v="1"/>
  </r>
  <r>
    <x v="0"/>
    <x v="13"/>
    <x v="353"/>
    <x v="352"/>
    <n v="4.9999979892163537E-3"/>
    <s v="Export_CoGe"/>
    <x v="1"/>
    <s v="35.RIS"/>
    <x v="19"/>
    <s v="PN"/>
    <m/>
    <s v="35.RIS"/>
    <s v="Altre Riserve"/>
    <x v="1"/>
  </r>
  <r>
    <x v="0"/>
    <x v="13"/>
    <x v="145"/>
    <x v="145"/>
    <n v="-7450.0000000000136"/>
    <s v="Export_CoGe"/>
    <x v="1"/>
    <s v="34.CS"/>
    <x v="18"/>
    <s v="PN"/>
    <m/>
    <s v="34.CS"/>
    <s v="Capitale "/>
    <x v="1"/>
  </r>
  <r>
    <x v="0"/>
    <x v="13"/>
    <x v="147"/>
    <x v="147"/>
    <n v="-100000"/>
    <s v="Export_CoGe"/>
    <x v="1"/>
    <s v="34.CS"/>
    <x v="18"/>
    <s v="PN"/>
    <m/>
    <s v="34.CS"/>
    <s v="Capitale "/>
    <x v="1"/>
  </r>
  <r>
    <x v="0"/>
    <x v="13"/>
    <x v="149"/>
    <x v="149"/>
    <n v="-800000"/>
    <s v="Export_CoGe"/>
    <x v="1"/>
    <s v="34.CS"/>
    <x v="18"/>
    <s v="PN"/>
    <m/>
    <s v="34.CS"/>
    <s v="Capitale "/>
    <x v="1"/>
  </r>
  <r>
    <x v="0"/>
    <x v="13"/>
    <x v="151"/>
    <x v="151"/>
    <n v="-62928.91"/>
    <s v="Export_CoGe"/>
    <x v="1"/>
    <s v="35.RIS"/>
    <x v="19"/>
    <s v="PN"/>
    <m/>
    <s v="35.RIS"/>
    <s v="Riserva Legale"/>
    <x v="1"/>
  </r>
  <r>
    <x v="0"/>
    <x v="13"/>
    <x v="330"/>
    <x v="329"/>
    <n v="-214264.58000000002"/>
    <s v="Export_CoGe"/>
    <x v="1"/>
    <s v="35.RIS"/>
    <x v="19"/>
    <s v="PN"/>
    <m/>
    <s v="35.RIS_bis"/>
    <s v="VII - Riserva per operaz. di copertura dei flussi finanz. attesi"/>
    <x v="1"/>
  </r>
  <r>
    <x v="0"/>
    <x v="13"/>
    <x v="154"/>
    <x v="154"/>
    <n v="-86282.830000000016"/>
    <s v="Export_CoGe"/>
    <x v="1"/>
    <s v="35.RIS"/>
    <x v="19"/>
    <s v="PN"/>
    <m/>
    <s v="35.RIS"/>
    <s v="Altre Riserve"/>
    <x v="1"/>
  </r>
  <r>
    <x v="0"/>
    <x v="13"/>
    <x v="157"/>
    <x v="157"/>
    <n v="-104189.62"/>
    <s v="Export_CoGe"/>
    <x v="1"/>
    <s v="23.I.MATFON"/>
    <x v="20"/>
    <s v="MAT"/>
    <m/>
    <s v="23.I.MATFON"/>
    <s v="Immobilizzazioni Materiali"/>
    <x v="1"/>
  </r>
  <r>
    <x v="0"/>
    <x v="13"/>
    <x v="158"/>
    <x v="158"/>
    <n v="-209105.68000000002"/>
    <s v="Export_CoGe"/>
    <x v="1"/>
    <s v="23.I.MATFON"/>
    <x v="20"/>
    <s v="MAT"/>
    <m/>
    <s v="23.I.MATFON"/>
    <s v="Immobilizzazioni Materiali"/>
    <x v="1"/>
  </r>
  <r>
    <x v="0"/>
    <x v="13"/>
    <x v="159"/>
    <x v="159"/>
    <n v="-130693.5"/>
    <s v="Export_CoGe"/>
    <x v="1"/>
    <s v="23.I.MATFON"/>
    <x v="20"/>
    <s v="MAT"/>
    <m/>
    <s v="23.I.MATFON"/>
    <s v="Immobilizzazioni Materiali"/>
    <x v="1"/>
  </r>
  <r>
    <x v="0"/>
    <x v="13"/>
    <x v="160"/>
    <x v="160"/>
    <n v="-792"/>
    <s v="Export_CoGe"/>
    <x v="1"/>
    <s v="23.I.MATFON"/>
    <x v="20"/>
    <s v="MAT"/>
    <m/>
    <s v="23.I.MATFON"/>
    <s v="Immobilizzazioni Materiali"/>
    <x v="1"/>
  </r>
  <r>
    <x v="0"/>
    <x v="13"/>
    <x v="161"/>
    <x v="161"/>
    <n v="-51454.32"/>
    <s v="Export_CoGe"/>
    <x v="1"/>
    <s v="23.I.MATFON"/>
    <x v="20"/>
    <s v="MAT"/>
    <m/>
    <s v="23.I.MATFON"/>
    <s v="Immobilizzazioni Materiali"/>
    <x v="1"/>
  </r>
  <r>
    <x v="0"/>
    <x v="13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13"/>
    <x v="163"/>
    <x v="163"/>
    <n v="-37664.42"/>
    <s v="Export_CoGe"/>
    <x v="1"/>
    <s v="23.I.MATFON"/>
    <x v="20"/>
    <s v="MAT"/>
    <m/>
    <s v="23.I.MATFON"/>
    <s v="Immobilizzazioni Materiali"/>
    <x v="1"/>
  </r>
  <r>
    <x v="0"/>
    <x v="13"/>
    <x v="164"/>
    <x v="164"/>
    <n v="-9208.98"/>
    <s v="Export_CoGe"/>
    <x v="1"/>
    <s v="23.I.MATFON"/>
    <x v="20"/>
    <s v="MAT"/>
    <m/>
    <s v="23.I.MATFON"/>
    <s v="Immobilizzazioni Materiali"/>
    <x v="1"/>
  </r>
  <r>
    <x v="0"/>
    <x v="13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13"/>
    <x v="167"/>
    <x v="167"/>
    <n v="-5023"/>
    <s v="Export_CoGe"/>
    <x v="1"/>
    <s v="23.I.IMMFON"/>
    <x v="21"/>
    <s v="IMM"/>
    <m/>
    <s v="23.I.IMMFON"/>
    <s v="Immobilizzazioni Immateriali"/>
    <x v="1"/>
  </r>
  <r>
    <x v="0"/>
    <x v="13"/>
    <x v="168"/>
    <x v="168"/>
    <n v="-35407.530000000021"/>
    <s v="Export_CoGe"/>
    <x v="1"/>
    <s v="23.I.IMMFON"/>
    <x v="21"/>
    <s v="IMM"/>
    <m/>
    <s v="23.I.IMMFON"/>
    <s v="Immobilizzazioni Immateriali"/>
    <x v="1"/>
  </r>
  <r>
    <x v="0"/>
    <x v="13"/>
    <x v="169"/>
    <x v="169"/>
    <n v="-50940.84"/>
    <s v="Export_CoGe"/>
    <x v="1"/>
    <s v="23.I.IMMFON"/>
    <x v="21"/>
    <s v="IMM"/>
    <m/>
    <s v="23.I.IMMFON"/>
    <s v="Immobilizzazioni Immateriali"/>
    <x v="1"/>
  </r>
  <r>
    <x v="0"/>
    <x v="13"/>
    <x v="170"/>
    <x v="170"/>
    <n v="-1145372"/>
    <s v="Export_CoGe"/>
    <x v="1"/>
    <s v="33.PROV"/>
    <x v="22"/>
    <s v="PROV"/>
    <m/>
    <s v="33.PROV"/>
    <s v="Altri Fondi "/>
    <x v="1"/>
  </r>
  <r>
    <x v="0"/>
    <x v="13"/>
    <x v="331"/>
    <x v="330"/>
    <n v="-254800.83000000002"/>
    <s v="Export_CoGe"/>
    <x v="1"/>
    <s v="33.PROV"/>
    <x v="22"/>
    <s v="PROV"/>
    <m/>
    <s v="33.PROV"/>
    <s v="Altri Fondi "/>
    <x v="1"/>
  </r>
  <r>
    <x v="0"/>
    <x v="13"/>
    <x v="332"/>
    <x v="331"/>
    <n v="-517000"/>
    <s v="Export_CoGe"/>
    <x v="1"/>
    <s v="33.PROV"/>
    <x v="22"/>
    <s v="PROV"/>
    <m/>
    <s v="33.PROV"/>
    <s v="Altri Fondi "/>
    <x v="1"/>
  </r>
  <r>
    <x v="0"/>
    <x v="13"/>
    <x v="333"/>
    <x v="332"/>
    <n v="-315297.5"/>
    <s v="Export_CoGe"/>
    <x v="1"/>
    <s v="26.MAG"/>
    <x v="9"/>
    <s v="MAG"/>
    <m/>
    <s v="26.MAG"/>
    <s v="Rimanenze"/>
    <x v="1"/>
  </r>
  <r>
    <x v="0"/>
    <x v="13"/>
    <x v="398"/>
    <x v="397"/>
    <n v="-550000"/>
    <s v="Export_CoGe"/>
    <x v="1"/>
    <s v="26.MAG"/>
    <x v="9"/>
    <s v="MAG"/>
    <m/>
    <s v="26.MAG"/>
    <s v="Rimanenze"/>
    <x v="1"/>
  </r>
  <r>
    <x v="0"/>
    <x v="13"/>
    <x v="172"/>
    <x v="172"/>
    <n v="-145607.09000000003"/>
    <s v="Export_CoGe"/>
    <x v="1"/>
    <s v="38.TFR"/>
    <x v="23"/>
    <s v="TFR"/>
    <m/>
    <s v="38.TFR"/>
    <s v="Fondo TFR"/>
    <x v="1"/>
  </r>
  <r>
    <x v="0"/>
    <x v="13"/>
    <x v="173"/>
    <x v="173"/>
    <n v="-324371.17000000004"/>
    <s v="Export_CoGe"/>
    <x v="1"/>
    <s v="38.TFR"/>
    <x v="23"/>
    <s v="TFR"/>
    <m/>
    <s v="38.TFR"/>
    <s v="Fondo TFR"/>
    <x v="1"/>
  </r>
  <r>
    <x v="0"/>
    <x v="13"/>
    <x v="174"/>
    <x v="174"/>
    <n v="-43417"/>
    <s v="Export_CoGe"/>
    <x v="1"/>
    <s v="38.TFR"/>
    <x v="23"/>
    <s v="TFR"/>
    <m/>
    <s v="38.TFR"/>
    <s v="Fondo TFR"/>
    <x v="1"/>
  </r>
  <r>
    <x v="0"/>
    <x v="13"/>
    <x v="175"/>
    <x v="175"/>
    <n v="-7931.5799999999945"/>
    <s v="Export_CoGe"/>
    <x v="1"/>
    <s v="38.TFR"/>
    <x v="23"/>
    <s v="TFR"/>
    <m/>
    <s v="38.TFR"/>
    <s v="Fondo TFR"/>
    <x v="1"/>
  </r>
  <r>
    <x v="0"/>
    <x v="13"/>
    <x v="177"/>
    <x v="177"/>
    <n v="-195502.61"/>
    <s v="Export_CoGe"/>
    <x v="1"/>
    <s v="27.CLI"/>
    <x v="10"/>
    <s v="CLI"/>
    <m/>
    <s v="27.CLI"/>
    <s v="Crediti Commerciali"/>
    <x v="1"/>
  </r>
  <r>
    <x v="0"/>
    <x v="13"/>
    <x v="383"/>
    <x v="382"/>
    <n v="-16493.39"/>
    <s v="Export_CoGe"/>
    <x v="1"/>
    <s v="36.LIQ"/>
    <x v="15"/>
    <s v="BREVE "/>
    <m/>
    <s v="36.LIQ"/>
    <s v="Debiti a Breve (Liquidità)"/>
    <x v="1"/>
  </r>
  <r>
    <x v="0"/>
    <x v="13"/>
    <x v="181"/>
    <x v="181"/>
    <n v="-37036.11000000003"/>
    <s v="Export_CoGe"/>
    <x v="1"/>
    <s v="37.DFIN"/>
    <x v="25"/>
    <s v="LUNGO"/>
    <m/>
    <s v="37.DFIN"/>
    <s v="Debiti Finanziari (MLT)"/>
    <x v="1"/>
  </r>
  <r>
    <x v="0"/>
    <x v="13"/>
    <x v="183"/>
    <x v="183"/>
    <n v="-191000.65"/>
    <s v="Export_CoGe"/>
    <x v="1"/>
    <s v="37.DFIN"/>
    <x v="25"/>
    <s v="LUNGO"/>
    <m/>
    <s v="37.DFIN"/>
    <s v="Debiti Finanziari (MLT)"/>
    <x v="1"/>
  </r>
  <r>
    <x v="0"/>
    <x v="13"/>
    <x v="189"/>
    <x v="189"/>
    <n v="-629645.91000000015"/>
    <s v="Export_CoGe"/>
    <x v="1"/>
    <s v="37.DFIN"/>
    <x v="25"/>
    <s v="LUNGO"/>
    <m/>
    <s v="37.DFIN"/>
    <s v="Debiti Finanziari (MLT)"/>
    <x v="1"/>
  </r>
  <r>
    <x v="0"/>
    <x v="13"/>
    <x v="193"/>
    <x v="193"/>
    <n v="-201125.73"/>
    <s v="Export_CoGe"/>
    <x v="1"/>
    <s v="37.DFIN"/>
    <x v="25"/>
    <s v="LUNGO"/>
    <m/>
    <s v="37.DFIN"/>
    <s v="Debiti Finanziari (MLT)"/>
    <x v="1"/>
  </r>
  <r>
    <x v="0"/>
    <x v="13"/>
    <x v="195"/>
    <x v="195"/>
    <n v="-79152.38"/>
    <s v="Export_CoGe"/>
    <x v="1"/>
    <s v="37.DFIN"/>
    <x v="25"/>
    <s v="LUNGO"/>
    <m/>
    <s v="37.DFIN"/>
    <s v="Debiti Finanziari (MLT)"/>
    <x v="1"/>
  </r>
  <r>
    <x v="0"/>
    <x v="13"/>
    <x v="335"/>
    <x v="334"/>
    <n v="-110275.99"/>
    <s v="Export_CoGe"/>
    <x v="1"/>
    <s v="37.DFIN"/>
    <x v="25"/>
    <s v="LUNGO"/>
    <m/>
    <s v="37.DFIN"/>
    <s v="Debiti Finanziari (MLT)"/>
    <x v="1"/>
  </r>
  <r>
    <x v="0"/>
    <x v="13"/>
    <x v="336"/>
    <x v="335"/>
    <n v="-2193413.54"/>
    <s v="Export_CoGe"/>
    <x v="1"/>
    <s v="37.DFIN"/>
    <x v="25"/>
    <s v="LUNGO"/>
    <m/>
    <s v="37.DFIN"/>
    <s v="Debiti Finanziari (MLT)"/>
    <x v="1"/>
  </r>
  <r>
    <x v="0"/>
    <x v="13"/>
    <x v="399"/>
    <x v="398"/>
    <n v="-44541.2"/>
    <s v="Export_CoGe"/>
    <x v="1"/>
    <s v="36.ANT"/>
    <x v="16"/>
    <s v="BREVE "/>
    <m/>
    <s v="95.ANT"/>
    <s v="Debiti a Breve (Liquidità)"/>
    <x v="1"/>
  </r>
  <r>
    <x v="0"/>
    <x v="13"/>
    <x v="205"/>
    <x v="205"/>
    <n v="-37499.870000000141"/>
    <s v="Export_CoGe"/>
    <x v="1"/>
    <s v="37.DFIN"/>
    <x v="25"/>
    <s v="LUNGO"/>
    <m/>
    <s v="37.DFIN"/>
    <s v="Debiti Finanziari (MLT)"/>
    <x v="1"/>
  </r>
  <r>
    <x v="0"/>
    <x v="13"/>
    <x v="337"/>
    <x v="336"/>
    <n v="-94931.9"/>
    <s v="Export_CoGe"/>
    <x v="1"/>
    <s v="37.DFIN"/>
    <x v="25"/>
    <s v="LUNGO"/>
    <m/>
    <s v="37.DFIN"/>
    <s v="Debiti Vs Altri MLT"/>
    <x v="1"/>
  </r>
  <r>
    <x v="0"/>
    <x v="13"/>
    <x v="210"/>
    <x v="210"/>
    <n v="-695978.28"/>
    <s v="Export_CoGe"/>
    <x v="1"/>
    <s v="28.FOR"/>
    <x v="14"/>
    <s v="FOR"/>
    <m/>
    <s v="28.FOR"/>
    <s v="Debiti Commerciali"/>
    <x v="1"/>
  </r>
  <r>
    <x v="0"/>
    <x v="13"/>
    <x v="212"/>
    <x v="212"/>
    <n v="-2005.8300000000122"/>
    <s v="Export_CoGe"/>
    <x v="1"/>
    <s v="28.FOR"/>
    <x v="14"/>
    <s v="FOR"/>
    <m/>
    <s v="28.FOR"/>
    <s v="Debiti Commerciali"/>
    <x v="1"/>
  </r>
  <r>
    <x v="0"/>
    <x v="13"/>
    <x v="214"/>
    <x v="214"/>
    <n v="-14043.609999999999"/>
    <s v="Export_CoGe"/>
    <x v="1"/>
    <s v="28.FOR"/>
    <x v="14"/>
    <s v="FOR"/>
    <m/>
    <s v="28.FOR"/>
    <s v="Debiti Commerciali"/>
    <x v="1"/>
  </r>
  <r>
    <x v="0"/>
    <x v="13"/>
    <x v="216"/>
    <x v="216"/>
    <n v="-179539.19999999992"/>
    <s v="Export_CoGe"/>
    <x v="1"/>
    <s v="28.FOR"/>
    <x v="14"/>
    <s v="FOR"/>
    <m/>
    <s v="28.FOR"/>
    <s v="Debiti Commerciali"/>
    <x v="1"/>
  </r>
  <r>
    <x v="0"/>
    <x v="13"/>
    <x v="338"/>
    <x v="337"/>
    <n v="-24693.74"/>
    <s v="Export_CoGe"/>
    <x v="1"/>
    <s v="27.CLI"/>
    <x v="10"/>
    <s v="CLI"/>
    <m/>
    <s v="27.CLI"/>
    <s v="Crediti Commerciali"/>
    <x v="1"/>
  </r>
  <r>
    <x v="0"/>
    <x v="13"/>
    <x v="220"/>
    <x v="220"/>
    <n v="-246378.58999999994"/>
    <s v="Export_CoGe"/>
    <x v="1"/>
    <s v="55.DIP"/>
    <x v="31"/>
    <s v="AD"/>
    <m/>
    <s v="55.DIP"/>
    <s v="Altri Debiti"/>
    <x v="1"/>
  </r>
  <r>
    <x v="0"/>
    <x v="13"/>
    <x v="224"/>
    <x v="224"/>
    <n v="-127855.51000000005"/>
    <s v="Export_CoGe"/>
    <x v="1"/>
    <s v="30.AD"/>
    <x v="13"/>
    <s v="AD"/>
    <m/>
    <s v="30.AD"/>
    <s v="Altri Debiti"/>
    <x v="1"/>
  </r>
  <r>
    <x v="0"/>
    <x v="13"/>
    <x v="366"/>
    <x v="365"/>
    <n v="-450"/>
    <s v="Export_CoGe"/>
    <x v="1"/>
    <s v="30.AD"/>
    <x v="13"/>
    <s v="AD"/>
    <m/>
    <s v="30.AD"/>
    <s v="Altri Debiti"/>
    <x v="1"/>
  </r>
  <r>
    <x v="0"/>
    <x v="13"/>
    <x v="228"/>
    <x v="228"/>
    <n v="-13866.679999999997"/>
    <s v="Export_CoGe"/>
    <x v="1"/>
    <s v="30.AD"/>
    <x v="13"/>
    <s v="AD"/>
    <m/>
    <s v="30.AD"/>
    <s v="Altri Debiti"/>
    <x v="1"/>
  </r>
  <r>
    <x v="0"/>
    <x v="13"/>
    <x v="230"/>
    <x v="230"/>
    <n v="-3425.4100000000035"/>
    <s v="Export_CoGe"/>
    <x v="1"/>
    <s v="30.AD"/>
    <x v="13"/>
    <s v="AD"/>
    <m/>
    <s v="30.AD"/>
    <s v="Altri Debiti"/>
    <x v="1"/>
  </r>
  <r>
    <x v="0"/>
    <x v="13"/>
    <x v="232"/>
    <x v="232"/>
    <n v="-418.28000000009285"/>
    <s v="Export_CoGe"/>
    <x v="1"/>
    <s v="30.AD"/>
    <x v="13"/>
    <s v="AD"/>
    <m/>
    <s v="30.AD"/>
    <s v="Altri Debiti"/>
    <x v="1"/>
  </r>
  <r>
    <x v="0"/>
    <x v="13"/>
    <x v="234"/>
    <x v="234"/>
    <n v="-14231.02"/>
    <s v="Export_CoGe"/>
    <x v="1"/>
    <s v="30.AD"/>
    <x v="13"/>
    <s v="AD"/>
    <m/>
    <s v="30.AD"/>
    <s v="Altri Debiti"/>
    <x v="1"/>
  </r>
  <r>
    <x v="0"/>
    <x v="13"/>
    <x v="339"/>
    <x v="338"/>
    <n v="-29.310000000014554"/>
    <s v="Export_CoGe"/>
    <x v="1"/>
    <s v="30.AD"/>
    <x v="13"/>
    <s v="AD"/>
    <m/>
    <s v="30.AD"/>
    <s v="Altri Debiti"/>
    <x v="1"/>
  </r>
  <r>
    <x v="0"/>
    <x v="13"/>
    <x v="400"/>
    <x v="399"/>
    <n v="-10070"/>
    <s v="Export_CoGe"/>
    <x v="1"/>
    <s v="30.AD"/>
    <x v="13"/>
    <s v="AD"/>
    <m/>
    <s v="30.AD"/>
    <s v="Altri Debiti"/>
    <x v="1"/>
  </r>
  <r>
    <x v="0"/>
    <x v="13"/>
    <x v="240"/>
    <x v="240"/>
    <n v="-8390.25"/>
    <s v="Export_CoGe"/>
    <x v="1"/>
    <s v="30.AD"/>
    <x v="13"/>
    <s v="CLI"/>
    <m/>
    <s v="27.CLI"/>
    <s v="Altri Debiti"/>
    <x v="1"/>
  </r>
  <r>
    <x v="0"/>
    <x v="13"/>
    <x v="340"/>
    <x v="339"/>
    <n v="-15382.469999999994"/>
    <s v="Export_CoGe"/>
    <x v="1"/>
    <s v="30.AD"/>
    <x v="13"/>
    <s v="AD"/>
    <m/>
    <s v="30.AD"/>
    <s v="Altri Debiti"/>
    <x v="1"/>
  </r>
  <r>
    <x v="0"/>
    <x v="13"/>
    <x v="352"/>
    <x v="351"/>
    <n v="-8342.8799999997282"/>
    <s v="Export_CoGe"/>
    <x v="1"/>
    <s v="31.PTN"/>
    <x v="12"/>
    <s v="PTN"/>
    <m/>
    <s v="50.IVA"/>
    <s v="Posizione Tributaria Netta"/>
    <x v="1"/>
  </r>
  <r>
    <x v="0"/>
    <x v="13"/>
    <x v="251"/>
    <x v="251"/>
    <n v="-83249.339999999982"/>
    <s v="Export_CoGe"/>
    <x v="1"/>
    <s v="31.PTN"/>
    <x v="12"/>
    <s v="PTN"/>
    <m/>
    <s v="30.AD"/>
    <s v="Posizione Tributaria Netta"/>
    <x v="1"/>
  </r>
  <r>
    <x v="0"/>
    <x v="13"/>
    <x v="253"/>
    <x v="253"/>
    <n v="-1149.0500000000013"/>
    <s v="Export_CoGe"/>
    <x v="1"/>
    <s v="31.PTN"/>
    <x v="12"/>
    <s v="PTN"/>
    <m/>
    <s v="31.PTN"/>
    <s v="Posizione Tributaria Netta"/>
    <x v="1"/>
  </r>
  <r>
    <x v="0"/>
    <x v="13"/>
    <x v="341"/>
    <x v="340"/>
    <n v="-267.07"/>
    <s v="Export_CoGe"/>
    <x v="1"/>
    <s v="31.PTN"/>
    <x v="12"/>
    <s v="AD"/>
    <m/>
    <s v="30.AD"/>
    <s v="Posizione Tributaria Netta"/>
    <x v="1"/>
  </r>
  <r>
    <x v="0"/>
    <x v="13"/>
    <x v="256"/>
    <x v="256"/>
    <n v="-1917.630000000011"/>
    <s v="Export_CoGe"/>
    <x v="1"/>
    <s v="31.PTN"/>
    <x v="12"/>
    <s v="PTN"/>
    <m/>
    <s v="31.PTN"/>
    <s v="Posizione Tributaria Netta"/>
    <x v="1"/>
  </r>
  <r>
    <x v="0"/>
    <x v="13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13"/>
    <x v="262"/>
    <x v="262"/>
    <n v="-80352.87"/>
    <s v="Export_CoGe"/>
    <x v="1"/>
    <s v="30.AD"/>
    <x v="13"/>
    <s v="AD"/>
    <m/>
    <s v="30.AD"/>
    <s v="Debiti vs Ist. Previdenziali"/>
    <x v="1"/>
  </r>
  <r>
    <x v="0"/>
    <x v="13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13"/>
    <x v="343"/>
    <x v="342"/>
    <n v="-6.24"/>
    <s v="Export_CoGe"/>
    <x v="1"/>
    <s v="30.AD"/>
    <x v="13"/>
    <s v="AD"/>
    <m/>
    <s v="30.AD"/>
    <s v="Debiti vs Ist. Previdenziali"/>
    <x v="1"/>
  </r>
  <r>
    <x v="0"/>
    <x v="13"/>
    <x v="344"/>
    <x v="343"/>
    <n v="-336.31"/>
    <s v="Export_CoGe"/>
    <x v="1"/>
    <s v="30.AD"/>
    <x v="13"/>
    <s v="AD"/>
    <m/>
    <s v="30.AD"/>
    <s v="Debiti vs Ist. Previdenziali"/>
    <x v="1"/>
  </r>
  <r>
    <x v="0"/>
    <x v="13"/>
    <x v="269"/>
    <x v="269"/>
    <n v="-409.73"/>
    <s v="Export_CoGe"/>
    <x v="1"/>
    <s v="30.AD"/>
    <x v="13"/>
    <s v="AD"/>
    <m/>
    <s v="30.AD"/>
    <s v="Debiti vs Ist. Previdenziali"/>
    <x v="1"/>
  </r>
  <r>
    <x v="0"/>
    <x v="13"/>
    <x v="271"/>
    <x v="271"/>
    <n v="-2320.5100000000002"/>
    <s v="Export_CoGe"/>
    <x v="1"/>
    <s v="30.AD"/>
    <x v="13"/>
    <s v="AD"/>
    <m/>
    <s v="30.AD"/>
    <s v="Debiti vs Ist. Previdenziali"/>
    <x v="1"/>
  </r>
  <r>
    <x v="0"/>
    <x v="13"/>
    <x v="273"/>
    <x v="273"/>
    <n v="-438.42"/>
    <s v="Export_CoGe"/>
    <x v="1"/>
    <s v="30.AD"/>
    <x v="13"/>
    <s v="AD"/>
    <m/>
    <s v="30.AD"/>
    <s v="Debiti vs Ist. Previdenziali"/>
    <x v="1"/>
  </r>
  <r>
    <x v="0"/>
    <x v="13"/>
    <x v="275"/>
    <x v="275"/>
    <n v="-341.03000000000009"/>
    <s v="Export_CoGe"/>
    <x v="1"/>
    <s v="30.AD"/>
    <x v="13"/>
    <s v="AD"/>
    <m/>
    <s v="30.AD"/>
    <s v="Debiti vs Ist. Previdenziali"/>
    <x v="1"/>
  </r>
  <r>
    <x v="0"/>
    <x v="13"/>
    <x v="277"/>
    <x v="277"/>
    <n v="-1430.9099999999994"/>
    <s v="Export_CoGe"/>
    <x v="1"/>
    <s v="30.AD"/>
    <x v="13"/>
    <s v="AD"/>
    <m/>
    <s v="30.AD"/>
    <s v="Debiti vs Ist. Previdenziali"/>
    <x v="1"/>
  </r>
  <r>
    <x v="0"/>
    <x v="13"/>
    <x v="279"/>
    <x v="279"/>
    <n v="-383.72000000000014"/>
    <s v="Export_CoGe"/>
    <x v="1"/>
    <s v="30.AD"/>
    <x v="13"/>
    <s v="AD"/>
    <m/>
    <s v="30.AD"/>
    <s v="Debiti vs Ist. Previdenziali"/>
    <x v="1"/>
  </r>
  <r>
    <x v="0"/>
    <x v="13"/>
    <x v="280"/>
    <x v="280"/>
    <n v="-656.56"/>
    <s v="Export_CoGe"/>
    <x v="1"/>
    <s v="30.AD"/>
    <x v="13"/>
    <s v="AD"/>
    <m/>
    <s v="30.AD"/>
    <s v="Debiti vs Ist. Previdenziali"/>
    <x v="1"/>
  </r>
  <r>
    <x v="0"/>
    <x v="13"/>
    <x v="283"/>
    <x v="283"/>
    <n v="-272.81000000001927"/>
    <s v="Export_CoGe"/>
    <x v="1"/>
    <s v="30.AD"/>
    <x v="13"/>
    <s v="AD"/>
    <m/>
    <s v="30.AD"/>
    <s v="Debiti vs Ist. Previdenziali"/>
    <x v="1"/>
  </r>
  <r>
    <x v="0"/>
    <x v="13"/>
    <x v="345"/>
    <x v="344"/>
    <n v="-3037.0799999999995"/>
    <s v="Export_CoGe"/>
    <x v="1"/>
    <s v="30.AD"/>
    <x v="13"/>
    <s v="AD"/>
    <m/>
    <s v="30.AD"/>
    <s v="Debiti vs Ist. Previdenziali"/>
    <x v="1"/>
  </r>
  <r>
    <x v="0"/>
    <x v="13"/>
    <x v="284"/>
    <x v="284"/>
    <n v="-1364.0699999999997"/>
    <s v="Export_CoGe"/>
    <x v="1"/>
    <s v="30.AD"/>
    <x v="13"/>
    <s v="AD"/>
    <m/>
    <s v="30.AD"/>
    <s v="Debiti vs Ist. Previdenziali"/>
    <x v="1"/>
  </r>
  <r>
    <x v="0"/>
    <x v="13"/>
    <x v="285"/>
    <x v="285"/>
    <n v="-23386.609999999993"/>
    <s v="Export_CoGe"/>
    <x v="1"/>
    <s v="30.AD"/>
    <x v="13"/>
    <s v="AC"/>
    <m/>
    <s v="60.PREV"/>
    <s v="Debiti vs Ist. Previdenziali"/>
    <x v="1"/>
  </r>
  <r>
    <x v="0"/>
    <x v="13"/>
    <x v="286"/>
    <x v="286"/>
    <n v="-14680.98"/>
    <s v="Export_CoGe"/>
    <x v="1"/>
    <s v="30.AD"/>
    <x v="13"/>
    <s v="AD"/>
    <m/>
    <s v="30.AD"/>
    <s v="Ratei/Risconti Passivi"/>
    <x v="1"/>
  </r>
  <r>
    <x v="0"/>
    <x v="13"/>
    <x v="287"/>
    <x v="287"/>
    <n v="-296514.91000000003"/>
    <s v="Export_CoGe"/>
    <x v="1"/>
    <s v="30.AD"/>
    <x v="13"/>
    <s v="AD"/>
    <m/>
    <s v="30.AD"/>
    <s v="Ratei/Risconti Passivi"/>
    <x v="1"/>
  </r>
  <r>
    <x v="0"/>
    <x v="14"/>
    <x v="0"/>
    <x v="0"/>
    <n v="25377.48"/>
    <s v="Export_CoGe"/>
    <x v="0"/>
    <s v="ACQDI"/>
    <x v="0"/>
    <s v="ACQ"/>
    <m/>
    <s v="B.6)"/>
    <s v="6) per materie prime, suddidiarie, di consumo e di merci"/>
    <x v="0"/>
  </r>
  <r>
    <x v="0"/>
    <x v="14"/>
    <x v="1"/>
    <x v="1"/>
    <n v="25028.859999999993"/>
    <s v="Export_CoGe"/>
    <x v="0"/>
    <s v="ACQDI"/>
    <x v="0"/>
    <s v="ACQ"/>
    <m/>
    <s v="B.6)"/>
    <s v="6) per materie prime, suddidiarie, di consumo e di merci"/>
    <x v="0"/>
  </r>
  <r>
    <x v="0"/>
    <x v="14"/>
    <x v="3"/>
    <x v="3"/>
    <n v="7021.02"/>
    <s v="Export_CoGe"/>
    <x v="0"/>
    <s v="ACQDI"/>
    <x v="0"/>
    <s v="ACQ"/>
    <m/>
    <s v="B.6)"/>
    <s v="6) per materie prime, suddidiarie, di consumo e di merci"/>
    <x v="0"/>
  </r>
  <r>
    <x v="0"/>
    <x v="14"/>
    <x v="5"/>
    <x v="5"/>
    <n v="102.97"/>
    <s v="Export_CoGe"/>
    <x v="0"/>
    <s v="ACQIN"/>
    <x v="2"/>
    <s v="PRD"/>
    <m/>
    <s v="B.6)"/>
    <s v="6) per materie prime, suddidiarie, di consumo e di merci"/>
    <x v="2"/>
  </r>
  <r>
    <x v="0"/>
    <x v="14"/>
    <x v="7"/>
    <x v="7"/>
    <n v="5625.48"/>
    <s v="Export_CoGe"/>
    <x v="0"/>
    <s v="ACQDI"/>
    <x v="0"/>
    <s v="ACQ"/>
    <m/>
    <s v="B.6)"/>
    <s v="6) per materie prime, suddidiarie, di consumo e di merci"/>
    <x v="3"/>
  </r>
  <r>
    <x v="0"/>
    <x v="14"/>
    <x v="9"/>
    <x v="9"/>
    <n v="451.58"/>
    <s v="Export_CoGe"/>
    <x v="0"/>
    <s v="ACQIN"/>
    <x v="2"/>
    <s v="PRD"/>
    <m/>
    <s v="B.6)"/>
    <s v="6) per materie prime, suddidiarie, di consumo e di merci"/>
    <x v="2"/>
  </r>
  <r>
    <x v="0"/>
    <x v="14"/>
    <x v="11"/>
    <x v="11"/>
    <n v="768.0899999999998"/>
    <s v="Export_CoGe"/>
    <x v="0"/>
    <s v="ACQIN"/>
    <x v="2"/>
    <s v="PRD"/>
    <m/>
    <s v="B.6)"/>
    <s v="6) per materie prime, suddidiarie, di consumo e di merci"/>
    <x v="2"/>
  </r>
  <r>
    <x v="0"/>
    <x v="14"/>
    <x v="13"/>
    <x v="13"/>
    <n v="871.7700000000001"/>
    <s v="Export_CoGe"/>
    <x v="0"/>
    <s v="COSGS"/>
    <x v="4"/>
    <s v="COSTI"/>
    <m/>
    <s v="B.6)"/>
    <s v="6) per materie prime, suddidiarie, di consumo e di merci"/>
    <x v="4"/>
  </r>
  <r>
    <x v="0"/>
    <x v="14"/>
    <x v="15"/>
    <x v="15"/>
    <n v="334.69000000000005"/>
    <s v="Export_CoGe"/>
    <x v="0"/>
    <s v="ACQIN"/>
    <x v="2"/>
    <s v="PRD"/>
    <m/>
    <s v="B.6)"/>
    <s v="6) per materie prime, suddidiarie, di consumo e di merci"/>
    <x v="3"/>
  </r>
  <r>
    <x v="0"/>
    <x v="14"/>
    <x v="17"/>
    <x v="17"/>
    <n v="1878.9300000000003"/>
    <s v="Export_CoGe"/>
    <x v="0"/>
    <s v="COSGS"/>
    <x v="4"/>
    <s v="COSTI"/>
    <m/>
    <s v="B.6)"/>
    <s v="6) per materie prime, suddidiarie, di consumo e di merci"/>
    <x v="2"/>
  </r>
  <r>
    <x v="0"/>
    <x v="14"/>
    <x v="289"/>
    <x v="289"/>
    <n v="340"/>
    <s v="Export_CoGe"/>
    <x v="0"/>
    <s v="ACQDI"/>
    <x v="0"/>
    <s v="ACQ"/>
    <m/>
    <s v="B.6)"/>
    <s v="6) per materie prime, suddidiarie, di consumo e di merci"/>
    <x v="0"/>
  </r>
  <r>
    <x v="0"/>
    <x v="14"/>
    <x v="290"/>
    <x v="290"/>
    <n v="237.2"/>
    <s v="Export_CoGe"/>
    <x v="0"/>
    <s v="ACQDI"/>
    <x v="0"/>
    <s v="ACQ"/>
    <m/>
    <s v="B.6)"/>
    <s v="6) per materie prime, suddidiarie, di consumo e di merci"/>
    <x v="2"/>
  </r>
  <r>
    <x v="0"/>
    <x v="14"/>
    <x v="29"/>
    <x v="29"/>
    <n v="31454.23"/>
    <s v="Export_CoGe"/>
    <x v="0"/>
    <s v="SERDI"/>
    <x v="5"/>
    <s v="LAV"/>
    <m/>
    <s v="B.7)"/>
    <s v="7) per servizi"/>
    <x v="0"/>
  </r>
  <r>
    <x v="0"/>
    <x v="14"/>
    <x v="31"/>
    <x v="31"/>
    <n v="810.44999999999993"/>
    <s v="Export_CoGe"/>
    <x v="0"/>
    <s v="SERIN"/>
    <x v="6"/>
    <s v="PRD"/>
    <m/>
    <s v="B.7)"/>
    <s v="7) per servizi"/>
    <x v="0"/>
  </r>
  <r>
    <x v="0"/>
    <x v="14"/>
    <x v="32"/>
    <x v="32"/>
    <n v="300"/>
    <s v="Export_CoGe"/>
    <x v="0"/>
    <s v="SERDI"/>
    <x v="5"/>
    <s v="LAV"/>
    <m/>
    <s v="B.7)"/>
    <s v="7) per servizi"/>
    <x v="0"/>
  </r>
  <r>
    <x v="0"/>
    <x v="14"/>
    <x v="41"/>
    <x v="41"/>
    <n v="6347.66"/>
    <s v="Export_CoGe"/>
    <x v="0"/>
    <s v="SERDI"/>
    <x v="5"/>
    <s v="LAV"/>
    <m/>
    <s v="B.7)"/>
    <s v="7) per servizi"/>
    <x v="0"/>
  </r>
  <r>
    <x v="0"/>
    <x v="14"/>
    <x v="386"/>
    <x v="385"/>
    <n v="5029.55"/>
    <s v="Export_CoGe"/>
    <x v="0"/>
    <s v="SERDI"/>
    <x v="5"/>
    <s v="LAV"/>
    <m/>
    <s v="B.7)"/>
    <s v="7) per servizi"/>
    <x v="0"/>
  </r>
  <r>
    <x v="0"/>
    <x v="14"/>
    <x v="56"/>
    <x v="56"/>
    <n v="5924"/>
    <s v="Export_CoGe"/>
    <x v="0"/>
    <s v="SERST"/>
    <x v="8"/>
    <s v="COSTI"/>
    <m/>
    <s v="B.7)"/>
    <s v="7) per servizi"/>
    <x v="4"/>
  </r>
  <r>
    <x v="0"/>
    <x v="14"/>
    <x v="292"/>
    <x v="292"/>
    <n v="5633.33"/>
    <s v="Export_CoGe"/>
    <x v="0"/>
    <s v="SERIN"/>
    <x v="6"/>
    <s v="PRD"/>
    <m/>
    <s v="B.7)"/>
    <s v="7) per servizi"/>
    <x v="0"/>
  </r>
  <r>
    <x v="0"/>
    <x v="14"/>
    <x v="298"/>
    <x v="298"/>
    <n v="1250"/>
    <s v="Export_CoGe"/>
    <x v="0"/>
    <s v="COSGS"/>
    <x v="4"/>
    <s v="COSTI"/>
    <m/>
    <s v="B.7)"/>
    <s v="7) per servizi"/>
    <x v="2"/>
  </r>
  <r>
    <x v="0"/>
    <x v="14"/>
    <x v="368"/>
    <x v="367"/>
    <n v="200"/>
    <s v="Export_CoGe"/>
    <x v="0"/>
    <s v="COSGS"/>
    <x v="4"/>
    <s v="COSTI"/>
    <m/>
    <s v="B.7)"/>
    <s v="7) per servizi"/>
    <x v="2"/>
  </r>
  <r>
    <x v="0"/>
    <x v="14"/>
    <x v="69"/>
    <x v="69"/>
    <n v="7425.81"/>
    <s v="Export_CoGe"/>
    <x v="0"/>
    <s v="COSGS"/>
    <x v="4"/>
    <s v="COSTI"/>
    <m/>
    <s v="B.7)"/>
    <s v="7) per servizi"/>
    <x v="2"/>
  </r>
  <r>
    <x v="0"/>
    <x v="14"/>
    <x v="71"/>
    <x v="71"/>
    <n v="1622.35"/>
    <s v="Export_CoGe"/>
    <x v="0"/>
    <s v="SERIN"/>
    <x v="6"/>
    <s v="PRD"/>
    <m/>
    <s v="B.7)"/>
    <s v="7) per servizi"/>
    <x v="3"/>
  </r>
  <r>
    <x v="0"/>
    <x v="14"/>
    <x v="73"/>
    <x v="73"/>
    <n v="907.86"/>
    <s v="Export_CoGe"/>
    <x v="0"/>
    <s v="COSGS"/>
    <x v="4"/>
    <s v="COSTI"/>
    <m/>
    <s v="B.7)"/>
    <s v="7) per servizi"/>
    <x v="2"/>
  </r>
  <r>
    <x v="0"/>
    <x v="14"/>
    <x v="75"/>
    <x v="75"/>
    <n v="560"/>
    <s v="Export_CoGe"/>
    <x v="0"/>
    <s v="COSGS"/>
    <x v="4"/>
    <s v="COSTI"/>
    <m/>
    <s v="B.7)"/>
    <s v="7) per servizi"/>
    <x v="2"/>
  </r>
  <r>
    <x v="0"/>
    <x v="14"/>
    <x v="76"/>
    <x v="76"/>
    <n v="2277.5500000000002"/>
    <s v="Export_CoGe"/>
    <x v="0"/>
    <s v="COSGS"/>
    <x v="4"/>
    <s v="COSTI"/>
    <m/>
    <s v="B.7)"/>
    <s v="7) per servizi"/>
    <x v="2"/>
  </r>
  <r>
    <x v="0"/>
    <x v="14"/>
    <x v="79"/>
    <x v="79"/>
    <n v="189.92"/>
    <s v="Export_CoGe"/>
    <x v="0"/>
    <s v="SERIN"/>
    <x v="6"/>
    <s v="PRD"/>
    <m/>
    <s v="B.7)"/>
    <s v="7) per servizi"/>
    <x v="0"/>
  </r>
  <r>
    <x v="0"/>
    <x v="14"/>
    <x v="85"/>
    <x v="85"/>
    <n v="1447"/>
    <s v="Export_CoGe"/>
    <x v="0"/>
    <s v="SERIN"/>
    <x v="6"/>
    <s v="PRD"/>
    <m/>
    <s v="B.7)"/>
    <s v="7) per servizi"/>
    <x v="2"/>
  </r>
  <r>
    <x v="0"/>
    <x v="14"/>
    <x v="87"/>
    <x v="87"/>
    <n v="1494.5500000000002"/>
    <s v="Export_CoGe"/>
    <x v="0"/>
    <s v="SERST"/>
    <x v="8"/>
    <s v="COSTI"/>
    <m/>
    <s v="B.7)"/>
    <s v="7) per servizi"/>
    <x v="2"/>
  </r>
  <r>
    <x v="0"/>
    <x v="14"/>
    <x v="89"/>
    <x v="89"/>
    <n v="13749.87"/>
    <s v="Export_CoGe"/>
    <x v="0"/>
    <s v="SERST"/>
    <x v="8"/>
    <s v="COSTI"/>
    <m/>
    <s v="B.7)"/>
    <s v="7) per servizi"/>
    <x v="2"/>
  </r>
  <r>
    <x v="0"/>
    <x v="14"/>
    <x v="93"/>
    <x v="93"/>
    <n v="15"/>
    <s v="Export_CoGe"/>
    <x v="0"/>
    <s v="COSGS"/>
    <x v="4"/>
    <s v="COSTI"/>
    <m/>
    <s v="B.7)"/>
    <s v="7) per servizi"/>
    <x v="2"/>
  </r>
  <r>
    <x v="0"/>
    <x v="14"/>
    <x v="97"/>
    <x v="97"/>
    <n v="139.9"/>
    <s v="Export_CoGe"/>
    <x v="0"/>
    <s v="SERST"/>
    <x v="8"/>
    <s v="COSTI"/>
    <m/>
    <s v="B.7)"/>
    <s v="7) per servizi"/>
    <x v="6"/>
  </r>
  <r>
    <x v="0"/>
    <x v="14"/>
    <x v="99"/>
    <x v="99"/>
    <n v="650.47"/>
    <s v="Export_CoGe"/>
    <x v="0"/>
    <s v="SERST"/>
    <x v="8"/>
    <s v="COSTI"/>
    <m/>
    <s v="B.7)"/>
    <s v="7) per servizi"/>
    <x v="6"/>
  </r>
  <r>
    <x v="0"/>
    <x v="14"/>
    <x v="100"/>
    <x v="100"/>
    <n v="866.29999999999984"/>
    <s v="Export_CoGe"/>
    <x v="0"/>
    <s v="COSGS"/>
    <x v="4"/>
    <s v="COSTI"/>
    <m/>
    <s v="B.7)"/>
    <s v="7) per servizi"/>
    <x v="2"/>
  </r>
  <r>
    <x v="0"/>
    <x v="14"/>
    <x v="102"/>
    <x v="102"/>
    <n v="1196.08"/>
    <s v="Export_CoGe"/>
    <x v="0"/>
    <s v="SERST"/>
    <x v="8"/>
    <s v="COSTI"/>
    <m/>
    <s v="B.7)"/>
    <s v="7) per servizi"/>
    <x v="6"/>
  </r>
  <r>
    <x v="0"/>
    <x v="14"/>
    <x v="103"/>
    <x v="103"/>
    <n v="536.25"/>
    <s v="Export_CoGe"/>
    <x v="0"/>
    <s v="COSGS"/>
    <x v="4"/>
    <s v="COSTI"/>
    <m/>
    <s v="B.7)"/>
    <s v="7) per servizi"/>
    <x v="2"/>
  </r>
  <r>
    <x v="0"/>
    <x v="14"/>
    <x v="104"/>
    <x v="104"/>
    <n v="854.67"/>
    <s v="Export_CoGe"/>
    <x v="0"/>
    <s v="COSGS"/>
    <x v="4"/>
    <s v="COSTI"/>
    <m/>
    <s v="B.7)"/>
    <s v="7) per servizi"/>
    <x v="5"/>
  </r>
  <r>
    <x v="0"/>
    <x v="14"/>
    <x v="106"/>
    <x v="106"/>
    <n v="375.1"/>
    <s v="Export_CoGe"/>
    <x v="0"/>
    <s v="COSGS"/>
    <x v="4"/>
    <s v="COSTI"/>
    <m/>
    <s v="B.7)"/>
    <s v="7) per servizi"/>
    <x v="5"/>
  </r>
  <r>
    <x v="0"/>
    <x v="14"/>
    <x v="108"/>
    <x v="108"/>
    <n v="131.09999999999991"/>
    <s v="Export_CoGe"/>
    <x v="0"/>
    <s v="COSGS"/>
    <x v="4"/>
    <s v="COSTI"/>
    <m/>
    <s v="B.7)"/>
    <s v="7) per servizi"/>
    <x v="5"/>
  </r>
  <r>
    <x v="0"/>
    <x v="14"/>
    <x v="110"/>
    <x v="110"/>
    <n v="1086.57"/>
    <s v="Export_CoGe"/>
    <x v="0"/>
    <s v="COSGS"/>
    <x v="4"/>
    <s v="COSTI"/>
    <m/>
    <s v="B.7)"/>
    <s v="7) per servizi"/>
    <x v="5"/>
  </r>
  <r>
    <x v="0"/>
    <x v="14"/>
    <x v="299"/>
    <x v="299"/>
    <n v="2038.3"/>
    <s v="Export_CoGe"/>
    <x v="0"/>
    <s v="SERST"/>
    <x v="8"/>
    <s v="COSTI"/>
    <m/>
    <s v="B.7)"/>
    <s v="7) per servizi"/>
    <x v="6"/>
  </r>
  <r>
    <x v="0"/>
    <x v="14"/>
    <x v="355"/>
    <x v="354"/>
    <n v="1000"/>
    <s v="Export_CoGe"/>
    <x v="0"/>
    <s v="SERST"/>
    <x v="8"/>
    <s v="COSTI"/>
    <m/>
    <s v="B.7)"/>
    <s v="7) per servizi"/>
    <x v="6"/>
  </r>
  <r>
    <x v="0"/>
    <x v="14"/>
    <x v="356"/>
    <x v="355"/>
    <n v="1417.77"/>
    <s v="Export_CoGe"/>
    <x v="0"/>
    <s v="SERST"/>
    <x v="8"/>
    <s v="COSTI"/>
    <m/>
    <s v="B.7)"/>
    <s v="7) per servizi"/>
    <x v="2"/>
  </r>
  <r>
    <x v="0"/>
    <x v="14"/>
    <x v="113"/>
    <x v="113"/>
    <n v="4593.47"/>
    <s v="Export_CoGe"/>
    <x v="0"/>
    <s v="SERIN"/>
    <x v="6"/>
    <s v="PRD"/>
    <m/>
    <s v="B.7)"/>
    <s v="7) per servizi"/>
    <x v="3"/>
  </r>
  <r>
    <x v="0"/>
    <x v="14"/>
    <x v="114"/>
    <x v="114"/>
    <n v="122.8"/>
    <s v="Export_CoGe"/>
    <x v="0"/>
    <s v="SERIN"/>
    <x v="6"/>
    <s v="PRD"/>
    <m/>
    <s v="B.7)"/>
    <s v="7) per servizi"/>
    <x v="3"/>
  </r>
  <r>
    <x v="0"/>
    <x v="14"/>
    <x v="116"/>
    <x v="116"/>
    <n v="985"/>
    <s v="Export_CoGe"/>
    <x v="0"/>
    <s v="SERST"/>
    <x v="8"/>
    <s v="COSTI"/>
    <m/>
    <s v="B.7)"/>
    <s v="7) per servizi"/>
    <x v="2"/>
  </r>
  <r>
    <x v="0"/>
    <x v="14"/>
    <x v="118"/>
    <x v="118"/>
    <n v="105"/>
    <s v="Export_CoGe"/>
    <x v="0"/>
    <s v="SERST"/>
    <x v="8"/>
    <s v="COSTI"/>
    <m/>
    <s v="B.7)"/>
    <s v="7) per servizi"/>
    <x v="2"/>
  </r>
  <r>
    <x v="0"/>
    <x v="14"/>
    <x v="119"/>
    <x v="119"/>
    <n v="12.6"/>
    <s v="Export_CoGe"/>
    <x v="0"/>
    <s v="SERST"/>
    <x v="8"/>
    <s v="COSTI"/>
    <m/>
    <s v="B.7)"/>
    <s v="7) per servizi"/>
    <x v="2"/>
  </r>
  <r>
    <x v="0"/>
    <x v="14"/>
    <x v="121"/>
    <x v="121"/>
    <n v="377.25"/>
    <s v="Export_CoGe"/>
    <x v="0"/>
    <s v="SERST"/>
    <x v="8"/>
    <s v="COSTI"/>
    <m/>
    <s v="B.7)"/>
    <s v="7) per servizi"/>
    <x v="2"/>
  </r>
  <r>
    <x v="0"/>
    <x v="14"/>
    <x v="357"/>
    <x v="356"/>
    <n v="61.2"/>
    <s v="Export_CoGe"/>
    <x v="0"/>
    <s v="ONSTR"/>
    <x v="30"/>
    <s v="EXT"/>
    <m/>
    <s v="B.14)"/>
    <s v="14) oneri diversi di gestione"/>
    <x v="2"/>
  </r>
  <r>
    <x v="0"/>
    <x v="14"/>
    <x v="127"/>
    <x v="127"/>
    <n v="1383.3499999999983"/>
    <s v="Export_CoGe"/>
    <x v="0"/>
    <s v="SERST"/>
    <x v="8"/>
    <s v="COSTI"/>
    <m/>
    <s v="B.7)"/>
    <s v="7) per servizi"/>
    <x v="4"/>
  </r>
  <r>
    <x v="0"/>
    <x v="14"/>
    <x v="131"/>
    <x v="131"/>
    <n v="14"/>
    <s v="Export_CoGe"/>
    <x v="0"/>
    <s v="COSGS"/>
    <x v="4"/>
    <s v="COSTI"/>
    <m/>
    <s v="B.7)"/>
    <s v="7) per servizi"/>
    <x v="2"/>
  </r>
  <r>
    <x v="0"/>
    <x v="14"/>
    <x v="133"/>
    <x v="133"/>
    <n v="387.99"/>
    <s v="Export_CoGe"/>
    <x v="0"/>
    <s v="SERST"/>
    <x v="8"/>
    <s v="COSTI"/>
    <m/>
    <s v="B.7)"/>
    <s v="7) per servizi"/>
    <x v="4"/>
  </r>
  <r>
    <x v="0"/>
    <x v="14"/>
    <x v="136"/>
    <x v="136"/>
    <n v="242.76000000000002"/>
    <s v="Export_CoGe"/>
    <x v="0"/>
    <s v="SERST"/>
    <x v="8"/>
    <s v="COSTI"/>
    <m/>
    <s v="B.7)"/>
    <s v="7) per servizi"/>
    <x v="2"/>
  </r>
  <r>
    <x v="0"/>
    <x v="14"/>
    <x v="138"/>
    <x v="138"/>
    <n v="1000"/>
    <s v="Export_CoGe"/>
    <x v="0"/>
    <s v="AFFIT"/>
    <x v="17"/>
    <s v="AFF"/>
    <m/>
    <s v="B.8)"/>
    <s v="8) per godimento di beni di terzi"/>
    <x v="2"/>
  </r>
  <r>
    <x v="0"/>
    <x v="14"/>
    <x v="139"/>
    <x v="139"/>
    <n v="3400"/>
    <s v="Export_CoGe"/>
    <x v="0"/>
    <s v="AFFIT"/>
    <x v="17"/>
    <s v="AFF"/>
    <m/>
    <s v="B.8)"/>
    <s v="8) per godimento di beni di terzi"/>
    <x v="2"/>
  </r>
  <r>
    <x v="0"/>
    <x v="14"/>
    <x v="140"/>
    <x v="140"/>
    <n v="100"/>
    <s v="Export_CoGe"/>
    <x v="0"/>
    <s v="AFFIT"/>
    <x v="17"/>
    <s v="AFF"/>
    <m/>
    <s v="B.8)"/>
    <s v="8) per godimento di beni di terzi"/>
    <x v="2"/>
  </r>
  <r>
    <x v="0"/>
    <x v="14"/>
    <x v="142"/>
    <x v="142"/>
    <n v="3013.98"/>
    <s v="Export_CoGe"/>
    <x v="0"/>
    <s v="AFFIT"/>
    <x v="17"/>
    <s v="AFF"/>
    <m/>
    <s v="B.8)"/>
    <s v="8) per godimento di beni di terzi"/>
    <x v="2"/>
  </r>
  <r>
    <x v="0"/>
    <x v="14"/>
    <x v="143"/>
    <x v="143"/>
    <n v="100"/>
    <s v="Export_CoGe"/>
    <x v="0"/>
    <s v="AFFIT"/>
    <x v="17"/>
    <s v="AFF"/>
    <m/>
    <s v="B.8)"/>
    <s v="8) per godimento di beni di terzi"/>
    <x v="2"/>
  </r>
  <r>
    <x v="0"/>
    <x v="14"/>
    <x v="144"/>
    <x v="144"/>
    <n v="4359.4400000000005"/>
    <s v="Export_CoGe"/>
    <x v="0"/>
    <s v="AFFIT"/>
    <x v="17"/>
    <s v="AFF"/>
    <m/>
    <s v="B.8)"/>
    <s v="8) per godimento di beni di terzi"/>
    <x v="2"/>
  </r>
  <r>
    <x v="0"/>
    <x v="14"/>
    <x v="150"/>
    <x v="150"/>
    <n v="3620"/>
    <s v="Export_CoGe"/>
    <x v="0"/>
    <s v="AFFIT"/>
    <x v="17"/>
    <s v="AFF"/>
    <m/>
    <s v="B.8)"/>
    <s v="8) per godimento di beni di terzi"/>
    <x v="2"/>
  </r>
  <r>
    <x v="0"/>
    <x v="14"/>
    <x v="364"/>
    <x v="363"/>
    <n v="2308"/>
    <s v="Export_CoGe"/>
    <x v="0"/>
    <s v="AFFIT"/>
    <x v="17"/>
    <s v="AFF"/>
    <m/>
    <s v="B.8)"/>
    <s v="8) per godimento di beni di terzi"/>
    <x v="2"/>
  </r>
  <r>
    <x v="0"/>
    <x v="14"/>
    <x v="391"/>
    <x v="390"/>
    <n v="2500"/>
    <s v="Export_CoGe"/>
    <x v="0"/>
    <s v="AFFIT"/>
    <x v="17"/>
    <s v="AFF"/>
    <m/>
    <s v="B.8)"/>
    <s v="8) per godimento di beni di terzi"/>
    <x v="2"/>
  </r>
  <r>
    <x v="0"/>
    <x v="14"/>
    <x v="392"/>
    <x v="391"/>
    <n v="250"/>
    <s v="Export_CoGe"/>
    <x v="0"/>
    <s v="AFFIT"/>
    <x v="17"/>
    <s v="AFF"/>
    <m/>
    <s v="B.8)"/>
    <s v="8) per godimento di beni di terzi"/>
    <x v="2"/>
  </r>
  <r>
    <x v="0"/>
    <x v="14"/>
    <x v="155"/>
    <x v="155"/>
    <n v="2550.39"/>
    <s v="Export_CoGe"/>
    <x v="0"/>
    <s v="COSGS"/>
    <x v="4"/>
    <s v="COSTI"/>
    <m/>
    <s v="B.8)"/>
    <s v="8) per godimento di beni di terzi"/>
    <x v="2"/>
  </r>
  <r>
    <x v="0"/>
    <x v="14"/>
    <x v="156"/>
    <x v="156"/>
    <n v="216.82999999999998"/>
    <s v="Export_CoGe"/>
    <x v="0"/>
    <s v="COSGS"/>
    <x v="4"/>
    <s v="COSTI"/>
    <m/>
    <s v="B.8)"/>
    <s v="8) per godimento di beni di terzi"/>
    <x v="2"/>
  </r>
  <r>
    <x v="0"/>
    <x v="14"/>
    <x v="203"/>
    <x v="203"/>
    <n v="1505"/>
    <s v="Export_CoGe"/>
    <x v="0"/>
    <s v="COSGS"/>
    <x v="4"/>
    <s v="COSTI"/>
    <m/>
    <s v="B.14)"/>
    <s v="14) oneri diversi di gestione"/>
    <x v="2"/>
  </r>
  <r>
    <x v="0"/>
    <x v="14"/>
    <x v="217"/>
    <x v="217"/>
    <n v="72.950000000000273"/>
    <s v="Export_CoGe"/>
    <x v="0"/>
    <s v="ONSTR"/>
    <x v="30"/>
    <s v="EXT"/>
    <m/>
    <s v="B.14)"/>
    <s v="14) oneri diversi di gestione"/>
    <x v="2"/>
  </r>
  <r>
    <x v="0"/>
    <x v="14"/>
    <x v="218"/>
    <x v="218"/>
    <n v="14"/>
    <s v="Export_CoGe"/>
    <x v="0"/>
    <s v="COSGS"/>
    <x v="4"/>
    <s v="COSTI"/>
    <m/>
    <s v="B.14)"/>
    <s v="14) oneri diversi di gestione"/>
    <x v="2"/>
  </r>
  <r>
    <x v="0"/>
    <x v="14"/>
    <x v="219"/>
    <x v="219"/>
    <n v="540.68000000000006"/>
    <s v="Export_CoGe"/>
    <x v="0"/>
    <s v="COSGS"/>
    <x v="4"/>
    <s v="COSTI"/>
    <m/>
    <s v="B.14)"/>
    <s v="14) oneri diversi di gestione"/>
    <x v="2"/>
  </r>
  <r>
    <x v="0"/>
    <x v="14"/>
    <x v="221"/>
    <x v="221"/>
    <n v="37.5"/>
    <s v="Export_CoGe"/>
    <x v="0"/>
    <s v="COSGS"/>
    <x v="4"/>
    <s v="COSTI"/>
    <m/>
    <s v="B.14)"/>
    <s v="14) oneri diversi di gestione"/>
    <x v="4"/>
  </r>
  <r>
    <x v="0"/>
    <x v="14"/>
    <x v="225"/>
    <x v="225"/>
    <n v="0.09"/>
    <s v="Export_CoGe"/>
    <x v="0"/>
    <s v="COSGS"/>
    <x v="4"/>
    <s v="COSTI"/>
    <m/>
    <s v="B.14)"/>
    <s v="14) oneri diversi di gestione"/>
    <x v="2"/>
  </r>
  <r>
    <x v="0"/>
    <x v="14"/>
    <x v="226"/>
    <x v="226"/>
    <n v="66.900000000000006"/>
    <s v="Export_CoGe"/>
    <x v="0"/>
    <s v="ONSTR"/>
    <x v="30"/>
    <s v="EXT"/>
    <m/>
    <s v="B.14)"/>
    <s v="14) oneri diversi di gestione"/>
    <x v="2"/>
  </r>
  <r>
    <x v="0"/>
    <x v="14"/>
    <x v="306"/>
    <x v="306"/>
    <n v="59.92"/>
    <s v="Export_CoGe"/>
    <x v="0"/>
    <s v="COSGS"/>
    <x v="4"/>
    <s v="COSTI"/>
    <m/>
    <s v="B.14)"/>
    <s v="14) oneri diversi di gestione"/>
    <x v="4"/>
  </r>
  <r>
    <x v="0"/>
    <x v="14"/>
    <x v="231"/>
    <x v="231"/>
    <n v="241.95"/>
    <s v="Export_CoGe"/>
    <x v="0"/>
    <s v="ONFIN"/>
    <x v="32"/>
    <s v="FIN"/>
    <m/>
    <s v="C.17)"/>
    <s v="17) interessi e altri oneri finanziari"/>
    <x v="7"/>
  </r>
  <r>
    <x v="0"/>
    <x v="14"/>
    <x v="233"/>
    <x v="233"/>
    <n v="1780.47"/>
    <s v="Export_CoGe"/>
    <x v="0"/>
    <s v="ONFIN"/>
    <x v="32"/>
    <s v="FIN"/>
    <m/>
    <s v="C.17)"/>
    <s v="17) interessi e altri oneri finanziari"/>
    <x v="7"/>
  </r>
  <r>
    <x v="0"/>
    <x v="14"/>
    <x v="235"/>
    <x v="235"/>
    <n v="201.56"/>
    <s v="Export_CoGe"/>
    <x v="0"/>
    <s v="ONFIN"/>
    <x v="32"/>
    <s v="FIN"/>
    <m/>
    <s v="C.17)"/>
    <s v="17) interessi e altri oneri finanziari"/>
    <x v="7"/>
  </r>
  <r>
    <x v="0"/>
    <x v="14"/>
    <x v="349"/>
    <x v="348"/>
    <n v="5120.24"/>
    <s v="Export_CoGe"/>
    <x v="0"/>
    <s v="ONFIN"/>
    <x v="32"/>
    <s v="FIN"/>
    <m/>
    <s v="C.17)"/>
    <s v="17) interessi e altri oneri finanziari"/>
    <x v="7"/>
  </r>
  <r>
    <x v="0"/>
    <x v="14"/>
    <x v="238"/>
    <x v="238"/>
    <n v="1836.14"/>
    <s v="Export_CoGe"/>
    <x v="0"/>
    <s v="RICOP"/>
    <x v="33"/>
    <s v="RIC"/>
    <m/>
    <s v="A.1)"/>
    <s v="1) ricavi delle vendite e delle prestazioni"/>
    <x v="6"/>
  </r>
  <r>
    <x v="0"/>
    <x v="14"/>
    <x v="239"/>
    <x v="239"/>
    <n v="-63516.889999999992"/>
    <s v="Export_CoGe"/>
    <x v="0"/>
    <s v="RICOP"/>
    <x v="33"/>
    <s v="RIC"/>
    <m/>
    <s v="A.1)"/>
    <s v="1) ricavi delle vendite e delle prestazioni"/>
    <x v="5"/>
  </r>
  <r>
    <x v="0"/>
    <x v="14"/>
    <x v="241"/>
    <x v="241"/>
    <n v="-17711.810000000001"/>
    <s v="Export_CoGe"/>
    <x v="0"/>
    <s v="RICOP"/>
    <x v="33"/>
    <s v="RIC"/>
    <m/>
    <s v="A.1)"/>
    <s v="1) ricavi delle vendite e delle prestazioni"/>
    <x v="5"/>
  </r>
  <r>
    <x v="0"/>
    <x v="14"/>
    <x v="244"/>
    <x v="244"/>
    <n v="-994.3599999999999"/>
    <s v="Export_CoGe"/>
    <x v="0"/>
    <s v="RICOP"/>
    <x v="33"/>
    <s v="RIC"/>
    <m/>
    <s v="A.1)"/>
    <s v="1) ricavi delle vendite e delle prestazioni"/>
    <x v="6"/>
  </r>
  <r>
    <x v="0"/>
    <x v="14"/>
    <x v="245"/>
    <x v="245"/>
    <n v="-620"/>
    <s v="Export_CoGe"/>
    <x v="0"/>
    <s v="RICOP"/>
    <x v="33"/>
    <s v="RIC"/>
    <m/>
    <s v="A.1)"/>
    <s v="1) ricavi delle vendite e delle prestazioni"/>
    <x v="7"/>
  </r>
  <r>
    <x v="0"/>
    <x v="14"/>
    <x v="247"/>
    <x v="247"/>
    <n v="-1565"/>
    <s v="Export_CoGe"/>
    <x v="0"/>
    <s v="ONSTR"/>
    <x v="30"/>
    <s v="EXT"/>
    <m/>
    <s v="B.14)"/>
    <s v="14) oneri diversi di gestione"/>
    <x v="2"/>
  </r>
  <r>
    <x v="0"/>
    <x v="14"/>
    <x v="250"/>
    <x v="250"/>
    <n v="-194249.30000000008"/>
    <s v="Export_CoGe"/>
    <x v="0"/>
    <s v="CORR"/>
    <x v="35"/>
    <s v="CORR"/>
    <m/>
    <s v="A.1)"/>
    <s v="1) ricavi delle vendite e delle prestazioni"/>
    <x v="6"/>
  </r>
  <r>
    <x v="0"/>
    <x v="14"/>
    <x v="257"/>
    <x v="257"/>
    <n v="-0.2"/>
    <s v="Export_CoGe"/>
    <x v="0"/>
    <s v="ALTRI"/>
    <x v="34"/>
    <s v="ALTRI"/>
    <m/>
    <s v="A.5)"/>
    <s v="5) altri ricavi e proventi, con separata indicazione dei contributi in conto esercizio"/>
    <x v="2"/>
  </r>
  <r>
    <x v="0"/>
    <x v="14"/>
    <x v="259"/>
    <x v="259"/>
    <n v="-0.26999999999998847"/>
    <s v="Export_CoGe"/>
    <x v="0"/>
    <s v="ALTRI"/>
    <x v="34"/>
    <s v="ALTRI"/>
    <m/>
    <s v="A.5)"/>
    <s v="5) altri ricavi e proventi, con separata indicazione dei contributi in conto esercizio"/>
    <x v="2"/>
  </r>
  <r>
    <x v="0"/>
    <x v="14"/>
    <x v="260"/>
    <x v="260"/>
    <n v="-499.99999999999955"/>
    <s v="Export_CoGe"/>
    <x v="0"/>
    <s v="ALTRI"/>
    <x v="34"/>
    <s v="ALTRI"/>
    <m/>
    <s v="A.5)"/>
    <s v="5) altri ricavi e proventi, con separata indicazione dei contributi in conto esercizio"/>
    <x v="2"/>
  </r>
  <r>
    <x v="0"/>
    <x v="14"/>
    <x v="309"/>
    <x v="309"/>
    <n v="-233.16"/>
    <s v="Export_CoGe"/>
    <x v="0"/>
    <s v="ALTRI"/>
    <x v="34"/>
    <s v="ALTRI"/>
    <m/>
    <s v="A.5)"/>
    <s v="5) altri ricavi e proventi, con separata indicazione dei contributi in conto esercizio"/>
    <x v="2"/>
  </r>
  <r>
    <x v="0"/>
    <x v="14"/>
    <x v="265"/>
    <x v="265"/>
    <n v="-35"/>
    <s v="Export_CoGe"/>
    <x v="0"/>
    <s v="ALTRI"/>
    <x v="34"/>
    <s v="ALTRI"/>
    <m/>
    <s v="A.5)"/>
    <s v="5) altri ricavi e proventi, con separata indicazione dei contributi in conto esercizio"/>
    <x v="8"/>
  </r>
  <r>
    <x v="0"/>
    <x v="14"/>
    <x v="401"/>
    <x v="400"/>
    <n v="-237.19999999999993"/>
    <s v="Export_CoGe"/>
    <x v="0"/>
    <s v="ACQDI"/>
    <x v="0"/>
    <s v="ACQ"/>
    <m/>
    <s v="A.5)"/>
    <s v="5) altri ricavi e proventi, con separata indicazione dei contributi in conto esercizio"/>
    <x v="7"/>
  </r>
  <r>
    <x v="0"/>
    <x v="14"/>
    <x v="276"/>
    <x v="276"/>
    <n v="-2785.21"/>
    <s v="Export_CoGe"/>
    <x v="0"/>
    <s v="ONFIN"/>
    <x v="32"/>
    <s v="FIN"/>
    <m/>
    <s v="C.16)"/>
    <s v="16) altri proventi finanziari"/>
    <x v="4"/>
  </r>
  <r>
    <x v="0"/>
    <x v="14"/>
    <x v="2"/>
    <x v="2"/>
    <n v="10000"/>
    <s v="Export_CoGe"/>
    <x v="1"/>
    <s v="23.I.IMM"/>
    <x v="1"/>
    <s v="IMM"/>
    <m/>
    <s v="23.I.IMM"/>
    <s v="Immobilizzazioni Immateriali"/>
    <x v="1"/>
  </r>
  <r>
    <x v="0"/>
    <x v="14"/>
    <x v="4"/>
    <x v="4"/>
    <n v="17743"/>
    <s v="Export_CoGe"/>
    <x v="1"/>
    <s v="23.I.IMM"/>
    <x v="1"/>
    <s v="IMM"/>
    <m/>
    <s v="23.I.IMM"/>
    <s v="Immobilizzazioni Immateriali"/>
    <x v="1"/>
  </r>
  <r>
    <x v="0"/>
    <x v="14"/>
    <x v="6"/>
    <x v="6"/>
    <n v="88509.209999999992"/>
    <s v="Export_CoGe"/>
    <x v="1"/>
    <s v="23.I.IMM"/>
    <x v="1"/>
    <s v="IMM"/>
    <m/>
    <s v="23.I.IMM"/>
    <s v="Immobilizzazioni Immateriali"/>
    <x v="1"/>
  </r>
  <r>
    <x v="0"/>
    <x v="14"/>
    <x v="10"/>
    <x v="10"/>
    <n v="59322.69"/>
    <s v="Export_CoGe"/>
    <x v="1"/>
    <s v="23.I.IMM"/>
    <x v="1"/>
    <s v="IMM"/>
    <m/>
    <s v="23.I.IMM"/>
    <s v="Immobilizzazioni Immateriali"/>
    <x v="1"/>
  </r>
  <r>
    <x v="0"/>
    <x v="14"/>
    <x v="12"/>
    <x v="12"/>
    <n v="87545.25"/>
    <s v="Export_CoGe"/>
    <x v="1"/>
    <s v="24.I.MAT"/>
    <x v="3"/>
    <s v="MAT"/>
    <m/>
    <s v="24.I.MAT"/>
    <s v="Immobilizzazioni Materiali"/>
    <x v="1"/>
  </r>
  <r>
    <x v="0"/>
    <x v="14"/>
    <x v="14"/>
    <x v="14"/>
    <n v="693957.03"/>
    <s v="Export_CoGe"/>
    <x v="1"/>
    <s v="24.I.MAT"/>
    <x v="3"/>
    <s v="MAT"/>
    <m/>
    <s v="24.I.MAT"/>
    <s v="Immobilizzazioni Materiali"/>
    <x v="1"/>
  </r>
  <r>
    <x v="0"/>
    <x v="14"/>
    <x v="16"/>
    <x v="16"/>
    <n v="104261.51"/>
    <s v="Export_CoGe"/>
    <x v="1"/>
    <s v="24.I.MAT"/>
    <x v="3"/>
    <s v="MAT"/>
    <m/>
    <s v="24.I.MAT"/>
    <s v="Immobilizzazioni Materiali"/>
    <x v="1"/>
  </r>
  <r>
    <x v="0"/>
    <x v="14"/>
    <x v="18"/>
    <x v="18"/>
    <n v="204582.74"/>
    <s v="Export_CoGe"/>
    <x v="1"/>
    <s v="24.I.MAT"/>
    <x v="3"/>
    <s v="MAT"/>
    <m/>
    <s v="24.I.MAT"/>
    <s v="Immobilizzazioni Materiali"/>
    <x v="1"/>
  </r>
  <r>
    <x v="0"/>
    <x v="14"/>
    <x v="21"/>
    <x v="21"/>
    <n v="254351.05000000002"/>
    <s v="Export_CoGe"/>
    <x v="1"/>
    <s v="24.I.MAT"/>
    <x v="3"/>
    <s v="MAT"/>
    <m/>
    <s v="24.I.MAT"/>
    <s v="Immobilizzazioni Materiali"/>
    <x v="1"/>
  </r>
  <r>
    <x v="0"/>
    <x v="14"/>
    <x v="24"/>
    <x v="24"/>
    <n v="84222.930000000008"/>
    <s v="Export_CoGe"/>
    <x v="1"/>
    <s v="24.I.MAT"/>
    <x v="3"/>
    <s v="MAT"/>
    <m/>
    <s v="24.I.MAT"/>
    <s v="Immobilizzazioni Materiali"/>
    <x v="1"/>
  </r>
  <r>
    <x v="0"/>
    <x v="14"/>
    <x v="26"/>
    <x v="26"/>
    <n v="16409.09"/>
    <s v="Export_CoGe"/>
    <x v="1"/>
    <s v="24.I.MAT"/>
    <x v="3"/>
    <s v="MAT"/>
    <m/>
    <s v="24.I.MAT"/>
    <s v="Immobilizzazioni Materiali"/>
    <x v="1"/>
  </r>
  <r>
    <x v="0"/>
    <x v="14"/>
    <x v="28"/>
    <x v="28"/>
    <n v="102935.11000000002"/>
    <s v="Export_CoGe"/>
    <x v="1"/>
    <s v="24.I.MAT"/>
    <x v="3"/>
    <s v="MAT"/>
    <m/>
    <s v="24.I.MAT"/>
    <s v="Immobilizzazioni Materiali"/>
    <x v="1"/>
  </r>
  <r>
    <x v="0"/>
    <x v="14"/>
    <x v="30"/>
    <x v="30"/>
    <n v="1760"/>
    <s v="Export_CoGe"/>
    <x v="1"/>
    <s v="24.I.MAT"/>
    <x v="3"/>
    <s v="MAT"/>
    <m/>
    <s v="24.I.MAT"/>
    <s v="Immobilizzazioni Materiali"/>
    <x v="1"/>
  </r>
  <r>
    <x v="0"/>
    <x v="14"/>
    <x v="36"/>
    <x v="36"/>
    <n v="340"/>
    <s v="Export_CoGe"/>
    <x v="1"/>
    <s v="25.I.FIN"/>
    <x v="7"/>
    <s v="IFIN"/>
    <m/>
    <s v="25.I.FIN"/>
    <s v="Immobilizzazioni Finanziarie"/>
    <x v="1"/>
  </r>
  <r>
    <x v="0"/>
    <x v="14"/>
    <x v="38"/>
    <x v="38"/>
    <n v="2500"/>
    <s v="Export_CoGe"/>
    <x v="1"/>
    <s v="25.I.FIN"/>
    <x v="7"/>
    <s v="IFIN"/>
    <m/>
    <s v="25.I.FIN"/>
    <s v="Immobilizzazioni Finanziarie"/>
    <x v="1"/>
  </r>
  <r>
    <x v="0"/>
    <x v="14"/>
    <x v="40"/>
    <x v="40"/>
    <n v="250"/>
    <s v="Export_CoGe"/>
    <x v="1"/>
    <s v="25.I.FIN"/>
    <x v="7"/>
    <s v="IFIN"/>
    <m/>
    <s v="25.I.FIN"/>
    <s v="Immobilizzazioni Finanziarie"/>
    <x v="1"/>
  </r>
  <r>
    <x v="0"/>
    <x v="14"/>
    <x v="317"/>
    <x v="317"/>
    <n v="997500"/>
    <s v="Export_CoGe"/>
    <x v="1"/>
    <s v="25.I.FIN"/>
    <x v="7"/>
    <s v="IFIN"/>
    <m/>
    <s v="25.I.FIN"/>
    <s v="Immobilizzazioni Finanziarie"/>
    <x v="1"/>
  </r>
  <r>
    <x v="0"/>
    <x v="14"/>
    <x v="318"/>
    <x v="318"/>
    <n v="16915.2"/>
    <s v="Export_CoGe"/>
    <x v="1"/>
    <s v="25.I.FIN"/>
    <x v="7"/>
    <s v="IFIN"/>
    <m/>
    <s v="25.I.FIN"/>
    <s v="Immobilizzazioni Finanziarie"/>
    <x v="1"/>
  </r>
  <r>
    <x v="0"/>
    <x v="14"/>
    <x v="351"/>
    <x v="350"/>
    <n v="189369.66999999998"/>
    <s v="Export_CoGe"/>
    <x v="1"/>
    <s v="25.I.FIN"/>
    <x v="7"/>
    <s v="IFIN"/>
    <m/>
    <s v="25.I.FIN"/>
    <s v="Immobilizzazioni Finanziarie"/>
    <x v="1"/>
  </r>
  <r>
    <x v="0"/>
    <x v="14"/>
    <x v="45"/>
    <x v="45"/>
    <n v="883958.85"/>
    <s v="Export_CoGe"/>
    <x v="1"/>
    <s v="26.MAG"/>
    <x v="9"/>
    <s v="MAG"/>
    <m/>
    <s v="26.MAG"/>
    <s v="Rimanenze"/>
    <x v="1"/>
  </r>
  <r>
    <x v="0"/>
    <x v="14"/>
    <x v="49"/>
    <x v="49"/>
    <n v="660483.18000000005"/>
    <s v="Export_CoGe"/>
    <x v="1"/>
    <s v="26.MAG"/>
    <x v="9"/>
    <s v="MAG"/>
    <m/>
    <s v="26.MAG"/>
    <s v="Rimanenze"/>
    <x v="1"/>
  </r>
  <r>
    <x v="0"/>
    <x v="14"/>
    <x v="51"/>
    <x v="51"/>
    <n v="845633.59999999264"/>
    <s v="Export_CoGe"/>
    <x v="1"/>
    <s v="27.CLI"/>
    <x v="10"/>
    <s v="CLI"/>
    <m/>
    <s v="27.CLI"/>
    <s v="Crediti Commerciali"/>
    <x v="1"/>
  </r>
  <r>
    <x v="0"/>
    <x v="14"/>
    <x v="53"/>
    <x v="53"/>
    <n v="20692.960000000025"/>
    <s v="Export_CoGe"/>
    <x v="1"/>
    <s v="27.CLI"/>
    <x v="10"/>
    <s v="CLI"/>
    <m/>
    <s v="27.CLI"/>
    <s v="Crediti Commerciali"/>
    <x v="1"/>
  </r>
  <r>
    <x v="0"/>
    <x v="14"/>
    <x v="55"/>
    <x v="55"/>
    <n v="14741.999999999942"/>
    <s v="Export_CoGe"/>
    <x v="1"/>
    <s v="27.CLI"/>
    <x v="10"/>
    <s v="CLI"/>
    <m/>
    <s v="27.CLI"/>
    <s v="Crediti Commerciali"/>
    <x v="1"/>
  </r>
  <r>
    <x v="0"/>
    <x v="14"/>
    <x v="57"/>
    <x v="57"/>
    <n v="21013.99000000002"/>
    <s v="Export_CoGe"/>
    <x v="1"/>
    <s v="27.CLI"/>
    <x v="10"/>
    <s v="CLI"/>
    <m/>
    <s v="27.CLI"/>
    <s v="Crediti Commerciali"/>
    <x v="1"/>
  </r>
  <r>
    <x v="0"/>
    <x v="14"/>
    <x v="61"/>
    <x v="61"/>
    <n v="314.26"/>
    <s v="Export_CoGe"/>
    <x v="1"/>
    <s v="31.PTN"/>
    <x v="12"/>
    <s v="PTN"/>
    <m/>
    <s v="31.PTN"/>
    <s v="Crediti Tributari"/>
    <x v="1"/>
  </r>
  <r>
    <x v="0"/>
    <x v="14"/>
    <x v="319"/>
    <x v="319"/>
    <n v="158417.74"/>
    <s v="Export_CoGe"/>
    <x v="1"/>
    <s v="31.PTN"/>
    <x v="12"/>
    <s v="PTN"/>
    <m/>
    <s v="31.PTN"/>
    <s v="Crediti Tributari"/>
    <x v="1"/>
  </r>
  <r>
    <x v="0"/>
    <x v="14"/>
    <x v="67"/>
    <x v="67"/>
    <n v="10732.319999999998"/>
    <s v="Export_CoGe"/>
    <x v="1"/>
    <s v="31.PTN"/>
    <x v="12"/>
    <s v="PTN"/>
    <m/>
    <s v="31.PTN"/>
    <s v="Crediti Tributari"/>
    <x v="1"/>
  </r>
  <r>
    <x v="0"/>
    <x v="14"/>
    <x v="70"/>
    <x v="70"/>
    <n v="11904.81"/>
    <s v="Export_CoGe"/>
    <x v="1"/>
    <s v="29.AC"/>
    <x v="11"/>
    <s v="AC"/>
    <m/>
    <s v="29.AC"/>
    <s v="Altri Crediti"/>
    <x v="1"/>
  </r>
  <r>
    <x v="0"/>
    <x v="14"/>
    <x v="72"/>
    <x v="72"/>
    <n v="26223.170000000006"/>
    <s v="Export_CoGe"/>
    <x v="1"/>
    <s v="31.PTN"/>
    <x v="12"/>
    <s v="PTN"/>
    <m/>
    <s v="31.PTN"/>
    <s v="Crediti Tributari"/>
    <x v="1"/>
  </r>
  <r>
    <x v="0"/>
    <x v="14"/>
    <x v="320"/>
    <x v="320"/>
    <n v="1430"/>
    <s v="Export_CoGe"/>
    <x v="1"/>
    <s v="31.PTN"/>
    <x v="12"/>
    <s v="PTN"/>
    <m/>
    <s v="31.PTN"/>
    <s v="Crediti Tributari"/>
    <x v="1"/>
  </r>
  <r>
    <x v="0"/>
    <x v="14"/>
    <x v="78"/>
    <x v="78"/>
    <n v="13843.410000000014"/>
    <s v="Export_CoGe"/>
    <x v="1"/>
    <s v="29.AC"/>
    <x v="11"/>
    <s v="FOR"/>
    <m/>
    <s v="28.FOR"/>
    <s v="Altri Crediti"/>
    <x v="1"/>
  </r>
  <r>
    <x v="0"/>
    <x v="14"/>
    <x v="80"/>
    <x v="80"/>
    <n v="2796.9300000000658"/>
    <s v="Export_CoGe"/>
    <x v="1"/>
    <s v="29.AC"/>
    <x v="11"/>
    <s v="AC"/>
    <m/>
    <s v="29.AC"/>
    <s v="Altri Crediti"/>
    <x v="1"/>
  </r>
  <r>
    <x v="0"/>
    <x v="14"/>
    <x v="84"/>
    <x v="84"/>
    <n v="71801.3"/>
    <s v="Export_CoGe"/>
    <x v="1"/>
    <s v="29.AC"/>
    <x v="11"/>
    <s v="AC"/>
    <m/>
    <s v="29.AC"/>
    <s v="Altri Crediti"/>
    <x v="1"/>
  </r>
  <r>
    <x v="0"/>
    <x v="14"/>
    <x v="86"/>
    <x v="86"/>
    <n v="300.00000000002819"/>
    <s v="Export_CoGe"/>
    <x v="1"/>
    <s v="29.AC"/>
    <x v="11"/>
    <s v="AC"/>
    <m/>
    <s v="29.AC"/>
    <s v="Altri Crediti"/>
    <x v="1"/>
  </r>
  <r>
    <x v="0"/>
    <x v="14"/>
    <x v="88"/>
    <x v="88"/>
    <n v="204.09000000003078"/>
    <s v="Export_CoGe"/>
    <x v="1"/>
    <s v="30.AD"/>
    <x v="13"/>
    <s v="AD"/>
    <m/>
    <s v="30.AD"/>
    <s v="Altri Crediti"/>
    <x v="1"/>
  </r>
  <r>
    <x v="0"/>
    <x v="14"/>
    <x v="90"/>
    <x v="90"/>
    <n v="17154.400000000016"/>
    <s v="Export_CoGe"/>
    <x v="1"/>
    <s v="29.AC"/>
    <x v="11"/>
    <s v="AC"/>
    <m/>
    <s v="29.AC"/>
    <s v="Altri Crediti"/>
    <x v="1"/>
  </r>
  <r>
    <x v="0"/>
    <x v="14"/>
    <x v="92"/>
    <x v="92"/>
    <n v="49592.770000000004"/>
    <s v="Export_CoGe"/>
    <x v="1"/>
    <s v="29.AC"/>
    <x v="11"/>
    <s v="AC"/>
    <m/>
    <s v="29.AC"/>
    <s v="Altri Crediti"/>
    <x v="1"/>
  </r>
  <r>
    <x v="0"/>
    <x v="14"/>
    <x v="98"/>
    <x v="98"/>
    <n v="53.55"/>
    <s v="Export_CoGe"/>
    <x v="1"/>
    <s v="29.AC"/>
    <x v="11"/>
    <s v="AC"/>
    <m/>
    <s v="29.AC"/>
    <s v="Altri Crediti"/>
    <x v="1"/>
  </r>
  <r>
    <x v="0"/>
    <x v="14"/>
    <x v="321"/>
    <x v="321"/>
    <n v="1091.8000000000002"/>
    <s v="Export_CoGe"/>
    <x v="1"/>
    <s v="29.AC"/>
    <x v="11"/>
    <s v="AC"/>
    <m/>
    <s v="29.AC"/>
    <s v="Altri Crediti"/>
    <x v="1"/>
  </r>
  <r>
    <x v="0"/>
    <x v="14"/>
    <x v="107"/>
    <x v="107"/>
    <n v="1120"/>
    <s v="Export_CoGe"/>
    <x v="1"/>
    <s v="29.AC"/>
    <x v="11"/>
    <s v="AC"/>
    <m/>
    <s v="29.AC"/>
    <s v="Ratei/Risconti Attivi"/>
    <x v="1"/>
  </r>
  <r>
    <x v="0"/>
    <x v="14"/>
    <x v="109"/>
    <x v="109"/>
    <n v="1559.9400000000016"/>
    <s v="Export_CoGe"/>
    <x v="1"/>
    <s v="36.LIQ"/>
    <x v="15"/>
    <s v="BREVE "/>
    <m/>
    <s v="36.LIQ"/>
    <s v="Debiti a Breve (Liquidità)"/>
    <x v="1"/>
  </r>
  <r>
    <x v="0"/>
    <x v="14"/>
    <x v="323"/>
    <x v="323"/>
    <n v="10615.85499999905"/>
    <s v="Export_CoGe"/>
    <x v="1"/>
    <s v="36.LIQ"/>
    <x v="15"/>
    <s v="BREVE "/>
    <m/>
    <s v="36.LIQ"/>
    <s v="Debiti a Breve (Liquidità)"/>
    <x v="1"/>
  </r>
  <r>
    <x v="0"/>
    <x v="14"/>
    <x v="324"/>
    <x v="324"/>
    <n v="2225.0499999999993"/>
    <s v="Export_CoGe"/>
    <x v="1"/>
    <s v="36.LIQ"/>
    <x v="15"/>
    <s v="BREVE "/>
    <m/>
    <s v="36.LIQ"/>
    <s v="Debiti a Breve (Liquidità)"/>
    <x v="1"/>
  </r>
  <r>
    <x v="0"/>
    <x v="14"/>
    <x v="325"/>
    <x v="199"/>
    <n v="31489.939999999944"/>
    <s v="Export_CoGe"/>
    <x v="1"/>
    <s v="36.LIQ"/>
    <x v="15"/>
    <s v="BREVE "/>
    <m/>
    <s v="36.LIQ"/>
    <s v="Debiti a Breve (Liquidità)"/>
    <x v="1"/>
  </r>
  <r>
    <x v="0"/>
    <x v="14"/>
    <x v="124"/>
    <x v="124"/>
    <n v="1906.3000000000029"/>
    <s v="Export_CoGe"/>
    <x v="1"/>
    <s v="36.LIQ"/>
    <x v="15"/>
    <s v="BREVE "/>
    <m/>
    <s v="36.LIQ"/>
    <s v="Debiti a Breve (Liquidità)"/>
    <x v="1"/>
  </r>
  <r>
    <x v="0"/>
    <x v="14"/>
    <x v="126"/>
    <x v="126"/>
    <n v="67824.460000002669"/>
    <s v="Export_CoGe"/>
    <x v="1"/>
    <s v="36.LIQ"/>
    <x v="15"/>
    <s v="BREVE "/>
    <m/>
    <s v="36.LIQ"/>
    <s v="Debiti a Breve (Liquidità)"/>
    <x v="1"/>
  </r>
  <r>
    <x v="0"/>
    <x v="14"/>
    <x v="128"/>
    <x v="128"/>
    <n v="162972.41999999998"/>
    <s v="Export_CoGe"/>
    <x v="1"/>
    <s v="36.LIQ"/>
    <x v="15"/>
    <s v="BREVE "/>
    <m/>
    <s v="36.LIQ"/>
    <s v="Debiti a Breve (Liquidità)"/>
    <x v="1"/>
  </r>
  <r>
    <x v="0"/>
    <x v="14"/>
    <x v="130"/>
    <x v="130"/>
    <n v="51938.680000000299"/>
    <s v="Export_CoGe"/>
    <x v="1"/>
    <s v="36.LIQ"/>
    <x v="15"/>
    <s v="BREVE "/>
    <m/>
    <s v="36.LIQ"/>
    <s v="Debiti a Breve (Liquidità)"/>
    <x v="1"/>
  </r>
  <r>
    <x v="0"/>
    <x v="14"/>
    <x v="132"/>
    <x v="132"/>
    <n v="10362.659999999985"/>
    <s v="Export_CoGe"/>
    <x v="1"/>
    <s v="36.LIQ"/>
    <x v="15"/>
    <s v="BREVE "/>
    <m/>
    <s v="36.LIQ"/>
    <s v="Debiti a Breve (Liquidità)"/>
    <x v="1"/>
  </r>
  <r>
    <x v="0"/>
    <x v="14"/>
    <x v="326"/>
    <x v="325"/>
    <n v="119677.13000000009"/>
    <s v="Export_CoGe"/>
    <x v="1"/>
    <s v="36.LIQ"/>
    <x v="15"/>
    <s v="BREVE "/>
    <m/>
    <s v="36.LIQ"/>
    <s v="Debiti a Breve (Liquidità)"/>
    <x v="1"/>
  </r>
  <r>
    <x v="0"/>
    <x v="14"/>
    <x v="327"/>
    <x v="326"/>
    <n v="178.43000000000262"/>
    <s v="Export_CoGe"/>
    <x v="1"/>
    <s v="36.LIQ"/>
    <x v="15"/>
    <s v="BREVE "/>
    <m/>
    <s v="36.LIQ"/>
    <s v="Debiti a Breve (Liquidità)"/>
    <x v="1"/>
  </r>
  <r>
    <x v="0"/>
    <x v="14"/>
    <x v="359"/>
    <x v="358"/>
    <n v="80598.52999999997"/>
    <s v="Export_CoGe"/>
    <x v="1"/>
    <s v="36.LIQ"/>
    <x v="15"/>
    <s v="BREVE "/>
    <m/>
    <s v="36.LIQ"/>
    <s v="Debiti a Breve (Liquidità)"/>
    <x v="1"/>
  </r>
  <r>
    <x v="0"/>
    <x v="14"/>
    <x v="365"/>
    <x v="364"/>
    <n v="7092.5200000000013"/>
    <s v="Export_CoGe"/>
    <x v="1"/>
    <s v="36.LIQ"/>
    <x v="15"/>
    <s v="BREVE "/>
    <m/>
    <s v="36.LIQ"/>
    <s v="Debiti a Breve (Liquidità)"/>
    <x v="1"/>
  </r>
  <r>
    <x v="0"/>
    <x v="14"/>
    <x v="388"/>
    <x v="387"/>
    <n v="1873.1499999999883"/>
    <s v="Export_CoGe"/>
    <x v="1"/>
    <s v="36.LIQ"/>
    <x v="15"/>
    <s v="BREVE "/>
    <m/>
    <s v="36.LIQ"/>
    <s v="Debiti a Breve (Liquidità)"/>
    <x v="1"/>
  </r>
  <r>
    <x v="0"/>
    <x v="14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14"/>
    <x v="329"/>
    <x v="328"/>
    <n v="3000000"/>
    <s v="Export_CoGe"/>
    <x v="1"/>
    <s v="36.LIQ"/>
    <x v="15"/>
    <s v="BREVE "/>
    <m/>
    <s v="36.LIQ"/>
    <s v="Debiti a Breve (Liquidità)"/>
    <x v="1"/>
  </r>
  <r>
    <x v="0"/>
    <x v="14"/>
    <x v="353"/>
    <x v="352"/>
    <n v="4.9999979892163537E-3"/>
    <s v="Export_CoGe"/>
    <x v="1"/>
    <s v="35.RIS"/>
    <x v="19"/>
    <s v="PN"/>
    <m/>
    <s v="35.RIS"/>
    <s v="Altre Riserve"/>
    <x v="1"/>
  </r>
  <r>
    <x v="0"/>
    <x v="14"/>
    <x v="402"/>
    <x v="401"/>
    <n v="55.97"/>
    <s v="Export_CoGe"/>
    <x v="1"/>
    <s v="31.PTN"/>
    <x v="12"/>
    <s v="PTN"/>
    <m/>
    <s v="31.PTN"/>
    <s v="Posizione Tributaria Netta"/>
    <x v="1"/>
  </r>
  <r>
    <x v="0"/>
    <x v="14"/>
    <x v="264"/>
    <x v="264"/>
    <n v="3368.95"/>
    <s v="Export_CoGe"/>
    <x v="1"/>
    <s v="30.AD"/>
    <x v="13"/>
    <s v="AD"/>
    <m/>
    <s v="30.AD"/>
    <s v="Debiti vs Ist. Previdenziali"/>
    <x v="1"/>
  </r>
  <r>
    <x v="0"/>
    <x v="14"/>
    <x v="284"/>
    <x v="284"/>
    <n v="1283.9300000000003"/>
    <s v="Export_CoGe"/>
    <x v="1"/>
    <s v="30.AD"/>
    <x v="13"/>
    <s v="AD"/>
    <m/>
    <s v="30.AD"/>
    <s v="Debiti vs Ist. Previdenziali"/>
    <x v="1"/>
  </r>
  <r>
    <x v="0"/>
    <x v="14"/>
    <x v="117"/>
    <x v="117"/>
    <n v="-8145.5799999939045"/>
    <s v="Export_CoGe"/>
    <x v="1"/>
    <s v="36.LIQ"/>
    <x v="15"/>
    <s v="BREVE "/>
    <m/>
    <s v="36.LIQ"/>
    <s v="Debiti a Breve (Liquidità)"/>
    <x v="1"/>
  </r>
  <r>
    <x v="0"/>
    <x v="14"/>
    <x v="145"/>
    <x v="145"/>
    <n v="-7550.0000000000136"/>
    <s v="Export_CoGe"/>
    <x v="1"/>
    <s v="34.CS"/>
    <x v="18"/>
    <s v="PN"/>
    <m/>
    <s v="34.CS"/>
    <s v="Capitale "/>
    <x v="1"/>
  </r>
  <r>
    <x v="0"/>
    <x v="14"/>
    <x v="147"/>
    <x v="147"/>
    <n v="-100000"/>
    <s v="Export_CoGe"/>
    <x v="1"/>
    <s v="34.CS"/>
    <x v="18"/>
    <s v="PN"/>
    <m/>
    <s v="34.CS"/>
    <s v="Capitale "/>
    <x v="1"/>
  </r>
  <r>
    <x v="0"/>
    <x v="14"/>
    <x v="149"/>
    <x v="149"/>
    <n v="-800000"/>
    <s v="Export_CoGe"/>
    <x v="1"/>
    <s v="34.CS"/>
    <x v="18"/>
    <s v="PN"/>
    <m/>
    <s v="34.CS"/>
    <s v="Capitale "/>
    <x v="1"/>
  </r>
  <r>
    <x v="0"/>
    <x v="14"/>
    <x v="151"/>
    <x v="151"/>
    <n v="-62928.91"/>
    <s v="Export_CoGe"/>
    <x v="1"/>
    <s v="35.RIS"/>
    <x v="19"/>
    <s v="PN"/>
    <m/>
    <s v="35.RIS"/>
    <s v="Riserva Legale"/>
    <x v="1"/>
  </r>
  <r>
    <x v="0"/>
    <x v="14"/>
    <x v="330"/>
    <x v="329"/>
    <n v="-189369.67"/>
    <s v="Export_CoGe"/>
    <x v="1"/>
    <s v="35.RIS"/>
    <x v="19"/>
    <s v="PN"/>
    <m/>
    <s v="35.RIS_bis"/>
    <s v="VII - Riserva per operaz. di copertura dei flussi finanz. attesi"/>
    <x v="1"/>
  </r>
  <r>
    <x v="0"/>
    <x v="14"/>
    <x v="154"/>
    <x v="154"/>
    <n v="-86282.830000000016"/>
    <s v="Export_CoGe"/>
    <x v="1"/>
    <s v="35.RIS"/>
    <x v="19"/>
    <s v="PN"/>
    <m/>
    <s v="35.RIS"/>
    <s v="Altre Riserve"/>
    <x v="1"/>
  </r>
  <r>
    <x v="0"/>
    <x v="14"/>
    <x v="403"/>
    <x v="402"/>
    <n v="-68372.169999995676"/>
    <s v="Export_CoGe"/>
    <x v="1"/>
    <s v="35.RIS"/>
    <x v="19"/>
    <s v="PN"/>
    <m/>
    <s v="35.RIS"/>
    <s v="Altre Riserve"/>
    <x v="1"/>
  </r>
  <r>
    <x v="0"/>
    <x v="14"/>
    <x v="157"/>
    <x v="157"/>
    <n v="-104189.62"/>
    <s v="Export_CoGe"/>
    <x v="1"/>
    <s v="23.I.MATFON"/>
    <x v="20"/>
    <s v="MAT"/>
    <m/>
    <s v="23.I.MATFON"/>
    <s v="Immobilizzazioni Materiali"/>
    <x v="1"/>
  </r>
  <r>
    <x v="0"/>
    <x v="14"/>
    <x v="158"/>
    <x v="158"/>
    <n v="-209105.68000000002"/>
    <s v="Export_CoGe"/>
    <x v="1"/>
    <s v="23.I.MATFON"/>
    <x v="20"/>
    <s v="MAT"/>
    <m/>
    <s v="23.I.MATFON"/>
    <s v="Immobilizzazioni Materiali"/>
    <x v="1"/>
  </r>
  <r>
    <x v="0"/>
    <x v="14"/>
    <x v="159"/>
    <x v="159"/>
    <n v="-130693.5"/>
    <s v="Export_CoGe"/>
    <x v="1"/>
    <s v="23.I.MATFON"/>
    <x v="20"/>
    <s v="MAT"/>
    <m/>
    <s v="23.I.MATFON"/>
    <s v="Immobilizzazioni Materiali"/>
    <x v="1"/>
  </r>
  <r>
    <x v="0"/>
    <x v="14"/>
    <x v="160"/>
    <x v="160"/>
    <n v="-792"/>
    <s v="Export_CoGe"/>
    <x v="1"/>
    <s v="23.I.MATFON"/>
    <x v="20"/>
    <s v="MAT"/>
    <m/>
    <s v="23.I.MATFON"/>
    <s v="Immobilizzazioni Materiali"/>
    <x v="1"/>
  </r>
  <r>
    <x v="0"/>
    <x v="14"/>
    <x v="161"/>
    <x v="161"/>
    <n v="-51454.32"/>
    <s v="Export_CoGe"/>
    <x v="1"/>
    <s v="23.I.MATFON"/>
    <x v="20"/>
    <s v="MAT"/>
    <m/>
    <s v="23.I.MATFON"/>
    <s v="Immobilizzazioni Materiali"/>
    <x v="1"/>
  </r>
  <r>
    <x v="0"/>
    <x v="14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14"/>
    <x v="163"/>
    <x v="163"/>
    <n v="-37664.42"/>
    <s v="Export_CoGe"/>
    <x v="1"/>
    <s v="23.I.MATFON"/>
    <x v="20"/>
    <s v="MAT"/>
    <m/>
    <s v="23.I.MATFON"/>
    <s v="Immobilizzazioni Materiali"/>
    <x v="1"/>
  </r>
  <r>
    <x v="0"/>
    <x v="14"/>
    <x v="164"/>
    <x v="164"/>
    <n v="-9208.98"/>
    <s v="Export_CoGe"/>
    <x v="1"/>
    <s v="23.I.MATFON"/>
    <x v="20"/>
    <s v="MAT"/>
    <m/>
    <s v="23.I.MATFON"/>
    <s v="Immobilizzazioni Materiali"/>
    <x v="1"/>
  </r>
  <r>
    <x v="0"/>
    <x v="14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14"/>
    <x v="167"/>
    <x v="167"/>
    <n v="-5023"/>
    <s v="Export_CoGe"/>
    <x v="1"/>
    <s v="23.I.IMMFON"/>
    <x v="21"/>
    <s v="IMM"/>
    <m/>
    <s v="23.I.IMMFON"/>
    <s v="Immobilizzazioni Immateriali"/>
    <x v="1"/>
  </r>
  <r>
    <x v="0"/>
    <x v="14"/>
    <x v="168"/>
    <x v="168"/>
    <n v="-35407.530000000021"/>
    <s v="Export_CoGe"/>
    <x v="1"/>
    <s v="23.I.IMMFON"/>
    <x v="21"/>
    <s v="IMM"/>
    <m/>
    <s v="23.I.IMMFON"/>
    <s v="Immobilizzazioni Immateriali"/>
    <x v="1"/>
  </r>
  <r>
    <x v="0"/>
    <x v="14"/>
    <x v="169"/>
    <x v="169"/>
    <n v="-50940.84"/>
    <s v="Export_CoGe"/>
    <x v="1"/>
    <s v="23.I.IMMFON"/>
    <x v="21"/>
    <s v="IMM"/>
    <m/>
    <s v="23.I.IMMFON"/>
    <s v="Immobilizzazioni Immateriali"/>
    <x v="1"/>
  </r>
  <r>
    <x v="0"/>
    <x v="14"/>
    <x v="170"/>
    <x v="170"/>
    <n v="-1145372"/>
    <s v="Export_CoGe"/>
    <x v="1"/>
    <s v="33.PROV"/>
    <x v="22"/>
    <s v="PROV"/>
    <m/>
    <s v="33.PROV"/>
    <s v="Altri Fondi "/>
    <x v="1"/>
  </r>
  <r>
    <x v="0"/>
    <x v="14"/>
    <x v="331"/>
    <x v="330"/>
    <n v="-245167.83000000002"/>
    <s v="Export_CoGe"/>
    <x v="1"/>
    <s v="33.PROV"/>
    <x v="22"/>
    <s v="PROV"/>
    <m/>
    <s v="33.PROV"/>
    <s v="Altri Fondi "/>
    <x v="1"/>
  </r>
  <r>
    <x v="0"/>
    <x v="14"/>
    <x v="332"/>
    <x v="331"/>
    <n v="-517000"/>
    <s v="Export_CoGe"/>
    <x v="1"/>
    <s v="33.PROV"/>
    <x v="22"/>
    <s v="PROV"/>
    <m/>
    <s v="33.PROV"/>
    <s v="Altri Fondi "/>
    <x v="1"/>
  </r>
  <r>
    <x v="0"/>
    <x v="14"/>
    <x v="333"/>
    <x v="332"/>
    <n v="-315297.5"/>
    <s v="Export_CoGe"/>
    <x v="1"/>
    <s v="26.MAG"/>
    <x v="9"/>
    <s v="MAG"/>
    <m/>
    <s v="26.MAG"/>
    <s v="Rimanenze"/>
    <x v="1"/>
  </r>
  <r>
    <x v="0"/>
    <x v="14"/>
    <x v="398"/>
    <x v="397"/>
    <n v="-550000"/>
    <s v="Export_CoGe"/>
    <x v="1"/>
    <s v="26.MAG"/>
    <x v="9"/>
    <s v="MAG"/>
    <m/>
    <s v="26.MAG"/>
    <s v="Rimanenze"/>
    <x v="1"/>
  </r>
  <r>
    <x v="0"/>
    <x v="14"/>
    <x v="172"/>
    <x v="172"/>
    <n v="-148636.41000000003"/>
    <s v="Export_CoGe"/>
    <x v="1"/>
    <s v="38.TFR"/>
    <x v="23"/>
    <s v="TFR"/>
    <m/>
    <s v="38.TFR"/>
    <s v="Fondo TFR"/>
    <x v="1"/>
  </r>
  <r>
    <x v="0"/>
    <x v="14"/>
    <x v="173"/>
    <x v="173"/>
    <n v="-331295.44000000006"/>
    <s v="Export_CoGe"/>
    <x v="1"/>
    <s v="38.TFR"/>
    <x v="23"/>
    <s v="TFR"/>
    <m/>
    <s v="38.TFR"/>
    <s v="Fondo TFR"/>
    <x v="1"/>
  </r>
  <r>
    <x v="0"/>
    <x v="14"/>
    <x v="174"/>
    <x v="174"/>
    <n v="-44251.15"/>
    <s v="Export_CoGe"/>
    <x v="1"/>
    <s v="38.TFR"/>
    <x v="23"/>
    <s v="TFR"/>
    <m/>
    <s v="38.TFR"/>
    <s v="Fondo TFR"/>
    <x v="1"/>
  </r>
  <r>
    <x v="0"/>
    <x v="14"/>
    <x v="175"/>
    <x v="175"/>
    <n v="-7931.5799999999945"/>
    <s v="Export_CoGe"/>
    <x v="1"/>
    <s v="38.TFR"/>
    <x v="23"/>
    <s v="TFR"/>
    <m/>
    <s v="38.TFR"/>
    <s v="Fondo TFR"/>
    <x v="1"/>
  </r>
  <r>
    <x v="0"/>
    <x v="14"/>
    <x v="177"/>
    <x v="177"/>
    <n v="-195502.61"/>
    <s v="Export_CoGe"/>
    <x v="1"/>
    <s v="27.CLI"/>
    <x v="10"/>
    <s v="CLI"/>
    <m/>
    <s v="27.CLI"/>
    <s v="Crediti Commerciali"/>
    <x v="1"/>
  </r>
  <r>
    <x v="0"/>
    <x v="14"/>
    <x v="383"/>
    <x v="382"/>
    <n v="-9.7700000000004366"/>
    <s v="Export_CoGe"/>
    <x v="1"/>
    <s v="36.LIQ"/>
    <x v="15"/>
    <s v="BREVE "/>
    <m/>
    <s v="36.LIQ"/>
    <s v="Debiti a Breve (Liquidità)"/>
    <x v="1"/>
  </r>
  <r>
    <x v="0"/>
    <x v="14"/>
    <x v="181"/>
    <x v="181"/>
    <n v="-34433.390000000029"/>
    <s v="Export_CoGe"/>
    <x v="1"/>
    <s v="37.DFIN"/>
    <x v="25"/>
    <s v="LUNGO"/>
    <m/>
    <s v="37.DFIN"/>
    <s v="Debiti Finanziari (MLT)"/>
    <x v="1"/>
  </r>
  <r>
    <x v="0"/>
    <x v="14"/>
    <x v="183"/>
    <x v="183"/>
    <n v="-191000.65"/>
    <s v="Export_CoGe"/>
    <x v="1"/>
    <s v="37.DFIN"/>
    <x v="25"/>
    <s v="LUNGO"/>
    <m/>
    <s v="37.DFIN"/>
    <s v="Debiti Finanziari (MLT)"/>
    <x v="1"/>
  </r>
  <r>
    <x v="0"/>
    <x v="14"/>
    <x v="189"/>
    <x v="189"/>
    <n v="-615649.4700000002"/>
    <s v="Export_CoGe"/>
    <x v="1"/>
    <s v="37.DFIN"/>
    <x v="25"/>
    <s v="LUNGO"/>
    <m/>
    <s v="37.DFIN"/>
    <s v="Debiti Finanziari (MLT)"/>
    <x v="1"/>
  </r>
  <r>
    <x v="0"/>
    <x v="14"/>
    <x v="193"/>
    <x v="193"/>
    <n v="-201125.73"/>
    <s v="Export_CoGe"/>
    <x v="1"/>
    <s v="37.DFIN"/>
    <x v="25"/>
    <s v="LUNGO"/>
    <m/>
    <s v="37.DFIN"/>
    <s v="Debiti Finanziari (MLT)"/>
    <x v="1"/>
  </r>
  <r>
    <x v="0"/>
    <x v="14"/>
    <x v="195"/>
    <x v="195"/>
    <n v="-77530.41"/>
    <s v="Export_CoGe"/>
    <x v="1"/>
    <s v="37.DFIN"/>
    <x v="25"/>
    <s v="LUNGO"/>
    <m/>
    <s v="37.DFIN"/>
    <s v="Debiti Finanziari (MLT)"/>
    <x v="1"/>
  </r>
  <r>
    <x v="0"/>
    <x v="14"/>
    <x v="335"/>
    <x v="334"/>
    <n v="-110275.99"/>
    <s v="Export_CoGe"/>
    <x v="1"/>
    <s v="37.DFIN"/>
    <x v="25"/>
    <s v="LUNGO"/>
    <m/>
    <s v="37.DFIN"/>
    <s v="Debiti Finanziari (MLT)"/>
    <x v="1"/>
  </r>
  <r>
    <x v="0"/>
    <x v="14"/>
    <x v="336"/>
    <x v="335"/>
    <n v="-2116506.15"/>
    <s v="Export_CoGe"/>
    <x v="1"/>
    <s v="37.DFIN"/>
    <x v="25"/>
    <s v="LUNGO"/>
    <m/>
    <s v="37.DFIN"/>
    <s v="Debiti Finanziari (MLT)"/>
    <x v="1"/>
  </r>
  <r>
    <x v="0"/>
    <x v="14"/>
    <x v="399"/>
    <x v="398"/>
    <n v="-80088.399999999994"/>
    <s v="Export_CoGe"/>
    <x v="1"/>
    <s v="36.ANT"/>
    <x v="16"/>
    <s v="BREVE "/>
    <m/>
    <s v="95.ANT"/>
    <s v="Debiti a Breve (Liquidità)"/>
    <x v="1"/>
  </r>
  <r>
    <x v="0"/>
    <x v="14"/>
    <x v="205"/>
    <x v="205"/>
    <n v="-33333.200000000143"/>
    <s v="Export_CoGe"/>
    <x v="1"/>
    <s v="37.DFIN"/>
    <x v="25"/>
    <s v="LUNGO"/>
    <m/>
    <s v="37.DFIN"/>
    <s v="Debiti Finanziari (MLT)"/>
    <x v="1"/>
  </r>
  <r>
    <x v="0"/>
    <x v="14"/>
    <x v="337"/>
    <x v="336"/>
    <n v="-94931.9"/>
    <s v="Export_CoGe"/>
    <x v="1"/>
    <s v="37.DFIN"/>
    <x v="25"/>
    <s v="LUNGO"/>
    <m/>
    <s v="37.DFIN"/>
    <s v="Debiti Vs Altri MLT"/>
    <x v="1"/>
  </r>
  <r>
    <x v="0"/>
    <x v="14"/>
    <x v="210"/>
    <x v="210"/>
    <n v="-508472.33000000013"/>
    <s v="Export_CoGe"/>
    <x v="1"/>
    <s v="28.FOR"/>
    <x v="14"/>
    <s v="FOR"/>
    <m/>
    <s v="28.FOR"/>
    <s v="Debiti Commerciali"/>
    <x v="1"/>
  </r>
  <r>
    <x v="0"/>
    <x v="14"/>
    <x v="212"/>
    <x v="212"/>
    <n v="-2585.760000000012"/>
    <s v="Export_CoGe"/>
    <x v="1"/>
    <s v="28.FOR"/>
    <x v="14"/>
    <s v="FOR"/>
    <m/>
    <s v="28.FOR"/>
    <s v="Debiti Commerciali"/>
    <x v="1"/>
  </r>
  <r>
    <x v="0"/>
    <x v="14"/>
    <x v="214"/>
    <x v="214"/>
    <n v="-10863.109999999999"/>
    <s v="Export_CoGe"/>
    <x v="1"/>
    <s v="28.FOR"/>
    <x v="14"/>
    <s v="FOR"/>
    <m/>
    <s v="28.FOR"/>
    <s v="Debiti Commerciali"/>
    <x v="1"/>
  </r>
  <r>
    <x v="0"/>
    <x v="14"/>
    <x v="216"/>
    <x v="216"/>
    <n v="-100010.53999999994"/>
    <s v="Export_CoGe"/>
    <x v="1"/>
    <s v="28.FOR"/>
    <x v="14"/>
    <s v="FOR"/>
    <m/>
    <s v="28.FOR"/>
    <s v="Debiti Commerciali"/>
    <x v="1"/>
  </r>
  <r>
    <x v="0"/>
    <x v="14"/>
    <x v="338"/>
    <x v="337"/>
    <n v="-15016.96"/>
    <s v="Export_CoGe"/>
    <x v="1"/>
    <s v="27.CLI"/>
    <x v="10"/>
    <s v="CLI"/>
    <m/>
    <s v="27.CLI"/>
    <s v="Crediti Commerciali"/>
    <x v="1"/>
  </r>
  <r>
    <x v="0"/>
    <x v="14"/>
    <x v="220"/>
    <x v="220"/>
    <n v="-183789.32999999993"/>
    <s v="Export_CoGe"/>
    <x v="1"/>
    <s v="55.DIP"/>
    <x v="31"/>
    <s v="AD"/>
    <m/>
    <s v="55.DIP"/>
    <s v="Altri Debiti"/>
    <x v="1"/>
  </r>
  <r>
    <x v="0"/>
    <x v="14"/>
    <x v="224"/>
    <x v="224"/>
    <n v="-128539.93000000007"/>
    <s v="Export_CoGe"/>
    <x v="1"/>
    <s v="30.AD"/>
    <x v="13"/>
    <s v="AD"/>
    <m/>
    <s v="30.AD"/>
    <s v="Altri Debiti"/>
    <x v="1"/>
  </r>
  <r>
    <x v="0"/>
    <x v="14"/>
    <x v="384"/>
    <x v="383"/>
    <n v="-14429.450000000008"/>
    <s v="Export_CoGe"/>
    <x v="1"/>
    <s v="30.AD"/>
    <x v="13"/>
    <s v="AD"/>
    <m/>
    <s v="30.AD"/>
    <s v="Altri Debiti"/>
    <x v="1"/>
  </r>
  <r>
    <x v="0"/>
    <x v="14"/>
    <x v="366"/>
    <x v="365"/>
    <n v="-450"/>
    <s v="Export_CoGe"/>
    <x v="1"/>
    <s v="30.AD"/>
    <x v="13"/>
    <s v="AD"/>
    <m/>
    <s v="30.AD"/>
    <s v="Altri Debiti"/>
    <x v="1"/>
  </r>
  <r>
    <x v="0"/>
    <x v="14"/>
    <x v="228"/>
    <x v="228"/>
    <n v="-6563.8999999999969"/>
    <s v="Export_CoGe"/>
    <x v="1"/>
    <s v="30.AD"/>
    <x v="13"/>
    <s v="AD"/>
    <m/>
    <s v="30.AD"/>
    <s v="Altri Debiti"/>
    <x v="1"/>
  </r>
  <r>
    <x v="0"/>
    <x v="14"/>
    <x v="230"/>
    <x v="230"/>
    <n v="-2626.8800000000028"/>
    <s v="Export_CoGe"/>
    <x v="1"/>
    <s v="30.AD"/>
    <x v="13"/>
    <s v="AD"/>
    <m/>
    <s v="30.AD"/>
    <s v="Altri Debiti"/>
    <x v="1"/>
  </r>
  <r>
    <x v="0"/>
    <x v="14"/>
    <x v="232"/>
    <x v="232"/>
    <n v="-559.1000000000929"/>
    <s v="Export_CoGe"/>
    <x v="1"/>
    <s v="30.AD"/>
    <x v="13"/>
    <s v="AD"/>
    <m/>
    <s v="30.AD"/>
    <s v="Altri Debiti"/>
    <x v="1"/>
  </r>
  <r>
    <x v="0"/>
    <x v="14"/>
    <x v="234"/>
    <x v="234"/>
    <n v="-14231.02"/>
    <s v="Export_CoGe"/>
    <x v="1"/>
    <s v="30.AD"/>
    <x v="13"/>
    <s v="AD"/>
    <m/>
    <s v="30.AD"/>
    <s v="Altri Debiti"/>
    <x v="1"/>
  </r>
  <r>
    <x v="0"/>
    <x v="14"/>
    <x v="339"/>
    <x v="338"/>
    <n v="-35.560000000014554"/>
    <s v="Export_CoGe"/>
    <x v="1"/>
    <s v="30.AD"/>
    <x v="13"/>
    <s v="AD"/>
    <m/>
    <s v="30.AD"/>
    <s v="Altri Debiti"/>
    <x v="1"/>
  </r>
  <r>
    <x v="0"/>
    <x v="14"/>
    <x v="400"/>
    <x v="399"/>
    <n v="-10070"/>
    <s v="Export_CoGe"/>
    <x v="1"/>
    <s v="30.AD"/>
    <x v="13"/>
    <s v="AD"/>
    <m/>
    <s v="30.AD"/>
    <s v="Altri Debiti"/>
    <x v="1"/>
  </r>
  <r>
    <x v="0"/>
    <x v="14"/>
    <x v="240"/>
    <x v="240"/>
    <n v="-8390.25"/>
    <s v="Export_CoGe"/>
    <x v="1"/>
    <s v="30.AD"/>
    <x v="13"/>
    <s v="CLI"/>
    <m/>
    <s v="27.CLI"/>
    <s v="Altri Debiti"/>
    <x v="1"/>
  </r>
  <r>
    <x v="0"/>
    <x v="14"/>
    <x v="340"/>
    <x v="339"/>
    <n v="-15382.469999999994"/>
    <s v="Export_CoGe"/>
    <x v="1"/>
    <s v="30.AD"/>
    <x v="13"/>
    <s v="AD"/>
    <m/>
    <s v="30.AD"/>
    <s v="Altri Debiti"/>
    <x v="1"/>
  </r>
  <r>
    <x v="0"/>
    <x v="14"/>
    <x v="352"/>
    <x v="351"/>
    <n v="-4200.7799999997624"/>
    <s v="Export_CoGe"/>
    <x v="1"/>
    <s v="31.PTN"/>
    <x v="12"/>
    <s v="PTN"/>
    <m/>
    <s v="50.IVA"/>
    <s v="Posizione Tributaria Netta"/>
    <x v="1"/>
  </r>
  <r>
    <x v="0"/>
    <x v="14"/>
    <x v="251"/>
    <x v="251"/>
    <n v="-52498.739999999976"/>
    <s v="Export_CoGe"/>
    <x v="1"/>
    <s v="31.PTN"/>
    <x v="12"/>
    <s v="PTN"/>
    <m/>
    <s v="30.AD"/>
    <s v="Posizione Tributaria Netta"/>
    <x v="1"/>
  </r>
  <r>
    <x v="0"/>
    <x v="14"/>
    <x v="253"/>
    <x v="253"/>
    <n v="-2223.9500000000016"/>
    <s v="Export_CoGe"/>
    <x v="1"/>
    <s v="31.PTN"/>
    <x v="12"/>
    <s v="PTN"/>
    <m/>
    <s v="31.PTN"/>
    <s v="Posizione Tributaria Netta"/>
    <x v="1"/>
  </r>
  <r>
    <x v="0"/>
    <x v="14"/>
    <x v="341"/>
    <x v="340"/>
    <n v="-267.07"/>
    <s v="Export_CoGe"/>
    <x v="1"/>
    <s v="31.PTN"/>
    <x v="12"/>
    <s v="AD"/>
    <m/>
    <s v="30.AD"/>
    <s v="Posizione Tributaria Netta"/>
    <x v="1"/>
  </r>
  <r>
    <x v="0"/>
    <x v="14"/>
    <x v="256"/>
    <x v="256"/>
    <n v="-2549.4800000000114"/>
    <s v="Export_CoGe"/>
    <x v="1"/>
    <s v="31.PTN"/>
    <x v="12"/>
    <s v="PTN"/>
    <m/>
    <s v="31.PTN"/>
    <s v="Posizione Tributaria Netta"/>
    <x v="1"/>
  </r>
  <r>
    <x v="0"/>
    <x v="14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14"/>
    <x v="262"/>
    <x v="262"/>
    <n v="-45184.270000000004"/>
    <s v="Export_CoGe"/>
    <x v="1"/>
    <s v="30.AD"/>
    <x v="13"/>
    <s v="AD"/>
    <m/>
    <s v="30.AD"/>
    <s v="Debiti vs Ist. Previdenziali"/>
    <x v="1"/>
  </r>
  <r>
    <x v="0"/>
    <x v="14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14"/>
    <x v="343"/>
    <x v="342"/>
    <n v="-6.24"/>
    <s v="Export_CoGe"/>
    <x v="1"/>
    <s v="30.AD"/>
    <x v="13"/>
    <s v="AD"/>
    <m/>
    <s v="30.AD"/>
    <s v="Debiti vs Ist. Previdenziali"/>
    <x v="1"/>
  </r>
  <r>
    <x v="0"/>
    <x v="14"/>
    <x v="344"/>
    <x v="343"/>
    <n v="-336.31"/>
    <s v="Export_CoGe"/>
    <x v="1"/>
    <s v="30.AD"/>
    <x v="13"/>
    <s v="AD"/>
    <m/>
    <s v="30.AD"/>
    <s v="Debiti vs Ist. Previdenziali"/>
    <x v="1"/>
  </r>
  <r>
    <x v="0"/>
    <x v="14"/>
    <x v="269"/>
    <x v="269"/>
    <n v="-517.35"/>
    <s v="Export_CoGe"/>
    <x v="1"/>
    <s v="30.AD"/>
    <x v="13"/>
    <s v="AD"/>
    <m/>
    <s v="30.AD"/>
    <s v="Debiti vs Ist. Previdenziali"/>
    <x v="1"/>
  </r>
  <r>
    <x v="0"/>
    <x v="14"/>
    <x v="271"/>
    <x v="271"/>
    <n v="-3054.5"/>
    <s v="Export_CoGe"/>
    <x v="1"/>
    <s v="30.AD"/>
    <x v="13"/>
    <s v="AD"/>
    <m/>
    <s v="30.AD"/>
    <s v="Debiti vs Ist. Previdenziali"/>
    <x v="1"/>
  </r>
  <r>
    <x v="0"/>
    <x v="14"/>
    <x v="273"/>
    <x v="273"/>
    <n v="-552.79"/>
    <s v="Export_CoGe"/>
    <x v="1"/>
    <s v="30.AD"/>
    <x v="13"/>
    <s v="AD"/>
    <m/>
    <s v="30.AD"/>
    <s v="Debiti vs Ist. Previdenziali"/>
    <x v="1"/>
  </r>
  <r>
    <x v="0"/>
    <x v="14"/>
    <x v="275"/>
    <x v="275"/>
    <n v="-419.00000000000011"/>
    <s v="Export_CoGe"/>
    <x v="1"/>
    <s v="30.AD"/>
    <x v="13"/>
    <s v="AD"/>
    <m/>
    <s v="30.AD"/>
    <s v="Debiti vs Ist. Previdenziali"/>
    <x v="1"/>
  </r>
  <r>
    <x v="0"/>
    <x v="14"/>
    <x v="277"/>
    <x v="277"/>
    <n v="-1857.0299999999993"/>
    <s v="Export_CoGe"/>
    <x v="1"/>
    <s v="30.AD"/>
    <x v="13"/>
    <s v="AD"/>
    <m/>
    <s v="30.AD"/>
    <s v="Debiti vs Ist. Previdenziali"/>
    <x v="1"/>
  </r>
  <r>
    <x v="0"/>
    <x v="14"/>
    <x v="279"/>
    <x v="279"/>
    <n v="-484.02000000000015"/>
    <s v="Export_CoGe"/>
    <x v="1"/>
    <s v="30.AD"/>
    <x v="13"/>
    <s v="AD"/>
    <m/>
    <s v="30.AD"/>
    <s v="Debiti vs Ist. Previdenziali"/>
    <x v="1"/>
  </r>
  <r>
    <x v="0"/>
    <x v="14"/>
    <x v="280"/>
    <x v="280"/>
    <n v="-823.78"/>
    <s v="Export_CoGe"/>
    <x v="1"/>
    <s v="30.AD"/>
    <x v="13"/>
    <s v="AD"/>
    <m/>
    <s v="30.AD"/>
    <s v="Debiti vs Ist. Previdenziali"/>
    <x v="1"/>
  </r>
  <r>
    <x v="0"/>
    <x v="14"/>
    <x v="283"/>
    <x v="283"/>
    <n v="-342.62000000001927"/>
    <s v="Export_CoGe"/>
    <x v="1"/>
    <s v="30.AD"/>
    <x v="13"/>
    <s v="AD"/>
    <m/>
    <s v="30.AD"/>
    <s v="Debiti vs Ist. Previdenziali"/>
    <x v="1"/>
  </r>
  <r>
    <x v="0"/>
    <x v="14"/>
    <x v="345"/>
    <x v="344"/>
    <n v="-1014.5899999999997"/>
    <s v="Export_CoGe"/>
    <x v="1"/>
    <s v="30.AD"/>
    <x v="13"/>
    <s v="AD"/>
    <m/>
    <s v="30.AD"/>
    <s v="Debiti vs Ist. Previdenziali"/>
    <x v="1"/>
  </r>
  <r>
    <x v="0"/>
    <x v="14"/>
    <x v="285"/>
    <x v="285"/>
    <n v="-27467.050000000003"/>
    <s v="Export_CoGe"/>
    <x v="1"/>
    <s v="30.AD"/>
    <x v="13"/>
    <s v="AC"/>
    <m/>
    <s v="60.PREV"/>
    <s v="Debiti vs Ist. Previdenziali"/>
    <x v="1"/>
  </r>
  <r>
    <x v="0"/>
    <x v="14"/>
    <x v="286"/>
    <x v="286"/>
    <n v="-43.3700000000008"/>
    <s v="Export_CoGe"/>
    <x v="1"/>
    <s v="30.AD"/>
    <x v="13"/>
    <s v="AD"/>
    <m/>
    <s v="30.AD"/>
    <s v="Ratei/Risconti Passivi"/>
    <x v="1"/>
  </r>
  <r>
    <x v="0"/>
    <x v="14"/>
    <x v="287"/>
    <x v="287"/>
    <n v="-218770.00000000003"/>
    <s v="Export_CoGe"/>
    <x v="1"/>
    <s v="30.AD"/>
    <x v="13"/>
    <s v="AD"/>
    <m/>
    <s v="30.AD"/>
    <s v="Ratei/Risconti Passivi"/>
    <x v="1"/>
  </r>
  <r>
    <x v="0"/>
    <x v="14"/>
    <x v="389"/>
    <x v="388"/>
    <n v="-854"/>
    <s v="Export_CoGe"/>
    <x v="0"/>
    <s v="ALTRI"/>
    <x v="34"/>
    <s v="ALTRI"/>
    <m/>
    <s v="A.5)"/>
    <s v="5) altri ricavi e proventi, con separata indicazione dei contributi in conto esercizio"/>
    <x v="8"/>
  </r>
  <r>
    <x v="0"/>
    <x v="14"/>
    <x v="380"/>
    <x v="379"/>
    <n v="-5000"/>
    <s v="Export_CoGe"/>
    <x v="0"/>
    <s v="ONSTR"/>
    <x v="30"/>
    <s v="EXT"/>
    <m/>
    <s v="A.5)"/>
    <s v="5) altri ricavi e proventi, con separata indicazione dei contributi in conto esercizio"/>
    <x v="8"/>
  </r>
  <r>
    <x v="0"/>
    <x v="14"/>
    <x v="268"/>
    <x v="268"/>
    <n v="-77140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5"/>
    <x v="0"/>
    <x v="0"/>
    <n v="58625.079999999987"/>
    <s v="Export_CoGe"/>
    <x v="0"/>
    <s v="ACQDI"/>
    <x v="0"/>
    <s v="ACQ"/>
    <m/>
    <s v="B.6)"/>
    <s v="6) per materie prime, suddidiarie, di consumo e di merci"/>
    <x v="0"/>
  </r>
  <r>
    <x v="0"/>
    <x v="15"/>
    <x v="1"/>
    <x v="1"/>
    <n v="35957.989999999991"/>
    <s v="Export_CoGe"/>
    <x v="0"/>
    <s v="ACQDI"/>
    <x v="0"/>
    <s v="ACQ"/>
    <m/>
    <s v="B.6)"/>
    <s v="6) per materie prime, suddidiarie, di consumo e di merci"/>
    <x v="0"/>
  </r>
  <r>
    <x v="0"/>
    <x v="15"/>
    <x v="3"/>
    <x v="3"/>
    <n v="20018.66"/>
    <s v="Export_CoGe"/>
    <x v="0"/>
    <s v="ACQDI"/>
    <x v="0"/>
    <s v="ACQ"/>
    <m/>
    <s v="B.6)"/>
    <s v="6) per materie prime, suddidiarie, di consumo e di merci"/>
    <x v="0"/>
  </r>
  <r>
    <x v="0"/>
    <x v="15"/>
    <x v="5"/>
    <x v="5"/>
    <n v="152.87"/>
    <s v="Export_CoGe"/>
    <x v="0"/>
    <s v="ACQIN"/>
    <x v="2"/>
    <s v="PRD"/>
    <m/>
    <s v="B.6)"/>
    <s v="6) per materie prime, suddidiarie, di consumo e di merci"/>
    <x v="2"/>
  </r>
  <r>
    <x v="0"/>
    <x v="15"/>
    <x v="7"/>
    <x v="7"/>
    <n v="6255.0499999999993"/>
    <s v="Export_CoGe"/>
    <x v="0"/>
    <s v="ACQDI"/>
    <x v="0"/>
    <s v="ACQ"/>
    <m/>
    <s v="B.6)"/>
    <s v="6) per materie prime, suddidiarie, di consumo e di merci"/>
    <x v="3"/>
  </r>
  <r>
    <x v="0"/>
    <x v="15"/>
    <x v="9"/>
    <x v="9"/>
    <n v="858.62999999999988"/>
    <s v="Export_CoGe"/>
    <x v="0"/>
    <s v="ACQIN"/>
    <x v="2"/>
    <s v="PRD"/>
    <m/>
    <s v="B.6)"/>
    <s v="6) per materie prime, suddidiarie, di consumo e di merci"/>
    <x v="2"/>
  </r>
  <r>
    <x v="0"/>
    <x v="15"/>
    <x v="11"/>
    <x v="11"/>
    <n v="4949.2899999999991"/>
    <s v="Export_CoGe"/>
    <x v="0"/>
    <s v="ACQIN"/>
    <x v="2"/>
    <s v="PRD"/>
    <m/>
    <s v="B.6)"/>
    <s v="6) per materie prime, suddidiarie, di consumo e di merci"/>
    <x v="2"/>
  </r>
  <r>
    <x v="0"/>
    <x v="15"/>
    <x v="13"/>
    <x v="13"/>
    <n v="1425.37"/>
    <s v="Export_CoGe"/>
    <x v="0"/>
    <s v="COSGS"/>
    <x v="4"/>
    <s v="COSTI"/>
    <m/>
    <s v="B.6)"/>
    <s v="6) per materie prime, suddidiarie, di consumo e di merci"/>
    <x v="4"/>
  </r>
  <r>
    <x v="0"/>
    <x v="15"/>
    <x v="15"/>
    <x v="15"/>
    <n v="582.23"/>
    <s v="Export_CoGe"/>
    <x v="0"/>
    <s v="ACQIN"/>
    <x v="2"/>
    <s v="PRD"/>
    <m/>
    <s v="B.6)"/>
    <s v="6) per materie prime, suddidiarie, di consumo e di merci"/>
    <x v="3"/>
  </r>
  <r>
    <x v="0"/>
    <x v="15"/>
    <x v="17"/>
    <x v="17"/>
    <n v="3800.7600000000007"/>
    <s v="Export_CoGe"/>
    <x v="0"/>
    <s v="COSGS"/>
    <x v="4"/>
    <s v="COSTI"/>
    <m/>
    <s v="B.6)"/>
    <s v="6) per materie prime, suddidiarie, di consumo e di merci"/>
    <x v="2"/>
  </r>
  <r>
    <x v="0"/>
    <x v="15"/>
    <x v="289"/>
    <x v="289"/>
    <n v="340"/>
    <s v="Export_CoGe"/>
    <x v="0"/>
    <s v="ACQDI"/>
    <x v="0"/>
    <s v="ACQ"/>
    <m/>
    <s v="B.6)"/>
    <s v="6) per materie prime, suddidiarie, di consumo e di merci"/>
    <x v="0"/>
  </r>
  <r>
    <x v="0"/>
    <x v="15"/>
    <x v="290"/>
    <x v="290"/>
    <n v="237.2"/>
    <s v="Export_CoGe"/>
    <x v="0"/>
    <s v="ACQDI"/>
    <x v="0"/>
    <s v="ACQ"/>
    <m/>
    <s v="B.6)"/>
    <s v="6) per materie prime, suddidiarie, di consumo e di merci"/>
    <x v="2"/>
  </r>
  <r>
    <x v="0"/>
    <x v="15"/>
    <x v="404"/>
    <x v="403"/>
    <n v="1015.26"/>
    <s v="Export_CoGe"/>
    <x v="0"/>
    <s v="ACQDI"/>
    <x v="0"/>
    <s v="ACQ"/>
    <m/>
    <s v="B.6)"/>
    <s v="6) per materie prime, suddidiarie, di consumo e di merci"/>
    <x v="0"/>
  </r>
  <r>
    <x v="0"/>
    <x v="15"/>
    <x v="29"/>
    <x v="29"/>
    <n v="55285.95"/>
    <s v="Export_CoGe"/>
    <x v="0"/>
    <s v="SERDI"/>
    <x v="5"/>
    <s v="LAV"/>
    <m/>
    <s v="B.7)"/>
    <s v="7) per servizi"/>
    <x v="0"/>
  </r>
  <r>
    <x v="0"/>
    <x v="15"/>
    <x v="31"/>
    <x v="31"/>
    <n v="810.44999999999993"/>
    <s v="Export_CoGe"/>
    <x v="0"/>
    <s v="SERIN"/>
    <x v="6"/>
    <s v="PRD"/>
    <m/>
    <s v="B.7)"/>
    <s v="7) per servizi"/>
    <x v="0"/>
  </r>
  <r>
    <x v="0"/>
    <x v="15"/>
    <x v="32"/>
    <x v="32"/>
    <n v="2522.8199999999997"/>
    <s v="Export_CoGe"/>
    <x v="0"/>
    <s v="SERDI"/>
    <x v="5"/>
    <s v="LAV"/>
    <m/>
    <s v="B.7)"/>
    <s v="7) per servizi"/>
    <x v="0"/>
  </r>
  <r>
    <x v="0"/>
    <x v="15"/>
    <x v="41"/>
    <x v="41"/>
    <n v="59715.58"/>
    <s v="Export_CoGe"/>
    <x v="0"/>
    <s v="SERDI"/>
    <x v="5"/>
    <s v="LAV"/>
    <m/>
    <s v="B.7)"/>
    <s v="7) per servizi"/>
    <x v="0"/>
  </r>
  <r>
    <x v="0"/>
    <x v="15"/>
    <x v="386"/>
    <x v="385"/>
    <n v="12160.85"/>
    <s v="Export_CoGe"/>
    <x v="0"/>
    <s v="SERDI"/>
    <x v="5"/>
    <s v="LAV"/>
    <m/>
    <s v="B.7)"/>
    <s v="7) per servizi"/>
    <x v="0"/>
  </r>
  <r>
    <x v="0"/>
    <x v="15"/>
    <x v="43"/>
    <x v="43"/>
    <n v="5017.75"/>
    <s v="Export_CoGe"/>
    <x v="0"/>
    <s v="SERST"/>
    <x v="8"/>
    <s v="COSTI"/>
    <m/>
    <s v="B.7)"/>
    <s v="7) per servizi"/>
    <x v="2"/>
  </r>
  <r>
    <x v="0"/>
    <x v="15"/>
    <x v="44"/>
    <x v="44"/>
    <n v="3024.9300000000003"/>
    <s v="Export_CoGe"/>
    <x v="0"/>
    <s v="SERST"/>
    <x v="8"/>
    <s v="COSTI"/>
    <m/>
    <s v="B.7)"/>
    <s v="7) per servizi"/>
    <x v="2"/>
  </r>
  <r>
    <x v="0"/>
    <x v="15"/>
    <x v="46"/>
    <x v="46"/>
    <n v="154.78000000000003"/>
    <s v="Export_CoGe"/>
    <x v="0"/>
    <s v="SERST"/>
    <x v="8"/>
    <s v="COSTI"/>
    <m/>
    <s v="B.7)"/>
    <s v="7) per servizi"/>
    <x v="2"/>
  </r>
  <r>
    <x v="0"/>
    <x v="15"/>
    <x v="50"/>
    <x v="50"/>
    <n v="609.67999999999995"/>
    <s v="Export_CoGe"/>
    <x v="0"/>
    <s v="SERST"/>
    <x v="8"/>
    <s v="COSTI"/>
    <m/>
    <s v="B.7)"/>
    <s v="7) per servizi"/>
    <x v="2"/>
  </r>
  <r>
    <x v="0"/>
    <x v="15"/>
    <x v="54"/>
    <x v="54"/>
    <n v="2392"/>
    <s v="Export_CoGe"/>
    <x v="0"/>
    <s v="SERST"/>
    <x v="8"/>
    <s v="COSTI"/>
    <m/>
    <s v="B.7)"/>
    <s v="7) per servizi"/>
    <x v="2"/>
  </r>
  <r>
    <x v="0"/>
    <x v="15"/>
    <x v="56"/>
    <x v="56"/>
    <n v="14084"/>
    <s v="Export_CoGe"/>
    <x v="0"/>
    <s v="SERST"/>
    <x v="8"/>
    <s v="COSTI"/>
    <m/>
    <s v="B.7)"/>
    <s v="7) per servizi"/>
    <x v="4"/>
  </r>
  <r>
    <x v="0"/>
    <x v="15"/>
    <x v="62"/>
    <x v="62"/>
    <n v="6315.72"/>
    <s v="Export_CoGe"/>
    <x v="0"/>
    <s v="SERST"/>
    <x v="8"/>
    <s v="COSTI"/>
    <m/>
    <s v="B.7)"/>
    <s v="7) per servizi"/>
    <x v="2"/>
  </r>
  <r>
    <x v="0"/>
    <x v="15"/>
    <x v="66"/>
    <x v="66"/>
    <n v="1976.1"/>
    <s v="Export_CoGe"/>
    <x v="0"/>
    <s v="SERST"/>
    <x v="8"/>
    <s v="COSTI"/>
    <m/>
    <s v="B.7)"/>
    <s v="7) per servizi"/>
    <x v="2"/>
  </r>
  <r>
    <x v="0"/>
    <x v="15"/>
    <x v="292"/>
    <x v="292"/>
    <n v="11266.66"/>
    <s v="Export_CoGe"/>
    <x v="0"/>
    <s v="SERIN"/>
    <x v="6"/>
    <s v="PRD"/>
    <m/>
    <s v="B.7)"/>
    <s v="7) per servizi"/>
    <x v="0"/>
  </r>
  <r>
    <x v="0"/>
    <x v="15"/>
    <x v="293"/>
    <x v="293"/>
    <n v="9560"/>
    <s v="Export_CoGe"/>
    <x v="0"/>
    <s v="SERST"/>
    <x v="8"/>
    <s v="COSTI"/>
    <m/>
    <s v="B.7)"/>
    <s v="7) per servizi"/>
    <x v="2"/>
  </r>
  <r>
    <x v="0"/>
    <x v="15"/>
    <x v="346"/>
    <x v="345"/>
    <n v="3120"/>
    <s v="Export_CoGe"/>
    <x v="0"/>
    <s v="ONSTR"/>
    <x v="30"/>
    <s v="EXT"/>
    <m/>
    <s v="B.14)"/>
    <s v="14) oneri diversi di gestione"/>
    <x v="2"/>
  </r>
  <r>
    <x v="0"/>
    <x v="15"/>
    <x v="298"/>
    <x v="298"/>
    <n v="2500"/>
    <s v="Export_CoGe"/>
    <x v="0"/>
    <s v="COSGS"/>
    <x v="4"/>
    <s v="COSTI"/>
    <m/>
    <s v="B.7)"/>
    <s v="7) per servizi"/>
    <x v="2"/>
  </r>
  <r>
    <x v="0"/>
    <x v="15"/>
    <x v="368"/>
    <x v="367"/>
    <n v="400"/>
    <s v="Export_CoGe"/>
    <x v="0"/>
    <s v="COSGS"/>
    <x v="4"/>
    <s v="COSTI"/>
    <m/>
    <s v="B.7)"/>
    <s v="7) per servizi"/>
    <x v="2"/>
  </r>
  <r>
    <x v="0"/>
    <x v="15"/>
    <x v="69"/>
    <x v="69"/>
    <n v="7425.81"/>
    <s v="Export_CoGe"/>
    <x v="0"/>
    <s v="COSGS"/>
    <x v="4"/>
    <s v="COSTI"/>
    <m/>
    <s v="B.7)"/>
    <s v="7) per servizi"/>
    <x v="2"/>
  </r>
  <r>
    <x v="0"/>
    <x v="15"/>
    <x v="71"/>
    <x v="71"/>
    <n v="1622.35"/>
    <s v="Export_CoGe"/>
    <x v="0"/>
    <s v="SERIN"/>
    <x v="6"/>
    <s v="PRD"/>
    <m/>
    <s v="B.7)"/>
    <s v="7) per servizi"/>
    <x v="3"/>
  </r>
  <r>
    <x v="0"/>
    <x v="15"/>
    <x v="73"/>
    <x v="73"/>
    <n v="907.86"/>
    <s v="Export_CoGe"/>
    <x v="0"/>
    <s v="COSGS"/>
    <x v="4"/>
    <s v="COSTI"/>
    <m/>
    <s v="B.7)"/>
    <s v="7) per servizi"/>
    <x v="2"/>
  </r>
  <r>
    <x v="0"/>
    <x v="15"/>
    <x v="75"/>
    <x v="75"/>
    <n v="769.37"/>
    <s v="Export_CoGe"/>
    <x v="0"/>
    <s v="COSGS"/>
    <x v="4"/>
    <s v="COSTI"/>
    <m/>
    <s v="B.7)"/>
    <s v="7) per servizi"/>
    <x v="2"/>
  </r>
  <r>
    <x v="0"/>
    <x v="15"/>
    <x v="76"/>
    <x v="76"/>
    <n v="2277.5500000000002"/>
    <s v="Export_CoGe"/>
    <x v="0"/>
    <s v="COSGS"/>
    <x v="4"/>
    <s v="COSTI"/>
    <m/>
    <s v="B.7)"/>
    <s v="7) per servizi"/>
    <x v="2"/>
  </r>
  <r>
    <x v="0"/>
    <x v="15"/>
    <x v="79"/>
    <x v="79"/>
    <n v="8403.58"/>
    <s v="Export_CoGe"/>
    <x v="0"/>
    <s v="SERIN"/>
    <x v="6"/>
    <s v="PRD"/>
    <m/>
    <s v="B.7)"/>
    <s v="7) per servizi"/>
    <x v="0"/>
  </r>
  <r>
    <x v="0"/>
    <x v="15"/>
    <x v="83"/>
    <x v="83"/>
    <n v="265.89999999999998"/>
    <s v="Export_CoGe"/>
    <x v="0"/>
    <s v="SERST"/>
    <x v="8"/>
    <s v="COSTI"/>
    <m/>
    <s v="B.7)"/>
    <s v="7) per servizi"/>
    <x v="2"/>
  </r>
  <r>
    <x v="0"/>
    <x v="15"/>
    <x v="85"/>
    <x v="85"/>
    <n v="4100.7299999999996"/>
    <s v="Export_CoGe"/>
    <x v="0"/>
    <s v="SERIN"/>
    <x v="6"/>
    <s v="PRD"/>
    <m/>
    <s v="B.7)"/>
    <s v="7) per servizi"/>
    <x v="2"/>
  </r>
  <r>
    <x v="0"/>
    <x v="15"/>
    <x v="87"/>
    <x v="87"/>
    <n v="1494.5500000000002"/>
    <s v="Export_CoGe"/>
    <x v="0"/>
    <s v="SERST"/>
    <x v="8"/>
    <s v="COSTI"/>
    <m/>
    <s v="B.7)"/>
    <s v="7) per servizi"/>
    <x v="2"/>
  </r>
  <r>
    <x v="0"/>
    <x v="15"/>
    <x v="89"/>
    <x v="89"/>
    <n v="23934.36"/>
    <s v="Export_CoGe"/>
    <x v="0"/>
    <s v="SERST"/>
    <x v="8"/>
    <s v="COSTI"/>
    <m/>
    <s v="B.7)"/>
    <s v="7) per servizi"/>
    <x v="2"/>
  </r>
  <r>
    <x v="0"/>
    <x v="15"/>
    <x v="93"/>
    <x v="93"/>
    <n v="15"/>
    <s v="Export_CoGe"/>
    <x v="0"/>
    <s v="COSGS"/>
    <x v="4"/>
    <s v="COSTI"/>
    <m/>
    <s v="B.7)"/>
    <s v="7) per servizi"/>
    <x v="2"/>
  </r>
  <r>
    <x v="0"/>
    <x v="15"/>
    <x v="97"/>
    <x v="97"/>
    <n v="193.8000000000001"/>
    <s v="Export_CoGe"/>
    <x v="0"/>
    <s v="SERST"/>
    <x v="8"/>
    <s v="COSTI"/>
    <m/>
    <s v="B.7)"/>
    <s v="7) per servizi"/>
    <x v="6"/>
  </r>
  <r>
    <x v="0"/>
    <x v="15"/>
    <x v="99"/>
    <x v="99"/>
    <n v="1255.3600000000001"/>
    <s v="Export_CoGe"/>
    <x v="0"/>
    <s v="SERST"/>
    <x v="8"/>
    <s v="COSTI"/>
    <m/>
    <s v="B.7)"/>
    <s v="7) per servizi"/>
    <x v="6"/>
  </r>
  <r>
    <x v="0"/>
    <x v="15"/>
    <x v="100"/>
    <x v="100"/>
    <n v="1466.56"/>
    <s v="Export_CoGe"/>
    <x v="0"/>
    <s v="COSGS"/>
    <x v="4"/>
    <s v="COSTI"/>
    <m/>
    <s v="B.7)"/>
    <s v="7) per servizi"/>
    <x v="2"/>
  </r>
  <r>
    <x v="0"/>
    <x v="15"/>
    <x v="102"/>
    <x v="102"/>
    <n v="1296.08"/>
    <s v="Export_CoGe"/>
    <x v="0"/>
    <s v="SERST"/>
    <x v="8"/>
    <s v="COSTI"/>
    <m/>
    <s v="B.7)"/>
    <s v="7) per servizi"/>
    <x v="6"/>
  </r>
  <r>
    <x v="0"/>
    <x v="15"/>
    <x v="103"/>
    <x v="103"/>
    <n v="1742.16"/>
    <s v="Export_CoGe"/>
    <x v="0"/>
    <s v="COSGS"/>
    <x v="4"/>
    <s v="COSTI"/>
    <m/>
    <s v="B.7)"/>
    <s v="7) per servizi"/>
    <x v="2"/>
  </r>
  <r>
    <x v="0"/>
    <x v="15"/>
    <x v="104"/>
    <x v="104"/>
    <n v="1823.7999999999997"/>
    <s v="Export_CoGe"/>
    <x v="0"/>
    <s v="COSGS"/>
    <x v="4"/>
    <s v="COSTI"/>
    <m/>
    <s v="B.7)"/>
    <s v="7) per servizi"/>
    <x v="5"/>
  </r>
  <r>
    <x v="0"/>
    <x v="15"/>
    <x v="106"/>
    <x v="106"/>
    <n v="677.88"/>
    <s v="Export_CoGe"/>
    <x v="0"/>
    <s v="COSGS"/>
    <x v="4"/>
    <s v="COSTI"/>
    <m/>
    <s v="B.7)"/>
    <s v="7) per servizi"/>
    <x v="5"/>
  </r>
  <r>
    <x v="0"/>
    <x v="15"/>
    <x v="108"/>
    <x v="108"/>
    <n v="845.64999999999986"/>
    <s v="Export_CoGe"/>
    <x v="0"/>
    <s v="COSGS"/>
    <x v="4"/>
    <s v="COSTI"/>
    <m/>
    <s v="B.7)"/>
    <s v="7) per servizi"/>
    <x v="5"/>
  </r>
  <r>
    <x v="0"/>
    <x v="15"/>
    <x v="110"/>
    <x v="110"/>
    <n v="2656.05"/>
    <s v="Export_CoGe"/>
    <x v="0"/>
    <s v="COSGS"/>
    <x v="4"/>
    <s v="COSTI"/>
    <m/>
    <s v="B.7)"/>
    <s v="7) per servizi"/>
    <x v="5"/>
  </r>
  <r>
    <x v="0"/>
    <x v="15"/>
    <x v="111"/>
    <x v="111"/>
    <n v="712.8"/>
    <s v="Export_CoGe"/>
    <x v="0"/>
    <s v="COSGS"/>
    <x v="4"/>
    <s v="COSTI"/>
    <m/>
    <s v="B.7)"/>
    <s v="7) per servizi"/>
    <x v="2"/>
  </r>
  <r>
    <x v="0"/>
    <x v="15"/>
    <x v="112"/>
    <x v="112"/>
    <n v="344"/>
    <s v="Export_CoGe"/>
    <x v="0"/>
    <s v="SERST"/>
    <x v="8"/>
    <s v="COSTI"/>
    <m/>
    <s v="B.7)"/>
    <s v="7) per servizi"/>
    <x v="2"/>
  </r>
  <r>
    <x v="0"/>
    <x v="15"/>
    <x v="299"/>
    <x v="299"/>
    <n v="4170.3"/>
    <s v="Export_CoGe"/>
    <x v="0"/>
    <s v="SERST"/>
    <x v="8"/>
    <s v="COSTI"/>
    <m/>
    <s v="B.7)"/>
    <s v="7) per servizi"/>
    <x v="6"/>
  </r>
  <r>
    <x v="0"/>
    <x v="15"/>
    <x v="348"/>
    <x v="347"/>
    <n v="3554"/>
    <s v="Export_CoGe"/>
    <x v="0"/>
    <s v="SERST"/>
    <x v="8"/>
    <s v="COSTI"/>
    <m/>
    <s v="B.7)"/>
    <s v="7) per servizi"/>
    <x v="6"/>
  </r>
  <r>
    <x v="0"/>
    <x v="15"/>
    <x v="355"/>
    <x v="354"/>
    <n v="1750"/>
    <s v="Export_CoGe"/>
    <x v="0"/>
    <s v="SERST"/>
    <x v="8"/>
    <s v="COSTI"/>
    <m/>
    <s v="B.7)"/>
    <s v="7) per servizi"/>
    <x v="6"/>
  </r>
  <r>
    <x v="0"/>
    <x v="15"/>
    <x v="356"/>
    <x v="355"/>
    <n v="2835.5400000000004"/>
    <s v="Export_CoGe"/>
    <x v="0"/>
    <s v="SERST"/>
    <x v="8"/>
    <s v="COSTI"/>
    <m/>
    <s v="B.7)"/>
    <s v="7) per servizi"/>
    <x v="2"/>
  </r>
  <r>
    <x v="0"/>
    <x v="15"/>
    <x v="405"/>
    <x v="404"/>
    <n v="1879.06"/>
    <s v="Export_CoGe"/>
    <x v="0"/>
    <s v="COSGS"/>
    <x v="4"/>
    <s v="COSTI"/>
    <m/>
    <s v="B.7)"/>
    <s v="7) per servizi"/>
    <x v="2"/>
  </r>
  <r>
    <x v="0"/>
    <x v="15"/>
    <x v="113"/>
    <x v="113"/>
    <n v="7434.3600000000006"/>
    <s v="Export_CoGe"/>
    <x v="0"/>
    <s v="SERIN"/>
    <x v="6"/>
    <s v="PRD"/>
    <m/>
    <s v="B.7)"/>
    <s v="7) per servizi"/>
    <x v="3"/>
  </r>
  <r>
    <x v="0"/>
    <x v="15"/>
    <x v="114"/>
    <x v="114"/>
    <n v="162.80000000000001"/>
    <s v="Export_CoGe"/>
    <x v="0"/>
    <s v="SERIN"/>
    <x v="6"/>
    <s v="PRD"/>
    <m/>
    <s v="B.7)"/>
    <s v="7) per servizi"/>
    <x v="3"/>
  </r>
  <r>
    <x v="0"/>
    <x v="15"/>
    <x v="116"/>
    <x v="116"/>
    <n v="1020"/>
    <s v="Export_CoGe"/>
    <x v="0"/>
    <s v="SERST"/>
    <x v="8"/>
    <s v="COSTI"/>
    <m/>
    <s v="B.7)"/>
    <s v="7) per servizi"/>
    <x v="2"/>
  </r>
  <r>
    <x v="0"/>
    <x v="15"/>
    <x v="118"/>
    <x v="118"/>
    <n v="105"/>
    <s v="Export_CoGe"/>
    <x v="0"/>
    <s v="SERST"/>
    <x v="8"/>
    <s v="COSTI"/>
    <m/>
    <s v="B.7)"/>
    <s v="7) per servizi"/>
    <x v="2"/>
  </r>
  <r>
    <x v="0"/>
    <x v="15"/>
    <x v="119"/>
    <x v="119"/>
    <n v="1512.6"/>
    <s v="Export_CoGe"/>
    <x v="0"/>
    <s v="SERST"/>
    <x v="8"/>
    <s v="COSTI"/>
    <m/>
    <s v="B.7)"/>
    <s v="7) per servizi"/>
    <x v="2"/>
  </r>
  <r>
    <x v="0"/>
    <x v="15"/>
    <x v="121"/>
    <x v="121"/>
    <n v="366.19"/>
    <s v="Export_CoGe"/>
    <x v="0"/>
    <s v="SERST"/>
    <x v="8"/>
    <s v="COSTI"/>
    <m/>
    <s v="B.7)"/>
    <s v="7) per servizi"/>
    <x v="2"/>
  </r>
  <r>
    <x v="0"/>
    <x v="15"/>
    <x v="357"/>
    <x v="356"/>
    <n v="256.20999999999998"/>
    <s v="Export_CoGe"/>
    <x v="0"/>
    <s v="ONSTR"/>
    <x v="30"/>
    <s v="EXT"/>
    <m/>
    <s v="B.14)"/>
    <s v="14) oneri diversi di gestione"/>
    <x v="2"/>
  </r>
  <r>
    <x v="0"/>
    <x v="15"/>
    <x v="123"/>
    <x v="123"/>
    <n v="401.4"/>
    <s v="Export_CoGe"/>
    <x v="0"/>
    <s v="SERST"/>
    <x v="8"/>
    <s v="COSTI"/>
    <m/>
    <s v="B.7)"/>
    <s v="7) per servizi"/>
    <x v="2"/>
  </r>
  <r>
    <x v="0"/>
    <x v="15"/>
    <x v="125"/>
    <x v="125"/>
    <n v="976"/>
    <s v="Export_CoGe"/>
    <x v="0"/>
    <s v="SERST"/>
    <x v="8"/>
    <s v="COSTI"/>
    <m/>
    <s v="B.7)"/>
    <s v="7) per servizi"/>
    <x v="6"/>
  </r>
  <r>
    <x v="0"/>
    <x v="15"/>
    <x v="127"/>
    <x v="127"/>
    <n v="2645.1700000000146"/>
    <s v="Export_CoGe"/>
    <x v="0"/>
    <s v="SERST"/>
    <x v="8"/>
    <s v="COSTI"/>
    <m/>
    <s v="B.7)"/>
    <s v="7) per servizi"/>
    <x v="4"/>
  </r>
  <r>
    <x v="0"/>
    <x v="15"/>
    <x v="131"/>
    <x v="131"/>
    <n v="28"/>
    <s v="Export_CoGe"/>
    <x v="0"/>
    <s v="COSGS"/>
    <x v="4"/>
    <s v="COSTI"/>
    <m/>
    <s v="B.7)"/>
    <s v="7) per servizi"/>
    <x v="2"/>
  </r>
  <r>
    <x v="0"/>
    <x v="15"/>
    <x v="133"/>
    <x v="133"/>
    <n v="604.24"/>
    <s v="Export_CoGe"/>
    <x v="0"/>
    <s v="SERST"/>
    <x v="8"/>
    <s v="COSTI"/>
    <m/>
    <s v="B.7)"/>
    <s v="7) per servizi"/>
    <x v="4"/>
  </r>
  <r>
    <x v="0"/>
    <x v="15"/>
    <x v="136"/>
    <x v="136"/>
    <n v="440.67000000000007"/>
    <s v="Export_CoGe"/>
    <x v="0"/>
    <s v="SERST"/>
    <x v="8"/>
    <s v="COSTI"/>
    <m/>
    <s v="B.7)"/>
    <s v="7) per servizi"/>
    <x v="2"/>
  </r>
  <r>
    <x v="0"/>
    <x v="15"/>
    <x v="361"/>
    <x v="360"/>
    <n v="1897"/>
    <s v="Export_CoGe"/>
    <x v="0"/>
    <s v="SERST"/>
    <x v="8"/>
    <s v="COSTI"/>
    <m/>
    <s v="B.7)"/>
    <s v="7) per servizi"/>
    <x v="6"/>
  </r>
  <r>
    <x v="0"/>
    <x v="15"/>
    <x v="362"/>
    <x v="361"/>
    <n v="856.55"/>
    <s v="Export_CoGe"/>
    <x v="0"/>
    <s v="SERST"/>
    <x v="8"/>
    <s v="COSTI"/>
    <s v="CONSGRANT"/>
    <s v="B.7)"/>
    <s v="7) per servizi"/>
    <x v="8"/>
  </r>
  <r>
    <x v="0"/>
    <x v="15"/>
    <x v="358"/>
    <x v="357"/>
    <n v="2127.71"/>
    <s v="Export_CoGe"/>
    <x v="0"/>
    <s v="SERST"/>
    <x v="8"/>
    <s v="COSTI"/>
    <s v="SPESGRANT"/>
    <s v="B.7)"/>
    <s v="7) per servizi"/>
    <x v="6"/>
  </r>
  <r>
    <x v="0"/>
    <x v="15"/>
    <x v="138"/>
    <x v="138"/>
    <n v="2000"/>
    <s v="Export_CoGe"/>
    <x v="0"/>
    <s v="AFFIT"/>
    <x v="17"/>
    <s v="AFF"/>
    <m/>
    <s v="B.8)"/>
    <s v="8) per godimento di beni di terzi"/>
    <x v="2"/>
  </r>
  <r>
    <x v="0"/>
    <x v="15"/>
    <x v="139"/>
    <x v="139"/>
    <n v="6800"/>
    <s v="Export_CoGe"/>
    <x v="0"/>
    <s v="AFFIT"/>
    <x v="17"/>
    <s v="AFF"/>
    <m/>
    <s v="B.8)"/>
    <s v="8) per godimento di beni di terzi"/>
    <x v="2"/>
  </r>
  <r>
    <x v="0"/>
    <x v="15"/>
    <x v="140"/>
    <x v="140"/>
    <n v="200"/>
    <s v="Export_CoGe"/>
    <x v="0"/>
    <s v="AFFIT"/>
    <x v="17"/>
    <s v="AFF"/>
    <m/>
    <s v="B.8)"/>
    <s v="8) per godimento di beni di terzi"/>
    <x v="2"/>
  </r>
  <r>
    <x v="0"/>
    <x v="15"/>
    <x v="142"/>
    <x v="142"/>
    <n v="6027.96"/>
    <s v="Export_CoGe"/>
    <x v="0"/>
    <s v="AFFIT"/>
    <x v="17"/>
    <s v="AFF"/>
    <m/>
    <s v="B.8)"/>
    <s v="8) per godimento di beni di terzi"/>
    <x v="2"/>
  </r>
  <r>
    <x v="0"/>
    <x v="15"/>
    <x v="143"/>
    <x v="143"/>
    <n v="200"/>
    <s v="Export_CoGe"/>
    <x v="0"/>
    <s v="AFFIT"/>
    <x v="17"/>
    <s v="AFF"/>
    <m/>
    <s v="B.8)"/>
    <s v="8) per godimento di beni di terzi"/>
    <x v="2"/>
  </r>
  <r>
    <x v="0"/>
    <x v="15"/>
    <x v="144"/>
    <x v="144"/>
    <n v="4359.4400000000005"/>
    <s v="Export_CoGe"/>
    <x v="0"/>
    <s v="AFFIT"/>
    <x v="17"/>
    <s v="AFF"/>
    <m/>
    <s v="B.8)"/>
    <s v="8) per godimento di beni di terzi"/>
    <x v="2"/>
  </r>
  <r>
    <x v="0"/>
    <x v="15"/>
    <x v="150"/>
    <x v="150"/>
    <n v="7240"/>
    <s v="Export_CoGe"/>
    <x v="0"/>
    <s v="AFFIT"/>
    <x v="17"/>
    <s v="AFF"/>
    <m/>
    <s v="B.8)"/>
    <s v="8) per godimento di beni di terzi"/>
    <x v="2"/>
  </r>
  <r>
    <x v="0"/>
    <x v="15"/>
    <x v="364"/>
    <x v="363"/>
    <n v="4634"/>
    <s v="Export_CoGe"/>
    <x v="0"/>
    <s v="AFFIT"/>
    <x v="17"/>
    <s v="AFF"/>
    <m/>
    <s v="B.8)"/>
    <s v="8) per godimento di beni di terzi"/>
    <x v="2"/>
  </r>
  <r>
    <x v="0"/>
    <x v="15"/>
    <x v="391"/>
    <x v="390"/>
    <n v="5000"/>
    <s v="Export_CoGe"/>
    <x v="0"/>
    <s v="AFFIT"/>
    <x v="17"/>
    <s v="AFF"/>
    <m/>
    <s v="B.8)"/>
    <s v="8) per godimento di beni di terzi"/>
    <x v="2"/>
  </r>
  <r>
    <x v="0"/>
    <x v="15"/>
    <x v="392"/>
    <x v="391"/>
    <n v="500"/>
    <s v="Export_CoGe"/>
    <x v="0"/>
    <s v="AFFIT"/>
    <x v="17"/>
    <s v="AFF"/>
    <m/>
    <s v="B.8)"/>
    <s v="8) per godimento di beni di terzi"/>
    <x v="2"/>
  </r>
  <r>
    <x v="0"/>
    <x v="15"/>
    <x v="155"/>
    <x v="155"/>
    <n v="5152.8500000000004"/>
    <s v="Export_CoGe"/>
    <x v="0"/>
    <s v="COSGS"/>
    <x v="4"/>
    <s v="COSTI"/>
    <m/>
    <s v="B.8)"/>
    <s v="8) per godimento di beni di terzi"/>
    <x v="2"/>
  </r>
  <r>
    <x v="0"/>
    <x v="15"/>
    <x v="156"/>
    <x v="156"/>
    <n v="1006.8299999999999"/>
    <s v="Export_CoGe"/>
    <x v="0"/>
    <s v="COSGS"/>
    <x v="4"/>
    <s v="COSTI"/>
    <m/>
    <s v="B.8)"/>
    <s v="8) per godimento di beni di terzi"/>
    <x v="2"/>
  </r>
  <r>
    <x v="0"/>
    <x v="15"/>
    <x v="406"/>
    <x v="405"/>
    <n v="2157.41"/>
    <s v="Export_CoGe"/>
    <x v="0"/>
    <s v="COSGS"/>
    <x v="4"/>
    <s v="COSTI"/>
    <m/>
    <s v="B.8)"/>
    <s v="8) per godimento di beni di terzi"/>
    <x v="3"/>
  </r>
  <r>
    <x v="0"/>
    <x v="15"/>
    <x v="203"/>
    <x v="203"/>
    <n v="1619"/>
    <s v="Export_CoGe"/>
    <x v="0"/>
    <s v="COSGS"/>
    <x v="4"/>
    <s v="COSTI"/>
    <m/>
    <s v="B.14)"/>
    <s v="14) oneri diversi di gestione"/>
    <x v="2"/>
  </r>
  <r>
    <x v="0"/>
    <x v="15"/>
    <x v="204"/>
    <x v="204"/>
    <n v="500"/>
    <s v="Export_CoGe"/>
    <x v="0"/>
    <s v="COSGS"/>
    <x v="4"/>
    <s v="COSTI"/>
    <m/>
    <s v="B.14)"/>
    <s v="14) oneri diversi di gestione"/>
    <x v="2"/>
  </r>
  <r>
    <x v="0"/>
    <x v="15"/>
    <x v="217"/>
    <x v="217"/>
    <n v="229.89000000000027"/>
    <s v="Export_CoGe"/>
    <x v="0"/>
    <s v="ONSTR"/>
    <x v="30"/>
    <s v="EXT"/>
    <m/>
    <s v="B.14)"/>
    <s v="14) oneri diversi di gestione"/>
    <x v="2"/>
  </r>
  <r>
    <x v="0"/>
    <x v="15"/>
    <x v="218"/>
    <x v="218"/>
    <n v="141.70000000000002"/>
    <s v="Export_CoGe"/>
    <x v="0"/>
    <s v="COSGS"/>
    <x v="4"/>
    <s v="COSTI"/>
    <m/>
    <s v="B.14)"/>
    <s v="14) oneri diversi di gestione"/>
    <x v="2"/>
  </r>
  <r>
    <x v="0"/>
    <x v="15"/>
    <x v="219"/>
    <x v="219"/>
    <n v="792.91000000000008"/>
    <s v="Export_CoGe"/>
    <x v="0"/>
    <s v="COSGS"/>
    <x v="4"/>
    <s v="COSTI"/>
    <m/>
    <s v="B.14)"/>
    <s v="14) oneri diversi di gestione"/>
    <x v="2"/>
  </r>
  <r>
    <x v="0"/>
    <x v="15"/>
    <x v="221"/>
    <x v="221"/>
    <n v="75"/>
    <s v="Export_CoGe"/>
    <x v="0"/>
    <s v="COSGS"/>
    <x v="4"/>
    <s v="COSTI"/>
    <m/>
    <s v="B.14)"/>
    <s v="14) oneri diversi di gestione"/>
    <x v="4"/>
  </r>
  <r>
    <x v="0"/>
    <x v="15"/>
    <x v="225"/>
    <x v="225"/>
    <n v="0.47"/>
    <s v="Export_CoGe"/>
    <x v="0"/>
    <s v="COSGS"/>
    <x v="4"/>
    <s v="COSTI"/>
    <m/>
    <s v="B.14)"/>
    <s v="14) oneri diversi di gestione"/>
    <x v="2"/>
  </r>
  <r>
    <x v="0"/>
    <x v="15"/>
    <x v="226"/>
    <x v="226"/>
    <n v="66.900000000000006"/>
    <s v="Export_CoGe"/>
    <x v="0"/>
    <s v="ONSTR"/>
    <x v="30"/>
    <s v="EXT"/>
    <m/>
    <s v="B.14)"/>
    <s v="14) oneri diversi di gestione"/>
    <x v="2"/>
  </r>
  <r>
    <x v="0"/>
    <x v="15"/>
    <x v="306"/>
    <x v="306"/>
    <n v="59.92"/>
    <s v="Export_CoGe"/>
    <x v="0"/>
    <s v="COSGS"/>
    <x v="4"/>
    <s v="COSTI"/>
    <m/>
    <s v="B.14)"/>
    <s v="14) oneri diversi di gestione"/>
    <x v="4"/>
  </r>
  <r>
    <x v="0"/>
    <x v="15"/>
    <x v="231"/>
    <x v="231"/>
    <n v="485.79999999999995"/>
    <s v="Export_CoGe"/>
    <x v="0"/>
    <s v="ONFIN"/>
    <x v="32"/>
    <s v="FIN"/>
    <m/>
    <s v="C.17)"/>
    <s v="17) interessi e altri oneri finanziari"/>
    <x v="7"/>
  </r>
  <r>
    <x v="0"/>
    <x v="15"/>
    <x v="233"/>
    <x v="233"/>
    <n v="3651.01"/>
    <s v="Export_CoGe"/>
    <x v="0"/>
    <s v="ONFIN"/>
    <x v="32"/>
    <s v="FIN"/>
    <m/>
    <s v="C.17)"/>
    <s v="17) interessi e altri oneri finanziari"/>
    <x v="7"/>
  </r>
  <r>
    <x v="0"/>
    <x v="15"/>
    <x v="235"/>
    <x v="235"/>
    <n v="409.50000000000006"/>
    <s v="Export_CoGe"/>
    <x v="0"/>
    <s v="ONFIN"/>
    <x v="32"/>
    <s v="FIN"/>
    <m/>
    <s v="C.17)"/>
    <s v="17) interessi e altri oneri finanziari"/>
    <x v="7"/>
  </r>
  <r>
    <x v="0"/>
    <x v="15"/>
    <x v="349"/>
    <x v="348"/>
    <n v="5120.24"/>
    <s v="Export_CoGe"/>
    <x v="0"/>
    <s v="ONFIN"/>
    <x v="32"/>
    <s v="FIN"/>
    <m/>
    <s v="C.17)"/>
    <s v="17) interessi e altri oneri finanziari"/>
    <x v="7"/>
  </r>
  <r>
    <x v="0"/>
    <x v="15"/>
    <x v="238"/>
    <x v="238"/>
    <n v="3030.5200000000004"/>
    <s v="Export_CoGe"/>
    <x v="0"/>
    <s v="RICOP"/>
    <x v="33"/>
    <s v="RIC"/>
    <m/>
    <s v="A.1)"/>
    <s v="1) ricavi delle vendite e delle prestazioni"/>
    <x v="6"/>
  </r>
  <r>
    <x v="0"/>
    <x v="15"/>
    <x v="239"/>
    <x v="239"/>
    <n v="-115456.94999999998"/>
    <s v="Export_CoGe"/>
    <x v="0"/>
    <s v="RICOP"/>
    <x v="33"/>
    <s v="RIC"/>
    <m/>
    <s v="A.1)"/>
    <s v="1) ricavi delle vendite e delle prestazioni"/>
    <x v="5"/>
  </r>
  <r>
    <x v="0"/>
    <x v="15"/>
    <x v="241"/>
    <x v="241"/>
    <n v="-37216.26"/>
    <s v="Export_CoGe"/>
    <x v="0"/>
    <s v="RICOP"/>
    <x v="33"/>
    <s v="RIC"/>
    <m/>
    <s v="A.1)"/>
    <s v="1) ricavi delle vendite e delle prestazioni"/>
    <x v="5"/>
  </r>
  <r>
    <x v="0"/>
    <x v="15"/>
    <x v="243"/>
    <x v="243"/>
    <n v="-27696.17"/>
    <s v="Export_CoGe"/>
    <x v="0"/>
    <s v="RICOP"/>
    <x v="33"/>
    <s v="RIC"/>
    <m/>
    <s v="A.1)"/>
    <s v="1) ricavi delle vendite e delle prestazioni"/>
    <x v="6"/>
  </r>
  <r>
    <x v="0"/>
    <x v="15"/>
    <x v="244"/>
    <x v="244"/>
    <n v="-1911.7899999999997"/>
    <s v="Export_CoGe"/>
    <x v="0"/>
    <s v="RICOP"/>
    <x v="33"/>
    <s v="RIC"/>
    <m/>
    <s v="A.1)"/>
    <s v="1) ricavi delle vendite e delle prestazioni"/>
    <x v="6"/>
  </r>
  <r>
    <x v="0"/>
    <x v="15"/>
    <x v="245"/>
    <x v="245"/>
    <n v="-620"/>
    <s v="Export_CoGe"/>
    <x v="0"/>
    <s v="RICOP"/>
    <x v="33"/>
    <s v="RIC"/>
    <m/>
    <s v="A.1)"/>
    <s v="1) ricavi delle vendite e delle prestazioni"/>
    <x v="7"/>
  </r>
  <r>
    <x v="0"/>
    <x v="15"/>
    <x v="385"/>
    <x v="384"/>
    <n v="-3000"/>
    <s v="Export_CoGe"/>
    <x v="0"/>
    <s v="RICOP"/>
    <x v="33"/>
    <s v="RIC"/>
    <m/>
    <s v="A.1)"/>
    <s v="1) ricavi delle vendite e delle prestazioni"/>
    <x v="6"/>
  </r>
  <r>
    <x v="0"/>
    <x v="15"/>
    <x v="246"/>
    <x v="246"/>
    <n v="-9.5"/>
    <s v="Export_CoGe"/>
    <x v="0"/>
    <s v="RICOP"/>
    <x v="33"/>
    <s v="RIC"/>
    <m/>
    <s v="A.1)"/>
    <s v="1) ricavi delle vendite e delle prestazioni"/>
    <x v="6"/>
  </r>
  <r>
    <x v="0"/>
    <x v="15"/>
    <x v="247"/>
    <x v="247"/>
    <n v="-1565"/>
    <s v="Export_CoGe"/>
    <x v="0"/>
    <s v="ONSTR"/>
    <x v="30"/>
    <s v="EXT"/>
    <m/>
    <s v="B.14)"/>
    <s v="14) oneri diversi di gestione"/>
    <x v="2"/>
  </r>
  <r>
    <x v="0"/>
    <x v="15"/>
    <x v="250"/>
    <x v="250"/>
    <n v="-317984.05000000005"/>
    <s v="Export_CoGe"/>
    <x v="0"/>
    <s v="CORR"/>
    <x v="35"/>
    <s v="CORR"/>
    <m/>
    <s v="A.1)"/>
    <s v="1) ricavi delle vendite e delle prestazioni"/>
    <x v="6"/>
  </r>
  <r>
    <x v="0"/>
    <x v="15"/>
    <x v="257"/>
    <x v="257"/>
    <n v="-0.2"/>
    <s v="Export_CoGe"/>
    <x v="0"/>
    <s v="ALTRI"/>
    <x v="34"/>
    <s v="ALTRI"/>
    <m/>
    <s v="A.5)"/>
    <s v="5) altri ricavi e proventi, con separata indicazione dei contributi in conto esercizio"/>
    <x v="2"/>
  </r>
  <r>
    <x v="0"/>
    <x v="15"/>
    <x v="259"/>
    <x v="259"/>
    <n v="-0.27999999999997938"/>
    <s v="Export_CoGe"/>
    <x v="0"/>
    <s v="ALTRI"/>
    <x v="34"/>
    <s v="ALTRI"/>
    <m/>
    <s v="A.5)"/>
    <s v="5) altri ricavi e proventi, con separata indicazione dei contributi in conto esercizio"/>
    <x v="2"/>
  </r>
  <r>
    <x v="0"/>
    <x v="15"/>
    <x v="260"/>
    <x v="260"/>
    <n v="-499.99999999999955"/>
    <s v="Export_CoGe"/>
    <x v="0"/>
    <s v="ALTRI"/>
    <x v="34"/>
    <s v="ALTRI"/>
    <m/>
    <s v="A.5)"/>
    <s v="5) altri ricavi e proventi, con separata indicazione dei contributi in conto esercizio"/>
    <x v="2"/>
  </r>
  <r>
    <x v="0"/>
    <x v="15"/>
    <x v="309"/>
    <x v="309"/>
    <n v="-684.66"/>
    <s v="Export_CoGe"/>
    <x v="0"/>
    <s v="ALTRI"/>
    <x v="34"/>
    <s v="ALTRI"/>
    <m/>
    <s v="A.5)"/>
    <s v="5) altri ricavi e proventi, con separata indicazione dei contributi in conto esercizio"/>
    <x v="2"/>
  </r>
  <r>
    <x v="0"/>
    <x v="15"/>
    <x v="265"/>
    <x v="265"/>
    <n v="-35"/>
    <s v="Export_CoGe"/>
    <x v="0"/>
    <s v="ALTRI"/>
    <x v="34"/>
    <s v="ALTRI"/>
    <m/>
    <s v="A.5)"/>
    <s v="5) altri ricavi e proventi, con separata indicazione dei contributi in conto esercizio"/>
    <x v="8"/>
  </r>
  <r>
    <x v="0"/>
    <x v="15"/>
    <x v="401"/>
    <x v="400"/>
    <n v="-237.19999999999993"/>
    <s v="Export_CoGe"/>
    <x v="0"/>
    <s v="ACQDI"/>
    <x v="0"/>
    <s v="ACQ"/>
    <m/>
    <s v="A.5)"/>
    <s v="5) altri ricavi e proventi, con separata indicazione dei contributi in conto esercizio"/>
    <x v="7"/>
  </r>
  <r>
    <x v="0"/>
    <x v="15"/>
    <x v="276"/>
    <x v="276"/>
    <n v="-2785.21"/>
    <s v="Export_CoGe"/>
    <x v="0"/>
    <s v="ONFIN"/>
    <x v="32"/>
    <s v="FIN"/>
    <m/>
    <s v="C.16)"/>
    <s v="16) altri proventi finanziari"/>
    <x v="4"/>
  </r>
  <r>
    <x v="0"/>
    <x v="15"/>
    <x v="2"/>
    <x v="2"/>
    <n v="10000"/>
    <s v="Export_CoGe"/>
    <x v="1"/>
    <s v="23.I.IMM"/>
    <x v="1"/>
    <s v="IMM"/>
    <m/>
    <s v="23.I.IMM"/>
    <s v="Immobilizzazioni Immateriali"/>
    <x v="1"/>
  </r>
  <r>
    <x v="0"/>
    <x v="15"/>
    <x v="4"/>
    <x v="4"/>
    <n v="17743"/>
    <s v="Export_CoGe"/>
    <x v="1"/>
    <s v="23.I.IMM"/>
    <x v="1"/>
    <s v="IMM"/>
    <m/>
    <s v="23.I.IMM"/>
    <s v="Immobilizzazioni Immateriali"/>
    <x v="1"/>
  </r>
  <r>
    <x v="0"/>
    <x v="15"/>
    <x v="6"/>
    <x v="6"/>
    <n v="88509.209999999992"/>
    <s v="Export_CoGe"/>
    <x v="1"/>
    <s v="23.I.IMM"/>
    <x v="1"/>
    <s v="IMM"/>
    <m/>
    <s v="23.I.IMM"/>
    <s v="Immobilizzazioni Immateriali"/>
    <x v="1"/>
  </r>
  <r>
    <x v="0"/>
    <x v="15"/>
    <x v="10"/>
    <x v="10"/>
    <n v="62321.65"/>
    <s v="Export_CoGe"/>
    <x v="1"/>
    <s v="23.I.IMM"/>
    <x v="1"/>
    <s v="IMM"/>
    <m/>
    <s v="23.I.IMM"/>
    <s v="Immobilizzazioni Immateriali"/>
    <x v="1"/>
  </r>
  <r>
    <x v="0"/>
    <x v="15"/>
    <x v="12"/>
    <x v="12"/>
    <n v="87545.25"/>
    <s v="Export_CoGe"/>
    <x v="1"/>
    <s v="24.I.MAT"/>
    <x v="3"/>
    <s v="MAT"/>
    <m/>
    <s v="24.I.MAT"/>
    <s v="Immobilizzazioni Materiali"/>
    <x v="1"/>
  </r>
  <r>
    <x v="0"/>
    <x v="15"/>
    <x v="14"/>
    <x v="14"/>
    <n v="693957.03"/>
    <s v="Export_CoGe"/>
    <x v="1"/>
    <s v="24.I.MAT"/>
    <x v="3"/>
    <s v="MAT"/>
    <m/>
    <s v="24.I.MAT"/>
    <s v="Immobilizzazioni Materiali"/>
    <x v="1"/>
  </r>
  <r>
    <x v="0"/>
    <x v="15"/>
    <x v="16"/>
    <x v="16"/>
    <n v="144051.22999999998"/>
    <s v="Export_CoGe"/>
    <x v="1"/>
    <s v="24.I.MAT"/>
    <x v="3"/>
    <s v="MAT"/>
    <m/>
    <s v="24.I.MAT"/>
    <s v="Immobilizzazioni Materiali"/>
    <x v="1"/>
  </r>
  <r>
    <x v="0"/>
    <x v="15"/>
    <x v="18"/>
    <x v="18"/>
    <n v="206401.84"/>
    <s v="Export_CoGe"/>
    <x v="1"/>
    <s v="24.I.MAT"/>
    <x v="3"/>
    <s v="MAT"/>
    <m/>
    <s v="24.I.MAT"/>
    <s v="Immobilizzazioni Materiali"/>
    <x v="1"/>
  </r>
  <r>
    <x v="0"/>
    <x v="15"/>
    <x v="407"/>
    <x v="406"/>
    <n v="8488.5"/>
    <s v="Export_CoGe"/>
    <x v="1"/>
    <s v="24.I.MAT"/>
    <x v="3"/>
    <s v="MAT"/>
    <m/>
    <s v="24.I.MAT"/>
    <s v="Immobilizzazioni Materiali"/>
    <x v="1"/>
  </r>
  <r>
    <x v="0"/>
    <x v="15"/>
    <x v="21"/>
    <x v="21"/>
    <n v="256651.05000000002"/>
    <s v="Export_CoGe"/>
    <x v="1"/>
    <s v="24.I.MAT"/>
    <x v="3"/>
    <s v="MAT"/>
    <m/>
    <s v="24.I.MAT"/>
    <s v="Immobilizzazioni Materiali"/>
    <x v="1"/>
  </r>
  <r>
    <x v="0"/>
    <x v="15"/>
    <x v="24"/>
    <x v="24"/>
    <n v="89692.930000000008"/>
    <s v="Export_CoGe"/>
    <x v="1"/>
    <s v="24.I.MAT"/>
    <x v="3"/>
    <s v="MAT"/>
    <m/>
    <s v="24.I.MAT"/>
    <s v="Immobilizzazioni Materiali"/>
    <x v="1"/>
  </r>
  <r>
    <x v="0"/>
    <x v="15"/>
    <x v="26"/>
    <x v="26"/>
    <n v="16409.09"/>
    <s v="Export_CoGe"/>
    <x v="1"/>
    <s v="24.I.MAT"/>
    <x v="3"/>
    <s v="MAT"/>
    <m/>
    <s v="24.I.MAT"/>
    <s v="Immobilizzazioni Materiali"/>
    <x v="1"/>
  </r>
  <r>
    <x v="0"/>
    <x v="15"/>
    <x v="28"/>
    <x v="28"/>
    <n v="102935.11000000002"/>
    <s v="Export_CoGe"/>
    <x v="1"/>
    <s v="24.I.MAT"/>
    <x v="3"/>
    <s v="MAT"/>
    <m/>
    <s v="24.I.MAT"/>
    <s v="Immobilizzazioni Materiali"/>
    <x v="1"/>
  </r>
  <r>
    <x v="0"/>
    <x v="15"/>
    <x v="30"/>
    <x v="30"/>
    <n v="1760"/>
    <s v="Export_CoGe"/>
    <x v="1"/>
    <s v="24.I.MAT"/>
    <x v="3"/>
    <s v="MAT"/>
    <m/>
    <s v="24.I.MAT"/>
    <s v="Immobilizzazioni Materiali"/>
    <x v="1"/>
  </r>
  <r>
    <x v="0"/>
    <x v="15"/>
    <x v="36"/>
    <x v="36"/>
    <n v="340"/>
    <s v="Export_CoGe"/>
    <x v="1"/>
    <s v="25.I.FIN"/>
    <x v="7"/>
    <s v="IFIN"/>
    <m/>
    <s v="25.I.FIN"/>
    <s v="Immobilizzazioni Finanziarie"/>
    <x v="1"/>
  </r>
  <r>
    <x v="0"/>
    <x v="15"/>
    <x v="38"/>
    <x v="38"/>
    <n v="2500"/>
    <s v="Export_CoGe"/>
    <x v="1"/>
    <s v="25.I.FIN"/>
    <x v="7"/>
    <s v="IFIN"/>
    <m/>
    <s v="25.I.FIN"/>
    <s v="Immobilizzazioni Finanziarie"/>
    <x v="1"/>
  </r>
  <r>
    <x v="0"/>
    <x v="15"/>
    <x v="40"/>
    <x v="40"/>
    <n v="250"/>
    <s v="Export_CoGe"/>
    <x v="1"/>
    <s v="25.I.FIN"/>
    <x v="7"/>
    <s v="IFIN"/>
    <m/>
    <s v="25.I.FIN"/>
    <s v="Immobilizzazioni Finanziarie"/>
    <x v="1"/>
  </r>
  <r>
    <x v="0"/>
    <x v="15"/>
    <x v="317"/>
    <x v="317"/>
    <n v="997500"/>
    <s v="Export_CoGe"/>
    <x v="1"/>
    <s v="25.I.FIN"/>
    <x v="7"/>
    <s v="IFIN"/>
    <m/>
    <s v="25.I.FIN"/>
    <s v="Immobilizzazioni Finanziarie"/>
    <x v="1"/>
  </r>
  <r>
    <x v="0"/>
    <x v="15"/>
    <x v="318"/>
    <x v="318"/>
    <n v="16915.2"/>
    <s v="Export_CoGe"/>
    <x v="1"/>
    <s v="25.I.FIN"/>
    <x v="7"/>
    <s v="IFIN"/>
    <m/>
    <s v="25.I.FIN"/>
    <s v="Immobilizzazioni Finanziarie"/>
    <x v="1"/>
  </r>
  <r>
    <x v="0"/>
    <x v="15"/>
    <x v="351"/>
    <x v="350"/>
    <n v="214421.21999999997"/>
    <s v="Export_CoGe"/>
    <x v="1"/>
    <s v="25.I.FIN"/>
    <x v="7"/>
    <s v="IFIN"/>
    <m/>
    <s v="25.I.FIN"/>
    <s v="Immobilizzazioni Finanziarie"/>
    <x v="1"/>
  </r>
  <r>
    <x v="0"/>
    <x v="15"/>
    <x v="45"/>
    <x v="45"/>
    <n v="883958.85"/>
    <s v="Export_CoGe"/>
    <x v="1"/>
    <s v="26.MAG"/>
    <x v="9"/>
    <s v="MAG"/>
    <m/>
    <s v="26.MAG"/>
    <s v="Rimanenze"/>
    <x v="1"/>
  </r>
  <r>
    <x v="0"/>
    <x v="15"/>
    <x v="49"/>
    <x v="49"/>
    <n v="660483.18000000005"/>
    <s v="Export_CoGe"/>
    <x v="1"/>
    <s v="26.MAG"/>
    <x v="9"/>
    <s v="MAG"/>
    <m/>
    <s v="26.MAG"/>
    <s v="Rimanenze"/>
    <x v="1"/>
  </r>
  <r>
    <x v="0"/>
    <x v="15"/>
    <x v="51"/>
    <x v="51"/>
    <n v="669142.97999999253"/>
    <s v="Export_CoGe"/>
    <x v="1"/>
    <s v="27.CLI"/>
    <x v="10"/>
    <s v="CLI"/>
    <m/>
    <s v="27.CLI"/>
    <s v="Crediti Commerciali"/>
    <x v="1"/>
  </r>
  <r>
    <x v="0"/>
    <x v="15"/>
    <x v="53"/>
    <x v="53"/>
    <n v="40197.410000000025"/>
    <s v="Export_CoGe"/>
    <x v="1"/>
    <s v="27.CLI"/>
    <x v="10"/>
    <s v="CLI"/>
    <m/>
    <s v="27.CLI"/>
    <s v="Crediti Commerciali"/>
    <x v="1"/>
  </r>
  <r>
    <x v="0"/>
    <x v="15"/>
    <x v="55"/>
    <x v="55"/>
    <n v="14741.999999999942"/>
    <s v="Export_CoGe"/>
    <x v="1"/>
    <s v="27.CLI"/>
    <x v="10"/>
    <s v="CLI"/>
    <m/>
    <s v="27.CLI"/>
    <s v="Crediti Commerciali"/>
    <x v="1"/>
  </r>
  <r>
    <x v="0"/>
    <x v="15"/>
    <x v="57"/>
    <x v="57"/>
    <n v="9309.4900000000198"/>
    <s v="Export_CoGe"/>
    <x v="1"/>
    <s v="27.CLI"/>
    <x v="10"/>
    <s v="CLI"/>
    <m/>
    <s v="27.CLI"/>
    <s v="Crediti Commerciali"/>
    <x v="1"/>
  </r>
  <r>
    <x v="0"/>
    <x v="15"/>
    <x v="61"/>
    <x v="61"/>
    <n v="314.26"/>
    <s v="Export_CoGe"/>
    <x v="1"/>
    <s v="31.PTN"/>
    <x v="12"/>
    <s v="PTN"/>
    <m/>
    <s v="31.PTN"/>
    <s v="Crediti Tributari"/>
    <x v="1"/>
  </r>
  <r>
    <x v="0"/>
    <x v="15"/>
    <x v="319"/>
    <x v="319"/>
    <n v="158417.74"/>
    <s v="Export_CoGe"/>
    <x v="1"/>
    <s v="31.PTN"/>
    <x v="12"/>
    <s v="PTN"/>
    <m/>
    <s v="31.PTN"/>
    <s v="Crediti Tributari"/>
    <x v="1"/>
  </r>
  <r>
    <x v="0"/>
    <x v="15"/>
    <x v="67"/>
    <x v="67"/>
    <n v="10732.319999999998"/>
    <s v="Export_CoGe"/>
    <x v="1"/>
    <s v="31.PTN"/>
    <x v="12"/>
    <s v="PTN"/>
    <m/>
    <s v="31.PTN"/>
    <s v="Crediti Tributari"/>
    <x v="1"/>
  </r>
  <r>
    <x v="0"/>
    <x v="15"/>
    <x v="70"/>
    <x v="70"/>
    <n v="11904.81"/>
    <s v="Export_CoGe"/>
    <x v="1"/>
    <s v="29.AC"/>
    <x v="11"/>
    <s v="AC"/>
    <m/>
    <s v="29.AC"/>
    <s v="Altri Crediti"/>
    <x v="1"/>
  </r>
  <r>
    <x v="0"/>
    <x v="15"/>
    <x v="72"/>
    <x v="72"/>
    <n v="7228.9400000000023"/>
    <s v="Export_CoGe"/>
    <x v="1"/>
    <s v="31.PTN"/>
    <x v="12"/>
    <s v="PTN"/>
    <m/>
    <s v="31.PTN"/>
    <s v="Crediti Tributari"/>
    <x v="1"/>
  </r>
  <r>
    <x v="0"/>
    <x v="15"/>
    <x v="320"/>
    <x v="320"/>
    <n v="1430"/>
    <s v="Export_CoGe"/>
    <x v="1"/>
    <s v="31.PTN"/>
    <x v="12"/>
    <s v="PTN"/>
    <m/>
    <s v="31.PTN"/>
    <s v="Crediti Tributari"/>
    <x v="1"/>
  </r>
  <r>
    <x v="0"/>
    <x v="15"/>
    <x v="78"/>
    <x v="78"/>
    <n v="14658.910000000014"/>
    <s v="Export_CoGe"/>
    <x v="1"/>
    <s v="29.AC"/>
    <x v="11"/>
    <s v="FOR"/>
    <m/>
    <s v="28.FOR"/>
    <s v="Altri Crediti"/>
    <x v="1"/>
  </r>
  <r>
    <x v="0"/>
    <x v="15"/>
    <x v="80"/>
    <x v="80"/>
    <n v="2796.9300000000658"/>
    <s v="Export_CoGe"/>
    <x v="1"/>
    <s v="29.AC"/>
    <x v="11"/>
    <s v="AC"/>
    <m/>
    <s v="29.AC"/>
    <s v="Altri Crediti"/>
    <x v="1"/>
  </r>
  <r>
    <x v="0"/>
    <x v="15"/>
    <x v="84"/>
    <x v="84"/>
    <n v="71801.3"/>
    <s v="Export_CoGe"/>
    <x v="1"/>
    <s v="29.AC"/>
    <x v="11"/>
    <s v="AC"/>
    <m/>
    <s v="29.AC"/>
    <s v="Altri Crediti"/>
    <x v="1"/>
  </r>
  <r>
    <x v="0"/>
    <x v="15"/>
    <x v="86"/>
    <x v="86"/>
    <n v="1000.0000000000427"/>
    <s v="Export_CoGe"/>
    <x v="1"/>
    <s v="29.AC"/>
    <x v="11"/>
    <s v="AC"/>
    <m/>
    <s v="29.AC"/>
    <s v="Altri Crediti"/>
    <x v="1"/>
  </r>
  <r>
    <x v="0"/>
    <x v="15"/>
    <x v="88"/>
    <x v="88"/>
    <n v="245.19000000003135"/>
    <s v="Export_CoGe"/>
    <x v="1"/>
    <s v="30.AD"/>
    <x v="13"/>
    <s v="AD"/>
    <m/>
    <s v="30.AD"/>
    <s v="Altri Crediti"/>
    <x v="1"/>
  </r>
  <r>
    <x v="0"/>
    <x v="15"/>
    <x v="90"/>
    <x v="90"/>
    <n v="1874.770000000015"/>
    <s v="Export_CoGe"/>
    <x v="1"/>
    <s v="29.AC"/>
    <x v="11"/>
    <s v="AC"/>
    <m/>
    <s v="29.AC"/>
    <s v="Altri Crediti"/>
    <x v="1"/>
  </r>
  <r>
    <x v="0"/>
    <x v="15"/>
    <x v="92"/>
    <x v="92"/>
    <n v="49592.770000000004"/>
    <s v="Export_CoGe"/>
    <x v="1"/>
    <s v="29.AC"/>
    <x v="11"/>
    <s v="AC"/>
    <m/>
    <s v="29.AC"/>
    <s v="Altri Crediti"/>
    <x v="1"/>
  </r>
  <r>
    <x v="0"/>
    <x v="15"/>
    <x v="98"/>
    <x v="98"/>
    <n v="53.55"/>
    <s v="Export_CoGe"/>
    <x v="1"/>
    <s v="29.AC"/>
    <x v="11"/>
    <s v="AC"/>
    <m/>
    <s v="29.AC"/>
    <s v="Altri Crediti"/>
    <x v="1"/>
  </r>
  <r>
    <x v="0"/>
    <x v="15"/>
    <x v="321"/>
    <x v="321"/>
    <n v="1091.8000000000002"/>
    <s v="Export_CoGe"/>
    <x v="1"/>
    <s v="29.AC"/>
    <x v="11"/>
    <s v="AC"/>
    <m/>
    <s v="29.AC"/>
    <s v="Altri Crediti"/>
    <x v="1"/>
  </r>
  <r>
    <x v="0"/>
    <x v="15"/>
    <x v="107"/>
    <x v="107"/>
    <n v="1120"/>
    <s v="Export_CoGe"/>
    <x v="1"/>
    <s v="29.AC"/>
    <x v="11"/>
    <s v="AC"/>
    <m/>
    <s v="29.AC"/>
    <s v="Ratei/Risconti Attivi"/>
    <x v="1"/>
  </r>
  <r>
    <x v="0"/>
    <x v="15"/>
    <x v="109"/>
    <x v="109"/>
    <n v="1273.6900000000016"/>
    <s v="Export_CoGe"/>
    <x v="1"/>
    <s v="36.LIQ"/>
    <x v="15"/>
    <s v="BREVE "/>
    <m/>
    <s v="36.LIQ"/>
    <s v="Debiti a Breve (Liquidità)"/>
    <x v="1"/>
  </r>
  <r>
    <x v="0"/>
    <x v="15"/>
    <x v="323"/>
    <x v="323"/>
    <n v="11533.87499999904"/>
    <s v="Export_CoGe"/>
    <x v="1"/>
    <s v="36.LIQ"/>
    <x v="15"/>
    <s v="BREVE "/>
    <m/>
    <s v="36.LIQ"/>
    <s v="Debiti a Breve (Liquidità)"/>
    <x v="1"/>
  </r>
  <r>
    <x v="0"/>
    <x v="15"/>
    <x v="324"/>
    <x v="324"/>
    <n v="2225.0499999999993"/>
    <s v="Export_CoGe"/>
    <x v="1"/>
    <s v="36.LIQ"/>
    <x v="15"/>
    <s v="BREVE "/>
    <m/>
    <s v="36.LIQ"/>
    <s v="Debiti a Breve (Liquidità)"/>
    <x v="1"/>
  </r>
  <r>
    <x v="0"/>
    <x v="15"/>
    <x v="117"/>
    <x v="117"/>
    <n v="213125.08000000613"/>
    <s v="Export_CoGe"/>
    <x v="1"/>
    <s v="36.LIQ"/>
    <x v="15"/>
    <s v="BREVE "/>
    <m/>
    <s v="36.LIQ"/>
    <s v="Debiti a Breve (Liquidità)"/>
    <x v="1"/>
  </r>
  <r>
    <x v="0"/>
    <x v="15"/>
    <x v="325"/>
    <x v="199"/>
    <n v="63288.629999999932"/>
    <s v="Export_CoGe"/>
    <x v="1"/>
    <s v="36.LIQ"/>
    <x v="15"/>
    <s v="BREVE "/>
    <m/>
    <s v="36.LIQ"/>
    <s v="Debiti a Breve (Liquidità)"/>
    <x v="1"/>
  </r>
  <r>
    <x v="0"/>
    <x v="15"/>
    <x v="124"/>
    <x v="124"/>
    <n v="1906.3000000000029"/>
    <s v="Export_CoGe"/>
    <x v="1"/>
    <s v="36.LIQ"/>
    <x v="15"/>
    <s v="BREVE "/>
    <m/>
    <s v="36.LIQ"/>
    <s v="Debiti a Breve (Liquidità)"/>
    <x v="1"/>
  </r>
  <r>
    <x v="0"/>
    <x v="15"/>
    <x v="126"/>
    <x v="126"/>
    <n v="34182.150000002657"/>
    <s v="Export_CoGe"/>
    <x v="1"/>
    <s v="36.LIQ"/>
    <x v="15"/>
    <s v="BREVE "/>
    <m/>
    <s v="36.LIQ"/>
    <s v="Debiti a Breve (Liquidità)"/>
    <x v="1"/>
  </r>
  <r>
    <x v="0"/>
    <x v="15"/>
    <x v="128"/>
    <x v="128"/>
    <n v="164316.90999999997"/>
    <s v="Export_CoGe"/>
    <x v="1"/>
    <s v="36.LIQ"/>
    <x v="15"/>
    <s v="BREVE "/>
    <m/>
    <s v="36.LIQ"/>
    <s v="Debiti a Breve (Liquidità)"/>
    <x v="1"/>
  </r>
  <r>
    <x v="0"/>
    <x v="15"/>
    <x v="130"/>
    <x v="130"/>
    <n v="36050.030000000297"/>
    <s v="Export_CoGe"/>
    <x v="1"/>
    <s v="36.LIQ"/>
    <x v="15"/>
    <s v="BREVE "/>
    <m/>
    <s v="36.LIQ"/>
    <s v="Debiti a Breve (Liquidità)"/>
    <x v="1"/>
  </r>
  <r>
    <x v="0"/>
    <x v="15"/>
    <x v="132"/>
    <x v="132"/>
    <n v="19504.939999999988"/>
    <s v="Export_CoGe"/>
    <x v="1"/>
    <s v="36.LIQ"/>
    <x v="15"/>
    <s v="BREVE "/>
    <m/>
    <s v="36.LIQ"/>
    <s v="Debiti a Breve (Liquidità)"/>
    <x v="1"/>
  </r>
  <r>
    <x v="0"/>
    <x v="15"/>
    <x v="326"/>
    <x v="325"/>
    <n v="122086.1700000001"/>
    <s v="Export_CoGe"/>
    <x v="1"/>
    <s v="36.LIQ"/>
    <x v="15"/>
    <s v="BREVE "/>
    <m/>
    <s v="36.LIQ"/>
    <s v="Debiti a Breve (Liquidità)"/>
    <x v="1"/>
  </r>
  <r>
    <x v="0"/>
    <x v="15"/>
    <x v="327"/>
    <x v="326"/>
    <n v="15354.290000000003"/>
    <s v="Export_CoGe"/>
    <x v="1"/>
    <s v="36.LIQ"/>
    <x v="15"/>
    <s v="BREVE "/>
    <m/>
    <s v="36.LIQ"/>
    <s v="Debiti a Breve (Liquidità)"/>
    <x v="1"/>
  </r>
  <r>
    <x v="0"/>
    <x v="15"/>
    <x v="359"/>
    <x v="358"/>
    <n v="80598.52999999997"/>
    <s v="Export_CoGe"/>
    <x v="1"/>
    <s v="36.LIQ"/>
    <x v="15"/>
    <s v="BREVE "/>
    <m/>
    <s v="36.LIQ"/>
    <s v="Debiti a Breve (Liquidità)"/>
    <x v="1"/>
  </r>
  <r>
    <x v="0"/>
    <x v="15"/>
    <x v="365"/>
    <x v="364"/>
    <n v="1645.2600000000011"/>
    <s v="Export_CoGe"/>
    <x v="1"/>
    <s v="36.LIQ"/>
    <x v="15"/>
    <s v="BREVE "/>
    <m/>
    <s v="36.LIQ"/>
    <s v="Debiti a Breve (Liquidità)"/>
    <x v="1"/>
  </r>
  <r>
    <x v="0"/>
    <x v="15"/>
    <x v="388"/>
    <x v="387"/>
    <n v="1859.2499999999882"/>
    <s v="Export_CoGe"/>
    <x v="1"/>
    <s v="36.LIQ"/>
    <x v="15"/>
    <s v="BREVE "/>
    <m/>
    <s v="36.LIQ"/>
    <s v="Debiti a Breve (Liquidità)"/>
    <x v="1"/>
  </r>
  <r>
    <x v="0"/>
    <x v="15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15"/>
    <x v="329"/>
    <x v="328"/>
    <n v="2550000"/>
    <s v="Export_CoGe"/>
    <x v="1"/>
    <s v="36.LIQ"/>
    <x v="15"/>
    <s v="BREVE "/>
    <m/>
    <s v="36.LIQ"/>
    <s v="Debiti a Breve (Liquidità)"/>
    <x v="1"/>
  </r>
  <r>
    <x v="0"/>
    <x v="15"/>
    <x v="353"/>
    <x v="352"/>
    <n v="4.9999979892163537E-3"/>
    <s v="Export_CoGe"/>
    <x v="1"/>
    <s v="35.RIS"/>
    <x v="19"/>
    <s v="PN"/>
    <m/>
    <s v="35.RIS"/>
    <s v="Altre Riserve"/>
    <x v="1"/>
  </r>
  <r>
    <x v="0"/>
    <x v="15"/>
    <x v="352"/>
    <x v="351"/>
    <n v="15898.290000000201"/>
    <s v="Export_CoGe"/>
    <x v="1"/>
    <s v="31.PTN"/>
    <x v="12"/>
    <s v="PTN"/>
    <m/>
    <s v="50.IVA"/>
    <s v="Posizione Tributaria Netta"/>
    <x v="1"/>
  </r>
  <r>
    <x v="0"/>
    <x v="15"/>
    <x v="402"/>
    <x v="401"/>
    <n v="55.97"/>
    <s v="Export_CoGe"/>
    <x v="1"/>
    <s v="31.PTN"/>
    <x v="12"/>
    <s v="PTN"/>
    <m/>
    <s v="31.PTN"/>
    <s v="Posizione Tributaria Netta"/>
    <x v="1"/>
  </r>
  <r>
    <x v="0"/>
    <x v="15"/>
    <x v="284"/>
    <x v="284"/>
    <n v="746.93000000000029"/>
    <s v="Export_CoGe"/>
    <x v="1"/>
    <s v="30.AD"/>
    <x v="13"/>
    <s v="AD"/>
    <m/>
    <s v="30.AD"/>
    <s v="Debiti vs Ist. Previdenziali"/>
    <x v="1"/>
  </r>
  <r>
    <x v="0"/>
    <x v="15"/>
    <x v="145"/>
    <x v="145"/>
    <n v="-7650.0000000000427"/>
    <s v="Export_CoGe"/>
    <x v="1"/>
    <s v="34.CS"/>
    <x v="18"/>
    <s v="PN"/>
    <m/>
    <s v="34.CS"/>
    <s v="Capitale "/>
    <x v="1"/>
  </r>
  <r>
    <x v="0"/>
    <x v="15"/>
    <x v="147"/>
    <x v="147"/>
    <n v="-100000"/>
    <s v="Export_CoGe"/>
    <x v="1"/>
    <s v="34.CS"/>
    <x v="18"/>
    <s v="PN"/>
    <m/>
    <s v="34.CS"/>
    <s v="Capitale "/>
    <x v="1"/>
  </r>
  <r>
    <x v="0"/>
    <x v="15"/>
    <x v="149"/>
    <x v="149"/>
    <n v="-800000"/>
    <s v="Export_CoGe"/>
    <x v="1"/>
    <s v="34.CS"/>
    <x v="18"/>
    <s v="PN"/>
    <m/>
    <s v="34.CS"/>
    <s v="Capitale "/>
    <x v="1"/>
  </r>
  <r>
    <x v="0"/>
    <x v="15"/>
    <x v="151"/>
    <x v="151"/>
    <n v="-62928.91"/>
    <s v="Export_CoGe"/>
    <x v="1"/>
    <s v="35.RIS"/>
    <x v="19"/>
    <s v="PN"/>
    <m/>
    <s v="35.RIS"/>
    <s v="Riserva Legale"/>
    <x v="1"/>
  </r>
  <r>
    <x v="0"/>
    <x v="15"/>
    <x v="330"/>
    <x v="329"/>
    <n v="-214421.22"/>
    <s v="Export_CoGe"/>
    <x v="1"/>
    <s v="35.RIS"/>
    <x v="19"/>
    <s v="PN"/>
    <m/>
    <s v="35.RIS_bis"/>
    <s v="VII - Riserva per operaz. di copertura dei flussi finanz. attesi"/>
    <x v="1"/>
  </r>
  <r>
    <x v="0"/>
    <x v="15"/>
    <x v="154"/>
    <x v="154"/>
    <n v="-86282.830000000016"/>
    <s v="Export_CoGe"/>
    <x v="1"/>
    <s v="35.RIS"/>
    <x v="19"/>
    <s v="PN"/>
    <m/>
    <s v="35.RIS"/>
    <s v="Altre Riserve"/>
    <x v="1"/>
  </r>
  <r>
    <x v="0"/>
    <x v="15"/>
    <x v="403"/>
    <x v="402"/>
    <n v="-68372.169999995676"/>
    <s v="Export_CoGe"/>
    <x v="1"/>
    <s v="35.RIS"/>
    <x v="19"/>
    <s v="PN"/>
    <m/>
    <s v="35.RIS"/>
    <s v="Altre Riserve"/>
    <x v="1"/>
  </r>
  <r>
    <x v="0"/>
    <x v="15"/>
    <x v="157"/>
    <x v="157"/>
    <n v="-104189.62"/>
    <s v="Export_CoGe"/>
    <x v="1"/>
    <s v="23.I.MATFON"/>
    <x v="20"/>
    <s v="MAT"/>
    <m/>
    <s v="23.I.MATFON"/>
    <s v="Immobilizzazioni Materiali"/>
    <x v="1"/>
  </r>
  <r>
    <x v="0"/>
    <x v="15"/>
    <x v="158"/>
    <x v="158"/>
    <n v="-209105.68000000002"/>
    <s v="Export_CoGe"/>
    <x v="1"/>
    <s v="23.I.MATFON"/>
    <x v="20"/>
    <s v="MAT"/>
    <m/>
    <s v="23.I.MATFON"/>
    <s v="Immobilizzazioni Materiali"/>
    <x v="1"/>
  </r>
  <r>
    <x v="0"/>
    <x v="15"/>
    <x v="159"/>
    <x v="159"/>
    <n v="-130693.5"/>
    <s v="Export_CoGe"/>
    <x v="1"/>
    <s v="23.I.MATFON"/>
    <x v="20"/>
    <s v="MAT"/>
    <m/>
    <s v="23.I.MATFON"/>
    <s v="Immobilizzazioni Materiali"/>
    <x v="1"/>
  </r>
  <r>
    <x v="0"/>
    <x v="15"/>
    <x v="160"/>
    <x v="160"/>
    <n v="-792"/>
    <s v="Export_CoGe"/>
    <x v="1"/>
    <s v="23.I.MATFON"/>
    <x v="20"/>
    <s v="MAT"/>
    <m/>
    <s v="23.I.MATFON"/>
    <s v="Immobilizzazioni Materiali"/>
    <x v="1"/>
  </r>
  <r>
    <x v="0"/>
    <x v="15"/>
    <x v="161"/>
    <x v="161"/>
    <n v="-51454.32"/>
    <s v="Export_CoGe"/>
    <x v="1"/>
    <s v="23.I.MATFON"/>
    <x v="20"/>
    <s v="MAT"/>
    <m/>
    <s v="23.I.MATFON"/>
    <s v="Immobilizzazioni Materiali"/>
    <x v="1"/>
  </r>
  <r>
    <x v="0"/>
    <x v="15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15"/>
    <x v="163"/>
    <x v="163"/>
    <n v="-37664.42"/>
    <s v="Export_CoGe"/>
    <x v="1"/>
    <s v="23.I.MATFON"/>
    <x v="20"/>
    <s v="MAT"/>
    <m/>
    <s v="23.I.MATFON"/>
    <s v="Immobilizzazioni Materiali"/>
    <x v="1"/>
  </r>
  <r>
    <x v="0"/>
    <x v="15"/>
    <x v="164"/>
    <x v="164"/>
    <n v="-9208.98"/>
    <s v="Export_CoGe"/>
    <x v="1"/>
    <s v="23.I.MATFON"/>
    <x v="20"/>
    <s v="MAT"/>
    <m/>
    <s v="23.I.MATFON"/>
    <s v="Immobilizzazioni Materiali"/>
    <x v="1"/>
  </r>
  <r>
    <x v="0"/>
    <x v="15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15"/>
    <x v="167"/>
    <x v="167"/>
    <n v="-5023"/>
    <s v="Export_CoGe"/>
    <x v="1"/>
    <s v="23.I.IMMFON"/>
    <x v="21"/>
    <s v="IMM"/>
    <m/>
    <s v="23.I.IMMFON"/>
    <s v="Immobilizzazioni Immateriali"/>
    <x v="1"/>
  </r>
  <r>
    <x v="0"/>
    <x v="15"/>
    <x v="168"/>
    <x v="168"/>
    <n v="-35407.530000000021"/>
    <s v="Export_CoGe"/>
    <x v="1"/>
    <s v="23.I.IMMFON"/>
    <x v="21"/>
    <s v="IMM"/>
    <m/>
    <s v="23.I.IMMFON"/>
    <s v="Immobilizzazioni Immateriali"/>
    <x v="1"/>
  </r>
  <r>
    <x v="0"/>
    <x v="15"/>
    <x v="169"/>
    <x v="169"/>
    <n v="-50940.84"/>
    <s v="Export_CoGe"/>
    <x v="1"/>
    <s v="23.I.IMMFON"/>
    <x v="21"/>
    <s v="IMM"/>
    <m/>
    <s v="23.I.IMMFON"/>
    <s v="Immobilizzazioni Immateriali"/>
    <x v="1"/>
  </r>
  <r>
    <x v="0"/>
    <x v="15"/>
    <x v="170"/>
    <x v="170"/>
    <n v="-1145372"/>
    <s v="Export_CoGe"/>
    <x v="1"/>
    <s v="33.PROV"/>
    <x v="22"/>
    <s v="PROV"/>
    <m/>
    <s v="33.PROV"/>
    <s v="Altri Fondi "/>
    <x v="1"/>
  </r>
  <r>
    <x v="0"/>
    <x v="15"/>
    <x v="331"/>
    <x v="330"/>
    <n v="-245167.83000000002"/>
    <s v="Export_CoGe"/>
    <x v="1"/>
    <s v="33.PROV"/>
    <x v="22"/>
    <s v="PROV"/>
    <m/>
    <s v="33.PROV"/>
    <s v="Altri Fondi "/>
    <x v="1"/>
  </r>
  <r>
    <x v="0"/>
    <x v="15"/>
    <x v="332"/>
    <x v="331"/>
    <n v="-517000"/>
    <s v="Export_CoGe"/>
    <x v="1"/>
    <s v="33.PROV"/>
    <x v="22"/>
    <s v="PROV"/>
    <m/>
    <s v="33.PROV"/>
    <s v="Altri Fondi "/>
    <x v="1"/>
  </r>
  <r>
    <x v="0"/>
    <x v="15"/>
    <x v="333"/>
    <x v="332"/>
    <n v="-315297.5"/>
    <s v="Export_CoGe"/>
    <x v="1"/>
    <s v="26.MAG"/>
    <x v="9"/>
    <s v="MAG"/>
    <m/>
    <s v="26.MAG"/>
    <s v="Rimanenze"/>
    <x v="1"/>
  </r>
  <r>
    <x v="0"/>
    <x v="15"/>
    <x v="398"/>
    <x v="397"/>
    <n v="-550000"/>
    <s v="Export_CoGe"/>
    <x v="1"/>
    <s v="26.MAG"/>
    <x v="9"/>
    <s v="MAG"/>
    <m/>
    <s v="26.MAG"/>
    <s v="Rimanenze"/>
    <x v="1"/>
  </r>
  <r>
    <x v="0"/>
    <x v="15"/>
    <x v="172"/>
    <x v="172"/>
    <n v="-151601.00000000003"/>
    <s v="Export_CoGe"/>
    <x v="1"/>
    <s v="38.TFR"/>
    <x v="23"/>
    <s v="TFR"/>
    <m/>
    <s v="38.TFR"/>
    <s v="Fondo TFR"/>
    <x v="1"/>
  </r>
  <r>
    <x v="0"/>
    <x v="15"/>
    <x v="173"/>
    <x v="173"/>
    <n v="-336718.73000000004"/>
    <s v="Export_CoGe"/>
    <x v="1"/>
    <s v="38.TFR"/>
    <x v="23"/>
    <s v="TFR"/>
    <m/>
    <s v="38.TFR"/>
    <s v="Fondo TFR"/>
    <x v="1"/>
  </r>
  <r>
    <x v="0"/>
    <x v="15"/>
    <x v="174"/>
    <x v="174"/>
    <n v="-44973.450000000004"/>
    <s v="Export_CoGe"/>
    <x v="1"/>
    <s v="38.TFR"/>
    <x v="23"/>
    <s v="TFR"/>
    <m/>
    <s v="38.TFR"/>
    <s v="Fondo TFR"/>
    <x v="1"/>
  </r>
  <r>
    <x v="0"/>
    <x v="15"/>
    <x v="175"/>
    <x v="175"/>
    <n v="-7931.5799999999945"/>
    <s v="Export_CoGe"/>
    <x v="1"/>
    <s v="38.TFR"/>
    <x v="23"/>
    <s v="TFR"/>
    <m/>
    <s v="38.TFR"/>
    <s v="Fondo TFR"/>
    <x v="1"/>
  </r>
  <r>
    <x v="0"/>
    <x v="15"/>
    <x v="177"/>
    <x v="177"/>
    <n v="-195502.61"/>
    <s v="Export_CoGe"/>
    <x v="1"/>
    <s v="27.CLI"/>
    <x v="10"/>
    <s v="CLI"/>
    <m/>
    <s v="27.CLI"/>
    <s v="Crediti Commerciali"/>
    <x v="1"/>
  </r>
  <r>
    <x v="0"/>
    <x v="15"/>
    <x v="383"/>
    <x v="382"/>
    <n v="-9.7700000000004366"/>
    <s v="Export_CoGe"/>
    <x v="1"/>
    <s v="36.LIQ"/>
    <x v="15"/>
    <s v="BREVE "/>
    <m/>
    <s v="36.LIQ"/>
    <s v="Debiti a Breve (Liquidità)"/>
    <x v="1"/>
  </r>
  <r>
    <x v="0"/>
    <x v="15"/>
    <x v="181"/>
    <x v="181"/>
    <n v="-31824.160000000029"/>
    <s v="Export_CoGe"/>
    <x v="1"/>
    <s v="37.DFIN"/>
    <x v="25"/>
    <s v="LUNGO"/>
    <m/>
    <s v="37.DFIN"/>
    <s v="Debiti Finanziari (MLT)"/>
    <x v="1"/>
  </r>
  <r>
    <x v="0"/>
    <x v="15"/>
    <x v="183"/>
    <x v="183"/>
    <n v="-191000.65"/>
    <s v="Export_CoGe"/>
    <x v="1"/>
    <s v="37.DFIN"/>
    <x v="25"/>
    <s v="LUNGO"/>
    <m/>
    <s v="37.DFIN"/>
    <s v="Debiti Finanziari (MLT)"/>
    <x v="1"/>
  </r>
  <r>
    <x v="0"/>
    <x v="15"/>
    <x v="189"/>
    <x v="189"/>
    <n v="-601884.30000000016"/>
    <s v="Export_CoGe"/>
    <x v="1"/>
    <s v="37.DFIN"/>
    <x v="25"/>
    <s v="LUNGO"/>
    <m/>
    <s v="37.DFIN"/>
    <s v="Debiti Finanziari (MLT)"/>
    <x v="1"/>
  </r>
  <r>
    <x v="0"/>
    <x v="15"/>
    <x v="193"/>
    <x v="193"/>
    <n v="-201125.73"/>
    <s v="Export_CoGe"/>
    <x v="1"/>
    <s v="37.DFIN"/>
    <x v="25"/>
    <s v="LUNGO"/>
    <m/>
    <s v="37.DFIN"/>
    <s v="Debiti Finanziari (MLT)"/>
    <x v="1"/>
  </r>
  <r>
    <x v="0"/>
    <x v="15"/>
    <x v="195"/>
    <x v="195"/>
    <n v="-75905.81"/>
    <s v="Export_CoGe"/>
    <x v="1"/>
    <s v="37.DFIN"/>
    <x v="25"/>
    <s v="LUNGO"/>
    <m/>
    <s v="37.DFIN"/>
    <s v="Debiti Finanziari (MLT)"/>
    <x v="1"/>
  </r>
  <r>
    <x v="0"/>
    <x v="15"/>
    <x v="335"/>
    <x v="334"/>
    <n v="-110275.99"/>
    <s v="Export_CoGe"/>
    <x v="1"/>
    <s v="37.DFIN"/>
    <x v="25"/>
    <s v="LUNGO"/>
    <m/>
    <s v="37.DFIN"/>
    <s v="Debiti Finanziari (MLT)"/>
    <x v="1"/>
  </r>
  <r>
    <x v="0"/>
    <x v="15"/>
    <x v="336"/>
    <x v="335"/>
    <n v="-2116506.15"/>
    <s v="Export_CoGe"/>
    <x v="1"/>
    <s v="37.DFIN"/>
    <x v="25"/>
    <s v="LUNGO"/>
    <m/>
    <s v="37.DFIN"/>
    <s v="Debiti Finanziari (MLT)"/>
    <x v="1"/>
  </r>
  <r>
    <x v="0"/>
    <x v="15"/>
    <x v="399"/>
    <x v="398"/>
    <n v="-69899.199999999997"/>
    <s v="Export_CoGe"/>
    <x v="1"/>
    <s v="36.ANT"/>
    <x v="16"/>
    <s v="BREVE "/>
    <m/>
    <s v="95.ANT"/>
    <s v="Debiti a Breve (Liquidità)"/>
    <x v="1"/>
  </r>
  <r>
    <x v="0"/>
    <x v="15"/>
    <x v="205"/>
    <x v="205"/>
    <n v="-29166.530000000144"/>
    <s v="Export_CoGe"/>
    <x v="1"/>
    <s v="37.DFIN"/>
    <x v="25"/>
    <s v="LUNGO"/>
    <m/>
    <s v="37.DFIN"/>
    <s v="Debiti Finanziari (MLT)"/>
    <x v="1"/>
  </r>
  <r>
    <x v="0"/>
    <x v="15"/>
    <x v="337"/>
    <x v="336"/>
    <n v="-94931.9"/>
    <s v="Export_CoGe"/>
    <x v="1"/>
    <s v="37.DFIN"/>
    <x v="25"/>
    <s v="LUNGO"/>
    <m/>
    <s v="37.DFIN"/>
    <s v="Debiti Vs Altri MLT"/>
    <x v="1"/>
  </r>
  <r>
    <x v="0"/>
    <x v="15"/>
    <x v="210"/>
    <x v="210"/>
    <n v="-526591.84000000008"/>
    <s v="Export_CoGe"/>
    <x v="1"/>
    <s v="28.FOR"/>
    <x v="14"/>
    <s v="FOR"/>
    <m/>
    <s v="28.FOR"/>
    <s v="Debiti Commerciali"/>
    <x v="1"/>
  </r>
  <r>
    <x v="0"/>
    <x v="15"/>
    <x v="212"/>
    <x v="212"/>
    <n v="-3313.570000000012"/>
    <s v="Export_CoGe"/>
    <x v="1"/>
    <s v="28.FOR"/>
    <x v="14"/>
    <s v="FOR"/>
    <m/>
    <s v="28.FOR"/>
    <s v="Debiti Commerciali"/>
    <x v="1"/>
  </r>
  <r>
    <x v="0"/>
    <x v="15"/>
    <x v="214"/>
    <x v="214"/>
    <n v="-11081.609999999999"/>
    <s v="Export_CoGe"/>
    <x v="1"/>
    <s v="28.FOR"/>
    <x v="14"/>
    <s v="FOR"/>
    <m/>
    <s v="28.FOR"/>
    <s v="Debiti Commerciali"/>
    <x v="1"/>
  </r>
  <r>
    <x v="0"/>
    <x v="15"/>
    <x v="216"/>
    <x v="216"/>
    <n v="-50806.249999999942"/>
    <s v="Export_CoGe"/>
    <x v="1"/>
    <s v="28.FOR"/>
    <x v="14"/>
    <s v="FOR"/>
    <m/>
    <s v="28.FOR"/>
    <s v="Debiti Commerciali"/>
    <x v="1"/>
  </r>
  <r>
    <x v="0"/>
    <x v="15"/>
    <x v="338"/>
    <x v="337"/>
    <n v="-12208.15"/>
    <s v="Export_CoGe"/>
    <x v="1"/>
    <s v="27.CLI"/>
    <x v="10"/>
    <s v="CLI"/>
    <m/>
    <s v="27.CLI"/>
    <s v="Crediti Commerciali"/>
    <x v="1"/>
  </r>
  <r>
    <x v="0"/>
    <x v="15"/>
    <x v="220"/>
    <x v="220"/>
    <n v="-181216.52999999991"/>
    <s v="Export_CoGe"/>
    <x v="1"/>
    <s v="55.DIP"/>
    <x v="31"/>
    <s v="AD"/>
    <m/>
    <s v="55.DIP"/>
    <s v="Altri Debiti"/>
    <x v="1"/>
  </r>
  <r>
    <x v="0"/>
    <x v="15"/>
    <x v="224"/>
    <x v="224"/>
    <n v="-147136.13000000006"/>
    <s v="Export_CoGe"/>
    <x v="1"/>
    <s v="30.AD"/>
    <x v="13"/>
    <s v="AD"/>
    <m/>
    <s v="30.AD"/>
    <s v="Altri Debiti"/>
    <x v="1"/>
  </r>
  <r>
    <x v="0"/>
    <x v="15"/>
    <x v="384"/>
    <x v="383"/>
    <n v="-30322.070000000003"/>
    <s v="Export_CoGe"/>
    <x v="1"/>
    <s v="30.AD"/>
    <x v="13"/>
    <s v="AD"/>
    <m/>
    <s v="30.AD"/>
    <s v="Altri Debiti"/>
    <x v="1"/>
  </r>
  <r>
    <x v="0"/>
    <x v="15"/>
    <x v="366"/>
    <x v="365"/>
    <n v="-450"/>
    <s v="Export_CoGe"/>
    <x v="1"/>
    <s v="30.AD"/>
    <x v="13"/>
    <s v="AD"/>
    <m/>
    <s v="30.AD"/>
    <s v="Altri Debiti"/>
    <x v="1"/>
  </r>
  <r>
    <x v="0"/>
    <x v="15"/>
    <x v="228"/>
    <x v="228"/>
    <n v="-4999.9999999999964"/>
    <s v="Export_CoGe"/>
    <x v="1"/>
    <s v="30.AD"/>
    <x v="13"/>
    <s v="AD"/>
    <m/>
    <s v="30.AD"/>
    <s v="Altri Debiti"/>
    <x v="1"/>
  </r>
  <r>
    <x v="0"/>
    <x v="15"/>
    <x v="230"/>
    <x v="230"/>
    <n v="-4114.2000000000007"/>
    <s v="Export_CoGe"/>
    <x v="1"/>
    <s v="30.AD"/>
    <x v="13"/>
    <s v="AD"/>
    <m/>
    <s v="30.AD"/>
    <s v="Altri Debiti"/>
    <x v="1"/>
  </r>
  <r>
    <x v="0"/>
    <x v="15"/>
    <x v="232"/>
    <x v="232"/>
    <n v="-477.00000000009334"/>
    <s v="Export_CoGe"/>
    <x v="1"/>
    <s v="30.AD"/>
    <x v="13"/>
    <s v="AD"/>
    <m/>
    <s v="30.AD"/>
    <s v="Altri Debiti"/>
    <x v="1"/>
  </r>
  <r>
    <x v="0"/>
    <x v="15"/>
    <x v="234"/>
    <x v="234"/>
    <n v="-14231.02"/>
    <s v="Export_CoGe"/>
    <x v="1"/>
    <s v="30.AD"/>
    <x v="13"/>
    <s v="AD"/>
    <m/>
    <s v="30.AD"/>
    <s v="Altri Debiti"/>
    <x v="1"/>
  </r>
  <r>
    <x v="0"/>
    <x v="15"/>
    <x v="339"/>
    <x v="338"/>
    <n v="-27.570000000014552"/>
    <s v="Export_CoGe"/>
    <x v="1"/>
    <s v="30.AD"/>
    <x v="13"/>
    <s v="AD"/>
    <m/>
    <s v="30.AD"/>
    <s v="Altri Debiti"/>
    <x v="1"/>
  </r>
  <r>
    <x v="0"/>
    <x v="15"/>
    <x v="400"/>
    <x v="399"/>
    <n v="-10070"/>
    <s v="Export_CoGe"/>
    <x v="1"/>
    <s v="30.AD"/>
    <x v="13"/>
    <s v="AD"/>
    <m/>
    <s v="30.AD"/>
    <s v="Altri Debiti"/>
    <x v="1"/>
  </r>
  <r>
    <x v="0"/>
    <x v="15"/>
    <x v="240"/>
    <x v="240"/>
    <n v="-208.19999999999982"/>
    <s v="Export_CoGe"/>
    <x v="1"/>
    <s v="30.AD"/>
    <x v="13"/>
    <s v="CLI"/>
    <m/>
    <s v="27.CLI"/>
    <s v="Altri Debiti"/>
    <x v="1"/>
  </r>
  <r>
    <x v="0"/>
    <x v="15"/>
    <x v="340"/>
    <x v="339"/>
    <n v="-15382.469999999994"/>
    <s v="Export_CoGe"/>
    <x v="1"/>
    <s v="30.AD"/>
    <x v="13"/>
    <s v="AD"/>
    <m/>
    <s v="30.AD"/>
    <s v="Altri Debiti"/>
    <x v="1"/>
  </r>
  <r>
    <x v="0"/>
    <x v="15"/>
    <x v="251"/>
    <x v="251"/>
    <n v="-53247.089999999982"/>
    <s v="Export_CoGe"/>
    <x v="1"/>
    <s v="31.PTN"/>
    <x v="12"/>
    <s v="PTN"/>
    <m/>
    <s v="30.AD"/>
    <s v="Posizione Tributaria Netta"/>
    <x v="1"/>
  </r>
  <r>
    <x v="0"/>
    <x v="15"/>
    <x v="253"/>
    <x v="253"/>
    <n v="-6174.090000000002"/>
    <s v="Export_CoGe"/>
    <x v="1"/>
    <s v="31.PTN"/>
    <x v="12"/>
    <s v="PTN"/>
    <m/>
    <s v="31.PTN"/>
    <s v="Posizione Tributaria Netta"/>
    <x v="1"/>
  </r>
  <r>
    <x v="0"/>
    <x v="15"/>
    <x v="341"/>
    <x v="340"/>
    <n v="-267.07"/>
    <s v="Export_CoGe"/>
    <x v="1"/>
    <s v="31.PTN"/>
    <x v="12"/>
    <s v="AD"/>
    <m/>
    <s v="30.AD"/>
    <s v="Posizione Tributaria Netta"/>
    <x v="1"/>
  </r>
  <r>
    <x v="0"/>
    <x v="15"/>
    <x v="256"/>
    <x v="256"/>
    <n v="-2206.0100000000116"/>
    <s v="Export_CoGe"/>
    <x v="1"/>
    <s v="31.PTN"/>
    <x v="12"/>
    <s v="PTN"/>
    <m/>
    <s v="31.PTN"/>
    <s v="Posizione Tributaria Netta"/>
    <x v="1"/>
  </r>
  <r>
    <x v="0"/>
    <x v="15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15"/>
    <x v="262"/>
    <x v="262"/>
    <n v="-39062.630000000005"/>
    <s v="Export_CoGe"/>
    <x v="1"/>
    <s v="30.AD"/>
    <x v="13"/>
    <s v="AD"/>
    <m/>
    <s v="30.AD"/>
    <s v="Debiti vs Ist. Previdenziali"/>
    <x v="1"/>
  </r>
  <r>
    <x v="0"/>
    <x v="15"/>
    <x v="264"/>
    <x v="264"/>
    <n v="-14023.59"/>
    <s v="Export_CoGe"/>
    <x v="1"/>
    <s v="30.AD"/>
    <x v="13"/>
    <s v="AD"/>
    <m/>
    <s v="30.AD"/>
    <s v="Debiti vs Ist. Previdenziali"/>
    <x v="1"/>
  </r>
  <r>
    <x v="0"/>
    <x v="15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15"/>
    <x v="343"/>
    <x v="342"/>
    <n v="-6.24"/>
    <s v="Export_CoGe"/>
    <x v="1"/>
    <s v="30.AD"/>
    <x v="13"/>
    <s v="AD"/>
    <m/>
    <s v="30.AD"/>
    <s v="Debiti vs Ist. Previdenziali"/>
    <x v="1"/>
  </r>
  <r>
    <x v="0"/>
    <x v="15"/>
    <x v="344"/>
    <x v="343"/>
    <n v="-336.31"/>
    <s v="Export_CoGe"/>
    <x v="1"/>
    <s v="30.AD"/>
    <x v="13"/>
    <s v="AD"/>
    <m/>
    <s v="30.AD"/>
    <s v="Debiti vs Ist. Previdenziali"/>
    <x v="1"/>
  </r>
  <r>
    <x v="0"/>
    <x v="15"/>
    <x v="269"/>
    <x v="269"/>
    <n v="-610.29"/>
    <s v="Export_CoGe"/>
    <x v="1"/>
    <s v="30.AD"/>
    <x v="13"/>
    <s v="AD"/>
    <m/>
    <s v="30.AD"/>
    <s v="Debiti vs Ist. Previdenziali"/>
    <x v="1"/>
  </r>
  <r>
    <x v="0"/>
    <x v="15"/>
    <x v="271"/>
    <x v="271"/>
    <n v="-3751.38"/>
    <s v="Export_CoGe"/>
    <x v="1"/>
    <s v="30.AD"/>
    <x v="13"/>
    <s v="AD"/>
    <m/>
    <s v="30.AD"/>
    <s v="Debiti vs Ist. Previdenziali"/>
    <x v="1"/>
  </r>
  <r>
    <x v="0"/>
    <x v="15"/>
    <x v="273"/>
    <x v="273"/>
    <n v="-652.3599999999999"/>
    <s v="Export_CoGe"/>
    <x v="1"/>
    <s v="30.AD"/>
    <x v="13"/>
    <s v="AD"/>
    <m/>
    <s v="30.AD"/>
    <s v="Debiti vs Ist. Previdenziali"/>
    <x v="1"/>
  </r>
  <r>
    <x v="0"/>
    <x v="15"/>
    <x v="275"/>
    <x v="275"/>
    <n v="-494.79000000000013"/>
    <s v="Export_CoGe"/>
    <x v="1"/>
    <s v="30.AD"/>
    <x v="13"/>
    <s v="AD"/>
    <m/>
    <s v="30.AD"/>
    <s v="Debiti vs Ist. Previdenziali"/>
    <x v="1"/>
  </r>
  <r>
    <x v="0"/>
    <x v="15"/>
    <x v="277"/>
    <x v="277"/>
    <n v="-2247.0899999999992"/>
    <s v="Export_CoGe"/>
    <x v="1"/>
    <s v="30.AD"/>
    <x v="13"/>
    <s v="AD"/>
    <m/>
    <s v="30.AD"/>
    <s v="Debiti vs Ist. Previdenziali"/>
    <x v="1"/>
  </r>
  <r>
    <x v="0"/>
    <x v="15"/>
    <x v="279"/>
    <x v="279"/>
    <n v="-576.96000000000015"/>
    <s v="Export_CoGe"/>
    <x v="1"/>
    <s v="30.AD"/>
    <x v="13"/>
    <s v="AD"/>
    <m/>
    <s v="30.AD"/>
    <s v="Debiti vs Ist. Previdenziali"/>
    <x v="1"/>
  </r>
  <r>
    <x v="0"/>
    <x v="15"/>
    <x v="280"/>
    <x v="280"/>
    <n v="-984.81999999999994"/>
    <s v="Export_CoGe"/>
    <x v="1"/>
    <s v="30.AD"/>
    <x v="13"/>
    <s v="AD"/>
    <m/>
    <s v="30.AD"/>
    <s v="Debiti vs Ist. Previdenziali"/>
    <x v="1"/>
  </r>
  <r>
    <x v="0"/>
    <x v="15"/>
    <x v="283"/>
    <x v="283"/>
    <n v="-404.69000000001927"/>
    <s v="Export_CoGe"/>
    <x v="1"/>
    <s v="30.AD"/>
    <x v="13"/>
    <s v="AD"/>
    <m/>
    <s v="30.AD"/>
    <s v="Debiti vs Ist. Previdenziali"/>
    <x v="1"/>
  </r>
  <r>
    <x v="0"/>
    <x v="15"/>
    <x v="345"/>
    <x v="344"/>
    <n v="-1212.8299999999997"/>
    <s v="Export_CoGe"/>
    <x v="1"/>
    <s v="30.AD"/>
    <x v="13"/>
    <s v="AD"/>
    <m/>
    <s v="30.AD"/>
    <s v="Debiti vs Ist. Previdenziali"/>
    <x v="1"/>
  </r>
  <r>
    <x v="0"/>
    <x v="15"/>
    <x v="285"/>
    <x v="285"/>
    <n v="-33474.069999999992"/>
    <s v="Export_CoGe"/>
    <x v="1"/>
    <s v="30.AD"/>
    <x v="13"/>
    <s v="AC"/>
    <m/>
    <s v="60.PREV"/>
    <s v="Debiti vs Ist. Previdenziali"/>
    <x v="1"/>
  </r>
  <r>
    <x v="0"/>
    <x v="15"/>
    <x v="287"/>
    <x v="287"/>
    <n v="-218770.00000000003"/>
    <s v="Export_CoGe"/>
    <x v="1"/>
    <s v="30.AD"/>
    <x v="13"/>
    <s v="AD"/>
    <m/>
    <s v="30.AD"/>
    <s v="Ratei/Risconti Passivi"/>
    <x v="1"/>
  </r>
  <r>
    <x v="0"/>
    <x v="15"/>
    <x v="270"/>
    <x v="270"/>
    <n v="-291.75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5"/>
    <x v="389"/>
    <x v="388"/>
    <n v="-854"/>
    <s v="Export_CoGe"/>
    <x v="0"/>
    <s v="ALTRI"/>
    <x v="34"/>
    <s v="ALTRI"/>
    <m/>
    <s v="A.5)"/>
    <s v="5) altri ricavi e proventi, con separata indicazione dei contributi in conto esercizio"/>
    <x v="8"/>
  </r>
  <r>
    <x v="0"/>
    <x v="15"/>
    <x v="380"/>
    <x v="379"/>
    <n v="-5000"/>
    <s v="Export_CoGe"/>
    <x v="0"/>
    <s v="ONSTR"/>
    <x v="30"/>
    <s v="EXT"/>
    <m/>
    <s v="A.5)"/>
    <s v="5) altri ricavi e proventi, con separata indicazione dei contributi in conto esercizio"/>
    <x v="8"/>
  </r>
  <r>
    <x v="0"/>
    <x v="15"/>
    <x v="268"/>
    <x v="268"/>
    <n v="-10917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6"/>
    <x v="0"/>
    <x v="0"/>
    <n v="115884.54999999999"/>
    <s v="Export_CoGe"/>
    <x v="0"/>
    <s v="ACQDI"/>
    <x v="0"/>
    <s v="ACQ"/>
    <m/>
    <s v="B.6)"/>
    <s v="6) per materie prime, suddidiarie, di consumo e di merci"/>
    <x v="0"/>
  </r>
  <r>
    <x v="0"/>
    <x v="16"/>
    <x v="1"/>
    <x v="1"/>
    <n v="50870.849999999991"/>
    <s v="Export_CoGe"/>
    <x v="0"/>
    <s v="ACQDI"/>
    <x v="0"/>
    <s v="ACQ"/>
    <m/>
    <s v="B.6)"/>
    <s v="6) per materie prime, suddidiarie, di consumo e di merci"/>
    <x v="0"/>
  </r>
  <r>
    <x v="0"/>
    <x v="16"/>
    <x v="3"/>
    <x v="3"/>
    <n v="27531.86"/>
    <s v="Export_CoGe"/>
    <x v="0"/>
    <s v="ACQDI"/>
    <x v="0"/>
    <s v="ACQ"/>
    <m/>
    <s v="B.6)"/>
    <s v="6) per materie prime, suddidiarie, di consumo e di merci"/>
    <x v="0"/>
  </r>
  <r>
    <x v="0"/>
    <x v="16"/>
    <x v="5"/>
    <x v="5"/>
    <n v="585.13"/>
    <s v="Export_CoGe"/>
    <x v="0"/>
    <s v="ACQIN"/>
    <x v="2"/>
    <s v="PRD"/>
    <m/>
    <s v="B.6)"/>
    <s v="6) per materie prime, suddidiarie, di consumo e di merci"/>
    <x v="2"/>
  </r>
  <r>
    <x v="0"/>
    <x v="16"/>
    <x v="7"/>
    <x v="7"/>
    <n v="7580.6099999999988"/>
    <s v="Export_CoGe"/>
    <x v="0"/>
    <s v="ACQDI"/>
    <x v="0"/>
    <s v="ACQ"/>
    <m/>
    <s v="B.6)"/>
    <s v="6) per materie prime, suddidiarie, di consumo e di merci"/>
    <x v="3"/>
  </r>
  <r>
    <x v="0"/>
    <x v="16"/>
    <x v="9"/>
    <x v="9"/>
    <n v="1753.7999999999997"/>
    <s v="Export_CoGe"/>
    <x v="0"/>
    <s v="ACQIN"/>
    <x v="2"/>
    <s v="PRD"/>
    <m/>
    <s v="B.6)"/>
    <s v="6) per materie prime, suddidiarie, di consumo e di merci"/>
    <x v="2"/>
  </r>
  <r>
    <x v="0"/>
    <x v="16"/>
    <x v="11"/>
    <x v="11"/>
    <n v="10112.89"/>
    <s v="Export_CoGe"/>
    <x v="0"/>
    <s v="ACQIN"/>
    <x v="2"/>
    <s v="PRD"/>
    <m/>
    <s v="B.6)"/>
    <s v="6) per materie prime, suddidiarie, di consumo e di merci"/>
    <x v="2"/>
  </r>
  <r>
    <x v="0"/>
    <x v="16"/>
    <x v="13"/>
    <x v="13"/>
    <n v="2121.1999999999998"/>
    <s v="Export_CoGe"/>
    <x v="0"/>
    <s v="COSGS"/>
    <x v="4"/>
    <s v="COSTI"/>
    <m/>
    <s v="B.6)"/>
    <s v="6) per materie prime, suddidiarie, di consumo e di merci"/>
    <x v="4"/>
  </r>
  <r>
    <x v="0"/>
    <x v="16"/>
    <x v="15"/>
    <x v="15"/>
    <n v="1778.99"/>
    <s v="Export_CoGe"/>
    <x v="0"/>
    <s v="ACQIN"/>
    <x v="2"/>
    <s v="PRD"/>
    <m/>
    <s v="B.6)"/>
    <s v="6) per materie prime, suddidiarie, di consumo e di merci"/>
    <x v="3"/>
  </r>
  <r>
    <x v="0"/>
    <x v="16"/>
    <x v="17"/>
    <x v="17"/>
    <n v="6102.0500000000011"/>
    <s v="Export_CoGe"/>
    <x v="0"/>
    <s v="COSGS"/>
    <x v="4"/>
    <s v="COSTI"/>
    <m/>
    <s v="B.6)"/>
    <s v="6) per materie prime, suddidiarie, di consumo e di merci"/>
    <x v="2"/>
  </r>
  <r>
    <x v="0"/>
    <x v="16"/>
    <x v="289"/>
    <x v="289"/>
    <n v="340"/>
    <s v="Export_CoGe"/>
    <x v="0"/>
    <s v="ACQDI"/>
    <x v="0"/>
    <s v="ACQ"/>
    <m/>
    <s v="B.6)"/>
    <s v="6) per materie prime, suddidiarie, di consumo e di merci"/>
    <x v="0"/>
  </r>
  <r>
    <x v="0"/>
    <x v="16"/>
    <x v="290"/>
    <x v="290"/>
    <n v="1670.66"/>
    <s v="Export_CoGe"/>
    <x v="0"/>
    <s v="ACQDI"/>
    <x v="0"/>
    <s v="ACQ"/>
    <m/>
    <s v="B.6)"/>
    <s v="6) per materie prime, suddidiarie, di consumo e di merci"/>
    <x v="2"/>
  </r>
  <r>
    <x v="0"/>
    <x v="16"/>
    <x v="404"/>
    <x v="403"/>
    <n v="2815.15"/>
    <s v="Export_CoGe"/>
    <x v="0"/>
    <s v="ACQDI"/>
    <x v="0"/>
    <s v="ACQ"/>
    <m/>
    <s v="B.6)"/>
    <s v="6) per materie prime, suddidiarie, di consumo e di merci"/>
    <x v="0"/>
  </r>
  <r>
    <x v="0"/>
    <x v="16"/>
    <x v="29"/>
    <x v="29"/>
    <n v="109138.23999999999"/>
    <s v="Export_CoGe"/>
    <x v="0"/>
    <s v="SERDI"/>
    <x v="5"/>
    <s v="LAV"/>
    <m/>
    <s v="B.7)"/>
    <s v="7) per servizi"/>
    <x v="0"/>
  </r>
  <r>
    <x v="0"/>
    <x v="16"/>
    <x v="31"/>
    <x v="31"/>
    <n v="5678.8"/>
    <s v="Export_CoGe"/>
    <x v="0"/>
    <s v="SERIN"/>
    <x v="6"/>
    <s v="PRD"/>
    <m/>
    <s v="B.7)"/>
    <s v="7) per servizi"/>
    <x v="0"/>
  </r>
  <r>
    <x v="0"/>
    <x v="16"/>
    <x v="32"/>
    <x v="32"/>
    <n v="4978.82"/>
    <s v="Export_CoGe"/>
    <x v="0"/>
    <s v="SERDI"/>
    <x v="5"/>
    <s v="LAV"/>
    <m/>
    <s v="B.7)"/>
    <s v="7) per servizi"/>
    <x v="0"/>
  </r>
  <r>
    <x v="0"/>
    <x v="16"/>
    <x v="35"/>
    <x v="35"/>
    <n v="70"/>
    <s v="Export_CoGe"/>
    <x v="0"/>
    <s v="SERIN"/>
    <x v="6"/>
    <s v="PRD"/>
    <m/>
    <s v="B.7)"/>
    <s v="7) per servizi"/>
    <x v="5"/>
  </r>
  <r>
    <x v="0"/>
    <x v="16"/>
    <x v="37"/>
    <x v="37"/>
    <n v="260"/>
    <s v="Export_CoGe"/>
    <x v="0"/>
    <s v="COSGS"/>
    <x v="4"/>
    <s v="COSTI"/>
    <m/>
    <s v="B.7)"/>
    <s v="7) per servizi"/>
    <x v="2"/>
  </r>
  <r>
    <x v="0"/>
    <x v="16"/>
    <x v="41"/>
    <x v="41"/>
    <n v="130538.40999999999"/>
    <s v="Export_CoGe"/>
    <x v="0"/>
    <s v="SERDI"/>
    <x v="5"/>
    <s v="LAV"/>
    <m/>
    <s v="B.7)"/>
    <s v="7) per servizi"/>
    <x v="0"/>
  </r>
  <r>
    <x v="0"/>
    <x v="16"/>
    <x v="386"/>
    <x v="385"/>
    <n v="12160.85"/>
    <s v="Export_CoGe"/>
    <x v="0"/>
    <s v="SERDI"/>
    <x v="5"/>
    <s v="LAV"/>
    <m/>
    <s v="B.7)"/>
    <s v="7) per servizi"/>
    <x v="0"/>
  </r>
  <r>
    <x v="0"/>
    <x v="16"/>
    <x v="43"/>
    <x v="43"/>
    <n v="10108.65"/>
    <s v="Export_CoGe"/>
    <x v="0"/>
    <s v="SERST"/>
    <x v="8"/>
    <s v="COSTI"/>
    <m/>
    <s v="B.7)"/>
    <s v="7) per servizi"/>
    <x v="2"/>
  </r>
  <r>
    <x v="0"/>
    <x v="16"/>
    <x v="44"/>
    <x v="44"/>
    <n v="5857.43"/>
    <s v="Export_CoGe"/>
    <x v="0"/>
    <s v="SERST"/>
    <x v="8"/>
    <s v="COSTI"/>
    <m/>
    <s v="B.7)"/>
    <s v="7) per servizi"/>
    <x v="2"/>
  </r>
  <r>
    <x v="0"/>
    <x v="16"/>
    <x v="46"/>
    <x v="46"/>
    <n v="212.61000000000004"/>
    <s v="Export_CoGe"/>
    <x v="0"/>
    <s v="SERST"/>
    <x v="8"/>
    <s v="COSTI"/>
    <m/>
    <s v="B.7)"/>
    <s v="7) per servizi"/>
    <x v="2"/>
  </r>
  <r>
    <x v="0"/>
    <x v="16"/>
    <x v="50"/>
    <x v="50"/>
    <n v="1187.9099999999999"/>
    <s v="Export_CoGe"/>
    <x v="0"/>
    <s v="SERST"/>
    <x v="8"/>
    <s v="COSTI"/>
    <m/>
    <s v="B.7)"/>
    <s v="7) per servizi"/>
    <x v="2"/>
  </r>
  <r>
    <x v="0"/>
    <x v="16"/>
    <x v="52"/>
    <x v="52"/>
    <n v="1180.8599999999999"/>
    <s v="Export_CoGe"/>
    <x v="0"/>
    <s v="SERST"/>
    <x v="8"/>
    <s v="COSTI"/>
    <m/>
    <s v="B.7)"/>
    <s v="7) per servizi"/>
    <x v="2"/>
  </r>
  <r>
    <x v="0"/>
    <x v="16"/>
    <x v="54"/>
    <x v="54"/>
    <n v="10178.379999999999"/>
    <s v="Export_CoGe"/>
    <x v="0"/>
    <s v="SERST"/>
    <x v="8"/>
    <s v="COSTI"/>
    <m/>
    <s v="B.7)"/>
    <s v="7) per servizi"/>
    <x v="2"/>
  </r>
  <r>
    <x v="0"/>
    <x v="16"/>
    <x v="56"/>
    <x v="56"/>
    <n v="14084"/>
    <s v="Export_CoGe"/>
    <x v="0"/>
    <s v="SERST"/>
    <x v="8"/>
    <s v="COSTI"/>
    <m/>
    <s v="B.7)"/>
    <s v="7) per servizi"/>
    <x v="4"/>
  </r>
  <r>
    <x v="0"/>
    <x v="16"/>
    <x v="62"/>
    <x v="62"/>
    <n v="13395.720000000001"/>
    <s v="Export_CoGe"/>
    <x v="0"/>
    <s v="SERST"/>
    <x v="8"/>
    <s v="COSTI"/>
    <m/>
    <s v="B.7)"/>
    <s v="7) per servizi"/>
    <x v="2"/>
  </r>
  <r>
    <x v="0"/>
    <x v="16"/>
    <x v="66"/>
    <x v="66"/>
    <n v="2663.6"/>
    <s v="Export_CoGe"/>
    <x v="0"/>
    <s v="SERST"/>
    <x v="8"/>
    <s v="COSTI"/>
    <m/>
    <s v="B.7)"/>
    <s v="7) per servizi"/>
    <x v="2"/>
  </r>
  <r>
    <x v="0"/>
    <x v="16"/>
    <x v="292"/>
    <x v="292"/>
    <n v="16899.989999999998"/>
    <s v="Export_CoGe"/>
    <x v="0"/>
    <s v="SERIN"/>
    <x v="6"/>
    <s v="PRD"/>
    <m/>
    <s v="B.7)"/>
    <s v="7) per servizi"/>
    <x v="0"/>
  </r>
  <r>
    <x v="0"/>
    <x v="16"/>
    <x v="293"/>
    <x v="293"/>
    <n v="14211.2"/>
    <s v="Export_CoGe"/>
    <x v="0"/>
    <s v="SERST"/>
    <x v="8"/>
    <s v="COSTI"/>
    <m/>
    <s v="B.7)"/>
    <s v="7) per servizi"/>
    <x v="2"/>
  </r>
  <r>
    <x v="0"/>
    <x v="16"/>
    <x v="346"/>
    <x v="345"/>
    <n v="4120"/>
    <s v="Export_CoGe"/>
    <x v="0"/>
    <s v="ONSTR"/>
    <x v="30"/>
    <s v="EXT"/>
    <m/>
    <s v="B.14)"/>
    <s v="14) oneri diversi di gestione"/>
    <x v="2"/>
  </r>
  <r>
    <x v="0"/>
    <x v="16"/>
    <x v="298"/>
    <x v="298"/>
    <n v="3750"/>
    <s v="Export_CoGe"/>
    <x v="0"/>
    <s v="COSGS"/>
    <x v="4"/>
    <s v="COSTI"/>
    <m/>
    <s v="B.7)"/>
    <s v="7) per servizi"/>
    <x v="2"/>
  </r>
  <r>
    <x v="0"/>
    <x v="16"/>
    <x v="368"/>
    <x v="367"/>
    <n v="600"/>
    <s v="Export_CoGe"/>
    <x v="0"/>
    <s v="COSGS"/>
    <x v="4"/>
    <s v="COSTI"/>
    <m/>
    <s v="B.7)"/>
    <s v="7) per servizi"/>
    <x v="2"/>
  </r>
  <r>
    <x v="0"/>
    <x v="16"/>
    <x v="69"/>
    <x v="69"/>
    <n v="7961.81"/>
    <s v="Export_CoGe"/>
    <x v="0"/>
    <s v="COSGS"/>
    <x v="4"/>
    <s v="COSTI"/>
    <m/>
    <s v="B.7)"/>
    <s v="7) per servizi"/>
    <x v="2"/>
  </r>
  <r>
    <x v="0"/>
    <x v="16"/>
    <x v="71"/>
    <x v="71"/>
    <n v="1622.35"/>
    <s v="Export_CoGe"/>
    <x v="0"/>
    <s v="SERIN"/>
    <x v="6"/>
    <s v="PRD"/>
    <m/>
    <s v="B.7)"/>
    <s v="7) per servizi"/>
    <x v="3"/>
  </r>
  <r>
    <x v="0"/>
    <x v="16"/>
    <x v="73"/>
    <x v="73"/>
    <n v="907.86"/>
    <s v="Export_CoGe"/>
    <x v="0"/>
    <s v="COSGS"/>
    <x v="4"/>
    <s v="COSTI"/>
    <m/>
    <s v="B.7)"/>
    <s v="7) per servizi"/>
    <x v="2"/>
  </r>
  <r>
    <x v="0"/>
    <x v="16"/>
    <x v="75"/>
    <x v="75"/>
    <n v="769.37"/>
    <s v="Export_CoGe"/>
    <x v="0"/>
    <s v="COSGS"/>
    <x v="4"/>
    <s v="COSTI"/>
    <m/>
    <s v="B.7)"/>
    <s v="7) per servizi"/>
    <x v="2"/>
  </r>
  <r>
    <x v="0"/>
    <x v="16"/>
    <x v="76"/>
    <x v="76"/>
    <n v="2277.5500000000002"/>
    <s v="Export_CoGe"/>
    <x v="0"/>
    <s v="COSGS"/>
    <x v="4"/>
    <s v="COSTI"/>
    <m/>
    <s v="B.7)"/>
    <s v="7) per servizi"/>
    <x v="2"/>
  </r>
  <r>
    <x v="0"/>
    <x v="16"/>
    <x v="79"/>
    <x v="79"/>
    <n v="15334.57"/>
    <s v="Export_CoGe"/>
    <x v="0"/>
    <s v="SERIN"/>
    <x v="6"/>
    <s v="PRD"/>
    <m/>
    <s v="B.7)"/>
    <s v="7) per servizi"/>
    <x v="0"/>
  </r>
  <r>
    <x v="0"/>
    <x v="16"/>
    <x v="83"/>
    <x v="83"/>
    <n v="310.5"/>
    <s v="Export_CoGe"/>
    <x v="0"/>
    <s v="SERST"/>
    <x v="8"/>
    <s v="COSTI"/>
    <m/>
    <s v="B.7)"/>
    <s v="7) per servizi"/>
    <x v="2"/>
  </r>
  <r>
    <x v="0"/>
    <x v="16"/>
    <x v="85"/>
    <x v="85"/>
    <n v="6540.73"/>
    <s v="Export_CoGe"/>
    <x v="0"/>
    <s v="SERIN"/>
    <x v="6"/>
    <s v="PRD"/>
    <m/>
    <s v="B.7)"/>
    <s v="7) per servizi"/>
    <x v="2"/>
  </r>
  <r>
    <x v="0"/>
    <x v="16"/>
    <x v="87"/>
    <x v="87"/>
    <n v="1494.5500000000002"/>
    <s v="Export_CoGe"/>
    <x v="0"/>
    <s v="SERST"/>
    <x v="8"/>
    <s v="COSTI"/>
    <m/>
    <s v="B.7)"/>
    <s v="7) per servizi"/>
    <x v="2"/>
  </r>
  <r>
    <x v="0"/>
    <x v="16"/>
    <x v="89"/>
    <x v="89"/>
    <n v="26835.07"/>
    <s v="Export_CoGe"/>
    <x v="0"/>
    <s v="SERST"/>
    <x v="8"/>
    <s v="COSTI"/>
    <m/>
    <s v="B.7)"/>
    <s v="7) per servizi"/>
    <x v="2"/>
  </r>
  <r>
    <x v="0"/>
    <x v="16"/>
    <x v="93"/>
    <x v="93"/>
    <n v="15"/>
    <s v="Export_CoGe"/>
    <x v="0"/>
    <s v="COSGS"/>
    <x v="4"/>
    <s v="COSTI"/>
    <m/>
    <s v="B.7)"/>
    <s v="7) per servizi"/>
    <x v="2"/>
  </r>
  <r>
    <x v="0"/>
    <x v="16"/>
    <x v="97"/>
    <x v="97"/>
    <n v="6027.2700000000013"/>
    <s v="Export_CoGe"/>
    <x v="0"/>
    <s v="SERST"/>
    <x v="8"/>
    <s v="COSTI"/>
    <m/>
    <s v="B.7)"/>
    <s v="7) per servizi"/>
    <x v="6"/>
  </r>
  <r>
    <x v="0"/>
    <x v="16"/>
    <x v="99"/>
    <x v="99"/>
    <n v="2349.5100000000002"/>
    <s v="Export_CoGe"/>
    <x v="0"/>
    <s v="SERST"/>
    <x v="8"/>
    <s v="COSTI"/>
    <m/>
    <s v="B.7)"/>
    <s v="7) per servizi"/>
    <x v="6"/>
  </r>
  <r>
    <x v="0"/>
    <x v="16"/>
    <x v="100"/>
    <x v="100"/>
    <n v="2760.35"/>
    <s v="Export_CoGe"/>
    <x v="0"/>
    <s v="COSGS"/>
    <x v="4"/>
    <s v="COSTI"/>
    <m/>
    <s v="B.7)"/>
    <s v="7) per servizi"/>
    <x v="2"/>
  </r>
  <r>
    <x v="0"/>
    <x v="16"/>
    <x v="102"/>
    <x v="102"/>
    <n v="1296.08"/>
    <s v="Export_CoGe"/>
    <x v="0"/>
    <s v="SERST"/>
    <x v="8"/>
    <s v="COSTI"/>
    <m/>
    <s v="B.7)"/>
    <s v="7) per servizi"/>
    <x v="6"/>
  </r>
  <r>
    <x v="0"/>
    <x v="16"/>
    <x v="103"/>
    <x v="103"/>
    <n v="2453.84"/>
    <s v="Export_CoGe"/>
    <x v="0"/>
    <s v="COSGS"/>
    <x v="4"/>
    <s v="COSTI"/>
    <m/>
    <s v="B.7)"/>
    <s v="7) per servizi"/>
    <x v="2"/>
  </r>
  <r>
    <x v="0"/>
    <x v="16"/>
    <x v="104"/>
    <x v="104"/>
    <n v="2799.35"/>
    <s v="Export_CoGe"/>
    <x v="0"/>
    <s v="COSGS"/>
    <x v="4"/>
    <s v="COSTI"/>
    <m/>
    <s v="B.7)"/>
    <s v="7) per servizi"/>
    <x v="5"/>
  </r>
  <r>
    <x v="0"/>
    <x v="16"/>
    <x v="106"/>
    <x v="106"/>
    <n v="1477.0699999999997"/>
    <s v="Export_CoGe"/>
    <x v="0"/>
    <s v="COSGS"/>
    <x v="4"/>
    <s v="COSTI"/>
    <m/>
    <s v="B.7)"/>
    <s v="7) per servizi"/>
    <x v="5"/>
  </r>
  <r>
    <x v="0"/>
    <x v="16"/>
    <x v="108"/>
    <x v="108"/>
    <n v="919.34999999999991"/>
    <s v="Export_CoGe"/>
    <x v="0"/>
    <s v="COSGS"/>
    <x v="4"/>
    <s v="COSTI"/>
    <m/>
    <s v="B.7)"/>
    <s v="7) per servizi"/>
    <x v="5"/>
  </r>
  <r>
    <x v="0"/>
    <x v="16"/>
    <x v="110"/>
    <x v="110"/>
    <n v="4244.59"/>
    <s v="Export_CoGe"/>
    <x v="0"/>
    <s v="COSGS"/>
    <x v="4"/>
    <s v="COSTI"/>
    <m/>
    <s v="B.7)"/>
    <s v="7) per servizi"/>
    <x v="5"/>
  </r>
  <r>
    <x v="0"/>
    <x v="16"/>
    <x v="111"/>
    <x v="111"/>
    <n v="1692.8"/>
    <s v="Export_CoGe"/>
    <x v="0"/>
    <s v="COSGS"/>
    <x v="4"/>
    <s v="COSTI"/>
    <m/>
    <s v="B.7)"/>
    <s v="7) per servizi"/>
    <x v="2"/>
  </r>
  <r>
    <x v="0"/>
    <x v="16"/>
    <x v="112"/>
    <x v="112"/>
    <n v="344"/>
    <s v="Export_CoGe"/>
    <x v="0"/>
    <s v="SERST"/>
    <x v="8"/>
    <s v="COSTI"/>
    <m/>
    <s v="B.7)"/>
    <s v="7) per servizi"/>
    <x v="2"/>
  </r>
  <r>
    <x v="0"/>
    <x v="16"/>
    <x v="299"/>
    <x v="299"/>
    <n v="5618.3"/>
    <s v="Export_CoGe"/>
    <x v="0"/>
    <s v="SERST"/>
    <x v="8"/>
    <s v="COSTI"/>
    <m/>
    <s v="B.7)"/>
    <s v="7) per servizi"/>
    <x v="6"/>
  </r>
  <r>
    <x v="0"/>
    <x v="16"/>
    <x v="348"/>
    <x v="347"/>
    <n v="6619.119999999999"/>
    <s v="Export_CoGe"/>
    <x v="0"/>
    <s v="SERST"/>
    <x v="8"/>
    <s v="COSTI"/>
    <m/>
    <s v="B.7)"/>
    <s v="7) per servizi"/>
    <x v="6"/>
  </r>
  <r>
    <x v="0"/>
    <x v="16"/>
    <x v="355"/>
    <x v="354"/>
    <n v="2800"/>
    <s v="Export_CoGe"/>
    <x v="0"/>
    <s v="SERST"/>
    <x v="8"/>
    <s v="COSTI"/>
    <m/>
    <s v="B.7)"/>
    <s v="7) per servizi"/>
    <x v="6"/>
  </r>
  <r>
    <x v="0"/>
    <x v="16"/>
    <x v="356"/>
    <x v="355"/>
    <n v="4253.3100000000013"/>
    <s v="Export_CoGe"/>
    <x v="0"/>
    <s v="SERST"/>
    <x v="8"/>
    <s v="COSTI"/>
    <m/>
    <s v="B.7)"/>
    <s v="7) per servizi"/>
    <x v="2"/>
  </r>
  <r>
    <x v="0"/>
    <x v="16"/>
    <x v="405"/>
    <x v="404"/>
    <n v="3876.8199999999997"/>
    <s v="Export_CoGe"/>
    <x v="0"/>
    <s v="COSGS"/>
    <x v="4"/>
    <s v="COSTI"/>
    <m/>
    <s v="B.7)"/>
    <s v="7) per servizi"/>
    <x v="2"/>
  </r>
  <r>
    <x v="0"/>
    <x v="16"/>
    <x v="408"/>
    <x v="407"/>
    <n v="21572.45"/>
    <s v="Export_CoGe"/>
    <x v="0"/>
    <s v="SERST"/>
    <x v="8"/>
    <s v="COSTI"/>
    <s v="SPESGRANT"/>
    <s v="B.7)"/>
    <s v="7) per servizi"/>
    <x v="8"/>
  </r>
  <r>
    <x v="0"/>
    <x v="16"/>
    <x v="113"/>
    <x v="113"/>
    <n v="11749.68"/>
    <s v="Export_CoGe"/>
    <x v="0"/>
    <s v="SERIN"/>
    <x v="6"/>
    <s v="PRD"/>
    <m/>
    <s v="B.7)"/>
    <s v="7) per servizi"/>
    <x v="3"/>
  </r>
  <r>
    <x v="0"/>
    <x v="16"/>
    <x v="114"/>
    <x v="114"/>
    <n v="1015.8"/>
    <s v="Export_CoGe"/>
    <x v="0"/>
    <s v="SERIN"/>
    <x v="6"/>
    <s v="PRD"/>
    <m/>
    <s v="B.7)"/>
    <s v="7) per servizi"/>
    <x v="3"/>
  </r>
  <r>
    <x v="0"/>
    <x v="16"/>
    <x v="116"/>
    <x v="116"/>
    <n v="1305"/>
    <s v="Export_CoGe"/>
    <x v="0"/>
    <s v="SERST"/>
    <x v="8"/>
    <s v="COSTI"/>
    <m/>
    <s v="B.7)"/>
    <s v="7) per servizi"/>
    <x v="2"/>
  </r>
  <r>
    <x v="0"/>
    <x v="16"/>
    <x v="118"/>
    <x v="118"/>
    <n v="105"/>
    <s v="Export_CoGe"/>
    <x v="0"/>
    <s v="SERST"/>
    <x v="8"/>
    <s v="COSTI"/>
    <m/>
    <s v="B.7)"/>
    <s v="7) per servizi"/>
    <x v="2"/>
  </r>
  <r>
    <x v="0"/>
    <x v="16"/>
    <x v="119"/>
    <x v="119"/>
    <n v="2341.96"/>
    <s v="Export_CoGe"/>
    <x v="0"/>
    <s v="SERST"/>
    <x v="8"/>
    <s v="COSTI"/>
    <m/>
    <s v="B.7)"/>
    <s v="7) per servizi"/>
    <x v="2"/>
  </r>
  <r>
    <x v="0"/>
    <x v="16"/>
    <x v="121"/>
    <x v="121"/>
    <n v="398.17"/>
    <s v="Export_CoGe"/>
    <x v="0"/>
    <s v="SERST"/>
    <x v="8"/>
    <s v="COSTI"/>
    <m/>
    <s v="B.7)"/>
    <s v="7) per servizi"/>
    <x v="2"/>
  </r>
  <r>
    <x v="0"/>
    <x v="16"/>
    <x v="357"/>
    <x v="356"/>
    <n v="269.20999999999998"/>
    <s v="Export_CoGe"/>
    <x v="0"/>
    <s v="ONSTR"/>
    <x v="30"/>
    <s v="EXT"/>
    <m/>
    <s v="B.14)"/>
    <s v="14) oneri diversi di gestione"/>
    <x v="2"/>
  </r>
  <r>
    <x v="0"/>
    <x v="16"/>
    <x v="123"/>
    <x v="123"/>
    <n v="401.4"/>
    <s v="Export_CoGe"/>
    <x v="0"/>
    <s v="SERST"/>
    <x v="8"/>
    <s v="COSTI"/>
    <m/>
    <s v="B.7)"/>
    <s v="7) per servizi"/>
    <x v="2"/>
  </r>
  <r>
    <x v="0"/>
    <x v="16"/>
    <x v="125"/>
    <x v="125"/>
    <n v="976"/>
    <s v="Export_CoGe"/>
    <x v="0"/>
    <s v="SERST"/>
    <x v="8"/>
    <s v="COSTI"/>
    <m/>
    <s v="B.7)"/>
    <s v="7) per servizi"/>
    <x v="6"/>
  </r>
  <r>
    <x v="0"/>
    <x v="16"/>
    <x v="127"/>
    <x v="127"/>
    <n v="4263.2900000000209"/>
    <s v="Export_CoGe"/>
    <x v="0"/>
    <s v="SERST"/>
    <x v="8"/>
    <s v="COSTI"/>
    <m/>
    <s v="B.7)"/>
    <s v="7) per servizi"/>
    <x v="4"/>
  </r>
  <r>
    <x v="0"/>
    <x v="16"/>
    <x v="129"/>
    <x v="129"/>
    <n v="10.9"/>
    <s v="Export_CoGe"/>
    <x v="0"/>
    <s v="COSGS"/>
    <x v="4"/>
    <s v="COSTI"/>
    <m/>
    <s v="B.7)"/>
    <s v="7) per servizi"/>
    <x v="2"/>
  </r>
  <r>
    <x v="0"/>
    <x v="16"/>
    <x v="131"/>
    <x v="131"/>
    <n v="50"/>
    <s v="Export_CoGe"/>
    <x v="0"/>
    <s v="COSGS"/>
    <x v="4"/>
    <s v="COSTI"/>
    <m/>
    <s v="B.7)"/>
    <s v="7) per servizi"/>
    <x v="2"/>
  </r>
  <r>
    <x v="0"/>
    <x v="16"/>
    <x v="133"/>
    <x v="133"/>
    <n v="871.37"/>
    <s v="Export_CoGe"/>
    <x v="0"/>
    <s v="SERST"/>
    <x v="8"/>
    <s v="COSTI"/>
    <m/>
    <s v="B.7)"/>
    <s v="7) per servizi"/>
    <x v="4"/>
  </r>
  <r>
    <x v="0"/>
    <x v="16"/>
    <x v="135"/>
    <x v="135"/>
    <n v="6.16"/>
    <s v="Export_CoGe"/>
    <x v="0"/>
    <s v="COSGS"/>
    <x v="4"/>
    <s v="COSTI"/>
    <m/>
    <s v="B.7)"/>
    <s v="7) per servizi"/>
    <x v="2"/>
  </r>
  <r>
    <x v="0"/>
    <x v="16"/>
    <x v="136"/>
    <x v="136"/>
    <n v="440.67000000000007"/>
    <s v="Export_CoGe"/>
    <x v="0"/>
    <s v="SERST"/>
    <x v="8"/>
    <s v="COSTI"/>
    <m/>
    <s v="B.7)"/>
    <s v="7) per servizi"/>
    <x v="2"/>
  </r>
  <r>
    <x v="0"/>
    <x v="16"/>
    <x v="361"/>
    <x v="360"/>
    <n v="1897"/>
    <s v="Export_CoGe"/>
    <x v="0"/>
    <s v="SERST"/>
    <x v="8"/>
    <s v="COSTI"/>
    <m/>
    <s v="B.7)"/>
    <s v="7) per servizi"/>
    <x v="6"/>
  </r>
  <r>
    <x v="0"/>
    <x v="16"/>
    <x v="362"/>
    <x v="361"/>
    <n v="1238.55"/>
    <s v="Export_CoGe"/>
    <x v="0"/>
    <s v="SERST"/>
    <x v="8"/>
    <s v="COSTI"/>
    <s v="CONSGRANT"/>
    <s v="B.7)"/>
    <s v="7) per servizi"/>
    <x v="8"/>
  </r>
  <r>
    <x v="0"/>
    <x v="16"/>
    <x v="358"/>
    <x v="357"/>
    <n v="2127.71"/>
    <s v="Export_CoGe"/>
    <x v="0"/>
    <s v="SERST"/>
    <x v="8"/>
    <s v="COSTI"/>
    <s v="SPESGRANT"/>
    <s v="B.7)"/>
    <s v="7) per servizi"/>
    <x v="6"/>
  </r>
  <r>
    <x v="0"/>
    <x v="16"/>
    <x v="138"/>
    <x v="138"/>
    <n v="3000"/>
    <s v="Export_CoGe"/>
    <x v="0"/>
    <s v="AFFIT"/>
    <x v="17"/>
    <s v="AFF"/>
    <m/>
    <s v="B.8)"/>
    <s v="8) per godimento di beni di terzi"/>
    <x v="2"/>
  </r>
  <r>
    <x v="0"/>
    <x v="16"/>
    <x v="139"/>
    <x v="139"/>
    <n v="13600"/>
    <s v="Export_CoGe"/>
    <x v="0"/>
    <s v="AFFIT"/>
    <x v="17"/>
    <s v="AFF"/>
    <m/>
    <s v="B.8)"/>
    <s v="8) per godimento di beni di terzi"/>
    <x v="2"/>
  </r>
  <r>
    <x v="0"/>
    <x v="16"/>
    <x v="140"/>
    <x v="140"/>
    <n v="300"/>
    <s v="Export_CoGe"/>
    <x v="0"/>
    <s v="AFFIT"/>
    <x v="17"/>
    <s v="AFF"/>
    <m/>
    <s v="B.8)"/>
    <s v="8) per godimento di beni di terzi"/>
    <x v="2"/>
  </r>
  <r>
    <x v="0"/>
    <x v="16"/>
    <x v="142"/>
    <x v="142"/>
    <n v="9041.94"/>
    <s v="Export_CoGe"/>
    <x v="0"/>
    <s v="AFFIT"/>
    <x v="17"/>
    <s v="AFF"/>
    <m/>
    <s v="B.8)"/>
    <s v="8) per godimento di beni di terzi"/>
    <x v="2"/>
  </r>
  <r>
    <x v="0"/>
    <x v="16"/>
    <x v="143"/>
    <x v="143"/>
    <n v="300"/>
    <s v="Export_CoGe"/>
    <x v="0"/>
    <s v="AFFIT"/>
    <x v="17"/>
    <s v="AFF"/>
    <m/>
    <s v="B.8)"/>
    <s v="8) per godimento di beni di terzi"/>
    <x v="2"/>
  </r>
  <r>
    <x v="0"/>
    <x v="16"/>
    <x v="144"/>
    <x v="144"/>
    <n v="11009.44"/>
    <s v="Export_CoGe"/>
    <x v="0"/>
    <s v="AFFIT"/>
    <x v="17"/>
    <s v="AFF"/>
    <m/>
    <s v="B.8)"/>
    <s v="8) per godimento di beni di terzi"/>
    <x v="2"/>
  </r>
  <r>
    <x v="0"/>
    <x v="16"/>
    <x v="150"/>
    <x v="150"/>
    <n v="10860"/>
    <s v="Export_CoGe"/>
    <x v="0"/>
    <s v="AFFIT"/>
    <x v="17"/>
    <s v="AFF"/>
    <m/>
    <s v="B.8)"/>
    <s v="8) per godimento di beni di terzi"/>
    <x v="2"/>
  </r>
  <r>
    <x v="0"/>
    <x v="16"/>
    <x v="364"/>
    <x v="363"/>
    <n v="6956"/>
    <s v="Export_CoGe"/>
    <x v="0"/>
    <s v="AFFIT"/>
    <x v="17"/>
    <s v="AFF"/>
    <m/>
    <s v="B.8)"/>
    <s v="8) per godimento di beni di terzi"/>
    <x v="2"/>
  </r>
  <r>
    <x v="0"/>
    <x v="16"/>
    <x v="391"/>
    <x v="390"/>
    <n v="7500"/>
    <s v="Export_CoGe"/>
    <x v="0"/>
    <s v="AFFIT"/>
    <x v="17"/>
    <s v="AFF"/>
    <m/>
    <s v="B.8)"/>
    <s v="8) per godimento di beni di terzi"/>
    <x v="2"/>
  </r>
  <r>
    <x v="0"/>
    <x v="16"/>
    <x v="392"/>
    <x v="391"/>
    <n v="750"/>
    <s v="Export_CoGe"/>
    <x v="0"/>
    <s v="AFFIT"/>
    <x v="17"/>
    <s v="AFF"/>
    <m/>
    <s v="B.8)"/>
    <s v="8) per godimento di beni di terzi"/>
    <x v="2"/>
  </r>
  <r>
    <x v="0"/>
    <x v="16"/>
    <x v="409"/>
    <x v="408"/>
    <n v="1800"/>
    <s v="Export_CoGe"/>
    <x v="0"/>
    <s v="AFFIT"/>
    <x v="17"/>
    <s v="AFF"/>
    <m/>
    <s v="B.8)"/>
    <s v="8) per godimento di beni di terzi"/>
    <x v="2"/>
  </r>
  <r>
    <x v="0"/>
    <x v="16"/>
    <x v="155"/>
    <x v="155"/>
    <n v="7755.31"/>
    <s v="Export_CoGe"/>
    <x v="0"/>
    <s v="COSGS"/>
    <x v="4"/>
    <s v="COSTI"/>
    <m/>
    <s v="B.8)"/>
    <s v="8) per godimento di beni di terzi"/>
    <x v="2"/>
  </r>
  <r>
    <x v="0"/>
    <x v="16"/>
    <x v="156"/>
    <x v="156"/>
    <n v="2787.71"/>
    <s v="Export_CoGe"/>
    <x v="0"/>
    <s v="COSGS"/>
    <x v="4"/>
    <s v="COSTI"/>
    <m/>
    <s v="B.8)"/>
    <s v="8) per godimento di beni di terzi"/>
    <x v="2"/>
  </r>
  <r>
    <x v="0"/>
    <x v="16"/>
    <x v="406"/>
    <x v="405"/>
    <n v="3378.58"/>
    <s v="Export_CoGe"/>
    <x v="0"/>
    <s v="COSGS"/>
    <x v="4"/>
    <s v="COSTI"/>
    <m/>
    <s v="B.8)"/>
    <s v="8) per godimento di beni di terzi"/>
    <x v="3"/>
  </r>
  <r>
    <x v="0"/>
    <x v="16"/>
    <x v="203"/>
    <x v="203"/>
    <n v="1619"/>
    <s v="Export_CoGe"/>
    <x v="0"/>
    <s v="COSGS"/>
    <x v="4"/>
    <s v="COSTI"/>
    <m/>
    <s v="B.14)"/>
    <s v="14) oneri diversi di gestione"/>
    <x v="2"/>
  </r>
  <r>
    <x v="0"/>
    <x v="16"/>
    <x v="204"/>
    <x v="204"/>
    <n v="500"/>
    <s v="Export_CoGe"/>
    <x v="0"/>
    <s v="COSGS"/>
    <x v="4"/>
    <s v="COSTI"/>
    <m/>
    <s v="B.14)"/>
    <s v="14) oneri diversi di gestione"/>
    <x v="2"/>
  </r>
  <r>
    <x v="0"/>
    <x v="16"/>
    <x v="217"/>
    <x v="217"/>
    <n v="1305.2500000000002"/>
    <s v="Export_CoGe"/>
    <x v="0"/>
    <s v="ONSTR"/>
    <x v="30"/>
    <s v="EXT"/>
    <m/>
    <s v="B.14)"/>
    <s v="14) oneri diversi di gestione"/>
    <x v="2"/>
  </r>
  <r>
    <x v="0"/>
    <x v="16"/>
    <x v="218"/>
    <x v="218"/>
    <n v="876.05000000000007"/>
    <s v="Export_CoGe"/>
    <x v="0"/>
    <s v="COSGS"/>
    <x v="4"/>
    <s v="COSTI"/>
    <m/>
    <s v="B.14)"/>
    <s v="14) oneri diversi di gestione"/>
    <x v="2"/>
  </r>
  <r>
    <x v="0"/>
    <x v="16"/>
    <x v="219"/>
    <x v="219"/>
    <n v="2871.2200000000003"/>
    <s v="Export_CoGe"/>
    <x v="0"/>
    <s v="COSGS"/>
    <x v="4"/>
    <s v="COSTI"/>
    <m/>
    <s v="B.14)"/>
    <s v="14) oneri diversi di gestione"/>
    <x v="2"/>
  </r>
  <r>
    <x v="0"/>
    <x v="16"/>
    <x v="221"/>
    <x v="221"/>
    <n v="250"/>
    <s v="Export_CoGe"/>
    <x v="0"/>
    <s v="COSGS"/>
    <x v="4"/>
    <s v="COSTI"/>
    <m/>
    <s v="B.14)"/>
    <s v="14) oneri diversi di gestione"/>
    <x v="4"/>
  </r>
  <r>
    <x v="0"/>
    <x v="16"/>
    <x v="225"/>
    <x v="225"/>
    <n v="0.50999999999999091"/>
    <s v="Export_CoGe"/>
    <x v="0"/>
    <s v="COSGS"/>
    <x v="4"/>
    <s v="COSTI"/>
    <m/>
    <s v="B.14)"/>
    <s v="14) oneri diversi di gestione"/>
    <x v="2"/>
  </r>
  <r>
    <x v="0"/>
    <x v="16"/>
    <x v="226"/>
    <x v="226"/>
    <n v="66.900000000000006"/>
    <s v="Export_CoGe"/>
    <x v="0"/>
    <s v="ONSTR"/>
    <x v="30"/>
    <s v="EXT"/>
    <m/>
    <s v="B.14)"/>
    <s v="14) oneri diversi di gestione"/>
    <x v="2"/>
  </r>
  <r>
    <x v="0"/>
    <x v="16"/>
    <x v="229"/>
    <x v="229"/>
    <n v="40.98"/>
    <s v="Export_CoGe"/>
    <x v="0"/>
    <s v="COSGS"/>
    <x v="4"/>
    <s v="COSTI"/>
    <m/>
    <s v="B.14)"/>
    <s v="14) oneri diversi di gestione"/>
    <x v="6"/>
  </r>
  <r>
    <x v="0"/>
    <x v="16"/>
    <x v="306"/>
    <x v="306"/>
    <n v="209.92000000000002"/>
    <s v="Export_CoGe"/>
    <x v="0"/>
    <s v="COSGS"/>
    <x v="4"/>
    <s v="COSTI"/>
    <m/>
    <s v="B.14)"/>
    <s v="14) oneri diversi di gestione"/>
    <x v="4"/>
  </r>
  <r>
    <x v="0"/>
    <x v="16"/>
    <x v="410"/>
    <x v="409"/>
    <n v="98.18"/>
    <s v="Export_CoGe"/>
    <x v="0"/>
    <s v="ONSTR"/>
    <x v="30"/>
    <s v="EXT"/>
    <m/>
    <s v="B.14)"/>
    <s v="14) oneri diversi di gestione"/>
    <x v="2"/>
  </r>
  <r>
    <x v="0"/>
    <x v="16"/>
    <x v="231"/>
    <x v="231"/>
    <n v="711.66000000000008"/>
    <s v="Export_CoGe"/>
    <x v="0"/>
    <s v="ONFIN"/>
    <x v="32"/>
    <s v="FIN"/>
    <m/>
    <s v="C.17)"/>
    <s v="17) interessi e altri oneri finanziari"/>
    <x v="7"/>
  </r>
  <r>
    <x v="0"/>
    <x v="16"/>
    <x v="233"/>
    <x v="233"/>
    <n v="5479.7300000000005"/>
    <s v="Export_CoGe"/>
    <x v="0"/>
    <s v="ONFIN"/>
    <x v="32"/>
    <s v="FIN"/>
    <m/>
    <s v="C.17)"/>
    <s v="17) interessi e altri oneri finanziari"/>
    <x v="7"/>
  </r>
  <r>
    <x v="0"/>
    <x v="16"/>
    <x v="235"/>
    <x v="235"/>
    <n v="597.27"/>
    <s v="Export_CoGe"/>
    <x v="0"/>
    <s v="ONFIN"/>
    <x v="32"/>
    <s v="FIN"/>
    <m/>
    <s v="C.17)"/>
    <s v="17) interessi e altri oneri finanziari"/>
    <x v="7"/>
  </r>
  <r>
    <x v="0"/>
    <x v="16"/>
    <x v="349"/>
    <x v="348"/>
    <n v="5120.24"/>
    <s v="Export_CoGe"/>
    <x v="0"/>
    <s v="ONFIN"/>
    <x v="32"/>
    <s v="FIN"/>
    <m/>
    <s v="C.17)"/>
    <s v="17) interessi e altri oneri finanziari"/>
    <x v="7"/>
  </r>
  <r>
    <x v="0"/>
    <x v="16"/>
    <x v="238"/>
    <x v="238"/>
    <n v="3885.4700000000003"/>
    <s v="Export_CoGe"/>
    <x v="0"/>
    <s v="RICOP"/>
    <x v="33"/>
    <s v="RIC"/>
    <m/>
    <s v="A.1)"/>
    <s v="1) ricavi delle vendite e delle prestazioni"/>
    <x v="6"/>
  </r>
  <r>
    <x v="0"/>
    <x v="16"/>
    <x v="239"/>
    <x v="239"/>
    <n v="-444533.7699999999"/>
    <s v="Export_CoGe"/>
    <x v="0"/>
    <s v="RICOP"/>
    <x v="33"/>
    <s v="RIC"/>
    <m/>
    <s v="A.1)"/>
    <s v="1) ricavi delle vendite e delle prestazioni"/>
    <x v="5"/>
  </r>
  <r>
    <x v="0"/>
    <x v="16"/>
    <x v="241"/>
    <x v="241"/>
    <n v="-49728.04"/>
    <s v="Export_CoGe"/>
    <x v="0"/>
    <s v="RICOP"/>
    <x v="33"/>
    <s v="RIC"/>
    <m/>
    <s v="A.1)"/>
    <s v="1) ricavi delle vendite e delle prestazioni"/>
    <x v="5"/>
  </r>
  <r>
    <x v="0"/>
    <x v="16"/>
    <x v="243"/>
    <x v="243"/>
    <n v="-27696.17"/>
    <s v="Export_CoGe"/>
    <x v="0"/>
    <s v="RICOP"/>
    <x v="33"/>
    <s v="RIC"/>
    <m/>
    <s v="A.1)"/>
    <s v="1) ricavi delle vendite e delle prestazioni"/>
    <x v="6"/>
  </r>
  <r>
    <x v="0"/>
    <x v="16"/>
    <x v="244"/>
    <x v="244"/>
    <n v="-3970.3"/>
    <s v="Export_CoGe"/>
    <x v="0"/>
    <s v="RICOP"/>
    <x v="33"/>
    <s v="RIC"/>
    <m/>
    <s v="A.1)"/>
    <s v="1) ricavi delle vendite e delle prestazioni"/>
    <x v="6"/>
  </r>
  <r>
    <x v="0"/>
    <x v="16"/>
    <x v="245"/>
    <x v="245"/>
    <n v="-620"/>
    <s v="Export_CoGe"/>
    <x v="0"/>
    <s v="RICOP"/>
    <x v="33"/>
    <s v="RIC"/>
    <m/>
    <s v="A.1)"/>
    <s v="1) ricavi delle vendite e delle prestazioni"/>
    <x v="7"/>
  </r>
  <r>
    <x v="0"/>
    <x v="16"/>
    <x v="385"/>
    <x v="384"/>
    <n v="-3000"/>
    <s v="Export_CoGe"/>
    <x v="0"/>
    <s v="RICOP"/>
    <x v="33"/>
    <s v="RIC"/>
    <m/>
    <s v="A.1)"/>
    <s v="1) ricavi delle vendite e delle prestazioni"/>
    <x v="6"/>
  </r>
  <r>
    <x v="0"/>
    <x v="16"/>
    <x v="246"/>
    <x v="246"/>
    <n v="-9.5"/>
    <s v="Export_CoGe"/>
    <x v="0"/>
    <s v="RICOP"/>
    <x v="33"/>
    <s v="RIC"/>
    <m/>
    <s v="A.1)"/>
    <s v="1) ricavi delle vendite e delle prestazioni"/>
    <x v="6"/>
  </r>
  <r>
    <x v="0"/>
    <x v="16"/>
    <x v="247"/>
    <x v="247"/>
    <n v="-1838.77"/>
    <s v="Export_CoGe"/>
    <x v="0"/>
    <s v="ONSTR"/>
    <x v="30"/>
    <s v="EXT"/>
    <m/>
    <s v="B.14)"/>
    <s v="14) oneri diversi di gestione"/>
    <x v="2"/>
  </r>
  <r>
    <x v="0"/>
    <x v="16"/>
    <x v="250"/>
    <x v="250"/>
    <n v="-474244.14000000013"/>
    <s v="Export_CoGe"/>
    <x v="0"/>
    <s v="CORR"/>
    <x v="35"/>
    <s v="CORR"/>
    <m/>
    <s v="A.1)"/>
    <s v="1) ricavi delle vendite e delle prestazioni"/>
    <x v="6"/>
  </r>
  <r>
    <x v="0"/>
    <x v="16"/>
    <x v="257"/>
    <x v="257"/>
    <n v="-0.2"/>
    <s v="Export_CoGe"/>
    <x v="0"/>
    <s v="ALTRI"/>
    <x v="34"/>
    <s v="ALTRI"/>
    <m/>
    <s v="A.5)"/>
    <s v="5) altri ricavi e proventi, con separata indicazione dei contributi in conto esercizio"/>
    <x v="2"/>
  </r>
  <r>
    <x v="0"/>
    <x v="16"/>
    <x v="259"/>
    <x v="259"/>
    <n v="-1.2799999999999703"/>
    <s v="Export_CoGe"/>
    <x v="0"/>
    <s v="ALTRI"/>
    <x v="34"/>
    <s v="ALTRI"/>
    <m/>
    <s v="A.5)"/>
    <s v="5) altri ricavi e proventi, con separata indicazione dei contributi in conto esercizio"/>
    <x v="2"/>
  </r>
  <r>
    <x v="0"/>
    <x v="16"/>
    <x v="260"/>
    <x v="260"/>
    <n v="-614.09999999999957"/>
    <s v="Export_CoGe"/>
    <x v="0"/>
    <s v="ALTRI"/>
    <x v="34"/>
    <s v="ALTRI"/>
    <m/>
    <s v="A.5)"/>
    <s v="5) altri ricavi e proventi, con separata indicazione dei contributi in conto esercizio"/>
    <x v="2"/>
  </r>
  <r>
    <x v="0"/>
    <x v="16"/>
    <x v="309"/>
    <x v="309"/>
    <n v="-770.45999999999992"/>
    <s v="Export_CoGe"/>
    <x v="0"/>
    <s v="ALTRI"/>
    <x v="34"/>
    <s v="ALTRI"/>
    <m/>
    <s v="A.5)"/>
    <s v="5) altri ricavi e proventi, con separata indicazione dei contributi in conto esercizio"/>
    <x v="2"/>
  </r>
  <r>
    <x v="0"/>
    <x v="16"/>
    <x v="265"/>
    <x v="265"/>
    <n v="-35"/>
    <s v="Export_CoGe"/>
    <x v="0"/>
    <s v="ALTRI"/>
    <x v="34"/>
    <s v="ALTRI"/>
    <m/>
    <s v="A.5)"/>
    <s v="5) altri ricavi e proventi, con separata indicazione dei contributi in conto esercizio"/>
    <x v="8"/>
  </r>
  <r>
    <x v="0"/>
    <x v="16"/>
    <x v="311"/>
    <x v="311"/>
    <n v="-1433.46"/>
    <s v="Export_CoGe"/>
    <x v="0"/>
    <s v="ACQDI"/>
    <x v="0"/>
    <s v="ACQ"/>
    <m/>
    <s v="A.5)"/>
    <s v="5) altri ricavi e proventi, con separata indicazione dei contributi in conto esercizio"/>
    <x v="2"/>
  </r>
  <r>
    <x v="0"/>
    <x v="16"/>
    <x v="401"/>
    <x v="400"/>
    <n v="-237.19999999999993"/>
    <s v="Export_CoGe"/>
    <x v="0"/>
    <s v="ACQDI"/>
    <x v="0"/>
    <s v="ACQ"/>
    <m/>
    <s v="A.5)"/>
    <s v="5) altri ricavi e proventi, con separata indicazione dei contributi in conto esercizio"/>
    <x v="7"/>
  </r>
  <r>
    <x v="0"/>
    <x v="16"/>
    <x v="276"/>
    <x v="276"/>
    <n v="-3027.19"/>
    <s v="Export_CoGe"/>
    <x v="0"/>
    <s v="ONFIN"/>
    <x v="32"/>
    <s v="FIN"/>
    <m/>
    <s v="C.16)"/>
    <s v="16) altri proventi finanziari"/>
    <x v="4"/>
  </r>
  <r>
    <x v="0"/>
    <x v="16"/>
    <x v="2"/>
    <x v="2"/>
    <n v="10000"/>
    <s v="Export_CoGe"/>
    <x v="1"/>
    <s v="23.I.IMM"/>
    <x v="1"/>
    <s v="IMM"/>
    <m/>
    <s v="23.I.IMM"/>
    <s v="Immobilizzazioni Immateriali"/>
    <x v="1"/>
  </r>
  <r>
    <x v="0"/>
    <x v="16"/>
    <x v="4"/>
    <x v="4"/>
    <n v="17743"/>
    <s v="Export_CoGe"/>
    <x v="1"/>
    <s v="23.I.IMM"/>
    <x v="1"/>
    <s v="IMM"/>
    <m/>
    <s v="23.I.IMM"/>
    <s v="Immobilizzazioni Immateriali"/>
    <x v="1"/>
  </r>
  <r>
    <x v="0"/>
    <x v="16"/>
    <x v="6"/>
    <x v="6"/>
    <n v="88509.209999999992"/>
    <s v="Export_CoGe"/>
    <x v="1"/>
    <s v="23.I.IMM"/>
    <x v="1"/>
    <s v="IMM"/>
    <m/>
    <s v="23.I.IMM"/>
    <s v="Immobilizzazioni Immateriali"/>
    <x v="1"/>
  </r>
  <r>
    <x v="0"/>
    <x v="16"/>
    <x v="10"/>
    <x v="10"/>
    <n v="80910.75"/>
    <s v="Export_CoGe"/>
    <x v="1"/>
    <s v="23.I.IMM"/>
    <x v="1"/>
    <s v="IMM"/>
    <m/>
    <s v="23.I.IMM"/>
    <s v="Immobilizzazioni Immateriali"/>
    <x v="1"/>
  </r>
  <r>
    <x v="0"/>
    <x v="16"/>
    <x v="12"/>
    <x v="12"/>
    <n v="87545.25"/>
    <s v="Export_CoGe"/>
    <x v="1"/>
    <s v="24.I.MAT"/>
    <x v="3"/>
    <s v="MAT"/>
    <m/>
    <s v="24.I.MAT"/>
    <s v="Immobilizzazioni Materiali"/>
    <x v="1"/>
  </r>
  <r>
    <x v="0"/>
    <x v="16"/>
    <x v="14"/>
    <x v="14"/>
    <n v="693957.03"/>
    <s v="Export_CoGe"/>
    <x v="1"/>
    <s v="24.I.MAT"/>
    <x v="3"/>
    <s v="MAT"/>
    <m/>
    <s v="24.I.MAT"/>
    <s v="Immobilizzazioni Materiali"/>
    <x v="1"/>
  </r>
  <r>
    <x v="0"/>
    <x v="16"/>
    <x v="16"/>
    <x v="16"/>
    <n v="144051.22999999998"/>
    <s v="Export_CoGe"/>
    <x v="1"/>
    <s v="24.I.MAT"/>
    <x v="3"/>
    <s v="MAT"/>
    <m/>
    <s v="24.I.MAT"/>
    <s v="Immobilizzazioni Materiali"/>
    <x v="1"/>
  </r>
  <r>
    <x v="0"/>
    <x v="16"/>
    <x v="18"/>
    <x v="18"/>
    <n v="204582.74"/>
    <s v="Export_CoGe"/>
    <x v="1"/>
    <s v="24.I.MAT"/>
    <x v="3"/>
    <s v="MAT"/>
    <m/>
    <s v="24.I.MAT"/>
    <s v="Immobilizzazioni Materiali"/>
    <x v="1"/>
  </r>
  <r>
    <x v="0"/>
    <x v="16"/>
    <x v="407"/>
    <x v="406"/>
    <n v="13282.5"/>
    <s v="Export_CoGe"/>
    <x v="1"/>
    <s v="24.I.MAT"/>
    <x v="3"/>
    <s v="MAT"/>
    <m/>
    <s v="24.I.MAT"/>
    <s v="Immobilizzazioni Materiali"/>
    <x v="1"/>
  </r>
  <r>
    <x v="0"/>
    <x v="16"/>
    <x v="21"/>
    <x v="21"/>
    <n v="258301.05000000002"/>
    <s v="Export_CoGe"/>
    <x v="1"/>
    <s v="24.I.MAT"/>
    <x v="3"/>
    <s v="MAT"/>
    <m/>
    <s v="24.I.MAT"/>
    <s v="Immobilizzazioni Materiali"/>
    <x v="1"/>
  </r>
  <r>
    <x v="0"/>
    <x v="16"/>
    <x v="24"/>
    <x v="24"/>
    <n v="90642.930000000008"/>
    <s v="Export_CoGe"/>
    <x v="1"/>
    <s v="24.I.MAT"/>
    <x v="3"/>
    <s v="MAT"/>
    <m/>
    <s v="24.I.MAT"/>
    <s v="Immobilizzazioni Materiali"/>
    <x v="1"/>
  </r>
  <r>
    <x v="0"/>
    <x v="16"/>
    <x v="26"/>
    <x v="26"/>
    <n v="16409.09"/>
    <s v="Export_CoGe"/>
    <x v="1"/>
    <s v="24.I.MAT"/>
    <x v="3"/>
    <s v="MAT"/>
    <m/>
    <s v="24.I.MAT"/>
    <s v="Immobilizzazioni Materiali"/>
    <x v="1"/>
  </r>
  <r>
    <x v="0"/>
    <x v="16"/>
    <x v="28"/>
    <x v="28"/>
    <n v="102935.11000000002"/>
    <s v="Export_CoGe"/>
    <x v="1"/>
    <s v="24.I.MAT"/>
    <x v="3"/>
    <s v="MAT"/>
    <m/>
    <s v="24.I.MAT"/>
    <s v="Immobilizzazioni Materiali"/>
    <x v="1"/>
  </r>
  <r>
    <x v="0"/>
    <x v="16"/>
    <x v="30"/>
    <x v="30"/>
    <n v="1760"/>
    <s v="Export_CoGe"/>
    <x v="1"/>
    <s v="24.I.MAT"/>
    <x v="3"/>
    <s v="MAT"/>
    <m/>
    <s v="24.I.MAT"/>
    <s v="Immobilizzazioni Materiali"/>
    <x v="1"/>
  </r>
  <r>
    <x v="0"/>
    <x v="16"/>
    <x v="36"/>
    <x v="36"/>
    <n v="340"/>
    <s v="Export_CoGe"/>
    <x v="1"/>
    <s v="25.I.FIN"/>
    <x v="7"/>
    <s v="IFIN"/>
    <m/>
    <s v="25.I.FIN"/>
    <s v="Immobilizzazioni Finanziarie"/>
    <x v="1"/>
  </r>
  <r>
    <x v="0"/>
    <x v="16"/>
    <x v="38"/>
    <x v="38"/>
    <n v="2500"/>
    <s v="Export_CoGe"/>
    <x v="1"/>
    <s v="25.I.FIN"/>
    <x v="7"/>
    <s v="IFIN"/>
    <m/>
    <s v="25.I.FIN"/>
    <s v="Immobilizzazioni Finanziarie"/>
    <x v="1"/>
  </r>
  <r>
    <x v="0"/>
    <x v="16"/>
    <x v="40"/>
    <x v="40"/>
    <n v="250"/>
    <s v="Export_CoGe"/>
    <x v="1"/>
    <s v="25.I.FIN"/>
    <x v="7"/>
    <s v="IFIN"/>
    <m/>
    <s v="25.I.FIN"/>
    <s v="Immobilizzazioni Finanziarie"/>
    <x v="1"/>
  </r>
  <r>
    <x v="0"/>
    <x v="16"/>
    <x v="317"/>
    <x v="317"/>
    <n v="997500"/>
    <s v="Export_CoGe"/>
    <x v="1"/>
    <s v="25.I.FIN"/>
    <x v="7"/>
    <s v="IFIN"/>
    <m/>
    <s v="25.I.FIN"/>
    <s v="Immobilizzazioni Finanziarie"/>
    <x v="1"/>
  </r>
  <r>
    <x v="0"/>
    <x v="16"/>
    <x v="318"/>
    <x v="318"/>
    <n v="16915.2"/>
    <s v="Export_CoGe"/>
    <x v="1"/>
    <s v="25.I.FIN"/>
    <x v="7"/>
    <s v="IFIN"/>
    <m/>
    <s v="25.I.FIN"/>
    <s v="Immobilizzazioni Finanziarie"/>
    <x v="1"/>
  </r>
  <r>
    <x v="0"/>
    <x v="16"/>
    <x v="351"/>
    <x v="350"/>
    <n v="198833.57999999996"/>
    <s v="Export_CoGe"/>
    <x v="1"/>
    <s v="25.I.FIN"/>
    <x v="7"/>
    <s v="IFIN"/>
    <m/>
    <s v="25.I.FIN"/>
    <s v="Immobilizzazioni Finanziarie"/>
    <x v="1"/>
  </r>
  <r>
    <x v="0"/>
    <x v="16"/>
    <x v="45"/>
    <x v="45"/>
    <n v="883958.85"/>
    <s v="Export_CoGe"/>
    <x v="1"/>
    <s v="26.MAG"/>
    <x v="9"/>
    <s v="MAG"/>
    <m/>
    <s v="26.MAG"/>
    <s v="Rimanenze"/>
    <x v="1"/>
  </r>
  <r>
    <x v="0"/>
    <x v="16"/>
    <x v="49"/>
    <x v="49"/>
    <n v="660483.18000000005"/>
    <s v="Export_CoGe"/>
    <x v="1"/>
    <s v="26.MAG"/>
    <x v="9"/>
    <s v="MAG"/>
    <m/>
    <s v="26.MAG"/>
    <s v="Rimanenze"/>
    <x v="1"/>
  </r>
  <r>
    <x v="0"/>
    <x v="16"/>
    <x v="51"/>
    <x v="51"/>
    <n v="763418.93999999249"/>
    <s v="Export_CoGe"/>
    <x v="1"/>
    <s v="27.CLI"/>
    <x v="10"/>
    <s v="CLI"/>
    <m/>
    <s v="27.CLI"/>
    <s v="Crediti Commerciali"/>
    <x v="1"/>
  </r>
  <r>
    <x v="0"/>
    <x v="16"/>
    <x v="53"/>
    <x v="53"/>
    <n v="55761.190000000024"/>
    <s v="Export_CoGe"/>
    <x v="1"/>
    <s v="27.CLI"/>
    <x v="10"/>
    <s v="CLI"/>
    <m/>
    <s v="27.CLI"/>
    <s v="Crediti Commerciali"/>
    <x v="1"/>
  </r>
  <r>
    <x v="0"/>
    <x v="16"/>
    <x v="55"/>
    <x v="55"/>
    <n v="4379.9999999999418"/>
    <s v="Export_CoGe"/>
    <x v="1"/>
    <s v="27.CLI"/>
    <x v="10"/>
    <s v="CLI"/>
    <m/>
    <s v="27.CLI"/>
    <s v="Crediti Commerciali"/>
    <x v="1"/>
  </r>
  <r>
    <x v="0"/>
    <x v="16"/>
    <x v="61"/>
    <x v="61"/>
    <n v="377.19"/>
    <s v="Export_CoGe"/>
    <x v="1"/>
    <s v="31.PTN"/>
    <x v="12"/>
    <s v="PTN"/>
    <m/>
    <s v="31.PTN"/>
    <s v="Crediti Tributari"/>
    <x v="1"/>
  </r>
  <r>
    <x v="0"/>
    <x v="16"/>
    <x v="319"/>
    <x v="319"/>
    <n v="158417.74"/>
    <s v="Export_CoGe"/>
    <x v="1"/>
    <s v="31.PTN"/>
    <x v="12"/>
    <s v="PTN"/>
    <m/>
    <s v="31.PTN"/>
    <s v="Crediti Tributari"/>
    <x v="1"/>
  </r>
  <r>
    <x v="0"/>
    <x v="16"/>
    <x v="67"/>
    <x v="67"/>
    <n v="10732.319999999998"/>
    <s v="Export_CoGe"/>
    <x v="1"/>
    <s v="31.PTN"/>
    <x v="12"/>
    <s v="PTN"/>
    <m/>
    <s v="31.PTN"/>
    <s v="Crediti Tributari"/>
    <x v="1"/>
  </r>
  <r>
    <x v="0"/>
    <x v="16"/>
    <x v="72"/>
    <x v="72"/>
    <n v="8264.010000000002"/>
    <s v="Export_CoGe"/>
    <x v="1"/>
    <s v="31.PTN"/>
    <x v="12"/>
    <s v="PTN"/>
    <m/>
    <s v="31.PTN"/>
    <s v="Crediti Tributari"/>
    <x v="1"/>
  </r>
  <r>
    <x v="0"/>
    <x v="16"/>
    <x v="320"/>
    <x v="320"/>
    <n v="1430"/>
    <s v="Export_CoGe"/>
    <x v="1"/>
    <s v="31.PTN"/>
    <x v="12"/>
    <s v="PTN"/>
    <m/>
    <s v="31.PTN"/>
    <s v="Crediti Tributari"/>
    <x v="1"/>
  </r>
  <r>
    <x v="0"/>
    <x v="16"/>
    <x v="78"/>
    <x v="78"/>
    <n v="19368.640000000014"/>
    <s v="Export_CoGe"/>
    <x v="1"/>
    <s v="29.AC"/>
    <x v="11"/>
    <s v="FOR"/>
    <m/>
    <s v="28.FOR"/>
    <s v="Altri Crediti"/>
    <x v="1"/>
  </r>
  <r>
    <x v="0"/>
    <x v="16"/>
    <x v="80"/>
    <x v="80"/>
    <n v="2796.9300000000658"/>
    <s v="Export_CoGe"/>
    <x v="1"/>
    <s v="29.AC"/>
    <x v="11"/>
    <s v="AC"/>
    <m/>
    <s v="29.AC"/>
    <s v="Altri Crediti"/>
    <x v="1"/>
  </r>
  <r>
    <x v="0"/>
    <x v="16"/>
    <x v="84"/>
    <x v="84"/>
    <n v="103918.3"/>
    <s v="Export_CoGe"/>
    <x v="1"/>
    <s v="29.AC"/>
    <x v="11"/>
    <s v="AC"/>
    <m/>
    <s v="29.AC"/>
    <s v="Altri Crediti"/>
    <x v="1"/>
  </r>
  <r>
    <x v="0"/>
    <x v="16"/>
    <x v="86"/>
    <x v="86"/>
    <n v="700.00000000004275"/>
    <s v="Export_CoGe"/>
    <x v="1"/>
    <s v="29.AC"/>
    <x v="11"/>
    <s v="AC"/>
    <m/>
    <s v="29.AC"/>
    <s v="Altri Crediti"/>
    <x v="1"/>
  </r>
  <r>
    <x v="0"/>
    <x v="16"/>
    <x v="88"/>
    <x v="88"/>
    <n v="510.18000000003155"/>
    <s v="Export_CoGe"/>
    <x v="1"/>
    <s v="30.AD"/>
    <x v="13"/>
    <s v="AD"/>
    <m/>
    <s v="30.AD"/>
    <s v="Altri Crediti"/>
    <x v="1"/>
  </r>
  <r>
    <x v="0"/>
    <x v="16"/>
    <x v="90"/>
    <x v="90"/>
    <n v="1874.770000000015"/>
    <s v="Export_CoGe"/>
    <x v="1"/>
    <s v="29.AC"/>
    <x v="11"/>
    <s v="AC"/>
    <m/>
    <s v="29.AC"/>
    <s v="Altri Crediti"/>
    <x v="1"/>
  </r>
  <r>
    <x v="0"/>
    <x v="16"/>
    <x v="92"/>
    <x v="92"/>
    <n v="49592.770000000004"/>
    <s v="Export_CoGe"/>
    <x v="1"/>
    <s v="29.AC"/>
    <x v="11"/>
    <s v="AC"/>
    <m/>
    <s v="29.AC"/>
    <s v="Altri Crediti"/>
    <x v="1"/>
  </r>
  <r>
    <x v="0"/>
    <x v="16"/>
    <x v="98"/>
    <x v="98"/>
    <n v="53.55"/>
    <s v="Export_CoGe"/>
    <x v="1"/>
    <s v="29.AC"/>
    <x v="11"/>
    <s v="AC"/>
    <m/>
    <s v="29.AC"/>
    <s v="Altri Crediti"/>
    <x v="1"/>
  </r>
  <r>
    <x v="0"/>
    <x v="16"/>
    <x v="321"/>
    <x v="321"/>
    <n v="1091.8000000000002"/>
    <s v="Export_CoGe"/>
    <x v="1"/>
    <s v="29.AC"/>
    <x v="11"/>
    <s v="AC"/>
    <m/>
    <s v="29.AC"/>
    <s v="Altri Crediti"/>
    <x v="1"/>
  </r>
  <r>
    <x v="0"/>
    <x v="16"/>
    <x v="322"/>
    <x v="322"/>
    <n v="179.04999999998955"/>
    <s v="Export_CoGe"/>
    <x v="1"/>
    <s v="29.AC"/>
    <x v="11"/>
    <s v="AC"/>
    <m/>
    <s v="29.AC"/>
    <s v="Altri Crediti"/>
    <x v="1"/>
  </r>
  <r>
    <x v="0"/>
    <x v="16"/>
    <x v="107"/>
    <x v="107"/>
    <n v="1120"/>
    <s v="Export_CoGe"/>
    <x v="1"/>
    <s v="29.AC"/>
    <x v="11"/>
    <s v="AC"/>
    <m/>
    <s v="29.AC"/>
    <s v="Ratei/Risconti Attivi"/>
    <x v="1"/>
  </r>
  <r>
    <x v="0"/>
    <x v="16"/>
    <x v="109"/>
    <x v="109"/>
    <n v="160.15000000000191"/>
    <s v="Export_CoGe"/>
    <x v="1"/>
    <s v="36.LIQ"/>
    <x v="15"/>
    <s v="BREVE "/>
    <m/>
    <s v="36.LIQ"/>
    <s v="Debiti a Breve (Liquidità)"/>
    <x v="1"/>
  </r>
  <r>
    <x v="0"/>
    <x v="16"/>
    <x v="323"/>
    <x v="323"/>
    <n v="18605.155999998824"/>
    <s v="Export_CoGe"/>
    <x v="1"/>
    <s v="36.LIQ"/>
    <x v="15"/>
    <s v="BREVE "/>
    <m/>
    <s v="36.LIQ"/>
    <s v="Debiti a Breve (Liquidità)"/>
    <x v="1"/>
  </r>
  <r>
    <x v="0"/>
    <x v="16"/>
    <x v="324"/>
    <x v="324"/>
    <n v="2558.0499999999993"/>
    <s v="Export_CoGe"/>
    <x v="1"/>
    <s v="36.LIQ"/>
    <x v="15"/>
    <s v="BREVE "/>
    <m/>
    <s v="36.LIQ"/>
    <s v="Debiti a Breve (Liquidità)"/>
    <x v="1"/>
  </r>
  <r>
    <x v="0"/>
    <x v="16"/>
    <x v="411"/>
    <x v="410"/>
    <n v="499"/>
    <s v="Export_CoGe"/>
    <x v="1"/>
    <s v="36.LIQ"/>
    <x v="15"/>
    <s v="BREVE "/>
    <m/>
    <s v="36.LIQ"/>
    <s v="Debiti a Breve (Liquidità)"/>
    <x v="1"/>
  </r>
  <r>
    <x v="0"/>
    <x v="16"/>
    <x v="412"/>
    <x v="411"/>
    <n v="499"/>
    <s v="Export_CoGe"/>
    <x v="1"/>
    <s v="36.LIQ"/>
    <x v="15"/>
    <s v="BREVE "/>
    <m/>
    <s v="36.LIQ"/>
    <s v="Debiti a Breve (Liquidità)"/>
    <x v="1"/>
  </r>
  <r>
    <x v="0"/>
    <x v="16"/>
    <x v="413"/>
    <x v="412"/>
    <n v="445.9"/>
    <s v="Export_CoGe"/>
    <x v="1"/>
    <s v="36.LIQ"/>
    <x v="15"/>
    <s v="BREVE "/>
    <m/>
    <s v="36.LIQ"/>
    <s v="Debiti a Breve (Liquidità)"/>
    <x v="1"/>
  </r>
  <r>
    <x v="0"/>
    <x v="16"/>
    <x v="117"/>
    <x v="117"/>
    <n v="290511.69000000646"/>
    <s v="Export_CoGe"/>
    <x v="1"/>
    <s v="36.LIQ"/>
    <x v="15"/>
    <s v="BREVE "/>
    <m/>
    <s v="36.LIQ"/>
    <s v="Debiti a Breve (Liquidità)"/>
    <x v="1"/>
  </r>
  <r>
    <x v="0"/>
    <x v="16"/>
    <x v="325"/>
    <x v="199"/>
    <n v="13414.769999999917"/>
    <s v="Export_CoGe"/>
    <x v="1"/>
    <s v="36.LIQ"/>
    <x v="15"/>
    <s v="BREVE "/>
    <m/>
    <s v="36.LIQ"/>
    <s v="Debiti a Breve (Liquidità)"/>
    <x v="1"/>
  </r>
  <r>
    <x v="0"/>
    <x v="16"/>
    <x v="124"/>
    <x v="124"/>
    <n v="1906.3000000000029"/>
    <s v="Export_CoGe"/>
    <x v="1"/>
    <s v="36.LIQ"/>
    <x v="15"/>
    <s v="BREVE "/>
    <m/>
    <s v="36.LIQ"/>
    <s v="Debiti a Breve (Liquidità)"/>
    <x v="1"/>
  </r>
  <r>
    <x v="0"/>
    <x v="16"/>
    <x v="126"/>
    <x v="126"/>
    <n v="30000.630000002675"/>
    <s v="Export_CoGe"/>
    <x v="1"/>
    <s v="36.LIQ"/>
    <x v="15"/>
    <s v="BREVE "/>
    <m/>
    <s v="36.LIQ"/>
    <s v="Debiti a Breve (Liquidità)"/>
    <x v="1"/>
  </r>
  <r>
    <x v="0"/>
    <x v="16"/>
    <x v="128"/>
    <x v="128"/>
    <n v="153510.05999999997"/>
    <s v="Export_CoGe"/>
    <x v="1"/>
    <s v="36.LIQ"/>
    <x v="15"/>
    <s v="BREVE "/>
    <m/>
    <s v="36.LIQ"/>
    <s v="Debiti a Breve (Liquidità)"/>
    <x v="1"/>
  </r>
  <r>
    <x v="0"/>
    <x v="16"/>
    <x v="130"/>
    <x v="130"/>
    <n v="20327.6500000003"/>
    <s v="Export_CoGe"/>
    <x v="1"/>
    <s v="36.LIQ"/>
    <x v="15"/>
    <s v="BREVE "/>
    <m/>
    <s v="36.LIQ"/>
    <s v="Debiti a Breve (Liquidità)"/>
    <x v="1"/>
  </r>
  <r>
    <x v="0"/>
    <x v="16"/>
    <x v="132"/>
    <x v="132"/>
    <n v="10290.149999999985"/>
    <s v="Export_CoGe"/>
    <x v="1"/>
    <s v="36.LIQ"/>
    <x v="15"/>
    <s v="BREVE "/>
    <m/>
    <s v="36.LIQ"/>
    <s v="Debiti a Breve (Liquidità)"/>
    <x v="1"/>
  </r>
  <r>
    <x v="0"/>
    <x v="16"/>
    <x v="326"/>
    <x v="325"/>
    <n v="156332.92900000003"/>
    <s v="Export_CoGe"/>
    <x v="1"/>
    <s v="36.LIQ"/>
    <x v="15"/>
    <s v="BREVE "/>
    <m/>
    <s v="36.LIQ"/>
    <s v="Debiti a Breve (Liquidità)"/>
    <x v="1"/>
  </r>
  <r>
    <x v="0"/>
    <x v="16"/>
    <x v="327"/>
    <x v="326"/>
    <n v="15273.790000000003"/>
    <s v="Export_CoGe"/>
    <x v="1"/>
    <s v="36.LIQ"/>
    <x v="15"/>
    <s v="BREVE "/>
    <m/>
    <s v="36.LIQ"/>
    <s v="Debiti a Breve (Liquidità)"/>
    <x v="1"/>
  </r>
  <r>
    <x v="0"/>
    <x v="16"/>
    <x v="359"/>
    <x v="358"/>
    <n v="45359.479999999974"/>
    <s v="Export_CoGe"/>
    <x v="1"/>
    <s v="36.LIQ"/>
    <x v="15"/>
    <s v="BREVE "/>
    <m/>
    <s v="36.LIQ"/>
    <s v="Debiti a Breve (Liquidità)"/>
    <x v="1"/>
  </r>
  <r>
    <x v="0"/>
    <x v="16"/>
    <x v="365"/>
    <x v="364"/>
    <n v="550.56000000000108"/>
    <s v="Export_CoGe"/>
    <x v="1"/>
    <s v="36.LIQ"/>
    <x v="15"/>
    <s v="BREVE "/>
    <m/>
    <s v="36.LIQ"/>
    <s v="Debiti a Breve (Liquidità)"/>
    <x v="1"/>
  </r>
  <r>
    <x v="0"/>
    <x v="16"/>
    <x v="388"/>
    <x v="387"/>
    <n v="1839.2999999999881"/>
    <s v="Export_CoGe"/>
    <x v="1"/>
    <s v="36.LIQ"/>
    <x v="15"/>
    <s v="BREVE "/>
    <m/>
    <s v="36.LIQ"/>
    <s v="Debiti a Breve (Liquidità)"/>
    <x v="1"/>
  </r>
  <r>
    <x v="0"/>
    <x v="16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16"/>
    <x v="329"/>
    <x v="328"/>
    <n v="2300000"/>
    <s v="Export_CoGe"/>
    <x v="1"/>
    <s v="36.LIQ"/>
    <x v="15"/>
    <s v="BREVE "/>
    <m/>
    <s v="36.LIQ"/>
    <s v="Debiti a Breve (Liquidità)"/>
    <x v="1"/>
  </r>
  <r>
    <x v="0"/>
    <x v="16"/>
    <x v="353"/>
    <x v="352"/>
    <n v="4.9999979892163537E-3"/>
    <s v="Export_CoGe"/>
    <x v="1"/>
    <s v="35.RIS"/>
    <x v="19"/>
    <s v="PN"/>
    <m/>
    <s v="35.RIS"/>
    <s v="Altre Riserve"/>
    <x v="1"/>
  </r>
  <r>
    <x v="0"/>
    <x v="16"/>
    <x v="284"/>
    <x v="284"/>
    <n v="206.93000000000029"/>
    <s v="Export_CoGe"/>
    <x v="1"/>
    <s v="30.AD"/>
    <x v="13"/>
    <s v="AD"/>
    <m/>
    <s v="30.AD"/>
    <s v="Debiti vs Ist. Previdenziali"/>
    <x v="1"/>
  </r>
  <r>
    <x v="0"/>
    <x v="16"/>
    <x v="145"/>
    <x v="145"/>
    <n v="-7700.0000000000446"/>
    <s v="Export_CoGe"/>
    <x v="1"/>
    <s v="34.CS"/>
    <x v="18"/>
    <s v="PN"/>
    <m/>
    <s v="34.CS"/>
    <s v="Capitale "/>
    <x v="1"/>
  </r>
  <r>
    <x v="0"/>
    <x v="16"/>
    <x v="147"/>
    <x v="147"/>
    <n v="-100000"/>
    <s v="Export_CoGe"/>
    <x v="1"/>
    <s v="34.CS"/>
    <x v="18"/>
    <s v="PN"/>
    <m/>
    <s v="34.CS"/>
    <s v="Capitale "/>
    <x v="1"/>
  </r>
  <r>
    <x v="0"/>
    <x v="16"/>
    <x v="149"/>
    <x v="149"/>
    <n v="-800000"/>
    <s v="Export_CoGe"/>
    <x v="1"/>
    <s v="34.CS"/>
    <x v="18"/>
    <s v="PN"/>
    <m/>
    <s v="34.CS"/>
    <s v="Capitale "/>
    <x v="1"/>
  </r>
  <r>
    <x v="0"/>
    <x v="16"/>
    <x v="151"/>
    <x v="151"/>
    <n v="-62928.91"/>
    <s v="Export_CoGe"/>
    <x v="1"/>
    <s v="35.RIS"/>
    <x v="19"/>
    <s v="PN"/>
    <m/>
    <s v="35.RIS"/>
    <s v="Riserva Legale"/>
    <x v="1"/>
  </r>
  <r>
    <x v="0"/>
    <x v="16"/>
    <x v="330"/>
    <x v="329"/>
    <n v="-198833.58000000002"/>
    <s v="Export_CoGe"/>
    <x v="1"/>
    <s v="35.RIS"/>
    <x v="19"/>
    <s v="PN"/>
    <m/>
    <s v="35.RIS_bis"/>
    <s v="VII - Riserva per operaz. di copertura dei flussi finanz. attesi"/>
    <x v="1"/>
  </r>
  <r>
    <x v="0"/>
    <x v="16"/>
    <x v="154"/>
    <x v="154"/>
    <n v="-86282.830000000016"/>
    <s v="Export_CoGe"/>
    <x v="1"/>
    <s v="35.RIS"/>
    <x v="19"/>
    <s v="PN"/>
    <m/>
    <s v="35.RIS"/>
    <s v="Altre Riserve"/>
    <x v="1"/>
  </r>
  <r>
    <x v="0"/>
    <x v="16"/>
    <x v="403"/>
    <x v="402"/>
    <n v="-68372.169999995676"/>
    <s v="Export_CoGe"/>
    <x v="1"/>
    <s v="35.RIS"/>
    <x v="19"/>
    <s v="PN"/>
    <m/>
    <s v="35.RIS"/>
    <s v="Altre Riserve"/>
    <x v="1"/>
  </r>
  <r>
    <x v="0"/>
    <x v="16"/>
    <x v="157"/>
    <x v="157"/>
    <n v="-104189.62"/>
    <s v="Export_CoGe"/>
    <x v="1"/>
    <s v="23.I.MATFON"/>
    <x v="20"/>
    <s v="MAT"/>
    <m/>
    <s v="23.I.MATFON"/>
    <s v="Immobilizzazioni Materiali"/>
    <x v="1"/>
  </r>
  <r>
    <x v="0"/>
    <x v="16"/>
    <x v="158"/>
    <x v="158"/>
    <n v="-209105.68000000002"/>
    <s v="Export_CoGe"/>
    <x v="1"/>
    <s v="23.I.MATFON"/>
    <x v="20"/>
    <s v="MAT"/>
    <m/>
    <s v="23.I.MATFON"/>
    <s v="Immobilizzazioni Materiali"/>
    <x v="1"/>
  </r>
  <r>
    <x v="0"/>
    <x v="16"/>
    <x v="159"/>
    <x v="159"/>
    <n v="-130693.5"/>
    <s v="Export_CoGe"/>
    <x v="1"/>
    <s v="23.I.MATFON"/>
    <x v="20"/>
    <s v="MAT"/>
    <m/>
    <s v="23.I.MATFON"/>
    <s v="Immobilizzazioni Materiali"/>
    <x v="1"/>
  </r>
  <r>
    <x v="0"/>
    <x v="16"/>
    <x v="160"/>
    <x v="160"/>
    <n v="-792"/>
    <s v="Export_CoGe"/>
    <x v="1"/>
    <s v="23.I.MATFON"/>
    <x v="20"/>
    <s v="MAT"/>
    <m/>
    <s v="23.I.MATFON"/>
    <s v="Immobilizzazioni Materiali"/>
    <x v="1"/>
  </r>
  <r>
    <x v="0"/>
    <x v="16"/>
    <x v="161"/>
    <x v="161"/>
    <n v="-51454.32"/>
    <s v="Export_CoGe"/>
    <x v="1"/>
    <s v="23.I.MATFON"/>
    <x v="20"/>
    <s v="MAT"/>
    <m/>
    <s v="23.I.MATFON"/>
    <s v="Immobilizzazioni Materiali"/>
    <x v="1"/>
  </r>
  <r>
    <x v="0"/>
    <x v="16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16"/>
    <x v="163"/>
    <x v="163"/>
    <n v="-37664.42"/>
    <s v="Export_CoGe"/>
    <x v="1"/>
    <s v="23.I.MATFON"/>
    <x v="20"/>
    <s v="MAT"/>
    <m/>
    <s v="23.I.MATFON"/>
    <s v="Immobilizzazioni Materiali"/>
    <x v="1"/>
  </r>
  <r>
    <x v="0"/>
    <x v="16"/>
    <x v="164"/>
    <x v="164"/>
    <n v="-9208.98"/>
    <s v="Export_CoGe"/>
    <x v="1"/>
    <s v="23.I.MATFON"/>
    <x v="20"/>
    <s v="MAT"/>
    <m/>
    <s v="23.I.MATFON"/>
    <s v="Immobilizzazioni Materiali"/>
    <x v="1"/>
  </r>
  <r>
    <x v="0"/>
    <x v="16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16"/>
    <x v="167"/>
    <x v="167"/>
    <n v="-5023"/>
    <s v="Export_CoGe"/>
    <x v="1"/>
    <s v="23.I.IMMFON"/>
    <x v="21"/>
    <s v="IMM"/>
    <m/>
    <s v="23.I.IMMFON"/>
    <s v="Immobilizzazioni Immateriali"/>
    <x v="1"/>
  </r>
  <r>
    <x v="0"/>
    <x v="16"/>
    <x v="168"/>
    <x v="168"/>
    <n v="-35407.530000000021"/>
    <s v="Export_CoGe"/>
    <x v="1"/>
    <s v="23.I.IMMFON"/>
    <x v="21"/>
    <s v="IMM"/>
    <m/>
    <s v="23.I.IMMFON"/>
    <s v="Immobilizzazioni Immateriali"/>
    <x v="1"/>
  </r>
  <r>
    <x v="0"/>
    <x v="16"/>
    <x v="169"/>
    <x v="169"/>
    <n v="-50940.84"/>
    <s v="Export_CoGe"/>
    <x v="1"/>
    <s v="23.I.IMMFON"/>
    <x v="21"/>
    <s v="IMM"/>
    <m/>
    <s v="23.I.IMMFON"/>
    <s v="Immobilizzazioni Immateriali"/>
    <x v="1"/>
  </r>
  <r>
    <x v="0"/>
    <x v="16"/>
    <x v="170"/>
    <x v="170"/>
    <n v="-1145372"/>
    <s v="Export_CoGe"/>
    <x v="1"/>
    <s v="33.PROV"/>
    <x v="22"/>
    <s v="PROV"/>
    <m/>
    <s v="33.PROV"/>
    <s v="Altri Fondi "/>
    <x v="1"/>
  </r>
  <r>
    <x v="0"/>
    <x v="16"/>
    <x v="331"/>
    <x v="330"/>
    <n v="-245167.83000000002"/>
    <s v="Export_CoGe"/>
    <x v="1"/>
    <s v="33.PROV"/>
    <x v="22"/>
    <s v="PROV"/>
    <m/>
    <s v="33.PROV"/>
    <s v="Altri Fondi "/>
    <x v="1"/>
  </r>
  <r>
    <x v="0"/>
    <x v="16"/>
    <x v="332"/>
    <x v="331"/>
    <n v="-517000"/>
    <s v="Export_CoGe"/>
    <x v="1"/>
    <s v="33.PROV"/>
    <x v="22"/>
    <s v="PROV"/>
    <m/>
    <s v="33.PROV"/>
    <s v="Altri Fondi "/>
    <x v="1"/>
  </r>
  <r>
    <x v="0"/>
    <x v="16"/>
    <x v="333"/>
    <x v="332"/>
    <n v="-315297.5"/>
    <s v="Export_CoGe"/>
    <x v="1"/>
    <s v="26.MAG"/>
    <x v="9"/>
    <s v="MAG"/>
    <m/>
    <s v="26.MAG"/>
    <s v="Rimanenze"/>
    <x v="1"/>
  </r>
  <r>
    <x v="0"/>
    <x v="16"/>
    <x v="398"/>
    <x v="397"/>
    <n v="-550000"/>
    <s v="Export_CoGe"/>
    <x v="1"/>
    <s v="26.MAG"/>
    <x v="9"/>
    <s v="MAG"/>
    <m/>
    <s v="26.MAG"/>
    <s v="Rimanenze"/>
    <x v="1"/>
  </r>
  <r>
    <x v="0"/>
    <x v="16"/>
    <x v="172"/>
    <x v="172"/>
    <n v="-156894.79000000004"/>
    <s v="Export_CoGe"/>
    <x v="1"/>
    <s v="38.TFR"/>
    <x v="23"/>
    <s v="TFR"/>
    <m/>
    <s v="38.TFR"/>
    <s v="Fondo TFR"/>
    <x v="1"/>
  </r>
  <r>
    <x v="0"/>
    <x v="16"/>
    <x v="173"/>
    <x v="173"/>
    <n v="-342150.74000000005"/>
    <s v="Export_CoGe"/>
    <x v="1"/>
    <s v="38.TFR"/>
    <x v="23"/>
    <s v="TFR"/>
    <m/>
    <s v="38.TFR"/>
    <s v="Fondo TFR"/>
    <x v="1"/>
  </r>
  <r>
    <x v="0"/>
    <x v="16"/>
    <x v="174"/>
    <x v="174"/>
    <n v="-45842.570000000007"/>
    <s v="Export_CoGe"/>
    <x v="1"/>
    <s v="38.TFR"/>
    <x v="23"/>
    <s v="TFR"/>
    <m/>
    <s v="38.TFR"/>
    <s v="Fondo TFR"/>
    <x v="1"/>
  </r>
  <r>
    <x v="0"/>
    <x v="16"/>
    <x v="175"/>
    <x v="175"/>
    <n v="-7385.3399999999947"/>
    <s v="Export_CoGe"/>
    <x v="1"/>
    <s v="38.TFR"/>
    <x v="23"/>
    <s v="TFR"/>
    <m/>
    <s v="38.TFR"/>
    <s v="Fondo TFR"/>
    <x v="1"/>
  </r>
  <r>
    <x v="0"/>
    <x v="16"/>
    <x v="177"/>
    <x v="177"/>
    <n v="-195502.61"/>
    <s v="Export_CoGe"/>
    <x v="1"/>
    <s v="27.CLI"/>
    <x v="10"/>
    <s v="CLI"/>
    <m/>
    <s v="27.CLI"/>
    <s v="Crediti Commerciali"/>
    <x v="1"/>
  </r>
  <r>
    <x v="0"/>
    <x v="16"/>
    <x v="181"/>
    <x v="181"/>
    <n v="-29208.410000000029"/>
    <s v="Export_CoGe"/>
    <x v="1"/>
    <s v="37.DFIN"/>
    <x v="25"/>
    <s v="LUNGO"/>
    <m/>
    <s v="37.DFIN"/>
    <s v="Debiti Finanziari (MLT)"/>
    <x v="1"/>
  </r>
  <r>
    <x v="0"/>
    <x v="16"/>
    <x v="183"/>
    <x v="183"/>
    <n v="-191000.65"/>
    <s v="Export_CoGe"/>
    <x v="1"/>
    <s v="37.DFIN"/>
    <x v="25"/>
    <s v="LUNGO"/>
    <m/>
    <s v="37.DFIN"/>
    <s v="Debiti Finanziari (MLT)"/>
    <x v="1"/>
  </r>
  <r>
    <x v="0"/>
    <x v="16"/>
    <x v="189"/>
    <x v="189"/>
    <n v="-588077.31000000017"/>
    <s v="Export_CoGe"/>
    <x v="1"/>
    <s v="37.DFIN"/>
    <x v="25"/>
    <s v="LUNGO"/>
    <m/>
    <s v="37.DFIN"/>
    <s v="Debiti Finanziari (MLT)"/>
    <x v="1"/>
  </r>
  <r>
    <x v="0"/>
    <x v="16"/>
    <x v="193"/>
    <x v="193"/>
    <n v="-201125.73"/>
    <s v="Export_CoGe"/>
    <x v="1"/>
    <s v="37.DFIN"/>
    <x v="25"/>
    <s v="LUNGO"/>
    <m/>
    <s v="37.DFIN"/>
    <s v="Debiti Finanziari (MLT)"/>
    <x v="1"/>
  </r>
  <r>
    <x v="0"/>
    <x v="16"/>
    <x v="195"/>
    <x v="195"/>
    <n v="-74278.569999999992"/>
    <s v="Export_CoGe"/>
    <x v="1"/>
    <s v="37.DFIN"/>
    <x v="25"/>
    <s v="LUNGO"/>
    <m/>
    <s v="37.DFIN"/>
    <s v="Debiti Finanziari (MLT)"/>
    <x v="1"/>
  </r>
  <r>
    <x v="0"/>
    <x v="16"/>
    <x v="335"/>
    <x v="334"/>
    <n v="-110275.99"/>
    <s v="Export_CoGe"/>
    <x v="1"/>
    <s v="37.DFIN"/>
    <x v="25"/>
    <s v="LUNGO"/>
    <m/>
    <s v="37.DFIN"/>
    <s v="Debiti Finanziari (MLT)"/>
    <x v="1"/>
  </r>
  <r>
    <x v="0"/>
    <x v="16"/>
    <x v="336"/>
    <x v="335"/>
    <n v="-2116506.15"/>
    <s v="Export_CoGe"/>
    <x v="1"/>
    <s v="37.DFIN"/>
    <x v="25"/>
    <s v="LUNGO"/>
    <m/>
    <s v="37.DFIN"/>
    <s v="Debiti Finanziari (MLT)"/>
    <x v="1"/>
  </r>
  <r>
    <x v="0"/>
    <x v="16"/>
    <x v="399"/>
    <x v="398"/>
    <n v="-68757.03"/>
    <s v="Export_CoGe"/>
    <x v="1"/>
    <s v="36.ANT"/>
    <x v="16"/>
    <s v="BREVE "/>
    <m/>
    <s v="95.ANT"/>
    <s v="Debiti a Breve (Liquidità)"/>
    <x v="1"/>
  </r>
  <r>
    <x v="0"/>
    <x v="16"/>
    <x v="205"/>
    <x v="205"/>
    <n v="-24999.860000000146"/>
    <s v="Export_CoGe"/>
    <x v="1"/>
    <s v="37.DFIN"/>
    <x v="25"/>
    <s v="LUNGO"/>
    <m/>
    <s v="37.DFIN"/>
    <s v="Debiti Finanziari (MLT)"/>
    <x v="1"/>
  </r>
  <r>
    <x v="0"/>
    <x v="16"/>
    <x v="337"/>
    <x v="336"/>
    <n v="-94931.9"/>
    <s v="Export_CoGe"/>
    <x v="1"/>
    <s v="37.DFIN"/>
    <x v="25"/>
    <s v="LUNGO"/>
    <m/>
    <s v="37.DFIN"/>
    <s v="Debiti Vs Altri MLT"/>
    <x v="1"/>
  </r>
  <r>
    <x v="0"/>
    <x v="16"/>
    <x v="210"/>
    <x v="210"/>
    <n v="-514179.28999999975"/>
    <s v="Export_CoGe"/>
    <x v="1"/>
    <s v="28.FOR"/>
    <x v="14"/>
    <s v="FOR"/>
    <m/>
    <s v="28.FOR"/>
    <s v="Debiti Commerciali"/>
    <x v="1"/>
  </r>
  <r>
    <x v="0"/>
    <x v="16"/>
    <x v="212"/>
    <x v="212"/>
    <n v="-2380.7900000000118"/>
    <s v="Export_CoGe"/>
    <x v="1"/>
    <s v="28.FOR"/>
    <x v="14"/>
    <s v="FOR"/>
    <m/>
    <s v="28.FOR"/>
    <s v="Debiti Commerciali"/>
    <x v="1"/>
  </r>
  <r>
    <x v="0"/>
    <x v="16"/>
    <x v="214"/>
    <x v="214"/>
    <n v="-1335.3999999999978"/>
    <s v="Export_CoGe"/>
    <x v="1"/>
    <s v="28.FOR"/>
    <x v="14"/>
    <s v="FOR"/>
    <m/>
    <s v="28.FOR"/>
    <s v="Debiti Commerciali"/>
    <x v="1"/>
  </r>
  <r>
    <x v="0"/>
    <x v="16"/>
    <x v="216"/>
    <x v="216"/>
    <n v="-50626.249999999942"/>
    <s v="Export_CoGe"/>
    <x v="1"/>
    <s v="28.FOR"/>
    <x v="14"/>
    <s v="FOR"/>
    <m/>
    <s v="28.FOR"/>
    <s v="Debiti Commerciali"/>
    <x v="1"/>
  </r>
  <r>
    <x v="0"/>
    <x v="16"/>
    <x v="220"/>
    <x v="220"/>
    <n v="-197333.86999999994"/>
    <s v="Export_CoGe"/>
    <x v="1"/>
    <s v="55.DIP"/>
    <x v="31"/>
    <s v="AD"/>
    <m/>
    <s v="55.DIP"/>
    <s v="Altri Debiti"/>
    <x v="1"/>
  </r>
  <r>
    <x v="0"/>
    <x v="16"/>
    <x v="224"/>
    <x v="224"/>
    <n v="-164077.08000000007"/>
    <s v="Export_CoGe"/>
    <x v="1"/>
    <s v="30.AD"/>
    <x v="13"/>
    <s v="AD"/>
    <m/>
    <s v="30.AD"/>
    <s v="Altri Debiti"/>
    <x v="1"/>
  </r>
  <r>
    <x v="0"/>
    <x v="16"/>
    <x v="384"/>
    <x v="383"/>
    <n v="-45343.72"/>
    <s v="Export_CoGe"/>
    <x v="1"/>
    <s v="30.AD"/>
    <x v="13"/>
    <s v="AD"/>
    <m/>
    <s v="30.AD"/>
    <s v="Altri Debiti"/>
    <x v="1"/>
  </r>
  <r>
    <x v="0"/>
    <x v="16"/>
    <x v="366"/>
    <x v="365"/>
    <n v="-450"/>
    <s v="Export_CoGe"/>
    <x v="1"/>
    <s v="30.AD"/>
    <x v="13"/>
    <s v="AD"/>
    <m/>
    <s v="30.AD"/>
    <s v="Altri Debiti"/>
    <x v="1"/>
  </r>
  <r>
    <x v="0"/>
    <x v="16"/>
    <x v="228"/>
    <x v="228"/>
    <n v="-4999.9999999999964"/>
    <s v="Export_CoGe"/>
    <x v="1"/>
    <s v="30.AD"/>
    <x v="13"/>
    <s v="AD"/>
    <m/>
    <s v="30.AD"/>
    <s v="Altri Debiti"/>
    <x v="1"/>
  </r>
  <r>
    <x v="0"/>
    <x v="16"/>
    <x v="230"/>
    <x v="230"/>
    <n v="-4704.7299999999996"/>
    <s v="Export_CoGe"/>
    <x v="1"/>
    <s v="30.AD"/>
    <x v="13"/>
    <s v="AD"/>
    <m/>
    <s v="30.AD"/>
    <s v="Altri Debiti"/>
    <x v="1"/>
  </r>
  <r>
    <x v="0"/>
    <x v="16"/>
    <x v="232"/>
    <x v="232"/>
    <n v="-502.20000000008861"/>
    <s v="Export_CoGe"/>
    <x v="1"/>
    <s v="30.AD"/>
    <x v="13"/>
    <s v="AD"/>
    <m/>
    <s v="30.AD"/>
    <s v="Altri Debiti"/>
    <x v="1"/>
  </r>
  <r>
    <x v="0"/>
    <x v="16"/>
    <x v="234"/>
    <x v="234"/>
    <n v="-6795.02"/>
    <s v="Export_CoGe"/>
    <x v="1"/>
    <s v="30.AD"/>
    <x v="13"/>
    <s v="AD"/>
    <m/>
    <s v="30.AD"/>
    <s v="Altri Debiti"/>
    <x v="1"/>
  </r>
  <r>
    <x v="0"/>
    <x v="16"/>
    <x v="339"/>
    <x v="338"/>
    <n v="-27.570000000014552"/>
    <s v="Export_CoGe"/>
    <x v="1"/>
    <s v="30.AD"/>
    <x v="13"/>
    <s v="AD"/>
    <m/>
    <s v="30.AD"/>
    <s v="Altri Debiti"/>
    <x v="1"/>
  </r>
  <r>
    <x v="0"/>
    <x v="16"/>
    <x v="400"/>
    <x v="399"/>
    <n v="-6042"/>
    <s v="Export_CoGe"/>
    <x v="1"/>
    <s v="30.AD"/>
    <x v="13"/>
    <s v="AD"/>
    <m/>
    <s v="30.AD"/>
    <s v="Altri Debiti"/>
    <x v="1"/>
  </r>
  <r>
    <x v="0"/>
    <x v="16"/>
    <x v="240"/>
    <x v="240"/>
    <n v="-208.19999999999982"/>
    <s v="Export_CoGe"/>
    <x v="1"/>
    <s v="30.AD"/>
    <x v="13"/>
    <s v="CLI"/>
    <m/>
    <s v="27.CLI"/>
    <s v="Altri Debiti"/>
    <x v="1"/>
  </r>
  <r>
    <x v="0"/>
    <x v="16"/>
    <x v="340"/>
    <x v="339"/>
    <n v="-15382.469999999994"/>
    <s v="Export_CoGe"/>
    <x v="1"/>
    <s v="30.AD"/>
    <x v="13"/>
    <s v="AD"/>
    <m/>
    <s v="30.AD"/>
    <s v="Altri Debiti"/>
    <x v="1"/>
  </r>
  <r>
    <x v="0"/>
    <x v="16"/>
    <x v="352"/>
    <x v="351"/>
    <n v="-16569.189999999766"/>
    <s v="Export_CoGe"/>
    <x v="1"/>
    <s v="31.PTN"/>
    <x v="12"/>
    <s v="PTN"/>
    <m/>
    <s v="50.IVA"/>
    <s v="Posizione Tributaria Netta"/>
    <x v="1"/>
  </r>
  <r>
    <x v="0"/>
    <x v="16"/>
    <x v="251"/>
    <x v="251"/>
    <n v="-62330.189999999988"/>
    <s v="Export_CoGe"/>
    <x v="1"/>
    <s v="31.PTN"/>
    <x v="12"/>
    <s v="PTN"/>
    <m/>
    <s v="30.AD"/>
    <s v="Posizione Tributaria Netta"/>
    <x v="1"/>
  </r>
  <r>
    <x v="0"/>
    <x v="16"/>
    <x v="253"/>
    <x v="253"/>
    <n v="-1167.5800000000017"/>
    <s v="Export_CoGe"/>
    <x v="1"/>
    <s v="31.PTN"/>
    <x v="12"/>
    <s v="PTN"/>
    <m/>
    <s v="31.PTN"/>
    <s v="Posizione Tributaria Netta"/>
    <x v="1"/>
  </r>
  <r>
    <x v="0"/>
    <x v="16"/>
    <x v="341"/>
    <x v="340"/>
    <n v="-267.07"/>
    <s v="Export_CoGe"/>
    <x v="1"/>
    <s v="31.PTN"/>
    <x v="12"/>
    <s v="AD"/>
    <m/>
    <s v="30.AD"/>
    <s v="Posizione Tributaria Netta"/>
    <x v="1"/>
  </r>
  <r>
    <x v="0"/>
    <x v="16"/>
    <x v="256"/>
    <x v="256"/>
    <n v="-2420.1599999999753"/>
    <s v="Export_CoGe"/>
    <x v="1"/>
    <s v="31.PTN"/>
    <x v="12"/>
    <s v="PTN"/>
    <m/>
    <s v="31.PTN"/>
    <s v="Posizione Tributaria Netta"/>
    <x v="1"/>
  </r>
  <r>
    <x v="0"/>
    <x v="16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16"/>
    <x v="262"/>
    <x v="262"/>
    <n v="-46372.30000000001"/>
    <s v="Export_CoGe"/>
    <x v="1"/>
    <s v="30.AD"/>
    <x v="13"/>
    <s v="AD"/>
    <m/>
    <s v="30.AD"/>
    <s v="Debiti vs Ist. Previdenziali"/>
    <x v="1"/>
  </r>
  <r>
    <x v="0"/>
    <x v="16"/>
    <x v="264"/>
    <x v="264"/>
    <n v="-14023.59"/>
    <s v="Export_CoGe"/>
    <x v="1"/>
    <s v="30.AD"/>
    <x v="13"/>
    <s v="AD"/>
    <m/>
    <s v="30.AD"/>
    <s v="Debiti vs Ist. Previdenziali"/>
    <x v="1"/>
  </r>
  <r>
    <x v="0"/>
    <x v="16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16"/>
    <x v="343"/>
    <x v="342"/>
    <n v="-6.24"/>
    <s v="Export_CoGe"/>
    <x v="1"/>
    <s v="30.AD"/>
    <x v="13"/>
    <s v="AD"/>
    <m/>
    <s v="30.AD"/>
    <s v="Debiti vs Ist. Previdenziali"/>
    <x v="1"/>
  </r>
  <r>
    <x v="0"/>
    <x v="16"/>
    <x v="344"/>
    <x v="343"/>
    <n v="-336.31"/>
    <s v="Export_CoGe"/>
    <x v="1"/>
    <s v="30.AD"/>
    <x v="13"/>
    <s v="AD"/>
    <m/>
    <s v="30.AD"/>
    <s v="Debiti vs Ist. Previdenziali"/>
    <x v="1"/>
  </r>
  <r>
    <x v="0"/>
    <x v="16"/>
    <x v="269"/>
    <x v="269"/>
    <n v="-717.62"/>
    <s v="Export_CoGe"/>
    <x v="1"/>
    <s v="30.AD"/>
    <x v="13"/>
    <s v="AD"/>
    <m/>
    <s v="30.AD"/>
    <s v="Debiti vs Ist. Previdenziali"/>
    <x v="1"/>
  </r>
  <r>
    <x v="0"/>
    <x v="16"/>
    <x v="271"/>
    <x v="271"/>
    <n v="-4475.1499999999996"/>
    <s v="Export_CoGe"/>
    <x v="1"/>
    <s v="30.AD"/>
    <x v="13"/>
    <s v="AD"/>
    <m/>
    <s v="30.AD"/>
    <s v="Debiti vs Ist. Previdenziali"/>
    <x v="1"/>
  </r>
  <r>
    <x v="0"/>
    <x v="16"/>
    <x v="273"/>
    <x v="273"/>
    <n v="-766.7399999999999"/>
    <s v="Export_CoGe"/>
    <x v="1"/>
    <s v="30.AD"/>
    <x v="13"/>
    <s v="AD"/>
    <m/>
    <s v="30.AD"/>
    <s v="Debiti vs Ist. Previdenziali"/>
    <x v="1"/>
  </r>
  <r>
    <x v="0"/>
    <x v="16"/>
    <x v="275"/>
    <x v="275"/>
    <n v="-579.85000000000014"/>
    <s v="Export_CoGe"/>
    <x v="1"/>
    <s v="30.AD"/>
    <x v="13"/>
    <s v="AD"/>
    <m/>
    <s v="30.AD"/>
    <s v="Debiti vs Ist. Previdenziali"/>
    <x v="1"/>
  </r>
  <r>
    <x v="0"/>
    <x v="16"/>
    <x v="277"/>
    <x v="277"/>
    <n v="-2733.579999999999"/>
    <s v="Export_CoGe"/>
    <x v="1"/>
    <s v="30.AD"/>
    <x v="13"/>
    <s v="AD"/>
    <m/>
    <s v="30.AD"/>
    <s v="Debiti vs Ist. Previdenziali"/>
    <x v="1"/>
  </r>
  <r>
    <x v="0"/>
    <x v="16"/>
    <x v="279"/>
    <x v="279"/>
    <n v="-684.10000000000014"/>
    <s v="Export_CoGe"/>
    <x v="1"/>
    <s v="30.AD"/>
    <x v="13"/>
    <s v="AD"/>
    <m/>
    <s v="30.AD"/>
    <s v="Debiti vs Ist. Previdenziali"/>
    <x v="1"/>
  </r>
  <r>
    <x v="0"/>
    <x v="16"/>
    <x v="280"/>
    <x v="280"/>
    <n v="-1145.8599999999999"/>
    <s v="Export_CoGe"/>
    <x v="1"/>
    <s v="30.AD"/>
    <x v="13"/>
    <s v="AD"/>
    <m/>
    <s v="30.AD"/>
    <s v="Debiti vs Ist. Previdenziali"/>
    <x v="1"/>
  </r>
  <r>
    <x v="0"/>
    <x v="16"/>
    <x v="283"/>
    <x v="283"/>
    <n v="-471.96000000001925"/>
    <s v="Export_CoGe"/>
    <x v="1"/>
    <s v="30.AD"/>
    <x v="13"/>
    <s v="AD"/>
    <m/>
    <s v="30.AD"/>
    <s v="Debiti vs Ist. Previdenziali"/>
    <x v="1"/>
  </r>
  <r>
    <x v="0"/>
    <x v="16"/>
    <x v="345"/>
    <x v="344"/>
    <n v="-1415.8799999999997"/>
    <s v="Export_CoGe"/>
    <x v="1"/>
    <s v="30.AD"/>
    <x v="13"/>
    <s v="AD"/>
    <m/>
    <s v="30.AD"/>
    <s v="Debiti vs Ist. Previdenziali"/>
    <x v="1"/>
  </r>
  <r>
    <x v="0"/>
    <x v="16"/>
    <x v="414"/>
    <x v="413"/>
    <n v="-159.97999999999999"/>
    <s v="Export_CoGe"/>
    <x v="1"/>
    <s v="30.AD"/>
    <x v="13"/>
    <s v="AD"/>
    <m/>
    <s v="30.AD"/>
    <s v="Debiti vs Ist. Previdenziali"/>
    <x v="1"/>
  </r>
  <r>
    <x v="0"/>
    <x v="16"/>
    <x v="285"/>
    <x v="285"/>
    <n v="-40438.919999999976"/>
    <s v="Export_CoGe"/>
    <x v="1"/>
    <s v="30.AD"/>
    <x v="13"/>
    <s v="AC"/>
    <m/>
    <s v="60.PREV"/>
    <s v="Debiti vs Ist. Previdenziali"/>
    <x v="1"/>
  </r>
  <r>
    <x v="0"/>
    <x v="16"/>
    <x v="287"/>
    <x v="287"/>
    <n v="-218770.00000000003"/>
    <s v="Export_CoGe"/>
    <x v="1"/>
    <s v="30.AD"/>
    <x v="13"/>
    <s v="AD"/>
    <m/>
    <s v="30.AD"/>
    <s v="Ratei/Risconti Passivi"/>
    <x v="1"/>
  </r>
  <r>
    <x v="0"/>
    <x v="16"/>
    <x v="270"/>
    <x v="270"/>
    <n v="-291.75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6"/>
    <x v="389"/>
    <x v="388"/>
    <n v="-854"/>
    <s v="Export_CoGe"/>
    <x v="0"/>
    <s v="ALTRI"/>
    <x v="34"/>
    <s v="ALTRI"/>
    <m/>
    <s v="A.5)"/>
    <s v="5) altri ricavi e proventi, con separata indicazione dei contributi in conto esercizio"/>
    <x v="8"/>
  </r>
  <r>
    <x v="0"/>
    <x v="16"/>
    <x v="380"/>
    <x v="379"/>
    <n v="-15770"/>
    <s v="Export_CoGe"/>
    <x v="0"/>
    <s v="ONSTR"/>
    <x v="30"/>
    <s v="EXT"/>
    <m/>
    <s v="A.5)"/>
    <s v="5) altri ricavi e proventi, con separata indicazione dei contributi in conto esercizio"/>
    <x v="8"/>
  </r>
  <r>
    <x v="0"/>
    <x v="16"/>
    <x v="374"/>
    <x v="373"/>
    <n v="-1200"/>
    <s v="Export_CoGe"/>
    <x v="0"/>
    <s v="ONSTR"/>
    <x v="30"/>
    <s v="EXT"/>
    <m/>
    <s v="B.14)"/>
    <s v="14) oneri diversi di gestione"/>
    <x v="2"/>
  </r>
  <r>
    <x v="0"/>
    <x v="16"/>
    <x v="268"/>
    <x v="268"/>
    <n v="-123360.9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7"/>
    <x v="0"/>
    <x v="0"/>
    <n v="149340.89999999997"/>
    <s v="Export_CoGe"/>
    <x v="0"/>
    <s v="ACQDI"/>
    <x v="0"/>
    <s v="ACQ"/>
    <m/>
    <s v="B.6)"/>
    <s v="6) per materie prime, suddidiarie, di consumo e di merci"/>
    <x v="0"/>
  </r>
  <r>
    <x v="0"/>
    <x v="17"/>
    <x v="1"/>
    <x v="1"/>
    <n v="59420.2"/>
    <s v="Export_CoGe"/>
    <x v="0"/>
    <s v="ACQDI"/>
    <x v="0"/>
    <s v="ACQ"/>
    <m/>
    <s v="B.6)"/>
    <s v="6) per materie prime, suddidiarie, di consumo e di merci"/>
    <x v="0"/>
  </r>
  <r>
    <x v="0"/>
    <x v="17"/>
    <x v="3"/>
    <x v="3"/>
    <n v="40864.25"/>
    <s v="Export_CoGe"/>
    <x v="0"/>
    <s v="ACQDI"/>
    <x v="0"/>
    <s v="ACQ"/>
    <m/>
    <s v="B.6)"/>
    <s v="6) per materie prime, suddidiarie, di consumo e di merci"/>
    <x v="0"/>
  </r>
  <r>
    <x v="0"/>
    <x v="17"/>
    <x v="5"/>
    <x v="5"/>
    <n v="639.54999999999995"/>
    <s v="Export_CoGe"/>
    <x v="0"/>
    <s v="ACQIN"/>
    <x v="2"/>
    <s v="PRD"/>
    <m/>
    <s v="B.6)"/>
    <s v="6) per materie prime, suddidiarie, di consumo e di merci"/>
    <x v="2"/>
  </r>
  <r>
    <x v="0"/>
    <x v="17"/>
    <x v="7"/>
    <x v="7"/>
    <n v="13069.899999999998"/>
    <s v="Export_CoGe"/>
    <x v="0"/>
    <s v="ACQDI"/>
    <x v="0"/>
    <s v="ACQ"/>
    <m/>
    <s v="B.6)"/>
    <s v="6) per materie prime, suddidiarie, di consumo e di merci"/>
    <x v="3"/>
  </r>
  <r>
    <x v="0"/>
    <x v="17"/>
    <x v="9"/>
    <x v="9"/>
    <n v="2252.5599999999995"/>
    <s v="Export_CoGe"/>
    <x v="0"/>
    <s v="ACQIN"/>
    <x v="2"/>
    <s v="PRD"/>
    <m/>
    <s v="B.6)"/>
    <s v="6) per materie prime, suddidiarie, di consumo e di merci"/>
    <x v="2"/>
  </r>
  <r>
    <x v="0"/>
    <x v="17"/>
    <x v="11"/>
    <x v="11"/>
    <n v="11608.22"/>
    <s v="Export_CoGe"/>
    <x v="0"/>
    <s v="ACQIN"/>
    <x v="2"/>
    <s v="PRD"/>
    <m/>
    <s v="B.6)"/>
    <s v="6) per materie prime, suddidiarie, di consumo e di merci"/>
    <x v="2"/>
  </r>
  <r>
    <x v="0"/>
    <x v="17"/>
    <x v="13"/>
    <x v="13"/>
    <n v="2772.9999999999995"/>
    <s v="Export_CoGe"/>
    <x v="0"/>
    <s v="COSGS"/>
    <x v="4"/>
    <s v="COSTI"/>
    <m/>
    <s v="B.6)"/>
    <s v="6) per materie prime, suddidiarie, di consumo e di merci"/>
    <x v="4"/>
  </r>
  <r>
    <x v="0"/>
    <x v="17"/>
    <x v="15"/>
    <x v="15"/>
    <n v="3722.38"/>
    <s v="Export_CoGe"/>
    <x v="0"/>
    <s v="ACQIN"/>
    <x v="2"/>
    <s v="PRD"/>
    <m/>
    <s v="B.6)"/>
    <s v="6) per materie prime, suddidiarie, di consumo e di merci"/>
    <x v="3"/>
  </r>
  <r>
    <x v="0"/>
    <x v="17"/>
    <x v="17"/>
    <x v="17"/>
    <n v="6240.8600000000015"/>
    <s v="Export_CoGe"/>
    <x v="0"/>
    <s v="COSGS"/>
    <x v="4"/>
    <s v="COSTI"/>
    <m/>
    <s v="B.6)"/>
    <s v="6) per materie prime, suddidiarie, di consumo e di merci"/>
    <x v="2"/>
  </r>
  <r>
    <x v="0"/>
    <x v="17"/>
    <x v="289"/>
    <x v="289"/>
    <n v="340"/>
    <s v="Export_CoGe"/>
    <x v="0"/>
    <s v="ACQDI"/>
    <x v="0"/>
    <s v="ACQ"/>
    <m/>
    <s v="B.6)"/>
    <s v="6) per materie prime, suddidiarie, di consumo e di merci"/>
    <x v="0"/>
  </r>
  <r>
    <x v="0"/>
    <x v="17"/>
    <x v="290"/>
    <x v="290"/>
    <n v="95805.3"/>
    <s v="Export_CoGe"/>
    <x v="0"/>
    <s v="ACQDI"/>
    <x v="0"/>
    <s v="ACQ"/>
    <m/>
    <s v="B.6)"/>
    <s v="6) per materie prime, suddidiarie, di consumo e di merci"/>
    <x v="2"/>
  </r>
  <r>
    <x v="0"/>
    <x v="17"/>
    <x v="404"/>
    <x v="403"/>
    <n v="3688.58"/>
    <s v="Export_CoGe"/>
    <x v="0"/>
    <s v="ACQDI"/>
    <x v="0"/>
    <s v="ACQ"/>
    <m/>
    <s v="B.6)"/>
    <s v="6) per materie prime, suddidiarie, di consumo e di merci"/>
    <x v="0"/>
  </r>
  <r>
    <x v="0"/>
    <x v="17"/>
    <x v="29"/>
    <x v="29"/>
    <n v="150968.32999999999"/>
    <s v="Export_CoGe"/>
    <x v="0"/>
    <s v="SERDI"/>
    <x v="5"/>
    <s v="LAV"/>
    <m/>
    <s v="B.7)"/>
    <s v="7) per servizi"/>
    <x v="0"/>
  </r>
  <r>
    <x v="0"/>
    <x v="17"/>
    <x v="31"/>
    <x v="31"/>
    <n v="10289.049999999999"/>
    <s v="Export_CoGe"/>
    <x v="0"/>
    <s v="SERIN"/>
    <x v="6"/>
    <s v="PRD"/>
    <m/>
    <s v="B.7)"/>
    <s v="7) per servizi"/>
    <x v="0"/>
  </r>
  <r>
    <x v="0"/>
    <x v="17"/>
    <x v="32"/>
    <x v="32"/>
    <n v="23258.080000000002"/>
    <s v="Export_CoGe"/>
    <x v="0"/>
    <s v="SERDI"/>
    <x v="5"/>
    <s v="LAV"/>
    <m/>
    <s v="B.7)"/>
    <s v="7) per servizi"/>
    <x v="0"/>
  </r>
  <r>
    <x v="0"/>
    <x v="17"/>
    <x v="35"/>
    <x v="35"/>
    <n v="70"/>
    <s v="Export_CoGe"/>
    <x v="0"/>
    <s v="SERIN"/>
    <x v="6"/>
    <s v="PRD"/>
    <m/>
    <s v="B.7)"/>
    <s v="7) per servizi"/>
    <x v="5"/>
  </r>
  <r>
    <x v="0"/>
    <x v="17"/>
    <x v="37"/>
    <x v="37"/>
    <n v="260"/>
    <s v="Export_CoGe"/>
    <x v="0"/>
    <s v="COSGS"/>
    <x v="4"/>
    <s v="COSTI"/>
    <m/>
    <s v="B.7)"/>
    <s v="7) per servizi"/>
    <x v="2"/>
  </r>
  <r>
    <x v="0"/>
    <x v="17"/>
    <x v="41"/>
    <x v="41"/>
    <n v="212862.38"/>
    <s v="Export_CoGe"/>
    <x v="0"/>
    <s v="SERDI"/>
    <x v="5"/>
    <s v="LAV"/>
    <m/>
    <s v="B.7)"/>
    <s v="7) per servizi"/>
    <x v="0"/>
  </r>
  <r>
    <x v="0"/>
    <x v="17"/>
    <x v="386"/>
    <x v="385"/>
    <n v="27560.65"/>
    <s v="Export_CoGe"/>
    <x v="0"/>
    <s v="SERDI"/>
    <x v="5"/>
    <s v="LAV"/>
    <m/>
    <s v="B.7)"/>
    <s v="7) per servizi"/>
    <x v="0"/>
  </r>
  <r>
    <x v="0"/>
    <x v="17"/>
    <x v="43"/>
    <x v="43"/>
    <n v="14275.59"/>
    <s v="Export_CoGe"/>
    <x v="0"/>
    <s v="SERST"/>
    <x v="8"/>
    <s v="COSTI"/>
    <m/>
    <s v="B.7)"/>
    <s v="7) per servizi"/>
    <x v="2"/>
  </r>
  <r>
    <x v="0"/>
    <x v="17"/>
    <x v="44"/>
    <x v="44"/>
    <n v="7506.31"/>
    <s v="Export_CoGe"/>
    <x v="0"/>
    <s v="SERST"/>
    <x v="8"/>
    <s v="COSTI"/>
    <m/>
    <s v="B.7)"/>
    <s v="7) per servizi"/>
    <x v="2"/>
  </r>
  <r>
    <x v="0"/>
    <x v="17"/>
    <x v="46"/>
    <x v="46"/>
    <n v="212.61000000000004"/>
    <s v="Export_CoGe"/>
    <x v="0"/>
    <s v="SERST"/>
    <x v="8"/>
    <s v="COSTI"/>
    <m/>
    <s v="B.7)"/>
    <s v="7) per servizi"/>
    <x v="2"/>
  </r>
  <r>
    <x v="0"/>
    <x v="17"/>
    <x v="50"/>
    <x v="50"/>
    <n v="1766.4499999999998"/>
    <s v="Export_CoGe"/>
    <x v="0"/>
    <s v="SERST"/>
    <x v="8"/>
    <s v="COSTI"/>
    <m/>
    <s v="B.7)"/>
    <s v="7) per servizi"/>
    <x v="2"/>
  </r>
  <r>
    <x v="0"/>
    <x v="17"/>
    <x v="52"/>
    <x v="52"/>
    <n v="1180.8599999999999"/>
    <s v="Export_CoGe"/>
    <x v="0"/>
    <s v="SERST"/>
    <x v="8"/>
    <s v="COSTI"/>
    <m/>
    <s v="B.7)"/>
    <s v="7) per servizi"/>
    <x v="2"/>
  </r>
  <r>
    <x v="0"/>
    <x v="17"/>
    <x v="54"/>
    <x v="54"/>
    <n v="10178.379999999999"/>
    <s v="Export_CoGe"/>
    <x v="0"/>
    <s v="SERST"/>
    <x v="8"/>
    <s v="COSTI"/>
    <m/>
    <s v="B.7)"/>
    <s v="7) per servizi"/>
    <x v="2"/>
  </r>
  <r>
    <x v="0"/>
    <x v="17"/>
    <x v="56"/>
    <x v="56"/>
    <n v="20684"/>
    <s v="Export_CoGe"/>
    <x v="0"/>
    <s v="SERST"/>
    <x v="8"/>
    <s v="COSTI"/>
    <m/>
    <s v="B.7)"/>
    <s v="7) per servizi"/>
    <x v="4"/>
  </r>
  <r>
    <x v="0"/>
    <x v="17"/>
    <x v="58"/>
    <x v="58"/>
    <n v="12448.8"/>
    <s v="Export_CoGe"/>
    <x v="0"/>
    <s v="SERST"/>
    <x v="8"/>
    <s v="COSTI"/>
    <m/>
    <s v="B.7)"/>
    <s v="7) per servizi"/>
    <x v="2"/>
  </r>
  <r>
    <x v="0"/>
    <x v="17"/>
    <x v="62"/>
    <x v="62"/>
    <n v="20295.72"/>
    <s v="Export_CoGe"/>
    <x v="0"/>
    <s v="SERST"/>
    <x v="8"/>
    <s v="COSTI"/>
    <m/>
    <s v="B.7)"/>
    <s v="7) per servizi"/>
    <x v="2"/>
  </r>
  <r>
    <x v="0"/>
    <x v="17"/>
    <x v="66"/>
    <x v="66"/>
    <n v="2663.6"/>
    <s v="Export_CoGe"/>
    <x v="0"/>
    <s v="SERST"/>
    <x v="8"/>
    <s v="COSTI"/>
    <m/>
    <s v="B.7)"/>
    <s v="7) per servizi"/>
    <x v="2"/>
  </r>
  <r>
    <x v="0"/>
    <x v="17"/>
    <x v="292"/>
    <x v="292"/>
    <n v="22533.32"/>
    <s v="Export_CoGe"/>
    <x v="0"/>
    <s v="SERIN"/>
    <x v="6"/>
    <s v="PRD"/>
    <m/>
    <s v="B.7)"/>
    <s v="7) per servizi"/>
    <x v="0"/>
  </r>
  <r>
    <x v="0"/>
    <x v="17"/>
    <x v="293"/>
    <x v="293"/>
    <n v="18571.2"/>
    <s v="Export_CoGe"/>
    <x v="0"/>
    <s v="SERST"/>
    <x v="8"/>
    <s v="COSTI"/>
    <m/>
    <s v="B.7)"/>
    <s v="7) per servizi"/>
    <x v="2"/>
  </r>
  <r>
    <x v="0"/>
    <x v="17"/>
    <x v="346"/>
    <x v="345"/>
    <n v="6660"/>
    <s v="Export_CoGe"/>
    <x v="0"/>
    <s v="ONSTR"/>
    <x v="30"/>
    <s v="EXT"/>
    <m/>
    <s v="B.14)"/>
    <s v="14) oneri diversi di gestione"/>
    <x v="2"/>
  </r>
  <r>
    <x v="0"/>
    <x v="17"/>
    <x v="298"/>
    <x v="298"/>
    <n v="5000"/>
    <s v="Export_CoGe"/>
    <x v="0"/>
    <s v="COSGS"/>
    <x v="4"/>
    <s v="COSTI"/>
    <m/>
    <s v="B.7)"/>
    <s v="7) per servizi"/>
    <x v="2"/>
  </r>
  <r>
    <x v="0"/>
    <x v="17"/>
    <x v="368"/>
    <x v="367"/>
    <n v="800"/>
    <s v="Export_CoGe"/>
    <x v="0"/>
    <s v="COSGS"/>
    <x v="4"/>
    <s v="COSTI"/>
    <m/>
    <s v="B.7)"/>
    <s v="7) per servizi"/>
    <x v="2"/>
  </r>
  <r>
    <x v="0"/>
    <x v="17"/>
    <x v="69"/>
    <x v="69"/>
    <n v="7961.81"/>
    <s v="Export_CoGe"/>
    <x v="0"/>
    <s v="COSGS"/>
    <x v="4"/>
    <s v="COSTI"/>
    <m/>
    <s v="B.7)"/>
    <s v="7) per servizi"/>
    <x v="2"/>
  </r>
  <r>
    <x v="0"/>
    <x v="17"/>
    <x v="71"/>
    <x v="71"/>
    <n v="1622.35"/>
    <s v="Export_CoGe"/>
    <x v="0"/>
    <s v="SERIN"/>
    <x v="6"/>
    <s v="PRD"/>
    <m/>
    <s v="B.7)"/>
    <s v="7) per servizi"/>
    <x v="3"/>
  </r>
  <r>
    <x v="0"/>
    <x v="17"/>
    <x v="73"/>
    <x v="73"/>
    <n v="907.86"/>
    <s v="Export_CoGe"/>
    <x v="0"/>
    <s v="COSGS"/>
    <x v="4"/>
    <s v="COSTI"/>
    <m/>
    <s v="B.7)"/>
    <s v="7) per servizi"/>
    <x v="2"/>
  </r>
  <r>
    <x v="0"/>
    <x v="17"/>
    <x v="75"/>
    <x v="75"/>
    <n v="769.37"/>
    <s v="Export_CoGe"/>
    <x v="0"/>
    <s v="COSGS"/>
    <x v="4"/>
    <s v="COSTI"/>
    <m/>
    <s v="B.7)"/>
    <s v="7) per servizi"/>
    <x v="2"/>
  </r>
  <r>
    <x v="0"/>
    <x v="17"/>
    <x v="76"/>
    <x v="76"/>
    <n v="2277.5500000000002"/>
    <s v="Export_CoGe"/>
    <x v="0"/>
    <s v="COSGS"/>
    <x v="4"/>
    <s v="COSTI"/>
    <m/>
    <s v="B.7)"/>
    <s v="7) per servizi"/>
    <x v="2"/>
  </r>
  <r>
    <x v="0"/>
    <x v="17"/>
    <x v="77"/>
    <x v="77"/>
    <n v="180"/>
    <s v="Export_CoGe"/>
    <x v="0"/>
    <s v="SERST"/>
    <x v="8"/>
    <s v="COSTI"/>
    <m/>
    <s v="B.7)"/>
    <s v="7) per servizi"/>
    <x v="2"/>
  </r>
  <r>
    <x v="0"/>
    <x v="17"/>
    <x v="79"/>
    <x v="79"/>
    <n v="16583.07"/>
    <s v="Export_CoGe"/>
    <x v="0"/>
    <s v="SERIN"/>
    <x v="6"/>
    <s v="PRD"/>
    <m/>
    <s v="B.7)"/>
    <s v="7) per servizi"/>
    <x v="0"/>
  </r>
  <r>
    <x v="0"/>
    <x v="17"/>
    <x v="83"/>
    <x v="83"/>
    <n v="310.5"/>
    <s v="Export_CoGe"/>
    <x v="0"/>
    <s v="SERST"/>
    <x v="8"/>
    <s v="COSTI"/>
    <m/>
    <s v="B.7)"/>
    <s v="7) per servizi"/>
    <x v="2"/>
  </r>
  <r>
    <x v="0"/>
    <x v="17"/>
    <x v="85"/>
    <x v="85"/>
    <n v="6540.73"/>
    <s v="Export_CoGe"/>
    <x v="0"/>
    <s v="SERIN"/>
    <x v="6"/>
    <s v="PRD"/>
    <m/>
    <s v="B.7)"/>
    <s v="7) per servizi"/>
    <x v="2"/>
  </r>
  <r>
    <x v="0"/>
    <x v="17"/>
    <x v="87"/>
    <x v="87"/>
    <n v="1494.5500000000002"/>
    <s v="Export_CoGe"/>
    <x v="0"/>
    <s v="SERST"/>
    <x v="8"/>
    <s v="COSTI"/>
    <m/>
    <s v="B.7)"/>
    <s v="7) per servizi"/>
    <x v="2"/>
  </r>
  <r>
    <x v="0"/>
    <x v="17"/>
    <x v="89"/>
    <x v="89"/>
    <n v="28308.51"/>
    <s v="Export_CoGe"/>
    <x v="0"/>
    <s v="SERST"/>
    <x v="8"/>
    <s v="COSTI"/>
    <m/>
    <s v="B.7)"/>
    <s v="7) per servizi"/>
    <x v="2"/>
  </r>
  <r>
    <x v="0"/>
    <x v="17"/>
    <x v="93"/>
    <x v="93"/>
    <n v="15"/>
    <s v="Export_CoGe"/>
    <x v="0"/>
    <s v="COSGS"/>
    <x v="4"/>
    <s v="COSTI"/>
    <m/>
    <s v="B.7)"/>
    <s v="7) per servizi"/>
    <x v="2"/>
  </r>
  <r>
    <x v="0"/>
    <x v="17"/>
    <x v="97"/>
    <x v="97"/>
    <n v="6132.2300000000014"/>
    <s v="Export_CoGe"/>
    <x v="0"/>
    <s v="SERST"/>
    <x v="8"/>
    <s v="COSTI"/>
    <m/>
    <s v="B.7)"/>
    <s v="7) per servizi"/>
    <x v="6"/>
  </r>
  <r>
    <x v="0"/>
    <x v="17"/>
    <x v="99"/>
    <x v="99"/>
    <n v="2787.0200000000004"/>
    <s v="Export_CoGe"/>
    <x v="0"/>
    <s v="SERST"/>
    <x v="8"/>
    <s v="COSTI"/>
    <m/>
    <s v="B.7)"/>
    <s v="7) per servizi"/>
    <x v="6"/>
  </r>
  <r>
    <x v="0"/>
    <x v="17"/>
    <x v="100"/>
    <x v="100"/>
    <n v="3771.62"/>
    <s v="Export_CoGe"/>
    <x v="0"/>
    <s v="COSGS"/>
    <x v="4"/>
    <s v="COSTI"/>
    <m/>
    <s v="B.7)"/>
    <s v="7) per servizi"/>
    <x v="2"/>
  </r>
  <r>
    <x v="0"/>
    <x v="17"/>
    <x v="102"/>
    <x v="102"/>
    <n v="1296.08"/>
    <s v="Export_CoGe"/>
    <x v="0"/>
    <s v="SERST"/>
    <x v="8"/>
    <s v="COSTI"/>
    <m/>
    <s v="B.7)"/>
    <s v="7) per servizi"/>
    <x v="6"/>
  </r>
  <r>
    <x v="0"/>
    <x v="17"/>
    <x v="103"/>
    <x v="103"/>
    <n v="2854.65"/>
    <s v="Export_CoGe"/>
    <x v="0"/>
    <s v="COSGS"/>
    <x v="4"/>
    <s v="COSTI"/>
    <m/>
    <s v="B.7)"/>
    <s v="7) per servizi"/>
    <x v="2"/>
  </r>
  <r>
    <x v="0"/>
    <x v="17"/>
    <x v="104"/>
    <x v="104"/>
    <n v="3979.27"/>
    <s v="Export_CoGe"/>
    <x v="0"/>
    <s v="COSGS"/>
    <x v="4"/>
    <s v="COSTI"/>
    <m/>
    <s v="B.7)"/>
    <s v="7) per servizi"/>
    <x v="5"/>
  </r>
  <r>
    <x v="0"/>
    <x v="17"/>
    <x v="106"/>
    <x v="106"/>
    <n v="1765.1499999999996"/>
    <s v="Export_CoGe"/>
    <x v="0"/>
    <s v="COSGS"/>
    <x v="4"/>
    <s v="COSTI"/>
    <m/>
    <s v="B.7)"/>
    <s v="7) per servizi"/>
    <x v="5"/>
  </r>
  <r>
    <x v="0"/>
    <x v="17"/>
    <x v="108"/>
    <x v="108"/>
    <n v="1485.85"/>
    <s v="Export_CoGe"/>
    <x v="0"/>
    <s v="COSGS"/>
    <x v="4"/>
    <s v="COSTI"/>
    <m/>
    <s v="B.7)"/>
    <s v="7) per servizi"/>
    <x v="5"/>
  </r>
  <r>
    <x v="0"/>
    <x v="17"/>
    <x v="110"/>
    <x v="110"/>
    <n v="5636.39"/>
    <s v="Export_CoGe"/>
    <x v="0"/>
    <s v="COSGS"/>
    <x v="4"/>
    <s v="COSTI"/>
    <m/>
    <s v="B.7)"/>
    <s v="7) per servizi"/>
    <x v="5"/>
  </r>
  <r>
    <x v="0"/>
    <x v="17"/>
    <x v="111"/>
    <x v="111"/>
    <n v="1692.8"/>
    <s v="Export_CoGe"/>
    <x v="0"/>
    <s v="COSGS"/>
    <x v="4"/>
    <s v="COSTI"/>
    <m/>
    <s v="B.7)"/>
    <s v="7) per servizi"/>
    <x v="2"/>
  </r>
  <r>
    <x v="0"/>
    <x v="17"/>
    <x v="112"/>
    <x v="112"/>
    <n v="3338"/>
    <s v="Export_CoGe"/>
    <x v="0"/>
    <s v="SERST"/>
    <x v="8"/>
    <s v="COSTI"/>
    <m/>
    <s v="B.7)"/>
    <s v="7) per servizi"/>
    <x v="2"/>
  </r>
  <r>
    <x v="0"/>
    <x v="17"/>
    <x v="299"/>
    <x v="299"/>
    <n v="7531.48"/>
    <s v="Export_CoGe"/>
    <x v="0"/>
    <s v="SERST"/>
    <x v="8"/>
    <s v="COSTI"/>
    <m/>
    <s v="B.7)"/>
    <s v="7) per servizi"/>
    <x v="6"/>
  </r>
  <r>
    <x v="0"/>
    <x v="17"/>
    <x v="376"/>
    <x v="375"/>
    <n v="4742.4399999999996"/>
    <s v="Export_CoGe"/>
    <x v="0"/>
    <s v="ONSTR"/>
    <x v="30"/>
    <s v="EXT"/>
    <m/>
    <s v="B.14)"/>
    <s v="14) oneri diversi di gestione"/>
    <x v="2"/>
  </r>
  <r>
    <x v="0"/>
    <x v="17"/>
    <x v="348"/>
    <x v="347"/>
    <n v="10600.449999999999"/>
    <s v="Export_CoGe"/>
    <x v="0"/>
    <s v="SERST"/>
    <x v="8"/>
    <s v="COSTI"/>
    <m/>
    <s v="B.7)"/>
    <s v="7) per servizi"/>
    <x v="6"/>
  </r>
  <r>
    <x v="0"/>
    <x v="17"/>
    <x v="355"/>
    <x v="354"/>
    <n v="3300"/>
    <s v="Export_CoGe"/>
    <x v="0"/>
    <s v="SERST"/>
    <x v="8"/>
    <s v="COSTI"/>
    <m/>
    <s v="B.7)"/>
    <s v="7) per servizi"/>
    <x v="6"/>
  </r>
  <r>
    <x v="0"/>
    <x v="17"/>
    <x v="356"/>
    <x v="355"/>
    <n v="5873.5500000000011"/>
    <s v="Export_CoGe"/>
    <x v="0"/>
    <s v="SERST"/>
    <x v="8"/>
    <s v="COSTI"/>
    <m/>
    <s v="B.7)"/>
    <s v="7) per servizi"/>
    <x v="2"/>
  </r>
  <r>
    <x v="0"/>
    <x v="17"/>
    <x v="405"/>
    <x v="404"/>
    <n v="6718.5599999999995"/>
    <s v="Export_CoGe"/>
    <x v="0"/>
    <s v="COSGS"/>
    <x v="4"/>
    <s v="COSTI"/>
    <m/>
    <s v="B.7)"/>
    <s v="7) per servizi"/>
    <x v="2"/>
  </r>
  <r>
    <x v="0"/>
    <x v="17"/>
    <x v="408"/>
    <x v="407"/>
    <n v="25108.61"/>
    <s v="Export_CoGe"/>
    <x v="0"/>
    <s v="SERST"/>
    <x v="8"/>
    <s v="COSTI"/>
    <s v="SPESGRANT"/>
    <s v="B.7)"/>
    <s v="7) per servizi"/>
    <x v="8"/>
  </r>
  <r>
    <x v="0"/>
    <x v="17"/>
    <x v="113"/>
    <x v="113"/>
    <n v="18340.25"/>
    <s v="Export_CoGe"/>
    <x v="0"/>
    <s v="SERIN"/>
    <x v="6"/>
    <s v="PRD"/>
    <m/>
    <s v="B.7)"/>
    <s v="7) per servizi"/>
    <x v="3"/>
  </r>
  <r>
    <x v="0"/>
    <x v="17"/>
    <x v="114"/>
    <x v="114"/>
    <n v="1145.8"/>
    <s v="Export_CoGe"/>
    <x v="0"/>
    <s v="SERIN"/>
    <x v="6"/>
    <s v="PRD"/>
    <m/>
    <s v="B.7)"/>
    <s v="7) per servizi"/>
    <x v="3"/>
  </r>
  <r>
    <x v="0"/>
    <x v="17"/>
    <x v="390"/>
    <x v="389"/>
    <n v="13846.65"/>
    <s v="Export_CoGe"/>
    <x v="0"/>
    <s v="SERIN"/>
    <x v="6"/>
    <s v="PRD"/>
    <m/>
    <s v="B.7)"/>
    <s v="7) per servizi"/>
    <x v="3"/>
  </r>
  <r>
    <x v="0"/>
    <x v="17"/>
    <x v="116"/>
    <x v="116"/>
    <n v="1340"/>
    <s v="Export_CoGe"/>
    <x v="0"/>
    <s v="SERST"/>
    <x v="8"/>
    <s v="COSTI"/>
    <m/>
    <s v="B.7)"/>
    <s v="7) per servizi"/>
    <x v="2"/>
  </r>
  <r>
    <x v="0"/>
    <x v="17"/>
    <x v="118"/>
    <x v="118"/>
    <n v="210"/>
    <s v="Export_CoGe"/>
    <x v="0"/>
    <s v="SERST"/>
    <x v="8"/>
    <s v="COSTI"/>
    <m/>
    <s v="B.7)"/>
    <s v="7) per servizi"/>
    <x v="2"/>
  </r>
  <r>
    <x v="0"/>
    <x v="17"/>
    <x v="119"/>
    <x v="119"/>
    <n v="2469.92"/>
    <s v="Export_CoGe"/>
    <x v="0"/>
    <s v="SERST"/>
    <x v="8"/>
    <s v="COSTI"/>
    <m/>
    <s v="B.7)"/>
    <s v="7) per servizi"/>
    <x v="2"/>
  </r>
  <r>
    <x v="0"/>
    <x v="17"/>
    <x v="121"/>
    <x v="121"/>
    <n v="430.15000000000003"/>
    <s v="Export_CoGe"/>
    <x v="0"/>
    <s v="SERST"/>
    <x v="8"/>
    <s v="COSTI"/>
    <m/>
    <s v="B.7)"/>
    <s v="7) per servizi"/>
    <x v="2"/>
  </r>
  <r>
    <x v="0"/>
    <x v="17"/>
    <x v="357"/>
    <x v="356"/>
    <n v="452.89"/>
    <s v="Export_CoGe"/>
    <x v="0"/>
    <s v="ONSTR"/>
    <x v="30"/>
    <s v="EXT"/>
    <m/>
    <s v="B.14)"/>
    <s v="14) oneri diversi di gestione"/>
    <x v="2"/>
  </r>
  <r>
    <x v="0"/>
    <x v="17"/>
    <x v="123"/>
    <x v="123"/>
    <n v="989.19999999999993"/>
    <s v="Export_CoGe"/>
    <x v="0"/>
    <s v="SERST"/>
    <x v="8"/>
    <s v="COSTI"/>
    <m/>
    <s v="B.7)"/>
    <s v="7) per servizi"/>
    <x v="2"/>
  </r>
  <r>
    <x v="0"/>
    <x v="17"/>
    <x v="125"/>
    <x v="125"/>
    <n v="1576"/>
    <s v="Export_CoGe"/>
    <x v="0"/>
    <s v="SERST"/>
    <x v="8"/>
    <s v="COSTI"/>
    <m/>
    <s v="B.7)"/>
    <s v="7) per servizi"/>
    <x v="6"/>
  </r>
  <r>
    <x v="0"/>
    <x v="17"/>
    <x v="127"/>
    <x v="127"/>
    <n v="7015.5700000000234"/>
    <s v="Export_CoGe"/>
    <x v="0"/>
    <s v="SERST"/>
    <x v="8"/>
    <s v="COSTI"/>
    <m/>
    <s v="B.7)"/>
    <s v="7) per servizi"/>
    <x v="4"/>
  </r>
  <r>
    <x v="0"/>
    <x v="17"/>
    <x v="129"/>
    <x v="129"/>
    <n v="10.9"/>
    <s v="Export_CoGe"/>
    <x v="0"/>
    <s v="COSGS"/>
    <x v="4"/>
    <s v="COSTI"/>
    <m/>
    <s v="B.7)"/>
    <s v="7) per servizi"/>
    <x v="2"/>
  </r>
  <r>
    <x v="0"/>
    <x v="17"/>
    <x v="131"/>
    <x v="131"/>
    <n v="66"/>
    <s v="Export_CoGe"/>
    <x v="0"/>
    <s v="COSGS"/>
    <x v="4"/>
    <s v="COSTI"/>
    <m/>
    <s v="B.7)"/>
    <s v="7) per servizi"/>
    <x v="2"/>
  </r>
  <r>
    <x v="0"/>
    <x v="17"/>
    <x v="133"/>
    <x v="133"/>
    <n v="980.82"/>
    <s v="Export_CoGe"/>
    <x v="0"/>
    <s v="SERST"/>
    <x v="8"/>
    <s v="COSTI"/>
    <m/>
    <s v="B.7)"/>
    <s v="7) per servizi"/>
    <x v="4"/>
  </r>
  <r>
    <x v="0"/>
    <x v="17"/>
    <x v="135"/>
    <x v="135"/>
    <n v="6.16"/>
    <s v="Export_CoGe"/>
    <x v="0"/>
    <s v="COSGS"/>
    <x v="4"/>
    <s v="COSTI"/>
    <m/>
    <s v="B.7)"/>
    <s v="7) per servizi"/>
    <x v="2"/>
  </r>
  <r>
    <x v="0"/>
    <x v="17"/>
    <x v="136"/>
    <x v="136"/>
    <n v="440.67000000000007"/>
    <s v="Export_CoGe"/>
    <x v="0"/>
    <s v="SERST"/>
    <x v="8"/>
    <s v="COSTI"/>
    <m/>
    <s v="B.7)"/>
    <s v="7) per servizi"/>
    <x v="2"/>
  </r>
  <r>
    <x v="0"/>
    <x v="17"/>
    <x v="361"/>
    <x v="360"/>
    <n v="10220.719999999999"/>
    <s v="Export_CoGe"/>
    <x v="0"/>
    <s v="SERST"/>
    <x v="8"/>
    <s v="COSTI"/>
    <m/>
    <s v="B.7)"/>
    <s v="7) per servizi"/>
    <x v="6"/>
  </r>
  <r>
    <x v="0"/>
    <x v="17"/>
    <x v="362"/>
    <x v="361"/>
    <n v="1566.42"/>
    <s v="Export_CoGe"/>
    <x v="0"/>
    <s v="SERST"/>
    <x v="8"/>
    <s v="COSTI"/>
    <s v="CONSGRANT"/>
    <s v="B.7)"/>
    <s v="7) per servizi"/>
    <x v="8"/>
  </r>
  <r>
    <x v="0"/>
    <x v="17"/>
    <x v="358"/>
    <x v="357"/>
    <n v="2651.71"/>
    <s v="Export_CoGe"/>
    <x v="0"/>
    <s v="SERST"/>
    <x v="8"/>
    <s v="COSTI"/>
    <s v="SPESGRANT"/>
    <s v="B.7)"/>
    <s v="7) per servizi"/>
    <x v="6"/>
  </r>
  <r>
    <x v="0"/>
    <x v="17"/>
    <x v="138"/>
    <x v="138"/>
    <n v="4000"/>
    <s v="Export_CoGe"/>
    <x v="0"/>
    <s v="AFFIT"/>
    <x v="17"/>
    <s v="AFF"/>
    <m/>
    <s v="B.8)"/>
    <s v="8) per godimento di beni di terzi"/>
    <x v="2"/>
  </r>
  <r>
    <x v="0"/>
    <x v="17"/>
    <x v="139"/>
    <x v="139"/>
    <n v="17000"/>
    <s v="Export_CoGe"/>
    <x v="0"/>
    <s v="AFFIT"/>
    <x v="17"/>
    <s v="AFF"/>
    <m/>
    <s v="B.8)"/>
    <s v="8) per godimento di beni di terzi"/>
    <x v="2"/>
  </r>
  <r>
    <x v="0"/>
    <x v="17"/>
    <x v="140"/>
    <x v="140"/>
    <n v="400"/>
    <s v="Export_CoGe"/>
    <x v="0"/>
    <s v="AFFIT"/>
    <x v="17"/>
    <s v="AFF"/>
    <m/>
    <s v="B.8)"/>
    <s v="8) per godimento di beni di terzi"/>
    <x v="2"/>
  </r>
  <r>
    <x v="0"/>
    <x v="17"/>
    <x v="142"/>
    <x v="142"/>
    <n v="12055.92"/>
    <s v="Export_CoGe"/>
    <x v="0"/>
    <s v="AFFIT"/>
    <x v="17"/>
    <s v="AFF"/>
    <m/>
    <s v="B.8)"/>
    <s v="8) per godimento di beni di terzi"/>
    <x v="2"/>
  </r>
  <r>
    <x v="0"/>
    <x v="17"/>
    <x v="143"/>
    <x v="143"/>
    <n v="400"/>
    <s v="Export_CoGe"/>
    <x v="0"/>
    <s v="AFFIT"/>
    <x v="17"/>
    <s v="AFF"/>
    <m/>
    <s v="B.8)"/>
    <s v="8) per godimento di beni di terzi"/>
    <x v="2"/>
  </r>
  <r>
    <x v="0"/>
    <x v="17"/>
    <x v="144"/>
    <x v="144"/>
    <n v="11009.44"/>
    <s v="Export_CoGe"/>
    <x v="0"/>
    <s v="AFFIT"/>
    <x v="17"/>
    <s v="AFF"/>
    <m/>
    <s v="B.8)"/>
    <s v="8) per godimento di beni di terzi"/>
    <x v="2"/>
  </r>
  <r>
    <x v="0"/>
    <x v="17"/>
    <x v="150"/>
    <x v="150"/>
    <n v="14480"/>
    <s v="Export_CoGe"/>
    <x v="0"/>
    <s v="AFFIT"/>
    <x v="17"/>
    <s v="AFF"/>
    <m/>
    <s v="B.8)"/>
    <s v="8) per godimento di beni di terzi"/>
    <x v="2"/>
  </r>
  <r>
    <x v="0"/>
    <x v="17"/>
    <x v="364"/>
    <x v="363"/>
    <n v="9304"/>
    <s v="Export_CoGe"/>
    <x v="0"/>
    <s v="AFFIT"/>
    <x v="17"/>
    <s v="AFF"/>
    <m/>
    <s v="B.8)"/>
    <s v="8) per godimento di beni di terzi"/>
    <x v="2"/>
  </r>
  <r>
    <x v="0"/>
    <x v="17"/>
    <x v="391"/>
    <x v="390"/>
    <n v="10000"/>
    <s v="Export_CoGe"/>
    <x v="0"/>
    <s v="AFFIT"/>
    <x v="17"/>
    <s v="AFF"/>
    <m/>
    <s v="B.8)"/>
    <s v="8) per godimento di beni di terzi"/>
    <x v="2"/>
  </r>
  <r>
    <x v="0"/>
    <x v="17"/>
    <x v="392"/>
    <x v="391"/>
    <n v="1000"/>
    <s v="Export_CoGe"/>
    <x v="0"/>
    <s v="AFFIT"/>
    <x v="17"/>
    <s v="AFF"/>
    <m/>
    <s v="B.8)"/>
    <s v="8) per godimento di beni di terzi"/>
    <x v="2"/>
  </r>
  <r>
    <x v="0"/>
    <x v="17"/>
    <x v="409"/>
    <x v="408"/>
    <n v="3600"/>
    <s v="Export_CoGe"/>
    <x v="0"/>
    <s v="AFFIT"/>
    <x v="17"/>
    <s v="AFF"/>
    <m/>
    <s v="B.8)"/>
    <s v="8) per godimento di beni di terzi"/>
    <x v="2"/>
  </r>
  <r>
    <x v="0"/>
    <x v="17"/>
    <x v="155"/>
    <x v="155"/>
    <n v="10357.77"/>
    <s v="Export_CoGe"/>
    <x v="0"/>
    <s v="COSGS"/>
    <x v="4"/>
    <s v="COSTI"/>
    <m/>
    <s v="B.8)"/>
    <s v="8) per godimento di beni di terzi"/>
    <x v="2"/>
  </r>
  <r>
    <x v="0"/>
    <x v="17"/>
    <x v="156"/>
    <x v="156"/>
    <n v="3287.71"/>
    <s v="Export_CoGe"/>
    <x v="0"/>
    <s v="COSGS"/>
    <x v="4"/>
    <s v="COSTI"/>
    <m/>
    <s v="B.8)"/>
    <s v="8) per godimento di beni di terzi"/>
    <x v="2"/>
  </r>
  <r>
    <x v="0"/>
    <x v="17"/>
    <x v="406"/>
    <x v="405"/>
    <n v="4599.75"/>
    <s v="Export_CoGe"/>
    <x v="0"/>
    <s v="COSGS"/>
    <x v="4"/>
    <s v="COSTI"/>
    <m/>
    <s v="B.8)"/>
    <s v="8) per godimento di beni di terzi"/>
    <x v="3"/>
  </r>
  <r>
    <x v="0"/>
    <x v="17"/>
    <x v="203"/>
    <x v="203"/>
    <n v="1619"/>
    <s v="Export_CoGe"/>
    <x v="0"/>
    <s v="COSGS"/>
    <x v="4"/>
    <s v="COSTI"/>
    <m/>
    <s v="B.14)"/>
    <s v="14) oneri diversi di gestione"/>
    <x v="2"/>
  </r>
  <r>
    <x v="0"/>
    <x v="17"/>
    <x v="204"/>
    <x v="204"/>
    <n v="500"/>
    <s v="Export_CoGe"/>
    <x v="0"/>
    <s v="COSGS"/>
    <x v="4"/>
    <s v="COSTI"/>
    <m/>
    <s v="B.14)"/>
    <s v="14) oneri diversi di gestione"/>
    <x v="2"/>
  </r>
  <r>
    <x v="0"/>
    <x v="17"/>
    <x v="208"/>
    <x v="208"/>
    <n v="1420.5"/>
    <s v="Export_CoGe"/>
    <x v="0"/>
    <s v="COSGS"/>
    <x v="4"/>
    <s v="COSTI"/>
    <m/>
    <s v="B.14)"/>
    <s v="14) oneri diversi di gestione"/>
    <x v="2"/>
  </r>
  <r>
    <x v="0"/>
    <x v="17"/>
    <x v="211"/>
    <x v="211"/>
    <n v="436.05"/>
    <s v="Export_CoGe"/>
    <x v="0"/>
    <s v="COSGS"/>
    <x v="4"/>
    <s v="COSTI"/>
    <m/>
    <s v="B.14)"/>
    <s v="14) oneri diversi di gestione"/>
    <x v="2"/>
  </r>
  <r>
    <x v="0"/>
    <x v="17"/>
    <x v="213"/>
    <x v="213"/>
    <n v="0.56000000000000005"/>
    <s v="Export_CoGe"/>
    <x v="0"/>
    <s v="COSGS"/>
    <x v="4"/>
    <s v="COSTI"/>
    <m/>
    <s v="B.14)"/>
    <s v="14) oneri diversi di gestione"/>
    <x v="2"/>
  </r>
  <r>
    <x v="0"/>
    <x v="17"/>
    <x v="217"/>
    <x v="217"/>
    <n v="1558.8300000000002"/>
    <s v="Export_CoGe"/>
    <x v="0"/>
    <s v="ONSTR"/>
    <x v="30"/>
    <s v="EXT"/>
    <m/>
    <s v="B.14)"/>
    <s v="14) oneri diversi di gestione"/>
    <x v="2"/>
  </r>
  <r>
    <x v="0"/>
    <x v="17"/>
    <x v="218"/>
    <x v="218"/>
    <n v="992.13000000000011"/>
    <s v="Export_CoGe"/>
    <x v="0"/>
    <s v="COSGS"/>
    <x v="4"/>
    <s v="COSTI"/>
    <m/>
    <s v="B.14)"/>
    <s v="14) oneri diversi di gestione"/>
    <x v="2"/>
  </r>
  <r>
    <x v="0"/>
    <x v="17"/>
    <x v="219"/>
    <x v="219"/>
    <n v="3477.8700000000003"/>
    <s v="Export_CoGe"/>
    <x v="0"/>
    <s v="COSGS"/>
    <x v="4"/>
    <s v="COSTI"/>
    <m/>
    <s v="B.14)"/>
    <s v="14) oneri diversi di gestione"/>
    <x v="2"/>
  </r>
  <r>
    <x v="0"/>
    <x v="17"/>
    <x v="221"/>
    <x v="221"/>
    <n v="250"/>
    <s v="Export_CoGe"/>
    <x v="0"/>
    <s v="COSGS"/>
    <x v="4"/>
    <s v="COSTI"/>
    <m/>
    <s v="B.14)"/>
    <s v="14) oneri diversi di gestione"/>
    <x v="4"/>
  </r>
  <r>
    <x v="0"/>
    <x v="17"/>
    <x v="225"/>
    <x v="225"/>
    <n v="1.2599999999999909"/>
    <s v="Export_CoGe"/>
    <x v="0"/>
    <s v="COSGS"/>
    <x v="4"/>
    <s v="COSTI"/>
    <m/>
    <s v="B.14)"/>
    <s v="14) oneri diversi di gestione"/>
    <x v="2"/>
  </r>
  <r>
    <x v="0"/>
    <x v="17"/>
    <x v="226"/>
    <x v="226"/>
    <n v="66.900000000000006"/>
    <s v="Export_CoGe"/>
    <x v="0"/>
    <s v="ONSTR"/>
    <x v="30"/>
    <s v="EXT"/>
    <m/>
    <s v="B.14)"/>
    <s v="14) oneri diversi di gestione"/>
    <x v="2"/>
  </r>
  <r>
    <x v="0"/>
    <x v="17"/>
    <x v="229"/>
    <x v="229"/>
    <n v="80.930000000000007"/>
    <s v="Export_CoGe"/>
    <x v="0"/>
    <s v="COSGS"/>
    <x v="4"/>
    <s v="COSTI"/>
    <m/>
    <s v="B.14)"/>
    <s v="14) oneri diversi di gestione"/>
    <x v="6"/>
  </r>
  <r>
    <x v="0"/>
    <x v="17"/>
    <x v="306"/>
    <x v="306"/>
    <n v="219.92000000000002"/>
    <s v="Export_CoGe"/>
    <x v="0"/>
    <s v="COSGS"/>
    <x v="4"/>
    <s v="COSTI"/>
    <m/>
    <s v="B.14)"/>
    <s v="14) oneri diversi di gestione"/>
    <x v="4"/>
  </r>
  <r>
    <x v="0"/>
    <x v="17"/>
    <x v="410"/>
    <x v="409"/>
    <n v="98.18"/>
    <s v="Export_CoGe"/>
    <x v="0"/>
    <s v="ONSTR"/>
    <x v="30"/>
    <s v="EXT"/>
    <m/>
    <s v="B.14)"/>
    <s v="14) oneri diversi di gestione"/>
    <x v="2"/>
  </r>
  <r>
    <x v="0"/>
    <x v="17"/>
    <x v="231"/>
    <x v="231"/>
    <n v="946.56999999999994"/>
    <s v="Export_CoGe"/>
    <x v="0"/>
    <s v="ONFIN"/>
    <x v="32"/>
    <s v="FIN"/>
    <m/>
    <s v="C.17)"/>
    <s v="17) interessi e altri oneri finanziari"/>
    <x v="7"/>
  </r>
  <r>
    <x v="0"/>
    <x v="17"/>
    <x v="233"/>
    <x v="233"/>
    <n v="7580.97"/>
    <s v="Export_CoGe"/>
    <x v="0"/>
    <s v="ONFIN"/>
    <x v="32"/>
    <s v="FIN"/>
    <m/>
    <s v="C.17)"/>
    <s v="17) interessi e altri oneri finanziari"/>
    <x v="7"/>
  </r>
  <r>
    <x v="0"/>
    <x v="17"/>
    <x v="235"/>
    <x v="235"/>
    <n v="819.99999999999977"/>
    <s v="Export_CoGe"/>
    <x v="0"/>
    <s v="ONFIN"/>
    <x v="32"/>
    <s v="FIN"/>
    <m/>
    <s v="C.17)"/>
    <s v="17) interessi e altri oneri finanziari"/>
    <x v="7"/>
  </r>
  <r>
    <x v="0"/>
    <x v="17"/>
    <x v="349"/>
    <x v="348"/>
    <n v="24073.550000000003"/>
    <s v="Export_CoGe"/>
    <x v="0"/>
    <s v="ONFIN"/>
    <x v="32"/>
    <s v="FIN"/>
    <m/>
    <s v="C.17)"/>
    <s v="17) interessi e altri oneri finanziari"/>
    <x v="7"/>
  </r>
  <r>
    <x v="0"/>
    <x v="17"/>
    <x v="237"/>
    <x v="237"/>
    <n v="645.44000000000005"/>
    <s v="Export_CoGe"/>
    <x v="0"/>
    <s v="ONFIN"/>
    <x v="32"/>
    <s v="FIN"/>
    <m/>
    <s v="C.17)"/>
    <s v="17) interessi e altri oneri finanziari"/>
    <x v="7"/>
  </r>
  <r>
    <x v="0"/>
    <x v="17"/>
    <x v="238"/>
    <x v="238"/>
    <n v="4218.67"/>
    <s v="Export_CoGe"/>
    <x v="0"/>
    <s v="RICOP"/>
    <x v="33"/>
    <s v="RIC"/>
    <m/>
    <s v="A.1)"/>
    <s v="1) ricavi delle vendite e delle prestazioni"/>
    <x v="6"/>
  </r>
  <r>
    <x v="0"/>
    <x v="17"/>
    <x v="239"/>
    <x v="239"/>
    <n v="-915744.42999999993"/>
    <s v="Export_CoGe"/>
    <x v="0"/>
    <s v="RICOP"/>
    <x v="33"/>
    <s v="RIC"/>
    <m/>
    <s v="A.1)"/>
    <s v="1) ricavi delle vendite e delle prestazioni"/>
    <x v="5"/>
  </r>
  <r>
    <x v="0"/>
    <x v="17"/>
    <x v="241"/>
    <x v="241"/>
    <n v="-49728.04"/>
    <s v="Export_CoGe"/>
    <x v="0"/>
    <s v="RICOP"/>
    <x v="33"/>
    <s v="RIC"/>
    <m/>
    <s v="A.1)"/>
    <s v="1) ricavi delle vendite e delle prestazioni"/>
    <x v="5"/>
  </r>
  <r>
    <x v="0"/>
    <x v="17"/>
    <x v="243"/>
    <x v="243"/>
    <n v="-128200.11"/>
    <s v="Export_CoGe"/>
    <x v="0"/>
    <s v="RICOP"/>
    <x v="33"/>
    <s v="RIC"/>
    <m/>
    <s v="A.1)"/>
    <s v="1) ricavi delle vendite e delle prestazioni"/>
    <x v="6"/>
  </r>
  <r>
    <x v="0"/>
    <x v="17"/>
    <x v="244"/>
    <x v="244"/>
    <n v="-7367.9500000000007"/>
    <s v="Export_CoGe"/>
    <x v="0"/>
    <s v="RICOP"/>
    <x v="33"/>
    <s v="RIC"/>
    <m/>
    <s v="A.1)"/>
    <s v="1) ricavi delle vendite e delle prestazioni"/>
    <x v="6"/>
  </r>
  <r>
    <x v="0"/>
    <x v="17"/>
    <x v="245"/>
    <x v="245"/>
    <n v="-620"/>
    <s v="Export_CoGe"/>
    <x v="0"/>
    <s v="RICOP"/>
    <x v="33"/>
    <s v="RIC"/>
    <m/>
    <s v="A.1)"/>
    <s v="1) ricavi delle vendite e delle prestazioni"/>
    <x v="7"/>
  </r>
  <r>
    <x v="0"/>
    <x v="17"/>
    <x v="385"/>
    <x v="384"/>
    <n v="-6227.5999999999985"/>
    <s v="Export_CoGe"/>
    <x v="0"/>
    <s v="RICOP"/>
    <x v="33"/>
    <s v="RIC"/>
    <m/>
    <s v="A.1)"/>
    <s v="1) ricavi delle vendite e delle prestazioni"/>
    <x v="6"/>
  </r>
  <r>
    <x v="0"/>
    <x v="17"/>
    <x v="246"/>
    <x v="246"/>
    <n v="-9.5"/>
    <s v="Export_CoGe"/>
    <x v="0"/>
    <s v="RICOP"/>
    <x v="33"/>
    <s v="RIC"/>
    <m/>
    <s v="A.1)"/>
    <s v="1) ricavi delle vendite e delle prestazioni"/>
    <x v="6"/>
  </r>
  <r>
    <x v="0"/>
    <x v="17"/>
    <x v="247"/>
    <x v="247"/>
    <n v="-33335.74"/>
    <s v="Export_CoGe"/>
    <x v="0"/>
    <s v="ONSTR"/>
    <x v="30"/>
    <s v="EXT"/>
    <m/>
    <s v="B.14)"/>
    <s v="14) oneri diversi di gestione"/>
    <x v="2"/>
  </r>
  <r>
    <x v="0"/>
    <x v="17"/>
    <x v="250"/>
    <x v="250"/>
    <n v="-627348.55000000016"/>
    <s v="Export_CoGe"/>
    <x v="0"/>
    <s v="CORR"/>
    <x v="35"/>
    <s v="CORR"/>
    <m/>
    <s v="A.1)"/>
    <s v="1) ricavi delle vendite e delle prestazioni"/>
    <x v="6"/>
  </r>
  <r>
    <x v="0"/>
    <x v="17"/>
    <x v="257"/>
    <x v="257"/>
    <n v="-0.24000000000000002"/>
    <s v="Export_CoGe"/>
    <x v="0"/>
    <s v="ALTRI"/>
    <x v="34"/>
    <s v="ALTRI"/>
    <m/>
    <s v="A.5)"/>
    <s v="5) altri ricavi e proventi, con separata indicazione dei contributi in conto esercizio"/>
    <x v="2"/>
  </r>
  <r>
    <x v="0"/>
    <x v="17"/>
    <x v="259"/>
    <x v="259"/>
    <n v="-1.5899999999999612"/>
    <s v="Export_CoGe"/>
    <x v="0"/>
    <s v="ALTRI"/>
    <x v="34"/>
    <s v="ALTRI"/>
    <m/>
    <s v="A.5)"/>
    <s v="5) altri ricavi e proventi, con separata indicazione dei contributi in conto esercizio"/>
    <x v="2"/>
  </r>
  <r>
    <x v="0"/>
    <x v="17"/>
    <x v="260"/>
    <x v="260"/>
    <n v="-614.09999999999957"/>
    <s v="Export_CoGe"/>
    <x v="0"/>
    <s v="ALTRI"/>
    <x v="34"/>
    <s v="ALTRI"/>
    <m/>
    <s v="A.5)"/>
    <s v="5) altri ricavi e proventi, con separata indicazione dei contributi in conto esercizio"/>
    <x v="2"/>
  </r>
  <r>
    <x v="0"/>
    <x v="17"/>
    <x v="309"/>
    <x v="309"/>
    <n v="-2260.46"/>
    <s v="Export_CoGe"/>
    <x v="0"/>
    <s v="ALTRI"/>
    <x v="34"/>
    <s v="ALTRI"/>
    <m/>
    <s v="A.5)"/>
    <s v="5) altri ricavi e proventi, con separata indicazione dei contributi in conto esercizio"/>
    <x v="2"/>
  </r>
  <r>
    <x v="0"/>
    <x v="17"/>
    <x v="265"/>
    <x v="265"/>
    <n v="-35"/>
    <s v="Export_CoGe"/>
    <x v="0"/>
    <s v="ALTRI"/>
    <x v="34"/>
    <s v="ALTRI"/>
    <m/>
    <s v="A.5)"/>
    <s v="5) altri ricavi e proventi, con separata indicazione dei contributi in conto esercizio"/>
    <x v="8"/>
  </r>
  <r>
    <x v="0"/>
    <x v="17"/>
    <x v="311"/>
    <x v="311"/>
    <n v="-95568.1"/>
    <s v="Export_CoGe"/>
    <x v="0"/>
    <s v="ACQDI"/>
    <x v="0"/>
    <s v="ACQ"/>
    <m/>
    <s v="A.5)"/>
    <s v="5) altri ricavi e proventi, con separata indicazione dei contributi in conto esercizio"/>
    <x v="2"/>
  </r>
  <r>
    <x v="0"/>
    <x v="17"/>
    <x v="401"/>
    <x v="400"/>
    <n v="-237.19999999999993"/>
    <s v="Export_CoGe"/>
    <x v="0"/>
    <s v="ACQDI"/>
    <x v="0"/>
    <s v="ACQ"/>
    <m/>
    <s v="A.5)"/>
    <s v="5) altri ricavi e proventi, con separata indicazione dei contributi in conto esercizio"/>
    <x v="7"/>
  </r>
  <r>
    <x v="0"/>
    <x v="17"/>
    <x v="276"/>
    <x v="276"/>
    <n v="-15366.42"/>
    <s v="Export_CoGe"/>
    <x v="0"/>
    <s v="ONFIN"/>
    <x v="32"/>
    <s v="FIN"/>
    <m/>
    <s v="C.16)"/>
    <s v="16) altri proventi finanziari"/>
    <x v="4"/>
  </r>
  <r>
    <x v="0"/>
    <x v="17"/>
    <x v="2"/>
    <x v="2"/>
    <n v="10000"/>
    <s v="Export_CoGe"/>
    <x v="1"/>
    <s v="23.I.IMM"/>
    <x v="1"/>
    <s v="IMM"/>
    <m/>
    <s v="23.I.IMM"/>
    <s v="Immobilizzazioni Immateriali"/>
    <x v="1"/>
  </r>
  <r>
    <x v="0"/>
    <x v="17"/>
    <x v="4"/>
    <x v="4"/>
    <n v="17743"/>
    <s v="Export_CoGe"/>
    <x v="1"/>
    <s v="23.I.IMM"/>
    <x v="1"/>
    <s v="IMM"/>
    <m/>
    <s v="23.I.IMM"/>
    <s v="Immobilizzazioni Immateriali"/>
    <x v="1"/>
  </r>
  <r>
    <x v="0"/>
    <x v="17"/>
    <x v="6"/>
    <x v="6"/>
    <n v="88509.209999999992"/>
    <s v="Export_CoGe"/>
    <x v="1"/>
    <s v="23.I.IMM"/>
    <x v="1"/>
    <s v="IMM"/>
    <m/>
    <s v="23.I.IMM"/>
    <s v="Immobilizzazioni Immateriali"/>
    <x v="1"/>
  </r>
  <r>
    <x v="0"/>
    <x v="17"/>
    <x v="10"/>
    <x v="10"/>
    <n v="80910.75"/>
    <s v="Export_CoGe"/>
    <x v="1"/>
    <s v="23.I.IMM"/>
    <x v="1"/>
    <s v="IMM"/>
    <m/>
    <s v="23.I.IMM"/>
    <s v="Immobilizzazioni Immateriali"/>
    <x v="1"/>
  </r>
  <r>
    <x v="0"/>
    <x v="17"/>
    <x v="12"/>
    <x v="12"/>
    <n v="87545.25"/>
    <s v="Export_CoGe"/>
    <x v="1"/>
    <s v="24.I.MAT"/>
    <x v="3"/>
    <s v="MAT"/>
    <m/>
    <s v="24.I.MAT"/>
    <s v="Immobilizzazioni Materiali"/>
    <x v="1"/>
  </r>
  <r>
    <x v="0"/>
    <x v="17"/>
    <x v="14"/>
    <x v="14"/>
    <n v="693957.03"/>
    <s v="Export_CoGe"/>
    <x v="1"/>
    <s v="24.I.MAT"/>
    <x v="3"/>
    <s v="MAT"/>
    <m/>
    <s v="24.I.MAT"/>
    <s v="Immobilizzazioni Materiali"/>
    <x v="1"/>
  </r>
  <r>
    <x v="0"/>
    <x v="17"/>
    <x v="16"/>
    <x v="16"/>
    <n v="164051.22999999998"/>
    <s v="Export_CoGe"/>
    <x v="1"/>
    <s v="24.I.MAT"/>
    <x v="3"/>
    <s v="MAT"/>
    <m/>
    <s v="24.I.MAT"/>
    <s v="Immobilizzazioni Materiali"/>
    <x v="1"/>
  </r>
  <r>
    <x v="0"/>
    <x v="17"/>
    <x v="18"/>
    <x v="18"/>
    <n v="204582.74"/>
    <s v="Export_CoGe"/>
    <x v="1"/>
    <s v="24.I.MAT"/>
    <x v="3"/>
    <s v="MAT"/>
    <m/>
    <s v="24.I.MAT"/>
    <s v="Immobilizzazioni Materiali"/>
    <x v="1"/>
  </r>
  <r>
    <x v="0"/>
    <x v="17"/>
    <x v="407"/>
    <x v="406"/>
    <n v="13282.5"/>
    <s v="Export_CoGe"/>
    <x v="1"/>
    <s v="24.I.MAT"/>
    <x v="3"/>
    <s v="MAT"/>
    <m/>
    <s v="24.I.MAT"/>
    <s v="Immobilizzazioni Materiali"/>
    <x v="1"/>
  </r>
  <r>
    <x v="0"/>
    <x v="17"/>
    <x v="21"/>
    <x v="21"/>
    <n v="258301.05000000002"/>
    <s v="Export_CoGe"/>
    <x v="1"/>
    <s v="24.I.MAT"/>
    <x v="3"/>
    <s v="MAT"/>
    <m/>
    <s v="24.I.MAT"/>
    <s v="Immobilizzazioni Materiali"/>
    <x v="1"/>
  </r>
  <r>
    <x v="0"/>
    <x v="17"/>
    <x v="24"/>
    <x v="24"/>
    <n v="90642.930000000008"/>
    <s v="Export_CoGe"/>
    <x v="1"/>
    <s v="24.I.MAT"/>
    <x v="3"/>
    <s v="MAT"/>
    <m/>
    <s v="24.I.MAT"/>
    <s v="Immobilizzazioni Materiali"/>
    <x v="1"/>
  </r>
  <r>
    <x v="0"/>
    <x v="17"/>
    <x v="26"/>
    <x v="26"/>
    <n v="16409.09"/>
    <s v="Export_CoGe"/>
    <x v="1"/>
    <s v="24.I.MAT"/>
    <x v="3"/>
    <s v="MAT"/>
    <m/>
    <s v="24.I.MAT"/>
    <s v="Immobilizzazioni Materiali"/>
    <x v="1"/>
  </r>
  <r>
    <x v="0"/>
    <x v="17"/>
    <x v="28"/>
    <x v="28"/>
    <n v="102935.11000000002"/>
    <s v="Export_CoGe"/>
    <x v="1"/>
    <s v="24.I.MAT"/>
    <x v="3"/>
    <s v="MAT"/>
    <m/>
    <s v="24.I.MAT"/>
    <s v="Immobilizzazioni Materiali"/>
    <x v="1"/>
  </r>
  <r>
    <x v="0"/>
    <x v="17"/>
    <x v="30"/>
    <x v="30"/>
    <n v="1760"/>
    <s v="Export_CoGe"/>
    <x v="1"/>
    <s v="24.I.MAT"/>
    <x v="3"/>
    <s v="MAT"/>
    <m/>
    <s v="24.I.MAT"/>
    <s v="Immobilizzazioni Materiali"/>
    <x v="1"/>
  </r>
  <r>
    <x v="0"/>
    <x v="17"/>
    <x v="36"/>
    <x v="36"/>
    <n v="340"/>
    <s v="Export_CoGe"/>
    <x v="1"/>
    <s v="25.I.FIN"/>
    <x v="7"/>
    <s v="IFIN"/>
    <m/>
    <s v="25.I.FIN"/>
    <s v="Immobilizzazioni Finanziarie"/>
    <x v="1"/>
  </r>
  <r>
    <x v="0"/>
    <x v="17"/>
    <x v="38"/>
    <x v="38"/>
    <n v="2500"/>
    <s v="Export_CoGe"/>
    <x v="1"/>
    <s v="25.I.FIN"/>
    <x v="7"/>
    <s v="IFIN"/>
    <m/>
    <s v="25.I.FIN"/>
    <s v="Immobilizzazioni Finanziarie"/>
    <x v="1"/>
  </r>
  <r>
    <x v="0"/>
    <x v="17"/>
    <x v="40"/>
    <x v="40"/>
    <n v="250"/>
    <s v="Export_CoGe"/>
    <x v="1"/>
    <s v="25.I.FIN"/>
    <x v="7"/>
    <s v="IFIN"/>
    <m/>
    <s v="25.I.FIN"/>
    <s v="Immobilizzazioni Finanziarie"/>
    <x v="1"/>
  </r>
  <r>
    <x v="0"/>
    <x v="17"/>
    <x v="317"/>
    <x v="317"/>
    <n v="997500"/>
    <s v="Export_CoGe"/>
    <x v="1"/>
    <s v="25.I.FIN"/>
    <x v="7"/>
    <s v="IFIN"/>
    <m/>
    <s v="25.I.FIN"/>
    <s v="Immobilizzazioni Finanziarie"/>
    <x v="1"/>
  </r>
  <r>
    <x v="0"/>
    <x v="17"/>
    <x v="318"/>
    <x v="318"/>
    <n v="16915.2"/>
    <s v="Export_CoGe"/>
    <x v="1"/>
    <s v="25.I.FIN"/>
    <x v="7"/>
    <s v="IFIN"/>
    <m/>
    <s v="25.I.FIN"/>
    <s v="Immobilizzazioni Finanziarie"/>
    <x v="1"/>
  </r>
  <r>
    <x v="0"/>
    <x v="17"/>
    <x v="351"/>
    <x v="350"/>
    <n v="185955.64999999997"/>
    <s v="Export_CoGe"/>
    <x v="1"/>
    <s v="25.I.FIN"/>
    <x v="7"/>
    <s v="IFIN"/>
    <m/>
    <s v="25.I.FIN"/>
    <s v="Immobilizzazioni Finanziarie"/>
    <x v="1"/>
  </r>
  <r>
    <x v="0"/>
    <x v="17"/>
    <x v="45"/>
    <x v="45"/>
    <n v="883958.85"/>
    <s v="Export_CoGe"/>
    <x v="1"/>
    <s v="26.MAG"/>
    <x v="9"/>
    <s v="MAG"/>
    <m/>
    <s v="26.MAG"/>
    <s v="Rimanenze"/>
    <x v="1"/>
  </r>
  <r>
    <x v="0"/>
    <x v="17"/>
    <x v="49"/>
    <x v="49"/>
    <n v="660483.18000000005"/>
    <s v="Export_CoGe"/>
    <x v="1"/>
    <s v="26.MAG"/>
    <x v="9"/>
    <s v="MAG"/>
    <m/>
    <s v="26.MAG"/>
    <s v="Rimanenze"/>
    <x v="1"/>
  </r>
  <r>
    <x v="0"/>
    <x v="17"/>
    <x v="51"/>
    <x v="51"/>
    <n v="1011718.3199999928"/>
    <s v="Export_CoGe"/>
    <x v="1"/>
    <s v="27.CLI"/>
    <x v="10"/>
    <s v="CLI"/>
    <m/>
    <s v="27.CLI"/>
    <s v="Crediti Commerciali"/>
    <x v="1"/>
  </r>
  <r>
    <x v="0"/>
    <x v="17"/>
    <x v="53"/>
    <x v="53"/>
    <n v="55761.190000000024"/>
    <s v="Export_CoGe"/>
    <x v="1"/>
    <s v="27.CLI"/>
    <x v="10"/>
    <s v="CLI"/>
    <m/>
    <s v="27.CLI"/>
    <s v="Crediti Commerciali"/>
    <x v="1"/>
  </r>
  <r>
    <x v="0"/>
    <x v="17"/>
    <x v="55"/>
    <x v="55"/>
    <n v="11219.999999999942"/>
    <s v="Export_CoGe"/>
    <x v="1"/>
    <s v="27.CLI"/>
    <x v="10"/>
    <s v="CLI"/>
    <m/>
    <s v="27.CLI"/>
    <s v="Crediti Commerciali"/>
    <x v="1"/>
  </r>
  <r>
    <x v="0"/>
    <x v="17"/>
    <x v="61"/>
    <x v="61"/>
    <n v="377.19"/>
    <s v="Export_CoGe"/>
    <x v="1"/>
    <s v="31.PTN"/>
    <x v="12"/>
    <s v="PTN"/>
    <m/>
    <s v="31.PTN"/>
    <s v="Crediti Tributari"/>
    <x v="1"/>
  </r>
  <r>
    <x v="0"/>
    <x v="17"/>
    <x v="319"/>
    <x v="319"/>
    <n v="153417.74"/>
    <s v="Export_CoGe"/>
    <x v="1"/>
    <s v="31.PTN"/>
    <x v="12"/>
    <s v="PTN"/>
    <m/>
    <s v="31.PTN"/>
    <s v="Crediti Tributari"/>
    <x v="1"/>
  </r>
  <r>
    <x v="0"/>
    <x v="17"/>
    <x v="67"/>
    <x v="67"/>
    <n v="10732.319999999998"/>
    <s v="Export_CoGe"/>
    <x v="1"/>
    <s v="31.PTN"/>
    <x v="12"/>
    <s v="PTN"/>
    <m/>
    <s v="31.PTN"/>
    <s v="Crediti Tributari"/>
    <x v="1"/>
  </r>
  <r>
    <x v="0"/>
    <x v="17"/>
    <x v="72"/>
    <x v="72"/>
    <n v="8233.590000000002"/>
    <s v="Export_CoGe"/>
    <x v="1"/>
    <s v="31.PTN"/>
    <x v="12"/>
    <s v="PTN"/>
    <m/>
    <s v="31.PTN"/>
    <s v="Crediti Tributari"/>
    <x v="1"/>
  </r>
  <r>
    <x v="0"/>
    <x v="17"/>
    <x v="320"/>
    <x v="320"/>
    <n v="1430"/>
    <s v="Export_CoGe"/>
    <x v="1"/>
    <s v="31.PTN"/>
    <x v="12"/>
    <s v="PTN"/>
    <m/>
    <s v="31.PTN"/>
    <s v="Crediti Tributari"/>
    <x v="1"/>
  </r>
  <r>
    <x v="0"/>
    <x v="17"/>
    <x v="78"/>
    <x v="78"/>
    <n v="27136.760000000013"/>
    <s v="Export_CoGe"/>
    <x v="1"/>
    <s v="29.AC"/>
    <x v="11"/>
    <s v="FOR"/>
    <m/>
    <s v="28.FOR"/>
    <s v="Altri Crediti"/>
    <x v="1"/>
  </r>
  <r>
    <x v="0"/>
    <x v="17"/>
    <x v="80"/>
    <x v="80"/>
    <n v="2796.9300000000658"/>
    <s v="Export_CoGe"/>
    <x v="1"/>
    <s v="29.AC"/>
    <x v="11"/>
    <s v="AC"/>
    <m/>
    <s v="29.AC"/>
    <s v="Altri Crediti"/>
    <x v="1"/>
  </r>
  <r>
    <x v="0"/>
    <x v="17"/>
    <x v="84"/>
    <x v="84"/>
    <n v="108042.3"/>
    <s v="Export_CoGe"/>
    <x v="1"/>
    <s v="29.AC"/>
    <x v="11"/>
    <s v="AC"/>
    <m/>
    <s v="29.AC"/>
    <s v="Altri Crediti"/>
    <x v="1"/>
  </r>
  <r>
    <x v="0"/>
    <x v="17"/>
    <x v="86"/>
    <x v="86"/>
    <n v="1325.0000000000427"/>
    <s v="Export_CoGe"/>
    <x v="1"/>
    <s v="29.AC"/>
    <x v="11"/>
    <s v="AC"/>
    <m/>
    <s v="29.AC"/>
    <s v="Altri Crediti"/>
    <x v="1"/>
  </r>
  <r>
    <x v="0"/>
    <x v="17"/>
    <x v="90"/>
    <x v="90"/>
    <n v="1874.770000000015"/>
    <s v="Export_CoGe"/>
    <x v="1"/>
    <s v="29.AC"/>
    <x v="11"/>
    <s v="AC"/>
    <m/>
    <s v="29.AC"/>
    <s v="Altri Crediti"/>
    <x v="1"/>
  </r>
  <r>
    <x v="0"/>
    <x v="17"/>
    <x v="92"/>
    <x v="92"/>
    <n v="49592.770000000004"/>
    <s v="Export_CoGe"/>
    <x v="1"/>
    <s v="29.AC"/>
    <x v="11"/>
    <s v="AC"/>
    <m/>
    <s v="29.AC"/>
    <s v="Altri Crediti"/>
    <x v="1"/>
  </r>
  <r>
    <x v="0"/>
    <x v="17"/>
    <x v="98"/>
    <x v="98"/>
    <n v="53.55"/>
    <s v="Export_CoGe"/>
    <x v="1"/>
    <s v="29.AC"/>
    <x v="11"/>
    <s v="AC"/>
    <m/>
    <s v="29.AC"/>
    <s v="Altri Crediti"/>
    <x v="1"/>
  </r>
  <r>
    <x v="0"/>
    <x v="17"/>
    <x v="321"/>
    <x v="321"/>
    <n v="1091.8000000000002"/>
    <s v="Export_CoGe"/>
    <x v="1"/>
    <s v="29.AC"/>
    <x v="11"/>
    <s v="AC"/>
    <m/>
    <s v="29.AC"/>
    <s v="Altri Crediti"/>
    <x v="1"/>
  </r>
  <r>
    <x v="0"/>
    <x v="17"/>
    <x v="322"/>
    <x v="322"/>
    <n v="179.04999999998955"/>
    <s v="Export_CoGe"/>
    <x v="1"/>
    <s v="29.AC"/>
    <x v="11"/>
    <s v="AC"/>
    <m/>
    <s v="29.AC"/>
    <s v="Altri Crediti"/>
    <x v="1"/>
  </r>
  <r>
    <x v="0"/>
    <x v="17"/>
    <x v="107"/>
    <x v="107"/>
    <n v="1120"/>
    <s v="Export_CoGe"/>
    <x v="1"/>
    <s v="29.AC"/>
    <x v="11"/>
    <s v="AC"/>
    <m/>
    <s v="29.AC"/>
    <s v="Ratei/Risconti Attivi"/>
    <x v="1"/>
  </r>
  <r>
    <x v="0"/>
    <x v="17"/>
    <x v="109"/>
    <x v="109"/>
    <n v="53.240000000002965"/>
    <s v="Export_CoGe"/>
    <x v="1"/>
    <s v="36.LIQ"/>
    <x v="15"/>
    <s v="BREVE "/>
    <m/>
    <s v="36.LIQ"/>
    <s v="Debiti a Breve (Liquidità)"/>
    <x v="1"/>
  </r>
  <r>
    <x v="0"/>
    <x v="17"/>
    <x v="323"/>
    <x v="323"/>
    <n v="35221.225999998947"/>
    <s v="Export_CoGe"/>
    <x v="1"/>
    <s v="36.LIQ"/>
    <x v="15"/>
    <s v="BREVE "/>
    <m/>
    <s v="36.LIQ"/>
    <s v="Debiti a Breve (Liquidità)"/>
    <x v="1"/>
  </r>
  <r>
    <x v="0"/>
    <x v="17"/>
    <x v="324"/>
    <x v="324"/>
    <n v="2558.0499999999993"/>
    <s v="Export_CoGe"/>
    <x v="1"/>
    <s v="36.LIQ"/>
    <x v="15"/>
    <s v="BREVE "/>
    <m/>
    <s v="36.LIQ"/>
    <s v="Debiti a Breve (Liquidità)"/>
    <x v="1"/>
  </r>
  <r>
    <x v="0"/>
    <x v="17"/>
    <x v="411"/>
    <x v="410"/>
    <n v="489.8"/>
    <s v="Export_CoGe"/>
    <x v="1"/>
    <s v="36.LIQ"/>
    <x v="15"/>
    <s v="BREVE "/>
    <m/>
    <s v="36.LIQ"/>
    <s v="Debiti a Breve (Liquidità)"/>
    <x v="1"/>
  </r>
  <r>
    <x v="0"/>
    <x v="17"/>
    <x v="412"/>
    <x v="411"/>
    <n v="452.36"/>
    <s v="Export_CoGe"/>
    <x v="1"/>
    <s v="36.LIQ"/>
    <x v="15"/>
    <s v="BREVE "/>
    <m/>
    <s v="36.LIQ"/>
    <s v="Debiti a Breve (Liquidità)"/>
    <x v="1"/>
  </r>
  <r>
    <x v="0"/>
    <x v="17"/>
    <x v="413"/>
    <x v="412"/>
    <n v="402.09999999999997"/>
    <s v="Export_CoGe"/>
    <x v="1"/>
    <s v="36.LIQ"/>
    <x v="15"/>
    <s v="BREVE "/>
    <m/>
    <s v="36.LIQ"/>
    <s v="Debiti a Breve (Liquidità)"/>
    <x v="1"/>
  </r>
  <r>
    <x v="0"/>
    <x v="17"/>
    <x v="117"/>
    <x v="117"/>
    <n v="332084.83000000619"/>
    <s v="Export_CoGe"/>
    <x v="1"/>
    <s v="36.LIQ"/>
    <x v="15"/>
    <s v="BREVE "/>
    <m/>
    <s v="36.LIQ"/>
    <s v="Debiti a Breve (Liquidità)"/>
    <x v="1"/>
  </r>
  <r>
    <x v="0"/>
    <x v="17"/>
    <x v="325"/>
    <x v="199"/>
    <n v="293129.85999999993"/>
    <s v="Export_CoGe"/>
    <x v="1"/>
    <s v="36.LIQ"/>
    <x v="15"/>
    <s v="BREVE "/>
    <m/>
    <s v="36.LIQ"/>
    <s v="Debiti a Breve (Liquidità)"/>
    <x v="1"/>
  </r>
  <r>
    <x v="0"/>
    <x v="17"/>
    <x v="124"/>
    <x v="124"/>
    <n v="1906.3000000000029"/>
    <s v="Export_CoGe"/>
    <x v="1"/>
    <s v="36.LIQ"/>
    <x v="15"/>
    <s v="BREVE "/>
    <m/>
    <s v="36.LIQ"/>
    <s v="Debiti a Breve (Liquidità)"/>
    <x v="1"/>
  </r>
  <r>
    <x v="0"/>
    <x v="17"/>
    <x v="126"/>
    <x v="126"/>
    <n v="62682.380000002704"/>
    <s v="Export_CoGe"/>
    <x v="1"/>
    <s v="36.LIQ"/>
    <x v="15"/>
    <s v="BREVE "/>
    <m/>
    <s v="36.LIQ"/>
    <s v="Debiti a Breve (Liquidità)"/>
    <x v="1"/>
  </r>
  <r>
    <x v="0"/>
    <x v="17"/>
    <x v="128"/>
    <x v="128"/>
    <n v="136572.30999999997"/>
    <s v="Export_CoGe"/>
    <x v="1"/>
    <s v="36.LIQ"/>
    <x v="15"/>
    <s v="BREVE "/>
    <m/>
    <s v="36.LIQ"/>
    <s v="Debiti a Breve (Liquidità)"/>
    <x v="1"/>
  </r>
  <r>
    <x v="0"/>
    <x v="17"/>
    <x v="130"/>
    <x v="130"/>
    <n v="24295.680000000299"/>
    <s v="Export_CoGe"/>
    <x v="1"/>
    <s v="36.LIQ"/>
    <x v="15"/>
    <s v="BREVE "/>
    <m/>
    <s v="36.LIQ"/>
    <s v="Debiti a Breve (Liquidità)"/>
    <x v="1"/>
  </r>
  <r>
    <x v="0"/>
    <x v="17"/>
    <x v="132"/>
    <x v="132"/>
    <n v="13821.389999999985"/>
    <s v="Export_CoGe"/>
    <x v="1"/>
    <s v="36.LIQ"/>
    <x v="15"/>
    <s v="BREVE "/>
    <m/>
    <s v="36.LIQ"/>
    <s v="Debiti a Breve (Liquidità)"/>
    <x v="1"/>
  </r>
  <r>
    <x v="0"/>
    <x v="17"/>
    <x v="326"/>
    <x v="325"/>
    <n v="218502.16899999999"/>
    <s v="Export_CoGe"/>
    <x v="1"/>
    <s v="36.LIQ"/>
    <x v="15"/>
    <s v="BREVE "/>
    <m/>
    <s v="36.LIQ"/>
    <s v="Debiti a Breve (Liquidità)"/>
    <x v="1"/>
  </r>
  <r>
    <x v="0"/>
    <x v="17"/>
    <x v="327"/>
    <x v="326"/>
    <n v="15273.790000000003"/>
    <s v="Export_CoGe"/>
    <x v="1"/>
    <s v="36.LIQ"/>
    <x v="15"/>
    <s v="BREVE "/>
    <m/>
    <s v="36.LIQ"/>
    <s v="Debiti a Breve (Liquidità)"/>
    <x v="1"/>
  </r>
  <r>
    <x v="0"/>
    <x v="17"/>
    <x v="359"/>
    <x v="358"/>
    <n v="36333.519999999975"/>
    <s v="Export_CoGe"/>
    <x v="1"/>
    <s v="36.LIQ"/>
    <x v="15"/>
    <s v="BREVE "/>
    <m/>
    <s v="36.LIQ"/>
    <s v="Debiti a Breve (Liquidità)"/>
    <x v="1"/>
  </r>
  <r>
    <x v="0"/>
    <x v="17"/>
    <x v="365"/>
    <x v="364"/>
    <n v="1928.5600000000011"/>
    <s v="Export_CoGe"/>
    <x v="1"/>
    <s v="36.LIQ"/>
    <x v="15"/>
    <s v="BREVE "/>
    <m/>
    <s v="36.LIQ"/>
    <s v="Debiti a Breve (Liquidità)"/>
    <x v="1"/>
  </r>
  <r>
    <x v="0"/>
    <x v="17"/>
    <x v="388"/>
    <x v="387"/>
    <n v="1832.3499999999881"/>
    <s v="Export_CoGe"/>
    <x v="1"/>
    <s v="36.LIQ"/>
    <x v="15"/>
    <s v="BREVE "/>
    <m/>
    <s v="36.LIQ"/>
    <s v="Debiti a Breve (Liquidità)"/>
    <x v="1"/>
  </r>
  <r>
    <x v="0"/>
    <x v="17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17"/>
    <x v="329"/>
    <x v="328"/>
    <n v="2000000"/>
    <s v="Export_CoGe"/>
    <x v="1"/>
    <s v="36.LIQ"/>
    <x v="15"/>
    <s v="BREVE "/>
    <m/>
    <s v="36.LIQ"/>
    <s v="Debiti a Breve (Liquidità)"/>
    <x v="1"/>
  </r>
  <r>
    <x v="0"/>
    <x v="17"/>
    <x v="353"/>
    <x v="352"/>
    <n v="4.9999979892163537E-3"/>
    <s v="Export_CoGe"/>
    <x v="1"/>
    <s v="35.RIS"/>
    <x v="19"/>
    <s v="PN"/>
    <m/>
    <s v="35.RIS"/>
    <s v="Altre Riserve"/>
    <x v="1"/>
  </r>
  <r>
    <x v="0"/>
    <x v="17"/>
    <x v="88"/>
    <x v="88"/>
    <n v="-323.49999999996965"/>
    <s v="Export_CoGe"/>
    <x v="1"/>
    <s v="30.AD"/>
    <x v="13"/>
    <s v="AD"/>
    <m/>
    <s v="30.AD"/>
    <s v="Altri Crediti"/>
    <x v="1"/>
  </r>
  <r>
    <x v="0"/>
    <x v="17"/>
    <x v="145"/>
    <x v="145"/>
    <n v="-8000.00000000006"/>
    <s v="Export_CoGe"/>
    <x v="1"/>
    <s v="34.CS"/>
    <x v="18"/>
    <s v="PN"/>
    <m/>
    <s v="34.CS"/>
    <s v="Capitale "/>
    <x v="1"/>
  </r>
  <r>
    <x v="0"/>
    <x v="17"/>
    <x v="147"/>
    <x v="147"/>
    <n v="-100000"/>
    <s v="Export_CoGe"/>
    <x v="1"/>
    <s v="34.CS"/>
    <x v="18"/>
    <s v="PN"/>
    <m/>
    <s v="34.CS"/>
    <s v="Capitale "/>
    <x v="1"/>
  </r>
  <r>
    <x v="0"/>
    <x v="17"/>
    <x v="149"/>
    <x v="149"/>
    <n v="-800000"/>
    <s v="Export_CoGe"/>
    <x v="1"/>
    <s v="34.CS"/>
    <x v="18"/>
    <s v="PN"/>
    <m/>
    <s v="34.CS"/>
    <s v="Capitale "/>
    <x v="1"/>
  </r>
  <r>
    <x v="0"/>
    <x v="17"/>
    <x v="151"/>
    <x v="151"/>
    <n v="-62928.91"/>
    <s v="Export_CoGe"/>
    <x v="1"/>
    <s v="35.RIS"/>
    <x v="19"/>
    <s v="PN"/>
    <m/>
    <s v="35.RIS"/>
    <s v="Riserva Legale"/>
    <x v="1"/>
  </r>
  <r>
    <x v="0"/>
    <x v="17"/>
    <x v="330"/>
    <x v="329"/>
    <n v="-185955.65000000002"/>
    <s v="Export_CoGe"/>
    <x v="1"/>
    <s v="35.RIS"/>
    <x v="19"/>
    <s v="PN"/>
    <m/>
    <s v="35.RIS_bis"/>
    <s v="VII - Riserva per operaz. di copertura dei flussi finanz. attesi"/>
    <x v="1"/>
  </r>
  <r>
    <x v="0"/>
    <x v="17"/>
    <x v="154"/>
    <x v="154"/>
    <n v="-86282.830000000016"/>
    <s v="Export_CoGe"/>
    <x v="1"/>
    <s v="35.RIS"/>
    <x v="19"/>
    <s v="PN"/>
    <m/>
    <s v="35.RIS"/>
    <s v="Altre Riserve"/>
    <x v="1"/>
  </r>
  <r>
    <x v="0"/>
    <x v="17"/>
    <x v="403"/>
    <x v="402"/>
    <n v="-68372.169999995676"/>
    <s v="Export_CoGe"/>
    <x v="1"/>
    <s v="35.RIS"/>
    <x v="19"/>
    <s v="PN"/>
    <m/>
    <s v="35.RIS"/>
    <s v="Altre Riserve"/>
    <x v="1"/>
  </r>
  <r>
    <x v="0"/>
    <x v="17"/>
    <x v="157"/>
    <x v="157"/>
    <n v="-104189.62"/>
    <s v="Export_CoGe"/>
    <x v="1"/>
    <s v="23.I.MATFON"/>
    <x v="20"/>
    <s v="MAT"/>
    <m/>
    <s v="23.I.MATFON"/>
    <s v="Immobilizzazioni Materiali"/>
    <x v="1"/>
  </r>
  <r>
    <x v="0"/>
    <x v="17"/>
    <x v="158"/>
    <x v="158"/>
    <n v="-209105.68000000002"/>
    <s v="Export_CoGe"/>
    <x v="1"/>
    <s v="23.I.MATFON"/>
    <x v="20"/>
    <s v="MAT"/>
    <m/>
    <s v="23.I.MATFON"/>
    <s v="Immobilizzazioni Materiali"/>
    <x v="1"/>
  </r>
  <r>
    <x v="0"/>
    <x v="17"/>
    <x v="159"/>
    <x v="159"/>
    <n v="-130693.5"/>
    <s v="Export_CoGe"/>
    <x v="1"/>
    <s v="23.I.MATFON"/>
    <x v="20"/>
    <s v="MAT"/>
    <m/>
    <s v="23.I.MATFON"/>
    <s v="Immobilizzazioni Materiali"/>
    <x v="1"/>
  </r>
  <r>
    <x v="0"/>
    <x v="17"/>
    <x v="160"/>
    <x v="160"/>
    <n v="-792"/>
    <s v="Export_CoGe"/>
    <x v="1"/>
    <s v="23.I.MATFON"/>
    <x v="20"/>
    <s v="MAT"/>
    <m/>
    <s v="23.I.MATFON"/>
    <s v="Immobilizzazioni Materiali"/>
    <x v="1"/>
  </r>
  <r>
    <x v="0"/>
    <x v="17"/>
    <x v="161"/>
    <x v="161"/>
    <n v="-51454.32"/>
    <s v="Export_CoGe"/>
    <x v="1"/>
    <s v="23.I.MATFON"/>
    <x v="20"/>
    <s v="MAT"/>
    <m/>
    <s v="23.I.MATFON"/>
    <s v="Immobilizzazioni Materiali"/>
    <x v="1"/>
  </r>
  <r>
    <x v="0"/>
    <x v="17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17"/>
    <x v="163"/>
    <x v="163"/>
    <n v="-37664.42"/>
    <s v="Export_CoGe"/>
    <x v="1"/>
    <s v="23.I.MATFON"/>
    <x v="20"/>
    <s v="MAT"/>
    <m/>
    <s v="23.I.MATFON"/>
    <s v="Immobilizzazioni Materiali"/>
    <x v="1"/>
  </r>
  <r>
    <x v="0"/>
    <x v="17"/>
    <x v="164"/>
    <x v="164"/>
    <n v="-9208.98"/>
    <s v="Export_CoGe"/>
    <x v="1"/>
    <s v="23.I.MATFON"/>
    <x v="20"/>
    <s v="MAT"/>
    <m/>
    <s v="23.I.MATFON"/>
    <s v="Immobilizzazioni Materiali"/>
    <x v="1"/>
  </r>
  <r>
    <x v="0"/>
    <x v="17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17"/>
    <x v="167"/>
    <x v="167"/>
    <n v="-5023"/>
    <s v="Export_CoGe"/>
    <x v="1"/>
    <s v="23.I.IMMFON"/>
    <x v="21"/>
    <s v="IMM"/>
    <m/>
    <s v="23.I.IMMFON"/>
    <s v="Immobilizzazioni Immateriali"/>
    <x v="1"/>
  </r>
  <r>
    <x v="0"/>
    <x v="17"/>
    <x v="168"/>
    <x v="168"/>
    <n v="-35407.530000000021"/>
    <s v="Export_CoGe"/>
    <x v="1"/>
    <s v="23.I.IMMFON"/>
    <x v="21"/>
    <s v="IMM"/>
    <m/>
    <s v="23.I.IMMFON"/>
    <s v="Immobilizzazioni Immateriali"/>
    <x v="1"/>
  </r>
  <r>
    <x v="0"/>
    <x v="17"/>
    <x v="169"/>
    <x v="169"/>
    <n v="-50940.84"/>
    <s v="Export_CoGe"/>
    <x v="1"/>
    <s v="23.I.IMMFON"/>
    <x v="21"/>
    <s v="IMM"/>
    <m/>
    <s v="23.I.IMMFON"/>
    <s v="Immobilizzazioni Immateriali"/>
    <x v="1"/>
  </r>
  <r>
    <x v="0"/>
    <x v="17"/>
    <x v="170"/>
    <x v="170"/>
    <n v="-1145372"/>
    <s v="Export_CoGe"/>
    <x v="1"/>
    <s v="33.PROV"/>
    <x v="22"/>
    <s v="PROV"/>
    <m/>
    <s v="33.PROV"/>
    <s v="Altri Fondi "/>
    <x v="1"/>
  </r>
  <r>
    <x v="0"/>
    <x v="17"/>
    <x v="331"/>
    <x v="330"/>
    <n v="-245167.83000000002"/>
    <s v="Export_CoGe"/>
    <x v="1"/>
    <s v="33.PROV"/>
    <x v="22"/>
    <s v="PROV"/>
    <m/>
    <s v="33.PROV"/>
    <s v="Altri Fondi "/>
    <x v="1"/>
  </r>
  <r>
    <x v="0"/>
    <x v="17"/>
    <x v="332"/>
    <x v="331"/>
    <n v="-517000"/>
    <s v="Export_CoGe"/>
    <x v="1"/>
    <s v="33.PROV"/>
    <x v="22"/>
    <s v="PROV"/>
    <m/>
    <s v="33.PROV"/>
    <s v="Altri Fondi "/>
    <x v="1"/>
  </r>
  <r>
    <x v="0"/>
    <x v="17"/>
    <x v="333"/>
    <x v="332"/>
    <n v="-315297.5"/>
    <s v="Export_CoGe"/>
    <x v="1"/>
    <s v="26.MAG"/>
    <x v="9"/>
    <s v="MAG"/>
    <m/>
    <s v="26.MAG"/>
    <s v="Rimanenze"/>
    <x v="1"/>
  </r>
  <r>
    <x v="0"/>
    <x v="17"/>
    <x v="398"/>
    <x v="397"/>
    <n v="-550000"/>
    <s v="Export_CoGe"/>
    <x v="1"/>
    <s v="26.MAG"/>
    <x v="9"/>
    <s v="MAG"/>
    <m/>
    <s v="26.MAG"/>
    <s v="Rimanenze"/>
    <x v="1"/>
  </r>
  <r>
    <x v="0"/>
    <x v="17"/>
    <x v="172"/>
    <x v="172"/>
    <n v="-156165.91000000003"/>
    <s v="Export_CoGe"/>
    <x v="1"/>
    <s v="38.TFR"/>
    <x v="23"/>
    <s v="TFR"/>
    <m/>
    <s v="38.TFR"/>
    <s v="Fondo TFR"/>
    <x v="1"/>
  </r>
  <r>
    <x v="0"/>
    <x v="17"/>
    <x v="173"/>
    <x v="173"/>
    <n v="-348223.05000000005"/>
    <s v="Export_CoGe"/>
    <x v="1"/>
    <s v="38.TFR"/>
    <x v="23"/>
    <s v="TFR"/>
    <m/>
    <s v="38.TFR"/>
    <s v="Fondo TFR"/>
    <x v="1"/>
  </r>
  <r>
    <x v="0"/>
    <x v="17"/>
    <x v="174"/>
    <x v="174"/>
    <n v="-46727.880000000005"/>
    <s v="Export_CoGe"/>
    <x v="1"/>
    <s v="38.TFR"/>
    <x v="23"/>
    <s v="TFR"/>
    <m/>
    <s v="38.TFR"/>
    <s v="Fondo TFR"/>
    <x v="1"/>
  </r>
  <r>
    <x v="0"/>
    <x v="17"/>
    <x v="175"/>
    <x v="175"/>
    <n v="-7385.3399999999947"/>
    <s v="Export_CoGe"/>
    <x v="1"/>
    <s v="38.TFR"/>
    <x v="23"/>
    <s v="TFR"/>
    <m/>
    <s v="38.TFR"/>
    <s v="Fondo TFR"/>
    <x v="1"/>
  </r>
  <r>
    <x v="0"/>
    <x v="17"/>
    <x v="177"/>
    <x v="177"/>
    <n v="-195502.61"/>
    <s v="Export_CoGe"/>
    <x v="1"/>
    <s v="27.CLI"/>
    <x v="10"/>
    <s v="CLI"/>
    <m/>
    <s v="27.CLI"/>
    <s v="Crediti Commerciali"/>
    <x v="1"/>
  </r>
  <r>
    <x v="0"/>
    <x v="17"/>
    <x v="181"/>
    <x v="181"/>
    <n v="-26586.120000000028"/>
    <s v="Export_CoGe"/>
    <x v="1"/>
    <s v="37.DFIN"/>
    <x v="25"/>
    <s v="LUNGO"/>
    <m/>
    <s v="37.DFIN"/>
    <s v="Debiti Finanziari (MLT)"/>
    <x v="1"/>
  </r>
  <r>
    <x v="0"/>
    <x v="17"/>
    <x v="183"/>
    <x v="183"/>
    <n v="-191000.65"/>
    <s v="Export_CoGe"/>
    <x v="1"/>
    <s v="37.DFIN"/>
    <x v="25"/>
    <s v="LUNGO"/>
    <m/>
    <s v="37.DFIN"/>
    <s v="Debiti Finanziari (MLT)"/>
    <x v="1"/>
  </r>
  <r>
    <x v="0"/>
    <x v="17"/>
    <x v="189"/>
    <x v="189"/>
    <n v="-574228.37000000023"/>
    <s v="Export_CoGe"/>
    <x v="1"/>
    <s v="37.DFIN"/>
    <x v="25"/>
    <s v="LUNGO"/>
    <m/>
    <s v="37.DFIN"/>
    <s v="Debiti Finanziari (MLT)"/>
    <x v="1"/>
  </r>
  <r>
    <x v="0"/>
    <x v="17"/>
    <x v="193"/>
    <x v="193"/>
    <n v="-201125.73"/>
    <s v="Export_CoGe"/>
    <x v="1"/>
    <s v="37.DFIN"/>
    <x v="25"/>
    <s v="LUNGO"/>
    <m/>
    <s v="37.DFIN"/>
    <s v="Debiti Finanziari (MLT)"/>
    <x v="1"/>
  </r>
  <r>
    <x v="0"/>
    <x v="17"/>
    <x v="195"/>
    <x v="195"/>
    <n v="-72648.679999999993"/>
    <s v="Export_CoGe"/>
    <x v="1"/>
    <s v="37.DFIN"/>
    <x v="25"/>
    <s v="LUNGO"/>
    <m/>
    <s v="37.DFIN"/>
    <s v="Debiti Finanziari (MLT)"/>
    <x v="1"/>
  </r>
  <r>
    <x v="0"/>
    <x v="17"/>
    <x v="335"/>
    <x v="334"/>
    <n v="-110275.99"/>
    <s v="Export_CoGe"/>
    <x v="1"/>
    <s v="37.DFIN"/>
    <x v="25"/>
    <s v="LUNGO"/>
    <m/>
    <s v="37.DFIN"/>
    <s v="Debiti Finanziari (MLT)"/>
    <x v="1"/>
  </r>
  <r>
    <x v="0"/>
    <x v="17"/>
    <x v="336"/>
    <x v="335"/>
    <n v="-2039494.16"/>
    <s v="Export_CoGe"/>
    <x v="1"/>
    <s v="37.DFIN"/>
    <x v="25"/>
    <s v="LUNGO"/>
    <m/>
    <s v="37.DFIN"/>
    <s v="Debiti Finanziari (MLT)"/>
    <x v="1"/>
  </r>
  <r>
    <x v="0"/>
    <x v="17"/>
    <x v="399"/>
    <x v="398"/>
    <n v="-95019.03"/>
    <s v="Export_CoGe"/>
    <x v="1"/>
    <s v="36.ANT"/>
    <x v="16"/>
    <s v="BREVE "/>
    <m/>
    <s v="95.ANT"/>
    <s v="Debiti a Breve (Liquidità)"/>
    <x v="1"/>
  </r>
  <r>
    <x v="0"/>
    <x v="17"/>
    <x v="205"/>
    <x v="205"/>
    <n v="-20833.190000000148"/>
    <s v="Export_CoGe"/>
    <x v="1"/>
    <s v="37.DFIN"/>
    <x v="25"/>
    <s v="LUNGO"/>
    <m/>
    <s v="37.DFIN"/>
    <s v="Debiti Finanziari (MLT)"/>
    <x v="1"/>
  </r>
  <r>
    <x v="0"/>
    <x v="17"/>
    <x v="337"/>
    <x v="336"/>
    <n v="-94931.9"/>
    <s v="Export_CoGe"/>
    <x v="1"/>
    <s v="37.DFIN"/>
    <x v="25"/>
    <s v="LUNGO"/>
    <m/>
    <s v="37.DFIN"/>
    <s v="Debiti Vs Altri MLT"/>
    <x v="1"/>
  </r>
  <r>
    <x v="0"/>
    <x v="17"/>
    <x v="210"/>
    <x v="210"/>
    <n v="-770144.35999999987"/>
    <s v="Export_CoGe"/>
    <x v="1"/>
    <s v="28.FOR"/>
    <x v="14"/>
    <s v="FOR"/>
    <m/>
    <s v="28.FOR"/>
    <s v="Debiti Commerciali"/>
    <x v="1"/>
  </r>
  <r>
    <x v="0"/>
    <x v="17"/>
    <x v="212"/>
    <x v="212"/>
    <n v="-2750.6900000000132"/>
    <s v="Export_CoGe"/>
    <x v="1"/>
    <s v="28.FOR"/>
    <x v="14"/>
    <s v="FOR"/>
    <m/>
    <s v="28.FOR"/>
    <s v="Debiti Commerciali"/>
    <x v="1"/>
  </r>
  <r>
    <x v="0"/>
    <x v="17"/>
    <x v="214"/>
    <x v="214"/>
    <n v="-1335.3999999999978"/>
    <s v="Export_CoGe"/>
    <x v="1"/>
    <s v="28.FOR"/>
    <x v="14"/>
    <s v="FOR"/>
    <m/>
    <s v="28.FOR"/>
    <s v="Debiti Commerciali"/>
    <x v="1"/>
  </r>
  <r>
    <x v="0"/>
    <x v="17"/>
    <x v="216"/>
    <x v="216"/>
    <n v="-50626.249999999942"/>
    <s v="Export_CoGe"/>
    <x v="1"/>
    <s v="28.FOR"/>
    <x v="14"/>
    <s v="FOR"/>
    <m/>
    <s v="28.FOR"/>
    <s v="Debiti Commerciali"/>
    <x v="1"/>
  </r>
  <r>
    <x v="0"/>
    <x v="17"/>
    <x v="220"/>
    <x v="220"/>
    <n v="-187341.24999999994"/>
    <s v="Export_CoGe"/>
    <x v="1"/>
    <s v="55.DIP"/>
    <x v="31"/>
    <s v="AD"/>
    <m/>
    <s v="55.DIP"/>
    <s v="Altri Debiti"/>
    <x v="1"/>
  </r>
  <r>
    <x v="0"/>
    <x v="17"/>
    <x v="224"/>
    <x v="224"/>
    <n v="-176869.36000000004"/>
    <s v="Export_CoGe"/>
    <x v="1"/>
    <s v="30.AD"/>
    <x v="13"/>
    <s v="AD"/>
    <m/>
    <s v="30.AD"/>
    <s v="Altri Debiti"/>
    <x v="1"/>
  </r>
  <r>
    <x v="0"/>
    <x v="17"/>
    <x v="384"/>
    <x v="383"/>
    <n v="-61489.58"/>
    <s v="Export_CoGe"/>
    <x v="1"/>
    <s v="30.AD"/>
    <x v="13"/>
    <s v="AD"/>
    <m/>
    <s v="30.AD"/>
    <s v="Altri Debiti"/>
    <x v="1"/>
  </r>
  <r>
    <x v="0"/>
    <x v="17"/>
    <x v="366"/>
    <x v="365"/>
    <n v="-450"/>
    <s v="Export_CoGe"/>
    <x v="1"/>
    <s v="30.AD"/>
    <x v="13"/>
    <s v="AD"/>
    <m/>
    <s v="30.AD"/>
    <s v="Altri Debiti"/>
    <x v="1"/>
  </r>
  <r>
    <x v="0"/>
    <x v="17"/>
    <x v="228"/>
    <x v="228"/>
    <n v="-4999.9999999999964"/>
    <s v="Export_CoGe"/>
    <x v="1"/>
    <s v="30.AD"/>
    <x v="13"/>
    <s v="AD"/>
    <m/>
    <s v="30.AD"/>
    <s v="Altri Debiti"/>
    <x v="1"/>
  </r>
  <r>
    <x v="0"/>
    <x v="17"/>
    <x v="230"/>
    <x v="230"/>
    <n v="-2817.79"/>
    <s v="Export_CoGe"/>
    <x v="1"/>
    <s v="30.AD"/>
    <x v="13"/>
    <s v="AD"/>
    <m/>
    <s v="30.AD"/>
    <s v="Altri Debiti"/>
    <x v="1"/>
  </r>
  <r>
    <x v="0"/>
    <x v="17"/>
    <x v="232"/>
    <x v="232"/>
    <n v="-502.20000000008861"/>
    <s v="Export_CoGe"/>
    <x v="1"/>
    <s v="30.AD"/>
    <x v="13"/>
    <s v="AD"/>
    <m/>
    <s v="30.AD"/>
    <s v="Altri Debiti"/>
    <x v="1"/>
  </r>
  <r>
    <x v="0"/>
    <x v="17"/>
    <x v="234"/>
    <x v="234"/>
    <n v="-6795.02"/>
    <s v="Export_CoGe"/>
    <x v="1"/>
    <s v="30.AD"/>
    <x v="13"/>
    <s v="AD"/>
    <m/>
    <s v="30.AD"/>
    <s v="Altri Debiti"/>
    <x v="1"/>
  </r>
  <r>
    <x v="0"/>
    <x v="17"/>
    <x v="339"/>
    <x v="338"/>
    <n v="-27.570000000014552"/>
    <s v="Export_CoGe"/>
    <x v="1"/>
    <s v="30.AD"/>
    <x v="13"/>
    <s v="AD"/>
    <m/>
    <s v="30.AD"/>
    <s v="Altri Debiti"/>
    <x v="1"/>
  </r>
  <r>
    <x v="0"/>
    <x v="17"/>
    <x v="400"/>
    <x v="399"/>
    <n v="-503"/>
    <s v="Export_CoGe"/>
    <x v="1"/>
    <s v="30.AD"/>
    <x v="13"/>
    <s v="AD"/>
    <m/>
    <s v="30.AD"/>
    <s v="Altri Debiti"/>
    <x v="1"/>
  </r>
  <r>
    <x v="0"/>
    <x v="17"/>
    <x v="240"/>
    <x v="240"/>
    <n v="-208.19999999999982"/>
    <s v="Export_CoGe"/>
    <x v="1"/>
    <s v="30.AD"/>
    <x v="13"/>
    <s v="CLI"/>
    <m/>
    <s v="27.CLI"/>
    <s v="Altri Debiti"/>
    <x v="1"/>
  </r>
  <r>
    <x v="0"/>
    <x v="17"/>
    <x v="340"/>
    <x v="339"/>
    <n v="-11530.469999999994"/>
    <s v="Export_CoGe"/>
    <x v="1"/>
    <s v="30.AD"/>
    <x v="13"/>
    <s v="AD"/>
    <m/>
    <s v="30.AD"/>
    <s v="Altri Debiti"/>
    <x v="1"/>
  </r>
  <r>
    <x v="0"/>
    <x v="17"/>
    <x v="352"/>
    <x v="351"/>
    <n v="-86969.479999999778"/>
    <s v="Export_CoGe"/>
    <x v="1"/>
    <s v="31.PTN"/>
    <x v="12"/>
    <s v="PTN"/>
    <m/>
    <s v="50.IVA"/>
    <s v="Posizione Tributaria Netta"/>
    <x v="1"/>
  </r>
  <r>
    <x v="0"/>
    <x v="17"/>
    <x v="251"/>
    <x v="251"/>
    <n v="-57861.239999999991"/>
    <s v="Export_CoGe"/>
    <x v="1"/>
    <s v="31.PTN"/>
    <x v="12"/>
    <s v="PTN"/>
    <m/>
    <s v="30.AD"/>
    <s v="Posizione Tributaria Netta"/>
    <x v="1"/>
  </r>
  <r>
    <x v="0"/>
    <x v="17"/>
    <x v="253"/>
    <x v="253"/>
    <n v="-2906.5800000000017"/>
    <s v="Export_CoGe"/>
    <x v="1"/>
    <s v="31.PTN"/>
    <x v="12"/>
    <s v="PTN"/>
    <m/>
    <s v="31.PTN"/>
    <s v="Posizione Tributaria Netta"/>
    <x v="1"/>
  </r>
  <r>
    <x v="0"/>
    <x v="17"/>
    <x v="341"/>
    <x v="340"/>
    <n v="-267.07"/>
    <s v="Export_CoGe"/>
    <x v="1"/>
    <s v="31.PTN"/>
    <x v="12"/>
    <s v="AD"/>
    <m/>
    <s v="30.AD"/>
    <s v="Posizione Tributaria Netta"/>
    <x v="1"/>
  </r>
  <r>
    <x v="0"/>
    <x v="17"/>
    <x v="256"/>
    <x v="256"/>
    <n v="-2308.0199999999754"/>
    <s v="Export_CoGe"/>
    <x v="1"/>
    <s v="31.PTN"/>
    <x v="12"/>
    <s v="PTN"/>
    <m/>
    <s v="31.PTN"/>
    <s v="Posizione Tributaria Netta"/>
    <x v="1"/>
  </r>
  <r>
    <x v="0"/>
    <x v="17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17"/>
    <x v="262"/>
    <x v="262"/>
    <n v="-41958.12000000001"/>
    <s v="Export_CoGe"/>
    <x v="1"/>
    <s v="30.AD"/>
    <x v="13"/>
    <s v="AD"/>
    <m/>
    <s v="30.AD"/>
    <s v="Debiti vs Ist. Previdenziali"/>
    <x v="1"/>
  </r>
  <r>
    <x v="0"/>
    <x v="17"/>
    <x v="264"/>
    <x v="264"/>
    <n v="-14023.59"/>
    <s v="Export_CoGe"/>
    <x v="1"/>
    <s v="30.AD"/>
    <x v="13"/>
    <s v="AD"/>
    <m/>
    <s v="30.AD"/>
    <s v="Debiti vs Ist. Previdenziali"/>
    <x v="1"/>
  </r>
  <r>
    <x v="0"/>
    <x v="17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17"/>
    <x v="343"/>
    <x v="342"/>
    <n v="-6.24"/>
    <s v="Export_CoGe"/>
    <x v="1"/>
    <s v="30.AD"/>
    <x v="13"/>
    <s v="AD"/>
    <m/>
    <s v="30.AD"/>
    <s v="Debiti vs Ist. Previdenziali"/>
    <x v="1"/>
  </r>
  <r>
    <x v="0"/>
    <x v="17"/>
    <x v="344"/>
    <x v="343"/>
    <n v="-336.31"/>
    <s v="Export_CoGe"/>
    <x v="1"/>
    <s v="30.AD"/>
    <x v="13"/>
    <s v="AD"/>
    <m/>
    <s v="30.AD"/>
    <s v="Debiti vs Ist. Previdenziali"/>
    <x v="1"/>
  </r>
  <r>
    <x v="0"/>
    <x v="17"/>
    <x v="269"/>
    <x v="269"/>
    <n v="-810.56"/>
    <s v="Export_CoGe"/>
    <x v="1"/>
    <s v="30.AD"/>
    <x v="13"/>
    <s v="AD"/>
    <m/>
    <s v="30.AD"/>
    <s v="Debiti vs Ist. Previdenziali"/>
    <x v="1"/>
  </r>
  <r>
    <x v="0"/>
    <x v="17"/>
    <x v="271"/>
    <x v="271"/>
    <n v="-5192.2599999999993"/>
    <s v="Export_CoGe"/>
    <x v="1"/>
    <s v="30.AD"/>
    <x v="13"/>
    <s v="AD"/>
    <m/>
    <s v="30.AD"/>
    <s v="Debiti vs Ist. Previdenziali"/>
    <x v="1"/>
  </r>
  <r>
    <x v="0"/>
    <x v="17"/>
    <x v="273"/>
    <x v="273"/>
    <n v="-866.52999999999986"/>
    <s v="Export_CoGe"/>
    <x v="1"/>
    <s v="30.AD"/>
    <x v="13"/>
    <s v="AD"/>
    <m/>
    <s v="30.AD"/>
    <s v="Debiti vs Ist. Previdenziali"/>
    <x v="1"/>
  </r>
  <r>
    <x v="0"/>
    <x v="17"/>
    <x v="275"/>
    <x v="275"/>
    <n v="-667.7600000000001"/>
    <s v="Export_CoGe"/>
    <x v="1"/>
    <s v="30.AD"/>
    <x v="13"/>
    <s v="AD"/>
    <m/>
    <s v="30.AD"/>
    <s v="Debiti vs Ist. Previdenziali"/>
    <x v="1"/>
  </r>
  <r>
    <x v="0"/>
    <x v="17"/>
    <x v="277"/>
    <x v="277"/>
    <n v="-3036.1499999999992"/>
    <s v="Export_CoGe"/>
    <x v="1"/>
    <s v="30.AD"/>
    <x v="13"/>
    <s v="AD"/>
    <m/>
    <s v="30.AD"/>
    <s v="Debiti vs Ist. Previdenziali"/>
    <x v="1"/>
  </r>
  <r>
    <x v="0"/>
    <x v="17"/>
    <x v="279"/>
    <x v="279"/>
    <n v="-778.12000000000012"/>
    <s v="Export_CoGe"/>
    <x v="1"/>
    <s v="30.AD"/>
    <x v="13"/>
    <s v="AD"/>
    <m/>
    <s v="30.AD"/>
    <s v="Debiti vs Ist. Previdenziali"/>
    <x v="1"/>
  </r>
  <r>
    <x v="0"/>
    <x v="17"/>
    <x v="280"/>
    <x v="280"/>
    <n v="-1306.8999999999999"/>
    <s v="Export_CoGe"/>
    <x v="1"/>
    <s v="30.AD"/>
    <x v="13"/>
    <s v="AD"/>
    <m/>
    <s v="30.AD"/>
    <s v="Debiti vs Ist. Previdenziali"/>
    <x v="1"/>
  </r>
  <r>
    <x v="0"/>
    <x v="17"/>
    <x v="283"/>
    <x v="283"/>
    <n v="-536.61000000001923"/>
    <s v="Export_CoGe"/>
    <x v="1"/>
    <s v="30.AD"/>
    <x v="13"/>
    <s v="AD"/>
    <m/>
    <s v="30.AD"/>
    <s v="Debiti vs Ist. Previdenziali"/>
    <x v="1"/>
  </r>
  <r>
    <x v="0"/>
    <x v="17"/>
    <x v="345"/>
    <x v="344"/>
    <n v="-1614.1199999999997"/>
    <s v="Export_CoGe"/>
    <x v="1"/>
    <s v="30.AD"/>
    <x v="13"/>
    <s v="AD"/>
    <m/>
    <s v="30.AD"/>
    <s v="Debiti vs Ist. Previdenziali"/>
    <x v="1"/>
  </r>
  <r>
    <x v="0"/>
    <x v="17"/>
    <x v="414"/>
    <x v="413"/>
    <n v="-319.95999999999998"/>
    <s v="Export_CoGe"/>
    <x v="1"/>
    <s v="30.AD"/>
    <x v="13"/>
    <s v="AD"/>
    <m/>
    <s v="30.AD"/>
    <s v="Debiti vs Ist. Previdenziali"/>
    <x v="1"/>
  </r>
  <r>
    <x v="0"/>
    <x v="17"/>
    <x v="284"/>
    <x v="284"/>
    <n v="-340.06999999999971"/>
    <s v="Export_CoGe"/>
    <x v="1"/>
    <s v="30.AD"/>
    <x v="13"/>
    <s v="AD"/>
    <m/>
    <s v="30.AD"/>
    <s v="Debiti vs Ist. Previdenziali"/>
    <x v="1"/>
  </r>
  <r>
    <x v="0"/>
    <x v="17"/>
    <x v="285"/>
    <x v="285"/>
    <n v="-46354.919999999955"/>
    <s v="Export_CoGe"/>
    <x v="1"/>
    <s v="30.AD"/>
    <x v="13"/>
    <s v="AC"/>
    <m/>
    <s v="60.PREV"/>
    <s v="Debiti vs Ist. Previdenziali"/>
    <x v="1"/>
  </r>
  <r>
    <x v="0"/>
    <x v="17"/>
    <x v="287"/>
    <x v="287"/>
    <n v="-218770.00000000003"/>
    <s v="Export_CoGe"/>
    <x v="1"/>
    <s v="30.AD"/>
    <x v="13"/>
    <s v="AD"/>
    <m/>
    <s v="30.AD"/>
    <s v="Ratei/Risconti Passivi"/>
    <x v="1"/>
  </r>
  <r>
    <x v="0"/>
    <x v="17"/>
    <x v="270"/>
    <x v="270"/>
    <n v="-1941.75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7"/>
    <x v="389"/>
    <x v="388"/>
    <n v="-854"/>
    <s v="Export_CoGe"/>
    <x v="0"/>
    <s v="ALTRI"/>
    <x v="34"/>
    <s v="ALTRI"/>
    <m/>
    <s v="A.5)"/>
    <s v="5) altri ricavi e proventi, con separata indicazione dei contributi in conto esercizio"/>
    <x v="8"/>
  </r>
  <r>
    <x v="0"/>
    <x v="17"/>
    <x v="380"/>
    <x v="379"/>
    <n v="-15770"/>
    <s v="Export_CoGe"/>
    <x v="0"/>
    <s v="ONSTR"/>
    <x v="30"/>
    <s v="EXT"/>
    <m/>
    <s v="A.5)"/>
    <s v="5) altri ricavi e proventi, con separata indicazione dei contributi in conto esercizio"/>
    <x v="8"/>
  </r>
  <r>
    <x v="0"/>
    <x v="17"/>
    <x v="374"/>
    <x v="373"/>
    <n v="-1200"/>
    <s v="Export_CoGe"/>
    <x v="0"/>
    <s v="ONSTR"/>
    <x v="30"/>
    <s v="EXT"/>
    <m/>
    <s v="B.14)"/>
    <s v="14) oneri diversi di gestione"/>
    <x v="2"/>
  </r>
  <r>
    <x v="0"/>
    <x v="17"/>
    <x v="268"/>
    <x v="268"/>
    <n v="-152970.9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8"/>
    <x v="0"/>
    <x v="0"/>
    <n v="174909.37999999998"/>
    <s v="Export_CoGe"/>
    <x v="0"/>
    <s v="ACQDI"/>
    <x v="0"/>
    <s v="ACQ"/>
    <m/>
    <s v="B.6)"/>
    <s v="6) per materie prime, suddidiarie, di consumo e di merci"/>
    <x v="0"/>
  </r>
  <r>
    <x v="0"/>
    <x v="18"/>
    <x v="1"/>
    <x v="1"/>
    <n v="81586.95"/>
    <s v="Export_CoGe"/>
    <x v="0"/>
    <s v="ACQDI"/>
    <x v="0"/>
    <s v="ACQ"/>
    <m/>
    <s v="B.6)"/>
    <s v="6) per materie prime, suddidiarie, di consumo e di merci"/>
    <x v="0"/>
  </r>
  <r>
    <x v="0"/>
    <x v="18"/>
    <x v="3"/>
    <x v="3"/>
    <n v="50603.5"/>
    <s v="Export_CoGe"/>
    <x v="0"/>
    <s v="ACQDI"/>
    <x v="0"/>
    <s v="ACQ"/>
    <m/>
    <s v="B.6)"/>
    <s v="6) per materie prime, suddidiarie, di consumo e di merci"/>
    <x v="0"/>
  </r>
  <r>
    <x v="0"/>
    <x v="18"/>
    <x v="5"/>
    <x v="5"/>
    <n v="1883.2200000000003"/>
    <s v="Export_CoGe"/>
    <x v="0"/>
    <s v="ACQIN"/>
    <x v="2"/>
    <s v="PRD"/>
    <m/>
    <s v="B.6)"/>
    <s v="6) per materie prime, suddidiarie, di consumo e di merci"/>
    <x v="2"/>
  </r>
  <r>
    <x v="0"/>
    <x v="18"/>
    <x v="7"/>
    <x v="7"/>
    <n v="15921.659999999998"/>
    <s v="Export_CoGe"/>
    <x v="0"/>
    <s v="ACQDI"/>
    <x v="0"/>
    <s v="ACQ"/>
    <m/>
    <s v="B.6)"/>
    <s v="6) per materie prime, suddidiarie, di consumo e di merci"/>
    <x v="3"/>
  </r>
  <r>
    <x v="0"/>
    <x v="18"/>
    <x v="9"/>
    <x v="9"/>
    <n v="2647.8099999999995"/>
    <s v="Export_CoGe"/>
    <x v="0"/>
    <s v="ACQIN"/>
    <x v="2"/>
    <s v="PRD"/>
    <m/>
    <s v="B.6)"/>
    <s v="6) per materie prime, suddidiarie, di consumo e di merci"/>
    <x v="2"/>
  </r>
  <r>
    <x v="0"/>
    <x v="18"/>
    <x v="11"/>
    <x v="11"/>
    <n v="15403.46"/>
    <s v="Export_CoGe"/>
    <x v="0"/>
    <s v="ACQIN"/>
    <x v="2"/>
    <s v="PRD"/>
    <m/>
    <s v="B.6)"/>
    <s v="6) per materie prime, suddidiarie, di consumo e di merci"/>
    <x v="2"/>
  </r>
  <r>
    <x v="0"/>
    <x v="18"/>
    <x v="13"/>
    <x v="13"/>
    <n v="3255.74"/>
    <s v="Export_CoGe"/>
    <x v="0"/>
    <s v="COSGS"/>
    <x v="4"/>
    <s v="COSTI"/>
    <m/>
    <s v="B.6)"/>
    <s v="6) per materie prime, suddidiarie, di consumo e di merci"/>
    <x v="4"/>
  </r>
  <r>
    <x v="0"/>
    <x v="18"/>
    <x v="15"/>
    <x v="15"/>
    <n v="5177.3"/>
    <s v="Export_CoGe"/>
    <x v="0"/>
    <s v="ACQIN"/>
    <x v="2"/>
    <s v="PRD"/>
    <m/>
    <s v="B.6)"/>
    <s v="6) per materie prime, suddidiarie, di consumo e di merci"/>
    <x v="3"/>
  </r>
  <r>
    <x v="0"/>
    <x v="18"/>
    <x v="17"/>
    <x v="17"/>
    <n v="6780.1400000000012"/>
    <s v="Export_CoGe"/>
    <x v="0"/>
    <s v="COSGS"/>
    <x v="4"/>
    <s v="COSTI"/>
    <m/>
    <s v="B.6)"/>
    <s v="6) per materie prime, suddidiarie, di consumo e di merci"/>
    <x v="2"/>
  </r>
  <r>
    <x v="0"/>
    <x v="18"/>
    <x v="289"/>
    <x v="289"/>
    <n v="1563.17"/>
    <s v="Export_CoGe"/>
    <x v="0"/>
    <s v="ACQDI"/>
    <x v="0"/>
    <s v="ACQ"/>
    <m/>
    <s v="B.6)"/>
    <s v="6) per materie prime, suddidiarie, di consumo e di merci"/>
    <x v="0"/>
  </r>
  <r>
    <x v="0"/>
    <x v="18"/>
    <x v="290"/>
    <x v="290"/>
    <n v="95805.3"/>
    <s v="Export_CoGe"/>
    <x v="0"/>
    <s v="ACQDI"/>
    <x v="0"/>
    <s v="ACQ"/>
    <m/>
    <s v="B.6)"/>
    <s v="6) per materie prime, suddidiarie, di consumo e di merci"/>
    <x v="2"/>
  </r>
  <r>
    <x v="0"/>
    <x v="18"/>
    <x v="404"/>
    <x v="403"/>
    <n v="5221.24"/>
    <s v="Export_CoGe"/>
    <x v="0"/>
    <s v="ACQDI"/>
    <x v="0"/>
    <s v="ACQ"/>
    <m/>
    <s v="B.6)"/>
    <s v="6) per materie prime, suddidiarie, di consumo e di merci"/>
    <x v="0"/>
  </r>
  <r>
    <x v="0"/>
    <x v="18"/>
    <x v="29"/>
    <x v="29"/>
    <n v="182563.12"/>
    <s v="Export_CoGe"/>
    <x v="0"/>
    <s v="SERDI"/>
    <x v="5"/>
    <s v="LAV"/>
    <m/>
    <s v="B.7)"/>
    <s v="7) per servizi"/>
    <x v="0"/>
  </r>
  <r>
    <x v="0"/>
    <x v="18"/>
    <x v="31"/>
    <x v="31"/>
    <n v="11659.68"/>
    <s v="Export_CoGe"/>
    <x v="0"/>
    <s v="SERIN"/>
    <x v="6"/>
    <s v="PRD"/>
    <m/>
    <s v="B.7)"/>
    <s v="7) per servizi"/>
    <x v="0"/>
  </r>
  <r>
    <x v="0"/>
    <x v="18"/>
    <x v="32"/>
    <x v="32"/>
    <n v="30638.880000000001"/>
    <s v="Export_CoGe"/>
    <x v="0"/>
    <s v="SERDI"/>
    <x v="5"/>
    <s v="LAV"/>
    <m/>
    <s v="B.7)"/>
    <s v="7) per servizi"/>
    <x v="0"/>
  </r>
  <r>
    <x v="0"/>
    <x v="18"/>
    <x v="35"/>
    <x v="35"/>
    <n v="70"/>
    <s v="Export_CoGe"/>
    <x v="0"/>
    <s v="SERIN"/>
    <x v="6"/>
    <s v="PRD"/>
    <m/>
    <s v="B.7)"/>
    <s v="7) per servizi"/>
    <x v="5"/>
  </r>
  <r>
    <x v="0"/>
    <x v="18"/>
    <x v="37"/>
    <x v="37"/>
    <n v="260"/>
    <s v="Export_CoGe"/>
    <x v="0"/>
    <s v="COSGS"/>
    <x v="4"/>
    <s v="COSTI"/>
    <m/>
    <s v="B.7)"/>
    <s v="7) per servizi"/>
    <x v="2"/>
  </r>
  <r>
    <x v="0"/>
    <x v="18"/>
    <x v="41"/>
    <x v="41"/>
    <n v="300730.49"/>
    <s v="Export_CoGe"/>
    <x v="0"/>
    <s v="SERDI"/>
    <x v="5"/>
    <s v="LAV"/>
    <m/>
    <s v="B.7)"/>
    <s v="7) per servizi"/>
    <x v="0"/>
  </r>
  <r>
    <x v="0"/>
    <x v="18"/>
    <x v="386"/>
    <x v="385"/>
    <n v="35399.65"/>
    <s v="Export_CoGe"/>
    <x v="0"/>
    <s v="SERDI"/>
    <x v="5"/>
    <s v="LAV"/>
    <m/>
    <s v="B.7)"/>
    <s v="7) per servizi"/>
    <x v="0"/>
  </r>
  <r>
    <x v="0"/>
    <x v="18"/>
    <x v="43"/>
    <x v="43"/>
    <n v="21580.879999999997"/>
    <s v="Export_CoGe"/>
    <x v="0"/>
    <s v="SERST"/>
    <x v="8"/>
    <s v="COSTI"/>
    <m/>
    <s v="B.7)"/>
    <s v="7) per servizi"/>
    <x v="2"/>
  </r>
  <r>
    <x v="0"/>
    <x v="18"/>
    <x v="44"/>
    <x v="44"/>
    <n v="8092.2300000000005"/>
    <s v="Export_CoGe"/>
    <x v="0"/>
    <s v="SERST"/>
    <x v="8"/>
    <s v="COSTI"/>
    <m/>
    <s v="B.7)"/>
    <s v="7) per servizi"/>
    <x v="2"/>
  </r>
  <r>
    <x v="0"/>
    <x v="18"/>
    <x v="46"/>
    <x v="46"/>
    <n v="1029.0600000000002"/>
    <s v="Export_CoGe"/>
    <x v="0"/>
    <s v="SERST"/>
    <x v="8"/>
    <s v="COSTI"/>
    <m/>
    <s v="B.7)"/>
    <s v="7) per servizi"/>
    <x v="2"/>
  </r>
  <r>
    <x v="0"/>
    <x v="18"/>
    <x v="50"/>
    <x v="50"/>
    <n v="2370.3199999999997"/>
    <s v="Export_CoGe"/>
    <x v="0"/>
    <s v="SERST"/>
    <x v="8"/>
    <s v="COSTI"/>
    <m/>
    <s v="B.7)"/>
    <s v="7) per servizi"/>
    <x v="2"/>
  </r>
  <r>
    <x v="0"/>
    <x v="18"/>
    <x v="52"/>
    <x v="52"/>
    <n v="2492.3599999999997"/>
    <s v="Export_CoGe"/>
    <x v="0"/>
    <s v="SERST"/>
    <x v="8"/>
    <s v="COSTI"/>
    <m/>
    <s v="B.7)"/>
    <s v="7) per servizi"/>
    <x v="2"/>
  </r>
  <r>
    <x v="0"/>
    <x v="18"/>
    <x v="54"/>
    <x v="54"/>
    <n v="10178.379999999999"/>
    <s v="Export_CoGe"/>
    <x v="0"/>
    <s v="SERST"/>
    <x v="8"/>
    <s v="COSTI"/>
    <m/>
    <s v="B.7)"/>
    <s v="7) per servizi"/>
    <x v="2"/>
  </r>
  <r>
    <x v="0"/>
    <x v="18"/>
    <x v="56"/>
    <x v="56"/>
    <n v="33164"/>
    <s v="Export_CoGe"/>
    <x v="0"/>
    <s v="SERST"/>
    <x v="8"/>
    <s v="COSTI"/>
    <m/>
    <s v="B.7)"/>
    <s v="7) per servizi"/>
    <x v="4"/>
  </r>
  <r>
    <x v="0"/>
    <x v="18"/>
    <x v="58"/>
    <x v="58"/>
    <n v="12448.8"/>
    <s v="Export_CoGe"/>
    <x v="0"/>
    <s v="SERST"/>
    <x v="8"/>
    <s v="COSTI"/>
    <m/>
    <s v="B.7)"/>
    <s v="7) per servizi"/>
    <x v="2"/>
  </r>
  <r>
    <x v="0"/>
    <x v="18"/>
    <x v="62"/>
    <x v="62"/>
    <n v="27195.72"/>
    <s v="Export_CoGe"/>
    <x v="0"/>
    <s v="SERST"/>
    <x v="8"/>
    <s v="COSTI"/>
    <m/>
    <s v="B.7)"/>
    <s v="7) per servizi"/>
    <x v="2"/>
  </r>
  <r>
    <x v="0"/>
    <x v="18"/>
    <x v="66"/>
    <x v="66"/>
    <n v="2903.6"/>
    <s v="Export_CoGe"/>
    <x v="0"/>
    <s v="SERST"/>
    <x v="8"/>
    <s v="COSTI"/>
    <m/>
    <s v="B.7)"/>
    <s v="7) per servizi"/>
    <x v="2"/>
  </r>
  <r>
    <x v="0"/>
    <x v="18"/>
    <x v="291"/>
    <x v="291"/>
    <n v="2200"/>
    <s v="Export_CoGe"/>
    <x v="0"/>
    <s v="SERST"/>
    <x v="8"/>
    <s v="COSTI"/>
    <m/>
    <s v="B.7)"/>
    <s v="7) per servizi"/>
    <x v="6"/>
  </r>
  <r>
    <x v="0"/>
    <x v="18"/>
    <x v="292"/>
    <x v="292"/>
    <n v="28166.65"/>
    <s v="Export_CoGe"/>
    <x v="0"/>
    <s v="SERIN"/>
    <x v="6"/>
    <s v="PRD"/>
    <m/>
    <s v="B.7)"/>
    <s v="7) per servizi"/>
    <x v="0"/>
  </r>
  <r>
    <x v="0"/>
    <x v="18"/>
    <x v="293"/>
    <x v="293"/>
    <n v="22931.200000000001"/>
    <s v="Export_CoGe"/>
    <x v="0"/>
    <s v="SERST"/>
    <x v="8"/>
    <s v="COSTI"/>
    <m/>
    <s v="B.7)"/>
    <s v="7) per servizi"/>
    <x v="2"/>
  </r>
  <r>
    <x v="0"/>
    <x v="18"/>
    <x v="346"/>
    <x v="345"/>
    <n v="12917.5"/>
    <s v="Export_CoGe"/>
    <x v="0"/>
    <s v="ONSTR"/>
    <x v="30"/>
    <s v="EXT"/>
    <m/>
    <s v="B.14)"/>
    <s v="14) oneri diversi di gestione"/>
    <x v="2"/>
  </r>
  <r>
    <x v="0"/>
    <x v="18"/>
    <x v="298"/>
    <x v="298"/>
    <n v="14050"/>
    <s v="Export_CoGe"/>
    <x v="0"/>
    <s v="COSGS"/>
    <x v="4"/>
    <s v="COSTI"/>
    <m/>
    <s v="B.7)"/>
    <s v="7) per servizi"/>
    <x v="2"/>
  </r>
  <r>
    <x v="0"/>
    <x v="18"/>
    <x v="375"/>
    <x v="374"/>
    <n v="4160"/>
    <s v="Export_CoGe"/>
    <x v="0"/>
    <s v="SERIN"/>
    <x v="6"/>
    <s v="PRD"/>
    <m/>
    <s v="B.7)"/>
    <s v="7) per servizi"/>
    <x v="2"/>
  </r>
  <r>
    <x v="0"/>
    <x v="18"/>
    <x v="368"/>
    <x v="367"/>
    <n v="1000"/>
    <s v="Export_CoGe"/>
    <x v="0"/>
    <s v="COSGS"/>
    <x v="4"/>
    <s v="COSTI"/>
    <m/>
    <s v="B.7)"/>
    <s v="7) per servizi"/>
    <x v="2"/>
  </r>
  <r>
    <x v="0"/>
    <x v="18"/>
    <x v="69"/>
    <x v="69"/>
    <n v="24525.280000000002"/>
    <s v="Export_CoGe"/>
    <x v="0"/>
    <s v="COSGS"/>
    <x v="4"/>
    <s v="COSTI"/>
    <m/>
    <s v="B.7)"/>
    <s v="7) per servizi"/>
    <x v="2"/>
  </r>
  <r>
    <x v="0"/>
    <x v="18"/>
    <x v="71"/>
    <x v="71"/>
    <n v="1622.35"/>
    <s v="Export_CoGe"/>
    <x v="0"/>
    <s v="SERIN"/>
    <x v="6"/>
    <s v="PRD"/>
    <m/>
    <s v="B.7)"/>
    <s v="7) per servizi"/>
    <x v="3"/>
  </r>
  <r>
    <x v="0"/>
    <x v="18"/>
    <x v="73"/>
    <x v="73"/>
    <n v="907.86"/>
    <s v="Export_CoGe"/>
    <x v="0"/>
    <s v="COSGS"/>
    <x v="4"/>
    <s v="COSTI"/>
    <m/>
    <s v="B.7)"/>
    <s v="7) per servizi"/>
    <x v="2"/>
  </r>
  <r>
    <x v="0"/>
    <x v="18"/>
    <x v="75"/>
    <x v="75"/>
    <n v="969.37"/>
    <s v="Export_CoGe"/>
    <x v="0"/>
    <s v="COSGS"/>
    <x v="4"/>
    <s v="COSTI"/>
    <m/>
    <s v="B.7)"/>
    <s v="7) per servizi"/>
    <x v="2"/>
  </r>
  <r>
    <x v="0"/>
    <x v="18"/>
    <x v="76"/>
    <x v="76"/>
    <n v="2277.5500000000002"/>
    <s v="Export_CoGe"/>
    <x v="0"/>
    <s v="COSGS"/>
    <x v="4"/>
    <s v="COSTI"/>
    <m/>
    <s v="B.7)"/>
    <s v="7) per servizi"/>
    <x v="2"/>
  </r>
  <r>
    <x v="0"/>
    <x v="18"/>
    <x v="77"/>
    <x v="77"/>
    <n v="1380"/>
    <s v="Export_CoGe"/>
    <x v="0"/>
    <s v="SERST"/>
    <x v="8"/>
    <s v="COSTI"/>
    <m/>
    <s v="B.7)"/>
    <s v="7) per servizi"/>
    <x v="2"/>
  </r>
  <r>
    <x v="0"/>
    <x v="18"/>
    <x v="79"/>
    <x v="79"/>
    <n v="17756.43"/>
    <s v="Export_CoGe"/>
    <x v="0"/>
    <s v="SERIN"/>
    <x v="6"/>
    <s v="PRD"/>
    <m/>
    <s v="B.7)"/>
    <s v="7) per servizi"/>
    <x v="0"/>
  </r>
  <r>
    <x v="0"/>
    <x v="18"/>
    <x v="81"/>
    <x v="81"/>
    <n v="214"/>
    <s v="Export_CoGe"/>
    <x v="0"/>
    <s v="SERST"/>
    <x v="8"/>
    <s v="COSTI"/>
    <m/>
    <s v="B.7)"/>
    <s v="7) per servizi"/>
    <x v="2"/>
  </r>
  <r>
    <x v="0"/>
    <x v="18"/>
    <x v="83"/>
    <x v="83"/>
    <n v="325.33999999999997"/>
    <s v="Export_CoGe"/>
    <x v="0"/>
    <s v="SERST"/>
    <x v="8"/>
    <s v="COSTI"/>
    <m/>
    <s v="B.7)"/>
    <s v="7) per servizi"/>
    <x v="2"/>
  </r>
  <r>
    <x v="0"/>
    <x v="18"/>
    <x v="85"/>
    <x v="85"/>
    <n v="18211.11"/>
    <s v="Export_CoGe"/>
    <x v="0"/>
    <s v="SERIN"/>
    <x v="6"/>
    <s v="PRD"/>
    <m/>
    <s v="B.7)"/>
    <s v="7) per servizi"/>
    <x v="2"/>
  </r>
  <r>
    <x v="0"/>
    <x v="18"/>
    <x v="87"/>
    <x v="87"/>
    <n v="1494.5500000000002"/>
    <s v="Export_CoGe"/>
    <x v="0"/>
    <s v="SERST"/>
    <x v="8"/>
    <s v="COSTI"/>
    <m/>
    <s v="B.7)"/>
    <s v="7) per servizi"/>
    <x v="2"/>
  </r>
  <r>
    <x v="0"/>
    <x v="18"/>
    <x v="89"/>
    <x v="89"/>
    <n v="30908.699999999997"/>
    <s v="Export_CoGe"/>
    <x v="0"/>
    <s v="SERST"/>
    <x v="8"/>
    <s v="COSTI"/>
    <m/>
    <s v="B.7)"/>
    <s v="7) per servizi"/>
    <x v="2"/>
  </r>
  <r>
    <x v="0"/>
    <x v="18"/>
    <x v="93"/>
    <x v="93"/>
    <n v="15"/>
    <s v="Export_CoGe"/>
    <x v="0"/>
    <s v="COSGS"/>
    <x v="4"/>
    <s v="COSTI"/>
    <m/>
    <s v="B.7)"/>
    <s v="7) per servizi"/>
    <x v="2"/>
  </r>
  <r>
    <x v="0"/>
    <x v="18"/>
    <x v="97"/>
    <x v="97"/>
    <n v="16109.730000000001"/>
    <s v="Export_CoGe"/>
    <x v="0"/>
    <s v="SERST"/>
    <x v="8"/>
    <s v="COSTI"/>
    <m/>
    <s v="B.7)"/>
    <s v="7) per servizi"/>
    <x v="6"/>
  </r>
  <r>
    <x v="0"/>
    <x v="18"/>
    <x v="99"/>
    <x v="99"/>
    <n v="4389.3100000000004"/>
    <s v="Export_CoGe"/>
    <x v="0"/>
    <s v="SERST"/>
    <x v="8"/>
    <s v="COSTI"/>
    <m/>
    <s v="B.7)"/>
    <s v="7) per servizi"/>
    <x v="6"/>
  </r>
  <r>
    <x v="0"/>
    <x v="18"/>
    <x v="100"/>
    <x v="100"/>
    <n v="6066.82"/>
    <s v="Export_CoGe"/>
    <x v="0"/>
    <s v="COSGS"/>
    <x v="4"/>
    <s v="COSTI"/>
    <m/>
    <s v="B.7)"/>
    <s v="7) per servizi"/>
    <x v="2"/>
  </r>
  <r>
    <x v="0"/>
    <x v="18"/>
    <x v="102"/>
    <x v="102"/>
    <n v="1531.82"/>
    <s v="Export_CoGe"/>
    <x v="0"/>
    <s v="SERST"/>
    <x v="8"/>
    <s v="COSTI"/>
    <m/>
    <s v="B.7)"/>
    <s v="7) per servizi"/>
    <x v="6"/>
  </r>
  <r>
    <x v="0"/>
    <x v="18"/>
    <x v="103"/>
    <x v="103"/>
    <n v="4434.0600000000004"/>
    <s v="Export_CoGe"/>
    <x v="0"/>
    <s v="COSGS"/>
    <x v="4"/>
    <s v="COSTI"/>
    <m/>
    <s v="B.7)"/>
    <s v="7) per servizi"/>
    <x v="2"/>
  </r>
  <r>
    <x v="0"/>
    <x v="18"/>
    <x v="104"/>
    <x v="104"/>
    <n v="5230.7299999999996"/>
    <s v="Export_CoGe"/>
    <x v="0"/>
    <s v="COSGS"/>
    <x v="4"/>
    <s v="COSTI"/>
    <m/>
    <s v="B.7)"/>
    <s v="7) per servizi"/>
    <x v="5"/>
  </r>
  <r>
    <x v="0"/>
    <x v="18"/>
    <x v="106"/>
    <x v="106"/>
    <n v="2132.2899999999995"/>
    <s v="Export_CoGe"/>
    <x v="0"/>
    <s v="COSGS"/>
    <x v="4"/>
    <s v="COSTI"/>
    <m/>
    <s v="B.7)"/>
    <s v="7) per servizi"/>
    <x v="5"/>
  </r>
  <r>
    <x v="0"/>
    <x v="18"/>
    <x v="108"/>
    <x v="108"/>
    <n v="2097.5199999999995"/>
    <s v="Export_CoGe"/>
    <x v="0"/>
    <s v="COSGS"/>
    <x v="4"/>
    <s v="COSTI"/>
    <m/>
    <s v="B.7)"/>
    <s v="7) per servizi"/>
    <x v="5"/>
  </r>
  <r>
    <x v="0"/>
    <x v="18"/>
    <x v="110"/>
    <x v="110"/>
    <n v="8150.41"/>
    <s v="Export_CoGe"/>
    <x v="0"/>
    <s v="COSGS"/>
    <x v="4"/>
    <s v="COSTI"/>
    <m/>
    <s v="B.7)"/>
    <s v="7) per servizi"/>
    <x v="5"/>
  </r>
  <r>
    <x v="0"/>
    <x v="18"/>
    <x v="111"/>
    <x v="111"/>
    <n v="1692.8"/>
    <s v="Export_CoGe"/>
    <x v="0"/>
    <s v="COSGS"/>
    <x v="4"/>
    <s v="COSTI"/>
    <m/>
    <s v="B.7)"/>
    <s v="7) per servizi"/>
    <x v="2"/>
  </r>
  <r>
    <x v="0"/>
    <x v="18"/>
    <x v="112"/>
    <x v="112"/>
    <n v="3338"/>
    <s v="Export_CoGe"/>
    <x v="0"/>
    <s v="SERST"/>
    <x v="8"/>
    <s v="COSTI"/>
    <m/>
    <s v="B.7)"/>
    <s v="7) per servizi"/>
    <x v="2"/>
  </r>
  <r>
    <x v="0"/>
    <x v="18"/>
    <x v="299"/>
    <x v="299"/>
    <n v="10235.719999999999"/>
    <s v="Export_CoGe"/>
    <x v="0"/>
    <s v="SERST"/>
    <x v="8"/>
    <s v="COSTI"/>
    <m/>
    <s v="B.7)"/>
    <s v="7) per servizi"/>
    <x v="6"/>
  </r>
  <r>
    <x v="0"/>
    <x v="18"/>
    <x v="376"/>
    <x v="375"/>
    <n v="4742.4399999999996"/>
    <s v="Export_CoGe"/>
    <x v="0"/>
    <s v="ONSTR"/>
    <x v="30"/>
    <s v="EXT"/>
    <m/>
    <s v="B.14)"/>
    <s v="14) oneri diversi di gestione"/>
    <x v="2"/>
  </r>
  <r>
    <x v="0"/>
    <x v="18"/>
    <x v="348"/>
    <x v="347"/>
    <n v="12821.589999999998"/>
    <s v="Export_CoGe"/>
    <x v="0"/>
    <s v="SERST"/>
    <x v="8"/>
    <s v="COSTI"/>
    <m/>
    <s v="B.7)"/>
    <s v="7) per servizi"/>
    <x v="6"/>
  </r>
  <r>
    <x v="0"/>
    <x v="18"/>
    <x v="355"/>
    <x v="354"/>
    <n v="4600"/>
    <s v="Export_CoGe"/>
    <x v="0"/>
    <s v="SERST"/>
    <x v="8"/>
    <s v="COSTI"/>
    <m/>
    <s v="B.7)"/>
    <s v="7) per servizi"/>
    <x v="6"/>
  </r>
  <r>
    <x v="0"/>
    <x v="18"/>
    <x v="356"/>
    <x v="355"/>
    <n v="7493.7900000000009"/>
    <s v="Export_CoGe"/>
    <x v="0"/>
    <s v="SERST"/>
    <x v="8"/>
    <s v="COSTI"/>
    <m/>
    <s v="B.7)"/>
    <s v="7) per servizi"/>
    <x v="2"/>
  </r>
  <r>
    <x v="0"/>
    <x v="18"/>
    <x v="405"/>
    <x v="404"/>
    <n v="9211.0099999999984"/>
    <s v="Export_CoGe"/>
    <x v="0"/>
    <s v="COSGS"/>
    <x v="4"/>
    <s v="COSTI"/>
    <m/>
    <s v="B.7)"/>
    <s v="7) per servizi"/>
    <x v="2"/>
  </r>
  <r>
    <x v="0"/>
    <x v="18"/>
    <x v="408"/>
    <x v="407"/>
    <n v="25724.61"/>
    <s v="Export_CoGe"/>
    <x v="0"/>
    <s v="SERST"/>
    <x v="8"/>
    <s v="COSTI"/>
    <s v="SPESGRANT"/>
    <s v="B.7)"/>
    <s v="7) per servizi"/>
    <x v="8"/>
  </r>
  <r>
    <x v="0"/>
    <x v="18"/>
    <x v="113"/>
    <x v="113"/>
    <n v="22206.75"/>
    <s v="Export_CoGe"/>
    <x v="0"/>
    <s v="SERIN"/>
    <x v="6"/>
    <s v="PRD"/>
    <m/>
    <s v="B.7)"/>
    <s v="7) per servizi"/>
    <x v="3"/>
  </r>
  <r>
    <x v="0"/>
    <x v="18"/>
    <x v="114"/>
    <x v="114"/>
    <n v="1463.1"/>
    <s v="Export_CoGe"/>
    <x v="0"/>
    <s v="SERIN"/>
    <x v="6"/>
    <s v="PRD"/>
    <m/>
    <s v="B.7)"/>
    <s v="7) per servizi"/>
    <x v="3"/>
  </r>
  <r>
    <x v="0"/>
    <x v="18"/>
    <x v="390"/>
    <x v="389"/>
    <n v="13846.65"/>
    <s v="Export_CoGe"/>
    <x v="0"/>
    <s v="SERIN"/>
    <x v="6"/>
    <s v="PRD"/>
    <m/>
    <s v="B.7)"/>
    <s v="7) per servizi"/>
    <x v="3"/>
  </r>
  <r>
    <x v="0"/>
    <x v="18"/>
    <x v="116"/>
    <x v="116"/>
    <n v="1375"/>
    <s v="Export_CoGe"/>
    <x v="0"/>
    <s v="SERST"/>
    <x v="8"/>
    <s v="COSTI"/>
    <m/>
    <s v="B.7)"/>
    <s v="7) per servizi"/>
    <x v="2"/>
  </r>
  <r>
    <x v="0"/>
    <x v="18"/>
    <x v="118"/>
    <x v="118"/>
    <n v="210"/>
    <s v="Export_CoGe"/>
    <x v="0"/>
    <s v="SERST"/>
    <x v="8"/>
    <s v="COSTI"/>
    <m/>
    <s v="B.7)"/>
    <s v="7) per servizi"/>
    <x v="2"/>
  </r>
  <r>
    <x v="0"/>
    <x v="18"/>
    <x v="119"/>
    <x v="119"/>
    <n v="2490.42"/>
    <s v="Export_CoGe"/>
    <x v="0"/>
    <s v="SERST"/>
    <x v="8"/>
    <s v="COSTI"/>
    <m/>
    <s v="B.7)"/>
    <s v="7) per servizi"/>
    <x v="2"/>
  </r>
  <r>
    <x v="0"/>
    <x v="18"/>
    <x v="121"/>
    <x v="121"/>
    <n v="513.78"/>
    <s v="Export_CoGe"/>
    <x v="0"/>
    <s v="SERST"/>
    <x v="8"/>
    <s v="COSTI"/>
    <m/>
    <s v="B.7)"/>
    <s v="7) per servizi"/>
    <x v="2"/>
  </r>
  <r>
    <x v="0"/>
    <x v="18"/>
    <x v="357"/>
    <x v="356"/>
    <n v="452.89"/>
    <s v="Export_CoGe"/>
    <x v="0"/>
    <s v="ONSTR"/>
    <x v="30"/>
    <s v="EXT"/>
    <m/>
    <s v="B.14)"/>
    <s v="14) oneri diversi di gestione"/>
    <x v="2"/>
  </r>
  <r>
    <x v="0"/>
    <x v="18"/>
    <x v="123"/>
    <x v="123"/>
    <n v="989.19999999999993"/>
    <s v="Export_CoGe"/>
    <x v="0"/>
    <s v="SERST"/>
    <x v="8"/>
    <s v="COSTI"/>
    <m/>
    <s v="B.7)"/>
    <s v="7) per servizi"/>
    <x v="2"/>
  </r>
  <r>
    <x v="0"/>
    <x v="18"/>
    <x v="125"/>
    <x v="125"/>
    <n v="1576"/>
    <s v="Export_CoGe"/>
    <x v="0"/>
    <s v="SERST"/>
    <x v="8"/>
    <s v="COSTI"/>
    <m/>
    <s v="B.7)"/>
    <s v="7) per servizi"/>
    <x v="6"/>
  </r>
  <r>
    <x v="0"/>
    <x v="18"/>
    <x v="127"/>
    <x v="127"/>
    <n v="8132.3800000000301"/>
    <s v="Export_CoGe"/>
    <x v="0"/>
    <s v="SERST"/>
    <x v="8"/>
    <s v="COSTI"/>
    <m/>
    <s v="B.7)"/>
    <s v="7) per servizi"/>
    <x v="4"/>
  </r>
  <r>
    <x v="0"/>
    <x v="18"/>
    <x v="129"/>
    <x v="129"/>
    <n v="10.9"/>
    <s v="Export_CoGe"/>
    <x v="0"/>
    <s v="COSGS"/>
    <x v="4"/>
    <s v="COSTI"/>
    <m/>
    <s v="B.7)"/>
    <s v="7) per servizi"/>
    <x v="2"/>
  </r>
  <r>
    <x v="0"/>
    <x v="18"/>
    <x v="131"/>
    <x v="131"/>
    <n v="254.00000000000023"/>
    <s v="Export_CoGe"/>
    <x v="0"/>
    <s v="COSGS"/>
    <x v="4"/>
    <s v="COSTI"/>
    <m/>
    <s v="B.7)"/>
    <s v="7) per servizi"/>
    <x v="2"/>
  </r>
  <r>
    <x v="0"/>
    <x v="18"/>
    <x v="133"/>
    <x v="133"/>
    <n v="1074.3900000000001"/>
    <s v="Export_CoGe"/>
    <x v="0"/>
    <s v="SERST"/>
    <x v="8"/>
    <s v="COSTI"/>
    <m/>
    <s v="B.7)"/>
    <s v="7) per servizi"/>
    <x v="4"/>
  </r>
  <r>
    <x v="0"/>
    <x v="18"/>
    <x v="135"/>
    <x v="135"/>
    <n v="6.16"/>
    <s v="Export_CoGe"/>
    <x v="0"/>
    <s v="COSGS"/>
    <x v="4"/>
    <s v="COSTI"/>
    <m/>
    <s v="B.7)"/>
    <s v="7) per servizi"/>
    <x v="2"/>
  </r>
  <r>
    <x v="0"/>
    <x v="18"/>
    <x v="136"/>
    <x v="136"/>
    <n v="1040.67"/>
    <s v="Export_CoGe"/>
    <x v="0"/>
    <s v="SERST"/>
    <x v="8"/>
    <s v="COSTI"/>
    <m/>
    <s v="B.7)"/>
    <s v="7) per servizi"/>
    <x v="2"/>
  </r>
  <r>
    <x v="0"/>
    <x v="18"/>
    <x v="361"/>
    <x v="360"/>
    <n v="10220.719999999999"/>
    <s v="Export_CoGe"/>
    <x v="0"/>
    <s v="SERST"/>
    <x v="8"/>
    <s v="COSTI"/>
    <m/>
    <s v="B.7)"/>
    <s v="7) per servizi"/>
    <x v="6"/>
  </r>
  <r>
    <x v="0"/>
    <x v="18"/>
    <x v="362"/>
    <x v="361"/>
    <n v="5544.5"/>
    <s v="Export_CoGe"/>
    <x v="0"/>
    <s v="SERST"/>
    <x v="8"/>
    <s v="COSTI"/>
    <s v="CONSGRANT"/>
    <s v="B.7)"/>
    <s v="7) per servizi"/>
    <x v="8"/>
  </r>
  <r>
    <x v="0"/>
    <x v="18"/>
    <x v="358"/>
    <x v="357"/>
    <n v="13481.68"/>
    <s v="Export_CoGe"/>
    <x v="0"/>
    <s v="SERST"/>
    <x v="8"/>
    <s v="COSTI"/>
    <s v="SPESGRANT"/>
    <s v="B.7)"/>
    <s v="7) per servizi"/>
    <x v="6"/>
  </r>
  <r>
    <x v="0"/>
    <x v="18"/>
    <x v="138"/>
    <x v="138"/>
    <n v="5000"/>
    <s v="Export_CoGe"/>
    <x v="0"/>
    <s v="AFFIT"/>
    <x v="17"/>
    <s v="AFF"/>
    <m/>
    <s v="B.8)"/>
    <s v="8) per godimento di beni di terzi"/>
    <x v="2"/>
  </r>
  <r>
    <x v="0"/>
    <x v="18"/>
    <x v="139"/>
    <x v="139"/>
    <n v="17000"/>
    <s v="Export_CoGe"/>
    <x v="0"/>
    <s v="AFFIT"/>
    <x v="17"/>
    <s v="AFF"/>
    <m/>
    <s v="B.8)"/>
    <s v="8) per godimento di beni di terzi"/>
    <x v="2"/>
  </r>
  <r>
    <x v="0"/>
    <x v="18"/>
    <x v="140"/>
    <x v="140"/>
    <n v="500"/>
    <s v="Export_CoGe"/>
    <x v="0"/>
    <s v="AFFIT"/>
    <x v="17"/>
    <s v="AFF"/>
    <m/>
    <s v="B.8)"/>
    <s v="8) per godimento di beni di terzi"/>
    <x v="2"/>
  </r>
  <r>
    <x v="0"/>
    <x v="18"/>
    <x v="142"/>
    <x v="142"/>
    <n v="15069.9"/>
    <s v="Export_CoGe"/>
    <x v="0"/>
    <s v="AFFIT"/>
    <x v="17"/>
    <s v="AFF"/>
    <m/>
    <s v="B.8)"/>
    <s v="8) per godimento di beni di terzi"/>
    <x v="2"/>
  </r>
  <r>
    <x v="0"/>
    <x v="18"/>
    <x v="143"/>
    <x v="143"/>
    <n v="500"/>
    <s v="Export_CoGe"/>
    <x v="0"/>
    <s v="AFFIT"/>
    <x v="17"/>
    <s v="AFF"/>
    <m/>
    <s v="B.8)"/>
    <s v="8) per godimento di beni di terzi"/>
    <x v="2"/>
  </r>
  <r>
    <x v="0"/>
    <x v="18"/>
    <x v="144"/>
    <x v="144"/>
    <n v="11009.44"/>
    <s v="Export_CoGe"/>
    <x v="0"/>
    <s v="AFFIT"/>
    <x v="17"/>
    <s v="AFF"/>
    <m/>
    <s v="B.8)"/>
    <s v="8) per godimento di beni di terzi"/>
    <x v="2"/>
  </r>
  <r>
    <x v="0"/>
    <x v="18"/>
    <x v="150"/>
    <x v="150"/>
    <n v="18100"/>
    <s v="Export_CoGe"/>
    <x v="0"/>
    <s v="AFFIT"/>
    <x v="17"/>
    <s v="AFF"/>
    <m/>
    <s v="B.8)"/>
    <s v="8) per godimento di beni di terzi"/>
    <x v="2"/>
  </r>
  <r>
    <x v="0"/>
    <x v="18"/>
    <x v="364"/>
    <x v="363"/>
    <n v="11616"/>
    <s v="Export_CoGe"/>
    <x v="0"/>
    <s v="AFFIT"/>
    <x v="17"/>
    <s v="AFF"/>
    <m/>
    <s v="B.8)"/>
    <s v="8) per godimento di beni di terzi"/>
    <x v="2"/>
  </r>
  <r>
    <x v="0"/>
    <x v="18"/>
    <x v="391"/>
    <x v="390"/>
    <n v="12500"/>
    <s v="Export_CoGe"/>
    <x v="0"/>
    <s v="AFFIT"/>
    <x v="17"/>
    <s v="AFF"/>
    <m/>
    <s v="B.8)"/>
    <s v="8) per godimento di beni di terzi"/>
    <x v="2"/>
  </r>
  <r>
    <x v="0"/>
    <x v="18"/>
    <x v="392"/>
    <x v="391"/>
    <n v="1250"/>
    <s v="Export_CoGe"/>
    <x v="0"/>
    <s v="AFFIT"/>
    <x v="17"/>
    <s v="AFF"/>
    <m/>
    <s v="B.8)"/>
    <s v="8) per godimento di beni di terzi"/>
    <x v="2"/>
  </r>
  <r>
    <x v="0"/>
    <x v="18"/>
    <x v="409"/>
    <x v="408"/>
    <n v="5400"/>
    <s v="Export_CoGe"/>
    <x v="0"/>
    <s v="AFFIT"/>
    <x v="17"/>
    <s v="AFF"/>
    <m/>
    <s v="B.8)"/>
    <s v="8) per godimento di beni di terzi"/>
    <x v="2"/>
  </r>
  <r>
    <x v="0"/>
    <x v="18"/>
    <x v="152"/>
    <x v="152"/>
    <n v="30000"/>
    <s v="Export_CoGe"/>
    <x v="0"/>
    <s v="COSGS"/>
    <x v="4"/>
    <s v="COSTI"/>
    <m/>
    <s v="B.8)"/>
    <s v="8) per godimento di beni di terzi"/>
    <x v="2"/>
  </r>
  <r>
    <x v="0"/>
    <x v="18"/>
    <x v="155"/>
    <x v="155"/>
    <n v="12960.23"/>
    <s v="Export_CoGe"/>
    <x v="0"/>
    <s v="COSGS"/>
    <x v="4"/>
    <s v="COSTI"/>
    <m/>
    <s v="B.8)"/>
    <s v="8) per godimento di beni di terzi"/>
    <x v="2"/>
  </r>
  <r>
    <x v="0"/>
    <x v="18"/>
    <x v="156"/>
    <x v="156"/>
    <n v="3641.71"/>
    <s v="Export_CoGe"/>
    <x v="0"/>
    <s v="COSGS"/>
    <x v="4"/>
    <s v="COSTI"/>
    <m/>
    <s v="B.8)"/>
    <s v="8) per godimento di beni di terzi"/>
    <x v="2"/>
  </r>
  <r>
    <x v="0"/>
    <x v="18"/>
    <x v="406"/>
    <x v="405"/>
    <n v="5820.92"/>
    <s v="Export_CoGe"/>
    <x v="0"/>
    <s v="COSGS"/>
    <x v="4"/>
    <s v="COSTI"/>
    <m/>
    <s v="B.8)"/>
    <s v="8) per godimento di beni di terzi"/>
    <x v="3"/>
  </r>
  <r>
    <x v="0"/>
    <x v="18"/>
    <x v="203"/>
    <x v="203"/>
    <n v="1619"/>
    <s v="Export_CoGe"/>
    <x v="0"/>
    <s v="COSGS"/>
    <x v="4"/>
    <s v="COSTI"/>
    <m/>
    <s v="B.14)"/>
    <s v="14) oneri diversi di gestione"/>
    <x v="2"/>
  </r>
  <r>
    <x v="0"/>
    <x v="18"/>
    <x v="204"/>
    <x v="204"/>
    <n v="500"/>
    <s v="Export_CoGe"/>
    <x v="0"/>
    <s v="COSGS"/>
    <x v="4"/>
    <s v="COSTI"/>
    <m/>
    <s v="B.14)"/>
    <s v="14) oneri diversi di gestione"/>
    <x v="2"/>
  </r>
  <r>
    <x v="0"/>
    <x v="18"/>
    <x v="208"/>
    <x v="208"/>
    <n v="1420.5"/>
    <s v="Export_CoGe"/>
    <x v="0"/>
    <s v="COSGS"/>
    <x v="4"/>
    <s v="COSTI"/>
    <m/>
    <s v="B.14)"/>
    <s v="14) oneri diversi di gestione"/>
    <x v="2"/>
  </r>
  <r>
    <x v="0"/>
    <x v="18"/>
    <x v="211"/>
    <x v="211"/>
    <n v="561.62000000000057"/>
    <s v="Export_CoGe"/>
    <x v="0"/>
    <s v="COSGS"/>
    <x v="4"/>
    <s v="COSTI"/>
    <m/>
    <s v="B.14)"/>
    <s v="14) oneri diversi di gestione"/>
    <x v="2"/>
  </r>
  <r>
    <x v="0"/>
    <x v="18"/>
    <x v="213"/>
    <x v="213"/>
    <n v="6.84"/>
    <s v="Export_CoGe"/>
    <x v="0"/>
    <s v="COSGS"/>
    <x v="4"/>
    <s v="COSTI"/>
    <m/>
    <s v="B.14)"/>
    <s v="14) oneri diversi di gestione"/>
    <x v="2"/>
  </r>
  <r>
    <x v="0"/>
    <x v="18"/>
    <x v="217"/>
    <x v="217"/>
    <n v="1735.6100000000001"/>
    <s v="Export_CoGe"/>
    <x v="0"/>
    <s v="ONSTR"/>
    <x v="30"/>
    <s v="EXT"/>
    <m/>
    <s v="B.14)"/>
    <s v="14) oneri diversi di gestione"/>
    <x v="2"/>
  </r>
  <r>
    <x v="0"/>
    <x v="18"/>
    <x v="218"/>
    <x v="218"/>
    <n v="1828.4700000000003"/>
    <s v="Export_CoGe"/>
    <x v="0"/>
    <s v="COSGS"/>
    <x v="4"/>
    <s v="COSTI"/>
    <m/>
    <s v="B.14)"/>
    <s v="14) oneri diversi di gestione"/>
    <x v="2"/>
  </r>
  <r>
    <x v="0"/>
    <x v="18"/>
    <x v="219"/>
    <x v="219"/>
    <n v="3792.0800000000004"/>
    <s v="Export_CoGe"/>
    <x v="0"/>
    <s v="COSGS"/>
    <x v="4"/>
    <s v="COSTI"/>
    <m/>
    <s v="B.14)"/>
    <s v="14) oneri diversi di gestione"/>
    <x v="2"/>
  </r>
  <r>
    <x v="0"/>
    <x v="18"/>
    <x v="221"/>
    <x v="221"/>
    <n v="250"/>
    <s v="Export_CoGe"/>
    <x v="0"/>
    <s v="COSGS"/>
    <x v="4"/>
    <s v="COSTI"/>
    <m/>
    <s v="B.14)"/>
    <s v="14) oneri diversi di gestione"/>
    <x v="4"/>
  </r>
  <r>
    <x v="0"/>
    <x v="18"/>
    <x v="225"/>
    <x v="225"/>
    <n v="1.7499999999995453"/>
    <s v="Export_CoGe"/>
    <x v="0"/>
    <s v="COSGS"/>
    <x v="4"/>
    <s v="COSTI"/>
    <m/>
    <s v="B.14)"/>
    <s v="14) oneri diversi di gestione"/>
    <x v="2"/>
  </r>
  <r>
    <x v="0"/>
    <x v="18"/>
    <x v="226"/>
    <x v="226"/>
    <n v="898.26"/>
    <s v="Export_CoGe"/>
    <x v="0"/>
    <s v="ONSTR"/>
    <x v="30"/>
    <s v="EXT"/>
    <m/>
    <s v="B.14)"/>
    <s v="14) oneri diversi di gestione"/>
    <x v="2"/>
  </r>
  <r>
    <x v="0"/>
    <x v="18"/>
    <x v="229"/>
    <x v="229"/>
    <n v="80.930000000000007"/>
    <s v="Export_CoGe"/>
    <x v="0"/>
    <s v="COSGS"/>
    <x v="4"/>
    <s v="COSTI"/>
    <m/>
    <s v="B.14)"/>
    <s v="14) oneri diversi di gestione"/>
    <x v="6"/>
  </r>
  <r>
    <x v="0"/>
    <x v="18"/>
    <x v="306"/>
    <x v="306"/>
    <n v="284.92"/>
    <s v="Export_CoGe"/>
    <x v="0"/>
    <s v="COSGS"/>
    <x v="4"/>
    <s v="COSTI"/>
    <m/>
    <s v="B.14)"/>
    <s v="14) oneri diversi di gestione"/>
    <x v="4"/>
  </r>
  <r>
    <x v="0"/>
    <x v="18"/>
    <x v="410"/>
    <x v="409"/>
    <n v="500.22999999999996"/>
    <s v="Export_CoGe"/>
    <x v="0"/>
    <s v="ONSTR"/>
    <x v="30"/>
    <s v="EXT"/>
    <m/>
    <s v="B.14)"/>
    <s v="14) oneri diversi di gestione"/>
    <x v="2"/>
  </r>
  <r>
    <x v="0"/>
    <x v="18"/>
    <x v="231"/>
    <x v="231"/>
    <n v="1176.2899999999997"/>
    <s v="Export_CoGe"/>
    <x v="0"/>
    <s v="ONFIN"/>
    <x v="32"/>
    <s v="FIN"/>
    <m/>
    <s v="C.17)"/>
    <s v="17) interessi e altri oneri finanziari"/>
    <x v="7"/>
  </r>
  <r>
    <x v="0"/>
    <x v="18"/>
    <x v="233"/>
    <x v="233"/>
    <n v="9726.18"/>
    <s v="Export_CoGe"/>
    <x v="0"/>
    <s v="ONFIN"/>
    <x v="32"/>
    <s v="FIN"/>
    <m/>
    <s v="C.17)"/>
    <s v="17) interessi e altri oneri finanziari"/>
    <x v="7"/>
  </r>
  <r>
    <x v="0"/>
    <x v="18"/>
    <x v="235"/>
    <x v="235"/>
    <n v="1039.3599999999999"/>
    <s v="Export_CoGe"/>
    <x v="0"/>
    <s v="ONFIN"/>
    <x v="32"/>
    <s v="FIN"/>
    <m/>
    <s v="C.17)"/>
    <s v="17) interessi e altri oneri finanziari"/>
    <x v="7"/>
  </r>
  <r>
    <x v="0"/>
    <x v="18"/>
    <x v="349"/>
    <x v="348"/>
    <n v="24073.550000000003"/>
    <s v="Export_CoGe"/>
    <x v="0"/>
    <s v="ONFIN"/>
    <x v="32"/>
    <s v="FIN"/>
    <m/>
    <s v="C.17)"/>
    <s v="17) interessi e altri oneri finanziari"/>
    <x v="7"/>
  </r>
  <r>
    <x v="0"/>
    <x v="18"/>
    <x v="378"/>
    <x v="377"/>
    <n v="24.34"/>
    <s v="Export_CoGe"/>
    <x v="0"/>
    <s v="ONFIN"/>
    <x v="32"/>
    <s v="FIN"/>
    <m/>
    <s v="C.17)"/>
    <s v="17) interessi e altri oneri finanziari"/>
    <x v="7"/>
  </r>
  <r>
    <x v="0"/>
    <x v="18"/>
    <x v="237"/>
    <x v="237"/>
    <n v="645.44000000000005"/>
    <s v="Export_CoGe"/>
    <x v="0"/>
    <s v="ONFIN"/>
    <x v="32"/>
    <s v="FIN"/>
    <m/>
    <s v="C.17)"/>
    <s v="17) interessi e altri oneri finanziari"/>
    <x v="7"/>
  </r>
  <r>
    <x v="0"/>
    <x v="18"/>
    <x v="238"/>
    <x v="238"/>
    <n v="4982.5"/>
    <s v="Export_CoGe"/>
    <x v="0"/>
    <s v="RICOP"/>
    <x v="33"/>
    <s v="RIC"/>
    <m/>
    <s v="A.1)"/>
    <s v="1) ricavi delle vendite e delle prestazioni"/>
    <x v="6"/>
  </r>
  <r>
    <x v="0"/>
    <x v="18"/>
    <x v="239"/>
    <x v="239"/>
    <n v="-1446332.3000000003"/>
    <s v="Export_CoGe"/>
    <x v="0"/>
    <s v="RICOP"/>
    <x v="33"/>
    <s v="RIC"/>
    <m/>
    <s v="A.1)"/>
    <s v="1) ricavi delle vendite e delle prestazioni"/>
    <x v="5"/>
  </r>
  <r>
    <x v="0"/>
    <x v="18"/>
    <x v="241"/>
    <x v="241"/>
    <n v="-49728.04"/>
    <s v="Export_CoGe"/>
    <x v="0"/>
    <s v="RICOP"/>
    <x v="33"/>
    <s v="RIC"/>
    <m/>
    <s v="A.1)"/>
    <s v="1) ricavi delle vendite e delle prestazioni"/>
    <x v="5"/>
  </r>
  <r>
    <x v="0"/>
    <x v="18"/>
    <x v="243"/>
    <x v="243"/>
    <n v="-117265.74"/>
    <s v="Export_CoGe"/>
    <x v="0"/>
    <s v="RICOP"/>
    <x v="33"/>
    <s v="RIC"/>
    <m/>
    <s v="A.1)"/>
    <s v="1) ricavi delle vendite e delle prestazioni"/>
    <x v="6"/>
  </r>
  <r>
    <x v="0"/>
    <x v="18"/>
    <x v="244"/>
    <x v="244"/>
    <n v="-14299.330000000002"/>
    <s v="Export_CoGe"/>
    <x v="0"/>
    <s v="RICOP"/>
    <x v="33"/>
    <s v="RIC"/>
    <m/>
    <s v="A.1)"/>
    <s v="1) ricavi delle vendite e delle prestazioni"/>
    <x v="6"/>
  </r>
  <r>
    <x v="0"/>
    <x v="18"/>
    <x v="245"/>
    <x v="245"/>
    <n v="-620"/>
    <s v="Export_CoGe"/>
    <x v="0"/>
    <s v="RICOP"/>
    <x v="33"/>
    <s v="RIC"/>
    <m/>
    <s v="A.1)"/>
    <s v="1) ricavi delle vendite e delle prestazioni"/>
    <x v="7"/>
  </r>
  <r>
    <x v="0"/>
    <x v="18"/>
    <x v="385"/>
    <x v="384"/>
    <n v="-10795.599999999999"/>
    <s v="Export_CoGe"/>
    <x v="0"/>
    <s v="RICOP"/>
    <x v="33"/>
    <s v="RIC"/>
    <m/>
    <s v="A.1)"/>
    <s v="1) ricavi delle vendite e delle prestazioni"/>
    <x v="6"/>
  </r>
  <r>
    <x v="0"/>
    <x v="18"/>
    <x v="246"/>
    <x v="246"/>
    <n v="-9.5"/>
    <s v="Export_CoGe"/>
    <x v="0"/>
    <s v="RICOP"/>
    <x v="33"/>
    <s v="RIC"/>
    <m/>
    <s v="A.1)"/>
    <s v="1) ricavi delle vendite e delle prestazioni"/>
    <x v="6"/>
  </r>
  <r>
    <x v="0"/>
    <x v="18"/>
    <x v="247"/>
    <x v="247"/>
    <n v="-67235.25"/>
    <s v="Export_CoGe"/>
    <x v="0"/>
    <s v="ONSTR"/>
    <x v="30"/>
    <s v="EXT"/>
    <m/>
    <s v="B.14)"/>
    <s v="14) oneri diversi di gestione"/>
    <x v="2"/>
  </r>
  <r>
    <x v="0"/>
    <x v="18"/>
    <x v="250"/>
    <x v="250"/>
    <n v="-761355.4600000002"/>
    <s v="Export_CoGe"/>
    <x v="0"/>
    <s v="CORR"/>
    <x v="35"/>
    <s v="CORR"/>
    <m/>
    <s v="A.1)"/>
    <s v="1) ricavi delle vendite e delle prestazioni"/>
    <x v="6"/>
  </r>
  <r>
    <x v="0"/>
    <x v="18"/>
    <x v="257"/>
    <x v="257"/>
    <n v="-0.24000000000000002"/>
    <s v="Export_CoGe"/>
    <x v="0"/>
    <s v="ALTRI"/>
    <x v="34"/>
    <s v="ALTRI"/>
    <m/>
    <s v="A.5)"/>
    <s v="5) altri ricavi e proventi, con separata indicazione dei contributi in conto esercizio"/>
    <x v="2"/>
  </r>
  <r>
    <x v="0"/>
    <x v="18"/>
    <x v="259"/>
    <x v="259"/>
    <n v="-2.1999999999999704"/>
    <s v="Export_CoGe"/>
    <x v="0"/>
    <s v="ALTRI"/>
    <x v="34"/>
    <s v="ALTRI"/>
    <m/>
    <s v="A.5)"/>
    <s v="5) altri ricavi e proventi, con separata indicazione dei contributi in conto esercizio"/>
    <x v="2"/>
  </r>
  <r>
    <x v="0"/>
    <x v="18"/>
    <x v="260"/>
    <x v="260"/>
    <n v="-614.09999999999957"/>
    <s v="Export_CoGe"/>
    <x v="0"/>
    <s v="ALTRI"/>
    <x v="34"/>
    <s v="ALTRI"/>
    <m/>
    <s v="A.5)"/>
    <s v="5) altri ricavi e proventi, con separata indicazione dei contributi in conto esercizio"/>
    <x v="2"/>
  </r>
  <r>
    <x v="0"/>
    <x v="18"/>
    <x v="309"/>
    <x v="309"/>
    <n v="-3068.46"/>
    <s v="Export_CoGe"/>
    <x v="0"/>
    <s v="ALTRI"/>
    <x v="34"/>
    <s v="ALTRI"/>
    <m/>
    <s v="A.5)"/>
    <s v="5) altri ricavi e proventi, con separata indicazione dei contributi in conto esercizio"/>
    <x v="2"/>
  </r>
  <r>
    <x v="0"/>
    <x v="18"/>
    <x v="263"/>
    <x v="263"/>
    <n v="-23.77"/>
    <s v="Export_CoGe"/>
    <x v="0"/>
    <s v="ALTRI"/>
    <x v="34"/>
    <s v="ALTRI"/>
    <m/>
    <s v="A.5)"/>
    <s v="5) altri ricavi e proventi, con separata indicazione dei contributi in conto esercizio"/>
    <x v="2"/>
  </r>
  <r>
    <x v="0"/>
    <x v="18"/>
    <x v="265"/>
    <x v="265"/>
    <n v="-35"/>
    <s v="Export_CoGe"/>
    <x v="0"/>
    <s v="ALTRI"/>
    <x v="34"/>
    <s v="ALTRI"/>
    <m/>
    <s v="A.5)"/>
    <s v="5) altri ricavi e proventi, con separata indicazione dei contributi in conto esercizio"/>
    <x v="8"/>
  </r>
  <r>
    <x v="0"/>
    <x v="18"/>
    <x v="311"/>
    <x v="311"/>
    <n v="-95568.1"/>
    <s v="Export_CoGe"/>
    <x v="0"/>
    <s v="ACQDI"/>
    <x v="0"/>
    <s v="ACQ"/>
    <m/>
    <s v="A.5)"/>
    <s v="5) altri ricavi e proventi, con separata indicazione dei contributi in conto esercizio"/>
    <x v="2"/>
  </r>
  <r>
    <x v="0"/>
    <x v="18"/>
    <x v="401"/>
    <x v="400"/>
    <n v="-237.19999999999993"/>
    <s v="Export_CoGe"/>
    <x v="0"/>
    <s v="ACQDI"/>
    <x v="0"/>
    <s v="ACQ"/>
    <m/>
    <s v="A.5)"/>
    <s v="5) altri ricavi e proventi, con separata indicazione dei contributi in conto esercizio"/>
    <x v="7"/>
  </r>
  <r>
    <x v="0"/>
    <x v="18"/>
    <x v="276"/>
    <x v="276"/>
    <n v="-15394.42"/>
    <s v="Export_CoGe"/>
    <x v="0"/>
    <s v="ONFIN"/>
    <x v="32"/>
    <s v="FIN"/>
    <m/>
    <s v="C.16)"/>
    <s v="16) altri proventi finanziari"/>
    <x v="4"/>
  </r>
  <r>
    <x v="0"/>
    <x v="18"/>
    <x v="2"/>
    <x v="2"/>
    <n v="10000"/>
    <s v="Export_CoGe"/>
    <x v="1"/>
    <s v="23.I.IMM"/>
    <x v="1"/>
    <s v="IMM"/>
    <m/>
    <s v="23.I.IMM"/>
    <s v="Immobilizzazioni Immateriali"/>
    <x v="1"/>
  </r>
  <r>
    <x v="0"/>
    <x v="18"/>
    <x v="4"/>
    <x v="4"/>
    <n v="17743"/>
    <s v="Export_CoGe"/>
    <x v="1"/>
    <s v="23.I.IMM"/>
    <x v="1"/>
    <s v="IMM"/>
    <m/>
    <s v="23.I.IMM"/>
    <s v="Immobilizzazioni Immateriali"/>
    <x v="1"/>
  </r>
  <r>
    <x v="0"/>
    <x v="18"/>
    <x v="6"/>
    <x v="6"/>
    <n v="91759.31"/>
    <s v="Export_CoGe"/>
    <x v="1"/>
    <s v="23.I.IMM"/>
    <x v="1"/>
    <s v="IMM"/>
    <m/>
    <s v="23.I.IMM"/>
    <s v="Immobilizzazioni Immateriali"/>
    <x v="1"/>
  </r>
  <r>
    <x v="0"/>
    <x v="18"/>
    <x v="10"/>
    <x v="10"/>
    <n v="80910.75"/>
    <s v="Export_CoGe"/>
    <x v="1"/>
    <s v="23.I.IMM"/>
    <x v="1"/>
    <s v="IMM"/>
    <m/>
    <s v="23.I.IMM"/>
    <s v="Immobilizzazioni Immateriali"/>
    <x v="1"/>
  </r>
  <r>
    <x v="0"/>
    <x v="18"/>
    <x v="12"/>
    <x v="12"/>
    <n v="87545.25"/>
    <s v="Export_CoGe"/>
    <x v="1"/>
    <s v="24.I.MAT"/>
    <x v="3"/>
    <s v="MAT"/>
    <m/>
    <s v="24.I.MAT"/>
    <s v="Immobilizzazioni Materiali"/>
    <x v="1"/>
  </r>
  <r>
    <x v="0"/>
    <x v="18"/>
    <x v="14"/>
    <x v="14"/>
    <n v="693957.03"/>
    <s v="Export_CoGe"/>
    <x v="1"/>
    <s v="24.I.MAT"/>
    <x v="3"/>
    <s v="MAT"/>
    <m/>
    <s v="24.I.MAT"/>
    <s v="Immobilizzazioni Materiali"/>
    <x v="1"/>
  </r>
  <r>
    <x v="0"/>
    <x v="18"/>
    <x v="16"/>
    <x v="16"/>
    <n v="164051.22999999998"/>
    <s v="Export_CoGe"/>
    <x v="1"/>
    <s v="24.I.MAT"/>
    <x v="3"/>
    <s v="MAT"/>
    <m/>
    <s v="24.I.MAT"/>
    <s v="Immobilizzazioni Materiali"/>
    <x v="1"/>
  </r>
  <r>
    <x v="0"/>
    <x v="18"/>
    <x v="18"/>
    <x v="18"/>
    <n v="204582.74"/>
    <s v="Export_CoGe"/>
    <x v="1"/>
    <s v="24.I.MAT"/>
    <x v="3"/>
    <s v="MAT"/>
    <m/>
    <s v="24.I.MAT"/>
    <s v="Immobilizzazioni Materiali"/>
    <x v="1"/>
  </r>
  <r>
    <x v="0"/>
    <x v="18"/>
    <x v="407"/>
    <x v="406"/>
    <n v="21771"/>
    <s v="Export_CoGe"/>
    <x v="1"/>
    <s v="24.I.MAT"/>
    <x v="3"/>
    <s v="MAT"/>
    <m/>
    <s v="24.I.MAT"/>
    <s v="Immobilizzazioni Materiali"/>
    <x v="1"/>
  </r>
  <r>
    <x v="0"/>
    <x v="18"/>
    <x v="21"/>
    <x v="21"/>
    <n v="263441.05000000005"/>
    <s v="Export_CoGe"/>
    <x v="1"/>
    <s v="24.I.MAT"/>
    <x v="3"/>
    <s v="MAT"/>
    <m/>
    <s v="24.I.MAT"/>
    <s v="Immobilizzazioni Materiali"/>
    <x v="1"/>
  </r>
  <r>
    <x v="0"/>
    <x v="18"/>
    <x v="24"/>
    <x v="24"/>
    <n v="94833.75"/>
    <s v="Export_CoGe"/>
    <x v="1"/>
    <s v="24.I.MAT"/>
    <x v="3"/>
    <s v="MAT"/>
    <m/>
    <s v="24.I.MAT"/>
    <s v="Immobilizzazioni Materiali"/>
    <x v="1"/>
  </r>
  <r>
    <x v="0"/>
    <x v="18"/>
    <x v="26"/>
    <x v="26"/>
    <n v="16409.09"/>
    <s v="Export_CoGe"/>
    <x v="1"/>
    <s v="24.I.MAT"/>
    <x v="3"/>
    <s v="MAT"/>
    <m/>
    <s v="24.I.MAT"/>
    <s v="Immobilizzazioni Materiali"/>
    <x v="1"/>
  </r>
  <r>
    <x v="0"/>
    <x v="18"/>
    <x v="28"/>
    <x v="28"/>
    <n v="102935.11000000002"/>
    <s v="Export_CoGe"/>
    <x v="1"/>
    <s v="24.I.MAT"/>
    <x v="3"/>
    <s v="MAT"/>
    <m/>
    <s v="24.I.MAT"/>
    <s v="Immobilizzazioni Materiali"/>
    <x v="1"/>
  </r>
  <r>
    <x v="0"/>
    <x v="18"/>
    <x v="30"/>
    <x v="30"/>
    <n v="1760"/>
    <s v="Export_CoGe"/>
    <x v="1"/>
    <s v="24.I.MAT"/>
    <x v="3"/>
    <s v="MAT"/>
    <m/>
    <s v="24.I.MAT"/>
    <s v="Immobilizzazioni Materiali"/>
    <x v="1"/>
  </r>
  <r>
    <x v="0"/>
    <x v="18"/>
    <x v="36"/>
    <x v="36"/>
    <n v="340"/>
    <s v="Export_CoGe"/>
    <x v="1"/>
    <s v="25.I.FIN"/>
    <x v="7"/>
    <s v="IFIN"/>
    <m/>
    <s v="25.I.FIN"/>
    <s v="Immobilizzazioni Finanziarie"/>
    <x v="1"/>
  </r>
  <r>
    <x v="0"/>
    <x v="18"/>
    <x v="38"/>
    <x v="38"/>
    <n v="2500"/>
    <s v="Export_CoGe"/>
    <x v="1"/>
    <s v="25.I.FIN"/>
    <x v="7"/>
    <s v="IFIN"/>
    <m/>
    <s v="25.I.FIN"/>
    <s v="Immobilizzazioni Finanziarie"/>
    <x v="1"/>
  </r>
  <r>
    <x v="0"/>
    <x v="18"/>
    <x v="40"/>
    <x v="40"/>
    <n v="250"/>
    <s v="Export_CoGe"/>
    <x v="1"/>
    <s v="25.I.FIN"/>
    <x v="7"/>
    <s v="IFIN"/>
    <m/>
    <s v="25.I.FIN"/>
    <s v="Immobilizzazioni Finanziarie"/>
    <x v="1"/>
  </r>
  <r>
    <x v="0"/>
    <x v="18"/>
    <x v="317"/>
    <x v="317"/>
    <n v="997500"/>
    <s v="Export_CoGe"/>
    <x v="1"/>
    <s v="25.I.FIN"/>
    <x v="7"/>
    <s v="IFIN"/>
    <m/>
    <s v="25.I.FIN"/>
    <s v="Immobilizzazioni Finanziarie"/>
    <x v="1"/>
  </r>
  <r>
    <x v="0"/>
    <x v="18"/>
    <x v="318"/>
    <x v="318"/>
    <n v="16915.2"/>
    <s v="Export_CoGe"/>
    <x v="1"/>
    <s v="25.I.FIN"/>
    <x v="7"/>
    <s v="IFIN"/>
    <m/>
    <s v="25.I.FIN"/>
    <s v="Immobilizzazioni Finanziarie"/>
    <x v="1"/>
  </r>
  <r>
    <x v="0"/>
    <x v="18"/>
    <x v="351"/>
    <x v="350"/>
    <n v="185241.16999999995"/>
    <s v="Export_CoGe"/>
    <x v="1"/>
    <s v="25.I.FIN"/>
    <x v="7"/>
    <s v="IFIN"/>
    <m/>
    <s v="25.I.FIN"/>
    <s v="Immobilizzazioni Finanziarie"/>
    <x v="1"/>
  </r>
  <r>
    <x v="0"/>
    <x v="18"/>
    <x v="45"/>
    <x v="45"/>
    <n v="883958.85"/>
    <s v="Export_CoGe"/>
    <x v="1"/>
    <s v="26.MAG"/>
    <x v="9"/>
    <s v="MAG"/>
    <m/>
    <s v="26.MAG"/>
    <s v="Rimanenze"/>
    <x v="1"/>
  </r>
  <r>
    <x v="0"/>
    <x v="18"/>
    <x v="49"/>
    <x v="49"/>
    <n v="660483.18000000005"/>
    <s v="Export_CoGe"/>
    <x v="1"/>
    <s v="26.MAG"/>
    <x v="9"/>
    <s v="MAG"/>
    <m/>
    <s v="26.MAG"/>
    <s v="Rimanenze"/>
    <x v="1"/>
  </r>
  <r>
    <x v="0"/>
    <x v="18"/>
    <x v="51"/>
    <x v="51"/>
    <n v="1033678.9799999928"/>
    <s v="Export_CoGe"/>
    <x v="1"/>
    <s v="27.CLI"/>
    <x v="10"/>
    <s v="CLI"/>
    <m/>
    <s v="27.CLI"/>
    <s v="Crediti Commerciali"/>
    <x v="1"/>
  </r>
  <r>
    <x v="0"/>
    <x v="18"/>
    <x v="53"/>
    <x v="53"/>
    <n v="55761.190000000024"/>
    <s v="Export_CoGe"/>
    <x v="1"/>
    <s v="27.CLI"/>
    <x v="10"/>
    <s v="CLI"/>
    <m/>
    <s v="27.CLI"/>
    <s v="Crediti Commerciali"/>
    <x v="1"/>
  </r>
  <r>
    <x v="0"/>
    <x v="18"/>
    <x v="55"/>
    <x v="55"/>
    <n v="42164.999999999942"/>
    <s v="Export_CoGe"/>
    <x v="1"/>
    <s v="27.CLI"/>
    <x v="10"/>
    <s v="CLI"/>
    <m/>
    <s v="27.CLI"/>
    <s v="Crediti Commerciali"/>
    <x v="1"/>
  </r>
  <r>
    <x v="0"/>
    <x v="18"/>
    <x v="61"/>
    <x v="61"/>
    <n v="377.19"/>
    <s v="Export_CoGe"/>
    <x v="1"/>
    <s v="31.PTN"/>
    <x v="12"/>
    <s v="PTN"/>
    <m/>
    <s v="31.PTN"/>
    <s v="Crediti Tributari"/>
    <x v="1"/>
  </r>
  <r>
    <x v="0"/>
    <x v="18"/>
    <x v="319"/>
    <x v="319"/>
    <n v="153417.74"/>
    <s v="Export_CoGe"/>
    <x v="1"/>
    <s v="31.PTN"/>
    <x v="12"/>
    <s v="PTN"/>
    <m/>
    <s v="31.PTN"/>
    <s v="Crediti Tributari"/>
    <x v="1"/>
  </r>
  <r>
    <x v="0"/>
    <x v="18"/>
    <x v="67"/>
    <x v="67"/>
    <n v="10732.319999999998"/>
    <s v="Export_CoGe"/>
    <x v="1"/>
    <s v="31.PTN"/>
    <x v="12"/>
    <s v="PTN"/>
    <m/>
    <s v="31.PTN"/>
    <s v="Crediti Tributari"/>
    <x v="1"/>
  </r>
  <r>
    <x v="0"/>
    <x v="18"/>
    <x v="72"/>
    <x v="72"/>
    <n v="7870.6100000000015"/>
    <s v="Export_CoGe"/>
    <x v="1"/>
    <s v="31.PTN"/>
    <x v="12"/>
    <s v="PTN"/>
    <m/>
    <s v="31.PTN"/>
    <s v="Crediti Tributari"/>
    <x v="1"/>
  </r>
  <r>
    <x v="0"/>
    <x v="18"/>
    <x v="320"/>
    <x v="320"/>
    <n v="1430"/>
    <s v="Export_CoGe"/>
    <x v="1"/>
    <s v="31.PTN"/>
    <x v="12"/>
    <s v="PTN"/>
    <m/>
    <s v="31.PTN"/>
    <s v="Crediti Tributari"/>
    <x v="1"/>
  </r>
  <r>
    <x v="0"/>
    <x v="18"/>
    <x v="78"/>
    <x v="78"/>
    <n v="36576.800000000017"/>
    <s v="Export_CoGe"/>
    <x v="1"/>
    <s v="29.AC"/>
    <x v="11"/>
    <s v="FOR"/>
    <m/>
    <s v="28.FOR"/>
    <s v="Altri Crediti"/>
    <x v="1"/>
  </r>
  <r>
    <x v="0"/>
    <x v="18"/>
    <x v="80"/>
    <x v="80"/>
    <n v="2796.9300000000658"/>
    <s v="Export_CoGe"/>
    <x v="1"/>
    <s v="29.AC"/>
    <x v="11"/>
    <s v="AC"/>
    <m/>
    <s v="29.AC"/>
    <s v="Altri Crediti"/>
    <x v="1"/>
  </r>
  <r>
    <x v="0"/>
    <x v="18"/>
    <x v="84"/>
    <x v="84"/>
    <n v="116061.3"/>
    <s v="Export_CoGe"/>
    <x v="1"/>
    <s v="29.AC"/>
    <x v="11"/>
    <s v="AC"/>
    <m/>
    <s v="29.AC"/>
    <s v="Altri Crediti"/>
    <x v="1"/>
  </r>
  <r>
    <x v="0"/>
    <x v="18"/>
    <x v="86"/>
    <x v="86"/>
    <n v="532.92000000004282"/>
    <s v="Export_CoGe"/>
    <x v="1"/>
    <s v="29.AC"/>
    <x v="11"/>
    <s v="AC"/>
    <m/>
    <s v="29.AC"/>
    <s v="Altri Crediti"/>
    <x v="1"/>
  </r>
  <r>
    <x v="0"/>
    <x v="18"/>
    <x v="90"/>
    <x v="90"/>
    <n v="1874.770000000015"/>
    <s v="Export_CoGe"/>
    <x v="1"/>
    <s v="29.AC"/>
    <x v="11"/>
    <s v="AC"/>
    <m/>
    <s v="29.AC"/>
    <s v="Altri Crediti"/>
    <x v="1"/>
  </r>
  <r>
    <x v="0"/>
    <x v="18"/>
    <x v="92"/>
    <x v="92"/>
    <n v="49592.770000000004"/>
    <s v="Export_CoGe"/>
    <x v="1"/>
    <s v="29.AC"/>
    <x v="11"/>
    <s v="AC"/>
    <m/>
    <s v="29.AC"/>
    <s v="Altri Crediti"/>
    <x v="1"/>
  </r>
  <r>
    <x v="0"/>
    <x v="18"/>
    <x v="98"/>
    <x v="98"/>
    <n v="53.55"/>
    <s v="Export_CoGe"/>
    <x v="1"/>
    <s v="29.AC"/>
    <x v="11"/>
    <s v="AC"/>
    <m/>
    <s v="29.AC"/>
    <s v="Altri Crediti"/>
    <x v="1"/>
  </r>
  <r>
    <x v="0"/>
    <x v="18"/>
    <x v="321"/>
    <x v="321"/>
    <n v="1091.8000000000002"/>
    <s v="Export_CoGe"/>
    <x v="1"/>
    <s v="29.AC"/>
    <x v="11"/>
    <s v="AC"/>
    <m/>
    <s v="29.AC"/>
    <s v="Altri Crediti"/>
    <x v="1"/>
  </r>
  <r>
    <x v="0"/>
    <x v="18"/>
    <x v="322"/>
    <x v="322"/>
    <n v="179.04999999998955"/>
    <s v="Export_CoGe"/>
    <x v="1"/>
    <s v="29.AC"/>
    <x v="11"/>
    <s v="AC"/>
    <m/>
    <s v="29.AC"/>
    <s v="Altri Crediti"/>
    <x v="1"/>
  </r>
  <r>
    <x v="0"/>
    <x v="18"/>
    <x v="107"/>
    <x v="107"/>
    <n v="1120"/>
    <s v="Export_CoGe"/>
    <x v="1"/>
    <s v="29.AC"/>
    <x v="11"/>
    <s v="AC"/>
    <m/>
    <s v="29.AC"/>
    <s v="Ratei/Risconti Attivi"/>
    <x v="1"/>
  </r>
  <r>
    <x v="0"/>
    <x v="18"/>
    <x v="109"/>
    <x v="109"/>
    <n v="380.580000000003"/>
    <s v="Export_CoGe"/>
    <x v="1"/>
    <s v="36.LIQ"/>
    <x v="15"/>
    <s v="BREVE "/>
    <m/>
    <s v="36.LIQ"/>
    <s v="Debiti a Breve (Liquidità)"/>
    <x v="1"/>
  </r>
  <r>
    <x v="0"/>
    <x v="18"/>
    <x v="323"/>
    <x v="323"/>
    <n v="12697.845999998943"/>
    <s v="Export_CoGe"/>
    <x v="1"/>
    <s v="36.LIQ"/>
    <x v="15"/>
    <s v="BREVE "/>
    <m/>
    <s v="36.LIQ"/>
    <s v="Debiti a Breve (Liquidità)"/>
    <x v="1"/>
  </r>
  <r>
    <x v="0"/>
    <x v="18"/>
    <x v="324"/>
    <x v="324"/>
    <n v="2558.0499999999993"/>
    <s v="Export_CoGe"/>
    <x v="1"/>
    <s v="36.LIQ"/>
    <x v="15"/>
    <s v="BREVE "/>
    <m/>
    <s v="36.LIQ"/>
    <s v="Debiti a Breve (Liquidità)"/>
    <x v="1"/>
  </r>
  <r>
    <x v="0"/>
    <x v="18"/>
    <x v="411"/>
    <x v="410"/>
    <n v="338.20000000000005"/>
    <s v="Export_CoGe"/>
    <x v="1"/>
    <s v="36.LIQ"/>
    <x v="15"/>
    <s v="BREVE "/>
    <m/>
    <s v="36.LIQ"/>
    <s v="Debiti a Breve (Liquidità)"/>
    <x v="1"/>
  </r>
  <r>
    <x v="0"/>
    <x v="18"/>
    <x v="412"/>
    <x v="411"/>
    <n v="28.740000000000009"/>
    <s v="Export_CoGe"/>
    <x v="1"/>
    <s v="36.LIQ"/>
    <x v="15"/>
    <s v="BREVE "/>
    <m/>
    <s v="36.LIQ"/>
    <s v="Debiti a Breve (Liquidità)"/>
    <x v="1"/>
  </r>
  <r>
    <x v="0"/>
    <x v="18"/>
    <x v="413"/>
    <x v="412"/>
    <n v="192.77999999999997"/>
    <s v="Export_CoGe"/>
    <x v="1"/>
    <s v="36.LIQ"/>
    <x v="15"/>
    <s v="BREVE "/>
    <m/>
    <s v="36.LIQ"/>
    <s v="Debiti a Breve (Liquidità)"/>
    <x v="1"/>
  </r>
  <r>
    <x v="0"/>
    <x v="18"/>
    <x v="117"/>
    <x v="117"/>
    <n v="394332.72000000667"/>
    <s v="Export_CoGe"/>
    <x v="1"/>
    <s v="36.LIQ"/>
    <x v="15"/>
    <s v="BREVE "/>
    <m/>
    <s v="36.LIQ"/>
    <s v="Debiti a Breve (Liquidità)"/>
    <x v="1"/>
  </r>
  <r>
    <x v="0"/>
    <x v="18"/>
    <x v="325"/>
    <x v="199"/>
    <n v="128775.96999999991"/>
    <s v="Export_CoGe"/>
    <x v="1"/>
    <s v="36.LIQ"/>
    <x v="15"/>
    <s v="BREVE "/>
    <m/>
    <s v="36.LIQ"/>
    <s v="Debiti a Breve (Liquidità)"/>
    <x v="1"/>
  </r>
  <r>
    <x v="0"/>
    <x v="18"/>
    <x v="124"/>
    <x v="124"/>
    <n v="1906.3000000000029"/>
    <s v="Export_CoGe"/>
    <x v="1"/>
    <s v="36.LIQ"/>
    <x v="15"/>
    <s v="BREVE "/>
    <m/>
    <s v="36.LIQ"/>
    <s v="Debiti a Breve (Liquidità)"/>
    <x v="1"/>
  </r>
  <r>
    <x v="0"/>
    <x v="18"/>
    <x v="126"/>
    <x v="126"/>
    <n v="59180.860000002707"/>
    <s v="Export_CoGe"/>
    <x v="1"/>
    <s v="36.LIQ"/>
    <x v="15"/>
    <s v="BREVE "/>
    <m/>
    <s v="36.LIQ"/>
    <s v="Debiti a Breve (Liquidità)"/>
    <x v="1"/>
  </r>
  <r>
    <x v="0"/>
    <x v="18"/>
    <x v="128"/>
    <x v="128"/>
    <n v="177690.42999999996"/>
    <s v="Export_CoGe"/>
    <x v="1"/>
    <s v="36.LIQ"/>
    <x v="15"/>
    <s v="BREVE "/>
    <m/>
    <s v="36.LIQ"/>
    <s v="Debiti a Breve (Liquidità)"/>
    <x v="1"/>
  </r>
  <r>
    <x v="0"/>
    <x v="18"/>
    <x v="130"/>
    <x v="130"/>
    <n v="58272.470000000299"/>
    <s v="Export_CoGe"/>
    <x v="1"/>
    <s v="36.LIQ"/>
    <x v="15"/>
    <s v="BREVE "/>
    <m/>
    <s v="36.LIQ"/>
    <s v="Debiti a Breve (Liquidità)"/>
    <x v="1"/>
  </r>
  <r>
    <x v="0"/>
    <x v="18"/>
    <x v="132"/>
    <x v="132"/>
    <n v="16864.369999999984"/>
    <s v="Export_CoGe"/>
    <x v="1"/>
    <s v="36.LIQ"/>
    <x v="15"/>
    <s v="BREVE "/>
    <m/>
    <s v="36.LIQ"/>
    <s v="Debiti a Breve (Liquidità)"/>
    <x v="1"/>
  </r>
  <r>
    <x v="0"/>
    <x v="18"/>
    <x v="326"/>
    <x v="325"/>
    <n v="271563.19899999991"/>
    <s v="Export_CoGe"/>
    <x v="1"/>
    <s v="36.LIQ"/>
    <x v="15"/>
    <s v="BREVE "/>
    <m/>
    <s v="36.LIQ"/>
    <s v="Debiti a Breve (Liquidità)"/>
    <x v="1"/>
  </r>
  <r>
    <x v="0"/>
    <x v="18"/>
    <x v="327"/>
    <x v="326"/>
    <n v="4426.7700000000023"/>
    <s v="Export_CoGe"/>
    <x v="1"/>
    <s v="36.LIQ"/>
    <x v="15"/>
    <s v="BREVE "/>
    <m/>
    <s v="36.LIQ"/>
    <s v="Debiti a Breve (Liquidità)"/>
    <x v="1"/>
  </r>
  <r>
    <x v="0"/>
    <x v="18"/>
    <x v="359"/>
    <x v="358"/>
    <n v="28745.919999999976"/>
    <s v="Export_CoGe"/>
    <x v="1"/>
    <s v="36.LIQ"/>
    <x v="15"/>
    <s v="BREVE "/>
    <m/>
    <s v="36.LIQ"/>
    <s v="Debiti a Breve (Liquidità)"/>
    <x v="1"/>
  </r>
  <r>
    <x v="0"/>
    <x v="18"/>
    <x v="365"/>
    <x v="364"/>
    <n v="28.560000000001082"/>
    <s v="Export_CoGe"/>
    <x v="1"/>
    <s v="36.LIQ"/>
    <x v="15"/>
    <s v="BREVE "/>
    <m/>
    <s v="36.LIQ"/>
    <s v="Debiti a Breve (Liquidità)"/>
    <x v="1"/>
  </r>
  <r>
    <x v="0"/>
    <x v="18"/>
    <x v="388"/>
    <x v="387"/>
    <n v="1825.399999999988"/>
    <s v="Export_CoGe"/>
    <x v="1"/>
    <s v="36.LIQ"/>
    <x v="15"/>
    <s v="BREVE "/>
    <m/>
    <s v="36.LIQ"/>
    <s v="Debiti a Breve (Liquidità)"/>
    <x v="1"/>
  </r>
  <r>
    <x v="0"/>
    <x v="18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18"/>
    <x v="329"/>
    <x v="328"/>
    <n v="1900000"/>
    <s v="Export_CoGe"/>
    <x v="1"/>
    <s v="36.LIQ"/>
    <x v="15"/>
    <s v="BREVE "/>
    <m/>
    <s v="36.LIQ"/>
    <s v="Debiti a Breve (Liquidità)"/>
    <x v="1"/>
  </r>
  <r>
    <x v="0"/>
    <x v="18"/>
    <x v="353"/>
    <x v="352"/>
    <n v="4.9999979892163537E-3"/>
    <s v="Export_CoGe"/>
    <x v="1"/>
    <s v="35.RIS"/>
    <x v="19"/>
    <s v="PN"/>
    <m/>
    <s v="35.RIS"/>
    <s v="Altre Riserve"/>
    <x v="1"/>
  </r>
  <r>
    <x v="0"/>
    <x v="18"/>
    <x v="88"/>
    <x v="88"/>
    <n v="-257.20999999996764"/>
    <s v="Export_CoGe"/>
    <x v="1"/>
    <s v="30.AD"/>
    <x v="13"/>
    <s v="AD"/>
    <m/>
    <s v="30.AD"/>
    <s v="Altri Crediti"/>
    <x v="1"/>
  </r>
  <r>
    <x v="0"/>
    <x v="18"/>
    <x v="145"/>
    <x v="145"/>
    <n v="-8100.0000000000582"/>
    <s v="Export_CoGe"/>
    <x v="1"/>
    <s v="34.CS"/>
    <x v="18"/>
    <s v="PN"/>
    <m/>
    <s v="34.CS"/>
    <s v="Capitale "/>
    <x v="1"/>
  </r>
  <r>
    <x v="0"/>
    <x v="18"/>
    <x v="147"/>
    <x v="147"/>
    <n v="-100000"/>
    <s v="Export_CoGe"/>
    <x v="1"/>
    <s v="34.CS"/>
    <x v="18"/>
    <s v="PN"/>
    <m/>
    <s v="34.CS"/>
    <s v="Capitale "/>
    <x v="1"/>
  </r>
  <r>
    <x v="0"/>
    <x v="18"/>
    <x v="149"/>
    <x v="149"/>
    <n v="-800000"/>
    <s v="Export_CoGe"/>
    <x v="1"/>
    <s v="34.CS"/>
    <x v="18"/>
    <s v="PN"/>
    <m/>
    <s v="34.CS"/>
    <s v="Capitale "/>
    <x v="1"/>
  </r>
  <r>
    <x v="0"/>
    <x v="18"/>
    <x v="151"/>
    <x v="151"/>
    <n v="-62928.91"/>
    <s v="Export_CoGe"/>
    <x v="1"/>
    <s v="35.RIS"/>
    <x v="19"/>
    <s v="PN"/>
    <m/>
    <s v="35.RIS"/>
    <s v="Riserva Legale"/>
    <x v="1"/>
  </r>
  <r>
    <x v="0"/>
    <x v="18"/>
    <x v="330"/>
    <x v="329"/>
    <n v="-185241.17"/>
    <s v="Export_CoGe"/>
    <x v="1"/>
    <s v="35.RIS"/>
    <x v="19"/>
    <s v="PN"/>
    <m/>
    <s v="35.RIS_bis"/>
    <s v="VII - Riserva per operaz. di copertura dei flussi finanz. attesi"/>
    <x v="1"/>
  </r>
  <r>
    <x v="0"/>
    <x v="18"/>
    <x v="154"/>
    <x v="154"/>
    <n v="-86282.830000000016"/>
    <s v="Export_CoGe"/>
    <x v="1"/>
    <s v="35.RIS"/>
    <x v="19"/>
    <s v="PN"/>
    <m/>
    <s v="35.RIS"/>
    <s v="Altre Riserve"/>
    <x v="1"/>
  </r>
  <r>
    <x v="0"/>
    <x v="18"/>
    <x v="403"/>
    <x v="402"/>
    <n v="-68372.169999995676"/>
    <s v="Export_CoGe"/>
    <x v="1"/>
    <s v="35.RIS"/>
    <x v="19"/>
    <s v="PN"/>
    <m/>
    <s v="35.RIS"/>
    <s v="Altre Riserve"/>
    <x v="1"/>
  </r>
  <r>
    <x v="0"/>
    <x v="18"/>
    <x v="157"/>
    <x v="157"/>
    <n v="-104189.62"/>
    <s v="Export_CoGe"/>
    <x v="1"/>
    <s v="23.I.MATFON"/>
    <x v="20"/>
    <s v="MAT"/>
    <m/>
    <s v="23.I.MATFON"/>
    <s v="Immobilizzazioni Materiali"/>
    <x v="1"/>
  </r>
  <r>
    <x v="0"/>
    <x v="18"/>
    <x v="158"/>
    <x v="158"/>
    <n v="-209105.68000000002"/>
    <s v="Export_CoGe"/>
    <x v="1"/>
    <s v="23.I.MATFON"/>
    <x v="20"/>
    <s v="MAT"/>
    <m/>
    <s v="23.I.MATFON"/>
    <s v="Immobilizzazioni Materiali"/>
    <x v="1"/>
  </r>
  <r>
    <x v="0"/>
    <x v="18"/>
    <x v="159"/>
    <x v="159"/>
    <n v="-130693.5"/>
    <s v="Export_CoGe"/>
    <x v="1"/>
    <s v="23.I.MATFON"/>
    <x v="20"/>
    <s v="MAT"/>
    <m/>
    <s v="23.I.MATFON"/>
    <s v="Immobilizzazioni Materiali"/>
    <x v="1"/>
  </r>
  <r>
    <x v="0"/>
    <x v="18"/>
    <x v="160"/>
    <x v="160"/>
    <n v="-792"/>
    <s v="Export_CoGe"/>
    <x v="1"/>
    <s v="23.I.MATFON"/>
    <x v="20"/>
    <s v="MAT"/>
    <m/>
    <s v="23.I.MATFON"/>
    <s v="Immobilizzazioni Materiali"/>
    <x v="1"/>
  </r>
  <r>
    <x v="0"/>
    <x v="18"/>
    <x v="161"/>
    <x v="161"/>
    <n v="-51454.32"/>
    <s v="Export_CoGe"/>
    <x v="1"/>
    <s v="23.I.MATFON"/>
    <x v="20"/>
    <s v="MAT"/>
    <m/>
    <s v="23.I.MATFON"/>
    <s v="Immobilizzazioni Materiali"/>
    <x v="1"/>
  </r>
  <r>
    <x v="0"/>
    <x v="18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18"/>
    <x v="163"/>
    <x v="163"/>
    <n v="-37664.42"/>
    <s v="Export_CoGe"/>
    <x v="1"/>
    <s v="23.I.MATFON"/>
    <x v="20"/>
    <s v="MAT"/>
    <m/>
    <s v="23.I.MATFON"/>
    <s v="Immobilizzazioni Materiali"/>
    <x v="1"/>
  </r>
  <r>
    <x v="0"/>
    <x v="18"/>
    <x v="164"/>
    <x v="164"/>
    <n v="-9208.98"/>
    <s v="Export_CoGe"/>
    <x v="1"/>
    <s v="23.I.MATFON"/>
    <x v="20"/>
    <s v="MAT"/>
    <m/>
    <s v="23.I.MATFON"/>
    <s v="Immobilizzazioni Materiali"/>
    <x v="1"/>
  </r>
  <r>
    <x v="0"/>
    <x v="18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18"/>
    <x v="167"/>
    <x v="167"/>
    <n v="-5023"/>
    <s v="Export_CoGe"/>
    <x v="1"/>
    <s v="23.I.IMMFON"/>
    <x v="21"/>
    <s v="IMM"/>
    <m/>
    <s v="23.I.IMMFON"/>
    <s v="Immobilizzazioni Immateriali"/>
    <x v="1"/>
  </r>
  <r>
    <x v="0"/>
    <x v="18"/>
    <x v="168"/>
    <x v="168"/>
    <n v="-35407.530000000021"/>
    <s v="Export_CoGe"/>
    <x v="1"/>
    <s v="23.I.IMMFON"/>
    <x v="21"/>
    <s v="IMM"/>
    <m/>
    <s v="23.I.IMMFON"/>
    <s v="Immobilizzazioni Immateriali"/>
    <x v="1"/>
  </r>
  <r>
    <x v="0"/>
    <x v="18"/>
    <x v="169"/>
    <x v="169"/>
    <n v="-50940.84"/>
    <s v="Export_CoGe"/>
    <x v="1"/>
    <s v="23.I.IMMFON"/>
    <x v="21"/>
    <s v="IMM"/>
    <m/>
    <s v="23.I.IMMFON"/>
    <s v="Immobilizzazioni Immateriali"/>
    <x v="1"/>
  </r>
  <r>
    <x v="0"/>
    <x v="18"/>
    <x v="170"/>
    <x v="170"/>
    <n v="-1145372"/>
    <s v="Export_CoGe"/>
    <x v="1"/>
    <s v="33.PROV"/>
    <x v="22"/>
    <s v="PROV"/>
    <m/>
    <s v="33.PROV"/>
    <s v="Altri Fondi "/>
    <x v="1"/>
  </r>
  <r>
    <x v="0"/>
    <x v="18"/>
    <x v="331"/>
    <x v="330"/>
    <n v="-245167.83000000002"/>
    <s v="Export_CoGe"/>
    <x v="1"/>
    <s v="33.PROV"/>
    <x v="22"/>
    <s v="PROV"/>
    <m/>
    <s v="33.PROV"/>
    <s v="Altri Fondi "/>
    <x v="1"/>
  </r>
  <r>
    <x v="0"/>
    <x v="18"/>
    <x v="332"/>
    <x v="331"/>
    <n v="-517000"/>
    <s v="Export_CoGe"/>
    <x v="1"/>
    <s v="33.PROV"/>
    <x v="22"/>
    <s v="PROV"/>
    <m/>
    <s v="33.PROV"/>
    <s v="Altri Fondi "/>
    <x v="1"/>
  </r>
  <r>
    <x v="0"/>
    <x v="18"/>
    <x v="333"/>
    <x v="332"/>
    <n v="-315297.5"/>
    <s v="Export_CoGe"/>
    <x v="1"/>
    <s v="26.MAG"/>
    <x v="9"/>
    <s v="MAG"/>
    <m/>
    <s v="26.MAG"/>
    <s v="Rimanenze"/>
    <x v="1"/>
  </r>
  <r>
    <x v="0"/>
    <x v="18"/>
    <x v="398"/>
    <x v="397"/>
    <n v="-550000"/>
    <s v="Export_CoGe"/>
    <x v="1"/>
    <s v="26.MAG"/>
    <x v="9"/>
    <s v="MAG"/>
    <m/>
    <s v="26.MAG"/>
    <s v="Rimanenze"/>
    <x v="1"/>
  </r>
  <r>
    <x v="0"/>
    <x v="18"/>
    <x v="172"/>
    <x v="172"/>
    <n v="-155027.50000000003"/>
    <s v="Export_CoGe"/>
    <x v="1"/>
    <s v="38.TFR"/>
    <x v="23"/>
    <s v="TFR"/>
    <m/>
    <s v="38.TFR"/>
    <s v="Fondo TFR"/>
    <x v="1"/>
  </r>
  <r>
    <x v="0"/>
    <x v="18"/>
    <x v="173"/>
    <x v="173"/>
    <n v="-350445.66000000003"/>
    <s v="Export_CoGe"/>
    <x v="1"/>
    <s v="38.TFR"/>
    <x v="23"/>
    <s v="TFR"/>
    <m/>
    <s v="38.TFR"/>
    <s v="Fondo TFR"/>
    <x v="1"/>
  </r>
  <r>
    <x v="0"/>
    <x v="18"/>
    <x v="174"/>
    <x v="174"/>
    <n v="-48127.680000000008"/>
    <s v="Export_CoGe"/>
    <x v="1"/>
    <s v="38.TFR"/>
    <x v="23"/>
    <s v="TFR"/>
    <m/>
    <s v="38.TFR"/>
    <s v="Fondo TFR"/>
    <x v="1"/>
  </r>
  <r>
    <x v="0"/>
    <x v="18"/>
    <x v="175"/>
    <x v="175"/>
    <n v="-7385.3399999999947"/>
    <s v="Export_CoGe"/>
    <x v="1"/>
    <s v="38.TFR"/>
    <x v="23"/>
    <s v="TFR"/>
    <m/>
    <s v="38.TFR"/>
    <s v="Fondo TFR"/>
    <x v="1"/>
  </r>
  <r>
    <x v="0"/>
    <x v="18"/>
    <x v="177"/>
    <x v="177"/>
    <n v="-195502.61"/>
    <s v="Export_CoGe"/>
    <x v="1"/>
    <s v="27.CLI"/>
    <x v="10"/>
    <s v="CLI"/>
    <m/>
    <s v="27.CLI"/>
    <s v="Crediti Commerciali"/>
    <x v="1"/>
  </r>
  <r>
    <x v="0"/>
    <x v="18"/>
    <x v="181"/>
    <x v="181"/>
    <n v="-23957.280000000028"/>
    <s v="Export_CoGe"/>
    <x v="1"/>
    <s v="37.DFIN"/>
    <x v="25"/>
    <s v="LUNGO"/>
    <m/>
    <s v="37.DFIN"/>
    <s v="Debiti Finanziari (MLT)"/>
    <x v="1"/>
  </r>
  <r>
    <x v="0"/>
    <x v="18"/>
    <x v="183"/>
    <x v="183"/>
    <n v="-191000.65"/>
    <s v="Export_CoGe"/>
    <x v="1"/>
    <s v="37.DFIN"/>
    <x v="25"/>
    <s v="LUNGO"/>
    <m/>
    <s v="37.DFIN"/>
    <s v="Debiti Finanziari (MLT)"/>
    <x v="1"/>
  </r>
  <r>
    <x v="0"/>
    <x v="18"/>
    <x v="189"/>
    <x v="189"/>
    <n v="-560523.69000000018"/>
    <s v="Export_CoGe"/>
    <x v="1"/>
    <s v="37.DFIN"/>
    <x v="25"/>
    <s v="LUNGO"/>
    <m/>
    <s v="37.DFIN"/>
    <s v="Debiti Finanziari (MLT)"/>
    <x v="1"/>
  </r>
  <r>
    <x v="0"/>
    <x v="18"/>
    <x v="193"/>
    <x v="193"/>
    <n v="-201125.73"/>
    <s v="Export_CoGe"/>
    <x v="1"/>
    <s v="37.DFIN"/>
    <x v="25"/>
    <s v="LUNGO"/>
    <m/>
    <s v="37.DFIN"/>
    <s v="Debiti Finanziari (MLT)"/>
    <x v="1"/>
  </r>
  <r>
    <x v="0"/>
    <x v="18"/>
    <x v="195"/>
    <x v="195"/>
    <n v="-71016.14"/>
    <s v="Export_CoGe"/>
    <x v="1"/>
    <s v="37.DFIN"/>
    <x v="25"/>
    <s v="LUNGO"/>
    <m/>
    <s v="37.DFIN"/>
    <s v="Debiti Finanziari (MLT)"/>
    <x v="1"/>
  </r>
  <r>
    <x v="0"/>
    <x v="18"/>
    <x v="335"/>
    <x v="334"/>
    <n v="-110275.99"/>
    <s v="Export_CoGe"/>
    <x v="1"/>
    <s v="37.DFIN"/>
    <x v="25"/>
    <s v="LUNGO"/>
    <m/>
    <s v="37.DFIN"/>
    <s v="Debiti Finanziari (MLT)"/>
    <x v="1"/>
  </r>
  <r>
    <x v="0"/>
    <x v="18"/>
    <x v="336"/>
    <x v="335"/>
    <n v="-2039494.16"/>
    <s v="Export_CoGe"/>
    <x v="1"/>
    <s v="37.DFIN"/>
    <x v="25"/>
    <s v="LUNGO"/>
    <m/>
    <s v="37.DFIN"/>
    <s v="Debiti Finanziari (MLT)"/>
    <x v="1"/>
  </r>
  <r>
    <x v="0"/>
    <x v="18"/>
    <x v="399"/>
    <x v="398"/>
    <n v="-191504.13"/>
    <s v="Export_CoGe"/>
    <x v="1"/>
    <s v="36.ANT"/>
    <x v="16"/>
    <s v="BREVE "/>
    <m/>
    <s v="95.ANT"/>
    <s v="Debiti a Breve (Liquidità)"/>
    <x v="1"/>
  </r>
  <r>
    <x v="0"/>
    <x v="18"/>
    <x v="205"/>
    <x v="205"/>
    <n v="-16666.52000000015"/>
    <s v="Export_CoGe"/>
    <x v="1"/>
    <s v="37.DFIN"/>
    <x v="25"/>
    <s v="LUNGO"/>
    <m/>
    <s v="37.DFIN"/>
    <s v="Debiti Finanziari (MLT)"/>
    <x v="1"/>
  </r>
  <r>
    <x v="0"/>
    <x v="18"/>
    <x v="337"/>
    <x v="336"/>
    <n v="-79109.919999999998"/>
    <s v="Export_CoGe"/>
    <x v="1"/>
    <s v="37.DFIN"/>
    <x v="25"/>
    <s v="LUNGO"/>
    <m/>
    <s v="37.DFIN"/>
    <s v="Debiti Vs Altri MLT"/>
    <x v="1"/>
  </r>
  <r>
    <x v="0"/>
    <x v="18"/>
    <x v="210"/>
    <x v="210"/>
    <n v="-696234.68000000017"/>
    <s v="Export_CoGe"/>
    <x v="1"/>
    <s v="28.FOR"/>
    <x v="14"/>
    <s v="FOR"/>
    <m/>
    <s v="28.FOR"/>
    <s v="Debiti Commerciali"/>
    <x v="1"/>
  </r>
  <r>
    <x v="0"/>
    <x v="18"/>
    <x v="212"/>
    <x v="212"/>
    <n v="-1163.6500000000133"/>
    <s v="Export_CoGe"/>
    <x v="1"/>
    <s v="28.FOR"/>
    <x v="14"/>
    <s v="FOR"/>
    <m/>
    <s v="28.FOR"/>
    <s v="Debiti Commerciali"/>
    <x v="1"/>
  </r>
  <r>
    <x v="0"/>
    <x v="18"/>
    <x v="214"/>
    <x v="214"/>
    <n v="-1335.3999999999978"/>
    <s v="Export_CoGe"/>
    <x v="1"/>
    <s v="28.FOR"/>
    <x v="14"/>
    <s v="FOR"/>
    <m/>
    <s v="28.FOR"/>
    <s v="Debiti Commerciali"/>
    <x v="1"/>
  </r>
  <r>
    <x v="0"/>
    <x v="18"/>
    <x v="216"/>
    <x v="216"/>
    <n v="-42540.249999999942"/>
    <s v="Export_CoGe"/>
    <x v="1"/>
    <s v="28.FOR"/>
    <x v="14"/>
    <s v="FOR"/>
    <m/>
    <s v="28.FOR"/>
    <s v="Debiti Commerciali"/>
    <x v="1"/>
  </r>
  <r>
    <x v="0"/>
    <x v="18"/>
    <x v="220"/>
    <x v="220"/>
    <n v="-214529.53999999995"/>
    <s v="Export_CoGe"/>
    <x v="1"/>
    <s v="55.DIP"/>
    <x v="31"/>
    <s v="AD"/>
    <m/>
    <s v="55.DIP"/>
    <s v="Altri Debiti"/>
    <x v="1"/>
  </r>
  <r>
    <x v="0"/>
    <x v="18"/>
    <x v="224"/>
    <x v="224"/>
    <n v="-192025.35000000006"/>
    <s v="Export_CoGe"/>
    <x v="1"/>
    <s v="30.AD"/>
    <x v="13"/>
    <s v="AD"/>
    <m/>
    <s v="30.AD"/>
    <s v="Altri Debiti"/>
    <x v="1"/>
  </r>
  <r>
    <x v="0"/>
    <x v="18"/>
    <x v="384"/>
    <x v="383"/>
    <n v="-77287.490000000005"/>
    <s v="Export_CoGe"/>
    <x v="1"/>
    <s v="30.AD"/>
    <x v="13"/>
    <s v="AD"/>
    <m/>
    <s v="30.AD"/>
    <s v="Altri Debiti"/>
    <x v="1"/>
  </r>
  <r>
    <x v="0"/>
    <x v="18"/>
    <x v="366"/>
    <x v="365"/>
    <n v="-450"/>
    <s v="Export_CoGe"/>
    <x v="1"/>
    <s v="30.AD"/>
    <x v="13"/>
    <s v="AD"/>
    <m/>
    <s v="30.AD"/>
    <s v="Altri Debiti"/>
    <x v="1"/>
  </r>
  <r>
    <x v="0"/>
    <x v="18"/>
    <x v="228"/>
    <x v="228"/>
    <n v="-4999.9999999999964"/>
    <s v="Export_CoGe"/>
    <x v="1"/>
    <s v="30.AD"/>
    <x v="13"/>
    <s v="AD"/>
    <m/>
    <s v="30.AD"/>
    <s v="Altri Debiti"/>
    <x v="1"/>
  </r>
  <r>
    <x v="0"/>
    <x v="18"/>
    <x v="230"/>
    <x v="230"/>
    <n v="-7822.73"/>
    <s v="Export_CoGe"/>
    <x v="1"/>
    <s v="30.AD"/>
    <x v="13"/>
    <s v="AD"/>
    <m/>
    <s v="30.AD"/>
    <s v="Altri Debiti"/>
    <x v="1"/>
  </r>
  <r>
    <x v="0"/>
    <x v="18"/>
    <x v="232"/>
    <x v="232"/>
    <n v="-502.2000000000304"/>
    <s v="Export_CoGe"/>
    <x v="1"/>
    <s v="30.AD"/>
    <x v="13"/>
    <s v="AD"/>
    <m/>
    <s v="30.AD"/>
    <s v="Altri Debiti"/>
    <x v="1"/>
  </r>
  <r>
    <x v="0"/>
    <x v="18"/>
    <x v="234"/>
    <x v="234"/>
    <n v="-6795.02"/>
    <s v="Export_CoGe"/>
    <x v="1"/>
    <s v="30.AD"/>
    <x v="13"/>
    <s v="AD"/>
    <m/>
    <s v="30.AD"/>
    <s v="Altri Debiti"/>
    <x v="1"/>
  </r>
  <r>
    <x v="0"/>
    <x v="18"/>
    <x v="339"/>
    <x v="338"/>
    <n v="-27.570000000014552"/>
    <s v="Export_CoGe"/>
    <x v="1"/>
    <s v="30.AD"/>
    <x v="13"/>
    <s v="AD"/>
    <m/>
    <s v="30.AD"/>
    <s v="Altri Debiti"/>
    <x v="1"/>
  </r>
  <r>
    <x v="0"/>
    <x v="18"/>
    <x v="400"/>
    <x v="399"/>
    <n v="-503"/>
    <s v="Export_CoGe"/>
    <x v="1"/>
    <s v="30.AD"/>
    <x v="13"/>
    <s v="AD"/>
    <m/>
    <s v="30.AD"/>
    <s v="Altri Debiti"/>
    <x v="1"/>
  </r>
  <r>
    <x v="0"/>
    <x v="18"/>
    <x v="240"/>
    <x v="240"/>
    <n v="-208.19999999999982"/>
    <s v="Export_CoGe"/>
    <x v="1"/>
    <s v="30.AD"/>
    <x v="13"/>
    <s v="CLI"/>
    <m/>
    <s v="27.CLI"/>
    <s v="Altri Debiti"/>
    <x v="1"/>
  </r>
  <r>
    <x v="0"/>
    <x v="18"/>
    <x v="340"/>
    <x v="339"/>
    <n v="-3943.5699999999943"/>
    <s v="Export_CoGe"/>
    <x v="1"/>
    <s v="30.AD"/>
    <x v="13"/>
    <s v="AD"/>
    <m/>
    <s v="30.AD"/>
    <s v="Altri Debiti"/>
    <x v="1"/>
  </r>
  <r>
    <x v="0"/>
    <x v="18"/>
    <x v="352"/>
    <x v="351"/>
    <n v="-66573.019999999757"/>
    <s v="Export_CoGe"/>
    <x v="1"/>
    <s v="31.PTN"/>
    <x v="12"/>
    <s v="PTN"/>
    <m/>
    <s v="50.IVA"/>
    <s v="Posizione Tributaria Netta"/>
    <x v="1"/>
  </r>
  <r>
    <x v="0"/>
    <x v="18"/>
    <x v="251"/>
    <x v="251"/>
    <n v="-53300.159999999974"/>
    <s v="Export_CoGe"/>
    <x v="1"/>
    <s v="31.PTN"/>
    <x v="12"/>
    <s v="PTN"/>
    <m/>
    <s v="30.AD"/>
    <s v="Posizione Tributaria Netta"/>
    <x v="1"/>
  </r>
  <r>
    <x v="0"/>
    <x v="18"/>
    <x v="253"/>
    <x v="253"/>
    <n v="-3466.3300000000017"/>
    <s v="Export_CoGe"/>
    <x v="1"/>
    <s v="31.PTN"/>
    <x v="12"/>
    <s v="PTN"/>
    <m/>
    <s v="31.PTN"/>
    <s v="Posizione Tributaria Netta"/>
    <x v="1"/>
  </r>
  <r>
    <x v="0"/>
    <x v="18"/>
    <x v="341"/>
    <x v="340"/>
    <n v="-267.07"/>
    <s v="Export_CoGe"/>
    <x v="1"/>
    <s v="31.PTN"/>
    <x v="12"/>
    <s v="AD"/>
    <m/>
    <s v="30.AD"/>
    <s v="Posizione Tributaria Netta"/>
    <x v="1"/>
  </r>
  <r>
    <x v="0"/>
    <x v="18"/>
    <x v="256"/>
    <x v="256"/>
    <n v="-2500.8599999999724"/>
    <s v="Export_CoGe"/>
    <x v="1"/>
    <s v="31.PTN"/>
    <x v="12"/>
    <s v="PTN"/>
    <m/>
    <s v="31.PTN"/>
    <s v="Posizione Tributaria Netta"/>
    <x v="1"/>
  </r>
  <r>
    <x v="0"/>
    <x v="18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18"/>
    <x v="262"/>
    <x v="262"/>
    <n v="-47445.310000000012"/>
    <s v="Export_CoGe"/>
    <x v="1"/>
    <s v="30.AD"/>
    <x v="13"/>
    <s v="AD"/>
    <m/>
    <s v="30.AD"/>
    <s v="Debiti vs Ist. Previdenziali"/>
    <x v="1"/>
  </r>
  <r>
    <x v="0"/>
    <x v="18"/>
    <x v="264"/>
    <x v="264"/>
    <n v="-9329.76"/>
    <s v="Export_CoGe"/>
    <x v="1"/>
    <s v="30.AD"/>
    <x v="13"/>
    <s v="AD"/>
    <m/>
    <s v="30.AD"/>
    <s v="Debiti vs Ist. Previdenziali"/>
    <x v="1"/>
  </r>
  <r>
    <x v="0"/>
    <x v="18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18"/>
    <x v="343"/>
    <x v="342"/>
    <n v="-6.24"/>
    <s v="Export_CoGe"/>
    <x v="1"/>
    <s v="30.AD"/>
    <x v="13"/>
    <s v="AD"/>
    <m/>
    <s v="30.AD"/>
    <s v="Debiti vs Ist. Previdenziali"/>
    <x v="1"/>
  </r>
  <r>
    <x v="0"/>
    <x v="18"/>
    <x v="344"/>
    <x v="343"/>
    <n v="-336.31"/>
    <s v="Export_CoGe"/>
    <x v="1"/>
    <s v="30.AD"/>
    <x v="13"/>
    <s v="AD"/>
    <m/>
    <s v="30.AD"/>
    <s v="Debiti vs Ist. Previdenziali"/>
    <x v="1"/>
  </r>
  <r>
    <x v="0"/>
    <x v="18"/>
    <x v="269"/>
    <x v="269"/>
    <n v="-200.25"/>
    <s v="Export_CoGe"/>
    <x v="1"/>
    <s v="30.AD"/>
    <x v="13"/>
    <s v="AD"/>
    <m/>
    <s v="30.AD"/>
    <s v="Debiti vs Ist. Previdenziali"/>
    <x v="1"/>
  </r>
  <r>
    <x v="0"/>
    <x v="18"/>
    <x v="271"/>
    <x v="271"/>
    <n v="-1450.5999999999985"/>
    <s v="Export_CoGe"/>
    <x v="1"/>
    <s v="30.AD"/>
    <x v="13"/>
    <s v="AD"/>
    <m/>
    <s v="30.AD"/>
    <s v="Debiti vs Ist. Previdenziali"/>
    <x v="1"/>
  </r>
  <r>
    <x v="0"/>
    <x v="18"/>
    <x v="273"/>
    <x v="273"/>
    <n v="-214.49999999999989"/>
    <s v="Export_CoGe"/>
    <x v="1"/>
    <s v="30.AD"/>
    <x v="13"/>
    <s v="AD"/>
    <m/>
    <s v="30.AD"/>
    <s v="Debiti vs Ist. Previdenziali"/>
    <x v="1"/>
  </r>
  <r>
    <x v="0"/>
    <x v="18"/>
    <x v="275"/>
    <x v="275"/>
    <n v="-171.83000000000021"/>
    <s v="Export_CoGe"/>
    <x v="1"/>
    <s v="30.AD"/>
    <x v="13"/>
    <s v="AD"/>
    <m/>
    <s v="30.AD"/>
    <s v="Debiti vs Ist. Previdenziali"/>
    <x v="1"/>
  </r>
  <r>
    <x v="0"/>
    <x v="18"/>
    <x v="277"/>
    <x v="277"/>
    <n v="-487.47999999999911"/>
    <s v="Export_CoGe"/>
    <x v="1"/>
    <s v="30.AD"/>
    <x v="13"/>
    <s v="AD"/>
    <m/>
    <s v="30.AD"/>
    <s v="Debiti vs Ist. Previdenziali"/>
    <x v="1"/>
  </r>
  <r>
    <x v="0"/>
    <x v="18"/>
    <x v="279"/>
    <x v="279"/>
    <n v="-201.66000000000008"/>
    <s v="Export_CoGe"/>
    <x v="1"/>
    <s v="30.AD"/>
    <x v="13"/>
    <s v="AD"/>
    <m/>
    <s v="30.AD"/>
    <s v="Debiti vs Ist. Previdenziali"/>
    <x v="1"/>
  </r>
  <r>
    <x v="0"/>
    <x v="18"/>
    <x v="280"/>
    <x v="280"/>
    <n v="-322.07999999999993"/>
    <s v="Export_CoGe"/>
    <x v="1"/>
    <s v="30.AD"/>
    <x v="13"/>
    <s v="AD"/>
    <m/>
    <s v="30.AD"/>
    <s v="Debiti vs Ist. Previdenziali"/>
    <x v="1"/>
  </r>
  <r>
    <x v="0"/>
    <x v="18"/>
    <x v="283"/>
    <x v="283"/>
    <n v="-141.88000000001921"/>
    <s v="Export_CoGe"/>
    <x v="1"/>
    <s v="30.AD"/>
    <x v="13"/>
    <s v="AD"/>
    <m/>
    <s v="30.AD"/>
    <s v="Debiti vs Ist. Previdenziali"/>
    <x v="1"/>
  </r>
  <r>
    <x v="0"/>
    <x v="18"/>
    <x v="345"/>
    <x v="344"/>
    <n v="-396.47999999999956"/>
    <s v="Export_CoGe"/>
    <x v="1"/>
    <s v="30.AD"/>
    <x v="13"/>
    <s v="AD"/>
    <m/>
    <s v="30.AD"/>
    <s v="Debiti vs Ist. Previdenziali"/>
    <x v="1"/>
  </r>
  <r>
    <x v="0"/>
    <x v="18"/>
    <x v="414"/>
    <x v="413"/>
    <n v="-478.25"/>
    <s v="Export_CoGe"/>
    <x v="1"/>
    <s v="30.AD"/>
    <x v="13"/>
    <s v="AD"/>
    <m/>
    <s v="30.AD"/>
    <s v="Debiti vs Ist. Previdenziali"/>
    <x v="1"/>
  </r>
  <r>
    <x v="0"/>
    <x v="18"/>
    <x v="284"/>
    <x v="284"/>
    <n v="-916.06999999999971"/>
    <s v="Export_CoGe"/>
    <x v="1"/>
    <s v="30.AD"/>
    <x v="13"/>
    <s v="AD"/>
    <m/>
    <s v="30.AD"/>
    <s v="Debiti vs Ist. Previdenziali"/>
    <x v="1"/>
  </r>
  <r>
    <x v="0"/>
    <x v="18"/>
    <x v="285"/>
    <x v="285"/>
    <n v="-52256.71999999995"/>
    <s v="Export_CoGe"/>
    <x v="1"/>
    <s v="30.AD"/>
    <x v="13"/>
    <s v="AC"/>
    <m/>
    <s v="60.PREV"/>
    <s v="Debiti vs Ist. Previdenziali"/>
    <x v="1"/>
  </r>
  <r>
    <x v="0"/>
    <x v="18"/>
    <x v="287"/>
    <x v="287"/>
    <n v="-218770.00000000003"/>
    <s v="Export_CoGe"/>
    <x v="1"/>
    <s v="30.AD"/>
    <x v="13"/>
    <s v="AD"/>
    <m/>
    <s v="30.AD"/>
    <s v="Ratei/Risconti Passivi"/>
    <x v="1"/>
  </r>
  <r>
    <x v="0"/>
    <x v="18"/>
    <x v="270"/>
    <x v="270"/>
    <n v="-1971.75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8"/>
    <x v="389"/>
    <x v="388"/>
    <n v="-854"/>
    <s v="Export_CoGe"/>
    <x v="0"/>
    <s v="ALTRI"/>
    <x v="34"/>
    <s v="ALTRI"/>
    <m/>
    <s v="A.5)"/>
    <s v="5) altri ricavi e proventi, con separata indicazione dei contributi in conto esercizio"/>
    <x v="8"/>
  </r>
  <r>
    <x v="0"/>
    <x v="18"/>
    <x v="380"/>
    <x v="379"/>
    <n v="-15770"/>
    <s v="Export_CoGe"/>
    <x v="0"/>
    <s v="ONSTR"/>
    <x v="30"/>
    <s v="EXT"/>
    <m/>
    <s v="A.5)"/>
    <s v="5) altri ricavi e proventi, con separata indicazione dei contributi in conto esercizio"/>
    <x v="8"/>
  </r>
  <r>
    <x v="0"/>
    <x v="18"/>
    <x v="374"/>
    <x v="373"/>
    <n v="-1200"/>
    <s v="Export_CoGe"/>
    <x v="0"/>
    <s v="ONSTR"/>
    <x v="30"/>
    <s v="EXT"/>
    <m/>
    <s v="B.14)"/>
    <s v="14) oneri diversi di gestione"/>
    <x v="2"/>
  </r>
  <r>
    <x v="0"/>
    <x v="18"/>
    <x v="268"/>
    <x v="268"/>
    <n v="-152970.9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9"/>
    <x v="0"/>
    <x v="0"/>
    <n v="198783.09999999998"/>
    <s v="Export_CoGe"/>
    <x v="0"/>
    <s v="ACQDI"/>
    <x v="0"/>
    <s v="ACQ"/>
    <m/>
    <s v="B.6)"/>
    <s v="6) per materie prime, suddidiarie, di consumo e di merci"/>
    <x v="0"/>
  </r>
  <r>
    <x v="0"/>
    <x v="19"/>
    <x v="1"/>
    <x v="1"/>
    <n v="98614.29"/>
    <s v="Export_CoGe"/>
    <x v="0"/>
    <s v="ACQDI"/>
    <x v="0"/>
    <s v="ACQ"/>
    <m/>
    <s v="B.6)"/>
    <s v="6) per materie prime, suddidiarie, di consumo e di merci"/>
    <x v="0"/>
  </r>
  <r>
    <x v="0"/>
    <x v="19"/>
    <x v="3"/>
    <x v="3"/>
    <n v="53953.8"/>
    <s v="Export_CoGe"/>
    <x v="0"/>
    <s v="ACQDI"/>
    <x v="0"/>
    <s v="ACQ"/>
    <m/>
    <s v="B.6)"/>
    <s v="6) per materie prime, suddidiarie, di consumo e di merci"/>
    <x v="0"/>
  </r>
  <r>
    <x v="0"/>
    <x v="19"/>
    <x v="5"/>
    <x v="5"/>
    <n v="2068.7300000000005"/>
    <s v="Export_CoGe"/>
    <x v="0"/>
    <s v="ACQIN"/>
    <x v="2"/>
    <s v="PRD"/>
    <m/>
    <s v="B.6)"/>
    <s v="6) per materie prime, suddidiarie, di consumo e di merci"/>
    <x v="2"/>
  </r>
  <r>
    <x v="0"/>
    <x v="19"/>
    <x v="7"/>
    <x v="7"/>
    <n v="22437.37"/>
    <s v="Export_CoGe"/>
    <x v="0"/>
    <s v="ACQDI"/>
    <x v="0"/>
    <s v="ACQ"/>
    <m/>
    <s v="B.6)"/>
    <s v="6) per materie prime, suddidiarie, di consumo e di merci"/>
    <x v="3"/>
  </r>
  <r>
    <x v="0"/>
    <x v="19"/>
    <x v="9"/>
    <x v="9"/>
    <n v="3263.9499999999994"/>
    <s v="Export_CoGe"/>
    <x v="0"/>
    <s v="ACQIN"/>
    <x v="2"/>
    <s v="PRD"/>
    <m/>
    <s v="B.6)"/>
    <s v="6) per materie prime, suddidiarie, di consumo e di merci"/>
    <x v="2"/>
  </r>
  <r>
    <x v="0"/>
    <x v="19"/>
    <x v="11"/>
    <x v="11"/>
    <n v="15910.57"/>
    <s v="Export_CoGe"/>
    <x v="0"/>
    <s v="ACQIN"/>
    <x v="2"/>
    <s v="PRD"/>
    <m/>
    <s v="B.6)"/>
    <s v="6) per materie prime, suddidiarie, di consumo e di merci"/>
    <x v="2"/>
  </r>
  <r>
    <x v="0"/>
    <x v="19"/>
    <x v="13"/>
    <x v="13"/>
    <n v="4128.3099999999995"/>
    <s v="Export_CoGe"/>
    <x v="0"/>
    <s v="COSGS"/>
    <x v="4"/>
    <s v="COSTI"/>
    <m/>
    <s v="B.6)"/>
    <s v="6) per materie prime, suddidiarie, di consumo e di merci"/>
    <x v="4"/>
  </r>
  <r>
    <x v="0"/>
    <x v="19"/>
    <x v="15"/>
    <x v="15"/>
    <n v="6736.56"/>
    <s v="Export_CoGe"/>
    <x v="0"/>
    <s v="ACQIN"/>
    <x v="2"/>
    <s v="PRD"/>
    <m/>
    <s v="B.6)"/>
    <s v="6) per materie prime, suddidiarie, di consumo e di merci"/>
    <x v="3"/>
  </r>
  <r>
    <x v="0"/>
    <x v="19"/>
    <x v="17"/>
    <x v="17"/>
    <n v="8378.43"/>
    <s v="Export_CoGe"/>
    <x v="0"/>
    <s v="COSGS"/>
    <x v="4"/>
    <s v="COSTI"/>
    <m/>
    <s v="B.6)"/>
    <s v="6) per materie prime, suddidiarie, di consumo e di merci"/>
    <x v="2"/>
  </r>
  <r>
    <x v="0"/>
    <x v="19"/>
    <x v="289"/>
    <x v="289"/>
    <n v="1534.94"/>
    <s v="Export_CoGe"/>
    <x v="0"/>
    <s v="ACQDI"/>
    <x v="0"/>
    <s v="ACQ"/>
    <m/>
    <s v="B.6)"/>
    <s v="6) per materie prime, suddidiarie, di consumo e di merci"/>
    <x v="0"/>
  </r>
  <r>
    <x v="0"/>
    <x v="19"/>
    <x v="290"/>
    <x v="290"/>
    <n v="95805.3"/>
    <s v="Export_CoGe"/>
    <x v="0"/>
    <s v="ACQDI"/>
    <x v="0"/>
    <s v="ACQ"/>
    <m/>
    <s v="B.6)"/>
    <s v="6) per materie prime, suddidiarie, di consumo e di merci"/>
    <x v="2"/>
  </r>
  <r>
    <x v="0"/>
    <x v="19"/>
    <x v="404"/>
    <x v="403"/>
    <n v="5221.24"/>
    <s v="Export_CoGe"/>
    <x v="0"/>
    <s v="ACQDI"/>
    <x v="0"/>
    <s v="ACQ"/>
    <m/>
    <s v="B.6)"/>
    <s v="6) per materie prime, suddidiarie, di consumo e di merci"/>
    <x v="0"/>
  </r>
  <r>
    <x v="0"/>
    <x v="19"/>
    <x v="29"/>
    <x v="29"/>
    <n v="214636.38999999998"/>
    <s v="Export_CoGe"/>
    <x v="0"/>
    <s v="SERDI"/>
    <x v="5"/>
    <s v="LAV"/>
    <m/>
    <s v="B.7)"/>
    <s v="7) per servizi"/>
    <x v="0"/>
  </r>
  <r>
    <x v="0"/>
    <x v="19"/>
    <x v="31"/>
    <x v="31"/>
    <n v="11966.880000000001"/>
    <s v="Export_CoGe"/>
    <x v="0"/>
    <s v="SERIN"/>
    <x v="6"/>
    <s v="PRD"/>
    <m/>
    <s v="B.7)"/>
    <s v="7) per servizi"/>
    <x v="0"/>
  </r>
  <r>
    <x v="0"/>
    <x v="19"/>
    <x v="32"/>
    <x v="32"/>
    <n v="32790.080000000002"/>
    <s v="Export_CoGe"/>
    <x v="0"/>
    <s v="SERDI"/>
    <x v="5"/>
    <s v="LAV"/>
    <m/>
    <s v="B.7)"/>
    <s v="7) per servizi"/>
    <x v="0"/>
  </r>
  <r>
    <x v="0"/>
    <x v="19"/>
    <x v="35"/>
    <x v="35"/>
    <n v="70"/>
    <s v="Export_CoGe"/>
    <x v="0"/>
    <s v="SERIN"/>
    <x v="6"/>
    <s v="PRD"/>
    <m/>
    <s v="B.7)"/>
    <s v="7) per servizi"/>
    <x v="5"/>
  </r>
  <r>
    <x v="0"/>
    <x v="19"/>
    <x v="37"/>
    <x v="37"/>
    <n v="260"/>
    <s v="Export_CoGe"/>
    <x v="0"/>
    <s v="COSGS"/>
    <x v="4"/>
    <s v="COSTI"/>
    <m/>
    <s v="B.7)"/>
    <s v="7) per servizi"/>
    <x v="2"/>
  </r>
  <r>
    <x v="0"/>
    <x v="19"/>
    <x v="41"/>
    <x v="41"/>
    <n v="446147.76"/>
    <s v="Export_CoGe"/>
    <x v="0"/>
    <s v="SERDI"/>
    <x v="5"/>
    <s v="LAV"/>
    <m/>
    <s v="B.7)"/>
    <s v="7) per servizi"/>
    <x v="0"/>
  </r>
  <r>
    <x v="0"/>
    <x v="19"/>
    <x v="386"/>
    <x v="385"/>
    <n v="35399.65"/>
    <s v="Export_CoGe"/>
    <x v="0"/>
    <s v="SERDI"/>
    <x v="5"/>
    <s v="LAV"/>
    <m/>
    <s v="B.7)"/>
    <s v="7) per servizi"/>
    <x v="0"/>
  </r>
  <r>
    <x v="0"/>
    <x v="19"/>
    <x v="43"/>
    <x v="43"/>
    <n v="29533.54"/>
    <s v="Export_CoGe"/>
    <x v="0"/>
    <s v="SERST"/>
    <x v="8"/>
    <s v="COSTI"/>
    <m/>
    <s v="B.7)"/>
    <s v="7) per servizi"/>
    <x v="2"/>
  </r>
  <r>
    <x v="0"/>
    <x v="19"/>
    <x v="44"/>
    <x v="44"/>
    <n v="8301.739999999998"/>
    <s v="Export_CoGe"/>
    <x v="0"/>
    <s v="SERST"/>
    <x v="8"/>
    <s v="COSTI"/>
    <m/>
    <s v="B.7)"/>
    <s v="7) per servizi"/>
    <x v="2"/>
  </r>
  <r>
    <x v="0"/>
    <x v="19"/>
    <x v="46"/>
    <x v="46"/>
    <n v="1070.0800000000002"/>
    <s v="Export_CoGe"/>
    <x v="0"/>
    <s v="SERST"/>
    <x v="8"/>
    <s v="COSTI"/>
    <m/>
    <s v="B.7)"/>
    <s v="7) per servizi"/>
    <x v="2"/>
  </r>
  <r>
    <x v="0"/>
    <x v="19"/>
    <x v="50"/>
    <x v="50"/>
    <n v="3781.66"/>
    <s v="Export_CoGe"/>
    <x v="0"/>
    <s v="SERST"/>
    <x v="8"/>
    <s v="COSTI"/>
    <m/>
    <s v="B.7)"/>
    <s v="7) per servizi"/>
    <x v="2"/>
  </r>
  <r>
    <x v="0"/>
    <x v="19"/>
    <x v="52"/>
    <x v="52"/>
    <n v="2492.3599999999997"/>
    <s v="Export_CoGe"/>
    <x v="0"/>
    <s v="SERST"/>
    <x v="8"/>
    <s v="COSTI"/>
    <m/>
    <s v="B.7)"/>
    <s v="7) per servizi"/>
    <x v="2"/>
  </r>
  <r>
    <x v="0"/>
    <x v="19"/>
    <x v="54"/>
    <x v="54"/>
    <n v="10178.379999999999"/>
    <s v="Export_CoGe"/>
    <x v="0"/>
    <s v="SERST"/>
    <x v="8"/>
    <s v="COSTI"/>
    <m/>
    <s v="B.7)"/>
    <s v="7) per servizi"/>
    <x v="2"/>
  </r>
  <r>
    <x v="0"/>
    <x v="19"/>
    <x v="56"/>
    <x v="56"/>
    <n v="39404"/>
    <s v="Export_CoGe"/>
    <x v="0"/>
    <s v="SERST"/>
    <x v="8"/>
    <s v="COSTI"/>
    <m/>
    <s v="B.7)"/>
    <s v="7) per servizi"/>
    <x v="4"/>
  </r>
  <r>
    <x v="0"/>
    <x v="19"/>
    <x v="58"/>
    <x v="58"/>
    <n v="26079.040000000001"/>
    <s v="Export_CoGe"/>
    <x v="0"/>
    <s v="SERST"/>
    <x v="8"/>
    <s v="COSTI"/>
    <m/>
    <s v="B.7)"/>
    <s v="7) per servizi"/>
    <x v="2"/>
  </r>
  <r>
    <x v="0"/>
    <x v="19"/>
    <x v="62"/>
    <x v="62"/>
    <n v="34095.72"/>
    <s v="Export_CoGe"/>
    <x v="0"/>
    <s v="SERST"/>
    <x v="8"/>
    <s v="COSTI"/>
    <m/>
    <s v="B.7)"/>
    <s v="7) per servizi"/>
    <x v="2"/>
  </r>
  <r>
    <x v="0"/>
    <x v="19"/>
    <x v="66"/>
    <x v="66"/>
    <n v="5338.6"/>
    <s v="Export_CoGe"/>
    <x v="0"/>
    <s v="SERST"/>
    <x v="8"/>
    <s v="COSTI"/>
    <m/>
    <s v="B.7)"/>
    <s v="7) per servizi"/>
    <x v="2"/>
  </r>
  <r>
    <x v="0"/>
    <x v="19"/>
    <x v="291"/>
    <x v="291"/>
    <n v="20820"/>
    <s v="Export_CoGe"/>
    <x v="0"/>
    <s v="SERST"/>
    <x v="8"/>
    <s v="COSTI"/>
    <m/>
    <s v="B.7)"/>
    <s v="7) per servizi"/>
    <x v="6"/>
  </r>
  <r>
    <x v="0"/>
    <x v="19"/>
    <x v="292"/>
    <x v="292"/>
    <n v="33799.980000000003"/>
    <s v="Export_CoGe"/>
    <x v="0"/>
    <s v="SERIN"/>
    <x v="6"/>
    <s v="PRD"/>
    <m/>
    <s v="B.7)"/>
    <s v="7) per servizi"/>
    <x v="0"/>
  </r>
  <r>
    <x v="0"/>
    <x v="19"/>
    <x v="293"/>
    <x v="293"/>
    <n v="27291.200000000001"/>
    <s v="Export_CoGe"/>
    <x v="0"/>
    <s v="SERST"/>
    <x v="8"/>
    <s v="COSTI"/>
    <m/>
    <s v="B.7)"/>
    <s v="7) per servizi"/>
    <x v="2"/>
  </r>
  <r>
    <x v="0"/>
    <x v="19"/>
    <x v="295"/>
    <x v="295"/>
    <n v="5000"/>
    <s v="Export_CoGe"/>
    <x v="0"/>
    <s v="SERST"/>
    <x v="8"/>
    <s v="COSTI"/>
    <m/>
    <s v="B.7)"/>
    <s v="7) per servizi"/>
    <x v="2"/>
  </r>
  <r>
    <x v="0"/>
    <x v="19"/>
    <x v="346"/>
    <x v="345"/>
    <n v="36873.1"/>
    <s v="Export_CoGe"/>
    <x v="0"/>
    <s v="ONSTR"/>
    <x v="30"/>
    <s v="EXT"/>
    <m/>
    <s v="B.14)"/>
    <s v="14) oneri diversi di gestione"/>
    <x v="2"/>
  </r>
  <r>
    <x v="0"/>
    <x v="19"/>
    <x v="68"/>
    <x v="68"/>
    <n v="6500.01"/>
    <s v="Export_CoGe"/>
    <x v="0"/>
    <s v="COSGS"/>
    <x v="4"/>
    <s v="COSTI"/>
    <m/>
    <s v="B.7)"/>
    <s v="7) per servizi"/>
    <x v="2"/>
  </r>
  <r>
    <x v="0"/>
    <x v="19"/>
    <x v="395"/>
    <x v="394"/>
    <n v="8250"/>
    <s v="Export_CoGe"/>
    <x v="0"/>
    <s v="COSGS"/>
    <x v="4"/>
    <s v="COSTI"/>
    <m/>
    <s v="B.7)"/>
    <s v="7) per servizi"/>
    <x v="2"/>
  </r>
  <r>
    <x v="0"/>
    <x v="19"/>
    <x v="298"/>
    <x v="298"/>
    <n v="15300"/>
    <s v="Export_CoGe"/>
    <x v="0"/>
    <s v="COSGS"/>
    <x v="4"/>
    <s v="COSTI"/>
    <m/>
    <s v="B.7)"/>
    <s v="7) per servizi"/>
    <x v="2"/>
  </r>
  <r>
    <x v="0"/>
    <x v="19"/>
    <x v="375"/>
    <x v="374"/>
    <n v="4160"/>
    <s v="Export_CoGe"/>
    <x v="0"/>
    <s v="SERIN"/>
    <x v="6"/>
    <s v="PRD"/>
    <m/>
    <s v="B.7)"/>
    <s v="7) per servizi"/>
    <x v="2"/>
  </r>
  <r>
    <x v="0"/>
    <x v="19"/>
    <x v="368"/>
    <x v="367"/>
    <n v="1200"/>
    <s v="Export_CoGe"/>
    <x v="0"/>
    <s v="COSGS"/>
    <x v="4"/>
    <s v="COSTI"/>
    <m/>
    <s v="B.7)"/>
    <s v="7) per servizi"/>
    <x v="2"/>
  </r>
  <r>
    <x v="0"/>
    <x v="19"/>
    <x v="69"/>
    <x v="69"/>
    <n v="13089.000000000002"/>
    <s v="Export_CoGe"/>
    <x v="0"/>
    <s v="COSGS"/>
    <x v="4"/>
    <s v="COSTI"/>
    <m/>
    <s v="B.7)"/>
    <s v="7) per servizi"/>
    <x v="2"/>
  </r>
  <r>
    <x v="0"/>
    <x v="19"/>
    <x v="71"/>
    <x v="71"/>
    <n v="811.17999999999984"/>
    <s v="Export_CoGe"/>
    <x v="0"/>
    <s v="SERIN"/>
    <x v="6"/>
    <s v="PRD"/>
    <m/>
    <s v="B.7)"/>
    <s v="7) per servizi"/>
    <x v="3"/>
  </r>
  <r>
    <x v="0"/>
    <x v="19"/>
    <x v="73"/>
    <x v="73"/>
    <n v="458.34999999999991"/>
    <s v="Export_CoGe"/>
    <x v="0"/>
    <s v="COSGS"/>
    <x v="4"/>
    <s v="COSTI"/>
    <m/>
    <s v="B.7)"/>
    <s v="7) per servizi"/>
    <x v="2"/>
  </r>
  <r>
    <x v="0"/>
    <x v="19"/>
    <x v="75"/>
    <x v="75"/>
    <n v="864.69000000000017"/>
    <s v="Export_CoGe"/>
    <x v="0"/>
    <s v="COSGS"/>
    <x v="4"/>
    <s v="COSTI"/>
    <m/>
    <s v="B.7)"/>
    <s v="7) per servizi"/>
    <x v="2"/>
  </r>
  <r>
    <x v="0"/>
    <x v="19"/>
    <x v="76"/>
    <x v="76"/>
    <n v="2577.5000000000005"/>
    <s v="Export_CoGe"/>
    <x v="0"/>
    <s v="COSGS"/>
    <x v="4"/>
    <s v="COSTI"/>
    <m/>
    <s v="B.7)"/>
    <s v="7) per servizi"/>
    <x v="2"/>
  </r>
  <r>
    <x v="0"/>
    <x v="19"/>
    <x v="77"/>
    <x v="77"/>
    <n v="1380"/>
    <s v="Export_CoGe"/>
    <x v="0"/>
    <s v="SERST"/>
    <x v="8"/>
    <s v="COSTI"/>
    <m/>
    <s v="B.7)"/>
    <s v="7) per servizi"/>
    <x v="2"/>
  </r>
  <r>
    <x v="0"/>
    <x v="19"/>
    <x v="79"/>
    <x v="79"/>
    <n v="20173.22"/>
    <s v="Export_CoGe"/>
    <x v="0"/>
    <s v="SERIN"/>
    <x v="6"/>
    <s v="PRD"/>
    <m/>
    <s v="B.7)"/>
    <s v="7) per servizi"/>
    <x v="0"/>
  </r>
  <r>
    <x v="0"/>
    <x v="19"/>
    <x v="81"/>
    <x v="81"/>
    <n v="214"/>
    <s v="Export_CoGe"/>
    <x v="0"/>
    <s v="SERST"/>
    <x v="8"/>
    <s v="COSTI"/>
    <m/>
    <s v="B.7)"/>
    <s v="7) per servizi"/>
    <x v="2"/>
  </r>
  <r>
    <x v="0"/>
    <x v="19"/>
    <x v="83"/>
    <x v="83"/>
    <n v="609.79999999999995"/>
    <s v="Export_CoGe"/>
    <x v="0"/>
    <s v="SERST"/>
    <x v="8"/>
    <s v="COSTI"/>
    <m/>
    <s v="B.7)"/>
    <s v="7) per servizi"/>
    <x v="2"/>
  </r>
  <r>
    <x v="0"/>
    <x v="19"/>
    <x v="85"/>
    <x v="85"/>
    <n v="18872.11"/>
    <s v="Export_CoGe"/>
    <x v="0"/>
    <s v="SERIN"/>
    <x v="6"/>
    <s v="PRD"/>
    <m/>
    <s v="B.7)"/>
    <s v="7) per servizi"/>
    <x v="2"/>
  </r>
  <r>
    <x v="0"/>
    <x v="19"/>
    <x v="87"/>
    <x v="87"/>
    <n v="1494.5500000000002"/>
    <s v="Export_CoGe"/>
    <x v="0"/>
    <s v="SERST"/>
    <x v="8"/>
    <s v="COSTI"/>
    <m/>
    <s v="B.7)"/>
    <s v="7) per servizi"/>
    <x v="2"/>
  </r>
  <r>
    <x v="0"/>
    <x v="19"/>
    <x v="89"/>
    <x v="89"/>
    <n v="24848.810000000005"/>
    <s v="Export_CoGe"/>
    <x v="0"/>
    <s v="SERST"/>
    <x v="8"/>
    <s v="COSTI"/>
    <m/>
    <s v="B.7)"/>
    <s v="7) per servizi"/>
    <x v="2"/>
  </r>
  <r>
    <x v="0"/>
    <x v="19"/>
    <x v="93"/>
    <x v="93"/>
    <n v="15"/>
    <s v="Export_CoGe"/>
    <x v="0"/>
    <s v="COSGS"/>
    <x v="4"/>
    <s v="COSTI"/>
    <m/>
    <s v="B.7)"/>
    <s v="7) per servizi"/>
    <x v="2"/>
  </r>
  <r>
    <x v="0"/>
    <x v="19"/>
    <x v="97"/>
    <x v="97"/>
    <n v="16559.730000000003"/>
    <s v="Export_CoGe"/>
    <x v="0"/>
    <s v="SERST"/>
    <x v="8"/>
    <s v="COSTI"/>
    <m/>
    <s v="B.7)"/>
    <s v="7) per servizi"/>
    <x v="6"/>
  </r>
  <r>
    <x v="0"/>
    <x v="19"/>
    <x v="99"/>
    <x v="99"/>
    <n v="5158.09"/>
    <s v="Export_CoGe"/>
    <x v="0"/>
    <s v="SERST"/>
    <x v="8"/>
    <s v="COSTI"/>
    <m/>
    <s v="B.7)"/>
    <s v="7) per servizi"/>
    <x v="6"/>
  </r>
  <r>
    <x v="0"/>
    <x v="19"/>
    <x v="100"/>
    <x v="100"/>
    <n v="8928.0400000000009"/>
    <s v="Export_CoGe"/>
    <x v="0"/>
    <s v="COSGS"/>
    <x v="4"/>
    <s v="COSTI"/>
    <m/>
    <s v="B.7)"/>
    <s v="7) per servizi"/>
    <x v="2"/>
  </r>
  <r>
    <x v="0"/>
    <x v="19"/>
    <x v="102"/>
    <x v="102"/>
    <n v="3219.3199999999997"/>
    <s v="Export_CoGe"/>
    <x v="0"/>
    <s v="SERST"/>
    <x v="8"/>
    <s v="COSTI"/>
    <m/>
    <s v="B.7)"/>
    <s v="7) per servizi"/>
    <x v="6"/>
  </r>
  <r>
    <x v="0"/>
    <x v="19"/>
    <x v="103"/>
    <x v="103"/>
    <n v="5479.08"/>
    <s v="Export_CoGe"/>
    <x v="0"/>
    <s v="COSGS"/>
    <x v="4"/>
    <s v="COSTI"/>
    <m/>
    <s v="B.7)"/>
    <s v="7) per servizi"/>
    <x v="2"/>
  </r>
  <r>
    <x v="0"/>
    <x v="19"/>
    <x v="104"/>
    <x v="104"/>
    <n v="6601.9299999999994"/>
    <s v="Export_CoGe"/>
    <x v="0"/>
    <s v="COSGS"/>
    <x v="4"/>
    <s v="COSTI"/>
    <m/>
    <s v="B.7)"/>
    <s v="7) per servizi"/>
    <x v="5"/>
  </r>
  <r>
    <x v="0"/>
    <x v="19"/>
    <x v="106"/>
    <x v="106"/>
    <n v="2573.58"/>
    <s v="Export_CoGe"/>
    <x v="0"/>
    <s v="COSGS"/>
    <x v="4"/>
    <s v="COSTI"/>
    <m/>
    <s v="B.7)"/>
    <s v="7) per servizi"/>
    <x v="5"/>
  </r>
  <r>
    <x v="0"/>
    <x v="19"/>
    <x v="108"/>
    <x v="108"/>
    <n v="2189.62"/>
    <s v="Export_CoGe"/>
    <x v="0"/>
    <s v="COSGS"/>
    <x v="4"/>
    <s v="COSTI"/>
    <m/>
    <s v="B.7)"/>
    <s v="7) per servizi"/>
    <x v="5"/>
  </r>
  <r>
    <x v="0"/>
    <x v="19"/>
    <x v="110"/>
    <x v="110"/>
    <n v="9493.6"/>
    <s v="Export_CoGe"/>
    <x v="0"/>
    <s v="COSGS"/>
    <x v="4"/>
    <s v="COSTI"/>
    <m/>
    <s v="B.7)"/>
    <s v="7) per servizi"/>
    <x v="5"/>
  </r>
  <r>
    <x v="0"/>
    <x v="19"/>
    <x v="111"/>
    <x v="111"/>
    <n v="5042.8"/>
    <s v="Export_CoGe"/>
    <x v="0"/>
    <s v="COSGS"/>
    <x v="4"/>
    <s v="COSTI"/>
    <m/>
    <s v="B.7)"/>
    <s v="7) per servizi"/>
    <x v="2"/>
  </r>
  <r>
    <x v="0"/>
    <x v="19"/>
    <x v="112"/>
    <x v="112"/>
    <n v="3653"/>
    <s v="Export_CoGe"/>
    <x v="0"/>
    <s v="SERST"/>
    <x v="8"/>
    <s v="COSTI"/>
    <m/>
    <s v="B.7)"/>
    <s v="7) per servizi"/>
    <x v="2"/>
  </r>
  <r>
    <x v="0"/>
    <x v="19"/>
    <x v="299"/>
    <x v="299"/>
    <n v="11379.8"/>
    <s v="Export_CoGe"/>
    <x v="0"/>
    <s v="SERST"/>
    <x v="8"/>
    <s v="COSTI"/>
    <m/>
    <s v="B.7)"/>
    <s v="7) per servizi"/>
    <x v="6"/>
  </r>
  <r>
    <x v="0"/>
    <x v="19"/>
    <x v="376"/>
    <x v="375"/>
    <n v="4742.4399999999996"/>
    <s v="Export_CoGe"/>
    <x v="0"/>
    <s v="ONSTR"/>
    <x v="30"/>
    <s v="EXT"/>
    <m/>
    <s v="B.14)"/>
    <s v="14) oneri diversi di gestione"/>
    <x v="2"/>
  </r>
  <r>
    <x v="0"/>
    <x v="19"/>
    <x v="348"/>
    <x v="347"/>
    <n v="18784.93"/>
    <s v="Export_CoGe"/>
    <x v="0"/>
    <s v="SERST"/>
    <x v="8"/>
    <s v="COSTI"/>
    <m/>
    <s v="B.7)"/>
    <s v="7) per servizi"/>
    <x v="6"/>
  </r>
  <r>
    <x v="0"/>
    <x v="19"/>
    <x v="355"/>
    <x v="354"/>
    <n v="5600"/>
    <s v="Export_CoGe"/>
    <x v="0"/>
    <s v="SERST"/>
    <x v="8"/>
    <s v="COSTI"/>
    <m/>
    <s v="B.7)"/>
    <s v="7) per servizi"/>
    <x v="6"/>
  </r>
  <r>
    <x v="0"/>
    <x v="19"/>
    <x v="356"/>
    <x v="355"/>
    <n v="9114.0300000000007"/>
    <s v="Export_CoGe"/>
    <x v="0"/>
    <s v="SERST"/>
    <x v="8"/>
    <s v="COSTI"/>
    <m/>
    <s v="B.7)"/>
    <s v="7) per servizi"/>
    <x v="2"/>
  </r>
  <r>
    <x v="0"/>
    <x v="19"/>
    <x v="405"/>
    <x v="404"/>
    <n v="10985.859999999999"/>
    <s v="Export_CoGe"/>
    <x v="0"/>
    <s v="COSGS"/>
    <x v="4"/>
    <s v="COSTI"/>
    <m/>
    <s v="B.7)"/>
    <s v="7) per servizi"/>
    <x v="2"/>
  </r>
  <r>
    <x v="0"/>
    <x v="19"/>
    <x v="408"/>
    <x v="407"/>
    <n v="26764.61"/>
    <s v="Export_CoGe"/>
    <x v="0"/>
    <s v="SERST"/>
    <x v="8"/>
    <s v="COSTI"/>
    <s v="SPESGRANT"/>
    <s v="B.7)"/>
    <s v="7) per servizi"/>
    <x v="8"/>
  </r>
  <r>
    <x v="0"/>
    <x v="19"/>
    <x v="113"/>
    <x v="113"/>
    <n v="26220.6"/>
    <s v="Export_CoGe"/>
    <x v="0"/>
    <s v="SERIN"/>
    <x v="6"/>
    <s v="PRD"/>
    <m/>
    <s v="B.7)"/>
    <s v="7) per servizi"/>
    <x v="3"/>
  </r>
  <r>
    <x v="0"/>
    <x v="19"/>
    <x v="114"/>
    <x v="114"/>
    <n v="3468.29"/>
    <s v="Export_CoGe"/>
    <x v="0"/>
    <s v="SERIN"/>
    <x v="6"/>
    <s v="PRD"/>
    <m/>
    <s v="B.7)"/>
    <s v="7) per servizi"/>
    <x v="3"/>
  </r>
  <r>
    <x v="0"/>
    <x v="19"/>
    <x v="390"/>
    <x v="389"/>
    <n v="13846.65"/>
    <s v="Export_CoGe"/>
    <x v="0"/>
    <s v="SERIN"/>
    <x v="6"/>
    <s v="PRD"/>
    <m/>
    <s v="B.7)"/>
    <s v="7) per servizi"/>
    <x v="3"/>
  </r>
  <r>
    <x v="0"/>
    <x v="19"/>
    <x v="116"/>
    <x v="116"/>
    <n v="1375"/>
    <s v="Export_CoGe"/>
    <x v="0"/>
    <s v="SERST"/>
    <x v="8"/>
    <s v="COSTI"/>
    <m/>
    <s v="B.7)"/>
    <s v="7) per servizi"/>
    <x v="2"/>
  </r>
  <r>
    <x v="0"/>
    <x v="19"/>
    <x v="118"/>
    <x v="118"/>
    <n v="210"/>
    <s v="Export_CoGe"/>
    <x v="0"/>
    <s v="SERST"/>
    <x v="8"/>
    <s v="COSTI"/>
    <m/>
    <s v="B.7)"/>
    <s v="7) per servizi"/>
    <x v="2"/>
  </r>
  <r>
    <x v="0"/>
    <x v="19"/>
    <x v="119"/>
    <x v="119"/>
    <n v="8037.3099999999995"/>
    <s v="Export_CoGe"/>
    <x v="0"/>
    <s v="SERST"/>
    <x v="8"/>
    <s v="COSTI"/>
    <m/>
    <s v="B.7)"/>
    <s v="7) per servizi"/>
    <x v="2"/>
  </r>
  <r>
    <x v="0"/>
    <x v="19"/>
    <x v="121"/>
    <x v="121"/>
    <n v="597.41"/>
    <s v="Export_CoGe"/>
    <x v="0"/>
    <s v="SERST"/>
    <x v="8"/>
    <s v="COSTI"/>
    <m/>
    <s v="B.7)"/>
    <s v="7) per servizi"/>
    <x v="2"/>
  </r>
  <r>
    <x v="0"/>
    <x v="19"/>
    <x v="357"/>
    <x v="356"/>
    <n v="1983.7600000000002"/>
    <s v="Export_CoGe"/>
    <x v="0"/>
    <s v="ONSTR"/>
    <x v="30"/>
    <s v="EXT"/>
    <m/>
    <s v="B.14)"/>
    <s v="14) oneri diversi di gestione"/>
    <x v="2"/>
  </r>
  <r>
    <x v="0"/>
    <x v="19"/>
    <x v="123"/>
    <x v="123"/>
    <n v="1482.3999999999999"/>
    <s v="Export_CoGe"/>
    <x v="0"/>
    <s v="SERST"/>
    <x v="8"/>
    <s v="COSTI"/>
    <m/>
    <s v="B.7)"/>
    <s v="7) per servizi"/>
    <x v="2"/>
  </r>
  <r>
    <x v="0"/>
    <x v="19"/>
    <x v="125"/>
    <x v="125"/>
    <n v="1576"/>
    <s v="Export_CoGe"/>
    <x v="0"/>
    <s v="SERST"/>
    <x v="8"/>
    <s v="COSTI"/>
    <m/>
    <s v="B.7)"/>
    <s v="7) per servizi"/>
    <x v="6"/>
  </r>
  <r>
    <x v="0"/>
    <x v="19"/>
    <x v="127"/>
    <x v="127"/>
    <n v="9937.1800000000258"/>
    <s v="Export_CoGe"/>
    <x v="0"/>
    <s v="SERST"/>
    <x v="8"/>
    <s v="COSTI"/>
    <m/>
    <s v="B.7)"/>
    <s v="7) per servizi"/>
    <x v="4"/>
  </r>
  <r>
    <x v="0"/>
    <x v="19"/>
    <x v="129"/>
    <x v="129"/>
    <n v="10.9"/>
    <s v="Export_CoGe"/>
    <x v="0"/>
    <s v="COSGS"/>
    <x v="4"/>
    <s v="COSTI"/>
    <m/>
    <s v="B.7)"/>
    <s v="7) per servizi"/>
    <x v="2"/>
  </r>
  <r>
    <x v="0"/>
    <x v="19"/>
    <x v="131"/>
    <x v="131"/>
    <n v="306.00000000000023"/>
    <s v="Export_CoGe"/>
    <x v="0"/>
    <s v="COSGS"/>
    <x v="4"/>
    <s v="COSTI"/>
    <m/>
    <s v="B.7)"/>
    <s v="7) per servizi"/>
    <x v="2"/>
  </r>
  <r>
    <x v="0"/>
    <x v="19"/>
    <x v="133"/>
    <x v="133"/>
    <n v="1170.7600000000002"/>
    <s v="Export_CoGe"/>
    <x v="0"/>
    <s v="SERST"/>
    <x v="8"/>
    <s v="COSTI"/>
    <m/>
    <s v="B.7)"/>
    <s v="7) per servizi"/>
    <x v="4"/>
  </r>
  <r>
    <x v="0"/>
    <x v="19"/>
    <x v="135"/>
    <x v="135"/>
    <n v="6.16"/>
    <s v="Export_CoGe"/>
    <x v="0"/>
    <s v="COSGS"/>
    <x v="4"/>
    <s v="COSTI"/>
    <m/>
    <s v="B.7)"/>
    <s v="7) per servizi"/>
    <x v="2"/>
  </r>
  <r>
    <x v="0"/>
    <x v="19"/>
    <x v="136"/>
    <x v="136"/>
    <n v="1040.67"/>
    <s v="Export_CoGe"/>
    <x v="0"/>
    <s v="SERST"/>
    <x v="8"/>
    <s v="COSTI"/>
    <m/>
    <s v="B.7)"/>
    <s v="7) per servizi"/>
    <x v="2"/>
  </r>
  <r>
    <x v="0"/>
    <x v="19"/>
    <x v="361"/>
    <x v="360"/>
    <n v="10220.719999999999"/>
    <s v="Export_CoGe"/>
    <x v="0"/>
    <s v="SERST"/>
    <x v="8"/>
    <s v="COSTI"/>
    <m/>
    <s v="B.7)"/>
    <s v="7) per servizi"/>
    <x v="6"/>
  </r>
  <r>
    <x v="0"/>
    <x v="19"/>
    <x v="362"/>
    <x v="361"/>
    <n v="11864.5"/>
    <s v="Export_CoGe"/>
    <x v="0"/>
    <s v="SERST"/>
    <x v="8"/>
    <s v="COSTI"/>
    <s v="CONSGRANT"/>
    <s v="B.7)"/>
    <s v="7) per servizi"/>
    <x v="8"/>
  </r>
  <r>
    <x v="0"/>
    <x v="19"/>
    <x v="358"/>
    <x v="357"/>
    <n v="23242.010000000002"/>
    <s v="Export_CoGe"/>
    <x v="0"/>
    <s v="SERST"/>
    <x v="8"/>
    <s v="COSTI"/>
    <s v="SPESGRANT"/>
    <s v="B.7)"/>
    <s v="7) per servizi"/>
    <x v="6"/>
  </r>
  <r>
    <x v="0"/>
    <x v="19"/>
    <x v="138"/>
    <x v="138"/>
    <n v="6000"/>
    <s v="Export_CoGe"/>
    <x v="0"/>
    <s v="AFFIT"/>
    <x v="17"/>
    <s v="AFF"/>
    <m/>
    <s v="B.8)"/>
    <s v="8) per godimento di beni di terzi"/>
    <x v="2"/>
  </r>
  <r>
    <x v="0"/>
    <x v="19"/>
    <x v="139"/>
    <x v="139"/>
    <n v="23800"/>
    <s v="Export_CoGe"/>
    <x v="0"/>
    <s v="AFFIT"/>
    <x v="17"/>
    <s v="AFF"/>
    <m/>
    <s v="B.8)"/>
    <s v="8) per godimento di beni di terzi"/>
    <x v="2"/>
  </r>
  <r>
    <x v="0"/>
    <x v="19"/>
    <x v="140"/>
    <x v="140"/>
    <n v="600"/>
    <s v="Export_CoGe"/>
    <x v="0"/>
    <s v="AFFIT"/>
    <x v="17"/>
    <s v="AFF"/>
    <m/>
    <s v="B.8)"/>
    <s v="8) per godimento di beni di terzi"/>
    <x v="2"/>
  </r>
  <r>
    <x v="0"/>
    <x v="19"/>
    <x v="142"/>
    <x v="142"/>
    <n v="18083.88"/>
    <s v="Export_CoGe"/>
    <x v="0"/>
    <s v="AFFIT"/>
    <x v="17"/>
    <s v="AFF"/>
    <m/>
    <s v="B.8)"/>
    <s v="8) per godimento di beni di terzi"/>
    <x v="2"/>
  </r>
  <r>
    <x v="0"/>
    <x v="19"/>
    <x v="143"/>
    <x v="143"/>
    <n v="600"/>
    <s v="Export_CoGe"/>
    <x v="0"/>
    <s v="AFFIT"/>
    <x v="17"/>
    <s v="AFF"/>
    <m/>
    <s v="B.8)"/>
    <s v="8) per godimento di beni di terzi"/>
    <x v="2"/>
  </r>
  <r>
    <x v="0"/>
    <x v="19"/>
    <x v="144"/>
    <x v="144"/>
    <n v="13226.440000000002"/>
    <s v="Export_CoGe"/>
    <x v="0"/>
    <s v="AFFIT"/>
    <x v="17"/>
    <s v="AFF"/>
    <m/>
    <s v="B.8)"/>
    <s v="8) per godimento di beni di terzi"/>
    <x v="2"/>
  </r>
  <r>
    <x v="0"/>
    <x v="19"/>
    <x v="150"/>
    <x v="150"/>
    <n v="21720"/>
    <s v="Export_CoGe"/>
    <x v="0"/>
    <s v="AFFIT"/>
    <x v="17"/>
    <s v="AFF"/>
    <m/>
    <s v="B.8)"/>
    <s v="8) per godimento di beni di terzi"/>
    <x v="2"/>
  </r>
  <r>
    <x v="0"/>
    <x v="19"/>
    <x v="364"/>
    <x v="363"/>
    <n v="14191"/>
    <s v="Export_CoGe"/>
    <x v="0"/>
    <s v="AFFIT"/>
    <x v="17"/>
    <s v="AFF"/>
    <m/>
    <s v="B.8)"/>
    <s v="8) per godimento di beni di terzi"/>
    <x v="2"/>
  </r>
  <r>
    <x v="0"/>
    <x v="19"/>
    <x v="391"/>
    <x v="390"/>
    <n v="15000"/>
    <s v="Export_CoGe"/>
    <x v="0"/>
    <s v="AFFIT"/>
    <x v="17"/>
    <s v="AFF"/>
    <m/>
    <s v="B.8)"/>
    <s v="8) per godimento di beni di terzi"/>
    <x v="2"/>
  </r>
  <r>
    <x v="0"/>
    <x v="19"/>
    <x v="392"/>
    <x v="391"/>
    <n v="1500"/>
    <s v="Export_CoGe"/>
    <x v="0"/>
    <s v="AFFIT"/>
    <x v="17"/>
    <s v="AFF"/>
    <m/>
    <s v="B.8)"/>
    <s v="8) per godimento di beni di terzi"/>
    <x v="2"/>
  </r>
  <r>
    <x v="0"/>
    <x v="19"/>
    <x v="409"/>
    <x v="408"/>
    <n v="7200"/>
    <s v="Export_CoGe"/>
    <x v="0"/>
    <s v="AFFIT"/>
    <x v="17"/>
    <s v="AFF"/>
    <m/>
    <s v="B.8)"/>
    <s v="8) per godimento di beni di terzi"/>
    <x v="2"/>
  </r>
  <r>
    <x v="0"/>
    <x v="19"/>
    <x v="152"/>
    <x v="152"/>
    <n v="15000"/>
    <s v="Export_CoGe"/>
    <x v="0"/>
    <s v="COSGS"/>
    <x v="4"/>
    <s v="COSTI"/>
    <m/>
    <s v="B.8)"/>
    <s v="8) per godimento di beni di terzi"/>
    <x v="2"/>
  </r>
  <r>
    <x v="0"/>
    <x v="19"/>
    <x v="155"/>
    <x v="155"/>
    <n v="15562.689999999999"/>
    <s v="Export_CoGe"/>
    <x v="0"/>
    <s v="COSGS"/>
    <x v="4"/>
    <s v="COSTI"/>
    <m/>
    <s v="B.8)"/>
    <s v="8) per godimento di beni di terzi"/>
    <x v="2"/>
  </r>
  <r>
    <x v="0"/>
    <x v="19"/>
    <x v="156"/>
    <x v="156"/>
    <n v="5323.98"/>
    <s v="Export_CoGe"/>
    <x v="0"/>
    <s v="COSGS"/>
    <x v="4"/>
    <s v="COSTI"/>
    <m/>
    <s v="B.8)"/>
    <s v="8) per godimento di beni di terzi"/>
    <x v="2"/>
  </r>
  <r>
    <x v="0"/>
    <x v="19"/>
    <x v="406"/>
    <x v="405"/>
    <n v="7042.09"/>
    <s v="Export_CoGe"/>
    <x v="0"/>
    <s v="COSGS"/>
    <x v="4"/>
    <s v="COSTI"/>
    <m/>
    <s v="B.8)"/>
    <s v="8) per godimento di beni di terzi"/>
    <x v="3"/>
  </r>
  <r>
    <x v="0"/>
    <x v="19"/>
    <x v="176"/>
    <x v="176"/>
    <n v="6865.93"/>
    <s v="Export_CoGe"/>
    <x v="0"/>
    <s v="AMMST"/>
    <x v="24"/>
    <s v="AMM"/>
    <m/>
    <s v="B.10)"/>
    <s v="10) Ammortamenti e svalutazioni"/>
    <x v="7"/>
  </r>
  <r>
    <x v="0"/>
    <x v="19"/>
    <x v="180"/>
    <x v="180"/>
    <n v="8209.09"/>
    <s v="Export_CoGe"/>
    <x v="0"/>
    <s v="AMMST"/>
    <x v="24"/>
    <s v="AMM"/>
    <m/>
    <s v="B.10)"/>
    <s v="10) Ammortamenti e svalutazioni"/>
    <x v="7"/>
  </r>
  <r>
    <x v="0"/>
    <x v="19"/>
    <x v="182"/>
    <x v="182"/>
    <n v="18514.32"/>
    <s v="Export_CoGe"/>
    <x v="0"/>
    <s v="AMMIN"/>
    <x v="26"/>
    <s v="AMM"/>
    <m/>
    <s v="B.10)"/>
    <s v="10) Ammortamenti e svalutazioni"/>
    <x v="7"/>
  </r>
  <r>
    <x v="0"/>
    <x v="19"/>
    <x v="184"/>
    <x v="184"/>
    <n v="5953.6500000000005"/>
    <s v="Export_CoGe"/>
    <x v="0"/>
    <s v="AMMST"/>
    <x v="24"/>
    <s v="AMM"/>
    <m/>
    <s v="B.10)"/>
    <s v="10) Ammortamenti e svalutazioni"/>
    <x v="7"/>
  </r>
  <r>
    <x v="0"/>
    <x v="19"/>
    <x v="186"/>
    <x v="186"/>
    <n v="8468.08"/>
    <s v="Export_CoGe"/>
    <x v="0"/>
    <s v="AMMIN"/>
    <x v="26"/>
    <s v="AMM"/>
    <m/>
    <s v="B.10)"/>
    <s v="10) Ammortamenti e svalutazioni"/>
    <x v="7"/>
  </r>
  <r>
    <x v="0"/>
    <x v="19"/>
    <x v="190"/>
    <x v="190"/>
    <n v="13569.41"/>
    <s v="Export_CoGe"/>
    <x v="0"/>
    <s v="AMMST"/>
    <x v="24"/>
    <s v="AMM"/>
    <m/>
    <s v="B.10)"/>
    <s v="10) Ammortamenti e svalutazioni"/>
    <x v="7"/>
  </r>
  <r>
    <x v="0"/>
    <x v="19"/>
    <x v="192"/>
    <x v="192"/>
    <n v="6019.9800000000005"/>
    <s v="Export_CoGe"/>
    <x v="0"/>
    <s v="AMMST"/>
    <x v="24"/>
    <s v="AMM"/>
    <m/>
    <s v="B.10)"/>
    <s v="10) Ammortamenti e svalutazioni"/>
    <x v="7"/>
  </r>
  <r>
    <x v="0"/>
    <x v="19"/>
    <x v="194"/>
    <x v="194"/>
    <n v="132"/>
    <s v="Export_CoGe"/>
    <x v="0"/>
    <s v="AMMST"/>
    <x v="24"/>
    <s v="AMM"/>
    <m/>
    <s v="B.10)"/>
    <s v="10) Ammortamenti e svalutazioni"/>
    <x v="7"/>
  </r>
  <r>
    <x v="0"/>
    <x v="19"/>
    <x v="198"/>
    <x v="198"/>
    <n v="660483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19"/>
    <x v="200"/>
    <x v="200"/>
    <n v="883958.85"/>
    <s v="Export_CoGe"/>
    <x v="0"/>
    <s v="VARMP"/>
    <x v="28"/>
    <s v="ACQ"/>
    <m/>
    <s v="B.11)"/>
    <s v="11) variazioni delle rimanenze di materie prime, sussidiarie, di consumo e di merci"/>
    <x v="3"/>
  </r>
  <r>
    <x v="0"/>
    <x v="19"/>
    <x v="203"/>
    <x v="203"/>
    <n v="2869"/>
    <s v="Export_CoGe"/>
    <x v="0"/>
    <s v="COSGS"/>
    <x v="4"/>
    <s v="COSTI"/>
    <m/>
    <s v="B.14)"/>
    <s v="14) oneri diversi di gestione"/>
    <x v="2"/>
  </r>
  <r>
    <x v="0"/>
    <x v="19"/>
    <x v="204"/>
    <x v="204"/>
    <n v="500"/>
    <s v="Export_CoGe"/>
    <x v="0"/>
    <s v="COSGS"/>
    <x v="4"/>
    <s v="COSTI"/>
    <m/>
    <s v="B.14)"/>
    <s v="14) oneri diversi di gestione"/>
    <x v="2"/>
  </r>
  <r>
    <x v="0"/>
    <x v="19"/>
    <x v="208"/>
    <x v="208"/>
    <n v="1648.74"/>
    <s v="Export_CoGe"/>
    <x v="0"/>
    <s v="COSGS"/>
    <x v="4"/>
    <s v="COSTI"/>
    <m/>
    <s v="B.14)"/>
    <s v="14) oneri diversi di gestione"/>
    <x v="2"/>
  </r>
  <r>
    <x v="0"/>
    <x v="19"/>
    <x v="209"/>
    <x v="209"/>
    <n v="5740"/>
    <s v="Export_CoGe"/>
    <x v="0"/>
    <s v="COSGS"/>
    <x v="4"/>
    <s v="COSTI"/>
    <m/>
    <s v="B.14)"/>
    <s v="14) oneri diversi di gestione"/>
    <x v="2"/>
  </r>
  <r>
    <x v="0"/>
    <x v="19"/>
    <x v="211"/>
    <x v="211"/>
    <n v="3061.6200000000008"/>
    <s v="Export_CoGe"/>
    <x v="0"/>
    <s v="COSGS"/>
    <x v="4"/>
    <s v="COSTI"/>
    <m/>
    <s v="B.14)"/>
    <s v="14) oneri diversi di gestione"/>
    <x v="2"/>
  </r>
  <r>
    <x v="0"/>
    <x v="19"/>
    <x v="213"/>
    <x v="213"/>
    <n v="1435.84"/>
    <s v="Export_CoGe"/>
    <x v="0"/>
    <s v="COSGS"/>
    <x v="4"/>
    <s v="COSTI"/>
    <m/>
    <s v="B.14)"/>
    <s v="14) oneri diversi di gestione"/>
    <x v="2"/>
  </r>
  <r>
    <x v="0"/>
    <x v="19"/>
    <x v="217"/>
    <x v="217"/>
    <n v="6625.4700000000012"/>
    <s v="Export_CoGe"/>
    <x v="0"/>
    <s v="ONSTR"/>
    <x v="30"/>
    <s v="EXT"/>
    <m/>
    <s v="B.14)"/>
    <s v="14) oneri diversi di gestione"/>
    <x v="2"/>
  </r>
  <r>
    <x v="0"/>
    <x v="19"/>
    <x v="305"/>
    <x v="305"/>
    <n v="4683"/>
    <s v="Export_CoGe"/>
    <x v="0"/>
    <s v="COSGS"/>
    <x v="4"/>
    <s v="COSTI"/>
    <m/>
    <s v="B.14)"/>
    <s v="14) oneri diversi di gestione"/>
    <x v="2"/>
  </r>
  <r>
    <x v="0"/>
    <x v="19"/>
    <x v="218"/>
    <x v="218"/>
    <n v="2100.4400000000005"/>
    <s v="Export_CoGe"/>
    <x v="0"/>
    <s v="COSGS"/>
    <x v="4"/>
    <s v="COSTI"/>
    <m/>
    <s v="B.14)"/>
    <s v="14) oneri diversi di gestione"/>
    <x v="2"/>
  </r>
  <r>
    <x v="0"/>
    <x v="19"/>
    <x v="219"/>
    <x v="219"/>
    <n v="4268.0700000000006"/>
    <s v="Export_CoGe"/>
    <x v="0"/>
    <s v="COSGS"/>
    <x v="4"/>
    <s v="COSTI"/>
    <m/>
    <s v="B.14)"/>
    <s v="14) oneri diversi di gestione"/>
    <x v="2"/>
  </r>
  <r>
    <x v="0"/>
    <x v="19"/>
    <x v="221"/>
    <x v="221"/>
    <n v="250"/>
    <s v="Export_CoGe"/>
    <x v="0"/>
    <s v="COSGS"/>
    <x v="4"/>
    <s v="COSTI"/>
    <m/>
    <s v="B.14)"/>
    <s v="14) oneri diversi di gestione"/>
    <x v="4"/>
  </r>
  <r>
    <x v="0"/>
    <x v="19"/>
    <x v="225"/>
    <x v="225"/>
    <n v="1.8199999999995453"/>
    <s v="Export_CoGe"/>
    <x v="0"/>
    <s v="COSGS"/>
    <x v="4"/>
    <s v="COSTI"/>
    <m/>
    <s v="B.14)"/>
    <s v="14) oneri diversi di gestione"/>
    <x v="2"/>
  </r>
  <r>
    <x v="0"/>
    <x v="19"/>
    <x v="226"/>
    <x v="226"/>
    <n v="2275.87"/>
    <s v="Export_CoGe"/>
    <x v="0"/>
    <s v="ONSTR"/>
    <x v="30"/>
    <s v="EXT"/>
    <m/>
    <s v="B.14)"/>
    <s v="14) oneri diversi di gestione"/>
    <x v="2"/>
  </r>
  <r>
    <x v="0"/>
    <x v="19"/>
    <x v="229"/>
    <x v="229"/>
    <n v="80.930000000000007"/>
    <s v="Export_CoGe"/>
    <x v="0"/>
    <s v="COSGS"/>
    <x v="4"/>
    <s v="COSTI"/>
    <m/>
    <s v="B.14)"/>
    <s v="14) oneri diversi di gestione"/>
    <x v="6"/>
  </r>
  <r>
    <x v="0"/>
    <x v="19"/>
    <x v="306"/>
    <x v="306"/>
    <n v="316.71999999999997"/>
    <s v="Export_CoGe"/>
    <x v="0"/>
    <s v="COSGS"/>
    <x v="4"/>
    <s v="COSTI"/>
    <m/>
    <s v="B.14)"/>
    <s v="14) oneri diversi di gestione"/>
    <x v="4"/>
  </r>
  <r>
    <x v="0"/>
    <x v="19"/>
    <x v="410"/>
    <x v="409"/>
    <n v="500.22999999999996"/>
    <s v="Export_CoGe"/>
    <x v="0"/>
    <s v="ONSTR"/>
    <x v="30"/>
    <s v="EXT"/>
    <m/>
    <s v="B.14)"/>
    <s v="14) oneri diversi di gestione"/>
    <x v="2"/>
  </r>
  <r>
    <x v="0"/>
    <x v="19"/>
    <x v="381"/>
    <x v="380"/>
    <n v="4561.3599999999997"/>
    <s v="Export_CoGe"/>
    <x v="0"/>
    <s v="ONFIN"/>
    <x v="32"/>
    <s v="FIN"/>
    <m/>
    <s v="C.17)"/>
    <s v="17) interessi e altri oneri finanziari"/>
    <x v="7"/>
  </r>
  <r>
    <x v="0"/>
    <x v="19"/>
    <x v="231"/>
    <x v="231"/>
    <n v="3288.2799999999997"/>
    <s v="Export_CoGe"/>
    <x v="0"/>
    <s v="ONFIN"/>
    <x v="32"/>
    <s v="FIN"/>
    <m/>
    <s v="C.17)"/>
    <s v="17) interessi e altri oneri finanziari"/>
    <x v="7"/>
  </r>
  <r>
    <x v="0"/>
    <x v="19"/>
    <x v="233"/>
    <x v="233"/>
    <n v="11820.2"/>
    <s v="Export_CoGe"/>
    <x v="0"/>
    <s v="ONFIN"/>
    <x v="32"/>
    <s v="FIN"/>
    <m/>
    <s v="C.17)"/>
    <s v="17) interessi e altri oneri finanziari"/>
    <x v="7"/>
  </r>
  <r>
    <x v="0"/>
    <x v="19"/>
    <x v="235"/>
    <x v="235"/>
    <n v="1275.0299999999997"/>
    <s v="Export_CoGe"/>
    <x v="0"/>
    <s v="ONFIN"/>
    <x v="32"/>
    <s v="FIN"/>
    <m/>
    <s v="C.17)"/>
    <s v="17) interessi e altri oneri finanziari"/>
    <x v="7"/>
  </r>
  <r>
    <x v="0"/>
    <x v="19"/>
    <x v="349"/>
    <x v="348"/>
    <n v="24073.55"/>
    <s v="Export_CoGe"/>
    <x v="0"/>
    <s v="ONFIN"/>
    <x v="32"/>
    <s v="FIN"/>
    <m/>
    <s v="C.17)"/>
    <s v="17) interessi e altri oneri finanziari"/>
    <x v="7"/>
  </r>
  <r>
    <x v="0"/>
    <x v="19"/>
    <x v="378"/>
    <x v="377"/>
    <n v="24.34"/>
    <s v="Export_CoGe"/>
    <x v="0"/>
    <s v="ONFIN"/>
    <x v="32"/>
    <s v="FIN"/>
    <m/>
    <s v="C.17)"/>
    <s v="17) interessi e altri oneri finanziari"/>
    <x v="7"/>
  </r>
  <r>
    <x v="0"/>
    <x v="19"/>
    <x v="237"/>
    <x v="237"/>
    <n v="2490.33"/>
    <s v="Export_CoGe"/>
    <x v="0"/>
    <s v="ONFIN"/>
    <x v="32"/>
    <s v="FIN"/>
    <m/>
    <s v="C.17)"/>
    <s v="17) interessi e altri oneri finanziari"/>
    <x v="7"/>
  </r>
  <r>
    <x v="0"/>
    <x v="19"/>
    <x v="238"/>
    <x v="238"/>
    <n v="5484.08"/>
    <s v="Export_CoGe"/>
    <x v="0"/>
    <s v="RICOP"/>
    <x v="33"/>
    <s v="RIC"/>
    <m/>
    <s v="A.1)"/>
    <s v="1) ricavi delle vendite e delle prestazioni"/>
    <x v="6"/>
  </r>
  <r>
    <x v="0"/>
    <x v="19"/>
    <x v="239"/>
    <x v="239"/>
    <n v="-1914552.9300000006"/>
    <s v="Export_CoGe"/>
    <x v="0"/>
    <s v="RICOP"/>
    <x v="33"/>
    <s v="RIC"/>
    <m/>
    <s v="A.1)"/>
    <s v="1) ricavi delle vendite e delle prestazioni"/>
    <x v="5"/>
  </r>
  <r>
    <x v="0"/>
    <x v="19"/>
    <x v="241"/>
    <x v="241"/>
    <n v="-49728.04"/>
    <s v="Export_CoGe"/>
    <x v="0"/>
    <s v="RICOP"/>
    <x v="33"/>
    <s v="RIC"/>
    <m/>
    <s v="A.1)"/>
    <s v="1) ricavi delle vendite e delle prestazioni"/>
    <x v="5"/>
  </r>
  <r>
    <x v="0"/>
    <x v="19"/>
    <x v="243"/>
    <x v="243"/>
    <n v="-116745.45000000001"/>
    <s v="Export_CoGe"/>
    <x v="0"/>
    <s v="RICOP"/>
    <x v="33"/>
    <s v="RIC"/>
    <m/>
    <s v="A.1)"/>
    <s v="1) ricavi delle vendite e delle prestazioni"/>
    <x v="6"/>
  </r>
  <r>
    <x v="0"/>
    <x v="19"/>
    <x v="244"/>
    <x v="244"/>
    <n v="-16629.560000000001"/>
    <s v="Export_CoGe"/>
    <x v="0"/>
    <s v="RICOP"/>
    <x v="33"/>
    <s v="RIC"/>
    <m/>
    <s v="A.1)"/>
    <s v="1) ricavi delle vendite e delle prestazioni"/>
    <x v="6"/>
  </r>
  <r>
    <x v="0"/>
    <x v="19"/>
    <x v="245"/>
    <x v="245"/>
    <n v="-620"/>
    <s v="Export_CoGe"/>
    <x v="0"/>
    <s v="RICOP"/>
    <x v="33"/>
    <s v="RIC"/>
    <m/>
    <s v="A.1)"/>
    <s v="1) ricavi delle vendite e delle prestazioni"/>
    <x v="7"/>
  </r>
  <r>
    <x v="0"/>
    <x v="19"/>
    <x v="385"/>
    <x v="384"/>
    <n v="-14695.599999999999"/>
    <s v="Export_CoGe"/>
    <x v="0"/>
    <s v="RICOP"/>
    <x v="33"/>
    <s v="RIC"/>
    <m/>
    <s v="A.1)"/>
    <s v="1) ricavi delle vendite e delle prestazioni"/>
    <x v="6"/>
  </r>
  <r>
    <x v="0"/>
    <x v="19"/>
    <x v="246"/>
    <x v="246"/>
    <n v="-9.5"/>
    <s v="Export_CoGe"/>
    <x v="0"/>
    <s v="RICOP"/>
    <x v="33"/>
    <s v="RIC"/>
    <m/>
    <s v="A.1)"/>
    <s v="1) ricavi delle vendite e delle prestazioni"/>
    <x v="6"/>
  </r>
  <r>
    <x v="0"/>
    <x v="19"/>
    <x v="247"/>
    <x v="247"/>
    <n v="-69435.25"/>
    <s v="Export_CoGe"/>
    <x v="0"/>
    <s v="ONSTR"/>
    <x v="30"/>
    <s v="EXT"/>
    <m/>
    <s v="B.14)"/>
    <s v="14) oneri diversi di gestione"/>
    <x v="2"/>
  </r>
  <r>
    <x v="0"/>
    <x v="19"/>
    <x v="250"/>
    <x v="250"/>
    <n v="-913778.37000000011"/>
    <s v="Export_CoGe"/>
    <x v="0"/>
    <s v="CORR"/>
    <x v="35"/>
    <s v="CORR"/>
    <m/>
    <s v="A.1)"/>
    <s v="1) ricavi delle vendite e delle prestazioni"/>
    <x v="6"/>
  </r>
  <r>
    <x v="0"/>
    <x v="19"/>
    <x v="254"/>
    <x v="254"/>
    <n v="-776356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19"/>
    <x v="255"/>
    <x v="255"/>
    <n v="-727222"/>
    <s v="Export_CoGe"/>
    <x v="0"/>
    <s v="VARMP"/>
    <x v="28"/>
    <s v="ACQ"/>
    <m/>
    <s v="B.11)"/>
    <s v="11) variazioni delle rimanenze di materie prime, sussidiarie, di consumo e di merci"/>
    <x v="3"/>
  </r>
  <r>
    <x v="0"/>
    <x v="19"/>
    <x v="257"/>
    <x v="257"/>
    <n v="-0.24000000000000002"/>
    <s v="Export_CoGe"/>
    <x v="0"/>
    <s v="ALTRI"/>
    <x v="34"/>
    <s v="ALTRI"/>
    <m/>
    <s v="A.5)"/>
    <s v="5) altri ricavi e proventi, con separata indicazione dei contributi in conto esercizio"/>
    <x v="2"/>
  </r>
  <r>
    <x v="0"/>
    <x v="19"/>
    <x v="259"/>
    <x v="259"/>
    <n v="-2.4199999999999431"/>
    <s v="Export_CoGe"/>
    <x v="0"/>
    <s v="ALTRI"/>
    <x v="34"/>
    <s v="ALTRI"/>
    <m/>
    <s v="A.5)"/>
    <s v="5) altri ricavi e proventi, con separata indicazione dei contributi in conto esercizio"/>
    <x v="2"/>
  </r>
  <r>
    <x v="0"/>
    <x v="19"/>
    <x v="260"/>
    <x v="260"/>
    <n v="-614.09999999999957"/>
    <s v="Export_CoGe"/>
    <x v="0"/>
    <s v="ALTRI"/>
    <x v="34"/>
    <s v="ALTRI"/>
    <m/>
    <s v="A.5)"/>
    <s v="5) altri ricavi e proventi, con separata indicazione dei contributi in conto esercizio"/>
    <x v="2"/>
  </r>
  <r>
    <x v="0"/>
    <x v="19"/>
    <x v="309"/>
    <x v="309"/>
    <n v="-5159.46"/>
    <s v="Export_CoGe"/>
    <x v="0"/>
    <s v="ALTRI"/>
    <x v="34"/>
    <s v="ALTRI"/>
    <m/>
    <s v="A.5)"/>
    <s v="5) altri ricavi e proventi, con separata indicazione dei contributi in conto esercizio"/>
    <x v="2"/>
  </r>
  <r>
    <x v="0"/>
    <x v="19"/>
    <x v="263"/>
    <x v="263"/>
    <n v="-23.77"/>
    <s v="Export_CoGe"/>
    <x v="0"/>
    <s v="ALTRI"/>
    <x v="34"/>
    <s v="ALTRI"/>
    <m/>
    <s v="A.5)"/>
    <s v="5) altri ricavi e proventi, con separata indicazione dei contributi in conto esercizio"/>
    <x v="2"/>
  </r>
  <r>
    <x v="0"/>
    <x v="19"/>
    <x v="265"/>
    <x v="265"/>
    <n v="-35"/>
    <s v="Export_CoGe"/>
    <x v="0"/>
    <s v="ALTRI"/>
    <x v="34"/>
    <s v="ALTRI"/>
    <m/>
    <s v="A.5)"/>
    <s v="5) altri ricavi e proventi, con separata indicazione dei contributi in conto esercizio"/>
    <x v="8"/>
  </r>
  <r>
    <x v="0"/>
    <x v="19"/>
    <x v="266"/>
    <x v="266"/>
    <n v="-520228.47"/>
    <s v="Export_CoGe"/>
    <x v="0"/>
    <s v="ONSTR"/>
    <x v="30"/>
    <s v="EXT"/>
    <m/>
    <s v="A.5)"/>
    <s v="5) altri ricavi e proventi, con separata indicazione dei contributi in conto esercizio"/>
    <x v="2"/>
  </r>
  <r>
    <x v="0"/>
    <x v="19"/>
    <x v="311"/>
    <x v="311"/>
    <n v="-95568.1"/>
    <s v="Export_CoGe"/>
    <x v="0"/>
    <s v="ACQDI"/>
    <x v="0"/>
    <s v="ACQ"/>
    <m/>
    <s v="A.5)"/>
    <s v="5) altri ricavi e proventi, con separata indicazione dei contributi in conto esercizio"/>
    <x v="2"/>
  </r>
  <r>
    <x v="0"/>
    <x v="19"/>
    <x v="401"/>
    <x v="400"/>
    <n v="-237.19999999999993"/>
    <s v="Export_CoGe"/>
    <x v="0"/>
    <s v="ACQDI"/>
    <x v="0"/>
    <s v="ACQ"/>
    <m/>
    <s v="A.5)"/>
    <s v="5) altri ricavi e proventi, con separata indicazione dei contributi in conto esercizio"/>
    <x v="7"/>
  </r>
  <r>
    <x v="0"/>
    <x v="19"/>
    <x v="276"/>
    <x v="276"/>
    <n v="-15394.42"/>
    <s v="Export_CoGe"/>
    <x v="0"/>
    <s v="ONFIN"/>
    <x v="32"/>
    <s v="FIN"/>
    <m/>
    <s v="C.16)"/>
    <s v="16) altri proventi finanziari"/>
    <x v="4"/>
  </r>
  <r>
    <x v="0"/>
    <x v="19"/>
    <x v="2"/>
    <x v="2"/>
    <n v="10000"/>
    <s v="Export_CoGe"/>
    <x v="1"/>
    <s v="23.I.IMM"/>
    <x v="1"/>
    <s v="IMM"/>
    <m/>
    <s v="23.I.IMM"/>
    <s v="Immobilizzazioni Immateriali"/>
    <x v="1"/>
  </r>
  <r>
    <x v="0"/>
    <x v="19"/>
    <x v="4"/>
    <x v="4"/>
    <n v="17743"/>
    <s v="Export_CoGe"/>
    <x v="1"/>
    <s v="23.I.IMM"/>
    <x v="1"/>
    <s v="IMM"/>
    <m/>
    <s v="23.I.IMM"/>
    <s v="Immobilizzazioni Immateriali"/>
    <x v="1"/>
  </r>
  <r>
    <x v="0"/>
    <x v="19"/>
    <x v="6"/>
    <x v="6"/>
    <n v="91759.31"/>
    <s v="Export_CoGe"/>
    <x v="1"/>
    <s v="23.I.IMM"/>
    <x v="1"/>
    <s v="IMM"/>
    <m/>
    <s v="23.I.IMM"/>
    <s v="Immobilizzazioni Immateriali"/>
    <x v="1"/>
  </r>
  <r>
    <x v="0"/>
    <x v="19"/>
    <x v="10"/>
    <x v="10"/>
    <n v="80910.75"/>
    <s v="Export_CoGe"/>
    <x v="1"/>
    <s v="23.I.IMM"/>
    <x v="1"/>
    <s v="IMM"/>
    <m/>
    <s v="23.I.IMM"/>
    <s v="Immobilizzazioni Immateriali"/>
    <x v="1"/>
  </r>
  <r>
    <x v="0"/>
    <x v="19"/>
    <x v="12"/>
    <x v="12"/>
    <n v="87545.25"/>
    <s v="Export_CoGe"/>
    <x v="1"/>
    <s v="24.I.MAT"/>
    <x v="3"/>
    <s v="MAT"/>
    <m/>
    <s v="24.I.MAT"/>
    <s v="Immobilizzazioni Materiali"/>
    <x v="1"/>
  </r>
  <r>
    <x v="0"/>
    <x v="19"/>
    <x v="14"/>
    <x v="14"/>
    <n v="693957.03"/>
    <s v="Export_CoGe"/>
    <x v="1"/>
    <s v="24.I.MAT"/>
    <x v="3"/>
    <s v="MAT"/>
    <m/>
    <s v="24.I.MAT"/>
    <s v="Immobilizzazioni Materiali"/>
    <x v="1"/>
  </r>
  <r>
    <x v="0"/>
    <x v="19"/>
    <x v="16"/>
    <x v="16"/>
    <n v="164051.22999999998"/>
    <s v="Export_CoGe"/>
    <x v="1"/>
    <s v="24.I.MAT"/>
    <x v="3"/>
    <s v="MAT"/>
    <m/>
    <s v="24.I.MAT"/>
    <s v="Immobilizzazioni Materiali"/>
    <x v="1"/>
  </r>
  <r>
    <x v="0"/>
    <x v="19"/>
    <x v="18"/>
    <x v="18"/>
    <n v="204582.74"/>
    <s v="Export_CoGe"/>
    <x v="1"/>
    <s v="24.I.MAT"/>
    <x v="3"/>
    <s v="MAT"/>
    <m/>
    <s v="24.I.MAT"/>
    <s v="Immobilizzazioni Materiali"/>
    <x v="1"/>
  </r>
  <r>
    <x v="0"/>
    <x v="19"/>
    <x v="407"/>
    <x v="406"/>
    <n v="21771"/>
    <s v="Export_CoGe"/>
    <x v="1"/>
    <s v="24.I.MAT"/>
    <x v="3"/>
    <s v="MAT"/>
    <m/>
    <s v="24.I.MAT"/>
    <s v="Immobilizzazioni Materiali"/>
    <x v="1"/>
  </r>
  <r>
    <x v="0"/>
    <x v="19"/>
    <x v="21"/>
    <x v="21"/>
    <n v="275028.55000000005"/>
    <s v="Export_CoGe"/>
    <x v="1"/>
    <s v="24.I.MAT"/>
    <x v="3"/>
    <s v="MAT"/>
    <m/>
    <s v="24.I.MAT"/>
    <s v="Immobilizzazioni Materiali"/>
    <x v="1"/>
  </r>
  <r>
    <x v="0"/>
    <x v="19"/>
    <x v="24"/>
    <x v="24"/>
    <n v="95523.29"/>
    <s v="Export_CoGe"/>
    <x v="1"/>
    <s v="24.I.MAT"/>
    <x v="3"/>
    <s v="MAT"/>
    <m/>
    <s v="24.I.MAT"/>
    <s v="Immobilizzazioni Materiali"/>
    <x v="1"/>
  </r>
  <r>
    <x v="0"/>
    <x v="19"/>
    <x v="26"/>
    <x v="26"/>
    <n v="16409.09"/>
    <s v="Export_CoGe"/>
    <x v="1"/>
    <s v="24.I.MAT"/>
    <x v="3"/>
    <s v="MAT"/>
    <m/>
    <s v="24.I.MAT"/>
    <s v="Immobilizzazioni Materiali"/>
    <x v="1"/>
  </r>
  <r>
    <x v="0"/>
    <x v="19"/>
    <x v="28"/>
    <x v="28"/>
    <n v="102935.11000000002"/>
    <s v="Export_CoGe"/>
    <x v="1"/>
    <s v="24.I.MAT"/>
    <x v="3"/>
    <s v="MAT"/>
    <m/>
    <s v="24.I.MAT"/>
    <s v="Immobilizzazioni Materiali"/>
    <x v="1"/>
  </r>
  <r>
    <x v="0"/>
    <x v="19"/>
    <x v="30"/>
    <x v="30"/>
    <n v="1760"/>
    <s v="Export_CoGe"/>
    <x v="1"/>
    <s v="24.I.MAT"/>
    <x v="3"/>
    <s v="MAT"/>
    <m/>
    <s v="24.I.MAT"/>
    <s v="Immobilizzazioni Materiali"/>
    <x v="1"/>
  </r>
  <r>
    <x v="0"/>
    <x v="19"/>
    <x v="36"/>
    <x v="36"/>
    <n v="340"/>
    <s v="Export_CoGe"/>
    <x v="1"/>
    <s v="25.I.FIN"/>
    <x v="7"/>
    <s v="IFIN"/>
    <m/>
    <s v="25.I.FIN"/>
    <s v="Immobilizzazioni Finanziarie"/>
    <x v="1"/>
  </r>
  <r>
    <x v="0"/>
    <x v="19"/>
    <x v="38"/>
    <x v="38"/>
    <n v="2500"/>
    <s v="Export_CoGe"/>
    <x v="1"/>
    <s v="25.I.FIN"/>
    <x v="7"/>
    <s v="IFIN"/>
    <m/>
    <s v="25.I.FIN"/>
    <s v="Immobilizzazioni Finanziarie"/>
    <x v="1"/>
  </r>
  <r>
    <x v="0"/>
    <x v="19"/>
    <x v="40"/>
    <x v="40"/>
    <n v="250"/>
    <s v="Export_CoGe"/>
    <x v="1"/>
    <s v="25.I.FIN"/>
    <x v="7"/>
    <s v="IFIN"/>
    <m/>
    <s v="25.I.FIN"/>
    <s v="Immobilizzazioni Finanziarie"/>
    <x v="1"/>
  </r>
  <r>
    <x v="0"/>
    <x v="19"/>
    <x v="317"/>
    <x v="317"/>
    <n v="997500"/>
    <s v="Export_CoGe"/>
    <x v="1"/>
    <s v="25.I.FIN"/>
    <x v="7"/>
    <s v="IFIN"/>
    <m/>
    <s v="25.I.FIN"/>
    <s v="Immobilizzazioni Finanziarie"/>
    <x v="1"/>
  </r>
  <r>
    <x v="0"/>
    <x v="19"/>
    <x v="318"/>
    <x v="318"/>
    <n v="16915.2"/>
    <s v="Export_CoGe"/>
    <x v="1"/>
    <s v="25.I.FIN"/>
    <x v="7"/>
    <s v="IFIN"/>
    <m/>
    <s v="25.I.FIN"/>
    <s v="Immobilizzazioni Finanziarie"/>
    <x v="1"/>
  </r>
  <r>
    <x v="0"/>
    <x v="19"/>
    <x v="351"/>
    <x v="350"/>
    <n v="201658.73999999996"/>
    <s v="Export_CoGe"/>
    <x v="1"/>
    <s v="25.I.FIN"/>
    <x v="7"/>
    <s v="IFIN"/>
    <m/>
    <s v="25.I.FIN"/>
    <s v="Immobilizzazioni Finanziarie"/>
    <x v="1"/>
  </r>
  <r>
    <x v="0"/>
    <x v="19"/>
    <x v="45"/>
    <x v="45"/>
    <n v="727222"/>
    <s v="Export_CoGe"/>
    <x v="1"/>
    <s v="26.MAG"/>
    <x v="9"/>
    <s v="MAG"/>
    <m/>
    <s v="26.MAG"/>
    <s v="Rimanenze"/>
    <x v="1"/>
  </r>
  <r>
    <x v="0"/>
    <x v="19"/>
    <x v="49"/>
    <x v="49"/>
    <n v="776356.18"/>
    <s v="Export_CoGe"/>
    <x v="1"/>
    <s v="26.MAG"/>
    <x v="9"/>
    <s v="MAG"/>
    <m/>
    <s v="26.MAG"/>
    <s v="Rimanenze"/>
    <x v="1"/>
  </r>
  <r>
    <x v="0"/>
    <x v="19"/>
    <x v="51"/>
    <x v="51"/>
    <n v="893398.66999999271"/>
    <s v="Export_CoGe"/>
    <x v="1"/>
    <s v="27.CLI"/>
    <x v="10"/>
    <s v="CLI"/>
    <m/>
    <s v="27.CLI"/>
    <s v="Crediti Commerciali"/>
    <x v="1"/>
  </r>
  <r>
    <x v="0"/>
    <x v="19"/>
    <x v="53"/>
    <x v="53"/>
    <n v="8852.7900000000227"/>
    <s v="Export_CoGe"/>
    <x v="1"/>
    <s v="27.CLI"/>
    <x v="10"/>
    <s v="CLI"/>
    <m/>
    <s v="27.CLI"/>
    <s v="Crediti Commerciali"/>
    <x v="1"/>
  </r>
  <r>
    <x v="0"/>
    <x v="19"/>
    <x v="55"/>
    <x v="55"/>
    <n v="44086.999999999942"/>
    <s v="Export_CoGe"/>
    <x v="1"/>
    <s v="27.CLI"/>
    <x v="10"/>
    <s v="CLI"/>
    <m/>
    <s v="27.CLI"/>
    <s v="Crediti Commerciali"/>
    <x v="1"/>
  </r>
  <r>
    <x v="0"/>
    <x v="19"/>
    <x v="61"/>
    <x v="61"/>
    <n v="377.19"/>
    <s v="Export_CoGe"/>
    <x v="1"/>
    <s v="31.PTN"/>
    <x v="12"/>
    <s v="PTN"/>
    <m/>
    <s v="31.PTN"/>
    <s v="Crediti Tributari"/>
    <x v="1"/>
  </r>
  <r>
    <x v="0"/>
    <x v="19"/>
    <x v="319"/>
    <x v="319"/>
    <n v="158417.74"/>
    <s v="Export_CoGe"/>
    <x v="1"/>
    <s v="31.PTN"/>
    <x v="12"/>
    <s v="PTN"/>
    <m/>
    <s v="31.PTN"/>
    <s v="Crediti Tributari"/>
    <x v="1"/>
  </r>
  <r>
    <x v="0"/>
    <x v="19"/>
    <x v="415"/>
    <x v="414"/>
    <n v="9403.6890000000039"/>
    <s v="Export_CoGe"/>
    <x v="1"/>
    <s v="29.AC"/>
    <x v="11"/>
    <s v="AC"/>
    <m/>
    <s v="29.AC"/>
    <s v="Altri Crediti"/>
    <x v="1"/>
  </r>
  <r>
    <x v="0"/>
    <x v="19"/>
    <x v="67"/>
    <x v="67"/>
    <n v="10732.319999999998"/>
    <s v="Export_CoGe"/>
    <x v="1"/>
    <s v="31.PTN"/>
    <x v="12"/>
    <s v="PTN"/>
    <m/>
    <s v="31.PTN"/>
    <s v="Crediti Tributari"/>
    <x v="1"/>
  </r>
  <r>
    <x v="0"/>
    <x v="19"/>
    <x v="72"/>
    <x v="72"/>
    <n v="19598.990000000002"/>
    <s v="Export_CoGe"/>
    <x v="1"/>
    <s v="31.PTN"/>
    <x v="12"/>
    <s v="PTN"/>
    <m/>
    <s v="31.PTN"/>
    <s v="Crediti Tributari"/>
    <x v="1"/>
  </r>
  <r>
    <x v="0"/>
    <x v="19"/>
    <x v="320"/>
    <x v="320"/>
    <n v="1430"/>
    <s v="Export_CoGe"/>
    <x v="1"/>
    <s v="31.PTN"/>
    <x v="12"/>
    <s v="PTN"/>
    <m/>
    <s v="31.PTN"/>
    <s v="Crediti Tributari"/>
    <x v="1"/>
  </r>
  <r>
    <x v="0"/>
    <x v="19"/>
    <x v="78"/>
    <x v="78"/>
    <n v="42771.770000000019"/>
    <s v="Export_CoGe"/>
    <x v="1"/>
    <s v="29.AC"/>
    <x v="11"/>
    <s v="FOR"/>
    <m/>
    <s v="28.FOR"/>
    <s v="Altri Crediti"/>
    <x v="1"/>
  </r>
  <r>
    <x v="0"/>
    <x v="19"/>
    <x v="80"/>
    <x v="80"/>
    <n v="2796.9300000000658"/>
    <s v="Export_CoGe"/>
    <x v="1"/>
    <s v="29.AC"/>
    <x v="11"/>
    <s v="AC"/>
    <m/>
    <s v="29.AC"/>
    <s v="Altri Crediti"/>
    <x v="1"/>
  </r>
  <r>
    <x v="0"/>
    <x v="19"/>
    <x v="84"/>
    <x v="84"/>
    <n v="127781.3"/>
    <s v="Export_CoGe"/>
    <x v="1"/>
    <s v="29.AC"/>
    <x v="11"/>
    <s v="AC"/>
    <m/>
    <s v="29.AC"/>
    <s v="Altri Crediti"/>
    <x v="1"/>
  </r>
  <r>
    <x v="0"/>
    <x v="19"/>
    <x v="86"/>
    <x v="86"/>
    <n v="443.92000000005737"/>
    <s v="Export_CoGe"/>
    <x v="1"/>
    <s v="29.AC"/>
    <x v="11"/>
    <s v="AC"/>
    <m/>
    <s v="29.AC"/>
    <s v="Altri Crediti"/>
    <x v="1"/>
  </r>
  <r>
    <x v="0"/>
    <x v="19"/>
    <x v="90"/>
    <x v="90"/>
    <n v="1874.770000000015"/>
    <s v="Export_CoGe"/>
    <x v="1"/>
    <s v="29.AC"/>
    <x v="11"/>
    <s v="AC"/>
    <m/>
    <s v="29.AC"/>
    <s v="Altri Crediti"/>
    <x v="1"/>
  </r>
  <r>
    <x v="0"/>
    <x v="19"/>
    <x v="92"/>
    <x v="92"/>
    <n v="52792.770000000004"/>
    <s v="Export_CoGe"/>
    <x v="1"/>
    <s v="29.AC"/>
    <x v="11"/>
    <s v="AC"/>
    <m/>
    <s v="29.AC"/>
    <s v="Altri Crediti"/>
    <x v="1"/>
  </r>
  <r>
    <x v="0"/>
    <x v="19"/>
    <x v="98"/>
    <x v="98"/>
    <n v="53.55"/>
    <s v="Export_CoGe"/>
    <x v="1"/>
    <s v="29.AC"/>
    <x v="11"/>
    <s v="AC"/>
    <m/>
    <s v="29.AC"/>
    <s v="Altri Crediti"/>
    <x v="1"/>
  </r>
  <r>
    <x v="0"/>
    <x v="19"/>
    <x v="321"/>
    <x v="321"/>
    <n v="1091.8000000000002"/>
    <s v="Export_CoGe"/>
    <x v="1"/>
    <s v="29.AC"/>
    <x v="11"/>
    <s v="AC"/>
    <m/>
    <s v="29.AC"/>
    <s v="Altri Crediti"/>
    <x v="1"/>
  </r>
  <r>
    <x v="0"/>
    <x v="19"/>
    <x v="322"/>
    <x v="322"/>
    <n v="179.04999999998955"/>
    <s v="Export_CoGe"/>
    <x v="1"/>
    <s v="29.AC"/>
    <x v="11"/>
    <s v="AC"/>
    <m/>
    <s v="29.AC"/>
    <s v="Altri Crediti"/>
    <x v="1"/>
  </r>
  <r>
    <x v="0"/>
    <x v="19"/>
    <x v="107"/>
    <x v="107"/>
    <n v="1120"/>
    <s v="Export_CoGe"/>
    <x v="1"/>
    <s v="29.AC"/>
    <x v="11"/>
    <s v="AC"/>
    <m/>
    <s v="29.AC"/>
    <s v="Ratei/Risconti Attivi"/>
    <x v="1"/>
  </r>
  <r>
    <x v="0"/>
    <x v="19"/>
    <x v="109"/>
    <x v="109"/>
    <n v="2639.7900000000031"/>
    <s v="Export_CoGe"/>
    <x v="1"/>
    <s v="36.LIQ"/>
    <x v="15"/>
    <s v="BREVE "/>
    <m/>
    <s v="36.LIQ"/>
    <s v="Debiti a Breve (Liquidità)"/>
    <x v="1"/>
  </r>
  <r>
    <x v="0"/>
    <x v="19"/>
    <x v="323"/>
    <x v="323"/>
    <n v="15630.225999998831"/>
    <s v="Export_CoGe"/>
    <x v="1"/>
    <s v="36.LIQ"/>
    <x v="15"/>
    <s v="BREVE "/>
    <m/>
    <s v="36.LIQ"/>
    <s v="Debiti a Breve (Liquidità)"/>
    <x v="1"/>
  </r>
  <r>
    <x v="0"/>
    <x v="19"/>
    <x v="324"/>
    <x v="324"/>
    <n v="2558.0499999999993"/>
    <s v="Export_CoGe"/>
    <x v="1"/>
    <s v="36.LIQ"/>
    <x v="15"/>
    <s v="BREVE "/>
    <m/>
    <s v="36.LIQ"/>
    <s v="Debiti a Breve (Liquidità)"/>
    <x v="1"/>
  </r>
  <r>
    <x v="0"/>
    <x v="19"/>
    <x v="411"/>
    <x v="410"/>
    <n v="500.48"/>
    <s v="Export_CoGe"/>
    <x v="1"/>
    <s v="36.LIQ"/>
    <x v="15"/>
    <s v="BREVE "/>
    <m/>
    <s v="36.LIQ"/>
    <s v="Debiti a Breve (Liquidità)"/>
    <x v="1"/>
  </r>
  <r>
    <x v="0"/>
    <x v="19"/>
    <x v="412"/>
    <x v="411"/>
    <n v="528.74"/>
    <s v="Export_CoGe"/>
    <x v="1"/>
    <s v="36.LIQ"/>
    <x v="15"/>
    <s v="BREVE "/>
    <m/>
    <s v="36.LIQ"/>
    <s v="Debiti a Breve (Liquidità)"/>
    <x v="1"/>
  </r>
  <r>
    <x v="0"/>
    <x v="19"/>
    <x v="413"/>
    <x v="412"/>
    <n v="276.79999999999995"/>
    <s v="Export_CoGe"/>
    <x v="1"/>
    <s v="36.LIQ"/>
    <x v="15"/>
    <s v="BREVE "/>
    <m/>
    <s v="36.LIQ"/>
    <s v="Debiti a Breve (Liquidità)"/>
    <x v="1"/>
  </r>
  <r>
    <x v="0"/>
    <x v="19"/>
    <x v="117"/>
    <x v="117"/>
    <n v="329333.89000000671"/>
    <s v="Export_CoGe"/>
    <x v="1"/>
    <s v="36.LIQ"/>
    <x v="15"/>
    <s v="BREVE "/>
    <m/>
    <s v="36.LIQ"/>
    <s v="Debiti a Breve (Liquidità)"/>
    <x v="1"/>
  </r>
  <r>
    <x v="0"/>
    <x v="19"/>
    <x v="325"/>
    <x v="199"/>
    <n v="96333.109999999928"/>
    <s v="Export_CoGe"/>
    <x v="1"/>
    <s v="36.LIQ"/>
    <x v="15"/>
    <s v="BREVE "/>
    <m/>
    <s v="36.LIQ"/>
    <s v="Debiti a Breve (Liquidità)"/>
    <x v="1"/>
  </r>
  <r>
    <x v="0"/>
    <x v="19"/>
    <x v="124"/>
    <x v="124"/>
    <n v="1906.3000000000029"/>
    <s v="Export_CoGe"/>
    <x v="1"/>
    <s v="36.LIQ"/>
    <x v="15"/>
    <s v="BREVE "/>
    <m/>
    <s v="36.LIQ"/>
    <s v="Debiti a Breve (Liquidità)"/>
    <x v="1"/>
  </r>
  <r>
    <x v="0"/>
    <x v="19"/>
    <x v="126"/>
    <x v="126"/>
    <n v="65881.520000002711"/>
    <s v="Export_CoGe"/>
    <x v="1"/>
    <s v="36.LIQ"/>
    <x v="15"/>
    <s v="BREVE "/>
    <m/>
    <s v="36.LIQ"/>
    <s v="Debiti a Breve (Liquidità)"/>
    <x v="1"/>
  </r>
  <r>
    <x v="0"/>
    <x v="19"/>
    <x v="128"/>
    <x v="128"/>
    <n v="174495.38999999996"/>
    <s v="Export_CoGe"/>
    <x v="1"/>
    <s v="36.LIQ"/>
    <x v="15"/>
    <s v="BREVE "/>
    <m/>
    <s v="36.LIQ"/>
    <s v="Debiti a Breve (Liquidità)"/>
    <x v="1"/>
  </r>
  <r>
    <x v="0"/>
    <x v="19"/>
    <x v="130"/>
    <x v="130"/>
    <n v="42338.090000000302"/>
    <s v="Export_CoGe"/>
    <x v="1"/>
    <s v="36.LIQ"/>
    <x v="15"/>
    <s v="BREVE "/>
    <m/>
    <s v="36.LIQ"/>
    <s v="Debiti a Breve (Liquidità)"/>
    <x v="1"/>
  </r>
  <r>
    <x v="0"/>
    <x v="19"/>
    <x v="132"/>
    <x v="132"/>
    <n v="20728.459999999985"/>
    <s v="Export_CoGe"/>
    <x v="1"/>
    <s v="36.LIQ"/>
    <x v="15"/>
    <s v="BREVE "/>
    <m/>
    <s v="36.LIQ"/>
    <s v="Debiti a Breve (Liquidità)"/>
    <x v="1"/>
  </r>
  <r>
    <x v="0"/>
    <x v="19"/>
    <x v="326"/>
    <x v="325"/>
    <n v="313795.53899999987"/>
    <s v="Export_CoGe"/>
    <x v="1"/>
    <s v="36.LIQ"/>
    <x v="15"/>
    <s v="BREVE "/>
    <m/>
    <s v="36.LIQ"/>
    <s v="Debiti a Breve (Liquidità)"/>
    <x v="1"/>
  </r>
  <r>
    <x v="0"/>
    <x v="19"/>
    <x v="327"/>
    <x v="326"/>
    <n v="4050.3700000000022"/>
    <s v="Export_CoGe"/>
    <x v="1"/>
    <s v="36.LIQ"/>
    <x v="15"/>
    <s v="BREVE "/>
    <m/>
    <s v="36.LIQ"/>
    <s v="Debiti a Breve (Liquidità)"/>
    <x v="1"/>
  </r>
  <r>
    <x v="0"/>
    <x v="19"/>
    <x v="359"/>
    <x v="358"/>
    <n v="26598.469999999976"/>
    <s v="Export_CoGe"/>
    <x v="1"/>
    <s v="36.LIQ"/>
    <x v="15"/>
    <s v="BREVE "/>
    <m/>
    <s v="36.LIQ"/>
    <s v="Debiti a Breve (Liquidità)"/>
    <x v="1"/>
  </r>
  <r>
    <x v="0"/>
    <x v="19"/>
    <x v="365"/>
    <x v="364"/>
    <n v="13.860000000001083"/>
    <s v="Export_CoGe"/>
    <x v="1"/>
    <s v="36.LIQ"/>
    <x v="15"/>
    <s v="BREVE "/>
    <m/>
    <s v="36.LIQ"/>
    <s v="Debiti a Breve (Liquidità)"/>
    <x v="1"/>
  </r>
  <r>
    <x v="0"/>
    <x v="19"/>
    <x v="388"/>
    <x v="387"/>
    <n v="1818.449999999988"/>
    <s v="Export_CoGe"/>
    <x v="1"/>
    <s v="36.LIQ"/>
    <x v="15"/>
    <s v="BREVE "/>
    <m/>
    <s v="36.LIQ"/>
    <s v="Debiti a Breve (Liquidità)"/>
    <x v="1"/>
  </r>
  <r>
    <x v="0"/>
    <x v="19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19"/>
    <x v="329"/>
    <x v="328"/>
    <n v="1900000"/>
    <s v="Export_CoGe"/>
    <x v="1"/>
    <s v="36.LIQ"/>
    <x v="15"/>
    <s v="BREVE "/>
    <m/>
    <s v="36.LIQ"/>
    <s v="Debiti a Breve (Liquidità)"/>
    <x v="1"/>
  </r>
  <r>
    <x v="0"/>
    <x v="19"/>
    <x v="228"/>
    <x v="228"/>
    <n v="2721.2800000000061"/>
    <s v="Export_CoGe"/>
    <x v="1"/>
    <s v="30.AD"/>
    <x v="13"/>
    <s v="AD"/>
    <m/>
    <s v="30.AD"/>
    <s v="Altri Debiti"/>
    <x v="1"/>
  </r>
  <r>
    <x v="0"/>
    <x v="19"/>
    <x v="88"/>
    <x v="88"/>
    <n v="-179.6399999999465"/>
    <s v="Export_CoGe"/>
    <x v="1"/>
    <s v="30.AD"/>
    <x v="13"/>
    <s v="AD"/>
    <m/>
    <s v="30.AD"/>
    <s v="Altri Crediti"/>
    <x v="1"/>
  </r>
  <r>
    <x v="0"/>
    <x v="19"/>
    <x v="145"/>
    <x v="145"/>
    <n v="-8200.0000000000582"/>
    <s v="Export_CoGe"/>
    <x v="1"/>
    <s v="34.CS"/>
    <x v="18"/>
    <s v="PN"/>
    <m/>
    <s v="34.CS"/>
    <s v="Capitale "/>
    <x v="1"/>
  </r>
  <r>
    <x v="0"/>
    <x v="19"/>
    <x v="147"/>
    <x v="147"/>
    <n v="-100000"/>
    <s v="Export_CoGe"/>
    <x v="1"/>
    <s v="34.CS"/>
    <x v="18"/>
    <s v="PN"/>
    <m/>
    <s v="34.CS"/>
    <s v="Capitale "/>
    <x v="1"/>
  </r>
  <r>
    <x v="0"/>
    <x v="19"/>
    <x v="149"/>
    <x v="149"/>
    <n v="-800000"/>
    <s v="Export_CoGe"/>
    <x v="1"/>
    <s v="34.CS"/>
    <x v="18"/>
    <s v="PN"/>
    <m/>
    <s v="34.CS"/>
    <s v="Capitale "/>
    <x v="1"/>
  </r>
  <r>
    <x v="0"/>
    <x v="19"/>
    <x v="151"/>
    <x v="151"/>
    <n v="-62928.91"/>
    <s v="Export_CoGe"/>
    <x v="1"/>
    <s v="35.RIS"/>
    <x v="19"/>
    <s v="PN"/>
    <m/>
    <s v="35.RIS"/>
    <s v="Riserva Legale"/>
    <x v="1"/>
  </r>
  <r>
    <x v="0"/>
    <x v="19"/>
    <x v="330"/>
    <x v="329"/>
    <n v="-201658.74000000002"/>
    <s v="Export_CoGe"/>
    <x v="1"/>
    <s v="35.RIS"/>
    <x v="19"/>
    <s v="PN"/>
    <m/>
    <s v="35.RIS_bis"/>
    <s v="VII - Riserva per operaz. di copertura dei flussi finanz. attesi"/>
    <x v="1"/>
  </r>
  <r>
    <x v="0"/>
    <x v="19"/>
    <x v="154"/>
    <x v="154"/>
    <n v="-86282.830000000016"/>
    <s v="Export_CoGe"/>
    <x v="1"/>
    <s v="35.RIS"/>
    <x v="19"/>
    <s v="PN"/>
    <m/>
    <s v="35.RIS"/>
    <s v="Altre Riserve"/>
    <x v="1"/>
  </r>
  <r>
    <x v="0"/>
    <x v="19"/>
    <x v="353"/>
    <x v="352"/>
    <n v="-68372.165000002016"/>
    <s v="Export_CoGe"/>
    <x v="1"/>
    <s v="35.RIS"/>
    <x v="19"/>
    <s v="PN"/>
    <m/>
    <s v="35.RIS"/>
    <s v="Altre Riserve"/>
    <x v="1"/>
  </r>
  <r>
    <x v="0"/>
    <x v="19"/>
    <x v="157"/>
    <x v="157"/>
    <n v="-104189.62"/>
    <s v="Export_CoGe"/>
    <x v="1"/>
    <s v="23.I.MATFON"/>
    <x v="20"/>
    <s v="MAT"/>
    <m/>
    <s v="23.I.MATFON"/>
    <s v="Immobilizzazioni Materiali"/>
    <x v="1"/>
  </r>
  <r>
    <x v="0"/>
    <x v="19"/>
    <x v="158"/>
    <x v="158"/>
    <n v="-217573.76000000004"/>
    <s v="Export_CoGe"/>
    <x v="1"/>
    <s v="23.I.MATFON"/>
    <x v="20"/>
    <s v="MAT"/>
    <m/>
    <s v="23.I.MATFON"/>
    <s v="Immobilizzazioni Materiali"/>
    <x v="1"/>
  </r>
  <r>
    <x v="0"/>
    <x v="19"/>
    <x v="159"/>
    <x v="159"/>
    <n v="-149207.82"/>
    <s v="Export_CoGe"/>
    <x v="1"/>
    <s v="23.I.MATFON"/>
    <x v="20"/>
    <s v="MAT"/>
    <m/>
    <s v="23.I.MATFON"/>
    <s v="Immobilizzazioni Materiali"/>
    <x v="1"/>
  </r>
  <r>
    <x v="0"/>
    <x v="19"/>
    <x v="160"/>
    <x v="160"/>
    <n v="-924"/>
    <s v="Export_CoGe"/>
    <x v="1"/>
    <s v="23.I.MATFON"/>
    <x v="20"/>
    <s v="MAT"/>
    <m/>
    <s v="23.I.MATFON"/>
    <s v="Immobilizzazioni Materiali"/>
    <x v="1"/>
  </r>
  <r>
    <x v="0"/>
    <x v="19"/>
    <x v="161"/>
    <x v="161"/>
    <n v="-57407.97"/>
    <s v="Export_CoGe"/>
    <x v="1"/>
    <s v="23.I.MATFON"/>
    <x v="20"/>
    <s v="MAT"/>
    <m/>
    <s v="23.I.MATFON"/>
    <s v="Immobilizzazioni Materiali"/>
    <x v="1"/>
  </r>
  <r>
    <x v="0"/>
    <x v="19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19"/>
    <x v="163"/>
    <x v="163"/>
    <n v="-43684.399999999987"/>
    <s v="Export_CoGe"/>
    <x v="1"/>
    <s v="23.I.MATFON"/>
    <x v="20"/>
    <s v="MAT"/>
    <m/>
    <s v="23.I.MATFON"/>
    <s v="Immobilizzazioni Materiali"/>
    <x v="1"/>
  </r>
  <r>
    <x v="0"/>
    <x v="19"/>
    <x v="164"/>
    <x v="164"/>
    <n v="-22778.39"/>
    <s v="Export_CoGe"/>
    <x v="1"/>
    <s v="23.I.MATFON"/>
    <x v="20"/>
    <s v="MAT"/>
    <m/>
    <s v="23.I.MATFON"/>
    <s v="Immobilizzazioni Materiali"/>
    <x v="1"/>
  </r>
  <r>
    <x v="0"/>
    <x v="19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19"/>
    <x v="167"/>
    <x v="167"/>
    <n v="-11888.929999999998"/>
    <s v="Export_CoGe"/>
    <x v="1"/>
    <s v="23.I.IMMFON"/>
    <x v="21"/>
    <s v="IMM"/>
    <m/>
    <s v="23.I.IMMFON"/>
    <s v="Immobilizzazioni Immateriali"/>
    <x v="1"/>
  </r>
  <r>
    <x v="0"/>
    <x v="19"/>
    <x v="168"/>
    <x v="168"/>
    <n v="-43616.620000000017"/>
    <s v="Export_CoGe"/>
    <x v="1"/>
    <s v="23.I.IMMFON"/>
    <x v="21"/>
    <s v="IMM"/>
    <m/>
    <s v="23.I.IMMFON"/>
    <s v="Immobilizzazioni Immateriali"/>
    <x v="1"/>
  </r>
  <r>
    <x v="0"/>
    <x v="19"/>
    <x v="169"/>
    <x v="169"/>
    <n v="-50940.84"/>
    <s v="Export_CoGe"/>
    <x v="1"/>
    <s v="23.I.IMMFON"/>
    <x v="21"/>
    <s v="IMM"/>
    <m/>
    <s v="23.I.IMMFON"/>
    <s v="Immobilizzazioni Immateriali"/>
    <x v="1"/>
  </r>
  <r>
    <x v="0"/>
    <x v="19"/>
    <x v="170"/>
    <x v="170"/>
    <n v="-1145372"/>
    <s v="Export_CoGe"/>
    <x v="1"/>
    <s v="33.PROV"/>
    <x v="22"/>
    <s v="PROV"/>
    <m/>
    <s v="33.PROV"/>
    <s v="Altri Fondi "/>
    <x v="1"/>
  </r>
  <r>
    <x v="0"/>
    <x v="19"/>
    <x v="331"/>
    <x v="330"/>
    <n v="-245167.83000000002"/>
    <s v="Export_CoGe"/>
    <x v="1"/>
    <s v="33.PROV"/>
    <x v="22"/>
    <s v="PROV"/>
    <m/>
    <s v="33.PROV"/>
    <s v="Altri Fondi "/>
    <x v="1"/>
  </r>
  <r>
    <x v="0"/>
    <x v="19"/>
    <x v="333"/>
    <x v="332"/>
    <n v="-315297.5"/>
    <s v="Export_CoGe"/>
    <x v="1"/>
    <s v="26.MAG"/>
    <x v="9"/>
    <s v="MAG"/>
    <m/>
    <s v="26.MAG"/>
    <s v="Rimanenze"/>
    <x v="1"/>
  </r>
  <r>
    <x v="0"/>
    <x v="19"/>
    <x v="398"/>
    <x v="397"/>
    <n v="-550000"/>
    <s v="Export_CoGe"/>
    <x v="1"/>
    <s v="26.MAG"/>
    <x v="9"/>
    <s v="MAG"/>
    <m/>
    <s v="26.MAG"/>
    <s v="Rimanenze"/>
    <x v="1"/>
  </r>
  <r>
    <x v="0"/>
    <x v="19"/>
    <x v="172"/>
    <x v="172"/>
    <n v="-159487.68000000002"/>
    <s v="Export_CoGe"/>
    <x v="1"/>
    <s v="38.TFR"/>
    <x v="23"/>
    <s v="TFR"/>
    <m/>
    <s v="38.TFR"/>
    <s v="Fondo TFR"/>
    <x v="1"/>
  </r>
  <r>
    <x v="0"/>
    <x v="19"/>
    <x v="173"/>
    <x v="173"/>
    <n v="-357957.81000000006"/>
    <s v="Export_CoGe"/>
    <x v="1"/>
    <s v="38.TFR"/>
    <x v="23"/>
    <s v="TFR"/>
    <m/>
    <s v="38.TFR"/>
    <s v="Fondo TFR"/>
    <x v="1"/>
  </r>
  <r>
    <x v="0"/>
    <x v="19"/>
    <x v="174"/>
    <x v="174"/>
    <n v="-49520.750000000007"/>
    <s v="Export_CoGe"/>
    <x v="1"/>
    <s v="38.TFR"/>
    <x v="23"/>
    <s v="TFR"/>
    <m/>
    <s v="38.TFR"/>
    <s v="Fondo TFR"/>
    <x v="1"/>
  </r>
  <r>
    <x v="0"/>
    <x v="19"/>
    <x v="175"/>
    <x v="175"/>
    <n v="-7385.3399999999947"/>
    <s v="Export_CoGe"/>
    <x v="1"/>
    <s v="38.TFR"/>
    <x v="23"/>
    <s v="TFR"/>
    <m/>
    <s v="38.TFR"/>
    <s v="Fondo TFR"/>
    <x v="1"/>
  </r>
  <r>
    <x v="0"/>
    <x v="19"/>
    <x v="177"/>
    <x v="177"/>
    <n v="-195502.61"/>
    <s v="Export_CoGe"/>
    <x v="1"/>
    <s v="27.CLI"/>
    <x v="10"/>
    <s v="CLI"/>
    <m/>
    <s v="27.CLI"/>
    <s v="Crediti Commerciali"/>
    <x v="1"/>
  </r>
  <r>
    <x v="0"/>
    <x v="19"/>
    <x v="383"/>
    <x v="382"/>
    <n v="-1888.91"/>
    <s v="Export_CoGe"/>
    <x v="1"/>
    <s v="36.LIQ"/>
    <x v="15"/>
    <s v="BREVE "/>
    <m/>
    <s v="36.LIQ"/>
    <s v="Debiti a Breve (Liquidità)"/>
    <x v="1"/>
  </r>
  <r>
    <x v="0"/>
    <x v="19"/>
    <x v="181"/>
    <x v="181"/>
    <n v="-21321.86000000003"/>
    <s v="Export_CoGe"/>
    <x v="1"/>
    <s v="37.DFIN"/>
    <x v="25"/>
    <s v="LUNGO"/>
    <m/>
    <s v="37.DFIN"/>
    <s v="Debiti Finanziari (MLT)"/>
    <x v="1"/>
  </r>
  <r>
    <x v="0"/>
    <x v="19"/>
    <x v="183"/>
    <x v="183"/>
    <n v="-180101.19999999998"/>
    <s v="Export_CoGe"/>
    <x v="1"/>
    <s v="37.DFIN"/>
    <x v="25"/>
    <s v="LUNGO"/>
    <m/>
    <s v="37.DFIN"/>
    <s v="Debiti Finanziari (MLT)"/>
    <x v="1"/>
  </r>
  <r>
    <x v="0"/>
    <x v="19"/>
    <x v="189"/>
    <x v="189"/>
    <n v="-546767.82000000018"/>
    <s v="Export_CoGe"/>
    <x v="1"/>
    <s v="37.DFIN"/>
    <x v="25"/>
    <s v="LUNGO"/>
    <m/>
    <s v="37.DFIN"/>
    <s v="Debiti Finanziari (MLT)"/>
    <x v="1"/>
  </r>
  <r>
    <x v="0"/>
    <x v="19"/>
    <x v="193"/>
    <x v="193"/>
    <n v="-201125.73"/>
    <s v="Export_CoGe"/>
    <x v="1"/>
    <s v="37.DFIN"/>
    <x v="25"/>
    <s v="LUNGO"/>
    <m/>
    <s v="37.DFIN"/>
    <s v="Debiti Finanziari (MLT)"/>
    <x v="1"/>
  </r>
  <r>
    <x v="0"/>
    <x v="19"/>
    <x v="195"/>
    <x v="195"/>
    <n v="-69380.95"/>
    <s v="Export_CoGe"/>
    <x v="1"/>
    <s v="37.DFIN"/>
    <x v="25"/>
    <s v="LUNGO"/>
    <m/>
    <s v="37.DFIN"/>
    <s v="Debiti Finanziari (MLT)"/>
    <x v="1"/>
  </r>
  <r>
    <x v="0"/>
    <x v="19"/>
    <x v="335"/>
    <x v="334"/>
    <n v="-110275.99"/>
    <s v="Export_CoGe"/>
    <x v="1"/>
    <s v="37.DFIN"/>
    <x v="25"/>
    <s v="LUNGO"/>
    <m/>
    <s v="37.DFIN"/>
    <s v="Debiti Finanziari (MLT)"/>
    <x v="1"/>
  </r>
  <r>
    <x v="0"/>
    <x v="19"/>
    <x v="336"/>
    <x v="335"/>
    <n v="-2039494.16"/>
    <s v="Export_CoGe"/>
    <x v="1"/>
    <s v="37.DFIN"/>
    <x v="25"/>
    <s v="LUNGO"/>
    <m/>
    <s v="37.DFIN"/>
    <s v="Debiti Finanziari (MLT)"/>
    <x v="1"/>
  </r>
  <r>
    <x v="0"/>
    <x v="19"/>
    <x v="399"/>
    <x v="398"/>
    <n v="-230874.66999999998"/>
    <s v="Export_CoGe"/>
    <x v="1"/>
    <s v="36.ANT"/>
    <x v="16"/>
    <s v="BREVE "/>
    <m/>
    <s v="95.ANT"/>
    <s v="Debiti a Breve (Liquidità)"/>
    <x v="1"/>
  </r>
  <r>
    <x v="0"/>
    <x v="19"/>
    <x v="205"/>
    <x v="205"/>
    <n v="-12499.85000000015"/>
    <s v="Export_CoGe"/>
    <x v="1"/>
    <s v="37.DFIN"/>
    <x v="25"/>
    <s v="LUNGO"/>
    <m/>
    <s v="37.DFIN"/>
    <s v="Debiti Finanziari (MLT)"/>
    <x v="1"/>
  </r>
  <r>
    <x v="0"/>
    <x v="19"/>
    <x v="337"/>
    <x v="336"/>
    <n v="-79109.919999999998"/>
    <s v="Export_CoGe"/>
    <x v="1"/>
    <s v="37.DFIN"/>
    <x v="25"/>
    <s v="LUNGO"/>
    <m/>
    <s v="37.DFIN"/>
    <s v="Debiti Vs Altri MLT"/>
    <x v="1"/>
  </r>
  <r>
    <x v="0"/>
    <x v="19"/>
    <x v="210"/>
    <x v="210"/>
    <n v="-542907.4790000004"/>
    <s v="Export_CoGe"/>
    <x v="1"/>
    <s v="28.FOR"/>
    <x v="14"/>
    <s v="FOR"/>
    <m/>
    <s v="28.FOR"/>
    <s v="Debiti Commerciali"/>
    <x v="1"/>
  </r>
  <r>
    <x v="0"/>
    <x v="19"/>
    <x v="212"/>
    <x v="212"/>
    <n v="-8975.2000000000116"/>
    <s v="Export_CoGe"/>
    <x v="1"/>
    <s v="28.FOR"/>
    <x v="14"/>
    <s v="FOR"/>
    <m/>
    <s v="28.FOR"/>
    <s v="Debiti Commerciali"/>
    <x v="1"/>
  </r>
  <r>
    <x v="0"/>
    <x v="19"/>
    <x v="214"/>
    <x v="214"/>
    <n v="-8854.8999999999978"/>
    <s v="Export_CoGe"/>
    <x v="1"/>
    <s v="28.FOR"/>
    <x v="14"/>
    <s v="FOR"/>
    <m/>
    <s v="28.FOR"/>
    <s v="Debiti Commerciali"/>
    <x v="1"/>
  </r>
  <r>
    <x v="0"/>
    <x v="19"/>
    <x v="216"/>
    <x v="216"/>
    <n v="-37240.249999999942"/>
    <s v="Export_CoGe"/>
    <x v="1"/>
    <s v="28.FOR"/>
    <x v="14"/>
    <s v="FOR"/>
    <m/>
    <s v="28.FOR"/>
    <s v="Debiti Commerciali"/>
    <x v="1"/>
  </r>
  <r>
    <x v="0"/>
    <x v="19"/>
    <x v="220"/>
    <x v="220"/>
    <n v="-207579.76999999996"/>
    <s v="Export_CoGe"/>
    <x v="1"/>
    <s v="55.DIP"/>
    <x v="31"/>
    <s v="AD"/>
    <m/>
    <s v="55.DIP"/>
    <s v="Altri Debiti"/>
    <x v="1"/>
  </r>
  <r>
    <x v="0"/>
    <x v="19"/>
    <x v="224"/>
    <x v="224"/>
    <n v="-202331.56000000006"/>
    <s v="Export_CoGe"/>
    <x v="1"/>
    <s v="30.AD"/>
    <x v="13"/>
    <s v="AD"/>
    <m/>
    <s v="30.AD"/>
    <s v="Altri Debiti"/>
    <x v="1"/>
  </r>
  <r>
    <x v="0"/>
    <x v="19"/>
    <x v="384"/>
    <x v="383"/>
    <n v="-93783.38"/>
    <s v="Export_CoGe"/>
    <x v="1"/>
    <s v="30.AD"/>
    <x v="13"/>
    <s v="AD"/>
    <m/>
    <s v="30.AD"/>
    <s v="Altri Debiti"/>
    <x v="1"/>
  </r>
  <r>
    <x v="0"/>
    <x v="19"/>
    <x v="366"/>
    <x v="365"/>
    <n v="-450"/>
    <s v="Export_CoGe"/>
    <x v="1"/>
    <s v="30.AD"/>
    <x v="13"/>
    <s v="AD"/>
    <m/>
    <s v="30.AD"/>
    <s v="Altri Debiti"/>
    <x v="1"/>
  </r>
  <r>
    <x v="0"/>
    <x v="19"/>
    <x v="230"/>
    <x v="230"/>
    <n v="-7022.7899999999991"/>
    <s v="Export_CoGe"/>
    <x v="1"/>
    <s v="30.AD"/>
    <x v="13"/>
    <s v="AD"/>
    <m/>
    <s v="30.AD"/>
    <s v="Altri Debiti"/>
    <x v="1"/>
  </r>
  <r>
    <x v="0"/>
    <x v="19"/>
    <x v="232"/>
    <x v="232"/>
    <n v="-681.2000000000304"/>
    <s v="Export_CoGe"/>
    <x v="1"/>
    <s v="30.AD"/>
    <x v="13"/>
    <s v="AD"/>
    <m/>
    <s v="30.AD"/>
    <s v="Altri Debiti"/>
    <x v="1"/>
  </r>
  <r>
    <x v="0"/>
    <x v="19"/>
    <x v="234"/>
    <x v="234"/>
    <n v="-13295.030000000002"/>
    <s v="Export_CoGe"/>
    <x v="1"/>
    <s v="30.AD"/>
    <x v="13"/>
    <s v="AD"/>
    <m/>
    <s v="30.AD"/>
    <s v="Altri Debiti"/>
    <x v="1"/>
  </r>
  <r>
    <x v="0"/>
    <x v="19"/>
    <x v="339"/>
    <x v="338"/>
    <n v="-27.570000000014552"/>
    <s v="Export_CoGe"/>
    <x v="1"/>
    <s v="30.AD"/>
    <x v="13"/>
    <s v="AD"/>
    <m/>
    <s v="30.AD"/>
    <s v="Altri Debiti"/>
    <x v="1"/>
  </r>
  <r>
    <x v="0"/>
    <x v="19"/>
    <x v="400"/>
    <x v="399"/>
    <n v="-4336.32"/>
    <s v="Export_CoGe"/>
    <x v="1"/>
    <s v="30.AD"/>
    <x v="13"/>
    <s v="AD"/>
    <m/>
    <s v="30.AD"/>
    <s v="Altri Debiti"/>
    <x v="1"/>
  </r>
  <r>
    <x v="0"/>
    <x v="19"/>
    <x v="240"/>
    <x v="240"/>
    <n v="-208.19999999999982"/>
    <s v="Export_CoGe"/>
    <x v="1"/>
    <s v="30.AD"/>
    <x v="13"/>
    <s v="CLI"/>
    <m/>
    <s v="27.CLI"/>
    <s v="Altri Debiti"/>
    <x v="1"/>
  </r>
  <r>
    <x v="0"/>
    <x v="19"/>
    <x v="340"/>
    <x v="339"/>
    <n v="-3943.5699999999943"/>
    <s v="Export_CoGe"/>
    <x v="1"/>
    <s v="30.AD"/>
    <x v="13"/>
    <s v="AD"/>
    <m/>
    <s v="30.AD"/>
    <s v="Altri Debiti"/>
    <x v="1"/>
  </r>
  <r>
    <x v="0"/>
    <x v="19"/>
    <x v="352"/>
    <x v="351"/>
    <n v="-75730.759999999718"/>
    <s v="Export_CoGe"/>
    <x v="1"/>
    <s v="31.PTN"/>
    <x v="12"/>
    <s v="PTN"/>
    <m/>
    <s v="50.IVA"/>
    <s v="Posizione Tributaria Netta"/>
    <x v="1"/>
  </r>
  <r>
    <x v="0"/>
    <x v="19"/>
    <x v="251"/>
    <x v="251"/>
    <n v="-58930.079999999973"/>
    <s v="Export_CoGe"/>
    <x v="1"/>
    <s v="31.PTN"/>
    <x v="12"/>
    <s v="PTN"/>
    <m/>
    <s v="30.AD"/>
    <s v="Posizione Tributaria Netta"/>
    <x v="1"/>
  </r>
  <r>
    <x v="0"/>
    <x v="19"/>
    <x v="253"/>
    <x v="253"/>
    <n v="-4330.3300000000017"/>
    <s v="Export_CoGe"/>
    <x v="1"/>
    <s v="31.PTN"/>
    <x v="12"/>
    <s v="PTN"/>
    <m/>
    <s v="31.PTN"/>
    <s v="Posizione Tributaria Netta"/>
    <x v="1"/>
  </r>
  <r>
    <x v="0"/>
    <x v="19"/>
    <x v="341"/>
    <x v="340"/>
    <n v="-267.07"/>
    <s v="Export_CoGe"/>
    <x v="1"/>
    <s v="31.PTN"/>
    <x v="12"/>
    <s v="AD"/>
    <m/>
    <s v="30.AD"/>
    <s v="Posizione Tributaria Netta"/>
    <x v="1"/>
  </r>
  <r>
    <x v="0"/>
    <x v="19"/>
    <x v="256"/>
    <x v="256"/>
    <n v="-2677.6499999999719"/>
    <s v="Export_CoGe"/>
    <x v="1"/>
    <s v="31.PTN"/>
    <x v="12"/>
    <s v="PTN"/>
    <m/>
    <s v="31.PTN"/>
    <s v="Posizione Tributaria Netta"/>
    <x v="1"/>
  </r>
  <r>
    <x v="0"/>
    <x v="19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19"/>
    <x v="262"/>
    <x v="262"/>
    <n v="-42090.740000000005"/>
    <s v="Export_CoGe"/>
    <x v="1"/>
    <s v="30.AD"/>
    <x v="13"/>
    <s v="AD"/>
    <m/>
    <s v="30.AD"/>
    <s v="Debiti vs Ist. Previdenziali"/>
    <x v="1"/>
  </r>
  <r>
    <x v="0"/>
    <x v="19"/>
    <x v="264"/>
    <x v="264"/>
    <n v="-5759.76"/>
    <s v="Export_CoGe"/>
    <x v="1"/>
    <s v="30.AD"/>
    <x v="13"/>
    <s v="AD"/>
    <m/>
    <s v="30.AD"/>
    <s v="Debiti vs Ist. Previdenziali"/>
    <x v="1"/>
  </r>
  <r>
    <x v="0"/>
    <x v="19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19"/>
    <x v="343"/>
    <x v="342"/>
    <n v="-6.24"/>
    <s v="Export_CoGe"/>
    <x v="1"/>
    <s v="30.AD"/>
    <x v="13"/>
    <s v="AD"/>
    <m/>
    <s v="30.AD"/>
    <s v="Debiti vs Ist. Previdenziali"/>
    <x v="1"/>
  </r>
  <r>
    <x v="0"/>
    <x v="19"/>
    <x v="344"/>
    <x v="343"/>
    <n v="-336.31"/>
    <s v="Export_CoGe"/>
    <x v="1"/>
    <s v="30.AD"/>
    <x v="13"/>
    <s v="AD"/>
    <m/>
    <s v="30.AD"/>
    <s v="Debiti vs Ist. Previdenziali"/>
    <x v="1"/>
  </r>
  <r>
    <x v="0"/>
    <x v="19"/>
    <x v="269"/>
    <x v="269"/>
    <n v="-303.23"/>
    <s v="Export_CoGe"/>
    <x v="1"/>
    <s v="30.AD"/>
    <x v="13"/>
    <s v="AD"/>
    <m/>
    <s v="30.AD"/>
    <s v="Debiti vs Ist. Previdenziali"/>
    <x v="1"/>
  </r>
  <r>
    <x v="0"/>
    <x v="19"/>
    <x v="271"/>
    <x v="271"/>
    <n v="-2179.0199999999986"/>
    <s v="Export_CoGe"/>
    <x v="1"/>
    <s v="30.AD"/>
    <x v="13"/>
    <s v="AD"/>
    <m/>
    <s v="30.AD"/>
    <s v="Debiti vs Ist. Previdenziali"/>
    <x v="1"/>
  </r>
  <r>
    <x v="0"/>
    <x v="19"/>
    <x v="273"/>
    <x v="273"/>
    <n v="-324.37999999999988"/>
    <s v="Export_CoGe"/>
    <x v="1"/>
    <s v="30.AD"/>
    <x v="13"/>
    <s v="AD"/>
    <m/>
    <s v="30.AD"/>
    <s v="Debiti vs Ist. Previdenziali"/>
    <x v="1"/>
  </r>
  <r>
    <x v="0"/>
    <x v="19"/>
    <x v="275"/>
    <x v="275"/>
    <n v="-254.0300000000002"/>
    <s v="Export_CoGe"/>
    <x v="1"/>
    <s v="30.AD"/>
    <x v="13"/>
    <s v="AD"/>
    <m/>
    <s v="30.AD"/>
    <s v="Debiti vs Ist. Previdenziali"/>
    <x v="1"/>
  </r>
  <r>
    <x v="0"/>
    <x v="19"/>
    <x v="277"/>
    <x v="277"/>
    <n v="-787.93999999999915"/>
    <s v="Export_CoGe"/>
    <x v="1"/>
    <s v="30.AD"/>
    <x v="13"/>
    <s v="AD"/>
    <m/>
    <s v="30.AD"/>
    <s v="Debiti vs Ist. Previdenziali"/>
    <x v="1"/>
  </r>
  <r>
    <x v="0"/>
    <x v="19"/>
    <x v="279"/>
    <x v="279"/>
    <n v="-304.63000000000011"/>
    <s v="Export_CoGe"/>
    <x v="1"/>
    <s v="30.AD"/>
    <x v="13"/>
    <s v="AD"/>
    <m/>
    <s v="30.AD"/>
    <s v="Debiti vs Ist. Previdenziali"/>
    <x v="1"/>
  </r>
  <r>
    <x v="0"/>
    <x v="19"/>
    <x v="280"/>
    <x v="280"/>
    <n v="-483.11999999999989"/>
    <s v="Export_CoGe"/>
    <x v="1"/>
    <s v="30.AD"/>
    <x v="13"/>
    <s v="AD"/>
    <m/>
    <s v="30.AD"/>
    <s v="Debiti vs Ist. Previdenziali"/>
    <x v="1"/>
  </r>
  <r>
    <x v="0"/>
    <x v="19"/>
    <x v="283"/>
    <x v="283"/>
    <n v="-211.2300000000192"/>
    <s v="Export_CoGe"/>
    <x v="1"/>
    <s v="30.AD"/>
    <x v="13"/>
    <s v="AD"/>
    <m/>
    <s v="30.AD"/>
    <s v="Debiti vs Ist. Previdenziali"/>
    <x v="1"/>
  </r>
  <r>
    <x v="0"/>
    <x v="19"/>
    <x v="345"/>
    <x v="344"/>
    <n v="-594.71999999999957"/>
    <s v="Export_CoGe"/>
    <x v="1"/>
    <s v="30.AD"/>
    <x v="13"/>
    <s v="AD"/>
    <m/>
    <s v="30.AD"/>
    <s v="Debiti vs Ist. Previdenziali"/>
    <x v="1"/>
  </r>
  <r>
    <x v="0"/>
    <x v="19"/>
    <x v="414"/>
    <x v="413"/>
    <n v="-636.47"/>
    <s v="Export_CoGe"/>
    <x v="1"/>
    <s v="30.AD"/>
    <x v="13"/>
    <s v="AD"/>
    <m/>
    <s v="30.AD"/>
    <s v="Debiti vs Ist. Previdenziali"/>
    <x v="1"/>
  </r>
  <r>
    <x v="0"/>
    <x v="19"/>
    <x v="284"/>
    <x v="284"/>
    <n v="-1481.0699999999997"/>
    <s v="Export_CoGe"/>
    <x v="1"/>
    <s v="30.AD"/>
    <x v="13"/>
    <s v="AD"/>
    <m/>
    <s v="30.AD"/>
    <s v="Debiti vs Ist. Previdenziali"/>
    <x v="1"/>
  </r>
  <r>
    <x v="0"/>
    <x v="19"/>
    <x v="285"/>
    <x v="285"/>
    <n v="-57458.54999999993"/>
    <s v="Export_CoGe"/>
    <x v="1"/>
    <s v="30.AD"/>
    <x v="13"/>
    <s v="AC"/>
    <m/>
    <s v="60.PREV"/>
    <s v="Debiti vs Ist. Previdenziali"/>
    <x v="1"/>
  </r>
  <r>
    <x v="0"/>
    <x v="19"/>
    <x v="287"/>
    <x v="287"/>
    <n v="-218770.00000000003"/>
    <s v="Export_CoGe"/>
    <x v="1"/>
    <s v="30.AD"/>
    <x v="13"/>
    <s v="AD"/>
    <m/>
    <s v="30.AD"/>
    <s v="Ratei/Risconti Passivi"/>
    <x v="1"/>
  </r>
  <r>
    <x v="0"/>
    <x v="19"/>
    <x v="270"/>
    <x v="270"/>
    <n v="-2800.3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19"/>
    <x v="274"/>
    <x v="274"/>
    <n v="-5000"/>
    <s v="Export_CoGe"/>
    <x v="0"/>
    <s v="ONSTR"/>
    <x v="30"/>
    <s v="EXT"/>
    <m/>
    <s v="A.5)"/>
    <s v="5) altri ricavi e proventi, con separata indicazione dei contributi in conto esercizio"/>
    <x v="7"/>
  </r>
  <r>
    <x v="0"/>
    <x v="19"/>
    <x v="389"/>
    <x v="388"/>
    <n v="-854"/>
    <s v="Export_CoGe"/>
    <x v="0"/>
    <s v="ALTRI"/>
    <x v="34"/>
    <s v="ALTRI"/>
    <m/>
    <s v="A.5)"/>
    <s v="5) altri ricavi e proventi, con separata indicazione dei contributi in conto esercizio"/>
    <x v="8"/>
  </r>
  <r>
    <x v="0"/>
    <x v="19"/>
    <x v="380"/>
    <x v="379"/>
    <n v="-15770"/>
    <s v="Export_CoGe"/>
    <x v="0"/>
    <s v="ONSTR"/>
    <x v="30"/>
    <s v="EXT"/>
    <m/>
    <s v="A.5)"/>
    <s v="5) altri ricavi e proventi, con separata indicazione dei contributi in conto esercizio"/>
    <x v="8"/>
  </r>
  <r>
    <x v="0"/>
    <x v="19"/>
    <x v="374"/>
    <x v="373"/>
    <n v="-2600"/>
    <s v="Export_CoGe"/>
    <x v="0"/>
    <s v="ONSTR"/>
    <x v="30"/>
    <s v="EXT"/>
    <m/>
    <s v="B.14)"/>
    <s v="14) oneri diversi di gestione"/>
    <x v="2"/>
  </r>
  <r>
    <x v="0"/>
    <x v="19"/>
    <x v="268"/>
    <x v="268"/>
    <n v="-152970.9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0"/>
    <x v="0"/>
    <x v="0"/>
    <n v="223913.75999999998"/>
    <s v="Export_CoGe"/>
    <x v="0"/>
    <s v="ACQDI"/>
    <x v="0"/>
    <s v="ACQ"/>
    <m/>
    <s v="B.6)"/>
    <s v="6) per materie prime, suddidiarie, di consumo e di merci"/>
    <x v="0"/>
  </r>
  <r>
    <x v="0"/>
    <x v="20"/>
    <x v="1"/>
    <x v="1"/>
    <n v="126896.15999999999"/>
    <s v="Export_CoGe"/>
    <x v="0"/>
    <s v="ACQDI"/>
    <x v="0"/>
    <s v="ACQ"/>
    <m/>
    <s v="B.6)"/>
    <s v="6) per materie prime, suddidiarie, di consumo e di merci"/>
    <x v="0"/>
  </r>
  <r>
    <x v="0"/>
    <x v="20"/>
    <x v="3"/>
    <x v="3"/>
    <n v="61927.14"/>
    <s v="Export_CoGe"/>
    <x v="0"/>
    <s v="ACQDI"/>
    <x v="0"/>
    <s v="ACQ"/>
    <m/>
    <s v="B.6)"/>
    <s v="6) per materie prime, suddidiarie, di consumo e di merci"/>
    <x v="0"/>
  </r>
  <r>
    <x v="0"/>
    <x v="20"/>
    <x v="5"/>
    <x v="5"/>
    <n v="2376.8700000000003"/>
    <s v="Export_CoGe"/>
    <x v="0"/>
    <s v="ACQIN"/>
    <x v="2"/>
    <s v="PRD"/>
    <m/>
    <s v="B.6)"/>
    <s v="6) per materie prime, suddidiarie, di consumo e di merci"/>
    <x v="2"/>
  </r>
  <r>
    <x v="0"/>
    <x v="20"/>
    <x v="7"/>
    <x v="7"/>
    <n v="27962.39"/>
    <s v="Export_CoGe"/>
    <x v="0"/>
    <s v="ACQDI"/>
    <x v="0"/>
    <s v="ACQ"/>
    <m/>
    <s v="B.6)"/>
    <s v="6) per materie prime, suddidiarie, di consumo e di merci"/>
    <x v="3"/>
  </r>
  <r>
    <x v="0"/>
    <x v="20"/>
    <x v="9"/>
    <x v="9"/>
    <n v="3764.1499999999992"/>
    <s v="Export_CoGe"/>
    <x v="0"/>
    <s v="ACQIN"/>
    <x v="2"/>
    <s v="PRD"/>
    <m/>
    <s v="B.6)"/>
    <s v="6) per materie prime, suddidiarie, di consumo e di merci"/>
    <x v="2"/>
  </r>
  <r>
    <x v="0"/>
    <x v="20"/>
    <x v="11"/>
    <x v="11"/>
    <n v="16458.54"/>
    <s v="Export_CoGe"/>
    <x v="0"/>
    <s v="ACQIN"/>
    <x v="2"/>
    <s v="PRD"/>
    <m/>
    <s v="B.6)"/>
    <s v="6) per materie prime, suddidiarie, di consumo e di merci"/>
    <x v="2"/>
  </r>
  <r>
    <x v="0"/>
    <x v="20"/>
    <x v="13"/>
    <x v="13"/>
    <n v="4599.3799999999992"/>
    <s v="Export_CoGe"/>
    <x v="0"/>
    <s v="COSGS"/>
    <x v="4"/>
    <s v="COSTI"/>
    <m/>
    <s v="B.6)"/>
    <s v="6) per materie prime, suddidiarie, di consumo e di merci"/>
    <x v="4"/>
  </r>
  <r>
    <x v="0"/>
    <x v="20"/>
    <x v="15"/>
    <x v="15"/>
    <n v="8431.34"/>
    <s v="Export_CoGe"/>
    <x v="0"/>
    <s v="ACQIN"/>
    <x v="2"/>
    <s v="PRD"/>
    <m/>
    <s v="B.6)"/>
    <s v="6) per materie prime, suddidiarie, di consumo e di merci"/>
    <x v="3"/>
  </r>
  <r>
    <x v="0"/>
    <x v="20"/>
    <x v="17"/>
    <x v="17"/>
    <n v="8675.24"/>
    <s v="Export_CoGe"/>
    <x v="0"/>
    <s v="COSGS"/>
    <x v="4"/>
    <s v="COSTI"/>
    <m/>
    <s v="B.6)"/>
    <s v="6) per materie prime, suddidiarie, di consumo e di merci"/>
    <x v="2"/>
  </r>
  <r>
    <x v="0"/>
    <x v="20"/>
    <x v="289"/>
    <x v="289"/>
    <n v="3808.79"/>
    <s v="Export_CoGe"/>
    <x v="0"/>
    <s v="ACQDI"/>
    <x v="0"/>
    <s v="ACQ"/>
    <m/>
    <s v="B.6)"/>
    <s v="6) per materie prime, suddidiarie, di consumo e di merci"/>
    <x v="0"/>
  </r>
  <r>
    <x v="0"/>
    <x v="20"/>
    <x v="290"/>
    <x v="290"/>
    <n v="113699.87"/>
    <s v="Export_CoGe"/>
    <x v="0"/>
    <s v="ACQDI"/>
    <x v="0"/>
    <s v="ACQ"/>
    <m/>
    <s v="B.6)"/>
    <s v="6) per materie prime, suddidiarie, di consumo e di merci"/>
    <x v="2"/>
  </r>
  <r>
    <x v="0"/>
    <x v="20"/>
    <x v="404"/>
    <x v="403"/>
    <n v="5221.24"/>
    <s v="Export_CoGe"/>
    <x v="0"/>
    <s v="ACQDI"/>
    <x v="0"/>
    <s v="ACQ"/>
    <m/>
    <s v="B.6)"/>
    <s v="6) per materie prime, suddidiarie, di consumo e di merci"/>
    <x v="0"/>
  </r>
  <r>
    <x v="0"/>
    <x v="20"/>
    <x v="29"/>
    <x v="29"/>
    <n v="257387.34"/>
    <s v="Export_CoGe"/>
    <x v="0"/>
    <s v="SERDI"/>
    <x v="5"/>
    <s v="LAV"/>
    <m/>
    <s v="B.7)"/>
    <s v="7) per servizi"/>
    <x v="0"/>
  </r>
  <r>
    <x v="0"/>
    <x v="20"/>
    <x v="31"/>
    <x v="31"/>
    <n v="14759.390000000001"/>
    <s v="Export_CoGe"/>
    <x v="0"/>
    <s v="SERIN"/>
    <x v="6"/>
    <s v="PRD"/>
    <m/>
    <s v="B.7)"/>
    <s v="7) per servizi"/>
    <x v="0"/>
  </r>
  <r>
    <x v="0"/>
    <x v="20"/>
    <x v="32"/>
    <x v="32"/>
    <n v="35062.230000000003"/>
    <s v="Export_CoGe"/>
    <x v="0"/>
    <s v="SERDI"/>
    <x v="5"/>
    <s v="LAV"/>
    <m/>
    <s v="B.7)"/>
    <s v="7) per servizi"/>
    <x v="0"/>
  </r>
  <r>
    <x v="0"/>
    <x v="20"/>
    <x v="35"/>
    <x v="35"/>
    <n v="70"/>
    <s v="Export_CoGe"/>
    <x v="0"/>
    <s v="SERIN"/>
    <x v="6"/>
    <s v="PRD"/>
    <m/>
    <s v="B.7)"/>
    <s v="7) per servizi"/>
    <x v="5"/>
  </r>
  <r>
    <x v="0"/>
    <x v="20"/>
    <x v="37"/>
    <x v="37"/>
    <n v="260"/>
    <s v="Export_CoGe"/>
    <x v="0"/>
    <s v="COSGS"/>
    <x v="4"/>
    <s v="COSTI"/>
    <m/>
    <s v="B.7)"/>
    <s v="7) per servizi"/>
    <x v="2"/>
  </r>
  <r>
    <x v="0"/>
    <x v="20"/>
    <x v="41"/>
    <x v="41"/>
    <n v="527987.29"/>
    <s v="Export_CoGe"/>
    <x v="0"/>
    <s v="SERDI"/>
    <x v="5"/>
    <s v="LAV"/>
    <m/>
    <s v="B.7)"/>
    <s v="7) per servizi"/>
    <x v="0"/>
  </r>
  <r>
    <x v="0"/>
    <x v="20"/>
    <x v="386"/>
    <x v="385"/>
    <n v="35399.65"/>
    <s v="Export_CoGe"/>
    <x v="0"/>
    <s v="SERDI"/>
    <x v="5"/>
    <s v="LAV"/>
    <m/>
    <s v="B.7)"/>
    <s v="7) per servizi"/>
    <x v="0"/>
  </r>
  <r>
    <x v="0"/>
    <x v="20"/>
    <x v="43"/>
    <x v="43"/>
    <n v="29530.569999999996"/>
    <s v="Export_CoGe"/>
    <x v="0"/>
    <s v="SERST"/>
    <x v="8"/>
    <s v="COSTI"/>
    <m/>
    <s v="B.7)"/>
    <s v="7) per servizi"/>
    <x v="2"/>
  </r>
  <r>
    <x v="0"/>
    <x v="20"/>
    <x v="44"/>
    <x v="44"/>
    <n v="8351.18"/>
    <s v="Export_CoGe"/>
    <x v="0"/>
    <s v="SERST"/>
    <x v="8"/>
    <s v="COSTI"/>
    <m/>
    <s v="B.7)"/>
    <s v="7) per servizi"/>
    <x v="2"/>
  </r>
  <r>
    <x v="0"/>
    <x v="20"/>
    <x v="46"/>
    <x v="46"/>
    <n v="1012.4800000000001"/>
    <s v="Export_CoGe"/>
    <x v="0"/>
    <s v="SERST"/>
    <x v="8"/>
    <s v="COSTI"/>
    <m/>
    <s v="B.7)"/>
    <s v="7) per servizi"/>
    <x v="2"/>
  </r>
  <r>
    <x v="0"/>
    <x v="20"/>
    <x v="50"/>
    <x v="50"/>
    <n v="3781.6599999999994"/>
    <s v="Export_CoGe"/>
    <x v="0"/>
    <s v="SERST"/>
    <x v="8"/>
    <s v="COSTI"/>
    <m/>
    <s v="B.7)"/>
    <s v="7) per servizi"/>
    <x v="2"/>
  </r>
  <r>
    <x v="0"/>
    <x v="20"/>
    <x v="52"/>
    <x v="52"/>
    <n v="3892.33"/>
    <s v="Export_CoGe"/>
    <x v="0"/>
    <s v="SERST"/>
    <x v="8"/>
    <s v="COSTI"/>
    <m/>
    <s v="B.7)"/>
    <s v="7) per servizi"/>
    <x v="2"/>
  </r>
  <r>
    <x v="0"/>
    <x v="20"/>
    <x v="54"/>
    <x v="54"/>
    <n v="10328.379999999999"/>
    <s v="Export_CoGe"/>
    <x v="0"/>
    <s v="SERST"/>
    <x v="8"/>
    <s v="COSTI"/>
    <m/>
    <s v="B.7)"/>
    <s v="7) per servizi"/>
    <x v="2"/>
  </r>
  <r>
    <x v="0"/>
    <x v="20"/>
    <x v="56"/>
    <x v="56"/>
    <n v="46190"/>
    <s v="Export_CoGe"/>
    <x v="0"/>
    <s v="SERST"/>
    <x v="8"/>
    <s v="COSTI"/>
    <m/>
    <s v="B.7)"/>
    <s v="7) per servizi"/>
    <x v="4"/>
  </r>
  <r>
    <x v="0"/>
    <x v="20"/>
    <x v="58"/>
    <x v="58"/>
    <n v="26079.040000000001"/>
    <s v="Export_CoGe"/>
    <x v="0"/>
    <s v="SERST"/>
    <x v="8"/>
    <s v="COSTI"/>
    <m/>
    <s v="B.7)"/>
    <s v="7) per servizi"/>
    <x v="2"/>
  </r>
  <r>
    <x v="0"/>
    <x v="20"/>
    <x v="62"/>
    <x v="62"/>
    <n v="40995.72"/>
    <s v="Export_CoGe"/>
    <x v="0"/>
    <s v="SERST"/>
    <x v="8"/>
    <s v="COSTI"/>
    <m/>
    <s v="B.7)"/>
    <s v="7) per servizi"/>
    <x v="2"/>
  </r>
  <r>
    <x v="0"/>
    <x v="20"/>
    <x v="66"/>
    <x v="66"/>
    <n v="8976.1"/>
    <s v="Export_CoGe"/>
    <x v="0"/>
    <s v="SERST"/>
    <x v="8"/>
    <s v="COSTI"/>
    <m/>
    <s v="B.7)"/>
    <s v="7) per servizi"/>
    <x v="2"/>
  </r>
  <r>
    <x v="0"/>
    <x v="20"/>
    <x v="291"/>
    <x v="291"/>
    <n v="2200"/>
    <s v="Export_CoGe"/>
    <x v="0"/>
    <s v="SERST"/>
    <x v="8"/>
    <s v="COSTI"/>
    <m/>
    <s v="B.7)"/>
    <s v="7) per servizi"/>
    <x v="6"/>
  </r>
  <r>
    <x v="0"/>
    <x v="20"/>
    <x v="292"/>
    <x v="292"/>
    <n v="39433.310000000005"/>
    <s v="Export_CoGe"/>
    <x v="0"/>
    <s v="SERIN"/>
    <x v="6"/>
    <s v="PRD"/>
    <m/>
    <s v="B.7)"/>
    <s v="7) per servizi"/>
    <x v="0"/>
  </r>
  <r>
    <x v="0"/>
    <x v="20"/>
    <x v="293"/>
    <x v="293"/>
    <n v="28491.200000000001"/>
    <s v="Export_CoGe"/>
    <x v="0"/>
    <s v="SERST"/>
    <x v="8"/>
    <s v="COSTI"/>
    <m/>
    <s v="B.7)"/>
    <s v="7) per servizi"/>
    <x v="2"/>
  </r>
  <r>
    <x v="0"/>
    <x v="20"/>
    <x v="295"/>
    <x v="295"/>
    <n v="3000"/>
    <s v="Export_CoGe"/>
    <x v="0"/>
    <s v="SERST"/>
    <x v="8"/>
    <s v="COSTI"/>
    <m/>
    <s v="B.7)"/>
    <s v="7) per servizi"/>
    <x v="2"/>
  </r>
  <r>
    <x v="0"/>
    <x v="20"/>
    <x v="346"/>
    <x v="345"/>
    <n v="37913.1"/>
    <s v="Export_CoGe"/>
    <x v="0"/>
    <s v="ONSTR"/>
    <x v="30"/>
    <s v="EXT"/>
    <m/>
    <s v="B.14)"/>
    <s v="14) oneri diversi di gestione"/>
    <x v="2"/>
  </r>
  <r>
    <x v="0"/>
    <x v="20"/>
    <x v="298"/>
    <x v="298"/>
    <n v="16550"/>
    <s v="Export_CoGe"/>
    <x v="0"/>
    <s v="COSGS"/>
    <x v="4"/>
    <s v="COSTI"/>
    <m/>
    <s v="B.7)"/>
    <s v="7) per servizi"/>
    <x v="2"/>
  </r>
  <r>
    <x v="0"/>
    <x v="20"/>
    <x v="375"/>
    <x v="374"/>
    <n v="4160"/>
    <s v="Export_CoGe"/>
    <x v="0"/>
    <s v="SERIN"/>
    <x v="6"/>
    <s v="PRD"/>
    <m/>
    <s v="B.7)"/>
    <s v="7) per servizi"/>
    <x v="2"/>
  </r>
  <r>
    <x v="0"/>
    <x v="20"/>
    <x v="368"/>
    <x v="367"/>
    <n v="1400"/>
    <s v="Export_CoGe"/>
    <x v="0"/>
    <s v="COSGS"/>
    <x v="4"/>
    <s v="COSTI"/>
    <m/>
    <s v="B.7)"/>
    <s v="7) per servizi"/>
    <x v="2"/>
  </r>
  <r>
    <x v="0"/>
    <x v="20"/>
    <x v="69"/>
    <x v="69"/>
    <n v="26308.280000000002"/>
    <s v="Export_CoGe"/>
    <x v="0"/>
    <s v="COSGS"/>
    <x v="4"/>
    <s v="COSTI"/>
    <m/>
    <s v="B.7)"/>
    <s v="7) per servizi"/>
    <x v="2"/>
  </r>
  <r>
    <x v="0"/>
    <x v="20"/>
    <x v="71"/>
    <x v="71"/>
    <n v="1622.35"/>
    <s v="Export_CoGe"/>
    <x v="0"/>
    <s v="SERIN"/>
    <x v="6"/>
    <s v="PRD"/>
    <m/>
    <s v="B.7)"/>
    <s v="7) per servizi"/>
    <x v="3"/>
  </r>
  <r>
    <x v="0"/>
    <x v="20"/>
    <x v="73"/>
    <x v="73"/>
    <n v="907.86"/>
    <s v="Export_CoGe"/>
    <x v="0"/>
    <s v="COSGS"/>
    <x v="4"/>
    <s v="COSTI"/>
    <m/>
    <s v="B.7)"/>
    <s v="7) per servizi"/>
    <x v="2"/>
  </r>
  <r>
    <x v="0"/>
    <x v="20"/>
    <x v="75"/>
    <x v="75"/>
    <n v="969.37"/>
    <s v="Export_CoGe"/>
    <x v="0"/>
    <s v="COSGS"/>
    <x v="4"/>
    <s v="COSTI"/>
    <m/>
    <s v="B.7)"/>
    <s v="7) per servizi"/>
    <x v="2"/>
  </r>
  <r>
    <x v="0"/>
    <x v="20"/>
    <x v="76"/>
    <x v="76"/>
    <n v="4525.25"/>
    <s v="Export_CoGe"/>
    <x v="0"/>
    <s v="COSGS"/>
    <x v="4"/>
    <s v="COSTI"/>
    <m/>
    <s v="B.7)"/>
    <s v="7) per servizi"/>
    <x v="2"/>
  </r>
  <r>
    <x v="0"/>
    <x v="20"/>
    <x v="77"/>
    <x v="77"/>
    <n v="1380"/>
    <s v="Export_CoGe"/>
    <x v="0"/>
    <s v="SERST"/>
    <x v="8"/>
    <s v="COSTI"/>
    <m/>
    <s v="B.7)"/>
    <s v="7) per servizi"/>
    <x v="2"/>
  </r>
  <r>
    <x v="0"/>
    <x v="20"/>
    <x v="79"/>
    <x v="79"/>
    <n v="20173.22"/>
    <s v="Export_CoGe"/>
    <x v="0"/>
    <s v="SERIN"/>
    <x v="6"/>
    <s v="PRD"/>
    <m/>
    <s v="B.7)"/>
    <s v="7) per servizi"/>
    <x v="0"/>
  </r>
  <r>
    <x v="0"/>
    <x v="20"/>
    <x v="81"/>
    <x v="81"/>
    <n v="214"/>
    <s v="Export_CoGe"/>
    <x v="0"/>
    <s v="SERST"/>
    <x v="8"/>
    <s v="COSTI"/>
    <m/>
    <s v="B.7)"/>
    <s v="7) per servizi"/>
    <x v="2"/>
  </r>
  <r>
    <x v="0"/>
    <x v="20"/>
    <x v="83"/>
    <x v="83"/>
    <n v="633.99"/>
    <s v="Export_CoGe"/>
    <x v="0"/>
    <s v="SERST"/>
    <x v="8"/>
    <s v="COSTI"/>
    <m/>
    <s v="B.7)"/>
    <s v="7) per servizi"/>
    <x v="2"/>
  </r>
  <r>
    <x v="0"/>
    <x v="20"/>
    <x v="85"/>
    <x v="85"/>
    <n v="21232.11"/>
    <s v="Export_CoGe"/>
    <x v="0"/>
    <s v="SERIN"/>
    <x v="6"/>
    <s v="PRD"/>
    <m/>
    <s v="B.7)"/>
    <s v="7) per servizi"/>
    <x v="2"/>
  </r>
  <r>
    <x v="0"/>
    <x v="20"/>
    <x v="87"/>
    <x v="87"/>
    <n v="4230.8700000000008"/>
    <s v="Export_CoGe"/>
    <x v="0"/>
    <s v="SERST"/>
    <x v="8"/>
    <s v="COSTI"/>
    <m/>
    <s v="B.7)"/>
    <s v="7) per servizi"/>
    <x v="2"/>
  </r>
  <r>
    <x v="0"/>
    <x v="20"/>
    <x v="89"/>
    <x v="89"/>
    <n v="37090.619999999995"/>
    <s v="Export_CoGe"/>
    <x v="0"/>
    <s v="SERST"/>
    <x v="8"/>
    <s v="COSTI"/>
    <m/>
    <s v="B.7)"/>
    <s v="7) per servizi"/>
    <x v="2"/>
  </r>
  <r>
    <x v="0"/>
    <x v="20"/>
    <x v="93"/>
    <x v="93"/>
    <n v="15"/>
    <s v="Export_CoGe"/>
    <x v="0"/>
    <s v="COSGS"/>
    <x v="4"/>
    <s v="COSTI"/>
    <m/>
    <s v="B.7)"/>
    <s v="7) per servizi"/>
    <x v="2"/>
  </r>
  <r>
    <x v="0"/>
    <x v="20"/>
    <x v="97"/>
    <x v="97"/>
    <n v="16559.730000000003"/>
    <s v="Export_CoGe"/>
    <x v="0"/>
    <s v="SERST"/>
    <x v="8"/>
    <s v="COSTI"/>
    <m/>
    <s v="B.7)"/>
    <s v="7) per servizi"/>
    <x v="6"/>
  </r>
  <r>
    <x v="0"/>
    <x v="20"/>
    <x v="99"/>
    <x v="99"/>
    <n v="5588.09"/>
    <s v="Export_CoGe"/>
    <x v="0"/>
    <s v="SERST"/>
    <x v="8"/>
    <s v="COSTI"/>
    <m/>
    <s v="B.7)"/>
    <s v="7) per servizi"/>
    <x v="6"/>
  </r>
  <r>
    <x v="0"/>
    <x v="20"/>
    <x v="100"/>
    <x v="100"/>
    <n v="11419.400000000001"/>
    <s v="Export_CoGe"/>
    <x v="0"/>
    <s v="COSGS"/>
    <x v="4"/>
    <s v="COSTI"/>
    <m/>
    <s v="B.7)"/>
    <s v="7) per servizi"/>
    <x v="2"/>
  </r>
  <r>
    <x v="0"/>
    <x v="20"/>
    <x v="102"/>
    <x v="102"/>
    <n v="3219.3199999999997"/>
    <s v="Export_CoGe"/>
    <x v="0"/>
    <s v="SERST"/>
    <x v="8"/>
    <s v="COSTI"/>
    <m/>
    <s v="B.7)"/>
    <s v="7) per servizi"/>
    <x v="6"/>
  </r>
  <r>
    <x v="0"/>
    <x v="20"/>
    <x v="103"/>
    <x v="103"/>
    <n v="6339.92"/>
    <s v="Export_CoGe"/>
    <x v="0"/>
    <s v="COSGS"/>
    <x v="4"/>
    <s v="COSTI"/>
    <m/>
    <s v="B.7)"/>
    <s v="7) per servizi"/>
    <x v="2"/>
  </r>
  <r>
    <x v="0"/>
    <x v="20"/>
    <x v="104"/>
    <x v="104"/>
    <n v="7636.8499999999995"/>
    <s v="Export_CoGe"/>
    <x v="0"/>
    <s v="COSGS"/>
    <x v="4"/>
    <s v="COSTI"/>
    <m/>
    <s v="B.7)"/>
    <s v="7) per servizi"/>
    <x v="5"/>
  </r>
  <r>
    <x v="0"/>
    <x v="20"/>
    <x v="106"/>
    <x v="106"/>
    <n v="3023.44"/>
    <s v="Export_CoGe"/>
    <x v="0"/>
    <s v="COSGS"/>
    <x v="4"/>
    <s v="COSTI"/>
    <m/>
    <s v="B.7)"/>
    <s v="7) per servizi"/>
    <x v="5"/>
  </r>
  <r>
    <x v="0"/>
    <x v="20"/>
    <x v="108"/>
    <x v="108"/>
    <n v="2421.87"/>
    <s v="Export_CoGe"/>
    <x v="0"/>
    <s v="COSGS"/>
    <x v="4"/>
    <s v="COSTI"/>
    <m/>
    <s v="B.7)"/>
    <s v="7) per servizi"/>
    <x v="5"/>
  </r>
  <r>
    <x v="0"/>
    <x v="20"/>
    <x v="110"/>
    <x v="110"/>
    <n v="10899.07"/>
    <s v="Export_CoGe"/>
    <x v="0"/>
    <s v="COSGS"/>
    <x v="4"/>
    <s v="COSTI"/>
    <m/>
    <s v="B.7)"/>
    <s v="7) per servizi"/>
    <x v="5"/>
  </r>
  <r>
    <x v="0"/>
    <x v="20"/>
    <x v="111"/>
    <x v="111"/>
    <n v="7635.8"/>
    <s v="Export_CoGe"/>
    <x v="0"/>
    <s v="COSGS"/>
    <x v="4"/>
    <s v="COSTI"/>
    <m/>
    <s v="B.7)"/>
    <s v="7) per servizi"/>
    <x v="2"/>
  </r>
  <r>
    <x v="0"/>
    <x v="20"/>
    <x v="112"/>
    <x v="112"/>
    <n v="3968"/>
    <s v="Export_CoGe"/>
    <x v="0"/>
    <s v="SERST"/>
    <x v="8"/>
    <s v="COSTI"/>
    <m/>
    <s v="B.7)"/>
    <s v="7) per servizi"/>
    <x v="2"/>
  </r>
  <r>
    <x v="0"/>
    <x v="20"/>
    <x v="299"/>
    <x v="299"/>
    <n v="12616.56"/>
    <s v="Export_CoGe"/>
    <x v="0"/>
    <s v="SERST"/>
    <x v="8"/>
    <s v="COSTI"/>
    <m/>
    <s v="B.7)"/>
    <s v="7) per servizi"/>
    <x v="6"/>
  </r>
  <r>
    <x v="0"/>
    <x v="20"/>
    <x v="376"/>
    <x v="375"/>
    <n v="4742.4399999999996"/>
    <s v="Export_CoGe"/>
    <x v="0"/>
    <s v="ONSTR"/>
    <x v="30"/>
    <s v="EXT"/>
    <m/>
    <s v="B.14)"/>
    <s v="14) oneri diversi di gestione"/>
    <x v="2"/>
  </r>
  <r>
    <x v="0"/>
    <x v="20"/>
    <x v="348"/>
    <x v="347"/>
    <n v="17808.5"/>
    <s v="Export_CoGe"/>
    <x v="0"/>
    <s v="SERST"/>
    <x v="8"/>
    <s v="COSTI"/>
    <m/>
    <s v="B.7)"/>
    <s v="7) per servizi"/>
    <x v="6"/>
  </r>
  <r>
    <x v="0"/>
    <x v="20"/>
    <x v="355"/>
    <x v="354"/>
    <n v="6600"/>
    <s v="Export_CoGe"/>
    <x v="0"/>
    <s v="SERST"/>
    <x v="8"/>
    <s v="COSTI"/>
    <m/>
    <s v="B.7)"/>
    <s v="7) per servizi"/>
    <x v="6"/>
  </r>
  <r>
    <x v="0"/>
    <x v="20"/>
    <x v="356"/>
    <x v="355"/>
    <n v="10734.27"/>
    <s v="Export_CoGe"/>
    <x v="0"/>
    <s v="SERST"/>
    <x v="8"/>
    <s v="COSTI"/>
    <m/>
    <s v="B.7)"/>
    <s v="7) per servizi"/>
    <x v="2"/>
  </r>
  <r>
    <x v="0"/>
    <x v="20"/>
    <x v="405"/>
    <x v="404"/>
    <n v="11668.98"/>
    <s v="Export_CoGe"/>
    <x v="0"/>
    <s v="COSGS"/>
    <x v="4"/>
    <s v="COSTI"/>
    <m/>
    <s v="B.7)"/>
    <s v="7) per servizi"/>
    <x v="2"/>
  </r>
  <r>
    <x v="0"/>
    <x v="20"/>
    <x v="408"/>
    <x v="407"/>
    <n v="26764.61"/>
    <s v="Export_CoGe"/>
    <x v="0"/>
    <s v="SERST"/>
    <x v="8"/>
    <s v="COSTI"/>
    <s v="SPESGRANT"/>
    <s v="B.7)"/>
    <s v="7) per servizi"/>
    <x v="8"/>
  </r>
  <r>
    <x v="0"/>
    <x v="20"/>
    <x v="113"/>
    <x v="113"/>
    <n v="30946.05"/>
    <s v="Export_CoGe"/>
    <x v="0"/>
    <s v="SERIN"/>
    <x v="6"/>
    <s v="PRD"/>
    <m/>
    <s v="B.7)"/>
    <s v="7) per servizi"/>
    <x v="3"/>
  </r>
  <r>
    <x v="0"/>
    <x v="20"/>
    <x v="114"/>
    <x v="114"/>
    <n v="3531.79"/>
    <s v="Export_CoGe"/>
    <x v="0"/>
    <s v="SERIN"/>
    <x v="6"/>
    <s v="PRD"/>
    <m/>
    <s v="B.7)"/>
    <s v="7) per servizi"/>
    <x v="3"/>
  </r>
  <r>
    <x v="0"/>
    <x v="20"/>
    <x v="390"/>
    <x v="389"/>
    <n v="13846.65"/>
    <s v="Export_CoGe"/>
    <x v="0"/>
    <s v="SERIN"/>
    <x v="6"/>
    <s v="PRD"/>
    <m/>
    <s v="B.7)"/>
    <s v="7) per servizi"/>
    <x v="3"/>
  </r>
  <r>
    <x v="0"/>
    <x v="20"/>
    <x v="116"/>
    <x v="116"/>
    <n v="1410"/>
    <s v="Export_CoGe"/>
    <x v="0"/>
    <s v="SERST"/>
    <x v="8"/>
    <s v="COSTI"/>
    <m/>
    <s v="B.7)"/>
    <s v="7) per servizi"/>
    <x v="2"/>
  </r>
  <r>
    <x v="0"/>
    <x v="20"/>
    <x v="118"/>
    <x v="118"/>
    <n v="315"/>
    <s v="Export_CoGe"/>
    <x v="0"/>
    <s v="SERST"/>
    <x v="8"/>
    <s v="COSTI"/>
    <m/>
    <s v="B.7)"/>
    <s v="7) per servizi"/>
    <x v="2"/>
  </r>
  <r>
    <x v="0"/>
    <x v="20"/>
    <x v="119"/>
    <x v="119"/>
    <n v="5537.6399999999994"/>
    <s v="Export_CoGe"/>
    <x v="0"/>
    <s v="SERST"/>
    <x v="8"/>
    <s v="COSTI"/>
    <m/>
    <s v="B.7)"/>
    <s v="7) per servizi"/>
    <x v="2"/>
  </r>
  <r>
    <x v="0"/>
    <x v="20"/>
    <x v="121"/>
    <x v="121"/>
    <n v="629.39"/>
    <s v="Export_CoGe"/>
    <x v="0"/>
    <s v="SERST"/>
    <x v="8"/>
    <s v="COSTI"/>
    <m/>
    <s v="B.7)"/>
    <s v="7) per servizi"/>
    <x v="2"/>
  </r>
  <r>
    <x v="0"/>
    <x v="20"/>
    <x v="357"/>
    <x v="356"/>
    <n v="9383.76"/>
    <s v="Export_CoGe"/>
    <x v="0"/>
    <s v="ONSTR"/>
    <x v="30"/>
    <s v="EXT"/>
    <m/>
    <s v="B.14)"/>
    <s v="14) oneri diversi di gestione"/>
    <x v="2"/>
  </r>
  <r>
    <x v="0"/>
    <x v="20"/>
    <x v="123"/>
    <x v="123"/>
    <n v="1482.3999999999999"/>
    <s v="Export_CoGe"/>
    <x v="0"/>
    <s v="SERST"/>
    <x v="8"/>
    <s v="COSTI"/>
    <m/>
    <s v="B.7)"/>
    <s v="7) per servizi"/>
    <x v="2"/>
  </r>
  <r>
    <x v="0"/>
    <x v="20"/>
    <x v="125"/>
    <x v="125"/>
    <n v="1576"/>
    <s v="Export_CoGe"/>
    <x v="0"/>
    <s v="SERST"/>
    <x v="8"/>
    <s v="COSTI"/>
    <m/>
    <s v="B.7)"/>
    <s v="7) per servizi"/>
    <x v="6"/>
  </r>
  <r>
    <x v="0"/>
    <x v="20"/>
    <x v="127"/>
    <x v="127"/>
    <n v="12598.850000000026"/>
    <s v="Export_CoGe"/>
    <x v="0"/>
    <s v="SERST"/>
    <x v="8"/>
    <s v="COSTI"/>
    <m/>
    <s v="B.7)"/>
    <s v="7) per servizi"/>
    <x v="4"/>
  </r>
  <r>
    <x v="0"/>
    <x v="20"/>
    <x v="129"/>
    <x v="129"/>
    <n v="10.9"/>
    <s v="Export_CoGe"/>
    <x v="0"/>
    <s v="COSGS"/>
    <x v="4"/>
    <s v="COSTI"/>
    <m/>
    <s v="B.7)"/>
    <s v="7) per servizi"/>
    <x v="2"/>
  </r>
  <r>
    <x v="0"/>
    <x v="20"/>
    <x v="131"/>
    <x v="131"/>
    <n v="461.00000000000023"/>
    <s v="Export_CoGe"/>
    <x v="0"/>
    <s v="COSGS"/>
    <x v="4"/>
    <s v="COSTI"/>
    <m/>
    <s v="B.7)"/>
    <s v="7) per servizi"/>
    <x v="2"/>
  </r>
  <r>
    <x v="0"/>
    <x v="20"/>
    <x v="133"/>
    <x v="133"/>
    <n v="1449.9900000000002"/>
    <s v="Export_CoGe"/>
    <x v="0"/>
    <s v="SERST"/>
    <x v="8"/>
    <s v="COSTI"/>
    <m/>
    <s v="B.7)"/>
    <s v="7) per servizi"/>
    <x v="4"/>
  </r>
  <r>
    <x v="0"/>
    <x v="20"/>
    <x v="135"/>
    <x v="135"/>
    <n v="6.16"/>
    <s v="Export_CoGe"/>
    <x v="0"/>
    <s v="COSGS"/>
    <x v="4"/>
    <s v="COSTI"/>
    <m/>
    <s v="B.7)"/>
    <s v="7) per servizi"/>
    <x v="2"/>
  </r>
  <r>
    <x v="0"/>
    <x v="20"/>
    <x v="136"/>
    <x v="136"/>
    <n v="1040.67"/>
    <s v="Export_CoGe"/>
    <x v="0"/>
    <s v="SERST"/>
    <x v="8"/>
    <s v="COSTI"/>
    <m/>
    <s v="B.7)"/>
    <s v="7) per servizi"/>
    <x v="2"/>
  </r>
  <r>
    <x v="0"/>
    <x v="20"/>
    <x v="361"/>
    <x v="360"/>
    <n v="13957.18"/>
    <s v="Export_CoGe"/>
    <x v="0"/>
    <s v="SERST"/>
    <x v="8"/>
    <s v="COSTI"/>
    <m/>
    <s v="B.7)"/>
    <s v="7) per servizi"/>
    <x v="6"/>
  </r>
  <r>
    <x v="0"/>
    <x v="20"/>
    <x v="362"/>
    <x v="361"/>
    <n v="22664.5"/>
    <s v="Export_CoGe"/>
    <x v="0"/>
    <s v="SERST"/>
    <x v="8"/>
    <s v="COSTI"/>
    <s v="CONSGRANT"/>
    <s v="B.7)"/>
    <s v="7) per servizi"/>
    <x v="8"/>
  </r>
  <r>
    <x v="0"/>
    <x v="20"/>
    <x v="358"/>
    <x v="357"/>
    <n v="24420.06"/>
    <s v="Export_CoGe"/>
    <x v="0"/>
    <s v="SERST"/>
    <x v="8"/>
    <s v="COSTI"/>
    <s v="SPESGRANT"/>
    <s v="B.7)"/>
    <s v="7) per servizi"/>
    <x v="6"/>
  </r>
  <r>
    <x v="0"/>
    <x v="20"/>
    <x v="396"/>
    <x v="395"/>
    <n v="1499.6"/>
    <s v="Export_CoGe"/>
    <x v="0"/>
    <s v="SERST"/>
    <x v="8"/>
    <s v="COSTI"/>
    <m/>
    <s v="B.7)"/>
    <s v="7) per servizi"/>
    <x v="2"/>
  </r>
  <r>
    <x v="0"/>
    <x v="20"/>
    <x v="138"/>
    <x v="138"/>
    <n v="7000"/>
    <s v="Export_CoGe"/>
    <x v="0"/>
    <s v="AFFIT"/>
    <x v="17"/>
    <s v="AFF"/>
    <m/>
    <s v="B.8)"/>
    <s v="8) per godimento di beni di terzi"/>
    <x v="2"/>
  </r>
  <r>
    <x v="0"/>
    <x v="20"/>
    <x v="139"/>
    <x v="139"/>
    <n v="23800"/>
    <s v="Export_CoGe"/>
    <x v="0"/>
    <s v="AFFIT"/>
    <x v="17"/>
    <s v="AFF"/>
    <m/>
    <s v="B.8)"/>
    <s v="8) per godimento di beni di terzi"/>
    <x v="2"/>
  </r>
  <r>
    <x v="0"/>
    <x v="20"/>
    <x v="140"/>
    <x v="140"/>
    <n v="700"/>
    <s v="Export_CoGe"/>
    <x v="0"/>
    <s v="AFFIT"/>
    <x v="17"/>
    <s v="AFF"/>
    <m/>
    <s v="B.8)"/>
    <s v="8) per godimento di beni di terzi"/>
    <x v="2"/>
  </r>
  <r>
    <x v="0"/>
    <x v="20"/>
    <x v="142"/>
    <x v="142"/>
    <n v="21097.86"/>
    <s v="Export_CoGe"/>
    <x v="0"/>
    <s v="AFFIT"/>
    <x v="17"/>
    <s v="AFF"/>
    <m/>
    <s v="B.8)"/>
    <s v="8) per godimento di beni di terzi"/>
    <x v="2"/>
  </r>
  <r>
    <x v="0"/>
    <x v="20"/>
    <x v="143"/>
    <x v="143"/>
    <n v="700"/>
    <s v="Export_CoGe"/>
    <x v="0"/>
    <s v="AFFIT"/>
    <x v="17"/>
    <s v="AFF"/>
    <m/>
    <s v="B.8)"/>
    <s v="8) per godimento di beni di terzi"/>
    <x v="2"/>
  </r>
  <r>
    <x v="0"/>
    <x v="20"/>
    <x v="144"/>
    <x v="144"/>
    <n v="17659.440000000002"/>
    <s v="Export_CoGe"/>
    <x v="0"/>
    <s v="AFFIT"/>
    <x v="17"/>
    <s v="AFF"/>
    <m/>
    <s v="B.8)"/>
    <s v="8) per godimento di beni di terzi"/>
    <x v="2"/>
  </r>
  <r>
    <x v="0"/>
    <x v="20"/>
    <x v="150"/>
    <x v="150"/>
    <n v="25340"/>
    <s v="Export_CoGe"/>
    <x v="0"/>
    <s v="AFFIT"/>
    <x v="17"/>
    <s v="AFF"/>
    <m/>
    <s v="B.8)"/>
    <s v="8) per godimento di beni di terzi"/>
    <x v="2"/>
  </r>
  <r>
    <x v="0"/>
    <x v="20"/>
    <x v="364"/>
    <x v="363"/>
    <n v="14191"/>
    <s v="Export_CoGe"/>
    <x v="0"/>
    <s v="AFFIT"/>
    <x v="17"/>
    <s v="AFF"/>
    <m/>
    <s v="B.8)"/>
    <s v="8) per godimento di beni di terzi"/>
    <x v="2"/>
  </r>
  <r>
    <x v="0"/>
    <x v="20"/>
    <x v="391"/>
    <x v="390"/>
    <n v="17500"/>
    <s v="Export_CoGe"/>
    <x v="0"/>
    <s v="AFFIT"/>
    <x v="17"/>
    <s v="AFF"/>
    <m/>
    <s v="B.8)"/>
    <s v="8) per godimento di beni di terzi"/>
    <x v="2"/>
  </r>
  <r>
    <x v="0"/>
    <x v="20"/>
    <x v="392"/>
    <x v="391"/>
    <n v="1750"/>
    <s v="Export_CoGe"/>
    <x v="0"/>
    <s v="AFFIT"/>
    <x v="17"/>
    <s v="AFF"/>
    <m/>
    <s v="B.8)"/>
    <s v="8) per godimento di beni di terzi"/>
    <x v="2"/>
  </r>
  <r>
    <x v="0"/>
    <x v="20"/>
    <x v="409"/>
    <x v="408"/>
    <n v="9000"/>
    <s v="Export_CoGe"/>
    <x v="0"/>
    <s v="AFFIT"/>
    <x v="17"/>
    <s v="AFF"/>
    <m/>
    <s v="B.8)"/>
    <s v="8) per godimento di beni di terzi"/>
    <x v="2"/>
  </r>
  <r>
    <x v="0"/>
    <x v="20"/>
    <x v="416"/>
    <x v="415"/>
    <n v="1200"/>
    <s v="Export_CoGe"/>
    <x v="0"/>
    <s v="AFFIT"/>
    <x v="17"/>
    <s v="AFF"/>
    <m/>
    <s v="B.8)"/>
    <s v="8) per godimento di beni di terzi"/>
    <x v="2"/>
  </r>
  <r>
    <x v="0"/>
    <x v="20"/>
    <x v="152"/>
    <x v="152"/>
    <n v="30000"/>
    <s v="Export_CoGe"/>
    <x v="0"/>
    <s v="COSGS"/>
    <x v="4"/>
    <s v="COSTI"/>
    <m/>
    <s v="B.8)"/>
    <s v="8) per godimento di beni di terzi"/>
    <x v="2"/>
  </r>
  <r>
    <x v="0"/>
    <x v="20"/>
    <x v="155"/>
    <x v="155"/>
    <n v="18165.149999999998"/>
    <s v="Export_CoGe"/>
    <x v="0"/>
    <s v="COSGS"/>
    <x v="4"/>
    <s v="COSTI"/>
    <m/>
    <s v="B.8)"/>
    <s v="8) per godimento di beni di terzi"/>
    <x v="2"/>
  </r>
  <r>
    <x v="0"/>
    <x v="20"/>
    <x v="156"/>
    <x v="156"/>
    <n v="5958.98"/>
    <s v="Export_CoGe"/>
    <x v="0"/>
    <s v="COSGS"/>
    <x v="4"/>
    <s v="COSTI"/>
    <m/>
    <s v="B.8)"/>
    <s v="8) per godimento di beni di terzi"/>
    <x v="2"/>
  </r>
  <r>
    <x v="0"/>
    <x v="20"/>
    <x v="406"/>
    <x v="405"/>
    <n v="8263.26"/>
    <s v="Export_CoGe"/>
    <x v="0"/>
    <s v="COSGS"/>
    <x v="4"/>
    <s v="COSTI"/>
    <m/>
    <s v="B.8)"/>
    <s v="8) per godimento di beni di terzi"/>
    <x v="3"/>
  </r>
  <r>
    <x v="0"/>
    <x v="20"/>
    <x v="203"/>
    <x v="203"/>
    <n v="5197.67"/>
    <s v="Export_CoGe"/>
    <x v="0"/>
    <s v="COSGS"/>
    <x v="4"/>
    <s v="COSTI"/>
    <m/>
    <s v="B.14)"/>
    <s v="14) oneri diversi di gestione"/>
    <x v="2"/>
  </r>
  <r>
    <x v="0"/>
    <x v="20"/>
    <x v="204"/>
    <x v="204"/>
    <n v="67.259999999999991"/>
    <s v="Export_CoGe"/>
    <x v="0"/>
    <s v="COSGS"/>
    <x v="4"/>
    <s v="COSTI"/>
    <m/>
    <s v="B.14)"/>
    <s v="14) oneri diversi di gestione"/>
    <x v="2"/>
  </r>
  <r>
    <x v="0"/>
    <x v="20"/>
    <x v="208"/>
    <x v="208"/>
    <n v="1648.74"/>
    <s v="Export_CoGe"/>
    <x v="0"/>
    <s v="COSGS"/>
    <x v="4"/>
    <s v="COSTI"/>
    <m/>
    <s v="B.14)"/>
    <s v="14) oneri diversi di gestione"/>
    <x v="2"/>
  </r>
  <r>
    <x v="0"/>
    <x v="20"/>
    <x v="209"/>
    <x v="209"/>
    <n v="5740"/>
    <s v="Export_CoGe"/>
    <x v="0"/>
    <s v="COSGS"/>
    <x v="4"/>
    <s v="COSTI"/>
    <m/>
    <s v="B.14)"/>
    <s v="14) oneri diversi di gestione"/>
    <x v="2"/>
  </r>
  <r>
    <x v="0"/>
    <x v="20"/>
    <x v="211"/>
    <x v="211"/>
    <n v="685.17000000000053"/>
    <s v="Export_CoGe"/>
    <x v="0"/>
    <s v="COSGS"/>
    <x v="4"/>
    <s v="COSTI"/>
    <m/>
    <s v="B.14)"/>
    <s v="14) oneri diversi di gestione"/>
    <x v="2"/>
  </r>
  <r>
    <x v="0"/>
    <x v="20"/>
    <x v="213"/>
    <x v="213"/>
    <n v="1435.84"/>
    <s v="Export_CoGe"/>
    <x v="0"/>
    <s v="COSGS"/>
    <x v="4"/>
    <s v="COSTI"/>
    <m/>
    <s v="B.14)"/>
    <s v="14) oneri diversi di gestione"/>
    <x v="2"/>
  </r>
  <r>
    <x v="0"/>
    <x v="20"/>
    <x v="217"/>
    <x v="217"/>
    <n v="6777.0000000000009"/>
    <s v="Export_CoGe"/>
    <x v="0"/>
    <s v="ONSTR"/>
    <x v="30"/>
    <s v="EXT"/>
    <m/>
    <s v="B.14)"/>
    <s v="14) oneri diversi di gestione"/>
    <x v="2"/>
  </r>
  <r>
    <x v="0"/>
    <x v="20"/>
    <x v="218"/>
    <x v="218"/>
    <n v="2144.7400000000007"/>
    <s v="Export_CoGe"/>
    <x v="0"/>
    <s v="COSGS"/>
    <x v="4"/>
    <s v="COSTI"/>
    <m/>
    <s v="B.14)"/>
    <s v="14) oneri diversi di gestione"/>
    <x v="2"/>
  </r>
  <r>
    <x v="0"/>
    <x v="20"/>
    <x v="219"/>
    <x v="219"/>
    <n v="5657.2200000000012"/>
    <s v="Export_CoGe"/>
    <x v="0"/>
    <s v="COSGS"/>
    <x v="4"/>
    <s v="COSTI"/>
    <m/>
    <s v="B.14)"/>
    <s v="14) oneri diversi di gestione"/>
    <x v="2"/>
  </r>
  <r>
    <x v="0"/>
    <x v="20"/>
    <x v="221"/>
    <x v="221"/>
    <n v="250"/>
    <s v="Export_CoGe"/>
    <x v="0"/>
    <s v="COSGS"/>
    <x v="4"/>
    <s v="COSTI"/>
    <m/>
    <s v="B.14)"/>
    <s v="14) oneri diversi di gestione"/>
    <x v="4"/>
  </r>
  <r>
    <x v="0"/>
    <x v="20"/>
    <x v="223"/>
    <x v="223"/>
    <n v="0.51000000000000512"/>
    <s v="Export_CoGe"/>
    <x v="0"/>
    <s v="COSGS"/>
    <x v="4"/>
    <s v="COSTI"/>
    <m/>
    <s v="B.14)"/>
    <s v="14) oneri diversi di gestione"/>
    <x v="2"/>
  </r>
  <r>
    <x v="0"/>
    <x v="20"/>
    <x v="225"/>
    <x v="225"/>
    <n v="2.1699999999995452"/>
    <s v="Export_CoGe"/>
    <x v="0"/>
    <s v="COSGS"/>
    <x v="4"/>
    <s v="COSTI"/>
    <m/>
    <s v="B.14)"/>
    <s v="14) oneri diversi di gestione"/>
    <x v="2"/>
  </r>
  <r>
    <x v="0"/>
    <x v="20"/>
    <x v="226"/>
    <x v="226"/>
    <n v="2590.87"/>
    <s v="Export_CoGe"/>
    <x v="0"/>
    <s v="ONSTR"/>
    <x v="30"/>
    <s v="EXT"/>
    <m/>
    <s v="B.14)"/>
    <s v="14) oneri diversi di gestione"/>
    <x v="2"/>
  </r>
  <r>
    <x v="0"/>
    <x v="20"/>
    <x v="229"/>
    <x v="229"/>
    <n v="125.55000000000001"/>
    <s v="Export_CoGe"/>
    <x v="0"/>
    <s v="COSGS"/>
    <x v="4"/>
    <s v="COSTI"/>
    <m/>
    <s v="B.14)"/>
    <s v="14) oneri diversi di gestione"/>
    <x v="6"/>
  </r>
  <r>
    <x v="0"/>
    <x v="20"/>
    <x v="306"/>
    <x v="306"/>
    <n v="763.72"/>
    <s v="Export_CoGe"/>
    <x v="0"/>
    <s v="COSGS"/>
    <x v="4"/>
    <s v="COSTI"/>
    <m/>
    <s v="B.14)"/>
    <s v="14) oneri diversi di gestione"/>
    <x v="4"/>
  </r>
  <r>
    <x v="0"/>
    <x v="20"/>
    <x v="410"/>
    <x v="409"/>
    <n v="500.22999999999996"/>
    <s v="Export_CoGe"/>
    <x v="0"/>
    <s v="ONSTR"/>
    <x v="30"/>
    <s v="EXT"/>
    <m/>
    <s v="B.14)"/>
    <s v="14) oneri diversi di gestione"/>
    <x v="2"/>
  </r>
  <r>
    <x v="0"/>
    <x v="20"/>
    <x v="381"/>
    <x v="380"/>
    <n v="4561.3599999999997"/>
    <s v="Export_CoGe"/>
    <x v="0"/>
    <s v="ONFIN"/>
    <x v="32"/>
    <s v="FIN"/>
    <m/>
    <s v="C.17)"/>
    <s v="17) interessi e altri oneri finanziari"/>
    <x v="7"/>
  </r>
  <r>
    <x v="0"/>
    <x v="20"/>
    <x v="231"/>
    <x v="231"/>
    <n v="4901.9299999999994"/>
    <s v="Export_CoGe"/>
    <x v="0"/>
    <s v="ONFIN"/>
    <x v="32"/>
    <s v="FIN"/>
    <m/>
    <s v="C.17)"/>
    <s v="17) interessi e altri oneri finanziari"/>
    <x v="7"/>
  </r>
  <r>
    <x v="0"/>
    <x v="20"/>
    <x v="233"/>
    <x v="233"/>
    <n v="14087.45"/>
    <s v="Export_CoGe"/>
    <x v="0"/>
    <s v="ONFIN"/>
    <x v="32"/>
    <s v="FIN"/>
    <m/>
    <s v="C.17)"/>
    <s v="17) interessi e altri oneri finanziari"/>
    <x v="7"/>
  </r>
  <r>
    <x v="0"/>
    <x v="20"/>
    <x v="235"/>
    <x v="235"/>
    <n v="1504.08"/>
    <s v="Export_CoGe"/>
    <x v="0"/>
    <s v="ONFIN"/>
    <x v="32"/>
    <s v="FIN"/>
    <m/>
    <s v="C.17)"/>
    <s v="17) interessi e altri oneri finanziari"/>
    <x v="7"/>
  </r>
  <r>
    <x v="0"/>
    <x v="20"/>
    <x v="349"/>
    <x v="348"/>
    <n v="46253.05"/>
    <s v="Export_CoGe"/>
    <x v="0"/>
    <s v="ONFIN"/>
    <x v="32"/>
    <s v="FIN"/>
    <m/>
    <s v="C.17)"/>
    <s v="17) interessi e altri oneri finanziari"/>
    <x v="7"/>
  </r>
  <r>
    <x v="0"/>
    <x v="20"/>
    <x v="378"/>
    <x v="377"/>
    <n v="24.34"/>
    <s v="Export_CoGe"/>
    <x v="0"/>
    <s v="ONFIN"/>
    <x v="32"/>
    <s v="FIN"/>
    <m/>
    <s v="C.17)"/>
    <s v="17) interessi e altri oneri finanziari"/>
    <x v="7"/>
  </r>
  <r>
    <x v="0"/>
    <x v="20"/>
    <x v="237"/>
    <x v="237"/>
    <n v="2490.33"/>
    <s v="Export_CoGe"/>
    <x v="0"/>
    <s v="ONFIN"/>
    <x v="32"/>
    <s v="FIN"/>
    <m/>
    <s v="C.17)"/>
    <s v="17) interessi e altri oneri finanziari"/>
    <x v="7"/>
  </r>
  <r>
    <x v="0"/>
    <x v="20"/>
    <x v="238"/>
    <x v="238"/>
    <n v="6066.58"/>
    <s v="Export_CoGe"/>
    <x v="0"/>
    <s v="RICOP"/>
    <x v="33"/>
    <s v="RIC"/>
    <m/>
    <s v="A.1)"/>
    <s v="1) ricavi delle vendite e delle prestazioni"/>
    <x v="6"/>
  </r>
  <r>
    <x v="0"/>
    <x v="20"/>
    <x v="239"/>
    <x v="239"/>
    <n v="-2084245.1700000006"/>
    <s v="Export_CoGe"/>
    <x v="0"/>
    <s v="RICOP"/>
    <x v="33"/>
    <s v="RIC"/>
    <m/>
    <s v="A.1)"/>
    <s v="1) ricavi delle vendite e delle prestazioni"/>
    <x v="5"/>
  </r>
  <r>
    <x v="0"/>
    <x v="20"/>
    <x v="241"/>
    <x v="241"/>
    <n v="-49728.04"/>
    <s v="Export_CoGe"/>
    <x v="0"/>
    <s v="RICOP"/>
    <x v="33"/>
    <s v="RIC"/>
    <m/>
    <s v="A.1)"/>
    <s v="1) ricavi delle vendite e delle prestazioni"/>
    <x v="5"/>
  </r>
  <r>
    <x v="0"/>
    <x v="20"/>
    <x v="243"/>
    <x v="243"/>
    <n v="-117594.26000000001"/>
    <s v="Export_CoGe"/>
    <x v="0"/>
    <s v="RICOP"/>
    <x v="33"/>
    <s v="RIC"/>
    <m/>
    <s v="A.1)"/>
    <s v="1) ricavi delle vendite e delle prestazioni"/>
    <x v="6"/>
  </r>
  <r>
    <x v="0"/>
    <x v="20"/>
    <x v="244"/>
    <x v="244"/>
    <n v="-17215.27"/>
    <s v="Export_CoGe"/>
    <x v="0"/>
    <s v="RICOP"/>
    <x v="33"/>
    <s v="RIC"/>
    <m/>
    <s v="A.1)"/>
    <s v="1) ricavi delle vendite e delle prestazioni"/>
    <x v="6"/>
  </r>
  <r>
    <x v="0"/>
    <x v="20"/>
    <x v="245"/>
    <x v="245"/>
    <n v="-620"/>
    <s v="Export_CoGe"/>
    <x v="0"/>
    <s v="RICOP"/>
    <x v="33"/>
    <s v="RIC"/>
    <m/>
    <s v="A.1)"/>
    <s v="1) ricavi delle vendite e delle prestazioni"/>
    <x v="7"/>
  </r>
  <r>
    <x v="0"/>
    <x v="20"/>
    <x v="385"/>
    <x v="384"/>
    <n v="-14790.599999999999"/>
    <s v="Export_CoGe"/>
    <x v="0"/>
    <s v="RICOP"/>
    <x v="33"/>
    <s v="RIC"/>
    <m/>
    <s v="A.1)"/>
    <s v="1) ricavi delle vendite e delle prestazioni"/>
    <x v="6"/>
  </r>
  <r>
    <x v="0"/>
    <x v="20"/>
    <x v="246"/>
    <x v="246"/>
    <n v="-1759.5"/>
    <s v="Export_CoGe"/>
    <x v="0"/>
    <s v="RICOP"/>
    <x v="33"/>
    <s v="RIC"/>
    <m/>
    <s v="A.1)"/>
    <s v="1) ricavi delle vendite e delle prestazioni"/>
    <x v="6"/>
  </r>
  <r>
    <x v="0"/>
    <x v="20"/>
    <x v="247"/>
    <x v="247"/>
    <n v="-115969.67"/>
    <s v="Export_CoGe"/>
    <x v="0"/>
    <s v="ONSTR"/>
    <x v="30"/>
    <s v="EXT"/>
    <m/>
    <s v="B.14)"/>
    <s v="14) oneri diversi di gestione"/>
    <x v="2"/>
  </r>
  <r>
    <x v="0"/>
    <x v="20"/>
    <x v="250"/>
    <x v="250"/>
    <n v="-1101637.9400000004"/>
    <s v="Export_CoGe"/>
    <x v="0"/>
    <s v="CORR"/>
    <x v="35"/>
    <s v="CORR"/>
    <m/>
    <s v="A.1)"/>
    <s v="1) ricavi delle vendite e delle prestazioni"/>
    <x v="6"/>
  </r>
  <r>
    <x v="0"/>
    <x v="20"/>
    <x v="257"/>
    <x v="257"/>
    <n v="-0.31000000000000005"/>
    <s v="Export_CoGe"/>
    <x v="0"/>
    <s v="ALTRI"/>
    <x v="34"/>
    <s v="ALTRI"/>
    <m/>
    <s v="A.5)"/>
    <s v="5) altri ricavi e proventi, con separata indicazione dei contributi in conto esercizio"/>
    <x v="2"/>
  </r>
  <r>
    <x v="0"/>
    <x v="20"/>
    <x v="259"/>
    <x v="259"/>
    <n v="-3.1699999999999338"/>
    <s v="Export_CoGe"/>
    <x v="0"/>
    <s v="ALTRI"/>
    <x v="34"/>
    <s v="ALTRI"/>
    <m/>
    <s v="A.5)"/>
    <s v="5) altri ricavi e proventi, con separata indicazione dei contributi in conto esercizio"/>
    <x v="2"/>
  </r>
  <r>
    <x v="0"/>
    <x v="20"/>
    <x v="260"/>
    <x v="260"/>
    <n v="-764.09999999999957"/>
    <s v="Export_CoGe"/>
    <x v="0"/>
    <s v="ALTRI"/>
    <x v="34"/>
    <s v="ALTRI"/>
    <m/>
    <s v="A.5)"/>
    <s v="5) altri ricavi e proventi, con separata indicazione dei contributi in conto esercizio"/>
    <x v="2"/>
  </r>
  <r>
    <x v="0"/>
    <x v="20"/>
    <x v="309"/>
    <x v="309"/>
    <n v="-5265.46"/>
    <s v="Export_CoGe"/>
    <x v="0"/>
    <s v="ALTRI"/>
    <x v="34"/>
    <s v="ALTRI"/>
    <m/>
    <s v="A.5)"/>
    <s v="5) altri ricavi e proventi, con separata indicazione dei contributi in conto esercizio"/>
    <x v="2"/>
  </r>
  <r>
    <x v="0"/>
    <x v="20"/>
    <x v="263"/>
    <x v="263"/>
    <n v="-23.77"/>
    <s v="Export_CoGe"/>
    <x v="0"/>
    <s v="ALTRI"/>
    <x v="34"/>
    <s v="ALTRI"/>
    <m/>
    <s v="A.5)"/>
    <s v="5) altri ricavi e proventi, con separata indicazione dei contributi in conto esercizio"/>
    <x v="2"/>
  </r>
  <r>
    <x v="0"/>
    <x v="20"/>
    <x v="265"/>
    <x v="265"/>
    <n v="-35"/>
    <s v="Export_CoGe"/>
    <x v="0"/>
    <s v="ALTRI"/>
    <x v="34"/>
    <s v="ALTRI"/>
    <m/>
    <s v="A.5)"/>
    <s v="5) altri ricavi e proventi, con separata indicazione dei contributi in conto esercizio"/>
    <x v="8"/>
  </r>
  <r>
    <x v="0"/>
    <x v="20"/>
    <x v="266"/>
    <x v="266"/>
    <n v="-520434.85"/>
    <s v="Export_CoGe"/>
    <x v="0"/>
    <s v="ONSTR"/>
    <x v="30"/>
    <s v="EXT"/>
    <m/>
    <s v="A.5)"/>
    <s v="5) altri ricavi e proventi, con separata indicazione dei contributi in conto esercizio"/>
    <x v="2"/>
  </r>
  <r>
    <x v="0"/>
    <x v="20"/>
    <x v="267"/>
    <x v="267"/>
    <n v="-214"/>
    <s v="Export_CoGe"/>
    <x v="0"/>
    <s v="ALTRI"/>
    <x v="34"/>
    <s v="ALTRI"/>
    <m/>
    <s v="A.5)"/>
    <s v="5) altri ricavi e proventi, con separata indicazione dei contributi in conto esercizio"/>
    <x v="8"/>
  </r>
  <r>
    <x v="0"/>
    <x v="20"/>
    <x v="311"/>
    <x v="311"/>
    <n v="-113462.67000000001"/>
    <s v="Export_CoGe"/>
    <x v="0"/>
    <s v="ACQDI"/>
    <x v="0"/>
    <s v="ACQ"/>
    <m/>
    <s v="A.5)"/>
    <s v="5) altri ricavi e proventi, con separata indicazione dei contributi in conto esercizio"/>
    <x v="2"/>
  </r>
  <r>
    <x v="0"/>
    <x v="20"/>
    <x v="401"/>
    <x v="400"/>
    <n v="-237.19999999999993"/>
    <s v="Export_CoGe"/>
    <x v="0"/>
    <s v="ACQDI"/>
    <x v="0"/>
    <s v="ACQ"/>
    <m/>
    <s v="A.5)"/>
    <s v="5) altri ricavi e proventi, con separata indicazione dei contributi in conto esercizio"/>
    <x v="7"/>
  </r>
  <r>
    <x v="0"/>
    <x v="20"/>
    <x v="276"/>
    <x v="276"/>
    <n v="-15394.42"/>
    <s v="Export_CoGe"/>
    <x v="0"/>
    <s v="ONFIN"/>
    <x v="32"/>
    <s v="FIN"/>
    <m/>
    <s v="C.16)"/>
    <s v="16) altri proventi finanziari"/>
    <x v="4"/>
  </r>
  <r>
    <x v="0"/>
    <x v="20"/>
    <x v="2"/>
    <x v="2"/>
    <n v="10000"/>
    <s v="Export_CoGe"/>
    <x v="1"/>
    <s v="23.I.IMM"/>
    <x v="1"/>
    <s v="IMM"/>
    <m/>
    <s v="23.I.IMM"/>
    <s v="Immobilizzazioni Immateriali"/>
    <x v="1"/>
  </r>
  <r>
    <x v="0"/>
    <x v="20"/>
    <x v="4"/>
    <x v="4"/>
    <n v="17743"/>
    <s v="Export_CoGe"/>
    <x v="1"/>
    <s v="23.I.IMM"/>
    <x v="1"/>
    <s v="IMM"/>
    <m/>
    <s v="23.I.IMM"/>
    <s v="Immobilizzazioni Immateriali"/>
    <x v="1"/>
  </r>
  <r>
    <x v="0"/>
    <x v="20"/>
    <x v="6"/>
    <x v="6"/>
    <n v="91759.31"/>
    <s v="Export_CoGe"/>
    <x v="1"/>
    <s v="23.I.IMM"/>
    <x v="1"/>
    <s v="IMM"/>
    <m/>
    <s v="23.I.IMM"/>
    <s v="Immobilizzazioni Immateriali"/>
    <x v="1"/>
  </r>
  <r>
    <x v="0"/>
    <x v="20"/>
    <x v="10"/>
    <x v="10"/>
    <n v="80910.75"/>
    <s v="Export_CoGe"/>
    <x v="1"/>
    <s v="23.I.IMM"/>
    <x v="1"/>
    <s v="IMM"/>
    <m/>
    <s v="23.I.IMM"/>
    <s v="Immobilizzazioni Immateriali"/>
    <x v="1"/>
  </r>
  <r>
    <x v="0"/>
    <x v="20"/>
    <x v="12"/>
    <x v="12"/>
    <n v="87545.25"/>
    <s v="Export_CoGe"/>
    <x v="1"/>
    <s v="24.I.MAT"/>
    <x v="3"/>
    <s v="MAT"/>
    <m/>
    <s v="24.I.MAT"/>
    <s v="Immobilizzazioni Materiali"/>
    <x v="1"/>
  </r>
  <r>
    <x v="0"/>
    <x v="20"/>
    <x v="14"/>
    <x v="14"/>
    <n v="693957.03"/>
    <s v="Export_CoGe"/>
    <x v="1"/>
    <s v="24.I.MAT"/>
    <x v="3"/>
    <s v="MAT"/>
    <m/>
    <s v="24.I.MAT"/>
    <s v="Immobilizzazioni Materiali"/>
    <x v="1"/>
  </r>
  <r>
    <x v="0"/>
    <x v="20"/>
    <x v="16"/>
    <x v="16"/>
    <n v="164051.22999999998"/>
    <s v="Export_CoGe"/>
    <x v="1"/>
    <s v="24.I.MAT"/>
    <x v="3"/>
    <s v="MAT"/>
    <m/>
    <s v="24.I.MAT"/>
    <s v="Immobilizzazioni Materiali"/>
    <x v="1"/>
  </r>
  <r>
    <x v="0"/>
    <x v="20"/>
    <x v="18"/>
    <x v="18"/>
    <n v="204582.74"/>
    <s v="Export_CoGe"/>
    <x v="1"/>
    <s v="24.I.MAT"/>
    <x v="3"/>
    <s v="MAT"/>
    <m/>
    <s v="24.I.MAT"/>
    <s v="Immobilizzazioni Materiali"/>
    <x v="1"/>
  </r>
  <r>
    <x v="0"/>
    <x v="20"/>
    <x v="407"/>
    <x v="406"/>
    <n v="21771"/>
    <s v="Export_CoGe"/>
    <x v="1"/>
    <s v="24.I.MAT"/>
    <x v="3"/>
    <s v="MAT"/>
    <m/>
    <s v="24.I.MAT"/>
    <s v="Immobilizzazioni Materiali"/>
    <x v="1"/>
  </r>
  <r>
    <x v="0"/>
    <x v="20"/>
    <x v="21"/>
    <x v="21"/>
    <n v="275028.55000000005"/>
    <s v="Export_CoGe"/>
    <x v="1"/>
    <s v="24.I.MAT"/>
    <x v="3"/>
    <s v="MAT"/>
    <m/>
    <s v="24.I.MAT"/>
    <s v="Immobilizzazioni Materiali"/>
    <x v="1"/>
  </r>
  <r>
    <x v="0"/>
    <x v="20"/>
    <x v="24"/>
    <x v="24"/>
    <n v="95523.29"/>
    <s v="Export_CoGe"/>
    <x v="1"/>
    <s v="24.I.MAT"/>
    <x v="3"/>
    <s v="MAT"/>
    <m/>
    <s v="24.I.MAT"/>
    <s v="Immobilizzazioni Materiali"/>
    <x v="1"/>
  </r>
  <r>
    <x v="0"/>
    <x v="20"/>
    <x v="26"/>
    <x v="26"/>
    <n v="16409.09"/>
    <s v="Export_CoGe"/>
    <x v="1"/>
    <s v="24.I.MAT"/>
    <x v="3"/>
    <s v="MAT"/>
    <m/>
    <s v="24.I.MAT"/>
    <s v="Immobilizzazioni Materiali"/>
    <x v="1"/>
  </r>
  <r>
    <x v="0"/>
    <x v="20"/>
    <x v="28"/>
    <x v="28"/>
    <n v="102935.11000000002"/>
    <s v="Export_CoGe"/>
    <x v="1"/>
    <s v="24.I.MAT"/>
    <x v="3"/>
    <s v="MAT"/>
    <m/>
    <s v="24.I.MAT"/>
    <s v="Immobilizzazioni Materiali"/>
    <x v="1"/>
  </r>
  <r>
    <x v="0"/>
    <x v="20"/>
    <x v="30"/>
    <x v="30"/>
    <n v="1760"/>
    <s v="Export_CoGe"/>
    <x v="1"/>
    <s v="24.I.MAT"/>
    <x v="3"/>
    <s v="MAT"/>
    <m/>
    <s v="24.I.MAT"/>
    <s v="Immobilizzazioni Materiali"/>
    <x v="1"/>
  </r>
  <r>
    <x v="0"/>
    <x v="20"/>
    <x v="36"/>
    <x v="36"/>
    <n v="340"/>
    <s v="Export_CoGe"/>
    <x v="1"/>
    <s v="25.I.FIN"/>
    <x v="7"/>
    <s v="IFIN"/>
    <m/>
    <s v="25.I.FIN"/>
    <s v="Immobilizzazioni Finanziarie"/>
    <x v="1"/>
  </r>
  <r>
    <x v="0"/>
    <x v="20"/>
    <x v="38"/>
    <x v="38"/>
    <n v="2500"/>
    <s v="Export_CoGe"/>
    <x v="1"/>
    <s v="25.I.FIN"/>
    <x v="7"/>
    <s v="IFIN"/>
    <m/>
    <s v="25.I.FIN"/>
    <s v="Immobilizzazioni Finanziarie"/>
    <x v="1"/>
  </r>
  <r>
    <x v="0"/>
    <x v="20"/>
    <x v="40"/>
    <x v="40"/>
    <n v="250"/>
    <s v="Export_CoGe"/>
    <x v="1"/>
    <s v="25.I.FIN"/>
    <x v="7"/>
    <s v="IFIN"/>
    <m/>
    <s v="25.I.FIN"/>
    <s v="Immobilizzazioni Finanziarie"/>
    <x v="1"/>
  </r>
  <r>
    <x v="0"/>
    <x v="20"/>
    <x v="317"/>
    <x v="317"/>
    <n v="997500"/>
    <s v="Export_CoGe"/>
    <x v="1"/>
    <s v="25.I.FIN"/>
    <x v="7"/>
    <s v="IFIN"/>
    <m/>
    <s v="25.I.FIN"/>
    <s v="Immobilizzazioni Finanziarie"/>
    <x v="1"/>
  </r>
  <r>
    <x v="0"/>
    <x v="20"/>
    <x v="318"/>
    <x v="318"/>
    <n v="16915.2"/>
    <s v="Export_CoGe"/>
    <x v="1"/>
    <s v="25.I.FIN"/>
    <x v="7"/>
    <s v="IFIN"/>
    <m/>
    <s v="25.I.FIN"/>
    <s v="Immobilizzazioni Finanziarie"/>
    <x v="1"/>
  </r>
  <r>
    <x v="0"/>
    <x v="20"/>
    <x v="351"/>
    <x v="350"/>
    <n v="182485.84999999998"/>
    <s v="Export_CoGe"/>
    <x v="1"/>
    <s v="25.I.FIN"/>
    <x v="7"/>
    <s v="IFIN"/>
    <m/>
    <s v="25.I.FIN"/>
    <s v="Immobilizzazioni Finanziarie"/>
    <x v="1"/>
  </r>
  <r>
    <x v="0"/>
    <x v="20"/>
    <x v="45"/>
    <x v="45"/>
    <n v="883958.85"/>
    <s v="Export_CoGe"/>
    <x v="1"/>
    <s v="26.MAG"/>
    <x v="9"/>
    <s v="MAG"/>
    <m/>
    <s v="26.MAG"/>
    <s v="Rimanenze"/>
    <x v="1"/>
  </r>
  <r>
    <x v="0"/>
    <x v="20"/>
    <x v="49"/>
    <x v="49"/>
    <n v="660483.18000000005"/>
    <s v="Export_CoGe"/>
    <x v="1"/>
    <s v="26.MAG"/>
    <x v="9"/>
    <s v="MAG"/>
    <m/>
    <s v="26.MAG"/>
    <s v="Rimanenze"/>
    <x v="1"/>
  </r>
  <r>
    <x v="0"/>
    <x v="20"/>
    <x v="51"/>
    <x v="51"/>
    <n v="682627.46999999275"/>
    <s v="Export_CoGe"/>
    <x v="1"/>
    <s v="27.CLI"/>
    <x v="10"/>
    <s v="CLI"/>
    <m/>
    <s v="27.CLI"/>
    <s v="Crediti Commerciali"/>
    <x v="1"/>
  </r>
  <r>
    <x v="0"/>
    <x v="20"/>
    <x v="53"/>
    <x v="53"/>
    <n v="7172.7900000000227"/>
    <s v="Export_CoGe"/>
    <x v="1"/>
    <s v="27.CLI"/>
    <x v="10"/>
    <s v="CLI"/>
    <m/>
    <s v="27.CLI"/>
    <s v="Crediti Commerciali"/>
    <x v="1"/>
  </r>
  <r>
    <x v="0"/>
    <x v="20"/>
    <x v="55"/>
    <x v="55"/>
    <n v="46680.999999999942"/>
    <s v="Export_CoGe"/>
    <x v="1"/>
    <s v="27.CLI"/>
    <x v="10"/>
    <s v="CLI"/>
    <m/>
    <s v="27.CLI"/>
    <s v="Crediti Commerciali"/>
    <x v="1"/>
  </r>
  <r>
    <x v="0"/>
    <x v="20"/>
    <x v="61"/>
    <x v="61"/>
    <n v="377.19"/>
    <s v="Export_CoGe"/>
    <x v="1"/>
    <s v="31.PTN"/>
    <x v="12"/>
    <s v="PTN"/>
    <m/>
    <s v="31.PTN"/>
    <s v="Crediti Tributari"/>
    <x v="1"/>
  </r>
  <r>
    <x v="0"/>
    <x v="20"/>
    <x v="319"/>
    <x v="319"/>
    <n v="153417.74"/>
    <s v="Export_CoGe"/>
    <x v="1"/>
    <s v="31.PTN"/>
    <x v="12"/>
    <s v="PTN"/>
    <m/>
    <s v="31.PTN"/>
    <s v="Crediti Tributari"/>
    <x v="1"/>
  </r>
  <r>
    <x v="0"/>
    <x v="20"/>
    <x v="67"/>
    <x v="67"/>
    <n v="10732.319999999998"/>
    <s v="Export_CoGe"/>
    <x v="1"/>
    <s v="31.PTN"/>
    <x v="12"/>
    <s v="PTN"/>
    <m/>
    <s v="31.PTN"/>
    <s v="Crediti Tributari"/>
    <x v="1"/>
  </r>
  <r>
    <x v="0"/>
    <x v="20"/>
    <x v="72"/>
    <x v="72"/>
    <n v="38287.910000000003"/>
    <s v="Export_CoGe"/>
    <x v="1"/>
    <s v="31.PTN"/>
    <x v="12"/>
    <s v="PTN"/>
    <m/>
    <s v="31.PTN"/>
    <s v="Crediti Tributari"/>
    <x v="1"/>
  </r>
  <r>
    <x v="0"/>
    <x v="20"/>
    <x v="320"/>
    <x v="320"/>
    <n v="1430"/>
    <s v="Export_CoGe"/>
    <x v="1"/>
    <s v="31.PTN"/>
    <x v="12"/>
    <s v="PTN"/>
    <m/>
    <s v="31.PTN"/>
    <s v="Crediti Tributari"/>
    <x v="1"/>
  </r>
  <r>
    <x v="0"/>
    <x v="20"/>
    <x v="78"/>
    <x v="78"/>
    <n v="48158.690000000017"/>
    <s v="Export_CoGe"/>
    <x v="1"/>
    <s v="29.AC"/>
    <x v="11"/>
    <s v="FOR"/>
    <m/>
    <s v="28.FOR"/>
    <s v="Altri Crediti"/>
    <x v="1"/>
  </r>
  <r>
    <x v="0"/>
    <x v="20"/>
    <x v="80"/>
    <x v="80"/>
    <n v="2796.9300000000658"/>
    <s v="Export_CoGe"/>
    <x v="1"/>
    <s v="29.AC"/>
    <x v="11"/>
    <s v="AC"/>
    <m/>
    <s v="29.AC"/>
    <s v="Altri Crediti"/>
    <x v="1"/>
  </r>
  <r>
    <x v="0"/>
    <x v="20"/>
    <x v="84"/>
    <x v="84"/>
    <n v="127781.3"/>
    <s v="Export_CoGe"/>
    <x v="1"/>
    <s v="29.AC"/>
    <x v="11"/>
    <s v="AC"/>
    <m/>
    <s v="29.AC"/>
    <s v="Altri Crediti"/>
    <x v="1"/>
  </r>
  <r>
    <x v="0"/>
    <x v="20"/>
    <x v="86"/>
    <x v="86"/>
    <n v="418.92000000005555"/>
    <s v="Export_CoGe"/>
    <x v="1"/>
    <s v="29.AC"/>
    <x v="11"/>
    <s v="AC"/>
    <m/>
    <s v="29.AC"/>
    <s v="Altri Crediti"/>
    <x v="1"/>
  </r>
  <r>
    <x v="0"/>
    <x v="20"/>
    <x v="90"/>
    <x v="90"/>
    <n v="1874.770000000015"/>
    <s v="Export_CoGe"/>
    <x v="1"/>
    <s v="29.AC"/>
    <x v="11"/>
    <s v="AC"/>
    <m/>
    <s v="29.AC"/>
    <s v="Altri Crediti"/>
    <x v="1"/>
  </r>
  <r>
    <x v="0"/>
    <x v="20"/>
    <x v="92"/>
    <x v="92"/>
    <n v="52792.770000000004"/>
    <s v="Export_CoGe"/>
    <x v="1"/>
    <s v="29.AC"/>
    <x v="11"/>
    <s v="AC"/>
    <m/>
    <s v="29.AC"/>
    <s v="Altri Crediti"/>
    <x v="1"/>
  </r>
  <r>
    <x v="0"/>
    <x v="20"/>
    <x v="98"/>
    <x v="98"/>
    <n v="53.55"/>
    <s v="Export_CoGe"/>
    <x v="1"/>
    <s v="29.AC"/>
    <x v="11"/>
    <s v="AC"/>
    <m/>
    <s v="29.AC"/>
    <s v="Altri Crediti"/>
    <x v="1"/>
  </r>
  <r>
    <x v="0"/>
    <x v="20"/>
    <x v="321"/>
    <x v="321"/>
    <n v="1091.8000000000002"/>
    <s v="Export_CoGe"/>
    <x v="1"/>
    <s v="29.AC"/>
    <x v="11"/>
    <s v="AC"/>
    <m/>
    <s v="29.AC"/>
    <s v="Altri Crediti"/>
    <x v="1"/>
  </r>
  <r>
    <x v="0"/>
    <x v="20"/>
    <x v="322"/>
    <x v="322"/>
    <n v="179.04999999998955"/>
    <s v="Export_CoGe"/>
    <x v="1"/>
    <s v="29.AC"/>
    <x v="11"/>
    <s v="AC"/>
    <m/>
    <s v="29.AC"/>
    <s v="Altri Crediti"/>
    <x v="1"/>
  </r>
  <r>
    <x v="0"/>
    <x v="20"/>
    <x v="107"/>
    <x v="107"/>
    <n v="1120"/>
    <s v="Export_CoGe"/>
    <x v="1"/>
    <s v="29.AC"/>
    <x v="11"/>
    <s v="AC"/>
    <m/>
    <s v="29.AC"/>
    <s v="Ratei/Risconti Attivi"/>
    <x v="1"/>
  </r>
  <r>
    <x v="0"/>
    <x v="20"/>
    <x v="109"/>
    <x v="109"/>
    <n v="1370.5600000000018"/>
    <s v="Export_CoGe"/>
    <x v="1"/>
    <s v="36.LIQ"/>
    <x v="15"/>
    <s v="BREVE "/>
    <m/>
    <s v="36.LIQ"/>
    <s v="Debiti a Breve (Liquidità)"/>
    <x v="1"/>
  </r>
  <r>
    <x v="0"/>
    <x v="20"/>
    <x v="323"/>
    <x v="323"/>
    <n v="32371.435999998852"/>
    <s v="Export_CoGe"/>
    <x v="1"/>
    <s v="36.LIQ"/>
    <x v="15"/>
    <s v="BREVE "/>
    <m/>
    <s v="36.LIQ"/>
    <s v="Debiti a Breve (Liquidità)"/>
    <x v="1"/>
  </r>
  <r>
    <x v="0"/>
    <x v="20"/>
    <x v="324"/>
    <x v="324"/>
    <n v="2558.0499999999993"/>
    <s v="Export_CoGe"/>
    <x v="1"/>
    <s v="36.LIQ"/>
    <x v="15"/>
    <s v="BREVE "/>
    <m/>
    <s v="36.LIQ"/>
    <s v="Debiti a Breve (Liquidità)"/>
    <x v="1"/>
  </r>
  <r>
    <x v="0"/>
    <x v="20"/>
    <x v="411"/>
    <x v="410"/>
    <n v="500.48"/>
    <s v="Export_CoGe"/>
    <x v="1"/>
    <s v="36.LIQ"/>
    <x v="15"/>
    <s v="BREVE "/>
    <m/>
    <s v="36.LIQ"/>
    <s v="Debiti a Breve (Liquidità)"/>
    <x v="1"/>
  </r>
  <r>
    <x v="0"/>
    <x v="20"/>
    <x v="412"/>
    <x v="411"/>
    <n v="528.74"/>
    <s v="Export_CoGe"/>
    <x v="1"/>
    <s v="36.LIQ"/>
    <x v="15"/>
    <s v="BREVE "/>
    <m/>
    <s v="36.LIQ"/>
    <s v="Debiti a Breve (Liquidità)"/>
    <x v="1"/>
  </r>
  <r>
    <x v="0"/>
    <x v="20"/>
    <x v="117"/>
    <x v="117"/>
    <n v="20219.870000006747"/>
    <s v="Export_CoGe"/>
    <x v="1"/>
    <s v="36.LIQ"/>
    <x v="15"/>
    <s v="BREVE "/>
    <m/>
    <s v="36.LIQ"/>
    <s v="Debiti a Breve (Liquidità)"/>
    <x v="1"/>
  </r>
  <r>
    <x v="0"/>
    <x v="20"/>
    <x v="325"/>
    <x v="199"/>
    <n v="193561.8599999999"/>
    <s v="Export_CoGe"/>
    <x v="1"/>
    <s v="36.LIQ"/>
    <x v="15"/>
    <s v="BREVE "/>
    <m/>
    <s v="36.LIQ"/>
    <s v="Debiti a Breve (Liquidità)"/>
    <x v="1"/>
  </r>
  <r>
    <x v="0"/>
    <x v="20"/>
    <x v="124"/>
    <x v="124"/>
    <n v="1906.3000000000029"/>
    <s v="Export_CoGe"/>
    <x v="1"/>
    <s v="36.LIQ"/>
    <x v="15"/>
    <s v="BREVE "/>
    <m/>
    <s v="36.LIQ"/>
    <s v="Debiti a Breve (Liquidità)"/>
    <x v="1"/>
  </r>
  <r>
    <x v="0"/>
    <x v="20"/>
    <x v="126"/>
    <x v="126"/>
    <n v="71124.190000002709"/>
    <s v="Export_CoGe"/>
    <x v="1"/>
    <s v="36.LIQ"/>
    <x v="15"/>
    <s v="BREVE "/>
    <m/>
    <s v="36.LIQ"/>
    <s v="Debiti a Breve (Liquidità)"/>
    <x v="1"/>
  </r>
  <r>
    <x v="0"/>
    <x v="20"/>
    <x v="128"/>
    <x v="128"/>
    <n v="164758.73999999996"/>
    <s v="Export_CoGe"/>
    <x v="1"/>
    <s v="36.LIQ"/>
    <x v="15"/>
    <s v="BREVE "/>
    <m/>
    <s v="36.LIQ"/>
    <s v="Debiti a Breve (Liquidità)"/>
    <x v="1"/>
  </r>
  <r>
    <x v="0"/>
    <x v="20"/>
    <x v="130"/>
    <x v="130"/>
    <n v="23842.560000000303"/>
    <s v="Export_CoGe"/>
    <x v="1"/>
    <s v="36.LIQ"/>
    <x v="15"/>
    <s v="BREVE "/>
    <m/>
    <s v="36.LIQ"/>
    <s v="Debiti a Breve (Liquidità)"/>
    <x v="1"/>
  </r>
  <r>
    <x v="0"/>
    <x v="20"/>
    <x v="132"/>
    <x v="132"/>
    <n v="32918.89999999998"/>
    <s v="Export_CoGe"/>
    <x v="1"/>
    <s v="36.LIQ"/>
    <x v="15"/>
    <s v="BREVE "/>
    <m/>
    <s v="36.LIQ"/>
    <s v="Debiti a Breve (Liquidità)"/>
    <x v="1"/>
  </r>
  <r>
    <x v="0"/>
    <x v="20"/>
    <x v="326"/>
    <x v="325"/>
    <n v="410517.47900000005"/>
    <s v="Export_CoGe"/>
    <x v="1"/>
    <s v="36.LIQ"/>
    <x v="15"/>
    <s v="BREVE "/>
    <m/>
    <s v="36.LIQ"/>
    <s v="Debiti a Breve (Liquidità)"/>
    <x v="1"/>
  </r>
  <r>
    <x v="0"/>
    <x v="20"/>
    <x v="327"/>
    <x v="326"/>
    <n v="3756.4700000000021"/>
    <s v="Export_CoGe"/>
    <x v="1"/>
    <s v="36.LIQ"/>
    <x v="15"/>
    <s v="BREVE "/>
    <m/>
    <s v="36.LIQ"/>
    <s v="Debiti a Breve (Liquidità)"/>
    <x v="1"/>
  </r>
  <r>
    <x v="0"/>
    <x v="20"/>
    <x v="359"/>
    <x v="358"/>
    <n v="26267.769999999975"/>
    <s v="Export_CoGe"/>
    <x v="1"/>
    <s v="36.LIQ"/>
    <x v="15"/>
    <s v="BREVE "/>
    <m/>
    <s v="36.LIQ"/>
    <s v="Debiti a Breve (Liquidità)"/>
    <x v="1"/>
  </r>
  <r>
    <x v="0"/>
    <x v="20"/>
    <x v="365"/>
    <x v="364"/>
    <n v="53.860000000001079"/>
    <s v="Export_CoGe"/>
    <x v="1"/>
    <s v="36.LIQ"/>
    <x v="15"/>
    <s v="BREVE "/>
    <m/>
    <s v="36.LIQ"/>
    <s v="Debiti a Breve (Liquidità)"/>
    <x v="1"/>
  </r>
  <r>
    <x v="0"/>
    <x v="20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20"/>
    <x v="329"/>
    <x v="328"/>
    <n v="1900000"/>
    <s v="Export_CoGe"/>
    <x v="1"/>
    <s v="36.LIQ"/>
    <x v="15"/>
    <s v="BREVE "/>
    <m/>
    <s v="36.LIQ"/>
    <s v="Debiti a Breve (Liquidità)"/>
    <x v="1"/>
  </r>
  <r>
    <x v="0"/>
    <x v="20"/>
    <x v="88"/>
    <x v="88"/>
    <n v="-327.92999999994782"/>
    <s v="Export_CoGe"/>
    <x v="1"/>
    <s v="30.AD"/>
    <x v="13"/>
    <s v="AD"/>
    <m/>
    <s v="30.AD"/>
    <s v="Altri Crediti"/>
    <x v="1"/>
  </r>
  <r>
    <x v="0"/>
    <x v="20"/>
    <x v="145"/>
    <x v="145"/>
    <n v="-8300.0000000000582"/>
    <s v="Export_CoGe"/>
    <x v="1"/>
    <s v="34.CS"/>
    <x v="18"/>
    <s v="PN"/>
    <m/>
    <s v="34.CS"/>
    <s v="Capitale "/>
    <x v="1"/>
  </r>
  <r>
    <x v="0"/>
    <x v="20"/>
    <x v="147"/>
    <x v="147"/>
    <n v="-100000"/>
    <s v="Export_CoGe"/>
    <x v="1"/>
    <s v="34.CS"/>
    <x v="18"/>
    <s v="PN"/>
    <m/>
    <s v="34.CS"/>
    <s v="Capitale "/>
    <x v="1"/>
  </r>
  <r>
    <x v="0"/>
    <x v="20"/>
    <x v="149"/>
    <x v="149"/>
    <n v="-800000"/>
    <s v="Export_CoGe"/>
    <x v="1"/>
    <s v="34.CS"/>
    <x v="18"/>
    <s v="PN"/>
    <m/>
    <s v="34.CS"/>
    <s v="Capitale "/>
    <x v="1"/>
  </r>
  <r>
    <x v="0"/>
    <x v="20"/>
    <x v="151"/>
    <x v="151"/>
    <n v="-62928.91"/>
    <s v="Export_CoGe"/>
    <x v="1"/>
    <s v="35.RIS"/>
    <x v="19"/>
    <s v="PN"/>
    <m/>
    <s v="35.RIS"/>
    <s v="Riserva Legale"/>
    <x v="1"/>
  </r>
  <r>
    <x v="0"/>
    <x v="20"/>
    <x v="330"/>
    <x v="329"/>
    <n v="-182485.85000000003"/>
    <s v="Export_CoGe"/>
    <x v="1"/>
    <s v="35.RIS"/>
    <x v="19"/>
    <s v="PN"/>
    <m/>
    <s v="35.RIS_bis"/>
    <s v="VII - Riserva per operaz. di copertura dei flussi finanz. attesi"/>
    <x v="1"/>
  </r>
  <r>
    <x v="0"/>
    <x v="20"/>
    <x v="154"/>
    <x v="154"/>
    <n v="-86282.830000000016"/>
    <s v="Export_CoGe"/>
    <x v="1"/>
    <s v="35.RIS"/>
    <x v="19"/>
    <s v="PN"/>
    <m/>
    <s v="35.RIS"/>
    <s v="Altre Riserve"/>
    <x v="1"/>
  </r>
  <r>
    <x v="0"/>
    <x v="20"/>
    <x v="353"/>
    <x v="352"/>
    <n v="-68372.165000002016"/>
    <s v="Export_CoGe"/>
    <x v="1"/>
    <s v="35.RIS"/>
    <x v="19"/>
    <s v="PN"/>
    <m/>
    <s v="35.RIS"/>
    <s v="Altre Riserve"/>
    <x v="1"/>
  </r>
  <r>
    <x v="0"/>
    <x v="20"/>
    <x v="157"/>
    <x v="157"/>
    <n v="-104189.62"/>
    <s v="Export_CoGe"/>
    <x v="1"/>
    <s v="23.I.MATFON"/>
    <x v="20"/>
    <s v="MAT"/>
    <m/>
    <s v="23.I.MATFON"/>
    <s v="Immobilizzazioni Materiali"/>
    <x v="1"/>
  </r>
  <r>
    <x v="0"/>
    <x v="20"/>
    <x v="158"/>
    <x v="158"/>
    <n v="-209105.68000000002"/>
    <s v="Export_CoGe"/>
    <x v="1"/>
    <s v="23.I.MATFON"/>
    <x v="20"/>
    <s v="MAT"/>
    <m/>
    <s v="23.I.MATFON"/>
    <s v="Immobilizzazioni Materiali"/>
    <x v="1"/>
  </r>
  <r>
    <x v="0"/>
    <x v="20"/>
    <x v="159"/>
    <x v="159"/>
    <n v="-130693.5"/>
    <s v="Export_CoGe"/>
    <x v="1"/>
    <s v="23.I.MATFON"/>
    <x v="20"/>
    <s v="MAT"/>
    <m/>
    <s v="23.I.MATFON"/>
    <s v="Immobilizzazioni Materiali"/>
    <x v="1"/>
  </r>
  <r>
    <x v="0"/>
    <x v="20"/>
    <x v="160"/>
    <x v="160"/>
    <n v="-792"/>
    <s v="Export_CoGe"/>
    <x v="1"/>
    <s v="23.I.MATFON"/>
    <x v="20"/>
    <s v="MAT"/>
    <m/>
    <s v="23.I.MATFON"/>
    <s v="Immobilizzazioni Materiali"/>
    <x v="1"/>
  </r>
  <r>
    <x v="0"/>
    <x v="20"/>
    <x v="161"/>
    <x v="161"/>
    <n v="-51454.32"/>
    <s v="Export_CoGe"/>
    <x v="1"/>
    <s v="23.I.MATFON"/>
    <x v="20"/>
    <s v="MAT"/>
    <m/>
    <s v="23.I.MATFON"/>
    <s v="Immobilizzazioni Materiali"/>
    <x v="1"/>
  </r>
  <r>
    <x v="0"/>
    <x v="20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20"/>
    <x v="163"/>
    <x v="163"/>
    <n v="-37664.42"/>
    <s v="Export_CoGe"/>
    <x v="1"/>
    <s v="23.I.MATFON"/>
    <x v="20"/>
    <s v="MAT"/>
    <m/>
    <s v="23.I.MATFON"/>
    <s v="Immobilizzazioni Materiali"/>
    <x v="1"/>
  </r>
  <r>
    <x v="0"/>
    <x v="20"/>
    <x v="164"/>
    <x v="164"/>
    <n v="-9208.98"/>
    <s v="Export_CoGe"/>
    <x v="1"/>
    <s v="23.I.MATFON"/>
    <x v="20"/>
    <s v="MAT"/>
    <m/>
    <s v="23.I.MATFON"/>
    <s v="Immobilizzazioni Materiali"/>
    <x v="1"/>
  </r>
  <r>
    <x v="0"/>
    <x v="20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20"/>
    <x v="167"/>
    <x v="167"/>
    <n v="-5023"/>
    <s v="Export_CoGe"/>
    <x v="1"/>
    <s v="23.I.IMMFON"/>
    <x v="21"/>
    <s v="IMM"/>
    <m/>
    <s v="23.I.IMMFON"/>
    <s v="Immobilizzazioni Immateriali"/>
    <x v="1"/>
  </r>
  <r>
    <x v="0"/>
    <x v="20"/>
    <x v="168"/>
    <x v="168"/>
    <n v="-35407.530000000021"/>
    <s v="Export_CoGe"/>
    <x v="1"/>
    <s v="23.I.IMMFON"/>
    <x v="21"/>
    <s v="IMM"/>
    <m/>
    <s v="23.I.IMMFON"/>
    <s v="Immobilizzazioni Immateriali"/>
    <x v="1"/>
  </r>
  <r>
    <x v="0"/>
    <x v="20"/>
    <x v="169"/>
    <x v="169"/>
    <n v="-50940.84"/>
    <s v="Export_CoGe"/>
    <x v="1"/>
    <s v="23.I.IMMFON"/>
    <x v="21"/>
    <s v="IMM"/>
    <m/>
    <s v="23.I.IMMFON"/>
    <s v="Immobilizzazioni Immateriali"/>
    <x v="1"/>
  </r>
  <r>
    <x v="0"/>
    <x v="20"/>
    <x v="170"/>
    <x v="170"/>
    <n v="-1145372"/>
    <s v="Export_CoGe"/>
    <x v="1"/>
    <s v="33.PROV"/>
    <x v="22"/>
    <s v="PROV"/>
    <m/>
    <s v="33.PROV"/>
    <s v="Altri Fondi "/>
    <x v="1"/>
  </r>
  <r>
    <x v="0"/>
    <x v="20"/>
    <x v="331"/>
    <x v="330"/>
    <n v="-245167.83000000002"/>
    <s v="Export_CoGe"/>
    <x v="1"/>
    <s v="33.PROV"/>
    <x v="22"/>
    <s v="PROV"/>
    <m/>
    <s v="33.PROV"/>
    <s v="Altri Fondi "/>
    <x v="1"/>
  </r>
  <r>
    <x v="0"/>
    <x v="20"/>
    <x v="333"/>
    <x v="332"/>
    <n v="-315297.5"/>
    <s v="Export_CoGe"/>
    <x v="1"/>
    <s v="26.MAG"/>
    <x v="9"/>
    <s v="MAG"/>
    <m/>
    <s v="26.MAG"/>
    <s v="Rimanenze"/>
    <x v="1"/>
  </r>
  <r>
    <x v="0"/>
    <x v="20"/>
    <x v="398"/>
    <x v="397"/>
    <n v="-550000"/>
    <s v="Export_CoGe"/>
    <x v="1"/>
    <s v="26.MAG"/>
    <x v="9"/>
    <s v="MAG"/>
    <m/>
    <s v="26.MAG"/>
    <s v="Rimanenze"/>
    <x v="1"/>
  </r>
  <r>
    <x v="0"/>
    <x v="20"/>
    <x v="172"/>
    <x v="172"/>
    <n v="-158583.57000000004"/>
    <s v="Export_CoGe"/>
    <x v="1"/>
    <s v="38.TFR"/>
    <x v="23"/>
    <s v="TFR"/>
    <m/>
    <s v="38.TFR"/>
    <s v="Fondo TFR"/>
    <x v="1"/>
  </r>
  <r>
    <x v="0"/>
    <x v="20"/>
    <x v="173"/>
    <x v="173"/>
    <n v="-364188.94000000006"/>
    <s v="Export_CoGe"/>
    <x v="1"/>
    <s v="38.TFR"/>
    <x v="23"/>
    <s v="TFR"/>
    <m/>
    <s v="38.TFR"/>
    <s v="Fondo TFR"/>
    <x v="1"/>
  </r>
  <r>
    <x v="0"/>
    <x v="20"/>
    <x v="174"/>
    <x v="174"/>
    <n v="-48435.270000000004"/>
    <s v="Export_CoGe"/>
    <x v="1"/>
    <s v="38.TFR"/>
    <x v="23"/>
    <s v="TFR"/>
    <m/>
    <s v="38.TFR"/>
    <s v="Fondo TFR"/>
    <x v="1"/>
  </r>
  <r>
    <x v="0"/>
    <x v="20"/>
    <x v="175"/>
    <x v="175"/>
    <n v="-7385.3399999999947"/>
    <s v="Export_CoGe"/>
    <x v="1"/>
    <s v="38.TFR"/>
    <x v="23"/>
    <s v="TFR"/>
    <m/>
    <s v="38.TFR"/>
    <s v="Fondo TFR"/>
    <x v="1"/>
  </r>
  <r>
    <x v="0"/>
    <x v="20"/>
    <x v="177"/>
    <x v="177"/>
    <n v="-195502.61"/>
    <s v="Export_CoGe"/>
    <x v="1"/>
    <s v="27.CLI"/>
    <x v="10"/>
    <s v="CLI"/>
    <m/>
    <s v="27.CLI"/>
    <s v="Crediti Commerciali"/>
    <x v="1"/>
  </r>
  <r>
    <x v="0"/>
    <x v="20"/>
    <x v="181"/>
    <x v="181"/>
    <n v="-18679.850000000028"/>
    <s v="Export_CoGe"/>
    <x v="1"/>
    <s v="37.DFIN"/>
    <x v="25"/>
    <s v="LUNGO"/>
    <m/>
    <s v="37.DFIN"/>
    <s v="Debiti Finanziari (MLT)"/>
    <x v="1"/>
  </r>
  <r>
    <x v="0"/>
    <x v="20"/>
    <x v="183"/>
    <x v="183"/>
    <n v="-180101.19999999998"/>
    <s v="Export_CoGe"/>
    <x v="1"/>
    <s v="37.DFIN"/>
    <x v="25"/>
    <s v="LUNGO"/>
    <m/>
    <s v="37.DFIN"/>
    <s v="Debiti Finanziari (MLT)"/>
    <x v="1"/>
  </r>
  <r>
    <x v="0"/>
    <x v="20"/>
    <x v="189"/>
    <x v="189"/>
    <n v="-532960.56000000017"/>
    <s v="Export_CoGe"/>
    <x v="1"/>
    <s v="37.DFIN"/>
    <x v="25"/>
    <s v="LUNGO"/>
    <m/>
    <s v="37.DFIN"/>
    <s v="Debiti Finanziari (MLT)"/>
    <x v="1"/>
  </r>
  <r>
    <x v="0"/>
    <x v="20"/>
    <x v="193"/>
    <x v="193"/>
    <n v="-186991.6"/>
    <s v="Export_CoGe"/>
    <x v="1"/>
    <s v="37.DFIN"/>
    <x v="25"/>
    <s v="LUNGO"/>
    <m/>
    <s v="37.DFIN"/>
    <s v="Debiti Finanziari (MLT)"/>
    <x v="1"/>
  </r>
  <r>
    <x v="0"/>
    <x v="20"/>
    <x v="195"/>
    <x v="195"/>
    <n v="-67743.099999999991"/>
    <s v="Export_CoGe"/>
    <x v="1"/>
    <s v="37.DFIN"/>
    <x v="25"/>
    <s v="LUNGO"/>
    <m/>
    <s v="37.DFIN"/>
    <s v="Debiti Finanziari (MLT)"/>
    <x v="1"/>
  </r>
  <r>
    <x v="0"/>
    <x v="20"/>
    <x v="335"/>
    <x v="334"/>
    <n v="-110275.99"/>
    <s v="Export_CoGe"/>
    <x v="1"/>
    <s v="37.DFIN"/>
    <x v="25"/>
    <s v="LUNGO"/>
    <m/>
    <s v="37.DFIN"/>
    <s v="Debiti Finanziari (MLT)"/>
    <x v="1"/>
  </r>
  <r>
    <x v="0"/>
    <x v="20"/>
    <x v="336"/>
    <x v="335"/>
    <n v="-1962377.44"/>
    <s v="Export_CoGe"/>
    <x v="1"/>
    <s v="37.DFIN"/>
    <x v="25"/>
    <s v="LUNGO"/>
    <m/>
    <s v="37.DFIN"/>
    <s v="Debiti Finanziari (MLT)"/>
    <x v="1"/>
  </r>
  <r>
    <x v="0"/>
    <x v="20"/>
    <x v="399"/>
    <x v="398"/>
    <n v="-218048.27"/>
    <s v="Export_CoGe"/>
    <x v="1"/>
    <s v="36.ANT"/>
    <x v="16"/>
    <s v="BREVE "/>
    <m/>
    <s v="95.ANT"/>
    <s v="Debiti a Breve (Liquidità)"/>
    <x v="1"/>
  </r>
  <r>
    <x v="0"/>
    <x v="20"/>
    <x v="205"/>
    <x v="205"/>
    <n v="-8333.1800000001494"/>
    <s v="Export_CoGe"/>
    <x v="1"/>
    <s v="37.DFIN"/>
    <x v="25"/>
    <s v="LUNGO"/>
    <m/>
    <s v="37.DFIN"/>
    <s v="Debiti Finanziari (MLT)"/>
    <x v="1"/>
  </r>
  <r>
    <x v="0"/>
    <x v="20"/>
    <x v="337"/>
    <x v="336"/>
    <n v="-79109.919999999998"/>
    <s v="Export_CoGe"/>
    <x v="1"/>
    <s v="37.DFIN"/>
    <x v="25"/>
    <s v="LUNGO"/>
    <m/>
    <s v="37.DFIN"/>
    <s v="Debiti Vs Altri MLT"/>
    <x v="1"/>
  </r>
  <r>
    <x v="0"/>
    <x v="20"/>
    <x v="210"/>
    <x v="210"/>
    <n v="-540006.23000000033"/>
    <s v="Export_CoGe"/>
    <x v="1"/>
    <s v="28.FOR"/>
    <x v="14"/>
    <s v="FOR"/>
    <m/>
    <s v="28.FOR"/>
    <s v="Debiti Commerciali"/>
    <x v="1"/>
  </r>
  <r>
    <x v="0"/>
    <x v="20"/>
    <x v="212"/>
    <x v="212"/>
    <n v="-9141.170000000011"/>
    <s v="Export_CoGe"/>
    <x v="1"/>
    <s v="28.FOR"/>
    <x v="14"/>
    <s v="FOR"/>
    <m/>
    <s v="28.FOR"/>
    <s v="Debiti Commerciali"/>
    <x v="1"/>
  </r>
  <r>
    <x v="0"/>
    <x v="20"/>
    <x v="214"/>
    <x v="214"/>
    <n v="-9525.8999999999978"/>
    <s v="Export_CoGe"/>
    <x v="1"/>
    <s v="28.FOR"/>
    <x v="14"/>
    <s v="FOR"/>
    <m/>
    <s v="28.FOR"/>
    <s v="Debiti Commerciali"/>
    <x v="1"/>
  </r>
  <r>
    <x v="0"/>
    <x v="20"/>
    <x v="216"/>
    <x v="216"/>
    <n v="-37240.249999999942"/>
    <s v="Export_CoGe"/>
    <x v="1"/>
    <s v="28.FOR"/>
    <x v="14"/>
    <s v="FOR"/>
    <m/>
    <s v="28.FOR"/>
    <s v="Debiti Commerciali"/>
    <x v="1"/>
  </r>
  <r>
    <x v="0"/>
    <x v="20"/>
    <x v="220"/>
    <x v="220"/>
    <n v="-228201.11999999997"/>
    <s v="Export_CoGe"/>
    <x v="1"/>
    <s v="55.DIP"/>
    <x v="31"/>
    <s v="AD"/>
    <m/>
    <s v="55.DIP"/>
    <s v="Altri Debiti"/>
    <x v="1"/>
  </r>
  <r>
    <x v="0"/>
    <x v="20"/>
    <x v="224"/>
    <x v="224"/>
    <n v="-208113.61000000007"/>
    <s v="Export_CoGe"/>
    <x v="1"/>
    <s v="30.AD"/>
    <x v="13"/>
    <s v="AD"/>
    <m/>
    <s v="30.AD"/>
    <s v="Altri Debiti"/>
    <x v="1"/>
  </r>
  <r>
    <x v="0"/>
    <x v="20"/>
    <x v="384"/>
    <x v="383"/>
    <n v="-109950.68"/>
    <s v="Export_CoGe"/>
    <x v="1"/>
    <s v="30.AD"/>
    <x v="13"/>
    <s v="AD"/>
    <m/>
    <s v="30.AD"/>
    <s v="Altri Debiti"/>
    <x v="1"/>
  </r>
  <r>
    <x v="0"/>
    <x v="20"/>
    <x v="366"/>
    <x v="365"/>
    <n v="-450"/>
    <s v="Export_CoGe"/>
    <x v="1"/>
    <s v="30.AD"/>
    <x v="13"/>
    <s v="AD"/>
    <m/>
    <s v="30.AD"/>
    <s v="Altri Debiti"/>
    <x v="1"/>
  </r>
  <r>
    <x v="0"/>
    <x v="20"/>
    <x v="228"/>
    <x v="228"/>
    <n v="-4999.9999999999964"/>
    <s v="Export_CoGe"/>
    <x v="1"/>
    <s v="30.AD"/>
    <x v="13"/>
    <s v="AD"/>
    <m/>
    <s v="30.AD"/>
    <s v="Altri Debiti"/>
    <x v="1"/>
  </r>
  <r>
    <x v="0"/>
    <x v="20"/>
    <x v="230"/>
    <x v="230"/>
    <n v="-1782.4600000000009"/>
    <s v="Export_CoGe"/>
    <x v="1"/>
    <s v="30.AD"/>
    <x v="13"/>
    <s v="AD"/>
    <m/>
    <s v="30.AD"/>
    <s v="Altri Debiti"/>
    <x v="1"/>
  </r>
  <r>
    <x v="0"/>
    <x v="20"/>
    <x v="232"/>
    <x v="232"/>
    <n v="-681.2000000000304"/>
    <s v="Export_CoGe"/>
    <x v="1"/>
    <s v="30.AD"/>
    <x v="13"/>
    <s v="AD"/>
    <m/>
    <s v="30.AD"/>
    <s v="Altri Debiti"/>
    <x v="1"/>
  </r>
  <r>
    <x v="0"/>
    <x v="20"/>
    <x v="234"/>
    <x v="234"/>
    <n v="-6795.02"/>
    <s v="Export_CoGe"/>
    <x v="1"/>
    <s v="30.AD"/>
    <x v="13"/>
    <s v="AD"/>
    <m/>
    <s v="30.AD"/>
    <s v="Altri Debiti"/>
    <x v="1"/>
  </r>
  <r>
    <x v="0"/>
    <x v="20"/>
    <x v="339"/>
    <x v="338"/>
    <n v="-27.570000000014552"/>
    <s v="Export_CoGe"/>
    <x v="1"/>
    <s v="30.AD"/>
    <x v="13"/>
    <s v="AD"/>
    <m/>
    <s v="30.AD"/>
    <s v="Altri Debiti"/>
    <x v="1"/>
  </r>
  <r>
    <x v="0"/>
    <x v="20"/>
    <x v="400"/>
    <x v="399"/>
    <n v="-503"/>
    <s v="Export_CoGe"/>
    <x v="1"/>
    <s v="30.AD"/>
    <x v="13"/>
    <s v="AD"/>
    <m/>
    <s v="30.AD"/>
    <s v="Altri Debiti"/>
    <x v="1"/>
  </r>
  <r>
    <x v="0"/>
    <x v="20"/>
    <x v="240"/>
    <x v="240"/>
    <n v="-208.19999999999982"/>
    <s v="Export_CoGe"/>
    <x v="1"/>
    <s v="30.AD"/>
    <x v="13"/>
    <s v="CLI"/>
    <m/>
    <s v="27.CLI"/>
    <s v="Altri Debiti"/>
    <x v="1"/>
  </r>
  <r>
    <x v="0"/>
    <x v="20"/>
    <x v="340"/>
    <x v="339"/>
    <n v="-3943.5699999999943"/>
    <s v="Export_CoGe"/>
    <x v="1"/>
    <s v="30.AD"/>
    <x v="13"/>
    <s v="AD"/>
    <m/>
    <s v="30.AD"/>
    <s v="Altri Debiti"/>
    <x v="1"/>
  </r>
  <r>
    <x v="0"/>
    <x v="20"/>
    <x v="352"/>
    <x v="351"/>
    <n v="-17003.679999999687"/>
    <s v="Export_CoGe"/>
    <x v="1"/>
    <s v="31.PTN"/>
    <x v="12"/>
    <s v="PTN"/>
    <m/>
    <s v="50.IVA"/>
    <s v="Posizione Tributaria Netta"/>
    <x v="1"/>
  </r>
  <r>
    <x v="0"/>
    <x v="20"/>
    <x v="251"/>
    <x v="251"/>
    <n v="-57632.379999999976"/>
    <s v="Export_CoGe"/>
    <x v="1"/>
    <s v="31.PTN"/>
    <x v="12"/>
    <s v="PTN"/>
    <m/>
    <s v="30.AD"/>
    <s v="Posizione Tributaria Netta"/>
    <x v="1"/>
  </r>
  <r>
    <x v="0"/>
    <x v="20"/>
    <x v="253"/>
    <x v="253"/>
    <n v="-4132.0300000000016"/>
    <s v="Export_CoGe"/>
    <x v="1"/>
    <s v="31.PTN"/>
    <x v="12"/>
    <s v="PTN"/>
    <m/>
    <s v="31.PTN"/>
    <s v="Posizione Tributaria Netta"/>
    <x v="1"/>
  </r>
  <r>
    <x v="0"/>
    <x v="20"/>
    <x v="341"/>
    <x v="340"/>
    <n v="-267.07"/>
    <s v="Export_CoGe"/>
    <x v="1"/>
    <s v="31.PTN"/>
    <x v="12"/>
    <s v="AD"/>
    <m/>
    <s v="30.AD"/>
    <s v="Posizione Tributaria Netta"/>
    <x v="1"/>
  </r>
  <r>
    <x v="0"/>
    <x v="20"/>
    <x v="256"/>
    <x v="256"/>
    <n v="-2751.4099999999685"/>
    <s v="Export_CoGe"/>
    <x v="1"/>
    <s v="31.PTN"/>
    <x v="12"/>
    <s v="PTN"/>
    <m/>
    <s v="31.PTN"/>
    <s v="Posizione Tributaria Netta"/>
    <x v="1"/>
  </r>
  <r>
    <x v="0"/>
    <x v="20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20"/>
    <x v="262"/>
    <x v="262"/>
    <n v="-36883.000000000015"/>
    <s v="Export_CoGe"/>
    <x v="1"/>
    <s v="30.AD"/>
    <x v="13"/>
    <s v="AD"/>
    <m/>
    <s v="30.AD"/>
    <s v="Debiti vs Ist. Previdenziali"/>
    <x v="1"/>
  </r>
  <r>
    <x v="0"/>
    <x v="20"/>
    <x v="264"/>
    <x v="264"/>
    <n v="-9329.76"/>
    <s v="Export_CoGe"/>
    <x v="1"/>
    <s v="30.AD"/>
    <x v="13"/>
    <s v="AD"/>
    <m/>
    <s v="30.AD"/>
    <s v="Debiti vs Ist. Previdenziali"/>
    <x v="1"/>
  </r>
  <r>
    <x v="0"/>
    <x v="20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20"/>
    <x v="343"/>
    <x v="342"/>
    <n v="-6.24"/>
    <s v="Export_CoGe"/>
    <x v="1"/>
    <s v="30.AD"/>
    <x v="13"/>
    <s v="AD"/>
    <m/>
    <s v="30.AD"/>
    <s v="Debiti vs Ist. Previdenziali"/>
    <x v="1"/>
  </r>
  <r>
    <x v="0"/>
    <x v="20"/>
    <x v="344"/>
    <x v="343"/>
    <n v="-336.31"/>
    <s v="Export_CoGe"/>
    <x v="1"/>
    <s v="30.AD"/>
    <x v="13"/>
    <s v="AD"/>
    <m/>
    <s v="30.AD"/>
    <s v="Debiti vs Ist. Previdenziali"/>
    <x v="1"/>
  </r>
  <r>
    <x v="0"/>
    <x v="20"/>
    <x v="269"/>
    <x v="269"/>
    <n v="-401.38"/>
    <s v="Export_CoGe"/>
    <x v="1"/>
    <s v="30.AD"/>
    <x v="13"/>
    <s v="AD"/>
    <m/>
    <s v="30.AD"/>
    <s v="Debiti vs Ist. Previdenziali"/>
    <x v="1"/>
  </r>
  <r>
    <x v="0"/>
    <x v="20"/>
    <x v="271"/>
    <x v="271"/>
    <n v="-2907.3899999999985"/>
    <s v="Export_CoGe"/>
    <x v="1"/>
    <s v="30.AD"/>
    <x v="13"/>
    <s v="AD"/>
    <m/>
    <s v="30.AD"/>
    <s v="Debiti vs Ist. Previdenziali"/>
    <x v="1"/>
  </r>
  <r>
    <x v="0"/>
    <x v="20"/>
    <x v="273"/>
    <x v="273"/>
    <n v="-429.46999999999991"/>
    <s v="Export_CoGe"/>
    <x v="1"/>
    <s v="30.AD"/>
    <x v="13"/>
    <s v="AD"/>
    <m/>
    <s v="30.AD"/>
    <s v="Debiti vs Ist. Previdenziali"/>
    <x v="1"/>
  </r>
  <r>
    <x v="0"/>
    <x v="20"/>
    <x v="275"/>
    <x v="275"/>
    <n v="-335.9100000000002"/>
    <s v="Export_CoGe"/>
    <x v="1"/>
    <s v="30.AD"/>
    <x v="13"/>
    <s v="AD"/>
    <m/>
    <s v="30.AD"/>
    <s v="Debiti vs Ist. Previdenziali"/>
    <x v="1"/>
  </r>
  <r>
    <x v="0"/>
    <x v="20"/>
    <x v="277"/>
    <x v="277"/>
    <n v="-1095.0099999999991"/>
    <s v="Export_CoGe"/>
    <x v="1"/>
    <s v="30.AD"/>
    <x v="13"/>
    <s v="AD"/>
    <m/>
    <s v="30.AD"/>
    <s v="Debiti vs Ist. Previdenziali"/>
    <x v="1"/>
  </r>
  <r>
    <x v="0"/>
    <x v="20"/>
    <x v="279"/>
    <x v="279"/>
    <n v="-403.37000000000012"/>
    <s v="Export_CoGe"/>
    <x v="1"/>
    <s v="30.AD"/>
    <x v="13"/>
    <s v="AD"/>
    <m/>
    <s v="30.AD"/>
    <s v="Debiti vs Ist. Previdenziali"/>
    <x v="1"/>
  </r>
  <r>
    <x v="0"/>
    <x v="20"/>
    <x v="280"/>
    <x v="280"/>
    <n v="-644.15999999999985"/>
    <s v="Export_CoGe"/>
    <x v="1"/>
    <s v="30.AD"/>
    <x v="13"/>
    <s v="AD"/>
    <m/>
    <s v="30.AD"/>
    <s v="Debiti vs Ist. Previdenziali"/>
    <x v="1"/>
  </r>
  <r>
    <x v="0"/>
    <x v="20"/>
    <x v="281"/>
    <x v="281"/>
    <n v="-199.69"/>
    <s v="Export_CoGe"/>
    <x v="1"/>
    <s v="30.AD"/>
    <x v="13"/>
    <s v="AD"/>
    <m/>
    <s v="30.AD"/>
    <s v="Debiti vs Ist. Previdenziali"/>
    <x v="1"/>
  </r>
  <r>
    <x v="0"/>
    <x v="20"/>
    <x v="283"/>
    <x v="283"/>
    <n v="-289.73000000001923"/>
    <s v="Export_CoGe"/>
    <x v="1"/>
    <s v="30.AD"/>
    <x v="13"/>
    <s v="AD"/>
    <m/>
    <s v="30.AD"/>
    <s v="Debiti vs Ist. Previdenziali"/>
    <x v="1"/>
  </r>
  <r>
    <x v="0"/>
    <x v="20"/>
    <x v="345"/>
    <x v="344"/>
    <n v="-792.95999999999958"/>
    <s v="Export_CoGe"/>
    <x v="1"/>
    <s v="30.AD"/>
    <x v="13"/>
    <s v="AD"/>
    <m/>
    <s v="30.AD"/>
    <s v="Debiti vs Ist. Previdenziali"/>
    <x v="1"/>
  </r>
  <r>
    <x v="0"/>
    <x v="20"/>
    <x v="414"/>
    <x v="413"/>
    <n v="-636.47"/>
    <s v="Export_CoGe"/>
    <x v="1"/>
    <s v="30.AD"/>
    <x v="13"/>
    <s v="AD"/>
    <m/>
    <s v="30.AD"/>
    <s v="Debiti vs Ist. Previdenziali"/>
    <x v="1"/>
  </r>
  <r>
    <x v="0"/>
    <x v="20"/>
    <x v="284"/>
    <x v="284"/>
    <n v="-2064.0699999999997"/>
    <s v="Export_CoGe"/>
    <x v="1"/>
    <s v="30.AD"/>
    <x v="13"/>
    <s v="AD"/>
    <m/>
    <s v="30.AD"/>
    <s v="Debiti vs Ist. Previdenziali"/>
    <x v="1"/>
  </r>
  <r>
    <x v="0"/>
    <x v="20"/>
    <x v="285"/>
    <x v="285"/>
    <n v="-62326.619999999923"/>
    <s v="Export_CoGe"/>
    <x v="1"/>
    <s v="30.AD"/>
    <x v="13"/>
    <s v="AC"/>
    <m/>
    <s v="60.PREV"/>
    <s v="Debiti vs Ist. Previdenziali"/>
    <x v="1"/>
  </r>
  <r>
    <x v="0"/>
    <x v="20"/>
    <x v="287"/>
    <x v="287"/>
    <n v="-218770.00000000003"/>
    <s v="Export_CoGe"/>
    <x v="1"/>
    <s v="30.AD"/>
    <x v="13"/>
    <s v="AD"/>
    <m/>
    <s v="30.AD"/>
    <s v="Ratei/Risconti Passivi"/>
    <x v="1"/>
  </r>
  <r>
    <x v="0"/>
    <x v="20"/>
    <x v="270"/>
    <x v="270"/>
    <n v="-11301.970000000001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0"/>
    <x v="389"/>
    <x v="388"/>
    <n v="-1656.47"/>
    <s v="Export_CoGe"/>
    <x v="0"/>
    <s v="ALTRI"/>
    <x v="34"/>
    <s v="ALTRI"/>
    <m/>
    <s v="A.5)"/>
    <s v="5) altri ricavi e proventi, con separata indicazione dei contributi in conto esercizio"/>
    <x v="8"/>
  </r>
  <r>
    <x v="0"/>
    <x v="20"/>
    <x v="380"/>
    <x v="379"/>
    <n v="-15770"/>
    <s v="Export_CoGe"/>
    <x v="0"/>
    <s v="ONSTR"/>
    <x v="30"/>
    <s v="EXT"/>
    <m/>
    <s v="A.5)"/>
    <s v="5) altri ricavi e proventi, con separata indicazione dei contributi in conto esercizio"/>
    <x v="8"/>
  </r>
  <r>
    <x v="0"/>
    <x v="20"/>
    <x v="374"/>
    <x v="373"/>
    <n v="-2600"/>
    <s v="Export_CoGe"/>
    <x v="0"/>
    <s v="ONSTR"/>
    <x v="30"/>
    <s v="EXT"/>
    <m/>
    <s v="B.14)"/>
    <s v="14) oneri diversi di gestione"/>
    <x v="2"/>
  </r>
  <r>
    <x v="0"/>
    <x v="20"/>
    <x v="268"/>
    <x v="268"/>
    <n v="-210736.9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1"/>
    <x v="0"/>
    <x v="0"/>
    <n v="236986.39999999997"/>
    <s v="Export_CoGe"/>
    <x v="0"/>
    <s v="ACQDI"/>
    <x v="0"/>
    <s v="ACQ"/>
    <m/>
    <s v="B.6)"/>
    <s v="6) per materie prime, suddidiarie, di consumo e di merci"/>
    <x v="0"/>
  </r>
  <r>
    <x v="0"/>
    <x v="21"/>
    <x v="1"/>
    <x v="1"/>
    <n v="135496.13999999998"/>
    <s v="Export_CoGe"/>
    <x v="0"/>
    <s v="ACQDI"/>
    <x v="0"/>
    <s v="ACQ"/>
    <m/>
    <s v="B.6)"/>
    <s v="6) per materie prime, suddidiarie, di consumo e di merci"/>
    <x v="0"/>
  </r>
  <r>
    <x v="0"/>
    <x v="21"/>
    <x v="3"/>
    <x v="3"/>
    <n v="63067.19"/>
    <s v="Export_CoGe"/>
    <x v="0"/>
    <s v="ACQDI"/>
    <x v="0"/>
    <s v="ACQ"/>
    <m/>
    <s v="B.6)"/>
    <s v="6) per materie prime, suddidiarie, di consumo e di merci"/>
    <x v="0"/>
  </r>
  <r>
    <x v="0"/>
    <x v="21"/>
    <x v="5"/>
    <x v="5"/>
    <n v="2468.8300000000004"/>
    <s v="Export_CoGe"/>
    <x v="0"/>
    <s v="ACQIN"/>
    <x v="2"/>
    <s v="PRD"/>
    <m/>
    <s v="B.6)"/>
    <s v="6) per materie prime, suddidiarie, di consumo e di merci"/>
    <x v="2"/>
  </r>
  <r>
    <x v="0"/>
    <x v="21"/>
    <x v="7"/>
    <x v="7"/>
    <n v="33390.06"/>
    <s v="Export_CoGe"/>
    <x v="0"/>
    <s v="ACQDI"/>
    <x v="0"/>
    <s v="ACQ"/>
    <m/>
    <s v="B.6)"/>
    <s v="6) per materie prime, suddidiarie, di consumo e di merci"/>
    <x v="3"/>
  </r>
  <r>
    <x v="0"/>
    <x v="21"/>
    <x v="9"/>
    <x v="9"/>
    <n v="4183.3999999999996"/>
    <s v="Export_CoGe"/>
    <x v="0"/>
    <s v="ACQIN"/>
    <x v="2"/>
    <s v="PRD"/>
    <m/>
    <s v="B.6)"/>
    <s v="6) per materie prime, suddidiarie, di consumo e di merci"/>
    <x v="2"/>
  </r>
  <r>
    <x v="0"/>
    <x v="21"/>
    <x v="11"/>
    <x v="11"/>
    <n v="16598.54"/>
    <s v="Export_CoGe"/>
    <x v="0"/>
    <s v="ACQIN"/>
    <x v="2"/>
    <s v="PRD"/>
    <m/>
    <s v="B.6)"/>
    <s v="6) per materie prime, suddidiarie, di consumo e di merci"/>
    <x v="2"/>
  </r>
  <r>
    <x v="0"/>
    <x v="21"/>
    <x v="13"/>
    <x v="13"/>
    <n v="4599.3799999999992"/>
    <s v="Export_CoGe"/>
    <x v="0"/>
    <s v="COSGS"/>
    <x v="4"/>
    <s v="COSTI"/>
    <m/>
    <s v="B.6)"/>
    <s v="6) per materie prime, suddidiarie, di consumo e di merci"/>
    <x v="4"/>
  </r>
  <r>
    <x v="0"/>
    <x v="21"/>
    <x v="15"/>
    <x v="15"/>
    <n v="8673.25"/>
    <s v="Export_CoGe"/>
    <x v="0"/>
    <s v="ACQIN"/>
    <x v="2"/>
    <s v="PRD"/>
    <m/>
    <s v="B.6)"/>
    <s v="6) per materie prime, suddidiarie, di consumo e di merci"/>
    <x v="3"/>
  </r>
  <r>
    <x v="0"/>
    <x v="21"/>
    <x v="17"/>
    <x v="17"/>
    <n v="9554.56"/>
    <s v="Export_CoGe"/>
    <x v="0"/>
    <s v="COSGS"/>
    <x v="4"/>
    <s v="COSTI"/>
    <m/>
    <s v="B.6)"/>
    <s v="6) per materie prime, suddidiarie, di consumo e di merci"/>
    <x v="2"/>
  </r>
  <r>
    <x v="0"/>
    <x v="21"/>
    <x v="289"/>
    <x v="289"/>
    <n v="3808.79"/>
    <s v="Export_CoGe"/>
    <x v="0"/>
    <s v="ACQDI"/>
    <x v="0"/>
    <s v="ACQ"/>
    <m/>
    <s v="B.6)"/>
    <s v="6) per materie prime, suddidiarie, di consumo e di merci"/>
    <x v="0"/>
  </r>
  <r>
    <x v="0"/>
    <x v="21"/>
    <x v="290"/>
    <x v="290"/>
    <n v="113699.87"/>
    <s v="Export_CoGe"/>
    <x v="0"/>
    <s v="ACQDI"/>
    <x v="0"/>
    <s v="ACQ"/>
    <m/>
    <s v="B.6)"/>
    <s v="6) per materie prime, suddidiarie, di consumo e di merci"/>
    <x v="2"/>
  </r>
  <r>
    <x v="0"/>
    <x v="21"/>
    <x v="404"/>
    <x v="403"/>
    <n v="5221.24"/>
    <s v="Export_CoGe"/>
    <x v="0"/>
    <s v="ACQDI"/>
    <x v="0"/>
    <s v="ACQ"/>
    <m/>
    <s v="B.6)"/>
    <s v="6) per materie prime, suddidiarie, di consumo e di merci"/>
    <x v="0"/>
  </r>
  <r>
    <x v="0"/>
    <x v="21"/>
    <x v="29"/>
    <x v="29"/>
    <n v="277278.65000000002"/>
    <s v="Export_CoGe"/>
    <x v="0"/>
    <s v="SERDI"/>
    <x v="5"/>
    <s v="LAV"/>
    <m/>
    <s v="B.7)"/>
    <s v="7) per servizi"/>
    <x v="0"/>
  </r>
  <r>
    <x v="0"/>
    <x v="21"/>
    <x v="31"/>
    <x v="31"/>
    <n v="14759.390000000001"/>
    <s v="Export_CoGe"/>
    <x v="0"/>
    <s v="SERIN"/>
    <x v="6"/>
    <s v="PRD"/>
    <m/>
    <s v="B.7)"/>
    <s v="7) per servizi"/>
    <x v="0"/>
  </r>
  <r>
    <x v="0"/>
    <x v="21"/>
    <x v="32"/>
    <x v="32"/>
    <n v="40211.030000000006"/>
    <s v="Export_CoGe"/>
    <x v="0"/>
    <s v="SERDI"/>
    <x v="5"/>
    <s v="LAV"/>
    <m/>
    <s v="B.7)"/>
    <s v="7) per servizi"/>
    <x v="0"/>
  </r>
  <r>
    <x v="0"/>
    <x v="21"/>
    <x v="35"/>
    <x v="35"/>
    <n v="70"/>
    <s v="Export_CoGe"/>
    <x v="0"/>
    <s v="SERIN"/>
    <x v="6"/>
    <s v="PRD"/>
    <m/>
    <s v="B.7)"/>
    <s v="7) per servizi"/>
    <x v="5"/>
  </r>
  <r>
    <x v="0"/>
    <x v="21"/>
    <x v="37"/>
    <x v="37"/>
    <n v="260"/>
    <s v="Export_CoGe"/>
    <x v="0"/>
    <s v="COSGS"/>
    <x v="4"/>
    <s v="COSTI"/>
    <m/>
    <s v="B.7)"/>
    <s v="7) per servizi"/>
    <x v="2"/>
  </r>
  <r>
    <x v="0"/>
    <x v="21"/>
    <x v="41"/>
    <x v="41"/>
    <n v="619462.28"/>
    <s v="Export_CoGe"/>
    <x v="0"/>
    <s v="SERDI"/>
    <x v="5"/>
    <s v="LAV"/>
    <m/>
    <s v="B.7)"/>
    <s v="7) per servizi"/>
    <x v="0"/>
  </r>
  <r>
    <x v="0"/>
    <x v="21"/>
    <x v="386"/>
    <x v="385"/>
    <n v="35399.65"/>
    <s v="Export_CoGe"/>
    <x v="0"/>
    <s v="SERDI"/>
    <x v="5"/>
    <s v="LAV"/>
    <m/>
    <s v="B.7)"/>
    <s v="7) per servizi"/>
    <x v="0"/>
  </r>
  <r>
    <x v="0"/>
    <x v="21"/>
    <x v="43"/>
    <x v="43"/>
    <n v="35331.829999999994"/>
    <s v="Export_CoGe"/>
    <x v="0"/>
    <s v="SERST"/>
    <x v="8"/>
    <s v="COSTI"/>
    <m/>
    <s v="B.7)"/>
    <s v="7) per servizi"/>
    <x v="2"/>
  </r>
  <r>
    <x v="0"/>
    <x v="21"/>
    <x v="44"/>
    <x v="44"/>
    <n v="8457.24"/>
    <s v="Export_CoGe"/>
    <x v="0"/>
    <s v="SERST"/>
    <x v="8"/>
    <s v="COSTI"/>
    <m/>
    <s v="B.7)"/>
    <s v="7) per servizi"/>
    <x v="2"/>
  </r>
  <r>
    <x v="0"/>
    <x v="21"/>
    <x v="46"/>
    <x v="46"/>
    <n v="1558.0600000000002"/>
    <s v="Export_CoGe"/>
    <x v="0"/>
    <s v="SERST"/>
    <x v="8"/>
    <s v="COSTI"/>
    <m/>
    <s v="B.7)"/>
    <s v="7) per servizi"/>
    <x v="2"/>
  </r>
  <r>
    <x v="0"/>
    <x v="21"/>
    <x v="50"/>
    <x v="50"/>
    <n v="4388.5299999999988"/>
    <s v="Export_CoGe"/>
    <x v="0"/>
    <s v="SERST"/>
    <x v="8"/>
    <s v="COSTI"/>
    <m/>
    <s v="B.7)"/>
    <s v="7) per servizi"/>
    <x v="2"/>
  </r>
  <r>
    <x v="0"/>
    <x v="21"/>
    <x v="52"/>
    <x v="52"/>
    <n v="3892.33"/>
    <s v="Export_CoGe"/>
    <x v="0"/>
    <s v="SERST"/>
    <x v="8"/>
    <s v="COSTI"/>
    <m/>
    <s v="B.7)"/>
    <s v="7) per servizi"/>
    <x v="2"/>
  </r>
  <r>
    <x v="0"/>
    <x v="21"/>
    <x v="54"/>
    <x v="54"/>
    <n v="10328.379999999999"/>
    <s v="Export_CoGe"/>
    <x v="0"/>
    <s v="SERST"/>
    <x v="8"/>
    <s v="COSTI"/>
    <m/>
    <s v="B.7)"/>
    <s v="7) per servizi"/>
    <x v="2"/>
  </r>
  <r>
    <x v="0"/>
    <x v="21"/>
    <x v="56"/>
    <x v="56"/>
    <n v="52430"/>
    <s v="Export_CoGe"/>
    <x v="0"/>
    <s v="SERST"/>
    <x v="8"/>
    <s v="COSTI"/>
    <m/>
    <s v="B.7)"/>
    <s v="7) per servizi"/>
    <x v="4"/>
  </r>
  <r>
    <x v="0"/>
    <x v="21"/>
    <x v="58"/>
    <x v="58"/>
    <n v="26079.040000000001"/>
    <s v="Export_CoGe"/>
    <x v="0"/>
    <s v="SERST"/>
    <x v="8"/>
    <s v="COSTI"/>
    <m/>
    <s v="B.7)"/>
    <s v="7) per servizi"/>
    <x v="2"/>
  </r>
  <r>
    <x v="0"/>
    <x v="21"/>
    <x v="62"/>
    <x v="62"/>
    <n v="47895.72"/>
    <s v="Export_CoGe"/>
    <x v="0"/>
    <s v="SERST"/>
    <x v="8"/>
    <s v="COSTI"/>
    <m/>
    <s v="B.7)"/>
    <s v="7) per servizi"/>
    <x v="2"/>
  </r>
  <r>
    <x v="0"/>
    <x v="21"/>
    <x v="65"/>
    <x v="65"/>
    <n v="176.47"/>
    <s v="Export_CoGe"/>
    <x v="0"/>
    <s v="SERST"/>
    <x v="8"/>
    <s v="COSTI"/>
    <m/>
    <s v="B.7)"/>
    <s v="7) per servizi"/>
    <x v="2"/>
  </r>
  <r>
    <x v="0"/>
    <x v="21"/>
    <x v="66"/>
    <x v="66"/>
    <n v="8976.1"/>
    <s v="Export_CoGe"/>
    <x v="0"/>
    <s v="SERST"/>
    <x v="8"/>
    <s v="COSTI"/>
    <m/>
    <s v="B.7)"/>
    <s v="7) per servizi"/>
    <x v="2"/>
  </r>
  <r>
    <x v="0"/>
    <x v="21"/>
    <x v="291"/>
    <x v="291"/>
    <n v="2200"/>
    <s v="Export_CoGe"/>
    <x v="0"/>
    <s v="SERST"/>
    <x v="8"/>
    <s v="COSTI"/>
    <m/>
    <s v="B.7)"/>
    <s v="7) per servizi"/>
    <x v="6"/>
  </r>
  <r>
    <x v="0"/>
    <x v="21"/>
    <x v="292"/>
    <x v="292"/>
    <n v="45066.640000000007"/>
    <s v="Export_CoGe"/>
    <x v="0"/>
    <s v="SERIN"/>
    <x v="6"/>
    <s v="PRD"/>
    <m/>
    <s v="B.7)"/>
    <s v="7) per servizi"/>
    <x v="0"/>
  </r>
  <r>
    <x v="0"/>
    <x v="21"/>
    <x v="293"/>
    <x v="293"/>
    <n v="28491.200000000001"/>
    <s v="Export_CoGe"/>
    <x v="0"/>
    <s v="SERST"/>
    <x v="8"/>
    <s v="COSTI"/>
    <m/>
    <s v="B.7)"/>
    <s v="7) per servizi"/>
    <x v="2"/>
  </r>
  <r>
    <x v="0"/>
    <x v="21"/>
    <x v="295"/>
    <x v="295"/>
    <n v="6000"/>
    <s v="Export_CoGe"/>
    <x v="0"/>
    <s v="SERST"/>
    <x v="8"/>
    <s v="COSTI"/>
    <m/>
    <s v="B.7)"/>
    <s v="7) per servizi"/>
    <x v="2"/>
  </r>
  <r>
    <x v="0"/>
    <x v="21"/>
    <x v="346"/>
    <x v="345"/>
    <n v="45723.1"/>
    <s v="Export_CoGe"/>
    <x v="0"/>
    <s v="ONSTR"/>
    <x v="30"/>
    <s v="EXT"/>
    <m/>
    <s v="B.14)"/>
    <s v="14) oneri diversi di gestione"/>
    <x v="2"/>
  </r>
  <r>
    <x v="0"/>
    <x v="21"/>
    <x v="298"/>
    <x v="298"/>
    <n v="25600"/>
    <s v="Export_CoGe"/>
    <x v="0"/>
    <s v="COSGS"/>
    <x v="4"/>
    <s v="COSTI"/>
    <m/>
    <s v="B.7)"/>
    <s v="7) per servizi"/>
    <x v="2"/>
  </r>
  <r>
    <x v="0"/>
    <x v="21"/>
    <x v="375"/>
    <x v="374"/>
    <n v="8320"/>
    <s v="Export_CoGe"/>
    <x v="0"/>
    <s v="SERIN"/>
    <x v="6"/>
    <s v="PRD"/>
    <m/>
    <s v="B.7)"/>
    <s v="7) per servizi"/>
    <x v="2"/>
  </r>
  <r>
    <x v="0"/>
    <x v="21"/>
    <x v="368"/>
    <x v="367"/>
    <n v="1600"/>
    <s v="Export_CoGe"/>
    <x v="0"/>
    <s v="COSGS"/>
    <x v="4"/>
    <s v="COSTI"/>
    <m/>
    <s v="B.7)"/>
    <s v="7) per servizi"/>
    <x v="2"/>
  </r>
  <r>
    <x v="0"/>
    <x v="21"/>
    <x v="69"/>
    <x v="69"/>
    <n v="27420.420000000002"/>
    <s v="Export_CoGe"/>
    <x v="0"/>
    <s v="COSGS"/>
    <x v="4"/>
    <s v="COSTI"/>
    <m/>
    <s v="B.7)"/>
    <s v="7) per servizi"/>
    <x v="2"/>
  </r>
  <r>
    <x v="0"/>
    <x v="21"/>
    <x v="71"/>
    <x v="71"/>
    <n v="1622.35"/>
    <s v="Export_CoGe"/>
    <x v="0"/>
    <s v="SERIN"/>
    <x v="6"/>
    <s v="PRD"/>
    <m/>
    <s v="B.7)"/>
    <s v="7) per servizi"/>
    <x v="3"/>
  </r>
  <r>
    <x v="0"/>
    <x v="21"/>
    <x v="73"/>
    <x v="73"/>
    <n v="907.86"/>
    <s v="Export_CoGe"/>
    <x v="0"/>
    <s v="COSGS"/>
    <x v="4"/>
    <s v="COSTI"/>
    <m/>
    <s v="B.7)"/>
    <s v="7) per servizi"/>
    <x v="2"/>
  </r>
  <r>
    <x v="0"/>
    <x v="21"/>
    <x v="75"/>
    <x v="75"/>
    <n v="969.37"/>
    <s v="Export_CoGe"/>
    <x v="0"/>
    <s v="COSGS"/>
    <x v="4"/>
    <s v="COSTI"/>
    <m/>
    <s v="B.7)"/>
    <s v="7) per servizi"/>
    <x v="2"/>
  </r>
  <r>
    <x v="0"/>
    <x v="21"/>
    <x v="76"/>
    <x v="76"/>
    <n v="4525.25"/>
    <s v="Export_CoGe"/>
    <x v="0"/>
    <s v="COSGS"/>
    <x v="4"/>
    <s v="COSTI"/>
    <m/>
    <s v="B.7)"/>
    <s v="7) per servizi"/>
    <x v="2"/>
  </r>
  <r>
    <x v="0"/>
    <x v="21"/>
    <x v="417"/>
    <x v="416"/>
    <n v="1499.9999999999998"/>
    <s v="Export_CoGe"/>
    <x v="0"/>
    <s v="SERIN"/>
    <x v="6"/>
    <s v="PRD"/>
    <m/>
    <s v="B.7)"/>
    <s v="7) per servizi"/>
    <x v="3"/>
  </r>
  <r>
    <x v="0"/>
    <x v="21"/>
    <x v="77"/>
    <x v="77"/>
    <n v="1380"/>
    <s v="Export_CoGe"/>
    <x v="0"/>
    <s v="SERST"/>
    <x v="8"/>
    <s v="COSTI"/>
    <m/>
    <s v="B.7)"/>
    <s v="7) per servizi"/>
    <x v="2"/>
  </r>
  <r>
    <x v="0"/>
    <x v="21"/>
    <x v="79"/>
    <x v="79"/>
    <n v="20373.22"/>
    <s v="Export_CoGe"/>
    <x v="0"/>
    <s v="SERIN"/>
    <x v="6"/>
    <s v="PRD"/>
    <m/>
    <s v="B.7)"/>
    <s v="7) per servizi"/>
    <x v="0"/>
  </r>
  <r>
    <x v="0"/>
    <x v="21"/>
    <x v="81"/>
    <x v="81"/>
    <n v="214"/>
    <s v="Export_CoGe"/>
    <x v="0"/>
    <s v="SERST"/>
    <x v="8"/>
    <s v="COSTI"/>
    <m/>
    <s v="B.7)"/>
    <s v="7) per servizi"/>
    <x v="2"/>
  </r>
  <r>
    <x v="0"/>
    <x v="21"/>
    <x v="83"/>
    <x v="83"/>
    <n v="653.27"/>
    <s v="Export_CoGe"/>
    <x v="0"/>
    <s v="SERST"/>
    <x v="8"/>
    <s v="COSTI"/>
    <m/>
    <s v="B.7)"/>
    <s v="7) per servizi"/>
    <x v="2"/>
  </r>
  <r>
    <x v="0"/>
    <x v="21"/>
    <x v="85"/>
    <x v="85"/>
    <n v="27697.11"/>
    <s v="Export_CoGe"/>
    <x v="0"/>
    <s v="SERIN"/>
    <x v="6"/>
    <s v="PRD"/>
    <m/>
    <s v="B.7)"/>
    <s v="7) per servizi"/>
    <x v="2"/>
  </r>
  <r>
    <x v="0"/>
    <x v="21"/>
    <x v="87"/>
    <x v="87"/>
    <n v="4230.8700000000008"/>
    <s v="Export_CoGe"/>
    <x v="0"/>
    <s v="SERST"/>
    <x v="8"/>
    <s v="COSTI"/>
    <m/>
    <s v="B.7)"/>
    <s v="7) per servizi"/>
    <x v="2"/>
  </r>
  <r>
    <x v="0"/>
    <x v="21"/>
    <x v="89"/>
    <x v="89"/>
    <n v="38777.839999999997"/>
    <s v="Export_CoGe"/>
    <x v="0"/>
    <s v="SERST"/>
    <x v="8"/>
    <s v="COSTI"/>
    <m/>
    <s v="B.7)"/>
    <s v="7) per servizi"/>
    <x v="2"/>
  </r>
  <r>
    <x v="0"/>
    <x v="21"/>
    <x v="93"/>
    <x v="93"/>
    <n v="15"/>
    <s v="Export_CoGe"/>
    <x v="0"/>
    <s v="COSGS"/>
    <x v="4"/>
    <s v="COSTI"/>
    <m/>
    <s v="B.7)"/>
    <s v="7) per servizi"/>
    <x v="2"/>
  </r>
  <r>
    <x v="0"/>
    <x v="21"/>
    <x v="97"/>
    <x v="97"/>
    <n v="16559.730000000003"/>
    <s v="Export_CoGe"/>
    <x v="0"/>
    <s v="SERST"/>
    <x v="8"/>
    <s v="COSTI"/>
    <m/>
    <s v="B.7)"/>
    <s v="7) per servizi"/>
    <x v="6"/>
  </r>
  <r>
    <x v="0"/>
    <x v="21"/>
    <x v="99"/>
    <x v="99"/>
    <n v="5978.02"/>
    <s v="Export_CoGe"/>
    <x v="0"/>
    <s v="SERST"/>
    <x v="8"/>
    <s v="COSTI"/>
    <m/>
    <s v="B.7)"/>
    <s v="7) per servizi"/>
    <x v="6"/>
  </r>
  <r>
    <x v="0"/>
    <x v="21"/>
    <x v="100"/>
    <x v="100"/>
    <n v="11586.230000000001"/>
    <s v="Export_CoGe"/>
    <x v="0"/>
    <s v="COSGS"/>
    <x v="4"/>
    <s v="COSTI"/>
    <m/>
    <s v="B.7)"/>
    <s v="7) per servizi"/>
    <x v="2"/>
  </r>
  <r>
    <x v="0"/>
    <x v="21"/>
    <x v="102"/>
    <x v="102"/>
    <n v="3219.3199999999997"/>
    <s v="Export_CoGe"/>
    <x v="0"/>
    <s v="SERST"/>
    <x v="8"/>
    <s v="COSTI"/>
    <m/>
    <s v="B.7)"/>
    <s v="7) per servizi"/>
    <x v="6"/>
  </r>
  <r>
    <x v="0"/>
    <x v="21"/>
    <x v="103"/>
    <x v="103"/>
    <n v="7412.93"/>
    <s v="Export_CoGe"/>
    <x v="0"/>
    <s v="COSGS"/>
    <x v="4"/>
    <s v="COSTI"/>
    <m/>
    <s v="B.7)"/>
    <s v="7) per servizi"/>
    <x v="2"/>
  </r>
  <r>
    <x v="0"/>
    <x v="21"/>
    <x v="104"/>
    <x v="104"/>
    <n v="8244.18"/>
    <s v="Export_CoGe"/>
    <x v="0"/>
    <s v="COSGS"/>
    <x v="4"/>
    <s v="COSTI"/>
    <m/>
    <s v="B.7)"/>
    <s v="7) per servizi"/>
    <x v="5"/>
  </r>
  <r>
    <x v="0"/>
    <x v="21"/>
    <x v="106"/>
    <x v="106"/>
    <n v="3110.08"/>
    <s v="Export_CoGe"/>
    <x v="0"/>
    <s v="COSGS"/>
    <x v="4"/>
    <s v="COSTI"/>
    <m/>
    <s v="B.7)"/>
    <s v="7) per servizi"/>
    <x v="5"/>
  </r>
  <r>
    <x v="0"/>
    <x v="21"/>
    <x v="108"/>
    <x v="108"/>
    <n v="2486.67"/>
    <s v="Export_CoGe"/>
    <x v="0"/>
    <s v="COSGS"/>
    <x v="4"/>
    <s v="COSTI"/>
    <m/>
    <s v="B.7)"/>
    <s v="7) per servizi"/>
    <x v="5"/>
  </r>
  <r>
    <x v="0"/>
    <x v="21"/>
    <x v="110"/>
    <x v="110"/>
    <n v="12317.4"/>
    <s v="Export_CoGe"/>
    <x v="0"/>
    <s v="COSGS"/>
    <x v="4"/>
    <s v="COSTI"/>
    <m/>
    <s v="B.7)"/>
    <s v="7) per servizi"/>
    <x v="5"/>
  </r>
  <r>
    <x v="0"/>
    <x v="21"/>
    <x v="111"/>
    <x v="111"/>
    <n v="7635.8"/>
    <s v="Export_CoGe"/>
    <x v="0"/>
    <s v="COSGS"/>
    <x v="4"/>
    <s v="COSTI"/>
    <m/>
    <s v="B.7)"/>
    <s v="7) per servizi"/>
    <x v="2"/>
  </r>
  <r>
    <x v="0"/>
    <x v="21"/>
    <x v="112"/>
    <x v="112"/>
    <n v="4808"/>
    <s v="Export_CoGe"/>
    <x v="0"/>
    <s v="SERST"/>
    <x v="8"/>
    <s v="COSTI"/>
    <m/>
    <s v="B.7)"/>
    <s v="7) per servizi"/>
    <x v="2"/>
  </r>
  <r>
    <x v="0"/>
    <x v="21"/>
    <x v="299"/>
    <x v="299"/>
    <n v="13760.64"/>
    <s v="Export_CoGe"/>
    <x v="0"/>
    <s v="SERST"/>
    <x v="8"/>
    <s v="COSTI"/>
    <m/>
    <s v="B.7)"/>
    <s v="7) per servizi"/>
    <x v="6"/>
  </r>
  <r>
    <x v="0"/>
    <x v="21"/>
    <x v="376"/>
    <x v="375"/>
    <n v="4742.4399999999996"/>
    <s v="Export_CoGe"/>
    <x v="0"/>
    <s v="ONSTR"/>
    <x v="30"/>
    <s v="EXT"/>
    <m/>
    <s v="B.14)"/>
    <s v="14) oneri diversi di gestione"/>
    <x v="2"/>
  </r>
  <r>
    <x v="0"/>
    <x v="21"/>
    <x v="348"/>
    <x v="347"/>
    <n v="17808.5"/>
    <s v="Export_CoGe"/>
    <x v="0"/>
    <s v="SERST"/>
    <x v="8"/>
    <s v="COSTI"/>
    <m/>
    <s v="B.7)"/>
    <s v="7) per servizi"/>
    <x v="6"/>
  </r>
  <r>
    <x v="0"/>
    <x v="21"/>
    <x v="355"/>
    <x v="354"/>
    <n v="6600"/>
    <s v="Export_CoGe"/>
    <x v="0"/>
    <s v="SERST"/>
    <x v="8"/>
    <s v="COSTI"/>
    <m/>
    <s v="B.7)"/>
    <s v="7) per servizi"/>
    <x v="6"/>
  </r>
  <r>
    <x v="0"/>
    <x v="21"/>
    <x v="356"/>
    <x v="355"/>
    <n v="12354.51"/>
    <s v="Export_CoGe"/>
    <x v="0"/>
    <s v="SERST"/>
    <x v="8"/>
    <s v="COSTI"/>
    <m/>
    <s v="B.7)"/>
    <s v="7) per servizi"/>
    <x v="2"/>
  </r>
  <r>
    <x v="0"/>
    <x v="21"/>
    <x v="405"/>
    <x v="404"/>
    <n v="13518.98"/>
    <s v="Export_CoGe"/>
    <x v="0"/>
    <s v="COSGS"/>
    <x v="4"/>
    <s v="COSTI"/>
    <m/>
    <s v="B.7)"/>
    <s v="7) per servizi"/>
    <x v="2"/>
  </r>
  <r>
    <x v="0"/>
    <x v="21"/>
    <x v="408"/>
    <x v="407"/>
    <n v="26764.61"/>
    <s v="Export_CoGe"/>
    <x v="0"/>
    <s v="SERST"/>
    <x v="8"/>
    <s v="COSTI"/>
    <s v="SPESGRANT"/>
    <s v="B.7)"/>
    <s v="7) per servizi"/>
    <x v="8"/>
  </r>
  <r>
    <x v="0"/>
    <x v="21"/>
    <x v="113"/>
    <x v="113"/>
    <n v="33857.449999999997"/>
    <s v="Export_CoGe"/>
    <x v="0"/>
    <s v="SERIN"/>
    <x v="6"/>
    <s v="PRD"/>
    <m/>
    <s v="B.7)"/>
    <s v="7) per servizi"/>
    <x v="3"/>
  </r>
  <r>
    <x v="0"/>
    <x v="21"/>
    <x v="114"/>
    <x v="114"/>
    <n v="3609.7"/>
    <s v="Export_CoGe"/>
    <x v="0"/>
    <s v="SERIN"/>
    <x v="6"/>
    <s v="PRD"/>
    <m/>
    <s v="B.7)"/>
    <s v="7) per servizi"/>
    <x v="3"/>
  </r>
  <r>
    <x v="0"/>
    <x v="21"/>
    <x v="390"/>
    <x v="389"/>
    <n v="13846.65"/>
    <s v="Export_CoGe"/>
    <x v="0"/>
    <s v="SERIN"/>
    <x v="6"/>
    <s v="PRD"/>
    <m/>
    <s v="B.7)"/>
    <s v="7) per servizi"/>
    <x v="3"/>
  </r>
  <r>
    <x v="0"/>
    <x v="21"/>
    <x v="116"/>
    <x v="116"/>
    <n v="1480"/>
    <s v="Export_CoGe"/>
    <x v="0"/>
    <s v="SERST"/>
    <x v="8"/>
    <s v="COSTI"/>
    <m/>
    <s v="B.7)"/>
    <s v="7) per servizi"/>
    <x v="2"/>
  </r>
  <r>
    <x v="0"/>
    <x v="21"/>
    <x v="118"/>
    <x v="118"/>
    <n v="315"/>
    <s v="Export_CoGe"/>
    <x v="0"/>
    <s v="SERST"/>
    <x v="8"/>
    <s v="COSTI"/>
    <m/>
    <s v="B.7)"/>
    <s v="7) per servizi"/>
    <x v="2"/>
  </r>
  <r>
    <x v="0"/>
    <x v="21"/>
    <x v="119"/>
    <x v="119"/>
    <n v="13906"/>
    <s v="Export_CoGe"/>
    <x v="0"/>
    <s v="SERST"/>
    <x v="8"/>
    <s v="COSTI"/>
    <m/>
    <s v="B.7)"/>
    <s v="7) per servizi"/>
    <x v="2"/>
  </r>
  <r>
    <x v="0"/>
    <x v="21"/>
    <x v="121"/>
    <x v="121"/>
    <n v="661.37"/>
    <s v="Export_CoGe"/>
    <x v="0"/>
    <s v="SERST"/>
    <x v="8"/>
    <s v="COSTI"/>
    <m/>
    <s v="B.7)"/>
    <s v="7) per servizi"/>
    <x v="2"/>
  </r>
  <r>
    <x v="0"/>
    <x v="21"/>
    <x v="357"/>
    <x v="356"/>
    <n v="9396.75"/>
    <s v="Export_CoGe"/>
    <x v="0"/>
    <s v="ONSTR"/>
    <x v="30"/>
    <s v="EXT"/>
    <m/>
    <s v="B.14)"/>
    <s v="14) oneri diversi di gestione"/>
    <x v="2"/>
  </r>
  <r>
    <x v="0"/>
    <x v="21"/>
    <x v="123"/>
    <x v="123"/>
    <n v="2032.6"/>
    <s v="Export_CoGe"/>
    <x v="0"/>
    <s v="SERST"/>
    <x v="8"/>
    <s v="COSTI"/>
    <m/>
    <s v="B.7)"/>
    <s v="7) per servizi"/>
    <x v="2"/>
  </r>
  <r>
    <x v="0"/>
    <x v="21"/>
    <x v="125"/>
    <x v="125"/>
    <n v="1576"/>
    <s v="Export_CoGe"/>
    <x v="0"/>
    <s v="SERST"/>
    <x v="8"/>
    <s v="COSTI"/>
    <m/>
    <s v="B.7)"/>
    <s v="7) per servizi"/>
    <x v="6"/>
  </r>
  <r>
    <x v="0"/>
    <x v="21"/>
    <x v="127"/>
    <x v="127"/>
    <n v="14125.540000000025"/>
    <s v="Export_CoGe"/>
    <x v="0"/>
    <s v="SERST"/>
    <x v="8"/>
    <s v="COSTI"/>
    <m/>
    <s v="B.7)"/>
    <s v="7) per servizi"/>
    <x v="4"/>
  </r>
  <r>
    <x v="0"/>
    <x v="21"/>
    <x v="129"/>
    <x v="129"/>
    <n v="10.9"/>
    <s v="Export_CoGe"/>
    <x v="0"/>
    <s v="COSGS"/>
    <x v="4"/>
    <s v="COSTI"/>
    <m/>
    <s v="B.7)"/>
    <s v="7) per servizi"/>
    <x v="2"/>
  </r>
  <r>
    <x v="0"/>
    <x v="21"/>
    <x v="301"/>
    <x v="301"/>
    <n v="239"/>
    <s v="Export_CoGe"/>
    <x v="0"/>
    <s v="COSGS"/>
    <x v="4"/>
    <s v="COSTI"/>
    <m/>
    <s v="B.7)"/>
    <s v="7) per servizi"/>
    <x v="2"/>
  </r>
  <r>
    <x v="0"/>
    <x v="21"/>
    <x v="131"/>
    <x v="131"/>
    <n v="471.00000000000023"/>
    <s v="Export_CoGe"/>
    <x v="0"/>
    <s v="COSGS"/>
    <x v="4"/>
    <s v="COSTI"/>
    <m/>
    <s v="B.7)"/>
    <s v="7) per servizi"/>
    <x v="2"/>
  </r>
  <r>
    <x v="0"/>
    <x v="21"/>
    <x v="133"/>
    <x v="133"/>
    <n v="1701.9100000000003"/>
    <s v="Export_CoGe"/>
    <x v="0"/>
    <s v="SERST"/>
    <x v="8"/>
    <s v="COSTI"/>
    <m/>
    <s v="B.7)"/>
    <s v="7) per servizi"/>
    <x v="4"/>
  </r>
  <r>
    <x v="0"/>
    <x v="21"/>
    <x v="135"/>
    <x v="135"/>
    <n v="6.16"/>
    <s v="Export_CoGe"/>
    <x v="0"/>
    <s v="COSGS"/>
    <x v="4"/>
    <s v="COSTI"/>
    <m/>
    <s v="B.7)"/>
    <s v="7) per servizi"/>
    <x v="2"/>
  </r>
  <r>
    <x v="0"/>
    <x v="21"/>
    <x v="136"/>
    <x v="136"/>
    <n v="1040.67"/>
    <s v="Export_CoGe"/>
    <x v="0"/>
    <s v="SERST"/>
    <x v="8"/>
    <s v="COSTI"/>
    <m/>
    <s v="B.7)"/>
    <s v="7) per servizi"/>
    <x v="2"/>
  </r>
  <r>
    <x v="0"/>
    <x v="21"/>
    <x v="361"/>
    <x v="360"/>
    <n v="13957.18"/>
    <s v="Export_CoGe"/>
    <x v="0"/>
    <s v="SERST"/>
    <x v="8"/>
    <s v="COSTI"/>
    <m/>
    <s v="B.7)"/>
    <s v="7) per servizi"/>
    <x v="6"/>
  </r>
  <r>
    <x v="0"/>
    <x v="21"/>
    <x v="362"/>
    <x v="361"/>
    <n v="32977.1"/>
    <s v="Export_CoGe"/>
    <x v="0"/>
    <s v="SERST"/>
    <x v="8"/>
    <s v="COSTI"/>
    <s v="CONSGRANT"/>
    <s v="B.7)"/>
    <s v="7) per servizi"/>
    <x v="8"/>
  </r>
  <r>
    <x v="0"/>
    <x v="21"/>
    <x v="358"/>
    <x v="357"/>
    <n v="24860.06"/>
    <s v="Export_CoGe"/>
    <x v="0"/>
    <s v="SERST"/>
    <x v="8"/>
    <s v="COSTI"/>
    <s v="SPESGRANT"/>
    <s v="B.7)"/>
    <s v="7) per servizi"/>
    <x v="6"/>
  </r>
  <r>
    <x v="0"/>
    <x v="21"/>
    <x v="396"/>
    <x v="395"/>
    <n v="1499.6"/>
    <s v="Export_CoGe"/>
    <x v="0"/>
    <s v="SERST"/>
    <x v="8"/>
    <s v="COSTI"/>
    <m/>
    <s v="B.7)"/>
    <s v="7) per servizi"/>
    <x v="2"/>
  </r>
  <r>
    <x v="0"/>
    <x v="21"/>
    <x v="138"/>
    <x v="138"/>
    <n v="8000"/>
    <s v="Export_CoGe"/>
    <x v="0"/>
    <s v="AFFIT"/>
    <x v="17"/>
    <s v="AFF"/>
    <m/>
    <s v="B.8)"/>
    <s v="8) per godimento di beni di terzi"/>
    <x v="2"/>
  </r>
  <r>
    <x v="0"/>
    <x v="21"/>
    <x v="139"/>
    <x v="139"/>
    <n v="27200"/>
    <s v="Export_CoGe"/>
    <x v="0"/>
    <s v="AFFIT"/>
    <x v="17"/>
    <s v="AFF"/>
    <m/>
    <s v="B.8)"/>
    <s v="8) per godimento di beni di terzi"/>
    <x v="2"/>
  </r>
  <r>
    <x v="0"/>
    <x v="21"/>
    <x v="140"/>
    <x v="140"/>
    <n v="800"/>
    <s v="Export_CoGe"/>
    <x v="0"/>
    <s v="AFFIT"/>
    <x v="17"/>
    <s v="AFF"/>
    <m/>
    <s v="B.8)"/>
    <s v="8) per godimento di beni di terzi"/>
    <x v="2"/>
  </r>
  <r>
    <x v="0"/>
    <x v="21"/>
    <x v="142"/>
    <x v="142"/>
    <n v="24291.84"/>
    <s v="Export_CoGe"/>
    <x v="0"/>
    <s v="AFFIT"/>
    <x v="17"/>
    <s v="AFF"/>
    <m/>
    <s v="B.8)"/>
    <s v="8) per godimento di beni di terzi"/>
    <x v="2"/>
  </r>
  <r>
    <x v="0"/>
    <x v="21"/>
    <x v="143"/>
    <x v="143"/>
    <n v="800"/>
    <s v="Export_CoGe"/>
    <x v="0"/>
    <s v="AFFIT"/>
    <x v="17"/>
    <s v="AFF"/>
    <m/>
    <s v="B.8)"/>
    <s v="8) per godimento di beni di terzi"/>
    <x v="2"/>
  </r>
  <r>
    <x v="0"/>
    <x v="21"/>
    <x v="144"/>
    <x v="144"/>
    <n v="17659.440000000002"/>
    <s v="Export_CoGe"/>
    <x v="0"/>
    <s v="AFFIT"/>
    <x v="17"/>
    <s v="AFF"/>
    <m/>
    <s v="B.8)"/>
    <s v="8) per godimento di beni di terzi"/>
    <x v="2"/>
  </r>
  <r>
    <x v="0"/>
    <x v="21"/>
    <x v="150"/>
    <x v="150"/>
    <n v="28960"/>
    <s v="Export_CoGe"/>
    <x v="0"/>
    <s v="AFFIT"/>
    <x v="17"/>
    <s v="AFF"/>
    <m/>
    <s v="B.8)"/>
    <s v="8) per godimento di beni di terzi"/>
    <x v="2"/>
  </r>
  <r>
    <x v="0"/>
    <x v="21"/>
    <x v="364"/>
    <x v="363"/>
    <n v="18845"/>
    <s v="Export_CoGe"/>
    <x v="0"/>
    <s v="AFFIT"/>
    <x v="17"/>
    <s v="AFF"/>
    <m/>
    <s v="B.8)"/>
    <s v="8) per godimento di beni di terzi"/>
    <x v="2"/>
  </r>
  <r>
    <x v="0"/>
    <x v="21"/>
    <x v="391"/>
    <x v="390"/>
    <n v="20000"/>
    <s v="Export_CoGe"/>
    <x v="0"/>
    <s v="AFFIT"/>
    <x v="17"/>
    <s v="AFF"/>
    <m/>
    <s v="B.8)"/>
    <s v="8) per godimento di beni di terzi"/>
    <x v="2"/>
  </r>
  <r>
    <x v="0"/>
    <x v="21"/>
    <x v="392"/>
    <x v="391"/>
    <n v="2000"/>
    <s v="Export_CoGe"/>
    <x v="0"/>
    <s v="AFFIT"/>
    <x v="17"/>
    <s v="AFF"/>
    <m/>
    <s v="B.8)"/>
    <s v="8) per godimento di beni di terzi"/>
    <x v="2"/>
  </r>
  <r>
    <x v="0"/>
    <x v="21"/>
    <x v="409"/>
    <x v="408"/>
    <n v="10800"/>
    <s v="Export_CoGe"/>
    <x v="0"/>
    <s v="AFFIT"/>
    <x v="17"/>
    <s v="AFF"/>
    <m/>
    <s v="B.8)"/>
    <s v="8) per godimento di beni di terzi"/>
    <x v="2"/>
  </r>
  <r>
    <x v="0"/>
    <x v="21"/>
    <x v="416"/>
    <x v="415"/>
    <n v="2400"/>
    <s v="Export_CoGe"/>
    <x v="0"/>
    <s v="AFFIT"/>
    <x v="17"/>
    <s v="AFF"/>
    <m/>
    <s v="B.8)"/>
    <s v="8) per godimento di beni di terzi"/>
    <x v="2"/>
  </r>
  <r>
    <x v="0"/>
    <x v="21"/>
    <x v="152"/>
    <x v="152"/>
    <n v="30000"/>
    <s v="Export_CoGe"/>
    <x v="0"/>
    <s v="COSGS"/>
    <x v="4"/>
    <s v="COSTI"/>
    <m/>
    <s v="B.8)"/>
    <s v="8) per godimento di beni di terzi"/>
    <x v="2"/>
  </r>
  <r>
    <x v="0"/>
    <x v="21"/>
    <x v="155"/>
    <x v="155"/>
    <n v="20767.609999999997"/>
    <s v="Export_CoGe"/>
    <x v="0"/>
    <s v="COSGS"/>
    <x v="4"/>
    <s v="COSTI"/>
    <m/>
    <s v="B.8)"/>
    <s v="8) per godimento di beni di terzi"/>
    <x v="2"/>
  </r>
  <r>
    <x v="0"/>
    <x v="21"/>
    <x v="156"/>
    <x v="156"/>
    <n v="6408.98"/>
    <s v="Export_CoGe"/>
    <x v="0"/>
    <s v="COSGS"/>
    <x v="4"/>
    <s v="COSTI"/>
    <m/>
    <s v="B.8)"/>
    <s v="8) per godimento di beni di terzi"/>
    <x v="2"/>
  </r>
  <r>
    <x v="0"/>
    <x v="21"/>
    <x v="406"/>
    <x v="405"/>
    <n v="9484.43"/>
    <s v="Export_CoGe"/>
    <x v="0"/>
    <s v="COSGS"/>
    <x v="4"/>
    <s v="COSTI"/>
    <m/>
    <s v="B.8)"/>
    <s v="8) per godimento di beni di terzi"/>
    <x v="3"/>
  </r>
  <r>
    <x v="0"/>
    <x v="21"/>
    <x v="203"/>
    <x v="203"/>
    <n v="5197.67"/>
    <s v="Export_CoGe"/>
    <x v="0"/>
    <s v="COSGS"/>
    <x v="4"/>
    <s v="COSTI"/>
    <m/>
    <s v="B.14)"/>
    <s v="14) oneri diversi di gestione"/>
    <x v="2"/>
  </r>
  <r>
    <x v="0"/>
    <x v="21"/>
    <x v="204"/>
    <x v="204"/>
    <n v="67.259999999999991"/>
    <s v="Export_CoGe"/>
    <x v="0"/>
    <s v="COSGS"/>
    <x v="4"/>
    <s v="COSTI"/>
    <m/>
    <s v="B.14)"/>
    <s v="14) oneri diversi di gestione"/>
    <x v="2"/>
  </r>
  <r>
    <x v="0"/>
    <x v="21"/>
    <x v="208"/>
    <x v="208"/>
    <n v="1839.24"/>
    <s v="Export_CoGe"/>
    <x v="0"/>
    <s v="COSGS"/>
    <x v="4"/>
    <s v="COSTI"/>
    <m/>
    <s v="B.14)"/>
    <s v="14) oneri diversi di gestione"/>
    <x v="2"/>
  </r>
  <r>
    <x v="0"/>
    <x v="21"/>
    <x v="209"/>
    <x v="209"/>
    <n v="5740"/>
    <s v="Export_CoGe"/>
    <x v="0"/>
    <s v="COSGS"/>
    <x v="4"/>
    <s v="COSTI"/>
    <m/>
    <s v="B.14)"/>
    <s v="14) oneri diversi di gestione"/>
    <x v="2"/>
  </r>
  <r>
    <x v="0"/>
    <x v="21"/>
    <x v="211"/>
    <x v="211"/>
    <n v="685.17000000000053"/>
    <s v="Export_CoGe"/>
    <x v="0"/>
    <s v="COSGS"/>
    <x v="4"/>
    <s v="COSTI"/>
    <m/>
    <s v="B.14)"/>
    <s v="14) oneri diversi di gestione"/>
    <x v="2"/>
  </r>
  <r>
    <x v="0"/>
    <x v="21"/>
    <x v="213"/>
    <x v="213"/>
    <n v="1435.84"/>
    <s v="Export_CoGe"/>
    <x v="0"/>
    <s v="COSGS"/>
    <x v="4"/>
    <s v="COSTI"/>
    <m/>
    <s v="B.14)"/>
    <s v="14) oneri diversi di gestione"/>
    <x v="2"/>
  </r>
  <r>
    <x v="0"/>
    <x v="21"/>
    <x v="217"/>
    <x v="217"/>
    <n v="6777.0000000000009"/>
    <s v="Export_CoGe"/>
    <x v="0"/>
    <s v="ONSTR"/>
    <x v="30"/>
    <s v="EXT"/>
    <m/>
    <s v="B.14)"/>
    <s v="14) oneri diversi di gestione"/>
    <x v="2"/>
  </r>
  <r>
    <x v="0"/>
    <x v="21"/>
    <x v="218"/>
    <x v="218"/>
    <n v="2144.7400000000007"/>
    <s v="Export_CoGe"/>
    <x v="0"/>
    <s v="COSGS"/>
    <x v="4"/>
    <s v="COSTI"/>
    <m/>
    <s v="B.14)"/>
    <s v="14) oneri diversi di gestione"/>
    <x v="2"/>
  </r>
  <r>
    <x v="0"/>
    <x v="21"/>
    <x v="219"/>
    <x v="219"/>
    <n v="5679.4900000000016"/>
    <s v="Export_CoGe"/>
    <x v="0"/>
    <s v="COSGS"/>
    <x v="4"/>
    <s v="COSTI"/>
    <m/>
    <s v="B.14)"/>
    <s v="14) oneri diversi di gestione"/>
    <x v="2"/>
  </r>
  <r>
    <x v="0"/>
    <x v="21"/>
    <x v="221"/>
    <x v="221"/>
    <n v="250"/>
    <s v="Export_CoGe"/>
    <x v="0"/>
    <s v="COSGS"/>
    <x v="4"/>
    <s v="COSTI"/>
    <m/>
    <s v="B.14)"/>
    <s v="14) oneri diversi di gestione"/>
    <x v="4"/>
  </r>
  <r>
    <x v="0"/>
    <x v="21"/>
    <x v="223"/>
    <x v="223"/>
    <n v="0.51000000000000512"/>
    <s v="Export_CoGe"/>
    <x v="0"/>
    <s v="COSGS"/>
    <x v="4"/>
    <s v="COSTI"/>
    <m/>
    <s v="B.14)"/>
    <s v="14) oneri diversi di gestione"/>
    <x v="2"/>
  </r>
  <r>
    <x v="0"/>
    <x v="21"/>
    <x v="225"/>
    <x v="225"/>
    <n v="2.1699999999995452"/>
    <s v="Export_CoGe"/>
    <x v="0"/>
    <s v="COSGS"/>
    <x v="4"/>
    <s v="COSTI"/>
    <m/>
    <s v="B.14)"/>
    <s v="14) oneri diversi di gestione"/>
    <x v="2"/>
  </r>
  <r>
    <x v="0"/>
    <x v="21"/>
    <x v="226"/>
    <x v="226"/>
    <n v="2590.87"/>
    <s v="Export_CoGe"/>
    <x v="0"/>
    <s v="ONSTR"/>
    <x v="30"/>
    <s v="EXT"/>
    <m/>
    <s v="B.14)"/>
    <s v="14) oneri diversi di gestione"/>
    <x v="2"/>
  </r>
  <r>
    <x v="0"/>
    <x v="21"/>
    <x v="229"/>
    <x v="229"/>
    <n v="125.55000000000001"/>
    <s v="Export_CoGe"/>
    <x v="0"/>
    <s v="COSGS"/>
    <x v="4"/>
    <s v="COSTI"/>
    <m/>
    <s v="B.14)"/>
    <s v="14) oneri diversi di gestione"/>
    <x v="6"/>
  </r>
  <r>
    <x v="0"/>
    <x v="21"/>
    <x v="306"/>
    <x v="306"/>
    <n v="763.72"/>
    <s v="Export_CoGe"/>
    <x v="0"/>
    <s v="COSGS"/>
    <x v="4"/>
    <s v="COSTI"/>
    <m/>
    <s v="B.14)"/>
    <s v="14) oneri diversi di gestione"/>
    <x v="4"/>
  </r>
  <r>
    <x v="0"/>
    <x v="21"/>
    <x v="370"/>
    <x v="369"/>
    <n v="10487.4"/>
    <s v="Export_CoGe"/>
    <x v="0"/>
    <s v="ONSTR"/>
    <x v="30"/>
    <s v="EXT"/>
    <m/>
    <s v="B.14)"/>
    <s v="14) oneri diversi di gestione"/>
    <x v="7"/>
  </r>
  <r>
    <x v="0"/>
    <x v="21"/>
    <x v="410"/>
    <x v="409"/>
    <n v="500.22999999999996"/>
    <s v="Export_CoGe"/>
    <x v="0"/>
    <s v="ONSTR"/>
    <x v="30"/>
    <s v="EXT"/>
    <m/>
    <s v="B.14)"/>
    <s v="14) oneri diversi di gestione"/>
    <x v="2"/>
  </r>
  <r>
    <x v="0"/>
    <x v="21"/>
    <x v="381"/>
    <x v="380"/>
    <n v="4561.3599999999997"/>
    <s v="Export_CoGe"/>
    <x v="0"/>
    <s v="ONFIN"/>
    <x v="32"/>
    <s v="FIN"/>
    <m/>
    <s v="C.17)"/>
    <s v="17) interessi e altri oneri finanziari"/>
    <x v="7"/>
  </r>
  <r>
    <x v="0"/>
    <x v="21"/>
    <x v="231"/>
    <x v="231"/>
    <n v="5103.66"/>
    <s v="Export_CoGe"/>
    <x v="0"/>
    <s v="ONFIN"/>
    <x v="32"/>
    <s v="FIN"/>
    <m/>
    <s v="C.17)"/>
    <s v="17) interessi e altri oneri finanziari"/>
    <x v="7"/>
  </r>
  <r>
    <x v="0"/>
    <x v="21"/>
    <x v="233"/>
    <x v="233"/>
    <n v="16364.07"/>
    <s v="Export_CoGe"/>
    <x v="0"/>
    <s v="ONFIN"/>
    <x v="32"/>
    <s v="FIN"/>
    <m/>
    <s v="C.17)"/>
    <s v="17) interessi e altri oneri finanziari"/>
    <x v="7"/>
  </r>
  <r>
    <x v="0"/>
    <x v="21"/>
    <x v="235"/>
    <x v="235"/>
    <n v="1746.2"/>
    <s v="Export_CoGe"/>
    <x v="0"/>
    <s v="ONFIN"/>
    <x v="32"/>
    <s v="FIN"/>
    <m/>
    <s v="C.17)"/>
    <s v="17) interessi e altri oneri finanziari"/>
    <x v="7"/>
  </r>
  <r>
    <x v="0"/>
    <x v="21"/>
    <x v="349"/>
    <x v="348"/>
    <n v="46253.05"/>
    <s v="Export_CoGe"/>
    <x v="0"/>
    <s v="ONFIN"/>
    <x v="32"/>
    <s v="FIN"/>
    <m/>
    <s v="C.17)"/>
    <s v="17) interessi e altri oneri finanziari"/>
    <x v="7"/>
  </r>
  <r>
    <x v="0"/>
    <x v="21"/>
    <x v="378"/>
    <x v="377"/>
    <n v="24.34"/>
    <s v="Export_CoGe"/>
    <x v="0"/>
    <s v="ONFIN"/>
    <x v="32"/>
    <s v="FIN"/>
    <m/>
    <s v="C.17)"/>
    <s v="17) interessi e altri oneri finanziari"/>
    <x v="7"/>
  </r>
  <r>
    <x v="0"/>
    <x v="21"/>
    <x v="237"/>
    <x v="237"/>
    <n v="2490.33"/>
    <s v="Export_CoGe"/>
    <x v="0"/>
    <s v="ONFIN"/>
    <x v="32"/>
    <s v="FIN"/>
    <m/>
    <s v="C.17)"/>
    <s v="17) interessi e altri oneri finanziari"/>
    <x v="7"/>
  </r>
  <r>
    <x v="0"/>
    <x v="21"/>
    <x v="238"/>
    <x v="238"/>
    <n v="7008.28"/>
    <s v="Export_CoGe"/>
    <x v="0"/>
    <s v="RICOP"/>
    <x v="33"/>
    <s v="RIC"/>
    <m/>
    <s v="A.1)"/>
    <s v="1) ricavi delle vendite e delle prestazioni"/>
    <x v="6"/>
  </r>
  <r>
    <x v="0"/>
    <x v="21"/>
    <x v="239"/>
    <x v="239"/>
    <n v="-2239601.5300000007"/>
    <s v="Export_CoGe"/>
    <x v="0"/>
    <s v="RICOP"/>
    <x v="33"/>
    <s v="RIC"/>
    <m/>
    <s v="A.1)"/>
    <s v="1) ricavi delle vendite e delle prestazioni"/>
    <x v="5"/>
  </r>
  <r>
    <x v="0"/>
    <x v="21"/>
    <x v="241"/>
    <x v="241"/>
    <n v="-49728.04"/>
    <s v="Export_CoGe"/>
    <x v="0"/>
    <s v="RICOP"/>
    <x v="33"/>
    <s v="RIC"/>
    <m/>
    <s v="A.1)"/>
    <s v="1) ricavi delle vendite e delle prestazioni"/>
    <x v="5"/>
  </r>
  <r>
    <x v="0"/>
    <x v="21"/>
    <x v="243"/>
    <x v="243"/>
    <n v="-117563.85"/>
    <s v="Export_CoGe"/>
    <x v="0"/>
    <s v="RICOP"/>
    <x v="33"/>
    <s v="RIC"/>
    <m/>
    <s v="A.1)"/>
    <s v="1) ricavi delle vendite e delle prestazioni"/>
    <x v="6"/>
  </r>
  <r>
    <x v="0"/>
    <x v="21"/>
    <x v="244"/>
    <x v="244"/>
    <n v="-17252.57"/>
    <s v="Export_CoGe"/>
    <x v="0"/>
    <s v="RICOP"/>
    <x v="33"/>
    <s v="RIC"/>
    <m/>
    <s v="A.1)"/>
    <s v="1) ricavi delle vendite e delle prestazioni"/>
    <x v="6"/>
  </r>
  <r>
    <x v="0"/>
    <x v="21"/>
    <x v="245"/>
    <x v="245"/>
    <n v="-620"/>
    <s v="Export_CoGe"/>
    <x v="0"/>
    <s v="RICOP"/>
    <x v="33"/>
    <s v="RIC"/>
    <m/>
    <s v="A.1)"/>
    <s v="1) ricavi delle vendite e delle prestazioni"/>
    <x v="7"/>
  </r>
  <r>
    <x v="0"/>
    <x v="21"/>
    <x v="385"/>
    <x v="384"/>
    <n v="-14790.599999999999"/>
    <s v="Export_CoGe"/>
    <x v="0"/>
    <s v="RICOP"/>
    <x v="33"/>
    <s v="RIC"/>
    <m/>
    <s v="A.1)"/>
    <s v="1) ricavi delle vendite e delle prestazioni"/>
    <x v="6"/>
  </r>
  <r>
    <x v="0"/>
    <x v="21"/>
    <x v="372"/>
    <x v="371"/>
    <n v="-11065.57"/>
    <s v="Export_CoGe"/>
    <x v="0"/>
    <s v="RICOP"/>
    <x v="33"/>
    <s v="RIC"/>
    <m/>
    <s v="A.1)"/>
    <s v="1) ricavi delle vendite e delle prestazioni"/>
    <x v="6"/>
  </r>
  <r>
    <x v="0"/>
    <x v="21"/>
    <x v="246"/>
    <x v="246"/>
    <n v="-1759.5"/>
    <s v="Export_CoGe"/>
    <x v="0"/>
    <s v="RICOP"/>
    <x v="33"/>
    <s v="RIC"/>
    <m/>
    <s v="A.1)"/>
    <s v="1) ricavi delle vendite e delle prestazioni"/>
    <x v="6"/>
  </r>
  <r>
    <x v="0"/>
    <x v="21"/>
    <x v="247"/>
    <x v="247"/>
    <n v="-117939.67"/>
    <s v="Export_CoGe"/>
    <x v="0"/>
    <s v="ONSTR"/>
    <x v="30"/>
    <s v="EXT"/>
    <m/>
    <s v="B.14)"/>
    <s v="14) oneri diversi di gestione"/>
    <x v="2"/>
  </r>
  <r>
    <x v="0"/>
    <x v="21"/>
    <x v="250"/>
    <x v="250"/>
    <n v="-1223842.8200000005"/>
    <s v="Export_CoGe"/>
    <x v="0"/>
    <s v="CORR"/>
    <x v="35"/>
    <s v="CORR"/>
    <m/>
    <s v="A.1)"/>
    <s v="1) ricavi delle vendite e delle prestazioni"/>
    <x v="6"/>
  </r>
  <r>
    <x v="0"/>
    <x v="21"/>
    <x v="257"/>
    <x v="257"/>
    <n v="-2.31"/>
    <s v="Export_CoGe"/>
    <x v="0"/>
    <s v="ALTRI"/>
    <x v="34"/>
    <s v="ALTRI"/>
    <m/>
    <s v="A.5)"/>
    <s v="5) altri ricavi e proventi, con separata indicazione dei contributi in conto esercizio"/>
    <x v="2"/>
  </r>
  <r>
    <x v="0"/>
    <x v="21"/>
    <x v="259"/>
    <x v="259"/>
    <n v="-3.1699999999999053"/>
    <s v="Export_CoGe"/>
    <x v="0"/>
    <s v="ALTRI"/>
    <x v="34"/>
    <s v="ALTRI"/>
    <m/>
    <s v="A.5)"/>
    <s v="5) altri ricavi e proventi, con separata indicazione dei contributi in conto esercizio"/>
    <x v="2"/>
  </r>
  <r>
    <x v="0"/>
    <x v="21"/>
    <x v="260"/>
    <x v="260"/>
    <n v="-764.09999999999957"/>
    <s v="Export_CoGe"/>
    <x v="0"/>
    <s v="ALTRI"/>
    <x v="34"/>
    <s v="ALTRI"/>
    <m/>
    <s v="A.5)"/>
    <s v="5) altri ricavi e proventi, con separata indicazione dei contributi in conto esercizio"/>
    <x v="2"/>
  </r>
  <r>
    <x v="0"/>
    <x v="21"/>
    <x v="309"/>
    <x v="309"/>
    <n v="-5859.46"/>
    <s v="Export_CoGe"/>
    <x v="0"/>
    <s v="ALTRI"/>
    <x v="34"/>
    <s v="ALTRI"/>
    <m/>
    <s v="A.5)"/>
    <s v="5) altri ricavi e proventi, con separata indicazione dei contributi in conto esercizio"/>
    <x v="2"/>
  </r>
  <r>
    <x v="0"/>
    <x v="21"/>
    <x v="263"/>
    <x v="263"/>
    <n v="-23.77"/>
    <s v="Export_CoGe"/>
    <x v="0"/>
    <s v="ALTRI"/>
    <x v="34"/>
    <s v="ALTRI"/>
    <m/>
    <s v="A.5)"/>
    <s v="5) altri ricavi e proventi, con separata indicazione dei contributi in conto esercizio"/>
    <x v="2"/>
  </r>
  <r>
    <x v="0"/>
    <x v="21"/>
    <x v="265"/>
    <x v="265"/>
    <n v="-35"/>
    <s v="Export_CoGe"/>
    <x v="0"/>
    <s v="ALTRI"/>
    <x v="34"/>
    <s v="ALTRI"/>
    <m/>
    <s v="A.5)"/>
    <s v="5) altri ricavi e proventi, con separata indicazione dei contributi in conto esercizio"/>
    <x v="8"/>
  </r>
  <r>
    <x v="0"/>
    <x v="21"/>
    <x v="266"/>
    <x v="266"/>
    <n v="-520434.85"/>
    <s v="Export_CoGe"/>
    <x v="0"/>
    <s v="ONSTR"/>
    <x v="30"/>
    <s v="EXT"/>
    <m/>
    <s v="A.5)"/>
    <s v="5) altri ricavi e proventi, con separata indicazione dei contributi in conto esercizio"/>
    <x v="2"/>
  </r>
  <r>
    <x v="0"/>
    <x v="21"/>
    <x v="267"/>
    <x v="267"/>
    <n v="-214"/>
    <s v="Export_CoGe"/>
    <x v="0"/>
    <s v="ALTRI"/>
    <x v="34"/>
    <s v="ALTRI"/>
    <m/>
    <s v="A.5)"/>
    <s v="5) altri ricavi e proventi, con separata indicazione dei contributi in conto esercizio"/>
    <x v="8"/>
  </r>
  <r>
    <x v="0"/>
    <x v="21"/>
    <x v="311"/>
    <x v="311"/>
    <n v="-113462.67000000001"/>
    <s v="Export_CoGe"/>
    <x v="0"/>
    <s v="ACQDI"/>
    <x v="0"/>
    <s v="ACQ"/>
    <m/>
    <s v="A.5)"/>
    <s v="5) altri ricavi e proventi, con separata indicazione dei contributi in conto esercizio"/>
    <x v="2"/>
  </r>
  <r>
    <x v="0"/>
    <x v="21"/>
    <x v="401"/>
    <x v="400"/>
    <n v="-237.19999999999993"/>
    <s v="Export_CoGe"/>
    <x v="0"/>
    <s v="ACQDI"/>
    <x v="0"/>
    <s v="ACQ"/>
    <m/>
    <s v="A.5)"/>
    <s v="5) altri ricavi e proventi, con separata indicazione dei contributi in conto esercizio"/>
    <x v="7"/>
  </r>
  <r>
    <x v="0"/>
    <x v="21"/>
    <x v="276"/>
    <x v="276"/>
    <n v="-15394.42"/>
    <s v="Export_CoGe"/>
    <x v="0"/>
    <s v="ONFIN"/>
    <x v="32"/>
    <s v="FIN"/>
    <m/>
    <s v="C.16)"/>
    <s v="16) altri proventi finanziari"/>
    <x v="4"/>
  </r>
  <r>
    <x v="0"/>
    <x v="21"/>
    <x v="2"/>
    <x v="2"/>
    <n v="10000"/>
    <s v="Export_CoGe"/>
    <x v="1"/>
    <s v="23.I.IMM"/>
    <x v="1"/>
    <s v="IMM"/>
    <m/>
    <s v="23.I.IMM"/>
    <s v="Immobilizzazioni Immateriali"/>
    <x v="1"/>
  </r>
  <r>
    <x v="0"/>
    <x v="21"/>
    <x v="4"/>
    <x v="4"/>
    <n v="17743"/>
    <s v="Export_CoGe"/>
    <x v="1"/>
    <s v="23.I.IMM"/>
    <x v="1"/>
    <s v="IMM"/>
    <m/>
    <s v="23.I.IMM"/>
    <s v="Immobilizzazioni Immateriali"/>
    <x v="1"/>
  </r>
  <r>
    <x v="0"/>
    <x v="21"/>
    <x v="6"/>
    <x v="6"/>
    <n v="91759.31"/>
    <s v="Export_CoGe"/>
    <x v="1"/>
    <s v="23.I.IMM"/>
    <x v="1"/>
    <s v="IMM"/>
    <m/>
    <s v="23.I.IMM"/>
    <s v="Immobilizzazioni Immateriali"/>
    <x v="1"/>
  </r>
  <r>
    <x v="0"/>
    <x v="21"/>
    <x v="10"/>
    <x v="10"/>
    <n v="80910.75"/>
    <s v="Export_CoGe"/>
    <x v="1"/>
    <s v="23.I.IMM"/>
    <x v="1"/>
    <s v="IMM"/>
    <m/>
    <s v="23.I.IMM"/>
    <s v="Immobilizzazioni Immateriali"/>
    <x v="1"/>
  </r>
  <r>
    <x v="0"/>
    <x v="21"/>
    <x v="12"/>
    <x v="12"/>
    <n v="87545.25"/>
    <s v="Export_CoGe"/>
    <x v="1"/>
    <s v="24.I.MAT"/>
    <x v="3"/>
    <s v="MAT"/>
    <m/>
    <s v="24.I.MAT"/>
    <s v="Immobilizzazioni Materiali"/>
    <x v="1"/>
  </r>
  <r>
    <x v="0"/>
    <x v="21"/>
    <x v="14"/>
    <x v="14"/>
    <n v="693957.03"/>
    <s v="Export_CoGe"/>
    <x v="1"/>
    <s v="24.I.MAT"/>
    <x v="3"/>
    <s v="MAT"/>
    <m/>
    <s v="24.I.MAT"/>
    <s v="Immobilizzazioni Materiali"/>
    <x v="1"/>
  </r>
  <r>
    <x v="0"/>
    <x v="21"/>
    <x v="16"/>
    <x v="16"/>
    <n v="164051.22999999998"/>
    <s v="Export_CoGe"/>
    <x v="1"/>
    <s v="24.I.MAT"/>
    <x v="3"/>
    <s v="MAT"/>
    <m/>
    <s v="24.I.MAT"/>
    <s v="Immobilizzazioni Materiali"/>
    <x v="1"/>
  </r>
  <r>
    <x v="0"/>
    <x v="21"/>
    <x v="18"/>
    <x v="18"/>
    <n v="207262.74"/>
    <s v="Export_CoGe"/>
    <x v="1"/>
    <s v="24.I.MAT"/>
    <x v="3"/>
    <s v="MAT"/>
    <m/>
    <s v="24.I.MAT"/>
    <s v="Immobilizzazioni Materiali"/>
    <x v="1"/>
  </r>
  <r>
    <x v="0"/>
    <x v="21"/>
    <x v="407"/>
    <x v="406"/>
    <n v="21771"/>
    <s v="Export_CoGe"/>
    <x v="1"/>
    <s v="24.I.MAT"/>
    <x v="3"/>
    <s v="MAT"/>
    <m/>
    <s v="24.I.MAT"/>
    <s v="Immobilizzazioni Materiali"/>
    <x v="1"/>
  </r>
  <r>
    <x v="0"/>
    <x v="21"/>
    <x v="21"/>
    <x v="21"/>
    <n v="275028.55000000005"/>
    <s v="Export_CoGe"/>
    <x v="1"/>
    <s v="24.I.MAT"/>
    <x v="3"/>
    <s v="MAT"/>
    <m/>
    <s v="24.I.MAT"/>
    <s v="Immobilizzazioni Materiali"/>
    <x v="1"/>
  </r>
  <r>
    <x v="0"/>
    <x v="21"/>
    <x v="24"/>
    <x v="24"/>
    <n v="96273.29"/>
    <s v="Export_CoGe"/>
    <x v="1"/>
    <s v="24.I.MAT"/>
    <x v="3"/>
    <s v="MAT"/>
    <m/>
    <s v="24.I.MAT"/>
    <s v="Immobilizzazioni Materiali"/>
    <x v="1"/>
  </r>
  <r>
    <x v="0"/>
    <x v="21"/>
    <x v="26"/>
    <x v="26"/>
    <n v="16409.09"/>
    <s v="Export_CoGe"/>
    <x v="1"/>
    <s v="24.I.MAT"/>
    <x v="3"/>
    <s v="MAT"/>
    <m/>
    <s v="24.I.MAT"/>
    <s v="Immobilizzazioni Materiali"/>
    <x v="1"/>
  </r>
  <r>
    <x v="0"/>
    <x v="21"/>
    <x v="28"/>
    <x v="28"/>
    <n v="102935.11000000002"/>
    <s v="Export_CoGe"/>
    <x v="1"/>
    <s v="24.I.MAT"/>
    <x v="3"/>
    <s v="MAT"/>
    <m/>
    <s v="24.I.MAT"/>
    <s v="Immobilizzazioni Materiali"/>
    <x v="1"/>
  </r>
  <r>
    <x v="0"/>
    <x v="21"/>
    <x v="30"/>
    <x v="30"/>
    <n v="1760"/>
    <s v="Export_CoGe"/>
    <x v="1"/>
    <s v="24.I.MAT"/>
    <x v="3"/>
    <s v="MAT"/>
    <m/>
    <s v="24.I.MAT"/>
    <s v="Immobilizzazioni Materiali"/>
    <x v="1"/>
  </r>
  <r>
    <x v="0"/>
    <x v="21"/>
    <x v="36"/>
    <x v="36"/>
    <n v="340"/>
    <s v="Export_CoGe"/>
    <x v="1"/>
    <s v="25.I.FIN"/>
    <x v="7"/>
    <s v="IFIN"/>
    <m/>
    <s v="25.I.FIN"/>
    <s v="Immobilizzazioni Finanziarie"/>
    <x v="1"/>
  </r>
  <r>
    <x v="0"/>
    <x v="21"/>
    <x v="38"/>
    <x v="38"/>
    <n v="2500"/>
    <s v="Export_CoGe"/>
    <x v="1"/>
    <s v="25.I.FIN"/>
    <x v="7"/>
    <s v="IFIN"/>
    <m/>
    <s v="25.I.FIN"/>
    <s v="Immobilizzazioni Finanziarie"/>
    <x v="1"/>
  </r>
  <r>
    <x v="0"/>
    <x v="21"/>
    <x v="40"/>
    <x v="40"/>
    <n v="250"/>
    <s v="Export_CoGe"/>
    <x v="1"/>
    <s v="25.I.FIN"/>
    <x v="7"/>
    <s v="IFIN"/>
    <m/>
    <s v="25.I.FIN"/>
    <s v="Immobilizzazioni Finanziarie"/>
    <x v="1"/>
  </r>
  <r>
    <x v="0"/>
    <x v="21"/>
    <x v="317"/>
    <x v="317"/>
    <n v="997500"/>
    <s v="Export_CoGe"/>
    <x v="1"/>
    <s v="25.I.FIN"/>
    <x v="7"/>
    <s v="IFIN"/>
    <m/>
    <s v="25.I.FIN"/>
    <s v="Immobilizzazioni Finanziarie"/>
    <x v="1"/>
  </r>
  <r>
    <x v="0"/>
    <x v="21"/>
    <x v="318"/>
    <x v="318"/>
    <n v="16915.2"/>
    <s v="Export_CoGe"/>
    <x v="1"/>
    <s v="25.I.FIN"/>
    <x v="7"/>
    <s v="IFIN"/>
    <m/>
    <s v="25.I.FIN"/>
    <s v="Immobilizzazioni Finanziarie"/>
    <x v="1"/>
  </r>
  <r>
    <x v="0"/>
    <x v="21"/>
    <x v="351"/>
    <x v="350"/>
    <n v="180615.86"/>
    <s v="Export_CoGe"/>
    <x v="1"/>
    <s v="25.I.FIN"/>
    <x v="7"/>
    <s v="IFIN"/>
    <m/>
    <s v="25.I.FIN"/>
    <s v="Immobilizzazioni Finanziarie"/>
    <x v="1"/>
  </r>
  <r>
    <x v="0"/>
    <x v="21"/>
    <x v="45"/>
    <x v="45"/>
    <n v="883958.85"/>
    <s v="Export_CoGe"/>
    <x v="1"/>
    <s v="26.MAG"/>
    <x v="9"/>
    <s v="MAG"/>
    <m/>
    <s v="26.MAG"/>
    <s v="Rimanenze"/>
    <x v="1"/>
  </r>
  <r>
    <x v="0"/>
    <x v="21"/>
    <x v="49"/>
    <x v="49"/>
    <n v="660483.18000000005"/>
    <s v="Export_CoGe"/>
    <x v="1"/>
    <s v="26.MAG"/>
    <x v="9"/>
    <s v="MAG"/>
    <m/>
    <s v="26.MAG"/>
    <s v="Rimanenze"/>
    <x v="1"/>
  </r>
  <r>
    <x v="0"/>
    <x v="21"/>
    <x v="51"/>
    <x v="51"/>
    <n v="588939.58999999287"/>
    <s v="Export_CoGe"/>
    <x v="1"/>
    <s v="27.CLI"/>
    <x v="10"/>
    <s v="CLI"/>
    <m/>
    <s v="27.CLI"/>
    <s v="Crediti Commerciali"/>
    <x v="1"/>
  </r>
  <r>
    <x v="0"/>
    <x v="21"/>
    <x v="53"/>
    <x v="53"/>
    <n v="7637.7900000000227"/>
    <s v="Export_CoGe"/>
    <x v="1"/>
    <s v="27.CLI"/>
    <x v="10"/>
    <s v="CLI"/>
    <m/>
    <s v="27.CLI"/>
    <s v="Crediti Commerciali"/>
    <x v="1"/>
  </r>
  <r>
    <x v="0"/>
    <x v="21"/>
    <x v="55"/>
    <x v="55"/>
    <n v="50178.149999999943"/>
    <s v="Export_CoGe"/>
    <x v="1"/>
    <s v="27.CLI"/>
    <x v="10"/>
    <s v="CLI"/>
    <m/>
    <s v="27.CLI"/>
    <s v="Crediti Commerciali"/>
    <x v="1"/>
  </r>
  <r>
    <x v="0"/>
    <x v="21"/>
    <x v="61"/>
    <x v="61"/>
    <n v="377.19"/>
    <s v="Export_CoGe"/>
    <x v="1"/>
    <s v="31.PTN"/>
    <x v="12"/>
    <s v="PTN"/>
    <m/>
    <s v="31.PTN"/>
    <s v="Crediti Tributari"/>
    <x v="1"/>
  </r>
  <r>
    <x v="0"/>
    <x v="21"/>
    <x v="319"/>
    <x v="319"/>
    <n v="153417.74"/>
    <s v="Export_CoGe"/>
    <x v="1"/>
    <s v="31.PTN"/>
    <x v="12"/>
    <s v="PTN"/>
    <m/>
    <s v="31.PTN"/>
    <s v="Crediti Tributari"/>
    <x v="1"/>
  </r>
  <r>
    <x v="0"/>
    <x v="21"/>
    <x v="67"/>
    <x v="67"/>
    <n v="10732.319999999998"/>
    <s v="Export_CoGe"/>
    <x v="1"/>
    <s v="31.PTN"/>
    <x v="12"/>
    <s v="PTN"/>
    <m/>
    <s v="31.PTN"/>
    <s v="Crediti Tributari"/>
    <x v="1"/>
  </r>
  <r>
    <x v="0"/>
    <x v="21"/>
    <x v="72"/>
    <x v="72"/>
    <n v="36526.880000000005"/>
    <s v="Export_CoGe"/>
    <x v="1"/>
    <s v="31.PTN"/>
    <x v="12"/>
    <s v="PTN"/>
    <m/>
    <s v="31.PTN"/>
    <s v="Crediti Tributari"/>
    <x v="1"/>
  </r>
  <r>
    <x v="0"/>
    <x v="21"/>
    <x v="320"/>
    <x v="320"/>
    <n v="1430"/>
    <s v="Export_CoGe"/>
    <x v="1"/>
    <s v="31.PTN"/>
    <x v="12"/>
    <s v="PTN"/>
    <m/>
    <s v="31.PTN"/>
    <s v="Crediti Tributari"/>
    <x v="1"/>
  </r>
  <r>
    <x v="0"/>
    <x v="21"/>
    <x v="78"/>
    <x v="78"/>
    <n v="48258.35000000002"/>
    <s v="Export_CoGe"/>
    <x v="1"/>
    <s v="29.AC"/>
    <x v="11"/>
    <s v="FOR"/>
    <m/>
    <s v="28.FOR"/>
    <s v="Altri Crediti"/>
    <x v="1"/>
  </r>
  <r>
    <x v="0"/>
    <x v="21"/>
    <x v="80"/>
    <x v="80"/>
    <n v="2796.9300000000658"/>
    <s v="Export_CoGe"/>
    <x v="1"/>
    <s v="29.AC"/>
    <x v="11"/>
    <s v="AC"/>
    <m/>
    <s v="29.AC"/>
    <s v="Altri Crediti"/>
    <x v="1"/>
  </r>
  <r>
    <x v="0"/>
    <x v="21"/>
    <x v="84"/>
    <x v="84"/>
    <n v="128625.3"/>
    <s v="Export_CoGe"/>
    <x v="1"/>
    <s v="29.AC"/>
    <x v="11"/>
    <s v="AC"/>
    <m/>
    <s v="29.AC"/>
    <s v="Altri Crediti"/>
    <x v="1"/>
  </r>
  <r>
    <x v="0"/>
    <x v="21"/>
    <x v="90"/>
    <x v="90"/>
    <n v="1874.770000000015"/>
    <s v="Export_CoGe"/>
    <x v="1"/>
    <s v="29.AC"/>
    <x v="11"/>
    <s v="AC"/>
    <m/>
    <s v="29.AC"/>
    <s v="Altri Crediti"/>
    <x v="1"/>
  </r>
  <r>
    <x v="0"/>
    <x v="21"/>
    <x v="92"/>
    <x v="92"/>
    <n v="52792.770000000004"/>
    <s v="Export_CoGe"/>
    <x v="1"/>
    <s v="29.AC"/>
    <x v="11"/>
    <s v="AC"/>
    <m/>
    <s v="29.AC"/>
    <s v="Altri Crediti"/>
    <x v="1"/>
  </r>
  <r>
    <x v="0"/>
    <x v="21"/>
    <x v="98"/>
    <x v="98"/>
    <n v="53.55"/>
    <s v="Export_CoGe"/>
    <x v="1"/>
    <s v="29.AC"/>
    <x v="11"/>
    <s v="AC"/>
    <m/>
    <s v="29.AC"/>
    <s v="Altri Crediti"/>
    <x v="1"/>
  </r>
  <r>
    <x v="0"/>
    <x v="21"/>
    <x v="321"/>
    <x v="321"/>
    <n v="1091.8000000000002"/>
    <s v="Export_CoGe"/>
    <x v="1"/>
    <s v="29.AC"/>
    <x v="11"/>
    <s v="AC"/>
    <m/>
    <s v="29.AC"/>
    <s v="Altri Crediti"/>
    <x v="1"/>
  </r>
  <r>
    <x v="0"/>
    <x v="21"/>
    <x v="322"/>
    <x v="322"/>
    <n v="179.04999999998955"/>
    <s v="Export_CoGe"/>
    <x v="1"/>
    <s v="29.AC"/>
    <x v="11"/>
    <s v="AC"/>
    <m/>
    <s v="29.AC"/>
    <s v="Altri Crediti"/>
    <x v="1"/>
  </r>
  <r>
    <x v="0"/>
    <x v="21"/>
    <x v="107"/>
    <x v="107"/>
    <n v="1120"/>
    <s v="Export_CoGe"/>
    <x v="1"/>
    <s v="29.AC"/>
    <x v="11"/>
    <s v="AC"/>
    <m/>
    <s v="29.AC"/>
    <s v="Ratei/Risconti Attivi"/>
    <x v="1"/>
  </r>
  <r>
    <x v="0"/>
    <x v="21"/>
    <x v="109"/>
    <x v="109"/>
    <n v="1127.7700000000018"/>
    <s v="Export_CoGe"/>
    <x v="1"/>
    <s v="36.LIQ"/>
    <x v="15"/>
    <s v="BREVE "/>
    <m/>
    <s v="36.LIQ"/>
    <s v="Debiti a Breve (Liquidità)"/>
    <x v="1"/>
  </r>
  <r>
    <x v="0"/>
    <x v="21"/>
    <x v="323"/>
    <x v="323"/>
    <n v="35477.665999998804"/>
    <s v="Export_CoGe"/>
    <x v="1"/>
    <s v="36.LIQ"/>
    <x v="15"/>
    <s v="BREVE "/>
    <m/>
    <s v="36.LIQ"/>
    <s v="Debiti a Breve (Liquidità)"/>
    <x v="1"/>
  </r>
  <r>
    <x v="0"/>
    <x v="21"/>
    <x v="324"/>
    <x v="324"/>
    <n v="2558.0499999999993"/>
    <s v="Export_CoGe"/>
    <x v="1"/>
    <s v="36.LIQ"/>
    <x v="15"/>
    <s v="BREVE "/>
    <m/>
    <s v="36.LIQ"/>
    <s v="Debiti a Breve (Liquidità)"/>
    <x v="1"/>
  </r>
  <r>
    <x v="0"/>
    <x v="21"/>
    <x v="411"/>
    <x v="410"/>
    <n v="1000.48"/>
    <s v="Export_CoGe"/>
    <x v="1"/>
    <s v="36.LIQ"/>
    <x v="15"/>
    <s v="BREVE "/>
    <m/>
    <s v="36.LIQ"/>
    <s v="Debiti a Breve (Liquidità)"/>
    <x v="1"/>
  </r>
  <r>
    <x v="0"/>
    <x v="21"/>
    <x v="412"/>
    <x v="411"/>
    <n v="528.74"/>
    <s v="Export_CoGe"/>
    <x v="1"/>
    <s v="36.LIQ"/>
    <x v="15"/>
    <s v="BREVE "/>
    <m/>
    <s v="36.LIQ"/>
    <s v="Debiti a Breve (Liquidità)"/>
    <x v="1"/>
  </r>
  <r>
    <x v="0"/>
    <x v="21"/>
    <x v="117"/>
    <x v="117"/>
    <n v="430121.37000000686"/>
    <s v="Export_CoGe"/>
    <x v="1"/>
    <s v="36.LIQ"/>
    <x v="15"/>
    <s v="BREVE "/>
    <m/>
    <s v="36.LIQ"/>
    <s v="Debiti a Breve (Liquidità)"/>
    <x v="1"/>
  </r>
  <r>
    <x v="0"/>
    <x v="21"/>
    <x v="325"/>
    <x v="199"/>
    <n v="140175.50999999989"/>
    <s v="Export_CoGe"/>
    <x v="1"/>
    <s v="36.LIQ"/>
    <x v="15"/>
    <s v="BREVE "/>
    <m/>
    <s v="36.LIQ"/>
    <s v="Debiti a Breve (Liquidità)"/>
    <x v="1"/>
  </r>
  <r>
    <x v="0"/>
    <x v="21"/>
    <x v="124"/>
    <x v="124"/>
    <n v="1906.3000000000029"/>
    <s v="Export_CoGe"/>
    <x v="1"/>
    <s v="36.LIQ"/>
    <x v="15"/>
    <s v="BREVE "/>
    <m/>
    <s v="36.LIQ"/>
    <s v="Debiti a Breve (Liquidità)"/>
    <x v="1"/>
  </r>
  <r>
    <x v="0"/>
    <x v="21"/>
    <x v="126"/>
    <x v="126"/>
    <n v="80485.750000002707"/>
    <s v="Export_CoGe"/>
    <x v="1"/>
    <s v="36.LIQ"/>
    <x v="15"/>
    <s v="BREVE "/>
    <m/>
    <s v="36.LIQ"/>
    <s v="Debiti a Breve (Liquidità)"/>
    <x v="1"/>
  </r>
  <r>
    <x v="0"/>
    <x v="21"/>
    <x v="128"/>
    <x v="128"/>
    <n v="166808.51999999996"/>
    <s v="Export_CoGe"/>
    <x v="1"/>
    <s v="36.LIQ"/>
    <x v="15"/>
    <s v="BREVE "/>
    <m/>
    <s v="36.LIQ"/>
    <s v="Debiti a Breve (Liquidità)"/>
    <x v="1"/>
  </r>
  <r>
    <x v="0"/>
    <x v="21"/>
    <x v="130"/>
    <x v="130"/>
    <n v="7794.6000000003041"/>
    <s v="Export_CoGe"/>
    <x v="1"/>
    <s v="36.LIQ"/>
    <x v="15"/>
    <s v="BREVE "/>
    <m/>
    <s v="36.LIQ"/>
    <s v="Debiti a Breve (Liquidità)"/>
    <x v="1"/>
  </r>
  <r>
    <x v="0"/>
    <x v="21"/>
    <x v="132"/>
    <x v="132"/>
    <n v="43135.839999999982"/>
    <s v="Export_CoGe"/>
    <x v="1"/>
    <s v="36.LIQ"/>
    <x v="15"/>
    <s v="BREVE "/>
    <m/>
    <s v="36.LIQ"/>
    <s v="Debiti a Breve (Liquidità)"/>
    <x v="1"/>
  </r>
  <r>
    <x v="0"/>
    <x v="21"/>
    <x v="326"/>
    <x v="325"/>
    <n v="251969.17899999995"/>
    <s v="Export_CoGe"/>
    <x v="1"/>
    <s v="36.LIQ"/>
    <x v="15"/>
    <s v="BREVE "/>
    <m/>
    <s v="36.LIQ"/>
    <s v="Debiti a Breve (Liquidità)"/>
    <x v="1"/>
  </r>
  <r>
    <x v="0"/>
    <x v="21"/>
    <x v="327"/>
    <x v="326"/>
    <n v="3756.4700000000021"/>
    <s v="Export_CoGe"/>
    <x v="1"/>
    <s v="36.LIQ"/>
    <x v="15"/>
    <s v="BREVE "/>
    <m/>
    <s v="36.LIQ"/>
    <s v="Debiti a Breve (Liquidità)"/>
    <x v="1"/>
  </r>
  <r>
    <x v="0"/>
    <x v="21"/>
    <x v="359"/>
    <x v="358"/>
    <n v="26267.769999999975"/>
    <s v="Export_CoGe"/>
    <x v="1"/>
    <s v="36.LIQ"/>
    <x v="15"/>
    <s v="BREVE "/>
    <m/>
    <s v="36.LIQ"/>
    <s v="Debiti a Breve (Liquidità)"/>
    <x v="1"/>
  </r>
  <r>
    <x v="0"/>
    <x v="21"/>
    <x v="365"/>
    <x v="364"/>
    <n v="53.860000000001079"/>
    <s v="Export_CoGe"/>
    <x v="1"/>
    <s v="36.LIQ"/>
    <x v="15"/>
    <s v="BREVE "/>
    <m/>
    <s v="36.LIQ"/>
    <s v="Debiti a Breve (Liquidità)"/>
    <x v="1"/>
  </r>
  <r>
    <x v="0"/>
    <x v="21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21"/>
    <x v="329"/>
    <x v="328"/>
    <n v="1500000"/>
    <s v="Export_CoGe"/>
    <x v="1"/>
    <s v="36.LIQ"/>
    <x v="15"/>
    <s v="BREVE "/>
    <m/>
    <s v="36.LIQ"/>
    <s v="Debiti a Breve (Liquidità)"/>
    <x v="1"/>
  </r>
  <r>
    <x v="0"/>
    <x v="21"/>
    <x v="86"/>
    <x v="86"/>
    <n v="-424.07999999994627"/>
    <s v="Export_CoGe"/>
    <x v="1"/>
    <s v="29.AC"/>
    <x v="11"/>
    <s v="AC"/>
    <m/>
    <s v="29.AC"/>
    <s v="Altri Crediti"/>
    <x v="1"/>
  </r>
  <r>
    <x v="0"/>
    <x v="21"/>
    <x v="88"/>
    <x v="88"/>
    <n v="-326.74999999994623"/>
    <s v="Export_CoGe"/>
    <x v="1"/>
    <s v="30.AD"/>
    <x v="13"/>
    <s v="AD"/>
    <m/>
    <s v="30.AD"/>
    <s v="Altri Crediti"/>
    <x v="1"/>
  </r>
  <r>
    <x v="0"/>
    <x v="21"/>
    <x v="145"/>
    <x v="145"/>
    <n v="-8300.0000000000582"/>
    <s v="Export_CoGe"/>
    <x v="1"/>
    <s v="34.CS"/>
    <x v="18"/>
    <s v="PN"/>
    <m/>
    <s v="34.CS"/>
    <s v="Capitale "/>
    <x v="1"/>
  </r>
  <r>
    <x v="0"/>
    <x v="21"/>
    <x v="147"/>
    <x v="147"/>
    <n v="-100000"/>
    <s v="Export_CoGe"/>
    <x v="1"/>
    <s v="34.CS"/>
    <x v="18"/>
    <s v="PN"/>
    <m/>
    <s v="34.CS"/>
    <s v="Capitale "/>
    <x v="1"/>
  </r>
  <r>
    <x v="0"/>
    <x v="21"/>
    <x v="149"/>
    <x v="149"/>
    <n v="-800000"/>
    <s v="Export_CoGe"/>
    <x v="1"/>
    <s v="34.CS"/>
    <x v="18"/>
    <s v="PN"/>
    <m/>
    <s v="34.CS"/>
    <s v="Capitale "/>
    <x v="1"/>
  </r>
  <r>
    <x v="0"/>
    <x v="21"/>
    <x v="151"/>
    <x v="151"/>
    <n v="-62928.91"/>
    <s v="Export_CoGe"/>
    <x v="1"/>
    <s v="35.RIS"/>
    <x v="19"/>
    <s v="PN"/>
    <m/>
    <s v="35.RIS"/>
    <s v="Riserva Legale"/>
    <x v="1"/>
  </r>
  <r>
    <x v="0"/>
    <x v="21"/>
    <x v="330"/>
    <x v="329"/>
    <n v="-180615.86000000004"/>
    <s v="Export_CoGe"/>
    <x v="1"/>
    <s v="35.RIS"/>
    <x v="19"/>
    <s v="PN"/>
    <m/>
    <s v="35.RIS_bis"/>
    <s v="VII - Riserva per operaz. di copertura dei flussi finanz. attesi"/>
    <x v="1"/>
  </r>
  <r>
    <x v="0"/>
    <x v="21"/>
    <x v="154"/>
    <x v="154"/>
    <n v="-86282.830000000016"/>
    <s v="Export_CoGe"/>
    <x v="1"/>
    <s v="35.RIS"/>
    <x v="19"/>
    <s v="PN"/>
    <m/>
    <s v="35.RIS"/>
    <s v="Altre Riserve"/>
    <x v="1"/>
  </r>
  <r>
    <x v="0"/>
    <x v="21"/>
    <x v="353"/>
    <x v="352"/>
    <n v="-68372.165000002016"/>
    <s v="Export_CoGe"/>
    <x v="1"/>
    <s v="35.RIS"/>
    <x v="19"/>
    <s v="PN"/>
    <m/>
    <s v="35.RIS"/>
    <s v="Altre Riserve"/>
    <x v="1"/>
  </r>
  <r>
    <x v="0"/>
    <x v="21"/>
    <x v="157"/>
    <x v="157"/>
    <n v="-104189.62"/>
    <s v="Export_CoGe"/>
    <x v="1"/>
    <s v="23.I.MATFON"/>
    <x v="20"/>
    <s v="MAT"/>
    <m/>
    <s v="23.I.MATFON"/>
    <s v="Immobilizzazioni Materiali"/>
    <x v="1"/>
  </r>
  <r>
    <x v="0"/>
    <x v="21"/>
    <x v="158"/>
    <x v="158"/>
    <n v="-209105.68000000002"/>
    <s v="Export_CoGe"/>
    <x v="1"/>
    <s v="23.I.MATFON"/>
    <x v="20"/>
    <s v="MAT"/>
    <m/>
    <s v="23.I.MATFON"/>
    <s v="Immobilizzazioni Materiali"/>
    <x v="1"/>
  </r>
  <r>
    <x v="0"/>
    <x v="21"/>
    <x v="159"/>
    <x v="159"/>
    <n v="-130693.5"/>
    <s v="Export_CoGe"/>
    <x v="1"/>
    <s v="23.I.MATFON"/>
    <x v="20"/>
    <s v="MAT"/>
    <m/>
    <s v="23.I.MATFON"/>
    <s v="Immobilizzazioni Materiali"/>
    <x v="1"/>
  </r>
  <r>
    <x v="0"/>
    <x v="21"/>
    <x v="160"/>
    <x v="160"/>
    <n v="-792"/>
    <s v="Export_CoGe"/>
    <x v="1"/>
    <s v="23.I.MATFON"/>
    <x v="20"/>
    <s v="MAT"/>
    <m/>
    <s v="23.I.MATFON"/>
    <s v="Immobilizzazioni Materiali"/>
    <x v="1"/>
  </r>
  <r>
    <x v="0"/>
    <x v="21"/>
    <x v="161"/>
    <x v="161"/>
    <n v="-51454.32"/>
    <s v="Export_CoGe"/>
    <x v="1"/>
    <s v="23.I.MATFON"/>
    <x v="20"/>
    <s v="MAT"/>
    <m/>
    <s v="23.I.MATFON"/>
    <s v="Immobilizzazioni Materiali"/>
    <x v="1"/>
  </r>
  <r>
    <x v="0"/>
    <x v="21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21"/>
    <x v="163"/>
    <x v="163"/>
    <n v="-37664.42"/>
    <s v="Export_CoGe"/>
    <x v="1"/>
    <s v="23.I.MATFON"/>
    <x v="20"/>
    <s v="MAT"/>
    <m/>
    <s v="23.I.MATFON"/>
    <s v="Immobilizzazioni Materiali"/>
    <x v="1"/>
  </r>
  <r>
    <x v="0"/>
    <x v="21"/>
    <x v="164"/>
    <x v="164"/>
    <n v="-9208.98"/>
    <s v="Export_CoGe"/>
    <x v="1"/>
    <s v="23.I.MATFON"/>
    <x v="20"/>
    <s v="MAT"/>
    <m/>
    <s v="23.I.MATFON"/>
    <s v="Immobilizzazioni Materiali"/>
    <x v="1"/>
  </r>
  <r>
    <x v="0"/>
    <x v="21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21"/>
    <x v="167"/>
    <x v="167"/>
    <n v="-5023"/>
    <s v="Export_CoGe"/>
    <x v="1"/>
    <s v="23.I.IMMFON"/>
    <x v="21"/>
    <s v="IMM"/>
    <m/>
    <s v="23.I.IMMFON"/>
    <s v="Immobilizzazioni Immateriali"/>
    <x v="1"/>
  </r>
  <r>
    <x v="0"/>
    <x v="21"/>
    <x v="168"/>
    <x v="168"/>
    <n v="-35407.530000000021"/>
    <s v="Export_CoGe"/>
    <x v="1"/>
    <s v="23.I.IMMFON"/>
    <x v="21"/>
    <s v="IMM"/>
    <m/>
    <s v="23.I.IMMFON"/>
    <s v="Immobilizzazioni Immateriali"/>
    <x v="1"/>
  </r>
  <r>
    <x v="0"/>
    <x v="21"/>
    <x v="169"/>
    <x v="169"/>
    <n v="-50940.84"/>
    <s v="Export_CoGe"/>
    <x v="1"/>
    <s v="23.I.IMMFON"/>
    <x v="21"/>
    <s v="IMM"/>
    <m/>
    <s v="23.I.IMMFON"/>
    <s v="Immobilizzazioni Immateriali"/>
    <x v="1"/>
  </r>
  <r>
    <x v="0"/>
    <x v="21"/>
    <x v="170"/>
    <x v="170"/>
    <n v="-1145372"/>
    <s v="Export_CoGe"/>
    <x v="1"/>
    <s v="33.PROV"/>
    <x v="22"/>
    <s v="PROV"/>
    <m/>
    <s v="33.PROV"/>
    <s v="Altri Fondi "/>
    <x v="1"/>
  </r>
  <r>
    <x v="0"/>
    <x v="21"/>
    <x v="331"/>
    <x v="330"/>
    <n v="-245167.83000000002"/>
    <s v="Export_CoGe"/>
    <x v="1"/>
    <s v="33.PROV"/>
    <x v="22"/>
    <s v="PROV"/>
    <m/>
    <s v="33.PROV"/>
    <s v="Altri Fondi "/>
    <x v="1"/>
  </r>
  <r>
    <x v="0"/>
    <x v="21"/>
    <x v="333"/>
    <x v="332"/>
    <n v="-315297.5"/>
    <s v="Export_CoGe"/>
    <x v="1"/>
    <s v="26.MAG"/>
    <x v="9"/>
    <s v="MAG"/>
    <m/>
    <s v="26.MAG"/>
    <s v="Rimanenze"/>
    <x v="1"/>
  </r>
  <r>
    <x v="0"/>
    <x v="21"/>
    <x v="398"/>
    <x v="397"/>
    <n v="-550000"/>
    <s v="Export_CoGe"/>
    <x v="1"/>
    <s v="26.MAG"/>
    <x v="9"/>
    <s v="MAG"/>
    <m/>
    <s v="26.MAG"/>
    <s v="Rimanenze"/>
    <x v="1"/>
  </r>
  <r>
    <x v="0"/>
    <x v="21"/>
    <x v="172"/>
    <x v="172"/>
    <n v="-161159.49000000002"/>
    <s v="Export_CoGe"/>
    <x v="1"/>
    <s v="38.TFR"/>
    <x v="23"/>
    <s v="TFR"/>
    <m/>
    <s v="38.TFR"/>
    <s v="Fondo TFR"/>
    <x v="1"/>
  </r>
  <r>
    <x v="0"/>
    <x v="21"/>
    <x v="173"/>
    <x v="173"/>
    <n v="-370485.91000000003"/>
    <s v="Export_CoGe"/>
    <x v="1"/>
    <s v="38.TFR"/>
    <x v="23"/>
    <s v="TFR"/>
    <m/>
    <s v="38.TFR"/>
    <s v="Fondo TFR"/>
    <x v="1"/>
  </r>
  <r>
    <x v="0"/>
    <x v="21"/>
    <x v="174"/>
    <x v="174"/>
    <n v="-49449.65"/>
    <s v="Export_CoGe"/>
    <x v="1"/>
    <s v="38.TFR"/>
    <x v="23"/>
    <s v="TFR"/>
    <m/>
    <s v="38.TFR"/>
    <s v="Fondo TFR"/>
    <x v="1"/>
  </r>
  <r>
    <x v="0"/>
    <x v="21"/>
    <x v="175"/>
    <x v="175"/>
    <n v="-7385.3399999999947"/>
    <s v="Export_CoGe"/>
    <x v="1"/>
    <s v="38.TFR"/>
    <x v="23"/>
    <s v="TFR"/>
    <m/>
    <s v="38.TFR"/>
    <s v="Fondo TFR"/>
    <x v="1"/>
  </r>
  <r>
    <x v="0"/>
    <x v="21"/>
    <x v="177"/>
    <x v="177"/>
    <n v="-195502.61"/>
    <s v="Export_CoGe"/>
    <x v="1"/>
    <s v="27.CLI"/>
    <x v="10"/>
    <s v="CLI"/>
    <m/>
    <s v="27.CLI"/>
    <s v="Crediti Commerciali"/>
    <x v="1"/>
  </r>
  <r>
    <x v="0"/>
    <x v="21"/>
    <x v="181"/>
    <x v="181"/>
    <n v="-16031.240000000027"/>
    <s v="Export_CoGe"/>
    <x v="1"/>
    <s v="37.DFIN"/>
    <x v="25"/>
    <s v="LUNGO"/>
    <m/>
    <s v="37.DFIN"/>
    <s v="Debiti Finanziari (MLT)"/>
    <x v="1"/>
  </r>
  <r>
    <x v="0"/>
    <x v="21"/>
    <x v="183"/>
    <x v="183"/>
    <n v="-180101.19999999998"/>
    <s v="Export_CoGe"/>
    <x v="1"/>
    <s v="37.DFIN"/>
    <x v="25"/>
    <s v="LUNGO"/>
    <m/>
    <s v="37.DFIN"/>
    <s v="Debiti Finanziari (MLT)"/>
    <x v="1"/>
  </r>
  <r>
    <x v="0"/>
    <x v="21"/>
    <x v="189"/>
    <x v="189"/>
    <n v="-519233.7100000002"/>
    <s v="Export_CoGe"/>
    <x v="1"/>
    <s v="37.DFIN"/>
    <x v="25"/>
    <s v="LUNGO"/>
    <m/>
    <s v="37.DFIN"/>
    <s v="Debiti Finanziari (MLT)"/>
    <x v="1"/>
  </r>
  <r>
    <x v="0"/>
    <x v="21"/>
    <x v="193"/>
    <x v="193"/>
    <n v="-186991.6"/>
    <s v="Export_CoGe"/>
    <x v="1"/>
    <s v="37.DFIN"/>
    <x v="25"/>
    <s v="LUNGO"/>
    <m/>
    <s v="37.DFIN"/>
    <s v="Debiti Finanziari (MLT)"/>
    <x v="1"/>
  </r>
  <r>
    <x v="0"/>
    <x v="21"/>
    <x v="195"/>
    <x v="195"/>
    <n v="-66102.59"/>
    <s v="Export_CoGe"/>
    <x v="1"/>
    <s v="37.DFIN"/>
    <x v="25"/>
    <s v="LUNGO"/>
    <m/>
    <s v="37.DFIN"/>
    <s v="Debiti Finanziari (MLT)"/>
    <x v="1"/>
  </r>
  <r>
    <x v="0"/>
    <x v="21"/>
    <x v="335"/>
    <x v="334"/>
    <n v="-110275.99"/>
    <s v="Export_CoGe"/>
    <x v="1"/>
    <s v="37.DFIN"/>
    <x v="25"/>
    <s v="LUNGO"/>
    <m/>
    <s v="37.DFIN"/>
    <s v="Debiti Finanziari (MLT)"/>
    <x v="1"/>
  </r>
  <r>
    <x v="0"/>
    <x v="21"/>
    <x v="336"/>
    <x v="335"/>
    <n v="-1962377.44"/>
    <s v="Export_CoGe"/>
    <x v="1"/>
    <s v="37.DFIN"/>
    <x v="25"/>
    <s v="LUNGO"/>
    <m/>
    <s v="37.DFIN"/>
    <s v="Debiti Finanziari (MLT)"/>
    <x v="1"/>
  </r>
  <r>
    <x v="0"/>
    <x v="21"/>
    <x v="399"/>
    <x v="398"/>
    <n v="-245942.46"/>
    <s v="Export_CoGe"/>
    <x v="1"/>
    <s v="36.ANT"/>
    <x v="16"/>
    <s v="BREVE "/>
    <m/>
    <s v="95.ANT"/>
    <s v="Debiti a Breve (Liquidità)"/>
    <x v="1"/>
  </r>
  <r>
    <x v="0"/>
    <x v="21"/>
    <x v="205"/>
    <x v="205"/>
    <n v="-8333.1800000001494"/>
    <s v="Export_CoGe"/>
    <x v="1"/>
    <s v="37.DFIN"/>
    <x v="25"/>
    <s v="LUNGO"/>
    <m/>
    <s v="37.DFIN"/>
    <s v="Debiti Finanziari (MLT)"/>
    <x v="1"/>
  </r>
  <r>
    <x v="0"/>
    <x v="21"/>
    <x v="337"/>
    <x v="336"/>
    <n v="-79109.919999999998"/>
    <s v="Export_CoGe"/>
    <x v="1"/>
    <s v="37.DFIN"/>
    <x v="25"/>
    <s v="LUNGO"/>
    <m/>
    <s v="37.DFIN"/>
    <s v="Debiti Vs Altri MLT"/>
    <x v="1"/>
  </r>
  <r>
    <x v="0"/>
    <x v="21"/>
    <x v="210"/>
    <x v="210"/>
    <n v="-476697.71000000031"/>
    <s v="Export_CoGe"/>
    <x v="1"/>
    <s v="28.FOR"/>
    <x v="14"/>
    <s v="FOR"/>
    <m/>
    <s v="28.FOR"/>
    <s v="Debiti Commerciali"/>
    <x v="1"/>
  </r>
  <r>
    <x v="0"/>
    <x v="21"/>
    <x v="212"/>
    <x v="212"/>
    <n v="-7903.7300000000105"/>
    <s v="Export_CoGe"/>
    <x v="1"/>
    <s v="28.FOR"/>
    <x v="14"/>
    <s v="FOR"/>
    <m/>
    <s v="28.FOR"/>
    <s v="Debiti Commerciali"/>
    <x v="1"/>
  </r>
  <r>
    <x v="0"/>
    <x v="21"/>
    <x v="214"/>
    <x v="214"/>
    <n v="-10031.099999999999"/>
    <s v="Export_CoGe"/>
    <x v="1"/>
    <s v="28.FOR"/>
    <x v="14"/>
    <s v="FOR"/>
    <m/>
    <s v="28.FOR"/>
    <s v="Debiti Commerciali"/>
    <x v="1"/>
  </r>
  <r>
    <x v="0"/>
    <x v="21"/>
    <x v="216"/>
    <x v="216"/>
    <n v="-37240.249999999942"/>
    <s v="Export_CoGe"/>
    <x v="1"/>
    <s v="28.FOR"/>
    <x v="14"/>
    <s v="FOR"/>
    <m/>
    <s v="28.FOR"/>
    <s v="Debiti Commerciali"/>
    <x v="1"/>
  </r>
  <r>
    <x v="0"/>
    <x v="21"/>
    <x v="220"/>
    <x v="220"/>
    <n v="-227216.05"/>
    <s v="Export_CoGe"/>
    <x v="1"/>
    <s v="55.DIP"/>
    <x v="31"/>
    <s v="AD"/>
    <m/>
    <s v="55.DIP"/>
    <s v="Altri Debiti"/>
    <x v="1"/>
  </r>
  <r>
    <x v="0"/>
    <x v="21"/>
    <x v="224"/>
    <x v="224"/>
    <n v="-137871.7600000001"/>
    <s v="Export_CoGe"/>
    <x v="1"/>
    <s v="30.AD"/>
    <x v="13"/>
    <s v="AD"/>
    <m/>
    <s v="30.AD"/>
    <s v="Altri Debiti"/>
    <x v="1"/>
  </r>
  <r>
    <x v="0"/>
    <x v="21"/>
    <x v="384"/>
    <x v="383"/>
    <n v="-124790.19999999998"/>
    <s v="Export_CoGe"/>
    <x v="1"/>
    <s v="30.AD"/>
    <x v="13"/>
    <s v="AD"/>
    <m/>
    <s v="30.AD"/>
    <s v="Altri Debiti"/>
    <x v="1"/>
  </r>
  <r>
    <x v="0"/>
    <x v="21"/>
    <x v="366"/>
    <x v="365"/>
    <n v="-450"/>
    <s v="Export_CoGe"/>
    <x v="1"/>
    <s v="30.AD"/>
    <x v="13"/>
    <s v="AD"/>
    <m/>
    <s v="30.AD"/>
    <s v="Altri Debiti"/>
    <x v="1"/>
  </r>
  <r>
    <x v="0"/>
    <x v="21"/>
    <x v="228"/>
    <x v="228"/>
    <n v="-4999.9999999999964"/>
    <s v="Export_CoGe"/>
    <x v="1"/>
    <s v="30.AD"/>
    <x v="13"/>
    <s v="AD"/>
    <m/>
    <s v="30.AD"/>
    <s v="Altri Debiti"/>
    <x v="1"/>
  </r>
  <r>
    <x v="0"/>
    <x v="21"/>
    <x v="230"/>
    <x v="230"/>
    <n v="-865.86000000000149"/>
    <s v="Export_CoGe"/>
    <x v="1"/>
    <s v="30.AD"/>
    <x v="13"/>
    <s v="AD"/>
    <m/>
    <s v="30.AD"/>
    <s v="Altri Debiti"/>
    <x v="1"/>
  </r>
  <r>
    <x v="0"/>
    <x v="21"/>
    <x v="232"/>
    <x v="232"/>
    <n v="-1337.2000000000303"/>
    <s v="Export_CoGe"/>
    <x v="1"/>
    <s v="30.AD"/>
    <x v="13"/>
    <s v="AD"/>
    <m/>
    <s v="30.AD"/>
    <s v="Altri Debiti"/>
    <x v="1"/>
  </r>
  <r>
    <x v="0"/>
    <x v="21"/>
    <x v="234"/>
    <x v="234"/>
    <n v="-6795.02"/>
    <s v="Export_CoGe"/>
    <x v="1"/>
    <s v="30.AD"/>
    <x v="13"/>
    <s v="AD"/>
    <m/>
    <s v="30.AD"/>
    <s v="Altri Debiti"/>
    <x v="1"/>
  </r>
  <r>
    <x v="0"/>
    <x v="21"/>
    <x v="339"/>
    <x v="338"/>
    <n v="-48.140000000014552"/>
    <s v="Export_CoGe"/>
    <x v="1"/>
    <s v="30.AD"/>
    <x v="13"/>
    <s v="AD"/>
    <m/>
    <s v="30.AD"/>
    <s v="Altri Debiti"/>
    <x v="1"/>
  </r>
  <r>
    <x v="0"/>
    <x v="21"/>
    <x v="400"/>
    <x v="399"/>
    <n v="-503"/>
    <s v="Export_CoGe"/>
    <x v="1"/>
    <s v="30.AD"/>
    <x v="13"/>
    <s v="AD"/>
    <m/>
    <s v="30.AD"/>
    <s v="Altri Debiti"/>
    <x v="1"/>
  </r>
  <r>
    <x v="0"/>
    <x v="21"/>
    <x v="240"/>
    <x v="240"/>
    <n v="-208.19999999999982"/>
    <s v="Export_CoGe"/>
    <x v="1"/>
    <s v="30.AD"/>
    <x v="13"/>
    <s v="CLI"/>
    <m/>
    <s v="27.CLI"/>
    <s v="Altri Debiti"/>
    <x v="1"/>
  </r>
  <r>
    <x v="0"/>
    <x v="21"/>
    <x v="340"/>
    <x v="339"/>
    <n v="-3943.5699999999943"/>
    <s v="Export_CoGe"/>
    <x v="1"/>
    <s v="30.AD"/>
    <x v="13"/>
    <s v="AD"/>
    <m/>
    <s v="30.AD"/>
    <s v="Altri Debiti"/>
    <x v="1"/>
  </r>
  <r>
    <x v="0"/>
    <x v="21"/>
    <x v="352"/>
    <x v="351"/>
    <n v="-5930.1699999996927"/>
    <s v="Export_CoGe"/>
    <x v="1"/>
    <s v="31.PTN"/>
    <x v="12"/>
    <s v="PTN"/>
    <m/>
    <s v="50.IVA"/>
    <s v="Posizione Tributaria Netta"/>
    <x v="1"/>
  </r>
  <r>
    <x v="0"/>
    <x v="21"/>
    <x v="251"/>
    <x v="251"/>
    <n v="-57652.369999999981"/>
    <s v="Export_CoGe"/>
    <x v="1"/>
    <s v="31.PTN"/>
    <x v="12"/>
    <s v="PTN"/>
    <m/>
    <s v="30.AD"/>
    <s v="Posizione Tributaria Netta"/>
    <x v="1"/>
  </r>
  <r>
    <x v="0"/>
    <x v="21"/>
    <x v="253"/>
    <x v="253"/>
    <n v="-3758.6200000000017"/>
    <s v="Export_CoGe"/>
    <x v="1"/>
    <s v="31.PTN"/>
    <x v="12"/>
    <s v="PTN"/>
    <m/>
    <s v="31.PTN"/>
    <s v="Posizione Tributaria Netta"/>
    <x v="1"/>
  </r>
  <r>
    <x v="0"/>
    <x v="21"/>
    <x v="341"/>
    <x v="340"/>
    <n v="-267.07"/>
    <s v="Export_CoGe"/>
    <x v="1"/>
    <s v="31.PTN"/>
    <x v="12"/>
    <s v="AD"/>
    <m/>
    <s v="30.AD"/>
    <s v="Posizione Tributaria Netta"/>
    <x v="1"/>
  </r>
  <r>
    <x v="0"/>
    <x v="21"/>
    <x v="256"/>
    <x v="256"/>
    <n v="-2869.6899999999678"/>
    <s v="Export_CoGe"/>
    <x v="1"/>
    <s v="31.PTN"/>
    <x v="12"/>
    <s v="PTN"/>
    <m/>
    <s v="31.PTN"/>
    <s v="Posizione Tributaria Netta"/>
    <x v="1"/>
  </r>
  <r>
    <x v="0"/>
    <x v="21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21"/>
    <x v="262"/>
    <x v="262"/>
    <n v="-38329.600000000013"/>
    <s v="Export_CoGe"/>
    <x v="1"/>
    <s v="30.AD"/>
    <x v="13"/>
    <s v="AD"/>
    <m/>
    <s v="30.AD"/>
    <s v="Debiti vs Ist. Previdenziali"/>
    <x v="1"/>
  </r>
  <r>
    <x v="0"/>
    <x v="21"/>
    <x v="264"/>
    <x v="264"/>
    <n v="-4615.9800000000005"/>
    <s v="Export_CoGe"/>
    <x v="1"/>
    <s v="30.AD"/>
    <x v="13"/>
    <s v="AD"/>
    <m/>
    <s v="30.AD"/>
    <s v="Debiti vs Ist. Previdenziali"/>
    <x v="1"/>
  </r>
  <r>
    <x v="0"/>
    <x v="21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21"/>
    <x v="343"/>
    <x v="342"/>
    <n v="-6.24"/>
    <s v="Export_CoGe"/>
    <x v="1"/>
    <s v="30.AD"/>
    <x v="13"/>
    <s v="AD"/>
    <m/>
    <s v="30.AD"/>
    <s v="Debiti vs Ist. Previdenziali"/>
    <x v="1"/>
  </r>
  <r>
    <x v="0"/>
    <x v="21"/>
    <x v="344"/>
    <x v="343"/>
    <n v="-336.31"/>
    <s v="Export_CoGe"/>
    <x v="1"/>
    <s v="30.AD"/>
    <x v="13"/>
    <s v="AD"/>
    <m/>
    <s v="30.AD"/>
    <s v="Debiti vs Ist. Previdenziali"/>
    <x v="1"/>
  </r>
  <r>
    <x v="0"/>
    <x v="21"/>
    <x v="269"/>
    <x v="269"/>
    <n v="-508.38"/>
    <s v="Export_CoGe"/>
    <x v="1"/>
    <s v="30.AD"/>
    <x v="13"/>
    <s v="AD"/>
    <m/>
    <s v="30.AD"/>
    <s v="Debiti vs Ist. Previdenziali"/>
    <x v="1"/>
  </r>
  <r>
    <x v="0"/>
    <x v="21"/>
    <x v="271"/>
    <x v="271"/>
    <n v="-3648.4699999999984"/>
    <s v="Export_CoGe"/>
    <x v="1"/>
    <s v="30.AD"/>
    <x v="13"/>
    <s v="AD"/>
    <m/>
    <s v="30.AD"/>
    <s v="Debiti vs Ist. Previdenziali"/>
    <x v="1"/>
  </r>
  <r>
    <x v="0"/>
    <x v="21"/>
    <x v="273"/>
    <x v="273"/>
    <n v="-544.29"/>
    <s v="Export_CoGe"/>
    <x v="1"/>
    <s v="30.AD"/>
    <x v="13"/>
    <s v="AD"/>
    <m/>
    <s v="30.AD"/>
    <s v="Debiti vs Ist. Previdenziali"/>
    <x v="1"/>
  </r>
  <r>
    <x v="0"/>
    <x v="21"/>
    <x v="275"/>
    <x v="275"/>
    <n v="-421.69000000000017"/>
    <s v="Export_CoGe"/>
    <x v="1"/>
    <s v="30.AD"/>
    <x v="13"/>
    <s v="AD"/>
    <m/>
    <s v="30.AD"/>
    <s v="Debiti vs Ist. Previdenziali"/>
    <x v="1"/>
  </r>
  <r>
    <x v="0"/>
    <x v="21"/>
    <x v="277"/>
    <x v="277"/>
    <n v="-1405.2099999999991"/>
    <s v="Export_CoGe"/>
    <x v="1"/>
    <s v="30.AD"/>
    <x v="13"/>
    <s v="AD"/>
    <m/>
    <s v="30.AD"/>
    <s v="Debiti vs Ist. Previdenziali"/>
    <x v="1"/>
  </r>
  <r>
    <x v="0"/>
    <x v="21"/>
    <x v="279"/>
    <x v="279"/>
    <n v="-511.04000000000013"/>
    <s v="Export_CoGe"/>
    <x v="1"/>
    <s v="30.AD"/>
    <x v="13"/>
    <s v="AD"/>
    <m/>
    <s v="30.AD"/>
    <s v="Debiti vs Ist. Previdenziali"/>
    <x v="1"/>
  </r>
  <r>
    <x v="0"/>
    <x v="21"/>
    <x v="280"/>
    <x v="280"/>
    <n v="-805.19999999999982"/>
    <s v="Export_CoGe"/>
    <x v="1"/>
    <s v="30.AD"/>
    <x v="13"/>
    <s v="AD"/>
    <m/>
    <s v="30.AD"/>
    <s v="Debiti vs Ist. Previdenziali"/>
    <x v="1"/>
  </r>
  <r>
    <x v="0"/>
    <x v="21"/>
    <x v="281"/>
    <x v="281"/>
    <n v="-399.38"/>
    <s v="Export_CoGe"/>
    <x v="1"/>
    <s v="30.AD"/>
    <x v="13"/>
    <s v="AD"/>
    <m/>
    <s v="30.AD"/>
    <s v="Debiti vs Ist. Previdenziali"/>
    <x v="1"/>
  </r>
  <r>
    <x v="0"/>
    <x v="21"/>
    <x v="283"/>
    <x v="283"/>
    <n v="-362.8900000000192"/>
    <s v="Export_CoGe"/>
    <x v="1"/>
    <s v="30.AD"/>
    <x v="13"/>
    <s v="AD"/>
    <m/>
    <s v="30.AD"/>
    <s v="Debiti vs Ist. Previdenziali"/>
    <x v="1"/>
  </r>
  <r>
    <x v="0"/>
    <x v="21"/>
    <x v="345"/>
    <x v="344"/>
    <n v="-991.19999999999959"/>
    <s v="Export_CoGe"/>
    <x v="1"/>
    <s v="30.AD"/>
    <x v="13"/>
    <s v="AD"/>
    <m/>
    <s v="30.AD"/>
    <s v="Debiti vs Ist. Previdenziali"/>
    <x v="1"/>
  </r>
  <r>
    <x v="0"/>
    <x v="21"/>
    <x v="414"/>
    <x v="413"/>
    <n v="-636.47"/>
    <s v="Export_CoGe"/>
    <x v="1"/>
    <s v="30.AD"/>
    <x v="13"/>
    <s v="AD"/>
    <m/>
    <s v="30.AD"/>
    <s v="Debiti vs Ist. Previdenziali"/>
    <x v="1"/>
  </r>
  <r>
    <x v="0"/>
    <x v="21"/>
    <x v="284"/>
    <x v="284"/>
    <n v="-2634.0699999999997"/>
    <s v="Export_CoGe"/>
    <x v="1"/>
    <s v="30.AD"/>
    <x v="13"/>
    <s v="AD"/>
    <m/>
    <s v="30.AD"/>
    <s v="Debiti vs Ist. Previdenziali"/>
    <x v="1"/>
  </r>
  <r>
    <x v="0"/>
    <x v="21"/>
    <x v="285"/>
    <x v="285"/>
    <n v="-51524.839999999909"/>
    <s v="Export_CoGe"/>
    <x v="1"/>
    <s v="30.AD"/>
    <x v="13"/>
    <s v="AC"/>
    <m/>
    <s v="60.PREV"/>
    <s v="Debiti vs Ist. Previdenziali"/>
    <x v="1"/>
  </r>
  <r>
    <x v="0"/>
    <x v="21"/>
    <x v="287"/>
    <x v="287"/>
    <n v="-218770.00000000003"/>
    <s v="Export_CoGe"/>
    <x v="1"/>
    <s v="30.AD"/>
    <x v="13"/>
    <s v="AD"/>
    <m/>
    <s v="30.AD"/>
    <s v="Ratei/Risconti Passivi"/>
    <x v="1"/>
  </r>
  <r>
    <x v="0"/>
    <x v="21"/>
    <x v="268"/>
    <x v="268"/>
    <n v="-239536.9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1"/>
    <x v="270"/>
    <x v="270"/>
    <n v="-26901.9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1"/>
    <x v="389"/>
    <x v="388"/>
    <n v="-1656.47"/>
    <s v="Export_CoGe"/>
    <x v="0"/>
    <s v="ALTRI"/>
    <x v="34"/>
    <s v="ALTRI"/>
    <m/>
    <s v="A.5)"/>
    <s v="5) altri ricavi e proventi, con separata indicazione dei contributi in conto esercizio"/>
    <x v="8"/>
  </r>
  <r>
    <x v="0"/>
    <x v="21"/>
    <x v="380"/>
    <x v="379"/>
    <n v="-15770"/>
    <s v="Export_CoGe"/>
    <x v="0"/>
    <s v="ONSTR"/>
    <x v="30"/>
    <s v="EXT"/>
    <m/>
    <s v="A.5)"/>
    <s v="5) altri ricavi e proventi, con separata indicazione dei contributi in conto esercizio"/>
    <x v="8"/>
  </r>
  <r>
    <x v="0"/>
    <x v="21"/>
    <x v="374"/>
    <x v="373"/>
    <n v="-2600"/>
    <s v="Export_CoGe"/>
    <x v="0"/>
    <s v="ONSTR"/>
    <x v="30"/>
    <s v="EXT"/>
    <m/>
    <s v="B.14)"/>
    <s v="14) oneri diversi di gestione"/>
    <x v="2"/>
  </r>
  <r>
    <x v="0"/>
    <x v="22"/>
    <x v="0"/>
    <x v="0"/>
    <n v="270012.84999999998"/>
    <s v="Export_CoGe"/>
    <x v="0"/>
    <s v="ACQDI"/>
    <x v="0"/>
    <s v="ACQ"/>
    <m/>
    <s v="B.6)"/>
    <s v="6) per materie prime, suddidiarie, di consumo e di merci"/>
    <x v="0"/>
  </r>
  <r>
    <x v="0"/>
    <x v="22"/>
    <x v="1"/>
    <x v="1"/>
    <n v="143717.68999999997"/>
    <s v="Export_CoGe"/>
    <x v="0"/>
    <s v="ACQDI"/>
    <x v="0"/>
    <s v="ACQ"/>
    <m/>
    <s v="B.6)"/>
    <s v="6) per materie prime, suddidiarie, di consumo e di merci"/>
    <x v="0"/>
  </r>
  <r>
    <x v="0"/>
    <x v="22"/>
    <x v="3"/>
    <x v="3"/>
    <n v="67607.650000000009"/>
    <s v="Export_CoGe"/>
    <x v="0"/>
    <s v="ACQDI"/>
    <x v="0"/>
    <s v="ACQ"/>
    <m/>
    <s v="B.6)"/>
    <s v="6) per materie prime, suddidiarie, di consumo e di merci"/>
    <x v="0"/>
  </r>
  <r>
    <x v="0"/>
    <x v="22"/>
    <x v="5"/>
    <x v="5"/>
    <n v="2691.32"/>
    <s v="Export_CoGe"/>
    <x v="0"/>
    <s v="ACQIN"/>
    <x v="2"/>
    <s v="PRD"/>
    <m/>
    <s v="B.6)"/>
    <s v="6) per materie prime, suddidiarie, di consumo e di merci"/>
    <x v="2"/>
  </r>
  <r>
    <x v="0"/>
    <x v="22"/>
    <x v="7"/>
    <x v="7"/>
    <n v="37382.759999999995"/>
    <s v="Export_CoGe"/>
    <x v="0"/>
    <s v="ACQDI"/>
    <x v="0"/>
    <s v="ACQ"/>
    <m/>
    <s v="B.6)"/>
    <s v="6) per materie prime, suddidiarie, di consumo e di merci"/>
    <x v="3"/>
  </r>
  <r>
    <x v="0"/>
    <x v="22"/>
    <x v="9"/>
    <x v="9"/>
    <n v="4792.2299999999996"/>
    <s v="Export_CoGe"/>
    <x v="0"/>
    <s v="ACQIN"/>
    <x v="2"/>
    <s v="PRD"/>
    <m/>
    <s v="B.6)"/>
    <s v="6) per materie prime, suddidiarie, di consumo e di merci"/>
    <x v="2"/>
  </r>
  <r>
    <x v="0"/>
    <x v="22"/>
    <x v="11"/>
    <x v="11"/>
    <n v="16647.71"/>
    <s v="Export_CoGe"/>
    <x v="0"/>
    <s v="ACQIN"/>
    <x v="2"/>
    <s v="PRD"/>
    <m/>
    <s v="B.6)"/>
    <s v="6) per materie prime, suddidiarie, di consumo e di merci"/>
    <x v="2"/>
  </r>
  <r>
    <x v="0"/>
    <x v="22"/>
    <x v="13"/>
    <x v="13"/>
    <n v="4965.5199999999995"/>
    <s v="Export_CoGe"/>
    <x v="0"/>
    <s v="COSGS"/>
    <x v="4"/>
    <s v="COSTI"/>
    <m/>
    <s v="B.6)"/>
    <s v="6) per materie prime, suddidiarie, di consumo e di merci"/>
    <x v="4"/>
  </r>
  <r>
    <x v="0"/>
    <x v="22"/>
    <x v="15"/>
    <x v="15"/>
    <n v="9864.4500000000007"/>
    <s v="Export_CoGe"/>
    <x v="0"/>
    <s v="ACQIN"/>
    <x v="2"/>
    <s v="PRD"/>
    <m/>
    <s v="B.6)"/>
    <s v="6) per materie prime, suddidiarie, di consumo e di merci"/>
    <x v="3"/>
  </r>
  <r>
    <x v="0"/>
    <x v="22"/>
    <x v="17"/>
    <x v="17"/>
    <n v="10650.82"/>
    <s v="Export_CoGe"/>
    <x v="0"/>
    <s v="COSGS"/>
    <x v="4"/>
    <s v="COSTI"/>
    <m/>
    <s v="B.6)"/>
    <s v="6) per materie prime, suddidiarie, di consumo e di merci"/>
    <x v="2"/>
  </r>
  <r>
    <x v="0"/>
    <x v="22"/>
    <x v="289"/>
    <x v="289"/>
    <n v="3808.79"/>
    <s v="Export_CoGe"/>
    <x v="0"/>
    <s v="ACQDI"/>
    <x v="0"/>
    <s v="ACQ"/>
    <m/>
    <s v="B.6)"/>
    <s v="6) per materie prime, suddidiarie, di consumo e di merci"/>
    <x v="0"/>
  </r>
  <r>
    <x v="0"/>
    <x v="22"/>
    <x v="290"/>
    <x v="290"/>
    <n v="113699.87"/>
    <s v="Export_CoGe"/>
    <x v="0"/>
    <s v="ACQDI"/>
    <x v="0"/>
    <s v="ACQ"/>
    <m/>
    <s v="B.6)"/>
    <s v="6) per materie prime, suddidiarie, di consumo e di merci"/>
    <x v="2"/>
  </r>
  <r>
    <x v="0"/>
    <x v="22"/>
    <x v="404"/>
    <x v="403"/>
    <n v="5221.24"/>
    <s v="Export_CoGe"/>
    <x v="0"/>
    <s v="ACQDI"/>
    <x v="0"/>
    <s v="ACQ"/>
    <m/>
    <s v="B.6)"/>
    <s v="6) per materie prime, suddidiarie, di consumo e di merci"/>
    <x v="0"/>
  </r>
  <r>
    <x v="0"/>
    <x v="22"/>
    <x v="29"/>
    <x v="29"/>
    <n v="301749.29000000004"/>
    <s v="Export_CoGe"/>
    <x v="0"/>
    <s v="SERDI"/>
    <x v="5"/>
    <s v="LAV"/>
    <m/>
    <s v="B.7)"/>
    <s v="7) per servizi"/>
    <x v="0"/>
  </r>
  <r>
    <x v="0"/>
    <x v="22"/>
    <x v="31"/>
    <x v="31"/>
    <n v="14759.390000000001"/>
    <s v="Export_CoGe"/>
    <x v="0"/>
    <s v="SERIN"/>
    <x v="6"/>
    <s v="PRD"/>
    <m/>
    <s v="B.7)"/>
    <s v="7) per servizi"/>
    <x v="0"/>
  </r>
  <r>
    <x v="0"/>
    <x v="22"/>
    <x v="32"/>
    <x v="32"/>
    <n v="45806.830000000009"/>
    <s v="Export_CoGe"/>
    <x v="0"/>
    <s v="SERDI"/>
    <x v="5"/>
    <s v="LAV"/>
    <m/>
    <s v="B.7)"/>
    <s v="7) per servizi"/>
    <x v="0"/>
  </r>
  <r>
    <x v="0"/>
    <x v="22"/>
    <x v="35"/>
    <x v="35"/>
    <n v="70"/>
    <s v="Export_CoGe"/>
    <x v="0"/>
    <s v="SERIN"/>
    <x v="6"/>
    <s v="PRD"/>
    <m/>
    <s v="B.7)"/>
    <s v="7) per servizi"/>
    <x v="5"/>
  </r>
  <r>
    <x v="0"/>
    <x v="22"/>
    <x v="37"/>
    <x v="37"/>
    <n v="260"/>
    <s v="Export_CoGe"/>
    <x v="0"/>
    <s v="COSGS"/>
    <x v="4"/>
    <s v="COSTI"/>
    <m/>
    <s v="B.7)"/>
    <s v="7) per servizi"/>
    <x v="2"/>
  </r>
  <r>
    <x v="0"/>
    <x v="22"/>
    <x v="41"/>
    <x v="41"/>
    <n v="686482.08000000007"/>
    <s v="Export_CoGe"/>
    <x v="0"/>
    <s v="SERDI"/>
    <x v="5"/>
    <s v="LAV"/>
    <m/>
    <s v="B.7)"/>
    <s v="7) per servizi"/>
    <x v="0"/>
  </r>
  <r>
    <x v="0"/>
    <x v="22"/>
    <x v="386"/>
    <x v="385"/>
    <n v="35399.65"/>
    <s v="Export_CoGe"/>
    <x v="0"/>
    <s v="SERDI"/>
    <x v="5"/>
    <s v="LAV"/>
    <m/>
    <s v="B.7)"/>
    <s v="7) per servizi"/>
    <x v="0"/>
  </r>
  <r>
    <x v="0"/>
    <x v="22"/>
    <x v="43"/>
    <x v="43"/>
    <n v="39447.270000000004"/>
    <s v="Export_CoGe"/>
    <x v="0"/>
    <s v="SERST"/>
    <x v="8"/>
    <s v="COSTI"/>
    <m/>
    <s v="B.7)"/>
    <s v="7) per servizi"/>
    <x v="2"/>
  </r>
  <r>
    <x v="0"/>
    <x v="22"/>
    <x v="44"/>
    <x v="44"/>
    <n v="8551.9799999999977"/>
    <s v="Export_CoGe"/>
    <x v="0"/>
    <s v="SERST"/>
    <x v="8"/>
    <s v="COSTI"/>
    <m/>
    <s v="B.7)"/>
    <s v="7) per servizi"/>
    <x v="2"/>
  </r>
  <r>
    <x v="0"/>
    <x v="22"/>
    <x v="46"/>
    <x v="46"/>
    <n v="1599.0500000000002"/>
    <s v="Export_CoGe"/>
    <x v="0"/>
    <s v="SERST"/>
    <x v="8"/>
    <s v="COSTI"/>
    <m/>
    <s v="B.7)"/>
    <s v="7) per servizi"/>
    <x v="2"/>
  </r>
  <r>
    <x v="0"/>
    <x v="22"/>
    <x v="50"/>
    <x v="50"/>
    <n v="4990.6400000000003"/>
    <s v="Export_CoGe"/>
    <x v="0"/>
    <s v="SERST"/>
    <x v="8"/>
    <s v="COSTI"/>
    <m/>
    <s v="B.7)"/>
    <s v="7) per servizi"/>
    <x v="2"/>
  </r>
  <r>
    <x v="0"/>
    <x v="22"/>
    <x v="52"/>
    <x v="52"/>
    <n v="5438.57"/>
    <s v="Export_CoGe"/>
    <x v="0"/>
    <s v="SERST"/>
    <x v="8"/>
    <s v="COSTI"/>
    <m/>
    <s v="B.7)"/>
    <s v="7) per servizi"/>
    <x v="2"/>
  </r>
  <r>
    <x v="0"/>
    <x v="22"/>
    <x v="54"/>
    <x v="54"/>
    <n v="10328.379999999999"/>
    <s v="Export_CoGe"/>
    <x v="0"/>
    <s v="SERST"/>
    <x v="8"/>
    <s v="COSTI"/>
    <m/>
    <s v="B.7)"/>
    <s v="7) per servizi"/>
    <x v="2"/>
  </r>
  <r>
    <x v="0"/>
    <x v="22"/>
    <x v="56"/>
    <x v="56"/>
    <n v="60170"/>
    <s v="Export_CoGe"/>
    <x v="0"/>
    <s v="SERST"/>
    <x v="8"/>
    <s v="COSTI"/>
    <m/>
    <s v="B.7)"/>
    <s v="7) per servizi"/>
    <x v="4"/>
  </r>
  <r>
    <x v="0"/>
    <x v="22"/>
    <x v="58"/>
    <x v="58"/>
    <n v="39079.040000000001"/>
    <s v="Export_CoGe"/>
    <x v="0"/>
    <s v="SERST"/>
    <x v="8"/>
    <s v="COSTI"/>
    <m/>
    <s v="B.7)"/>
    <s v="7) per servizi"/>
    <x v="2"/>
  </r>
  <r>
    <x v="0"/>
    <x v="22"/>
    <x v="62"/>
    <x v="62"/>
    <n v="54795.72"/>
    <s v="Export_CoGe"/>
    <x v="0"/>
    <s v="SERST"/>
    <x v="8"/>
    <s v="COSTI"/>
    <m/>
    <s v="B.7)"/>
    <s v="7) per servizi"/>
    <x v="2"/>
  </r>
  <r>
    <x v="0"/>
    <x v="22"/>
    <x v="65"/>
    <x v="65"/>
    <n v="509.80999999999995"/>
    <s v="Export_CoGe"/>
    <x v="0"/>
    <s v="SERST"/>
    <x v="8"/>
    <s v="COSTI"/>
    <m/>
    <s v="B.7)"/>
    <s v="7) per servizi"/>
    <x v="2"/>
  </r>
  <r>
    <x v="0"/>
    <x v="22"/>
    <x v="66"/>
    <x v="66"/>
    <n v="8976.1"/>
    <s v="Export_CoGe"/>
    <x v="0"/>
    <s v="SERST"/>
    <x v="8"/>
    <s v="COSTI"/>
    <m/>
    <s v="B.7)"/>
    <s v="7) per servizi"/>
    <x v="2"/>
  </r>
  <r>
    <x v="0"/>
    <x v="22"/>
    <x v="291"/>
    <x v="291"/>
    <n v="2200"/>
    <s v="Export_CoGe"/>
    <x v="0"/>
    <s v="SERST"/>
    <x v="8"/>
    <s v="COSTI"/>
    <m/>
    <s v="B.7)"/>
    <s v="7) per servizi"/>
    <x v="6"/>
  </r>
  <r>
    <x v="0"/>
    <x v="22"/>
    <x v="292"/>
    <x v="292"/>
    <n v="50699.970000000008"/>
    <s v="Export_CoGe"/>
    <x v="0"/>
    <s v="SERIN"/>
    <x v="6"/>
    <s v="PRD"/>
    <m/>
    <s v="B.7)"/>
    <s v="7) per servizi"/>
    <x v="0"/>
  </r>
  <r>
    <x v="0"/>
    <x v="22"/>
    <x v="293"/>
    <x v="293"/>
    <n v="28491.200000000001"/>
    <s v="Export_CoGe"/>
    <x v="0"/>
    <s v="SERST"/>
    <x v="8"/>
    <s v="COSTI"/>
    <m/>
    <s v="B.7)"/>
    <s v="7) per servizi"/>
    <x v="2"/>
  </r>
  <r>
    <x v="0"/>
    <x v="22"/>
    <x v="295"/>
    <x v="295"/>
    <n v="6000"/>
    <s v="Export_CoGe"/>
    <x v="0"/>
    <s v="SERST"/>
    <x v="8"/>
    <s v="COSTI"/>
    <m/>
    <s v="B.7)"/>
    <s v="7) per servizi"/>
    <x v="2"/>
  </r>
  <r>
    <x v="0"/>
    <x v="22"/>
    <x v="346"/>
    <x v="345"/>
    <n v="52651.1"/>
    <s v="Export_CoGe"/>
    <x v="0"/>
    <s v="ONSTR"/>
    <x v="30"/>
    <s v="EXT"/>
    <m/>
    <s v="B.14)"/>
    <s v="14) oneri diversi di gestione"/>
    <x v="2"/>
  </r>
  <r>
    <x v="0"/>
    <x v="22"/>
    <x v="68"/>
    <x v="68"/>
    <n v="9750.02"/>
    <s v="Export_CoGe"/>
    <x v="0"/>
    <s v="COSGS"/>
    <x v="4"/>
    <s v="COSTI"/>
    <m/>
    <s v="B.7)"/>
    <s v="7) per servizi"/>
    <x v="2"/>
  </r>
  <r>
    <x v="0"/>
    <x v="22"/>
    <x v="395"/>
    <x v="394"/>
    <n v="12375"/>
    <s v="Export_CoGe"/>
    <x v="0"/>
    <s v="COSGS"/>
    <x v="4"/>
    <s v="COSTI"/>
    <m/>
    <s v="B.7)"/>
    <s v="7) per servizi"/>
    <x v="2"/>
  </r>
  <r>
    <x v="0"/>
    <x v="22"/>
    <x v="298"/>
    <x v="298"/>
    <n v="22950"/>
    <s v="Export_CoGe"/>
    <x v="0"/>
    <s v="COSGS"/>
    <x v="4"/>
    <s v="COSTI"/>
    <m/>
    <s v="B.7)"/>
    <s v="7) per servizi"/>
    <x v="2"/>
  </r>
  <r>
    <x v="0"/>
    <x v="22"/>
    <x v="375"/>
    <x v="374"/>
    <n v="6240"/>
    <s v="Export_CoGe"/>
    <x v="0"/>
    <s v="SERIN"/>
    <x v="6"/>
    <s v="PRD"/>
    <m/>
    <s v="B.7)"/>
    <s v="7) per servizi"/>
    <x v="2"/>
  </r>
  <r>
    <x v="0"/>
    <x v="22"/>
    <x v="368"/>
    <x v="367"/>
    <n v="1800"/>
    <s v="Export_CoGe"/>
    <x v="0"/>
    <s v="COSGS"/>
    <x v="4"/>
    <s v="COSTI"/>
    <m/>
    <s v="B.7)"/>
    <s v="7) per servizi"/>
    <x v="2"/>
  </r>
  <r>
    <x v="0"/>
    <x v="22"/>
    <x v="69"/>
    <x v="69"/>
    <n v="27770.420000000002"/>
    <s v="Export_CoGe"/>
    <x v="0"/>
    <s v="COSGS"/>
    <x v="4"/>
    <s v="COSTI"/>
    <m/>
    <s v="B.7)"/>
    <s v="7) per servizi"/>
    <x v="2"/>
  </r>
  <r>
    <x v="0"/>
    <x v="22"/>
    <x v="71"/>
    <x v="71"/>
    <n v="1622.35"/>
    <s v="Export_CoGe"/>
    <x v="0"/>
    <s v="SERIN"/>
    <x v="6"/>
    <s v="PRD"/>
    <m/>
    <s v="B.7)"/>
    <s v="7) per servizi"/>
    <x v="3"/>
  </r>
  <r>
    <x v="0"/>
    <x v="22"/>
    <x v="73"/>
    <x v="73"/>
    <n v="907.8599999999999"/>
    <s v="Export_CoGe"/>
    <x v="0"/>
    <s v="COSGS"/>
    <x v="4"/>
    <s v="COSTI"/>
    <m/>
    <s v="B.7)"/>
    <s v="7) per servizi"/>
    <x v="2"/>
  </r>
  <r>
    <x v="0"/>
    <x v="22"/>
    <x v="75"/>
    <x v="75"/>
    <n v="969.37000000000012"/>
    <s v="Export_CoGe"/>
    <x v="0"/>
    <s v="COSGS"/>
    <x v="4"/>
    <s v="COSTI"/>
    <m/>
    <s v="B.7)"/>
    <s v="7) per servizi"/>
    <x v="2"/>
  </r>
  <r>
    <x v="0"/>
    <x v="22"/>
    <x v="76"/>
    <x v="76"/>
    <n v="4525.2500000000009"/>
    <s v="Export_CoGe"/>
    <x v="0"/>
    <s v="COSGS"/>
    <x v="4"/>
    <s v="COSTI"/>
    <m/>
    <s v="B.7)"/>
    <s v="7) per servizi"/>
    <x v="2"/>
  </r>
  <r>
    <x v="0"/>
    <x v="22"/>
    <x v="417"/>
    <x v="416"/>
    <n v="1499.9999999999998"/>
    <s v="Export_CoGe"/>
    <x v="0"/>
    <s v="SERIN"/>
    <x v="6"/>
    <s v="PRD"/>
    <m/>
    <s v="B.7)"/>
    <s v="7) per servizi"/>
    <x v="3"/>
  </r>
  <r>
    <x v="0"/>
    <x v="22"/>
    <x v="77"/>
    <x v="77"/>
    <n v="1380"/>
    <s v="Export_CoGe"/>
    <x v="0"/>
    <s v="SERST"/>
    <x v="8"/>
    <s v="COSTI"/>
    <m/>
    <s v="B.7)"/>
    <s v="7) per servizi"/>
    <x v="2"/>
  </r>
  <r>
    <x v="0"/>
    <x v="22"/>
    <x v="79"/>
    <x v="79"/>
    <n v="21760.22"/>
    <s v="Export_CoGe"/>
    <x v="0"/>
    <s v="SERIN"/>
    <x v="6"/>
    <s v="PRD"/>
    <m/>
    <s v="B.7)"/>
    <s v="7) per servizi"/>
    <x v="0"/>
  </r>
  <r>
    <x v="0"/>
    <x v="22"/>
    <x v="81"/>
    <x v="81"/>
    <n v="214"/>
    <s v="Export_CoGe"/>
    <x v="0"/>
    <s v="SERST"/>
    <x v="8"/>
    <s v="COSTI"/>
    <m/>
    <s v="B.7)"/>
    <s v="7) per servizi"/>
    <x v="2"/>
  </r>
  <r>
    <x v="0"/>
    <x v="22"/>
    <x v="83"/>
    <x v="83"/>
    <n v="653.27"/>
    <s v="Export_CoGe"/>
    <x v="0"/>
    <s v="SERST"/>
    <x v="8"/>
    <s v="COSTI"/>
    <m/>
    <s v="B.7)"/>
    <s v="7) per servizi"/>
    <x v="2"/>
  </r>
  <r>
    <x v="0"/>
    <x v="22"/>
    <x v="85"/>
    <x v="85"/>
    <n v="28447.11"/>
    <s v="Export_CoGe"/>
    <x v="0"/>
    <s v="SERIN"/>
    <x v="6"/>
    <s v="PRD"/>
    <m/>
    <s v="B.7)"/>
    <s v="7) per servizi"/>
    <x v="2"/>
  </r>
  <r>
    <x v="0"/>
    <x v="22"/>
    <x v="87"/>
    <x v="87"/>
    <n v="4230.8700000000008"/>
    <s v="Export_CoGe"/>
    <x v="0"/>
    <s v="SERST"/>
    <x v="8"/>
    <s v="COSTI"/>
    <m/>
    <s v="B.7)"/>
    <s v="7) per servizi"/>
    <x v="2"/>
  </r>
  <r>
    <x v="0"/>
    <x v="22"/>
    <x v="89"/>
    <x v="89"/>
    <n v="40247.840000000011"/>
    <s v="Export_CoGe"/>
    <x v="0"/>
    <s v="SERST"/>
    <x v="8"/>
    <s v="COSTI"/>
    <m/>
    <s v="B.7)"/>
    <s v="7) per servizi"/>
    <x v="2"/>
  </r>
  <r>
    <x v="0"/>
    <x v="22"/>
    <x v="93"/>
    <x v="93"/>
    <n v="15"/>
    <s v="Export_CoGe"/>
    <x v="0"/>
    <s v="COSGS"/>
    <x v="4"/>
    <s v="COSTI"/>
    <m/>
    <s v="B.7)"/>
    <s v="7) per servizi"/>
    <x v="2"/>
  </r>
  <r>
    <x v="0"/>
    <x v="22"/>
    <x v="97"/>
    <x v="97"/>
    <n v="16559.730000000003"/>
    <s v="Export_CoGe"/>
    <x v="0"/>
    <s v="SERST"/>
    <x v="8"/>
    <s v="COSTI"/>
    <m/>
    <s v="B.7)"/>
    <s v="7) per servizi"/>
    <x v="6"/>
  </r>
  <r>
    <x v="0"/>
    <x v="22"/>
    <x v="99"/>
    <x v="99"/>
    <n v="6137.3200000000006"/>
    <s v="Export_CoGe"/>
    <x v="0"/>
    <s v="SERST"/>
    <x v="8"/>
    <s v="COSTI"/>
    <m/>
    <s v="B.7)"/>
    <s v="7) per servizi"/>
    <x v="6"/>
  </r>
  <r>
    <x v="0"/>
    <x v="22"/>
    <x v="100"/>
    <x v="100"/>
    <n v="13364.210000000001"/>
    <s v="Export_CoGe"/>
    <x v="0"/>
    <s v="COSGS"/>
    <x v="4"/>
    <s v="COSTI"/>
    <m/>
    <s v="B.7)"/>
    <s v="7) per servizi"/>
    <x v="2"/>
  </r>
  <r>
    <x v="0"/>
    <x v="22"/>
    <x v="102"/>
    <x v="102"/>
    <n v="3219.3199999999997"/>
    <s v="Export_CoGe"/>
    <x v="0"/>
    <s v="SERST"/>
    <x v="8"/>
    <s v="COSTI"/>
    <m/>
    <s v="B.7)"/>
    <s v="7) per servizi"/>
    <x v="6"/>
  </r>
  <r>
    <x v="0"/>
    <x v="22"/>
    <x v="103"/>
    <x v="103"/>
    <n v="9070.2000000000007"/>
    <s v="Export_CoGe"/>
    <x v="0"/>
    <s v="COSGS"/>
    <x v="4"/>
    <s v="COSTI"/>
    <m/>
    <s v="B.7)"/>
    <s v="7) per servizi"/>
    <x v="2"/>
  </r>
  <r>
    <x v="0"/>
    <x v="22"/>
    <x v="104"/>
    <x v="104"/>
    <n v="8916.42"/>
    <s v="Export_CoGe"/>
    <x v="0"/>
    <s v="COSGS"/>
    <x v="4"/>
    <s v="COSTI"/>
    <m/>
    <s v="B.7)"/>
    <s v="7) per servizi"/>
    <x v="5"/>
  </r>
  <r>
    <x v="0"/>
    <x v="22"/>
    <x v="106"/>
    <x v="106"/>
    <n v="6470.87"/>
    <s v="Export_CoGe"/>
    <x v="0"/>
    <s v="COSGS"/>
    <x v="4"/>
    <s v="COSTI"/>
    <m/>
    <s v="B.7)"/>
    <s v="7) per servizi"/>
    <x v="5"/>
  </r>
  <r>
    <x v="0"/>
    <x v="22"/>
    <x v="108"/>
    <x v="108"/>
    <n v="2797.9600000000014"/>
    <s v="Export_CoGe"/>
    <x v="0"/>
    <s v="COSGS"/>
    <x v="4"/>
    <s v="COSTI"/>
    <m/>
    <s v="B.7)"/>
    <s v="7) per servizi"/>
    <x v="5"/>
  </r>
  <r>
    <x v="0"/>
    <x v="22"/>
    <x v="110"/>
    <x v="110"/>
    <n v="13910.05"/>
    <s v="Export_CoGe"/>
    <x v="0"/>
    <s v="COSGS"/>
    <x v="4"/>
    <s v="COSTI"/>
    <m/>
    <s v="B.7)"/>
    <s v="7) per servizi"/>
    <x v="5"/>
  </r>
  <r>
    <x v="0"/>
    <x v="22"/>
    <x v="111"/>
    <x v="111"/>
    <n v="7635.7999999999993"/>
    <s v="Export_CoGe"/>
    <x v="0"/>
    <s v="COSGS"/>
    <x v="4"/>
    <s v="COSTI"/>
    <m/>
    <s v="B.7)"/>
    <s v="7) per servizi"/>
    <x v="2"/>
  </r>
  <r>
    <x v="0"/>
    <x v="22"/>
    <x v="112"/>
    <x v="112"/>
    <n v="4808"/>
    <s v="Export_CoGe"/>
    <x v="0"/>
    <s v="SERST"/>
    <x v="8"/>
    <s v="COSTI"/>
    <m/>
    <s v="B.7)"/>
    <s v="7) per servizi"/>
    <x v="2"/>
  </r>
  <r>
    <x v="0"/>
    <x v="22"/>
    <x v="299"/>
    <x v="299"/>
    <n v="13916.72"/>
    <s v="Export_CoGe"/>
    <x v="0"/>
    <s v="SERST"/>
    <x v="8"/>
    <s v="COSTI"/>
    <m/>
    <s v="B.7)"/>
    <s v="7) per servizi"/>
    <x v="6"/>
  </r>
  <r>
    <x v="0"/>
    <x v="22"/>
    <x v="376"/>
    <x v="375"/>
    <n v="9878.9699999999993"/>
    <s v="Export_CoGe"/>
    <x v="0"/>
    <s v="ONSTR"/>
    <x v="30"/>
    <s v="EXT"/>
    <m/>
    <s v="B.14)"/>
    <s v="14) oneri diversi di gestione"/>
    <x v="2"/>
  </r>
  <r>
    <x v="0"/>
    <x v="22"/>
    <x v="348"/>
    <x v="347"/>
    <n v="17808.5"/>
    <s v="Export_CoGe"/>
    <x v="0"/>
    <s v="SERST"/>
    <x v="8"/>
    <s v="COSTI"/>
    <m/>
    <s v="B.7)"/>
    <s v="7) per servizi"/>
    <x v="6"/>
  </r>
  <r>
    <x v="0"/>
    <x v="22"/>
    <x v="355"/>
    <x v="354"/>
    <n v="7100"/>
    <s v="Export_CoGe"/>
    <x v="0"/>
    <s v="SERST"/>
    <x v="8"/>
    <s v="COSTI"/>
    <m/>
    <s v="B.7)"/>
    <s v="7) per servizi"/>
    <x v="6"/>
  </r>
  <r>
    <x v="0"/>
    <x v="22"/>
    <x v="356"/>
    <x v="355"/>
    <n v="13974.75"/>
    <s v="Export_CoGe"/>
    <x v="0"/>
    <s v="SERST"/>
    <x v="8"/>
    <s v="COSTI"/>
    <m/>
    <s v="B.7)"/>
    <s v="7) per servizi"/>
    <x v="2"/>
  </r>
  <r>
    <x v="0"/>
    <x v="22"/>
    <x v="405"/>
    <x v="404"/>
    <n v="14502.38"/>
    <s v="Export_CoGe"/>
    <x v="0"/>
    <s v="COSGS"/>
    <x v="4"/>
    <s v="COSTI"/>
    <m/>
    <s v="B.7)"/>
    <s v="7) per servizi"/>
    <x v="2"/>
  </r>
  <r>
    <x v="0"/>
    <x v="22"/>
    <x v="408"/>
    <x v="407"/>
    <n v="27812.61"/>
    <s v="Export_CoGe"/>
    <x v="0"/>
    <s v="SERST"/>
    <x v="8"/>
    <s v="COSTI"/>
    <s v="SPESGRANT"/>
    <s v="B.7)"/>
    <s v="7) per servizi"/>
    <x v="8"/>
  </r>
  <r>
    <x v="0"/>
    <x v="22"/>
    <x v="113"/>
    <x v="113"/>
    <n v="38335.229999999996"/>
    <s v="Export_CoGe"/>
    <x v="0"/>
    <s v="SERIN"/>
    <x v="6"/>
    <s v="PRD"/>
    <m/>
    <s v="B.7)"/>
    <s v="7) per servizi"/>
    <x v="3"/>
  </r>
  <r>
    <x v="0"/>
    <x v="22"/>
    <x v="114"/>
    <x v="114"/>
    <n v="5769.5799999999972"/>
    <s v="Export_CoGe"/>
    <x v="0"/>
    <s v="SERIN"/>
    <x v="6"/>
    <s v="PRD"/>
    <m/>
    <s v="B.7)"/>
    <s v="7) per servizi"/>
    <x v="3"/>
  </r>
  <r>
    <x v="0"/>
    <x v="22"/>
    <x v="390"/>
    <x v="389"/>
    <n v="13923.18"/>
    <s v="Export_CoGe"/>
    <x v="0"/>
    <s v="SERIN"/>
    <x v="6"/>
    <s v="PRD"/>
    <m/>
    <s v="B.7)"/>
    <s v="7) per servizi"/>
    <x v="3"/>
  </r>
  <r>
    <x v="0"/>
    <x v="22"/>
    <x v="116"/>
    <x v="116"/>
    <n v="1515"/>
    <s v="Export_CoGe"/>
    <x v="0"/>
    <s v="SERST"/>
    <x v="8"/>
    <s v="COSTI"/>
    <m/>
    <s v="B.7)"/>
    <s v="7) per servizi"/>
    <x v="2"/>
  </r>
  <r>
    <x v="0"/>
    <x v="22"/>
    <x v="118"/>
    <x v="118"/>
    <n v="315"/>
    <s v="Export_CoGe"/>
    <x v="0"/>
    <s v="SERST"/>
    <x v="8"/>
    <s v="COSTI"/>
    <m/>
    <s v="B.7)"/>
    <s v="7) per servizi"/>
    <x v="2"/>
  </r>
  <r>
    <x v="0"/>
    <x v="22"/>
    <x v="119"/>
    <x v="119"/>
    <n v="13965.980000000001"/>
    <s v="Export_CoGe"/>
    <x v="0"/>
    <s v="SERST"/>
    <x v="8"/>
    <s v="COSTI"/>
    <m/>
    <s v="B.7)"/>
    <s v="7) per servizi"/>
    <x v="2"/>
  </r>
  <r>
    <x v="0"/>
    <x v="22"/>
    <x v="121"/>
    <x v="121"/>
    <n v="697.35"/>
    <s v="Export_CoGe"/>
    <x v="0"/>
    <s v="SERST"/>
    <x v="8"/>
    <s v="COSTI"/>
    <m/>
    <s v="B.7)"/>
    <s v="7) per servizi"/>
    <x v="2"/>
  </r>
  <r>
    <x v="0"/>
    <x v="22"/>
    <x v="357"/>
    <x v="356"/>
    <n v="10726.24"/>
    <s v="Export_CoGe"/>
    <x v="0"/>
    <s v="ONSTR"/>
    <x v="30"/>
    <s v="EXT"/>
    <m/>
    <s v="B.14)"/>
    <s v="14) oneri diversi di gestione"/>
    <x v="2"/>
  </r>
  <r>
    <x v="0"/>
    <x v="22"/>
    <x v="123"/>
    <x v="123"/>
    <n v="2032.6"/>
    <s v="Export_CoGe"/>
    <x v="0"/>
    <s v="SERST"/>
    <x v="8"/>
    <s v="COSTI"/>
    <m/>
    <s v="B.7)"/>
    <s v="7) per servizi"/>
    <x v="2"/>
  </r>
  <r>
    <x v="0"/>
    <x v="22"/>
    <x v="125"/>
    <x v="125"/>
    <n v="1576"/>
    <s v="Export_CoGe"/>
    <x v="0"/>
    <s v="SERST"/>
    <x v="8"/>
    <s v="COSTI"/>
    <m/>
    <s v="B.7)"/>
    <s v="7) per servizi"/>
    <x v="6"/>
  </r>
  <r>
    <x v="0"/>
    <x v="22"/>
    <x v="127"/>
    <x v="127"/>
    <n v="15857.610000000026"/>
    <s v="Export_CoGe"/>
    <x v="0"/>
    <s v="SERST"/>
    <x v="8"/>
    <s v="COSTI"/>
    <m/>
    <s v="B.7)"/>
    <s v="7) per servizi"/>
    <x v="4"/>
  </r>
  <r>
    <x v="0"/>
    <x v="22"/>
    <x v="129"/>
    <x v="129"/>
    <n v="22.25"/>
    <s v="Export_CoGe"/>
    <x v="0"/>
    <s v="COSGS"/>
    <x v="4"/>
    <s v="COSTI"/>
    <m/>
    <s v="B.7)"/>
    <s v="7) per servizi"/>
    <x v="2"/>
  </r>
  <r>
    <x v="0"/>
    <x v="22"/>
    <x v="301"/>
    <x v="301"/>
    <n v="288.89999999999998"/>
    <s v="Export_CoGe"/>
    <x v="0"/>
    <s v="COSGS"/>
    <x v="4"/>
    <s v="COSTI"/>
    <m/>
    <s v="B.7)"/>
    <s v="7) per servizi"/>
    <x v="2"/>
  </r>
  <r>
    <x v="0"/>
    <x v="22"/>
    <x v="131"/>
    <x v="131"/>
    <n v="487.00000000000023"/>
    <s v="Export_CoGe"/>
    <x v="0"/>
    <s v="COSGS"/>
    <x v="4"/>
    <s v="COSTI"/>
    <m/>
    <s v="B.7)"/>
    <s v="7) per servizi"/>
    <x v="2"/>
  </r>
  <r>
    <x v="0"/>
    <x v="22"/>
    <x v="133"/>
    <x v="133"/>
    <n v="1783.1600000000003"/>
    <s v="Export_CoGe"/>
    <x v="0"/>
    <s v="SERST"/>
    <x v="8"/>
    <s v="COSTI"/>
    <m/>
    <s v="B.7)"/>
    <s v="7) per servizi"/>
    <x v="4"/>
  </r>
  <r>
    <x v="0"/>
    <x v="22"/>
    <x v="135"/>
    <x v="135"/>
    <n v="6.16"/>
    <s v="Export_CoGe"/>
    <x v="0"/>
    <s v="COSGS"/>
    <x v="4"/>
    <s v="COSTI"/>
    <m/>
    <s v="B.7)"/>
    <s v="7) per servizi"/>
    <x v="2"/>
  </r>
  <r>
    <x v="0"/>
    <x v="22"/>
    <x v="136"/>
    <x v="136"/>
    <n v="1040.67"/>
    <s v="Export_CoGe"/>
    <x v="0"/>
    <s v="SERST"/>
    <x v="8"/>
    <s v="COSTI"/>
    <m/>
    <s v="B.7)"/>
    <s v="7) per servizi"/>
    <x v="2"/>
  </r>
  <r>
    <x v="0"/>
    <x v="22"/>
    <x v="361"/>
    <x v="360"/>
    <n v="13957.18"/>
    <s v="Export_CoGe"/>
    <x v="0"/>
    <s v="SERST"/>
    <x v="8"/>
    <s v="COSTI"/>
    <m/>
    <s v="B.7)"/>
    <s v="7) per servizi"/>
    <x v="6"/>
  </r>
  <r>
    <x v="0"/>
    <x v="22"/>
    <x v="362"/>
    <x v="361"/>
    <n v="45881.18"/>
    <s v="Export_CoGe"/>
    <x v="0"/>
    <s v="SERST"/>
    <x v="8"/>
    <s v="COSTI"/>
    <s v="CONSGRANT"/>
    <s v="B.7)"/>
    <s v="7) per servizi"/>
    <x v="8"/>
  </r>
  <r>
    <x v="0"/>
    <x v="22"/>
    <x v="363"/>
    <x v="362"/>
    <n v="9170.49"/>
    <s v="Export_CoGe"/>
    <x v="0"/>
    <s v="SERST"/>
    <x v="8"/>
    <s v="COSTI"/>
    <m/>
    <s v="B.7)"/>
    <s v="7) per servizi"/>
    <x v="2"/>
  </r>
  <r>
    <x v="0"/>
    <x v="22"/>
    <x v="358"/>
    <x v="357"/>
    <n v="30174.97"/>
    <s v="Export_CoGe"/>
    <x v="0"/>
    <s v="SERST"/>
    <x v="8"/>
    <s v="COSTI"/>
    <s v="SPESGRANT"/>
    <s v="B.7)"/>
    <s v="7) per servizi"/>
    <x v="6"/>
  </r>
  <r>
    <x v="0"/>
    <x v="22"/>
    <x v="396"/>
    <x v="395"/>
    <n v="1499.6"/>
    <s v="Export_CoGe"/>
    <x v="0"/>
    <s v="SERST"/>
    <x v="8"/>
    <s v="COSTI"/>
    <m/>
    <s v="B.7)"/>
    <s v="7) per servizi"/>
    <x v="2"/>
  </r>
  <r>
    <x v="0"/>
    <x v="22"/>
    <x v="138"/>
    <x v="138"/>
    <n v="9000"/>
    <s v="Export_CoGe"/>
    <x v="0"/>
    <s v="AFFIT"/>
    <x v="17"/>
    <s v="AFF"/>
    <m/>
    <s v="B.8)"/>
    <s v="8) per godimento di beni di terzi"/>
    <x v="2"/>
  </r>
  <r>
    <x v="0"/>
    <x v="22"/>
    <x v="139"/>
    <x v="139"/>
    <n v="34000"/>
    <s v="Export_CoGe"/>
    <x v="0"/>
    <s v="AFFIT"/>
    <x v="17"/>
    <s v="AFF"/>
    <m/>
    <s v="B.8)"/>
    <s v="8) per godimento di beni di terzi"/>
    <x v="2"/>
  </r>
  <r>
    <x v="0"/>
    <x v="22"/>
    <x v="140"/>
    <x v="140"/>
    <n v="900"/>
    <s v="Export_CoGe"/>
    <x v="0"/>
    <s v="AFFIT"/>
    <x v="17"/>
    <s v="AFF"/>
    <m/>
    <s v="B.8)"/>
    <s v="8) per godimento di beni di terzi"/>
    <x v="2"/>
  </r>
  <r>
    <x v="0"/>
    <x v="22"/>
    <x v="142"/>
    <x v="142"/>
    <n v="24291.84"/>
    <s v="Export_CoGe"/>
    <x v="0"/>
    <s v="AFFIT"/>
    <x v="17"/>
    <s v="AFF"/>
    <m/>
    <s v="B.8)"/>
    <s v="8) per godimento di beni di terzi"/>
    <x v="2"/>
  </r>
  <r>
    <x v="0"/>
    <x v="22"/>
    <x v="143"/>
    <x v="143"/>
    <n v="900"/>
    <s v="Export_CoGe"/>
    <x v="0"/>
    <s v="AFFIT"/>
    <x v="17"/>
    <s v="AFF"/>
    <m/>
    <s v="B.8)"/>
    <s v="8) per godimento di beni di terzi"/>
    <x v="2"/>
  </r>
  <r>
    <x v="0"/>
    <x v="22"/>
    <x v="144"/>
    <x v="144"/>
    <n v="24309.440000000002"/>
    <s v="Export_CoGe"/>
    <x v="0"/>
    <s v="AFFIT"/>
    <x v="17"/>
    <s v="AFF"/>
    <m/>
    <s v="B.8)"/>
    <s v="8) per godimento di beni di terzi"/>
    <x v="2"/>
  </r>
  <r>
    <x v="0"/>
    <x v="22"/>
    <x v="150"/>
    <x v="150"/>
    <n v="32580"/>
    <s v="Export_CoGe"/>
    <x v="0"/>
    <s v="AFFIT"/>
    <x v="17"/>
    <s v="AFF"/>
    <m/>
    <s v="B.8)"/>
    <s v="8) per godimento di beni di terzi"/>
    <x v="2"/>
  </r>
  <r>
    <x v="0"/>
    <x v="22"/>
    <x v="364"/>
    <x v="363"/>
    <n v="18845"/>
    <s v="Export_CoGe"/>
    <x v="0"/>
    <s v="AFFIT"/>
    <x v="17"/>
    <s v="AFF"/>
    <m/>
    <s v="B.8)"/>
    <s v="8) per godimento di beni di terzi"/>
    <x v="2"/>
  </r>
  <r>
    <x v="0"/>
    <x v="22"/>
    <x v="391"/>
    <x v="390"/>
    <n v="22500"/>
    <s v="Export_CoGe"/>
    <x v="0"/>
    <s v="AFFIT"/>
    <x v="17"/>
    <s v="AFF"/>
    <m/>
    <s v="B.8)"/>
    <s v="8) per godimento di beni di terzi"/>
    <x v="2"/>
  </r>
  <r>
    <x v="0"/>
    <x v="22"/>
    <x v="392"/>
    <x v="391"/>
    <n v="2250"/>
    <s v="Export_CoGe"/>
    <x v="0"/>
    <s v="AFFIT"/>
    <x v="17"/>
    <s v="AFF"/>
    <m/>
    <s v="B.8)"/>
    <s v="8) per godimento di beni di terzi"/>
    <x v="2"/>
  </r>
  <r>
    <x v="0"/>
    <x v="22"/>
    <x v="409"/>
    <x v="408"/>
    <n v="12600"/>
    <s v="Export_CoGe"/>
    <x v="0"/>
    <s v="AFFIT"/>
    <x v="17"/>
    <s v="AFF"/>
    <m/>
    <s v="B.8)"/>
    <s v="8) per godimento di beni di terzi"/>
    <x v="2"/>
  </r>
  <r>
    <x v="0"/>
    <x v="22"/>
    <x v="416"/>
    <x v="415"/>
    <n v="3600"/>
    <s v="Export_CoGe"/>
    <x v="0"/>
    <s v="AFFIT"/>
    <x v="17"/>
    <s v="AFF"/>
    <m/>
    <s v="B.8)"/>
    <s v="8) per godimento di beni di terzi"/>
    <x v="2"/>
  </r>
  <r>
    <x v="0"/>
    <x v="22"/>
    <x v="152"/>
    <x v="152"/>
    <n v="22500"/>
    <s v="Export_CoGe"/>
    <x v="0"/>
    <s v="COSGS"/>
    <x v="4"/>
    <s v="COSTI"/>
    <m/>
    <s v="B.8)"/>
    <s v="8) per godimento di beni di terzi"/>
    <x v="2"/>
  </r>
  <r>
    <x v="0"/>
    <x v="22"/>
    <x v="155"/>
    <x v="155"/>
    <n v="23370.069999999996"/>
    <s v="Export_CoGe"/>
    <x v="0"/>
    <s v="COSGS"/>
    <x v="4"/>
    <s v="COSTI"/>
    <m/>
    <s v="B.8)"/>
    <s v="8) per godimento di beni di terzi"/>
    <x v="2"/>
  </r>
  <r>
    <x v="0"/>
    <x v="22"/>
    <x v="156"/>
    <x v="156"/>
    <n v="7674.5499999999993"/>
    <s v="Export_CoGe"/>
    <x v="0"/>
    <s v="COSGS"/>
    <x v="4"/>
    <s v="COSTI"/>
    <m/>
    <s v="B.8)"/>
    <s v="8) per godimento di beni di terzi"/>
    <x v="2"/>
  </r>
  <r>
    <x v="0"/>
    <x v="22"/>
    <x v="406"/>
    <x v="405"/>
    <n v="10705.6"/>
    <s v="Export_CoGe"/>
    <x v="0"/>
    <s v="COSGS"/>
    <x v="4"/>
    <s v="COSTI"/>
    <m/>
    <s v="B.8)"/>
    <s v="8) per godimento di beni di terzi"/>
    <x v="3"/>
  </r>
  <r>
    <x v="0"/>
    <x v="22"/>
    <x v="176"/>
    <x v="176"/>
    <n v="10298.900000000001"/>
    <s v="Export_CoGe"/>
    <x v="0"/>
    <s v="AMMST"/>
    <x v="24"/>
    <s v="AMM"/>
    <m/>
    <s v="B.10)"/>
    <s v="10) Ammortamenti e svalutazioni"/>
    <x v="7"/>
  </r>
  <r>
    <x v="0"/>
    <x v="22"/>
    <x v="180"/>
    <x v="180"/>
    <n v="12313.640000000001"/>
    <s v="Export_CoGe"/>
    <x v="0"/>
    <s v="AMMST"/>
    <x v="24"/>
    <s v="AMM"/>
    <m/>
    <s v="B.10)"/>
    <s v="10) Ammortamenti e svalutazioni"/>
    <x v="7"/>
  </r>
  <r>
    <x v="0"/>
    <x v="22"/>
    <x v="182"/>
    <x v="182"/>
    <n v="27947.350000000002"/>
    <s v="Export_CoGe"/>
    <x v="0"/>
    <s v="AMMIN"/>
    <x v="26"/>
    <s v="AMM"/>
    <m/>
    <s v="B.10)"/>
    <s v="10) Ammortamenti e svalutazioni"/>
    <x v="7"/>
  </r>
  <r>
    <x v="0"/>
    <x v="22"/>
    <x v="184"/>
    <x v="184"/>
    <n v="8998.27"/>
    <s v="Export_CoGe"/>
    <x v="0"/>
    <s v="AMMST"/>
    <x v="24"/>
    <s v="AMM"/>
    <m/>
    <s v="B.10)"/>
    <s v="10) Ammortamenti e svalutazioni"/>
    <x v="7"/>
  </r>
  <r>
    <x v="0"/>
    <x v="22"/>
    <x v="186"/>
    <x v="186"/>
    <n v="14735.66"/>
    <s v="Export_CoGe"/>
    <x v="0"/>
    <s v="AMMIN"/>
    <x v="26"/>
    <s v="AMM"/>
    <m/>
    <s v="B.10)"/>
    <s v="10) Ammortamenti e svalutazioni"/>
    <x v="7"/>
  </r>
  <r>
    <x v="0"/>
    <x v="22"/>
    <x v="190"/>
    <x v="190"/>
    <n v="20501.57"/>
    <s v="Export_CoGe"/>
    <x v="0"/>
    <s v="AMMST"/>
    <x v="24"/>
    <s v="AMM"/>
    <m/>
    <s v="B.10)"/>
    <s v="10) Ammortamenti e svalutazioni"/>
    <x v="7"/>
  </r>
  <r>
    <x v="0"/>
    <x v="22"/>
    <x v="192"/>
    <x v="192"/>
    <n v="9059.9700000000012"/>
    <s v="Export_CoGe"/>
    <x v="0"/>
    <s v="AMMST"/>
    <x v="24"/>
    <s v="AMM"/>
    <m/>
    <s v="B.10)"/>
    <s v="10) Ammortamenti e svalutazioni"/>
    <x v="7"/>
  </r>
  <r>
    <x v="0"/>
    <x v="22"/>
    <x v="194"/>
    <x v="194"/>
    <n v="198"/>
    <s v="Export_CoGe"/>
    <x v="0"/>
    <s v="AMMST"/>
    <x v="24"/>
    <s v="AMM"/>
    <m/>
    <s v="B.10)"/>
    <s v="10) Ammortamenti e svalutazioni"/>
    <x v="7"/>
  </r>
  <r>
    <x v="0"/>
    <x v="22"/>
    <x v="203"/>
    <x v="203"/>
    <n v="9476"/>
    <s v="Export_CoGe"/>
    <x v="0"/>
    <s v="COSGS"/>
    <x v="4"/>
    <s v="COSTI"/>
    <m/>
    <s v="B.14)"/>
    <s v="14) oneri diversi di gestione"/>
    <x v="2"/>
  </r>
  <r>
    <x v="0"/>
    <x v="22"/>
    <x v="204"/>
    <x v="204"/>
    <n v="67.259999999999991"/>
    <s v="Export_CoGe"/>
    <x v="0"/>
    <s v="COSGS"/>
    <x v="4"/>
    <s v="COSTI"/>
    <m/>
    <s v="B.14)"/>
    <s v="14) oneri diversi di gestione"/>
    <x v="2"/>
  </r>
  <r>
    <x v="0"/>
    <x v="22"/>
    <x v="208"/>
    <x v="208"/>
    <n v="2039.24"/>
    <s v="Export_CoGe"/>
    <x v="0"/>
    <s v="COSGS"/>
    <x v="4"/>
    <s v="COSTI"/>
    <m/>
    <s v="B.14)"/>
    <s v="14) oneri diversi di gestione"/>
    <x v="2"/>
  </r>
  <r>
    <x v="0"/>
    <x v="22"/>
    <x v="209"/>
    <x v="209"/>
    <n v="5740"/>
    <s v="Export_CoGe"/>
    <x v="0"/>
    <s v="COSGS"/>
    <x v="4"/>
    <s v="COSTI"/>
    <m/>
    <s v="B.14)"/>
    <s v="14) oneri diversi di gestione"/>
    <x v="2"/>
  </r>
  <r>
    <x v="0"/>
    <x v="22"/>
    <x v="211"/>
    <x v="211"/>
    <n v="2456.8900000000012"/>
    <s v="Export_CoGe"/>
    <x v="0"/>
    <s v="COSGS"/>
    <x v="4"/>
    <s v="COSTI"/>
    <m/>
    <s v="B.14)"/>
    <s v="14) oneri diversi di gestione"/>
    <x v="2"/>
  </r>
  <r>
    <x v="0"/>
    <x v="22"/>
    <x v="213"/>
    <x v="213"/>
    <n v="1435.84"/>
    <s v="Export_CoGe"/>
    <x v="0"/>
    <s v="COSGS"/>
    <x v="4"/>
    <s v="COSTI"/>
    <m/>
    <s v="B.14)"/>
    <s v="14) oneri diversi di gestione"/>
    <x v="2"/>
  </r>
  <r>
    <x v="0"/>
    <x v="22"/>
    <x v="217"/>
    <x v="217"/>
    <n v="7080.0500000000011"/>
    <s v="Export_CoGe"/>
    <x v="0"/>
    <s v="ONSTR"/>
    <x v="30"/>
    <s v="EXT"/>
    <m/>
    <s v="B.14)"/>
    <s v="14) oneri diversi di gestione"/>
    <x v="2"/>
  </r>
  <r>
    <x v="0"/>
    <x v="22"/>
    <x v="305"/>
    <x v="305"/>
    <n v="7751.34"/>
    <s v="Export_CoGe"/>
    <x v="0"/>
    <s v="COSGS"/>
    <x v="4"/>
    <s v="COSTI"/>
    <m/>
    <s v="B.14)"/>
    <s v="14) oneri diversi di gestione"/>
    <x v="2"/>
  </r>
  <r>
    <x v="0"/>
    <x v="22"/>
    <x v="218"/>
    <x v="218"/>
    <n v="2144.7400000000007"/>
    <s v="Export_CoGe"/>
    <x v="0"/>
    <s v="COSGS"/>
    <x v="4"/>
    <s v="COSTI"/>
    <m/>
    <s v="B.14)"/>
    <s v="14) oneri diversi di gestione"/>
    <x v="2"/>
  </r>
  <r>
    <x v="0"/>
    <x v="22"/>
    <x v="219"/>
    <x v="219"/>
    <n v="5712.6900000000014"/>
    <s v="Export_CoGe"/>
    <x v="0"/>
    <s v="COSGS"/>
    <x v="4"/>
    <s v="COSTI"/>
    <m/>
    <s v="B.14)"/>
    <s v="14) oneri diversi di gestione"/>
    <x v="2"/>
  </r>
  <r>
    <x v="0"/>
    <x v="22"/>
    <x v="221"/>
    <x v="221"/>
    <n v="250"/>
    <s v="Export_CoGe"/>
    <x v="0"/>
    <s v="COSGS"/>
    <x v="4"/>
    <s v="COSTI"/>
    <m/>
    <s v="B.14)"/>
    <s v="14) oneri diversi di gestione"/>
    <x v="4"/>
  </r>
  <r>
    <x v="0"/>
    <x v="22"/>
    <x v="223"/>
    <x v="223"/>
    <n v="0.51000000000000512"/>
    <s v="Export_CoGe"/>
    <x v="0"/>
    <s v="COSGS"/>
    <x v="4"/>
    <s v="COSTI"/>
    <m/>
    <s v="B.14)"/>
    <s v="14) oneri diversi di gestione"/>
    <x v="2"/>
  </r>
  <r>
    <x v="0"/>
    <x v="22"/>
    <x v="225"/>
    <x v="225"/>
    <n v="6.5199999999995395"/>
    <s v="Export_CoGe"/>
    <x v="0"/>
    <s v="COSGS"/>
    <x v="4"/>
    <s v="COSTI"/>
    <m/>
    <s v="B.14)"/>
    <s v="14) oneri diversi di gestione"/>
    <x v="2"/>
  </r>
  <r>
    <x v="0"/>
    <x v="22"/>
    <x v="226"/>
    <x v="226"/>
    <n v="3894.1"/>
    <s v="Export_CoGe"/>
    <x v="0"/>
    <s v="ONSTR"/>
    <x v="30"/>
    <s v="EXT"/>
    <m/>
    <s v="B.14)"/>
    <s v="14) oneri diversi di gestione"/>
    <x v="2"/>
  </r>
  <r>
    <x v="0"/>
    <x v="22"/>
    <x v="229"/>
    <x v="229"/>
    <n v="125.55000000000001"/>
    <s v="Export_CoGe"/>
    <x v="0"/>
    <s v="COSGS"/>
    <x v="4"/>
    <s v="COSTI"/>
    <m/>
    <s v="B.14)"/>
    <s v="14) oneri diversi di gestione"/>
    <x v="6"/>
  </r>
  <r>
    <x v="0"/>
    <x v="22"/>
    <x v="306"/>
    <x v="306"/>
    <n v="801.64"/>
    <s v="Export_CoGe"/>
    <x v="0"/>
    <s v="COSGS"/>
    <x v="4"/>
    <s v="COSTI"/>
    <m/>
    <s v="B.14)"/>
    <s v="14) oneri diversi di gestione"/>
    <x v="4"/>
  </r>
  <r>
    <x v="0"/>
    <x v="22"/>
    <x v="370"/>
    <x v="369"/>
    <n v="14545.4"/>
    <s v="Export_CoGe"/>
    <x v="0"/>
    <s v="ONSTR"/>
    <x v="30"/>
    <s v="EXT"/>
    <m/>
    <s v="B.14)"/>
    <s v="14) oneri diversi di gestione"/>
    <x v="7"/>
  </r>
  <r>
    <x v="0"/>
    <x v="22"/>
    <x v="410"/>
    <x v="409"/>
    <n v="500.22999999999996"/>
    <s v="Export_CoGe"/>
    <x v="0"/>
    <s v="ONSTR"/>
    <x v="30"/>
    <s v="EXT"/>
    <m/>
    <s v="B.14)"/>
    <s v="14) oneri diversi di gestione"/>
    <x v="2"/>
  </r>
  <r>
    <x v="0"/>
    <x v="22"/>
    <x v="381"/>
    <x v="380"/>
    <n v="4561.3599999999997"/>
    <s v="Export_CoGe"/>
    <x v="0"/>
    <s v="ONFIN"/>
    <x v="32"/>
    <s v="FIN"/>
    <m/>
    <s v="C.17)"/>
    <s v="17) interessi e altri oneri finanziari"/>
    <x v="7"/>
  </r>
  <r>
    <x v="0"/>
    <x v="22"/>
    <x v="231"/>
    <x v="231"/>
    <n v="5293.0999999999995"/>
    <s v="Export_CoGe"/>
    <x v="0"/>
    <s v="ONFIN"/>
    <x v="32"/>
    <s v="FIN"/>
    <m/>
    <s v="C.17)"/>
    <s v="17) interessi e altri oneri finanziari"/>
    <x v="7"/>
  </r>
  <r>
    <x v="0"/>
    <x v="22"/>
    <x v="233"/>
    <x v="233"/>
    <n v="18582.05"/>
    <s v="Export_CoGe"/>
    <x v="0"/>
    <s v="ONFIN"/>
    <x v="32"/>
    <s v="FIN"/>
    <m/>
    <s v="C.17)"/>
    <s v="17) interessi e altri oneri finanziari"/>
    <x v="7"/>
  </r>
  <r>
    <x v="0"/>
    <x v="22"/>
    <x v="235"/>
    <x v="235"/>
    <n v="1989.69"/>
    <s v="Export_CoGe"/>
    <x v="0"/>
    <s v="ONFIN"/>
    <x v="32"/>
    <s v="FIN"/>
    <m/>
    <s v="C.17)"/>
    <s v="17) interessi e altri oneri finanziari"/>
    <x v="7"/>
  </r>
  <r>
    <x v="0"/>
    <x v="22"/>
    <x v="349"/>
    <x v="348"/>
    <n v="46253.05"/>
    <s v="Export_CoGe"/>
    <x v="0"/>
    <s v="ONFIN"/>
    <x v="32"/>
    <s v="FIN"/>
    <m/>
    <s v="C.17)"/>
    <s v="17) interessi e altri oneri finanziari"/>
    <x v="7"/>
  </r>
  <r>
    <x v="0"/>
    <x v="22"/>
    <x v="378"/>
    <x v="377"/>
    <n v="24.34"/>
    <s v="Export_CoGe"/>
    <x v="0"/>
    <s v="ONFIN"/>
    <x v="32"/>
    <s v="FIN"/>
    <m/>
    <s v="C.17)"/>
    <s v="17) interessi e altri oneri finanziari"/>
    <x v="7"/>
  </r>
  <r>
    <x v="0"/>
    <x v="22"/>
    <x v="237"/>
    <x v="237"/>
    <n v="4842.7"/>
    <s v="Export_CoGe"/>
    <x v="0"/>
    <s v="ONFIN"/>
    <x v="32"/>
    <s v="FIN"/>
    <m/>
    <s v="C.17)"/>
    <s v="17) interessi e altri oneri finanziari"/>
    <x v="7"/>
  </r>
  <r>
    <x v="0"/>
    <x v="22"/>
    <x v="238"/>
    <x v="238"/>
    <n v="7872.58"/>
    <s v="Export_CoGe"/>
    <x v="0"/>
    <s v="RICOP"/>
    <x v="33"/>
    <s v="RIC"/>
    <m/>
    <s v="A.1)"/>
    <s v="1) ricavi delle vendite e delle prestazioni"/>
    <x v="6"/>
  </r>
  <r>
    <x v="0"/>
    <x v="22"/>
    <x v="239"/>
    <x v="239"/>
    <n v="-2478369.2800000007"/>
    <s v="Export_CoGe"/>
    <x v="0"/>
    <s v="RICOP"/>
    <x v="33"/>
    <s v="RIC"/>
    <m/>
    <s v="A.1)"/>
    <s v="1) ricavi delle vendite e delle prestazioni"/>
    <x v="5"/>
  </r>
  <r>
    <x v="0"/>
    <x v="22"/>
    <x v="241"/>
    <x v="241"/>
    <n v="-49728.04"/>
    <s v="Export_CoGe"/>
    <x v="0"/>
    <s v="RICOP"/>
    <x v="33"/>
    <s v="RIC"/>
    <m/>
    <s v="A.1)"/>
    <s v="1) ricavi delle vendite e delle prestazioni"/>
    <x v="5"/>
  </r>
  <r>
    <x v="0"/>
    <x v="22"/>
    <x v="243"/>
    <x v="243"/>
    <n v="-245643.37"/>
    <s v="Export_CoGe"/>
    <x v="0"/>
    <s v="RICOP"/>
    <x v="33"/>
    <s v="RIC"/>
    <m/>
    <s v="A.1)"/>
    <s v="1) ricavi delle vendite e delle prestazioni"/>
    <x v="6"/>
  </r>
  <r>
    <x v="0"/>
    <x v="22"/>
    <x v="244"/>
    <x v="244"/>
    <n v="-17601.36"/>
    <s v="Export_CoGe"/>
    <x v="0"/>
    <s v="RICOP"/>
    <x v="33"/>
    <s v="RIC"/>
    <m/>
    <s v="A.1)"/>
    <s v="1) ricavi delle vendite e delle prestazioni"/>
    <x v="6"/>
  </r>
  <r>
    <x v="0"/>
    <x v="22"/>
    <x v="245"/>
    <x v="245"/>
    <n v="-620"/>
    <s v="Export_CoGe"/>
    <x v="0"/>
    <s v="RICOP"/>
    <x v="33"/>
    <s v="RIC"/>
    <m/>
    <s v="A.1)"/>
    <s v="1) ricavi delle vendite e delle prestazioni"/>
    <x v="7"/>
  </r>
  <r>
    <x v="0"/>
    <x v="22"/>
    <x v="385"/>
    <x v="384"/>
    <n v="-16555.599999999999"/>
    <s v="Export_CoGe"/>
    <x v="0"/>
    <s v="RICOP"/>
    <x v="33"/>
    <s v="RIC"/>
    <m/>
    <s v="A.1)"/>
    <s v="1) ricavi delle vendite e delle prestazioni"/>
    <x v="6"/>
  </r>
  <r>
    <x v="0"/>
    <x v="22"/>
    <x v="372"/>
    <x v="371"/>
    <n v="-11065.57"/>
    <s v="Export_CoGe"/>
    <x v="0"/>
    <s v="RICOP"/>
    <x v="33"/>
    <s v="RIC"/>
    <m/>
    <s v="A.1)"/>
    <s v="1) ricavi delle vendite e delle prestazioni"/>
    <x v="6"/>
  </r>
  <r>
    <x v="0"/>
    <x v="22"/>
    <x v="246"/>
    <x v="246"/>
    <n v="-3850.5499999999993"/>
    <s v="Export_CoGe"/>
    <x v="0"/>
    <s v="RICOP"/>
    <x v="33"/>
    <s v="RIC"/>
    <m/>
    <s v="A.1)"/>
    <s v="1) ricavi delle vendite e delle prestazioni"/>
    <x v="6"/>
  </r>
  <r>
    <x v="0"/>
    <x v="22"/>
    <x v="247"/>
    <x v="247"/>
    <n v="-161389.66999999998"/>
    <s v="Export_CoGe"/>
    <x v="0"/>
    <s v="ONSTR"/>
    <x v="30"/>
    <s v="EXT"/>
    <m/>
    <s v="B.14)"/>
    <s v="14) oneri diversi di gestione"/>
    <x v="2"/>
  </r>
  <r>
    <x v="0"/>
    <x v="22"/>
    <x v="250"/>
    <x v="250"/>
    <n v="-1328383.7600000005"/>
    <s v="Export_CoGe"/>
    <x v="0"/>
    <s v="CORR"/>
    <x v="35"/>
    <s v="CORR"/>
    <m/>
    <s v="A.1)"/>
    <s v="1) ricavi delle vendite e delle prestazioni"/>
    <x v="6"/>
  </r>
  <r>
    <x v="0"/>
    <x v="22"/>
    <x v="257"/>
    <x v="257"/>
    <n v="-2.31"/>
    <s v="Export_CoGe"/>
    <x v="0"/>
    <s v="ALTRI"/>
    <x v="34"/>
    <s v="ALTRI"/>
    <m/>
    <s v="A.5)"/>
    <s v="5) altri ricavi e proventi, con separata indicazione dei contributi in conto esercizio"/>
    <x v="2"/>
  </r>
  <r>
    <x v="0"/>
    <x v="22"/>
    <x v="259"/>
    <x v="259"/>
    <n v="-3.7799999999998963"/>
    <s v="Export_CoGe"/>
    <x v="0"/>
    <s v="ALTRI"/>
    <x v="34"/>
    <s v="ALTRI"/>
    <m/>
    <s v="A.5)"/>
    <s v="5) altri ricavi e proventi, con separata indicazione dei contributi in conto esercizio"/>
    <x v="2"/>
  </r>
  <r>
    <x v="0"/>
    <x v="22"/>
    <x v="260"/>
    <x v="260"/>
    <n v="-764.09999999999957"/>
    <s v="Export_CoGe"/>
    <x v="0"/>
    <s v="ALTRI"/>
    <x v="34"/>
    <s v="ALTRI"/>
    <m/>
    <s v="A.5)"/>
    <s v="5) altri ricavi e proventi, con separata indicazione dei contributi in conto esercizio"/>
    <x v="2"/>
  </r>
  <r>
    <x v="0"/>
    <x v="22"/>
    <x v="309"/>
    <x v="309"/>
    <n v="-6378.46"/>
    <s v="Export_CoGe"/>
    <x v="0"/>
    <s v="ALTRI"/>
    <x v="34"/>
    <s v="ALTRI"/>
    <m/>
    <s v="A.5)"/>
    <s v="5) altri ricavi e proventi, con separata indicazione dei contributi in conto esercizio"/>
    <x v="2"/>
  </r>
  <r>
    <x v="0"/>
    <x v="22"/>
    <x v="263"/>
    <x v="263"/>
    <n v="-826.24"/>
    <s v="Export_CoGe"/>
    <x v="0"/>
    <s v="ALTRI"/>
    <x v="34"/>
    <s v="ALTRI"/>
    <m/>
    <s v="A.5)"/>
    <s v="5) altri ricavi e proventi, con separata indicazione dei contributi in conto esercizio"/>
    <x v="2"/>
  </r>
  <r>
    <x v="0"/>
    <x v="22"/>
    <x v="265"/>
    <x v="265"/>
    <n v="-35"/>
    <s v="Export_CoGe"/>
    <x v="0"/>
    <s v="ALTRI"/>
    <x v="34"/>
    <s v="ALTRI"/>
    <m/>
    <s v="A.5)"/>
    <s v="5) altri ricavi e proventi, con separata indicazione dei contributi in conto esercizio"/>
    <x v="8"/>
  </r>
  <r>
    <x v="0"/>
    <x v="22"/>
    <x v="266"/>
    <x v="266"/>
    <n v="-522008.26999999996"/>
    <s v="Export_CoGe"/>
    <x v="0"/>
    <s v="ONSTR"/>
    <x v="30"/>
    <s v="EXT"/>
    <m/>
    <s v="A.5)"/>
    <s v="5) altri ricavi e proventi, con separata indicazione dei contributi in conto esercizio"/>
    <x v="2"/>
  </r>
  <r>
    <x v="0"/>
    <x v="22"/>
    <x v="267"/>
    <x v="267"/>
    <n v="-214"/>
    <s v="Export_CoGe"/>
    <x v="0"/>
    <s v="ALTRI"/>
    <x v="34"/>
    <s v="ALTRI"/>
    <m/>
    <s v="A.5)"/>
    <s v="5) altri ricavi e proventi, con separata indicazione dei contributi in conto esercizio"/>
    <x v="8"/>
  </r>
  <r>
    <x v="0"/>
    <x v="22"/>
    <x v="311"/>
    <x v="311"/>
    <n v="-113462.67000000001"/>
    <s v="Export_CoGe"/>
    <x v="0"/>
    <s v="ACQDI"/>
    <x v="0"/>
    <s v="ACQ"/>
    <m/>
    <s v="A.5)"/>
    <s v="5) altri ricavi e proventi, con separata indicazione dei contributi in conto esercizio"/>
    <x v="2"/>
  </r>
  <r>
    <x v="0"/>
    <x v="22"/>
    <x v="401"/>
    <x v="400"/>
    <n v="-237.19999999999993"/>
    <s v="Export_CoGe"/>
    <x v="0"/>
    <s v="ACQDI"/>
    <x v="0"/>
    <s v="ACQ"/>
    <m/>
    <s v="A.5)"/>
    <s v="5) altri ricavi e proventi, con separata indicazione dei contributi in conto esercizio"/>
    <x v="7"/>
  </r>
  <r>
    <x v="0"/>
    <x v="22"/>
    <x v="268"/>
    <x v="268"/>
    <n v="-274536.9699999999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2"/>
    <x v="270"/>
    <x v="270"/>
    <n v="-31401.9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2"/>
    <x v="276"/>
    <x v="276"/>
    <n v="-88435.42"/>
    <s v="Export_CoGe"/>
    <x v="0"/>
    <s v="ONFIN"/>
    <x v="32"/>
    <s v="FIN"/>
    <m/>
    <s v="C.16)"/>
    <s v="16) altri proventi finanziari"/>
    <x v="4"/>
  </r>
  <r>
    <x v="0"/>
    <x v="22"/>
    <x v="2"/>
    <x v="2"/>
    <n v="10000"/>
    <s v="Export_CoGe"/>
    <x v="1"/>
    <s v="23.I.IMM"/>
    <x v="1"/>
    <s v="IMM"/>
    <m/>
    <s v="23.I.IMM"/>
    <s v="Immobilizzazioni Immateriali"/>
    <x v="1"/>
  </r>
  <r>
    <x v="0"/>
    <x v="22"/>
    <x v="4"/>
    <x v="4"/>
    <n v="17743"/>
    <s v="Export_CoGe"/>
    <x v="1"/>
    <s v="23.I.IMM"/>
    <x v="1"/>
    <s v="IMM"/>
    <m/>
    <s v="23.I.IMM"/>
    <s v="Immobilizzazioni Immateriali"/>
    <x v="1"/>
  </r>
  <r>
    <x v="0"/>
    <x v="22"/>
    <x v="6"/>
    <x v="6"/>
    <n v="91759.31"/>
    <s v="Export_CoGe"/>
    <x v="1"/>
    <s v="23.I.IMM"/>
    <x v="1"/>
    <s v="IMM"/>
    <m/>
    <s v="23.I.IMM"/>
    <s v="Immobilizzazioni Immateriali"/>
    <x v="1"/>
  </r>
  <r>
    <x v="0"/>
    <x v="22"/>
    <x v="10"/>
    <x v="10"/>
    <n v="80910.75"/>
    <s v="Export_CoGe"/>
    <x v="1"/>
    <s v="23.I.IMM"/>
    <x v="1"/>
    <s v="IMM"/>
    <m/>
    <s v="23.I.IMM"/>
    <s v="Immobilizzazioni Immateriali"/>
    <x v="1"/>
  </r>
  <r>
    <x v="0"/>
    <x v="22"/>
    <x v="12"/>
    <x v="12"/>
    <n v="87545.25"/>
    <s v="Export_CoGe"/>
    <x v="1"/>
    <s v="24.I.MAT"/>
    <x v="3"/>
    <s v="MAT"/>
    <m/>
    <s v="24.I.MAT"/>
    <s v="Immobilizzazioni Materiali"/>
    <x v="1"/>
  </r>
  <r>
    <x v="0"/>
    <x v="22"/>
    <x v="14"/>
    <x v="14"/>
    <n v="693957.03"/>
    <s v="Export_CoGe"/>
    <x v="1"/>
    <s v="24.I.MAT"/>
    <x v="3"/>
    <s v="MAT"/>
    <m/>
    <s v="24.I.MAT"/>
    <s v="Immobilizzazioni Materiali"/>
    <x v="1"/>
  </r>
  <r>
    <x v="0"/>
    <x v="22"/>
    <x v="16"/>
    <x v="16"/>
    <n v="173882.02999999997"/>
    <s v="Export_CoGe"/>
    <x v="1"/>
    <s v="24.I.MAT"/>
    <x v="3"/>
    <s v="MAT"/>
    <m/>
    <s v="24.I.MAT"/>
    <s v="Immobilizzazioni Materiali"/>
    <x v="1"/>
  </r>
  <r>
    <x v="0"/>
    <x v="22"/>
    <x v="18"/>
    <x v="18"/>
    <n v="207262.74"/>
    <s v="Export_CoGe"/>
    <x v="1"/>
    <s v="24.I.MAT"/>
    <x v="3"/>
    <s v="MAT"/>
    <m/>
    <s v="24.I.MAT"/>
    <s v="Immobilizzazioni Materiali"/>
    <x v="1"/>
  </r>
  <r>
    <x v="0"/>
    <x v="22"/>
    <x v="407"/>
    <x v="406"/>
    <n v="21771"/>
    <s v="Export_CoGe"/>
    <x v="1"/>
    <s v="24.I.MAT"/>
    <x v="3"/>
    <s v="MAT"/>
    <m/>
    <s v="24.I.MAT"/>
    <s v="Immobilizzazioni Materiali"/>
    <x v="1"/>
  </r>
  <r>
    <x v="0"/>
    <x v="22"/>
    <x v="21"/>
    <x v="21"/>
    <n v="296619.69000000006"/>
    <s v="Export_CoGe"/>
    <x v="1"/>
    <s v="24.I.MAT"/>
    <x v="3"/>
    <s v="MAT"/>
    <m/>
    <s v="24.I.MAT"/>
    <s v="Immobilizzazioni Materiali"/>
    <x v="1"/>
  </r>
  <r>
    <x v="0"/>
    <x v="22"/>
    <x v="24"/>
    <x v="24"/>
    <n v="96273.29"/>
    <s v="Export_CoGe"/>
    <x v="1"/>
    <s v="24.I.MAT"/>
    <x v="3"/>
    <s v="MAT"/>
    <m/>
    <s v="24.I.MAT"/>
    <s v="Immobilizzazioni Materiali"/>
    <x v="1"/>
  </r>
  <r>
    <x v="0"/>
    <x v="22"/>
    <x v="26"/>
    <x v="26"/>
    <n v="16409.09"/>
    <s v="Export_CoGe"/>
    <x v="1"/>
    <s v="24.I.MAT"/>
    <x v="3"/>
    <s v="MAT"/>
    <m/>
    <s v="24.I.MAT"/>
    <s v="Immobilizzazioni Materiali"/>
    <x v="1"/>
  </r>
  <r>
    <x v="0"/>
    <x v="22"/>
    <x v="28"/>
    <x v="28"/>
    <n v="102935.11000000002"/>
    <s v="Export_CoGe"/>
    <x v="1"/>
    <s v="24.I.MAT"/>
    <x v="3"/>
    <s v="MAT"/>
    <m/>
    <s v="24.I.MAT"/>
    <s v="Immobilizzazioni Materiali"/>
    <x v="1"/>
  </r>
  <r>
    <x v="0"/>
    <x v="22"/>
    <x v="30"/>
    <x v="30"/>
    <n v="1782"/>
    <s v="Export_CoGe"/>
    <x v="1"/>
    <s v="24.I.MAT"/>
    <x v="3"/>
    <s v="MAT"/>
    <m/>
    <s v="24.I.MAT"/>
    <s v="Immobilizzazioni Materiali"/>
    <x v="1"/>
  </r>
  <r>
    <x v="0"/>
    <x v="22"/>
    <x v="36"/>
    <x v="36"/>
    <n v="340"/>
    <s v="Export_CoGe"/>
    <x v="1"/>
    <s v="25.I.FIN"/>
    <x v="7"/>
    <s v="IFIN"/>
    <m/>
    <s v="25.I.FIN"/>
    <s v="Immobilizzazioni Finanziarie"/>
    <x v="1"/>
  </r>
  <r>
    <x v="0"/>
    <x v="22"/>
    <x v="38"/>
    <x v="38"/>
    <n v="2500"/>
    <s v="Export_CoGe"/>
    <x v="1"/>
    <s v="25.I.FIN"/>
    <x v="7"/>
    <s v="IFIN"/>
    <m/>
    <s v="25.I.FIN"/>
    <s v="Immobilizzazioni Finanziarie"/>
    <x v="1"/>
  </r>
  <r>
    <x v="0"/>
    <x v="22"/>
    <x v="40"/>
    <x v="40"/>
    <n v="250"/>
    <s v="Export_CoGe"/>
    <x v="1"/>
    <s v="25.I.FIN"/>
    <x v="7"/>
    <s v="IFIN"/>
    <m/>
    <s v="25.I.FIN"/>
    <s v="Immobilizzazioni Finanziarie"/>
    <x v="1"/>
  </r>
  <r>
    <x v="0"/>
    <x v="22"/>
    <x v="317"/>
    <x v="317"/>
    <n v="997500"/>
    <s v="Export_CoGe"/>
    <x v="1"/>
    <s v="25.I.FIN"/>
    <x v="7"/>
    <s v="IFIN"/>
    <m/>
    <s v="25.I.FIN"/>
    <s v="Immobilizzazioni Finanziarie"/>
    <x v="1"/>
  </r>
  <r>
    <x v="0"/>
    <x v="22"/>
    <x v="318"/>
    <x v="318"/>
    <n v="16915.2"/>
    <s v="Export_CoGe"/>
    <x v="1"/>
    <s v="25.I.FIN"/>
    <x v="7"/>
    <s v="IFIN"/>
    <m/>
    <s v="25.I.FIN"/>
    <s v="Immobilizzazioni Finanziarie"/>
    <x v="1"/>
  </r>
  <r>
    <x v="0"/>
    <x v="22"/>
    <x v="351"/>
    <x v="350"/>
    <n v="180615.86"/>
    <s v="Export_CoGe"/>
    <x v="1"/>
    <s v="25.I.FIN"/>
    <x v="7"/>
    <s v="IFIN"/>
    <m/>
    <s v="25.I.FIN"/>
    <s v="Immobilizzazioni Finanziarie"/>
    <x v="1"/>
  </r>
  <r>
    <x v="0"/>
    <x v="22"/>
    <x v="45"/>
    <x v="45"/>
    <n v="883958.85"/>
    <s v="Export_CoGe"/>
    <x v="1"/>
    <s v="26.MAG"/>
    <x v="9"/>
    <s v="MAG"/>
    <m/>
    <s v="26.MAG"/>
    <s v="Rimanenze"/>
    <x v="1"/>
  </r>
  <r>
    <x v="0"/>
    <x v="22"/>
    <x v="49"/>
    <x v="49"/>
    <n v="660483.18000000005"/>
    <s v="Export_CoGe"/>
    <x v="1"/>
    <s v="26.MAG"/>
    <x v="9"/>
    <s v="MAG"/>
    <m/>
    <s v="26.MAG"/>
    <s v="Rimanenze"/>
    <x v="1"/>
  </r>
  <r>
    <x v="0"/>
    <x v="22"/>
    <x v="51"/>
    <x v="51"/>
    <n v="879454.10999999265"/>
    <s v="Export_CoGe"/>
    <x v="1"/>
    <s v="27.CLI"/>
    <x v="10"/>
    <s v="CLI"/>
    <m/>
    <s v="27.CLI"/>
    <s v="Crediti Commerciali"/>
    <x v="1"/>
  </r>
  <r>
    <x v="0"/>
    <x v="22"/>
    <x v="53"/>
    <x v="53"/>
    <n v="6830.0000000000227"/>
    <s v="Export_CoGe"/>
    <x v="1"/>
    <s v="27.CLI"/>
    <x v="10"/>
    <s v="CLI"/>
    <m/>
    <s v="27.CLI"/>
    <s v="Crediti Commerciali"/>
    <x v="1"/>
  </r>
  <r>
    <x v="0"/>
    <x v="22"/>
    <x v="55"/>
    <x v="55"/>
    <n v="45440.999999999942"/>
    <s v="Export_CoGe"/>
    <x v="1"/>
    <s v="27.CLI"/>
    <x v="10"/>
    <s v="CLI"/>
    <m/>
    <s v="27.CLI"/>
    <s v="Crediti Commerciali"/>
    <x v="1"/>
  </r>
  <r>
    <x v="0"/>
    <x v="22"/>
    <x v="61"/>
    <x v="61"/>
    <n v="377.19"/>
    <s v="Export_CoGe"/>
    <x v="1"/>
    <s v="31.PTN"/>
    <x v="12"/>
    <s v="PTN"/>
    <m/>
    <s v="31.PTN"/>
    <s v="Crediti Tributari"/>
    <x v="1"/>
  </r>
  <r>
    <x v="0"/>
    <x v="22"/>
    <x v="319"/>
    <x v="319"/>
    <n v="158417.74"/>
    <s v="Export_CoGe"/>
    <x v="1"/>
    <s v="31.PTN"/>
    <x v="12"/>
    <s v="PTN"/>
    <m/>
    <s v="31.PTN"/>
    <s v="Crediti Tributari"/>
    <x v="1"/>
  </r>
  <r>
    <x v="0"/>
    <x v="22"/>
    <x v="415"/>
    <x v="414"/>
    <n v="5738.3490000000074"/>
    <s v="Export_CoGe"/>
    <x v="1"/>
    <s v="29.AC"/>
    <x v="11"/>
    <s v="AC"/>
    <m/>
    <s v="29.AC"/>
    <s v="Altri Crediti"/>
    <x v="1"/>
  </r>
  <r>
    <x v="0"/>
    <x v="22"/>
    <x v="67"/>
    <x v="67"/>
    <n v="10732.319999999998"/>
    <s v="Export_CoGe"/>
    <x v="1"/>
    <s v="31.PTN"/>
    <x v="12"/>
    <s v="PTN"/>
    <m/>
    <s v="31.PTN"/>
    <s v="Crediti Tributari"/>
    <x v="1"/>
  </r>
  <r>
    <x v="0"/>
    <x v="22"/>
    <x v="72"/>
    <x v="72"/>
    <n v="18536.040000000008"/>
    <s v="Export_CoGe"/>
    <x v="1"/>
    <s v="31.PTN"/>
    <x v="12"/>
    <s v="PTN"/>
    <m/>
    <s v="31.PTN"/>
    <s v="Crediti Tributari"/>
    <x v="1"/>
  </r>
  <r>
    <x v="0"/>
    <x v="22"/>
    <x v="320"/>
    <x v="320"/>
    <n v="1430"/>
    <s v="Export_CoGe"/>
    <x v="1"/>
    <s v="31.PTN"/>
    <x v="12"/>
    <s v="PTN"/>
    <m/>
    <s v="31.PTN"/>
    <s v="Crediti Tributari"/>
    <x v="1"/>
  </r>
  <r>
    <x v="0"/>
    <x v="22"/>
    <x v="78"/>
    <x v="78"/>
    <n v="45790.190000000017"/>
    <s v="Export_CoGe"/>
    <x v="1"/>
    <s v="29.AC"/>
    <x v="11"/>
    <s v="FOR"/>
    <m/>
    <s v="28.FOR"/>
    <s v="Altri Crediti"/>
    <x v="1"/>
  </r>
  <r>
    <x v="0"/>
    <x v="22"/>
    <x v="80"/>
    <x v="80"/>
    <n v="2796.9300000000658"/>
    <s v="Export_CoGe"/>
    <x v="1"/>
    <s v="29.AC"/>
    <x v="11"/>
    <s v="AC"/>
    <m/>
    <s v="29.AC"/>
    <s v="Altri Crediti"/>
    <x v="1"/>
  </r>
  <r>
    <x v="0"/>
    <x v="22"/>
    <x v="84"/>
    <x v="84"/>
    <n v="130625.3"/>
    <s v="Export_CoGe"/>
    <x v="1"/>
    <s v="29.AC"/>
    <x v="11"/>
    <s v="AC"/>
    <m/>
    <s v="29.AC"/>
    <s v="Altri Crediti"/>
    <x v="1"/>
  </r>
  <r>
    <x v="0"/>
    <x v="22"/>
    <x v="86"/>
    <x v="86"/>
    <n v="919.04000000005385"/>
    <s v="Export_CoGe"/>
    <x v="1"/>
    <s v="29.AC"/>
    <x v="11"/>
    <s v="AC"/>
    <m/>
    <s v="29.AC"/>
    <s v="Altri Crediti"/>
    <x v="1"/>
  </r>
  <r>
    <x v="0"/>
    <x v="22"/>
    <x v="90"/>
    <x v="90"/>
    <n v="59915.770000000019"/>
    <s v="Export_CoGe"/>
    <x v="1"/>
    <s v="29.AC"/>
    <x v="11"/>
    <s v="AC"/>
    <m/>
    <s v="29.AC"/>
    <s v="Altri Crediti"/>
    <x v="1"/>
  </r>
  <r>
    <x v="0"/>
    <x v="22"/>
    <x v="92"/>
    <x v="92"/>
    <n v="52792.770000000004"/>
    <s v="Export_CoGe"/>
    <x v="1"/>
    <s v="29.AC"/>
    <x v="11"/>
    <s v="AC"/>
    <m/>
    <s v="29.AC"/>
    <s v="Altri Crediti"/>
    <x v="1"/>
  </r>
  <r>
    <x v="0"/>
    <x v="22"/>
    <x v="98"/>
    <x v="98"/>
    <n v="53.55"/>
    <s v="Export_CoGe"/>
    <x v="1"/>
    <s v="29.AC"/>
    <x v="11"/>
    <s v="AC"/>
    <m/>
    <s v="29.AC"/>
    <s v="Altri Crediti"/>
    <x v="1"/>
  </r>
  <r>
    <x v="0"/>
    <x v="22"/>
    <x v="321"/>
    <x v="321"/>
    <n v="1091.8000000000002"/>
    <s v="Export_CoGe"/>
    <x v="1"/>
    <s v="29.AC"/>
    <x v="11"/>
    <s v="AC"/>
    <m/>
    <s v="29.AC"/>
    <s v="Altri Crediti"/>
    <x v="1"/>
  </r>
  <r>
    <x v="0"/>
    <x v="22"/>
    <x v="322"/>
    <x v="322"/>
    <n v="179.04999999998955"/>
    <s v="Export_CoGe"/>
    <x v="1"/>
    <s v="29.AC"/>
    <x v="11"/>
    <s v="AC"/>
    <m/>
    <s v="29.AC"/>
    <s v="Altri Crediti"/>
    <x v="1"/>
  </r>
  <r>
    <x v="0"/>
    <x v="22"/>
    <x v="107"/>
    <x v="107"/>
    <n v="1120"/>
    <s v="Export_CoGe"/>
    <x v="1"/>
    <s v="29.AC"/>
    <x v="11"/>
    <s v="AC"/>
    <m/>
    <s v="29.AC"/>
    <s v="Ratei/Risconti Attivi"/>
    <x v="1"/>
  </r>
  <r>
    <x v="0"/>
    <x v="22"/>
    <x v="109"/>
    <x v="109"/>
    <n v="391.72000000000185"/>
    <s v="Export_CoGe"/>
    <x v="1"/>
    <s v="36.LIQ"/>
    <x v="15"/>
    <s v="BREVE "/>
    <m/>
    <s v="36.LIQ"/>
    <s v="Debiti a Breve (Liquidità)"/>
    <x v="1"/>
  </r>
  <r>
    <x v="0"/>
    <x v="22"/>
    <x v="323"/>
    <x v="323"/>
    <n v="31969.935999998721"/>
    <s v="Export_CoGe"/>
    <x v="1"/>
    <s v="36.LIQ"/>
    <x v="15"/>
    <s v="BREVE "/>
    <m/>
    <s v="36.LIQ"/>
    <s v="Debiti a Breve (Liquidità)"/>
    <x v="1"/>
  </r>
  <r>
    <x v="0"/>
    <x v="22"/>
    <x v="324"/>
    <x v="324"/>
    <n v="2558.0499999999993"/>
    <s v="Export_CoGe"/>
    <x v="1"/>
    <s v="36.LIQ"/>
    <x v="15"/>
    <s v="BREVE "/>
    <m/>
    <s v="36.LIQ"/>
    <s v="Debiti a Breve (Liquidità)"/>
    <x v="1"/>
  </r>
  <r>
    <x v="0"/>
    <x v="22"/>
    <x v="411"/>
    <x v="410"/>
    <n v="1500.48"/>
    <s v="Export_CoGe"/>
    <x v="1"/>
    <s v="36.LIQ"/>
    <x v="15"/>
    <s v="BREVE "/>
    <m/>
    <s v="36.LIQ"/>
    <s v="Debiti a Breve (Liquidità)"/>
    <x v="1"/>
  </r>
  <r>
    <x v="0"/>
    <x v="22"/>
    <x v="412"/>
    <x v="411"/>
    <n v="528.74"/>
    <s v="Export_CoGe"/>
    <x v="1"/>
    <s v="36.LIQ"/>
    <x v="15"/>
    <s v="BREVE "/>
    <m/>
    <s v="36.LIQ"/>
    <s v="Debiti a Breve (Liquidità)"/>
    <x v="1"/>
  </r>
  <r>
    <x v="0"/>
    <x v="22"/>
    <x v="117"/>
    <x v="117"/>
    <n v="406224.65000000678"/>
    <s v="Export_CoGe"/>
    <x v="1"/>
    <s v="36.LIQ"/>
    <x v="15"/>
    <s v="BREVE "/>
    <m/>
    <s v="36.LIQ"/>
    <s v="Debiti a Breve (Liquidità)"/>
    <x v="1"/>
  </r>
  <r>
    <x v="0"/>
    <x v="22"/>
    <x v="325"/>
    <x v="199"/>
    <n v="161869.52999999991"/>
    <s v="Export_CoGe"/>
    <x v="1"/>
    <s v="36.LIQ"/>
    <x v="15"/>
    <s v="BREVE "/>
    <m/>
    <s v="36.LIQ"/>
    <s v="Debiti a Breve (Liquidità)"/>
    <x v="1"/>
  </r>
  <r>
    <x v="0"/>
    <x v="22"/>
    <x v="124"/>
    <x v="124"/>
    <n v="1906.3000000000029"/>
    <s v="Export_CoGe"/>
    <x v="1"/>
    <s v="36.LIQ"/>
    <x v="15"/>
    <s v="BREVE "/>
    <m/>
    <s v="36.LIQ"/>
    <s v="Debiti a Breve (Liquidità)"/>
    <x v="1"/>
  </r>
  <r>
    <x v="0"/>
    <x v="22"/>
    <x v="126"/>
    <x v="126"/>
    <n v="114068.70000000269"/>
    <s v="Export_CoGe"/>
    <x v="1"/>
    <s v="36.LIQ"/>
    <x v="15"/>
    <s v="BREVE "/>
    <m/>
    <s v="36.LIQ"/>
    <s v="Debiti a Breve (Liquidità)"/>
    <x v="1"/>
  </r>
  <r>
    <x v="0"/>
    <x v="22"/>
    <x v="128"/>
    <x v="128"/>
    <n v="161996.79999999996"/>
    <s v="Export_CoGe"/>
    <x v="1"/>
    <s v="36.LIQ"/>
    <x v="15"/>
    <s v="BREVE "/>
    <m/>
    <s v="36.LIQ"/>
    <s v="Debiti a Breve (Liquidità)"/>
    <x v="1"/>
  </r>
  <r>
    <x v="0"/>
    <x v="22"/>
    <x v="132"/>
    <x v="132"/>
    <n v="16872.709999999977"/>
    <s v="Export_CoGe"/>
    <x v="1"/>
    <s v="36.LIQ"/>
    <x v="15"/>
    <s v="BREVE "/>
    <m/>
    <s v="36.LIQ"/>
    <s v="Debiti a Breve (Liquidità)"/>
    <x v="1"/>
  </r>
  <r>
    <x v="0"/>
    <x v="22"/>
    <x v="326"/>
    <x v="325"/>
    <n v="202227.17899999989"/>
    <s v="Export_CoGe"/>
    <x v="1"/>
    <s v="36.LIQ"/>
    <x v="15"/>
    <s v="BREVE "/>
    <m/>
    <s v="36.LIQ"/>
    <s v="Debiti a Breve (Liquidità)"/>
    <x v="1"/>
  </r>
  <r>
    <x v="0"/>
    <x v="22"/>
    <x v="327"/>
    <x v="326"/>
    <n v="3756.4700000000021"/>
    <s v="Export_CoGe"/>
    <x v="1"/>
    <s v="36.LIQ"/>
    <x v="15"/>
    <s v="BREVE "/>
    <m/>
    <s v="36.LIQ"/>
    <s v="Debiti a Breve (Liquidità)"/>
    <x v="1"/>
  </r>
  <r>
    <x v="0"/>
    <x v="22"/>
    <x v="359"/>
    <x v="358"/>
    <n v="26267.769999999975"/>
    <s v="Export_CoGe"/>
    <x v="1"/>
    <s v="36.LIQ"/>
    <x v="15"/>
    <s v="BREVE "/>
    <m/>
    <s v="36.LIQ"/>
    <s v="Debiti a Breve (Liquidità)"/>
    <x v="1"/>
  </r>
  <r>
    <x v="0"/>
    <x v="22"/>
    <x v="365"/>
    <x v="364"/>
    <n v="53.860000000001079"/>
    <s v="Export_CoGe"/>
    <x v="1"/>
    <s v="36.LIQ"/>
    <x v="15"/>
    <s v="BREVE "/>
    <m/>
    <s v="36.LIQ"/>
    <s v="Debiti a Breve (Liquidità)"/>
    <x v="1"/>
  </r>
  <r>
    <x v="0"/>
    <x v="22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22"/>
    <x v="329"/>
    <x v="328"/>
    <n v="1100000"/>
    <s v="Export_CoGe"/>
    <x v="1"/>
    <s v="36.LIQ"/>
    <x v="15"/>
    <s v="BREVE "/>
    <m/>
    <s v="36.LIQ"/>
    <s v="Debiti a Breve (Liquidità)"/>
    <x v="1"/>
  </r>
  <r>
    <x v="0"/>
    <x v="22"/>
    <x v="373"/>
    <x v="372"/>
    <n v="3900"/>
    <s v="Export_CoGe"/>
    <x v="1"/>
    <s v="30.AD"/>
    <x v="13"/>
    <s v="AD"/>
    <m/>
    <s v="30.AD"/>
    <s v="Altri Debiti"/>
    <x v="1"/>
  </r>
  <r>
    <x v="0"/>
    <x v="22"/>
    <x v="88"/>
    <x v="88"/>
    <n v="-329.49999999994441"/>
    <s v="Export_CoGe"/>
    <x v="1"/>
    <s v="30.AD"/>
    <x v="13"/>
    <s v="AD"/>
    <m/>
    <s v="30.AD"/>
    <s v="Altri Crediti"/>
    <x v="1"/>
  </r>
  <r>
    <x v="0"/>
    <x v="22"/>
    <x v="130"/>
    <x v="130"/>
    <n v="-8295.0599999996957"/>
    <s v="Export_CoGe"/>
    <x v="1"/>
    <s v="36.LIQ"/>
    <x v="15"/>
    <s v="BREVE "/>
    <m/>
    <s v="36.LIQ"/>
    <s v="Debiti a Breve (Liquidità)"/>
    <x v="1"/>
  </r>
  <r>
    <x v="0"/>
    <x v="22"/>
    <x v="145"/>
    <x v="145"/>
    <n v="-8300.0000000000582"/>
    <s v="Export_CoGe"/>
    <x v="1"/>
    <s v="34.CS"/>
    <x v="18"/>
    <s v="PN"/>
    <m/>
    <s v="34.CS"/>
    <s v="Capitale "/>
    <x v="1"/>
  </r>
  <r>
    <x v="0"/>
    <x v="22"/>
    <x v="147"/>
    <x v="147"/>
    <n v="-100000"/>
    <s v="Export_CoGe"/>
    <x v="1"/>
    <s v="34.CS"/>
    <x v="18"/>
    <s v="PN"/>
    <m/>
    <s v="34.CS"/>
    <s v="Capitale "/>
    <x v="1"/>
  </r>
  <r>
    <x v="0"/>
    <x v="22"/>
    <x v="149"/>
    <x v="149"/>
    <n v="-800000"/>
    <s v="Export_CoGe"/>
    <x v="1"/>
    <s v="34.CS"/>
    <x v="18"/>
    <s v="PN"/>
    <m/>
    <s v="34.CS"/>
    <s v="Capitale "/>
    <x v="1"/>
  </r>
  <r>
    <x v="0"/>
    <x v="22"/>
    <x v="151"/>
    <x v="151"/>
    <n v="-62928.91"/>
    <s v="Export_CoGe"/>
    <x v="1"/>
    <s v="35.RIS"/>
    <x v="19"/>
    <s v="PN"/>
    <m/>
    <s v="35.RIS"/>
    <s v="Riserva Legale"/>
    <x v="1"/>
  </r>
  <r>
    <x v="0"/>
    <x v="22"/>
    <x v="330"/>
    <x v="329"/>
    <n v="-180615.86000000004"/>
    <s v="Export_CoGe"/>
    <x v="1"/>
    <s v="35.RIS"/>
    <x v="19"/>
    <s v="PN"/>
    <m/>
    <s v="35.RIS_bis"/>
    <s v="VII - Riserva per operaz. di copertura dei flussi finanz. attesi"/>
    <x v="1"/>
  </r>
  <r>
    <x v="0"/>
    <x v="22"/>
    <x v="154"/>
    <x v="154"/>
    <n v="-86282.830000000016"/>
    <s v="Export_CoGe"/>
    <x v="1"/>
    <s v="35.RIS"/>
    <x v="19"/>
    <s v="PN"/>
    <m/>
    <s v="35.RIS"/>
    <s v="Altre Riserve"/>
    <x v="1"/>
  </r>
  <r>
    <x v="0"/>
    <x v="22"/>
    <x v="353"/>
    <x v="352"/>
    <n v="-68372.165000002016"/>
    <s v="Export_CoGe"/>
    <x v="1"/>
    <s v="35.RIS"/>
    <x v="19"/>
    <s v="PN"/>
    <m/>
    <s v="35.RIS"/>
    <s v="Altre Riserve"/>
    <x v="1"/>
  </r>
  <r>
    <x v="0"/>
    <x v="22"/>
    <x v="157"/>
    <x v="157"/>
    <n v="-104189.62"/>
    <s v="Export_CoGe"/>
    <x v="1"/>
    <s v="23.I.MATFON"/>
    <x v="20"/>
    <s v="MAT"/>
    <m/>
    <s v="23.I.MATFON"/>
    <s v="Immobilizzazioni Materiali"/>
    <x v="1"/>
  </r>
  <r>
    <x v="0"/>
    <x v="22"/>
    <x v="158"/>
    <x v="158"/>
    <n v="-223841.34000000005"/>
    <s v="Export_CoGe"/>
    <x v="1"/>
    <s v="23.I.MATFON"/>
    <x v="20"/>
    <s v="MAT"/>
    <m/>
    <s v="23.I.MATFON"/>
    <s v="Immobilizzazioni Materiali"/>
    <x v="1"/>
  </r>
  <r>
    <x v="0"/>
    <x v="22"/>
    <x v="159"/>
    <x v="159"/>
    <n v="-158640.85"/>
    <s v="Export_CoGe"/>
    <x v="1"/>
    <s v="23.I.MATFON"/>
    <x v="20"/>
    <s v="MAT"/>
    <m/>
    <s v="23.I.MATFON"/>
    <s v="Immobilizzazioni Materiali"/>
    <x v="1"/>
  </r>
  <r>
    <x v="0"/>
    <x v="22"/>
    <x v="160"/>
    <x v="160"/>
    <n v="-1012"/>
    <s v="Export_CoGe"/>
    <x v="1"/>
    <s v="23.I.MATFON"/>
    <x v="20"/>
    <s v="MAT"/>
    <m/>
    <s v="23.I.MATFON"/>
    <s v="Immobilizzazioni Materiali"/>
    <x v="1"/>
  </r>
  <r>
    <x v="0"/>
    <x v="22"/>
    <x v="161"/>
    <x v="161"/>
    <n v="-60452.590000000011"/>
    <s v="Export_CoGe"/>
    <x v="1"/>
    <s v="23.I.MATFON"/>
    <x v="20"/>
    <s v="MAT"/>
    <m/>
    <s v="23.I.MATFON"/>
    <s v="Immobilizzazioni Materiali"/>
    <x v="1"/>
  </r>
  <r>
    <x v="0"/>
    <x v="22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22"/>
    <x v="163"/>
    <x v="163"/>
    <n v="-46724.389999999992"/>
    <s v="Export_CoGe"/>
    <x v="1"/>
    <s v="23.I.MATFON"/>
    <x v="20"/>
    <s v="MAT"/>
    <m/>
    <s v="23.I.MATFON"/>
    <s v="Immobilizzazioni Materiali"/>
    <x v="1"/>
  </r>
  <r>
    <x v="0"/>
    <x v="22"/>
    <x v="164"/>
    <x v="164"/>
    <n v="-29710.55"/>
    <s v="Export_CoGe"/>
    <x v="1"/>
    <s v="23.I.MATFON"/>
    <x v="20"/>
    <s v="MAT"/>
    <m/>
    <s v="23.I.MATFON"/>
    <s v="Immobilizzazioni Materiali"/>
    <x v="1"/>
  </r>
  <r>
    <x v="0"/>
    <x v="22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22"/>
    <x v="167"/>
    <x v="167"/>
    <n v="-15321.9"/>
    <s v="Export_CoGe"/>
    <x v="1"/>
    <s v="23.I.IMMFON"/>
    <x v="21"/>
    <s v="IMM"/>
    <m/>
    <s v="23.I.IMMFON"/>
    <s v="Immobilizzazioni Immateriali"/>
    <x v="1"/>
  </r>
  <r>
    <x v="0"/>
    <x v="22"/>
    <x v="168"/>
    <x v="168"/>
    <n v="-47721.17000000002"/>
    <s v="Export_CoGe"/>
    <x v="1"/>
    <s v="23.I.IMMFON"/>
    <x v="21"/>
    <s v="IMM"/>
    <m/>
    <s v="23.I.IMMFON"/>
    <s v="Immobilizzazioni Immateriali"/>
    <x v="1"/>
  </r>
  <r>
    <x v="0"/>
    <x v="22"/>
    <x v="169"/>
    <x v="169"/>
    <n v="-50940.84"/>
    <s v="Export_CoGe"/>
    <x v="1"/>
    <s v="23.I.IMMFON"/>
    <x v="21"/>
    <s v="IMM"/>
    <m/>
    <s v="23.I.IMMFON"/>
    <s v="Immobilizzazioni Immateriali"/>
    <x v="1"/>
  </r>
  <r>
    <x v="0"/>
    <x v="22"/>
    <x v="170"/>
    <x v="170"/>
    <n v="-1145372"/>
    <s v="Export_CoGe"/>
    <x v="1"/>
    <s v="33.PROV"/>
    <x v="22"/>
    <s v="PROV"/>
    <m/>
    <s v="33.PROV"/>
    <s v="Altri Fondi "/>
    <x v="1"/>
  </r>
  <r>
    <x v="0"/>
    <x v="22"/>
    <x v="331"/>
    <x v="330"/>
    <n v="-244742.83000000002"/>
    <s v="Export_CoGe"/>
    <x v="1"/>
    <s v="33.PROV"/>
    <x v="22"/>
    <s v="PROV"/>
    <m/>
    <s v="33.PROV"/>
    <s v="Altri Fondi "/>
    <x v="1"/>
  </r>
  <r>
    <x v="0"/>
    <x v="22"/>
    <x v="333"/>
    <x v="332"/>
    <n v="-315297.5"/>
    <s v="Export_CoGe"/>
    <x v="1"/>
    <s v="26.MAG"/>
    <x v="9"/>
    <s v="MAG"/>
    <m/>
    <s v="26.MAG"/>
    <s v="Rimanenze"/>
    <x v="1"/>
  </r>
  <r>
    <x v="0"/>
    <x v="22"/>
    <x v="398"/>
    <x v="397"/>
    <n v="-550000"/>
    <s v="Export_CoGe"/>
    <x v="1"/>
    <s v="26.MAG"/>
    <x v="9"/>
    <s v="MAG"/>
    <m/>
    <s v="26.MAG"/>
    <s v="Rimanenze"/>
    <x v="1"/>
  </r>
  <r>
    <x v="0"/>
    <x v="22"/>
    <x v="172"/>
    <x v="172"/>
    <n v="-163178.86000000002"/>
    <s v="Export_CoGe"/>
    <x v="1"/>
    <s v="38.TFR"/>
    <x v="23"/>
    <s v="TFR"/>
    <m/>
    <s v="38.TFR"/>
    <s v="Fondo TFR"/>
    <x v="1"/>
  </r>
  <r>
    <x v="0"/>
    <x v="22"/>
    <x v="173"/>
    <x v="173"/>
    <n v="-374707.48000000004"/>
    <s v="Export_CoGe"/>
    <x v="1"/>
    <s v="38.TFR"/>
    <x v="23"/>
    <s v="TFR"/>
    <m/>
    <s v="38.TFR"/>
    <s v="Fondo TFR"/>
    <x v="1"/>
  </r>
  <r>
    <x v="0"/>
    <x v="22"/>
    <x v="174"/>
    <x v="174"/>
    <n v="-48533.62"/>
    <s v="Export_CoGe"/>
    <x v="1"/>
    <s v="38.TFR"/>
    <x v="23"/>
    <s v="TFR"/>
    <m/>
    <s v="38.TFR"/>
    <s v="Fondo TFR"/>
    <x v="1"/>
  </r>
  <r>
    <x v="0"/>
    <x v="22"/>
    <x v="175"/>
    <x v="175"/>
    <n v="-7385.3399999999947"/>
    <s v="Export_CoGe"/>
    <x v="1"/>
    <s v="38.TFR"/>
    <x v="23"/>
    <s v="TFR"/>
    <m/>
    <s v="38.TFR"/>
    <s v="Fondo TFR"/>
    <x v="1"/>
  </r>
  <r>
    <x v="0"/>
    <x v="22"/>
    <x v="177"/>
    <x v="177"/>
    <n v="-195502.61"/>
    <s v="Export_CoGe"/>
    <x v="1"/>
    <s v="27.CLI"/>
    <x v="10"/>
    <s v="CLI"/>
    <m/>
    <s v="27.CLI"/>
    <s v="Crediti Commerciali"/>
    <x v="1"/>
  </r>
  <r>
    <x v="0"/>
    <x v="22"/>
    <x v="181"/>
    <x v="181"/>
    <n v="-13376.010000000028"/>
    <s v="Export_CoGe"/>
    <x v="1"/>
    <s v="37.DFIN"/>
    <x v="25"/>
    <s v="LUNGO"/>
    <m/>
    <s v="37.DFIN"/>
    <s v="Debiti Finanziari (MLT)"/>
    <x v="1"/>
  </r>
  <r>
    <x v="0"/>
    <x v="22"/>
    <x v="183"/>
    <x v="183"/>
    <n v="-180101.19999999998"/>
    <s v="Export_CoGe"/>
    <x v="1"/>
    <s v="37.DFIN"/>
    <x v="25"/>
    <s v="LUNGO"/>
    <m/>
    <s v="37.DFIN"/>
    <s v="Debiti Finanziari (MLT)"/>
    <x v="1"/>
  </r>
  <r>
    <x v="0"/>
    <x v="22"/>
    <x v="189"/>
    <x v="189"/>
    <n v="-505448.2200000002"/>
    <s v="Export_CoGe"/>
    <x v="1"/>
    <s v="37.DFIN"/>
    <x v="25"/>
    <s v="LUNGO"/>
    <m/>
    <s v="37.DFIN"/>
    <s v="Debiti Finanziari (MLT)"/>
    <x v="1"/>
  </r>
  <r>
    <x v="0"/>
    <x v="22"/>
    <x v="193"/>
    <x v="193"/>
    <n v="-186991.6"/>
    <s v="Export_CoGe"/>
    <x v="1"/>
    <s v="37.DFIN"/>
    <x v="25"/>
    <s v="LUNGO"/>
    <m/>
    <s v="37.DFIN"/>
    <s v="Debiti Finanziari (MLT)"/>
    <x v="1"/>
  </r>
  <r>
    <x v="0"/>
    <x v="22"/>
    <x v="195"/>
    <x v="195"/>
    <n v="-64459.42"/>
    <s v="Export_CoGe"/>
    <x v="1"/>
    <s v="37.DFIN"/>
    <x v="25"/>
    <s v="LUNGO"/>
    <m/>
    <s v="37.DFIN"/>
    <s v="Debiti Finanziari (MLT)"/>
    <x v="1"/>
  </r>
  <r>
    <x v="0"/>
    <x v="22"/>
    <x v="335"/>
    <x v="334"/>
    <n v="-110275.99"/>
    <s v="Export_CoGe"/>
    <x v="1"/>
    <s v="37.DFIN"/>
    <x v="25"/>
    <s v="LUNGO"/>
    <m/>
    <s v="37.DFIN"/>
    <s v="Debiti Finanziari (MLT)"/>
    <x v="1"/>
  </r>
  <r>
    <x v="0"/>
    <x v="22"/>
    <x v="336"/>
    <x v="335"/>
    <n v="-1962377.44"/>
    <s v="Export_CoGe"/>
    <x v="1"/>
    <s v="37.DFIN"/>
    <x v="25"/>
    <s v="LUNGO"/>
    <m/>
    <s v="37.DFIN"/>
    <s v="Debiti Finanziari (MLT)"/>
    <x v="1"/>
  </r>
  <r>
    <x v="0"/>
    <x v="22"/>
    <x v="399"/>
    <x v="398"/>
    <n v="-30238.789999999979"/>
    <s v="Export_CoGe"/>
    <x v="1"/>
    <s v="36.ANT"/>
    <x v="16"/>
    <s v="BREVE "/>
    <m/>
    <s v="95.ANT"/>
    <s v="Debiti a Breve (Liquidità)"/>
    <x v="1"/>
  </r>
  <r>
    <x v="0"/>
    <x v="22"/>
    <x v="205"/>
    <x v="205"/>
    <n v="-4166.5100000001494"/>
    <s v="Export_CoGe"/>
    <x v="1"/>
    <s v="37.DFIN"/>
    <x v="25"/>
    <s v="LUNGO"/>
    <m/>
    <s v="37.DFIN"/>
    <s v="Debiti Finanziari (MLT)"/>
    <x v="1"/>
  </r>
  <r>
    <x v="0"/>
    <x v="22"/>
    <x v="337"/>
    <x v="336"/>
    <n v="-79109.919999999998"/>
    <s v="Export_CoGe"/>
    <x v="1"/>
    <s v="37.DFIN"/>
    <x v="25"/>
    <s v="LUNGO"/>
    <m/>
    <s v="37.DFIN"/>
    <s v="Debiti Vs Altri MLT"/>
    <x v="1"/>
  </r>
  <r>
    <x v="0"/>
    <x v="22"/>
    <x v="210"/>
    <x v="210"/>
    <n v="-499521.33900000027"/>
    <s v="Export_CoGe"/>
    <x v="1"/>
    <s v="28.FOR"/>
    <x v="14"/>
    <s v="FOR"/>
    <m/>
    <s v="28.FOR"/>
    <s v="Debiti Commerciali"/>
    <x v="1"/>
  </r>
  <r>
    <x v="0"/>
    <x v="22"/>
    <x v="212"/>
    <x v="212"/>
    <n v="-8131.0600000000104"/>
    <s v="Export_CoGe"/>
    <x v="1"/>
    <s v="28.FOR"/>
    <x v="14"/>
    <s v="FOR"/>
    <m/>
    <s v="28.FOR"/>
    <s v="Debiti Commerciali"/>
    <x v="1"/>
  </r>
  <r>
    <x v="0"/>
    <x v="22"/>
    <x v="214"/>
    <x v="214"/>
    <n v="-2456.5899999999983"/>
    <s v="Export_CoGe"/>
    <x v="1"/>
    <s v="28.FOR"/>
    <x v="14"/>
    <s v="FOR"/>
    <m/>
    <s v="28.FOR"/>
    <s v="Debiti Commerciali"/>
    <x v="1"/>
  </r>
  <r>
    <x v="0"/>
    <x v="22"/>
    <x v="216"/>
    <x v="216"/>
    <n v="-37240.249999999942"/>
    <s v="Export_CoGe"/>
    <x v="1"/>
    <s v="28.FOR"/>
    <x v="14"/>
    <s v="FOR"/>
    <m/>
    <s v="28.FOR"/>
    <s v="Debiti Commerciali"/>
    <x v="1"/>
  </r>
  <r>
    <x v="0"/>
    <x v="22"/>
    <x v="220"/>
    <x v="220"/>
    <n v="-214074.40999999997"/>
    <s v="Export_CoGe"/>
    <x v="1"/>
    <s v="55.DIP"/>
    <x v="31"/>
    <s v="AD"/>
    <m/>
    <s v="55.DIP"/>
    <s v="Altri Debiti"/>
    <x v="1"/>
  </r>
  <r>
    <x v="0"/>
    <x v="22"/>
    <x v="224"/>
    <x v="224"/>
    <n v="-143253.62000000008"/>
    <s v="Export_CoGe"/>
    <x v="1"/>
    <s v="30.AD"/>
    <x v="13"/>
    <s v="AD"/>
    <m/>
    <s v="30.AD"/>
    <s v="Altri Debiti"/>
    <x v="1"/>
  </r>
  <r>
    <x v="0"/>
    <x v="22"/>
    <x v="384"/>
    <x v="383"/>
    <n v="-135667.22999999998"/>
    <s v="Export_CoGe"/>
    <x v="1"/>
    <s v="30.AD"/>
    <x v="13"/>
    <s v="AD"/>
    <m/>
    <s v="30.AD"/>
    <s v="Altri Debiti"/>
    <x v="1"/>
  </r>
  <r>
    <x v="0"/>
    <x v="22"/>
    <x v="366"/>
    <x v="365"/>
    <n v="-450"/>
    <s v="Export_CoGe"/>
    <x v="1"/>
    <s v="30.AD"/>
    <x v="13"/>
    <s v="AD"/>
    <m/>
    <s v="30.AD"/>
    <s v="Altri Debiti"/>
    <x v="1"/>
  </r>
  <r>
    <x v="0"/>
    <x v="22"/>
    <x v="228"/>
    <x v="228"/>
    <n v="-4947.0799999999981"/>
    <s v="Export_CoGe"/>
    <x v="1"/>
    <s v="30.AD"/>
    <x v="13"/>
    <s v="AD"/>
    <m/>
    <s v="30.AD"/>
    <s v="Altri Debiti"/>
    <x v="1"/>
  </r>
  <r>
    <x v="0"/>
    <x v="22"/>
    <x v="230"/>
    <x v="230"/>
    <n v="-5695.4700000000012"/>
    <s v="Export_CoGe"/>
    <x v="1"/>
    <s v="30.AD"/>
    <x v="13"/>
    <s v="AD"/>
    <m/>
    <s v="30.AD"/>
    <s v="Altri Debiti"/>
    <x v="1"/>
  </r>
  <r>
    <x v="0"/>
    <x v="22"/>
    <x v="232"/>
    <x v="232"/>
    <n v="-1684.3200000000302"/>
    <s v="Export_CoGe"/>
    <x v="1"/>
    <s v="30.AD"/>
    <x v="13"/>
    <s v="AD"/>
    <m/>
    <s v="30.AD"/>
    <s v="Altri Debiti"/>
    <x v="1"/>
  </r>
  <r>
    <x v="0"/>
    <x v="22"/>
    <x v="234"/>
    <x v="234"/>
    <n v="-16545.04"/>
    <s v="Export_CoGe"/>
    <x v="1"/>
    <s v="30.AD"/>
    <x v="13"/>
    <s v="AD"/>
    <m/>
    <s v="30.AD"/>
    <s v="Altri Debiti"/>
    <x v="1"/>
  </r>
  <r>
    <x v="0"/>
    <x v="22"/>
    <x v="339"/>
    <x v="338"/>
    <n v="-48.140000000014552"/>
    <s v="Export_CoGe"/>
    <x v="1"/>
    <s v="30.AD"/>
    <x v="13"/>
    <s v="AD"/>
    <m/>
    <s v="30.AD"/>
    <s v="Altri Debiti"/>
    <x v="1"/>
  </r>
  <r>
    <x v="0"/>
    <x v="22"/>
    <x v="400"/>
    <x v="399"/>
    <n v="-5711.32"/>
    <s v="Export_CoGe"/>
    <x v="1"/>
    <s v="30.AD"/>
    <x v="13"/>
    <s v="AD"/>
    <m/>
    <s v="30.AD"/>
    <s v="Altri Debiti"/>
    <x v="1"/>
  </r>
  <r>
    <x v="0"/>
    <x v="22"/>
    <x v="240"/>
    <x v="240"/>
    <n v="-208.19999999999982"/>
    <s v="Export_CoGe"/>
    <x v="1"/>
    <s v="30.AD"/>
    <x v="13"/>
    <s v="CLI"/>
    <m/>
    <s v="27.CLI"/>
    <s v="Altri Debiti"/>
    <x v="1"/>
  </r>
  <r>
    <x v="0"/>
    <x v="22"/>
    <x v="340"/>
    <x v="339"/>
    <n v="-3943.5699999999943"/>
    <s v="Export_CoGe"/>
    <x v="1"/>
    <s v="30.AD"/>
    <x v="13"/>
    <s v="AD"/>
    <m/>
    <s v="30.AD"/>
    <s v="Altri Debiti"/>
    <x v="1"/>
  </r>
  <r>
    <x v="0"/>
    <x v="22"/>
    <x v="418"/>
    <x v="417"/>
    <n v="-15000"/>
    <s v="Export_CoGe"/>
    <x v="1"/>
    <s v="30.AD"/>
    <x v="13"/>
    <s v="AD"/>
    <m/>
    <s v="30.AD"/>
    <s v="Altri Debiti"/>
    <x v="1"/>
  </r>
  <r>
    <x v="0"/>
    <x v="22"/>
    <x v="352"/>
    <x v="351"/>
    <n v="-52594.089999999669"/>
    <s v="Export_CoGe"/>
    <x v="1"/>
    <s v="31.PTN"/>
    <x v="12"/>
    <s v="PTN"/>
    <m/>
    <s v="50.IVA"/>
    <s v="Posizione Tributaria Netta"/>
    <x v="1"/>
  </r>
  <r>
    <x v="0"/>
    <x v="22"/>
    <x v="251"/>
    <x v="251"/>
    <n v="-57774.469999999987"/>
    <s v="Export_CoGe"/>
    <x v="1"/>
    <s v="31.PTN"/>
    <x v="12"/>
    <s v="PTN"/>
    <m/>
    <s v="30.AD"/>
    <s v="Posizione Tributaria Netta"/>
    <x v="1"/>
  </r>
  <r>
    <x v="0"/>
    <x v="22"/>
    <x v="253"/>
    <x v="253"/>
    <n v="-4287.6000000000022"/>
    <s v="Export_CoGe"/>
    <x v="1"/>
    <s v="31.PTN"/>
    <x v="12"/>
    <s v="PTN"/>
    <m/>
    <s v="31.PTN"/>
    <s v="Posizione Tributaria Netta"/>
    <x v="1"/>
  </r>
  <r>
    <x v="0"/>
    <x v="22"/>
    <x v="341"/>
    <x v="340"/>
    <n v="-267.07"/>
    <s v="Export_CoGe"/>
    <x v="1"/>
    <s v="31.PTN"/>
    <x v="12"/>
    <s v="AD"/>
    <m/>
    <s v="30.AD"/>
    <s v="Posizione Tributaria Netta"/>
    <x v="1"/>
  </r>
  <r>
    <x v="0"/>
    <x v="22"/>
    <x v="256"/>
    <x v="256"/>
    <n v="-3117.2199999999739"/>
    <s v="Export_CoGe"/>
    <x v="1"/>
    <s v="31.PTN"/>
    <x v="12"/>
    <s v="PTN"/>
    <m/>
    <s v="31.PTN"/>
    <s v="Posizione Tributaria Netta"/>
    <x v="1"/>
  </r>
  <r>
    <x v="0"/>
    <x v="22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22"/>
    <x v="262"/>
    <x v="262"/>
    <n v="-38031.580000000016"/>
    <s v="Export_CoGe"/>
    <x v="1"/>
    <s v="30.AD"/>
    <x v="13"/>
    <s v="AD"/>
    <m/>
    <s v="30.AD"/>
    <s v="Debiti vs Ist. Previdenziali"/>
    <x v="1"/>
  </r>
  <r>
    <x v="0"/>
    <x v="22"/>
    <x v="264"/>
    <x v="264"/>
    <n v="-4615.9800000000005"/>
    <s v="Export_CoGe"/>
    <x v="1"/>
    <s v="30.AD"/>
    <x v="13"/>
    <s v="AD"/>
    <m/>
    <s v="30.AD"/>
    <s v="Debiti vs Ist. Previdenziali"/>
    <x v="1"/>
  </r>
  <r>
    <x v="0"/>
    <x v="22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22"/>
    <x v="343"/>
    <x v="342"/>
    <n v="-6.24"/>
    <s v="Export_CoGe"/>
    <x v="1"/>
    <s v="30.AD"/>
    <x v="13"/>
    <s v="AD"/>
    <m/>
    <s v="30.AD"/>
    <s v="Debiti vs Ist. Previdenziali"/>
    <x v="1"/>
  </r>
  <r>
    <x v="0"/>
    <x v="22"/>
    <x v="344"/>
    <x v="343"/>
    <n v="-336.31"/>
    <s v="Export_CoGe"/>
    <x v="1"/>
    <s v="30.AD"/>
    <x v="13"/>
    <s v="AD"/>
    <m/>
    <s v="30.AD"/>
    <s v="Debiti vs Ist. Previdenziali"/>
    <x v="1"/>
  </r>
  <r>
    <x v="0"/>
    <x v="22"/>
    <x v="269"/>
    <x v="269"/>
    <n v="-606.17999999999995"/>
    <s v="Export_CoGe"/>
    <x v="1"/>
    <s v="30.AD"/>
    <x v="13"/>
    <s v="AD"/>
    <m/>
    <s v="30.AD"/>
    <s v="Debiti vs Ist. Previdenziali"/>
    <x v="1"/>
  </r>
  <r>
    <x v="0"/>
    <x v="22"/>
    <x v="271"/>
    <x v="271"/>
    <n v="-4367.4399999999987"/>
    <s v="Export_CoGe"/>
    <x v="1"/>
    <s v="30.AD"/>
    <x v="13"/>
    <s v="AD"/>
    <m/>
    <s v="30.AD"/>
    <s v="Debiti vs Ist. Previdenziali"/>
    <x v="1"/>
  </r>
  <r>
    <x v="0"/>
    <x v="22"/>
    <x v="273"/>
    <x v="273"/>
    <n v="-649.59999999999991"/>
    <s v="Export_CoGe"/>
    <x v="1"/>
    <s v="30.AD"/>
    <x v="13"/>
    <s v="AD"/>
    <m/>
    <s v="30.AD"/>
    <s v="Debiti vs Ist. Previdenziali"/>
    <x v="1"/>
  </r>
  <r>
    <x v="0"/>
    <x v="22"/>
    <x v="275"/>
    <x v="275"/>
    <n v="-510.0300000000002"/>
    <s v="Export_CoGe"/>
    <x v="1"/>
    <s v="30.AD"/>
    <x v="13"/>
    <s v="AD"/>
    <m/>
    <s v="30.AD"/>
    <s v="Debiti vs Ist. Previdenziali"/>
    <x v="1"/>
  </r>
  <r>
    <x v="0"/>
    <x v="22"/>
    <x v="277"/>
    <x v="277"/>
    <n v="-1708.0299999999991"/>
    <s v="Export_CoGe"/>
    <x v="1"/>
    <s v="30.AD"/>
    <x v="13"/>
    <s v="AD"/>
    <m/>
    <s v="30.AD"/>
    <s v="Debiti vs Ist. Previdenziali"/>
    <x v="1"/>
  </r>
  <r>
    <x v="0"/>
    <x v="22"/>
    <x v="279"/>
    <x v="279"/>
    <n v="-609.56000000000017"/>
    <s v="Export_CoGe"/>
    <x v="1"/>
    <s v="30.AD"/>
    <x v="13"/>
    <s v="AD"/>
    <m/>
    <s v="30.AD"/>
    <s v="Debiti vs Ist. Previdenziali"/>
    <x v="1"/>
  </r>
  <r>
    <x v="0"/>
    <x v="22"/>
    <x v="280"/>
    <x v="280"/>
    <n v="-966.23999999999978"/>
    <s v="Export_CoGe"/>
    <x v="1"/>
    <s v="30.AD"/>
    <x v="13"/>
    <s v="AD"/>
    <m/>
    <s v="30.AD"/>
    <s v="Debiti vs Ist. Previdenziali"/>
    <x v="1"/>
  </r>
  <r>
    <x v="0"/>
    <x v="22"/>
    <x v="281"/>
    <x v="281"/>
    <n v="-599.06999999999994"/>
    <s v="Export_CoGe"/>
    <x v="1"/>
    <s v="30.AD"/>
    <x v="13"/>
    <s v="AD"/>
    <m/>
    <s v="30.AD"/>
    <s v="Debiti vs Ist. Previdenziali"/>
    <x v="1"/>
  </r>
  <r>
    <x v="0"/>
    <x v="22"/>
    <x v="283"/>
    <x v="283"/>
    <n v="-437.02000000001919"/>
    <s v="Export_CoGe"/>
    <x v="1"/>
    <s v="30.AD"/>
    <x v="13"/>
    <s v="AD"/>
    <m/>
    <s v="30.AD"/>
    <s v="Debiti vs Ist. Previdenziali"/>
    <x v="1"/>
  </r>
  <r>
    <x v="0"/>
    <x v="22"/>
    <x v="345"/>
    <x v="344"/>
    <n v="-1189.4399999999996"/>
    <s v="Export_CoGe"/>
    <x v="1"/>
    <s v="30.AD"/>
    <x v="13"/>
    <s v="AD"/>
    <m/>
    <s v="30.AD"/>
    <s v="Debiti vs Ist. Previdenziali"/>
    <x v="1"/>
  </r>
  <r>
    <x v="0"/>
    <x v="22"/>
    <x v="414"/>
    <x v="413"/>
    <n v="-636.47"/>
    <s v="Export_CoGe"/>
    <x v="1"/>
    <s v="30.AD"/>
    <x v="13"/>
    <s v="AD"/>
    <m/>
    <s v="30.AD"/>
    <s v="Debiti vs Ist. Previdenziali"/>
    <x v="1"/>
  </r>
  <r>
    <x v="0"/>
    <x v="22"/>
    <x v="284"/>
    <x v="284"/>
    <n v="-3199.0699999999997"/>
    <s v="Export_CoGe"/>
    <x v="1"/>
    <s v="30.AD"/>
    <x v="13"/>
    <s v="AD"/>
    <m/>
    <s v="30.AD"/>
    <s v="Debiti vs Ist. Previdenziali"/>
    <x v="1"/>
  </r>
  <r>
    <x v="0"/>
    <x v="22"/>
    <x v="285"/>
    <x v="285"/>
    <n v="-54372.189999999915"/>
    <s v="Export_CoGe"/>
    <x v="1"/>
    <s v="30.AD"/>
    <x v="13"/>
    <s v="AC"/>
    <m/>
    <s v="60.PREV"/>
    <s v="Debiti vs Ist. Previdenziali"/>
    <x v="1"/>
  </r>
  <r>
    <x v="0"/>
    <x v="22"/>
    <x v="287"/>
    <x v="287"/>
    <n v="-218770.00000000003"/>
    <s v="Export_CoGe"/>
    <x v="1"/>
    <s v="30.AD"/>
    <x v="13"/>
    <s v="AD"/>
    <m/>
    <s v="30.AD"/>
    <s v="Ratei/Risconti Passivi"/>
    <x v="1"/>
  </r>
  <r>
    <x v="0"/>
    <x v="22"/>
    <x v="274"/>
    <x v="274"/>
    <n v="-5000"/>
    <s v="Export_CoGe"/>
    <x v="0"/>
    <s v="ONSTR"/>
    <x v="30"/>
    <s v="EXT"/>
    <m/>
    <s v="A.5)"/>
    <s v="5) altri ricavi e proventi, con separata indicazione dei contributi in conto esercizio"/>
    <x v="7"/>
  </r>
  <r>
    <x v="0"/>
    <x v="22"/>
    <x v="389"/>
    <x v="388"/>
    <n v="-854"/>
    <s v="Export_CoGe"/>
    <x v="0"/>
    <s v="ALTRI"/>
    <x v="34"/>
    <s v="ALTRI"/>
    <m/>
    <s v="A.5)"/>
    <s v="5) altri ricavi e proventi, con separata indicazione dei contributi in conto esercizio"/>
    <x v="8"/>
  </r>
  <r>
    <x v="0"/>
    <x v="22"/>
    <x v="380"/>
    <x v="379"/>
    <n v="-15770"/>
    <s v="Export_CoGe"/>
    <x v="0"/>
    <s v="ONSTR"/>
    <x v="30"/>
    <s v="EXT"/>
    <m/>
    <s v="A.5)"/>
    <s v="5) altri ricavi e proventi, con separata indicazione dei contributi in conto esercizio"/>
    <x v="8"/>
  </r>
  <r>
    <x v="0"/>
    <x v="22"/>
    <x v="374"/>
    <x v="373"/>
    <n v="-2600"/>
    <s v="Export_CoGe"/>
    <x v="0"/>
    <s v="ONSTR"/>
    <x v="30"/>
    <s v="EXT"/>
    <m/>
    <s v="B.14)"/>
    <s v="14) oneri diversi di gestione"/>
    <x v="2"/>
  </r>
  <r>
    <x v="0"/>
    <x v="23"/>
    <x v="316"/>
    <x v="316"/>
    <n v="199.99999999998727"/>
    <s v="Export_CoGe"/>
    <x v="1"/>
    <s v="34.CS"/>
    <x v="18"/>
    <s v="PN"/>
    <m/>
    <s v="A"/>
    <s v="Crediti verso soci"/>
    <x v="1"/>
  </r>
  <r>
    <x v="0"/>
    <x v="23"/>
    <x v="2"/>
    <x v="2"/>
    <n v="10000"/>
    <s v="Export_CoGe"/>
    <x v="1"/>
    <s v="23.I.IMM"/>
    <x v="1"/>
    <s v="IMM"/>
    <m/>
    <s v="23.I.IMM"/>
    <s v="Immobilizzazioni Immateriali"/>
    <x v="1"/>
  </r>
  <r>
    <x v="0"/>
    <x v="23"/>
    <x v="4"/>
    <x v="4"/>
    <n v="17743"/>
    <s v="Export_CoGe"/>
    <x v="1"/>
    <s v="23.I.IMM"/>
    <x v="1"/>
    <s v="IMM"/>
    <m/>
    <s v="23.I.IMM"/>
    <s v="Immobilizzazioni Immateriali"/>
    <x v="1"/>
  </r>
  <r>
    <x v="0"/>
    <x v="23"/>
    <x v="6"/>
    <x v="6"/>
    <n v="91759.31"/>
    <s v="Export_CoGe"/>
    <x v="1"/>
    <s v="23.I.IMM"/>
    <x v="1"/>
    <s v="IMM"/>
    <m/>
    <s v="23.I.IMM"/>
    <s v="Immobilizzazioni Immateriali"/>
    <x v="1"/>
  </r>
  <r>
    <x v="0"/>
    <x v="23"/>
    <x v="10"/>
    <x v="10"/>
    <n v="80910.75"/>
    <s v="Export_CoGe"/>
    <x v="1"/>
    <s v="23.I.IMM"/>
    <x v="1"/>
    <s v="IMM"/>
    <m/>
    <s v="23.I.IMM"/>
    <s v="Immobilizzazioni Immateriali"/>
    <x v="1"/>
  </r>
  <r>
    <x v="0"/>
    <x v="23"/>
    <x v="12"/>
    <x v="12"/>
    <n v="87545.25"/>
    <s v="Export_CoGe"/>
    <x v="1"/>
    <s v="24.I.MAT"/>
    <x v="3"/>
    <s v="MAT"/>
    <m/>
    <s v="24.I.MAT"/>
    <s v="Immobilizzazioni Materiali"/>
    <x v="1"/>
  </r>
  <r>
    <x v="0"/>
    <x v="23"/>
    <x v="14"/>
    <x v="14"/>
    <n v="693957.03"/>
    <s v="Export_CoGe"/>
    <x v="1"/>
    <s v="24.I.MAT"/>
    <x v="3"/>
    <s v="MAT"/>
    <m/>
    <s v="24.I.MAT"/>
    <s v="Immobilizzazioni Materiali"/>
    <x v="1"/>
  </r>
  <r>
    <x v="0"/>
    <x v="23"/>
    <x v="16"/>
    <x v="16"/>
    <n v="173882.02999999997"/>
    <s v="Export_CoGe"/>
    <x v="1"/>
    <s v="24.I.MAT"/>
    <x v="3"/>
    <s v="MAT"/>
    <m/>
    <s v="24.I.MAT"/>
    <s v="Immobilizzazioni Materiali"/>
    <x v="1"/>
  </r>
  <r>
    <x v="0"/>
    <x v="23"/>
    <x v="18"/>
    <x v="18"/>
    <n v="207262.74"/>
    <s v="Export_CoGe"/>
    <x v="1"/>
    <s v="24.I.MAT"/>
    <x v="3"/>
    <s v="MAT"/>
    <m/>
    <s v="24.I.MAT"/>
    <s v="Immobilizzazioni Materiali"/>
    <x v="1"/>
  </r>
  <r>
    <x v="0"/>
    <x v="23"/>
    <x v="407"/>
    <x v="406"/>
    <n v="21771"/>
    <s v="Export_CoGe"/>
    <x v="1"/>
    <s v="24.I.MAT"/>
    <x v="3"/>
    <s v="MAT"/>
    <m/>
    <s v="24.I.MAT"/>
    <s v="Immobilizzazioni Materiali"/>
    <x v="1"/>
  </r>
  <r>
    <x v="0"/>
    <x v="23"/>
    <x v="21"/>
    <x v="21"/>
    <n v="301599.69000000006"/>
    <s v="Export_CoGe"/>
    <x v="1"/>
    <s v="24.I.MAT"/>
    <x v="3"/>
    <s v="MAT"/>
    <m/>
    <s v="24.I.MAT"/>
    <s v="Immobilizzazioni Materiali"/>
    <x v="1"/>
  </r>
  <r>
    <x v="0"/>
    <x v="23"/>
    <x v="24"/>
    <x v="24"/>
    <n v="96273.29"/>
    <s v="Export_CoGe"/>
    <x v="1"/>
    <s v="24.I.MAT"/>
    <x v="3"/>
    <s v="MAT"/>
    <m/>
    <s v="24.I.MAT"/>
    <s v="Immobilizzazioni Materiali"/>
    <x v="1"/>
  </r>
  <r>
    <x v="0"/>
    <x v="23"/>
    <x v="26"/>
    <x v="26"/>
    <n v="16409.09"/>
    <s v="Export_CoGe"/>
    <x v="1"/>
    <s v="24.I.MAT"/>
    <x v="3"/>
    <s v="MAT"/>
    <m/>
    <s v="24.I.MAT"/>
    <s v="Immobilizzazioni Materiali"/>
    <x v="1"/>
  </r>
  <r>
    <x v="0"/>
    <x v="23"/>
    <x v="28"/>
    <x v="28"/>
    <n v="102935.11000000002"/>
    <s v="Export_CoGe"/>
    <x v="1"/>
    <s v="24.I.MAT"/>
    <x v="3"/>
    <s v="MAT"/>
    <m/>
    <s v="24.I.MAT"/>
    <s v="Immobilizzazioni Materiali"/>
    <x v="1"/>
  </r>
  <r>
    <x v="0"/>
    <x v="23"/>
    <x v="30"/>
    <x v="30"/>
    <n v="1782"/>
    <s v="Export_CoGe"/>
    <x v="1"/>
    <s v="24.I.MAT"/>
    <x v="3"/>
    <s v="MAT"/>
    <m/>
    <s v="24.I.MAT"/>
    <s v="Immobilizzazioni Materiali"/>
    <x v="1"/>
  </r>
  <r>
    <x v="0"/>
    <x v="23"/>
    <x v="36"/>
    <x v="36"/>
    <n v="340"/>
    <s v="Export_CoGe"/>
    <x v="1"/>
    <s v="25.I.FIN"/>
    <x v="7"/>
    <s v="IFIN"/>
    <m/>
    <s v="25.I.FIN"/>
    <s v="Immobilizzazioni Finanziarie"/>
    <x v="1"/>
  </r>
  <r>
    <x v="0"/>
    <x v="23"/>
    <x v="38"/>
    <x v="38"/>
    <n v="2500"/>
    <s v="Export_CoGe"/>
    <x v="1"/>
    <s v="25.I.FIN"/>
    <x v="7"/>
    <s v="IFIN"/>
    <m/>
    <s v="25.I.FIN"/>
    <s v="Immobilizzazioni Finanziarie"/>
    <x v="1"/>
  </r>
  <r>
    <x v="0"/>
    <x v="23"/>
    <x v="40"/>
    <x v="40"/>
    <n v="250"/>
    <s v="Export_CoGe"/>
    <x v="1"/>
    <s v="25.I.FIN"/>
    <x v="7"/>
    <s v="IFIN"/>
    <m/>
    <s v="25.I.FIN"/>
    <s v="Immobilizzazioni Finanziarie"/>
    <x v="1"/>
  </r>
  <r>
    <x v="0"/>
    <x v="23"/>
    <x v="317"/>
    <x v="317"/>
    <n v="997500"/>
    <s v="Export_CoGe"/>
    <x v="1"/>
    <s v="25.I.FIN"/>
    <x v="7"/>
    <s v="IFIN"/>
    <m/>
    <s v="25.I.FIN"/>
    <s v="Immobilizzazioni Finanziarie"/>
    <x v="1"/>
  </r>
  <r>
    <x v="0"/>
    <x v="23"/>
    <x v="318"/>
    <x v="318"/>
    <n v="16915.2"/>
    <s v="Export_CoGe"/>
    <x v="1"/>
    <s v="25.I.FIN"/>
    <x v="7"/>
    <s v="IFIN"/>
    <m/>
    <s v="25.I.FIN"/>
    <s v="Immobilizzazioni Finanziarie"/>
    <x v="1"/>
  </r>
  <r>
    <x v="0"/>
    <x v="23"/>
    <x v="351"/>
    <x v="350"/>
    <n v="193254.05"/>
    <s v="Export_CoGe"/>
    <x v="1"/>
    <s v="25.I.FIN"/>
    <x v="7"/>
    <s v="IFIN"/>
    <m/>
    <s v="25.I.FIN"/>
    <s v="Immobilizzazioni Finanziarie"/>
    <x v="1"/>
  </r>
  <r>
    <x v="0"/>
    <x v="23"/>
    <x v="45"/>
    <x v="45"/>
    <n v="883958.85"/>
    <s v="Export_CoGe"/>
    <x v="1"/>
    <s v="26.MAG"/>
    <x v="9"/>
    <s v="MAG"/>
    <m/>
    <s v="26.MAG"/>
    <s v="Rimanenze"/>
    <x v="1"/>
  </r>
  <r>
    <x v="0"/>
    <x v="23"/>
    <x v="49"/>
    <x v="49"/>
    <n v="660483.18000000005"/>
    <s v="Export_CoGe"/>
    <x v="1"/>
    <s v="26.MAG"/>
    <x v="9"/>
    <s v="MAG"/>
    <m/>
    <s v="26.MAG"/>
    <s v="Rimanenze"/>
    <x v="1"/>
  </r>
  <r>
    <x v="0"/>
    <x v="23"/>
    <x v="51"/>
    <x v="51"/>
    <n v="932029.01999999257"/>
    <s v="Export_CoGe"/>
    <x v="1"/>
    <s v="27.CLI"/>
    <x v="10"/>
    <s v="CLI"/>
    <m/>
    <s v="27.CLI"/>
    <s v="Crediti Commerciali"/>
    <x v="1"/>
  </r>
  <r>
    <x v="0"/>
    <x v="23"/>
    <x v="53"/>
    <x v="53"/>
    <n v="4615.0000000000227"/>
    <s v="Export_CoGe"/>
    <x v="1"/>
    <s v="27.CLI"/>
    <x v="10"/>
    <s v="CLI"/>
    <m/>
    <s v="27.CLI"/>
    <s v="Crediti Commerciali"/>
    <x v="1"/>
  </r>
  <r>
    <x v="0"/>
    <x v="23"/>
    <x v="55"/>
    <x v="55"/>
    <n v="42650.999999999942"/>
    <s v="Export_CoGe"/>
    <x v="1"/>
    <s v="27.CLI"/>
    <x v="10"/>
    <s v="CLI"/>
    <m/>
    <s v="27.CLI"/>
    <s v="Crediti Commerciali"/>
    <x v="1"/>
  </r>
  <r>
    <x v="0"/>
    <x v="23"/>
    <x v="61"/>
    <x v="61"/>
    <n v="211.26"/>
    <s v="Export_CoGe"/>
    <x v="1"/>
    <s v="31.PTN"/>
    <x v="12"/>
    <s v="PTN"/>
    <m/>
    <s v="31.PTN"/>
    <s v="Crediti Tributari"/>
    <x v="1"/>
  </r>
  <r>
    <x v="0"/>
    <x v="23"/>
    <x v="319"/>
    <x v="319"/>
    <n v="168417.74"/>
    <s v="Export_CoGe"/>
    <x v="1"/>
    <s v="31.PTN"/>
    <x v="12"/>
    <s v="PTN"/>
    <m/>
    <s v="31.PTN"/>
    <s v="Crediti Tributari"/>
    <x v="1"/>
  </r>
  <r>
    <x v="0"/>
    <x v="23"/>
    <x v="415"/>
    <x v="414"/>
    <n v="2309.2690000000066"/>
    <s v="Export_CoGe"/>
    <x v="1"/>
    <s v="29.AC"/>
    <x v="11"/>
    <s v="AC"/>
    <m/>
    <s v="29.AC"/>
    <s v="Altri Crediti"/>
    <x v="1"/>
  </r>
  <r>
    <x v="0"/>
    <x v="23"/>
    <x v="67"/>
    <x v="67"/>
    <n v="5898.25"/>
    <s v="Export_CoGe"/>
    <x v="1"/>
    <s v="31.PTN"/>
    <x v="12"/>
    <s v="PTN"/>
    <m/>
    <s v="31.PTN"/>
    <s v="Crediti Tributari"/>
    <x v="1"/>
  </r>
  <r>
    <x v="0"/>
    <x v="23"/>
    <x v="72"/>
    <x v="72"/>
    <n v="14699.160000000011"/>
    <s v="Export_CoGe"/>
    <x v="1"/>
    <s v="31.PTN"/>
    <x v="12"/>
    <s v="PTN"/>
    <m/>
    <s v="31.PTN"/>
    <s v="Crediti Tributari"/>
    <x v="1"/>
  </r>
  <r>
    <x v="0"/>
    <x v="23"/>
    <x v="320"/>
    <x v="320"/>
    <n v="1430"/>
    <s v="Export_CoGe"/>
    <x v="1"/>
    <s v="31.PTN"/>
    <x v="12"/>
    <s v="PTN"/>
    <m/>
    <s v="31.PTN"/>
    <s v="Crediti Tributari"/>
    <x v="1"/>
  </r>
  <r>
    <x v="0"/>
    <x v="23"/>
    <x v="78"/>
    <x v="78"/>
    <n v="45903.220000000016"/>
    <s v="Export_CoGe"/>
    <x v="1"/>
    <s v="29.AC"/>
    <x v="11"/>
    <s v="FOR"/>
    <m/>
    <s v="28.FOR"/>
    <s v="Altri Crediti"/>
    <x v="1"/>
  </r>
  <r>
    <x v="0"/>
    <x v="23"/>
    <x v="80"/>
    <x v="80"/>
    <n v="2796.9300000000658"/>
    <s v="Export_CoGe"/>
    <x v="1"/>
    <s v="29.AC"/>
    <x v="11"/>
    <s v="AC"/>
    <m/>
    <s v="29.AC"/>
    <s v="Altri Crediti"/>
    <x v="1"/>
  </r>
  <r>
    <x v="0"/>
    <x v="23"/>
    <x v="84"/>
    <x v="84"/>
    <n v="130625.3"/>
    <s v="Export_CoGe"/>
    <x v="1"/>
    <s v="29.AC"/>
    <x v="11"/>
    <s v="AC"/>
    <m/>
    <s v="29.AC"/>
    <s v="Altri Crediti"/>
    <x v="1"/>
  </r>
  <r>
    <x v="0"/>
    <x v="23"/>
    <x v="86"/>
    <x v="86"/>
    <n v="2392.4600000000537"/>
    <s v="Export_CoGe"/>
    <x v="1"/>
    <s v="29.AC"/>
    <x v="11"/>
    <s v="AC"/>
    <m/>
    <s v="29.AC"/>
    <s v="Altri Crediti"/>
    <x v="1"/>
  </r>
  <r>
    <x v="0"/>
    <x v="23"/>
    <x v="90"/>
    <x v="90"/>
    <n v="59965.770000000019"/>
    <s v="Export_CoGe"/>
    <x v="1"/>
    <s v="29.AC"/>
    <x v="11"/>
    <s v="AC"/>
    <m/>
    <s v="29.AC"/>
    <s v="Altri Crediti"/>
    <x v="1"/>
  </r>
  <r>
    <x v="0"/>
    <x v="23"/>
    <x v="92"/>
    <x v="92"/>
    <n v="52792.770000000004"/>
    <s v="Export_CoGe"/>
    <x v="1"/>
    <s v="29.AC"/>
    <x v="11"/>
    <s v="AC"/>
    <m/>
    <s v="29.AC"/>
    <s v="Altri Crediti"/>
    <x v="1"/>
  </r>
  <r>
    <x v="0"/>
    <x v="23"/>
    <x v="98"/>
    <x v="98"/>
    <n v="53.55"/>
    <s v="Export_CoGe"/>
    <x v="1"/>
    <s v="29.AC"/>
    <x v="11"/>
    <s v="AC"/>
    <m/>
    <s v="29.AC"/>
    <s v="Altri Crediti"/>
    <x v="1"/>
  </r>
  <r>
    <x v="0"/>
    <x v="23"/>
    <x v="321"/>
    <x v="321"/>
    <n v="1091.8000000000002"/>
    <s v="Export_CoGe"/>
    <x v="1"/>
    <s v="29.AC"/>
    <x v="11"/>
    <s v="AC"/>
    <m/>
    <s v="29.AC"/>
    <s v="Altri Crediti"/>
    <x v="1"/>
  </r>
  <r>
    <x v="0"/>
    <x v="23"/>
    <x v="322"/>
    <x v="322"/>
    <n v="179.04999999998955"/>
    <s v="Export_CoGe"/>
    <x v="1"/>
    <s v="29.AC"/>
    <x v="11"/>
    <s v="AC"/>
    <m/>
    <s v="29.AC"/>
    <s v="Altri Crediti"/>
    <x v="1"/>
  </r>
  <r>
    <x v="0"/>
    <x v="23"/>
    <x v="107"/>
    <x v="107"/>
    <n v="1120"/>
    <s v="Export_CoGe"/>
    <x v="1"/>
    <s v="29.AC"/>
    <x v="11"/>
    <s v="AC"/>
    <m/>
    <s v="29.AC"/>
    <s v="Ratei/Risconti Attivi"/>
    <x v="1"/>
  </r>
  <r>
    <x v="0"/>
    <x v="23"/>
    <x v="109"/>
    <x v="109"/>
    <n v="440.62000000000194"/>
    <s v="Export_CoGe"/>
    <x v="1"/>
    <s v="36.LIQ"/>
    <x v="15"/>
    <s v="BREVE "/>
    <m/>
    <s v="36.LIQ"/>
    <s v="Debiti a Breve (Liquidità)"/>
    <x v="1"/>
  </r>
  <r>
    <x v="0"/>
    <x v="23"/>
    <x v="323"/>
    <x v="323"/>
    <n v="16383.085999998701"/>
    <s v="Export_CoGe"/>
    <x v="1"/>
    <s v="36.LIQ"/>
    <x v="15"/>
    <s v="BREVE "/>
    <m/>
    <s v="36.LIQ"/>
    <s v="Debiti a Breve (Liquidità)"/>
    <x v="1"/>
  </r>
  <r>
    <x v="0"/>
    <x v="23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23"/>
    <x v="411"/>
    <x v="410"/>
    <n v="805.41"/>
    <s v="Export_CoGe"/>
    <x v="1"/>
    <s v="36.LIQ"/>
    <x v="15"/>
    <s v="BREVE "/>
    <m/>
    <s v="36.LIQ"/>
    <s v="Debiti a Breve (Liquidità)"/>
    <x v="1"/>
  </r>
  <r>
    <x v="0"/>
    <x v="23"/>
    <x v="412"/>
    <x v="411"/>
    <n v="527.74"/>
    <s v="Export_CoGe"/>
    <x v="1"/>
    <s v="36.LIQ"/>
    <x v="15"/>
    <s v="BREVE "/>
    <m/>
    <s v="36.LIQ"/>
    <s v="Debiti a Breve (Liquidità)"/>
    <x v="1"/>
  </r>
  <r>
    <x v="0"/>
    <x v="23"/>
    <x v="117"/>
    <x v="117"/>
    <n v="175893.45000000676"/>
    <s v="Export_CoGe"/>
    <x v="1"/>
    <s v="36.LIQ"/>
    <x v="15"/>
    <s v="BREVE "/>
    <m/>
    <s v="36.LIQ"/>
    <s v="Debiti a Breve (Liquidità)"/>
    <x v="1"/>
  </r>
  <r>
    <x v="0"/>
    <x v="23"/>
    <x v="325"/>
    <x v="199"/>
    <n v="85359.789999999892"/>
    <s v="Export_CoGe"/>
    <x v="1"/>
    <s v="36.LIQ"/>
    <x v="15"/>
    <s v="BREVE "/>
    <m/>
    <s v="36.LIQ"/>
    <s v="Debiti a Breve (Liquidità)"/>
    <x v="1"/>
  </r>
  <r>
    <x v="0"/>
    <x v="23"/>
    <x v="124"/>
    <x v="124"/>
    <n v="1906.3000000000029"/>
    <s v="Export_CoGe"/>
    <x v="1"/>
    <s v="36.LIQ"/>
    <x v="15"/>
    <s v="BREVE "/>
    <m/>
    <s v="36.LIQ"/>
    <s v="Debiti a Breve (Liquidità)"/>
    <x v="1"/>
  </r>
  <r>
    <x v="0"/>
    <x v="23"/>
    <x v="126"/>
    <x v="126"/>
    <n v="70333.220000002693"/>
    <s v="Export_CoGe"/>
    <x v="1"/>
    <s v="36.LIQ"/>
    <x v="15"/>
    <s v="BREVE "/>
    <m/>
    <s v="36.LIQ"/>
    <s v="Debiti a Breve (Liquidità)"/>
    <x v="1"/>
  </r>
  <r>
    <x v="0"/>
    <x v="23"/>
    <x v="128"/>
    <x v="128"/>
    <n v="195219.42999999996"/>
    <s v="Export_CoGe"/>
    <x v="1"/>
    <s v="36.LIQ"/>
    <x v="15"/>
    <s v="BREVE "/>
    <m/>
    <s v="36.LIQ"/>
    <s v="Debiti a Breve (Liquidità)"/>
    <x v="1"/>
  </r>
  <r>
    <x v="0"/>
    <x v="23"/>
    <x v="130"/>
    <x v="130"/>
    <n v="31514.120000000305"/>
    <s v="Export_CoGe"/>
    <x v="1"/>
    <s v="36.LIQ"/>
    <x v="15"/>
    <s v="BREVE "/>
    <m/>
    <s v="36.LIQ"/>
    <s v="Debiti a Breve (Liquidità)"/>
    <x v="1"/>
  </r>
  <r>
    <x v="0"/>
    <x v="23"/>
    <x v="132"/>
    <x v="132"/>
    <n v="21034.249999999978"/>
    <s v="Export_CoGe"/>
    <x v="1"/>
    <s v="36.LIQ"/>
    <x v="15"/>
    <s v="BREVE "/>
    <m/>
    <s v="36.LIQ"/>
    <s v="Debiti a Breve (Liquidità)"/>
    <x v="1"/>
  </r>
  <r>
    <x v="0"/>
    <x v="23"/>
    <x v="326"/>
    <x v="325"/>
    <n v="247134.76899999991"/>
    <s v="Export_CoGe"/>
    <x v="1"/>
    <s v="36.LIQ"/>
    <x v="15"/>
    <s v="BREVE "/>
    <m/>
    <s v="36.LIQ"/>
    <s v="Debiti a Breve (Liquidità)"/>
    <x v="1"/>
  </r>
  <r>
    <x v="0"/>
    <x v="23"/>
    <x v="327"/>
    <x v="326"/>
    <n v="18673.97"/>
    <s v="Export_CoGe"/>
    <x v="1"/>
    <s v="36.LIQ"/>
    <x v="15"/>
    <s v="BREVE "/>
    <m/>
    <s v="36.LIQ"/>
    <s v="Debiti a Breve (Liquidità)"/>
    <x v="1"/>
  </r>
  <r>
    <x v="0"/>
    <x v="23"/>
    <x v="359"/>
    <x v="358"/>
    <n v="24578.319999999974"/>
    <s v="Export_CoGe"/>
    <x v="1"/>
    <s v="36.LIQ"/>
    <x v="15"/>
    <s v="BREVE "/>
    <m/>
    <s v="36.LIQ"/>
    <s v="Debiti a Breve (Liquidità)"/>
    <x v="1"/>
  </r>
  <r>
    <x v="0"/>
    <x v="23"/>
    <x v="365"/>
    <x v="364"/>
    <n v="53.860000000001079"/>
    <s v="Export_CoGe"/>
    <x v="1"/>
    <s v="36.LIQ"/>
    <x v="15"/>
    <s v="BREVE "/>
    <m/>
    <s v="36.LIQ"/>
    <s v="Debiti a Breve (Liquidità)"/>
    <x v="1"/>
  </r>
  <r>
    <x v="0"/>
    <x v="23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23"/>
    <x v="329"/>
    <x v="328"/>
    <n v="900000"/>
    <s v="Export_CoGe"/>
    <x v="1"/>
    <s v="36.LIQ"/>
    <x v="15"/>
    <s v="BREVE "/>
    <m/>
    <s v="36.LIQ"/>
    <s v="Debiti a Breve (Liquidità)"/>
    <x v="1"/>
  </r>
  <r>
    <x v="0"/>
    <x v="23"/>
    <x v="353"/>
    <x v="352"/>
    <n v="4.9999980692518875E-3"/>
    <s v="Export_CoGe"/>
    <x v="1"/>
    <s v="35.RIS"/>
    <x v="19"/>
    <s v="PN"/>
    <m/>
    <s v="35.RIS"/>
    <s v="Altre Riserve"/>
    <x v="1"/>
  </r>
  <r>
    <x v="0"/>
    <x v="23"/>
    <x v="88"/>
    <x v="88"/>
    <n v="-246.29999999994487"/>
    <s v="Export_CoGe"/>
    <x v="1"/>
    <s v="30.AD"/>
    <x v="13"/>
    <s v="AD"/>
    <m/>
    <s v="30.AD"/>
    <s v="Altri Crediti"/>
    <x v="1"/>
  </r>
  <r>
    <x v="0"/>
    <x v="23"/>
    <x v="145"/>
    <x v="145"/>
    <n v="-7400.0000000000728"/>
    <s v="Export_CoGe"/>
    <x v="1"/>
    <s v="34.CS"/>
    <x v="18"/>
    <s v="PN"/>
    <m/>
    <s v="34.CS"/>
    <s v="Capitale "/>
    <x v="1"/>
  </r>
  <r>
    <x v="0"/>
    <x v="23"/>
    <x v="147"/>
    <x v="147"/>
    <n v="-100000"/>
    <s v="Export_CoGe"/>
    <x v="1"/>
    <s v="34.CS"/>
    <x v="18"/>
    <s v="PN"/>
    <m/>
    <s v="34.CS"/>
    <s v="Capitale "/>
    <x v="1"/>
  </r>
  <r>
    <x v="0"/>
    <x v="23"/>
    <x v="149"/>
    <x v="149"/>
    <n v="-800000"/>
    <s v="Export_CoGe"/>
    <x v="1"/>
    <s v="34.CS"/>
    <x v="18"/>
    <s v="PN"/>
    <m/>
    <s v="34.CS"/>
    <s v="Capitale "/>
    <x v="1"/>
  </r>
  <r>
    <x v="0"/>
    <x v="23"/>
    <x v="151"/>
    <x v="151"/>
    <n v="-83440.91"/>
    <s v="Export_CoGe"/>
    <x v="1"/>
    <s v="35.RIS"/>
    <x v="19"/>
    <s v="PN"/>
    <m/>
    <s v="35.RIS"/>
    <s v="Riserva Legale"/>
    <x v="1"/>
  </r>
  <r>
    <x v="0"/>
    <x v="23"/>
    <x v="330"/>
    <x v="329"/>
    <n v="-193254.05000000005"/>
    <s v="Export_CoGe"/>
    <x v="1"/>
    <s v="35.RIS"/>
    <x v="19"/>
    <s v="PN"/>
    <m/>
    <s v="35.RIS_bis"/>
    <s v="VII - Riserva per operaz. di copertura dei flussi finanz. attesi"/>
    <x v="1"/>
  </r>
  <r>
    <x v="0"/>
    <x v="23"/>
    <x v="154"/>
    <x v="154"/>
    <n v="-98591.830000000016"/>
    <s v="Export_CoGe"/>
    <x v="1"/>
    <s v="35.RIS"/>
    <x v="19"/>
    <s v="PN"/>
    <m/>
    <s v="35.RIS"/>
    <s v="Altre Riserve"/>
    <x v="1"/>
  </r>
  <r>
    <x v="0"/>
    <x v="23"/>
    <x v="157"/>
    <x v="157"/>
    <n v="-104189.62"/>
    <s v="Export_CoGe"/>
    <x v="1"/>
    <s v="23.I.MATFON"/>
    <x v="20"/>
    <s v="MAT"/>
    <m/>
    <s v="23.I.MATFON"/>
    <s v="Immobilizzazioni Materiali"/>
    <x v="1"/>
  </r>
  <r>
    <x v="0"/>
    <x v="23"/>
    <x v="158"/>
    <x v="158"/>
    <n v="-225997.39000000004"/>
    <s v="Export_CoGe"/>
    <x v="1"/>
    <s v="23.I.MATFON"/>
    <x v="20"/>
    <s v="MAT"/>
    <m/>
    <s v="23.I.MATFON"/>
    <s v="Immobilizzazioni Materiali"/>
    <x v="1"/>
  </r>
  <r>
    <x v="0"/>
    <x v="23"/>
    <x v="159"/>
    <x v="159"/>
    <n v="-161746.11000000002"/>
    <s v="Export_CoGe"/>
    <x v="1"/>
    <s v="23.I.MATFON"/>
    <x v="20"/>
    <s v="MAT"/>
    <m/>
    <s v="23.I.MATFON"/>
    <s v="Immobilizzazioni Materiali"/>
    <x v="1"/>
  </r>
  <r>
    <x v="0"/>
    <x v="23"/>
    <x v="160"/>
    <x v="160"/>
    <n v="-1034"/>
    <s v="Export_CoGe"/>
    <x v="1"/>
    <s v="23.I.MATFON"/>
    <x v="20"/>
    <s v="MAT"/>
    <m/>
    <s v="23.I.MATFON"/>
    <s v="Immobilizzazioni Materiali"/>
    <x v="1"/>
  </r>
  <r>
    <x v="0"/>
    <x v="23"/>
    <x v="161"/>
    <x v="161"/>
    <n v="-61452.400000000009"/>
    <s v="Export_CoGe"/>
    <x v="1"/>
    <s v="23.I.MATFON"/>
    <x v="20"/>
    <s v="MAT"/>
    <m/>
    <s v="23.I.MATFON"/>
    <s v="Immobilizzazioni Materiali"/>
    <x v="1"/>
  </r>
  <r>
    <x v="0"/>
    <x v="23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23"/>
    <x v="163"/>
    <x v="163"/>
    <n v="-47727.719999999994"/>
    <s v="Export_CoGe"/>
    <x v="1"/>
    <s v="23.I.MATFON"/>
    <x v="20"/>
    <s v="MAT"/>
    <m/>
    <s v="23.I.MATFON"/>
    <s v="Immobilizzazioni Materiali"/>
    <x v="1"/>
  </r>
  <r>
    <x v="0"/>
    <x v="23"/>
    <x v="164"/>
    <x v="164"/>
    <n v="-31988.5"/>
    <s v="Export_CoGe"/>
    <x v="1"/>
    <s v="23.I.MATFON"/>
    <x v="20"/>
    <s v="MAT"/>
    <m/>
    <s v="23.I.MATFON"/>
    <s v="Immobilizzazioni Materiali"/>
    <x v="1"/>
  </r>
  <r>
    <x v="0"/>
    <x v="23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23"/>
    <x v="167"/>
    <x v="167"/>
    <n v="-16466.22"/>
    <s v="Export_CoGe"/>
    <x v="1"/>
    <s v="23.I.IMMFON"/>
    <x v="21"/>
    <s v="IMM"/>
    <m/>
    <s v="23.I.IMMFON"/>
    <s v="Immobilizzazioni Immateriali"/>
    <x v="1"/>
  </r>
  <r>
    <x v="0"/>
    <x v="23"/>
    <x v="168"/>
    <x v="168"/>
    <n v="-49089.35000000002"/>
    <s v="Export_CoGe"/>
    <x v="1"/>
    <s v="23.I.IMMFON"/>
    <x v="21"/>
    <s v="IMM"/>
    <m/>
    <s v="23.I.IMMFON"/>
    <s v="Immobilizzazioni Immateriali"/>
    <x v="1"/>
  </r>
  <r>
    <x v="0"/>
    <x v="23"/>
    <x v="169"/>
    <x v="169"/>
    <n v="-50940.84"/>
    <s v="Export_CoGe"/>
    <x v="1"/>
    <s v="23.I.IMMFON"/>
    <x v="21"/>
    <s v="IMM"/>
    <m/>
    <s v="23.I.IMMFON"/>
    <s v="Immobilizzazioni Immateriali"/>
    <x v="1"/>
  </r>
  <r>
    <x v="0"/>
    <x v="23"/>
    <x v="170"/>
    <x v="170"/>
    <n v="-1145372"/>
    <s v="Export_CoGe"/>
    <x v="1"/>
    <s v="33.PROV"/>
    <x v="22"/>
    <s v="PROV"/>
    <m/>
    <s v="33.PROV"/>
    <s v="Altri Fondi "/>
    <x v="1"/>
  </r>
  <r>
    <x v="0"/>
    <x v="23"/>
    <x v="331"/>
    <x v="330"/>
    <n v="-244742.83000000002"/>
    <s v="Export_CoGe"/>
    <x v="1"/>
    <s v="33.PROV"/>
    <x v="22"/>
    <s v="PROV"/>
    <m/>
    <s v="33.PROV"/>
    <s v="Altri Fondi "/>
    <x v="1"/>
  </r>
  <r>
    <x v="0"/>
    <x v="23"/>
    <x v="333"/>
    <x v="332"/>
    <n v="-315297.5"/>
    <s v="Export_CoGe"/>
    <x v="1"/>
    <s v="26.MAG"/>
    <x v="9"/>
    <s v="MAG"/>
    <m/>
    <s v="26.MAG"/>
    <s v="Rimanenze"/>
    <x v="1"/>
  </r>
  <r>
    <x v="0"/>
    <x v="23"/>
    <x v="398"/>
    <x v="397"/>
    <n v="-550000"/>
    <s v="Export_CoGe"/>
    <x v="1"/>
    <s v="26.MAG"/>
    <x v="9"/>
    <s v="MAG"/>
    <m/>
    <s v="26.MAG"/>
    <s v="Rimanenze"/>
    <x v="1"/>
  </r>
  <r>
    <x v="0"/>
    <x v="23"/>
    <x v="172"/>
    <x v="172"/>
    <n v="-167281.31"/>
    <s v="Export_CoGe"/>
    <x v="1"/>
    <s v="38.TFR"/>
    <x v="23"/>
    <s v="TFR"/>
    <m/>
    <s v="38.TFR"/>
    <s v="Fondo TFR"/>
    <x v="1"/>
  </r>
  <r>
    <x v="0"/>
    <x v="23"/>
    <x v="173"/>
    <x v="173"/>
    <n v="-376006.60000000003"/>
    <s v="Export_CoGe"/>
    <x v="1"/>
    <s v="38.TFR"/>
    <x v="23"/>
    <s v="TFR"/>
    <m/>
    <s v="38.TFR"/>
    <s v="Fondo TFR"/>
    <x v="1"/>
  </r>
  <r>
    <x v="0"/>
    <x v="23"/>
    <x v="174"/>
    <x v="174"/>
    <n v="-47485.420000000006"/>
    <s v="Export_CoGe"/>
    <x v="1"/>
    <s v="38.TFR"/>
    <x v="23"/>
    <s v="TFR"/>
    <m/>
    <s v="38.TFR"/>
    <s v="Fondo TFR"/>
    <x v="1"/>
  </r>
  <r>
    <x v="0"/>
    <x v="23"/>
    <x v="175"/>
    <x v="175"/>
    <n v="-7385.3399999999947"/>
    <s v="Export_CoGe"/>
    <x v="1"/>
    <s v="38.TFR"/>
    <x v="23"/>
    <s v="TFR"/>
    <m/>
    <s v="38.TFR"/>
    <s v="Fondo TFR"/>
    <x v="1"/>
  </r>
  <r>
    <x v="0"/>
    <x v="23"/>
    <x v="177"/>
    <x v="177"/>
    <n v="-195502.61"/>
    <s v="Export_CoGe"/>
    <x v="1"/>
    <s v="27.CLI"/>
    <x v="10"/>
    <s v="CLI"/>
    <m/>
    <s v="27.CLI"/>
    <s v="Crediti Commerciali"/>
    <x v="1"/>
  </r>
  <r>
    <x v="0"/>
    <x v="23"/>
    <x v="181"/>
    <x v="181"/>
    <n v="-10714.140000000029"/>
    <s v="Export_CoGe"/>
    <x v="1"/>
    <s v="37.DFIN"/>
    <x v="25"/>
    <s v="LUNGO"/>
    <m/>
    <s v="37.DFIN"/>
    <s v="Debiti Finanziari (MLT)"/>
    <x v="1"/>
  </r>
  <r>
    <x v="0"/>
    <x v="23"/>
    <x v="183"/>
    <x v="183"/>
    <n v="-180101.19999999998"/>
    <s v="Export_CoGe"/>
    <x v="1"/>
    <s v="37.DFIN"/>
    <x v="25"/>
    <s v="LUNGO"/>
    <m/>
    <s v="37.DFIN"/>
    <s v="Debiti Finanziari (MLT)"/>
    <x v="1"/>
  </r>
  <r>
    <x v="0"/>
    <x v="23"/>
    <x v="189"/>
    <x v="189"/>
    <n v="-491603.85000000021"/>
    <s v="Export_CoGe"/>
    <x v="1"/>
    <s v="37.DFIN"/>
    <x v="25"/>
    <s v="LUNGO"/>
    <m/>
    <s v="37.DFIN"/>
    <s v="Debiti Finanziari (MLT)"/>
    <x v="1"/>
  </r>
  <r>
    <x v="0"/>
    <x v="23"/>
    <x v="193"/>
    <x v="193"/>
    <n v="-186991.6"/>
    <s v="Export_CoGe"/>
    <x v="1"/>
    <s v="37.DFIN"/>
    <x v="25"/>
    <s v="LUNGO"/>
    <m/>
    <s v="37.DFIN"/>
    <s v="Debiti Finanziari (MLT)"/>
    <x v="1"/>
  </r>
  <r>
    <x v="0"/>
    <x v="23"/>
    <x v="195"/>
    <x v="195"/>
    <n v="-62813.58"/>
    <s v="Export_CoGe"/>
    <x v="1"/>
    <s v="37.DFIN"/>
    <x v="25"/>
    <s v="LUNGO"/>
    <m/>
    <s v="37.DFIN"/>
    <s v="Debiti Finanziari (MLT)"/>
    <x v="1"/>
  </r>
  <r>
    <x v="0"/>
    <x v="23"/>
    <x v="335"/>
    <x v="334"/>
    <n v="-110275.99"/>
    <s v="Export_CoGe"/>
    <x v="1"/>
    <s v="37.DFIN"/>
    <x v="25"/>
    <s v="LUNGO"/>
    <m/>
    <s v="37.DFIN"/>
    <s v="Debiti Finanziari (MLT)"/>
    <x v="1"/>
  </r>
  <r>
    <x v="0"/>
    <x v="23"/>
    <x v="336"/>
    <x v="335"/>
    <n v="-1885155.8399999999"/>
    <s v="Export_CoGe"/>
    <x v="1"/>
    <s v="37.DFIN"/>
    <x v="25"/>
    <s v="LUNGO"/>
    <m/>
    <s v="37.DFIN"/>
    <s v="Debiti Finanziari (MLT)"/>
    <x v="1"/>
  </r>
  <r>
    <x v="0"/>
    <x v="23"/>
    <x v="399"/>
    <x v="398"/>
    <n v="-14542.22999999998"/>
    <s v="Export_CoGe"/>
    <x v="1"/>
    <s v="36.ANT"/>
    <x v="16"/>
    <s v="BREVE "/>
    <m/>
    <s v="95.ANT"/>
    <s v="Debiti a Breve (Liquidità)"/>
    <x v="1"/>
  </r>
  <r>
    <x v="0"/>
    <x v="23"/>
    <x v="337"/>
    <x v="336"/>
    <n v="-79109.919999999998"/>
    <s v="Export_CoGe"/>
    <x v="1"/>
    <s v="37.DFIN"/>
    <x v="25"/>
    <s v="LUNGO"/>
    <m/>
    <s v="37.DFIN"/>
    <s v="Debiti Vs Altri MLT"/>
    <x v="1"/>
  </r>
  <r>
    <x v="0"/>
    <x v="23"/>
    <x v="210"/>
    <x v="210"/>
    <n v="-336948.1390000002"/>
    <s v="Export_CoGe"/>
    <x v="1"/>
    <s v="28.FOR"/>
    <x v="14"/>
    <s v="FOR"/>
    <m/>
    <s v="28.FOR"/>
    <s v="Debiti Commerciali"/>
    <x v="1"/>
  </r>
  <r>
    <x v="0"/>
    <x v="23"/>
    <x v="212"/>
    <x v="212"/>
    <n v="-9372.8099999999977"/>
    <s v="Export_CoGe"/>
    <x v="1"/>
    <s v="28.FOR"/>
    <x v="14"/>
    <s v="FOR"/>
    <m/>
    <s v="28.FOR"/>
    <s v="Debiti Commerciali"/>
    <x v="1"/>
  </r>
  <r>
    <x v="0"/>
    <x v="23"/>
    <x v="214"/>
    <x v="214"/>
    <n v="-1280.3899999999983"/>
    <s v="Export_CoGe"/>
    <x v="1"/>
    <s v="28.FOR"/>
    <x v="14"/>
    <s v="FOR"/>
    <m/>
    <s v="28.FOR"/>
    <s v="Debiti Commerciali"/>
    <x v="1"/>
  </r>
  <r>
    <x v="0"/>
    <x v="23"/>
    <x v="216"/>
    <x v="216"/>
    <n v="-37240.249999999942"/>
    <s v="Export_CoGe"/>
    <x v="1"/>
    <s v="28.FOR"/>
    <x v="14"/>
    <s v="FOR"/>
    <m/>
    <s v="28.FOR"/>
    <s v="Debiti Commerciali"/>
    <x v="1"/>
  </r>
  <r>
    <x v="0"/>
    <x v="23"/>
    <x v="220"/>
    <x v="220"/>
    <n v="-197338.40999999997"/>
    <s v="Export_CoGe"/>
    <x v="1"/>
    <s v="55.DIP"/>
    <x v="31"/>
    <s v="AD"/>
    <m/>
    <s v="55.DIP"/>
    <s v="Altri Debiti"/>
    <x v="1"/>
  </r>
  <r>
    <x v="0"/>
    <x v="23"/>
    <x v="224"/>
    <x v="224"/>
    <n v="-152139.13000000009"/>
    <s v="Export_CoGe"/>
    <x v="1"/>
    <s v="30.AD"/>
    <x v="13"/>
    <s v="AD"/>
    <m/>
    <s v="30.AD"/>
    <s v="Altri Debiti"/>
    <x v="1"/>
  </r>
  <r>
    <x v="0"/>
    <x v="23"/>
    <x v="384"/>
    <x v="383"/>
    <n v="-148009.54999999999"/>
    <s v="Export_CoGe"/>
    <x v="1"/>
    <s v="30.AD"/>
    <x v="13"/>
    <s v="AD"/>
    <m/>
    <s v="30.AD"/>
    <s v="Altri Debiti"/>
    <x v="1"/>
  </r>
  <r>
    <x v="0"/>
    <x v="23"/>
    <x v="366"/>
    <x v="365"/>
    <n v="-1650"/>
    <s v="Export_CoGe"/>
    <x v="1"/>
    <s v="30.AD"/>
    <x v="13"/>
    <s v="AD"/>
    <m/>
    <s v="30.AD"/>
    <s v="Altri Debiti"/>
    <x v="1"/>
  </r>
  <r>
    <x v="0"/>
    <x v="23"/>
    <x v="228"/>
    <x v="228"/>
    <n v="-4947.0799999999981"/>
    <s v="Export_CoGe"/>
    <x v="1"/>
    <s v="30.AD"/>
    <x v="13"/>
    <s v="AD"/>
    <m/>
    <s v="30.AD"/>
    <s v="Altri Debiti"/>
    <x v="1"/>
  </r>
  <r>
    <x v="0"/>
    <x v="23"/>
    <x v="230"/>
    <x v="230"/>
    <n v="-1168.670000000001"/>
    <s v="Export_CoGe"/>
    <x v="1"/>
    <s v="30.AD"/>
    <x v="13"/>
    <s v="AD"/>
    <m/>
    <s v="30.AD"/>
    <s v="Altri Debiti"/>
    <x v="1"/>
  </r>
  <r>
    <x v="0"/>
    <x v="23"/>
    <x v="232"/>
    <x v="232"/>
    <n v="-502.19999999998674"/>
    <s v="Export_CoGe"/>
    <x v="1"/>
    <s v="30.AD"/>
    <x v="13"/>
    <s v="AD"/>
    <m/>
    <s v="30.AD"/>
    <s v="Altri Debiti"/>
    <x v="1"/>
  </r>
  <r>
    <x v="0"/>
    <x v="23"/>
    <x v="234"/>
    <x v="234"/>
    <n v="-17628.370000000003"/>
    <s v="Export_CoGe"/>
    <x v="1"/>
    <s v="30.AD"/>
    <x v="13"/>
    <s v="AD"/>
    <m/>
    <s v="30.AD"/>
    <s v="Altri Debiti"/>
    <x v="1"/>
  </r>
  <r>
    <x v="0"/>
    <x v="23"/>
    <x v="339"/>
    <x v="338"/>
    <n v="-27.570000000014552"/>
    <s v="Export_CoGe"/>
    <x v="1"/>
    <s v="30.AD"/>
    <x v="13"/>
    <s v="AD"/>
    <m/>
    <s v="30.AD"/>
    <s v="Altri Debiti"/>
    <x v="1"/>
  </r>
  <r>
    <x v="0"/>
    <x v="23"/>
    <x v="400"/>
    <x v="399"/>
    <n v="-14660"/>
    <s v="Export_CoGe"/>
    <x v="1"/>
    <s v="30.AD"/>
    <x v="13"/>
    <s v="AD"/>
    <m/>
    <s v="30.AD"/>
    <s v="Altri Debiti"/>
    <x v="1"/>
  </r>
  <r>
    <x v="0"/>
    <x v="23"/>
    <x v="240"/>
    <x v="240"/>
    <n v="-1794.1999999999998"/>
    <s v="Export_CoGe"/>
    <x v="1"/>
    <s v="30.AD"/>
    <x v="13"/>
    <s v="CLI"/>
    <m/>
    <s v="27.CLI"/>
    <s v="Altri Debiti"/>
    <x v="1"/>
  </r>
  <r>
    <x v="0"/>
    <x v="23"/>
    <x v="340"/>
    <x v="339"/>
    <n v="-3943.5699999999943"/>
    <s v="Export_CoGe"/>
    <x v="1"/>
    <s v="30.AD"/>
    <x v="13"/>
    <s v="AD"/>
    <m/>
    <s v="30.AD"/>
    <s v="Altri Debiti"/>
    <x v="1"/>
  </r>
  <r>
    <x v="0"/>
    <x v="23"/>
    <x v="418"/>
    <x v="417"/>
    <n v="-15000"/>
    <s v="Export_CoGe"/>
    <x v="1"/>
    <s v="30.AD"/>
    <x v="13"/>
    <s v="AD"/>
    <m/>
    <s v="30.AD"/>
    <s v="Altri Debiti"/>
    <x v="1"/>
  </r>
  <r>
    <x v="0"/>
    <x v="23"/>
    <x v="352"/>
    <x v="351"/>
    <n v="-41826.179999999673"/>
    <s v="Export_CoGe"/>
    <x v="1"/>
    <s v="31.PTN"/>
    <x v="12"/>
    <s v="PTN"/>
    <m/>
    <s v="50.IVA"/>
    <s v="Posizione Tributaria Netta"/>
    <x v="1"/>
  </r>
  <r>
    <x v="0"/>
    <x v="23"/>
    <x v="251"/>
    <x v="251"/>
    <n v="-59908.069999999978"/>
    <s v="Export_CoGe"/>
    <x v="1"/>
    <s v="31.PTN"/>
    <x v="12"/>
    <s v="PTN"/>
    <m/>
    <s v="30.AD"/>
    <s v="Posizione Tributaria Netta"/>
    <x v="1"/>
  </r>
  <r>
    <x v="0"/>
    <x v="23"/>
    <x v="253"/>
    <x v="253"/>
    <n v="-4404.5300000000025"/>
    <s v="Export_CoGe"/>
    <x v="1"/>
    <s v="31.PTN"/>
    <x v="12"/>
    <s v="PTN"/>
    <m/>
    <s v="31.PTN"/>
    <s v="Posizione Tributaria Netta"/>
    <x v="1"/>
  </r>
  <r>
    <x v="0"/>
    <x v="23"/>
    <x v="341"/>
    <x v="340"/>
    <n v="-267.07"/>
    <s v="Export_CoGe"/>
    <x v="1"/>
    <s v="31.PTN"/>
    <x v="12"/>
    <s v="AD"/>
    <m/>
    <s v="30.AD"/>
    <s v="Posizione Tributaria Netta"/>
    <x v="1"/>
  </r>
  <r>
    <x v="0"/>
    <x v="23"/>
    <x v="256"/>
    <x v="256"/>
    <n v="-3271.9599999999691"/>
    <s v="Export_CoGe"/>
    <x v="1"/>
    <s v="31.PTN"/>
    <x v="12"/>
    <s v="PTN"/>
    <m/>
    <s v="31.PTN"/>
    <s v="Posizione Tributaria Netta"/>
    <x v="1"/>
  </r>
  <r>
    <x v="0"/>
    <x v="23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23"/>
    <x v="262"/>
    <x v="262"/>
    <n v="-34516.960000000014"/>
    <s v="Export_CoGe"/>
    <x v="1"/>
    <s v="30.AD"/>
    <x v="13"/>
    <s v="AD"/>
    <m/>
    <s v="30.AD"/>
    <s v="Debiti vs Ist. Previdenziali"/>
    <x v="1"/>
  </r>
  <r>
    <x v="0"/>
    <x v="23"/>
    <x v="264"/>
    <x v="264"/>
    <n v="-4615.9800000000005"/>
    <s v="Export_CoGe"/>
    <x v="1"/>
    <s v="30.AD"/>
    <x v="13"/>
    <s v="AD"/>
    <m/>
    <s v="30.AD"/>
    <s v="Debiti vs Ist. Previdenziali"/>
    <x v="1"/>
  </r>
  <r>
    <x v="0"/>
    <x v="23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23"/>
    <x v="343"/>
    <x v="342"/>
    <n v="-6.24"/>
    <s v="Export_CoGe"/>
    <x v="1"/>
    <s v="30.AD"/>
    <x v="13"/>
    <s v="AD"/>
    <m/>
    <s v="30.AD"/>
    <s v="Debiti vs Ist. Previdenziali"/>
    <x v="1"/>
  </r>
  <r>
    <x v="0"/>
    <x v="23"/>
    <x v="344"/>
    <x v="343"/>
    <n v="-336.31"/>
    <s v="Export_CoGe"/>
    <x v="1"/>
    <s v="30.AD"/>
    <x v="13"/>
    <s v="AD"/>
    <m/>
    <s v="30.AD"/>
    <s v="Debiti vs Ist. Previdenziali"/>
    <x v="1"/>
  </r>
  <r>
    <x v="0"/>
    <x v="23"/>
    <x v="269"/>
    <x v="269"/>
    <n v="-709.06999999999994"/>
    <s v="Export_CoGe"/>
    <x v="1"/>
    <s v="30.AD"/>
    <x v="13"/>
    <s v="AD"/>
    <m/>
    <s v="30.AD"/>
    <s v="Debiti vs Ist. Previdenziali"/>
    <x v="1"/>
  </r>
  <r>
    <x v="0"/>
    <x v="23"/>
    <x v="271"/>
    <x v="271"/>
    <n v="-5086.5099999999984"/>
    <s v="Export_CoGe"/>
    <x v="1"/>
    <s v="30.AD"/>
    <x v="13"/>
    <s v="AD"/>
    <m/>
    <s v="30.AD"/>
    <s v="Debiti vs Ist. Previdenziali"/>
    <x v="1"/>
  </r>
  <r>
    <x v="0"/>
    <x v="23"/>
    <x v="273"/>
    <x v="273"/>
    <n v="-759.81"/>
    <s v="Export_CoGe"/>
    <x v="1"/>
    <s v="30.AD"/>
    <x v="13"/>
    <s v="AD"/>
    <m/>
    <s v="30.AD"/>
    <s v="Debiti vs Ist. Previdenziali"/>
    <x v="1"/>
  </r>
  <r>
    <x v="0"/>
    <x v="23"/>
    <x v="275"/>
    <x v="275"/>
    <n v="-599.71000000000026"/>
    <s v="Export_CoGe"/>
    <x v="1"/>
    <s v="30.AD"/>
    <x v="13"/>
    <s v="AD"/>
    <m/>
    <s v="30.AD"/>
    <s v="Debiti vs Ist. Previdenziali"/>
    <x v="1"/>
  </r>
  <r>
    <x v="0"/>
    <x v="23"/>
    <x v="277"/>
    <x v="277"/>
    <n v="-2016.1299999999992"/>
    <s v="Export_CoGe"/>
    <x v="1"/>
    <s v="30.AD"/>
    <x v="13"/>
    <s v="AD"/>
    <m/>
    <s v="30.AD"/>
    <s v="Debiti vs Ist. Previdenziali"/>
    <x v="1"/>
  </r>
  <r>
    <x v="0"/>
    <x v="23"/>
    <x v="279"/>
    <x v="279"/>
    <n v="-713.11000000000013"/>
    <s v="Export_CoGe"/>
    <x v="1"/>
    <s v="30.AD"/>
    <x v="13"/>
    <s v="AD"/>
    <m/>
    <s v="30.AD"/>
    <s v="Debiti vs Ist. Previdenziali"/>
    <x v="1"/>
  </r>
  <r>
    <x v="0"/>
    <x v="23"/>
    <x v="280"/>
    <x v="280"/>
    <n v="-1127.2799999999997"/>
    <s v="Export_CoGe"/>
    <x v="1"/>
    <s v="30.AD"/>
    <x v="13"/>
    <s v="AD"/>
    <m/>
    <s v="30.AD"/>
    <s v="Debiti vs Ist. Previdenziali"/>
    <x v="1"/>
  </r>
  <r>
    <x v="0"/>
    <x v="23"/>
    <x v="281"/>
    <x v="281"/>
    <n v="-798.71999999999991"/>
    <s v="Export_CoGe"/>
    <x v="1"/>
    <s v="30.AD"/>
    <x v="13"/>
    <s v="AD"/>
    <m/>
    <s v="30.AD"/>
    <s v="Debiti vs Ist. Previdenziali"/>
    <x v="1"/>
  </r>
  <r>
    <x v="0"/>
    <x v="23"/>
    <x v="283"/>
    <x v="283"/>
    <n v="-568.42000000001917"/>
    <s v="Export_CoGe"/>
    <x v="1"/>
    <s v="30.AD"/>
    <x v="13"/>
    <s v="AD"/>
    <m/>
    <s v="30.AD"/>
    <s v="Debiti vs Ist. Previdenziali"/>
    <x v="1"/>
  </r>
  <r>
    <x v="0"/>
    <x v="23"/>
    <x v="345"/>
    <x v="344"/>
    <n v="-1388.2599999999995"/>
    <s v="Export_CoGe"/>
    <x v="1"/>
    <s v="30.AD"/>
    <x v="13"/>
    <s v="AD"/>
    <m/>
    <s v="30.AD"/>
    <s v="Debiti vs Ist. Previdenziali"/>
    <x v="1"/>
  </r>
  <r>
    <x v="0"/>
    <x v="23"/>
    <x v="414"/>
    <x v="413"/>
    <n v="-636.47"/>
    <s v="Export_CoGe"/>
    <x v="1"/>
    <s v="30.AD"/>
    <x v="13"/>
    <s v="AD"/>
    <m/>
    <s v="30.AD"/>
    <s v="Debiti vs Ist. Previdenziali"/>
    <x v="1"/>
  </r>
  <r>
    <x v="0"/>
    <x v="23"/>
    <x v="284"/>
    <x v="284"/>
    <n v="-384.06999999999971"/>
    <s v="Export_CoGe"/>
    <x v="1"/>
    <s v="30.AD"/>
    <x v="13"/>
    <s v="AD"/>
    <m/>
    <s v="30.AD"/>
    <s v="Debiti vs Ist. Previdenziali"/>
    <x v="1"/>
  </r>
  <r>
    <x v="0"/>
    <x v="23"/>
    <x v="285"/>
    <x v="285"/>
    <n v="-59656.509999999893"/>
    <s v="Export_CoGe"/>
    <x v="1"/>
    <s v="30.AD"/>
    <x v="13"/>
    <s v="AC"/>
    <m/>
    <s v="60.PREV"/>
    <s v="Debiti vs Ist. Previdenziali"/>
    <x v="1"/>
  </r>
  <r>
    <x v="0"/>
    <x v="23"/>
    <x v="287"/>
    <x v="287"/>
    <n v="-218770.00000000003"/>
    <s v="Export_CoGe"/>
    <x v="1"/>
    <s v="30.AD"/>
    <x v="13"/>
    <s v="AD"/>
    <m/>
    <s v="30.AD"/>
    <s v="Ratei/Risconti Passivi"/>
    <x v="1"/>
  </r>
  <r>
    <x v="0"/>
    <x v="23"/>
    <x v="0"/>
    <x v="0"/>
    <n v="283309.24"/>
    <s v="Export_CoGe"/>
    <x v="0"/>
    <s v="ACQDI"/>
    <x v="0"/>
    <s v="ACQ"/>
    <m/>
    <s v="B.6)"/>
    <s v="6) per materie prime, suddidiarie, di consumo e di merci"/>
    <x v="0"/>
  </r>
  <r>
    <x v="0"/>
    <x v="23"/>
    <x v="1"/>
    <x v="1"/>
    <n v="153429.39999999997"/>
    <s v="Export_CoGe"/>
    <x v="0"/>
    <s v="ACQDI"/>
    <x v="0"/>
    <s v="ACQ"/>
    <m/>
    <s v="B.6)"/>
    <s v="6) per materie prime, suddidiarie, di consumo e di merci"/>
    <x v="0"/>
  </r>
  <r>
    <x v="0"/>
    <x v="23"/>
    <x v="3"/>
    <x v="3"/>
    <n v="71794.990000000005"/>
    <s v="Export_CoGe"/>
    <x v="0"/>
    <s v="ACQDI"/>
    <x v="0"/>
    <s v="ACQ"/>
    <m/>
    <s v="B.6)"/>
    <s v="6) per materie prime, suddidiarie, di consumo e di merci"/>
    <x v="0"/>
  </r>
  <r>
    <x v="0"/>
    <x v="23"/>
    <x v="5"/>
    <x v="5"/>
    <n v="2755.61"/>
    <s v="Export_CoGe"/>
    <x v="0"/>
    <s v="ACQIN"/>
    <x v="2"/>
    <s v="PRD"/>
    <m/>
    <s v="B.6)"/>
    <s v="6) per materie prime, suddidiarie, di consumo e di merci"/>
    <x v="2"/>
  </r>
  <r>
    <x v="0"/>
    <x v="23"/>
    <x v="7"/>
    <x v="7"/>
    <n v="39724.969999999994"/>
    <s v="Export_CoGe"/>
    <x v="0"/>
    <s v="ACQDI"/>
    <x v="0"/>
    <s v="ACQ"/>
    <m/>
    <s v="B.6)"/>
    <s v="6) per materie prime, suddidiarie, di consumo e di merci"/>
    <x v="3"/>
  </r>
  <r>
    <x v="0"/>
    <x v="23"/>
    <x v="9"/>
    <x v="9"/>
    <n v="5151.8599999999997"/>
    <s v="Export_CoGe"/>
    <x v="0"/>
    <s v="ACQIN"/>
    <x v="2"/>
    <s v="PRD"/>
    <m/>
    <s v="B.6)"/>
    <s v="6) per materie prime, suddidiarie, di consumo e di merci"/>
    <x v="2"/>
  </r>
  <r>
    <x v="0"/>
    <x v="23"/>
    <x v="11"/>
    <x v="11"/>
    <n v="16951.32"/>
    <s v="Export_CoGe"/>
    <x v="0"/>
    <s v="ACQIN"/>
    <x v="2"/>
    <s v="PRD"/>
    <m/>
    <s v="B.6)"/>
    <s v="6) per materie prime, suddidiarie, di consumo e di merci"/>
    <x v="2"/>
  </r>
  <r>
    <x v="0"/>
    <x v="23"/>
    <x v="13"/>
    <x v="13"/>
    <n v="5359.16"/>
    <s v="Export_CoGe"/>
    <x v="0"/>
    <s v="COSGS"/>
    <x v="4"/>
    <s v="COSTI"/>
    <m/>
    <s v="B.6)"/>
    <s v="6) per materie prime, suddidiarie, di consumo e di merci"/>
    <x v="4"/>
  </r>
  <r>
    <x v="0"/>
    <x v="23"/>
    <x v="15"/>
    <x v="15"/>
    <n v="10678.660000000002"/>
    <s v="Export_CoGe"/>
    <x v="0"/>
    <s v="ACQIN"/>
    <x v="2"/>
    <s v="PRD"/>
    <m/>
    <s v="B.6)"/>
    <s v="6) per materie prime, suddidiarie, di consumo e di merci"/>
    <x v="3"/>
  </r>
  <r>
    <x v="0"/>
    <x v="23"/>
    <x v="17"/>
    <x v="17"/>
    <n v="11776.039999999999"/>
    <s v="Export_CoGe"/>
    <x v="0"/>
    <s v="COSGS"/>
    <x v="4"/>
    <s v="COSTI"/>
    <m/>
    <s v="B.6)"/>
    <s v="6) per materie prime, suddidiarie, di consumo e di merci"/>
    <x v="2"/>
  </r>
  <r>
    <x v="0"/>
    <x v="23"/>
    <x v="289"/>
    <x v="289"/>
    <n v="3808.79"/>
    <s v="Export_CoGe"/>
    <x v="0"/>
    <s v="ACQDI"/>
    <x v="0"/>
    <s v="ACQ"/>
    <m/>
    <s v="B.6)"/>
    <s v="6) per materie prime, suddidiarie, di consumo e di merci"/>
    <x v="0"/>
  </r>
  <r>
    <x v="0"/>
    <x v="23"/>
    <x v="290"/>
    <x v="290"/>
    <n v="113699.87"/>
    <s v="Export_CoGe"/>
    <x v="0"/>
    <s v="ACQDI"/>
    <x v="0"/>
    <s v="ACQ"/>
    <m/>
    <s v="B.6)"/>
    <s v="6) per materie prime, suddidiarie, di consumo e di merci"/>
    <x v="2"/>
  </r>
  <r>
    <x v="0"/>
    <x v="23"/>
    <x v="404"/>
    <x v="403"/>
    <n v="5221.24"/>
    <s v="Export_CoGe"/>
    <x v="0"/>
    <s v="ACQDI"/>
    <x v="0"/>
    <s v="ACQ"/>
    <m/>
    <s v="B.6)"/>
    <s v="6) per materie prime, suddidiarie, di consumo e di merci"/>
    <x v="0"/>
  </r>
  <r>
    <x v="0"/>
    <x v="23"/>
    <x v="29"/>
    <x v="29"/>
    <n v="316810.25000000006"/>
    <s v="Export_CoGe"/>
    <x v="0"/>
    <s v="SERDI"/>
    <x v="5"/>
    <s v="LAV"/>
    <m/>
    <s v="B.7)"/>
    <s v="7) per servizi"/>
    <x v="0"/>
  </r>
  <r>
    <x v="0"/>
    <x v="23"/>
    <x v="31"/>
    <x v="31"/>
    <n v="24970.39"/>
    <s v="Export_CoGe"/>
    <x v="0"/>
    <s v="SERIN"/>
    <x v="6"/>
    <s v="PRD"/>
    <m/>
    <s v="B.7)"/>
    <s v="7) per servizi"/>
    <x v="0"/>
  </r>
  <r>
    <x v="0"/>
    <x v="23"/>
    <x v="32"/>
    <x v="32"/>
    <n v="49990.530000000006"/>
    <s v="Export_CoGe"/>
    <x v="0"/>
    <s v="SERDI"/>
    <x v="5"/>
    <s v="LAV"/>
    <m/>
    <s v="B.7)"/>
    <s v="7) per servizi"/>
    <x v="0"/>
  </r>
  <r>
    <x v="0"/>
    <x v="23"/>
    <x v="35"/>
    <x v="35"/>
    <n v="70"/>
    <s v="Export_CoGe"/>
    <x v="0"/>
    <s v="SERIN"/>
    <x v="6"/>
    <s v="PRD"/>
    <m/>
    <s v="B.7)"/>
    <s v="7) per servizi"/>
    <x v="5"/>
  </r>
  <r>
    <x v="0"/>
    <x v="23"/>
    <x v="37"/>
    <x v="37"/>
    <n v="260"/>
    <s v="Export_CoGe"/>
    <x v="0"/>
    <s v="COSGS"/>
    <x v="4"/>
    <s v="COSTI"/>
    <m/>
    <s v="B.7)"/>
    <s v="7) per servizi"/>
    <x v="2"/>
  </r>
  <r>
    <x v="0"/>
    <x v="23"/>
    <x v="41"/>
    <x v="41"/>
    <n v="747807.68"/>
    <s v="Export_CoGe"/>
    <x v="0"/>
    <s v="SERDI"/>
    <x v="5"/>
    <s v="LAV"/>
    <m/>
    <s v="B.7)"/>
    <s v="7) per servizi"/>
    <x v="0"/>
  </r>
  <r>
    <x v="0"/>
    <x v="23"/>
    <x v="386"/>
    <x v="385"/>
    <n v="35399.65"/>
    <s v="Export_CoGe"/>
    <x v="0"/>
    <s v="SERDI"/>
    <x v="5"/>
    <s v="LAV"/>
    <m/>
    <s v="B.7)"/>
    <s v="7) per servizi"/>
    <x v="0"/>
  </r>
  <r>
    <x v="0"/>
    <x v="23"/>
    <x v="43"/>
    <x v="43"/>
    <n v="44038.850000000006"/>
    <s v="Export_CoGe"/>
    <x v="0"/>
    <s v="SERST"/>
    <x v="8"/>
    <s v="COSTI"/>
    <m/>
    <s v="B.7)"/>
    <s v="7) per servizi"/>
    <x v="2"/>
  </r>
  <r>
    <x v="0"/>
    <x v="23"/>
    <x v="44"/>
    <x v="44"/>
    <n v="8663.7099999999973"/>
    <s v="Export_CoGe"/>
    <x v="0"/>
    <s v="SERST"/>
    <x v="8"/>
    <s v="COSTI"/>
    <m/>
    <s v="B.7)"/>
    <s v="7) per servizi"/>
    <x v="2"/>
  </r>
  <r>
    <x v="0"/>
    <x v="23"/>
    <x v="46"/>
    <x v="46"/>
    <n v="1843.3400000000001"/>
    <s v="Export_CoGe"/>
    <x v="0"/>
    <s v="SERST"/>
    <x v="8"/>
    <s v="COSTI"/>
    <m/>
    <s v="B.7)"/>
    <s v="7) per servizi"/>
    <x v="2"/>
  </r>
  <r>
    <x v="0"/>
    <x v="23"/>
    <x v="50"/>
    <x v="50"/>
    <n v="5790.05"/>
    <s v="Export_CoGe"/>
    <x v="0"/>
    <s v="SERST"/>
    <x v="8"/>
    <s v="COSTI"/>
    <m/>
    <s v="B.7)"/>
    <s v="7) per servizi"/>
    <x v="2"/>
  </r>
  <r>
    <x v="0"/>
    <x v="23"/>
    <x v="52"/>
    <x v="52"/>
    <n v="5438.57"/>
    <s v="Export_CoGe"/>
    <x v="0"/>
    <s v="SERST"/>
    <x v="8"/>
    <s v="COSTI"/>
    <m/>
    <s v="B.7)"/>
    <s v="7) per servizi"/>
    <x v="2"/>
  </r>
  <r>
    <x v="0"/>
    <x v="23"/>
    <x v="54"/>
    <x v="54"/>
    <n v="10328.379999999999"/>
    <s v="Export_CoGe"/>
    <x v="0"/>
    <s v="SERST"/>
    <x v="8"/>
    <s v="COSTI"/>
    <m/>
    <s v="B.7)"/>
    <s v="7) per servizi"/>
    <x v="2"/>
  </r>
  <r>
    <x v="0"/>
    <x v="23"/>
    <x v="56"/>
    <x v="56"/>
    <n v="68460"/>
    <s v="Export_CoGe"/>
    <x v="0"/>
    <s v="SERST"/>
    <x v="8"/>
    <s v="COSTI"/>
    <m/>
    <s v="B.7)"/>
    <s v="7) per servizi"/>
    <x v="4"/>
  </r>
  <r>
    <x v="0"/>
    <x v="23"/>
    <x v="58"/>
    <x v="58"/>
    <n v="36970.959999999999"/>
    <s v="Export_CoGe"/>
    <x v="0"/>
    <s v="SERST"/>
    <x v="8"/>
    <s v="COSTI"/>
    <m/>
    <s v="B.7)"/>
    <s v="7) per servizi"/>
    <x v="2"/>
  </r>
  <r>
    <x v="0"/>
    <x v="23"/>
    <x v="60"/>
    <x v="60"/>
    <n v="10200"/>
    <s v="Export_CoGe"/>
    <x v="0"/>
    <s v="SERIN"/>
    <x v="6"/>
    <s v="PRD"/>
    <m/>
    <s v="B.7)"/>
    <s v="7) per servizi"/>
    <x v="0"/>
  </r>
  <r>
    <x v="0"/>
    <x v="23"/>
    <x v="62"/>
    <x v="62"/>
    <n v="60395.72"/>
    <s v="Export_CoGe"/>
    <x v="0"/>
    <s v="SERST"/>
    <x v="8"/>
    <s v="COSTI"/>
    <m/>
    <s v="B.7)"/>
    <s v="7) per servizi"/>
    <x v="2"/>
  </r>
  <r>
    <x v="0"/>
    <x v="23"/>
    <x v="65"/>
    <x v="65"/>
    <n v="509.80999999999995"/>
    <s v="Export_CoGe"/>
    <x v="0"/>
    <s v="SERST"/>
    <x v="8"/>
    <s v="COSTI"/>
    <m/>
    <s v="B.7)"/>
    <s v="7) per servizi"/>
    <x v="2"/>
  </r>
  <r>
    <x v="0"/>
    <x v="23"/>
    <x v="66"/>
    <x v="66"/>
    <n v="9101.1"/>
    <s v="Export_CoGe"/>
    <x v="0"/>
    <s v="SERST"/>
    <x v="8"/>
    <s v="COSTI"/>
    <m/>
    <s v="B.7)"/>
    <s v="7) per servizi"/>
    <x v="2"/>
  </r>
  <r>
    <x v="0"/>
    <x v="23"/>
    <x v="291"/>
    <x v="291"/>
    <n v="2200"/>
    <s v="Export_CoGe"/>
    <x v="0"/>
    <s v="SERST"/>
    <x v="8"/>
    <s v="COSTI"/>
    <m/>
    <s v="B.7)"/>
    <s v="7) per servizi"/>
    <x v="6"/>
  </r>
  <r>
    <x v="0"/>
    <x v="23"/>
    <x v="292"/>
    <x v="292"/>
    <n v="56333.30000000001"/>
    <s v="Export_CoGe"/>
    <x v="0"/>
    <s v="SERIN"/>
    <x v="6"/>
    <s v="PRD"/>
    <m/>
    <s v="B.7)"/>
    <s v="7) per servizi"/>
    <x v="0"/>
  </r>
  <r>
    <x v="0"/>
    <x v="23"/>
    <x v="293"/>
    <x v="293"/>
    <n v="28491.200000000001"/>
    <s v="Export_CoGe"/>
    <x v="0"/>
    <s v="SERST"/>
    <x v="8"/>
    <s v="COSTI"/>
    <m/>
    <s v="B.7)"/>
    <s v="7) per servizi"/>
    <x v="2"/>
  </r>
  <r>
    <x v="0"/>
    <x v="23"/>
    <x v="295"/>
    <x v="295"/>
    <n v="6000"/>
    <s v="Export_CoGe"/>
    <x v="0"/>
    <s v="SERST"/>
    <x v="8"/>
    <s v="COSTI"/>
    <m/>
    <s v="B.7)"/>
    <s v="7) per servizi"/>
    <x v="2"/>
  </r>
  <r>
    <x v="0"/>
    <x v="23"/>
    <x v="346"/>
    <x v="345"/>
    <n v="54311.1"/>
    <s v="Export_CoGe"/>
    <x v="0"/>
    <s v="ONSTR"/>
    <x v="30"/>
    <s v="EXT"/>
    <m/>
    <s v="B.14)"/>
    <s v="14) oneri diversi di gestione"/>
    <x v="2"/>
  </r>
  <r>
    <x v="0"/>
    <x v="23"/>
    <x v="68"/>
    <x v="68"/>
    <n v="10833.35"/>
    <s v="Export_CoGe"/>
    <x v="0"/>
    <s v="COSGS"/>
    <x v="4"/>
    <s v="COSTI"/>
    <m/>
    <s v="B.7)"/>
    <s v="7) per servizi"/>
    <x v="2"/>
  </r>
  <r>
    <x v="0"/>
    <x v="23"/>
    <x v="395"/>
    <x v="394"/>
    <n v="14157"/>
    <s v="Export_CoGe"/>
    <x v="0"/>
    <s v="COSGS"/>
    <x v="4"/>
    <s v="COSTI"/>
    <m/>
    <s v="B.7)"/>
    <s v="7) per servizi"/>
    <x v="2"/>
  </r>
  <r>
    <x v="0"/>
    <x v="23"/>
    <x v="298"/>
    <x v="298"/>
    <n v="28100"/>
    <s v="Export_CoGe"/>
    <x v="0"/>
    <s v="COSGS"/>
    <x v="4"/>
    <s v="COSTI"/>
    <m/>
    <s v="B.7)"/>
    <s v="7) per servizi"/>
    <x v="2"/>
  </r>
  <r>
    <x v="0"/>
    <x v="23"/>
    <x v="375"/>
    <x v="374"/>
    <n v="8320"/>
    <s v="Export_CoGe"/>
    <x v="0"/>
    <s v="SERIN"/>
    <x v="6"/>
    <s v="PRD"/>
    <m/>
    <s v="B.7)"/>
    <s v="7) per servizi"/>
    <x v="2"/>
  </r>
  <r>
    <x v="0"/>
    <x v="23"/>
    <x v="368"/>
    <x v="367"/>
    <n v="2000"/>
    <s v="Export_CoGe"/>
    <x v="0"/>
    <s v="COSGS"/>
    <x v="4"/>
    <s v="COSTI"/>
    <m/>
    <s v="B.7)"/>
    <s v="7) per servizi"/>
    <x v="2"/>
  </r>
  <r>
    <x v="0"/>
    <x v="23"/>
    <x v="69"/>
    <x v="69"/>
    <n v="42827.450000000004"/>
    <s v="Export_CoGe"/>
    <x v="0"/>
    <s v="COSGS"/>
    <x v="4"/>
    <s v="COSTI"/>
    <m/>
    <s v="B.7)"/>
    <s v="7) per servizi"/>
    <x v="2"/>
  </r>
  <r>
    <x v="0"/>
    <x v="23"/>
    <x v="71"/>
    <x v="71"/>
    <n v="1622.35"/>
    <s v="Export_CoGe"/>
    <x v="0"/>
    <s v="SERIN"/>
    <x v="6"/>
    <s v="PRD"/>
    <m/>
    <s v="B.7)"/>
    <s v="7) per servizi"/>
    <x v="3"/>
  </r>
  <r>
    <x v="0"/>
    <x v="23"/>
    <x v="73"/>
    <x v="73"/>
    <n v="907.8599999999999"/>
    <s v="Export_CoGe"/>
    <x v="0"/>
    <s v="COSGS"/>
    <x v="4"/>
    <s v="COSTI"/>
    <m/>
    <s v="B.7)"/>
    <s v="7) per servizi"/>
    <x v="2"/>
  </r>
  <r>
    <x v="0"/>
    <x v="23"/>
    <x v="75"/>
    <x v="75"/>
    <n v="969.37000000000012"/>
    <s v="Export_CoGe"/>
    <x v="0"/>
    <s v="COSGS"/>
    <x v="4"/>
    <s v="COSTI"/>
    <m/>
    <s v="B.7)"/>
    <s v="7) per servizi"/>
    <x v="2"/>
  </r>
  <r>
    <x v="0"/>
    <x v="23"/>
    <x v="76"/>
    <x v="76"/>
    <n v="4525.2500000000009"/>
    <s v="Export_CoGe"/>
    <x v="0"/>
    <s v="COSGS"/>
    <x v="4"/>
    <s v="COSTI"/>
    <m/>
    <s v="B.7)"/>
    <s v="7) per servizi"/>
    <x v="2"/>
  </r>
  <r>
    <x v="0"/>
    <x v="23"/>
    <x v="417"/>
    <x v="416"/>
    <n v="1499.9999999999998"/>
    <s v="Export_CoGe"/>
    <x v="0"/>
    <s v="SERIN"/>
    <x v="6"/>
    <s v="PRD"/>
    <m/>
    <s v="B.7)"/>
    <s v="7) per servizi"/>
    <x v="3"/>
  </r>
  <r>
    <x v="0"/>
    <x v="23"/>
    <x v="77"/>
    <x v="77"/>
    <n v="2640"/>
    <s v="Export_CoGe"/>
    <x v="0"/>
    <s v="SERST"/>
    <x v="8"/>
    <s v="COSTI"/>
    <m/>
    <s v="B.7)"/>
    <s v="7) per servizi"/>
    <x v="2"/>
  </r>
  <r>
    <x v="0"/>
    <x v="23"/>
    <x v="79"/>
    <x v="79"/>
    <n v="24074.91"/>
    <s v="Export_CoGe"/>
    <x v="0"/>
    <s v="SERIN"/>
    <x v="6"/>
    <s v="PRD"/>
    <m/>
    <s v="B.7)"/>
    <s v="7) per servizi"/>
    <x v="0"/>
  </r>
  <r>
    <x v="0"/>
    <x v="23"/>
    <x v="81"/>
    <x v="81"/>
    <n v="214"/>
    <s v="Export_CoGe"/>
    <x v="0"/>
    <s v="SERST"/>
    <x v="8"/>
    <s v="COSTI"/>
    <m/>
    <s v="B.7)"/>
    <s v="7) per servizi"/>
    <x v="2"/>
  </r>
  <r>
    <x v="0"/>
    <x v="23"/>
    <x v="83"/>
    <x v="83"/>
    <n v="822.55"/>
    <s v="Export_CoGe"/>
    <x v="0"/>
    <s v="SERST"/>
    <x v="8"/>
    <s v="COSTI"/>
    <m/>
    <s v="B.7)"/>
    <s v="7) per servizi"/>
    <x v="2"/>
  </r>
  <r>
    <x v="0"/>
    <x v="23"/>
    <x v="85"/>
    <x v="85"/>
    <n v="29732.11"/>
    <s v="Export_CoGe"/>
    <x v="0"/>
    <s v="SERIN"/>
    <x v="6"/>
    <s v="PRD"/>
    <m/>
    <s v="B.7)"/>
    <s v="7) per servizi"/>
    <x v="2"/>
  </r>
  <r>
    <x v="0"/>
    <x v="23"/>
    <x v="87"/>
    <x v="87"/>
    <n v="4230.8700000000008"/>
    <s v="Export_CoGe"/>
    <x v="0"/>
    <s v="SERST"/>
    <x v="8"/>
    <s v="COSTI"/>
    <m/>
    <s v="B.7)"/>
    <s v="7) per servizi"/>
    <x v="2"/>
  </r>
  <r>
    <x v="0"/>
    <x v="23"/>
    <x v="89"/>
    <x v="89"/>
    <n v="41771.280000000013"/>
    <s v="Export_CoGe"/>
    <x v="0"/>
    <s v="SERST"/>
    <x v="8"/>
    <s v="COSTI"/>
    <m/>
    <s v="B.7)"/>
    <s v="7) per servizi"/>
    <x v="2"/>
  </r>
  <r>
    <x v="0"/>
    <x v="23"/>
    <x v="93"/>
    <x v="93"/>
    <n v="15"/>
    <s v="Export_CoGe"/>
    <x v="0"/>
    <s v="COSGS"/>
    <x v="4"/>
    <s v="COSTI"/>
    <m/>
    <s v="B.7)"/>
    <s v="7) per servizi"/>
    <x v="2"/>
  </r>
  <r>
    <x v="0"/>
    <x v="23"/>
    <x v="97"/>
    <x v="97"/>
    <n v="17010.310000000005"/>
    <s v="Export_CoGe"/>
    <x v="0"/>
    <s v="SERST"/>
    <x v="8"/>
    <s v="COSTI"/>
    <m/>
    <s v="B.7)"/>
    <s v="7) per servizi"/>
    <x v="6"/>
  </r>
  <r>
    <x v="0"/>
    <x v="23"/>
    <x v="99"/>
    <x v="99"/>
    <n v="6338.77"/>
    <s v="Export_CoGe"/>
    <x v="0"/>
    <s v="SERST"/>
    <x v="8"/>
    <s v="COSTI"/>
    <m/>
    <s v="B.7)"/>
    <s v="7) per servizi"/>
    <x v="6"/>
  </r>
  <r>
    <x v="0"/>
    <x v="23"/>
    <x v="100"/>
    <x v="100"/>
    <n v="16222.190000000002"/>
    <s v="Export_CoGe"/>
    <x v="0"/>
    <s v="COSGS"/>
    <x v="4"/>
    <s v="COSTI"/>
    <m/>
    <s v="B.7)"/>
    <s v="7) per servizi"/>
    <x v="2"/>
  </r>
  <r>
    <x v="0"/>
    <x v="23"/>
    <x v="102"/>
    <x v="102"/>
    <n v="3219.3199999999997"/>
    <s v="Export_CoGe"/>
    <x v="0"/>
    <s v="SERST"/>
    <x v="8"/>
    <s v="COSTI"/>
    <m/>
    <s v="B.7)"/>
    <s v="7) per servizi"/>
    <x v="6"/>
  </r>
  <r>
    <x v="0"/>
    <x v="23"/>
    <x v="103"/>
    <x v="103"/>
    <n v="10327.380000000001"/>
    <s v="Export_CoGe"/>
    <x v="0"/>
    <s v="COSGS"/>
    <x v="4"/>
    <s v="COSTI"/>
    <m/>
    <s v="B.7)"/>
    <s v="7) per servizi"/>
    <x v="2"/>
  </r>
  <r>
    <x v="0"/>
    <x v="23"/>
    <x v="104"/>
    <x v="104"/>
    <n v="9791.26"/>
    <s v="Export_CoGe"/>
    <x v="0"/>
    <s v="COSGS"/>
    <x v="4"/>
    <s v="COSTI"/>
    <m/>
    <s v="B.7)"/>
    <s v="7) per servizi"/>
    <x v="5"/>
  </r>
  <r>
    <x v="0"/>
    <x v="23"/>
    <x v="106"/>
    <x v="106"/>
    <n v="7088.63"/>
    <s v="Export_CoGe"/>
    <x v="0"/>
    <s v="COSGS"/>
    <x v="4"/>
    <s v="COSTI"/>
    <m/>
    <s v="B.7)"/>
    <s v="7) per servizi"/>
    <x v="5"/>
  </r>
  <r>
    <x v="0"/>
    <x v="23"/>
    <x v="108"/>
    <x v="108"/>
    <n v="2797.9600000000014"/>
    <s v="Export_CoGe"/>
    <x v="0"/>
    <s v="COSGS"/>
    <x v="4"/>
    <s v="COSTI"/>
    <m/>
    <s v="B.7)"/>
    <s v="7) per servizi"/>
    <x v="5"/>
  </r>
  <r>
    <x v="0"/>
    <x v="23"/>
    <x v="110"/>
    <x v="110"/>
    <n v="14929.099999999999"/>
    <s v="Export_CoGe"/>
    <x v="0"/>
    <s v="COSGS"/>
    <x v="4"/>
    <s v="COSTI"/>
    <m/>
    <s v="B.7)"/>
    <s v="7) per servizi"/>
    <x v="5"/>
  </r>
  <r>
    <x v="0"/>
    <x v="23"/>
    <x v="111"/>
    <x v="111"/>
    <n v="9285.7999999999993"/>
    <s v="Export_CoGe"/>
    <x v="0"/>
    <s v="COSGS"/>
    <x v="4"/>
    <s v="COSTI"/>
    <m/>
    <s v="B.7)"/>
    <s v="7) per servizi"/>
    <x v="2"/>
  </r>
  <r>
    <x v="0"/>
    <x v="23"/>
    <x v="112"/>
    <x v="112"/>
    <n v="4958"/>
    <s v="Export_CoGe"/>
    <x v="0"/>
    <s v="SERST"/>
    <x v="8"/>
    <s v="COSTI"/>
    <m/>
    <s v="B.7)"/>
    <s v="7) per servizi"/>
    <x v="2"/>
  </r>
  <r>
    <x v="0"/>
    <x v="23"/>
    <x v="299"/>
    <x v="299"/>
    <n v="13916.72"/>
    <s v="Export_CoGe"/>
    <x v="0"/>
    <s v="SERST"/>
    <x v="8"/>
    <s v="COSTI"/>
    <m/>
    <s v="B.7)"/>
    <s v="7) per servizi"/>
    <x v="6"/>
  </r>
  <r>
    <x v="0"/>
    <x v="23"/>
    <x v="376"/>
    <x v="375"/>
    <n v="9878.9699999999993"/>
    <s v="Export_CoGe"/>
    <x v="0"/>
    <s v="ONSTR"/>
    <x v="30"/>
    <s v="EXT"/>
    <m/>
    <s v="B.14)"/>
    <s v="14) oneri diversi di gestione"/>
    <x v="2"/>
  </r>
  <r>
    <x v="0"/>
    <x v="23"/>
    <x v="348"/>
    <x v="347"/>
    <n v="17812.099999999999"/>
    <s v="Export_CoGe"/>
    <x v="0"/>
    <s v="SERST"/>
    <x v="8"/>
    <s v="COSTI"/>
    <m/>
    <s v="B.7)"/>
    <s v="7) per servizi"/>
    <x v="6"/>
  </r>
  <r>
    <x v="0"/>
    <x v="23"/>
    <x v="355"/>
    <x v="354"/>
    <n v="7100"/>
    <s v="Export_CoGe"/>
    <x v="0"/>
    <s v="SERST"/>
    <x v="8"/>
    <s v="COSTI"/>
    <m/>
    <s v="B.7)"/>
    <s v="7) per servizi"/>
    <x v="6"/>
  </r>
  <r>
    <x v="0"/>
    <x v="23"/>
    <x v="356"/>
    <x v="355"/>
    <n v="15594.99"/>
    <s v="Export_CoGe"/>
    <x v="0"/>
    <s v="SERST"/>
    <x v="8"/>
    <s v="COSTI"/>
    <m/>
    <s v="B.7)"/>
    <s v="7) per servizi"/>
    <x v="2"/>
  </r>
  <r>
    <x v="0"/>
    <x v="23"/>
    <x v="405"/>
    <x v="404"/>
    <n v="15256.779999999999"/>
    <s v="Export_CoGe"/>
    <x v="0"/>
    <s v="COSGS"/>
    <x v="4"/>
    <s v="COSTI"/>
    <m/>
    <s v="B.7)"/>
    <s v="7) per servizi"/>
    <x v="2"/>
  </r>
  <r>
    <x v="0"/>
    <x v="23"/>
    <x v="408"/>
    <x v="407"/>
    <n v="27990.25"/>
    <s v="Export_CoGe"/>
    <x v="0"/>
    <s v="SERST"/>
    <x v="8"/>
    <s v="COSTI"/>
    <s v="SPESGRANT"/>
    <s v="B.7)"/>
    <s v="7) per servizi"/>
    <x v="8"/>
  </r>
  <r>
    <x v="0"/>
    <x v="23"/>
    <x v="113"/>
    <x v="113"/>
    <n v="43572.81"/>
    <s v="Export_CoGe"/>
    <x v="0"/>
    <s v="SERIN"/>
    <x v="6"/>
    <s v="PRD"/>
    <m/>
    <s v="B.7)"/>
    <s v="7) per servizi"/>
    <x v="3"/>
  </r>
  <r>
    <x v="0"/>
    <x v="23"/>
    <x v="114"/>
    <x v="114"/>
    <n v="5903.4799999999968"/>
    <s v="Export_CoGe"/>
    <x v="0"/>
    <s v="SERIN"/>
    <x v="6"/>
    <s v="PRD"/>
    <m/>
    <s v="B.7)"/>
    <s v="7) per servizi"/>
    <x v="3"/>
  </r>
  <r>
    <x v="0"/>
    <x v="23"/>
    <x v="390"/>
    <x v="389"/>
    <n v="13923.18"/>
    <s v="Export_CoGe"/>
    <x v="0"/>
    <s v="SERIN"/>
    <x v="6"/>
    <s v="PRD"/>
    <m/>
    <s v="B.7)"/>
    <s v="7) per servizi"/>
    <x v="3"/>
  </r>
  <r>
    <x v="0"/>
    <x v="23"/>
    <x v="116"/>
    <x v="116"/>
    <n v="2225"/>
    <s v="Export_CoGe"/>
    <x v="0"/>
    <s v="SERST"/>
    <x v="8"/>
    <s v="COSTI"/>
    <m/>
    <s v="B.7)"/>
    <s v="7) per servizi"/>
    <x v="2"/>
  </r>
  <r>
    <x v="0"/>
    <x v="23"/>
    <x v="118"/>
    <x v="118"/>
    <n v="420"/>
    <s v="Export_CoGe"/>
    <x v="0"/>
    <s v="SERST"/>
    <x v="8"/>
    <s v="COSTI"/>
    <m/>
    <s v="B.7)"/>
    <s v="7) per servizi"/>
    <x v="2"/>
  </r>
  <r>
    <x v="0"/>
    <x v="23"/>
    <x v="119"/>
    <x v="119"/>
    <n v="17309.960000000003"/>
    <s v="Export_CoGe"/>
    <x v="0"/>
    <s v="SERST"/>
    <x v="8"/>
    <s v="COSTI"/>
    <m/>
    <s v="B.7)"/>
    <s v="7) per servizi"/>
    <x v="2"/>
  </r>
  <r>
    <x v="0"/>
    <x v="23"/>
    <x v="121"/>
    <x v="121"/>
    <n v="733.33"/>
    <s v="Export_CoGe"/>
    <x v="0"/>
    <s v="SERST"/>
    <x v="8"/>
    <s v="COSTI"/>
    <m/>
    <s v="B.7)"/>
    <s v="7) per servizi"/>
    <x v="2"/>
  </r>
  <r>
    <x v="0"/>
    <x v="23"/>
    <x v="357"/>
    <x v="356"/>
    <n v="13312.119999999999"/>
    <s v="Export_CoGe"/>
    <x v="0"/>
    <s v="ONSTR"/>
    <x v="30"/>
    <s v="EXT"/>
    <m/>
    <s v="B.14)"/>
    <s v="14) oneri diversi di gestione"/>
    <x v="2"/>
  </r>
  <r>
    <x v="0"/>
    <x v="23"/>
    <x v="123"/>
    <x v="123"/>
    <n v="2721.57"/>
    <s v="Export_CoGe"/>
    <x v="0"/>
    <s v="SERST"/>
    <x v="8"/>
    <s v="COSTI"/>
    <m/>
    <s v="B.7)"/>
    <s v="7) per servizi"/>
    <x v="2"/>
  </r>
  <r>
    <x v="0"/>
    <x v="23"/>
    <x v="125"/>
    <x v="125"/>
    <n v="1576"/>
    <s v="Export_CoGe"/>
    <x v="0"/>
    <s v="SERST"/>
    <x v="8"/>
    <s v="COSTI"/>
    <m/>
    <s v="B.7)"/>
    <s v="7) per servizi"/>
    <x v="6"/>
  </r>
  <r>
    <x v="0"/>
    <x v="23"/>
    <x v="127"/>
    <x v="127"/>
    <n v="18292.750000000029"/>
    <s v="Export_CoGe"/>
    <x v="0"/>
    <s v="SERST"/>
    <x v="8"/>
    <s v="COSTI"/>
    <m/>
    <s v="B.7)"/>
    <s v="7) per servizi"/>
    <x v="4"/>
  </r>
  <r>
    <x v="0"/>
    <x v="23"/>
    <x v="129"/>
    <x v="129"/>
    <n v="33.6"/>
    <s v="Export_CoGe"/>
    <x v="0"/>
    <s v="COSGS"/>
    <x v="4"/>
    <s v="COSTI"/>
    <m/>
    <s v="B.7)"/>
    <s v="7) per servizi"/>
    <x v="2"/>
  </r>
  <r>
    <x v="0"/>
    <x v="23"/>
    <x v="301"/>
    <x v="301"/>
    <n v="288.89999999999998"/>
    <s v="Export_CoGe"/>
    <x v="0"/>
    <s v="COSGS"/>
    <x v="4"/>
    <s v="COSTI"/>
    <m/>
    <s v="B.7)"/>
    <s v="7) per servizi"/>
    <x v="2"/>
  </r>
  <r>
    <x v="0"/>
    <x v="23"/>
    <x v="131"/>
    <x v="131"/>
    <n v="497.00000000000023"/>
    <s v="Export_CoGe"/>
    <x v="0"/>
    <s v="COSGS"/>
    <x v="4"/>
    <s v="COSTI"/>
    <m/>
    <s v="B.7)"/>
    <s v="7) per servizi"/>
    <x v="2"/>
  </r>
  <r>
    <x v="0"/>
    <x v="23"/>
    <x v="133"/>
    <x v="133"/>
    <n v="1865.1400000000003"/>
    <s v="Export_CoGe"/>
    <x v="0"/>
    <s v="SERST"/>
    <x v="8"/>
    <s v="COSTI"/>
    <m/>
    <s v="B.7)"/>
    <s v="7) per servizi"/>
    <x v="4"/>
  </r>
  <r>
    <x v="0"/>
    <x v="23"/>
    <x v="135"/>
    <x v="135"/>
    <n v="6.16"/>
    <s v="Export_CoGe"/>
    <x v="0"/>
    <s v="COSGS"/>
    <x v="4"/>
    <s v="COSTI"/>
    <m/>
    <s v="B.7)"/>
    <s v="7) per servizi"/>
    <x v="2"/>
  </r>
  <r>
    <x v="0"/>
    <x v="23"/>
    <x v="136"/>
    <x v="136"/>
    <n v="1040.67"/>
    <s v="Export_CoGe"/>
    <x v="0"/>
    <s v="SERST"/>
    <x v="8"/>
    <s v="COSTI"/>
    <m/>
    <s v="B.7)"/>
    <s v="7) per servizi"/>
    <x v="2"/>
  </r>
  <r>
    <x v="0"/>
    <x v="23"/>
    <x v="361"/>
    <x v="360"/>
    <n v="20698.05"/>
    <s v="Export_CoGe"/>
    <x v="0"/>
    <s v="SERST"/>
    <x v="8"/>
    <s v="COSTI"/>
    <m/>
    <s v="B.7)"/>
    <s v="7) per servizi"/>
    <x v="6"/>
  </r>
  <r>
    <x v="0"/>
    <x v="23"/>
    <x v="362"/>
    <x v="361"/>
    <n v="51441.18"/>
    <s v="Export_CoGe"/>
    <x v="0"/>
    <s v="SERST"/>
    <x v="8"/>
    <s v="COSTI"/>
    <s v="CONSGRANT"/>
    <s v="B.7)"/>
    <s v="7) per servizi"/>
    <x v="8"/>
  </r>
  <r>
    <x v="0"/>
    <x v="23"/>
    <x v="363"/>
    <x v="362"/>
    <n v="9170.49"/>
    <s v="Export_CoGe"/>
    <x v="0"/>
    <s v="SERST"/>
    <x v="8"/>
    <s v="COSTI"/>
    <m/>
    <s v="B.7)"/>
    <s v="7) per servizi"/>
    <x v="2"/>
  </r>
  <r>
    <x v="0"/>
    <x v="23"/>
    <x v="358"/>
    <x v="357"/>
    <n v="26511.97"/>
    <s v="Export_CoGe"/>
    <x v="0"/>
    <s v="SERST"/>
    <x v="8"/>
    <s v="COSTI"/>
    <s v="SPESGRANT"/>
    <s v="B.7)"/>
    <s v="7) per servizi"/>
    <x v="6"/>
  </r>
  <r>
    <x v="0"/>
    <x v="23"/>
    <x v="396"/>
    <x v="395"/>
    <n v="1499.6"/>
    <s v="Export_CoGe"/>
    <x v="0"/>
    <s v="SERST"/>
    <x v="8"/>
    <s v="COSTI"/>
    <m/>
    <s v="B.7)"/>
    <s v="7) per servizi"/>
    <x v="2"/>
  </r>
  <r>
    <x v="0"/>
    <x v="23"/>
    <x v="138"/>
    <x v="138"/>
    <n v="10000"/>
    <s v="Export_CoGe"/>
    <x v="0"/>
    <s v="AFFIT"/>
    <x v="17"/>
    <s v="AFF"/>
    <m/>
    <s v="B.8)"/>
    <s v="8) per godimento di beni di terzi"/>
    <x v="2"/>
  </r>
  <r>
    <x v="0"/>
    <x v="23"/>
    <x v="139"/>
    <x v="139"/>
    <n v="34000"/>
    <s v="Export_CoGe"/>
    <x v="0"/>
    <s v="AFFIT"/>
    <x v="17"/>
    <s v="AFF"/>
    <m/>
    <s v="B.8)"/>
    <s v="8) per godimento di beni di terzi"/>
    <x v="2"/>
  </r>
  <r>
    <x v="0"/>
    <x v="23"/>
    <x v="140"/>
    <x v="140"/>
    <n v="1000"/>
    <s v="Export_CoGe"/>
    <x v="0"/>
    <s v="AFFIT"/>
    <x v="17"/>
    <s v="AFF"/>
    <m/>
    <s v="B.8)"/>
    <s v="8) per godimento di beni di terzi"/>
    <x v="2"/>
  </r>
  <r>
    <x v="0"/>
    <x v="23"/>
    <x v="142"/>
    <x v="142"/>
    <n v="30679.8"/>
    <s v="Export_CoGe"/>
    <x v="0"/>
    <s v="AFFIT"/>
    <x v="17"/>
    <s v="AFF"/>
    <m/>
    <s v="B.8)"/>
    <s v="8) per godimento di beni di terzi"/>
    <x v="2"/>
  </r>
  <r>
    <x v="0"/>
    <x v="23"/>
    <x v="143"/>
    <x v="143"/>
    <n v="1000"/>
    <s v="Export_CoGe"/>
    <x v="0"/>
    <s v="AFFIT"/>
    <x v="17"/>
    <s v="AFF"/>
    <m/>
    <s v="B.8)"/>
    <s v="8) per godimento di beni di terzi"/>
    <x v="2"/>
  </r>
  <r>
    <x v="0"/>
    <x v="23"/>
    <x v="144"/>
    <x v="144"/>
    <n v="24309.440000000002"/>
    <s v="Export_CoGe"/>
    <x v="0"/>
    <s v="AFFIT"/>
    <x v="17"/>
    <s v="AFF"/>
    <m/>
    <s v="B.8)"/>
    <s v="8) per godimento di beni di terzi"/>
    <x v="2"/>
  </r>
  <r>
    <x v="0"/>
    <x v="23"/>
    <x v="150"/>
    <x v="150"/>
    <n v="36283.379999999997"/>
    <s v="Export_CoGe"/>
    <x v="0"/>
    <s v="AFFIT"/>
    <x v="17"/>
    <s v="AFF"/>
    <m/>
    <s v="B.8)"/>
    <s v="8) per godimento di beni di terzi"/>
    <x v="2"/>
  </r>
  <r>
    <x v="0"/>
    <x v="23"/>
    <x v="364"/>
    <x v="363"/>
    <n v="23489"/>
    <s v="Export_CoGe"/>
    <x v="0"/>
    <s v="AFFIT"/>
    <x v="17"/>
    <s v="AFF"/>
    <m/>
    <s v="B.8)"/>
    <s v="8) per godimento di beni di terzi"/>
    <x v="2"/>
  </r>
  <r>
    <x v="0"/>
    <x v="23"/>
    <x v="391"/>
    <x v="390"/>
    <n v="25000"/>
    <s v="Export_CoGe"/>
    <x v="0"/>
    <s v="AFFIT"/>
    <x v="17"/>
    <s v="AFF"/>
    <m/>
    <s v="B.8)"/>
    <s v="8) per godimento di beni di terzi"/>
    <x v="2"/>
  </r>
  <r>
    <x v="0"/>
    <x v="23"/>
    <x v="392"/>
    <x v="391"/>
    <n v="2500"/>
    <s v="Export_CoGe"/>
    <x v="0"/>
    <s v="AFFIT"/>
    <x v="17"/>
    <s v="AFF"/>
    <m/>
    <s v="B.8)"/>
    <s v="8) per godimento di beni di terzi"/>
    <x v="2"/>
  </r>
  <r>
    <x v="0"/>
    <x v="23"/>
    <x v="409"/>
    <x v="408"/>
    <n v="14400"/>
    <s v="Export_CoGe"/>
    <x v="0"/>
    <s v="AFFIT"/>
    <x v="17"/>
    <s v="AFF"/>
    <m/>
    <s v="B.8)"/>
    <s v="8) per godimento di beni di terzi"/>
    <x v="2"/>
  </r>
  <r>
    <x v="0"/>
    <x v="23"/>
    <x v="416"/>
    <x v="415"/>
    <n v="4800"/>
    <s v="Export_CoGe"/>
    <x v="0"/>
    <s v="AFFIT"/>
    <x v="17"/>
    <s v="AFF"/>
    <m/>
    <s v="B.8)"/>
    <s v="8) per godimento di beni di terzi"/>
    <x v="2"/>
  </r>
  <r>
    <x v="0"/>
    <x v="23"/>
    <x v="152"/>
    <x v="152"/>
    <n v="25000"/>
    <s v="Export_CoGe"/>
    <x v="0"/>
    <s v="COSGS"/>
    <x v="4"/>
    <s v="COSTI"/>
    <m/>
    <s v="B.8)"/>
    <s v="8) per godimento di beni di terzi"/>
    <x v="2"/>
  </r>
  <r>
    <x v="0"/>
    <x v="23"/>
    <x v="155"/>
    <x v="155"/>
    <n v="25567.279999999995"/>
    <s v="Export_CoGe"/>
    <x v="0"/>
    <s v="COSGS"/>
    <x v="4"/>
    <s v="COSTI"/>
    <m/>
    <s v="B.8)"/>
    <s v="8) per godimento di beni di terzi"/>
    <x v="2"/>
  </r>
  <r>
    <x v="0"/>
    <x v="23"/>
    <x v="156"/>
    <x v="156"/>
    <n v="10513.55"/>
    <s v="Export_CoGe"/>
    <x v="0"/>
    <s v="COSGS"/>
    <x v="4"/>
    <s v="COSTI"/>
    <m/>
    <s v="B.8)"/>
    <s v="8) per godimento di beni di terzi"/>
    <x v="2"/>
  </r>
  <r>
    <x v="0"/>
    <x v="23"/>
    <x v="406"/>
    <x v="405"/>
    <n v="11926.77"/>
    <s v="Export_CoGe"/>
    <x v="0"/>
    <s v="COSGS"/>
    <x v="4"/>
    <s v="COSTI"/>
    <m/>
    <s v="B.8)"/>
    <s v="8) per godimento di beni di terzi"/>
    <x v="3"/>
  </r>
  <r>
    <x v="0"/>
    <x v="23"/>
    <x v="176"/>
    <x v="176"/>
    <n v="11443.220000000001"/>
    <s v="Export_CoGe"/>
    <x v="0"/>
    <s v="AMMST"/>
    <x v="24"/>
    <s v="AMM"/>
    <m/>
    <s v="B.10)"/>
    <s v="10) Ammortamenti e svalutazioni"/>
    <x v="7"/>
  </r>
  <r>
    <x v="0"/>
    <x v="23"/>
    <x v="180"/>
    <x v="180"/>
    <n v="13681.820000000002"/>
    <s v="Export_CoGe"/>
    <x v="0"/>
    <s v="AMMST"/>
    <x v="24"/>
    <s v="AMM"/>
    <m/>
    <s v="B.10)"/>
    <s v="10) Ammortamenti e svalutazioni"/>
    <x v="7"/>
  </r>
  <r>
    <x v="0"/>
    <x v="23"/>
    <x v="182"/>
    <x v="182"/>
    <n v="31052.61"/>
    <s v="Export_CoGe"/>
    <x v="0"/>
    <s v="AMMIN"/>
    <x v="26"/>
    <s v="AMM"/>
    <m/>
    <s v="B.10)"/>
    <s v="10) Ammortamenti e svalutazioni"/>
    <x v="7"/>
  </r>
  <r>
    <x v="0"/>
    <x v="23"/>
    <x v="184"/>
    <x v="184"/>
    <n v="9998.08"/>
    <s v="Export_CoGe"/>
    <x v="0"/>
    <s v="AMMST"/>
    <x v="24"/>
    <s v="AMM"/>
    <m/>
    <s v="B.10)"/>
    <s v="10) Ammortamenti e svalutazioni"/>
    <x v="7"/>
  </r>
  <r>
    <x v="0"/>
    <x v="23"/>
    <x v="186"/>
    <x v="186"/>
    <n v="16891.71"/>
    <s v="Export_CoGe"/>
    <x v="0"/>
    <s v="AMMIN"/>
    <x v="26"/>
    <s v="AMM"/>
    <m/>
    <s v="B.10)"/>
    <s v="10) Ammortamenti e svalutazioni"/>
    <x v="7"/>
  </r>
  <r>
    <x v="0"/>
    <x v="23"/>
    <x v="190"/>
    <x v="190"/>
    <n v="22779.52"/>
    <s v="Export_CoGe"/>
    <x v="0"/>
    <s v="AMMST"/>
    <x v="24"/>
    <s v="AMM"/>
    <m/>
    <s v="B.10)"/>
    <s v="10) Ammortamenti e svalutazioni"/>
    <x v="7"/>
  </r>
  <r>
    <x v="0"/>
    <x v="23"/>
    <x v="192"/>
    <x v="192"/>
    <n v="10063.300000000001"/>
    <s v="Export_CoGe"/>
    <x v="0"/>
    <s v="AMMST"/>
    <x v="24"/>
    <s v="AMM"/>
    <m/>
    <s v="B.10)"/>
    <s v="10) Ammortamenti e svalutazioni"/>
    <x v="7"/>
  </r>
  <r>
    <x v="0"/>
    <x v="23"/>
    <x v="194"/>
    <x v="194"/>
    <n v="220"/>
    <s v="Export_CoGe"/>
    <x v="0"/>
    <s v="AMMST"/>
    <x v="24"/>
    <s v="AMM"/>
    <m/>
    <s v="B.10)"/>
    <s v="10) Ammortamenti e svalutazioni"/>
    <x v="7"/>
  </r>
  <r>
    <x v="0"/>
    <x v="23"/>
    <x v="203"/>
    <x v="203"/>
    <n v="9627.65"/>
    <s v="Export_CoGe"/>
    <x v="0"/>
    <s v="COSGS"/>
    <x v="4"/>
    <s v="COSTI"/>
    <m/>
    <s v="B.14)"/>
    <s v="14) oneri diversi di gestione"/>
    <x v="2"/>
  </r>
  <r>
    <x v="0"/>
    <x v="23"/>
    <x v="204"/>
    <x v="204"/>
    <n v="67.259999999999991"/>
    <s v="Export_CoGe"/>
    <x v="0"/>
    <s v="COSGS"/>
    <x v="4"/>
    <s v="COSTI"/>
    <m/>
    <s v="B.14)"/>
    <s v="14) oneri diversi di gestione"/>
    <x v="2"/>
  </r>
  <r>
    <x v="0"/>
    <x v="23"/>
    <x v="208"/>
    <x v="208"/>
    <n v="2239.2399999999998"/>
    <s v="Export_CoGe"/>
    <x v="0"/>
    <s v="COSGS"/>
    <x v="4"/>
    <s v="COSTI"/>
    <m/>
    <s v="B.14)"/>
    <s v="14) oneri diversi di gestione"/>
    <x v="2"/>
  </r>
  <r>
    <x v="0"/>
    <x v="23"/>
    <x v="209"/>
    <x v="209"/>
    <n v="5740"/>
    <s v="Export_CoGe"/>
    <x v="0"/>
    <s v="COSGS"/>
    <x v="4"/>
    <s v="COSTI"/>
    <m/>
    <s v="B.14)"/>
    <s v="14) oneri diversi di gestione"/>
    <x v="2"/>
  </r>
  <r>
    <x v="0"/>
    <x v="23"/>
    <x v="211"/>
    <x v="211"/>
    <n v="2020.8400000000013"/>
    <s v="Export_CoGe"/>
    <x v="0"/>
    <s v="COSGS"/>
    <x v="4"/>
    <s v="COSTI"/>
    <m/>
    <s v="B.14)"/>
    <s v="14) oneri diversi di gestione"/>
    <x v="2"/>
  </r>
  <r>
    <x v="0"/>
    <x v="23"/>
    <x v="213"/>
    <x v="213"/>
    <n v="1435.84"/>
    <s v="Export_CoGe"/>
    <x v="0"/>
    <s v="COSGS"/>
    <x v="4"/>
    <s v="COSTI"/>
    <m/>
    <s v="B.14)"/>
    <s v="14) oneri diversi di gestione"/>
    <x v="2"/>
  </r>
  <r>
    <x v="0"/>
    <x v="23"/>
    <x v="217"/>
    <x v="217"/>
    <n v="7580.0500000000011"/>
    <s v="Export_CoGe"/>
    <x v="0"/>
    <s v="ONSTR"/>
    <x v="30"/>
    <s v="EXT"/>
    <m/>
    <s v="B.14)"/>
    <s v="14) oneri diversi di gestione"/>
    <x v="2"/>
  </r>
  <r>
    <x v="0"/>
    <x v="23"/>
    <x v="305"/>
    <x v="305"/>
    <n v="10080.01"/>
    <s v="Export_CoGe"/>
    <x v="0"/>
    <s v="COSGS"/>
    <x v="4"/>
    <s v="COSTI"/>
    <m/>
    <s v="B.14)"/>
    <s v="14) oneri diversi di gestione"/>
    <x v="2"/>
  </r>
  <r>
    <x v="0"/>
    <x v="23"/>
    <x v="218"/>
    <x v="218"/>
    <n v="2089.6400000000003"/>
    <s v="Export_CoGe"/>
    <x v="0"/>
    <s v="COSGS"/>
    <x v="4"/>
    <s v="COSTI"/>
    <m/>
    <s v="B.14)"/>
    <s v="14) oneri diversi di gestione"/>
    <x v="2"/>
  </r>
  <r>
    <x v="0"/>
    <x v="23"/>
    <x v="219"/>
    <x v="219"/>
    <n v="5796.1000000000013"/>
    <s v="Export_CoGe"/>
    <x v="0"/>
    <s v="COSGS"/>
    <x v="4"/>
    <s v="COSTI"/>
    <m/>
    <s v="B.14)"/>
    <s v="14) oneri diversi di gestione"/>
    <x v="2"/>
  </r>
  <r>
    <x v="0"/>
    <x v="23"/>
    <x v="221"/>
    <x v="221"/>
    <n v="759.13"/>
    <s v="Export_CoGe"/>
    <x v="0"/>
    <s v="COSGS"/>
    <x v="4"/>
    <s v="COSTI"/>
    <m/>
    <s v="B.14)"/>
    <s v="14) oneri diversi di gestione"/>
    <x v="4"/>
  </r>
  <r>
    <x v="0"/>
    <x v="23"/>
    <x v="223"/>
    <x v="223"/>
    <n v="0.51000000000000512"/>
    <s v="Export_CoGe"/>
    <x v="0"/>
    <s v="COSGS"/>
    <x v="4"/>
    <s v="COSTI"/>
    <m/>
    <s v="B.14)"/>
    <s v="14) oneri diversi di gestione"/>
    <x v="2"/>
  </r>
  <r>
    <x v="0"/>
    <x v="23"/>
    <x v="225"/>
    <x v="225"/>
    <n v="9.5599999999995511"/>
    <s v="Export_CoGe"/>
    <x v="0"/>
    <s v="COSGS"/>
    <x v="4"/>
    <s v="COSTI"/>
    <m/>
    <s v="B.14)"/>
    <s v="14) oneri diversi di gestione"/>
    <x v="2"/>
  </r>
  <r>
    <x v="0"/>
    <x v="23"/>
    <x v="226"/>
    <x v="226"/>
    <n v="4628.1000000000004"/>
    <s v="Export_CoGe"/>
    <x v="0"/>
    <s v="ONSTR"/>
    <x v="30"/>
    <s v="EXT"/>
    <m/>
    <s v="B.14)"/>
    <s v="14) oneri diversi di gestione"/>
    <x v="2"/>
  </r>
  <r>
    <x v="0"/>
    <x v="23"/>
    <x v="229"/>
    <x v="229"/>
    <n v="336.36"/>
    <s v="Export_CoGe"/>
    <x v="0"/>
    <s v="COSGS"/>
    <x v="4"/>
    <s v="COSTI"/>
    <m/>
    <s v="B.14)"/>
    <s v="14) oneri diversi di gestione"/>
    <x v="6"/>
  </r>
  <r>
    <x v="0"/>
    <x v="23"/>
    <x v="306"/>
    <x v="306"/>
    <n v="976.64"/>
    <s v="Export_CoGe"/>
    <x v="0"/>
    <s v="COSGS"/>
    <x v="4"/>
    <s v="COSTI"/>
    <m/>
    <s v="B.14)"/>
    <s v="14) oneri diversi di gestione"/>
    <x v="4"/>
  </r>
  <r>
    <x v="0"/>
    <x v="23"/>
    <x v="370"/>
    <x v="369"/>
    <n v="14545.4"/>
    <s v="Export_CoGe"/>
    <x v="0"/>
    <s v="ONSTR"/>
    <x v="30"/>
    <s v="EXT"/>
    <m/>
    <s v="B.14)"/>
    <s v="14) oneri diversi di gestione"/>
    <x v="7"/>
  </r>
  <r>
    <x v="0"/>
    <x v="23"/>
    <x v="410"/>
    <x v="409"/>
    <n v="500.22999999999996"/>
    <s v="Export_CoGe"/>
    <x v="0"/>
    <s v="ONSTR"/>
    <x v="30"/>
    <s v="EXT"/>
    <m/>
    <s v="B.14)"/>
    <s v="14) oneri diversi di gestione"/>
    <x v="2"/>
  </r>
  <r>
    <x v="0"/>
    <x v="23"/>
    <x v="381"/>
    <x v="380"/>
    <n v="4561.3599999999997"/>
    <s v="Export_CoGe"/>
    <x v="0"/>
    <s v="ONFIN"/>
    <x v="32"/>
    <s v="FIN"/>
    <m/>
    <s v="C.17)"/>
    <s v="17) interessi e altri oneri finanziari"/>
    <x v="7"/>
  </r>
  <r>
    <x v="0"/>
    <x v="23"/>
    <x v="231"/>
    <x v="231"/>
    <n v="5465.8099999999995"/>
    <s v="Export_CoGe"/>
    <x v="0"/>
    <s v="ONFIN"/>
    <x v="32"/>
    <s v="FIN"/>
    <m/>
    <s v="C.17)"/>
    <s v="17) interessi e altri oneri finanziari"/>
    <x v="7"/>
  </r>
  <r>
    <x v="0"/>
    <x v="23"/>
    <x v="233"/>
    <x v="233"/>
    <n v="20850.62"/>
    <s v="Export_CoGe"/>
    <x v="0"/>
    <s v="ONFIN"/>
    <x v="32"/>
    <s v="FIN"/>
    <m/>
    <s v="C.17)"/>
    <s v="17) interessi e altri oneri finanziari"/>
    <x v="7"/>
  </r>
  <r>
    <x v="0"/>
    <x v="23"/>
    <x v="235"/>
    <x v="235"/>
    <n v="2223.4700000000003"/>
    <s v="Export_CoGe"/>
    <x v="0"/>
    <s v="ONFIN"/>
    <x v="32"/>
    <s v="FIN"/>
    <m/>
    <s v="C.17)"/>
    <s v="17) interessi e altri oneri finanziari"/>
    <x v="7"/>
  </r>
  <r>
    <x v="0"/>
    <x v="23"/>
    <x v="349"/>
    <x v="348"/>
    <n v="69924.23000000001"/>
    <s v="Export_CoGe"/>
    <x v="0"/>
    <s v="ONFIN"/>
    <x v="32"/>
    <s v="FIN"/>
    <m/>
    <s v="C.17)"/>
    <s v="17) interessi e altri oneri finanziari"/>
    <x v="7"/>
  </r>
  <r>
    <x v="0"/>
    <x v="23"/>
    <x v="378"/>
    <x v="377"/>
    <n v="24.34"/>
    <s v="Export_CoGe"/>
    <x v="0"/>
    <s v="ONFIN"/>
    <x v="32"/>
    <s v="FIN"/>
    <m/>
    <s v="C.17)"/>
    <s v="17) interessi e altri oneri finanziari"/>
    <x v="7"/>
  </r>
  <r>
    <x v="0"/>
    <x v="23"/>
    <x v="237"/>
    <x v="237"/>
    <n v="4842.7"/>
    <s v="Export_CoGe"/>
    <x v="0"/>
    <s v="ONFIN"/>
    <x v="32"/>
    <s v="FIN"/>
    <m/>
    <s v="C.17)"/>
    <s v="17) interessi e altri oneri finanziari"/>
    <x v="7"/>
  </r>
  <r>
    <x v="0"/>
    <x v="23"/>
    <x v="238"/>
    <x v="238"/>
    <n v="8260.3799999999992"/>
    <s v="Export_CoGe"/>
    <x v="0"/>
    <s v="RICOP"/>
    <x v="33"/>
    <s v="RIC"/>
    <m/>
    <s v="A.1)"/>
    <s v="1) ricavi delle vendite e delle prestazioni"/>
    <x v="6"/>
  </r>
  <r>
    <x v="0"/>
    <x v="23"/>
    <x v="239"/>
    <x v="239"/>
    <n v="-2740541.7100000009"/>
    <s v="Export_CoGe"/>
    <x v="0"/>
    <s v="RICOP"/>
    <x v="33"/>
    <s v="RIC"/>
    <m/>
    <s v="A.1)"/>
    <s v="1) ricavi delle vendite e delle prestazioni"/>
    <x v="5"/>
  </r>
  <r>
    <x v="0"/>
    <x v="23"/>
    <x v="241"/>
    <x v="241"/>
    <n v="-49728.04"/>
    <s v="Export_CoGe"/>
    <x v="0"/>
    <s v="RICOP"/>
    <x v="33"/>
    <s v="RIC"/>
    <m/>
    <s v="A.1)"/>
    <s v="1) ricavi delle vendite e delle prestazioni"/>
    <x v="5"/>
  </r>
  <r>
    <x v="0"/>
    <x v="23"/>
    <x v="243"/>
    <x v="243"/>
    <n v="-245197.6"/>
    <s v="Export_CoGe"/>
    <x v="0"/>
    <s v="RICOP"/>
    <x v="33"/>
    <s v="RIC"/>
    <m/>
    <s v="A.1)"/>
    <s v="1) ricavi delle vendite e delle prestazioni"/>
    <x v="6"/>
  </r>
  <r>
    <x v="0"/>
    <x v="23"/>
    <x v="244"/>
    <x v="244"/>
    <n v="-17837.47"/>
    <s v="Export_CoGe"/>
    <x v="0"/>
    <s v="RICOP"/>
    <x v="33"/>
    <s v="RIC"/>
    <m/>
    <s v="A.1)"/>
    <s v="1) ricavi delle vendite e delle prestazioni"/>
    <x v="6"/>
  </r>
  <r>
    <x v="0"/>
    <x v="23"/>
    <x v="245"/>
    <x v="245"/>
    <n v="-38520"/>
    <s v="Export_CoGe"/>
    <x v="0"/>
    <s v="RICOP"/>
    <x v="33"/>
    <s v="RIC"/>
    <m/>
    <s v="A.1)"/>
    <s v="1) ricavi delle vendite e delle prestazioni"/>
    <x v="7"/>
  </r>
  <r>
    <x v="0"/>
    <x v="23"/>
    <x v="350"/>
    <x v="349"/>
    <n v="-2541.6000000000004"/>
    <s v="Export_CoGe"/>
    <x v="0"/>
    <s v="RICOP"/>
    <x v="33"/>
    <s v="RIC"/>
    <m/>
    <s v="A.1)"/>
    <s v="1) ricavi delle vendite e delle prestazioni"/>
    <x v="5"/>
  </r>
  <r>
    <x v="0"/>
    <x v="23"/>
    <x v="385"/>
    <x v="384"/>
    <n v="-16555.599999999999"/>
    <s v="Export_CoGe"/>
    <x v="0"/>
    <s v="RICOP"/>
    <x v="33"/>
    <s v="RIC"/>
    <m/>
    <s v="A.1)"/>
    <s v="1) ricavi delle vendite e delle prestazioni"/>
    <x v="6"/>
  </r>
  <r>
    <x v="0"/>
    <x v="23"/>
    <x v="372"/>
    <x v="371"/>
    <n v="-11065.57"/>
    <s v="Export_CoGe"/>
    <x v="0"/>
    <s v="RICOP"/>
    <x v="33"/>
    <s v="RIC"/>
    <m/>
    <s v="A.1)"/>
    <s v="1) ricavi delle vendite e delle prestazioni"/>
    <x v="6"/>
  </r>
  <r>
    <x v="0"/>
    <x v="23"/>
    <x v="246"/>
    <x v="246"/>
    <n v="-6850.5499999999993"/>
    <s v="Export_CoGe"/>
    <x v="0"/>
    <s v="RICOP"/>
    <x v="33"/>
    <s v="RIC"/>
    <m/>
    <s v="A.1)"/>
    <s v="1) ricavi delle vendite e delle prestazioni"/>
    <x v="6"/>
  </r>
  <r>
    <x v="0"/>
    <x v="23"/>
    <x v="247"/>
    <x v="247"/>
    <n v="-155189.66999999998"/>
    <s v="Export_CoGe"/>
    <x v="0"/>
    <s v="ONSTR"/>
    <x v="30"/>
    <s v="EXT"/>
    <m/>
    <s v="B.14)"/>
    <s v="14) oneri diversi di gestione"/>
    <x v="2"/>
  </r>
  <r>
    <x v="0"/>
    <x v="23"/>
    <x v="250"/>
    <x v="250"/>
    <n v="-1437881.2600000005"/>
    <s v="Export_CoGe"/>
    <x v="0"/>
    <s v="CORR"/>
    <x v="35"/>
    <s v="CORR"/>
    <m/>
    <s v="A.1)"/>
    <s v="1) ricavi delle vendite e delle prestazioni"/>
    <x v="6"/>
  </r>
  <r>
    <x v="0"/>
    <x v="23"/>
    <x v="257"/>
    <x v="257"/>
    <n v="-2.3199999999999998"/>
    <s v="Export_CoGe"/>
    <x v="0"/>
    <s v="ALTRI"/>
    <x v="34"/>
    <s v="ALTRI"/>
    <m/>
    <s v="A.5)"/>
    <s v="5) altri ricavi e proventi, con separata indicazione dei contributi in conto esercizio"/>
    <x v="2"/>
  </r>
  <r>
    <x v="0"/>
    <x v="23"/>
    <x v="259"/>
    <x v="259"/>
    <n v="-7.2699999999998788"/>
    <s v="Export_CoGe"/>
    <x v="0"/>
    <s v="ALTRI"/>
    <x v="34"/>
    <s v="ALTRI"/>
    <m/>
    <s v="A.5)"/>
    <s v="5) altri ricavi e proventi, con separata indicazione dei contributi in conto esercizio"/>
    <x v="2"/>
  </r>
  <r>
    <x v="0"/>
    <x v="23"/>
    <x v="260"/>
    <x v="260"/>
    <n v="-764.09999999999957"/>
    <s v="Export_CoGe"/>
    <x v="0"/>
    <s v="ALTRI"/>
    <x v="34"/>
    <s v="ALTRI"/>
    <m/>
    <s v="A.5)"/>
    <s v="5) altri ricavi e proventi, con separata indicazione dei contributi in conto esercizio"/>
    <x v="2"/>
  </r>
  <r>
    <x v="0"/>
    <x v="23"/>
    <x v="309"/>
    <x v="309"/>
    <n v="-8256.36"/>
    <s v="Export_CoGe"/>
    <x v="0"/>
    <s v="ALTRI"/>
    <x v="34"/>
    <s v="ALTRI"/>
    <m/>
    <s v="A.5)"/>
    <s v="5) altri ricavi e proventi, con separata indicazione dei contributi in conto esercizio"/>
    <x v="2"/>
  </r>
  <r>
    <x v="0"/>
    <x v="23"/>
    <x v="263"/>
    <x v="263"/>
    <n v="-826.24"/>
    <s v="Export_CoGe"/>
    <x v="0"/>
    <s v="ALTRI"/>
    <x v="34"/>
    <s v="ALTRI"/>
    <m/>
    <s v="A.5)"/>
    <s v="5) altri ricavi e proventi, con separata indicazione dei contributi in conto esercizio"/>
    <x v="2"/>
  </r>
  <r>
    <x v="0"/>
    <x v="23"/>
    <x v="265"/>
    <x v="265"/>
    <n v="-35"/>
    <s v="Export_CoGe"/>
    <x v="0"/>
    <s v="ALTRI"/>
    <x v="34"/>
    <s v="ALTRI"/>
    <m/>
    <s v="A.5)"/>
    <s v="5) altri ricavi e proventi, con separata indicazione dei contributi in conto esercizio"/>
    <x v="8"/>
  </r>
  <r>
    <x v="0"/>
    <x v="23"/>
    <x v="266"/>
    <x v="266"/>
    <n v="-541559.34"/>
    <s v="Export_CoGe"/>
    <x v="0"/>
    <s v="ONSTR"/>
    <x v="30"/>
    <s v="EXT"/>
    <m/>
    <s v="A.5)"/>
    <s v="5) altri ricavi e proventi, con separata indicazione dei contributi in conto esercizio"/>
    <x v="2"/>
  </r>
  <r>
    <x v="0"/>
    <x v="23"/>
    <x v="267"/>
    <x v="267"/>
    <n v="-214"/>
    <s v="Export_CoGe"/>
    <x v="0"/>
    <s v="ALTRI"/>
    <x v="34"/>
    <s v="ALTRI"/>
    <m/>
    <s v="A.5)"/>
    <s v="5) altri ricavi e proventi, con separata indicazione dei contributi in conto esercizio"/>
    <x v="8"/>
  </r>
  <r>
    <x v="0"/>
    <x v="23"/>
    <x v="311"/>
    <x v="311"/>
    <n v="-113462.67000000001"/>
    <s v="Export_CoGe"/>
    <x v="0"/>
    <s v="ACQDI"/>
    <x v="0"/>
    <s v="ACQ"/>
    <m/>
    <s v="A.5)"/>
    <s v="5) altri ricavi e proventi, con separata indicazione dei contributi in conto esercizio"/>
    <x v="2"/>
  </r>
  <r>
    <x v="0"/>
    <x v="23"/>
    <x v="401"/>
    <x v="400"/>
    <n v="-237.19999999999993"/>
    <s v="Export_CoGe"/>
    <x v="0"/>
    <s v="ACQDI"/>
    <x v="0"/>
    <s v="ACQ"/>
    <m/>
    <s v="A.5)"/>
    <s v="5) altri ricavi e proventi, con separata indicazione dei contributi in conto esercizio"/>
    <x v="7"/>
  </r>
  <r>
    <x v="0"/>
    <x v="23"/>
    <x v="268"/>
    <x v="268"/>
    <n v="-290936.9699999999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3"/>
    <x v="270"/>
    <x v="270"/>
    <n v="-31401.9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3"/>
    <x v="274"/>
    <x v="274"/>
    <n v="-10000"/>
    <s v="Export_CoGe"/>
    <x v="0"/>
    <s v="ONSTR"/>
    <x v="30"/>
    <s v="EXT"/>
    <m/>
    <s v="A.5)"/>
    <s v="5) altri ricavi e proventi, con separata indicazione dei contributi in conto esercizio"/>
    <x v="7"/>
  </r>
  <r>
    <x v="0"/>
    <x v="23"/>
    <x v="389"/>
    <x v="388"/>
    <n v="-854"/>
    <s v="Export_CoGe"/>
    <x v="0"/>
    <s v="ALTRI"/>
    <x v="34"/>
    <s v="ALTRI"/>
    <m/>
    <s v="A.5)"/>
    <s v="5) altri ricavi e proventi, con separata indicazione dei contributi in conto esercizio"/>
    <x v="8"/>
  </r>
  <r>
    <x v="0"/>
    <x v="23"/>
    <x v="380"/>
    <x v="379"/>
    <n v="-21770"/>
    <s v="Export_CoGe"/>
    <x v="0"/>
    <s v="ONSTR"/>
    <x v="30"/>
    <s v="EXT"/>
    <m/>
    <s v="A.5)"/>
    <s v="5) altri ricavi e proventi, con separata indicazione dei contributi in conto esercizio"/>
    <x v="8"/>
  </r>
  <r>
    <x v="0"/>
    <x v="23"/>
    <x v="374"/>
    <x v="373"/>
    <n v="-2600"/>
    <s v="Export_CoGe"/>
    <x v="0"/>
    <s v="ONSTR"/>
    <x v="30"/>
    <s v="EXT"/>
    <m/>
    <s v="B.14)"/>
    <s v="14) oneri diversi di gestione"/>
    <x v="2"/>
  </r>
  <r>
    <x v="0"/>
    <x v="23"/>
    <x v="276"/>
    <x v="276"/>
    <n v="-121780.25"/>
    <s v="Export_CoGe"/>
    <x v="0"/>
    <s v="ONFIN"/>
    <x v="32"/>
    <s v="FIN"/>
    <m/>
    <s v="C.16)"/>
    <s v="16) altri proventi finanziari"/>
    <x v="4"/>
  </r>
  <r>
    <x v="0"/>
    <x v="24"/>
    <x v="268"/>
    <x v="268"/>
    <n v="-483708.30999999994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4"/>
    <x v="270"/>
    <x v="270"/>
    <n v="-44136.81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4"/>
    <x v="274"/>
    <x v="274"/>
    <n v="-10000"/>
    <s v="Export_CoGe"/>
    <x v="0"/>
    <s v="ONSTR"/>
    <x v="30"/>
    <s v="EXT"/>
    <m/>
    <s v="A.5)"/>
    <s v="5) altri ricavi e proventi, con separata indicazione dei contributi in conto esercizio"/>
    <x v="7"/>
  </r>
  <r>
    <x v="0"/>
    <x v="24"/>
    <x v="389"/>
    <x v="388"/>
    <n v="-854"/>
    <s v="Export_CoGe"/>
    <x v="0"/>
    <s v="ALTRI"/>
    <x v="34"/>
    <s v="ALTRI"/>
    <m/>
    <s v="A.5)"/>
    <s v="5) altri ricavi e proventi, con separata indicazione dei contributi in conto esercizio"/>
    <x v="8"/>
  </r>
  <r>
    <x v="0"/>
    <x v="24"/>
    <x v="380"/>
    <x v="379"/>
    <n v="-22480"/>
    <s v="Export_CoGe"/>
    <x v="0"/>
    <s v="ONSTR"/>
    <x v="30"/>
    <s v="EXT"/>
    <m/>
    <s v="A.5)"/>
    <s v="5) altri ricavi e proventi, con separata indicazione dei contributi in conto esercizio"/>
    <x v="8"/>
  </r>
  <r>
    <x v="0"/>
    <x v="24"/>
    <x v="316"/>
    <x v="316"/>
    <n v="149.99999999998727"/>
    <s v="Export_CoGe"/>
    <x v="1"/>
    <s v="34.CS"/>
    <x v="18"/>
    <s v="PN"/>
    <m/>
    <s v="A"/>
    <s v="Crediti verso soci"/>
    <x v="1"/>
  </r>
  <r>
    <x v="0"/>
    <x v="24"/>
    <x v="2"/>
    <x v="2"/>
    <n v="10000"/>
    <s v="Export_CoGe"/>
    <x v="1"/>
    <s v="23.I.IMM"/>
    <x v="1"/>
    <s v="IMM"/>
    <m/>
    <s v="23.I.IMM"/>
    <s v="Immobilizzazioni Immateriali"/>
    <x v="1"/>
  </r>
  <r>
    <x v="0"/>
    <x v="24"/>
    <x v="4"/>
    <x v="4"/>
    <n v="17743"/>
    <s v="Export_CoGe"/>
    <x v="1"/>
    <s v="23.I.IMM"/>
    <x v="1"/>
    <s v="IMM"/>
    <m/>
    <s v="23.I.IMM"/>
    <s v="Immobilizzazioni Immateriali"/>
    <x v="1"/>
  </r>
  <r>
    <x v="0"/>
    <x v="24"/>
    <x v="6"/>
    <x v="6"/>
    <n v="91759.31"/>
    <s v="Export_CoGe"/>
    <x v="1"/>
    <s v="23.I.IMM"/>
    <x v="1"/>
    <s v="IMM"/>
    <m/>
    <s v="23.I.IMM"/>
    <s v="Immobilizzazioni Immateriali"/>
    <x v="1"/>
  </r>
  <r>
    <x v="0"/>
    <x v="24"/>
    <x v="10"/>
    <x v="10"/>
    <n v="80910.75"/>
    <s v="Export_CoGe"/>
    <x v="1"/>
    <s v="23.I.IMM"/>
    <x v="1"/>
    <s v="IMM"/>
    <m/>
    <s v="23.I.IMM"/>
    <s v="Immobilizzazioni Immateriali"/>
    <x v="1"/>
  </r>
  <r>
    <x v="0"/>
    <x v="24"/>
    <x v="12"/>
    <x v="12"/>
    <n v="87545.25"/>
    <s v="Export_CoGe"/>
    <x v="1"/>
    <s v="24.I.MAT"/>
    <x v="3"/>
    <s v="MAT"/>
    <m/>
    <s v="24.I.MAT"/>
    <s v="Immobilizzazioni Materiali"/>
    <x v="1"/>
  </r>
  <r>
    <x v="0"/>
    <x v="24"/>
    <x v="14"/>
    <x v="14"/>
    <n v="693957.03"/>
    <s v="Export_CoGe"/>
    <x v="1"/>
    <s v="24.I.MAT"/>
    <x v="3"/>
    <s v="MAT"/>
    <m/>
    <s v="24.I.MAT"/>
    <s v="Immobilizzazioni Materiali"/>
    <x v="1"/>
  </r>
  <r>
    <x v="0"/>
    <x v="24"/>
    <x v="16"/>
    <x v="16"/>
    <n v="173882.02999999997"/>
    <s v="Export_CoGe"/>
    <x v="1"/>
    <s v="24.I.MAT"/>
    <x v="3"/>
    <s v="MAT"/>
    <m/>
    <s v="24.I.MAT"/>
    <s v="Immobilizzazioni Materiali"/>
    <x v="1"/>
  </r>
  <r>
    <x v="0"/>
    <x v="24"/>
    <x v="18"/>
    <x v="18"/>
    <n v="229033.74"/>
    <s v="Export_CoGe"/>
    <x v="1"/>
    <s v="24.I.MAT"/>
    <x v="3"/>
    <s v="MAT"/>
    <m/>
    <s v="24.I.MAT"/>
    <s v="Immobilizzazioni Materiali"/>
    <x v="1"/>
  </r>
  <r>
    <x v="0"/>
    <x v="24"/>
    <x v="21"/>
    <x v="21"/>
    <n v="309729.69000000006"/>
    <s v="Export_CoGe"/>
    <x v="1"/>
    <s v="24.I.MAT"/>
    <x v="3"/>
    <s v="MAT"/>
    <m/>
    <s v="24.I.MAT"/>
    <s v="Immobilizzazioni Materiali"/>
    <x v="1"/>
  </r>
  <r>
    <x v="0"/>
    <x v="24"/>
    <x v="24"/>
    <x v="24"/>
    <n v="95223.29"/>
    <s v="Export_CoGe"/>
    <x v="1"/>
    <s v="24.I.MAT"/>
    <x v="3"/>
    <s v="MAT"/>
    <m/>
    <s v="24.I.MAT"/>
    <s v="Immobilizzazioni Materiali"/>
    <x v="1"/>
  </r>
  <r>
    <x v="0"/>
    <x v="24"/>
    <x v="26"/>
    <x v="26"/>
    <n v="16409.09"/>
    <s v="Export_CoGe"/>
    <x v="1"/>
    <s v="24.I.MAT"/>
    <x v="3"/>
    <s v="MAT"/>
    <m/>
    <s v="24.I.MAT"/>
    <s v="Immobilizzazioni Materiali"/>
    <x v="1"/>
  </r>
  <r>
    <x v="0"/>
    <x v="24"/>
    <x v="28"/>
    <x v="28"/>
    <n v="53740.300000000017"/>
    <s v="Export_CoGe"/>
    <x v="1"/>
    <s v="24.I.MAT"/>
    <x v="3"/>
    <s v="MAT"/>
    <m/>
    <s v="24.I.MAT"/>
    <s v="Immobilizzazioni Materiali"/>
    <x v="1"/>
  </r>
  <r>
    <x v="0"/>
    <x v="24"/>
    <x v="30"/>
    <x v="30"/>
    <n v="1760"/>
    <s v="Export_CoGe"/>
    <x v="1"/>
    <s v="24.I.MAT"/>
    <x v="3"/>
    <s v="MAT"/>
    <m/>
    <s v="24.I.MAT"/>
    <s v="Immobilizzazioni Materiali"/>
    <x v="1"/>
  </r>
  <r>
    <x v="0"/>
    <x v="24"/>
    <x v="36"/>
    <x v="36"/>
    <n v="340"/>
    <s v="Export_CoGe"/>
    <x v="1"/>
    <s v="25.I.FIN"/>
    <x v="7"/>
    <s v="IFIN"/>
    <m/>
    <s v="25.I.FIN"/>
    <s v="Immobilizzazioni Finanziarie"/>
    <x v="1"/>
  </r>
  <r>
    <x v="0"/>
    <x v="24"/>
    <x v="38"/>
    <x v="38"/>
    <n v="2500"/>
    <s v="Export_CoGe"/>
    <x v="1"/>
    <s v="25.I.FIN"/>
    <x v="7"/>
    <s v="IFIN"/>
    <m/>
    <s v="25.I.FIN"/>
    <s v="Immobilizzazioni Finanziarie"/>
    <x v="1"/>
  </r>
  <r>
    <x v="0"/>
    <x v="24"/>
    <x v="40"/>
    <x v="40"/>
    <n v="250"/>
    <s v="Export_CoGe"/>
    <x v="1"/>
    <s v="25.I.FIN"/>
    <x v="7"/>
    <s v="IFIN"/>
    <m/>
    <s v="25.I.FIN"/>
    <s v="Immobilizzazioni Finanziarie"/>
    <x v="1"/>
  </r>
  <r>
    <x v="0"/>
    <x v="24"/>
    <x v="317"/>
    <x v="317"/>
    <n v="997500"/>
    <s v="Export_CoGe"/>
    <x v="1"/>
    <s v="25.I.FIN"/>
    <x v="7"/>
    <s v="IFIN"/>
    <m/>
    <s v="25.I.FIN"/>
    <s v="Immobilizzazioni Finanziarie"/>
    <x v="1"/>
  </r>
  <r>
    <x v="0"/>
    <x v="24"/>
    <x v="318"/>
    <x v="318"/>
    <n v="16915.2"/>
    <s v="Export_CoGe"/>
    <x v="1"/>
    <s v="25.I.FIN"/>
    <x v="7"/>
    <s v="IFIN"/>
    <m/>
    <s v="25.I.FIN"/>
    <s v="Immobilizzazioni Finanziarie"/>
    <x v="1"/>
  </r>
  <r>
    <x v="0"/>
    <x v="24"/>
    <x v="351"/>
    <x v="350"/>
    <n v="156835.4"/>
    <s v="Export_CoGe"/>
    <x v="1"/>
    <s v="25.I.FIN"/>
    <x v="7"/>
    <s v="IFIN"/>
    <m/>
    <s v="25.I.FIN"/>
    <s v="Immobilizzazioni Finanziarie"/>
    <x v="1"/>
  </r>
  <r>
    <x v="0"/>
    <x v="24"/>
    <x v="45"/>
    <x v="45"/>
    <n v="415024.74"/>
    <s v="Export_CoGe"/>
    <x v="1"/>
    <s v="26.MAG"/>
    <x v="9"/>
    <s v="MAG"/>
    <m/>
    <s v="26.MAG"/>
    <s v="Rimanenze"/>
    <x v="1"/>
  </r>
  <r>
    <x v="0"/>
    <x v="24"/>
    <x v="49"/>
    <x v="49"/>
    <n v="639142.43000000005"/>
    <s v="Export_CoGe"/>
    <x v="1"/>
    <s v="26.MAG"/>
    <x v="9"/>
    <s v="MAG"/>
    <m/>
    <s v="26.MAG"/>
    <s v="Rimanenze"/>
    <x v="1"/>
  </r>
  <r>
    <x v="0"/>
    <x v="24"/>
    <x v="51"/>
    <x v="51"/>
    <n v="833909.45999999228"/>
    <s v="Export_CoGe"/>
    <x v="1"/>
    <s v="27.CLI"/>
    <x v="10"/>
    <s v="CLI"/>
    <m/>
    <s v="27.CLI"/>
    <s v="Crediti Commerciali"/>
    <x v="1"/>
  </r>
  <r>
    <x v="0"/>
    <x v="24"/>
    <x v="53"/>
    <x v="53"/>
    <n v="4615.0000000000227"/>
    <s v="Export_CoGe"/>
    <x v="1"/>
    <s v="27.CLI"/>
    <x v="10"/>
    <s v="CLI"/>
    <m/>
    <s v="27.CLI"/>
    <s v="Crediti Commerciali"/>
    <x v="1"/>
  </r>
  <r>
    <x v="0"/>
    <x v="24"/>
    <x v="55"/>
    <x v="55"/>
    <n v="51326.569999999942"/>
    <s v="Export_CoGe"/>
    <x v="1"/>
    <s v="27.CLI"/>
    <x v="10"/>
    <s v="CLI"/>
    <m/>
    <s v="27.CLI"/>
    <s v="Crediti Commerciali"/>
    <x v="1"/>
  </r>
  <r>
    <x v="0"/>
    <x v="24"/>
    <x v="61"/>
    <x v="61"/>
    <n v="221.38000000000002"/>
    <s v="Export_CoGe"/>
    <x v="1"/>
    <s v="31.PTN"/>
    <x v="12"/>
    <s v="PTN"/>
    <m/>
    <s v="31.PTN"/>
    <s v="Crediti Tributari"/>
    <x v="1"/>
  </r>
  <r>
    <x v="0"/>
    <x v="24"/>
    <x v="319"/>
    <x v="319"/>
    <n v="168417.74"/>
    <s v="Export_CoGe"/>
    <x v="1"/>
    <s v="31.PTN"/>
    <x v="12"/>
    <s v="PTN"/>
    <m/>
    <s v="31.PTN"/>
    <s v="Crediti Tributari"/>
    <x v="1"/>
  </r>
  <r>
    <x v="0"/>
    <x v="24"/>
    <x v="415"/>
    <x v="414"/>
    <n v="5059.2690000000066"/>
    <s v="Export_CoGe"/>
    <x v="1"/>
    <s v="29.AC"/>
    <x v="11"/>
    <s v="AC"/>
    <m/>
    <s v="29.AC"/>
    <s v="Altri Crediti"/>
    <x v="1"/>
  </r>
  <r>
    <x v="0"/>
    <x v="24"/>
    <x v="67"/>
    <x v="67"/>
    <n v="5898.25"/>
    <s v="Export_CoGe"/>
    <x v="1"/>
    <s v="31.PTN"/>
    <x v="12"/>
    <s v="PTN"/>
    <m/>
    <s v="31.PTN"/>
    <s v="Crediti Tributari"/>
    <x v="1"/>
  </r>
  <r>
    <x v="0"/>
    <x v="24"/>
    <x v="72"/>
    <x v="72"/>
    <n v="14137.920000000009"/>
    <s v="Export_CoGe"/>
    <x v="1"/>
    <s v="31.PTN"/>
    <x v="12"/>
    <s v="PTN"/>
    <m/>
    <s v="31.PTN"/>
    <s v="Crediti Tributari"/>
    <x v="1"/>
  </r>
  <r>
    <x v="0"/>
    <x v="24"/>
    <x v="320"/>
    <x v="320"/>
    <n v="1430"/>
    <s v="Export_CoGe"/>
    <x v="1"/>
    <s v="31.PTN"/>
    <x v="12"/>
    <s v="PTN"/>
    <m/>
    <s v="31.PTN"/>
    <s v="Crediti Tributari"/>
    <x v="1"/>
  </r>
  <r>
    <x v="0"/>
    <x v="24"/>
    <x v="78"/>
    <x v="78"/>
    <n v="40062.300000000017"/>
    <s v="Export_CoGe"/>
    <x v="1"/>
    <s v="29.AC"/>
    <x v="11"/>
    <s v="FOR"/>
    <m/>
    <s v="28.FOR"/>
    <s v="Altri Crediti"/>
    <x v="1"/>
  </r>
  <r>
    <x v="0"/>
    <x v="24"/>
    <x v="80"/>
    <x v="80"/>
    <n v="2796.9300000000658"/>
    <s v="Export_CoGe"/>
    <x v="1"/>
    <s v="29.AC"/>
    <x v="11"/>
    <s v="AC"/>
    <m/>
    <s v="29.AC"/>
    <s v="Altri Crediti"/>
    <x v="1"/>
  </r>
  <r>
    <x v="0"/>
    <x v="24"/>
    <x v="84"/>
    <x v="84"/>
    <n v="134584.29999999999"/>
    <s v="Export_CoGe"/>
    <x v="1"/>
    <s v="29.AC"/>
    <x v="11"/>
    <s v="AC"/>
    <m/>
    <s v="29.AC"/>
    <s v="Altri Crediti"/>
    <x v="1"/>
  </r>
  <r>
    <x v="0"/>
    <x v="24"/>
    <x v="86"/>
    <x v="86"/>
    <n v="2035.5800000000534"/>
    <s v="Export_CoGe"/>
    <x v="1"/>
    <s v="29.AC"/>
    <x v="11"/>
    <s v="AC"/>
    <m/>
    <s v="29.AC"/>
    <s v="Altri Crediti"/>
    <x v="1"/>
  </r>
  <r>
    <x v="0"/>
    <x v="24"/>
    <x v="90"/>
    <x v="90"/>
    <n v="63591.020000000019"/>
    <s v="Export_CoGe"/>
    <x v="1"/>
    <s v="29.AC"/>
    <x v="11"/>
    <s v="AC"/>
    <m/>
    <s v="29.AC"/>
    <s v="Altri Crediti"/>
    <x v="1"/>
  </r>
  <r>
    <x v="0"/>
    <x v="24"/>
    <x v="92"/>
    <x v="92"/>
    <n v="52792.770000000004"/>
    <s v="Export_CoGe"/>
    <x v="1"/>
    <s v="29.AC"/>
    <x v="11"/>
    <s v="AC"/>
    <m/>
    <s v="29.AC"/>
    <s v="Altri Crediti"/>
    <x v="1"/>
  </r>
  <r>
    <x v="0"/>
    <x v="24"/>
    <x v="98"/>
    <x v="98"/>
    <n v="53.55"/>
    <s v="Export_CoGe"/>
    <x v="1"/>
    <s v="29.AC"/>
    <x v="11"/>
    <s v="AC"/>
    <m/>
    <s v="29.AC"/>
    <s v="Altri Crediti"/>
    <x v="1"/>
  </r>
  <r>
    <x v="0"/>
    <x v="24"/>
    <x v="321"/>
    <x v="321"/>
    <n v="1091.8000000000002"/>
    <s v="Export_CoGe"/>
    <x v="1"/>
    <s v="29.AC"/>
    <x v="11"/>
    <s v="AC"/>
    <m/>
    <s v="29.AC"/>
    <s v="Altri Crediti"/>
    <x v="1"/>
  </r>
  <r>
    <x v="0"/>
    <x v="24"/>
    <x v="322"/>
    <x v="322"/>
    <n v="207.74999999998951"/>
    <s v="Export_CoGe"/>
    <x v="1"/>
    <s v="29.AC"/>
    <x v="11"/>
    <s v="AC"/>
    <m/>
    <s v="29.AC"/>
    <s v="Altri Crediti"/>
    <x v="1"/>
  </r>
  <r>
    <x v="0"/>
    <x v="24"/>
    <x v="107"/>
    <x v="107"/>
    <n v="11974.99"/>
    <s v="Export_CoGe"/>
    <x v="1"/>
    <s v="29.AC"/>
    <x v="11"/>
    <s v="AC"/>
    <m/>
    <s v="29.AC"/>
    <s v="Ratei/Risconti Attivi"/>
    <x v="1"/>
  </r>
  <r>
    <x v="0"/>
    <x v="24"/>
    <x v="109"/>
    <x v="109"/>
    <n v="399.77000000000191"/>
    <s v="Export_CoGe"/>
    <x v="1"/>
    <s v="36.LIQ"/>
    <x v="15"/>
    <s v="BREVE "/>
    <m/>
    <s v="36.LIQ"/>
    <s v="Debiti a Breve (Liquidità)"/>
    <x v="1"/>
  </r>
  <r>
    <x v="0"/>
    <x v="24"/>
    <x v="323"/>
    <x v="323"/>
    <n v="11505.885999998602"/>
    <s v="Export_CoGe"/>
    <x v="1"/>
    <s v="36.LIQ"/>
    <x v="15"/>
    <s v="BREVE "/>
    <m/>
    <s v="36.LIQ"/>
    <s v="Debiti a Breve (Liquidità)"/>
    <x v="1"/>
  </r>
  <r>
    <x v="0"/>
    <x v="24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24"/>
    <x v="411"/>
    <x v="410"/>
    <n v="653.16"/>
    <s v="Export_CoGe"/>
    <x v="1"/>
    <s v="36.LIQ"/>
    <x v="15"/>
    <s v="BREVE "/>
    <m/>
    <s v="36.LIQ"/>
    <s v="Debiti a Breve (Liquidità)"/>
    <x v="1"/>
  </r>
  <r>
    <x v="0"/>
    <x v="24"/>
    <x v="412"/>
    <x v="411"/>
    <n v="527.74"/>
    <s v="Export_CoGe"/>
    <x v="1"/>
    <s v="36.LIQ"/>
    <x v="15"/>
    <s v="BREVE "/>
    <m/>
    <s v="36.LIQ"/>
    <s v="Debiti a Breve (Liquidità)"/>
    <x v="1"/>
  </r>
  <r>
    <x v="0"/>
    <x v="24"/>
    <x v="117"/>
    <x v="117"/>
    <n v="242950.36000000691"/>
    <s v="Export_CoGe"/>
    <x v="1"/>
    <s v="36.LIQ"/>
    <x v="15"/>
    <s v="BREVE "/>
    <m/>
    <s v="36.LIQ"/>
    <s v="Debiti a Breve (Liquidità)"/>
    <x v="1"/>
  </r>
  <r>
    <x v="0"/>
    <x v="24"/>
    <x v="325"/>
    <x v="199"/>
    <n v="172120.32999999987"/>
    <s v="Export_CoGe"/>
    <x v="1"/>
    <s v="36.LIQ"/>
    <x v="15"/>
    <s v="BREVE "/>
    <m/>
    <s v="36.LIQ"/>
    <s v="Debiti a Breve (Liquidità)"/>
    <x v="1"/>
  </r>
  <r>
    <x v="0"/>
    <x v="24"/>
    <x v="124"/>
    <x v="124"/>
    <n v="1906.3000000000029"/>
    <s v="Export_CoGe"/>
    <x v="1"/>
    <s v="36.LIQ"/>
    <x v="15"/>
    <s v="BREVE "/>
    <m/>
    <s v="36.LIQ"/>
    <s v="Debiti a Breve (Liquidità)"/>
    <x v="1"/>
  </r>
  <r>
    <x v="0"/>
    <x v="24"/>
    <x v="126"/>
    <x v="126"/>
    <n v="49339.24000000269"/>
    <s v="Export_CoGe"/>
    <x v="1"/>
    <s v="36.LIQ"/>
    <x v="15"/>
    <s v="BREVE "/>
    <m/>
    <s v="36.LIQ"/>
    <s v="Debiti a Breve (Liquidità)"/>
    <x v="1"/>
  </r>
  <r>
    <x v="0"/>
    <x v="24"/>
    <x v="128"/>
    <x v="128"/>
    <n v="200447.42999999996"/>
    <s v="Export_CoGe"/>
    <x v="1"/>
    <s v="36.LIQ"/>
    <x v="15"/>
    <s v="BREVE "/>
    <m/>
    <s v="36.LIQ"/>
    <s v="Debiti a Breve (Liquidità)"/>
    <x v="1"/>
  </r>
  <r>
    <x v="0"/>
    <x v="24"/>
    <x v="130"/>
    <x v="130"/>
    <n v="65391.2600000003"/>
    <s v="Export_CoGe"/>
    <x v="1"/>
    <s v="36.LIQ"/>
    <x v="15"/>
    <s v="BREVE "/>
    <m/>
    <s v="36.LIQ"/>
    <s v="Debiti a Breve (Liquidità)"/>
    <x v="1"/>
  </r>
  <r>
    <x v="0"/>
    <x v="24"/>
    <x v="132"/>
    <x v="132"/>
    <n v="30778.82999999998"/>
    <s v="Export_CoGe"/>
    <x v="1"/>
    <s v="36.LIQ"/>
    <x v="15"/>
    <s v="BREVE "/>
    <m/>
    <s v="36.LIQ"/>
    <s v="Debiti a Breve (Liquidità)"/>
    <x v="1"/>
  </r>
  <r>
    <x v="0"/>
    <x v="24"/>
    <x v="326"/>
    <x v="325"/>
    <n v="201431.62899999978"/>
    <s v="Export_CoGe"/>
    <x v="1"/>
    <s v="36.LIQ"/>
    <x v="15"/>
    <s v="BREVE "/>
    <m/>
    <s v="36.LIQ"/>
    <s v="Debiti a Breve (Liquidità)"/>
    <x v="1"/>
  </r>
  <r>
    <x v="0"/>
    <x v="24"/>
    <x v="327"/>
    <x v="326"/>
    <n v="2829.5300000000007"/>
    <s v="Export_CoGe"/>
    <x v="1"/>
    <s v="36.LIQ"/>
    <x v="15"/>
    <s v="BREVE "/>
    <m/>
    <s v="36.LIQ"/>
    <s v="Debiti a Breve (Liquidità)"/>
    <x v="1"/>
  </r>
  <r>
    <x v="0"/>
    <x v="24"/>
    <x v="359"/>
    <x v="358"/>
    <n v="130026.57999999994"/>
    <s v="Export_CoGe"/>
    <x v="1"/>
    <s v="36.LIQ"/>
    <x v="15"/>
    <s v="BREVE "/>
    <m/>
    <s v="36.LIQ"/>
    <s v="Debiti a Breve (Liquidità)"/>
    <x v="1"/>
  </r>
  <r>
    <x v="0"/>
    <x v="24"/>
    <x v="365"/>
    <x v="364"/>
    <n v="53.860000000001079"/>
    <s v="Export_CoGe"/>
    <x v="1"/>
    <s v="36.LIQ"/>
    <x v="15"/>
    <s v="BREVE "/>
    <m/>
    <s v="36.LIQ"/>
    <s v="Debiti a Breve (Liquidità)"/>
    <x v="1"/>
  </r>
  <r>
    <x v="0"/>
    <x v="24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24"/>
    <x v="329"/>
    <x v="328"/>
    <n v="900000"/>
    <s v="Export_CoGe"/>
    <x v="1"/>
    <s v="36.LIQ"/>
    <x v="15"/>
    <s v="BREVE "/>
    <m/>
    <s v="36.LIQ"/>
    <s v="Debiti a Breve (Liquidità)"/>
    <x v="1"/>
  </r>
  <r>
    <x v="0"/>
    <x v="24"/>
    <x v="353"/>
    <x v="352"/>
    <n v="4.9999980692518875E-3"/>
    <s v="Export_CoGe"/>
    <x v="1"/>
    <s v="35.RIS"/>
    <x v="19"/>
    <s v="PN"/>
    <m/>
    <s v="35.RIS"/>
    <s v="Altre Riserve"/>
    <x v="1"/>
  </r>
  <r>
    <x v="0"/>
    <x v="24"/>
    <x v="230"/>
    <x v="230"/>
    <n v="643.69999999999891"/>
    <s v="Export_CoGe"/>
    <x v="1"/>
    <s v="30.AD"/>
    <x v="13"/>
    <s v="AD"/>
    <m/>
    <s v="30.AD"/>
    <s v="Altri Debiti"/>
    <x v="1"/>
  </r>
  <r>
    <x v="0"/>
    <x v="24"/>
    <x v="264"/>
    <x v="264"/>
    <n v="117.73999999999978"/>
    <s v="Export_CoGe"/>
    <x v="1"/>
    <s v="30.AD"/>
    <x v="13"/>
    <s v="AD"/>
    <m/>
    <s v="30.AD"/>
    <s v="Debiti vs Ist. Previdenziali"/>
    <x v="1"/>
  </r>
  <r>
    <x v="0"/>
    <x v="24"/>
    <x v="88"/>
    <x v="88"/>
    <n v="-192.85999999994308"/>
    <s v="Export_CoGe"/>
    <x v="1"/>
    <s v="30.AD"/>
    <x v="13"/>
    <s v="AD"/>
    <m/>
    <s v="30.AD"/>
    <s v="Altri Crediti"/>
    <x v="1"/>
  </r>
  <r>
    <x v="0"/>
    <x v="24"/>
    <x v="145"/>
    <x v="145"/>
    <n v="-7350.0000000000728"/>
    <s v="Export_CoGe"/>
    <x v="1"/>
    <s v="34.CS"/>
    <x v="18"/>
    <s v="PN"/>
    <m/>
    <s v="34.CS"/>
    <s v="Capitale "/>
    <x v="1"/>
  </r>
  <r>
    <x v="0"/>
    <x v="24"/>
    <x v="147"/>
    <x v="147"/>
    <n v="-100000"/>
    <s v="Export_CoGe"/>
    <x v="1"/>
    <s v="34.CS"/>
    <x v="18"/>
    <s v="PN"/>
    <m/>
    <s v="34.CS"/>
    <s v="Capitale "/>
    <x v="1"/>
  </r>
  <r>
    <x v="0"/>
    <x v="24"/>
    <x v="149"/>
    <x v="149"/>
    <n v="-800000"/>
    <s v="Export_CoGe"/>
    <x v="1"/>
    <s v="34.CS"/>
    <x v="18"/>
    <s v="PN"/>
    <m/>
    <s v="34.CS"/>
    <s v="Capitale "/>
    <x v="1"/>
  </r>
  <r>
    <x v="0"/>
    <x v="24"/>
    <x v="151"/>
    <x v="151"/>
    <n v="-83440.91"/>
    <s v="Export_CoGe"/>
    <x v="1"/>
    <s v="35.RIS"/>
    <x v="19"/>
    <s v="PN"/>
    <m/>
    <s v="35.RIS"/>
    <s v="Riserva Legale"/>
    <x v="1"/>
  </r>
  <r>
    <x v="0"/>
    <x v="24"/>
    <x v="330"/>
    <x v="329"/>
    <n v="-156835.40000000005"/>
    <s v="Export_CoGe"/>
    <x v="1"/>
    <s v="35.RIS"/>
    <x v="19"/>
    <s v="PN"/>
    <m/>
    <s v="35.RIS_bis"/>
    <s v="VII - Riserva per operaz. di copertura dei flussi finanz. attesi"/>
    <x v="1"/>
  </r>
  <r>
    <x v="0"/>
    <x v="24"/>
    <x v="154"/>
    <x v="154"/>
    <n v="-98591.830000000016"/>
    <s v="Export_CoGe"/>
    <x v="1"/>
    <s v="35.RIS"/>
    <x v="19"/>
    <s v="PN"/>
    <m/>
    <s v="35.RIS"/>
    <s v="Altre Riserve"/>
    <x v="1"/>
  </r>
  <r>
    <x v="0"/>
    <x v="24"/>
    <x v="157"/>
    <x v="157"/>
    <n v="-104189.62"/>
    <s v="Export_CoGe"/>
    <x v="1"/>
    <s v="23.I.MATFON"/>
    <x v="20"/>
    <s v="MAT"/>
    <m/>
    <s v="23.I.MATFON"/>
    <s v="Immobilizzazioni Materiali"/>
    <x v="1"/>
  </r>
  <r>
    <x v="0"/>
    <x v="24"/>
    <x v="158"/>
    <x v="158"/>
    <n v="-228399.08000000005"/>
    <s v="Export_CoGe"/>
    <x v="1"/>
    <s v="23.I.MATFON"/>
    <x v="20"/>
    <s v="MAT"/>
    <m/>
    <s v="23.I.MATFON"/>
    <s v="Immobilizzazioni Materiali"/>
    <x v="1"/>
  </r>
  <r>
    <x v="0"/>
    <x v="24"/>
    <x v="159"/>
    <x v="159"/>
    <n v="-164851.37000000002"/>
    <s v="Export_CoGe"/>
    <x v="1"/>
    <s v="23.I.MATFON"/>
    <x v="20"/>
    <s v="MAT"/>
    <m/>
    <s v="23.I.MATFON"/>
    <s v="Immobilizzazioni Materiali"/>
    <x v="1"/>
  </r>
  <r>
    <x v="0"/>
    <x v="24"/>
    <x v="160"/>
    <x v="160"/>
    <n v="-1056"/>
    <s v="Export_CoGe"/>
    <x v="1"/>
    <s v="23.I.MATFON"/>
    <x v="20"/>
    <s v="MAT"/>
    <m/>
    <s v="23.I.MATFON"/>
    <s v="Immobilizzazioni Materiali"/>
    <x v="1"/>
  </r>
  <r>
    <x v="0"/>
    <x v="24"/>
    <x v="161"/>
    <x v="161"/>
    <n v="-61896.380000000012"/>
    <s v="Export_CoGe"/>
    <x v="1"/>
    <s v="23.I.MATFON"/>
    <x v="20"/>
    <s v="MAT"/>
    <m/>
    <s v="23.I.MATFON"/>
    <s v="Immobilizzazioni Materiali"/>
    <x v="1"/>
  </r>
  <r>
    <x v="0"/>
    <x v="24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24"/>
    <x v="163"/>
    <x v="163"/>
    <n v="-25983.439999999995"/>
    <s v="Export_CoGe"/>
    <x v="1"/>
    <s v="23.I.MATFON"/>
    <x v="20"/>
    <s v="MAT"/>
    <m/>
    <s v="23.I.MATFON"/>
    <s v="Immobilizzazioni Materiali"/>
    <x v="1"/>
  </r>
  <r>
    <x v="0"/>
    <x v="24"/>
    <x v="164"/>
    <x v="164"/>
    <n v="-32299.63"/>
    <s v="Export_CoGe"/>
    <x v="1"/>
    <s v="23.I.MATFON"/>
    <x v="20"/>
    <s v="MAT"/>
    <m/>
    <s v="23.I.MATFON"/>
    <s v="Immobilizzazioni Materiali"/>
    <x v="1"/>
  </r>
  <r>
    <x v="0"/>
    <x v="24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24"/>
    <x v="167"/>
    <x v="167"/>
    <n v="-17610.54"/>
    <s v="Export_CoGe"/>
    <x v="1"/>
    <s v="23.I.IMMFON"/>
    <x v="21"/>
    <s v="IMM"/>
    <m/>
    <s v="23.I.IMMFON"/>
    <s v="Immobilizzazioni Immateriali"/>
    <x v="1"/>
  </r>
  <r>
    <x v="0"/>
    <x v="24"/>
    <x v="168"/>
    <x v="168"/>
    <n v="-49368.210000000021"/>
    <s v="Export_CoGe"/>
    <x v="1"/>
    <s v="23.I.IMMFON"/>
    <x v="21"/>
    <s v="IMM"/>
    <m/>
    <s v="23.I.IMMFON"/>
    <s v="Immobilizzazioni Immateriali"/>
    <x v="1"/>
  </r>
  <r>
    <x v="0"/>
    <x v="24"/>
    <x v="169"/>
    <x v="169"/>
    <n v="-50940.84"/>
    <s v="Export_CoGe"/>
    <x v="1"/>
    <s v="23.I.IMMFON"/>
    <x v="21"/>
    <s v="IMM"/>
    <m/>
    <s v="23.I.IMMFON"/>
    <s v="Immobilizzazioni Immateriali"/>
    <x v="1"/>
  </r>
  <r>
    <x v="0"/>
    <x v="24"/>
    <x v="170"/>
    <x v="170"/>
    <n v="-689282"/>
    <s v="Export_CoGe"/>
    <x v="1"/>
    <s v="33.PROV"/>
    <x v="22"/>
    <s v="PROV"/>
    <m/>
    <s v="33.PROV"/>
    <s v="Altri Fondi "/>
    <x v="1"/>
  </r>
  <r>
    <x v="0"/>
    <x v="24"/>
    <x v="333"/>
    <x v="332"/>
    <n v="-315297.5"/>
    <s v="Export_CoGe"/>
    <x v="1"/>
    <s v="26.MAG"/>
    <x v="9"/>
    <s v="MAG"/>
    <m/>
    <s v="26.MAG"/>
    <s v="Rimanenze"/>
    <x v="1"/>
  </r>
  <r>
    <x v="0"/>
    <x v="24"/>
    <x v="398"/>
    <x v="397"/>
    <n v="-148000"/>
    <s v="Export_CoGe"/>
    <x v="1"/>
    <s v="26.MAG"/>
    <x v="9"/>
    <s v="MAG"/>
    <m/>
    <s v="26.MAG"/>
    <s v="Rimanenze"/>
    <x v="1"/>
  </r>
  <r>
    <x v="0"/>
    <x v="24"/>
    <x v="172"/>
    <x v="172"/>
    <n v="-168153.37"/>
    <s v="Export_CoGe"/>
    <x v="1"/>
    <s v="38.TFR"/>
    <x v="23"/>
    <s v="TFR"/>
    <m/>
    <s v="38.TFR"/>
    <s v="Fondo TFR"/>
    <x v="1"/>
  </r>
  <r>
    <x v="0"/>
    <x v="24"/>
    <x v="173"/>
    <x v="173"/>
    <n v="-383314.15"/>
    <s v="Export_CoGe"/>
    <x v="1"/>
    <s v="38.TFR"/>
    <x v="23"/>
    <s v="TFR"/>
    <m/>
    <s v="38.TFR"/>
    <s v="Fondo TFR"/>
    <x v="1"/>
  </r>
  <r>
    <x v="0"/>
    <x v="24"/>
    <x v="174"/>
    <x v="174"/>
    <n v="-46107.310000000005"/>
    <s v="Export_CoGe"/>
    <x v="1"/>
    <s v="38.TFR"/>
    <x v="23"/>
    <s v="TFR"/>
    <m/>
    <s v="38.TFR"/>
    <s v="Fondo TFR"/>
    <x v="1"/>
  </r>
  <r>
    <x v="0"/>
    <x v="24"/>
    <x v="175"/>
    <x v="175"/>
    <n v="-7385.3399999999947"/>
    <s v="Export_CoGe"/>
    <x v="1"/>
    <s v="38.TFR"/>
    <x v="23"/>
    <s v="TFR"/>
    <m/>
    <s v="38.TFR"/>
    <s v="Fondo TFR"/>
    <x v="1"/>
  </r>
  <r>
    <x v="0"/>
    <x v="24"/>
    <x v="177"/>
    <x v="177"/>
    <n v="-195502.61"/>
    <s v="Export_CoGe"/>
    <x v="1"/>
    <s v="27.CLI"/>
    <x v="10"/>
    <s v="CLI"/>
    <m/>
    <s v="27.CLI"/>
    <s v="Crediti Commerciali"/>
    <x v="1"/>
  </r>
  <r>
    <x v="0"/>
    <x v="24"/>
    <x v="181"/>
    <x v="181"/>
    <n v="-8045.6200000000281"/>
    <s v="Export_CoGe"/>
    <x v="1"/>
    <s v="37.DFIN"/>
    <x v="25"/>
    <s v="LUNGO"/>
    <m/>
    <s v="37.DFIN"/>
    <s v="Debiti Finanziari (MLT)"/>
    <x v="1"/>
  </r>
  <r>
    <x v="0"/>
    <x v="24"/>
    <x v="183"/>
    <x v="183"/>
    <n v="-180101.19999999998"/>
    <s v="Export_CoGe"/>
    <x v="1"/>
    <s v="37.DFIN"/>
    <x v="25"/>
    <s v="LUNGO"/>
    <m/>
    <s v="37.DFIN"/>
    <s v="Debiti Finanziari (MLT)"/>
    <x v="1"/>
  </r>
  <r>
    <x v="0"/>
    <x v="24"/>
    <x v="189"/>
    <x v="189"/>
    <n v="-477764.32000000018"/>
    <s v="Export_CoGe"/>
    <x v="1"/>
    <s v="37.DFIN"/>
    <x v="25"/>
    <s v="LUNGO"/>
    <m/>
    <s v="37.DFIN"/>
    <s v="Debiti Finanziari (MLT)"/>
    <x v="1"/>
  </r>
  <r>
    <x v="0"/>
    <x v="24"/>
    <x v="193"/>
    <x v="193"/>
    <n v="-186991.6"/>
    <s v="Export_CoGe"/>
    <x v="1"/>
    <s v="37.DFIN"/>
    <x v="25"/>
    <s v="LUNGO"/>
    <m/>
    <s v="37.DFIN"/>
    <s v="Debiti Finanziari (MLT)"/>
    <x v="1"/>
  </r>
  <r>
    <x v="0"/>
    <x v="24"/>
    <x v="195"/>
    <x v="195"/>
    <n v="-61165.060000000005"/>
    <s v="Export_CoGe"/>
    <x v="1"/>
    <s v="37.DFIN"/>
    <x v="25"/>
    <s v="LUNGO"/>
    <m/>
    <s v="37.DFIN"/>
    <s v="Debiti Finanziari (MLT)"/>
    <x v="1"/>
  </r>
  <r>
    <x v="0"/>
    <x v="24"/>
    <x v="335"/>
    <x v="334"/>
    <n v="-110275.99"/>
    <s v="Export_CoGe"/>
    <x v="1"/>
    <s v="37.DFIN"/>
    <x v="25"/>
    <s v="LUNGO"/>
    <m/>
    <s v="37.DFIN"/>
    <s v="Debiti Finanziari (MLT)"/>
    <x v="1"/>
  </r>
  <r>
    <x v="0"/>
    <x v="24"/>
    <x v="336"/>
    <x v="335"/>
    <n v="-1885155.8399999999"/>
    <s v="Export_CoGe"/>
    <x v="1"/>
    <s v="37.DFIN"/>
    <x v="25"/>
    <s v="LUNGO"/>
    <m/>
    <s v="37.DFIN"/>
    <s v="Debiti Finanziari (MLT)"/>
    <x v="1"/>
  </r>
  <r>
    <x v="0"/>
    <x v="24"/>
    <x v="399"/>
    <x v="398"/>
    <n v="-14542.22999999998"/>
    <s v="Export_CoGe"/>
    <x v="1"/>
    <s v="36.ANT"/>
    <x v="16"/>
    <s v="BREVE "/>
    <m/>
    <s v="95.ANT"/>
    <s v="Debiti a Breve (Liquidità)"/>
    <x v="1"/>
  </r>
  <r>
    <x v="0"/>
    <x v="24"/>
    <x v="337"/>
    <x v="336"/>
    <n v="-63287.94"/>
    <s v="Export_CoGe"/>
    <x v="1"/>
    <s v="37.DFIN"/>
    <x v="25"/>
    <s v="LUNGO"/>
    <m/>
    <s v="37.DFIN"/>
    <s v="Debiti Vs Altri MLT"/>
    <x v="1"/>
  </r>
  <r>
    <x v="0"/>
    <x v="24"/>
    <x v="210"/>
    <x v="210"/>
    <n v="-430767.67900000018"/>
    <s v="Export_CoGe"/>
    <x v="1"/>
    <s v="28.FOR"/>
    <x v="14"/>
    <s v="FOR"/>
    <m/>
    <s v="28.FOR"/>
    <s v="Debiti Commerciali"/>
    <x v="1"/>
  </r>
  <r>
    <x v="0"/>
    <x v="24"/>
    <x v="212"/>
    <x v="212"/>
    <n v="-2089.0899999999997"/>
    <s v="Export_CoGe"/>
    <x v="1"/>
    <s v="28.FOR"/>
    <x v="14"/>
    <s v="FOR"/>
    <m/>
    <s v="28.FOR"/>
    <s v="Debiti Commerciali"/>
    <x v="1"/>
  </r>
  <r>
    <x v="0"/>
    <x v="24"/>
    <x v="214"/>
    <x v="214"/>
    <n v="-1280.3899999999983"/>
    <s v="Export_CoGe"/>
    <x v="1"/>
    <s v="28.FOR"/>
    <x v="14"/>
    <s v="FOR"/>
    <m/>
    <s v="28.FOR"/>
    <s v="Debiti Commerciali"/>
    <x v="1"/>
  </r>
  <r>
    <x v="0"/>
    <x v="24"/>
    <x v="216"/>
    <x v="216"/>
    <n v="-37240.249999999942"/>
    <s v="Export_CoGe"/>
    <x v="1"/>
    <s v="28.FOR"/>
    <x v="14"/>
    <s v="FOR"/>
    <m/>
    <s v="28.FOR"/>
    <s v="Debiti Commerciali"/>
    <x v="1"/>
  </r>
  <r>
    <x v="0"/>
    <x v="24"/>
    <x v="220"/>
    <x v="220"/>
    <n v="-212063.23999999996"/>
    <s v="Export_CoGe"/>
    <x v="1"/>
    <s v="55.DIP"/>
    <x v="31"/>
    <s v="AD"/>
    <m/>
    <s v="55.DIP"/>
    <s v="Altri Debiti"/>
    <x v="1"/>
  </r>
  <r>
    <x v="0"/>
    <x v="24"/>
    <x v="224"/>
    <x v="224"/>
    <n v="-162597.71000000005"/>
    <s v="Export_CoGe"/>
    <x v="1"/>
    <s v="30.AD"/>
    <x v="13"/>
    <s v="AD"/>
    <m/>
    <s v="30.AD"/>
    <s v="Altri Debiti"/>
    <x v="1"/>
  </r>
  <r>
    <x v="0"/>
    <x v="24"/>
    <x v="384"/>
    <x v="383"/>
    <n v="-169071.06999999998"/>
    <s v="Export_CoGe"/>
    <x v="1"/>
    <s v="30.AD"/>
    <x v="13"/>
    <s v="AD"/>
    <m/>
    <s v="30.AD"/>
    <s v="Altri Debiti"/>
    <x v="1"/>
  </r>
  <r>
    <x v="0"/>
    <x v="24"/>
    <x v="366"/>
    <x v="365"/>
    <n v="-1350"/>
    <s v="Export_CoGe"/>
    <x v="1"/>
    <s v="30.AD"/>
    <x v="13"/>
    <s v="AD"/>
    <m/>
    <s v="30.AD"/>
    <s v="Altri Debiti"/>
    <x v="1"/>
  </r>
  <r>
    <x v="0"/>
    <x v="24"/>
    <x v="228"/>
    <x v="228"/>
    <n v="-4947.0799999999981"/>
    <s v="Export_CoGe"/>
    <x v="1"/>
    <s v="30.AD"/>
    <x v="13"/>
    <s v="AD"/>
    <m/>
    <s v="30.AD"/>
    <s v="Altri Debiti"/>
    <x v="1"/>
  </r>
  <r>
    <x v="0"/>
    <x v="24"/>
    <x v="232"/>
    <x v="232"/>
    <n v="-979.19999999995764"/>
    <s v="Export_CoGe"/>
    <x v="1"/>
    <s v="30.AD"/>
    <x v="13"/>
    <s v="AD"/>
    <m/>
    <s v="30.AD"/>
    <s v="Altri Debiti"/>
    <x v="1"/>
  </r>
  <r>
    <x v="0"/>
    <x v="24"/>
    <x v="234"/>
    <x v="234"/>
    <n v="-18732.270000000004"/>
    <s v="Export_CoGe"/>
    <x v="1"/>
    <s v="30.AD"/>
    <x v="13"/>
    <s v="AD"/>
    <m/>
    <s v="30.AD"/>
    <s v="Altri Debiti"/>
    <x v="1"/>
  </r>
  <r>
    <x v="0"/>
    <x v="24"/>
    <x v="339"/>
    <x v="338"/>
    <n v="-27.570000000014552"/>
    <s v="Export_CoGe"/>
    <x v="1"/>
    <s v="30.AD"/>
    <x v="13"/>
    <s v="AD"/>
    <m/>
    <s v="30.AD"/>
    <s v="Altri Debiti"/>
    <x v="1"/>
  </r>
  <r>
    <x v="0"/>
    <x v="24"/>
    <x v="400"/>
    <x v="399"/>
    <n v="-16442"/>
    <s v="Export_CoGe"/>
    <x v="1"/>
    <s v="30.AD"/>
    <x v="13"/>
    <s v="AD"/>
    <m/>
    <s v="30.AD"/>
    <s v="Altri Debiti"/>
    <x v="1"/>
  </r>
  <r>
    <x v="0"/>
    <x v="24"/>
    <x v="240"/>
    <x v="240"/>
    <n v="-1794.1999999999998"/>
    <s v="Export_CoGe"/>
    <x v="1"/>
    <s v="30.AD"/>
    <x v="13"/>
    <s v="CLI"/>
    <m/>
    <s v="27.CLI"/>
    <s v="Altri Debiti"/>
    <x v="1"/>
  </r>
  <r>
    <x v="0"/>
    <x v="24"/>
    <x v="340"/>
    <x v="339"/>
    <n v="-20471.629999999961"/>
    <s v="Export_CoGe"/>
    <x v="1"/>
    <s v="30.AD"/>
    <x v="13"/>
    <s v="AD"/>
    <m/>
    <s v="30.AD"/>
    <s v="Altri Debiti"/>
    <x v="1"/>
  </r>
  <r>
    <x v="0"/>
    <x v="24"/>
    <x v="418"/>
    <x v="417"/>
    <n v="-4598"/>
    <s v="Export_CoGe"/>
    <x v="1"/>
    <s v="30.AD"/>
    <x v="13"/>
    <s v="AD"/>
    <m/>
    <s v="30.AD"/>
    <s v="Altri Debiti"/>
    <x v="1"/>
  </r>
  <r>
    <x v="0"/>
    <x v="24"/>
    <x v="352"/>
    <x v="351"/>
    <n v="-30427.94999999967"/>
    <s v="Export_CoGe"/>
    <x v="1"/>
    <s v="31.PTN"/>
    <x v="12"/>
    <s v="PTN"/>
    <m/>
    <s v="50.IVA"/>
    <s v="Posizione Tributaria Netta"/>
    <x v="1"/>
  </r>
  <r>
    <x v="0"/>
    <x v="24"/>
    <x v="251"/>
    <x v="251"/>
    <n v="-59980.179999999971"/>
    <s v="Export_CoGe"/>
    <x v="1"/>
    <s v="31.PTN"/>
    <x v="12"/>
    <s v="PTN"/>
    <m/>
    <s v="30.AD"/>
    <s v="Posizione Tributaria Netta"/>
    <x v="1"/>
  </r>
  <r>
    <x v="0"/>
    <x v="24"/>
    <x v="253"/>
    <x v="253"/>
    <n v="-2676.4400000000023"/>
    <s v="Export_CoGe"/>
    <x v="1"/>
    <s v="31.PTN"/>
    <x v="12"/>
    <s v="PTN"/>
    <m/>
    <s v="31.PTN"/>
    <s v="Posizione Tributaria Netta"/>
    <x v="1"/>
  </r>
  <r>
    <x v="0"/>
    <x v="24"/>
    <x v="341"/>
    <x v="340"/>
    <n v="-267.07"/>
    <s v="Export_CoGe"/>
    <x v="1"/>
    <s v="31.PTN"/>
    <x v="12"/>
    <s v="AD"/>
    <m/>
    <s v="30.AD"/>
    <s v="Posizione Tributaria Netta"/>
    <x v="1"/>
  </r>
  <r>
    <x v="0"/>
    <x v="24"/>
    <x v="256"/>
    <x v="256"/>
    <n v="-3299.9499999999762"/>
    <s v="Export_CoGe"/>
    <x v="1"/>
    <s v="31.PTN"/>
    <x v="12"/>
    <s v="PTN"/>
    <m/>
    <s v="31.PTN"/>
    <s v="Posizione Tributaria Netta"/>
    <x v="1"/>
  </r>
  <r>
    <x v="0"/>
    <x v="24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24"/>
    <x v="262"/>
    <x v="262"/>
    <n v="-39926.000000000015"/>
    <s v="Export_CoGe"/>
    <x v="1"/>
    <s v="30.AD"/>
    <x v="13"/>
    <s v="AD"/>
    <m/>
    <s v="30.AD"/>
    <s v="Debiti vs Ist. Previdenziali"/>
    <x v="1"/>
  </r>
  <r>
    <x v="0"/>
    <x v="24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24"/>
    <x v="343"/>
    <x v="342"/>
    <n v="-6.24"/>
    <s v="Export_CoGe"/>
    <x v="1"/>
    <s v="30.AD"/>
    <x v="13"/>
    <s v="AD"/>
    <m/>
    <s v="30.AD"/>
    <s v="Debiti vs Ist. Previdenziali"/>
    <x v="1"/>
  </r>
  <r>
    <x v="0"/>
    <x v="24"/>
    <x v="344"/>
    <x v="343"/>
    <n v="-336.31"/>
    <s v="Export_CoGe"/>
    <x v="1"/>
    <s v="30.AD"/>
    <x v="13"/>
    <s v="AD"/>
    <m/>
    <s v="30.AD"/>
    <s v="Debiti vs Ist. Previdenziali"/>
    <x v="1"/>
  </r>
  <r>
    <x v="0"/>
    <x v="24"/>
    <x v="269"/>
    <x v="269"/>
    <n v="-815.68999999999994"/>
    <s v="Export_CoGe"/>
    <x v="1"/>
    <s v="30.AD"/>
    <x v="13"/>
    <s v="AD"/>
    <m/>
    <s v="30.AD"/>
    <s v="Debiti vs Ist. Previdenziali"/>
    <x v="1"/>
  </r>
  <r>
    <x v="0"/>
    <x v="24"/>
    <x v="271"/>
    <x v="271"/>
    <n v="-5841.2099999999982"/>
    <s v="Export_CoGe"/>
    <x v="1"/>
    <s v="30.AD"/>
    <x v="13"/>
    <s v="AD"/>
    <m/>
    <s v="30.AD"/>
    <s v="Debiti vs Ist. Previdenziali"/>
    <x v="1"/>
  </r>
  <r>
    <x v="0"/>
    <x v="24"/>
    <x v="273"/>
    <x v="273"/>
    <n v="-873.8599999999999"/>
    <s v="Export_CoGe"/>
    <x v="1"/>
    <s v="30.AD"/>
    <x v="13"/>
    <s v="AD"/>
    <m/>
    <s v="30.AD"/>
    <s v="Debiti vs Ist. Previdenziali"/>
    <x v="1"/>
  </r>
  <r>
    <x v="0"/>
    <x v="24"/>
    <x v="275"/>
    <x v="275"/>
    <n v="-679.4200000000003"/>
    <s v="Export_CoGe"/>
    <x v="1"/>
    <s v="30.AD"/>
    <x v="13"/>
    <s v="AD"/>
    <m/>
    <s v="30.AD"/>
    <s v="Debiti vs Ist. Previdenziali"/>
    <x v="1"/>
  </r>
  <r>
    <x v="0"/>
    <x v="24"/>
    <x v="277"/>
    <x v="277"/>
    <n v="-2328.7299999999996"/>
    <s v="Export_CoGe"/>
    <x v="1"/>
    <s v="30.AD"/>
    <x v="13"/>
    <s v="AD"/>
    <m/>
    <s v="30.AD"/>
    <s v="Debiti vs Ist. Previdenziali"/>
    <x v="1"/>
  </r>
  <r>
    <x v="0"/>
    <x v="24"/>
    <x v="279"/>
    <x v="279"/>
    <n v="-819.82000000000016"/>
    <s v="Export_CoGe"/>
    <x v="1"/>
    <s v="30.AD"/>
    <x v="13"/>
    <s v="AD"/>
    <m/>
    <s v="30.AD"/>
    <s v="Debiti vs Ist. Previdenziali"/>
    <x v="1"/>
  </r>
  <r>
    <x v="0"/>
    <x v="24"/>
    <x v="280"/>
    <x v="280"/>
    <n v="-1294.4999999999998"/>
    <s v="Export_CoGe"/>
    <x v="1"/>
    <s v="30.AD"/>
    <x v="13"/>
    <s v="AD"/>
    <m/>
    <s v="30.AD"/>
    <s v="Debiti vs Ist. Previdenziali"/>
    <x v="1"/>
  </r>
  <r>
    <x v="0"/>
    <x v="24"/>
    <x v="281"/>
    <x v="281"/>
    <n v="-1004.2299999999999"/>
    <s v="Export_CoGe"/>
    <x v="1"/>
    <s v="30.AD"/>
    <x v="13"/>
    <s v="AD"/>
    <m/>
    <s v="30.AD"/>
    <s v="Debiti vs Ist. Previdenziali"/>
    <x v="1"/>
  </r>
  <r>
    <x v="0"/>
    <x v="24"/>
    <x v="283"/>
    <x v="283"/>
    <n v="-568.42000000001917"/>
    <s v="Export_CoGe"/>
    <x v="1"/>
    <s v="30.AD"/>
    <x v="13"/>
    <s v="AD"/>
    <m/>
    <s v="30.AD"/>
    <s v="Debiti vs Ist. Previdenziali"/>
    <x v="1"/>
  </r>
  <r>
    <x v="0"/>
    <x v="24"/>
    <x v="345"/>
    <x v="344"/>
    <n v="-1551.6699999999996"/>
    <s v="Export_CoGe"/>
    <x v="1"/>
    <s v="30.AD"/>
    <x v="13"/>
    <s v="AD"/>
    <m/>
    <s v="30.AD"/>
    <s v="Debiti vs Ist. Previdenziali"/>
    <x v="1"/>
  </r>
  <r>
    <x v="0"/>
    <x v="24"/>
    <x v="414"/>
    <x v="413"/>
    <n v="-636.47"/>
    <s v="Export_CoGe"/>
    <x v="1"/>
    <s v="30.AD"/>
    <x v="13"/>
    <s v="AD"/>
    <m/>
    <s v="30.AD"/>
    <s v="Debiti vs Ist. Previdenziali"/>
    <x v="1"/>
  </r>
  <r>
    <x v="0"/>
    <x v="24"/>
    <x v="284"/>
    <x v="284"/>
    <n v="-935.06999999999971"/>
    <s v="Export_CoGe"/>
    <x v="1"/>
    <s v="30.AD"/>
    <x v="13"/>
    <s v="AD"/>
    <m/>
    <s v="30.AD"/>
    <s v="Debiti vs Ist. Previdenziali"/>
    <x v="1"/>
  </r>
  <r>
    <x v="0"/>
    <x v="24"/>
    <x v="285"/>
    <x v="285"/>
    <n v="-62229.149999999892"/>
    <s v="Export_CoGe"/>
    <x v="1"/>
    <s v="30.AD"/>
    <x v="13"/>
    <s v="AC"/>
    <m/>
    <s v="60.PREV"/>
    <s v="Debiti vs Ist. Previdenziali"/>
    <x v="1"/>
  </r>
  <r>
    <x v="0"/>
    <x v="24"/>
    <x v="287"/>
    <x v="287"/>
    <n v="-218770.00000000003"/>
    <s v="Export_CoGe"/>
    <x v="1"/>
    <s v="30.AD"/>
    <x v="13"/>
    <s v="AD"/>
    <m/>
    <s v="30.AD"/>
    <s v="Ratei/Risconti Passivi"/>
    <x v="1"/>
  </r>
  <r>
    <x v="0"/>
    <x v="24"/>
    <x v="0"/>
    <x v="0"/>
    <n v="332809.89"/>
    <s v="Export_CoGe"/>
    <x v="0"/>
    <s v="ACQDI"/>
    <x v="0"/>
    <s v="ACQ"/>
    <m/>
    <s v="B.6)"/>
    <s v="6) per materie prime, suddidiarie, di consumo e di merci"/>
    <x v="0"/>
  </r>
  <r>
    <x v="0"/>
    <x v="24"/>
    <x v="1"/>
    <x v="1"/>
    <n v="171276.07999999996"/>
    <s v="Export_CoGe"/>
    <x v="0"/>
    <s v="ACQDI"/>
    <x v="0"/>
    <s v="ACQ"/>
    <m/>
    <s v="B.6)"/>
    <s v="6) per materie prime, suddidiarie, di consumo e di merci"/>
    <x v="0"/>
  </r>
  <r>
    <x v="0"/>
    <x v="24"/>
    <x v="3"/>
    <x v="3"/>
    <n v="74395.5"/>
    <s v="Export_CoGe"/>
    <x v="0"/>
    <s v="ACQDI"/>
    <x v="0"/>
    <s v="ACQ"/>
    <m/>
    <s v="B.6)"/>
    <s v="6) per materie prime, suddidiarie, di consumo e di merci"/>
    <x v="0"/>
  </r>
  <r>
    <x v="0"/>
    <x v="24"/>
    <x v="5"/>
    <x v="5"/>
    <n v="2889.84"/>
    <s v="Export_CoGe"/>
    <x v="0"/>
    <s v="ACQIN"/>
    <x v="2"/>
    <s v="PRD"/>
    <m/>
    <s v="B.6)"/>
    <s v="6) per materie prime, suddidiarie, di consumo e di merci"/>
    <x v="2"/>
  </r>
  <r>
    <x v="0"/>
    <x v="24"/>
    <x v="7"/>
    <x v="7"/>
    <n v="46855.729999999996"/>
    <s v="Export_CoGe"/>
    <x v="0"/>
    <s v="ACQDI"/>
    <x v="0"/>
    <s v="ACQ"/>
    <m/>
    <s v="B.6)"/>
    <s v="6) per materie prime, suddidiarie, di consumo e di merci"/>
    <x v="3"/>
  </r>
  <r>
    <x v="0"/>
    <x v="24"/>
    <x v="9"/>
    <x v="9"/>
    <n v="5747.67"/>
    <s v="Export_CoGe"/>
    <x v="0"/>
    <s v="ACQIN"/>
    <x v="2"/>
    <s v="PRD"/>
    <m/>
    <s v="B.6)"/>
    <s v="6) per materie prime, suddidiarie, di consumo e di merci"/>
    <x v="2"/>
  </r>
  <r>
    <x v="0"/>
    <x v="24"/>
    <x v="11"/>
    <x v="11"/>
    <n v="17041.32"/>
    <s v="Export_CoGe"/>
    <x v="0"/>
    <s v="ACQIN"/>
    <x v="2"/>
    <s v="PRD"/>
    <m/>
    <s v="B.6)"/>
    <s v="6) per materie prime, suddidiarie, di consumo e di merci"/>
    <x v="2"/>
  </r>
  <r>
    <x v="0"/>
    <x v="24"/>
    <x v="13"/>
    <x v="13"/>
    <n v="5442.7"/>
    <s v="Export_CoGe"/>
    <x v="0"/>
    <s v="COSGS"/>
    <x v="4"/>
    <s v="COSTI"/>
    <m/>
    <s v="B.6)"/>
    <s v="6) per materie prime, suddidiarie, di consumo e di merci"/>
    <x v="4"/>
  </r>
  <r>
    <x v="0"/>
    <x v="24"/>
    <x v="15"/>
    <x v="15"/>
    <n v="11328.870000000003"/>
    <s v="Export_CoGe"/>
    <x v="0"/>
    <s v="ACQIN"/>
    <x v="2"/>
    <s v="PRD"/>
    <m/>
    <s v="B.6)"/>
    <s v="6) per materie prime, suddidiarie, di consumo e di merci"/>
    <x v="3"/>
  </r>
  <r>
    <x v="0"/>
    <x v="24"/>
    <x v="17"/>
    <x v="17"/>
    <n v="12880.029999999999"/>
    <s v="Export_CoGe"/>
    <x v="0"/>
    <s v="COSGS"/>
    <x v="4"/>
    <s v="COSTI"/>
    <m/>
    <s v="B.6)"/>
    <s v="6) per materie prime, suddidiarie, di consumo e di merci"/>
    <x v="2"/>
  </r>
  <r>
    <x v="0"/>
    <x v="24"/>
    <x v="289"/>
    <x v="289"/>
    <n v="4966.34"/>
    <s v="Export_CoGe"/>
    <x v="0"/>
    <s v="ACQDI"/>
    <x v="0"/>
    <s v="ACQ"/>
    <m/>
    <s v="B.6)"/>
    <s v="6) per materie prime, suddidiarie, di consumo e di merci"/>
    <x v="0"/>
  </r>
  <r>
    <x v="0"/>
    <x v="24"/>
    <x v="290"/>
    <x v="290"/>
    <n v="163227.17000000004"/>
    <s v="Export_CoGe"/>
    <x v="0"/>
    <s v="ACQDI"/>
    <x v="0"/>
    <s v="ACQ"/>
    <m/>
    <s v="B.6)"/>
    <s v="6) per materie prime, suddidiarie, di consumo e di merci"/>
    <x v="2"/>
  </r>
  <r>
    <x v="0"/>
    <x v="24"/>
    <x v="404"/>
    <x v="403"/>
    <n v="5221.24"/>
    <s v="Export_CoGe"/>
    <x v="0"/>
    <s v="ACQDI"/>
    <x v="0"/>
    <s v="ACQ"/>
    <m/>
    <s v="B.6)"/>
    <s v="6) per materie prime, suddidiarie, di consumo e di merci"/>
    <x v="0"/>
  </r>
  <r>
    <x v="0"/>
    <x v="24"/>
    <x v="29"/>
    <x v="29"/>
    <n v="331710.25000000006"/>
    <s v="Export_CoGe"/>
    <x v="0"/>
    <s v="SERDI"/>
    <x v="5"/>
    <s v="LAV"/>
    <m/>
    <s v="B.7)"/>
    <s v="7) per servizi"/>
    <x v="0"/>
  </r>
  <r>
    <x v="0"/>
    <x v="24"/>
    <x v="31"/>
    <x v="31"/>
    <n v="24970.39"/>
    <s v="Export_CoGe"/>
    <x v="0"/>
    <s v="SERIN"/>
    <x v="6"/>
    <s v="PRD"/>
    <m/>
    <s v="B.7)"/>
    <s v="7) per servizi"/>
    <x v="0"/>
  </r>
  <r>
    <x v="0"/>
    <x v="24"/>
    <x v="32"/>
    <x v="32"/>
    <n v="72231.13"/>
    <s v="Export_CoGe"/>
    <x v="0"/>
    <s v="SERDI"/>
    <x v="5"/>
    <s v="LAV"/>
    <m/>
    <s v="B.7)"/>
    <s v="7) per servizi"/>
    <x v="0"/>
  </r>
  <r>
    <x v="0"/>
    <x v="24"/>
    <x v="35"/>
    <x v="35"/>
    <n v="70"/>
    <s v="Export_CoGe"/>
    <x v="0"/>
    <s v="SERIN"/>
    <x v="6"/>
    <s v="PRD"/>
    <m/>
    <s v="B.7)"/>
    <s v="7) per servizi"/>
    <x v="5"/>
  </r>
  <r>
    <x v="0"/>
    <x v="24"/>
    <x v="37"/>
    <x v="37"/>
    <n v="260"/>
    <s v="Export_CoGe"/>
    <x v="0"/>
    <s v="COSGS"/>
    <x v="4"/>
    <s v="COSTI"/>
    <m/>
    <s v="B.7)"/>
    <s v="7) per servizi"/>
    <x v="2"/>
  </r>
  <r>
    <x v="0"/>
    <x v="24"/>
    <x v="41"/>
    <x v="41"/>
    <n v="818209.60000000009"/>
    <s v="Export_CoGe"/>
    <x v="0"/>
    <s v="SERDI"/>
    <x v="5"/>
    <s v="LAV"/>
    <m/>
    <s v="B.7)"/>
    <s v="7) per servizi"/>
    <x v="0"/>
  </r>
  <r>
    <x v="0"/>
    <x v="24"/>
    <x v="386"/>
    <x v="385"/>
    <n v="35399.65"/>
    <s v="Export_CoGe"/>
    <x v="0"/>
    <s v="SERDI"/>
    <x v="5"/>
    <s v="LAV"/>
    <m/>
    <s v="B.7)"/>
    <s v="7) per servizi"/>
    <x v="0"/>
  </r>
  <r>
    <x v="0"/>
    <x v="24"/>
    <x v="43"/>
    <x v="43"/>
    <n v="52608.340000000004"/>
    <s v="Export_CoGe"/>
    <x v="0"/>
    <s v="SERST"/>
    <x v="8"/>
    <s v="COSTI"/>
    <m/>
    <s v="B.7)"/>
    <s v="7) per servizi"/>
    <x v="2"/>
  </r>
  <r>
    <x v="0"/>
    <x v="24"/>
    <x v="44"/>
    <x v="44"/>
    <n v="8874.2099999999973"/>
    <s v="Export_CoGe"/>
    <x v="0"/>
    <s v="SERST"/>
    <x v="8"/>
    <s v="COSTI"/>
    <m/>
    <s v="B.7)"/>
    <s v="7) per servizi"/>
    <x v="2"/>
  </r>
  <r>
    <x v="0"/>
    <x v="24"/>
    <x v="46"/>
    <x v="46"/>
    <n v="2883.7200000000003"/>
    <s v="Export_CoGe"/>
    <x v="0"/>
    <s v="SERST"/>
    <x v="8"/>
    <s v="COSTI"/>
    <m/>
    <s v="B.7)"/>
    <s v="7) per servizi"/>
    <x v="2"/>
  </r>
  <r>
    <x v="0"/>
    <x v="24"/>
    <x v="50"/>
    <x v="50"/>
    <n v="6435.43"/>
    <s v="Export_CoGe"/>
    <x v="0"/>
    <s v="SERST"/>
    <x v="8"/>
    <s v="COSTI"/>
    <m/>
    <s v="B.7)"/>
    <s v="7) per servizi"/>
    <x v="2"/>
  </r>
  <r>
    <x v="0"/>
    <x v="24"/>
    <x v="52"/>
    <x v="52"/>
    <n v="7737.19"/>
    <s v="Export_CoGe"/>
    <x v="0"/>
    <s v="SERST"/>
    <x v="8"/>
    <s v="COSTI"/>
    <m/>
    <s v="B.7)"/>
    <s v="7) per servizi"/>
    <x v="2"/>
  </r>
  <r>
    <x v="0"/>
    <x v="24"/>
    <x v="54"/>
    <x v="54"/>
    <n v="12127.4"/>
    <s v="Export_CoGe"/>
    <x v="0"/>
    <s v="SERST"/>
    <x v="8"/>
    <s v="COSTI"/>
    <m/>
    <s v="B.7)"/>
    <s v="7) per servizi"/>
    <x v="2"/>
  </r>
  <r>
    <x v="0"/>
    <x v="24"/>
    <x v="56"/>
    <x v="56"/>
    <n v="70335"/>
    <s v="Export_CoGe"/>
    <x v="0"/>
    <s v="SERST"/>
    <x v="8"/>
    <s v="COSTI"/>
    <m/>
    <s v="B.7)"/>
    <s v="7) per servizi"/>
    <x v="4"/>
  </r>
  <r>
    <x v="0"/>
    <x v="24"/>
    <x v="58"/>
    <x v="58"/>
    <n v="46970.96"/>
    <s v="Export_CoGe"/>
    <x v="0"/>
    <s v="SERST"/>
    <x v="8"/>
    <s v="COSTI"/>
    <m/>
    <s v="B.7)"/>
    <s v="7) per servizi"/>
    <x v="2"/>
  </r>
  <r>
    <x v="0"/>
    <x v="24"/>
    <x v="60"/>
    <x v="60"/>
    <n v="10200"/>
    <s v="Export_CoGe"/>
    <x v="0"/>
    <s v="SERIN"/>
    <x v="6"/>
    <s v="PRD"/>
    <m/>
    <s v="B.7)"/>
    <s v="7) per servizi"/>
    <x v="0"/>
  </r>
  <r>
    <x v="0"/>
    <x v="24"/>
    <x v="62"/>
    <x v="62"/>
    <n v="65995.72"/>
    <s v="Export_CoGe"/>
    <x v="0"/>
    <s v="SERST"/>
    <x v="8"/>
    <s v="COSTI"/>
    <m/>
    <s v="B.7)"/>
    <s v="7) per servizi"/>
    <x v="2"/>
  </r>
  <r>
    <x v="0"/>
    <x v="24"/>
    <x v="65"/>
    <x v="65"/>
    <n v="509.80999999999995"/>
    <s v="Export_CoGe"/>
    <x v="0"/>
    <s v="SERST"/>
    <x v="8"/>
    <s v="COSTI"/>
    <m/>
    <s v="B.7)"/>
    <s v="7) per servizi"/>
    <x v="2"/>
  </r>
  <r>
    <x v="0"/>
    <x v="24"/>
    <x v="66"/>
    <x v="66"/>
    <n v="9101.1"/>
    <s v="Export_CoGe"/>
    <x v="0"/>
    <s v="SERST"/>
    <x v="8"/>
    <s v="COSTI"/>
    <m/>
    <s v="B.7)"/>
    <s v="7) per servizi"/>
    <x v="2"/>
  </r>
  <r>
    <x v="0"/>
    <x v="24"/>
    <x v="291"/>
    <x v="291"/>
    <n v="8960.08"/>
    <s v="Export_CoGe"/>
    <x v="0"/>
    <s v="SERST"/>
    <x v="8"/>
    <s v="COSTI"/>
    <m/>
    <s v="B.7)"/>
    <s v="7) per servizi"/>
    <x v="6"/>
  </r>
  <r>
    <x v="0"/>
    <x v="24"/>
    <x v="292"/>
    <x v="292"/>
    <n v="61966.630000000012"/>
    <s v="Export_CoGe"/>
    <x v="0"/>
    <s v="SERIN"/>
    <x v="6"/>
    <s v="PRD"/>
    <m/>
    <s v="B.7)"/>
    <s v="7) per servizi"/>
    <x v="0"/>
  </r>
  <r>
    <x v="0"/>
    <x v="24"/>
    <x v="293"/>
    <x v="293"/>
    <n v="28491.200000000001"/>
    <s v="Export_CoGe"/>
    <x v="0"/>
    <s v="SERST"/>
    <x v="8"/>
    <s v="COSTI"/>
    <m/>
    <s v="B.7)"/>
    <s v="7) per servizi"/>
    <x v="2"/>
  </r>
  <r>
    <x v="0"/>
    <x v="24"/>
    <x v="295"/>
    <x v="295"/>
    <n v="6000"/>
    <s v="Export_CoGe"/>
    <x v="0"/>
    <s v="SERST"/>
    <x v="8"/>
    <s v="COSTI"/>
    <m/>
    <s v="B.7)"/>
    <s v="7) per servizi"/>
    <x v="2"/>
  </r>
  <r>
    <x v="0"/>
    <x v="24"/>
    <x v="346"/>
    <x v="345"/>
    <n v="60189.1"/>
    <s v="Export_CoGe"/>
    <x v="0"/>
    <s v="ONSTR"/>
    <x v="30"/>
    <s v="EXT"/>
    <m/>
    <s v="B.14)"/>
    <s v="14) oneri diversi di gestione"/>
    <x v="2"/>
  </r>
  <r>
    <x v="0"/>
    <x v="24"/>
    <x v="394"/>
    <x v="393"/>
    <n v="2880"/>
    <s v="Export_CoGe"/>
    <x v="0"/>
    <s v="SERST"/>
    <x v="8"/>
    <s v="COSTI"/>
    <m/>
    <s v="B.7)"/>
    <s v="7) per servizi"/>
    <x v="2"/>
  </r>
  <r>
    <x v="0"/>
    <x v="24"/>
    <x v="68"/>
    <x v="68"/>
    <n v="11916.68"/>
    <s v="Export_CoGe"/>
    <x v="0"/>
    <s v="COSGS"/>
    <x v="4"/>
    <s v="COSTI"/>
    <m/>
    <s v="B.7)"/>
    <s v="7) per servizi"/>
    <x v="2"/>
  </r>
  <r>
    <x v="0"/>
    <x v="24"/>
    <x v="395"/>
    <x v="394"/>
    <n v="15939"/>
    <s v="Export_CoGe"/>
    <x v="0"/>
    <s v="COSGS"/>
    <x v="4"/>
    <s v="COSTI"/>
    <m/>
    <s v="B.7)"/>
    <s v="7) per servizi"/>
    <x v="2"/>
  </r>
  <r>
    <x v="0"/>
    <x v="24"/>
    <x v="298"/>
    <x v="298"/>
    <n v="29350"/>
    <s v="Export_CoGe"/>
    <x v="0"/>
    <s v="COSGS"/>
    <x v="4"/>
    <s v="COSTI"/>
    <m/>
    <s v="B.7)"/>
    <s v="7) per servizi"/>
    <x v="2"/>
  </r>
  <r>
    <x v="0"/>
    <x v="24"/>
    <x v="375"/>
    <x v="374"/>
    <n v="8320"/>
    <s v="Export_CoGe"/>
    <x v="0"/>
    <s v="SERIN"/>
    <x v="6"/>
    <s v="PRD"/>
    <m/>
    <s v="B.7)"/>
    <s v="7) per servizi"/>
    <x v="2"/>
  </r>
  <r>
    <x v="0"/>
    <x v="24"/>
    <x v="368"/>
    <x v="367"/>
    <n v="2200"/>
    <s v="Export_CoGe"/>
    <x v="0"/>
    <s v="COSGS"/>
    <x v="4"/>
    <s v="COSTI"/>
    <m/>
    <s v="B.7)"/>
    <s v="7) per servizi"/>
    <x v="2"/>
  </r>
  <r>
    <x v="0"/>
    <x v="24"/>
    <x v="69"/>
    <x v="69"/>
    <n v="34340.61"/>
    <s v="Export_CoGe"/>
    <x v="0"/>
    <s v="COSGS"/>
    <x v="4"/>
    <s v="COSTI"/>
    <m/>
    <s v="B.7)"/>
    <s v="7) per servizi"/>
    <x v="2"/>
  </r>
  <r>
    <x v="0"/>
    <x v="24"/>
    <x v="71"/>
    <x v="71"/>
    <n v="1622.35"/>
    <s v="Export_CoGe"/>
    <x v="0"/>
    <s v="SERIN"/>
    <x v="6"/>
    <s v="PRD"/>
    <m/>
    <s v="B.7)"/>
    <s v="7) per servizi"/>
    <x v="3"/>
  </r>
  <r>
    <x v="0"/>
    <x v="24"/>
    <x v="73"/>
    <x v="73"/>
    <n v="907.8599999999999"/>
    <s v="Export_CoGe"/>
    <x v="0"/>
    <s v="COSGS"/>
    <x v="4"/>
    <s v="COSTI"/>
    <m/>
    <s v="B.7)"/>
    <s v="7) per servizi"/>
    <x v="2"/>
  </r>
  <r>
    <x v="0"/>
    <x v="24"/>
    <x v="75"/>
    <x v="75"/>
    <n v="969.37000000000012"/>
    <s v="Export_CoGe"/>
    <x v="0"/>
    <s v="COSGS"/>
    <x v="4"/>
    <s v="COSTI"/>
    <m/>
    <s v="B.7)"/>
    <s v="7) per servizi"/>
    <x v="2"/>
  </r>
  <r>
    <x v="0"/>
    <x v="24"/>
    <x v="76"/>
    <x v="76"/>
    <n v="4525.2500000000009"/>
    <s v="Export_CoGe"/>
    <x v="0"/>
    <s v="COSGS"/>
    <x v="4"/>
    <s v="COSTI"/>
    <m/>
    <s v="B.7)"/>
    <s v="7) per servizi"/>
    <x v="2"/>
  </r>
  <r>
    <x v="0"/>
    <x v="24"/>
    <x v="417"/>
    <x v="416"/>
    <n v="1499.9999999999998"/>
    <s v="Export_CoGe"/>
    <x v="0"/>
    <s v="SERIN"/>
    <x v="6"/>
    <s v="PRD"/>
    <m/>
    <s v="B.7)"/>
    <s v="7) per servizi"/>
    <x v="3"/>
  </r>
  <r>
    <x v="0"/>
    <x v="24"/>
    <x v="77"/>
    <x v="77"/>
    <n v="2640"/>
    <s v="Export_CoGe"/>
    <x v="0"/>
    <s v="SERST"/>
    <x v="8"/>
    <s v="COSTI"/>
    <m/>
    <s v="B.7)"/>
    <s v="7) per servizi"/>
    <x v="2"/>
  </r>
  <r>
    <x v="0"/>
    <x v="24"/>
    <x v="79"/>
    <x v="79"/>
    <n v="24074.91"/>
    <s v="Export_CoGe"/>
    <x v="0"/>
    <s v="SERIN"/>
    <x v="6"/>
    <s v="PRD"/>
    <m/>
    <s v="B.7)"/>
    <s v="7) per servizi"/>
    <x v="0"/>
  </r>
  <r>
    <x v="0"/>
    <x v="24"/>
    <x v="81"/>
    <x v="81"/>
    <n v="214"/>
    <s v="Export_CoGe"/>
    <x v="0"/>
    <s v="SERST"/>
    <x v="8"/>
    <s v="COSTI"/>
    <m/>
    <s v="B.7)"/>
    <s v="7) per servizi"/>
    <x v="2"/>
  </r>
  <r>
    <x v="0"/>
    <x v="24"/>
    <x v="83"/>
    <x v="83"/>
    <n v="872.45999999999992"/>
    <s v="Export_CoGe"/>
    <x v="0"/>
    <s v="SERST"/>
    <x v="8"/>
    <s v="COSTI"/>
    <m/>
    <s v="B.7)"/>
    <s v="7) per servizi"/>
    <x v="2"/>
  </r>
  <r>
    <x v="0"/>
    <x v="24"/>
    <x v="85"/>
    <x v="85"/>
    <n v="30195.61"/>
    <s v="Export_CoGe"/>
    <x v="0"/>
    <s v="SERIN"/>
    <x v="6"/>
    <s v="PRD"/>
    <m/>
    <s v="B.7)"/>
    <s v="7) per servizi"/>
    <x v="2"/>
  </r>
  <r>
    <x v="0"/>
    <x v="24"/>
    <x v="87"/>
    <x v="87"/>
    <n v="2638.420000000001"/>
    <s v="Export_CoGe"/>
    <x v="0"/>
    <s v="SERST"/>
    <x v="8"/>
    <s v="COSTI"/>
    <m/>
    <s v="B.7)"/>
    <s v="7) per servizi"/>
    <x v="2"/>
  </r>
  <r>
    <x v="0"/>
    <x v="24"/>
    <x v="89"/>
    <x v="89"/>
    <n v="42785.080000000016"/>
    <s v="Export_CoGe"/>
    <x v="0"/>
    <s v="SERST"/>
    <x v="8"/>
    <s v="COSTI"/>
    <m/>
    <s v="B.7)"/>
    <s v="7) per servizi"/>
    <x v="2"/>
  </r>
  <r>
    <x v="0"/>
    <x v="24"/>
    <x v="93"/>
    <x v="93"/>
    <n v="15"/>
    <s v="Export_CoGe"/>
    <x v="0"/>
    <s v="COSGS"/>
    <x v="4"/>
    <s v="COSTI"/>
    <m/>
    <s v="B.7)"/>
    <s v="7) per servizi"/>
    <x v="2"/>
  </r>
  <r>
    <x v="0"/>
    <x v="24"/>
    <x v="97"/>
    <x v="97"/>
    <n v="17038.810000000005"/>
    <s v="Export_CoGe"/>
    <x v="0"/>
    <s v="SERST"/>
    <x v="8"/>
    <s v="COSTI"/>
    <m/>
    <s v="B.7)"/>
    <s v="7) per servizi"/>
    <x v="6"/>
  </r>
  <r>
    <x v="0"/>
    <x v="24"/>
    <x v="99"/>
    <x v="99"/>
    <n v="6793.2400000000007"/>
    <s v="Export_CoGe"/>
    <x v="0"/>
    <s v="SERST"/>
    <x v="8"/>
    <s v="COSTI"/>
    <m/>
    <s v="B.7)"/>
    <s v="7) per servizi"/>
    <x v="6"/>
  </r>
  <r>
    <x v="0"/>
    <x v="24"/>
    <x v="100"/>
    <x v="100"/>
    <n v="17070.710000000003"/>
    <s v="Export_CoGe"/>
    <x v="0"/>
    <s v="COSGS"/>
    <x v="4"/>
    <s v="COSTI"/>
    <m/>
    <s v="B.7)"/>
    <s v="7) per servizi"/>
    <x v="2"/>
  </r>
  <r>
    <x v="0"/>
    <x v="24"/>
    <x v="102"/>
    <x v="102"/>
    <n v="3219.3199999999997"/>
    <s v="Export_CoGe"/>
    <x v="0"/>
    <s v="SERST"/>
    <x v="8"/>
    <s v="COSTI"/>
    <m/>
    <s v="B.7)"/>
    <s v="7) per servizi"/>
    <x v="6"/>
  </r>
  <r>
    <x v="0"/>
    <x v="24"/>
    <x v="103"/>
    <x v="103"/>
    <n v="10743.93"/>
    <s v="Export_CoGe"/>
    <x v="0"/>
    <s v="COSGS"/>
    <x v="4"/>
    <s v="COSTI"/>
    <m/>
    <s v="B.7)"/>
    <s v="7) per servizi"/>
    <x v="2"/>
  </r>
  <r>
    <x v="0"/>
    <x v="24"/>
    <x v="104"/>
    <x v="104"/>
    <n v="10658.27"/>
    <s v="Export_CoGe"/>
    <x v="0"/>
    <s v="COSGS"/>
    <x v="4"/>
    <s v="COSTI"/>
    <m/>
    <s v="B.7)"/>
    <s v="7) per servizi"/>
    <x v="5"/>
  </r>
  <r>
    <x v="0"/>
    <x v="24"/>
    <x v="106"/>
    <x v="106"/>
    <n v="7202.85"/>
    <s v="Export_CoGe"/>
    <x v="0"/>
    <s v="COSGS"/>
    <x v="4"/>
    <s v="COSTI"/>
    <m/>
    <s v="B.7)"/>
    <s v="7) per servizi"/>
    <x v="5"/>
  </r>
  <r>
    <x v="0"/>
    <x v="24"/>
    <x v="108"/>
    <x v="108"/>
    <n v="2797.9600000000014"/>
    <s v="Export_CoGe"/>
    <x v="0"/>
    <s v="COSGS"/>
    <x v="4"/>
    <s v="COSTI"/>
    <m/>
    <s v="B.7)"/>
    <s v="7) per servizi"/>
    <x v="5"/>
  </r>
  <r>
    <x v="0"/>
    <x v="24"/>
    <x v="110"/>
    <x v="110"/>
    <n v="15943.96"/>
    <s v="Export_CoGe"/>
    <x v="0"/>
    <s v="COSGS"/>
    <x v="4"/>
    <s v="COSTI"/>
    <m/>
    <s v="B.7)"/>
    <s v="7) per servizi"/>
    <x v="5"/>
  </r>
  <r>
    <x v="0"/>
    <x v="24"/>
    <x v="111"/>
    <x v="111"/>
    <n v="9285.7999999999993"/>
    <s v="Export_CoGe"/>
    <x v="0"/>
    <s v="COSGS"/>
    <x v="4"/>
    <s v="COSTI"/>
    <m/>
    <s v="B.7)"/>
    <s v="7) per servizi"/>
    <x v="2"/>
  </r>
  <r>
    <x v="0"/>
    <x v="24"/>
    <x v="112"/>
    <x v="112"/>
    <n v="4958"/>
    <s v="Export_CoGe"/>
    <x v="0"/>
    <s v="SERST"/>
    <x v="8"/>
    <s v="COSTI"/>
    <m/>
    <s v="B.7)"/>
    <s v="7) per servizi"/>
    <x v="2"/>
  </r>
  <r>
    <x v="0"/>
    <x v="24"/>
    <x v="299"/>
    <x v="299"/>
    <n v="14376.72"/>
    <s v="Export_CoGe"/>
    <x v="0"/>
    <s v="SERST"/>
    <x v="8"/>
    <s v="COSTI"/>
    <m/>
    <s v="B.7)"/>
    <s v="7) per servizi"/>
    <x v="6"/>
  </r>
  <r>
    <x v="0"/>
    <x v="24"/>
    <x v="376"/>
    <x v="375"/>
    <n v="9878.9699999999993"/>
    <s v="Export_CoGe"/>
    <x v="0"/>
    <s v="ONSTR"/>
    <x v="30"/>
    <s v="EXT"/>
    <m/>
    <s v="B.14)"/>
    <s v="14) oneri diversi di gestione"/>
    <x v="2"/>
  </r>
  <r>
    <x v="0"/>
    <x v="24"/>
    <x v="348"/>
    <x v="347"/>
    <n v="17961.099999999999"/>
    <s v="Export_CoGe"/>
    <x v="0"/>
    <s v="SERST"/>
    <x v="8"/>
    <s v="COSTI"/>
    <m/>
    <s v="B.7)"/>
    <s v="7) per servizi"/>
    <x v="6"/>
  </r>
  <r>
    <x v="0"/>
    <x v="24"/>
    <x v="355"/>
    <x v="354"/>
    <n v="7100"/>
    <s v="Export_CoGe"/>
    <x v="0"/>
    <s v="SERST"/>
    <x v="8"/>
    <s v="COSTI"/>
    <m/>
    <s v="B.7)"/>
    <s v="7) per servizi"/>
    <x v="6"/>
  </r>
  <r>
    <x v="0"/>
    <x v="24"/>
    <x v="356"/>
    <x v="355"/>
    <n v="17215.23"/>
    <s v="Export_CoGe"/>
    <x v="0"/>
    <s v="SERST"/>
    <x v="8"/>
    <s v="COSTI"/>
    <m/>
    <s v="B.7)"/>
    <s v="7) per servizi"/>
    <x v="2"/>
  </r>
  <r>
    <x v="0"/>
    <x v="24"/>
    <x v="405"/>
    <x v="404"/>
    <n v="16266.56"/>
    <s v="Export_CoGe"/>
    <x v="0"/>
    <s v="COSGS"/>
    <x v="4"/>
    <s v="COSTI"/>
    <m/>
    <s v="B.7)"/>
    <s v="7) per servizi"/>
    <x v="2"/>
  </r>
  <r>
    <x v="0"/>
    <x v="24"/>
    <x v="408"/>
    <x v="407"/>
    <n v="27990.25"/>
    <s v="Export_CoGe"/>
    <x v="0"/>
    <s v="SERST"/>
    <x v="8"/>
    <s v="COSTI"/>
    <s v="SPESGRANT"/>
    <s v="B.7)"/>
    <s v="7) per servizi"/>
    <x v="8"/>
  </r>
  <r>
    <x v="0"/>
    <x v="24"/>
    <x v="113"/>
    <x v="113"/>
    <n v="49265.97"/>
    <s v="Export_CoGe"/>
    <x v="0"/>
    <s v="SERIN"/>
    <x v="6"/>
    <s v="PRD"/>
    <m/>
    <s v="B.7)"/>
    <s v="7) per servizi"/>
    <x v="3"/>
  </r>
  <r>
    <x v="0"/>
    <x v="24"/>
    <x v="114"/>
    <x v="114"/>
    <n v="6065.8099999999968"/>
    <s v="Export_CoGe"/>
    <x v="0"/>
    <s v="SERIN"/>
    <x v="6"/>
    <s v="PRD"/>
    <m/>
    <s v="B.7)"/>
    <s v="7) per servizi"/>
    <x v="3"/>
  </r>
  <r>
    <x v="0"/>
    <x v="24"/>
    <x v="390"/>
    <x v="389"/>
    <n v="13923.18"/>
    <s v="Export_CoGe"/>
    <x v="0"/>
    <s v="SERIN"/>
    <x v="6"/>
    <s v="PRD"/>
    <m/>
    <s v="B.7)"/>
    <s v="7) per servizi"/>
    <x v="3"/>
  </r>
  <r>
    <x v="0"/>
    <x v="24"/>
    <x v="116"/>
    <x v="116"/>
    <n v="2260"/>
    <s v="Export_CoGe"/>
    <x v="0"/>
    <s v="SERST"/>
    <x v="8"/>
    <s v="COSTI"/>
    <m/>
    <s v="B.7)"/>
    <s v="7) per servizi"/>
    <x v="2"/>
  </r>
  <r>
    <x v="0"/>
    <x v="24"/>
    <x v="118"/>
    <x v="118"/>
    <n v="420"/>
    <s v="Export_CoGe"/>
    <x v="0"/>
    <s v="SERST"/>
    <x v="8"/>
    <s v="COSTI"/>
    <m/>
    <s v="B.7)"/>
    <s v="7) per servizi"/>
    <x v="2"/>
  </r>
  <r>
    <x v="0"/>
    <x v="24"/>
    <x v="119"/>
    <x v="119"/>
    <n v="19015.430000000004"/>
    <s v="Export_CoGe"/>
    <x v="0"/>
    <s v="SERST"/>
    <x v="8"/>
    <s v="COSTI"/>
    <m/>
    <s v="B.7)"/>
    <s v="7) per servizi"/>
    <x v="2"/>
  </r>
  <r>
    <x v="0"/>
    <x v="24"/>
    <x v="121"/>
    <x v="121"/>
    <n v="855.92000000000007"/>
    <s v="Export_CoGe"/>
    <x v="0"/>
    <s v="SERST"/>
    <x v="8"/>
    <s v="COSTI"/>
    <m/>
    <s v="B.7)"/>
    <s v="7) per servizi"/>
    <x v="2"/>
  </r>
  <r>
    <x v="0"/>
    <x v="24"/>
    <x v="357"/>
    <x v="356"/>
    <n v="19341.62"/>
    <s v="Export_CoGe"/>
    <x v="0"/>
    <s v="ONSTR"/>
    <x v="30"/>
    <s v="EXT"/>
    <m/>
    <s v="B.14)"/>
    <s v="14) oneri diversi di gestione"/>
    <x v="2"/>
  </r>
  <r>
    <x v="0"/>
    <x v="24"/>
    <x v="123"/>
    <x v="123"/>
    <n v="2721.57"/>
    <s v="Export_CoGe"/>
    <x v="0"/>
    <s v="SERST"/>
    <x v="8"/>
    <s v="COSTI"/>
    <m/>
    <s v="B.7)"/>
    <s v="7) per servizi"/>
    <x v="2"/>
  </r>
  <r>
    <x v="0"/>
    <x v="24"/>
    <x v="125"/>
    <x v="125"/>
    <n v="1576"/>
    <s v="Export_CoGe"/>
    <x v="0"/>
    <s v="SERST"/>
    <x v="8"/>
    <s v="COSTI"/>
    <m/>
    <s v="B.7)"/>
    <s v="7) per servizi"/>
    <x v="6"/>
  </r>
  <r>
    <x v="0"/>
    <x v="24"/>
    <x v="127"/>
    <x v="127"/>
    <n v="19191.71000000001"/>
    <s v="Export_CoGe"/>
    <x v="0"/>
    <s v="SERST"/>
    <x v="8"/>
    <s v="COSTI"/>
    <m/>
    <s v="B.7)"/>
    <s v="7) per servizi"/>
    <x v="4"/>
  </r>
  <r>
    <x v="0"/>
    <x v="24"/>
    <x v="129"/>
    <x v="129"/>
    <n v="44.95"/>
    <s v="Export_CoGe"/>
    <x v="0"/>
    <s v="COSGS"/>
    <x v="4"/>
    <s v="COSTI"/>
    <m/>
    <s v="B.7)"/>
    <s v="7) per servizi"/>
    <x v="2"/>
  </r>
  <r>
    <x v="0"/>
    <x v="24"/>
    <x v="301"/>
    <x v="301"/>
    <n v="288.89999999999998"/>
    <s v="Export_CoGe"/>
    <x v="0"/>
    <s v="COSGS"/>
    <x v="4"/>
    <s v="COSTI"/>
    <m/>
    <s v="B.7)"/>
    <s v="7) per servizi"/>
    <x v="2"/>
  </r>
  <r>
    <x v="0"/>
    <x v="24"/>
    <x v="131"/>
    <x v="131"/>
    <n v="529.49000000000024"/>
    <s v="Export_CoGe"/>
    <x v="0"/>
    <s v="COSGS"/>
    <x v="4"/>
    <s v="COSTI"/>
    <m/>
    <s v="B.7)"/>
    <s v="7) per servizi"/>
    <x v="2"/>
  </r>
  <r>
    <x v="0"/>
    <x v="24"/>
    <x v="133"/>
    <x v="133"/>
    <n v="2083.88"/>
    <s v="Export_CoGe"/>
    <x v="0"/>
    <s v="SERST"/>
    <x v="8"/>
    <s v="COSTI"/>
    <m/>
    <s v="B.7)"/>
    <s v="7) per servizi"/>
    <x v="4"/>
  </r>
  <r>
    <x v="0"/>
    <x v="24"/>
    <x v="135"/>
    <x v="135"/>
    <n v="6.16"/>
    <s v="Export_CoGe"/>
    <x v="0"/>
    <s v="COSGS"/>
    <x v="4"/>
    <s v="COSTI"/>
    <m/>
    <s v="B.7)"/>
    <s v="7) per servizi"/>
    <x v="2"/>
  </r>
  <r>
    <x v="0"/>
    <x v="24"/>
    <x v="136"/>
    <x v="136"/>
    <n v="1040.67"/>
    <s v="Export_CoGe"/>
    <x v="0"/>
    <s v="SERST"/>
    <x v="8"/>
    <s v="COSTI"/>
    <m/>
    <s v="B.7)"/>
    <s v="7) per servizi"/>
    <x v="2"/>
  </r>
  <r>
    <x v="0"/>
    <x v="24"/>
    <x v="361"/>
    <x v="360"/>
    <n v="20698.05"/>
    <s v="Export_CoGe"/>
    <x v="0"/>
    <s v="SERST"/>
    <x v="8"/>
    <s v="COSTI"/>
    <m/>
    <s v="B.7)"/>
    <s v="7) per servizi"/>
    <x v="6"/>
  </r>
  <r>
    <x v="0"/>
    <x v="24"/>
    <x v="362"/>
    <x v="361"/>
    <n v="51441.18"/>
    <s v="Export_CoGe"/>
    <x v="0"/>
    <s v="SERST"/>
    <x v="8"/>
    <s v="COSTI"/>
    <s v="CONSGRANT"/>
    <s v="B.7)"/>
    <s v="7) per servizi"/>
    <x v="8"/>
  </r>
  <r>
    <x v="0"/>
    <x v="24"/>
    <x v="363"/>
    <x v="362"/>
    <n v="9170.49"/>
    <s v="Export_CoGe"/>
    <x v="0"/>
    <s v="SERST"/>
    <x v="8"/>
    <s v="COSTI"/>
    <m/>
    <s v="B.7)"/>
    <s v="7) per servizi"/>
    <x v="2"/>
  </r>
  <r>
    <x v="0"/>
    <x v="24"/>
    <x v="358"/>
    <x v="357"/>
    <n v="32011.97"/>
    <s v="Export_CoGe"/>
    <x v="0"/>
    <s v="SERST"/>
    <x v="8"/>
    <s v="COSTI"/>
    <s v="SPESGRANT"/>
    <s v="B.7)"/>
    <s v="7) per servizi"/>
    <x v="6"/>
  </r>
  <r>
    <x v="0"/>
    <x v="24"/>
    <x v="396"/>
    <x v="395"/>
    <n v="1499.6"/>
    <s v="Export_CoGe"/>
    <x v="0"/>
    <s v="SERST"/>
    <x v="8"/>
    <s v="COSTI"/>
    <m/>
    <s v="B.7)"/>
    <s v="7) per servizi"/>
    <x v="2"/>
  </r>
  <r>
    <x v="0"/>
    <x v="24"/>
    <x v="138"/>
    <x v="138"/>
    <n v="11000"/>
    <s v="Export_CoGe"/>
    <x v="0"/>
    <s v="AFFIT"/>
    <x v="17"/>
    <s v="AFF"/>
    <m/>
    <s v="B.8)"/>
    <s v="8) per godimento di beni di terzi"/>
    <x v="2"/>
  </r>
  <r>
    <x v="0"/>
    <x v="24"/>
    <x v="139"/>
    <x v="139"/>
    <n v="37400"/>
    <s v="Export_CoGe"/>
    <x v="0"/>
    <s v="AFFIT"/>
    <x v="17"/>
    <s v="AFF"/>
    <m/>
    <s v="B.8)"/>
    <s v="8) per godimento di beni di terzi"/>
    <x v="2"/>
  </r>
  <r>
    <x v="0"/>
    <x v="24"/>
    <x v="140"/>
    <x v="140"/>
    <n v="1100"/>
    <s v="Export_CoGe"/>
    <x v="0"/>
    <s v="AFFIT"/>
    <x v="17"/>
    <s v="AFF"/>
    <m/>
    <s v="B.8)"/>
    <s v="8) per godimento di beni di terzi"/>
    <x v="2"/>
  </r>
  <r>
    <x v="0"/>
    <x v="24"/>
    <x v="142"/>
    <x v="142"/>
    <n v="33873.78"/>
    <s v="Export_CoGe"/>
    <x v="0"/>
    <s v="AFFIT"/>
    <x v="17"/>
    <s v="AFF"/>
    <m/>
    <s v="B.8)"/>
    <s v="8) per godimento di beni di terzi"/>
    <x v="2"/>
  </r>
  <r>
    <x v="0"/>
    <x v="24"/>
    <x v="143"/>
    <x v="143"/>
    <n v="1100"/>
    <s v="Export_CoGe"/>
    <x v="0"/>
    <s v="AFFIT"/>
    <x v="17"/>
    <s v="AFF"/>
    <m/>
    <s v="B.8)"/>
    <s v="8) per godimento di beni di terzi"/>
    <x v="2"/>
  </r>
  <r>
    <x v="0"/>
    <x v="24"/>
    <x v="144"/>
    <x v="144"/>
    <n v="24309.440000000002"/>
    <s v="Export_CoGe"/>
    <x v="0"/>
    <s v="AFFIT"/>
    <x v="17"/>
    <s v="AFF"/>
    <m/>
    <s v="B.8)"/>
    <s v="8) per godimento di beni di terzi"/>
    <x v="2"/>
  </r>
  <r>
    <x v="0"/>
    <x v="24"/>
    <x v="150"/>
    <x v="150"/>
    <n v="40088"/>
    <s v="Export_CoGe"/>
    <x v="0"/>
    <s v="AFFIT"/>
    <x v="17"/>
    <s v="AFF"/>
    <m/>
    <s v="B.8)"/>
    <s v="8) per godimento di beni di terzi"/>
    <x v="2"/>
  </r>
  <r>
    <x v="0"/>
    <x v="24"/>
    <x v="364"/>
    <x v="363"/>
    <n v="25815"/>
    <s v="Export_CoGe"/>
    <x v="0"/>
    <s v="AFFIT"/>
    <x v="17"/>
    <s v="AFF"/>
    <m/>
    <s v="B.8)"/>
    <s v="8) per godimento di beni di terzi"/>
    <x v="2"/>
  </r>
  <r>
    <x v="0"/>
    <x v="24"/>
    <x v="391"/>
    <x v="390"/>
    <n v="27500"/>
    <s v="Export_CoGe"/>
    <x v="0"/>
    <s v="AFFIT"/>
    <x v="17"/>
    <s v="AFF"/>
    <m/>
    <s v="B.8)"/>
    <s v="8) per godimento di beni di terzi"/>
    <x v="2"/>
  </r>
  <r>
    <x v="0"/>
    <x v="24"/>
    <x v="392"/>
    <x v="391"/>
    <n v="2750"/>
    <s v="Export_CoGe"/>
    <x v="0"/>
    <s v="AFFIT"/>
    <x v="17"/>
    <s v="AFF"/>
    <m/>
    <s v="B.8)"/>
    <s v="8) per godimento di beni di terzi"/>
    <x v="2"/>
  </r>
  <r>
    <x v="0"/>
    <x v="24"/>
    <x v="409"/>
    <x v="408"/>
    <n v="12600"/>
    <s v="Export_CoGe"/>
    <x v="0"/>
    <s v="AFFIT"/>
    <x v="17"/>
    <s v="AFF"/>
    <m/>
    <s v="B.8)"/>
    <s v="8) per godimento di beni di terzi"/>
    <x v="2"/>
  </r>
  <r>
    <x v="0"/>
    <x v="24"/>
    <x v="416"/>
    <x v="415"/>
    <n v="6000"/>
    <s v="Export_CoGe"/>
    <x v="0"/>
    <s v="AFFIT"/>
    <x v="17"/>
    <s v="AFF"/>
    <m/>
    <s v="B.8)"/>
    <s v="8) per godimento di beni di terzi"/>
    <x v="2"/>
  </r>
  <r>
    <x v="0"/>
    <x v="24"/>
    <x v="152"/>
    <x v="152"/>
    <n v="27500"/>
    <s v="Export_CoGe"/>
    <x v="0"/>
    <s v="COSGS"/>
    <x v="4"/>
    <s v="COSTI"/>
    <m/>
    <s v="B.8)"/>
    <s v="8) per godimento di beni di terzi"/>
    <x v="2"/>
  </r>
  <r>
    <x v="0"/>
    <x v="24"/>
    <x v="155"/>
    <x v="155"/>
    <n v="27807.509999999995"/>
    <s v="Export_CoGe"/>
    <x v="0"/>
    <s v="COSGS"/>
    <x v="4"/>
    <s v="COSTI"/>
    <m/>
    <s v="B.8)"/>
    <s v="8) per godimento di beni di terzi"/>
    <x v="2"/>
  </r>
  <r>
    <x v="0"/>
    <x v="24"/>
    <x v="156"/>
    <x v="156"/>
    <n v="11213.55"/>
    <s v="Export_CoGe"/>
    <x v="0"/>
    <s v="COSGS"/>
    <x v="4"/>
    <s v="COSTI"/>
    <m/>
    <s v="B.8)"/>
    <s v="8) per godimento di beni di terzi"/>
    <x v="2"/>
  </r>
  <r>
    <x v="0"/>
    <x v="24"/>
    <x v="406"/>
    <x v="405"/>
    <n v="13147.94"/>
    <s v="Export_CoGe"/>
    <x v="0"/>
    <s v="COSGS"/>
    <x v="4"/>
    <s v="COSTI"/>
    <m/>
    <s v="B.8)"/>
    <s v="8) per godimento di beni di terzi"/>
    <x v="3"/>
  </r>
  <r>
    <x v="0"/>
    <x v="24"/>
    <x v="176"/>
    <x v="176"/>
    <n v="12587.54"/>
    <s v="Export_CoGe"/>
    <x v="0"/>
    <s v="AMMST"/>
    <x v="24"/>
    <s v="AMM"/>
    <m/>
    <s v="B.10)"/>
    <s v="10) Ammortamenti e svalutazioni"/>
    <x v="7"/>
  </r>
  <r>
    <x v="0"/>
    <x v="24"/>
    <x v="180"/>
    <x v="180"/>
    <n v="13960.680000000002"/>
    <s v="Export_CoGe"/>
    <x v="0"/>
    <s v="AMMST"/>
    <x v="24"/>
    <s v="AMM"/>
    <m/>
    <s v="B.10)"/>
    <s v="10) Ammortamenti e svalutazioni"/>
    <x v="7"/>
  </r>
  <r>
    <x v="0"/>
    <x v="24"/>
    <x v="182"/>
    <x v="182"/>
    <n v="34157.870000000003"/>
    <s v="Export_CoGe"/>
    <x v="0"/>
    <s v="AMMIN"/>
    <x v="26"/>
    <s v="AMM"/>
    <m/>
    <s v="B.10)"/>
    <s v="10) Ammortamenti e svalutazioni"/>
    <x v="7"/>
  </r>
  <r>
    <x v="0"/>
    <x v="24"/>
    <x v="184"/>
    <x v="184"/>
    <n v="10787.06"/>
    <s v="Export_CoGe"/>
    <x v="0"/>
    <s v="AMMST"/>
    <x v="24"/>
    <s v="AMM"/>
    <m/>
    <s v="B.10)"/>
    <s v="10) Ammortamenti e svalutazioni"/>
    <x v="7"/>
  </r>
  <r>
    <x v="0"/>
    <x v="24"/>
    <x v="186"/>
    <x v="186"/>
    <n v="19293.399999999998"/>
    <s v="Export_CoGe"/>
    <x v="0"/>
    <s v="AMMIN"/>
    <x v="26"/>
    <s v="AMM"/>
    <m/>
    <s v="B.10)"/>
    <s v="10) Ammortamenti e svalutazioni"/>
    <x v="7"/>
  </r>
  <r>
    <x v="0"/>
    <x v="24"/>
    <x v="190"/>
    <x v="190"/>
    <n v="23090.65"/>
    <s v="Export_CoGe"/>
    <x v="0"/>
    <s v="AMMST"/>
    <x v="24"/>
    <s v="AMM"/>
    <m/>
    <s v="B.10)"/>
    <s v="10) Ammortamenti e svalutazioni"/>
    <x v="7"/>
  </r>
  <r>
    <x v="0"/>
    <x v="24"/>
    <x v="192"/>
    <x v="192"/>
    <n v="5829.7000000000007"/>
    <s v="Export_CoGe"/>
    <x v="0"/>
    <s v="AMMST"/>
    <x v="24"/>
    <s v="AMM"/>
    <m/>
    <s v="B.10)"/>
    <s v="10) Ammortamenti e svalutazioni"/>
    <x v="7"/>
  </r>
  <r>
    <x v="0"/>
    <x v="24"/>
    <x v="194"/>
    <x v="194"/>
    <n v="264"/>
    <s v="Export_CoGe"/>
    <x v="0"/>
    <s v="AMMST"/>
    <x v="24"/>
    <s v="AMM"/>
    <m/>
    <s v="B.10)"/>
    <s v="10) Ammortamenti e svalutazioni"/>
    <x v="7"/>
  </r>
  <r>
    <x v="0"/>
    <x v="24"/>
    <x v="198"/>
    <x v="198"/>
    <n v="660483.18000000017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24"/>
    <x v="200"/>
    <x v="200"/>
    <n v="883958.84999999986"/>
    <s v="Export_CoGe"/>
    <x v="0"/>
    <s v="VARMP"/>
    <x v="28"/>
    <s v="ACQ"/>
    <m/>
    <s v="B.11)"/>
    <s v="11) variazioni delle rimanenze di materie prime, sussidiarie, di consumo e di merci"/>
    <x v="3"/>
  </r>
  <r>
    <x v="0"/>
    <x v="24"/>
    <x v="203"/>
    <x v="203"/>
    <n v="9627.65"/>
    <s v="Export_CoGe"/>
    <x v="0"/>
    <s v="COSGS"/>
    <x v="4"/>
    <s v="COSTI"/>
    <m/>
    <s v="B.14)"/>
    <s v="14) oneri diversi di gestione"/>
    <x v="2"/>
  </r>
  <r>
    <x v="0"/>
    <x v="24"/>
    <x v="204"/>
    <x v="204"/>
    <n v="500"/>
    <s v="Export_CoGe"/>
    <x v="0"/>
    <s v="COSGS"/>
    <x v="4"/>
    <s v="COSTI"/>
    <m/>
    <s v="B.14)"/>
    <s v="14) oneri diversi di gestione"/>
    <x v="2"/>
  </r>
  <r>
    <x v="0"/>
    <x v="24"/>
    <x v="206"/>
    <x v="206"/>
    <n v="2"/>
    <s v="Export_CoGe"/>
    <x v="0"/>
    <s v="COSGS"/>
    <x v="4"/>
    <s v="COSTI"/>
    <m/>
    <s v="B.14)"/>
    <s v="14) oneri diversi di gestione"/>
    <x v="2"/>
  </r>
  <r>
    <x v="0"/>
    <x v="24"/>
    <x v="208"/>
    <x v="208"/>
    <n v="3109.24"/>
    <s v="Export_CoGe"/>
    <x v="0"/>
    <s v="COSGS"/>
    <x v="4"/>
    <s v="COSTI"/>
    <m/>
    <s v="B.14)"/>
    <s v="14) oneri diversi di gestione"/>
    <x v="2"/>
  </r>
  <r>
    <x v="0"/>
    <x v="24"/>
    <x v="209"/>
    <x v="209"/>
    <n v="7962.2199999999993"/>
    <s v="Export_CoGe"/>
    <x v="0"/>
    <s v="COSGS"/>
    <x v="4"/>
    <s v="COSTI"/>
    <m/>
    <s v="B.14)"/>
    <s v="14) oneri diversi di gestione"/>
    <x v="2"/>
  </r>
  <r>
    <x v="0"/>
    <x v="24"/>
    <x v="211"/>
    <x v="211"/>
    <n v="2020.8400000000013"/>
    <s v="Export_CoGe"/>
    <x v="0"/>
    <s v="COSGS"/>
    <x v="4"/>
    <s v="COSTI"/>
    <m/>
    <s v="B.14)"/>
    <s v="14) oneri diversi di gestione"/>
    <x v="2"/>
  </r>
  <r>
    <x v="0"/>
    <x v="24"/>
    <x v="213"/>
    <x v="213"/>
    <n v="1435.84"/>
    <s v="Export_CoGe"/>
    <x v="0"/>
    <s v="COSGS"/>
    <x v="4"/>
    <s v="COSTI"/>
    <m/>
    <s v="B.14)"/>
    <s v="14) oneri diversi di gestione"/>
    <x v="2"/>
  </r>
  <r>
    <x v="0"/>
    <x v="24"/>
    <x v="217"/>
    <x v="217"/>
    <n v="8264.9900000000016"/>
    <s v="Export_CoGe"/>
    <x v="0"/>
    <s v="ONSTR"/>
    <x v="30"/>
    <s v="EXT"/>
    <m/>
    <s v="B.14)"/>
    <s v="14) oneri diversi di gestione"/>
    <x v="2"/>
  </r>
  <r>
    <x v="0"/>
    <x v="24"/>
    <x v="305"/>
    <x v="305"/>
    <n v="10080.01"/>
    <s v="Export_CoGe"/>
    <x v="0"/>
    <s v="COSGS"/>
    <x v="4"/>
    <s v="COSTI"/>
    <m/>
    <s v="B.14)"/>
    <s v="14) oneri diversi di gestione"/>
    <x v="2"/>
  </r>
  <r>
    <x v="0"/>
    <x v="24"/>
    <x v="218"/>
    <x v="218"/>
    <n v="2089.6400000000003"/>
    <s v="Export_CoGe"/>
    <x v="0"/>
    <s v="COSGS"/>
    <x v="4"/>
    <s v="COSTI"/>
    <m/>
    <s v="B.14)"/>
    <s v="14) oneri diversi di gestione"/>
    <x v="2"/>
  </r>
  <r>
    <x v="0"/>
    <x v="24"/>
    <x v="219"/>
    <x v="219"/>
    <n v="5896.2000000000007"/>
    <s v="Export_CoGe"/>
    <x v="0"/>
    <s v="COSGS"/>
    <x v="4"/>
    <s v="COSTI"/>
    <m/>
    <s v="B.14)"/>
    <s v="14) oneri diversi di gestione"/>
    <x v="2"/>
  </r>
  <r>
    <x v="0"/>
    <x v="24"/>
    <x v="221"/>
    <x v="221"/>
    <n v="759.13"/>
    <s v="Export_CoGe"/>
    <x v="0"/>
    <s v="COSGS"/>
    <x v="4"/>
    <s v="COSTI"/>
    <m/>
    <s v="B.14)"/>
    <s v="14) oneri diversi di gestione"/>
    <x v="4"/>
  </r>
  <r>
    <x v="0"/>
    <x v="24"/>
    <x v="223"/>
    <x v="223"/>
    <n v="0.54000000000000514"/>
    <s v="Export_CoGe"/>
    <x v="0"/>
    <s v="COSGS"/>
    <x v="4"/>
    <s v="COSTI"/>
    <m/>
    <s v="B.14)"/>
    <s v="14) oneri diversi di gestione"/>
    <x v="2"/>
  </r>
  <r>
    <x v="0"/>
    <x v="24"/>
    <x v="225"/>
    <x v="225"/>
    <n v="9.8299999999995471"/>
    <s v="Export_CoGe"/>
    <x v="0"/>
    <s v="COSGS"/>
    <x v="4"/>
    <s v="COSTI"/>
    <m/>
    <s v="B.14)"/>
    <s v="14) oneri diversi di gestione"/>
    <x v="2"/>
  </r>
  <r>
    <x v="0"/>
    <x v="24"/>
    <x v="226"/>
    <x v="226"/>
    <n v="8511.8700000000008"/>
    <s v="Export_CoGe"/>
    <x v="0"/>
    <s v="ONSTR"/>
    <x v="30"/>
    <s v="EXT"/>
    <m/>
    <s v="B.14)"/>
    <s v="14) oneri diversi di gestione"/>
    <x v="2"/>
  </r>
  <r>
    <x v="0"/>
    <x v="24"/>
    <x v="393"/>
    <x v="392"/>
    <n v="32089.13"/>
    <s v="Export_CoGe"/>
    <x v="0"/>
    <s v="ONSTR"/>
    <x v="30"/>
    <s v="EXT"/>
    <m/>
    <s v="B.14)"/>
    <s v="14) oneri diversi di gestione"/>
    <x v="7"/>
  </r>
  <r>
    <x v="0"/>
    <x v="24"/>
    <x v="229"/>
    <x v="229"/>
    <n v="539.78"/>
    <s v="Export_CoGe"/>
    <x v="0"/>
    <s v="COSGS"/>
    <x v="4"/>
    <s v="COSTI"/>
    <m/>
    <s v="B.14)"/>
    <s v="14) oneri diversi di gestione"/>
    <x v="6"/>
  </r>
  <r>
    <x v="0"/>
    <x v="24"/>
    <x v="306"/>
    <x v="306"/>
    <n v="1083.3599999999999"/>
    <s v="Export_CoGe"/>
    <x v="0"/>
    <s v="COSGS"/>
    <x v="4"/>
    <s v="COSTI"/>
    <m/>
    <s v="B.14)"/>
    <s v="14) oneri diversi di gestione"/>
    <x v="4"/>
  </r>
  <r>
    <x v="0"/>
    <x v="24"/>
    <x v="370"/>
    <x v="369"/>
    <n v="14545.4"/>
    <s v="Export_CoGe"/>
    <x v="0"/>
    <s v="ONSTR"/>
    <x v="30"/>
    <s v="EXT"/>
    <m/>
    <s v="B.14)"/>
    <s v="14) oneri diversi di gestione"/>
    <x v="7"/>
  </r>
  <r>
    <x v="0"/>
    <x v="24"/>
    <x v="410"/>
    <x v="409"/>
    <n v="500.22999999999996"/>
    <s v="Export_CoGe"/>
    <x v="0"/>
    <s v="ONSTR"/>
    <x v="30"/>
    <s v="EXT"/>
    <m/>
    <s v="B.14)"/>
    <s v="14) oneri diversi di gestione"/>
    <x v="2"/>
  </r>
  <r>
    <x v="0"/>
    <x v="24"/>
    <x v="381"/>
    <x v="380"/>
    <n v="4561.3599999999997"/>
    <s v="Export_CoGe"/>
    <x v="0"/>
    <s v="ONFIN"/>
    <x v="32"/>
    <s v="FIN"/>
    <m/>
    <s v="C.17)"/>
    <s v="17) interessi e altri oneri finanziari"/>
    <x v="7"/>
  </r>
  <r>
    <x v="0"/>
    <x v="24"/>
    <x v="231"/>
    <x v="231"/>
    <n v="6411.37"/>
    <s v="Export_CoGe"/>
    <x v="0"/>
    <s v="ONFIN"/>
    <x v="32"/>
    <s v="FIN"/>
    <m/>
    <s v="C.17)"/>
    <s v="17) interessi e altri oneri finanziari"/>
    <x v="7"/>
  </r>
  <r>
    <x v="0"/>
    <x v="24"/>
    <x v="233"/>
    <x v="233"/>
    <n v="23089.46"/>
    <s v="Export_CoGe"/>
    <x v="0"/>
    <s v="ONFIN"/>
    <x v="32"/>
    <s v="FIN"/>
    <m/>
    <s v="C.17)"/>
    <s v="17) interessi e altri oneri finanziari"/>
    <x v="7"/>
  </r>
  <r>
    <x v="0"/>
    <x v="24"/>
    <x v="235"/>
    <x v="235"/>
    <n v="2467.4900000000002"/>
    <s v="Export_CoGe"/>
    <x v="0"/>
    <s v="ONFIN"/>
    <x v="32"/>
    <s v="FIN"/>
    <m/>
    <s v="C.17)"/>
    <s v="17) interessi e altri oneri finanziari"/>
    <x v="7"/>
  </r>
  <r>
    <x v="0"/>
    <x v="24"/>
    <x v="349"/>
    <x v="348"/>
    <n v="69924.23000000001"/>
    <s v="Export_CoGe"/>
    <x v="0"/>
    <s v="ONFIN"/>
    <x v="32"/>
    <s v="FIN"/>
    <m/>
    <s v="C.17)"/>
    <s v="17) interessi e altri oneri finanziari"/>
    <x v="7"/>
  </r>
  <r>
    <x v="0"/>
    <x v="24"/>
    <x v="378"/>
    <x v="377"/>
    <n v="46.1"/>
    <s v="Export_CoGe"/>
    <x v="0"/>
    <s v="ONFIN"/>
    <x v="32"/>
    <s v="FIN"/>
    <m/>
    <s v="C.17)"/>
    <s v="17) interessi e altri oneri finanziari"/>
    <x v="7"/>
  </r>
  <r>
    <x v="0"/>
    <x v="24"/>
    <x v="237"/>
    <x v="237"/>
    <n v="4857.0999999999995"/>
    <s v="Export_CoGe"/>
    <x v="0"/>
    <s v="ONFIN"/>
    <x v="32"/>
    <s v="FIN"/>
    <m/>
    <s v="C.17)"/>
    <s v="17) interessi e altri oneri finanziari"/>
    <x v="7"/>
  </r>
  <r>
    <x v="0"/>
    <x v="24"/>
    <x v="238"/>
    <x v="238"/>
    <n v="8260.3799999999992"/>
    <s v="Export_CoGe"/>
    <x v="0"/>
    <s v="RICOP"/>
    <x v="33"/>
    <s v="RIC"/>
    <m/>
    <s v="A.1)"/>
    <s v="1) ricavi delle vendite e delle prestazioni"/>
    <x v="6"/>
  </r>
  <r>
    <x v="0"/>
    <x v="24"/>
    <x v="239"/>
    <x v="239"/>
    <n v="-2999507.1800000011"/>
    <s v="Export_CoGe"/>
    <x v="0"/>
    <s v="RICOP"/>
    <x v="33"/>
    <s v="RIC"/>
    <m/>
    <s v="A.1)"/>
    <s v="1) ricavi delle vendite e delle prestazioni"/>
    <x v="5"/>
  </r>
  <r>
    <x v="0"/>
    <x v="24"/>
    <x v="241"/>
    <x v="241"/>
    <n v="-49728.04"/>
    <s v="Export_CoGe"/>
    <x v="0"/>
    <s v="RICOP"/>
    <x v="33"/>
    <s v="RIC"/>
    <m/>
    <s v="A.1)"/>
    <s v="1) ricavi delle vendite e delle prestazioni"/>
    <x v="5"/>
  </r>
  <r>
    <x v="0"/>
    <x v="24"/>
    <x v="243"/>
    <x v="243"/>
    <n v="-245197.6"/>
    <s v="Export_CoGe"/>
    <x v="0"/>
    <s v="RICOP"/>
    <x v="33"/>
    <s v="RIC"/>
    <m/>
    <s v="A.1)"/>
    <s v="1) ricavi delle vendite e delle prestazioni"/>
    <x v="6"/>
  </r>
  <r>
    <x v="0"/>
    <x v="24"/>
    <x v="244"/>
    <x v="244"/>
    <n v="-15349.940000000002"/>
    <s v="Export_CoGe"/>
    <x v="0"/>
    <s v="RICOP"/>
    <x v="33"/>
    <s v="RIC"/>
    <m/>
    <s v="A.1)"/>
    <s v="1) ricavi delle vendite e delle prestazioni"/>
    <x v="6"/>
  </r>
  <r>
    <x v="0"/>
    <x v="24"/>
    <x v="245"/>
    <x v="245"/>
    <n v="-38520"/>
    <s v="Export_CoGe"/>
    <x v="0"/>
    <s v="RICOP"/>
    <x v="33"/>
    <s v="RIC"/>
    <m/>
    <s v="A.1)"/>
    <s v="1) ricavi delle vendite e delle prestazioni"/>
    <x v="7"/>
  </r>
  <r>
    <x v="0"/>
    <x v="24"/>
    <x v="350"/>
    <x v="349"/>
    <n v="-14160"/>
    <s v="Export_CoGe"/>
    <x v="0"/>
    <s v="RICOP"/>
    <x v="33"/>
    <s v="RIC"/>
    <m/>
    <s v="A.1)"/>
    <s v="1) ricavi delle vendite e delle prestazioni"/>
    <x v="5"/>
  </r>
  <r>
    <x v="0"/>
    <x v="24"/>
    <x v="385"/>
    <x v="384"/>
    <n v="-23030.6"/>
    <s v="Export_CoGe"/>
    <x v="0"/>
    <s v="RICOP"/>
    <x v="33"/>
    <s v="RIC"/>
    <m/>
    <s v="A.1)"/>
    <s v="1) ricavi delle vendite e delle prestazioni"/>
    <x v="6"/>
  </r>
  <r>
    <x v="0"/>
    <x v="24"/>
    <x v="372"/>
    <x v="371"/>
    <n v="-16065.57"/>
    <s v="Export_CoGe"/>
    <x v="0"/>
    <s v="RICOP"/>
    <x v="33"/>
    <s v="RIC"/>
    <m/>
    <s v="A.1)"/>
    <s v="1) ricavi delle vendite e delle prestazioni"/>
    <x v="6"/>
  </r>
  <r>
    <x v="0"/>
    <x v="24"/>
    <x v="246"/>
    <x v="246"/>
    <n v="-24260.55"/>
    <s v="Export_CoGe"/>
    <x v="0"/>
    <s v="RICOP"/>
    <x v="33"/>
    <s v="RIC"/>
    <m/>
    <s v="A.1)"/>
    <s v="1) ricavi delle vendite e delle prestazioni"/>
    <x v="6"/>
  </r>
  <r>
    <x v="0"/>
    <x v="24"/>
    <x v="247"/>
    <x v="247"/>
    <n v="-170904.66999999998"/>
    <s v="Export_CoGe"/>
    <x v="0"/>
    <s v="ONSTR"/>
    <x v="30"/>
    <s v="EXT"/>
    <m/>
    <s v="B.14)"/>
    <s v="14) oneri diversi di gestione"/>
    <x v="2"/>
  </r>
  <r>
    <x v="0"/>
    <x v="24"/>
    <x v="250"/>
    <x v="250"/>
    <n v="-1564838.7300000004"/>
    <s v="Export_CoGe"/>
    <x v="0"/>
    <s v="CORR"/>
    <x v="35"/>
    <s v="CORR"/>
    <m/>
    <s v="A.1)"/>
    <s v="1) ricavi delle vendite e delle prestazioni"/>
    <x v="6"/>
  </r>
  <r>
    <x v="0"/>
    <x v="24"/>
    <x v="254"/>
    <x v="254"/>
    <n v="-639142.43000000005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24"/>
    <x v="255"/>
    <x v="255"/>
    <n v="-415024.74"/>
    <s v="Export_CoGe"/>
    <x v="0"/>
    <s v="VARMP"/>
    <x v="28"/>
    <s v="ACQ"/>
    <m/>
    <s v="B.11)"/>
    <s v="11) variazioni delle rimanenze di materie prime, sussidiarie, di consumo e di merci"/>
    <x v="3"/>
  </r>
  <r>
    <x v="0"/>
    <x v="24"/>
    <x v="257"/>
    <x v="257"/>
    <n v="-2.34"/>
    <s v="Export_CoGe"/>
    <x v="0"/>
    <s v="ALTRI"/>
    <x v="34"/>
    <s v="ALTRI"/>
    <m/>
    <s v="A.5)"/>
    <s v="5) altri ricavi e proventi, con separata indicazione dei contributi in conto esercizio"/>
    <x v="2"/>
  </r>
  <r>
    <x v="0"/>
    <x v="24"/>
    <x v="259"/>
    <x v="259"/>
    <n v="-7.2899999999998784"/>
    <s v="Export_CoGe"/>
    <x v="0"/>
    <s v="ALTRI"/>
    <x v="34"/>
    <s v="ALTRI"/>
    <m/>
    <s v="A.5)"/>
    <s v="5) altri ricavi e proventi, con separata indicazione dei contributi in conto esercizio"/>
    <x v="2"/>
  </r>
  <r>
    <x v="0"/>
    <x v="24"/>
    <x v="260"/>
    <x v="260"/>
    <n v="-764.09999999999957"/>
    <s v="Export_CoGe"/>
    <x v="0"/>
    <s v="ALTRI"/>
    <x v="34"/>
    <s v="ALTRI"/>
    <m/>
    <s v="A.5)"/>
    <s v="5) altri ricavi e proventi, con separata indicazione dei contributi in conto esercizio"/>
    <x v="2"/>
  </r>
  <r>
    <x v="0"/>
    <x v="24"/>
    <x v="309"/>
    <x v="309"/>
    <n v="-9366.36"/>
    <s v="Export_CoGe"/>
    <x v="0"/>
    <s v="ALTRI"/>
    <x v="34"/>
    <s v="ALTRI"/>
    <m/>
    <s v="A.5)"/>
    <s v="5) altri ricavi e proventi, con separata indicazione dei contributi in conto esercizio"/>
    <x v="2"/>
  </r>
  <r>
    <x v="0"/>
    <x v="24"/>
    <x v="263"/>
    <x v="263"/>
    <n v="-826.24"/>
    <s v="Export_CoGe"/>
    <x v="0"/>
    <s v="ALTRI"/>
    <x v="34"/>
    <s v="ALTRI"/>
    <m/>
    <s v="A.5)"/>
    <s v="5) altri ricavi e proventi, con separata indicazione dei contributi in conto esercizio"/>
    <x v="2"/>
  </r>
  <r>
    <x v="0"/>
    <x v="24"/>
    <x v="265"/>
    <x v="265"/>
    <n v="-35"/>
    <s v="Export_CoGe"/>
    <x v="0"/>
    <s v="ALTRI"/>
    <x v="34"/>
    <s v="ALTRI"/>
    <m/>
    <s v="A.5)"/>
    <s v="5) altri ricavi e proventi, con separata indicazione dei contributi in conto esercizio"/>
    <x v="8"/>
  </r>
  <r>
    <x v="0"/>
    <x v="24"/>
    <x v="266"/>
    <x v="266"/>
    <n v="-1652801.88"/>
    <s v="Export_CoGe"/>
    <x v="0"/>
    <s v="ONSTR"/>
    <x v="30"/>
    <s v="EXT"/>
    <m/>
    <s v="A.5)"/>
    <s v="5) altri ricavi e proventi, con separata indicazione dei contributi in conto esercizio"/>
    <x v="2"/>
  </r>
  <r>
    <x v="0"/>
    <x v="24"/>
    <x v="267"/>
    <x v="267"/>
    <n v="-214"/>
    <s v="Export_CoGe"/>
    <x v="0"/>
    <s v="ALTRI"/>
    <x v="34"/>
    <s v="ALTRI"/>
    <m/>
    <s v="A.5)"/>
    <s v="5) altri ricavi e proventi, con separata indicazione dei contributi in conto esercizio"/>
    <x v="8"/>
  </r>
  <r>
    <x v="0"/>
    <x v="24"/>
    <x v="311"/>
    <x v="311"/>
    <n v="-160683.87000000002"/>
    <s v="Export_CoGe"/>
    <x v="0"/>
    <s v="ACQDI"/>
    <x v="0"/>
    <s v="ACQ"/>
    <m/>
    <s v="A.5)"/>
    <s v="5) altri ricavi e proventi, con separata indicazione dei contributi in conto esercizio"/>
    <x v="2"/>
  </r>
  <r>
    <x v="0"/>
    <x v="24"/>
    <x v="401"/>
    <x v="400"/>
    <n v="-929.39"/>
    <s v="Export_CoGe"/>
    <x v="0"/>
    <s v="ACQDI"/>
    <x v="0"/>
    <s v="ACQ"/>
    <m/>
    <s v="A.5)"/>
    <s v="5) altri ricavi e proventi, con separata indicazione dei contributi in conto esercizio"/>
    <x v="7"/>
  </r>
  <r>
    <x v="0"/>
    <x v="24"/>
    <x v="374"/>
    <x v="373"/>
    <n v="-2600"/>
    <s v="Export_CoGe"/>
    <x v="0"/>
    <s v="ONSTR"/>
    <x v="30"/>
    <s v="EXT"/>
    <m/>
    <s v="B.14)"/>
    <s v="14) oneri diversi di gestione"/>
    <x v="2"/>
  </r>
  <r>
    <x v="0"/>
    <x v="24"/>
    <x v="276"/>
    <x v="276"/>
    <n v="-125444.31999999999"/>
    <s v="Export_CoGe"/>
    <x v="0"/>
    <s v="ONFIN"/>
    <x v="32"/>
    <s v="FIN"/>
    <m/>
    <s v="C.16)"/>
    <s v="16) altri proventi finanziari"/>
    <x v="4"/>
  </r>
  <r>
    <x v="0"/>
    <x v="25"/>
    <x v="268"/>
    <x v="268"/>
    <n v="-472538.4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5"/>
    <x v="270"/>
    <x v="270"/>
    <n v="-45925.849999999991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5"/>
    <x v="274"/>
    <x v="274"/>
    <n v="-24170"/>
    <s v="Export_CoGe"/>
    <x v="0"/>
    <s v="ONSTR"/>
    <x v="30"/>
    <s v="EXT"/>
    <m/>
    <s v="A.5)"/>
    <s v="5) altri ricavi e proventi, con separata indicazione dei contributi in conto esercizio"/>
    <x v="7"/>
  </r>
  <r>
    <x v="0"/>
    <x v="25"/>
    <x v="389"/>
    <x v="388"/>
    <n v="-854"/>
    <s v="Export_CoGe"/>
    <x v="0"/>
    <s v="ALTRI"/>
    <x v="34"/>
    <s v="ALTRI"/>
    <m/>
    <s v="A.5)"/>
    <s v="5) altri ricavi e proventi, con separata indicazione dei contributi in conto esercizio"/>
    <x v="8"/>
  </r>
  <r>
    <x v="0"/>
    <x v="25"/>
    <x v="380"/>
    <x v="379"/>
    <n v="-22480"/>
    <s v="Export_CoGe"/>
    <x v="0"/>
    <s v="ONSTR"/>
    <x v="30"/>
    <s v="EXT"/>
    <m/>
    <s v="A.5)"/>
    <s v="5) altri ricavi e proventi, con separata indicazione dei contributi in conto esercizio"/>
    <x v="8"/>
  </r>
  <r>
    <x v="0"/>
    <x v="25"/>
    <x v="374"/>
    <x v="373"/>
    <n v="-4100"/>
    <s v="Export_CoGe"/>
    <x v="0"/>
    <s v="ONSTR"/>
    <x v="30"/>
    <s v="EXT"/>
    <m/>
    <s v="B.14)"/>
    <s v="14) oneri diversi di gestione"/>
    <x v="2"/>
  </r>
  <r>
    <x v="0"/>
    <x v="25"/>
    <x v="0"/>
    <x v="0"/>
    <n v="351013.04000000004"/>
    <s v="Export_CoGe"/>
    <x v="0"/>
    <s v="ACQDI"/>
    <x v="0"/>
    <s v="ACQ"/>
    <m/>
    <s v="B.6)"/>
    <s v="6) per materie prime, suddidiarie, di consumo e di merci"/>
    <x v="0"/>
  </r>
  <r>
    <x v="0"/>
    <x v="25"/>
    <x v="1"/>
    <x v="1"/>
    <n v="181313.26999999996"/>
    <s v="Export_CoGe"/>
    <x v="0"/>
    <s v="ACQDI"/>
    <x v="0"/>
    <s v="ACQ"/>
    <m/>
    <s v="B.6)"/>
    <s v="6) per materie prime, suddidiarie, di consumo e di merci"/>
    <x v="0"/>
  </r>
  <r>
    <x v="0"/>
    <x v="25"/>
    <x v="3"/>
    <x v="3"/>
    <n v="81295.14"/>
    <s v="Export_CoGe"/>
    <x v="0"/>
    <s v="ACQDI"/>
    <x v="0"/>
    <s v="ACQ"/>
    <m/>
    <s v="B.6)"/>
    <s v="6) per materie prime, suddidiarie, di consumo e di merci"/>
    <x v="0"/>
  </r>
  <r>
    <x v="0"/>
    <x v="25"/>
    <x v="5"/>
    <x v="5"/>
    <n v="3048.84"/>
    <s v="Export_CoGe"/>
    <x v="0"/>
    <s v="ACQIN"/>
    <x v="2"/>
    <s v="PRD"/>
    <m/>
    <s v="B.6)"/>
    <s v="6) per materie prime, suddidiarie, di consumo e di merci"/>
    <x v="2"/>
  </r>
  <r>
    <x v="0"/>
    <x v="25"/>
    <x v="7"/>
    <x v="7"/>
    <n v="56524.479999999996"/>
    <s v="Export_CoGe"/>
    <x v="0"/>
    <s v="ACQDI"/>
    <x v="0"/>
    <s v="ACQ"/>
    <m/>
    <s v="B.6)"/>
    <s v="6) per materie prime, suddidiarie, di consumo e di merci"/>
    <x v="3"/>
  </r>
  <r>
    <x v="0"/>
    <x v="25"/>
    <x v="9"/>
    <x v="9"/>
    <n v="6175"/>
    <s v="Export_CoGe"/>
    <x v="0"/>
    <s v="ACQIN"/>
    <x v="2"/>
    <s v="PRD"/>
    <m/>
    <s v="B.6)"/>
    <s v="6) per materie prime, suddidiarie, di consumo e di merci"/>
    <x v="2"/>
  </r>
  <r>
    <x v="0"/>
    <x v="25"/>
    <x v="11"/>
    <x v="11"/>
    <n v="17041.32"/>
    <s v="Export_CoGe"/>
    <x v="0"/>
    <s v="ACQIN"/>
    <x v="2"/>
    <s v="PRD"/>
    <m/>
    <s v="B.6)"/>
    <s v="6) per materie prime, suddidiarie, di consumo e di merci"/>
    <x v="2"/>
  </r>
  <r>
    <x v="0"/>
    <x v="25"/>
    <x v="13"/>
    <x v="13"/>
    <n v="5681.29"/>
    <s v="Export_CoGe"/>
    <x v="0"/>
    <s v="COSGS"/>
    <x v="4"/>
    <s v="COSTI"/>
    <m/>
    <s v="B.6)"/>
    <s v="6) per materie prime, suddidiarie, di consumo e di merci"/>
    <x v="4"/>
  </r>
  <r>
    <x v="0"/>
    <x v="25"/>
    <x v="15"/>
    <x v="15"/>
    <n v="13093.850000000002"/>
    <s v="Export_CoGe"/>
    <x v="0"/>
    <s v="ACQIN"/>
    <x v="2"/>
    <s v="PRD"/>
    <m/>
    <s v="B.6)"/>
    <s v="6) per materie prime, suddidiarie, di consumo e di merci"/>
    <x v="3"/>
  </r>
  <r>
    <x v="0"/>
    <x v="25"/>
    <x v="17"/>
    <x v="17"/>
    <n v="14873.539999999999"/>
    <s v="Export_CoGe"/>
    <x v="0"/>
    <s v="COSGS"/>
    <x v="4"/>
    <s v="COSTI"/>
    <m/>
    <s v="B.6)"/>
    <s v="6) per materie prime, suddidiarie, di consumo e di merci"/>
    <x v="2"/>
  </r>
  <r>
    <x v="0"/>
    <x v="25"/>
    <x v="419"/>
    <x v="418"/>
    <n v="712.5"/>
    <s v="Export_CoGe"/>
    <x v="0"/>
    <s v="COSGS"/>
    <x v="4"/>
    <s v="COSTI"/>
    <m/>
    <s v="B.6)"/>
    <s v="6) per materie prime, suddidiarie, di consumo e di merci"/>
    <x v="2"/>
  </r>
  <r>
    <x v="0"/>
    <x v="25"/>
    <x v="289"/>
    <x v="289"/>
    <n v="4966.34"/>
    <s v="Export_CoGe"/>
    <x v="0"/>
    <s v="ACQDI"/>
    <x v="0"/>
    <s v="ACQ"/>
    <m/>
    <s v="B.6)"/>
    <s v="6) per materie prime, suddidiarie, di consumo e di merci"/>
    <x v="0"/>
  </r>
  <r>
    <x v="0"/>
    <x v="25"/>
    <x v="290"/>
    <x v="290"/>
    <n v="178183.51000000004"/>
    <s v="Export_CoGe"/>
    <x v="0"/>
    <s v="ACQDI"/>
    <x v="0"/>
    <s v="ACQ"/>
    <m/>
    <s v="B.6)"/>
    <s v="6) per materie prime, suddidiarie, di consumo e di merci"/>
    <x v="2"/>
  </r>
  <r>
    <x v="0"/>
    <x v="25"/>
    <x v="404"/>
    <x v="403"/>
    <n v="5221.24"/>
    <s v="Export_CoGe"/>
    <x v="0"/>
    <s v="ACQDI"/>
    <x v="0"/>
    <s v="ACQ"/>
    <m/>
    <s v="B.6)"/>
    <s v="6) per materie prime, suddidiarie, di consumo e di merci"/>
    <x v="0"/>
  </r>
  <r>
    <x v="0"/>
    <x v="25"/>
    <x v="29"/>
    <x v="29"/>
    <n v="348285.19000000006"/>
    <s v="Export_CoGe"/>
    <x v="0"/>
    <s v="SERDI"/>
    <x v="5"/>
    <s v="LAV"/>
    <m/>
    <s v="B.7)"/>
    <s v="7) per servizi"/>
    <x v="0"/>
  </r>
  <r>
    <x v="0"/>
    <x v="25"/>
    <x v="31"/>
    <x v="31"/>
    <n v="24970.39"/>
    <s v="Export_CoGe"/>
    <x v="0"/>
    <s v="SERIN"/>
    <x v="6"/>
    <s v="PRD"/>
    <m/>
    <s v="B.7)"/>
    <s v="7) per servizi"/>
    <x v="0"/>
  </r>
  <r>
    <x v="0"/>
    <x v="25"/>
    <x v="32"/>
    <x v="32"/>
    <n v="82475.83"/>
    <s v="Export_CoGe"/>
    <x v="0"/>
    <s v="SERDI"/>
    <x v="5"/>
    <s v="LAV"/>
    <m/>
    <s v="B.7)"/>
    <s v="7) per servizi"/>
    <x v="0"/>
  </r>
  <r>
    <x v="0"/>
    <x v="25"/>
    <x v="35"/>
    <x v="35"/>
    <n v="70"/>
    <s v="Export_CoGe"/>
    <x v="0"/>
    <s v="SERIN"/>
    <x v="6"/>
    <s v="PRD"/>
    <m/>
    <s v="B.7)"/>
    <s v="7) per servizi"/>
    <x v="5"/>
  </r>
  <r>
    <x v="0"/>
    <x v="25"/>
    <x v="37"/>
    <x v="37"/>
    <n v="260"/>
    <s v="Export_CoGe"/>
    <x v="0"/>
    <s v="COSGS"/>
    <x v="4"/>
    <s v="COSTI"/>
    <m/>
    <s v="B.7)"/>
    <s v="7) per servizi"/>
    <x v="2"/>
  </r>
  <r>
    <x v="0"/>
    <x v="25"/>
    <x v="41"/>
    <x v="41"/>
    <n v="879076.29"/>
    <s v="Export_CoGe"/>
    <x v="0"/>
    <s v="SERDI"/>
    <x v="5"/>
    <s v="LAV"/>
    <m/>
    <s v="B.7)"/>
    <s v="7) per servizi"/>
    <x v="0"/>
  </r>
  <r>
    <x v="0"/>
    <x v="25"/>
    <x v="386"/>
    <x v="385"/>
    <n v="35399.65"/>
    <s v="Export_CoGe"/>
    <x v="0"/>
    <s v="SERDI"/>
    <x v="5"/>
    <s v="LAV"/>
    <m/>
    <s v="B.7)"/>
    <s v="7) per servizi"/>
    <x v="0"/>
  </r>
  <r>
    <x v="0"/>
    <x v="25"/>
    <x v="43"/>
    <x v="43"/>
    <n v="61963.95"/>
    <s v="Export_CoGe"/>
    <x v="0"/>
    <s v="SERST"/>
    <x v="8"/>
    <s v="COSTI"/>
    <m/>
    <s v="B.7)"/>
    <s v="7) per servizi"/>
    <x v="2"/>
  </r>
  <r>
    <x v="0"/>
    <x v="25"/>
    <x v="44"/>
    <x v="44"/>
    <n v="15221.3"/>
    <s v="Export_CoGe"/>
    <x v="0"/>
    <s v="SERST"/>
    <x v="8"/>
    <s v="COSTI"/>
    <m/>
    <s v="B.7)"/>
    <s v="7) per servizi"/>
    <x v="2"/>
  </r>
  <r>
    <x v="0"/>
    <x v="25"/>
    <x v="46"/>
    <x v="46"/>
    <n v="3314.7400000000002"/>
    <s v="Export_CoGe"/>
    <x v="0"/>
    <s v="SERST"/>
    <x v="8"/>
    <s v="COSTI"/>
    <m/>
    <s v="B.7)"/>
    <s v="7) per servizi"/>
    <x v="2"/>
  </r>
  <r>
    <x v="0"/>
    <x v="25"/>
    <x v="50"/>
    <x v="50"/>
    <n v="7885.95"/>
    <s v="Export_CoGe"/>
    <x v="0"/>
    <s v="SERST"/>
    <x v="8"/>
    <s v="COSTI"/>
    <m/>
    <s v="B.7)"/>
    <s v="7) per servizi"/>
    <x v="2"/>
  </r>
  <r>
    <x v="0"/>
    <x v="25"/>
    <x v="52"/>
    <x v="52"/>
    <n v="8762.4399999999987"/>
    <s v="Export_CoGe"/>
    <x v="0"/>
    <s v="SERST"/>
    <x v="8"/>
    <s v="COSTI"/>
    <m/>
    <s v="B.7)"/>
    <s v="7) per servizi"/>
    <x v="2"/>
  </r>
  <r>
    <x v="0"/>
    <x v="25"/>
    <x v="54"/>
    <x v="54"/>
    <n v="12666.529999999999"/>
    <s v="Export_CoGe"/>
    <x v="0"/>
    <s v="SERST"/>
    <x v="8"/>
    <s v="COSTI"/>
    <m/>
    <s v="B.7)"/>
    <s v="7) per servizi"/>
    <x v="2"/>
  </r>
  <r>
    <x v="0"/>
    <x v="25"/>
    <x v="56"/>
    <x v="56"/>
    <n v="84561.4"/>
    <s v="Export_CoGe"/>
    <x v="0"/>
    <s v="SERST"/>
    <x v="8"/>
    <s v="COSTI"/>
    <m/>
    <s v="B.7)"/>
    <s v="7) per servizi"/>
    <x v="4"/>
  </r>
  <r>
    <x v="0"/>
    <x v="25"/>
    <x v="58"/>
    <x v="58"/>
    <n v="51411.360000000001"/>
    <s v="Export_CoGe"/>
    <x v="0"/>
    <s v="SERST"/>
    <x v="8"/>
    <s v="COSTI"/>
    <m/>
    <s v="B.7)"/>
    <s v="7) per servizi"/>
    <x v="2"/>
  </r>
  <r>
    <x v="0"/>
    <x v="25"/>
    <x v="60"/>
    <x v="60"/>
    <n v="10200"/>
    <s v="Export_CoGe"/>
    <x v="0"/>
    <s v="SERIN"/>
    <x v="6"/>
    <s v="PRD"/>
    <m/>
    <s v="B.7)"/>
    <s v="7) per servizi"/>
    <x v="0"/>
  </r>
  <r>
    <x v="0"/>
    <x v="25"/>
    <x v="62"/>
    <x v="62"/>
    <n v="71595.72"/>
    <s v="Export_CoGe"/>
    <x v="0"/>
    <s v="SERST"/>
    <x v="8"/>
    <s v="COSTI"/>
    <m/>
    <s v="B.7)"/>
    <s v="7) per servizi"/>
    <x v="2"/>
  </r>
  <r>
    <x v="0"/>
    <x v="25"/>
    <x v="63"/>
    <x v="63"/>
    <n v="3500"/>
    <s v="Export_CoGe"/>
    <x v="0"/>
    <s v="SERST"/>
    <x v="8"/>
    <s v="COSTI"/>
    <m/>
    <s v="B.7)"/>
    <s v="7) per servizi"/>
    <x v="2"/>
  </r>
  <r>
    <x v="0"/>
    <x v="25"/>
    <x v="65"/>
    <x v="65"/>
    <n v="509.80999999999995"/>
    <s v="Export_CoGe"/>
    <x v="0"/>
    <s v="SERST"/>
    <x v="8"/>
    <s v="COSTI"/>
    <m/>
    <s v="B.7)"/>
    <s v="7) per servizi"/>
    <x v="2"/>
  </r>
  <r>
    <x v="0"/>
    <x v="25"/>
    <x v="66"/>
    <x v="66"/>
    <n v="9403"/>
    <s v="Export_CoGe"/>
    <x v="0"/>
    <s v="SERST"/>
    <x v="8"/>
    <s v="COSTI"/>
    <m/>
    <s v="B.7)"/>
    <s v="7) per servizi"/>
    <x v="2"/>
  </r>
  <r>
    <x v="0"/>
    <x v="25"/>
    <x v="291"/>
    <x v="291"/>
    <n v="7400.08"/>
    <s v="Export_CoGe"/>
    <x v="0"/>
    <s v="SERST"/>
    <x v="8"/>
    <s v="COSTI"/>
    <m/>
    <s v="B.7)"/>
    <s v="7) per servizi"/>
    <x v="6"/>
  </r>
  <r>
    <x v="0"/>
    <x v="25"/>
    <x v="292"/>
    <x v="292"/>
    <n v="67599.960000000006"/>
    <s v="Export_CoGe"/>
    <x v="0"/>
    <s v="SERIN"/>
    <x v="6"/>
    <s v="PRD"/>
    <m/>
    <s v="B.7)"/>
    <s v="7) per servizi"/>
    <x v="0"/>
  </r>
  <r>
    <x v="0"/>
    <x v="25"/>
    <x v="293"/>
    <x v="293"/>
    <n v="28784.36"/>
    <s v="Export_CoGe"/>
    <x v="0"/>
    <s v="SERST"/>
    <x v="8"/>
    <s v="COSTI"/>
    <m/>
    <s v="B.7)"/>
    <s v="7) per servizi"/>
    <x v="2"/>
  </r>
  <r>
    <x v="0"/>
    <x v="25"/>
    <x v="295"/>
    <x v="295"/>
    <n v="13280"/>
    <s v="Export_CoGe"/>
    <x v="0"/>
    <s v="SERST"/>
    <x v="8"/>
    <s v="COSTI"/>
    <m/>
    <s v="B.7)"/>
    <s v="7) per servizi"/>
    <x v="2"/>
  </r>
  <r>
    <x v="0"/>
    <x v="25"/>
    <x v="346"/>
    <x v="345"/>
    <n v="78092.209999999992"/>
    <s v="Export_CoGe"/>
    <x v="0"/>
    <s v="ONSTR"/>
    <x v="30"/>
    <s v="EXT"/>
    <m/>
    <s v="B.14)"/>
    <s v="14) oneri diversi di gestione"/>
    <x v="2"/>
  </r>
  <r>
    <x v="0"/>
    <x v="25"/>
    <x v="394"/>
    <x v="393"/>
    <n v="27628.400000000001"/>
    <s v="Export_CoGe"/>
    <x v="0"/>
    <s v="SERST"/>
    <x v="8"/>
    <s v="COSTI"/>
    <m/>
    <s v="B.7)"/>
    <s v="7) per servizi"/>
    <x v="2"/>
  </r>
  <r>
    <x v="0"/>
    <x v="25"/>
    <x v="68"/>
    <x v="68"/>
    <n v="15674.15"/>
    <s v="Export_CoGe"/>
    <x v="0"/>
    <s v="COSGS"/>
    <x v="4"/>
    <s v="COSTI"/>
    <m/>
    <s v="B.7)"/>
    <s v="7) per servizi"/>
    <x v="2"/>
  </r>
  <r>
    <x v="0"/>
    <x v="25"/>
    <x v="395"/>
    <x v="394"/>
    <n v="17721"/>
    <s v="Export_CoGe"/>
    <x v="0"/>
    <s v="COSGS"/>
    <x v="4"/>
    <s v="COSTI"/>
    <m/>
    <s v="B.7)"/>
    <s v="7) per servizi"/>
    <x v="2"/>
  </r>
  <r>
    <x v="0"/>
    <x v="25"/>
    <x v="298"/>
    <x v="298"/>
    <n v="30600"/>
    <s v="Export_CoGe"/>
    <x v="0"/>
    <s v="COSGS"/>
    <x v="4"/>
    <s v="COSTI"/>
    <m/>
    <s v="B.7)"/>
    <s v="7) per servizi"/>
    <x v="2"/>
  </r>
  <r>
    <x v="0"/>
    <x v="25"/>
    <x v="375"/>
    <x v="374"/>
    <n v="8320"/>
    <s v="Export_CoGe"/>
    <x v="0"/>
    <s v="SERIN"/>
    <x v="6"/>
    <s v="PRD"/>
    <m/>
    <s v="B.7)"/>
    <s v="7) per servizi"/>
    <x v="2"/>
  </r>
  <r>
    <x v="0"/>
    <x v="25"/>
    <x v="368"/>
    <x v="367"/>
    <n v="2400"/>
    <s v="Export_CoGe"/>
    <x v="0"/>
    <s v="COSGS"/>
    <x v="4"/>
    <s v="COSTI"/>
    <m/>
    <s v="B.7)"/>
    <s v="7) per servizi"/>
    <x v="2"/>
  </r>
  <r>
    <x v="0"/>
    <x v="25"/>
    <x v="69"/>
    <x v="69"/>
    <n v="34561.61"/>
    <s v="Export_CoGe"/>
    <x v="0"/>
    <s v="COSGS"/>
    <x v="4"/>
    <s v="COSTI"/>
    <m/>
    <s v="B.7)"/>
    <s v="7) per servizi"/>
    <x v="2"/>
  </r>
  <r>
    <x v="0"/>
    <x v="25"/>
    <x v="71"/>
    <x v="71"/>
    <n v="1841.3899999999999"/>
    <s v="Export_CoGe"/>
    <x v="0"/>
    <s v="SERIN"/>
    <x v="6"/>
    <s v="PRD"/>
    <m/>
    <s v="B.7)"/>
    <s v="7) per servizi"/>
    <x v="3"/>
  </r>
  <r>
    <x v="0"/>
    <x v="25"/>
    <x v="73"/>
    <x v="73"/>
    <n v="949.49"/>
    <s v="Export_CoGe"/>
    <x v="0"/>
    <s v="COSGS"/>
    <x v="4"/>
    <s v="COSTI"/>
    <m/>
    <s v="B.7)"/>
    <s v="7) per servizi"/>
    <x v="2"/>
  </r>
  <r>
    <x v="0"/>
    <x v="25"/>
    <x v="75"/>
    <x v="75"/>
    <n v="969.37"/>
    <s v="Export_CoGe"/>
    <x v="0"/>
    <s v="COSGS"/>
    <x v="4"/>
    <s v="COSTI"/>
    <m/>
    <s v="B.7)"/>
    <s v="7) per servizi"/>
    <x v="2"/>
  </r>
  <r>
    <x v="0"/>
    <x v="25"/>
    <x v="76"/>
    <x v="76"/>
    <n v="3995.9999999999995"/>
    <s v="Export_CoGe"/>
    <x v="0"/>
    <s v="COSGS"/>
    <x v="4"/>
    <s v="COSTI"/>
    <m/>
    <s v="B.7)"/>
    <s v="7) per servizi"/>
    <x v="2"/>
  </r>
  <r>
    <x v="0"/>
    <x v="25"/>
    <x v="417"/>
    <x v="416"/>
    <n v="1499.9999999999998"/>
    <s v="Export_CoGe"/>
    <x v="0"/>
    <s v="SERIN"/>
    <x v="6"/>
    <s v="PRD"/>
    <m/>
    <s v="B.7)"/>
    <s v="7) per servizi"/>
    <x v="3"/>
  </r>
  <r>
    <x v="0"/>
    <x v="25"/>
    <x v="77"/>
    <x v="77"/>
    <n v="2820"/>
    <s v="Export_CoGe"/>
    <x v="0"/>
    <s v="SERST"/>
    <x v="8"/>
    <s v="COSTI"/>
    <m/>
    <s v="B.7)"/>
    <s v="7) per servizi"/>
    <x v="2"/>
  </r>
  <r>
    <x v="0"/>
    <x v="25"/>
    <x v="79"/>
    <x v="79"/>
    <n v="25859.3"/>
    <s v="Export_CoGe"/>
    <x v="0"/>
    <s v="SERIN"/>
    <x v="6"/>
    <s v="PRD"/>
    <m/>
    <s v="B.7)"/>
    <s v="7) per servizi"/>
    <x v="0"/>
  </r>
  <r>
    <x v="0"/>
    <x v="25"/>
    <x v="81"/>
    <x v="81"/>
    <n v="214"/>
    <s v="Export_CoGe"/>
    <x v="0"/>
    <s v="SERST"/>
    <x v="8"/>
    <s v="COSTI"/>
    <m/>
    <s v="B.7)"/>
    <s v="7) per servizi"/>
    <x v="2"/>
  </r>
  <r>
    <x v="0"/>
    <x v="25"/>
    <x v="83"/>
    <x v="83"/>
    <n v="930.50999999999988"/>
    <s v="Export_CoGe"/>
    <x v="0"/>
    <s v="SERST"/>
    <x v="8"/>
    <s v="COSTI"/>
    <m/>
    <s v="B.7)"/>
    <s v="7) per servizi"/>
    <x v="2"/>
  </r>
  <r>
    <x v="0"/>
    <x v="25"/>
    <x v="85"/>
    <x v="85"/>
    <n v="32460.11"/>
    <s v="Export_CoGe"/>
    <x v="0"/>
    <s v="SERIN"/>
    <x v="6"/>
    <s v="PRD"/>
    <m/>
    <s v="B.7)"/>
    <s v="7) per servizi"/>
    <x v="2"/>
  </r>
  <r>
    <x v="0"/>
    <x v="25"/>
    <x v="87"/>
    <x v="87"/>
    <n v="2638.4200000000005"/>
    <s v="Export_CoGe"/>
    <x v="0"/>
    <s v="SERST"/>
    <x v="8"/>
    <s v="COSTI"/>
    <m/>
    <s v="B.7)"/>
    <s v="7) per servizi"/>
    <x v="2"/>
  </r>
  <r>
    <x v="0"/>
    <x v="25"/>
    <x v="89"/>
    <x v="89"/>
    <n v="44285.08"/>
    <s v="Export_CoGe"/>
    <x v="0"/>
    <s v="SERST"/>
    <x v="8"/>
    <s v="COSTI"/>
    <m/>
    <s v="B.7)"/>
    <s v="7) per servizi"/>
    <x v="2"/>
  </r>
  <r>
    <x v="0"/>
    <x v="25"/>
    <x v="93"/>
    <x v="93"/>
    <n v="15"/>
    <s v="Export_CoGe"/>
    <x v="0"/>
    <s v="COSGS"/>
    <x v="4"/>
    <s v="COSTI"/>
    <m/>
    <s v="B.7)"/>
    <s v="7) per servizi"/>
    <x v="2"/>
  </r>
  <r>
    <x v="0"/>
    <x v="25"/>
    <x v="97"/>
    <x v="97"/>
    <n v="17188.810000000005"/>
    <s v="Export_CoGe"/>
    <x v="0"/>
    <s v="SERST"/>
    <x v="8"/>
    <s v="COSTI"/>
    <m/>
    <s v="B.7)"/>
    <s v="7) per servizi"/>
    <x v="6"/>
  </r>
  <r>
    <x v="0"/>
    <x v="25"/>
    <x v="99"/>
    <x v="99"/>
    <n v="7224.3000000000011"/>
    <s v="Export_CoGe"/>
    <x v="0"/>
    <s v="SERST"/>
    <x v="8"/>
    <s v="COSTI"/>
    <m/>
    <s v="B.7)"/>
    <s v="7) per servizi"/>
    <x v="6"/>
  </r>
  <r>
    <x v="0"/>
    <x v="25"/>
    <x v="100"/>
    <x v="100"/>
    <n v="19215.84"/>
    <s v="Export_CoGe"/>
    <x v="0"/>
    <s v="COSGS"/>
    <x v="4"/>
    <s v="COSTI"/>
    <m/>
    <s v="B.7)"/>
    <s v="7) per servizi"/>
    <x v="2"/>
  </r>
  <r>
    <x v="0"/>
    <x v="25"/>
    <x v="102"/>
    <x v="102"/>
    <n v="3219.3199999999997"/>
    <s v="Export_CoGe"/>
    <x v="0"/>
    <s v="SERST"/>
    <x v="8"/>
    <s v="COSTI"/>
    <m/>
    <s v="B.7)"/>
    <s v="7) per servizi"/>
    <x v="6"/>
  </r>
  <r>
    <x v="0"/>
    <x v="25"/>
    <x v="103"/>
    <x v="103"/>
    <n v="11435.810000000001"/>
    <s v="Export_CoGe"/>
    <x v="0"/>
    <s v="COSGS"/>
    <x v="4"/>
    <s v="COSTI"/>
    <m/>
    <s v="B.7)"/>
    <s v="7) per servizi"/>
    <x v="2"/>
  </r>
  <r>
    <x v="0"/>
    <x v="25"/>
    <x v="104"/>
    <x v="104"/>
    <n v="11674.41"/>
    <s v="Export_CoGe"/>
    <x v="0"/>
    <s v="COSGS"/>
    <x v="4"/>
    <s v="COSTI"/>
    <m/>
    <s v="B.7)"/>
    <s v="7) per servizi"/>
    <x v="5"/>
  </r>
  <r>
    <x v="0"/>
    <x v="25"/>
    <x v="106"/>
    <x v="106"/>
    <n v="7378.87"/>
    <s v="Export_CoGe"/>
    <x v="0"/>
    <s v="COSGS"/>
    <x v="4"/>
    <s v="COSTI"/>
    <m/>
    <s v="B.7)"/>
    <s v="7) per servizi"/>
    <x v="5"/>
  </r>
  <r>
    <x v="0"/>
    <x v="25"/>
    <x v="108"/>
    <x v="108"/>
    <n v="3317.9600000000014"/>
    <s v="Export_CoGe"/>
    <x v="0"/>
    <s v="COSGS"/>
    <x v="4"/>
    <s v="COSTI"/>
    <m/>
    <s v="B.7)"/>
    <s v="7) per servizi"/>
    <x v="5"/>
  </r>
  <r>
    <x v="0"/>
    <x v="25"/>
    <x v="110"/>
    <x v="110"/>
    <n v="16048.73"/>
    <s v="Export_CoGe"/>
    <x v="0"/>
    <s v="COSGS"/>
    <x v="4"/>
    <s v="COSTI"/>
    <m/>
    <s v="B.7)"/>
    <s v="7) per servizi"/>
    <x v="5"/>
  </r>
  <r>
    <x v="0"/>
    <x v="25"/>
    <x v="111"/>
    <x v="111"/>
    <n v="9645.7999999999993"/>
    <s v="Export_CoGe"/>
    <x v="0"/>
    <s v="COSGS"/>
    <x v="4"/>
    <s v="COSTI"/>
    <m/>
    <s v="B.7)"/>
    <s v="7) per servizi"/>
    <x v="2"/>
  </r>
  <r>
    <x v="0"/>
    <x v="25"/>
    <x v="112"/>
    <x v="112"/>
    <n v="5588"/>
    <s v="Export_CoGe"/>
    <x v="0"/>
    <s v="SERST"/>
    <x v="8"/>
    <s v="COSTI"/>
    <m/>
    <s v="B.7)"/>
    <s v="7) per servizi"/>
    <x v="2"/>
  </r>
  <r>
    <x v="0"/>
    <x v="25"/>
    <x v="299"/>
    <x v="299"/>
    <n v="14376.72"/>
    <s v="Export_CoGe"/>
    <x v="0"/>
    <s v="SERST"/>
    <x v="8"/>
    <s v="COSTI"/>
    <m/>
    <s v="B.7)"/>
    <s v="7) per servizi"/>
    <x v="6"/>
  </r>
  <r>
    <x v="0"/>
    <x v="25"/>
    <x v="376"/>
    <x v="375"/>
    <n v="9878.9699999999993"/>
    <s v="Export_CoGe"/>
    <x v="0"/>
    <s v="ONSTR"/>
    <x v="30"/>
    <s v="EXT"/>
    <m/>
    <s v="B.14)"/>
    <s v="14) oneri diversi di gestione"/>
    <x v="2"/>
  </r>
  <r>
    <x v="0"/>
    <x v="25"/>
    <x v="348"/>
    <x v="347"/>
    <n v="17961.099999999999"/>
    <s v="Export_CoGe"/>
    <x v="0"/>
    <s v="SERST"/>
    <x v="8"/>
    <s v="COSTI"/>
    <m/>
    <s v="B.7)"/>
    <s v="7) per servizi"/>
    <x v="6"/>
  </r>
  <r>
    <x v="0"/>
    <x v="25"/>
    <x v="355"/>
    <x v="354"/>
    <n v="7183.13"/>
    <s v="Export_CoGe"/>
    <x v="0"/>
    <s v="SERST"/>
    <x v="8"/>
    <s v="COSTI"/>
    <m/>
    <s v="B.7)"/>
    <s v="7) per servizi"/>
    <x v="6"/>
  </r>
  <r>
    <x v="0"/>
    <x v="25"/>
    <x v="356"/>
    <x v="355"/>
    <n v="18835.47"/>
    <s v="Export_CoGe"/>
    <x v="0"/>
    <s v="SERST"/>
    <x v="8"/>
    <s v="COSTI"/>
    <m/>
    <s v="B.7)"/>
    <s v="7) per servizi"/>
    <x v="2"/>
  </r>
  <r>
    <x v="0"/>
    <x v="25"/>
    <x v="405"/>
    <x v="404"/>
    <n v="18368.419999999998"/>
    <s v="Export_CoGe"/>
    <x v="0"/>
    <s v="COSGS"/>
    <x v="4"/>
    <s v="COSTI"/>
    <m/>
    <s v="B.7)"/>
    <s v="7) per servizi"/>
    <x v="2"/>
  </r>
  <r>
    <x v="0"/>
    <x v="25"/>
    <x v="408"/>
    <x v="407"/>
    <n v="27990.25"/>
    <s v="Export_CoGe"/>
    <x v="0"/>
    <s v="SERST"/>
    <x v="8"/>
    <s v="COSTI"/>
    <s v="SPESGRANT"/>
    <s v="B.7)"/>
    <s v="7) per servizi"/>
    <x v="8"/>
  </r>
  <r>
    <x v="0"/>
    <x v="25"/>
    <x v="113"/>
    <x v="113"/>
    <n v="59441.520000000004"/>
    <s v="Export_CoGe"/>
    <x v="0"/>
    <s v="SERIN"/>
    <x v="6"/>
    <s v="PRD"/>
    <m/>
    <s v="B.7)"/>
    <s v="7) per servizi"/>
    <x v="3"/>
  </r>
  <r>
    <x v="0"/>
    <x v="25"/>
    <x v="114"/>
    <x v="114"/>
    <n v="6638.8099999999968"/>
    <s v="Export_CoGe"/>
    <x v="0"/>
    <s v="SERIN"/>
    <x v="6"/>
    <s v="PRD"/>
    <m/>
    <s v="B.7)"/>
    <s v="7) per servizi"/>
    <x v="3"/>
  </r>
  <r>
    <x v="0"/>
    <x v="25"/>
    <x v="390"/>
    <x v="389"/>
    <n v="13923.18"/>
    <s v="Export_CoGe"/>
    <x v="0"/>
    <s v="SERIN"/>
    <x v="6"/>
    <s v="PRD"/>
    <m/>
    <s v="B.7)"/>
    <s v="7) per servizi"/>
    <x v="3"/>
  </r>
  <r>
    <x v="0"/>
    <x v="25"/>
    <x v="116"/>
    <x v="116"/>
    <n v="2295"/>
    <s v="Export_CoGe"/>
    <x v="0"/>
    <s v="SERST"/>
    <x v="8"/>
    <s v="COSTI"/>
    <m/>
    <s v="B.7)"/>
    <s v="7) per servizi"/>
    <x v="2"/>
  </r>
  <r>
    <x v="0"/>
    <x v="25"/>
    <x v="118"/>
    <x v="118"/>
    <n v="420"/>
    <s v="Export_CoGe"/>
    <x v="0"/>
    <s v="SERST"/>
    <x v="8"/>
    <s v="COSTI"/>
    <m/>
    <s v="B.7)"/>
    <s v="7) per servizi"/>
    <x v="2"/>
  </r>
  <r>
    <x v="0"/>
    <x v="25"/>
    <x v="119"/>
    <x v="119"/>
    <n v="36447.589999999997"/>
    <s v="Export_CoGe"/>
    <x v="0"/>
    <s v="SERST"/>
    <x v="8"/>
    <s v="COSTI"/>
    <m/>
    <s v="B.7)"/>
    <s v="7) per servizi"/>
    <x v="2"/>
  </r>
  <r>
    <x v="0"/>
    <x v="25"/>
    <x v="121"/>
    <x v="121"/>
    <n v="995.2"/>
    <s v="Export_CoGe"/>
    <x v="0"/>
    <s v="SERST"/>
    <x v="8"/>
    <s v="COSTI"/>
    <m/>
    <s v="B.7)"/>
    <s v="7) per servizi"/>
    <x v="2"/>
  </r>
  <r>
    <x v="0"/>
    <x v="25"/>
    <x v="357"/>
    <x v="356"/>
    <n v="21125.539999999997"/>
    <s v="Export_CoGe"/>
    <x v="0"/>
    <s v="ONSTR"/>
    <x v="30"/>
    <s v="EXT"/>
    <m/>
    <s v="B.14)"/>
    <s v="14) oneri diversi di gestione"/>
    <x v="2"/>
  </r>
  <r>
    <x v="0"/>
    <x v="25"/>
    <x v="123"/>
    <x v="123"/>
    <n v="3599.5600000000004"/>
    <s v="Export_CoGe"/>
    <x v="0"/>
    <s v="SERST"/>
    <x v="8"/>
    <s v="COSTI"/>
    <m/>
    <s v="B.7)"/>
    <s v="7) per servizi"/>
    <x v="2"/>
  </r>
  <r>
    <x v="0"/>
    <x v="25"/>
    <x v="125"/>
    <x v="125"/>
    <n v="1576"/>
    <s v="Export_CoGe"/>
    <x v="0"/>
    <s v="SERST"/>
    <x v="8"/>
    <s v="COSTI"/>
    <m/>
    <s v="B.7)"/>
    <s v="7) per servizi"/>
    <x v="6"/>
  </r>
  <r>
    <x v="0"/>
    <x v="25"/>
    <x v="127"/>
    <x v="127"/>
    <n v="26814.93"/>
    <s v="Export_CoGe"/>
    <x v="0"/>
    <s v="SERST"/>
    <x v="8"/>
    <s v="COSTI"/>
    <m/>
    <s v="B.7)"/>
    <s v="7) per servizi"/>
    <x v="4"/>
  </r>
  <r>
    <x v="0"/>
    <x v="25"/>
    <x v="129"/>
    <x v="129"/>
    <n v="46.1"/>
    <s v="Export_CoGe"/>
    <x v="0"/>
    <s v="COSGS"/>
    <x v="4"/>
    <s v="COSTI"/>
    <m/>
    <s v="B.7)"/>
    <s v="7) per servizi"/>
    <x v="2"/>
  </r>
  <r>
    <x v="0"/>
    <x v="25"/>
    <x v="301"/>
    <x v="301"/>
    <n v="288.89999999999998"/>
    <s v="Export_CoGe"/>
    <x v="0"/>
    <s v="COSGS"/>
    <x v="4"/>
    <s v="COSTI"/>
    <m/>
    <s v="B.7)"/>
    <s v="7) per servizi"/>
    <x v="2"/>
  </r>
  <r>
    <x v="0"/>
    <x v="25"/>
    <x v="131"/>
    <x v="131"/>
    <n v="655.49000000000024"/>
    <s v="Export_CoGe"/>
    <x v="0"/>
    <s v="COSGS"/>
    <x v="4"/>
    <s v="COSTI"/>
    <m/>
    <s v="B.7)"/>
    <s v="7) per servizi"/>
    <x v="2"/>
  </r>
  <r>
    <x v="0"/>
    <x v="25"/>
    <x v="133"/>
    <x v="133"/>
    <n v="2271.34"/>
    <s v="Export_CoGe"/>
    <x v="0"/>
    <s v="SERST"/>
    <x v="8"/>
    <s v="COSTI"/>
    <m/>
    <s v="B.7)"/>
    <s v="7) per servizi"/>
    <x v="4"/>
  </r>
  <r>
    <x v="0"/>
    <x v="25"/>
    <x v="135"/>
    <x v="135"/>
    <n v="6.16"/>
    <s v="Export_CoGe"/>
    <x v="0"/>
    <s v="COSGS"/>
    <x v="4"/>
    <s v="COSTI"/>
    <m/>
    <s v="B.7)"/>
    <s v="7) per servizi"/>
    <x v="2"/>
  </r>
  <r>
    <x v="0"/>
    <x v="25"/>
    <x v="136"/>
    <x v="136"/>
    <n v="1014.84"/>
    <s v="Export_CoGe"/>
    <x v="0"/>
    <s v="SERST"/>
    <x v="8"/>
    <s v="COSTI"/>
    <m/>
    <s v="B.7)"/>
    <s v="7) per servizi"/>
    <x v="2"/>
  </r>
  <r>
    <x v="0"/>
    <x v="25"/>
    <x v="361"/>
    <x v="360"/>
    <n v="24159.22"/>
    <s v="Export_CoGe"/>
    <x v="0"/>
    <s v="SERST"/>
    <x v="8"/>
    <s v="COSTI"/>
    <m/>
    <s v="B.7)"/>
    <s v="7) per servizi"/>
    <x v="6"/>
  </r>
  <r>
    <x v="0"/>
    <x v="25"/>
    <x v="362"/>
    <x v="361"/>
    <n v="63231.18"/>
    <s v="Export_CoGe"/>
    <x v="0"/>
    <s v="SERST"/>
    <x v="8"/>
    <s v="COSTI"/>
    <s v="CONSGRANT"/>
    <s v="B.7)"/>
    <s v="7) per servizi"/>
    <x v="8"/>
  </r>
  <r>
    <x v="0"/>
    <x v="25"/>
    <x v="363"/>
    <x v="362"/>
    <n v="9170.49"/>
    <s v="Export_CoGe"/>
    <x v="0"/>
    <s v="SERST"/>
    <x v="8"/>
    <s v="COSTI"/>
    <m/>
    <s v="B.7)"/>
    <s v="7) per servizi"/>
    <x v="2"/>
  </r>
  <r>
    <x v="0"/>
    <x v="25"/>
    <x v="358"/>
    <x v="357"/>
    <n v="32797.97"/>
    <s v="Export_CoGe"/>
    <x v="0"/>
    <s v="SERST"/>
    <x v="8"/>
    <s v="COSTI"/>
    <s v="SPESGRANT"/>
    <s v="B.7)"/>
    <s v="7) per servizi"/>
    <x v="6"/>
  </r>
  <r>
    <x v="0"/>
    <x v="25"/>
    <x v="396"/>
    <x v="395"/>
    <n v="1499.6"/>
    <s v="Export_CoGe"/>
    <x v="0"/>
    <s v="SERST"/>
    <x v="8"/>
    <s v="COSTI"/>
    <m/>
    <s v="B.7)"/>
    <s v="7) per servizi"/>
    <x v="2"/>
  </r>
  <r>
    <x v="0"/>
    <x v="25"/>
    <x v="138"/>
    <x v="138"/>
    <n v="12000"/>
    <s v="Export_CoGe"/>
    <x v="0"/>
    <s v="AFFIT"/>
    <x v="17"/>
    <s v="AFF"/>
    <m/>
    <s v="B.8)"/>
    <s v="8) per godimento di beni di terzi"/>
    <x v="2"/>
  </r>
  <r>
    <x v="0"/>
    <x v="25"/>
    <x v="139"/>
    <x v="139"/>
    <n v="40800"/>
    <s v="Export_CoGe"/>
    <x v="0"/>
    <s v="AFFIT"/>
    <x v="17"/>
    <s v="AFF"/>
    <m/>
    <s v="B.8)"/>
    <s v="8) per godimento di beni di terzi"/>
    <x v="2"/>
  </r>
  <r>
    <x v="0"/>
    <x v="25"/>
    <x v="140"/>
    <x v="140"/>
    <n v="1200"/>
    <s v="Export_CoGe"/>
    <x v="0"/>
    <s v="AFFIT"/>
    <x v="17"/>
    <s v="AFF"/>
    <m/>
    <s v="B.8)"/>
    <s v="8) per godimento di beni di terzi"/>
    <x v="2"/>
  </r>
  <r>
    <x v="0"/>
    <x v="25"/>
    <x v="142"/>
    <x v="142"/>
    <n v="37067.760000000002"/>
    <s v="Export_CoGe"/>
    <x v="0"/>
    <s v="AFFIT"/>
    <x v="17"/>
    <s v="AFF"/>
    <m/>
    <s v="B.8)"/>
    <s v="8) per godimento di beni di terzi"/>
    <x v="2"/>
  </r>
  <r>
    <x v="0"/>
    <x v="25"/>
    <x v="143"/>
    <x v="143"/>
    <n v="1200"/>
    <s v="Export_CoGe"/>
    <x v="0"/>
    <s v="AFFIT"/>
    <x v="17"/>
    <s v="AFF"/>
    <m/>
    <s v="B.8)"/>
    <s v="8) per godimento di beni di terzi"/>
    <x v="2"/>
  </r>
  <r>
    <x v="0"/>
    <x v="25"/>
    <x v="144"/>
    <x v="144"/>
    <n v="26373.230000000003"/>
    <s v="Export_CoGe"/>
    <x v="0"/>
    <s v="AFFIT"/>
    <x v="17"/>
    <s v="AFF"/>
    <m/>
    <s v="B.8)"/>
    <s v="8) per godimento di beni di terzi"/>
    <x v="2"/>
  </r>
  <r>
    <x v="0"/>
    <x v="25"/>
    <x v="150"/>
    <x v="150"/>
    <n v="43892.62"/>
    <s v="Export_CoGe"/>
    <x v="0"/>
    <s v="AFFIT"/>
    <x v="17"/>
    <s v="AFF"/>
    <m/>
    <s v="B.8)"/>
    <s v="8) per godimento di beni di terzi"/>
    <x v="2"/>
  </r>
  <r>
    <x v="0"/>
    <x v="25"/>
    <x v="364"/>
    <x v="363"/>
    <n v="28293"/>
    <s v="Export_CoGe"/>
    <x v="0"/>
    <s v="AFFIT"/>
    <x v="17"/>
    <s v="AFF"/>
    <m/>
    <s v="B.8)"/>
    <s v="8) per godimento di beni di terzi"/>
    <x v="2"/>
  </r>
  <r>
    <x v="0"/>
    <x v="25"/>
    <x v="391"/>
    <x v="390"/>
    <n v="30000"/>
    <s v="Export_CoGe"/>
    <x v="0"/>
    <s v="AFFIT"/>
    <x v="17"/>
    <s v="AFF"/>
    <m/>
    <s v="B.8)"/>
    <s v="8) per godimento di beni di terzi"/>
    <x v="2"/>
  </r>
  <r>
    <x v="0"/>
    <x v="25"/>
    <x v="392"/>
    <x v="391"/>
    <n v="3000"/>
    <s v="Export_CoGe"/>
    <x v="0"/>
    <s v="AFFIT"/>
    <x v="17"/>
    <s v="AFF"/>
    <m/>
    <s v="B.8)"/>
    <s v="8) per godimento di beni di terzi"/>
    <x v="2"/>
  </r>
  <r>
    <x v="0"/>
    <x v="25"/>
    <x v="409"/>
    <x v="408"/>
    <n v="18000"/>
    <s v="Export_CoGe"/>
    <x v="0"/>
    <s v="AFFIT"/>
    <x v="17"/>
    <s v="AFF"/>
    <m/>
    <s v="B.8)"/>
    <s v="8) per godimento di beni di terzi"/>
    <x v="2"/>
  </r>
  <r>
    <x v="0"/>
    <x v="25"/>
    <x v="416"/>
    <x v="415"/>
    <n v="7200"/>
    <s v="Export_CoGe"/>
    <x v="0"/>
    <s v="AFFIT"/>
    <x v="17"/>
    <s v="AFF"/>
    <m/>
    <s v="B.8)"/>
    <s v="8) per godimento di beni di terzi"/>
    <x v="2"/>
  </r>
  <r>
    <x v="0"/>
    <x v="25"/>
    <x v="152"/>
    <x v="152"/>
    <n v="33635"/>
    <s v="Export_CoGe"/>
    <x v="0"/>
    <s v="COSGS"/>
    <x v="4"/>
    <s v="COSTI"/>
    <m/>
    <s v="B.8)"/>
    <s v="8) per godimento di beni di terzi"/>
    <x v="2"/>
  </r>
  <r>
    <x v="0"/>
    <x v="25"/>
    <x v="155"/>
    <x v="155"/>
    <n v="30047.739999999994"/>
    <s v="Export_CoGe"/>
    <x v="0"/>
    <s v="COSGS"/>
    <x v="4"/>
    <s v="COSTI"/>
    <m/>
    <s v="B.8)"/>
    <s v="8) per godimento di beni di terzi"/>
    <x v="2"/>
  </r>
  <r>
    <x v="0"/>
    <x v="25"/>
    <x v="156"/>
    <x v="156"/>
    <n v="12826.88"/>
    <s v="Export_CoGe"/>
    <x v="0"/>
    <s v="COSGS"/>
    <x v="4"/>
    <s v="COSTI"/>
    <m/>
    <s v="B.8)"/>
    <s v="8) per godimento di beni di terzi"/>
    <x v="2"/>
  </r>
  <r>
    <x v="0"/>
    <x v="25"/>
    <x v="406"/>
    <x v="405"/>
    <n v="14369.11"/>
    <s v="Export_CoGe"/>
    <x v="0"/>
    <s v="COSGS"/>
    <x v="4"/>
    <s v="COSTI"/>
    <m/>
    <s v="B.8)"/>
    <s v="8) per godimento di beni di terzi"/>
    <x v="3"/>
  </r>
  <r>
    <x v="0"/>
    <x v="25"/>
    <x v="176"/>
    <x v="176"/>
    <n v="13731.86"/>
    <s v="Export_CoGe"/>
    <x v="0"/>
    <s v="AMMST"/>
    <x v="24"/>
    <s v="AMM"/>
    <m/>
    <s v="B.10)"/>
    <s v="10) Ammortamenti e svalutazioni"/>
    <x v="7"/>
  </r>
  <r>
    <x v="0"/>
    <x v="25"/>
    <x v="180"/>
    <x v="180"/>
    <n v="15229.830000000002"/>
    <s v="Export_CoGe"/>
    <x v="0"/>
    <s v="AMMST"/>
    <x v="24"/>
    <s v="AMM"/>
    <m/>
    <s v="B.10)"/>
    <s v="10) Ammortamenti e svalutazioni"/>
    <x v="7"/>
  </r>
  <r>
    <x v="0"/>
    <x v="25"/>
    <x v="182"/>
    <x v="182"/>
    <n v="37263.129999999997"/>
    <s v="Export_CoGe"/>
    <x v="0"/>
    <s v="AMMIN"/>
    <x v="26"/>
    <s v="AMM"/>
    <m/>
    <s v="B.10)"/>
    <s v="10) Ammortamenti e svalutazioni"/>
    <x v="7"/>
  </r>
  <r>
    <x v="0"/>
    <x v="25"/>
    <x v="184"/>
    <x v="184"/>
    <n v="11767.7"/>
    <s v="Export_CoGe"/>
    <x v="0"/>
    <s v="AMMST"/>
    <x v="24"/>
    <s v="AMM"/>
    <m/>
    <s v="B.10)"/>
    <s v="10) Ammortamenti e svalutazioni"/>
    <x v="7"/>
  </r>
  <r>
    <x v="0"/>
    <x v="25"/>
    <x v="186"/>
    <x v="186"/>
    <n v="21394.870000000003"/>
    <s v="Export_CoGe"/>
    <x v="0"/>
    <s v="AMMIN"/>
    <x v="26"/>
    <s v="AMM"/>
    <m/>
    <s v="B.10)"/>
    <s v="10) Ammortamenti e svalutazioni"/>
    <x v="7"/>
  </r>
  <r>
    <x v="0"/>
    <x v="25"/>
    <x v="188"/>
    <x v="188"/>
    <n v="20818.71"/>
    <s v="Export_CoGe"/>
    <x v="0"/>
    <s v="AMMIN"/>
    <x v="26"/>
    <s v="AMM"/>
    <m/>
    <s v="B.10)"/>
    <s v="10) Ammortamenti e svalutazioni"/>
    <x v="7"/>
  </r>
  <r>
    <x v="0"/>
    <x v="25"/>
    <x v="190"/>
    <x v="190"/>
    <n v="3575.3100000000004"/>
    <s v="Export_CoGe"/>
    <x v="0"/>
    <s v="AMMST"/>
    <x v="24"/>
    <s v="AMM"/>
    <m/>
    <s v="B.10)"/>
    <s v="10) Ammortamenti e svalutazioni"/>
    <x v="7"/>
  </r>
  <r>
    <x v="0"/>
    <x v="25"/>
    <x v="192"/>
    <x v="192"/>
    <n v="6359.670000000001"/>
    <s v="Export_CoGe"/>
    <x v="0"/>
    <s v="AMMST"/>
    <x v="24"/>
    <s v="AMM"/>
    <m/>
    <s v="B.10)"/>
    <s v="10) Ammortamenti e svalutazioni"/>
    <x v="7"/>
  </r>
  <r>
    <x v="0"/>
    <x v="25"/>
    <x v="194"/>
    <x v="194"/>
    <n v="264"/>
    <s v="Export_CoGe"/>
    <x v="0"/>
    <s v="AMMST"/>
    <x v="24"/>
    <s v="AMM"/>
    <m/>
    <s v="B.10)"/>
    <s v="10) Ammortamenti e svalutazioni"/>
    <x v="7"/>
  </r>
  <r>
    <x v="0"/>
    <x v="25"/>
    <x v="420"/>
    <x v="419"/>
    <n v="44287.75"/>
    <s v="Export_CoGe"/>
    <x v="0"/>
    <s v="ONSTR"/>
    <x v="30"/>
    <s v="EXT"/>
    <m/>
    <s v="B.10)"/>
    <s v="10) Ammortamenti e svalutazioni"/>
    <x v="7"/>
  </r>
  <r>
    <x v="0"/>
    <x v="25"/>
    <x v="198"/>
    <x v="198"/>
    <n v="660483.18000000005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25"/>
    <x v="200"/>
    <x v="200"/>
    <n v="883958.85"/>
    <s v="Export_CoGe"/>
    <x v="0"/>
    <s v="VARMP"/>
    <x v="28"/>
    <s v="ACQ"/>
    <m/>
    <s v="B.11)"/>
    <s v="11) variazioni delle rimanenze di materie prime, sussidiarie, di consumo e di merci"/>
    <x v="3"/>
  </r>
  <r>
    <x v="0"/>
    <x v="25"/>
    <x v="203"/>
    <x v="203"/>
    <n v="9627.65"/>
    <s v="Export_CoGe"/>
    <x v="0"/>
    <s v="COSGS"/>
    <x v="4"/>
    <s v="COSTI"/>
    <m/>
    <s v="B.14)"/>
    <s v="14) oneri diversi di gestione"/>
    <x v="2"/>
  </r>
  <r>
    <x v="0"/>
    <x v="25"/>
    <x v="204"/>
    <x v="204"/>
    <n v="500"/>
    <s v="Export_CoGe"/>
    <x v="0"/>
    <s v="COSGS"/>
    <x v="4"/>
    <s v="COSTI"/>
    <m/>
    <s v="B.14)"/>
    <s v="14) oneri diversi di gestione"/>
    <x v="2"/>
  </r>
  <r>
    <x v="0"/>
    <x v="25"/>
    <x v="206"/>
    <x v="206"/>
    <n v="7.9999999999999716"/>
    <s v="Export_CoGe"/>
    <x v="0"/>
    <s v="COSGS"/>
    <x v="4"/>
    <s v="COSTI"/>
    <m/>
    <s v="B.14)"/>
    <s v="14) oneri diversi di gestione"/>
    <x v="2"/>
  </r>
  <r>
    <x v="0"/>
    <x v="25"/>
    <x v="208"/>
    <x v="208"/>
    <n v="3109.24"/>
    <s v="Export_CoGe"/>
    <x v="0"/>
    <s v="COSGS"/>
    <x v="4"/>
    <s v="COSTI"/>
    <m/>
    <s v="B.14)"/>
    <s v="14) oneri diversi di gestione"/>
    <x v="2"/>
  </r>
  <r>
    <x v="0"/>
    <x v="25"/>
    <x v="209"/>
    <x v="209"/>
    <n v="11480"/>
    <s v="Export_CoGe"/>
    <x v="0"/>
    <s v="COSGS"/>
    <x v="4"/>
    <s v="COSTI"/>
    <m/>
    <s v="B.14)"/>
    <s v="14) oneri diversi di gestione"/>
    <x v="2"/>
  </r>
  <r>
    <x v="0"/>
    <x v="25"/>
    <x v="211"/>
    <x v="211"/>
    <n v="6880.43"/>
    <s v="Export_CoGe"/>
    <x v="0"/>
    <s v="COSGS"/>
    <x v="4"/>
    <s v="COSTI"/>
    <m/>
    <s v="B.14)"/>
    <s v="14) oneri diversi di gestione"/>
    <x v="2"/>
  </r>
  <r>
    <x v="0"/>
    <x v="25"/>
    <x v="213"/>
    <x v="213"/>
    <n v="1435.84"/>
    <s v="Export_CoGe"/>
    <x v="0"/>
    <s v="COSGS"/>
    <x v="4"/>
    <s v="COSTI"/>
    <m/>
    <s v="B.14)"/>
    <s v="14) oneri diversi di gestione"/>
    <x v="2"/>
  </r>
  <r>
    <x v="0"/>
    <x v="25"/>
    <x v="217"/>
    <x v="217"/>
    <n v="8264.9900000000016"/>
    <s v="Export_CoGe"/>
    <x v="0"/>
    <s v="ONSTR"/>
    <x v="30"/>
    <s v="EXT"/>
    <m/>
    <s v="B.14)"/>
    <s v="14) oneri diversi di gestione"/>
    <x v="2"/>
  </r>
  <r>
    <x v="0"/>
    <x v="25"/>
    <x v="305"/>
    <x v="305"/>
    <n v="10080.01"/>
    <s v="Export_CoGe"/>
    <x v="0"/>
    <s v="COSGS"/>
    <x v="4"/>
    <s v="COSTI"/>
    <m/>
    <s v="B.14)"/>
    <s v="14) oneri diversi di gestione"/>
    <x v="2"/>
  </r>
  <r>
    <x v="0"/>
    <x v="25"/>
    <x v="218"/>
    <x v="218"/>
    <n v="2694.5400000000004"/>
    <s v="Export_CoGe"/>
    <x v="0"/>
    <s v="COSGS"/>
    <x v="4"/>
    <s v="COSTI"/>
    <m/>
    <s v="B.14)"/>
    <s v="14) oneri diversi di gestione"/>
    <x v="2"/>
  </r>
  <r>
    <x v="0"/>
    <x v="25"/>
    <x v="219"/>
    <x v="219"/>
    <n v="6299.52"/>
    <s v="Export_CoGe"/>
    <x v="0"/>
    <s v="COSGS"/>
    <x v="4"/>
    <s v="COSTI"/>
    <m/>
    <s v="B.14)"/>
    <s v="14) oneri diversi di gestione"/>
    <x v="2"/>
  </r>
  <r>
    <x v="0"/>
    <x v="25"/>
    <x v="221"/>
    <x v="221"/>
    <n v="759.13"/>
    <s v="Export_CoGe"/>
    <x v="0"/>
    <s v="COSGS"/>
    <x v="4"/>
    <s v="COSTI"/>
    <m/>
    <s v="B.14)"/>
    <s v="14) oneri diversi di gestione"/>
    <x v="4"/>
  </r>
  <r>
    <x v="0"/>
    <x v="25"/>
    <x v="223"/>
    <x v="223"/>
    <n v="158.04"/>
    <s v="Export_CoGe"/>
    <x v="0"/>
    <s v="COSGS"/>
    <x v="4"/>
    <s v="COSTI"/>
    <m/>
    <s v="B.14)"/>
    <s v="14) oneri diversi di gestione"/>
    <x v="2"/>
  </r>
  <r>
    <x v="0"/>
    <x v="25"/>
    <x v="225"/>
    <x v="225"/>
    <n v="14.779999999999538"/>
    <s v="Export_CoGe"/>
    <x v="0"/>
    <s v="COSGS"/>
    <x v="4"/>
    <s v="COSTI"/>
    <m/>
    <s v="B.14)"/>
    <s v="14) oneri diversi di gestione"/>
    <x v="2"/>
  </r>
  <r>
    <x v="0"/>
    <x v="25"/>
    <x v="226"/>
    <x v="226"/>
    <n v="15353.960000000001"/>
    <s v="Export_CoGe"/>
    <x v="0"/>
    <s v="ONSTR"/>
    <x v="30"/>
    <s v="EXT"/>
    <m/>
    <s v="B.14)"/>
    <s v="14) oneri diversi di gestione"/>
    <x v="2"/>
  </r>
  <r>
    <x v="0"/>
    <x v="25"/>
    <x v="393"/>
    <x v="392"/>
    <n v="32089.13"/>
    <s v="Export_CoGe"/>
    <x v="0"/>
    <s v="ONSTR"/>
    <x v="30"/>
    <s v="EXT"/>
    <m/>
    <s v="B.14)"/>
    <s v="14) oneri diversi di gestione"/>
    <x v="7"/>
  </r>
  <r>
    <x v="0"/>
    <x v="25"/>
    <x v="229"/>
    <x v="229"/>
    <n v="1214.78"/>
    <s v="Export_CoGe"/>
    <x v="0"/>
    <s v="COSGS"/>
    <x v="4"/>
    <s v="COSTI"/>
    <m/>
    <s v="B.14)"/>
    <s v="14) oneri diversi di gestione"/>
    <x v="6"/>
  </r>
  <r>
    <x v="0"/>
    <x v="25"/>
    <x v="306"/>
    <x v="306"/>
    <n v="1274.4399999999998"/>
    <s v="Export_CoGe"/>
    <x v="0"/>
    <s v="COSGS"/>
    <x v="4"/>
    <s v="COSTI"/>
    <m/>
    <s v="B.14)"/>
    <s v="14) oneri diversi di gestione"/>
    <x v="4"/>
  </r>
  <r>
    <x v="0"/>
    <x v="25"/>
    <x v="370"/>
    <x v="369"/>
    <n v="14545.4"/>
    <s v="Export_CoGe"/>
    <x v="0"/>
    <s v="ONSTR"/>
    <x v="30"/>
    <s v="EXT"/>
    <m/>
    <s v="B.14)"/>
    <s v="14) oneri diversi di gestione"/>
    <x v="7"/>
  </r>
  <r>
    <x v="0"/>
    <x v="25"/>
    <x v="410"/>
    <x v="409"/>
    <n v="1345.4399999999996"/>
    <s v="Export_CoGe"/>
    <x v="0"/>
    <s v="ONSTR"/>
    <x v="30"/>
    <s v="EXT"/>
    <m/>
    <s v="B.14)"/>
    <s v="14) oneri diversi di gestione"/>
    <x v="2"/>
  </r>
  <r>
    <x v="0"/>
    <x v="25"/>
    <x v="381"/>
    <x v="380"/>
    <n v="10507.74"/>
    <s v="Export_CoGe"/>
    <x v="0"/>
    <s v="ONFIN"/>
    <x v="32"/>
    <s v="FIN"/>
    <m/>
    <s v="C.17)"/>
    <s v="17) interessi e altri oneri finanziari"/>
    <x v="7"/>
  </r>
  <r>
    <x v="0"/>
    <x v="25"/>
    <x v="231"/>
    <x v="231"/>
    <n v="10581.57"/>
    <s v="Export_CoGe"/>
    <x v="0"/>
    <s v="ONFIN"/>
    <x v="32"/>
    <s v="FIN"/>
    <m/>
    <s v="C.17)"/>
    <s v="17) interessi e altri oneri finanziari"/>
    <x v="7"/>
  </r>
  <r>
    <x v="0"/>
    <x v="25"/>
    <x v="233"/>
    <x v="233"/>
    <n v="25265.27"/>
    <s v="Export_CoGe"/>
    <x v="0"/>
    <s v="ONFIN"/>
    <x v="32"/>
    <s v="FIN"/>
    <m/>
    <s v="C.17)"/>
    <s v="17) interessi e altri oneri finanziari"/>
    <x v="7"/>
  </r>
  <r>
    <x v="0"/>
    <x v="25"/>
    <x v="235"/>
    <x v="235"/>
    <n v="2701.3900000000003"/>
    <s v="Export_CoGe"/>
    <x v="0"/>
    <s v="ONFIN"/>
    <x v="32"/>
    <s v="FIN"/>
    <m/>
    <s v="C.17)"/>
    <s v="17) interessi e altri oneri finanziari"/>
    <x v="7"/>
  </r>
  <r>
    <x v="0"/>
    <x v="25"/>
    <x v="349"/>
    <x v="348"/>
    <n v="85760.970000000016"/>
    <s v="Export_CoGe"/>
    <x v="0"/>
    <s v="ONFIN"/>
    <x v="32"/>
    <s v="FIN"/>
    <m/>
    <s v="C.17)"/>
    <s v="17) interessi e altri oneri finanziari"/>
    <x v="7"/>
  </r>
  <r>
    <x v="0"/>
    <x v="25"/>
    <x v="378"/>
    <x v="377"/>
    <n v="46.1"/>
    <s v="Export_CoGe"/>
    <x v="0"/>
    <s v="ONFIN"/>
    <x v="32"/>
    <s v="FIN"/>
    <m/>
    <s v="C.17)"/>
    <s v="17) interessi e altri oneri finanziari"/>
    <x v="7"/>
  </r>
  <r>
    <x v="0"/>
    <x v="25"/>
    <x v="237"/>
    <x v="237"/>
    <n v="5046.7400000000043"/>
    <s v="Export_CoGe"/>
    <x v="0"/>
    <s v="ONFIN"/>
    <x v="32"/>
    <s v="FIN"/>
    <m/>
    <s v="C.17)"/>
    <s v="17) interessi e altri oneri finanziari"/>
    <x v="7"/>
  </r>
  <r>
    <x v="0"/>
    <x v="25"/>
    <x v="238"/>
    <x v="238"/>
    <n v="9004.8799999999992"/>
    <s v="Export_CoGe"/>
    <x v="0"/>
    <s v="RICOP"/>
    <x v="33"/>
    <s v="RIC"/>
    <m/>
    <s v="A.1)"/>
    <s v="1) ricavi delle vendite e delle prestazioni"/>
    <x v="6"/>
  </r>
  <r>
    <x v="0"/>
    <x v="25"/>
    <x v="239"/>
    <x v="239"/>
    <n v="-3397568.6400000006"/>
    <s v="Export_CoGe"/>
    <x v="0"/>
    <s v="RICOP"/>
    <x v="33"/>
    <s v="RIC"/>
    <m/>
    <s v="A.1)"/>
    <s v="1) ricavi delle vendite e delle prestazioni"/>
    <x v="5"/>
  </r>
  <r>
    <x v="0"/>
    <x v="25"/>
    <x v="241"/>
    <x v="241"/>
    <n v="-49728.04"/>
    <s v="Export_CoGe"/>
    <x v="0"/>
    <s v="RICOP"/>
    <x v="33"/>
    <s v="RIC"/>
    <m/>
    <s v="A.1)"/>
    <s v="1) ricavi delle vendite e delle prestazioni"/>
    <x v="5"/>
  </r>
  <r>
    <x v="0"/>
    <x v="25"/>
    <x v="243"/>
    <x v="243"/>
    <n v="-249439.17"/>
    <s v="Export_CoGe"/>
    <x v="0"/>
    <s v="RICOP"/>
    <x v="33"/>
    <s v="RIC"/>
    <m/>
    <s v="A.1)"/>
    <s v="1) ricavi delle vendite e delle prestazioni"/>
    <x v="6"/>
  </r>
  <r>
    <x v="0"/>
    <x v="25"/>
    <x v="244"/>
    <x v="244"/>
    <n v="-16443.12"/>
    <s v="Export_CoGe"/>
    <x v="0"/>
    <s v="RICOP"/>
    <x v="33"/>
    <s v="RIC"/>
    <m/>
    <s v="A.1)"/>
    <s v="1) ricavi delle vendite e delle prestazioni"/>
    <x v="6"/>
  </r>
  <r>
    <x v="0"/>
    <x v="25"/>
    <x v="245"/>
    <x v="245"/>
    <n v="-38520"/>
    <s v="Export_CoGe"/>
    <x v="0"/>
    <s v="RICOP"/>
    <x v="33"/>
    <s v="RIC"/>
    <m/>
    <s v="A.1)"/>
    <s v="1) ricavi delle vendite e delle prestazioni"/>
    <x v="7"/>
  </r>
  <r>
    <x v="0"/>
    <x v="25"/>
    <x v="350"/>
    <x v="349"/>
    <n v="-17357.059999999998"/>
    <s v="Export_CoGe"/>
    <x v="0"/>
    <s v="RICOP"/>
    <x v="33"/>
    <s v="RIC"/>
    <m/>
    <s v="A.1)"/>
    <s v="1) ricavi delle vendite e delle prestazioni"/>
    <x v="5"/>
  </r>
  <r>
    <x v="0"/>
    <x v="25"/>
    <x v="385"/>
    <x v="384"/>
    <n v="-53688.259999999995"/>
    <s v="Export_CoGe"/>
    <x v="0"/>
    <s v="RICOP"/>
    <x v="33"/>
    <s v="RIC"/>
    <m/>
    <s v="A.1)"/>
    <s v="1) ricavi delle vendite e delle prestazioni"/>
    <x v="6"/>
  </r>
  <r>
    <x v="0"/>
    <x v="25"/>
    <x v="372"/>
    <x v="371"/>
    <n v="-11065.57"/>
    <s v="Export_CoGe"/>
    <x v="0"/>
    <s v="RICOP"/>
    <x v="33"/>
    <s v="RIC"/>
    <m/>
    <s v="A.1)"/>
    <s v="1) ricavi delle vendite e delle prestazioni"/>
    <x v="6"/>
  </r>
  <r>
    <x v="0"/>
    <x v="25"/>
    <x v="246"/>
    <x v="246"/>
    <n v="-3546.3899999999967"/>
    <s v="Export_CoGe"/>
    <x v="0"/>
    <s v="RICOP"/>
    <x v="33"/>
    <s v="RIC"/>
    <m/>
    <s v="A.1)"/>
    <s v="1) ricavi delle vendite e delle prestazioni"/>
    <x v="6"/>
  </r>
  <r>
    <x v="0"/>
    <x v="25"/>
    <x v="247"/>
    <x v="247"/>
    <n v="-260256.33999999997"/>
    <s v="Export_CoGe"/>
    <x v="0"/>
    <s v="ONSTR"/>
    <x v="30"/>
    <s v="EXT"/>
    <m/>
    <s v="B.14)"/>
    <s v="14) oneri diversi di gestione"/>
    <x v="2"/>
  </r>
  <r>
    <x v="0"/>
    <x v="25"/>
    <x v="250"/>
    <x v="250"/>
    <n v="-1701819.9400000004"/>
    <s v="Export_CoGe"/>
    <x v="0"/>
    <s v="CORR"/>
    <x v="35"/>
    <s v="CORR"/>
    <m/>
    <s v="A.1)"/>
    <s v="1) ricavi delle vendite e delle prestazioni"/>
    <x v="6"/>
  </r>
  <r>
    <x v="0"/>
    <x v="25"/>
    <x v="254"/>
    <x v="254"/>
    <n v="-604332.76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25"/>
    <x v="255"/>
    <x v="255"/>
    <n v="-473270.04"/>
    <s v="Export_CoGe"/>
    <x v="0"/>
    <s v="VARMP"/>
    <x v="28"/>
    <s v="ACQ"/>
    <m/>
    <s v="B.11)"/>
    <s v="11) variazioni delle rimanenze di materie prime, sussidiarie, di consumo e di merci"/>
    <x v="3"/>
  </r>
  <r>
    <x v="0"/>
    <x v="25"/>
    <x v="257"/>
    <x v="257"/>
    <n v="-2.34"/>
    <s v="Export_CoGe"/>
    <x v="0"/>
    <s v="ALTRI"/>
    <x v="34"/>
    <s v="ALTRI"/>
    <m/>
    <s v="A.5)"/>
    <s v="5) altri ricavi e proventi, con separata indicazione dei contributi in conto esercizio"/>
    <x v="2"/>
  </r>
  <r>
    <x v="0"/>
    <x v="25"/>
    <x v="259"/>
    <x v="259"/>
    <n v="-7.8849999999997866"/>
    <s v="Export_CoGe"/>
    <x v="0"/>
    <s v="ALTRI"/>
    <x v="34"/>
    <s v="ALTRI"/>
    <m/>
    <s v="A.5)"/>
    <s v="5) altri ricavi e proventi, con separata indicazione dei contributi in conto esercizio"/>
    <x v="2"/>
  </r>
  <r>
    <x v="0"/>
    <x v="25"/>
    <x v="260"/>
    <x v="260"/>
    <n v="-764.09999999999957"/>
    <s v="Export_CoGe"/>
    <x v="0"/>
    <s v="ALTRI"/>
    <x v="34"/>
    <s v="ALTRI"/>
    <m/>
    <s v="A.5)"/>
    <s v="5) altri ricavi e proventi, con separata indicazione dei contributi in conto esercizio"/>
    <x v="2"/>
  </r>
  <r>
    <x v="0"/>
    <x v="25"/>
    <x v="309"/>
    <x v="309"/>
    <n v="-10876.36"/>
    <s v="Export_CoGe"/>
    <x v="0"/>
    <s v="ALTRI"/>
    <x v="34"/>
    <s v="ALTRI"/>
    <m/>
    <s v="A.5)"/>
    <s v="5) altri ricavi e proventi, con separata indicazione dei contributi in conto esercizio"/>
    <x v="2"/>
  </r>
  <r>
    <x v="0"/>
    <x v="25"/>
    <x v="263"/>
    <x v="263"/>
    <n v="-826.24"/>
    <s v="Export_CoGe"/>
    <x v="0"/>
    <s v="ALTRI"/>
    <x v="34"/>
    <s v="ALTRI"/>
    <m/>
    <s v="A.5)"/>
    <s v="5) altri ricavi e proventi, con separata indicazione dei contributi in conto esercizio"/>
    <x v="2"/>
  </r>
  <r>
    <x v="0"/>
    <x v="25"/>
    <x v="265"/>
    <x v="265"/>
    <n v="-35"/>
    <s v="Export_CoGe"/>
    <x v="0"/>
    <s v="ALTRI"/>
    <x v="34"/>
    <s v="ALTRI"/>
    <m/>
    <s v="A.5)"/>
    <s v="5) altri ricavi e proventi, con separata indicazione dei contributi in conto esercizio"/>
    <x v="8"/>
  </r>
  <r>
    <x v="0"/>
    <x v="25"/>
    <x v="266"/>
    <x v="266"/>
    <n v="-1646963.0999999999"/>
    <s v="Export_CoGe"/>
    <x v="0"/>
    <s v="ONSTR"/>
    <x v="30"/>
    <s v="EXT"/>
    <m/>
    <s v="A.5)"/>
    <s v="5) altri ricavi e proventi, con separata indicazione dei contributi in conto esercizio"/>
    <x v="2"/>
  </r>
  <r>
    <x v="0"/>
    <x v="25"/>
    <x v="267"/>
    <x v="267"/>
    <n v="-214"/>
    <s v="Export_CoGe"/>
    <x v="0"/>
    <s v="ALTRI"/>
    <x v="34"/>
    <s v="ALTRI"/>
    <m/>
    <s v="A.5)"/>
    <s v="5) altri ricavi e proventi, con separata indicazione dei contributi in conto esercizio"/>
    <x v="8"/>
  </r>
  <r>
    <x v="0"/>
    <x v="25"/>
    <x v="311"/>
    <x v="311"/>
    <n v="-175846.32"/>
    <s v="Export_CoGe"/>
    <x v="0"/>
    <s v="ACQDI"/>
    <x v="0"/>
    <s v="ACQ"/>
    <m/>
    <s v="A.5)"/>
    <s v="5) altri ricavi e proventi, con separata indicazione dei contributi in conto esercizio"/>
    <x v="2"/>
  </r>
  <r>
    <x v="0"/>
    <x v="25"/>
    <x v="401"/>
    <x v="400"/>
    <n v="-929.39"/>
    <s v="Export_CoGe"/>
    <x v="0"/>
    <s v="ACQDI"/>
    <x v="0"/>
    <s v="ACQ"/>
    <m/>
    <s v="A.5)"/>
    <s v="5) altri ricavi e proventi, con separata indicazione dei contributi in conto esercizio"/>
    <x v="7"/>
  </r>
  <r>
    <x v="0"/>
    <x v="25"/>
    <x v="315"/>
    <x v="315"/>
    <n v="-22335.360000000001"/>
    <s v="Export_CoGe"/>
    <x v="0"/>
    <s v="ONFIN"/>
    <x v="32"/>
    <s v="FIN"/>
    <m/>
    <s v="C.16)"/>
    <s v="16) altri proventi finanziari"/>
    <x v="7"/>
  </r>
  <r>
    <x v="0"/>
    <x v="25"/>
    <x v="276"/>
    <x v="276"/>
    <n v="-186597.27"/>
    <s v="Export_CoGe"/>
    <x v="0"/>
    <s v="ONFIN"/>
    <x v="32"/>
    <s v="FIN"/>
    <m/>
    <s v="C.16)"/>
    <s v="16) altri proventi finanziari"/>
    <x v="4"/>
  </r>
  <r>
    <x v="0"/>
    <x v="25"/>
    <x v="316"/>
    <x v="316"/>
    <n v="299.99999999998727"/>
    <s v="Export_CoGe"/>
    <x v="1"/>
    <s v="34.CS"/>
    <x v="18"/>
    <s v="PN"/>
    <m/>
    <s v="A"/>
    <s v="Crediti verso soci"/>
    <x v="1"/>
  </r>
  <r>
    <x v="0"/>
    <x v="25"/>
    <x v="2"/>
    <x v="2"/>
    <n v="10000"/>
    <s v="Export_CoGe"/>
    <x v="1"/>
    <s v="23.I.IMM"/>
    <x v="1"/>
    <s v="IMM"/>
    <m/>
    <s v="23.I.IMM"/>
    <s v="Immobilizzazioni Immateriali"/>
    <x v="1"/>
  </r>
  <r>
    <x v="0"/>
    <x v="25"/>
    <x v="4"/>
    <x v="4"/>
    <n v="17743"/>
    <s v="Export_CoGe"/>
    <x v="1"/>
    <s v="23.I.IMM"/>
    <x v="1"/>
    <s v="IMM"/>
    <m/>
    <s v="23.I.IMM"/>
    <s v="Immobilizzazioni Immateriali"/>
    <x v="1"/>
  </r>
  <r>
    <x v="0"/>
    <x v="25"/>
    <x v="6"/>
    <x v="6"/>
    <n v="69472.100000000006"/>
    <s v="Export_CoGe"/>
    <x v="1"/>
    <s v="23.I.IMM"/>
    <x v="1"/>
    <s v="IMM"/>
    <m/>
    <s v="23.I.IMM"/>
    <s v="Immobilizzazioni Immateriali"/>
    <x v="1"/>
  </r>
  <r>
    <x v="0"/>
    <x v="25"/>
    <x v="10"/>
    <x v="10"/>
    <n v="59322.69"/>
    <s v="Export_CoGe"/>
    <x v="1"/>
    <s v="23.I.IMM"/>
    <x v="1"/>
    <s v="IMM"/>
    <m/>
    <s v="23.I.IMM"/>
    <s v="Immobilizzazioni Immateriali"/>
    <x v="1"/>
  </r>
  <r>
    <x v="0"/>
    <x v="25"/>
    <x v="12"/>
    <x v="12"/>
    <n v="87545.25"/>
    <s v="Export_CoGe"/>
    <x v="1"/>
    <s v="24.I.MAT"/>
    <x v="3"/>
    <s v="MAT"/>
    <m/>
    <s v="24.I.MAT"/>
    <s v="Immobilizzazioni Materiali"/>
    <x v="1"/>
  </r>
  <r>
    <x v="0"/>
    <x v="25"/>
    <x v="14"/>
    <x v="14"/>
    <n v="693957.03"/>
    <s v="Export_CoGe"/>
    <x v="1"/>
    <s v="24.I.MAT"/>
    <x v="3"/>
    <s v="MAT"/>
    <m/>
    <s v="24.I.MAT"/>
    <s v="Immobilizzazioni Materiali"/>
    <x v="1"/>
  </r>
  <r>
    <x v="0"/>
    <x v="25"/>
    <x v="16"/>
    <x v="16"/>
    <n v="134092.31"/>
    <s v="Export_CoGe"/>
    <x v="1"/>
    <s v="24.I.MAT"/>
    <x v="3"/>
    <s v="MAT"/>
    <m/>
    <s v="24.I.MAT"/>
    <s v="Immobilizzazioni Materiali"/>
    <x v="1"/>
  </r>
  <r>
    <x v="0"/>
    <x v="25"/>
    <x v="18"/>
    <x v="18"/>
    <n v="229033.74"/>
    <s v="Export_CoGe"/>
    <x v="1"/>
    <s v="24.I.MAT"/>
    <x v="3"/>
    <s v="MAT"/>
    <m/>
    <s v="24.I.MAT"/>
    <s v="Immobilizzazioni Materiali"/>
    <x v="1"/>
  </r>
  <r>
    <x v="0"/>
    <x v="25"/>
    <x v="21"/>
    <x v="21"/>
    <n v="312509.69000000006"/>
    <s v="Export_CoGe"/>
    <x v="1"/>
    <s v="24.I.MAT"/>
    <x v="3"/>
    <s v="MAT"/>
    <m/>
    <s v="24.I.MAT"/>
    <s v="Immobilizzazioni Materiali"/>
    <x v="1"/>
  </r>
  <r>
    <x v="0"/>
    <x v="25"/>
    <x v="24"/>
    <x v="24"/>
    <n v="95223.29"/>
    <s v="Export_CoGe"/>
    <x v="1"/>
    <s v="24.I.MAT"/>
    <x v="3"/>
    <s v="MAT"/>
    <m/>
    <s v="24.I.MAT"/>
    <s v="Immobilizzazioni Materiali"/>
    <x v="1"/>
  </r>
  <r>
    <x v="0"/>
    <x v="25"/>
    <x v="26"/>
    <x v="26"/>
    <n v="16409.09"/>
    <s v="Export_CoGe"/>
    <x v="1"/>
    <s v="24.I.MAT"/>
    <x v="3"/>
    <s v="MAT"/>
    <m/>
    <s v="24.I.MAT"/>
    <s v="Immobilizzazioni Materiali"/>
    <x v="1"/>
  </r>
  <r>
    <x v="0"/>
    <x v="25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25"/>
    <x v="421"/>
    <x v="420"/>
    <n v="72789.72"/>
    <s v="Export_CoGe"/>
    <x v="1"/>
    <s v="24.I.MAT"/>
    <x v="3"/>
    <s v="MAT"/>
    <m/>
    <s v="24.I.MAT"/>
    <s v="Immobilizzazioni Materiali"/>
    <x v="1"/>
  </r>
  <r>
    <x v="0"/>
    <x v="25"/>
    <x v="36"/>
    <x v="36"/>
    <n v="340"/>
    <s v="Export_CoGe"/>
    <x v="1"/>
    <s v="25.I.FIN"/>
    <x v="7"/>
    <s v="IFIN"/>
    <m/>
    <s v="25.I.FIN"/>
    <s v="Immobilizzazioni Finanziarie"/>
    <x v="1"/>
  </r>
  <r>
    <x v="0"/>
    <x v="25"/>
    <x v="38"/>
    <x v="38"/>
    <n v="2500"/>
    <s v="Export_CoGe"/>
    <x v="1"/>
    <s v="25.I.FIN"/>
    <x v="7"/>
    <s v="IFIN"/>
    <m/>
    <s v="25.I.FIN"/>
    <s v="Immobilizzazioni Finanziarie"/>
    <x v="1"/>
  </r>
  <r>
    <x v="0"/>
    <x v="25"/>
    <x v="40"/>
    <x v="40"/>
    <n v="250"/>
    <s v="Export_CoGe"/>
    <x v="1"/>
    <s v="25.I.FIN"/>
    <x v="7"/>
    <s v="IFIN"/>
    <m/>
    <s v="25.I.FIN"/>
    <s v="Immobilizzazioni Finanziarie"/>
    <x v="1"/>
  </r>
  <r>
    <x v="0"/>
    <x v="25"/>
    <x v="317"/>
    <x v="317"/>
    <n v="997500"/>
    <s v="Export_CoGe"/>
    <x v="1"/>
    <s v="25.I.FIN"/>
    <x v="7"/>
    <s v="IFIN"/>
    <m/>
    <s v="25.I.FIN"/>
    <s v="Immobilizzazioni Finanziarie"/>
    <x v="1"/>
  </r>
  <r>
    <x v="0"/>
    <x v="25"/>
    <x v="318"/>
    <x v="318"/>
    <n v="39250.559999999998"/>
    <s v="Export_CoGe"/>
    <x v="1"/>
    <s v="25.I.FIN"/>
    <x v="7"/>
    <s v="IFIN"/>
    <m/>
    <s v="25.I.FIN"/>
    <s v="Immobilizzazioni Finanziarie"/>
    <x v="1"/>
  </r>
  <r>
    <x v="0"/>
    <x v="25"/>
    <x v="351"/>
    <x v="350"/>
    <n v="135322.94"/>
    <s v="Export_CoGe"/>
    <x v="1"/>
    <s v="25.I.FIN"/>
    <x v="7"/>
    <s v="IFIN"/>
    <m/>
    <s v="25.I.FIN"/>
    <s v="Immobilizzazioni Finanziarie"/>
    <x v="1"/>
  </r>
  <r>
    <x v="0"/>
    <x v="25"/>
    <x v="45"/>
    <x v="45"/>
    <n v="473270.04"/>
    <s v="Export_CoGe"/>
    <x v="1"/>
    <s v="26.MAG"/>
    <x v="9"/>
    <s v="MAG"/>
    <m/>
    <s v="26.MAG"/>
    <s v="Rimanenze"/>
    <x v="1"/>
  </r>
  <r>
    <x v="0"/>
    <x v="25"/>
    <x v="49"/>
    <x v="49"/>
    <n v="604332.76"/>
    <s v="Export_CoGe"/>
    <x v="1"/>
    <s v="26.MAG"/>
    <x v="9"/>
    <s v="MAG"/>
    <m/>
    <s v="26.MAG"/>
    <s v="Rimanenze"/>
    <x v="1"/>
  </r>
  <r>
    <x v="0"/>
    <x v="25"/>
    <x v="51"/>
    <x v="51"/>
    <n v="991861.76999999222"/>
    <s v="Export_CoGe"/>
    <x v="1"/>
    <s v="27.CLI"/>
    <x v="10"/>
    <s v="CLI"/>
    <m/>
    <s v="27.CLI"/>
    <s v="Crediti Commerciali"/>
    <x v="1"/>
  </r>
  <r>
    <x v="0"/>
    <x v="25"/>
    <x v="53"/>
    <x v="53"/>
    <n v="7785.0000000000227"/>
    <s v="Export_CoGe"/>
    <x v="1"/>
    <s v="27.CLI"/>
    <x v="10"/>
    <s v="CLI"/>
    <m/>
    <s v="27.CLI"/>
    <s v="Crediti Commerciali"/>
    <x v="1"/>
  </r>
  <r>
    <x v="0"/>
    <x v="25"/>
    <x v="55"/>
    <x v="55"/>
    <n v="17668.859999999942"/>
    <s v="Export_CoGe"/>
    <x v="1"/>
    <s v="27.CLI"/>
    <x v="10"/>
    <s v="CLI"/>
    <m/>
    <s v="27.CLI"/>
    <s v="Crediti Commerciali"/>
    <x v="1"/>
  </r>
  <r>
    <x v="0"/>
    <x v="25"/>
    <x v="57"/>
    <x v="57"/>
    <n v="208637.65000000002"/>
    <s v="Export_CoGe"/>
    <x v="1"/>
    <s v="27.CLI"/>
    <x v="10"/>
    <s v="CLI"/>
    <m/>
    <s v="27.CLI"/>
    <s v="Crediti Commerciali"/>
    <x v="1"/>
  </r>
  <r>
    <x v="0"/>
    <x v="25"/>
    <x v="61"/>
    <x v="61"/>
    <n v="794.3599999999999"/>
    <s v="Export_CoGe"/>
    <x v="1"/>
    <s v="31.PTN"/>
    <x v="12"/>
    <s v="PTN"/>
    <m/>
    <s v="31.PTN"/>
    <s v="Crediti Tributari"/>
    <x v="1"/>
  </r>
  <r>
    <x v="0"/>
    <x v="25"/>
    <x v="319"/>
    <x v="319"/>
    <n v="182587.74"/>
    <s v="Export_CoGe"/>
    <x v="1"/>
    <s v="31.PTN"/>
    <x v="12"/>
    <s v="PTN"/>
    <m/>
    <s v="31.PTN"/>
    <s v="Crediti Tributari"/>
    <x v="1"/>
  </r>
  <r>
    <x v="0"/>
    <x v="25"/>
    <x v="67"/>
    <x v="67"/>
    <n v="5898.25"/>
    <s v="Export_CoGe"/>
    <x v="1"/>
    <s v="31.PTN"/>
    <x v="12"/>
    <s v="PTN"/>
    <m/>
    <s v="31.PTN"/>
    <s v="Crediti Tributari"/>
    <x v="1"/>
  </r>
  <r>
    <x v="0"/>
    <x v="25"/>
    <x v="72"/>
    <x v="72"/>
    <n v="26533.980000000007"/>
    <s v="Export_CoGe"/>
    <x v="1"/>
    <s v="31.PTN"/>
    <x v="12"/>
    <s v="PTN"/>
    <m/>
    <s v="31.PTN"/>
    <s v="Crediti Tributari"/>
    <x v="1"/>
  </r>
  <r>
    <x v="0"/>
    <x v="25"/>
    <x v="78"/>
    <x v="78"/>
    <n v="47393.720000000016"/>
    <s v="Export_CoGe"/>
    <x v="1"/>
    <s v="29.AC"/>
    <x v="11"/>
    <s v="FOR"/>
    <m/>
    <s v="28.FOR"/>
    <s v="Altri Crediti"/>
    <x v="1"/>
  </r>
  <r>
    <x v="0"/>
    <x v="25"/>
    <x v="80"/>
    <x v="80"/>
    <n v="2796.9300000000658"/>
    <s v="Export_CoGe"/>
    <x v="1"/>
    <s v="29.AC"/>
    <x v="11"/>
    <s v="AC"/>
    <m/>
    <s v="29.AC"/>
    <s v="Altri Crediti"/>
    <x v="1"/>
  </r>
  <r>
    <x v="0"/>
    <x v="25"/>
    <x v="84"/>
    <x v="84"/>
    <n v="121156.29999999999"/>
    <s v="Export_CoGe"/>
    <x v="1"/>
    <s v="29.AC"/>
    <x v="11"/>
    <s v="AC"/>
    <m/>
    <s v="29.AC"/>
    <s v="Altri Crediti"/>
    <x v="1"/>
  </r>
  <r>
    <x v="0"/>
    <x v="25"/>
    <x v="86"/>
    <x v="86"/>
    <n v="1300.0000000000505"/>
    <s v="Export_CoGe"/>
    <x v="1"/>
    <s v="29.AC"/>
    <x v="11"/>
    <s v="AC"/>
    <m/>
    <s v="29.AC"/>
    <s v="Altri Crediti"/>
    <x v="1"/>
  </r>
  <r>
    <x v="0"/>
    <x v="25"/>
    <x v="88"/>
    <x v="88"/>
    <n v="102.39000000005464"/>
    <s v="Export_CoGe"/>
    <x v="1"/>
    <s v="30.AD"/>
    <x v="13"/>
    <s v="AD"/>
    <m/>
    <s v="30.AD"/>
    <s v="Altri Crediti"/>
    <x v="1"/>
  </r>
  <r>
    <x v="0"/>
    <x v="25"/>
    <x v="90"/>
    <x v="90"/>
    <n v="5324.770000000015"/>
    <s v="Export_CoGe"/>
    <x v="1"/>
    <s v="29.AC"/>
    <x v="11"/>
    <s v="AC"/>
    <m/>
    <s v="29.AC"/>
    <s v="Altri Crediti"/>
    <x v="1"/>
  </r>
  <r>
    <x v="0"/>
    <x v="25"/>
    <x v="92"/>
    <x v="92"/>
    <n v="52792.770000000004"/>
    <s v="Export_CoGe"/>
    <x v="1"/>
    <s v="29.AC"/>
    <x v="11"/>
    <s v="AC"/>
    <m/>
    <s v="29.AC"/>
    <s v="Altri Crediti"/>
    <x v="1"/>
  </r>
  <r>
    <x v="0"/>
    <x v="25"/>
    <x v="94"/>
    <x v="94"/>
    <n v="72"/>
    <s v="Export_CoGe"/>
    <x v="1"/>
    <s v="28.FOR"/>
    <x v="14"/>
    <s v="FOR"/>
    <m/>
    <s v="28.FOR"/>
    <s v="Debiti Commerciali"/>
    <x v="1"/>
  </r>
  <r>
    <x v="0"/>
    <x v="25"/>
    <x v="98"/>
    <x v="98"/>
    <n v="53.55"/>
    <s v="Export_CoGe"/>
    <x v="1"/>
    <s v="29.AC"/>
    <x v="11"/>
    <s v="AC"/>
    <m/>
    <s v="29.AC"/>
    <s v="Altri Crediti"/>
    <x v="1"/>
  </r>
  <r>
    <x v="0"/>
    <x v="25"/>
    <x v="321"/>
    <x v="321"/>
    <n v="1091.8000000000002"/>
    <s v="Export_CoGe"/>
    <x v="1"/>
    <s v="29.AC"/>
    <x v="11"/>
    <s v="AC"/>
    <m/>
    <s v="29.AC"/>
    <s v="Altri Crediti"/>
    <x v="1"/>
  </r>
  <r>
    <x v="0"/>
    <x v="25"/>
    <x v="322"/>
    <x v="322"/>
    <n v="181.46999999998934"/>
    <s v="Export_CoGe"/>
    <x v="1"/>
    <s v="29.AC"/>
    <x v="11"/>
    <s v="AC"/>
    <m/>
    <s v="29.AC"/>
    <s v="Altri Crediti"/>
    <x v="1"/>
  </r>
  <r>
    <x v="0"/>
    <x v="25"/>
    <x v="105"/>
    <x v="105"/>
    <n v="12947.59"/>
    <s v="Export_CoGe"/>
    <x v="1"/>
    <s v="29.AC"/>
    <x v="11"/>
    <s v="AC"/>
    <m/>
    <s v="29.AC"/>
    <s v="Ratei/Risconti Attivi"/>
    <x v="1"/>
  </r>
  <r>
    <x v="0"/>
    <x v="25"/>
    <x v="107"/>
    <x v="107"/>
    <n v="16852.849999999999"/>
    <s v="Export_CoGe"/>
    <x v="1"/>
    <s v="29.AC"/>
    <x v="11"/>
    <s v="AC"/>
    <m/>
    <s v="29.AC"/>
    <s v="Ratei/Risconti Attivi"/>
    <x v="1"/>
  </r>
  <r>
    <x v="0"/>
    <x v="25"/>
    <x v="109"/>
    <x v="109"/>
    <n v="468.52000000000169"/>
    <s v="Export_CoGe"/>
    <x v="1"/>
    <s v="36.LIQ"/>
    <x v="15"/>
    <s v="BREVE "/>
    <m/>
    <s v="36.LIQ"/>
    <s v="Debiti a Breve (Liquidità)"/>
    <x v="1"/>
  </r>
  <r>
    <x v="0"/>
    <x v="25"/>
    <x v="323"/>
    <x v="323"/>
    <n v="30591.21599999856"/>
    <s v="Export_CoGe"/>
    <x v="1"/>
    <s v="36.LIQ"/>
    <x v="15"/>
    <s v="BREVE "/>
    <m/>
    <s v="36.LIQ"/>
    <s v="Debiti a Breve (Liquidità)"/>
    <x v="1"/>
  </r>
  <r>
    <x v="0"/>
    <x v="25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25"/>
    <x v="411"/>
    <x v="410"/>
    <n v="1153.1599999999999"/>
    <s v="Export_CoGe"/>
    <x v="1"/>
    <s v="36.LIQ"/>
    <x v="15"/>
    <s v="BREVE "/>
    <m/>
    <s v="36.LIQ"/>
    <s v="Debiti a Breve (Liquidità)"/>
    <x v="1"/>
  </r>
  <r>
    <x v="0"/>
    <x v="25"/>
    <x v="412"/>
    <x v="411"/>
    <n v="527.74"/>
    <s v="Export_CoGe"/>
    <x v="1"/>
    <s v="36.LIQ"/>
    <x v="15"/>
    <s v="BREVE "/>
    <m/>
    <s v="36.LIQ"/>
    <s v="Debiti a Breve (Liquidità)"/>
    <x v="1"/>
  </r>
  <r>
    <x v="0"/>
    <x v="25"/>
    <x v="117"/>
    <x v="117"/>
    <n v="170003.6100000068"/>
    <s v="Export_CoGe"/>
    <x v="1"/>
    <s v="36.LIQ"/>
    <x v="15"/>
    <s v="BREVE "/>
    <m/>
    <s v="36.LIQ"/>
    <s v="Debiti a Breve (Liquidità)"/>
    <x v="1"/>
  </r>
  <r>
    <x v="0"/>
    <x v="25"/>
    <x v="325"/>
    <x v="199"/>
    <n v="135704.43999999983"/>
    <s v="Export_CoGe"/>
    <x v="1"/>
    <s v="36.LIQ"/>
    <x v="15"/>
    <s v="BREVE "/>
    <m/>
    <s v="36.LIQ"/>
    <s v="Debiti a Breve (Liquidità)"/>
    <x v="1"/>
  </r>
  <r>
    <x v="0"/>
    <x v="25"/>
    <x v="124"/>
    <x v="124"/>
    <n v="1945.8500000000029"/>
    <s v="Export_CoGe"/>
    <x v="1"/>
    <s v="36.LIQ"/>
    <x v="15"/>
    <s v="BREVE "/>
    <m/>
    <s v="36.LIQ"/>
    <s v="Debiti a Breve (Liquidità)"/>
    <x v="1"/>
  </r>
  <r>
    <x v="0"/>
    <x v="25"/>
    <x v="126"/>
    <x v="126"/>
    <n v="78271.650000002672"/>
    <s v="Export_CoGe"/>
    <x v="1"/>
    <s v="36.LIQ"/>
    <x v="15"/>
    <s v="BREVE "/>
    <m/>
    <s v="36.LIQ"/>
    <s v="Debiti a Breve (Liquidità)"/>
    <x v="1"/>
  </r>
  <r>
    <x v="0"/>
    <x v="25"/>
    <x v="128"/>
    <x v="128"/>
    <n v="193469.23999999996"/>
    <s v="Export_CoGe"/>
    <x v="1"/>
    <s v="36.LIQ"/>
    <x v="15"/>
    <s v="BREVE "/>
    <m/>
    <s v="36.LIQ"/>
    <s v="Debiti a Breve (Liquidità)"/>
    <x v="1"/>
  </r>
  <r>
    <x v="0"/>
    <x v="25"/>
    <x v="130"/>
    <x v="130"/>
    <n v="48495.420000000304"/>
    <s v="Export_CoGe"/>
    <x v="1"/>
    <s v="36.LIQ"/>
    <x v="15"/>
    <s v="BREVE "/>
    <m/>
    <s v="36.LIQ"/>
    <s v="Debiti a Breve (Liquidità)"/>
    <x v="1"/>
  </r>
  <r>
    <x v="0"/>
    <x v="25"/>
    <x v="132"/>
    <x v="132"/>
    <n v="23950.289999999979"/>
    <s v="Export_CoGe"/>
    <x v="1"/>
    <s v="36.LIQ"/>
    <x v="15"/>
    <s v="BREVE "/>
    <m/>
    <s v="36.LIQ"/>
    <s v="Debiti a Breve (Liquidità)"/>
    <x v="1"/>
  </r>
  <r>
    <x v="0"/>
    <x v="25"/>
    <x v="326"/>
    <x v="325"/>
    <n v="173152.22899999973"/>
    <s v="Export_CoGe"/>
    <x v="1"/>
    <s v="36.LIQ"/>
    <x v="15"/>
    <s v="BREVE "/>
    <m/>
    <s v="36.LIQ"/>
    <s v="Debiti a Breve (Liquidità)"/>
    <x v="1"/>
  </r>
  <r>
    <x v="0"/>
    <x v="25"/>
    <x v="327"/>
    <x v="326"/>
    <n v="2747.0400000000009"/>
    <s v="Export_CoGe"/>
    <x v="1"/>
    <s v="36.LIQ"/>
    <x v="15"/>
    <s v="BREVE "/>
    <m/>
    <s v="36.LIQ"/>
    <s v="Debiti a Breve (Liquidità)"/>
    <x v="1"/>
  </r>
  <r>
    <x v="0"/>
    <x v="25"/>
    <x v="359"/>
    <x v="358"/>
    <n v="121636.59999999995"/>
    <s v="Export_CoGe"/>
    <x v="1"/>
    <s v="36.LIQ"/>
    <x v="15"/>
    <s v="BREVE "/>
    <m/>
    <s v="36.LIQ"/>
    <s v="Debiti a Breve (Liquidità)"/>
    <x v="1"/>
  </r>
  <r>
    <x v="0"/>
    <x v="25"/>
    <x v="365"/>
    <x v="364"/>
    <n v="43.640000000001081"/>
    <s v="Export_CoGe"/>
    <x v="1"/>
    <s v="36.LIQ"/>
    <x v="15"/>
    <s v="BREVE "/>
    <m/>
    <s v="36.LIQ"/>
    <s v="Debiti a Breve (Liquidità)"/>
    <x v="1"/>
  </r>
  <r>
    <x v="0"/>
    <x v="25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25"/>
    <x v="329"/>
    <x v="328"/>
    <n v="900000"/>
    <s v="Export_CoGe"/>
    <x v="1"/>
    <s v="36.LIQ"/>
    <x v="15"/>
    <s v="BREVE "/>
    <m/>
    <s v="36.LIQ"/>
    <s v="Debiti a Breve (Liquidità)"/>
    <x v="1"/>
  </r>
  <r>
    <x v="0"/>
    <x v="25"/>
    <x v="145"/>
    <x v="145"/>
    <n v="-7300.0000000000728"/>
    <s v="Export_CoGe"/>
    <x v="1"/>
    <s v="34.CS"/>
    <x v="18"/>
    <s v="PN"/>
    <m/>
    <s v="34.CS"/>
    <s v="Capitale "/>
    <x v="1"/>
  </r>
  <r>
    <x v="0"/>
    <x v="25"/>
    <x v="147"/>
    <x v="147"/>
    <n v="-100000"/>
    <s v="Export_CoGe"/>
    <x v="1"/>
    <s v="34.CS"/>
    <x v="18"/>
    <s v="PN"/>
    <m/>
    <s v="34.CS"/>
    <s v="Capitale "/>
    <x v="1"/>
  </r>
  <r>
    <x v="0"/>
    <x v="25"/>
    <x v="149"/>
    <x v="149"/>
    <n v="-800000"/>
    <s v="Export_CoGe"/>
    <x v="1"/>
    <s v="34.CS"/>
    <x v="18"/>
    <s v="PN"/>
    <m/>
    <s v="34.CS"/>
    <s v="Capitale "/>
    <x v="1"/>
  </r>
  <r>
    <x v="0"/>
    <x v="25"/>
    <x v="151"/>
    <x v="151"/>
    <n v="-83440.91"/>
    <s v="Export_CoGe"/>
    <x v="1"/>
    <s v="35.RIS"/>
    <x v="19"/>
    <s v="PN"/>
    <m/>
    <s v="35.RIS"/>
    <s v="Riserva Legale"/>
    <x v="1"/>
  </r>
  <r>
    <x v="0"/>
    <x v="25"/>
    <x v="330"/>
    <x v="329"/>
    <n v="-135322.94000000006"/>
    <s v="Export_CoGe"/>
    <x v="1"/>
    <s v="35.RIS"/>
    <x v="19"/>
    <s v="PN"/>
    <m/>
    <s v="35.RIS_bis"/>
    <s v="VII - Riserva per operaz. di copertura dei flussi finanz. attesi"/>
    <x v="1"/>
  </r>
  <r>
    <x v="0"/>
    <x v="25"/>
    <x v="154"/>
    <x v="154"/>
    <n v="-98591.830000000016"/>
    <s v="Export_CoGe"/>
    <x v="1"/>
    <s v="35.RIS"/>
    <x v="19"/>
    <s v="PN"/>
    <m/>
    <s v="35.RIS"/>
    <s v="Altre Riserve"/>
    <x v="1"/>
  </r>
  <r>
    <x v="0"/>
    <x v="25"/>
    <x v="157"/>
    <x v="157"/>
    <n v="-125008.32999999999"/>
    <s v="Export_CoGe"/>
    <x v="1"/>
    <s v="23.I.MATFON"/>
    <x v="20"/>
    <s v="MAT"/>
    <m/>
    <s v="23.I.MATFON"/>
    <s v="Immobilizzazioni Materiali"/>
    <x v="1"/>
  </r>
  <r>
    <x v="0"/>
    <x v="25"/>
    <x v="158"/>
    <x v="158"/>
    <n v="-230500.55000000002"/>
    <s v="Export_CoGe"/>
    <x v="1"/>
    <s v="23.I.MATFON"/>
    <x v="20"/>
    <s v="MAT"/>
    <m/>
    <s v="23.I.MATFON"/>
    <s v="Immobilizzazioni Materiali"/>
    <x v="1"/>
  </r>
  <r>
    <x v="0"/>
    <x v="25"/>
    <x v="159"/>
    <x v="159"/>
    <n v="-167956.63"/>
    <s v="Export_CoGe"/>
    <x v="1"/>
    <s v="23.I.MATFON"/>
    <x v="20"/>
    <s v="MAT"/>
    <m/>
    <s v="23.I.MATFON"/>
    <s v="Immobilizzazioni Materiali"/>
    <x v="1"/>
  </r>
  <r>
    <x v="0"/>
    <x v="25"/>
    <x v="161"/>
    <x v="161"/>
    <n v="-62877.020000000004"/>
    <s v="Export_CoGe"/>
    <x v="1"/>
    <s v="23.I.MATFON"/>
    <x v="20"/>
    <s v="MAT"/>
    <m/>
    <s v="23.I.MATFON"/>
    <s v="Immobilizzazioni Materiali"/>
    <x v="1"/>
  </r>
  <r>
    <x v="0"/>
    <x v="25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25"/>
    <x v="163"/>
    <x v="163"/>
    <n v="-10750.519999999997"/>
    <s v="Export_CoGe"/>
    <x v="1"/>
    <s v="23.I.MATFON"/>
    <x v="20"/>
    <s v="MAT"/>
    <m/>
    <s v="23.I.MATFON"/>
    <s v="Immobilizzazioni Materiali"/>
    <x v="1"/>
  </r>
  <r>
    <x v="0"/>
    <x v="25"/>
    <x v="164"/>
    <x v="164"/>
    <n v="-12784.289999999997"/>
    <s v="Export_CoGe"/>
    <x v="1"/>
    <s v="23.I.MATFON"/>
    <x v="20"/>
    <s v="MAT"/>
    <m/>
    <s v="23.I.MATFON"/>
    <s v="Immobilizzazioni Materiali"/>
    <x v="1"/>
  </r>
  <r>
    <x v="0"/>
    <x v="25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25"/>
    <x v="167"/>
    <x v="167"/>
    <n v="-8203"/>
    <s v="Export_CoGe"/>
    <x v="1"/>
    <s v="23.I.IMMFON"/>
    <x v="21"/>
    <s v="IMM"/>
    <m/>
    <s v="23.I.IMMFON"/>
    <s v="Immobilizzazioni Immateriali"/>
    <x v="1"/>
  </r>
  <r>
    <x v="0"/>
    <x v="25"/>
    <x v="168"/>
    <x v="168"/>
    <n v="-40153.35000000002"/>
    <s v="Export_CoGe"/>
    <x v="1"/>
    <s v="23.I.IMMFON"/>
    <x v="21"/>
    <s v="IMM"/>
    <m/>
    <s v="23.I.IMMFON"/>
    <s v="Immobilizzazioni Immateriali"/>
    <x v="1"/>
  </r>
  <r>
    <x v="0"/>
    <x v="25"/>
    <x v="169"/>
    <x v="169"/>
    <n v="-48792.82"/>
    <s v="Export_CoGe"/>
    <x v="1"/>
    <s v="23.I.IMMFON"/>
    <x v="21"/>
    <s v="IMM"/>
    <m/>
    <s v="23.I.IMMFON"/>
    <s v="Immobilizzazioni Immateriali"/>
    <x v="1"/>
  </r>
  <r>
    <x v="0"/>
    <x v="25"/>
    <x v="170"/>
    <x v="170"/>
    <n v="-689282"/>
    <s v="Export_CoGe"/>
    <x v="1"/>
    <s v="33.PROV"/>
    <x v="22"/>
    <s v="PROV"/>
    <m/>
    <s v="33.PROV"/>
    <s v="Altri Fondi "/>
    <x v="1"/>
  </r>
  <r>
    <x v="0"/>
    <x v="25"/>
    <x v="333"/>
    <x v="332"/>
    <n v="-315297.5"/>
    <s v="Export_CoGe"/>
    <x v="1"/>
    <s v="26.MAG"/>
    <x v="9"/>
    <s v="MAG"/>
    <m/>
    <s v="26.MAG"/>
    <s v="Rimanenze"/>
    <x v="1"/>
  </r>
  <r>
    <x v="0"/>
    <x v="25"/>
    <x v="398"/>
    <x v="397"/>
    <n v="-194176"/>
    <s v="Export_CoGe"/>
    <x v="1"/>
    <s v="26.MAG"/>
    <x v="9"/>
    <s v="MAG"/>
    <m/>
    <s v="26.MAG"/>
    <s v="Rimanenze"/>
    <x v="1"/>
  </r>
  <r>
    <x v="0"/>
    <x v="25"/>
    <x v="172"/>
    <x v="172"/>
    <n v="-171270.21999999997"/>
    <s v="Export_CoGe"/>
    <x v="1"/>
    <s v="38.TFR"/>
    <x v="23"/>
    <s v="TFR"/>
    <m/>
    <s v="38.TFR"/>
    <s v="Fondo TFR"/>
    <x v="1"/>
  </r>
  <r>
    <x v="0"/>
    <x v="25"/>
    <x v="173"/>
    <x v="173"/>
    <n v="-369512.35000000003"/>
    <s v="Export_CoGe"/>
    <x v="1"/>
    <s v="38.TFR"/>
    <x v="23"/>
    <s v="TFR"/>
    <m/>
    <s v="38.TFR"/>
    <s v="Fondo TFR"/>
    <x v="1"/>
  </r>
  <r>
    <x v="0"/>
    <x v="25"/>
    <x v="174"/>
    <x v="174"/>
    <n v="-44891.380000000005"/>
    <s v="Export_CoGe"/>
    <x v="1"/>
    <s v="38.TFR"/>
    <x v="23"/>
    <s v="TFR"/>
    <m/>
    <s v="38.TFR"/>
    <s v="Fondo TFR"/>
    <x v="1"/>
  </r>
  <r>
    <x v="0"/>
    <x v="25"/>
    <x v="175"/>
    <x v="175"/>
    <n v="-15085.959999999995"/>
    <s v="Export_CoGe"/>
    <x v="1"/>
    <s v="38.TFR"/>
    <x v="23"/>
    <s v="TFR"/>
    <m/>
    <s v="38.TFR"/>
    <s v="Fondo TFR"/>
    <x v="1"/>
  </r>
  <r>
    <x v="0"/>
    <x v="25"/>
    <x v="177"/>
    <x v="177"/>
    <n v="-195502.61"/>
    <s v="Export_CoGe"/>
    <x v="1"/>
    <s v="27.CLI"/>
    <x v="10"/>
    <s v="CLI"/>
    <m/>
    <s v="27.CLI"/>
    <s v="Crediti Commerciali"/>
    <x v="1"/>
  </r>
  <r>
    <x v="0"/>
    <x v="25"/>
    <x v="181"/>
    <x v="181"/>
    <n v="-5370.3200000000279"/>
    <s v="Export_CoGe"/>
    <x v="1"/>
    <s v="37.DFIN"/>
    <x v="25"/>
    <s v="LUNGO"/>
    <m/>
    <s v="37.DFIN"/>
    <s v="Debiti Finanziari (MLT)"/>
    <x v="1"/>
  </r>
  <r>
    <x v="0"/>
    <x v="25"/>
    <x v="183"/>
    <x v="183"/>
    <n v="-169070.96"/>
    <s v="Export_CoGe"/>
    <x v="1"/>
    <s v="37.DFIN"/>
    <x v="25"/>
    <s v="LUNGO"/>
    <m/>
    <s v="37.DFIN"/>
    <s v="Debiti Finanziari (MLT)"/>
    <x v="1"/>
  </r>
  <r>
    <x v="0"/>
    <x v="25"/>
    <x v="189"/>
    <x v="189"/>
    <n v="-463861.76000000018"/>
    <s v="Export_CoGe"/>
    <x v="1"/>
    <s v="37.DFIN"/>
    <x v="25"/>
    <s v="LUNGO"/>
    <m/>
    <s v="37.DFIN"/>
    <s v="Debiti Finanziari (MLT)"/>
    <x v="1"/>
  </r>
  <r>
    <x v="0"/>
    <x v="25"/>
    <x v="193"/>
    <x v="193"/>
    <n v="-172822.13"/>
    <s v="Export_CoGe"/>
    <x v="1"/>
    <s v="37.DFIN"/>
    <x v="25"/>
    <s v="LUNGO"/>
    <m/>
    <s v="37.DFIN"/>
    <s v="Debiti Finanziari (MLT)"/>
    <x v="1"/>
  </r>
  <r>
    <x v="0"/>
    <x v="25"/>
    <x v="195"/>
    <x v="195"/>
    <n v="-59513.860000000008"/>
    <s v="Export_CoGe"/>
    <x v="1"/>
    <s v="37.DFIN"/>
    <x v="25"/>
    <s v="LUNGO"/>
    <m/>
    <s v="37.DFIN"/>
    <s v="Debiti Finanziari (MLT)"/>
    <x v="1"/>
  </r>
  <r>
    <x v="0"/>
    <x v="25"/>
    <x v="335"/>
    <x v="334"/>
    <n v="-110275.99"/>
    <s v="Export_CoGe"/>
    <x v="1"/>
    <s v="37.DFIN"/>
    <x v="25"/>
    <s v="LUNGO"/>
    <m/>
    <s v="37.DFIN"/>
    <s v="Debiti Finanziari (MLT)"/>
    <x v="1"/>
  </r>
  <r>
    <x v="0"/>
    <x v="25"/>
    <x v="336"/>
    <x v="335"/>
    <n v="-1885155.8399999999"/>
    <s v="Export_CoGe"/>
    <x v="1"/>
    <s v="37.DFIN"/>
    <x v="25"/>
    <s v="LUNGO"/>
    <m/>
    <s v="37.DFIN"/>
    <s v="Debiti Finanziari (MLT)"/>
    <x v="1"/>
  </r>
  <r>
    <x v="0"/>
    <x v="25"/>
    <x v="337"/>
    <x v="336"/>
    <n v="-63287.94"/>
    <s v="Export_CoGe"/>
    <x v="1"/>
    <s v="37.DFIN"/>
    <x v="25"/>
    <s v="LUNGO"/>
    <m/>
    <s v="37.DFIN"/>
    <s v="Debiti Vs Altri MLT"/>
    <x v="1"/>
  </r>
  <r>
    <x v="0"/>
    <x v="25"/>
    <x v="210"/>
    <x v="210"/>
    <n v="-381282.99000000034"/>
    <s v="Export_CoGe"/>
    <x v="1"/>
    <s v="28.FOR"/>
    <x v="14"/>
    <s v="FOR"/>
    <m/>
    <s v="28.FOR"/>
    <s v="Debiti Commerciali"/>
    <x v="1"/>
  </r>
  <r>
    <x v="0"/>
    <x v="25"/>
    <x v="212"/>
    <x v="212"/>
    <n v="-899.75999999999976"/>
    <s v="Export_CoGe"/>
    <x v="1"/>
    <s v="28.FOR"/>
    <x v="14"/>
    <s v="FOR"/>
    <m/>
    <s v="28.FOR"/>
    <s v="Debiti Commerciali"/>
    <x v="1"/>
  </r>
  <r>
    <x v="0"/>
    <x v="25"/>
    <x v="214"/>
    <x v="214"/>
    <n v="-1280.3899999999983"/>
    <s v="Export_CoGe"/>
    <x v="1"/>
    <s v="28.FOR"/>
    <x v="14"/>
    <s v="FOR"/>
    <m/>
    <s v="28.FOR"/>
    <s v="Debiti Commerciali"/>
    <x v="1"/>
  </r>
  <r>
    <x v="0"/>
    <x v="25"/>
    <x v="216"/>
    <x v="216"/>
    <n v="-209292.19999999995"/>
    <s v="Export_CoGe"/>
    <x v="1"/>
    <s v="28.FOR"/>
    <x v="14"/>
    <s v="FOR"/>
    <m/>
    <s v="28.FOR"/>
    <s v="Debiti Commerciali"/>
    <x v="1"/>
  </r>
  <r>
    <x v="0"/>
    <x v="25"/>
    <x v="338"/>
    <x v="337"/>
    <n v="-33579.129999999997"/>
    <s v="Export_CoGe"/>
    <x v="1"/>
    <s v="27.CLI"/>
    <x v="10"/>
    <s v="CLI"/>
    <m/>
    <s v="27.CLI"/>
    <s v="Crediti Commerciali"/>
    <x v="1"/>
  </r>
  <r>
    <x v="0"/>
    <x v="25"/>
    <x v="220"/>
    <x v="220"/>
    <n v="-216929.87999999995"/>
    <s v="Export_CoGe"/>
    <x v="1"/>
    <s v="55.DIP"/>
    <x v="31"/>
    <s v="AD"/>
    <m/>
    <s v="55.DIP"/>
    <s v="Altri Debiti"/>
    <x v="1"/>
  </r>
  <r>
    <x v="0"/>
    <x v="25"/>
    <x v="224"/>
    <x v="224"/>
    <n v="-154276.46000000008"/>
    <s v="Export_CoGe"/>
    <x v="1"/>
    <s v="30.AD"/>
    <x v="13"/>
    <s v="AD"/>
    <m/>
    <s v="30.AD"/>
    <s v="Altri Debiti"/>
    <x v="1"/>
  </r>
  <r>
    <x v="0"/>
    <x v="25"/>
    <x v="366"/>
    <x v="365"/>
    <n v="-1350"/>
    <s v="Export_CoGe"/>
    <x v="1"/>
    <s v="30.AD"/>
    <x v="13"/>
    <s v="AD"/>
    <m/>
    <s v="30.AD"/>
    <s v="Altri Debiti"/>
    <x v="1"/>
  </r>
  <r>
    <x v="0"/>
    <x v="25"/>
    <x v="228"/>
    <x v="228"/>
    <n v="-7150.7499999999964"/>
    <s v="Export_CoGe"/>
    <x v="1"/>
    <s v="30.AD"/>
    <x v="13"/>
    <s v="AD"/>
    <m/>
    <s v="30.AD"/>
    <s v="Altri Debiti"/>
    <x v="1"/>
  </r>
  <r>
    <x v="0"/>
    <x v="25"/>
    <x v="230"/>
    <x v="230"/>
    <n v="-1299.010000000002"/>
    <s v="Export_CoGe"/>
    <x v="1"/>
    <s v="30.AD"/>
    <x v="13"/>
    <s v="AD"/>
    <m/>
    <s v="30.AD"/>
    <s v="Altri Debiti"/>
    <x v="1"/>
  </r>
  <r>
    <x v="0"/>
    <x v="25"/>
    <x v="232"/>
    <x v="232"/>
    <n v="-682.19999999989943"/>
    <s v="Export_CoGe"/>
    <x v="1"/>
    <s v="30.AD"/>
    <x v="13"/>
    <s v="AD"/>
    <m/>
    <s v="30.AD"/>
    <s v="Altri Debiti"/>
    <x v="1"/>
  </r>
  <r>
    <x v="0"/>
    <x v="25"/>
    <x v="234"/>
    <x v="234"/>
    <n v="-14352"/>
    <s v="Export_CoGe"/>
    <x v="1"/>
    <s v="30.AD"/>
    <x v="13"/>
    <s v="AD"/>
    <m/>
    <s v="30.AD"/>
    <s v="Altri Debiti"/>
    <x v="1"/>
  </r>
  <r>
    <x v="0"/>
    <x v="25"/>
    <x v="339"/>
    <x v="338"/>
    <n v="-48.140000000014552"/>
    <s v="Export_CoGe"/>
    <x v="1"/>
    <s v="30.AD"/>
    <x v="13"/>
    <s v="AD"/>
    <m/>
    <s v="30.AD"/>
    <s v="Altri Debiti"/>
    <x v="1"/>
  </r>
  <r>
    <x v="0"/>
    <x v="25"/>
    <x v="400"/>
    <x v="399"/>
    <n v="-9082"/>
    <s v="Export_CoGe"/>
    <x v="1"/>
    <s v="30.AD"/>
    <x v="13"/>
    <s v="AD"/>
    <m/>
    <s v="30.AD"/>
    <s v="Altri Debiti"/>
    <x v="1"/>
  </r>
  <r>
    <x v="0"/>
    <x v="25"/>
    <x v="240"/>
    <x v="240"/>
    <n v="-208.19999999999982"/>
    <s v="Export_CoGe"/>
    <x v="1"/>
    <s v="30.AD"/>
    <x v="13"/>
    <s v="CLI"/>
    <m/>
    <s v="27.CLI"/>
    <s v="Altri Debiti"/>
    <x v="1"/>
  </r>
  <r>
    <x v="0"/>
    <x v="25"/>
    <x v="340"/>
    <x v="339"/>
    <n v="-12169.329999999962"/>
    <s v="Export_CoGe"/>
    <x v="1"/>
    <s v="30.AD"/>
    <x v="13"/>
    <s v="AD"/>
    <m/>
    <s v="30.AD"/>
    <s v="Altri Debiti"/>
    <x v="1"/>
  </r>
  <r>
    <x v="0"/>
    <x v="25"/>
    <x v="352"/>
    <x v="351"/>
    <n v="-75060.299999999697"/>
    <s v="Export_CoGe"/>
    <x v="1"/>
    <s v="31.PTN"/>
    <x v="12"/>
    <s v="PTN"/>
    <m/>
    <s v="50.IVA"/>
    <s v="Posizione Tributaria Netta"/>
    <x v="1"/>
  </r>
  <r>
    <x v="0"/>
    <x v="25"/>
    <x v="251"/>
    <x v="251"/>
    <n v="-97188.809999999969"/>
    <s v="Export_CoGe"/>
    <x v="1"/>
    <s v="31.PTN"/>
    <x v="12"/>
    <s v="PTN"/>
    <m/>
    <s v="30.AD"/>
    <s v="Posizione Tributaria Netta"/>
    <x v="1"/>
  </r>
  <r>
    <x v="0"/>
    <x v="25"/>
    <x v="253"/>
    <x v="253"/>
    <n v="-5793.3200000000015"/>
    <s v="Export_CoGe"/>
    <x v="1"/>
    <s v="31.PTN"/>
    <x v="12"/>
    <s v="PTN"/>
    <m/>
    <s v="31.PTN"/>
    <s v="Posizione Tributaria Netta"/>
    <x v="1"/>
  </r>
  <r>
    <x v="0"/>
    <x v="25"/>
    <x v="341"/>
    <x v="340"/>
    <n v="-267.07"/>
    <s v="Export_CoGe"/>
    <x v="1"/>
    <s v="31.PTN"/>
    <x v="12"/>
    <s v="AD"/>
    <m/>
    <s v="30.AD"/>
    <s v="Posizione Tributaria Netta"/>
    <x v="1"/>
  </r>
  <r>
    <x v="0"/>
    <x v="25"/>
    <x v="256"/>
    <x v="256"/>
    <n v="-64.389999999970541"/>
    <s v="Export_CoGe"/>
    <x v="1"/>
    <s v="31.PTN"/>
    <x v="12"/>
    <s v="PTN"/>
    <m/>
    <s v="31.PTN"/>
    <s v="Posizione Tributaria Netta"/>
    <x v="1"/>
  </r>
  <r>
    <x v="0"/>
    <x v="25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25"/>
    <x v="262"/>
    <x v="262"/>
    <n v="-76777.770000000019"/>
    <s v="Export_CoGe"/>
    <x v="1"/>
    <s v="30.AD"/>
    <x v="13"/>
    <s v="AD"/>
    <m/>
    <s v="30.AD"/>
    <s v="Debiti vs Ist. Previdenziali"/>
    <x v="1"/>
  </r>
  <r>
    <x v="0"/>
    <x v="25"/>
    <x v="264"/>
    <x v="264"/>
    <n v="-1109.0999999999981"/>
    <s v="Export_CoGe"/>
    <x v="1"/>
    <s v="30.AD"/>
    <x v="13"/>
    <s v="AD"/>
    <m/>
    <s v="30.AD"/>
    <s v="Debiti vs Ist. Previdenziali"/>
    <x v="1"/>
  </r>
  <r>
    <x v="0"/>
    <x v="25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25"/>
    <x v="343"/>
    <x v="342"/>
    <n v="-6.24"/>
    <s v="Export_CoGe"/>
    <x v="1"/>
    <s v="30.AD"/>
    <x v="13"/>
    <s v="AD"/>
    <m/>
    <s v="30.AD"/>
    <s v="Debiti vs Ist. Previdenziali"/>
    <x v="1"/>
  </r>
  <r>
    <x v="0"/>
    <x v="25"/>
    <x v="344"/>
    <x v="343"/>
    <n v="-336.31"/>
    <s v="Export_CoGe"/>
    <x v="1"/>
    <s v="30.AD"/>
    <x v="13"/>
    <s v="AD"/>
    <m/>
    <s v="30.AD"/>
    <s v="Debiti vs Ist. Previdenziali"/>
    <x v="1"/>
  </r>
  <r>
    <x v="0"/>
    <x v="25"/>
    <x v="269"/>
    <x v="269"/>
    <n v="-712.67"/>
    <s v="Export_CoGe"/>
    <x v="1"/>
    <s v="30.AD"/>
    <x v="13"/>
    <s v="AD"/>
    <m/>
    <s v="30.AD"/>
    <s v="Debiti vs Ist. Previdenziali"/>
    <x v="1"/>
  </r>
  <r>
    <x v="0"/>
    <x v="25"/>
    <x v="271"/>
    <x v="271"/>
    <n v="-5118.6199999999981"/>
    <s v="Export_CoGe"/>
    <x v="1"/>
    <s v="30.AD"/>
    <x v="13"/>
    <s v="AD"/>
    <m/>
    <s v="30.AD"/>
    <s v="Debiti vs Ist. Previdenziali"/>
    <x v="1"/>
  </r>
  <r>
    <x v="0"/>
    <x v="25"/>
    <x v="273"/>
    <x v="273"/>
    <n v="-762.32999999999993"/>
    <s v="Export_CoGe"/>
    <x v="1"/>
    <s v="30.AD"/>
    <x v="13"/>
    <s v="AD"/>
    <m/>
    <s v="30.AD"/>
    <s v="Debiti vs Ist. Previdenziali"/>
    <x v="1"/>
  </r>
  <r>
    <x v="0"/>
    <x v="25"/>
    <x v="275"/>
    <x v="275"/>
    <n v="-595.37000000000035"/>
    <s v="Export_CoGe"/>
    <x v="1"/>
    <s v="30.AD"/>
    <x v="13"/>
    <s v="AD"/>
    <m/>
    <s v="30.AD"/>
    <s v="Debiti vs Ist. Previdenziali"/>
    <x v="1"/>
  </r>
  <r>
    <x v="0"/>
    <x v="25"/>
    <x v="277"/>
    <x v="277"/>
    <n v="-2030.0599999999995"/>
    <s v="Export_CoGe"/>
    <x v="1"/>
    <s v="30.AD"/>
    <x v="13"/>
    <s v="AD"/>
    <m/>
    <s v="30.AD"/>
    <s v="Debiti vs Ist. Previdenziali"/>
    <x v="1"/>
  </r>
  <r>
    <x v="0"/>
    <x v="25"/>
    <x v="279"/>
    <x v="279"/>
    <n v="-715.35000000000014"/>
    <s v="Export_CoGe"/>
    <x v="1"/>
    <s v="30.AD"/>
    <x v="13"/>
    <s v="AD"/>
    <m/>
    <s v="30.AD"/>
    <s v="Debiti vs Ist. Previdenziali"/>
    <x v="1"/>
  </r>
  <r>
    <x v="0"/>
    <x v="25"/>
    <x v="280"/>
    <x v="280"/>
    <n v="-1133.4699999999998"/>
    <s v="Export_CoGe"/>
    <x v="1"/>
    <s v="30.AD"/>
    <x v="13"/>
    <s v="AD"/>
    <m/>
    <s v="30.AD"/>
    <s v="Debiti vs Ist. Previdenziali"/>
    <x v="1"/>
  </r>
  <r>
    <x v="0"/>
    <x v="25"/>
    <x v="281"/>
    <x v="281"/>
    <n v="-749.69999999999982"/>
    <s v="Export_CoGe"/>
    <x v="1"/>
    <s v="30.AD"/>
    <x v="13"/>
    <s v="AD"/>
    <m/>
    <s v="30.AD"/>
    <s v="Debiti vs Ist. Previdenziali"/>
    <x v="1"/>
  </r>
  <r>
    <x v="0"/>
    <x v="25"/>
    <x v="283"/>
    <x v="283"/>
    <n v="-342.63000000001921"/>
    <s v="Export_CoGe"/>
    <x v="1"/>
    <s v="30.AD"/>
    <x v="13"/>
    <s v="AD"/>
    <m/>
    <s v="30.AD"/>
    <s v="Debiti vs Ist. Previdenziali"/>
    <x v="1"/>
  </r>
  <r>
    <x v="0"/>
    <x v="25"/>
    <x v="345"/>
    <x v="344"/>
    <n v="-956.94999999999959"/>
    <s v="Export_CoGe"/>
    <x v="1"/>
    <s v="30.AD"/>
    <x v="13"/>
    <s v="AD"/>
    <m/>
    <s v="30.AD"/>
    <s v="Debiti vs Ist. Previdenziali"/>
    <x v="1"/>
  </r>
  <r>
    <x v="0"/>
    <x v="25"/>
    <x v="414"/>
    <x v="413"/>
    <n v="-636.47"/>
    <s v="Export_CoGe"/>
    <x v="1"/>
    <s v="30.AD"/>
    <x v="13"/>
    <s v="AD"/>
    <m/>
    <s v="30.AD"/>
    <s v="Debiti vs Ist. Previdenziali"/>
    <x v="1"/>
  </r>
  <r>
    <x v="0"/>
    <x v="25"/>
    <x v="284"/>
    <x v="284"/>
    <n v="-1465.0699999999997"/>
    <s v="Export_CoGe"/>
    <x v="1"/>
    <s v="30.AD"/>
    <x v="13"/>
    <s v="AD"/>
    <m/>
    <s v="30.AD"/>
    <s v="Debiti vs Ist. Previdenziali"/>
    <x v="1"/>
  </r>
  <r>
    <x v="0"/>
    <x v="25"/>
    <x v="285"/>
    <x v="285"/>
    <n v="-30114.949999999895"/>
    <s v="Export_CoGe"/>
    <x v="1"/>
    <s v="30.AD"/>
    <x v="13"/>
    <s v="AC"/>
    <m/>
    <s v="60.PREV"/>
    <s v="Debiti vs Ist. Previdenziali"/>
    <x v="1"/>
  </r>
  <r>
    <x v="0"/>
    <x v="25"/>
    <x v="286"/>
    <x v="286"/>
    <n v="-16418.41"/>
    <s v="Export_CoGe"/>
    <x v="1"/>
    <s v="30.AD"/>
    <x v="13"/>
    <s v="AD"/>
    <m/>
    <s v="30.AD"/>
    <s v="Ratei/Risconti Passivi"/>
    <x v="1"/>
  </r>
  <r>
    <x v="0"/>
    <x v="25"/>
    <x v="287"/>
    <x v="287"/>
    <n v="-356640.38"/>
    <s v="Export_CoGe"/>
    <x v="1"/>
    <s v="30.AD"/>
    <x v="13"/>
    <s v="AD"/>
    <m/>
    <s v="30.AD"/>
    <s v="Ratei/Risconti Passivi"/>
    <x v="1"/>
  </r>
  <r>
    <x v="0"/>
    <x v="26"/>
    <x v="0"/>
    <x v="0"/>
    <n v="12300.429999999998"/>
    <s v="Export_CoGe"/>
    <x v="0"/>
    <s v="ACQDI"/>
    <x v="0"/>
    <s v="ACQ"/>
    <m/>
    <s v="B.6)"/>
    <s v="6) per materie prime, suddidiarie, di consumo e di merci"/>
    <x v="0"/>
  </r>
  <r>
    <x v="0"/>
    <x v="26"/>
    <x v="1"/>
    <x v="1"/>
    <n v="12623.8"/>
    <s v="Export_CoGe"/>
    <x v="0"/>
    <s v="ACQDI"/>
    <x v="0"/>
    <s v="ACQ"/>
    <m/>
    <s v="B.6)"/>
    <s v="6) per materie prime, suddidiarie, di consumo e di merci"/>
    <x v="0"/>
  </r>
  <r>
    <x v="0"/>
    <x v="26"/>
    <x v="3"/>
    <x v="3"/>
    <n v="2745.95"/>
    <s v="Export_CoGe"/>
    <x v="0"/>
    <s v="ACQDI"/>
    <x v="0"/>
    <s v="ACQ"/>
    <m/>
    <s v="B.6)"/>
    <s v="6) per materie prime, suddidiarie, di consumo e di merci"/>
    <x v="0"/>
  </r>
  <r>
    <x v="0"/>
    <x v="26"/>
    <x v="5"/>
    <x v="5"/>
    <n v="5.52"/>
    <s v="Export_CoGe"/>
    <x v="0"/>
    <s v="ACQIN"/>
    <x v="2"/>
    <s v="PRD"/>
    <m/>
    <s v="B.6)"/>
    <s v="6) per materie prime, suddidiarie, di consumo e di merci"/>
    <x v="2"/>
  </r>
  <r>
    <x v="0"/>
    <x v="26"/>
    <x v="7"/>
    <x v="7"/>
    <n v="3922.5"/>
    <s v="Export_CoGe"/>
    <x v="0"/>
    <s v="ACQDI"/>
    <x v="0"/>
    <s v="ACQ"/>
    <m/>
    <s v="B.6)"/>
    <s v="6) per materie prime, suddidiarie, di consumo e di merci"/>
    <x v="3"/>
  </r>
  <r>
    <x v="0"/>
    <x v="26"/>
    <x v="9"/>
    <x v="9"/>
    <n v="1111.7"/>
    <s v="Export_CoGe"/>
    <x v="0"/>
    <s v="ACQIN"/>
    <x v="2"/>
    <s v="PRD"/>
    <m/>
    <s v="B.6)"/>
    <s v="6) per materie prime, suddidiarie, di consumo e di merci"/>
    <x v="2"/>
  </r>
  <r>
    <x v="0"/>
    <x v="26"/>
    <x v="13"/>
    <x v="13"/>
    <n v="298.46999999999997"/>
    <s v="Export_CoGe"/>
    <x v="0"/>
    <s v="COSGS"/>
    <x v="4"/>
    <s v="COSTI"/>
    <m/>
    <s v="B.6)"/>
    <s v="6) per materie prime, suddidiarie, di consumo e di merci"/>
    <x v="4"/>
  </r>
  <r>
    <x v="0"/>
    <x v="26"/>
    <x v="15"/>
    <x v="15"/>
    <n v="40.700000000000003"/>
    <s v="Export_CoGe"/>
    <x v="0"/>
    <s v="ACQIN"/>
    <x v="2"/>
    <s v="PRD"/>
    <m/>
    <s v="B.6)"/>
    <s v="6) per materie prime, suddidiarie, di consumo e di merci"/>
    <x v="3"/>
  </r>
  <r>
    <x v="0"/>
    <x v="26"/>
    <x v="17"/>
    <x v="17"/>
    <n v="1317.87"/>
    <s v="Export_CoGe"/>
    <x v="0"/>
    <s v="COSGS"/>
    <x v="4"/>
    <s v="COSTI"/>
    <m/>
    <s v="B.6)"/>
    <s v="6) per materie prime, suddidiarie, di consumo e di merci"/>
    <x v="2"/>
  </r>
  <r>
    <x v="0"/>
    <x v="26"/>
    <x v="29"/>
    <x v="29"/>
    <n v="21329.86"/>
    <s v="Export_CoGe"/>
    <x v="0"/>
    <s v="SERDI"/>
    <x v="5"/>
    <s v="LAV"/>
    <m/>
    <s v="B.7)"/>
    <s v="7) per servizi"/>
    <x v="0"/>
  </r>
  <r>
    <x v="0"/>
    <x v="26"/>
    <x v="32"/>
    <x v="32"/>
    <n v="2470.8000000000002"/>
    <s v="Export_CoGe"/>
    <x v="0"/>
    <s v="SERDI"/>
    <x v="5"/>
    <s v="LAV"/>
    <m/>
    <s v="B.7)"/>
    <s v="7) per servizi"/>
    <x v="0"/>
  </r>
  <r>
    <x v="0"/>
    <x v="26"/>
    <x v="41"/>
    <x v="41"/>
    <n v="28968.880000000001"/>
    <s v="Export_CoGe"/>
    <x v="0"/>
    <s v="SERDI"/>
    <x v="5"/>
    <s v="LAV"/>
    <m/>
    <s v="B.7)"/>
    <s v="7) per servizi"/>
    <x v="0"/>
  </r>
  <r>
    <x v="0"/>
    <x v="26"/>
    <x v="43"/>
    <x v="43"/>
    <n v="191.95"/>
    <s v="Export_CoGe"/>
    <x v="0"/>
    <s v="SERST"/>
    <x v="8"/>
    <s v="COSTI"/>
    <m/>
    <s v="B.7)"/>
    <s v="7) per servizi"/>
    <x v="2"/>
  </r>
  <r>
    <x v="0"/>
    <x v="26"/>
    <x v="44"/>
    <x v="44"/>
    <n v="1445.65"/>
    <s v="Export_CoGe"/>
    <x v="0"/>
    <s v="SERST"/>
    <x v="8"/>
    <s v="COSTI"/>
    <m/>
    <s v="B.7)"/>
    <s v="7) per servizi"/>
    <x v="2"/>
  </r>
  <r>
    <x v="0"/>
    <x v="26"/>
    <x v="50"/>
    <x v="50"/>
    <n v="416.97999999999996"/>
    <s v="Export_CoGe"/>
    <x v="0"/>
    <s v="SERST"/>
    <x v="8"/>
    <s v="COSTI"/>
    <m/>
    <s v="B.7)"/>
    <s v="7) per servizi"/>
    <x v="2"/>
  </r>
  <r>
    <x v="0"/>
    <x v="26"/>
    <x v="52"/>
    <x v="52"/>
    <n v="701.26"/>
    <s v="Export_CoGe"/>
    <x v="0"/>
    <s v="SERST"/>
    <x v="8"/>
    <s v="COSTI"/>
    <m/>
    <s v="B.7)"/>
    <s v="7) per servizi"/>
    <x v="2"/>
  </r>
  <r>
    <x v="0"/>
    <x v="26"/>
    <x v="54"/>
    <x v="54"/>
    <n v="2656.84"/>
    <s v="Export_CoGe"/>
    <x v="0"/>
    <s v="SERST"/>
    <x v="8"/>
    <s v="COSTI"/>
    <m/>
    <s v="B.7)"/>
    <s v="7) per servizi"/>
    <x v="2"/>
  </r>
  <r>
    <x v="0"/>
    <x v="26"/>
    <x v="56"/>
    <x v="56"/>
    <n v="8940"/>
    <s v="Export_CoGe"/>
    <x v="0"/>
    <s v="SERST"/>
    <x v="8"/>
    <s v="COSTI"/>
    <m/>
    <s v="B.7)"/>
    <s v="7) per servizi"/>
    <x v="4"/>
  </r>
  <r>
    <x v="0"/>
    <x v="26"/>
    <x v="58"/>
    <x v="58"/>
    <n v="4346.5"/>
    <s v="Export_CoGe"/>
    <x v="0"/>
    <s v="SERST"/>
    <x v="8"/>
    <s v="COSTI"/>
    <m/>
    <s v="B.7)"/>
    <s v="7) per servizi"/>
    <x v="2"/>
  </r>
  <r>
    <x v="0"/>
    <x v="26"/>
    <x v="62"/>
    <x v="62"/>
    <n v="5600"/>
    <s v="Export_CoGe"/>
    <x v="0"/>
    <s v="SERST"/>
    <x v="8"/>
    <s v="COSTI"/>
    <m/>
    <s v="B.7)"/>
    <s v="7) per servizi"/>
    <x v="2"/>
  </r>
  <r>
    <x v="0"/>
    <x v="26"/>
    <x v="66"/>
    <x v="66"/>
    <n v="250"/>
    <s v="Export_CoGe"/>
    <x v="0"/>
    <s v="SERST"/>
    <x v="8"/>
    <s v="COSTI"/>
    <m/>
    <s v="B.7)"/>
    <s v="7) per servizi"/>
    <x v="2"/>
  </r>
  <r>
    <x v="0"/>
    <x v="26"/>
    <x v="292"/>
    <x v="292"/>
    <n v="3683.6800000000003"/>
    <s v="Export_CoGe"/>
    <x v="0"/>
    <s v="SERIN"/>
    <x v="6"/>
    <s v="PRD"/>
    <m/>
    <s v="B.7)"/>
    <s v="7) per servizi"/>
    <x v="0"/>
  </r>
  <r>
    <x v="0"/>
    <x v="26"/>
    <x v="295"/>
    <x v="295"/>
    <n v="833.33"/>
    <s v="Export_CoGe"/>
    <x v="0"/>
    <s v="SERST"/>
    <x v="8"/>
    <s v="COSTI"/>
    <m/>
    <s v="B.7)"/>
    <s v="7) per servizi"/>
    <x v="2"/>
  </r>
  <r>
    <x v="0"/>
    <x v="26"/>
    <x v="346"/>
    <x v="345"/>
    <n v="5720"/>
    <s v="Export_CoGe"/>
    <x v="0"/>
    <s v="ONSTR"/>
    <x v="30"/>
    <s v="EXT"/>
    <m/>
    <s v="B.14)"/>
    <s v="14) oneri diversi di gestione"/>
    <x v="2"/>
  </r>
  <r>
    <x v="0"/>
    <x v="26"/>
    <x v="68"/>
    <x v="68"/>
    <n v="1083.33"/>
    <s v="Export_CoGe"/>
    <x v="0"/>
    <s v="COSGS"/>
    <x v="4"/>
    <s v="COSTI"/>
    <m/>
    <s v="B.7)"/>
    <s v="7) per servizi"/>
    <x v="2"/>
  </r>
  <r>
    <x v="0"/>
    <x v="26"/>
    <x v="395"/>
    <x v="394"/>
    <n v="1476.75"/>
    <s v="Export_CoGe"/>
    <x v="0"/>
    <s v="COSGS"/>
    <x v="4"/>
    <s v="COSTI"/>
    <m/>
    <s v="B.7)"/>
    <s v="7) per servizi"/>
    <x v="2"/>
  </r>
  <r>
    <x v="0"/>
    <x v="26"/>
    <x v="298"/>
    <x v="298"/>
    <n v="2550"/>
    <s v="Export_CoGe"/>
    <x v="0"/>
    <s v="COSGS"/>
    <x v="4"/>
    <s v="COSTI"/>
    <m/>
    <s v="B.7)"/>
    <s v="7) per servizi"/>
    <x v="2"/>
  </r>
  <r>
    <x v="0"/>
    <x v="26"/>
    <x v="375"/>
    <x v="374"/>
    <n v="693.33"/>
    <s v="Export_CoGe"/>
    <x v="0"/>
    <s v="SERIN"/>
    <x v="6"/>
    <s v="PRD"/>
    <m/>
    <s v="B.7)"/>
    <s v="7) per servizi"/>
    <x v="2"/>
  </r>
  <r>
    <x v="0"/>
    <x v="26"/>
    <x v="368"/>
    <x v="367"/>
    <n v="200"/>
    <s v="Export_CoGe"/>
    <x v="0"/>
    <s v="COSGS"/>
    <x v="4"/>
    <s v="COSTI"/>
    <m/>
    <s v="B.7)"/>
    <s v="7) per servizi"/>
    <x v="2"/>
  </r>
  <r>
    <x v="0"/>
    <x v="26"/>
    <x v="69"/>
    <x v="69"/>
    <n v="2719.17"/>
    <s v="Export_CoGe"/>
    <x v="0"/>
    <s v="COSGS"/>
    <x v="4"/>
    <s v="COSTI"/>
    <m/>
    <s v="B.7)"/>
    <s v="7) per servizi"/>
    <x v="2"/>
  </r>
  <r>
    <x v="0"/>
    <x v="26"/>
    <x v="71"/>
    <x v="71"/>
    <n v="134.17000000000007"/>
    <s v="Export_CoGe"/>
    <x v="0"/>
    <s v="SERIN"/>
    <x v="6"/>
    <s v="PRD"/>
    <m/>
    <s v="B.7)"/>
    <s v="7) per servizi"/>
    <x v="3"/>
  </r>
  <r>
    <x v="0"/>
    <x v="26"/>
    <x v="73"/>
    <x v="73"/>
    <n v="79.330000000000041"/>
    <s v="Export_CoGe"/>
    <x v="0"/>
    <s v="COSGS"/>
    <x v="4"/>
    <s v="COSTI"/>
    <m/>
    <s v="B.7)"/>
    <s v="7) per servizi"/>
    <x v="2"/>
  </r>
  <r>
    <x v="0"/>
    <x v="26"/>
    <x v="75"/>
    <x v="75"/>
    <n v="353.58"/>
    <s v="Export_CoGe"/>
    <x v="0"/>
    <s v="COSGS"/>
    <x v="4"/>
    <s v="COSTI"/>
    <m/>
    <s v="B.7)"/>
    <s v="7) per servizi"/>
    <x v="2"/>
  </r>
  <r>
    <x v="0"/>
    <x v="26"/>
    <x v="76"/>
    <x v="76"/>
    <n v="2130.2100000000005"/>
    <s v="Export_CoGe"/>
    <x v="0"/>
    <s v="COSGS"/>
    <x v="4"/>
    <s v="COSTI"/>
    <m/>
    <s v="B.7)"/>
    <s v="7) per servizi"/>
    <x v="2"/>
  </r>
  <r>
    <x v="0"/>
    <x v="26"/>
    <x v="417"/>
    <x v="416"/>
    <n v="252.5"/>
    <s v="Export_CoGe"/>
    <x v="0"/>
    <s v="SERIN"/>
    <x v="6"/>
    <s v="PRD"/>
    <m/>
    <s v="B.7)"/>
    <s v="7) per servizi"/>
    <x v="3"/>
  </r>
  <r>
    <x v="0"/>
    <x v="26"/>
    <x v="77"/>
    <x v="77"/>
    <n v="180"/>
    <s v="Export_CoGe"/>
    <x v="0"/>
    <s v="SERST"/>
    <x v="8"/>
    <s v="COSTI"/>
    <m/>
    <s v="B.7)"/>
    <s v="7) per servizi"/>
    <x v="2"/>
  </r>
  <r>
    <x v="0"/>
    <x v="26"/>
    <x v="79"/>
    <x v="79"/>
    <n v="984.62"/>
    <s v="Export_CoGe"/>
    <x v="0"/>
    <s v="SERIN"/>
    <x v="6"/>
    <s v="PRD"/>
    <m/>
    <s v="B.7)"/>
    <s v="7) per servizi"/>
    <x v="0"/>
  </r>
  <r>
    <x v="0"/>
    <x v="26"/>
    <x v="83"/>
    <x v="83"/>
    <n v="48.75"/>
    <s v="Export_CoGe"/>
    <x v="0"/>
    <s v="SERST"/>
    <x v="8"/>
    <s v="COSTI"/>
    <m/>
    <s v="B.7)"/>
    <s v="7) per servizi"/>
    <x v="2"/>
  </r>
  <r>
    <x v="0"/>
    <x v="26"/>
    <x v="85"/>
    <x v="85"/>
    <n v="180"/>
    <s v="Export_CoGe"/>
    <x v="0"/>
    <s v="SERIN"/>
    <x v="6"/>
    <s v="PRD"/>
    <m/>
    <s v="B.7)"/>
    <s v="7) per servizi"/>
    <x v="2"/>
  </r>
  <r>
    <x v="0"/>
    <x v="26"/>
    <x v="87"/>
    <x v="87"/>
    <n v="1592.4500000000003"/>
    <s v="Export_CoGe"/>
    <x v="0"/>
    <s v="SERST"/>
    <x v="8"/>
    <s v="COSTI"/>
    <m/>
    <s v="B.7)"/>
    <s v="7) per servizi"/>
    <x v="2"/>
  </r>
  <r>
    <x v="0"/>
    <x v="26"/>
    <x v="89"/>
    <x v="89"/>
    <n v="9321.39"/>
    <s v="Export_CoGe"/>
    <x v="0"/>
    <s v="SERST"/>
    <x v="8"/>
    <s v="COSTI"/>
    <m/>
    <s v="B.7)"/>
    <s v="7) per servizi"/>
    <x v="2"/>
  </r>
  <r>
    <x v="0"/>
    <x v="26"/>
    <x v="100"/>
    <x v="100"/>
    <n v="514.09999999999991"/>
    <s v="Export_CoGe"/>
    <x v="0"/>
    <s v="COSGS"/>
    <x v="4"/>
    <s v="COSTI"/>
    <m/>
    <s v="B.7)"/>
    <s v="7) per servizi"/>
    <x v="2"/>
  </r>
  <r>
    <x v="0"/>
    <x v="26"/>
    <x v="103"/>
    <x v="103"/>
    <n v="310.3599999999999"/>
    <s v="Export_CoGe"/>
    <x v="0"/>
    <s v="COSGS"/>
    <x v="4"/>
    <s v="COSTI"/>
    <m/>
    <s v="B.7)"/>
    <s v="7) per servizi"/>
    <x v="2"/>
  </r>
  <r>
    <x v="0"/>
    <x v="26"/>
    <x v="104"/>
    <x v="104"/>
    <n v="443.75999999999993"/>
    <s v="Export_CoGe"/>
    <x v="0"/>
    <s v="COSGS"/>
    <x v="4"/>
    <s v="COSTI"/>
    <m/>
    <s v="B.7)"/>
    <s v="7) per servizi"/>
    <x v="5"/>
  </r>
  <r>
    <x v="0"/>
    <x v="26"/>
    <x v="106"/>
    <x v="106"/>
    <n v="347.17999999999995"/>
    <s v="Export_CoGe"/>
    <x v="0"/>
    <s v="COSGS"/>
    <x v="4"/>
    <s v="COSTI"/>
    <m/>
    <s v="B.7)"/>
    <s v="7) per servizi"/>
    <x v="5"/>
  </r>
  <r>
    <x v="0"/>
    <x v="26"/>
    <x v="110"/>
    <x v="110"/>
    <n v="1132.4100000000001"/>
    <s v="Export_CoGe"/>
    <x v="0"/>
    <s v="COSGS"/>
    <x v="4"/>
    <s v="COSTI"/>
    <m/>
    <s v="B.7)"/>
    <s v="7) per servizi"/>
    <x v="5"/>
  </r>
  <r>
    <x v="0"/>
    <x v="26"/>
    <x v="356"/>
    <x v="355"/>
    <n v="1620.2399999999998"/>
    <s v="Export_CoGe"/>
    <x v="0"/>
    <s v="SERST"/>
    <x v="8"/>
    <s v="COSTI"/>
    <m/>
    <s v="B.7)"/>
    <s v="7) per servizi"/>
    <x v="2"/>
  </r>
  <r>
    <x v="0"/>
    <x v="26"/>
    <x v="113"/>
    <x v="113"/>
    <n v="1919.1"/>
    <s v="Export_CoGe"/>
    <x v="0"/>
    <s v="SERIN"/>
    <x v="6"/>
    <s v="PRD"/>
    <m/>
    <s v="B.7)"/>
    <s v="7) per servizi"/>
    <x v="3"/>
  </r>
  <r>
    <x v="0"/>
    <x v="26"/>
    <x v="114"/>
    <x v="114"/>
    <n v="220.51"/>
    <s v="Export_CoGe"/>
    <x v="0"/>
    <s v="SERIN"/>
    <x v="6"/>
    <s v="PRD"/>
    <m/>
    <s v="B.7)"/>
    <s v="7) per servizi"/>
    <x v="3"/>
  </r>
  <r>
    <x v="0"/>
    <x v="26"/>
    <x v="390"/>
    <x v="389"/>
    <n v="10.06"/>
    <s v="Export_CoGe"/>
    <x v="0"/>
    <s v="SERIN"/>
    <x v="6"/>
    <s v="PRD"/>
    <m/>
    <s v="B.7)"/>
    <s v="7) per servizi"/>
    <x v="3"/>
  </r>
  <r>
    <x v="0"/>
    <x v="26"/>
    <x v="116"/>
    <x v="116"/>
    <n v="35"/>
    <s v="Export_CoGe"/>
    <x v="0"/>
    <s v="SERST"/>
    <x v="8"/>
    <s v="COSTI"/>
    <m/>
    <s v="B.7)"/>
    <s v="7) per servizi"/>
    <x v="2"/>
  </r>
  <r>
    <x v="0"/>
    <x v="26"/>
    <x v="118"/>
    <x v="118"/>
    <n v="105"/>
    <s v="Export_CoGe"/>
    <x v="0"/>
    <s v="SERST"/>
    <x v="8"/>
    <s v="COSTI"/>
    <m/>
    <s v="B.7)"/>
    <s v="7) per servizi"/>
    <x v="2"/>
  </r>
  <r>
    <x v="0"/>
    <x v="26"/>
    <x v="119"/>
    <x v="119"/>
    <n v="852.33000000000015"/>
    <s v="Export_CoGe"/>
    <x v="0"/>
    <s v="SERST"/>
    <x v="8"/>
    <s v="COSTI"/>
    <m/>
    <s v="B.7)"/>
    <s v="7) per servizi"/>
    <x v="2"/>
  </r>
  <r>
    <x v="0"/>
    <x v="26"/>
    <x v="123"/>
    <x v="123"/>
    <n v="17.489999999999998"/>
    <s v="Export_CoGe"/>
    <x v="0"/>
    <s v="SERST"/>
    <x v="8"/>
    <s v="COSTI"/>
    <m/>
    <s v="B.7)"/>
    <s v="7) per servizi"/>
    <x v="2"/>
  </r>
  <r>
    <x v="0"/>
    <x v="26"/>
    <x v="127"/>
    <x v="127"/>
    <n v="3596.8799999999992"/>
    <s v="Export_CoGe"/>
    <x v="0"/>
    <s v="SERST"/>
    <x v="8"/>
    <s v="COSTI"/>
    <m/>
    <s v="B.7)"/>
    <s v="7) per servizi"/>
    <x v="4"/>
  </r>
  <r>
    <x v="0"/>
    <x v="26"/>
    <x v="129"/>
    <x v="129"/>
    <n v="1.1499999999999999"/>
    <s v="Export_CoGe"/>
    <x v="0"/>
    <s v="COSGS"/>
    <x v="4"/>
    <s v="COSTI"/>
    <m/>
    <s v="B.7)"/>
    <s v="7) per servizi"/>
    <x v="2"/>
  </r>
  <r>
    <x v="0"/>
    <x v="26"/>
    <x v="131"/>
    <x v="131"/>
    <n v="12.51"/>
    <s v="Export_CoGe"/>
    <x v="0"/>
    <s v="COSGS"/>
    <x v="4"/>
    <s v="COSTI"/>
    <m/>
    <s v="B.7)"/>
    <s v="7) per servizi"/>
    <x v="2"/>
  </r>
  <r>
    <x v="0"/>
    <x v="26"/>
    <x v="133"/>
    <x v="133"/>
    <n v="348.26"/>
    <s v="Export_CoGe"/>
    <x v="0"/>
    <s v="SERST"/>
    <x v="8"/>
    <s v="COSTI"/>
    <m/>
    <s v="B.7)"/>
    <s v="7) per servizi"/>
    <x v="4"/>
  </r>
  <r>
    <x v="0"/>
    <x v="26"/>
    <x v="136"/>
    <x v="136"/>
    <n v="35.979999999999997"/>
    <s v="Export_CoGe"/>
    <x v="0"/>
    <s v="SERST"/>
    <x v="8"/>
    <s v="COSTI"/>
    <m/>
    <s v="B.7)"/>
    <s v="7) per servizi"/>
    <x v="2"/>
  </r>
  <r>
    <x v="0"/>
    <x v="26"/>
    <x v="358"/>
    <x v="357"/>
    <n v="234.9"/>
    <s v="Export_CoGe"/>
    <x v="0"/>
    <s v="SERST"/>
    <x v="8"/>
    <s v="COSTI"/>
    <s v="SPESGRANT"/>
    <s v="B.7)"/>
    <s v="7) per servizi"/>
    <x v="6"/>
  </r>
  <r>
    <x v="0"/>
    <x v="26"/>
    <x v="138"/>
    <x v="138"/>
    <n v="1000"/>
    <s v="Export_CoGe"/>
    <x v="0"/>
    <s v="AFFIT"/>
    <x v="17"/>
    <s v="AFF"/>
    <m/>
    <s v="B.8)"/>
    <s v="8) per godimento di beni di terzi"/>
    <x v="2"/>
  </r>
  <r>
    <x v="0"/>
    <x v="26"/>
    <x v="139"/>
    <x v="139"/>
    <n v="3400"/>
    <s v="Export_CoGe"/>
    <x v="0"/>
    <s v="AFFIT"/>
    <x v="17"/>
    <s v="AFF"/>
    <m/>
    <s v="B.8)"/>
    <s v="8) per godimento di beni di terzi"/>
    <x v="2"/>
  </r>
  <r>
    <x v="0"/>
    <x v="26"/>
    <x v="140"/>
    <x v="140"/>
    <n v="100"/>
    <s v="Export_CoGe"/>
    <x v="0"/>
    <s v="AFFIT"/>
    <x v="17"/>
    <s v="AFF"/>
    <m/>
    <s v="B.8)"/>
    <s v="8) per godimento di beni di terzi"/>
    <x v="2"/>
  </r>
  <r>
    <x v="0"/>
    <x v="26"/>
    <x v="142"/>
    <x v="142"/>
    <n v="3193.98"/>
    <s v="Export_CoGe"/>
    <x v="0"/>
    <s v="AFFIT"/>
    <x v="17"/>
    <s v="AFF"/>
    <m/>
    <s v="B.8)"/>
    <s v="8) per godimento di beni di terzi"/>
    <x v="2"/>
  </r>
  <r>
    <x v="0"/>
    <x v="26"/>
    <x v="143"/>
    <x v="143"/>
    <n v="100"/>
    <s v="Export_CoGe"/>
    <x v="0"/>
    <s v="AFFIT"/>
    <x v="17"/>
    <s v="AFF"/>
    <m/>
    <s v="B.8)"/>
    <s v="8) per godimento di beni di terzi"/>
    <x v="2"/>
  </r>
  <r>
    <x v="0"/>
    <x v="26"/>
    <x v="144"/>
    <x v="144"/>
    <n v="4586.21"/>
    <s v="Export_CoGe"/>
    <x v="0"/>
    <s v="AFFIT"/>
    <x v="17"/>
    <s v="AFF"/>
    <m/>
    <s v="B.8)"/>
    <s v="8) per godimento di beni di terzi"/>
    <x v="2"/>
  </r>
  <r>
    <x v="0"/>
    <x v="26"/>
    <x v="150"/>
    <x v="150"/>
    <n v="3804.62"/>
    <s v="Export_CoGe"/>
    <x v="0"/>
    <s v="AFFIT"/>
    <x v="17"/>
    <s v="AFF"/>
    <m/>
    <s v="B.8)"/>
    <s v="8) per godimento di beni di terzi"/>
    <x v="2"/>
  </r>
  <r>
    <x v="0"/>
    <x v="26"/>
    <x v="364"/>
    <x v="363"/>
    <n v="2314"/>
    <s v="Export_CoGe"/>
    <x v="0"/>
    <s v="AFFIT"/>
    <x v="17"/>
    <s v="AFF"/>
    <m/>
    <s v="B.8)"/>
    <s v="8) per godimento di beni di terzi"/>
    <x v="2"/>
  </r>
  <r>
    <x v="0"/>
    <x v="26"/>
    <x v="391"/>
    <x v="390"/>
    <n v="2500"/>
    <s v="Export_CoGe"/>
    <x v="0"/>
    <s v="AFFIT"/>
    <x v="17"/>
    <s v="AFF"/>
    <m/>
    <s v="B.8)"/>
    <s v="8) per godimento di beni di terzi"/>
    <x v="2"/>
  </r>
  <r>
    <x v="0"/>
    <x v="26"/>
    <x v="392"/>
    <x v="391"/>
    <n v="250"/>
    <s v="Export_CoGe"/>
    <x v="0"/>
    <s v="AFFIT"/>
    <x v="17"/>
    <s v="AFF"/>
    <m/>
    <s v="B.8)"/>
    <s v="8) per godimento di beni di terzi"/>
    <x v="2"/>
  </r>
  <r>
    <x v="0"/>
    <x v="26"/>
    <x v="409"/>
    <x v="408"/>
    <n v="1800"/>
    <s v="Export_CoGe"/>
    <x v="0"/>
    <s v="AFFIT"/>
    <x v="17"/>
    <s v="AFF"/>
    <m/>
    <s v="B.8)"/>
    <s v="8) per godimento di beni di terzi"/>
    <x v="2"/>
  </r>
  <r>
    <x v="0"/>
    <x v="26"/>
    <x v="416"/>
    <x v="415"/>
    <n v="1200"/>
    <s v="Export_CoGe"/>
    <x v="0"/>
    <s v="AFFIT"/>
    <x v="17"/>
    <s v="AFF"/>
    <m/>
    <s v="B.8)"/>
    <s v="8) per godimento di beni di terzi"/>
    <x v="2"/>
  </r>
  <r>
    <x v="0"/>
    <x v="26"/>
    <x v="152"/>
    <x v="152"/>
    <n v="2500"/>
    <s v="Export_CoGe"/>
    <x v="0"/>
    <s v="COSGS"/>
    <x v="4"/>
    <s v="COSTI"/>
    <m/>
    <s v="B.8)"/>
    <s v="8) per godimento di beni di terzi"/>
    <x v="2"/>
  </r>
  <r>
    <x v="0"/>
    <x v="26"/>
    <x v="155"/>
    <x v="155"/>
    <n v="2240.23"/>
    <s v="Export_CoGe"/>
    <x v="0"/>
    <s v="COSGS"/>
    <x v="4"/>
    <s v="COSTI"/>
    <m/>
    <s v="B.8)"/>
    <s v="8) per godimento di beni di terzi"/>
    <x v="2"/>
  </r>
  <r>
    <x v="0"/>
    <x v="26"/>
    <x v="156"/>
    <x v="156"/>
    <n v="850.83"/>
    <s v="Export_CoGe"/>
    <x v="0"/>
    <s v="COSGS"/>
    <x v="4"/>
    <s v="COSTI"/>
    <m/>
    <s v="B.8)"/>
    <s v="8) per godimento di beni di terzi"/>
    <x v="2"/>
  </r>
  <r>
    <x v="0"/>
    <x v="26"/>
    <x v="406"/>
    <x v="405"/>
    <n v="1221.17"/>
    <s v="Export_CoGe"/>
    <x v="0"/>
    <s v="COSGS"/>
    <x v="4"/>
    <s v="COSTI"/>
    <m/>
    <s v="B.8)"/>
    <s v="8) per godimento di beni di terzi"/>
    <x v="3"/>
  </r>
  <r>
    <x v="0"/>
    <x v="26"/>
    <x v="176"/>
    <x v="176"/>
    <n v="808.9"/>
    <s v="Export_CoGe"/>
    <x v="0"/>
    <s v="AMMST"/>
    <x v="24"/>
    <s v="AMM"/>
    <m/>
    <s v="B.10)"/>
    <s v="10) Ammortamenti e svalutazioni"/>
    <x v="7"/>
  </r>
  <r>
    <x v="0"/>
    <x v="26"/>
    <x v="180"/>
    <x v="180"/>
    <n v="395.48"/>
    <s v="Export_CoGe"/>
    <x v="0"/>
    <s v="AMMST"/>
    <x v="24"/>
    <s v="AMM"/>
    <m/>
    <s v="B.10)"/>
    <s v="10) Ammortamenti e svalutazioni"/>
    <x v="7"/>
  </r>
  <r>
    <x v="0"/>
    <x v="26"/>
    <x v="182"/>
    <x v="182"/>
    <n v="2519.92"/>
    <s v="Export_CoGe"/>
    <x v="0"/>
    <s v="AMMIN"/>
    <x v="26"/>
    <s v="AMM"/>
    <m/>
    <s v="B.10)"/>
    <s v="10) Ammortamenti e svalutazioni"/>
    <x v="7"/>
  </r>
  <r>
    <x v="0"/>
    <x v="26"/>
    <x v="184"/>
    <x v="184"/>
    <n v="935.04"/>
    <s v="Export_CoGe"/>
    <x v="0"/>
    <s v="AMMST"/>
    <x v="24"/>
    <s v="AMM"/>
    <m/>
    <s v="B.10)"/>
    <s v="10) Ammortamenti e svalutazioni"/>
    <x v="7"/>
  </r>
  <r>
    <x v="0"/>
    <x v="26"/>
    <x v="186"/>
    <x v="186"/>
    <n v="2236.0100000000002"/>
    <s v="Export_CoGe"/>
    <x v="0"/>
    <s v="AMMIN"/>
    <x v="26"/>
    <s v="AMM"/>
    <m/>
    <s v="B.10)"/>
    <s v="10) Ammortamenti e svalutazioni"/>
    <x v="7"/>
  </r>
  <r>
    <x v="0"/>
    <x v="26"/>
    <x v="188"/>
    <x v="188"/>
    <n v="1734.89"/>
    <s v="Export_CoGe"/>
    <x v="0"/>
    <s v="AMMIN"/>
    <x v="26"/>
    <s v="AMM"/>
    <m/>
    <s v="B.10)"/>
    <s v="10) Ammortamenti e svalutazioni"/>
    <x v="7"/>
  </r>
  <r>
    <x v="0"/>
    <x v="26"/>
    <x v="190"/>
    <x v="190"/>
    <n v="456.55"/>
    <s v="Export_CoGe"/>
    <x v="0"/>
    <s v="AMMST"/>
    <x v="24"/>
    <s v="AMM"/>
    <m/>
    <s v="B.10)"/>
    <s v="10) Ammortamenti e svalutazioni"/>
    <x v="7"/>
  </r>
  <r>
    <x v="0"/>
    <x v="26"/>
    <x v="192"/>
    <x v="192"/>
    <n v="106.96"/>
    <s v="Export_CoGe"/>
    <x v="0"/>
    <s v="AMMST"/>
    <x v="24"/>
    <s v="AMM"/>
    <m/>
    <s v="B.10)"/>
    <s v="10) Ammortamenti e svalutazioni"/>
    <x v="7"/>
  </r>
  <r>
    <x v="0"/>
    <x v="26"/>
    <x v="198"/>
    <x v="198"/>
    <n v="640810.47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26"/>
    <x v="200"/>
    <x v="200"/>
    <n v="473270.04"/>
    <s v="Export_CoGe"/>
    <x v="0"/>
    <s v="VARMP"/>
    <x v="28"/>
    <s v="ACQ"/>
    <m/>
    <s v="B.11)"/>
    <s v="11) variazioni delle rimanenze di materie prime, sussidiarie, di consumo e di merci"/>
    <x v="3"/>
  </r>
  <r>
    <x v="0"/>
    <x v="26"/>
    <x v="203"/>
    <x v="203"/>
    <n v="300"/>
    <s v="Export_CoGe"/>
    <x v="0"/>
    <s v="COSGS"/>
    <x v="4"/>
    <s v="COSTI"/>
    <m/>
    <s v="B.14)"/>
    <s v="14) oneri diversi di gestione"/>
    <x v="2"/>
  </r>
  <r>
    <x v="0"/>
    <x v="26"/>
    <x v="204"/>
    <x v="204"/>
    <n v="415"/>
    <s v="Export_CoGe"/>
    <x v="0"/>
    <s v="COSGS"/>
    <x v="4"/>
    <s v="COSTI"/>
    <m/>
    <s v="B.14)"/>
    <s v="14) oneri diversi di gestione"/>
    <x v="2"/>
  </r>
  <r>
    <x v="0"/>
    <x v="26"/>
    <x v="206"/>
    <x v="206"/>
    <n v="4"/>
    <s v="Export_CoGe"/>
    <x v="0"/>
    <s v="COSGS"/>
    <x v="4"/>
    <s v="COSTI"/>
    <m/>
    <s v="B.14)"/>
    <s v="14) oneri diversi di gestione"/>
    <x v="2"/>
  </r>
  <r>
    <x v="0"/>
    <x v="26"/>
    <x v="217"/>
    <x v="217"/>
    <n v="312.58"/>
    <s v="Export_CoGe"/>
    <x v="0"/>
    <s v="ONSTR"/>
    <x v="30"/>
    <s v="EXT"/>
    <m/>
    <s v="B.14)"/>
    <s v="14) oneri diversi di gestione"/>
    <x v="2"/>
  </r>
  <r>
    <x v="0"/>
    <x v="26"/>
    <x v="218"/>
    <x v="218"/>
    <n v="2.99"/>
    <s v="Export_CoGe"/>
    <x v="0"/>
    <s v="COSGS"/>
    <x v="4"/>
    <s v="COSTI"/>
    <m/>
    <s v="B.14)"/>
    <s v="14) oneri diversi di gestione"/>
    <x v="2"/>
  </r>
  <r>
    <x v="0"/>
    <x v="26"/>
    <x v="219"/>
    <x v="219"/>
    <n v="65.16"/>
    <s v="Export_CoGe"/>
    <x v="0"/>
    <s v="COSGS"/>
    <x v="4"/>
    <s v="COSTI"/>
    <m/>
    <s v="B.14)"/>
    <s v="14) oneri diversi di gestione"/>
    <x v="2"/>
  </r>
  <r>
    <x v="0"/>
    <x v="26"/>
    <x v="225"/>
    <x v="225"/>
    <n v="1.24"/>
    <s v="Export_CoGe"/>
    <x v="0"/>
    <s v="COSGS"/>
    <x v="4"/>
    <s v="COSTI"/>
    <m/>
    <s v="B.14)"/>
    <s v="14) oneri diversi di gestione"/>
    <x v="2"/>
  </r>
  <r>
    <x v="0"/>
    <x v="26"/>
    <x v="226"/>
    <x v="226"/>
    <n v="519.56999999999994"/>
    <s v="Export_CoGe"/>
    <x v="0"/>
    <s v="ONSTR"/>
    <x v="30"/>
    <s v="EXT"/>
    <m/>
    <s v="B.14)"/>
    <s v="14) oneri diversi di gestione"/>
    <x v="2"/>
  </r>
  <r>
    <x v="0"/>
    <x v="26"/>
    <x v="306"/>
    <x v="306"/>
    <n v="164.24"/>
    <s v="Export_CoGe"/>
    <x v="0"/>
    <s v="COSGS"/>
    <x v="4"/>
    <s v="COSTI"/>
    <m/>
    <s v="B.14)"/>
    <s v="14) oneri diversi di gestione"/>
    <x v="4"/>
  </r>
  <r>
    <x v="0"/>
    <x v="26"/>
    <x v="381"/>
    <x v="380"/>
    <n v="130.25"/>
    <s v="Export_CoGe"/>
    <x v="0"/>
    <s v="ONFIN"/>
    <x v="32"/>
    <s v="FIN"/>
    <m/>
    <s v="C.17)"/>
    <s v="17) interessi e altri oneri finanziari"/>
    <x v="7"/>
  </r>
  <r>
    <x v="0"/>
    <x v="26"/>
    <x v="233"/>
    <x v="233"/>
    <n v="2135.3200000000002"/>
    <s v="Export_CoGe"/>
    <x v="0"/>
    <s v="ONFIN"/>
    <x v="32"/>
    <s v="FIN"/>
    <m/>
    <s v="C.17)"/>
    <s v="17) interessi e altri oneri finanziari"/>
    <x v="7"/>
  </r>
  <r>
    <x v="0"/>
    <x v="26"/>
    <x v="235"/>
    <x v="235"/>
    <n v="241.32999999999993"/>
    <s v="Export_CoGe"/>
    <x v="0"/>
    <s v="ONFIN"/>
    <x v="32"/>
    <s v="FIN"/>
    <m/>
    <s v="C.17)"/>
    <s v="17) interessi e altri oneri finanziari"/>
    <x v="7"/>
  </r>
  <r>
    <x v="0"/>
    <x v="26"/>
    <x v="349"/>
    <x v="348"/>
    <n v="8048.18"/>
    <s v="Export_CoGe"/>
    <x v="0"/>
    <s v="ONFIN"/>
    <x v="32"/>
    <s v="FIN"/>
    <m/>
    <s v="C.17)"/>
    <s v="17) interessi e altri oneri finanziari"/>
    <x v="7"/>
  </r>
  <r>
    <x v="0"/>
    <x v="26"/>
    <x v="238"/>
    <x v="238"/>
    <n v="357.78999999999996"/>
    <s v="Export_CoGe"/>
    <x v="0"/>
    <s v="RICOP"/>
    <x v="33"/>
    <s v="RIC"/>
    <m/>
    <s v="A.1)"/>
    <s v="1) ricavi delle vendite e delle prestazioni"/>
    <x v="6"/>
  </r>
  <r>
    <x v="0"/>
    <x v="26"/>
    <x v="239"/>
    <x v="239"/>
    <n v="-369377.37000000011"/>
    <s v="Export_CoGe"/>
    <x v="0"/>
    <s v="RICOP"/>
    <x v="33"/>
    <s v="RIC"/>
    <m/>
    <s v="A.1)"/>
    <s v="1) ricavi delle vendite e delle prestazioni"/>
    <x v="5"/>
  </r>
  <r>
    <x v="0"/>
    <x v="26"/>
    <x v="243"/>
    <x v="243"/>
    <n v="-10945.789999999999"/>
    <s v="Export_CoGe"/>
    <x v="0"/>
    <s v="RICOP"/>
    <x v="33"/>
    <s v="RIC"/>
    <m/>
    <s v="A.1)"/>
    <s v="1) ricavi delle vendite e delle prestazioni"/>
    <x v="6"/>
  </r>
  <r>
    <x v="0"/>
    <x v="26"/>
    <x v="244"/>
    <x v="244"/>
    <n v="-220.91"/>
    <s v="Export_CoGe"/>
    <x v="0"/>
    <s v="RICOP"/>
    <x v="33"/>
    <s v="RIC"/>
    <m/>
    <s v="A.1)"/>
    <s v="1) ricavi delle vendite e delle prestazioni"/>
    <x v="6"/>
  </r>
  <r>
    <x v="0"/>
    <x v="26"/>
    <x v="350"/>
    <x v="349"/>
    <n v="-7126.96"/>
    <s v="Export_CoGe"/>
    <x v="0"/>
    <s v="RICOP"/>
    <x v="33"/>
    <s v="RIC"/>
    <m/>
    <s v="A.1)"/>
    <s v="1) ricavi delle vendite e delle prestazioni"/>
    <x v="5"/>
  </r>
  <r>
    <x v="0"/>
    <x v="26"/>
    <x v="385"/>
    <x v="384"/>
    <n v="-10000"/>
    <s v="Export_CoGe"/>
    <x v="0"/>
    <s v="RICOP"/>
    <x v="33"/>
    <s v="RIC"/>
    <m/>
    <s v="A.1)"/>
    <s v="1) ricavi delle vendite e delle prestazioni"/>
    <x v="6"/>
  </r>
  <r>
    <x v="0"/>
    <x v="26"/>
    <x v="372"/>
    <x v="371"/>
    <n v="-5000"/>
    <s v="Export_CoGe"/>
    <x v="0"/>
    <s v="RICOP"/>
    <x v="33"/>
    <s v="RIC"/>
    <m/>
    <s v="A.1)"/>
    <s v="1) ricavi delle vendite e delle prestazioni"/>
    <x v="6"/>
  </r>
  <r>
    <x v="0"/>
    <x v="26"/>
    <x v="247"/>
    <x v="247"/>
    <n v="-14300"/>
    <s v="Export_CoGe"/>
    <x v="0"/>
    <s v="ONSTR"/>
    <x v="30"/>
    <s v="EXT"/>
    <m/>
    <s v="B.14)"/>
    <s v="14) oneri diversi di gestione"/>
    <x v="2"/>
  </r>
  <r>
    <x v="0"/>
    <x v="26"/>
    <x v="250"/>
    <x v="250"/>
    <n v="-174134.01200000002"/>
    <s v="Export_CoGe"/>
    <x v="0"/>
    <s v="CORR"/>
    <x v="35"/>
    <s v="CORR"/>
    <m/>
    <s v="A.1)"/>
    <s v="1) ricavi delle vendite e delle prestazioni"/>
    <x v="6"/>
  </r>
  <r>
    <x v="0"/>
    <x v="26"/>
    <x v="254"/>
    <x v="254"/>
    <n v="-493284.41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26"/>
    <x v="255"/>
    <x v="255"/>
    <n v="-493150.53"/>
    <s v="Export_CoGe"/>
    <x v="0"/>
    <s v="VARMP"/>
    <x v="28"/>
    <s v="ACQ"/>
    <m/>
    <s v="B.11)"/>
    <s v="11) variazioni delle rimanenze di materie prime, sussidiarie, di consumo e di merci"/>
    <x v="3"/>
  </r>
  <r>
    <x v="0"/>
    <x v="26"/>
    <x v="309"/>
    <x v="309"/>
    <n v="-493"/>
    <s v="Export_CoGe"/>
    <x v="0"/>
    <s v="ALTRI"/>
    <x v="34"/>
    <s v="ALTRI"/>
    <m/>
    <s v="A.5)"/>
    <s v="5) altri ricavi e proventi, con separata indicazione dei contributi in conto esercizio"/>
    <x v="2"/>
  </r>
  <r>
    <x v="0"/>
    <x v="26"/>
    <x v="276"/>
    <x v="276"/>
    <n v="-6063.1399999999994"/>
    <s v="Export_CoGe"/>
    <x v="0"/>
    <s v="ONFIN"/>
    <x v="32"/>
    <s v="FIN"/>
    <m/>
    <s v="C.16)"/>
    <s v="16) altri proventi finanziari"/>
    <x v="4"/>
  </r>
  <r>
    <x v="0"/>
    <x v="26"/>
    <x v="316"/>
    <x v="316"/>
    <n v="249.99999999998727"/>
    <s v="Export_CoGe"/>
    <x v="1"/>
    <s v="34.CS"/>
    <x v="18"/>
    <s v="PN"/>
    <m/>
    <s v="A"/>
    <s v="Crediti verso soci"/>
    <x v="1"/>
  </r>
  <r>
    <x v="0"/>
    <x v="26"/>
    <x v="2"/>
    <x v="2"/>
    <n v="10000"/>
    <s v="Export_CoGe"/>
    <x v="1"/>
    <s v="23.I.IMM"/>
    <x v="1"/>
    <s v="IMM"/>
    <m/>
    <s v="23.I.IMM"/>
    <s v="Immobilizzazioni Immateriali"/>
    <x v="1"/>
  </r>
  <r>
    <x v="0"/>
    <x v="26"/>
    <x v="4"/>
    <x v="4"/>
    <n v="17743"/>
    <s v="Export_CoGe"/>
    <x v="1"/>
    <s v="23.I.IMM"/>
    <x v="1"/>
    <s v="IMM"/>
    <m/>
    <s v="23.I.IMM"/>
    <s v="Immobilizzazioni Immateriali"/>
    <x v="1"/>
  </r>
  <r>
    <x v="0"/>
    <x v="26"/>
    <x v="6"/>
    <x v="6"/>
    <n v="69472.100000000006"/>
    <s v="Export_CoGe"/>
    <x v="1"/>
    <s v="23.I.IMM"/>
    <x v="1"/>
    <s v="IMM"/>
    <m/>
    <s v="23.I.IMM"/>
    <s v="Immobilizzazioni Immateriali"/>
    <x v="1"/>
  </r>
  <r>
    <x v="0"/>
    <x v="26"/>
    <x v="10"/>
    <x v="10"/>
    <n v="59322.69"/>
    <s v="Export_CoGe"/>
    <x v="1"/>
    <s v="23.I.IMM"/>
    <x v="1"/>
    <s v="IMM"/>
    <m/>
    <s v="23.I.IMM"/>
    <s v="Immobilizzazioni Immateriali"/>
    <x v="1"/>
  </r>
  <r>
    <x v="0"/>
    <x v="26"/>
    <x v="12"/>
    <x v="12"/>
    <n v="87545.25"/>
    <s v="Export_CoGe"/>
    <x v="1"/>
    <s v="24.I.MAT"/>
    <x v="3"/>
    <s v="MAT"/>
    <m/>
    <s v="24.I.MAT"/>
    <s v="Immobilizzazioni Materiali"/>
    <x v="1"/>
  </r>
  <r>
    <x v="0"/>
    <x v="26"/>
    <x v="14"/>
    <x v="14"/>
    <n v="693957.03"/>
    <s v="Export_CoGe"/>
    <x v="1"/>
    <s v="24.I.MAT"/>
    <x v="3"/>
    <s v="MAT"/>
    <m/>
    <s v="24.I.MAT"/>
    <s v="Immobilizzazioni Materiali"/>
    <x v="1"/>
  </r>
  <r>
    <x v="0"/>
    <x v="26"/>
    <x v="16"/>
    <x v="16"/>
    <n v="209782.02999999997"/>
    <s v="Export_CoGe"/>
    <x v="1"/>
    <s v="24.I.MAT"/>
    <x v="3"/>
    <s v="MAT"/>
    <m/>
    <s v="24.I.MAT"/>
    <s v="Immobilizzazioni Materiali"/>
    <x v="1"/>
  </r>
  <r>
    <x v="0"/>
    <x v="26"/>
    <x v="18"/>
    <x v="18"/>
    <n v="229033.74"/>
    <s v="Export_CoGe"/>
    <x v="1"/>
    <s v="24.I.MAT"/>
    <x v="3"/>
    <s v="MAT"/>
    <m/>
    <s v="24.I.MAT"/>
    <s v="Immobilizzazioni Materiali"/>
    <x v="1"/>
  </r>
  <r>
    <x v="0"/>
    <x v="26"/>
    <x v="21"/>
    <x v="21"/>
    <n v="312509.69000000006"/>
    <s v="Export_CoGe"/>
    <x v="1"/>
    <s v="24.I.MAT"/>
    <x v="3"/>
    <s v="MAT"/>
    <m/>
    <s v="24.I.MAT"/>
    <s v="Immobilizzazioni Materiali"/>
    <x v="1"/>
  </r>
  <r>
    <x v="0"/>
    <x v="26"/>
    <x v="24"/>
    <x v="24"/>
    <n v="96173.29"/>
    <s v="Export_CoGe"/>
    <x v="1"/>
    <s v="24.I.MAT"/>
    <x v="3"/>
    <s v="MAT"/>
    <m/>
    <s v="24.I.MAT"/>
    <s v="Immobilizzazioni Materiali"/>
    <x v="1"/>
  </r>
  <r>
    <x v="0"/>
    <x v="26"/>
    <x v="26"/>
    <x v="26"/>
    <n v="16409.09"/>
    <s v="Export_CoGe"/>
    <x v="1"/>
    <s v="24.I.MAT"/>
    <x v="3"/>
    <s v="MAT"/>
    <m/>
    <s v="24.I.MAT"/>
    <s v="Immobilizzazioni Materiali"/>
    <x v="1"/>
  </r>
  <r>
    <x v="0"/>
    <x v="26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26"/>
    <x v="36"/>
    <x v="36"/>
    <n v="340"/>
    <s v="Export_CoGe"/>
    <x v="1"/>
    <s v="25.I.FIN"/>
    <x v="7"/>
    <s v="IFIN"/>
    <m/>
    <s v="25.I.FIN"/>
    <s v="Immobilizzazioni Finanziarie"/>
    <x v="1"/>
  </r>
  <r>
    <x v="0"/>
    <x v="26"/>
    <x v="38"/>
    <x v="38"/>
    <n v="2500"/>
    <s v="Export_CoGe"/>
    <x v="1"/>
    <s v="25.I.FIN"/>
    <x v="7"/>
    <s v="IFIN"/>
    <m/>
    <s v="25.I.FIN"/>
    <s v="Immobilizzazioni Finanziarie"/>
    <x v="1"/>
  </r>
  <r>
    <x v="0"/>
    <x v="26"/>
    <x v="40"/>
    <x v="40"/>
    <n v="250"/>
    <s v="Export_CoGe"/>
    <x v="1"/>
    <s v="25.I.FIN"/>
    <x v="7"/>
    <s v="IFIN"/>
    <m/>
    <s v="25.I.FIN"/>
    <s v="Immobilizzazioni Finanziarie"/>
    <x v="1"/>
  </r>
  <r>
    <x v="0"/>
    <x v="26"/>
    <x v="317"/>
    <x v="317"/>
    <n v="997500"/>
    <s v="Export_CoGe"/>
    <x v="1"/>
    <s v="25.I.FIN"/>
    <x v="7"/>
    <s v="IFIN"/>
    <m/>
    <s v="25.I.FIN"/>
    <s v="Immobilizzazioni Finanziarie"/>
    <x v="1"/>
  </r>
  <r>
    <x v="0"/>
    <x v="26"/>
    <x v="318"/>
    <x v="318"/>
    <n v="39250.559999999998"/>
    <s v="Export_CoGe"/>
    <x v="1"/>
    <s v="25.I.FIN"/>
    <x v="7"/>
    <s v="IFIN"/>
    <m/>
    <s v="25.I.FIN"/>
    <s v="Immobilizzazioni Finanziarie"/>
    <x v="1"/>
  </r>
  <r>
    <x v="0"/>
    <x v="26"/>
    <x v="351"/>
    <x v="350"/>
    <n v="135322.94"/>
    <s v="Export_CoGe"/>
    <x v="1"/>
    <s v="25.I.FIN"/>
    <x v="7"/>
    <s v="IFIN"/>
    <m/>
    <s v="25.I.FIN"/>
    <s v="Immobilizzazioni Finanziarie"/>
    <x v="1"/>
  </r>
  <r>
    <x v="0"/>
    <x v="26"/>
    <x v="45"/>
    <x v="45"/>
    <n v="493150.53"/>
    <s v="Export_CoGe"/>
    <x v="1"/>
    <s v="26.MAG"/>
    <x v="9"/>
    <s v="MAG"/>
    <m/>
    <s v="26.MAG"/>
    <s v="Rimanenze"/>
    <x v="1"/>
  </r>
  <r>
    <x v="0"/>
    <x v="26"/>
    <x v="49"/>
    <x v="49"/>
    <n v="493284.41"/>
    <s v="Export_CoGe"/>
    <x v="1"/>
    <s v="26.MAG"/>
    <x v="9"/>
    <s v="MAG"/>
    <m/>
    <s v="26.MAG"/>
    <s v="Rimanenze"/>
    <x v="1"/>
  </r>
  <r>
    <x v="0"/>
    <x v="26"/>
    <x v="51"/>
    <x v="51"/>
    <n v="1295781.9199999922"/>
    <s v="Export_CoGe"/>
    <x v="1"/>
    <s v="27.CLI"/>
    <x v="10"/>
    <s v="CLI"/>
    <m/>
    <s v="27.CLI"/>
    <s v="Crediti Commerciali"/>
    <x v="1"/>
  </r>
  <r>
    <x v="0"/>
    <x v="26"/>
    <x v="53"/>
    <x v="53"/>
    <n v="7785.0000000000227"/>
    <s v="Export_CoGe"/>
    <x v="1"/>
    <s v="27.CLI"/>
    <x v="10"/>
    <s v="CLI"/>
    <m/>
    <s v="27.CLI"/>
    <s v="Crediti Commerciali"/>
    <x v="1"/>
  </r>
  <r>
    <x v="0"/>
    <x v="26"/>
    <x v="55"/>
    <x v="55"/>
    <n v="32719.359999999942"/>
    <s v="Export_CoGe"/>
    <x v="1"/>
    <s v="27.CLI"/>
    <x v="10"/>
    <s v="CLI"/>
    <m/>
    <s v="27.CLI"/>
    <s v="Crediti Commerciali"/>
    <x v="1"/>
  </r>
  <r>
    <x v="0"/>
    <x v="26"/>
    <x v="61"/>
    <x v="61"/>
    <n v="794.3599999999999"/>
    <s v="Export_CoGe"/>
    <x v="1"/>
    <s v="31.PTN"/>
    <x v="12"/>
    <s v="PTN"/>
    <m/>
    <s v="31.PTN"/>
    <s v="Crediti Tributari"/>
    <x v="1"/>
  </r>
  <r>
    <x v="0"/>
    <x v="26"/>
    <x v="319"/>
    <x v="319"/>
    <n v="188417.74"/>
    <s v="Export_CoGe"/>
    <x v="1"/>
    <s v="31.PTN"/>
    <x v="12"/>
    <s v="PTN"/>
    <m/>
    <s v="31.PTN"/>
    <s v="Crediti Tributari"/>
    <x v="1"/>
  </r>
  <r>
    <x v="0"/>
    <x v="26"/>
    <x v="67"/>
    <x v="67"/>
    <n v="5898.25"/>
    <s v="Export_CoGe"/>
    <x v="1"/>
    <s v="31.PTN"/>
    <x v="12"/>
    <s v="PTN"/>
    <m/>
    <s v="31.PTN"/>
    <s v="Crediti Tributari"/>
    <x v="1"/>
  </r>
  <r>
    <x v="0"/>
    <x v="26"/>
    <x v="72"/>
    <x v="72"/>
    <n v="24495.490000000005"/>
    <s v="Export_CoGe"/>
    <x v="1"/>
    <s v="31.PTN"/>
    <x v="12"/>
    <s v="PTN"/>
    <m/>
    <s v="31.PTN"/>
    <s v="Crediti Tributari"/>
    <x v="1"/>
  </r>
  <r>
    <x v="0"/>
    <x v="26"/>
    <x v="422"/>
    <x v="421"/>
    <n v="1953.9799999999996"/>
    <s v="Export_CoGe"/>
    <x v="1"/>
    <s v="31.PTN"/>
    <x v="12"/>
    <s v="PTN"/>
    <m/>
    <s v="31.PTN"/>
    <s v="Crediti Tributari"/>
    <x v="1"/>
  </r>
  <r>
    <x v="0"/>
    <x v="26"/>
    <x v="78"/>
    <x v="78"/>
    <n v="50927.650000000016"/>
    <s v="Export_CoGe"/>
    <x v="1"/>
    <s v="29.AC"/>
    <x v="11"/>
    <s v="FOR"/>
    <m/>
    <s v="28.FOR"/>
    <s v="Altri Crediti"/>
    <x v="1"/>
  </r>
  <r>
    <x v="0"/>
    <x v="26"/>
    <x v="80"/>
    <x v="80"/>
    <n v="2796.9300000000658"/>
    <s v="Export_CoGe"/>
    <x v="1"/>
    <s v="29.AC"/>
    <x v="11"/>
    <s v="AC"/>
    <m/>
    <s v="29.AC"/>
    <s v="Altri Crediti"/>
    <x v="1"/>
  </r>
  <r>
    <x v="0"/>
    <x v="26"/>
    <x v="84"/>
    <x v="84"/>
    <n v="121156.29999999999"/>
    <s v="Export_CoGe"/>
    <x v="1"/>
    <s v="29.AC"/>
    <x v="11"/>
    <s v="AC"/>
    <m/>
    <s v="29.AC"/>
    <s v="Altri Crediti"/>
    <x v="1"/>
  </r>
  <r>
    <x v="0"/>
    <x v="26"/>
    <x v="86"/>
    <x v="86"/>
    <n v="10.64000000005035"/>
    <s v="Export_CoGe"/>
    <x v="1"/>
    <s v="29.AC"/>
    <x v="11"/>
    <s v="AC"/>
    <m/>
    <s v="29.AC"/>
    <s v="Altri Crediti"/>
    <x v="1"/>
  </r>
  <r>
    <x v="0"/>
    <x v="26"/>
    <x v="90"/>
    <x v="90"/>
    <n v="4335.3600000000151"/>
    <s v="Export_CoGe"/>
    <x v="1"/>
    <s v="29.AC"/>
    <x v="11"/>
    <s v="AC"/>
    <m/>
    <s v="29.AC"/>
    <s v="Altri Crediti"/>
    <x v="1"/>
  </r>
  <r>
    <x v="0"/>
    <x v="26"/>
    <x v="92"/>
    <x v="92"/>
    <n v="52792.770000000004"/>
    <s v="Export_CoGe"/>
    <x v="1"/>
    <s v="29.AC"/>
    <x v="11"/>
    <s v="AC"/>
    <m/>
    <s v="29.AC"/>
    <s v="Altri Crediti"/>
    <x v="1"/>
  </r>
  <r>
    <x v="0"/>
    <x v="26"/>
    <x v="98"/>
    <x v="98"/>
    <n v="53.55"/>
    <s v="Export_CoGe"/>
    <x v="1"/>
    <s v="29.AC"/>
    <x v="11"/>
    <s v="AC"/>
    <m/>
    <s v="29.AC"/>
    <s v="Altri Crediti"/>
    <x v="1"/>
  </r>
  <r>
    <x v="0"/>
    <x v="26"/>
    <x v="321"/>
    <x v="321"/>
    <n v="1091.8000000000002"/>
    <s v="Export_CoGe"/>
    <x v="1"/>
    <s v="29.AC"/>
    <x v="11"/>
    <s v="AC"/>
    <m/>
    <s v="29.AC"/>
    <s v="Altri Crediti"/>
    <x v="1"/>
  </r>
  <r>
    <x v="0"/>
    <x v="26"/>
    <x v="322"/>
    <x v="322"/>
    <n v="181.46999999998934"/>
    <s v="Export_CoGe"/>
    <x v="1"/>
    <s v="29.AC"/>
    <x v="11"/>
    <s v="AC"/>
    <m/>
    <s v="29.AC"/>
    <s v="Altri Crediti"/>
    <x v="1"/>
  </r>
  <r>
    <x v="0"/>
    <x v="26"/>
    <x v="107"/>
    <x v="107"/>
    <n v="10381.74"/>
    <s v="Export_CoGe"/>
    <x v="1"/>
    <s v="29.AC"/>
    <x v="11"/>
    <s v="AC"/>
    <m/>
    <s v="29.AC"/>
    <s v="Ratei/Risconti Attivi"/>
    <x v="1"/>
  </r>
  <r>
    <x v="0"/>
    <x v="26"/>
    <x v="109"/>
    <x v="109"/>
    <n v="4891.8300000000027"/>
    <s v="Export_CoGe"/>
    <x v="1"/>
    <s v="36.LIQ"/>
    <x v="15"/>
    <s v="BREVE "/>
    <m/>
    <s v="36.LIQ"/>
    <s v="Debiti a Breve (Liquidità)"/>
    <x v="1"/>
  </r>
  <r>
    <x v="0"/>
    <x v="26"/>
    <x v="323"/>
    <x v="323"/>
    <n v="21402.727999998664"/>
    <s v="Export_CoGe"/>
    <x v="1"/>
    <s v="36.LIQ"/>
    <x v="15"/>
    <s v="BREVE "/>
    <m/>
    <s v="36.LIQ"/>
    <s v="Debiti a Breve (Liquidità)"/>
    <x v="1"/>
  </r>
  <r>
    <x v="0"/>
    <x v="26"/>
    <x v="411"/>
    <x v="410"/>
    <n v="1153.1599999999999"/>
    <s v="Export_CoGe"/>
    <x v="1"/>
    <s v="36.LIQ"/>
    <x v="15"/>
    <s v="BREVE "/>
    <m/>
    <s v="36.LIQ"/>
    <s v="Debiti a Breve (Liquidità)"/>
    <x v="1"/>
  </r>
  <r>
    <x v="0"/>
    <x v="26"/>
    <x v="412"/>
    <x v="411"/>
    <n v="527.74"/>
    <s v="Export_CoGe"/>
    <x v="1"/>
    <s v="36.LIQ"/>
    <x v="15"/>
    <s v="BREVE "/>
    <m/>
    <s v="36.LIQ"/>
    <s v="Debiti a Breve (Liquidità)"/>
    <x v="1"/>
  </r>
  <r>
    <x v="0"/>
    <x v="26"/>
    <x v="117"/>
    <x v="117"/>
    <n v="67033.490000006743"/>
    <s v="Export_CoGe"/>
    <x v="1"/>
    <s v="36.LIQ"/>
    <x v="15"/>
    <s v="BREVE "/>
    <m/>
    <s v="36.LIQ"/>
    <s v="Debiti a Breve (Liquidità)"/>
    <x v="1"/>
  </r>
  <r>
    <x v="0"/>
    <x v="26"/>
    <x v="124"/>
    <x v="124"/>
    <n v="1945.8500000000029"/>
    <s v="Export_CoGe"/>
    <x v="1"/>
    <s v="36.LIQ"/>
    <x v="15"/>
    <s v="BREVE "/>
    <m/>
    <s v="36.LIQ"/>
    <s v="Debiti a Breve (Liquidità)"/>
    <x v="1"/>
  </r>
  <r>
    <x v="0"/>
    <x v="26"/>
    <x v="126"/>
    <x v="126"/>
    <n v="24061.900000002679"/>
    <s v="Export_CoGe"/>
    <x v="1"/>
    <s v="36.LIQ"/>
    <x v="15"/>
    <s v="BREVE "/>
    <m/>
    <s v="36.LIQ"/>
    <s v="Debiti a Breve (Liquidità)"/>
    <x v="1"/>
  </r>
  <r>
    <x v="0"/>
    <x v="26"/>
    <x v="128"/>
    <x v="128"/>
    <n v="240808.20999999996"/>
    <s v="Export_CoGe"/>
    <x v="1"/>
    <s v="36.LIQ"/>
    <x v="15"/>
    <s v="BREVE "/>
    <m/>
    <s v="36.LIQ"/>
    <s v="Debiti a Breve (Liquidità)"/>
    <x v="1"/>
  </r>
  <r>
    <x v="0"/>
    <x v="26"/>
    <x v="130"/>
    <x v="130"/>
    <n v="46714.490000000304"/>
    <s v="Export_CoGe"/>
    <x v="1"/>
    <s v="36.LIQ"/>
    <x v="15"/>
    <s v="BREVE "/>
    <m/>
    <s v="36.LIQ"/>
    <s v="Debiti a Breve (Liquidità)"/>
    <x v="1"/>
  </r>
  <r>
    <x v="0"/>
    <x v="26"/>
    <x v="132"/>
    <x v="132"/>
    <n v="26806.959999999977"/>
    <s v="Export_CoGe"/>
    <x v="1"/>
    <s v="36.LIQ"/>
    <x v="15"/>
    <s v="BREVE "/>
    <m/>
    <s v="36.LIQ"/>
    <s v="Debiti a Breve (Liquidità)"/>
    <x v="1"/>
  </r>
  <r>
    <x v="0"/>
    <x v="26"/>
    <x v="326"/>
    <x v="325"/>
    <n v="85331.688999999606"/>
    <s v="Export_CoGe"/>
    <x v="1"/>
    <s v="36.LIQ"/>
    <x v="15"/>
    <s v="BREVE "/>
    <m/>
    <s v="36.LIQ"/>
    <s v="Debiti a Breve (Liquidità)"/>
    <x v="1"/>
  </r>
  <r>
    <x v="0"/>
    <x v="26"/>
    <x v="327"/>
    <x v="326"/>
    <n v="2747.0400000000009"/>
    <s v="Export_CoGe"/>
    <x v="1"/>
    <s v="36.LIQ"/>
    <x v="15"/>
    <s v="BREVE "/>
    <m/>
    <s v="36.LIQ"/>
    <s v="Debiti a Breve (Liquidità)"/>
    <x v="1"/>
  </r>
  <r>
    <x v="0"/>
    <x v="26"/>
    <x v="359"/>
    <x v="358"/>
    <n v="101665.89999999995"/>
    <s v="Export_CoGe"/>
    <x v="1"/>
    <s v="36.LIQ"/>
    <x v="15"/>
    <s v="BREVE "/>
    <m/>
    <s v="36.LIQ"/>
    <s v="Debiti a Breve (Liquidità)"/>
    <x v="1"/>
  </r>
  <r>
    <x v="0"/>
    <x v="26"/>
    <x v="365"/>
    <x v="364"/>
    <n v="43.640000000001081"/>
    <s v="Export_CoGe"/>
    <x v="1"/>
    <s v="36.LIQ"/>
    <x v="15"/>
    <s v="BREVE "/>
    <m/>
    <s v="36.LIQ"/>
    <s v="Debiti a Breve (Liquidità)"/>
    <x v="1"/>
  </r>
  <r>
    <x v="0"/>
    <x v="26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26"/>
    <x v="329"/>
    <x v="328"/>
    <n v="900000"/>
    <s v="Export_CoGe"/>
    <x v="1"/>
    <s v="36.LIQ"/>
    <x v="15"/>
    <s v="BREVE "/>
    <m/>
    <s v="36.LIQ"/>
    <s v="Debiti a Breve (Liquidità)"/>
    <x v="1"/>
  </r>
  <r>
    <x v="0"/>
    <x v="26"/>
    <x v="352"/>
    <x v="351"/>
    <n v="31545.130000000325"/>
    <s v="Export_CoGe"/>
    <x v="1"/>
    <s v="31.PTN"/>
    <x v="12"/>
    <s v="PTN"/>
    <m/>
    <s v="50.IVA"/>
    <s v="Posizione Tributaria Netta"/>
    <x v="1"/>
  </r>
  <r>
    <x v="0"/>
    <x v="26"/>
    <x v="415"/>
    <x v="414"/>
    <n v="-6600"/>
    <s v="Export_CoGe"/>
    <x v="1"/>
    <s v="29.AC"/>
    <x v="11"/>
    <s v="AC"/>
    <m/>
    <s v="29.AC"/>
    <s v="Altri Crediti"/>
    <x v="1"/>
  </r>
  <r>
    <x v="0"/>
    <x v="26"/>
    <x v="88"/>
    <x v="88"/>
    <n v="-48.599999999944743"/>
    <s v="Export_CoGe"/>
    <x v="1"/>
    <s v="30.AD"/>
    <x v="13"/>
    <s v="AD"/>
    <m/>
    <s v="30.AD"/>
    <s v="Altri Crediti"/>
    <x v="1"/>
  </r>
  <r>
    <x v="0"/>
    <x v="26"/>
    <x v="324"/>
    <x v="324"/>
    <n v="-2031.9500000000007"/>
    <s v="Export_CoGe"/>
    <x v="1"/>
    <s v="36.LIQ"/>
    <x v="15"/>
    <s v="BREVE "/>
    <m/>
    <s v="36.LIQ"/>
    <s v="Debiti a Breve (Liquidità)"/>
    <x v="1"/>
  </r>
  <r>
    <x v="0"/>
    <x v="26"/>
    <x v="325"/>
    <x v="199"/>
    <n v="-21637.30999999991"/>
    <s v="Export_CoGe"/>
    <x v="1"/>
    <s v="36.LIQ"/>
    <x v="15"/>
    <s v="BREVE "/>
    <m/>
    <s v="36.LIQ"/>
    <s v="Debiti a Breve (Liquidità)"/>
    <x v="1"/>
  </r>
  <r>
    <x v="0"/>
    <x v="26"/>
    <x v="145"/>
    <x v="145"/>
    <n v="-7400.0000000000737"/>
    <s v="Export_CoGe"/>
    <x v="1"/>
    <s v="34.CS"/>
    <x v="18"/>
    <s v="PN"/>
    <m/>
    <s v="34.CS"/>
    <s v="Capitale "/>
    <x v="1"/>
  </r>
  <r>
    <x v="0"/>
    <x v="26"/>
    <x v="147"/>
    <x v="147"/>
    <n v="-100000"/>
    <s v="Export_CoGe"/>
    <x v="1"/>
    <s v="34.CS"/>
    <x v="18"/>
    <s v="PN"/>
    <m/>
    <s v="34.CS"/>
    <s v="Capitale "/>
    <x v="1"/>
  </r>
  <r>
    <x v="0"/>
    <x v="26"/>
    <x v="149"/>
    <x v="149"/>
    <n v="-800000"/>
    <s v="Export_CoGe"/>
    <x v="1"/>
    <s v="34.CS"/>
    <x v="18"/>
    <s v="PN"/>
    <m/>
    <s v="34.CS"/>
    <s v="Capitale "/>
    <x v="1"/>
  </r>
  <r>
    <x v="0"/>
    <x v="26"/>
    <x v="151"/>
    <x v="151"/>
    <n v="-83440.91"/>
    <s v="Export_CoGe"/>
    <x v="1"/>
    <s v="35.RIS"/>
    <x v="19"/>
    <s v="PN"/>
    <m/>
    <s v="35.RIS"/>
    <s v="Riserva Legale"/>
    <x v="1"/>
  </r>
  <r>
    <x v="0"/>
    <x v="26"/>
    <x v="330"/>
    <x v="329"/>
    <n v="-135322.94000000006"/>
    <s v="Export_CoGe"/>
    <x v="1"/>
    <s v="35.RIS"/>
    <x v="19"/>
    <s v="PN"/>
    <m/>
    <s v="35.RIS_bis"/>
    <s v="VII - Riserva per operaz. di copertura dei flussi finanz. attesi"/>
    <x v="1"/>
  </r>
  <r>
    <x v="0"/>
    <x v="26"/>
    <x v="154"/>
    <x v="154"/>
    <n v="-98591.830000000016"/>
    <s v="Export_CoGe"/>
    <x v="1"/>
    <s v="35.RIS"/>
    <x v="19"/>
    <s v="PN"/>
    <m/>
    <s v="35.RIS"/>
    <s v="Altre Riserve"/>
    <x v="1"/>
  </r>
  <r>
    <x v="0"/>
    <x v="26"/>
    <x v="403"/>
    <x v="402"/>
    <n v="-53456.48499999725"/>
    <s v="Export_CoGe"/>
    <x v="1"/>
    <s v="35.RIS"/>
    <x v="19"/>
    <s v="PN"/>
    <m/>
    <s v="35.RIS"/>
    <s v="Altre Riserve"/>
    <x v="1"/>
  </r>
  <r>
    <x v="0"/>
    <x v="26"/>
    <x v="157"/>
    <x v="157"/>
    <n v="-126743.21999999999"/>
    <s v="Export_CoGe"/>
    <x v="1"/>
    <s v="23.I.MATFON"/>
    <x v="20"/>
    <s v="MAT"/>
    <m/>
    <s v="23.I.MATFON"/>
    <s v="Immobilizzazioni Materiali"/>
    <x v="1"/>
  </r>
  <r>
    <x v="0"/>
    <x v="26"/>
    <x v="158"/>
    <x v="158"/>
    <n v="-232736.56000000003"/>
    <s v="Export_CoGe"/>
    <x v="1"/>
    <s v="23.I.MATFON"/>
    <x v="20"/>
    <s v="MAT"/>
    <m/>
    <s v="23.I.MATFON"/>
    <s v="Immobilizzazioni Materiali"/>
    <x v="1"/>
  </r>
  <r>
    <x v="0"/>
    <x v="26"/>
    <x v="159"/>
    <x v="159"/>
    <n v="-170476.55000000002"/>
    <s v="Export_CoGe"/>
    <x v="1"/>
    <s v="23.I.MATFON"/>
    <x v="20"/>
    <s v="MAT"/>
    <m/>
    <s v="23.I.MATFON"/>
    <s v="Immobilizzazioni Materiali"/>
    <x v="1"/>
  </r>
  <r>
    <x v="0"/>
    <x v="26"/>
    <x v="161"/>
    <x v="161"/>
    <n v="-63812.060000000005"/>
    <s v="Export_CoGe"/>
    <x v="1"/>
    <s v="23.I.MATFON"/>
    <x v="20"/>
    <s v="MAT"/>
    <m/>
    <s v="23.I.MATFON"/>
    <s v="Immobilizzazioni Materiali"/>
    <x v="1"/>
  </r>
  <r>
    <x v="0"/>
    <x v="26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26"/>
    <x v="163"/>
    <x v="163"/>
    <n v="-10857.479999999996"/>
    <s v="Export_CoGe"/>
    <x v="1"/>
    <s v="23.I.MATFON"/>
    <x v="20"/>
    <s v="MAT"/>
    <m/>
    <s v="23.I.MATFON"/>
    <s v="Immobilizzazioni Materiali"/>
    <x v="1"/>
  </r>
  <r>
    <x v="0"/>
    <x v="26"/>
    <x v="164"/>
    <x v="164"/>
    <n v="-14696.629999999997"/>
    <s v="Export_CoGe"/>
    <x v="1"/>
    <s v="23.I.MATFON"/>
    <x v="20"/>
    <s v="MAT"/>
    <m/>
    <s v="23.I.MATFON"/>
    <s v="Immobilizzazioni Materiali"/>
    <x v="1"/>
  </r>
  <r>
    <x v="0"/>
    <x v="26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26"/>
    <x v="167"/>
    <x v="167"/>
    <n v="-8468"/>
    <s v="Export_CoGe"/>
    <x v="1"/>
    <s v="23.I.IMMFON"/>
    <x v="21"/>
    <s v="IMM"/>
    <m/>
    <s v="23.I.IMMFON"/>
    <s v="Immobilizzazioni Immateriali"/>
    <x v="1"/>
  </r>
  <r>
    <x v="0"/>
    <x v="26"/>
    <x v="168"/>
    <x v="168"/>
    <n v="-40548.830000000024"/>
    <s v="Export_CoGe"/>
    <x v="1"/>
    <s v="23.I.IMMFON"/>
    <x v="21"/>
    <s v="IMM"/>
    <m/>
    <s v="23.I.IMMFON"/>
    <s v="Immobilizzazioni Immateriali"/>
    <x v="1"/>
  </r>
  <r>
    <x v="0"/>
    <x v="26"/>
    <x v="169"/>
    <x v="169"/>
    <n v="-49336.72"/>
    <s v="Export_CoGe"/>
    <x v="1"/>
    <s v="23.I.IMMFON"/>
    <x v="21"/>
    <s v="IMM"/>
    <m/>
    <s v="23.I.IMMFON"/>
    <s v="Immobilizzazioni Immateriali"/>
    <x v="1"/>
  </r>
  <r>
    <x v="0"/>
    <x v="26"/>
    <x v="170"/>
    <x v="170"/>
    <n v="-689282"/>
    <s v="Export_CoGe"/>
    <x v="1"/>
    <s v="33.PROV"/>
    <x v="22"/>
    <s v="PROV"/>
    <m/>
    <s v="33.PROV"/>
    <s v="Altri Fondi "/>
    <x v="1"/>
  </r>
  <r>
    <x v="0"/>
    <x v="26"/>
    <x v="333"/>
    <x v="332"/>
    <n v="-315297.5"/>
    <s v="Export_CoGe"/>
    <x v="1"/>
    <s v="26.MAG"/>
    <x v="9"/>
    <s v="MAG"/>
    <m/>
    <s v="26.MAG"/>
    <s v="Rimanenze"/>
    <x v="1"/>
  </r>
  <r>
    <x v="0"/>
    <x v="26"/>
    <x v="398"/>
    <x v="397"/>
    <n v="-219000"/>
    <s v="Export_CoGe"/>
    <x v="1"/>
    <s v="26.MAG"/>
    <x v="9"/>
    <s v="MAG"/>
    <m/>
    <s v="26.MAG"/>
    <s v="Rimanenze"/>
    <x v="1"/>
  </r>
  <r>
    <x v="0"/>
    <x v="26"/>
    <x v="172"/>
    <x v="172"/>
    <n v="-175560.19999999998"/>
    <s v="Export_CoGe"/>
    <x v="1"/>
    <s v="38.TFR"/>
    <x v="23"/>
    <s v="TFR"/>
    <m/>
    <s v="38.TFR"/>
    <s v="Fondo TFR"/>
    <x v="1"/>
  </r>
  <r>
    <x v="0"/>
    <x v="26"/>
    <x v="173"/>
    <x v="173"/>
    <n v="-377356.62000000005"/>
    <s v="Export_CoGe"/>
    <x v="1"/>
    <s v="38.TFR"/>
    <x v="23"/>
    <s v="TFR"/>
    <m/>
    <s v="38.TFR"/>
    <s v="Fondo TFR"/>
    <x v="1"/>
  </r>
  <r>
    <x v="0"/>
    <x v="26"/>
    <x v="174"/>
    <x v="174"/>
    <n v="-45461.290000000008"/>
    <s v="Export_CoGe"/>
    <x v="1"/>
    <s v="38.TFR"/>
    <x v="23"/>
    <s v="TFR"/>
    <m/>
    <s v="38.TFR"/>
    <s v="Fondo TFR"/>
    <x v="1"/>
  </r>
  <r>
    <x v="0"/>
    <x v="26"/>
    <x v="175"/>
    <x v="175"/>
    <n v="-14056.939999999995"/>
    <s v="Export_CoGe"/>
    <x v="1"/>
    <s v="38.TFR"/>
    <x v="23"/>
    <s v="TFR"/>
    <m/>
    <s v="38.TFR"/>
    <s v="Fondo TFR"/>
    <x v="1"/>
  </r>
  <r>
    <x v="0"/>
    <x v="26"/>
    <x v="177"/>
    <x v="177"/>
    <n v="-195502.61"/>
    <s v="Export_CoGe"/>
    <x v="1"/>
    <s v="27.CLI"/>
    <x v="10"/>
    <s v="CLI"/>
    <m/>
    <s v="27.CLI"/>
    <s v="Crediti Commerciali"/>
    <x v="1"/>
  </r>
  <r>
    <x v="0"/>
    <x v="26"/>
    <x v="181"/>
    <x v="181"/>
    <n v="-2688.4400000000278"/>
    <s v="Export_CoGe"/>
    <x v="1"/>
    <s v="37.DFIN"/>
    <x v="25"/>
    <s v="LUNGO"/>
    <m/>
    <s v="37.DFIN"/>
    <s v="Debiti Finanziari (MLT)"/>
    <x v="1"/>
  </r>
  <r>
    <x v="0"/>
    <x v="26"/>
    <x v="183"/>
    <x v="183"/>
    <n v="-169070.96"/>
    <s v="Export_CoGe"/>
    <x v="1"/>
    <s v="37.DFIN"/>
    <x v="25"/>
    <s v="LUNGO"/>
    <m/>
    <s v="37.DFIN"/>
    <s v="Debiti Finanziari (MLT)"/>
    <x v="1"/>
  </r>
  <r>
    <x v="0"/>
    <x v="26"/>
    <x v="189"/>
    <x v="189"/>
    <n v="-449895.89000000019"/>
    <s v="Export_CoGe"/>
    <x v="1"/>
    <s v="37.DFIN"/>
    <x v="25"/>
    <s v="LUNGO"/>
    <m/>
    <s v="37.DFIN"/>
    <s v="Debiti Finanziari (MLT)"/>
    <x v="1"/>
  </r>
  <r>
    <x v="0"/>
    <x v="26"/>
    <x v="193"/>
    <x v="193"/>
    <n v="-172822.13"/>
    <s v="Export_CoGe"/>
    <x v="1"/>
    <s v="37.DFIN"/>
    <x v="25"/>
    <s v="LUNGO"/>
    <m/>
    <s v="37.DFIN"/>
    <s v="Debiti Finanziari (MLT)"/>
    <x v="1"/>
  </r>
  <r>
    <x v="0"/>
    <x v="26"/>
    <x v="195"/>
    <x v="195"/>
    <n v="-57859.98000000001"/>
    <s v="Export_CoGe"/>
    <x v="1"/>
    <s v="37.DFIN"/>
    <x v="25"/>
    <s v="LUNGO"/>
    <m/>
    <s v="37.DFIN"/>
    <s v="Debiti Finanziari (MLT)"/>
    <x v="1"/>
  </r>
  <r>
    <x v="0"/>
    <x v="26"/>
    <x v="335"/>
    <x v="334"/>
    <n v="-110275.99"/>
    <s v="Export_CoGe"/>
    <x v="1"/>
    <s v="37.DFIN"/>
    <x v="25"/>
    <s v="LUNGO"/>
    <m/>
    <s v="37.DFIN"/>
    <s v="Debiti Finanziari (MLT)"/>
    <x v="1"/>
  </r>
  <r>
    <x v="0"/>
    <x v="26"/>
    <x v="336"/>
    <x v="335"/>
    <n v="-1807829.2199999997"/>
    <s v="Export_CoGe"/>
    <x v="1"/>
    <s v="37.DFIN"/>
    <x v="25"/>
    <s v="LUNGO"/>
    <m/>
    <s v="37.DFIN"/>
    <s v="Debiti Finanziari (MLT)"/>
    <x v="1"/>
  </r>
  <r>
    <x v="0"/>
    <x v="26"/>
    <x v="399"/>
    <x v="398"/>
    <n v="-14542.22999999998"/>
    <s v="Export_CoGe"/>
    <x v="1"/>
    <s v="36.ANT"/>
    <x v="16"/>
    <s v="BREVE "/>
    <m/>
    <s v="95.ANT"/>
    <s v="Debiti a Breve (Liquidità)"/>
    <x v="1"/>
  </r>
  <r>
    <x v="0"/>
    <x v="26"/>
    <x v="337"/>
    <x v="336"/>
    <n v="-63287.94"/>
    <s v="Export_CoGe"/>
    <x v="1"/>
    <s v="37.DFIN"/>
    <x v="25"/>
    <s v="LUNGO"/>
    <m/>
    <s v="37.DFIN"/>
    <s v="Debiti Vs Altri MLT"/>
    <x v="1"/>
  </r>
  <r>
    <x v="0"/>
    <x v="26"/>
    <x v="210"/>
    <x v="210"/>
    <n v="-413003.23000000033"/>
    <s v="Export_CoGe"/>
    <x v="1"/>
    <s v="28.FOR"/>
    <x v="14"/>
    <s v="FOR"/>
    <m/>
    <s v="28.FOR"/>
    <s v="Debiti Commerciali"/>
    <x v="1"/>
  </r>
  <r>
    <x v="0"/>
    <x v="26"/>
    <x v="212"/>
    <x v="212"/>
    <n v="-5353.5499999999993"/>
    <s v="Export_CoGe"/>
    <x v="1"/>
    <s v="28.FOR"/>
    <x v="14"/>
    <s v="FOR"/>
    <m/>
    <s v="28.FOR"/>
    <s v="Debiti Commerciali"/>
    <x v="1"/>
  </r>
  <r>
    <x v="0"/>
    <x v="26"/>
    <x v="214"/>
    <x v="214"/>
    <n v="-1280.3899999999983"/>
    <s v="Export_CoGe"/>
    <x v="1"/>
    <s v="28.FOR"/>
    <x v="14"/>
    <s v="FOR"/>
    <m/>
    <s v="28.FOR"/>
    <s v="Debiti Commerciali"/>
    <x v="1"/>
  </r>
  <r>
    <x v="0"/>
    <x v="26"/>
    <x v="423"/>
    <x v="422"/>
    <n v="-11566.17"/>
    <s v="Export_CoGe"/>
    <x v="1"/>
    <s v="28.FOR"/>
    <x v="14"/>
    <s v="FOR"/>
    <m/>
    <s v="28.FOR"/>
    <s v="Debiti Commerciali"/>
    <x v="1"/>
  </r>
  <r>
    <x v="0"/>
    <x v="26"/>
    <x v="220"/>
    <x v="220"/>
    <n v="-203341.17999999993"/>
    <s v="Export_CoGe"/>
    <x v="1"/>
    <s v="55.DIP"/>
    <x v="31"/>
    <s v="AD"/>
    <m/>
    <s v="55.DIP"/>
    <s v="Altri Debiti"/>
    <x v="1"/>
  </r>
  <r>
    <x v="0"/>
    <x v="26"/>
    <x v="224"/>
    <x v="224"/>
    <n v="-163647.03000000006"/>
    <s v="Export_CoGe"/>
    <x v="1"/>
    <s v="30.AD"/>
    <x v="13"/>
    <s v="AD"/>
    <m/>
    <s v="30.AD"/>
    <s v="Altri Debiti"/>
    <x v="1"/>
  </r>
  <r>
    <x v="0"/>
    <x v="26"/>
    <x v="384"/>
    <x v="383"/>
    <n v="-15943.37"/>
    <s v="Export_CoGe"/>
    <x v="1"/>
    <s v="30.AD"/>
    <x v="13"/>
    <s v="AD"/>
    <m/>
    <s v="30.AD"/>
    <s v="Altri Debiti"/>
    <x v="1"/>
  </r>
  <r>
    <x v="0"/>
    <x v="26"/>
    <x v="366"/>
    <x v="365"/>
    <n v="-1350"/>
    <s v="Export_CoGe"/>
    <x v="1"/>
    <s v="30.AD"/>
    <x v="13"/>
    <s v="AD"/>
    <m/>
    <s v="30.AD"/>
    <s v="Altri Debiti"/>
    <x v="1"/>
  </r>
  <r>
    <x v="0"/>
    <x v="26"/>
    <x v="228"/>
    <x v="228"/>
    <n v="-10068.739999999996"/>
    <s v="Export_CoGe"/>
    <x v="1"/>
    <s v="30.AD"/>
    <x v="13"/>
    <s v="AD"/>
    <m/>
    <s v="30.AD"/>
    <s v="Altri Debiti"/>
    <x v="1"/>
  </r>
  <r>
    <x v="0"/>
    <x v="26"/>
    <x v="230"/>
    <x v="230"/>
    <n v="-3310.6500000000019"/>
    <s v="Export_CoGe"/>
    <x v="1"/>
    <s v="30.AD"/>
    <x v="13"/>
    <s v="AD"/>
    <m/>
    <s v="30.AD"/>
    <s v="Altri Debiti"/>
    <x v="1"/>
  </r>
  <r>
    <x v="0"/>
    <x v="26"/>
    <x v="232"/>
    <x v="232"/>
    <n v="-682.19999999989943"/>
    <s v="Export_CoGe"/>
    <x v="1"/>
    <s v="30.AD"/>
    <x v="13"/>
    <s v="AD"/>
    <m/>
    <s v="30.AD"/>
    <s v="Altri Debiti"/>
    <x v="1"/>
  </r>
  <r>
    <x v="0"/>
    <x v="26"/>
    <x v="234"/>
    <x v="234"/>
    <n v="-10963.33"/>
    <s v="Export_CoGe"/>
    <x v="1"/>
    <s v="30.AD"/>
    <x v="13"/>
    <s v="AD"/>
    <m/>
    <s v="30.AD"/>
    <s v="Altri Debiti"/>
    <x v="1"/>
  </r>
  <r>
    <x v="0"/>
    <x v="26"/>
    <x v="339"/>
    <x v="338"/>
    <n v="-27.570000000014552"/>
    <s v="Export_CoGe"/>
    <x v="1"/>
    <s v="30.AD"/>
    <x v="13"/>
    <s v="AD"/>
    <m/>
    <s v="30.AD"/>
    <s v="Altri Debiti"/>
    <x v="1"/>
  </r>
  <r>
    <x v="0"/>
    <x v="26"/>
    <x v="373"/>
    <x v="372"/>
    <n v="-1300"/>
    <s v="Export_CoGe"/>
    <x v="1"/>
    <s v="30.AD"/>
    <x v="13"/>
    <s v="AD"/>
    <m/>
    <s v="30.AD"/>
    <s v="Altri Debiti"/>
    <x v="1"/>
  </r>
  <r>
    <x v="0"/>
    <x v="26"/>
    <x v="400"/>
    <x v="399"/>
    <n v="-3357.75"/>
    <s v="Export_CoGe"/>
    <x v="1"/>
    <s v="30.AD"/>
    <x v="13"/>
    <s v="AD"/>
    <m/>
    <s v="30.AD"/>
    <s v="Altri Debiti"/>
    <x v="1"/>
  </r>
  <r>
    <x v="0"/>
    <x v="26"/>
    <x v="240"/>
    <x v="240"/>
    <n v="-48470.219999999994"/>
    <s v="Export_CoGe"/>
    <x v="1"/>
    <s v="30.AD"/>
    <x v="13"/>
    <s v="CLI"/>
    <m/>
    <s v="27.CLI"/>
    <s v="Altri Debiti"/>
    <x v="1"/>
  </r>
  <r>
    <x v="0"/>
    <x v="26"/>
    <x v="340"/>
    <x v="339"/>
    <n v="-12169.329999999962"/>
    <s v="Export_CoGe"/>
    <x v="1"/>
    <s v="30.AD"/>
    <x v="13"/>
    <s v="AD"/>
    <m/>
    <s v="30.AD"/>
    <s v="Altri Debiti"/>
    <x v="1"/>
  </r>
  <r>
    <x v="0"/>
    <x v="26"/>
    <x v="251"/>
    <x v="251"/>
    <n v="-56287.599999999977"/>
    <s v="Export_CoGe"/>
    <x v="1"/>
    <s v="31.PTN"/>
    <x v="12"/>
    <s v="PTN"/>
    <m/>
    <s v="30.AD"/>
    <s v="Posizione Tributaria Netta"/>
    <x v="1"/>
  </r>
  <r>
    <x v="0"/>
    <x v="26"/>
    <x v="253"/>
    <x v="253"/>
    <n v="-4644.8000000000065"/>
    <s v="Export_CoGe"/>
    <x v="1"/>
    <s v="31.PTN"/>
    <x v="12"/>
    <s v="PTN"/>
    <m/>
    <s v="31.PTN"/>
    <s v="Posizione Tributaria Netta"/>
    <x v="1"/>
  </r>
  <r>
    <x v="0"/>
    <x v="26"/>
    <x v="341"/>
    <x v="340"/>
    <n v="-267.07"/>
    <s v="Export_CoGe"/>
    <x v="1"/>
    <s v="31.PTN"/>
    <x v="12"/>
    <s v="AD"/>
    <m/>
    <s v="30.AD"/>
    <s v="Posizione Tributaria Netta"/>
    <x v="1"/>
  </r>
  <r>
    <x v="0"/>
    <x v="26"/>
    <x v="256"/>
    <x v="256"/>
    <n v="-195.99999999997053"/>
    <s v="Export_CoGe"/>
    <x v="1"/>
    <s v="31.PTN"/>
    <x v="12"/>
    <s v="PTN"/>
    <m/>
    <s v="31.PTN"/>
    <s v="Posizione Tributaria Netta"/>
    <x v="1"/>
  </r>
  <r>
    <x v="0"/>
    <x v="26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26"/>
    <x v="262"/>
    <x v="262"/>
    <n v="-36440.710000000021"/>
    <s v="Export_CoGe"/>
    <x v="1"/>
    <s v="30.AD"/>
    <x v="13"/>
    <s v="AD"/>
    <m/>
    <s v="30.AD"/>
    <s v="Debiti vs Ist. Previdenziali"/>
    <x v="1"/>
  </r>
  <r>
    <x v="0"/>
    <x v="26"/>
    <x v="264"/>
    <x v="264"/>
    <n v="-1109.0999999999981"/>
    <s v="Export_CoGe"/>
    <x v="1"/>
    <s v="30.AD"/>
    <x v="13"/>
    <s v="AD"/>
    <m/>
    <s v="30.AD"/>
    <s v="Debiti vs Ist. Previdenziali"/>
    <x v="1"/>
  </r>
  <r>
    <x v="0"/>
    <x v="26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26"/>
    <x v="343"/>
    <x v="342"/>
    <n v="-6.24"/>
    <s v="Export_CoGe"/>
    <x v="1"/>
    <s v="30.AD"/>
    <x v="13"/>
    <s v="AD"/>
    <m/>
    <s v="30.AD"/>
    <s v="Debiti vs Ist. Previdenziali"/>
    <x v="1"/>
  </r>
  <r>
    <x v="0"/>
    <x v="26"/>
    <x v="344"/>
    <x v="343"/>
    <n v="-336.31"/>
    <s v="Export_CoGe"/>
    <x v="1"/>
    <s v="30.AD"/>
    <x v="13"/>
    <s v="AD"/>
    <m/>
    <s v="30.AD"/>
    <s v="Debiti vs Ist. Previdenziali"/>
    <x v="1"/>
  </r>
  <r>
    <x v="0"/>
    <x v="26"/>
    <x v="269"/>
    <x v="269"/>
    <n v="-819.98"/>
    <s v="Export_CoGe"/>
    <x v="1"/>
    <s v="30.AD"/>
    <x v="13"/>
    <s v="AD"/>
    <m/>
    <s v="30.AD"/>
    <s v="Debiti vs Ist. Previdenziali"/>
    <x v="1"/>
  </r>
  <r>
    <x v="0"/>
    <x v="26"/>
    <x v="271"/>
    <x v="271"/>
    <n v="-5864.8699999999981"/>
    <s v="Export_CoGe"/>
    <x v="1"/>
    <s v="30.AD"/>
    <x v="13"/>
    <s v="AD"/>
    <m/>
    <s v="30.AD"/>
    <s v="Debiti vs Ist. Previdenziali"/>
    <x v="1"/>
  </r>
  <r>
    <x v="0"/>
    <x v="26"/>
    <x v="273"/>
    <x v="273"/>
    <n v="-877.4799999999999"/>
    <s v="Export_CoGe"/>
    <x v="1"/>
    <s v="30.AD"/>
    <x v="13"/>
    <s v="AD"/>
    <m/>
    <s v="30.AD"/>
    <s v="Debiti vs Ist. Previdenziali"/>
    <x v="1"/>
  </r>
  <r>
    <x v="0"/>
    <x v="26"/>
    <x v="275"/>
    <x v="275"/>
    <n v="-672.60000000000036"/>
    <s v="Export_CoGe"/>
    <x v="1"/>
    <s v="30.AD"/>
    <x v="13"/>
    <s v="AD"/>
    <m/>
    <s v="30.AD"/>
    <s v="Debiti vs Ist. Previdenziali"/>
    <x v="1"/>
  </r>
  <r>
    <x v="0"/>
    <x v="26"/>
    <x v="277"/>
    <x v="277"/>
    <n v="-2348.4499999999994"/>
    <s v="Export_CoGe"/>
    <x v="1"/>
    <s v="30.AD"/>
    <x v="13"/>
    <s v="AD"/>
    <m/>
    <s v="30.AD"/>
    <s v="Debiti vs Ist. Previdenziali"/>
    <x v="1"/>
  </r>
  <r>
    <x v="0"/>
    <x v="26"/>
    <x v="279"/>
    <x v="279"/>
    <n v="-830.7600000000001"/>
    <s v="Export_CoGe"/>
    <x v="1"/>
    <s v="30.AD"/>
    <x v="13"/>
    <s v="AD"/>
    <m/>
    <s v="30.AD"/>
    <s v="Debiti vs Ist. Previdenziali"/>
    <x v="1"/>
  </r>
  <r>
    <x v="0"/>
    <x v="26"/>
    <x v="280"/>
    <x v="280"/>
    <n v="-1294.5099999999998"/>
    <s v="Export_CoGe"/>
    <x v="1"/>
    <s v="30.AD"/>
    <x v="13"/>
    <s v="AD"/>
    <m/>
    <s v="30.AD"/>
    <s v="Debiti vs Ist. Previdenziali"/>
    <x v="1"/>
  </r>
  <r>
    <x v="0"/>
    <x v="26"/>
    <x v="281"/>
    <x v="281"/>
    <n v="-949.38999999999987"/>
    <s v="Export_CoGe"/>
    <x v="1"/>
    <s v="30.AD"/>
    <x v="13"/>
    <s v="AD"/>
    <m/>
    <s v="30.AD"/>
    <s v="Debiti vs Ist. Previdenziali"/>
    <x v="1"/>
  </r>
  <r>
    <x v="0"/>
    <x v="26"/>
    <x v="283"/>
    <x v="283"/>
    <n v="-342.63000000001921"/>
    <s v="Export_CoGe"/>
    <x v="1"/>
    <s v="30.AD"/>
    <x v="13"/>
    <s v="AD"/>
    <m/>
    <s v="30.AD"/>
    <s v="Debiti vs Ist. Previdenziali"/>
    <x v="1"/>
  </r>
  <r>
    <x v="0"/>
    <x v="26"/>
    <x v="345"/>
    <x v="344"/>
    <n v="-956.94999999999959"/>
    <s v="Export_CoGe"/>
    <x v="1"/>
    <s v="30.AD"/>
    <x v="13"/>
    <s v="AD"/>
    <m/>
    <s v="30.AD"/>
    <s v="Debiti vs Ist. Previdenziali"/>
    <x v="1"/>
  </r>
  <r>
    <x v="0"/>
    <x v="26"/>
    <x v="414"/>
    <x v="413"/>
    <n v="-636.47"/>
    <s v="Export_CoGe"/>
    <x v="1"/>
    <s v="30.AD"/>
    <x v="13"/>
    <s v="AD"/>
    <m/>
    <s v="30.AD"/>
    <s v="Debiti vs Ist. Previdenziali"/>
    <x v="1"/>
  </r>
  <r>
    <x v="0"/>
    <x v="26"/>
    <x v="284"/>
    <x v="284"/>
    <n v="-1988.0699999999997"/>
    <s v="Export_CoGe"/>
    <x v="1"/>
    <s v="30.AD"/>
    <x v="13"/>
    <s v="AD"/>
    <m/>
    <s v="30.AD"/>
    <s v="Debiti vs Ist. Previdenziali"/>
    <x v="1"/>
  </r>
  <r>
    <x v="0"/>
    <x v="26"/>
    <x v="285"/>
    <x v="285"/>
    <n v="-34007.859999999899"/>
    <s v="Export_CoGe"/>
    <x v="1"/>
    <s v="30.AD"/>
    <x v="13"/>
    <s v="AC"/>
    <m/>
    <s v="60.PREV"/>
    <s v="Debiti vs Ist. Previdenziali"/>
    <x v="1"/>
  </r>
  <r>
    <x v="0"/>
    <x v="26"/>
    <x v="287"/>
    <x v="287"/>
    <n v="-210910"/>
    <s v="Export_CoGe"/>
    <x v="1"/>
    <s v="30.AD"/>
    <x v="13"/>
    <s v="AD"/>
    <m/>
    <s v="30.AD"/>
    <s v="Ratei/Risconti Passivi"/>
    <x v="1"/>
  </r>
  <r>
    <x v="0"/>
    <x v="26"/>
    <x v="270"/>
    <x v="270"/>
    <n v="-49833.3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6"/>
    <x v="380"/>
    <x v="379"/>
    <n v="-4038.17"/>
    <s v="Export_CoGe"/>
    <x v="0"/>
    <s v="ONSTR"/>
    <x v="30"/>
    <s v="EXT"/>
    <m/>
    <s v="A.5)"/>
    <s v="5) altri ricavi e proventi, con separata indicazione dei contributi in conto esercizio"/>
    <x v="8"/>
  </r>
  <r>
    <x v="0"/>
    <x v="26"/>
    <x v="268"/>
    <x v="268"/>
    <n v="-117899.08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7"/>
    <x v="0"/>
    <x v="0"/>
    <n v="34135.119999999995"/>
    <s v="Export_CoGe"/>
    <x v="0"/>
    <s v="ACQDI"/>
    <x v="0"/>
    <s v="ACQ"/>
    <m/>
    <s v="B.6)"/>
    <s v="6) per materie prime, suddidiarie, di consumo e di merci"/>
    <x v="0"/>
  </r>
  <r>
    <x v="0"/>
    <x v="27"/>
    <x v="1"/>
    <x v="1"/>
    <n v="19821.29"/>
    <s v="Export_CoGe"/>
    <x v="0"/>
    <s v="ACQDI"/>
    <x v="0"/>
    <s v="ACQ"/>
    <m/>
    <s v="B.6)"/>
    <s v="6) per materie prime, suddidiarie, di consumo e di merci"/>
    <x v="0"/>
  </r>
  <r>
    <x v="0"/>
    <x v="27"/>
    <x v="3"/>
    <x v="3"/>
    <n v="4767.0499999999993"/>
    <s v="Export_CoGe"/>
    <x v="0"/>
    <s v="ACQDI"/>
    <x v="0"/>
    <s v="ACQ"/>
    <m/>
    <s v="B.6)"/>
    <s v="6) per materie prime, suddidiarie, di consumo e di merci"/>
    <x v="0"/>
  </r>
  <r>
    <x v="0"/>
    <x v="27"/>
    <x v="5"/>
    <x v="5"/>
    <n v="298.12"/>
    <s v="Export_CoGe"/>
    <x v="0"/>
    <s v="ACQIN"/>
    <x v="2"/>
    <s v="PRD"/>
    <m/>
    <s v="B.6)"/>
    <s v="6) per materie prime, suddidiarie, di consumo e di merci"/>
    <x v="2"/>
  </r>
  <r>
    <x v="0"/>
    <x v="27"/>
    <x v="7"/>
    <x v="7"/>
    <n v="10390.52"/>
    <s v="Export_CoGe"/>
    <x v="0"/>
    <s v="ACQDI"/>
    <x v="0"/>
    <s v="ACQ"/>
    <m/>
    <s v="B.6)"/>
    <s v="6) per materie prime, suddidiarie, di consumo e di merci"/>
    <x v="3"/>
  </r>
  <r>
    <x v="0"/>
    <x v="27"/>
    <x v="9"/>
    <x v="9"/>
    <n v="1570.83"/>
    <s v="Export_CoGe"/>
    <x v="0"/>
    <s v="ACQIN"/>
    <x v="2"/>
    <s v="PRD"/>
    <m/>
    <s v="B.6)"/>
    <s v="6) per materie prime, suddidiarie, di consumo e di merci"/>
    <x v="2"/>
  </r>
  <r>
    <x v="0"/>
    <x v="27"/>
    <x v="11"/>
    <x v="11"/>
    <n v="160"/>
    <s v="Export_CoGe"/>
    <x v="0"/>
    <s v="ACQIN"/>
    <x v="2"/>
    <s v="PRD"/>
    <m/>
    <s v="B.6)"/>
    <s v="6) per materie prime, suddidiarie, di consumo e di merci"/>
    <x v="2"/>
  </r>
  <r>
    <x v="0"/>
    <x v="27"/>
    <x v="13"/>
    <x v="13"/>
    <n v="589.51"/>
    <s v="Export_CoGe"/>
    <x v="0"/>
    <s v="COSGS"/>
    <x v="4"/>
    <s v="COSTI"/>
    <m/>
    <s v="B.6)"/>
    <s v="6) per materie prime, suddidiarie, di consumo e di merci"/>
    <x v="4"/>
  </r>
  <r>
    <x v="0"/>
    <x v="27"/>
    <x v="15"/>
    <x v="15"/>
    <n v="488.84999999999997"/>
    <s v="Export_CoGe"/>
    <x v="0"/>
    <s v="ACQIN"/>
    <x v="2"/>
    <s v="PRD"/>
    <m/>
    <s v="B.6)"/>
    <s v="6) per materie prime, suddidiarie, di consumo e di merci"/>
    <x v="3"/>
  </r>
  <r>
    <x v="0"/>
    <x v="27"/>
    <x v="17"/>
    <x v="17"/>
    <n v="2593.64"/>
    <s v="Export_CoGe"/>
    <x v="0"/>
    <s v="COSGS"/>
    <x v="4"/>
    <s v="COSTI"/>
    <m/>
    <s v="B.6)"/>
    <s v="6) per materie prime, suddidiarie, di consumo e di merci"/>
    <x v="2"/>
  </r>
  <r>
    <x v="0"/>
    <x v="27"/>
    <x v="290"/>
    <x v="290"/>
    <n v="98.75"/>
    <s v="Export_CoGe"/>
    <x v="0"/>
    <s v="ACQDI"/>
    <x v="0"/>
    <s v="ACQ"/>
    <m/>
    <s v="B.6)"/>
    <s v="6) per materie prime, suddidiarie, di consumo e di merci"/>
    <x v="2"/>
  </r>
  <r>
    <x v="0"/>
    <x v="27"/>
    <x v="424"/>
    <x v="423"/>
    <n v="51.43"/>
    <s v="Export_CoGe"/>
    <x v="0"/>
    <s v="COSGS"/>
    <x v="4"/>
    <s v="COSTI"/>
    <m/>
    <s v="B.6)"/>
    <s v="6) per materie prime, suddidiarie, di consumo e di merci"/>
    <x v="6"/>
  </r>
  <r>
    <x v="0"/>
    <x v="27"/>
    <x v="29"/>
    <x v="29"/>
    <n v="42819.290000000008"/>
    <s v="Export_CoGe"/>
    <x v="0"/>
    <s v="SERDI"/>
    <x v="5"/>
    <s v="LAV"/>
    <m/>
    <s v="B.7)"/>
    <s v="7) per servizi"/>
    <x v="0"/>
  </r>
  <r>
    <x v="0"/>
    <x v="27"/>
    <x v="32"/>
    <x v="32"/>
    <n v="4113.2000000000007"/>
    <s v="Export_CoGe"/>
    <x v="0"/>
    <s v="SERDI"/>
    <x v="5"/>
    <s v="LAV"/>
    <m/>
    <s v="B.7)"/>
    <s v="7) per servizi"/>
    <x v="0"/>
  </r>
  <r>
    <x v="0"/>
    <x v="27"/>
    <x v="41"/>
    <x v="41"/>
    <n v="51186.2"/>
    <s v="Export_CoGe"/>
    <x v="0"/>
    <s v="SERDI"/>
    <x v="5"/>
    <s v="LAV"/>
    <m/>
    <s v="B.7)"/>
    <s v="7) per servizi"/>
    <x v="0"/>
  </r>
  <r>
    <x v="0"/>
    <x v="27"/>
    <x v="43"/>
    <x v="43"/>
    <n v="3418.1599999999994"/>
    <s v="Export_CoGe"/>
    <x v="0"/>
    <s v="SERST"/>
    <x v="8"/>
    <s v="COSTI"/>
    <m/>
    <s v="B.7)"/>
    <s v="7) per servizi"/>
    <x v="2"/>
  </r>
  <r>
    <x v="0"/>
    <x v="27"/>
    <x v="44"/>
    <x v="44"/>
    <n v="4519.22"/>
    <s v="Export_CoGe"/>
    <x v="0"/>
    <s v="SERST"/>
    <x v="8"/>
    <s v="COSTI"/>
    <m/>
    <s v="B.7)"/>
    <s v="7) per servizi"/>
    <x v="2"/>
  </r>
  <r>
    <x v="0"/>
    <x v="27"/>
    <x v="46"/>
    <x v="46"/>
    <n v="247.94"/>
    <s v="Export_CoGe"/>
    <x v="0"/>
    <s v="SERST"/>
    <x v="8"/>
    <s v="COSTI"/>
    <m/>
    <s v="B.7)"/>
    <s v="7) per servizi"/>
    <x v="2"/>
  </r>
  <r>
    <x v="0"/>
    <x v="27"/>
    <x v="50"/>
    <x v="50"/>
    <n v="1038.08"/>
    <s v="Export_CoGe"/>
    <x v="0"/>
    <s v="SERST"/>
    <x v="8"/>
    <s v="COSTI"/>
    <m/>
    <s v="B.7)"/>
    <s v="7) per servizi"/>
    <x v="2"/>
  </r>
  <r>
    <x v="0"/>
    <x v="27"/>
    <x v="52"/>
    <x v="52"/>
    <n v="1101.17"/>
    <s v="Export_CoGe"/>
    <x v="0"/>
    <s v="SERST"/>
    <x v="8"/>
    <s v="COSTI"/>
    <m/>
    <s v="B.7)"/>
    <s v="7) per servizi"/>
    <x v="2"/>
  </r>
  <r>
    <x v="0"/>
    <x v="27"/>
    <x v="54"/>
    <x v="54"/>
    <n v="7010.31"/>
    <s v="Export_CoGe"/>
    <x v="0"/>
    <s v="SERST"/>
    <x v="8"/>
    <s v="COSTI"/>
    <m/>
    <s v="B.7)"/>
    <s v="7) per servizi"/>
    <x v="2"/>
  </r>
  <r>
    <x v="0"/>
    <x v="27"/>
    <x v="56"/>
    <x v="56"/>
    <n v="20118"/>
    <s v="Export_CoGe"/>
    <x v="0"/>
    <s v="SERST"/>
    <x v="8"/>
    <s v="COSTI"/>
    <m/>
    <s v="B.7)"/>
    <s v="7) per servizi"/>
    <x v="4"/>
  </r>
  <r>
    <x v="0"/>
    <x v="27"/>
    <x v="58"/>
    <x v="58"/>
    <n v="8693"/>
    <s v="Export_CoGe"/>
    <x v="0"/>
    <s v="SERST"/>
    <x v="8"/>
    <s v="COSTI"/>
    <m/>
    <s v="B.7)"/>
    <s v="7) per servizi"/>
    <x v="2"/>
  </r>
  <r>
    <x v="0"/>
    <x v="27"/>
    <x v="62"/>
    <x v="62"/>
    <n v="7267"/>
    <s v="Export_CoGe"/>
    <x v="0"/>
    <s v="SERST"/>
    <x v="8"/>
    <s v="COSTI"/>
    <m/>
    <s v="B.7)"/>
    <s v="7) per servizi"/>
    <x v="2"/>
  </r>
  <r>
    <x v="0"/>
    <x v="27"/>
    <x v="66"/>
    <x v="66"/>
    <n v="250"/>
    <s v="Export_CoGe"/>
    <x v="0"/>
    <s v="SERST"/>
    <x v="8"/>
    <s v="COSTI"/>
    <m/>
    <s v="B.7)"/>
    <s v="7) per servizi"/>
    <x v="2"/>
  </r>
  <r>
    <x v="0"/>
    <x v="27"/>
    <x v="291"/>
    <x v="291"/>
    <n v="300"/>
    <s v="Export_CoGe"/>
    <x v="0"/>
    <s v="SERST"/>
    <x v="8"/>
    <s v="COSTI"/>
    <m/>
    <s v="B.7)"/>
    <s v="7) per servizi"/>
    <x v="6"/>
  </r>
  <r>
    <x v="0"/>
    <x v="27"/>
    <x v="292"/>
    <x v="292"/>
    <n v="7367.3600000000006"/>
    <s v="Export_CoGe"/>
    <x v="0"/>
    <s v="SERIN"/>
    <x v="6"/>
    <s v="PRD"/>
    <m/>
    <s v="B.7)"/>
    <s v="7) per servizi"/>
    <x v="0"/>
  </r>
  <r>
    <x v="0"/>
    <x v="27"/>
    <x v="295"/>
    <x v="295"/>
    <n v="2166.66"/>
    <s v="Export_CoGe"/>
    <x v="0"/>
    <s v="SERST"/>
    <x v="8"/>
    <s v="COSTI"/>
    <m/>
    <s v="B.7)"/>
    <s v="7) per servizi"/>
    <x v="2"/>
  </r>
  <r>
    <x v="0"/>
    <x v="27"/>
    <x v="346"/>
    <x v="345"/>
    <n v="9860"/>
    <s v="Export_CoGe"/>
    <x v="0"/>
    <s v="ONSTR"/>
    <x v="30"/>
    <s v="EXT"/>
    <m/>
    <s v="B.14)"/>
    <s v="14) oneri diversi di gestione"/>
    <x v="2"/>
  </r>
  <r>
    <x v="0"/>
    <x v="27"/>
    <x v="68"/>
    <x v="68"/>
    <n v="2166.66"/>
    <s v="Export_CoGe"/>
    <x v="0"/>
    <s v="COSGS"/>
    <x v="4"/>
    <s v="COSTI"/>
    <m/>
    <s v="B.7)"/>
    <s v="7) per servizi"/>
    <x v="2"/>
  </r>
  <r>
    <x v="0"/>
    <x v="27"/>
    <x v="395"/>
    <x v="394"/>
    <n v="2953.5"/>
    <s v="Export_CoGe"/>
    <x v="0"/>
    <s v="COSGS"/>
    <x v="4"/>
    <s v="COSTI"/>
    <m/>
    <s v="B.7)"/>
    <s v="7) per servizi"/>
    <x v="2"/>
  </r>
  <r>
    <x v="0"/>
    <x v="27"/>
    <x v="298"/>
    <x v="298"/>
    <n v="5100"/>
    <s v="Export_CoGe"/>
    <x v="0"/>
    <s v="COSGS"/>
    <x v="4"/>
    <s v="COSTI"/>
    <m/>
    <s v="B.7)"/>
    <s v="7) per servizi"/>
    <x v="2"/>
  </r>
  <r>
    <x v="0"/>
    <x v="27"/>
    <x v="375"/>
    <x v="374"/>
    <n v="1386.66"/>
    <s v="Export_CoGe"/>
    <x v="0"/>
    <s v="SERIN"/>
    <x v="6"/>
    <s v="PRD"/>
    <m/>
    <s v="B.7)"/>
    <s v="7) per servizi"/>
    <x v="2"/>
  </r>
  <r>
    <x v="0"/>
    <x v="27"/>
    <x v="368"/>
    <x v="367"/>
    <n v="400"/>
    <s v="Export_CoGe"/>
    <x v="0"/>
    <s v="COSGS"/>
    <x v="4"/>
    <s v="COSTI"/>
    <m/>
    <s v="B.7)"/>
    <s v="7) per servizi"/>
    <x v="2"/>
  </r>
  <r>
    <x v="0"/>
    <x v="27"/>
    <x v="69"/>
    <x v="69"/>
    <n v="5108.34"/>
    <s v="Export_CoGe"/>
    <x v="0"/>
    <s v="COSGS"/>
    <x v="4"/>
    <s v="COSTI"/>
    <m/>
    <s v="B.7)"/>
    <s v="7) per servizi"/>
    <x v="2"/>
  </r>
  <r>
    <x v="0"/>
    <x v="27"/>
    <x v="71"/>
    <x v="71"/>
    <n v="268.34000000000003"/>
    <s v="Export_CoGe"/>
    <x v="0"/>
    <s v="SERIN"/>
    <x v="6"/>
    <s v="PRD"/>
    <m/>
    <s v="B.7)"/>
    <s v="7) per servizi"/>
    <x v="3"/>
  </r>
  <r>
    <x v="0"/>
    <x v="27"/>
    <x v="73"/>
    <x v="73"/>
    <n v="158.66000000000003"/>
    <s v="Export_CoGe"/>
    <x v="0"/>
    <s v="COSGS"/>
    <x v="4"/>
    <s v="COSTI"/>
    <m/>
    <s v="B.7)"/>
    <s v="7) per servizi"/>
    <x v="2"/>
  </r>
  <r>
    <x v="0"/>
    <x v="27"/>
    <x v="75"/>
    <x v="75"/>
    <n v="707.16"/>
    <s v="Export_CoGe"/>
    <x v="0"/>
    <s v="COSGS"/>
    <x v="4"/>
    <s v="COSTI"/>
    <m/>
    <s v="B.7)"/>
    <s v="7) per servizi"/>
    <x v="2"/>
  </r>
  <r>
    <x v="0"/>
    <x v="27"/>
    <x v="76"/>
    <x v="76"/>
    <n v="2463.5400000000004"/>
    <s v="Export_CoGe"/>
    <x v="0"/>
    <s v="COSGS"/>
    <x v="4"/>
    <s v="COSTI"/>
    <m/>
    <s v="B.7)"/>
    <s v="7) per servizi"/>
    <x v="2"/>
  </r>
  <r>
    <x v="0"/>
    <x v="27"/>
    <x v="417"/>
    <x v="416"/>
    <n v="505"/>
    <s v="Export_CoGe"/>
    <x v="0"/>
    <s v="SERIN"/>
    <x v="6"/>
    <s v="PRD"/>
    <m/>
    <s v="B.7)"/>
    <s v="7) per servizi"/>
    <x v="3"/>
  </r>
  <r>
    <x v="0"/>
    <x v="27"/>
    <x v="77"/>
    <x v="77"/>
    <n v="180"/>
    <s v="Export_CoGe"/>
    <x v="0"/>
    <s v="SERST"/>
    <x v="8"/>
    <s v="COSTI"/>
    <m/>
    <s v="B.7)"/>
    <s v="7) per servizi"/>
    <x v="2"/>
  </r>
  <r>
    <x v="0"/>
    <x v="27"/>
    <x v="79"/>
    <x v="79"/>
    <n v="1184.6199999999999"/>
    <s v="Export_CoGe"/>
    <x v="0"/>
    <s v="SERIN"/>
    <x v="6"/>
    <s v="PRD"/>
    <m/>
    <s v="B.7)"/>
    <s v="7) per servizi"/>
    <x v="0"/>
  </r>
  <r>
    <x v="0"/>
    <x v="27"/>
    <x v="83"/>
    <x v="83"/>
    <n v="97.5"/>
    <s v="Export_CoGe"/>
    <x v="0"/>
    <s v="SERST"/>
    <x v="8"/>
    <s v="COSTI"/>
    <m/>
    <s v="B.7)"/>
    <s v="7) per servizi"/>
    <x v="2"/>
  </r>
  <r>
    <x v="0"/>
    <x v="27"/>
    <x v="85"/>
    <x v="85"/>
    <n v="1155.1199999999999"/>
    <s v="Export_CoGe"/>
    <x v="0"/>
    <s v="SERIN"/>
    <x v="6"/>
    <s v="PRD"/>
    <m/>
    <s v="B.7)"/>
    <s v="7) per servizi"/>
    <x v="2"/>
  </r>
  <r>
    <x v="0"/>
    <x v="27"/>
    <x v="87"/>
    <x v="87"/>
    <n v="1592.4500000000003"/>
    <s v="Export_CoGe"/>
    <x v="0"/>
    <s v="SERST"/>
    <x v="8"/>
    <s v="COSTI"/>
    <m/>
    <s v="B.7)"/>
    <s v="7) per servizi"/>
    <x v="2"/>
  </r>
  <r>
    <x v="0"/>
    <x v="27"/>
    <x v="89"/>
    <x v="89"/>
    <n v="10845.880000000001"/>
    <s v="Export_CoGe"/>
    <x v="0"/>
    <s v="SERST"/>
    <x v="8"/>
    <s v="COSTI"/>
    <m/>
    <s v="B.7)"/>
    <s v="7) per servizi"/>
    <x v="2"/>
  </r>
  <r>
    <x v="0"/>
    <x v="27"/>
    <x v="99"/>
    <x v="99"/>
    <n v="523.17999999999995"/>
    <s v="Export_CoGe"/>
    <x v="0"/>
    <s v="SERST"/>
    <x v="8"/>
    <s v="COSTI"/>
    <m/>
    <s v="B.7)"/>
    <s v="7) per servizi"/>
    <x v="6"/>
  </r>
  <r>
    <x v="0"/>
    <x v="27"/>
    <x v="100"/>
    <x v="100"/>
    <n v="2466.4299999999998"/>
    <s v="Export_CoGe"/>
    <x v="0"/>
    <s v="COSGS"/>
    <x v="4"/>
    <s v="COSTI"/>
    <m/>
    <s v="B.7)"/>
    <s v="7) per servizi"/>
    <x v="2"/>
  </r>
  <r>
    <x v="0"/>
    <x v="27"/>
    <x v="102"/>
    <x v="102"/>
    <n v="1040.08"/>
    <s v="Export_CoGe"/>
    <x v="0"/>
    <s v="SERST"/>
    <x v="8"/>
    <s v="COSTI"/>
    <m/>
    <s v="B.7)"/>
    <s v="7) per servizi"/>
    <x v="6"/>
  </r>
  <r>
    <x v="0"/>
    <x v="27"/>
    <x v="103"/>
    <x v="103"/>
    <n v="1313.8799999999999"/>
    <s v="Export_CoGe"/>
    <x v="0"/>
    <s v="COSGS"/>
    <x v="4"/>
    <s v="COSTI"/>
    <m/>
    <s v="B.7)"/>
    <s v="7) per servizi"/>
    <x v="2"/>
  </r>
  <r>
    <x v="0"/>
    <x v="27"/>
    <x v="104"/>
    <x v="104"/>
    <n v="1136.42"/>
    <s v="Export_CoGe"/>
    <x v="0"/>
    <s v="COSGS"/>
    <x v="4"/>
    <s v="COSTI"/>
    <m/>
    <s v="B.7)"/>
    <s v="7) per servizi"/>
    <x v="5"/>
  </r>
  <r>
    <x v="0"/>
    <x v="27"/>
    <x v="106"/>
    <x v="106"/>
    <n v="532.25"/>
    <s v="Export_CoGe"/>
    <x v="0"/>
    <s v="COSGS"/>
    <x v="4"/>
    <s v="COSTI"/>
    <m/>
    <s v="B.7)"/>
    <s v="7) per servizi"/>
    <x v="5"/>
  </r>
  <r>
    <x v="0"/>
    <x v="27"/>
    <x v="110"/>
    <x v="110"/>
    <n v="1938.58"/>
    <s v="Export_CoGe"/>
    <x v="0"/>
    <s v="COSGS"/>
    <x v="4"/>
    <s v="COSTI"/>
    <m/>
    <s v="B.7)"/>
    <s v="7) per servizi"/>
    <x v="5"/>
  </r>
  <r>
    <x v="0"/>
    <x v="27"/>
    <x v="111"/>
    <x v="111"/>
    <n v="630"/>
    <s v="Export_CoGe"/>
    <x v="0"/>
    <s v="COSGS"/>
    <x v="4"/>
    <s v="COSTI"/>
    <m/>
    <s v="B.7)"/>
    <s v="7) per servizi"/>
    <x v="2"/>
  </r>
  <r>
    <x v="0"/>
    <x v="27"/>
    <x v="112"/>
    <x v="112"/>
    <n v="1605"/>
    <s v="Export_CoGe"/>
    <x v="0"/>
    <s v="SERST"/>
    <x v="8"/>
    <s v="COSTI"/>
    <m/>
    <s v="B.7)"/>
    <s v="7) per servizi"/>
    <x v="2"/>
  </r>
  <r>
    <x v="0"/>
    <x v="27"/>
    <x v="376"/>
    <x v="375"/>
    <n v="3979.67"/>
    <s v="Export_CoGe"/>
    <x v="0"/>
    <s v="ONSTR"/>
    <x v="30"/>
    <s v="EXT"/>
    <m/>
    <s v="B.14)"/>
    <s v="14) oneri diversi di gestione"/>
    <x v="2"/>
  </r>
  <r>
    <x v="0"/>
    <x v="27"/>
    <x v="356"/>
    <x v="355"/>
    <n v="3240.4799999999996"/>
    <s v="Export_CoGe"/>
    <x v="0"/>
    <s v="SERST"/>
    <x v="8"/>
    <s v="COSTI"/>
    <m/>
    <s v="B.7)"/>
    <s v="7) per servizi"/>
    <x v="2"/>
  </r>
  <r>
    <x v="0"/>
    <x v="27"/>
    <x v="405"/>
    <x v="404"/>
    <n v="1534"/>
    <s v="Export_CoGe"/>
    <x v="0"/>
    <s v="COSGS"/>
    <x v="4"/>
    <s v="COSTI"/>
    <m/>
    <s v="B.7)"/>
    <s v="7) per servizi"/>
    <x v="2"/>
  </r>
  <r>
    <x v="0"/>
    <x v="27"/>
    <x v="113"/>
    <x v="113"/>
    <n v="5539.55"/>
    <s v="Export_CoGe"/>
    <x v="0"/>
    <s v="SERIN"/>
    <x v="6"/>
    <s v="PRD"/>
    <m/>
    <s v="B.7)"/>
    <s v="7) per servizi"/>
    <x v="3"/>
  </r>
  <r>
    <x v="0"/>
    <x v="27"/>
    <x v="114"/>
    <x v="114"/>
    <n v="348.91000000000008"/>
    <s v="Export_CoGe"/>
    <x v="0"/>
    <s v="SERIN"/>
    <x v="6"/>
    <s v="PRD"/>
    <m/>
    <s v="B.7)"/>
    <s v="7) per servizi"/>
    <x v="3"/>
  </r>
  <r>
    <x v="0"/>
    <x v="27"/>
    <x v="390"/>
    <x v="389"/>
    <n v="49.370000000000005"/>
    <s v="Export_CoGe"/>
    <x v="0"/>
    <s v="SERIN"/>
    <x v="6"/>
    <s v="PRD"/>
    <m/>
    <s v="B.7)"/>
    <s v="7) per servizi"/>
    <x v="3"/>
  </r>
  <r>
    <x v="0"/>
    <x v="27"/>
    <x v="116"/>
    <x v="116"/>
    <n v="70"/>
    <s v="Export_CoGe"/>
    <x v="0"/>
    <s v="SERST"/>
    <x v="8"/>
    <s v="COSTI"/>
    <m/>
    <s v="B.7)"/>
    <s v="7) per servizi"/>
    <x v="2"/>
  </r>
  <r>
    <x v="0"/>
    <x v="27"/>
    <x v="118"/>
    <x v="118"/>
    <n v="105"/>
    <s v="Export_CoGe"/>
    <x v="0"/>
    <s v="SERST"/>
    <x v="8"/>
    <s v="COSTI"/>
    <m/>
    <s v="B.7)"/>
    <s v="7) per servizi"/>
    <x v="2"/>
  </r>
  <r>
    <x v="0"/>
    <x v="27"/>
    <x v="119"/>
    <x v="119"/>
    <n v="1380.12"/>
    <s v="Export_CoGe"/>
    <x v="0"/>
    <s v="SERST"/>
    <x v="8"/>
    <s v="COSTI"/>
    <m/>
    <s v="B.7)"/>
    <s v="7) per servizi"/>
    <x v="2"/>
  </r>
  <r>
    <x v="0"/>
    <x v="27"/>
    <x v="121"/>
    <x v="121"/>
    <n v="10"/>
    <s v="Export_CoGe"/>
    <x v="0"/>
    <s v="SERST"/>
    <x v="8"/>
    <s v="COSTI"/>
    <m/>
    <s v="B.7)"/>
    <s v="7) per servizi"/>
    <x v="2"/>
  </r>
  <r>
    <x v="0"/>
    <x v="27"/>
    <x v="357"/>
    <x v="356"/>
    <n v="319.88"/>
    <s v="Export_CoGe"/>
    <x v="0"/>
    <s v="ONSTR"/>
    <x v="30"/>
    <s v="EXT"/>
    <m/>
    <s v="B.14)"/>
    <s v="14) oneri diversi di gestione"/>
    <x v="2"/>
  </r>
  <r>
    <x v="0"/>
    <x v="27"/>
    <x v="123"/>
    <x v="123"/>
    <n v="706.55000000000007"/>
    <s v="Export_CoGe"/>
    <x v="0"/>
    <s v="SERST"/>
    <x v="8"/>
    <s v="COSTI"/>
    <m/>
    <s v="B.7)"/>
    <s v="7) per servizi"/>
    <x v="2"/>
  </r>
  <r>
    <x v="0"/>
    <x v="27"/>
    <x v="127"/>
    <x v="127"/>
    <n v="8255.58"/>
    <s v="Export_CoGe"/>
    <x v="0"/>
    <s v="SERST"/>
    <x v="8"/>
    <s v="COSTI"/>
    <m/>
    <s v="B.7)"/>
    <s v="7) per servizi"/>
    <x v="4"/>
  </r>
  <r>
    <x v="0"/>
    <x v="27"/>
    <x v="129"/>
    <x v="129"/>
    <n v="1.1499999999999999"/>
    <s v="Export_CoGe"/>
    <x v="0"/>
    <s v="COSGS"/>
    <x v="4"/>
    <s v="COSTI"/>
    <m/>
    <s v="B.7)"/>
    <s v="7) per servizi"/>
    <x v="2"/>
  </r>
  <r>
    <x v="0"/>
    <x v="27"/>
    <x v="131"/>
    <x v="131"/>
    <n v="26.509999999999998"/>
    <s v="Export_CoGe"/>
    <x v="0"/>
    <s v="COSGS"/>
    <x v="4"/>
    <s v="COSTI"/>
    <m/>
    <s v="B.7)"/>
    <s v="7) per servizi"/>
    <x v="2"/>
  </r>
  <r>
    <x v="0"/>
    <x v="27"/>
    <x v="133"/>
    <x v="133"/>
    <n v="704.99"/>
    <s v="Export_CoGe"/>
    <x v="0"/>
    <s v="SERST"/>
    <x v="8"/>
    <s v="COSTI"/>
    <m/>
    <s v="B.7)"/>
    <s v="7) per servizi"/>
    <x v="4"/>
  </r>
  <r>
    <x v="0"/>
    <x v="27"/>
    <x v="136"/>
    <x v="136"/>
    <n v="71.95999999999998"/>
    <s v="Export_CoGe"/>
    <x v="0"/>
    <s v="SERST"/>
    <x v="8"/>
    <s v="COSTI"/>
    <m/>
    <s v="B.7)"/>
    <s v="7) per servizi"/>
    <x v="2"/>
  </r>
  <r>
    <x v="0"/>
    <x v="27"/>
    <x v="358"/>
    <x v="357"/>
    <n v="234.9"/>
    <s v="Export_CoGe"/>
    <x v="0"/>
    <s v="SERST"/>
    <x v="8"/>
    <s v="COSTI"/>
    <s v="SPESGRANT"/>
    <s v="B.7)"/>
    <s v="7) per servizi"/>
    <x v="6"/>
  </r>
  <r>
    <x v="0"/>
    <x v="27"/>
    <x v="137"/>
    <x v="424"/>
    <n v="750"/>
    <s v="Export_CoGe"/>
    <x v="0"/>
    <s v="AFFIT"/>
    <x v="17"/>
    <s v="AFF"/>
    <m/>
    <s v="B.8)"/>
    <s v="8) per godimento di beni di terzi"/>
    <x v="2"/>
  </r>
  <r>
    <x v="0"/>
    <x v="27"/>
    <x v="138"/>
    <x v="138"/>
    <n v="2000"/>
    <s v="Export_CoGe"/>
    <x v="0"/>
    <s v="AFFIT"/>
    <x v="17"/>
    <s v="AFF"/>
    <m/>
    <s v="B.8)"/>
    <s v="8) per godimento di beni di terzi"/>
    <x v="2"/>
  </r>
  <r>
    <x v="0"/>
    <x v="27"/>
    <x v="139"/>
    <x v="139"/>
    <n v="6800"/>
    <s v="Export_CoGe"/>
    <x v="0"/>
    <s v="AFFIT"/>
    <x v="17"/>
    <s v="AFF"/>
    <m/>
    <s v="B.8)"/>
    <s v="8) per godimento di beni di terzi"/>
    <x v="2"/>
  </r>
  <r>
    <x v="0"/>
    <x v="27"/>
    <x v="140"/>
    <x v="140"/>
    <n v="200"/>
    <s v="Export_CoGe"/>
    <x v="0"/>
    <s v="AFFIT"/>
    <x v="17"/>
    <s v="AFF"/>
    <m/>
    <s v="B.8)"/>
    <s v="8) per godimento di beni di terzi"/>
    <x v="2"/>
  </r>
  <r>
    <x v="0"/>
    <x v="27"/>
    <x v="142"/>
    <x v="142"/>
    <n v="6387.96"/>
    <s v="Export_CoGe"/>
    <x v="0"/>
    <s v="AFFIT"/>
    <x v="17"/>
    <s v="AFF"/>
    <m/>
    <s v="B.8)"/>
    <s v="8) per godimento di beni di terzi"/>
    <x v="2"/>
  </r>
  <r>
    <x v="0"/>
    <x v="27"/>
    <x v="143"/>
    <x v="143"/>
    <n v="200"/>
    <s v="Export_CoGe"/>
    <x v="0"/>
    <s v="AFFIT"/>
    <x v="17"/>
    <s v="AFF"/>
    <m/>
    <s v="B.8)"/>
    <s v="8) per godimento di beni di terzi"/>
    <x v="2"/>
  </r>
  <r>
    <x v="0"/>
    <x v="27"/>
    <x v="144"/>
    <x v="144"/>
    <n v="4586.21"/>
    <s v="Export_CoGe"/>
    <x v="0"/>
    <s v="AFFIT"/>
    <x v="17"/>
    <s v="AFF"/>
    <m/>
    <s v="B.8)"/>
    <s v="8) per godimento di beni di terzi"/>
    <x v="2"/>
  </r>
  <r>
    <x v="0"/>
    <x v="27"/>
    <x v="150"/>
    <x v="150"/>
    <n v="7609.24"/>
    <s v="Export_CoGe"/>
    <x v="0"/>
    <s v="AFFIT"/>
    <x v="17"/>
    <s v="AFF"/>
    <m/>
    <s v="B.8)"/>
    <s v="8) per godimento di beni di terzi"/>
    <x v="2"/>
  </r>
  <r>
    <x v="0"/>
    <x v="27"/>
    <x v="364"/>
    <x v="363"/>
    <n v="5410"/>
    <s v="Export_CoGe"/>
    <x v="0"/>
    <s v="AFFIT"/>
    <x v="17"/>
    <s v="AFF"/>
    <m/>
    <s v="B.8)"/>
    <s v="8) per godimento di beni di terzi"/>
    <x v="2"/>
  </r>
  <r>
    <x v="0"/>
    <x v="27"/>
    <x v="391"/>
    <x v="390"/>
    <n v="5000"/>
    <s v="Export_CoGe"/>
    <x v="0"/>
    <s v="AFFIT"/>
    <x v="17"/>
    <s v="AFF"/>
    <m/>
    <s v="B.8)"/>
    <s v="8) per godimento di beni di terzi"/>
    <x v="2"/>
  </r>
  <r>
    <x v="0"/>
    <x v="27"/>
    <x v="392"/>
    <x v="391"/>
    <n v="500"/>
    <s v="Export_CoGe"/>
    <x v="0"/>
    <s v="AFFIT"/>
    <x v="17"/>
    <s v="AFF"/>
    <m/>
    <s v="B.8)"/>
    <s v="8) per godimento di beni di terzi"/>
    <x v="2"/>
  </r>
  <r>
    <x v="0"/>
    <x v="27"/>
    <x v="409"/>
    <x v="408"/>
    <n v="3600"/>
    <s v="Export_CoGe"/>
    <x v="0"/>
    <s v="AFFIT"/>
    <x v="17"/>
    <s v="AFF"/>
    <m/>
    <s v="B.8)"/>
    <s v="8) per godimento di beni di terzi"/>
    <x v="2"/>
  </r>
  <r>
    <x v="0"/>
    <x v="27"/>
    <x v="416"/>
    <x v="415"/>
    <n v="2400"/>
    <s v="Export_CoGe"/>
    <x v="0"/>
    <s v="AFFIT"/>
    <x v="17"/>
    <s v="AFF"/>
    <m/>
    <s v="B.8)"/>
    <s v="8) per godimento di beni di terzi"/>
    <x v="2"/>
  </r>
  <r>
    <x v="0"/>
    <x v="27"/>
    <x v="152"/>
    <x v="152"/>
    <n v="2500"/>
    <s v="Export_CoGe"/>
    <x v="0"/>
    <s v="COSGS"/>
    <x v="4"/>
    <s v="COSTI"/>
    <m/>
    <s v="B.8)"/>
    <s v="8) per godimento di beni di terzi"/>
    <x v="2"/>
  </r>
  <r>
    <x v="0"/>
    <x v="27"/>
    <x v="155"/>
    <x v="155"/>
    <n v="2740.58"/>
    <s v="Export_CoGe"/>
    <x v="0"/>
    <s v="COSGS"/>
    <x v="4"/>
    <s v="COSTI"/>
    <m/>
    <s v="B.8)"/>
    <s v="8) per godimento di beni di terzi"/>
    <x v="2"/>
  </r>
  <r>
    <x v="0"/>
    <x v="27"/>
    <x v="156"/>
    <x v="156"/>
    <n v="1691.9399999999998"/>
    <s v="Export_CoGe"/>
    <x v="0"/>
    <s v="COSGS"/>
    <x v="4"/>
    <s v="COSTI"/>
    <m/>
    <s v="B.8)"/>
    <s v="8) per godimento di beni di terzi"/>
    <x v="2"/>
  </r>
  <r>
    <x v="0"/>
    <x v="27"/>
    <x v="406"/>
    <x v="405"/>
    <n v="1221.17"/>
    <s v="Export_CoGe"/>
    <x v="0"/>
    <s v="COSGS"/>
    <x v="4"/>
    <s v="COSTI"/>
    <m/>
    <s v="B.8)"/>
    <s v="8) per godimento di beni di terzi"/>
    <x v="3"/>
  </r>
  <r>
    <x v="0"/>
    <x v="27"/>
    <x v="176"/>
    <x v="176"/>
    <n v="1617.8"/>
    <s v="Export_CoGe"/>
    <x v="0"/>
    <s v="AMMST"/>
    <x v="24"/>
    <s v="AMM"/>
    <m/>
    <s v="B.10)"/>
    <s v="10) Ammortamenti e svalutazioni"/>
    <x v="7"/>
  </r>
  <r>
    <x v="0"/>
    <x v="27"/>
    <x v="180"/>
    <x v="180"/>
    <n v="790.96"/>
    <s v="Export_CoGe"/>
    <x v="0"/>
    <s v="AMMST"/>
    <x v="24"/>
    <s v="AMM"/>
    <m/>
    <s v="B.10)"/>
    <s v="10) Ammortamenti e svalutazioni"/>
    <x v="7"/>
  </r>
  <r>
    <x v="0"/>
    <x v="27"/>
    <x v="182"/>
    <x v="182"/>
    <n v="5039.84"/>
    <s v="Export_CoGe"/>
    <x v="0"/>
    <s v="AMMIN"/>
    <x v="26"/>
    <s v="AMM"/>
    <m/>
    <s v="B.10)"/>
    <s v="10) Ammortamenti e svalutazioni"/>
    <x v="7"/>
  </r>
  <r>
    <x v="0"/>
    <x v="27"/>
    <x v="184"/>
    <x v="184"/>
    <n v="1870.076"/>
    <s v="Export_CoGe"/>
    <x v="0"/>
    <s v="AMMST"/>
    <x v="24"/>
    <s v="AMM"/>
    <m/>
    <s v="B.10)"/>
    <s v="10) Ammortamenti e svalutazioni"/>
    <x v="7"/>
  </r>
  <r>
    <x v="0"/>
    <x v="27"/>
    <x v="186"/>
    <x v="186"/>
    <n v="4472.0200000000004"/>
    <s v="Export_CoGe"/>
    <x v="0"/>
    <s v="AMMIN"/>
    <x v="26"/>
    <s v="AMM"/>
    <m/>
    <s v="B.10)"/>
    <s v="10) Ammortamenti e svalutazioni"/>
    <x v="7"/>
  </r>
  <r>
    <x v="0"/>
    <x v="27"/>
    <x v="188"/>
    <x v="188"/>
    <n v="3469.78"/>
    <s v="Export_CoGe"/>
    <x v="0"/>
    <s v="AMMIN"/>
    <x v="26"/>
    <s v="AMM"/>
    <m/>
    <s v="B.10)"/>
    <s v="10) Ammortamenti e svalutazioni"/>
    <x v="7"/>
  </r>
  <r>
    <x v="0"/>
    <x v="27"/>
    <x v="190"/>
    <x v="190"/>
    <n v="913.1"/>
    <s v="Export_CoGe"/>
    <x v="0"/>
    <s v="AMMST"/>
    <x v="24"/>
    <s v="AMM"/>
    <m/>
    <s v="B.10)"/>
    <s v="10) Ammortamenti e svalutazioni"/>
    <x v="7"/>
  </r>
  <r>
    <x v="0"/>
    <x v="27"/>
    <x v="192"/>
    <x v="192"/>
    <n v="213.92160000000001"/>
    <s v="Export_CoGe"/>
    <x v="0"/>
    <s v="AMMST"/>
    <x v="24"/>
    <s v="AMM"/>
    <m/>
    <s v="B.10)"/>
    <s v="10) Ammortamenti e svalutazioni"/>
    <x v="7"/>
  </r>
  <r>
    <x v="0"/>
    <x v="27"/>
    <x v="198"/>
    <x v="198"/>
    <n v="640810.47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27"/>
    <x v="200"/>
    <x v="200"/>
    <n v="473270.04"/>
    <s v="Export_CoGe"/>
    <x v="0"/>
    <s v="VARMP"/>
    <x v="28"/>
    <s v="ACQ"/>
    <m/>
    <s v="B.11)"/>
    <s v="11) variazioni delle rimanenze di materie prime, sussidiarie, di consumo e di merci"/>
    <x v="3"/>
  </r>
  <r>
    <x v="0"/>
    <x v="27"/>
    <x v="203"/>
    <x v="203"/>
    <n v="568.32999999999993"/>
    <s v="Export_CoGe"/>
    <x v="0"/>
    <s v="COSGS"/>
    <x v="4"/>
    <s v="COSTI"/>
    <m/>
    <s v="B.14)"/>
    <s v="14) oneri diversi di gestione"/>
    <x v="2"/>
  </r>
  <r>
    <x v="0"/>
    <x v="27"/>
    <x v="204"/>
    <x v="204"/>
    <n v="415"/>
    <s v="Export_CoGe"/>
    <x v="0"/>
    <s v="COSGS"/>
    <x v="4"/>
    <s v="COSTI"/>
    <m/>
    <s v="B.14)"/>
    <s v="14) oneri diversi di gestione"/>
    <x v="2"/>
  </r>
  <r>
    <x v="0"/>
    <x v="27"/>
    <x v="206"/>
    <x v="206"/>
    <n v="4"/>
    <s v="Export_CoGe"/>
    <x v="0"/>
    <s v="COSGS"/>
    <x v="4"/>
    <s v="COSTI"/>
    <m/>
    <s v="B.14)"/>
    <s v="14) oneri diversi di gestione"/>
    <x v="2"/>
  </r>
  <r>
    <x v="0"/>
    <x v="27"/>
    <x v="208"/>
    <x v="208"/>
    <n v="406"/>
    <s v="Export_CoGe"/>
    <x v="0"/>
    <s v="COSGS"/>
    <x v="4"/>
    <s v="COSTI"/>
    <m/>
    <s v="B.14)"/>
    <s v="14) oneri diversi di gestione"/>
    <x v="2"/>
  </r>
  <r>
    <x v="0"/>
    <x v="27"/>
    <x v="217"/>
    <x v="217"/>
    <n v="380.95"/>
    <s v="Export_CoGe"/>
    <x v="0"/>
    <s v="ONSTR"/>
    <x v="30"/>
    <s v="EXT"/>
    <m/>
    <s v="B.14)"/>
    <s v="14) oneri diversi di gestione"/>
    <x v="2"/>
  </r>
  <r>
    <x v="0"/>
    <x v="27"/>
    <x v="218"/>
    <x v="218"/>
    <n v="2.99"/>
    <s v="Export_CoGe"/>
    <x v="0"/>
    <s v="COSGS"/>
    <x v="4"/>
    <s v="COSTI"/>
    <m/>
    <s v="B.14)"/>
    <s v="14) oneri diversi di gestione"/>
    <x v="2"/>
  </r>
  <r>
    <x v="0"/>
    <x v="27"/>
    <x v="219"/>
    <x v="219"/>
    <n v="65.16"/>
    <s v="Export_CoGe"/>
    <x v="0"/>
    <s v="COSGS"/>
    <x v="4"/>
    <s v="COSTI"/>
    <m/>
    <s v="B.14)"/>
    <s v="14) oneri diversi di gestione"/>
    <x v="2"/>
  </r>
  <r>
    <x v="0"/>
    <x v="27"/>
    <x v="221"/>
    <x v="221"/>
    <n v="37.5"/>
    <s v="Export_CoGe"/>
    <x v="0"/>
    <s v="COSGS"/>
    <x v="4"/>
    <s v="COSTI"/>
    <m/>
    <s v="B.14)"/>
    <s v="14) oneri diversi di gestione"/>
    <x v="4"/>
  </r>
  <r>
    <x v="0"/>
    <x v="27"/>
    <x v="225"/>
    <x v="225"/>
    <n v="1.24"/>
    <s v="Export_CoGe"/>
    <x v="0"/>
    <s v="COSGS"/>
    <x v="4"/>
    <s v="COSTI"/>
    <m/>
    <s v="B.14)"/>
    <s v="14) oneri diversi di gestione"/>
    <x v="2"/>
  </r>
  <r>
    <x v="0"/>
    <x v="27"/>
    <x v="226"/>
    <x v="226"/>
    <n v="519.56999999999994"/>
    <s v="Export_CoGe"/>
    <x v="0"/>
    <s v="ONSTR"/>
    <x v="30"/>
    <s v="EXT"/>
    <m/>
    <s v="B.14)"/>
    <s v="14) oneri diversi di gestione"/>
    <x v="2"/>
  </r>
  <r>
    <x v="0"/>
    <x v="27"/>
    <x v="306"/>
    <x v="306"/>
    <n v="172.16"/>
    <s v="Export_CoGe"/>
    <x v="0"/>
    <s v="COSGS"/>
    <x v="4"/>
    <s v="COSTI"/>
    <m/>
    <s v="B.14)"/>
    <s v="14) oneri diversi di gestione"/>
    <x v="4"/>
  </r>
  <r>
    <x v="0"/>
    <x v="27"/>
    <x v="381"/>
    <x v="380"/>
    <n v="244.81"/>
    <s v="Export_CoGe"/>
    <x v="0"/>
    <s v="ONFIN"/>
    <x v="32"/>
    <s v="FIN"/>
    <m/>
    <s v="C.17)"/>
    <s v="17) interessi e altri oneri finanziari"/>
    <x v="7"/>
  </r>
  <r>
    <x v="0"/>
    <x v="27"/>
    <x v="233"/>
    <x v="233"/>
    <n v="4213.08"/>
    <s v="Export_CoGe"/>
    <x v="0"/>
    <s v="ONFIN"/>
    <x v="32"/>
    <s v="FIN"/>
    <m/>
    <s v="C.17)"/>
    <s v="17) interessi e altri oneri finanziari"/>
    <x v="7"/>
  </r>
  <r>
    <x v="0"/>
    <x v="27"/>
    <x v="235"/>
    <x v="235"/>
    <n v="478.86999999999989"/>
    <s v="Export_CoGe"/>
    <x v="0"/>
    <s v="ONFIN"/>
    <x v="32"/>
    <s v="FIN"/>
    <m/>
    <s v="C.17)"/>
    <s v="17) interessi e altri oneri finanziari"/>
    <x v="7"/>
  </r>
  <r>
    <x v="0"/>
    <x v="27"/>
    <x v="349"/>
    <x v="348"/>
    <n v="8048.18"/>
    <s v="Export_CoGe"/>
    <x v="0"/>
    <s v="ONFIN"/>
    <x v="32"/>
    <s v="FIN"/>
    <m/>
    <s v="C.17)"/>
    <s v="17) interessi e altri oneri finanziari"/>
    <x v="7"/>
  </r>
  <r>
    <x v="0"/>
    <x v="27"/>
    <x v="238"/>
    <x v="238"/>
    <n v="1555.55"/>
    <s v="Export_CoGe"/>
    <x v="0"/>
    <s v="RICOP"/>
    <x v="33"/>
    <s v="RIC"/>
    <m/>
    <s v="A.1)"/>
    <s v="1) ricavi delle vendite e delle prestazioni"/>
    <x v="6"/>
  </r>
  <r>
    <x v="0"/>
    <x v="27"/>
    <x v="239"/>
    <x v="239"/>
    <n v="-870696.78000000014"/>
    <s v="Export_CoGe"/>
    <x v="0"/>
    <s v="RICOP"/>
    <x v="33"/>
    <s v="RIC"/>
    <m/>
    <s v="A.1)"/>
    <s v="1) ricavi delle vendite e delle prestazioni"/>
    <x v="5"/>
  </r>
  <r>
    <x v="0"/>
    <x v="27"/>
    <x v="243"/>
    <x v="243"/>
    <n v="-122912.94999999998"/>
    <s v="Export_CoGe"/>
    <x v="0"/>
    <s v="RICOP"/>
    <x v="33"/>
    <s v="RIC"/>
    <m/>
    <s v="A.1)"/>
    <s v="1) ricavi delle vendite e delle prestazioni"/>
    <x v="6"/>
  </r>
  <r>
    <x v="0"/>
    <x v="27"/>
    <x v="244"/>
    <x v="244"/>
    <n v="-3690.3799999999997"/>
    <s v="Export_CoGe"/>
    <x v="0"/>
    <s v="RICOP"/>
    <x v="33"/>
    <s v="RIC"/>
    <m/>
    <s v="A.1)"/>
    <s v="1) ricavi delle vendite e delle prestazioni"/>
    <x v="6"/>
  </r>
  <r>
    <x v="0"/>
    <x v="27"/>
    <x v="350"/>
    <x v="349"/>
    <n v="-34359.19"/>
    <s v="Export_CoGe"/>
    <x v="0"/>
    <s v="RICOP"/>
    <x v="33"/>
    <s v="RIC"/>
    <m/>
    <s v="A.1)"/>
    <s v="1) ricavi delle vendite e delle prestazioni"/>
    <x v="5"/>
  </r>
  <r>
    <x v="0"/>
    <x v="27"/>
    <x v="385"/>
    <x v="384"/>
    <n v="-10000"/>
    <s v="Export_CoGe"/>
    <x v="0"/>
    <s v="RICOP"/>
    <x v="33"/>
    <s v="RIC"/>
    <m/>
    <s v="A.1)"/>
    <s v="1) ricavi delle vendite e delle prestazioni"/>
    <x v="6"/>
  </r>
  <r>
    <x v="0"/>
    <x v="27"/>
    <x v="372"/>
    <x v="371"/>
    <n v="-5000"/>
    <s v="Export_CoGe"/>
    <x v="0"/>
    <s v="RICOP"/>
    <x v="33"/>
    <s v="RIC"/>
    <m/>
    <s v="A.1)"/>
    <s v="1) ricavi delle vendite e delle prestazioni"/>
    <x v="6"/>
  </r>
  <r>
    <x v="0"/>
    <x v="27"/>
    <x v="246"/>
    <x v="246"/>
    <n v="-4973.7700000000004"/>
    <s v="Export_CoGe"/>
    <x v="0"/>
    <s v="RICOP"/>
    <x v="33"/>
    <s v="RIC"/>
    <m/>
    <s v="A.1)"/>
    <s v="1) ricavi delle vendite e delle prestazioni"/>
    <x v="6"/>
  </r>
  <r>
    <x v="0"/>
    <x v="27"/>
    <x v="247"/>
    <x v="247"/>
    <n v="-25160"/>
    <s v="Export_CoGe"/>
    <x v="0"/>
    <s v="ONSTR"/>
    <x v="30"/>
    <s v="EXT"/>
    <m/>
    <s v="B.14)"/>
    <s v="14) oneri diversi di gestione"/>
    <x v="2"/>
  </r>
  <r>
    <x v="0"/>
    <x v="27"/>
    <x v="250"/>
    <x v="250"/>
    <n v="-392287.51199999993"/>
    <s v="Export_CoGe"/>
    <x v="0"/>
    <s v="CORR"/>
    <x v="35"/>
    <s v="CORR"/>
    <m/>
    <s v="A.1)"/>
    <s v="1) ricavi delle vendite e delle prestazioni"/>
    <x v="6"/>
  </r>
  <r>
    <x v="0"/>
    <x v="27"/>
    <x v="254"/>
    <x v="254"/>
    <n v="-393000.14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27"/>
    <x v="255"/>
    <x v="255"/>
    <n v="-525267.11"/>
    <s v="Export_CoGe"/>
    <x v="0"/>
    <s v="VARMP"/>
    <x v="28"/>
    <s v="ACQ"/>
    <m/>
    <s v="B.11)"/>
    <s v="11) variazioni delle rimanenze di materie prime, sussidiarie, di consumo e di merci"/>
    <x v="3"/>
  </r>
  <r>
    <x v="0"/>
    <x v="27"/>
    <x v="260"/>
    <x v="260"/>
    <n v="-1000"/>
    <s v="Export_CoGe"/>
    <x v="0"/>
    <s v="ALTRI"/>
    <x v="34"/>
    <s v="ALTRI"/>
    <m/>
    <s v="A.5)"/>
    <s v="5) altri ricavi e proventi, con separata indicazione dei contributi in conto esercizio"/>
    <x v="2"/>
  </r>
  <r>
    <x v="0"/>
    <x v="27"/>
    <x v="309"/>
    <x v="309"/>
    <n v="-2004"/>
    <s v="Export_CoGe"/>
    <x v="0"/>
    <s v="ALTRI"/>
    <x v="34"/>
    <s v="ALTRI"/>
    <m/>
    <s v="A.5)"/>
    <s v="5) altri ricavi e proventi, con separata indicazione dei contributi in conto esercizio"/>
    <x v="2"/>
  </r>
  <r>
    <x v="0"/>
    <x v="27"/>
    <x v="311"/>
    <x v="311"/>
    <n v="-98.75"/>
    <s v="Export_CoGe"/>
    <x v="0"/>
    <s v="ACQDI"/>
    <x v="0"/>
    <s v="ACQ"/>
    <m/>
    <s v="A.5)"/>
    <s v="5) altri ricavi e proventi, con separata indicazione dei contributi in conto esercizio"/>
    <x v="2"/>
  </r>
  <r>
    <x v="0"/>
    <x v="27"/>
    <x v="276"/>
    <x v="276"/>
    <n v="-6063.1399999999994"/>
    <s v="Export_CoGe"/>
    <x v="0"/>
    <s v="ONFIN"/>
    <x v="32"/>
    <s v="FIN"/>
    <m/>
    <s v="C.16)"/>
    <s v="16) altri proventi finanziari"/>
    <x v="4"/>
  </r>
  <r>
    <x v="0"/>
    <x v="27"/>
    <x v="316"/>
    <x v="316"/>
    <n v="249.99999999998727"/>
    <s v="Export_CoGe"/>
    <x v="1"/>
    <s v="34.CS"/>
    <x v="18"/>
    <s v="PN"/>
    <m/>
    <s v="A"/>
    <s v="Crediti verso soci"/>
    <x v="1"/>
  </r>
  <r>
    <x v="0"/>
    <x v="27"/>
    <x v="2"/>
    <x v="2"/>
    <n v="10000"/>
    <s v="Export_CoGe"/>
    <x v="1"/>
    <s v="23.I.IMM"/>
    <x v="1"/>
    <s v="IMM"/>
    <m/>
    <s v="23.I.IMM"/>
    <s v="Immobilizzazioni Immateriali"/>
    <x v="1"/>
  </r>
  <r>
    <x v="0"/>
    <x v="27"/>
    <x v="4"/>
    <x v="4"/>
    <n v="17743"/>
    <s v="Export_CoGe"/>
    <x v="1"/>
    <s v="23.I.IMM"/>
    <x v="1"/>
    <s v="IMM"/>
    <m/>
    <s v="23.I.IMM"/>
    <s v="Immobilizzazioni Immateriali"/>
    <x v="1"/>
  </r>
  <r>
    <x v="0"/>
    <x v="27"/>
    <x v="6"/>
    <x v="6"/>
    <n v="69472.100000000006"/>
    <s v="Export_CoGe"/>
    <x v="1"/>
    <s v="23.I.IMM"/>
    <x v="1"/>
    <s v="IMM"/>
    <m/>
    <s v="23.I.IMM"/>
    <s v="Immobilizzazioni Immateriali"/>
    <x v="1"/>
  </r>
  <r>
    <x v="0"/>
    <x v="27"/>
    <x v="10"/>
    <x v="10"/>
    <n v="59322.69"/>
    <s v="Export_CoGe"/>
    <x v="1"/>
    <s v="23.I.IMM"/>
    <x v="1"/>
    <s v="IMM"/>
    <m/>
    <s v="23.I.IMM"/>
    <s v="Immobilizzazioni Immateriali"/>
    <x v="1"/>
  </r>
  <r>
    <x v="0"/>
    <x v="27"/>
    <x v="12"/>
    <x v="12"/>
    <n v="87545.25"/>
    <s v="Export_CoGe"/>
    <x v="1"/>
    <s v="24.I.MAT"/>
    <x v="3"/>
    <s v="MAT"/>
    <m/>
    <s v="24.I.MAT"/>
    <s v="Immobilizzazioni Materiali"/>
    <x v="1"/>
  </r>
  <r>
    <x v="0"/>
    <x v="27"/>
    <x v="14"/>
    <x v="14"/>
    <n v="693957.03"/>
    <s v="Export_CoGe"/>
    <x v="1"/>
    <s v="24.I.MAT"/>
    <x v="3"/>
    <s v="MAT"/>
    <m/>
    <s v="24.I.MAT"/>
    <s v="Immobilizzazioni Materiali"/>
    <x v="1"/>
  </r>
  <r>
    <x v="0"/>
    <x v="27"/>
    <x v="16"/>
    <x v="16"/>
    <n v="136992.31"/>
    <s v="Export_CoGe"/>
    <x v="1"/>
    <s v="24.I.MAT"/>
    <x v="3"/>
    <s v="MAT"/>
    <m/>
    <s v="24.I.MAT"/>
    <s v="Immobilizzazioni Materiali"/>
    <x v="1"/>
  </r>
  <r>
    <x v="0"/>
    <x v="27"/>
    <x v="18"/>
    <x v="18"/>
    <n v="229033.74"/>
    <s v="Export_CoGe"/>
    <x v="1"/>
    <s v="24.I.MAT"/>
    <x v="3"/>
    <s v="MAT"/>
    <m/>
    <s v="24.I.MAT"/>
    <s v="Immobilizzazioni Materiali"/>
    <x v="1"/>
  </r>
  <r>
    <x v="0"/>
    <x v="27"/>
    <x v="21"/>
    <x v="21"/>
    <n v="318069.69000000006"/>
    <s v="Export_CoGe"/>
    <x v="1"/>
    <s v="24.I.MAT"/>
    <x v="3"/>
    <s v="MAT"/>
    <m/>
    <s v="24.I.MAT"/>
    <s v="Immobilizzazioni Materiali"/>
    <x v="1"/>
  </r>
  <r>
    <x v="0"/>
    <x v="27"/>
    <x v="24"/>
    <x v="24"/>
    <n v="96173.29"/>
    <s v="Export_CoGe"/>
    <x v="1"/>
    <s v="24.I.MAT"/>
    <x v="3"/>
    <s v="MAT"/>
    <m/>
    <s v="24.I.MAT"/>
    <s v="Immobilizzazioni Materiali"/>
    <x v="1"/>
  </r>
  <r>
    <x v="0"/>
    <x v="27"/>
    <x v="26"/>
    <x v="26"/>
    <n v="16409.09"/>
    <s v="Export_CoGe"/>
    <x v="1"/>
    <s v="24.I.MAT"/>
    <x v="3"/>
    <s v="MAT"/>
    <m/>
    <s v="24.I.MAT"/>
    <s v="Immobilizzazioni Materiali"/>
    <x v="1"/>
  </r>
  <r>
    <x v="0"/>
    <x v="27"/>
    <x v="28"/>
    <x v="28"/>
    <n v="16883.040000000023"/>
    <s v="Export_CoGe"/>
    <x v="1"/>
    <s v="24.I.MAT"/>
    <x v="3"/>
    <s v="MAT"/>
    <m/>
    <s v="24.I.MAT"/>
    <s v="Immobilizzazioni Materiali"/>
    <x v="1"/>
  </r>
  <r>
    <x v="0"/>
    <x v="27"/>
    <x v="421"/>
    <x v="420"/>
    <n v="72789.72"/>
    <s v="Export_CoGe"/>
    <x v="1"/>
    <s v="24.I.MAT"/>
    <x v="3"/>
    <s v="MAT"/>
    <m/>
    <s v="24.I.MAT"/>
    <s v="Immobilizzazioni Materiali"/>
    <x v="1"/>
  </r>
  <r>
    <x v="0"/>
    <x v="27"/>
    <x v="36"/>
    <x v="36"/>
    <n v="340"/>
    <s v="Export_CoGe"/>
    <x v="1"/>
    <s v="25.I.FIN"/>
    <x v="7"/>
    <s v="IFIN"/>
    <m/>
    <s v="25.I.FIN"/>
    <s v="Immobilizzazioni Finanziarie"/>
    <x v="1"/>
  </r>
  <r>
    <x v="0"/>
    <x v="27"/>
    <x v="38"/>
    <x v="38"/>
    <n v="2500"/>
    <s v="Export_CoGe"/>
    <x v="1"/>
    <s v="25.I.FIN"/>
    <x v="7"/>
    <s v="IFIN"/>
    <m/>
    <s v="25.I.FIN"/>
    <s v="Immobilizzazioni Finanziarie"/>
    <x v="1"/>
  </r>
  <r>
    <x v="0"/>
    <x v="27"/>
    <x v="40"/>
    <x v="40"/>
    <n v="250"/>
    <s v="Export_CoGe"/>
    <x v="1"/>
    <s v="25.I.FIN"/>
    <x v="7"/>
    <s v="IFIN"/>
    <m/>
    <s v="25.I.FIN"/>
    <s v="Immobilizzazioni Finanziarie"/>
    <x v="1"/>
  </r>
  <r>
    <x v="0"/>
    <x v="27"/>
    <x v="317"/>
    <x v="317"/>
    <n v="997500"/>
    <s v="Export_CoGe"/>
    <x v="1"/>
    <s v="25.I.FIN"/>
    <x v="7"/>
    <s v="IFIN"/>
    <m/>
    <s v="25.I.FIN"/>
    <s v="Immobilizzazioni Finanziarie"/>
    <x v="1"/>
  </r>
  <r>
    <x v="0"/>
    <x v="27"/>
    <x v="318"/>
    <x v="318"/>
    <n v="39250.559999999998"/>
    <s v="Export_CoGe"/>
    <x v="1"/>
    <s v="25.I.FIN"/>
    <x v="7"/>
    <s v="IFIN"/>
    <m/>
    <s v="25.I.FIN"/>
    <s v="Immobilizzazioni Finanziarie"/>
    <x v="1"/>
  </r>
  <r>
    <x v="0"/>
    <x v="27"/>
    <x v="351"/>
    <x v="350"/>
    <n v="135322.94"/>
    <s v="Export_CoGe"/>
    <x v="1"/>
    <s v="25.I.FIN"/>
    <x v="7"/>
    <s v="IFIN"/>
    <m/>
    <s v="25.I.FIN"/>
    <s v="Immobilizzazioni Finanziarie"/>
    <x v="1"/>
  </r>
  <r>
    <x v="0"/>
    <x v="27"/>
    <x v="45"/>
    <x v="45"/>
    <n v="525267.11"/>
    <s v="Export_CoGe"/>
    <x v="1"/>
    <s v="26.MAG"/>
    <x v="9"/>
    <s v="MAG"/>
    <m/>
    <s v="26.MAG"/>
    <s v="Rimanenze"/>
    <x v="1"/>
  </r>
  <r>
    <x v="0"/>
    <x v="27"/>
    <x v="49"/>
    <x v="49"/>
    <n v="356522.43000000005"/>
    <s v="Export_CoGe"/>
    <x v="1"/>
    <s v="26.MAG"/>
    <x v="9"/>
    <s v="MAG"/>
    <m/>
    <s v="26.MAG"/>
    <s v="Rimanenze"/>
    <x v="1"/>
  </r>
  <r>
    <x v="0"/>
    <x v="27"/>
    <x v="51"/>
    <x v="51"/>
    <n v="1308518.6699999922"/>
    <s v="Export_CoGe"/>
    <x v="1"/>
    <s v="27.CLI"/>
    <x v="10"/>
    <s v="CLI"/>
    <m/>
    <s v="27.CLI"/>
    <s v="Crediti Commerciali"/>
    <x v="1"/>
  </r>
  <r>
    <x v="0"/>
    <x v="27"/>
    <x v="53"/>
    <x v="53"/>
    <n v="4615.0000000000227"/>
    <s v="Export_CoGe"/>
    <x v="1"/>
    <s v="27.CLI"/>
    <x v="10"/>
    <s v="CLI"/>
    <m/>
    <s v="27.CLI"/>
    <s v="Crediti Commerciali"/>
    <x v="1"/>
  </r>
  <r>
    <x v="0"/>
    <x v="27"/>
    <x v="55"/>
    <x v="55"/>
    <n v="66630.629999999946"/>
    <s v="Export_CoGe"/>
    <x v="1"/>
    <s v="27.CLI"/>
    <x v="10"/>
    <s v="CLI"/>
    <m/>
    <s v="27.CLI"/>
    <s v="Crediti Commerciali"/>
    <x v="1"/>
  </r>
  <r>
    <x v="0"/>
    <x v="27"/>
    <x v="61"/>
    <x v="61"/>
    <n v="794.3599999999999"/>
    <s v="Export_CoGe"/>
    <x v="1"/>
    <s v="31.PTN"/>
    <x v="12"/>
    <s v="PTN"/>
    <m/>
    <s v="31.PTN"/>
    <s v="Crediti Tributari"/>
    <x v="1"/>
  </r>
  <r>
    <x v="0"/>
    <x v="27"/>
    <x v="319"/>
    <x v="319"/>
    <n v="182587.74"/>
    <s v="Export_CoGe"/>
    <x v="1"/>
    <s v="31.PTN"/>
    <x v="12"/>
    <s v="PTN"/>
    <m/>
    <s v="31.PTN"/>
    <s v="Crediti Tributari"/>
    <x v="1"/>
  </r>
  <r>
    <x v="0"/>
    <x v="27"/>
    <x v="415"/>
    <x v="414"/>
    <n v="28082.659999999993"/>
    <s v="Export_CoGe"/>
    <x v="1"/>
    <s v="29.AC"/>
    <x v="11"/>
    <s v="AC"/>
    <m/>
    <s v="29.AC"/>
    <s v="Altri Crediti"/>
    <x v="1"/>
  </r>
  <r>
    <x v="0"/>
    <x v="27"/>
    <x v="67"/>
    <x v="67"/>
    <n v="5898.25"/>
    <s v="Export_CoGe"/>
    <x v="1"/>
    <s v="31.PTN"/>
    <x v="12"/>
    <s v="PTN"/>
    <m/>
    <s v="31.PTN"/>
    <s v="Crediti Tributari"/>
    <x v="1"/>
  </r>
  <r>
    <x v="0"/>
    <x v="27"/>
    <x v="72"/>
    <x v="72"/>
    <n v="26765.690000000006"/>
    <s v="Export_CoGe"/>
    <x v="1"/>
    <s v="31.PTN"/>
    <x v="12"/>
    <s v="PTN"/>
    <m/>
    <s v="31.PTN"/>
    <s v="Crediti Tributari"/>
    <x v="1"/>
  </r>
  <r>
    <x v="0"/>
    <x v="27"/>
    <x v="422"/>
    <x v="421"/>
    <n v="3517.5699999999993"/>
    <s v="Export_CoGe"/>
    <x v="1"/>
    <s v="31.PTN"/>
    <x v="12"/>
    <s v="PTN"/>
    <m/>
    <s v="31.PTN"/>
    <s v="Crediti Tributari"/>
    <x v="1"/>
  </r>
  <r>
    <x v="0"/>
    <x v="27"/>
    <x v="78"/>
    <x v="78"/>
    <n v="55860.780000000013"/>
    <s v="Export_CoGe"/>
    <x v="1"/>
    <s v="29.AC"/>
    <x v="11"/>
    <s v="FOR"/>
    <m/>
    <s v="28.FOR"/>
    <s v="Altri Crediti"/>
    <x v="1"/>
  </r>
  <r>
    <x v="0"/>
    <x v="27"/>
    <x v="80"/>
    <x v="80"/>
    <n v="2796.9300000000658"/>
    <s v="Export_CoGe"/>
    <x v="1"/>
    <s v="29.AC"/>
    <x v="11"/>
    <s v="AC"/>
    <m/>
    <s v="29.AC"/>
    <s v="Altri Crediti"/>
    <x v="1"/>
  </r>
  <r>
    <x v="0"/>
    <x v="27"/>
    <x v="84"/>
    <x v="84"/>
    <n v="122946.29999999999"/>
    <s v="Export_CoGe"/>
    <x v="1"/>
    <s v="29.AC"/>
    <x v="11"/>
    <s v="AC"/>
    <m/>
    <s v="29.AC"/>
    <s v="Altri Crediti"/>
    <x v="1"/>
  </r>
  <r>
    <x v="0"/>
    <x v="27"/>
    <x v="90"/>
    <x v="90"/>
    <n v="4231.8900000000149"/>
    <s v="Export_CoGe"/>
    <x v="1"/>
    <s v="29.AC"/>
    <x v="11"/>
    <s v="AC"/>
    <m/>
    <s v="29.AC"/>
    <s v="Altri Crediti"/>
    <x v="1"/>
  </r>
  <r>
    <x v="0"/>
    <x v="27"/>
    <x v="92"/>
    <x v="92"/>
    <n v="52792.770000000004"/>
    <s v="Export_CoGe"/>
    <x v="1"/>
    <s v="29.AC"/>
    <x v="11"/>
    <s v="AC"/>
    <m/>
    <s v="29.AC"/>
    <s v="Altri Crediti"/>
    <x v="1"/>
  </r>
  <r>
    <x v="0"/>
    <x v="27"/>
    <x v="98"/>
    <x v="98"/>
    <n v="53.55"/>
    <s v="Export_CoGe"/>
    <x v="1"/>
    <s v="29.AC"/>
    <x v="11"/>
    <s v="AC"/>
    <m/>
    <s v="29.AC"/>
    <s v="Altri Crediti"/>
    <x v="1"/>
  </r>
  <r>
    <x v="0"/>
    <x v="27"/>
    <x v="321"/>
    <x v="321"/>
    <n v="1091.8000000000002"/>
    <s v="Export_CoGe"/>
    <x v="1"/>
    <s v="29.AC"/>
    <x v="11"/>
    <s v="AC"/>
    <m/>
    <s v="29.AC"/>
    <s v="Altri Crediti"/>
    <x v="1"/>
  </r>
  <r>
    <x v="0"/>
    <x v="27"/>
    <x v="322"/>
    <x v="322"/>
    <n v="181.46999999998934"/>
    <s v="Export_CoGe"/>
    <x v="1"/>
    <s v="29.AC"/>
    <x v="11"/>
    <s v="AC"/>
    <m/>
    <s v="29.AC"/>
    <s v="Altri Crediti"/>
    <x v="1"/>
  </r>
  <r>
    <x v="0"/>
    <x v="27"/>
    <x v="107"/>
    <x v="107"/>
    <n v="10240.629999999999"/>
    <s v="Export_CoGe"/>
    <x v="1"/>
    <s v="29.AC"/>
    <x v="11"/>
    <s v="AC"/>
    <m/>
    <s v="29.AC"/>
    <s v="Ratei/Risconti Attivi"/>
    <x v="1"/>
  </r>
  <r>
    <x v="0"/>
    <x v="27"/>
    <x v="109"/>
    <x v="109"/>
    <n v="4872.8300000000017"/>
    <s v="Export_CoGe"/>
    <x v="1"/>
    <s v="36.LIQ"/>
    <x v="15"/>
    <s v="BREVE "/>
    <m/>
    <s v="36.LIQ"/>
    <s v="Debiti a Breve (Liquidità)"/>
    <x v="1"/>
  </r>
  <r>
    <x v="0"/>
    <x v="27"/>
    <x v="323"/>
    <x v="323"/>
    <n v="231549.48799999859"/>
    <s v="Export_CoGe"/>
    <x v="1"/>
    <s v="36.LIQ"/>
    <x v="15"/>
    <s v="BREVE "/>
    <m/>
    <s v="36.LIQ"/>
    <s v="Debiti a Breve (Liquidità)"/>
    <x v="1"/>
  </r>
  <r>
    <x v="0"/>
    <x v="27"/>
    <x v="411"/>
    <x v="410"/>
    <n v="1553.1599999999999"/>
    <s v="Export_CoGe"/>
    <x v="1"/>
    <s v="36.LIQ"/>
    <x v="15"/>
    <s v="BREVE "/>
    <m/>
    <s v="36.LIQ"/>
    <s v="Debiti a Breve (Liquidità)"/>
    <x v="1"/>
  </r>
  <r>
    <x v="0"/>
    <x v="27"/>
    <x v="412"/>
    <x v="411"/>
    <n v="527.74"/>
    <s v="Export_CoGe"/>
    <x v="1"/>
    <s v="36.LIQ"/>
    <x v="15"/>
    <s v="BREVE "/>
    <m/>
    <s v="36.LIQ"/>
    <s v="Debiti a Breve (Liquidità)"/>
    <x v="1"/>
  </r>
  <r>
    <x v="0"/>
    <x v="27"/>
    <x v="117"/>
    <x v="117"/>
    <n v="75800.030000006722"/>
    <s v="Export_CoGe"/>
    <x v="1"/>
    <s v="36.LIQ"/>
    <x v="15"/>
    <s v="BREVE "/>
    <m/>
    <s v="36.LIQ"/>
    <s v="Debiti a Breve (Liquidità)"/>
    <x v="1"/>
  </r>
  <r>
    <x v="0"/>
    <x v="27"/>
    <x v="325"/>
    <x v="199"/>
    <n v="118170.79000000004"/>
    <s v="Export_CoGe"/>
    <x v="1"/>
    <s v="36.LIQ"/>
    <x v="15"/>
    <s v="BREVE "/>
    <m/>
    <s v="36.LIQ"/>
    <s v="Debiti a Breve (Liquidità)"/>
    <x v="1"/>
  </r>
  <r>
    <x v="0"/>
    <x v="27"/>
    <x v="124"/>
    <x v="124"/>
    <n v="1945.8500000000029"/>
    <s v="Export_CoGe"/>
    <x v="1"/>
    <s v="36.LIQ"/>
    <x v="15"/>
    <s v="BREVE "/>
    <m/>
    <s v="36.LIQ"/>
    <s v="Debiti a Breve (Liquidità)"/>
    <x v="1"/>
  </r>
  <r>
    <x v="0"/>
    <x v="27"/>
    <x v="126"/>
    <x v="126"/>
    <n v="58804.340000002674"/>
    <s v="Export_CoGe"/>
    <x v="1"/>
    <s v="36.LIQ"/>
    <x v="15"/>
    <s v="BREVE "/>
    <m/>
    <s v="36.LIQ"/>
    <s v="Debiti a Breve (Liquidità)"/>
    <x v="1"/>
  </r>
  <r>
    <x v="0"/>
    <x v="27"/>
    <x v="128"/>
    <x v="128"/>
    <n v="258884.35999999996"/>
    <s v="Export_CoGe"/>
    <x v="1"/>
    <s v="36.LIQ"/>
    <x v="15"/>
    <s v="BREVE "/>
    <m/>
    <s v="36.LIQ"/>
    <s v="Debiti a Breve (Liquidità)"/>
    <x v="1"/>
  </r>
  <r>
    <x v="0"/>
    <x v="27"/>
    <x v="130"/>
    <x v="130"/>
    <n v="30450.480000000302"/>
    <s v="Export_CoGe"/>
    <x v="1"/>
    <s v="36.LIQ"/>
    <x v="15"/>
    <s v="BREVE "/>
    <m/>
    <s v="36.LIQ"/>
    <s v="Debiti a Breve (Liquidità)"/>
    <x v="1"/>
  </r>
  <r>
    <x v="0"/>
    <x v="27"/>
    <x v="132"/>
    <x v="132"/>
    <n v="18172.019999999982"/>
    <s v="Export_CoGe"/>
    <x v="1"/>
    <s v="36.LIQ"/>
    <x v="15"/>
    <s v="BREVE "/>
    <m/>
    <s v="36.LIQ"/>
    <s v="Debiti a Breve (Liquidità)"/>
    <x v="1"/>
  </r>
  <r>
    <x v="0"/>
    <x v="27"/>
    <x v="326"/>
    <x v="325"/>
    <n v="222074.69899999961"/>
    <s v="Export_CoGe"/>
    <x v="1"/>
    <s v="36.LIQ"/>
    <x v="15"/>
    <s v="BREVE "/>
    <m/>
    <s v="36.LIQ"/>
    <s v="Debiti a Breve (Liquidità)"/>
    <x v="1"/>
  </r>
  <r>
    <x v="0"/>
    <x v="27"/>
    <x v="327"/>
    <x v="326"/>
    <n v="2747.0400000000009"/>
    <s v="Export_CoGe"/>
    <x v="1"/>
    <s v="36.LIQ"/>
    <x v="15"/>
    <s v="BREVE "/>
    <m/>
    <s v="36.LIQ"/>
    <s v="Debiti a Breve (Liquidità)"/>
    <x v="1"/>
  </r>
  <r>
    <x v="0"/>
    <x v="27"/>
    <x v="359"/>
    <x v="358"/>
    <n v="101665.89999999995"/>
    <s v="Export_CoGe"/>
    <x v="1"/>
    <s v="36.LIQ"/>
    <x v="15"/>
    <s v="BREVE "/>
    <m/>
    <s v="36.LIQ"/>
    <s v="Debiti a Breve (Liquidità)"/>
    <x v="1"/>
  </r>
  <r>
    <x v="0"/>
    <x v="27"/>
    <x v="365"/>
    <x v="364"/>
    <n v="43.640000000001081"/>
    <s v="Export_CoGe"/>
    <x v="1"/>
    <s v="36.LIQ"/>
    <x v="15"/>
    <s v="BREVE "/>
    <m/>
    <s v="36.LIQ"/>
    <s v="Debiti a Breve (Liquidità)"/>
    <x v="1"/>
  </r>
  <r>
    <x v="0"/>
    <x v="27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27"/>
    <x v="329"/>
    <x v="328"/>
    <n v="900000"/>
    <s v="Export_CoGe"/>
    <x v="1"/>
    <s v="36.LIQ"/>
    <x v="15"/>
    <s v="BREVE "/>
    <m/>
    <s v="36.LIQ"/>
    <s v="Debiti a Breve (Liquidità)"/>
    <x v="1"/>
  </r>
  <r>
    <x v="0"/>
    <x v="27"/>
    <x v="230"/>
    <x v="230"/>
    <n v="68.87999999999829"/>
    <s v="Export_CoGe"/>
    <x v="1"/>
    <s v="30.AD"/>
    <x v="13"/>
    <s v="AD"/>
    <m/>
    <s v="30.AD"/>
    <s v="Altri Debiti"/>
    <x v="1"/>
  </r>
  <r>
    <x v="0"/>
    <x v="27"/>
    <x v="352"/>
    <x v="351"/>
    <n v="92583.980000000331"/>
    <s v="Export_CoGe"/>
    <x v="1"/>
    <s v="31.PTN"/>
    <x v="12"/>
    <s v="PTN"/>
    <m/>
    <s v="50.IVA"/>
    <s v="Posizione Tributaria Netta"/>
    <x v="1"/>
  </r>
  <r>
    <x v="0"/>
    <x v="27"/>
    <x v="284"/>
    <x v="284"/>
    <n v="633.93000000000029"/>
    <s v="Export_CoGe"/>
    <x v="1"/>
    <s v="30.AD"/>
    <x v="13"/>
    <s v="AD"/>
    <m/>
    <s v="30.AD"/>
    <s v="Debiti vs Ist. Previdenziali"/>
    <x v="1"/>
  </r>
  <r>
    <x v="0"/>
    <x v="27"/>
    <x v="86"/>
    <x v="86"/>
    <n v="-959.96999999994966"/>
    <s v="Export_CoGe"/>
    <x v="1"/>
    <s v="29.AC"/>
    <x v="11"/>
    <s v="AC"/>
    <m/>
    <s v="29.AC"/>
    <s v="Altri Crediti"/>
    <x v="1"/>
  </r>
  <r>
    <x v="0"/>
    <x v="27"/>
    <x v="88"/>
    <x v="88"/>
    <n v="-51.559999999944722"/>
    <s v="Export_CoGe"/>
    <x v="1"/>
    <s v="30.AD"/>
    <x v="13"/>
    <s v="AD"/>
    <m/>
    <s v="30.AD"/>
    <s v="Altri Crediti"/>
    <x v="1"/>
  </r>
  <r>
    <x v="0"/>
    <x v="27"/>
    <x v="324"/>
    <x v="324"/>
    <n v="-2031.9500000000007"/>
    <s v="Export_CoGe"/>
    <x v="1"/>
    <s v="36.LIQ"/>
    <x v="15"/>
    <s v="BREVE "/>
    <m/>
    <s v="36.LIQ"/>
    <s v="Debiti a Breve (Liquidità)"/>
    <x v="1"/>
  </r>
  <r>
    <x v="0"/>
    <x v="27"/>
    <x v="145"/>
    <x v="145"/>
    <n v="-7650.0000000000746"/>
    <s v="Export_CoGe"/>
    <x v="1"/>
    <s v="34.CS"/>
    <x v="18"/>
    <s v="PN"/>
    <m/>
    <s v="34.CS"/>
    <s v="Capitale "/>
    <x v="1"/>
  </r>
  <r>
    <x v="0"/>
    <x v="27"/>
    <x v="147"/>
    <x v="147"/>
    <n v="-100000"/>
    <s v="Export_CoGe"/>
    <x v="1"/>
    <s v="34.CS"/>
    <x v="18"/>
    <s v="PN"/>
    <m/>
    <s v="34.CS"/>
    <s v="Capitale "/>
    <x v="1"/>
  </r>
  <r>
    <x v="0"/>
    <x v="27"/>
    <x v="149"/>
    <x v="149"/>
    <n v="-800000"/>
    <s v="Export_CoGe"/>
    <x v="1"/>
    <s v="34.CS"/>
    <x v="18"/>
    <s v="PN"/>
    <m/>
    <s v="34.CS"/>
    <s v="Capitale "/>
    <x v="1"/>
  </r>
  <r>
    <x v="0"/>
    <x v="27"/>
    <x v="151"/>
    <x v="151"/>
    <n v="-83440.91"/>
    <s v="Export_CoGe"/>
    <x v="1"/>
    <s v="35.RIS"/>
    <x v="19"/>
    <s v="PN"/>
    <m/>
    <s v="35.RIS"/>
    <s v="Riserva Legale"/>
    <x v="1"/>
  </r>
  <r>
    <x v="0"/>
    <x v="27"/>
    <x v="330"/>
    <x v="329"/>
    <n v="-135322.94000000006"/>
    <s v="Export_CoGe"/>
    <x v="1"/>
    <s v="35.RIS"/>
    <x v="19"/>
    <s v="PN"/>
    <m/>
    <s v="35.RIS_bis"/>
    <s v="VII - Riserva per operaz. di copertura dei flussi finanz. attesi"/>
    <x v="1"/>
  </r>
  <r>
    <x v="0"/>
    <x v="27"/>
    <x v="154"/>
    <x v="154"/>
    <n v="-98591.830000000016"/>
    <s v="Export_CoGe"/>
    <x v="1"/>
    <s v="35.RIS"/>
    <x v="19"/>
    <s v="PN"/>
    <m/>
    <s v="35.RIS"/>
    <s v="Altre Riserve"/>
    <x v="1"/>
  </r>
  <r>
    <x v="0"/>
    <x v="27"/>
    <x v="403"/>
    <x v="402"/>
    <n v="-53453.744999996095"/>
    <s v="Export_CoGe"/>
    <x v="1"/>
    <s v="35.RIS"/>
    <x v="19"/>
    <s v="PN"/>
    <m/>
    <s v="35.RIS"/>
    <s v="Altre Riserve"/>
    <x v="1"/>
  </r>
  <r>
    <x v="0"/>
    <x v="27"/>
    <x v="157"/>
    <x v="157"/>
    <n v="-128478.10999999999"/>
    <s v="Export_CoGe"/>
    <x v="1"/>
    <s v="23.I.MATFON"/>
    <x v="20"/>
    <s v="MAT"/>
    <m/>
    <s v="23.I.MATFON"/>
    <s v="Immobilizzazioni Materiali"/>
    <x v="1"/>
  </r>
  <r>
    <x v="0"/>
    <x v="27"/>
    <x v="158"/>
    <x v="158"/>
    <n v="-234972.57000000004"/>
    <s v="Export_CoGe"/>
    <x v="1"/>
    <s v="23.I.MATFON"/>
    <x v="20"/>
    <s v="MAT"/>
    <m/>
    <s v="23.I.MATFON"/>
    <s v="Immobilizzazioni Materiali"/>
    <x v="1"/>
  </r>
  <r>
    <x v="0"/>
    <x v="27"/>
    <x v="159"/>
    <x v="159"/>
    <n v="-172996.47000000003"/>
    <s v="Export_CoGe"/>
    <x v="1"/>
    <s v="23.I.MATFON"/>
    <x v="20"/>
    <s v="MAT"/>
    <m/>
    <s v="23.I.MATFON"/>
    <s v="Immobilizzazioni Materiali"/>
    <x v="1"/>
  </r>
  <r>
    <x v="0"/>
    <x v="27"/>
    <x v="161"/>
    <x v="161"/>
    <n v="-64747.096000000005"/>
    <s v="Export_CoGe"/>
    <x v="1"/>
    <s v="23.I.MATFON"/>
    <x v="20"/>
    <s v="MAT"/>
    <m/>
    <s v="23.I.MATFON"/>
    <s v="Immobilizzazioni Materiali"/>
    <x v="1"/>
  </r>
  <r>
    <x v="0"/>
    <x v="27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27"/>
    <x v="163"/>
    <x v="163"/>
    <n v="-10964.441599999996"/>
    <s v="Export_CoGe"/>
    <x v="1"/>
    <s v="23.I.MATFON"/>
    <x v="20"/>
    <s v="MAT"/>
    <m/>
    <s v="23.I.MATFON"/>
    <s v="Immobilizzazioni Materiali"/>
    <x v="1"/>
  </r>
  <r>
    <x v="0"/>
    <x v="27"/>
    <x v="164"/>
    <x v="164"/>
    <n v="-13697.389999999996"/>
    <s v="Export_CoGe"/>
    <x v="1"/>
    <s v="23.I.MATFON"/>
    <x v="20"/>
    <s v="MAT"/>
    <m/>
    <s v="23.I.MATFON"/>
    <s v="Immobilizzazioni Materiali"/>
    <x v="1"/>
  </r>
  <r>
    <x v="0"/>
    <x v="27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27"/>
    <x v="167"/>
    <x v="167"/>
    <n v="-8733"/>
    <s v="Export_CoGe"/>
    <x v="1"/>
    <s v="23.I.IMMFON"/>
    <x v="21"/>
    <s v="IMM"/>
    <m/>
    <s v="23.I.IMMFON"/>
    <s v="Immobilizzazioni Immateriali"/>
    <x v="1"/>
  </r>
  <r>
    <x v="0"/>
    <x v="27"/>
    <x v="168"/>
    <x v="168"/>
    <n v="-40944.310000000027"/>
    <s v="Export_CoGe"/>
    <x v="1"/>
    <s v="23.I.IMMFON"/>
    <x v="21"/>
    <s v="IMM"/>
    <m/>
    <s v="23.I.IMMFON"/>
    <s v="Immobilizzazioni Immateriali"/>
    <x v="1"/>
  </r>
  <r>
    <x v="0"/>
    <x v="27"/>
    <x v="169"/>
    <x v="169"/>
    <n v="-49880.62"/>
    <s v="Export_CoGe"/>
    <x v="1"/>
    <s v="23.I.IMMFON"/>
    <x v="21"/>
    <s v="IMM"/>
    <m/>
    <s v="23.I.IMMFON"/>
    <s v="Immobilizzazioni Immateriali"/>
    <x v="1"/>
  </r>
  <r>
    <x v="0"/>
    <x v="27"/>
    <x v="170"/>
    <x v="170"/>
    <n v="-689282"/>
    <s v="Export_CoGe"/>
    <x v="1"/>
    <s v="33.PROV"/>
    <x v="22"/>
    <s v="PROV"/>
    <m/>
    <s v="33.PROV"/>
    <s v="Altri Fondi "/>
    <x v="1"/>
  </r>
  <r>
    <x v="0"/>
    <x v="27"/>
    <x v="333"/>
    <x v="332"/>
    <n v="-315297.5"/>
    <s v="Export_CoGe"/>
    <x v="1"/>
    <s v="26.MAG"/>
    <x v="9"/>
    <s v="MAG"/>
    <m/>
    <s v="26.MAG"/>
    <s v="Rimanenze"/>
    <x v="1"/>
  </r>
  <r>
    <x v="0"/>
    <x v="27"/>
    <x v="398"/>
    <x v="397"/>
    <n v="-194176"/>
    <s v="Export_CoGe"/>
    <x v="1"/>
    <s v="26.MAG"/>
    <x v="9"/>
    <s v="MAG"/>
    <m/>
    <s v="26.MAG"/>
    <s v="Rimanenze"/>
    <x v="1"/>
  </r>
  <r>
    <x v="0"/>
    <x v="27"/>
    <x v="172"/>
    <x v="172"/>
    <n v="-163592.80999999997"/>
    <s v="Export_CoGe"/>
    <x v="1"/>
    <s v="38.TFR"/>
    <x v="23"/>
    <s v="TFR"/>
    <m/>
    <s v="38.TFR"/>
    <s v="Fondo TFR"/>
    <x v="1"/>
  </r>
  <r>
    <x v="0"/>
    <x v="27"/>
    <x v="173"/>
    <x v="173"/>
    <n v="-386023.90000000008"/>
    <s v="Export_CoGe"/>
    <x v="1"/>
    <s v="38.TFR"/>
    <x v="23"/>
    <s v="TFR"/>
    <m/>
    <s v="38.TFR"/>
    <s v="Fondo TFR"/>
    <x v="1"/>
  </r>
  <r>
    <x v="0"/>
    <x v="27"/>
    <x v="174"/>
    <x v="174"/>
    <n v="-46183.73000000001"/>
    <s v="Export_CoGe"/>
    <x v="1"/>
    <s v="38.TFR"/>
    <x v="23"/>
    <s v="TFR"/>
    <m/>
    <s v="38.TFR"/>
    <s v="Fondo TFR"/>
    <x v="1"/>
  </r>
  <r>
    <x v="0"/>
    <x v="27"/>
    <x v="175"/>
    <x v="175"/>
    <n v="-14056.939999999995"/>
    <s v="Export_CoGe"/>
    <x v="1"/>
    <s v="38.TFR"/>
    <x v="23"/>
    <s v="TFR"/>
    <m/>
    <s v="38.TFR"/>
    <s v="Fondo TFR"/>
    <x v="1"/>
  </r>
  <r>
    <x v="0"/>
    <x v="27"/>
    <x v="177"/>
    <x v="177"/>
    <n v="-195502.61"/>
    <s v="Export_CoGe"/>
    <x v="1"/>
    <s v="27.CLI"/>
    <x v="10"/>
    <s v="CLI"/>
    <m/>
    <s v="27.CLI"/>
    <s v="Crediti Commerciali"/>
    <x v="1"/>
  </r>
  <r>
    <x v="0"/>
    <x v="27"/>
    <x v="183"/>
    <x v="183"/>
    <n v="-169070.96"/>
    <s v="Export_CoGe"/>
    <x v="1"/>
    <s v="37.DFIN"/>
    <x v="25"/>
    <s v="LUNGO"/>
    <m/>
    <s v="37.DFIN"/>
    <s v="Debiti Finanziari (MLT)"/>
    <x v="1"/>
  </r>
  <r>
    <x v="0"/>
    <x v="27"/>
    <x v="189"/>
    <x v="189"/>
    <n v="-435879.7100000002"/>
    <s v="Export_CoGe"/>
    <x v="1"/>
    <s v="37.DFIN"/>
    <x v="25"/>
    <s v="LUNGO"/>
    <m/>
    <s v="37.DFIN"/>
    <s v="Debiti Finanziari (MLT)"/>
    <x v="1"/>
  </r>
  <r>
    <x v="0"/>
    <x v="27"/>
    <x v="193"/>
    <x v="193"/>
    <n v="-172822.13"/>
    <s v="Export_CoGe"/>
    <x v="1"/>
    <s v="37.DFIN"/>
    <x v="25"/>
    <s v="LUNGO"/>
    <m/>
    <s v="37.DFIN"/>
    <s v="Debiti Finanziari (MLT)"/>
    <x v="1"/>
  </r>
  <r>
    <x v="0"/>
    <x v="27"/>
    <x v="195"/>
    <x v="195"/>
    <n v="-56203.410000000011"/>
    <s v="Export_CoGe"/>
    <x v="1"/>
    <s v="37.DFIN"/>
    <x v="25"/>
    <s v="LUNGO"/>
    <m/>
    <s v="37.DFIN"/>
    <s v="Debiti Finanziari (MLT)"/>
    <x v="1"/>
  </r>
  <r>
    <x v="0"/>
    <x v="27"/>
    <x v="335"/>
    <x v="334"/>
    <n v="-110275.99"/>
    <s v="Export_CoGe"/>
    <x v="1"/>
    <s v="37.DFIN"/>
    <x v="25"/>
    <s v="LUNGO"/>
    <m/>
    <s v="37.DFIN"/>
    <s v="Debiti Finanziari (MLT)"/>
    <x v="1"/>
  </r>
  <r>
    <x v="0"/>
    <x v="27"/>
    <x v="336"/>
    <x v="335"/>
    <n v="-1807829.2199999997"/>
    <s v="Export_CoGe"/>
    <x v="1"/>
    <s v="37.DFIN"/>
    <x v="25"/>
    <s v="LUNGO"/>
    <m/>
    <s v="37.DFIN"/>
    <s v="Debiti Finanziari (MLT)"/>
    <x v="1"/>
  </r>
  <r>
    <x v="0"/>
    <x v="27"/>
    <x v="337"/>
    <x v="336"/>
    <n v="-63287.94"/>
    <s v="Export_CoGe"/>
    <x v="1"/>
    <s v="37.DFIN"/>
    <x v="25"/>
    <s v="LUNGO"/>
    <m/>
    <s v="37.DFIN"/>
    <s v="Debiti Vs Altri MLT"/>
    <x v="1"/>
  </r>
  <r>
    <x v="0"/>
    <x v="27"/>
    <x v="210"/>
    <x v="210"/>
    <n v="-353931.57000000036"/>
    <s v="Export_CoGe"/>
    <x v="1"/>
    <s v="28.FOR"/>
    <x v="14"/>
    <s v="FOR"/>
    <m/>
    <s v="28.FOR"/>
    <s v="Debiti Commerciali"/>
    <x v="1"/>
  </r>
  <r>
    <x v="0"/>
    <x v="27"/>
    <x v="212"/>
    <x v="212"/>
    <n v="-4333.7299999999996"/>
    <s v="Export_CoGe"/>
    <x v="1"/>
    <s v="28.FOR"/>
    <x v="14"/>
    <s v="FOR"/>
    <m/>
    <s v="28.FOR"/>
    <s v="Debiti Commerciali"/>
    <x v="1"/>
  </r>
  <r>
    <x v="0"/>
    <x v="27"/>
    <x v="214"/>
    <x v="214"/>
    <n v="-1280.3899999999983"/>
    <s v="Export_CoGe"/>
    <x v="1"/>
    <s v="28.FOR"/>
    <x v="14"/>
    <s v="FOR"/>
    <m/>
    <s v="28.FOR"/>
    <s v="Debiti Commerciali"/>
    <x v="1"/>
  </r>
  <r>
    <x v="0"/>
    <x v="27"/>
    <x v="423"/>
    <x v="422"/>
    <n v="-21545.64"/>
    <s v="Export_CoGe"/>
    <x v="1"/>
    <s v="28.FOR"/>
    <x v="14"/>
    <s v="FOR"/>
    <m/>
    <s v="28.FOR"/>
    <s v="Debiti Commerciali"/>
    <x v="1"/>
  </r>
  <r>
    <x v="0"/>
    <x v="27"/>
    <x v="220"/>
    <x v="220"/>
    <n v="-241075.26999999996"/>
    <s v="Export_CoGe"/>
    <x v="1"/>
    <s v="55.DIP"/>
    <x v="31"/>
    <s v="AD"/>
    <m/>
    <s v="55.DIP"/>
    <s v="Altri Debiti"/>
    <x v="1"/>
  </r>
  <r>
    <x v="0"/>
    <x v="27"/>
    <x v="224"/>
    <x v="224"/>
    <n v="-171638.47000000006"/>
    <s v="Export_CoGe"/>
    <x v="1"/>
    <s v="30.AD"/>
    <x v="13"/>
    <s v="AD"/>
    <m/>
    <s v="30.AD"/>
    <s v="Altri Debiti"/>
    <x v="1"/>
  </r>
  <r>
    <x v="0"/>
    <x v="27"/>
    <x v="384"/>
    <x v="383"/>
    <n v="-31861.05"/>
    <s v="Export_CoGe"/>
    <x v="1"/>
    <s v="30.AD"/>
    <x v="13"/>
    <s v="AD"/>
    <m/>
    <s v="30.AD"/>
    <s v="Altri Debiti"/>
    <x v="1"/>
  </r>
  <r>
    <x v="0"/>
    <x v="27"/>
    <x v="366"/>
    <x v="365"/>
    <n v="-1350"/>
    <s v="Export_CoGe"/>
    <x v="1"/>
    <s v="30.AD"/>
    <x v="13"/>
    <s v="AD"/>
    <m/>
    <s v="30.AD"/>
    <s v="Altri Debiti"/>
    <x v="1"/>
  </r>
  <r>
    <x v="0"/>
    <x v="27"/>
    <x v="228"/>
    <x v="228"/>
    <n v="-15137.479999999996"/>
    <s v="Export_CoGe"/>
    <x v="1"/>
    <s v="30.AD"/>
    <x v="13"/>
    <s v="AD"/>
    <m/>
    <s v="30.AD"/>
    <s v="Altri Debiti"/>
    <x v="1"/>
  </r>
  <r>
    <x v="0"/>
    <x v="27"/>
    <x v="232"/>
    <x v="232"/>
    <n v="-1159.1999999998993"/>
    <s v="Export_CoGe"/>
    <x v="1"/>
    <s v="30.AD"/>
    <x v="13"/>
    <s v="AD"/>
    <m/>
    <s v="30.AD"/>
    <s v="Altri Debiti"/>
    <x v="1"/>
  </r>
  <r>
    <x v="0"/>
    <x v="27"/>
    <x v="234"/>
    <x v="234"/>
    <n v="-12046.66"/>
    <s v="Export_CoGe"/>
    <x v="1"/>
    <s v="30.AD"/>
    <x v="13"/>
    <s v="AD"/>
    <m/>
    <s v="30.AD"/>
    <s v="Altri Debiti"/>
    <x v="1"/>
  </r>
  <r>
    <x v="0"/>
    <x v="27"/>
    <x v="339"/>
    <x v="338"/>
    <n v="-27.570000000014552"/>
    <s v="Export_CoGe"/>
    <x v="1"/>
    <s v="30.AD"/>
    <x v="13"/>
    <s v="AD"/>
    <m/>
    <s v="30.AD"/>
    <s v="Altri Debiti"/>
    <x v="1"/>
  </r>
  <r>
    <x v="0"/>
    <x v="27"/>
    <x v="373"/>
    <x v="372"/>
    <n v="-2600"/>
    <s v="Export_CoGe"/>
    <x v="1"/>
    <s v="30.AD"/>
    <x v="13"/>
    <s v="AD"/>
    <m/>
    <s v="30.AD"/>
    <s v="Altri Debiti"/>
    <x v="1"/>
  </r>
  <r>
    <x v="0"/>
    <x v="27"/>
    <x v="400"/>
    <x v="399"/>
    <n v="-4834.5"/>
    <s v="Export_CoGe"/>
    <x v="1"/>
    <s v="30.AD"/>
    <x v="13"/>
    <s v="AD"/>
    <m/>
    <s v="30.AD"/>
    <s v="Altri Debiti"/>
    <x v="1"/>
  </r>
  <r>
    <x v="0"/>
    <x v="27"/>
    <x v="240"/>
    <x v="240"/>
    <n v="-48658.259999999995"/>
    <s v="Export_CoGe"/>
    <x v="1"/>
    <s v="30.AD"/>
    <x v="13"/>
    <s v="CLI"/>
    <m/>
    <s v="27.CLI"/>
    <s v="Altri Debiti"/>
    <x v="1"/>
  </r>
  <r>
    <x v="0"/>
    <x v="27"/>
    <x v="340"/>
    <x v="339"/>
    <n v="-12169.329999999962"/>
    <s v="Export_CoGe"/>
    <x v="1"/>
    <s v="30.AD"/>
    <x v="13"/>
    <s v="AD"/>
    <m/>
    <s v="30.AD"/>
    <s v="Altri Debiti"/>
    <x v="1"/>
  </r>
  <r>
    <x v="0"/>
    <x v="27"/>
    <x v="425"/>
    <x v="425"/>
    <n v="-140659.88000000006"/>
    <s v="Export_CoGe"/>
    <x v="1"/>
    <s v="31.PTN"/>
    <x v="12"/>
    <s v="PTN"/>
    <m/>
    <s v="31.PTN"/>
    <s v="Posizione Tributaria Netta"/>
    <x v="1"/>
  </r>
  <r>
    <x v="0"/>
    <x v="27"/>
    <x v="426"/>
    <x v="426"/>
    <n v="-47949.779999999992"/>
    <s v="Export_CoGe"/>
    <x v="1"/>
    <s v="31.PTN"/>
    <x v="12"/>
    <s v="PTN"/>
    <m/>
    <m/>
    <s v="Posizione Tributaria Netta"/>
    <x v="1"/>
  </r>
  <r>
    <x v="0"/>
    <x v="27"/>
    <x v="251"/>
    <x v="251"/>
    <n v="-90575.629999999976"/>
    <s v="Export_CoGe"/>
    <x v="1"/>
    <s v="31.PTN"/>
    <x v="12"/>
    <s v="PTN"/>
    <m/>
    <s v="30.AD"/>
    <s v="Posizione Tributaria Netta"/>
    <x v="1"/>
  </r>
  <r>
    <x v="0"/>
    <x v="27"/>
    <x v="253"/>
    <x v="253"/>
    <n v="-4.8000000000065484"/>
    <s v="Export_CoGe"/>
    <x v="1"/>
    <s v="31.PTN"/>
    <x v="12"/>
    <s v="PTN"/>
    <m/>
    <s v="31.PTN"/>
    <s v="Posizione Tributaria Netta"/>
    <x v="1"/>
  </r>
  <r>
    <x v="0"/>
    <x v="27"/>
    <x v="341"/>
    <x v="340"/>
    <n v="-267.07"/>
    <s v="Export_CoGe"/>
    <x v="1"/>
    <s v="31.PTN"/>
    <x v="12"/>
    <s v="AD"/>
    <m/>
    <s v="30.AD"/>
    <s v="Posizione Tributaria Netta"/>
    <x v="1"/>
  </r>
  <r>
    <x v="0"/>
    <x v="27"/>
    <x v="256"/>
    <x v="256"/>
    <n v="-699.09999999997251"/>
    <s v="Export_CoGe"/>
    <x v="1"/>
    <s v="31.PTN"/>
    <x v="12"/>
    <s v="PTN"/>
    <m/>
    <s v="31.PTN"/>
    <s v="Posizione Tributaria Netta"/>
    <x v="1"/>
  </r>
  <r>
    <x v="0"/>
    <x v="27"/>
    <x v="258"/>
    <x v="258"/>
    <n v="-2.2799999999999727"/>
    <s v="Export_CoGe"/>
    <x v="1"/>
    <s v="31.PTN"/>
    <x v="12"/>
    <s v="AD"/>
    <m/>
    <s v="30.AD"/>
    <s v="Posizione Tributaria Netta"/>
    <x v="1"/>
  </r>
  <r>
    <x v="0"/>
    <x v="27"/>
    <x v="262"/>
    <x v="262"/>
    <n v="-72646.73000000001"/>
    <s v="Export_CoGe"/>
    <x v="1"/>
    <s v="30.AD"/>
    <x v="13"/>
    <s v="AD"/>
    <m/>
    <s v="30.AD"/>
    <s v="Debiti vs Ist. Previdenziali"/>
    <x v="1"/>
  </r>
  <r>
    <x v="0"/>
    <x v="27"/>
    <x v="264"/>
    <x v="264"/>
    <n v="-23397.42"/>
    <s v="Export_CoGe"/>
    <x v="1"/>
    <s v="30.AD"/>
    <x v="13"/>
    <s v="AD"/>
    <m/>
    <s v="30.AD"/>
    <s v="Debiti vs Ist. Previdenziali"/>
    <x v="1"/>
  </r>
  <r>
    <x v="0"/>
    <x v="27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27"/>
    <x v="343"/>
    <x v="342"/>
    <n v="-6.24"/>
    <s v="Export_CoGe"/>
    <x v="1"/>
    <s v="30.AD"/>
    <x v="13"/>
    <s v="AD"/>
    <m/>
    <s v="30.AD"/>
    <s v="Debiti vs Ist. Previdenziali"/>
    <x v="1"/>
  </r>
  <r>
    <x v="0"/>
    <x v="27"/>
    <x v="344"/>
    <x v="343"/>
    <n v="-336.31"/>
    <s v="Export_CoGe"/>
    <x v="1"/>
    <s v="30.AD"/>
    <x v="13"/>
    <s v="AD"/>
    <m/>
    <s v="30.AD"/>
    <s v="Debiti vs Ist. Previdenziali"/>
    <x v="1"/>
  </r>
  <r>
    <x v="0"/>
    <x v="27"/>
    <x v="269"/>
    <x v="269"/>
    <n v="-205.07999999999993"/>
    <s v="Export_CoGe"/>
    <x v="1"/>
    <s v="30.AD"/>
    <x v="13"/>
    <s v="AD"/>
    <m/>
    <s v="30.AD"/>
    <s v="Debiti vs Ist. Previdenziali"/>
    <x v="1"/>
  </r>
  <r>
    <x v="0"/>
    <x v="27"/>
    <x v="271"/>
    <x v="271"/>
    <n v="-1451.8099999999986"/>
    <s v="Export_CoGe"/>
    <x v="1"/>
    <s v="30.AD"/>
    <x v="13"/>
    <s v="AD"/>
    <m/>
    <s v="30.AD"/>
    <s v="Debiti vs Ist. Previdenziali"/>
    <x v="1"/>
  </r>
  <r>
    <x v="0"/>
    <x v="27"/>
    <x v="273"/>
    <x v="273"/>
    <n v="-220.10000000000002"/>
    <s v="Export_CoGe"/>
    <x v="1"/>
    <s v="30.AD"/>
    <x v="13"/>
    <s v="AD"/>
    <m/>
    <s v="30.AD"/>
    <s v="Debiti vs Ist. Previdenziali"/>
    <x v="1"/>
  </r>
  <r>
    <x v="0"/>
    <x v="27"/>
    <x v="275"/>
    <x v="275"/>
    <n v="-156.9300000000004"/>
    <s v="Export_CoGe"/>
    <x v="1"/>
    <s v="30.AD"/>
    <x v="13"/>
    <s v="AD"/>
    <m/>
    <s v="30.AD"/>
    <s v="Debiti vs Ist. Previdenziali"/>
    <x v="1"/>
  </r>
  <r>
    <x v="0"/>
    <x v="27"/>
    <x v="277"/>
    <x v="277"/>
    <n v="-476.68999999999937"/>
    <s v="Export_CoGe"/>
    <x v="1"/>
    <s v="30.AD"/>
    <x v="13"/>
    <s v="AD"/>
    <m/>
    <s v="30.AD"/>
    <s v="Debiti vs Ist. Previdenziali"/>
    <x v="1"/>
  </r>
  <r>
    <x v="0"/>
    <x v="27"/>
    <x v="279"/>
    <x v="279"/>
    <n v="-935.71000000000015"/>
    <s v="Export_CoGe"/>
    <x v="1"/>
    <s v="30.AD"/>
    <x v="13"/>
    <s v="AD"/>
    <m/>
    <s v="30.AD"/>
    <s v="Debiti vs Ist. Previdenziali"/>
    <x v="1"/>
  </r>
  <r>
    <x v="0"/>
    <x v="27"/>
    <x v="280"/>
    <x v="280"/>
    <n v="-322.0799999999997"/>
    <s v="Export_CoGe"/>
    <x v="1"/>
    <s v="30.AD"/>
    <x v="13"/>
    <s v="AD"/>
    <m/>
    <s v="30.AD"/>
    <s v="Debiti vs Ist. Previdenziali"/>
    <x v="1"/>
  </r>
  <r>
    <x v="0"/>
    <x v="27"/>
    <x v="281"/>
    <x v="281"/>
    <n v="-398.95999999999981"/>
    <s v="Export_CoGe"/>
    <x v="1"/>
    <s v="30.AD"/>
    <x v="13"/>
    <s v="AD"/>
    <m/>
    <s v="30.AD"/>
    <s v="Debiti vs Ist. Previdenziali"/>
    <x v="1"/>
  </r>
  <r>
    <x v="0"/>
    <x v="27"/>
    <x v="283"/>
    <x v="283"/>
    <n v="-63.020000000019195"/>
    <s v="Export_CoGe"/>
    <x v="1"/>
    <s v="30.AD"/>
    <x v="13"/>
    <s v="AD"/>
    <m/>
    <s v="30.AD"/>
    <s v="Debiti vs Ist. Previdenziali"/>
    <x v="1"/>
  </r>
  <r>
    <x v="0"/>
    <x v="27"/>
    <x v="414"/>
    <x v="413"/>
    <n v="-636.47"/>
    <s v="Export_CoGe"/>
    <x v="1"/>
    <s v="30.AD"/>
    <x v="13"/>
    <s v="AD"/>
    <m/>
    <s v="30.AD"/>
    <s v="Debiti vs Ist. Previdenziali"/>
    <x v="1"/>
  </r>
  <r>
    <x v="0"/>
    <x v="27"/>
    <x v="285"/>
    <x v="285"/>
    <n v="-37918.12999999991"/>
    <s v="Export_CoGe"/>
    <x v="1"/>
    <s v="30.AD"/>
    <x v="13"/>
    <s v="AC"/>
    <m/>
    <s v="60.PREV"/>
    <s v="Debiti vs Ist. Previdenziali"/>
    <x v="1"/>
  </r>
  <r>
    <x v="0"/>
    <x v="27"/>
    <x v="287"/>
    <x v="287"/>
    <n v="-210910"/>
    <s v="Export_CoGe"/>
    <x v="1"/>
    <s v="30.AD"/>
    <x v="13"/>
    <s v="AD"/>
    <m/>
    <s v="30.AD"/>
    <s v="Ratei/Risconti Passivi"/>
    <x v="1"/>
  </r>
  <r>
    <x v="0"/>
    <x v="27"/>
    <x v="270"/>
    <x v="270"/>
    <n v="-82235.06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7"/>
    <x v="380"/>
    <x v="379"/>
    <n v="-4038.17"/>
    <s v="Export_CoGe"/>
    <x v="0"/>
    <s v="ONSTR"/>
    <x v="30"/>
    <s v="EXT"/>
    <m/>
    <s v="A.5)"/>
    <s v="5) altri ricavi e proventi, con separata indicazione dei contributi in conto esercizio"/>
    <x v="8"/>
  </r>
  <r>
    <x v="0"/>
    <x v="27"/>
    <x v="268"/>
    <x v="268"/>
    <n v="-132899.0800000000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8"/>
    <x v="316"/>
    <x v="316"/>
    <n v="249.99999999998727"/>
    <s v="Export_CoGe"/>
    <x v="1"/>
    <s v="34.CS"/>
    <x v="18"/>
    <s v="PN"/>
    <m/>
    <s v="A"/>
    <s v="Crediti verso soci"/>
    <x v="1"/>
  </r>
  <r>
    <x v="0"/>
    <x v="28"/>
    <x v="2"/>
    <x v="2"/>
    <n v="10000"/>
    <s v="Export_CoGe"/>
    <x v="1"/>
    <s v="23.I.IMM"/>
    <x v="1"/>
    <s v="IMM"/>
    <m/>
    <s v="23.I.IMM"/>
    <s v="Immobilizzazioni Immateriali"/>
    <x v="1"/>
  </r>
  <r>
    <x v="0"/>
    <x v="28"/>
    <x v="4"/>
    <x v="4"/>
    <n v="17743"/>
    <s v="Export_CoGe"/>
    <x v="1"/>
    <s v="23.I.IMM"/>
    <x v="1"/>
    <s v="IMM"/>
    <m/>
    <s v="23.I.IMM"/>
    <s v="Immobilizzazioni Immateriali"/>
    <x v="1"/>
  </r>
  <r>
    <x v="0"/>
    <x v="28"/>
    <x v="6"/>
    <x v="6"/>
    <n v="69472.100000000006"/>
    <s v="Export_CoGe"/>
    <x v="1"/>
    <s v="23.I.IMM"/>
    <x v="1"/>
    <s v="IMM"/>
    <m/>
    <s v="23.I.IMM"/>
    <s v="Immobilizzazioni Immateriali"/>
    <x v="1"/>
  </r>
  <r>
    <x v="0"/>
    <x v="28"/>
    <x v="10"/>
    <x v="10"/>
    <n v="59322.69"/>
    <s v="Export_CoGe"/>
    <x v="1"/>
    <s v="23.I.IMM"/>
    <x v="1"/>
    <s v="IMM"/>
    <m/>
    <s v="23.I.IMM"/>
    <s v="Immobilizzazioni Immateriali"/>
    <x v="1"/>
  </r>
  <r>
    <x v="0"/>
    <x v="28"/>
    <x v="12"/>
    <x v="12"/>
    <n v="87545.25"/>
    <s v="Export_CoGe"/>
    <x v="1"/>
    <s v="24.I.MAT"/>
    <x v="3"/>
    <s v="MAT"/>
    <m/>
    <s v="24.I.MAT"/>
    <s v="Immobilizzazioni Materiali"/>
    <x v="1"/>
  </r>
  <r>
    <x v="0"/>
    <x v="28"/>
    <x v="14"/>
    <x v="14"/>
    <n v="693957.03"/>
    <s v="Export_CoGe"/>
    <x v="1"/>
    <s v="24.I.MAT"/>
    <x v="3"/>
    <s v="MAT"/>
    <m/>
    <s v="24.I.MAT"/>
    <s v="Immobilizzazioni Materiali"/>
    <x v="1"/>
  </r>
  <r>
    <x v="0"/>
    <x v="28"/>
    <x v="16"/>
    <x v="16"/>
    <n v="136992.31"/>
    <s v="Export_CoGe"/>
    <x v="1"/>
    <s v="24.I.MAT"/>
    <x v="3"/>
    <s v="MAT"/>
    <m/>
    <s v="24.I.MAT"/>
    <s v="Immobilizzazioni Materiali"/>
    <x v="1"/>
  </r>
  <r>
    <x v="0"/>
    <x v="28"/>
    <x v="18"/>
    <x v="18"/>
    <n v="229033.74"/>
    <s v="Export_CoGe"/>
    <x v="1"/>
    <s v="24.I.MAT"/>
    <x v="3"/>
    <s v="MAT"/>
    <m/>
    <s v="24.I.MAT"/>
    <s v="Immobilizzazioni Materiali"/>
    <x v="1"/>
  </r>
  <r>
    <x v="0"/>
    <x v="28"/>
    <x v="21"/>
    <x v="21"/>
    <n v="318069.69000000006"/>
    <s v="Export_CoGe"/>
    <x v="1"/>
    <s v="24.I.MAT"/>
    <x v="3"/>
    <s v="MAT"/>
    <m/>
    <s v="24.I.MAT"/>
    <s v="Immobilizzazioni Materiali"/>
    <x v="1"/>
  </r>
  <r>
    <x v="0"/>
    <x v="28"/>
    <x v="24"/>
    <x v="24"/>
    <n v="96173.29"/>
    <s v="Export_CoGe"/>
    <x v="1"/>
    <s v="24.I.MAT"/>
    <x v="3"/>
    <s v="MAT"/>
    <m/>
    <s v="24.I.MAT"/>
    <s v="Immobilizzazioni Materiali"/>
    <x v="1"/>
  </r>
  <r>
    <x v="0"/>
    <x v="28"/>
    <x v="26"/>
    <x v="26"/>
    <n v="16409.09"/>
    <s v="Export_CoGe"/>
    <x v="1"/>
    <s v="24.I.MAT"/>
    <x v="3"/>
    <s v="MAT"/>
    <m/>
    <s v="24.I.MAT"/>
    <s v="Immobilizzazioni Materiali"/>
    <x v="1"/>
  </r>
  <r>
    <x v="0"/>
    <x v="28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28"/>
    <x v="421"/>
    <x v="420"/>
    <n v="72789.72"/>
    <s v="Export_CoGe"/>
    <x v="1"/>
    <s v="24.I.MAT"/>
    <x v="3"/>
    <s v="MAT"/>
    <m/>
    <s v="24.I.MAT"/>
    <s v="Immobilizzazioni Materiali"/>
    <x v="1"/>
  </r>
  <r>
    <x v="0"/>
    <x v="28"/>
    <x v="36"/>
    <x v="36"/>
    <n v="340"/>
    <s v="Export_CoGe"/>
    <x v="1"/>
    <s v="25.I.FIN"/>
    <x v="7"/>
    <s v="IFIN"/>
    <m/>
    <s v="25.I.FIN"/>
    <s v="Immobilizzazioni Finanziarie"/>
    <x v="1"/>
  </r>
  <r>
    <x v="0"/>
    <x v="28"/>
    <x v="38"/>
    <x v="38"/>
    <n v="2500"/>
    <s v="Export_CoGe"/>
    <x v="1"/>
    <s v="25.I.FIN"/>
    <x v="7"/>
    <s v="IFIN"/>
    <m/>
    <s v="25.I.FIN"/>
    <s v="Immobilizzazioni Finanziarie"/>
    <x v="1"/>
  </r>
  <r>
    <x v="0"/>
    <x v="28"/>
    <x v="40"/>
    <x v="40"/>
    <n v="250"/>
    <s v="Export_CoGe"/>
    <x v="1"/>
    <s v="25.I.FIN"/>
    <x v="7"/>
    <s v="IFIN"/>
    <m/>
    <s v="25.I.FIN"/>
    <s v="Immobilizzazioni Finanziarie"/>
    <x v="1"/>
  </r>
  <r>
    <x v="0"/>
    <x v="28"/>
    <x v="317"/>
    <x v="317"/>
    <n v="997500"/>
    <s v="Export_CoGe"/>
    <x v="1"/>
    <s v="25.I.FIN"/>
    <x v="7"/>
    <s v="IFIN"/>
    <m/>
    <s v="25.I.FIN"/>
    <s v="Immobilizzazioni Finanziarie"/>
    <x v="1"/>
  </r>
  <r>
    <x v="0"/>
    <x v="28"/>
    <x v="318"/>
    <x v="318"/>
    <n v="39250.559999999998"/>
    <s v="Export_CoGe"/>
    <x v="1"/>
    <s v="25.I.FIN"/>
    <x v="7"/>
    <s v="IFIN"/>
    <m/>
    <s v="25.I.FIN"/>
    <s v="Immobilizzazioni Finanziarie"/>
    <x v="1"/>
  </r>
  <r>
    <x v="0"/>
    <x v="28"/>
    <x v="351"/>
    <x v="350"/>
    <n v="135322.94"/>
    <s v="Export_CoGe"/>
    <x v="1"/>
    <s v="25.I.FIN"/>
    <x v="7"/>
    <s v="IFIN"/>
    <m/>
    <s v="25.I.FIN"/>
    <s v="Immobilizzazioni Finanziarie"/>
    <x v="1"/>
  </r>
  <r>
    <x v="0"/>
    <x v="28"/>
    <x v="45"/>
    <x v="45"/>
    <n v="559535.51"/>
    <s v="Export_CoGe"/>
    <x v="1"/>
    <s v="26.MAG"/>
    <x v="9"/>
    <s v="MAG"/>
    <m/>
    <s v="26.MAG"/>
    <s v="Rimanenze"/>
    <x v="1"/>
  </r>
  <r>
    <x v="0"/>
    <x v="28"/>
    <x v="49"/>
    <x v="49"/>
    <n v="438183.94000000006"/>
    <s v="Export_CoGe"/>
    <x v="1"/>
    <s v="26.MAG"/>
    <x v="9"/>
    <s v="MAG"/>
    <m/>
    <s v="26.MAG"/>
    <s v="Rimanenze"/>
    <x v="1"/>
  </r>
  <r>
    <x v="0"/>
    <x v="28"/>
    <x v="51"/>
    <x v="51"/>
    <n v="1137825.2199999923"/>
    <s v="Export_CoGe"/>
    <x v="1"/>
    <s v="27.CLI"/>
    <x v="10"/>
    <s v="CLI"/>
    <m/>
    <s v="27.CLI"/>
    <s v="Crediti Commerciali"/>
    <x v="1"/>
  </r>
  <r>
    <x v="0"/>
    <x v="28"/>
    <x v="53"/>
    <x v="53"/>
    <n v="31906.040000000023"/>
    <s v="Export_CoGe"/>
    <x v="1"/>
    <s v="27.CLI"/>
    <x v="10"/>
    <s v="CLI"/>
    <m/>
    <s v="27.CLI"/>
    <s v="Crediti Commerciali"/>
    <x v="1"/>
  </r>
  <r>
    <x v="0"/>
    <x v="28"/>
    <x v="55"/>
    <x v="55"/>
    <n v="74645.609999999942"/>
    <s v="Export_CoGe"/>
    <x v="1"/>
    <s v="27.CLI"/>
    <x v="10"/>
    <s v="CLI"/>
    <m/>
    <s v="27.CLI"/>
    <s v="Crediti Commerciali"/>
    <x v="1"/>
  </r>
  <r>
    <x v="0"/>
    <x v="28"/>
    <x v="61"/>
    <x v="61"/>
    <n v="794.3599999999999"/>
    <s v="Export_CoGe"/>
    <x v="1"/>
    <s v="31.PTN"/>
    <x v="12"/>
    <s v="PTN"/>
    <m/>
    <s v="31.PTN"/>
    <s v="Crediti Tributari"/>
    <x v="1"/>
  </r>
  <r>
    <x v="0"/>
    <x v="28"/>
    <x v="319"/>
    <x v="319"/>
    <n v="182587.74"/>
    <s v="Export_CoGe"/>
    <x v="1"/>
    <s v="31.PTN"/>
    <x v="12"/>
    <s v="PTN"/>
    <m/>
    <s v="31.PTN"/>
    <s v="Crediti Tributari"/>
    <x v="1"/>
  </r>
  <r>
    <x v="0"/>
    <x v="28"/>
    <x v="67"/>
    <x v="67"/>
    <n v="5898.25"/>
    <s v="Export_CoGe"/>
    <x v="1"/>
    <s v="31.PTN"/>
    <x v="12"/>
    <s v="PTN"/>
    <m/>
    <s v="31.PTN"/>
    <s v="Crediti Tributari"/>
    <x v="1"/>
  </r>
  <r>
    <x v="0"/>
    <x v="28"/>
    <x v="72"/>
    <x v="72"/>
    <n v="30185.600000000006"/>
    <s v="Export_CoGe"/>
    <x v="1"/>
    <s v="31.PTN"/>
    <x v="12"/>
    <s v="PTN"/>
    <m/>
    <s v="31.PTN"/>
    <s v="Crediti Tributari"/>
    <x v="1"/>
  </r>
  <r>
    <x v="0"/>
    <x v="28"/>
    <x v="422"/>
    <x v="421"/>
    <n v="5831.0999999999985"/>
    <s v="Export_CoGe"/>
    <x v="1"/>
    <s v="31.PTN"/>
    <x v="12"/>
    <s v="PTN"/>
    <m/>
    <s v="31.PTN"/>
    <s v="Crediti Tributari"/>
    <x v="1"/>
  </r>
  <r>
    <x v="0"/>
    <x v="28"/>
    <x v="78"/>
    <x v="78"/>
    <n v="55170.430000000015"/>
    <s v="Export_CoGe"/>
    <x v="1"/>
    <s v="29.AC"/>
    <x v="11"/>
    <s v="FOR"/>
    <m/>
    <s v="28.FOR"/>
    <s v="Altri Crediti"/>
    <x v="1"/>
  </r>
  <r>
    <x v="0"/>
    <x v="28"/>
    <x v="80"/>
    <x v="80"/>
    <n v="2796.9300000000658"/>
    <s v="Export_CoGe"/>
    <x v="1"/>
    <s v="29.AC"/>
    <x v="11"/>
    <s v="AC"/>
    <m/>
    <s v="29.AC"/>
    <s v="Altri Crediti"/>
    <x v="1"/>
  </r>
  <r>
    <x v="0"/>
    <x v="28"/>
    <x v="84"/>
    <x v="84"/>
    <n v="127471.29999999999"/>
    <s v="Export_CoGe"/>
    <x v="1"/>
    <s v="29.AC"/>
    <x v="11"/>
    <s v="AC"/>
    <m/>
    <s v="29.AC"/>
    <s v="Altri Crediti"/>
    <x v="1"/>
  </r>
  <r>
    <x v="0"/>
    <x v="28"/>
    <x v="90"/>
    <x v="90"/>
    <n v="4335.3600000000151"/>
    <s v="Export_CoGe"/>
    <x v="1"/>
    <s v="29.AC"/>
    <x v="11"/>
    <s v="AC"/>
    <m/>
    <s v="29.AC"/>
    <s v="Altri Crediti"/>
    <x v="1"/>
  </r>
  <r>
    <x v="0"/>
    <x v="28"/>
    <x v="92"/>
    <x v="92"/>
    <n v="52792.770000000004"/>
    <s v="Export_CoGe"/>
    <x v="1"/>
    <s v="29.AC"/>
    <x v="11"/>
    <s v="AC"/>
    <m/>
    <s v="29.AC"/>
    <s v="Altri Crediti"/>
    <x v="1"/>
  </r>
  <r>
    <x v="0"/>
    <x v="28"/>
    <x v="98"/>
    <x v="98"/>
    <n v="53.55"/>
    <s v="Export_CoGe"/>
    <x v="1"/>
    <s v="29.AC"/>
    <x v="11"/>
    <s v="AC"/>
    <m/>
    <s v="29.AC"/>
    <s v="Altri Crediti"/>
    <x v="1"/>
  </r>
  <r>
    <x v="0"/>
    <x v="28"/>
    <x v="321"/>
    <x v="321"/>
    <n v="1091.8000000000002"/>
    <s v="Export_CoGe"/>
    <x v="1"/>
    <s v="29.AC"/>
    <x v="11"/>
    <s v="AC"/>
    <m/>
    <s v="29.AC"/>
    <s v="Altri Crediti"/>
    <x v="1"/>
  </r>
  <r>
    <x v="0"/>
    <x v="28"/>
    <x v="322"/>
    <x v="322"/>
    <n v="181.46999999998934"/>
    <s v="Export_CoGe"/>
    <x v="1"/>
    <s v="29.AC"/>
    <x v="11"/>
    <s v="AC"/>
    <m/>
    <s v="29.AC"/>
    <s v="Altri Crediti"/>
    <x v="1"/>
  </r>
  <r>
    <x v="0"/>
    <x v="28"/>
    <x v="107"/>
    <x v="107"/>
    <n v="10240.629999999999"/>
    <s v="Export_CoGe"/>
    <x v="1"/>
    <s v="29.AC"/>
    <x v="11"/>
    <s v="AC"/>
    <m/>
    <s v="29.AC"/>
    <s v="Ratei/Risconti Attivi"/>
    <x v="1"/>
  </r>
  <r>
    <x v="0"/>
    <x v="28"/>
    <x v="109"/>
    <x v="109"/>
    <n v="4885.1500000000015"/>
    <s v="Export_CoGe"/>
    <x v="1"/>
    <s v="36.LIQ"/>
    <x v="15"/>
    <s v="BREVE "/>
    <m/>
    <s v="36.LIQ"/>
    <s v="Debiti a Breve (Liquidità)"/>
    <x v="1"/>
  </r>
  <r>
    <x v="0"/>
    <x v="28"/>
    <x v="323"/>
    <x v="323"/>
    <n v="100427.8579999986"/>
    <s v="Export_CoGe"/>
    <x v="1"/>
    <s v="36.LIQ"/>
    <x v="15"/>
    <s v="BREVE "/>
    <m/>
    <s v="36.LIQ"/>
    <s v="Debiti a Breve (Liquidità)"/>
    <x v="1"/>
  </r>
  <r>
    <x v="0"/>
    <x v="28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28"/>
    <x v="411"/>
    <x v="410"/>
    <n v="1553.1599999999999"/>
    <s v="Export_CoGe"/>
    <x v="1"/>
    <s v="36.LIQ"/>
    <x v="15"/>
    <s v="BREVE "/>
    <m/>
    <s v="36.LIQ"/>
    <s v="Debiti a Breve (Liquidità)"/>
    <x v="1"/>
  </r>
  <r>
    <x v="0"/>
    <x v="28"/>
    <x v="412"/>
    <x v="411"/>
    <n v="527.74"/>
    <s v="Export_CoGe"/>
    <x v="1"/>
    <s v="36.LIQ"/>
    <x v="15"/>
    <s v="BREVE "/>
    <m/>
    <s v="36.LIQ"/>
    <s v="Debiti a Breve (Liquidità)"/>
    <x v="1"/>
  </r>
  <r>
    <x v="0"/>
    <x v="28"/>
    <x v="117"/>
    <x v="117"/>
    <n v="492045.72600000678"/>
    <s v="Export_CoGe"/>
    <x v="1"/>
    <s v="36.LIQ"/>
    <x v="15"/>
    <s v="BREVE "/>
    <m/>
    <s v="36.LIQ"/>
    <s v="Debiti a Breve (Liquidità)"/>
    <x v="1"/>
  </r>
  <r>
    <x v="0"/>
    <x v="28"/>
    <x v="325"/>
    <x v="199"/>
    <n v="402405.68000000005"/>
    <s v="Export_CoGe"/>
    <x v="1"/>
    <s v="36.LIQ"/>
    <x v="15"/>
    <s v="BREVE "/>
    <m/>
    <s v="36.LIQ"/>
    <s v="Debiti a Breve (Liquidità)"/>
    <x v="1"/>
  </r>
  <r>
    <x v="0"/>
    <x v="28"/>
    <x v="124"/>
    <x v="124"/>
    <n v="1945.8500000000029"/>
    <s v="Export_CoGe"/>
    <x v="1"/>
    <s v="36.LIQ"/>
    <x v="15"/>
    <s v="BREVE "/>
    <m/>
    <s v="36.LIQ"/>
    <s v="Debiti a Breve (Liquidità)"/>
    <x v="1"/>
  </r>
  <r>
    <x v="0"/>
    <x v="28"/>
    <x v="126"/>
    <x v="126"/>
    <n v="69880.520000002667"/>
    <s v="Export_CoGe"/>
    <x v="1"/>
    <s v="36.LIQ"/>
    <x v="15"/>
    <s v="BREVE "/>
    <m/>
    <s v="36.LIQ"/>
    <s v="Debiti a Breve (Liquidità)"/>
    <x v="1"/>
  </r>
  <r>
    <x v="0"/>
    <x v="28"/>
    <x v="128"/>
    <x v="128"/>
    <n v="265606.36"/>
    <s v="Export_CoGe"/>
    <x v="1"/>
    <s v="36.LIQ"/>
    <x v="15"/>
    <s v="BREVE "/>
    <m/>
    <s v="36.LIQ"/>
    <s v="Debiti a Breve (Liquidità)"/>
    <x v="1"/>
  </r>
  <r>
    <x v="0"/>
    <x v="28"/>
    <x v="130"/>
    <x v="130"/>
    <n v="14269.800000000301"/>
    <s v="Export_CoGe"/>
    <x v="1"/>
    <s v="36.LIQ"/>
    <x v="15"/>
    <s v="BREVE "/>
    <m/>
    <s v="36.LIQ"/>
    <s v="Debiti a Breve (Liquidità)"/>
    <x v="1"/>
  </r>
  <r>
    <x v="0"/>
    <x v="28"/>
    <x v="132"/>
    <x v="132"/>
    <n v="18172.019999999982"/>
    <s v="Export_CoGe"/>
    <x v="1"/>
    <s v="36.LIQ"/>
    <x v="15"/>
    <s v="BREVE "/>
    <m/>
    <s v="36.LIQ"/>
    <s v="Debiti a Breve (Liquidità)"/>
    <x v="1"/>
  </r>
  <r>
    <x v="0"/>
    <x v="28"/>
    <x v="326"/>
    <x v="325"/>
    <n v="463555.76899999968"/>
    <s v="Export_CoGe"/>
    <x v="1"/>
    <s v="36.LIQ"/>
    <x v="15"/>
    <s v="BREVE "/>
    <m/>
    <s v="36.LIQ"/>
    <s v="Debiti a Breve (Liquidità)"/>
    <x v="1"/>
  </r>
  <r>
    <x v="0"/>
    <x v="28"/>
    <x v="327"/>
    <x v="326"/>
    <n v="2747.0400000000009"/>
    <s v="Export_CoGe"/>
    <x v="1"/>
    <s v="36.LIQ"/>
    <x v="15"/>
    <s v="BREVE "/>
    <m/>
    <s v="36.LIQ"/>
    <s v="Debiti a Breve (Liquidità)"/>
    <x v="1"/>
  </r>
  <r>
    <x v="0"/>
    <x v="28"/>
    <x v="359"/>
    <x v="358"/>
    <n v="101665.89999999995"/>
    <s v="Export_CoGe"/>
    <x v="1"/>
    <s v="36.LIQ"/>
    <x v="15"/>
    <s v="BREVE "/>
    <m/>
    <s v="36.LIQ"/>
    <s v="Debiti a Breve (Liquidità)"/>
    <x v="1"/>
  </r>
  <r>
    <x v="0"/>
    <x v="28"/>
    <x v="365"/>
    <x v="364"/>
    <n v="43.640000000001081"/>
    <s v="Export_CoGe"/>
    <x v="1"/>
    <s v="36.LIQ"/>
    <x v="15"/>
    <s v="BREVE "/>
    <m/>
    <s v="36.LIQ"/>
    <s v="Debiti a Breve (Liquidità)"/>
    <x v="1"/>
  </r>
  <r>
    <x v="0"/>
    <x v="28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28"/>
    <x v="329"/>
    <x v="328"/>
    <n v="900000"/>
    <s v="Export_CoGe"/>
    <x v="1"/>
    <s v="36.LIQ"/>
    <x v="15"/>
    <s v="BREVE "/>
    <m/>
    <s v="36.LIQ"/>
    <s v="Debiti a Breve (Liquidità)"/>
    <x v="1"/>
  </r>
  <r>
    <x v="0"/>
    <x v="28"/>
    <x v="284"/>
    <x v="284"/>
    <n v="103.93000000000029"/>
    <s v="Export_CoGe"/>
    <x v="1"/>
    <s v="30.AD"/>
    <x v="13"/>
    <s v="AD"/>
    <m/>
    <s v="30.AD"/>
    <s v="Debiti vs Ist. Previdenziali"/>
    <x v="1"/>
  </r>
  <r>
    <x v="0"/>
    <x v="28"/>
    <x v="415"/>
    <x v="414"/>
    <n v="-3110.84"/>
    <s v="Export_CoGe"/>
    <x v="1"/>
    <s v="29.AC"/>
    <x v="11"/>
    <s v="AC"/>
    <m/>
    <s v="29.AC"/>
    <s v="Altri Crediti"/>
    <x v="1"/>
  </r>
  <r>
    <x v="0"/>
    <x v="28"/>
    <x v="86"/>
    <x v="86"/>
    <n v="-1356.7799999999497"/>
    <s v="Export_CoGe"/>
    <x v="1"/>
    <s v="29.AC"/>
    <x v="11"/>
    <s v="AC"/>
    <m/>
    <s v="29.AC"/>
    <s v="Altri Crediti"/>
    <x v="1"/>
  </r>
  <r>
    <x v="0"/>
    <x v="28"/>
    <x v="88"/>
    <x v="88"/>
    <n v="-53.189999999943126"/>
    <s v="Export_CoGe"/>
    <x v="1"/>
    <s v="30.AD"/>
    <x v="13"/>
    <s v="AD"/>
    <m/>
    <s v="30.AD"/>
    <s v="Altri Crediti"/>
    <x v="1"/>
  </r>
  <r>
    <x v="0"/>
    <x v="28"/>
    <x v="145"/>
    <x v="145"/>
    <n v="-7650.0000000000746"/>
    <s v="Export_CoGe"/>
    <x v="1"/>
    <s v="34.CS"/>
    <x v="18"/>
    <s v="PN"/>
    <m/>
    <s v="34.CS"/>
    <s v="Capitale "/>
    <x v="1"/>
  </r>
  <r>
    <x v="0"/>
    <x v="28"/>
    <x v="147"/>
    <x v="147"/>
    <n v="-100000"/>
    <s v="Export_CoGe"/>
    <x v="1"/>
    <s v="34.CS"/>
    <x v="18"/>
    <s v="PN"/>
    <m/>
    <s v="34.CS"/>
    <s v="Capitale "/>
    <x v="1"/>
  </r>
  <r>
    <x v="0"/>
    <x v="28"/>
    <x v="149"/>
    <x v="149"/>
    <n v="-800000"/>
    <s v="Export_CoGe"/>
    <x v="1"/>
    <s v="34.CS"/>
    <x v="18"/>
    <s v="PN"/>
    <m/>
    <s v="34.CS"/>
    <s v="Capitale "/>
    <x v="1"/>
  </r>
  <r>
    <x v="0"/>
    <x v="28"/>
    <x v="151"/>
    <x v="151"/>
    <n v="-83440.91"/>
    <s v="Export_CoGe"/>
    <x v="1"/>
    <s v="35.RIS"/>
    <x v="19"/>
    <s v="PN"/>
    <m/>
    <s v="35.RIS"/>
    <s v="Riserva Legale"/>
    <x v="1"/>
  </r>
  <r>
    <x v="0"/>
    <x v="28"/>
    <x v="330"/>
    <x v="329"/>
    <n v="-135322.94000000006"/>
    <s v="Export_CoGe"/>
    <x v="1"/>
    <s v="35.RIS"/>
    <x v="19"/>
    <s v="PN"/>
    <m/>
    <s v="35.RIS_bis"/>
    <s v="VII - Riserva per operaz. di copertura dei flussi finanz. attesi"/>
    <x v="1"/>
  </r>
  <r>
    <x v="0"/>
    <x v="28"/>
    <x v="154"/>
    <x v="154"/>
    <n v="-98591.830000000016"/>
    <s v="Export_CoGe"/>
    <x v="1"/>
    <s v="35.RIS"/>
    <x v="19"/>
    <s v="PN"/>
    <m/>
    <s v="35.RIS"/>
    <s v="Altre Riserve"/>
    <x v="1"/>
  </r>
  <r>
    <x v="0"/>
    <x v="28"/>
    <x v="403"/>
    <x v="402"/>
    <n v="-53453.744999996095"/>
    <s v="Export_CoGe"/>
    <x v="1"/>
    <s v="35.RIS"/>
    <x v="19"/>
    <s v="PN"/>
    <m/>
    <s v="35.RIS"/>
    <s v="Altre Riserve"/>
    <x v="1"/>
  </r>
  <r>
    <x v="0"/>
    <x v="28"/>
    <x v="157"/>
    <x v="157"/>
    <n v="-130212.99999999999"/>
    <s v="Export_CoGe"/>
    <x v="1"/>
    <s v="23.I.MATFON"/>
    <x v="20"/>
    <s v="MAT"/>
    <m/>
    <s v="23.I.MATFON"/>
    <s v="Immobilizzazioni Materiali"/>
    <x v="1"/>
  </r>
  <r>
    <x v="0"/>
    <x v="28"/>
    <x v="158"/>
    <x v="158"/>
    <n v="-237382.34000000003"/>
    <s v="Export_CoGe"/>
    <x v="1"/>
    <s v="23.I.MATFON"/>
    <x v="20"/>
    <s v="MAT"/>
    <m/>
    <s v="23.I.MATFON"/>
    <s v="Immobilizzazioni Materiali"/>
    <x v="1"/>
  </r>
  <r>
    <x v="0"/>
    <x v="28"/>
    <x v="159"/>
    <x v="159"/>
    <n v="-175516.39000000004"/>
    <s v="Export_CoGe"/>
    <x v="1"/>
    <s v="23.I.MATFON"/>
    <x v="20"/>
    <s v="MAT"/>
    <m/>
    <s v="23.I.MATFON"/>
    <s v="Immobilizzazioni Materiali"/>
    <x v="1"/>
  </r>
  <r>
    <x v="0"/>
    <x v="28"/>
    <x v="161"/>
    <x v="161"/>
    <n v="-65705.876000000004"/>
    <s v="Export_CoGe"/>
    <x v="1"/>
    <s v="23.I.MATFON"/>
    <x v="20"/>
    <s v="MAT"/>
    <m/>
    <s v="23.I.MATFON"/>
    <s v="Immobilizzazioni Materiali"/>
    <x v="1"/>
  </r>
  <r>
    <x v="0"/>
    <x v="28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28"/>
    <x v="163"/>
    <x v="163"/>
    <n v="-11071.401599999996"/>
    <s v="Export_CoGe"/>
    <x v="1"/>
    <s v="23.I.MATFON"/>
    <x v="20"/>
    <s v="MAT"/>
    <m/>
    <s v="23.I.MATFON"/>
    <s v="Immobilizzazioni Materiali"/>
    <x v="1"/>
  </r>
  <r>
    <x v="0"/>
    <x v="28"/>
    <x v="164"/>
    <x v="164"/>
    <n v="-14153.939999999995"/>
    <s v="Export_CoGe"/>
    <x v="1"/>
    <s v="23.I.MATFON"/>
    <x v="20"/>
    <s v="MAT"/>
    <m/>
    <s v="23.I.MATFON"/>
    <s v="Immobilizzazioni Materiali"/>
    <x v="1"/>
  </r>
  <r>
    <x v="0"/>
    <x v="28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28"/>
    <x v="167"/>
    <x v="167"/>
    <n v="-8998"/>
    <s v="Export_CoGe"/>
    <x v="1"/>
    <s v="23.I.IMMFON"/>
    <x v="21"/>
    <s v="IMM"/>
    <m/>
    <s v="23.I.IMMFON"/>
    <s v="Immobilizzazioni Immateriali"/>
    <x v="1"/>
  </r>
  <r>
    <x v="0"/>
    <x v="28"/>
    <x v="168"/>
    <x v="168"/>
    <n v="-41339.79000000003"/>
    <s v="Export_CoGe"/>
    <x v="1"/>
    <s v="23.I.IMMFON"/>
    <x v="21"/>
    <s v="IMM"/>
    <m/>
    <s v="23.I.IMMFON"/>
    <s v="Immobilizzazioni Immateriali"/>
    <x v="1"/>
  </r>
  <r>
    <x v="0"/>
    <x v="28"/>
    <x v="169"/>
    <x v="169"/>
    <n v="-50424.520000000004"/>
    <s v="Export_CoGe"/>
    <x v="1"/>
    <s v="23.I.IMMFON"/>
    <x v="21"/>
    <s v="IMM"/>
    <m/>
    <s v="23.I.IMMFON"/>
    <s v="Immobilizzazioni Immateriali"/>
    <x v="1"/>
  </r>
  <r>
    <x v="0"/>
    <x v="28"/>
    <x v="170"/>
    <x v="170"/>
    <n v="-689282"/>
    <s v="Export_CoGe"/>
    <x v="1"/>
    <s v="33.PROV"/>
    <x v="22"/>
    <s v="PROV"/>
    <m/>
    <s v="33.PROV"/>
    <s v="Altri Fondi "/>
    <x v="1"/>
  </r>
  <r>
    <x v="0"/>
    <x v="28"/>
    <x v="333"/>
    <x v="332"/>
    <n v="-315297.5"/>
    <s v="Export_CoGe"/>
    <x v="1"/>
    <s v="26.MAG"/>
    <x v="9"/>
    <s v="MAG"/>
    <m/>
    <s v="26.MAG"/>
    <s v="Rimanenze"/>
    <x v="1"/>
  </r>
  <r>
    <x v="0"/>
    <x v="28"/>
    <x v="398"/>
    <x v="397"/>
    <n v="-194176"/>
    <s v="Export_CoGe"/>
    <x v="1"/>
    <s v="26.MAG"/>
    <x v="9"/>
    <s v="MAG"/>
    <m/>
    <s v="26.MAG"/>
    <s v="Rimanenze"/>
    <x v="1"/>
  </r>
  <r>
    <x v="0"/>
    <x v="28"/>
    <x v="172"/>
    <x v="172"/>
    <n v="-165151.87999999998"/>
    <s v="Export_CoGe"/>
    <x v="1"/>
    <s v="38.TFR"/>
    <x v="23"/>
    <s v="TFR"/>
    <m/>
    <s v="38.TFR"/>
    <s v="Fondo TFR"/>
    <x v="1"/>
  </r>
  <r>
    <x v="0"/>
    <x v="28"/>
    <x v="173"/>
    <x v="173"/>
    <n v="-392951.68000000005"/>
    <s v="Export_CoGe"/>
    <x v="1"/>
    <s v="38.TFR"/>
    <x v="23"/>
    <s v="TFR"/>
    <m/>
    <s v="38.TFR"/>
    <s v="Fondo TFR"/>
    <x v="1"/>
  </r>
  <r>
    <x v="0"/>
    <x v="28"/>
    <x v="174"/>
    <x v="174"/>
    <n v="-46236.110000000008"/>
    <s v="Export_CoGe"/>
    <x v="1"/>
    <s v="38.TFR"/>
    <x v="23"/>
    <s v="TFR"/>
    <m/>
    <s v="38.TFR"/>
    <s v="Fondo TFR"/>
    <x v="1"/>
  </r>
  <r>
    <x v="0"/>
    <x v="28"/>
    <x v="175"/>
    <x v="175"/>
    <n v="-14056.939999999995"/>
    <s v="Export_CoGe"/>
    <x v="1"/>
    <s v="38.TFR"/>
    <x v="23"/>
    <s v="TFR"/>
    <m/>
    <s v="38.TFR"/>
    <s v="Fondo TFR"/>
    <x v="1"/>
  </r>
  <r>
    <x v="0"/>
    <x v="28"/>
    <x v="177"/>
    <x v="177"/>
    <n v="-195502.61"/>
    <s v="Export_CoGe"/>
    <x v="1"/>
    <s v="27.CLI"/>
    <x v="10"/>
    <s v="CLI"/>
    <m/>
    <s v="27.CLI"/>
    <s v="Crediti Commerciali"/>
    <x v="1"/>
  </r>
  <r>
    <x v="0"/>
    <x v="28"/>
    <x v="183"/>
    <x v="183"/>
    <n v="-169070.96"/>
    <s v="Export_CoGe"/>
    <x v="1"/>
    <s v="37.DFIN"/>
    <x v="25"/>
    <s v="LUNGO"/>
    <m/>
    <s v="37.DFIN"/>
    <s v="Debiti Finanziari (MLT)"/>
    <x v="1"/>
  </r>
  <r>
    <x v="0"/>
    <x v="28"/>
    <x v="189"/>
    <x v="189"/>
    <n v="-421798.80000000022"/>
    <s v="Export_CoGe"/>
    <x v="1"/>
    <s v="37.DFIN"/>
    <x v="25"/>
    <s v="LUNGO"/>
    <m/>
    <s v="37.DFIN"/>
    <s v="Debiti Finanziari (MLT)"/>
    <x v="1"/>
  </r>
  <r>
    <x v="0"/>
    <x v="28"/>
    <x v="193"/>
    <x v="193"/>
    <n v="-172822.13"/>
    <s v="Export_CoGe"/>
    <x v="1"/>
    <s v="37.DFIN"/>
    <x v="25"/>
    <s v="LUNGO"/>
    <m/>
    <s v="37.DFIN"/>
    <s v="Debiti Finanziari (MLT)"/>
    <x v="1"/>
  </r>
  <r>
    <x v="0"/>
    <x v="28"/>
    <x v="195"/>
    <x v="195"/>
    <n v="-54544.150000000009"/>
    <s v="Export_CoGe"/>
    <x v="1"/>
    <s v="37.DFIN"/>
    <x v="25"/>
    <s v="LUNGO"/>
    <m/>
    <s v="37.DFIN"/>
    <s v="Debiti Finanziari (MLT)"/>
    <x v="1"/>
  </r>
  <r>
    <x v="0"/>
    <x v="28"/>
    <x v="335"/>
    <x v="334"/>
    <n v="-110275.99"/>
    <s v="Export_CoGe"/>
    <x v="1"/>
    <s v="37.DFIN"/>
    <x v="25"/>
    <s v="LUNGO"/>
    <m/>
    <s v="37.DFIN"/>
    <s v="Debiti Finanziari (MLT)"/>
    <x v="1"/>
  </r>
  <r>
    <x v="0"/>
    <x v="28"/>
    <x v="336"/>
    <x v="335"/>
    <n v="-1807829.2199999997"/>
    <s v="Export_CoGe"/>
    <x v="1"/>
    <s v="37.DFIN"/>
    <x v="25"/>
    <s v="LUNGO"/>
    <m/>
    <s v="37.DFIN"/>
    <s v="Debiti Finanziari (MLT)"/>
    <x v="1"/>
  </r>
  <r>
    <x v="0"/>
    <x v="28"/>
    <x v="337"/>
    <x v="336"/>
    <n v="-63287.94"/>
    <s v="Export_CoGe"/>
    <x v="1"/>
    <s v="37.DFIN"/>
    <x v="25"/>
    <s v="LUNGO"/>
    <m/>
    <s v="37.DFIN"/>
    <s v="Debiti Vs Altri MLT"/>
    <x v="1"/>
  </r>
  <r>
    <x v="0"/>
    <x v="28"/>
    <x v="210"/>
    <x v="210"/>
    <n v="-533882.25000000023"/>
    <s v="Export_CoGe"/>
    <x v="1"/>
    <s v="28.FOR"/>
    <x v="14"/>
    <s v="FOR"/>
    <m/>
    <s v="28.FOR"/>
    <s v="Debiti Commerciali"/>
    <x v="1"/>
  </r>
  <r>
    <x v="0"/>
    <x v="28"/>
    <x v="212"/>
    <x v="212"/>
    <n v="-4707.74"/>
    <s v="Export_CoGe"/>
    <x v="1"/>
    <s v="28.FOR"/>
    <x v="14"/>
    <s v="FOR"/>
    <m/>
    <s v="28.FOR"/>
    <s v="Debiti Commerciali"/>
    <x v="1"/>
  </r>
  <r>
    <x v="0"/>
    <x v="28"/>
    <x v="214"/>
    <x v="214"/>
    <n v="-1280.3899999999983"/>
    <s v="Export_CoGe"/>
    <x v="1"/>
    <s v="28.FOR"/>
    <x v="14"/>
    <s v="FOR"/>
    <m/>
    <s v="28.FOR"/>
    <s v="Debiti Commerciali"/>
    <x v="1"/>
  </r>
  <r>
    <x v="0"/>
    <x v="28"/>
    <x v="423"/>
    <x v="422"/>
    <n v="-41704.559999999998"/>
    <s v="Export_CoGe"/>
    <x v="1"/>
    <s v="28.FOR"/>
    <x v="14"/>
    <s v="FOR"/>
    <m/>
    <s v="28.FOR"/>
    <s v="Debiti Commerciali"/>
    <x v="1"/>
  </r>
  <r>
    <x v="0"/>
    <x v="28"/>
    <x v="220"/>
    <x v="220"/>
    <n v="-444248.72"/>
    <s v="Export_CoGe"/>
    <x v="1"/>
    <s v="55.DIP"/>
    <x v="31"/>
    <s v="AD"/>
    <m/>
    <s v="55.DIP"/>
    <s v="Altri Debiti"/>
    <x v="1"/>
  </r>
  <r>
    <x v="0"/>
    <x v="28"/>
    <x v="224"/>
    <x v="224"/>
    <n v="-180083.98000000007"/>
    <s v="Export_CoGe"/>
    <x v="1"/>
    <s v="30.AD"/>
    <x v="13"/>
    <s v="AD"/>
    <m/>
    <s v="30.AD"/>
    <s v="Altri Debiti"/>
    <x v="1"/>
  </r>
  <r>
    <x v="0"/>
    <x v="28"/>
    <x v="384"/>
    <x v="383"/>
    <n v="-47843.05"/>
    <s v="Export_CoGe"/>
    <x v="1"/>
    <s v="30.AD"/>
    <x v="13"/>
    <s v="AD"/>
    <m/>
    <s v="30.AD"/>
    <s v="Altri Debiti"/>
    <x v="1"/>
  </r>
  <r>
    <x v="0"/>
    <x v="28"/>
    <x v="366"/>
    <x v="365"/>
    <n v="-1350"/>
    <s v="Export_CoGe"/>
    <x v="1"/>
    <s v="30.AD"/>
    <x v="13"/>
    <s v="AD"/>
    <m/>
    <s v="30.AD"/>
    <s v="Altri Debiti"/>
    <x v="1"/>
  </r>
  <r>
    <x v="0"/>
    <x v="28"/>
    <x v="228"/>
    <x v="228"/>
    <n v="-20206.219999999994"/>
    <s v="Export_CoGe"/>
    <x v="1"/>
    <s v="30.AD"/>
    <x v="13"/>
    <s v="AD"/>
    <m/>
    <s v="30.AD"/>
    <s v="Altri Debiti"/>
    <x v="1"/>
  </r>
  <r>
    <x v="0"/>
    <x v="28"/>
    <x v="230"/>
    <x v="230"/>
    <n v="-623.78000000000338"/>
    <s v="Export_CoGe"/>
    <x v="1"/>
    <s v="30.AD"/>
    <x v="13"/>
    <s v="AD"/>
    <m/>
    <s v="30.AD"/>
    <s v="Altri Debiti"/>
    <x v="1"/>
  </r>
  <r>
    <x v="0"/>
    <x v="28"/>
    <x v="232"/>
    <x v="232"/>
    <n v="-1636.1999999998993"/>
    <s v="Export_CoGe"/>
    <x v="1"/>
    <s v="30.AD"/>
    <x v="13"/>
    <s v="AD"/>
    <m/>
    <s v="30.AD"/>
    <s v="Altri Debiti"/>
    <x v="1"/>
  </r>
  <r>
    <x v="0"/>
    <x v="28"/>
    <x v="234"/>
    <x v="234"/>
    <n v="-14606.74"/>
    <s v="Export_CoGe"/>
    <x v="1"/>
    <s v="30.AD"/>
    <x v="13"/>
    <s v="AD"/>
    <m/>
    <s v="30.AD"/>
    <s v="Altri Debiti"/>
    <x v="1"/>
  </r>
  <r>
    <x v="0"/>
    <x v="28"/>
    <x v="339"/>
    <x v="338"/>
    <n v="-49.010000000014557"/>
    <s v="Export_CoGe"/>
    <x v="1"/>
    <s v="30.AD"/>
    <x v="13"/>
    <s v="AD"/>
    <m/>
    <s v="30.AD"/>
    <s v="Altri Debiti"/>
    <x v="1"/>
  </r>
  <r>
    <x v="0"/>
    <x v="28"/>
    <x v="373"/>
    <x v="372"/>
    <n v="-3900"/>
    <s v="Export_CoGe"/>
    <x v="1"/>
    <s v="30.AD"/>
    <x v="13"/>
    <s v="AD"/>
    <m/>
    <s v="30.AD"/>
    <s v="Altri Debiti"/>
    <x v="1"/>
  </r>
  <r>
    <x v="0"/>
    <x v="28"/>
    <x v="400"/>
    <x v="399"/>
    <n v="-4834.5"/>
    <s v="Export_CoGe"/>
    <x v="1"/>
    <s v="30.AD"/>
    <x v="13"/>
    <s v="AD"/>
    <m/>
    <s v="30.AD"/>
    <s v="Altri Debiti"/>
    <x v="1"/>
  </r>
  <r>
    <x v="0"/>
    <x v="28"/>
    <x v="240"/>
    <x v="240"/>
    <n v="-48658.259999999995"/>
    <s v="Export_CoGe"/>
    <x v="1"/>
    <s v="30.AD"/>
    <x v="13"/>
    <s v="CLI"/>
    <m/>
    <s v="27.CLI"/>
    <s v="Altri Debiti"/>
    <x v="1"/>
  </r>
  <r>
    <x v="0"/>
    <x v="28"/>
    <x v="340"/>
    <x v="339"/>
    <n v="-12169.329999999962"/>
    <s v="Export_CoGe"/>
    <x v="1"/>
    <s v="30.AD"/>
    <x v="13"/>
    <s v="AD"/>
    <m/>
    <s v="30.AD"/>
    <s v="Altri Debiti"/>
    <x v="1"/>
  </r>
  <r>
    <x v="0"/>
    <x v="28"/>
    <x v="352"/>
    <x v="351"/>
    <n v="-219018.4599999997"/>
    <s v="Export_CoGe"/>
    <x v="1"/>
    <s v="31.PTN"/>
    <x v="12"/>
    <s v="PTN"/>
    <m/>
    <s v="50.IVA"/>
    <s v="Posizione Tributaria Netta"/>
    <x v="1"/>
  </r>
  <r>
    <x v="0"/>
    <x v="28"/>
    <x v="251"/>
    <x v="251"/>
    <n v="-126781.98999999998"/>
    <s v="Export_CoGe"/>
    <x v="1"/>
    <s v="31.PTN"/>
    <x v="12"/>
    <s v="PTN"/>
    <m/>
    <s v="30.AD"/>
    <s v="Posizione Tributaria Netta"/>
    <x v="1"/>
  </r>
  <r>
    <x v="0"/>
    <x v="28"/>
    <x v="253"/>
    <x v="253"/>
    <n v="-4465.0600000000013"/>
    <s v="Export_CoGe"/>
    <x v="1"/>
    <s v="31.PTN"/>
    <x v="12"/>
    <s v="PTN"/>
    <m/>
    <s v="31.PTN"/>
    <s v="Posizione Tributaria Netta"/>
    <x v="1"/>
  </r>
  <r>
    <x v="0"/>
    <x v="28"/>
    <x v="341"/>
    <x v="340"/>
    <n v="-267.07"/>
    <s v="Export_CoGe"/>
    <x v="1"/>
    <s v="31.PTN"/>
    <x v="12"/>
    <s v="AD"/>
    <m/>
    <s v="30.AD"/>
    <s v="Posizione Tributaria Netta"/>
    <x v="1"/>
  </r>
  <r>
    <x v="0"/>
    <x v="28"/>
    <x v="256"/>
    <x v="256"/>
    <n v="-703.0899999999732"/>
    <s v="Export_CoGe"/>
    <x v="1"/>
    <s v="31.PTN"/>
    <x v="12"/>
    <s v="PTN"/>
    <m/>
    <s v="31.PTN"/>
    <s v="Posizione Tributaria Netta"/>
    <x v="1"/>
  </r>
  <r>
    <x v="0"/>
    <x v="28"/>
    <x v="258"/>
    <x v="258"/>
    <n v="-2.8499999999999726"/>
    <s v="Export_CoGe"/>
    <x v="1"/>
    <s v="31.PTN"/>
    <x v="12"/>
    <s v="AD"/>
    <m/>
    <s v="30.AD"/>
    <s v="Posizione Tributaria Netta"/>
    <x v="1"/>
  </r>
  <r>
    <x v="0"/>
    <x v="28"/>
    <x v="262"/>
    <x v="262"/>
    <n v="-108555.38000000002"/>
    <s v="Export_CoGe"/>
    <x v="1"/>
    <s v="30.AD"/>
    <x v="13"/>
    <s v="AD"/>
    <m/>
    <s v="30.AD"/>
    <s v="Debiti vs Ist. Previdenziali"/>
    <x v="1"/>
  </r>
  <r>
    <x v="0"/>
    <x v="28"/>
    <x v="264"/>
    <x v="264"/>
    <n v="-23397.42"/>
    <s v="Export_CoGe"/>
    <x v="1"/>
    <s v="30.AD"/>
    <x v="13"/>
    <s v="AD"/>
    <m/>
    <s v="30.AD"/>
    <s v="Debiti vs Ist. Previdenziali"/>
    <x v="1"/>
  </r>
  <r>
    <x v="0"/>
    <x v="28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28"/>
    <x v="343"/>
    <x v="342"/>
    <n v="-6.24"/>
    <s v="Export_CoGe"/>
    <x v="1"/>
    <s v="30.AD"/>
    <x v="13"/>
    <s v="AD"/>
    <m/>
    <s v="30.AD"/>
    <s v="Debiti vs Ist. Previdenziali"/>
    <x v="1"/>
  </r>
  <r>
    <x v="0"/>
    <x v="28"/>
    <x v="344"/>
    <x v="343"/>
    <n v="-336.31"/>
    <s v="Export_CoGe"/>
    <x v="1"/>
    <s v="30.AD"/>
    <x v="13"/>
    <s v="AD"/>
    <m/>
    <s v="30.AD"/>
    <s v="Debiti vs Ist. Previdenziali"/>
    <x v="1"/>
  </r>
  <r>
    <x v="0"/>
    <x v="28"/>
    <x v="269"/>
    <x v="269"/>
    <n v="-311.11999999999995"/>
    <s v="Export_CoGe"/>
    <x v="1"/>
    <s v="30.AD"/>
    <x v="13"/>
    <s v="AD"/>
    <m/>
    <s v="30.AD"/>
    <s v="Debiti vs Ist. Previdenziali"/>
    <x v="1"/>
  </r>
  <r>
    <x v="0"/>
    <x v="28"/>
    <x v="271"/>
    <x v="271"/>
    <n v="-2244.9799999999987"/>
    <s v="Export_CoGe"/>
    <x v="1"/>
    <s v="30.AD"/>
    <x v="13"/>
    <s v="AD"/>
    <m/>
    <s v="30.AD"/>
    <s v="Debiti vs Ist. Previdenziali"/>
    <x v="1"/>
  </r>
  <r>
    <x v="0"/>
    <x v="28"/>
    <x v="273"/>
    <x v="273"/>
    <n v="-333.04"/>
    <s v="Export_CoGe"/>
    <x v="1"/>
    <s v="30.AD"/>
    <x v="13"/>
    <s v="AD"/>
    <m/>
    <s v="30.AD"/>
    <s v="Debiti vs Ist. Previdenziali"/>
    <x v="1"/>
  </r>
  <r>
    <x v="0"/>
    <x v="28"/>
    <x v="275"/>
    <x v="275"/>
    <n v="-165.0000000000004"/>
    <s v="Export_CoGe"/>
    <x v="1"/>
    <s v="30.AD"/>
    <x v="13"/>
    <s v="AD"/>
    <m/>
    <s v="30.AD"/>
    <s v="Debiti vs Ist. Previdenziali"/>
    <x v="1"/>
  </r>
  <r>
    <x v="0"/>
    <x v="28"/>
    <x v="277"/>
    <x v="277"/>
    <n v="-813.5299999999994"/>
    <s v="Export_CoGe"/>
    <x v="1"/>
    <s v="30.AD"/>
    <x v="13"/>
    <s v="AD"/>
    <m/>
    <s v="30.AD"/>
    <s v="Debiti vs Ist. Previdenziali"/>
    <x v="1"/>
  </r>
  <r>
    <x v="0"/>
    <x v="28"/>
    <x v="279"/>
    <x v="279"/>
    <n v="-1049.1300000000001"/>
    <s v="Export_CoGe"/>
    <x v="1"/>
    <s v="30.AD"/>
    <x v="13"/>
    <s v="AD"/>
    <m/>
    <s v="30.AD"/>
    <s v="Debiti vs Ist. Previdenziali"/>
    <x v="1"/>
  </r>
  <r>
    <x v="0"/>
    <x v="28"/>
    <x v="280"/>
    <x v="280"/>
    <n v="-493.74999999999966"/>
    <s v="Export_CoGe"/>
    <x v="1"/>
    <s v="30.AD"/>
    <x v="13"/>
    <s v="AD"/>
    <m/>
    <s v="30.AD"/>
    <s v="Debiti vs Ist. Previdenziali"/>
    <x v="1"/>
  </r>
  <r>
    <x v="0"/>
    <x v="28"/>
    <x v="281"/>
    <x v="281"/>
    <n v="-610.3399999999998"/>
    <s v="Export_CoGe"/>
    <x v="1"/>
    <s v="30.AD"/>
    <x v="13"/>
    <s v="AD"/>
    <m/>
    <s v="30.AD"/>
    <s v="Debiti vs Ist. Previdenziali"/>
    <x v="1"/>
  </r>
  <r>
    <x v="0"/>
    <x v="28"/>
    <x v="283"/>
    <x v="283"/>
    <n v="-131.24000000001919"/>
    <s v="Export_CoGe"/>
    <x v="1"/>
    <s v="30.AD"/>
    <x v="13"/>
    <s v="AD"/>
    <m/>
    <s v="30.AD"/>
    <s v="Debiti vs Ist. Previdenziali"/>
    <x v="1"/>
  </r>
  <r>
    <x v="0"/>
    <x v="28"/>
    <x v="414"/>
    <x v="413"/>
    <n v="-636.47"/>
    <s v="Export_CoGe"/>
    <x v="1"/>
    <s v="30.AD"/>
    <x v="13"/>
    <s v="AD"/>
    <m/>
    <s v="30.AD"/>
    <s v="Debiti vs Ist. Previdenziali"/>
    <x v="1"/>
  </r>
  <r>
    <x v="0"/>
    <x v="28"/>
    <x v="427"/>
    <x v="427"/>
    <n v="-126.93"/>
    <s v="Export_CoGe"/>
    <x v="1"/>
    <s v="30.AD"/>
    <x v="13"/>
    <s v="AD"/>
    <m/>
    <m/>
    <s v="Altri Debiti"/>
    <x v="1"/>
  </r>
  <r>
    <x v="0"/>
    <x v="28"/>
    <x v="285"/>
    <x v="285"/>
    <n v="-41688.169999999918"/>
    <s v="Export_CoGe"/>
    <x v="1"/>
    <s v="30.AD"/>
    <x v="13"/>
    <s v="AC"/>
    <m/>
    <s v="60.PREV"/>
    <s v="Debiti vs Ist. Previdenziali"/>
    <x v="1"/>
  </r>
  <r>
    <x v="0"/>
    <x v="28"/>
    <x v="287"/>
    <x v="287"/>
    <n v="-210910"/>
    <s v="Export_CoGe"/>
    <x v="1"/>
    <s v="30.AD"/>
    <x v="13"/>
    <s v="AD"/>
    <m/>
    <s v="30.AD"/>
    <s v="Ratei/Risconti Passivi"/>
    <x v="1"/>
  </r>
  <r>
    <x v="0"/>
    <x v="28"/>
    <x v="0"/>
    <x v="0"/>
    <n v="64413.189999999995"/>
    <s v="Export_CoGe"/>
    <x v="0"/>
    <s v="ACQDI"/>
    <x v="0"/>
    <s v="ACQ"/>
    <m/>
    <s v="B.6)"/>
    <s v="6) per materie prime, suddidiarie, di consumo e di merci"/>
    <x v="0"/>
  </r>
  <r>
    <x v="0"/>
    <x v="28"/>
    <x v="1"/>
    <x v="1"/>
    <n v="37084.080000000002"/>
    <s v="Export_CoGe"/>
    <x v="0"/>
    <s v="ACQDI"/>
    <x v="0"/>
    <s v="ACQ"/>
    <m/>
    <s v="B.6)"/>
    <s v="6) per materie prime, suddidiarie, di consumo e di merci"/>
    <x v="0"/>
  </r>
  <r>
    <x v="0"/>
    <x v="28"/>
    <x v="3"/>
    <x v="3"/>
    <n v="13508.06"/>
    <s v="Export_CoGe"/>
    <x v="0"/>
    <s v="ACQDI"/>
    <x v="0"/>
    <s v="ACQ"/>
    <m/>
    <s v="B.6)"/>
    <s v="6) per materie prime, suddidiarie, di consumo e di merci"/>
    <x v="0"/>
  </r>
  <r>
    <x v="0"/>
    <x v="28"/>
    <x v="5"/>
    <x v="5"/>
    <n v="362.49"/>
    <s v="Export_CoGe"/>
    <x v="0"/>
    <s v="ACQIN"/>
    <x v="2"/>
    <s v="PRD"/>
    <m/>
    <s v="B.6)"/>
    <s v="6) per materie prime, suddidiarie, di consumo e di merci"/>
    <x v="2"/>
  </r>
  <r>
    <x v="0"/>
    <x v="28"/>
    <x v="7"/>
    <x v="7"/>
    <n v="10390.52"/>
    <s v="Export_CoGe"/>
    <x v="0"/>
    <s v="ACQDI"/>
    <x v="0"/>
    <s v="ACQ"/>
    <m/>
    <s v="B.6)"/>
    <s v="6) per materie prime, suddidiarie, di consumo e di merci"/>
    <x v="3"/>
  </r>
  <r>
    <x v="0"/>
    <x v="28"/>
    <x v="9"/>
    <x v="9"/>
    <n v="1735.37"/>
    <s v="Export_CoGe"/>
    <x v="0"/>
    <s v="ACQIN"/>
    <x v="2"/>
    <s v="PRD"/>
    <m/>
    <s v="B.6)"/>
    <s v="6) per materie prime, suddidiarie, di consumo e di merci"/>
    <x v="2"/>
  </r>
  <r>
    <x v="0"/>
    <x v="28"/>
    <x v="11"/>
    <x v="11"/>
    <n v="2030.05"/>
    <s v="Export_CoGe"/>
    <x v="0"/>
    <s v="ACQIN"/>
    <x v="2"/>
    <s v="PRD"/>
    <m/>
    <s v="B.6)"/>
    <s v="6) per materie prime, suddidiarie, di consumo e di merci"/>
    <x v="2"/>
  </r>
  <r>
    <x v="0"/>
    <x v="28"/>
    <x v="13"/>
    <x v="13"/>
    <n v="929.16000000000008"/>
    <s v="Export_CoGe"/>
    <x v="0"/>
    <s v="COSGS"/>
    <x v="4"/>
    <s v="COSTI"/>
    <m/>
    <s v="B.6)"/>
    <s v="6) per materie prime, suddidiarie, di consumo e di merci"/>
    <x v="4"/>
  </r>
  <r>
    <x v="0"/>
    <x v="28"/>
    <x v="15"/>
    <x v="15"/>
    <n v="1013.8799999999999"/>
    <s v="Export_CoGe"/>
    <x v="0"/>
    <s v="ACQIN"/>
    <x v="2"/>
    <s v="PRD"/>
    <m/>
    <s v="B.6)"/>
    <s v="6) per materie prime, suddidiarie, di consumo e di merci"/>
    <x v="3"/>
  </r>
  <r>
    <x v="0"/>
    <x v="28"/>
    <x v="17"/>
    <x v="17"/>
    <n v="4393.3999999999996"/>
    <s v="Export_CoGe"/>
    <x v="0"/>
    <s v="COSGS"/>
    <x v="4"/>
    <s v="COSTI"/>
    <m/>
    <s v="B.6)"/>
    <s v="6) per materie prime, suddidiarie, di consumo e di merci"/>
    <x v="2"/>
  </r>
  <r>
    <x v="0"/>
    <x v="28"/>
    <x v="290"/>
    <x v="290"/>
    <n v="4983.63"/>
    <s v="Export_CoGe"/>
    <x v="0"/>
    <s v="ACQDI"/>
    <x v="0"/>
    <s v="ACQ"/>
    <m/>
    <s v="B.6)"/>
    <s v="6) per materie prime, suddidiarie, di consumo e di merci"/>
    <x v="2"/>
  </r>
  <r>
    <x v="0"/>
    <x v="28"/>
    <x v="424"/>
    <x v="423"/>
    <n v="51.43"/>
    <s v="Export_CoGe"/>
    <x v="0"/>
    <s v="COSGS"/>
    <x v="4"/>
    <s v="COSTI"/>
    <m/>
    <s v="B.6)"/>
    <s v="6) per materie prime, suddidiarie, di consumo e di merci"/>
    <x v="6"/>
  </r>
  <r>
    <x v="0"/>
    <x v="28"/>
    <x v="428"/>
    <x v="428"/>
    <n v="84.13"/>
    <s v="Export_CoGe"/>
    <x v="0"/>
    <s v="COSGS"/>
    <x v="4"/>
    <s v="COSTI"/>
    <m/>
    <s v="B.6)"/>
    <s v="6) per materie prime, suddidiarie, di consumo e di merci"/>
    <x v="3"/>
  </r>
  <r>
    <x v="0"/>
    <x v="28"/>
    <x v="29"/>
    <x v="29"/>
    <n v="55772.140000000007"/>
    <s v="Export_CoGe"/>
    <x v="0"/>
    <s v="SERDI"/>
    <x v="5"/>
    <s v="LAV"/>
    <m/>
    <s v="B.7)"/>
    <s v="7) per servizi"/>
    <x v="0"/>
  </r>
  <r>
    <x v="0"/>
    <x v="28"/>
    <x v="32"/>
    <x v="32"/>
    <n v="15868.58"/>
    <s v="Export_CoGe"/>
    <x v="0"/>
    <s v="SERDI"/>
    <x v="5"/>
    <s v="LAV"/>
    <m/>
    <s v="B.7)"/>
    <s v="7) per servizi"/>
    <x v="0"/>
  </r>
  <r>
    <x v="0"/>
    <x v="28"/>
    <x v="41"/>
    <x v="41"/>
    <n v="114595.95999999999"/>
    <s v="Export_CoGe"/>
    <x v="0"/>
    <s v="SERDI"/>
    <x v="5"/>
    <s v="LAV"/>
    <m/>
    <s v="B.7)"/>
    <s v="7) per servizi"/>
    <x v="0"/>
  </r>
  <r>
    <x v="0"/>
    <x v="28"/>
    <x v="43"/>
    <x v="43"/>
    <n v="10352.89"/>
    <s v="Export_CoGe"/>
    <x v="0"/>
    <s v="SERST"/>
    <x v="8"/>
    <s v="COSTI"/>
    <m/>
    <s v="B.7)"/>
    <s v="7) per servizi"/>
    <x v="2"/>
  </r>
  <r>
    <x v="0"/>
    <x v="28"/>
    <x v="44"/>
    <x v="44"/>
    <n v="6459.1400000000012"/>
    <s v="Export_CoGe"/>
    <x v="0"/>
    <s v="SERST"/>
    <x v="8"/>
    <s v="COSTI"/>
    <m/>
    <s v="B.7)"/>
    <s v="7) per servizi"/>
    <x v="2"/>
  </r>
  <r>
    <x v="0"/>
    <x v="28"/>
    <x v="46"/>
    <x v="46"/>
    <n v="286.77"/>
    <s v="Export_CoGe"/>
    <x v="0"/>
    <s v="SERST"/>
    <x v="8"/>
    <s v="COSTI"/>
    <m/>
    <s v="B.7)"/>
    <s v="7) per servizi"/>
    <x v="2"/>
  </r>
  <r>
    <x v="0"/>
    <x v="28"/>
    <x v="50"/>
    <x v="50"/>
    <n v="1541.0399999999997"/>
    <s v="Export_CoGe"/>
    <x v="0"/>
    <s v="SERST"/>
    <x v="8"/>
    <s v="COSTI"/>
    <m/>
    <s v="B.7)"/>
    <s v="7) per servizi"/>
    <x v="2"/>
  </r>
  <r>
    <x v="0"/>
    <x v="28"/>
    <x v="52"/>
    <x v="52"/>
    <n v="1692.46"/>
    <s v="Export_CoGe"/>
    <x v="0"/>
    <s v="SERST"/>
    <x v="8"/>
    <s v="COSTI"/>
    <m/>
    <s v="B.7)"/>
    <s v="7) per servizi"/>
    <x v="2"/>
  </r>
  <r>
    <x v="0"/>
    <x v="28"/>
    <x v="54"/>
    <x v="54"/>
    <n v="7510.31"/>
    <s v="Export_CoGe"/>
    <x v="0"/>
    <s v="SERST"/>
    <x v="8"/>
    <s v="COSTI"/>
    <m/>
    <s v="B.7)"/>
    <s v="7) per servizi"/>
    <x v="2"/>
  </r>
  <r>
    <x v="0"/>
    <x v="28"/>
    <x v="56"/>
    <x v="56"/>
    <n v="32368.400000000001"/>
    <s v="Export_CoGe"/>
    <x v="0"/>
    <s v="SERST"/>
    <x v="8"/>
    <s v="COSTI"/>
    <m/>
    <s v="B.7)"/>
    <s v="7) per servizi"/>
    <x v="4"/>
  </r>
  <r>
    <x v="0"/>
    <x v="28"/>
    <x v="58"/>
    <x v="58"/>
    <n v="13039.5"/>
    <s v="Export_CoGe"/>
    <x v="0"/>
    <s v="SERST"/>
    <x v="8"/>
    <s v="COSTI"/>
    <m/>
    <s v="B.7)"/>
    <s v="7) per servizi"/>
    <x v="2"/>
  </r>
  <r>
    <x v="0"/>
    <x v="28"/>
    <x v="60"/>
    <x v="60"/>
    <n v="800"/>
    <s v="Export_CoGe"/>
    <x v="0"/>
    <s v="SERIN"/>
    <x v="6"/>
    <s v="PRD"/>
    <m/>
    <s v="B.7)"/>
    <s v="7) per servizi"/>
    <x v="0"/>
  </r>
  <r>
    <x v="0"/>
    <x v="28"/>
    <x v="62"/>
    <x v="62"/>
    <n v="8934"/>
    <s v="Export_CoGe"/>
    <x v="0"/>
    <s v="SERST"/>
    <x v="8"/>
    <s v="COSTI"/>
    <m/>
    <s v="B.7)"/>
    <s v="7) per servizi"/>
    <x v="2"/>
  </r>
  <r>
    <x v="0"/>
    <x v="28"/>
    <x v="66"/>
    <x v="66"/>
    <n v="312.5"/>
    <s v="Export_CoGe"/>
    <x v="0"/>
    <s v="SERST"/>
    <x v="8"/>
    <s v="COSTI"/>
    <m/>
    <s v="B.7)"/>
    <s v="7) per servizi"/>
    <x v="2"/>
  </r>
  <r>
    <x v="0"/>
    <x v="28"/>
    <x v="291"/>
    <x v="291"/>
    <n v="300"/>
    <s v="Export_CoGe"/>
    <x v="0"/>
    <s v="SERST"/>
    <x v="8"/>
    <s v="COSTI"/>
    <m/>
    <s v="B.7)"/>
    <s v="7) per servizi"/>
    <x v="6"/>
  </r>
  <r>
    <x v="0"/>
    <x v="28"/>
    <x v="292"/>
    <x v="292"/>
    <n v="11051.04"/>
    <s v="Export_CoGe"/>
    <x v="0"/>
    <s v="SERIN"/>
    <x v="6"/>
    <s v="PRD"/>
    <m/>
    <s v="B.7)"/>
    <s v="7) per servizi"/>
    <x v="0"/>
  </r>
  <r>
    <x v="0"/>
    <x v="28"/>
    <x v="295"/>
    <x v="295"/>
    <n v="3249.99"/>
    <s v="Export_CoGe"/>
    <x v="0"/>
    <s v="SERST"/>
    <x v="8"/>
    <s v="COSTI"/>
    <m/>
    <s v="B.7)"/>
    <s v="7) per servizi"/>
    <x v="2"/>
  </r>
  <r>
    <x v="0"/>
    <x v="28"/>
    <x v="346"/>
    <x v="345"/>
    <n v="14405"/>
    <s v="Export_CoGe"/>
    <x v="0"/>
    <s v="ONSTR"/>
    <x v="30"/>
    <s v="EXT"/>
    <m/>
    <s v="B.14)"/>
    <s v="14) oneri diversi di gestione"/>
    <x v="2"/>
  </r>
  <r>
    <x v="0"/>
    <x v="28"/>
    <x v="68"/>
    <x v="68"/>
    <n v="3249.99"/>
    <s v="Export_CoGe"/>
    <x v="0"/>
    <s v="COSGS"/>
    <x v="4"/>
    <s v="COSTI"/>
    <m/>
    <s v="B.7)"/>
    <s v="7) per servizi"/>
    <x v="2"/>
  </r>
  <r>
    <x v="0"/>
    <x v="28"/>
    <x v="395"/>
    <x v="394"/>
    <n v="4430.25"/>
    <s v="Export_CoGe"/>
    <x v="0"/>
    <s v="COSGS"/>
    <x v="4"/>
    <s v="COSTI"/>
    <m/>
    <s v="B.7)"/>
    <s v="7) per servizi"/>
    <x v="2"/>
  </r>
  <r>
    <x v="0"/>
    <x v="28"/>
    <x v="298"/>
    <x v="298"/>
    <n v="7650"/>
    <s v="Export_CoGe"/>
    <x v="0"/>
    <s v="COSGS"/>
    <x v="4"/>
    <s v="COSTI"/>
    <m/>
    <s v="B.7)"/>
    <s v="7) per servizi"/>
    <x v="2"/>
  </r>
  <r>
    <x v="0"/>
    <x v="28"/>
    <x v="375"/>
    <x v="374"/>
    <n v="2079.9900000000002"/>
    <s v="Export_CoGe"/>
    <x v="0"/>
    <s v="SERIN"/>
    <x v="6"/>
    <s v="PRD"/>
    <m/>
    <s v="B.7)"/>
    <s v="7) per servizi"/>
    <x v="2"/>
  </r>
  <r>
    <x v="0"/>
    <x v="28"/>
    <x v="368"/>
    <x v="367"/>
    <n v="600"/>
    <s v="Export_CoGe"/>
    <x v="0"/>
    <s v="COSGS"/>
    <x v="4"/>
    <s v="COSTI"/>
    <m/>
    <s v="B.7)"/>
    <s v="7) per servizi"/>
    <x v="2"/>
  </r>
  <r>
    <x v="0"/>
    <x v="28"/>
    <x v="69"/>
    <x v="69"/>
    <n v="7497.51"/>
    <s v="Export_CoGe"/>
    <x v="0"/>
    <s v="COSGS"/>
    <x v="4"/>
    <s v="COSTI"/>
    <m/>
    <s v="B.7)"/>
    <s v="7) per servizi"/>
    <x v="2"/>
  </r>
  <r>
    <x v="0"/>
    <x v="28"/>
    <x v="71"/>
    <x v="71"/>
    <n v="402.51"/>
    <s v="Export_CoGe"/>
    <x v="0"/>
    <s v="SERIN"/>
    <x v="6"/>
    <s v="PRD"/>
    <m/>
    <s v="B.7)"/>
    <s v="7) per servizi"/>
    <x v="3"/>
  </r>
  <r>
    <x v="0"/>
    <x v="28"/>
    <x v="73"/>
    <x v="73"/>
    <n v="237.99"/>
    <s v="Export_CoGe"/>
    <x v="0"/>
    <s v="COSGS"/>
    <x v="4"/>
    <s v="COSTI"/>
    <m/>
    <s v="B.7)"/>
    <s v="7) per servizi"/>
    <x v="2"/>
  </r>
  <r>
    <x v="0"/>
    <x v="28"/>
    <x v="75"/>
    <x v="75"/>
    <n v="1060.74"/>
    <s v="Export_CoGe"/>
    <x v="0"/>
    <s v="COSGS"/>
    <x v="4"/>
    <s v="COSTI"/>
    <m/>
    <s v="B.7)"/>
    <s v="7) per servizi"/>
    <x v="2"/>
  </r>
  <r>
    <x v="0"/>
    <x v="28"/>
    <x v="76"/>
    <x v="76"/>
    <n v="2796.8700000000003"/>
    <s v="Export_CoGe"/>
    <x v="0"/>
    <s v="COSGS"/>
    <x v="4"/>
    <s v="COSTI"/>
    <m/>
    <s v="B.7)"/>
    <s v="7) per servizi"/>
    <x v="2"/>
  </r>
  <r>
    <x v="0"/>
    <x v="28"/>
    <x v="417"/>
    <x v="416"/>
    <n v="757.5"/>
    <s v="Export_CoGe"/>
    <x v="0"/>
    <s v="SERIN"/>
    <x v="6"/>
    <s v="PRD"/>
    <m/>
    <s v="B.7)"/>
    <s v="7) per servizi"/>
    <x v="3"/>
  </r>
  <r>
    <x v="0"/>
    <x v="28"/>
    <x v="77"/>
    <x v="77"/>
    <n v="916"/>
    <s v="Export_CoGe"/>
    <x v="0"/>
    <s v="SERST"/>
    <x v="8"/>
    <s v="COSTI"/>
    <m/>
    <s v="B.7)"/>
    <s v="7) per servizi"/>
    <x v="2"/>
  </r>
  <r>
    <x v="0"/>
    <x v="28"/>
    <x v="79"/>
    <x v="79"/>
    <n v="2367.21"/>
    <s v="Export_CoGe"/>
    <x v="0"/>
    <s v="SERIN"/>
    <x v="6"/>
    <s v="PRD"/>
    <m/>
    <s v="B.7)"/>
    <s v="7) per servizi"/>
    <x v="0"/>
  </r>
  <r>
    <x v="0"/>
    <x v="28"/>
    <x v="83"/>
    <x v="83"/>
    <n v="146.25"/>
    <s v="Export_CoGe"/>
    <x v="0"/>
    <s v="SERST"/>
    <x v="8"/>
    <s v="COSTI"/>
    <m/>
    <s v="B.7)"/>
    <s v="7) per servizi"/>
    <x v="2"/>
  </r>
  <r>
    <x v="0"/>
    <x v="28"/>
    <x v="85"/>
    <x v="85"/>
    <n v="2352.09"/>
    <s v="Export_CoGe"/>
    <x v="0"/>
    <s v="SERIN"/>
    <x v="6"/>
    <s v="PRD"/>
    <m/>
    <s v="B.7)"/>
    <s v="7) per servizi"/>
    <x v="2"/>
  </r>
  <r>
    <x v="0"/>
    <x v="28"/>
    <x v="87"/>
    <x v="87"/>
    <n v="1592.4500000000003"/>
    <s v="Export_CoGe"/>
    <x v="0"/>
    <s v="SERST"/>
    <x v="8"/>
    <s v="COSTI"/>
    <m/>
    <s v="B.7)"/>
    <s v="7) per servizi"/>
    <x v="2"/>
  </r>
  <r>
    <x v="0"/>
    <x v="28"/>
    <x v="89"/>
    <x v="89"/>
    <n v="10391.19"/>
    <s v="Export_CoGe"/>
    <x v="0"/>
    <s v="SERST"/>
    <x v="8"/>
    <s v="COSTI"/>
    <m/>
    <s v="B.7)"/>
    <s v="7) per servizi"/>
    <x v="2"/>
  </r>
  <r>
    <x v="0"/>
    <x v="28"/>
    <x v="429"/>
    <x v="429"/>
    <n v="14.38"/>
    <s v="Export_CoGe"/>
    <x v="0"/>
    <s v="SERIN"/>
    <x v="6"/>
    <s v="PRD"/>
    <m/>
    <s v="B.7)"/>
    <s v="7) per servizi"/>
    <x v="3"/>
  </r>
  <r>
    <x v="0"/>
    <x v="28"/>
    <x v="97"/>
    <x v="97"/>
    <n v="120.98"/>
    <s v="Export_CoGe"/>
    <x v="0"/>
    <s v="SERST"/>
    <x v="8"/>
    <s v="COSTI"/>
    <m/>
    <s v="B.7)"/>
    <s v="7) per servizi"/>
    <x v="6"/>
  </r>
  <r>
    <x v="0"/>
    <x v="28"/>
    <x v="99"/>
    <x v="99"/>
    <n v="591.06999999999994"/>
    <s v="Export_CoGe"/>
    <x v="0"/>
    <s v="SERST"/>
    <x v="8"/>
    <s v="COSTI"/>
    <m/>
    <s v="B.7)"/>
    <s v="7) per servizi"/>
    <x v="6"/>
  </r>
  <r>
    <x v="0"/>
    <x v="28"/>
    <x v="100"/>
    <x v="100"/>
    <n v="2830.17"/>
    <s v="Export_CoGe"/>
    <x v="0"/>
    <s v="COSGS"/>
    <x v="4"/>
    <s v="COSTI"/>
    <m/>
    <s v="B.7)"/>
    <s v="7) per servizi"/>
    <x v="2"/>
  </r>
  <r>
    <x v="0"/>
    <x v="28"/>
    <x v="102"/>
    <x v="102"/>
    <n v="1040.08"/>
    <s v="Export_CoGe"/>
    <x v="0"/>
    <s v="SERST"/>
    <x v="8"/>
    <s v="COSTI"/>
    <m/>
    <s v="B.7)"/>
    <s v="7) per servizi"/>
    <x v="6"/>
  </r>
  <r>
    <x v="0"/>
    <x v="28"/>
    <x v="103"/>
    <x v="103"/>
    <n v="1736.62"/>
    <s v="Export_CoGe"/>
    <x v="0"/>
    <s v="COSGS"/>
    <x v="4"/>
    <s v="COSTI"/>
    <m/>
    <s v="B.7)"/>
    <s v="7) per servizi"/>
    <x v="2"/>
  </r>
  <r>
    <x v="0"/>
    <x v="28"/>
    <x v="104"/>
    <x v="104"/>
    <n v="1945.23"/>
    <s v="Export_CoGe"/>
    <x v="0"/>
    <s v="COSGS"/>
    <x v="4"/>
    <s v="COSTI"/>
    <m/>
    <s v="B.7)"/>
    <s v="7) per servizi"/>
    <x v="5"/>
  </r>
  <r>
    <x v="0"/>
    <x v="28"/>
    <x v="106"/>
    <x v="106"/>
    <n v="1286.03"/>
    <s v="Export_CoGe"/>
    <x v="0"/>
    <s v="COSGS"/>
    <x v="4"/>
    <s v="COSTI"/>
    <m/>
    <s v="B.7)"/>
    <s v="7) per servizi"/>
    <x v="5"/>
  </r>
  <r>
    <x v="0"/>
    <x v="28"/>
    <x v="110"/>
    <x v="110"/>
    <n v="2774.67"/>
    <s v="Export_CoGe"/>
    <x v="0"/>
    <s v="COSGS"/>
    <x v="4"/>
    <s v="COSTI"/>
    <m/>
    <s v="B.7)"/>
    <s v="7) per servizi"/>
    <x v="5"/>
  </r>
  <r>
    <x v="0"/>
    <x v="28"/>
    <x v="111"/>
    <x v="111"/>
    <n v="630"/>
    <s v="Export_CoGe"/>
    <x v="0"/>
    <s v="COSGS"/>
    <x v="4"/>
    <s v="COSTI"/>
    <m/>
    <s v="B.7)"/>
    <s v="7) per servizi"/>
    <x v="2"/>
  </r>
  <r>
    <x v="0"/>
    <x v="28"/>
    <x v="112"/>
    <x v="112"/>
    <n v="1605"/>
    <s v="Export_CoGe"/>
    <x v="0"/>
    <s v="SERST"/>
    <x v="8"/>
    <s v="COSTI"/>
    <m/>
    <s v="B.7)"/>
    <s v="7) per servizi"/>
    <x v="2"/>
  </r>
  <r>
    <x v="0"/>
    <x v="28"/>
    <x v="376"/>
    <x v="375"/>
    <n v="3979.67"/>
    <s v="Export_CoGe"/>
    <x v="0"/>
    <s v="ONSTR"/>
    <x v="30"/>
    <s v="EXT"/>
    <m/>
    <s v="B.14)"/>
    <s v="14) oneri diversi di gestione"/>
    <x v="2"/>
  </r>
  <r>
    <x v="0"/>
    <x v="28"/>
    <x v="355"/>
    <x v="354"/>
    <n v="31.25"/>
    <s v="Export_CoGe"/>
    <x v="0"/>
    <s v="SERST"/>
    <x v="8"/>
    <s v="COSTI"/>
    <m/>
    <s v="B.7)"/>
    <s v="7) per servizi"/>
    <x v="6"/>
  </r>
  <r>
    <x v="0"/>
    <x v="28"/>
    <x v="356"/>
    <x v="355"/>
    <n v="4860.7199999999993"/>
    <s v="Export_CoGe"/>
    <x v="0"/>
    <s v="SERST"/>
    <x v="8"/>
    <s v="COSTI"/>
    <m/>
    <s v="B.7)"/>
    <s v="7) per servizi"/>
    <x v="2"/>
  </r>
  <r>
    <x v="0"/>
    <x v="28"/>
    <x v="405"/>
    <x v="404"/>
    <n v="1534"/>
    <s v="Export_CoGe"/>
    <x v="0"/>
    <s v="COSGS"/>
    <x v="4"/>
    <s v="COSTI"/>
    <m/>
    <s v="B.7)"/>
    <s v="7) per servizi"/>
    <x v="2"/>
  </r>
  <r>
    <x v="0"/>
    <x v="28"/>
    <x v="408"/>
    <x v="407"/>
    <n v="23293.89"/>
    <s v="Export_CoGe"/>
    <x v="0"/>
    <s v="SERST"/>
    <x v="8"/>
    <s v="COSTI"/>
    <s v="SPESGRANT"/>
    <s v="B.7)"/>
    <s v="7) per servizi"/>
    <x v="8"/>
  </r>
  <r>
    <x v="0"/>
    <x v="28"/>
    <x v="113"/>
    <x v="113"/>
    <n v="10468.340000000002"/>
    <s v="Export_CoGe"/>
    <x v="0"/>
    <s v="SERIN"/>
    <x v="6"/>
    <s v="PRD"/>
    <m/>
    <s v="B.7)"/>
    <s v="7) per servizi"/>
    <x v="3"/>
  </r>
  <r>
    <x v="0"/>
    <x v="28"/>
    <x v="114"/>
    <x v="114"/>
    <n v="461.41000000000008"/>
    <s v="Export_CoGe"/>
    <x v="0"/>
    <s v="SERIN"/>
    <x v="6"/>
    <s v="PRD"/>
    <m/>
    <s v="B.7)"/>
    <s v="7) per servizi"/>
    <x v="3"/>
  </r>
  <r>
    <x v="0"/>
    <x v="28"/>
    <x v="390"/>
    <x v="389"/>
    <n v="61.49"/>
    <s v="Export_CoGe"/>
    <x v="0"/>
    <s v="SERIN"/>
    <x v="6"/>
    <s v="PRD"/>
    <m/>
    <s v="B.7)"/>
    <s v="7) per servizi"/>
    <x v="3"/>
  </r>
  <r>
    <x v="0"/>
    <x v="28"/>
    <x v="116"/>
    <x v="116"/>
    <n v="105"/>
    <s v="Export_CoGe"/>
    <x v="0"/>
    <s v="SERST"/>
    <x v="8"/>
    <s v="COSTI"/>
    <m/>
    <s v="B.7)"/>
    <s v="7) per servizi"/>
    <x v="2"/>
  </r>
  <r>
    <x v="0"/>
    <x v="28"/>
    <x v="118"/>
    <x v="118"/>
    <n v="105"/>
    <s v="Export_CoGe"/>
    <x v="0"/>
    <s v="SERST"/>
    <x v="8"/>
    <s v="COSTI"/>
    <m/>
    <s v="B.7)"/>
    <s v="7) per servizi"/>
    <x v="2"/>
  </r>
  <r>
    <x v="0"/>
    <x v="28"/>
    <x v="119"/>
    <x v="119"/>
    <n v="1770.12"/>
    <s v="Export_CoGe"/>
    <x v="0"/>
    <s v="SERST"/>
    <x v="8"/>
    <s v="COSTI"/>
    <m/>
    <s v="B.7)"/>
    <s v="7) per servizi"/>
    <x v="2"/>
  </r>
  <r>
    <x v="0"/>
    <x v="28"/>
    <x v="121"/>
    <x v="121"/>
    <n v="15"/>
    <s v="Export_CoGe"/>
    <x v="0"/>
    <s v="SERST"/>
    <x v="8"/>
    <s v="COSTI"/>
    <m/>
    <s v="B.7)"/>
    <s v="7) per servizi"/>
    <x v="2"/>
  </r>
  <r>
    <x v="0"/>
    <x v="28"/>
    <x v="357"/>
    <x v="356"/>
    <n v="319.88"/>
    <s v="Export_CoGe"/>
    <x v="0"/>
    <s v="ONSTR"/>
    <x v="30"/>
    <s v="EXT"/>
    <m/>
    <s v="B.14)"/>
    <s v="14) oneri diversi di gestione"/>
    <x v="2"/>
  </r>
  <r>
    <x v="0"/>
    <x v="28"/>
    <x v="123"/>
    <x v="123"/>
    <n v="920.79000000000008"/>
    <s v="Export_CoGe"/>
    <x v="0"/>
    <s v="SERST"/>
    <x v="8"/>
    <s v="COSTI"/>
    <m/>
    <s v="B.7)"/>
    <s v="7) per servizi"/>
    <x v="2"/>
  </r>
  <r>
    <x v="0"/>
    <x v="28"/>
    <x v="127"/>
    <x v="127"/>
    <n v="13584.760000000002"/>
    <s v="Export_CoGe"/>
    <x v="0"/>
    <s v="SERST"/>
    <x v="8"/>
    <s v="COSTI"/>
    <m/>
    <s v="B.7)"/>
    <s v="7) per servizi"/>
    <x v="4"/>
  </r>
  <r>
    <x v="0"/>
    <x v="28"/>
    <x v="129"/>
    <x v="129"/>
    <n v="1.1499999999999999"/>
    <s v="Export_CoGe"/>
    <x v="0"/>
    <s v="COSGS"/>
    <x v="4"/>
    <s v="COSTI"/>
    <m/>
    <s v="B.7)"/>
    <s v="7) per servizi"/>
    <x v="2"/>
  </r>
  <r>
    <x v="0"/>
    <x v="28"/>
    <x v="131"/>
    <x v="131"/>
    <n v="42.51"/>
    <s v="Export_CoGe"/>
    <x v="0"/>
    <s v="COSGS"/>
    <x v="4"/>
    <s v="COSTI"/>
    <m/>
    <s v="B.7)"/>
    <s v="7) per servizi"/>
    <x v="2"/>
  </r>
  <r>
    <x v="0"/>
    <x v="28"/>
    <x v="133"/>
    <x v="133"/>
    <n v="704.99"/>
    <s v="Export_CoGe"/>
    <x v="0"/>
    <s v="SERST"/>
    <x v="8"/>
    <s v="COSTI"/>
    <m/>
    <s v="B.7)"/>
    <s v="7) per servizi"/>
    <x v="4"/>
  </r>
  <r>
    <x v="0"/>
    <x v="28"/>
    <x v="136"/>
    <x v="136"/>
    <n v="71.95999999999998"/>
    <s v="Export_CoGe"/>
    <x v="0"/>
    <s v="SERST"/>
    <x v="8"/>
    <s v="COSTI"/>
    <m/>
    <s v="B.7)"/>
    <s v="7) per servizi"/>
    <x v="2"/>
  </r>
  <r>
    <x v="0"/>
    <x v="28"/>
    <x v="362"/>
    <x v="361"/>
    <n v="2074.08"/>
    <s v="Export_CoGe"/>
    <x v="0"/>
    <s v="SERST"/>
    <x v="8"/>
    <s v="COSTI"/>
    <s v="CONSGRANT"/>
    <s v="B.7)"/>
    <s v="7) per servizi"/>
    <x v="8"/>
  </r>
  <r>
    <x v="0"/>
    <x v="28"/>
    <x v="358"/>
    <x v="357"/>
    <n v="460.85"/>
    <s v="Export_CoGe"/>
    <x v="0"/>
    <s v="SERST"/>
    <x v="8"/>
    <s v="COSTI"/>
    <s v="SPESGRANT"/>
    <s v="B.7)"/>
    <s v="7) per servizi"/>
    <x v="6"/>
  </r>
  <r>
    <x v="0"/>
    <x v="28"/>
    <x v="137"/>
    <x v="424"/>
    <n v="2250"/>
    <s v="Export_CoGe"/>
    <x v="0"/>
    <s v="AFFIT"/>
    <x v="17"/>
    <s v="AFF"/>
    <m/>
    <s v="B.8)"/>
    <s v="8) per godimento di beni di terzi"/>
    <x v="2"/>
  </r>
  <r>
    <x v="0"/>
    <x v="28"/>
    <x v="138"/>
    <x v="138"/>
    <n v="3000"/>
    <s v="Export_CoGe"/>
    <x v="0"/>
    <s v="AFFIT"/>
    <x v="17"/>
    <s v="AFF"/>
    <m/>
    <s v="B.8)"/>
    <s v="8) per godimento di beni di terzi"/>
    <x v="2"/>
  </r>
  <r>
    <x v="0"/>
    <x v="28"/>
    <x v="139"/>
    <x v="139"/>
    <n v="10200"/>
    <s v="Export_CoGe"/>
    <x v="0"/>
    <s v="AFFIT"/>
    <x v="17"/>
    <s v="AFF"/>
    <m/>
    <s v="B.8)"/>
    <s v="8) per godimento di beni di terzi"/>
    <x v="2"/>
  </r>
  <r>
    <x v="0"/>
    <x v="28"/>
    <x v="140"/>
    <x v="140"/>
    <n v="300"/>
    <s v="Export_CoGe"/>
    <x v="0"/>
    <s v="AFFIT"/>
    <x v="17"/>
    <s v="AFF"/>
    <m/>
    <s v="B.8)"/>
    <s v="8) per godimento di beni di terzi"/>
    <x v="2"/>
  </r>
  <r>
    <x v="0"/>
    <x v="28"/>
    <x v="142"/>
    <x v="142"/>
    <n v="6387.96"/>
    <s v="Export_CoGe"/>
    <x v="0"/>
    <s v="AFFIT"/>
    <x v="17"/>
    <s v="AFF"/>
    <m/>
    <s v="B.8)"/>
    <s v="8) per godimento di beni di terzi"/>
    <x v="2"/>
  </r>
  <r>
    <x v="0"/>
    <x v="28"/>
    <x v="143"/>
    <x v="143"/>
    <n v="300"/>
    <s v="Export_CoGe"/>
    <x v="0"/>
    <s v="AFFIT"/>
    <x v="17"/>
    <s v="AFF"/>
    <m/>
    <s v="B.8)"/>
    <s v="8) per godimento di beni di terzi"/>
    <x v="2"/>
  </r>
  <r>
    <x v="0"/>
    <x v="28"/>
    <x v="144"/>
    <x v="144"/>
    <n v="6802.8799999999992"/>
    <s v="Export_CoGe"/>
    <x v="0"/>
    <s v="AFFIT"/>
    <x v="17"/>
    <s v="AFF"/>
    <m/>
    <s v="B.8)"/>
    <s v="8) per godimento di beni di terzi"/>
    <x v="2"/>
  </r>
  <r>
    <x v="0"/>
    <x v="28"/>
    <x v="150"/>
    <x v="150"/>
    <n v="11413.86"/>
    <s v="Export_CoGe"/>
    <x v="0"/>
    <s v="AFFIT"/>
    <x v="17"/>
    <s v="AFF"/>
    <m/>
    <s v="B.8)"/>
    <s v="8) per godimento di beni di terzi"/>
    <x v="2"/>
  </r>
  <r>
    <x v="0"/>
    <x v="28"/>
    <x v="364"/>
    <x v="363"/>
    <n v="7986"/>
    <s v="Export_CoGe"/>
    <x v="0"/>
    <s v="AFFIT"/>
    <x v="17"/>
    <s v="AFF"/>
    <m/>
    <s v="B.8)"/>
    <s v="8) per godimento di beni di terzi"/>
    <x v="2"/>
  </r>
  <r>
    <x v="0"/>
    <x v="28"/>
    <x v="391"/>
    <x v="390"/>
    <n v="5000"/>
    <s v="Export_CoGe"/>
    <x v="0"/>
    <s v="AFFIT"/>
    <x v="17"/>
    <s v="AFF"/>
    <m/>
    <s v="B.8)"/>
    <s v="8) per godimento di beni di terzi"/>
    <x v="2"/>
  </r>
  <r>
    <x v="0"/>
    <x v="28"/>
    <x v="392"/>
    <x v="391"/>
    <n v="750"/>
    <s v="Export_CoGe"/>
    <x v="0"/>
    <s v="AFFIT"/>
    <x v="17"/>
    <s v="AFF"/>
    <m/>
    <s v="B.8)"/>
    <s v="8) per godimento di beni di terzi"/>
    <x v="2"/>
  </r>
  <r>
    <x v="0"/>
    <x v="28"/>
    <x v="409"/>
    <x v="408"/>
    <n v="5400"/>
    <s v="Export_CoGe"/>
    <x v="0"/>
    <s v="AFFIT"/>
    <x v="17"/>
    <s v="AFF"/>
    <m/>
    <s v="B.8)"/>
    <s v="8) per godimento di beni di terzi"/>
    <x v="2"/>
  </r>
  <r>
    <x v="0"/>
    <x v="28"/>
    <x v="416"/>
    <x v="415"/>
    <n v="3600"/>
    <s v="Export_CoGe"/>
    <x v="0"/>
    <s v="AFFIT"/>
    <x v="17"/>
    <s v="AFF"/>
    <m/>
    <s v="B.8)"/>
    <s v="8) per godimento di beni di terzi"/>
    <x v="2"/>
  </r>
  <r>
    <x v="0"/>
    <x v="28"/>
    <x v="152"/>
    <x v="152"/>
    <n v="2500"/>
    <s v="Export_CoGe"/>
    <x v="0"/>
    <s v="COSGS"/>
    <x v="4"/>
    <s v="COSTI"/>
    <m/>
    <s v="B.8)"/>
    <s v="8) per godimento di beni di terzi"/>
    <x v="2"/>
  </r>
  <r>
    <x v="0"/>
    <x v="28"/>
    <x v="155"/>
    <x v="155"/>
    <n v="4980.8099999999995"/>
    <s v="Export_CoGe"/>
    <x v="0"/>
    <s v="COSGS"/>
    <x v="4"/>
    <s v="COSTI"/>
    <m/>
    <s v="B.8)"/>
    <s v="8) per godimento di beni di terzi"/>
    <x v="2"/>
  </r>
  <r>
    <x v="0"/>
    <x v="28"/>
    <x v="156"/>
    <x v="156"/>
    <n v="3507.91"/>
    <s v="Export_CoGe"/>
    <x v="0"/>
    <s v="COSGS"/>
    <x v="4"/>
    <s v="COSTI"/>
    <m/>
    <s v="B.8)"/>
    <s v="8) per godimento di beni di terzi"/>
    <x v="2"/>
  </r>
  <r>
    <x v="0"/>
    <x v="28"/>
    <x v="406"/>
    <x v="405"/>
    <n v="3663.51"/>
    <s v="Export_CoGe"/>
    <x v="0"/>
    <s v="COSGS"/>
    <x v="4"/>
    <s v="COSTI"/>
    <m/>
    <s v="B.8)"/>
    <s v="8) per godimento di beni di terzi"/>
    <x v="3"/>
  </r>
  <r>
    <x v="0"/>
    <x v="28"/>
    <x v="176"/>
    <x v="176"/>
    <n v="2426.6999999999998"/>
    <s v="Export_CoGe"/>
    <x v="0"/>
    <s v="AMMST"/>
    <x v="24"/>
    <s v="AMM"/>
    <m/>
    <s v="B.10)"/>
    <s v="10) Ammortamenti e svalutazioni"/>
    <x v="7"/>
  </r>
  <r>
    <x v="0"/>
    <x v="28"/>
    <x v="180"/>
    <x v="180"/>
    <n v="1186.44"/>
    <s v="Export_CoGe"/>
    <x v="0"/>
    <s v="AMMST"/>
    <x v="24"/>
    <s v="AMM"/>
    <m/>
    <s v="B.10)"/>
    <s v="10) Ammortamenti e svalutazioni"/>
    <x v="7"/>
  </r>
  <r>
    <x v="0"/>
    <x v="28"/>
    <x v="182"/>
    <x v="182"/>
    <n v="7559.76"/>
    <s v="Export_CoGe"/>
    <x v="0"/>
    <s v="AMMIN"/>
    <x v="26"/>
    <s v="AMM"/>
    <m/>
    <s v="B.10)"/>
    <s v="10) Ammortamenti e svalutazioni"/>
    <x v="7"/>
  </r>
  <r>
    <x v="0"/>
    <x v="28"/>
    <x v="184"/>
    <x v="184"/>
    <n v="2828.8560000000002"/>
    <s v="Export_CoGe"/>
    <x v="0"/>
    <s v="AMMST"/>
    <x v="24"/>
    <s v="AMM"/>
    <m/>
    <s v="B.10)"/>
    <s v="10) Ammortamenti e svalutazioni"/>
    <x v="7"/>
  </r>
  <r>
    <x v="0"/>
    <x v="28"/>
    <x v="186"/>
    <x v="186"/>
    <n v="6881.7900000000009"/>
    <s v="Export_CoGe"/>
    <x v="0"/>
    <s v="AMMIN"/>
    <x v="26"/>
    <s v="AMM"/>
    <m/>
    <s v="B.10)"/>
    <s v="10) Ammortamenti e svalutazioni"/>
    <x v="7"/>
  </r>
  <r>
    <x v="0"/>
    <x v="28"/>
    <x v="188"/>
    <x v="188"/>
    <n v="5204.67"/>
    <s v="Export_CoGe"/>
    <x v="0"/>
    <s v="AMMIN"/>
    <x v="26"/>
    <s v="AMM"/>
    <m/>
    <s v="B.10)"/>
    <s v="10) Ammortamenti e svalutazioni"/>
    <x v="7"/>
  </r>
  <r>
    <x v="0"/>
    <x v="28"/>
    <x v="190"/>
    <x v="190"/>
    <n v="1369.65"/>
    <s v="Export_CoGe"/>
    <x v="0"/>
    <s v="AMMST"/>
    <x v="24"/>
    <s v="AMM"/>
    <m/>
    <s v="B.10)"/>
    <s v="10) Ammortamenti e svalutazioni"/>
    <x v="7"/>
  </r>
  <r>
    <x v="0"/>
    <x v="28"/>
    <x v="192"/>
    <x v="192"/>
    <n v="320.88159999999999"/>
    <s v="Export_CoGe"/>
    <x v="0"/>
    <s v="AMMST"/>
    <x v="24"/>
    <s v="AMM"/>
    <m/>
    <s v="B.10)"/>
    <s v="10) Ammortamenti e svalutazioni"/>
    <x v="7"/>
  </r>
  <r>
    <x v="0"/>
    <x v="28"/>
    <x v="198"/>
    <x v="198"/>
    <n v="640810.47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28"/>
    <x v="200"/>
    <x v="200"/>
    <n v="473270.04"/>
    <s v="Export_CoGe"/>
    <x v="0"/>
    <s v="VARMP"/>
    <x v="28"/>
    <s v="ACQ"/>
    <m/>
    <s v="B.11)"/>
    <s v="11) variazioni delle rimanenze di materie prime, sussidiarie, di consumo e di merci"/>
    <x v="3"/>
  </r>
  <r>
    <x v="0"/>
    <x v="28"/>
    <x v="203"/>
    <x v="203"/>
    <n v="672.49999999999989"/>
    <s v="Export_CoGe"/>
    <x v="0"/>
    <s v="COSGS"/>
    <x v="4"/>
    <s v="COSTI"/>
    <m/>
    <s v="B.14)"/>
    <s v="14) oneri diversi di gestione"/>
    <x v="2"/>
  </r>
  <r>
    <x v="0"/>
    <x v="28"/>
    <x v="204"/>
    <x v="204"/>
    <n v="415"/>
    <s v="Export_CoGe"/>
    <x v="0"/>
    <s v="COSGS"/>
    <x v="4"/>
    <s v="COSTI"/>
    <m/>
    <s v="B.14)"/>
    <s v="14) oneri diversi di gestione"/>
    <x v="2"/>
  </r>
  <r>
    <x v="0"/>
    <x v="28"/>
    <x v="206"/>
    <x v="206"/>
    <n v="6"/>
    <s v="Export_CoGe"/>
    <x v="0"/>
    <s v="COSGS"/>
    <x v="4"/>
    <s v="COSTI"/>
    <m/>
    <s v="B.14)"/>
    <s v="14) oneri diversi di gestione"/>
    <x v="2"/>
  </r>
  <r>
    <x v="0"/>
    <x v="28"/>
    <x v="208"/>
    <x v="208"/>
    <n v="809.274"/>
    <s v="Export_CoGe"/>
    <x v="0"/>
    <s v="COSGS"/>
    <x v="4"/>
    <s v="COSTI"/>
    <m/>
    <s v="B.14)"/>
    <s v="14) oneri diversi di gestione"/>
    <x v="2"/>
  </r>
  <r>
    <x v="0"/>
    <x v="28"/>
    <x v="211"/>
    <x v="211"/>
    <n v="71.760000000000005"/>
    <s v="Export_CoGe"/>
    <x v="0"/>
    <s v="COSGS"/>
    <x v="4"/>
    <s v="COSTI"/>
    <m/>
    <s v="B.14)"/>
    <s v="14) oneri diversi di gestione"/>
    <x v="2"/>
  </r>
  <r>
    <x v="0"/>
    <x v="28"/>
    <x v="217"/>
    <x v="217"/>
    <n v="213.98000000000002"/>
    <s v="Export_CoGe"/>
    <x v="0"/>
    <s v="ONSTR"/>
    <x v="30"/>
    <s v="EXT"/>
    <m/>
    <s v="B.14)"/>
    <s v="14) oneri diversi di gestione"/>
    <x v="2"/>
  </r>
  <r>
    <x v="0"/>
    <x v="28"/>
    <x v="218"/>
    <x v="218"/>
    <n v="2.99"/>
    <s v="Export_CoGe"/>
    <x v="0"/>
    <s v="COSGS"/>
    <x v="4"/>
    <s v="COSTI"/>
    <m/>
    <s v="B.14)"/>
    <s v="14) oneri diversi di gestione"/>
    <x v="2"/>
  </r>
  <r>
    <x v="0"/>
    <x v="28"/>
    <x v="219"/>
    <x v="219"/>
    <n v="313.39"/>
    <s v="Export_CoGe"/>
    <x v="0"/>
    <s v="COSGS"/>
    <x v="4"/>
    <s v="COSTI"/>
    <m/>
    <s v="B.14)"/>
    <s v="14) oneri diversi di gestione"/>
    <x v="2"/>
  </r>
  <r>
    <x v="0"/>
    <x v="28"/>
    <x v="221"/>
    <x v="221"/>
    <n v="37.5"/>
    <s v="Export_CoGe"/>
    <x v="0"/>
    <s v="COSGS"/>
    <x v="4"/>
    <s v="COSTI"/>
    <m/>
    <s v="B.14)"/>
    <s v="14) oneri diversi di gestione"/>
    <x v="4"/>
  </r>
  <r>
    <x v="0"/>
    <x v="28"/>
    <x v="225"/>
    <x v="225"/>
    <n v="1.24"/>
    <s v="Export_CoGe"/>
    <x v="0"/>
    <s v="COSGS"/>
    <x v="4"/>
    <s v="COSTI"/>
    <m/>
    <s v="B.14)"/>
    <s v="14) oneri diversi di gestione"/>
    <x v="2"/>
  </r>
  <r>
    <x v="0"/>
    <x v="28"/>
    <x v="226"/>
    <x v="226"/>
    <n v="519.56999999999994"/>
    <s v="Export_CoGe"/>
    <x v="0"/>
    <s v="ONSTR"/>
    <x v="30"/>
    <s v="EXT"/>
    <m/>
    <s v="B.14)"/>
    <s v="14) oneri diversi di gestione"/>
    <x v="2"/>
  </r>
  <r>
    <x v="0"/>
    <x v="28"/>
    <x v="306"/>
    <x v="306"/>
    <n v="288"/>
    <s v="Export_CoGe"/>
    <x v="0"/>
    <s v="COSGS"/>
    <x v="4"/>
    <s v="COSTI"/>
    <m/>
    <s v="B.14)"/>
    <s v="14) oneri diversi di gestione"/>
    <x v="4"/>
  </r>
  <r>
    <x v="0"/>
    <x v="28"/>
    <x v="381"/>
    <x v="380"/>
    <n v="244.81"/>
    <s v="Export_CoGe"/>
    <x v="0"/>
    <s v="ONFIN"/>
    <x v="32"/>
    <s v="FIN"/>
    <m/>
    <s v="C.17)"/>
    <s v="17) interessi e altri oneri finanziari"/>
    <x v="7"/>
  </r>
  <r>
    <x v="0"/>
    <x v="28"/>
    <x v="233"/>
    <x v="233"/>
    <n v="6226.1100000000006"/>
    <s v="Export_CoGe"/>
    <x v="0"/>
    <s v="ONFIN"/>
    <x v="32"/>
    <s v="FIN"/>
    <m/>
    <s v="C.17)"/>
    <s v="17) interessi e altri oneri finanziari"/>
    <x v="7"/>
  </r>
  <r>
    <x v="0"/>
    <x v="28"/>
    <x v="235"/>
    <x v="235"/>
    <n v="694.29"/>
    <s v="Export_CoGe"/>
    <x v="0"/>
    <s v="ONFIN"/>
    <x v="32"/>
    <s v="FIN"/>
    <m/>
    <s v="C.17)"/>
    <s v="17) interessi e altri oneri finanziari"/>
    <x v="7"/>
  </r>
  <r>
    <x v="0"/>
    <x v="28"/>
    <x v="349"/>
    <x v="348"/>
    <n v="8048.18"/>
    <s v="Export_CoGe"/>
    <x v="0"/>
    <s v="ONFIN"/>
    <x v="32"/>
    <s v="FIN"/>
    <m/>
    <s v="C.17)"/>
    <s v="17) interessi e altri oneri finanziari"/>
    <x v="7"/>
  </r>
  <r>
    <x v="0"/>
    <x v="28"/>
    <x v="238"/>
    <x v="238"/>
    <n v="1555.55"/>
    <s v="Export_CoGe"/>
    <x v="0"/>
    <s v="RICOP"/>
    <x v="33"/>
    <s v="RIC"/>
    <m/>
    <s v="A.1)"/>
    <s v="1) ricavi delle vendite e delle prestazioni"/>
    <x v="6"/>
  </r>
  <r>
    <x v="0"/>
    <x v="28"/>
    <x v="239"/>
    <x v="239"/>
    <n v="-1290939.9900000002"/>
    <s v="Export_CoGe"/>
    <x v="0"/>
    <s v="RICOP"/>
    <x v="33"/>
    <s v="RIC"/>
    <m/>
    <s v="A.1)"/>
    <s v="1) ricavi delle vendite e delle prestazioni"/>
    <x v="5"/>
  </r>
  <r>
    <x v="0"/>
    <x v="28"/>
    <x v="243"/>
    <x v="243"/>
    <n v="-122912.94999999998"/>
    <s v="Export_CoGe"/>
    <x v="0"/>
    <s v="RICOP"/>
    <x v="33"/>
    <s v="RIC"/>
    <m/>
    <s v="A.1)"/>
    <s v="1) ricavi delle vendite e delle prestazioni"/>
    <x v="6"/>
  </r>
  <r>
    <x v="0"/>
    <x v="28"/>
    <x v="244"/>
    <x v="244"/>
    <n v="-3721.2899999999995"/>
    <s v="Export_CoGe"/>
    <x v="0"/>
    <s v="RICOP"/>
    <x v="33"/>
    <s v="RIC"/>
    <m/>
    <s v="A.1)"/>
    <s v="1) ricavi delle vendite e delle prestazioni"/>
    <x v="6"/>
  </r>
  <r>
    <x v="0"/>
    <x v="28"/>
    <x v="350"/>
    <x v="349"/>
    <n v="-71959.91"/>
    <s v="Export_CoGe"/>
    <x v="0"/>
    <s v="RICOP"/>
    <x v="33"/>
    <s v="RIC"/>
    <m/>
    <s v="A.1)"/>
    <s v="1) ricavi delle vendite e delle prestazioni"/>
    <x v="5"/>
  </r>
  <r>
    <x v="0"/>
    <x v="28"/>
    <x v="385"/>
    <x v="384"/>
    <n v="-23537.200000000001"/>
    <s v="Export_CoGe"/>
    <x v="0"/>
    <s v="RICOP"/>
    <x v="33"/>
    <s v="RIC"/>
    <m/>
    <s v="A.1)"/>
    <s v="1) ricavi delle vendite e delle prestazioni"/>
    <x v="6"/>
  </r>
  <r>
    <x v="0"/>
    <x v="28"/>
    <x v="372"/>
    <x v="371"/>
    <n v="-5000"/>
    <s v="Export_CoGe"/>
    <x v="0"/>
    <s v="RICOP"/>
    <x v="33"/>
    <s v="RIC"/>
    <m/>
    <s v="A.1)"/>
    <s v="1) ricavi delle vendite e delle prestazioni"/>
    <x v="6"/>
  </r>
  <r>
    <x v="0"/>
    <x v="28"/>
    <x v="246"/>
    <x v="246"/>
    <n v="-4692"/>
    <s v="Export_CoGe"/>
    <x v="0"/>
    <s v="RICOP"/>
    <x v="33"/>
    <s v="RIC"/>
    <m/>
    <s v="A.1)"/>
    <s v="1) ricavi delle vendite e delle prestazioni"/>
    <x v="6"/>
  </r>
  <r>
    <x v="0"/>
    <x v="28"/>
    <x v="247"/>
    <x v="247"/>
    <n v="-38863.770000000004"/>
    <s v="Export_CoGe"/>
    <x v="0"/>
    <s v="ONSTR"/>
    <x v="30"/>
    <s v="EXT"/>
    <m/>
    <s v="B.14)"/>
    <s v="14) oneri diversi di gestione"/>
    <x v="2"/>
  </r>
  <r>
    <x v="0"/>
    <x v="28"/>
    <x v="250"/>
    <x v="250"/>
    <n v="-475174.60199999996"/>
    <s v="Export_CoGe"/>
    <x v="0"/>
    <s v="CORR"/>
    <x v="35"/>
    <s v="CORR"/>
    <m/>
    <s v="A.1)"/>
    <s v="1) ricavi delle vendite e delle prestazioni"/>
    <x v="6"/>
  </r>
  <r>
    <x v="0"/>
    <x v="28"/>
    <x v="254"/>
    <x v="254"/>
    <n v="-474661.65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28"/>
    <x v="255"/>
    <x v="255"/>
    <n v="-559535.51"/>
    <s v="Export_CoGe"/>
    <x v="0"/>
    <s v="VARMP"/>
    <x v="28"/>
    <s v="ACQ"/>
    <m/>
    <s v="B.11)"/>
    <s v="11) variazioni delle rimanenze di materie prime, sussidiarie, di consumo e di merci"/>
    <x v="3"/>
  </r>
  <r>
    <x v="0"/>
    <x v="28"/>
    <x v="257"/>
    <x v="257"/>
    <n v="-5"/>
    <s v="Export_CoGe"/>
    <x v="0"/>
    <s v="ALTRI"/>
    <x v="34"/>
    <s v="ALTRI"/>
    <m/>
    <s v="A.5)"/>
    <s v="5) altri ricavi e proventi, con separata indicazione dei contributi in conto esercizio"/>
    <x v="2"/>
  </r>
  <r>
    <x v="0"/>
    <x v="28"/>
    <x v="260"/>
    <x v="260"/>
    <n v="-1000"/>
    <s v="Export_CoGe"/>
    <x v="0"/>
    <s v="ALTRI"/>
    <x v="34"/>
    <s v="ALTRI"/>
    <m/>
    <s v="A.5)"/>
    <s v="5) altri ricavi e proventi, con separata indicazione dei contributi in conto esercizio"/>
    <x v="2"/>
  </r>
  <r>
    <x v="0"/>
    <x v="28"/>
    <x v="309"/>
    <x v="309"/>
    <n v="-2564"/>
    <s v="Export_CoGe"/>
    <x v="0"/>
    <s v="ALTRI"/>
    <x v="34"/>
    <s v="ALTRI"/>
    <m/>
    <s v="A.5)"/>
    <s v="5) altri ricavi e proventi, con separata indicazione dei contributi in conto esercizio"/>
    <x v="2"/>
  </r>
  <r>
    <x v="0"/>
    <x v="28"/>
    <x v="266"/>
    <x v="266"/>
    <n v="-836.69"/>
    <s v="Export_CoGe"/>
    <x v="0"/>
    <s v="ONSTR"/>
    <x v="30"/>
    <s v="EXT"/>
    <m/>
    <s v="A.5)"/>
    <s v="5) altri ricavi e proventi, con separata indicazione dei contributi in conto esercizio"/>
    <x v="2"/>
  </r>
  <r>
    <x v="0"/>
    <x v="28"/>
    <x v="311"/>
    <x v="311"/>
    <n v="-4983.63"/>
    <s v="Export_CoGe"/>
    <x v="0"/>
    <s v="ACQDI"/>
    <x v="0"/>
    <s v="ACQ"/>
    <m/>
    <s v="A.5)"/>
    <s v="5) altri ricavi e proventi, con separata indicazione dei contributi in conto esercizio"/>
    <x v="2"/>
  </r>
  <r>
    <x v="0"/>
    <x v="28"/>
    <x v="276"/>
    <x v="276"/>
    <n v="-6063.1399999999994"/>
    <s v="Export_CoGe"/>
    <x v="0"/>
    <s v="ONFIN"/>
    <x v="32"/>
    <s v="FIN"/>
    <m/>
    <s v="C.16)"/>
    <s v="16) altri proventi finanziari"/>
    <x v="4"/>
  </r>
  <r>
    <x v="0"/>
    <x v="28"/>
    <x v="270"/>
    <x v="270"/>
    <n v="-53005.7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8"/>
    <x v="380"/>
    <x v="379"/>
    <n v="-4038.17"/>
    <s v="Export_CoGe"/>
    <x v="0"/>
    <s v="ONSTR"/>
    <x v="30"/>
    <s v="EXT"/>
    <m/>
    <s v="A.5)"/>
    <s v="5) altri ricavi e proventi, con separata indicazione dei contributi in conto esercizio"/>
    <x v="8"/>
  </r>
  <r>
    <x v="0"/>
    <x v="28"/>
    <x v="268"/>
    <x v="268"/>
    <n v="-188500.84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9"/>
    <x v="316"/>
    <x v="316"/>
    <n v="249.99999999998727"/>
    <s v="Export_CoGe"/>
    <x v="1"/>
    <s v="34.CS"/>
    <x v="18"/>
    <s v="PN"/>
    <m/>
    <s v="A"/>
    <s v="Crediti verso soci"/>
    <x v="1"/>
  </r>
  <r>
    <x v="0"/>
    <x v="29"/>
    <x v="2"/>
    <x v="2"/>
    <n v="10000"/>
    <s v="Export_CoGe"/>
    <x v="1"/>
    <s v="23.I.IMM"/>
    <x v="1"/>
    <s v="IMM"/>
    <m/>
    <s v="23.I.IMM"/>
    <s v="Immobilizzazioni Immateriali"/>
    <x v="1"/>
  </r>
  <r>
    <x v="0"/>
    <x v="29"/>
    <x v="4"/>
    <x v="4"/>
    <n v="17743"/>
    <s v="Export_CoGe"/>
    <x v="1"/>
    <s v="23.I.IMM"/>
    <x v="1"/>
    <s v="IMM"/>
    <m/>
    <s v="23.I.IMM"/>
    <s v="Immobilizzazioni Immateriali"/>
    <x v="1"/>
  </r>
  <r>
    <x v="0"/>
    <x v="29"/>
    <x v="6"/>
    <x v="6"/>
    <n v="69472.100000000006"/>
    <s v="Export_CoGe"/>
    <x v="1"/>
    <s v="23.I.IMM"/>
    <x v="1"/>
    <s v="IMM"/>
    <m/>
    <s v="23.I.IMM"/>
    <s v="Immobilizzazioni Immateriali"/>
    <x v="1"/>
  </r>
  <r>
    <x v="0"/>
    <x v="29"/>
    <x v="10"/>
    <x v="10"/>
    <n v="59322.69"/>
    <s v="Export_CoGe"/>
    <x v="1"/>
    <s v="23.I.IMM"/>
    <x v="1"/>
    <s v="IMM"/>
    <m/>
    <s v="23.I.IMM"/>
    <s v="Immobilizzazioni Immateriali"/>
    <x v="1"/>
  </r>
  <r>
    <x v="0"/>
    <x v="29"/>
    <x v="12"/>
    <x v="12"/>
    <n v="87545.25"/>
    <s v="Export_CoGe"/>
    <x v="1"/>
    <s v="24.I.MAT"/>
    <x v="3"/>
    <s v="MAT"/>
    <m/>
    <s v="24.I.MAT"/>
    <s v="Immobilizzazioni Materiali"/>
    <x v="1"/>
  </r>
  <r>
    <x v="0"/>
    <x v="29"/>
    <x v="14"/>
    <x v="14"/>
    <n v="693957.03"/>
    <s v="Export_CoGe"/>
    <x v="1"/>
    <s v="24.I.MAT"/>
    <x v="3"/>
    <s v="MAT"/>
    <m/>
    <s v="24.I.MAT"/>
    <s v="Immobilizzazioni Materiali"/>
    <x v="1"/>
  </r>
  <r>
    <x v="0"/>
    <x v="29"/>
    <x v="16"/>
    <x v="16"/>
    <n v="136992.31"/>
    <s v="Export_CoGe"/>
    <x v="1"/>
    <s v="24.I.MAT"/>
    <x v="3"/>
    <s v="MAT"/>
    <m/>
    <s v="24.I.MAT"/>
    <s v="Immobilizzazioni Materiali"/>
    <x v="1"/>
  </r>
  <r>
    <x v="0"/>
    <x v="29"/>
    <x v="18"/>
    <x v="18"/>
    <n v="229033.74"/>
    <s v="Export_CoGe"/>
    <x v="1"/>
    <s v="24.I.MAT"/>
    <x v="3"/>
    <s v="MAT"/>
    <m/>
    <s v="24.I.MAT"/>
    <s v="Immobilizzazioni Materiali"/>
    <x v="1"/>
  </r>
  <r>
    <x v="0"/>
    <x v="29"/>
    <x v="21"/>
    <x v="21"/>
    <n v="318069.69000000006"/>
    <s v="Export_CoGe"/>
    <x v="1"/>
    <s v="24.I.MAT"/>
    <x v="3"/>
    <s v="MAT"/>
    <m/>
    <s v="24.I.MAT"/>
    <s v="Immobilizzazioni Materiali"/>
    <x v="1"/>
  </r>
  <r>
    <x v="0"/>
    <x v="29"/>
    <x v="24"/>
    <x v="24"/>
    <n v="96173.29"/>
    <s v="Export_CoGe"/>
    <x v="1"/>
    <s v="24.I.MAT"/>
    <x v="3"/>
    <s v="MAT"/>
    <m/>
    <s v="24.I.MAT"/>
    <s v="Immobilizzazioni Materiali"/>
    <x v="1"/>
  </r>
  <r>
    <x v="0"/>
    <x v="29"/>
    <x v="26"/>
    <x v="26"/>
    <n v="16409.09"/>
    <s v="Export_CoGe"/>
    <x v="1"/>
    <s v="24.I.MAT"/>
    <x v="3"/>
    <s v="MAT"/>
    <m/>
    <s v="24.I.MAT"/>
    <s v="Immobilizzazioni Materiali"/>
    <x v="1"/>
  </r>
  <r>
    <x v="0"/>
    <x v="29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29"/>
    <x v="421"/>
    <x v="420"/>
    <n v="72789.72"/>
    <s v="Export_CoGe"/>
    <x v="1"/>
    <s v="24.I.MAT"/>
    <x v="3"/>
    <s v="MAT"/>
    <m/>
    <s v="24.I.MAT"/>
    <s v="Immobilizzazioni Materiali"/>
    <x v="1"/>
  </r>
  <r>
    <x v="0"/>
    <x v="29"/>
    <x v="36"/>
    <x v="36"/>
    <n v="340"/>
    <s v="Export_CoGe"/>
    <x v="1"/>
    <s v="25.I.FIN"/>
    <x v="7"/>
    <s v="IFIN"/>
    <m/>
    <s v="25.I.FIN"/>
    <s v="Immobilizzazioni Finanziarie"/>
    <x v="1"/>
  </r>
  <r>
    <x v="0"/>
    <x v="29"/>
    <x v="38"/>
    <x v="38"/>
    <n v="2500"/>
    <s v="Export_CoGe"/>
    <x v="1"/>
    <s v="25.I.FIN"/>
    <x v="7"/>
    <s v="IFIN"/>
    <m/>
    <s v="25.I.FIN"/>
    <s v="Immobilizzazioni Finanziarie"/>
    <x v="1"/>
  </r>
  <r>
    <x v="0"/>
    <x v="29"/>
    <x v="40"/>
    <x v="40"/>
    <n v="250"/>
    <s v="Export_CoGe"/>
    <x v="1"/>
    <s v="25.I.FIN"/>
    <x v="7"/>
    <s v="IFIN"/>
    <m/>
    <s v="25.I.FIN"/>
    <s v="Immobilizzazioni Finanziarie"/>
    <x v="1"/>
  </r>
  <r>
    <x v="0"/>
    <x v="29"/>
    <x v="317"/>
    <x v="317"/>
    <n v="997500"/>
    <s v="Export_CoGe"/>
    <x v="1"/>
    <s v="25.I.FIN"/>
    <x v="7"/>
    <s v="IFIN"/>
    <m/>
    <s v="25.I.FIN"/>
    <s v="Immobilizzazioni Finanziarie"/>
    <x v="1"/>
  </r>
  <r>
    <x v="0"/>
    <x v="29"/>
    <x v="318"/>
    <x v="318"/>
    <n v="39250.559999999998"/>
    <s v="Export_CoGe"/>
    <x v="1"/>
    <s v="25.I.FIN"/>
    <x v="7"/>
    <s v="IFIN"/>
    <m/>
    <s v="25.I.FIN"/>
    <s v="Immobilizzazioni Finanziarie"/>
    <x v="1"/>
  </r>
  <r>
    <x v="0"/>
    <x v="29"/>
    <x v="351"/>
    <x v="350"/>
    <n v="135322.94"/>
    <s v="Export_CoGe"/>
    <x v="1"/>
    <s v="25.I.FIN"/>
    <x v="7"/>
    <s v="IFIN"/>
    <m/>
    <s v="25.I.FIN"/>
    <s v="Immobilizzazioni Finanziarie"/>
    <x v="1"/>
  </r>
  <r>
    <x v="0"/>
    <x v="29"/>
    <x v="45"/>
    <x v="45"/>
    <n v="545378.04"/>
    <s v="Export_CoGe"/>
    <x v="1"/>
    <s v="26.MAG"/>
    <x v="9"/>
    <s v="MAG"/>
    <m/>
    <s v="26.MAG"/>
    <s v="Rimanenze"/>
    <x v="1"/>
  </r>
  <r>
    <x v="0"/>
    <x v="29"/>
    <x v="49"/>
    <x v="49"/>
    <n v="175213.74000000005"/>
    <s v="Export_CoGe"/>
    <x v="1"/>
    <s v="26.MAG"/>
    <x v="9"/>
    <s v="MAG"/>
    <m/>
    <s v="26.MAG"/>
    <s v="Rimanenze"/>
    <x v="1"/>
  </r>
  <r>
    <x v="0"/>
    <x v="29"/>
    <x v="51"/>
    <x v="51"/>
    <n v="1479683.4499999927"/>
    <s v="Export_CoGe"/>
    <x v="1"/>
    <s v="27.CLI"/>
    <x v="10"/>
    <s v="CLI"/>
    <m/>
    <s v="27.CLI"/>
    <s v="Crediti Commerciali"/>
    <x v="1"/>
  </r>
  <r>
    <x v="0"/>
    <x v="29"/>
    <x v="53"/>
    <x v="53"/>
    <n v="-16355.979999999974"/>
    <s v="Export_CoGe"/>
    <x v="1"/>
    <s v="27.CLI"/>
    <x v="10"/>
    <s v="CLI"/>
    <m/>
    <s v="27.CLI"/>
    <s v="Crediti Commerciali"/>
    <x v="1"/>
  </r>
  <r>
    <x v="0"/>
    <x v="29"/>
    <x v="55"/>
    <x v="55"/>
    <n v="74645.609999999942"/>
    <s v="Export_CoGe"/>
    <x v="1"/>
    <s v="27.CLI"/>
    <x v="10"/>
    <s v="CLI"/>
    <m/>
    <s v="27.CLI"/>
    <s v="Crediti Commerciali"/>
    <x v="1"/>
  </r>
  <r>
    <x v="0"/>
    <x v="29"/>
    <x v="61"/>
    <x v="61"/>
    <n v="794.3599999999999"/>
    <s v="Export_CoGe"/>
    <x v="1"/>
    <s v="31.PTN"/>
    <x v="12"/>
    <s v="PTN"/>
    <m/>
    <s v="31.PTN"/>
    <s v="Crediti Tributari"/>
    <x v="1"/>
  </r>
  <r>
    <x v="0"/>
    <x v="29"/>
    <x v="319"/>
    <x v="319"/>
    <n v="182587.74"/>
    <s v="Export_CoGe"/>
    <x v="1"/>
    <s v="31.PTN"/>
    <x v="12"/>
    <s v="PTN"/>
    <m/>
    <s v="31.PTN"/>
    <s v="Crediti Tributari"/>
    <x v="1"/>
  </r>
  <r>
    <x v="0"/>
    <x v="29"/>
    <x v="415"/>
    <x v="414"/>
    <n v="-2794.92"/>
    <s v="Export_CoGe"/>
    <x v="1"/>
    <s v="29.AC"/>
    <x v="11"/>
    <s v="AC"/>
    <m/>
    <s v="29.AC"/>
    <s v="Altri Crediti"/>
    <x v="1"/>
  </r>
  <r>
    <x v="0"/>
    <x v="29"/>
    <x v="67"/>
    <x v="67"/>
    <n v="5898.25"/>
    <s v="Export_CoGe"/>
    <x v="1"/>
    <s v="31.PTN"/>
    <x v="12"/>
    <s v="PTN"/>
    <m/>
    <s v="31.PTN"/>
    <s v="Crediti Tributari"/>
    <x v="1"/>
  </r>
  <r>
    <x v="0"/>
    <x v="29"/>
    <x v="72"/>
    <x v="72"/>
    <n v="32557.690000000006"/>
    <s v="Export_CoGe"/>
    <x v="1"/>
    <s v="31.PTN"/>
    <x v="12"/>
    <s v="PTN"/>
    <m/>
    <s v="31.PTN"/>
    <s v="Crediti Tributari"/>
    <x v="1"/>
  </r>
  <r>
    <x v="0"/>
    <x v="29"/>
    <x v="422"/>
    <x v="421"/>
    <n v="877.73999999999796"/>
    <s v="Export_CoGe"/>
    <x v="1"/>
    <s v="31.PTN"/>
    <x v="12"/>
    <s v="PTN"/>
    <m/>
    <s v="31.PTN"/>
    <s v="Crediti Tributari"/>
    <x v="1"/>
  </r>
  <r>
    <x v="0"/>
    <x v="29"/>
    <x v="78"/>
    <x v="78"/>
    <n v="59899.910000000018"/>
    <s v="Export_CoGe"/>
    <x v="1"/>
    <s v="29.AC"/>
    <x v="11"/>
    <s v="FOR"/>
    <m/>
    <s v="28.FOR"/>
    <s v="Altri Crediti"/>
    <x v="1"/>
  </r>
  <r>
    <x v="0"/>
    <x v="29"/>
    <x v="80"/>
    <x v="80"/>
    <n v="2796.9300000000658"/>
    <s v="Export_CoGe"/>
    <x v="1"/>
    <s v="29.AC"/>
    <x v="11"/>
    <s v="AC"/>
    <m/>
    <s v="29.AC"/>
    <s v="Altri Crediti"/>
    <x v="1"/>
  </r>
  <r>
    <x v="0"/>
    <x v="29"/>
    <x v="84"/>
    <x v="84"/>
    <n v="129021.30000000002"/>
    <s v="Export_CoGe"/>
    <x v="1"/>
    <s v="29.AC"/>
    <x v="11"/>
    <s v="AC"/>
    <m/>
    <s v="29.AC"/>
    <s v="Altri Crediti"/>
    <x v="1"/>
  </r>
  <r>
    <x v="0"/>
    <x v="29"/>
    <x v="86"/>
    <x v="86"/>
    <n v="-1706.7799999999497"/>
    <s v="Export_CoGe"/>
    <x v="1"/>
    <s v="29.AC"/>
    <x v="11"/>
    <s v="AC"/>
    <m/>
    <s v="29.AC"/>
    <s v="Altri Crediti"/>
    <x v="1"/>
  </r>
  <r>
    <x v="0"/>
    <x v="29"/>
    <x v="88"/>
    <x v="88"/>
    <n v="77.110000000055692"/>
    <s v="Export_CoGe"/>
    <x v="1"/>
    <s v="30.AD"/>
    <x v="13"/>
    <s v="AD"/>
    <m/>
    <s v="30.AD"/>
    <s v="Altri Crediti"/>
    <x v="1"/>
  </r>
  <r>
    <x v="0"/>
    <x v="29"/>
    <x v="90"/>
    <x v="90"/>
    <n v="4335.3600000000151"/>
    <s v="Export_CoGe"/>
    <x v="1"/>
    <s v="29.AC"/>
    <x v="11"/>
    <s v="AC"/>
    <m/>
    <s v="29.AC"/>
    <s v="Altri Crediti"/>
    <x v="1"/>
  </r>
  <r>
    <x v="0"/>
    <x v="29"/>
    <x v="92"/>
    <x v="92"/>
    <n v="51542.770000000004"/>
    <s v="Export_CoGe"/>
    <x v="1"/>
    <s v="29.AC"/>
    <x v="11"/>
    <s v="AC"/>
    <m/>
    <s v="29.AC"/>
    <s v="Altri Crediti"/>
    <x v="1"/>
  </r>
  <r>
    <x v="0"/>
    <x v="29"/>
    <x v="98"/>
    <x v="98"/>
    <n v="53.55"/>
    <s v="Export_CoGe"/>
    <x v="1"/>
    <s v="29.AC"/>
    <x v="11"/>
    <s v="AC"/>
    <m/>
    <s v="29.AC"/>
    <s v="Altri Crediti"/>
    <x v="1"/>
  </r>
  <r>
    <x v="0"/>
    <x v="29"/>
    <x v="321"/>
    <x v="321"/>
    <n v="1091.8000000000002"/>
    <s v="Export_CoGe"/>
    <x v="1"/>
    <s v="29.AC"/>
    <x v="11"/>
    <s v="AC"/>
    <m/>
    <s v="29.AC"/>
    <s v="Altri Crediti"/>
    <x v="1"/>
  </r>
  <r>
    <x v="0"/>
    <x v="29"/>
    <x v="322"/>
    <x v="322"/>
    <n v="181.46999999998934"/>
    <s v="Export_CoGe"/>
    <x v="1"/>
    <s v="29.AC"/>
    <x v="11"/>
    <s v="AC"/>
    <m/>
    <s v="29.AC"/>
    <s v="Altri Crediti"/>
    <x v="1"/>
  </r>
  <r>
    <x v="0"/>
    <x v="29"/>
    <x v="107"/>
    <x v="107"/>
    <n v="8023.9599999999991"/>
    <s v="Export_CoGe"/>
    <x v="1"/>
    <s v="29.AC"/>
    <x v="11"/>
    <s v="AC"/>
    <m/>
    <s v="29.AC"/>
    <s v="Ratei/Risconti Attivi"/>
    <x v="1"/>
  </r>
  <r>
    <x v="0"/>
    <x v="29"/>
    <x v="109"/>
    <x v="109"/>
    <n v="1833.8500000000013"/>
    <s v="Export_CoGe"/>
    <x v="1"/>
    <s v="36.LIQ"/>
    <x v="15"/>
    <s v="BREVE "/>
    <m/>
    <s v="36.LIQ"/>
    <s v="Debiti a Breve (Liquidità)"/>
    <x v="1"/>
  </r>
  <r>
    <x v="0"/>
    <x v="29"/>
    <x v="323"/>
    <x v="323"/>
    <n v="131208.94799999861"/>
    <s v="Export_CoGe"/>
    <x v="1"/>
    <s v="36.LIQ"/>
    <x v="15"/>
    <s v="BREVE "/>
    <m/>
    <s v="36.LIQ"/>
    <s v="Debiti a Breve (Liquidità)"/>
    <x v="1"/>
  </r>
  <r>
    <x v="0"/>
    <x v="29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29"/>
    <x v="411"/>
    <x v="410"/>
    <n v="1553.1599999999999"/>
    <s v="Export_CoGe"/>
    <x v="1"/>
    <s v="36.LIQ"/>
    <x v="15"/>
    <s v="BREVE "/>
    <m/>
    <s v="36.LIQ"/>
    <s v="Debiti a Breve (Liquidità)"/>
    <x v="1"/>
  </r>
  <r>
    <x v="0"/>
    <x v="29"/>
    <x v="412"/>
    <x v="411"/>
    <n v="527.74"/>
    <s v="Export_CoGe"/>
    <x v="1"/>
    <s v="36.LIQ"/>
    <x v="15"/>
    <s v="BREVE "/>
    <m/>
    <s v="36.LIQ"/>
    <s v="Debiti a Breve (Liquidità)"/>
    <x v="1"/>
  </r>
  <r>
    <x v="0"/>
    <x v="29"/>
    <x v="117"/>
    <x v="117"/>
    <n v="650954.11600000679"/>
    <s v="Export_CoGe"/>
    <x v="1"/>
    <s v="36.LIQ"/>
    <x v="15"/>
    <s v="BREVE "/>
    <m/>
    <s v="36.LIQ"/>
    <s v="Debiti a Breve (Liquidità)"/>
    <x v="1"/>
  </r>
  <r>
    <x v="0"/>
    <x v="29"/>
    <x v="325"/>
    <x v="199"/>
    <n v="296228.20000000007"/>
    <s v="Export_CoGe"/>
    <x v="1"/>
    <s v="36.LIQ"/>
    <x v="15"/>
    <s v="BREVE "/>
    <m/>
    <s v="36.LIQ"/>
    <s v="Debiti a Breve (Liquidità)"/>
    <x v="1"/>
  </r>
  <r>
    <x v="0"/>
    <x v="29"/>
    <x v="124"/>
    <x v="124"/>
    <n v="1945.8500000000029"/>
    <s v="Export_CoGe"/>
    <x v="1"/>
    <s v="36.LIQ"/>
    <x v="15"/>
    <s v="BREVE "/>
    <m/>
    <s v="36.LIQ"/>
    <s v="Debiti a Breve (Liquidità)"/>
    <x v="1"/>
  </r>
  <r>
    <x v="0"/>
    <x v="29"/>
    <x v="126"/>
    <x v="126"/>
    <n v="47131.580000002665"/>
    <s v="Export_CoGe"/>
    <x v="1"/>
    <s v="36.LIQ"/>
    <x v="15"/>
    <s v="BREVE "/>
    <m/>
    <s v="36.LIQ"/>
    <s v="Debiti a Breve (Liquidità)"/>
    <x v="1"/>
  </r>
  <r>
    <x v="0"/>
    <x v="29"/>
    <x v="128"/>
    <x v="128"/>
    <n v="270180.15999999992"/>
    <s v="Export_CoGe"/>
    <x v="1"/>
    <s v="36.LIQ"/>
    <x v="15"/>
    <s v="BREVE "/>
    <m/>
    <s v="36.LIQ"/>
    <s v="Debiti a Breve (Liquidità)"/>
    <x v="1"/>
  </r>
  <r>
    <x v="0"/>
    <x v="29"/>
    <x v="130"/>
    <x v="130"/>
    <n v="48139.8300000003"/>
    <s v="Export_CoGe"/>
    <x v="1"/>
    <s v="36.LIQ"/>
    <x v="15"/>
    <s v="BREVE "/>
    <m/>
    <s v="36.LIQ"/>
    <s v="Debiti a Breve (Liquidità)"/>
    <x v="1"/>
  </r>
  <r>
    <x v="0"/>
    <x v="29"/>
    <x v="132"/>
    <x v="132"/>
    <n v="8172.0199999999822"/>
    <s v="Export_CoGe"/>
    <x v="1"/>
    <s v="36.LIQ"/>
    <x v="15"/>
    <s v="BREVE "/>
    <m/>
    <s v="36.LIQ"/>
    <s v="Debiti a Breve (Liquidità)"/>
    <x v="1"/>
  </r>
  <r>
    <x v="0"/>
    <x v="29"/>
    <x v="326"/>
    <x v="325"/>
    <n v="482494.37899999967"/>
    <s v="Export_CoGe"/>
    <x v="1"/>
    <s v="36.LIQ"/>
    <x v="15"/>
    <s v="BREVE "/>
    <m/>
    <s v="36.LIQ"/>
    <s v="Debiti a Breve (Liquidità)"/>
    <x v="1"/>
  </r>
  <r>
    <x v="0"/>
    <x v="29"/>
    <x v="327"/>
    <x v="326"/>
    <n v="2747.0400000000009"/>
    <s v="Export_CoGe"/>
    <x v="1"/>
    <s v="36.LIQ"/>
    <x v="15"/>
    <s v="BREVE "/>
    <m/>
    <s v="36.LIQ"/>
    <s v="Debiti a Breve (Liquidità)"/>
    <x v="1"/>
  </r>
  <r>
    <x v="0"/>
    <x v="29"/>
    <x v="359"/>
    <x v="358"/>
    <n v="101665.89999999995"/>
    <s v="Export_CoGe"/>
    <x v="1"/>
    <s v="36.LIQ"/>
    <x v="15"/>
    <s v="BREVE "/>
    <m/>
    <s v="36.LIQ"/>
    <s v="Debiti a Breve (Liquidità)"/>
    <x v="1"/>
  </r>
  <r>
    <x v="0"/>
    <x v="29"/>
    <x v="365"/>
    <x v="364"/>
    <n v="43.640000000001081"/>
    <s v="Export_CoGe"/>
    <x v="1"/>
    <s v="36.LIQ"/>
    <x v="15"/>
    <s v="BREVE "/>
    <m/>
    <s v="36.LIQ"/>
    <s v="Debiti a Breve (Liquidità)"/>
    <x v="1"/>
  </r>
  <r>
    <x v="0"/>
    <x v="29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29"/>
    <x v="329"/>
    <x v="328"/>
    <n v="900000"/>
    <s v="Export_CoGe"/>
    <x v="1"/>
    <s v="36.LIQ"/>
    <x v="15"/>
    <s v="BREVE "/>
    <m/>
    <s v="36.LIQ"/>
    <s v="Debiti a Breve (Liquidità)"/>
    <x v="1"/>
  </r>
  <r>
    <x v="0"/>
    <x v="29"/>
    <x v="145"/>
    <x v="145"/>
    <n v="-7700.0000000000764"/>
    <s v="Export_CoGe"/>
    <x v="1"/>
    <s v="34.CS"/>
    <x v="18"/>
    <s v="PN"/>
    <m/>
    <s v="34.CS"/>
    <s v="Capitale "/>
    <x v="1"/>
  </r>
  <r>
    <x v="0"/>
    <x v="29"/>
    <x v="147"/>
    <x v="147"/>
    <n v="-100000"/>
    <s v="Export_CoGe"/>
    <x v="1"/>
    <s v="34.CS"/>
    <x v="18"/>
    <s v="PN"/>
    <m/>
    <s v="34.CS"/>
    <s v="Capitale "/>
    <x v="1"/>
  </r>
  <r>
    <x v="0"/>
    <x v="29"/>
    <x v="149"/>
    <x v="149"/>
    <n v="-800000"/>
    <s v="Export_CoGe"/>
    <x v="1"/>
    <s v="34.CS"/>
    <x v="18"/>
    <s v="PN"/>
    <m/>
    <s v="34.CS"/>
    <s v="Capitale "/>
    <x v="1"/>
  </r>
  <r>
    <x v="0"/>
    <x v="29"/>
    <x v="151"/>
    <x v="151"/>
    <n v="-83440.91"/>
    <s v="Export_CoGe"/>
    <x v="1"/>
    <s v="35.RIS"/>
    <x v="19"/>
    <s v="PN"/>
    <m/>
    <s v="35.RIS"/>
    <s v="Riserva Legale"/>
    <x v="1"/>
  </r>
  <r>
    <x v="0"/>
    <x v="29"/>
    <x v="330"/>
    <x v="329"/>
    <n v="-135322.94000000006"/>
    <s v="Export_CoGe"/>
    <x v="1"/>
    <s v="35.RIS"/>
    <x v="19"/>
    <s v="PN"/>
    <m/>
    <s v="35.RIS_bis"/>
    <s v="VII - Riserva per operaz. di copertura dei flussi finanz. attesi"/>
    <x v="1"/>
  </r>
  <r>
    <x v="0"/>
    <x v="29"/>
    <x v="154"/>
    <x v="154"/>
    <n v="-98591.830000000016"/>
    <s v="Export_CoGe"/>
    <x v="1"/>
    <s v="35.RIS"/>
    <x v="19"/>
    <s v="PN"/>
    <m/>
    <s v="35.RIS"/>
    <s v="Altre Riserve"/>
    <x v="1"/>
  </r>
  <r>
    <x v="0"/>
    <x v="29"/>
    <x v="403"/>
    <x v="402"/>
    <n v="-53453.744999996095"/>
    <s v="Export_CoGe"/>
    <x v="1"/>
    <s v="35.RIS"/>
    <x v="19"/>
    <s v="PN"/>
    <m/>
    <s v="35.RIS"/>
    <s v="Altre Riserve"/>
    <x v="1"/>
  </r>
  <r>
    <x v="0"/>
    <x v="29"/>
    <x v="157"/>
    <x v="157"/>
    <n v="-131947.88999999998"/>
    <s v="Export_CoGe"/>
    <x v="1"/>
    <s v="23.I.MATFON"/>
    <x v="20"/>
    <s v="MAT"/>
    <m/>
    <s v="23.I.MATFON"/>
    <s v="Immobilizzazioni Materiali"/>
    <x v="1"/>
  </r>
  <r>
    <x v="0"/>
    <x v="29"/>
    <x v="158"/>
    <x v="158"/>
    <n v="-239676.27000000002"/>
    <s v="Export_CoGe"/>
    <x v="1"/>
    <s v="23.I.MATFON"/>
    <x v="20"/>
    <s v="MAT"/>
    <m/>
    <s v="23.I.MATFON"/>
    <s v="Immobilizzazioni Materiali"/>
    <x v="1"/>
  </r>
  <r>
    <x v="0"/>
    <x v="29"/>
    <x v="159"/>
    <x v="159"/>
    <n v="-178036.31000000006"/>
    <s v="Export_CoGe"/>
    <x v="1"/>
    <s v="23.I.MATFON"/>
    <x v="20"/>
    <s v="MAT"/>
    <m/>
    <s v="23.I.MATFON"/>
    <s v="Immobilizzazioni Materiali"/>
    <x v="1"/>
  </r>
  <r>
    <x v="0"/>
    <x v="29"/>
    <x v="161"/>
    <x v="161"/>
    <n v="-66648.826000000001"/>
    <s v="Export_CoGe"/>
    <x v="1"/>
    <s v="23.I.MATFON"/>
    <x v="20"/>
    <s v="MAT"/>
    <m/>
    <s v="23.I.MATFON"/>
    <s v="Immobilizzazioni Materiali"/>
    <x v="1"/>
  </r>
  <r>
    <x v="0"/>
    <x v="29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29"/>
    <x v="163"/>
    <x v="163"/>
    <n v="-11178.361599999995"/>
    <s v="Export_CoGe"/>
    <x v="1"/>
    <s v="23.I.MATFON"/>
    <x v="20"/>
    <s v="MAT"/>
    <m/>
    <s v="23.I.MATFON"/>
    <s v="Immobilizzazioni Materiali"/>
    <x v="1"/>
  </r>
  <r>
    <x v="0"/>
    <x v="29"/>
    <x v="164"/>
    <x v="164"/>
    <n v="-14610.489999999994"/>
    <s v="Export_CoGe"/>
    <x v="1"/>
    <s v="23.I.MATFON"/>
    <x v="20"/>
    <s v="MAT"/>
    <m/>
    <s v="23.I.MATFON"/>
    <s v="Immobilizzazioni Materiali"/>
    <x v="1"/>
  </r>
  <r>
    <x v="0"/>
    <x v="29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29"/>
    <x v="167"/>
    <x v="167"/>
    <n v="-9263"/>
    <s v="Export_CoGe"/>
    <x v="1"/>
    <s v="23.I.IMMFON"/>
    <x v="21"/>
    <s v="IMM"/>
    <m/>
    <s v="23.I.IMMFON"/>
    <s v="Immobilizzazioni Immateriali"/>
    <x v="1"/>
  </r>
  <r>
    <x v="0"/>
    <x v="29"/>
    <x v="168"/>
    <x v="168"/>
    <n v="-41735.270000000033"/>
    <s v="Export_CoGe"/>
    <x v="1"/>
    <s v="23.I.IMMFON"/>
    <x v="21"/>
    <s v="IMM"/>
    <m/>
    <s v="23.I.IMMFON"/>
    <s v="Immobilizzazioni Immateriali"/>
    <x v="1"/>
  </r>
  <r>
    <x v="0"/>
    <x v="29"/>
    <x v="169"/>
    <x v="169"/>
    <n v="-50968.420000000006"/>
    <s v="Export_CoGe"/>
    <x v="1"/>
    <s v="23.I.IMMFON"/>
    <x v="21"/>
    <s v="IMM"/>
    <m/>
    <s v="23.I.IMMFON"/>
    <s v="Immobilizzazioni Immateriali"/>
    <x v="1"/>
  </r>
  <r>
    <x v="0"/>
    <x v="29"/>
    <x v="170"/>
    <x v="170"/>
    <n v="-689282"/>
    <s v="Export_CoGe"/>
    <x v="1"/>
    <s v="33.PROV"/>
    <x v="22"/>
    <s v="PROV"/>
    <m/>
    <s v="33.PROV"/>
    <s v="Altri Fondi "/>
    <x v="1"/>
  </r>
  <r>
    <x v="0"/>
    <x v="29"/>
    <x v="333"/>
    <x v="332"/>
    <n v="-315297.5"/>
    <s v="Export_CoGe"/>
    <x v="1"/>
    <s v="26.MAG"/>
    <x v="9"/>
    <s v="MAG"/>
    <m/>
    <s v="26.MAG"/>
    <s v="Rimanenze"/>
    <x v="1"/>
  </r>
  <r>
    <x v="0"/>
    <x v="29"/>
    <x v="398"/>
    <x v="397"/>
    <n v="-194176"/>
    <s v="Export_CoGe"/>
    <x v="1"/>
    <s v="26.MAG"/>
    <x v="9"/>
    <s v="MAG"/>
    <m/>
    <s v="26.MAG"/>
    <s v="Rimanenze"/>
    <x v="1"/>
  </r>
  <r>
    <x v="0"/>
    <x v="29"/>
    <x v="172"/>
    <x v="172"/>
    <n v="-168678.03999999998"/>
    <s v="Export_CoGe"/>
    <x v="1"/>
    <s v="38.TFR"/>
    <x v="23"/>
    <s v="TFR"/>
    <m/>
    <s v="38.TFR"/>
    <s v="Fondo TFR"/>
    <x v="1"/>
  </r>
  <r>
    <x v="0"/>
    <x v="29"/>
    <x v="173"/>
    <x v="173"/>
    <n v="-400950.16000000003"/>
    <s v="Export_CoGe"/>
    <x v="1"/>
    <s v="38.TFR"/>
    <x v="23"/>
    <s v="TFR"/>
    <m/>
    <s v="38.TFR"/>
    <s v="Fondo TFR"/>
    <x v="1"/>
  </r>
  <r>
    <x v="0"/>
    <x v="29"/>
    <x v="174"/>
    <x v="174"/>
    <n v="-47012.680000000008"/>
    <s v="Export_CoGe"/>
    <x v="1"/>
    <s v="38.TFR"/>
    <x v="23"/>
    <s v="TFR"/>
    <m/>
    <s v="38.TFR"/>
    <s v="Fondo TFR"/>
    <x v="1"/>
  </r>
  <r>
    <x v="0"/>
    <x v="29"/>
    <x v="175"/>
    <x v="175"/>
    <n v="-14056.939999999995"/>
    <s v="Export_CoGe"/>
    <x v="1"/>
    <s v="38.TFR"/>
    <x v="23"/>
    <s v="TFR"/>
    <m/>
    <s v="38.TFR"/>
    <s v="Fondo TFR"/>
    <x v="1"/>
  </r>
  <r>
    <x v="0"/>
    <x v="29"/>
    <x v="177"/>
    <x v="177"/>
    <n v="-195502.61"/>
    <s v="Export_CoGe"/>
    <x v="1"/>
    <s v="27.CLI"/>
    <x v="10"/>
    <s v="CLI"/>
    <m/>
    <s v="27.CLI"/>
    <s v="Crediti Commerciali"/>
    <x v="1"/>
  </r>
  <r>
    <x v="0"/>
    <x v="29"/>
    <x v="183"/>
    <x v="183"/>
    <n v="-169070.96"/>
    <s v="Export_CoGe"/>
    <x v="1"/>
    <s v="37.DFIN"/>
    <x v="25"/>
    <s v="LUNGO"/>
    <m/>
    <s v="37.DFIN"/>
    <s v="Debiti Finanziari (MLT)"/>
    <x v="1"/>
  </r>
  <r>
    <x v="0"/>
    <x v="29"/>
    <x v="189"/>
    <x v="189"/>
    <n v="-407652.86000000022"/>
    <s v="Export_CoGe"/>
    <x v="1"/>
    <s v="37.DFIN"/>
    <x v="25"/>
    <s v="LUNGO"/>
    <m/>
    <s v="37.DFIN"/>
    <s v="Debiti Finanziari (MLT)"/>
    <x v="1"/>
  </r>
  <r>
    <x v="0"/>
    <x v="29"/>
    <x v="193"/>
    <x v="193"/>
    <n v="-172822.13"/>
    <s v="Export_CoGe"/>
    <x v="1"/>
    <s v="37.DFIN"/>
    <x v="25"/>
    <s v="LUNGO"/>
    <m/>
    <s v="37.DFIN"/>
    <s v="Debiti Finanziari (MLT)"/>
    <x v="1"/>
  </r>
  <r>
    <x v="0"/>
    <x v="29"/>
    <x v="195"/>
    <x v="195"/>
    <n v="-52882.19000000001"/>
    <s v="Export_CoGe"/>
    <x v="1"/>
    <s v="37.DFIN"/>
    <x v="25"/>
    <s v="LUNGO"/>
    <m/>
    <s v="37.DFIN"/>
    <s v="Debiti Finanziari (MLT)"/>
    <x v="1"/>
  </r>
  <r>
    <x v="0"/>
    <x v="29"/>
    <x v="335"/>
    <x v="334"/>
    <n v="-110275.99"/>
    <s v="Export_CoGe"/>
    <x v="1"/>
    <s v="37.DFIN"/>
    <x v="25"/>
    <s v="LUNGO"/>
    <m/>
    <s v="37.DFIN"/>
    <s v="Debiti Finanziari (MLT)"/>
    <x v="1"/>
  </r>
  <r>
    <x v="0"/>
    <x v="29"/>
    <x v="336"/>
    <x v="335"/>
    <n v="-1807829.2199999997"/>
    <s v="Export_CoGe"/>
    <x v="1"/>
    <s v="37.DFIN"/>
    <x v="25"/>
    <s v="LUNGO"/>
    <m/>
    <s v="37.DFIN"/>
    <s v="Debiti Finanziari (MLT)"/>
    <x v="1"/>
  </r>
  <r>
    <x v="0"/>
    <x v="29"/>
    <x v="337"/>
    <x v="336"/>
    <n v="-63287.94"/>
    <s v="Export_CoGe"/>
    <x v="1"/>
    <s v="37.DFIN"/>
    <x v="25"/>
    <s v="LUNGO"/>
    <m/>
    <s v="37.DFIN"/>
    <s v="Debiti Vs Altri MLT"/>
    <x v="1"/>
  </r>
  <r>
    <x v="0"/>
    <x v="29"/>
    <x v="210"/>
    <x v="210"/>
    <n v="-572345.05000000028"/>
    <s v="Export_CoGe"/>
    <x v="1"/>
    <s v="28.FOR"/>
    <x v="14"/>
    <s v="FOR"/>
    <m/>
    <s v="28.FOR"/>
    <s v="Debiti Commerciali"/>
    <x v="1"/>
  </r>
  <r>
    <x v="0"/>
    <x v="29"/>
    <x v="212"/>
    <x v="212"/>
    <n v="-5553.77"/>
    <s v="Export_CoGe"/>
    <x v="1"/>
    <s v="28.FOR"/>
    <x v="14"/>
    <s v="FOR"/>
    <m/>
    <s v="28.FOR"/>
    <s v="Debiti Commerciali"/>
    <x v="1"/>
  </r>
  <r>
    <x v="0"/>
    <x v="29"/>
    <x v="214"/>
    <x v="214"/>
    <n v="-1280.3899999999983"/>
    <s v="Export_CoGe"/>
    <x v="1"/>
    <s v="28.FOR"/>
    <x v="14"/>
    <s v="FOR"/>
    <m/>
    <s v="28.FOR"/>
    <s v="Debiti Commerciali"/>
    <x v="1"/>
  </r>
  <r>
    <x v="0"/>
    <x v="29"/>
    <x v="423"/>
    <x v="422"/>
    <n v="-10662.719999999994"/>
    <s v="Export_CoGe"/>
    <x v="1"/>
    <s v="28.FOR"/>
    <x v="14"/>
    <s v="FOR"/>
    <m/>
    <s v="28.FOR"/>
    <s v="Debiti Commerciali"/>
    <x v="1"/>
  </r>
  <r>
    <x v="0"/>
    <x v="29"/>
    <x v="220"/>
    <x v="220"/>
    <n v="-631166.17999999993"/>
    <s v="Export_CoGe"/>
    <x v="1"/>
    <s v="55.DIP"/>
    <x v="31"/>
    <s v="AD"/>
    <m/>
    <s v="55.DIP"/>
    <s v="Altri Debiti"/>
    <x v="1"/>
  </r>
  <r>
    <x v="0"/>
    <x v="29"/>
    <x v="224"/>
    <x v="224"/>
    <n v="-191460.48000000001"/>
    <s v="Export_CoGe"/>
    <x v="1"/>
    <s v="30.AD"/>
    <x v="13"/>
    <s v="AD"/>
    <m/>
    <s v="30.AD"/>
    <s v="Altri Debiti"/>
    <x v="1"/>
  </r>
  <r>
    <x v="0"/>
    <x v="29"/>
    <x v="384"/>
    <x v="383"/>
    <n v="-64579.72"/>
    <s v="Export_CoGe"/>
    <x v="1"/>
    <s v="30.AD"/>
    <x v="13"/>
    <s v="AD"/>
    <m/>
    <s v="30.AD"/>
    <s v="Altri Debiti"/>
    <x v="1"/>
  </r>
  <r>
    <x v="0"/>
    <x v="29"/>
    <x v="366"/>
    <x v="365"/>
    <n v="-1350"/>
    <s v="Export_CoGe"/>
    <x v="1"/>
    <s v="30.AD"/>
    <x v="13"/>
    <s v="AD"/>
    <m/>
    <s v="30.AD"/>
    <s v="Altri Debiti"/>
    <x v="1"/>
  </r>
  <r>
    <x v="0"/>
    <x v="29"/>
    <x v="228"/>
    <x v="228"/>
    <n v="-25274.959999999992"/>
    <s v="Export_CoGe"/>
    <x v="1"/>
    <s v="30.AD"/>
    <x v="13"/>
    <s v="AD"/>
    <m/>
    <s v="30.AD"/>
    <s v="Altri Debiti"/>
    <x v="1"/>
  </r>
  <r>
    <x v="0"/>
    <x v="29"/>
    <x v="230"/>
    <x v="230"/>
    <n v="-3775.7300000000037"/>
    <s v="Export_CoGe"/>
    <x v="1"/>
    <s v="30.AD"/>
    <x v="13"/>
    <s v="AD"/>
    <m/>
    <s v="30.AD"/>
    <s v="Altri Debiti"/>
    <x v="1"/>
  </r>
  <r>
    <x v="0"/>
    <x v="29"/>
    <x v="232"/>
    <x v="232"/>
    <n v="-2113.1999999998993"/>
    <s v="Export_CoGe"/>
    <x v="1"/>
    <s v="30.AD"/>
    <x v="13"/>
    <s v="AD"/>
    <m/>
    <s v="30.AD"/>
    <s v="Altri Debiti"/>
    <x v="1"/>
  </r>
  <r>
    <x v="0"/>
    <x v="29"/>
    <x v="234"/>
    <x v="234"/>
    <n v="-17166.82"/>
    <s v="Export_CoGe"/>
    <x v="1"/>
    <s v="30.AD"/>
    <x v="13"/>
    <s v="AD"/>
    <m/>
    <s v="30.AD"/>
    <s v="Altri Debiti"/>
    <x v="1"/>
  </r>
  <r>
    <x v="0"/>
    <x v="29"/>
    <x v="339"/>
    <x v="338"/>
    <n v="-70.450000000014555"/>
    <s v="Export_CoGe"/>
    <x v="1"/>
    <s v="30.AD"/>
    <x v="13"/>
    <s v="AD"/>
    <m/>
    <s v="30.AD"/>
    <s v="Altri Debiti"/>
    <x v="1"/>
  </r>
  <r>
    <x v="0"/>
    <x v="29"/>
    <x v="373"/>
    <x v="372"/>
    <n v="-5200"/>
    <s v="Export_CoGe"/>
    <x v="1"/>
    <s v="30.AD"/>
    <x v="13"/>
    <s v="AD"/>
    <m/>
    <s v="30.AD"/>
    <s v="Altri Debiti"/>
    <x v="1"/>
  </r>
  <r>
    <x v="0"/>
    <x v="29"/>
    <x v="400"/>
    <x v="399"/>
    <n v="-2953.5"/>
    <s v="Export_CoGe"/>
    <x v="1"/>
    <s v="30.AD"/>
    <x v="13"/>
    <s v="AD"/>
    <m/>
    <s v="30.AD"/>
    <s v="Altri Debiti"/>
    <x v="1"/>
  </r>
  <r>
    <x v="0"/>
    <x v="29"/>
    <x v="240"/>
    <x v="240"/>
    <n v="-1583.2399999999998"/>
    <s v="Export_CoGe"/>
    <x v="1"/>
    <s v="30.AD"/>
    <x v="13"/>
    <s v="CLI"/>
    <m/>
    <s v="27.CLI"/>
    <s v="Altri Debiti"/>
    <x v="1"/>
  </r>
  <r>
    <x v="0"/>
    <x v="29"/>
    <x v="340"/>
    <x v="339"/>
    <n v="-12169.329999999962"/>
    <s v="Export_CoGe"/>
    <x v="1"/>
    <s v="30.AD"/>
    <x v="13"/>
    <s v="AD"/>
    <m/>
    <s v="30.AD"/>
    <s v="Altri Debiti"/>
    <x v="1"/>
  </r>
  <r>
    <x v="0"/>
    <x v="29"/>
    <x v="352"/>
    <x v="351"/>
    <n v="-118712.60999999987"/>
    <s v="Export_CoGe"/>
    <x v="1"/>
    <s v="31.PTN"/>
    <x v="12"/>
    <s v="PTN"/>
    <m/>
    <s v="50.IVA"/>
    <s v="Posizione Tributaria Netta"/>
    <x v="1"/>
  </r>
  <r>
    <x v="0"/>
    <x v="29"/>
    <x v="251"/>
    <x v="251"/>
    <n v="-156359.32999999996"/>
    <s v="Export_CoGe"/>
    <x v="1"/>
    <s v="31.PTN"/>
    <x v="12"/>
    <s v="PTN"/>
    <m/>
    <s v="30.AD"/>
    <s v="Posizione Tributaria Netta"/>
    <x v="1"/>
  </r>
  <r>
    <x v="0"/>
    <x v="29"/>
    <x v="253"/>
    <x v="253"/>
    <n v="-4232.3100000000013"/>
    <s v="Export_CoGe"/>
    <x v="1"/>
    <s v="31.PTN"/>
    <x v="12"/>
    <s v="PTN"/>
    <m/>
    <s v="31.PTN"/>
    <s v="Posizione Tributaria Netta"/>
    <x v="1"/>
  </r>
  <r>
    <x v="0"/>
    <x v="29"/>
    <x v="341"/>
    <x v="340"/>
    <n v="-267.07"/>
    <s v="Export_CoGe"/>
    <x v="1"/>
    <s v="31.PTN"/>
    <x v="12"/>
    <s v="AD"/>
    <m/>
    <s v="30.AD"/>
    <s v="Posizione Tributaria Netta"/>
    <x v="1"/>
  </r>
  <r>
    <x v="0"/>
    <x v="29"/>
    <x v="256"/>
    <x v="256"/>
    <n v="-827.24999999997135"/>
    <s v="Export_CoGe"/>
    <x v="1"/>
    <s v="31.PTN"/>
    <x v="12"/>
    <s v="PTN"/>
    <m/>
    <s v="31.PTN"/>
    <s v="Posizione Tributaria Netta"/>
    <x v="1"/>
  </r>
  <r>
    <x v="0"/>
    <x v="29"/>
    <x v="258"/>
    <x v="258"/>
    <n v="-2.8499999999999726"/>
    <s v="Export_CoGe"/>
    <x v="1"/>
    <s v="31.PTN"/>
    <x v="12"/>
    <s v="AD"/>
    <m/>
    <s v="30.AD"/>
    <s v="Posizione Tributaria Netta"/>
    <x v="1"/>
  </r>
  <r>
    <x v="0"/>
    <x v="29"/>
    <x v="262"/>
    <x v="262"/>
    <n v="-131481.00000000003"/>
    <s v="Export_CoGe"/>
    <x v="1"/>
    <s v="30.AD"/>
    <x v="13"/>
    <s v="AD"/>
    <m/>
    <s v="30.AD"/>
    <s v="Debiti vs Ist. Previdenziali"/>
    <x v="1"/>
  </r>
  <r>
    <x v="0"/>
    <x v="29"/>
    <x v="264"/>
    <x v="264"/>
    <n v="-23397.42"/>
    <s v="Export_CoGe"/>
    <x v="1"/>
    <s v="30.AD"/>
    <x v="13"/>
    <s v="AD"/>
    <m/>
    <s v="30.AD"/>
    <s v="Debiti vs Ist. Previdenziali"/>
    <x v="1"/>
  </r>
  <r>
    <x v="0"/>
    <x v="29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29"/>
    <x v="343"/>
    <x v="342"/>
    <n v="-6.24"/>
    <s v="Export_CoGe"/>
    <x v="1"/>
    <s v="30.AD"/>
    <x v="13"/>
    <s v="AD"/>
    <m/>
    <s v="30.AD"/>
    <s v="Debiti vs Ist. Previdenziali"/>
    <x v="1"/>
  </r>
  <r>
    <x v="0"/>
    <x v="29"/>
    <x v="344"/>
    <x v="343"/>
    <n v="-336.31"/>
    <s v="Export_CoGe"/>
    <x v="1"/>
    <s v="30.AD"/>
    <x v="13"/>
    <s v="AD"/>
    <m/>
    <s v="30.AD"/>
    <s v="Debiti vs Ist. Previdenziali"/>
    <x v="1"/>
  </r>
  <r>
    <x v="0"/>
    <x v="29"/>
    <x v="269"/>
    <x v="269"/>
    <n v="-418.11999999999995"/>
    <s v="Export_CoGe"/>
    <x v="1"/>
    <s v="30.AD"/>
    <x v="13"/>
    <s v="AD"/>
    <m/>
    <s v="30.AD"/>
    <s v="Debiti vs Ist. Previdenziali"/>
    <x v="1"/>
  </r>
  <r>
    <x v="0"/>
    <x v="29"/>
    <x v="271"/>
    <x v="271"/>
    <n v="-2916.6399999999985"/>
    <s v="Export_CoGe"/>
    <x v="1"/>
    <s v="30.AD"/>
    <x v="13"/>
    <s v="AD"/>
    <m/>
    <s v="30.AD"/>
    <s v="Debiti vs Ist. Previdenziali"/>
    <x v="1"/>
  </r>
  <r>
    <x v="0"/>
    <x v="29"/>
    <x v="273"/>
    <x v="273"/>
    <n v="-447.46000000000004"/>
    <s v="Export_CoGe"/>
    <x v="1"/>
    <s v="30.AD"/>
    <x v="13"/>
    <s v="AD"/>
    <m/>
    <s v="30.AD"/>
    <s v="Debiti vs Ist. Previdenziali"/>
    <x v="1"/>
  </r>
  <r>
    <x v="0"/>
    <x v="29"/>
    <x v="275"/>
    <x v="275"/>
    <n v="-165.0000000000004"/>
    <s v="Export_CoGe"/>
    <x v="1"/>
    <s v="30.AD"/>
    <x v="13"/>
    <s v="AD"/>
    <m/>
    <s v="30.AD"/>
    <s v="Debiti vs Ist. Previdenziali"/>
    <x v="1"/>
  </r>
  <r>
    <x v="0"/>
    <x v="29"/>
    <x v="277"/>
    <x v="277"/>
    <n v="-1160.7099999999994"/>
    <s v="Export_CoGe"/>
    <x v="1"/>
    <s v="30.AD"/>
    <x v="13"/>
    <s v="AD"/>
    <m/>
    <s v="30.AD"/>
    <s v="Debiti vs Ist. Previdenziali"/>
    <x v="1"/>
  </r>
  <r>
    <x v="0"/>
    <x v="29"/>
    <x v="279"/>
    <x v="279"/>
    <n v="-1164.95"/>
    <s v="Export_CoGe"/>
    <x v="1"/>
    <s v="30.AD"/>
    <x v="13"/>
    <s v="AD"/>
    <m/>
    <s v="30.AD"/>
    <s v="Debiti vs Ist. Previdenziali"/>
    <x v="1"/>
  </r>
  <r>
    <x v="0"/>
    <x v="29"/>
    <x v="280"/>
    <x v="280"/>
    <n v="-676.79999999999973"/>
    <s v="Export_CoGe"/>
    <x v="1"/>
    <s v="30.AD"/>
    <x v="13"/>
    <s v="AD"/>
    <m/>
    <s v="30.AD"/>
    <s v="Debiti vs Ist. Previdenziali"/>
    <x v="1"/>
  </r>
  <r>
    <x v="0"/>
    <x v="29"/>
    <x v="281"/>
    <x v="281"/>
    <n v="-816.56999999999982"/>
    <s v="Export_CoGe"/>
    <x v="1"/>
    <s v="30.AD"/>
    <x v="13"/>
    <s v="AD"/>
    <m/>
    <s v="30.AD"/>
    <s v="Debiti vs Ist. Previdenziali"/>
    <x v="1"/>
  </r>
  <r>
    <x v="0"/>
    <x v="29"/>
    <x v="283"/>
    <x v="283"/>
    <n v="-196.85000000001918"/>
    <s v="Export_CoGe"/>
    <x v="1"/>
    <s v="30.AD"/>
    <x v="13"/>
    <s v="AD"/>
    <m/>
    <s v="30.AD"/>
    <s v="Debiti vs Ist. Previdenziali"/>
    <x v="1"/>
  </r>
  <r>
    <x v="0"/>
    <x v="29"/>
    <x v="414"/>
    <x v="413"/>
    <n v="-636.47"/>
    <s v="Export_CoGe"/>
    <x v="1"/>
    <s v="30.AD"/>
    <x v="13"/>
    <s v="AD"/>
    <m/>
    <s v="30.AD"/>
    <s v="Debiti vs Ist. Previdenziali"/>
    <x v="1"/>
  </r>
  <r>
    <x v="0"/>
    <x v="29"/>
    <x v="427"/>
    <x v="427"/>
    <n v="-255.78999999998604"/>
    <s v="Export_CoGe"/>
    <x v="1"/>
    <s v="30.AD"/>
    <x v="13"/>
    <s v="AD"/>
    <m/>
    <m/>
    <s v="Altri Debiti"/>
    <x v="1"/>
  </r>
  <r>
    <x v="0"/>
    <x v="29"/>
    <x v="284"/>
    <x v="284"/>
    <n v="-418.06999999999971"/>
    <s v="Export_CoGe"/>
    <x v="1"/>
    <s v="30.AD"/>
    <x v="13"/>
    <s v="AD"/>
    <m/>
    <s v="30.AD"/>
    <s v="Debiti vs Ist. Previdenziali"/>
    <x v="1"/>
  </r>
  <r>
    <x v="0"/>
    <x v="29"/>
    <x v="285"/>
    <x v="285"/>
    <n v="-46669.969999999914"/>
    <s v="Export_CoGe"/>
    <x v="1"/>
    <s v="30.AD"/>
    <x v="13"/>
    <s v="AC"/>
    <m/>
    <s v="60.PREV"/>
    <s v="Debiti vs Ist. Previdenziali"/>
    <x v="1"/>
  </r>
  <r>
    <x v="0"/>
    <x v="29"/>
    <x v="287"/>
    <x v="287"/>
    <n v="-210910"/>
    <s v="Export_CoGe"/>
    <x v="1"/>
    <s v="30.AD"/>
    <x v="13"/>
    <s v="AD"/>
    <m/>
    <s v="30.AD"/>
    <s v="Ratei/Risconti Passivi"/>
    <x v="1"/>
  </r>
  <r>
    <x v="0"/>
    <x v="29"/>
    <x v="0"/>
    <x v="0"/>
    <n v="98202.260000000009"/>
    <s v="Export_CoGe"/>
    <x v="0"/>
    <s v="ACQDI"/>
    <x v="0"/>
    <s v="ACQ"/>
    <m/>
    <s v="B.6)"/>
    <s v="6) per materie prime, suddidiarie, di consumo e di merci"/>
    <x v="0"/>
  </r>
  <r>
    <x v="0"/>
    <x v="29"/>
    <x v="1"/>
    <x v="1"/>
    <n v="46560.54"/>
    <s v="Export_CoGe"/>
    <x v="0"/>
    <s v="ACQDI"/>
    <x v="0"/>
    <s v="ACQ"/>
    <m/>
    <s v="B.6)"/>
    <s v="6) per materie prime, suddidiarie, di consumo e di merci"/>
    <x v="0"/>
  </r>
  <r>
    <x v="0"/>
    <x v="29"/>
    <x v="3"/>
    <x v="3"/>
    <n v="14576.08"/>
    <s v="Export_CoGe"/>
    <x v="0"/>
    <s v="ACQDI"/>
    <x v="0"/>
    <s v="ACQ"/>
    <m/>
    <s v="B.6)"/>
    <s v="6) per materie prime, suddidiarie, di consumo e di merci"/>
    <x v="0"/>
  </r>
  <r>
    <x v="0"/>
    <x v="29"/>
    <x v="5"/>
    <x v="5"/>
    <n v="362.49"/>
    <s v="Export_CoGe"/>
    <x v="0"/>
    <s v="ACQIN"/>
    <x v="2"/>
    <s v="PRD"/>
    <m/>
    <s v="B.6)"/>
    <s v="6) per materie prime, suddidiarie, di consumo e di merci"/>
    <x v="2"/>
  </r>
  <r>
    <x v="0"/>
    <x v="29"/>
    <x v="7"/>
    <x v="7"/>
    <n v="10390.52"/>
    <s v="Export_CoGe"/>
    <x v="0"/>
    <s v="ACQDI"/>
    <x v="0"/>
    <s v="ACQ"/>
    <m/>
    <s v="B.6)"/>
    <s v="6) per materie prime, suddidiarie, di consumo e di merci"/>
    <x v="3"/>
  </r>
  <r>
    <x v="0"/>
    <x v="29"/>
    <x v="9"/>
    <x v="9"/>
    <n v="2680.13"/>
    <s v="Export_CoGe"/>
    <x v="0"/>
    <s v="ACQIN"/>
    <x v="2"/>
    <s v="PRD"/>
    <m/>
    <s v="B.6)"/>
    <s v="6) per materie prime, suddidiarie, di consumo e di merci"/>
    <x v="2"/>
  </r>
  <r>
    <x v="0"/>
    <x v="29"/>
    <x v="11"/>
    <x v="11"/>
    <n v="2030.05"/>
    <s v="Export_CoGe"/>
    <x v="0"/>
    <s v="ACQIN"/>
    <x v="2"/>
    <s v="PRD"/>
    <m/>
    <s v="B.6)"/>
    <s v="6) per materie prime, suddidiarie, di consumo e di merci"/>
    <x v="2"/>
  </r>
  <r>
    <x v="0"/>
    <x v="29"/>
    <x v="13"/>
    <x v="13"/>
    <n v="1342.1"/>
    <s v="Export_CoGe"/>
    <x v="0"/>
    <s v="COSGS"/>
    <x v="4"/>
    <s v="COSTI"/>
    <m/>
    <s v="B.6)"/>
    <s v="6) per materie prime, suddidiarie, di consumo e di merci"/>
    <x v="4"/>
  </r>
  <r>
    <x v="0"/>
    <x v="29"/>
    <x v="15"/>
    <x v="15"/>
    <n v="1537.5"/>
    <s v="Export_CoGe"/>
    <x v="0"/>
    <s v="ACQIN"/>
    <x v="2"/>
    <s v="PRD"/>
    <m/>
    <s v="B.6)"/>
    <s v="6) per materie prime, suddidiarie, di consumo e di merci"/>
    <x v="3"/>
  </r>
  <r>
    <x v="0"/>
    <x v="29"/>
    <x v="17"/>
    <x v="17"/>
    <n v="5873.61"/>
    <s v="Export_CoGe"/>
    <x v="0"/>
    <s v="COSGS"/>
    <x v="4"/>
    <s v="COSTI"/>
    <m/>
    <s v="B.6)"/>
    <s v="6) per materie prime, suddidiarie, di consumo e di merci"/>
    <x v="2"/>
  </r>
  <r>
    <x v="0"/>
    <x v="29"/>
    <x v="290"/>
    <x v="290"/>
    <n v="4983.63"/>
    <s v="Export_CoGe"/>
    <x v="0"/>
    <s v="ACQDI"/>
    <x v="0"/>
    <s v="ACQ"/>
    <m/>
    <s v="B.6)"/>
    <s v="6) per materie prime, suddidiarie, di consumo e di merci"/>
    <x v="2"/>
  </r>
  <r>
    <x v="0"/>
    <x v="29"/>
    <x v="424"/>
    <x v="423"/>
    <n v="51.43"/>
    <s v="Export_CoGe"/>
    <x v="0"/>
    <s v="COSGS"/>
    <x v="4"/>
    <s v="COSTI"/>
    <m/>
    <s v="B.6)"/>
    <s v="6) per materie prime, suddidiarie, di consumo e di merci"/>
    <x v="6"/>
  </r>
  <r>
    <x v="0"/>
    <x v="29"/>
    <x v="428"/>
    <x v="428"/>
    <n v="84.13"/>
    <s v="Export_CoGe"/>
    <x v="0"/>
    <s v="COSGS"/>
    <x v="4"/>
    <s v="COSTI"/>
    <m/>
    <s v="B.6)"/>
    <s v="6) per materie prime, suddidiarie, di consumo e di merci"/>
    <x v="3"/>
  </r>
  <r>
    <x v="0"/>
    <x v="29"/>
    <x v="29"/>
    <x v="29"/>
    <n v="88281.05"/>
    <s v="Export_CoGe"/>
    <x v="0"/>
    <s v="SERDI"/>
    <x v="5"/>
    <s v="LAV"/>
    <m/>
    <s v="B.7)"/>
    <s v="7) per servizi"/>
    <x v="0"/>
  </r>
  <r>
    <x v="0"/>
    <x v="29"/>
    <x v="32"/>
    <x v="32"/>
    <n v="21691.88"/>
    <s v="Export_CoGe"/>
    <x v="0"/>
    <s v="SERDI"/>
    <x v="5"/>
    <s v="LAV"/>
    <m/>
    <s v="B.7)"/>
    <s v="7) per servizi"/>
    <x v="0"/>
  </r>
  <r>
    <x v="0"/>
    <x v="29"/>
    <x v="35"/>
    <x v="35"/>
    <n v="32.29"/>
    <s v="Export_CoGe"/>
    <x v="0"/>
    <s v="SERIN"/>
    <x v="6"/>
    <s v="PRD"/>
    <m/>
    <s v="B.7)"/>
    <s v="7) per servizi"/>
    <x v="5"/>
  </r>
  <r>
    <x v="0"/>
    <x v="29"/>
    <x v="41"/>
    <x v="41"/>
    <n v="182481.53"/>
    <s v="Export_CoGe"/>
    <x v="0"/>
    <s v="SERDI"/>
    <x v="5"/>
    <s v="LAV"/>
    <m/>
    <s v="B.7)"/>
    <s v="7) per servizi"/>
    <x v="0"/>
  </r>
  <r>
    <x v="0"/>
    <x v="29"/>
    <x v="43"/>
    <x v="43"/>
    <n v="11499.95"/>
    <s v="Export_CoGe"/>
    <x v="0"/>
    <s v="SERST"/>
    <x v="8"/>
    <s v="COSTI"/>
    <m/>
    <s v="B.7)"/>
    <s v="7) per servizi"/>
    <x v="2"/>
  </r>
  <r>
    <x v="0"/>
    <x v="29"/>
    <x v="44"/>
    <x v="44"/>
    <n v="7531.7900000000009"/>
    <s v="Export_CoGe"/>
    <x v="0"/>
    <s v="SERST"/>
    <x v="8"/>
    <s v="COSTI"/>
    <m/>
    <s v="B.7)"/>
    <s v="7) per servizi"/>
    <x v="2"/>
  </r>
  <r>
    <x v="0"/>
    <x v="29"/>
    <x v="46"/>
    <x v="46"/>
    <n v="980.25"/>
    <s v="Export_CoGe"/>
    <x v="0"/>
    <s v="SERST"/>
    <x v="8"/>
    <s v="COSTI"/>
    <m/>
    <s v="B.7)"/>
    <s v="7) per servizi"/>
    <x v="2"/>
  </r>
  <r>
    <x v="0"/>
    <x v="29"/>
    <x v="50"/>
    <x v="50"/>
    <n v="2465.9899999999993"/>
    <s v="Export_CoGe"/>
    <x v="0"/>
    <s v="SERST"/>
    <x v="8"/>
    <s v="COSTI"/>
    <m/>
    <s v="B.7)"/>
    <s v="7) per servizi"/>
    <x v="2"/>
  </r>
  <r>
    <x v="0"/>
    <x v="29"/>
    <x v="52"/>
    <x v="52"/>
    <n v="2121.5300000000002"/>
    <s v="Export_CoGe"/>
    <x v="0"/>
    <s v="SERST"/>
    <x v="8"/>
    <s v="COSTI"/>
    <m/>
    <s v="B.7)"/>
    <s v="7) per servizi"/>
    <x v="2"/>
  </r>
  <r>
    <x v="0"/>
    <x v="29"/>
    <x v="54"/>
    <x v="54"/>
    <n v="6701.52"/>
    <s v="Export_CoGe"/>
    <x v="0"/>
    <s v="SERST"/>
    <x v="8"/>
    <s v="COSTI"/>
    <m/>
    <s v="B.7)"/>
    <s v="7) per servizi"/>
    <x v="2"/>
  </r>
  <r>
    <x v="0"/>
    <x v="29"/>
    <x v="56"/>
    <x v="56"/>
    <n v="42840.4"/>
    <s v="Export_CoGe"/>
    <x v="0"/>
    <s v="SERST"/>
    <x v="8"/>
    <s v="COSTI"/>
    <m/>
    <s v="B.7)"/>
    <s v="7) per servizi"/>
    <x v="4"/>
  </r>
  <r>
    <x v="0"/>
    <x v="29"/>
    <x v="58"/>
    <x v="58"/>
    <n v="19771.09"/>
    <s v="Export_CoGe"/>
    <x v="0"/>
    <s v="SERST"/>
    <x v="8"/>
    <s v="COSTI"/>
    <m/>
    <s v="B.7)"/>
    <s v="7) per servizi"/>
    <x v="2"/>
  </r>
  <r>
    <x v="0"/>
    <x v="29"/>
    <x v="60"/>
    <x v="60"/>
    <n v="800"/>
    <s v="Export_CoGe"/>
    <x v="0"/>
    <s v="SERIN"/>
    <x v="6"/>
    <s v="PRD"/>
    <m/>
    <s v="B.7)"/>
    <s v="7) per servizi"/>
    <x v="0"/>
  </r>
  <r>
    <x v="0"/>
    <x v="29"/>
    <x v="62"/>
    <x v="62"/>
    <n v="10601"/>
    <s v="Export_CoGe"/>
    <x v="0"/>
    <s v="SERST"/>
    <x v="8"/>
    <s v="COSTI"/>
    <m/>
    <s v="B.7)"/>
    <s v="7) per servizi"/>
    <x v="2"/>
  </r>
  <r>
    <x v="0"/>
    <x v="29"/>
    <x v="65"/>
    <x v="65"/>
    <n v="982.66"/>
    <s v="Export_CoGe"/>
    <x v="0"/>
    <s v="SERST"/>
    <x v="8"/>
    <s v="COSTI"/>
    <m/>
    <s v="B.7)"/>
    <s v="7) per servizi"/>
    <x v="2"/>
  </r>
  <r>
    <x v="0"/>
    <x v="29"/>
    <x v="66"/>
    <x v="66"/>
    <n v="312.5"/>
    <s v="Export_CoGe"/>
    <x v="0"/>
    <s v="SERST"/>
    <x v="8"/>
    <s v="COSTI"/>
    <m/>
    <s v="B.7)"/>
    <s v="7) per servizi"/>
    <x v="2"/>
  </r>
  <r>
    <x v="0"/>
    <x v="29"/>
    <x v="291"/>
    <x v="291"/>
    <n v="300"/>
    <s v="Export_CoGe"/>
    <x v="0"/>
    <s v="SERST"/>
    <x v="8"/>
    <s v="COSTI"/>
    <m/>
    <s v="B.7)"/>
    <s v="7) per servizi"/>
    <x v="6"/>
  </r>
  <r>
    <x v="0"/>
    <x v="29"/>
    <x v="292"/>
    <x v="292"/>
    <n v="14734.720000000001"/>
    <s v="Export_CoGe"/>
    <x v="0"/>
    <s v="SERIN"/>
    <x v="6"/>
    <s v="PRD"/>
    <m/>
    <s v="B.7)"/>
    <s v="7) per servizi"/>
    <x v="0"/>
  </r>
  <r>
    <x v="0"/>
    <x v="29"/>
    <x v="295"/>
    <x v="295"/>
    <n v="4333.32"/>
    <s v="Export_CoGe"/>
    <x v="0"/>
    <s v="SERST"/>
    <x v="8"/>
    <s v="COSTI"/>
    <m/>
    <s v="B.7)"/>
    <s v="7) per servizi"/>
    <x v="2"/>
  </r>
  <r>
    <x v="0"/>
    <x v="29"/>
    <x v="346"/>
    <x v="345"/>
    <n v="18402.599999999999"/>
    <s v="Export_CoGe"/>
    <x v="0"/>
    <s v="ONSTR"/>
    <x v="30"/>
    <s v="EXT"/>
    <m/>
    <s v="B.14)"/>
    <s v="14) oneri diversi di gestione"/>
    <x v="2"/>
  </r>
  <r>
    <x v="0"/>
    <x v="29"/>
    <x v="68"/>
    <x v="68"/>
    <n v="4333.32"/>
    <s v="Export_CoGe"/>
    <x v="0"/>
    <s v="COSGS"/>
    <x v="4"/>
    <s v="COSTI"/>
    <m/>
    <s v="B.7)"/>
    <s v="7) per servizi"/>
    <x v="2"/>
  </r>
  <r>
    <x v="0"/>
    <x v="29"/>
    <x v="395"/>
    <x v="394"/>
    <n v="5907"/>
    <s v="Export_CoGe"/>
    <x v="0"/>
    <s v="COSGS"/>
    <x v="4"/>
    <s v="COSTI"/>
    <m/>
    <s v="B.7)"/>
    <s v="7) per servizi"/>
    <x v="2"/>
  </r>
  <r>
    <x v="0"/>
    <x v="29"/>
    <x v="298"/>
    <x v="298"/>
    <n v="10200"/>
    <s v="Export_CoGe"/>
    <x v="0"/>
    <s v="COSGS"/>
    <x v="4"/>
    <s v="COSTI"/>
    <m/>
    <s v="B.7)"/>
    <s v="7) per servizi"/>
    <x v="2"/>
  </r>
  <r>
    <x v="0"/>
    <x v="29"/>
    <x v="375"/>
    <x v="374"/>
    <n v="2773.3199999999997"/>
    <s v="Export_CoGe"/>
    <x v="0"/>
    <s v="SERIN"/>
    <x v="6"/>
    <s v="PRD"/>
    <m/>
    <s v="B.7)"/>
    <s v="7) per servizi"/>
    <x v="2"/>
  </r>
  <r>
    <x v="0"/>
    <x v="29"/>
    <x v="368"/>
    <x v="367"/>
    <n v="800"/>
    <s v="Export_CoGe"/>
    <x v="0"/>
    <s v="COSGS"/>
    <x v="4"/>
    <s v="COSTI"/>
    <m/>
    <s v="B.7)"/>
    <s v="7) per servizi"/>
    <x v="2"/>
  </r>
  <r>
    <x v="0"/>
    <x v="29"/>
    <x v="69"/>
    <x v="69"/>
    <n v="9886.68"/>
    <s v="Export_CoGe"/>
    <x v="0"/>
    <s v="COSGS"/>
    <x v="4"/>
    <s v="COSTI"/>
    <m/>
    <s v="B.7)"/>
    <s v="7) per servizi"/>
    <x v="2"/>
  </r>
  <r>
    <x v="0"/>
    <x v="29"/>
    <x v="71"/>
    <x v="71"/>
    <n v="536.67999999999995"/>
    <s v="Export_CoGe"/>
    <x v="0"/>
    <s v="SERIN"/>
    <x v="6"/>
    <s v="PRD"/>
    <m/>
    <s v="B.7)"/>
    <s v="7) per servizi"/>
    <x v="3"/>
  </r>
  <r>
    <x v="0"/>
    <x v="29"/>
    <x v="73"/>
    <x v="73"/>
    <n v="317.32"/>
    <s v="Export_CoGe"/>
    <x v="0"/>
    <s v="COSGS"/>
    <x v="4"/>
    <s v="COSTI"/>
    <m/>
    <s v="B.7)"/>
    <s v="7) per servizi"/>
    <x v="2"/>
  </r>
  <r>
    <x v="0"/>
    <x v="29"/>
    <x v="75"/>
    <x v="75"/>
    <n v="1414.32"/>
    <s v="Export_CoGe"/>
    <x v="0"/>
    <s v="COSGS"/>
    <x v="4"/>
    <s v="COSTI"/>
    <m/>
    <s v="B.7)"/>
    <s v="7) per servizi"/>
    <x v="2"/>
  </r>
  <r>
    <x v="0"/>
    <x v="29"/>
    <x v="76"/>
    <x v="76"/>
    <n v="3130.2000000000003"/>
    <s v="Export_CoGe"/>
    <x v="0"/>
    <s v="COSGS"/>
    <x v="4"/>
    <s v="COSTI"/>
    <m/>
    <s v="B.7)"/>
    <s v="7) per servizi"/>
    <x v="2"/>
  </r>
  <r>
    <x v="0"/>
    <x v="29"/>
    <x v="417"/>
    <x v="416"/>
    <n v="1010"/>
    <s v="Export_CoGe"/>
    <x v="0"/>
    <s v="SERIN"/>
    <x v="6"/>
    <s v="PRD"/>
    <m/>
    <s v="B.7)"/>
    <s v="7) per servizi"/>
    <x v="3"/>
  </r>
  <r>
    <x v="0"/>
    <x v="29"/>
    <x v="77"/>
    <x v="77"/>
    <n v="916"/>
    <s v="Export_CoGe"/>
    <x v="0"/>
    <s v="SERST"/>
    <x v="8"/>
    <s v="COSTI"/>
    <m/>
    <s v="B.7)"/>
    <s v="7) per servizi"/>
    <x v="2"/>
  </r>
  <r>
    <x v="0"/>
    <x v="29"/>
    <x v="79"/>
    <x v="79"/>
    <n v="3254.71"/>
    <s v="Export_CoGe"/>
    <x v="0"/>
    <s v="SERIN"/>
    <x v="6"/>
    <s v="PRD"/>
    <m/>
    <s v="B.7)"/>
    <s v="7) per servizi"/>
    <x v="0"/>
  </r>
  <r>
    <x v="0"/>
    <x v="29"/>
    <x v="83"/>
    <x v="83"/>
    <n v="195"/>
    <s v="Export_CoGe"/>
    <x v="0"/>
    <s v="SERST"/>
    <x v="8"/>
    <s v="COSTI"/>
    <m/>
    <s v="B.7)"/>
    <s v="7) per servizi"/>
    <x v="2"/>
  </r>
  <r>
    <x v="0"/>
    <x v="29"/>
    <x v="85"/>
    <x v="85"/>
    <n v="12368.12"/>
    <s v="Export_CoGe"/>
    <x v="0"/>
    <s v="SERIN"/>
    <x v="6"/>
    <s v="PRD"/>
    <m/>
    <s v="B.7)"/>
    <s v="7) per servizi"/>
    <x v="2"/>
  </r>
  <r>
    <x v="0"/>
    <x v="29"/>
    <x v="87"/>
    <x v="87"/>
    <n v="1592.4500000000003"/>
    <s v="Export_CoGe"/>
    <x v="0"/>
    <s v="SERST"/>
    <x v="8"/>
    <s v="COSTI"/>
    <m/>
    <s v="B.7)"/>
    <s v="7) per servizi"/>
    <x v="2"/>
  </r>
  <r>
    <x v="0"/>
    <x v="29"/>
    <x v="89"/>
    <x v="89"/>
    <n v="13314.2"/>
    <s v="Export_CoGe"/>
    <x v="0"/>
    <s v="SERST"/>
    <x v="8"/>
    <s v="COSTI"/>
    <m/>
    <s v="B.7)"/>
    <s v="7) per servizi"/>
    <x v="2"/>
  </r>
  <r>
    <x v="0"/>
    <x v="29"/>
    <x v="429"/>
    <x v="429"/>
    <n v="14.38"/>
    <s v="Export_CoGe"/>
    <x v="0"/>
    <s v="SERIN"/>
    <x v="6"/>
    <s v="PRD"/>
    <m/>
    <s v="B.7)"/>
    <s v="7) per servizi"/>
    <x v="3"/>
  </r>
  <r>
    <x v="0"/>
    <x v="29"/>
    <x v="97"/>
    <x v="97"/>
    <n v="144.98000000000002"/>
    <s v="Export_CoGe"/>
    <x v="0"/>
    <s v="SERST"/>
    <x v="8"/>
    <s v="COSTI"/>
    <m/>
    <s v="B.7)"/>
    <s v="7) per servizi"/>
    <x v="6"/>
  </r>
  <r>
    <x v="0"/>
    <x v="29"/>
    <x v="99"/>
    <x v="99"/>
    <n v="591.06999999999994"/>
    <s v="Export_CoGe"/>
    <x v="0"/>
    <s v="SERST"/>
    <x v="8"/>
    <s v="COSTI"/>
    <m/>
    <s v="B.7)"/>
    <s v="7) per servizi"/>
    <x v="6"/>
  </r>
  <r>
    <x v="0"/>
    <x v="29"/>
    <x v="100"/>
    <x v="100"/>
    <n v="3009.97"/>
    <s v="Export_CoGe"/>
    <x v="0"/>
    <s v="COSGS"/>
    <x v="4"/>
    <s v="COSTI"/>
    <m/>
    <s v="B.7)"/>
    <s v="7) per servizi"/>
    <x v="2"/>
  </r>
  <r>
    <x v="0"/>
    <x v="29"/>
    <x v="102"/>
    <x v="102"/>
    <n v="1040.08"/>
    <s v="Export_CoGe"/>
    <x v="0"/>
    <s v="SERST"/>
    <x v="8"/>
    <s v="COSTI"/>
    <m/>
    <s v="B.7)"/>
    <s v="7) per servizi"/>
    <x v="6"/>
  </r>
  <r>
    <x v="0"/>
    <x v="29"/>
    <x v="103"/>
    <x v="103"/>
    <n v="3185"/>
    <s v="Export_CoGe"/>
    <x v="0"/>
    <s v="COSGS"/>
    <x v="4"/>
    <s v="COSTI"/>
    <m/>
    <s v="B.7)"/>
    <s v="7) per servizi"/>
    <x v="2"/>
  </r>
  <r>
    <x v="0"/>
    <x v="29"/>
    <x v="104"/>
    <x v="104"/>
    <n v="3021.5299999999997"/>
    <s v="Export_CoGe"/>
    <x v="0"/>
    <s v="COSGS"/>
    <x v="4"/>
    <s v="COSTI"/>
    <m/>
    <s v="B.7)"/>
    <s v="7) per servizi"/>
    <x v="5"/>
  </r>
  <r>
    <x v="0"/>
    <x v="29"/>
    <x v="106"/>
    <x v="106"/>
    <n v="1823"/>
    <s v="Export_CoGe"/>
    <x v="0"/>
    <s v="COSGS"/>
    <x v="4"/>
    <s v="COSTI"/>
    <m/>
    <s v="B.7)"/>
    <s v="7) per servizi"/>
    <x v="5"/>
  </r>
  <r>
    <x v="0"/>
    <x v="29"/>
    <x v="110"/>
    <x v="110"/>
    <n v="3072.13"/>
    <s v="Export_CoGe"/>
    <x v="0"/>
    <s v="COSGS"/>
    <x v="4"/>
    <s v="COSTI"/>
    <m/>
    <s v="B.7)"/>
    <s v="7) per servizi"/>
    <x v="5"/>
  </r>
  <r>
    <x v="0"/>
    <x v="29"/>
    <x v="111"/>
    <x v="111"/>
    <n v="630"/>
    <s v="Export_CoGe"/>
    <x v="0"/>
    <s v="COSGS"/>
    <x v="4"/>
    <s v="COSTI"/>
    <m/>
    <s v="B.7)"/>
    <s v="7) per servizi"/>
    <x v="2"/>
  </r>
  <r>
    <x v="0"/>
    <x v="29"/>
    <x v="112"/>
    <x v="112"/>
    <n v="1605"/>
    <s v="Export_CoGe"/>
    <x v="0"/>
    <s v="SERST"/>
    <x v="8"/>
    <s v="COSTI"/>
    <m/>
    <s v="B.7)"/>
    <s v="7) per servizi"/>
    <x v="2"/>
  </r>
  <r>
    <x v="0"/>
    <x v="29"/>
    <x v="376"/>
    <x v="375"/>
    <n v="3979.67"/>
    <s v="Export_CoGe"/>
    <x v="0"/>
    <s v="ONSTR"/>
    <x v="30"/>
    <s v="EXT"/>
    <m/>
    <s v="B.14)"/>
    <s v="14) oneri diversi di gestione"/>
    <x v="2"/>
  </r>
  <r>
    <x v="0"/>
    <x v="29"/>
    <x v="355"/>
    <x v="354"/>
    <n v="31.25"/>
    <s v="Export_CoGe"/>
    <x v="0"/>
    <s v="SERST"/>
    <x v="8"/>
    <s v="COSTI"/>
    <m/>
    <s v="B.7)"/>
    <s v="7) per servizi"/>
    <x v="6"/>
  </r>
  <r>
    <x v="0"/>
    <x v="29"/>
    <x v="356"/>
    <x v="355"/>
    <n v="4860.7199999999993"/>
    <s v="Export_CoGe"/>
    <x v="0"/>
    <s v="SERST"/>
    <x v="8"/>
    <s v="COSTI"/>
    <m/>
    <s v="B.7)"/>
    <s v="7) per servizi"/>
    <x v="2"/>
  </r>
  <r>
    <x v="0"/>
    <x v="29"/>
    <x v="405"/>
    <x v="404"/>
    <n v="2873.94"/>
    <s v="Export_CoGe"/>
    <x v="0"/>
    <s v="COSGS"/>
    <x v="4"/>
    <s v="COSTI"/>
    <m/>
    <s v="B.7)"/>
    <s v="7) per servizi"/>
    <x v="2"/>
  </r>
  <r>
    <x v="0"/>
    <x v="29"/>
    <x v="408"/>
    <x v="407"/>
    <n v="23093.89"/>
    <s v="Export_CoGe"/>
    <x v="0"/>
    <s v="SERST"/>
    <x v="8"/>
    <s v="COSTI"/>
    <s v="SPESGRANT"/>
    <s v="B.7)"/>
    <s v="7) per servizi"/>
    <x v="8"/>
  </r>
  <r>
    <x v="0"/>
    <x v="29"/>
    <x v="113"/>
    <x v="113"/>
    <n v="13214.300000000001"/>
    <s v="Export_CoGe"/>
    <x v="0"/>
    <s v="SERIN"/>
    <x v="6"/>
    <s v="PRD"/>
    <m/>
    <s v="B.7)"/>
    <s v="7) per servizi"/>
    <x v="3"/>
  </r>
  <r>
    <x v="0"/>
    <x v="29"/>
    <x v="114"/>
    <x v="114"/>
    <n v="555.90000000000009"/>
    <s v="Export_CoGe"/>
    <x v="0"/>
    <s v="SERIN"/>
    <x v="6"/>
    <s v="PRD"/>
    <m/>
    <s v="B.7)"/>
    <s v="7) per servizi"/>
    <x v="3"/>
  </r>
  <r>
    <x v="0"/>
    <x v="29"/>
    <x v="390"/>
    <x v="389"/>
    <n v="61.49"/>
    <s v="Export_CoGe"/>
    <x v="0"/>
    <s v="SERIN"/>
    <x v="6"/>
    <s v="PRD"/>
    <m/>
    <s v="B.7)"/>
    <s v="7) per servizi"/>
    <x v="3"/>
  </r>
  <r>
    <x v="0"/>
    <x v="29"/>
    <x v="116"/>
    <x v="116"/>
    <n v="376.25"/>
    <s v="Export_CoGe"/>
    <x v="0"/>
    <s v="SERST"/>
    <x v="8"/>
    <s v="COSTI"/>
    <m/>
    <s v="B.7)"/>
    <s v="7) per servizi"/>
    <x v="2"/>
  </r>
  <r>
    <x v="0"/>
    <x v="29"/>
    <x v="118"/>
    <x v="118"/>
    <n v="141.88999999999999"/>
    <s v="Export_CoGe"/>
    <x v="0"/>
    <s v="SERST"/>
    <x v="8"/>
    <s v="COSTI"/>
    <m/>
    <s v="B.7)"/>
    <s v="7) per servizi"/>
    <x v="2"/>
  </r>
  <r>
    <x v="0"/>
    <x v="29"/>
    <x v="119"/>
    <x v="119"/>
    <n v="4769.21"/>
    <s v="Export_CoGe"/>
    <x v="0"/>
    <s v="SERST"/>
    <x v="8"/>
    <s v="COSTI"/>
    <m/>
    <s v="B.7)"/>
    <s v="7) per servizi"/>
    <x v="2"/>
  </r>
  <r>
    <x v="0"/>
    <x v="29"/>
    <x v="121"/>
    <x v="121"/>
    <n v="20"/>
    <s v="Export_CoGe"/>
    <x v="0"/>
    <s v="SERST"/>
    <x v="8"/>
    <s v="COSTI"/>
    <m/>
    <s v="B.7)"/>
    <s v="7) per servizi"/>
    <x v="2"/>
  </r>
  <r>
    <x v="0"/>
    <x v="29"/>
    <x v="357"/>
    <x v="356"/>
    <n v="1610.6400000000003"/>
    <s v="Export_CoGe"/>
    <x v="0"/>
    <s v="ONSTR"/>
    <x v="30"/>
    <s v="EXT"/>
    <m/>
    <s v="B.14)"/>
    <s v="14) oneri diversi di gestione"/>
    <x v="2"/>
  </r>
  <r>
    <x v="0"/>
    <x v="29"/>
    <x v="123"/>
    <x v="123"/>
    <n v="1593.8500000000001"/>
    <s v="Export_CoGe"/>
    <x v="0"/>
    <s v="SERST"/>
    <x v="8"/>
    <s v="COSTI"/>
    <m/>
    <s v="B.7)"/>
    <s v="7) per servizi"/>
    <x v="2"/>
  </r>
  <r>
    <x v="0"/>
    <x v="29"/>
    <x v="127"/>
    <x v="127"/>
    <n v="13702.1"/>
    <s v="Export_CoGe"/>
    <x v="0"/>
    <s v="SERST"/>
    <x v="8"/>
    <s v="COSTI"/>
    <m/>
    <s v="B.7)"/>
    <s v="7) per servizi"/>
    <x v="4"/>
  </r>
  <r>
    <x v="0"/>
    <x v="29"/>
    <x v="129"/>
    <x v="129"/>
    <n v="2.2999999999999998"/>
    <s v="Export_CoGe"/>
    <x v="0"/>
    <s v="COSGS"/>
    <x v="4"/>
    <s v="COSTI"/>
    <m/>
    <s v="B.7)"/>
    <s v="7) per servizi"/>
    <x v="2"/>
  </r>
  <r>
    <x v="0"/>
    <x v="29"/>
    <x v="131"/>
    <x v="131"/>
    <n v="46.51"/>
    <s v="Export_CoGe"/>
    <x v="0"/>
    <s v="COSGS"/>
    <x v="4"/>
    <s v="COSTI"/>
    <m/>
    <s v="B.7)"/>
    <s v="7) per servizi"/>
    <x v="2"/>
  </r>
  <r>
    <x v="0"/>
    <x v="29"/>
    <x v="133"/>
    <x v="133"/>
    <n v="704.99"/>
    <s v="Export_CoGe"/>
    <x v="0"/>
    <s v="SERST"/>
    <x v="8"/>
    <s v="COSTI"/>
    <m/>
    <s v="B.7)"/>
    <s v="7) per servizi"/>
    <x v="4"/>
  </r>
  <r>
    <x v="0"/>
    <x v="29"/>
    <x v="136"/>
    <x v="136"/>
    <n v="71.95999999999998"/>
    <s v="Export_CoGe"/>
    <x v="0"/>
    <s v="SERST"/>
    <x v="8"/>
    <s v="COSTI"/>
    <m/>
    <s v="B.7)"/>
    <s v="7) per servizi"/>
    <x v="2"/>
  </r>
  <r>
    <x v="0"/>
    <x v="29"/>
    <x v="361"/>
    <x v="360"/>
    <n v="7337.05"/>
    <s v="Export_CoGe"/>
    <x v="0"/>
    <s v="SERST"/>
    <x v="8"/>
    <s v="COSTI"/>
    <m/>
    <s v="B.7)"/>
    <s v="7) per servizi"/>
    <x v="6"/>
  </r>
  <r>
    <x v="0"/>
    <x v="29"/>
    <x v="362"/>
    <x v="361"/>
    <n v="3074.08"/>
    <s v="Export_CoGe"/>
    <x v="0"/>
    <s v="SERST"/>
    <x v="8"/>
    <s v="COSTI"/>
    <s v="CONSGRANT"/>
    <s v="B.7)"/>
    <s v="7) per servizi"/>
    <x v="8"/>
  </r>
  <r>
    <x v="0"/>
    <x v="29"/>
    <x v="358"/>
    <x v="357"/>
    <n v="460.85"/>
    <s v="Export_CoGe"/>
    <x v="0"/>
    <s v="SERST"/>
    <x v="8"/>
    <s v="COSTI"/>
    <s v="SPESGRANT"/>
    <s v="B.7)"/>
    <s v="7) per servizi"/>
    <x v="6"/>
  </r>
  <r>
    <x v="0"/>
    <x v="29"/>
    <x v="137"/>
    <x v="424"/>
    <n v="3750"/>
    <s v="Export_CoGe"/>
    <x v="0"/>
    <s v="AFFIT"/>
    <x v="17"/>
    <s v="AFF"/>
    <m/>
    <s v="B.8)"/>
    <s v="8) per godimento di beni di terzi"/>
    <x v="2"/>
  </r>
  <r>
    <x v="0"/>
    <x v="29"/>
    <x v="138"/>
    <x v="138"/>
    <n v="4000"/>
    <s v="Export_CoGe"/>
    <x v="0"/>
    <s v="AFFIT"/>
    <x v="17"/>
    <s v="AFF"/>
    <m/>
    <s v="B.8)"/>
    <s v="8) per godimento di beni di terzi"/>
    <x v="2"/>
  </r>
  <r>
    <x v="0"/>
    <x v="29"/>
    <x v="139"/>
    <x v="139"/>
    <n v="10200"/>
    <s v="Export_CoGe"/>
    <x v="0"/>
    <s v="AFFIT"/>
    <x v="17"/>
    <s v="AFF"/>
    <m/>
    <s v="B.8)"/>
    <s v="8) per godimento di beni di terzi"/>
    <x v="2"/>
  </r>
  <r>
    <x v="0"/>
    <x v="29"/>
    <x v="140"/>
    <x v="140"/>
    <n v="400"/>
    <s v="Export_CoGe"/>
    <x v="0"/>
    <s v="AFFIT"/>
    <x v="17"/>
    <s v="AFF"/>
    <m/>
    <s v="B.8)"/>
    <s v="8) per godimento di beni di terzi"/>
    <x v="2"/>
  </r>
  <r>
    <x v="0"/>
    <x v="29"/>
    <x v="142"/>
    <x v="142"/>
    <n v="9581.94"/>
    <s v="Export_CoGe"/>
    <x v="0"/>
    <s v="AFFIT"/>
    <x v="17"/>
    <s v="AFF"/>
    <m/>
    <s v="B.8)"/>
    <s v="8) per godimento di beni di terzi"/>
    <x v="2"/>
  </r>
  <r>
    <x v="0"/>
    <x v="29"/>
    <x v="143"/>
    <x v="143"/>
    <n v="400"/>
    <s v="Export_CoGe"/>
    <x v="0"/>
    <s v="AFFIT"/>
    <x v="17"/>
    <s v="AFF"/>
    <m/>
    <s v="B.8)"/>
    <s v="8) per godimento di beni di terzi"/>
    <x v="2"/>
  </r>
  <r>
    <x v="0"/>
    <x v="29"/>
    <x v="144"/>
    <x v="144"/>
    <n v="6802.8799999999992"/>
    <s v="Export_CoGe"/>
    <x v="0"/>
    <s v="AFFIT"/>
    <x v="17"/>
    <s v="AFF"/>
    <m/>
    <s v="B.8)"/>
    <s v="8) per godimento di beni di terzi"/>
    <x v="2"/>
  </r>
  <r>
    <x v="0"/>
    <x v="29"/>
    <x v="150"/>
    <x v="150"/>
    <n v="11413.86"/>
    <s v="Export_CoGe"/>
    <x v="0"/>
    <s v="AFFIT"/>
    <x v="17"/>
    <s v="AFF"/>
    <m/>
    <s v="B.8)"/>
    <s v="8) per godimento di beni di terzi"/>
    <x v="2"/>
  </r>
  <r>
    <x v="0"/>
    <x v="29"/>
    <x v="364"/>
    <x v="363"/>
    <n v="9262.5"/>
    <s v="Export_CoGe"/>
    <x v="0"/>
    <s v="AFFIT"/>
    <x v="17"/>
    <s v="AFF"/>
    <m/>
    <s v="B.8)"/>
    <s v="8) per godimento di beni di terzi"/>
    <x v="2"/>
  </r>
  <r>
    <x v="0"/>
    <x v="29"/>
    <x v="391"/>
    <x v="390"/>
    <n v="5000"/>
    <s v="Export_CoGe"/>
    <x v="0"/>
    <s v="AFFIT"/>
    <x v="17"/>
    <s v="AFF"/>
    <m/>
    <s v="B.8)"/>
    <s v="8) per godimento di beni di terzi"/>
    <x v="2"/>
  </r>
  <r>
    <x v="0"/>
    <x v="29"/>
    <x v="392"/>
    <x v="391"/>
    <n v="750"/>
    <s v="Export_CoGe"/>
    <x v="0"/>
    <s v="AFFIT"/>
    <x v="17"/>
    <s v="AFF"/>
    <m/>
    <s v="B.8)"/>
    <s v="8) per godimento di beni di terzi"/>
    <x v="2"/>
  </r>
  <r>
    <x v="0"/>
    <x v="29"/>
    <x v="409"/>
    <x v="408"/>
    <n v="7300"/>
    <s v="Export_CoGe"/>
    <x v="0"/>
    <s v="AFFIT"/>
    <x v="17"/>
    <s v="AFF"/>
    <m/>
    <s v="B.8)"/>
    <s v="8) per godimento di beni di terzi"/>
    <x v="2"/>
  </r>
  <r>
    <x v="0"/>
    <x v="29"/>
    <x v="416"/>
    <x v="415"/>
    <n v="4800"/>
    <s v="Export_CoGe"/>
    <x v="0"/>
    <s v="AFFIT"/>
    <x v="17"/>
    <s v="AFF"/>
    <m/>
    <s v="B.8)"/>
    <s v="8) per godimento di beni di terzi"/>
    <x v="2"/>
  </r>
  <r>
    <x v="0"/>
    <x v="29"/>
    <x v="152"/>
    <x v="152"/>
    <n v="2500"/>
    <s v="Export_CoGe"/>
    <x v="0"/>
    <s v="COSGS"/>
    <x v="4"/>
    <s v="COSTI"/>
    <m/>
    <s v="B.8)"/>
    <s v="8) per godimento di beni di terzi"/>
    <x v="2"/>
  </r>
  <r>
    <x v="0"/>
    <x v="29"/>
    <x v="155"/>
    <x v="155"/>
    <n v="7828.92"/>
    <s v="Export_CoGe"/>
    <x v="0"/>
    <s v="COSGS"/>
    <x v="4"/>
    <s v="COSTI"/>
    <m/>
    <s v="B.8)"/>
    <s v="8) per godimento di beni di terzi"/>
    <x v="2"/>
  </r>
  <r>
    <x v="0"/>
    <x v="29"/>
    <x v="156"/>
    <x v="156"/>
    <n v="4207.91"/>
    <s v="Export_CoGe"/>
    <x v="0"/>
    <s v="COSGS"/>
    <x v="4"/>
    <s v="COSTI"/>
    <m/>
    <s v="B.8)"/>
    <s v="8) per godimento di beni di terzi"/>
    <x v="2"/>
  </r>
  <r>
    <x v="0"/>
    <x v="29"/>
    <x v="406"/>
    <x v="405"/>
    <n v="4884.68"/>
    <s v="Export_CoGe"/>
    <x v="0"/>
    <s v="COSGS"/>
    <x v="4"/>
    <s v="COSTI"/>
    <m/>
    <s v="B.8)"/>
    <s v="8) per godimento di beni di terzi"/>
    <x v="3"/>
  </r>
  <r>
    <x v="0"/>
    <x v="29"/>
    <x v="176"/>
    <x v="176"/>
    <n v="3235.6"/>
    <s v="Export_CoGe"/>
    <x v="0"/>
    <s v="AMMST"/>
    <x v="24"/>
    <s v="AMM"/>
    <m/>
    <s v="B.10)"/>
    <s v="10) Ammortamenti e svalutazioni"/>
    <x v="7"/>
  </r>
  <r>
    <x v="0"/>
    <x v="29"/>
    <x v="180"/>
    <x v="180"/>
    <n v="1581.92"/>
    <s v="Export_CoGe"/>
    <x v="0"/>
    <s v="AMMST"/>
    <x v="24"/>
    <s v="AMM"/>
    <m/>
    <s v="B.10)"/>
    <s v="10) Ammortamenti e svalutazioni"/>
    <x v="7"/>
  </r>
  <r>
    <x v="0"/>
    <x v="29"/>
    <x v="182"/>
    <x v="182"/>
    <n v="10079.68"/>
    <s v="Export_CoGe"/>
    <x v="0"/>
    <s v="AMMIN"/>
    <x v="26"/>
    <s v="AMM"/>
    <m/>
    <s v="B.10)"/>
    <s v="10) Ammortamenti e svalutazioni"/>
    <x v="7"/>
  </r>
  <r>
    <x v="0"/>
    <x v="29"/>
    <x v="184"/>
    <x v="184"/>
    <n v="3771.8060000000005"/>
    <s v="Export_CoGe"/>
    <x v="0"/>
    <s v="AMMST"/>
    <x v="24"/>
    <s v="AMM"/>
    <m/>
    <s v="B.10)"/>
    <s v="10) Ammortamenti e svalutazioni"/>
    <x v="7"/>
  </r>
  <r>
    <x v="0"/>
    <x v="29"/>
    <x v="186"/>
    <x v="186"/>
    <n v="9175.7200000000012"/>
    <s v="Export_CoGe"/>
    <x v="0"/>
    <s v="AMMIN"/>
    <x v="26"/>
    <s v="AMM"/>
    <m/>
    <s v="B.10)"/>
    <s v="10) Ammortamenti e svalutazioni"/>
    <x v="7"/>
  </r>
  <r>
    <x v="0"/>
    <x v="29"/>
    <x v="188"/>
    <x v="188"/>
    <n v="6939.56"/>
    <s v="Export_CoGe"/>
    <x v="0"/>
    <s v="AMMIN"/>
    <x v="26"/>
    <s v="AMM"/>
    <m/>
    <s v="B.10)"/>
    <s v="10) Ammortamenti e svalutazioni"/>
    <x v="7"/>
  </r>
  <r>
    <x v="0"/>
    <x v="29"/>
    <x v="190"/>
    <x v="190"/>
    <n v="1826.2"/>
    <s v="Export_CoGe"/>
    <x v="0"/>
    <s v="AMMST"/>
    <x v="24"/>
    <s v="AMM"/>
    <m/>
    <s v="B.10)"/>
    <s v="10) Ammortamenti e svalutazioni"/>
    <x v="7"/>
  </r>
  <r>
    <x v="0"/>
    <x v="29"/>
    <x v="192"/>
    <x v="192"/>
    <n v="427.84159999999997"/>
    <s v="Export_CoGe"/>
    <x v="0"/>
    <s v="AMMST"/>
    <x v="24"/>
    <s v="AMM"/>
    <m/>
    <s v="B.10)"/>
    <s v="10) Ammortamenti e svalutazioni"/>
    <x v="7"/>
  </r>
  <r>
    <x v="0"/>
    <x v="29"/>
    <x v="198"/>
    <x v="198"/>
    <n v="640810.47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29"/>
    <x v="200"/>
    <x v="200"/>
    <n v="473270.04"/>
    <s v="Export_CoGe"/>
    <x v="0"/>
    <s v="VARMP"/>
    <x v="28"/>
    <s v="ACQ"/>
    <m/>
    <s v="B.11)"/>
    <s v="11) variazioni delle rimanenze di materie prime, sussidiarie, di consumo e di merci"/>
    <x v="3"/>
  </r>
  <r>
    <x v="0"/>
    <x v="29"/>
    <x v="203"/>
    <x v="203"/>
    <n v="890.66999999999985"/>
    <s v="Export_CoGe"/>
    <x v="0"/>
    <s v="COSGS"/>
    <x v="4"/>
    <s v="COSTI"/>
    <m/>
    <s v="B.14)"/>
    <s v="14) oneri diversi di gestione"/>
    <x v="2"/>
  </r>
  <r>
    <x v="0"/>
    <x v="29"/>
    <x v="204"/>
    <x v="204"/>
    <n v="415"/>
    <s v="Export_CoGe"/>
    <x v="0"/>
    <s v="COSGS"/>
    <x v="4"/>
    <s v="COSTI"/>
    <m/>
    <s v="B.14)"/>
    <s v="14) oneri diversi di gestione"/>
    <x v="2"/>
  </r>
  <r>
    <x v="0"/>
    <x v="29"/>
    <x v="206"/>
    <x v="206"/>
    <n v="10"/>
    <s v="Export_CoGe"/>
    <x v="0"/>
    <s v="COSGS"/>
    <x v="4"/>
    <s v="COSTI"/>
    <m/>
    <s v="B.14)"/>
    <s v="14) oneri diversi di gestione"/>
    <x v="2"/>
  </r>
  <r>
    <x v="0"/>
    <x v="29"/>
    <x v="208"/>
    <x v="208"/>
    <n v="742.274"/>
    <s v="Export_CoGe"/>
    <x v="0"/>
    <s v="COSGS"/>
    <x v="4"/>
    <s v="COSTI"/>
    <m/>
    <s v="B.14)"/>
    <s v="14) oneri diversi di gestione"/>
    <x v="2"/>
  </r>
  <r>
    <x v="0"/>
    <x v="29"/>
    <x v="211"/>
    <x v="211"/>
    <n v="71.760000000000005"/>
    <s v="Export_CoGe"/>
    <x v="0"/>
    <s v="COSGS"/>
    <x v="4"/>
    <s v="COSTI"/>
    <m/>
    <s v="B.14)"/>
    <s v="14) oneri diversi di gestione"/>
    <x v="2"/>
  </r>
  <r>
    <x v="0"/>
    <x v="29"/>
    <x v="217"/>
    <x v="217"/>
    <n v="213.98000000000002"/>
    <s v="Export_CoGe"/>
    <x v="0"/>
    <s v="ONSTR"/>
    <x v="30"/>
    <s v="EXT"/>
    <m/>
    <s v="B.14)"/>
    <s v="14) oneri diversi di gestione"/>
    <x v="2"/>
  </r>
  <r>
    <x v="0"/>
    <x v="29"/>
    <x v="218"/>
    <x v="218"/>
    <n v="2.99"/>
    <s v="Export_CoGe"/>
    <x v="0"/>
    <s v="COSGS"/>
    <x v="4"/>
    <s v="COSTI"/>
    <m/>
    <s v="B.14)"/>
    <s v="14) oneri diversi di gestione"/>
    <x v="2"/>
  </r>
  <r>
    <x v="0"/>
    <x v="29"/>
    <x v="219"/>
    <x v="219"/>
    <n v="336.87"/>
    <s v="Export_CoGe"/>
    <x v="0"/>
    <s v="COSGS"/>
    <x v="4"/>
    <s v="COSTI"/>
    <m/>
    <s v="B.14)"/>
    <s v="14) oneri diversi di gestione"/>
    <x v="2"/>
  </r>
  <r>
    <x v="0"/>
    <x v="29"/>
    <x v="221"/>
    <x v="221"/>
    <n v="37.5"/>
    <s v="Export_CoGe"/>
    <x v="0"/>
    <s v="COSGS"/>
    <x v="4"/>
    <s v="COSTI"/>
    <m/>
    <s v="B.14)"/>
    <s v="14) oneri diversi di gestione"/>
    <x v="4"/>
  </r>
  <r>
    <x v="0"/>
    <x v="29"/>
    <x v="223"/>
    <x v="223"/>
    <n v="7.999999999992724E-2"/>
    <s v="Export_CoGe"/>
    <x v="0"/>
    <s v="COSGS"/>
    <x v="4"/>
    <s v="COSTI"/>
    <m/>
    <s v="B.14)"/>
    <s v="14) oneri diversi di gestione"/>
    <x v="2"/>
  </r>
  <r>
    <x v="0"/>
    <x v="29"/>
    <x v="225"/>
    <x v="225"/>
    <n v="1.24"/>
    <s v="Export_CoGe"/>
    <x v="0"/>
    <s v="COSGS"/>
    <x v="4"/>
    <s v="COSTI"/>
    <m/>
    <s v="B.14)"/>
    <s v="14) oneri diversi di gestione"/>
    <x v="2"/>
  </r>
  <r>
    <x v="0"/>
    <x v="29"/>
    <x v="226"/>
    <x v="226"/>
    <n v="8484.57"/>
    <s v="Export_CoGe"/>
    <x v="0"/>
    <s v="ONSTR"/>
    <x v="30"/>
    <s v="EXT"/>
    <m/>
    <s v="B.14)"/>
    <s v="14) oneri diversi di gestione"/>
    <x v="2"/>
  </r>
  <r>
    <x v="0"/>
    <x v="29"/>
    <x v="229"/>
    <x v="229"/>
    <n v="250"/>
    <s v="Export_CoGe"/>
    <x v="0"/>
    <s v="COSGS"/>
    <x v="4"/>
    <s v="COSTI"/>
    <m/>
    <s v="B.14)"/>
    <s v="14) oneri diversi di gestione"/>
    <x v="6"/>
  </r>
  <r>
    <x v="0"/>
    <x v="29"/>
    <x v="306"/>
    <x v="306"/>
    <n v="645.91999999999996"/>
    <s v="Export_CoGe"/>
    <x v="0"/>
    <s v="COSGS"/>
    <x v="4"/>
    <s v="COSTI"/>
    <m/>
    <s v="B.14)"/>
    <s v="14) oneri diversi di gestione"/>
    <x v="4"/>
  </r>
  <r>
    <x v="0"/>
    <x v="29"/>
    <x v="307"/>
    <x v="307"/>
    <n v="7316"/>
    <s v="Export_CoGe"/>
    <x v="0"/>
    <s v="ONSTR"/>
    <x v="30"/>
    <s v="EXT"/>
    <m/>
    <s v="B.14)"/>
    <s v="14) oneri diversi di gestione"/>
    <x v="7"/>
  </r>
  <r>
    <x v="0"/>
    <x v="29"/>
    <x v="381"/>
    <x v="380"/>
    <n v="244.81"/>
    <s v="Export_CoGe"/>
    <x v="0"/>
    <s v="ONFIN"/>
    <x v="32"/>
    <s v="FIN"/>
    <m/>
    <s v="C.17)"/>
    <s v="17) interessi e altri oneri finanziari"/>
    <x v="7"/>
  </r>
  <r>
    <x v="0"/>
    <x v="29"/>
    <x v="233"/>
    <x v="233"/>
    <n v="8170.0700000000006"/>
    <s v="Export_CoGe"/>
    <x v="0"/>
    <s v="ONFIN"/>
    <x v="32"/>
    <s v="FIN"/>
    <m/>
    <s v="C.17)"/>
    <s v="17) interessi e altri oneri finanziari"/>
    <x v="7"/>
  </r>
  <r>
    <x v="0"/>
    <x v="29"/>
    <x v="235"/>
    <x v="235"/>
    <n v="925.31"/>
    <s v="Export_CoGe"/>
    <x v="0"/>
    <s v="ONFIN"/>
    <x v="32"/>
    <s v="FIN"/>
    <m/>
    <s v="C.17)"/>
    <s v="17) interessi e altri oneri finanziari"/>
    <x v="7"/>
  </r>
  <r>
    <x v="0"/>
    <x v="29"/>
    <x v="349"/>
    <x v="348"/>
    <n v="8048.18"/>
    <s v="Export_CoGe"/>
    <x v="0"/>
    <s v="ONFIN"/>
    <x v="32"/>
    <s v="FIN"/>
    <m/>
    <s v="C.17)"/>
    <s v="17) interessi e altri oneri finanziari"/>
    <x v="7"/>
  </r>
  <r>
    <x v="0"/>
    <x v="29"/>
    <x v="239"/>
    <x v="239"/>
    <n v="-2035687.3100000005"/>
    <s v="Export_CoGe"/>
    <x v="0"/>
    <s v="RICOP"/>
    <x v="33"/>
    <s v="RIC"/>
    <m/>
    <s v="A.1)"/>
    <s v="1) ricavi delle vendite e delle prestazioni"/>
    <x v="5"/>
  </r>
  <r>
    <x v="0"/>
    <x v="29"/>
    <x v="243"/>
    <x v="243"/>
    <n v="-123842.40999999999"/>
    <s v="Export_CoGe"/>
    <x v="0"/>
    <s v="RICOP"/>
    <x v="33"/>
    <s v="RIC"/>
    <m/>
    <s v="A.1)"/>
    <s v="1) ricavi delle vendite e delle prestazioni"/>
    <x v="6"/>
  </r>
  <r>
    <x v="0"/>
    <x v="29"/>
    <x v="244"/>
    <x v="244"/>
    <n v="-3910.7199999999993"/>
    <s v="Export_CoGe"/>
    <x v="0"/>
    <s v="RICOP"/>
    <x v="33"/>
    <s v="RIC"/>
    <m/>
    <s v="A.1)"/>
    <s v="1) ricavi delle vendite e delle prestazioni"/>
    <x v="6"/>
  </r>
  <r>
    <x v="0"/>
    <x v="29"/>
    <x v="350"/>
    <x v="349"/>
    <n v="-71959.91"/>
    <s v="Export_CoGe"/>
    <x v="0"/>
    <s v="RICOP"/>
    <x v="33"/>
    <s v="RIC"/>
    <m/>
    <s v="A.1)"/>
    <s v="1) ricavi delle vendite e delle prestazioni"/>
    <x v="5"/>
  </r>
  <r>
    <x v="0"/>
    <x v="29"/>
    <x v="385"/>
    <x v="384"/>
    <n v="-23837.200000000001"/>
    <s v="Export_CoGe"/>
    <x v="0"/>
    <s v="RICOP"/>
    <x v="33"/>
    <s v="RIC"/>
    <m/>
    <s v="A.1)"/>
    <s v="1) ricavi delle vendite e delle prestazioni"/>
    <x v="6"/>
  </r>
  <r>
    <x v="0"/>
    <x v="29"/>
    <x v="372"/>
    <x v="371"/>
    <n v="-9133"/>
    <s v="Export_CoGe"/>
    <x v="0"/>
    <s v="RICOP"/>
    <x v="33"/>
    <s v="RIC"/>
    <m/>
    <s v="A.1)"/>
    <s v="1) ricavi delle vendite e delle prestazioni"/>
    <x v="6"/>
  </r>
  <r>
    <x v="0"/>
    <x v="29"/>
    <x v="246"/>
    <x v="246"/>
    <n v="-25511.67"/>
    <s v="Export_CoGe"/>
    <x v="0"/>
    <s v="RICOP"/>
    <x v="33"/>
    <s v="RIC"/>
    <m/>
    <s v="A.1)"/>
    <s v="1) ricavi delle vendite e delle prestazioni"/>
    <x v="6"/>
  </r>
  <r>
    <x v="0"/>
    <x v="29"/>
    <x v="247"/>
    <x v="247"/>
    <n v="-39863.770000000004"/>
    <s v="Export_CoGe"/>
    <x v="0"/>
    <s v="ONSTR"/>
    <x v="30"/>
    <s v="EXT"/>
    <m/>
    <s v="B.14)"/>
    <s v="14) oneri diversi di gestione"/>
    <x v="2"/>
  </r>
  <r>
    <x v="0"/>
    <x v="29"/>
    <x v="250"/>
    <x v="250"/>
    <n v="-502949.76199999999"/>
    <s v="Export_CoGe"/>
    <x v="0"/>
    <s v="CORR"/>
    <x v="35"/>
    <s v="CORR"/>
    <m/>
    <s v="A.1)"/>
    <s v="1) ricavi delle vendite e delle prestazioni"/>
    <x v="6"/>
  </r>
  <r>
    <x v="0"/>
    <x v="29"/>
    <x v="254"/>
    <x v="254"/>
    <n v="-211691.45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29"/>
    <x v="255"/>
    <x v="255"/>
    <n v="-545378.04"/>
    <s v="Export_CoGe"/>
    <x v="0"/>
    <s v="VARMP"/>
    <x v="28"/>
    <s v="ACQ"/>
    <m/>
    <s v="B.11)"/>
    <s v="11) variazioni delle rimanenze di materie prime, sussidiarie, di consumo e di merci"/>
    <x v="3"/>
  </r>
  <r>
    <x v="0"/>
    <x v="29"/>
    <x v="257"/>
    <x v="257"/>
    <n v="-12.500000000000909"/>
    <s v="Export_CoGe"/>
    <x v="0"/>
    <s v="ALTRI"/>
    <x v="34"/>
    <s v="ALTRI"/>
    <m/>
    <s v="A.5)"/>
    <s v="5) altri ricavi e proventi, con separata indicazione dei contributi in conto esercizio"/>
    <x v="2"/>
  </r>
  <r>
    <x v="0"/>
    <x v="29"/>
    <x v="238"/>
    <x v="238"/>
    <n v="1555.55"/>
    <s v="Export_CoGe"/>
    <x v="0"/>
    <s v="RICOP"/>
    <x v="33"/>
    <s v="RIC"/>
    <m/>
    <s v="A.1)"/>
    <s v="1) ricavi delle vendite e delle prestazioni"/>
    <x v="6"/>
  </r>
  <r>
    <x v="0"/>
    <x v="29"/>
    <x v="260"/>
    <x v="260"/>
    <n v="-1000"/>
    <s v="Export_CoGe"/>
    <x v="0"/>
    <s v="ALTRI"/>
    <x v="34"/>
    <s v="ALTRI"/>
    <m/>
    <s v="A.5)"/>
    <s v="5) altri ricavi e proventi, con separata indicazione dei contributi in conto esercizio"/>
    <x v="2"/>
  </r>
  <r>
    <x v="0"/>
    <x v="29"/>
    <x v="309"/>
    <x v="309"/>
    <n v="-3739.2"/>
    <s v="Export_CoGe"/>
    <x v="0"/>
    <s v="ALTRI"/>
    <x v="34"/>
    <s v="ALTRI"/>
    <m/>
    <s v="A.5)"/>
    <s v="5) altri ricavi e proventi, con separata indicazione dei contributi in conto esercizio"/>
    <x v="2"/>
  </r>
  <r>
    <x v="0"/>
    <x v="29"/>
    <x v="266"/>
    <x v="266"/>
    <n v="-836.69"/>
    <s v="Export_CoGe"/>
    <x v="0"/>
    <s v="ONSTR"/>
    <x v="30"/>
    <s v="EXT"/>
    <m/>
    <s v="A.5)"/>
    <s v="5) altri ricavi e proventi, con separata indicazione dei contributi in conto esercizio"/>
    <x v="2"/>
  </r>
  <r>
    <x v="0"/>
    <x v="29"/>
    <x v="311"/>
    <x v="311"/>
    <n v="-4992.78"/>
    <s v="Export_CoGe"/>
    <x v="0"/>
    <s v="ACQDI"/>
    <x v="0"/>
    <s v="ACQ"/>
    <m/>
    <s v="A.5)"/>
    <s v="5) altri ricavi e proventi, con separata indicazione dei contributi in conto esercizio"/>
    <x v="2"/>
  </r>
  <r>
    <x v="0"/>
    <x v="29"/>
    <x v="276"/>
    <x v="276"/>
    <n v="-6063.1399999999994"/>
    <s v="Export_CoGe"/>
    <x v="0"/>
    <s v="ONFIN"/>
    <x v="32"/>
    <s v="FIN"/>
    <m/>
    <s v="C.16)"/>
    <s v="16) altri proventi finanziari"/>
    <x v="4"/>
  </r>
  <r>
    <x v="0"/>
    <x v="29"/>
    <x v="270"/>
    <x v="270"/>
    <n v="-54005.7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29"/>
    <x v="380"/>
    <x v="379"/>
    <n v="-4038.17"/>
    <s v="Export_CoGe"/>
    <x v="0"/>
    <s v="ONSTR"/>
    <x v="30"/>
    <s v="EXT"/>
    <m/>
    <s v="A.5)"/>
    <s v="5) altri ricavi e proventi, con separata indicazione dei contributi in conto esercizio"/>
    <x v="8"/>
  </r>
  <r>
    <x v="0"/>
    <x v="29"/>
    <x v="268"/>
    <x v="268"/>
    <n v="-188500.84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0"/>
    <x v="316"/>
    <x v="316"/>
    <n v="249.99999999998727"/>
    <s v="Export_CoGe"/>
    <x v="1"/>
    <s v="34.CS"/>
    <x v="18"/>
    <s v="PN"/>
    <m/>
    <s v="A"/>
    <s v="Crediti verso soci"/>
    <x v="1"/>
  </r>
  <r>
    <x v="0"/>
    <x v="30"/>
    <x v="2"/>
    <x v="2"/>
    <n v="10000"/>
    <s v="Export_CoGe"/>
    <x v="1"/>
    <s v="23.I.IMM"/>
    <x v="1"/>
    <s v="IMM"/>
    <m/>
    <s v="23.I.IMM"/>
    <s v="Immobilizzazioni Immateriali"/>
    <x v="1"/>
  </r>
  <r>
    <x v="0"/>
    <x v="30"/>
    <x v="4"/>
    <x v="4"/>
    <n v="17743"/>
    <s v="Export_CoGe"/>
    <x v="1"/>
    <s v="23.I.IMM"/>
    <x v="1"/>
    <s v="IMM"/>
    <m/>
    <s v="23.I.IMM"/>
    <s v="Immobilizzazioni Immateriali"/>
    <x v="1"/>
  </r>
  <r>
    <x v="0"/>
    <x v="30"/>
    <x v="6"/>
    <x v="6"/>
    <n v="69472.100000000006"/>
    <s v="Export_CoGe"/>
    <x v="1"/>
    <s v="23.I.IMM"/>
    <x v="1"/>
    <s v="IMM"/>
    <m/>
    <s v="23.I.IMM"/>
    <s v="Immobilizzazioni Immateriali"/>
    <x v="1"/>
  </r>
  <r>
    <x v="0"/>
    <x v="30"/>
    <x v="10"/>
    <x v="10"/>
    <n v="59322.69"/>
    <s v="Export_CoGe"/>
    <x v="1"/>
    <s v="23.I.IMM"/>
    <x v="1"/>
    <s v="IMM"/>
    <m/>
    <s v="23.I.IMM"/>
    <s v="Immobilizzazioni Immateriali"/>
    <x v="1"/>
  </r>
  <r>
    <x v="0"/>
    <x v="30"/>
    <x v="12"/>
    <x v="12"/>
    <n v="87545.25"/>
    <s v="Export_CoGe"/>
    <x v="1"/>
    <s v="24.I.MAT"/>
    <x v="3"/>
    <s v="MAT"/>
    <m/>
    <s v="24.I.MAT"/>
    <s v="Immobilizzazioni Materiali"/>
    <x v="1"/>
  </r>
  <r>
    <x v="0"/>
    <x v="30"/>
    <x v="14"/>
    <x v="14"/>
    <n v="693957.03"/>
    <s v="Export_CoGe"/>
    <x v="1"/>
    <s v="24.I.MAT"/>
    <x v="3"/>
    <s v="MAT"/>
    <m/>
    <s v="24.I.MAT"/>
    <s v="Immobilizzazioni Materiali"/>
    <x v="1"/>
  </r>
  <r>
    <x v="0"/>
    <x v="30"/>
    <x v="16"/>
    <x v="16"/>
    <n v="136992.31"/>
    <s v="Export_CoGe"/>
    <x v="1"/>
    <s v="24.I.MAT"/>
    <x v="3"/>
    <s v="MAT"/>
    <m/>
    <s v="24.I.MAT"/>
    <s v="Immobilizzazioni Materiali"/>
    <x v="1"/>
  </r>
  <r>
    <x v="0"/>
    <x v="30"/>
    <x v="18"/>
    <x v="18"/>
    <n v="229033.74"/>
    <s v="Export_CoGe"/>
    <x v="1"/>
    <s v="24.I.MAT"/>
    <x v="3"/>
    <s v="MAT"/>
    <m/>
    <s v="24.I.MAT"/>
    <s v="Immobilizzazioni Materiali"/>
    <x v="1"/>
  </r>
  <r>
    <x v="0"/>
    <x v="30"/>
    <x v="21"/>
    <x v="21"/>
    <n v="320849.69000000006"/>
    <s v="Export_CoGe"/>
    <x v="1"/>
    <s v="24.I.MAT"/>
    <x v="3"/>
    <s v="MAT"/>
    <m/>
    <s v="24.I.MAT"/>
    <s v="Immobilizzazioni Materiali"/>
    <x v="1"/>
  </r>
  <r>
    <x v="0"/>
    <x v="30"/>
    <x v="24"/>
    <x v="24"/>
    <n v="96173.29"/>
    <s v="Export_CoGe"/>
    <x v="1"/>
    <s v="24.I.MAT"/>
    <x v="3"/>
    <s v="MAT"/>
    <m/>
    <s v="24.I.MAT"/>
    <s v="Immobilizzazioni Materiali"/>
    <x v="1"/>
  </r>
  <r>
    <x v="0"/>
    <x v="30"/>
    <x v="26"/>
    <x v="26"/>
    <n v="16409.09"/>
    <s v="Export_CoGe"/>
    <x v="1"/>
    <s v="24.I.MAT"/>
    <x v="3"/>
    <s v="MAT"/>
    <m/>
    <s v="24.I.MAT"/>
    <s v="Immobilizzazioni Materiali"/>
    <x v="1"/>
  </r>
  <r>
    <x v="0"/>
    <x v="30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30"/>
    <x v="421"/>
    <x v="420"/>
    <n v="72789.72"/>
    <s v="Export_CoGe"/>
    <x v="1"/>
    <s v="24.I.MAT"/>
    <x v="3"/>
    <s v="MAT"/>
    <m/>
    <s v="24.I.MAT"/>
    <s v="Immobilizzazioni Materiali"/>
    <x v="1"/>
  </r>
  <r>
    <x v="0"/>
    <x v="30"/>
    <x v="36"/>
    <x v="36"/>
    <n v="340"/>
    <s v="Export_CoGe"/>
    <x v="1"/>
    <s v="25.I.FIN"/>
    <x v="7"/>
    <s v="IFIN"/>
    <m/>
    <s v="25.I.FIN"/>
    <s v="Immobilizzazioni Finanziarie"/>
    <x v="1"/>
  </r>
  <r>
    <x v="0"/>
    <x v="30"/>
    <x v="38"/>
    <x v="38"/>
    <n v="2500"/>
    <s v="Export_CoGe"/>
    <x v="1"/>
    <s v="25.I.FIN"/>
    <x v="7"/>
    <s v="IFIN"/>
    <m/>
    <s v="25.I.FIN"/>
    <s v="Immobilizzazioni Finanziarie"/>
    <x v="1"/>
  </r>
  <r>
    <x v="0"/>
    <x v="30"/>
    <x v="40"/>
    <x v="40"/>
    <n v="250"/>
    <s v="Export_CoGe"/>
    <x v="1"/>
    <s v="25.I.FIN"/>
    <x v="7"/>
    <s v="IFIN"/>
    <m/>
    <s v="25.I.FIN"/>
    <s v="Immobilizzazioni Finanziarie"/>
    <x v="1"/>
  </r>
  <r>
    <x v="0"/>
    <x v="30"/>
    <x v="317"/>
    <x v="317"/>
    <n v="997500"/>
    <s v="Export_CoGe"/>
    <x v="1"/>
    <s v="25.I.FIN"/>
    <x v="7"/>
    <s v="IFIN"/>
    <m/>
    <s v="25.I.FIN"/>
    <s v="Immobilizzazioni Finanziarie"/>
    <x v="1"/>
  </r>
  <r>
    <x v="0"/>
    <x v="30"/>
    <x v="318"/>
    <x v="318"/>
    <n v="39250.559999999998"/>
    <s v="Export_CoGe"/>
    <x v="1"/>
    <s v="25.I.FIN"/>
    <x v="7"/>
    <s v="IFIN"/>
    <m/>
    <s v="25.I.FIN"/>
    <s v="Immobilizzazioni Finanziarie"/>
    <x v="1"/>
  </r>
  <r>
    <x v="0"/>
    <x v="30"/>
    <x v="351"/>
    <x v="350"/>
    <n v="135322.94"/>
    <s v="Export_CoGe"/>
    <x v="1"/>
    <s v="25.I.FIN"/>
    <x v="7"/>
    <s v="IFIN"/>
    <m/>
    <s v="25.I.FIN"/>
    <s v="Immobilizzazioni Finanziarie"/>
    <x v="1"/>
  </r>
  <r>
    <x v="0"/>
    <x v="30"/>
    <x v="45"/>
    <x v="45"/>
    <n v="531186.28"/>
    <s v="Export_CoGe"/>
    <x v="1"/>
    <s v="26.MAG"/>
    <x v="9"/>
    <s v="MAG"/>
    <m/>
    <s v="26.MAG"/>
    <s v="Rimanenze"/>
    <x v="1"/>
  </r>
  <r>
    <x v="0"/>
    <x v="30"/>
    <x v="49"/>
    <x v="49"/>
    <n v="241375.42000000004"/>
    <s v="Export_CoGe"/>
    <x v="1"/>
    <s v="26.MAG"/>
    <x v="9"/>
    <s v="MAG"/>
    <m/>
    <s v="26.MAG"/>
    <s v="Rimanenze"/>
    <x v="1"/>
  </r>
  <r>
    <x v="0"/>
    <x v="30"/>
    <x v="51"/>
    <x v="51"/>
    <n v="1109823.7799999926"/>
    <s v="Export_CoGe"/>
    <x v="1"/>
    <s v="27.CLI"/>
    <x v="10"/>
    <s v="CLI"/>
    <m/>
    <s v="27.CLI"/>
    <s v="Crediti Commerciali"/>
    <x v="1"/>
  </r>
  <r>
    <x v="0"/>
    <x v="30"/>
    <x v="55"/>
    <x v="55"/>
    <n v="75329.609999999942"/>
    <s v="Export_CoGe"/>
    <x v="1"/>
    <s v="27.CLI"/>
    <x v="10"/>
    <s v="CLI"/>
    <m/>
    <s v="27.CLI"/>
    <s v="Crediti Commerciali"/>
    <x v="1"/>
  </r>
  <r>
    <x v="0"/>
    <x v="30"/>
    <x v="61"/>
    <x v="61"/>
    <n v="794.3599999999999"/>
    <s v="Export_CoGe"/>
    <x v="1"/>
    <s v="31.PTN"/>
    <x v="12"/>
    <s v="PTN"/>
    <m/>
    <s v="31.PTN"/>
    <s v="Crediti Tributari"/>
    <x v="1"/>
  </r>
  <r>
    <x v="0"/>
    <x v="30"/>
    <x v="319"/>
    <x v="319"/>
    <n v="182587.74"/>
    <s v="Export_CoGe"/>
    <x v="1"/>
    <s v="31.PTN"/>
    <x v="12"/>
    <s v="PTN"/>
    <m/>
    <s v="31.PTN"/>
    <s v="Crediti Tributari"/>
    <x v="1"/>
  </r>
  <r>
    <x v="0"/>
    <x v="30"/>
    <x v="67"/>
    <x v="67"/>
    <n v="5898.25"/>
    <s v="Export_CoGe"/>
    <x v="1"/>
    <s v="31.PTN"/>
    <x v="12"/>
    <s v="PTN"/>
    <m/>
    <s v="31.PTN"/>
    <s v="Crediti Tributari"/>
    <x v="1"/>
  </r>
  <r>
    <x v="0"/>
    <x v="30"/>
    <x v="72"/>
    <x v="72"/>
    <n v="35791.990000000005"/>
    <s v="Export_CoGe"/>
    <x v="1"/>
    <s v="31.PTN"/>
    <x v="12"/>
    <s v="PTN"/>
    <m/>
    <s v="31.PTN"/>
    <s v="Crediti Tributari"/>
    <x v="1"/>
  </r>
  <r>
    <x v="0"/>
    <x v="30"/>
    <x v="422"/>
    <x v="421"/>
    <n v="1012.9899999999977"/>
    <s v="Export_CoGe"/>
    <x v="1"/>
    <s v="31.PTN"/>
    <x v="12"/>
    <s v="PTN"/>
    <m/>
    <s v="31.PTN"/>
    <s v="Crediti Tributari"/>
    <x v="1"/>
  </r>
  <r>
    <x v="0"/>
    <x v="30"/>
    <x v="78"/>
    <x v="78"/>
    <n v="59979.620000000017"/>
    <s v="Export_CoGe"/>
    <x v="1"/>
    <s v="29.AC"/>
    <x v="11"/>
    <s v="FOR"/>
    <m/>
    <s v="28.FOR"/>
    <s v="Altri Crediti"/>
    <x v="1"/>
  </r>
  <r>
    <x v="0"/>
    <x v="30"/>
    <x v="80"/>
    <x v="80"/>
    <n v="2796.9300000000658"/>
    <s v="Export_CoGe"/>
    <x v="1"/>
    <s v="29.AC"/>
    <x v="11"/>
    <s v="AC"/>
    <m/>
    <s v="29.AC"/>
    <s v="Altri Crediti"/>
    <x v="1"/>
  </r>
  <r>
    <x v="0"/>
    <x v="30"/>
    <x v="84"/>
    <x v="84"/>
    <n v="128674.30000000002"/>
    <s v="Export_CoGe"/>
    <x v="1"/>
    <s v="29.AC"/>
    <x v="11"/>
    <s v="AC"/>
    <m/>
    <s v="29.AC"/>
    <s v="Altri Crediti"/>
    <x v="1"/>
  </r>
  <r>
    <x v="0"/>
    <x v="30"/>
    <x v="88"/>
    <x v="88"/>
    <n v="71.300000000055633"/>
    <s v="Export_CoGe"/>
    <x v="1"/>
    <s v="30.AD"/>
    <x v="13"/>
    <s v="AD"/>
    <m/>
    <s v="30.AD"/>
    <s v="Altri Crediti"/>
    <x v="1"/>
  </r>
  <r>
    <x v="0"/>
    <x v="30"/>
    <x v="90"/>
    <x v="90"/>
    <n v="4335.3600000000151"/>
    <s v="Export_CoGe"/>
    <x v="1"/>
    <s v="29.AC"/>
    <x v="11"/>
    <s v="AC"/>
    <m/>
    <s v="29.AC"/>
    <s v="Altri Crediti"/>
    <x v="1"/>
  </r>
  <r>
    <x v="0"/>
    <x v="30"/>
    <x v="92"/>
    <x v="92"/>
    <n v="51542.770000000004"/>
    <s v="Export_CoGe"/>
    <x v="1"/>
    <s v="29.AC"/>
    <x v="11"/>
    <s v="AC"/>
    <m/>
    <s v="29.AC"/>
    <s v="Altri Crediti"/>
    <x v="1"/>
  </r>
  <r>
    <x v="0"/>
    <x v="30"/>
    <x v="98"/>
    <x v="98"/>
    <n v="53.55"/>
    <s v="Export_CoGe"/>
    <x v="1"/>
    <s v="29.AC"/>
    <x v="11"/>
    <s v="AC"/>
    <m/>
    <s v="29.AC"/>
    <s v="Altri Crediti"/>
    <x v="1"/>
  </r>
  <r>
    <x v="0"/>
    <x v="30"/>
    <x v="321"/>
    <x v="321"/>
    <n v="1091.8000000000002"/>
    <s v="Export_CoGe"/>
    <x v="1"/>
    <s v="29.AC"/>
    <x v="11"/>
    <s v="AC"/>
    <m/>
    <s v="29.AC"/>
    <s v="Altri Crediti"/>
    <x v="1"/>
  </r>
  <r>
    <x v="0"/>
    <x v="30"/>
    <x v="322"/>
    <x v="322"/>
    <n v="181.46999999998934"/>
    <s v="Export_CoGe"/>
    <x v="1"/>
    <s v="29.AC"/>
    <x v="11"/>
    <s v="AC"/>
    <m/>
    <s v="29.AC"/>
    <s v="Altri Crediti"/>
    <x v="1"/>
  </r>
  <r>
    <x v="0"/>
    <x v="30"/>
    <x v="107"/>
    <x v="107"/>
    <n v="8023.9599999999991"/>
    <s v="Export_CoGe"/>
    <x v="1"/>
    <s v="29.AC"/>
    <x v="11"/>
    <s v="AC"/>
    <m/>
    <s v="29.AC"/>
    <s v="Ratei/Risconti Attivi"/>
    <x v="1"/>
  </r>
  <r>
    <x v="0"/>
    <x v="30"/>
    <x v="109"/>
    <x v="109"/>
    <n v="1261.0600000000013"/>
    <s v="Export_CoGe"/>
    <x v="1"/>
    <s v="36.LIQ"/>
    <x v="15"/>
    <s v="BREVE "/>
    <m/>
    <s v="36.LIQ"/>
    <s v="Debiti a Breve (Liquidità)"/>
    <x v="1"/>
  </r>
  <r>
    <x v="0"/>
    <x v="30"/>
    <x v="323"/>
    <x v="323"/>
    <n v="148333.83799999859"/>
    <s v="Export_CoGe"/>
    <x v="1"/>
    <s v="36.LIQ"/>
    <x v="15"/>
    <s v="BREVE "/>
    <m/>
    <s v="36.LIQ"/>
    <s v="Debiti a Breve (Liquidità)"/>
    <x v="1"/>
  </r>
  <r>
    <x v="0"/>
    <x v="30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30"/>
    <x v="411"/>
    <x v="410"/>
    <n v="2053.16"/>
    <s v="Export_CoGe"/>
    <x v="1"/>
    <s v="36.LIQ"/>
    <x v="15"/>
    <s v="BREVE "/>
    <m/>
    <s v="36.LIQ"/>
    <s v="Debiti a Breve (Liquidità)"/>
    <x v="1"/>
  </r>
  <r>
    <x v="0"/>
    <x v="30"/>
    <x v="412"/>
    <x v="411"/>
    <n v="527.74"/>
    <s v="Export_CoGe"/>
    <x v="1"/>
    <s v="36.LIQ"/>
    <x v="15"/>
    <s v="BREVE "/>
    <m/>
    <s v="36.LIQ"/>
    <s v="Debiti a Breve (Liquidità)"/>
    <x v="1"/>
  </r>
  <r>
    <x v="0"/>
    <x v="30"/>
    <x v="117"/>
    <x v="117"/>
    <n v="744728.18600000674"/>
    <s v="Export_CoGe"/>
    <x v="1"/>
    <s v="36.LIQ"/>
    <x v="15"/>
    <s v="BREVE "/>
    <m/>
    <s v="36.LIQ"/>
    <s v="Debiti a Breve (Liquidità)"/>
    <x v="1"/>
  </r>
  <r>
    <x v="0"/>
    <x v="30"/>
    <x v="325"/>
    <x v="199"/>
    <n v="237125.25000000009"/>
    <s v="Export_CoGe"/>
    <x v="1"/>
    <s v="36.LIQ"/>
    <x v="15"/>
    <s v="BREVE "/>
    <m/>
    <s v="36.LIQ"/>
    <s v="Debiti a Breve (Liquidità)"/>
    <x v="1"/>
  </r>
  <r>
    <x v="0"/>
    <x v="30"/>
    <x v="124"/>
    <x v="124"/>
    <n v="1945.8500000000029"/>
    <s v="Export_CoGe"/>
    <x v="1"/>
    <s v="36.LIQ"/>
    <x v="15"/>
    <s v="BREVE "/>
    <m/>
    <s v="36.LIQ"/>
    <s v="Debiti a Breve (Liquidità)"/>
    <x v="1"/>
  </r>
  <r>
    <x v="0"/>
    <x v="30"/>
    <x v="126"/>
    <x v="126"/>
    <n v="76017.220000002664"/>
    <s v="Export_CoGe"/>
    <x v="1"/>
    <s v="36.LIQ"/>
    <x v="15"/>
    <s v="BREVE "/>
    <m/>
    <s v="36.LIQ"/>
    <s v="Debiti a Breve (Liquidità)"/>
    <x v="1"/>
  </r>
  <r>
    <x v="0"/>
    <x v="30"/>
    <x v="128"/>
    <x v="128"/>
    <n v="281715.27999999997"/>
    <s v="Export_CoGe"/>
    <x v="1"/>
    <s v="36.LIQ"/>
    <x v="15"/>
    <s v="BREVE "/>
    <m/>
    <s v="36.LIQ"/>
    <s v="Debiti a Breve (Liquidità)"/>
    <x v="1"/>
  </r>
  <r>
    <x v="0"/>
    <x v="30"/>
    <x v="130"/>
    <x v="130"/>
    <n v="48139.8300000003"/>
    <s v="Export_CoGe"/>
    <x v="1"/>
    <s v="36.LIQ"/>
    <x v="15"/>
    <s v="BREVE "/>
    <m/>
    <s v="36.LIQ"/>
    <s v="Debiti a Breve (Liquidità)"/>
    <x v="1"/>
  </r>
  <r>
    <x v="0"/>
    <x v="30"/>
    <x v="132"/>
    <x v="132"/>
    <n v="8172.0199999999822"/>
    <s v="Export_CoGe"/>
    <x v="1"/>
    <s v="36.LIQ"/>
    <x v="15"/>
    <s v="BREVE "/>
    <m/>
    <s v="36.LIQ"/>
    <s v="Debiti a Breve (Liquidità)"/>
    <x v="1"/>
  </r>
  <r>
    <x v="0"/>
    <x v="30"/>
    <x v="326"/>
    <x v="325"/>
    <n v="533191.5989999997"/>
    <s v="Export_CoGe"/>
    <x v="1"/>
    <s v="36.LIQ"/>
    <x v="15"/>
    <s v="BREVE "/>
    <m/>
    <s v="36.LIQ"/>
    <s v="Debiti a Breve (Liquidità)"/>
    <x v="1"/>
  </r>
  <r>
    <x v="0"/>
    <x v="30"/>
    <x v="327"/>
    <x v="326"/>
    <n v="2747.0400000000009"/>
    <s v="Export_CoGe"/>
    <x v="1"/>
    <s v="36.LIQ"/>
    <x v="15"/>
    <s v="BREVE "/>
    <m/>
    <s v="36.LIQ"/>
    <s v="Debiti a Breve (Liquidità)"/>
    <x v="1"/>
  </r>
  <r>
    <x v="0"/>
    <x v="30"/>
    <x v="359"/>
    <x v="358"/>
    <n v="101665.89999999995"/>
    <s v="Export_CoGe"/>
    <x v="1"/>
    <s v="36.LIQ"/>
    <x v="15"/>
    <s v="BREVE "/>
    <m/>
    <s v="36.LIQ"/>
    <s v="Debiti a Breve (Liquidità)"/>
    <x v="1"/>
  </r>
  <r>
    <x v="0"/>
    <x v="30"/>
    <x v="365"/>
    <x v="364"/>
    <n v="43.640000000001081"/>
    <s v="Export_CoGe"/>
    <x v="1"/>
    <s v="36.LIQ"/>
    <x v="15"/>
    <s v="BREVE "/>
    <m/>
    <s v="36.LIQ"/>
    <s v="Debiti a Breve (Liquidità)"/>
    <x v="1"/>
  </r>
  <r>
    <x v="0"/>
    <x v="30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30"/>
    <x v="329"/>
    <x v="328"/>
    <n v="900000"/>
    <s v="Export_CoGe"/>
    <x v="1"/>
    <s v="36.LIQ"/>
    <x v="15"/>
    <s v="BREVE "/>
    <m/>
    <s v="36.LIQ"/>
    <s v="Debiti a Breve (Liquidità)"/>
    <x v="1"/>
  </r>
  <r>
    <x v="0"/>
    <x v="30"/>
    <x v="430"/>
    <x v="430"/>
    <n v="150000"/>
    <s v="Export_CoGe"/>
    <x v="1"/>
    <s v="36.LIQ"/>
    <x v="15"/>
    <s v="BREVE "/>
    <m/>
    <s v="36.LIQ"/>
    <s v="Debiti a Breve (Liquidità)"/>
    <x v="1"/>
  </r>
  <r>
    <x v="0"/>
    <x v="30"/>
    <x v="230"/>
    <x v="230"/>
    <n v="282.89999999999645"/>
    <s v="Export_CoGe"/>
    <x v="1"/>
    <s v="30.AD"/>
    <x v="13"/>
    <s v="AD"/>
    <m/>
    <s v="30.AD"/>
    <s v="Altri Debiti"/>
    <x v="1"/>
  </r>
  <r>
    <x v="0"/>
    <x v="30"/>
    <x v="0"/>
    <x v="0"/>
    <n v="119814.79000000001"/>
    <s v="Export_CoGe"/>
    <x v="0"/>
    <s v="ACQDI"/>
    <x v="0"/>
    <s v="ACQ"/>
    <m/>
    <s v="B.6)"/>
    <s v="6) per materie prime, suddidiarie, di consumo e di merci"/>
    <x v="0"/>
  </r>
  <r>
    <x v="0"/>
    <x v="30"/>
    <x v="1"/>
    <x v="1"/>
    <n v="58339.59"/>
    <s v="Export_CoGe"/>
    <x v="0"/>
    <s v="ACQDI"/>
    <x v="0"/>
    <s v="ACQ"/>
    <m/>
    <s v="B.6)"/>
    <s v="6) per materie prime, suddidiarie, di consumo e di merci"/>
    <x v="0"/>
  </r>
  <r>
    <x v="0"/>
    <x v="30"/>
    <x v="3"/>
    <x v="3"/>
    <n v="17644.060000000001"/>
    <s v="Export_CoGe"/>
    <x v="0"/>
    <s v="ACQDI"/>
    <x v="0"/>
    <s v="ACQ"/>
    <m/>
    <s v="B.6)"/>
    <s v="6) per materie prime, suddidiarie, di consumo e di merci"/>
    <x v="0"/>
  </r>
  <r>
    <x v="0"/>
    <x v="30"/>
    <x v="5"/>
    <x v="5"/>
    <n v="550.65"/>
    <s v="Export_CoGe"/>
    <x v="0"/>
    <s v="ACQIN"/>
    <x v="2"/>
    <s v="PRD"/>
    <m/>
    <s v="B.6)"/>
    <s v="6) per materie prime, suddidiarie, di consumo e di merci"/>
    <x v="2"/>
  </r>
  <r>
    <x v="0"/>
    <x v="30"/>
    <x v="7"/>
    <x v="7"/>
    <n v="10390.52"/>
    <s v="Export_CoGe"/>
    <x v="0"/>
    <s v="ACQDI"/>
    <x v="0"/>
    <s v="ACQ"/>
    <m/>
    <s v="B.6)"/>
    <s v="6) per materie prime, suddidiarie, di consumo e di merci"/>
    <x v="3"/>
  </r>
  <r>
    <x v="0"/>
    <x v="30"/>
    <x v="9"/>
    <x v="9"/>
    <n v="3308.66"/>
    <s v="Export_CoGe"/>
    <x v="0"/>
    <s v="ACQIN"/>
    <x v="2"/>
    <s v="PRD"/>
    <m/>
    <s v="B.6)"/>
    <s v="6) per materie prime, suddidiarie, di consumo e di merci"/>
    <x v="2"/>
  </r>
  <r>
    <x v="0"/>
    <x v="30"/>
    <x v="11"/>
    <x v="11"/>
    <n v="2592.38"/>
    <s v="Export_CoGe"/>
    <x v="0"/>
    <s v="ACQIN"/>
    <x v="2"/>
    <s v="PRD"/>
    <m/>
    <s v="B.6)"/>
    <s v="6) per materie prime, suddidiarie, di consumo e di merci"/>
    <x v="2"/>
  </r>
  <r>
    <x v="0"/>
    <x v="30"/>
    <x v="13"/>
    <x v="13"/>
    <n v="1700.75"/>
    <s v="Export_CoGe"/>
    <x v="0"/>
    <s v="COSGS"/>
    <x v="4"/>
    <s v="COSTI"/>
    <m/>
    <s v="B.6)"/>
    <s v="6) per materie prime, suddidiarie, di consumo e di merci"/>
    <x v="4"/>
  </r>
  <r>
    <x v="0"/>
    <x v="30"/>
    <x v="15"/>
    <x v="15"/>
    <n v="1764.08"/>
    <s v="Export_CoGe"/>
    <x v="0"/>
    <s v="ACQIN"/>
    <x v="2"/>
    <s v="PRD"/>
    <m/>
    <s v="B.6)"/>
    <s v="6) per materie prime, suddidiarie, di consumo e di merci"/>
    <x v="3"/>
  </r>
  <r>
    <x v="0"/>
    <x v="30"/>
    <x v="17"/>
    <x v="17"/>
    <n v="7392.2"/>
    <s v="Export_CoGe"/>
    <x v="0"/>
    <s v="COSGS"/>
    <x v="4"/>
    <s v="COSTI"/>
    <m/>
    <s v="B.6)"/>
    <s v="6) per materie prime, suddidiarie, di consumo e di merci"/>
    <x v="2"/>
  </r>
  <r>
    <x v="0"/>
    <x v="30"/>
    <x v="290"/>
    <x v="290"/>
    <n v="4993.1500000000005"/>
    <s v="Export_CoGe"/>
    <x v="0"/>
    <s v="ACQDI"/>
    <x v="0"/>
    <s v="ACQ"/>
    <m/>
    <s v="B.6)"/>
    <s v="6) per materie prime, suddidiarie, di consumo e di merci"/>
    <x v="2"/>
  </r>
  <r>
    <x v="0"/>
    <x v="30"/>
    <x v="424"/>
    <x v="423"/>
    <n v="51.43"/>
    <s v="Export_CoGe"/>
    <x v="0"/>
    <s v="COSGS"/>
    <x v="4"/>
    <s v="COSTI"/>
    <m/>
    <s v="B.6)"/>
    <s v="6) per materie prime, suddidiarie, di consumo e di merci"/>
    <x v="6"/>
  </r>
  <r>
    <x v="0"/>
    <x v="30"/>
    <x v="29"/>
    <x v="29"/>
    <n v="106109.56"/>
    <s v="Export_CoGe"/>
    <x v="0"/>
    <s v="SERDI"/>
    <x v="5"/>
    <s v="LAV"/>
    <m/>
    <s v="B.7)"/>
    <s v="7) per servizi"/>
    <x v="0"/>
  </r>
  <r>
    <x v="0"/>
    <x v="30"/>
    <x v="31"/>
    <x v="31"/>
    <n v="90"/>
    <s v="Export_CoGe"/>
    <x v="0"/>
    <s v="SERIN"/>
    <x v="6"/>
    <s v="PRD"/>
    <m/>
    <s v="B.7)"/>
    <s v="7) per servizi"/>
    <x v="0"/>
  </r>
  <r>
    <x v="0"/>
    <x v="30"/>
    <x v="32"/>
    <x v="32"/>
    <n v="26579.27"/>
    <s v="Export_CoGe"/>
    <x v="0"/>
    <s v="SERDI"/>
    <x v="5"/>
    <s v="LAV"/>
    <m/>
    <s v="B.7)"/>
    <s v="7) per servizi"/>
    <x v="0"/>
  </r>
  <r>
    <x v="0"/>
    <x v="30"/>
    <x v="35"/>
    <x v="35"/>
    <n v="32.29"/>
    <s v="Export_CoGe"/>
    <x v="0"/>
    <s v="SERIN"/>
    <x v="6"/>
    <s v="PRD"/>
    <m/>
    <s v="B.7)"/>
    <s v="7) per servizi"/>
    <x v="5"/>
  </r>
  <r>
    <x v="0"/>
    <x v="30"/>
    <x v="41"/>
    <x v="41"/>
    <n v="203487.91"/>
    <s v="Export_CoGe"/>
    <x v="0"/>
    <s v="SERDI"/>
    <x v="5"/>
    <s v="LAV"/>
    <m/>
    <s v="B.7)"/>
    <s v="7) per servizi"/>
    <x v="0"/>
  </r>
  <r>
    <x v="0"/>
    <x v="30"/>
    <x v="43"/>
    <x v="43"/>
    <n v="13531.25"/>
    <s v="Export_CoGe"/>
    <x v="0"/>
    <s v="SERST"/>
    <x v="8"/>
    <s v="COSTI"/>
    <m/>
    <s v="B.7)"/>
    <s v="7) per servizi"/>
    <x v="2"/>
  </r>
  <r>
    <x v="0"/>
    <x v="30"/>
    <x v="44"/>
    <x v="44"/>
    <n v="8107.2100000000009"/>
    <s v="Export_CoGe"/>
    <x v="0"/>
    <s v="SERST"/>
    <x v="8"/>
    <s v="COSTI"/>
    <m/>
    <s v="B.7)"/>
    <s v="7) per servizi"/>
    <x v="2"/>
  </r>
  <r>
    <x v="0"/>
    <x v="30"/>
    <x v="46"/>
    <x v="46"/>
    <n v="1108.5400000000002"/>
    <s v="Export_CoGe"/>
    <x v="0"/>
    <s v="SERST"/>
    <x v="8"/>
    <s v="COSTI"/>
    <m/>
    <s v="B.7)"/>
    <s v="7) per servizi"/>
    <x v="2"/>
  </r>
  <r>
    <x v="0"/>
    <x v="30"/>
    <x v="50"/>
    <x v="50"/>
    <n v="2717.119999999999"/>
    <s v="Export_CoGe"/>
    <x v="0"/>
    <s v="SERST"/>
    <x v="8"/>
    <s v="COSTI"/>
    <m/>
    <s v="B.7)"/>
    <s v="7) per servizi"/>
    <x v="2"/>
  </r>
  <r>
    <x v="0"/>
    <x v="30"/>
    <x v="52"/>
    <x v="52"/>
    <n v="2553.19"/>
    <s v="Export_CoGe"/>
    <x v="0"/>
    <s v="SERST"/>
    <x v="8"/>
    <s v="COSTI"/>
    <m/>
    <s v="B.7)"/>
    <s v="7) per servizi"/>
    <x v="2"/>
  </r>
  <r>
    <x v="0"/>
    <x v="30"/>
    <x v="54"/>
    <x v="54"/>
    <n v="6701.52"/>
    <s v="Export_CoGe"/>
    <x v="0"/>
    <s v="SERST"/>
    <x v="8"/>
    <s v="COSTI"/>
    <m/>
    <s v="B.7)"/>
    <s v="7) per servizi"/>
    <x v="2"/>
  </r>
  <r>
    <x v="0"/>
    <x v="30"/>
    <x v="56"/>
    <x v="56"/>
    <n v="53459.199999999997"/>
    <s v="Export_CoGe"/>
    <x v="0"/>
    <s v="SERST"/>
    <x v="8"/>
    <s v="COSTI"/>
    <m/>
    <s v="B.7)"/>
    <s v="7) per servizi"/>
    <x v="4"/>
  </r>
  <r>
    <x v="0"/>
    <x v="30"/>
    <x v="58"/>
    <x v="58"/>
    <n v="24713.86"/>
    <s v="Export_CoGe"/>
    <x v="0"/>
    <s v="SERST"/>
    <x v="8"/>
    <s v="COSTI"/>
    <m/>
    <s v="B.7)"/>
    <s v="7) per servizi"/>
    <x v="2"/>
  </r>
  <r>
    <x v="0"/>
    <x v="30"/>
    <x v="60"/>
    <x v="60"/>
    <n v="800"/>
    <s v="Export_CoGe"/>
    <x v="0"/>
    <s v="SERIN"/>
    <x v="6"/>
    <s v="PRD"/>
    <m/>
    <s v="B.7)"/>
    <s v="7) per servizi"/>
    <x v="0"/>
  </r>
  <r>
    <x v="0"/>
    <x v="30"/>
    <x v="62"/>
    <x v="62"/>
    <n v="10601"/>
    <s v="Export_CoGe"/>
    <x v="0"/>
    <s v="SERST"/>
    <x v="8"/>
    <s v="COSTI"/>
    <m/>
    <s v="B.7)"/>
    <s v="7) per servizi"/>
    <x v="2"/>
  </r>
  <r>
    <x v="0"/>
    <x v="30"/>
    <x v="65"/>
    <x v="65"/>
    <n v="982.6600000000002"/>
    <s v="Export_CoGe"/>
    <x v="0"/>
    <s v="SERST"/>
    <x v="8"/>
    <s v="COSTI"/>
    <m/>
    <s v="B.7)"/>
    <s v="7) per servizi"/>
    <x v="2"/>
  </r>
  <r>
    <x v="0"/>
    <x v="30"/>
    <x v="66"/>
    <x v="66"/>
    <n v="437.5"/>
    <s v="Export_CoGe"/>
    <x v="0"/>
    <s v="SERST"/>
    <x v="8"/>
    <s v="COSTI"/>
    <m/>
    <s v="B.7)"/>
    <s v="7) per servizi"/>
    <x v="2"/>
  </r>
  <r>
    <x v="0"/>
    <x v="30"/>
    <x v="291"/>
    <x v="291"/>
    <n v="300"/>
    <s v="Export_CoGe"/>
    <x v="0"/>
    <s v="SERST"/>
    <x v="8"/>
    <s v="COSTI"/>
    <m/>
    <s v="B.7)"/>
    <s v="7) per servizi"/>
    <x v="6"/>
  </r>
  <r>
    <x v="0"/>
    <x v="30"/>
    <x v="292"/>
    <x v="292"/>
    <n v="18418.400000000001"/>
    <s v="Export_CoGe"/>
    <x v="0"/>
    <s v="SERIN"/>
    <x v="6"/>
    <s v="PRD"/>
    <m/>
    <s v="B.7)"/>
    <s v="7) per servizi"/>
    <x v="0"/>
  </r>
  <r>
    <x v="0"/>
    <x v="30"/>
    <x v="295"/>
    <x v="295"/>
    <n v="5416.65"/>
    <s v="Export_CoGe"/>
    <x v="0"/>
    <s v="SERST"/>
    <x v="8"/>
    <s v="COSTI"/>
    <m/>
    <s v="B.7)"/>
    <s v="7) per servizi"/>
    <x v="2"/>
  </r>
  <r>
    <x v="0"/>
    <x v="30"/>
    <x v="346"/>
    <x v="345"/>
    <n v="20442.599999999999"/>
    <s v="Export_CoGe"/>
    <x v="0"/>
    <s v="ONSTR"/>
    <x v="30"/>
    <s v="EXT"/>
    <m/>
    <s v="B.14)"/>
    <s v="14) oneri diversi di gestione"/>
    <x v="2"/>
  </r>
  <r>
    <x v="0"/>
    <x v="30"/>
    <x v="68"/>
    <x v="68"/>
    <n v="5416.65"/>
    <s v="Export_CoGe"/>
    <x v="0"/>
    <s v="COSGS"/>
    <x v="4"/>
    <s v="COSTI"/>
    <m/>
    <s v="B.7)"/>
    <s v="7) per servizi"/>
    <x v="2"/>
  </r>
  <r>
    <x v="0"/>
    <x v="30"/>
    <x v="395"/>
    <x v="394"/>
    <n v="7383.75"/>
    <s v="Export_CoGe"/>
    <x v="0"/>
    <s v="COSGS"/>
    <x v="4"/>
    <s v="COSTI"/>
    <m/>
    <s v="B.7)"/>
    <s v="7) per servizi"/>
    <x v="2"/>
  </r>
  <r>
    <x v="0"/>
    <x v="30"/>
    <x v="298"/>
    <x v="298"/>
    <n v="12750"/>
    <s v="Export_CoGe"/>
    <x v="0"/>
    <s v="COSGS"/>
    <x v="4"/>
    <s v="COSTI"/>
    <m/>
    <s v="B.7)"/>
    <s v="7) per servizi"/>
    <x v="2"/>
  </r>
  <r>
    <x v="0"/>
    <x v="30"/>
    <x v="375"/>
    <x v="374"/>
    <n v="3466.6499999999996"/>
    <s v="Export_CoGe"/>
    <x v="0"/>
    <s v="SERIN"/>
    <x v="6"/>
    <s v="PRD"/>
    <m/>
    <s v="B.7)"/>
    <s v="7) per servizi"/>
    <x v="2"/>
  </r>
  <r>
    <x v="0"/>
    <x v="30"/>
    <x v="368"/>
    <x v="367"/>
    <n v="1000"/>
    <s v="Export_CoGe"/>
    <x v="0"/>
    <s v="COSGS"/>
    <x v="4"/>
    <s v="COSTI"/>
    <m/>
    <s v="B.7)"/>
    <s v="7) per servizi"/>
    <x v="2"/>
  </r>
  <r>
    <x v="0"/>
    <x v="30"/>
    <x v="69"/>
    <x v="69"/>
    <n v="12275.85"/>
    <s v="Export_CoGe"/>
    <x v="0"/>
    <s v="COSGS"/>
    <x v="4"/>
    <s v="COSTI"/>
    <m/>
    <s v="B.7)"/>
    <s v="7) per servizi"/>
    <x v="2"/>
  </r>
  <r>
    <x v="0"/>
    <x v="30"/>
    <x v="71"/>
    <x v="71"/>
    <n v="670.84999999999991"/>
    <s v="Export_CoGe"/>
    <x v="0"/>
    <s v="SERIN"/>
    <x v="6"/>
    <s v="PRD"/>
    <m/>
    <s v="B.7)"/>
    <s v="7) per servizi"/>
    <x v="3"/>
  </r>
  <r>
    <x v="0"/>
    <x v="30"/>
    <x v="73"/>
    <x v="73"/>
    <n v="396.65"/>
    <s v="Export_CoGe"/>
    <x v="0"/>
    <s v="COSGS"/>
    <x v="4"/>
    <s v="COSTI"/>
    <m/>
    <s v="B.7)"/>
    <s v="7) per servizi"/>
    <x v="2"/>
  </r>
  <r>
    <x v="0"/>
    <x v="30"/>
    <x v="75"/>
    <x v="75"/>
    <n v="1767.8999999999999"/>
    <s v="Export_CoGe"/>
    <x v="0"/>
    <s v="COSGS"/>
    <x v="4"/>
    <s v="COSTI"/>
    <m/>
    <s v="B.7)"/>
    <s v="7) per servizi"/>
    <x v="2"/>
  </r>
  <r>
    <x v="0"/>
    <x v="30"/>
    <x v="76"/>
    <x v="76"/>
    <n v="3463.53"/>
    <s v="Export_CoGe"/>
    <x v="0"/>
    <s v="COSGS"/>
    <x v="4"/>
    <s v="COSTI"/>
    <m/>
    <s v="B.7)"/>
    <s v="7) per servizi"/>
    <x v="2"/>
  </r>
  <r>
    <x v="0"/>
    <x v="30"/>
    <x v="417"/>
    <x v="416"/>
    <n v="1262.5"/>
    <s v="Export_CoGe"/>
    <x v="0"/>
    <s v="SERIN"/>
    <x v="6"/>
    <s v="PRD"/>
    <m/>
    <s v="B.7)"/>
    <s v="7) per servizi"/>
    <x v="3"/>
  </r>
  <r>
    <x v="0"/>
    <x v="30"/>
    <x v="77"/>
    <x v="77"/>
    <n v="916"/>
    <s v="Export_CoGe"/>
    <x v="0"/>
    <s v="SERST"/>
    <x v="8"/>
    <s v="COSTI"/>
    <m/>
    <s v="B.7)"/>
    <s v="7) per servizi"/>
    <x v="2"/>
  </r>
  <r>
    <x v="0"/>
    <x v="30"/>
    <x v="79"/>
    <x v="79"/>
    <n v="3254.71"/>
    <s v="Export_CoGe"/>
    <x v="0"/>
    <s v="SERIN"/>
    <x v="6"/>
    <s v="PRD"/>
    <m/>
    <s v="B.7)"/>
    <s v="7) per servizi"/>
    <x v="0"/>
  </r>
  <r>
    <x v="0"/>
    <x v="30"/>
    <x v="81"/>
    <x v="81"/>
    <n v="441.21"/>
    <s v="Export_CoGe"/>
    <x v="0"/>
    <s v="SERST"/>
    <x v="8"/>
    <s v="COSTI"/>
    <m/>
    <s v="B.7)"/>
    <s v="7) per servizi"/>
    <x v="2"/>
  </r>
  <r>
    <x v="0"/>
    <x v="30"/>
    <x v="83"/>
    <x v="83"/>
    <n v="195"/>
    <s v="Export_CoGe"/>
    <x v="0"/>
    <s v="SERST"/>
    <x v="8"/>
    <s v="COSTI"/>
    <m/>
    <s v="B.7)"/>
    <s v="7) per servizi"/>
    <x v="2"/>
  </r>
  <r>
    <x v="0"/>
    <x v="30"/>
    <x v="85"/>
    <x v="85"/>
    <n v="12729.660000000002"/>
    <s v="Export_CoGe"/>
    <x v="0"/>
    <s v="SERIN"/>
    <x v="6"/>
    <s v="PRD"/>
    <m/>
    <s v="B.7)"/>
    <s v="7) per servizi"/>
    <x v="2"/>
  </r>
  <r>
    <x v="0"/>
    <x v="30"/>
    <x v="87"/>
    <x v="87"/>
    <n v="1592.4500000000003"/>
    <s v="Export_CoGe"/>
    <x v="0"/>
    <s v="SERST"/>
    <x v="8"/>
    <s v="COSTI"/>
    <m/>
    <s v="B.7)"/>
    <s v="7) per servizi"/>
    <x v="2"/>
  </r>
  <r>
    <x v="0"/>
    <x v="30"/>
    <x v="89"/>
    <x v="89"/>
    <n v="16769.830000000002"/>
    <s v="Export_CoGe"/>
    <x v="0"/>
    <s v="SERST"/>
    <x v="8"/>
    <s v="COSTI"/>
    <m/>
    <s v="B.7)"/>
    <s v="7) per servizi"/>
    <x v="2"/>
  </r>
  <r>
    <x v="0"/>
    <x v="30"/>
    <x v="429"/>
    <x v="429"/>
    <n v="14.38"/>
    <s v="Export_CoGe"/>
    <x v="0"/>
    <s v="SERIN"/>
    <x v="6"/>
    <s v="PRD"/>
    <m/>
    <s v="B.7)"/>
    <s v="7) per servizi"/>
    <x v="3"/>
  </r>
  <r>
    <x v="0"/>
    <x v="30"/>
    <x v="97"/>
    <x v="97"/>
    <n v="144.98000000000002"/>
    <s v="Export_CoGe"/>
    <x v="0"/>
    <s v="SERST"/>
    <x v="8"/>
    <s v="COSTI"/>
    <m/>
    <s v="B.7)"/>
    <s v="7) per servizi"/>
    <x v="6"/>
  </r>
  <r>
    <x v="0"/>
    <x v="30"/>
    <x v="99"/>
    <x v="99"/>
    <n v="591.06999999999994"/>
    <s v="Export_CoGe"/>
    <x v="0"/>
    <s v="SERST"/>
    <x v="8"/>
    <s v="COSTI"/>
    <m/>
    <s v="B.7)"/>
    <s v="7) per servizi"/>
    <x v="6"/>
  </r>
  <r>
    <x v="0"/>
    <x v="30"/>
    <x v="100"/>
    <x v="100"/>
    <n v="3349.89"/>
    <s v="Export_CoGe"/>
    <x v="0"/>
    <s v="COSGS"/>
    <x v="4"/>
    <s v="COSTI"/>
    <m/>
    <s v="B.7)"/>
    <s v="7) per servizi"/>
    <x v="2"/>
  </r>
  <r>
    <x v="0"/>
    <x v="30"/>
    <x v="102"/>
    <x v="102"/>
    <n v="1040.08"/>
    <s v="Export_CoGe"/>
    <x v="0"/>
    <s v="SERST"/>
    <x v="8"/>
    <s v="COSTI"/>
    <m/>
    <s v="B.7)"/>
    <s v="7) per servizi"/>
    <x v="6"/>
  </r>
  <r>
    <x v="0"/>
    <x v="30"/>
    <x v="103"/>
    <x v="103"/>
    <n v="3855.38"/>
    <s v="Export_CoGe"/>
    <x v="0"/>
    <s v="COSGS"/>
    <x v="4"/>
    <s v="COSTI"/>
    <m/>
    <s v="B.7)"/>
    <s v="7) per servizi"/>
    <x v="2"/>
  </r>
  <r>
    <x v="0"/>
    <x v="30"/>
    <x v="104"/>
    <x v="104"/>
    <n v="3586.43"/>
    <s v="Export_CoGe"/>
    <x v="0"/>
    <s v="COSGS"/>
    <x v="4"/>
    <s v="COSTI"/>
    <m/>
    <s v="B.7)"/>
    <s v="7) per servizi"/>
    <x v="5"/>
  </r>
  <r>
    <x v="0"/>
    <x v="30"/>
    <x v="106"/>
    <x v="106"/>
    <n v="2078.29"/>
    <s v="Export_CoGe"/>
    <x v="0"/>
    <s v="COSGS"/>
    <x v="4"/>
    <s v="COSTI"/>
    <m/>
    <s v="B.7)"/>
    <s v="7) per servizi"/>
    <x v="5"/>
  </r>
  <r>
    <x v="0"/>
    <x v="30"/>
    <x v="108"/>
    <x v="108"/>
    <n v="176.20000000000005"/>
    <s v="Export_CoGe"/>
    <x v="0"/>
    <s v="COSGS"/>
    <x v="4"/>
    <s v="COSTI"/>
    <m/>
    <s v="B.7)"/>
    <s v="7) per servizi"/>
    <x v="5"/>
  </r>
  <r>
    <x v="0"/>
    <x v="30"/>
    <x v="110"/>
    <x v="110"/>
    <n v="3754.37"/>
    <s v="Export_CoGe"/>
    <x v="0"/>
    <s v="COSGS"/>
    <x v="4"/>
    <s v="COSTI"/>
    <m/>
    <s v="B.7)"/>
    <s v="7) per servizi"/>
    <x v="5"/>
  </r>
  <r>
    <x v="0"/>
    <x v="30"/>
    <x v="111"/>
    <x v="111"/>
    <n v="1485"/>
    <s v="Export_CoGe"/>
    <x v="0"/>
    <s v="COSGS"/>
    <x v="4"/>
    <s v="COSTI"/>
    <m/>
    <s v="B.7)"/>
    <s v="7) per servizi"/>
    <x v="2"/>
  </r>
  <r>
    <x v="0"/>
    <x v="30"/>
    <x v="112"/>
    <x v="112"/>
    <n v="4125"/>
    <s v="Export_CoGe"/>
    <x v="0"/>
    <s v="SERST"/>
    <x v="8"/>
    <s v="COSTI"/>
    <m/>
    <s v="B.7)"/>
    <s v="7) per servizi"/>
    <x v="2"/>
  </r>
  <r>
    <x v="0"/>
    <x v="30"/>
    <x v="376"/>
    <x v="375"/>
    <n v="3979.67"/>
    <s v="Export_CoGe"/>
    <x v="0"/>
    <s v="ONSTR"/>
    <x v="30"/>
    <s v="EXT"/>
    <m/>
    <s v="B.14)"/>
    <s v="14) oneri diversi di gestione"/>
    <x v="2"/>
  </r>
  <r>
    <x v="0"/>
    <x v="30"/>
    <x v="355"/>
    <x v="354"/>
    <n v="31.25"/>
    <s v="Export_CoGe"/>
    <x v="0"/>
    <s v="SERST"/>
    <x v="8"/>
    <s v="COSTI"/>
    <m/>
    <s v="B.7)"/>
    <s v="7) per servizi"/>
    <x v="6"/>
  </r>
  <r>
    <x v="0"/>
    <x v="30"/>
    <x v="356"/>
    <x v="355"/>
    <n v="4860.7199999999993"/>
    <s v="Export_CoGe"/>
    <x v="0"/>
    <s v="SERST"/>
    <x v="8"/>
    <s v="COSTI"/>
    <m/>
    <s v="B.7)"/>
    <s v="7) per servizi"/>
    <x v="2"/>
  </r>
  <r>
    <x v="0"/>
    <x v="30"/>
    <x v="405"/>
    <x v="404"/>
    <n v="3773.94"/>
    <s v="Export_CoGe"/>
    <x v="0"/>
    <s v="COSGS"/>
    <x v="4"/>
    <s v="COSTI"/>
    <m/>
    <s v="B.7)"/>
    <s v="7) per servizi"/>
    <x v="2"/>
  </r>
  <r>
    <x v="0"/>
    <x v="30"/>
    <x v="408"/>
    <x v="407"/>
    <n v="23093.89"/>
    <s v="Export_CoGe"/>
    <x v="0"/>
    <s v="SERST"/>
    <x v="8"/>
    <s v="COSTI"/>
    <s v="SPESGRANT"/>
    <s v="B.7)"/>
    <s v="7) per servizi"/>
    <x v="8"/>
  </r>
  <r>
    <x v="0"/>
    <x v="30"/>
    <x v="113"/>
    <x v="113"/>
    <n v="16959.75"/>
    <s v="Export_CoGe"/>
    <x v="0"/>
    <s v="SERIN"/>
    <x v="6"/>
    <s v="PRD"/>
    <m/>
    <s v="B.7)"/>
    <s v="7) per servizi"/>
    <x v="3"/>
  </r>
  <r>
    <x v="0"/>
    <x v="30"/>
    <x v="114"/>
    <x v="114"/>
    <n v="700.90000000000009"/>
    <s v="Export_CoGe"/>
    <x v="0"/>
    <s v="SERIN"/>
    <x v="6"/>
    <s v="PRD"/>
    <m/>
    <s v="B.7)"/>
    <s v="7) per servizi"/>
    <x v="3"/>
  </r>
  <r>
    <x v="0"/>
    <x v="30"/>
    <x v="390"/>
    <x v="389"/>
    <n v="61.49"/>
    <s v="Export_CoGe"/>
    <x v="0"/>
    <s v="SERIN"/>
    <x v="6"/>
    <s v="PRD"/>
    <m/>
    <s v="B.7)"/>
    <s v="7) per servizi"/>
    <x v="3"/>
  </r>
  <r>
    <x v="0"/>
    <x v="30"/>
    <x v="116"/>
    <x v="116"/>
    <n v="411.25"/>
    <s v="Export_CoGe"/>
    <x v="0"/>
    <s v="SERST"/>
    <x v="8"/>
    <s v="COSTI"/>
    <m/>
    <s v="B.7)"/>
    <s v="7) per servizi"/>
    <x v="2"/>
  </r>
  <r>
    <x v="0"/>
    <x v="30"/>
    <x v="118"/>
    <x v="118"/>
    <n v="178.77999999999997"/>
    <s v="Export_CoGe"/>
    <x v="0"/>
    <s v="SERST"/>
    <x v="8"/>
    <s v="COSTI"/>
    <m/>
    <s v="B.7)"/>
    <s v="7) per servizi"/>
    <x v="2"/>
  </r>
  <r>
    <x v="0"/>
    <x v="30"/>
    <x v="119"/>
    <x v="119"/>
    <n v="9983.84"/>
    <s v="Export_CoGe"/>
    <x v="0"/>
    <s v="SERST"/>
    <x v="8"/>
    <s v="COSTI"/>
    <m/>
    <s v="B.7)"/>
    <s v="7) per servizi"/>
    <x v="2"/>
  </r>
  <r>
    <x v="0"/>
    <x v="30"/>
    <x v="121"/>
    <x v="121"/>
    <n v="25"/>
    <s v="Export_CoGe"/>
    <x v="0"/>
    <s v="SERST"/>
    <x v="8"/>
    <s v="COSTI"/>
    <m/>
    <s v="B.7)"/>
    <s v="7) per servizi"/>
    <x v="2"/>
  </r>
  <r>
    <x v="0"/>
    <x v="30"/>
    <x v="357"/>
    <x v="356"/>
    <n v="1849.7200000000003"/>
    <s v="Export_CoGe"/>
    <x v="0"/>
    <s v="ONSTR"/>
    <x v="30"/>
    <s v="EXT"/>
    <m/>
    <s v="B.14)"/>
    <s v="14) oneri diversi di gestione"/>
    <x v="2"/>
  </r>
  <r>
    <x v="0"/>
    <x v="30"/>
    <x v="123"/>
    <x v="123"/>
    <n v="1936.61"/>
    <s v="Export_CoGe"/>
    <x v="0"/>
    <s v="SERST"/>
    <x v="8"/>
    <s v="COSTI"/>
    <m/>
    <s v="B.7)"/>
    <s v="7) per servizi"/>
    <x v="2"/>
  </r>
  <r>
    <x v="0"/>
    <x v="30"/>
    <x v="125"/>
    <x v="125"/>
    <n v="1293"/>
    <s v="Export_CoGe"/>
    <x v="0"/>
    <s v="SERST"/>
    <x v="8"/>
    <s v="COSTI"/>
    <m/>
    <s v="B.7)"/>
    <s v="7) per servizi"/>
    <x v="6"/>
  </r>
  <r>
    <x v="0"/>
    <x v="30"/>
    <x v="127"/>
    <x v="127"/>
    <n v="14005.289999999994"/>
    <s v="Export_CoGe"/>
    <x v="0"/>
    <s v="SERST"/>
    <x v="8"/>
    <s v="COSTI"/>
    <m/>
    <s v="B.7)"/>
    <s v="7) per servizi"/>
    <x v="4"/>
  </r>
  <r>
    <x v="0"/>
    <x v="30"/>
    <x v="129"/>
    <x v="129"/>
    <n v="27.32"/>
    <s v="Export_CoGe"/>
    <x v="0"/>
    <s v="COSGS"/>
    <x v="4"/>
    <s v="COSTI"/>
    <m/>
    <s v="B.7)"/>
    <s v="7) per servizi"/>
    <x v="2"/>
  </r>
  <r>
    <x v="0"/>
    <x v="30"/>
    <x v="131"/>
    <x v="131"/>
    <n v="52.51"/>
    <s v="Export_CoGe"/>
    <x v="0"/>
    <s v="COSGS"/>
    <x v="4"/>
    <s v="COSTI"/>
    <m/>
    <s v="B.7)"/>
    <s v="7) per servizi"/>
    <x v="2"/>
  </r>
  <r>
    <x v="0"/>
    <x v="30"/>
    <x v="133"/>
    <x v="133"/>
    <n v="704.99"/>
    <s v="Export_CoGe"/>
    <x v="0"/>
    <s v="SERST"/>
    <x v="8"/>
    <s v="COSTI"/>
    <m/>
    <s v="B.7)"/>
    <s v="7) per servizi"/>
    <x v="4"/>
  </r>
  <r>
    <x v="0"/>
    <x v="30"/>
    <x v="136"/>
    <x v="136"/>
    <n v="71.95999999999998"/>
    <s v="Export_CoGe"/>
    <x v="0"/>
    <s v="SERST"/>
    <x v="8"/>
    <s v="COSTI"/>
    <m/>
    <s v="B.7)"/>
    <s v="7) per servizi"/>
    <x v="2"/>
  </r>
  <r>
    <x v="0"/>
    <x v="30"/>
    <x v="361"/>
    <x v="360"/>
    <n v="7337.05"/>
    <s v="Export_CoGe"/>
    <x v="0"/>
    <s v="SERST"/>
    <x v="8"/>
    <s v="COSTI"/>
    <m/>
    <s v="B.7)"/>
    <s v="7) per servizi"/>
    <x v="6"/>
  </r>
  <r>
    <x v="0"/>
    <x v="30"/>
    <x v="362"/>
    <x v="361"/>
    <n v="4200.16"/>
    <s v="Export_CoGe"/>
    <x v="0"/>
    <s v="SERST"/>
    <x v="8"/>
    <s v="COSTI"/>
    <s v="CONSGRANT"/>
    <s v="B.7)"/>
    <s v="7) per servizi"/>
    <x v="8"/>
  </r>
  <r>
    <x v="0"/>
    <x v="30"/>
    <x v="358"/>
    <x v="357"/>
    <n v="1191.1799999999998"/>
    <s v="Export_CoGe"/>
    <x v="0"/>
    <s v="SERST"/>
    <x v="8"/>
    <s v="COSTI"/>
    <s v="SPESGRANT"/>
    <s v="B.7)"/>
    <s v="7) per servizi"/>
    <x v="6"/>
  </r>
  <r>
    <x v="0"/>
    <x v="30"/>
    <x v="137"/>
    <x v="424"/>
    <n v="5250"/>
    <s v="Export_CoGe"/>
    <x v="0"/>
    <s v="AFFIT"/>
    <x v="17"/>
    <s v="AFF"/>
    <m/>
    <s v="B.8)"/>
    <s v="8) per godimento di beni di terzi"/>
    <x v="2"/>
  </r>
  <r>
    <x v="0"/>
    <x v="30"/>
    <x v="138"/>
    <x v="138"/>
    <n v="5000"/>
    <s v="Export_CoGe"/>
    <x v="0"/>
    <s v="AFFIT"/>
    <x v="17"/>
    <s v="AFF"/>
    <m/>
    <s v="B.8)"/>
    <s v="8) per godimento di beni di terzi"/>
    <x v="2"/>
  </r>
  <r>
    <x v="0"/>
    <x v="30"/>
    <x v="139"/>
    <x v="139"/>
    <n v="10200"/>
    <s v="Export_CoGe"/>
    <x v="0"/>
    <s v="AFFIT"/>
    <x v="17"/>
    <s v="AFF"/>
    <m/>
    <s v="B.8)"/>
    <s v="8) per godimento di beni di terzi"/>
    <x v="2"/>
  </r>
  <r>
    <x v="0"/>
    <x v="30"/>
    <x v="140"/>
    <x v="140"/>
    <n v="500"/>
    <s v="Export_CoGe"/>
    <x v="0"/>
    <s v="AFFIT"/>
    <x v="17"/>
    <s v="AFF"/>
    <m/>
    <s v="B.8)"/>
    <s v="8) per godimento di beni di terzi"/>
    <x v="2"/>
  </r>
  <r>
    <x v="0"/>
    <x v="30"/>
    <x v="142"/>
    <x v="142"/>
    <n v="9581.94"/>
    <s v="Export_CoGe"/>
    <x v="0"/>
    <s v="AFFIT"/>
    <x v="17"/>
    <s v="AFF"/>
    <m/>
    <s v="B.8)"/>
    <s v="8) per godimento di beni di terzi"/>
    <x v="2"/>
  </r>
  <r>
    <x v="0"/>
    <x v="30"/>
    <x v="143"/>
    <x v="143"/>
    <n v="500"/>
    <s v="Export_CoGe"/>
    <x v="0"/>
    <s v="AFFIT"/>
    <x v="17"/>
    <s v="AFF"/>
    <m/>
    <s v="B.8)"/>
    <s v="8) per godimento di beni di terzi"/>
    <x v="2"/>
  </r>
  <r>
    <x v="0"/>
    <x v="30"/>
    <x v="144"/>
    <x v="144"/>
    <n v="6802.8799999999992"/>
    <s v="Export_CoGe"/>
    <x v="0"/>
    <s v="AFFIT"/>
    <x v="17"/>
    <s v="AFF"/>
    <m/>
    <s v="B.8)"/>
    <s v="8) per godimento di beni di terzi"/>
    <x v="2"/>
  </r>
  <r>
    <x v="0"/>
    <x v="30"/>
    <x v="150"/>
    <x v="150"/>
    <n v="11413.86"/>
    <s v="Export_CoGe"/>
    <x v="0"/>
    <s v="AFFIT"/>
    <x v="17"/>
    <s v="AFF"/>
    <m/>
    <s v="B.8)"/>
    <s v="8) per godimento di beni di terzi"/>
    <x v="2"/>
  </r>
  <r>
    <x v="0"/>
    <x v="30"/>
    <x v="364"/>
    <x v="363"/>
    <n v="9262.5"/>
    <s v="Export_CoGe"/>
    <x v="0"/>
    <s v="AFFIT"/>
    <x v="17"/>
    <s v="AFF"/>
    <m/>
    <s v="B.8)"/>
    <s v="8) per godimento di beni di terzi"/>
    <x v="2"/>
  </r>
  <r>
    <x v="0"/>
    <x v="30"/>
    <x v="391"/>
    <x v="390"/>
    <n v="5000"/>
    <s v="Export_CoGe"/>
    <x v="0"/>
    <s v="AFFIT"/>
    <x v="17"/>
    <s v="AFF"/>
    <m/>
    <s v="B.8)"/>
    <s v="8) per godimento di beni di terzi"/>
    <x v="2"/>
  </r>
  <r>
    <x v="0"/>
    <x v="30"/>
    <x v="392"/>
    <x v="391"/>
    <n v="750"/>
    <s v="Export_CoGe"/>
    <x v="0"/>
    <s v="AFFIT"/>
    <x v="17"/>
    <s v="AFF"/>
    <m/>
    <s v="B.8)"/>
    <s v="8) per godimento di beni di terzi"/>
    <x v="2"/>
  </r>
  <r>
    <x v="0"/>
    <x v="30"/>
    <x v="409"/>
    <x v="408"/>
    <n v="9200"/>
    <s v="Export_CoGe"/>
    <x v="0"/>
    <s v="AFFIT"/>
    <x v="17"/>
    <s v="AFF"/>
    <m/>
    <s v="B.8)"/>
    <s v="8) per godimento di beni di terzi"/>
    <x v="2"/>
  </r>
  <r>
    <x v="0"/>
    <x v="30"/>
    <x v="416"/>
    <x v="415"/>
    <n v="6000"/>
    <s v="Export_CoGe"/>
    <x v="0"/>
    <s v="AFFIT"/>
    <x v="17"/>
    <s v="AFF"/>
    <m/>
    <s v="B.8)"/>
    <s v="8) per godimento di beni di terzi"/>
    <x v="2"/>
  </r>
  <r>
    <x v="0"/>
    <x v="30"/>
    <x v="152"/>
    <x v="152"/>
    <n v="2500"/>
    <s v="Export_CoGe"/>
    <x v="0"/>
    <s v="COSGS"/>
    <x v="4"/>
    <s v="COSTI"/>
    <m/>
    <s v="B.8)"/>
    <s v="8) per godimento di beni di terzi"/>
    <x v="2"/>
  </r>
  <r>
    <x v="0"/>
    <x v="30"/>
    <x v="155"/>
    <x v="155"/>
    <n v="10051.75"/>
    <s v="Export_CoGe"/>
    <x v="0"/>
    <s v="COSGS"/>
    <x v="4"/>
    <s v="COSTI"/>
    <m/>
    <s v="B.8)"/>
    <s v="8) per godimento di beni di terzi"/>
    <x v="2"/>
  </r>
  <r>
    <x v="0"/>
    <x v="30"/>
    <x v="156"/>
    <x v="156"/>
    <n v="5907.91"/>
    <s v="Export_CoGe"/>
    <x v="0"/>
    <s v="COSGS"/>
    <x v="4"/>
    <s v="COSTI"/>
    <m/>
    <s v="B.8)"/>
    <s v="8) per godimento di beni di terzi"/>
    <x v="2"/>
  </r>
  <r>
    <x v="0"/>
    <x v="30"/>
    <x v="406"/>
    <x v="405"/>
    <n v="6105.85"/>
    <s v="Export_CoGe"/>
    <x v="0"/>
    <s v="COSGS"/>
    <x v="4"/>
    <s v="COSTI"/>
    <m/>
    <s v="B.8)"/>
    <s v="8) per godimento di beni di terzi"/>
    <x v="3"/>
  </r>
  <r>
    <x v="0"/>
    <x v="30"/>
    <x v="176"/>
    <x v="176"/>
    <n v="4044.5"/>
    <s v="Export_CoGe"/>
    <x v="0"/>
    <s v="AMMST"/>
    <x v="24"/>
    <s v="AMM"/>
    <m/>
    <s v="B.10)"/>
    <s v="10) Ammortamenti e svalutazioni"/>
    <x v="7"/>
  </r>
  <r>
    <x v="0"/>
    <x v="30"/>
    <x v="180"/>
    <x v="180"/>
    <n v="1977.4"/>
    <s v="Export_CoGe"/>
    <x v="0"/>
    <s v="AMMST"/>
    <x v="24"/>
    <s v="AMM"/>
    <m/>
    <s v="B.10)"/>
    <s v="10) Ammortamenti e svalutazioni"/>
    <x v="7"/>
  </r>
  <r>
    <x v="0"/>
    <x v="30"/>
    <x v="182"/>
    <x v="182"/>
    <n v="12599.6"/>
    <s v="Export_CoGe"/>
    <x v="0"/>
    <s v="AMMIN"/>
    <x v="26"/>
    <s v="AMM"/>
    <m/>
    <s v="B.10)"/>
    <s v="10) Ammortamenti e svalutazioni"/>
    <x v="7"/>
  </r>
  <r>
    <x v="0"/>
    <x v="30"/>
    <x v="184"/>
    <x v="184"/>
    <n v="4714.7560000000003"/>
    <s v="Export_CoGe"/>
    <x v="0"/>
    <s v="AMMST"/>
    <x v="24"/>
    <s v="AMM"/>
    <m/>
    <s v="B.10)"/>
    <s v="10) Ammortamenti e svalutazioni"/>
    <x v="7"/>
  </r>
  <r>
    <x v="0"/>
    <x v="30"/>
    <x v="186"/>
    <x v="186"/>
    <n v="11614.45"/>
    <s v="Export_CoGe"/>
    <x v="0"/>
    <s v="AMMIN"/>
    <x v="26"/>
    <s v="AMM"/>
    <m/>
    <s v="B.10)"/>
    <s v="10) Ammortamenti e svalutazioni"/>
    <x v="7"/>
  </r>
  <r>
    <x v="0"/>
    <x v="30"/>
    <x v="188"/>
    <x v="188"/>
    <n v="8674.4500000000007"/>
    <s v="Export_CoGe"/>
    <x v="0"/>
    <s v="AMMIN"/>
    <x v="26"/>
    <s v="AMM"/>
    <m/>
    <s v="B.10)"/>
    <s v="10) Ammortamenti e svalutazioni"/>
    <x v="7"/>
  </r>
  <r>
    <x v="0"/>
    <x v="30"/>
    <x v="190"/>
    <x v="190"/>
    <n v="2282.75"/>
    <s v="Export_CoGe"/>
    <x v="0"/>
    <s v="AMMST"/>
    <x v="24"/>
    <s v="AMM"/>
    <m/>
    <s v="B.10)"/>
    <s v="10) Ammortamenti e svalutazioni"/>
    <x v="7"/>
  </r>
  <r>
    <x v="0"/>
    <x v="30"/>
    <x v="192"/>
    <x v="192"/>
    <n v="534.80160000000001"/>
    <s v="Export_CoGe"/>
    <x v="0"/>
    <s v="AMMST"/>
    <x v="24"/>
    <s v="AMM"/>
    <m/>
    <s v="B.10)"/>
    <s v="10) Ammortamenti e svalutazioni"/>
    <x v="7"/>
  </r>
  <r>
    <x v="0"/>
    <x v="30"/>
    <x v="198"/>
    <x v="198"/>
    <n v="640810.47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0"/>
    <x v="200"/>
    <x v="200"/>
    <n v="473270.04"/>
    <s v="Export_CoGe"/>
    <x v="0"/>
    <s v="VARMP"/>
    <x v="28"/>
    <s v="ACQ"/>
    <m/>
    <s v="B.11)"/>
    <s v="11) variazioni delle rimanenze di materie prime, sussidiarie, di consumo e di merci"/>
    <x v="3"/>
  </r>
  <r>
    <x v="0"/>
    <x v="30"/>
    <x v="203"/>
    <x v="203"/>
    <n v="994.8399999999998"/>
    <s v="Export_CoGe"/>
    <x v="0"/>
    <s v="COSGS"/>
    <x v="4"/>
    <s v="COSTI"/>
    <m/>
    <s v="B.14)"/>
    <s v="14) oneri diversi di gestione"/>
    <x v="2"/>
  </r>
  <r>
    <x v="0"/>
    <x v="30"/>
    <x v="204"/>
    <x v="204"/>
    <n v="415"/>
    <s v="Export_CoGe"/>
    <x v="0"/>
    <s v="COSGS"/>
    <x v="4"/>
    <s v="COSTI"/>
    <m/>
    <s v="B.14)"/>
    <s v="14) oneri diversi di gestione"/>
    <x v="2"/>
  </r>
  <r>
    <x v="0"/>
    <x v="30"/>
    <x v="206"/>
    <x v="206"/>
    <n v="10"/>
    <s v="Export_CoGe"/>
    <x v="0"/>
    <s v="COSGS"/>
    <x v="4"/>
    <s v="COSTI"/>
    <m/>
    <s v="B.14)"/>
    <s v="14) oneri diversi di gestione"/>
    <x v="2"/>
  </r>
  <r>
    <x v="0"/>
    <x v="30"/>
    <x v="208"/>
    <x v="208"/>
    <n v="1156.2739999999999"/>
    <s v="Export_CoGe"/>
    <x v="0"/>
    <s v="COSGS"/>
    <x v="4"/>
    <s v="COSTI"/>
    <m/>
    <s v="B.14)"/>
    <s v="14) oneri diversi di gestione"/>
    <x v="2"/>
  </r>
  <r>
    <x v="0"/>
    <x v="30"/>
    <x v="211"/>
    <x v="211"/>
    <n v="71.760000000000005"/>
    <s v="Export_CoGe"/>
    <x v="0"/>
    <s v="COSGS"/>
    <x v="4"/>
    <s v="COSTI"/>
    <m/>
    <s v="B.14)"/>
    <s v="14) oneri diversi di gestione"/>
    <x v="2"/>
  </r>
  <r>
    <x v="0"/>
    <x v="30"/>
    <x v="217"/>
    <x v="217"/>
    <n v="276.51999999999992"/>
    <s v="Export_CoGe"/>
    <x v="0"/>
    <s v="ONSTR"/>
    <x v="30"/>
    <s v="EXT"/>
    <m/>
    <s v="B.14)"/>
    <s v="14) oneri diversi di gestione"/>
    <x v="2"/>
  </r>
  <r>
    <x v="0"/>
    <x v="30"/>
    <x v="218"/>
    <x v="218"/>
    <n v="2.99"/>
    <s v="Export_CoGe"/>
    <x v="0"/>
    <s v="COSGS"/>
    <x v="4"/>
    <s v="COSTI"/>
    <m/>
    <s v="B.14)"/>
    <s v="14) oneri diversi di gestione"/>
    <x v="2"/>
  </r>
  <r>
    <x v="0"/>
    <x v="30"/>
    <x v="219"/>
    <x v="219"/>
    <n v="361.49"/>
    <s v="Export_CoGe"/>
    <x v="0"/>
    <s v="COSGS"/>
    <x v="4"/>
    <s v="COSTI"/>
    <m/>
    <s v="B.14)"/>
    <s v="14) oneri diversi di gestione"/>
    <x v="2"/>
  </r>
  <r>
    <x v="0"/>
    <x v="30"/>
    <x v="221"/>
    <x v="221"/>
    <n v="37.5"/>
    <s v="Export_CoGe"/>
    <x v="0"/>
    <s v="COSGS"/>
    <x v="4"/>
    <s v="COSTI"/>
    <m/>
    <s v="B.14)"/>
    <s v="14) oneri diversi di gestione"/>
    <x v="4"/>
  </r>
  <r>
    <x v="0"/>
    <x v="30"/>
    <x v="223"/>
    <x v="223"/>
    <n v="7.999999999992724E-2"/>
    <s v="Export_CoGe"/>
    <x v="0"/>
    <s v="COSGS"/>
    <x v="4"/>
    <s v="COSTI"/>
    <m/>
    <s v="B.14)"/>
    <s v="14) oneri diversi di gestione"/>
    <x v="2"/>
  </r>
  <r>
    <x v="0"/>
    <x v="30"/>
    <x v="225"/>
    <x v="225"/>
    <n v="1.4400000000000002"/>
    <s v="Export_CoGe"/>
    <x v="0"/>
    <s v="COSGS"/>
    <x v="4"/>
    <s v="COSTI"/>
    <m/>
    <s v="B.14)"/>
    <s v="14) oneri diversi di gestione"/>
    <x v="2"/>
  </r>
  <r>
    <x v="0"/>
    <x v="30"/>
    <x v="226"/>
    <x v="226"/>
    <n v="10009.129999999999"/>
    <s v="Export_CoGe"/>
    <x v="0"/>
    <s v="ONSTR"/>
    <x v="30"/>
    <s v="EXT"/>
    <m/>
    <s v="B.14)"/>
    <s v="14) oneri diversi di gestione"/>
    <x v="2"/>
  </r>
  <r>
    <x v="0"/>
    <x v="30"/>
    <x v="229"/>
    <x v="229"/>
    <n v="379.98"/>
    <s v="Export_CoGe"/>
    <x v="0"/>
    <s v="COSGS"/>
    <x v="4"/>
    <s v="COSTI"/>
    <m/>
    <s v="B.14)"/>
    <s v="14) oneri diversi di gestione"/>
    <x v="6"/>
  </r>
  <r>
    <x v="0"/>
    <x v="30"/>
    <x v="306"/>
    <x v="306"/>
    <n v="651.33999999999992"/>
    <s v="Export_CoGe"/>
    <x v="0"/>
    <s v="COSGS"/>
    <x v="4"/>
    <s v="COSTI"/>
    <m/>
    <s v="B.14)"/>
    <s v="14) oneri diversi di gestione"/>
    <x v="4"/>
  </r>
  <r>
    <x v="0"/>
    <x v="30"/>
    <x v="307"/>
    <x v="307"/>
    <n v="7316"/>
    <s v="Export_CoGe"/>
    <x v="0"/>
    <s v="ONSTR"/>
    <x v="30"/>
    <s v="EXT"/>
    <m/>
    <s v="B.14)"/>
    <s v="14) oneri diversi di gestione"/>
    <x v="7"/>
  </r>
  <r>
    <x v="0"/>
    <x v="30"/>
    <x v="381"/>
    <x v="380"/>
    <n v="244.81"/>
    <s v="Export_CoGe"/>
    <x v="0"/>
    <s v="ONFIN"/>
    <x v="32"/>
    <s v="FIN"/>
    <m/>
    <s v="C.17)"/>
    <s v="17) interessi e altri oneri finanziari"/>
    <x v="7"/>
  </r>
  <r>
    <x v="0"/>
    <x v="30"/>
    <x v="233"/>
    <x v="233"/>
    <n v="8170.0700000000006"/>
    <s v="Export_CoGe"/>
    <x v="0"/>
    <s v="ONFIN"/>
    <x v="32"/>
    <s v="FIN"/>
    <m/>
    <s v="C.17)"/>
    <s v="17) interessi e altri oneri finanziari"/>
    <x v="7"/>
  </r>
  <r>
    <x v="0"/>
    <x v="30"/>
    <x v="235"/>
    <x v="235"/>
    <n v="1144.7199999999998"/>
    <s v="Export_CoGe"/>
    <x v="0"/>
    <s v="ONFIN"/>
    <x v="32"/>
    <s v="FIN"/>
    <m/>
    <s v="C.17)"/>
    <s v="17) interessi e altri oneri finanziari"/>
    <x v="7"/>
  </r>
  <r>
    <x v="0"/>
    <x v="30"/>
    <x v="349"/>
    <x v="348"/>
    <n v="8048.18"/>
    <s v="Export_CoGe"/>
    <x v="0"/>
    <s v="ONFIN"/>
    <x v="32"/>
    <s v="FIN"/>
    <m/>
    <s v="C.17)"/>
    <s v="17) interessi e altri oneri finanziari"/>
    <x v="7"/>
  </r>
  <r>
    <x v="0"/>
    <x v="30"/>
    <x v="238"/>
    <x v="238"/>
    <n v="1555.55"/>
    <s v="Export_CoGe"/>
    <x v="0"/>
    <s v="RICOP"/>
    <x v="33"/>
    <s v="RIC"/>
    <m/>
    <s v="A.1)"/>
    <s v="1) ricavi delle vendite e delle prestazioni"/>
    <x v="6"/>
  </r>
  <r>
    <x v="0"/>
    <x v="30"/>
    <x v="53"/>
    <x v="53"/>
    <n v="-16355.979999999974"/>
    <s v="Export_CoGe"/>
    <x v="1"/>
    <s v="27.CLI"/>
    <x v="10"/>
    <s v="CLI"/>
    <m/>
    <s v="27.CLI"/>
    <s v="Crediti Commerciali"/>
    <x v="1"/>
  </r>
  <r>
    <x v="0"/>
    <x v="30"/>
    <x v="415"/>
    <x v="414"/>
    <n v="-2794.92"/>
    <s v="Export_CoGe"/>
    <x v="1"/>
    <s v="29.AC"/>
    <x v="11"/>
    <s v="AC"/>
    <m/>
    <s v="29.AC"/>
    <s v="Altri Crediti"/>
    <x v="1"/>
  </r>
  <r>
    <x v="0"/>
    <x v="30"/>
    <x v="86"/>
    <x v="86"/>
    <n v="-2825.2799999999497"/>
    <s v="Export_CoGe"/>
    <x v="1"/>
    <s v="29.AC"/>
    <x v="11"/>
    <s v="AC"/>
    <m/>
    <s v="29.AC"/>
    <s v="Altri Crediti"/>
    <x v="1"/>
  </r>
  <r>
    <x v="0"/>
    <x v="30"/>
    <x v="145"/>
    <x v="145"/>
    <n v="-7900.0000000000764"/>
    <s v="Export_CoGe"/>
    <x v="1"/>
    <s v="34.CS"/>
    <x v="18"/>
    <s v="PN"/>
    <m/>
    <s v="34.CS"/>
    <s v="Capitale "/>
    <x v="1"/>
  </r>
  <r>
    <x v="0"/>
    <x v="30"/>
    <x v="147"/>
    <x v="147"/>
    <n v="-100000"/>
    <s v="Export_CoGe"/>
    <x v="1"/>
    <s v="34.CS"/>
    <x v="18"/>
    <s v="PN"/>
    <m/>
    <s v="34.CS"/>
    <s v="Capitale "/>
    <x v="1"/>
  </r>
  <r>
    <x v="0"/>
    <x v="30"/>
    <x v="149"/>
    <x v="149"/>
    <n v="-800000"/>
    <s v="Export_CoGe"/>
    <x v="1"/>
    <s v="34.CS"/>
    <x v="18"/>
    <s v="PN"/>
    <m/>
    <s v="34.CS"/>
    <s v="Capitale "/>
    <x v="1"/>
  </r>
  <r>
    <x v="0"/>
    <x v="30"/>
    <x v="151"/>
    <x v="151"/>
    <n v="-83440.91"/>
    <s v="Export_CoGe"/>
    <x v="1"/>
    <s v="35.RIS"/>
    <x v="19"/>
    <s v="PN"/>
    <m/>
    <s v="35.RIS"/>
    <s v="Riserva Legale"/>
    <x v="1"/>
  </r>
  <r>
    <x v="0"/>
    <x v="30"/>
    <x v="330"/>
    <x v="329"/>
    <n v="-135322.94000000006"/>
    <s v="Export_CoGe"/>
    <x v="1"/>
    <s v="35.RIS"/>
    <x v="19"/>
    <s v="PN"/>
    <m/>
    <s v="35.RIS_bis"/>
    <s v="VII - Riserva per operaz. di copertura dei flussi finanz. attesi"/>
    <x v="1"/>
  </r>
  <r>
    <x v="0"/>
    <x v="30"/>
    <x v="154"/>
    <x v="154"/>
    <n v="-98591.830000000016"/>
    <s v="Export_CoGe"/>
    <x v="1"/>
    <s v="35.RIS"/>
    <x v="19"/>
    <s v="PN"/>
    <m/>
    <s v="35.RIS"/>
    <s v="Altre Riserve"/>
    <x v="1"/>
  </r>
  <r>
    <x v="0"/>
    <x v="30"/>
    <x v="403"/>
    <x v="402"/>
    <n v="-53453.744999996095"/>
    <s v="Export_CoGe"/>
    <x v="1"/>
    <s v="35.RIS"/>
    <x v="19"/>
    <s v="PN"/>
    <m/>
    <s v="35.RIS"/>
    <s v="Altre Riserve"/>
    <x v="1"/>
  </r>
  <r>
    <x v="0"/>
    <x v="30"/>
    <x v="157"/>
    <x v="157"/>
    <n v="-133682.78"/>
    <s v="Export_CoGe"/>
    <x v="1"/>
    <s v="23.I.MATFON"/>
    <x v="20"/>
    <s v="MAT"/>
    <m/>
    <s v="23.I.MATFON"/>
    <s v="Immobilizzazioni Materiali"/>
    <x v="1"/>
  </r>
  <r>
    <x v="0"/>
    <x v="30"/>
    <x v="158"/>
    <x v="158"/>
    <n v="-242115.00000000003"/>
    <s v="Export_CoGe"/>
    <x v="1"/>
    <s v="23.I.MATFON"/>
    <x v="20"/>
    <s v="MAT"/>
    <m/>
    <s v="23.I.MATFON"/>
    <s v="Immobilizzazioni Materiali"/>
    <x v="1"/>
  </r>
  <r>
    <x v="0"/>
    <x v="30"/>
    <x v="159"/>
    <x v="159"/>
    <n v="-180556.23000000007"/>
    <s v="Export_CoGe"/>
    <x v="1"/>
    <s v="23.I.MATFON"/>
    <x v="20"/>
    <s v="MAT"/>
    <m/>
    <s v="23.I.MATFON"/>
    <s v="Immobilizzazioni Materiali"/>
    <x v="1"/>
  </r>
  <r>
    <x v="0"/>
    <x v="30"/>
    <x v="161"/>
    <x v="161"/>
    <n v="-67591.775999999998"/>
    <s v="Export_CoGe"/>
    <x v="1"/>
    <s v="23.I.MATFON"/>
    <x v="20"/>
    <s v="MAT"/>
    <m/>
    <s v="23.I.MATFON"/>
    <s v="Immobilizzazioni Materiali"/>
    <x v="1"/>
  </r>
  <r>
    <x v="0"/>
    <x v="30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30"/>
    <x v="163"/>
    <x v="163"/>
    <n v="-11285.321599999994"/>
    <s v="Export_CoGe"/>
    <x v="1"/>
    <s v="23.I.MATFON"/>
    <x v="20"/>
    <s v="MAT"/>
    <m/>
    <s v="23.I.MATFON"/>
    <s v="Immobilizzazioni Materiali"/>
    <x v="1"/>
  </r>
  <r>
    <x v="0"/>
    <x v="30"/>
    <x v="164"/>
    <x v="164"/>
    <n v="-15067.039999999994"/>
    <s v="Export_CoGe"/>
    <x v="1"/>
    <s v="23.I.MATFON"/>
    <x v="20"/>
    <s v="MAT"/>
    <m/>
    <s v="23.I.MATFON"/>
    <s v="Immobilizzazioni Materiali"/>
    <x v="1"/>
  </r>
  <r>
    <x v="0"/>
    <x v="30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30"/>
    <x v="167"/>
    <x v="167"/>
    <n v="-9528"/>
    <s v="Export_CoGe"/>
    <x v="1"/>
    <s v="23.I.IMMFON"/>
    <x v="21"/>
    <s v="IMM"/>
    <m/>
    <s v="23.I.IMMFON"/>
    <s v="Immobilizzazioni Immateriali"/>
    <x v="1"/>
  </r>
  <r>
    <x v="0"/>
    <x v="30"/>
    <x v="168"/>
    <x v="168"/>
    <n v="-42130.750000000036"/>
    <s v="Export_CoGe"/>
    <x v="1"/>
    <s v="23.I.IMMFON"/>
    <x v="21"/>
    <s v="IMM"/>
    <m/>
    <s v="23.I.IMMFON"/>
    <s v="Immobilizzazioni Immateriali"/>
    <x v="1"/>
  </r>
  <r>
    <x v="0"/>
    <x v="30"/>
    <x v="169"/>
    <x v="169"/>
    <n v="-51512.320000000007"/>
    <s v="Export_CoGe"/>
    <x v="1"/>
    <s v="23.I.IMMFON"/>
    <x v="21"/>
    <s v="IMM"/>
    <m/>
    <s v="23.I.IMMFON"/>
    <s v="Immobilizzazioni Immateriali"/>
    <x v="1"/>
  </r>
  <r>
    <x v="0"/>
    <x v="30"/>
    <x v="170"/>
    <x v="170"/>
    <n v="-738714"/>
    <s v="Export_CoGe"/>
    <x v="1"/>
    <s v="33.PROV"/>
    <x v="22"/>
    <s v="PROV"/>
    <m/>
    <s v="33.PROV"/>
    <s v="Altri Fondi "/>
    <x v="1"/>
  </r>
  <r>
    <x v="0"/>
    <x v="30"/>
    <x v="333"/>
    <x v="332"/>
    <n v="-315297.5"/>
    <s v="Export_CoGe"/>
    <x v="1"/>
    <s v="26.MAG"/>
    <x v="9"/>
    <s v="MAG"/>
    <m/>
    <s v="26.MAG"/>
    <s v="Rimanenze"/>
    <x v="1"/>
  </r>
  <r>
    <x v="0"/>
    <x v="30"/>
    <x v="398"/>
    <x v="397"/>
    <n v="-194176"/>
    <s v="Export_CoGe"/>
    <x v="1"/>
    <s v="26.MAG"/>
    <x v="9"/>
    <s v="MAG"/>
    <m/>
    <s v="26.MAG"/>
    <s v="Rimanenze"/>
    <x v="1"/>
  </r>
  <r>
    <x v="0"/>
    <x v="30"/>
    <x v="172"/>
    <x v="172"/>
    <n v="-153948.15999999997"/>
    <s v="Export_CoGe"/>
    <x v="1"/>
    <s v="38.TFR"/>
    <x v="23"/>
    <s v="TFR"/>
    <m/>
    <s v="38.TFR"/>
    <s v="Fondo TFR"/>
    <x v="1"/>
  </r>
  <r>
    <x v="0"/>
    <x v="30"/>
    <x v="173"/>
    <x v="173"/>
    <n v="-409170.67000000004"/>
    <s v="Export_CoGe"/>
    <x v="1"/>
    <s v="38.TFR"/>
    <x v="23"/>
    <s v="TFR"/>
    <m/>
    <s v="38.TFR"/>
    <s v="Fondo TFR"/>
    <x v="1"/>
  </r>
  <r>
    <x v="0"/>
    <x v="30"/>
    <x v="174"/>
    <x v="174"/>
    <n v="-47798.720000000008"/>
    <s v="Export_CoGe"/>
    <x v="1"/>
    <s v="38.TFR"/>
    <x v="23"/>
    <s v="TFR"/>
    <m/>
    <s v="38.TFR"/>
    <s v="Fondo TFR"/>
    <x v="1"/>
  </r>
  <r>
    <x v="0"/>
    <x v="30"/>
    <x v="175"/>
    <x v="175"/>
    <n v="-13963.669999999995"/>
    <s v="Export_CoGe"/>
    <x v="1"/>
    <s v="38.TFR"/>
    <x v="23"/>
    <s v="TFR"/>
    <m/>
    <s v="38.TFR"/>
    <s v="Fondo TFR"/>
    <x v="1"/>
  </r>
  <r>
    <x v="0"/>
    <x v="30"/>
    <x v="177"/>
    <x v="177"/>
    <n v="-195502.61"/>
    <s v="Export_CoGe"/>
    <x v="1"/>
    <s v="27.CLI"/>
    <x v="10"/>
    <s v="CLI"/>
    <m/>
    <s v="27.CLI"/>
    <s v="Crediti Commerciali"/>
    <x v="1"/>
  </r>
  <r>
    <x v="0"/>
    <x v="30"/>
    <x v="183"/>
    <x v="183"/>
    <n v="-169070.96"/>
    <s v="Export_CoGe"/>
    <x v="1"/>
    <s v="37.DFIN"/>
    <x v="25"/>
    <s v="LUNGO"/>
    <m/>
    <s v="37.DFIN"/>
    <s v="Debiti Finanziari (MLT)"/>
    <x v="1"/>
  </r>
  <r>
    <x v="0"/>
    <x v="30"/>
    <x v="189"/>
    <x v="189"/>
    <n v="-407652.86000000022"/>
    <s v="Export_CoGe"/>
    <x v="1"/>
    <s v="37.DFIN"/>
    <x v="25"/>
    <s v="LUNGO"/>
    <m/>
    <s v="37.DFIN"/>
    <s v="Debiti Finanziari (MLT)"/>
    <x v="1"/>
  </r>
  <r>
    <x v="0"/>
    <x v="30"/>
    <x v="193"/>
    <x v="193"/>
    <n v="-172822.13"/>
    <s v="Export_CoGe"/>
    <x v="1"/>
    <s v="37.DFIN"/>
    <x v="25"/>
    <s v="LUNGO"/>
    <m/>
    <s v="37.DFIN"/>
    <s v="Debiti Finanziari (MLT)"/>
    <x v="1"/>
  </r>
  <r>
    <x v="0"/>
    <x v="30"/>
    <x v="195"/>
    <x v="195"/>
    <n v="-51217.530000000006"/>
    <s v="Export_CoGe"/>
    <x v="1"/>
    <s v="37.DFIN"/>
    <x v="25"/>
    <s v="LUNGO"/>
    <m/>
    <s v="37.DFIN"/>
    <s v="Debiti Finanziari (MLT)"/>
    <x v="1"/>
  </r>
  <r>
    <x v="0"/>
    <x v="30"/>
    <x v="335"/>
    <x v="334"/>
    <n v="-110275.99"/>
    <s v="Export_CoGe"/>
    <x v="1"/>
    <s v="37.DFIN"/>
    <x v="25"/>
    <s v="LUNGO"/>
    <m/>
    <s v="37.DFIN"/>
    <s v="Debiti Finanziari (MLT)"/>
    <x v="1"/>
  </r>
  <r>
    <x v="0"/>
    <x v="30"/>
    <x v="336"/>
    <x v="335"/>
    <n v="-1807829.2199999997"/>
    <s v="Export_CoGe"/>
    <x v="1"/>
    <s v="37.DFIN"/>
    <x v="25"/>
    <s v="LUNGO"/>
    <m/>
    <s v="37.DFIN"/>
    <s v="Debiti Finanziari (MLT)"/>
    <x v="1"/>
  </r>
  <r>
    <x v="0"/>
    <x v="30"/>
    <x v="337"/>
    <x v="336"/>
    <n v="-63287.94"/>
    <s v="Export_CoGe"/>
    <x v="1"/>
    <s v="37.DFIN"/>
    <x v="25"/>
    <s v="LUNGO"/>
    <m/>
    <s v="37.DFIN"/>
    <s v="Debiti Vs Altri MLT"/>
    <x v="1"/>
  </r>
  <r>
    <x v="0"/>
    <x v="30"/>
    <x v="210"/>
    <x v="210"/>
    <n v="-474935.45000000019"/>
    <s v="Export_CoGe"/>
    <x v="1"/>
    <s v="28.FOR"/>
    <x v="14"/>
    <s v="FOR"/>
    <m/>
    <s v="28.FOR"/>
    <s v="Debiti Commerciali"/>
    <x v="1"/>
  </r>
  <r>
    <x v="0"/>
    <x v="30"/>
    <x v="212"/>
    <x v="212"/>
    <n v="-5838.630000000001"/>
    <s v="Export_CoGe"/>
    <x v="1"/>
    <s v="28.FOR"/>
    <x v="14"/>
    <s v="FOR"/>
    <m/>
    <s v="28.FOR"/>
    <s v="Debiti Commerciali"/>
    <x v="1"/>
  </r>
  <r>
    <x v="0"/>
    <x v="30"/>
    <x v="214"/>
    <x v="214"/>
    <n v="-1280.3899999999983"/>
    <s v="Export_CoGe"/>
    <x v="1"/>
    <s v="28.FOR"/>
    <x v="14"/>
    <s v="FOR"/>
    <m/>
    <s v="28.FOR"/>
    <s v="Debiti Commerciali"/>
    <x v="1"/>
  </r>
  <r>
    <x v="0"/>
    <x v="30"/>
    <x v="423"/>
    <x v="422"/>
    <n v="-9930.0899999999929"/>
    <s v="Export_CoGe"/>
    <x v="1"/>
    <s v="28.FOR"/>
    <x v="14"/>
    <s v="FOR"/>
    <m/>
    <s v="28.FOR"/>
    <s v="Debiti Commerciali"/>
    <x v="1"/>
  </r>
  <r>
    <x v="0"/>
    <x v="30"/>
    <x v="220"/>
    <x v="220"/>
    <n v="-651388.28"/>
    <s v="Export_CoGe"/>
    <x v="1"/>
    <s v="55.DIP"/>
    <x v="31"/>
    <s v="AD"/>
    <m/>
    <s v="55.DIP"/>
    <s v="Altri Debiti"/>
    <x v="1"/>
  </r>
  <r>
    <x v="0"/>
    <x v="30"/>
    <x v="224"/>
    <x v="224"/>
    <n v="-195743.80000000005"/>
    <s v="Export_CoGe"/>
    <x v="1"/>
    <s v="30.AD"/>
    <x v="13"/>
    <s v="AD"/>
    <m/>
    <s v="30.AD"/>
    <s v="Altri Debiti"/>
    <x v="1"/>
  </r>
  <r>
    <x v="0"/>
    <x v="30"/>
    <x v="384"/>
    <x v="383"/>
    <n v="-79642.080000000016"/>
    <s v="Export_CoGe"/>
    <x v="1"/>
    <s v="30.AD"/>
    <x v="13"/>
    <s v="AD"/>
    <m/>
    <s v="30.AD"/>
    <s v="Altri Debiti"/>
    <x v="1"/>
  </r>
  <r>
    <x v="0"/>
    <x v="30"/>
    <x v="366"/>
    <x v="365"/>
    <n v="-1350"/>
    <s v="Export_CoGe"/>
    <x v="1"/>
    <s v="30.AD"/>
    <x v="13"/>
    <s v="AD"/>
    <m/>
    <s v="30.AD"/>
    <s v="Altri Debiti"/>
    <x v="1"/>
  </r>
  <r>
    <x v="0"/>
    <x v="30"/>
    <x v="228"/>
    <x v="228"/>
    <n v="-30343.69999999999"/>
    <s v="Export_CoGe"/>
    <x v="1"/>
    <s v="30.AD"/>
    <x v="13"/>
    <s v="AD"/>
    <m/>
    <s v="30.AD"/>
    <s v="Altri Debiti"/>
    <x v="1"/>
  </r>
  <r>
    <x v="0"/>
    <x v="30"/>
    <x v="232"/>
    <x v="232"/>
    <n v="-2590.1999999998993"/>
    <s v="Export_CoGe"/>
    <x v="1"/>
    <s v="30.AD"/>
    <x v="13"/>
    <s v="AD"/>
    <m/>
    <s v="30.AD"/>
    <s v="Altri Debiti"/>
    <x v="1"/>
  </r>
  <r>
    <x v="0"/>
    <x v="30"/>
    <x v="234"/>
    <x v="234"/>
    <n v="-19726.900000000001"/>
    <s v="Export_CoGe"/>
    <x v="1"/>
    <s v="30.AD"/>
    <x v="13"/>
    <s v="AD"/>
    <m/>
    <s v="30.AD"/>
    <s v="Altri Debiti"/>
    <x v="1"/>
  </r>
  <r>
    <x v="0"/>
    <x v="30"/>
    <x v="339"/>
    <x v="338"/>
    <n v="-1498.5599999999938"/>
    <s v="Export_CoGe"/>
    <x v="1"/>
    <s v="30.AD"/>
    <x v="13"/>
    <s v="AD"/>
    <m/>
    <s v="30.AD"/>
    <s v="Altri Debiti"/>
    <x v="1"/>
  </r>
  <r>
    <x v="0"/>
    <x v="30"/>
    <x v="373"/>
    <x v="372"/>
    <n v="-6500"/>
    <s v="Export_CoGe"/>
    <x v="1"/>
    <s v="30.AD"/>
    <x v="13"/>
    <s v="AD"/>
    <m/>
    <s v="30.AD"/>
    <s v="Altri Debiti"/>
    <x v="1"/>
  </r>
  <r>
    <x v="0"/>
    <x v="30"/>
    <x v="400"/>
    <x v="399"/>
    <n v="-2953.5"/>
    <s v="Export_CoGe"/>
    <x v="1"/>
    <s v="30.AD"/>
    <x v="13"/>
    <s v="AD"/>
    <m/>
    <s v="30.AD"/>
    <s v="Altri Debiti"/>
    <x v="1"/>
  </r>
  <r>
    <x v="0"/>
    <x v="30"/>
    <x v="240"/>
    <x v="240"/>
    <n v="-1583.2399999999998"/>
    <s v="Export_CoGe"/>
    <x v="1"/>
    <s v="30.AD"/>
    <x v="13"/>
    <s v="CLI"/>
    <m/>
    <s v="27.CLI"/>
    <s v="Altri Debiti"/>
    <x v="1"/>
  </r>
  <r>
    <x v="0"/>
    <x v="30"/>
    <x v="340"/>
    <x v="339"/>
    <n v="-12169.329999999962"/>
    <s v="Export_CoGe"/>
    <x v="1"/>
    <s v="30.AD"/>
    <x v="13"/>
    <s v="AD"/>
    <m/>
    <s v="30.AD"/>
    <s v="Altri Debiti"/>
    <x v="1"/>
  </r>
  <r>
    <x v="0"/>
    <x v="30"/>
    <x v="352"/>
    <x v="351"/>
    <n v="-38342.20999999989"/>
    <s v="Export_CoGe"/>
    <x v="1"/>
    <s v="31.PTN"/>
    <x v="12"/>
    <s v="PTN"/>
    <m/>
    <s v="50.IVA"/>
    <s v="Posizione Tributaria Netta"/>
    <x v="1"/>
  </r>
  <r>
    <x v="0"/>
    <x v="30"/>
    <x v="251"/>
    <x v="251"/>
    <n v="-190844.91999999995"/>
    <s v="Export_CoGe"/>
    <x v="1"/>
    <s v="31.PTN"/>
    <x v="12"/>
    <s v="PTN"/>
    <m/>
    <s v="30.AD"/>
    <s v="Posizione Tributaria Netta"/>
    <x v="1"/>
  </r>
  <r>
    <x v="0"/>
    <x v="30"/>
    <x v="253"/>
    <x v="253"/>
    <n v="-7695.380000000001"/>
    <s v="Export_CoGe"/>
    <x v="1"/>
    <s v="31.PTN"/>
    <x v="12"/>
    <s v="PTN"/>
    <m/>
    <s v="31.PTN"/>
    <s v="Posizione Tributaria Netta"/>
    <x v="1"/>
  </r>
  <r>
    <x v="0"/>
    <x v="30"/>
    <x v="341"/>
    <x v="340"/>
    <n v="-267.07"/>
    <s v="Export_CoGe"/>
    <x v="1"/>
    <s v="31.PTN"/>
    <x v="12"/>
    <s v="AD"/>
    <m/>
    <s v="30.AD"/>
    <s v="Posizione Tributaria Netta"/>
    <x v="1"/>
  </r>
  <r>
    <x v="0"/>
    <x v="30"/>
    <x v="256"/>
    <x v="256"/>
    <n v="-868.48999999996943"/>
    <s v="Export_CoGe"/>
    <x v="1"/>
    <s v="31.PTN"/>
    <x v="12"/>
    <s v="PTN"/>
    <m/>
    <s v="31.PTN"/>
    <s v="Posizione Tributaria Netta"/>
    <x v="1"/>
  </r>
  <r>
    <x v="0"/>
    <x v="30"/>
    <x v="258"/>
    <x v="258"/>
    <n v="-2.8499999999999726"/>
    <s v="Export_CoGe"/>
    <x v="1"/>
    <s v="31.PTN"/>
    <x v="12"/>
    <s v="AD"/>
    <m/>
    <s v="30.AD"/>
    <s v="Posizione Tributaria Netta"/>
    <x v="1"/>
  </r>
  <r>
    <x v="0"/>
    <x v="30"/>
    <x v="262"/>
    <x v="262"/>
    <n v="-162961.94000000003"/>
    <s v="Export_CoGe"/>
    <x v="1"/>
    <s v="30.AD"/>
    <x v="13"/>
    <s v="AD"/>
    <m/>
    <s v="30.AD"/>
    <s v="Debiti vs Ist. Previdenziali"/>
    <x v="1"/>
  </r>
  <r>
    <x v="0"/>
    <x v="30"/>
    <x v="264"/>
    <x v="264"/>
    <n v="-23397.42"/>
    <s v="Export_CoGe"/>
    <x v="1"/>
    <s v="30.AD"/>
    <x v="13"/>
    <s v="AD"/>
    <m/>
    <s v="30.AD"/>
    <s v="Debiti vs Ist. Previdenziali"/>
    <x v="1"/>
  </r>
  <r>
    <x v="0"/>
    <x v="30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30"/>
    <x v="343"/>
    <x v="342"/>
    <n v="-6.24"/>
    <s v="Export_CoGe"/>
    <x v="1"/>
    <s v="30.AD"/>
    <x v="13"/>
    <s v="AD"/>
    <m/>
    <s v="30.AD"/>
    <s v="Debiti vs Ist. Previdenziali"/>
    <x v="1"/>
  </r>
  <r>
    <x v="0"/>
    <x v="30"/>
    <x v="344"/>
    <x v="343"/>
    <n v="-336.31"/>
    <s v="Export_CoGe"/>
    <x v="1"/>
    <s v="30.AD"/>
    <x v="13"/>
    <s v="AD"/>
    <m/>
    <s v="30.AD"/>
    <s v="Debiti vs Ist. Previdenziali"/>
    <x v="1"/>
  </r>
  <r>
    <x v="0"/>
    <x v="30"/>
    <x v="269"/>
    <x v="269"/>
    <n v="-530.34999999999991"/>
    <s v="Export_CoGe"/>
    <x v="1"/>
    <s v="30.AD"/>
    <x v="13"/>
    <s v="AD"/>
    <m/>
    <s v="30.AD"/>
    <s v="Debiti vs Ist. Previdenziali"/>
    <x v="1"/>
  </r>
  <r>
    <x v="0"/>
    <x v="30"/>
    <x v="271"/>
    <x v="271"/>
    <n v="-3612.8699999999985"/>
    <s v="Export_CoGe"/>
    <x v="1"/>
    <s v="30.AD"/>
    <x v="13"/>
    <s v="AD"/>
    <m/>
    <s v="30.AD"/>
    <s v="Debiti vs Ist. Previdenziali"/>
    <x v="1"/>
  </r>
  <r>
    <x v="0"/>
    <x v="30"/>
    <x v="273"/>
    <x v="273"/>
    <n v="-566.66000000000008"/>
    <s v="Export_CoGe"/>
    <x v="1"/>
    <s v="30.AD"/>
    <x v="13"/>
    <s v="AD"/>
    <m/>
    <s v="30.AD"/>
    <s v="Debiti vs Ist. Previdenziali"/>
    <x v="1"/>
  </r>
  <r>
    <x v="0"/>
    <x v="30"/>
    <x v="275"/>
    <x v="275"/>
    <n v="-165.0000000000004"/>
    <s v="Export_CoGe"/>
    <x v="1"/>
    <s v="30.AD"/>
    <x v="13"/>
    <s v="AD"/>
    <m/>
    <s v="30.AD"/>
    <s v="Debiti vs Ist. Previdenziali"/>
    <x v="1"/>
  </r>
  <r>
    <x v="0"/>
    <x v="30"/>
    <x v="277"/>
    <x v="277"/>
    <n v="-1413.9899999999993"/>
    <s v="Export_CoGe"/>
    <x v="1"/>
    <s v="30.AD"/>
    <x v="13"/>
    <s v="AD"/>
    <m/>
    <s v="30.AD"/>
    <s v="Debiti vs Ist. Previdenziali"/>
    <x v="1"/>
  </r>
  <r>
    <x v="0"/>
    <x v="30"/>
    <x v="279"/>
    <x v="279"/>
    <n v="-1285.18"/>
    <s v="Export_CoGe"/>
    <x v="1"/>
    <s v="30.AD"/>
    <x v="13"/>
    <s v="AD"/>
    <m/>
    <s v="30.AD"/>
    <s v="Debiti vs Ist. Previdenziali"/>
    <x v="1"/>
  </r>
  <r>
    <x v="0"/>
    <x v="30"/>
    <x v="280"/>
    <x v="280"/>
    <n v="-859.84999999999968"/>
    <s v="Export_CoGe"/>
    <x v="1"/>
    <s v="30.AD"/>
    <x v="13"/>
    <s v="AD"/>
    <m/>
    <s v="30.AD"/>
    <s v="Debiti vs Ist. Previdenziali"/>
    <x v="1"/>
  </r>
  <r>
    <x v="0"/>
    <x v="30"/>
    <x v="281"/>
    <x v="281"/>
    <n v="-1022.7599999999998"/>
    <s v="Export_CoGe"/>
    <x v="1"/>
    <s v="30.AD"/>
    <x v="13"/>
    <s v="AD"/>
    <m/>
    <s v="30.AD"/>
    <s v="Debiti vs Ist. Previdenziali"/>
    <x v="1"/>
  </r>
  <r>
    <x v="0"/>
    <x v="30"/>
    <x v="283"/>
    <x v="283"/>
    <n v="-262.46000000001919"/>
    <s v="Export_CoGe"/>
    <x v="1"/>
    <s v="30.AD"/>
    <x v="13"/>
    <s v="AD"/>
    <m/>
    <s v="30.AD"/>
    <s v="Debiti vs Ist. Previdenziali"/>
    <x v="1"/>
  </r>
  <r>
    <x v="0"/>
    <x v="30"/>
    <x v="414"/>
    <x v="413"/>
    <n v="-636.47"/>
    <s v="Export_CoGe"/>
    <x v="1"/>
    <s v="30.AD"/>
    <x v="13"/>
    <s v="AD"/>
    <m/>
    <s v="30.AD"/>
    <s v="Debiti vs Ist. Previdenziali"/>
    <x v="1"/>
  </r>
  <r>
    <x v="0"/>
    <x v="30"/>
    <x v="427"/>
    <x v="427"/>
    <n v="-390.03999999998604"/>
    <s v="Export_CoGe"/>
    <x v="1"/>
    <s v="30.AD"/>
    <x v="13"/>
    <s v="AD"/>
    <m/>
    <m/>
    <s v="Altri Debiti"/>
    <x v="1"/>
  </r>
  <r>
    <x v="0"/>
    <x v="30"/>
    <x v="284"/>
    <x v="284"/>
    <n v="-939.06999999999971"/>
    <s v="Export_CoGe"/>
    <x v="1"/>
    <s v="30.AD"/>
    <x v="13"/>
    <s v="AD"/>
    <m/>
    <s v="30.AD"/>
    <s v="Debiti vs Ist. Previdenziali"/>
    <x v="1"/>
  </r>
  <r>
    <x v="0"/>
    <x v="30"/>
    <x v="285"/>
    <x v="285"/>
    <n v="-49313.0099999999"/>
    <s v="Export_CoGe"/>
    <x v="1"/>
    <s v="30.AD"/>
    <x v="13"/>
    <s v="AC"/>
    <m/>
    <s v="60.PREV"/>
    <s v="Debiti vs Ist. Previdenziali"/>
    <x v="1"/>
  </r>
  <r>
    <x v="0"/>
    <x v="30"/>
    <x v="287"/>
    <x v="287"/>
    <n v="-210910"/>
    <s v="Export_CoGe"/>
    <x v="1"/>
    <s v="30.AD"/>
    <x v="13"/>
    <s v="AD"/>
    <m/>
    <s v="30.AD"/>
    <s v="Ratei/Risconti Passivi"/>
    <x v="1"/>
  </r>
  <r>
    <x v="0"/>
    <x v="30"/>
    <x v="239"/>
    <x v="239"/>
    <n v="-2300064.4800000004"/>
    <s v="Export_CoGe"/>
    <x v="0"/>
    <s v="RICOP"/>
    <x v="33"/>
    <s v="RIC"/>
    <m/>
    <s v="A.1)"/>
    <s v="1) ricavi delle vendite e delle prestazioni"/>
    <x v="5"/>
  </r>
  <r>
    <x v="0"/>
    <x v="30"/>
    <x v="243"/>
    <x v="243"/>
    <n v="-122505.55999999998"/>
    <s v="Export_CoGe"/>
    <x v="0"/>
    <s v="RICOP"/>
    <x v="33"/>
    <s v="RIC"/>
    <m/>
    <s v="A.1)"/>
    <s v="1) ricavi delle vendite e delle prestazioni"/>
    <x v="6"/>
  </r>
  <r>
    <x v="0"/>
    <x v="30"/>
    <x v="244"/>
    <x v="244"/>
    <n v="-4288.9199999999992"/>
    <s v="Export_CoGe"/>
    <x v="0"/>
    <s v="RICOP"/>
    <x v="33"/>
    <s v="RIC"/>
    <m/>
    <s v="A.1)"/>
    <s v="1) ricavi delle vendite e delle prestazioni"/>
    <x v="6"/>
  </r>
  <r>
    <x v="0"/>
    <x v="30"/>
    <x v="350"/>
    <x v="349"/>
    <n v="-73196.210000000006"/>
    <s v="Export_CoGe"/>
    <x v="0"/>
    <s v="RICOP"/>
    <x v="33"/>
    <s v="RIC"/>
    <m/>
    <s v="A.1)"/>
    <s v="1) ricavi delle vendite e delle prestazioni"/>
    <x v="5"/>
  </r>
  <r>
    <x v="0"/>
    <x v="30"/>
    <x v="385"/>
    <x v="384"/>
    <n v="-38631.1"/>
    <s v="Export_CoGe"/>
    <x v="0"/>
    <s v="RICOP"/>
    <x v="33"/>
    <s v="RIC"/>
    <m/>
    <s v="A.1)"/>
    <s v="1) ricavi delle vendite e delle prestazioni"/>
    <x v="6"/>
  </r>
  <r>
    <x v="0"/>
    <x v="30"/>
    <x v="372"/>
    <x v="371"/>
    <n v="-9133"/>
    <s v="Export_CoGe"/>
    <x v="0"/>
    <s v="RICOP"/>
    <x v="33"/>
    <s v="RIC"/>
    <m/>
    <s v="A.1)"/>
    <s v="1) ricavi delle vendite e delle prestazioni"/>
    <x v="6"/>
  </r>
  <r>
    <x v="0"/>
    <x v="30"/>
    <x v="246"/>
    <x v="246"/>
    <n v="-27951.67"/>
    <s v="Export_CoGe"/>
    <x v="0"/>
    <s v="RICOP"/>
    <x v="33"/>
    <s v="RIC"/>
    <m/>
    <s v="A.1)"/>
    <s v="1) ricavi delle vendite e delle prestazioni"/>
    <x v="6"/>
  </r>
  <r>
    <x v="0"/>
    <x v="30"/>
    <x v="247"/>
    <x v="247"/>
    <n v="-43063.770000000004"/>
    <s v="Export_CoGe"/>
    <x v="0"/>
    <s v="ONSTR"/>
    <x v="30"/>
    <s v="EXT"/>
    <m/>
    <s v="B.14)"/>
    <s v="14) oneri diversi di gestione"/>
    <x v="2"/>
  </r>
  <r>
    <x v="0"/>
    <x v="30"/>
    <x v="250"/>
    <x v="250"/>
    <n v="-539880.652"/>
    <s v="Export_CoGe"/>
    <x v="0"/>
    <s v="CORR"/>
    <x v="35"/>
    <s v="CORR"/>
    <m/>
    <s v="A.1)"/>
    <s v="1) ricavi delle vendite e delle prestazioni"/>
    <x v="6"/>
  </r>
  <r>
    <x v="0"/>
    <x v="30"/>
    <x v="254"/>
    <x v="254"/>
    <n v="-277853.13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0"/>
    <x v="255"/>
    <x v="255"/>
    <n v="-531186.28"/>
    <s v="Export_CoGe"/>
    <x v="0"/>
    <s v="VARMP"/>
    <x v="28"/>
    <s v="ACQ"/>
    <m/>
    <s v="B.11)"/>
    <s v="11) variazioni delle rimanenze di materie prime, sussidiarie, di consumo e di merci"/>
    <x v="3"/>
  </r>
  <r>
    <x v="0"/>
    <x v="30"/>
    <x v="257"/>
    <x v="257"/>
    <n v="-12.500000000000909"/>
    <s v="Export_CoGe"/>
    <x v="0"/>
    <s v="ALTRI"/>
    <x v="34"/>
    <s v="ALTRI"/>
    <m/>
    <s v="A.5)"/>
    <s v="5) altri ricavi e proventi, con separata indicazione dei contributi in conto esercizio"/>
    <x v="2"/>
  </r>
  <r>
    <x v="0"/>
    <x v="30"/>
    <x v="260"/>
    <x v="260"/>
    <n v="-1000"/>
    <s v="Export_CoGe"/>
    <x v="0"/>
    <s v="ALTRI"/>
    <x v="34"/>
    <s v="ALTRI"/>
    <m/>
    <s v="A.5)"/>
    <s v="5) altri ricavi e proventi, con separata indicazione dei contributi in conto esercizio"/>
    <x v="2"/>
  </r>
  <r>
    <x v="0"/>
    <x v="30"/>
    <x v="309"/>
    <x v="309"/>
    <n v="-4834.2"/>
    <s v="Export_CoGe"/>
    <x v="0"/>
    <s v="ALTRI"/>
    <x v="34"/>
    <s v="ALTRI"/>
    <m/>
    <s v="A.5)"/>
    <s v="5) altri ricavi e proventi, con separata indicazione dei contributi in conto esercizio"/>
    <x v="2"/>
  </r>
  <r>
    <x v="0"/>
    <x v="30"/>
    <x v="266"/>
    <x v="266"/>
    <n v="-836.69"/>
    <s v="Export_CoGe"/>
    <x v="0"/>
    <s v="ONSTR"/>
    <x v="30"/>
    <s v="EXT"/>
    <m/>
    <s v="A.5)"/>
    <s v="5) altri ricavi e proventi, con separata indicazione dei contributi in conto esercizio"/>
    <x v="2"/>
  </r>
  <r>
    <x v="0"/>
    <x v="30"/>
    <x v="311"/>
    <x v="311"/>
    <n v="-5002.3"/>
    <s v="Export_CoGe"/>
    <x v="0"/>
    <s v="ACQDI"/>
    <x v="0"/>
    <s v="ACQ"/>
    <m/>
    <s v="A.5)"/>
    <s v="5) altri ricavi e proventi, con separata indicazione dei contributi in conto esercizio"/>
    <x v="2"/>
  </r>
  <r>
    <x v="0"/>
    <x v="30"/>
    <x v="268"/>
    <x v="268"/>
    <n v="-262180.2199999999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0"/>
    <x v="270"/>
    <x v="270"/>
    <n v="-54005.7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0"/>
    <x v="380"/>
    <x v="379"/>
    <n v="-4038.17"/>
    <s v="Export_CoGe"/>
    <x v="0"/>
    <s v="ONSTR"/>
    <x v="30"/>
    <s v="EXT"/>
    <m/>
    <s v="A.5)"/>
    <s v="5) altri ricavi e proventi, con separata indicazione dei contributi in conto esercizio"/>
    <x v="8"/>
  </r>
  <r>
    <x v="0"/>
    <x v="30"/>
    <x v="374"/>
    <x v="373"/>
    <n v="-1500"/>
    <s v="Export_CoGe"/>
    <x v="0"/>
    <s v="ONSTR"/>
    <x v="30"/>
    <s v="EXT"/>
    <m/>
    <s v="B.14)"/>
    <s v="14) oneri diversi di gestione"/>
    <x v="2"/>
  </r>
  <r>
    <x v="0"/>
    <x v="30"/>
    <x v="276"/>
    <x v="276"/>
    <n v="-6063.1399999999994"/>
    <s v="Export_CoGe"/>
    <x v="0"/>
    <s v="ONFIN"/>
    <x v="32"/>
    <s v="FIN"/>
    <m/>
    <s v="C.16)"/>
    <s v="16) altri proventi finanziari"/>
    <x v="4"/>
  </r>
  <r>
    <x v="0"/>
    <x v="31"/>
    <x v="316"/>
    <x v="316"/>
    <n v="249.99999999998727"/>
    <s v="Export_CoGe"/>
    <x v="1"/>
    <s v="34.CS"/>
    <x v="18"/>
    <s v="PN"/>
    <m/>
    <s v="A"/>
    <s v="Crediti verso soci"/>
    <x v="1"/>
  </r>
  <r>
    <x v="0"/>
    <x v="31"/>
    <x v="2"/>
    <x v="2"/>
    <n v="10000"/>
    <s v="Export_CoGe"/>
    <x v="1"/>
    <s v="23.I.IMM"/>
    <x v="1"/>
    <s v="IMM"/>
    <m/>
    <s v="23.I.IMM"/>
    <s v="Immobilizzazioni Immateriali"/>
    <x v="1"/>
  </r>
  <r>
    <x v="0"/>
    <x v="31"/>
    <x v="4"/>
    <x v="4"/>
    <n v="17743"/>
    <s v="Export_CoGe"/>
    <x v="1"/>
    <s v="23.I.IMM"/>
    <x v="1"/>
    <s v="IMM"/>
    <m/>
    <s v="23.I.IMM"/>
    <s v="Immobilizzazioni Immateriali"/>
    <x v="1"/>
  </r>
  <r>
    <x v="0"/>
    <x v="31"/>
    <x v="6"/>
    <x v="6"/>
    <n v="69472.100000000006"/>
    <s v="Export_CoGe"/>
    <x v="1"/>
    <s v="23.I.IMM"/>
    <x v="1"/>
    <s v="IMM"/>
    <m/>
    <s v="23.I.IMM"/>
    <s v="Immobilizzazioni Immateriali"/>
    <x v="1"/>
  </r>
  <r>
    <x v="0"/>
    <x v="31"/>
    <x v="10"/>
    <x v="10"/>
    <n v="59322.69"/>
    <s v="Export_CoGe"/>
    <x v="1"/>
    <s v="23.I.IMM"/>
    <x v="1"/>
    <s v="IMM"/>
    <m/>
    <s v="23.I.IMM"/>
    <s v="Immobilizzazioni Immateriali"/>
    <x v="1"/>
  </r>
  <r>
    <x v="0"/>
    <x v="31"/>
    <x v="12"/>
    <x v="12"/>
    <n v="87545.25"/>
    <s v="Export_CoGe"/>
    <x v="1"/>
    <s v="24.I.MAT"/>
    <x v="3"/>
    <s v="MAT"/>
    <m/>
    <s v="24.I.MAT"/>
    <s v="Immobilizzazioni Materiali"/>
    <x v="1"/>
  </r>
  <r>
    <x v="0"/>
    <x v="31"/>
    <x v="14"/>
    <x v="14"/>
    <n v="693957.03"/>
    <s v="Export_CoGe"/>
    <x v="1"/>
    <s v="24.I.MAT"/>
    <x v="3"/>
    <s v="MAT"/>
    <m/>
    <s v="24.I.MAT"/>
    <s v="Immobilizzazioni Materiali"/>
    <x v="1"/>
  </r>
  <r>
    <x v="0"/>
    <x v="31"/>
    <x v="16"/>
    <x v="16"/>
    <n v="136992.31"/>
    <s v="Export_CoGe"/>
    <x v="1"/>
    <s v="24.I.MAT"/>
    <x v="3"/>
    <s v="MAT"/>
    <m/>
    <s v="24.I.MAT"/>
    <s v="Immobilizzazioni Materiali"/>
    <x v="1"/>
  </r>
  <r>
    <x v="0"/>
    <x v="31"/>
    <x v="18"/>
    <x v="18"/>
    <n v="229033.74"/>
    <s v="Export_CoGe"/>
    <x v="1"/>
    <s v="24.I.MAT"/>
    <x v="3"/>
    <s v="MAT"/>
    <m/>
    <s v="24.I.MAT"/>
    <s v="Immobilizzazioni Materiali"/>
    <x v="1"/>
  </r>
  <r>
    <x v="0"/>
    <x v="31"/>
    <x v="21"/>
    <x v="21"/>
    <n v="328126.49000000005"/>
    <s v="Export_CoGe"/>
    <x v="1"/>
    <s v="24.I.MAT"/>
    <x v="3"/>
    <s v="MAT"/>
    <m/>
    <s v="24.I.MAT"/>
    <s v="Immobilizzazioni Materiali"/>
    <x v="1"/>
  </r>
  <r>
    <x v="0"/>
    <x v="31"/>
    <x v="24"/>
    <x v="24"/>
    <n v="96173.29"/>
    <s v="Export_CoGe"/>
    <x v="1"/>
    <s v="24.I.MAT"/>
    <x v="3"/>
    <s v="MAT"/>
    <m/>
    <s v="24.I.MAT"/>
    <s v="Immobilizzazioni Materiali"/>
    <x v="1"/>
  </r>
  <r>
    <x v="0"/>
    <x v="31"/>
    <x v="26"/>
    <x v="26"/>
    <n v="16409.09"/>
    <s v="Export_CoGe"/>
    <x v="1"/>
    <s v="24.I.MAT"/>
    <x v="3"/>
    <s v="MAT"/>
    <m/>
    <s v="24.I.MAT"/>
    <s v="Immobilizzazioni Materiali"/>
    <x v="1"/>
  </r>
  <r>
    <x v="0"/>
    <x v="31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31"/>
    <x v="421"/>
    <x v="420"/>
    <n v="72789.72"/>
    <s v="Export_CoGe"/>
    <x v="1"/>
    <s v="24.I.MAT"/>
    <x v="3"/>
    <s v="MAT"/>
    <m/>
    <s v="24.I.MAT"/>
    <s v="Immobilizzazioni Materiali"/>
    <x v="1"/>
  </r>
  <r>
    <x v="0"/>
    <x v="31"/>
    <x v="36"/>
    <x v="36"/>
    <n v="340"/>
    <s v="Export_CoGe"/>
    <x v="1"/>
    <s v="25.I.FIN"/>
    <x v="7"/>
    <s v="IFIN"/>
    <m/>
    <s v="25.I.FIN"/>
    <s v="Immobilizzazioni Finanziarie"/>
    <x v="1"/>
  </r>
  <r>
    <x v="0"/>
    <x v="31"/>
    <x v="38"/>
    <x v="38"/>
    <n v="2500"/>
    <s v="Export_CoGe"/>
    <x v="1"/>
    <s v="25.I.FIN"/>
    <x v="7"/>
    <s v="IFIN"/>
    <m/>
    <s v="25.I.FIN"/>
    <s v="Immobilizzazioni Finanziarie"/>
    <x v="1"/>
  </r>
  <r>
    <x v="0"/>
    <x v="31"/>
    <x v="40"/>
    <x v="40"/>
    <n v="250"/>
    <s v="Export_CoGe"/>
    <x v="1"/>
    <s v="25.I.FIN"/>
    <x v="7"/>
    <s v="IFIN"/>
    <m/>
    <s v="25.I.FIN"/>
    <s v="Immobilizzazioni Finanziarie"/>
    <x v="1"/>
  </r>
  <r>
    <x v="0"/>
    <x v="31"/>
    <x v="317"/>
    <x v="317"/>
    <n v="997500"/>
    <s v="Export_CoGe"/>
    <x v="1"/>
    <s v="25.I.FIN"/>
    <x v="7"/>
    <s v="IFIN"/>
    <m/>
    <s v="25.I.FIN"/>
    <s v="Immobilizzazioni Finanziarie"/>
    <x v="1"/>
  </r>
  <r>
    <x v="0"/>
    <x v="31"/>
    <x v="318"/>
    <x v="318"/>
    <n v="39250.559999999998"/>
    <s v="Export_CoGe"/>
    <x v="1"/>
    <s v="25.I.FIN"/>
    <x v="7"/>
    <s v="IFIN"/>
    <m/>
    <s v="25.I.FIN"/>
    <s v="Immobilizzazioni Finanziarie"/>
    <x v="1"/>
  </r>
  <r>
    <x v="0"/>
    <x v="31"/>
    <x v="351"/>
    <x v="350"/>
    <n v="135322.94"/>
    <s v="Export_CoGe"/>
    <x v="1"/>
    <s v="25.I.FIN"/>
    <x v="7"/>
    <s v="IFIN"/>
    <m/>
    <s v="25.I.FIN"/>
    <s v="Immobilizzazioni Finanziarie"/>
    <x v="1"/>
  </r>
  <r>
    <x v="0"/>
    <x v="31"/>
    <x v="45"/>
    <x v="45"/>
    <n v="727564.88"/>
    <s v="Export_CoGe"/>
    <x v="1"/>
    <s v="26.MAG"/>
    <x v="9"/>
    <s v="MAG"/>
    <m/>
    <s v="26.MAG"/>
    <s v="Rimanenze"/>
    <x v="1"/>
  </r>
  <r>
    <x v="0"/>
    <x v="31"/>
    <x v="49"/>
    <x v="49"/>
    <n v="225988.53"/>
    <s v="Export_CoGe"/>
    <x v="1"/>
    <s v="26.MAG"/>
    <x v="9"/>
    <s v="MAG"/>
    <m/>
    <s v="26.MAG"/>
    <s v="Rimanenze"/>
    <x v="1"/>
  </r>
  <r>
    <x v="0"/>
    <x v="31"/>
    <x v="51"/>
    <x v="51"/>
    <n v="1037586.2699999927"/>
    <s v="Export_CoGe"/>
    <x v="1"/>
    <s v="27.CLI"/>
    <x v="10"/>
    <s v="CLI"/>
    <m/>
    <s v="27.CLI"/>
    <s v="Crediti Commerciali"/>
    <x v="1"/>
  </r>
  <r>
    <x v="0"/>
    <x v="31"/>
    <x v="53"/>
    <x v="53"/>
    <n v="-10518.579999999974"/>
    <s v="Export_CoGe"/>
    <x v="1"/>
    <s v="27.CLI"/>
    <x v="10"/>
    <s v="CLI"/>
    <m/>
    <s v="27.CLI"/>
    <s v="Crediti Commerciali"/>
    <x v="1"/>
  </r>
  <r>
    <x v="0"/>
    <x v="31"/>
    <x v="55"/>
    <x v="55"/>
    <n v="39943.209999999941"/>
    <s v="Export_CoGe"/>
    <x v="1"/>
    <s v="27.CLI"/>
    <x v="10"/>
    <s v="CLI"/>
    <m/>
    <s v="27.CLI"/>
    <s v="Crediti Commerciali"/>
    <x v="1"/>
  </r>
  <r>
    <x v="0"/>
    <x v="31"/>
    <x v="61"/>
    <x v="61"/>
    <n v="794.3599999999999"/>
    <s v="Export_CoGe"/>
    <x v="1"/>
    <s v="31.PTN"/>
    <x v="12"/>
    <s v="PTN"/>
    <m/>
    <s v="31.PTN"/>
    <s v="Crediti Tributari"/>
    <x v="1"/>
  </r>
  <r>
    <x v="0"/>
    <x v="31"/>
    <x v="319"/>
    <x v="319"/>
    <n v="133155.74"/>
    <s v="Export_CoGe"/>
    <x v="1"/>
    <s v="31.PTN"/>
    <x v="12"/>
    <s v="PTN"/>
    <m/>
    <s v="31.PTN"/>
    <s v="Crediti Tributari"/>
    <x v="1"/>
  </r>
  <r>
    <x v="0"/>
    <x v="31"/>
    <x v="415"/>
    <x v="414"/>
    <n v="-2794.92"/>
    <s v="Export_CoGe"/>
    <x v="1"/>
    <s v="29.AC"/>
    <x v="11"/>
    <s v="AC"/>
    <m/>
    <s v="29.AC"/>
    <s v="Altri Crediti"/>
    <x v="1"/>
  </r>
  <r>
    <x v="0"/>
    <x v="31"/>
    <x v="67"/>
    <x v="67"/>
    <n v="5898.25"/>
    <s v="Export_CoGe"/>
    <x v="1"/>
    <s v="31.PTN"/>
    <x v="12"/>
    <s v="PTN"/>
    <m/>
    <s v="31.PTN"/>
    <s v="Crediti Tributari"/>
    <x v="1"/>
  </r>
  <r>
    <x v="0"/>
    <x v="31"/>
    <x v="72"/>
    <x v="72"/>
    <n v="-6510.5099999999911"/>
    <s v="Export_CoGe"/>
    <x v="1"/>
    <s v="31.PTN"/>
    <x v="12"/>
    <s v="PTN"/>
    <m/>
    <s v="31.PTN"/>
    <s v="Crediti Tributari"/>
    <x v="1"/>
  </r>
  <r>
    <x v="0"/>
    <x v="31"/>
    <x v="422"/>
    <x v="421"/>
    <n v="5613.949999999998"/>
    <s v="Export_CoGe"/>
    <x v="1"/>
    <s v="31.PTN"/>
    <x v="12"/>
    <s v="PTN"/>
    <m/>
    <s v="31.PTN"/>
    <s v="Crediti Tributari"/>
    <x v="1"/>
  </r>
  <r>
    <x v="0"/>
    <x v="31"/>
    <x v="78"/>
    <x v="78"/>
    <n v="55419.69000000001"/>
    <s v="Export_CoGe"/>
    <x v="1"/>
    <s v="29.AC"/>
    <x v="11"/>
    <s v="FOR"/>
    <m/>
    <s v="28.FOR"/>
    <s v="Altri Crediti"/>
    <x v="1"/>
  </r>
  <r>
    <x v="0"/>
    <x v="31"/>
    <x v="80"/>
    <x v="80"/>
    <n v="2796.9300000000658"/>
    <s v="Export_CoGe"/>
    <x v="1"/>
    <s v="29.AC"/>
    <x v="11"/>
    <s v="AC"/>
    <m/>
    <s v="29.AC"/>
    <s v="Altri Crediti"/>
    <x v="1"/>
  </r>
  <r>
    <x v="0"/>
    <x v="31"/>
    <x v="84"/>
    <x v="84"/>
    <n v="141466.38"/>
    <s v="Export_CoGe"/>
    <x v="1"/>
    <s v="29.AC"/>
    <x v="11"/>
    <s v="AC"/>
    <m/>
    <s v="29.AC"/>
    <s v="Altri Crediti"/>
    <x v="1"/>
  </r>
  <r>
    <x v="0"/>
    <x v="31"/>
    <x v="86"/>
    <x v="86"/>
    <n v="-4143.8599999999497"/>
    <s v="Export_CoGe"/>
    <x v="1"/>
    <s v="29.AC"/>
    <x v="11"/>
    <s v="AC"/>
    <m/>
    <s v="29.AC"/>
    <s v="Altri Crediti"/>
    <x v="1"/>
  </r>
  <r>
    <x v="0"/>
    <x v="31"/>
    <x v="88"/>
    <x v="88"/>
    <n v="83.010000000055783"/>
    <s v="Export_CoGe"/>
    <x v="1"/>
    <s v="30.AD"/>
    <x v="13"/>
    <s v="AD"/>
    <m/>
    <s v="30.AD"/>
    <s v="Altri Crediti"/>
    <x v="1"/>
  </r>
  <r>
    <x v="0"/>
    <x v="31"/>
    <x v="90"/>
    <x v="90"/>
    <n v="4442.560000000015"/>
    <s v="Export_CoGe"/>
    <x v="1"/>
    <s v="29.AC"/>
    <x v="11"/>
    <s v="AC"/>
    <m/>
    <s v="29.AC"/>
    <s v="Altri Crediti"/>
    <x v="1"/>
  </r>
  <r>
    <x v="0"/>
    <x v="31"/>
    <x v="92"/>
    <x v="92"/>
    <n v="47142.770000000004"/>
    <s v="Export_CoGe"/>
    <x v="1"/>
    <s v="29.AC"/>
    <x v="11"/>
    <s v="AC"/>
    <m/>
    <s v="29.AC"/>
    <s v="Altri Crediti"/>
    <x v="1"/>
  </r>
  <r>
    <x v="0"/>
    <x v="31"/>
    <x v="98"/>
    <x v="98"/>
    <n v="53.55"/>
    <s v="Export_CoGe"/>
    <x v="1"/>
    <s v="29.AC"/>
    <x v="11"/>
    <s v="AC"/>
    <m/>
    <s v="29.AC"/>
    <s v="Altri Crediti"/>
    <x v="1"/>
  </r>
  <r>
    <x v="0"/>
    <x v="31"/>
    <x v="321"/>
    <x v="321"/>
    <n v="1091.8000000000002"/>
    <s v="Export_CoGe"/>
    <x v="1"/>
    <s v="29.AC"/>
    <x v="11"/>
    <s v="AC"/>
    <m/>
    <s v="29.AC"/>
    <s v="Altri Crediti"/>
    <x v="1"/>
  </r>
  <r>
    <x v="0"/>
    <x v="31"/>
    <x v="322"/>
    <x v="322"/>
    <n v="181.46999999998934"/>
    <s v="Export_CoGe"/>
    <x v="1"/>
    <s v="29.AC"/>
    <x v="11"/>
    <s v="AC"/>
    <m/>
    <s v="29.AC"/>
    <s v="Altri Crediti"/>
    <x v="1"/>
  </r>
  <r>
    <x v="0"/>
    <x v="31"/>
    <x v="107"/>
    <x v="107"/>
    <n v="8023.9599999999991"/>
    <s v="Export_CoGe"/>
    <x v="1"/>
    <s v="29.AC"/>
    <x v="11"/>
    <s v="AC"/>
    <m/>
    <s v="29.AC"/>
    <s v="Ratei/Risconti Attivi"/>
    <x v="1"/>
  </r>
  <r>
    <x v="0"/>
    <x v="31"/>
    <x v="109"/>
    <x v="109"/>
    <n v="1126.8600000000013"/>
    <s v="Export_CoGe"/>
    <x v="1"/>
    <s v="36.LIQ"/>
    <x v="15"/>
    <s v="BREVE "/>
    <m/>
    <s v="36.LIQ"/>
    <s v="Debiti a Breve (Liquidità)"/>
    <x v="1"/>
  </r>
  <r>
    <x v="0"/>
    <x v="31"/>
    <x v="323"/>
    <x v="323"/>
    <n v="35556.257999998641"/>
    <s v="Export_CoGe"/>
    <x v="1"/>
    <s v="36.LIQ"/>
    <x v="15"/>
    <s v="BREVE "/>
    <m/>
    <s v="36.LIQ"/>
    <s v="Debiti a Breve (Liquidità)"/>
    <x v="1"/>
  </r>
  <r>
    <x v="0"/>
    <x v="31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31"/>
    <x v="411"/>
    <x v="410"/>
    <n v="2775.16"/>
    <s v="Export_CoGe"/>
    <x v="1"/>
    <s v="36.LIQ"/>
    <x v="15"/>
    <s v="BREVE "/>
    <m/>
    <s v="36.LIQ"/>
    <s v="Debiti a Breve (Liquidità)"/>
    <x v="1"/>
  </r>
  <r>
    <x v="0"/>
    <x v="31"/>
    <x v="412"/>
    <x v="411"/>
    <n v="527.74"/>
    <s v="Export_CoGe"/>
    <x v="1"/>
    <s v="36.LIQ"/>
    <x v="15"/>
    <s v="BREVE "/>
    <m/>
    <s v="36.LIQ"/>
    <s v="Debiti a Breve (Liquidità)"/>
    <x v="1"/>
  </r>
  <r>
    <x v="0"/>
    <x v="31"/>
    <x v="117"/>
    <x v="117"/>
    <n v="443915.35000000685"/>
    <s v="Export_CoGe"/>
    <x v="1"/>
    <s v="36.LIQ"/>
    <x v="15"/>
    <s v="BREVE "/>
    <m/>
    <s v="36.LIQ"/>
    <s v="Debiti a Breve (Liquidità)"/>
    <x v="1"/>
  </r>
  <r>
    <x v="0"/>
    <x v="31"/>
    <x v="325"/>
    <x v="199"/>
    <n v="423258.00000000006"/>
    <s v="Export_CoGe"/>
    <x v="1"/>
    <s v="36.LIQ"/>
    <x v="15"/>
    <s v="BREVE "/>
    <m/>
    <s v="36.LIQ"/>
    <s v="Debiti a Breve (Liquidità)"/>
    <x v="1"/>
  </r>
  <r>
    <x v="0"/>
    <x v="31"/>
    <x v="126"/>
    <x v="126"/>
    <n v="93925.660000002666"/>
    <s v="Export_CoGe"/>
    <x v="1"/>
    <s v="36.LIQ"/>
    <x v="15"/>
    <s v="BREVE "/>
    <m/>
    <s v="36.LIQ"/>
    <s v="Debiti a Breve (Liquidità)"/>
    <x v="1"/>
  </r>
  <r>
    <x v="0"/>
    <x v="31"/>
    <x v="128"/>
    <x v="128"/>
    <n v="280614.59999999998"/>
    <s v="Export_CoGe"/>
    <x v="1"/>
    <s v="36.LIQ"/>
    <x v="15"/>
    <s v="BREVE "/>
    <m/>
    <s v="36.LIQ"/>
    <s v="Debiti a Breve (Liquidità)"/>
    <x v="1"/>
  </r>
  <r>
    <x v="0"/>
    <x v="31"/>
    <x v="130"/>
    <x v="130"/>
    <n v="17646.140000000309"/>
    <s v="Export_CoGe"/>
    <x v="1"/>
    <s v="36.LIQ"/>
    <x v="15"/>
    <s v="BREVE "/>
    <m/>
    <s v="36.LIQ"/>
    <s v="Debiti a Breve (Liquidità)"/>
    <x v="1"/>
  </r>
  <r>
    <x v="0"/>
    <x v="31"/>
    <x v="132"/>
    <x v="132"/>
    <n v="20024.539999999983"/>
    <s v="Export_CoGe"/>
    <x v="1"/>
    <s v="36.LIQ"/>
    <x v="15"/>
    <s v="BREVE "/>
    <m/>
    <s v="36.LIQ"/>
    <s v="Debiti a Breve (Liquidità)"/>
    <x v="1"/>
  </r>
  <r>
    <x v="0"/>
    <x v="31"/>
    <x v="326"/>
    <x v="325"/>
    <n v="151834.71899999972"/>
    <s v="Export_CoGe"/>
    <x v="1"/>
    <s v="36.LIQ"/>
    <x v="15"/>
    <s v="BREVE "/>
    <m/>
    <s v="36.LIQ"/>
    <s v="Debiti a Breve (Liquidità)"/>
    <x v="1"/>
  </r>
  <r>
    <x v="0"/>
    <x v="31"/>
    <x v="327"/>
    <x v="326"/>
    <n v="2582.0400000000009"/>
    <s v="Export_CoGe"/>
    <x v="1"/>
    <s v="36.LIQ"/>
    <x v="15"/>
    <s v="BREVE "/>
    <m/>
    <s v="36.LIQ"/>
    <s v="Debiti a Breve (Liquidità)"/>
    <x v="1"/>
  </r>
  <r>
    <x v="0"/>
    <x v="31"/>
    <x v="359"/>
    <x v="358"/>
    <n v="94603.819999999949"/>
    <s v="Export_CoGe"/>
    <x v="1"/>
    <s v="36.LIQ"/>
    <x v="15"/>
    <s v="BREVE "/>
    <m/>
    <s v="36.LIQ"/>
    <s v="Debiti a Breve (Liquidità)"/>
    <x v="1"/>
  </r>
  <r>
    <x v="0"/>
    <x v="31"/>
    <x v="365"/>
    <x v="364"/>
    <n v="13.77000000000108"/>
    <s v="Export_CoGe"/>
    <x v="1"/>
    <s v="36.LIQ"/>
    <x v="15"/>
    <s v="BREVE "/>
    <m/>
    <s v="36.LIQ"/>
    <s v="Debiti a Breve (Liquidità)"/>
    <x v="1"/>
  </r>
  <r>
    <x v="0"/>
    <x v="31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31"/>
    <x v="329"/>
    <x v="328"/>
    <n v="900000"/>
    <s v="Export_CoGe"/>
    <x v="1"/>
    <s v="36.LIQ"/>
    <x v="15"/>
    <s v="BREVE "/>
    <m/>
    <s v="36.LIQ"/>
    <s v="Debiti a Breve (Liquidità)"/>
    <x v="1"/>
  </r>
  <r>
    <x v="0"/>
    <x v="31"/>
    <x v="430"/>
    <x v="430"/>
    <n v="150000"/>
    <s v="Export_CoGe"/>
    <x v="1"/>
    <s v="36.LIQ"/>
    <x v="15"/>
    <s v="BREVE "/>
    <m/>
    <s v="36.LIQ"/>
    <s v="Debiti a Breve (Liquidità)"/>
    <x v="1"/>
  </r>
  <r>
    <x v="0"/>
    <x v="31"/>
    <x v="145"/>
    <x v="145"/>
    <n v="-8200.0000000000746"/>
    <s v="Export_CoGe"/>
    <x v="1"/>
    <s v="34.CS"/>
    <x v="18"/>
    <s v="PN"/>
    <m/>
    <s v="34.CS"/>
    <s v="Capitale "/>
    <x v="1"/>
  </r>
  <r>
    <x v="0"/>
    <x v="31"/>
    <x v="147"/>
    <x v="147"/>
    <n v="-100000"/>
    <s v="Export_CoGe"/>
    <x v="1"/>
    <s v="34.CS"/>
    <x v="18"/>
    <s v="PN"/>
    <m/>
    <s v="34.CS"/>
    <s v="Capitale "/>
    <x v="1"/>
  </r>
  <r>
    <x v="0"/>
    <x v="31"/>
    <x v="149"/>
    <x v="149"/>
    <n v="-800000"/>
    <s v="Export_CoGe"/>
    <x v="1"/>
    <s v="34.CS"/>
    <x v="18"/>
    <s v="PN"/>
    <m/>
    <s v="34.CS"/>
    <s v="Capitale "/>
    <x v="1"/>
  </r>
  <r>
    <x v="0"/>
    <x v="31"/>
    <x v="151"/>
    <x v="151"/>
    <n v="-99477.040000000008"/>
    <s v="Export_CoGe"/>
    <x v="1"/>
    <s v="35.RIS"/>
    <x v="19"/>
    <s v="PN"/>
    <m/>
    <s v="35.RIS"/>
    <s v="Riserva Legale"/>
    <x v="1"/>
  </r>
  <r>
    <x v="0"/>
    <x v="31"/>
    <x v="330"/>
    <x v="329"/>
    <n v="-135322.94000000006"/>
    <s v="Export_CoGe"/>
    <x v="1"/>
    <s v="35.RIS"/>
    <x v="19"/>
    <s v="PN"/>
    <m/>
    <s v="35.RIS_bis"/>
    <s v="VII - Riserva per operaz. di copertura dei flussi finanz. attesi"/>
    <x v="1"/>
  </r>
  <r>
    <x v="0"/>
    <x v="31"/>
    <x v="154"/>
    <x v="154"/>
    <n v="-100905.84000000001"/>
    <s v="Export_CoGe"/>
    <x v="1"/>
    <s v="35.RIS"/>
    <x v="19"/>
    <s v="PN"/>
    <m/>
    <s v="35.RIS"/>
    <s v="Altre Riserve"/>
    <x v="1"/>
  </r>
  <r>
    <x v="0"/>
    <x v="31"/>
    <x v="157"/>
    <x v="157"/>
    <n v="-135417.67000000001"/>
    <s v="Export_CoGe"/>
    <x v="1"/>
    <s v="23.I.MATFON"/>
    <x v="20"/>
    <s v="MAT"/>
    <m/>
    <s v="23.I.MATFON"/>
    <s v="Immobilizzazioni Materiali"/>
    <x v="1"/>
  </r>
  <r>
    <x v="0"/>
    <x v="31"/>
    <x v="158"/>
    <x v="158"/>
    <n v="-244892.69000000003"/>
    <s v="Export_CoGe"/>
    <x v="1"/>
    <s v="23.I.MATFON"/>
    <x v="20"/>
    <s v="MAT"/>
    <m/>
    <s v="23.I.MATFON"/>
    <s v="Immobilizzazioni Materiali"/>
    <x v="1"/>
  </r>
  <r>
    <x v="0"/>
    <x v="31"/>
    <x v="159"/>
    <x v="159"/>
    <n v="-183076.15000000008"/>
    <s v="Export_CoGe"/>
    <x v="1"/>
    <s v="23.I.MATFON"/>
    <x v="20"/>
    <s v="MAT"/>
    <m/>
    <s v="23.I.MATFON"/>
    <s v="Immobilizzazioni Materiali"/>
    <x v="1"/>
  </r>
  <r>
    <x v="0"/>
    <x v="31"/>
    <x v="161"/>
    <x v="161"/>
    <n v="-68534.725999999995"/>
    <s v="Export_CoGe"/>
    <x v="1"/>
    <s v="23.I.MATFON"/>
    <x v="20"/>
    <s v="MAT"/>
    <m/>
    <s v="23.I.MATFON"/>
    <s v="Immobilizzazioni Materiali"/>
    <x v="1"/>
  </r>
  <r>
    <x v="0"/>
    <x v="31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31"/>
    <x v="163"/>
    <x v="163"/>
    <n v="-11392.281599999993"/>
    <s v="Export_CoGe"/>
    <x v="1"/>
    <s v="23.I.MATFON"/>
    <x v="20"/>
    <s v="MAT"/>
    <m/>
    <s v="23.I.MATFON"/>
    <s v="Immobilizzazioni Materiali"/>
    <x v="1"/>
  </r>
  <r>
    <x v="0"/>
    <x v="31"/>
    <x v="164"/>
    <x v="164"/>
    <n v="-15523.589999999993"/>
    <s v="Export_CoGe"/>
    <x v="1"/>
    <s v="23.I.MATFON"/>
    <x v="20"/>
    <s v="MAT"/>
    <m/>
    <s v="23.I.MATFON"/>
    <s v="Immobilizzazioni Materiali"/>
    <x v="1"/>
  </r>
  <r>
    <x v="0"/>
    <x v="31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31"/>
    <x v="167"/>
    <x v="167"/>
    <n v="-9793"/>
    <s v="Export_CoGe"/>
    <x v="1"/>
    <s v="23.I.IMMFON"/>
    <x v="21"/>
    <s v="IMM"/>
    <m/>
    <s v="23.I.IMMFON"/>
    <s v="Immobilizzazioni Immateriali"/>
    <x v="1"/>
  </r>
  <r>
    <x v="0"/>
    <x v="31"/>
    <x v="168"/>
    <x v="168"/>
    <n v="-42526.23000000004"/>
    <s v="Export_CoGe"/>
    <x v="1"/>
    <s v="23.I.IMMFON"/>
    <x v="21"/>
    <s v="IMM"/>
    <m/>
    <s v="23.I.IMMFON"/>
    <s v="Immobilizzazioni Immateriali"/>
    <x v="1"/>
  </r>
  <r>
    <x v="0"/>
    <x v="31"/>
    <x v="169"/>
    <x v="169"/>
    <n v="-52056.220000000008"/>
    <s v="Export_CoGe"/>
    <x v="1"/>
    <s v="23.I.IMMFON"/>
    <x v="21"/>
    <s v="IMM"/>
    <m/>
    <s v="23.I.IMMFON"/>
    <s v="Immobilizzazioni Immateriali"/>
    <x v="1"/>
  </r>
  <r>
    <x v="0"/>
    <x v="31"/>
    <x v="170"/>
    <x v="170"/>
    <n v="-689282"/>
    <s v="Export_CoGe"/>
    <x v="1"/>
    <s v="33.PROV"/>
    <x v="22"/>
    <s v="PROV"/>
    <m/>
    <s v="33.PROV"/>
    <s v="Altri Fondi "/>
    <x v="1"/>
  </r>
  <r>
    <x v="0"/>
    <x v="31"/>
    <x v="333"/>
    <x v="332"/>
    <n v="-315297.5"/>
    <s v="Export_CoGe"/>
    <x v="1"/>
    <s v="26.MAG"/>
    <x v="9"/>
    <s v="MAG"/>
    <m/>
    <s v="26.MAG"/>
    <s v="Rimanenze"/>
    <x v="1"/>
  </r>
  <r>
    <x v="0"/>
    <x v="31"/>
    <x v="398"/>
    <x v="397"/>
    <n v="-194176"/>
    <s v="Export_CoGe"/>
    <x v="1"/>
    <s v="26.MAG"/>
    <x v="9"/>
    <s v="MAG"/>
    <m/>
    <s v="26.MAG"/>
    <s v="Rimanenze"/>
    <x v="1"/>
  </r>
  <r>
    <x v="0"/>
    <x v="31"/>
    <x v="172"/>
    <x v="172"/>
    <n v="-162958.48999999996"/>
    <s v="Export_CoGe"/>
    <x v="1"/>
    <s v="38.TFR"/>
    <x v="23"/>
    <s v="TFR"/>
    <m/>
    <s v="38.TFR"/>
    <s v="Fondo TFR"/>
    <x v="1"/>
  </r>
  <r>
    <x v="0"/>
    <x v="31"/>
    <x v="173"/>
    <x v="173"/>
    <n v="-416533.11000000004"/>
    <s v="Export_CoGe"/>
    <x v="1"/>
    <s v="38.TFR"/>
    <x v="23"/>
    <s v="TFR"/>
    <m/>
    <s v="38.TFR"/>
    <s v="Fondo TFR"/>
    <x v="1"/>
  </r>
  <r>
    <x v="0"/>
    <x v="31"/>
    <x v="174"/>
    <x v="174"/>
    <n v="-48062.180000000008"/>
    <s v="Export_CoGe"/>
    <x v="1"/>
    <s v="38.TFR"/>
    <x v="23"/>
    <s v="TFR"/>
    <m/>
    <s v="38.TFR"/>
    <s v="Fondo TFR"/>
    <x v="1"/>
  </r>
  <r>
    <x v="0"/>
    <x v="31"/>
    <x v="175"/>
    <x v="175"/>
    <n v="-13963.669999999995"/>
    <s v="Export_CoGe"/>
    <x v="1"/>
    <s v="38.TFR"/>
    <x v="23"/>
    <s v="TFR"/>
    <m/>
    <s v="38.TFR"/>
    <s v="Fondo TFR"/>
    <x v="1"/>
  </r>
  <r>
    <x v="0"/>
    <x v="31"/>
    <x v="177"/>
    <x v="177"/>
    <n v="-195502.61"/>
    <s v="Export_CoGe"/>
    <x v="1"/>
    <s v="27.CLI"/>
    <x v="10"/>
    <s v="CLI"/>
    <m/>
    <s v="27.CLI"/>
    <s v="Crediti Commerciali"/>
    <x v="1"/>
  </r>
  <r>
    <x v="0"/>
    <x v="31"/>
    <x v="431"/>
    <x v="431"/>
    <n v="-29480"/>
    <s v="Export_CoGe"/>
    <x v="1"/>
    <s v="33.PROV"/>
    <x v="22"/>
    <s v="PROV"/>
    <m/>
    <m/>
    <s v="Altri Fondi "/>
    <x v="1"/>
  </r>
  <r>
    <x v="0"/>
    <x v="31"/>
    <x v="183"/>
    <x v="183"/>
    <n v="-157908.34999999998"/>
    <s v="Export_CoGe"/>
    <x v="1"/>
    <s v="37.DFIN"/>
    <x v="25"/>
    <s v="LUNGO"/>
    <m/>
    <s v="37.DFIN"/>
    <s v="Debiti Finanziari (MLT)"/>
    <x v="1"/>
  </r>
  <r>
    <x v="0"/>
    <x v="31"/>
    <x v="189"/>
    <x v="189"/>
    <n v="-379160.14000000019"/>
    <s v="Export_CoGe"/>
    <x v="1"/>
    <s v="37.DFIN"/>
    <x v="25"/>
    <s v="LUNGO"/>
    <m/>
    <s v="37.DFIN"/>
    <s v="Debiti Finanziari (MLT)"/>
    <x v="1"/>
  </r>
  <r>
    <x v="0"/>
    <x v="31"/>
    <x v="193"/>
    <x v="193"/>
    <n v="-172822.13"/>
    <s v="Export_CoGe"/>
    <x v="1"/>
    <s v="37.DFIN"/>
    <x v="25"/>
    <s v="LUNGO"/>
    <m/>
    <s v="37.DFIN"/>
    <s v="Debiti Finanziari (MLT)"/>
    <x v="1"/>
  </r>
  <r>
    <x v="0"/>
    <x v="31"/>
    <x v="195"/>
    <x v="195"/>
    <n v="-49550.170000000006"/>
    <s v="Export_CoGe"/>
    <x v="1"/>
    <s v="37.DFIN"/>
    <x v="25"/>
    <s v="LUNGO"/>
    <m/>
    <s v="37.DFIN"/>
    <s v="Debiti Finanziari (MLT)"/>
    <x v="1"/>
  </r>
  <r>
    <x v="0"/>
    <x v="31"/>
    <x v="335"/>
    <x v="334"/>
    <n v="-110275.99"/>
    <s v="Export_CoGe"/>
    <x v="1"/>
    <s v="37.DFIN"/>
    <x v="25"/>
    <s v="LUNGO"/>
    <m/>
    <s v="37.DFIN"/>
    <s v="Debiti Finanziari (MLT)"/>
    <x v="1"/>
  </r>
  <r>
    <x v="0"/>
    <x v="31"/>
    <x v="336"/>
    <x v="335"/>
    <n v="-1730397.4299999997"/>
    <s v="Export_CoGe"/>
    <x v="1"/>
    <s v="37.DFIN"/>
    <x v="25"/>
    <s v="LUNGO"/>
    <m/>
    <s v="37.DFIN"/>
    <s v="Debiti Finanziari (MLT)"/>
    <x v="1"/>
  </r>
  <r>
    <x v="0"/>
    <x v="31"/>
    <x v="337"/>
    <x v="336"/>
    <n v="-63287.94"/>
    <s v="Export_CoGe"/>
    <x v="1"/>
    <s v="37.DFIN"/>
    <x v="25"/>
    <s v="LUNGO"/>
    <m/>
    <s v="37.DFIN"/>
    <s v="Debiti Vs Altri MLT"/>
    <x v="1"/>
  </r>
  <r>
    <x v="0"/>
    <x v="31"/>
    <x v="210"/>
    <x v="210"/>
    <n v="-522912.28000000009"/>
    <s v="Export_CoGe"/>
    <x v="1"/>
    <s v="28.FOR"/>
    <x v="14"/>
    <s v="FOR"/>
    <m/>
    <s v="28.FOR"/>
    <s v="Debiti Commerciali"/>
    <x v="1"/>
  </r>
  <r>
    <x v="0"/>
    <x v="31"/>
    <x v="212"/>
    <x v="212"/>
    <n v="-2218.4900000000016"/>
    <s v="Export_CoGe"/>
    <x v="1"/>
    <s v="28.FOR"/>
    <x v="14"/>
    <s v="FOR"/>
    <m/>
    <s v="28.FOR"/>
    <s v="Debiti Commerciali"/>
    <x v="1"/>
  </r>
  <r>
    <x v="0"/>
    <x v="31"/>
    <x v="214"/>
    <x v="214"/>
    <n v="-1280.3899999999983"/>
    <s v="Export_CoGe"/>
    <x v="1"/>
    <s v="28.FOR"/>
    <x v="14"/>
    <s v="FOR"/>
    <m/>
    <s v="28.FOR"/>
    <s v="Debiti Commerciali"/>
    <x v="1"/>
  </r>
  <r>
    <x v="0"/>
    <x v="31"/>
    <x v="423"/>
    <x v="422"/>
    <n v="296155.68000000005"/>
    <s v="Export_CoGe"/>
    <x v="1"/>
    <s v="28.FOR"/>
    <x v="14"/>
    <s v="FOR"/>
    <m/>
    <s v="28.FOR"/>
    <s v="Debiti Commerciali"/>
    <x v="1"/>
  </r>
  <r>
    <x v="0"/>
    <x v="31"/>
    <x v="220"/>
    <x v="220"/>
    <n v="-319338.65999999997"/>
    <s v="Export_CoGe"/>
    <x v="1"/>
    <s v="55.DIP"/>
    <x v="31"/>
    <s v="AD"/>
    <m/>
    <s v="55.DIP"/>
    <s v="Altri Debiti"/>
    <x v="1"/>
  </r>
  <r>
    <x v="0"/>
    <x v="31"/>
    <x v="224"/>
    <x v="224"/>
    <n v="-203497.72000000003"/>
    <s v="Export_CoGe"/>
    <x v="1"/>
    <s v="30.AD"/>
    <x v="13"/>
    <s v="AD"/>
    <m/>
    <s v="30.AD"/>
    <s v="Altri Debiti"/>
    <x v="1"/>
  </r>
  <r>
    <x v="0"/>
    <x v="31"/>
    <x v="384"/>
    <x v="383"/>
    <n v="-96592.160000000018"/>
    <s v="Export_CoGe"/>
    <x v="1"/>
    <s v="30.AD"/>
    <x v="13"/>
    <s v="AD"/>
    <m/>
    <s v="30.AD"/>
    <s v="Altri Debiti"/>
    <x v="1"/>
  </r>
  <r>
    <x v="0"/>
    <x v="31"/>
    <x v="366"/>
    <x v="365"/>
    <n v="-1350"/>
    <s v="Export_CoGe"/>
    <x v="1"/>
    <s v="30.AD"/>
    <x v="13"/>
    <s v="AD"/>
    <m/>
    <s v="30.AD"/>
    <s v="Altri Debiti"/>
    <x v="1"/>
  </r>
  <r>
    <x v="0"/>
    <x v="31"/>
    <x v="228"/>
    <x v="228"/>
    <n v="-35412.439999999988"/>
    <s v="Export_CoGe"/>
    <x v="1"/>
    <s v="30.AD"/>
    <x v="13"/>
    <s v="AD"/>
    <m/>
    <s v="30.AD"/>
    <s v="Altri Debiti"/>
    <x v="1"/>
  </r>
  <r>
    <x v="0"/>
    <x v="31"/>
    <x v="230"/>
    <x v="230"/>
    <n v="-1911.7100000000034"/>
    <s v="Export_CoGe"/>
    <x v="1"/>
    <s v="30.AD"/>
    <x v="13"/>
    <s v="AD"/>
    <m/>
    <s v="30.AD"/>
    <s v="Altri Debiti"/>
    <x v="1"/>
  </r>
  <r>
    <x v="0"/>
    <x v="31"/>
    <x v="232"/>
    <x v="232"/>
    <n v="-3235.1999999998993"/>
    <s v="Export_CoGe"/>
    <x v="1"/>
    <s v="30.AD"/>
    <x v="13"/>
    <s v="AD"/>
    <m/>
    <s v="30.AD"/>
    <s v="Altri Debiti"/>
    <x v="1"/>
  </r>
  <r>
    <x v="0"/>
    <x v="31"/>
    <x v="234"/>
    <x v="234"/>
    <n v="-16379.98"/>
    <s v="Export_CoGe"/>
    <x v="1"/>
    <s v="30.AD"/>
    <x v="13"/>
    <s v="AD"/>
    <m/>
    <s v="30.AD"/>
    <s v="Altri Debiti"/>
    <x v="1"/>
  </r>
  <r>
    <x v="0"/>
    <x v="31"/>
    <x v="432"/>
    <x v="432"/>
    <n v="-1603.61"/>
    <s v="Export_CoGe"/>
    <x v="1"/>
    <s v="33.PROV"/>
    <x v="22"/>
    <s v="PROV"/>
    <m/>
    <m/>
    <s v="Altri Fondi "/>
    <x v="1"/>
  </r>
  <r>
    <x v="0"/>
    <x v="31"/>
    <x v="339"/>
    <x v="338"/>
    <n v="-1519.9999999999939"/>
    <s v="Export_CoGe"/>
    <x v="1"/>
    <s v="30.AD"/>
    <x v="13"/>
    <s v="AD"/>
    <m/>
    <s v="30.AD"/>
    <s v="Altri Debiti"/>
    <x v="1"/>
  </r>
  <r>
    <x v="0"/>
    <x v="31"/>
    <x v="373"/>
    <x v="372"/>
    <n v="-7800"/>
    <s v="Export_CoGe"/>
    <x v="1"/>
    <s v="30.AD"/>
    <x v="13"/>
    <s v="AD"/>
    <m/>
    <s v="30.AD"/>
    <s v="Altri Debiti"/>
    <x v="1"/>
  </r>
  <r>
    <x v="0"/>
    <x v="31"/>
    <x v="400"/>
    <x v="399"/>
    <n v="-8860.5"/>
    <s v="Export_CoGe"/>
    <x v="1"/>
    <s v="30.AD"/>
    <x v="13"/>
    <s v="AD"/>
    <m/>
    <s v="30.AD"/>
    <s v="Altri Debiti"/>
    <x v="1"/>
  </r>
  <r>
    <x v="0"/>
    <x v="31"/>
    <x v="240"/>
    <x v="240"/>
    <n v="-4618.4500000000035"/>
    <s v="Export_CoGe"/>
    <x v="1"/>
    <s v="30.AD"/>
    <x v="13"/>
    <s v="CLI"/>
    <m/>
    <s v="27.CLI"/>
    <s v="Altri Debiti"/>
    <x v="1"/>
  </r>
  <r>
    <x v="0"/>
    <x v="31"/>
    <x v="340"/>
    <x v="339"/>
    <n v="-12169.329999999962"/>
    <s v="Export_CoGe"/>
    <x v="1"/>
    <s v="30.AD"/>
    <x v="13"/>
    <s v="AD"/>
    <m/>
    <s v="30.AD"/>
    <s v="Altri Debiti"/>
    <x v="1"/>
  </r>
  <r>
    <x v="0"/>
    <x v="31"/>
    <x v="352"/>
    <x v="351"/>
    <n v="-68077.149999999863"/>
    <s v="Export_CoGe"/>
    <x v="1"/>
    <s v="31.PTN"/>
    <x v="12"/>
    <s v="PTN"/>
    <m/>
    <s v="50.IVA"/>
    <s v="Posizione Tributaria Netta"/>
    <x v="1"/>
  </r>
  <r>
    <x v="0"/>
    <x v="31"/>
    <x v="251"/>
    <x v="251"/>
    <n v="-59992.239999999962"/>
    <s v="Export_CoGe"/>
    <x v="1"/>
    <s v="31.PTN"/>
    <x v="12"/>
    <s v="PTN"/>
    <m/>
    <s v="30.AD"/>
    <s v="Posizione Tributaria Netta"/>
    <x v="1"/>
  </r>
  <r>
    <x v="0"/>
    <x v="31"/>
    <x v="253"/>
    <x v="253"/>
    <n v="407.71999999999889"/>
    <s v="Export_CoGe"/>
    <x v="1"/>
    <s v="31.PTN"/>
    <x v="12"/>
    <s v="PTN"/>
    <m/>
    <s v="31.PTN"/>
    <s v="Posizione Tributaria Netta"/>
    <x v="1"/>
  </r>
  <r>
    <x v="0"/>
    <x v="31"/>
    <x v="341"/>
    <x v="340"/>
    <n v="-267.07"/>
    <s v="Export_CoGe"/>
    <x v="1"/>
    <s v="31.PTN"/>
    <x v="12"/>
    <s v="AD"/>
    <m/>
    <s v="30.AD"/>
    <s v="Posizione Tributaria Netta"/>
    <x v="1"/>
  </r>
  <r>
    <x v="0"/>
    <x v="31"/>
    <x v="256"/>
    <x v="256"/>
    <n v="-1044.9599999999891"/>
    <s v="Export_CoGe"/>
    <x v="1"/>
    <s v="31.PTN"/>
    <x v="12"/>
    <s v="PTN"/>
    <m/>
    <s v="31.PTN"/>
    <s v="Posizione Tributaria Netta"/>
    <x v="1"/>
  </r>
  <r>
    <x v="0"/>
    <x v="31"/>
    <x v="258"/>
    <x v="258"/>
    <n v="-2.8499999999999726"/>
    <s v="Export_CoGe"/>
    <x v="1"/>
    <s v="31.PTN"/>
    <x v="12"/>
    <s v="AD"/>
    <m/>
    <s v="30.AD"/>
    <s v="Posizione Tributaria Netta"/>
    <x v="1"/>
  </r>
  <r>
    <x v="0"/>
    <x v="31"/>
    <x v="262"/>
    <x v="262"/>
    <n v="-25797.740000000027"/>
    <s v="Export_CoGe"/>
    <x v="1"/>
    <s v="30.AD"/>
    <x v="13"/>
    <s v="AD"/>
    <m/>
    <s v="30.AD"/>
    <s v="Debiti vs Ist. Previdenziali"/>
    <x v="1"/>
  </r>
  <r>
    <x v="0"/>
    <x v="31"/>
    <x v="264"/>
    <x v="264"/>
    <n v="-11645.029999999999"/>
    <s v="Export_CoGe"/>
    <x v="1"/>
    <s v="30.AD"/>
    <x v="13"/>
    <s v="AD"/>
    <m/>
    <s v="30.AD"/>
    <s v="Debiti vs Ist. Previdenziali"/>
    <x v="1"/>
  </r>
  <r>
    <x v="0"/>
    <x v="31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31"/>
    <x v="343"/>
    <x v="342"/>
    <n v="-6.24"/>
    <s v="Export_CoGe"/>
    <x v="1"/>
    <s v="30.AD"/>
    <x v="13"/>
    <s v="AD"/>
    <m/>
    <s v="30.AD"/>
    <s v="Debiti vs Ist. Previdenziali"/>
    <x v="1"/>
  </r>
  <r>
    <x v="0"/>
    <x v="31"/>
    <x v="344"/>
    <x v="343"/>
    <n v="-336.31"/>
    <s v="Export_CoGe"/>
    <x v="1"/>
    <s v="30.AD"/>
    <x v="13"/>
    <s v="AD"/>
    <m/>
    <s v="30.AD"/>
    <s v="Debiti vs Ist. Previdenziali"/>
    <x v="1"/>
  </r>
  <r>
    <x v="0"/>
    <x v="31"/>
    <x v="269"/>
    <x v="269"/>
    <n v="-631.31999999999994"/>
    <s v="Export_CoGe"/>
    <x v="1"/>
    <s v="30.AD"/>
    <x v="13"/>
    <s v="AD"/>
    <m/>
    <s v="30.AD"/>
    <s v="Debiti vs Ist. Previdenziali"/>
    <x v="1"/>
  </r>
  <r>
    <x v="0"/>
    <x v="31"/>
    <x v="271"/>
    <x v="271"/>
    <n v="-4207.9899999999989"/>
    <s v="Export_CoGe"/>
    <x v="1"/>
    <s v="30.AD"/>
    <x v="13"/>
    <s v="AD"/>
    <m/>
    <s v="30.AD"/>
    <s v="Debiti vs Ist. Previdenziali"/>
    <x v="1"/>
  </r>
  <r>
    <x v="0"/>
    <x v="31"/>
    <x v="273"/>
    <x v="273"/>
    <n v="-674.81000000000006"/>
    <s v="Export_CoGe"/>
    <x v="1"/>
    <s v="30.AD"/>
    <x v="13"/>
    <s v="AD"/>
    <m/>
    <s v="30.AD"/>
    <s v="Debiti vs Ist. Previdenziali"/>
    <x v="1"/>
  </r>
  <r>
    <x v="0"/>
    <x v="31"/>
    <x v="275"/>
    <x v="275"/>
    <n v="-165.0000000000004"/>
    <s v="Export_CoGe"/>
    <x v="1"/>
    <s v="30.AD"/>
    <x v="13"/>
    <s v="AD"/>
    <m/>
    <s v="30.AD"/>
    <s v="Debiti vs Ist. Previdenziali"/>
    <x v="1"/>
  </r>
  <r>
    <x v="0"/>
    <x v="31"/>
    <x v="277"/>
    <x v="277"/>
    <n v="-1653.7799999999993"/>
    <s v="Export_CoGe"/>
    <x v="1"/>
    <s v="30.AD"/>
    <x v="13"/>
    <s v="AD"/>
    <m/>
    <s v="30.AD"/>
    <s v="Debiti vs Ist. Previdenziali"/>
    <x v="1"/>
  </r>
  <r>
    <x v="0"/>
    <x v="31"/>
    <x v="279"/>
    <x v="279"/>
    <n v="-1393.79"/>
    <s v="Export_CoGe"/>
    <x v="1"/>
    <s v="30.AD"/>
    <x v="13"/>
    <s v="AD"/>
    <m/>
    <s v="30.AD"/>
    <s v="Debiti vs Ist. Previdenziali"/>
    <x v="1"/>
  </r>
  <r>
    <x v="0"/>
    <x v="31"/>
    <x v="280"/>
    <x v="280"/>
    <n v="-1052.1699999999996"/>
    <s v="Export_CoGe"/>
    <x v="1"/>
    <s v="30.AD"/>
    <x v="13"/>
    <s v="AD"/>
    <m/>
    <s v="30.AD"/>
    <s v="Debiti vs Ist. Previdenziali"/>
    <x v="1"/>
  </r>
  <r>
    <x v="0"/>
    <x v="31"/>
    <x v="281"/>
    <x v="281"/>
    <n v="-1233.1599999999999"/>
    <s v="Export_CoGe"/>
    <x v="1"/>
    <s v="30.AD"/>
    <x v="13"/>
    <s v="AD"/>
    <m/>
    <s v="30.AD"/>
    <s v="Debiti vs Ist. Previdenziali"/>
    <x v="1"/>
  </r>
  <r>
    <x v="0"/>
    <x v="31"/>
    <x v="283"/>
    <x v="283"/>
    <n v="-330.5800000000192"/>
    <s v="Export_CoGe"/>
    <x v="1"/>
    <s v="30.AD"/>
    <x v="13"/>
    <s v="AD"/>
    <m/>
    <s v="30.AD"/>
    <s v="Debiti vs Ist. Previdenziali"/>
    <x v="1"/>
  </r>
  <r>
    <x v="0"/>
    <x v="31"/>
    <x v="414"/>
    <x v="413"/>
    <n v="-636.47"/>
    <s v="Export_CoGe"/>
    <x v="1"/>
    <s v="30.AD"/>
    <x v="13"/>
    <s v="AD"/>
    <m/>
    <s v="30.AD"/>
    <s v="Debiti vs Ist. Previdenziali"/>
    <x v="1"/>
  </r>
  <r>
    <x v="0"/>
    <x v="31"/>
    <x v="427"/>
    <x v="427"/>
    <n v="-511.84999999998604"/>
    <s v="Export_CoGe"/>
    <x v="1"/>
    <s v="30.AD"/>
    <x v="13"/>
    <s v="AD"/>
    <m/>
    <m/>
    <s v="Altri Debiti"/>
    <x v="1"/>
  </r>
  <r>
    <x v="0"/>
    <x v="31"/>
    <x v="284"/>
    <x v="284"/>
    <n v="-1462.0699999999997"/>
    <s v="Export_CoGe"/>
    <x v="1"/>
    <s v="30.AD"/>
    <x v="13"/>
    <s v="AD"/>
    <m/>
    <s v="30.AD"/>
    <s v="Debiti vs Ist. Previdenziali"/>
    <x v="1"/>
  </r>
  <r>
    <x v="0"/>
    <x v="31"/>
    <x v="285"/>
    <x v="285"/>
    <n v="-53594.199999999888"/>
    <s v="Export_CoGe"/>
    <x v="1"/>
    <s v="30.AD"/>
    <x v="13"/>
    <s v="AC"/>
    <m/>
    <s v="60.PREV"/>
    <s v="Debiti vs Ist. Previdenziali"/>
    <x v="1"/>
  </r>
  <r>
    <x v="0"/>
    <x v="31"/>
    <x v="287"/>
    <x v="287"/>
    <n v="-210910"/>
    <s v="Export_CoGe"/>
    <x v="1"/>
    <s v="30.AD"/>
    <x v="13"/>
    <s v="AD"/>
    <m/>
    <s v="30.AD"/>
    <s v="Ratei/Risconti Passivi"/>
    <x v="1"/>
  </r>
  <r>
    <x v="0"/>
    <x v="31"/>
    <x v="0"/>
    <x v="0"/>
    <n v="164049.74"/>
    <s v="Export_CoGe"/>
    <x v="0"/>
    <s v="ACQDI"/>
    <x v="0"/>
    <s v="ACQ"/>
    <m/>
    <s v="B.6)"/>
    <s v="6) per materie prime, suddidiarie, di consumo e di merci"/>
    <x v="0"/>
  </r>
  <r>
    <x v="0"/>
    <x v="31"/>
    <x v="1"/>
    <x v="1"/>
    <n v="65736.819999999992"/>
    <s v="Export_CoGe"/>
    <x v="0"/>
    <s v="ACQDI"/>
    <x v="0"/>
    <s v="ACQ"/>
    <m/>
    <s v="B.6)"/>
    <s v="6) per materie prime, suddidiarie, di consumo e di merci"/>
    <x v="0"/>
  </r>
  <r>
    <x v="0"/>
    <x v="31"/>
    <x v="3"/>
    <x v="3"/>
    <n v="20285.460000000003"/>
    <s v="Export_CoGe"/>
    <x v="0"/>
    <s v="ACQDI"/>
    <x v="0"/>
    <s v="ACQ"/>
    <m/>
    <s v="B.6)"/>
    <s v="6) per materie prime, suddidiarie, di consumo e di merci"/>
    <x v="0"/>
  </r>
  <r>
    <x v="0"/>
    <x v="31"/>
    <x v="5"/>
    <x v="5"/>
    <n v="734.33"/>
    <s v="Export_CoGe"/>
    <x v="0"/>
    <s v="ACQIN"/>
    <x v="2"/>
    <s v="PRD"/>
    <m/>
    <s v="B.6)"/>
    <s v="6) per materie prime, suddidiarie, di consumo e di merci"/>
    <x v="2"/>
  </r>
  <r>
    <x v="0"/>
    <x v="31"/>
    <x v="7"/>
    <x v="7"/>
    <n v="12526.130000000001"/>
    <s v="Export_CoGe"/>
    <x v="0"/>
    <s v="ACQDI"/>
    <x v="0"/>
    <s v="ACQ"/>
    <m/>
    <s v="B.6)"/>
    <s v="6) per materie prime, suddidiarie, di consumo e di merci"/>
    <x v="3"/>
  </r>
  <r>
    <x v="0"/>
    <x v="31"/>
    <x v="9"/>
    <x v="9"/>
    <n v="3843.67"/>
    <s v="Export_CoGe"/>
    <x v="0"/>
    <s v="ACQIN"/>
    <x v="2"/>
    <s v="PRD"/>
    <m/>
    <s v="B.6)"/>
    <s v="6) per materie prime, suddidiarie, di consumo e di merci"/>
    <x v="2"/>
  </r>
  <r>
    <x v="0"/>
    <x v="31"/>
    <x v="11"/>
    <x v="11"/>
    <n v="2854.6800000000003"/>
    <s v="Export_CoGe"/>
    <x v="0"/>
    <s v="ACQIN"/>
    <x v="2"/>
    <s v="PRD"/>
    <m/>
    <s v="B.6)"/>
    <s v="6) per materie prime, suddidiarie, di consumo e di merci"/>
    <x v="2"/>
  </r>
  <r>
    <x v="0"/>
    <x v="31"/>
    <x v="13"/>
    <x v="13"/>
    <n v="1823.31"/>
    <s v="Export_CoGe"/>
    <x v="0"/>
    <s v="COSGS"/>
    <x v="4"/>
    <s v="COSTI"/>
    <m/>
    <s v="B.6)"/>
    <s v="6) per materie prime, suddidiarie, di consumo e di merci"/>
    <x v="4"/>
  </r>
  <r>
    <x v="0"/>
    <x v="31"/>
    <x v="15"/>
    <x v="15"/>
    <n v="2715.0299999999997"/>
    <s v="Export_CoGe"/>
    <x v="0"/>
    <s v="ACQIN"/>
    <x v="2"/>
    <s v="PRD"/>
    <m/>
    <s v="B.6)"/>
    <s v="6) per materie prime, suddidiarie, di consumo e di merci"/>
    <x v="3"/>
  </r>
  <r>
    <x v="0"/>
    <x v="31"/>
    <x v="17"/>
    <x v="17"/>
    <n v="8299.75"/>
    <s v="Export_CoGe"/>
    <x v="0"/>
    <s v="COSGS"/>
    <x v="4"/>
    <s v="COSTI"/>
    <m/>
    <s v="B.6)"/>
    <s v="6) per materie prime, suddidiarie, di consumo e di merci"/>
    <x v="2"/>
  </r>
  <r>
    <x v="0"/>
    <x v="31"/>
    <x v="290"/>
    <x v="290"/>
    <n v="4993.1500000000005"/>
    <s v="Export_CoGe"/>
    <x v="0"/>
    <s v="ACQDI"/>
    <x v="0"/>
    <s v="ACQ"/>
    <m/>
    <s v="B.6)"/>
    <s v="6) per materie prime, suddidiarie, di consumo e di merci"/>
    <x v="2"/>
  </r>
  <r>
    <x v="0"/>
    <x v="31"/>
    <x v="424"/>
    <x v="423"/>
    <n v="88.91"/>
    <s v="Export_CoGe"/>
    <x v="0"/>
    <s v="COSGS"/>
    <x v="4"/>
    <s v="COSTI"/>
    <m/>
    <s v="B.6)"/>
    <s v="6) per materie prime, suddidiarie, di consumo e di merci"/>
    <x v="6"/>
  </r>
  <r>
    <x v="0"/>
    <x v="31"/>
    <x v="29"/>
    <x v="29"/>
    <n v="117006.68"/>
    <s v="Export_CoGe"/>
    <x v="0"/>
    <s v="SERDI"/>
    <x v="5"/>
    <s v="LAV"/>
    <m/>
    <s v="B.7)"/>
    <s v="7) per servizi"/>
    <x v="0"/>
  </r>
  <r>
    <x v="0"/>
    <x v="31"/>
    <x v="31"/>
    <x v="31"/>
    <n v="90"/>
    <s v="Export_CoGe"/>
    <x v="0"/>
    <s v="SERIN"/>
    <x v="6"/>
    <s v="PRD"/>
    <m/>
    <s v="B.7)"/>
    <s v="7) per servizi"/>
    <x v="0"/>
  </r>
  <r>
    <x v="0"/>
    <x v="31"/>
    <x v="32"/>
    <x v="32"/>
    <n v="26579.27"/>
    <s v="Export_CoGe"/>
    <x v="0"/>
    <s v="SERDI"/>
    <x v="5"/>
    <s v="LAV"/>
    <m/>
    <s v="B.7)"/>
    <s v="7) per servizi"/>
    <x v="0"/>
  </r>
  <r>
    <x v="0"/>
    <x v="31"/>
    <x v="35"/>
    <x v="35"/>
    <n v="36.29"/>
    <s v="Export_CoGe"/>
    <x v="0"/>
    <s v="SERIN"/>
    <x v="6"/>
    <s v="PRD"/>
    <m/>
    <s v="B.7)"/>
    <s v="7) per servizi"/>
    <x v="5"/>
  </r>
  <r>
    <x v="0"/>
    <x v="31"/>
    <x v="41"/>
    <x v="41"/>
    <n v="210877.5"/>
    <s v="Export_CoGe"/>
    <x v="0"/>
    <s v="SERDI"/>
    <x v="5"/>
    <s v="LAV"/>
    <m/>
    <s v="B.7)"/>
    <s v="7) per servizi"/>
    <x v="0"/>
  </r>
  <r>
    <x v="0"/>
    <x v="31"/>
    <x v="43"/>
    <x v="43"/>
    <n v="15375.249999999998"/>
    <s v="Export_CoGe"/>
    <x v="0"/>
    <s v="SERST"/>
    <x v="8"/>
    <s v="COSTI"/>
    <m/>
    <s v="B.7)"/>
    <s v="7) per servizi"/>
    <x v="2"/>
  </r>
  <r>
    <x v="0"/>
    <x v="31"/>
    <x v="44"/>
    <x v="44"/>
    <n v="8271.7900000000009"/>
    <s v="Export_CoGe"/>
    <x v="0"/>
    <s v="SERST"/>
    <x v="8"/>
    <s v="COSTI"/>
    <m/>
    <s v="B.7)"/>
    <s v="7) per servizi"/>
    <x v="2"/>
  </r>
  <r>
    <x v="0"/>
    <x v="31"/>
    <x v="46"/>
    <x v="46"/>
    <n v="1045.1400000000001"/>
    <s v="Export_CoGe"/>
    <x v="0"/>
    <s v="SERST"/>
    <x v="8"/>
    <s v="COSTI"/>
    <m/>
    <s v="B.7)"/>
    <s v="7) per servizi"/>
    <x v="2"/>
  </r>
  <r>
    <x v="0"/>
    <x v="31"/>
    <x v="50"/>
    <x v="50"/>
    <n v="3100.1799999999989"/>
    <s v="Export_CoGe"/>
    <x v="0"/>
    <s v="SERST"/>
    <x v="8"/>
    <s v="COSTI"/>
    <m/>
    <s v="B.7)"/>
    <s v="7) per servizi"/>
    <x v="2"/>
  </r>
  <r>
    <x v="0"/>
    <x v="31"/>
    <x v="52"/>
    <x v="52"/>
    <n v="2553.19"/>
    <s v="Export_CoGe"/>
    <x v="0"/>
    <s v="SERST"/>
    <x v="8"/>
    <s v="COSTI"/>
    <m/>
    <s v="B.7)"/>
    <s v="7) per servizi"/>
    <x v="2"/>
  </r>
  <r>
    <x v="0"/>
    <x v="31"/>
    <x v="54"/>
    <x v="54"/>
    <n v="7799.52"/>
    <s v="Export_CoGe"/>
    <x v="0"/>
    <s v="SERST"/>
    <x v="8"/>
    <s v="COSTI"/>
    <m/>
    <s v="B.7)"/>
    <s v="7) per servizi"/>
    <x v="2"/>
  </r>
  <r>
    <x v="0"/>
    <x v="31"/>
    <x v="56"/>
    <x v="56"/>
    <n v="64156.399999999994"/>
    <s v="Export_CoGe"/>
    <x v="0"/>
    <s v="SERST"/>
    <x v="8"/>
    <s v="COSTI"/>
    <m/>
    <s v="B.7)"/>
    <s v="7) per servizi"/>
    <x v="4"/>
  </r>
  <r>
    <x v="0"/>
    <x v="31"/>
    <x v="58"/>
    <x v="58"/>
    <n v="29656.63"/>
    <s v="Export_CoGe"/>
    <x v="0"/>
    <s v="SERST"/>
    <x v="8"/>
    <s v="COSTI"/>
    <m/>
    <s v="B.7)"/>
    <s v="7) per servizi"/>
    <x v="2"/>
  </r>
  <r>
    <x v="0"/>
    <x v="31"/>
    <x v="60"/>
    <x v="60"/>
    <n v="800"/>
    <s v="Export_CoGe"/>
    <x v="0"/>
    <s v="SERIN"/>
    <x v="6"/>
    <s v="PRD"/>
    <m/>
    <s v="B.7)"/>
    <s v="7) per servizi"/>
    <x v="0"/>
  </r>
  <r>
    <x v="0"/>
    <x v="31"/>
    <x v="62"/>
    <x v="62"/>
    <n v="13868"/>
    <s v="Export_CoGe"/>
    <x v="0"/>
    <s v="SERST"/>
    <x v="8"/>
    <s v="COSTI"/>
    <m/>
    <s v="B.7)"/>
    <s v="7) per servizi"/>
    <x v="2"/>
  </r>
  <r>
    <x v="0"/>
    <x v="31"/>
    <x v="65"/>
    <x v="65"/>
    <n v="2559.0100000000002"/>
    <s v="Export_CoGe"/>
    <x v="0"/>
    <s v="SERST"/>
    <x v="8"/>
    <s v="COSTI"/>
    <m/>
    <s v="B.7)"/>
    <s v="7) per servizi"/>
    <x v="2"/>
  </r>
  <r>
    <x v="0"/>
    <x v="31"/>
    <x v="66"/>
    <x v="66"/>
    <n v="437.5"/>
    <s v="Export_CoGe"/>
    <x v="0"/>
    <s v="SERST"/>
    <x v="8"/>
    <s v="COSTI"/>
    <m/>
    <s v="B.7)"/>
    <s v="7) per servizi"/>
    <x v="2"/>
  </r>
  <r>
    <x v="0"/>
    <x v="31"/>
    <x v="291"/>
    <x v="291"/>
    <n v="1176.08"/>
    <s v="Export_CoGe"/>
    <x v="0"/>
    <s v="SERST"/>
    <x v="8"/>
    <s v="COSTI"/>
    <m/>
    <s v="B.7)"/>
    <s v="7) per servizi"/>
    <x v="6"/>
  </r>
  <r>
    <x v="0"/>
    <x v="31"/>
    <x v="292"/>
    <x v="292"/>
    <n v="22102.080000000002"/>
    <s v="Export_CoGe"/>
    <x v="0"/>
    <s v="SERIN"/>
    <x v="6"/>
    <s v="PRD"/>
    <m/>
    <s v="B.7)"/>
    <s v="7) per servizi"/>
    <x v="0"/>
  </r>
  <r>
    <x v="0"/>
    <x v="31"/>
    <x v="295"/>
    <x v="295"/>
    <n v="6499.98"/>
    <s v="Export_CoGe"/>
    <x v="0"/>
    <s v="SERST"/>
    <x v="8"/>
    <s v="COSTI"/>
    <m/>
    <s v="B.7)"/>
    <s v="7) per servizi"/>
    <x v="2"/>
  </r>
  <r>
    <x v="0"/>
    <x v="31"/>
    <x v="346"/>
    <x v="345"/>
    <n v="21482.6"/>
    <s v="Export_CoGe"/>
    <x v="0"/>
    <s v="ONSTR"/>
    <x v="30"/>
    <s v="EXT"/>
    <m/>
    <s v="B.14)"/>
    <s v="14) oneri diversi di gestione"/>
    <x v="2"/>
  </r>
  <r>
    <x v="0"/>
    <x v="31"/>
    <x v="68"/>
    <x v="68"/>
    <n v="6499.98"/>
    <s v="Export_CoGe"/>
    <x v="0"/>
    <s v="COSGS"/>
    <x v="4"/>
    <s v="COSTI"/>
    <m/>
    <s v="B.7)"/>
    <s v="7) per servizi"/>
    <x v="2"/>
  </r>
  <r>
    <x v="0"/>
    <x v="31"/>
    <x v="395"/>
    <x v="394"/>
    <n v="8860.5"/>
    <s v="Export_CoGe"/>
    <x v="0"/>
    <s v="COSGS"/>
    <x v="4"/>
    <s v="COSTI"/>
    <m/>
    <s v="B.7)"/>
    <s v="7) per servizi"/>
    <x v="2"/>
  </r>
  <r>
    <x v="0"/>
    <x v="31"/>
    <x v="298"/>
    <x v="298"/>
    <n v="15300"/>
    <s v="Export_CoGe"/>
    <x v="0"/>
    <s v="COSGS"/>
    <x v="4"/>
    <s v="COSTI"/>
    <m/>
    <s v="B.7)"/>
    <s v="7) per servizi"/>
    <x v="2"/>
  </r>
  <r>
    <x v="0"/>
    <x v="31"/>
    <x v="375"/>
    <x v="374"/>
    <n v="4159.9799999999996"/>
    <s v="Export_CoGe"/>
    <x v="0"/>
    <s v="SERIN"/>
    <x v="6"/>
    <s v="PRD"/>
    <m/>
    <s v="B.7)"/>
    <s v="7) per servizi"/>
    <x v="2"/>
  </r>
  <r>
    <x v="0"/>
    <x v="31"/>
    <x v="368"/>
    <x v="367"/>
    <n v="1200"/>
    <s v="Export_CoGe"/>
    <x v="0"/>
    <s v="COSGS"/>
    <x v="4"/>
    <s v="COSTI"/>
    <m/>
    <s v="B.7)"/>
    <s v="7) per servizi"/>
    <x v="2"/>
  </r>
  <r>
    <x v="0"/>
    <x v="31"/>
    <x v="69"/>
    <x v="69"/>
    <n v="14665.02"/>
    <s v="Export_CoGe"/>
    <x v="0"/>
    <s v="COSGS"/>
    <x v="4"/>
    <s v="COSTI"/>
    <m/>
    <s v="B.7)"/>
    <s v="7) per servizi"/>
    <x v="2"/>
  </r>
  <r>
    <x v="0"/>
    <x v="31"/>
    <x v="71"/>
    <x v="71"/>
    <n v="805.01999999999987"/>
    <s v="Export_CoGe"/>
    <x v="0"/>
    <s v="SERIN"/>
    <x v="6"/>
    <s v="PRD"/>
    <m/>
    <s v="B.7)"/>
    <s v="7) per servizi"/>
    <x v="3"/>
  </r>
  <r>
    <x v="0"/>
    <x v="31"/>
    <x v="73"/>
    <x v="73"/>
    <n v="475.97999999999996"/>
    <s v="Export_CoGe"/>
    <x v="0"/>
    <s v="COSGS"/>
    <x v="4"/>
    <s v="COSTI"/>
    <m/>
    <s v="B.7)"/>
    <s v="7) per servizi"/>
    <x v="2"/>
  </r>
  <r>
    <x v="0"/>
    <x v="31"/>
    <x v="75"/>
    <x v="75"/>
    <n v="2121.48"/>
    <s v="Export_CoGe"/>
    <x v="0"/>
    <s v="COSGS"/>
    <x v="4"/>
    <s v="COSTI"/>
    <m/>
    <s v="B.7)"/>
    <s v="7) per servizi"/>
    <x v="2"/>
  </r>
  <r>
    <x v="0"/>
    <x v="31"/>
    <x v="76"/>
    <x v="76"/>
    <n v="3796.86"/>
    <s v="Export_CoGe"/>
    <x v="0"/>
    <s v="COSGS"/>
    <x v="4"/>
    <s v="COSTI"/>
    <m/>
    <s v="B.7)"/>
    <s v="7) per servizi"/>
    <x v="2"/>
  </r>
  <r>
    <x v="0"/>
    <x v="31"/>
    <x v="417"/>
    <x v="416"/>
    <n v="1515"/>
    <s v="Export_CoGe"/>
    <x v="0"/>
    <s v="SERIN"/>
    <x v="6"/>
    <s v="PRD"/>
    <m/>
    <s v="B.7)"/>
    <s v="7) per servizi"/>
    <x v="3"/>
  </r>
  <r>
    <x v="0"/>
    <x v="31"/>
    <x v="77"/>
    <x v="77"/>
    <n v="5716"/>
    <s v="Export_CoGe"/>
    <x v="0"/>
    <s v="SERST"/>
    <x v="8"/>
    <s v="COSTI"/>
    <m/>
    <s v="B.7)"/>
    <s v="7) per servizi"/>
    <x v="2"/>
  </r>
  <r>
    <x v="0"/>
    <x v="31"/>
    <x v="79"/>
    <x v="79"/>
    <n v="4506.71"/>
    <s v="Export_CoGe"/>
    <x v="0"/>
    <s v="SERIN"/>
    <x v="6"/>
    <s v="PRD"/>
    <m/>
    <s v="B.7)"/>
    <s v="7) per servizi"/>
    <x v="0"/>
  </r>
  <r>
    <x v="0"/>
    <x v="31"/>
    <x v="81"/>
    <x v="81"/>
    <n v="459.21"/>
    <s v="Export_CoGe"/>
    <x v="0"/>
    <s v="SERST"/>
    <x v="8"/>
    <s v="COSTI"/>
    <m/>
    <s v="B.7)"/>
    <s v="7) per servizi"/>
    <x v="2"/>
  </r>
  <r>
    <x v="0"/>
    <x v="31"/>
    <x v="83"/>
    <x v="83"/>
    <n v="411.2"/>
    <s v="Export_CoGe"/>
    <x v="0"/>
    <s v="SERST"/>
    <x v="8"/>
    <s v="COSTI"/>
    <m/>
    <s v="B.7)"/>
    <s v="7) per servizi"/>
    <x v="2"/>
  </r>
  <r>
    <x v="0"/>
    <x v="31"/>
    <x v="85"/>
    <x v="85"/>
    <n v="13977.160000000002"/>
    <s v="Export_CoGe"/>
    <x v="0"/>
    <s v="SERIN"/>
    <x v="6"/>
    <s v="PRD"/>
    <m/>
    <s v="B.7)"/>
    <s v="7) per servizi"/>
    <x v="2"/>
  </r>
  <r>
    <x v="0"/>
    <x v="31"/>
    <x v="87"/>
    <x v="87"/>
    <n v="1592.4500000000003"/>
    <s v="Export_CoGe"/>
    <x v="0"/>
    <s v="SERST"/>
    <x v="8"/>
    <s v="COSTI"/>
    <m/>
    <s v="B.7)"/>
    <s v="7) per servizi"/>
    <x v="2"/>
  </r>
  <r>
    <x v="0"/>
    <x v="31"/>
    <x v="89"/>
    <x v="89"/>
    <n v="19852.460000000003"/>
    <s v="Export_CoGe"/>
    <x v="0"/>
    <s v="SERST"/>
    <x v="8"/>
    <s v="COSTI"/>
    <m/>
    <s v="B.7)"/>
    <s v="7) per servizi"/>
    <x v="2"/>
  </r>
  <r>
    <x v="0"/>
    <x v="31"/>
    <x v="429"/>
    <x v="429"/>
    <n v="14.38"/>
    <s v="Export_CoGe"/>
    <x v="0"/>
    <s v="SERIN"/>
    <x v="6"/>
    <s v="PRD"/>
    <m/>
    <s v="B.7)"/>
    <s v="7) per servizi"/>
    <x v="3"/>
  </r>
  <r>
    <x v="0"/>
    <x v="31"/>
    <x v="97"/>
    <x v="97"/>
    <n v="144.98000000000002"/>
    <s v="Export_CoGe"/>
    <x v="0"/>
    <s v="SERST"/>
    <x v="8"/>
    <s v="COSTI"/>
    <m/>
    <s v="B.7)"/>
    <s v="7) per servizi"/>
    <x v="6"/>
  </r>
  <r>
    <x v="0"/>
    <x v="31"/>
    <x v="99"/>
    <x v="99"/>
    <n v="591.06999999999994"/>
    <s v="Export_CoGe"/>
    <x v="0"/>
    <s v="SERST"/>
    <x v="8"/>
    <s v="COSTI"/>
    <m/>
    <s v="B.7)"/>
    <s v="7) per servizi"/>
    <x v="6"/>
  </r>
  <r>
    <x v="0"/>
    <x v="31"/>
    <x v="100"/>
    <x v="100"/>
    <n v="4082.19"/>
    <s v="Export_CoGe"/>
    <x v="0"/>
    <s v="COSGS"/>
    <x v="4"/>
    <s v="COSTI"/>
    <m/>
    <s v="B.7)"/>
    <s v="7) per servizi"/>
    <x v="2"/>
  </r>
  <r>
    <x v="0"/>
    <x v="31"/>
    <x v="102"/>
    <x v="102"/>
    <n v="1040.08"/>
    <s v="Export_CoGe"/>
    <x v="0"/>
    <s v="SERST"/>
    <x v="8"/>
    <s v="COSTI"/>
    <m/>
    <s v="B.7)"/>
    <s v="7) per servizi"/>
    <x v="6"/>
  </r>
  <r>
    <x v="0"/>
    <x v="31"/>
    <x v="103"/>
    <x v="103"/>
    <n v="4517.22"/>
    <s v="Export_CoGe"/>
    <x v="0"/>
    <s v="COSGS"/>
    <x v="4"/>
    <s v="COSTI"/>
    <m/>
    <s v="B.7)"/>
    <s v="7) per servizi"/>
    <x v="2"/>
  </r>
  <r>
    <x v="0"/>
    <x v="31"/>
    <x v="104"/>
    <x v="104"/>
    <n v="4093.7099999999996"/>
    <s v="Export_CoGe"/>
    <x v="0"/>
    <s v="COSGS"/>
    <x v="4"/>
    <s v="COSTI"/>
    <m/>
    <s v="B.7)"/>
    <s v="7) per servizi"/>
    <x v="5"/>
  </r>
  <r>
    <x v="0"/>
    <x v="31"/>
    <x v="106"/>
    <x v="106"/>
    <n v="2810.3199999999997"/>
    <s v="Export_CoGe"/>
    <x v="0"/>
    <s v="COSGS"/>
    <x v="4"/>
    <s v="COSTI"/>
    <m/>
    <s v="B.7)"/>
    <s v="7) per servizi"/>
    <x v="5"/>
  </r>
  <r>
    <x v="0"/>
    <x v="31"/>
    <x v="108"/>
    <x v="108"/>
    <n v="176.20000000000005"/>
    <s v="Export_CoGe"/>
    <x v="0"/>
    <s v="COSGS"/>
    <x v="4"/>
    <s v="COSTI"/>
    <m/>
    <s v="B.7)"/>
    <s v="7) per servizi"/>
    <x v="5"/>
  </r>
  <r>
    <x v="0"/>
    <x v="31"/>
    <x v="110"/>
    <x v="110"/>
    <n v="3754.37"/>
    <s v="Export_CoGe"/>
    <x v="0"/>
    <s v="COSGS"/>
    <x v="4"/>
    <s v="COSTI"/>
    <m/>
    <s v="B.7)"/>
    <s v="7) per servizi"/>
    <x v="5"/>
  </r>
  <r>
    <x v="0"/>
    <x v="31"/>
    <x v="111"/>
    <x v="111"/>
    <n v="3370"/>
    <s v="Export_CoGe"/>
    <x v="0"/>
    <s v="COSGS"/>
    <x v="4"/>
    <s v="COSTI"/>
    <m/>
    <s v="B.7)"/>
    <s v="7) per servizi"/>
    <x v="2"/>
  </r>
  <r>
    <x v="0"/>
    <x v="31"/>
    <x v="112"/>
    <x v="112"/>
    <n v="4525"/>
    <s v="Export_CoGe"/>
    <x v="0"/>
    <s v="SERST"/>
    <x v="8"/>
    <s v="COSTI"/>
    <m/>
    <s v="B.7)"/>
    <s v="7) per servizi"/>
    <x v="2"/>
  </r>
  <r>
    <x v="0"/>
    <x v="31"/>
    <x v="376"/>
    <x v="375"/>
    <n v="3979.67"/>
    <s v="Export_CoGe"/>
    <x v="0"/>
    <s v="ONSTR"/>
    <x v="30"/>
    <s v="EXT"/>
    <m/>
    <s v="B.14)"/>
    <s v="14) oneri diversi di gestione"/>
    <x v="2"/>
  </r>
  <r>
    <x v="0"/>
    <x v="31"/>
    <x v="355"/>
    <x v="354"/>
    <n v="31.25"/>
    <s v="Export_CoGe"/>
    <x v="0"/>
    <s v="SERST"/>
    <x v="8"/>
    <s v="COSTI"/>
    <m/>
    <s v="B.7)"/>
    <s v="7) per servizi"/>
    <x v="6"/>
  </r>
  <r>
    <x v="0"/>
    <x v="31"/>
    <x v="356"/>
    <x v="355"/>
    <n v="4860.7199999999993"/>
    <s v="Export_CoGe"/>
    <x v="0"/>
    <s v="SERST"/>
    <x v="8"/>
    <s v="COSTI"/>
    <m/>
    <s v="B.7)"/>
    <s v="7) per servizi"/>
    <x v="2"/>
  </r>
  <r>
    <x v="0"/>
    <x v="31"/>
    <x v="405"/>
    <x v="404"/>
    <n v="4434.2700000000004"/>
    <s v="Export_CoGe"/>
    <x v="0"/>
    <s v="COSGS"/>
    <x v="4"/>
    <s v="COSTI"/>
    <m/>
    <s v="B.7)"/>
    <s v="7) per servizi"/>
    <x v="2"/>
  </r>
  <r>
    <x v="0"/>
    <x v="31"/>
    <x v="408"/>
    <x v="407"/>
    <n v="24794.89"/>
    <s v="Export_CoGe"/>
    <x v="0"/>
    <s v="SERST"/>
    <x v="8"/>
    <s v="COSTI"/>
    <s v="SPESGRANT"/>
    <s v="B.7)"/>
    <s v="7) per servizi"/>
    <x v="8"/>
  </r>
  <r>
    <x v="0"/>
    <x v="31"/>
    <x v="113"/>
    <x v="113"/>
    <n v="22108.77"/>
    <s v="Export_CoGe"/>
    <x v="0"/>
    <s v="SERIN"/>
    <x v="6"/>
    <s v="PRD"/>
    <m/>
    <s v="B.7)"/>
    <s v="7) per servizi"/>
    <x v="3"/>
  </r>
  <r>
    <x v="0"/>
    <x v="31"/>
    <x v="114"/>
    <x v="114"/>
    <n v="790.65000000000009"/>
    <s v="Export_CoGe"/>
    <x v="0"/>
    <s v="SERIN"/>
    <x v="6"/>
    <s v="PRD"/>
    <m/>
    <s v="B.7)"/>
    <s v="7) per servizi"/>
    <x v="3"/>
  </r>
  <r>
    <x v="0"/>
    <x v="31"/>
    <x v="390"/>
    <x v="389"/>
    <n v="61.49"/>
    <s v="Export_CoGe"/>
    <x v="0"/>
    <s v="SERIN"/>
    <x v="6"/>
    <s v="PRD"/>
    <m/>
    <s v="B.7)"/>
    <s v="7) per servizi"/>
    <x v="3"/>
  </r>
  <r>
    <x v="0"/>
    <x v="31"/>
    <x v="116"/>
    <x v="116"/>
    <n v="502.95"/>
    <s v="Export_CoGe"/>
    <x v="0"/>
    <s v="SERST"/>
    <x v="8"/>
    <s v="COSTI"/>
    <m/>
    <s v="B.7)"/>
    <s v="7) per servizi"/>
    <x v="2"/>
  </r>
  <r>
    <x v="0"/>
    <x v="31"/>
    <x v="118"/>
    <x v="118"/>
    <n v="215.66999999999996"/>
    <s v="Export_CoGe"/>
    <x v="0"/>
    <s v="SERST"/>
    <x v="8"/>
    <s v="COSTI"/>
    <m/>
    <s v="B.7)"/>
    <s v="7) per servizi"/>
    <x v="2"/>
  </r>
  <r>
    <x v="0"/>
    <x v="31"/>
    <x v="119"/>
    <x v="119"/>
    <n v="12442.32"/>
    <s v="Export_CoGe"/>
    <x v="0"/>
    <s v="SERST"/>
    <x v="8"/>
    <s v="COSTI"/>
    <m/>
    <s v="B.7)"/>
    <s v="7) per servizi"/>
    <x v="2"/>
  </r>
  <r>
    <x v="0"/>
    <x v="31"/>
    <x v="121"/>
    <x v="121"/>
    <n v="30"/>
    <s v="Export_CoGe"/>
    <x v="0"/>
    <s v="SERST"/>
    <x v="8"/>
    <s v="COSTI"/>
    <m/>
    <s v="B.7)"/>
    <s v="7) per servizi"/>
    <x v="2"/>
  </r>
  <r>
    <x v="0"/>
    <x v="31"/>
    <x v="357"/>
    <x v="356"/>
    <n v="1984.7200000000003"/>
    <s v="Export_CoGe"/>
    <x v="0"/>
    <s v="ONSTR"/>
    <x v="30"/>
    <s v="EXT"/>
    <m/>
    <s v="B.14)"/>
    <s v="14) oneri diversi di gestione"/>
    <x v="2"/>
  </r>
  <r>
    <x v="0"/>
    <x v="31"/>
    <x v="123"/>
    <x v="123"/>
    <n v="2335.63"/>
    <s v="Export_CoGe"/>
    <x v="0"/>
    <s v="SERST"/>
    <x v="8"/>
    <s v="COSTI"/>
    <m/>
    <s v="B.7)"/>
    <s v="7) per servizi"/>
    <x v="2"/>
  </r>
  <r>
    <x v="0"/>
    <x v="31"/>
    <x v="125"/>
    <x v="125"/>
    <n v="1293"/>
    <s v="Export_CoGe"/>
    <x v="0"/>
    <s v="SERST"/>
    <x v="8"/>
    <s v="COSTI"/>
    <m/>
    <s v="B.7)"/>
    <s v="7) per servizi"/>
    <x v="6"/>
  </r>
  <r>
    <x v="0"/>
    <x v="31"/>
    <x v="127"/>
    <x v="127"/>
    <n v="18353.349999999991"/>
    <s v="Export_CoGe"/>
    <x v="0"/>
    <s v="SERST"/>
    <x v="8"/>
    <s v="COSTI"/>
    <m/>
    <s v="B.7)"/>
    <s v="7) per servizi"/>
    <x v="4"/>
  </r>
  <r>
    <x v="0"/>
    <x v="31"/>
    <x v="129"/>
    <x v="129"/>
    <n v="29.619999999999997"/>
    <s v="Export_CoGe"/>
    <x v="0"/>
    <s v="COSGS"/>
    <x v="4"/>
    <s v="COSTI"/>
    <m/>
    <s v="B.7)"/>
    <s v="7) per servizi"/>
    <x v="2"/>
  </r>
  <r>
    <x v="0"/>
    <x v="31"/>
    <x v="131"/>
    <x v="131"/>
    <n v="62.51"/>
    <s v="Export_CoGe"/>
    <x v="0"/>
    <s v="COSGS"/>
    <x v="4"/>
    <s v="COSTI"/>
    <m/>
    <s v="B.7)"/>
    <s v="7) per servizi"/>
    <x v="2"/>
  </r>
  <r>
    <x v="0"/>
    <x v="31"/>
    <x v="133"/>
    <x v="133"/>
    <n v="1090.4100000000001"/>
    <s v="Export_CoGe"/>
    <x v="0"/>
    <s v="SERST"/>
    <x v="8"/>
    <s v="COSTI"/>
    <m/>
    <s v="B.7)"/>
    <s v="7) per servizi"/>
    <x v="4"/>
  </r>
  <r>
    <x v="0"/>
    <x v="31"/>
    <x v="136"/>
    <x v="136"/>
    <n v="161.90999999999997"/>
    <s v="Export_CoGe"/>
    <x v="0"/>
    <s v="SERST"/>
    <x v="8"/>
    <s v="COSTI"/>
    <m/>
    <s v="B.7)"/>
    <s v="7) per servizi"/>
    <x v="2"/>
  </r>
  <r>
    <x v="0"/>
    <x v="31"/>
    <x v="361"/>
    <x v="360"/>
    <n v="14674.1"/>
    <s v="Export_CoGe"/>
    <x v="0"/>
    <s v="SERST"/>
    <x v="8"/>
    <s v="COSTI"/>
    <m/>
    <s v="B.7)"/>
    <s v="7) per servizi"/>
    <x v="6"/>
  </r>
  <r>
    <x v="0"/>
    <x v="31"/>
    <x v="362"/>
    <x v="361"/>
    <n v="4074.08"/>
    <s v="Export_CoGe"/>
    <x v="0"/>
    <s v="SERST"/>
    <x v="8"/>
    <s v="COSTI"/>
    <s v="CONSGRANT"/>
    <s v="B.7)"/>
    <s v="7) per servizi"/>
    <x v="8"/>
  </r>
  <r>
    <x v="0"/>
    <x v="31"/>
    <x v="358"/>
    <x v="357"/>
    <n v="2774.22"/>
    <s v="Export_CoGe"/>
    <x v="0"/>
    <s v="SERST"/>
    <x v="8"/>
    <s v="COSTI"/>
    <s v="SPESGRANT"/>
    <s v="B.7)"/>
    <s v="7) per servizi"/>
    <x v="6"/>
  </r>
  <r>
    <x v="0"/>
    <x v="31"/>
    <x v="396"/>
    <x v="395"/>
    <n v="748.8"/>
    <s v="Export_CoGe"/>
    <x v="0"/>
    <s v="SERST"/>
    <x v="8"/>
    <s v="COSTI"/>
    <m/>
    <s v="B.7)"/>
    <s v="7) per servizi"/>
    <x v="2"/>
  </r>
  <r>
    <x v="0"/>
    <x v="31"/>
    <x v="137"/>
    <x v="424"/>
    <n v="6750"/>
    <s v="Export_CoGe"/>
    <x v="0"/>
    <s v="AFFIT"/>
    <x v="17"/>
    <s v="AFF"/>
    <m/>
    <s v="B.8)"/>
    <s v="8) per godimento di beni di terzi"/>
    <x v="2"/>
  </r>
  <r>
    <x v="0"/>
    <x v="31"/>
    <x v="138"/>
    <x v="138"/>
    <n v="6000"/>
    <s v="Export_CoGe"/>
    <x v="0"/>
    <s v="AFFIT"/>
    <x v="17"/>
    <s v="AFF"/>
    <m/>
    <s v="B.8)"/>
    <s v="8) per godimento di beni di terzi"/>
    <x v="2"/>
  </r>
  <r>
    <x v="0"/>
    <x v="31"/>
    <x v="139"/>
    <x v="139"/>
    <n v="10200"/>
    <s v="Export_CoGe"/>
    <x v="0"/>
    <s v="AFFIT"/>
    <x v="17"/>
    <s v="AFF"/>
    <m/>
    <s v="B.8)"/>
    <s v="8) per godimento di beni di terzi"/>
    <x v="2"/>
  </r>
  <r>
    <x v="0"/>
    <x v="31"/>
    <x v="140"/>
    <x v="140"/>
    <n v="600"/>
    <s v="Export_CoGe"/>
    <x v="0"/>
    <s v="AFFIT"/>
    <x v="17"/>
    <s v="AFF"/>
    <m/>
    <s v="B.8)"/>
    <s v="8) per godimento di beni di terzi"/>
    <x v="2"/>
  </r>
  <r>
    <x v="0"/>
    <x v="31"/>
    <x v="142"/>
    <x v="142"/>
    <n v="9581.94"/>
    <s v="Export_CoGe"/>
    <x v="0"/>
    <s v="AFFIT"/>
    <x v="17"/>
    <s v="AFF"/>
    <m/>
    <s v="B.8)"/>
    <s v="8) per godimento di beni di terzi"/>
    <x v="2"/>
  </r>
  <r>
    <x v="0"/>
    <x v="31"/>
    <x v="143"/>
    <x v="143"/>
    <n v="600"/>
    <s v="Export_CoGe"/>
    <x v="0"/>
    <s v="AFFIT"/>
    <x v="17"/>
    <s v="AFF"/>
    <m/>
    <s v="B.8)"/>
    <s v="8) per godimento di beni di terzi"/>
    <x v="2"/>
  </r>
  <r>
    <x v="0"/>
    <x v="31"/>
    <x v="144"/>
    <x v="144"/>
    <n v="6802.8799999999992"/>
    <s v="Export_CoGe"/>
    <x v="0"/>
    <s v="AFFIT"/>
    <x v="17"/>
    <s v="AFF"/>
    <m/>
    <s v="B.8)"/>
    <s v="8) per godimento di beni di terzi"/>
    <x v="2"/>
  </r>
  <r>
    <x v="0"/>
    <x v="31"/>
    <x v="150"/>
    <x v="150"/>
    <n v="11413.86"/>
    <s v="Export_CoGe"/>
    <x v="0"/>
    <s v="AFFIT"/>
    <x v="17"/>
    <s v="AFF"/>
    <m/>
    <s v="B.8)"/>
    <s v="8) per godimento di beni di terzi"/>
    <x v="2"/>
  </r>
  <r>
    <x v="0"/>
    <x v="31"/>
    <x v="364"/>
    <x v="363"/>
    <n v="9262.5"/>
    <s v="Export_CoGe"/>
    <x v="0"/>
    <s v="AFFIT"/>
    <x v="17"/>
    <s v="AFF"/>
    <m/>
    <s v="B.8)"/>
    <s v="8) per godimento di beni di terzi"/>
    <x v="2"/>
  </r>
  <r>
    <x v="0"/>
    <x v="31"/>
    <x v="391"/>
    <x v="390"/>
    <n v="5000"/>
    <s v="Export_CoGe"/>
    <x v="0"/>
    <s v="AFFIT"/>
    <x v="17"/>
    <s v="AFF"/>
    <m/>
    <s v="B.8)"/>
    <s v="8) per godimento di beni di terzi"/>
    <x v="2"/>
  </r>
  <r>
    <x v="0"/>
    <x v="31"/>
    <x v="392"/>
    <x v="391"/>
    <n v="750"/>
    <s v="Export_CoGe"/>
    <x v="0"/>
    <s v="AFFIT"/>
    <x v="17"/>
    <s v="AFF"/>
    <m/>
    <s v="B.8)"/>
    <s v="8) per godimento di beni di terzi"/>
    <x v="2"/>
  </r>
  <r>
    <x v="0"/>
    <x v="31"/>
    <x v="409"/>
    <x v="408"/>
    <n v="11100"/>
    <s v="Export_CoGe"/>
    <x v="0"/>
    <s v="AFFIT"/>
    <x v="17"/>
    <s v="AFF"/>
    <m/>
    <s v="B.8)"/>
    <s v="8) per godimento di beni di terzi"/>
    <x v="2"/>
  </r>
  <r>
    <x v="0"/>
    <x v="31"/>
    <x v="416"/>
    <x v="415"/>
    <n v="7200"/>
    <s v="Export_CoGe"/>
    <x v="0"/>
    <s v="AFFIT"/>
    <x v="17"/>
    <s v="AFF"/>
    <m/>
    <s v="B.8)"/>
    <s v="8) per godimento di beni di terzi"/>
    <x v="2"/>
  </r>
  <r>
    <x v="0"/>
    <x v="31"/>
    <x v="152"/>
    <x v="152"/>
    <n v="2500"/>
    <s v="Export_CoGe"/>
    <x v="0"/>
    <s v="COSGS"/>
    <x v="4"/>
    <s v="COSTI"/>
    <m/>
    <s v="B.8)"/>
    <s v="8) per godimento di beni di terzi"/>
    <x v="2"/>
  </r>
  <r>
    <x v="0"/>
    <x v="31"/>
    <x v="155"/>
    <x v="155"/>
    <n v="12464.76"/>
    <s v="Export_CoGe"/>
    <x v="0"/>
    <s v="COSGS"/>
    <x v="4"/>
    <s v="COSTI"/>
    <m/>
    <s v="B.8)"/>
    <s v="8) per godimento di beni di terzi"/>
    <x v="2"/>
  </r>
  <r>
    <x v="0"/>
    <x v="31"/>
    <x v="156"/>
    <x v="156"/>
    <n v="7651.45"/>
    <s v="Export_CoGe"/>
    <x v="0"/>
    <s v="COSGS"/>
    <x v="4"/>
    <s v="COSTI"/>
    <m/>
    <s v="B.8)"/>
    <s v="8) per godimento di beni di terzi"/>
    <x v="2"/>
  </r>
  <r>
    <x v="0"/>
    <x v="31"/>
    <x v="406"/>
    <x v="405"/>
    <n v="7327.02"/>
    <s v="Export_CoGe"/>
    <x v="0"/>
    <s v="COSGS"/>
    <x v="4"/>
    <s v="COSTI"/>
    <m/>
    <s v="B.8)"/>
    <s v="8) per godimento di beni di terzi"/>
    <x v="3"/>
  </r>
  <r>
    <x v="0"/>
    <x v="31"/>
    <x v="176"/>
    <x v="176"/>
    <n v="4853.3999999999996"/>
    <s v="Export_CoGe"/>
    <x v="0"/>
    <s v="AMMST"/>
    <x v="24"/>
    <s v="AMM"/>
    <m/>
    <s v="B.10)"/>
    <s v="10) Ammortamenti e svalutazioni"/>
    <x v="7"/>
  </r>
  <r>
    <x v="0"/>
    <x v="31"/>
    <x v="180"/>
    <x v="180"/>
    <n v="2372.88"/>
    <s v="Export_CoGe"/>
    <x v="0"/>
    <s v="AMMST"/>
    <x v="24"/>
    <s v="AMM"/>
    <m/>
    <s v="B.10)"/>
    <s v="10) Ammortamenti e svalutazioni"/>
    <x v="7"/>
  </r>
  <r>
    <x v="0"/>
    <x v="31"/>
    <x v="182"/>
    <x v="182"/>
    <n v="15119.52"/>
    <s v="Export_CoGe"/>
    <x v="0"/>
    <s v="AMMIN"/>
    <x v="26"/>
    <s v="AMM"/>
    <m/>
    <s v="B.10)"/>
    <s v="10) Ammortamenti e svalutazioni"/>
    <x v="7"/>
  </r>
  <r>
    <x v="0"/>
    <x v="31"/>
    <x v="184"/>
    <x v="184"/>
    <n v="5657.7060000000001"/>
    <s v="Export_CoGe"/>
    <x v="0"/>
    <s v="AMMST"/>
    <x v="24"/>
    <s v="AMM"/>
    <m/>
    <s v="B.10)"/>
    <s v="10) Ammortamenti e svalutazioni"/>
    <x v="7"/>
  </r>
  <r>
    <x v="0"/>
    <x v="31"/>
    <x v="186"/>
    <x v="186"/>
    <n v="14392.140000000001"/>
    <s v="Export_CoGe"/>
    <x v="0"/>
    <s v="AMMIN"/>
    <x v="26"/>
    <s v="AMM"/>
    <m/>
    <s v="B.10)"/>
    <s v="10) Ammortamenti e svalutazioni"/>
    <x v="7"/>
  </r>
  <r>
    <x v="0"/>
    <x v="31"/>
    <x v="188"/>
    <x v="188"/>
    <n v="10409.34"/>
    <s v="Export_CoGe"/>
    <x v="0"/>
    <s v="AMMIN"/>
    <x v="26"/>
    <s v="AMM"/>
    <m/>
    <s v="B.10)"/>
    <s v="10) Ammortamenti e svalutazioni"/>
    <x v="7"/>
  </r>
  <r>
    <x v="0"/>
    <x v="31"/>
    <x v="190"/>
    <x v="190"/>
    <n v="2739.3"/>
    <s v="Export_CoGe"/>
    <x v="0"/>
    <s v="AMMST"/>
    <x v="24"/>
    <s v="AMM"/>
    <m/>
    <s v="B.10)"/>
    <s v="10) Ammortamenti e svalutazioni"/>
    <x v="7"/>
  </r>
  <r>
    <x v="0"/>
    <x v="31"/>
    <x v="192"/>
    <x v="192"/>
    <n v="641.76160000000004"/>
    <s v="Export_CoGe"/>
    <x v="0"/>
    <s v="AMMST"/>
    <x v="24"/>
    <s v="AMM"/>
    <m/>
    <s v="B.10)"/>
    <s v="10) Ammortamenti e svalutazioni"/>
    <x v="7"/>
  </r>
  <r>
    <x v="0"/>
    <x v="31"/>
    <x v="198"/>
    <x v="198"/>
    <n v="604332.76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1"/>
    <x v="200"/>
    <x v="200"/>
    <n v="473270.04"/>
    <s v="Export_CoGe"/>
    <x v="0"/>
    <s v="VARMP"/>
    <x v="28"/>
    <s v="ACQ"/>
    <m/>
    <s v="B.11)"/>
    <s v="11) variazioni delle rimanenze di materie prime, sussidiarie, di consumo e di merci"/>
    <x v="3"/>
  </r>
  <r>
    <x v="0"/>
    <x v="31"/>
    <x v="203"/>
    <x v="203"/>
    <n v="10534.01"/>
    <s v="Export_CoGe"/>
    <x v="0"/>
    <s v="COSGS"/>
    <x v="4"/>
    <s v="COSTI"/>
    <m/>
    <s v="B.14)"/>
    <s v="14) oneri diversi di gestione"/>
    <x v="2"/>
  </r>
  <r>
    <x v="0"/>
    <x v="31"/>
    <x v="204"/>
    <x v="204"/>
    <n v="5505"/>
    <s v="Export_CoGe"/>
    <x v="0"/>
    <s v="COSGS"/>
    <x v="4"/>
    <s v="COSTI"/>
    <m/>
    <s v="B.14)"/>
    <s v="14) oneri diversi di gestione"/>
    <x v="2"/>
  </r>
  <r>
    <x v="0"/>
    <x v="31"/>
    <x v="206"/>
    <x v="206"/>
    <n v="17.5"/>
    <s v="Export_CoGe"/>
    <x v="0"/>
    <s v="COSGS"/>
    <x v="4"/>
    <s v="COSTI"/>
    <m/>
    <s v="B.14)"/>
    <s v="14) oneri diversi di gestione"/>
    <x v="2"/>
  </r>
  <r>
    <x v="0"/>
    <x v="31"/>
    <x v="208"/>
    <x v="208"/>
    <n v="1599.29"/>
    <s v="Export_CoGe"/>
    <x v="0"/>
    <s v="COSGS"/>
    <x v="4"/>
    <s v="COSTI"/>
    <m/>
    <s v="B.14)"/>
    <s v="14) oneri diversi di gestione"/>
    <x v="2"/>
  </r>
  <r>
    <x v="0"/>
    <x v="31"/>
    <x v="209"/>
    <x v="209"/>
    <n v="5740"/>
    <s v="Export_CoGe"/>
    <x v="0"/>
    <s v="COSGS"/>
    <x v="4"/>
    <s v="COSTI"/>
    <m/>
    <s v="B.14)"/>
    <s v="14) oneri diversi di gestione"/>
    <x v="2"/>
  </r>
  <r>
    <x v="0"/>
    <x v="31"/>
    <x v="211"/>
    <x v="211"/>
    <n v="71.760000000000005"/>
    <s v="Export_CoGe"/>
    <x v="0"/>
    <s v="COSGS"/>
    <x v="4"/>
    <s v="COSTI"/>
    <m/>
    <s v="B.14)"/>
    <s v="14) oneri diversi di gestione"/>
    <x v="2"/>
  </r>
  <r>
    <x v="0"/>
    <x v="31"/>
    <x v="217"/>
    <x v="217"/>
    <n v="1243.0999999999999"/>
    <s v="Export_CoGe"/>
    <x v="0"/>
    <s v="ONSTR"/>
    <x v="30"/>
    <s v="EXT"/>
    <m/>
    <s v="B.14)"/>
    <s v="14) oneri diversi di gestione"/>
    <x v="2"/>
  </r>
  <r>
    <x v="0"/>
    <x v="31"/>
    <x v="218"/>
    <x v="218"/>
    <n v="2.99"/>
    <s v="Export_CoGe"/>
    <x v="0"/>
    <s v="COSGS"/>
    <x v="4"/>
    <s v="COSTI"/>
    <m/>
    <s v="B.14)"/>
    <s v="14) oneri diversi di gestione"/>
    <x v="2"/>
  </r>
  <r>
    <x v="0"/>
    <x v="31"/>
    <x v="219"/>
    <x v="219"/>
    <n v="741.74"/>
    <s v="Export_CoGe"/>
    <x v="0"/>
    <s v="COSGS"/>
    <x v="4"/>
    <s v="COSTI"/>
    <m/>
    <s v="B.14)"/>
    <s v="14) oneri diversi di gestione"/>
    <x v="2"/>
  </r>
  <r>
    <x v="0"/>
    <x v="31"/>
    <x v="221"/>
    <x v="221"/>
    <n v="37.5"/>
    <s v="Export_CoGe"/>
    <x v="0"/>
    <s v="COSGS"/>
    <x v="4"/>
    <s v="COSTI"/>
    <m/>
    <s v="B.14)"/>
    <s v="14) oneri diversi di gestione"/>
    <x v="4"/>
  </r>
  <r>
    <x v="0"/>
    <x v="31"/>
    <x v="223"/>
    <x v="223"/>
    <n v="7.999999999992724E-2"/>
    <s v="Export_CoGe"/>
    <x v="0"/>
    <s v="COSGS"/>
    <x v="4"/>
    <s v="COSTI"/>
    <m/>
    <s v="B.14)"/>
    <s v="14) oneri diversi di gestione"/>
    <x v="2"/>
  </r>
  <r>
    <x v="0"/>
    <x v="31"/>
    <x v="225"/>
    <x v="225"/>
    <n v="1.4549999999974002"/>
    <s v="Export_CoGe"/>
    <x v="0"/>
    <s v="COSGS"/>
    <x v="4"/>
    <s v="COSTI"/>
    <m/>
    <s v="B.14)"/>
    <s v="14) oneri diversi di gestione"/>
    <x v="2"/>
  </r>
  <r>
    <x v="0"/>
    <x v="31"/>
    <x v="226"/>
    <x v="226"/>
    <n v="13509.13"/>
    <s v="Export_CoGe"/>
    <x v="0"/>
    <s v="ONSTR"/>
    <x v="30"/>
    <s v="EXT"/>
    <m/>
    <s v="B.14)"/>
    <s v="14) oneri diversi di gestione"/>
    <x v="2"/>
  </r>
  <r>
    <x v="0"/>
    <x v="31"/>
    <x v="229"/>
    <x v="229"/>
    <n v="379.98"/>
    <s v="Export_CoGe"/>
    <x v="0"/>
    <s v="COSGS"/>
    <x v="4"/>
    <s v="COSTI"/>
    <m/>
    <s v="B.14)"/>
    <s v="14) oneri diversi di gestione"/>
    <x v="6"/>
  </r>
  <r>
    <x v="0"/>
    <x v="31"/>
    <x v="306"/>
    <x v="306"/>
    <n v="765.19999999999993"/>
    <s v="Export_CoGe"/>
    <x v="0"/>
    <s v="COSGS"/>
    <x v="4"/>
    <s v="COSTI"/>
    <m/>
    <s v="B.14)"/>
    <s v="14) oneri diversi di gestione"/>
    <x v="4"/>
  </r>
  <r>
    <x v="0"/>
    <x v="31"/>
    <x v="307"/>
    <x v="307"/>
    <n v="7316"/>
    <s v="Export_CoGe"/>
    <x v="0"/>
    <s v="ONSTR"/>
    <x v="30"/>
    <s v="EXT"/>
    <m/>
    <s v="B.14)"/>
    <s v="14) oneri diversi di gestione"/>
    <x v="7"/>
  </r>
  <r>
    <x v="0"/>
    <x v="31"/>
    <x v="381"/>
    <x v="380"/>
    <n v="6497.68"/>
    <s v="Export_CoGe"/>
    <x v="0"/>
    <s v="ONFIN"/>
    <x v="32"/>
    <s v="FIN"/>
    <m/>
    <s v="C.17)"/>
    <s v="17) interessi e altri oneri finanziari"/>
    <x v="7"/>
  </r>
  <r>
    <x v="0"/>
    <x v="31"/>
    <x v="233"/>
    <x v="233"/>
    <n v="11859.750000000004"/>
    <s v="Export_CoGe"/>
    <x v="0"/>
    <s v="ONFIN"/>
    <x v="32"/>
    <s v="FIN"/>
    <m/>
    <s v="C.17)"/>
    <s v="17) interessi e altri oneri finanziari"/>
    <x v="7"/>
  </r>
  <r>
    <x v="0"/>
    <x v="31"/>
    <x v="235"/>
    <x v="235"/>
    <n v="1369.11"/>
    <s v="Export_CoGe"/>
    <x v="0"/>
    <s v="ONFIN"/>
    <x v="32"/>
    <s v="FIN"/>
    <m/>
    <s v="C.17)"/>
    <s v="17) interessi e altri oneri finanziari"/>
    <x v="7"/>
  </r>
  <r>
    <x v="0"/>
    <x v="31"/>
    <x v="349"/>
    <x v="348"/>
    <n v="30632.49"/>
    <s v="Export_CoGe"/>
    <x v="0"/>
    <s v="ONFIN"/>
    <x v="32"/>
    <s v="FIN"/>
    <m/>
    <s v="C.17)"/>
    <s v="17) interessi e altri oneri finanziari"/>
    <x v="7"/>
  </r>
  <r>
    <x v="0"/>
    <x v="31"/>
    <x v="236"/>
    <x v="236"/>
    <n v="45.75"/>
    <s v="Export_CoGe"/>
    <x v="0"/>
    <s v="ONFIN"/>
    <x v="32"/>
    <s v="FIN"/>
    <m/>
    <s v="C.17)"/>
    <s v="17) interessi e altri oneri finanziari"/>
    <x v="7"/>
  </r>
  <r>
    <x v="0"/>
    <x v="31"/>
    <x v="239"/>
    <x v="239"/>
    <n v="-2734456.7800000007"/>
    <s v="Export_CoGe"/>
    <x v="0"/>
    <s v="RICOP"/>
    <x v="33"/>
    <s v="RIC"/>
    <m/>
    <s v="A.1)"/>
    <s v="1) ricavi delle vendite e delle prestazioni"/>
    <x v="5"/>
  </r>
  <r>
    <x v="0"/>
    <x v="31"/>
    <x v="243"/>
    <x v="243"/>
    <n v="-130295.12999999998"/>
    <s v="Export_CoGe"/>
    <x v="0"/>
    <s v="RICOP"/>
    <x v="33"/>
    <s v="RIC"/>
    <m/>
    <s v="A.1)"/>
    <s v="1) ricavi delle vendite e delle prestazioni"/>
    <x v="6"/>
  </r>
  <r>
    <x v="0"/>
    <x v="31"/>
    <x v="244"/>
    <x v="244"/>
    <n v="-4288.9199999999992"/>
    <s v="Export_CoGe"/>
    <x v="0"/>
    <s v="RICOP"/>
    <x v="33"/>
    <s v="RIC"/>
    <m/>
    <s v="A.1)"/>
    <s v="1) ricavi delle vendite e delle prestazioni"/>
    <x v="6"/>
  </r>
  <r>
    <x v="0"/>
    <x v="31"/>
    <x v="350"/>
    <x v="349"/>
    <n v="-73196.210000000006"/>
    <s v="Export_CoGe"/>
    <x v="0"/>
    <s v="RICOP"/>
    <x v="33"/>
    <s v="RIC"/>
    <m/>
    <s v="A.1)"/>
    <s v="1) ricavi delle vendite e delle prestazioni"/>
    <x v="5"/>
  </r>
  <r>
    <x v="0"/>
    <x v="31"/>
    <x v="385"/>
    <x v="384"/>
    <n v="-39655.1"/>
    <s v="Export_CoGe"/>
    <x v="0"/>
    <s v="RICOP"/>
    <x v="33"/>
    <s v="RIC"/>
    <m/>
    <s v="A.1)"/>
    <s v="1) ricavi delle vendite e delle prestazioni"/>
    <x v="6"/>
  </r>
  <r>
    <x v="0"/>
    <x v="31"/>
    <x v="372"/>
    <x v="371"/>
    <n v="-30133"/>
    <s v="Export_CoGe"/>
    <x v="0"/>
    <s v="RICOP"/>
    <x v="33"/>
    <s v="RIC"/>
    <m/>
    <s v="A.1)"/>
    <s v="1) ricavi delle vendite e delle prestazioni"/>
    <x v="6"/>
  </r>
  <r>
    <x v="0"/>
    <x v="31"/>
    <x v="247"/>
    <x v="247"/>
    <n v="-72688.36"/>
    <s v="Export_CoGe"/>
    <x v="0"/>
    <s v="ONSTR"/>
    <x v="30"/>
    <s v="EXT"/>
    <m/>
    <s v="B.14)"/>
    <s v="14) oneri diversi di gestione"/>
    <x v="2"/>
  </r>
  <r>
    <x v="0"/>
    <x v="31"/>
    <x v="250"/>
    <x v="250"/>
    <n v="-583818.20200000005"/>
    <s v="Export_CoGe"/>
    <x v="0"/>
    <s v="CORR"/>
    <x v="35"/>
    <s v="CORR"/>
    <m/>
    <s v="A.1)"/>
    <s v="1) ricavi delle vendite e delle prestazioni"/>
    <x v="6"/>
  </r>
  <r>
    <x v="0"/>
    <x v="31"/>
    <x v="254"/>
    <x v="254"/>
    <n v="-225988.53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1"/>
    <x v="255"/>
    <x v="255"/>
    <n v="-727564.88"/>
    <s v="Export_CoGe"/>
    <x v="0"/>
    <s v="VARMP"/>
    <x v="28"/>
    <s v="ACQ"/>
    <m/>
    <s v="B.11)"/>
    <s v="11) variazioni delle rimanenze di materie prime, sussidiarie, di consumo e di merci"/>
    <x v="3"/>
  </r>
  <r>
    <x v="0"/>
    <x v="31"/>
    <x v="257"/>
    <x v="257"/>
    <n v="-12.500000000000909"/>
    <s v="Export_CoGe"/>
    <x v="0"/>
    <s v="ALTRI"/>
    <x v="34"/>
    <s v="ALTRI"/>
    <m/>
    <s v="A.5)"/>
    <s v="5) altri ricavi e proventi, con separata indicazione dei contributi in conto esercizio"/>
    <x v="2"/>
  </r>
  <r>
    <x v="0"/>
    <x v="31"/>
    <x v="259"/>
    <x v="259"/>
    <n v="-0.94999999999890861"/>
    <s v="Export_CoGe"/>
    <x v="0"/>
    <s v="ALTRI"/>
    <x v="34"/>
    <s v="ALTRI"/>
    <m/>
    <s v="A.5)"/>
    <s v="5) altri ricavi e proventi, con separata indicazione dei contributi in conto esercizio"/>
    <x v="2"/>
  </r>
  <r>
    <x v="0"/>
    <x v="31"/>
    <x v="238"/>
    <x v="238"/>
    <n v="4325.74"/>
    <s v="Export_CoGe"/>
    <x v="0"/>
    <s v="RICOP"/>
    <x v="33"/>
    <s v="RIC"/>
    <m/>
    <s v="A.1)"/>
    <s v="1) ricavi delle vendite e delle prestazioni"/>
    <x v="6"/>
  </r>
  <r>
    <x v="0"/>
    <x v="31"/>
    <x v="260"/>
    <x v="260"/>
    <n v="-1000"/>
    <s v="Export_CoGe"/>
    <x v="0"/>
    <s v="ALTRI"/>
    <x v="34"/>
    <s v="ALTRI"/>
    <m/>
    <s v="A.5)"/>
    <s v="5) altri ricavi e proventi, con separata indicazione dei contributi in conto esercizio"/>
    <x v="2"/>
  </r>
  <r>
    <x v="0"/>
    <x v="31"/>
    <x v="309"/>
    <x v="309"/>
    <n v="-5929.2"/>
    <s v="Export_CoGe"/>
    <x v="0"/>
    <s v="ALTRI"/>
    <x v="34"/>
    <s v="ALTRI"/>
    <m/>
    <s v="A.5)"/>
    <s v="5) altri ricavi e proventi, con separata indicazione dei contributi in conto esercizio"/>
    <x v="2"/>
  </r>
  <r>
    <x v="0"/>
    <x v="31"/>
    <x v="266"/>
    <x v="266"/>
    <n v="-4856.6900000000005"/>
    <s v="Export_CoGe"/>
    <x v="0"/>
    <s v="ONSTR"/>
    <x v="30"/>
    <s v="EXT"/>
    <m/>
    <s v="A.5)"/>
    <s v="5) altri ricavi e proventi, con separata indicazione dei contributi in conto esercizio"/>
    <x v="2"/>
  </r>
  <r>
    <x v="0"/>
    <x v="31"/>
    <x v="311"/>
    <x v="311"/>
    <n v="-5002.3"/>
    <s v="Export_CoGe"/>
    <x v="0"/>
    <s v="ACQDI"/>
    <x v="0"/>
    <s v="ACQ"/>
    <m/>
    <s v="A.5)"/>
    <s v="5) altri ricavi e proventi, con separata indicazione dei contributi in conto esercizio"/>
    <x v="2"/>
  </r>
  <r>
    <x v="0"/>
    <x v="31"/>
    <x v="268"/>
    <x v="268"/>
    <n v="-441911.7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1"/>
    <x v="270"/>
    <x v="270"/>
    <n v="-56505.7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1"/>
    <x v="380"/>
    <x v="379"/>
    <n v="-4038.17"/>
    <s v="Export_CoGe"/>
    <x v="0"/>
    <s v="ONSTR"/>
    <x v="30"/>
    <s v="EXT"/>
    <m/>
    <s v="A.5)"/>
    <s v="5) altri ricavi e proventi, con separata indicazione dei contributi in conto esercizio"/>
    <x v="8"/>
  </r>
  <r>
    <x v="0"/>
    <x v="31"/>
    <x v="374"/>
    <x v="373"/>
    <n v="-1500"/>
    <s v="Export_CoGe"/>
    <x v="0"/>
    <s v="ONSTR"/>
    <x v="30"/>
    <s v="EXT"/>
    <m/>
    <s v="B.14)"/>
    <s v="14) oneri diversi di gestione"/>
    <x v="2"/>
  </r>
  <r>
    <x v="0"/>
    <x v="31"/>
    <x v="276"/>
    <x v="276"/>
    <n v="-6063.1399999999994"/>
    <s v="Export_CoGe"/>
    <x v="0"/>
    <s v="ONFIN"/>
    <x v="32"/>
    <s v="FIN"/>
    <m/>
    <s v="C.16)"/>
    <s v="16) altri proventi finanziari"/>
    <x v="4"/>
  </r>
  <r>
    <x v="0"/>
    <x v="32"/>
    <x v="316"/>
    <x v="316"/>
    <n v="249.99999999998727"/>
    <s v="Export_CoGe"/>
    <x v="1"/>
    <s v="34.CS"/>
    <x v="18"/>
    <s v="PN"/>
    <m/>
    <s v="A"/>
    <s v="Crediti verso soci"/>
    <x v="1"/>
  </r>
  <r>
    <x v="0"/>
    <x v="32"/>
    <x v="2"/>
    <x v="2"/>
    <n v="10000"/>
    <s v="Export_CoGe"/>
    <x v="1"/>
    <s v="23.I.IMM"/>
    <x v="1"/>
    <s v="IMM"/>
    <m/>
    <s v="23.I.IMM"/>
    <s v="Immobilizzazioni Immateriali"/>
    <x v="1"/>
  </r>
  <r>
    <x v="0"/>
    <x v="32"/>
    <x v="4"/>
    <x v="4"/>
    <n v="23983"/>
    <s v="Export_CoGe"/>
    <x v="1"/>
    <s v="23.I.IMM"/>
    <x v="1"/>
    <s v="IMM"/>
    <m/>
    <s v="23.I.IMM"/>
    <s v="Immobilizzazioni Immateriali"/>
    <x v="1"/>
  </r>
  <r>
    <x v="0"/>
    <x v="32"/>
    <x v="6"/>
    <x v="6"/>
    <n v="69472.100000000006"/>
    <s v="Export_CoGe"/>
    <x v="1"/>
    <s v="23.I.IMM"/>
    <x v="1"/>
    <s v="IMM"/>
    <m/>
    <s v="23.I.IMM"/>
    <s v="Immobilizzazioni Immateriali"/>
    <x v="1"/>
  </r>
  <r>
    <x v="0"/>
    <x v="32"/>
    <x v="10"/>
    <x v="10"/>
    <n v="59322.69"/>
    <s v="Export_CoGe"/>
    <x v="1"/>
    <s v="23.I.IMM"/>
    <x v="1"/>
    <s v="IMM"/>
    <m/>
    <s v="23.I.IMM"/>
    <s v="Immobilizzazioni Immateriali"/>
    <x v="1"/>
  </r>
  <r>
    <x v="0"/>
    <x v="32"/>
    <x v="12"/>
    <x v="12"/>
    <n v="87545.25"/>
    <s v="Export_CoGe"/>
    <x v="1"/>
    <s v="24.I.MAT"/>
    <x v="3"/>
    <s v="MAT"/>
    <m/>
    <s v="24.I.MAT"/>
    <s v="Immobilizzazioni Materiali"/>
    <x v="1"/>
  </r>
  <r>
    <x v="0"/>
    <x v="32"/>
    <x v="14"/>
    <x v="14"/>
    <n v="693957.03"/>
    <s v="Export_CoGe"/>
    <x v="1"/>
    <s v="24.I.MAT"/>
    <x v="3"/>
    <s v="MAT"/>
    <m/>
    <s v="24.I.MAT"/>
    <s v="Immobilizzazioni Materiali"/>
    <x v="1"/>
  </r>
  <r>
    <x v="0"/>
    <x v="32"/>
    <x v="16"/>
    <x v="16"/>
    <n v="136992.31"/>
    <s v="Export_CoGe"/>
    <x v="1"/>
    <s v="24.I.MAT"/>
    <x v="3"/>
    <s v="MAT"/>
    <m/>
    <s v="24.I.MAT"/>
    <s v="Immobilizzazioni Materiali"/>
    <x v="1"/>
  </r>
  <r>
    <x v="0"/>
    <x v="32"/>
    <x v="18"/>
    <x v="18"/>
    <n v="229033.74"/>
    <s v="Export_CoGe"/>
    <x v="1"/>
    <s v="24.I.MAT"/>
    <x v="3"/>
    <s v="MAT"/>
    <m/>
    <s v="24.I.MAT"/>
    <s v="Immobilizzazioni Materiali"/>
    <x v="1"/>
  </r>
  <r>
    <x v="0"/>
    <x v="32"/>
    <x v="21"/>
    <x v="21"/>
    <n v="328126.49000000005"/>
    <s v="Export_CoGe"/>
    <x v="1"/>
    <s v="24.I.MAT"/>
    <x v="3"/>
    <s v="MAT"/>
    <m/>
    <s v="24.I.MAT"/>
    <s v="Immobilizzazioni Materiali"/>
    <x v="1"/>
  </r>
  <r>
    <x v="0"/>
    <x v="32"/>
    <x v="24"/>
    <x v="24"/>
    <n v="96009.37"/>
    <s v="Export_CoGe"/>
    <x v="1"/>
    <s v="24.I.MAT"/>
    <x v="3"/>
    <s v="MAT"/>
    <m/>
    <s v="24.I.MAT"/>
    <s v="Immobilizzazioni Materiali"/>
    <x v="1"/>
  </r>
  <r>
    <x v="0"/>
    <x v="32"/>
    <x v="26"/>
    <x v="26"/>
    <n v="16409.09"/>
    <s v="Export_CoGe"/>
    <x v="1"/>
    <s v="24.I.MAT"/>
    <x v="3"/>
    <s v="MAT"/>
    <m/>
    <s v="24.I.MAT"/>
    <s v="Immobilizzazioni Materiali"/>
    <x v="1"/>
  </r>
  <r>
    <x v="0"/>
    <x v="32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32"/>
    <x v="421"/>
    <x v="420"/>
    <n v="140736"/>
    <s v="Export_CoGe"/>
    <x v="1"/>
    <s v="24.I.MAT"/>
    <x v="3"/>
    <s v="MAT"/>
    <m/>
    <s v="24.I.MAT"/>
    <s v="Immobilizzazioni Materiali"/>
    <x v="1"/>
  </r>
  <r>
    <x v="0"/>
    <x v="32"/>
    <x v="36"/>
    <x v="36"/>
    <n v="340"/>
    <s v="Export_CoGe"/>
    <x v="1"/>
    <s v="25.I.FIN"/>
    <x v="7"/>
    <s v="IFIN"/>
    <m/>
    <s v="25.I.FIN"/>
    <s v="Immobilizzazioni Finanziarie"/>
    <x v="1"/>
  </r>
  <r>
    <x v="0"/>
    <x v="32"/>
    <x v="38"/>
    <x v="38"/>
    <n v="2500"/>
    <s v="Export_CoGe"/>
    <x v="1"/>
    <s v="25.I.FIN"/>
    <x v="7"/>
    <s v="IFIN"/>
    <m/>
    <s v="25.I.FIN"/>
    <s v="Immobilizzazioni Finanziarie"/>
    <x v="1"/>
  </r>
  <r>
    <x v="0"/>
    <x v="32"/>
    <x v="40"/>
    <x v="40"/>
    <n v="250"/>
    <s v="Export_CoGe"/>
    <x v="1"/>
    <s v="25.I.FIN"/>
    <x v="7"/>
    <s v="IFIN"/>
    <m/>
    <s v="25.I.FIN"/>
    <s v="Immobilizzazioni Finanziarie"/>
    <x v="1"/>
  </r>
  <r>
    <x v="0"/>
    <x v="32"/>
    <x v="317"/>
    <x v="317"/>
    <n v="997500"/>
    <s v="Export_CoGe"/>
    <x v="1"/>
    <s v="25.I.FIN"/>
    <x v="7"/>
    <s v="IFIN"/>
    <m/>
    <s v="25.I.FIN"/>
    <s v="Immobilizzazioni Finanziarie"/>
    <x v="1"/>
  </r>
  <r>
    <x v="0"/>
    <x v="32"/>
    <x v="318"/>
    <x v="318"/>
    <n v="39250.559999999998"/>
    <s v="Export_CoGe"/>
    <x v="1"/>
    <s v="25.I.FIN"/>
    <x v="7"/>
    <s v="IFIN"/>
    <m/>
    <s v="25.I.FIN"/>
    <s v="Immobilizzazioni Finanziarie"/>
    <x v="1"/>
  </r>
  <r>
    <x v="0"/>
    <x v="32"/>
    <x v="351"/>
    <x v="350"/>
    <n v="135322.94"/>
    <s v="Export_CoGe"/>
    <x v="1"/>
    <s v="25.I.FIN"/>
    <x v="7"/>
    <s v="IFIN"/>
    <m/>
    <s v="25.I.FIN"/>
    <s v="Immobilizzazioni Finanziarie"/>
    <x v="1"/>
  </r>
  <r>
    <x v="0"/>
    <x v="32"/>
    <x v="45"/>
    <x v="45"/>
    <n v="979313.19"/>
    <s v="Export_CoGe"/>
    <x v="1"/>
    <s v="26.MAG"/>
    <x v="9"/>
    <s v="MAG"/>
    <m/>
    <s v="26.MAG"/>
    <s v="Rimanenze"/>
    <x v="1"/>
  </r>
  <r>
    <x v="0"/>
    <x v="32"/>
    <x v="49"/>
    <x v="49"/>
    <n v="286209.46999999997"/>
    <s v="Export_CoGe"/>
    <x v="1"/>
    <s v="26.MAG"/>
    <x v="9"/>
    <s v="MAG"/>
    <m/>
    <s v="26.MAG"/>
    <s v="Rimanenze"/>
    <x v="1"/>
  </r>
  <r>
    <x v="0"/>
    <x v="32"/>
    <x v="51"/>
    <x v="51"/>
    <n v="1058200.4599999925"/>
    <s v="Export_CoGe"/>
    <x v="1"/>
    <s v="27.CLI"/>
    <x v="10"/>
    <s v="CLI"/>
    <m/>
    <s v="27.CLI"/>
    <s v="Crediti Commerciali"/>
    <x v="1"/>
  </r>
  <r>
    <x v="0"/>
    <x v="32"/>
    <x v="53"/>
    <x v="53"/>
    <n v="7730.4200000000255"/>
    <s v="Export_CoGe"/>
    <x v="1"/>
    <s v="27.CLI"/>
    <x v="10"/>
    <s v="CLI"/>
    <m/>
    <s v="27.CLI"/>
    <s v="Crediti Commerciali"/>
    <x v="1"/>
  </r>
  <r>
    <x v="0"/>
    <x v="32"/>
    <x v="55"/>
    <x v="55"/>
    <n v="39943.209999999941"/>
    <s v="Export_CoGe"/>
    <x v="1"/>
    <s v="27.CLI"/>
    <x v="10"/>
    <s v="CLI"/>
    <m/>
    <s v="27.CLI"/>
    <s v="Crediti Commerciali"/>
    <x v="1"/>
  </r>
  <r>
    <x v="0"/>
    <x v="32"/>
    <x v="61"/>
    <x v="61"/>
    <n v="794.3599999999999"/>
    <s v="Export_CoGe"/>
    <x v="1"/>
    <s v="31.PTN"/>
    <x v="12"/>
    <s v="PTN"/>
    <m/>
    <s v="31.PTN"/>
    <s v="Crediti Tributari"/>
    <x v="1"/>
  </r>
  <r>
    <x v="0"/>
    <x v="32"/>
    <x v="319"/>
    <x v="319"/>
    <n v="107560.93999999999"/>
    <s v="Export_CoGe"/>
    <x v="1"/>
    <s v="31.PTN"/>
    <x v="12"/>
    <s v="PTN"/>
    <m/>
    <s v="31.PTN"/>
    <s v="Crediti Tributari"/>
    <x v="1"/>
  </r>
  <r>
    <x v="0"/>
    <x v="32"/>
    <x v="415"/>
    <x v="414"/>
    <n v="62433.35"/>
    <s v="Export_CoGe"/>
    <x v="1"/>
    <s v="29.AC"/>
    <x v="11"/>
    <s v="AC"/>
    <m/>
    <s v="29.AC"/>
    <s v="Altri Crediti"/>
    <x v="1"/>
  </r>
  <r>
    <x v="0"/>
    <x v="32"/>
    <x v="67"/>
    <x v="67"/>
    <n v="5898.25"/>
    <s v="Export_CoGe"/>
    <x v="1"/>
    <s v="31.PTN"/>
    <x v="12"/>
    <s v="PTN"/>
    <m/>
    <s v="31.PTN"/>
    <s v="Crediti Tributari"/>
    <x v="1"/>
  </r>
  <r>
    <x v="0"/>
    <x v="32"/>
    <x v="72"/>
    <x v="72"/>
    <n v="12699.670000000009"/>
    <s v="Export_CoGe"/>
    <x v="1"/>
    <s v="31.PTN"/>
    <x v="12"/>
    <s v="PTN"/>
    <m/>
    <s v="31.PTN"/>
    <s v="Crediti Tributari"/>
    <x v="1"/>
  </r>
  <r>
    <x v="0"/>
    <x v="32"/>
    <x v="422"/>
    <x v="421"/>
    <n v="3057.3999999999974"/>
    <s v="Export_CoGe"/>
    <x v="1"/>
    <s v="31.PTN"/>
    <x v="12"/>
    <s v="PTN"/>
    <m/>
    <s v="31.PTN"/>
    <s v="Crediti Tributari"/>
    <x v="1"/>
  </r>
  <r>
    <x v="0"/>
    <x v="32"/>
    <x v="78"/>
    <x v="78"/>
    <n v="58562.62000000001"/>
    <s v="Export_CoGe"/>
    <x v="1"/>
    <s v="29.AC"/>
    <x v="11"/>
    <s v="FOR"/>
    <m/>
    <s v="28.FOR"/>
    <s v="Altri Crediti"/>
    <x v="1"/>
  </r>
  <r>
    <x v="0"/>
    <x v="32"/>
    <x v="80"/>
    <x v="80"/>
    <n v="2796.9300000000658"/>
    <s v="Export_CoGe"/>
    <x v="1"/>
    <s v="29.AC"/>
    <x v="11"/>
    <s v="AC"/>
    <m/>
    <s v="29.AC"/>
    <s v="Altri Crediti"/>
    <x v="1"/>
  </r>
  <r>
    <x v="0"/>
    <x v="32"/>
    <x v="84"/>
    <x v="84"/>
    <n v="149830.38"/>
    <s v="Export_CoGe"/>
    <x v="1"/>
    <s v="29.AC"/>
    <x v="11"/>
    <s v="AC"/>
    <m/>
    <s v="29.AC"/>
    <s v="Altri Crediti"/>
    <x v="1"/>
  </r>
  <r>
    <x v="0"/>
    <x v="32"/>
    <x v="86"/>
    <x v="86"/>
    <n v="-3537.8599999999542"/>
    <s v="Export_CoGe"/>
    <x v="1"/>
    <s v="29.AC"/>
    <x v="11"/>
    <s v="AC"/>
    <m/>
    <s v="29.AC"/>
    <s v="Altri Crediti"/>
    <x v="1"/>
  </r>
  <r>
    <x v="0"/>
    <x v="32"/>
    <x v="88"/>
    <x v="88"/>
    <n v="89.950000000055155"/>
    <s v="Export_CoGe"/>
    <x v="1"/>
    <s v="30.AD"/>
    <x v="13"/>
    <s v="AD"/>
    <m/>
    <s v="30.AD"/>
    <s v="Altri Crediti"/>
    <x v="1"/>
  </r>
  <r>
    <x v="0"/>
    <x v="32"/>
    <x v="90"/>
    <x v="90"/>
    <n v="4442.560000000015"/>
    <s v="Export_CoGe"/>
    <x v="1"/>
    <s v="29.AC"/>
    <x v="11"/>
    <s v="AC"/>
    <m/>
    <s v="29.AC"/>
    <s v="Altri Crediti"/>
    <x v="1"/>
  </r>
  <r>
    <x v="0"/>
    <x v="32"/>
    <x v="92"/>
    <x v="92"/>
    <n v="47142.770000000004"/>
    <s v="Export_CoGe"/>
    <x v="1"/>
    <s v="29.AC"/>
    <x v="11"/>
    <s v="AC"/>
    <m/>
    <s v="29.AC"/>
    <s v="Altri Crediti"/>
    <x v="1"/>
  </r>
  <r>
    <x v="0"/>
    <x v="32"/>
    <x v="98"/>
    <x v="98"/>
    <n v="53.55"/>
    <s v="Export_CoGe"/>
    <x v="1"/>
    <s v="29.AC"/>
    <x v="11"/>
    <s v="AC"/>
    <m/>
    <s v="29.AC"/>
    <s v="Altri Crediti"/>
    <x v="1"/>
  </r>
  <r>
    <x v="0"/>
    <x v="32"/>
    <x v="321"/>
    <x v="321"/>
    <n v="1091.8000000000002"/>
    <s v="Export_CoGe"/>
    <x v="1"/>
    <s v="29.AC"/>
    <x v="11"/>
    <s v="AC"/>
    <m/>
    <s v="29.AC"/>
    <s v="Altri Crediti"/>
    <x v="1"/>
  </r>
  <r>
    <x v="0"/>
    <x v="32"/>
    <x v="322"/>
    <x v="322"/>
    <n v="181.46999999998934"/>
    <s v="Export_CoGe"/>
    <x v="1"/>
    <s v="29.AC"/>
    <x v="11"/>
    <s v="AC"/>
    <m/>
    <s v="29.AC"/>
    <s v="Altri Crediti"/>
    <x v="1"/>
  </r>
  <r>
    <x v="0"/>
    <x v="32"/>
    <x v="107"/>
    <x v="107"/>
    <n v="8023.9599999999991"/>
    <s v="Export_CoGe"/>
    <x v="1"/>
    <s v="29.AC"/>
    <x v="11"/>
    <s v="AC"/>
    <m/>
    <s v="29.AC"/>
    <s v="Ratei/Risconti Attivi"/>
    <x v="1"/>
  </r>
  <r>
    <x v="0"/>
    <x v="32"/>
    <x v="109"/>
    <x v="109"/>
    <n v="936.86000000000126"/>
    <s v="Export_CoGe"/>
    <x v="1"/>
    <s v="36.LIQ"/>
    <x v="15"/>
    <s v="BREVE "/>
    <m/>
    <s v="36.LIQ"/>
    <s v="Debiti a Breve (Liquidità)"/>
    <x v="1"/>
  </r>
  <r>
    <x v="0"/>
    <x v="32"/>
    <x v="323"/>
    <x v="323"/>
    <n v="60532.747999998588"/>
    <s v="Export_CoGe"/>
    <x v="1"/>
    <s v="36.LIQ"/>
    <x v="15"/>
    <s v="BREVE "/>
    <m/>
    <s v="36.LIQ"/>
    <s v="Debiti a Breve (Liquidità)"/>
    <x v="1"/>
  </r>
  <r>
    <x v="0"/>
    <x v="32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32"/>
    <x v="411"/>
    <x v="410"/>
    <n v="2775.16"/>
    <s v="Export_CoGe"/>
    <x v="1"/>
    <s v="36.LIQ"/>
    <x v="15"/>
    <s v="BREVE "/>
    <m/>
    <s v="36.LIQ"/>
    <s v="Debiti a Breve (Liquidità)"/>
    <x v="1"/>
  </r>
  <r>
    <x v="0"/>
    <x v="32"/>
    <x v="412"/>
    <x v="411"/>
    <n v="527.74"/>
    <s v="Export_CoGe"/>
    <x v="1"/>
    <s v="36.LIQ"/>
    <x v="15"/>
    <s v="BREVE "/>
    <m/>
    <s v="36.LIQ"/>
    <s v="Debiti a Breve (Liquidità)"/>
    <x v="1"/>
  </r>
  <r>
    <x v="0"/>
    <x v="32"/>
    <x v="117"/>
    <x v="117"/>
    <n v="341368.31000000681"/>
    <s v="Export_CoGe"/>
    <x v="1"/>
    <s v="36.LIQ"/>
    <x v="15"/>
    <s v="BREVE "/>
    <m/>
    <s v="36.LIQ"/>
    <s v="Debiti a Breve (Liquidità)"/>
    <x v="1"/>
  </r>
  <r>
    <x v="0"/>
    <x v="32"/>
    <x v="325"/>
    <x v="199"/>
    <n v="314426.01000000013"/>
    <s v="Export_CoGe"/>
    <x v="1"/>
    <s v="36.LIQ"/>
    <x v="15"/>
    <s v="BREVE "/>
    <m/>
    <s v="36.LIQ"/>
    <s v="Debiti a Breve (Liquidità)"/>
    <x v="1"/>
  </r>
  <r>
    <x v="0"/>
    <x v="32"/>
    <x v="126"/>
    <x v="126"/>
    <n v="44160.870000002666"/>
    <s v="Export_CoGe"/>
    <x v="1"/>
    <s v="36.LIQ"/>
    <x v="15"/>
    <s v="BREVE "/>
    <m/>
    <s v="36.LIQ"/>
    <s v="Debiti a Breve (Liquidità)"/>
    <x v="1"/>
  </r>
  <r>
    <x v="0"/>
    <x v="32"/>
    <x v="128"/>
    <x v="128"/>
    <n v="280614.59999999998"/>
    <s v="Export_CoGe"/>
    <x v="1"/>
    <s v="36.LIQ"/>
    <x v="15"/>
    <s v="BREVE "/>
    <m/>
    <s v="36.LIQ"/>
    <s v="Debiti a Breve (Liquidità)"/>
    <x v="1"/>
  </r>
  <r>
    <x v="0"/>
    <x v="32"/>
    <x v="130"/>
    <x v="130"/>
    <n v="29024.080000000311"/>
    <s v="Export_CoGe"/>
    <x v="1"/>
    <s v="36.LIQ"/>
    <x v="15"/>
    <s v="BREVE "/>
    <m/>
    <s v="36.LIQ"/>
    <s v="Debiti a Breve (Liquidità)"/>
    <x v="1"/>
  </r>
  <r>
    <x v="0"/>
    <x v="32"/>
    <x v="132"/>
    <x v="132"/>
    <n v="15082.769999999984"/>
    <s v="Export_CoGe"/>
    <x v="1"/>
    <s v="36.LIQ"/>
    <x v="15"/>
    <s v="BREVE "/>
    <m/>
    <s v="36.LIQ"/>
    <s v="Debiti a Breve (Liquidità)"/>
    <x v="1"/>
  </r>
  <r>
    <x v="0"/>
    <x v="32"/>
    <x v="326"/>
    <x v="325"/>
    <n v="209857.39899999968"/>
    <s v="Export_CoGe"/>
    <x v="1"/>
    <s v="36.LIQ"/>
    <x v="15"/>
    <s v="BREVE "/>
    <m/>
    <s v="36.LIQ"/>
    <s v="Debiti a Breve (Liquidità)"/>
    <x v="1"/>
  </r>
  <r>
    <x v="0"/>
    <x v="32"/>
    <x v="327"/>
    <x v="326"/>
    <n v="2582.0400000000009"/>
    <s v="Export_CoGe"/>
    <x v="1"/>
    <s v="36.LIQ"/>
    <x v="15"/>
    <s v="BREVE "/>
    <m/>
    <s v="36.LIQ"/>
    <s v="Debiti a Breve (Liquidità)"/>
    <x v="1"/>
  </r>
  <r>
    <x v="0"/>
    <x v="32"/>
    <x v="359"/>
    <x v="358"/>
    <n v="94603.819999999949"/>
    <s v="Export_CoGe"/>
    <x v="1"/>
    <s v="36.LIQ"/>
    <x v="15"/>
    <s v="BREVE "/>
    <m/>
    <s v="36.LIQ"/>
    <s v="Debiti a Breve (Liquidità)"/>
    <x v="1"/>
  </r>
  <r>
    <x v="0"/>
    <x v="32"/>
    <x v="365"/>
    <x v="364"/>
    <n v="13.77000000000108"/>
    <s v="Export_CoGe"/>
    <x v="1"/>
    <s v="36.LIQ"/>
    <x v="15"/>
    <s v="BREVE "/>
    <m/>
    <s v="36.LIQ"/>
    <s v="Debiti a Breve (Liquidità)"/>
    <x v="1"/>
  </r>
  <r>
    <x v="0"/>
    <x v="32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32"/>
    <x v="329"/>
    <x v="328"/>
    <n v="900000"/>
    <s v="Export_CoGe"/>
    <x v="1"/>
    <s v="36.LIQ"/>
    <x v="15"/>
    <s v="BREVE "/>
    <m/>
    <s v="36.LIQ"/>
    <s v="Debiti a Breve (Liquidità)"/>
    <x v="1"/>
  </r>
  <r>
    <x v="0"/>
    <x v="32"/>
    <x v="430"/>
    <x v="430"/>
    <n v="150000"/>
    <s v="Export_CoGe"/>
    <x v="1"/>
    <s v="36.LIQ"/>
    <x v="15"/>
    <s v="BREVE "/>
    <m/>
    <s v="36.LIQ"/>
    <s v="Debiti a Breve (Liquidità)"/>
    <x v="1"/>
  </r>
  <r>
    <x v="0"/>
    <x v="32"/>
    <x v="145"/>
    <x v="145"/>
    <n v="-8400.0000000000746"/>
    <s v="Export_CoGe"/>
    <x v="1"/>
    <s v="34.CS"/>
    <x v="18"/>
    <s v="PN"/>
    <m/>
    <s v="34.CS"/>
    <s v="Capitale "/>
    <x v="1"/>
  </r>
  <r>
    <x v="0"/>
    <x v="32"/>
    <x v="147"/>
    <x v="147"/>
    <n v="-100000"/>
    <s v="Export_CoGe"/>
    <x v="1"/>
    <s v="34.CS"/>
    <x v="18"/>
    <s v="PN"/>
    <m/>
    <s v="34.CS"/>
    <s v="Capitale "/>
    <x v="1"/>
  </r>
  <r>
    <x v="0"/>
    <x v="32"/>
    <x v="149"/>
    <x v="149"/>
    <n v="-800000"/>
    <s v="Export_CoGe"/>
    <x v="1"/>
    <s v="34.CS"/>
    <x v="18"/>
    <s v="PN"/>
    <m/>
    <s v="34.CS"/>
    <s v="Capitale "/>
    <x v="1"/>
  </r>
  <r>
    <x v="0"/>
    <x v="32"/>
    <x v="151"/>
    <x v="151"/>
    <n v="-99477.040000000008"/>
    <s v="Export_CoGe"/>
    <x v="1"/>
    <s v="35.RIS"/>
    <x v="19"/>
    <s v="PN"/>
    <m/>
    <s v="35.RIS"/>
    <s v="Riserva Legale"/>
    <x v="1"/>
  </r>
  <r>
    <x v="0"/>
    <x v="32"/>
    <x v="330"/>
    <x v="329"/>
    <n v="-135322.94000000006"/>
    <s v="Export_CoGe"/>
    <x v="1"/>
    <s v="35.RIS"/>
    <x v="19"/>
    <s v="PN"/>
    <m/>
    <s v="35.RIS_bis"/>
    <s v="VII - Riserva per operaz. di copertura dei flussi finanz. attesi"/>
    <x v="1"/>
  </r>
  <r>
    <x v="0"/>
    <x v="32"/>
    <x v="154"/>
    <x v="154"/>
    <n v="-100905.84000000001"/>
    <s v="Export_CoGe"/>
    <x v="1"/>
    <s v="35.RIS"/>
    <x v="19"/>
    <s v="PN"/>
    <m/>
    <s v="35.RIS"/>
    <s v="Altre Riserve"/>
    <x v="1"/>
  </r>
  <r>
    <x v="0"/>
    <x v="32"/>
    <x v="157"/>
    <x v="157"/>
    <n v="-137152.56000000003"/>
    <s v="Export_CoGe"/>
    <x v="1"/>
    <s v="23.I.MATFON"/>
    <x v="20"/>
    <s v="MAT"/>
    <m/>
    <s v="23.I.MATFON"/>
    <s v="Immobilizzazioni Materiali"/>
    <x v="1"/>
  </r>
  <r>
    <x v="0"/>
    <x v="32"/>
    <x v="158"/>
    <x v="158"/>
    <n v="-247670.38000000003"/>
    <s v="Export_CoGe"/>
    <x v="1"/>
    <s v="23.I.MATFON"/>
    <x v="20"/>
    <s v="MAT"/>
    <m/>
    <s v="23.I.MATFON"/>
    <s v="Immobilizzazioni Materiali"/>
    <x v="1"/>
  </r>
  <r>
    <x v="0"/>
    <x v="32"/>
    <x v="159"/>
    <x v="159"/>
    <n v="-185596.07000000009"/>
    <s v="Export_CoGe"/>
    <x v="1"/>
    <s v="23.I.MATFON"/>
    <x v="20"/>
    <s v="MAT"/>
    <m/>
    <s v="23.I.MATFON"/>
    <s v="Immobilizzazioni Materiali"/>
    <x v="1"/>
  </r>
  <r>
    <x v="0"/>
    <x v="32"/>
    <x v="161"/>
    <x v="161"/>
    <n v="-69477.675999999992"/>
    <s v="Export_CoGe"/>
    <x v="1"/>
    <s v="23.I.MATFON"/>
    <x v="20"/>
    <s v="MAT"/>
    <m/>
    <s v="23.I.MATFON"/>
    <s v="Immobilizzazioni Materiali"/>
    <x v="1"/>
  </r>
  <r>
    <x v="0"/>
    <x v="32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32"/>
    <x v="163"/>
    <x v="163"/>
    <n v="-11499.241599999992"/>
    <s v="Export_CoGe"/>
    <x v="1"/>
    <s v="23.I.MATFON"/>
    <x v="20"/>
    <s v="MAT"/>
    <m/>
    <s v="23.I.MATFON"/>
    <s v="Immobilizzazioni Materiali"/>
    <x v="1"/>
  </r>
  <r>
    <x v="0"/>
    <x v="32"/>
    <x v="164"/>
    <x v="164"/>
    <n v="-15980.139999999992"/>
    <s v="Export_CoGe"/>
    <x v="1"/>
    <s v="23.I.MATFON"/>
    <x v="20"/>
    <s v="MAT"/>
    <m/>
    <s v="23.I.MATFON"/>
    <s v="Immobilizzazioni Materiali"/>
    <x v="1"/>
  </r>
  <r>
    <x v="0"/>
    <x v="32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32"/>
    <x v="167"/>
    <x v="167"/>
    <n v="-10422"/>
    <s v="Export_CoGe"/>
    <x v="1"/>
    <s v="23.I.IMMFON"/>
    <x v="21"/>
    <s v="IMM"/>
    <m/>
    <s v="23.I.IMMFON"/>
    <s v="Immobilizzazioni Immateriali"/>
    <x v="1"/>
  </r>
  <r>
    <x v="0"/>
    <x v="32"/>
    <x v="168"/>
    <x v="168"/>
    <n v="-42921.710000000043"/>
    <s v="Export_CoGe"/>
    <x v="1"/>
    <s v="23.I.IMMFON"/>
    <x v="21"/>
    <s v="IMM"/>
    <m/>
    <s v="23.I.IMMFON"/>
    <s v="Immobilizzazioni Immateriali"/>
    <x v="1"/>
  </r>
  <r>
    <x v="0"/>
    <x v="32"/>
    <x v="169"/>
    <x v="169"/>
    <n v="-52600.12000000001"/>
    <s v="Export_CoGe"/>
    <x v="1"/>
    <s v="23.I.IMMFON"/>
    <x v="21"/>
    <s v="IMM"/>
    <m/>
    <s v="23.I.IMMFON"/>
    <s v="Immobilizzazioni Immateriali"/>
    <x v="1"/>
  </r>
  <r>
    <x v="0"/>
    <x v="32"/>
    <x v="170"/>
    <x v="170"/>
    <n v="-689282"/>
    <s v="Export_CoGe"/>
    <x v="1"/>
    <s v="33.PROV"/>
    <x v="22"/>
    <s v="PROV"/>
    <m/>
    <s v="33.PROV"/>
    <s v="Altri Fondi "/>
    <x v="1"/>
  </r>
  <r>
    <x v="0"/>
    <x v="32"/>
    <x v="333"/>
    <x v="332"/>
    <n v="-315297.5"/>
    <s v="Export_CoGe"/>
    <x v="1"/>
    <s v="26.MAG"/>
    <x v="9"/>
    <s v="MAG"/>
    <m/>
    <s v="26.MAG"/>
    <s v="Rimanenze"/>
    <x v="1"/>
  </r>
  <r>
    <x v="0"/>
    <x v="32"/>
    <x v="398"/>
    <x v="397"/>
    <n v="-194176"/>
    <s v="Export_CoGe"/>
    <x v="1"/>
    <s v="26.MAG"/>
    <x v="9"/>
    <s v="MAG"/>
    <m/>
    <s v="26.MAG"/>
    <s v="Rimanenze"/>
    <x v="1"/>
  </r>
  <r>
    <x v="0"/>
    <x v="32"/>
    <x v="172"/>
    <x v="172"/>
    <n v="-167455.75999999995"/>
    <s v="Export_CoGe"/>
    <x v="1"/>
    <s v="38.TFR"/>
    <x v="23"/>
    <s v="TFR"/>
    <m/>
    <s v="38.TFR"/>
    <s v="Fondo TFR"/>
    <x v="1"/>
  </r>
  <r>
    <x v="0"/>
    <x v="32"/>
    <x v="173"/>
    <x v="173"/>
    <n v="-425101.89"/>
    <s v="Export_CoGe"/>
    <x v="1"/>
    <s v="38.TFR"/>
    <x v="23"/>
    <s v="TFR"/>
    <m/>
    <s v="38.TFR"/>
    <s v="Fondo TFR"/>
    <x v="1"/>
  </r>
  <r>
    <x v="0"/>
    <x v="32"/>
    <x v="174"/>
    <x v="174"/>
    <n v="-49006.580000000009"/>
    <s v="Export_CoGe"/>
    <x v="1"/>
    <s v="38.TFR"/>
    <x v="23"/>
    <s v="TFR"/>
    <m/>
    <s v="38.TFR"/>
    <s v="Fondo TFR"/>
    <x v="1"/>
  </r>
  <r>
    <x v="0"/>
    <x v="32"/>
    <x v="175"/>
    <x v="175"/>
    <n v="-13963.669999999995"/>
    <s v="Export_CoGe"/>
    <x v="1"/>
    <s v="38.TFR"/>
    <x v="23"/>
    <s v="TFR"/>
    <m/>
    <s v="38.TFR"/>
    <s v="Fondo TFR"/>
    <x v="1"/>
  </r>
  <r>
    <x v="0"/>
    <x v="32"/>
    <x v="177"/>
    <x v="177"/>
    <n v="-195502.61"/>
    <s v="Export_CoGe"/>
    <x v="1"/>
    <s v="27.CLI"/>
    <x v="10"/>
    <s v="CLI"/>
    <m/>
    <s v="27.CLI"/>
    <s v="Crediti Commerciali"/>
    <x v="1"/>
  </r>
  <r>
    <x v="0"/>
    <x v="32"/>
    <x v="431"/>
    <x v="431"/>
    <n v="-29480"/>
    <s v="Export_CoGe"/>
    <x v="1"/>
    <s v="33.PROV"/>
    <x v="22"/>
    <s v="PROV"/>
    <m/>
    <m/>
    <s v="Altri Fondi "/>
    <x v="1"/>
  </r>
  <r>
    <x v="0"/>
    <x v="32"/>
    <x v="183"/>
    <x v="183"/>
    <n v="-149333.34999999998"/>
    <s v="Export_CoGe"/>
    <x v="1"/>
    <s v="37.DFIN"/>
    <x v="25"/>
    <s v="LUNGO"/>
    <m/>
    <s v="37.DFIN"/>
    <s v="Debiti Finanziari (MLT)"/>
    <x v="1"/>
  </r>
  <r>
    <x v="0"/>
    <x v="32"/>
    <x v="189"/>
    <x v="189"/>
    <n v="-364815.2800000002"/>
    <s v="Export_CoGe"/>
    <x v="1"/>
    <s v="37.DFIN"/>
    <x v="25"/>
    <s v="LUNGO"/>
    <m/>
    <s v="37.DFIN"/>
    <s v="Debiti Finanziari (MLT)"/>
    <x v="1"/>
  </r>
  <r>
    <x v="0"/>
    <x v="32"/>
    <x v="193"/>
    <x v="193"/>
    <n v="-158617.24"/>
    <s v="Export_CoGe"/>
    <x v="1"/>
    <s v="37.DFIN"/>
    <x v="25"/>
    <s v="LUNGO"/>
    <m/>
    <s v="37.DFIN"/>
    <s v="Debiti Finanziari (MLT)"/>
    <x v="1"/>
  </r>
  <r>
    <x v="0"/>
    <x v="32"/>
    <x v="195"/>
    <x v="195"/>
    <n v="-47880.100000000006"/>
    <s v="Export_CoGe"/>
    <x v="1"/>
    <s v="37.DFIN"/>
    <x v="25"/>
    <s v="LUNGO"/>
    <m/>
    <s v="37.DFIN"/>
    <s v="Debiti Finanziari (MLT)"/>
    <x v="1"/>
  </r>
  <r>
    <x v="0"/>
    <x v="32"/>
    <x v="335"/>
    <x v="334"/>
    <n v="-110275.99"/>
    <s v="Export_CoGe"/>
    <x v="1"/>
    <s v="37.DFIN"/>
    <x v="25"/>
    <s v="LUNGO"/>
    <m/>
    <s v="37.DFIN"/>
    <s v="Debiti Finanziari (MLT)"/>
    <x v="1"/>
  </r>
  <r>
    <x v="0"/>
    <x v="32"/>
    <x v="336"/>
    <x v="335"/>
    <n v="-1730397.4299999997"/>
    <s v="Export_CoGe"/>
    <x v="1"/>
    <s v="37.DFIN"/>
    <x v="25"/>
    <s v="LUNGO"/>
    <m/>
    <s v="37.DFIN"/>
    <s v="Debiti Finanziari (MLT)"/>
    <x v="1"/>
  </r>
  <r>
    <x v="0"/>
    <x v="32"/>
    <x v="337"/>
    <x v="336"/>
    <n v="-63287.94"/>
    <s v="Export_CoGe"/>
    <x v="1"/>
    <s v="37.DFIN"/>
    <x v="25"/>
    <s v="LUNGO"/>
    <m/>
    <s v="37.DFIN"/>
    <s v="Debiti Vs Altri MLT"/>
    <x v="1"/>
  </r>
  <r>
    <x v="0"/>
    <x v="32"/>
    <x v="210"/>
    <x v="210"/>
    <n v="-558261.94999999995"/>
    <s v="Export_CoGe"/>
    <x v="1"/>
    <s v="28.FOR"/>
    <x v="14"/>
    <s v="FOR"/>
    <m/>
    <s v="28.FOR"/>
    <s v="Debiti Commerciali"/>
    <x v="1"/>
  </r>
  <r>
    <x v="0"/>
    <x v="32"/>
    <x v="212"/>
    <x v="212"/>
    <n v="-1979.4000000000017"/>
    <s v="Export_CoGe"/>
    <x v="1"/>
    <s v="28.FOR"/>
    <x v="14"/>
    <s v="FOR"/>
    <m/>
    <s v="28.FOR"/>
    <s v="Debiti Commerciali"/>
    <x v="1"/>
  </r>
  <r>
    <x v="0"/>
    <x v="32"/>
    <x v="214"/>
    <x v="214"/>
    <n v="-1280.3899999999983"/>
    <s v="Export_CoGe"/>
    <x v="1"/>
    <s v="28.FOR"/>
    <x v="14"/>
    <s v="FOR"/>
    <m/>
    <s v="28.FOR"/>
    <s v="Debiti Commerciali"/>
    <x v="1"/>
  </r>
  <r>
    <x v="0"/>
    <x v="32"/>
    <x v="423"/>
    <x v="422"/>
    <n v="288415.30000000005"/>
    <s v="Export_CoGe"/>
    <x v="1"/>
    <s v="28.FOR"/>
    <x v="14"/>
    <s v="FOR"/>
    <m/>
    <s v="28.FOR"/>
    <s v="Debiti Commerciali"/>
    <x v="1"/>
  </r>
  <r>
    <x v="0"/>
    <x v="32"/>
    <x v="220"/>
    <x v="220"/>
    <n v="-381837.52999999991"/>
    <s v="Export_CoGe"/>
    <x v="1"/>
    <s v="55.DIP"/>
    <x v="31"/>
    <s v="AD"/>
    <m/>
    <s v="55.DIP"/>
    <s v="Altri Debiti"/>
    <x v="1"/>
  </r>
  <r>
    <x v="0"/>
    <x v="32"/>
    <x v="224"/>
    <x v="224"/>
    <n v="-207653.05000000002"/>
    <s v="Export_CoGe"/>
    <x v="1"/>
    <s v="30.AD"/>
    <x v="13"/>
    <s v="AD"/>
    <m/>
    <s v="30.AD"/>
    <s v="Altri Debiti"/>
    <x v="1"/>
  </r>
  <r>
    <x v="0"/>
    <x v="32"/>
    <x v="384"/>
    <x v="383"/>
    <n v="-114397.16"/>
    <s v="Export_CoGe"/>
    <x v="1"/>
    <s v="30.AD"/>
    <x v="13"/>
    <s v="AD"/>
    <m/>
    <s v="30.AD"/>
    <s v="Altri Debiti"/>
    <x v="1"/>
  </r>
  <r>
    <x v="0"/>
    <x v="32"/>
    <x v="366"/>
    <x v="365"/>
    <n v="-1300"/>
    <s v="Export_CoGe"/>
    <x v="1"/>
    <s v="30.AD"/>
    <x v="13"/>
    <s v="AD"/>
    <m/>
    <s v="30.AD"/>
    <s v="Altri Debiti"/>
    <x v="1"/>
  </r>
  <r>
    <x v="0"/>
    <x v="32"/>
    <x v="228"/>
    <x v="228"/>
    <n v="-44021.259999999987"/>
    <s v="Export_CoGe"/>
    <x v="1"/>
    <s v="30.AD"/>
    <x v="13"/>
    <s v="AD"/>
    <m/>
    <s v="30.AD"/>
    <s v="Altri Debiti"/>
    <x v="1"/>
  </r>
  <r>
    <x v="0"/>
    <x v="32"/>
    <x v="230"/>
    <x v="230"/>
    <n v="-2259.8800000000028"/>
    <s v="Export_CoGe"/>
    <x v="1"/>
    <s v="30.AD"/>
    <x v="13"/>
    <s v="AD"/>
    <m/>
    <s v="30.AD"/>
    <s v="Altri Debiti"/>
    <x v="1"/>
  </r>
  <r>
    <x v="0"/>
    <x v="32"/>
    <x v="232"/>
    <x v="232"/>
    <n v="-3880.1999999998993"/>
    <s v="Export_CoGe"/>
    <x v="1"/>
    <s v="30.AD"/>
    <x v="13"/>
    <s v="AD"/>
    <m/>
    <s v="30.AD"/>
    <s v="Altri Debiti"/>
    <x v="1"/>
  </r>
  <r>
    <x v="0"/>
    <x v="32"/>
    <x v="234"/>
    <x v="234"/>
    <n v="-17463.309999999998"/>
    <s v="Export_CoGe"/>
    <x v="1"/>
    <s v="30.AD"/>
    <x v="13"/>
    <s v="AD"/>
    <m/>
    <s v="30.AD"/>
    <s v="Altri Debiti"/>
    <x v="1"/>
  </r>
  <r>
    <x v="0"/>
    <x v="32"/>
    <x v="432"/>
    <x v="432"/>
    <n v="-1603.61"/>
    <s v="Export_CoGe"/>
    <x v="1"/>
    <s v="33.PROV"/>
    <x v="22"/>
    <s v="PROV"/>
    <m/>
    <m/>
    <s v="Altri Fondi "/>
    <x v="1"/>
  </r>
  <r>
    <x v="0"/>
    <x v="32"/>
    <x v="339"/>
    <x v="338"/>
    <n v="-1519.9999999999939"/>
    <s v="Export_CoGe"/>
    <x v="1"/>
    <s v="30.AD"/>
    <x v="13"/>
    <s v="AD"/>
    <m/>
    <s v="30.AD"/>
    <s v="Altri Debiti"/>
    <x v="1"/>
  </r>
  <r>
    <x v="0"/>
    <x v="32"/>
    <x v="373"/>
    <x v="372"/>
    <n v="-7800"/>
    <s v="Export_CoGe"/>
    <x v="1"/>
    <s v="30.AD"/>
    <x v="13"/>
    <s v="AD"/>
    <m/>
    <s v="30.AD"/>
    <s v="Altri Debiti"/>
    <x v="1"/>
  </r>
  <r>
    <x v="0"/>
    <x v="32"/>
    <x v="400"/>
    <x v="399"/>
    <n v="-10337.25"/>
    <s v="Export_CoGe"/>
    <x v="1"/>
    <s v="30.AD"/>
    <x v="13"/>
    <s v="AD"/>
    <m/>
    <s v="30.AD"/>
    <s v="Altri Debiti"/>
    <x v="1"/>
  </r>
  <r>
    <x v="0"/>
    <x v="32"/>
    <x v="240"/>
    <x v="240"/>
    <n v="-4618.4500000000035"/>
    <s v="Export_CoGe"/>
    <x v="1"/>
    <s v="30.AD"/>
    <x v="13"/>
    <s v="CLI"/>
    <m/>
    <s v="27.CLI"/>
    <s v="Altri Debiti"/>
    <x v="1"/>
  </r>
  <r>
    <x v="0"/>
    <x v="32"/>
    <x v="340"/>
    <x v="339"/>
    <n v="-12169.329999999962"/>
    <s v="Export_CoGe"/>
    <x v="1"/>
    <s v="30.AD"/>
    <x v="13"/>
    <s v="AD"/>
    <m/>
    <s v="30.AD"/>
    <s v="Altri Debiti"/>
    <x v="1"/>
  </r>
  <r>
    <x v="0"/>
    <x v="32"/>
    <x v="433"/>
    <x v="433"/>
    <n v="10640"/>
    <s v="Export_CoGe"/>
    <x v="1"/>
    <s v="30.AD"/>
    <x v="13"/>
    <s v="AD"/>
    <m/>
    <m/>
    <s v="Altri Debiti"/>
    <x v="1"/>
  </r>
  <r>
    <x v="0"/>
    <x v="32"/>
    <x v="425"/>
    <x v="425"/>
    <n v="-67900.450000000026"/>
    <s v="Export_CoGe"/>
    <x v="1"/>
    <s v="31.PTN"/>
    <x v="12"/>
    <s v="PTN"/>
    <m/>
    <s v="31.PTN"/>
    <s v="Posizione Tributaria Netta"/>
    <x v="1"/>
  </r>
  <r>
    <x v="0"/>
    <x v="32"/>
    <x v="426"/>
    <x v="426"/>
    <n v="-13412.689999999997"/>
    <s v="Export_CoGe"/>
    <x v="1"/>
    <s v="31.PTN"/>
    <x v="12"/>
    <s v="PTN"/>
    <m/>
    <m/>
    <s v="Posizione Tributaria Netta"/>
    <x v="1"/>
  </r>
  <r>
    <x v="0"/>
    <x v="32"/>
    <x v="352"/>
    <x v="351"/>
    <n v="4007.9500000001426"/>
    <s v="Export_CoGe"/>
    <x v="1"/>
    <s v="31.PTN"/>
    <x v="12"/>
    <s v="PTN"/>
    <m/>
    <s v="50.IVA"/>
    <s v="Posizione Tributaria Netta"/>
    <x v="1"/>
  </r>
  <r>
    <x v="0"/>
    <x v="32"/>
    <x v="402"/>
    <x v="401"/>
    <n v="-56.01"/>
    <s v="Export_CoGe"/>
    <x v="1"/>
    <s v="31.PTN"/>
    <x v="12"/>
    <s v="PTN"/>
    <m/>
    <s v="31.PTN"/>
    <s v="Posizione Tributaria Netta"/>
    <x v="1"/>
  </r>
  <r>
    <x v="0"/>
    <x v="32"/>
    <x v="251"/>
    <x v="251"/>
    <n v="-94094.079999999958"/>
    <s v="Export_CoGe"/>
    <x v="1"/>
    <s v="31.PTN"/>
    <x v="12"/>
    <s v="PTN"/>
    <m/>
    <s v="30.AD"/>
    <s v="Posizione Tributaria Netta"/>
    <x v="1"/>
  </r>
  <r>
    <x v="0"/>
    <x v="32"/>
    <x v="253"/>
    <x v="253"/>
    <n v="-2837.880000000001"/>
    <s v="Export_CoGe"/>
    <x v="1"/>
    <s v="31.PTN"/>
    <x v="12"/>
    <s v="PTN"/>
    <m/>
    <s v="31.PTN"/>
    <s v="Posizione Tributaria Netta"/>
    <x v="1"/>
  </r>
  <r>
    <x v="0"/>
    <x v="32"/>
    <x v="341"/>
    <x v="340"/>
    <n v="-267.07"/>
    <s v="Export_CoGe"/>
    <x v="1"/>
    <s v="31.PTN"/>
    <x v="12"/>
    <s v="AD"/>
    <m/>
    <s v="30.AD"/>
    <s v="Posizione Tributaria Netta"/>
    <x v="1"/>
  </r>
  <r>
    <x v="0"/>
    <x v="32"/>
    <x v="256"/>
    <x v="256"/>
    <n v="-1121.3099999999881"/>
    <s v="Export_CoGe"/>
    <x v="1"/>
    <s v="31.PTN"/>
    <x v="12"/>
    <s v="PTN"/>
    <m/>
    <s v="31.PTN"/>
    <s v="Posizione Tributaria Netta"/>
    <x v="1"/>
  </r>
  <r>
    <x v="0"/>
    <x v="32"/>
    <x v="258"/>
    <x v="258"/>
    <n v="-2.8499999999999726"/>
    <s v="Export_CoGe"/>
    <x v="1"/>
    <s v="31.PTN"/>
    <x v="12"/>
    <s v="AD"/>
    <m/>
    <s v="30.AD"/>
    <s v="Posizione Tributaria Netta"/>
    <x v="1"/>
  </r>
  <r>
    <x v="0"/>
    <x v="32"/>
    <x v="262"/>
    <x v="262"/>
    <n v="-52436.840000000026"/>
    <s v="Export_CoGe"/>
    <x v="1"/>
    <s v="30.AD"/>
    <x v="13"/>
    <s v="AD"/>
    <m/>
    <s v="30.AD"/>
    <s v="Debiti vs Ist. Previdenziali"/>
    <x v="1"/>
  </r>
  <r>
    <x v="0"/>
    <x v="32"/>
    <x v="264"/>
    <x v="264"/>
    <n v="-11645.029999999999"/>
    <s v="Export_CoGe"/>
    <x v="1"/>
    <s v="30.AD"/>
    <x v="13"/>
    <s v="AD"/>
    <m/>
    <s v="30.AD"/>
    <s v="Debiti vs Ist. Previdenziali"/>
    <x v="1"/>
  </r>
  <r>
    <x v="0"/>
    <x v="32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32"/>
    <x v="343"/>
    <x v="342"/>
    <n v="-6.24"/>
    <s v="Export_CoGe"/>
    <x v="1"/>
    <s v="30.AD"/>
    <x v="13"/>
    <s v="AD"/>
    <m/>
    <s v="30.AD"/>
    <s v="Debiti vs Ist. Previdenziali"/>
    <x v="1"/>
  </r>
  <r>
    <x v="0"/>
    <x v="32"/>
    <x v="344"/>
    <x v="343"/>
    <n v="-336.31"/>
    <s v="Export_CoGe"/>
    <x v="1"/>
    <s v="30.AD"/>
    <x v="13"/>
    <s v="AD"/>
    <m/>
    <s v="30.AD"/>
    <s v="Debiti vs Ist. Previdenziali"/>
    <x v="1"/>
  </r>
  <r>
    <x v="0"/>
    <x v="32"/>
    <x v="269"/>
    <x v="269"/>
    <n v="-428.83999999999992"/>
    <s v="Export_CoGe"/>
    <x v="1"/>
    <s v="30.AD"/>
    <x v="13"/>
    <s v="AD"/>
    <m/>
    <s v="30.AD"/>
    <s v="Debiti vs Ist. Previdenziali"/>
    <x v="1"/>
  </r>
  <r>
    <x v="0"/>
    <x v="32"/>
    <x v="271"/>
    <x v="271"/>
    <n v="-2821.2599999999989"/>
    <s v="Export_CoGe"/>
    <x v="1"/>
    <s v="30.AD"/>
    <x v="13"/>
    <s v="AD"/>
    <m/>
    <s v="30.AD"/>
    <s v="Debiti vs Ist. Previdenziali"/>
    <x v="1"/>
  </r>
  <r>
    <x v="0"/>
    <x v="32"/>
    <x v="273"/>
    <x v="273"/>
    <n v="-452.5800000000001"/>
    <s v="Export_CoGe"/>
    <x v="1"/>
    <s v="30.AD"/>
    <x v="13"/>
    <s v="AD"/>
    <m/>
    <s v="30.AD"/>
    <s v="Debiti vs Ist. Previdenziali"/>
    <x v="1"/>
  </r>
  <r>
    <x v="0"/>
    <x v="32"/>
    <x v="275"/>
    <x v="275"/>
    <n v="-165.0000000000004"/>
    <s v="Export_CoGe"/>
    <x v="1"/>
    <s v="30.AD"/>
    <x v="13"/>
    <s v="AD"/>
    <m/>
    <s v="30.AD"/>
    <s v="Debiti vs Ist. Previdenziali"/>
    <x v="1"/>
  </r>
  <r>
    <x v="0"/>
    <x v="32"/>
    <x v="277"/>
    <x v="277"/>
    <n v="-1069.4099999999994"/>
    <s v="Export_CoGe"/>
    <x v="1"/>
    <s v="30.AD"/>
    <x v="13"/>
    <s v="AD"/>
    <m/>
    <s v="30.AD"/>
    <s v="Debiti vs Ist. Previdenziali"/>
    <x v="1"/>
  </r>
  <r>
    <x v="0"/>
    <x v="32"/>
    <x v="279"/>
    <x v="279"/>
    <n v="-1514.57"/>
    <s v="Export_CoGe"/>
    <x v="1"/>
    <s v="30.AD"/>
    <x v="13"/>
    <s v="AD"/>
    <m/>
    <s v="30.AD"/>
    <s v="Debiti vs Ist. Previdenziali"/>
    <x v="1"/>
  </r>
  <r>
    <x v="0"/>
    <x v="32"/>
    <x v="280"/>
    <x v="280"/>
    <n v="-678.96999999999969"/>
    <s v="Export_CoGe"/>
    <x v="1"/>
    <s v="30.AD"/>
    <x v="13"/>
    <s v="AD"/>
    <m/>
    <s v="30.AD"/>
    <s v="Debiti vs Ist. Previdenziali"/>
    <x v="1"/>
  </r>
  <r>
    <x v="0"/>
    <x v="32"/>
    <x v="281"/>
    <x v="281"/>
    <n v="-813.51999999999975"/>
    <s v="Export_CoGe"/>
    <x v="1"/>
    <s v="30.AD"/>
    <x v="13"/>
    <s v="AD"/>
    <m/>
    <s v="30.AD"/>
    <s v="Debiti vs Ist. Previdenziali"/>
    <x v="1"/>
  </r>
  <r>
    <x v="0"/>
    <x v="32"/>
    <x v="283"/>
    <x v="283"/>
    <n v="-196.85000000001918"/>
    <s v="Export_CoGe"/>
    <x v="1"/>
    <s v="30.AD"/>
    <x v="13"/>
    <s v="AD"/>
    <m/>
    <s v="30.AD"/>
    <s v="Debiti vs Ist. Previdenziali"/>
    <x v="1"/>
  </r>
  <r>
    <x v="0"/>
    <x v="32"/>
    <x v="414"/>
    <x v="413"/>
    <n v="-636.47"/>
    <s v="Export_CoGe"/>
    <x v="1"/>
    <s v="30.AD"/>
    <x v="13"/>
    <s v="AD"/>
    <m/>
    <s v="30.AD"/>
    <s v="Debiti vs Ist. Previdenziali"/>
    <x v="1"/>
  </r>
  <r>
    <x v="0"/>
    <x v="32"/>
    <x v="427"/>
    <x v="427"/>
    <n v="-261.56999999998601"/>
    <s v="Export_CoGe"/>
    <x v="1"/>
    <s v="30.AD"/>
    <x v="13"/>
    <s v="AD"/>
    <m/>
    <m/>
    <s v="Altri Debiti"/>
    <x v="1"/>
  </r>
  <r>
    <x v="0"/>
    <x v="32"/>
    <x v="434"/>
    <x v="434"/>
    <n v="344.66"/>
    <s v="Export_CoGe"/>
    <x v="1"/>
    <s v="30.AD"/>
    <x v="13"/>
    <s v="AD"/>
    <m/>
    <m/>
    <s v="Altri Debiti"/>
    <x v="1"/>
  </r>
  <r>
    <x v="0"/>
    <x v="32"/>
    <x v="435"/>
    <x v="435"/>
    <n v="-217.84"/>
    <s v="Export_CoGe"/>
    <x v="1"/>
    <s v="30.AD"/>
    <x v="13"/>
    <s v="AD"/>
    <m/>
    <m/>
    <s v="Altri Debiti"/>
    <x v="1"/>
  </r>
  <r>
    <x v="0"/>
    <x v="32"/>
    <x v="284"/>
    <x v="284"/>
    <n v="-1983.0699999999997"/>
    <s v="Export_CoGe"/>
    <x v="1"/>
    <s v="30.AD"/>
    <x v="13"/>
    <s v="AD"/>
    <m/>
    <s v="30.AD"/>
    <s v="Debiti vs Ist. Previdenziali"/>
    <x v="1"/>
  </r>
  <r>
    <x v="0"/>
    <x v="32"/>
    <x v="285"/>
    <x v="285"/>
    <n v="-59580.089999999887"/>
    <s v="Export_CoGe"/>
    <x v="1"/>
    <s v="30.AD"/>
    <x v="13"/>
    <s v="AC"/>
    <m/>
    <s v="60.PREV"/>
    <s v="Debiti vs Ist. Previdenziali"/>
    <x v="1"/>
  </r>
  <r>
    <x v="0"/>
    <x v="32"/>
    <x v="287"/>
    <x v="287"/>
    <n v="-210910"/>
    <s v="Export_CoGe"/>
    <x v="1"/>
    <s v="30.AD"/>
    <x v="13"/>
    <s v="AD"/>
    <m/>
    <s v="30.AD"/>
    <s v="Ratei/Risconti Passivi"/>
    <x v="1"/>
  </r>
  <r>
    <x v="0"/>
    <x v="32"/>
    <x v="0"/>
    <x v="0"/>
    <n v="193912.75"/>
    <s v="Export_CoGe"/>
    <x v="0"/>
    <s v="ACQDI"/>
    <x v="0"/>
    <s v="ACQ"/>
    <m/>
    <s v="B.6)"/>
    <s v="6) per materie prime, suddidiarie, di consumo e di merci"/>
    <x v="0"/>
  </r>
  <r>
    <x v="0"/>
    <x v="32"/>
    <x v="1"/>
    <x v="1"/>
    <n v="113109.95999999999"/>
    <s v="Export_CoGe"/>
    <x v="0"/>
    <s v="ACQDI"/>
    <x v="0"/>
    <s v="ACQ"/>
    <m/>
    <s v="B.6)"/>
    <s v="6) per materie prime, suddidiarie, di consumo e di merci"/>
    <x v="0"/>
  </r>
  <r>
    <x v="0"/>
    <x v="32"/>
    <x v="3"/>
    <x v="3"/>
    <n v="25834.050000000003"/>
    <s v="Export_CoGe"/>
    <x v="0"/>
    <s v="ACQDI"/>
    <x v="0"/>
    <s v="ACQ"/>
    <m/>
    <s v="B.6)"/>
    <s v="6) per materie prime, suddidiarie, di consumo e di merci"/>
    <x v="0"/>
  </r>
  <r>
    <x v="0"/>
    <x v="32"/>
    <x v="5"/>
    <x v="5"/>
    <n v="1145.42"/>
    <s v="Export_CoGe"/>
    <x v="0"/>
    <s v="ACQIN"/>
    <x v="2"/>
    <s v="PRD"/>
    <m/>
    <s v="B.6)"/>
    <s v="6) per materie prime, suddidiarie, di consumo e di merci"/>
    <x v="2"/>
  </r>
  <r>
    <x v="0"/>
    <x v="32"/>
    <x v="7"/>
    <x v="7"/>
    <n v="12756.900000000001"/>
    <s v="Export_CoGe"/>
    <x v="0"/>
    <s v="ACQDI"/>
    <x v="0"/>
    <s v="ACQ"/>
    <m/>
    <s v="B.6)"/>
    <s v="6) per materie prime, suddidiarie, di consumo e di merci"/>
    <x v="3"/>
  </r>
  <r>
    <x v="0"/>
    <x v="32"/>
    <x v="9"/>
    <x v="9"/>
    <n v="4303.03"/>
    <s v="Export_CoGe"/>
    <x v="0"/>
    <s v="ACQIN"/>
    <x v="2"/>
    <s v="PRD"/>
    <m/>
    <s v="B.6)"/>
    <s v="6) per materie prime, suddidiarie, di consumo e di merci"/>
    <x v="2"/>
  </r>
  <r>
    <x v="0"/>
    <x v="32"/>
    <x v="11"/>
    <x v="11"/>
    <n v="4597.33"/>
    <s v="Export_CoGe"/>
    <x v="0"/>
    <s v="ACQIN"/>
    <x v="2"/>
    <s v="PRD"/>
    <m/>
    <s v="B.6)"/>
    <s v="6) per materie prime, suddidiarie, di consumo e di merci"/>
    <x v="2"/>
  </r>
  <r>
    <x v="0"/>
    <x v="32"/>
    <x v="13"/>
    <x v="13"/>
    <n v="2144.8199999999997"/>
    <s v="Export_CoGe"/>
    <x v="0"/>
    <s v="COSGS"/>
    <x v="4"/>
    <s v="COSTI"/>
    <m/>
    <s v="B.6)"/>
    <s v="6) per materie prime, suddidiarie, di consumo e di merci"/>
    <x v="4"/>
  </r>
  <r>
    <x v="0"/>
    <x v="32"/>
    <x v="15"/>
    <x v="15"/>
    <n v="2801.3799999999997"/>
    <s v="Export_CoGe"/>
    <x v="0"/>
    <s v="ACQIN"/>
    <x v="2"/>
    <s v="PRD"/>
    <m/>
    <s v="B.6)"/>
    <s v="6) per materie prime, suddidiarie, di consumo e di merci"/>
    <x v="3"/>
  </r>
  <r>
    <x v="0"/>
    <x v="32"/>
    <x v="17"/>
    <x v="17"/>
    <n v="9188.35"/>
    <s v="Export_CoGe"/>
    <x v="0"/>
    <s v="COSGS"/>
    <x v="4"/>
    <s v="COSTI"/>
    <m/>
    <s v="B.6)"/>
    <s v="6) per materie prime, suddidiarie, di consumo e di merci"/>
    <x v="2"/>
  </r>
  <r>
    <x v="0"/>
    <x v="32"/>
    <x v="290"/>
    <x v="290"/>
    <n v="4993.1500000000005"/>
    <s v="Export_CoGe"/>
    <x v="0"/>
    <s v="ACQDI"/>
    <x v="0"/>
    <s v="ACQ"/>
    <m/>
    <s v="B.6)"/>
    <s v="6) per materie prime, suddidiarie, di consumo e di merci"/>
    <x v="2"/>
  </r>
  <r>
    <x v="0"/>
    <x v="32"/>
    <x v="424"/>
    <x v="423"/>
    <n v="88.91"/>
    <s v="Export_CoGe"/>
    <x v="0"/>
    <s v="COSGS"/>
    <x v="4"/>
    <s v="COSTI"/>
    <m/>
    <s v="B.6)"/>
    <s v="6) per materie prime, suddidiarie, di consumo e di merci"/>
    <x v="6"/>
  </r>
  <r>
    <x v="0"/>
    <x v="32"/>
    <x v="29"/>
    <x v="29"/>
    <n v="141730.47999999998"/>
    <s v="Export_CoGe"/>
    <x v="0"/>
    <s v="SERDI"/>
    <x v="5"/>
    <s v="LAV"/>
    <m/>
    <s v="B.7)"/>
    <s v="7) per servizi"/>
    <x v="0"/>
  </r>
  <r>
    <x v="0"/>
    <x v="32"/>
    <x v="31"/>
    <x v="31"/>
    <n v="90"/>
    <s v="Export_CoGe"/>
    <x v="0"/>
    <s v="SERIN"/>
    <x v="6"/>
    <s v="PRD"/>
    <m/>
    <s v="B.7)"/>
    <s v="7) per servizi"/>
    <x v="0"/>
  </r>
  <r>
    <x v="0"/>
    <x v="32"/>
    <x v="32"/>
    <x v="32"/>
    <n v="28463.07"/>
    <s v="Export_CoGe"/>
    <x v="0"/>
    <s v="SERDI"/>
    <x v="5"/>
    <s v="LAV"/>
    <m/>
    <s v="B.7)"/>
    <s v="7) per servizi"/>
    <x v="0"/>
  </r>
  <r>
    <x v="0"/>
    <x v="32"/>
    <x v="35"/>
    <x v="35"/>
    <n v="36.29"/>
    <s v="Export_CoGe"/>
    <x v="0"/>
    <s v="SERIN"/>
    <x v="6"/>
    <s v="PRD"/>
    <m/>
    <s v="B.7)"/>
    <s v="7) per servizi"/>
    <x v="5"/>
  </r>
  <r>
    <x v="0"/>
    <x v="32"/>
    <x v="41"/>
    <x v="41"/>
    <n v="238706.82"/>
    <s v="Export_CoGe"/>
    <x v="0"/>
    <s v="SERDI"/>
    <x v="5"/>
    <s v="LAV"/>
    <m/>
    <s v="B.7)"/>
    <s v="7) per servizi"/>
    <x v="0"/>
  </r>
  <r>
    <x v="0"/>
    <x v="32"/>
    <x v="43"/>
    <x v="43"/>
    <n v="19455.759999999998"/>
    <s v="Export_CoGe"/>
    <x v="0"/>
    <s v="SERST"/>
    <x v="8"/>
    <s v="COSTI"/>
    <m/>
    <s v="B.7)"/>
    <s v="7) per servizi"/>
    <x v="2"/>
  </r>
  <r>
    <x v="0"/>
    <x v="32"/>
    <x v="44"/>
    <x v="44"/>
    <n v="8390.84"/>
    <s v="Export_CoGe"/>
    <x v="0"/>
    <s v="SERST"/>
    <x v="8"/>
    <s v="COSTI"/>
    <m/>
    <s v="B.7)"/>
    <s v="7) per servizi"/>
    <x v="2"/>
  </r>
  <r>
    <x v="0"/>
    <x v="32"/>
    <x v="46"/>
    <x v="46"/>
    <n v="1751.44"/>
    <s v="Export_CoGe"/>
    <x v="0"/>
    <s v="SERST"/>
    <x v="8"/>
    <s v="COSTI"/>
    <m/>
    <s v="B.7)"/>
    <s v="7) per servizi"/>
    <x v="2"/>
  </r>
  <r>
    <x v="0"/>
    <x v="32"/>
    <x v="50"/>
    <x v="50"/>
    <n v="3267.0199999999991"/>
    <s v="Export_CoGe"/>
    <x v="0"/>
    <s v="SERST"/>
    <x v="8"/>
    <s v="COSTI"/>
    <m/>
    <s v="B.7)"/>
    <s v="7) per servizi"/>
    <x v="2"/>
  </r>
  <r>
    <x v="0"/>
    <x v="32"/>
    <x v="52"/>
    <x v="52"/>
    <n v="3034.2"/>
    <s v="Export_CoGe"/>
    <x v="0"/>
    <s v="SERST"/>
    <x v="8"/>
    <s v="COSTI"/>
    <m/>
    <s v="B.7)"/>
    <s v="7) per servizi"/>
    <x v="2"/>
  </r>
  <r>
    <x v="0"/>
    <x v="32"/>
    <x v="54"/>
    <x v="54"/>
    <n v="14379.6"/>
    <s v="Export_CoGe"/>
    <x v="0"/>
    <s v="SERST"/>
    <x v="8"/>
    <s v="COSTI"/>
    <m/>
    <s v="B.7)"/>
    <s v="7) per servizi"/>
    <x v="2"/>
  </r>
  <r>
    <x v="0"/>
    <x v="32"/>
    <x v="56"/>
    <x v="56"/>
    <n v="74104.799999999988"/>
    <s v="Export_CoGe"/>
    <x v="0"/>
    <s v="SERST"/>
    <x v="8"/>
    <s v="COSTI"/>
    <m/>
    <s v="B.7)"/>
    <s v="7) per servizi"/>
    <x v="4"/>
  </r>
  <r>
    <x v="0"/>
    <x v="32"/>
    <x v="58"/>
    <x v="58"/>
    <n v="30132.61"/>
    <s v="Export_CoGe"/>
    <x v="0"/>
    <s v="SERST"/>
    <x v="8"/>
    <s v="COSTI"/>
    <m/>
    <s v="B.7)"/>
    <s v="7) per servizi"/>
    <x v="2"/>
  </r>
  <r>
    <x v="0"/>
    <x v="32"/>
    <x v="60"/>
    <x v="60"/>
    <n v="800"/>
    <s v="Export_CoGe"/>
    <x v="0"/>
    <s v="SERIN"/>
    <x v="6"/>
    <s v="PRD"/>
    <m/>
    <s v="B.7)"/>
    <s v="7) per servizi"/>
    <x v="0"/>
  </r>
  <r>
    <x v="0"/>
    <x v="32"/>
    <x v="62"/>
    <x v="62"/>
    <n v="20402"/>
    <s v="Export_CoGe"/>
    <x v="0"/>
    <s v="SERST"/>
    <x v="8"/>
    <s v="COSTI"/>
    <m/>
    <s v="B.7)"/>
    <s v="7) per servizi"/>
    <x v="2"/>
  </r>
  <r>
    <x v="0"/>
    <x v="32"/>
    <x v="65"/>
    <x v="65"/>
    <n v="4135.3600000000006"/>
    <s v="Export_CoGe"/>
    <x v="0"/>
    <s v="SERST"/>
    <x v="8"/>
    <s v="COSTI"/>
    <m/>
    <s v="B.7)"/>
    <s v="7) per servizi"/>
    <x v="2"/>
  </r>
  <r>
    <x v="0"/>
    <x v="32"/>
    <x v="66"/>
    <x v="66"/>
    <n v="437.5"/>
    <s v="Export_CoGe"/>
    <x v="0"/>
    <s v="SERST"/>
    <x v="8"/>
    <s v="COSTI"/>
    <m/>
    <s v="B.7)"/>
    <s v="7) per servizi"/>
    <x v="2"/>
  </r>
  <r>
    <x v="0"/>
    <x v="32"/>
    <x v="291"/>
    <x v="291"/>
    <n v="1176.08"/>
    <s v="Export_CoGe"/>
    <x v="0"/>
    <s v="SERST"/>
    <x v="8"/>
    <s v="COSTI"/>
    <m/>
    <s v="B.7)"/>
    <s v="7) per servizi"/>
    <x v="6"/>
  </r>
  <r>
    <x v="0"/>
    <x v="32"/>
    <x v="292"/>
    <x v="292"/>
    <n v="26135.760000000002"/>
    <s v="Export_CoGe"/>
    <x v="0"/>
    <s v="SERIN"/>
    <x v="6"/>
    <s v="PRD"/>
    <m/>
    <s v="B.7)"/>
    <s v="7) per servizi"/>
    <x v="0"/>
  </r>
  <r>
    <x v="0"/>
    <x v="32"/>
    <x v="295"/>
    <x v="295"/>
    <n v="7583.3099999999995"/>
    <s v="Export_CoGe"/>
    <x v="0"/>
    <s v="SERST"/>
    <x v="8"/>
    <s v="COSTI"/>
    <m/>
    <s v="B.7)"/>
    <s v="7) per servizi"/>
    <x v="2"/>
  </r>
  <r>
    <x v="0"/>
    <x v="32"/>
    <x v="346"/>
    <x v="345"/>
    <n v="27722.6"/>
    <s v="Export_CoGe"/>
    <x v="0"/>
    <s v="ONSTR"/>
    <x v="30"/>
    <s v="EXT"/>
    <m/>
    <s v="B.14)"/>
    <s v="14) oneri diversi di gestione"/>
    <x v="2"/>
  </r>
  <r>
    <x v="0"/>
    <x v="32"/>
    <x v="394"/>
    <x v="393"/>
    <n v="24500"/>
    <s v="Export_CoGe"/>
    <x v="0"/>
    <s v="SERST"/>
    <x v="8"/>
    <s v="COSTI"/>
    <m/>
    <s v="B.7)"/>
    <s v="7) per servizi"/>
    <x v="2"/>
  </r>
  <r>
    <x v="0"/>
    <x v="32"/>
    <x v="68"/>
    <x v="68"/>
    <n v="7583.3099999999995"/>
    <s v="Export_CoGe"/>
    <x v="0"/>
    <s v="COSGS"/>
    <x v="4"/>
    <s v="COSTI"/>
    <m/>
    <s v="B.7)"/>
    <s v="7) per servizi"/>
    <x v="2"/>
  </r>
  <r>
    <x v="0"/>
    <x v="32"/>
    <x v="395"/>
    <x v="394"/>
    <n v="10337.25"/>
    <s v="Export_CoGe"/>
    <x v="0"/>
    <s v="COSGS"/>
    <x v="4"/>
    <s v="COSTI"/>
    <m/>
    <s v="B.7)"/>
    <s v="7) per servizi"/>
    <x v="2"/>
  </r>
  <r>
    <x v="0"/>
    <x v="32"/>
    <x v="298"/>
    <x v="298"/>
    <n v="17850"/>
    <s v="Export_CoGe"/>
    <x v="0"/>
    <s v="COSGS"/>
    <x v="4"/>
    <s v="COSTI"/>
    <m/>
    <s v="B.7)"/>
    <s v="7) per servizi"/>
    <x v="2"/>
  </r>
  <r>
    <x v="0"/>
    <x v="32"/>
    <x v="375"/>
    <x v="374"/>
    <n v="4853.3099999999995"/>
    <s v="Export_CoGe"/>
    <x v="0"/>
    <s v="SERIN"/>
    <x v="6"/>
    <s v="PRD"/>
    <m/>
    <s v="B.7)"/>
    <s v="7) per servizi"/>
    <x v="2"/>
  </r>
  <r>
    <x v="0"/>
    <x v="32"/>
    <x v="368"/>
    <x v="367"/>
    <n v="1400"/>
    <s v="Export_CoGe"/>
    <x v="0"/>
    <s v="COSGS"/>
    <x v="4"/>
    <s v="COSTI"/>
    <m/>
    <s v="B.7)"/>
    <s v="7) per servizi"/>
    <x v="2"/>
  </r>
  <r>
    <x v="0"/>
    <x v="32"/>
    <x v="69"/>
    <x v="69"/>
    <n v="19255.2"/>
    <s v="Export_CoGe"/>
    <x v="0"/>
    <s v="COSGS"/>
    <x v="4"/>
    <s v="COSTI"/>
    <m/>
    <s v="B.7)"/>
    <s v="7) per servizi"/>
    <x v="2"/>
  </r>
  <r>
    <x v="0"/>
    <x v="32"/>
    <x v="71"/>
    <x v="71"/>
    <n v="956.84999999999991"/>
    <s v="Export_CoGe"/>
    <x v="0"/>
    <s v="SERIN"/>
    <x v="6"/>
    <s v="PRD"/>
    <m/>
    <s v="B.7)"/>
    <s v="7) per servizi"/>
    <x v="3"/>
  </r>
  <r>
    <x v="0"/>
    <x v="32"/>
    <x v="73"/>
    <x v="73"/>
    <n v="555.32999999999993"/>
    <s v="Export_CoGe"/>
    <x v="0"/>
    <s v="COSGS"/>
    <x v="4"/>
    <s v="COSTI"/>
    <m/>
    <s v="B.7)"/>
    <s v="7) per servizi"/>
    <x v="2"/>
  </r>
  <r>
    <x v="0"/>
    <x v="32"/>
    <x v="75"/>
    <x v="75"/>
    <n v="2564.83"/>
    <s v="Export_CoGe"/>
    <x v="0"/>
    <s v="COSGS"/>
    <x v="4"/>
    <s v="COSTI"/>
    <m/>
    <s v="B.7)"/>
    <s v="7) per servizi"/>
    <x v="2"/>
  </r>
  <r>
    <x v="0"/>
    <x v="32"/>
    <x v="76"/>
    <x v="76"/>
    <n v="6188.76"/>
    <s v="Export_CoGe"/>
    <x v="0"/>
    <s v="COSGS"/>
    <x v="4"/>
    <s v="COSTI"/>
    <m/>
    <s v="B.7)"/>
    <s v="7) per servizi"/>
    <x v="2"/>
  </r>
  <r>
    <x v="0"/>
    <x v="32"/>
    <x v="417"/>
    <x v="416"/>
    <n v="3515"/>
    <s v="Export_CoGe"/>
    <x v="0"/>
    <s v="SERIN"/>
    <x v="6"/>
    <s v="PRD"/>
    <m/>
    <s v="B.7)"/>
    <s v="7) per servizi"/>
    <x v="3"/>
  </r>
  <r>
    <x v="0"/>
    <x v="32"/>
    <x v="77"/>
    <x v="77"/>
    <n v="5716"/>
    <s v="Export_CoGe"/>
    <x v="0"/>
    <s v="SERST"/>
    <x v="8"/>
    <s v="COSTI"/>
    <m/>
    <s v="B.7)"/>
    <s v="7) per servizi"/>
    <x v="2"/>
  </r>
  <r>
    <x v="0"/>
    <x v="32"/>
    <x v="79"/>
    <x v="79"/>
    <n v="5820.6100000000006"/>
    <s v="Export_CoGe"/>
    <x v="0"/>
    <s v="SERIN"/>
    <x v="6"/>
    <s v="PRD"/>
    <m/>
    <s v="B.7)"/>
    <s v="7) per servizi"/>
    <x v="0"/>
  </r>
  <r>
    <x v="0"/>
    <x v="32"/>
    <x v="81"/>
    <x v="81"/>
    <n v="459.21"/>
    <s v="Export_CoGe"/>
    <x v="0"/>
    <s v="SERST"/>
    <x v="8"/>
    <s v="COSTI"/>
    <m/>
    <s v="B.7)"/>
    <s v="7) per servizi"/>
    <x v="2"/>
  </r>
  <r>
    <x v="0"/>
    <x v="32"/>
    <x v="83"/>
    <x v="83"/>
    <n v="425.58"/>
    <s v="Export_CoGe"/>
    <x v="0"/>
    <s v="SERST"/>
    <x v="8"/>
    <s v="COSTI"/>
    <m/>
    <s v="B.7)"/>
    <s v="7) per servizi"/>
    <x v="2"/>
  </r>
  <r>
    <x v="0"/>
    <x v="32"/>
    <x v="85"/>
    <x v="85"/>
    <n v="13977.160000000002"/>
    <s v="Export_CoGe"/>
    <x v="0"/>
    <s v="SERIN"/>
    <x v="6"/>
    <s v="PRD"/>
    <m/>
    <s v="B.7)"/>
    <s v="7) per servizi"/>
    <x v="2"/>
  </r>
  <r>
    <x v="0"/>
    <x v="32"/>
    <x v="87"/>
    <x v="87"/>
    <n v="4350.66"/>
    <s v="Export_CoGe"/>
    <x v="0"/>
    <s v="SERST"/>
    <x v="8"/>
    <s v="COSTI"/>
    <m/>
    <s v="B.7)"/>
    <s v="7) per servizi"/>
    <x v="2"/>
  </r>
  <r>
    <x v="0"/>
    <x v="32"/>
    <x v="89"/>
    <x v="89"/>
    <n v="23039.090000000004"/>
    <s v="Export_CoGe"/>
    <x v="0"/>
    <s v="SERST"/>
    <x v="8"/>
    <s v="COSTI"/>
    <m/>
    <s v="B.7)"/>
    <s v="7) per servizi"/>
    <x v="2"/>
  </r>
  <r>
    <x v="0"/>
    <x v="32"/>
    <x v="429"/>
    <x v="429"/>
    <n v="14.38"/>
    <s v="Export_CoGe"/>
    <x v="0"/>
    <s v="SERIN"/>
    <x v="6"/>
    <s v="PRD"/>
    <m/>
    <s v="B.7)"/>
    <s v="7) per servizi"/>
    <x v="3"/>
  </r>
  <r>
    <x v="0"/>
    <x v="32"/>
    <x v="97"/>
    <x v="97"/>
    <n v="144.98000000000002"/>
    <s v="Export_CoGe"/>
    <x v="0"/>
    <s v="SERST"/>
    <x v="8"/>
    <s v="COSTI"/>
    <m/>
    <s v="B.7)"/>
    <s v="7) per servizi"/>
    <x v="6"/>
  </r>
  <r>
    <x v="0"/>
    <x v="32"/>
    <x v="99"/>
    <x v="99"/>
    <n v="591.06999999999994"/>
    <s v="Export_CoGe"/>
    <x v="0"/>
    <s v="SERST"/>
    <x v="8"/>
    <s v="COSTI"/>
    <m/>
    <s v="B.7)"/>
    <s v="7) per servizi"/>
    <x v="6"/>
  </r>
  <r>
    <x v="0"/>
    <x v="32"/>
    <x v="100"/>
    <x v="100"/>
    <n v="4964.87"/>
    <s v="Export_CoGe"/>
    <x v="0"/>
    <s v="COSGS"/>
    <x v="4"/>
    <s v="COSTI"/>
    <m/>
    <s v="B.7)"/>
    <s v="7) per servizi"/>
    <x v="2"/>
  </r>
  <r>
    <x v="0"/>
    <x v="32"/>
    <x v="102"/>
    <x v="102"/>
    <n v="1040.08"/>
    <s v="Export_CoGe"/>
    <x v="0"/>
    <s v="SERST"/>
    <x v="8"/>
    <s v="COSTI"/>
    <m/>
    <s v="B.7)"/>
    <s v="7) per servizi"/>
    <x v="6"/>
  </r>
  <r>
    <x v="0"/>
    <x v="32"/>
    <x v="103"/>
    <x v="103"/>
    <n v="4726.38"/>
    <s v="Export_CoGe"/>
    <x v="0"/>
    <s v="COSGS"/>
    <x v="4"/>
    <s v="COSTI"/>
    <m/>
    <s v="B.7)"/>
    <s v="7) per servizi"/>
    <x v="2"/>
  </r>
  <r>
    <x v="0"/>
    <x v="32"/>
    <x v="104"/>
    <x v="104"/>
    <n v="4595"/>
    <s v="Export_CoGe"/>
    <x v="0"/>
    <s v="COSGS"/>
    <x v="4"/>
    <s v="COSTI"/>
    <m/>
    <s v="B.7)"/>
    <s v="7) per servizi"/>
    <x v="5"/>
  </r>
  <r>
    <x v="0"/>
    <x v="32"/>
    <x v="106"/>
    <x v="106"/>
    <n v="4208.869999999999"/>
    <s v="Export_CoGe"/>
    <x v="0"/>
    <s v="COSGS"/>
    <x v="4"/>
    <s v="COSTI"/>
    <m/>
    <s v="B.7)"/>
    <s v="7) per servizi"/>
    <x v="5"/>
  </r>
  <r>
    <x v="0"/>
    <x v="32"/>
    <x v="108"/>
    <x v="108"/>
    <n v="818.08"/>
    <s v="Export_CoGe"/>
    <x v="0"/>
    <s v="COSGS"/>
    <x v="4"/>
    <s v="COSTI"/>
    <m/>
    <s v="B.7)"/>
    <s v="7) per servizi"/>
    <x v="5"/>
  </r>
  <r>
    <x v="0"/>
    <x v="32"/>
    <x v="110"/>
    <x v="110"/>
    <n v="3754.37"/>
    <s v="Export_CoGe"/>
    <x v="0"/>
    <s v="COSGS"/>
    <x v="4"/>
    <s v="COSTI"/>
    <m/>
    <s v="B.7)"/>
    <s v="7) per servizi"/>
    <x v="5"/>
  </r>
  <r>
    <x v="0"/>
    <x v="32"/>
    <x v="111"/>
    <x v="111"/>
    <n v="4564"/>
    <s v="Export_CoGe"/>
    <x v="0"/>
    <s v="COSGS"/>
    <x v="4"/>
    <s v="COSTI"/>
    <m/>
    <s v="B.7)"/>
    <s v="7) per servizi"/>
    <x v="2"/>
  </r>
  <r>
    <x v="0"/>
    <x v="32"/>
    <x v="112"/>
    <x v="112"/>
    <n v="4525"/>
    <s v="Export_CoGe"/>
    <x v="0"/>
    <s v="SERST"/>
    <x v="8"/>
    <s v="COSTI"/>
    <m/>
    <s v="B.7)"/>
    <s v="7) per servizi"/>
    <x v="2"/>
  </r>
  <r>
    <x v="0"/>
    <x v="32"/>
    <x v="376"/>
    <x v="375"/>
    <n v="3979.67"/>
    <s v="Export_CoGe"/>
    <x v="0"/>
    <s v="ONSTR"/>
    <x v="30"/>
    <s v="EXT"/>
    <m/>
    <s v="B.14)"/>
    <s v="14) oneri diversi di gestione"/>
    <x v="2"/>
  </r>
  <r>
    <x v="0"/>
    <x v="32"/>
    <x v="355"/>
    <x v="354"/>
    <n v="31.25"/>
    <s v="Export_CoGe"/>
    <x v="0"/>
    <s v="SERST"/>
    <x v="8"/>
    <s v="COSTI"/>
    <m/>
    <s v="B.7)"/>
    <s v="7) per servizi"/>
    <x v="6"/>
  </r>
  <r>
    <x v="0"/>
    <x v="32"/>
    <x v="356"/>
    <x v="355"/>
    <n v="4860.7199999999993"/>
    <s v="Export_CoGe"/>
    <x v="0"/>
    <s v="SERST"/>
    <x v="8"/>
    <s v="COSTI"/>
    <m/>
    <s v="B.7)"/>
    <s v="7) per servizi"/>
    <x v="2"/>
  </r>
  <r>
    <x v="0"/>
    <x v="32"/>
    <x v="405"/>
    <x v="404"/>
    <n v="4534.2700000000004"/>
    <s v="Export_CoGe"/>
    <x v="0"/>
    <s v="COSGS"/>
    <x v="4"/>
    <s v="COSTI"/>
    <m/>
    <s v="B.7)"/>
    <s v="7) per servizi"/>
    <x v="2"/>
  </r>
  <r>
    <x v="0"/>
    <x v="32"/>
    <x v="408"/>
    <x v="407"/>
    <n v="24995.89"/>
    <s v="Export_CoGe"/>
    <x v="0"/>
    <s v="SERST"/>
    <x v="8"/>
    <s v="COSTI"/>
    <s v="SPESGRANT"/>
    <s v="B.7)"/>
    <s v="7) per servizi"/>
    <x v="8"/>
  </r>
  <r>
    <x v="0"/>
    <x v="32"/>
    <x v="113"/>
    <x v="113"/>
    <n v="26001.45"/>
    <s v="Export_CoGe"/>
    <x v="0"/>
    <s v="SERIN"/>
    <x v="6"/>
    <s v="PRD"/>
    <m/>
    <s v="B.7)"/>
    <s v="7) per servizi"/>
    <x v="3"/>
  </r>
  <r>
    <x v="0"/>
    <x v="32"/>
    <x v="114"/>
    <x v="114"/>
    <n v="891.54000000000008"/>
    <s v="Export_CoGe"/>
    <x v="0"/>
    <s v="SERIN"/>
    <x v="6"/>
    <s v="PRD"/>
    <m/>
    <s v="B.7)"/>
    <s v="7) per servizi"/>
    <x v="3"/>
  </r>
  <r>
    <x v="0"/>
    <x v="32"/>
    <x v="390"/>
    <x v="389"/>
    <n v="161.49"/>
    <s v="Export_CoGe"/>
    <x v="0"/>
    <s v="SERIN"/>
    <x v="6"/>
    <s v="PRD"/>
    <m/>
    <s v="B.7)"/>
    <s v="7) per servizi"/>
    <x v="3"/>
  </r>
  <r>
    <x v="0"/>
    <x v="32"/>
    <x v="116"/>
    <x v="116"/>
    <n v="994.34999999999991"/>
    <s v="Export_CoGe"/>
    <x v="0"/>
    <s v="SERST"/>
    <x v="8"/>
    <s v="COSTI"/>
    <m/>
    <s v="B.7)"/>
    <s v="7) per servizi"/>
    <x v="2"/>
  </r>
  <r>
    <x v="0"/>
    <x v="32"/>
    <x v="118"/>
    <x v="118"/>
    <n v="252.55999999999997"/>
    <s v="Export_CoGe"/>
    <x v="0"/>
    <s v="SERST"/>
    <x v="8"/>
    <s v="COSTI"/>
    <m/>
    <s v="B.7)"/>
    <s v="7) per servizi"/>
    <x v="2"/>
  </r>
  <r>
    <x v="0"/>
    <x v="32"/>
    <x v="119"/>
    <x v="119"/>
    <n v="20692.32"/>
    <s v="Export_CoGe"/>
    <x v="0"/>
    <s v="SERST"/>
    <x v="8"/>
    <s v="COSTI"/>
    <m/>
    <s v="B.7)"/>
    <s v="7) per servizi"/>
    <x v="2"/>
  </r>
  <r>
    <x v="0"/>
    <x v="32"/>
    <x v="121"/>
    <x v="121"/>
    <n v="30"/>
    <s v="Export_CoGe"/>
    <x v="0"/>
    <s v="SERST"/>
    <x v="8"/>
    <s v="COSTI"/>
    <m/>
    <s v="B.7)"/>
    <s v="7) per servizi"/>
    <x v="2"/>
  </r>
  <r>
    <x v="0"/>
    <x v="32"/>
    <x v="357"/>
    <x v="356"/>
    <n v="1984.7200000000003"/>
    <s v="Export_CoGe"/>
    <x v="0"/>
    <s v="ONSTR"/>
    <x v="30"/>
    <s v="EXT"/>
    <m/>
    <s v="B.14)"/>
    <s v="14) oneri diversi di gestione"/>
    <x v="2"/>
  </r>
  <r>
    <x v="0"/>
    <x v="32"/>
    <x v="123"/>
    <x v="123"/>
    <n v="2954.7900000000004"/>
    <s v="Export_CoGe"/>
    <x v="0"/>
    <s v="SERST"/>
    <x v="8"/>
    <s v="COSTI"/>
    <m/>
    <s v="B.7)"/>
    <s v="7) per servizi"/>
    <x v="2"/>
  </r>
  <r>
    <x v="0"/>
    <x v="32"/>
    <x v="125"/>
    <x v="125"/>
    <n v="1293"/>
    <s v="Export_CoGe"/>
    <x v="0"/>
    <s v="SERST"/>
    <x v="8"/>
    <s v="COSTI"/>
    <m/>
    <s v="B.7)"/>
    <s v="7) per servizi"/>
    <x v="6"/>
  </r>
  <r>
    <x v="0"/>
    <x v="32"/>
    <x v="127"/>
    <x v="127"/>
    <n v="19204.029999999992"/>
    <s v="Export_CoGe"/>
    <x v="0"/>
    <s v="SERST"/>
    <x v="8"/>
    <s v="COSTI"/>
    <m/>
    <s v="B.7)"/>
    <s v="7) per servizi"/>
    <x v="4"/>
  </r>
  <r>
    <x v="0"/>
    <x v="32"/>
    <x v="129"/>
    <x v="129"/>
    <n v="30.769999999999996"/>
    <s v="Export_CoGe"/>
    <x v="0"/>
    <s v="COSGS"/>
    <x v="4"/>
    <s v="COSTI"/>
    <m/>
    <s v="B.7)"/>
    <s v="7) per servizi"/>
    <x v="2"/>
  </r>
  <r>
    <x v="0"/>
    <x v="32"/>
    <x v="131"/>
    <x v="131"/>
    <n v="74.509999999999991"/>
    <s v="Export_CoGe"/>
    <x v="0"/>
    <s v="COSGS"/>
    <x v="4"/>
    <s v="COSTI"/>
    <m/>
    <s v="B.7)"/>
    <s v="7) per servizi"/>
    <x v="2"/>
  </r>
  <r>
    <x v="0"/>
    <x v="32"/>
    <x v="133"/>
    <x v="133"/>
    <n v="1204.8100000000002"/>
    <s v="Export_CoGe"/>
    <x v="0"/>
    <s v="SERST"/>
    <x v="8"/>
    <s v="COSTI"/>
    <m/>
    <s v="B.7)"/>
    <s v="7) per servizi"/>
    <x v="4"/>
  </r>
  <r>
    <x v="0"/>
    <x v="32"/>
    <x v="136"/>
    <x v="136"/>
    <n v="179.89999999999998"/>
    <s v="Export_CoGe"/>
    <x v="0"/>
    <s v="SERST"/>
    <x v="8"/>
    <s v="COSTI"/>
    <m/>
    <s v="B.7)"/>
    <s v="7) per servizi"/>
    <x v="2"/>
  </r>
  <r>
    <x v="0"/>
    <x v="32"/>
    <x v="361"/>
    <x v="360"/>
    <n v="18677.95"/>
    <s v="Export_CoGe"/>
    <x v="0"/>
    <s v="SERST"/>
    <x v="8"/>
    <s v="COSTI"/>
    <m/>
    <s v="B.7)"/>
    <s v="7) per servizi"/>
    <x v="6"/>
  </r>
  <r>
    <x v="0"/>
    <x v="32"/>
    <x v="362"/>
    <x v="361"/>
    <n v="4074.08"/>
    <s v="Export_CoGe"/>
    <x v="0"/>
    <s v="SERST"/>
    <x v="8"/>
    <s v="COSTI"/>
    <s v="CONSGRANT"/>
    <s v="B.7)"/>
    <s v="7) per servizi"/>
    <x v="8"/>
  </r>
  <r>
    <x v="0"/>
    <x v="32"/>
    <x v="358"/>
    <x v="357"/>
    <n v="10079.699999999999"/>
    <s v="Export_CoGe"/>
    <x v="0"/>
    <s v="SERST"/>
    <x v="8"/>
    <s v="COSTI"/>
    <s v="SPESGRANT"/>
    <s v="B.7)"/>
    <s v="7) per servizi"/>
    <x v="6"/>
  </r>
  <r>
    <x v="0"/>
    <x v="32"/>
    <x v="396"/>
    <x v="395"/>
    <n v="1622.57"/>
    <s v="Export_CoGe"/>
    <x v="0"/>
    <s v="SERST"/>
    <x v="8"/>
    <s v="COSTI"/>
    <m/>
    <s v="B.7)"/>
    <s v="7) per servizi"/>
    <x v="2"/>
  </r>
  <r>
    <x v="0"/>
    <x v="32"/>
    <x v="137"/>
    <x v="424"/>
    <n v="8250"/>
    <s v="Export_CoGe"/>
    <x v="0"/>
    <s v="AFFIT"/>
    <x v="17"/>
    <s v="AFF"/>
    <m/>
    <s v="B.8)"/>
    <s v="8) per godimento di beni di terzi"/>
    <x v="2"/>
  </r>
  <r>
    <x v="0"/>
    <x v="32"/>
    <x v="138"/>
    <x v="138"/>
    <n v="7000"/>
    <s v="Export_CoGe"/>
    <x v="0"/>
    <s v="AFFIT"/>
    <x v="17"/>
    <s v="AFF"/>
    <m/>
    <s v="B.8)"/>
    <s v="8) per godimento di beni di terzi"/>
    <x v="2"/>
  </r>
  <r>
    <x v="0"/>
    <x v="32"/>
    <x v="139"/>
    <x v="139"/>
    <n v="10200"/>
    <s v="Export_CoGe"/>
    <x v="0"/>
    <s v="AFFIT"/>
    <x v="17"/>
    <s v="AFF"/>
    <m/>
    <s v="B.8)"/>
    <s v="8) per godimento di beni di terzi"/>
    <x v="2"/>
  </r>
  <r>
    <x v="0"/>
    <x v="32"/>
    <x v="140"/>
    <x v="140"/>
    <n v="700"/>
    <s v="Export_CoGe"/>
    <x v="0"/>
    <s v="AFFIT"/>
    <x v="17"/>
    <s v="AFF"/>
    <m/>
    <s v="B.8)"/>
    <s v="8) per godimento di beni di terzi"/>
    <x v="2"/>
  </r>
  <r>
    <x v="0"/>
    <x v="32"/>
    <x v="142"/>
    <x v="142"/>
    <n v="9581.94"/>
    <s v="Export_CoGe"/>
    <x v="0"/>
    <s v="AFFIT"/>
    <x v="17"/>
    <s v="AFF"/>
    <m/>
    <s v="B.8)"/>
    <s v="8) per godimento di beni di terzi"/>
    <x v="2"/>
  </r>
  <r>
    <x v="0"/>
    <x v="32"/>
    <x v="143"/>
    <x v="143"/>
    <n v="700"/>
    <s v="Export_CoGe"/>
    <x v="0"/>
    <s v="AFFIT"/>
    <x v="17"/>
    <s v="AFF"/>
    <m/>
    <s v="B.8)"/>
    <s v="8) per godimento di beni di terzi"/>
    <x v="2"/>
  </r>
  <r>
    <x v="0"/>
    <x v="32"/>
    <x v="144"/>
    <x v="144"/>
    <n v="6802.8799999999992"/>
    <s v="Export_CoGe"/>
    <x v="0"/>
    <s v="AFFIT"/>
    <x v="17"/>
    <s v="AFF"/>
    <m/>
    <s v="B.8)"/>
    <s v="8) per godimento di beni di terzi"/>
    <x v="2"/>
  </r>
  <r>
    <x v="0"/>
    <x v="32"/>
    <x v="150"/>
    <x v="150"/>
    <n v="11413.86"/>
    <s v="Export_CoGe"/>
    <x v="0"/>
    <s v="AFFIT"/>
    <x v="17"/>
    <s v="AFF"/>
    <m/>
    <s v="B.8)"/>
    <s v="8) per godimento di beni di terzi"/>
    <x v="2"/>
  </r>
  <r>
    <x v="0"/>
    <x v="32"/>
    <x v="364"/>
    <x v="363"/>
    <n v="9262.5"/>
    <s v="Export_CoGe"/>
    <x v="0"/>
    <s v="AFFIT"/>
    <x v="17"/>
    <s v="AFF"/>
    <m/>
    <s v="B.8)"/>
    <s v="8) per godimento di beni di terzi"/>
    <x v="2"/>
  </r>
  <r>
    <x v="0"/>
    <x v="32"/>
    <x v="391"/>
    <x v="390"/>
    <n v="5000"/>
    <s v="Export_CoGe"/>
    <x v="0"/>
    <s v="AFFIT"/>
    <x v="17"/>
    <s v="AFF"/>
    <m/>
    <s v="B.8)"/>
    <s v="8) per godimento di beni di terzi"/>
    <x v="2"/>
  </r>
  <r>
    <x v="0"/>
    <x v="32"/>
    <x v="392"/>
    <x v="391"/>
    <n v="750"/>
    <s v="Export_CoGe"/>
    <x v="0"/>
    <s v="AFFIT"/>
    <x v="17"/>
    <s v="AFF"/>
    <m/>
    <s v="B.8)"/>
    <s v="8) per godimento di beni di terzi"/>
    <x v="2"/>
  </r>
  <r>
    <x v="0"/>
    <x v="32"/>
    <x v="409"/>
    <x v="408"/>
    <n v="13000"/>
    <s v="Export_CoGe"/>
    <x v="0"/>
    <s v="AFFIT"/>
    <x v="17"/>
    <s v="AFF"/>
    <m/>
    <s v="B.8)"/>
    <s v="8) per godimento di beni di terzi"/>
    <x v="2"/>
  </r>
  <r>
    <x v="0"/>
    <x v="32"/>
    <x v="416"/>
    <x v="415"/>
    <n v="8500"/>
    <s v="Export_CoGe"/>
    <x v="0"/>
    <s v="AFFIT"/>
    <x v="17"/>
    <s v="AFF"/>
    <m/>
    <s v="B.8)"/>
    <s v="8) per godimento di beni di terzi"/>
    <x v="2"/>
  </r>
  <r>
    <x v="0"/>
    <x v="32"/>
    <x v="152"/>
    <x v="152"/>
    <n v="2500"/>
    <s v="Export_CoGe"/>
    <x v="0"/>
    <s v="COSGS"/>
    <x v="4"/>
    <s v="COSTI"/>
    <m/>
    <s v="B.8)"/>
    <s v="8) per godimento di beni di terzi"/>
    <x v="2"/>
  </r>
  <r>
    <x v="0"/>
    <x v="32"/>
    <x v="155"/>
    <x v="155"/>
    <n v="12464.76"/>
    <s v="Export_CoGe"/>
    <x v="0"/>
    <s v="COSGS"/>
    <x v="4"/>
    <s v="COSTI"/>
    <m/>
    <s v="B.8)"/>
    <s v="8) per godimento di beni di terzi"/>
    <x v="2"/>
  </r>
  <r>
    <x v="0"/>
    <x v="32"/>
    <x v="156"/>
    <x v="156"/>
    <n v="8691.4500000000007"/>
    <s v="Export_CoGe"/>
    <x v="0"/>
    <s v="COSGS"/>
    <x v="4"/>
    <s v="COSTI"/>
    <m/>
    <s v="B.8)"/>
    <s v="8) per godimento di beni di terzi"/>
    <x v="2"/>
  </r>
  <r>
    <x v="0"/>
    <x v="32"/>
    <x v="406"/>
    <x v="405"/>
    <n v="8548.19"/>
    <s v="Export_CoGe"/>
    <x v="0"/>
    <s v="COSGS"/>
    <x v="4"/>
    <s v="COSTI"/>
    <m/>
    <s v="B.8)"/>
    <s v="8) per godimento di beni di terzi"/>
    <x v="3"/>
  </r>
  <r>
    <x v="0"/>
    <x v="32"/>
    <x v="176"/>
    <x v="176"/>
    <n v="6026.2999999999993"/>
    <s v="Export_CoGe"/>
    <x v="0"/>
    <s v="AMMST"/>
    <x v="24"/>
    <s v="AMM"/>
    <m/>
    <s v="B.10)"/>
    <s v="10) Ammortamenti e svalutazioni"/>
    <x v="7"/>
  </r>
  <r>
    <x v="0"/>
    <x v="32"/>
    <x v="180"/>
    <x v="180"/>
    <n v="2768.36"/>
    <s v="Export_CoGe"/>
    <x v="0"/>
    <s v="AMMST"/>
    <x v="24"/>
    <s v="AMM"/>
    <m/>
    <s v="B.10)"/>
    <s v="10) Ammortamenti e svalutazioni"/>
    <x v="7"/>
  </r>
  <r>
    <x v="0"/>
    <x v="32"/>
    <x v="182"/>
    <x v="182"/>
    <n v="17639.440000000002"/>
    <s v="Export_CoGe"/>
    <x v="0"/>
    <s v="AMMIN"/>
    <x v="26"/>
    <s v="AMM"/>
    <m/>
    <s v="B.10)"/>
    <s v="10) Ammortamenti e svalutazioni"/>
    <x v="7"/>
  </r>
  <r>
    <x v="0"/>
    <x v="32"/>
    <x v="184"/>
    <x v="184"/>
    <n v="6600.6559999999999"/>
    <s v="Export_CoGe"/>
    <x v="0"/>
    <s v="AMMST"/>
    <x v="24"/>
    <s v="AMM"/>
    <m/>
    <s v="B.10)"/>
    <s v="10) Ammortamenti e svalutazioni"/>
    <x v="7"/>
  </r>
  <r>
    <x v="0"/>
    <x v="32"/>
    <x v="186"/>
    <x v="186"/>
    <n v="17169.830000000002"/>
    <s v="Export_CoGe"/>
    <x v="0"/>
    <s v="AMMIN"/>
    <x v="26"/>
    <s v="AMM"/>
    <m/>
    <s v="B.10)"/>
    <s v="10) Ammortamenti e svalutazioni"/>
    <x v="7"/>
  </r>
  <r>
    <x v="0"/>
    <x v="32"/>
    <x v="188"/>
    <x v="188"/>
    <n v="12144.23"/>
    <s v="Export_CoGe"/>
    <x v="0"/>
    <s v="AMMIN"/>
    <x v="26"/>
    <s v="AMM"/>
    <m/>
    <s v="B.10)"/>
    <s v="10) Ammortamenti e svalutazioni"/>
    <x v="7"/>
  </r>
  <r>
    <x v="0"/>
    <x v="32"/>
    <x v="190"/>
    <x v="190"/>
    <n v="3195.8500000000004"/>
    <s v="Export_CoGe"/>
    <x v="0"/>
    <s v="AMMST"/>
    <x v="24"/>
    <s v="AMM"/>
    <m/>
    <s v="B.10)"/>
    <s v="10) Ammortamenti e svalutazioni"/>
    <x v="7"/>
  </r>
  <r>
    <x v="0"/>
    <x v="32"/>
    <x v="192"/>
    <x v="192"/>
    <n v="748.72160000000008"/>
    <s v="Export_CoGe"/>
    <x v="0"/>
    <s v="AMMST"/>
    <x v="24"/>
    <s v="AMM"/>
    <m/>
    <s v="B.10)"/>
    <s v="10) Ammortamenti e svalutazioni"/>
    <x v="7"/>
  </r>
  <r>
    <x v="0"/>
    <x v="32"/>
    <x v="198"/>
    <x v="198"/>
    <n v="604332.76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2"/>
    <x v="200"/>
    <x v="200"/>
    <n v="473270.04"/>
    <s v="Export_CoGe"/>
    <x v="0"/>
    <s v="VARMP"/>
    <x v="28"/>
    <s v="ACQ"/>
    <m/>
    <s v="B.11)"/>
    <s v="11) variazioni delle rimanenze di materie prime, sussidiarie, di consumo e di merci"/>
    <x v="3"/>
  </r>
  <r>
    <x v="0"/>
    <x v="32"/>
    <x v="203"/>
    <x v="203"/>
    <n v="12204.86"/>
    <s v="Export_CoGe"/>
    <x v="0"/>
    <s v="COSGS"/>
    <x v="4"/>
    <s v="COSTI"/>
    <m/>
    <s v="B.14)"/>
    <s v="14) oneri diversi di gestione"/>
    <x v="2"/>
  </r>
  <r>
    <x v="0"/>
    <x v="32"/>
    <x v="204"/>
    <x v="204"/>
    <n v="5505"/>
    <s v="Export_CoGe"/>
    <x v="0"/>
    <s v="COSGS"/>
    <x v="4"/>
    <s v="COSTI"/>
    <m/>
    <s v="B.14)"/>
    <s v="14) oneri diversi di gestione"/>
    <x v="2"/>
  </r>
  <r>
    <x v="0"/>
    <x v="32"/>
    <x v="206"/>
    <x v="206"/>
    <n v="21.5"/>
    <s v="Export_CoGe"/>
    <x v="0"/>
    <s v="COSGS"/>
    <x v="4"/>
    <s v="COSTI"/>
    <m/>
    <s v="B.14)"/>
    <s v="14) oneri diversi di gestione"/>
    <x v="2"/>
  </r>
  <r>
    <x v="0"/>
    <x v="32"/>
    <x v="208"/>
    <x v="208"/>
    <n v="2441.29"/>
    <s v="Export_CoGe"/>
    <x v="0"/>
    <s v="COSGS"/>
    <x v="4"/>
    <s v="COSTI"/>
    <m/>
    <s v="B.14)"/>
    <s v="14) oneri diversi di gestione"/>
    <x v="2"/>
  </r>
  <r>
    <x v="0"/>
    <x v="32"/>
    <x v="209"/>
    <x v="209"/>
    <n v="5740"/>
    <s v="Export_CoGe"/>
    <x v="0"/>
    <s v="COSGS"/>
    <x v="4"/>
    <s v="COSTI"/>
    <m/>
    <s v="B.14)"/>
    <s v="14) oneri diversi di gestione"/>
    <x v="2"/>
  </r>
  <r>
    <x v="0"/>
    <x v="32"/>
    <x v="211"/>
    <x v="211"/>
    <n v="285.03000000000003"/>
    <s v="Export_CoGe"/>
    <x v="0"/>
    <s v="COSGS"/>
    <x v="4"/>
    <s v="COSTI"/>
    <m/>
    <s v="B.14)"/>
    <s v="14) oneri diversi di gestione"/>
    <x v="2"/>
  </r>
  <r>
    <x v="0"/>
    <x v="32"/>
    <x v="213"/>
    <x v="213"/>
    <n v="1943"/>
    <s v="Export_CoGe"/>
    <x v="0"/>
    <s v="COSGS"/>
    <x v="4"/>
    <s v="COSTI"/>
    <m/>
    <s v="B.14)"/>
    <s v="14) oneri diversi di gestione"/>
    <x v="2"/>
  </r>
  <r>
    <x v="0"/>
    <x v="32"/>
    <x v="217"/>
    <x v="217"/>
    <n v="1243.0999999999999"/>
    <s v="Export_CoGe"/>
    <x v="0"/>
    <s v="ONSTR"/>
    <x v="30"/>
    <s v="EXT"/>
    <m/>
    <s v="B.14)"/>
    <s v="14) oneri diversi di gestione"/>
    <x v="2"/>
  </r>
  <r>
    <x v="0"/>
    <x v="32"/>
    <x v="305"/>
    <x v="305"/>
    <n v="2781.67"/>
    <s v="Export_CoGe"/>
    <x v="0"/>
    <s v="COSGS"/>
    <x v="4"/>
    <s v="COSTI"/>
    <m/>
    <s v="B.14)"/>
    <s v="14) oneri diversi di gestione"/>
    <x v="2"/>
  </r>
  <r>
    <x v="0"/>
    <x v="32"/>
    <x v="218"/>
    <x v="218"/>
    <n v="2.99"/>
    <s v="Export_CoGe"/>
    <x v="0"/>
    <s v="COSGS"/>
    <x v="4"/>
    <s v="COSTI"/>
    <m/>
    <s v="B.14)"/>
    <s v="14) oneri diversi di gestione"/>
    <x v="2"/>
  </r>
  <r>
    <x v="0"/>
    <x v="32"/>
    <x v="219"/>
    <x v="219"/>
    <n v="744.73"/>
    <s v="Export_CoGe"/>
    <x v="0"/>
    <s v="COSGS"/>
    <x v="4"/>
    <s v="COSTI"/>
    <m/>
    <s v="B.14)"/>
    <s v="14) oneri diversi di gestione"/>
    <x v="2"/>
  </r>
  <r>
    <x v="0"/>
    <x v="32"/>
    <x v="221"/>
    <x v="221"/>
    <n v="37.5"/>
    <s v="Export_CoGe"/>
    <x v="0"/>
    <s v="COSGS"/>
    <x v="4"/>
    <s v="COSTI"/>
    <m/>
    <s v="B.14)"/>
    <s v="14) oneri diversi di gestione"/>
    <x v="4"/>
  </r>
  <r>
    <x v="0"/>
    <x v="32"/>
    <x v="223"/>
    <x v="223"/>
    <n v="7.999999999992724E-2"/>
    <s v="Export_CoGe"/>
    <x v="0"/>
    <s v="COSGS"/>
    <x v="4"/>
    <s v="COSTI"/>
    <m/>
    <s v="B.14)"/>
    <s v="14) oneri diversi di gestione"/>
    <x v="2"/>
  </r>
  <r>
    <x v="0"/>
    <x v="32"/>
    <x v="225"/>
    <x v="225"/>
    <n v="1.4549999999974002"/>
    <s v="Export_CoGe"/>
    <x v="0"/>
    <s v="COSGS"/>
    <x v="4"/>
    <s v="COSTI"/>
    <m/>
    <s v="B.14)"/>
    <s v="14) oneri diversi di gestione"/>
    <x v="2"/>
  </r>
  <r>
    <x v="0"/>
    <x v="32"/>
    <x v="226"/>
    <x v="226"/>
    <n v="17518.849999999999"/>
    <s v="Export_CoGe"/>
    <x v="0"/>
    <s v="ONSTR"/>
    <x v="30"/>
    <s v="EXT"/>
    <m/>
    <s v="B.14)"/>
    <s v="14) oneri diversi di gestione"/>
    <x v="2"/>
  </r>
  <r>
    <x v="0"/>
    <x v="32"/>
    <x v="229"/>
    <x v="229"/>
    <n v="379.98"/>
    <s v="Export_CoGe"/>
    <x v="0"/>
    <s v="COSGS"/>
    <x v="4"/>
    <s v="COSTI"/>
    <m/>
    <s v="B.14)"/>
    <s v="14) oneri diversi di gestione"/>
    <x v="6"/>
  </r>
  <r>
    <x v="0"/>
    <x v="32"/>
    <x v="306"/>
    <x v="306"/>
    <n v="1041.33"/>
    <s v="Export_CoGe"/>
    <x v="0"/>
    <s v="COSGS"/>
    <x v="4"/>
    <s v="COSTI"/>
    <m/>
    <s v="B.14)"/>
    <s v="14) oneri diversi di gestione"/>
    <x v="4"/>
  </r>
  <r>
    <x v="0"/>
    <x v="32"/>
    <x v="307"/>
    <x v="307"/>
    <n v="7316"/>
    <s v="Export_CoGe"/>
    <x v="0"/>
    <s v="ONSTR"/>
    <x v="30"/>
    <s v="EXT"/>
    <m/>
    <s v="B.14)"/>
    <s v="14) oneri diversi di gestione"/>
    <x v="7"/>
  </r>
  <r>
    <x v="0"/>
    <x v="32"/>
    <x v="381"/>
    <x v="380"/>
    <n v="10090.75"/>
    <s v="Export_CoGe"/>
    <x v="0"/>
    <s v="ONFIN"/>
    <x v="32"/>
    <s v="FIN"/>
    <m/>
    <s v="C.17)"/>
    <s v="17) interessi e altri oneri finanziari"/>
    <x v="7"/>
  </r>
  <r>
    <x v="0"/>
    <x v="32"/>
    <x v="231"/>
    <x v="231"/>
    <n v="432.05"/>
    <s v="Export_CoGe"/>
    <x v="0"/>
    <s v="ONFIN"/>
    <x v="32"/>
    <s v="FIN"/>
    <m/>
    <s v="C.17)"/>
    <s v="17) interessi e altri oneri finanziari"/>
    <x v="7"/>
  </r>
  <r>
    <x v="0"/>
    <x v="32"/>
    <x v="233"/>
    <x v="233"/>
    <n v="13559.100000000002"/>
    <s v="Export_CoGe"/>
    <x v="0"/>
    <s v="ONFIN"/>
    <x v="32"/>
    <s v="FIN"/>
    <m/>
    <s v="C.17)"/>
    <s v="17) interessi e altri oneri finanziari"/>
    <x v="7"/>
  </r>
  <r>
    <x v="0"/>
    <x v="32"/>
    <x v="235"/>
    <x v="235"/>
    <n v="1580.57"/>
    <s v="Export_CoGe"/>
    <x v="0"/>
    <s v="ONFIN"/>
    <x v="32"/>
    <s v="FIN"/>
    <m/>
    <s v="C.17)"/>
    <s v="17) interessi e altri oneri finanziari"/>
    <x v="7"/>
  </r>
  <r>
    <x v="0"/>
    <x v="32"/>
    <x v="349"/>
    <x v="348"/>
    <n v="15632.490000000002"/>
    <s v="Export_CoGe"/>
    <x v="0"/>
    <s v="ONFIN"/>
    <x v="32"/>
    <s v="FIN"/>
    <m/>
    <s v="C.17)"/>
    <s v="17) interessi e altri oneri finanziari"/>
    <x v="7"/>
  </r>
  <r>
    <x v="0"/>
    <x v="32"/>
    <x v="236"/>
    <x v="236"/>
    <n v="106.51"/>
    <s v="Export_CoGe"/>
    <x v="0"/>
    <s v="ONFIN"/>
    <x v="32"/>
    <s v="FIN"/>
    <m/>
    <s v="C.17)"/>
    <s v="17) interessi e altri oneri finanziari"/>
    <x v="7"/>
  </r>
  <r>
    <x v="0"/>
    <x v="32"/>
    <x v="239"/>
    <x v="239"/>
    <n v="-2988435.2700000005"/>
    <s v="Export_CoGe"/>
    <x v="0"/>
    <s v="RICOP"/>
    <x v="33"/>
    <s v="RIC"/>
    <m/>
    <s v="A.1)"/>
    <s v="1) ricavi delle vendite e delle prestazioni"/>
    <x v="5"/>
  </r>
  <r>
    <x v="0"/>
    <x v="32"/>
    <x v="243"/>
    <x v="243"/>
    <n v="-129019.46999999997"/>
    <s v="Export_CoGe"/>
    <x v="0"/>
    <s v="RICOP"/>
    <x v="33"/>
    <s v="RIC"/>
    <m/>
    <s v="A.1)"/>
    <s v="1) ricavi delle vendite e delle prestazioni"/>
    <x v="6"/>
  </r>
  <r>
    <x v="0"/>
    <x v="32"/>
    <x v="244"/>
    <x v="244"/>
    <n v="-4555.7099999999991"/>
    <s v="Export_CoGe"/>
    <x v="0"/>
    <s v="RICOP"/>
    <x v="33"/>
    <s v="RIC"/>
    <m/>
    <s v="A.1)"/>
    <s v="1) ricavi delle vendite e delle prestazioni"/>
    <x v="6"/>
  </r>
  <r>
    <x v="0"/>
    <x v="32"/>
    <x v="350"/>
    <x v="349"/>
    <n v="-73510.11"/>
    <s v="Export_CoGe"/>
    <x v="0"/>
    <s v="RICOP"/>
    <x v="33"/>
    <s v="RIC"/>
    <m/>
    <s v="A.1)"/>
    <s v="1) ricavi delle vendite e delle prestazioni"/>
    <x v="5"/>
  </r>
  <r>
    <x v="0"/>
    <x v="32"/>
    <x v="385"/>
    <x v="384"/>
    <n v="-45769.1"/>
    <s v="Export_CoGe"/>
    <x v="0"/>
    <s v="RICOP"/>
    <x v="33"/>
    <s v="RIC"/>
    <m/>
    <s v="A.1)"/>
    <s v="1) ricavi delle vendite e delle prestazioni"/>
    <x v="6"/>
  </r>
  <r>
    <x v="0"/>
    <x v="32"/>
    <x v="372"/>
    <x v="371"/>
    <n v="-30133"/>
    <s v="Export_CoGe"/>
    <x v="0"/>
    <s v="RICOP"/>
    <x v="33"/>
    <s v="RIC"/>
    <m/>
    <s v="A.1)"/>
    <s v="1) ricavi delle vendite e delle prestazioni"/>
    <x v="6"/>
  </r>
  <r>
    <x v="0"/>
    <x v="32"/>
    <x v="247"/>
    <x v="247"/>
    <n v="-111388.36"/>
    <s v="Export_CoGe"/>
    <x v="0"/>
    <s v="ONSTR"/>
    <x v="30"/>
    <s v="EXT"/>
    <m/>
    <s v="B.14)"/>
    <s v="14) oneri diversi di gestione"/>
    <x v="2"/>
  </r>
  <r>
    <x v="0"/>
    <x v="32"/>
    <x v="250"/>
    <x v="250"/>
    <n v="-644785.152"/>
    <s v="Export_CoGe"/>
    <x v="0"/>
    <s v="CORR"/>
    <x v="35"/>
    <s v="CORR"/>
    <m/>
    <s v="A.1)"/>
    <s v="1) ricavi delle vendite e delle prestazioni"/>
    <x v="6"/>
  </r>
  <r>
    <x v="0"/>
    <x v="32"/>
    <x v="254"/>
    <x v="254"/>
    <n v="-286209.46999999997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2"/>
    <x v="255"/>
    <x v="255"/>
    <n v="-979313.19"/>
    <s v="Export_CoGe"/>
    <x v="0"/>
    <s v="VARMP"/>
    <x v="28"/>
    <s v="ACQ"/>
    <m/>
    <s v="B.11)"/>
    <s v="11) variazioni delle rimanenze di materie prime, sussidiarie, di consumo e di merci"/>
    <x v="3"/>
  </r>
  <r>
    <x v="0"/>
    <x v="32"/>
    <x v="257"/>
    <x v="257"/>
    <n v="-12.500000000000909"/>
    <s v="Export_CoGe"/>
    <x v="0"/>
    <s v="ALTRI"/>
    <x v="34"/>
    <s v="ALTRI"/>
    <m/>
    <s v="A.5)"/>
    <s v="5) altri ricavi e proventi, con separata indicazione dei contributi in conto esercizio"/>
    <x v="2"/>
  </r>
  <r>
    <x v="0"/>
    <x v="32"/>
    <x v="259"/>
    <x v="259"/>
    <n v="-1.0999999999983263"/>
    <s v="Export_CoGe"/>
    <x v="0"/>
    <s v="ALTRI"/>
    <x v="34"/>
    <s v="ALTRI"/>
    <m/>
    <s v="A.5)"/>
    <s v="5) altri ricavi e proventi, con separata indicazione dei contributi in conto esercizio"/>
    <x v="2"/>
  </r>
  <r>
    <x v="0"/>
    <x v="32"/>
    <x v="238"/>
    <x v="238"/>
    <n v="5490.74"/>
    <s v="Export_CoGe"/>
    <x v="0"/>
    <s v="RICOP"/>
    <x v="33"/>
    <s v="RIC"/>
    <m/>
    <s v="A.1)"/>
    <s v="1) ricavi delle vendite e delle prestazioni"/>
    <x v="6"/>
  </r>
  <r>
    <x v="0"/>
    <x v="32"/>
    <x v="260"/>
    <x v="260"/>
    <n v="-1000"/>
    <s v="Export_CoGe"/>
    <x v="0"/>
    <s v="ALTRI"/>
    <x v="34"/>
    <s v="ALTRI"/>
    <m/>
    <s v="A.5)"/>
    <s v="5) altri ricavi e proventi, con separata indicazione dei contributi in conto esercizio"/>
    <x v="2"/>
  </r>
  <r>
    <x v="0"/>
    <x v="32"/>
    <x v="309"/>
    <x v="309"/>
    <n v="-6729.2"/>
    <s v="Export_CoGe"/>
    <x v="0"/>
    <s v="ALTRI"/>
    <x v="34"/>
    <s v="ALTRI"/>
    <m/>
    <s v="A.5)"/>
    <s v="5) altri ricavi e proventi, con separata indicazione dei contributi in conto esercizio"/>
    <x v="2"/>
  </r>
  <r>
    <x v="0"/>
    <x v="32"/>
    <x v="266"/>
    <x v="266"/>
    <n v="-4856.6900000000005"/>
    <s v="Export_CoGe"/>
    <x v="0"/>
    <s v="ONSTR"/>
    <x v="30"/>
    <s v="EXT"/>
    <m/>
    <s v="A.5)"/>
    <s v="5) altri ricavi e proventi, con separata indicazione dei contributi in conto esercizio"/>
    <x v="2"/>
  </r>
  <r>
    <x v="0"/>
    <x v="32"/>
    <x v="311"/>
    <x v="311"/>
    <n v="-5002.3"/>
    <s v="Export_CoGe"/>
    <x v="0"/>
    <s v="ACQDI"/>
    <x v="0"/>
    <s v="ACQ"/>
    <m/>
    <s v="A.5)"/>
    <s v="5) altri ricavi e proventi, con separata indicazione dei contributi in conto esercizio"/>
    <x v="2"/>
  </r>
  <r>
    <x v="0"/>
    <x v="32"/>
    <x v="268"/>
    <x v="268"/>
    <n v="-441911.72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2"/>
    <x v="270"/>
    <x v="270"/>
    <n v="-88470.87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2"/>
    <x v="380"/>
    <x v="379"/>
    <n v="-4038.17"/>
    <s v="Export_CoGe"/>
    <x v="0"/>
    <s v="ONSTR"/>
    <x v="30"/>
    <s v="EXT"/>
    <m/>
    <s v="A.5)"/>
    <s v="5) altri ricavi e proventi, con separata indicazione dei contributi in conto esercizio"/>
    <x v="8"/>
  </r>
  <r>
    <x v="0"/>
    <x v="32"/>
    <x v="374"/>
    <x v="373"/>
    <n v="-1500"/>
    <s v="Export_CoGe"/>
    <x v="0"/>
    <s v="ONSTR"/>
    <x v="30"/>
    <s v="EXT"/>
    <m/>
    <s v="B.14)"/>
    <s v="14) oneri diversi di gestione"/>
    <x v="2"/>
  </r>
  <r>
    <x v="0"/>
    <x v="32"/>
    <x v="276"/>
    <x v="276"/>
    <n v="-22004.43"/>
    <s v="Export_CoGe"/>
    <x v="0"/>
    <s v="ONFIN"/>
    <x v="32"/>
    <s v="FIN"/>
    <m/>
    <s v="C.16)"/>
    <s v="16) altri proventi finanziari"/>
    <x v="4"/>
  </r>
  <r>
    <x v="0"/>
    <x v="33"/>
    <x v="316"/>
    <x v="316"/>
    <n v="249.99999999998727"/>
    <s v="Export_CoGe"/>
    <x v="1"/>
    <s v="34.CS"/>
    <x v="18"/>
    <s v="PN"/>
    <m/>
    <s v="A"/>
    <s v="Crediti verso soci"/>
    <x v="1"/>
  </r>
  <r>
    <x v="0"/>
    <x v="33"/>
    <x v="2"/>
    <x v="2"/>
    <n v="10000"/>
    <s v="Export_CoGe"/>
    <x v="1"/>
    <s v="23.I.IMM"/>
    <x v="1"/>
    <s v="IMM"/>
    <m/>
    <s v="23.I.IMM"/>
    <s v="Immobilizzazioni Immateriali"/>
    <x v="1"/>
  </r>
  <r>
    <x v="0"/>
    <x v="33"/>
    <x v="4"/>
    <x v="4"/>
    <n v="23983"/>
    <s v="Export_CoGe"/>
    <x v="1"/>
    <s v="23.I.IMM"/>
    <x v="1"/>
    <s v="IMM"/>
    <m/>
    <s v="23.I.IMM"/>
    <s v="Immobilizzazioni Immateriali"/>
    <x v="1"/>
  </r>
  <r>
    <x v="0"/>
    <x v="33"/>
    <x v="6"/>
    <x v="6"/>
    <n v="69472.100000000006"/>
    <s v="Export_CoGe"/>
    <x v="1"/>
    <s v="23.I.IMM"/>
    <x v="1"/>
    <s v="IMM"/>
    <m/>
    <s v="23.I.IMM"/>
    <s v="Immobilizzazioni Immateriali"/>
    <x v="1"/>
  </r>
  <r>
    <x v="0"/>
    <x v="33"/>
    <x v="10"/>
    <x v="10"/>
    <n v="59322.69"/>
    <s v="Export_CoGe"/>
    <x v="1"/>
    <s v="23.I.IMM"/>
    <x v="1"/>
    <s v="IMM"/>
    <m/>
    <s v="23.I.IMM"/>
    <s v="Immobilizzazioni Immateriali"/>
    <x v="1"/>
  </r>
  <r>
    <x v="0"/>
    <x v="33"/>
    <x v="12"/>
    <x v="12"/>
    <n v="87545.25"/>
    <s v="Export_CoGe"/>
    <x v="1"/>
    <s v="24.I.MAT"/>
    <x v="3"/>
    <s v="MAT"/>
    <m/>
    <s v="24.I.MAT"/>
    <s v="Immobilizzazioni Materiali"/>
    <x v="1"/>
  </r>
  <r>
    <x v="0"/>
    <x v="33"/>
    <x v="14"/>
    <x v="14"/>
    <n v="693957.03"/>
    <s v="Export_CoGe"/>
    <x v="1"/>
    <s v="24.I.MAT"/>
    <x v="3"/>
    <s v="MAT"/>
    <m/>
    <s v="24.I.MAT"/>
    <s v="Immobilizzazioni Materiali"/>
    <x v="1"/>
  </r>
  <r>
    <x v="0"/>
    <x v="33"/>
    <x v="16"/>
    <x v="16"/>
    <n v="136992.31"/>
    <s v="Export_CoGe"/>
    <x v="1"/>
    <s v="24.I.MAT"/>
    <x v="3"/>
    <s v="MAT"/>
    <m/>
    <s v="24.I.MAT"/>
    <s v="Immobilizzazioni Materiali"/>
    <x v="1"/>
  </r>
  <r>
    <x v="0"/>
    <x v="33"/>
    <x v="18"/>
    <x v="18"/>
    <n v="229033.74"/>
    <s v="Export_CoGe"/>
    <x v="1"/>
    <s v="24.I.MAT"/>
    <x v="3"/>
    <s v="MAT"/>
    <m/>
    <s v="24.I.MAT"/>
    <s v="Immobilizzazioni Materiali"/>
    <x v="1"/>
  </r>
  <r>
    <x v="0"/>
    <x v="33"/>
    <x v="21"/>
    <x v="21"/>
    <n v="328126.49000000005"/>
    <s v="Export_CoGe"/>
    <x v="1"/>
    <s v="24.I.MAT"/>
    <x v="3"/>
    <s v="MAT"/>
    <m/>
    <s v="24.I.MAT"/>
    <s v="Immobilizzazioni Materiali"/>
    <x v="1"/>
  </r>
  <r>
    <x v="0"/>
    <x v="33"/>
    <x v="24"/>
    <x v="24"/>
    <n v="96009.37"/>
    <s v="Export_CoGe"/>
    <x v="1"/>
    <s v="24.I.MAT"/>
    <x v="3"/>
    <s v="MAT"/>
    <m/>
    <s v="24.I.MAT"/>
    <s v="Immobilizzazioni Materiali"/>
    <x v="1"/>
  </r>
  <r>
    <x v="0"/>
    <x v="33"/>
    <x v="26"/>
    <x v="26"/>
    <n v="16409.09"/>
    <s v="Export_CoGe"/>
    <x v="1"/>
    <s v="24.I.MAT"/>
    <x v="3"/>
    <s v="MAT"/>
    <m/>
    <s v="24.I.MAT"/>
    <s v="Immobilizzazioni Materiali"/>
    <x v="1"/>
  </r>
  <r>
    <x v="0"/>
    <x v="33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33"/>
    <x v="421"/>
    <x v="420"/>
    <n v="140736"/>
    <s v="Export_CoGe"/>
    <x v="1"/>
    <s v="24.I.MAT"/>
    <x v="3"/>
    <s v="MAT"/>
    <m/>
    <s v="24.I.MAT"/>
    <s v="Immobilizzazioni Materiali"/>
    <x v="1"/>
  </r>
  <r>
    <x v="0"/>
    <x v="33"/>
    <x v="36"/>
    <x v="36"/>
    <n v="340"/>
    <s v="Export_CoGe"/>
    <x v="1"/>
    <s v="25.I.FIN"/>
    <x v="7"/>
    <s v="IFIN"/>
    <m/>
    <s v="25.I.FIN"/>
    <s v="Immobilizzazioni Finanziarie"/>
    <x v="1"/>
  </r>
  <r>
    <x v="0"/>
    <x v="33"/>
    <x v="38"/>
    <x v="38"/>
    <n v="2500"/>
    <s v="Export_CoGe"/>
    <x v="1"/>
    <s v="25.I.FIN"/>
    <x v="7"/>
    <s v="IFIN"/>
    <m/>
    <s v="25.I.FIN"/>
    <s v="Immobilizzazioni Finanziarie"/>
    <x v="1"/>
  </r>
  <r>
    <x v="0"/>
    <x v="33"/>
    <x v="40"/>
    <x v="40"/>
    <n v="250"/>
    <s v="Export_CoGe"/>
    <x v="1"/>
    <s v="25.I.FIN"/>
    <x v="7"/>
    <s v="IFIN"/>
    <m/>
    <s v="25.I.FIN"/>
    <s v="Immobilizzazioni Finanziarie"/>
    <x v="1"/>
  </r>
  <r>
    <x v="0"/>
    <x v="33"/>
    <x v="317"/>
    <x v="317"/>
    <n v="997500"/>
    <s v="Export_CoGe"/>
    <x v="1"/>
    <s v="25.I.FIN"/>
    <x v="7"/>
    <s v="IFIN"/>
    <m/>
    <s v="25.I.FIN"/>
    <s v="Immobilizzazioni Finanziarie"/>
    <x v="1"/>
  </r>
  <r>
    <x v="0"/>
    <x v="33"/>
    <x v="318"/>
    <x v="318"/>
    <n v="39250.559999999998"/>
    <s v="Export_CoGe"/>
    <x v="1"/>
    <s v="25.I.FIN"/>
    <x v="7"/>
    <s v="IFIN"/>
    <m/>
    <s v="25.I.FIN"/>
    <s v="Immobilizzazioni Finanziarie"/>
    <x v="1"/>
  </r>
  <r>
    <x v="0"/>
    <x v="33"/>
    <x v="351"/>
    <x v="350"/>
    <n v="135322.94"/>
    <s v="Export_CoGe"/>
    <x v="1"/>
    <s v="25.I.FIN"/>
    <x v="7"/>
    <s v="IFIN"/>
    <m/>
    <s v="25.I.FIN"/>
    <s v="Immobilizzazioni Finanziarie"/>
    <x v="1"/>
  </r>
  <r>
    <x v="0"/>
    <x v="33"/>
    <x v="45"/>
    <x v="45"/>
    <n v="408540.30000000005"/>
    <s v="Export_CoGe"/>
    <x v="1"/>
    <s v="26.MAG"/>
    <x v="9"/>
    <s v="MAG"/>
    <m/>
    <s v="26.MAG"/>
    <s v="Rimanenze"/>
    <x v="1"/>
  </r>
  <r>
    <x v="0"/>
    <x v="33"/>
    <x v="49"/>
    <x v="49"/>
    <n v="284860.42"/>
    <s v="Export_CoGe"/>
    <x v="1"/>
    <s v="26.MAG"/>
    <x v="9"/>
    <s v="MAG"/>
    <m/>
    <s v="26.MAG"/>
    <s v="Rimanenze"/>
    <x v="1"/>
  </r>
  <r>
    <x v="0"/>
    <x v="33"/>
    <x v="51"/>
    <x v="51"/>
    <n v="992670.5699999925"/>
    <s v="Export_CoGe"/>
    <x v="1"/>
    <s v="27.CLI"/>
    <x v="10"/>
    <s v="CLI"/>
    <m/>
    <s v="27.CLI"/>
    <s v="Crediti Commerciali"/>
    <x v="1"/>
  </r>
  <r>
    <x v="0"/>
    <x v="33"/>
    <x v="53"/>
    <x v="53"/>
    <n v="7730.4200000000255"/>
    <s v="Export_CoGe"/>
    <x v="1"/>
    <s v="27.CLI"/>
    <x v="10"/>
    <s v="CLI"/>
    <m/>
    <s v="27.CLI"/>
    <s v="Crediti Commerciali"/>
    <x v="1"/>
  </r>
  <r>
    <x v="0"/>
    <x v="33"/>
    <x v="55"/>
    <x v="55"/>
    <n v="45940.609999999942"/>
    <s v="Export_CoGe"/>
    <x v="1"/>
    <s v="27.CLI"/>
    <x v="10"/>
    <s v="CLI"/>
    <m/>
    <s v="27.CLI"/>
    <s v="Crediti Commerciali"/>
    <x v="1"/>
  </r>
  <r>
    <x v="0"/>
    <x v="33"/>
    <x v="61"/>
    <x v="61"/>
    <n v="794.3599999999999"/>
    <s v="Export_CoGe"/>
    <x v="1"/>
    <s v="31.PTN"/>
    <x v="12"/>
    <s v="PTN"/>
    <m/>
    <s v="31.PTN"/>
    <s v="Crediti Tributari"/>
    <x v="1"/>
  </r>
  <r>
    <x v="0"/>
    <x v="33"/>
    <x v="319"/>
    <x v="319"/>
    <n v="107560.93999999999"/>
    <s v="Export_CoGe"/>
    <x v="1"/>
    <s v="31.PTN"/>
    <x v="12"/>
    <s v="PTN"/>
    <m/>
    <s v="31.PTN"/>
    <s v="Crediti Tributari"/>
    <x v="1"/>
  </r>
  <r>
    <x v="0"/>
    <x v="33"/>
    <x v="415"/>
    <x v="414"/>
    <n v="-2794.9200000000055"/>
    <s v="Export_CoGe"/>
    <x v="1"/>
    <s v="29.AC"/>
    <x v="11"/>
    <s v="AC"/>
    <m/>
    <s v="29.AC"/>
    <s v="Altri Crediti"/>
    <x v="1"/>
  </r>
  <r>
    <x v="0"/>
    <x v="33"/>
    <x v="67"/>
    <x v="67"/>
    <n v="5898.25"/>
    <s v="Export_CoGe"/>
    <x v="1"/>
    <s v="31.PTN"/>
    <x v="12"/>
    <s v="PTN"/>
    <m/>
    <s v="31.PTN"/>
    <s v="Crediti Tributari"/>
    <x v="1"/>
  </r>
  <r>
    <x v="0"/>
    <x v="33"/>
    <x v="72"/>
    <x v="72"/>
    <n v="18677.970000000008"/>
    <s v="Export_CoGe"/>
    <x v="1"/>
    <s v="31.PTN"/>
    <x v="12"/>
    <s v="PTN"/>
    <m/>
    <s v="31.PTN"/>
    <s v="Crediti Tributari"/>
    <x v="1"/>
  </r>
  <r>
    <x v="0"/>
    <x v="33"/>
    <x v="422"/>
    <x v="421"/>
    <n v="2780.1599999999976"/>
    <s v="Export_CoGe"/>
    <x v="1"/>
    <s v="31.PTN"/>
    <x v="12"/>
    <s v="PTN"/>
    <m/>
    <s v="31.PTN"/>
    <s v="Crediti Tributari"/>
    <x v="1"/>
  </r>
  <r>
    <x v="0"/>
    <x v="33"/>
    <x v="78"/>
    <x v="78"/>
    <n v="58562.62000000001"/>
    <s v="Export_CoGe"/>
    <x v="1"/>
    <s v="29.AC"/>
    <x v="11"/>
    <s v="FOR"/>
    <m/>
    <s v="28.FOR"/>
    <s v="Altri Crediti"/>
    <x v="1"/>
  </r>
  <r>
    <x v="0"/>
    <x v="33"/>
    <x v="80"/>
    <x v="80"/>
    <n v="2796.9300000000658"/>
    <s v="Export_CoGe"/>
    <x v="1"/>
    <s v="29.AC"/>
    <x v="11"/>
    <s v="AC"/>
    <m/>
    <s v="29.AC"/>
    <s v="Altri Crediti"/>
    <x v="1"/>
  </r>
  <r>
    <x v="0"/>
    <x v="33"/>
    <x v="84"/>
    <x v="84"/>
    <n v="150963.38"/>
    <s v="Export_CoGe"/>
    <x v="1"/>
    <s v="29.AC"/>
    <x v="11"/>
    <s v="AC"/>
    <m/>
    <s v="29.AC"/>
    <s v="Altri Crediti"/>
    <x v="1"/>
  </r>
  <r>
    <x v="0"/>
    <x v="33"/>
    <x v="86"/>
    <x v="86"/>
    <n v="-4791.4699999999539"/>
    <s v="Export_CoGe"/>
    <x v="1"/>
    <s v="29.AC"/>
    <x v="11"/>
    <s v="AC"/>
    <m/>
    <s v="29.AC"/>
    <s v="Altri Crediti"/>
    <x v="1"/>
  </r>
  <r>
    <x v="0"/>
    <x v="33"/>
    <x v="88"/>
    <x v="88"/>
    <n v="91.860000000057511"/>
    <s v="Export_CoGe"/>
    <x v="1"/>
    <s v="30.AD"/>
    <x v="13"/>
    <s v="AD"/>
    <m/>
    <s v="30.AD"/>
    <s v="Altri Crediti"/>
    <x v="1"/>
  </r>
  <r>
    <x v="0"/>
    <x v="33"/>
    <x v="90"/>
    <x v="90"/>
    <n v="4442.560000000015"/>
    <s v="Export_CoGe"/>
    <x v="1"/>
    <s v="29.AC"/>
    <x v="11"/>
    <s v="AC"/>
    <m/>
    <s v="29.AC"/>
    <s v="Altri Crediti"/>
    <x v="1"/>
  </r>
  <r>
    <x v="0"/>
    <x v="33"/>
    <x v="92"/>
    <x v="92"/>
    <n v="47142.770000000004"/>
    <s v="Export_CoGe"/>
    <x v="1"/>
    <s v="29.AC"/>
    <x v="11"/>
    <s v="AC"/>
    <m/>
    <s v="29.AC"/>
    <s v="Altri Crediti"/>
    <x v="1"/>
  </r>
  <r>
    <x v="0"/>
    <x v="33"/>
    <x v="98"/>
    <x v="98"/>
    <n v="53.55"/>
    <s v="Export_CoGe"/>
    <x v="1"/>
    <s v="29.AC"/>
    <x v="11"/>
    <s v="AC"/>
    <m/>
    <s v="29.AC"/>
    <s v="Altri Crediti"/>
    <x v="1"/>
  </r>
  <r>
    <x v="0"/>
    <x v="33"/>
    <x v="321"/>
    <x v="321"/>
    <n v="1091.8000000000002"/>
    <s v="Export_CoGe"/>
    <x v="1"/>
    <s v="29.AC"/>
    <x v="11"/>
    <s v="AC"/>
    <m/>
    <s v="29.AC"/>
    <s v="Altri Crediti"/>
    <x v="1"/>
  </r>
  <r>
    <x v="0"/>
    <x v="33"/>
    <x v="322"/>
    <x v="322"/>
    <n v="181.46999999998934"/>
    <s v="Export_CoGe"/>
    <x v="1"/>
    <s v="29.AC"/>
    <x v="11"/>
    <s v="AC"/>
    <m/>
    <s v="29.AC"/>
    <s v="Altri Crediti"/>
    <x v="1"/>
  </r>
  <r>
    <x v="0"/>
    <x v="33"/>
    <x v="107"/>
    <x v="107"/>
    <n v="8023.9599999999991"/>
    <s v="Export_CoGe"/>
    <x v="1"/>
    <s v="29.AC"/>
    <x v="11"/>
    <s v="AC"/>
    <m/>
    <s v="29.AC"/>
    <s v="Ratei/Risconti Attivi"/>
    <x v="1"/>
  </r>
  <r>
    <x v="0"/>
    <x v="33"/>
    <x v="109"/>
    <x v="109"/>
    <n v="923.26000000000124"/>
    <s v="Export_CoGe"/>
    <x v="1"/>
    <s v="36.LIQ"/>
    <x v="15"/>
    <s v="BREVE "/>
    <m/>
    <s v="36.LIQ"/>
    <s v="Debiti a Breve (Liquidità)"/>
    <x v="1"/>
  </r>
  <r>
    <x v="0"/>
    <x v="33"/>
    <x v="323"/>
    <x v="323"/>
    <n v="64902.677999998574"/>
    <s v="Export_CoGe"/>
    <x v="1"/>
    <s v="36.LIQ"/>
    <x v="15"/>
    <s v="BREVE "/>
    <m/>
    <s v="36.LIQ"/>
    <s v="Debiti a Breve (Liquidità)"/>
    <x v="1"/>
  </r>
  <r>
    <x v="0"/>
    <x v="33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33"/>
    <x v="411"/>
    <x v="410"/>
    <n v="3275.16"/>
    <s v="Export_CoGe"/>
    <x v="1"/>
    <s v="36.LIQ"/>
    <x v="15"/>
    <s v="BREVE "/>
    <m/>
    <s v="36.LIQ"/>
    <s v="Debiti a Breve (Liquidità)"/>
    <x v="1"/>
  </r>
  <r>
    <x v="0"/>
    <x v="33"/>
    <x v="412"/>
    <x v="411"/>
    <n v="527.74"/>
    <s v="Export_CoGe"/>
    <x v="1"/>
    <s v="36.LIQ"/>
    <x v="15"/>
    <s v="BREVE "/>
    <m/>
    <s v="36.LIQ"/>
    <s v="Debiti a Breve (Liquidità)"/>
    <x v="1"/>
  </r>
  <r>
    <x v="0"/>
    <x v="33"/>
    <x v="117"/>
    <x v="117"/>
    <n v="708166.95000000682"/>
    <s v="Export_CoGe"/>
    <x v="1"/>
    <s v="36.LIQ"/>
    <x v="15"/>
    <s v="BREVE "/>
    <m/>
    <s v="36.LIQ"/>
    <s v="Debiti a Breve (Liquidità)"/>
    <x v="1"/>
  </r>
  <r>
    <x v="0"/>
    <x v="33"/>
    <x v="325"/>
    <x v="199"/>
    <n v="276436.77000000014"/>
    <s v="Export_CoGe"/>
    <x v="1"/>
    <s v="36.LIQ"/>
    <x v="15"/>
    <s v="BREVE "/>
    <m/>
    <s v="36.LIQ"/>
    <s v="Debiti a Breve (Liquidità)"/>
    <x v="1"/>
  </r>
  <r>
    <x v="0"/>
    <x v="33"/>
    <x v="126"/>
    <x v="126"/>
    <n v="57894.310000002668"/>
    <s v="Export_CoGe"/>
    <x v="1"/>
    <s v="36.LIQ"/>
    <x v="15"/>
    <s v="BREVE "/>
    <m/>
    <s v="36.LIQ"/>
    <s v="Debiti a Breve (Liquidità)"/>
    <x v="1"/>
  </r>
  <r>
    <x v="0"/>
    <x v="33"/>
    <x v="128"/>
    <x v="128"/>
    <n v="280614.59999999998"/>
    <s v="Export_CoGe"/>
    <x v="1"/>
    <s v="36.LIQ"/>
    <x v="15"/>
    <s v="BREVE "/>
    <m/>
    <s v="36.LIQ"/>
    <s v="Debiti a Breve (Liquidità)"/>
    <x v="1"/>
  </r>
  <r>
    <x v="0"/>
    <x v="33"/>
    <x v="130"/>
    <x v="130"/>
    <n v="203057.8200000003"/>
    <s v="Export_CoGe"/>
    <x v="1"/>
    <s v="36.LIQ"/>
    <x v="15"/>
    <s v="BREVE "/>
    <m/>
    <s v="36.LIQ"/>
    <s v="Debiti a Breve (Liquidità)"/>
    <x v="1"/>
  </r>
  <r>
    <x v="0"/>
    <x v="33"/>
    <x v="132"/>
    <x v="132"/>
    <n v="19976.389999999985"/>
    <s v="Export_CoGe"/>
    <x v="1"/>
    <s v="36.LIQ"/>
    <x v="15"/>
    <s v="BREVE "/>
    <m/>
    <s v="36.LIQ"/>
    <s v="Debiti a Breve (Liquidità)"/>
    <x v="1"/>
  </r>
  <r>
    <x v="0"/>
    <x v="33"/>
    <x v="326"/>
    <x v="325"/>
    <n v="273430.77899999969"/>
    <s v="Export_CoGe"/>
    <x v="1"/>
    <s v="36.LIQ"/>
    <x v="15"/>
    <s v="BREVE "/>
    <m/>
    <s v="36.LIQ"/>
    <s v="Debiti a Breve (Liquidità)"/>
    <x v="1"/>
  </r>
  <r>
    <x v="0"/>
    <x v="33"/>
    <x v="327"/>
    <x v="326"/>
    <n v="2582.0400000000009"/>
    <s v="Export_CoGe"/>
    <x v="1"/>
    <s v="36.LIQ"/>
    <x v="15"/>
    <s v="BREVE "/>
    <m/>
    <s v="36.LIQ"/>
    <s v="Debiti a Breve (Liquidità)"/>
    <x v="1"/>
  </r>
  <r>
    <x v="0"/>
    <x v="33"/>
    <x v="359"/>
    <x v="358"/>
    <n v="94603.819999999949"/>
    <s v="Export_CoGe"/>
    <x v="1"/>
    <s v="36.LIQ"/>
    <x v="15"/>
    <s v="BREVE "/>
    <m/>
    <s v="36.LIQ"/>
    <s v="Debiti a Breve (Liquidità)"/>
    <x v="1"/>
  </r>
  <r>
    <x v="0"/>
    <x v="33"/>
    <x v="365"/>
    <x v="364"/>
    <n v="13.77000000000108"/>
    <s v="Export_CoGe"/>
    <x v="1"/>
    <s v="36.LIQ"/>
    <x v="15"/>
    <s v="BREVE "/>
    <m/>
    <s v="36.LIQ"/>
    <s v="Debiti a Breve (Liquidità)"/>
    <x v="1"/>
  </r>
  <r>
    <x v="0"/>
    <x v="33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33"/>
    <x v="329"/>
    <x v="328"/>
    <n v="900000"/>
    <s v="Export_CoGe"/>
    <x v="1"/>
    <s v="36.LIQ"/>
    <x v="15"/>
    <s v="BREVE "/>
    <m/>
    <s v="36.LIQ"/>
    <s v="Debiti a Breve (Liquidità)"/>
    <x v="1"/>
  </r>
  <r>
    <x v="0"/>
    <x v="33"/>
    <x v="145"/>
    <x v="145"/>
    <n v="-8400.0000000000746"/>
    <s v="Export_CoGe"/>
    <x v="1"/>
    <s v="34.CS"/>
    <x v="18"/>
    <s v="PN"/>
    <m/>
    <s v="34.CS"/>
    <s v="Capitale "/>
    <x v="1"/>
  </r>
  <r>
    <x v="0"/>
    <x v="33"/>
    <x v="147"/>
    <x v="147"/>
    <n v="-100000"/>
    <s v="Export_CoGe"/>
    <x v="1"/>
    <s v="34.CS"/>
    <x v="18"/>
    <s v="PN"/>
    <m/>
    <s v="34.CS"/>
    <s v="Capitale "/>
    <x v="1"/>
  </r>
  <r>
    <x v="0"/>
    <x v="33"/>
    <x v="149"/>
    <x v="149"/>
    <n v="-800000"/>
    <s v="Export_CoGe"/>
    <x v="1"/>
    <s v="34.CS"/>
    <x v="18"/>
    <s v="PN"/>
    <m/>
    <s v="34.CS"/>
    <s v="Capitale "/>
    <x v="1"/>
  </r>
  <r>
    <x v="0"/>
    <x v="33"/>
    <x v="151"/>
    <x v="151"/>
    <n v="-99477.040000000008"/>
    <s v="Export_CoGe"/>
    <x v="1"/>
    <s v="35.RIS"/>
    <x v="19"/>
    <s v="PN"/>
    <m/>
    <s v="35.RIS"/>
    <s v="Riserva Legale"/>
    <x v="1"/>
  </r>
  <r>
    <x v="0"/>
    <x v="33"/>
    <x v="330"/>
    <x v="329"/>
    <n v="-135322.94000000006"/>
    <s v="Export_CoGe"/>
    <x v="1"/>
    <s v="35.RIS"/>
    <x v="19"/>
    <s v="PN"/>
    <m/>
    <s v="35.RIS_bis"/>
    <s v="VII - Riserva per operaz. di copertura dei flussi finanz. attesi"/>
    <x v="1"/>
  </r>
  <r>
    <x v="0"/>
    <x v="33"/>
    <x v="154"/>
    <x v="154"/>
    <n v="-100905.84000000001"/>
    <s v="Export_CoGe"/>
    <x v="1"/>
    <s v="35.RIS"/>
    <x v="19"/>
    <s v="PN"/>
    <m/>
    <s v="35.RIS"/>
    <s v="Altre Riserve"/>
    <x v="1"/>
  </r>
  <r>
    <x v="0"/>
    <x v="33"/>
    <x v="157"/>
    <x v="157"/>
    <n v="-138887.45000000004"/>
    <s v="Export_CoGe"/>
    <x v="1"/>
    <s v="23.I.MATFON"/>
    <x v="20"/>
    <s v="MAT"/>
    <m/>
    <s v="23.I.MATFON"/>
    <s v="Immobilizzazioni Materiali"/>
    <x v="1"/>
  </r>
  <r>
    <x v="0"/>
    <x v="33"/>
    <x v="158"/>
    <x v="158"/>
    <n v="-250448.07000000004"/>
    <s v="Export_CoGe"/>
    <x v="1"/>
    <s v="23.I.MATFON"/>
    <x v="20"/>
    <s v="MAT"/>
    <m/>
    <s v="23.I.MATFON"/>
    <s v="Immobilizzazioni Materiali"/>
    <x v="1"/>
  </r>
  <r>
    <x v="0"/>
    <x v="33"/>
    <x v="159"/>
    <x v="159"/>
    <n v="-188115.99000000011"/>
    <s v="Export_CoGe"/>
    <x v="1"/>
    <s v="23.I.MATFON"/>
    <x v="20"/>
    <s v="MAT"/>
    <m/>
    <s v="23.I.MATFON"/>
    <s v="Immobilizzazioni Materiali"/>
    <x v="1"/>
  </r>
  <r>
    <x v="0"/>
    <x v="33"/>
    <x v="161"/>
    <x v="161"/>
    <n v="-70420.625999999989"/>
    <s v="Export_CoGe"/>
    <x v="1"/>
    <s v="23.I.MATFON"/>
    <x v="20"/>
    <s v="MAT"/>
    <m/>
    <s v="23.I.MATFON"/>
    <s v="Immobilizzazioni Materiali"/>
    <x v="1"/>
  </r>
  <r>
    <x v="0"/>
    <x v="33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33"/>
    <x v="163"/>
    <x v="163"/>
    <n v="-11606.201599999991"/>
    <s v="Export_CoGe"/>
    <x v="1"/>
    <s v="23.I.MATFON"/>
    <x v="20"/>
    <s v="MAT"/>
    <m/>
    <s v="23.I.MATFON"/>
    <s v="Immobilizzazioni Materiali"/>
    <x v="1"/>
  </r>
  <r>
    <x v="0"/>
    <x v="33"/>
    <x v="164"/>
    <x v="164"/>
    <n v="-16436.689999999991"/>
    <s v="Export_CoGe"/>
    <x v="1"/>
    <s v="23.I.MATFON"/>
    <x v="20"/>
    <s v="MAT"/>
    <m/>
    <s v="23.I.MATFON"/>
    <s v="Immobilizzazioni Materiali"/>
    <x v="1"/>
  </r>
  <r>
    <x v="0"/>
    <x v="33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33"/>
    <x v="167"/>
    <x v="167"/>
    <n v="-10739"/>
    <s v="Export_CoGe"/>
    <x v="1"/>
    <s v="23.I.IMMFON"/>
    <x v="21"/>
    <s v="IMM"/>
    <m/>
    <s v="23.I.IMMFON"/>
    <s v="Immobilizzazioni Immateriali"/>
    <x v="1"/>
  </r>
  <r>
    <x v="0"/>
    <x v="33"/>
    <x v="168"/>
    <x v="168"/>
    <n v="-43317.190000000046"/>
    <s v="Export_CoGe"/>
    <x v="1"/>
    <s v="23.I.IMMFON"/>
    <x v="21"/>
    <s v="IMM"/>
    <m/>
    <s v="23.I.IMMFON"/>
    <s v="Immobilizzazioni Immateriali"/>
    <x v="1"/>
  </r>
  <r>
    <x v="0"/>
    <x v="33"/>
    <x v="169"/>
    <x v="169"/>
    <n v="-53144.020000000011"/>
    <s v="Export_CoGe"/>
    <x v="1"/>
    <s v="23.I.IMMFON"/>
    <x v="21"/>
    <s v="IMM"/>
    <m/>
    <s v="23.I.IMMFON"/>
    <s v="Immobilizzazioni Immateriali"/>
    <x v="1"/>
  </r>
  <r>
    <x v="0"/>
    <x v="33"/>
    <x v="170"/>
    <x v="170"/>
    <n v="-689282"/>
    <s v="Export_CoGe"/>
    <x v="1"/>
    <s v="33.PROV"/>
    <x v="22"/>
    <s v="PROV"/>
    <m/>
    <s v="33.PROV"/>
    <s v="Altri Fondi "/>
    <x v="1"/>
  </r>
  <r>
    <x v="0"/>
    <x v="33"/>
    <x v="333"/>
    <x v="332"/>
    <n v="-315297.5"/>
    <s v="Export_CoGe"/>
    <x v="1"/>
    <s v="26.MAG"/>
    <x v="9"/>
    <s v="MAG"/>
    <m/>
    <s v="26.MAG"/>
    <s v="Rimanenze"/>
    <x v="1"/>
  </r>
  <r>
    <x v="0"/>
    <x v="33"/>
    <x v="398"/>
    <x v="397"/>
    <n v="-194176"/>
    <s v="Export_CoGe"/>
    <x v="1"/>
    <s v="26.MAG"/>
    <x v="9"/>
    <s v="MAG"/>
    <m/>
    <s v="26.MAG"/>
    <s v="Rimanenze"/>
    <x v="1"/>
  </r>
  <r>
    <x v="0"/>
    <x v="33"/>
    <x v="172"/>
    <x v="172"/>
    <n v="-172013.00999999995"/>
    <s v="Export_CoGe"/>
    <x v="1"/>
    <s v="38.TFR"/>
    <x v="23"/>
    <s v="TFR"/>
    <m/>
    <s v="38.TFR"/>
    <s v="Fondo TFR"/>
    <x v="1"/>
  </r>
  <r>
    <x v="0"/>
    <x v="33"/>
    <x v="173"/>
    <x v="173"/>
    <n v="-433941.65"/>
    <s v="Export_CoGe"/>
    <x v="1"/>
    <s v="38.TFR"/>
    <x v="23"/>
    <s v="TFR"/>
    <m/>
    <s v="38.TFR"/>
    <s v="Fondo TFR"/>
    <x v="1"/>
  </r>
  <r>
    <x v="0"/>
    <x v="33"/>
    <x v="174"/>
    <x v="174"/>
    <n v="-49929.880000000012"/>
    <s v="Export_CoGe"/>
    <x v="1"/>
    <s v="38.TFR"/>
    <x v="23"/>
    <s v="TFR"/>
    <m/>
    <s v="38.TFR"/>
    <s v="Fondo TFR"/>
    <x v="1"/>
  </r>
  <r>
    <x v="0"/>
    <x v="33"/>
    <x v="175"/>
    <x v="175"/>
    <n v="-13963.669999999995"/>
    <s v="Export_CoGe"/>
    <x v="1"/>
    <s v="38.TFR"/>
    <x v="23"/>
    <s v="TFR"/>
    <m/>
    <s v="38.TFR"/>
    <s v="Fondo TFR"/>
    <x v="1"/>
  </r>
  <r>
    <x v="0"/>
    <x v="33"/>
    <x v="177"/>
    <x v="177"/>
    <n v="-195502.61"/>
    <s v="Export_CoGe"/>
    <x v="1"/>
    <s v="27.CLI"/>
    <x v="10"/>
    <s v="CLI"/>
    <m/>
    <s v="27.CLI"/>
    <s v="Crediti Commerciali"/>
    <x v="1"/>
  </r>
  <r>
    <x v="0"/>
    <x v="33"/>
    <x v="431"/>
    <x v="431"/>
    <n v="-29480"/>
    <s v="Export_CoGe"/>
    <x v="1"/>
    <s v="33.PROV"/>
    <x v="22"/>
    <s v="PROV"/>
    <m/>
    <m/>
    <s v="Altri Fondi "/>
    <x v="1"/>
  </r>
  <r>
    <x v="0"/>
    <x v="33"/>
    <x v="183"/>
    <x v="183"/>
    <n v="-149333.34999999998"/>
    <s v="Export_CoGe"/>
    <x v="1"/>
    <s v="37.DFIN"/>
    <x v="25"/>
    <s v="LUNGO"/>
    <m/>
    <s v="37.DFIN"/>
    <s v="Debiti Finanziari (MLT)"/>
    <x v="1"/>
  </r>
  <r>
    <x v="0"/>
    <x v="33"/>
    <x v="189"/>
    <x v="189"/>
    <n v="-350377.16000000021"/>
    <s v="Export_CoGe"/>
    <x v="1"/>
    <s v="37.DFIN"/>
    <x v="25"/>
    <s v="LUNGO"/>
    <m/>
    <s v="37.DFIN"/>
    <s v="Debiti Finanziari (MLT)"/>
    <x v="1"/>
  </r>
  <r>
    <x v="0"/>
    <x v="33"/>
    <x v="193"/>
    <x v="193"/>
    <n v="-158617.24"/>
    <s v="Export_CoGe"/>
    <x v="1"/>
    <s v="37.DFIN"/>
    <x v="25"/>
    <s v="LUNGO"/>
    <m/>
    <s v="37.DFIN"/>
    <s v="Debiti Finanziari (MLT)"/>
    <x v="1"/>
  </r>
  <r>
    <x v="0"/>
    <x v="33"/>
    <x v="195"/>
    <x v="195"/>
    <n v="-46207.320000000007"/>
    <s v="Export_CoGe"/>
    <x v="1"/>
    <s v="37.DFIN"/>
    <x v="25"/>
    <s v="LUNGO"/>
    <m/>
    <s v="37.DFIN"/>
    <s v="Debiti Finanziari (MLT)"/>
    <x v="1"/>
  </r>
  <r>
    <x v="0"/>
    <x v="33"/>
    <x v="335"/>
    <x v="334"/>
    <n v="-110275.99"/>
    <s v="Export_CoGe"/>
    <x v="1"/>
    <s v="37.DFIN"/>
    <x v="25"/>
    <s v="LUNGO"/>
    <m/>
    <s v="37.DFIN"/>
    <s v="Debiti Finanziari (MLT)"/>
    <x v="1"/>
  </r>
  <r>
    <x v="0"/>
    <x v="33"/>
    <x v="336"/>
    <x v="335"/>
    <n v="-1730397.4299999997"/>
    <s v="Export_CoGe"/>
    <x v="1"/>
    <s v="37.DFIN"/>
    <x v="25"/>
    <s v="LUNGO"/>
    <m/>
    <s v="37.DFIN"/>
    <s v="Debiti Finanziari (MLT)"/>
    <x v="1"/>
  </r>
  <r>
    <x v="0"/>
    <x v="33"/>
    <x v="337"/>
    <x v="336"/>
    <n v="-63287.94"/>
    <s v="Export_CoGe"/>
    <x v="1"/>
    <s v="37.DFIN"/>
    <x v="25"/>
    <s v="LUNGO"/>
    <m/>
    <s v="37.DFIN"/>
    <s v="Debiti Vs Altri MLT"/>
    <x v="1"/>
  </r>
  <r>
    <x v="0"/>
    <x v="33"/>
    <x v="210"/>
    <x v="210"/>
    <n v="-762609.35999999987"/>
    <s v="Export_CoGe"/>
    <x v="1"/>
    <s v="28.FOR"/>
    <x v="14"/>
    <s v="FOR"/>
    <m/>
    <s v="28.FOR"/>
    <s v="Debiti Commerciali"/>
    <x v="1"/>
  </r>
  <r>
    <x v="0"/>
    <x v="33"/>
    <x v="212"/>
    <x v="212"/>
    <n v="-2656.6700000000014"/>
    <s v="Export_CoGe"/>
    <x v="1"/>
    <s v="28.FOR"/>
    <x v="14"/>
    <s v="FOR"/>
    <m/>
    <s v="28.FOR"/>
    <s v="Debiti Commerciali"/>
    <x v="1"/>
  </r>
  <r>
    <x v="0"/>
    <x v="33"/>
    <x v="214"/>
    <x v="214"/>
    <n v="-1280.3899999999983"/>
    <s v="Export_CoGe"/>
    <x v="1"/>
    <s v="28.FOR"/>
    <x v="14"/>
    <s v="FOR"/>
    <m/>
    <s v="28.FOR"/>
    <s v="Debiti Commerciali"/>
    <x v="1"/>
  </r>
  <r>
    <x v="0"/>
    <x v="33"/>
    <x v="423"/>
    <x v="422"/>
    <n v="283762.30000000005"/>
    <s v="Export_CoGe"/>
    <x v="1"/>
    <s v="28.FOR"/>
    <x v="14"/>
    <s v="FOR"/>
    <m/>
    <s v="28.FOR"/>
    <s v="Debiti Commerciali"/>
    <x v="1"/>
  </r>
  <r>
    <x v="0"/>
    <x v="33"/>
    <x v="220"/>
    <x v="220"/>
    <n v="-578226.44999999995"/>
    <s v="Export_CoGe"/>
    <x v="1"/>
    <s v="55.DIP"/>
    <x v="31"/>
    <s v="AD"/>
    <m/>
    <s v="55.DIP"/>
    <s v="Altri Debiti"/>
    <x v="1"/>
  </r>
  <r>
    <x v="0"/>
    <x v="33"/>
    <x v="224"/>
    <x v="224"/>
    <n v="-134538.63"/>
    <s v="Export_CoGe"/>
    <x v="1"/>
    <s v="30.AD"/>
    <x v="13"/>
    <s v="AD"/>
    <m/>
    <s v="30.AD"/>
    <s v="Altri Debiti"/>
    <x v="1"/>
  </r>
  <r>
    <x v="0"/>
    <x v="33"/>
    <x v="384"/>
    <x v="383"/>
    <n v="-132110.90000000002"/>
    <s v="Export_CoGe"/>
    <x v="1"/>
    <s v="30.AD"/>
    <x v="13"/>
    <s v="AD"/>
    <m/>
    <s v="30.AD"/>
    <s v="Altri Debiti"/>
    <x v="1"/>
  </r>
  <r>
    <x v="0"/>
    <x v="33"/>
    <x v="366"/>
    <x v="365"/>
    <n v="-1300"/>
    <s v="Export_CoGe"/>
    <x v="1"/>
    <s v="30.AD"/>
    <x v="13"/>
    <s v="AD"/>
    <m/>
    <s v="30.AD"/>
    <s v="Altri Debiti"/>
    <x v="1"/>
  </r>
  <r>
    <x v="0"/>
    <x v="33"/>
    <x v="228"/>
    <x v="228"/>
    <n v="-51330.079999999987"/>
    <s v="Export_CoGe"/>
    <x v="1"/>
    <s v="30.AD"/>
    <x v="13"/>
    <s v="AD"/>
    <m/>
    <s v="30.AD"/>
    <s v="Altri Debiti"/>
    <x v="1"/>
  </r>
  <r>
    <x v="0"/>
    <x v="33"/>
    <x v="230"/>
    <x v="230"/>
    <n v="-24.710000000002765"/>
    <s v="Export_CoGe"/>
    <x v="1"/>
    <s v="30.AD"/>
    <x v="13"/>
    <s v="AD"/>
    <m/>
    <s v="30.AD"/>
    <s v="Altri Debiti"/>
    <x v="1"/>
  </r>
  <r>
    <x v="0"/>
    <x v="33"/>
    <x v="232"/>
    <x v="232"/>
    <n v="-4396.5899999999128"/>
    <s v="Export_CoGe"/>
    <x v="1"/>
    <s v="30.AD"/>
    <x v="13"/>
    <s v="AD"/>
    <m/>
    <s v="30.AD"/>
    <s v="Altri Debiti"/>
    <x v="1"/>
  </r>
  <r>
    <x v="0"/>
    <x v="33"/>
    <x v="234"/>
    <x v="234"/>
    <n v="-18546.64"/>
    <s v="Export_CoGe"/>
    <x v="1"/>
    <s v="30.AD"/>
    <x v="13"/>
    <s v="AD"/>
    <m/>
    <s v="30.AD"/>
    <s v="Altri Debiti"/>
    <x v="1"/>
  </r>
  <r>
    <x v="0"/>
    <x v="33"/>
    <x v="432"/>
    <x v="432"/>
    <n v="-1603.61"/>
    <s v="Export_CoGe"/>
    <x v="1"/>
    <s v="33.PROV"/>
    <x v="22"/>
    <s v="PROV"/>
    <m/>
    <m/>
    <s v="Altri Fondi "/>
    <x v="1"/>
  </r>
  <r>
    <x v="0"/>
    <x v="33"/>
    <x v="339"/>
    <x v="338"/>
    <n v="-1541.4399999999939"/>
    <s v="Export_CoGe"/>
    <x v="1"/>
    <s v="30.AD"/>
    <x v="13"/>
    <s v="AD"/>
    <m/>
    <s v="30.AD"/>
    <s v="Altri Debiti"/>
    <x v="1"/>
  </r>
  <r>
    <x v="0"/>
    <x v="33"/>
    <x v="373"/>
    <x v="372"/>
    <n v="-9100"/>
    <s v="Export_CoGe"/>
    <x v="1"/>
    <s v="30.AD"/>
    <x v="13"/>
    <s v="AD"/>
    <m/>
    <s v="30.AD"/>
    <s v="Altri Debiti"/>
    <x v="1"/>
  </r>
  <r>
    <x v="0"/>
    <x v="33"/>
    <x v="400"/>
    <x v="399"/>
    <n v="-11814"/>
    <s v="Export_CoGe"/>
    <x v="1"/>
    <s v="30.AD"/>
    <x v="13"/>
    <s v="AD"/>
    <m/>
    <s v="30.AD"/>
    <s v="Altri Debiti"/>
    <x v="1"/>
  </r>
  <r>
    <x v="0"/>
    <x v="33"/>
    <x v="240"/>
    <x v="240"/>
    <n v="-4618.4500000000035"/>
    <s v="Export_CoGe"/>
    <x v="1"/>
    <s v="30.AD"/>
    <x v="13"/>
    <s v="CLI"/>
    <m/>
    <s v="27.CLI"/>
    <s v="Altri Debiti"/>
    <x v="1"/>
  </r>
  <r>
    <x v="0"/>
    <x v="33"/>
    <x v="340"/>
    <x v="339"/>
    <n v="-12169.329999999962"/>
    <s v="Export_CoGe"/>
    <x v="1"/>
    <s v="30.AD"/>
    <x v="13"/>
    <s v="AD"/>
    <m/>
    <s v="30.AD"/>
    <s v="Altri Debiti"/>
    <x v="1"/>
  </r>
  <r>
    <x v="0"/>
    <x v="33"/>
    <x v="433"/>
    <x v="433"/>
    <n v="10640"/>
    <s v="Export_CoGe"/>
    <x v="1"/>
    <s v="30.AD"/>
    <x v="13"/>
    <s v="AD"/>
    <m/>
    <m/>
    <s v="Altri Debiti"/>
    <x v="1"/>
  </r>
  <r>
    <x v="0"/>
    <x v="33"/>
    <x v="352"/>
    <x v="351"/>
    <n v="-28780.359999999884"/>
    <s v="Export_CoGe"/>
    <x v="1"/>
    <s v="31.PTN"/>
    <x v="12"/>
    <s v="PTN"/>
    <m/>
    <s v="50.IVA"/>
    <s v="Posizione Tributaria Netta"/>
    <x v="1"/>
  </r>
  <r>
    <x v="0"/>
    <x v="33"/>
    <x v="251"/>
    <x v="251"/>
    <n v="-123489.68999999996"/>
    <s v="Export_CoGe"/>
    <x v="1"/>
    <s v="31.PTN"/>
    <x v="12"/>
    <s v="PTN"/>
    <m/>
    <s v="30.AD"/>
    <s v="Posizione Tributaria Netta"/>
    <x v="1"/>
  </r>
  <r>
    <x v="0"/>
    <x v="33"/>
    <x v="253"/>
    <x v="253"/>
    <n v="-2837.880000000001"/>
    <s v="Export_CoGe"/>
    <x v="1"/>
    <s v="31.PTN"/>
    <x v="12"/>
    <s v="PTN"/>
    <m/>
    <s v="31.PTN"/>
    <s v="Posizione Tributaria Netta"/>
    <x v="1"/>
  </r>
  <r>
    <x v="0"/>
    <x v="33"/>
    <x v="341"/>
    <x v="340"/>
    <n v="-267.07"/>
    <s v="Export_CoGe"/>
    <x v="1"/>
    <s v="31.PTN"/>
    <x v="12"/>
    <s v="AD"/>
    <m/>
    <s v="30.AD"/>
    <s v="Posizione Tributaria Netta"/>
    <x v="1"/>
  </r>
  <r>
    <x v="0"/>
    <x v="33"/>
    <x v="256"/>
    <x v="256"/>
    <n v="-1438.5799999999783"/>
    <s v="Export_CoGe"/>
    <x v="1"/>
    <s v="31.PTN"/>
    <x v="12"/>
    <s v="PTN"/>
    <m/>
    <s v="31.PTN"/>
    <s v="Posizione Tributaria Netta"/>
    <x v="1"/>
  </r>
  <r>
    <x v="0"/>
    <x v="33"/>
    <x v="258"/>
    <x v="258"/>
    <n v="-2.8499999999999726"/>
    <s v="Export_CoGe"/>
    <x v="1"/>
    <s v="31.PTN"/>
    <x v="12"/>
    <s v="AD"/>
    <m/>
    <s v="30.AD"/>
    <s v="Posizione Tributaria Netta"/>
    <x v="1"/>
  </r>
  <r>
    <x v="0"/>
    <x v="33"/>
    <x v="262"/>
    <x v="262"/>
    <n v="-81087.890000000029"/>
    <s v="Export_CoGe"/>
    <x v="1"/>
    <s v="30.AD"/>
    <x v="13"/>
    <s v="AD"/>
    <m/>
    <s v="30.AD"/>
    <s v="Debiti vs Ist. Previdenziali"/>
    <x v="1"/>
  </r>
  <r>
    <x v="0"/>
    <x v="33"/>
    <x v="264"/>
    <x v="264"/>
    <n v="-11645.029999999999"/>
    <s v="Export_CoGe"/>
    <x v="1"/>
    <s v="30.AD"/>
    <x v="13"/>
    <s v="AD"/>
    <m/>
    <s v="30.AD"/>
    <s v="Debiti vs Ist. Previdenziali"/>
    <x v="1"/>
  </r>
  <r>
    <x v="0"/>
    <x v="33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33"/>
    <x v="343"/>
    <x v="342"/>
    <n v="-6.24"/>
    <s v="Export_CoGe"/>
    <x v="1"/>
    <s v="30.AD"/>
    <x v="13"/>
    <s v="AD"/>
    <m/>
    <s v="30.AD"/>
    <s v="Debiti vs Ist. Previdenziali"/>
    <x v="1"/>
  </r>
  <r>
    <x v="0"/>
    <x v="33"/>
    <x v="344"/>
    <x v="343"/>
    <n v="-336.31"/>
    <s v="Export_CoGe"/>
    <x v="1"/>
    <s v="30.AD"/>
    <x v="13"/>
    <s v="AD"/>
    <m/>
    <s v="30.AD"/>
    <s v="Debiti vs Ist. Previdenziali"/>
    <x v="1"/>
  </r>
  <r>
    <x v="0"/>
    <x v="33"/>
    <x v="269"/>
    <x v="269"/>
    <n v="-540.79999999999995"/>
    <s v="Export_CoGe"/>
    <x v="1"/>
    <s v="30.AD"/>
    <x v="13"/>
    <s v="AD"/>
    <m/>
    <s v="30.AD"/>
    <s v="Debiti vs Ist. Previdenziali"/>
    <x v="1"/>
  </r>
  <r>
    <x v="0"/>
    <x v="33"/>
    <x v="271"/>
    <x v="271"/>
    <n v="-3395.5199999999986"/>
    <s v="Export_CoGe"/>
    <x v="1"/>
    <s v="30.AD"/>
    <x v="13"/>
    <s v="AD"/>
    <m/>
    <s v="30.AD"/>
    <s v="Debiti vs Ist. Previdenziali"/>
    <x v="1"/>
  </r>
  <r>
    <x v="0"/>
    <x v="33"/>
    <x v="273"/>
    <x v="273"/>
    <n v="-566.65000000000009"/>
    <s v="Export_CoGe"/>
    <x v="1"/>
    <s v="30.AD"/>
    <x v="13"/>
    <s v="AD"/>
    <m/>
    <s v="30.AD"/>
    <s v="Debiti vs Ist. Previdenziali"/>
    <x v="1"/>
  </r>
  <r>
    <x v="0"/>
    <x v="33"/>
    <x v="275"/>
    <x v="275"/>
    <n v="-165.0000000000004"/>
    <s v="Export_CoGe"/>
    <x v="1"/>
    <s v="30.AD"/>
    <x v="13"/>
    <s v="AD"/>
    <m/>
    <s v="30.AD"/>
    <s v="Debiti vs Ist. Previdenziali"/>
    <x v="1"/>
  </r>
  <r>
    <x v="0"/>
    <x v="33"/>
    <x v="277"/>
    <x v="277"/>
    <n v="-1355.5999999999995"/>
    <s v="Export_CoGe"/>
    <x v="1"/>
    <s v="30.AD"/>
    <x v="13"/>
    <s v="AD"/>
    <m/>
    <s v="30.AD"/>
    <s v="Debiti vs Ist. Previdenziali"/>
    <x v="1"/>
  </r>
  <r>
    <x v="0"/>
    <x v="33"/>
    <x v="279"/>
    <x v="279"/>
    <n v="-1629.86"/>
    <s v="Export_CoGe"/>
    <x v="1"/>
    <s v="30.AD"/>
    <x v="13"/>
    <s v="AD"/>
    <m/>
    <s v="30.AD"/>
    <s v="Debiti vs Ist. Previdenziali"/>
    <x v="1"/>
  </r>
  <r>
    <x v="0"/>
    <x v="33"/>
    <x v="280"/>
    <x v="280"/>
    <n v="-864.18999999999971"/>
    <s v="Export_CoGe"/>
    <x v="1"/>
    <s v="30.AD"/>
    <x v="13"/>
    <s v="AD"/>
    <m/>
    <s v="30.AD"/>
    <s v="Debiti vs Ist. Previdenziali"/>
    <x v="1"/>
  </r>
  <r>
    <x v="0"/>
    <x v="33"/>
    <x v="281"/>
    <x v="281"/>
    <n v="-1016.6999999999998"/>
    <s v="Export_CoGe"/>
    <x v="1"/>
    <s v="30.AD"/>
    <x v="13"/>
    <s v="AD"/>
    <m/>
    <s v="30.AD"/>
    <s v="Debiti vs Ist. Previdenziali"/>
    <x v="1"/>
  </r>
  <r>
    <x v="0"/>
    <x v="33"/>
    <x v="283"/>
    <x v="283"/>
    <n v="-262.46000000001919"/>
    <s v="Export_CoGe"/>
    <x v="1"/>
    <s v="30.AD"/>
    <x v="13"/>
    <s v="AD"/>
    <m/>
    <s v="30.AD"/>
    <s v="Debiti vs Ist. Previdenziali"/>
    <x v="1"/>
  </r>
  <r>
    <x v="0"/>
    <x v="33"/>
    <x v="414"/>
    <x v="413"/>
    <n v="-636.47"/>
    <s v="Export_CoGe"/>
    <x v="1"/>
    <s v="30.AD"/>
    <x v="13"/>
    <s v="AD"/>
    <m/>
    <s v="30.AD"/>
    <s v="Debiti vs Ist. Previdenziali"/>
    <x v="1"/>
  </r>
  <r>
    <x v="0"/>
    <x v="33"/>
    <x v="427"/>
    <x v="427"/>
    <n v="-390.04999999998597"/>
    <s v="Export_CoGe"/>
    <x v="1"/>
    <s v="30.AD"/>
    <x v="13"/>
    <s v="AD"/>
    <m/>
    <m/>
    <s v="Altri Debiti"/>
    <x v="1"/>
  </r>
  <r>
    <x v="0"/>
    <x v="33"/>
    <x v="434"/>
    <x v="434"/>
    <n v="344.66"/>
    <s v="Export_CoGe"/>
    <x v="1"/>
    <s v="30.AD"/>
    <x v="13"/>
    <s v="AD"/>
    <m/>
    <m/>
    <s v="Altri Debiti"/>
    <x v="1"/>
  </r>
  <r>
    <x v="0"/>
    <x v="33"/>
    <x v="435"/>
    <x v="435"/>
    <n v="-435.68"/>
    <s v="Export_CoGe"/>
    <x v="1"/>
    <s v="30.AD"/>
    <x v="13"/>
    <s v="AD"/>
    <m/>
    <m/>
    <s v="Altri Debiti"/>
    <x v="1"/>
  </r>
  <r>
    <x v="0"/>
    <x v="33"/>
    <x v="284"/>
    <x v="284"/>
    <n v="-2503.0699999999997"/>
    <s v="Export_CoGe"/>
    <x v="1"/>
    <s v="30.AD"/>
    <x v="13"/>
    <s v="AD"/>
    <m/>
    <s v="30.AD"/>
    <s v="Debiti vs Ist. Previdenziali"/>
    <x v="1"/>
  </r>
  <r>
    <x v="0"/>
    <x v="33"/>
    <x v="285"/>
    <x v="285"/>
    <n v="-49995.149999999878"/>
    <s v="Export_CoGe"/>
    <x v="1"/>
    <s v="30.AD"/>
    <x v="13"/>
    <s v="AC"/>
    <m/>
    <s v="60.PREV"/>
    <s v="Debiti vs Ist. Previdenziali"/>
    <x v="1"/>
  </r>
  <r>
    <x v="0"/>
    <x v="33"/>
    <x v="287"/>
    <x v="287"/>
    <n v="-210910"/>
    <s v="Export_CoGe"/>
    <x v="1"/>
    <s v="30.AD"/>
    <x v="13"/>
    <s v="AD"/>
    <m/>
    <s v="30.AD"/>
    <s v="Ratei/Risconti Passivi"/>
    <x v="1"/>
  </r>
  <r>
    <x v="0"/>
    <x v="33"/>
    <x v="0"/>
    <x v="0"/>
    <n v="214515.91"/>
    <s v="Export_CoGe"/>
    <x v="0"/>
    <s v="ACQDI"/>
    <x v="0"/>
    <s v="ACQ"/>
    <m/>
    <s v="B.6)"/>
    <s v="6) per materie prime, suddidiarie, di consumo e di merci"/>
    <x v="0"/>
  </r>
  <r>
    <x v="0"/>
    <x v="33"/>
    <x v="1"/>
    <x v="1"/>
    <n v="126441.51999999999"/>
    <s v="Export_CoGe"/>
    <x v="0"/>
    <s v="ACQDI"/>
    <x v="0"/>
    <s v="ACQ"/>
    <m/>
    <s v="B.6)"/>
    <s v="6) per materie prime, suddidiarie, di consumo e di merci"/>
    <x v="0"/>
  </r>
  <r>
    <x v="0"/>
    <x v="33"/>
    <x v="3"/>
    <x v="3"/>
    <n v="28584.910000000003"/>
    <s v="Export_CoGe"/>
    <x v="0"/>
    <s v="ACQDI"/>
    <x v="0"/>
    <s v="ACQ"/>
    <m/>
    <s v="B.6)"/>
    <s v="6) per materie prime, suddidiarie, di consumo e di merci"/>
    <x v="0"/>
  </r>
  <r>
    <x v="0"/>
    <x v="33"/>
    <x v="5"/>
    <x v="5"/>
    <n v="1544.16"/>
    <s v="Export_CoGe"/>
    <x v="0"/>
    <s v="ACQIN"/>
    <x v="2"/>
    <s v="PRD"/>
    <m/>
    <s v="B.6)"/>
    <s v="6) per materie prime, suddidiarie, di consumo e di merci"/>
    <x v="2"/>
  </r>
  <r>
    <x v="0"/>
    <x v="33"/>
    <x v="7"/>
    <x v="7"/>
    <n v="12756.900000000001"/>
    <s v="Export_CoGe"/>
    <x v="0"/>
    <s v="ACQDI"/>
    <x v="0"/>
    <s v="ACQ"/>
    <m/>
    <s v="B.6)"/>
    <s v="6) per materie prime, suddidiarie, di consumo e di merci"/>
    <x v="3"/>
  </r>
  <r>
    <x v="0"/>
    <x v="33"/>
    <x v="9"/>
    <x v="9"/>
    <n v="4319.2599999999993"/>
    <s v="Export_CoGe"/>
    <x v="0"/>
    <s v="ACQIN"/>
    <x v="2"/>
    <s v="PRD"/>
    <m/>
    <s v="B.6)"/>
    <s v="6) per materie prime, suddidiarie, di consumo e di merci"/>
    <x v="2"/>
  </r>
  <r>
    <x v="0"/>
    <x v="33"/>
    <x v="11"/>
    <x v="11"/>
    <n v="4597.33"/>
    <s v="Export_CoGe"/>
    <x v="0"/>
    <s v="ACQIN"/>
    <x v="2"/>
    <s v="PRD"/>
    <m/>
    <s v="B.6)"/>
    <s v="6) per materie prime, suddidiarie, di consumo e di merci"/>
    <x v="2"/>
  </r>
  <r>
    <x v="0"/>
    <x v="33"/>
    <x v="13"/>
    <x v="13"/>
    <n v="2192.1699999999996"/>
    <s v="Export_CoGe"/>
    <x v="0"/>
    <s v="COSGS"/>
    <x v="4"/>
    <s v="COSTI"/>
    <m/>
    <s v="B.6)"/>
    <s v="6) per materie prime, suddidiarie, di consumo e di merci"/>
    <x v="4"/>
  </r>
  <r>
    <x v="0"/>
    <x v="33"/>
    <x v="15"/>
    <x v="15"/>
    <n v="3359.9799999999996"/>
    <s v="Export_CoGe"/>
    <x v="0"/>
    <s v="ACQIN"/>
    <x v="2"/>
    <s v="PRD"/>
    <m/>
    <s v="B.6)"/>
    <s v="6) per materie prime, suddidiarie, di consumo e di merci"/>
    <x v="3"/>
  </r>
  <r>
    <x v="0"/>
    <x v="33"/>
    <x v="17"/>
    <x v="17"/>
    <n v="11143.23"/>
    <s v="Export_CoGe"/>
    <x v="0"/>
    <s v="COSGS"/>
    <x v="4"/>
    <s v="COSTI"/>
    <m/>
    <s v="B.6)"/>
    <s v="6) per materie prime, suddidiarie, di consumo e di merci"/>
    <x v="2"/>
  </r>
  <r>
    <x v="0"/>
    <x v="33"/>
    <x v="290"/>
    <x v="290"/>
    <n v="4993.1500000000005"/>
    <s v="Export_CoGe"/>
    <x v="0"/>
    <s v="ACQDI"/>
    <x v="0"/>
    <s v="ACQ"/>
    <m/>
    <s v="B.6)"/>
    <s v="6) per materie prime, suddidiarie, di consumo e di merci"/>
    <x v="2"/>
  </r>
  <r>
    <x v="0"/>
    <x v="33"/>
    <x v="424"/>
    <x v="423"/>
    <n v="88.91"/>
    <s v="Export_CoGe"/>
    <x v="0"/>
    <s v="COSGS"/>
    <x v="4"/>
    <s v="COSTI"/>
    <m/>
    <s v="B.6)"/>
    <s v="6) per materie prime, suddidiarie, di consumo e di merci"/>
    <x v="6"/>
  </r>
  <r>
    <x v="0"/>
    <x v="33"/>
    <x v="29"/>
    <x v="29"/>
    <n v="144610.55999999997"/>
    <s v="Export_CoGe"/>
    <x v="0"/>
    <s v="SERDI"/>
    <x v="5"/>
    <s v="LAV"/>
    <m/>
    <s v="B.7)"/>
    <s v="7) per servizi"/>
    <x v="0"/>
  </r>
  <r>
    <x v="0"/>
    <x v="33"/>
    <x v="31"/>
    <x v="31"/>
    <n v="90"/>
    <s v="Export_CoGe"/>
    <x v="0"/>
    <s v="SERIN"/>
    <x v="6"/>
    <s v="PRD"/>
    <m/>
    <s v="B.7)"/>
    <s v="7) per servizi"/>
    <x v="0"/>
  </r>
  <r>
    <x v="0"/>
    <x v="33"/>
    <x v="32"/>
    <x v="32"/>
    <n v="33468.42"/>
    <s v="Export_CoGe"/>
    <x v="0"/>
    <s v="SERDI"/>
    <x v="5"/>
    <s v="LAV"/>
    <m/>
    <s v="B.7)"/>
    <s v="7) per servizi"/>
    <x v="0"/>
  </r>
  <r>
    <x v="0"/>
    <x v="33"/>
    <x v="35"/>
    <x v="35"/>
    <n v="36.29"/>
    <s v="Export_CoGe"/>
    <x v="0"/>
    <s v="SERIN"/>
    <x v="6"/>
    <s v="PRD"/>
    <m/>
    <s v="B.7)"/>
    <s v="7) per servizi"/>
    <x v="5"/>
  </r>
  <r>
    <x v="0"/>
    <x v="33"/>
    <x v="41"/>
    <x v="41"/>
    <n v="308370.23"/>
    <s v="Export_CoGe"/>
    <x v="0"/>
    <s v="SERDI"/>
    <x v="5"/>
    <s v="LAV"/>
    <m/>
    <s v="B.7)"/>
    <s v="7) per servizi"/>
    <x v="0"/>
  </r>
  <r>
    <x v="0"/>
    <x v="33"/>
    <x v="43"/>
    <x v="43"/>
    <n v="26477.87"/>
    <s v="Export_CoGe"/>
    <x v="0"/>
    <s v="SERST"/>
    <x v="8"/>
    <s v="COSTI"/>
    <m/>
    <s v="B.7)"/>
    <s v="7) per servizi"/>
    <x v="2"/>
  </r>
  <r>
    <x v="0"/>
    <x v="33"/>
    <x v="44"/>
    <x v="44"/>
    <n v="8602.7800000000007"/>
    <s v="Export_CoGe"/>
    <x v="0"/>
    <s v="SERST"/>
    <x v="8"/>
    <s v="COSTI"/>
    <m/>
    <s v="B.7)"/>
    <s v="7) per servizi"/>
    <x v="2"/>
  </r>
  <r>
    <x v="0"/>
    <x v="33"/>
    <x v="46"/>
    <x v="46"/>
    <n v="1843.3900000000003"/>
    <s v="Export_CoGe"/>
    <x v="0"/>
    <s v="SERST"/>
    <x v="8"/>
    <s v="COSTI"/>
    <m/>
    <s v="B.7)"/>
    <s v="7) per servizi"/>
    <x v="2"/>
  </r>
  <r>
    <x v="0"/>
    <x v="33"/>
    <x v="50"/>
    <x v="50"/>
    <n v="3942.059999999999"/>
    <s v="Export_CoGe"/>
    <x v="0"/>
    <s v="SERST"/>
    <x v="8"/>
    <s v="COSTI"/>
    <m/>
    <s v="B.7)"/>
    <s v="7) per servizi"/>
    <x v="2"/>
  </r>
  <r>
    <x v="0"/>
    <x v="33"/>
    <x v="52"/>
    <x v="52"/>
    <n v="3968.87"/>
    <s v="Export_CoGe"/>
    <x v="0"/>
    <s v="SERST"/>
    <x v="8"/>
    <s v="COSTI"/>
    <m/>
    <s v="B.7)"/>
    <s v="7) per servizi"/>
    <x v="2"/>
  </r>
  <r>
    <x v="0"/>
    <x v="33"/>
    <x v="54"/>
    <x v="54"/>
    <n v="14160.720000000001"/>
    <s v="Export_CoGe"/>
    <x v="0"/>
    <s v="SERST"/>
    <x v="8"/>
    <s v="COSTI"/>
    <m/>
    <s v="B.7)"/>
    <s v="7) per servizi"/>
    <x v="2"/>
  </r>
  <r>
    <x v="0"/>
    <x v="33"/>
    <x v="56"/>
    <x v="56"/>
    <n v="85634.4"/>
    <s v="Export_CoGe"/>
    <x v="0"/>
    <s v="SERST"/>
    <x v="8"/>
    <s v="COSTI"/>
    <m/>
    <s v="B.7)"/>
    <s v="7) per servizi"/>
    <x v="4"/>
  </r>
  <r>
    <x v="0"/>
    <x v="33"/>
    <x v="58"/>
    <x v="58"/>
    <n v="35075.380000000005"/>
    <s v="Export_CoGe"/>
    <x v="0"/>
    <s v="SERST"/>
    <x v="8"/>
    <s v="COSTI"/>
    <m/>
    <s v="B.7)"/>
    <s v="7) per servizi"/>
    <x v="2"/>
  </r>
  <r>
    <x v="0"/>
    <x v="33"/>
    <x v="60"/>
    <x v="60"/>
    <n v="800"/>
    <s v="Export_CoGe"/>
    <x v="0"/>
    <s v="SERIN"/>
    <x v="6"/>
    <s v="PRD"/>
    <m/>
    <s v="B.7)"/>
    <s v="7) per servizi"/>
    <x v="0"/>
  </r>
  <r>
    <x v="0"/>
    <x v="33"/>
    <x v="62"/>
    <x v="62"/>
    <n v="22069"/>
    <s v="Export_CoGe"/>
    <x v="0"/>
    <s v="SERST"/>
    <x v="8"/>
    <s v="COSTI"/>
    <m/>
    <s v="B.7)"/>
    <s v="7) per servizi"/>
    <x v="2"/>
  </r>
  <r>
    <x v="0"/>
    <x v="33"/>
    <x v="65"/>
    <x v="65"/>
    <n v="4135.3600000000006"/>
    <s v="Export_CoGe"/>
    <x v="0"/>
    <s v="SERST"/>
    <x v="8"/>
    <s v="COSTI"/>
    <m/>
    <s v="B.7)"/>
    <s v="7) per servizi"/>
    <x v="2"/>
  </r>
  <r>
    <x v="0"/>
    <x v="33"/>
    <x v="66"/>
    <x v="66"/>
    <n v="437.5"/>
    <s v="Export_CoGe"/>
    <x v="0"/>
    <s v="SERST"/>
    <x v="8"/>
    <s v="COSTI"/>
    <m/>
    <s v="B.7)"/>
    <s v="7) per servizi"/>
    <x v="2"/>
  </r>
  <r>
    <x v="0"/>
    <x v="33"/>
    <x v="291"/>
    <x v="291"/>
    <n v="1426.08"/>
    <s v="Export_CoGe"/>
    <x v="0"/>
    <s v="SERST"/>
    <x v="8"/>
    <s v="COSTI"/>
    <m/>
    <s v="B.7)"/>
    <s v="7) per servizi"/>
    <x v="6"/>
  </r>
  <r>
    <x v="0"/>
    <x v="33"/>
    <x v="292"/>
    <x v="292"/>
    <n v="29819.440000000002"/>
    <s v="Export_CoGe"/>
    <x v="0"/>
    <s v="SERIN"/>
    <x v="6"/>
    <s v="PRD"/>
    <m/>
    <s v="B.7)"/>
    <s v="7) per servizi"/>
    <x v="0"/>
  </r>
  <r>
    <x v="0"/>
    <x v="33"/>
    <x v="295"/>
    <x v="295"/>
    <n v="8666.64"/>
    <s v="Export_CoGe"/>
    <x v="0"/>
    <s v="SERST"/>
    <x v="8"/>
    <s v="COSTI"/>
    <m/>
    <s v="B.7)"/>
    <s v="7) per servizi"/>
    <x v="2"/>
  </r>
  <r>
    <x v="0"/>
    <x v="33"/>
    <x v="346"/>
    <x v="345"/>
    <n v="32064.6"/>
    <s v="Export_CoGe"/>
    <x v="0"/>
    <s v="ONSTR"/>
    <x v="30"/>
    <s v="EXT"/>
    <m/>
    <s v="B.14)"/>
    <s v="14) oneri diversi di gestione"/>
    <x v="2"/>
  </r>
  <r>
    <x v="0"/>
    <x v="33"/>
    <x v="394"/>
    <x v="393"/>
    <n v="28000"/>
    <s v="Export_CoGe"/>
    <x v="0"/>
    <s v="SERST"/>
    <x v="8"/>
    <s v="COSTI"/>
    <m/>
    <s v="B.7)"/>
    <s v="7) per servizi"/>
    <x v="2"/>
  </r>
  <r>
    <x v="0"/>
    <x v="33"/>
    <x v="68"/>
    <x v="68"/>
    <n v="8666.64"/>
    <s v="Export_CoGe"/>
    <x v="0"/>
    <s v="COSGS"/>
    <x v="4"/>
    <s v="COSTI"/>
    <m/>
    <s v="B.7)"/>
    <s v="7) per servizi"/>
    <x v="2"/>
  </r>
  <r>
    <x v="0"/>
    <x v="33"/>
    <x v="395"/>
    <x v="394"/>
    <n v="11814"/>
    <s v="Export_CoGe"/>
    <x v="0"/>
    <s v="COSGS"/>
    <x v="4"/>
    <s v="COSTI"/>
    <m/>
    <s v="B.7)"/>
    <s v="7) per servizi"/>
    <x v="2"/>
  </r>
  <r>
    <x v="0"/>
    <x v="33"/>
    <x v="298"/>
    <x v="298"/>
    <n v="20400"/>
    <s v="Export_CoGe"/>
    <x v="0"/>
    <s v="COSGS"/>
    <x v="4"/>
    <s v="COSTI"/>
    <m/>
    <s v="B.7)"/>
    <s v="7) per servizi"/>
    <x v="2"/>
  </r>
  <r>
    <x v="0"/>
    <x v="33"/>
    <x v="375"/>
    <x v="374"/>
    <n v="5546.6399999999994"/>
    <s v="Export_CoGe"/>
    <x v="0"/>
    <s v="SERIN"/>
    <x v="6"/>
    <s v="PRD"/>
    <m/>
    <s v="B.7)"/>
    <s v="7) per servizi"/>
    <x v="2"/>
  </r>
  <r>
    <x v="0"/>
    <x v="33"/>
    <x v="368"/>
    <x v="367"/>
    <n v="1600"/>
    <s v="Export_CoGe"/>
    <x v="0"/>
    <s v="COSGS"/>
    <x v="4"/>
    <s v="COSTI"/>
    <m/>
    <s v="B.7)"/>
    <s v="7) per servizi"/>
    <x v="2"/>
  </r>
  <r>
    <x v="0"/>
    <x v="33"/>
    <x v="69"/>
    <x v="69"/>
    <n v="23845.38"/>
    <s v="Export_CoGe"/>
    <x v="0"/>
    <s v="COSGS"/>
    <x v="4"/>
    <s v="COSTI"/>
    <m/>
    <s v="B.7)"/>
    <s v="7) per servizi"/>
    <x v="2"/>
  </r>
  <r>
    <x v="0"/>
    <x v="33"/>
    <x v="71"/>
    <x v="71"/>
    <n v="1108.6799999999998"/>
    <s v="Export_CoGe"/>
    <x v="0"/>
    <s v="SERIN"/>
    <x v="6"/>
    <s v="PRD"/>
    <m/>
    <s v="B.7)"/>
    <s v="7) per servizi"/>
    <x v="3"/>
  </r>
  <r>
    <x v="0"/>
    <x v="33"/>
    <x v="73"/>
    <x v="73"/>
    <n v="634.67999999999995"/>
    <s v="Export_CoGe"/>
    <x v="0"/>
    <s v="COSGS"/>
    <x v="4"/>
    <s v="COSTI"/>
    <m/>
    <s v="B.7)"/>
    <s v="7) per servizi"/>
    <x v="2"/>
  </r>
  <r>
    <x v="0"/>
    <x v="33"/>
    <x v="75"/>
    <x v="75"/>
    <n v="3008.18"/>
    <s v="Export_CoGe"/>
    <x v="0"/>
    <s v="COSGS"/>
    <x v="4"/>
    <s v="COSTI"/>
    <m/>
    <s v="B.7)"/>
    <s v="7) per servizi"/>
    <x v="2"/>
  </r>
  <r>
    <x v="0"/>
    <x v="33"/>
    <x v="76"/>
    <x v="76"/>
    <n v="6206.21"/>
    <s v="Export_CoGe"/>
    <x v="0"/>
    <s v="COSGS"/>
    <x v="4"/>
    <s v="COSTI"/>
    <m/>
    <s v="B.7)"/>
    <s v="7) per servizi"/>
    <x v="2"/>
  </r>
  <r>
    <x v="0"/>
    <x v="33"/>
    <x v="417"/>
    <x v="416"/>
    <n v="4015"/>
    <s v="Export_CoGe"/>
    <x v="0"/>
    <s v="SERIN"/>
    <x v="6"/>
    <s v="PRD"/>
    <m/>
    <s v="B.7)"/>
    <s v="7) per servizi"/>
    <x v="3"/>
  </r>
  <r>
    <x v="0"/>
    <x v="33"/>
    <x v="77"/>
    <x v="77"/>
    <n v="5716"/>
    <s v="Export_CoGe"/>
    <x v="0"/>
    <s v="SERST"/>
    <x v="8"/>
    <s v="COSTI"/>
    <m/>
    <s v="B.7)"/>
    <s v="7) per servizi"/>
    <x v="2"/>
  </r>
  <r>
    <x v="0"/>
    <x v="33"/>
    <x v="79"/>
    <x v="79"/>
    <n v="7092.01"/>
    <s v="Export_CoGe"/>
    <x v="0"/>
    <s v="SERIN"/>
    <x v="6"/>
    <s v="PRD"/>
    <m/>
    <s v="B.7)"/>
    <s v="7) per servizi"/>
    <x v="0"/>
  </r>
  <r>
    <x v="0"/>
    <x v="33"/>
    <x v="81"/>
    <x v="81"/>
    <n v="1066.4000000000001"/>
    <s v="Export_CoGe"/>
    <x v="0"/>
    <s v="SERST"/>
    <x v="8"/>
    <s v="COSTI"/>
    <m/>
    <s v="B.7)"/>
    <s v="7) per servizi"/>
    <x v="2"/>
  </r>
  <r>
    <x v="0"/>
    <x v="33"/>
    <x v="83"/>
    <x v="83"/>
    <n v="425.58"/>
    <s v="Export_CoGe"/>
    <x v="0"/>
    <s v="SERST"/>
    <x v="8"/>
    <s v="COSTI"/>
    <m/>
    <s v="B.7)"/>
    <s v="7) per servizi"/>
    <x v="2"/>
  </r>
  <r>
    <x v="0"/>
    <x v="33"/>
    <x v="85"/>
    <x v="85"/>
    <n v="14648.500000000002"/>
    <s v="Export_CoGe"/>
    <x v="0"/>
    <s v="SERIN"/>
    <x v="6"/>
    <s v="PRD"/>
    <m/>
    <s v="B.7)"/>
    <s v="7) per servizi"/>
    <x v="2"/>
  </r>
  <r>
    <x v="0"/>
    <x v="33"/>
    <x v="87"/>
    <x v="87"/>
    <n v="1822.2999999999997"/>
    <s v="Export_CoGe"/>
    <x v="0"/>
    <s v="SERST"/>
    <x v="8"/>
    <s v="COSTI"/>
    <m/>
    <s v="B.7)"/>
    <s v="7) per servizi"/>
    <x v="2"/>
  </r>
  <r>
    <x v="0"/>
    <x v="33"/>
    <x v="89"/>
    <x v="89"/>
    <n v="25599.720000000005"/>
    <s v="Export_CoGe"/>
    <x v="0"/>
    <s v="SERST"/>
    <x v="8"/>
    <s v="COSTI"/>
    <m/>
    <s v="B.7)"/>
    <s v="7) per servizi"/>
    <x v="2"/>
  </r>
  <r>
    <x v="0"/>
    <x v="33"/>
    <x v="429"/>
    <x v="429"/>
    <n v="14.38"/>
    <s v="Export_CoGe"/>
    <x v="0"/>
    <s v="SERIN"/>
    <x v="6"/>
    <s v="PRD"/>
    <m/>
    <s v="B.7)"/>
    <s v="7) per servizi"/>
    <x v="3"/>
  </r>
  <r>
    <x v="0"/>
    <x v="33"/>
    <x v="97"/>
    <x v="97"/>
    <n v="144.98000000000002"/>
    <s v="Export_CoGe"/>
    <x v="0"/>
    <s v="SERST"/>
    <x v="8"/>
    <s v="COSTI"/>
    <m/>
    <s v="B.7)"/>
    <s v="7) per servizi"/>
    <x v="6"/>
  </r>
  <r>
    <x v="0"/>
    <x v="33"/>
    <x v="99"/>
    <x v="99"/>
    <n v="693.87999999999988"/>
    <s v="Export_CoGe"/>
    <x v="0"/>
    <s v="SERST"/>
    <x v="8"/>
    <s v="COSTI"/>
    <m/>
    <s v="B.7)"/>
    <s v="7) per servizi"/>
    <x v="6"/>
  </r>
  <r>
    <x v="0"/>
    <x v="33"/>
    <x v="100"/>
    <x v="100"/>
    <n v="5475.05"/>
    <s v="Export_CoGe"/>
    <x v="0"/>
    <s v="COSGS"/>
    <x v="4"/>
    <s v="COSTI"/>
    <m/>
    <s v="B.7)"/>
    <s v="7) per servizi"/>
    <x v="2"/>
  </r>
  <r>
    <x v="0"/>
    <x v="33"/>
    <x v="102"/>
    <x v="102"/>
    <n v="1040.08"/>
    <s v="Export_CoGe"/>
    <x v="0"/>
    <s v="SERST"/>
    <x v="8"/>
    <s v="COSTI"/>
    <m/>
    <s v="B.7)"/>
    <s v="7) per servizi"/>
    <x v="6"/>
  </r>
  <r>
    <x v="0"/>
    <x v="33"/>
    <x v="103"/>
    <x v="103"/>
    <n v="5861.21"/>
    <s v="Export_CoGe"/>
    <x v="0"/>
    <s v="COSGS"/>
    <x v="4"/>
    <s v="COSTI"/>
    <m/>
    <s v="B.7)"/>
    <s v="7) per servizi"/>
    <x v="2"/>
  </r>
  <r>
    <x v="0"/>
    <x v="33"/>
    <x v="104"/>
    <x v="104"/>
    <n v="5067.3900000000003"/>
    <s v="Export_CoGe"/>
    <x v="0"/>
    <s v="COSGS"/>
    <x v="4"/>
    <s v="COSTI"/>
    <m/>
    <s v="B.7)"/>
    <s v="7) per servizi"/>
    <x v="5"/>
  </r>
  <r>
    <x v="0"/>
    <x v="33"/>
    <x v="106"/>
    <x v="106"/>
    <n v="4249.2299999999987"/>
    <s v="Export_CoGe"/>
    <x v="0"/>
    <s v="COSGS"/>
    <x v="4"/>
    <s v="COSTI"/>
    <m/>
    <s v="B.7)"/>
    <s v="7) per servizi"/>
    <x v="5"/>
  </r>
  <r>
    <x v="0"/>
    <x v="33"/>
    <x v="108"/>
    <x v="108"/>
    <n v="818.08"/>
    <s v="Export_CoGe"/>
    <x v="0"/>
    <s v="COSGS"/>
    <x v="4"/>
    <s v="COSTI"/>
    <m/>
    <s v="B.7)"/>
    <s v="7) per servizi"/>
    <x v="5"/>
  </r>
  <r>
    <x v="0"/>
    <x v="33"/>
    <x v="110"/>
    <x v="110"/>
    <n v="3754.37"/>
    <s v="Export_CoGe"/>
    <x v="0"/>
    <s v="COSGS"/>
    <x v="4"/>
    <s v="COSTI"/>
    <m/>
    <s v="B.7)"/>
    <s v="7) per servizi"/>
    <x v="5"/>
  </r>
  <r>
    <x v="0"/>
    <x v="33"/>
    <x v="111"/>
    <x v="111"/>
    <n v="6064"/>
    <s v="Export_CoGe"/>
    <x v="0"/>
    <s v="COSGS"/>
    <x v="4"/>
    <s v="COSTI"/>
    <m/>
    <s v="B.7)"/>
    <s v="7) per servizi"/>
    <x v="2"/>
  </r>
  <r>
    <x v="0"/>
    <x v="33"/>
    <x v="112"/>
    <x v="112"/>
    <n v="6315"/>
    <s v="Export_CoGe"/>
    <x v="0"/>
    <s v="SERST"/>
    <x v="8"/>
    <s v="COSTI"/>
    <m/>
    <s v="B.7)"/>
    <s v="7) per servizi"/>
    <x v="2"/>
  </r>
  <r>
    <x v="0"/>
    <x v="33"/>
    <x v="376"/>
    <x v="375"/>
    <n v="3979.67"/>
    <s v="Export_CoGe"/>
    <x v="0"/>
    <s v="ONSTR"/>
    <x v="30"/>
    <s v="EXT"/>
    <m/>
    <s v="B.14)"/>
    <s v="14) oneri diversi di gestione"/>
    <x v="2"/>
  </r>
  <r>
    <x v="0"/>
    <x v="33"/>
    <x v="348"/>
    <x v="347"/>
    <n v="1000"/>
    <s v="Export_CoGe"/>
    <x v="0"/>
    <s v="SERST"/>
    <x v="8"/>
    <s v="COSTI"/>
    <m/>
    <s v="B.7)"/>
    <s v="7) per servizi"/>
    <x v="6"/>
  </r>
  <r>
    <x v="0"/>
    <x v="33"/>
    <x v="355"/>
    <x v="354"/>
    <n v="31.25"/>
    <s v="Export_CoGe"/>
    <x v="0"/>
    <s v="SERST"/>
    <x v="8"/>
    <s v="COSTI"/>
    <m/>
    <s v="B.7)"/>
    <s v="7) per servizi"/>
    <x v="6"/>
  </r>
  <r>
    <x v="0"/>
    <x v="33"/>
    <x v="356"/>
    <x v="355"/>
    <n v="4860.7199999999993"/>
    <s v="Export_CoGe"/>
    <x v="0"/>
    <s v="SERST"/>
    <x v="8"/>
    <s v="COSTI"/>
    <m/>
    <s v="B.7)"/>
    <s v="7) per servizi"/>
    <x v="2"/>
  </r>
  <r>
    <x v="0"/>
    <x v="33"/>
    <x v="405"/>
    <x v="404"/>
    <n v="4534.2700000000004"/>
    <s v="Export_CoGe"/>
    <x v="0"/>
    <s v="COSGS"/>
    <x v="4"/>
    <s v="COSTI"/>
    <m/>
    <s v="B.7)"/>
    <s v="7) per servizi"/>
    <x v="2"/>
  </r>
  <r>
    <x v="0"/>
    <x v="33"/>
    <x v="408"/>
    <x v="407"/>
    <n v="24995.89"/>
    <s v="Export_CoGe"/>
    <x v="0"/>
    <s v="SERST"/>
    <x v="8"/>
    <s v="COSTI"/>
    <s v="SPESGRANT"/>
    <s v="B.7)"/>
    <s v="7) per servizi"/>
    <x v="8"/>
  </r>
  <r>
    <x v="0"/>
    <x v="33"/>
    <x v="113"/>
    <x v="113"/>
    <n v="30607.010000000002"/>
    <s v="Export_CoGe"/>
    <x v="0"/>
    <s v="SERIN"/>
    <x v="6"/>
    <s v="PRD"/>
    <m/>
    <s v="B.7)"/>
    <s v="7) per servizi"/>
    <x v="3"/>
  </r>
  <r>
    <x v="0"/>
    <x v="33"/>
    <x v="114"/>
    <x v="114"/>
    <n v="942.1400000000001"/>
    <s v="Export_CoGe"/>
    <x v="0"/>
    <s v="SERIN"/>
    <x v="6"/>
    <s v="PRD"/>
    <m/>
    <s v="B.7)"/>
    <s v="7) per servizi"/>
    <x v="3"/>
  </r>
  <r>
    <x v="0"/>
    <x v="33"/>
    <x v="390"/>
    <x v="389"/>
    <n v="161.49"/>
    <s v="Export_CoGe"/>
    <x v="0"/>
    <s v="SERIN"/>
    <x v="6"/>
    <s v="PRD"/>
    <m/>
    <s v="B.7)"/>
    <s v="7) per servizi"/>
    <x v="3"/>
  </r>
  <r>
    <x v="0"/>
    <x v="33"/>
    <x v="116"/>
    <x v="116"/>
    <n v="3182.7999999999997"/>
    <s v="Export_CoGe"/>
    <x v="0"/>
    <s v="SERST"/>
    <x v="8"/>
    <s v="COSTI"/>
    <m/>
    <s v="B.7)"/>
    <s v="7) per servizi"/>
    <x v="2"/>
  </r>
  <r>
    <x v="0"/>
    <x v="33"/>
    <x v="118"/>
    <x v="118"/>
    <n v="289.45"/>
    <s v="Export_CoGe"/>
    <x v="0"/>
    <s v="SERST"/>
    <x v="8"/>
    <s v="COSTI"/>
    <m/>
    <s v="B.7)"/>
    <s v="7) per servizi"/>
    <x v="2"/>
  </r>
  <r>
    <x v="0"/>
    <x v="33"/>
    <x v="119"/>
    <x v="119"/>
    <n v="22195.01"/>
    <s v="Export_CoGe"/>
    <x v="0"/>
    <s v="SERST"/>
    <x v="8"/>
    <s v="COSTI"/>
    <m/>
    <s v="B.7)"/>
    <s v="7) per servizi"/>
    <x v="2"/>
  </r>
  <r>
    <x v="0"/>
    <x v="33"/>
    <x v="121"/>
    <x v="121"/>
    <n v="30"/>
    <s v="Export_CoGe"/>
    <x v="0"/>
    <s v="SERST"/>
    <x v="8"/>
    <s v="COSTI"/>
    <m/>
    <s v="B.7)"/>
    <s v="7) per servizi"/>
    <x v="2"/>
  </r>
  <r>
    <x v="0"/>
    <x v="33"/>
    <x v="357"/>
    <x v="356"/>
    <n v="1984.7200000000003"/>
    <s v="Export_CoGe"/>
    <x v="0"/>
    <s v="ONSTR"/>
    <x v="30"/>
    <s v="EXT"/>
    <m/>
    <s v="B.14)"/>
    <s v="14) oneri diversi di gestione"/>
    <x v="2"/>
  </r>
  <r>
    <x v="0"/>
    <x v="33"/>
    <x v="123"/>
    <x v="123"/>
    <n v="3292.4500000000007"/>
    <s v="Export_CoGe"/>
    <x v="0"/>
    <s v="SERST"/>
    <x v="8"/>
    <s v="COSTI"/>
    <m/>
    <s v="B.7)"/>
    <s v="7) per servizi"/>
    <x v="2"/>
  </r>
  <r>
    <x v="0"/>
    <x v="33"/>
    <x v="125"/>
    <x v="125"/>
    <n v="1293"/>
    <s v="Export_CoGe"/>
    <x v="0"/>
    <s v="SERST"/>
    <x v="8"/>
    <s v="COSTI"/>
    <m/>
    <s v="B.7)"/>
    <s v="7) per servizi"/>
    <x v="6"/>
  </r>
  <r>
    <x v="0"/>
    <x v="33"/>
    <x v="127"/>
    <x v="127"/>
    <n v="20861.069999999992"/>
    <s v="Export_CoGe"/>
    <x v="0"/>
    <s v="SERST"/>
    <x v="8"/>
    <s v="COSTI"/>
    <m/>
    <s v="B.7)"/>
    <s v="7) per servizi"/>
    <x v="4"/>
  </r>
  <r>
    <x v="0"/>
    <x v="33"/>
    <x v="129"/>
    <x v="129"/>
    <n v="30.769999999999996"/>
    <s v="Export_CoGe"/>
    <x v="0"/>
    <s v="COSGS"/>
    <x v="4"/>
    <s v="COSTI"/>
    <m/>
    <s v="B.7)"/>
    <s v="7) per servizi"/>
    <x v="2"/>
  </r>
  <r>
    <x v="0"/>
    <x v="33"/>
    <x v="131"/>
    <x v="131"/>
    <n v="76.509999999999991"/>
    <s v="Export_CoGe"/>
    <x v="0"/>
    <s v="COSGS"/>
    <x v="4"/>
    <s v="COSTI"/>
    <m/>
    <s v="B.7)"/>
    <s v="7) per servizi"/>
    <x v="2"/>
  </r>
  <r>
    <x v="0"/>
    <x v="33"/>
    <x v="133"/>
    <x v="133"/>
    <n v="1306.9300000000003"/>
    <s v="Export_CoGe"/>
    <x v="0"/>
    <s v="SERST"/>
    <x v="8"/>
    <s v="COSTI"/>
    <m/>
    <s v="B.7)"/>
    <s v="7) per servizi"/>
    <x v="4"/>
  </r>
  <r>
    <x v="0"/>
    <x v="33"/>
    <x v="136"/>
    <x v="136"/>
    <n v="197.89"/>
    <s v="Export_CoGe"/>
    <x v="0"/>
    <s v="SERST"/>
    <x v="8"/>
    <s v="COSTI"/>
    <m/>
    <s v="B.7)"/>
    <s v="7) per servizi"/>
    <x v="2"/>
  </r>
  <r>
    <x v="0"/>
    <x v="33"/>
    <x v="361"/>
    <x v="360"/>
    <n v="18677.95"/>
    <s v="Export_CoGe"/>
    <x v="0"/>
    <s v="SERST"/>
    <x v="8"/>
    <s v="COSTI"/>
    <m/>
    <s v="B.7)"/>
    <s v="7) per servizi"/>
    <x v="6"/>
  </r>
  <r>
    <x v="0"/>
    <x v="33"/>
    <x v="362"/>
    <x v="361"/>
    <n v="4892.12"/>
    <s v="Export_CoGe"/>
    <x v="0"/>
    <s v="SERST"/>
    <x v="8"/>
    <s v="COSTI"/>
    <s v="CONSGRANT"/>
    <s v="B.7)"/>
    <s v="7) per servizi"/>
    <x v="8"/>
  </r>
  <r>
    <x v="0"/>
    <x v="33"/>
    <x v="358"/>
    <x v="357"/>
    <n v="10135.709999999999"/>
    <s v="Export_CoGe"/>
    <x v="0"/>
    <s v="SERST"/>
    <x v="8"/>
    <s v="COSTI"/>
    <s v="SPESGRANT"/>
    <s v="B.7)"/>
    <s v="7) per servizi"/>
    <x v="6"/>
  </r>
  <r>
    <x v="0"/>
    <x v="33"/>
    <x v="396"/>
    <x v="395"/>
    <n v="1747.54"/>
    <s v="Export_CoGe"/>
    <x v="0"/>
    <s v="SERST"/>
    <x v="8"/>
    <s v="COSTI"/>
    <m/>
    <s v="B.7)"/>
    <s v="7) per servizi"/>
    <x v="2"/>
  </r>
  <r>
    <x v="0"/>
    <x v="33"/>
    <x v="137"/>
    <x v="424"/>
    <n v="9750"/>
    <s v="Export_CoGe"/>
    <x v="0"/>
    <s v="AFFIT"/>
    <x v="17"/>
    <s v="AFF"/>
    <m/>
    <s v="B.8)"/>
    <s v="8) per godimento di beni di terzi"/>
    <x v="2"/>
  </r>
  <r>
    <x v="0"/>
    <x v="33"/>
    <x v="138"/>
    <x v="138"/>
    <n v="8000"/>
    <s v="Export_CoGe"/>
    <x v="0"/>
    <s v="AFFIT"/>
    <x v="17"/>
    <s v="AFF"/>
    <m/>
    <s v="B.8)"/>
    <s v="8) per godimento di beni di terzi"/>
    <x v="2"/>
  </r>
  <r>
    <x v="0"/>
    <x v="33"/>
    <x v="139"/>
    <x v="139"/>
    <n v="10200"/>
    <s v="Export_CoGe"/>
    <x v="0"/>
    <s v="AFFIT"/>
    <x v="17"/>
    <s v="AFF"/>
    <m/>
    <s v="B.8)"/>
    <s v="8) per godimento di beni di terzi"/>
    <x v="2"/>
  </r>
  <r>
    <x v="0"/>
    <x v="33"/>
    <x v="140"/>
    <x v="140"/>
    <n v="800"/>
    <s v="Export_CoGe"/>
    <x v="0"/>
    <s v="AFFIT"/>
    <x v="17"/>
    <s v="AFF"/>
    <m/>
    <s v="B.8)"/>
    <s v="8) per godimento di beni di terzi"/>
    <x v="2"/>
  </r>
  <r>
    <x v="0"/>
    <x v="33"/>
    <x v="142"/>
    <x v="142"/>
    <n v="9581.94"/>
    <s v="Export_CoGe"/>
    <x v="0"/>
    <s v="AFFIT"/>
    <x v="17"/>
    <s v="AFF"/>
    <m/>
    <s v="B.8)"/>
    <s v="8) per godimento di beni di terzi"/>
    <x v="2"/>
  </r>
  <r>
    <x v="0"/>
    <x v="33"/>
    <x v="143"/>
    <x v="143"/>
    <n v="800"/>
    <s v="Export_CoGe"/>
    <x v="0"/>
    <s v="AFFIT"/>
    <x v="17"/>
    <s v="AFF"/>
    <m/>
    <s v="B.8)"/>
    <s v="8) per godimento di beni di terzi"/>
    <x v="2"/>
  </r>
  <r>
    <x v="0"/>
    <x v="33"/>
    <x v="144"/>
    <x v="144"/>
    <n v="6802.8799999999992"/>
    <s v="Export_CoGe"/>
    <x v="0"/>
    <s v="AFFIT"/>
    <x v="17"/>
    <s v="AFF"/>
    <m/>
    <s v="B.8)"/>
    <s v="8) per godimento di beni di terzi"/>
    <x v="2"/>
  </r>
  <r>
    <x v="0"/>
    <x v="33"/>
    <x v="150"/>
    <x v="150"/>
    <n v="11413.86"/>
    <s v="Export_CoGe"/>
    <x v="0"/>
    <s v="AFFIT"/>
    <x v="17"/>
    <s v="AFF"/>
    <m/>
    <s v="B.8)"/>
    <s v="8) per godimento di beni di terzi"/>
    <x v="2"/>
  </r>
  <r>
    <x v="0"/>
    <x v="33"/>
    <x v="364"/>
    <x v="363"/>
    <n v="9262.5"/>
    <s v="Export_CoGe"/>
    <x v="0"/>
    <s v="AFFIT"/>
    <x v="17"/>
    <s v="AFF"/>
    <m/>
    <s v="B.8)"/>
    <s v="8) per godimento di beni di terzi"/>
    <x v="2"/>
  </r>
  <r>
    <x v="0"/>
    <x v="33"/>
    <x v="391"/>
    <x v="390"/>
    <n v="5000"/>
    <s v="Export_CoGe"/>
    <x v="0"/>
    <s v="AFFIT"/>
    <x v="17"/>
    <s v="AFF"/>
    <m/>
    <s v="B.8)"/>
    <s v="8) per godimento di beni di terzi"/>
    <x v="2"/>
  </r>
  <r>
    <x v="0"/>
    <x v="33"/>
    <x v="392"/>
    <x v="391"/>
    <n v="750"/>
    <s v="Export_CoGe"/>
    <x v="0"/>
    <s v="AFFIT"/>
    <x v="17"/>
    <s v="AFF"/>
    <m/>
    <s v="B.8)"/>
    <s v="8) per godimento di beni di terzi"/>
    <x v="2"/>
  </r>
  <r>
    <x v="0"/>
    <x v="33"/>
    <x v="409"/>
    <x v="408"/>
    <n v="14900"/>
    <s v="Export_CoGe"/>
    <x v="0"/>
    <s v="AFFIT"/>
    <x v="17"/>
    <s v="AFF"/>
    <m/>
    <s v="B.8)"/>
    <s v="8) per godimento di beni di terzi"/>
    <x v="2"/>
  </r>
  <r>
    <x v="0"/>
    <x v="33"/>
    <x v="416"/>
    <x v="415"/>
    <n v="9800"/>
    <s v="Export_CoGe"/>
    <x v="0"/>
    <s v="AFFIT"/>
    <x v="17"/>
    <s v="AFF"/>
    <m/>
    <s v="B.8)"/>
    <s v="8) per godimento di beni di terzi"/>
    <x v="2"/>
  </r>
  <r>
    <x v="0"/>
    <x v="33"/>
    <x v="152"/>
    <x v="152"/>
    <n v="2500"/>
    <s v="Export_CoGe"/>
    <x v="0"/>
    <s v="COSGS"/>
    <x v="4"/>
    <s v="COSTI"/>
    <m/>
    <s v="B.8)"/>
    <s v="8) per godimento di beni di terzi"/>
    <x v="2"/>
  </r>
  <r>
    <x v="0"/>
    <x v="33"/>
    <x v="155"/>
    <x v="155"/>
    <n v="16910.419999999998"/>
    <s v="Export_CoGe"/>
    <x v="0"/>
    <s v="COSGS"/>
    <x v="4"/>
    <s v="COSTI"/>
    <m/>
    <s v="B.8)"/>
    <s v="8) per godimento di beni di terzi"/>
    <x v="2"/>
  </r>
  <r>
    <x v="0"/>
    <x v="33"/>
    <x v="156"/>
    <x v="156"/>
    <n v="9511.4500000000007"/>
    <s v="Export_CoGe"/>
    <x v="0"/>
    <s v="COSGS"/>
    <x v="4"/>
    <s v="COSTI"/>
    <m/>
    <s v="B.8)"/>
    <s v="8) per godimento di beni di terzi"/>
    <x v="2"/>
  </r>
  <r>
    <x v="0"/>
    <x v="33"/>
    <x v="406"/>
    <x v="405"/>
    <n v="9769.36"/>
    <s v="Export_CoGe"/>
    <x v="0"/>
    <s v="COSGS"/>
    <x v="4"/>
    <s v="COSTI"/>
    <m/>
    <s v="B.8)"/>
    <s v="8) per godimento di beni di terzi"/>
    <x v="3"/>
  </r>
  <r>
    <x v="0"/>
    <x v="33"/>
    <x v="176"/>
    <x v="176"/>
    <n v="6887.1999999999989"/>
    <s v="Export_CoGe"/>
    <x v="0"/>
    <s v="AMMST"/>
    <x v="24"/>
    <s v="AMM"/>
    <m/>
    <s v="B.10)"/>
    <s v="10) Ammortamenti e svalutazioni"/>
    <x v="7"/>
  </r>
  <r>
    <x v="0"/>
    <x v="33"/>
    <x v="180"/>
    <x v="180"/>
    <n v="3163.84"/>
    <s v="Export_CoGe"/>
    <x v="0"/>
    <s v="AMMST"/>
    <x v="24"/>
    <s v="AMM"/>
    <m/>
    <s v="B.10)"/>
    <s v="10) Ammortamenti e svalutazioni"/>
    <x v="7"/>
  </r>
  <r>
    <x v="0"/>
    <x v="33"/>
    <x v="182"/>
    <x v="182"/>
    <n v="20159.36"/>
    <s v="Export_CoGe"/>
    <x v="0"/>
    <s v="AMMIN"/>
    <x v="26"/>
    <s v="AMM"/>
    <m/>
    <s v="B.10)"/>
    <s v="10) Ammortamenti e svalutazioni"/>
    <x v="7"/>
  </r>
  <r>
    <x v="0"/>
    <x v="33"/>
    <x v="184"/>
    <x v="184"/>
    <n v="7543.6059999999998"/>
    <s v="Export_CoGe"/>
    <x v="0"/>
    <s v="AMMST"/>
    <x v="24"/>
    <s v="AMM"/>
    <m/>
    <s v="B.10)"/>
    <s v="10) Ammortamenti e svalutazioni"/>
    <x v="7"/>
  </r>
  <r>
    <x v="0"/>
    <x v="33"/>
    <x v="186"/>
    <x v="186"/>
    <n v="19947.52"/>
    <s v="Export_CoGe"/>
    <x v="0"/>
    <s v="AMMIN"/>
    <x v="26"/>
    <s v="AMM"/>
    <m/>
    <s v="B.10)"/>
    <s v="10) Ammortamenti e svalutazioni"/>
    <x v="7"/>
  </r>
  <r>
    <x v="0"/>
    <x v="33"/>
    <x v="188"/>
    <x v="188"/>
    <n v="13879.119999999999"/>
    <s v="Export_CoGe"/>
    <x v="0"/>
    <s v="AMMIN"/>
    <x v="26"/>
    <s v="AMM"/>
    <m/>
    <s v="B.10)"/>
    <s v="10) Ammortamenti e svalutazioni"/>
    <x v="7"/>
  </r>
  <r>
    <x v="0"/>
    <x v="33"/>
    <x v="190"/>
    <x v="190"/>
    <n v="3652.4000000000005"/>
    <s v="Export_CoGe"/>
    <x v="0"/>
    <s v="AMMST"/>
    <x v="24"/>
    <s v="AMM"/>
    <m/>
    <s v="B.10)"/>
    <s v="10) Ammortamenti e svalutazioni"/>
    <x v="7"/>
  </r>
  <r>
    <x v="0"/>
    <x v="33"/>
    <x v="192"/>
    <x v="192"/>
    <n v="855.68160000000012"/>
    <s v="Export_CoGe"/>
    <x v="0"/>
    <s v="AMMST"/>
    <x v="24"/>
    <s v="AMM"/>
    <m/>
    <s v="B.10)"/>
    <s v="10) Ammortamenti e svalutazioni"/>
    <x v="7"/>
  </r>
  <r>
    <x v="0"/>
    <x v="33"/>
    <x v="198"/>
    <x v="198"/>
    <n v="604332.76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3"/>
    <x v="200"/>
    <x v="200"/>
    <n v="473270.04"/>
    <s v="Export_CoGe"/>
    <x v="0"/>
    <s v="VARMP"/>
    <x v="28"/>
    <s v="ACQ"/>
    <m/>
    <s v="B.11)"/>
    <s v="11) variazioni delle rimanenze di materie prime, sussidiarie, di consumo e di merci"/>
    <x v="3"/>
  </r>
  <r>
    <x v="0"/>
    <x v="33"/>
    <x v="203"/>
    <x v="203"/>
    <n v="13092.36"/>
    <s v="Export_CoGe"/>
    <x v="0"/>
    <s v="COSGS"/>
    <x v="4"/>
    <s v="COSTI"/>
    <m/>
    <s v="B.14)"/>
    <s v="14) oneri diversi di gestione"/>
    <x v="2"/>
  </r>
  <r>
    <x v="0"/>
    <x v="33"/>
    <x v="204"/>
    <x v="204"/>
    <n v="5505"/>
    <s v="Export_CoGe"/>
    <x v="0"/>
    <s v="COSGS"/>
    <x v="4"/>
    <s v="COSTI"/>
    <m/>
    <s v="B.14)"/>
    <s v="14) oneri diversi di gestione"/>
    <x v="2"/>
  </r>
  <r>
    <x v="0"/>
    <x v="33"/>
    <x v="206"/>
    <x v="206"/>
    <n v="21.5"/>
    <s v="Export_CoGe"/>
    <x v="0"/>
    <s v="COSGS"/>
    <x v="4"/>
    <s v="COSTI"/>
    <m/>
    <s v="B.14)"/>
    <s v="14) oneri diversi di gestione"/>
    <x v="2"/>
  </r>
  <r>
    <x v="0"/>
    <x v="33"/>
    <x v="208"/>
    <x v="208"/>
    <n v="2441.29"/>
    <s v="Export_CoGe"/>
    <x v="0"/>
    <s v="COSGS"/>
    <x v="4"/>
    <s v="COSTI"/>
    <m/>
    <s v="B.14)"/>
    <s v="14) oneri diversi di gestione"/>
    <x v="2"/>
  </r>
  <r>
    <x v="0"/>
    <x v="33"/>
    <x v="209"/>
    <x v="209"/>
    <n v="5740"/>
    <s v="Export_CoGe"/>
    <x v="0"/>
    <s v="COSGS"/>
    <x v="4"/>
    <s v="COSTI"/>
    <m/>
    <s v="B.14)"/>
    <s v="14) oneri diversi di gestione"/>
    <x v="2"/>
  </r>
  <r>
    <x v="0"/>
    <x v="33"/>
    <x v="211"/>
    <x v="211"/>
    <n v="315.56000000000006"/>
    <s v="Export_CoGe"/>
    <x v="0"/>
    <s v="COSGS"/>
    <x v="4"/>
    <s v="COSTI"/>
    <m/>
    <s v="B.14)"/>
    <s v="14) oneri diversi di gestione"/>
    <x v="2"/>
  </r>
  <r>
    <x v="0"/>
    <x v="33"/>
    <x v="213"/>
    <x v="213"/>
    <n v="1943"/>
    <s v="Export_CoGe"/>
    <x v="0"/>
    <s v="COSGS"/>
    <x v="4"/>
    <s v="COSTI"/>
    <m/>
    <s v="B.14)"/>
    <s v="14) oneri diversi di gestione"/>
    <x v="2"/>
  </r>
  <r>
    <x v="0"/>
    <x v="33"/>
    <x v="217"/>
    <x v="217"/>
    <n v="1243.0999999999999"/>
    <s v="Export_CoGe"/>
    <x v="0"/>
    <s v="ONSTR"/>
    <x v="30"/>
    <s v="EXT"/>
    <m/>
    <s v="B.14)"/>
    <s v="14) oneri diversi di gestione"/>
    <x v="2"/>
  </r>
  <r>
    <x v="0"/>
    <x v="33"/>
    <x v="305"/>
    <x v="305"/>
    <n v="2781.67"/>
    <s v="Export_CoGe"/>
    <x v="0"/>
    <s v="COSGS"/>
    <x v="4"/>
    <s v="COSTI"/>
    <m/>
    <s v="B.14)"/>
    <s v="14) oneri diversi di gestione"/>
    <x v="2"/>
  </r>
  <r>
    <x v="0"/>
    <x v="33"/>
    <x v="218"/>
    <x v="218"/>
    <n v="2.99"/>
    <s v="Export_CoGe"/>
    <x v="0"/>
    <s v="COSGS"/>
    <x v="4"/>
    <s v="COSTI"/>
    <m/>
    <s v="B.14)"/>
    <s v="14) oneri diversi di gestione"/>
    <x v="2"/>
  </r>
  <r>
    <x v="0"/>
    <x v="33"/>
    <x v="219"/>
    <x v="219"/>
    <n v="747.72"/>
    <s v="Export_CoGe"/>
    <x v="0"/>
    <s v="COSGS"/>
    <x v="4"/>
    <s v="COSTI"/>
    <m/>
    <s v="B.14)"/>
    <s v="14) oneri diversi di gestione"/>
    <x v="2"/>
  </r>
  <r>
    <x v="0"/>
    <x v="33"/>
    <x v="221"/>
    <x v="221"/>
    <n v="86.63"/>
    <s v="Export_CoGe"/>
    <x v="0"/>
    <s v="COSGS"/>
    <x v="4"/>
    <s v="COSTI"/>
    <m/>
    <s v="B.14)"/>
    <s v="14) oneri diversi di gestione"/>
    <x v="4"/>
  </r>
  <r>
    <x v="0"/>
    <x v="33"/>
    <x v="223"/>
    <x v="223"/>
    <n v="7.999999999992724E-2"/>
    <s v="Export_CoGe"/>
    <x v="0"/>
    <s v="COSGS"/>
    <x v="4"/>
    <s v="COSTI"/>
    <m/>
    <s v="B.14)"/>
    <s v="14) oneri diversi di gestione"/>
    <x v="2"/>
  </r>
  <r>
    <x v="0"/>
    <x v="33"/>
    <x v="225"/>
    <x v="225"/>
    <n v="1.804999999995945"/>
    <s v="Export_CoGe"/>
    <x v="0"/>
    <s v="COSGS"/>
    <x v="4"/>
    <s v="COSTI"/>
    <m/>
    <s v="B.14)"/>
    <s v="14) oneri diversi di gestione"/>
    <x v="2"/>
  </r>
  <r>
    <x v="0"/>
    <x v="33"/>
    <x v="226"/>
    <x v="226"/>
    <n v="17518.849999999999"/>
    <s v="Export_CoGe"/>
    <x v="0"/>
    <s v="ONSTR"/>
    <x v="30"/>
    <s v="EXT"/>
    <m/>
    <s v="B.14)"/>
    <s v="14) oneri diversi di gestione"/>
    <x v="2"/>
  </r>
  <r>
    <x v="0"/>
    <x v="33"/>
    <x v="229"/>
    <x v="229"/>
    <n v="379.98"/>
    <s v="Export_CoGe"/>
    <x v="0"/>
    <s v="COSGS"/>
    <x v="4"/>
    <s v="COSTI"/>
    <m/>
    <s v="B.14)"/>
    <s v="14) oneri diversi di gestione"/>
    <x v="6"/>
  </r>
  <r>
    <x v="0"/>
    <x v="33"/>
    <x v="306"/>
    <x v="306"/>
    <n v="1048.26"/>
    <s v="Export_CoGe"/>
    <x v="0"/>
    <s v="COSGS"/>
    <x v="4"/>
    <s v="COSTI"/>
    <m/>
    <s v="B.14)"/>
    <s v="14) oneri diversi di gestione"/>
    <x v="4"/>
  </r>
  <r>
    <x v="0"/>
    <x v="33"/>
    <x v="307"/>
    <x v="307"/>
    <n v="7316"/>
    <s v="Export_CoGe"/>
    <x v="0"/>
    <s v="ONSTR"/>
    <x v="30"/>
    <s v="EXT"/>
    <m/>
    <s v="B.14)"/>
    <s v="14) oneri diversi di gestione"/>
    <x v="7"/>
  </r>
  <r>
    <x v="0"/>
    <x v="33"/>
    <x v="381"/>
    <x v="380"/>
    <n v="10090.75"/>
    <s v="Export_CoGe"/>
    <x v="0"/>
    <s v="ONFIN"/>
    <x v="32"/>
    <s v="FIN"/>
    <m/>
    <s v="C.17)"/>
    <s v="17) interessi e altri oneri finanziari"/>
    <x v="7"/>
  </r>
  <r>
    <x v="0"/>
    <x v="33"/>
    <x v="231"/>
    <x v="231"/>
    <n v="432.05"/>
    <s v="Export_CoGe"/>
    <x v="0"/>
    <s v="ONFIN"/>
    <x v="32"/>
    <s v="FIN"/>
    <m/>
    <s v="C.17)"/>
    <s v="17) interessi e altri oneri finanziari"/>
    <x v="7"/>
  </r>
  <r>
    <x v="0"/>
    <x v="33"/>
    <x v="233"/>
    <x v="233"/>
    <n v="15180.390000000001"/>
    <s v="Export_CoGe"/>
    <x v="0"/>
    <s v="ONFIN"/>
    <x v="32"/>
    <s v="FIN"/>
    <m/>
    <s v="C.17)"/>
    <s v="17) interessi e altri oneri finanziari"/>
    <x v="7"/>
  </r>
  <r>
    <x v="0"/>
    <x v="33"/>
    <x v="235"/>
    <x v="235"/>
    <n v="1795.22"/>
    <s v="Export_CoGe"/>
    <x v="0"/>
    <s v="ONFIN"/>
    <x v="32"/>
    <s v="FIN"/>
    <m/>
    <s v="C.17)"/>
    <s v="17) interessi e altri oneri finanziari"/>
    <x v="7"/>
  </r>
  <r>
    <x v="0"/>
    <x v="33"/>
    <x v="349"/>
    <x v="348"/>
    <n v="15632.490000000002"/>
    <s v="Export_CoGe"/>
    <x v="0"/>
    <s v="ONFIN"/>
    <x v="32"/>
    <s v="FIN"/>
    <m/>
    <s v="C.17)"/>
    <s v="17) interessi e altri oneri finanziari"/>
    <x v="7"/>
  </r>
  <r>
    <x v="0"/>
    <x v="33"/>
    <x v="236"/>
    <x v="236"/>
    <n v="106.51"/>
    <s v="Export_CoGe"/>
    <x v="0"/>
    <s v="ONFIN"/>
    <x v="32"/>
    <s v="FIN"/>
    <m/>
    <s v="C.17)"/>
    <s v="17) interessi e altri oneri finanziari"/>
    <x v="7"/>
  </r>
  <r>
    <x v="0"/>
    <x v="33"/>
    <x v="239"/>
    <x v="239"/>
    <n v="-3190296.0900000003"/>
    <s v="Export_CoGe"/>
    <x v="0"/>
    <s v="RICOP"/>
    <x v="33"/>
    <s v="RIC"/>
    <m/>
    <s v="A.1)"/>
    <s v="1) ricavi delle vendite e delle prestazioni"/>
    <x v="5"/>
  </r>
  <r>
    <x v="0"/>
    <x v="33"/>
    <x v="243"/>
    <x v="243"/>
    <n v="-129019.46999999997"/>
    <s v="Export_CoGe"/>
    <x v="0"/>
    <s v="RICOP"/>
    <x v="33"/>
    <s v="RIC"/>
    <m/>
    <s v="A.1)"/>
    <s v="1) ricavi delle vendite e delle prestazioni"/>
    <x v="6"/>
  </r>
  <r>
    <x v="0"/>
    <x v="33"/>
    <x v="244"/>
    <x v="244"/>
    <n v="-7497.6399999999994"/>
    <s v="Export_CoGe"/>
    <x v="0"/>
    <s v="RICOP"/>
    <x v="33"/>
    <s v="RIC"/>
    <m/>
    <s v="A.1)"/>
    <s v="1) ricavi delle vendite e delle prestazioni"/>
    <x v="6"/>
  </r>
  <r>
    <x v="0"/>
    <x v="33"/>
    <x v="350"/>
    <x v="349"/>
    <n v="-73510.11"/>
    <s v="Export_CoGe"/>
    <x v="0"/>
    <s v="RICOP"/>
    <x v="33"/>
    <s v="RIC"/>
    <m/>
    <s v="A.1)"/>
    <s v="1) ricavi delle vendite e delle prestazioni"/>
    <x v="5"/>
  </r>
  <r>
    <x v="0"/>
    <x v="33"/>
    <x v="385"/>
    <x v="384"/>
    <n v="-46095.6"/>
    <s v="Export_CoGe"/>
    <x v="0"/>
    <s v="RICOP"/>
    <x v="33"/>
    <s v="RIC"/>
    <m/>
    <s v="A.1)"/>
    <s v="1) ricavi delle vendite e delle prestazioni"/>
    <x v="6"/>
  </r>
  <r>
    <x v="0"/>
    <x v="33"/>
    <x v="372"/>
    <x v="371"/>
    <n v="-30133"/>
    <s v="Export_CoGe"/>
    <x v="0"/>
    <s v="RICOP"/>
    <x v="33"/>
    <s v="RIC"/>
    <m/>
    <s v="A.1)"/>
    <s v="1) ricavi delle vendite e delle prestazioni"/>
    <x v="6"/>
  </r>
  <r>
    <x v="0"/>
    <x v="33"/>
    <x v="247"/>
    <x v="247"/>
    <n v="-112188.36"/>
    <s v="Export_CoGe"/>
    <x v="0"/>
    <s v="ONSTR"/>
    <x v="30"/>
    <s v="EXT"/>
    <m/>
    <s v="B.14)"/>
    <s v="14) oneri diversi di gestione"/>
    <x v="2"/>
  </r>
  <r>
    <x v="0"/>
    <x v="33"/>
    <x v="250"/>
    <x v="250"/>
    <n v="-681630.88199999998"/>
    <s v="Export_CoGe"/>
    <x v="0"/>
    <s v="CORR"/>
    <x v="35"/>
    <s v="CORR"/>
    <m/>
    <s v="A.1)"/>
    <s v="1) ricavi delle vendite e delle prestazioni"/>
    <x v="6"/>
  </r>
  <r>
    <x v="0"/>
    <x v="33"/>
    <x v="254"/>
    <x v="254"/>
    <n v="-284860.42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3"/>
    <x v="255"/>
    <x v="255"/>
    <n v="-408540.30000000005"/>
    <s v="Export_CoGe"/>
    <x v="0"/>
    <s v="VARMP"/>
    <x v="28"/>
    <s v="ACQ"/>
    <m/>
    <s v="B.11)"/>
    <s v="11) variazioni delle rimanenze di materie prime, sussidiarie, di consumo e di merci"/>
    <x v="3"/>
  </r>
  <r>
    <x v="0"/>
    <x v="33"/>
    <x v="257"/>
    <x v="257"/>
    <n v="-12.500000000000909"/>
    <s v="Export_CoGe"/>
    <x v="0"/>
    <s v="ALTRI"/>
    <x v="34"/>
    <s v="ALTRI"/>
    <m/>
    <s v="A.5)"/>
    <s v="5) altri ricavi e proventi, con separata indicazione dei contributi in conto esercizio"/>
    <x v="2"/>
  </r>
  <r>
    <x v="0"/>
    <x v="33"/>
    <x v="259"/>
    <x v="259"/>
    <n v="-1.16999999999849"/>
    <s v="Export_CoGe"/>
    <x v="0"/>
    <s v="ALTRI"/>
    <x v="34"/>
    <s v="ALTRI"/>
    <m/>
    <s v="A.5)"/>
    <s v="5) altri ricavi e proventi, con separata indicazione dei contributi in conto esercizio"/>
    <x v="2"/>
  </r>
  <r>
    <x v="0"/>
    <x v="33"/>
    <x v="238"/>
    <x v="238"/>
    <n v="5774.24"/>
    <s v="Export_CoGe"/>
    <x v="0"/>
    <s v="RICOP"/>
    <x v="33"/>
    <s v="RIC"/>
    <m/>
    <s v="A.1)"/>
    <s v="1) ricavi delle vendite e delle prestazioni"/>
    <x v="6"/>
  </r>
  <r>
    <x v="0"/>
    <x v="33"/>
    <x v="260"/>
    <x v="260"/>
    <n v="-1000"/>
    <s v="Export_CoGe"/>
    <x v="0"/>
    <s v="ALTRI"/>
    <x v="34"/>
    <s v="ALTRI"/>
    <m/>
    <s v="A.5)"/>
    <s v="5) altri ricavi e proventi, con separata indicazione dei contributi in conto esercizio"/>
    <x v="2"/>
  </r>
  <r>
    <x v="0"/>
    <x v="33"/>
    <x v="309"/>
    <x v="309"/>
    <n v="-7490.25"/>
    <s v="Export_CoGe"/>
    <x v="0"/>
    <s v="ALTRI"/>
    <x v="34"/>
    <s v="ALTRI"/>
    <m/>
    <s v="A.5)"/>
    <s v="5) altri ricavi e proventi, con separata indicazione dei contributi in conto esercizio"/>
    <x v="2"/>
  </r>
  <r>
    <x v="0"/>
    <x v="33"/>
    <x v="266"/>
    <x v="266"/>
    <n v="-4856.6900000000005"/>
    <s v="Export_CoGe"/>
    <x v="0"/>
    <s v="ONSTR"/>
    <x v="30"/>
    <s v="EXT"/>
    <m/>
    <s v="A.5)"/>
    <s v="5) altri ricavi e proventi, con separata indicazione dei contributi in conto esercizio"/>
    <x v="2"/>
  </r>
  <r>
    <x v="0"/>
    <x v="33"/>
    <x v="311"/>
    <x v="311"/>
    <n v="-5002.3"/>
    <s v="Export_CoGe"/>
    <x v="0"/>
    <s v="ACQDI"/>
    <x v="0"/>
    <s v="ACQ"/>
    <m/>
    <s v="A.5)"/>
    <s v="5) altri ricavi e proventi, con separata indicazione dei contributi in conto esercizio"/>
    <x v="2"/>
  </r>
  <r>
    <x v="0"/>
    <x v="33"/>
    <x v="268"/>
    <x v="268"/>
    <n v="-562099.55999999994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3"/>
    <x v="270"/>
    <x v="270"/>
    <n v="-88470.989999999991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3"/>
    <x v="380"/>
    <x v="379"/>
    <n v="-4038.17"/>
    <s v="Export_CoGe"/>
    <x v="0"/>
    <s v="ONSTR"/>
    <x v="30"/>
    <s v="EXT"/>
    <m/>
    <s v="A.5)"/>
    <s v="5) altri ricavi e proventi, con separata indicazione dei contributi in conto esercizio"/>
    <x v="8"/>
  </r>
  <r>
    <x v="0"/>
    <x v="33"/>
    <x v="374"/>
    <x v="373"/>
    <n v="-1500"/>
    <s v="Export_CoGe"/>
    <x v="0"/>
    <s v="ONSTR"/>
    <x v="30"/>
    <s v="EXT"/>
    <m/>
    <s v="B.14)"/>
    <s v="14) oneri diversi di gestione"/>
    <x v="2"/>
  </r>
  <r>
    <x v="0"/>
    <x v="33"/>
    <x v="276"/>
    <x v="276"/>
    <n v="-23118.55"/>
    <s v="Export_CoGe"/>
    <x v="0"/>
    <s v="ONFIN"/>
    <x v="32"/>
    <s v="FIN"/>
    <m/>
    <s v="C.16)"/>
    <s v="16) altri proventi finanziari"/>
    <x v="4"/>
  </r>
  <r>
    <x v="0"/>
    <x v="34"/>
    <x v="316"/>
    <x v="316"/>
    <n v="249.99999999998727"/>
    <s v="Export_CoGe"/>
    <x v="1"/>
    <s v="34.CS"/>
    <x v="18"/>
    <s v="PN"/>
    <m/>
    <s v="A"/>
    <s v="Crediti verso soci"/>
    <x v="1"/>
  </r>
  <r>
    <x v="0"/>
    <x v="34"/>
    <x v="2"/>
    <x v="2"/>
    <n v="10000"/>
    <s v="Export_CoGe"/>
    <x v="1"/>
    <s v="23.I.IMM"/>
    <x v="1"/>
    <s v="IMM"/>
    <m/>
    <s v="23.I.IMM"/>
    <s v="Immobilizzazioni Immateriali"/>
    <x v="1"/>
  </r>
  <r>
    <x v="0"/>
    <x v="34"/>
    <x v="4"/>
    <x v="4"/>
    <n v="31263"/>
    <s v="Export_CoGe"/>
    <x v="1"/>
    <s v="23.I.IMM"/>
    <x v="1"/>
    <s v="IMM"/>
    <m/>
    <s v="23.I.IMM"/>
    <s v="Immobilizzazioni Immateriali"/>
    <x v="1"/>
  </r>
  <r>
    <x v="0"/>
    <x v="34"/>
    <x v="6"/>
    <x v="6"/>
    <n v="74007.100000000006"/>
    <s v="Export_CoGe"/>
    <x v="1"/>
    <s v="23.I.IMM"/>
    <x v="1"/>
    <s v="IMM"/>
    <m/>
    <s v="23.I.IMM"/>
    <s v="Immobilizzazioni Immateriali"/>
    <x v="1"/>
  </r>
  <r>
    <x v="0"/>
    <x v="34"/>
    <x v="10"/>
    <x v="10"/>
    <n v="59322.69"/>
    <s v="Export_CoGe"/>
    <x v="1"/>
    <s v="23.I.IMM"/>
    <x v="1"/>
    <s v="IMM"/>
    <m/>
    <s v="23.I.IMM"/>
    <s v="Immobilizzazioni Immateriali"/>
    <x v="1"/>
  </r>
  <r>
    <x v="0"/>
    <x v="34"/>
    <x v="12"/>
    <x v="12"/>
    <n v="87545.25"/>
    <s v="Export_CoGe"/>
    <x v="1"/>
    <s v="24.I.MAT"/>
    <x v="3"/>
    <s v="MAT"/>
    <m/>
    <s v="24.I.MAT"/>
    <s v="Immobilizzazioni Materiali"/>
    <x v="1"/>
  </r>
  <r>
    <x v="0"/>
    <x v="34"/>
    <x v="14"/>
    <x v="14"/>
    <n v="693957.03"/>
    <s v="Export_CoGe"/>
    <x v="1"/>
    <s v="24.I.MAT"/>
    <x v="3"/>
    <s v="MAT"/>
    <m/>
    <s v="24.I.MAT"/>
    <s v="Immobilizzazioni Materiali"/>
    <x v="1"/>
  </r>
  <r>
    <x v="0"/>
    <x v="34"/>
    <x v="16"/>
    <x v="16"/>
    <n v="136992.31"/>
    <s v="Export_CoGe"/>
    <x v="1"/>
    <s v="24.I.MAT"/>
    <x v="3"/>
    <s v="MAT"/>
    <m/>
    <s v="24.I.MAT"/>
    <s v="Immobilizzazioni Materiali"/>
    <x v="1"/>
  </r>
  <r>
    <x v="0"/>
    <x v="34"/>
    <x v="18"/>
    <x v="18"/>
    <n v="229033.74"/>
    <s v="Export_CoGe"/>
    <x v="1"/>
    <s v="24.I.MAT"/>
    <x v="3"/>
    <s v="MAT"/>
    <m/>
    <s v="24.I.MAT"/>
    <s v="Immobilizzazioni Materiali"/>
    <x v="1"/>
  </r>
  <r>
    <x v="0"/>
    <x v="34"/>
    <x v="407"/>
    <x v="406"/>
    <n v="140736"/>
    <s v="Export_CoGe"/>
    <x v="1"/>
    <s v="24.I.MAT"/>
    <x v="3"/>
    <s v="MAT"/>
    <m/>
    <s v="24.I.MAT"/>
    <s v="Immobilizzazioni Materiali"/>
    <x v="1"/>
  </r>
  <r>
    <x v="0"/>
    <x v="34"/>
    <x v="21"/>
    <x v="21"/>
    <n v="328126.49000000005"/>
    <s v="Export_CoGe"/>
    <x v="1"/>
    <s v="24.I.MAT"/>
    <x v="3"/>
    <s v="MAT"/>
    <m/>
    <s v="24.I.MAT"/>
    <s v="Immobilizzazioni Materiali"/>
    <x v="1"/>
  </r>
  <r>
    <x v="0"/>
    <x v="34"/>
    <x v="24"/>
    <x v="24"/>
    <n v="96009.37"/>
    <s v="Export_CoGe"/>
    <x v="1"/>
    <s v="24.I.MAT"/>
    <x v="3"/>
    <s v="MAT"/>
    <m/>
    <s v="24.I.MAT"/>
    <s v="Immobilizzazioni Materiali"/>
    <x v="1"/>
  </r>
  <r>
    <x v="0"/>
    <x v="34"/>
    <x v="26"/>
    <x v="26"/>
    <n v="16409.09"/>
    <s v="Export_CoGe"/>
    <x v="1"/>
    <s v="24.I.MAT"/>
    <x v="3"/>
    <s v="MAT"/>
    <m/>
    <s v="24.I.MAT"/>
    <s v="Immobilizzazioni Materiali"/>
    <x v="1"/>
  </r>
  <r>
    <x v="0"/>
    <x v="34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34"/>
    <x v="436"/>
    <x v="436"/>
    <n v="244.25"/>
    <s v="Export_CoGe"/>
    <x v="1"/>
    <s v="24.I.MAT"/>
    <x v="3"/>
    <s v="MAT"/>
    <m/>
    <s v="24.I.MAT"/>
    <s v="Immobilizzazioni Materiali"/>
    <x v="1"/>
  </r>
  <r>
    <x v="0"/>
    <x v="34"/>
    <x v="36"/>
    <x v="36"/>
    <n v="340"/>
    <s v="Export_CoGe"/>
    <x v="1"/>
    <s v="25.I.FIN"/>
    <x v="7"/>
    <s v="IFIN"/>
    <m/>
    <s v="25.I.FIN"/>
    <s v="Immobilizzazioni Finanziarie"/>
    <x v="1"/>
  </r>
  <r>
    <x v="0"/>
    <x v="34"/>
    <x v="38"/>
    <x v="38"/>
    <n v="2500"/>
    <s v="Export_CoGe"/>
    <x v="1"/>
    <s v="25.I.FIN"/>
    <x v="7"/>
    <s v="IFIN"/>
    <m/>
    <s v="25.I.FIN"/>
    <s v="Immobilizzazioni Finanziarie"/>
    <x v="1"/>
  </r>
  <r>
    <x v="0"/>
    <x v="34"/>
    <x v="40"/>
    <x v="40"/>
    <n v="250"/>
    <s v="Export_CoGe"/>
    <x v="1"/>
    <s v="25.I.FIN"/>
    <x v="7"/>
    <s v="IFIN"/>
    <m/>
    <s v="25.I.FIN"/>
    <s v="Immobilizzazioni Finanziarie"/>
    <x v="1"/>
  </r>
  <r>
    <x v="0"/>
    <x v="34"/>
    <x v="317"/>
    <x v="317"/>
    <n v="997500"/>
    <s v="Export_CoGe"/>
    <x v="1"/>
    <s v="25.I.FIN"/>
    <x v="7"/>
    <s v="IFIN"/>
    <m/>
    <s v="25.I.FIN"/>
    <s v="Immobilizzazioni Finanziarie"/>
    <x v="1"/>
  </r>
  <r>
    <x v="0"/>
    <x v="34"/>
    <x v="318"/>
    <x v="318"/>
    <n v="39250.559999999998"/>
    <s v="Export_CoGe"/>
    <x v="1"/>
    <s v="25.I.FIN"/>
    <x v="7"/>
    <s v="IFIN"/>
    <m/>
    <s v="25.I.FIN"/>
    <s v="Immobilizzazioni Finanziarie"/>
    <x v="1"/>
  </r>
  <r>
    <x v="0"/>
    <x v="34"/>
    <x v="351"/>
    <x v="350"/>
    <n v="135322.94"/>
    <s v="Export_CoGe"/>
    <x v="1"/>
    <s v="25.I.FIN"/>
    <x v="7"/>
    <s v="IFIN"/>
    <m/>
    <s v="25.I.FIN"/>
    <s v="Immobilizzazioni Finanziarie"/>
    <x v="1"/>
  </r>
  <r>
    <x v="0"/>
    <x v="34"/>
    <x v="45"/>
    <x v="45"/>
    <n v="158513.26000000007"/>
    <s v="Export_CoGe"/>
    <x v="1"/>
    <s v="26.MAG"/>
    <x v="9"/>
    <s v="MAG"/>
    <m/>
    <s v="26.MAG"/>
    <s v="Rimanenze"/>
    <x v="1"/>
  </r>
  <r>
    <x v="0"/>
    <x v="34"/>
    <x v="49"/>
    <x v="49"/>
    <n v="225177.04"/>
    <s v="Export_CoGe"/>
    <x v="1"/>
    <s v="26.MAG"/>
    <x v="9"/>
    <s v="MAG"/>
    <m/>
    <s v="26.MAG"/>
    <s v="Rimanenze"/>
    <x v="1"/>
  </r>
  <r>
    <x v="0"/>
    <x v="34"/>
    <x v="51"/>
    <x v="51"/>
    <n v="1287749.4999999928"/>
    <s v="Export_CoGe"/>
    <x v="1"/>
    <s v="27.CLI"/>
    <x v="10"/>
    <s v="CLI"/>
    <m/>
    <s v="27.CLI"/>
    <s v="Crediti Commerciali"/>
    <x v="1"/>
  </r>
  <r>
    <x v="0"/>
    <x v="34"/>
    <x v="53"/>
    <x v="53"/>
    <n v="10290.420000000026"/>
    <s v="Export_CoGe"/>
    <x v="1"/>
    <s v="27.CLI"/>
    <x v="10"/>
    <s v="CLI"/>
    <m/>
    <s v="27.CLI"/>
    <s v="Crediti Commerciali"/>
    <x v="1"/>
  </r>
  <r>
    <x v="0"/>
    <x v="34"/>
    <x v="55"/>
    <x v="55"/>
    <n v="45940.609999999942"/>
    <s v="Export_CoGe"/>
    <x v="1"/>
    <s v="27.CLI"/>
    <x v="10"/>
    <s v="CLI"/>
    <m/>
    <s v="27.CLI"/>
    <s v="Crediti Commerciali"/>
    <x v="1"/>
  </r>
  <r>
    <x v="0"/>
    <x v="34"/>
    <x v="61"/>
    <x v="61"/>
    <n v="794.3599999999999"/>
    <s v="Export_CoGe"/>
    <x v="1"/>
    <s v="31.PTN"/>
    <x v="12"/>
    <s v="PTN"/>
    <m/>
    <s v="31.PTN"/>
    <s v="Crediti Tributari"/>
    <x v="1"/>
  </r>
  <r>
    <x v="0"/>
    <x v="34"/>
    <x v="319"/>
    <x v="319"/>
    <n v="107560.93999999999"/>
    <s v="Export_CoGe"/>
    <x v="1"/>
    <s v="31.PTN"/>
    <x v="12"/>
    <s v="PTN"/>
    <m/>
    <s v="31.PTN"/>
    <s v="Crediti Tributari"/>
    <x v="1"/>
  </r>
  <r>
    <x v="0"/>
    <x v="34"/>
    <x v="415"/>
    <x v="414"/>
    <n v="-2237.0499999999956"/>
    <s v="Export_CoGe"/>
    <x v="1"/>
    <s v="29.AC"/>
    <x v="11"/>
    <s v="AC"/>
    <m/>
    <s v="29.AC"/>
    <s v="Altri Crediti"/>
    <x v="1"/>
  </r>
  <r>
    <x v="0"/>
    <x v="34"/>
    <x v="67"/>
    <x v="67"/>
    <n v="5898.25"/>
    <s v="Export_CoGe"/>
    <x v="1"/>
    <s v="31.PTN"/>
    <x v="12"/>
    <s v="PTN"/>
    <m/>
    <s v="31.PTN"/>
    <s v="Crediti Tributari"/>
    <x v="1"/>
  </r>
  <r>
    <x v="0"/>
    <x v="34"/>
    <x v="72"/>
    <x v="72"/>
    <n v="31793.000000000007"/>
    <s v="Export_CoGe"/>
    <x v="1"/>
    <s v="31.PTN"/>
    <x v="12"/>
    <s v="PTN"/>
    <m/>
    <s v="31.PTN"/>
    <s v="Crediti Tributari"/>
    <x v="1"/>
  </r>
  <r>
    <x v="0"/>
    <x v="34"/>
    <x v="422"/>
    <x v="421"/>
    <n v="7119.9799999999977"/>
    <s v="Export_CoGe"/>
    <x v="1"/>
    <s v="31.PTN"/>
    <x v="12"/>
    <s v="PTN"/>
    <m/>
    <s v="31.PTN"/>
    <s v="Crediti Tributari"/>
    <x v="1"/>
  </r>
  <r>
    <x v="0"/>
    <x v="34"/>
    <x v="78"/>
    <x v="78"/>
    <n v="58562.62000000001"/>
    <s v="Export_CoGe"/>
    <x v="1"/>
    <s v="29.AC"/>
    <x v="11"/>
    <s v="FOR"/>
    <m/>
    <s v="28.FOR"/>
    <s v="Altri Crediti"/>
    <x v="1"/>
  </r>
  <r>
    <x v="0"/>
    <x v="34"/>
    <x v="80"/>
    <x v="80"/>
    <n v="2796.9300000000658"/>
    <s v="Export_CoGe"/>
    <x v="1"/>
    <s v="29.AC"/>
    <x v="11"/>
    <s v="AC"/>
    <m/>
    <s v="29.AC"/>
    <s v="Altri Crediti"/>
    <x v="1"/>
  </r>
  <r>
    <x v="0"/>
    <x v="34"/>
    <x v="84"/>
    <x v="84"/>
    <n v="151252.38"/>
    <s v="Export_CoGe"/>
    <x v="1"/>
    <s v="29.AC"/>
    <x v="11"/>
    <s v="AC"/>
    <m/>
    <s v="29.AC"/>
    <s v="Altri Crediti"/>
    <x v="1"/>
  </r>
  <r>
    <x v="0"/>
    <x v="34"/>
    <x v="86"/>
    <x v="86"/>
    <n v="-6219.2999999999538"/>
    <s v="Export_CoGe"/>
    <x v="1"/>
    <s v="29.AC"/>
    <x v="11"/>
    <s v="AC"/>
    <m/>
    <s v="29.AC"/>
    <s v="Altri Crediti"/>
    <x v="1"/>
  </r>
  <r>
    <x v="0"/>
    <x v="34"/>
    <x v="88"/>
    <x v="88"/>
    <n v="108.03000000004332"/>
    <s v="Export_CoGe"/>
    <x v="1"/>
    <s v="30.AD"/>
    <x v="13"/>
    <s v="AD"/>
    <m/>
    <s v="30.AD"/>
    <s v="Altri Crediti"/>
    <x v="1"/>
  </r>
  <r>
    <x v="0"/>
    <x v="34"/>
    <x v="90"/>
    <x v="90"/>
    <n v="4442.560000000015"/>
    <s v="Export_CoGe"/>
    <x v="1"/>
    <s v="29.AC"/>
    <x v="11"/>
    <s v="AC"/>
    <m/>
    <s v="29.AC"/>
    <s v="Altri Crediti"/>
    <x v="1"/>
  </r>
  <r>
    <x v="0"/>
    <x v="34"/>
    <x v="92"/>
    <x v="92"/>
    <n v="47142.770000000004"/>
    <s v="Export_CoGe"/>
    <x v="1"/>
    <s v="29.AC"/>
    <x v="11"/>
    <s v="AC"/>
    <m/>
    <s v="29.AC"/>
    <s v="Altri Crediti"/>
    <x v="1"/>
  </r>
  <r>
    <x v="0"/>
    <x v="34"/>
    <x v="98"/>
    <x v="98"/>
    <n v="53.55"/>
    <s v="Export_CoGe"/>
    <x v="1"/>
    <s v="29.AC"/>
    <x v="11"/>
    <s v="AC"/>
    <m/>
    <s v="29.AC"/>
    <s v="Altri Crediti"/>
    <x v="1"/>
  </r>
  <r>
    <x v="0"/>
    <x v="34"/>
    <x v="321"/>
    <x v="321"/>
    <n v="1091.8000000000002"/>
    <s v="Export_CoGe"/>
    <x v="1"/>
    <s v="29.AC"/>
    <x v="11"/>
    <s v="AC"/>
    <m/>
    <s v="29.AC"/>
    <s v="Altri Crediti"/>
    <x v="1"/>
  </r>
  <r>
    <x v="0"/>
    <x v="34"/>
    <x v="322"/>
    <x v="322"/>
    <n v="181.46999999998934"/>
    <s v="Export_CoGe"/>
    <x v="1"/>
    <s v="29.AC"/>
    <x v="11"/>
    <s v="AC"/>
    <m/>
    <s v="29.AC"/>
    <s v="Altri Crediti"/>
    <x v="1"/>
  </r>
  <r>
    <x v="0"/>
    <x v="34"/>
    <x v="107"/>
    <x v="107"/>
    <n v="8023.9599999999991"/>
    <s v="Export_CoGe"/>
    <x v="1"/>
    <s v="29.AC"/>
    <x v="11"/>
    <s v="AC"/>
    <m/>
    <s v="29.AC"/>
    <s v="Ratei/Risconti Attivi"/>
    <x v="1"/>
  </r>
  <r>
    <x v="0"/>
    <x v="34"/>
    <x v="109"/>
    <x v="109"/>
    <n v="811.14000000000124"/>
    <s v="Export_CoGe"/>
    <x v="1"/>
    <s v="36.LIQ"/>
    <x v="15"/>
    <s v="BREVE "/>
    <m/>
    <s v="36.LIQ"/>
    <s v="Debiti a Breve (Liquidità)"/>
    <x v="1"/>
  </r>
  <r>
    <x v="0"/>
    <x v="34"/>
    <x v="323"/>
    <x v="323"/>
    <n v="60527.587999998548"/>
    <s v="Export_CoGe"/>
    <x v="1"/>
    <s v="36.LIQ"/>
    <x v="15"/>
    <s v="BREVE "/>
    <m/>
    <s v="36.LIQ"/>
    <s v="Debiti a Breve (Liquidità)"/>
    <x v="1"/>
  </r>
  <r>
    <x v="0"/>
    <x v="34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34"/>
    <x v="411"/>
    <x v="410"/>
    <n v="3275.16"/>
    <s v="Export_CoGe"/>
    <x v="1"/>
    <s v="36.LIQ"/>
    <x v="15"/>
    <s v="BREVE "/>
    <m/>
    <s v="36.LIQ"/>
    <s v="Debiti a Breve (Liquidità)"/>
    <x v="1"/>
  </r>
  <r>
    <x v="0"/>
    <x v="34"/>
    <x v="412"/>
    <x v="411"/>
    <n v="527.74"/>
    <s v="Export_CoGe"/>
    <x v="1"/>
    <s v="36.LIQ"/>
    <x v="15"/>
    <s v="BREVE "/>
    <m/>
    <s v="36.LIQ"/>
    <s v="Debiti a Breve (Liquidità)"/>
    <x v="1"/>
  </r>
  <r>
    <x v="0"/>
    <x v="34"/>
    <x v="117"/>
    <x v="117"/>
    <n v="609978.82000000682"/>
    <s v="Export_CoGe"/>
    <x v="1"/>
    <s v="36.LIQ"/>
    <x v="15"/>
    <s v="BREVE "/>
    <m/>
    <s v="36.LIQ"/>
    <s v="Debiti a Breve (Liquidità)"/>
    <x v="1"/>
  </r>
  <r>
    <x v="0"/>
    <x v="34"/>
    <x v="325"/>
    <x v="199"/>
    <n v="274098.9200000001"/>
    <s v="Export_CoGe"/>
    <x v="1"/>
    <s v="36.LIQ"/>
    <x v="15"/>
    <s v="BREVE "/>
    <m/>
    <s v="36.LIQ"/>
    <s v="Debiti a Breve (Liquidità)"/>
    <x v="1"/>
  </r>
  <r>
    <x v="0"/>
    <x v="34"/>
    <x v="126"/>
    <x v="126"/>
    <n v="63229.720000002664"/>
    <s v="Export_CoGe"/>
    <x v="1"/>
    <s v="36.LIQ"/>
    <x v="15"/>
    <s v="BREVE "/>
    <m/>
    <s v="36.LIQ"/>
    <s v="Debiti a Breve (Liquidità)"/>
    <x v="1"/>
  </r>
  <r>
    <x v="0"/>
    <x v="34"/>
    <x v="128"/>
    <x v="128"/>
    <n v="279994.09999999998"/>
    <s v="Export_CoGe"/>
    <x v="1"/>
    <s v="36.LIQ"/>
    <x v="15"/>
    <s v="BREVE "/>
    <m/>
    <s v="36.LIQ"/>
    <s v="Debiti a Breve (Liquidità)"/>
    <x v="1"/>
  </r>
  <r>
    <x v="0"/>
    <x v="34"/>
    <x v="130"/>
    <x v="130"/>
    <n v="186957.44000000029"/>
    <s v="Export_CoGe"/>
    <x v="1"/>
    <s v="36.LIQ"/>
    <x v="15"/>
    <s v="BREVE "/>
    <m/>
    <s v="36.LIQ"/>
    <s v="Debiti a Breve (Liquidità)"/>
    <x v="1"/>
  </r>
  <r>
    <x v="0"/>
    <x v="34"/>
    <x v="132"/>
    <x v="132"/>
    <n v="18871.409999999985"/>
    <s v="Export_CoGe"/>
    <x v="1"/>
    <s v="36.LIQ"/>
    <x v="15"/>
    <s v="BREVE "/>
    <m/>
    <s v="36.LIQ"/>
    <s v="Debiti a Breve (Liquidità)"/>
    <x v="1"/>
  </r>
  <r>
    <x v="0"/>
    <x v="34"/>
    <x v="326"/>
    <x v="325"/>
    <n v="321285.15899999969"/>
    <s v="Export_CoGe"/>
    <x v="1"/>
    <s v="36.LIQ"/>
    <x v="15"/>
    <s v="BREVE "/>
    <m/>
    <s v="36.LIQ"/>
    <s v="Debiti a Breve (Liquidità)"/>
    <x v="1"/>
  </r>
  <r>
    <x v="0"/>
    <x v="34"/>
    <x v="327"/>
    <x v="326"/>
    <n v="2582.0400000000009"/>
    <s v="Export_CoGe"/>
    <x v="1"/>
    <s v="36.LIQ"/>
    <x v="15"/>
    <s v="BREVE "/>
    <m/>
    <s v="36.LIQ"/>
    <s v="Debiti a Breve (Liquidità)"/>
    <x v="1"/>
  </r>
  <r>
    <x v="0"/>
    <x v="34"/>
    <x v="359"/>
    <x v="358"/>
    <n v="94603.819999999949"/>
    <s v="Export_CoGe"/>
    <x v="1"/>
    <s v="36.LIQ"/>
    <x v="15"/>
    <s v="BREVE "/>
    <m/>
    <s v="36.LIQ"/>
    <s v="Debiti a Breve (Liquidità)"/>
    <x v="1"/>
  </r>
  <r>
    <x v="0"/>
    <x v="34"/>
    <x v="365"/>
    <x v="364"/>
    <n v="13.77000000000108"/>
    <s v="Export_CoGe"/>
    <x v="1"/>
    <s v="36.LIQ"/>
    <x v="15"/>
    <s v="BREVE "/>
    <m/>
    <s v="36.LIQ"/>
    <s v="Debiti a Breve (Liquidità)"/>
    <x v="1"/>
  </r>
  <r>
    <x v="0"/>
    <x v="34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34"/>
    <x v="329"/>
    <x v="328"/>
    <n v="900000"/>
    <s v="Export_CoGe"/>
    <x v="1"/>
    <s v="36.LIQ"/>
    <x v="15"/>
    <s v="BREVE "/>
    <m/>
    <s v="36.LIQ"/>
    <s v="Debiti a Breve (Liquidità)"/>
    <x v="1"/>
  </r>
  <r>
    <x v="0"/>
    <x v="34"/>
    <x v="145"/>
    <x v="145"/>
    <n v="-8400.0000000000746"/>
    <s v="Export_CoGe"/>
    <x v="1"/>
    <s v="34.CS"/>
    <x v="18"/>
    <s v="PN"/>
    <m/>
    <s v="34.CS"/>
    <s v="Capitale "/>
    <x v="1"/>
  </r>
  <r>
    <x v="0"/>
    <x v="34"/>
    <x v="147"/>
    <x v="147"/>
    <n v="-100000"/>
    <s v="Export_CoGe"/>
    <x v="1"/>
    <s v="34.CS"/>
    <x v="18"/>
    <s v="PN"/>
    <m/>
    <s v="34.CS"/>
    <s v="Capitale "/>
    <x v="1"/>
  </r>
  <r>
    <x v="0"/>
    <x v="34"/>
    <x v="149"/>
    <x v="149"/>
    <n v="-800000"/>
    <s v="Export_CoGe"/>
    <x v="1"/>
    <s v="34.CS"/>
    <x v="18"/>
    <s v="PN"/>
    <m/>
    <s v="34.CS"/>
    <s v="Capitale "/>
    <x v="1"/>
  </r>
  <r>
    <x v="0"/>
    <x v="34"/>
    <x v="151"/>
    <x v="151"/>
    <n v="-99477.040000000008"/>
    <s v="Export_CoGe"/>
    <x v="1"/>
    <s v="35.RIS"/>
    <x v="19"/>
    <s v="PN"/>
    <m/>
    <s v="35.RIS"/>
    <s v="Riserva Legale"/>
    <x v="1"/>
  </r>
  <r>
    <x v="0"/>
    <x v="34"/>
    <x v="330"/>
    <x v="329"/>
    <n v="-135322.94000000006"/>
    <s v="Export_CoGe"/>
    <x v="1"/>
    <s v="35.RIS"/>
    <x v="19"/>
    <s v="PN"/>
    <m/>
    <s v="35.RIS_bis"/>
    <s v="VII - Riserva per operaz. di copertura dei flussi finanz. attesi"/>
    <x v="1"/>
  </r>
  <r>
    <x v="0"/>
    <x v="34"/>
    <x v="154"/>
    <x v="154"/>
    <n v="-100905.84000000001"/>
    <s v="Export_CoGe"/>
    <x v="1"/>
    <s v="35.RIS"/>
    <x v="19"/>
    <s v="PN"/>
    <m/>
    <s v="35.RIS"/>
    <s v="Altre Riserve"/>
    <x v="1"/>
  </r>
  <r>
    <x v="0"/>
    <x v="34"/>
    <x v="157"/>
    <x v="157"/>
    <n v="-140622.34000000005"/>
    <s v="Export_CoGe"/>
    <x v="1"/>
    <s v="23.I.MATFON"/>
    <x v="20"/>
    <s v="MAT"/>
    <m/>
    <s v="23.I.MATFON"/>
    <s v="Immobilizzazioni Materiali"/>
    <x v="1"/>
  </r>
  <r>
    <x v="0"/>
    <x v="34"/>
    <x v="158"/>
    <x v="158"/>
    <n v="-253225.76000000004"/>
    <s v="Export_CoGe"/>
    <x v="1"/>
    <s v="23.I.MATFON"/>
    <x v="20"/>
    <s v="MAT"/>
    <m/>
    <s v="23.I.MATFON"/>
    <s v="Immobilizzazioni Materiali"/>
    <x v="1"/>
  </r>
  <r>
    <x v="0"/>
    <x v="34"/>
    <x v="159"/>
    <x v="159"/>
    <n v="-194857.99000000011"/>
    <s v="Export_CoGe"/>
    <x v="1"/>
    <s v="23.I.MATFON"/>
    <x v="20"/>
    <s v="MAT"/>
    <m/>
    <s v="23.I.MATFON"/>
    <s v="Immobilizzazioni Materiali"/>
    <x v="1"/>
  </r>
  <r>
    <x v="0"/>
    <x v="34"/>
    <x v="161"/>
    <x v="161"/>
    <n v="-71363.575999999986"/>
    <s v="Export_CoGe"/>
    <x v="1"/>
    <s v="23.I.MATFON"/>
    <x v="20"/>
    <s v="MAT"/>
    <m/>
    <s v="23.I.MATFON"/>
    <s v="Immobilizzazioni Materiali"/>
    <x v="1"/>
  </r>
  <r>
    <x v="0"/>
    <x v="34"/>
    <x v="162"/>
    <x v="162"/>
    <n v="-16408.5"/>
    <s v="Export_CoGe"/>
    <x v="1"/>
    <s v="23.I.MATFON"/>
    <x v="20"/>
    <s v="MAT"/>
    <m/>
    <s v="23.I.MATFON"/>
    <s v="Immobilizzazioni Materiali"/>
    <x v="1"/>
  </r>
  <r>
    <x v="0"/>
    <x v="34"/>
    <x v="163"/>
    <x v="163"/>
    <n v="-11713.16159999999"/>
    <s v="Export_CoGe"/>
    <x v="1"/>
    <s v="23.I.MATFON"/>
    <x v="20"/>
    <s v="MAT"/>
    <m/>
    <s v="23.I.MATFON"/>
    <s v="Immobilizzazioni Materiali"/>
    <x v="1"/>
  </r>
  <r>
    <x v="0"/>
    <x v="34"/>
    <x v="164"/>
    <x v="164"/>
    <n v="-16893.239999999991"/>
    <s v="Export_CoGe"/>
    <x v="1"/>
    <s v="23.I.MATFON"/>
    <x v="20"/>
    <s v="MAT"/>
    <m/>
    <s v="23.I.MATFON"/>
    <s v="Immobilizzazioni Materiali"/>
    <x v="1"/>
  </r>
  <r>
    <x v="0"/>
    <x v="34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34"/>
    <x v="167"/>
    <x v="167"/>
    <n v="-11602"/>
    <s v="Export_CoGe"/>
    <x v="1"/>
    <s v="23.I.IMMFON"/>
    <x v="21"/>
    <s v="IMM"/>
    <m/>
    <s v="23.I.IMMFON"/>
    <s v="Immobilizzazioni Immateriali"/>
    <x v="1"/>
  </r>
  <r>
    <x v="0"/>
    <x v="34"/>
    <x v="168"/>
    <x v="168"/>
    <n v="-43712.670000000049"/>
    <s v="Export_CoGe"/>
    <x v="1"/>
    <s v="23.I.IMMFON"/>
    <x v="21"/>
    <s v="IMM"/>
    <m/>
    <s v="23.I.IMMFON"/>
    <s v="Immobilizzazioni Immateriali"/>
    <x v="1"/>
  </r>
  <r>
    <x v="0"/>
    <x v="34"/>
    <x v="169"/>
    <x v="169"/>
    <n v="-54028.090000000011"/>
    <s v="Export_CoGe"/>
    <x v="1"/>
    <s v="23.I.IMMFON"/>
    <x v="21"/>
    <s v="IMM"/>
    <m/>
    <s v="23.I.IMMFON"/>
    <s v="Immobilizzazioni Immateriali"/>
    <x v="1"/>
  </r>
  <r>
    <x v="0"/>
    <x v="34"/>
    <x v="170"/>
    <x v="170"/>
    <n v="-689282"/>
    <s v="Export_CoGe"/>
    <x v="1"/>
    <s v="33.PROV"/>
    <x v="22"/>
    <s v="PROV"/>
    <m/>
    <s v="33.PROV"/>
    <s v="Altri Fondi "/>
    <x v="1"/>
  </r>
  <r>
    <x v="0"/>
    <x v="34"/>
    <x v="333"/>
    <x v="332"/>
    <n v="-315297.5"/>
    <s v="Export_CoGe"/>
    <x v="1"/>
    <s v="26.MAG"/>
    <x v="9"/>
    <s v="MAG"/>
    <m/>
    <s v="26.MAG"/>
    <s v="Rimanenze"/>
    <x v="1"/>
  </r>
  <r>
    <x v="0"/>
    <x v="34"/>
    <x v="398"/>
    <x v="397"/>
    <n v="-194176"/>
    <s v="Export_CoGe"/>
    <x v="1"/>
    <s v="26.MAG"/>
    <x v="9"/>
    <s v="MAG"/>
    <m/>
    <s v="26.MAG"/>
    <s v="Rimanenze"/>
    <x v="1"/>
  </r>
  <r>
    <x v="0"/>
    <x v="34"/>
    <x v="172"/>
    <x v="172"/>
    <n v="-167758.73999999993"/>
    <s v="Export_CoGe"/>
    <x v="1"/>
    <s v="38.TFR"/>
    <x v="23"/>
    <s v="TFR"/>
    <m/>
    <s v="38.TFR"/>
    <s v="Fondo TFR"/>
    <x v="1"/>
  </r>
  <r>
    <x v="0"/>
    <x v="34"/>
    <x v="173"/>
    <x v="173"/>
    <n v="-437183.26"/>
    <s v="Export_CoGe"/>
    <x v="1"/>
    <s v="38.TFR"/>
    <x v="23"/>
    <s v="TFR"/>
    <m/>
    <s v="38.TFR"/>
    <s v="Fondo TFR"/>
    <x v="1"/>
  </r>
  <r>
    <x v="0"/>
    <x v="34"/>
    <x v="174"/>
    <x v="174"/>
    <n v="-50786.170000000013"/>
    <s v="Export_CoGe"/>
    <x v="1"/>
    <s v="38.TFR"/>
    <x v="23"/>
    <s v="TFR"/>
    <m/>
    <s v="38.TFR"/>
    <s v="Fondo TFR"/>
    <x v="1"/>
  </r>
  <r>
    <x v="0"/>
    <x v="34"/>
    <x v="175"/>
    <x v="175"/>
    <n v="-13963.669999999995"/>
    <s v="Export_CoGe"/>
    <x v="1"/>
    <s v="38.TFR"/>
    <x v="23"/>
    <s v="TFR"/>
    <m/>
    <s v="38.TFR"/>
    <s v="Fondo TFR"/>
    <x v="1"/>
  </r>
  <r>
    <x v="0"/>
    <x v="34"/>
    <x v="177"/>
    <x v="177"/>
    <n v="-195502.61"/>
    <s v="Export_CoGe"/>
    <x v="1"/>
    <s v="27.CLI"/>
    <x v="10"/>
    <s v="CLI"/>
    <m/>
    <s v="27.CLI"/>
    <s v="Crediti Commerciali"/>
    <x v="1"/>
  </r>
  <r>
    <x v="0"/>
    <x v="34"/>
    <x v="431"/>
    <x v="431"/>
    <n v="-29480"/>
    <s v="Export_CoGe"/>
    <x v="1"/>
    <s v="33.PROV"/>
    <x v="22"/>
    <s v="PROV"/>
    <m/>
    <m/>
    <s v="Altri Fondi "/>
    <x v="1"/>
  </r>
  <r>
    <x v="0"/>
    <x v="34"/>
    <x v="183"/>
    <x v="183"/>
    <n v="-149333.34999999998"/>
    <s v="Export_CoGe"/>
    <x v="1"/>
    <s v="37.DFIN"/>
    <x v="25"/>
    <s v="LUNGO"/>
    <m/>
    <s v="37.DFIN"/>
    <s v="Debiti Finanziari (MLT)"/>
    <x v="1"/>
  </r>
  <r>
    <x v="0"/>
    <x v="34"/>
    <x v="189"/>
    <x v="189"/>
    <n v="-335874.88000000018"/>
    <s v="Export_CoGe"/>
    <x v="1"/>
    <s v="37.DFIN"/>
    <x v="25"/>
    <s v="LUNGO"/>
    <m/>
    <s v="37.DFIN"/>
    <s v="Debiti Finanziari (MLT)"/>
    <x v="1"/>
  </r>
  <r>
    <x v="0"/>
    <x v="34"/>
    <x v="193"/>
    <x v="193"/>
    <n v="-158617.24"/>
    <s v="Export_CoGe"/>
    <x v="1"/>
    <s v="37.DFIN"/>
    <x v="25"/>
    <s v="LUNGO"/>
    <m/>
    <s v="37.DFIN"/>
    <s v="Debiti Finanziari (MLT)"/>
    <x v="1"/>
  </r>
  <r>
    <x v="0"/>
    <x v="34"/>
    <x v="195"/>
    <x v="195"/>
    <n v="-44531.820000000007"/>
    <s v="Export_CoGe"/>
    <x v="1"/>
    <s v="37.DFIN"/>
    <x v="25"/>
    <s v="LUNGO"/>
    <m/>
    <s v="37.DFIN"/>
    <s v="Debiti Finanziari (MLT)"/>
    <x v="1"/>
  </r>
  <r>
    <x v="0"/>
    <x v="34"/>
    <x v="335"/>
    <x v="334"/>
    <n v="-110275.99"/>
    <s v="Export_CoGe"/>
    <x v="1"/>
    <s v="37.DFIN"/>
    <x v="25"/>
    <s v="LUNGO"/>
    <m/>
    <s v="37.DFIN"/>
    <s v="Debiti Finanziari (MLT)"/>
    <x v="1"/>
  </r>
  <r>
    <x v="0"/>
    <x v="34"/>
    <x v="336"/>
    <x v="335"/>
    <n v="-1730397.4299999997"/>
    <s v="Export_CoGe"/>
    <x v="1"/>
    <s v="37.DFIN"/>
    <x v="25"/>
    <s v="LUNGO"/>
    <m/>
    <s v="37.DFIN"/>
    <s v="Debiti Finanziari (MLT)"/>
    <x v="1"/>
  </r>
  <r>
    <x v="0"/>
    <x v="34"/>
    <x v="337"/>
    <x v="336"/>
    <n v="-63287.94"/>
    <s v="Export_CoGe"/>
    <x v="1"/>
    <s v="37.DFIN"/>
    <x v="25"/>
    <s v="LUNGO"/>
    <m/>
    <s v="37.DFIN"/>
    <s v="Debiti Vs Altri MLT"/>
    <x v="1"/>
  </r>
  <r>
    <x v="0"/>
    <x v="34"/>
    <x v="210"/>
    <x v="210"/>
    <n v="-810769.86999999988"/>
    <s v="Export_CoGe"/>
    <x v="1"/>
    <s v="28.FOR"/>
    <x v="14"/>
    <s v="FOR"/>
    <m/>
    <s v="28.FOR"/>
    <s v="Debiti Commerciali"/>
    <x v="1"/>
  </r>
  <r>
    <x v="0"/>
    <x v="34"/>
    <x v="212"/>
    <x v="212"/>
    <n v="-3624.0400000000013"/>
    <s v="Export_CoGe"/>
    <x v="1"/>
    <s v="28.FOR"/>
    <x v="14"/>
    <s v="FOR"/>
    <m/>
    <s v="28.FOR"/>
    <s v="Debiti Commerciali"/>
    <x v="1"/>
  </r>
  <r>
    <x v="0"/>
    <x v="34"/>
    <x v="214"/>
    <x v="214"/>
    <n v="-1280.3899999999983"/>
    <s v="Export_CoGe"/>
    <x v="1"/>
    <s v="28.FOR"/>
    <x v="14"/>
    <s v="FOR"/>
    <m/>
    <s v="28.FOR"/>
    <s v="Debiti Commerciali"/>
    <x v="1"/>
  </r>
  <r>
    <x v="0"/>
    <x v="34"/>
    <x v="423"/>
    <x v="422"/>
    <n v="262692.65000000002"/>
    <s v="Export_CoGe"/>
    <x v="1"/>
    <s v="28.FOR"/>
    <x v="14"/>
    <s v="FOR"/>
    <m/>
    <s v="28.FOR"/>
    <s v="Debiti Commerciali"/>
    <x v="1"/>
  </r>
  <r>
    <x v="0"/>
    <x v="34"/>
    <x v="220"/>
    <x v="220"/>
    <n v="-603158.65999999992"/>
    <s v="Export_CoGe"/>
    <x v="1"/>
    <s v="55.DIP"/>
    <x v="31"/>
    <s v="AD"/>
    <m/>
    <s v="55.DIP"/>
    <s v="Altri Debiti"/>
    <x v="1"/>
  </r>
  <r>
    <x v="0"/>
    <x v="34"/>
    <x v="224"/>
    <x v="224"/>
    <n v="-140992.36000000002"/>
    <s v="Export_CoGe"/>
    <x v="1"/>
    <s v="30.AD"/>
    <x v="13"/>
    <s v="AD"/>
    <m/>
    <s v="30.AD"/>
    <s v="Altri Debiti"/>
    <x v="1"/>
  </r>
  <r>
    <x v="0"/>
    <x v="34"/>
    <x v="384"/>
    <x v="383"/>
    <n v="-146915.84"/>
    <s v="Export_CoGe"/>
    <x v="1"/>
    <s v="30.AD"/>
    <x v="13"/>
    <s v="AD"/>
    <m/>
    <s v="30.AD"/>
    <s v="Altri Debiti"/>
    <x v="1"/>
  </r>
  <r>
    <x v="0"/>
    <x v="34"/>
    <x v="366"/>
    <x v="365"/>
    <n v="-1300"/>
    <s v="Export_CoGe"/>
    <x v="1"/>
    <s v="30.AD"/>
    <x v="13"/>
    <s v="AD"/>
    <m/>
    <s v="30.AD"/>
    <s v="Altri Debiti"/>
    <x v="1"/>
  </r>
  <r>
    <x v="0"/>
    <x v="34"/>
    <x v="228"/>
    <x v="228"/>
    <n v="-58638.899999999987"/>
    <s v="Export_CoGe"/>
    <x v="1"/>
    <s v="30.AD"/>
    <x v="13"/>
    <s v="AD"/>
    <m/>
    <s v="30.AD"/>
    <s v="Altri Debiti"/>
    <x v="1"/>
  </r>
  <r>
    <x v="0"/>
    <x v="34"/>
    <x v="230"/>
    <x v="230"/>
    <n v="-3131.200000000003"/>
    <s v="Export_CoGe"/>
    <x v="1"/>
    <s v="30.AD"/>
    <x v="13"/>
    <s v="AD"/>
    <m/>
    <s v="30.AD"/>
    <s v="Altri Debiti"/>
    <x v="1"/>
  </r>
  <r>
    <x v="0"/>
    <x v="34"/>
    <x v="232"/>
    <x v="232"/>
    <n v="-4152.6499999999551"/>
    <s v="Export_CoGe"/>
    <x v="1"/>
    <s v="30.AD"/>
    <x v="13"/>
    <s v="AD"/>
    <m/>
    <s v="30.AD"/>
    <s v="Altri Debiti"/>
    <x v="1"/>
  </r>
  <r>
    <x v="0"/>
    <x v="34"/>
    <x v="234"/>
    <x v="234"/>
    <n v="-19629.97"/>
    <s v="Export_CoGe"/>
    <x v="1"/>
    <s v="30.AD"/>
    <x v="13"/>
    <s v="AD"/>
    <m/>
    <s v="30.AD"/>
    <s v="Altri Debiti"/>
    <x v="1"/>
  </r>
  <r>
    <x v="0"/>
    <x v="34"/>
    <x v="432"/>
    <x v="432"/>
    <n v="-1603.61"/>
    <s v="Export_CoGe"/>
    <x v="1"/>
    <s v="33.PROV"/>
    <x v="22"/>
    <s v="PROV"/>
    <m/>
    <m/>
    <s v="Altri Fondi "/>
    <x v="1"/>
  </r>
  <r>
    <x v="0"/>
    <x v="34"/>
    <x v="339"/>
    <x v="338"/>
    <n v="-1582.899999999994"/>
    <s v="Export_CoGe"/>
    <x v="1"/>
    <s v="30.AD"/>
    <x v="13"/>
    <s v="AD"/>
    <m/>
    <s v="30.AD"/>
    <s v="Altri Debiti"/>
    <x v="1"/>
  </r>
  <r>
    <x v="0"/>
    <x v="34"/>
    <x v="373"/>
    <x v="372"/>
    <n v="-10400"/>
    <s v="Export_CoGe"/>
    <x v="1"/>
    <s v="30.AD"/>
    <x v="13"/>
    <s v="AD"/>
    <m/>
    <s v="30.AD"/>
    <s v="Altri Debiti"/>
    <x v="1"/>
  </r>
  <r>
    <x v="0"/>
    <x v="34"/>
    <x v="400"/>
    <x v="399"/>
    <n v="-13290.75"/>
    <s v="Export_CoGe"/>
    <x v="1"/>
    <s v="30.AD"/>
    <x v="13"/>
    <s v="AD"/>
    <m/>
    <s v="30.AD"/>
    <s v="Altri Debiti"/>
    <x v="1"/>
  </r>
  <r>
    <x v="0"/>
    <x v="34"/>
    <x v="240"/>
    <x v="240"/>
    <n v="-4618.4500000000035"/>
    <s v="Export_CoGe"/>
    <x v="1"/>
    <s v="30.AD"/>
    <x v="13"/>
    <s v="CLI"/>
    <m/>
    <s v="27.CLI"/>
    <s v="Altri Debiti"/>
    <x v="1"/>
  </r>
  <r>
    <x v="0"/>
    <x v="34"/>
    <x v="340"/>
    <x v="339"/>
    <n v="-12169.329999999962"/>
    <s v="Export_CoGe"/>
    <x v="1"/>
    <s v="30.AD"/>
    <x v="13"/>
    <s v="AD"/>
    <m/>
    <s v="30.AD"/>
    <s v="Altri Debiti"/>
    <x v="1"/>
  </r>
  <r>
    <x v="0"/>
    <x v="34"/>
    <x v="433"/>
    <x v="433"/>
    <n v="10640"/>
    <s v="Export_CoGe"/>
    <x v="1"/>
    <s v="30.AD"/>
    <x v="13"/>
    <s v="AD"/>
    <m/>
    <m/>
    <s v="Altri Debiti"/>
    <x v="1"/>
  </r>
  <r>
    <x v="0"/>
    <x v="34"/>
    <x v="352"/>
    <x v="351"/>
    <n v="-95797.519999999946"/>
    <s v="Export_CoGe"/>
    <x v="1"/>
    <s v="31.PTN"/>
    <x v="12"/>
    <s v="PTN"/>
    <m/>
    <s v="50.IVA"/>
    <s v="Posizione Tributaria Netta"/>
    <x v="1"/>
  </r>
  <r>
    <x v="0"/>
    <x v="34"/>
    <x v="251"/>
    <x v="251"/>
    <n v="-158682.97999999995"/>
    <s v="Export_CoGe"/>
    <x v="1"/>
    <s v="31.PTN"/>
    <x v="12"/>
    <s v="PTN"/>
    <m/>
    <s v="30.AD"/>
    <s v="Posizione Tributaria Netta"/>
    <x v="1"/>
  </r>
  <r>
    <x v="0"/>
    <x v="34"/>
    <x v="253"/>
    <x v="253"/>
    <n v="-2917.880000000001"/>
    <s v="Export_CoGe"/>
    <x v="1"/>
    <s v="31.PTN"/>
    <x v="12"/>
    <s v="PTN"/>
    <m/>
    <s v="31.PTN"/>
    <s v="Posizione Tributaria Netta"/>
    <x v="1"/>
  </r>
  <r>
    <x v="0"/>
    <x v="34"/>
    <x v="341"/>
    <x v="340"/>
    <n v="-267.07"/>
    <s v="Export_CoGe"/>
    <x v="1"/>
    <s v="31.PTN"/>
    <x v="12"/>
    <s v="AD"/>
    <m/>
    <s v="30.AD"/>
    <s v="Posizione Tributaria Netta"/>
    <x v="1"/>
  </r>
  <r>
    <x v="0"/>
    <x v="34"/>
    <x v="256"/>
    <x v="256"/>
    <n v="-1599.3299999999847"/>
    <s v="Export_CoGe"/>
    <x v="1"/>
    <s v="31.PTN"/>
    <x v="12"/>
    <s v="PTN"/>
    <m/>
    <s v="31.PTN"/>
    <s v="Posizione Tributaria Netta"/>
    <x v="1"/>
  </r>
  <r>
    <x v="0"/>
    <x v="34"/>
    <x v="258"/>
    <x v="258"/>
    <n v="-2.8499999999999726"/>
    <s v="Export_CoGe"/>
    <x v="1"/>
    <s v="31.PTN"/>
    <x v="12"/>
    <s v="AD"/>
    <m/>
    <s v="30.AD"/>
    <s v="Posizione Tributaria Netta"/>
    <x v="1"/>
  </r>
  <r>
    <x v="0"/>
    <x v="34"/>
    <x v="262"/>
    <x v="262"/>
    <n v="-120014.16000000003"/>
    <s v="Export_CoGe"/>
    <x v="1"/>
    <s v="30.AD"/>
    <x v="13"/>
    <s v="AD"/>
    <m/>
    <s v="30.AD"/>
    <s v="Debiti vs Ist. Previdenziali"/>
    <x v="1"/>
  </r>
  <r>
    <x v="0"/>
    <x v="34"/>
    <x v="264"/>
    <x v="264"/>
    <n v="-11645.029999999999"/>
    <s v="Export_CoGe"/>
    <x v="1"/>
    <s v="30.AD"/>
    <x v="13"/>
    <s v="AD"/>
    <m/>
    <s v="30.AD"/>
    <s v="Debiti vs Ist. Previdenziali"/>
    <x v="1"/>
  </r>
  <r>
    <x v="0"/>
    <x v="34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34"/>
    <x v="343"/>
    <x v="342"/>
    <n v="-6.24"/>
    <s v="Export_CoGe"/>
    <x v="1"/>
    <s v="30.AD"/>
    <x v="13"/>
    <s v="AD"/>
    <m/>
    <s v="30.AD"/>
    <s v="Debiti vs Ist. Previdenziali"/>
    <x v="1"/>
  </r>
  <r>
    <x v="0"/>
    <x v="34"/>
    <x v="344"/>
    <x v="343"/>
    <n v="-336.31"/>
    <s v="Export_CoGe"/>
    <x v="1"/>
    <s v="30.AD"/>
    <x v="13"/>
    <s v="AD"/>
    <m/>
    <s v="30.AD"/>
    <s v="Debiti vs Ist. Previdenziali"/>
    <x v="1"/>
  </r>
  <r>
    <x v="0"/>
    <x v="34"/>
    <x v="269"/>
    <x v="269"/>
    <n v="-648.88"/>
    <s v="Export_CoGe"/>
    <x v="1"/>
    <s v="30.AD"/>
    <x v="13"/>
    <s v="AD"/>
    <m/>
    <s v="30.AD"/>
    <s v="Debiti vs Ist. Previdenziali"/>
    <x v="1"/>
  </r>
  <r>
    <x v="0"/>
    <x v="34"/>
    <x v="271"/>
    <x v="271"/>
    <n v="-3980.4899999999989"/>
    <s v="Export_CoGe"/>
    <x v="1"/>
    <s v="30.AD"/>
    <x v="13"/>
    <s v="AD"/>
    <m/>
    <s v="30.AD"/>
    <s v="Debiti vs Ist. Previdenziali"/>
    <x v="1"/>
  </r>
  <r>
    <x v="0"/>
    <x v="34"/>
    <x v="273"/>
    <x v="273"/>
    <n v="-675.95"/>
    <s v="Export_CoGe"/>
    <x v="1"/>
    <s v="30.AD"/>
    <x v="13"/>
    <s v="AD"/>
    <m/>
    <s v="30.AD"/>
    <s v="Debiti vs Ist. Previdenziali"/>
    <x v="1"/>
  </r>
  <r>
    <x v="0"/>
    <x v="34"/>
    <x v="275"/>
    <x v="275"/>
    <n v="-165.0000000000004"/>
    <s v="Export_CoGe"/>
    <x v="1"/>
    <s v="30.AD"/>
    <x v="13"/>
    <s v="AD"/>
    <m/>
    <s v="30.AD"/>
    <s v="Debiti vs Ist. Previdenziali"/>
    <x v="1"/>
  </r>
  <r>
    <x v="0"/>
    <x v="34"/>
    <x v="277"/>
    <x v="277"/>
    <n v="-1620.4999999999995"/>
    <s v="Export_CoGe"/>
    <x v="1"/>
    <s v="30.AD"/>
    <x v="13"/>
    <s v="AD"/>
    <m/>
    <s v="30.AD"/>
    <s v="Debiti vs Ist. Previdenziali"/>
    <x v="1"/>
  </r>
  <r>
    <x v="0"/>
    <x v="34"/>
    <x v="279"/>
    <x v="279"/>
    <n v="-1739.9899999999998"/>
    <s v="Export_CoGe"/>
    <x v="1"/>
    <s v="30.AD"/>
    <x v="13"/>
    <s v="AD"/>
    <m/>
    <s v="30.AD"/>
    <s v="Debiti vs Ist. Previdenziali"/>
    <x v="1"/>
  </r>
  <r>
    <x v="0"/>
    <x v="34"/>
    <x v="280"/>
    <x v="280"/>
    <n v="-1049.4099999999996"/>
    <s v="Export_CoGe"/>
    <x v="1"/>
    <s v="30.AD"/>
    <x v="13"/>
    <s v="AD"/>
    <m/>
    <s v="30.AD"/>
    <s v="Debiti vs Ist. Previdenziali"/>
    <x v="1"/>
  </r>
  <r>
    <x v="0"/>
    <x v="34"/>
    <x v="281"/>
    <x v="281"/>
    <n v="-1219.8799999999999"/>
    <s v="Export_CoGe"/>
    <x v="1"/>
    <s v="30.AD"/>
    <x v="13"/>
    <s v="AD"/>
    <m/>
    <s v="30.AD"/>
    <s v="Debiti vs Ist. Previdenziali"/>
    <x v="1"/>
  </r>
  <r>
    <x v="0"/>
    <x v="34"/>
    <x v="283"/>
    <x v="283"/>
    <n v="-328.07000000001921"/>
    <s v="Export_CoGe"/>
    <x v="1"/>
    <s v="30.AD"/>
    <x v="13"/>
    <s v="AD"/>
    <m/>
    <s v="30.AD"/>
    <s v="Debiti vs Ist. Previdenziali"/>
    <x v="1"/>
  </r>
  <r>
    <x v="0"/>
    <x v="34"/>
    <x v="414"/>
    <x v="413"/>
    <n v="-636.47"/>
    <s v="Export_CoGe"/>
    <x v="1"/>
    <s v="30.AD"/>
    <x v="13"/>
    <s v="AD"/>
    <m/>
    <s v="30.AD"/>
    <s v="Debiti vs Ist. Previdenziali"/>
    <x v="1"/>
  </r>
  <r>
    <x v="0"/>
    <x v="34"/>
    <x v="427"/>
    <x v="427"/>
    <n v="-513.14999999998599"/>
    <s v="Export_CoGe"/>
    <x v="1"/>
    <s v="30.AD"/>
    <x v="13"/>
    <s v="AD"/>
    <m/>
    <m/>
    <s v="Altri Debiti"/>
    <x v="1"/>
  </r>
  <r>
    <x v="0"/>
    <x v="34"/>
    <x v="434"/>
    <x v="434"/>
    <n v="344.66"/>
    <s v="Export_CoGe"/>
    <x v="1"/>
    <s v="30.AD"/>
    <x v="13"/>
    <s v="AD"/>
    <m/>
    <m/>
    <s v="Altri Debiti"/>
    <x v="1"/>
  </r>
  <r>
    <x v="0"/>
    <x v="34"/>
    <x v="435"/>
    <x v="435"/>
    <n v="-653.52"/>
    <s v="Export_CoGe"/>
    <x v="1"/>
    <s v="30.AD"/>
    <x v="13"/>
    <s v="AD"/>
    <m/>
    <m/>
    <s v="Altri Debiti"/>
    <x v="1"/>
  </r>
  <r>
    <x v="0"/>
    <x v="34"/>
    <x v="284"/>
    <x v="284"/>
    <n v="-3023.0699999999997"/>
    <s v="Export_CoGe"/>
    <x v="1"/>
    <s v="30.AD"/>
    <x v="13"/>
    <s v="AD"/>
    <m/>
    <s v="30.AD"/>
    <s v="Debiti vs Ist. Previdenziali"/>
    <x v="1"/>
  </r>
  <r>
    <x v="0"/>
    <x v="34"/>
    <x v="285"/>
    <x v="285"/>
    <n v="-53335.149999999863"/>
    <s v="Export_CoGe"/>
    <x v="1"/>
    <s v="30.AD"/>
    <x v="13"/>
    <s v="AC"/>
    <m/>
    <s v="60.PREV"/>
    <s v="Debiti vs Ist. Previdenziali"/>
    <x v="1"/>
  </r>
  <r>
    <x v="0"/>
    <x v="34"/>
    <x v="287"/>
    <x v="287"/>
    <n v="-210910"/>
    <s v="Export_CoGe"/>
    <x v="1"/>
    <s v="30.AD"/>
    <x v="13"/>
    <s v="AD"/>
    <m/>
    <s v="30.AD"/>
    <s v="Ratei/Risconti Passivi"/>
    <x v="1"/>
  </r>
  <r>
    <x v="0"/>
    <x v="34"/>
    <x v="0"/>
    <x v="0"/>
    <n v="236262.64"/>
    <s v="Export_CoGe"/>
    <x v="0"/>
    <s v="ACQDI"/>
    <x v="0"/>
    <s v="ACQ"/>
    <m/>
    <s v="B.6)"/>
    <s v="6) per materie prime, suddidiarie, di consumo e di merci"/>
    <x v="0"/>
  </r>
  <r>
    <x v="0"/>
    <x v="34"/>
    <x v="1"/>
    <x v="1"/>
    <n v="135128.16"/>
    <s v="Export_CoGe"/>
    <x v="0"/>
    <s v="ACQDI"/>
    <x v="0"/>
    <s v="ACQ"/>
    <m/>
    <s v="B.6)"/>
    <s v="6) per materie prime, suddidiarie, di consumo e di merci"/>
    <x v="0"/>
  </r>
  <r>
    <x v="0"/>
    <x v="34"/>
    <x v="3"/>
    <x v="3"/>
    <n v="37647.630000000005"/>
    <s v="Export_CoGe"/>
    <x v="0"/>
    <s v="ACQDI"/>
    <x v="0"/>
    <s v="ACQ"/>
    <m/>
    <s v="B.6)"/>
    <s v="6) per materie prime, suddidiarie, di consumo e di merci"/>
    <x v="0"/>
  </r>
  <r>
    <x v="0"/>
    <x v="34"/>
    <x v="5"/>
    <x v="5"/>
    <n v="1892.68"/>
    <s v="Export_CoGe"/>
    <x v="0"/>
    <s v="ACQIN"/>
    <x v="2"/>
    <s v="PRD"/>
    <m/>
    <s v="B.6)"/>
    <s v="6) per materie prime, suddidiarie, di consumo e di merci"/>
    <x v="2"/>
  </r>
  <r>
    <x v="0"/>
    <x v="34"/>
    <x v="7"/>
    <x v="7"/>
    <n v="17296.150000000001"/>
    <s v="Export_CoGe"/>
    <x v="0"/>
    <s v="ACQDI"/>
    <x v="0"/>
    <s v="ACQ"/>
    <m/>
    <s v="B.6)"/>
    <s v="6) per materie prime, suddidiarie, di consumo e di merci"/>
    <x v="3"/>
  </r>
  <r>
    <x v="0"/>
    <x v="34"/>
    <x v="9"/>
    <x v="9"/>
    <n v="4641.1399999999994"/>
    <s v="Export_CoGe"/>
    <x v="0"/>
    <s v="ACQIN"/>
    <x v="2"/>
    <s v="PRD"/>
    <m/>
    <s v="B.6)"/>
    <s v="6) per materie prime, suddidiarie, di consumo e di merci"/>
    <x v="2"/>
  </r>
  <r>
    <x v="0"/>
    <x v="34"/>
    <x v="11"/>
    <x v="11"/>
    <n v="4800.0199999999995"/>
    <s v="Export_CoGe"/>
    <x v="0"/>
    <s v="ACQIN"/>
    <x v="2"/>
    <s v="PRD"/>
    <m/>
    <s v="B.6)"/>
    <s v="6) per materie prime, suddidiarie, di consumo e di merci"/>
    <x v="2"/>
  </r>
  <r>
    <x v="0"/>
    <x v="34"/>
    <x v="13"/>
    <x v="13"/>
    <n v="2431.9199999999996"/>
    <s v="Export_CoGe"/>
    <x v="0"/>
    <s v="COSGS"/>
    <x v="4"/>
    <s v="COSTI"/>
    <m/>
    <s v="B.6)"/>
    <s v="6) per materie prime, suddidiarie, di consumo e di merci"/>
    <x v="4"/>
  </r>
  <r>
    <x v="0"/>
    <x v="34"/>
    <x v="15"/>
    <x v="15"/>
    <n v="3359.9799999999996"/>
    <s v="Export_CoGe"/>
    <x v="0"/>
    <s v="ACQIN"/>
    <x v="2"/>
    <s v="PRD"/>
    <m/>
    <s v="B.6)"/>
    <s v="6) per materie prime, suddidiarie, di consumo e di merci"/>
    <x v="3"/>
  </r>
  <r>
    <x v="0"/>
    <x v="34"/>
    <x v="17"/>
    <x v="17"/>
    <n v="12432.1"/>
    <s v="Export_CoGe"/>
    <x v="0"/>
    <s v="COSGS"/>
    <x v="4"/>
    <s v="COSTI"/>
    <m/>
    <s v="B.6)"/>
    <s v="6) per materie prime, suddidiarie, di consumo e di merci"/>
    <x v="2"/>
  </r>
  <r>
    <x v="0"/>
    <x v="34"/>
    <x v="290"/>
    <x v="290"/>
    <n v="14991.880000000001"/>
    <s v="Export_CoGe"/>
    <x v="0"/>
    <s v="ACQDI"/>
    <x v="0"/>
    <s v="ACQ"/>
    <m/>
    <s v="B.6)"/>
    <s v="6) per materie prime, suddidiarie, di consumo e di merci"/>
    <x v="2"/>
  </r>
  <r>
    <x v="0"/>
    <x v="34"/>
    <x v="424"/>
    <x v="423"/>
    <n v="88.91"/>
    <s v="Export_CoGe"/>
    <x v="0"/>
    <s v="COSGS"/>
    <x v="4"/>
    <s v="COSTI"/>
    <m/>
    <s v="B.6)"/>
    <s v="6) per materie prime, suddidiarie, di consumo e di merci"/>
    <x v="6"/>
  </r>
  <r>
    <x v="0"/>
    <x v="34"/>
    <x v="29"/>
    <x v="29"/>
    <n v="154729.22999999998"/>
    <s v="Export_CoGe"/>
    <x v="0"/>
    <s v="SERDI"/>
    <x v="5"/>
    <s v="LAV"/>
    <m/>
    <s v="B.7)"/>
    <s v="7) per servizi"/>
    <x v="0"/>
  </r>
  <r>
    <x v="0"/>
    <x v="34"/>
    <x v="31"/>
    <x v="31"/>
    <n v="90"/>
    <s v="Export_CoGe"/>
    <x v="0"/>
    <s v="SERIN"/>
    <x v="6"/>
    <s v="PRD"/>
    <m/>
    <s v="B.7)"/>
    <s v="7) per servizi"/>
    <x v="0"/>
  </r>
  <r>
    <x v="0"/>
    <x v="34"/>
    <x v="32"/>
    <x v="32"/>
    <n v="41647.31"/>
    <s v="Export_CoGe"/>
    <x v="0"/>
    <s v="SERDI"/>
    <x v="5"/>
    <s v="LAV"/>
    <m/>
    <s v="B.7)"/>
    <s v="7) per servizi"/>
    <x v="0"/>
  </r>
  <r>
    <x v="0"/>
    <x v="34"/>
    <x v="35"/>
    <x v="35"/>
    <n v="60.79"/>
    <s v="Export_CoGe"/>
    <x v="0"/>
    <s v="SERIN"/>
    <x v="6"/>
    <s v="PRD"/>
    <m/>
    <s v="B.7)"/>
    <s v="7) per servizi"/>
    <x v="5"/>
  </r>
  <r>
    <x v="0"/>
    <x v="34"/>
    <x v="41"/>
    <x v="41"/>
    <n v="349649.88"/>
    <s v="Export_CoGe"/>
    <x v="0"/>
    <s v="SERDI"/>
    <x v="5"/>
    <s v="LAV"/>
    <m/>
    <s v="B.7)"/>
    <s v="7) per servizi"/>
    <x v="0"/>
  </r>
  <r>
    <x v="0"/>
    <x v="34"/>
    <x v="43"/>
    <x v="43"/>
    <n v="29912.32"/>
    <s v="Export_CoGe"/>
    <x v="0"/>
    <s v="SERST"/>
    <x v="8"/>
    <s v="COSTI"/>
    <m/>
    <s v="B.7)"/>
    <s v="7) per servizi"/>
    <x v="2"/>
  </r>
  <r>
    <x v="0"/>
    <x v="34"/>
    <x v="44"/>
    <x v="44"/>
    <n v="8778.31"/>
    <s v="Export_CoGe"/>
    <x v="0"/>
    <s v="SERST"/>
    <x v="8"/>
    <s v="COSTI"/>
    <m/>
    <s v="B.7)"/>
    <s v="7) per servizi"/>
    <x v="2"/>
  </r>
  <r>
    <x v="0"/>
    <x v="34"/>
    <x v="46"/>
    <x v="46"/>
    <n v="1843.3900000000003"/>
    <s v="Export_CoGe"/>
    <x v="0"/>
    <s v="SERST"/>
    <x v="8"/>
    <s v="COSTI"/>
    <m/>
    <s v="B.7)"/>
    <s v="7) per servizi"/>
    <x v="2"/>
  </r>
  <r>
    <x v="0"/>
    <x v="34"/>
    <x v="50"/>
    <x v="50"/>
    <n v="4227.7599999999984"/>
    <s v="Export_CoGe"/>
    <x v="0"/>
    <s v="SERST"/>
    <x v="8"/>
    <s v="COSTI"/>
    <m/>
    <s v="B.7)"/>
    <s v="7) per servizi"/>
    <x v="2"/>
  </r>
  <r>
    <x v="0"/>
    <x v="34"/>
    <x v="52"/>
    <x v="52"/>
    <n v="4486.3499999999995"/>
    <s v="Export_CoGe"/>
    <x v="0"/>
    <s v="SERST"/>
    <x v="8"/>
    <s v="COSTI"/>
    <m/>
    <s v="B.7)"/>
    <s v="7) per servizi"/>
    <x v="2"/>
  </r>
  <r>
    <x v="0"/>
    <x v="34"/>
    <x v="54"/>
    <x v="54"/>
    <n v="16555.2"/>
    <s v="Export_CoGe"/>
    <x v="0"/>
    <s v="SERST"/>
    <x v="8"/>
    <s v="COSTI"/>
    <m/>
    <s v="B.7)"/>
    <s v="7) per servizi"/>
    <x v="2"/>
  </r>
  <r>
    <x v="0"/>
    <x v="34"/>
    <x v="56"/>
    <x v="56"/>
    <n v="97814.399999999994"/>
    <s v="Export_CoGe"/>
    <x v="0"/>
    <s v="SERST"/>
    <x v="8"/>
    <s v="COSTI"/>
    <m/>
    <s v="B.7)"/>
    <s v="7) per servizi"/>
    <x v="4"/>
  </r>
  <r>
    <x v="0"/>
    <x v="34"/>
    <x v="58"/>
    <x v="58"/>
    <n v="40018.150000000009"/>
    <s v="Export_CoGe"/>
    <x v="0"/>
    <s v="SERST"/>
    <x v="8"/>
    <s v="COSTI"/>
    <m/>
    <s v="B.7)"/>
    <s v="7) per servizi"/>
    <x v="2"/>
  </r>
  <r>
    <x v="0"/>
    <x v="34"/>
    <x v="60"/>
    <x v="60"/>
    <n v="800"/>
    <s v="Export_CoGe"/>
    <x v="0"/>
    <s v="SERIN"/>
    <x v="6"/>
    <s v="PRD"/>
    <m/>
    <s v="B.7)"/>
    <s v="7) per servizi"/>
    <x v="0"/>
  </r>
  <r>
    <x v="0"/>
    <x v="34"/>
    <x v="62"/>
    <x v="62"/>
    <n v="25336"/>
    <s v="Export_CoGe"/>
    <x v="0"/>
    <s v="SERST"/>
    <x v="8"/>
    <s v="COSTI"/>
    <m/>
    <s v="B.7)"/>
    <s v="7) per servizi"/>
    <x v="2"/>
  </r>
  <r>
    <x v="0"/>
    <x v="34"/>
    <x v="63"/>
    <x v="63"/>
    <n v="12000"/>
    <s v="Export_CoGe"/>
    <x v="0"/>
    <s v="SERST"/>
    <x v="8"/>
    <s v="COSTI"/>
    <m/>
    <s v="B.7)"/>
    <s v="7) per servizi"/>
    <x v="2"/>
  </r>
  <r>
    <x v="0"/>
    <x v="34"/>
    <x v="65"/>
    <x v="65"/>
    <n v="4135.3600000000006"/>
    <s v="Export_CoGe"/>
    <x v="0"/>
    <s v="SERST"/>
    <x v="8"/>
    <s v="COSTI"/>
    <m/>
    <s v="B.7)"/>
    <s v="7) per servizi"/>
    <x v="2"/>
  </r>
  <r>
    <x v="0"/>
    <x v="34"/>
    <x v="66"/>
    <x v="66"/>
    <n v="900"/>
    <s v="Export_CoGe"/>
    <x v="0"/>
    <s v="SERST"/>
    <x v="8"/>
    <s v="COSTI"/>
    <m/>
    <s v="B.7)"/>
    <s v="7) per servizi"/>
    <x v="2"/>
  </r>
  <r>
    <x v="0"/>
    <x v="34"/>
    <x v="291"/>
    <x v="291"/>
    <n v="1426.08"/>
    <s v="Export_CoGe"/>
    <x v="0"/>
    <s v="SERST"/>
    <x v="8"/>
    <s v="COSTI"/>
    <m/>
    <s v="B.7)"/>
    <s v="7) per servizi"/>
    <x v="6"/>
  </r>
  <r>
    <x v="0"/>
    <x v="34"/>
    <x v="292"/>
    <x v="292"/>
    <n v="36169.120000000003"/>
    <s v="Export_CoGe"/>
    <x v="0"/>
    <s v="SERIN"/>
    <x v="6"/>
    <s v="PRD"/>
    <m/>
    <s v="B.7)"/>
    <s v="7) per servizi"/>
    <x v="0"/>
  </r>
  <r>
    <x v="0"/>
    <x v="34"/>
    <x v="293"/>
    <x v="293"/>
    <n v="2520"/>
    <s v="Export_CoGe"/>
    <x v="0"/>
    <s v="SERST"/>
    <x v="8"/>
    <s v="COSTI"/>
    <m/>
    <s v="B.7)"/>
    <s v="7) per servizi"/>
    <x v="2"/>
  </r>
  <r>
    <x v="0"/>
    <x v="34"/>
    <x v="295"/>
    <x v="295"/>
    <n v="9749.9699999999993"/>
    <s v="Export_CoGe"/>
    <x v="0"/>
    <s v="SERST"/>
    <x v="8"/>
    <s v="COSTI"/>
    <m/>
    <s v="B.7)"/>
    <s v="7) per servizi"/>
    <x v="2"/>
  </r>
  <r>
    <x v="0"/>
    <x v="34"/>
    <x v="346"/>
    <x v="345"/>
    <n v="34054.6"/>
    <s v="Export_CoGe"/>
    <x v="0"/>
    <s v="ONSTR"/>
    <x v="30"/>
    <s v="EXT"/>
    <m/>
    <s v="B.14)"/>
    <s v="14) oneri diversi di gestione"/>
    <x v="2"/>
  </r>
  <r>
    <x v="0"/>
    <x v="34"/>
    <x v="394"/>
    <x v="393"/>
    <n v="34350"/>
    <s v="Export_CoGe"/>
    <x v="0"/>
    <s v="SERST"/>
    <x v="8"/>
    <s v="COSTI"/>
    <m/>
    <s v="B.7)"/>
    <s v="7) per servizi"/>
    <x v="2"/>
  </r>
  <r>
    <x v="0"/>
    <x v="34"/>
    <x v="68"/>
    <x v="68"/>
    <n v="9749.9699999999993"/>
    <s v="Export_CoGe"/>
    <x v="0"/>
    <s v="COSGS"/>
    <x v="4"/>
    <s v="COSTI"/>
    <m/>
    <s v="B.7)"/>
    <s v="7) per servizi"/>
    <x v="2"/>
  </r>
  <r>
    <x v="0"/>
    <x v="34"/>
    <x v="395"/>
    <x v="394"/>
    <n v="13290.75"/>
    <s v="Export_CoGe"/>
    <x v="0"/>
    <s v="COSGS"/>
    <x v="4"/>
    <s v="COSTI"/>
    <m/>
    <s v="B.7)"/>
    <s v="7) per servizi"/>
    <x v="2"/>
  </r>
  <r>
    <x v="0"/>
    <x v="34"/>
    <x v="298"/>
    <x v="298"/>
    <n v="22950"/>
    <s v="Export_CoGe"/>
    <x v="0"/>
    <s v="COSGS"/>
    <x v="4"/>
    <s v="COSTI"/>
    <m/>
    <s v="B.7)"/>
    <s v="7) per servizi"/>
    <x v="2"/>
  </r>
  <r>
    <x v="0"/>
    <x v="34"/>
    <x v="375"/>
    <x v="374"/>
    <n v="6239.9699999999993"/>
    <s v="Export_CoGe"/>
    <x v="0"/>
    <s v="SERIN"/>
    <x v="6"/>
    <s v="PRD"/>
    <m/>
    <s v="B.7)"/>
    <s v="7) per servizi"/>
    <x v="2"/>
  </r>
  <r>
    <x v="0"/>
    <x v="34"/>
    <x v="368"/>
    <x v="367"/>
    <n v="1800"/>
    <s v="Export_CoGe"/>
    <x v="0"/>
    <s v="COSGS"/>
    <x v="4"/>
    <s v="COSTI"/>
    <m/>
    <s v="B.7)"/>
    <s v="7) per servizi"/>
    <x v="2"/>
  </r>
  <r>
    <x v="0"/>
    <x v="34"/>
    <x v="69"/>
    <x v="69"/>
    <n v="28435.56"/>
    <s v="Export_CoGe"/>
    <x v="0"/>
    <s v="COSGS"/>
    <x v="4"/>
    <s v="COSTI"/>
    <m/>
    <s v="B.7)"/>
    <s v="7) per servizi"/>
    <x v="2"/>
  </r>
  <r>
    <x v="0"/>
    <x v="34"/>
    <x v="71"/>
    <x v="71"/>
    <n v="1260.5099999999998"/>
    <s v="Export_CoGe"/>
    <x v="0"/>
    <s v="SERIN"/>
    <x v="6"/>
    <s v="PRD"/>
    <m/>
    <s v="B.7)"/>
    <s v="7) per servizi"/>
    <x v="3"/>
  </r>
  <r>
    <x v="0"/>
    <x v="34"/>
    <x v="73"/>
    <x v="73"/>
    <n v="714.0299999999994"/>
    <s v="Export_CoGe"/>
    <x v="0"/>
    <s v="COSGS"/>
    <x v="4"/>
    <s v="COSTI"/>
    <m/>
    <s v="B.7)"/>
    <s v="7) per servizi"/>
    <x v="2"/>
  </r>
  <r>
    <x v="0"/>
    <x v="34"/>
    <x v="75"/>
    <x v="75"/>
    <n v="4737.5300000000007"/>
    <s v="Export_CoGe"/>
    <x v="0"/>
    <s v="COSGS"/>
    <x v="4"/>
    <s v="COSTI"/>
    <m/>
    <s v="B.7)"/>
    <s v="7) per servizi"/>
    <x v="2"/>
  </r>
  <r>
    <x v="0"/>
    <x v="34"/>
    <x v="76"/>
    <x v="76"/>
    <n v="6223.66"/>
    <s v="Export_CoGe"/>
    <x v="0"/>
    <s v="COSGS"/>
    <x v="4"/>
    <s v="COSTI"/>
    <m/>
    <s v="B.7)"/>
    <s v="7) per servizi"/>
    <x v="2"/>
  </r>
  <r>
    <x v="0"/>
    <x v="34"/>
    <x v="417"/>
    <x v="416"/>
    <n v="4515"/>
    <s v="Export_CoGe"/>
    <x v="0"/>
    <s v="SERIN"/>
    <x v="6"/>
    <s v="PRD"/>
    <m/>
    <s v="B.7)"/>
    <s v="7) per servizi"/>
    <x v="3"/>
  </r>
  <r>
    <x v="0"/>
    <x v="34"/>
    <x v="77"/>
    <x v="77"/>
    <n v="2696.16"/>
    <s v="Export_CoGe"/>
    <x v="0"/>
    <s v="SERST"/>
    <x v="8"/>
    <s v="COSTI"/>
    <m/>
    <s v="B.7)"/>
    <s v="7) per servizi"/>
    <x v="2"/>
  </r>
  <r>
    <x v="0"/>
    <x v="34"/>
    <x v="79"/>
    <x v="79"/>
    <n v="7490.09"/>
    <s v="Export_CoGe"/>
    <x v="0"/>
    <s v="SERIN"/>
    <x v="6"/>
    <s v="PRD"/>
    <m/>
    <s v="B.7)"/>
    <s v="7) per servizi"/>
    <x v="0"/>
  </r>
  <r>
    <x v="0"/>
    <x v="34"/>
    <x v="81"/>
    <x v="81"/>
    <n v="1066.4000000000001"/>
    <s v="Export_CoGe"/>
    <x v="0"/>
    <s v="SERST"/>
    <x v="8"/>
    <s v="COSTI"/>
    <m/>
    <s v="B.7)"/>
    <s v="7) per servizi"/>
    <x v="2"/>
  </r>
  <r>
    <x v="0"/>
    <x v="34"/>
    <x v="83"/>
    <x v="83"/>
    <n v="477.4"/>
    <s v="Export_CoGe"/>
    <x v="0"/>
    <s v="SERST"/>
    <x v="8"/>
    <s v="COSTI"/>
    <m/>
    <s v="B.7)"/>
    <s v="7) per servizi"/>
    <x v="2"/>
  </r>
  <r>
    <x v="0"/>
    <x v="34"/>
    <x v="85"/>
    <x v="85"/>
    <n v="15032.370000000003"/>
    <s v="Export_CoGe"/>
    <x v="0"/>
    <s v="SERIN"/>
    <x v="6"/>
    <s v="PRD"/>
    <m/>
    <s v="B.7)"/>
    <s v="7) per servizi"/>
    <x v="2"/>
  </r>
  <r>
    <x v="0"/>
    <x v="34"/>
    <x v="87"/>
    <x v="87"/>
    <n v="2052.1499999999996"/>
    <s v="Export_CoGe"/>
    <x v="0"/>
    <s v="SERST"/>
    <x v="8"/>
    <s v="COSTI"/>
    <m/>
    <s v="B.7)"/>
    <s v="7) per servizi"/>
    <x v="2"/>
  </r>
  <r>
    <x v="0"/>
    <x v="34"/>
    <x v="89"/>
    <x v="89"/>
    <n v="28160.350000000006"/>
    <s v="Export_CoGe"/>
    <x v="0"/>
    <s v="SERST"/>
    <x v="8"/>
    <s v="COSTI"/>
    <m/>
    <s v="B.7)"/>
    <s v="7) per servizi"/>
    <x v="2"/>
  </r>
  <r>
    <x v="0"/>
    <x v="34"/>
    <x v="429"/>
    <x v="429"/>
    <n v="14.38"/>
    <s v="Export_CoGe"/>
    <x v="0"/>
    <s v="SERIN"/>
    <x v="6"/>
    <s v="PRD"/>
    <m/>
    <s v="B.7)"/>
    <s v="7) per servizi"/>
    <x v="3"/>
  </r>
  <r>
    <x v="0"/>
    <x v="34"/>
    <x v="93"/>
    <x v="93"/>
    <n v="6000"/>
    <s v="Export_CoGe"/>
    <x v="0"/>
    <s v="COSGS"/>
    <x v="4"/>
    <s v="COSTI"/>
    <m/>
    <s v="B.7)"/>
    <s v="7) per servizi"/>
    <x v="2"/>
  </r>
  <r>
    <x v="0"/>
    <x v="34"/>
    <x v="97"/>
    <x v="97"/>
    <n v="144.98000000000002"/>
    <s v="Export_CoGe"/>
    <x v="0"/>
    <s v="SERST"/>
    <x v="8"/>
    <s v="COSTI"/>
    <m/>
    <s v="B.7)"/>
    <s v="7) per servizi"/>
    <x v="6"/>
  </r>
  <r>
    <x v="0"/>
    <x v="34"/>
    <x v="99"/>
    <x v="99"/>
    <n v="3213.8799999999992"/>
    <s v="Export_CoGe"/>
    <x v="0"/>
    <s v="SERST"/>
    <x v="8"/>
    <s v="COSTI"/>
    <m/>
    <s v="B.7)"/>
    <s v="7) per servizi"/>
    <x v="6"/>
  </r>
  <r>
    <x v="0"/>
    <x v="34"/>
    <x v="100"/>
    <x v="100"/>
    <n v="7059.77"/>
    <s v="Export_CoGe"/>
    <x v="0"/>
    <s v="COSGS"/>
    <x v="4"/>
    <s v="COSTI"/>
    <m/>
    <s v="B.7)"/>
    <s v="7) per servizi"/>
    <x v="2"/>
  </r>
  <r>
    <x v="0"/>
    <x v="34"/>
    <x v="102"/>
    <x v="102"/>
    <n v="1040.08"/>
    <s v="Export_CoGe"/>
    <x v="0"/>
    <s v="SERST"/>
    <x v="8"/>
    <s v="COSTI"/>
    <m/>
    <s v="B.7)"/>
    <s v="7) per servizi"/>
    <x v="6"/>
  </r>
  <r>
    <x v="0"/>
    <x v="34"/>
    <x v="103"/>
    <x v="103"/>
    <n v="6251.81"/>
    <s v="Export_CoGe"/>
    <x v="0"/>
    <s v="COSGS"/>
    <x v="4"/>
    <s v="COSTI"/>
    <m/>
    <s v="B.7)"/>
    <s v="7) per servizi"/>
    <x v="2"/>
  </r>
  <r>
    <x v="0"/>
    <x v="34"/>
    <x v="104"/>
    <x v="104"/>
    <n v="5618.1200000000008"/>
    <s v="Export_CoGe"/>
    <x v="0"/>
    <s v="COSGS"/>
    <x v="4"/>
    <s v="COSTI"/>
    <m/>
    <s v="B.7)"/>
    <s v="7) per servizi"/>
    <x v="5"/>
  </r>
  <r>
    <x v="0"/>
    <x v="34"/>
    <x v="106"/>
    <x v="106"/>
    <n v="4329.6899999999987"/>
    <s v="Export_CoGe"/>
    <x v="0"/>
    <s v="COSGS"/>
    <x v="4"/>
    <s v="COSTI"/>
    <m/>
    <s v="B.7)"/>
    <s v="7) per servizi"/>
    <x v="5"/>
  </r>
  <r>
    <x v="0"/>
    <x v="34"/>
    <x v="108"/>
    <x v="108"/>
    <n v="998.08"/>
    <s v="Export_CoGe"/>
    <x v="0"/>
    <s v="COSGS"/>
    <x v="4"/>
    <s v="COSTI"/>
    <m/>
    <s v="B.7)"/>
    <s v="7) per servizi"/>
    <x v="5"/>
  </r>
  <r>
    <x v="0"/>
    <x v="34"/>
    <x v="110"/>
    <x v="110"/>
    <n v="3823.6"/>
    <s v="Export_CoGe"/>
    <x v="0"/>
    <s v="COSGS"/>
    <x v="4"/>
    <s v="COSTI"/>
    <m/>
    <s v="B.7)"/>
    <s v="7) per servizi"/>
    <x v="5"/>
  </r>
  <r>
    <x v="0"/>
    <x v="34"/>
    <x v="111"/>
    <x v="111"/>
    <n v="6504"/>
    <s v="Export_CoGe"/>
    <x v="0"/>
    <s v="COSGS"/>
    <x v="4"/>
    <s v="COSTI"/>
    <m/>
    <s v="B.7)"/>
    <s v="7) per servizi"/>
    <x v="2"/>
  </r>
  <r>
    <x v="0"/>
    <x v="34"/>
    <x v="112"/>
    <x v="112"/>
    <n v="6315"/>
    <s v="Export_CoGe"/>
    <x v="0"/>
    <s v="SERST"/>
    <x v="8"/>
    <s v="COSTI"/>
    <m/>
    <s v="B.7)"/>
    <s v="7) per servizi"/>
    <x v="2"/>
  </r>
  <r>
    <x v="0"/>
    <x v="34"/>
    <x v="376"/>
    <x v="375"/>
    <n v="3979.67"/>
    <s v="Export_CoGe"/>
    <x v="0"/>
    <s v="ONSTR"/>
    <x v="30"/>
    <s v="EXT"/>
    <m/>
    <s v="B.14)"/>
    <s v="14) oneri diversi di gestione"/>
    <x v="2"/>
  </r>
  <r>
    <x v="0"/>
    <x v="34"/>
    <x v="348"/>
    <x v="347"/>
    <n v="1000"/>
    <s v="Export_CoGe"/>
    <x v="0"/>
    <s v="SERST"/>
    <x v="8"/>
    <s v="COSTI"/>
    <m/>
    <s v="B.7)"/>
    <s v="7) per servizi"/>
    <x v="6"/>
  </r>
  <r>
    <x v="0"/>
    <x v="34"/>
    <x v="355"/>
    <x v="354"/>
    <n v="881.25"/>
    <s v="Export_CoGe"/>
    <x v="0"/>
    <s v="SERST"/>
    <x v="8"/>
    <s v="COSTI"/>
    <m/>
    <s v="B.7)"/>
    <s v="7) per servizi"/>
    <x v="6"/>
  </r>
  <r>
    <x v="0"/>
    <x v="34"/>
    <x v="356"/>
    <x v="355"/>
    <n v="4860.7199999999993"/>
    <s v="Export_CoGe"/>
    <x v="0"/>
    <s v="SERST"/>
    <x v="8"/>
    <s v="COSTI"/>
    <m/>
    <s v="B.7)"/>
    <s v="7) per servizi"/>
    <x v="2"/>
  </r>
  <r>
    <x v="0"/>
    <x v="34"/>
    <x v="405"/>
    <x v="404"/>
    <n v="5644.27"/>
    <s v="Export_CoGe"/>
    <x v="0"/>
    <s v="COSGS"/>
    <x v="4"/>
    <s v="COSTI"/>
    <m/>
    <s v="B.7)"/>
    <s v="7) per servizi"/>
    <x v="2"/>
  </r>
  <r>
    <x v="0"/>
    <x v="34"/>
    <x v="408"/>
    <x v="407"/>
    <n v="24995.89"/>
    <s v="Export_CoGe"/>
    <x v="0"/>
    <s v="SERST"/>
    <x v="8"/>
    <s v="COSTI"/>
    <s v="SPESGRANT"/>
    <s v="B.7)"/>
    <s v="7) per servizi"/>
    <x v="8"/>
  </r>
  <r>
    <x v="0"/>
    <x v="34"/>
    <x v="113"/>
    <x v="113"/>
    <n v="35099.620000000003"/>
    <s v="Export_CoGe"/>
    <x v="0"/>
    <s v="SERIN"/>
    <x v="6"/>
    <s v="PRD"/>
    <m/>
    <s v="B.7)"/>
    <s v="7) per servizi"/>
    <x v="3"/>
  </r>
  <r>
    <x v="0"/>
    <x v="34"/>
    <x v="114"/>
    <x v="114"/>
    <n v="1131.3200000000002"/>
    <s v="Export_CoGe"/>
    <x v="0"/>
    <s v="SERIN"/>
    <x v="6"/>
    <s v="PRD"/>
    <m/>
    <s v="B.7)"/>
    <s v="7) per servizi"/>
    <x v="3"/>
  </r>
  <r>
    <x v="0"/>
    <x v="34"/>
    <x v="390"/>
    <x v="389"/>
    <n v="187.49"/>
    <s v="Export_CoGe"/>
    <x v="0"/>
    <s v="SERIN"/>
    <x v="6"/>
    <s v="PRD"/>
    <m/>
    <s v="B.7)"/>
    <s v="7) per servizi"/>
    <x v="3"/>
  </r>
  <r>
    <x v="0"/>
    <x v="34"/>
    <x v="116"/>
    <x v="116"/>
    <n v="3749.7999999999997"/>
    <s v="Export_CoGe"/>
    <x v="0"/>
    <s v="SERST"/>
    <x v="8"/>
    <s v="COSTI"/>
    <m/>
    <s v="B.7)"/>
    <s v="7) per servizi"/>
    <x v="2"/>
  </r>
  <r>
    <x v="0"/>
    <x v="34"/>
    <x v="118"/>
    <x v="118"/>
    <n v="326.33999999999997"/>
    <s v="Export_CoGe"/>
    <x v="0"/>
    <s v="SERST"/>
    <x v="8"/>
    <s v="COSTI"/>
    <m/>
    <s v="B.7)"/>
    <s v="7) per servizi"/>
    <x v="2"/>
  </r>
  <r>
    <x v="0"/>
    <x v="34"/>
    <x v="119"/>
    <x v="119"/>
    <n v="22388.739999999998"/>
    <s v="Export_CoGe"/>
    <x v="0"/>
    <s v="SERST"/>
    <x v="8"/>
    <s v="COSTI"/>
    <m/>
    <s v="B.7)"/>
    <s v="7) per servizi"/>
    <x v="2"/>
  </r>
  <r>
    <x v="0"/>
    <x v="34"/>
    <x v="121"/>
    <x v="121"/>
    <n v="30"/>
    <s v="Export_CoGe"/>
    <x v="0"/>
    <s v="SERST"/>
    <x v="8"/>
    <s v="COSTI"/>
    <m/>
    <s v="B.7)"/>
    <s v="7) per servizi"/>
    <x v="2"/>
  </r>
  <r>
    <x v="0"/>
    <x v="34"/>
    <x v="357"/>
    <x v="356"/>
    <n v="2155.8500000000004"/>
    <s v="Export_CoGe"/>
    <x v="0"/>
    <s v="ONSTR"/>
    <x v="30"/>
    <s v="EXT"/>
    <m/>
    <s v="B.14)"/>
    <s v="14) oneri diversi di gestione"/>
    <x v="2"/>
  </r>
  <r>
    <x v="0"/>
    <x v="34"/>
    <x v="123"/>
    <x v="123"/>
    <n v="3630.110000000001"/>
    <s v="Export_CoGe"/>
    <x v="0"/>
    <s v="SERST"/>
    <x v="8"/>
    <s v="COSTI"/>
    <m/>
    <s v="B.7)"/>
    <s v="7) per servizi"/>
    <x v="2"/>
  </r>
  <r>
    <x v="0"/>
    <x v="34"/>
    <x v="125"/>
    <x v="125"/>
    <n v="1293"/>
    <s v="Export_CoGe"/>
    <x v="0"/>
    <s v="SERST"/>
    <x v="8"/>
    <s v="COSTI"/>
    <m/>
    <s v="B.7)"/>
    <s v="7) per servizi"/>
    <x v="6"/>
  </r>
  <r>
    <x v="0"/>
    <x v="34"/>
    <x v="127"/>
    <x v="127"/>
    <n v="21687.78999999999"/>
    <s v="Export_CoGe"/>
    <x v="0"/>
    <s v="SERST"/>
    <x v="8"/>
    <s v="COSTI"/>
    <m/>
    <s v="B.7)"/>
    <s v="7) per servizi"/>
    <x v="4"/>
  </r>
  <r>
    <x v="0"/>
    <x v="34"/>
    <x v="129"/>
    <x v="129"/>
    <n v="48.839999999999996"/>
    <s v="Export_CoGe"/>
    <x v="0"/>
    <s v="COSGS"/>
    <x v="4"/>
    <s v="COSTI"/>
    <m/>
    <s v="B.7)"/>
    <s v="7) per servizi"/>
    <x v="2"/>
  </r>
  <r>
    <x v="0"/>
    <x v="34"/>
    <x v="131"/>
    <x v="131"/>
    <n v="82.509999999999991"/>
    <s v="Export_CoGe"/>
    <x v="0"/>
    <s v="COSGS"/>
    <x v="4"/>
    <s v="COSTI"/>
    <m/>
    <s v="B.7)"/>
    <s v="7) per servizi"/>
    <x v="2"/>
  </r>
  <r>
    <x v="0"/>
    <x v="34"/>
    <x v="133"/>
    <x v="133"/>
    <n v="1304.7800000000002"/>
    <s v="Export_CoGe"/>
    <x v="0"/>
    <s v="SERST"/>
    <x v="8"/>
    <s v="COSTI"/>
    <m/>
    <s v="B.7)"/>
    <s v="7) per servizi"/>
    <x v="4"/>
  </r>
  <r>
    <x v="0"/>
    <x v="34"/>
    <x v="136"/>
    <x v="136"/>
    <n v="197.89"/>
    <s v="Export_CoGe"/>
    <x v="0"/>
    <s v="SERST"/>
    <x v="8"/>
    <s v="COSTI"/>
    <m/>
    <s v="B.7)"/>
    <s v="7) per servizi"/>
    <x v="2"/>
  </r>
  <r>
    <x v="0"/>
    <x v="34"/>
    <x v="361"/>
    <x v="360"/>
    <n v="11340.9"/>
    <s v="Export_CoGe"/>
    <x v="0"/>
    <s v="SERST"/>
    <x v="8"/>
    <s v="COSTI"/>
    <m/>
    <s v="B.7)"/>
    <s v="7) per servizi"/>
    <x v="6"/>
  </r>
  <r>
    <x v="0"/>
    <x v="34"/>
    <x v="362"/>
    <x v="361"/>
    <n v="7892.12"/>
    <s v="Export_CoGe"/>
    <x v="0"/>
    <s v="SERST"/>
    <x v="8"/>
    <s v="COSTI"/>
    <s v="CONSGRANT"/>
    <s v="B.7)"/>
    <s v="7) per servizi"/>
    <x v="8"/>
  </r>
  <r>
    <x v="0"/>
    <x v="34"/>
    <x v="358"/>
    <x v="357"/>
    <n v="10135.709999999999"/>
    <s v="Export_CoGe"/>
    <x v="0"/>
    <s v="SERST"/>
    <x v="8"/>
    <s v="COSTI"/>
    <s v="SPESGRANT"/>
    <s v="B.7)"/>
    <s v="7) per servizi"/>
    <x v="6"/>
  </r>
  <r>
    <x v="0"/>
    <x v="34"/>
    <x v="396"/>
    <x v="395"/>
    <n v="1123.71"/>
    <s v="Export_CoGe"/>
    <x v="0"/>
    <s v="SERST"/>
    <x v="8"/>
    <s v="COSTI"/>
    <m/>
    <s v="B.7)"/>
    <s v="7) per servizi"/>
    <x v="2"/>
  </r>
  <r>
    <x v="0"/>
    <x v="34"/>
    <x v="137"/>
    <x v="424"/>
    <n v="11250"/>
    <s v="Export_CoGe"/>
    <x v="0"/>
    <s v="AFFIT"/>
    <x v="17"/>
    <s v="AFF"/>
    <m/>
    <s v="B.8)"/>
    <s v="8) per godimento di beni di terzi"/>
    <x v="2"/>
  </r>
  <r>
    <x v="0"/>
    <x v="34"/>
    <x v="138"/>
    <x v="138"/>
    <n v="9000"/>
    <s v="Export_CoGe"/>
    <x v="0"/>
    <s v="AFFIT"/>
    <x v="17"/>
    <s v="AFF"/>
    <m/>
    <s v="B.8)"/>
    <s v="8) per godimento di beni di terzi"/>
    <x v="2"/>
  </r>
  <r>
    <x v="0"/>
    <x v="34"/>
    <x v="139"/>
    <x v="139"/>
    <n v="10200"/>
    <s v="Export_CoGe"/>
    <x v="0"/>
    <s v="AFFIT"/>
    <x v="17"/>
    <s v="AFF"/>
    <m/>
    <s v="B.8)"/>
    <s v="8) per godimento di beni di terzi"/>
    <x v="2"/>
  </r>
  <r>
    <x v="0"/>
    <x v="34"/>
    <x v="140"/>
    <x v="140"/>
    <n v="900"/>
    <s v="Export_CoGe"/>
    <x v="0"/>
    <s v="AFFIT"/>
    <x v="17"/>
    <s v="AFF"/>
    <m/>
    <s v="B.8)"/>
    <s v="8) per godimento di beni di terzi"/>
    <x v="2"/>
  </r>
  <r>
    <x v="0"/>
    <x v="34"/>
    <x v="142"/>
    <x v="142"/>
    <n v="9581.94"/>
    <s v="Export_CoGe"/>
    <x v="0"/>
    <s v="AFFIT"/>
    <x v="17"/>
    <s v="AFF"/>
    <m/>
    <s v="B.8)"/>
    <s v="8) per godimento di beni di terzi"/>
    <x v="2"/>
  </r>
  <r>
    <x v="0"/>
    <x v="34"/>
    <x v="143"/>
    <x v="143"/>
    <n v="900"/>
    <s v="Export_CoGe"/>
    <x v="0"/>
    <s v="AFFIT"/>
    <x v="17"/>
    <s v="AFF"/>
    <m/>
    <s v="B.8)"/>
    <s v="8) per godimento di beni di terzi"/>
    <x v="2"/>
  </r>
  <r>
    <x v="0"/>
    <x v="34"/>
    <x v="144"/>
    <x v="144"/>
    <n v="6802.8799999999992"/>
    <s v="Export_CoGe"/>
    <x v="0"/>
    <s v="AFFIT"/>
    <x v="17"/>
    <s v="AFF"/>
    <m/>
    <s v="B.8)"/>
    <s v="8) per godimento di beni di terzi"/>
    <x v="2"/>
  </r>
  <r>
    <x v="0"/>
    <x v="34"/>
    <x v="150"/>
    <x v="150"/>
    <n v="11413.86"/>
    <s v="Export_CoGe"/>
    <x v="0"/>
    <s v="AFFIT"/>
    <x v="17"/>
    <s v="AFF"/>
    <m/>
    <s v="B.8)"/>
    <s v="8) per godimento di beni di terzi"/>
    <x v="2"/>
  </r>
  <r>
    <x v="0"/>
    <x v="34"/>
    <x v="364"/>
    <x v="363"/>
    <n v="9262.5"/>
    <s v="Export_CoGe"/>
    <x v="0"/>
    <s v="AFFIT"/>
    <x v="17"/>
    <s v="AFF"/>
    <m/>
    <s v="B.8)"/>
    <s v="8) per godimento di beni di terzi"/>
    <x v="2"/>
  </r>
  <r>
    <x v="0"/>
    <x v="34"/>
    <x v="391"/>
    <x v="390"/>
    <n v="5000"/>
    <s v="Export_CoGe"/>
    <x v="0"/>
    <s v="AFFIT"/>
    <x v="17"/>
    <s v="AFF"/>
    <m/>
    <s v="B.8)"/>
    <s v="8) per godimento di beni di terzi"/>
    <x v="2"/>
  </r>
  <r>
    <x v="0"/>
    <x v="34"/>
    <x v="392"/>
    <x v="391"/>
    <n v="750"/>
    <s v="Export_CoGe"/>
    <x v="0"/>
    <s v="AFFIT"/>
    <x v="17"/>
    <s v="AFF"/>
    <m/>
    <s v="B.8)"/>
    <s v="8) per godimento di beni di terzi"/>
    <x v="2"/>
  </r>
  <r>
    <x v="0"/>
    <x v="34"/>
    <x v="409"/>
    <x v="408"/>
    <n v="16800"/>
    <s v="Export_CoGe"/>
    <x v="0"/>
    <s v="AFFIT"/>
    <x v="17"/>
    <s v="AFF"/>
    <m/>
    <s v="B.8)"/>
    <s v="8) per godimento di beni di terzi"/>
    <x v="2"/>
  </r>
  <r>
    <x v="0"/>
    <x v="34"/>
    <x v="416"/>
    <x v="415"/>
    <n v="11100"/>
    <s v="Export_CoGe"/>
    <x v="0"/>
    <s v="AFFIT"/>
    <x v="17"/>
    <s v="AFF"/>
    <m/>
    <s v="B.8)"/>
    <s v="8) per godimento di beni di terzi"/>
    <x v="2"/>
  </r>
  <r>
    <x v="0"/>
    <x v="34"/>
    <x v="152"/>
    <x v="152"/>
    <n v="22500"/>
    <s v="Export_CoGe"/>
    <x v="0"/>
    <s v="COSGS"/>
    <x v="4"/>
    <s v="COSTI"/>
    <m/>
    <s v="B.8)"/>
    <s v="8) per godimento di beni di terzi"/>
    <x v="2"/>
  </r>
  <r>
    <x v="0"/>
    <x v="34"/>
    <x v="155"/>
    <x v="155"/>
    <n v="19133.249999999996"/>
    <s v="Export_CoGe"/>
    <x v="0"/>
    <s v="COSGS"/>
    <x v="4"/>
    <s v="COSTI"/>
    <m/>
    <s v="B.8)"/>
    <s v="8) per godimento di beni di terzi"/>
    <x v="2"/>
  </r>
  <r>
    <x v="0"/>
    <x v="34"/>
    <x v="156"/>
    <x v="156"/>
    <n v="13150.19"/>
    <s v="Export_CoGe"/>
    <x v="0"/>
    <s v="COSGS"/>
    <x v="4"/>
    <s v="COSTI"/>
    <m/>
    <s v="B.8)"/>
    <s v="8) per godimento di beni di terzi"/>
    <x v="2"/>
  </r>
  <r>
    <x v="0"/>
    <x v="34"/>
    <x v="406"/>
    <x v="405"/>
    <n v="10990.53"/>
    <s v="Export_CoGe"/>
    <x v="0"/>
    <s v="COSGS"/>
    <x v="4"/>
    <s v="COSTI"/>
    <m/>
    <s v="B.8)"/>
    <s v="8) per godimento di beni di terzi"/>
    <x v="3"/>
  </r>
  <r>
    <x v="0"/>
    <x v="34"/>
    <x v="176"/>
    <x v="176"/>
    <n v="8634.2699999999986"/>
    <s v="Export_CoGe"/>
    <x v="0"/>
    <s v="AMMST"/>
    <x v="24"/>
    <s v="AMM"/>
    <m/>
    <s v="B.10)"/>
    <s v="10) Ammortamenti e svalutazioni"/>
    <x v="7"/>
  </r>
  <r>
    <x v="0"/>
    <x v="34"/>
    <x v="180"/>
    <x v="180"/>
    <n v="3559.32"/>
    <s v="Export_CoGe"/>
    <x v="0"/>
    <s v="AMMST"/>
    <x v="24"/>
    <s v="AMM"/>
    <m/>
    <s v="B.10)"/>
    <s v="10) Ammortamenti e svalutazioni"/>
    <x v="7"/>
  </r>
  <r>
    <x v="0"/>
    <x v="34"/>
    <x v="182"/>
    <x v="182"/>
    <n v="26901.360000000001"/>
    <s v="Export_CoGe"/>
    <x v="0"/>
    <s v="AMMIN"/>
    <x v="26"/>
    <s v="AMM"/>
    <m/>
    <s v="B.10)"/>
    <s v="10) Ammortamenti e svalutazioni"/>
    <x v="7"/>
  </r>
  <r>
    <x v="0"/>
    <x v="34"/>
    <x v="184"/>
    <x v="184"/>
    <n v="8486.5560000000005"/>
    <s v="Export_CoGe"/>
    <x v="0"/>
    <s v="AMMST"/>
    <x v="24"/>
    <s v="AMM"/>
    <m/>
    <s v="B.10)"/>
    <s v="10) Ammortamenti e svalutazioni"/>
    <x v="7"/>
  </r>
  <r>
    <x v="0"/>
    <x v="34"/>
    <x v="186"/>
    <x v="186"/>
    <n v="22725.21"/>
    <s v="Export_CoGe"/>
    <x v="0"/>
    <s v="AMMIN"/>
    <x v="26"/>
    <s v="AMM"/>
    <m/>
    <s v="B.10)"/>
    <s v="10) Ammortamenti e svalutazioni"/>
    <x v="7"/>
  </r>
  <r>
    <x v="0"/>
    <x v="34"/>
    <x v="188"/>
    <x v="188"/>
    <n v="15614.009999999998"/>
    <s v="Export_CoGe"/>
    <x v="0"/>
    <s v="AMMIN"/>
    <x v="26"/>
    <s v="AMM"/>
    <m/>
    <s v="B.10)"/>
    <s v="10) Ammortamenti e svalutazioni"/>
    <x v="7"/>
  </r>
  <r>
    <x v="0"/>
    <x v="34"/>
    <x v="190"/>
    <x v="190"/>
    <n v="4108.9500000000007"/>
    <s v="Export_CoGe"/>
    <x v="0"/>
    <s v="AMMST"/>
    <x v="24"/>
    <s v="AMM"/>
    <m/>
    <s v="B.10)"/>
    <s v="10) Ammortamenti e svalutazioni"/>
    <x v="7"/>
  </r>
  <r>
    <x v="0"/>
    <x v="34"/>
    <x v="192"/>
    <x v="192"/>
    <n v="962.64160000000015"/>
    <s v="Export_CoGe"/>
    <x v="0"/>
    <s v="AMMST"/>
    <x v="24"/>
    <s v="AMM"/>
    <m/>
    <s v="B.10)"/>
    <s v="10) Ammortamenti e svalutazioni"/>
    <x v="7"/>
  </r>
  <r>
    <x v="0"/>
    <x v="34"/>
    <x v="198"/>
    <x v="198"/>
    <n v="604332.76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4"/>
    <x v="200"/>
    <x v="200"/>
    <n v="473270.04"/>
    <s v="Export_CoGe"/>
    <x v="0"/>
    <s v="VARMP"/>
    <x v="28"/>
    <s v="ACQ"/>
    <m/>
    <s v="B.11)"/>
    <s v="11) variazioni delle rimanenze di materie prime, sussidiarie, di consumo e di merci"/>
    <x v="3"/>
  </r>
  <r>
    <x v="0"/>
    <x v="34"/>
    <x v="203"/>
    <x v="203"/>
    <n v="8496.5300000000007"/>
    <s v="Export_CoGe"/>
    <x v="0"/>
    <s v="COSGS"/>
    <x v="4"/>
    <s v="COSTI"/>
    <m/>
    <s v="B.14)"/>
    <s v="14) oneri diversi di gestione"/>
    <x v="2"/>
  </r>
  <r>
    <x v="0"/>
    <x v="34"/>
    <x v="204"/>
    <x v="204"/>
    <n v="5505"/>
    <s v="Export_CoGe"/>
    <x v="0"/>
    <s v="COSGS"/>
    <x v="4"/>
    <s v="COSTI"/>
    <m/>
    <s v="B.14)"/>
    <s v="14) oneri diversi di gestione"/>
    <x v="2"/>
  </r>
  <r>
    <x v="0"/>
    <x v="34"/>
    <x v="206"/>
    <x v="206"/>
    <n v="23.5"/>
    <s v="Export_CoGe"/>
    <x v="0"/>
    <s v="COSGS"/>
    <x v="4"/>
    <s v="COSTI"/>
    <m/>
    <s v="B.14)"/>
    <s v="14) oneri diversi di gestione"/>
    <x v="2"/>
  </r>
  <r>
    <x v="0"/>
    <x v="34"/>
    <x v="208"/>
    <x v="208"/>
    <n v="2591.29"/>
    <s v="Export_CoGe"/>
    <x v="0"/>
    <s v="COSGS"/>
    <x v="4"/>
    <s v="COSTI"/>
    <m/>
    <s v="B.14)"/>
    <s v="14) oneri diversi di gestione"/>
    <x v="2"/>
  </r>
  <r>
    <x v="0"/>
    <x v="34"/>
    <x v="209"/>
    <x v="209"/>
    <n v="5740"/>
    <s v="Export_CoGe"/>
    <x v="0"/>
    <s v="COSGS"/>
    <x v="4"/>
    <s v="COSTI"/>
    <m/>
    <s v="B.14)"/>
    <s v="14) oneri diversi di gestione"/>
    <x v="2"/>
  </r>
  <r>
    <x v="0"/>
    <x v="34"/>
    <x v="211"/>
    <x v="211"/>
    <n v="315.56000000000006"/>
    <s v="Export_CoGe"/>
    <x v="0"/>
    <s v="COSGS"/>
    <x v="4"/>
    <s v="COSTI"/>
    <m/>
    <s v="B.14)"/>
    <s v="14) oneri diversi di gestione"/>
    <x v="2"/>
  </r>
  <r>
    <x v="0"/>
    <x v="34"/>
    <x v="213"/>
    <x v="213"/>
    <n v="1943"/>
    <s v="Export_CoGe"/>
    <x v="0"/>
    <s v="COSGS"/>
    <x v="4"/>
    <s v="COSTI"/>
    <m/>
    <s v="B.14)"/>
    <s v="14) oneri diversi di gestione"/>
    <x v="2"/>
  </r>
  <r>
    <x v="0"/>
    <x v="34"/>
    <x v="217"/>
    <x v="217"/>
    <n v="1237.79"/>
    <s v="Export_CoGe"/>
    <x v="0"/>
    <s v="ONSTR"/>
    <x v="30"/>
    <s v="EXT"/>
    <m/>
    <s v="B.14)"/>
    <s v="14) oneri diversi di gestione"/>
    <x v="2"/>
  </r>
  <r>
    <x v="0"/>
    <x v="34"/>
    <x v="305"/>
    <x v="305"/>
    <n v="2781.67"/>
    <s v="Export_CoGe"/>
    <x v="0"/>
    <s v="COSGS"/>
    <x v="4"/>
    <s v="COSTI"/>
    <m/>
    <s v="B.14)"/>
    <s v="14) oneri diversi di gestione"/>
    <x v="2"/>
  </r>
  <r>
    <x v="0"/>
    <x v="34"/>
    <x v="218"/>
    <x v="218"/>
    <n v="2.99"/>
    <s v="Export_CoGe"/>
    <x v="0"/>
    <s v="COSGS"/>
    <x v="4"/>
    <s v="COSTI"/>
    <m/>
    <s v="B.14)"/>
    <s v="14) oneri diversi di gestione"/>
    <x v="2"/>
  </r>
  <r>
    <x v="0"/>
    <x v="34"/>
    <x v="219"/>
    <x v="219"/>
    <n v="955.96"/>
    <s v="Export_CoGe"/>
    <x v="0"/>
    <s v="COSGS"/>
    <x v="4"/>
    <s v="COSTI"/>
    <m/>
    <s v="B.14)"/>
    <s v="14) oneri diversi di gestione"/>
    <x v="2"/>
  </r>
  <r>
    <x v="0"/>
    <x v="34"/>
    <x v="221"/>
    <x v="221"/>
    <n v="135.76"/>
    <s v="Export_CoGe"/>
    <x v="0"/>
    <s v="COSGS"/>
    <x v="4"/>
    <s v="COSTI"/>
    <m/>
    <s v="B.14)"/>
    <s v="14) oneri diversi di gestione"/>
    <x v="4"/>
  </r>
  <r>
    <x v="0"/>
    <x v="34"/>
    <x v="223"/>
    <x v="223"/>
    <n v="30.579999999999927"/>
    <s v="Export_CoGe"/>
    <x v="0"/>
    <s v="COSGS"/>
    <x v="4"/>
    <s v="COSTI"/>
    <m/>
    <s v="B.14)"/>
    <s v="14) oneri diversi di gestione"/>
    <x v="2"/>
  </r>
  <r>
    <x v="0"/>
    <x v="34"/>
    <x v="225"/>
    <x v="225"/>
    <n v="1.824999999995941"/>
    <s v="Export_CoGe"/>
    <x v="0"/>
    <s v="COSGS"/>
    <x v="4"/>
    <s v="COSTI"/>
    <m/>
    <s v="B.14)"/>
    <s v="14) oneri diversi di gestione"/>
    <x v="2"/>
  </r>
  <r>
    <x v="0"/>
    <x v="34"/>
    <x v="226"/>
    <x v="226"/>
    <n v="16194.689999999999"/>
    <s v="Export_CoGe"/>
    <x v="0"/>
    <s v="ONSTR"/>
    <x v="30"/>
    <s v="EXT"/>
    <m/>
    <s v="B.14)"/>
    <s v="14) oneri diversi di gestione"/>
    <x v="2"/>
  </r>
  <r>
    <x v="0"/>
    <x v="34"/>
    <x v="229"/>
    <x v="229"/>
    <n v="700.45"/>
    <s v="Export_CoGe"/>
    <x v="0"/>
    <s v="COSGS"/>
    <x v="4"/>
    <s v="COSTI"/>
    <m/>
    <s v="B.14)"/>
    <s v="14) oneri diversi di gestione"/>
    <x v="6"/>
  </r>
  <r>
    <x v="0"/>
    <x v="34"/>
    <x v="306"/>
    <x v="306"/>
    <n v="1048.26"/>
    <s v="Export_CoGe"/>
    <x v="0"/>
    <s v="COSGS"/>
    <x v="4"/>
    <s v="COSTI"/>
    <m/>
    <s v="B.14)"/>
    <s v="14) oneri diversi di gestione"/>
    <x v="4"/>
  </r>
  <r>
    <x v="0"/>
    <x v="34"/>
    <x v="307"/>
    <x v="307"/>
    <n v="7316"/>
    <s v="Export_CoGe"/>
    <x v="0"/>
    <s v="ONSTR"/>
    <x v="30"/>
    <s v="EXT"/>
    <m/>
    <s v="B.14)"/>
    <s v="14) oneri diversi di gestione"/>
    <x v="7"/>
  </r>
  <r>
    <x v="0"/>
    <x v="34"/>
    <x v="381"/>
    <x v="380"/>
    <n v="10090.75"/>
    <s v="Export_CoGe"/>
    <x v="0"/>
    <s v="ONFIN"/>
    <x v="32"/>
    <s v="FIN"/>
    <m/>
    <s v="C.17)"/>
    <s v="17) interessi e altri oneri finanziari"/>
    <x v="7"/>
  </r>
  <r>
    <x v="0"/>
    <x v="34"/>
    <x v="231"/>
    <x v="231"/>
    <n v="432.05"/>
    <s v="Export_CoGe"/>
    <x v="0"/>
    <s v="ONFIN"/>
    <x v="32"/>
    <s v="FIN"/>
    <m/>
    <s v="C.17)"/>
    <s v="17) interessi e altri oneri finanziari"/>
    <x v="7"/>
  </r>
  <r>
    <x v="0"/>
    <x v="34"/>
    <x v="233"/>
    <x v="233"/>
    <n v="16737.52"/>
    <s v="Export_CoGe"/>
    <x v="0"/>
    <s v="ONFIN"/>
    <x v="32"/>
    <s v="FIN"/>
    <m/>
    <s v="C.17)"/>
    <s v="17) interessi e altri oneri finanziari"/>
    <x v="7"/>
  </r>
  <r>
    <x v="0"/>
    <x v="34"/>
    <x v="235"/>
    <x v="235"/>
    <n v="2005.92"/>
    <s v="Export_CoGe"/>
    <x v="0"/>
    <s v="ONFIN"/>
    <x v="32"/>
    <s v="FIN"/>
    <m/>
    <s v="C.17)"/>
    <s v="17) interessi e altri oneri finanziari"/>
    <x v="7"/>
  </r>
  <r>
    <x v="0"/>
    <x v="34"/>
    <x v="349"/>
    <x v="348"/>
    <n v="15632.490000000002"/>
    <s v="Export_CoGe"/>
    <x v="0"/>
    <s v="ONFIN"/>
    <x v="32"/>
    <s v="FIN"/>
    <m/>
    <s v="C.17)"/>
    <s v="17) interessi e altri oneri finanziari"/>
    <x v="7"/>
  </r>
  <r>
    <x v="0"/>
    <x v="34"/>
    <x v="236"/>
    <x v="236"/>
    <n v="106.51"/>
    <s v="Export_CoGe"/>
    <x v="0"/>
    <s v="ONFIN"/>
    <x v="32"/>
    <s v="FIN"/>
    <m/>
    <s v="C.17)"/>
    <s v="17) interessi e altri oneri finanziari"/>
    <x v="7"/>
  </r>
  <r>
    <x v="0"/>
    <x v="34"/>
    <x v="239"/>
    <x v="239"/>
    <n v="-3559923.23"/>
    <s v="Export_CoGe"/>
    <x v="0"/>
    <s v="RICOP"/>
    <x v="33"/>
    <s v="RIC"/>
    <m/>
    <s v="A.1)"/>
    <s v="1) ricavi delle vendite e delle prestazioni"/>
    <x v="5"/>
  </r>
  <r>
    <x v="0"/>
    <x v="34"/>
    <x v="243"/>
    <x v="243"/>
    <n v="-205732.39999999997"/>
    <s v="Export_CoGe"/>
    <x v="0"/>
    <s v="RICOP"/>
    <x v="33"/>
    <s v="RIC"/>
    <m/>
    <s v="A.1)"/>
    <s v="1) ricavi delle vendite e delle prestazioni"/>
    <x v="6"/>
  </r>
  <r>
    <x v="0"/>
    <x v="34"/>
    <x v="244"/>
    <x v="244"/>
    <n v="-3978.17"/>
    <s v="Export_CoGe"/>
    <x v="0"/>
    <s v="RICOP"/>
    <x v="33"/>
    <s v="RIC"/>
    <m/>
    <s v="A.1)"/>
    <s v="1) ricavi delle vendite e delle prestazioni"/>
    <x v="6"/>
  </r>
  <r>
    <x v="0"/>
    <x v="34"/>
    <x v="350"/>
    <x v="349"/>
    <n v="-73510.11"/>
    <s v="Export_CoGe"/>
    <x v="0"/>
    <s v="RICOP"/>
    <x v="33"/>
    <s v="RIC"/>
    <m/>
    <s v="A.1)"/>
    <s v="1) ricavi delle vendite e delle prestazioni"/>
    <x v="5"/>
  </r>
  <r>
    <x v="0"/>
    <x v="34"/>
    <x v="385"/>
    <x v="384"/>
    <n v="-51675.6"/>
    <s v="Export_CoGe"/>
    <x v="0"/>
    <s v="RICOP"/>
    <x v="33"/>
    <s v="RIC"/>
    <m/>
    <s v="A.1)"/>
    <s v="1) ricavi delle vendite e delle prestazioni"/>
    <x v="6"/>
  </r>
  <r>
    <x v="0"/>
    <x v="34"/>
    <x v="372"/>
    <x v="371"/>
    <n v="-44272.34"/>
    <s v="Export_CoGe"/>
    <x v="0"/>
    <s v="RICOP"/>
    <x v="33"/>
    <s v="RIC"/>
    <m/>
    <s v="A.1)"/>
    <s v="1) ricavi delle vendite e delle prestazioni"/>
    <x v="6"/>
  </r>
  <r>
    <x v="0"/>
    <x v="34"/>
    <x v="247"/>
    <x v="247"/>
    <n v="-112268.36"/>
    <s v="Export_CoGe"/>
    <x v="0"/>
    <s v="ONSTR"/>
    <x v="30"/>
    <s v="EXT"/>
    <m/>
    <s v="B.14)"/>
    <s v="14) oneri diversi di gestione"/>
    <x v="2"/>
  </r>
  <r>
    <x v="0"/>
    <x v="34"/>
    <x v="250"/>
    <x v="250"/>
    <n v="-711449.34199999995"/>
    <s v="Export_CoGe"/>
    <x v="0"/>
    <s v="CORR"/>
    <x v="35"/>
    <s v="CORR"/>
    <m/>
    <s v="A.1)"/>
    <s v="1) ricavi delle vendite e delle prestazioni"/>
    <x v="6"/>
  </r>
  <r>
    <x v="0"/>
    <x v="34"/>
    <x v="254"/>
    <x v="254"/>
    <n v="-225177.04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4"/>
    <x v="255"/>
    <x v="255"/>
    <n v="-158513.26000000007"/>
    <s v="Export_CoGe"/>
    <x v="0"/>
    <s v="VARMP"/>
    <x v="28"/>
    <s v="ACQ"/>
    <m/>
    <s v="B.11)"/>
    <s v="11) variazioni delle rimanenze di materie prime, sussidiarie, di consumo e di merci"/>
    <x v="3"/>
  </r>
  <r>
    <x v="0"/>
    <x v="34"/>
    <x v="257"/>
    <x v="257"/>
    <n v="-12.500000000000909"/>
    <s v="Export_CoGe"/>
    <x v="0"/>
    <s v="ALTRI"/>
    <x v="34"/>
    <s v="ALTRI"/>
    <m/>
    <s v="A.5)"/>
    <s v="5) altri ricavi e proventi, con separata indicazione dei contributi in conto esercizio"/>
    <x v="2"/>
  </r>
  <r>
    <x v="0"/>
    <x v="34"/>
    <x v="259"/>
    <x v="259"/>
    <n v="-1.1799999999984898"/>
    <s v="Export_CoGe"/>
    <x v="0"/>
    <s v="ALTRI"/>
    <x v="34"/>
    <s v="ALTRI"/>
    <m/>
    <s v="A.5)"/>
    <s v="5) altri ricavi e proventi, con separata indicazione dei contributi in conto esercizio"/>
    <x v="2"/>
  </r>
  <r>
    <x v="0"/>
    <x v="34"/>
    <x v="238"/>
    <x v="238"/>
    <n v="5918.1399999999994"/>
    <s v="Export_CoGe"/>
    <x v="0"/>
    <s v="RICOP"/>
    <x v="33"/>
    <s v="RIC"/>
    <m/>
    <s v="A.1)"/>
    <s v="1) ricavi delle vendite e delle prestazioni"/>
    <x v="6"/>
  </r>
  <r>
    <x v="0"/>
    <x v="34"/>
    <x v="260"/>
    <x v="260"/>
    <n v="-1000"/>
    <s v="Export_CoGe"/>
    <x v="0"/>
    <s v="ALTRI"/>
    <x v="34"/>
    <s v="ALTRI"/>
    <m/>
    <s v="A.5)"/>
    <s v="5) altri ricavi e proventi, con separata indicazione dei contributi in conto esercizio"/>
    <x v="2"/>
  </r>
  <r>
    <x v="0"/>
    <x v="34"/>
    <x v="309"/>
    <x v="309"/>
    <n v="-8860.25"/>
    <s v="Export_CoGe"/>
    <x v="0"/>
    <s v="ALTRI"/>
    <x v="34"/>
    <s v="ALTRI"/>
    <m/>
    <s v="A.5)"/>
    <s v="5) altri ricavi e proventi, con separata indicazione dei contributi in conto esercizio"/>
    <x v="2"/>
  </r>
  <r>
    <x v="0"/>
    <x v="34"/>
    <x v="266"/>
    <x v="266"/>
    <n v="-4856.6900000000005"/>
    <s v="Export_CoGe"/>
    <x v="0"/>
    <s v="ONSTR"/>
    <x v="30"/>
    <s v="EXT"/>
    <m/>
    <s v="A.5)"/>
    <s v="5) altri ricavi e proventi, con separata indicazione dei contributi in conto esercizio"/>
    <x v="2"/>
  </r>
  <r>
    <x v="0"/>
    <x v="34"/>
    <x v="311"/>
    <x v="311"/>
    <n v="-5002.3"/>
    <s v="Export_CoGe"/>
    <x v="0"/>
    <s v="ACQDI"/>
    <x v="0"/>
    <s v="ACQ"/>
    <m/>
    <s v="A.5)"/>
    <s v="5) altri ricavi e proventi, con separata indicazione dei contributi in conto esercizio"/>
    <x v="2"/>
  </r>
  <r>
    <x v="0"/>
    <x v="34"/>
    <x v="401"/>
    <x v="400"/>
    <n v="-5.8599999999999994"/>
    <s v="Export_CoGe"/>
    <x v="0"/>
    <s v="ACQDI"/>
    <x v="0"/>
    <s v="ACQ"/>
    <m/>
    <s v="A.5)"/>
    <s v="5) altri ricavi e proventi, con separata indicazione dei contributi in conto esercizio"/>
    <x v="7"/>
  </r>
  <r>
    <x v="0"/>
    <x v="34"/>
    <x v="268"/>
    <x v="268"/>
    <n v="-597099.55999999994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4"/>
    <x v="270"/>
    <x v="270"/>
    <n v="-88539.04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4"/>
    <x v="380"/>
    <x v="379"/>
    <n v="-4038.17"/>
    <s v="Export_CoGe"/>
    <x v="0"/>
    <s v="ONSTR"/>
    <x v="30"/>
    <s v="EXT"/>
    <m/>
    <s v="A.5)"/>
    <s v="5) altri ricavi e proventi, con separata indicazione dei contributi in conto esercizio"/>
    <x v="8"/>
  </r>
  <r>
    <x v="0"/>
    <x v="34"/>
    <x v="374"/>
    <x v="373"/>
    <n v="-1500"/>
    <s v="Export_CoGe"/>
    <x v="0"/>
    <s v="ONSTR"/>
    <x v="30"/>
    <s v="EXT"/>
    <m/>
    <s v="B.14)"/>
    <s v="14) oneri diversi di gestione"/>
    <x v="2"/>
  </r>
  <r>
    <x v="0"/>
    <x v="34"/>
    <x v="276"/>
    <x v="276"/>
    <n v="-23118.55"/>
    <s v="Export_CoGe"/>
    <x v="0"/>
    <s v="ONFIN"/>
    <x v="32"/>
    <s v="FIN"/>
    <m/>
    <s v="C.16)"/>
    <s v="16) altri proventi finanziari"/>
    <x v="4"/>
  </r>
  <r>
    <x v="0"/>
    <x v="35"/>
    <x v="316"/>
    <x v="316"/>
    <n v="249.99999999998727"/>
    <s v="Export_CoGe"/>
    <x v="1"/>
    <s v="34.CS"/>
    <x v="18"/>
    <s v="PN"/>
    <m/>
    <s v="A"/>
    <s v="Crediti verso soci"/>
    <x v="1"/>
  </r>
  <r>
    <x v="0"/>
    <x v="35"/>
    <x v="2"/>
    <x v="2"/>
    <n v="10000"/>
    <s v="Export_CoGe"/>
    <x v="1"/>
    <s v="23.I.IMM"/>
    <x v="1"/>
    <s v="IMM"/>
    <m/>
    <s v="23.I.IMM"/>
    <s v="Immobilizzazioni Immateriali"/>
    <x v="1"/>
  </r>
  <r>
    <x v="0"/>
    <x v="35"/>
    <x v="4"/>
    <x v="4"/>
    <n v="38543"/>
    <s v="Export_CoGe"/>
    <x v="1"/>
    <s v="23.I.IMM"/>
    <x v="1"/>
    <s v="IMM"/>
    <m/>
    <s v="23.I.IMM"/>
    <s v="Immobilizzazioni Immateriali"/>
    <x v="1"/>
  </r>
  <r>
    <x v="0"/>
    <x v="35"/>
    <x v="6"/>
    <x v="6"/>
    <n v="74007.100000000006"/>
    <s v="Export_CoGe"/>
    <x v="1"/>
    <s v="23.I.IMM"/>
    <x v="1"/>
    <s v="IMM"/>
    <m/>
    <s v="23.I.IMM"/>
    <s v="Immobilizzazioni Immateriali"/>
    <x v="1"/>
  </r>
  <r>
    <x v="0"/>
    <x v="35"/>
    <x v="10"/>
    <x v="10"/>
    <n v="59322.69"/>
    <s v="Export_CoGe"/>
    <x v="1"/>
    <s v="23.I.IMM"/>
    <x v="1"/>
    <s v="IMM"/>
    <m/>
    <s v="23.I.IMM"/>
    <s v="Immobilizzazioni Immateriali"/>
    <x v="1"/>
  </r>
  <r>
    <x v="0"/>
    <x v="35"/>
    <x v="12"/>
    <x v="12"/>
    <n v="87545.25"/>
    <s v="Export_CoGe"/>
    <x v="1"/>
    <s v="24.I.MAT"/>
    <x v="3"/>
    <s v="MAT"/>
    <m/>
    <s v="24.I.MAT"/>
    <s v="Immobilizzazioni Materiali"/>
    <x v="1"/>
  </r>
  <r>
    <x v="0"/>
    <x v="35"/>
    <x v="14"/>
    <x v="14"/>
    <n v="693957.03"/>
    <s v="Export_CoGe"/>
    <x v="1"/>
    <s v="24.I.MAT"/>
    <x v="3"/>
    <s v="MAT"/>
    <m/>
    <s v="24.I.MAT"/>
    <s v="Immobilizzazioni Materiali"/>
    <x v="1"/>
  </r>
  <r>
    <x v="0"/>
    <x v="35"/>
    <x v="16"/>
    <x v="16"/>
    <n v="136992.31"/>
    <s v="Export_CoGe"/>
    <x v="1"/>
    <s v="24.I.MAT"/>
    <x v="3"/>
    <s v="MAT"/>
    <m/>
    <s v="24.I.MAT"/>
    <s v="Immobilizzazioni Materiali"/>
    <x v="1"/>
  </r>
  <r>
    <x v="0"/>
    <x v="35"/>
    <x v="18"/>
    <x v="18"/>
    <n v="229033.74"/>
    <s v="Export_CoGe"/>
    <x v="1"/>
    <s v="24.I.MAT"/>
    <x v="3"/>
    <s v="MAT"/>
    <m/>
    <s v="24.I.MAT"/>
    <s v="Immobilizzazioni Materiali"/>
    <x v="1"/>
  </r>
  <r>
    <x v="0"/>
    <x v="35"/>
    <x v="407"/>
    <x v="406"/>
    <n v="140736"/>
    <s v="Export_CoGe"/>
    <x v="1"/>
    <s v="24.I.MAT"/>
    <x v="3"/>
    <s v="MAT"/>
    <m/>
    <s v="24.I.MAT"/>
    <s v="Immobilizzazioni Materiali"/>
    <x v="1"/>
  </r>
  <r>
    <x v="0"/>
    <x v="35"/>
    <x v="21"/>
    <x v="21"/>
    <n v="316406.49000000005"/>
    <s v="Export_CoGe"/>
    <x v="1"/>
    <s v="24.I.MAT"/>
    <x v="3"/>
    <s v="MAT"/>
    <m/>
    <s v="24.I.MAT"/>
    <s v="Immobilizzazioni Materiali"/>
    <x v="1"/>
  </r>
  <r>
    <x v="0"/>
    <x v="35"/>
    <x v="437"/>
    <x v="437"/>
    <n v="1508.2"/>
    <s v="Export_CoGe"/>
    <x v="1"/>
    <s v="24.I.MAT"/>
    <x v="3"/>
    <s v="MAT"/>
    <m/>
    <s v="24.I.MAT"/>
    <s v="Immobilizzazioni Materiali"/>
    <x v="1"/>
  </r>
  <r>
    <x v="0"/>
    <x v="35"/>
    <x v="24"/>
    <x v="24"/>
    <n v="96009.37"/>
    <s v="Export_CoGe"/>
    <x v="1"/>
    <s v="24.I.MAT"/>
    <x v="3"/>
    <s v="MAT"/>
    <m/>
    <s v="24.I.MAT"/>
    <s v="Immobilizzazioni Materiali"/>
    <x v="1"/>
  </r>
  <r>
    <x v="0"/>
    <x v="35"/>
    <x v="26"/>
    <x v="26"/>
    <n v="16409.09"/>
    <s v="Export_CoGe"/>
    <x v="1"/>
    <s v="24.I.MAT"/>
    <x v="3"/>
    <s v="MAT"/>
    <m/>
    <s v="24.I.MAT"/>
    <s v="Immobilizzazioni Materiali"/>
    <x v="1"/>
  </r>
  <r>
    <x v="0"/>
    <x v="35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35"/>
    <x v="36"/>
    <x v="36"/>
    <n v="340"/>
    <s v="Export_CoGe"/>
    <x v="1"/>
    <s v="25.I.FIN"/>
    <x v="7"/>
    <s v="IFIN"/>
    <m/>
    <s v="25.I.FIN"/>
    <s v="Immobilizzazioni Finanziarie"/>
    <x v="1"/>
  </r>
  <r>
    <x v="0"/>
    <x v="35"/>
    <x v="38"/>
    <x v="38"/>
    <n v="2500"/>
    <s v="Export_CoGe"/>
    <x v="1"/>
    <s v="25.I.FIN"/>
    <x v="7"/>
    <s v="IFIN"/>
    <m/>
    <s v="25.I.FIN"/>
    <s v="Immobilizzazioni Finanziarie"/>
    <x v="1"/>
  </r>
  <r>
    <x v="0"/>
    <x v="35"/>
    <x v="40"/>
    <x v="40"/>
    <n v="250"/>
    <s v="Export_CoGe"/>
    <x v="1"/>
    <s v="25.I.FIN"/>
    <x v="7"/>
    <s v="IFIN"/>
    <m/>
    <s v="25.I.FIN"/>
    <s v="Immobilizzazioni Finanziarie"/>
    <x v="1"/>
  </r>
  <r>
    <x v="0"/>
    <x v="35"/>
    <x v="317"/>
    <x v="317"/>
    <n v="997500"/>
    <s v="Export_CoGe"/>
    <x v="1"/>
    <s v="25.I.FIN"/>
    <x v="7"/>
    <s v="IFIN"/>
    <m/>
    <s v="25.I.FIN"/>
    <s v="Immobilizzazioni Finanziarie"/>
    <x v="1"/>
  </r>
  <r>
    <x v="0"/>
    <x v="35"/>
    <x v="318"/>
    <x v="318"/>
    <n v="39250.559999999998"/>
    <s v="Export_CoGe"/>
    <x v="1"/>
    <s v="25.I.FIN"/>
    <x v="7"/>
    <s v="IFIN"/>
    <m/>
    <s v="25.I.FIN"/>
    <s v="Immobilizzazioni Finanziarie"/>
    <x v="1"/>
  </r>
  <r>
    <x v="0"/>
    <x v="35"/>
    <x v="351"/>
    <x v="350"/>
    <n v="135322.94"/>
    <s v="Export_CoGe"/>
    <x v="1"/>
    <s v="25.I.FIN"/>
    <x v="7"/>
    <s v="IFIN"/>
    <m/>
    <s v="25.I.FIN"/>
    <s v="Immobilizzazioni Finanziarie"/>
    <x v="1"/>
  </r>
  <r>
    <x v="0"/>
    <x v="35"/>
    <x v="45"/>
    <x v="45"/>
    <n v="352689.3000000001"/>
    <s v="Export_CoGe"/>
    <x v="1"/>
    <s v="26.MAG"/>
    <x v="9"/>
    <s v="MAG"/>
    <m/>
    <s v="26.MAG"/>
    <s v="Rimanenze"/>
    <x v="1"/>
  </r>
  <r>
    <x v="0"/>
    <x v="35"/>
    <x v="49"/>
    <x v="49"/>
    <n v="540474.80000000005"/>
    <s v="Export_CoGe"/>
    <x v="1"/>
    <s v="26.MAG"/>
    <x v="9"/>
    <s v="MAG"/>
    <m/>
    <s v="26.MAG"/>
    <s v="Rimanenze"/>
    <x v="1"/>
  </r>
  <r>
    <x v="0"/>
    <x v="35"/>
    <x v="51"/>
    <x v="51"/>
    <n v="1729462.769999993"/>
    <s v="Export_CoGe"/>
    <x v="1"/>
    <s v="27.CLI"/>
    <x v="10"/>
    <s v="CLI"/>
    <m/>
    <s v="27.CLI"/>
    <s v="Crediti Commerciali"/>
    <x v="1"/>
  </r>
  <r>
    <x v="0"/>
    <x v="35"/>
    <x v="53"/>
    <x v="53"/>
    <n v="10820.420000000026"/>
    <s v="Export_CoGe"/>
    <x v="1"/>
    <s v="27.CLI"/>
    <x v="10"/>
    <s v="CLI"/>
    <m/>
    <s v="27.CLI"/>
    <s v="Crediti Commerciali"/>
    <x v="1"/>
  </r>
  <r>
    <x v="0"/>
    <x v="35"/>
    <x v="55"/>
    <x v="55"/>
    <n v="33297.179999999942"/>
    <s v="Export_CoGe"/>
    <x v="1"/>
    <s v="27.CLI"/>
    <x v="10"/>
    <s v="CLI"/>
    <m/>
    <s v="27.CLI"/>
    <s v="Crediti Commerciali"/>
    <x v="1"/>
  </r>
  <r>
    <x v="0"/>
    <x v="35"/>
    <x v="61"/>
    <x v="61"/>
    <n v="794.3599999999999"/>
    <s v="Export_CoGe"/>
    <x v="1"/>
    <s v="31.PTN"/>
    <x v="12"/>
    <s v="PTN"/>
    <m/>
    <s v="31.PTN"/>
    <s v="Crediti Tributari"/>
    <x v="1"/>
  </r>
  <r>
    <x v="0"/>
    <x v="35"/>
    <x v="319"/>
    <x v="319"/>
    <n v="107560.93999999999"/>
    <s v="Export_CoGe"/>
    <x v="1"/>
    <s v="31.PTN"/>
    <x v="12"/>
    <s v="PTN"/>
    <m/>
    <s v="31.PTN"/>
    <s v="Crediti Tributari"/>
    <x v="1"/>
  </r>
  <r>
    <x v="0"/>
    <x v="35"/>
    <x v="415"/>
    <x v="414"/>
    <n v="-2794.9199999999983"/>
    <s v="Export_CoGe"/>
    <x v="1"/>
    <s v="29.AC"/>
    <x v="11"/>
    <s v="AC"/>
    <m/>
    <s v="29.AC"/>
    <s v="Altri Crediti"/>
    <x v="1"/>
  </r>
  <r>
    <x v="0"/>
    <x v="35"/>
    <x v="67"/>
    <x v="67"/>
    <n v="5898.25"/>
    <s v="Export_CoGe"/>
    <x v="1"/>
    <s v="31.PTN"/>
    <x v="12"/>
    <s v="PTN"/>
    <m/>
    <s v="31.PTN"/>
    <s v="Crediti Tributari"/>
    <x v="1"/>
  </r>
  <r>
    <x v="0"/>
    <x v="35"/>
    <x v="72"/>
    <x v="72"/>
    <n v="36319.030000000006"/>
    <s v="Export_CoGe"/>
    <x v="1"/>
    <s v="31.PTN"/>
    <x v="12"/>
    <s v="PTN"/>
    <m/>
    <s v="31.PTN"/>
    <s v="Crediti Tributari"/>
    <x v="1"/>
  </r>
  <r>
    <x v="0"/>
    <x v="35"/>
    <x v="422"/>
    <x v="421"/>
    <n v="6220.9849999999988"/>
    <s v="Export_CoGe"/>
    <x v="1"/>
    <s v="31.PTN"/>
    <x v="12"/>
    <s v="PTN"/>
    <m/>
    <s v="31.PTN"/>
    <s v="Crediti Tributari"/>
    <x v="1"/>
  </r>
  <r>
    <x v="0"/>
    <x v="35"/>
    <x v="78"/>
    <x v="78"/>
    <n v="58562.62000000001"/>
    <s v="Export_CoGe"/>
    <x v="1"/>
    <s v="29.AC"/>
    <x v="11"/>
    <s v="FOR"/>
    <m/>
    <s v="28.FOR"/>
    <s v="Altri Crediti"/>
    <x v="1"/>
  </r>
  <r>
    <x v="0"/>
    <x v="35"/>
    <x v="80"/>
    <x v="80"/>
    <n v="2796.9300000000658"/>
    <s v="Export_CoGe"/>
    <x v="1"/>
    <s v="29.AC"/>
    <x v="11"/>
    <s v="AC"/>
    <m/>
    <s v="29.AC"/>
    <s v="Altri Crediti"/>
    <x v="1"/>
  </r>
  <r>
    <x v="0"/>
    <x v="35"/>
    <x v="84"/>
    <x v="84"/>
    <n v="151745.73000000001"/>
    <s v="Export_CoGe"/>
    <x v="1"/>
    <s v="29.AC"/>
    <x v="11"/>
    <s v="AC"/>
    <m/>
    <s v="29.AC"/>
    <s v="Altri Crediti"/>
    <x v="1"/>
  </r>
  <r>
    <x v="0"/>
    <x v="35"/>
    <x v="86"/>
    <x v="86"/>
    <n v="-7531.2999999999538"/>
    <s v="Export_CoGe"/>
    <x v="1"/>
    <s v="29.AC"/>
    <x v="11"/>
    <s v="AC"/>
    <m/>
    <s v="29.AC"/>
    <s v="Altri Crediti"/>
    <x v="1"/>
  </r>
  <r>
    <x v="0"/>
    <x v="35"/>
    <x v="88"/>
    <x v="88"/>
    <n v="-133.61999999995587"/>
    <s v="Export_CoGe"/>
    <x v="1"/>
    <s v="30.AD"/>
    <x v="13"/>
    <s v="AD"/>
    <m/>
    <s v="30.AD"/>
    <s v="Altri Crediti"/>
    <x v="1"/>
  </r>
  <r>
    <x v="0"/>
    <x v="35"/>
    <x v="90"/>
    <x v="90"/>
    <n v="4442.560000000015"/>
    <s v="Export_CoGe"/>
    <x v="1"/>
    <s v="29.AC"/>
    <x v="11"/>
    <s v="AC"/>
    <m/>
    <s v="29.AC"/>
    <s v="Altri Crediti"/>
    <x v="1"/>
  </r>
  <r>
    <x v="0"/>
    <x v="35"/>
    <x v="92"/>
    <x v="92"/>
    <n v="47142.770000000004"/>
    <s v="Export_CoGe"/>
    <x v="1"/>
    <s v="29.AC"/>
    <x v="11"/>
    <s v="AC"/>
    <m/>
    <s v="29.AC"/>
    <s v="Altri Crediti"/>
    <x v="1"/>
  </r>
  <r>
    <x v="0"/>
    <x v="35"/>
    <x v="98"/>
    <x v="98"/>
    <n v="53.55"/>
    <s v="Export_CoGe"/>
    <x v="1"/>
    <s v="29.AC"/>
    <x v="11"/>
    <s v="AC"/>
    <m/>
    <s v="29.AC"/>
    <s v="Altri Crediti"/>
    <x v="1"/>
  </r>
  <r>
    <x v="0"/>
    <x v="35"/>
    <x v="321"/>
    <x v="321"/>
    <n v="1091.8000000000002"/>
    <s v="Export_CoGe"/>
    <x v="1"/>
    <s v="29.AC"/>
    <x v="11"/>
    <s v="AC"/>
    <m/>
    <s v="29.AC"/>
    <s v="Altri Crediti"/>
    <x v="1"/>
  </r>
  <r>
    <x v="0"/>
    <x v="35"/>
    <x v="322"/>
    <x v="322"/>
    <n v="181.46999999998934"/>
    <s v="Export_CoGe"/>
    <x v="1"/>
    <s v="29.AC"/>
    <x v="11"/>
    <s v="AC"/>
    <m/>
    <s v="29.AC"/>
    <s v="Altri Crediti"/>
    <x v="1"/>
  </r>
  <r>
    <x v="0"/>
    <x v="35"/>
    <x v="107"/>
    <x v="107"/>
    <n v="8023.9599999999991"/>
    <s v="Export_CoGe"/>
    <x v="1"/>
    <s v="29.AC"/>
    <x v="11"/>
    <s v="AC"/>
    <m/>
    <s v="29.AC"/>
    <s v="Ratei/Risconti Attivi"/>
    <x v="1"/>
  </r>
  <r>
    <x v="0"/>
    <x v="35"/>
    <x v="109"/>
    <x v="109"/>
    <n v="838.4300000000012"/>
    <s v="Export_CoGe"/>
    <x v="1"/>
    <s v="36.LIQ"/>
    <x v="15"/>
    <s v="BREVE "/>
    <m/>
    <s v="36.LIQ"/>
    <s v="Debiti a Breve (Liquidità)"/>
    <x v="1"/>
  </r>
  <r>
    <x v="0"/>
    <x v="35"/>
    <x v="323"/>
    <x v="323"/>
    <n v="80508.077999998553"/>
    <s v="Export_CoGe"/>
    <x v="1"/>
    <s v="36.LIQ"/>
    <x v="15"/>
    <s v="BREVE "/>
    <m/>
    <s v="36.LIQ"/>
    <s v="Debiti a Breve (Liquidità)"/>
    <x v="1"/>
  </r>
  <r>
    <x v="0"/>
    <x v="35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35"/>
    <x v="411"/>
    <x v="410"/>
    <n v="3275.16"/>
    <s v="Export_CoGe"/>
    <x v="1"/>
    <s v="36.LIQ"/>
    <x v="15"/>
    <s v="BREVE "/>
    <m/>
    <s v="36.LIQ"/>
    <s v="Debiti a Breve (Liquidità)"/>
    <x v="1"/>
  </r>
  <r>
    <x v="0"/>
    <x v="35"/>
    <x v="412"/>
    <x v="411"/>
    <n v="527.74"/>
    <s v="Export_CoGe"/>
    <x v="1"/>
    <s v="36.LIQ"/>
    <x v="15"/>
    <s v="BREVE "/>
    <m/>
    <s v="36.LIQ"/>
    <s v="Debiti a Breve (Liquidità)"/>
    <x v="1"/>
  </r>
  <r>
    <x v="0"/>
    <x v="35"/>
    <x v="117"/>
    <x v="117"/>
    <n v="756161.91000000678"/>
    <s v="Export_CoGe"/>
    <x v="1"/>
    <s v="36.LIQ"/>
    <x v="15"/>
    <s v="BREVE "/>
    <m/>
    <s v="36.LIQ"/>
    <s v="Debiti a Breve (Liquidità)"/>
    <x v="1"/>
  </r>
  <r>
    <x v="0"/>
    <x v="35"/>
    <x v="325"/>
    <x v="199"/>
    <n v="374501.74"/>
    <s v="Export_CoGe"/>
    <x v="1"/>
    <s v="36.LIQ"/>
    <x v="15"/>
    <s v="BREVE "/>
    <m/>
    <s v="36.LIQ"/>
    <s v="Debiti a Breve (Liquidità)"/>
    <x v="1"/>
  </r>
  <r>
    <x v="0"/>
    <x v="35"/>
    <x v="126"/>
    <x v="126"/>
    <n v="114031.21000000267"/>
    <s v="Export_CoGe"/>
    <x v="1"/>
    <s v="36.LIQ"/>
    <x v="15"/>
    <s v="BREVE "/>
    <m/>
    <s v="36.LIQ"/>
    <s v="Debiti a Breve (Liquidità)"/>
    <x v="1"/>
  </r>
  <r>
    <x v="0"/>
    <x v="35"/>
    <x v="128"/>
    <x v="128"/>
    <n v="219972.03999999998"/>
    <s v="Export_CoGe"/>
    <x v="1"/>
    <s v="36.LIQ"/>
    <x v="15"/>
    <s v="BREVE "/>
    <m/>
    <s v="36.LIQ"/>
    <s v="Debiti a Breve (Liquidità)"/>
    <x v="1"/>
  </r>
  <r>
    <x v="0"/>
    <x v="35"/>
    <x v="130"/>
    <x v="130"/>
    <n v="120911.22000000029"/>
    <s v="Export_CoGe"/>
    <x v="1"/>
    <s v="36.LIQ"/>
    <x v="15"/>
    <s v="BREVE "/>
    <m/>
    <s v="36.LIQ"/>
    <s v="Debiti a Breve (Liquidità)"/>
    <x v="1"/>
  </r>
  <r>
    <x v="0"/>
    <x v="35"/>
    <x v="132"/>
    <x v="132"/>
    <n v="9280.2999999999865"/>
    <s v="Export_CoGe"/>
    <x v="1"/>
    <s v="36.LIQ"/>
    <x v="15"/>
    <s v="BREVE "/>
    <m/>
    <s v="36.LIQ"/>
    <s v="Debiti a Breve (Liquidità)"/>
    <x v="1"/>
  </r>
  <r>
    <x v="0"/>
    <x v="35"/>
    <x v="326"/>
    <x v="325"/>
    <n v="416947.35899999971"/>
    <s v="Export_CoGe"/>
    <x v="1"/>
    <s v="36.LIQ"/>
    <x v="15"/>
    <s v="BREVE "/>
    <m/>
    <s v="36.LIQ"/>
    <s v="Debiti a Breve (Liquidità)"/>
    <x v="1"/>
  </r>
  <r>
    <x v="0"/>
    <x v="35"/>
    <x v="327"/>
    <x v="326"/>
    <n v="2499.5400000000009"/>
    <s v="Export_CoGe"/>
    <x v="1"/>
    <s v="36.LIQ"/>
    <x v="15"/>
    <s v="BREVE "/>
    <m/>
    <s v="36.LIQ"/>
    <s v="Debiti a Breve (Liquidità)"/>
    <x v="1"/>
  </r>
  <r>
    <x v="0"/>
    <x v="35"/>
    <x v="359"/>
    <x v="358"/>
    <n v="88468.699999999939"/>
    <s v="Export_CoGe"/>
    <x v="1"/>
    <s v="36.LIQ"/>
    <x v="15"/>
    <s v="BREVE "/>
    <m/>
    <s v="36.LIQ"/>
    <s v="Debiti a Breve (Liquidità)"/>
    <x v="1"/>
  </r>
  <r>
    <x v="0"/>
    <x v="35"/>
    <x v="365"/>
    <x v="364"/>
    <n v="213.77000000000109"/>
    <s v="Export_CoGe"/>
    <x v="1"/>
    <s v="36.LIQ"/>
    <x v="15"/>
    <s v="BREVE "/>
    <m/>
    <s v="36.LIQ"/>
    <s v="Debiti a Breve (Liquidità)"/>
    <x v="1"/>
  </r>
  <r>
    <x v="0"/>
    <x v="35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35"/>
    <x v="329"/>
    <x v="328"/>
    <n v="900000"/>
    <s v="Export_CoGe"/>
    <x v="1"/>
    <s v="36.LIQ"/>
    <x v="15"/>
    <s v="BREVE "/>
    <m/>
    <s v="36.LIQ"/>
    <s v="Debiti a Breve (Liquidità)"/>
    <x v="1"/>
  </r>
  <r>
    <x v="0"/>
    <x v="35"/>
    <x v="145"/>
    <x v="145"/>
    <n v="-8550.0000000000746"/>
    <s v="Export_CoGe"/>
    <x v="1"/>
    <s v="34.CS"/>
    <x v="18"/>
    <s v="PN"/>
    <m/>
    <s v="34.CS"/>
    <s v="Capitale "/>
    <x v="1"/>
  </r>
  <r>
    <x v="0"/>
    <x v="35"/>
    <x v="147"/>
    <x v="147"/>
    <n v="-100000"/>
    <s v="Export_CoGe"/>
    <x v="1"/>
    <s v="34.CS"/>
    <x v="18"/>
    <s v="PN"/>
    <m/>
    <s v="34.CS"/>
    <s v="Capitale "/>
    <x v="1"/>
  </r>
  <r>
    <x v="0"/>
    <x v="35"/>
    <x v="149"/>
    <x v="149"/>
    <n v="-800000"/>
    <s v="Export_CoGe"/>
    <x v="1"/>
    <s v="34.CS"/>
    <x v="18"/>
    <s v="PN"/>
    <m/>
    <s v="34.CS"/>
    <s v="Capitale "/>
    <x v="1"/>
  </r>
  <r>
    <x v="0"/>
    <x v="35"/>
    <x v="151"/>
    <x v="151"/>
    <n v="-99477.040000000008"/>
    <s v="Export_CoGe"/>
    <x v="1"/>
    <s v="35.RIS"/>
    <x v="19"/>
    <s v="PN"/>
    <m/>
    <s v="35.RIS"/>
    <s v="Riserva Legale"/>
    <x v="1"/>
  </r>
  <r>
    <x v="0"/>
    <x v="35"/>
    <x v="330"/>
    <x v="329"/>
    <n v="-135322.94000000006"/>
    <s v="Export_CoGe"/>
    <x v="1"/>
    <s v="35.RIS"/>
    <x v="19"/>
    <s v="PN"/>
    <m/>
    <s v="35.RIS_bis"/>
    <s v="VII - Riserva per operaz. di copertura dei flussi finanz. attesi"/>
    <x v="1"/>
  </r>
  <r>
    <x v="0"/>
    <x v="35"/>
    <x v="154"/>
    <x v="154"/>
    <n v="-100905.84000000001"/>
    <s v="Export_CoGe"/>
    <x v="1"/>
    <s v="35.RIS"/>
    <x v="19"/>
    <s v="PN"/>
    <m/>
    <s v="35.RIS"/>
    <s v="Altre Riserve"/>
    <x v="1"/>
  </r>
  <r>
    <x v="0"/>
    <x v="35"/>
    <x v="157"/>
    <x v="157"/>
    <n v="-142357.23000000007"/>
    <s v="Export_CoGe"/>
    <x v="1"/>
    <s v="23.I.MATFON"/>
    <x v="20"/>
    <s v="MAT"/>
    <m/>
    <s v="23.I.MATFON"/>
    <s v="Immobilizzazioni Materiali"/>
    <x v="1"/>
  </r>
  <r>
    <x v="0"/>
    <x v="35"/>
    <x v="158"/>
    <x v="158"/>
    <n v="-242693.70000000004"/>
    <s v="Export_CoGe"/>
    <x v="1"/>
    <s v="23.I.MATFON"/>
    <x v="20"/>
    <s v="MAT"/>
    <m/>
    <s v="23.I.MATFON"/>
    <s v="Immobilizzazioni Materiali"/>
    <x v="1"/>
  </r>
  <r>
    <x v="0"/>
    <x v="35"/>
    <x v="159"/>
    <x v="159"/>
    <n v="-197847.03000000012"/>
    <s v="Export_CoGe"/>
    <x v="1"/>
    <s v="23.I.MATFON"/>
    <x v="20"/>
    <s v="MAT"/>
    <m/>
    <s v="23.I.MATFON"/>
    <s v="Immobilizzazioni Materiali"/>
    <x v="1"/>
  </r>
  <r>
    <x v="0"/>
    <x v="35"/>
    <x v="161"/>
    <x v="161"/>
    <n v="-72169.946999999986"/>
    <s v="Export_CoGe"/>
    <x v="1"/>
    <s v="23.I.MATFON"/>
    <x v="20"/>
    <s v="MAT"/>
    <m/>
    <s v="23.I.MATFON"/>
    <s v="Immobilizzazioni Materiali"/>
    <x v="1"/>
  </r>
  <r>
    <x v="0"/>
    <x v="35"/>
    <x v="162"/>
    <x v="162"/>
    <n v="-16534.18"/>
    <s v="Export_CoGe"/>
    <x v="1"/>
    <s v="23.I.MATFON"/>
    <x v="20"/>
    <s v="MAT"/>
    <m/>
    <s v="23.I.MATFON"/>
    <s v="Immobilizzazioni Materiali"/>
    <x v="1"/>
  </r>
  <r>
    <x v="0"/>
    <x v="35"/>
    <x v="163"/>
    <x v="163"/>
    <n v="-11820.121599999989"/>
    <s v="Export_CoGe"/>
    <x v="1"/>
    <s v="23.I.MATFON"/>
    <x v="20"/>
    <s v="MAT"/>
    <m/>
    <s v="23.I.MATFON"/>
    <s v="Immobilizzazioni Materiali"/>
    <x v="1"/>
  </r>
  <r>
    <x v="0"/>
    <x v="35"/>
    <x v="164"/>
    <x v="164"/>
    <n v="-17349.78999999999"/>
    <s v="Export_CoGe"/>
    <x v="1"/>
    <s v="23.I.MATFON"/>
    <x v="20"/>
    <s v="MAT"/>
    <m/>
    <s v="23.I.MATFON"/>
    <s v="Immobilizzazioni Materiali"/>
    <x v="1"/>
  </r>
  <r>
    <x v="0"/>
    <x v="35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35"/>
    <x v="167"/>
    <x v="167"/>
    <n v="-12586.3"/>
    <s v="Export_CoGe"/>
    <x v="1"/>
    <s v="23.I.IMMFON"/>
    <x v="21"/>
    <s v="IMM"/>
    <m/>
    <s v="23.I.IMMFON"/>
    <s v="Immobilizzazioni Immateriali"/>
    <x v="1"/>
  </r>
  <r>
    <x v="0"/>
    <x v="35"/>
    <x v="168"/>
    <x v="168"/>
    <n v="-44108.150000000052"/>
    <s v="Export_CoGe"/>
    <x v="1"/>
    <s v="23.I.IMMFON"/>
    <x v="21"/>
    <s v="IMM"/>
    <m/>
    <s v="23.I.IMMFON"/>
    <s v="Immobilizzazioni Immateriali"/>
    <x v="1"/>
  </r>
  <r>
    <x v="0"/>
    <x v="35"/>
    <x v="169"/>
    <x v="169"/>
    <n v="-54609.790000000008"/>
    <s v="Export_CoGe"/>
    <x v="1"/>
    <s v="23.I.IMMFON"/>
    <x v="21"/>
    <s v="IMM"/>
    <m/>
    <s v="23.I.IMMFON"/>
    <s v="Immobilizzazioni Immateriali"/>
    <x v="1"/>
  </r>
  <r>
    <x v="0"/>
    <x v="35"/>
    <x v="170"/>
    <x v="170"/>
    <n v="-689282"/>
    <s v="Export_CoGe"/>
    <x v="1"/>
    <s v="33.PROV"/>
    <x v="22"/>
    <s v="PROV"/>
    <m/>
    <s v="33.PROV"/>
    <s v="Altri Fondi "/>
    <x v="1"/>
  </r>
  <r>
    <x v="0"/>
    <x v="35"/>
    <x v="333"/>
    <x v="332"/>
    <n v="-315297.5"/>
    <s v="Export_CoGe"/>
    <x v="1"/>
    <s v="26.MAG"/>
    <x v="9"/>
    <s v="MAG"/>
    <m/>
    <s v="26.MAG"/>
    <s v="Rimanenze"/>
    <x v="1"/>
  </r>
  <r>
    <x v="0"/>
    <x v="35"/>
    <x v="398"/>
    <x v="397"/>
    <n v="-194176"/>
    <s v="Export_CoGe"/>
    <x v="1"/>
    <s v="26.MAG"/>
    <x v="9"/>
    <s v="MAG"/>
    <m/>
    <s v="26.MAG"/>
    <s v="Rimanenze"/>
    <x v="1"/>
  </r>
  <r>
    <x v="0"/>
    <x v="35"/>
    <x v="172"/>
    <x v="172"/>
    <n v="-172200.37999999995"/>
    <s v="Export_CoGe"/>
    <x v="1"/>
    <s v="38.TFR"/>
    <x v="23"/>
    <s v="TFR"/>
    <m/>
    <s v="38.TFR"/>
    <s v="Fondo TFR"/>
    <x v="1"/>
  </r>
  <r>
    <x v="0"/>
    <x v="35"/>
    <x v="173"/>
    <x v="173"/>
    <n v="-434969.67000000004"/>
    <s v="Export_CoGe"/>
    <x v="1"/>
    <s v="38.TFR"/>
    <x v="23"/>
    <s v="TFR"/>
    <m/>
    <s v="38.TFR"/>
    <s v="Fondo TFR"/>
    <x v="1"/>
  </r>
  <r>
    <x v="0"/>
    <x v="35"/>
    <x v="174"/>
    <x v="174"/>
    <n v="-50163.790000000008"/>
    <s v="Export_CoGe"/>
    <x v="1"/>
    <s v="38.TFR"/>
    <x v="23"/>
    <s v="TFR"/>
    <m/>
    <s v="38.TFR"/>
    <s v="Fondo TFR"/>
    <x v="1"/>
  </r>
  <r>
    <x v="0"/>
    <x v="35"/>
    <x v="175"/>
    <x v="175"/>
    <n v="-13963.669999999995"/>
    <s v="Export_CoGe"/>
    <x v="1"/>
    <s v="38.TFR"/>
    <x v="23"/>
    <s v="TFR"/>
    <m/>
    <s v="38.TFR"/>
    <s v="Fondo TFR"/>
    <x v="1"/>
  </r>
  <r>
    <x v="0"/>
    <x v="35"/>
    <x v="177"/>
    <x v="177"/>
    <n v="-195502.61"/>
    <s v="Export_CoGe"/>
    <x v="1"/>
    <s v="27.CLI"/>
    <x v="10"/>
    <s v="CLI"/>
    <m/>
    <s v="27.CLI"/>
    <s v="Crediti Commerciali"/>
    <x v="1"/>
  </r>
  <r>
    <x v="0"/>
    <x v="35"/>
    <x v="431"/>
    <x v="431"/>
    <n v="-29480"/>
    <s v="Export_CoGe"/>
    <x v="1"/>
    <s v="33.PROV"/>
    <x v="22"/>
    <s v="PROV"/>
    <m/>
    <m/>
    <s v="Altri Fondi "/>
    <x v="1"/>
  </r>
  <r>
    <x v="0"/>
    <x v="35"/>
    <x v="183"/>
    <x v="183"/>
    <n v="-149333.34999999998"/>
    <s v="Export_CoGe"/>
    <x v="1"/>
    <s v="37.DFIN"/>
    <x v="25"/>
    <s v="LUNGO"/>
    <m/>
    <s v="37.DFIN"/>
    <s v="Debiti Finanziari (MLT)"/>
    <x v="1"/>
  </r>
  <r>
    <x v="0"/>
    <x v="35"/>
    <x v="189"/>
    <x v="189"/>
    <n v="-321308.1500000002"/>
    <s v="Export_CoGe"/>
    <x v="1"/>
    <s v="37.DFIN"/>
    <x v="25"/>
    <s v="LUNGO"/>
    <m/>
    <s v="37.DFIN"/>
    <s v="Debiti Finanziari (MLT)"/>
    <x v="1"/>
  </r>
  <r>
    <x v="0"/>
    <x v="35"/>
    <x v="193"/>
    <x v="193"/>
    <n v="-158617.24"/>
    <s v="Export_CoGe"/>
    <x v="1"/>
    <s v="37.DFIN"/>
    <x v="25"/>
    <s v="LUNGO"/>
    <m/>
    <s v="37.DFIN"/>
    <s v="Debiti Finanziari (MLT)"/>
    <x v="1"/>
  </r>
  <r>
    <x v="0"/>
    <x v="35"/>
    <x v="195"/>
    <x v="195"/>
    <n v="-42853.590000000004"/>
    <s v="Export_CoGe"/>
    <x v="1"/>
    <s v="37.DFIN"/>
    <x v="25"/>
    <s v="LUNGO"/>
    <m/>
    <s v="37.DFIN"/>
    <s v="Debiti Finanziari (MLT)"/>
    <x v="1"/>
  </r>
  <r>
    <x v="0"/>
    <x v="35"/>
    <x v="335"/>
    <x v="334"/>
    <n v="-110275.99"/>
    <s v="Export_CoGe"/>
    <x v="1"/>
    <s v="37.DFIN"/>
    <x v="25"/>
    <s v="LUNGO"/>
    <m/>
    <s v="37.DFIN"/>
    <s v="Debiti Finanziari (MLT)"/>
    <x v="1"/>
  </r>
  <r>
    <x v="0"/>
    <x v="35"/>
    <x v="336"/>
    <x v="335"/>
    <n v="-1652754.8799999997"/>
    <s v="Export_CoGe"/>
    <x v="1"/>
    <s v="37.DFIN"/>
    <x v="25"/>
    <s v="LUNGO"/>
    <m/>
    <s v="37.DFIN"/>
    <s v="Debiti Finanziari (MLT)"/>
    <x v="1"/>
  </r>
  <r>
    <x v="0"/>
    <x v="35"/>
    <x v="337"/>
    <x v="336"/>
    <n v="-63287.94"/>
    <s v="Export_CoGe"/>
    <x v="1"/>
    <s v="37.DFIN"/>
    <x v="25"/>
    <s v="LUNGO"/>
    <m/>
    <s v="37.DFIN"/>
    <s v="Debiti Vs Altri MLT"/>
    <x v="1"/>
  </r>
  <r>
    <x v="0"/>
    <x v="35"/>
    <x v="210"/>
    <x v="210"/>
    <n v="-1129332.8600000003"/>
    <s v="Export_CoGe"/>
    <x v="1"/>
    <s v="28.FOR"/>
    <x v="14"/>
    <s v="FOR"/>
    <m/>
    <s v="28.FOR"/>
    <s v="Debiti Commerciali"/>
    <x v="1"/>
  </r>
  <r>
    <x v="0"/>
    <x v="35"/>
    <x v="212"/>
    <x v="212"/>
    <n v="-4695.7200000000012"/>
    <s v="Export_CoGe"/>
    <x v="1"/>
    <s v="28.FOR"/>
    <x v="14"/>
    <s v="FOR"/>
    <m/>
    <s v="28.FOR"/>
    <s v="Debiti Commerciali"/>
    <x v="1"/>
  </r>
  <r>
    <x v="0"/>
    <x v="35"/>
    <x v="214"/>
    <x v="214"/>
    <n v="-1280.3899999999983"/>
    <s v="Export_CoGe"/>
    <x v="1"/>
    <s v="28.FOR"/>
    <x v="14"/>
    <s v="FOR"/>
    <m/>
    <s v="28.FOR"/>
    <s v="Debiti Commerciali"/>
    <x v="1"/>
  </r>
  <r>
    <x v="0"/>
    <x v="35"/>
    <x v="423"/>
    <x v="422"/>
    <n v="281098.41000000003"/>
    <s v="Export_CoGe"/>
    <x v="1"/>
    <s v="28.FOR"/>
    <x v="14"/>
    <s v="FOR"/>
    <m/>
    <s v="28.FOR"/>
    <s v="Debiti Commerciali"/>
    <x v="1"/>
  </r>
  <r>
    <x v="0"/>
    <x v="35"/>
    <x v="220"/>
    <x v="220"/>
    <n v="-793585.62999999989"/>
    <s v="Export_CoGe"/>
    <x v="1"/>
    <s v="55.DIP"/>
    <x v="31"/>
    <s v="AD"/>
    <m/>
    <s v="55.DIP"/>
    <s v="Altri Debiti"/>
    <x v="1"/>
  </r>
  <r>
    <x v="0"/>
    <x v="35"/>
    <x v="224"/>
    <x v="224"/>
    <n v="-153531.20000000004"/>
    <s v="Export_CoGe"/>
    <x v="1"/>
    <s v="30.AD"/>
    <x v="13"/>
    <s v="AD"/>
    <m/>
    <s v="30.AD"/>
    <s v="Altri Debiti"/>
    <x v="1"/>
  </r>
  <r>
    <x v="0"/>
    <x v="35"/>
    <x v="384"/>
    <x v="383"/>
    <n v="-166636.51999999999"/>
    <s v="Export_CoGe"/>
    <x v="1"/>
    <s v="30.AD"/>
    <x v="13"/>
    <s v="AD"/>
    <m/>
    <s v="30.AD"/>
    <s v="Altri Debiti"/>
    <x v="1"/>
  </r>
  <r>
    <x v="0"/>
    <x v="35"/>
    <x v="366"/>
    <x v="365"/>
    <n v="-1300"/>
    <s v="Export_CoGe"/>
    <x v="1"/>
    <s v="30.AD"/>
    <x v="13"/>
    <s v="AD"/>
    <m/>
    <s v="30.AD"/>
    <s v="Altri Debiti"/>
    <x v="1"/>
  </r>
  <r>
    <x v="0"/>
    <x v="35"/>
    <x v="228"/>
    <x v="228"/>
    <n v="-65947.719999999987"/>
    <s v="Export_CoGe"/>
    <x v="1"/>
    <s v="30.AD"/>
    <x v="13"/>
    <s v="AD"/>
    <m/>
    <s v="30.AD"/>
    <s v="Altri Debiti"/>
    <x v="1"/>
  </r>
  <r>
    <x v="0"/>
    <x v="35"/>
    <x v="230"/>
    <x v="230"/>
    <n v="3939.5099999999966"/>
    <s v="Export_CoGe"/>
    <x v="1"/>
    <s v="30.AD"/>
    <x v="13"/>
    <s v="AD"/>
    <m/>
    <s v="30.AD"/>
    <s v="Altri Debiti"/>
    <x v="1"/>
  </r>
  <r>
    <x v="0"/>
    <x v="35"/>
    <x v="232"/>
    <x v="232"/>
    <n v="-10406.119999999955"/>
    <s v="Export_CoGe"/>
    <x v="1"/>
    <s v="30.AD"/>
    <x v="13"/>
    <s v="AD"/>
    <m/>
    <s v="30.AD"/>
    <s v="Altri Debiti"/>
    <x v="1"/>
  </r>
  <r>
    <x v="0"/>
    <x v="35"/>
    <x v="234"/>
    <x v="234"/>
    <n v="-20713.300000000003"/>
    <s v="Export_CoGe"/>
    <x v="1"/>
    <s v="30.AD"/>
    <x v="13"/>
    <s v="AD"/>
    <m/>
    <s v="30.AD"/>
    <s v="Altri Debiti"/>
    <x v="1"/>
  </r>
  <r>
    <x v="0"/>
    <x v="35"/>
    <x v="432"/>
    <x v="432"/>
    <n v="-1603.61"/>
    <s v="Export_CoGe"/>
    <x v="1"/>
    <s v="33.PROV"/>
    <x v="22"/>
    <s v="PROV"/>
    <m/>
    <m/>
    <s v="Altri Fondi "/>
    <x v="1"/>
  </r>
  <r>
    <x v="0"/>
    <x v="35"/>
    <x v="339"/>
    <x v="338"/>
    <n v="-1604.339999999994"/>
    <s v="Export_CoGe"/>
    <x v="1"/>
    <s v="30.AD"/>
    <x v="13"/>
    <s v="AD"/>
    <m/>
    <s v="30.AD"/>
    <s v="Altri Debiti"/>
    <x v="1"/>
  </r>
  <r>
    <x v="0"/>
    <x v="35"/>
    <x v="373"/>
    <x v="372"/>
    <n v="-11700"/>
    <s v="Export_CoGe"/>
    <x v="1"/>
    <s v="30.AD"/>
    <x v="13"/>
    <s v="AD"/>
    <m/>
    <s v="30.AD"/>
    <s v="Altri Debiti"/>
    <x v="1"/>
  </r>
  <r>
    <x v="0"/>
    <x v="35"/>
    <x v="400"/>
    <x v="399"/>
    <n v="-14767.5"/>
    <s v="Export_CoGe"/>
    <x v="1"/>
    <s v="30.AD"/>
    <x v="13"/>
    <s v="AD"/>
    <m/>
    <s v="30.AD"/>
    <s v="Altri Debiti"/>
    <x v="1"/>
  </r>
  <r>
    <x v="0"/>
    <x v="35"/>
    <x v="240"/>
    <x v="240"/>
    <n v="-3614.4500000000035"/>
    <s v="Export_CoGe"/>
    <x v="1"/>
    <s v="30.AD"/>
    <x v="13"/>
    <s v="CLI"/>
    <m/>
    <s v="27.CLI"/>
    <s v="Altri Debiti"/>
    <x v="1"/>
  </r>
  <r>
    <x v="0"/>
    <x v="35"/>
    <x v="340"/>
    <x v="339"/>
    <n v="-12169.329999999962"/>
    <s v="Export_CoGe"/>
    <x v="1"/>
    <s v="30.AD"/>
    <x v="13"/>
    <s v="AD"/>
    <m/>
    <s v="30.AD"/>
    <s v="Altri Debiti"/>
    <x v="1"/>
  </r>
  <r>
    <x v="0"/>
    <x v="35"/>
    <x v="433"/>
    <x v="433"/>
    <n v="10640"/>
    <s v="Export_CoGe"/>
    <x v="1"/>
    <s v="30.AD"/>
    <x v="13"/>
    <s v="AD"/>
    <m/>
    <m/>
    <s v="Altri Debiti"/>
    <x v="1"/>
  </r>
  <r>
    <x v="0"/>
    <x v="35"/>
    <x v="352"/>
    <x v="351"/>
    <n v="-154424.90999999992"/>
    <s v="Export_CoGe"/>
    <x v="1"/>
    <s v="31.PTN"/>
    <x v="12"/>
    <s v="PTN"/>
    <m/>
    <s v="50.IVA"/>
    <s v="Posizione Tributaria Netta"/>
    <x v="1"/>
  </r>
  <r>
    <x v="0"/>
    <x v="35"/>
    <x v="251"/>
    <x v="251"/>
    <n v="-195130.55999999994"/>
    <s v="Export_CoGe"/>
    <x v="1"/>
    <s v="31.PTN"/>
    <x v="12"/>
    <s v="PTN"/>
    <m/>
    <s v="30.AD"/>
    <s v="Posizione Tributaria Netta"/>
    <x v="1"/>
  </r>
  <r>
    <x v="0"/>
    <x v="35"/>
    <x v="253"/>
    <x v="253"/>
    <n v="-913.88000000000102"/>
    <s v="Export_CoGe"/>
    <x v="1"/>
    <s v="31.PTN"/>
    <x v="12"/>
    <s v="PTN"/>
    <m/>
    <s v="31.PTN"/>
    <s v="Posizione Tributaria Netta"/>
    <x v="1"/>
  </r>
  <r>
    <x v="0"/>
    <x v="35"/>
    <x v="341"/>
    <x v="340"/>
    <n v="-267.07"/>
    <s v="Export_CoGe"/>
    <x v="1"/>
    <s v="31.PTN"/>
    <x v="12"/>
    <s v="AD"/>
    <m/>
    <s v="30.AD"/>
    <s v="Posizione Tributaria Netta"/>
    <x v="1"/>
  </r>
  <r>
    <x v="0"/>
    <x v="35"/>
    <x v="256"/>
    <x v="256"/>
    <n v="-1661.5499999999831"/>
    <s v="Export_CoGe"/>
    <x v="1"/>
    <s v="31.PTN"/>
    <x v="12"/>
    <s v="PTN"/>
    <m/>
    <s v="31.PTN"/>
    <s v="Posizione Tributaria Netta"/>
    <x v="1"/>
  </r>
  <r>
    <x v="0"/>
    <x v="35"/>
    <x v="258"/>
    <x v="258"/>
    <n v="-2.8499999999999726"/>
    <s v="Export_CoGe"/>
    <x v="1"/>
    <s v="31.PTN"/>
    <x v="12"/>
    <s v="AD"/>
    <m/>
    <s v="30.AD"/>
    <s v="Posizione Tributaria Netta"/>
    <x v="1"/>
  </r>
  <r>
    <x v="0"/>
    <x v="35"/>
    <x v="262"/>
    <x v="262"/>
    <n v="-155798.72000000003"/>
    <s v="Export_CoGe"/>
    <x v="1"/>
    <s v="30.AD"/>
    <x v="13"/>
    <s v="AD"/>
    <m/>
    <s v="30.AD"/>
    <s v="Debiti vs Ist. Previdenziali"/>
    <x v="1"/>
  </r>
  <r>
    <x v="0"/>
    <x v="35"/>
    <x v="264"/>
    <x v="264"/>
    <n v="-11645.029999999999"/>
    <s v="Export_CoGe"/>
    <x v="1"/>
    <s v="30.AD"/>
    <x v="13"/>
    <s v="AD"/>
    <m/>
    <s v="30.AD"/>
    <s v="Debiti vs Ist. Previdenziali"/>
    <x v="1"/>
  </r>
  <r>
    <x v="0"/>
    <x v="35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35"/>
    <x v="343"/>
    <x v="342"/>
    <n v="-6.24"/>
    <s v="Export_CoGe"/>
    <x v="1"/>
    <s v="30.AD"/>
    <x v="13"/>
    <s v="AD"/>
    <m/>
    <s v="30.AD"/>
    <s v="Debiti vs Ist. Previdenziali"/>
    <x v="1"/>
  </r>
  <r>
    <x v="0"/>
    <x v="35"/>
    <x v="344"/>
    <x v="343"/>
    <n v="-336.31"/>
    <s v="Export_CoGe"/>
    <x v="1"/>
    <s v="30.AD"/>
    <x v="13"/>
    <s v="AD"/>
    <m/>
    <s v="30.AD"/>
    <s v="Debiti vs Ist. Previdenziali"/>
    <x v="1"/>
  </r>
  <r>
    <x v="0"/>
    <x v="35"/>
    <x v="269"/>
    <x v="269"/>
    <n v="-767.9"/>
    <s v="Export_CoGe"/>
    <x v="1"/>
    <s v="30.AD"/>
    <x v="13"/>
    <s v="AD"/>
    <m/>
    <s v="30.AD"/>
    <s v="Debiti vs Ist. Previdenziali"/>
    <x v="1"/>
  </r>
  <r>
    <x v="0"/>
    <x v="35"/>
    <x v="271"/>
    <x v="271"/>
    <n v="-4546.2599999999984"/>
    <s v="Export_CoGe"/>
    <x v="1"/>
    <s v="30.AD"/>
    <x v="13"/>
    <s v="AD"/>
    <m/>
    <s v="30.AD"/>
    <s v="Debiti vs Ist. Previdenziali"/>
    <x v="1"/>
  </r>
  <r>
    <x v="0"/>
    <x v="35"/>
    <x v="273"/>
    <x v="273"/>
    <n v="-797.34"/>
    <s v="Export_CoGe"/>
    <x v="1"/>
    <s v="30.AD"/>
    <x v="13"/>
    <s v="AD"/>
    <m/>
    <s v="30.AD"/>
    <s v="Debiti vs Ist. Previdenziali"/>
    <x v="1"/>
  </r>
  <r>
    <x v="0"/>
    <x v="35"/>
    <x v="275"/>
    <x v="275"/>
    <n v="-165.0000000000004"/>
    <s v="Export_CoGe"/>
    <x v="1"/>
    <s v="30.AD"/>
    <x v="13"/>
    <s v="AD"/>
    <m/>
    <s v="30.AD"/>
    <s v="Debiti vs Ist. Previdenziali"/>
    <x v="1"/>
  </r>
  <r>
    <x v="0"/>
    <x v="35"/>
    <x v="277"/>
    <x v="277"/>
    <n v="-1910.7499999999995"/>
    <s v="Export_CoGe"/>
    <x v="1"/>
    <s v="30.AD"/>
    <x v="13"/>
    <s v="AD"/>
    <m/>
    <s v="30.AD"/>
    <s v="Debiti vs Ist. Previdenziali"/>
    <x v="1"/>
  </r>
  <r>
    <x v="0"/>
    <x v="35"/>
    <x v="279"/>
    <x v="279"/>
    <n v="-1862.6499999999999"/>
    <s v="Export_CoGe"/>
    <x v="1"/>
    <s v="30.AD"/>
    <x v="13"/>
    <s v="AD"/>
    <m/>
    <s v="30.AD"/>
    <s v="Debiti vs Ist. Previdenziali"/>
    <x v="1"/>
  </r>
  <r>
    <x v="0"/>
    <x v="35"/>
    <x v="280"/>
    <x v="280"/>
    <n v="-1237.2899999999995"/>
    <s v="Export_CoGe"/>
    <x v="1"/>
    <s v="30.AD"/>
    <x v="13"/>
    <s v="AD"/>
    <m/>
    <s v="30.AD"/>
    <s v="Debiti vs Ist. Previdenziali"/>
    <x v="1"/>
  </r>
  <r>
    <x v="0"/>
    <x v="35"/>
    <x v="281"/>
    <x v="281"/>
    <n v="-1618.31"/>
    <s v="Export_CoGe"/>
    <x v="1"/>
    <s v="30.AD"/>
    <x v="13"/>
    <s v="AD"/>
    <m/>
    <s v="30.AD"/>
    <s v="Debiti vs Ist. Previdenziali"/>
    <x v="1"/>
  </r>
  <r>
    <x v="0"/>
    <x v="35"/>
    <x v="283"/>
    <x v="283"/>
    <n v="-394.97000000001924"/>
    <s v="Export_CoGe"/>
    <x v="1"/>
    <s v="30.AD"/>
    <x v="13"/>
    <s v="AD"/>
    <m/>
    <s v="30.AD"/>
    <s v="Debiti vs Ist. Previdenziali"/>
    <x v="1"/>
  </r>
  <r>
    <x v="0"/>
    <x v="35"/>
    <x v="414"/>
    <x v="413"/>
    <n v="-636.47"/>
    <s v="Export_CoGe"/>
    <x v="1"/>
    <s v="30.AD"/>
    <x v="13"/>
    <s v="AD"/>
    <m/>
    <s v="30.AD"/>
    <s v="Debiti vs Ist. Previdenziali"/>
    <x v="1"/>
  </r>
  <r>
    <x v="0"/>
    <x v="35"/>
    <x v="427"/>
    <x v="427"/>
    <n v="-649.70999999998594"/>
    <s v="Export_CoGe"/>
    <x v="1"/>
    <s v="30.AD"/>
    <x v="13"/>
    <s v="AD"/>
    <m/>
    <m/>
    <s v="Altri Debiti"/>
    <x v="1"/>
  </r>
  <r>
    <x v="0"/>
    <x v="35"/>
    <x v="434"/>
    <x v="434"/>
    <n v="344.66"/>
    <s v="Export_CoGe"/>
    <x v="1"/>
    <s v="30.AD"/>
    <x v="13"/>
    <s v="AD"/>
    <m/>
    <m/>
    <s v="Altri Debiti"/>
    <x v="1"/>
  </r>
  <r>
    <x v="0"/>
    <x v="35"/>
    <x v="435"/>
    <x v="435"/>
    <n v="-874.02"/>
    <s v="Export_CoGe"/>
    <x v="1"/>
    <s v="30.AD"/>
    <x v="13"/>
    <s v="AD"/>
    <m/>
    <m/>
    <s v="Altri Debiti"/>
    <x v="1"/>
  </r>
  <r>
    <x v="0"/>
    <x v="35"/>
    <x v="284"/>
    <x v="284"/>
    <n v="-3533.0699999999997"/>
    <s v="Export_CoGe"/>
    <x v="1"/>
    <s v="30.AD"/>
    <x v="13"/>
    <s v="AD"/>
    <m/>
    <s v="30.AD"/>
    <s v="Debiti vs Ist. Previdenziali"/>
    <x v="1"/>
  </r>
  <r>
    <x v="0"/>
    <x v="35"/>
    <x v="285"/>
    <x v="285"/>
    <n v="-59027.529999999861"/>
    <s v="Export_CoGe"/>
    <x v="1"/>
    <s v="30.AD"/>
    <x v="13"/>
    <s v="AC"/>
    <m/>
    <s v="60.PREV"/>
    <s v="Debiti vs Ist. Previdenziali"/>
    <x v="1"/>
  </r>
  <r>
    <x v="0"/>
    <x v="35"/>
    <x v="287"/>
    <x v="287"/>
    <n v="-210910"/>
    <s v="Export_CoGe"/>
    <x v="1"/>
    <s v="30.AD"/>
    <x v="13"/>
    <s v="AD"/>
    <m/>
    <s v="30.AD"/>
    <s v="Ratei/Risconti Passivi"/>
    <x v="1"/>
  </r>
  <r>
    <x v="0"/>
    <x v="35"/>
    <x v="0"/>
    <x v="0"/>
    <n v="305461.06000000006"/>
    <s v="Export_CoGe"/>
    <x v="0"/>
    <s v="ACQDI"/>
    <x v="0"/>
    <s v="ACQ"/>
    <m/>
    <s v="B.6)"/>
    <s v="6) per materie prime, suddidiarie, di consumo e di merci"/>
    <x v="0"/>
  </r>
  <r>
    <x v="0"/>
    <x v="35"/>
    <x v="1"/>
    <x v="1"/>
    <n v="149671.76"/>
    <s v="Export_CoGe"/>
    <x v="0"/>
    <s v="ACQDI"/>
    <x v="0"/>
    <s v="ACQ"/>
    <m/>
    <s v="B.6)"/>
    <s v="6) per materie prime, suddidiarie, di consumo e di merci"/>
    <x v="0"/>
  </r>
  <r>
    <x v="0"/>
    <x v="35"/>
    <x v="3"/>
    <x v="3"/>
    <n v="48563.500000000007"/>
    <s v="Export_CoGe"/>
    <x v="0"/>
    <s v="ACQDI"/>
    <x v="0"/>
    <s v="ACQ"/>
    <m/>
    <s v="B.6)"/>
    <s v="6) per materie prime, suddidiarie, di consumo e di merci"/>
    <x v="0"/>
  </r>
  <r>
    <x v="0"/>
    <x v="35"/>
    <x v="5"/>
    <x v="5"/>
    <n v="1899.55"/>
    <s v="Export_CoGe"/>
    <x v="0"/>
    <s v="ACQIN"/>
    <x v="2"/>
    <s v="PRD"/>
    <m/>
    <s v="B.6)"/>
    <s v="6) per materie prime, suddidiarie, di consumo e di merci"/>
    <x v="2"/>
  </r>
  <r>
    <x v="0"/>
    <x v="35"/>
    <x v="7"/>
    <x v="7"/>
    <n v="17496.620000000003"/>
    <s v="Export_CoGe"/>
    <x v="0"/>
    <s v="ACQDI"/>
    <x v="0"/>
    <s v="ACQ"/>
    <m/>
    <s v="B.6)"/>
    <s v="6) per materie prime, suddidiarie, di consumo e di merci"/>
    <x v="3"/>
  </r>
  <r>
    <x v="0"/>
    <x v="35"/>
    <x v="9"/>
    <x v="9"/>
    <n v="5443.0499999999993"/>
    <s v="Export_CoGe"/>
    <x v="0"/>
    <s v="ACQIN"/>
    <x v="2"/>
    <s v="PRD"/>
    <m/>
    <s v="B.6)"/>
    <s v="6) per materie prime, suddidiarie, di consumo e di merci"/>
    <x v="2"/>
  </r>
  <r>
    <x v="0"/>
    <x v="35"/>
    <x v="11"/>
    <x v="11"/>
    <n v="5941.53"/>
    <s v="Export_CoGe"/>
    <x v="0"/>
    <s v="ACQIN"/>
    <x v="2"/>
    <s v="PRD"/>
    <m/>
    <s v="B.6)"/>
    <s v="6) per materie prime, suddidiarie, di consumo e di merci"/>
    <x v="2"/>
  </r>
  <r>
    <x v="0"/>
    <x v="35"/>
    <x v="13"/>
    <x v="13"/>
    <n v="2523.7899999999995"/>
    <s v="Export_CoGe"/>
    <x v="0"/>
    <s v="COSGS"/>
    <x v="4"/>
    <s v="COSTI"/>
    <m/>
    <s v="B.6)"/>
    <s v="6) per materie prime, suddidiarie, di consumo e di merci"/>
    <x v="4"/>
  </r>
  <r>
    <x v="0"/>
    <x v="35"/>
    <x v="15"/>
    <x v="15"/>
    <n v="3359.9799999999996"/>
    <s v="Export_CoGe"/>
    <x v="0"/>
    <s v="ACQIN"/>
    <x v="2"/>
    <s v="PRD"/>
    <m/>
    <s v="B.6)"/>
    <s v="6) per materie prime, suddidiarie, di consumo e di merci"/>
    <x v="3"/>
  </r>
  <r>
    <x v="0"/>
    <x v="35"/>
    <x v="17"/>
    <x v="17"/>
    <n v="14083.24"/>
    <s v="Export_CoGe"/>
    <x v="0"/>
    <s v="COSGS"/>
    <x v="4"/>
    <s v="COSTI"/>
    <m/>
    <s v="B.6)"/>
    <s v="6) per materie prime, suddidiarie, di consumo e di merci"/>
    <x v="2"/>
  </r>
  <r>
    <x v="0"/>
    <x v="35"/>
    <x v="290"/>
    <x v="290"/>
    <n v="14991.880000000001"/>
    <s v="Export_CoGe"/>
    <x v="0"/>
    <s v="ACQDI"/>
    <x v="0"/>
    <s v="ACQ"/>
    <m/>
    <s v="B.6)"/>
    <s v="6) per materie prime, suddidiarie, di consumo e di merci"/>
    <x v="2"/>
  </r>
  <r>
    <x v="0"/>
    <x v="35"/>
    <x v="424"/>
    <x v="423"/>
    <n v="88.91"/>
    <s v="Export_CoGe"/>
    <x v="0"/>
    <s v="COSGS"/>
    <x v="4"/>
    <s v="COSTI"/>
    <m/>
    <s v="B.6)"/>
    <s v="6) per materie prime, suddidiarie, di consumo e di merci"/>
    <x v="6"/>
  </r>
  <r>
    <x v="0"/>
    <x v="35"/>
    <x v="29"/>
    <x v="29"/>
    <n v="164766.68999999997"/>
    <s v="Export_CoGe"/>
    <x v="0"/>
    <s v="SERDI"/>
    <x v="5"/>
    <s v="LAV"/>
    <m/>
    <s v="B.7)"/>
    <s v="7) per servizi"/>
    <x v="0"/>
  </r>
  <r>
    <x v="0"/>
    <x v="35"/>
    <x v="31"/>
    <x v="31"/>
    <n v="111.97"/>
    <s v="Export_CoGe"/>
    <x v="0"/>
    <s v="SERIN"/>
    <x v="6"/>
    <s v="PRD"/>
    <m/>
    <s v="B.7)"/>
    <s v="7) per servizi"/>
    <x v="0"/>
  </r>
  <r>
    <x v="0"/>
    <x v="35"/>
    <x v="32"/>
    <x v="32"/>
    <n v="42728.71"/>
    <s v="Export_CoGe"/>
    <x v="0"/>
    <s v="SERDI"/>
    <x v="5"/>
    <s v="LAV"/>
    <m/>
    <s v="B.7)"/>
    <s v="7) per servizi"/>
    <x v="0"/>
  </r>
  <r>
    <x v="0"/>
    <x v="35"/>
    <x v="35"/>
    <x v="35"/>
    <n v="60.79"/>
    <s v="Export_CoGe"/>
    <x v="0"/>
    <s v="SERIN"/>
    <x v="6"/>
    <s v="PRD"/>
    <m/>
    <s v="B.7)"/>
    <s v="7) per servizi"/>
    <x v="5"/>
  </r>
  <r>
    <x v="0"/>
    <x v="35"/>
    <x v="41"/>
    <x v="41"/>
    <n v="423724.72"/>
    <s v="Export_CoGe"/>
    <x v="0"/>
    <s v="SERDI"/>
    <x v="5"/>
    <s v="LAV"/>
    <m/>
    <s v="B.7)"/>
    <s v="7) per servizi"/>
    <x v="0"/>
  </r>
  <r>
    <x v="0"/>
    <x v="35"/>
    <x v="43"/>
    <x v="43"/>
    <n v="29912.32"/>
    <s v="Export_CoGe"/>
    <x v="0"/>
    <s v="SERST"/>
    <x v="8"/>
    <s v="COSTI"/>
    <m/>
    <s v="B.7)"/>
    <s v="7) per servizi"/>
    <x v="2"/>
  </r>
  <r>
    <x v="0"/>
    <x v="35"/>
    <x v="44"/>
    <x v="44"/>
    <n v="8882.64"/>
    <s v="Export_CoGe"/>
    <x v="0"/>
    <s v="SERST"/>
    <x v="8"/>
    <s v="COSTI"/>
    <m/>
    <s v="B.7)"/>
    <s v="7) per servizi"/>
    <x v="2"/>
  </r>
  <r>
    <x v="0"/>
    <x v="35"/>
    <x v="46"/>
    <x v="46"/>
    <n v="2940.8700000000003"/>
    <s v="Export_CoGe"/>
    <x v="0"/>
    <s v="SERST"/>
    <x v="8"/>
    <s v="COSTI"/>
    <m/>
    <s v="B.7)"/>
    <s v="7) per servizi"/>
    <x v="2"/>
  </r>
  <r>
    <x v="0"/>
    <x v="35"/>
    <x v="50"/>
    <x v="50"/>
    <n v="4561.4999999999982"/>
    <s v="Export_CoGe"/>
    <x v="0"/>
    <s v="SERST"/>
    <x v="8"/>
    <s v="COSTI"/>
    <m/>
    <s v="B.7)"/>
    <s v="7) per servizi"/>
    <x v="2"/>
  </r>
  <r>
    <x v="0"/>
    <x v="35"/>
    <x v="52"/>
    <x v="52"/>
    <n v="4908.7949999999992"/>
    <s v="Export_CoGe"/>
    <x v="0"/>
    <s v="SERST"/>
    <x v="8"/>
    <s v="COSTI"/>
    <m/>
    <s v="B.7)"/>
    <s v="7) per servizi"/>
    <x v="2"/>
  </r>
  <r>
    <x v="0"/>
    <x v="35"/>
    <x v="54"/>
    <x v="54"/>
    <n v="17211.280000000002"/>
    <s v="Export_CoGe"/>
    <x v="0"/>
    <s v="SERST"/>
    <x v="8"/>
    <s v="COSTI"/>
    <m/>
    <s v="B.7)"/>
    <s v="7) per servizi"/>
    <x v="2"/>
  </r>
  <r>
    <x v="0"/>
    <x v="35"/>
    <x v="56"/>
    <x v="56"/>
    <n v="102858.84999999999"/>
    <s v="Export_CoGe"/>
    <x v="0"/>
    <s v="SERST"/>
    <x v="8"/>
    <s v="COSTI"/>
    <m/>
    <s v="B.7)"/>
    <s v="7) per servizi"/>
    <x v="4"/>
  </r>
  <r>
    <x v="0"/>
    <x v="35"/>
    <x v="58"/>
    <x v="58"/>
    <n v="40240.37000000001"/>
    <s v="Export_CoGe"/>
    <x v="0"/>
    <s v="SERST"/>
    <x v="8"/>
    <s v="COSTI"/>
    <m/>
    <s v="B.7)"/>
    <s v="7) per servizi"/>
    <x v="2"/>
  </r>
  <r>
    <x v="0"/>
    <x v="35"/>
    <x v="60"/>
    <x v="60"/>
    <n v="800"/>
    <s v="Export_CoGe"/>
    <x v="0"/>
    <s v="SERIN"/>
    <x v="6"/>
    <s v="PRD"/>
    <m/>
    <s v="B.7)"/>
    <s v="7) per servizi"/>
    <x v="0"/>
  </r>
  <r>
    <x v="0"/>
    <x v="35"/>
    <x v="62"/>
    <x v="62"/>
    <n v="28603"/>
    <s v="Export_CoGe"/>
    <x v="0"/>
    <s v="SERST"/>
    <x v="8"/>
    <s v="COSTI"/>
    <m/>
    <s v="B.7)"/>
    <s v="7) per servizi"/>
    <x v="2"/>
  </r>
  <r>
    <x v="0"/>
    <x v="35"/>
    <x v="63"/>
    <x v="63"/>
    <n v="23733.33"/>
    <s v="Export_CoGe"/>
    <x v="0"/>
    <s v="SERST"/>
    <x v="8"/>
    <s v="COSTI"/>
    <m/>
    <s v="B.7)"/>
    <s v="7) per servizi"/>
    <x v="2"/>
  </r>
  <r>
    <x v="0"/>
    <x v="35"/>
    <x v="65"/>
    <x v="65"/>
    <n v="4135.3600000000006"/>
    <s v="Export_CoGe"/>
    <x v="0"/>
    <s v="SERST"/>
    <x v="8"/>
    <s v="COSTI"/>
    <m/>
    <s v="B.7)"/>
    <s v="7) per servizi"/>
    <x v="2"/>
  </r>
  <r>
    <x v="0"/>
    <x v="35"/>
    <x v="66"/>
    <x v="66"/>
    <n v="1460.5"/>
    <s v="Export_CoGe"/>
    <x v="0"/>
    <s v="SERST"/>
    <x v="8"/>
    <s v="COSTI"/>
    <m/>
    <s v="B.7)"/>
    <s v="7) per servizi"/>
    <x v="2"/>
  </r>
  <r>
    <x v="0"/>
    <x v="35"/>
    <x v="291"/>
    <x v="291"/>
    <n v="1426.08"/>
    <s v="Export_CoGe"/>
    <x v="0"/>
    <s v="SERST"/>
    <x v="8"/>
    <s v="COSTI"/>
    <m/>
    <s v="B.7)"/>
    <s v="7) per servizi"/>
    <x v="6"/>
  </r>
  <r>
    <x v="0"/>
    <x v="35"/>
    <x v="292"/>
    <x v="292"/>
    <n v="38813.060000000005"/>
    <s v="Export_CoGe"/>
    <x v="0"/>
    <s v="SERIN"/>
    <x v="6"/>
    <s v="PRD"/>
    <m/>
    <s v="B.7)"/>
    <s v="7) per servizi"/>
    <x v="0"/>
  </r>
  <r>
    <x v="0"/>
    <x v="35"/>
    <x v="293"/>
    <x v="293"/>
    <n v="2520"/>
    <s v="Export_CoGe"/>
    <x v="0"/>
    <s v="SERST"/>
    <x v="8"/>
    <s v="COSTI"/>
    <m/>
    <s v="B.7)"/>
    <s v="7) per servizi"/>
    <x v="2"/>
  </r>
  <r>
    <x v="0"/>
    <x v="35"/>
    <x v="295"/>
    <x v="295"/>
    <n v="10833.3"/>
    <s v="Export_CoGe"/>
    <x v="0"/>
    <s v="SERST"/>
    <x v="8"/>
    <s v="COSTI"/>
    <m/>
    <s v="B.7)"/>
    <s v="7) per servizi"/>
    <x v="2"/>
  </r>
  <r>
    <x v="0"/>
    <x v="35"/>
    <x v="346"/>
    <x v="345"/>
    <n v="39836.6"/>
    <s v="Export_CoGe"/>
    <x v="0"/>
    <s v="ONSTR"/>
    <x v="30"/>
    <s v="EXT"/>
    <m/>
    <s v="B.14)"/>
    <s v="14) oneri diversi di gestione"/>
    <x v="2"/>
  </r>
  <r>
    <x v="0"/>
    <x v="35"/>
    <x v="394"/>
    <x v="393"/>
    <n v="38166.67"/>
    <s v="Export_CoGe"/>
    <x v="0"/>
    <s v="SERST"/>
    <x v="8"/>
    <s v="COSTI"/>
    <m/>
    <s v="B.7)"/>
    <s v="7) per servizi"/>
    <x v="2"/>
  </r>
  <r>
    <x v="0"/>
    <x v="35"/>
    <x v="68"/>
    <x v="68"/>
    <n v="10833.3"/>
    <s v="Export_CoGe"/>
    <x v="0"/>
    <s v="COSGS"/>
    <x v="4"/>
    <s v="COSTI"/>
    <m/>
    <s v="B.7)"/>
    <s v="7) per servizi"/>
    <x v="2"/>
  </r>
  <r>
    <x v="0"/>
    <x v="35"/>
    <x v="395"/>
    <x v="394"/>
    <n v="14767.5"/>
    <s v="Export_CoGe"/>
    <x v="0"/>
    <s v="COSGS"/>
    <x v="4"/>
    <s v="COSTI"/>
    <m/>
    <s v="B.7)"/>
    <s v="7) per servizi"/>
    <x v="2"/>
  </r>
  <r>
    <x v="0"/>
    <x v="35"/>
    <x v="298"/>
    <x v="298"/>
    <n v="25500"/>
    <s v="Export_CoGe"/>
    <x v="0"/>
    <s v="COSGS"/>
    <x v="4"/>
    <s v="COSTI"/>
    <m/>
    <s v="B.7)"/>
    <s v="7) per servizi"/>
    <x v="2"/>
  </r>
  <r>
    <x v="0"/>
    <x v="35"/>
    <x v="375"/>
    <x v="374"/>
    <n v="6933.2999999999993"/>
    <s v="Export_CoGe"/>
    <x v="0"/>
    <s v="SERIN"/>
    <x v="6"/>
    <s v="PRD"/>
    <m/>
    <s v="B.7)"/>
    <s v="7) per servizi"/>
    <x v="2"/>
  </r>
  <r>
    <x v="0"/>
    <x v="35"/>
    <x v="368"/>
    <x v="367"/>
    <n v="2000"/>
    <s v="Export_CoGe"/>
    <x v="0"/>
    <s v="COSGS"/>
    <x v="4"/>
    <s v="COSTI"/>
    <m/>
    <s v="B.7)"/>
    <s v="7) per servizi"/>
    <x v="2"/>
  </r>
  <r>
    <x v="0"/>
    <x v="35"/>
    <x v="69"/>
    <x v="69"/>
    <n v="33025.740000000005"/>
    <s v="Export_CoGe"/>
    <x v="0"/>
    <s v="COSGS"/>
    <x v="4"/>
    <s v="COSTI"/>
    <m/>
    <s v="B.7)"/>
    <s v="7) per servizi"/>
    <x v="2"/>
  </r>
  <r>
    <x v="0"/>
    <x v="35"/>
    <x v="71"/>
    <x v="71"/>
    <n v="1412.3399999999997"/>
    <s v="Export_CoGe"/>
    <x v="0"/>
    <s v="SERIN"/>
    <x v="6"/>
    <s v="PRD"/>
    <m/>
    <s v="B.7)"/>
    <s v="7) per servizi"/>
    <x v="3"/>
  </r>
  <r>
    <x v="0"/>
    <x v="35"/>
    <x v="73"/>
    <x v="73"/>
    <n v="793.37999999999886"/>
    <s v="Export_CoGe"/>
    <x v="0"/>
    <s v="COSGS"/>
    <x v="4"/>
    <s v="COSTI"/>
    <m/>
    <s v="B.7)"/>
    <s v="7) per servizi"/>
    <x v="2"/>
  </r>
  <r>
    <x v="0"/>
    <x v="35"/>
    <x v="75"/>
    <x v="75"/>
    <n v="5180.880000000001"/>
    <s v="Export_CoGe"/>
    <x v="0"/>
    <s v="COSGS"/>
    <x v="4"/>
    <s v="COSTI"/>
    <m/>
    <s v="B.7)"/>
    <s v="7) per servizi"/>
    <x v="2"/>
  </r>
  <r>
    <x v="0"/>
    <x v="35"/>
    <x v="76"/>
    <x v="76"/>
    <n v="6241.11"/>
    <s v="Export_CoGe"/>
    <x v="0"/>
    <s v="COSGS"/>
    <x v="4"/>
    <s v="COSTI"/>
    <m/>
    <s v="B.7)"/>
    <s v="7) per servizi"/>
    <x v="2"/>
  </r>
  <r>
    <x v="0"/>
    <x v="35"/>
    <x v="417"/>
    <x v="416"/>
    <n v="5015"/>
    <s v="Export_CoGe"/>
    <x v="0"/>
    <s v="SERIN"/>
    <x v="6"/>
    <s v="PRD"/>
    <m/>
    <s v="B.7)"/>
    <s v="7) per servizi"/>
    <x v="3"/>
  </r>
  <r>
    <x v="0"/>
    <x v="35"/>
    <x v="77"/>
    <x v="77"/>
    <n v="2696.16"/>
    <s v="Export_CoGe"/>
    <x v="0"/>
    <s v="SERST"/>
    <x v="8"/>
    <s v="COSTI"/>
    <m/>
    <s v="B.7)"/>
    <s v="7) per servizi"/>
    <x v="2"/>
  </r>
  <r>
    <x v="0"/>
    <x v="35"/>
    <x v="79"/>
    <x v="79"/>
    <n v="7985.09"/>
    <s v="Export_CoGe"/>
    <x v="0"/>
    <s v="SERIN"/>
    <x v="6"/>
    <s v="PRD"/>
    <m/>
    <s v="B.7)"/>
    <s v="7) per servizi"/>
    <x v="0"/>
  </r>
  <r>
    <x v="0"/>
    <x v="35"/>
    <x v="81"/>
    <x v="81"/>
    <n v="1066.4000000000001"/>
    <s v="Export_CoGe"/>
    <x v="0"/>
    <s v="SERST"/>
    <x v="8"/>
    <s v="COSTI"/>
    <m/>
    <s v="B.7)"/>
    <s v="7) per servizi"/>
    <x v="2"/>
  </r>
  <r>
    <x v="0"/>
    <x v="35"/>
    <x v="83"/>
    <x v="83"/>
    <n v="576.99"/>
    <s v="Export_CoGe"/>
    <x v="0"/>
    <s v="SERST"/>
    <x v="8"/>
    <s v="COSTI"/>
    <m/>
    <s v="B.7)"/>
    <s v="7) per servizi"/>
    <x v="2"/>
  </r>
  <r>
    <x v="0"/>
    <x v="35"/>
    <x v="85"/>
    <x v="85"/>
    <n v="15032.370000000003"/>
    <s v="Export_CoGe"/>
    <x v="0"/>
    <s v="SERIN"/>
    <x v="6"/>
    <s v="PRD"/>
    <m/>
    <s v="B.7)"/>
    <s v="7) per servizi"/>
    <x v="2"/>
  </r>
  <r>
    <x v="0"/>
    <x v="35"/>
    <x v="87"/>
    <x v="87"/>
    <n v="2281.9999999999995"/>
    <s v="Export_CoGe"/>
    <x v="0"/>
    <s v="SERST"/>
    <x v="8"/>
    <s v="COSTI"/>
    <m/>
    <s v="B.7)"/>
    <s v="7) per servizi"/>
    <x v="2"/>
  </r>
  <r>
    <x v="0"/>
    <x v="35"/>
    <x v="89"/>
    <x v="89"/>
    <n v="39177.560000000005"/>
    <s v="Export_CoGe"/>
    <x v="0"/>
    <s v="SERST"/>
    <x v="8"/>
    <s v="COSTI"/>
    <m/>
    <s v="B.7)"/>
    <s v="7) per servizi"/>
    <x v="2"/>
  </r>
  <r>
    <x v="0"/>
    <x v="35"/>
    <x v="429"/>
    <x v="429"/>
    <n v="14.38"/>
    <s v="Export_CoGe"/>
    <x v="0"/>
    <s v="SERIN"/>
    <x v="6"/>
    <s v="PRD"/>
    <m/>
    <s v="B.7)"/>
    <s v="7) per servizi"/>
    <x v="3"/>
  </r>
  <r>
    <x v="0"/>
    <x v="35"/>
    <x v="93"/>
    <x v="93"/>
    <n v="6900"/>
    <s v="Export_CoGe"/>
    <x v="0"/>
    <s v="COSGS"/>
    <x v="4"/>
    <s v="COSTI"/>
    <m/>
    <s v="B.7)"/>
    <s v="7) per servizi"/>
    <x v="2"/>
  </r>
  <r>
    <x v="0"/>
    <x v="35"/>
    <x v="97"/>
    <x v="97"/>
    <n v="144.98000000000002"/>
    <s v="Export_CoGe"/>
    <x v="0"/>
    <s v="SERST"/>
    <x v="8"/>
    <s v="COSTI"/>
    <m/>
    <s v="B.7)"/>
    <s v="7) per servizi"/>
    <x v="6"/>
  </r>
  <r>
    <x v="0"/>
    <x v="35"/>
    <x v="99"/>
    <x v="99"/>
    <n v="3725.4699999999993"/>
    <s v="Export_CoGe"/>
    <x v="0"/>
    <s v="SERST"/>
    <x v="8"/>
    <s v="COSTI"/>
    <m/>
    <s v="B.7)"/>
    <s v="7) per servizi"/>
    <x v="6"/>
  </r>
  <r>
    <x v="0"/>
    <x v="35"/>
    <x v="100"/>
    <x v="100"/>
    <n v="9020.32"/>
    <s v="Export_CoGe"/>
    <x v="0"/>
    <s v="COSGS"/>
    <x v="4"/>
    <s v="COSTI"/>
    <m/>
    <s v="B.7)"/>
    <s v="7) per servizi"/>
    <x v="2"/>
  </r>
  <r>
    <x v="0"/>
    <x v="35"/>
    <x v="102"/>
    <x v="102"/>
    <n v="1040.08"/>
    <s v="Export_CoGe"/>
    <x v="0"/>
    <s v="SERST"/>
    <x v="8"/>
    <s v="COSTI"/>
    <m/>
    <s v="B.7)"/>
    <s v="7) per servizi"/>
    <x v="6"/>
  </r>
  <r>
    <x v="0"/>
    <x v="35"/>
    <x v="103"/>
    <x v="103"/>
    <n v="6606.38"/>
    <s v="Export_CoGe"/>
    <x v="0"/>
    <s v="COSGS"/>
    <x v="4"/>
    <s v="COSTI"/>
    <m/>
    <s v="B.7)"/>
    <s v="7) per servizi"/>
    <x v="2"/>
  </r>
  <r>
    <x v="0"/>
    <x v="35"/>
    <x v="104"/>
    <x v="104"/>
    <n v="6205.4800000000005"/>
    <s v="Export_CoGe"/>
    <x v="0"/>
    <s v="COSGS"/>
    <x v="4"/>
    <s v="COSTI"/>
    <m/>
    <s v="B.7)"/>
    <s v="7) per servizi"/>
    <x v="5"/>
  </r>
  <r>
    <x v="0"/>
    <x v="35"/>
    <x v="106"/>
    <x v="106"/>
    <n v="4549.0499999999984"/>
    <s v="Export_CoGe"/>
    <x v="0"/>
    <s v="COSGS"/>
    <x v="4"/>
    <s v="COSTI"/>
    <m/>
    <s v="B.7)"/>
    <s v="7) per servizi"/>
    <x v="5"/>
  </r>
  <r>
    <x v="0"/>
    <x v="35"/>
    <x v="108"/>
    <x v="108"/>
    <n v="998.08"/>
    <s v="Export_CoGe"/>
    <x v="0"/>
    <s v="COSGS"/>
    <x v="4"/>
    <s v="COSTI"/>
    <m/>
    <s v="B.7)"/>
    <s v="7) per servizi"/>
    <x v="5"/>
  </r>
  <r>
    <x v="0"/>
    <x v="35"/>
    <x v="110"/>
    <x v="110"/>
    <n v="3823.6"/>
    <s v="Export_CoGe"/>
    <x v="0"/>
    <s v="COSGS"/>
    <x v="4"/>
    <s v="COSTI"/>
    <m/>
    <s v="B.7)"/>
    <s v="7) per servizi"/>
    <x v="5"/>
  </r>
  <r>
    <x v="0"/>
    <x v="35"/>
    <x v="111"/>
    <x v="111"/>
    <n v="7904"/>
    <s v="Export_CoGe"/>
    <x v="0"/>
    <s v="COSGS"/>
    <x v="4"/>
    <s v="COSTI"/>
    <m/>
    <s v="B.7)"/>
    <s v="7) per servizi"/>
    <x v="2"/>
  </r>
  <r>
    <x v="0"/>
    <x v="35"/>
    <x v="112"/>
    <x v="112"/>
    <n v="6315"/>
    <s v="Export_CoGe"/>
    <x v="0"/>
    <s v="SERST"/>
    <x v="8"/>
    <s v="COSTI"/>
    <m/>
    <s v="B.7)"/>
    <s v="7) per servizi"/>
    <x v="2"/>
  </r>
  <r>
    <x v="0"/>
    <x v="35"/>
    <x v="376"/>
    <x v="375"/>
    <n v="3979.67"/>
    <s v="Export_CoGe"/>
    <x v="0"/>
    <s v="ONSTR"/>
    <x v="30"/>
    <s v="EXT"/>
    <m/>
    <s v="B.14)"/>
    <s v="14) oneri diversi di gestione"/>
    <x v="2"/>
  </r>
  <r>
    <x v="0"/>
    <x v="35"/>
    <x v="348"/>
    <x v="347"/>
    <n v="1000"/>
    <s v="Export_CoGe"/>
    <x v="0"/>
    <s v="SERST"/>
    <x v="8"/>
    <s v="COSTI"/>
    <m/>
    <s v="B.7)"/>
    <s v="7) per servizi"/>
    <x v="6"/>
  </r>
  <r>
    <x v="0"/>
    <x v="35"/>
    <x v="355"/>
    <x v="354"/>
    <n v="881.25"/>
    <s v="Export_CoGe"/>
    <x v="0"/>
    <s v="SERST"/>
    <x v="8"/>
    <s v="COSTI"/>
    <m/>
    <s v="B.7)"/>
    <s v="7) per servizi"/>
    <x v="6"/>
  </r>
  <r>
    <x v="0"/>
    <x v="35"/>
    <x v="356"/>
    <x v="355"/>
    <n v="4860.7199999999993"/>
    <s v="Export_CoGe"/>
    <x v="0"/>
    <s v="SERST"/>
    <x v="8"/>
    <s v="COSTI"/>
    <m/>
    <s v="B.7)"/>
    <s v="7) per servizi"/>
    <x v="2"/>
  </r>
  <r>
    <x v="0"/>
    <x v="35"/>
    <x v="405"/>
    <x v="404"/>
    <n v="6741.27"/>
    <s v="Export_CoGe"/>
    <x v="0"/>
    <s v="COSGS"/>
    <x v="4"/>
    <s v="COSTI"/>
    <m/>
    <s v="B.7)"/>
    <s v="7) per servizi"/>
    <x v="2"/>
  </r>
  <r>
    <x v="0"/>
    <x v="35"/>
    <x v="408"/>
    <x v="438"/>
    <n v="29712.77"/>
    <s v="Export_CoGe"/>
    <x v="0"/>
    <s v="SERST"/>
    <x v="8"/>
    <s v="COSTI"/>
    <s v="SPESGRANT"/>
    <s v="B.7)"/>
    <s v="7) per servizi"/>
    <x v="8"/>
  </r>
  <r>
    <x v="0"/>
    <x v="35"/>
    <x v="113"/>
    <x v="113"/>
    <n v="44495.89"/>
    <s v="Export_CoGe"/>
    <x v="0"/>
    <s v="SERIN"/>
    <x v="6"/>
    <s v="PRD"/>
    <m/>
    <s v="B.7)"/>
    <s v="7) per servizi"/>
    <x v="3"/>
  </r>
  <r>
    <x v="0"/>
    <x v="35"/>
    <x v="114"/>
    <x v="114"/>
    <n v="2280.84"/>
    <s v="Export_CoGe"/>
    <x v="0"/>
    <s v="SERIN"/>
    <x v="6"/>
    <s v="PRD"/>
    <m/>
    <s v="B.7)"/>
    <s v="7) per servizi"/>
    <x v="3"/>
  </r>
  <r>
    <x v="0"/>
    <x v="35"/>
    <x v="390"/>
    <x v="389"/>
    <n v="187.49"/>
    <s v="Export_CoGe"/>
    <x v="0"/>
    <s v="SERIN"/>
    <x v="6"/>
    <s v="PRD"/>
    <m/>
    <s v="B.7)"/>
    <s v="7) per servizi"/>
    <x v="3"/>
  </r>
  <r>
    <x v="0"/>
    <x v="35"/>
    <x v="116"/>
    <x v="116"/>
    <n v="6339.1"/>
    <s v="Export_CoGe"/>
    <x v="0"/>
    <s v="SERST"/>
    <x v="8"/>
    <s v="COSTI"/>
    <m/>
    <s v="B.7)"/>
    <s v="7) per servizi"/>
    <x v="2"/>
  </r>
  <r>
    <x v="0"/>
    <x v="35"/>
    <x v="118"/>
    <x v="118"/>
    <n v="363.23"/>
    <s v="Export_CoGe"/>
    <x v="0"/>
    <s v="SERST"/>
    <x v="8"/>
    <s v="COSTI"/>
    <m/>
    <s v="B.7)"/>
    <s v="7) per servizi"/>
    <x v="2"/>
  </r>
  <r>
    <x v="0"/>
    <x v="35"/>
    <x v="119"/>
    <x v="119"/>
    <n v="25572.329999999994"/>
    <s v="Export_CoGe"/>
    <x v="0"/>
    <s v="SERST"/>
    <x v="8"/>
    <s v="COSTI"/>
    <m/>
    <s v="B.7)"/>
    <s v="7) per servizi"/>
    <x v="2"/>
  </r>
  <r>
    <x v="0"/>
    <x v="35"/>
    <x v="121"/>
    <x v="121"/>
    <n v="30"/>
    <s v="Export_CoGe"/>
    <x v="0"/>
    <s v="SERST"/>
    <x v="8"/>
    <s v="COSTI"/>
    <m/>
    <s v="B.7)"/>
    <s v="7) per servizi"/>
    <x v="2"/>
  </r>
  <r>
    <x v="0"/>
    <x v="35"/>
    <x v="357"/>
    <x v="356"/>
    <n v="2446.7100000000005"/>
    <s v="Export_CoGe"/>
    <x v="0"/>
    <s v="ONSTR"/>
    <x v="30"/>
    <s v="EXT"/>
    <m/>
    <s v="B.14)"/>
    <s v="14) oneri diversi di gestione"/>
    <x v="2"/>
  </r>
  <r>
    <x v="0"/>
    <x v="35"/>
    <x v="123"/>
    <x v="123"/>
    <n v="3967.7700000000013"/>
    <s v="Export_CoGe"/>
    <x v="0"/>
    <s v="SERST"/>
    <x v="8"/>
    <s v="COSTI"/>
    <m/>
    <s v="B.7)"/>
    <s v="7) per servizi"/>
    <x v="2"/>
  </r>
  <r>
    <x v="0"/>
    <x v="35"/>
    <x v="125"/>
    <x v="125"/>
    <n v="1293"/>
    <s v="Export_CoGe"/>
    <x v="0"/>
    <s v="SERST"/>
    <x v="8"/>
    <s v="COSTI"/>
    <m/>
    <s v="B.7)"/>
    <s v="7) per servizi"/>
    <x v="6"/>
  </r>
  <r>
    <x v="0"/>
    <x v="35"/>
    <x v="127"/>
    <x v="127"/>
    <n v="22620.109999999993"/>
    <s v="Export_CoGe"/>
    <x v="0"/>
    <s v="SERST"/>
    <x v="8"/>
    <s v="COSTI"/>
    <m/>
    <s v="B.7)"/>
    <s v="7) per servizi"/>
    <x v="4"/>
  </r>
  <r>
    <x v="0"/>
    <x v="35"/>
    <x v="129"/>
    <x v="129"/>
    <n v="48.839999999999996"/>
    <s v="Export_CoGe"/>
    <x v="0"/>
    <s v="COSGS"/>
    <x v="4"/>
    <s v="COSTI"/>
    <m/>
    <s v="B.7)"/>
    <s v="7) per servizi"/>
    <x v="2"/>
  </r>
  <r>
    <x v="0"/>
    <x v="35"/>
    <x v="131"/>
    <x v="131"/>
    <n v="88.509999999999991"/>
    <s v="Export_CoGe"/>
    <x v="0"/>
    <s v="COSGS"/>
    <x v="4"/>
    <s v="COSTI"/>
    <m/>
    <s v="B.7)"/>
    <s v="7) per servizi"/>
    <x v="2"/>
  </r>
  <r>
    <x v="0"/>
    <x v="35"/>
    <x v="133"/>
    <x v="133"/>
    <n v="1329.8600000000001"/>
    <s v="Export_CoGe"/>
    <x v="0"/>
    <s v="SERST"/>
    <x v="8"/>
    <s v="COSTI"/>
    <m/>
    <s v="B.7)"/>
    <s v="7) per servizi"/>
    <x v="4"/>
  </r>
  <r>
    <x v="0"/>
    <x v="35"/>
    <x v="136"/>
    <x v="136"/>
    <n v="215.88"/>
    <s v="Export_CoGe"/>
    <x v="0"/>
    <s v="SERST"/>
    <x v="8"/>
    <s v="COSTI"/>
    <m/>
    <s v="B.7)"/>
    <s v="7) per servizi"/>
    <x v="2"/>
  </r>
  <r>
    <x v="0"/>
    <x v="35"/>
    <x v="361"/>
    <x v="360"/>
    <n v="15715.119999999999"/>
    <s v="Export_CoGe"/>
    <x v="0"/>
    <s v="SERST"/>
    <x v="8"/>
    <s v="COSTI"/>
    <m/>
    <s v="B.7)"/>
    <s v="7) per servizi"/>
    <x v="6"/>
  </r>
  <r>
    <x v="0"/>
    <x v="35"/>
    <x v="362"/>
    <x v="361"/>
    <n v="8012.12"/>
    <s v="Export_CoGe"/>
    <x v="0"/>
    <s v="SERST"/>
    <x v="8"/>
    <s v="COSTI"/>
    <s v="CONSGRANT"/>
    <s v="B.7)"/>
    <s v="7) per servizi"/>
    <x v="8"/>
  </r>
  <r>
    <x v="0"/>
    <x v="35"/>
    <x v="358"/>
    <x v="357"/>
    <n v="11647.71"/>
    <s v="Export_CoGe"/>
    <x v="0"/>
    <s v="SERST"/>
    <x v="8"/>
    <s v="COSTI"/>
    <s v="SPESGRANT"/>
    <s v="B.7)"/>
    <s v="7) per servizi"/>
    <x v="6"/>
  </r>
  <r>
    <x v="0"/>
    <x v="35"/>
    <x v="396"/>
    <x v="395"/>
    <n v="1248.68"/>
    <s v="Export_CoGe"/>
    <x v="0"/>
    <s v="SERST"/>
    <x v="8"/>
    <s v="COSTI"/>
    <m/>
    <s v="B.7)"/>
    <s v="7) per servizi"/>
    <x v="2"/>
  </r>
  <r>
    <x v="0"/>
    <x v="35"/>
    <x v="137"/>
    <x v="424"/>
    <n v="12750"/>
    <s v="Export_CoGe"/>
    <x v="0"/>
    <s v="AFFIT"/>
    <x v="17"/>
    <s v="AFF"/>
    <m/>
    <s v="B.8)"/>
    <s v="8) per godimento di beni di terzi"/>
    <x v="2"/>
  </r>
  <r>
    <x v="0"/>
    <x v="35"/>
    <x v="138"/>
    <x v="138"/>
    <n v="10000"/>
    <s v="Export_CoGe"/>
    <x v="0"/>
    <s v="AFFIT"/>
    <x v="17"/>
    <s v="AFF"/>
    <m/>
    <s v="B.8)"/>
    <s v="8) per godimento di beni di terzi"/>
    <x v="2"/>
  </r>
  <r>
    <x v="0"/>
    <x v="35"/>
    <x v="139"/>
    <x v="139"/>
    <n v="10200"/>
    <s v="Export_CoGe"/>
    <x v="0"/>
    <s v="AFFIT"/>
    <x v="17"/>
    <s v="AFF"/>
    <m/>
    <s v="B.8)"/>
    <s v="8) per godimento di beni di terzi"/>
    <x v="2"/>
  </r>
  <r>
    <x v="0"/>
    <x v="35"/>
    <x v="140"/>
    <x v="140"/>
    <n v="1000"/>
    <s v="Export_CoGe"/>
    <x v="0"/>
    <s v="AFFIT"/>
    <x v="17"/>
    <s v="AFF"/>
    <m/>
    <s v="B.8)"/>
    <s v="8) per godimento di beni di terzi"/>
    <x v="2"/>
  </r>
  <r>
    <x v="0"/>
    <x v="35"/>
    <x v="142"/>
    <x v="142"/>
    <n v="9581.94"/>
    <s v="Export_CoGe"/>
    <x v="0"/>
    <s v="AFFIT"/>
    <x v="17"/>
    <s v="AFF"/>
    <m/>
    <s v="B.8)"/>
    <s v="8) per godimento di beni di terzi"/>
    <x v="2"/>
  </r>
  <r>
    <x v="0"/>
    <x v="35"/>
    <x v="143"/>
    <x v="143"/>
    <n v="1000"/>
    <s v="Export_CoGe"/>
    <x v="0"/>
    <s v="AFFIT"/>
    <x v="17"/>
    <s v="AFF"/>
    <m/>
    <s v="B.8)"/>
    <s v="8) per godimento di beni di terzi"/>
    <x v="2"/>
  </r>
  <r>
    <x v="0"/>
    <x v="35"/>
    <x v="144"/>
    <x v="144"/>
    <n v="6802.8799999999992"/>
    <s v="Export_CoGe"/>
    <x v="0"/>
    <s v="AFFIT"/>
    <x v="17"/>
    <s v="AFF"/>
    <m/>
    <s v="B.8)"/>
    <s v="8) per godimento di beni di terzi"/>
    <x v="2"/>
  </r>
  <r>
    <x v="0"/>
    <x v="35"/>
    <x v="150"/>
    <x v="150"/>
    <n v="11413.86"/>
    <s v="Export_CoGe"/>
    <x v="0"/>
    <s v="AFFIT"/>
    <x v="17"/>
    <s v="AFF"/>
    <m/>
    <s v="B.8)"/>
    <s v="8) per godimento di beni di terzi"/>
    <x v="2"/>
  </r>
  <r>
    <x v="0"/>
    <x v="35"/>
    <x v="364"/>
    <x v="363"/>
    <n v="9262.5"/>
    <s v="Export_CoGe"/>
    <x v="0"/>
    <s v="AFFIT"/>
    <x v="17"/>
    <s v="AFF"/>
    <m/>
    <s v="B.8)"/>
    <s v="8) per godimento di beni di terzi"/>
    <x v="2"/>
  </r>
  <r>
    <x v="0"/>
    <x v="35"/>
    <x v="391"/>
    <x v="390"/>
    <n v="5000"/>
    <s v="Export_CoGe"/>
    <x v="0"/>
    <s v="AFFIT"/>
    <x v="17"/>
    <s v="AFF"/>
    <m/>
    <s v="B.8)"/>
    <s v="8) per godimento di beni di terzi"/>
    <x v="2"/>
  </r>
  <r>
    <x v="0"/>
    <x v="35"/>
    <x v="392"/>
    <x v="391"/>
    <n v="750"/>
    <s v="Export_CoGe"/>
    <x v="0"/>
    <s v="AFFIT"/>
    <x v="17"/>
    <s v="AFF"/>
    <m/>
    <s v="B.8)"/>
    <s v="8) per godimento di beni di terzi"/>
    <x v="2"/>
  </r>
  <r>
    <x v="0"/>
    <x v="35"/>
    <x v="409"/>
    <x v="408"/>
    <n v="18700"/>
    <s v="Export_CoGe"/>
    <x v="0"/>
    <s v="AFFIT"/>
    <x v="17"/>
    <s v="AFF"/>
    <m/>
    <s v="B.8)"/>
    <s v="8) per godimento di beni di terzi"/>
    <x v="2"/>
  </r>
  <r>
    <x v="0"/>
    <x v="35"/>
    <x v="416"/>
    <x v="415"/>
    <n v="12400"/>
    <s v="Export_CoGe"/>
    <x v="0"/>
    <s v="AFFIT"/>
    <x v="17"/>
    <s v="AFF"/>
    <m/>
    <s v="B.8)"/>
    <s v="8) per godimento di beni di terzi"/>
    <x v="2"/>
  </r>
  <r>
    <x v="0"/>
    <x v="35"/>
    <x v="152"/>
    <x v="152"/>
    <n v="25000"/>
    <s v="Export_CoGe"/>
    <x v="0"/>
    <s v="COSGS"/>
    <x v="4"/>
    <s v="COSTI"/>
    <m/>
    <s v="B.8)"/>
    <s v="8) per godimento di beni di terzi"/>
    <x v="2"/>
  </r>
  <r>
    <x v="0"/>
    <x v="35"/>
    <x v="155"/>
    <x v="155"/>
    <n v="21971.169999999995"/>
    <s v="Export_CoGe"/>
    <x v="0"/>
    <s v="COSGS"/>
    <x v="4"/>
    <s v="COSTI"/>
    <m/>
    <s v="B.8)"/>
    <s v="8) per godimento di beni di terzi"/>
    <x v="2"/>
  </r>
  <r>
    <x v="0"/>
    <x v="35"/>
    <x v="156"/>
    <x v="156"/>
    <n v="18131.190000000002"/>
    <s v="Export_CoGe"/>
    <x v="0"/>
    <s v="COSGS"/>
    <x v="4"/>
    <s v="COSTI"/>
    <m/>
    <s v="B.8)"/>
    <s v="8) per godimento di beni di terzi"/>
    <x v="2"/>
  </r>
  <r>
    <x v="0"/>
    <x v="35"/>
    <x v="406"/>
    <x v="405"/>
    <n v="12211.7"/>
    <s v="Export_CoGe"/>
    <x v="0"/>
    <s v="COSGS"/>
    <x v="4"/>
    <s v="COSTI"/>
    <m/>
    <s v="B.8)"/>
    <s v="8) per godimento di beni di terzi"/>
    <x v="3"/>
  </r>
  <r>
    <x v="0"/>
    <x v="35"/>
    <x v="176"/>
    <x v="176"/>
    <n v="10200.269999999999"/>
    <s v="Export_CoGe"/>
    <x v="0"/>
    <s v="AMMST"/>
    <x v="24"/>
    <s v="AMM"/>
    <m/>
    <s v="B.10)"/>
    <s v="10) Ammortamenti e svalutazioni"/>
    <x v="7"/>
  </r>
  <r>
    <x v="0"/>
    <x v="35"/>
    <x v="180"/>
    <x v="180"/>
    <n v="3954.8"/>
    <s v="Export_CoGe"/>
    <x v="0"/>
    <s v="AMMST"/>
    <x v="24"/>
    <s v="AMM"/>
    <m/>
    <s v="B.10)"/>
    <s v="10) Ammortamenti e svalutazioni"/>
    <x v="7"/>
  </r>
  <r>
    <x v="0"/>
    <x v="35"/>
    <x v="182"/>
    <x v="182"/>
    <n v="29890.400000000001"/>
    <s v="Export_CoGe"/>
    <x v="0"/>
    <s v="AMMIN"/>
    <x v="26"/>
    <s v="AMM"/>
    <m/>
    <s v="B.10)"/>
    <s v="10) Ammortamenti e svalutazioni"/>
    <x v="7"/>
  </r>
  <r>
    <x v="0"/>
    <x v="35"/>
    <x v="184"/>
    <x v="184"/>
    <n v="9292.9269999999997"/>
    <s v="Export_CoGe"/>
    <x v="0"/>
    <s v="AMMST"/>
    <x v="24"/>
    <s v="AMM"/>
    <m/>
    <s v="B.10)"/>
    <s v="10) Ammortamenti e svalutazioni"/>
    <x v="7"/>
  </r>
  <r>
    <x v="0"/>
    <x v="35"/>
    <x v="186"/>
    <x v="186"/>
    <n v="12193.15"/>
    <s v="Export_CoGe"/>
    <x v="0"/>
    <s v="AMMIN"/>
    <x v="26"/>
    <s v="AMM"/>
    <m/>
    <s v="B.10)"/>
    <s v="10) Ammortamenti e svalutazioni"/>
    <x v="7"/>
  </r>
  <r>
    <x v="0"/>
    <x v="35"/>
    <x v="188"/>
    <x v="188"/>
    <n v="17348.899999999998"/>
    <s v="Export_CoGe"/>
    <x v="0"/>
    <s v="AMMIN"/>
    <x v="26"/>
    <s v="AMM"/>
    <m/>
    <s v="B.10)"/>
    <s v="10) Ammortamenti e svalutazioni"/>
    <x v="7"/>
  </r>
  <r>
    <x v="0"/>
    <x v="35"/>
    <x v="190"/>
    <x v="190"/>
    <n v="4565.5000000000009"/>
    <s v="Export_CoGe"/>
    <x v="0"/>
    <s v="AMMST"/>
    <x v="24"/>
    <s v="AMM"/>
    <m/>
    <s v="B.10)"/>
    <s v="10) Ammortamenti e svalutazioni"/>
    <x v="7"/>
  </r>
  <r>
    <x v="0"/>
    <x v="35"/>
    <x v="192"/>
    <x v="192"/>
    <n v="1069.6016000000002"/>
    <s v="Export_CoGe"/>
    <x v="0"/>
    <s v="AMMST"/>
    <x v="24"/>
    <s v="AMM"/>
    <m/>
    <s v="B.10)"/>
    <s v="10) Ammortamenti e svalutazioni"/>
    <x v="7"/>
  </r>
  <r>
    <x v="0"/>
    <x v="35"/>
    <x v="196"/>
    <x v="196"/>
    <n v="125.68"/>
    <s v="Export_CoGe"/>
    <x v="0"/>
    <s v="AMMIN"/>
    <x v="26"/>
    <s v="AMM"/>
    <m/>
    <s v="B.10)"/>
    <s v="10) Ammortamenti e svalutazioni"/>
    <x v="7"/>
  </r>
  <r>
    <x v="0"/>
    <x v="35"/>
    <x v="198"/>
    <x v="198"/>
    <n v="289035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5"/>
    <x v="200"/>
    <x v="200"/>
    <n v="279094"/>
    <s v="Export_CoGe"/>
    <x v="0"/>
    <s v="VARMP"/>
    <x v="28"/>
    <s v="ACQ"/>
    <m/>
    <s v="B.11)"/>
    <s v="11) variazioni delle rimanenze di materie prime, sussidiarie, di consumo e di merci"/>
    <x v="3"/>
  </r>
  <r>
    <x v="0"/>
    <x v="35"/>
    <x v="203"/>
    <x v="203"/>
    <n v="9684.0300000000007"/>
    <s v="Export_CoGe"/>
    <x v="0"/>
    <s v="COSGS"/>
    <x v="4"/>
    <s v="COSTI"/>
    <m/>
    <s v="B.14)"/>
    <s v="14) oneri diversi di gestione"/>
    <x v="2"/>
  </r>
  <r>
    <x v="0"/>
    <x v="35"/>
    <x v="204"/>
    <x v="204"/>
    <n v="5505"/>
    <s v="Export_CoGe"/>
    <x v="0"/>
    <s v="COSGS"/>
    <x v="4"/>
    <s v="COSTI"/>
    <m/>
    <s v="B.14)"/>
    <s v="14) oneri diversi di gestione"/>
    <x v="2"/>
  </r>
  <r>
    <x v="0"/>
    <x v="35"/>
    <x v="206"/>
    <x v="206"/>
    <n v="23.499999999999957"/>
    <s v="Export_CoGe"/>
    <x v="0"/>
    <s v="COSGS"/>
    <x v="4"/>
    <s v="COSTI"/>
    <m/>
    <s v="B.14)"/>
    <s v="14) oneri diversi di gestione"/>
    <x v="2"/>
  </r>
  <r>
    <x v="0"/>
    <x v="35"/>
    <x v="208"/>
    <x v="208"/>
    <n v="2591.29"/>
    <s v="Export_CoGe"/>
    <x v="0"/>
    <s v="COSGS"/>
    <x v="4"/>
    <s v="COSTI"/>
    <m/>
    <s v="B.14)"/>
    <s v="14) oneri diversi di gestione"/>
    <x v="2"/>
  </r>
  <r>
    <x v="0"/>
    <x v="35"/>
    <x v="209"/>
    <x v="209"/>
    <n v="5740"/>
    <s v="Export_CoGe"/>
    <x v="0"/>
    <s v="COSGS"/>
    <x v="4"/>
    <s v="COSTI"/>
    <m/>
    <s v="B.14)"/>
    <s v="14) oneri diversi di gestione"/>
    <x v="2"/>
  </r>
  <r>
    <x v="0"/>
    <x v="35"/>
    <x v="211"/>
    <x v="211"/>
    <n v="315.56000000000006"/>
    <s v="Export_CoGe"/>
    <x v="0"/>
    <s v="COSGS"/>
    <x v="4"/>
    <s v="COSTI"/>
    <m/>
    <s v="B.14)"/>
    <s v="14) oneri diversi di gestione"/>
    <x v="2"/>
  </r>
  <r>
    <x v="0"/>
    <x v="35"/>
    <x v="213"/>
    <x v="213"/>
    <n v="1943"/>
    <s v="Export_CoGe"/>
    <x v="0"/>
    <s v="COSGS"/>
    <x v="4"/>
    <s v="COSTI"/>
    <m/>
    <s v="B.14)"/>
    <s v="14) oneri diversi di gestione"/>
    <x v="2"/>
  </r>
  <r>
    <x v="0"/>
    <x v="35"/>
    <x v="217"/>
    <x v="217"/>
    <n v="1552.13"/>
    <s v="Export_CoGe"/>
    <x v="0"/>
    <s v="ONSTR"/>
    <x v="30"/>
    <s v="EXT"/>
    <m/>
    <s v="B.14)"/>
    <s v="14) oneri diversi di gestione"/>
    <x v="2"/>
  </r>
  <r>
    <x v="0"/>
    <x v="35"/>
    <x v="305"/>
    <x v="305"/>
    <n v="2781.67"/>
    <s v="Export_CoGe"/>
    <x v="0"/>
    <s v="COSGS"/>
    <x v="4"/>
    <s v="COSTI"/>
    <m/>
    <s v="B.14)"/>
    <s v="14) oneri diversi di gestione"/>
    <x v="2"/>
  </r>
  <r>
    <x v="0"/>
    <x v="35"/>
    <x v="218"/>
    <x v="218"/>
    <n v="23.5"/>
    <s v="Export_CoGe"/>
    <x v="0"/>
    <s v="COSGS"/>
    <x v="4"/>
    <s v="COSTI"/>
    <m/>
    <s v="B.14)"/>
    <s v="14) oneri diversi di gestione"/>
    <x v="2"/>
  </r>
  <r>
    <x v="0"/>
    <x v="35"/>
    <x v="219"/>
    <x v="219"/>
    <n v="1040.57"/>
    <s v="Export_CoGe"/>
    <x v="0"/>
    <s v="COSGS"/>
    <x v="4"/>
    <s v="COSTI"/>
    <m/>
    <s v="B.14)"/>
    <s v="14) oneri diversi di gestione"/>
    <x v="2"/>
  </r>
  <r>
    <x v="0"/>
    <x v="35"/>
    <x v="221"/>
    <x v="221"/>
    <n v="294.89"/>
    <s v="Export_CoGe"/>
    <x v="0"/>
    <s v="COSGS"/>
    <x v="4"/>
    <s v="COSTI"/>
    <m/>
    <s v="B.14)"/>
    <s v="14) oneri diversi di gestione"/>
    <x v="4"/>
  </r>
  <r>
    <x v="0"/>
    <x v="35"/>
    <x v="223"/>
    <x v="223"/>
    <n v="30.579999999999927"/>
    <s v="Export_CoGe"/>
    <x v="0"/>
    <s v="COSGS"/>
    <x v="4"/>
    <s v="COSTI"/>
    <m/>
    <s v="B.14)"/>
    <s v="14) oneri diversi di gestione"/>
    <x v="2"/>
  </r>
  <r>
    <x v="0"/>
    <x v="35"/>
    <x v="225"/>
    <x v="225"/>
    <n v="1.8749999999961229"/>
    <s v="Export_CoGe"/>
    <x v="0"/>
    <s v="COSGS"/>
    <x v="4"/>
    <s v="COSTI"/>
    <m/>
    <s v="B.14)"/>
    <s v="14) oneri diversi di gestione"/>
    <x v="2"/>
  </r>
  <r>
    <x v="0"/>
    <x v="35"/>
    <x v="226"/>
    <x v="226"/>
    <n v="16194.689999999999"/>
    <s v="Export_CoGe"/>
    <x v="0"/>
    <s v="ONSTR"/>
    <x v="30"/>
    <s v="EXT"/>
    <m/>
    <s v="B.14)"/>
    <s v="14) oneri diversi di gestione"/>
    <x v="2"/>
  </r>
  <r>
    <x v="0"/>
    <x v="35"/>
    <x v="229"/>
    <x v="229"/>
    <n v="700.45"/>
    <s v="Export_CoGe"/>
    <x v="0"/>
    <s v="COSGS"/>
    <x v="4"/>
    <s v="COSTI"/>
    <m/>
    <s v="B.14)"/>
    <s v="14) oneri diversi di gestione"/>
    <x v="6"/>
  </r>
  <r>
    <x v="0"/>
    <x v="35"/>
    <x v="306"/>
    <x v="306"/>
    <n v="1312.24"/>
    <s v="Export_CoGe"/>
    <x v="0"/>
    <s v="COSGS"/>
    <x v="4"/>
    <s v="COSTI"/>
    <m/>
    <s v="B.14)"/>
    <s v="14) oneri diversi di gestione"/>
    <x v="4"/>
  </r>
  <r>
    <x v="0"/>
    <x v="35"/>
    <x v="307"/>
    <x v="307"/>
    <n v="7316"/>
    <s v="Export_CoGe"/>
    <x v="0"/>
    <s v="ONSTR"/>
    <x v="30"/>
    <s v="EXT"/>
    <m/>
    <s v="B.14)"/>
    <s v="14) oneri diversi di gestione"/>
    <x v="7"/>
  </r>
  <r>
    <x v="0"/>
    <x v="35"/>
    <x v="370"/>
    <x v="369"/>
    <n v="1502"/>
    <s v="Export_CoGe"/>
    <x v="0"/>
    <s v="ONSTR"/>
    <x v="30"/>
    <s v="EXT"/>
    <m/>
    <s v="B.14)"/>
    <s v="14) oneri diversi di gestione"/>
    <x v="7"/>
  </r>
  <r>
    <x v="0"/>
    <x v="35"/>
    <x v="381"/>
    <x v="380"/>
    <n v="10090.75"/>
    <s v="Export_CoGe"/>
    <x v="0"/>
    <s v="ONFIN"/>
    <x v="32"/>
    <s v="FIN"/>
    <m/>
    <s v="C.17)"/>
    <s v="17) interessi e altri oneri finanziari"/>
    <x v="7"/>
  </r>
  <r>
    <x v="0"/>
    <x v="35"/>
    <x v="231"/>
    <x v="231"/>
    <n v="432.05"/>
    <s v="Export_CoGe"/>
    <x v="0"/>
    <s v="ONFIN"/>
    <x v="32"/>
    <s v="FIN"/>
    <m/>
    <s v="C.17)"/>
    <s v="17) interessi e altri oneri finanziari"/>
    <x v="7"/>
  </r>
  <r>
    <x v="0"/>
    <x v="35"/>
    <x v="233"/>
    <x v="233"/>
    <n v="18169.900000000001"/>
    <s v="Export_CoGe"/>
    <x v="0"/>
    <s v="ONFIN"/>
    <x v="32"/>
    <s v="FIN"/>
    <m/>
    <s v="C.17)"/>
    <s v="17) interessi e altri oneri finanziari"/>
    <x v="7"/>
  </r>
  <r>
    <x v="0"/>
    <x v="35"/>
    <x v="235"/>
    <x v="235"/>
    <n v="2206.5100000000002"/>
    <s v="Export_CoGe"/>
    <x v="0"/>
    <s v="ONFIN"/>
    <x v="32"/>
    <s v="FIN"/>
    <m/>
    <s v="C.17)"/>
    <s v="17) interessi e altri oneri finanziari"/>
    <x v="7"/>
  </r>
  <r>
    <x v="0"/>
    <x v="35"/>
    <x v="349"/>
    <x v="348"/>
    <n v="35181.699999999997"/>
    <s v="Export_CoGe"/>
    <x v="0"/>
    <s v="ONFIN"/>
    <x v="32"/>
    <s v="FIN"/>
    <m/>
    <s v="C.17)"/>
    <s v="17) interessi e altri oneri finanziari"/>
    <x v="7"/>
  </r>
  <r>
    <x v="0"/>
    <x v="35"/>
    <x v="236"/>
    <x v="236"/>
    <n v="106.51"/>
    <s v="Export_CoGe"/>
    <x v="0"/>
    <s v="ONFIN"/>
    <x v="32"/>
    <s v="FIN"/>
    <m/>
    <s v="C.17)"/>
    <s v="17) interessi e altri oneri finanziari"/>
    <x v="7"/>
  </r>
  <r>
    <x v="0"/>
    <x v="35"/>
    <x v="239"/>
    <x v="239"/>
    <n v="-4126265.01"/>
    <s v="Export_CoGe"/>
    <x v="0"/>
    <s v="RICOP"/>
    <x v="33"/>
    <s v="RIC"/>
    <m/>
    <s v="A.1)"/>
    <s v="1) ricavi delle vendite e delle prestazioni"/>
    <x v="5"/>
  </r>
  <r>
    <x v="0"/>
    <x v="35"/>
    <x v="243"/>
    <x v="243"/>
    <n v="-205486.01999999996"/>
    <s v="Export_CoGe"/>
    <x v="0"/>
    <s v="RICOP"/>
    <x v="33"/>
    <s v="RIC"/>
    <m/>
    <s v="A.1)"/>
    <s v="1) ricavi delle vendite e delle prestazioni"/>
    <x v="6"/>
  </r>
  <r>
    <x v="0"/>
    <x v="35"/>
    <x v="244"/>
    <x v="244"/>
    <n v="-4000.54"/>
    <s v="Export_CoGe"/>
    <x v="0"/>
    <s v="RICOP"/>
    <x v="33"/>
    <s v="RIC"/>
    <m/>
    <s v="A.1)"/>
    <s v="1) ricavi delle vendite e delle prestazioni"/>
    <x v="6"/>
  </r>
  <r>
    <x v="0"/>
    <x v="35"/>
    <x v="350"/>
    <x v="349"/>
    <n v="-73510.11"/>
    <s v="Export_CoGe"/>
    <x v="0"/>
    <s v="RICOP"/>
    <x v="33"/>
    <s v="RIC"/>
    <m/>
    <s v="A.1)"/>
    <s v="1) ricavi delle vendite e delle prestazioni"/>
    <x v="5"/>
  </r>
  <r>
    <x v="0"/>
    <x v="35"/>
    <x v="385"/>
    <x v="384"/>
    <n v="-64525.599999999999"/>
    <s v="Export_CoGe"/>
    <x v="0"/>
    <s v="RICOP"/>
    <x v="33"/>
    <s v="RIC"/>
    <m/>
    <s v="A.1)"/>
    <s v="1) ricavi delle vendite e delle prestazioni"/>
    <x v="6"/>
  </r>
  <r>
    <x v="0"/>
    <x v="35"/>
    <x v="372"/>
    <x v="371"/>
    <n v="-44272.34"/>
    <s v="Export_CoGe"/>
    <x v="0"/>
    <s v="RICOP"/>
    <x v="33"/>
    <s v="RIC"/>
    <m/>
    <s v="A.1)"/>
    <s v="1) ricavi delle vendite e delle prestazioni"/>
    <x v="6"/>
  </r>
  <r>
    <x v="0"/>
    <x v="35"/>
    <x v="247"/>
    <x v="247"/>
    <n v="-216398.36"/>
    <s v="Export_CoGe"/>
    <x v="0"/>
    <s v="ONSTR"/>
    <x v="30"/>
    <s v="EXT"/>
    <m/>
    <s v="B.14)"/>
    <s v="14) oneri diversi di gestione"/>
    <x v="2"/>
  </r>
  <r>
    <x v="0"/>
    <x v="35"/>
    <x v="250"/>
    <x v="250"/>
    <n v="-746247.88199999998"/>
    <s v="Export_CoGe"/>
    <x v="0"/>
    <s v="CORR"/>
    <x v="35"/>
    <s v="CORR"/>
    <m/>
    <s v="A.1)"/>
    <s v="1) ricavi delle vendite e delle prestazioni"/>
    <x v="6"/>
  </r>
  <r>
    <x v="0"/>
    <x v="35"/>
    <x v="254"/>
    <x v="254"/>
    <n v="-225177.04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5"/>
    <x v="255"/>
    <x v="255"/>
    <n v="-158513.26000000007"/>
    <s v="Export_CoGe"/>
    <x v="0"/>
    <s v="VARMP"/>
    <x v="28"/>
    <s v="ACQ"/>
    <m/>
    <s v="B.11)"/>
    <s v="11) variazioni delle rimanenze di materie prime, sussidiarie, di consumo e di merci"/>
    <x v="3"/>
  </r>
  <r>
    <x v="0"/>
    <x v="35"/>
    <x v="257"/>
    <x v="257"/>
    <n v="-12.500000000000909"/>
    <s v="Export_CoGe"/>
    <x v="0"/>
    <s v="ALTRI"/>
    <x v="34"/>
    <s v="ALTRI"/>
    <m/>
    <s v="A.5)"/>
    <s v="5) altri ricavi e proventi, con separata indicazione dei contributi in conto esercizio"/>
    <x v="2"/>
  </r>
  <r>
    <x v="0"/>
    <x v="35"/>
    <x v="259"/>
    <x v="259"/>
    <n v="-1.1799999999984898"/>
    <s v="Export_CoGe"/>
    <x v="0"/>
    <s v="ALTRI"/>
    <x v="34"/>
    <s v="ALTRI"/>
    <m/>
    <s v="A.5)"/>
    <s v="5) altri ricavi e proventi, con separata indicazione dei contributi in conto esercizio"/>
    <x v="2"/>
  </r>
  <r>
    <x v="0"/>
    <x v="35"/>
    <x v="238"/>
    <x v="238"/>
    <n v="5918.1399999999994"/>
    <s v="Export_CoGe"/>
    <x v="0"/>
    <s v="RICOP"/>
    <x v="33"/>
    <s v="RIC"/>
    <m/>
    <s v="A.1)"/>
    <s v="1) ricavi delle vendite e delle prestazioni"/>
    <x v="6"/>
  </r>
  <r>
    <x v="0"/>
    <x v="35"/>
    <x v="260"/>
    <x v="260"/>
    <n v="-1548"/>
    <s v="Export_CoGe"/>
    <x v="0"/>
    <s v="ALTRI"/>
    <x v="34"/>
    <s v="ALTRI"/>
    <m/>
    <s v="A.5)"/>
    <s v="5) altri ricavi e proventi, con separata indicazione dei contributi in conto esercizio"/>
    <x v="2"/>
  </r>
  <r>
    <x v="0"/>
    <x v="35"/>
    <x v="309"/>
    <x v="309"/>
    <n v="-11073.25"/>
    <s v="Export_CoGe"/>
    <x v="0"/>
    <s v="ALTRI"/>
    <x v="34"/>
    <s v="ALTRI"/>
    <m/>
    <s v="A.5)"/>
    <s v="5) altri ricavi e proventi, con separata indicazione dei contributi in conto esercizio"/>
    <x v="2"/>
  </r>
  <r>
    <x v="0"/>
    <x v="35"/>
    <x v="266"/>
    <x v="266"/>
    <n v="-4856.6900000000005"/>
    <s v="Export_CoGe"/>
    <x v="0"/>
    <s v="ONSTR"/>
    <x v="30"/>
    <s v="EXT"/>
    <m/>
    <s v="A.5)"/>
    <s v="5) altri ricavi e proventi, con separata indicazione dei contributi in conto esercizio"/>
    <x v="2"/>
  </r>
  <r>
    <x v="0"/>
    <x v="35"/>
    <x v="311"/>
    <x v="311"/>
    <n v="-5002.3"/>
    <s v="Export_CoGe"/>
    <x v="0"/>
    <s v="ACQDI"/>
    <x v="0"/>
    <s v="ACQ"/>
    <m/>
    <s v="A.5)"/>
    <s v="5) altri ricavi e proventi, con separata indicazione dei contributi in conto esercizio"/>
    <x v="2"/>
  </r>
  <r>
    <x v="0"/>
    <x v="35"/>
    <x v="401"/>
    <x v="400"/>
    <n v="-5.8599999999999994"/>
    <s v="Export_CoGe"/>
    <x v="0"/>
    <s v="ACQDI"/>
    <x v="0"/>
    <s v="ACQ"/>
    <m/>
    <s v="A.5)"/>
    <s v="5) altri ricavi e proventi, con separata indicazione dei contributi in conto esercizio"/>
    <x v="7"/>
  </r>
  <r>
    <x v="0"/>
    <x v="35"/>
    <x v="268"/>
    <x v="268"/>
    <n v="-597099.55999999994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5"/>
    <x v="270"/>
    <x v="270"/>
    <n v="-112209.10999999999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5"/>
    <x v="380"/>
    <x v="379"/>
    <n v="-4038.17"/>
    <s v="Export_CoGe"/>
    <x v="0"/>
    <s v="ONSTR"/>
    <x v="30"/>
    <s v="EXT"/>
    <m/>
    <s v="A.5)"/>
    <s v="5) altri ricavi e proventi, con separata indicazione dei contributi in conto esercizio"/>
    <x v="8"/>
  </r>
  <r>
    <x v="0"/>
    <x v="35"/>
    <x v="374"/>
    <x v="373"/>
    <n v="-1500"/>
    <s v="Export_CoGe"/>
    <x v="0"/>
    <s v="ONSTR"/>
    <x v="30"/>
    <s v="EXT"/>
    <m/>
    <s v="B.14)"/>
    <s v="14) oneri diversi di gestione"/>
    <x v="2"/>
  </r>
  <r>
    <x v="0"/>
    <x v="35"/>
    <x v="276"/>
    <x v="276"/>
    <n v="-37502.57"/>
    <s v="Export_CoGe"/>
    <x v="0"/>
    <s v="ONFIN"/>
    <x v="32"/>
    <s v="FIN"/>
    <m/>
    <s v="C.16)"/>
    <s v="16) altri proventi finanziari"/>
    <x v="4"/>
  </r>
  <r>
    <x v="0"/>
    <x v="36"/>
    <x v="316"/>
    <x v="316"/>
    <n v="249.99999999998727"/>
    <s v="Export_CoGe"/>
    <x v="1"/>
    <s v="34.CS"/>
    <x v="18"/>
    <s v="PN"/>
    <m/>
    <s v="A"/>
    <s v="Crediti verso soci"/>
    <x v="1"/>
  </r>
  <r>
    <x v="0"/>
    <x v="36"/>
    <x v="2"/>
    <x v="2"/>
    <n v="10000"/>
    <s v="Export_CoGe"/>
    <x v="1"/>
    <s v="23.I.IMM"/>
    <x v="1"/>
    <s v="IMM"/>
    <m/>
    <s v="23.I.IMM"/>
    <s v="Immobilizzazioni Immateriali"/>
    <x v="1"/>
  </r>
  <r>
    <x v="0"/>
    <x v="36"/>
    <x v="4"/>
    <x v="4"/>
    <n v="38543"/>
    <s v="Export_CoGe"/>
    <x v="1"/>
    <s v="23.I.IMM"/>
    <x v="1"/>
    <s v="IMM"/>
    <m/>
    <s v="23.I.IMM"/>
    <s v="Immobilizzazioni Immateriali"/>
    <x v="1"/>
  </r>
  <r>
    <x v="0"/>
    <x v="36"/>
    <x v="6"/>
    <x v="6"/>
    <n v="102227.1"/>
    <s v="Export_CoGe"/>
    <x v="1"/>
    <s v="23.I.IMM"/>
    <x v="1"/>
    <s v="IMM"/>
    <m/>
    <s v="23.I.IMM"/>
    <s v="Immobilizzazioni Immateriali"/>
    <x v="1"/>
  </r>
  <r>
    <x v="0"/>
    <x v="36"/>
    <x v="10"/>
    <x v="10"/>
    <n v="59322.69"/>
    <s v="Export_CoGe"/>
    <x v="1"/>
    <s v="23.I.IMM"/>
    <x v="1"/>
    <s v="IMM"/>
    <m/>
    <s v="23.I.IMM"/>
    <s v="Immobilizzazioni Immateriali"/>
    <x v="1"/>
  </r>
  <r>
    <x v="0"/>
    <x v="36"/>
    <x v="12"/>
    <x v="12"/>
    <n v="87545.25"/>
    <s v="Export_CoGe"/>
    <x v="1"/>
    <s v="24.I.MAT"/>
    <x v="3"/>
    <s v="MAT"/>
    <m/>
    <s v="24.I.MAT"/>
    <s v="Immobilizzazioni Materiali"/>
    <x v="1"/>
  </r>
  <r>
    <x v="0"/>
    <x v="36"/>
    <x v="14"/>
    <x v="14"/>
    <n v="693957.03"/>
    <s v="Export_CoGe"/>
    <x v="1"/>
    <s v="24.I.MAT"/>
    <x v="3"/>
    <s v="MAT"/>
    <m/>
    <s v="24.I.MAT"/>
    <s v="Immobilizzazioni Materiali"/>
    <x v="1"/>
  </r>
  <r>
    <x v="0"/>
    <x v="36"/>
    <x v="16"/>
    <x v="16"/>
    <n v="136992.31"/>
    <s v="Export_CoGe"/>
    <x v="1"/>
    <s v="24.I.MAT"/>
    <x v="3"/>
    <s v="MAT"/>
    <m/>
    <s v="24.I.MAT"/>
    <s v="Immobilizzazioni Materiali"/>
    <x v="1"/>
  </r>
  <r>
    <x v="0"/>
    <x v="36"/>
    <x v="18"/>
    <x v="18"/>
    <n v="229033.74"/>
    <s v="Export_CoGe"/>
    <x v="1"/>
    <s v="24.I.MAT"/>
    <x v="3"/>
    <s v="MAT"/>
    <m/>
    <s v="24.I.MAT"/>
    <s v="Immobilizzazioni Materiali"/>
    <x v="1"/>
  </r>
  <r>
    <x v="0"/>
    <x v="36"/>
    <x v="407"/>
    <x v="406"/>
    <n v="140736"/>
    <s v="Export_CoGe"/>
    <x v="1"/>
    <s v="24.I.MAT"/>
    <x v="3"/>
    <s v="MAT"/>
    <m/>
    <s v="24.I.MAT"/>
    <s v="Immobilizzazioni Materiali"/>
    <x v="1"/>
  </r>
  <r>
    <x v="0"/>
    <x v="36"/>
    <x v="21"/>
    <x v="21"/>
    <n v="319446.49000000005"/>
    <s v="Export_CoGe"/>
    <x v="1"/>
    <s v="24.I.MAT"/>
    <x v="3"/>
    <s v="MAT"/>
    <m/>
    <s v="24.I.MAT"/>
    <s v="Immobilizzazioni Materiali"/>
    <x v="1"/>
  </r>
  <r>
    <x v="0"/>
    <x v="36"/>
    <x v="437"/>
    <x v="437"/>
    <n v="1508.2"/>
    <s v="Export_CoGe"/>
    <x v="1"/>
    <s v="24.I.MAT"/>
    <x v="3"/>
    <s v="MAT"/>
    <m/>
    <s v="24.I.MAT"/>
    <s v="Immobilizzazioni Materiali"/>
    <x v="1"/>
  </r>
  <r>
    <x v="0"/>
    <x v="36"/>
    <x v="24"/>
    <x v="24"/>
    <n v="95968.39"/>
    <s v="Export_CoGe"/>
    <x v="1"/>
    <s v="24.I.MAT"/>
    <x v="3"/>
    <s v="MAT"/>
    <m/>
    <s v="24.I.MAT"/>
    <s v="Immobilizzazioni Materiali"/>
    <x v="1"/>
  </r>
  <r>
    <x v="0"/>
    <x v="36"/>
    <x v="26"/>
    <x v="26"/>
    <n v="16409.09"/>
    <s v="Export_CoGe"/>
    <x v="1"/>
    <s v="24.I.MAT"/>
    <x v="3"/>
    <s v="MAT"/>
    <m/>
    <s v="24.I.MAT"/>
    <s v="Immobilizzazioni Materiali"/>
    <x v="1"/>
  </r>
  <r>
    <x v="0"/>
    <x v="36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36"/>
    <x v="36"/>
    <x v="36"/>
    <n v="340"/>
    <s v="Export_CoGe"/>
    <x v="1"/>
    <s v="25.I.FIN"/>
    <x v="7"/>
    <s v="IFIN"/>
    <m/>
    <s v="25.I.FIN"/>
    <s v="Immobilizzazioni Finanziarie"/>
    <x v="1"/>
  </r>
  <r>
    <x v="0"/>
    <x v="36"/>
    <x v="38"/>
    <x v="38"/>
    <n v="2500"/>
    <s v="Export_CoGe"/>
    <x v="1"/>
    <s v="25.I.FIN"/>
    <x v="7"/>
    <s v="IFIN"/>
    <m/>
    <s v="25.I.FIN"/>
    <s v="Immobilizzazioni Finanziarie"/>
    <x v="1"/>
  </r>
  <r>
    <x v="0"/>
    <x v="36"/>
    <x v="40"/>
    <x v="40"/>
    <n v="250"/>
    <s v="Export_CoGe"/>
    <x v="1"/>
    <s v="25.I.FIN"/>
    <x v="7"/>
    <s v="IFIN"/>
    <m/>
    <s v="25.I.FIN"/>
    <s v="Immobilizzazioni Finanziarie"/>
    <x v="1"/>
  </r>
  <r>
    <x v="0"/>
    <x v="36"/>
    <x v="317"/>
    <x v="317"/>
    <n v="997500"/>
    <s v="Export_CoGe"/>
    <x v="1"/>
    <s v="25.I.FIN"/>
    <x v="7"/>
    <s v="IFIN"/>
    <m/>
    <s v="25.I.FIN"/>
    <s v="Immobilizzazioni Finanziarie"/>
    <x v="1"/>
  </r>
  <r>
    <x v="0"/>
    <x v="36"/>
    <x v="318"/>
    <x v="318"/>
    <n v="39250.559999999998"/>
    <s v="Export_CoGe"/>
    <x v="1"/>
    <s v="25.I.FIN"/>
    <x v="7"/>
    <s v="IFIN"/>
    <m/>
    <s v="25.I.FIN"/>
    <s v="Immobilizzazioni Finanziarie"/>
    <x v="1"/>
  </r>
  <r>
    <x v="0"/>
    <x v="36"/>
    <x v="351"/>
    <x v="350"/>
    <n v="135322.94"/>
    <s v="Export_CoGe"/>
    <x v="1"/>
    <s v="25.I.FIN"/>
    <x v="7"/>
    <s v="IFIN"/>
    <m/>
    <s v="25.I.FIN"/>
    <s v="Immobilizzazioni Finanziarie"/>
    <x v="1"/>
  </r>
  <r>
    <x v="0"/>
    <x v="36"/>
    <x v="45"/>
    <x v="45"/>
    <n v="586813.33000000007"/>
    <s v="Export_CoGe"/>
    <x v="1"/>
    <s v="26.MAG"/>
    <x v="9"/>
    <s v="MAG"/>
    <m/>
    <s v="26.MAG"/>
    <s v="Rimanenze"/>
    <x v="1"/>
  </r>
  <r>
    <x v="0"/>
    <x v="36"/>
    <x v="49"/>
    <x v="49"/>
    <n v="535716.75"/>
    <s v="Export_CoGe"/>
    <x v="1"/>
    <s v="26.MAG"/>
    <x v="9"/>
    <s v="MAG"/>
    <m/>
    <s v="26.MAG"/>
    <s v="Rimanenze"/>
    <x v="1"/>
  </r>
  <r>
    <x v="0"/>
    <x v="36"/>
    <x v="51"/>
    <x v="51"/>
    <n v="1941508.6099999934"/>
    <s v="Export_CoGe"/>
    <x v="1"/>
    <s v="27.CLI"/>
    <x v="10"/>
    <s v="CLI"/>
    <m/>
    <s v="27.CLI"/>
    <s v="Crediti Commerciali"/>
    <x v="1"/>
  </r>
  <r>
    <x v="0"/>
    <x v="36"/>
    <x v="53"/>
    <x v="53"/>
    <n v="5379.4200000000255"/>
    <s v="Export_CoGe"/>
    <x v="1"/>
    <s v="27.CLI"/>
    <x v="10"/>
    <s v="CLI"/>
    <m/>
    <s v="27.CLI"/>
    <s v="Crediti Commerciali"/>
    <x v="1"/>
  </r>
  <r>
    <x v="0"/>
    <x v="36"/>
    <x v="55"/>
    <x v="55"/>
    <n v="34130.179999999942"/>
    <s v="Export_CoGe"/>
    <x v="1"/>
    <s v="27.CLI"/>
    <x v="10"/>
    <s v="CLI"/>
    <m/>
    <s v="27.CLI"/>
    <s v="Crediti Commerciali"/>
    <x v="1"/>
  </r>
  <r>
    <x v="0"/>
    <x v="36"/>
    <x v="61"/>
    <x v="61"/>
    <n v="794.3599999999999"/>
    <s v="Export_CoGe"/>
    <x v="1"/>
    <s v="31.PTN"/>
    <x v="12"/>
    <s v="PTN"/>
    <m/>
    <s v="31.PTN"/>
    <s v="Crediti Tributari"/>
    <x v="1"/>
  </r>
  <r>
    <x v="0"/>
    <x v="36"/>
    <x v="319"/>
    <x v="319"/>
    <n v="107560.93999999999"/>
    <s v="Export_CoGe"/>
    <x v="1"/>
    <s v="31.PTN"/>
    <x v="12"/>
    <s v="PTN"/>
    <m/>
    <s v="31.PTN"/>
    <s v="Crediti Tributari"/>
    <x v="1"/>
  </r>
  <r>
    <x v="0"/>
    <x v="36"/>
    <x v="415"/>
    <x v="414"/>
    <n v="70979.009999999995"/>
    <s v="Export_CoGe"/>
    <x v="1"/>
    <s v="29.AC"/>
    <x v="11"/>
    <s v="AC"/>
    <m/>
    <s v="29.AC"/>
    <s v="Altri Crediti"/>
    <x v="1"/>
  </r>
  <r>
    <x v="0"/>
    <x v="36"/>
    <x v="67"/>
    <x v="67"/>
    <n v="5898.25"/>
    <s v="Export_CoGe"/>
    <x v="1"/>
    <s v="31.PTN"/>
    <x v="12"/>
    <s v="PTN"/>
    <m/>
    <s v="31.PTN"/>
    <s v="Crediti Tributari"/>
    <x v="1"/>
  </r>
  <r>
    <x v="0"/>
    <x v="36"/>
    <x v="72"/>
    <x v="72"/>
    <n v="40132.740000000005"/>
    <s v="Export_CoGe"/>
    <x v="1"/>
    <s v="31.PTN"/>
    <x v="12"/>
    <s v="PTN"/>
    <m/>
    <s v="31.PTN"/>
    <s v="Crediti Tributari"/>
    <x v="1"/>
  </r>
  <r>
    <x v="0"/>
    <x v="36"/>
    <x v="422"/>
    <x v="421"/>
    <n v="12460.105"/>
    <s v="Export_CoGe"/>
    <x v="1"/>
    <s v="31.PTN"/>
    <x v="12"/>
    <s v="PTN"/>
    <m/>
    <s v="31.PTN"/>
    <s v="Crediti Tributari"/>
    <x v="1"/>
  </r>
  <r>
    <x v="0"/>
    <x v="36"/>
    <x v="78"/>
    <x v="78"/>
    <n v="58562.62000000001"/>
    <s v="Export_CoGe"/>
    <x v="1"/>
    <s v="29.AC"/>
    <x v="11"/>
    <s v="FOR"/>
    <m/>
    <s v="28.FOR"/>
    <s v="Altri Crediti"/>
    <x v="1"/>
  </r>
  <r>
    <x v="0"/>
    <x v="36"/>
    <x v="80"/>
    <x v="80"/>
    <n v="2796.9300000000658"/>
    <s v="Export_CoGe"/>
    <x v="1"/>
    <s v="29.AC"/>
    <x v="11"/>
    <s v="AC"/>
    <m/>
    <s v="29.AC"/>
    <s v="Altri Crediti"/>
    <x v="1"/>
  </r>
  <r>
    <x v="0"/>
    <x v="36"/>
    <x v="84"/>
    <x v="84"/>
    <n v="151745.73000000001"/>
    <s v="Export_CoGe"/>
    <x v="1"/>
    <s v="29.AC"/>
    <x v="11"/>
    <s v="AC"/>
    <m/>
    <s v="29.AC"/>
    <s v="Altri Crediti"/>
    <x v="1"/>
  </r>
  <r>
    <x v="0"/>
    <x v="36"/>
    <x v="86"/>
    <x v="86"/>
    <n v="-9507.559999999954"/>
    <s v="Export_CoGe"/>
    <x v="1"/>
    <s v="29.AC"/>
    <x v="11"/>
    <s v="AC"/>
    <m/>
    <s v="29.AC"/>
    <s v="Altri Crediti"/>
    <x v="1"/>
  </r>
  <r>
    <x v="0"/>
    <x v="36"/>
    <x v="88"/>
    <x v="88"/>
    <n v="-166.6499999999501"/>
    <s v="Export_CoGe"/>
    <x v="1"/>
    <s v="30.AD"/>
    <x v="13"/>
    <s v="AD"/>
    <m/>
    <s v="30.AD"/>
    <s v="Altri Crediti"/>
    <x v="1"/>
  </r>
  <r>
    <x v="0"/>
    <x v="36"/>
    <x v="90"/>
    <x v="90"/>
    <n v="4442.560000000015"/>
    <s v="Export_CoGe"/>
    <x v="1"/>
    <s v="29.AC"/>
    <x v="11"/>
    <s v="AC"/>
    <m/>
    <s v="29.AC"/>
    <s v="Altri Crediti"/>
    <x v="1"/>
  </r>
  <r>
    <x v="0"/>
    <x v="36"/>
    <x v="92"/>
    <x v="92"/>
    <n v="47142.770000000004"/>
    <s v="Export_CoGe"/>
    <x v="1"/>
    <s v="29.AC"/>
    <x v="11"/>
    <s v="AC"/>
    <m/>
    <s v="29.AC"/>
    <s v="Altri Crediti"/>
    <x v="1"/>
  </r>
  <r>
    <x v="0"/>
    <x v="36"/>
    <x v="98"/>
    <x v="98"/>
    <n v="53.55"/>
    <s v="Export_CoGe"/>
    <x v="1"/>
    <s v="29.AC"/>
    <x v="11"/>
    <s v="AC"/>
    <m/>
    <s v="29.AC"/>
    <s v="Altri Crediti"/>
    <x v="1"/>
  </r>
  <r>
    <x v="0"/>
    <x v="36"/>
    <x v="321"/>
    <x v="321"/>
    <n v="1091.8000000000002"/>
    <s v="Export_CoGe"/>
    <x v="1"/>
    <s v="29.AC"/>
    <x v="11"/>
    <s v="AC"/>
    <m/>
    <s v="29.AC"/>
    <s v="Altri Crediti"/>
    <x v="1"/>
  </r>
  <r>
    <x v="0"/>
    <x v="36"/>
    <x v="322"/>
    <x v="322"/>
    <n v="181.46999999998934"/>
    <s v="Export_CoGe"/>
    <x v="1"/>
    <s v="29.AC"/>
    <x v="11"/>
    <s v="AC"/>
    <m/>
    <s v="29.AC"/>
    <s v="Altri Crediti"/>
    <x v="1"/>
  </r>
  <r>
    <x v="0"/>
    <x v="36"/>
    <x v="107"/>
    <x v="107"/>
    <n v="8023.9599999999991"/>
    <s v="Export_CoGe"/>
    <x v="1"/>
    <s v="29.AC"/>
    <x v="11"/>
    <s v="AC"/>
    <m/>
    <s v="29.AC"/>
    <s v="Ratei/Risconti Attivi"/>
    <x v="1"/>
  </r>
  <r>
    <x v="0"/>
    <x v="36"/>
    <x v="109"/>
    <x v="109"/>
    <n v="782.4300000000012"/>
    <s v="Export_CoGe"/>
    <x v="1"/>
    <s v="36.LIQ"/>
    <x v="15"/>
    <s v="BREVE "/>
    <m/>
    <s v="36.LIQ"/>
    <s v="Debiti a Breve (Liquidità)"/>
    <x v="1"/>
  </r>
  <r>
    <x v="0"/>
    <x v="36"/>
    <x v="323"/>
    <x v="323"/>
    <n v="133713.92799999856"/>
    <s v="Export_CoGe"/>
    <x v="1"/>
    <s v="36.LIQ"/>
    <x v="15"/>
    <s v="BREVE "/>
    <m/>
    <s v="36.LIQ"/>
    <s v="Debiti a Breve (Liquidità)"/>
    <x v="1"/>
  </r>
  <r>
    <x v="0"/>
    <x v="36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36"/>
    <x v="411"/>
    <x v="410"/>
    <n v="3275.16"/>
    <s v="Export_CoGe"/>
    <x v="1"/>
    <s v="36.LIQ"/>
    <x v="15"/>
    <s v="BREVE "/>
    <m/>
    <s v="36.LIQ"/>
    <s v="Debiti a Breve (Liquidità)"/>
    <x v="1"/>
  </r>
  <r>
    <x v="0"/>
    <x v="36"/>
    <x v="412"/>
    <x v="411"/>
    <n v="527.74"/>
    <s v="Export_CoGe"/>
    <x v="1"/>
    <s v="36.LIQ"/>
    <x v="15"/>
    <s v="BREVE "/>
    <m/>
    <s v="36.LIQ"/>
    <s v="Debiti a Breve (Liquidità)"/>
    <x v="1"/>
  </r>
  <r>
    <x v="0"/>
    <x v="36"/>
    <x v="117"/>
    <x v="117"/>
    <n v="1065208.7300000067"/>
    <s v="Export_CoGe"/>
    <x v="1"/>
    <s v="36.LIQ"/>
    <x v="15"/>
    <s v="BREVE "/>
    <m/>
    <s v="36.LIQ"/>
    <s v="Debiti a Breve (Liquidità)"/>
    <x v="1"/>
  </r>
  <r>
    <x v="0"/>
    <x v="36"/>
    <x v="325"/>
    <x v="199"/>
    <n v="458994.87"/>
    <s v="Export_CoGe"/>
    <x v="1"/>
    <s v="36.LIQ"/>
    <x v="15"/>
    <s v="BREVE "/>
    <m/>
    <s v="36.LIQ"/>
    <s v="Debiti a Breve (Liquidità)"/>
    <x v="1"/>
  </r>
  <r>
    <x v="0"/>
    <x v="36"/>
    <x v="126"/>
    <x v="126"/>
    <n v="115801.80000000267"/>
    <s v="Export_CoGe"/>
    <x v="1"/>
    <s v="36.LIQ"/>
    <x v="15"/>
    <s v="BREVE "/>
    <m/>
    <s v="36.LIQ"/>
    <s v="Debiti a Breve (Liquidità)"/>
    <x v="1"/>
  </r>
  <r>
    <x v="0"/>
    <x v="36"/>
    <x v="128"/>
    <x v="128"/>
    <n v="238087.74"/>
    <s v="Export_CoGe"/>
    <x v="1"/>
    <s v="36.LIQ"/>
    <x v="15"/>
    <s v="BREVE "/>
    <m/>
    <s v="36.LIQ"/>
    <s v="Debiti a Breve (Liquidità)"/>
    <x v="1"/>
  </r>
  <r>
    <x v="0"/>
    <x v="36"/>
    <x v="130"/>
    <x v="130"/>
    <n v="104851.3800000003"/>
    <s v="Export_CoGe"/>
    <x v="1"/>
    <s v="36.LIQ"/>
    <x v="15"/>
    <s v="BREVE "/>
    <m/>
    <s v="36.LIQ"/>
    <s v="Debiti a Breve (Liquidità)"/>
    <x v="1"/>
  </r>
  <r>
    <x v="0"/>
    <x v="36"/>
    <x v="132"/>
    <x v="132"/>
    <n v="9280.2999999999865"/>
    <s v="Export_CoGe"/>
    <x v="1"/>
    <s v="36.LIQ"/>
    <x v="15"/>
    <s v="BREVE "/>
    <m/>
    <s v="36.LIQ"/>
    <s v="Debiti a Breve (Liquidità)"/>
    <x v="1"/>
  </r>
  <r>
    <x v="0"/>
    <x v="36"/>
    <x v="326"/>
    <x v="325"/>
    <n v="417345.06899999973"/>
    <s v="Export_CoGe"/>
    <x v="1"/>
    <s v="36.LIQ"/>
    <x v="15"/>
    <s v="BREVE "/>
    <m/>
    <s v="36.LIQ"/>
    <s v="Debiti a Breve (Liquidità)"/>
    <x v="1"/>
  </r>
  <r>
    <x v="0"/>
    <x v="36"/>
    <x v="327"/>
    <x v="326"/>
    <n v="2499.5400000000009"/>
    <s v="Export_CoGe"/>
    <x v="1"/>
    <s v="36.LIQ"/>
    <x v="15"/>
    <s v="BREVE "/>
    <m/>
    <s v="36.LIQ"/>
    <s v="Debiti a Breve (Liquidità)"/>
    <x v="1"/>
  </r>
  <r>
    <x v="0"/>
    <x v="36"/>
    <x v="359"/>
    <x v="358"/>
    <n v="88468.699999999939"/>
    <s v="Export_CoGe"/>
    <x v="1"/>
    <s v="36.LIQ"/>
    <x v="15"/>
    <s v="BREVE "/>
    <m/>
    <s v="36.LIQ"/>
    <s v="Debiti a Breve (Liquidità)"/>
    <x v="1"/>
  </r>
  <r>
    <x v="0"/>
    <x v="36"/>
    <x v="365"/>
    <x v="364"/>
    <n v="213.77000000000109"/>
    <s v="Export_CoGe"/>
    <x v="1"/>
    <s v="36.LIQ"/>
    <x v="15"/>
    <s v="BREVE "/>
    <m/>
    <s v="36.LIQ"/>
    <s v="Debiti a Breve (Liquidità)"/>
    <x v="1"/>
  </r>
  <r>
    <x v="0"/>
    <x v="36"/>
    <x v="328"/>
    <x v="327"/>
    <n v="1000153.42"/>
    <s v="Export_CoGe"/>
    <x v="1"/>
    <s v="36.LIQ"/>
    <x v="15"/>
    <s v="BREVE "/>
    <m/>
    <s v="36.LIQ"/>
    <s v="Debiti a Breve (Liquidità)"/>
    <x v="1"/>
  </r>
  <r>
    <x v="0"/>
    <x v="36"/>
    <x v="329"/>
    <x v="328"/>
    <n v="900000"/>
    <s v="Export_CoGe"/>
    <x v="1"/>
    <s v="36.LIQ"/>
    <x v="15"/>
    <s v="BREVE "/>
    <m/>
    <s v="36.LIQ"/>
    <s v="Debiti a Breve (Liquidità)"/>
    <x v="1"/>
  </r>
  <r>
    <x v="0"/>
    <x v="36"/>
    <x v="145"/>
    <x v="145"/>
    <n v="-8700.0000000000746"/>
    <s v="Export_CoGe"/>
    <x v="1"/>
    <s v="34.CS"/>
    <x v="18"/>
    <s v="PN"/>
    <m/>
    <s v="34.CS"/>
    <s v="Capitale "/>
    <x v="1"/>
  </r>
  <r>
    <x v="0"/>
    <x v="36"/>
    <x v="147"/>
    <x v="147"/>
    <n v="-100000"/>
    <s v="Export_CoGe"/>
    <x v="1"/>
    <s v="34.CS"/>
    <x v="18"/>
    <s v="PN"/>
    <m/>
    <s v="34.CS"/>
    <s v="Capitale "/>
    <x v="1"/>
  </r>
  <r>
    <x v="0"/>
    <x v="36"/>
    <x v="149"/>
    <x v="149"/>
    <n v="-800000"/>
    <s v="Export_CoGe"/>
    <x v="1"/>
    <s v="34.CS"/>
    <x v="18"/>
    <s v="PN"/>
    <m/>
    <s v="34.CS"/>
    <s v="Capitale "/>
    <x v="1"/>
  </r>
  <r>
    <x v="0"/>
    <x v="36"/>
    <x v="151"/>
    <x v="151"/>
    <n v="-99477.040000000008"/>
    <s v="Export_CoGe"/>
    <x v="1"/>
    <s v="35.RIS"/>
    <x v="19"/>
    <s v="PN"/>
    <m/>
    <s v="35.RIS"/>
    <s v="Riserva Legale"/>
    <x v="1"/>
  </r>
  <r>
    <x v="0"/>
    <x v="36"/>
    <x v="330"/>
    <x v="329"/>
    <n v="-135322.94000000006"/>
    <s v="Export_CoGe"/>
    <x v="1"/>
    <s v="35.RIS"/>
    <x v="19"/>
    <s v="PN"/>
    <m/>
    <s v="35.RIS_bis"/>
    <s v="VII - Riserva per operaz. di copertura dei flussi finanz. attesi"/>
    <x v="1"/>
  </r>
  <r>
    <x v="0"/>
    <x v="36"/>
    <x v="154"/>
    <x v="154"/>
    <n v="-100905.84000000001"/>
    <s v="Export_CoGe"/>
    <x v="1"/>
    <s v="35.RIS"/>
    <x v="19"/>
    <s v="PN"/>
    <m/>
    <s v="35.RIS"/>
    <s v="Altre Riserve"/>
    <x v="1"/>
  </r>
  <r>
    <x v="0"/>
    <x v="36"/>
    <x v="157"/>
    <x v="157"/>
    <n v="-144092.12000000008"/>
    <s v="Export_CoGe"/>
    <x v="1"/>
    <s v="23.I.MATFON"/>
    <x v="20"/>
    <s v="MAT"/>
    <m/>
    <s v="23.I.MATFON"/>
    <s v="Immobilizzazioni Materiali"/>
    <x v="1"/>
  </r>
  <r>
    <x v="0"/>
    <x v="36"/>
    <x v="158"/>
    <x v="158"/>
    <n v="-243042.03000000003"/>
    <s v="Export_CoGe"/>
    <x v="1"/>
    <s v="23.I.MATFON"/>
    <x v="20"/>
    <s v="MAT"/>
    <m/>
    <s v="23.I.MATFON"/>
    <s v="Immobilizzazioni Materiali"/>
    <x v="1"/>
  </r>
  <r>
    <x v="0"/>
    <x v="36"/>
    <x v="159"/>
    <x v="159"/>
    <n v="-200836.07000000012"/>
    <s v="Export_CoGe"/>
    <x v="1"/>
    <s v="23.I.MATFON"/>
    <x v="20"/>
    <s v="MAT"/>
    <m/>
    <s v="23.I.MATFON"/>
    <s v="Immobilizzazioni Materiali"/>
    <x v="1"/>
  </r>
  <r>
    <x v="0"/>
    <x v="36"/>
    <x v="161"/>
    <x v="161"/>
    <n v="-72976.316999999981"/>
    <s v="Export_CoGe"/>
    <x v="1"/>
    <s v="23.I.MATFON"/>
    <x v="20"/>
    <s v="MAT"/>
    <m/>
    <s v="23.I.MATFON"/>
    <s v="Immobilizzazioni Materiali"/>
    <x v="1"/>
  </r>
  <r>
    <x v="0"/>
    <x v="36"/>
    <x v="162"/>
    <x v="162"/>
    <n v="-16546.75"/>
    <s v="Export_CoGe"/>
    <x v="1"/>
    <s v="23.I.MATFON"/>
    <x v="20"/>
    <s v="MAT"/>
    <m/>
    <s v="23.I.MATFON"/>
    <s v="Immobilizzazioni Materiali"/>
    <x v="1"/>
  </r>
  <r>
    <x v="0"/>
    <x v="36"/>
    <x v="163"/>
    <x v="163"/>
    <n v="-11927.081599999989"/>
    <s v="Export_CoGe"/>
    <x v="1"/>
    <s v="23.I.MATFON"/>
    <x v="20"/>
    <s v="MAT"/>
    <m/>
    <s v="23.I.MATFON"/>
    <s v="Immobilizzazioni Materiali"/>
    <x v="1"/>
  </r>
  <r>
    <x v="0"/>
    <x v="36"/>
    <x v="164"/>
    <x v="164"/>
    <n v="-17806.339999999989"/>
    <s v="Export_CoGe"/>
    <x v="1"/>
    <s v="23.I.MATFON"/>
    <x v="20"/>
    <s v="MAT"/>
    <m/>
    <s v="23.I.MATFON"/>
    <s v="Immobilizzazioni Materiali"/>
    <x v="1"/>
  </r>
  <r>
    <x v="0"/>
    <x v="36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36"/>
    <x v="167"/>
    <x v="167"/>
    <n v="-13024.63"/>
    <s v="Export_CoGe"/>
    <x v="1"/>
    <s v="23.I.IMMFON"/>
    <x v="21"/>
    <s v="IMM"/>
    <m/>
    <s v="23.I.IMMFON"/>
    <s v="Immobilizzazioni Immateriali"/>
    <x v="1"/>
  </r>
  <r>
    <x v="0"/>
    <x v="36"/>
    <x v="168"/>
    <x v="168"/>
    <n v="-44503.630000000056"/>
    <s v="Export_CoGe"/>
    <x v="1"/>
    <s v="23.I.IMMFON"/>
    <x v="21"/>
    <s v="IMM"/>
    <m/>
    <s v="23.I.IMMFON"/>
    <s v="Immobilizzazioni Immateriali"/>
    <x v="1"/>
  </r>
  <r>
    <x v="0"/>
    <x v="36"/>
    <x v="169"/>
    <x v="169"/>
    <n v="-57776.490000000005"/>
    <s v="Export_CoGe"/>
    <x v="1"/>
    <s v="23.I.IMMFON"/>
    <x v="21"/>
    <s v="IMM"/>
    <m/>
    <s v="23.I.IMMFON"/>
    <s v="Immobilizzazioni Immateriali"/>
    <x v="1"/>
  </r>
  <r>
    <x v="0"/>
    <x v="36"/>
    <x v="170"/>
    <x v="170"/>
    <n v="-689282"/>
    <s v="Export_CoGe"/>
    <x v="1"/>
    <s v="33.PROV"/>
    <x v="22"/>
    <s v="PROV"/>
    <m/>
    <s v="33.PROV"/>
    <s v="Altri Fondi "/>
    <x v="1"/>
  </r>
  <r>
    <x v="0"/>
    <x v="36"/>
    <x v="333"/>
    <x v="332"/>
    <n v="-315297.5"/>
    <s v="Export_CoGe"/>
    <x v="1"/>
    <s v="26.MAG"/>
    <x v="9"/>
    <s v="MAG"/>
    <m/>
    <s v="26.MAG"/>
    <s v="Rimanenze"/>
    <x v="1"/>
  </r>
  <r>
    <x v="0"/>
    <x v="36"/>
    <x v="398"/>
    <x v="397"/>
    <n v="-194176"/>
    <s v="Export_CoGe"/>
    <x v="1"/>
    <s v="26.MAG"/>
    <x v="9"/>
    <s v="MAG"/>
    <m/>
    <s v="26.MAG"/>
    <s v="Rimanenze"/>
    <x v="1"/>
  </r>
  <r>
    <x v="0"/>
    <x v="36"/>
    <x v="172"/>
    <x v="172"/>
    <n v="-169688.42999999993"/>
    <s v="Export_CoGe"/>
    <x v="1"/>
    <s v="38.TFR"/>
    <x v="23"/>
    <s v="TFR"/>
    <m/>
    <s v="38.TFR"/>
    <s v="Fondo TFR"/>
    <x v="1"/>
  </r>
  <r>
    <x v="0"/>
    <x v="36"/>
    <x v="173"/>
    <x v="173"/>
    <n v="-444410.85000000003"/>
    <s v="Export_CoGe"/>
    <x v="1"/>
    <s v="38.TFR"/>
    <x v="23"/>
    <s v="TFR"/>
    <m/>
    <s v="38.TFR"/>
    <s v="Fondo TFR"/>
    <x v="1"/>
  </r>
  <r>
    <x v="0"/>
    <x v="36"/>
    <x v="174"/>
    <x v="174"/>
    <n v="-49993.630000000005"/>
    <s v="Export_CoGe"/>
    <x v="1"/>
    <s v="38.TFR"/>
    <x v="23"/>
    <s v="TFR"/>
    <m/>
    <s v="38.TFR"/>
    <s v="Fondo TFR"/>
    <x v="1"/>
  </r>
  <r>
    <x v="0"/>
    <x v="36"/>
    <x v="175"/>
    <x v="175"/>
    <n v="-13963.669999999995"/>
    <s v="Export_CoGe"/>
    <x v="1"/>
    <s v="38.TFR"/>
    <x v="23"/>
    <s v="TFR"/>
    <m/>
    <s v="38.TFR"/>
    <s v="Fondo TFR"/>
    <x v="1"/>
  </r>
  <r>
    <x v="0"/>
    <x v="36"/>
    <x v="177"/>
    <x v="177"/>
    <n v="-195502.61"/>
    <s v="Export_CoGe"/>
    <x v="1"/>
    <s v="27.CLI"/>
    <x v="10"/>
    <s v="CLI"/>
    <m/>
    <s v="27.CLI"/>
    <s v="Crediti Commerciali"/>
    <x v="1"/>
  </r>
  <r>
    <x v="0"/>
    <x v="36"/>
    <x v="431"/>
    <x v="431"/>
    <n v="-29480"/>
    <s v="Export_CoGe"/>
    <x v="1"/>
    <s v="33.PROV"/>
    <x v="22"/>
    <s v="PROV"/>
    <m/>
    <m/>
    <s v="Altri Fondi "/>
    <x v="1"/>
  </r>
  <r>
    <x v="0"/>
    <x v="36"/>
    <x v="183"/>
    <x v="183"/>
    <n v="-149333.34999999998"/>
    <s v="Export_CoGe"/>
    <x v="1"/>
    <s v="37.DFIN"/>
    <x v="25"/>
    <s v="LUNGO"/>
    <m/>
    <s v="37.DFIN"/>
    <s v="Debiti Finanziari (MLT)"/>
    <x v="1"/>
  </r>
  <r>
    <x v="0"/>
    <x v="36"/>
    <x v="189"/>
    <x v="189"/>
    <n v="-306641.98000000021"/>
    <s v="Export_CoGe"/>
    <x v="1"/>
    <s v="37.DFIN"/>
    <x v="25"/>
    <s v="LUNGO"/>
    <m/>
    <s v="37.DFIN"/>
    <s v="Debiti Finanziari (MLT)"/>
    <x v="1"/>
  </r>
  <r>
    <x v="0"/>
    <x v="36"/>
    <x v="193"/>
    <x v="193"/>
    <n v="-158617.24"/>
    <s v="Export_CoGe"/>
    <x v="1"/>
    <s v="37.DFIN"/>
    <x v="25"/>
    <s v="LUNGO"/>
    <m/>
    <s v="37.DFIN"/>
    <s v="Debiti Finanziari (MLT)"/>
    <x v="1"/>
  </r>
  <r>
    <x v="0"/>
    <x v="36"/>
    <x v="195"/>
    <x v="195"/>
    <n v="-41172.640000000007"/>
    <s v="Export_CoGe"/>
    <x v="1"/>
    <s v="37.DFIN"/>
    <x v="25"/>
    <s v="LUNGO"/>
    <m/>
    <s v="37.DFIN"/>
    <s v="Debiti Finanziari (MLT)"/>
    <x v="1"/>
  </r>
  <r>
    <x v="0"/>
    <x v="36"/>
    <x v="335"/>
    <x v="334"/>
    <n v="-110275.99"/>
    <s v="Export_CoGe"/>
    <x v="1"/>
    <s v="37.DFIN"/>
    <x v="25"/>
    <s v="LUNGO"/>
    <m/>
    <s v="37.DFIN"/>
    <s v="Debiti Finanziari (MLT)"/>
    <x v="1"/>
  </r>
  <r>
    <x v="0"/>
    <x v="36"/>
    <x v="336"/>
    <x v="335"/>
    <n v="-1652754.8799999997"/>
    <s v="Export_CoGe"/>
    <x v="1"/>
    <s v="37.DFIN"/>
    <x v="25"/>
    <s v="LUNGO"/>
    <m/>
    <s v="37.DFIN"/>
    <s v="Debiti Finanziari (MLT)"/>
    <x v="1"/>
  </r>
  <r>
    <x v="0"/>
    <x v="36"/>
    <x v="337"/>
    <x v="336"/>
    <n v="-63287.94"/>
    <s v="Export_CoGe"/>
    <x v="1"/>
    <s v="37.DFIN"/>
    <x v="25"/>
    <s v="LUNGO"/>
    <m/>
    <s v="37.DFIN"/>
    <s v="Debiti Vs Altri MLT"/>
    <x v="1"/>
  </r>
  <r>
    <x v="0"/>
    <x v="36"/>
    <x v="210"/>
    <x v="210"/>
    <n v="-1578725.6500000001"/>
    <s v="Export_CoGe"/>
    <x v="1"/>
    <s v="28.FOR"/>
    <x v="14"/>
    <s v="FOR"/>
    <m/>
    <s v="28.FOR"/>
    <s v="Debiti Commerciali"/>
    <x v="1"/>
  </r>
  <r>
    <x v="0"/>
    <x v="36"/>
    <x v="212"/>
    <x v="212"/>
    <n v="-4695.7200000000012"/>
    <s v="Export_CoGe"/>
    <x v="1"/>
    <s v="28.FOR"/>
    <x v="14"/>
    <s v="FOR"/>
    <m/>
    <s v="28.FOR"/>
    <s v="Debiti Commerciali"/>
    <x v="1"/>
  </r>
  <r>
    <x v="0"/>
    <x v="36"/>
    <x v="214"/>
    <x v="214"/>
    <n v="-1280.3899999999983"/>
    <s v="Export_CoGe"/>
    <x v="1"/>
    <s v="28.FOR"/>
    <x v="14"/>
    <s v="FOR"/>
    <m/>
    <s v="28.FOR"/>
    <s v="Debiti Commerciali"/>
    <x v="1"/>
  </r>
  <r>
    <x v="0"/>
    <x v="36"/>
    <x v="423"/>
    <x v="422"/>
    <n v="243955.33500000002"/>
    <s v="Export_CoGe"/>
    <x v="1"/>
    <s v="28.FOR"/>
    <x v="14"/>
    <s v="FOR"/>
    <m/>
    <s v="28.FOR"/>
    <s v="Debiti Commerciali"/>
    <x v="1"/>
  </r>
  <r>
    <x v="0"/>
    <x v="36"/>
    <x v="220"/>
    <x v="220"/>
    <n v="-1017728.71"/>
    <s v="Export_CoGe"/>
    <x v="1"/>
    <s v="55.DIP"/>
    <x v="31"/>
    <s v="AD"/>
    <m/>
    <s v="55.DIP"/>
    <s v="Altri Debiti"/>
    <x v="1"/>
  </r>
  <r>
    <x v="0"/>
    <x v="36"/>
    <x v="224"/>
    <x v="224"/>
    <n v="-165221.74000000002"/>
    <s v="Export_CoGe"/>
    <x v="1"/>
    <s v="30.AD"/>
    <x v="13"/>
    <s v="AD"/>
    <m/>
    <s v="30.AD"/>
    <s v="Altri Debiti"/>
    <x v="1"/>
  </r>
  <r>
    <x v="0"/>
    <x v="36"/>
    <x v="384"/>
    <x v="383"/>
    <n v="-182430.87"/>
    <s v="Export_CoGe"/>
    <x v="1"/>
    <s v="30.AD"/>
    <x v="13"/>
    <s v="AD"/>
    <m/>
    <s v="30.AD"/>
    <s v="Altri Debiti"/>
    <x v="1"/>
  </r>
  <r>
    <x v="0"/>
    <x v="36"/>
    <x v="366"/>
    <x v="365"/>
    <n v="-1300"/>
    <s v="Export_CoGe"/>
    <x v="1"/>
    <s v="30.AD"/>
    <x v="13"/>
    <s v="AD"/>
    <m/>
    <s v="30.AD"/>
    <s v="Altri Debiti"/>
    <x v="1"/>
  </r>
  <r>
    <x v="0"/>
    <x v="36"/>
    <x v="228"/>
    <x v="228"/>
    <n v="-73256.539999999979"/>
    <s v="Export_CoGe"/>
    <x v="1"/>
    <s v="30.AD"/>
    <x v="13"/>
    <s v="AD"/>
    <m/>
    <s v="30.AD"/>
    <s v="Altri Debiti"/>
    <x v="1"/>
  </r>
  <r>
    <x v="0"/>
    <x v="36"/>
    <x v="230"/>
    <x v="230"/>
    <n v="3939.5099999999966"/>
    <s v="Export_CoGe"/>
    <x v="1"/>
    <s v="30.AD"/>
    <x v="13"/>
    <s v="AD"/>
    <m/>
    <s v="30.AD"/>
    <s v="Altri Debiti"/>
    <x v="1"/>
  </r>
  <r>
    <x v="0"/>
    <x v="36"/>
    <x v="232"/>
    <x v="232"/>
    <n v="-10870.119999999955"/>
    <s v="Export_CoGe"/>
    <x v="1"/>
    <s v="30.AD"/>
    <x v="13"/>
    <s v="AD"/>
    <m/>
    <s v="30.AD"/>
    <s v="Altri Debiti"/>
    <x v="1"/>
  </r>
  <r>
    <x v="0"/>
    <x v="36"/>
    <x v="234"/>
    <x v="234"/>
    <n v="-21796.630000000005"/>
    <s v="Export_CoGe"/>
    <x v="1"/>
    <s v="30.AD"/>
    <x v="13"/>
    <s v="AD"/>
    <m/>
    <s v="30.AD"/>
    <s v="Altri Debiti"/>
    <x v="1"/>
  </r>
  <r>
    <x v="0"/>
    <x v="36"/>
    <x v="432"/>
    <x v="432"/>
    <n v="-1603.61"/>
    <s v="Export_CoGe"/>
    <x v="1"/>
    <s v="33.PROV"/>
    <x v="22"/>
    <s v="PROV"/>
    <m/>
    <m/>
    <s v="Altri Fondi "/>
    <x v="1"/>
  </r>
  <r>
    <x v="0"/>
    <x v="36"/>
    <x v="339"/>
    <x v="338"/>
    <n v="-1625.7799999999941"/>
    <s v="Export_CoGe"/>
    <x v="1"/>
    <s v="30.AD"/>
    <x v="13"/>
    <s v="AD"/>
    <m/>
    <s v="30.AD"/>
    <s v="Altri Debiti"/>
    <x v="1"/>
  </r>
  <r>
    <x v="0"/>
    <x v="36"/>
    <x v="373"/>
    <x v="372"/>
    <n v="-13000"/>
    <s v="Export_CoGe"/>
    <x v="1"/>
    <s v="30.AD"/>
    <x v="13"/>
    <s v="AD"/>
    <m/>
    <s v="30.AD"/>
    <s v="Altri Debiti"/>
    <x v="1"/>
  </r>
  <r>
    <x v="0"/>
    <x v="36"/>
    <x v="400"/>
    <x v="399"/>
    <n v="-16244.25"/>
    <s v="Export_CoGe"/>
    <x v="1"/>
    <s v="30.AD"/>
    <x v="13"/>
    <s v="AD"/>
    <m/>
    <s v="30.AD"/>
    <s v="Altri Debiti"/>
    <x v="1"/>
  </r>
  <r>
    <x v="0"/>
    <x v="36"/>
    <x v="240"/>
    <x v="240"/>
    <n v="-3614.4500000000035"/>
    <s v="Export_CoGe"/>
    <x v="1"/>
    <s v="30.AD"/>
    <x v="13"/>
    <s v="CLI"/>
    <m/>
    <s v="27.CLI"/>
    <s v="Altri Debiti"/>
    <x v="1"/>
  </r>
  <r>
    <x v="0"/>
    <x v="36"/>
    <x v="340"/>
    <x v="339"/>
    <n v="-12169.329999999962"/>
    <s v="Export_CoGe"/>
    <x v="1"/>
    <s v="30.AD"/>
    <x v="13"/>
    <s v="AD"/>
    <m/>
    <s v="30.AD"/>
    <s v="Altri Debiti"/>
    <x v="1"/>
  </r>
  <r>
    <x v="0"/>
    <x v="36"/>
    <x v="433"/>
    <x v="433"/>
    <n v="10640"/>
    <s v="Export_CoGe"/>
    <x v="1"/>
    <s v="30.AD"/>
    <x v="13"/>
    <s v="AD"/>
    <m/>
    <m/>
    <s v="Altri Debiti"/>
    <x v="1"/>
  </r>
  <r>
    <x v="0"/>
    <x v="36"/>
    <x v="425"/>
    <x v="425"/>
    <n v="-85214.239999999903"/>
    <s v="Export_CoGe"/>
    <x v="1"/>
    <s v="31.PTN"/>
    <x v="12"/>
    <s v="PTN"/>
    <m/>
    <s v="31.PTN"/>
    <s v="Posizione Tributaria Netta"/>
    <x v="1"/>
  </r>
  <r>
    <x v="0"/>
    <x v="36"/>
    <x v="426"/>
    <x v="426"/>
    <n v="-8081.87"/>
    <s v="Export_CoGe"/>
    <x v="1"/>
    <s v="31.PTN"/>
    <x v="12"/>
    <s v="PTN"/>
    <m/>
    <m/>
    <s v="Posizione Tributaria Netta"/>
    <x v="1"/>
  </r>
  <r>
    <x v="0"/>
    <x v="36"/>
    <x v="352"/>
    <x v="351"/>
    <n v="-154424.90999999992"/>
    <s v="Export_CoGe"/>
    <x v="1"/>
    <s v="31.PTN"/>
    <x v="12"/>
    <s v="PTN"/>
    <m/>
    <s v="50.IVA"/>
    <s v="Posizione Tributaria Netta"/>
    <x v="1"/>
  </r>
  <r>
    <x v="0"/>
    <x v="36"/>
    <x v="402"/>
    <x v="401"/>
    <n v="-564.45000000000005"/>
    <s v="Export_CoGe"/>
    <x v="1"/>
    <s v="31.PTN"/>
    <x v="12"/>
    <s v="PTN"/>
    <m/>
    <s v="31.PTN"/>
    <s v="Posizione Tributaria Netta"/>
    <x v="1"/>
  </r>
  <r>
    <x v="0"/>
    <x v="36"/>
    <x v="251"/>
    <x v="251"/>
    <n v="-229880.94999999995"/>
    <s v="Export_CoGe"/>
    <x v="1"/>
    <s v="31.PTN"/>
    <x v="12"/>
    <s v="PTN"/>
    <m/>
    <s v="30.AD"/>
    <s v="Posizione Tributaria Netta"/>
    <x v="1"/>
  </r>
  <r>
    <x v="0"/>
    <x v="36"/>
    <x v="253"/>
    <x v="253"/>
    <n v="-913.88000000000102"/>
    <s v="Export_CoGe"/>
    <x v="1"/>
    <s v="31.PTN"/>
    <x v="12"/>
    <s v="PTN"/>
    <m/>
    <s v="31.PTN"/>
    <s v="Posizione Tributaria Netta"/>
    <x v="1"/>
  </r>
  <r>
    <x v="0"/>
    <x v="36"/>
    <x v="341"/>
    <x v="340"/>
    <n v="-267.07"/>
    <s v="Export_CoGe"/>
    <x v="1"/>
    <s v="31.PTN"/>
    <x v="12"/>
    <s v="AD"/>
    <m/>
    <s v="30.AD"/>
    <s v="Posizione Tributaria Netta"/>
    <x v="1"/>
  </r>
  <r>
    <x v="0"/>
    <x v="36"/>
    <x v="256"/>
    <x v="256"/>
    <n v="-1797.2599999999572"/>
    <s v="Export_CoGe"/>
    <x v="1"/>
    <s v="31.PTN"/>
    <x v="12"/>
    <s v="PTN"/>
    <m/>
    <s v="31.PTN"/>
    <s v="Posizione Tributaria Netta"/>
    <x v="1"/>
  </r>
  <r>
    <x v="0"/>
    <x v="36"/>
    <x v="258"/>
    <x v="258"/>
    <n v="-2.8499999999999726"/>
    <s v="Export_CoGe"/>
    <x v="1"/>
    <s v="31.PTN"/>
    <x v="12"/>
    <s v="AD"/>
    <m/>
    <s v="30.AD"/>
    <s v="Posizione Tributaria Netta"/>
    <x v="1"/>
  </r>
  <r>
    <x v="0"/>
    <x v="36"/>
    <x v="262"/>
    <x v="262"/>
    <n v="-198810.88000000003"/>
    <s v="Export_CoGe"/>
    <x v="1"/>
    <s v="30.AD"/>
    <x v="13"/>
    <s v="AD"/>
    <m/>
    <s v="30.AD"/>
    <s v="Debiti vs Ist. Previdenziali"/>
    <x v="1"/>
  </r>
  <r>
    <x v="0"/>
    <x v="36"/>
    <x v="264"/>
    <x v="264"/>
    <n v="-11645.029999999999"/>
    <s v="Export_CoGe"/>
    <x v="1"/>
    <s v="30.AD"/>
    <x v="13"/>
    <s v="AD"/>
    <m/>
    <s v="30.AD"/>
    <s v="Debiti vs Ist. Previdenziali"/>
    <x v="1"/>
  </r>
  <r>
    <x v="0"/>
    <x v="36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36"/>
    <x v="343"/>
    <x v="342"/>
    <n v="-6.24"/>
    <s v="Export_CoGe"/>
    <x v="1"/>
    <s v="30.AD"/>
    <x v="13"/>
    <s v="AD"/>
    <m/>
    <s v="30.AD"/>
    <s v="Debiti vs Ist. Previdenziali"/>
    <x v="1"/>
  </r>
  <r>
    <x v="0"/>
    <x v="36"/>
    <x v="344"/>
    <x v="343"/>
    <n v="-336.31"/>
    <s v="Export_CoGe"/>
    <x v="1"/>
    <s v="30.AD"/>
    <x v="13"/>
    <s v="AD"/>
    <m/>
    <s v="30.AD"/>
    <s v="Debiti vs Ist. Previdenziali"/>
    <x v="1"/>
  </r>
  <r>
    <x v="0"/>
    <x v="36"/>
    <x v="269"/>
    <x v="269"/>
    <n v="-881.41"/>
    <s v="Export_CoGe"/>
    <x v="1"/>
    <s v="30.AD"/>
    <x v="13"/>
    <s v="AD"/>
    <m/>
    <s v="30.AD"/>
    <s v="Debiti vs Ist. Previdenziali"/>
    <x v="1"/>
  </r>
  <r>
    <x v="0"/>
    <x v="36"/>
    <x v="271"/>
    <x v="271"/>
    <n v="-5135.6399999999985"/>
    <s v="Export_CoGe"/>
    <x v="1"/>
    <s v="30.AD"/>
    <x v="13"/>
    <s v="AD"/>
    <m/>
    <s v="30.AD"/>
    <s v="Debiti vs Ist. Previdenziali"/>
    <x v="1"/>
  </r>
  <r>
    <x v="0"/>
    <x v="36"/>
    <x v="273"/>
    <x v="273"/>
    <n v="-920.98"/>
    <s v="Export_CoGe"/>
    <x v="1"/>
    <s v="30.AD"/>
    <x v="13"/>
    <s v="AD"/>
    <m/>
    <s v="30.AD"/>
    <s v="Debiti vs Ist. Previdenziali"/>
    <x v="1"/>
  </r>
  <r>
    <x v="0"/>
    <x v="36"/>
    <x v="275"/>
    <x v="275"/>
    <n v="-165.0000000000004"/>
    <s v="Export_CoGe"/>
    <x v="1"/>
    <s v="30.AD"/>
    <x v="13"/>
    <s v="AD"/>
    <m/>
    <s v="30.AD"/>
    <s v="Debiti vs Ist. Previdenziali"/>
    <x v="1"/>
  </r>
  <r>
    <x v="0"/>
    <x v="36"/>
    <x v="277"/>
    <x v="277"/>
    <n v="-2188.0499999999997"/>
    <s v="Export_CoGe"/>
    <x v="1"/>
    <s v="30.AD"/>
    <x v="13"/>
    <s v="AD"/>
    <m/>
    <s v="30.AD"/>
    <s v="Debiti vs Ist. Previdenziali"/>
    <x v="1"/>
  </r>
  <r>
    <x v="0"/>
    <x v="36"/>
    <x v="279"/>
    <x v="279"/>
    <n v="-1983.37"/>
    <s v="Export_CoGe"/>
    <x v="1"/>
    <s v="30.AD"/>
    <x v="13"/>
    <s v="AD"/>
    <m/>
    <s v="30.AD"/>
    <s v="Debiti vs Ist. Previdenziali"/>
    <x v="1"/>
  </r>
  <r>
    <x v="0"/>
    <x v="36"/>
    <x v="280"/>
    <x v="280"/>
    <n v="-1432.3899999999994"/>
    <s v="Export_CoGe"/>
    <x v="1"/>
    <s v="30.AD"/>
    <x v="13"/>
    <s v="AD"/>
    <m/>
    <s v="30.AD"/>
    <s v="Debiti vs Ist. Previdenziali"/>
    <x v="1"/>
  </r>
  <r>
    <x v="0"/>
    <x v="36"/>
    <x v="281"/>
    <x v="281"/>
    <n v="-2015.31"/>
    <s v="Export_CoGe"/>
    <x v="1"/>
    <s v="30.AD"/>
    <x v="13"/>
    <s v="AD"/>
    <m/>
    <s v="30.AD"/>
    <s v="Debiti vs Ist. Previdenziali"/>
    <x v="1"/>
  </r>
  <r>
    <x v="0"/>
    <x v="36"/>
    <x v="283"/>
    <x v="283"/>
    <n v="-464.45000000001926"/>
    <s v="Export_CoGe"/>
    <x v="1"/>
    <s v="30.AD"/>
    <x v="13"/>
    <s v="AD"/>
    <m/>
    <s v="30.AD"/>
    <s v="Debiti vs Ist. Previdenziali"/>
    <x v="1"/>
  </r>
  <r>
    <x v="0"/>
    <x v="36"/>
    <x v="414"/>
    <x v="413"/>
    <n v="-636.47"/>
    <s v="Export_CoGe"/>
    <x v="1"/>
    <s v="30.AD"/>
    <x v="13"/>
    <s v="AD"/>
    <m/>
    <s v="30.AD"/>
    <s v="Debiti vs Ist. Previdenziali"/>
    <x v="1"/>
  </r>
  <r>
    <x v="0"/>
    <x v="36"/>
    <x v="427"/>
    <x v="427"/>
    <n v="-785.3799999999859"/>
    <s v="Export_CoGe"/>
    <x v="1"/>
    <s v="30.AD"/>
    <x v="13"/>
    <s v="AD"/>
    <m/>
    <m/>
    <s v="Altri Debiti"/>
    <x v="1"/>
  </r>
  <r>
    <x v="0"/>
    <x v="36"/>
    <x v="434"/>
    <x v="434"/>
    <n v="344.66"/>
    <s v="Export_CoGe"/>
    <x v="1"/>
    <s v="30.AD"/>
    <x v="13"/>
    <s v="AD"/>
    <m/>
    <m/>
    <s v="Altri Debiti"/>
    <x v="1"/>
  </r>
  <r>
    <x v="0"/>
    <x v="36"/>
    <x v="435"/>
    <x v="435"/>
    <n v="-1103.01"/>
    <s v="Export_CoGe"/>
    <x v="1"/>
    <s v="30.AD"/>
    <x v="13"/>
    <s v="AD"/>
    <m/>
    <m/>
    <s v="Altri Debiti"/>
    <x v="1"/>
  </r>
  <r>
    <x v="0"/>
    <x v="36"/>
    <x v="284"/>
    <x v="284"/>
    <n v="-4024.0699999999997"/>
    <s v="Export_CoGe"/>
    <x v="1"/>
    <s v="30.AD"/>
    <x v="13"/>
    <s v="AD"/>
    <m/>
    <s v="30.AD"/>
    <s v="Debiti vs Ist. Previdenziali"/>
    <x v="1"/>
  </r>
  <r>
    <x v="0"/>
    <x v="36"/>
    <x v="285"/>
    <x v="285"/>
    <n v="-64405.78999999987"/>
    <s v="Export_CoGe"/>
    <x v="1"/>
    <s v="30.AD"/>
    <x v="13"/>
    <s v="AC"/>
    <m/>
    <s v="60.PREV"/>
    <s v="Debiti vs Ist. Previdenziali"/>
    <x v="1"/>
  </r>
  <r>
    <x v="0"/>
    <x v="36"/>
    <x v="287"/>
    <x v="287"/>
    <n v="-210910"/>
    <s v="Export_CoGe"/>
    <x v="1"/>
    <s v="30.AD"/>
    <x v="13"/>
    <s v="AD"/>
    <m/>
    <s v="30.AD"/>
    <s v="Ratei/Risconti Passivi"/>
    <x v="1"/>
  </r>
  <r>
    <x v="0"/>
    <x v="36"/>
    <x v="0"/>
    <x v="0"/>
    <n v="366774.42000000004"/>
    <s v="Export_CoGe"/>
    <x v="0"/>
    <s v="ACQDI"/>
    <x v="0"/>
    <s v="ACQ"/>
    <m/>
    <s v="B.6)"/>
    <s v="6) per materie prime, suddidiarie, di consumo e di merci"/>
    <x v="0"/>
  </r>
  <r>
    <x v="0"/>
    <x v="36"/>
    <x v="1"/>
    <x v="1"/>
    <n v="165751.19"/>
    <s v="Export_CoGe"/>
    <x v="0"/>
    <s v="ACQDI"/>
    <x v="0"/>
    <s v="ACQ"/>
    <m/>
    <s v="B.6)"/>
    <s v="6) per materie prime, suddidiarie, di consumo e di merci"/>
    <x v="0"/>
  </r>
  <r>
    <x v="0"/>
    <x v="36"/>
    <x v="3"/>
    <x v="3"/>
    <n v="58160.200000000012"/>
    <s v="Export_CoGe"/>
    <x v="0"/>
    <s v="ACQDI"/>
    <x v="0"/>
    <s v="ACQ"/>
    <m/>
    <s v="B.6)"/>
    <s v="6) per materie prime, suddidiarie, di consumo e di merci"/>
    <x v="0"/>
  </r>
  <r>
    <x v="0"/>
    <x v="36"/>
    <x v="5"/>
    <x v="5"/>
    <n v="1966.33"/>
    <s v="Export_CoGe"/>
    <x v="0"/>
    <s v="ACQIN"/>
    <x v="2"/>
    <s v="PRD"/>
    <m/>
    <s v="B.6)"/>
    <s v="6) per materie prime, suddidiarie, di consumo e di merci"/>
    <x v="2"/>
  </r>
  <r>
    <x v="0"/>
    <x v="36"/>
    <x v="7"/>
    <x v="7"/>
    <n v="17682.620000000003"/>
    <s v="Export_CoGe"/>
    <x v="0"/>
    <s v="ACQDI"/>
    <x v="0"/>
    <s v="ACQ"/>
    <m/>
    <s v="B.6)"/>
    <s v="6) per materie prime, suddidiarie, di consumo e di merci"/>
    <x v="3"/>
  </r>
  <r>
    <x v="0"/>
    <x v="36"/>
    <x v="9"/>
    <x v="9"/>
    <n v="5982.6699999999992"/>
    <s v="Export_CoGe"/>
    <x v="0"/>
    <s v="ACQIN"/>
    <x v="2"/>
    <s v="PRD"/>
    <m/>
    <s v="B.6)"/>
    <s v="6) per materie prime, suddidiarie, di consumo e di merci"/>
    <x v="2"/>
  </r>
  <r>
    <x v="0"/>
    <x v="36"/>
    <x v="11"/>
    <x v="11"/>
    <n v="8885.119999999999"/>
    <s v="Export_CoGe"/>
    <x v="0"/>
    <s v="ACQIN"/>
    <x v="2"/>
    <s v="PRD"/>
    <m/>
    <s v="B.6)"/>
    <s v="6) per materie prime, suddidiarie, di consumo e di merci"/>
    <x v="2"/>
  </r>
  <r>
    <x v="0"/>
    <x v="36"/>
    <x v="13"/>
    <x v="13"/>
    <n v="2751.1399999999994"/>
    <s v="Export_CoGe"/>
    <x v="0"/>
    <s v="COSGS"/>
    <x v="4"/>
    <s v="COSTI"/>
    <m/>
    <s v="B.6)"/>
    <s v="6) per materie prime, suddidiarie, di consumo e di merci"/>
    <x v="4"/>
  </r>
  <r>
    <x v="0"/>
    <x v="36"/>
    <x v="15"/>
    <x v="15"/>
    <n v="3359.9799999999996"/>
    <s v="Export_CoGe"/>
    <x v="0"/>
    <s v="ACQIN"/>
    <x v="2"/>
    <s v="PRD"/>
    <m/>
    <s v="B.6)"/>
    <s v="6) per materie prime, suddidiarie, di consumo e di merci"/>
    <x v="3"/>
  </r>
  <r>
    <x v="0"/>
    <x v="36"/>
    <x v="17"/>
    <x v="17"/>
    <n v="14811.85"/>
    <s v="Export_CoGe"/>
    <x v="0"/>
    <s v="COSGS"/>
    <x v="4"/>
    <s v="COSTI"/>
    <m/>
    <s v="B.6)"/>
    <s v="6) per materie prime, suddidiarie, di consumo e di merci"/>
    <x v="2"/>
  </r>
  <r>
    <x v="0"/>
    <x v="36"/>
    <x v="290"/>
    <x v="290"/>
    <n v="14991.880000000001"/>
    <s v="Export_CoGe"/>
    <x v="0"/>
    <s v="ACQDI"/>
    <x v="0"/>
    <s v="ACQ"/>
    <m/>
    <s v="B.6)"/>
    <s v="6) per materie prime, suddidiarie, di consumo e di merci"/>
    <x v="2"/>
  </r>
  <r>
    <x v="0"/>
    <x v="36"/>
    <x v="424"/>
    <x v="423"/>
    <n v="88.91"/>
    <s v="Export_CoGe"/>
    <x v="0"/>
    <s v="COSGS"/>
    <x v="4"/>
    <s v="COSTI"/>
    <m/>
    <s v="B.6)"/>
    <s v="6) per materie prime, suddidiarie, di consumo e di merci"/>
    <x v="6"/>
  </r>
  <r>
    <x v="0"/>
    <x v="36"/>
    <x v="29"/>
    <x v="29"/>
    <n v="183870.57999999996"/>
    <s v="Export_CoGe"/>
    <x v="0"/>
    <s v="SERDI"/>
    <x v="5"/>
    <s v="LAV"/>
    <m/>
    <s v="B.7)"/>
    <s v="7) per servizi"/>
    <x v="0"/>
  </r>
  <r>
    <x v="0"/>
    <x v="36"/>
    <x v="31"/>
    <x v="31"/>
    <n v="111.97"/>
    <s v="Export_CoGe"/>
    <x v="0"/>
    <s v="SERIN"/>
    <x v="6"/>
    <s v="PRD"/>
    <m/>
    <s v="B.7)"/>
    <s v="7) per servizi"/>
    <x v="0"/>
  </r>
  <r>
    <x v="0"/>
    <x v="36"/>
    <x v="32"/>
    <x v="32"/>
    <n v="66373.37"/>
    <s v="Export_CoGe"/>
    <x v="0"/>
    <s v="SERDI"/>
    <x v="5"/>
    <s v="LAV"/>
    <m/>
    <s v="B.7)"/>
    <s v="7) per servizi"/>
    <x v="0"/>
  </r>
  <r>
    <x v="0"/>
    <x v="36"/>
    <x v="35"/>
    <x v="35"/>
    <n v="69.44"/>
    <s v="Export_CoGe"/>
    <x v="0"/>
    <s v="SERIN"/>
    <x v="6"/>
    <s v="PRD"/>
    <m/>
    <s v="B.7)"/>
    <s v="7) per servizi"/>
    <x v="5"/>
  </r>
  <r>
    <x v="0"/>
    <x v="36"/>
    <x v="41"/>
    <x v="41"/>
    <n v="493494.87"/>
    <s v="Export_CoGe"/>
    <x v="0"/>
    <s v="SERDI"/>
    <x v="5"/>
    <s v="LAV"/>
    <m/>
    <s v="B.7)"/>
    <s v="7) per servizi"/>
    <x v="0"/>
  </r>
  <r>
    <x v="0"/>
    <x v="36"/>
    <x v="43"/>
    <x v="43"/>
    <n v="35984.079999999994"/>
    <s v="Export_CoGe"/>
    <x v="0"/>
    <s v="SERST"/>
    <x v="8"/>
    <s v="COSTI"/>
    <m/>
    <s v="B.7)"/>
    <s v="7) per servizi"/>
    <x v="2"/>
  </r>
  <r>
    <x v="0"/>
    <x v="36"/>
    <x v="44"/>
    <x v="44"/>
    <n v="9318.89"/>
    <s v="Export_CoGe"/>
    <x v="0"/>
    <s v="SERST"/>
    <x v="8"/>
    <s v="COSTI"/>
    <m/>
    <s v="B.7)"/>
    <s v="7) per servizi"/>
    <x v="2"/>
  </r>
  <r>
    <x v="0"/>
    <x v="36"/>
    <x v="46"/>
    <x v="46"/>
    <n v="2940.8700000000003"/>
    <s v="Export_CoGe"/>
    <x v="0"/>
    <s v="SERST"/>
    <x v="8"/>
    <s v="COSTI"/>
    <m/>
    <s v="B.7)"/>
    <s v="7) per servizi"/>
    <x v="2"/>
  </r>
  <r>
    <x v="0"/>
    <x v="36"/>
    <x v="50"/>
    <x v="50"/>
    <n v="4892.409999999998"/>
    <s v="Export_CoGe"/>
    <x v="0"/>
    <s v="SERST"/>
    <x v="8"/>
    <s v="COSTI"/>
    <m/>
    <s v="B.7)"/>
    <s v="7) per servizi"/>
    <x v="2"/>
  </r>
  <r>
    <x v="0"/>
    <x v="36"/>
    <x v="52"/>
    <x v="52"/>
    <n v="5432.6449999999986"/>
    <s v="Export_CoGe"/>
    <x v="0"/>
    <s v="SERST"/>
    <x v="8"/>
    <s v="COSTI"/>
    <m/>
    <s v="B.7)"/>
    <s v="7) per servizi"/>
    <x v="2"/>
  </r>
  <r>
    <x v="0"/>
    <x v="36"/>
    <x v="54"/>
    <x v="54"/>
    <n v="18657.280000000002"/>
    <s v="Export_CoGe"/>
    <x v="0"/>
    <s v="SERST"/>
    <x v="8"/>
    <s v="COSTI"/>
    <m/>
    <s v="B.7)"/>
    <s v="7) per servizi"/>
    <x v="2"/>
  </r>
  <r>
    <x v="0"/>
    <x v="36"/>
    <x v="56"/>
    <x v="56"/>
    <n v="127238.84999999999"/>
    <s v="Export_CoGe"/>
    <x v="0"/>
    <s v="SERST"/>
    <x v="8"/>
    <s v="COSTI"/>
    <m/>
    <s v="B.7)"/>
    <s v="7) per servizi"/>
    <x v="4"/>
  </r>
  <r>
    <x v="0"/>
    <x v="36"/>
    <x v="58"/>
    <x v="58"/>
    <n v="59483.140000000014"/>
    <s v="Export_CoGe"/>
    <x v="0"/>
    <s v="SERST"/>
    <x v="8"/>
    <s v="COSTI"/>
    <m/>
    <s v="B.7)"/>
    <s v="7) per servizi"/>
    <x v="2"/>
  </r>
  <r>
    <x v="0"/>
    <x v="36"/>
    <x v="60"/>
    <x v="60"/>
    <n v="4800"/>
    <s v="Export_CoGe"/>
    <x v="0"/>
    <s v="SERIN"/>
    <x v="6"/>
    <s v="PRD"/>
    <m/>
    <s v="B.7)"/>
    <s v="7) per servizi"/>
    <x v="0"/>
  </r>
  <r>
    <x v="0"/>
    <x v="36"/>
    <x v="62"/>
    <x v="62"/>
    <n v="30270"/>
    <s v="Export_CoGe"/>
    <x v="0"/>
    <s v="SERST"/>
    <x v="8"/>
    <s v="COSTI"/>
    <m/>
    <s v="B.7)"/>
    <s v="7) per servizi"/>
    <x v="2"/>
  </r>
  <r>
    <x v="0"/>
    <x v="36"/>
    <x v="63"/>
    <x v="63"/>
    <n v="33282.660000000003"/>
    <s v="Export_CoGe"/>
    <x v="0"/>
    <s v="SERST"/>
    <x v="8"/>
    <s v="COSTI"/>
    <m/>
    <s v="B.7)"/>
    <s v="7) per servizi"/>
    <x v="2"/>
  </r>
  <r>
    <x v="0"/>
    <x v="36"/>
    <x v="65"/>
    <x v="65"/>
    <n v="4135.3600000000006"/>
    <s v="Export_CoGe"/>
    <x v="0"/>
    <s v="SERST"/>
    <x v="8"/>
    <s v="COSTI"/>
    <m/>
    <s v="B.7)"/>
    <s v="7) per servizi"/>
    <x v="2"/>
  </r>
  <r>
    <x v="0"/>
    <x v="36"/>
    <x v="66"/>
    <x v="66"/>
    <n v="1740.5"/>
    <s v="Export_CoGe"/>
    <x v="0"/>
    <s v="SERST"/>
    <x v="8"/>
    <s v="COSTI"/>
    <m/>
    <s v="B.7)"/>
    <s v="7) per servizi"/>
    <x v="2"/>
  </r>
  <r>
    <x v="0"/>
    <x v="36"/>
    <x v="291"/>
    <x v="291"/>
    <n v="2126.08"/>
    <s v="Export_CoGe"/>
    <x v="0"/>
    <s v="SERST"/>
    <x v="8"/>
    <s v="COSTI"/>
    <m/>
    <s v="B.7)"/>
    <s v="7) per servizi"/>
    <x v="6"/>
  </r>
  <r>
    <x v="0"/>
    <x v="36"/>
    <x v="292"/>
    <x v="292"/>
    <n v="39626.19"/>
    <s v="Export_CoGe"/>
    <x v="0"/>
    <s v="SERIN"/>
    <x v="6"/>
    <s v="PRD"/>
    <m/>
    <s v="B.7)"/>
    <s v="7) per servizi"/>
    <x v="0"/>
  </r>
  <r>
    <x v="0"/>
    <x v="36"/>
    <x v="293"/>
    <x v="293"/>
    <n v="2520"/>
    <s v="Export_CoGe"/>
    <x v="0"/>
    <s v="SERST"/>
    <x v="8"/>
    <s v="COSTI"/>
    <m/>
    <s v="B.7)"/>
    <s v="7) per servizi"/>
    <x v="2"/>
  </r>
  <r>
    <x v="0"/>
    <x v="36"/>
    <x v="295"/>
    <x v="295"/>
    <n v="11916.63"/>
    <s v="Export_CoGe"/>
    <x v="0"/>
    <s v="SERST"/>
    <x v="8"/>
    <s v="COSTI"/>
    <m/>
    <s v="B.7)"/>
    <s v="7) per servizi"/>
    <x v="2"/>
  </r>
  <r>
    <x v="0"/>
    <x v="36"/>
    <x v="346"/>
    <x v="345"/>
    <n v="57948.6"/>
    <s v="Export_CoGe"/>
    <x v="0"/>
    <s v="ONSTR"/>
    <x v="30"/>
    <s v="EXT"/>
    <m/>
    <s v="B.14)"/>
    <s v="14) oneri diversi di gestione"/>
    <x v="2"/>
  </r>
  <r>
    <x v="0"/>
    <x v="36"/>
    <x v="394"/>
    <x v="393"/>
    <n v="51585.34"/>
    <s v="Export_CoGe"/>
    <x v="0"/>
    <s v="SERST"/>
    <x v="8"/>
    <s v="COSTI"/>
    <m/>
    <s v="B.7)"/>
    <s v="7) per servizi"/>
    <x v="2"/>
  </r>
  <r>
    <x v="0"/>
    <x v="36"/>
    <x v="68"/>
    <x v="68"/>
    <n v="11916.63"/>
    <s v="Export_CoGe"/>
    <x v="0"/>
    <s v="COSGS"/>
    <x v="4"/>
    <s v="COSTI"/>
    <m/>
    <s v="B.7)"/>
    <s v="7) per servizi"/>
    <x v="2"/>
  </r>
  <r>
    <x v="0"/>
    <x v="36"/>
    <x v="395"/>
    <x v="394"/>
    <n v="16244.25"/>
    <s v="Export_CoGe"/>
    <x v="0"/>
    <s v="COSGS"/>
    <x v="4"/>
    <s v="COSTI"/>
    <m/>
    <s v="B.7)"/>
    <s v="7) per servizi"/>
    <x v="2"/>
  </r>
  <r>
    <x v="0"/>
    <x v="36"/>
    <x v="298"/>
    <x v="298"/>
    <n v="28050"/>
    <s v="Export_CoGe"/>
    <x v="0"/>
    <s v="COSGS"/>
    <x v="4"/>
    <s v="COSTI"/>
    <m/>
    <s v="B.7)"/>
    <s v="7) per servizi"/>
    <x v="2"/>
  </r>
  <r>
    <x v="0"/>
    <x v="36"/>
    <x v="375"/>
    <x v="374"/>
    <n v="10399.969999999999"/>
    <s v="Export_CoGe"/>
    <x v="0"/>
    <s v="SERIN"/>
    <x v="6"/>
    <s v="PRD"/>
    <m/>
    <s v="B.7)"/>
    <s v="7) per servizi"/>
    <x v="2"/>
  </r>
  <r>
    <x v="0"/>
    <x v="36"/>
    <x v="368"/>
    <x v="367"/>
    <n v="2200"/>
    <s v="Export_CoGe"/>
    <x v="0"/>
    <s v="COSGS"/>
    <x v="4"/>
    <s v="COSTI"/>
    <m/>
    <s v="B.7)"/>
    <s v="7) per servizi"/>
    <x v="2"/>
  </r>
  <r>
    <x v="0"/>
    <x v="36"/>
    <x v="69"/>
    <x v="69"/>
    <n v="37615.920000000006"/>
    <s v="Export_CoGe"/>
    <x v="0"/>
    <s v="COSGS"/>
    <x v="4"/>
    <s v="COSTI"/>
    <m/>
    <s v="B.7)"/>
    <s v="7) per servizi"/>
    <x v="2"/>
  </r>
  <r>
    <x v="0"/>
    <x v="36"/>
    <x v="71"/>
    <x v="71"/>
    <n v="1564.1699999999996"/>
    <s v="Export_CoGe"/>
    <x v="0"/>
    <s v="SERIN"/>
    <x v="6"/>
    <s v="PRD"/>
    <m/>
    <s v="B.7)"/>
    <s v="7) per servizi"/>
    <x v="3"/>
  </r>
  <r>
    <x v="0"/>
    <x v="36"/>
    <x v="73"/>
    <x v="73"/>
    <n v="872.72999999999831"/>
    <s v="Export_CoGe"/>
    <x v="0"/>
    <s v="COSGS"/>
    <x v="4"/>
    <s v="COSTI"/>
    <m/>
    <s v="B.7)"/>
    <s v="7) per servizi"/>
    <x v="2"/>
  </r>
  <r>
    <x v="0"/>
    <x v="36"/>
    <x v="75"/>
    <x v="75"/>
    <n v="5624.2300000000014"/>
    <s v="Export_CoGe"/>
    <x v="0"/>
    <s v="COSGS"/>
    <x v="4"/>
    <s v="COSTI"/>
    <m/>
    <s v="B.7)"/>
    <s v="7) per servizi"/>
    <x v="2"/>
  </r>
  <r>
    <x v="0"/>
    <x v="36"/>
    <x v="76"/>
    <x v="76"/>
    <n v="6258.5599999999995"/>
    <s v="Export_CoGe"/>
    <x v="0"/>
    <s v="COSGS"/>
    <x v="4"/>
    <s v="COSTI"/>
    <m/>
    <s v="B.7)"/>
    <s v="7) per servizi"/>
    <x v="2"/>
  </r>
  <r>
    <x v="0"/>
    <x v="36"/>
    <x v="417"/>
    <x v="416"/>
    <n v="5515"/>
    <s v="Export_CoGe"/>
    <x v="0"/>
    <s v="SERIN"/>
    <x v="6"/>
    <s v="PRD"/>
    <m/>
    <s v="B.7)"/>
    <s v="7) per servizi"/>
    <x v="3"/>
  </r>
  <r>
    <x v="0"/>
    <x v="36"/>
    <x v="77"/>
    <x v="77"/>
    <n v="2696.16"/>
    <s v="Export_CoGe"/>
    <x v="0"/>
    <s v="SERST"/>
    <x v="8"/>
    <s v="COSTI"/>
    <m/>
    <s v="B.7)"/>
    <s v="7) per servizi"/>
    <x v="2"/>
  </r>
  <r>
    <x v="0"/>
    <x v="36"/>
    <x v="79"/>
    <x v="79"/>
    <n v="7985.09"/>
    <s v="Export_CoGe"/>
    <x v="0"/>
    <s v="SERIN"/>
    <x v="6"/>
    <s v="PRD"/>
    <m/>
    <s v="B.7)"/>
    <s v="7) per servizi"/>
    <x v="0"/>
  </r>
  <r>
    <x v="0"/>
    <x v="36"/>
    <x v="81"/>
    <x v="81"/>
    <n v="1066.4000000000001"/>
    <s v="Export_CoGe"/>
    <x v="0"/>
    <s v="SERST"/>
    <x v="8"/>
    <s v="COSTI"/>
    <m/>
    <s v="B.7)"/>
    <s v="7) per servizi"/>
    <x v="2"/>
  </r>
  <r>
    <x v="0"/>
    <x v="36"/>
    <x v="83"/>
    <x v="83"/>
    <n v="654.55500000000006"/>
    <s v="Export_CoGe"/>
    <x v="0"/>
    <s v="SERST"/>
    <x v="8"/>
    <s v="COSTI"/>
    <m/>
    <s v="B.7)"/>
    <s v="7) per servizi"/>
    <x v="2"/>
  </r>
  <r>
    <x v="0"/>
    <x v="36"/>
    <x v="85"/>
    <x v="85"/>
    <n v="17148.47"/>
    <s v="Export_CoGe"/>
    <x v="0"/>
    <s v="SERIN"/>
    <x v="6"/>
    <s v="PRD"/>
    <m/>
    <s v="B.7)"/>
    <s v="7) per servizi"/>
    <x v="2"/>
  </r>
  <r>
    <x v="0"/>
    <x v="36"/>
    <x v="87"/>
    <x v="87"/>
    <n v="2511.8499999999995"/>
    <s v="Export_CoGe"/>
    <x v="0"/>
    <s v="SERST"/>
    <x v="8"/>
    <s v="COSTI"/>
    <m/>
    <s v="B.7)"/>
    <s v="7) per servizi"/>
    <x v="2"/>
  </r>
  <r>
    <x v="0"/>
    <x v="36"/>
    <x v="89"/>
    <x v="89"/>
    <n v="42314.770000000004"/>
    <s v="Export_CoGe"/>
    <x v="0"/>
    <s v="SERST"/>
    <x v="8"/>
    <s v="COSTI"/>
    <m/>
    <s v="B.7)"/>
    <s v="7) per servizi"/>
    <x v="2"/>
  </r>
  <r>
    <x v="0"/>
    <x v="36"/>
    <x v="429"/>
    <x v="429"/>
    <n v="29.26"/>
    <s v="Export_CoGe"/>
    <x v="0"/>
    <s v="SERIN"/>
    <x v="6"/>
    <s v="PRD"/>
    <m/>
    <s v="B.7)"/>
    <s v="7) per servizi"/>
    <x v="3"/>
  </r>
  <r>
    <x v="0"/>
    <x v="36"/>
    <x v="93"/>
    <x v="93"/>
    <n v="6900"/>
    <s v="Export_CoGe"/>
    <x v="0"/>
    <s v="COSGS"/>
    <x v="4"/>
    <s v="COSTI"/>
    <m/>
    <s v="B.7)"/>
    <s v="7) per servizi"/>
    <x v="2"/>
  </r>
  <r>
    <x v="0"/>
    <x v="36"/>
    <x v="97"/>
    <x v="97"/>
    <n v="144.98000000000002"/>
    <s v="Export_CoGe"/>
    <x v="0"/>
    <s v="SERST"/>
    <x v="8"/>
    <s v="COSTI"/>
    <m/>
    <s v="B.7)"/>
    <s v="7) per servizi"/>
    <x v="6"/>
  </r>
  <r>
    <x v="0"/>
    <x v="36"/>
    <x v="99"/>
    <x v="99"/>
    <n v="5258.15"/>
    <s v="Export_CoGe"/>
    <x v="0"/>
    <s v="SERST"/>
    <x v="8"/>
    <s v="COSTI"/>
    <m/>
    <s v="B.7)"/>
    <s v="7) per servizi"/>
    <x v="6"/>
  </r>
  <r>
    <x v="0"/>
    <x v="36"/>
    <x v="100"/>
    <x v="100"/>
    <n v="10194.5"/>
    <s v="Export_CoGe"/>
    <x v="0"/>
    <s v="COSGS"/>
    <x v="4"/>
    <s v="COSTI"/>
    <m/>
    <s v="B.7)"/>
    <s v="7) per servizi"/>
    <x v="2"/>
  </r>
  <r>
    <x v="0"/>
    <x v="36"/>
    <x v="102"/>
    <x v="102"/>
    <n v="1040.08"/>
    <s v="Export_CoGe"/>
    <x v="0"/>
    <s v="SERST"/>
    <x v="8"/>
    <s v="COSTI"/>
    <m/>
    <s v="B.7)"/>
    <s v="7) per servizi"/>
    <x v="6"/>
  </r>
  <r>
    <x v="0"/>
    <x v="36"/>
    <x v="103"/>
    <x v="103"/>
    <n v="7740.64"/>
    <s v="Export_CoGe"/>
    <x v="0"/>
    <s v="COSGS"/>
    <x v="4"/>
    <s v="COSTI"/>
    <m/>
    <s v="B.7)"/>
    <s v="7) per servizi"/>
    <x v="2"/>
  </r>
  <r>
    <x v="0"/>
    <x v="36"/>
    <x v="104"/>
    <x v="104"/>
    <n v="6999.5000000000009"/>
    <s v="Export_CoGe"/>
    <x v="0"/>
    <s v="COSGS"/>
    <x v="4"/>
    <s v="COSTI"/>
    <m/>
    <s v="B.7)"/>
    <s v="7) per servizi"/>
    <x v="5"/>
  </r>
  <r>
    <x v="0"/>
    <x v="36"/>
    <x v="106"/>
    <x v="106"/>
    <n v="6702.7799999999988"/>
    <s v="Export_CoGe"/>
    <x v="0"/>
    <s v="COSGS"/>
    <x v="4"/>
    <s v="COSTI"/>
    <m/>
    <s v="B.7)"/>
    <s v="7) per servizi"/>
    <x v="5"/>
  </r>
  <r>
    <x v="0"/>
    <x v="36"/>
    <x v="108"/>
    <x v="108"/>
    <n v="998.08"/>
    <s v="Export_CoGe"/>
    <x v="0"/>
    <s v="COSGS"/>
    <x v="4"/>
    <s v="COSTI"/>
    <m/>
    <s v="B.7)"/>
    <s v="7) per servizi"/>
    <x v="5"/>
  </r>
  <r>
    <x v="0"/>
    <x v="36"/>
    <x v="110"/>
    <x v="110"/>
    <n v="3925.9"/>
    <s v="Export_CoGe"/>
    <x v="0"/>
    <s v="COSGS"/>
    <x v="4"/>
    <s v="COSTI"/>
    <m/>
    <s v="B.7)"/>
    <s v="7) per servizi"/>
    <x v="5"/>
  </r>
  <r>
    <x v="0"/>
    <x v="36"/>
    <x v="111"/>
    <x v="111"/>
    <n v="9424"/>
    <s v="Export_CoGe"/>
    <x v="0"/>
    <s v="COSGS"/>
    <x v="4"/>
    <s v="COSTI"/>
    <m/>
    <s v="B.7)"/>
    <s v="7) per servizi"/>
    <x v="2"/>
  </r>
  <r>
    <x v="0"/>
    <x v="36"/>
    <x v="112"/>
    <x v="112"/>
    <n v="14217.51"/>
    <s v="Export_CoGe"/>
    <x v="0"/>
    <s v="SERST"/>
    <x v="8"/>
    <s v="COSTI"/>
    <m/>
    <s v="B.7)"/>
    <s v="7) per servizi"/>
    <x v="2"/>
  </r>
  <r>
    <x v="0"/>
    <x v="36"/>
    <x v="376"/>
    <x v="375"/>
    <n v="3979.67"/>
    <s v="Export_CoGe"/>
    <x v="0"/>
    <s v="ONSTR"/>
    <x v="30"/>
    <s v="EXT"/>
    <m/>
    <s v="B.14)"/>
    <s v="14) oneri diversi di gestione"/>
    <x v="2"/>
  </r>
  <r>
    <x v="0"/>
    <x v="36"/>
    <x v="348"/>
    <x v="347"/>
    <n v="1000"/>
    <s v="Export_CoGe"/>
    <x v="0"/>
    <s v="SERST"/>
    <x v="8"/>
    <s v="COSTI"/>
    <m/>
    <s v="B.7)"/>
    <s v="7) per servizi"/>
    <x v="6"/>
  </r>
  <r>
    <x v="0"/>
    <x v="36"/>
    <x v="355"/>
    <x v="354"/>
    <n v="881.25"/>
    <s v="Export_CoGe"/>
    <x v="0"/>
    <s v="SERST"/>
    <x v="8"/>
    <s v="COSTI"/>
    <m/>
    <s v="B.7)"/>
    <s v="7) per servizi"/>
    <x v="6"/>
  </r>
  <r>
    <x v="0"/>
    <x v="36"/>
    <x v="356"/>
    <x v="355"/>
    <n v="4860.7199999999993"/>
    <s v="Export_CoGe"/>
    <x v="0"/>
    <s v="SERST"/>
    <x v="8"/>
    <s v="COSTI"/>
    <m/>
    <s v="B.7)"/>
    <s v="7) per servizi"/>
    <x v="2"/>
  </r>
  <r>
    <x v="0"/>
    <x v="36"/>
    <x v="405"/>
    <x v="404"/>
    <n v="6741.27"/>
    <s v="Export_CoGe"/>
    <x v="0"/>
    <s v="COSGS"/>
    <x v="4"/>
    <s v="COSTI"/>
    <m/>
    <s v="B.7)"/>
    <s v="7) per servizi"/>
    <x v="2"/>
  </r>
  <r>
    <x v="0"/>
    <x v="36"/>
    <x v="408"/>
    <x v="438"/>
    <n v="42707.020000000004"/>
    <s v="Export_CoGe"/>
    <x v="0"/>
    <s v="SERST"/>
    <x v="8"/>
    <s v="COSTI"/>
    <s v="SPESGRANT"/>
    <s v="B.7)"/>
    <s v="7) per servizi"/>
    <x v="8"/>
  </r>
  <r>
    <x v="0"/>
    <x v="36"/>
    <x v="113"/>
    <x v="113"/>
    <n v="50119.61"/>
    <s v="Export_CoGe"/>
    <x v="0"/>
    <s v="SERIN"/>
    <x v="6"/>
    <s v="PRD"/>
    <m/>
    <s v="B.7)"/>
    <s v="7) per servizi"/>
    <x v="3"/>
  </r>
  <r>
    <x v="0"/>
    <x v="36"/>
    <x v="114"/>
    <x v="114"/>
    <n v="2460.34"/>
    <s v="Export_CoGe"/>
    <x v="0"/>
    <s v="SERIN"/>
    <x v="6"/>
    <s v="PRD"/>
    <m/>
    <s v="B.7)"/>
    <s v="7) per servizi"/>
    <x v="3"/>
  </r>
  <r>
    <x v="0"/>
    <x v="36"/>
    <x v="390"/>
    <x v="389"/>
    <n v="187.49"/>
    <s v="Export_CoGe"/>
    <x v="0"/>
    <s v="SERIN"/>
    <x v="6"/>
    <s v="PRD"/>
    <m/>
    <s v="B.7)"/>
    <s v="7) per servizi"/>
    <x v="3"/>
  </r>
  <r>
    <x v="0"/>
    <x v="36"/>
    <x v="116"/>
    <x v="116"/>
    <n v="9344.2000000000007"/>
    <s v="Export_CoGe"/>
    <x v="0"/>
    <s v="SERST"/>
    <x v="8"/>
    <s v="COSTI"/>
    <m/>
    <s v="B.7)"/>
    <s v="7) per servizi"/>
    <x v="2"/>
  </r>
  <r>
    <x v="0"/>
    <x v="36"/>
    <x v="118"/>
    <x v="118"/>
    <n v="400.12"/>
    <s v="Export_CoGe"/>
    <x v="0"/>
    <s v="SERST"/>
    <x v="8"/>
    <s v="COSTI"/>
    <m/>
    <s v="B.7)"/>
    <s v="7) per servizi"/>
    <x v="2"/>
  </r>
  <r>
    <x v="0"/>
    <x v="36"/>
    <x v="119"/>
    <x v="119"/>
    <n v="27954.119999999995"/>
    <s v="Export_CoGe"/>
    <x v="0"/>
    <s v="SERST"/>
    <x v="8"/>
    <s v="COSTI"/>
    <m/>
    <s v="B.7)"/>
    <s v="7) per servizi"/>
    <x v="2"/>
  </r>
  <r>
    <x v="0"/>
    <x v="36"/>
    <x v="121"/>
    <x v="121"/>
    <n v="30"/>
    <s v="Export_CoGe"/>
    <x v="0"/>
    <s v="SERST"/>
    <x v="8"/>
    <s v="COSTI"/>
    <m/>
    <s v="B.7)"/>
    <s v="7) per servizi"/>
    <x v="2"/>
  </r>
  <r>
    <x v="0"/>
    <x v="36"/>
    <x v="357"/>
    <x v="356"/>
    <n v="2904.4300000000003"/>
    <s v="Export_CoGe"/>
    <x v="0"/>
    <s v="ONSTR"/>
    <x v="30"/>
    <s v="EXT"/>
    <m/>
    <s v="B.14)"/>
    <s v="14) oneri diversi di gestione"/>
    <x v="2"/>
  </r>
  <r>
    <x v="0"/>
    <x v="36"/>
    <x v="123"/>
    <x v="123"/>
    <n v="4305.4300000000012"/>
    <s v="Export_CoGe"/>
    <x v="0"/>
    <s v="SERST"/>
    <x v="8"/>
    <s v="COSTI"/>
    <m/>
    <s v="B.7)"/>
    <s v="7) per servizi"/>
    <x v="2"/>
  </r>
  <r>
    <x v="0"/>
    <x v="36"/>
    <x v="125"/>
    <x v="125"/>
    <n v="1293"/>
    <s v="Export_CoGe"/>
    <x v="0"/>
    <s v="SERST"/>
    <x v="8"/>
    <s v="COSTI"/>
    <m/>
    <s v="B.7)"/>
    <s v="7) per servizi"/>
    <x v="6"/>
  </r>
  <r>
    <x v="0"/>
    <x v="36"/>
    <x v="127"/>
    <x v="127"/>
    <n v="22927.839999999993"/>
    <s v="Export_CoGe"/>
    <x v="0"/>
    <s v="SERST"/>
    <x v="8"/>
    <s v="COSTI"/>
    <m/>
    <s v="B.7)"/>
    <s v="7) per servizi"/>
    <x v="4"/>
  </r>
  <r>
    <x v="0"/>
    <x v="36"/>
    <x v="129"/>
    <x v="129"/>
    <n v="48.839999999999996"/>
    <s v="Export_CoGe"/>
    <x v="0"/>
    <s v="COSGS"/>
    <x v="4"/>
    <s v="COSTI"/>
    <m/>
    <s v="B.7)"/>
    <s v="7) per servizi"/>
    <x v="2"/>
  </r>
  <r>
    <x v="0"/>
    <x v="36"/>
    <x v="131"/>
    <x v="131"/>
    <n v="92.509999999999991"/>
    <s v="Export_CoGe"/>
    <x v="0"/>
    <s v="COSGS"/>
    <x v="4"/>
    <s v="COSTI"/>
    <m/>
    <s v="B.7)"/>
    <s v="7) per servizi"/>
    <x v="2"/>
  </r>
  <r>
    <x v="0"/>
    <x v="36"/>
    <x v="133"/>
    <x v="133"/>
    <n v="1329.8600000000001"/>
    <s v="Export_CoGe"/>
    <x v="0"/>
    <s v="SERST"/>
    <x v="8"/>
    <s v="COSTI"/>
    <m/>
    <s v="B.7)"/>
    <s v="7) per servizi"/>
    <x v="4"/>
  </r>
  <r>
    <x v="0"/>
    <x v="36"/>
    <x v="136"/>
    <x v="136"/>
    <n v="215.88"/>
    <s v="Export_CoGe"/>
    <x v="0"/>
    <s v="SERST"/>
    <x v="8"/>
    <s v="COSTI"/>
    <m/>
    <s v="B.7)"/>
    <s v="7) per servizi"/>
    <x v="2"/>
  </r>
  <r>
    <x v="0"/>
    <x v="36"/>
    <x v="361"/>
    <x v="360"/>
    <n v="15715.119999999999"/>
    <s v="Export_CoGe"/>
    <x v="0"/>
    <s v="SERST"/>
    <x v="8"/>
    <s v="COSTI"/>
    <m/>
    <s v="B.7)"/>
    <s v="7) per servizi"/>
    <x v="6"/>
  </r>
  <r>
    <x v="0"/>
    <x v="36"/>
    <x v="362"/>
    <x v="361"/>
    <n v="11132.119999999999"/>
    <s v="Export_CoGe"/>
    <x v="0"/>
    <s v="SERST"/>
    <x v="8"/>
    <s v="COSTI"/>
    <s v="CONSGRANT"/>
    <s v="B.7)"/>
    <s v="7) per servizi"/>
    <x v="8"/>
  </r>
  <r>
    <x v="0"/>
    <x v="36"/>
    <x v="358"/>
    <x v="357"/>
    <n v="17077.98"/>
    <s v="Export_CoGe"/>
    <x v="0"/>
    <s v="SERST"/>
    <x v="8"/>
    <s v="COSTI"/>
    <s v="SPESGRANT"/>
    <s v="B.7)"/>
    <s v="7) per servizi"/>
    <x v="6"/>
  </r>
  <r>
    <x v="0"/>
    <x v="36"/>
    <x v="396"/>
    <x v="395"/>
    <n v="1373.65"/>
    <s v="Export_CoGe"/>
    <x v="0"/>
    <s v="SERST"/>
    <x v="8"/>
    <s v="COSTI"/>
    <m/>
    <s v="B.7)"/>
    <s v="7) per servizi"/>
    <x v="2"/>
  </r>
  <r>
    <x v="0"/>
    <x v="36"/>
    <x v="137"/>
    <x v="424"/>
    <n v="14250"/>
    <s v="Export_CoGe"/>
    <x v="0"/>
    <s v="AFFIT"/>
    <x v="17"/>
    <s v="AFF"/>
    <m/>
    <s v="B.8)"/>
    <s v="8) per godimento di beni di terzi"/>
    <x v="2"/>
  </r>
  <r>
    <x v="0"/>
    <x v="36"/>
    <x v="138"/>
    <x v="138"/>
    <n v="11000"/>
    <s v="Export_CoGe"/>
    <x v="0"/>
    <s v="AFFIT"/>
    <x v="17"/>
    <s v="AFF"/>
    <m/>
    <s v="B.8)"/>
    <s v="8) per godimento di beni di terzi"/>
    <x v="2"/>
  </r>
  <r>
    <x v="0"/>
    <x v="36"/>
    <x v="139"/>
    <x v="139"/>
    <n v="10200"/>
    <s v="Export_CoGe"/>
    <x v="0"/>
    <s v="AFFIT"/>
    <x v="17"/>
    <s v="AFF"/>
    <m/>
    <s v="B.8)"/>
    <s v="8) per godimento di beni di terzi"/>
    <x v="2"/>
  </r>
  <r>
    <x v="0"/>
    <x v="36"/>
    <x v="140"/>
    <x v="140"/>
    <n v="1100"/>
    <s v="Export_CoGe"/>
    <x v="0"/>
    <s v="AFFIT"/>
    <x v="17"/>
    <s v="AFF"/>
    <m/>
    <s v="B.8)"/>
    <s v="8) per godimento di beni di terzi"/>
    <x v="2"/>
  </r>
  <r>
    <x v="0"/>
    <x v="36"/>
    <x v="142"/>
    <x v="142"/>
    <n v="9581.94"/>
    <s v="Export_CoGe"/>
    <x v="0"/>
    <s v="AFFIT"/>
    <x v="17"/>
    <s v="AFF"/>
    <m/>
    <s v="B.8)"/>
    <s v="8) per godimento di beni di terzi"/>
    <x v="2"/>
  </r>
  <r>
    <x v="0"/>
    <x v="36"/>
    <x v="143"/>
    <x v="143"/>
    <n v="1100"/>
    <s v="Export_CoGe"/>
    <x v="0"/>
    <s v="AFFIT"/>
    <x v="17"/>
    <s v="AFF"/>
    <m/>
    <s v="B.8)"/>
    <s v="8) per godimento di beni di terzi"/>
    <x v="2"/>
  </r>
  <r>
    <x v="0"/>
    <x v="36"/>
    <x v="144"/>
    <x v="144"/>
    <n v="6802.8799999999992"/>
    <s v="Export_CoGe"/>
    <x v="0"/>
    <s v="AFFIT"/>
    <x v="17"/>
    <s v="AFF"/>
    <m/>
    <s v="B.8)"/>
    <s v="8) per godimento di beni di terzi"/>
    <x v="2"/>
  </r>
  <r>
    <x v="0"/>
    <x v="36"/>
    <x v="150"/>
    <x v="150"/>
    <n v="11413.86"/>
    <s v="Export_CoGe"/>
    <x v="0"/>
    <s v="AFFIT"/>
    <x v="17"/>
    <s v="AFF"/>
    <m/>
    <s v="B.8)"/>
    <s v="8) per godimento di beni di terzi"/>
    <x v="2"/>
  </r>
  <r>
    <x v="0"/>
    <x v="36"/>
    <x v="364"/>
    <x v="363"/>
    <n v="9262.5"/>
    <s v="Export_CoGe"/>
    <x v="0"/>
    <s v="AFFIT"/>
    <x v="17"/>
    <s v="AFF"/>
    <m/>
    <s v="B.8)"/>
    <s v="8) per godimento di beni di terzi"/>
    <x v="2"/>
  </r>
  <r>
    <x v="0"/>
    <x v="36"/>
    <x v="391"/>
    <x v="390"/>
    <n v="5000"/>
    <s v="Export_CoGe"/>
    <x v="0"/>
    <s v="AFFIT"/>
    <x v="17"/>
    <s v="AFF"/>
    <m/>
    <s v="B.8)"/>
    <s v="8) per godimento di beni di terzi"/>
    <x v="2"/>
  </r>
  <r>
    <x v="0"/>
    <x v="36"/>
    <x v="392"/>
    <x v="391"/>
    <n v="750"/>
    <s v="Export_CoGe"/>
    <x v="0"/>
    <s v="AFFIT"/>
    <x v="17"/>
    <s v="AFF"/>
    <m/>
    <s v="B.8)"/>
    <s v="8) per godimento di beni di terzi"/>
    <x v="2"/>
  </r>
  <r>
    <x v="0"/>
    <x v="36"/>
    <x v="409"/>
    <x v="408"/>
    <n v="20600"/>
    <s v="Export_CoGe"/>
    <x v="0"/>
    <s v="AFFIT"/>
    <x v="17"/>
    <s v="AFF"/>
    <m/>
    <s v="B.8)"/>
    <s v="8) per godimento di beni di terzi"/>
    <x v="2"/>
  </r>
  <r>
    <x v="0"/>
    <x v="36"/>
    <x v="416"/>
    <x v="415"/>
    <n v="13700"/>
    <s v="Export_CoGe"/>
    <x v="0"/>
    <s v="AFFIT"/>
    <x v="17"/>
    <s v="AFF"/>
    <m/>
    <s v="B.8)"/>
    <s v="8) per godimento di beni di terzi"/>
    <x v="2"/>
  </r>
  <r>
    <x v="0"/>
    <x v="36"/>
    <x v="152"/>
    <x v="152"/>
    <n v="27500"/>
    <s v="Export_CoGe"/>
    <x v="0"/>
    <s v="COSGS"/>
    <x v="4"/>
    <s v="COSTI"/>
    <m/>
    <s v="B.8)"/>
    <s v="8) per godimento di beni di terzi"/>
    <x v="2"/>
  </r>
  <r>
    <x v="0"/>
    <x v="36"/>
    <x v="155"/>
    <x v="155"/>
    <n v="28326.349999999995"/>
    <s v="Export_CoGe"/>
    <x v="0"/>
    <s v="COSGS"/>
    <x v="4"/>
    <s v="COSTI"/>
    <m/>
    <s v="B.8)"/>
    <s v="8) per godimento di beni di terzi"/>
    <x v="2"/>
  </r>
  <r>
    <x v="0"/>
    <x v="36"/>
    <x v="156"/>
    <x v="156"/>
    <n v="19171.190000000002"/>
    <s v="Export_CoGe"/>
    <x v="0"/>
    <s v="COSGS"/>
    <x v="4"/>
    <s v="COSTI"/>
    <m/>
    <s v="B.8)"/>
    <s v="8) per godimento di beni di terzi"/>
    <x v="2"/>
  </r>
  <r>
    <x v="0"/>
    <x v="36"/>
    <x v="406"/>
    <x v="405"/>
    <n v="13432.87"/>
    <s v="Export_CoGe"/>
    <x v="0"/>
    <s v="COSGS"/>
    <x v="4"/>
    <s v="COSTI"/>
    <m/>
    <s v="B.8)"/>
    <s v="8) per godimento di beni di terzi"/>
    <x v="3"/>
  </r>
  <r>
    <x v="0"/>
    <x v="36"/>
    <x v="176"/>
    <x v="176"/>
    <n v="13805.3"/>
    <s v="Export_CoGe"/>
    <x v="0"/>
    <s v="AMMST"/>
    <x v="24"/>
    <s v="AMM"/>
    <m/>
    <s v="B.10)"/>
    <s v="10) Ammortamenti e svalutazioni"/>
    <x v="7"/>
  </r>
  <r>
    <x v="0"/>
    <x v="36"/>
    <x v="180"/>
    <x v="180"/>
    <n v="4350.2800000000007"/>
    <s v="Export_CoGe"/>
    <x v="0"/>
    <s v="AMMST"/>
    <x v="24"/>
    <s v="AMM"/>
    <m/>
    <s v="B.10)"/>
    <s v="10) Ammortamenti e svalutazioni"/>
    <x v="7"/>
  </r>
  <r>
    <x v="0"/>
    <x v="36"/>
    <x v="182"/>
    <x v="182"/>
    <n v="32879.440000000002"/>
    <s v="Export_CoGe"/>
    <x v="0"/>
    <s v="AMMIN"/>
    <x v="26"/>
    <s v="AMM"/>
    <m/>
    <s v="B.10)"/>
    <s v="10) Ammortamenti e svalutazioni"/>
    <x v="7"/>
  </r>
  <r>
    <x v="0"/>
    <x v="36"/>
    <x v="184"/>
    <x v="184"/>
    <n v="10099.297"/>
    <s v="Export_CoGe"/>
    <x v="0"/>
    <s v="AMMST"/>
    <x v="24"/>
    <s v="AMM"/>
    <m/>
    <s v="B.10)"/>
    <s v="10) Ammortamenti e svalutazioni"/>
    <x v="7"/>
  </r>
  <r>
    <x v="0"/>
    <x v="36"/>
    <x v="186"/>
    <x v="186"/>
    <n v="12541.48"/>
    <s v="Export_CoGe"/>
    <x v="0"/>
    <s v="AMMIN"/>
    <x v="26"/>
    <s v="AMM"/>
    <m/>
    <s v="B.10)"/>
    <s v="10) Ammortamenti e svalutazioni"/>
    <x v="7"/>
  </r>
  <r>
    <x v="0"/>
    <x v="36"/>
    <x v="188"/>
    <x v="188"/>
    <n v="19083.789999999997"/>
    <s v="Export_CoGe"/>
    <x v="0"/>
    <s v="AMMIN"/>
    <x v="26"/>
    <s v="AMM"/>
    <m/>
    <s v="B.10)"/>
    <s v="10) Ammortamenti e svalutazioni"/>
    <x v="7"/>
  </r>
  <r>
    <x v="0"/>
    <x v="36"/>
    <x v="190"/>
    <x v="190"/>
    <n v="5022.0500000000011"/>
    <s v="Export_CoGe"/>
    <x v="0"/>
    <s v="AMMST"/>
    <x v="24"/>
    <s v="AMM"/>
    <m/>
    <s v="B.10)"/>
    <s v="10) Ammortamenti e svalutazioni"/>
    <x v="7"/>
  </r>
  <r>
    <x v="0"/>
    <x v="36"/>
    <x v="192"/>
    <x v="192"/>
    <n v="1176.5616000000002"/>
    <s v="Export_CoGe"/>
    <x v="0"/>
    <s v="AMMST"/>
    <x v="24"/>
    <s v="AMM"/>
    <m/>
    <s v="B.10)"/>
    <s v="10) Ammortamenti e svalutazioni"/>
    <x v="7"/>
  </r>
  <r>
    <x v="0"/>
    <x v="36"/>
    <x v="196"/>
    <x v="196"/>
    <n v="138.25"/>
    <s v="Export_CoGe"/>
    <x v="0"/>
    <s v="AMMIN"/>
    <x v="26"/>
    <s v="AMM"/>
    <m/>
    <s v="B.10)"/>
    <s v="10) Ammortamenti e svalutazioni"/>
    <x v="7"/>
  </r>
  <r>
    <x v="0"/>
    <x v="36"/>
    <x v="198"/>
    <x v="198"/>
    <n v="289035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6"/>
    <x v="200"/>
    <x v="200"/>
    <n v="279094"/>
    <s v="Export_CoGe"/>
    <x v="0"/>
    <s v="VARMP"/>
    <x v="28"/>
    <s v="ACQ"/>
    <m/>
    <s v="B.11)"/>
    <s v="11) variazioni delle rimanenze di materie prime, sussidiarie, di consumo e di merci"/>
    <x v="3"/>
  </r>
  <r>
    <x v="0"/>
    <x v="36"/>
    <x v="203"/>
    <x v="203"/>
    <n v="10571.53"/>
    <s v="Export_CoGe"/>
    <x v="0"/>
    <s v="COSGS"/>
    <x v="4"/>
    <s v="COSTI"/>
    <m/>
    <s v="B.14)"/>
    <s v="14) oneri diversi di gestione"/>
    <x v="2"/>
  </r>
  <r>
    <x v="0"/>
    <x v="36"/>
    <x v="204"/>
    <x v="204"/>
    <n v="5805"/>
    <s v="Export_CoGe"/>
    <x v="0"/>
    <s v="COSGS"/>
    <x v="4"/>
    <s v="COSTI"/>
    <m/>
    <s v="B.14)"/>
    <s v="14) oneri diversi di gestione"/>
    <x v="2"/>
  </r>
  <r>
    <x v="0"/>
    <x v="36"/>
    <x v="206"/>
    <x v="206"/>
    <n v="23.499999999999957"/>
    <s v="Export_CoGe"/>
    <x v="0"/>
    <s v="COSGS"/>
    <x v="4"/>
    <s v="COSTI"/>
    <m/>
    <s v="B.14)"/>
    <s v="14) oneri diversi di gestione"/>
    <x v="2"/>
  </r>
  <r>
    <x v="0"/>
    <x v="36"/>
    <x v="208"/>
    <x v="208"/>
    <n v="2591.29"/>
    <s v="Export_CoGe"/>
    <x v="0"/>
    <s v="COSGS"/>
    <x v="4"/>
    <s v="COSTI"/>
    <m/>
    <s v="B.14)"/>
    <s v="14) oneri diversi di gestione"/>
    <x v="2"/>
  </r>
  <r>
    <x v="0"/>
    <x v="36"/>
    <x v="209"/>
    <x v="209"/>
    <n v="5740"/>
    <s v="Export_CoGe"/>
    <x v="0"/>
    <s v="COSGS"/>
    <x v="4"/>
    <s v="COSTI"/>
    <m/>
    <s v="B.14)"/>
    <s v="14) oneri diversi di gestione"/>
    <x v="2"/>
  </r>
  <r>
    <x v="0"/>
    <x v="36"/>
    <x v="211"/>
    <x v="211"/>
    <n v="315.56000000000006"/>
    <s v="Export_CoGe"/>
    <x v="0"/>
    <s v="COSGS"/>
    <x v="4"/>
    <s v="COSTI"/>
    <m/>
    <s v="B.14)"/>
    <s v="14) oneri diversi di gestione"/>
    <x v="2"/>
  </r>
  <r>
    <x v="0"/>
    <x v="36"/>
    <x v="213"/>
    <x v="213"/>
    <n v="1943"/>
    <s v="Export_CoGe"/>
    <x v="0"/>
    <s v="COSGS"/>
    <x v="4"/>
    <s v="COSTI"/>
    <m/>
    <s v="B.14)"/>
    <s v="14) oneri diversi di gestione"/>
    <x v="2"/>
  </r>
  <r>
    <x v="0"/>
    <x v="36"/>
    <x v="217"/>
    <x v="217"/>
    <n v="1552.13"/>
    <s v="Export_CoGe"/>
    <x v="0"/>
    <s v="ONSTR"/>
    <x v="30"/>
    <s v="EXT"/>
    <m/>
    <s v="B.14)"/>
    <s v="14) oneri diversi di gestione"/>
    <x v="2"/>
  </r>
  <r>
    <x v="0"/>
    <x v="36"/>
    <x v="305"/>
    <x v="305"/>
    <n v="2781.67"/>
    <s v="Export_CoGe"/>
    <x v="0"/>
    <s v="COSGS"/>
    <x v="4"/>
    <s v="COSTI"/>
    <m/>
    <s v="B.14)"/>
    <s v="14) oneri diversi di gestione"/>
    <x v="2"/>
  </r>
  <r>
    <x v="0"/>
    <x v="36"/>
    <x v="218"/>
    <x v="218"/>
    <n v="23.5"/>
    <s v="Export_CoGe"/>
    <x v="0"/>
    <s v="COSGS"/>
    <x v="4"/>
    <s v="COSTI"/>
    <m/>
    <s v="B.14)"/>
    <s v="14) oneri diversi di gestione"/>
    <x v="2"/>
  </r>
  <r>
    <x v="0"/>
    <x v="36"/>
    <x v="219"/>
    <x v="219"/>
    <n v="1209.1199999999999"/>
    <s v="Export_CoGe"/>
    <x v="0"/>
    <s v="COSGS"/>
    <x v="4"/>
    <s v="COSTI"/>
    <m/>
    <s v="B.14)"/>
    <s v="14) oneri diversi di gestione"/>
    <x v="2"/>
  </r>
  <r>
    <x v="0"/>
    <x v="36"/>
    <x v="221"/>
    <x v="221"/>
    <n v="294.89"/>
    <s v="Export_CoGe"/>
    <x v="0"/>
    <s v="COSGS"/>
    <x v="4"/>
    <s v="COSTI"/>
    <m/>
    <s v="B.14)"/>
    <s v="14) oneri diversi di gestione"/>
    <x v="4"/>
  </r>
  <r>
    <x v="0"/>
    <x v="36"/>
    <x v="223"/>
    <x v="223"/>
    <n v="30.579999999999927"/>
    <s v="Export_CoGe"/>
    <x v="0"/>
    <s v="COSGS"/>
    <x v="4"/>
    <s v="COSTI"/>
    <m/>
    <s v="B.14)"/>
    <s v="14) oneri diversi di gestione"/>
    <x v="2"/>
  </r>
  <r>
    <x v="0"/>
    <x v="36"/>
    <x v="225"/>
    <x v="225"/>
    <n v="1.8749999999961229"/>
    <s v="Export_CoGe"/>
    <x v="0"/>
    <s v="COSGS"/>
    <x v="4"/>
    <s v="COSTI"/>
    <m/>
    <s v="B.14)"/>
    <s v="14) oneri diversi di gestione"/>
    <x v="2"/>
  </r>
  <r>
    <x v="0"/>
    <x v="36"/>
    <x v="226"/>
    <x v="226"/>
    <n v="16194.689999999999"/>
    <s v="Export_CoGe"/>
    <x v="0"/>
    <s v="ONSTR"/>
    <x v="30"/>
    <s v="EXT"/>
    <m/>
    <s v="B.14)"/>
    <s v="14) oneri diversi di gestione"/>
    <x v="2"/>
  </r>
  <r>
    <x v="0"/>
    <x v="36"/>
    <x v="229"/>
    <x v="229"/>
    <n v="1320.06"/>
    <s v="Export_CoGe"/>
    <x v="0"/>
    <s v="COSGS"/>
    <x v="4"/>
    <s v="COSTI"/>
    <m/>
    <s v="B.14)"/>
    <s v="14) oneri diversi di gestione"/>
    <x v="6"/>
  </r>
  <r>
    <x v="0"/>
    <x v="36"/>
    <x v="306"/>
    <x v="306"/>
    <n v="1479.84"/>
    <s v="Export_CoGe"/>
    <x v="0"/>
    <s v="COSGS"/>
    <x v="4"/>
    <s v="COSTI"/>
    <m/>
    <s v="B.14)"/>
    <s v="14) oneri diversi di gestione"/>
    <x v="4"/>
  </r>
  <r>
    <x v="0"/>
    <x v="36"/>
    <x v="307"/>
    <x v="307"/>
    <n v="7316"/>
    <s v="Export_CoGe"/>
    <x v="0"/>
    <s v="ONSTR"/>
    <x v="30"/>
    <s v="EXT"/>
    <m/>
    <s v="B.14)"/>
    <s v="14) oneri diversi di gestione"/>
    <x v="7"/>
  </r>
  <r>
    <x v="0"/>
    <x v="36"/>
    <x v="370"/>
    <x v="369"/>
    <n v="1502"/>
    <s v="Export_CoGe"/>
    <x v="0"/>
    <s v="ONSTR"/>
    <x v="30"/>
    <s v="EXT"/>
    <m/>
    <s v="B.14)"/>
    <s v="14) oneri diversi di gestione"/>
    <x v="7"/>
  </r>
  <r>
    <x v="0"/>
    <x v="36"/>
    <x v="381"/>
    <x v="380"/>
    <n v="10090.75"/>
    <s v="Export_CoGe"/>
    <x v="0"/>
    <s v="ONFIN"/>
    <x v="32"/>
    <s v="FIN"/>
    <m/>
    <s v="C.17)"/>
    <s v="17) interessi e altri oneri finanziari"/>
    <x v="7"/>
  </r>
  <r>
    <x v="0"/>
    <x v="36"/>
    <x v="231"/>
    <x v="231"/>
    <n v="432.05"/>
    <s v="Export_CoGe"/>
    <x v="0"/>
    <s v="ONFIN"/>
    <x v="32"/>
    <s v="FIN"/>
    <m/>
    <s v="C.17)"/>
    <s v="17) interessi e altri oneri finanziari"/>
    <x v="7"/>
  </r>
  <r>
    <x v="0"/>
    <x v="36"/>
    <x v="233"/>
    <x v="233"/>
    <n v="19522.600000000002"/>
    <s v="Export_CoGe"/>
    <x v="0"/>
    <s v="ONFIN"/>
    <x v="32"/>
    <s v="FIN"/>
    <m/>
    <s v="C.17)"/>
    <s v="17) interessi e altri oneri finanziari"/>
    <x v="7"/>
  </r>
  <r>
    <x v="0"/>
    <x v="36"/>
    <x v="235"/>
    <x v="235"/>
    <n v="2408.87"/>
    <s v="Export_CoGe"/>
    <x v="0"/>
    <s v="ONFIN"/>
    <x v="32"/>
    <s v="FIN"/>
    <m/>
    <s v="C.17)"/>
    <s v="17) interessi e altri oneri finanziari"/>
    <x v="7"/>
  </r>
  <r>
    <x v="0"/>
    <x v="36"/>
    <x v="349"/>
    <x v="348"/>
    <n v="35181.699999999997"/>
    <s v="Export_CoGe"/>
    <x v="0"/>
    <s v="ONFIN"/>
    <x v="32"/>
    <s v="FIN"/>
    <m/>
    <s v="C.17)"/>
    <s v="17) interessi e altri oneri finanziari"/>
    <x v="7"/>
  </r>
  <r>
    <x v="0"/>
    <x v="36"/>
    <x v="236"/>
    <x v="236"/>
    <n v="106.51"/>
    <s v="Export_CoGe"/>
    <x v="0"/>
    <s v="ONFIN"/>
    <x v="32"/>
    <s v="FIN"/>
    <m/>
    <s v="C.17)"/>
    <s v="17) interessi e altri oneri finanziari"/>
    <x v="7"/>
  </r>
  <r>
    <x v="0"/>
    <x v="36"/>
    <x v="239"/>
    <x v="239"/>
    <n v="-4485522.2699999996"/>
    <s v="Export_CoGe"/>
    <x v="0"/>
    <s v="RICOP"/>
    <x v="33"/>
    <s v="RIC"/>
    <m/>
    <s v="A.1)"/>
    <s v="1) ricavi delle vendite e delle prestazioni"/>
    <x v="5"/>
  </r>
  <r>
    <x v="0"/>
    <x v="36"/>
    <x v="243"/>
    <x v="243"/>
    <n v="-205238.86999999997"/>
    <s v="Export_CoGe"/>
    <x v="0"/>
    <s v="RICOP"/>
    <x v="33"/>
    <s v="RIC"/>
    <m/>
    <s v="A.1)"/>
    <s v="1) ricavi delle vendite e delle prestazioni"/>
    <x v="6"/>
  </r>
  <r>
    <x v="0"/>
    <x v="36"/>
    <x v="244"/>
    <x v="244"/>
    <n v="-4032.7099999999996"/>
    <s v="Export_CoGe"/>
    <x v="0"/>
    <s v="RICOP"/>
    <x v="33"/>
    <s v="RIC"/>
    <m/>
    <s v="A.1)"/>
    <s v="1) ricavi delle vendite e delle prestazioni"/>
    <x v="6"/>
  </r>
  <r>
    <x v="0"/>
    <x v="36"/>
    <x v="350"/>
    <x v="349"/>
    <n v="-73510.11"/>
    <s v="Export_CoGe"/>
    <x v="0"/>
    <s v="RICOP"/>
    <x v="33"/>
    <s v="RIC"/>
    <m/>
    <s v="A.1)"/>
    <s v="1) ricavi delle vendite e delle prestazioni"/>
    <x v="5"/>
  </r>
  <r>
    <x v="0"/>
    <x v="36"/>
    <x v="385"/>
    <x v="384"/>
    <n v="-68266.25"/>
    <s v="Export_CoGe"/>
    <x v="0"/>
    <s v="RICOP"/>
    <x v="33"/>
    <s v="RIC"/>
    <m/>
    <s v="A.1)"/>
    <s v="1) ricavi delle vendite e delle prestazioni"/>
    <x v="6"/>
  </r>
  <r>
    <x v="0"/>
    <x v="36"/>
    <x v="372"/>
    <x v="371"/>
    <n v="-80915.959999999992"/>
    <s v="Export_CoGe"/>
    <x v="0"/>
    <s v="RICOP"/>
    <x v="33"/>
    <s v="RIC"/>
    <m/>
    <s v="A.1)"/>
    <s v="1) ricavi delle vendite e delle prestazioni"/>
    <x v="6"/>
  </r>
  <r>
    <x v="0"/>
    <x v="36"/>
    <x v="247"/>
    <x v="247"/>
    <n v="-288278.36"/>
    <s v="Export_CoGe"/>
    <x v="0"/>
    <s v="ONSTR"/>
    <x v="30"/>
    <s v="EXT"/>
    <m/>
    <s v="B.14)"/>
    <s v="14) oneri diversi di gestione"/>
    <x v="2"/>
  </r>
  <r>
    <x v="0"/>
    <x v="36"/>
    <x v="250"/>
    <x v="250"/>
    <n v="-782983.41200000001"/>
    <s v="Export_CoGe"/>
    <x v="0"/>
    <s v="CORR"/>
    <x v="35"/>
    <s v="CORR"/>
    <m/>
    <s v="A.1)"/>
    <s v="1) ricavi delle vendite e delle prestazioni"/>
    <x v="6"/>
  </r>
  <r>
    <x v="0"/>
    <x v="36"/>
    <x v="254"/>
    <x v="254"/>
    <n v="-220418.99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6"/>
    <x v="255"/>
    <x v="255"/>
    <n v="-392637.29000000004"/>
    <s v="Export_CoGe"/>
    <x v="0"/>
    <s v="VARMP"/>
    <x v="28"/>
    <s v="ACQ"/>
    <m/>
    <s v="B.11)"/>
    <s v="11) variazioni delle rimanenze di materie prime, sussidiarie, di consumo e di merci"/>
    <x v="3"/>
  </r>
  <r>
    <x v="0"/>
    <x v="36"/>
    <x v="257"/>
    <x v="257"/>
    <n v="-12.500000000000909"/>
    <s v="Export_CoGe"/>
    <x v="0"/>
    <s v="ALTRI"/>
    <x v="34"/>
    <s v="ALTRI"/>
    <m/>
    <s v="A.5)"/>
    <s v="5) altri ricavi e proventi, con separata indicazione dei contributi in conto esercizio"/>
    <x v="2"/>
  </r>
  <r>
    <x v="0"/>
    <x v="36"/>
    <x v="259"/>
    <x v="259"/>
    <n v="-1.1799999999984898"/>
    <s v="Export_CoGe"/>
    <x v="0"/>
    <s v="ALTRI"/>
    <x v="34"/>
    <s v="ALTRI"/>
    <m/>
    <s v="A.5)"/>
    <s v="5) altri ricavi e proventi, con separata indicazione dei contributi in conto esercizio"/>
    <x v="2"/>
  </r>
  <r>
    <x v="0"/>
    <x v="36"/>
    <x v="238"/>
    <x v="238"/>
    <n v="5918.1399999999994"/>
    <s v="Export_CoGe"/>
    <x v="0"/>
    <s v="RICOP"/>
    <x v="33"/>
    <s v="RIC"/>
    <m/>
    <s v="A.1)"/>
    <s v="1) ricavi delle vendite e delle prestazioni"/>
    <x v="6"/>
  </r>
  <r>
    <x v="0"/>
    <x v="36"/>
    <x v="260"/>
    <x v="260"/>
    <n v="-1548"/>
    <s v="Export_CoGe"/>
    <x v="0"/>
    <s v="ALTRI"/>
    <x v="34"/>
    <s v="ALTRI"/>
    <m/>
    <s v="A.5)"/>
    <s v="5) altri ricavi e proventi, con separata indicazione dei contributi in conto esercizio"/>
    <x v="2"/>
  </r>
  <r>
    <x v="0"/>
    <x v="36"/>
    <x v="309"/>
    <x v="309"/>
    <n v="-11698.05"/>
    <s v="Export_CoGe"/>
    <x v="0"/>
    <s v="ALTRI"/>
    <x v="34"/>
    <s v="ALTRI"/>
    <m/>
    <s v="A.5)"/>
    <s v="5) altri ricavi e proventi, con separata indicazione dei contributi in conto esercizio"/>
    <x v="2"/>
  </r>
  <r>
    <x v="0"/>
    <x v="36"/>
    <x v="266"/>
    <x v="266"/>
    <n v="-4856.6900000000005"/>
    <s v="Export_CoGe"/>
    <x v="0"/>
    <s v="ONSTR"/>
    <x v="30"/>
    <s v="EXT"/>
    <m/>
    <s v="A.5)"/>
    <s v="5) altri ricavi e proventi, con separata indicazione dei contributi in conto esercizio"/>
    <x v="2"/>
  </r>
  <r>
    <x v="0"/>
    <x v="36"/>
    <x v="267"/>
    <x v="267"/>
    <n v="-601.64"/>
    <s v="Export_CoGe"/>
    <x v="0"/>
    <s v="ALTRI"/>
    <x v="34"/>
    <s v="ALTRI"/>
    <m/>
    <s v="A.5)"/>
    <s v="5) altri ricavi e proventi, con separata indicazione dei contributi in conto esercizio"/>
    <x v="8"/>
  </r>
  <r>
    <x v="0"/>
    <x v="36"/>
    <x v="311"/>
    <x v="311"/>
    <n v="-5002.3"/>
    <s v="Export_CoGe"/>
    <x v="0"/>
    <s v="ACQDI"/>
    <x v="0"/>
    <s v="ACQ"/>
    <m/>
    <s v="A.5)"/>
    <s v="5) altri ricavi e proventi, con separata indicazione dei contributi in conto esercizio"/>
    <x v="2"/>
  </r>
  <r>
    <x v="0"/>
    <x v="36"/>
    <x v="401"/>
    <x v="400"/>
    <n v="-5.8599999999999994"/>
    <s v="Export_CoGe"/>
    <x v="0"/>
    <s v="ACQDI"/>
    <x v="0"/>
    <s v="ACQ"/>
    <m/>
    <s v="A.5)"/>
    <s v="5) altri ricavi e proventi, con separata indicazione dei contributi in conto esercizio"/>
    <x v="7"/>
  </r>
  <r>
    <x v="0"/>
    <x v="36"/>
    <x v="268"/>
    <x v="268"/>
    <n v="-674763.55999999994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6"/>
    <x v="270"/>
    <x v="270"/>
    <n v="-115209.10999999999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6"/>
    <x v="380"/>
    <x v="379"/>
    <n v="-4038.17"/>
    <s v="Export_CoGe"/>
    <x v="0"/>
    <s v="ONSTR"/>
    <x v="30"/>
    <s v="EXT"/>
    <m/>
    <s v="A.5)"/>
    <s v="5) altri ricavi e proventi, con separata indicazione dei contributi in conto esercizio"/>
    <x v="8"/>
  </r>
  <r>
    <x v="0"/>
    <x v="36"/>
    <x v="374"/>
    <x v="373"/>
    <n v="-1500"/>
    <s v="Export_CoGe"/>
    <x v="0"/>
    <s v="ONSTR"/>
    <x v="30"/>
    <s v="EXT"/>
    <m/>
    <s v="B.14)"/>
    <s v="14) oneri diversi di gestione"/>
    <x v="2"/>
  </r>
  <r>
    <x v="0"/>
    <x v="36"/>
    <x v="276"/>
    <x v="276"/>
    <n v="-37502.57"/>
    <s v="Export_CoGe"/>
    <x v="0"/>
    <s v="ONFIN"/>
    <x v="32"/>
    <s v="FIN"/>
    <m/>
    <s v="C.16)"/>
    <s v="16) altri proventi finanziari"/>
    <x v="4"/>
  </r>
  <r>
    <x v="0"/>
    <x v="37"/>
    <x v="316"/>
    <x v="316"/>
    <n v="249.99999999998727"/>
    <s v="Export_CoGe"/>
    <x v="1"/>
    <s v="34.CS"/>
    <x v="18"/>
    <s v="PN"/>
    <m/>
    <s v="A"/>
    <s v="Crediti verso soci"/>
    <x v="1"/>
  </r>
  <r>
    <x v="0"/>
    <x v="37"/>
    <x v="2"/>
    <x v="2"/>
    <n v="10000"/>
    <s v="Export_CoGe"/>
    <x v="1"/>
    <s v="23.I.IMM"/>
    <x v="1"/>
    <s v="IMM"/>
    <m/>
    <s v="23.I.IMM"/>
    <s v="Immobilizzazioni Immateriali"/>
    <x v="1"/>
  </r>
  <r>
    <x v="0"/>
    <x v="37"/>
    <x v="4"/>
    <x v="4"/>
    <n v="38543"/>
    <s v="Export_CoGe"/>
    <x v="1"/>
    <s v="23.I.IMM"/>
    <x v="1"/>
    <s v="IMM"/>
    <m/>
    <s v="23.I.IMM"/>
    <s v="Immobilizzazioni Immateriali"/>
    <x v="1"/>
  </r>
  <r>
    <x v="0"/>
    <x v="37"/>
    <x v="6"/>
    <x v="6"/>
    <n v="103027.1"/>
    <s v="Export_CoGe"/>
    <x v="1"/>
    <s v="23.I.IMM"/>
    <x v="1"/>
    <s v="IMM"/>
    <m/>
    <s v="23.I.IMM"/>
    <s v="Immobilizzazioni Immateriali"/>
    <x v="1"/>
  </r>
  <r>
    <x v="0"/>
    <x v="37"/>
    <x v="10"/>
    <x v="10"/>
    <n v="59322.69"/>
    <s v="Export_CoGe"/>
    <x v="1"/>
    <s v="23.I.IMM"/>
    <x v="1"/>
    <s v="IMM"/>
    <m/>
    <s v="23.I.IMM"/>
    <s v="Immobilizzazioni Immateriali"/>
    <x v="1"/>
  </r>
  <r>
    <x v="0"/>
    <x v="37"/>
    <x v="12"/>
    <x v="12"/>
    <n v="87545.25"/>
    <s v="Export_CoGe"/>
    <x v="1"/>
    <s v="24.I.MAT"/>
    <x v="3"/>
    <s v="MAT"/>
    <m/>
    <s v="24.I.MAT"/>
    <s v="Immobilizzazioni Materiali"/>
    <x v="1"/>
  </r>
  <r>
    <x v="0"/>
    <x v="37"/>
    <x v="14"/>
    <x v="14"/>
    <n v="693957.03"/>
    <s v="Export_CoGe"/>
    <x v="1"/>
    <s v="24.I.MAT"/>
    <x v="3"/>
    <s v="MAT"/>
    <m/>
    <s v="24.I.MAT"/>
    <s v="Immobilizzazioni Materiali"/>
    <x v="1"/>
  </r>
  <r>
    <x v="0"/>
    <x v="37"/>
    <x v="16"/>
    <x v="16"/>
    <n v="136992.31"/>
    <s v="Export_CoGe"/>
    <x v="1"/>
    <s v="24.I.MAT"/>
    <x v="3"/>
    <s v="MAT"/>
    <m/>
    <s v="24.I.MAT"/>
    <s v="Immobilizzazioni Materiali"/>
    <x v="1"/>
  </r>
  <r>
    <x v="0"/>
    <x v="37"/>
    <x v="18"/>
    <x v="18"/>
    <n v="229033.74"/>
    <s v="Export_CoGe"/>
    <x v="1"/>
    <s v="24.I.MAT"/>
    <x v="3"/>
    <s v="MAT"/>
    <m/>
    <s v="24.I.MAT"/>
    <s v="Immobilizzazioni Materiali"/>
    <x v="1"/>
  </r>
  <r>
    <x v="0"/>
    <x v="37"/>
    <x v="407"/>
    <x v="406"/>
    <n v="140736"/>
    <s v="Export_CoGe"/>
    <x v="1"/>
    <s v="24.I.MAT"/>
    <x v="3"/>
    <s v="MAT"/>
    <m/>
    <s v="24.I.MAT"/>
    <s v="Immobilizzazioni Materiali"/>
    <x v="1"/>
  </r>
  <r>
    <x v="0"/>
    <x v="37"/>
    <x v="21"/>
    <x v="21"/>
    <n v="319446.49000000005"/>
    <s v="Export_CoGe"/>
    <x v="1"/>
    <s v="24.I.MAT"/>
    <x v="3"/>
    <s v="MAT"/>
    <m/>
    <s v="24.I.MAT"/>
    <s v="Immobilizzazioni Materiali"/>
    <x v="1"/>
  </r>
  <r>
    <x v="0"/>
    <x v="37"/>
    <x v="437"/>
    <x v="437"/>
    <n v="1508.2"/>
    <s v="Export_CoGe"/>
    <x v="1"/>
    <s v="24.I.MAT"/>
    <x v="3"/>
    <s v="MAT"/>
    <m/>
    <s v="24.I.MAT"/>
    <s v="Immobilizzazioni Materiali"/>
    <x v="1"/>
  </r>
  <r>
    <x v="0"/>
    <x v="37"/>
    <x v="24"/>
    <x v="24"/>
    <n v="95968.39"/>
    <s v="Export_CoGe"/>
    <x v="1"/>
    <s v="24.I.MAT"/>
    <x v="3"/>
    <s v="MAT"/>
    <m/>
    <s v="24.I.MAT"/>
    <s v="Immobilizzazioni Materiali"/>
    <x v="1"/>
  </r>
  <r>
    <x v="0"/>
    <x v="37"/>
    <x v="26"/>
    <x v="26"/>
    <n v="16409.09"/>
    <s v="Export_CoGe"/>
    <x v="1"/>
    <s v="24.I.MAT"/>
    <x v="3"/>
    <s v="MAT"/>
    <m/>
    <s v="24.I.MAT"/>
    <s v="Immobilizzazioni Materiali"/>
    <x v="1"/>
  </r>
  <r>
    <x v="0"/>
    <x v="37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37"/>
    <x v="36"/>
    <x v="36"/>
    <n v="340"/>
    <s v="Export_CoGe"/>
    <x v="1"/>
    <s v="25.I.FIN"/>
    <x v="7"/>
    <s v="IFIN"/>
    <m/>
    <s v="25.I.FIN"/>
    <s v="Immobilizzazioni Finanziarie"/>
    <x v="1"/>
  </r>
  <r>
    <x v="0"/>
    <x v="37"/>
    <x v="38"/>
    <x v="38"/>
    <n v="2500"/>
    <s v="Export_CoGe"/>
    <x v="1"/>
    <s v="25.I.FIN"/>
    <x v="7"/>
    <s v="IFIN"/>
    <m/>
    <s v="25.I.FIN"/>
    <s v="Immobilizzazioni Finanziarie"/>
    <x v="1"/>
  </r>
  <r>
    <x v="0"/>
    <x v="37"/>
    <x v="40"/>
    <x v="40"/>
    <n v="250"/>
    <s v="Export_CoGe"/>
    <x v="1"/>
    <s v="25.I.FIN"/>
    <x v="7"/>
    <s v="IFIN"/>
    <m/>
    <s v="25.I.FIN"/>
    <s v="Immobilizzazioni Finanziarie"/>
    <x v="1"/>
  </r>
  <r>
    <x v="0"/>
    <x v="37"/>
    <x v="317"/>
    <x v="317"/>
    <n v="997500"/>
    <s v="Export_CoGe"/>
    <x v="1"/>
    <s v="25.I.FIN"/>
    <x v="7"/>
    <s v="IFIN"/>
    <m/>
    <s v="25.I.FIN"/>
    <s v="Immobilizzazioni Finanziarie"/>
    <x v="1"/>
  </r>
  <r>
    <x v="0"/>
    <x v="37"/>
    <x v="318"/>
    <x v="318"/>
    <n v="57523.069999999992"/>
    <s v="Export_CoGe"/>
    <x v="1"/>
    <s v="25.I.FIN"/>
    <x v="7"/>
    <s v="IFIN"/>
    <m/>
    <s v="25.I.FIN"/>
    <s v="Immobilizzazioni Finanziarie"/>
    <x v="1"/>
  </r>
  <r>
    <x v="0"/>
    <x v="37"/>
    <x v="351"/>
    <x v="350"/>
    <n v="82115.999999999985"/>
    <s v="Export_CoGe"/>
    <x v="1"/>
    <s v="25.I.FIN"/>
    <x v="7"/>
    <s v="IFIN"/>
    <m/>
    <s v="25.I.FIN"/>
    <s v="Immobilizzazioni Finanziarie"/>
    <x v="1"/>
  </r>
  <r>
    <x v="0"/>
    <x v="37"/>
    <x v="45"/>
    <x v="45"/>
    <n v="450078.18"/>
    <s v="Export_CoGe"/>
    <x v="1"/>
    <s v="26.MAG"/>
    <x v="9"/>
    <s v="MAG"/>
    <m/>
    <s v="26.MAG"/>
    <s v="Rimanenze"/>
    <x v="1"/>
  </r>
  <r>
    <x v="0"/>
    <x v="37"/>
    <x v="49"/>
    <x v="49"/>
    <n v="275254.90000000002"/>
    <s v="Export_CoGe"/>
    <x v="1"/>
    <s v="26.MAG"/>
    <x v="9"/>
    <s v="MAG"/>
    <m/>
    <s v="26.MAG"/>
    <s v="Rimanenze"/>
    <x v="1"/>
  </r>
  <r>
    <x v="0"/>
    <x v="37"/>
    <x v="51"/>
    <x v="51"/>
    <n v="1718219.2099999897"/>
    <s v="Export_CoGe"/>
    <x v="1"/>
    <s v="27.CLI"/>
    <x v="10"/>
    <s v="CLI"/>
    <m/>
    <s v="27.CLI"/>
    <s v="Crediti Commerciali"/>
    <x v="1"/>
  </r>
  <r>
    <x v="0"/>
    <x v="37"/>
    <x v="53"/>
    <x v="53"/>
    <n v="141703.33000000002"/>
    <s v="Export_CoGe"/>
    <x v="1"/>
    <s v="27.CLI"/>
    <x v="10"/>
    <s v="CLI"/>
    <m/>
    <s v="27.CLI"/>
    <s v="Crediti Commerciali"/>
    <x v="1"/>
  </r>
  <r>
    <x v="0"/>
    <x v="37"/>
    <x v="55"/>
    <x v="55"/>
    <n v="180379.81999999995"/>
    <s v="Export_CoGe"/>
    <x v="1"/>
    <s v="27.CLI"/>
    <x v="10"/>
    <s v="CLI"/>
    <m/>
    <s v="27.CLI"/>
    <s v="Crediti Commerciali"/>
    <x v="1"/>
  </r>
  <r>
    <x v="0"/>
    <x v="37"/>
    <x v="57"/>
    <x v="57"/>
    <n v="223689.43000000002"/>
    <s v="Export_CoGe"/>
    <x v="1"/>
    <s v="27.CLI"/>
    <x v="10"/>
    <s v="CLI"/>
    <m/>
    <s v="27.CLI"/>
    <s v="Crediti Commerciali"/>
    <x v="1"/>
  </r>
  <r>
    <x v="0"/>
    <x v="37"/>
    <x v="61"/>
    <x v="61"/>
    <n v="1552.7599999999998"/>
    <s v="Export_CoGe"/>
    <x v="1"/>
    <s v="31.PTN"/>
    <x v="12"/>
    <s v="PTN"/>
    <m/>
    <s v="31.PTN"/>
    <s v="Crediti Tributari"/>
    <x v="1"/>
  </r>
  <r>
    <x v="0"/>
    <x v="37"/>
    <x v="319"/>
    <x v="319"/>
    <n v="128080.93999999999"/>
    <s v="Export_CoGe"/>
    <x v="1"/>
    <s v="31.PTN"/>
    <x v="12"/>
    <s v="PTN"/>
    <m/>
    <s v="31.PTN"/>
    <s v="Crediti Tributari"/>
    <x v="1"/>
  </r>
  <r>
    <x v="0"/>
    <x v="37"/>
    <x v="320"/>
    <x v="320"/>
    <n v="-223.00000000023283"/>
    <s v="Export_CoGe"/>
    <x v="1"/>
    <s v="31.PTN"/>
    <x v="12"/>
    <s v="PTN"/>
    <m/>
    <s v="31.PTN"/>
    <s v="Crediti Tributari"/>
    <x v="1"/>
  </r>
  <r>
    <x v="0"/>
    <x v="37"/>
    <x v="78"/>
    <x v="78"/>
    <n v="21841.969999999987"/>
    <s v="Export_CoGe"/>
    <x v="1"/>
    <s v="29.AC"/>
    <x v="11"/>
    <s v="FOR"/>
    <m/>
    <s v="28.FOR"/>
    <s v="Altri Crediti"/>
    <x v="1"/>
  </r>
  <r>
    <x v="0"/>
    <x v="37"/>
    <x v="84"/>
    <x v="84"/>
    <n v="171669.30000000002"/>
    <s v="Export_CoGe"/>
    <x v="1"/>
    <s v="29.AC"/>
    <x v="11"/>
    <s v="AC"/>
    <m/>
    <s v="29.AC"/>
    <s v="Altri Crediti"/>
    <x v="1"/>
  </r>
  <r>
    <x v="0"/>
    <x v="37"/>
    <x v="86"/>
    <x v="86"/>
    <n v="6675.8700000000463"/>
    <s v="Export_CoGe"/>
    <x v="1"/>
    <s v="29.AC"/>
    <x v="11"/>
    <s v="AC"/>
    <m/>
    <s v="29.AC"/>
    <s v="Altri Crediti"/>
    <x v="1"/>
  </r>
  <r>
    <x v="0"/>
    <x v="37"/>
    <x v="88"/>
    <x v="88"/>
    <n v="-149.5899999999483"/>
    <s v="Export_CoGe"/>
    <x v="1"/>
    <s v="30.AD"/>
    <x v="13"/>
    <s v="AD"/>
    <m/>
    <s v="30.AD"/>
    <s v="Altri Crediti"/>
    <x v="1"/>
  </r>
  <r>
    <x v="0"/>
    <x v="37"/>
    <x v="92"/>
    <x v="92"/>
    <n v="47142.770000000004"/>
    <s v="Export_CoGe"/>
    <x v="1"/>
    <s v="29.AC"/>
    <x v="11"/>
    <s v="AC"/>
    <m/>
    <s v="29.AC"/>
    <s v="Altri Crediti"/>
    <x v="1"/>
  </r>
  <r>
    <x v="0"/>
    <x v="37"/>
    <x v="96"/>
    <x v="96"/>
    <n v="3182.4"/>
    <s v="Export_CoGe"/>
    <x v="1"/>
    <s v="29.AC"/>
    <x v="11"/>
    <s v="AC"/>
    <m/>
    <s v="29.AC"/>
    <s v="Altri Crediti"/>
    <x v="1"/>
  </r>
  <r>
    <x v="0"/>
    <x v="37"/>
    <x v="322"/>
    <x v="322"/>
    <n v="2.4099999999887132"/>
    <s v="Export_CoGe"/>
    <x v="1"/>
    <s v="29.AC"/>
    <x v="11"/>
    <s v="AC"/>
    <m/>
    <s v="29.AC"/>
    <s v="Altri Crediti"/>
    <x v="1"/>
  </r>
  <r>
    <x v="0"/>
    <x v="37"/>
    <x v="107"/>
    <x v="107"/>
    <n v="19674.690000000002"/>
    <s v="Export_CoGe"/>
    <x v="1"/>
    <s v="29.AC"/>
    <x v="11"/>
    <s v="AC"/>
    <m/>
    <s v="29.AC"/>
    <s v="Ratei/Risconti Attivi"/>
    <x v="1"/>
  </r>
  <r>
    <x v="0"/>
    <x v="37"/>
    <x v="109"/>
    <x v="109"/>
    <n v="3184.8600000000024"/>
    <s v="Export_CoGe"/>
    <x v="1"/>
    <s v="36.LIQ"/>
    <x v="15"/>
    <s v="BREVE "/>
    <m/>
    <s v="36.LIQ"/>
    <s v="Debiti a Breve (Liquidità)"/>
    <x v="1"/>
  </r>
  <r>
    <x v="0"/>
    <x v="37"/>
    <x v="323"/>
    <x v="323"/>
    <n v="23100.717999998247"/>
    <s v="Export_CoGe"/>
    <x v="1"/>
    <s v="36.LIQ"/>
    <x v="15"/>
    <s v="BREVE "/>
    <m/>
    <s v="36.LIQ"/>
    <s v="Debiti a Breve (Liquidità)"/>
    <x v="1"/>
  </r>
  <r>
    <x v="0"/>
    <x v="37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37"/>
    <x v="411"/>
    <x v="410"/>
    <n v="599.77999999999975"/>
    <s v="Export_CoGe"/>
    <x v="1"/>
    <s v="36.LIQ"/>
    <x v="15"/>
    <s v="BREVE "/>
    <m/>
    <s v="36.LIQ"/>
    <s v="Debiti a Breve (Liquidità)"/>
    <x v="1"/>
  </r>
  <r>
    <x v="0"/>
    <x v="37"/>
    <x v="438"/>
    <x v="439"/>
    <n v="313.8"/>
    <s v="Export_CoGe"/>
    <x v="1"/>
    <s v="36.LIQ"/>
    <x v="15"/>
    <s v="BREVE "/>
    <m/>
    <s v="36.LIQ"/>
    <s v="Debiti a Breve (Liquidità)"/>
    <x v="1"/>
  </r>
  <r>
    <x v="0"/>
    <x v="37"/>
    <x v="117"/>
    <x v="117"/>
    <n v="80450.290000011213"/>
    <s v="Export_CoGe"/>
    <x v="1"/>
    <s v="36.LIQ"/>
    <x v="15"/>
    <s v="BREVE "/>
    <m/>
    <s v="36.LIQ"/>
    <s v="Debiti a Breve (Liquidità)"/>
    <x v="1"/>
  </r>
  <r>
    <x v="0"/>
    <x v="37"/>
    <x v="325"/>
    <x v="199"/>
    <n v="184383.94999999367"/>
    <s v="Export_CoGe"/>
    <x v="1"/>
    <s v="36.LIQ"/>
    <x v="15"/>
    <s v="BREVE "/>
    <m/>
    <s v="36.LIQ"/>
    <s v="Debiti a Breve (Liquidità)"/>
    <x v="1"/>
  </r>
  <r>
    <x v="0"/>
    <x v="37"/>
    <x v="126"/>
    <x v="126"/>
    <n v="63527.220000002766"/>
    <s v="Export_CoGe"/>
    <x v="1"/>
    <s v="36.LIQ"/>
    <x v="15"/>
    <s v="BREVE "/>
    <m/>
    <s v="36.LIQ"/>
    <s v="Debiti a Breve (Liquidità)"/>
    <x v="1"/>
  </r>
  <r>
    <x v="0"/>
    <x v="37"/>
    <x v="128"/>
    <x v="128"/>
    <n v="217513.22000000026"/>
    <s v="Export_CoGe"/>
    <x v="1"/>
    <s v="36.LIQ"/>
    <x v="15"/>
    <s v="BREVE "/>
    <m/>
    <s v="36.LIQ"/>
    <s v="Debiti a Breve (Liquidità)"/>
    <x v="1"/>
  </r>
  <r>
    <x v="0"/>
    <x v="37"/>
    <x v="130"/>
    <x v="130"/>
    <n v="38018.130000000354"/>
    <s v="Export_CoGe"/>
    <x v="1"/>
    <s v="36.LIQ"/>
    <x v="15"/>
    <s v="BREVE "/>
    <m/>
    <s v="36.LIQ"/>
    <s v="Debiti a Breve (Liquidità)"/>
    <x v="1"/>
  </r>
  <r>
    <x v="0"/>
    <x v="37"/>
    <x v="132"/>
    <x v="132"/>
    <n v="11702.160000000003"/>
    <s v="Export_CoGe"/>
    <x v="1"/>
    <s v="36.LIQ"/>
    <x v="15"/>
    <s v="BREVE "/>
    <m/>
    <s v="36.LIQ"/>
    <s v="Debiti a Breve (Liquidità)"/>
    <x v="1"/>
  </r>
  <r>
    <x v="0"/>
    <x v="37"/>
    <x v="326"/>
    <x v="440"/>
    <n v="92460.108999999007"/>
    <s v="Export_CoGe"/>
    <x v="1"/>
    <s v="36.LIQ"/>
    <x v="15"/>
    <s v="BREVE "/>
    <m/>
    <s v="36.LIQ"/>
    <s v="Debiti a Breve (Liquidità)"/>
    <x v="1"/>
  </r>
  <r>
    <x v="0"/>
    <x v="37"/>
    <x v="327"/>
    <x v="326"/>
    <n v="2417.0400000000009"/>
    <s v="Export_CoGe"/>
    <x v="1"/>
    <s v="36.LIQ"/>
    <x v="15"/>
    <s v="BREVE "/>
    <m/>
    <s v="36.LIQ"/>
    <s v="Debiti a Breve (Liquidità)"/>
    <x v="1"/>
  </r>
  <r>
    <x v="0"/>
    <x v="37"/>
    <x v="359"/>
    <x v="358"/>
    <n v="60741.039999999935"/>
    <s v="Export_CoGe"/>
    <x v="1"/>
    <s v="36.LIQ"/>
    <x v="15"/>
    <s v="BREVE "/>
    <m/>
    <s v="36.LIQ"/>
    <s v="Debiti a Breve (Liquidità)"/>
    <x v="1"/>
  </r>
  <r>
    <x v="0"/>
    <x v="37"/>
    <x v="365"/>
    <x v="364"/>
    <n v="186.06000000000108"/>
    <s v="Export_CoGe"/>
    <x v="1"/>
    <s v="36.LIQ"/>
    <x v="15"/>
    <s v="BREVE "/>
    <m/>
    <s v="36.LIQ"/>
    <s v="Debiti a Breve (Liquidità)"/>
    <x v="1"/>
  </r>
  <r>
    <x v="0"/>
    <x v="37"/>
    <x v="439"/>
    <x v="441"/>
    <n v="75781.26999999999"/>
    <s v="Export_CoGe"/>
    <x v="1"/>
    <s v="36.LIQ"/>
    <x v="15"/>
    <s v="BREVE "/>
    <m/>
    <s v="36.LIQ"/>
    <s v="Debiti a Breve (Liquidità)"/>
    <x v="1"/>
  </r>
  <r>
    <x v="0"/>
    <x v="37"/>
    <x v="328"/>
    <x v="327"/>
    <n v="1000063.42"/>
    <s v="Export_CoGe"/>
    <x v="1"/>
    <s v="36.LIQ"/>
    <x v="15"/>
    <s v="BREVE "/>
    <m/>
    <s v="36.LIQ"/>
    <s v="Debiti a Breve (Liquidità)"/>
    <x v="1"/>
  </r>
  <r>
    <x v="0"/>
    <x v="37"/>
    <x v="329"/>
    <x v="328"/>
    <n v="898810"/>
    <s v="Export_CoGe"/>
    <x v="1"/>
    <s v="36.LIQ"/>
    <x v="15"/>
    <s v="BREVE "/>
    <m/>
    <s v="36.LIQ"/>
    <s v="Debiti a Breve (Liquidità)"/>
    <x v="1"/>
  </r>
  <r>
    <x v="0"/>
    <x v="37"/>
    <x v="145"/>
    <x v="145"/>
    <n v="-7550.0000000000746"/>
    <s v="Export_CoGe"/>
    <x v="1"/>
    <s v="34.CS"/>
    <x v="18"/>
    <s v="PN"/>
    <m/>
    <s v="34.CS"/>
    <s v="Capitale "/>
    <x v="1"/>
  </r>
  <r>
    <x v="0"/>
    <x v="37"/>
    <x v="147"/>
    <x v="147"/>
    <n v="-100000"/>
    <s v="Export_CoGe"/>
    <x v="1"/>
    <s v="34.CS"/>
    <x v="18"/>
    <s v="PN"/>
    <m/>
    <s v="34.CS"/>
    <s v="Capitale "/>
    <x v="1"/>
  </r>
  <r>
    <x v="0"/>
    <x v="37"/>
    <x v="149"/>
    <x v="149"/>
    <n v="-800000"/>
    <s v="Export_CoGe"/>
    <x v="1"/>
    <s v="34.CS"/>
    <x v="18"/>
    <s v="PN"/>
    <m/>
    <s v="34.CS"/>
    <s v="Capitale "/>
    <x v="1"/>
  </r>
  <r>
    <x v="0"/>
    <x v="37"/>
    <x v="151"/>
    <x v="151"/>
    <n v="-99477.040000000008"/>
    <s v="Export_CoGe"/>
    <x v="1"/>
    <s v="35.RIS"/>
    <x v="19"/>
    <s v="PN"/>
    <m/>
    <s v="35.RIS"/>
    <s v="Riserva Legale"/>
    <x v="1"/>
  </r>
  <r>
    <x v="0"/>
    <x v="37"/>
    <x v="330"/>
    <x v="329"/>
    <n v="-82116.000000000044"/>
    <s v="Export_CoGe"/>
    <x v="1"/>
    <s v="35.RIS"/>
    <x v="19"/>
    <s v="PN"/>
    <m/>
    <s v="35.RIS_bis"/>
    <s v="VII - Riserva per operaz. di copertura dei flussi finanz. attesi"/>
    <x v="1"/>
  </r>
  <r>
    <x v="0"/>
    <x v="37"/>
    <x v="154"/>
    <x v="154"/>
    <n v="-100905.84000000001"/>
    <s v="Export_CoGe"/>
    <x v="1"/>
    <s v="35.RIS"/>
    <x v="19"/>
    <s v="PN"/>
    <m/>
    <s v="35.RIS"/>
    <s v="Altre Riserve"/>
    <x v="1"/>
  </r>
  <r>
    <x v="0"/>
    <x v="37"/>
    <x v="157"/>
    <x v="157"/>
    <n v="-145827.03999999916"/>
    <s v="Export_CoGe"/>
    <x v="1"/>
    <s v="23.I.MATFON"/>
    <x v="20"/>
    <s v="MAT"/>
    <m/>
    <s v="23.I.MATFON"/>
    <s v="Immobilizzazioni Materiali"/>
    <x v="1"/>
  </r>
  <r>
    <x v="0"/>
    <x v="37"/>
    <x v="158"/>
    <x v="158"/>
    <n v="-258199.84000000003"/>
    <s v="Export_CoGe"/>
    <x v="1"/>
    <s v="23.I.MATFON"/>
    <x v="20"/>
    <s v="MAT"/>
    <m/>
    <s v="23.I.MATFON"/>
    <s v="Immobilizzazioni Materiali"/>
    <x v="1"/>
  </r>
  <r>
    <x v="0"/>
    <x v="37"/>
    <x v="159"/>
    <x v="159"/>
    <n v="-203825.08000000002"/>
    <s v="Export_CoGe"/>
    <x v="1"/>
    <s v="23.I.MATFON"/>
    <x v="20"/>
    <s v="MAT"/>
    <m/>
    <s v="23.I.MATFON"/>
    <s v="Immobilizzazioni Materiali"/>
    <x v="1"/>
  </r>
  <r>
    <x v="0"/>
    <x v="37"/>
    <x v="161"/>
    <x v="161"/>
    <n v="-74171.960000000006"/>
    <s v="Export_CoGe"/>
    <x v="1"/>
    <s v="23.I.MATFON"/>
    <x v="20"/>
    <s v="MAT"/>
    <m/>
    <s v="23.I.MATFON"/>
    <s v="Immobilizzazioni Materiali"/>
    <x v="1"/>
  </r>
  <r>
    <x v="0"/>
    <x v="37"/>
    <x v="162"/>
    <x v="162"/>
    <n v="-16559.320000000007"/>
    <s v="Export_CoGe"/>
    <x v="1"/>
    <s v="23.I.MATFON"/>
    <x v="20"/>
    <s v="MAT"/>
    <m/>
    <s v="23.I.MATFON"/>
    <s v="Immobilizzazioni Materiali"/>
    <x v="1"/>
  </r>
  <r>
    <x v="0"/>
    <x v="37"/>
    <x v="163"/>
    <x v="163"/>
    <n v="-12034.05999999999"/>
    <s v="Export_CoGe"/>
    <x v="1"/>
    <s v="23.I.MATFON"/>
    <x v="20"/>
    <s v="MAT"/>
    <m/>
    <s v="23.I.MATFON"/>
    <s v="Immobilizzazioni Materiali"/>
    <x v="1"/>
  </r>
  <r>
    <x v="0"/>
    <x v="37"/>
    <x v="164"/>
    <x v="164"/>
    <n v="-18306.359999999997"/>
    <s v="Export_CoGe"/>
    <x v="1"/>
    <s v="23.I.MATFON"/>
    <x v="20"/>
    <s v="MAT"/>
    <m/>
    <s v="23.I.MATFON"/>
    <s v="Immobilizzazioni Materiali"/>
    <x v="1"/>
  </r>
  <r>
    <x v="0"/>
    <x v="37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37"/>
    <x v="167"/>
    <x v="167"/>
    <n v="-13463"/>
    <s v="Export_CoGe"/>
    <x v="1"/>
    <s v="23.I.IMMFON"/>
    <x v="21"/>
    <s v="IMM"/>
    <m/>
    <s v="23.I.IMMFON"/>
    <s v="Immobilizzazioni Immateriali"/>
    <x v="1"/>
  </r>
  <r>
    <x v="0"/>
    <x v="37"/>
    <x v="168"/>
    <x v="168"/>
    <n v="-44899.17000000002"/>
    <s v="Export_CoGe"/>
    <x v="1"/>
    <s v="23.I.IMMFON"/>
    <x v="21"/>
    <s v="IMM"/>
    <m/>
    <s v="23.I.IMMFON"/>
    <s v="Immobilizzazioni Immateriali"/>
    <x v="1"/>
  </r>
  <r>
    <x v="0"/>
    <x v="37"/>
    <x v="169"/>
    <x v="169"/>
    <n v="-58593.18"/>
    <s v="Export_CoGe"/>
    <x v="1"/>
    <s v="23.I.IMMFON"/>
    <x v="21"/>
    <s v="IMM"/>
    <m/>
    <s v="23.I.IMMFON"/>
    <s v="Immobilizzazioni Immateriali"/>
    <x v="1"/>
  </r>
  <r>
    <x v="0"/>
    <x v="37"/>
    <x v="170"/>
    <x v="170"/>
    <n v="-516960"/>
    <s v="Export_CoGe"/>
    <x v="1"/>
    <s v="33.PROV"/>
    <x v="22"/>
    <s v="PROV"/>
    <m/>
    <s v="33.PROV"/>
    <s v="Altri Fondi "/>
    <x v="1"/>
  </r>
  <r>
    <x v="0"/>
    <x v="37"/>
    <x v="333"/>
    <x v="332"/>
    <n v="-100000"/>
    <s v="Export_CoGe"/>
    <x v="1"/>
    <s v="26.MAG"/>
    <x v="9"/>
    <s v="MAG"/>
    <m/>
    <s v="26.MAG"/>
    <s v="Rimanenze"/>
    <x v="1"/>
  </r>
  <r>
    <x v="0"/>
    <x v="37"/>
    <x v="398"/>
    <x v="397"/>
    <n v="-51958.579999999987"/>
    <s v="Export_CoGe"/>
    <x v="1"/>
    <s v="26.MAG"/>
    <x v="9"/>
    <s v="MAG"/>
    <m/>
    <s v="26.MAG"/>
    <s v="Rimanenze"/>
    <x v="1"/>
  </r>
  <r>
    <x v="0"/>
    <x v="37"/>
    <x v="172"/>
    <x v="172"/>
    <n v="-200116.82999999967"/>
    <s v="Export_CoGe"/>
    <x v="1"/>
    <s v="38.TFR"/>
    <x v="23"/>
    <s v="TFR"/>
    <m/>
    <s v="38.TFR"/>
    <s v="Fondo TFR"/>
    <x v="1"/>
  </r>
  <r>
    <x v="0"/>
    <x v="37"/>
    <x v="173"/>
    <x v="173"/>
    <n v="-465360.58000000007"/>
    <s v="Export_CoGe"/>
    <x v="1"/>
    <s v="38.TFR"/>
    <x v="23"/>
    <s v="TFR"/>
    <m/>
    <s v="38.TFR"/>
    <s v="Fondo TFR"/>
    <x v="1"/>
  </r>
  <r>
    <x v="0"/>
    <x v="37"/>
    <x v="174"/>
    <x v="174"/>
    <n v="-8774.2600000000093"/>
    <s v="Export_CoGe"/>
    <x v="1"/>
    <s v="38.TFR"/>
    <x v="23"/>
    <s v="TFR"/>
    <m/>
    <s v="38.TFR"/>
    <s v="Fondo TFR"/>
    <x v="1"/>
  </r>
  <r>
    <x v="0"/>
    <x v="37"/>
    <x v="177"/>
    <x v="177"/>
    <n v="-195502.61"/>
    <s v="Export_CoGe"/>
    <x v="1"/>
    <s v="27.CLI"/>
    <x v="10"/>
    <s v="CLI"/>
    <m/>
    <s v="27.CLI"/>
    <s v="Crediti Commerciali"/>
    <x v="1"/>
  </r>
  <r>
    <x v="0"/>
    <x v="37"/>
    <x v="183"/>
    <x v="183"/>
    <n v="-146611.79"/>
    <s v="Export_CoGe"/>
    <x v="1"/>
    <s v="37.DFIN"/>
    <x v="25"/>
    <s v="LUNGO"/>
    <m/>
    <s v="37.DFIN"/>
    <s v="Debiti Finanziari (MLT)"/>
    <x v="1"/>
  </r>
  <r>
    <x v="0"/>
    <x v="37"/>
    <x v="189"/>
    <x v="189"/>
    <n v="-291914.07000000018"/>
    <s v="Export_CoGe"/>
    <x v="1"/>
    <s v="37.DFIN"/>
    <x v="25"/>
    <s v="LUNGO"/>
    <m/>
    <s v="37.DFIN"/>
    <s v="Debiti Finanziari (MLT)"/>
    <x v="1"/>
  </r>
  <r>
    <x v="0"/>
    <x v="37"/>
    <x v="193"/>
    <x v="193"/>
    <n v="-158617.24"/>
    <s v="Export_CoGe"/>
    <x v="1"/>
    <s v="37.DFIN"/>
    <x v="25"/>
    <s v="LUNGO"/>
    <m/>
    <s v="37.DFIN"/>
    <s v="Debiti Finanziari (MLT)"/>
    <x v="1"/>
  </r>
  <r>
    <x v="0"/>
    <x v="37"/>
    <x v="195"/>
    <x v="195"/>
    <n v="-39455.83"/>
    <s v="Export_CoGe"/>
    <x v="1"/>
    <s v="37.DFIN"/>
    <x v="25"/>
    <s v="LUNGO"/>
    <m/>
    <s v="37.DFIN"/>
    <s v="Debiti Finanziari (MLT)"/>
    <x v="1"/>
  </r>
  <r>
    <x v="0"/>
    <x v="37"/>
    <x v="335"/>
    <x v="334"/>
    <n v="-101700.99"/>
    <s v="Export_CoGe"/>
    <x v="1"/>
    <s v="37.DFIN"/>
    <x v="25"/>
    <s v="LUNGO"/>
    <m/>
    <s v="37.DFIN"/>
    <s v="Debiti Finanziari (MLT)"/>
    <x v="1"/>
  </r>
  <r>
    <x v="0"/>
    <x v="37"/>
    <x v="336"/>
    <x v="335"/>
    <n v="-1575217.7899999998"/>
    <s v="Export_CoGe"/>
    <x v="1"/>
    <s v="37.DFIN"/>
    <x v="25"/>
    <s v="LUNGO"/>
    <m/>
    <s v="37.DFIN"/>
    <s v="Debiti Finanziari (MLT)"/>
    <x v="1"/>
  </r>
  <r>
    <x v="0"/>
    <x v="37"/>
    <x v="399"/>
    <x v="398"/>
    <n v="-254284.06000000003"/>
    <s v="Export_CoGe"/>
    <x v="1"/>
    <s v="36.ANT"/>
    <x v="16"/>
    <s v="BREVE "/>
    <m/>
    <s v="95.ANT"/>
    <s v="Debiti a Breve (Liquidità)"/>
    <x v="1"/>
  </r>
  <r>
    <x v="0"/>
    <x v="37"/>
    <x v="440"/>
    <x v="442"/>
    <n v="-238175.27"/>
    <s v="Export_CoGe"/>
    <x v="1"/>
    <s v="36.ANT"/>
    <x v="16"/>
    <s v="BREVE "/>
    <m/>
    <s v="95.ANT"/>
    <s v="Debiti a Breve (Liquidità)"/>
    <x v="1"/>
  </r>
  <r>
    <x v="0"/>
    <x v="37"/>
    <x v="337"/>
    <x v="336"/>
    <n v="-31643.980000000003"/>
    <s v="Export_CoGe"/>
    <x v="1"/>
    <s v="37.DFIN"/>
    <x v="25"/>
    <s v="LUNGO"/>
    <m/>
    <s v="37.DFIN"/>
    <s v="Debiti Vs Altri MLT"/>
    <x v="1"/>
  </r>
  <r>
    <x v="0"/>
    <x v="37"/>
    <x v="210"/>
    <x v="210"/>
    <n v="-587240.49999999488"/>
    <s v="Export_CoGe"/>
    <x v="1"/>
    <s v="28.FOR"/>
    <x v="14"/>
    <s v="FOR"/>
    <m/>
    <s v="28.FOR"/>
    <s v="Debiti Commerciali"/>
    <x v="1"/>
  </r>
  <r>
    <x v="0"/>
    <x v="37"/>
    <x v="212"/>
    <x v="212"/>
    <n v="2048.9199999999983"/>
    <s v="Export_CoGe"/>
    <x v="1"/>
    <s v="28.FOR"/>
    <x v="14"/>
    <s v="FOR"/>
    <m/>
    <s v="28.FOR"/>
    <s v="Debiti Commerciali"/>
    <x v="1"/>
  </r>
  <r>
    <x v="0"/>
    <x v="37"/>
    <x v="214"/>
    <x v="214"/>
    <n v="-1280.3899999999983"/>
    <s v="Export_CoGe"/>
    <x v="1"/>
    <s v="28.FOR"/>
    <x v="14"/>
    <s v="FOR"/>
    <m/>
    <s v="28.FOR"/>
    <s v="Debiti Commerciali"/>
    <x v="1"/>
  </r>
  <r>
    <x v="0"/>
    <x v="37"/>
    <x v="216"/>
    <x v="216"/>
    <n v="-200319.50000000009"/>
    <s v="Export_CoGe"/>
    <x v="1"/>
    <s v="28.FOR"/>
    <x v="14"/>
    <s v="FOR"/>
    <m/>
    <s v="28.FOR"/>
    <s v="Debiti Commerciali"/>
    <x v="1"/>
  </r>
  <r>
    <x v="0"/>
    <x v="37"/>
    <x v="338"/>
    <x v="337"/>
    <n v="-102873"/>
    <s v="Export_CoGe"/>
    <x v="1"/>
    <s v="27.CLI"/>
    <x v="10"/>
    <s v="CLI"/>
    <m/>
    <s v="27.CLI"/>
    <s v="Crediti Commerciali"/>
    <x v="1"/>
  </r>
  <r>
    <x v="0"/>
    <x v="37"/>
    <x v="220"/>
    <x v="220"/>
    <n v="-244821.14999999991"/>
    <s v="Export_CoGe"/>
    <x v="1"/>
    <s v="55.DIP"/>
    <x v="31"/>
    <s v="AD"/>
    <m/>
    <s v="55.DIP"/>
    <s v="Altri Debiti"/>
    <x v="1"/>
  </r>
  <r>
    <x v="0"/>
    <x v="37"/>
    <x v="224"/>
    <x v="224"/>
    <n v="-156241.01000000047"/>
    <s v="Export_CoGe"/>
    <x v="1"/>
    <s v="30.AD"/>
    <x v="13"/>
    <s v="AD"/>
    <m/>
    <s v="30.AD"/>
    <s v="Altri Debiti"/>
    <x v="1"/>
  </r>
  <r>
    <x v="0"/>
    <x v="37"/>
    <x v="366"/>
    <x v="365"/>
    <n v="-1350.0000000002328"/>
    <s v="Export_CoGe"/>
    <x v="1"/>
    <s v="30.AD"/>
    <x v="13"/>
    <s v="AD"/>
    <m/>
    <s v="30.AD"/>
    <s v="Altri Debiti"/>
    <x v="1"/>
  </r>
  <r>
    <x v="0"/>
    <x v="37"/>
    <x v="228"/>
    <x v="228"/>
    <n v="-4999.9999999999964"/>
    <s v="Export_CoGe"/>
    <x v="1"/>
    <s v="30.AD"/>
    <x v="13"/>
    <s v="AD"/>
    <m/>
    <s v="30.AD"/>
    <s v="Altri Debiti"/>
    <x v="1"/>
  </r>
  <r>
    <x v="0"/>
    <x v="37"/>
    <x v="230"/>
    <x v="230"/>
    <n v="-5636.720000000023"/>
    <s v="Export_CoGe"/>
    <x v="1"/>
    <s v="30.AD"/>
    <x v="13"/>
    <s v="AD"/>
    <m/>
    <s v="30.AD"/>
    <s v="Altri Debiti"/>
    <x v="1"/>
  </r>
  <r>
    <x v="0"/>
    <x v="37"/>
    <x v="232"/>
    <x v="232"/>
    <n v="-4268.3599999999551"/>
    <s v="Export_CoGe"/>
    <x v="1"/>
    <s v="30.AD"/>
    <x v="13"/>
    <s v="AD"/>
    <m/>
    <s v="30.AD"/>
    <s v="Altri Debiti"/>
    <x v="1"/>
  </r>
  <r>
    <x v="0"/>
    <x v="37"/>
    <x v="234"/>
    <x v="234"/>
    <n v="-9880"/>
    <s v="Export_CoGe"/>
    <x v="1"/>
    <s v="30.AD"/>
    <x v="13"/>
    <s v="AD"/>
    <m/>
    <s v="30.AD"/>
    <s v="Altri Debiti"/>
    <x v="1"/>
  </r>
  <r>
    <x v="0"/>
    <x v="37"/>
    <x v="432"/>
    <x v="432"/>
    <n v="-1603.61"/>
    <s v="Export_CoGe"/>
    <x v="1"/>
    <s v="33.PROV"/>
    <x v="22"/>
    <s v="PROV"/>
    <m/>
    <m/>
    <s v="Altri Fondi "/>
    <x v="1"/>
  </r>
  <r>
    <x v="0"/>
    <x v="37"/>
    <x v="339"/>
    <x v="338"/>
    <n v="-71.329999999994016"/>
    <s v="Export_CoGe"/>
    <x v="1"/>
    <s v="30.AD"/>
    <x v="13"/>
    <s v="AD"/>
    <m/>
    <s v="30.AD"/>
    <s v="Altri Debiti"/>
    <x v="1"/>
  </r>
  <r>
    <x v="0"/>
    <x v="37"/>
    <x v="240"/>
    <x v="240"/>
    <n v="-4618.4499999999971"/>
    <s v="Export_CoGe"/>
    <x v="1"/>
    <s v="30.AD"/>
    <x v="13"/>
    <s v="CLI"/>
    <m/>
    <s v="27.CLI"/>
    <s v="Altri Debiti"/>
    <x v="1"/>
  </r>
  <r>
    <x v="0"/>
    <x v="37"/>
    <x v="340"/>
    <x v="339"/>
    <n v="-12169.329999999962"/>
    <s v="Export_CoGe"/>
    <x v="1"/>
    <s v="30.AD"/>
    <x v="13"/>
    <s v="AD"/>
    <m/>
    <s v="30.AD"/>
    <s v="Altri Debiti"/>
    <x v="1"/>
  </r>
  <r>
    <x v="0"/>
    <x v="37"/>
    <x v="418"/>
    <x v="417"/>
    <n v="4188.7299999999996"/>
    <s v="Export_CoGe"/>
    <x v="1"/>
    <s v="30.AD"/>
    <x v="13"/>
    <s v="AD"/>
    <m/>
    <s v="30.AD"/>
    <s v="Altri Debiti"/>
    <x v="1"/>
  </r>
  <r>
    <x v="0"/>
    <x v="37"/>
    <x v="433"/>
    <x v="433"/>
    <n v="18240"/>
    <s v="Export_CoGe"/>
    <x v="1"/>
    <s v="30.AD"/>
    <x v="13"/>
    <s v="AD"/>
    <m/>
    <m/>
    <s v="Altri Debiti"/>
    <x v="1"/>
  </r>
  <r>
    <x v="0"/>
    <x v="37"/>
    <x v="352"/>
    <x v="351"/>
    <n v="4684.1300000001211"/>
    <s v="Export_CoGe"/>
    <x v="1"/>
    <s v="31.PTN"/>
    <x v="12"/>
    <s v="PTN"/>
    <m/>
    <s v="50.IVA"/>
    <s v="Posizione Tributaria Netta"/>
    <x v="1"/>
  </r>
  <r>
    <x v="0"/>
    <x v="37"/>
    <x v="251"/>
    <x v="251"/>
    <n v="-75593.920000000042"/>
    <s v="Export_CoGe"/>
    <x v="1"/>
    <s v="31.PTN"/>
    <x v="12"/>
    <s v="PTN"/>
    <m/>
    <s v="30.AD"/>
    <s v="Posizione Tributaria Netta"/>
    <x v="1"/>
  </r>
  <r>
    <x v="0"/>
    <x v="37"/>
    <x v="253"/>
    <x v="253"/>
    <n v="-14148.16"/>
    <s v="Export_CoGe"/>
    <x v="1"/>
    <s v="31.PTN"/>
    <x v="12"/>
    <s v="PTN"/>
    <m/>
    <s v="31.PTN"/>
    <s v="Posizione Tributaria Netta"/>
    <x v="1"/>
  </r>
  <r>
    <x v="0"/>
    <x v="37"/>
    <x v="341"/>
    <x v="340"/>
    <n v="-267.07"/>
    <s v="Export_CoGe"/>
    <x v="1"/>
    <s v="31.PTN"/>
    <x v="12"/>
    <s v="AD"/>
    <m/>
    <s v="30.AD"/>
    <s v="Posizione Tributaria Netta"/>
    <x v="1"/>
  </r>
  <r>
    <x v="0"/>
    <x v="37"/>
    <x v="256"/>
    <x v="256"/>
    <n v="-262.95000000002437"/>
    <s v="Export_CoGe"/>
    <x v="1"/>
    <s v="31.PTN"/>
    <x v="12"/>
    <s v="PTN"/>
    <m/>
    <s v="31.PTN"/>
    <s v="Posizione Tributaria Netta"/>
    <x v="1"/>
  </r>
  <r>
    <x v="0"/>
    <x v="37"/>
    <x v="258"/>
    <x v="258"/>
    <n v="-2.8499999999999726"/>
    <s v="Export_CoGe"/>
    <x v="1"/>
    <s v="31.PTN"/>
    <x v="12"/>
    <s v="AD"/>
    <m/>
    <s v="30.AD"/>
    <s v="Posizione Tributaria Netta"/>
    <x v="1"/>
  </r>
  <r>
    <x v="0"/>
    <x v="37"/>
    <x v="262"/>
    <x v="262"/>
    <n v="-85476.000000000058"/>
    <s v="Export_CoGe"/>
    <x v="1"/>
    <s v="30.AD"/>
    <x v="13"/>
    <s v="AD"/>
    <m/>
    <s v="30.AD"/>
    <s v="Debiti vs Ist. Previdenziali"/>
    <x v="1"/>
  </r>
  <r>
    <x v="0"/>
    <x v="37"/>
    <x v="264"/>
    <x v="264"/>
    <n v="1320.3299999999981"/>
    <s v="Export_CoGe"/>
    <x v="1"/>
    <s v="30.AD"/>
    <x v="13"/>
    <s v="AD"/>
    <m/>
    <s v="30.AD"/>
    <s v="Debiti vs Ist. Previdenziali"/>
    <x v="1"/>
  </r>
  <r>
    <x v="0"/>
    <x v="37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37"/>
    <x v="343"/>
    <x v="342"/>
    <n v="-6.24"/>
    <s v="Export_CoGe"/>
    <x v="1"/>
    <s v="30.AD"/>
    <x v="13"/>
    <s v="AD"/>
    <m/>
    <s v="30.AD"/>
    <s v="Debiti vs Ist. Previdenziali"/>
    <x v="1"/>
  </r>
  <r>
    <x v="0"/>
    <x v="37"/>
    <x v="344"/>
    <x v="343"/>
    <n v="-336.31"/>
    <s v="Export_CoGe"/>
    <x v="1"/>
    <s v="30.AD"/>
    <x v="13"/>
    <s v="AD"/>
    <m/>
    <s v="30.AD"/>
    <s v="Debiti vs Ist. Previdenziali"/>
    <x v="1"/>
  </r>
  <r>
    <x v="0"/>
    <x v="37"/>
    <x v="269"/>
    <x v="269"/>
    <n v="-466.78999999999996"/>
    <s v="Export_CoGe"/>
    <x v="1"/>
    <s v="30.AD"/>
    <x v="13"/>
    <s v="AD"/>
    <m/>
    <s v="30.AD"/>
    <s v="Debiti vs Ist. Previdenziali"/>
    <x v="1"/>
  </r>
  <r>
    <x v="0"/>
    <x v="37"/>
    <x v="271"/>
    <x v="271"/>
    <n v="-2325.909999999998"/>
    <s v="Export_CoGe"/>
    <x v="1"/>
    <s v="30.AD"/>
    <x v="13"/>
    <s v="AD"/>
    <m/>
    <s v="30.AD"/>
    <s v="Debiti vs Ist. Previdenziali"/>
    <x v="1"/>
  </r>
  <r>
    <x v="0"/>
    <x v="37"/>
    <x v="273"/>
    <x v="273"/>
    <n v="113.48999999999978"/>
    <s v="Export_CoGe"/>
    <x v="1"/>
    <s v="30.AD"/>
    <x v="13"/>
    <s v="AD"/>
    <m/>
    <s v="30.AD"/>
    <s v="Debiti vs Ist. Previdenziali"/>
    <x v="1"/>
  </r>
  <r>
    <x v="0"/>
    <x v="37"/>
    <x v="275"/>
    <x v="275"/>
    <n v="-165.00000000000045"/>
    <s v="Export_CoGe"/>
    <x v="1"/>
    <s v="30.AD"/>
    <x v="13"/>
    <s v="AD"/>
    <m/>
    <s v="30.AD"/>
    <s v="Debiti vs Ist. Previdenziali"/>
    <x v="1"/>
  </r>
  <r>
    <x v="0"/>
    <x v="37"/>
    <x v="277"/>
    <x v="277"/>
    <n v="-1942.6799999999985"/>
    <s v="Export_CoGe"/>
    <x v="1"/>
    <s v="30.AD"/>
    <x v="13"/>
    <s v="AD"/>
    <m/>
    <s v="30.AD"/>
    <s v="Debiti vs Ist. Previdenziali"/>
    <x v="1"/>
  </r>
  <r>
    <x v="0"/>
    <x v="37"/>
    <x v="279"/>
    <x v="279"/>
    <n v="-2230.4299999999998"/>
    <s v="Export_CoGe"/>
    <x v="1"/>
    <s v="30.AD"/>
    <x v="13"/>
    <s v="AD"/>
    <m/>
    <s v="30.AD"/>
    <s v="Debiti vs Ist. Previdenziali"/>
    <x v="1"/>
  </r>
  <r>
    <x v="0"/>
    <x v="37"/>
    <x v="280"/>
    <x v="280"/>
    <n v="-765.9399999999996"/>
    <s v="Export_CoGe"/>
    <x v="1"/>
    <s v="30.AD"/>
    <x v="13"/>
    <s v="AD"/>
    <m/>
    <s v="30.AD"/>
    <s v="Debiti vs Ist. Previdenziali"/>
    <x v="1"/>
  </r>
  <r>
    <x v="0"/>
    <x v="37"/>
    <x v="281"/>
    <x v="281"/>
    <n v="-1493.5299999999993"/>
    <s v="Export_CoGe"/>
    <x v="1"/>
    <s v="30.AD"/>
    <x v="13"/>
    <s v="AD"/>
    <m/>
    <s v="30.AD"/>
    <s v="Debiti vs Ist. Previdenziali"/>
    <x v="1"/>
  </r>
  <r>
    <x v="0"/>
    <x v="37"/>
    <x v="283"/>
    <x v="283"/>
    <n v="3250.0099999999811"/>
    <s v="Export_CoGe"/>
    <x v="1"/>
    <s v="30.AD"/>
    <x v="13"/>
    <s v="AD"/>
    <m/>
    <s v="30.AD"/>
    <s v="Debiti vs Ist. Previdenziali"/>
    <x v="1"/>
  </r>
  <r>
    <x v="0"/>
    <x v="37"/>
    <x v="414"/>
    <x v="413"/>
    <n v="-636.46999999999957"/>
    <s v="Export_CoGe"/>
    <x v="1"/>
    <s v="30.AD"/>
    <x v="13"/>
    <s v="AD"/>
    <m/>
    <s v="30.AD"/>
    <s v="Debiti vs Ist. Previdenziali"/>
    <x v="1"/>
  </r>
  <r>
    <x v="0"/>
    <x v="37"/>
    <x v="427"/>
    <x v="427"/>
    <n v="-549.16999999998609"/>
    <s v="Export_CoGe"/>
    <x v="1"/>
    <s v="30.AD"/>
    <x v="13"/>
    <s v="AD"/>
    <m/>
    <m/>
    <s v="Altri Debiti"/>
    <x v="1"/>
  </r>
  <r>
    <x v="0"/>
    <x v="37"/>
    <x v="434"/>
    <x v="434"/>
    <n v="1904.9900000000002"/>
    <s v="Export_CoGe"/>
    <x v="1"/>
    <s v="30.AD"/>
    <x v="13"/>
    <s v="AD"/>
    <m/>
    <m/>
    <s v="Altri Debiti"/>
    <x v="1"/>
  </r>
  <r>
    <x v="0"/>
    <x v="37"/>
    <x v="435"/>
    <x v="435"/>
    <n v="-1534.09"/>
    <s v="Export_CoGe"/>
    <x v="1"/>
    <s v="30.AD"/>
    <x v="13"/>
    <s v="AD"/>
    <m/>
    <m/>
    <s v="Altri Debiti"/>
    <x v="1"/>
  </r>
  <r>
    <x v="0"/>
    <x v="37"/>
    <x v="284"/>
    <x v="284"/>
    <n v="-1091.0699999999997"/>
    <s v="Export_CoGe"/>
    <x v="1"/>
    <s v="30.AD"/>
    <x v="13"/>
    <s v="AD"/>
    <m/>
    <s v="30.AD"/>
    <s v="Debiti vs Ist. Previdenziali"/>
    <x v="1"/>
  </r>
  <r>
    <x v="0"/>
    <x v="37"/>
    <x v="285"/>
    <x v="285"/>
    <n v="-30522.140000000014"/>
    <s v="Export_CoGe"/>
    <x v="1"/>
    <s v="30.AD"/>
    <x v="13"/>
    <s v="AC"/>
    <m/>
    <s v="60.PREV"/>
    <s v="Debiti vs Ist. Previdenziali"/>
    <x v="1"/>
  </r>
  <r>
    <x v="0"/>
    <x v="37"/>
    <x v="286"/>
    <x v="286"/>
    <n v="-69914.98"/>
    <s v="Export_CoGe"/>
    <x v="1"/>
    <s v="30.AD"/>
    <x v="13"/>
    <s v="AD"/>
    <m/>
    <s v="30.AD"/>
    <s v="Ratei/Risconti Passivi"/>
    <x v="1"/>
  </r>
  <r>
    <x v="0"/>
    <x v="37"/>
    <x v="287"/>
    <x v="287"/>
    <n v="-278594.45"/>
    <s v="Export_CoGe"/>
    <x v="1"/>
    <s v="30.AD"/>
    <x v="13"/>
    <s v="AD"/>
    <m/>
    <s v="30.AD"/>
    <s v="Ratei/Risconti Passivi"/>
    <x v="1"/>
  </r>
  <r>
    <x v="0"/>
    <x v="37"/>
    <x v="0"/>
    <x v="0"/>
    <n v="375714.18999999971"/>
    <s v="Export_CoGe"/>
    <x v="0"/>
    <s v="ACQDI"/>
    <x v="0"/>
    <s v="ACQ"/>
    <m/>
    <s v="B.6)"/>
    <s v="6) per materie prime, suddidiarie, di consumo e di merci"/>
    <x v="0"/>
  </r>
  <r>
    <x v="0"/>
    <x v="37"/>
    <x v="1"/>
    <x v="1"/>
    <n v="172883.23999999996"/>
    <s v="Export_CoGe"/>
    <x v="0"/>
    <s v="ACQDI"/>
    <x v="0"/>
    <s v="ACQ"/>
    <m/>
    <s v="B.6)"/>
    <s v="6) per materie prime, suddidiarie, di consumo e di merci"/>
    <x v="0"/>
  </r>
  <r>
    <x v="0"/>
    <x v="37"/>
    <x v="3"/>
    <x v="3"/>
    <n v="65675.31"/>
    <s v="Export_CoGe"/>
    <x v="0"/>
    <s v="ACQDI"/>
    <x v="0"/>
    <s v="ACQ"/>
    <m/>
    <s v="B.6)"/>
    <s v="6) per materie prime, suddidiarie, di consumo e di merci"/>
    <x v="0"/>
  </r>
  <r>
    <x v="0"/>
    <x v="37"/>
    <x v="5"/>
    <x v="5"/>
    <n v="2010.4300000000003"/>
    <s v="Export_CoGe"/>
    <x v="0"/>
    <s v="ACQIN"/>
    <x v="2"/>
    <s v="PRD"/>
    <m/>
    <s v="B.6)"/>
    <s v="6) per materie prime, suddidiarie, di consumo e di merci"/>
    <x v="2"/>
  </r>
  <r>
    <x v="0"/>
    <x v="37"/>
    <x v="7"/>
    <x v="7"/>
    <n v="22133.070000000003"/>
    <s v="Export_CoGe"/>
    <x v="0"/>
    <s v="ACQDI"/>
    <x v="0"/>
    <s v="ACQ"/>
    <m/>
    <s v="B.6)"/>
    <s v="6) per materie prime, suddidiarie, di consumo e di merci"/>
    <x v="3"/>
  </r>
  <r>
    <x v="0"/>
    <x v="37"/>
    <x v="9"/>
    <x v="9"/>
    <n v="6376.7699999999986"/>
    <s v="Export_CoGe"/>
    <x v="0"/>
    <s v="ACQIN"/>
    <x v="2"/>
    <s v="PRD"/>
    <m/>
    <s v="B.6)"/>
    <s v="6) per materie prime, suddidiarie, di consumo e di merci"/>
    <x v="2"/>
  </r>
  <r>
    <x v="0"/>
    <x v="37"/>
    <x v="11"/>
    <x v="11"/>
    <n v="8885.119999999999"/>
    <s v="Export_CoGe"/>
    <x v="0"/>
    <s v="ACQIN"/>
    <x v="2"/>
    <s v="PRD"/>
    <m/>
    <s v="B.6)"/>
    <s v="6) per materie prime, suddidiarie, di consumo e di merci"/>
    <x v="2"/>
  </r>
  <r>
    <x v="0"/>
    <x v="37"/>
    <x v="13"/>
    <x v="13"/>
    <n v="3017.4199999999996"/>
    <s v="Export_CoGe"/>
    <x v="0"/>
    <s v="COSGS"/>
    <x v="4"/>
    <s v="COSTI"/>
    <m/>
    <s v="B.6)"/>
    <s v="6) per materie prime, suddidiarie, di consumo e di merci"/>
    <x v="4"/>
  </r>
  <r>
    <x v="0"/>
    <x v="37"/>
    <x v="15"/>
    <x v="15"/>
    <n v="3837.3700000000008"/>
    <s v="Export_CoGe"/>
    <x v="0"/>
    <s v="ACQIN"/>
    <x v="2"/>
    <s v="PRD"/>
    <m/>
    <s v="B.6)"/>
    <s v="6) per materie prime, suddidiarie, di consumo e di merci"/>
    <x v="3"/>
  </r>
  <r>
    <x v="0"/>
    <x v="37"/>
    <x v="17"/>
    <x v="17"/>
    <n v="19193.169999999998"/>
    <s v="Export_CoGe"/>
    <x v="0"/>
    <s v="COSGS"/>
    <x v="4"/>
    <s v="COSTI"/>
    <m/>
    <s v="B.6)"/>
    <s v="6) per materie prime, suddidiarie, di consumo e di merci"/>
    <x v="2"/>
  </r>
  <r>
    <x v="0"/>
    <x v="37"/>
    <x v="290"/>
    <x v="290"/>
    <n v="32114.549499999997"/>
    <s v="Export_CoGe"/>
    <x v="0"/>
    <s v="ACQDI"/>
    <x v="0"/>
    <s v="ACQ"/>
    <m/>
    <s v="B.6)"/>
    <s v="6) per materie prime, suddidiarie, di consumo e di merci"/>
    <x v="2"/>
  </r>
  <r>
    <x v="0"/>
    <x v="37"/>
    <x v="424"/>
    <x v="423"/>
    <n v="88.91"/>
    <s v="Export_CoGe"/>
    <x v="0"/>
    <s v="COSGS"/>
    <x v="4"/>
    <s v="COSTI"/>
    <m/>
    <s v="B.6)"/>
    <s v="6) per materie prime, suddidiarie, di consumo e di merci"/>
    <x v="6"/>
  </r>
  <r>
    <x v="0"/>
    <x v="37"/>
    <x v="29"/>
    <x v="29"/>
    <n v="195933.26999999996"/>
    <s v="Export_CoGe"/>
    <x v="0"/>
    <s v="SERDI"/>
    <x v="5"/>
    <s v="LAV"/>
    <m/>
    <s v="B.7)"/>
    <s v="7) per servizi"/>
    <x v="0"/>
  </r>
  <r>
    <x v="0"/>
    <x v="37"/>
    <x v="31"/>
    <x v="31"/>
    <n v="111.97"/>
    <s v="Export_CoGe"/>
    <x v="0"/>
    <s v="SERIN"/>
    <x v="6"/>
    <s v="PRD"/>
    <m/>
    <s v="B.7)"/>
    <s v="7) per servizi"/>
    <x v="0"/>
  </r>
  <r>
    <x v="0"/>
    <x v="37"/>
    <x v="32"/>
    <x v="32"/>
    <n v="76051.37"/>
    <s v="Export_CoGe"/>
    <x v="0"/>
    <s v="SERDI"/>
    <x v="5"/>
    <s v="LAV"/>
    <m/>
    <s v="B.7)"/>
    <s v="7) per servizi"/>
    <x v="0"/>
  </r>
  <r>
    <x v="0"/>
    <x v="37"/>
    <x v="35"/>
    <x v="35"/>
    <n v="269.44"/>
    <s v="Export_CoGe"/>
    <x v="0"/>
    <s v="SERIN"/>
    <x v="6"/>
    <s v="PRD"/>
    <m/>
    <s v="B.7)"/>
    <s v="7) per servizi"/>
    <x v="5"/>
  </r>
  <r>
    <x v="0"/>
    <x v="37"/>
    <x v="37"/>
    <x v="37"/>
    <n v="1395.91"/>
    <s v="Export_CoGe"/>
    <x v="0"/>
    <s v="COSGS"/>
    <x v="4"/>
    <s v="COSTI"/>
    <m/>
    <s v="B.7)"/>
    <s v="7) per servizi"/>
    <x v="2"/>
  </r>
  <r>
    <x v="0"/>
    <x v="37"/>
    <x v="41"/>
    <x v="41"/>
    <n v="567922.68999999994"/>
    <s v="Export_CoGe"/>
    <x v="0"/>
    <s v="SERDI"/>
    <x v="5"/>
    <s v="LAV"/>
    <m/>
    <s v="B.7)"/>
    <s v="7) per servizi"/>
    <x v="0"/>
  </r>
  <r>
    <x v="0"/>
    <x v="37"/>
    <x v="43"/>
    <x v="43"/>
    <n v="43705.1"/>
    <s v="Export_CoGe"/>
    <x v="0"/>
    <s v="SERST"/>
    <x v="8"/>
    <s v="COSTI"/>
    <m/>
    <s v="B.7)"/>
    <s v="7) per servizi"/>
    <x v="2"/>
  </r>
  <r>
    <x v="0"/>
    <x v="37"/>
    <x v="44"/>
    <x v="44"/>
    <n v="13450.700000000004"/>
    <s v="Export_CoGe"/>
    <x v="0"/>
    <s v="SERST"/>
    <x v="8"/>
    <s v="COSTI"/>
    <m/>
    <s v="B.7)"/>
    <s v="7) per servizi"/>
    <x v="2"/>
  </r>
  <r>
    <x v="0"/>
    <x v="37"/>
    <x v="46"/>
    <x v="46"/>
    <n v="4068.05"/>
    <s v="Export_CoGe"/>
    <x v="0"/>
    <s v="SERST"/>
    <x v="8"/>
    <s v="COSTI"/>
    <m/>
    <s v="B.7)"/>
    <s v="7) per servizi"/>
    <x v="2"/>
  </r>
  <r>
    <x v="0"/>
    <x v="37"/>
    <x v="50"/>
    <x v="50"/>
    <n v="5225.59"/>
    <s v="Export_CoGe"/>
    <x v="0"/>
    <s v="SERST"/>
    <x v="8"/>
    <s v="COSTI"/>
    <m/>
    <s v="B.7)"/>
    <s v="7) per servizi"/>
    <x v="2"/>
  </r>
  <r>
    <x v="0"/>
    <x v="37"/>
    <x v="52"/>
    <x v="52"/>
    <n v="5918.49"/>
    <s v="Export_CoGe"/>
    <x v="0"/>
    <s v="SERST"/>
    <x v="8"/>
    <s v="COSTI"/>
    <m/>
    <s v="B.7)"/>
    <s v="7) per servizi"/>
    <x v="2"/>
  </r>
  <r>
    <x v="0"/>
    <x v="37"/>
    <x v="54"/>
    <x v="54"/>
    <n v="18965.360000000004"/>
    <s v="Export_CoGe"/>
    <x v="0"/>
    <s v="SERST"/>
    <x v="8"/>
    <s v="COSTI"/>
    <m/>
    <s v="B.7)"/>
    <s v="7) per servizi"/>
    <x v="2"/>
  </r>
  <r>
    <x v="0"/>
    <x v="37"/>
    <x v="56"/>
    <x v="56"/>
    <n v="127184.00000000001"/>
    <s v="Export_CoGe"/>
    <x v="0"/>
    <s v="SERST"/>
    <x v="8"/>
    <s v="COSTI"/>
    <m/>
    <s v="B.7)"/>
    <s v="7) per servizi"/>
    <x v="4"/>
  </r>
  <r>
    <x v="0"/>
    <x v="37"/>
    <x v="58"/>
    <x v="58"/>
    <n v="81484"/>
    <s v="Export_CoGe"/>
    <x v="0"/>
    <s v="SERST"/>
    <x v="8"/>
    <s v="COSTI"/>
    <m/>
    <s v="B.7)"/>
    <s v="7) per servizi"/>
    <x v="2"/>
  </r>
  <r>
    <x v="0"/>
    <x v="37"/>
    <x v="60"/>
    <x v="60"/>
    <n v="4800"/>
    <s v="Export_CoGe"/>
    <x v="0"/>
    <s v="SERIN"/>
    <x v="6"/>
    <s v="PRD"/>
    <m/>
    <s v="B.7)"/>
    <s v="7) per servizi"/>
    <x v="0"/>
  </r>
  <r>
    <x v="0"/>
    <x v="37"/>
    <x v="62"/>
    <x v="62"/>
    <n v="30337"/>
    <s v="Export_CoGe"/>
    <x v="0"/>
    <s v="SERST"/>
    <x v="8"/>
    <s v="COSTI"/>
    <m/>
    <s v="B.7)"/>
    <s v="7) per servizi"/>
    <x v="2"/>
  </r>
  <r>
    <x v="0"/>
    <x v="37"/>
    <x v="63"/>
    <x v="63"/>
    <n v="43416"/>
    <s v="Export_CoGe"/>
    <x v="0"/>
    <s v="SERST"/>
    <x v="8"/>
    <s v="COSTI"/>
    <m/>
    <s v="B.7)"/>
    <s v="7) per servizi"/>
    <x v="2"/>
  </r>
  <r>
    <x v="0"/>
    <x v="37"/>
    <x v="65"/>
    <x v="65"/>
    <n v="2559.0100000000002"/>
    <s v="Export_CoGe"/>
    <x v="0"/>
    <s v="SERST"/>
    <x v="8"/>
    <s v="COSTI"/>
    <m/>
    <s v="B.7)"/>
    <s v="7) per servizi"/>
    <x v="2"/>
  </r>
  <r>
    <x v="0"/>
    <x v="37"/>
    <x v="66"/>
    <x v="66"/>
    <n v="2980.2"/>
    <s v="Export_CoGe"/>
    <x v="0"/>
    <s v="SERST"/>
    <x v="8"/>
    <s v="COSTI"/>
    <m/>
    <s v="B.7)"/>
    <s v="7) per servizi"/>
    <x v="2"/>
  </r>
  <r>
    <x v="0"/>
    <x v="37"/>
    <x v="291"/>
    <x v="291"/>
    <n v="2126.08"/>
    <s v="Export_CoGe"/>
    <x v="0"/>
    <s v="SERST"/>
    <x v="8"/>
    <s v="COSTI"/>
    <m/>
    <s v="B.7)"/>
    <s v="7) per servizi"/>
    <x v="6"/>
  </r>
  <r>
    <x v="0"/>
    <x v="37"/>
    <x v="292"/>
    <x v="292"/>
    <n v="47220.159999999996"/>
    <s v="Export_CoGe"/>
    <x v="0"/>
    <s v="SERIN"/>
    <x v="6"/>
    <s v="PRD"/>
    <m/>
    <s v="B.7)"/>
    <s v="7) per servizi"/>
    <x v="0"/>
  </r>
  <r>
    <x v="0"/>
    <x v="37"/>
    <x v="293"/>
    <x v="293"/>
    <n v="2520"/>
    <s v="Export_CoGe"/>
    <x v="0"/>
    <s v="SERST"/>
    <x v="8"/>
    <s v="COSTI"/>
    <m/>
    <s v="B.7)"/>
    <s v="7) per servizi"/>
    <x v="2"/>
  </r>
  <r>
    <x v="0"/>
    <x v="37"/>
    <x v="295"/>
    <x v="295"/>
    <n v="10280"/>
    <s v="Export_CoGe"/>
    <x v="0"/>
    <s v="SERST"/>
    <x v="8"/>
    <s v="COSTI"/>
    <m/>
    <s v="B.7)"/>
    <s v="7) per servizi"/>
    <x v="2"/>
  </r>
  <r>
    <x v="0"/>
    <x v="37"/>
    <x v="346"/>
    <x v="345"/>
    <n v="83425.400000000009"/>
    <s v="Export_CoGe"/>
    <x v="0"/>
    <s v="ONSTR"/>
    <x v="30"/>
    <s v="EXT"/>
    <m/>
    <s v="B.14)"/>
    <s v="14) oneri diversi di gestione"/>
    <x v="2"/>
  </r>
  <r>
    <x v="0"/>
    <x v="37"/>
    <x v="394"/>
    <x v="393"/>
    <n v="42004"/>
    <s v="Export_CoGe"/>
    <x v="0"/>
    <s v="SERST"/>
    <x v="8"/>
    <s v="COSTI"/>
    <m/>
    <s v="B.7)"/>
    <s v="7) per servizi"/>
    <x v="2"/>
  </r>
  <r>
    <x v="0"/>
    <x v="37"/>
    <x v="68"/>
    <x v="68"/>
    <n v="12512.529999999999"/>
    <s v="Export_CoGe"/>
    <x v="0"/>
    <s v="COSGS"/>
    <x v="4"/>
    <s v="COSTI"/>
    <m/>
    <s v="B.7)"/>
    <s v="7) per servizi"/>
    <x v="2"/>
  </r>
  <r>
    <x v="0"/>
    <x v="37"/>
    <x v="395"/>
    <x v="394"/>
    <n v="15467"/>
    <s v="Export_CoGe"/>
    <x v="0"/>
    <s v="COSGS"/>
    <x v="4"/>
    <s v="COSTI"/>
    <m/>
    <s v="B.7)"/>
    <s v="7) per servizi"/>
    <x v="2"/>
  </r>
  <r>
    <x v="0"/>
    <x v="37"/>
    <x v="298"/>
    <x v="298"/>
    <n v="30600"/>
    <s v="Export_CoGe"/>
    <x v="0"/>
    <s v="COSGS"/>
    <x v="4"/>
    <s v="COSTI"/>
    <m/>
    <s v="B.7)"/>
    <s v="7) per servizi"/>
    <x v="2"/>
  </r>
  <r>
    <x v="0"/>
    <x v="37"/>
    <x v="375"/>
    <x v="374"/>
    <n v="11093.34"/>
    <s v="Export_CoGe"/>
    <x v="0"/>
    <s v="SERIN"/>
    <x v="6"/>
    <s v="PRD"/>
    <m/>
    <s v="B.7)"/>
    <s v="7) per servizi"/>
    <x v="2"/>
  </r>
  <r>
    <x v="0"/>
    <x v="37"/>
    <x v="368"/>
    <x v="367"/>
    <n v="2400"/>
    <s v="Export_CoGe"/>
    <x v="0"/>
    <s v="COSGS"/>
    <x v="4"/>
    <s v="COSTI"/>
    <m/>
    <s v="B.7)"/>
    <s v="7) per servizi"/>
    <x v="2"/>
  </r>
  <r>
    <x v="0"/>
    <x v="37"/>
    <x v="69"/>
    <x v="69"/>
    <n v="30549.18"/>
    <s v="Export_CoGe"/>
    <x v="0"/>
    <s v="COSGS"/>
    <x v="4"/>
    <s v="COSTI"/>
    <m/>
    <s v="B.7)"/>
    <s v="7) per servizi"/>
    <x v="2"/>
  </r>
  <r>
    <x v="0"/>
    <x v="37"/>
    <x v="71"/>
    <x v="71"/>
    <n v="1813.8400000000001"/>
    <s v="Export_CoGe"/>
    <x v="0"/>
    <s v="SERIN"/>
    <x v="6"/>
    <s v="PRD"/>
    <m/>
    <s v="B.7)"/>
    <s v="7) per servizi"/>
    <x v="3"/>
  </r>
  <r>
    <x v="0"/>
    <x v="37"/>
    <x v="73"/>
    <x v="73"/>
    <n v="910.59"/>
    <s v="Export_CoGe"/>
    <x v="0"/>
    <s v="COSGS"/>
    <x v="4"/>
    <s v="COSTI"/>
    <m/>
    <s v="B.7)"/>
    <s v="7) per servizi"/>
    <x v="2"/>
  </r>
  <r>
    <x v="0"/>
    <x v="37"/>
    <x v="75"/>
    <x v="75"/>
    <n v="104.80999999999995"/>
    <s v="Export_CoGe"/>
    <x v="0"/>
    <s v="COSGS"/>
    <x v="4"/>
    <s v="COSTI"/>
    <m/>
    <s v="B.7)"/>
    <s v="7) per servizi"/>
    <x v="2"/>
  </r>
  <r>
    <x v="0"/>
    <x v="37"/>
    <x v="76"/>
    <x v="76"/>
    <n v="4945.01"/>
    <s v="Export_CoGe"/>
    <x v="0"/>
    <s v="COSGS"/>
    <x v="4"/>
    <s v="COSTI"/>
    <m/>
    <s v="B.7)"/>
    <s v="7) per servizi"/>
    <x v="2"/>
  </r>
  <r>
    <x v="0"/>
    <x v="37"/>
    <x v="417"/>
    <x v="416"/>
    <n v="5631.37"/>
    <s v="Export_CoGe"/>
    <x v="0"/>
    <s v="SERIN"/>
    <x v="6"/>
    <s v="PRD"/>
    <m/>
    <s v="B.7)"/>
    <s v="7) per servizi"/>
    <x v="3"/>
  </r>
  <r>
    <x v="0"/>
    <x v="37"/>
    <x v="77"/>
    <x v="77"/>
    <n v="6696.16"/>
    <s v="Export_CoGe"/>
    <x v="0"/>
    <s v="SERST"/>
    <x v="8"/>
    <s v="COSTI"/>
    <m/>
    <s v="B.7)"/>
    <s v="7) per servizi"/>
    <x v="2"/>
  </r>
  <r>
    <x v="0"/>
    <x v="37"/>
    <x v="79"/>
    <x v="79"/>
    <n v="9420.09"/>
    <s v="Export_CoGe"/>
    <x v="0"/>
    <s v="SERIN"/>
    <x v="6"/>
    <s v="PRD"/>
    <m/>
    <s v="B.7)"/>
    <s v="7) per servizi"/>
    <x v="0"/>
  </r>
  <r>
    <x v="0"/>
    <x v="37"/>
    <x v="81"/>
    <x v="81"/>
    <n v="1100.4000000000001"/>
    <s v="Export_CoGe"/>
    <x v="0"/>
    <s v="SERST"/>
    <x v="8"/>
    <s v="COSTI"/>
    <m/>
    <s v="B.7)"/>
    <s v="7) per servizi"/>
    <x v="2"/>
  </r>
  <r>
    <x v="0"/>
    <x v="37"/>
    <x v="83"/>
    <x v="83"/>
    <n v="992.54"/>
    <s v="Export_CoGe"/>
    <x v="0"/>
    <s v="SERST"/>
    <x v="8"/>
    <s v="COSTI"/>
    <m/>
    <s v="B.7)"/>
    <s v="7) per servizi"/>
    <x v="2"/>
  </r>
  <r>
    <x v="0"/>
    <x v="37"/>
    <x v="85"/>
    <x v="85"/>
    <n v="18185.47"/>
    <s v="Export_CoGe"/>
    <x v="0"/>
    <s v="SERIN"/>
    <x v="6"/>
    <s v="PRD"/>
    <m/>
    <s v="B.7)"/>
    <s v="7) per servizi"/>
    <x v="2"/>
  </r>
  <r>
    <x v="0"/>
    <x v="37"/>
    <x v="87"/>
    <x v="87"/>
    <n v="5624.23"/>
    <s v="Export_CoGe"/>
    <x v="0"/>
    <s v="SERST"/>
    <x v="8"/>
    <s v="COSTI"/>
    <m/>
    <s v="B.7)"/>
    <s v="7) per servizi"/>
    <x v="2"/>
  </r>
  <r>
    <x v="0"/>
    <x v="37"/>
    <x v="89"/>
    <x v="89"/>
    <n v="47522.020000000004"/>
    <s v="Export_CoGe"/>
    <x v="0"/>
    <s v="SERST"/>
    <x v="8"/>
    <s v="COSTI"/>
    <m/>
    <s v="B.7)"/>
    <s v="7) per servizi"/>
    <x v="2"/>
  </r>
  <r>
    <x v="0"/>
    <x v="37"/>
    <x v="429"/>
    <x v="429"/>
    <n v="29.26"/>
    <s v="Export_CoGe"/>
    <x v="0"/>
    <s v="SERIN"/>
    <x v="6"/>
    <s v="PRD"/>
    <m/>
    <s v="B.7)"/>
    <s v="7) per servizi"/>
    <x v="3"/>
  </r>
  <r>
    <x v="0"/>
    <x v="37"/>
    <x v="93"/>
    <x v="93"/>
    <n v="7425.5"/>
    <s v="Export_CoGe"/>
    <x v="0"/>
    <s v="COSGS"/>
    <x v="4"/>
    <s v="COSTI"/>
    <m/>
    <s v="B.7)"/>
    <s v="7) per servizi"/>
    <x v="2"/>
  </r>
  <r>
    <x v="0"/>
    <x v="37"/>
    <x v="97"/>
    <x v="97"/>
    <n v="144.98000000000002"/>
    <s v="Export_CoGe"/>
    <x v="0"/>
    <s v="SERST"/>
    <x v="8"/>
    <s v="COSTI"/>
    <m/>
    <s v="B.7)"/>
    <s v="7) per servizi"/>
    <x v="6"/>
  </r>
  <r>
    <x v="0"/>
    <x v="37"/>
    <x v="99"/>
    <x v="99"/>
    <n v="5258.15"/>
    <s v="Export_CoGe"/>
    <x v="0"/>
    <s v="SERST"/>
    <x v="8"/>
    <s v="COSTI"/>
    <m/>
    <s v="B.7)"/>
    <s v="7) per servizi"/>
    <x v="6"/>
  </r>
  <r>
    <x v="0"/>
    <x v="37"/>
    <x v="100"/>
    <x v="100"/>
    <n v="15497.069999999998"/>
    <s v="Export_CoGe"/>
    <x v="0"/>
    <s v="COSGS"/>
    <x v="4"/>
    <s v="COSTI"/>
    <m/>
    <s v="B.7)"/>
    <s v="7) per servizi"/>
    <x v="2"/>
  </r>
  <r>
    <x v="0"/>
    <x v="37"/>
    <x v="102"/>
    <x v="102"/>
    <n v="1040.08"/>
    <s v="Export_CoGe"/>
    <x v="0"/>
    <s v="SERST"/>
    <x v="8"/>
    <s v="COSTI"/>
    <m/>
    <s v="B.7)"/>
    <s v="7) per servizi"/>
    <x v="6"/>
  </r>
  <r>
    <x v="0"/>
    <x v="37"/>
    <x v="103"/>
    <x v="103"/>
    <n v="12756.800000000001"/>
    <s v="Export_CoGe"/>
    <x v="0"/>
    <s v="COSGS"/>
    <x v="4"/>
    <s v="COSTI"/>
    <m/>
    <s v="B.7)"/>
    <s v="7) per servizi"/>
    <x v="2"/>
  </r>
  <r>
    <x v="0"/>
    <x v="37"/>
    <x v="104"/>
    <x v="104"/>
    <n v="7922.9299999999976"/>
    <s v="Export_CoGe"/>
    <x v="0"/>
    <s v="COSGS"/>
    <x v="4"/>
    <s v="COSTI"/>
    <m/>
    <s v="B.7)"/>
    <s v="7) per servizi"/>
    <x v="5"/>
  </r>
  <r>
    <x v="0"/>
    <x v="37"/>
    <x v="106"/>
    <x v="106"/>
    <n v="9877.7700000000077"/>
    <s v="Export_CoGe"/>
    <x v="0"/>
    <s v="COSGS"/>
    <x v="4"/>
    <s v="COSTI"/>
    <m/>
    <s v="B.7)"/>
    <s v="7) per servizi"/>
    <x v="5"/>
  </r>
  <r>
    <x v="0"/>
    <x v="37"/>
    <x v="108"/>
    <x v="108"/>
    <n v="1683.7199999999998"/>
    <s v="Export_CoGe"/>
    <x v="0"/>
    <s v="COSGS"/>
    <x v="4"/>
    <s v="COSTI"/>
    <m/>
    <s v="B.7)"/>
    <s v="7) per servizi"/>
    <x v="5"/>
  </r>
  <r>
    <x v="0"/>
    <x v="37"/>
    <x v="110"/>
    <x v="110"/>
    <n v="4193.9600000000009"/>
    <s v="Export_CoGe"/>
    <x v="0"/>
    <s v="COSGS"/>
    <x v="4"/>
    <s v="COSTI"/>
    <m/>
    <s v="B.7)"/>
    <s v="7) per servizi"/>
    <x v="5"/>
  </r>
  <r>
    <x v="0"/>
    <x v="37"/>
    <x v="111"/>
    <x v="111"/>
    <n v="7394"/>
    <s v="Export_CoGe"/>
    <x v="0"/>
    <s v="COSGS"/>
    <x v="4"/>
    <s v="COSTI"/>
    <m/>
    <s v="B.7)"/>
    <s v="7) per servizi"/>
    <x v="2"/>
  </r>
  <r>
    <x v="0"/>
    <x v="37"/>
    <x v="112"/>
    <x v="112"/>
    <n v="30985.52"/>
    <s v="Export_CoGe"/>
    <x v="0"/>
    <s v="SERST"/>
    <x v="8"/>
    <s v="COSTI"/>
    <m/>
    <s v="B.7)"/>
    <s v="7) per servizi"/>
    <x v="2"/>
  </r>
  <r>
    <x v="0"/>
    <x v="37"/>
    <x v="441"/>
    <x v="152"/>
    <n v="39410"/>
    <s v="Export_CoGe"/>
    <x v="0"/>
    <s v="SERST"/>
    <x v="8"/>
    <s v="COSTI"/>
    <m/>
    <s v="B.7)"/>
    <s v="7) per servizi"/>
    <x v="2"/>
  </r>
  <r>
    <x v="0"/>
    <x v="37"/>
    <x v="299"/>
    <x v="299"/>
    <n v="44.830000000000005"/>
    <s v="Export_CoGe"/>
    <x v="0"/>
    <s v="SERST"/>
    <x v="8"/>
    <s v="COSTI"/>
    <m/>
    <s v="B.7)"/>
    <s v="7) per servizi"/>
    <x v="6"/>
  </r>
  <r>
    <x v="0"/>
    <x v="37"/>
    <x v="376"/>
    <x v="375"/>
    <n v="15080.429999999998"/>
    <s v="Export_CoGe"/>
    <x v="0"/>
    <s v="ONSTR"/>
    <x v="30"/>
    <s v="EXT"/>
    <m/>
    <s v="B.14)"/>
    <s v="14) oneri diversi di gestione"/>
    <x v="2"/>
  </r>
  <r>
    <x v="0"/>
    <x v="37"/>
    <x v="348"/>
    <x v="347"/>
    <n v="1000"/>
    <s v="Export_CoGe"/>
    <x v="0"/>
    <s v="SERST"/>
    <x v="8"/>
    <s v="COSTI"/>
    <m/>
    <s v="B.7)"/>
    <s v="7) per servizi"/>
    <x v="6"/>
  </r>
  <r>
    <x v="0"/>
    <x v="37"/>
    <x v="355"/>
    <x v="354"/>
    <n v="881.25"/>
    <s v="Export_CoGe"/>
    <x v="0"/>
    <s v="SERST"/>
    <x v="8"/>
    <s v="COSTI"/>
    <m/>
    <s v="B.7)"/>
    <s v="7) per servizi"/>
    <x v="6"/>
  </r>
  <r>
    <x v="0"/>
    <x v="37"/>
    <x v="356"/>
    <x v="355"/>
    <n v="4860.7199999999993"/>
    <s v="Export_CoGe"/>
    <x v="0"/>
    <s v="SERST"/>
    <x v="8"/>
    <s v="COSTI"/>
    <m/>
    <s v="B.7)"/>
    <s v="7) per servizi"/>
    <x v="2"/>
  </r>
  <r>
    <x v="0"/>
    <x v="37"/>
    <x v="405"/>
    <x v="404"/>
    <n v="17339.45"/>
    <s v="Export_CoGe"/>
    <x v="0"/>
    <s v="COSGS"/>
    <x v="4"/>
    <s v="COSTI"/>
    <m/>
    <s v="B.7)"/>
    <s v="7) per servizi"/>
    <x v="2"/>
  </r>
  <r>
    <x v="0"/>
    <x v="37"/>
    <x v="408"/>
    <x v="438"/>
    <n v="45556.34"/>
    <s v="Export_CoGe"/>
    <x v="0"/>
    <s v="SERST"/>
    <x v="8"/>
    <s v="COSTI"/>
    <s v="SPESGRANT"/>
    <s v="B.7)"/>
    <s v="7) per servizi"/>
    <x v="8"/>
  </r>
  <r>
    <x v="0"/>
    <x v="37"/>
    <x v="113"/>
    <x v="113"/>
    <n v="56893.100000000013"/>
    <s v="Export_CoGe"/>
    <x v="0"/>
    <s v="SERIN"/>
    <x v="6"/>
    <s v="PRD"/>
    <m/>
    <s v="B.7)"/>
    <s v="7) per servizi"/>
    <x v="3"/>
  </r>
  <r>
    <x v="0"/>
    <x v="37"/>
    <x v="114"/>
    <x v="114"/>
    <n v="3807.1499999999996"/>
    <s v="Export_CoGe"/>
    <x v="0"/>
    <s v="SERIN"/>
    <x v="6"/>
    <s v="PRD"/>
    <m/>
    <s v="B.7)"/>
    <s v="7) per servizi"/>
    <x v="3"/>
  </r>
  <r>
    <x v="0"/>
    <x v="37"/>
    <x v="390"/>
    <x v="389"/>
    <n v="187.49"/>
    <s v="Export_CoGe"/>
    <x v="0"/>
    <s v="SERIN"/>
    <x v="6"/>
    <s v="PRD"/>
    <m/>
    <s v="B.7)"/>
    <s v="7) per servizi"/>
    <x v="3"/>
  </r>
  <r>
    <x v="0"/>
    <x v="37"/>
    <x v="116"/>
    <x v="116"/>
    <n v="12150.85"/>
    <s v="Export_CoGe"/>
    <x v="0"/>
    <s v="SERST"/>
    <x v="8"/>
    <s v="COSTI"/>
    <m/>
    <s v="B.7)"/>
    <s v="7) per servizi"/>
    <x v="2"/>
  </r>
  <r>
    <x v="0"/>
    <x v="37"/>
    <x v="118"/>
    <x v="118"/>
    <n v="437.01000000000005"/>
    <s v="Export_CoGe"/>
    <x v="0"/>
    <s v="SERST"/>
    <x v="8"/>
    <s v="COSTI"/>
    <m/>
    <s v="B.7)"/>
    <s v="7) per servizi"/>
    <x v="2"/>
  </r>
  <r>
    <x v="0"/>
    <x v="37"/>
    <x v="119"/>
    <x v="119"/>
    <n v="34640.899999999994"/>
    <s v="Export_CoGe"/>
    <x v="0"/>
    <s v="SERST"/>
    <x v="8"/>
    <s v="COSTI"/>
    <m/>
    <s v="B.7)"/>
    <s v="7) per servizi"/>
    <x v="2"/>
  </r>
  <r>
    <x v="0"/>
    <x v="37"/>
    <x v="121"/>
    <x v="121"/>
    <n v="60"/>
    <s v="Export_CoGe"/>
    <x v="0"/>
    <s v="SERST"/>
    <x v="8"/>
    <s v="COSTI"/>
    <m/>
    <s v="B.7)"/>
    <s v="7) per servizi"/>
    <x v="2"/>
  </r>
  <r>
    <x v="0"/>
    <x v="37"/>
    <x v="357"/>
    <x v="356"/>
    <n v="18182.309999999994"/>
    <s v="Export_CoGe"/>
    <x v="0"/>
    <s v="ONSTR"/>
    <x v="30"/>
    <s v="EXT"/>
    <m/>
    <s v="B.14)"/>
    <s v="14) oneri diversi di gestione"/>
    <x v="2"/>
  </r>
  <r>
    <x v="0"/>
    <x v="37"/>
    <x v="123"/>
    <x v="123"/>
    <n v="5723.68"/>
    <s v="Export_CoGe"/>
    <x v="0"/>
    <s v="SERST"/>
    <x v="8"/>
    <s v="COSTI"/>
    <m/>
    <s v="B.7)"/>
    <s v="7) per servizi"/>
    <x v="2"/>
  </r>
  <r>
    <x v="0"/>
    <x v="37"/>
    <x v="125"/>
    <x v="125"/>
    <n v="1293"/>
    <s v="Export_CoGe"/>
    <x v="0"/>
    <s v="SERST"/>
    <x v="8"/>
    <s v="COSTI"/>
    <m/>
    <s v="B.7)"/>
    <s v="7) per servizi"/>
    <x v="6"/>
  </r>
  <r>
    <x v="0"/>
    <x v="37"/>
    <x v="127"/>
    <x v="127"/>
    <n v="30631.939999999991"/>
    <s v="Export_CoGe"/>
    <x v="0"/>
    <s v="SERST"/>
    <x v="8"/>
    <s v="COSTI"/>
    <m/>
    <s v="B.7)"/>
    <s v="7) per servizi"/>
    <x v="4"/>
  </r>
  <r>
    <x v="0"/>
    <x v="37"/>
    <x v="129"/>
    <x v="129"/>
    <n v="71.78"/>
    <s v="Export_CoGe"/>
    <x v="0"/>
    <s v="COSGS"/>
    <x v="4"/>
    <s v="COSTI"/>
    <m/>
    <s v="B.7)"/>
    <s v="7) per servizi"/>
    <x v="2"/>
  </r>
  <r>
    <x v="0"/>
    <x v="37"/>
    <x v="301"/>
    <x v="301"/>
    <n v="2415.8900000000003"/>
    <s v="Export_CoGe"/>
    <x v="0"/>
    <s v="COSGS"/>
    <x v="4"/>
    <s v="COSTI"/>
    <m/>
    <s v="B.7)"/>
    <s v="7) per servizi"/>
    <x v="2"/>
  </r>
  <r>
    <x v="0"/>
    <x v="37"/>
    <x v="131"/>
    <x v="131"/>
    <n v="116.50999999999999"/>
    <s v="Export_CoGe"/>
    <x v="0"/>
    <s v="COSGS"/>
    <x v="4"/>
    <s v="COSTI"/>
    <m/>
    <s v="B.7)"/>
    <s v="7) per servizi"/>
    <x v="2"/>
  </r>
  <r>
    <x v="0"/>
    <x v="37"/>
    <x v="133"/>
    <x v="133"/>
    <n v="1406.6100000000001"/>
    <s v="Export_CoGe"/>
    <x v="0"/>
    <s v="SERST"/>
    <x v="8"/>
    <s v="COSTI"/>
    <m/>
    <s v="B.7)"/>
    <s v="7) per servizi"/>
    <x v="4"/>
  </r>
  <r>
    <x v="0"/>
    <x v="37"/>
    <x v="136"/>
    <x v="136"/>
    <n v="215.88"/>
    <s v="Export_CoGe"/>
    <x v="0"/>
    <s v="SERST"/>
    <x v="8"/>
    <s v="COSTI"/>
    <m/>
    <s v="B.7)"/>
    <s v="7) per servizi"/>
    <x v="2"/>
  </r>
  <r>
    <x v="0"/>
    <x v="37"/>
    <x v="361"/>
    <x v="360"/>
    <n v="16222.82"/>
    <s v="Export_CoGe"/>
    <x v="0"/>
    <s v="SERST"/>
    <x v="8"/>
    <s v="COSTI"/>
    <m/>
    <s v="B.7)"/>
    <s v="7) per servizi"/>
    <x v="6"/>
  </r>
  <r>
    <x v="0"/>
    <x v="37"/>
    <x v="362"/>
    <x v="361"/>
    <n v="18436.120000000003"/>
    <s v="Export_CoGe"/>
    <x v="0"/>
    <s v="SERST"/>
    <x v="8"/>
    <s v="COSTI"/>
    <s v="CONSGRANT"/>
    <s v="B.7)"/>
    <s v="7) per servizi"/>
    <x v="8"/>
  </r>
  <r>
    <x v="0"/>
    <x v="37"/>
    <x v="358"/>
    <x v="357"/>
    <n v="20916.45"/>
    <s v="Export_CoGe"/>
    <x v="0"/>
    <s v="SERST"/>
    <x v="8"/>
    <s v="COSTI"/>
    <s v="SPESGRANT"/>
    <s v="B.7)"/>
    <s v="7) per servizi"/>
    <x v="6"/>
  </r>
  <r>
    <x v="0"/>
    <x v="37"/>
    <x v="396"/>
    <x v="395"/>
    <n v="1250"/>
    <s v="Export_CoGe"/>
    <x v="0"/>
    <s v="SERST"/>
    <x v="8"/>
    <s v="COSTI"/>
    <m/>
    <s v="B.7)"/>
    <s v="7) per servizi"/>
    <x v="2"/>
  </r>
  <r>
    <x v="0"/>
    <x v="37"/>
    <x v="137"/>
    <x v="424"/>
    <n v="15750"/>
    <s v="Export_CoGe"/>
    <x v="0"/>
    <s v="AFFIT"/>
    <x v="17"/>
    <s v="AFF"/>
    <m/>
    <s v="B.8)"/>
    <s v="8) per godimento di beni di terzi"/>
    <x v="2"/>
  </r>
  <r>
    <x v="0"/>
    <x v="37"/>
    <x v="138"/>
    <x v="138"/>
    <n v="12000"/>
    <s v="Export_CoGe"/>
    <x v="0"/>
    <s v="AFFIT"/>
    <x v="17"/>
    <s v="AFF"/>
    <m/>
    <s v="B.8)"/>
    <s v="8) per godimento di beni di terzi"/>
    <x v="2"/>
  </r>
  <r>
    <x v="0"/>
    <x v="37"/>
    <x v="139"/>
    <x v="139"/>
    <n v="10200"/>
    <s v="Export_CoGe"/>
    <x v="0"/>
    <s v="AFFIT"/>
    <x v="17"/>
    <s v="AFF"/>
    <m/>
    <s v="B.8)"/>
    <s v="8) per godimento di beni di terzi"/>
    <x v="2"/>
  </r>
  <r>
    <x v="0"/>
    <x v="37"/>
    <x v="140"/>
    <x v="140"/>
    <n v="1200"/>
    <s v="Export_CoGe"/>
    <x v="0"/>
    <s v="AFFIT"/>
    <x v="17"/>
    <s v="AFF"/>
    <m/>
    <s v="B.8)"/>
    <s v="8) per godimento di beni di terzi"/>
    <x v="2"/>
  </r>
  <r>
    <x v="0"/>
    <x v="37"/>
    <x v="142"/>
    <x v="142"/>
    <n v="9581.94"/>
    <s v="Export_CoGe"/>
    <x v="0"/>
    <s v="AFFIT"/>
    <x v="17"/>
    <s v="AFF"/>
    <m/>
    <s v="B.8)"/>
    <s v="8) per godimento di beni di terzi"/>
    <x v="2"/>
  </r>
  <r>
    <x v="0"/>
    <x v="37"/>
    <x v="143"/>
    <x v="143"/>
    <n v="1200"/>
    <s v="Export_CoGe"/>
    <x v="0"/>
    <s v="AFFIT"/>
    <x v="17"/>
    <s v="AFF"/>
    <m/>
    <s v="B.8)"/>
    <s v="8) per godimento di beni di terzi"/>
    <x v="2"/>
  </r>
  <r>
    <x v="0"/>
    <x v="37"/>
    <x v="144"/>
    <x v="144"/>
    <n v="11236.21"/>
    <s v="Export_CoGe"/>
    <x v="0"/>
    <s v="AFFIT"/>
    <x v="17"/>
    <s v="AFF"/>
    <m/>
    <s v="B.8)"/>
    <s v="8) per godimento di beni di terzi"/>
    <x v="2"/>
  </r>
  <r>
    <x v="0"/>
    <x v="37"/>
    <x v="150"/>
    <x v="150"/>
    <n v="11413.86"/>
    <s v="Export_CoGe"/>
    <x v="0"/>
    <s v="AFFIT"/>
    <x v="17"/>
    <s v="AFF"/>
    <m/>
    <s v="B.8)"/>
    <s v="8) per godimento di beni di terzi"/>
    <x v="2"/>
  </r>
  <r>
    <x v="0"/>
    <x v="37"/>
    <x v="364"/>
    <x v="363"/>
    <n v="9262.5"/>
    <s v="Export_CoGe"/>
    <x v="0"/>
    <s v="AFFIT"/>
    <x v="17"/>
    <s v="AFF"/>
    <m/>
    <s v="B.8)"/>
    <s v="8) per godimento di beni di terzi"/>
    <x v="2"/>
  </r>
  <r>
    <x v="0"/>
    <x v="37"/>
    <x v="391"/>
    <x v="390"/>
    <n v="5000"/>
    <s v="Export_CoGe"/>
    <x v="0"/>
    <s v="AFFIT"/>
    <x v="17"/>
    <s v="AFF"/>
    <m/>
    <s v="B.8)"/>
    <s v="8) per godimento di beni di terzi"/>
    <x v="2"/>
  </r>
  <r>
    <x v="0"/>
    <x v="37"/>
    <x v="392"/>
    <x v="391"/>
    <n v="750"/>
    <s v="Export_CoGe"/>
    <x v="0"/>
    <s v="AFFIT"/>
    <x v="17"/>
    <s v="AFF"/>
    <m/>
    <s v="B.8)"/>
    <s v="8) per godimento di beni di terzi"/>
    <x v="2"/>
  </r>
  <r>
    <x v="0"/>
    <x v="37"/>
    <x v="409"/>
    <x v="408"/>
    <n v="22500"/>
    <s v="Export_CoGe"/>
    <x v="0"/>
    <s v="AFFIT"/>
    <x v="17"/>
    <s v="AFF"/>
    <m/>
    <s v="B.8)"/>
    <s v="8) per godimento di beni di terzi"/>
    <x v="2"/>
  </r>
  <r>
    <x v="0"/>
    <x v="37"/>
    <x v="416"/>
    <x v="415"/>
    <n v="15000"/>
    <s v="Export_CoGe"/>
    <x v="0"/>
    <s v="AFFIT"/>
    <x v="17"/>
    <s v="AFF"/>
    <m/>
    <s v="B.8)"/>
    <s v="8) per godimento di beni di terzi"/>
    <x v="2"/>
  </r>
  <r>
    <x v="0"/>
    <x v="37"/>
    <x v="155"/>
    <x v="155"/>
    <n v="29499.240000000009"/>
    <s v="Export_CoGe"/>
    <x v="0"/>
    <s v="COSGS"/>
    <x v="4"/>
    <s v="COSTI"/>
    <m/>
    <s v="B.8)"/>
    <s v="8) per godimento di beni di terzi"/>
    <x v="2"/>
  </r>
  <r>
    <x v="0"/>
    <x v="37"/>
    <x v="156"/>
    <x v="156"/>
    <n v="20731.899999999998"/>
    <s v="Export_CoGe"/>
    <x v="0"/>
    <s v="COSGS"/>
    <x v="4"/>
    <s v="COSTI"/>
    <m/>
    <s v="B.8)"/>
    <s v="8) per godimento di beni di terzi"/>
    <x v="2"/>
  </r>
  <r>
    <x v="0"/>
    <x v="37"/>
    <x v="406"/>
    <x v="405"/>
    <n v="13432.87"/>
    <s v="Export_CoGe"/>
    <x v="0"/>
    <s v="COSGS"/>
    <x v="4"/>
    <s v="COSTI"/>
    <m/>
    <s v="B.8)"/>
    <s v="8) per godimento di beni di terzi"/>
    <x v="3"/>
  </r>
  <r>
    <x v="0"/>
    <x v="37"/>
    <x v="176"/>
    <x v="176"/>
    <n v="15060.36"/>
    <s v="Export_CoGe"/>
    <x v="0"/>
    <s v="AMMST"/>
    <x v="24"/>
    <s v="AMM"/>
    <m/>
    <s v="B.10)"/>
    <s v="10) Ammortamenti e svalutazioni"/>
    <x v="7"/>
  </r>
  <r>
    <x v="0"/>
    <x v="37"/>
    <x v="180"/>
    <x v="180"/>
    <n v="4745.82"/>
    <s v="Export_CoGe"/>
    <x v="0"/>
    <s v="AMMST"/>
    <x v="24"/>
    <s v="AMM"/>
    <m/>
    <s v="B.10)"/>
    <s v="10) Ammortamenti e svalutazioni"/>
    <x v="7"/>
  </r>
  <r>
    <x v="0"/>
    <x v="37"/>
    <x v="182"/>
    <x v="182"/>
    <n v="35868.449999999997"/>
    <s v="Export_CoGe"/>
    <x v="0"/>
    <s v="AMMIN"/>
    <x v="26"/>
    <s v="AMM"/>
    <m/>
    <s v="B.10)"/>
    <s v="10) Ammortamenti e svalutazioni"/>
    <x v="7"/>
  </r>
  <r>
    <x v="0"/>
    <x v="37"/>
    <x v="184"/>
    <x v="184"/>
    <n v="11294.94"/>
    <s v="Export_CoGe"/>
    <x v="0"/>
    <s v="AMMST"/>
    <x v="24"/>
    <s v="AMM"/>
    <m/>
    <s v="B.10)"/>
    <s v="10) Ammortamenti e svalutazioni"/>
    <x v="7"/>
  </r>
  <r>
    <x v="0"/>
    <x v="37"/>
    <x v="186"/>
    <x v="186"/>
    <n v="27699.29"/>
    <s v="Export_CoGe"/>
    <x v="0"/>
    <s v="AMMIN"/>
    <x v="26"/>
    <s v="AMM"/>
    <m/>
    <s v="B.10)"/>
    <s v="10) Ammortamenti e svalutazioni"/>
    <x v="7"/>
  </r>
  <r>
    <x v="0"/>
    <x v="37"/>
    <x v="188"/>
    <x v="188"/>
    <n v="20818.71"/>
    <s v="Export_CoGe"/>
    <x v="0"/>
    <s v="AMMIN"/>
    <x v="26"/>
    <s v="AMM"/>
    <m/>
    <s v="B.10)"/>
    <s v="10) Ammortamenti e svalutazioni"/>
    <x v="7"/>
  </r>
  <r>
    <x v="0"/>
    <x v="37"/>
    <x v="190"/>
    <x v="190"/>
    <n v="5522.07"/>
    <s v="Export_CoGe"/>
    <x v="0"/>
    <s v="AMMST"/>
    <x v="24"/>
    <s v="AMM"/>
    <m/>
    <s v="B.10)"/>
    <s v="10) Ammortamenti e svalutazioni"/>
    <x v="7"/>
  </r>
  <r>
    <x v="0"/>
    <x v="37"/>
    <x v="192"/>
    <x v="192"/>
    <n v="1283.54"/>
    <s v="Export_CoGe"/>
    <x v="0"/>
    <s v="AMMST"/>
    <x v="24"/>
    <s v="AMM"/>
    <m/>
    <s v="B.10)"/>
    <s v="10) Ammortamenti e svalutazioni"/>
    <x v="7"/>
  </r>
  <r>
    <x v="0"/>
    <x v="37"/>
    <x v="196"/>
    <x v="196"/>
    <n v="150.82"/>
    <s v="Export_CoGe"/>
    <x v="0"/>
    <s v="AMMIN"/>
    <x v="26"/>
    <s v="AMM"/>
    <m/>
    <s v="B.10)"/>
    <s v="10) Ammortamenti e svalutazioni"/>
    <x v="7"/>
  </r>
  <r>
    <x v="0"/>
    <x v="37"/>
    <x v="198"/>
    <x v="198"/>
    <n v="389035.26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7"/>
    <x v="200"/>
    <x v="200"/>
    <n v="331052.62"/>
    <s v="Export_CoGe"/>
    <x v="0"/>
    <s v="VARMP"/>
    <x v="28"/>
    <s v="ACQ"/>
    <m/>
    <s v="B.11)"/>
    <s v="11) variazioni delle rimanenze di materie prime, sussidiarie, di consumo e di merci"/>
    <x v="3"/>
  </r>
  <r>
    <x v="0"/>
    <x v="37"/>
    <x v="203"/>
    <x v="203"/>
    <n v="13662.61"/>
    <s v="Export_CoGe"/>
    <x v="0"/>
    <s v="COSGS"/>
    <x v="4"/>
    <s v="COSTI"/>
    <m/>
    <s v="B.14)"/>
    <s v="14) oneri diversi di gestione"/>
    <x v="2"/>
  </r>
  <r>
    <x v="0"/>
    <x v="37"/>
    <x v="204"/>
    <x v="204"/>
    <n v="10155"/>
    <s v="Export_CoGe"/>
    <x v="0"/>
    <s v="COSGS"/>
    <x v="4"/>
    <s v="COSTI"/>
    <m/>
    <s v="B.14)"/>
    <s v="14) oneri diversi di gestione"/>
    <x v="2"/>
  </r>
  <r>
    <x v="0"/>
    <x v="37"/>
    <x v="206"/>
    <x v="206"/>
    <n v="31.5"/>
    <s v="Export_CoGe"/>
    <x v="0"/>
    <s v="COSGS"/>
    <x v="4"/>
    <s v="COSTI"/>
    <m/>
    <s v="B.14)"/>
    <s v="14) oneri diversi di gestione"/>
    <x v="2"/>
  </r>
  <r>
    <x v="0"/>
    <x v="37"/>
    <x v="208"/>
    <x v="208"/>
    <n v="3166.8900000000003"/>
    <s v="Export_CoGe"/>
    <x v="0"/>
    <s v="COSGS"/>
    <x v="4"/>
    <s v="COSTI"/>
    <m/>
    <s v="B.14)"/>
    <s v="14) oneri diversi di gestione"/>
    <x v="2"/>
  </r>
  <r>
    <x v="0"/>
    <x v="37"/>
    <x v="209"/>
    <x v="209"/>
    <n v="11480"/>
    <s v="Export_CoGe"/>
    <x v="0"/>
    <s v="COSGS"/>
    <x v="4"/>
    <s v="COSTI"/>
    <m/>
    <s v="B.14)"/>
    <s v="14) oneri diversi di gestione"/>
    <x v="2"/>
  </r>
  <r>
    <x v="0"/>
    <x v="37"/>
    <x v="211"/>
    <x v="211"/>
    <n v="839.82999999999947"/>
    <s v="Export_CoGe"/>
    <x v="0"/>
    <s v="COSGS"/>
    <x v="4"/>
    <s v="COSTI"/>
    <m/>
    <s v="B.14)"/>
    <s v="14) oneri diversi di gestione"/>
    <x v="2"/>
  </r>
  <r>
    <x v="0"/>
    <x v="37"/>
    <x v="213"/>
    <x v="213"/>
    <n v="2354.56"/>
    <s v="Export_CoGe"/>
    <x v="0"/>
    <s v="COSGS"/>
    <x v="4"/>
    <s v="COSTI"/>
    <m/>
    <s v="B.14)"/>
    <s v="14) oneri diversi di gestione"/>
    <x v="2"/>
  </r>
  <r>
    <x v="0"/>
    <x v="37"/>
    <x v="217"/>
    <x v="217"/>
    <n v="8212.760000000002"/>
    <s v="Export_CoGe"/>
    <x v="0"/>
    <s v="ONSTR"/>
    <x v="30"/>
    <s v="EXT"/>
    <m/>
    <s v="B.14)"/>
    <s v="14) oneri diversi di gestione"/>
    <x v="2"/>
  </r>
  <r>
    <x v="0"/>
    <x v="37"/>
    <x v="305"/>
    <x v="305"/>
    <n v="5563.34"/>
    <s v="Export_CoGe"/>
    <x v="0"/>
    <s v="COSGS"/>
    <x v="4"/>
    <s v="COSTI"/>
    <m/>
    <s v="B.14)"/>
    <s v="14) oneri diversi di gestione"/>
    <x v="2"/>
  </r>
  <r>
    <x v="0"/>
    <x v="37"/>
    <x v="218"/>
    <x v="218"/>
    <n v="543.81000000000006"/>
    <s v="Export_CoGe"/>
    <x v="0"/>
    <s v="COSGS"/>
    <x v="4"/>
    <s v="COSTI"/>
    <m/>
    <s v="B.14)"/>
    <s v="14) oneri diversi di gestione"/>
    <x v="2"/>
  </r>
  <r>
    <x v="0"/>
    <x v="37"/>
    <x v="219"/>
    <x v="219"/>
    <n v="1762.8000000000002"/>
    <s v="Export_CoGe"/>
    <x v="0"/>
    <s v="COSGS"/>
    <x v="4"/>
    <s v="COSTI"/>
    <m/>
    <s v="B.14)"/>
    <s v="14) oneri diversi di gestione"/>
    <x v="2"/>
  </r>
  <r>
    <x v="0"/>
    <x v="37"/>
    <x v="221"/>
    <x v="221"/>
    <n v="958.28"/>
    <s v="Export_CoGe"/>
    <x v="0"/>
    <s v="COSGS"/>
    <x v="4"/>
    <s v="COSTI"/>
    <m/>
    <s v="B.14)"/>
    <s v="14) oneri diversi di gestione"/>
    <x v="4"/>
  </r>
  <r>
    <x v="0"/>
    <x v="37"/>
    <x v="223"/>
    <x v="223"/>
    <n v="30.579999999999927"/>
    <s v="Export_CoGe"/>
    <x v="0"/>
    <s v="COSGS"/>
    <x v="4"/>
    <s v="COSTI"/>
    <m/>
    <s v="B.14)"/>
    <s v="14) oneri diversi di gestione"/>
    <x v="2"/>
  </r>
  <r>
    <x v="0"/>
    <x v="37"/>
    <x v="225"/>
    <x v="225"/>
    <n v="9.5449999999966959"/>
    <s v="Export_CoGe"/>
    <x v="0"/>
    <s v="COSGS"/>
    <x v="4"/>
    <s v="COSTI"/>
    <m/>
    <s v="B.14)"/>
    <s v="14) oneri diversi di gestione"/>
    <x v="2"/>
  </r>
  <r>
    <x v="0"/>
    <x v="37"/>
    <x v="226"/>
    <x v="226"/>
    <n v="327218.07999999996"/>
    <s v="Export_CoGe"/>
    <x v="0"/>
    <s v="ONSTR"/>
    <x v="30"/>
    <s v="EXT"/>
    <m/>
    <s v="B.14)"/>
    <s v="14) oneri diversi di gestione"/>
    <x v="2"/>
  </r>
  <r>
    <x v="0"/>
    <x v="37"/>
    <x v="229"/>
    <x v="229"/>
    <n v="2738.0699999999997"/>
    <s v="Export_CoGe"/>
    <x v="0"/>
    <s v="COSGS"/>
    <x v="4"/>
    <s v="COSTI"/>
    <m/>
    <s v="B.14)"/>
    <s v="14) oneri diversi di gestione"/>
    <x v="6"/>
  </r>
  <r>
    <x v="0"/>
    <x v="37"/>
    <x v="306"/>
    <x v="306"/>
    <n v="1618.7199999999982"/>
    <s v="Export_CoGe"/>
    <x v="0"/>
    <s v="COSGS"/>
    <x v="4"/>
    <s v="COSTI"/>
    <m/>
    <s v="B.14)"/>
    <s v="14) oneri diversi di gestione"/>
    <x v="4"/>
  </r>
  <r>
    <x v="0"/>
    <x v="37"/>
    <x v="307"/>
    <x v="307"/>
    <n v="7316"/>
    <s v="Export_CoGe"/>
    <x v="0"/>
    <s v="ONSTR"/>
    <x v="30"/>
    <s v="EXT"/>
    <m/>
    <s v="B.14)"/>
    <s v="14) oneri diversi di gestione"/>
    <x v="7"/>
  </r>
  <r>
    <x v="0"/>
    <x v="37"/>
    <x v="370"/>
    <x v="369"/>
    <n v="1502"/>
    <s v="Export_CoGe"/>
    <x v="0"/>
    <s v="ONSTR"/>
    <x v="30"/>
    <s v="EXT"/>
    <m/>
    <s v="B.14)"/>
    <s v="14) oneri diversi di gestione"/>
    <x v="7"/>
  </r>
  <r>
    <x v="0"/>
    <x v="37"/>
    <x v="381"/>
    <x v="380"/>
    <n v="15864.29"/>
    <s v="Export_CoGe"/>
    <x v="0"/>
    <s v="ONFIN"/>
    <x v="32"/>
    <s v="FIN"/>
    <m/>
    <s v="C.17)"/>
    <s v="17) interessi e altri oneri finanziari"/>
    <x v="7"/>
  </r>
  <r>
    <x v="0"/>
    <x v="37"/>
    <x v="231"/>
    <x v="231"/>
    <n v="432.05"/>
    <s v="Export_CoGe"/>
    <x v="0"/>
    <s v="ONFIN"/>
    <x v="32"/>
    <s v="FIN"/>
    <m/>
    <s v="C.17)"/>
    <s v="17) interessi e altri oneri finanziari"/>
    <x v="7"/>
  </r>
  <r>
    <x v="0"/>
    <x v="37"/>
    <x v="233"/>
    <x v="233"/>
    <n v="20813.560000000001"/>
    <s v="Export_CoGe"/>
    <x v="0"/>
    <s v="ONFIN"/>
    <x v="32"/>
    <s v="FIN"/>
    <m/>
    <s v="C.17)"/>
    <s v="17) interessi e altri oneri finanziari"/>
    <x v="7"/>
  </r>
  <r>
    <x v="0"/>
    <x v="37"/>
    <x v="235"/>
    <x v="235"/>
    <n v="2560.9499999999998"/>
    <s v="Export_CoGe"/>
    <x v="0"/>
    <s v="ONFIN"/>
    <x v="32"/>
    <s v="FIN"/>
    <m/>
    <s v="C.17)"/>
    <s v="17) interessi e altri oneri finanziari"/>
    <x v="7"/>
  </r>
  <r>
    <x v="0"/>
    <x v="37"/>
    <x v="349"/>
    <x v="348"/>
    <n v="67441.490000000005"/>
    <s v="Export_CoGe"/>
    <x v="0"/>
    <s v="ONFIN"/>
    <x v="32"/>
    <s v="FIN"/>
    <m/>
    <s v="C.17)"/>
    <s v="17) interessi e altri oneri finanziari"/>
    <x v="7"/>
  </r>
  <r>
    <x v="0"/>
    <x v="37"/>
    <x v="378"/>
    <x v="377"/>
    <n v="32.06"/>
    <s v="Export_CoGe"/>
    <x v="0"/>
    <s v="ONFIN"/>
    <x v="32"/>
    <s v="FIN"/>
    <m/>
    <s v="C.17)"/>
    <s v="17) interessi e altri oneri finanziari"/>
    <x v="7"/>
  </r>
  <r>
    <x v="0"/>
    <x v="37"/>
    <x v="236"/>
    <x v="236"/>
    <n v="106.50999999999999"/>
    <s v="Export_CoGe"/>
    <x v="0"/>
    <s v="ONFIN"/>
    <x v="32"/>
    <s v="FIN"/>
    <m/>
    <s v="C.17)"/>
    <s v="17) interessi e altri oneri finanziari"/>
    <x v="7"/>
  </r>
  <r>
    <x v="0"/>
    <x v="37"/>
    <x v="442"/>
    <x v="443"/>
    <n v="223"/>
    <s v="Export_CoGe"/>
    <x v="1"/>
    <s v="31.PTN"/>
    <x v="12"/>
    <s v="PTN"/>
    <m/>
    <s v="31.PTN"/>
    <s v="Crediti Tributari"/>
    <x v="1"/>
  </r>
  <r>
    <x v="0"/>
    <x v="37"/>
    <x v="239"/>
    <x v="239"/>
    <n v="-5191014.2400000105"/>
    <s v="Export_CoGe"/>
    <x v="0"/>
    <s v="RICOP"/>
    <x v="33"/>
    <s v="RIC"/>
    <m/>
    <s v="A.1)"/>
    <s v="1) ricavi delle vendite e delle prestazioni"/>
    <x v="5"/>
  </r>
  <r>
    <x v="0"/>
    <x v="37"/>
    <x v="243"/>
    <x v="243"/>
    <n v="-208245.32"/>
    <s v="Export_CoGe"/>
    <x v="0"/>
    <s v="RICOP"/>
    <x v="33"/>
    <s v="RIC"/>
    <m/>
    <s v="A.1)"/>
    <s v="1) ricavi delle vendite e delle prestazioni"/>
    <x v="6"/>
  </r>
  <r>
    <x v="0"/>
    <x v="37"/>
    <x v="244"/>
    <x v="244"/>
    <n v="-4382.71"/>
    <s v="Export_CoGe"/>
    <x v="0"/>
    <s v="RICOP"/>
    <x v="33"/>
    <s v="RIC"/>
    <m/>
    <s v="A.1)"/>
    <s v="1) ricavi delle vendite e delle prestazioni"/>
    <x v="6"/>
  </r>
  <r>
    <x v="0"/>
    <x v="37"/>
    <x v="350"/>
    <x v="349"/>
    <n v="-73510.109999999986"/>
    <s v="Export_CoGe"/>
    <x v="0"/>
    <s v="RICOP"/>
    <x v="33"/>
    <s v="RIC"/>
    <m/>
    <s v="A.1)"/>
    <s v="1) ricavi delle vendite e delle prestazioni"/>
    <x v="5"/>
  </r>
  <r>
    <x v="0"/>
    <x v="37"/>
    <x v="385"/>
    <x v="384"/>
    <n v="-76696.89"/>
    <s v="Export_CoGe"/>
    <x v="0"/>
    <s v="RICOP"/>
    <x v="33"/>
    <s v="RIC"/>
    <m/>
    <s v="A.1)"/>
    <s v="1) ricavi delle vendite e delle prestazioni"/>
    <x v="6"/>
  </r>
  <r>
    <x v="0"/>
    <x v="37"/>
    <x v="372"/>
    <x v="371"/>
    <n v="-95412.949999999983"/>
    <s v="Export_CoGe"/>
    <x v="0"/>
    <s v="RICOP"/>
    <x v="33"/>
    <s v="RIC"/>
    <m/>
    <s v="A.1)"/>
    <s v="1) ricavi delle vendite e delle prestazioni"/>
    <x v="6"/>
  </r>
  <r>
    <x v="0"/>
    <x v="37"/>
    <x v="246"/>
    <x v="246"/>
    <n v="-1616.51"/>
    <s v="Export_CoGe"/>
    <x v="0"/>
    <s v="RICOP"/>
    <x v="33"/>
    <s v="RIC"/>
    <m/>
    <s v="A.1)"/>
    <s v="1) ricavi delle vendite e delle prestazioni"/>
    <x v="6"/>
  </r>
  <r>
    <x v="0"/>
    <x v="37"/>
    <x v="247"/>
    <x v="247"/>
    <n v="-362599.86"/>
    <s v="Export_CoGe"/>
    <x v="0"/>
    <s v="ONSTR"/>
    <x v="30"/>
    <s v="EXT"/>
    <m/>
    <s v="B.14)"/>
    <s v="14) oneri diversi di gestione"/>
    <x v="2"/>
  </r>
  <r>
    <x v="0"/>
    <x v="37"/>
    <x v="250"/>
    <x v="250"/>
    <n v="-825320.82199999935"/>
    <s v="Export_CoGe"/>
    <x v="0"/>
    <s v="CORR"/>
    <x v="35"/>
    <s v="CORR"/>
    <m/>
    <s v="A.1)"/>
    <s v="1) ricavi delle vendite e delle prestazioni"/>
    <x v="6"/>
  </r>
  <r>
    <x v="0"/>
    <x v="37"/>
    <x v="254"/>
    <x v="254"/>
    <n v="-275254.90000000002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7"/>
    <x v="255"/>
    <x v="255"/>
    <n v="-450078.18"/>
    <s v="Export_CoGe"/>
    <x v="0"/>
    <s v="VARMP"/>
    <x v="28"/>
    <s v="ACQ"/>
    <m/>
    <s v="B.11)"/>
    <s v="11) variazioni delle rimanenze di materie prime, sussidiarie, di consumo e di merci"/>
    <x v="3"/>
  </r>
  <r>
    <x v="0"/>
    <x v="37"/>
    <x v="257"/>
    <x v="257"/>
    <n v="-12.500000000000909"/>
    <s v="Export_CoGe"/>
    <x v="0"/>
    <s v="ALTRI"/>
    <x v="34"/>
    <s v="ALTRI"/>
    <m/>
    <s v="A.5)"/>
    <s v="5) altri ricavi e proventi, con separata indicazione dei contributi in conto esercizio"/>
    <x v="2"/>
  </r>
  <r>
    <x v="0"/>
    <x v="37"/>
    <x v="259"/>
    <x v="259"/>
    <n v="-1.5299999999948166"/>
    <s v="Export_CoGe"/>
    <x v="0"/>
    <s v="ALTRI"/>
    <x v="34"/>
    <s v="ALTRI"/>
    <m/>
    <s v="A.5)"/>
    <s v="5) altri ricavi e proventi, con separata indicazione dei contributi in conto esercizio"/>
    <x v="2"/>
  </r>
  <r>
    <x v="0"/>
    <x v="37"/>
    <x v="238"/>
    <x v="238"/>
    <n v="6066.1399999999985"/>
    <s v="Export_CoGe"/>
    <x v="0"/>
    <s v="RICOP"/>
    <x v="33"/>
    <s v="RIC"/>
    <m/>
    <s v="A.1)"/>
    <s v="1) ricavi delle vendite e delle prestazioni"/>
    <x v="6"/>
  </r>
  <r>
    <x v="0"/>
    <x v="37"/>
    <x v="260"/>
    <x v="260"/>
    <n v="-1548"/>
    <s v="Export_CoGe"/>
    <x v="0"/>
    <s v="ALTRI"/>
    <x v="34"/>
    <s v="ALTRI"/>
    <m/>
    <s v="A.5)"/>
    <s v="5) altri ricavi e proventi, con separata indicazione dei contributi in conto esercizio"/>
    <x v="2"/>
  </r>
  <r>
    <x v="0"/>
    <x v="37"/>
    <x v="309"/>
    <x v="309"/>
    <n v="-14002.05"/>
    <s v="Export_CoGe"/>
    <x v="0"/>
    <s v="ALTRI"/>
    <x v="34"/>
    <s v="ALTRI"/>
    <m/>
    <s v="A.5)"/>
    <s v="5) altri ricavi e proventi, con separata indicazione dei contributi in conto esercizio"/>
    <x v="2"/>
  </r>
  <r>
    <x v="0"/>
    <x v="37"/>
    <x v="266"/>
    <x v="266"/>
    <n v="-208674.94999999998"/>
    <s v="Export_CoGe"/>
    <x v="0"/>
    <s v="ONSTR"/>
    <x v="30"/>
    <s v="EXT"/>
    <m/>
    <s v="A.5)"/>
    <s v="5) altri ricavi e proventi, con separata indicazione dei contributi in conto esercizio"/>
    <x v="2"/>
  </r>
  <r>
    <x v="0"/>
    <x v="37"/>
    <x v="267"/>
    <x v="267"/>
    <n v="-601.64"/>
    <s v="Export_CoGe"/>
    <x v="0"/>
    <s v="ALTRI"/>
    <x v="34"/>
    <s v="ALTRI"/>
    <m/>
    <s v="A.5)"/>
    <s v="5) altri ricavi e proventi, con separata indicazione dei contributi in conto esercizio"/>
    <x v="8"/>
  </r>
  <r>
    <x v="0"/>
    <x v="37"/>
    <x v="311"/>
    <x v="311"/>
    <n v="-20658.1895"/>
    <s v="Export_CoGe"/>
    <x v="0"/>
    <s v="ACQDI"/>
    <x v="0"/>
    <s v="ACQ"/>
    <m/>
    <s v="A.5)"/>
    <s v="5) altri ricavi e proventi, con separata indicazione dei contributi in conto esercizio"/>
    <x v="2"/>
  </r>
  <r>
    <x v="0"/>
    <x v="37"/>
    <x v="401"/>
    <x v="400"/>
    <n v="-1472.6399999999999"/>
    <s v="Export_CoGe"/>
    <x v="0"/>
    <s v="ACQDI"/>
    <x v="0"/>
    <s v="ACQ"/>
    <m/>
    <s v="A.5)"/>
    <s v="5) altri ricavi e proventi, con separata indicazione dei contributi in conto esercizio"/>
    <x v="7"/>
  </r>
  <r>
    <x v="0"/>
    <x v="37"/>
    <x v="268"/>
    <x v="268"/>
    <n v="-737184.30999999994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7"/>
    <x v="270"/>
    <x v="270"/>
    <n v="-99470.87999999999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7"/>
    <x v="274"/>
    <x v="274"/>
    <n v="-20520"/>
    <s v="Export_CoGe"/>
    <x v="0"/>
    <s v="ONSTR"/>
    <x v="30"/>
    <s v="EXT"/>
    <m/>
    <s v="A.5)"/>
    <s v="5) altri ricavi e proventi, con separata indicazione dei contributi in conto esercizio"/>
    <x v="7"/>
  </r>
  <r>
    <x v="0"/>
    <x v="37"/>
    <x v="380"/>
    <x v="379"/>
    <n v="-4709.17"/>
    <s v="Export_CoGe"/>
    <x v="0"/>
    <s v="ONSTR"/>
    <x v="30"/>
    <s v="EXT"/>
    <m/>
    <s v="A.5)"/>
    <s v="5) altri ricavi e proventi, con separata indicazione dei contributi in conto esercizio"/>
    <x v="8"/>
  </r>
  <r>
    <x v="0"/>
    <x v="37"/>
    <x v="374"/>
    <x v="373"/>
    <n v="-3750"/>
    <s v="Export_CoGe"/>
    <x v="0"/>
    <s v="ONSTR"/>
    <x v="30"/>
    <s v="EXT"/>
    <m/>
    <s v="B.14)"/>
    <s v="14) oneri diversi di gestione"/>
    <x v="2"/>
  </r>
  <r>
    <x v="0"/>
    <x v="37"/>
    <x v="315"/>
    <x v="315"/>
    <n v="-18272.509999999998"/>
    <s v="Export_CoGe"/>
    <x v="0"/>
    <s v="ONFIN"/>
    <x v="32"/>
    <s v="FIN"/>
    <m/>
    <s v="C.16)"/>
    <s v="16) altri proventi finanziari"/>
    <x v="7"/>
  </r>
  <r>
    <x v="0"/>
    <x v="37"/>
    <x v="276"/>
    <x v="276"/>
    <n v="-133314.91999999995"/>
    <s v="Export_CoGe"/>
    <x v="0"/>
    <s v="ONFIN"/>
    <x v="32"/>
    <s v="FIN"/>
    <m/>
    <s v="C.16)"/>
    <s v="16) altri proventi finanziari"/>
    <x v="4"/>
  </r>
  <r>
    <x v="0"/>
    <x v="38"/>
    <x v="316"/>
    <x v="316"/>
    <n v="249.99999999998727"/>
    <s v="Export_CoGe"/>
    <x v="1"/>
    <s v="34.CS"/>
    <x v="18"/>
    <s v="PN"/>
    <m/>
    <s v="A"/>
    <s v="Crediti verso soci"/>
    <x v="1"/>
  </r>
  <r>
    <x v="0"/>
    <x v="38"/>
    <x v="2"/>
    <x v="2"/>
    <n v="10000"/>
    <s v="Export_CoGe"/>
    <x v="1"/>
    <s v="23.I.IMM"/>
    <x v="1"/>
    <s v="IMM"/>
    <m/>
    <s v="23.I.IMM"/>
    <s v="Immobilizzazioni Immateriali"/>
    <x v="1"/>
  </r>
  <r>
    <x v="0"/>
    <x v="38"/>
    <x v="4"/>
    <x v="4"/>
    <n v="38543"/>
    <s v="Export_CoGe"/>
    <x v="1"/>
    <s v="23.I.IMM"/>
    <x v="1"/>
    <s v="IMM"/>
    <m/>
    <s v="23.I.IMM"/>
    <s v="Immobilizzazioni Immateriali"/>
    <x v="1"/>
  </r>
  <r>
    <x v="0"/>
    <x v="38"/>
    <x v="6"/>
    <x v="6"/>
    <n v="103027.1"/>
    <s v="Export_CoGe"/>
    <x v="1"/>
    <s v="23.I.IMM"/>
    <x v="1"/>
    <s v="IMM"/>
    <m/>
    <s v="23.I.IMM"/>
    <s v="Immobilizzazioni Immateriali"/>
    <x v="1"/>
  </r>
  <r>
    <x v="0"/>
    <x v="38"/>
    <x v="10"/>
    <x v="10"/>
    <n v="59322.69"/>
    <s v="Export_CoGe"/>
    <x v="1"/>
    <s v="23.I.IMM"/>
    <x v="1"/>
    <s v="IMM"/>
    <m/>
    <s v="23.I.IMM"/>
    <s v="Immobilizzazioni Immateriali"/>
    <x v="1"/>
  </r>
  <r>
    <x v="0"/>
    <x v="38"/>
    <x v="12"/>
    <x v="12"/>
    <n v="87545.25"/>
    <s v="Export_CoGe"/>
    <x v="1"/>
    <s v="24.I.MAT"/>
    <x v="3"/>
    <s v="MAT"/>
    <m/>
    <s v="24.I.MAT"/>
    <s v="Immobilizzazioni Materiali"/>
    <x v="1"/>
  </r>
  <r>
    <x v="0"/>
    <x v="38"/>
    <x v="14"/>
    <x v="14"/>
    <n v="693957.03"/>
    <s v="Export_CoGe"/>
    <x v="1"/>
    <s v="24.I.MAT"/>
    <x v="3"/>
    <s v="MAT"/>
    <m/>
    <s v="24.I.MAT"/>
    <s v="Immobilizzazioni Materiali"/>
    <x v="1"/>
  </r>
  <r>
    <x v="0"/>
    <x v="38"/>
    <x v="16"/>
    <x v="16"/>
    <n v="136992.31"/>
    <s v="Export_CoGe"/>
    <x v="1"/>
    <s v="24.I.MAT"/>
    <x v="3"/>
    <s v="MAT"/>
    <m/>
    <s v="24.I.MAT"/>
    <s v="Immobilizzazioni Materiali"/>
    <x v="1"/>
  </r>
  <r>
    <x v="0"/>
    <x v="38"/>
    <x v="18"/>
    <x v="18"/>
    <n v="229033.74"/>
    <s v="Export_CoGe"/>
    <x v="1"/>
    <s v="24.I.MAT"/>
    <x v="3"/>
    <s v="MAT"/>
    <m/>
    <s v="24.I.MAT"/>
    <s v="Immobilizzazioni Materiali"/>
    <x v="1"/>
  </r>
  <r>
    <x v="0"/>
    <x v="38"/>
    <x v="407"/>
    <x v="406"/>
    <n v="140736"/>
    <s v="Export_CoGe"/>
    <x v="1"/>
    <s v="24.I.MAT"/>
    <x v="3"/>
    <s v="MAT"/>
    <m/>
    <s v="24.I.MAT"/>
    <s v="Immobilizzazioni Materiali"/>
    <x v="1"/>
  </r>
  <r>
    <x v="0"/>
    <x v="38"/>
    <x v="21"/>
    <x v="21"/>
    <n v="323526.49000000005"/>
    <s v="Export_CoGe"/>
    <x v="1"/>
    <s v="24.I.MAT"/>
    <x v="3"/>
    <s v="MAT"/>
    <m/>
    <s v="24.I.MAT"/>
    <s v="Immobilizzazioni Materiali"/>
    <x v="1"/>
  </r>
  <r>
    <x v="0"/>
    <x v="38"/>
    <x v="437"/>
    <x v="437"/>
    <n v="1508.2"/>
    <s v="Export_CoGe"/>
    <x v="1"/>
    <s v="24.I.MAT"/>
    <x v="3"/>
    <s v="MAT"/>
    <m/>
    <s v="24.I.MAT"/>
    <s v="Immobilizzazioni Materiali"/>
    <x v="1"/>
  </r>
  <r>
    <x v="0"/>
    <x v="38"/>
    <x v="24"/>
    <x v="24"/>
    <n v="100149.20999999999"/>
    <s v="Export_CoGe"/>
    <x v="1"/>
    <s v="24.I.MAT"/>
    <x v="3"/>
    <s v="MAT"/>
    <m/>
    <s v="24.I.MAT"/>
    <s v="Immobilizzazioni Materiali"/>
    <x v="1"/>
  </r>
  <r>
    <x v="0"/>
    <x v="38"/>
    <x v="26"/>
    <x v="26"/>
    <n v="16409.09"/>
    <s v="Export_CoGe"/>
    <x v="1"/>
    <s v="24.I.MAT"/>
    <x v="3"/>
    <s v="MAT"/>
    <m/>
    <s v="24.I.MAT"/>
    <s v="Immobilizzazioni Materiali"/>
    <x v="1"/>
  </r>
  <r>
    <x v="0"/>
    <x v="38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38"/>
    <x v="36"/>
    <x v="36"/>
    <n v="340"/>
    <s v="Export_CoGe"/>
    <x v="1"/>
    <s v="25.I.FIN"/>
    <x v="7"/>
    <s v="IFIN"/>
    <m/>
    <s v="25.I.FIN"/>
    <s v="Immobilizzazioni Finanziarie"/>
    <x v="1"/>
  </r>
  <r>
    <x v="0"/>
    <x v="38"/>
    <x v="38"/>
    <x v="38"/>
    <n v="2500"/>
    <s v="Export_CoGe"/>
    <x v="1"/>
    <s v="25.I.FIN"/>
    <x v="7"/>
    <s v="IFIN"/>
    <m/>
    <s v="25.I.FIN"/>
    <s v="Immobilizzazioni Finanziarie"/>
    <x v="1"/>
  </r>
  <r>
    <x v="0"/>
    <x v="38"/>
    <x v="40"/>
    <x v="40"/>
    <n v="250"/>
    <s v="Export_CoGe"/>
    <x v="1"/>
    <s v="25.I.FIN"/>
    <x v="7"/>
    <s v="IFIN"/>
    <m/>
    <s v="25.I.FIN"/>
    <s v="Immobilizzazioni Finanziarie"/>
    <x v="1"/>
  </r>
  <r>
    <x v="0"/>
    <x v="38"/>
    <x v="317"/>
    <x v="317"/>
    <n v="997500"/>
    <s v="Export_CoGe"/>
    <x v="1"/>
    <s v="25.I.FIN"/>
    <x v="7"/>
    <s v="IFIN"/>
    <m/>
    <s v="25.I.FIN"/>
    <s v="Immobilizzazioni Finanziarie"/>
    <x v="1"/>
  </r>
  <r>
    <x v="0"/>
    <x v="38"/>
    <x v="318"/>
    <x v="318"/>
    <n v="57523.069999999992"/>
    <s v="Export_CoGe"/>
    <x v="1"/>
    <s v="25.I.FIN"/>
    <x v="7"/>
    <s v="IFIN"/>
    <m/>
    <s v="25.I.FIN"/>
    <s v="Immobilizzazioni Finanziarie"/>
    <x v="1"/>
  </r>
  <r>
    <x v="0"/>
    <x v="38"/>
    <x v="351"/>
    <x v="350"/>
    <n v="82116.000000000015"/>
    <s v="Export_CoGe"/>
    <x v="1"/>
    <s v="25.I.FIN"/>
    <x v="7"/>
    <s v="IFIN"/>
    <m/>
    <s v="25.I.FIN"/>
    <s v="Immobilizzazioni Finanziarie"/>
    <x v="1"/>
  </r>
  <r>
    <x v="0"/>
    <x v="38"/>
    <x v="45"/>
    <x v="45"/>
    <n v="601684.31999999995"/>
    <s v="Export_CoGe"/>
    <x v="1"/>
    <s v="26.MAG"/>
    <x v="9"/>
    <s v="MAG"/>
    <m/>
    <s v="26.MAG"/>
    <s v="Rimanenze"/>
    <x v="1"/>
  </r>
  <r>
    <x v="0"/>
    <x v="38"/>
    <x v="49"/>
    <x v="49"/>
    <n v="275792.65000000002"/>
    <s v="Export_CoGe"/>
    <x v="1"/>
    <s v="26.MAG"/>
    <x v="9"/>
    <s v="MAG"/>
    <m/>
    <s v="26.MAG"/>
    <s v="Rimanenze"/>
    <x v="1"/>
  </r>
  <r>
    <x v="0"/>
    <x v="38"/>
    <x v="51"/>
    <x v="51"/>
    <n v="1860659.7599999933"/>
    <s v="Export_CoGe"/>
    <x v="1"/>
    <s v="27.CLI"/>
    <x v="10"/>
    <s v="CLI"/>
    <m/>
    <s v="27.CLI"/>
    <s v="Crediti Commerciali"/>
    <x v="1"/>
  </r>
  <r>
    <x v="0"/>
    <x v="38"/>
    <x v="53"/>
    <x v="53"/>
    <n v="279534.26"/>
    <s v="Export_CoGe"/>
    <x v="1"/>
    <s v="27.CLI"/>
    <x v="10"/>
    <s v="CLI"/>
    <m/>
    <s v="27.CLI"/>
    <s v="Crediti Commerciali"/>
    <x v="1"/>
  </r>
  <r>
    <x v="0"/>
    <x v="38"/>
    <x v="55"/>
    <x v="55"/>
    <n v="179174.81999999992"/>
    <s v="Export_CoGe"/>
    <x v="1"/>
    <s v="27.CLI"/>
    <x v="10"/>
    <s v="CLI"/>
    <m/>
    <s v="27.CLI"/>
    <s v="Crediti Commerciali"/>
    <x v="1"/>
  </r>
  <r>
    <x v="0"/>
    <x v="38"/>
    <x v="61"/>
    <x v="61"/>
    <n v="975.82999999999993"/>
    <s v="Export_CoGe"/>
    <x v="1"/>
    <s v="31.PTN"/>
    <x v="12"/>
    <s v="PTN"/>
    <m/>
    <s v="31.PTN"/>
    <s v="Crediti Tributari"/>
    <x v="1"/>
  </r>
  <r>
    <x v="0"/>
    <x v="38"/>
    <x v="319"/>
    <x v="319"/>
    <n v="128080.93999999999"/>
    <s v="Export_CoGe"/>
    <x v="1"/>
    <s v="31.PTN"/>
    <x v="12"/>
    <s v="PTN"/>
    <m/>
    <s v="31.PTN"/>
    <s v="Crediti Tributari"/>
    <x v="1"/>
  </r>
  <r>
    <x v="0"/>
    <x v="38"/>
    <x v="415"/>
    <x v="414"/>
    <n v="228.22000000000116"/>
    <s v="Export_CoGe"/>
    <x v="1"/>
    <s v="29.AC"/>
    <x v="11"/>
    <s v="AC"/>
    <m/>
    <s v="29.AC"/>
    <s v="Altri Crediti"/>
    <x v="1"/>
  </r>
  <r>
    <x v="0"/>
    <x v="38"/>
    <x v="422"/>
    <x v="421"/>
    <n v="738.9099999999994"/>
    <s v="Export_CoGe"/>
    <x v="1"/>
    <s v="31.PTN"/>
    <x v="12"/>
    <s v="PTN"/>
    <m/>
    <s v="31.PTN"/>
    <s v="Crediti Tributari"/>
    <x v="1"/>
  </r>
  <r>
    <x v="0"/>
    <x v="38"/>
    <x v="78"/>
    <x v="78"/>
    <n v="21841.970000000016"/>
    <s v="Export_CoGe"/>
    <x v="1"/>
    <s v="29.AC"/>
    <x v="11"/>
    <s v="FOR"/>
    <m/>
    <s v="28.FOR"/>
    <s v="Altri Crediti"/>
    <x v="1"/>
  </r>
  <r>
    <x v="0"/>
    <x v="38"/>
    <x v="84"/>
    <x v="84"/>
    <n v="173157.30000000002"/>
    <s v="Export_CoGe"/>
    <x v="1"/>
    <s v="29.AC"/>
    <x v="11"/>
    <s v="AC"/>
    <m/>
    <s v="29.AC"/>
    <s v="Altri Crediti"/>
    <x v="1"/>
  </r>
  <r>
    <x v="0"/>
    <x v="38"/>
    <x v="86"/>
    <x v="86"/>
    <n v="6125.8700000000445"/>
    <s v="Export_CoGe"/>
    <x v="1"/>
    <s v="29.AC"/>
    <x v="11"/>
    <s v="AC"/>
    <m/>
    <s v="29.AC"/>
    <s v="Altri Crediti"/>
    <x v="1"/>
  </r>
  <r>
    <x v="0"/>
    <x v="38"/>
    <x v="88"/>
    <x v="88"/>
    <n v="-97.369999999949556"/>
    <s v="Export_CoGe"/>
    <x v="1"/>
    <s v="30.AD"/>
    <x v="13"/>
    <s v="AD"/>
    <m/>
    <s v="30.AD"/>
    <s v="Altri Crediti"/>
    <x v="1"/>
  </r>
  <r>
    <x v="0"/>
    <x v="38"/>
    <x v="92"/>
    <x v="92"/>
    <n v="47142.770000000004"/>
    <s v="Export_CoGe"/>
    <x v="1"/>
    <s v="29.AC"/>
    <x v="11"/>
    <s v="AC"/>
    <m/>
    <s v="29.AC"/>
    <s v="Altri Crediti"/>
    <x v="1"/>
  </r>
  <r>
    <x v="0"/>
    <x v="38"/>
    <x v="96"/>
    <x v="96"/>
    <n v="3182.4"/>
    <s v="Export_CoGe"/>
    <x v="1"/>
    <s v="29.AC"/>
    <x v="11"/>
    <s v="AC"/>
    <m/>
    <s v="29.AC"/>
    <s v="Altri Crediti"/>
    <x v="1"/>
  </r>
  <r>
    <x v="0"/>
    <x v="38"/>
    <x v="101"/>
    <x v="101"/>
    <n v="-2693.42"/>
    <s v="Export_CoGe"/>
    <x v="1"/>
    <s v="27.CLI"/>
    <x v="10"/>
    <s v="CLI"/>
    <m/>
    <s v="27.CLI"/>
    <s v="Crediti Commerciali"/>
    <x v="1"/>
  </r>
  <r>
    <x v="0"/>
    <x v="38"/>
    <x v="109"/>
    <x v="109"/>
    <n v="3184.860000000001"/>
    <s v="Export_CoGe"/>
    <x v="1"/>
    <s v="36.LIQ"/>
    <x v="15"/>
    <s v="BREVE "/>
    <m/>
    <s v="36.LIQ"/>
    <s v="Debiti a Breve (Liquidità)"/>
    <x v="1"/>
  </r>
  <r>
    <x v="0"/>
    <x v="38"/>
    <x v="323"/>
    <x v="323"/>
    <n v="70653.597999998456"/>
    <s v="Export_CoGe"/>
    <x v="1"/>
    <s v="36.LIQ"/>
    <x v="15"/>
    <s v="BREVE "/>
    <m/>
    <s v="36.LIQ"/>
    <s v="Debiti a Breve (Liquidità)"/>
    <x v="1"/>
  </r>
  <r>
    <x v="0"/>
    <x v="38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38"/>
    <x v="411"/>
    <x v="410"/>
    <n v="599.77999999999975"/>
    <s v="Export_CoGe"/>
    <x v="1"/>
    <s v="36.LIQ"/>
    <x v="15"/>
    <s v="BREVE "/>
    <m/>
    <s v="36.LIQ"/>
    <s v="Debiti a Breve (Liquidità)"/>
    <x v="1"/>
  </r>
  <r>
    <x v="0"/>
    <x v="38"/>
    <x v="438"/>
    <x v="439"/>
    <n v="313.8"/>
    <s v="Export_CoGe"/>
    <x v="1"/>
    <s v="36.LIQ"/>
    <x v="15"/>
    <s v="BREVE "/>
    <m/>
    <s v="36.LIQ"/>
    <s v="Debiti a Breve (Liquidità)"/>
    <x v="1"/>
  </r>
  <r>
    <x v="0"/>
    <x v="38"/>
    <x v="117"/>
    <x v="117"/>
    <n v="45445.460000006031"/>
    <s v="Export_CoGe"/>
    <x v="1"/>
    <s v="36.LIQ"/>
    <x v="15"/>
    <s v="BREVE "/>
    <m/>
    <s v="36.LIQ"/>
    <s v="Debiti a Breve (Liquidità)"/>
    <x v="1"/>
  </r>
  <r>
    <x v="0"/>
    <x v="38"/>
    <x v="325"/>
    <x v="199"/>
    <n v="246870.24999999997"/>
    <s v="Export_CoGe"/>
    <x v="1"/>
    <s v="36.LIQ"/>
    <x v="15"/>
    <s v="BREVE "/>
    <m/>
    <s v="36.LIQ"/>
    <s v="Debiti a Breve (Liquidità)"/>
    <x v="1"/>
  </r>
  <r>
    <x v="0"/>
    <x v="38"/>
    <x v="126"/>
    <x v="126"/>
    <n v="61653.060000002675"/>
    <s v="Export_CoGe"/>
    <x v="1"/>
    <s v="36.LIQ"/>
    <x v="15"/>
    <s v="BREVE "/>
    <m/>
    <s v="36.LIQ"/>
    <s v="Debiti a Breve (Liquidità)"/>
    <x v="1"/>
  </r>
  <r>
    <x v="0"/>
    <x v="38"/>
    <x v="128"/>
    <x v="128"/>
    <n v="217513.21999999994"/>
    <s v="Export_CoGe"/>
    <x v="1"/>
    <s v="36.LIQ"/>
    <x v="15"/>
    <s v="BREVE "/>
    <m/>
    <s v="36.LIQ"/>
    <s v="Debiti a Breve (Liquidità)"/>
    <x v="1"/>
  </r>
  <r>
    <x v="0"/>
    <x v="38"/>
    <x v="130"/>
    <x v="130"/>
    <n v="21531.690000000297"/>
    <s v="Export_CoGe"/>
    <x v="1"/>
    <s v="36.LIQ"/>
    <x v="15"/>
    <s v="BREVE "/>
    <m/>
    <s v="36.LIQ"/>
    <s v="Debiti a Breve (Liquidità)"/>
    <x v="1"/>
  </r>
  <r>
    <x v="0"/>
    <x v="38"/>
    <x v="132"/>
    <x v="132"/>
    <n v="11702.159999999987"/>
    <s v="Export_CoGe"/>
    <x v="1"/>
    <s v="36.LIQ"/>
    <x v="15"/>
    <s v="BREVE "/>
    <m/>
    <s v="36.LIQ"/>
    <s v="Debiti a Breve (Liquidità)"/>
    <x v="1"/>
  </r>
  <r>
    <x v="0"/>
    <x v="38"/>
    <x v="326"/>
    <x v="440"/>
    <n v="230234.56899999981"/>
    <s v="Export_CoGe"/>
    <x v="1"/>
    <s v="36.LIQ"/>
    <x v="15"/>
    <s v="BREVE "/>
    <m/>
    <s v="36.LIQ"/>
    <s v="Debiti a Breve (Liquidità)"/>
    <x v="1"/>
  </r>
  <r>
    <x v="0"/>
    <x v="38"/>
    <x v="327"/>
    <x v="326"/>
    <n v="2417.0400000000009"/>
    <s v="Export_CoGe"/>
    <x v="1"/>
    <s v="36.LIQ"/>
    <x v="15"/>
    <s v="BREVE "/>
    <m/>
    <s v="36.LIQ"/>
    <s v="Debiti a Breve (Liquidità)"/>
    <x v="1"/>
  </r>
  <r>
    <x v="0"/>
    <x v="38"/>
    <x v="359"/>
    <x v="358"/>
    <n v="60741.039999999943"/>
    <s v="Export_CoGe"/>
    <x v="1"/>
    <s v="36.LIQ"/>
    <x v="15"/>
    <s v="BREVE "/>
    <m/>
    <s v="36.LIQ"/>
    <s v="Debiti a Breve (Liquidità)"/>
    <x v="1"/>
  </r>
  <r>
    <x v="0"/>
    <x v="38"/>
    <x v="365"/>
    <x v="364"/>
    <n v="186.06000000000108"/>
    <s v="Export_CoGe"/>
    <x v="1"/>
    <s v="36.LIQ"/>
    <x v="15"/>
    <s v="BREVE "/>
    <m/>
    <s v="36.LIQ"/>
    <s v="Debiti a Breve (Liquidità)"/>
    <x v="1"/>
  </r>
  <r>
    <x v="0"/>
    <x v="38"/>
    <x v="439"/>
    <x v="441"/>
    <n v="81287.829999999987"/>
    <s v="Export_CoGe"/>
    <x v="1"/>
    <s v="36.LIQ"/>
    <x v="15"/>
    <s v="BREVE "/>
    <m/>
    <s v="36.LIQ"/>
    <s v="Debiti a Breve (Liquidità)"/>
    <x v="1"/>
  </r>
  <r>
    <x v="0"/>
    <x v="38"/>
    <x v="328"/>
    <x v="327"/>
    <n v="1000063.42"/>
    <s v="Export_CoGe"/>
    <x v="1"/>
    <s v="36.LIQ"/>
    <x v="15"/>
    <s v="BREVE "/>
    <m/>
    <s v="36.LIQ"/>
    <s v="Debiti a Breve (Liquidità)"/>
    <x v="1"/>
  </r>
  <r>
    <x v="0"/>
    <x v="38"/>
    <x v="329"/>
    <x v="328"/>
    <n v="898810"/>
    <s v="Export_CoGe"/>
    <x v="1"/>
    <s v="36.LIQ"/>
    <x v="15"/>
    <s v="BREVE "/>
    <m/>
    <s v="36.LIQ"/>
    <s v="Debiti a Breve (Liquidità)"/>
    <x v="1"/>
  </r>
  <r>
    <x v="0"/>
    <x v="38"/>
    <x v="145"/>
    <x v="145"/>
    <n v="-7750.0000000000891"/>
    <s v="Export_CoGe"/>
    <x v="1"/>
    <s v="34.CS"/>
    <x v="18"/>
    <s v="PN"/>
    <m/>
    <s v="34.CS"/>
    <s v="Capitale "/>
    <x v="1"/>
  </r>
  <r>
    <x v="0"/>
    <x v="38"/>
    <x v="147"/>
    <x v="147"/>
    <n v="-100000"/>
    <s v="Export_CoGe"/>
    <x v="1"/>
    <s v="34.CS"/>
    <x v="18"/>
    <s v="PN"/>
    <m/>
    <s v="34.CS"/>
    <s v="Capitale "/>
    <x v="1"/>
  </r>
  <r>
    <x v="0"/>
    <x v="38"/>
    <x v="149"/>
    <x v="149"/>
    <n v="-800000"/>
    <s v="Export_CoGe"/>
    <x v="1"/>
    <s v="34.CS"/>
    <x v="18"/>
    <s v="PN"/>
    <m/>
    <s v="34.CS"/>
    <s v="Capitale "/>
    <x v="1"/>
  </r>
  <r>
    <x v="0"/>
    <x v="38"/>
    <x v="151"/>
    <x v="151"/>
    <n v="-99477.040000000008"/>
    <s v="Export_CoGe"/>
    <x v="1"/>
    <s v="35.RIS"/>
    <x v="19"/>
    <s v="PN"/>
    <m/>
    <s v="35.RIS"/>
    <s v="Riserva Legale"/>
    <x v="1"/>
  </r>
  <r>
    <x v="0"/>
    <x v="38"/>
    <x v="330"/>
    <x v="329"/>
    <n v="-82116.000000000073"/>
    <s v="Export_CoGe"/>
    <x v="1"/>
    <s v="35.RIS"/>
    <x v="19"/>
    <s v="PN"/>
    <m/>
    <s v="35.RIS_bis"/>
    <s v="VII - Riserva per operaz. di copertura dei flussi finanz. attesi"/>
    <x v="1"/>
  </r>
  <r>
    <x v="0"/>
    <x v="38"/>
    <x v="154"/>
    <x v="154"/>
    <n v="-100905.84000000001"/>
    <s v="Export_CoGe"/>
    <x v="1"/>
    <s v="35.RIS"/>
    <x v="19"/>
    <s v="PN"/>
    <m/>
    <s v="35.RIS"/>
    <s v="Altre Riserve"/>
    <x v="1"/>
  </r>
  <r>
    <x v="0"/>
    <x v="38"/>
    <x v="403"/>
    <x v="402"/>
    <n v="-953599.29700000049"/>
    <s v="Export_CoGe"/>
    <x v="1"/>
    <s v="35.RIS"/>
    <x v="19"/>
    <s v="PN"/>
    <m/>
    <s v="35.RIS"/>
    <s v="Altre Riserve"/>
    <x v="1"/>
  </r>
  <r>
    <x v="0"/>
    <x v="38"/>
    <x v="157"/>
    <x v="157"/>
    <n v="-147561.93999999997"/>
    <s v="Export_CoGe"/>
    <x v="1"/>
    <s v="23.I.MATFON"/>
    <x v="20"/>
    <s v="MAT"/>
    <m/>
    <s v="23.I.MATFON"/>
    <s v="Immobilizzazioni Materiali"/>
    <x v="1"/>
  </r>
  <r>
    <x v="0"/>
    <x v="38"/>
    <x v="158"/>
    <x v="158"/>
    <n v="-260639.02000000002"/>
    <s v="Export_CoGe"/>
    <x v="1"/>
    <s v="23.I.MATFON"/>
    <x v="20"/>
    <s v="MAT"/>
    <m/>
    <s v="23.I.MATFON"/>
    <s v="Immobilizzazioni Materiali"/>
    <x v="1"/>
  </r>
  <r>
    <x v="0"/>
    <x v="38"/>
    <x v="159"/>
    <x v="159"/>
    <n v="-206814.12000000002"/>
    <s v="Export_CoGe"/>
    <x v="1"/>
    <s v="23.I.MATFON"/>
    <x v="20"/>
    <s v="MAT"/>
    <m/>
    <s v="23.I.MATFON"/>
    <s v="Immobilizzazioni Materiali"/>
    <x v="1"/>
  </r>
  <r>
    <x v="0"/>
    <x v="38"/>
    <x v="161"/>
    <x v="161"/>
    <n v="-75273.560000000012"/>
    <s v="Export_CoGe"/>
    <x v="1"/>
    <s v="23.I.MATFON"/>
    <x v="20"/>
    <s v="MAT"/>
    <m/>
    <s v="23.I.MATFON"/>
    <s v="Immobilizzazioni Materiali"/>
    <x v="1"/>
  </r>
  <r>
    <x v="0"/>
    <x v="38"/>
    <x v="162"/>
    <x v="162"/>
    <n v="-16584.460000000006"/>
    <s v="Export_CoGe"/>
    <x v="1"/>
    <s v="23.I.MATFON"/>
    <x v="20"/>
    <s v="MAT"/>
    <m/>
    <s v="23.I.MATFON"/>
    <s v="Immobilizzazioni Materiali"/>
    <x v="1"/>
  </r>
  <r>
    <x v="0"/>
    <x v="38"/>
    <x v="163"/>
    <x v="163"/>
    <n v="-12141.01999999999"/>
    <s v="Export_CoGe"/>
    <x v="1"/>
    <s v="23.I.MATFON"/>
    <x v="20"/>
    <s v="MAT"/>
    <m/>
    <s v="23.I.MATFON"/>
    <s v="Immobilizzazioni Materiali"/>
    <x v="1"/>
  </r>
  <r>
    <x v="0"/>
    <x v="38"/>
    <x v="164"/>
    <x v="164"/>
    <n v="-18770.159999999996"/>
    <s v="Export_CoGe"/>
    <x v="1"/>
    <s v="23.I.MATFON"/>
    <x v="20"/>
    <s v="MAT"/>
    <m/>
    <s v="23.I.MATFON"/>
    <s v="Immobilizzazioni Materiali"/>
    <x v="1"/>
  </r>
  <r>
    <x v="0"/>
    <x v="38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38"/>
    <x v="167"/>
    <x v="167"/>
    <n v="-14074.67"/>
    <s v="Export_CoGe"/>
    <x v="1"/>
    <s v="23.I.IMMFON"/>
    <x v="21"/>
    <s v="IMM"/>
    <m/>
    <s v="23.I.IMMFON"/>
    <s v="Immobilizzazioni Immateriali"/>
    <x v="1"/>
  </r>
  <r>
    <x v="0"/>
    <x v="38"/>
    <x v="168"/>
    <x v="168"/>
    <n v="-45294.660000000018"/>
    <s v="Export_CoGe"/>
    <x v="1"/>
    <s v="23.I.IMMFON"/>
    <x v="21"/>
    <s v="IMM"/>
    <m/>
    <s v="23.I.IMMFON"/>
    <s v="Immobilizzazioni Immateriali"/>
    <x v="1"/>
  </r>
  <r>
    <x v="0"/>
    <x v="38"/>
    <x v="169"/>
    <x v="169"/>
    <n v="-59682.67"/>
    <s v="Export_CoGe"/>
    <x v="1"/>
    <s v="23.I.IMMFON"/>
    <x v="21"/>
    <s v="IMM"/>
    <m/>
    <s v="23.I.IMMFON"/>
    <s v="Immobilizzazioni Immateriali"/>
    <x v="1"/>
  </r>
  <r>
    <x v="0"/>
    <x v="38"/>
    <x v="170"/>
    <x v="170"/>
    <n v="-516960"/>
    <s v="Export_CoGe"/>
    <x v="1"/>
    <s v="33.PROV"/>
    <x v="22"/>
    <s v="PROV"/>
    <m/>
    <s v="33.PROV"/>
    <s v="Altri Fondi "/>
    <x v="1"/>
  </r>
  <r>
    <x v="0"/>
    <x v="38"/>
    <x v="333"/>
    <x v="332"/>
    <n v="-50000"/>
    <s v="Export_CoGe"/>
    <x v="1"/>
    <s v="26.MAG"/>
    <x v="9"/>
    <s v="MAG"/>
    <m/>
    <s v="26.MAG"/>
    <s v="Rimanenze"/>
    <x v="1"/>
  </r>
  <r>
    <x v="0"/>
    <x v="38"/>
    <x v="398"/>
    <x v="397"/>
    <n v="-51958.579999999987"/>
    <s v="Export_CoGe"/>
    <x v="1"/>
    <s v="26.MAG"/>
    <x v="9"/>
    <s v="MAG"/>
    <m/>
    <s v="26.MAG"/>
    <s v="Rimanenze"/>
    <x v="1"/>
  </r>
  <r>
    <x v="0"/>
    <x v="38"/>
    <x v="172"/>
    <x v="172"/>
    <n v="-204712.60999999993"/>
    <s v="Export_CoGe"/>
    <x v="1"/>
    <s v="38.TFR"/>
    <x v="23"/>
    <s v="TFR"/>
    <m/>
    <s v="38.TFR"/>
    <s v="Fondo TFR"/>
    <x v="1"/>
  </r>
  <r>
    <x v="0"/>
    <x v="38"/>
    <x v="173"/>
    <x v="173"/>
    <n v="-475176.54000000004"/>
    <s v="Export_CoGe"/>
    <x v="1"/>
    <s v="38.TFR"/>
    <x v="23"/>
    <s v="TFR"/>
    <m/>
    <s v="38.TFR"/>
    <s v="Fondo TFR"/>
    <x v="1"/>
  </r>
  <r>
    <x v="0"/>
    <x v="38"/>
    <x v="174"/>
    <x v="174"/>
    <n v="-9395.0000000000018"/>
    <s v="Export_CoGe"/>
    <x v="1"/>
    <s v="38.TFR"/>
    <x v="23"/>
    <s v="TFR"/>
    <m/>
    <s v="38.TFR"/>
    <s v="Fondo TFR"/>
    <x v="1"/>
  </r>
  <r>
    <x v="0"/>
    <x v="38"/>
    <x v="177"/>
    <x v="177"/>
    <n v="-195502.61"/>
    <s v="Export_CoGe"/>
    <x v="1"/>
    <s v="27.CLI"/>
    <x v="10"/>
    <s v="CLI"/>
    <m/>
    <s v="27.CLI"/>
    <s v="Crediti Commerciali"/>
    <x v="1"/>
  </r>
  <r>
    <x v="0"/>
    <x v="38"/>
    <x v="183"/>
    <x v="183"/>
    <n v="-138036.78999999998"/>
    <s v="Export_CoGe"/>
    <x v="1"/>
    <s v="37.DFIN"/>
    <x v="25"/>
    <s v="LUNGO"/>
    <m/>
    <s v="37.DFIN"/>
    <s v="Debiti Finanziari (MLT)"/>
    <x v="1"/>
  </r>
  <r>
    <x v="0"/>
    <x v="38"/>
    <x v="189"/>
    <x v="189"/>
    <n v="-277124.15000000026"/>
    <s v="Export_CoGe"/>
    <x v="1"/>
    <s v="37.DFIN"/>
    <x v="25"/>
    <s v="LUNGO"/>
    <m/>
    <s v="37.DFIN"/>
    <s v="Debiti Finanziari (MLT)"/>
    <x v="1"/>
  </r>
  <r>
    <x v="0"/>
    <x v="38"/>
    <x v="193"/>
    <x v="193"/>
    <n v="-158617.24"/>
    <s v="Export_CoGe"/>
    <x v="1"/>
    <s v="37.DFIN"/>
    <x v="25"/>
    <s v="LUNGO"/>
    <m/>
    <s v="37.DFIN"/>
    <s v="Debiti Finanziari (MLT)"/>
    <x v="1"/>
  </r>
  <r>
    <x v="0"/>
    <x v="38"/>
    <x v="195"/>
    <x v="195"/>
    <n v="-37769.410000000011"/>
    <s v="Export_CoGe"/>
    <x v="1"/>
    <s v="37.DFIN"/>
    <x v="25"/>
    <s v="LUNGO"/>
    <m/>
    <s v="37.DFIN"/>
    <s v="Debiti Finanziari (MLT)"/>
    <x v="1"/>
  </r>
  <r>
    <x v="0"/>
    <x v="38"/>
    <x v="335"/>
    <x v="334"/>
    <n v="-110275.99"/>
    <s v="Export_CoGe"/>
    <x v="1"/>
    <s v="37.DFIN"/>
    <x v="25"/>
    <s v="LUNGO"/>
    <m/>
    <s v="37.DFIN"/>
    <s v="Debiti Finanziari (MLT)"/>
    <x v="1"/>
  </r>
  <r>
    <x v="0"/>
    <x v="38"/>
    <x v="336"/>
    <x v="335"/>
    <n v="-1497469.6499999997"/>
    <s v="Export_CoGe"/>
    <x v="1"/>
    <s v="37.DFIN"/>
    <x v="25"/>
    <s v="LUNGO"/>
    <m/>
    <s v="37.DFIN"/>
    <s v="Debiti Finanziari (MLT)"/>
    <x v="1"/>
  </r>
  <r>
    <x v="0"/>
    <x v="38"/>
    <x v="399"/>
    <x v="398"/>
    <n v="-348163.74"/>
    <s v="Export_CoGe"/>
    <x v="1"/>
    <s v="36.ANT"/>
    <x v="16"/>
    <s v="BREVE "/>
    <m/>
    <s v="95.ANT"/>
    <s v="Debiti a Breve (Liquidità)"/>
    <x v="1"/>
  </r>
  <r>
    <x v="0"/>
    <x v="38"/>
    <x v="440"/>
    <x v="442"/>
    <n v="-182600"/>
    <s v="Export_CoGe"/>
    <x v="1"/>
    <s v="36.ANT"/>
    <x v="16"/>
    <s v="BREVE "/>
    <m/>
    <s v="95.ANT"/>
    <s v="Debiti a Breve (Liquidità)"/>
    <x v="1"/>
  </r>
  <r>
    <x v="0"/>
    <x v="38"/>
    <x v="337"/>
    <x v="336"/>
    <n v="-31643.980000000007"/>
    <s v="Export_CoGe"/>
    <x v="1"/>
    <s v="37.DFIN"/>
    <x v="25"/>
    <s v="LUNGO"/>
    <m/>
    <s v="37.DFIN"/>
    <s v="Debiti Vs Altri MLT"/>
    <x v="1"/>
  </r>
  <r>
    <x v="0"/>
    <x v="38"/>
    <x v="210"/>
    <x v="210"/>
    <n v="-1004334.0799999995"/>
    <s v="Export_CoGe"/>
    <x v="1"/>
    <s v="28.FOR"/>
    <x v="14"/>
    <s v="FOR"/>
    <m/>
    <s v="28.FOR"/>
    <s v="Debiti Commerciali"/>
    <x v="1"/>
  </r>
  <r>
    <x v="0"/>
    <x v="38"/>
    <x v="212"/>
    <x v="212"/>
    <n v="1011.5199999999977"/>
    <s v="Export_CoGe"/>
    <x v="1"/>
    <s v="28.FOR"/>
    <x v="14"/>
    <s v="FOR"/>
    <m/>
    <s v="28.FOR"/>
    <s v="Debiti Commerciali"/>
    <x v="1"/>
  </r>
  <r>
    <x v="0"/>
    <x v="38"/>
    <x v="214"/>
    <x v="214"/>
    <n v="-1280.3899999999983"/>
    <s v="Export_CoGe"/>
    <x v="1"/>
    <s v="28.FOR"/>
    <x v="14"/>
    <s v="FOR"/>
    <m/>
    <s v="28.FOR"/>
    <s v="Debiti Commerciali"/>
    <x v="1"/>
  </r>
  <r>
    <x v="0"/>
    <x v="38"/>
    <x v="216"/>
    <x v="216"/>
    <n v="-39381.720000000147"/>
    <s v="Export_CoGe"/>
    <x v="1"/>
    <s v="28.FOR"/>
    <x v="14"/>
    <s v="FOR"/>
    <m/>
    <s v="28.FOR"/>
    <s v="Debiti Commerciali"/>
    <x v="1"/>
  </r>
  <r>
    <x v="0"/>
    <x v="38"/>
    <x v="423"/>
    <x v="422"/>
    <n v="3264.5399999999936"/>
    <s v="Export_CoGe"/>
    <x v="1"/>
    <s v="28.FOR"/>
    <x v="14"/>
    <s v="FOR"/>
    <m/>
    <s v="28.FOR"/>
    <s v="Debiti Commerciali"/>
    <x v="1"/>
  </r>
  <r>
    <x v="0"/>
    <x v="38"/>
    <x v="220"/>
    <x v="220"/>
    <n v="-470699.39999999997"/>
    <s v="Export_CoGe"/>
    <x v="1"/>
    <s v="55.DIP"/>
    <x v="31"/>
    <s v="AD"/>
    <m/>
    <s v="55.DIP"/>
    <s v="Altri Debiti"/>
    <x v="1"/>
  </r>
  <r>
    <x v="0"/>
    <x v="38"/>
    <x v="224"/>
    <x v="224"/>
    <n v="-168970.14"/>
    <s v="Export_CoGe"/>
    <x v="1"/>
    <s v="30.AD"/>
    <x v="13"/>
    <s v="AD"/>
    <m/>
    <s v="30.AD"/>
    <s v="Altri Debiti"/>
    <x v="1"/>
  </r>
  <r>
    <x v="0"/>
    <x v="38"/>
    <x v="384"/>
    <x v="444"/>
    <n v="-28887.079999999998"/>
    <s v="Export_CoGe"/>
    <x v="1"/>
    <s v="30.AD"/>
    <x v="13"/>
    <s v="AD"/>
    <m/>
    <s v="30.AD"/>
    <s v="Altri Debiti"/>
    <x v="1"/>
  </r>
  <r>
    <x v="0"/>
    <x v="38"/>
    <x v="366"/>
    <x v="365"/>
    <n v="-1350"/>
    <s v="Export_CoGe"/>
    <x v="1"/>
    <s v="30.AD"/>
    <x v="13"/>
    <s v="AD"/>
    <m/>
    <s v="30.AD"/>
    <s v="Altri Debiti"/>
    <x v="1"/>
  </r>
  <r>
    <x v="0"/>
    <x v="38"/>
    <x v="228"/>
    <x v="228"/>
    <n v="-6299.9999999999964"/>
    <s v="Export_CoGe"/>
    <x v="1"/>
    <s v="30.AD"/>
    <x v="13"/>
    <s v="AD"/>
    <m/>
    <s v="30.AD"/>
    <s v="Altri Debiti"/>
    <x v="1"/>
  </r>
  <r>
    <x v="0"/>
    <x v="38"/>
    <x v="230"/>
    <x v="230"/>
    <n v="-5636.7199999999984"/>
    <s v="Export_CoGe"/>
    <x v="1"/>
    <s v="30.AD"/>
    <x v="13"/>
    <s v="AD"/>
    <m/>
    <s v="30.AD"/>
    <s v="Altri Debiti"/>
    <x v="1"/>
  </r>
  <r>
    <x v="0"/>
    <x v="38"/>
    <x v="232"/>
    <x v="232"/>
    <n v="-4583.3599999999842"/>
    <s v="Export_CoGe"/>
    <x v="1"/>
    <s v="30.AD"/>
    <x v="13"/>
    <s v="AD"/>
    <m/>
    <s v="30.AD"/>
    <s v="Altri Debiti"/>
    <x v="1"/>
  </r>
  <r>
    <x v="0"/>
    <x v="38"/>
    <x v="234"/>
    <x v="234"/>
    <n v="-10922.71"/>
    <s v="Export_CoGe"/>
    <x v="1"/>
    <s v="30.AD"/>
    <x v="13"/>
    <s v="AD"/>
    <m/>
    <s v="30.AD"/>
    <s v="Altri Debiti"/>
    <x v="1"/>
  </r>
  <r>
    <x v="0"/>
    <x v="38"/>
    <x v="432"/>
    <x v="432"/>
    <n v="-1603.61"/>
    <s v="Export_CoGe"/>
    <x v="1"/>
    <s v="33.PROV"/>
    <x v="22"/>
    <s v="PROV"/>
    <m/>
    <m/>
    <s v="Altri Fondi "/>
    <x v="1"/>
  </r>
  <r>
    <x v="0"/>
    <x v="38"/>
    <x v="339"/>
    <x v="338"/>
    <n v="-92.769999999993914"/>
    <s v="Export_CoGe"/>
    <x v="1"/>
    <s v="30.AD"/>
    <x v="13"/>
    <s v="AD"/>
    <m/>
    <s v="30.AD"/>
    <s v="Altri Debiti"/>
    <x v="1"/>
  </r>
  <r>
    <x v="0"/>
    <x v="38"/>
    <x v="373"/>
    <x v="372"/>
    <n v="-1300"/>
    <s v="Export_CoGe"/>
    <x v="1"/>
    <s v="30.AD"/>
    <x v="13"/>
    <s v="AD"/>
    <m/>
    <s v="30.AD"/>
    <s v="Altri Debiti"/>
    <x v="1"/>
  </r>
  <r>
    <x v="0"/>
    <x v="38"/>
    <x v="400"/>
    <x v="399"/>
    <n v="-1048.92"/>
    <s v="Export_CoGe"/>
    <x v="1"/>
    <s v="30.AD"/>
    <x v="13"/>
    <s v="AD"/>
    <m/>
    <s v="30.AD"/>
    <s v="Altri Debiti"/>
    <x v="1"/>
  </r>
  <r>
    <x v="0"/>
    <x v="38"/>
    <x v="240"/>
    <x v="240"/>
    <n v="-4618.4500000000035"/>
    <s v="Export_CoGe"/>
    <x v="1"/>
    <s v="30.AD"/>
    <x v="13"/>
    <s v="CLI"/>
    <m/>
    <s v="27.CLI"/>
    <s v="Altri Debiti"/>
    <x v="1"/>
  </r>
  <r>
    <x v="0"/>
    <x v="38"/>
    <x v="340"/>
    <x v="339"/>
    <n v="-12169.329999999962"/>
    <s v="Export_CoGe"/>
    <x v="1"/>
    <s v="30.AD"/>
    <x v="13"/>
    <s v="AD"/>
    <m/>
    <s v="30.AD"/>
    <s v="Altri Debiti"/>
    <x v="1"/>
  </r>
  <r>
    <x v="0"/>
    <x v="38"/>
    <x v="418"/>
    <x v="417"/>
    <n v="4188.7299999999996"/>
    <s v="Export_CoGe"/>
    <x v="1"/>
    <s v="30.AD"/>
    <x v="13"/>
    <s v="AD"/>
    <m/>
    <s v="30.AD"/>
    <s v="Altri Debiti"/>
    <x v="1"/>
  </r>
  <r>
    <x v="0"/>
    <x v="38"/>
    <x v="433"/>
    <x v="433"/>
    <n v="18240"/>
    <s v="Export_CoGe"/>
    <x v="1"/>
    <s v="30.AD"/>
    <x v="13"/>
    <s v="AD"/>
    <m/>
    <m/>
    <s v="Altri Debiti"/>
    <x v="1"/>
  </r>
  <r>
    <x v="0"/>
    <x v="38"/>
    <x v="425"/>
    <x v="425"/>
    <n v="-228.22000000000116"/>
    <s v="Export_CoGe"/>
    <x v="1"/>
    <s v="31.PTN"/>
    <x v="12"/>
    <s v="PTN"/>
    <m/>
    <s v="31.PTN"/>
    <s v="Posizione Tributaria Netta"/>
    <x v="1"/>
  </r>
  <r>
    <x v="0"/>
    <x v="38"/>
    <x v="352"/>
    <x v="351"/>
    <n v="13163.70000000007"/>
    <s v="Export_CoGe"/>
    <x v="1"/>
    <s v="31.PTN"/>
    <x v="12"/>
    <s v="PTN"/>
    <m/>
    <s v="50.IVA"/>
    <s v="Posizione Tributaria Netta"/>
    <x v="1"/>
  </r>
  <r>
    <x v="0"/>
    <x v="38"/>
    <x v="251"/>
    <x v="251"/>
    <n v="-100198.58999999997"/>
    <s v="Export_CoGe"/>
    <x v="1"/>
    <s v="31.PTN"/>
    <x v="12"/>
    <s v="PTN"/>
    <m/>
    <s v="30.AD"/>
    <s v="Posizione Tributaria Netta"/>
    <x v="1"/>
  </r>
  <r>
    <x v="0"/>
    <x v="38"/>
    <x v="253"/>
    <x v="253"/>
    <n v="-14148.160000000002"/>
    <s v="Export_CoGe"/>
    <x v="1"/>
    <s v="31.PTN"/>
    <x v="12"/>
    <s v="PTN"/>
    <m/>
    <s v="31.PTN"/>
    <s v="Posizione Tributaria Netta"/>
    <x v="1"/>
  </r>
  <r>
    <x v="0"/>
    <x v="38"/>
    <x v="341"/>
    <x v="340"/>
    <n v="-267.07"/>
    <s v="Export_CoGe"/>
    <x v="1"/>
    <s v="31.PTN"/>
    <x v="12"/>
    <s v="AD"/>
    <m/>
    <s v="30.AD"/>
    <s v="Posizione Tributaria Netta"/>
    <x v="1"/>
  </r>
  <r>
    <x v="0"/>
    <x v="38"/>
    <x v="256"/>
    <x v="256"/>
    <n v="-1914.3500000000256"/>
    <s v="Export_CoGe"/>
    <x v="1"/>
    <s v="31.PTN"/>
    <x v="12"/>
    <s v="PTN"/>
    <m/>
    <s v="31.PTN"/>
    <s v="Posizione Tributaria Netta"/>
    <x v="1"/>
  </r>
  <r>
    <x v="0"/>
    <x v="38"/>
    <x v="258"/>
    <x v="258"/>
    <n v="-2.8499999999999726"/>
    <s v="Export_CoGe"/>
    <x v="1"/>
    <s v="31.PTN"/>
    <x v="12"/>
    <s v="AD"/>
    <m/>
    <s v="30.AD"/>
    <s v="Posizione Tributaria Netta"/>
    <x v="1"/>
  </r>
  <r>
    <x v="0"/>
    <x v="38"/>
    <x v="262"/>
    <x v="262"/>
    <n v="-134048.04000000004"/>
    <s v="Export_CoGe"/>
    <x v="1"/>
    <s v="30.AD"/>
    <x v="13"/>
    <s v="AD"/>
    <m/>
    <s v="30.AD"/>
    <s v="Debiti vs Ist. Previdenziali"/>
    <x v="1"/>
  </r>
  <r>
    <x v="0"/>
    <x v="38"/>
    <x v="264"/>
    <x v="264"/>
    <n v="1320.3300000000006"/>
    <s v="Export_CoGe"/>
    <x v="1"/>
    <s v="30.AD"/>
    <x v="13"/>
    <s v="AD"/>
    <m/>
    <s v="30.AD"/>
    <s v="Debiti vs Ist. Previdenziali"/>
    <x v="1"/>
  </r>
  <r>
    <x v="0"/>
    <x v="38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38"/>
    <x v="343"/>
    <x v="342"/>
    <n v="-6.24"/>
    <s v="Export_CoGe"/>
    <x v="1"/>
    <s v="30.AD"/>
    <x v="13"/>
    <s v="AD"/>
    <m/>
    <s v="30.AD"/>
    <s v="Debiti vs Ist. Previdenziali"/>
    <x v="1"/>
  </r>
  <r>
    <x v="0"/>
    <x v="38"/>
    <x v="344"/>
    <x v="343"/>
    <n v="-336.31"/>
    <s v="Export_CoGe"/>
    <x v="1"/>
    <s v="30.AD"/>
    <x v="13"/>
    <s v="AD"/>
    <m/>
    <s v="30.AD"/>
    <s v="Debiti vs Ist. Previdenziali"/>
    <x v="1"/>
  </r>
  <r>
    <x v="0"/>
    <x v="38"/>
    <x v="269"/>
    <x v="269"/>
    <n v="-587.42999999999995"/>
    <s v="Export_CoGe"/>
    <x v="1"/>
    <s v="30.AD"/>
    <x v="13"/>
    <s v="AD"/>
    <m/>
    <s v="30.AD"/>
    <s v="Debiti vs Ist. Previdenziali"/>
    <x v="1"/>
  </r>
  <r>
    <x v="0"/>
    <x v="38"/>
    <x v="271"/>
    <x v="271"/>
    <n v="-2889.429999999998"/>
    <s v="Export_CoGe"/>
    <x v="1"/>
    <s v="30.AD"/>
    <x v="13"/>
    <s v="AD"/>
    <m/>
    <s v="30.AD"/>
    <s v="Debiti vs Ist. Previdenziali"/>
    <x v="1"/>
  </r>
  <r>
    <x v="0"/>
    <x v="38"/>
    <x v="273"/>
    <x v="273"/>
    <n v="-17.44999999999996"/>
    <s v="Export_CoGe"/>
    <x v="1"/>
    <s v="30.AD"/>
    <x v="13"/>
    <s v="AD"/>
    <m/>
    <s v="30.AD"/>
    <s v="Debiti vs Ist. Previdenziali"/>
    <x v="1"/>
  </r>
  <r>
    <x v="0"/>
    <x v="38"/>
    <x v="275"/>
    <x v="275"/>
    <n v="-165.0000000000004"/>
    <s v="Export_CoGe"/>
    <x v="1"/>
    <s v="30.AD"/>
    <x v="13"/>
    <s v="AD"/>
    <m/>
    <s v="30.AD"/>
    <s v="Debiti vs Ist. Previdenziali"/>
    <x v="1"/>
  </r>
  <r>
    <x v="0"/>
    <x v="38"/>
    <x v="277"/>
    <x v="277"/>
    <n v="-2237.6799999999994"/>
    <s v="Export_CoGe"/>
    <x v="1"/>
    <s v="30.AD"/>
    <x v="13"/>
    <s v="AD"/>
    <m/>
    <s v="30.AD"/>
    <s v="Debiti vs Ist. Previdenziali"/>
    <x v="1"/>
  </r>
  <r>
    <x v="0"/>
    <x v="38"/>
    <x v="279"/>
    <x v="279"/>
    <n v="-2359.3599999999997"/>
    <s v="Export_CoGe"/>
    <x v="1"/>
    <s v="30.AD"/>
    <x v="13"/>
    <s v="AD"/>
    <m/>
    <s v="30.AD"/>
    <s v="Debiti vs Ist. Previdenziali"/>
    <x v="1"/>
  </r>
  <r>
    <x v="0"/>
    <x v="38"/>
    <x v="280"/>
    <x v="280"/>
    <n v="-953.81999999999982"/>
    <s v="Export_CoGe"/>
    <x v="1"/>
    <s v="30.AD"/>
    <x v="13"/>
    <s v="AD"/>
    <m/>
    <s v="30.AD"/>
    <s v="Debiti vs Ist. Previdenziali"/>
    <x v="1"/>
  </r>
  <r>
    <x v="0"/>
    <x v="38"/>
    <x v="281"/>
    <x v="281"/>
    <n v="-1891.4599999999998"/>
    <s v="Export_CoGe"/>
    <x v="1"/>
    <s v="30.AD"/>
    <x v="13"/>
    <s v="AD"/>
    <m/>
    <s v="30.AD"/>
    <s v="Debiti vs Ist. Previdenziali"/>
    <x v="1"/>
  </r>
  <r>
    <x v="0"/>
    <x v="38"/>
    <x v="283"/>
    <x v="283"/>
    <n v="3183.1099999999806"/>
    <s v="Export_CoGe"/>
    <x v="1"/>
    <s v="30.AD"/>
    <x v="13"/>
    <s v="AD"/>
    <m/>
    <s v="30.AD"/>
    <s v="Debiti vs Ist. Previdenziali"/>
    <x v="1"/>
  </r>
  <r>
    <x v="0"/>
    <x v="38"/>
    <x v="414"/>
    <x v="413"/>
    <n v="-636.47"/>
    <s v="Export_CoGe"/>
    <x v="1"/>
    <s v="30.AD"/>
    <x v="13"/>
    <s v="AD"/>
    <m/>
    <s v="30.AD"/>
    <s v="Debiti vs Ist. Previdenziali"/>
    <x v="1"/>
  </r>
  <r>
    <x v="0"/>
    <x v="38"/>
    <x v="427"/>
    <x v="427"/>
    <n v="-691.93999999998596"/>
    <s v="Export_CoGe"/>
    <x v="1"/>
    <s v="30.AD"/>
    <x v="13"/>
    <s v="AD"/>
    <m/>
    <m/>
    <s v="Altri Debiti"/>
    <x v="1"/>
  </r>
  <r>
    <x v="0"/>
    <x v="38"/>
    <x v="434"/>
    <x v="434"/>
    <n v="1904.9900000000002"/>
    <s v="Export_CoGe"/>
    <x v="1"/>
    <s v="30.AD"/>
    <x v="13"/>
    <s v="AD"/>
    <m/>
    <m/>
    <s v="Altri Debiti"/>
    <x v="1"/>
  </r>
  <r>
    <x v="0"/>
    <x v="38"/>
    <x v="435"/>
    <x v="435"/>
    <n v="-1754.59"/>
    <s v="Export_CoGe"/>
    <x v="1"/>
    <s v="30.AD"/>
    <x v="13"/>
    <s v="AD"/>
    <m/>
    <m/>
    <s v="Altri Debiti"/>
    <x v="1"/>
  </r>
  <r>
    <x v="0"/>
    <x v="38"/>
    <x v="284"/>
    <x v="284"/>
    <n v="-2182.0699999999997"/>
    <s v="Export_CoGe"/>
    <x v="1"/>
    <s v="30.AD"/>
    <x v="13"/>
    <s v="AD"/>
    <m/>
    <s v="30.AD"/>
    <s v="Debiti vs Ist. Previdenziali"/>
    <x v="1"/>
  </r>
  <r>
    <x v="0"/>
    <x v="38"/>
    <x v="285"/>
    <x v="285"/>
    <n v="-38251.91699999987"/>
    <s v="Export_CoGe"/>
    <x v="1"/>
    <s v="30.AD"/>
    <x v="13"/>
    <s v="AC"/>
    <m/>
    <s v="60.PREV"/>
    <s v="Debiti vs Ist. Previdenziali"/>
    <x v="1"/>
  </r>
  <r>
    <x v="0"/>
    <x v="38"/>
    <x v="286"/>
    <x v="286"/>
    <n v="-12"/>
    <s v="Export_CoGe"/>
    <x v="1"/>
    <s v="30.AD"/>
    <x v="13"/>
    <s v="AD"/>
    <m/>
    <s v="30.AD"/>
    <s v="Ratei/Risconti Passivi"/>
    <x v="1"/>
  </r>
  <r>
    <x v="0"/>
    <x v="38"/>
    <x v="287"/>
    <x v="287"/>
    <n v="-210910"/>
    <s v="Export_CoGe"/>
    <x v="1"/>
    <s v="30.AD"/>
    <x v="13"/>
    <s v="AD"/>
    <m/>
    <s v="30.AD"/>
    <s v="Ratei/Risconti Passivi"/>
    <x v="1"/>
  </r>
  <r>
    <x v="0"/>
    <x v="38"/>
    <x v="0"/>
    <x v="0"/>
    <n v="13050.089999999998"/>
    <s v="Export_CoGe"/>
    <x v="0"/>
    <s v="ACQDI"/>
    <x v="0"/>
    <s v="ACQ"/>
    <m/>
    <s v="B.6)"/>
    <s v="6) per materie prime, suddidiarie, di consumo e di merci"/>
    <x v="0"/>
  </r>
  <r>
    <x v="0"/>
    <x v="38"/>
    <x v="1"/>
    <x v="1"/>
    <n v="19688.32"/>
    <s v="Export_CoGe"/>
    <x v="0"/>
    <s v="ACQDI"/>
    <x v="0"/>
    <s v="ACQ"/>
    <m/>
    <s v="B.6)"/>
    <s v="6) per materie prime, suddidiarie, di consumo e di merci"/>
    <x v="0"/>
  </r>
  <r>
    <x v="0"/>
    <x v="38"/>
    <x v="3"/>
    <x v="3"/>
    <n v="6999.7099999999991"/>
    <s v="Export_CoGe"/>
    <x v="0"/>
    <s v="ACQDI"/>
    <x v="0"/>
    <s v="ACQ"/>
    <m/>
    <s v="B.6)"/>
    <s v="6) per materie prime, suddidiarie, di consumo e di merci"/>
    <x v="0"/>
  </r>
  <r>
    <x v="0"/>
    <x v="38"/>
    <x v="5"/>
    <x v="5"/>
    <n v="485.98"/>
    <s v="Export_CoGe"/>
    <x v="0"/>
    <s v="ACQIN"/>
    <x v="2"/>
    <s v="PRD"/>
    <m/>
    <s v="B.6)"/>
    <s v="6) per materie prime, suddidiarie, di consumo e di merci"/>
    <x v="2"/>
  </r>
  <r>
    <x v="0"/>
    <x v="38"/>
    <x v="9"/>
    <x v="9"/>
    <n v="553.29999999999995"/>
    <s v="Export_CoGe"/>
    <x v="0"/>
    <s v="ACQIN"/>
    <x v="2"/>
    <s v="PRD"/>
    <m/>
    <s v="B.6)"/>
    <s v="6) per materie prime, suddidiarie, di consumo e di merci"/>
    <x v="2"/>
  </r>
  <r>
    <x v="0"/>
    <x v="38"/>
    <x v="11"/>
    <x v="11"/>
    <n v="2525"/>
    <s v="Export_CoGe"/>
    <x v="0"/>
    <s v="ACQIN"/>
    <x v="2"/>
    <s v="PRD"/>
    <m/>
    <s v="B.6)"/>
    <s v="6) per materie prime, suddidiarie, di consumo e di merci"/>
    <x v="2"/>
  </r>
  <r>
    <x v="0"/>
    <x v="38"/>
    <x v="13"/>
    <x v="13"/>
    <n v="305.00000000000006"/>
    <s v="Export_CoGe"/>
    <x v="0"/>
    <s v="COSGS"/>
    <x v="4"/>
    <s v="COSTI"/>
    <m/>
    <s v="B.6)"/>
    <s v="6) per materie prime, suddidiarie, di consumo e di merci"/>
    <x v="4"/>
  </r>
  <r>
    <x v="0"/>
    <x v="38"/>
    <x v="17"/>
    <x v="17"/>
    <n v="570.49"/>
    <s v="Export_CoGe"/>
    <x v="0"/>
    <s v="COSGS"/>
    <x v="4"/>
    <s v="COSTI"/>
    <m/>
    <s v="B.6)"/>
    <s v="6) per materie prime, suddidiarie, di consumo e di merci"/>
    <x v="2"/>
  </r>
  <r>
    <x v="0"/>
    <x v="38"/>
    <x v="29"/>
    <x v="29"/>
    <n v="21846.62"/>
    <s v="Export_CoGe"/>
    <x v="0"/>
    <s v="SERDI"/>
    <x v="5"/>
    <s v="LAV"/>
    <m/>
    <s v="B.7)"/>
    <s v="7) per servizi"/>
    <x v="0"/>
  </r>
  <r>
    <x v="0"/>
    <x v="38"/>
    <x v="32"/>
    <x v="32"/>
    <n v="11219.1"/>
    <s v="Export_CoGe"/>
    <x v="0"/>
    <s v="SERDI"/>
    <x v="5"/>
    <s v="LAV"/>
    <m/>
    <s v="B.7)"/>
    <s v="7) per servizi"/>
    <x v="0"/>
  </r>
  <r>
    <x v="0"/>
    <x v="38"/>
    <x v="35"/>
    <x v="35"/>
    <n v="40"/>
    <s v="Export_CoGe"/>
    <x v="0"/>
    <s v="SERIN"/>
    <x v="6"/>
    <s v="PRD"/>
    <m/>
    <s v="B.7)"/>
    <s v="7) per servizi"/>
    <x v="5"/>
  </r>
  <r>
    <x v="0"/>
    <x v="38"/>
    <x v="41"/>
    <x v="41"/>
    <n v="46799.8"/>
    <s v="Export_CoGe"/>
    <x v="0"/>
    <s v="SERDI"/>
    <x v="5"/>
    <s v="LAV"/>
    <m/>
    <s v="B.7)"/>
    <s v="7) per servizi"/>
    <x v="0"/>
  </r>
  <r>
    <x v="0"/>
    <x v="38"/>
    <x v="43"/>
    <x v="43"/>
    <n v="3331"/>
    <s v="Export_CoGe"/>
    <x v="0"/>
    <s v="SERST"/>
    <x v="8"/>
    <s v="COSTI"/>
    <m/>
    <s v="B.7)"/>
    <s v="7) per servizi"/>
    <x v="2"/>
  </r>
  <r>
    <x v="0"/>
    <x v="38"/>
    <x v="44"/>
    <x v="44"/>
    <n v="3573.08"/>
    <s v="Export_CoGe"/>
    <x v="0"/>
    <s v="SERST"/>
    <x v="8"/>
    <s v="COSTI"/>
    <m/>
    <s v="B.7)"/>
    <s v="7) per servizi"/>
    <x v="2"/>
  </r>
  <r>
    <x v="0"/>
    <x v="38"/>
    <x v="50"/>
    <x v="50"/>
    <n v="328.28"/>
    <s v="Export_CoGe"/>
    <x v="0"/>
    <s v="SERST"/>
    <x v="8"/>
    <s v="COSTI"/>
    <m/>
    <s v="B.7)"/>
    <s v="7) per servizi"/>
    <x v="2"/>
  </r>
  <r>
    <x v="0"/>
    <x v="38"/>
    <x v="52"/>
    <x v="52"/>
    <n v="443.9"/>
    <s v="Export_CoGe"/>
    <x v="0"/>
    <s v="SERST"/>
    <x v="8"/>
    <s v="COSTI"/>
    <m/>
    <s v="B.7)"/>
    <s v="7) per servizi"/>
    <x v="2"/>
  </r>
  <r>
    <x v="0"/>
    <x v="38"/>
    <x v="54"/>
    <x v="54"/>
    <n v="598"/>
    <s v="Export_CoGe"/>
    <x v="0"/>
    <s v="SERST"/>
    <x v="8"/>
    <s v="COSTI"/>
    <m/>
    <s v="B.7)"/>
    <s v="7) per servizi"/>
    <x v="2"/>
  </r>
  <r>
    <x v="0"/>
    <x v="38"/>
    <x v="56"/>
    <x v="56"/>
    <n v="4000"/>
    <s v="Export_CoGe"/>
    <x v="0"/>
    <s v="SERST"/>
    <x v="8"/>
    <s v="COSTI"/>
    <m/>
    <s v="B.7)"/>
    <s v="7) per servizi"/>
    <x v="4"/>
  </r>
  <r>
    <x v="0"/>
    <x v="38"/>
    <x v="58"/>
    <x v="58"/>
    <n v="5444.84"/>
    <s v="Export_CoGe"/>
    <x v="0"/>
    <s v="SERST"/>
    <x v="8"/>
    <s v="COSTI"/>
    <m/>
    <s v="B.7)"/>
    <s v="7) per servizi"/>
    <x v="2"/>
  </r>
  <r>
    <x v="0"/>
    <x v="38"/>
    <x v="62"/>
    <x v="62"/>
    <n v="3575"/>
    <s v="Export_CoGe"/>
    <x v="0"/>
    <s v="SERST"/>
    <x v="8"/>
    <s v="COSTI"/>
    <m/>
    <s v="B.7)"/>
    <s v="7) per servizi"/>
    <x v="2"/>
  </r>
  <r>
    <x v="0"/>
    <x v="38"/>
    <x v="66"/>
    <x v="66"/>
    <n v="2093.5"/>
    <s v="Export_CoGe"/>
    <x v="0"/>
    <s v="SERST"/>
    <x v="8"/>
    <s v="COSTI"/>
    <m/>
    <s v="B.7)"/>
    <s v="7) per servizi"/>
    <x v="2"/>
  </r>
  <r>
    <x v="0"/>
    <x v="38"/>
    <x v="292"/>
    <x v="292"/>
    <n v="666.67000000000007"/>
    <s v="Export_CoGe"/>
    <x v="0"/>
    <s v="SERIN"/>
    <x v="6"/>
    <s v="PRD"/>
    <m/>
    <s v="B.7)"/>
    <s v="7) per servizi"/>
    <x v="0"/>
  </r>
  <r>
    <x v="0"/>
    <x v="38"/>
    <x v="295"/>
    <x v="295"/>
    <n v="606.66999999999996"/>
    <s v="Export_CoGe"/>
    <x v="0"/>
    <s v="SERST"/>
    <x v="8"/>
    <s v="COSTI"/>
    <m/>
    <s v="B.7)"/>
    <s v="7) per servizi"/>
    <x v="2"/>
  </r>
  <r>
    <x v="0"/>
    <x v="38"/>
    <x v="346"/>
    <x v="345"/>
    <n v="4044"/>
    <s v="Export_CoGe"/>
    <x v="0"/>
    <s v="ONSTR"/>
    <x v="30"/>
    <s v="EXT"/>
    <m/>
    <s v="B.14)"/>
    <s v="14) oneri diversi di gestione"/>
    <x v="2"/>
  </r>
  <r>
    <x v="0"/>
    <x v="38"/>
    <x v="68"/>
    <x v="68"/>
    <n v="1042.71"/>
    <s v="Export_CoGe"/>
    <x v="0"/>
    <s v="COSGS"/>
    <x v="4"/>
    <s v="COSTI"/>
    <m/>
    <s v="B.7)"/>
    <s v="7) per servizi"/>
    <x v="2"/>
  </r>
  <r>
    <x v="0"/>
    <x v="38"/>
    <x v="395"/>
    <x v="394"/>
    <n v="1048.92"/>
    <s v="Export_CoGe"/>
    <x v="0"/>
    <s v="COSGS"/>
    <x v="4"/>
    <s v="COSTI"/>
    <m/>
    <s v="B.7)"/>
    <s v="7) per servizi"/>
    <x v="2"/>
  </r>
  <r>
    <x v="0"/>
    <x v="38"/>
    <x v="298"/>
    <x v="298"/>
    <n v="2550"/>
    <s v="Export_CoGe"/>
    <x v="0"/>
    <s v="COSGS"/>
    <x v="4"/>
    <s v="COSTI"/>
    <m/>
    <s v="B.7)"/>
    <s v="7) per servizi"/>
    <x v="2"/>
  </r>
  <r>
    <x v="0"/>
    <x v="38"/>
    <x v="375"/>
    <x v="374"/>
    <n v="693.33"/>
    <s v="Export_CoGe"/>
    <x v="0"/>
    <s v="SERIN"/>
    <x v="6"/>
    <s v="PRD"/>
    <m/>
    <s v="B.7)"/>
    <s v="7) per servizi"/>
    <x v="2"/>
  </r>
  <r>
    <x v="0"/>
    <x v="38"/>
    <x v="368"/>
    <x v="367"/>
    <n v="200"/>
    <s v="Export_CoGe"/>
    <x v="0"/>
    <s v="COSGS"/>
    <x v="4"/>
    <s v="COSTI"/>
    <m/>
    <s v="B.7)"/>
    <s v="7) per servizi"/>
    <x v="2"/>
  </r>
  <r>
    <x v="0"/>
    <x v="38"/>
    <x v="69"/>
    <x v="69"/>
    <n v="10545.699999999999"/>
    <s v="Export_CoGe"/>
    <x v="0"/>
    <s v="COSGS"/>
    <x v="4"/>
    <s v="COSTI"/>
    <m/>
    <s v="B.7)"/>
    <s v="7) per servizi"/>
    <x v="2"/>
  </r>
  <r>
    <x v="0"/>
    <x v="38"/>
    <x v="71"/>
    <x v="71"/>
    <n v="1656.87"/>
    <s v="Export_CoGe"/>
    <x v="0"/>
    <s v="SERIN"/>
    <x v="6"/>
    <s v="PRD"/>
    <m/>
    <s v="B.7)"/>
    <s v="7) per servizi"/>
    <x v="3"/>
  </r>
  <r>
    <x v="0"/>
    <x v="38"/>
    <x v="75"/>
    <x v="75"/>
    <n v="1502.19"/>
    <s v="Export_CoGe"/>
    <x v="0"/>
    <s v="COSGS"/>
    <x v="4"/>
    <s v="COSTI"/>
    <m/>
    <s v="B.7)"/>
    <s v="7) per servizi"/>
    <x v="2"/>
  </r>
  <r>
    <x v="0"/>
    <x v="38"/>
    <x v="76"/>
    <x v="76"/>
    <n v="539.07000000000005"/>
    <s v="Export_CoGe"/>
    <x v="0"/>
    <s v="COSGS"/>
    <x v="4"/>
    <s v="COSTI"/>
    <m/>
    <s v="B.7)"/>
    <s v="7) per servizi"/>
    <x v="2"/>
  </r>
  <r>
    <x v="0"/>
    <x v="38"/>
    <x v="417"/>
    <x v="416"/>
    <n v="114.13"/>
    <s v="Export_CoGe"/>
    <x v="0"/>
    <s v="SERIN"/>
    <x v="6"/>
    <s v="PRD"/>
    <m/>
    <s v="B.7)"/>
    <s v="7) per servizi"/>
    <x v="3"/>
  </r>
  <r>
    <x v="0"/>
    <x v="38"/>
    <x v="79"/>
    <x v="79"/>
    <n v="367.11"/>
    <s v="Export_CoGe"/>
    <x v="0"/>
    <s v="SERIN"/>
    <x v="6"/>
    <s v="PRD"/>
    <m/>
    <s v="B.7)"/>
    <s v="7) per servizi"/>
    <x v="0"/>
  </r>
  <r>
    <x v="0"/>
    <x v="38"/>
    <x v="83"/>
    <x v="83"/>
    <n v="66.790000000000006"/>
    <s v="Export_CoGe"/>
    <x v="0"/>
    <s v="SERST"/>
    <x v="8"/>
    <s v="COSTI"/>
    <m/>
    <s v="B.7)"/>
    <s v="7) per servizi"/>
    <x v="2"/>
  </r>
  <r>
    <x v="0"/>
    <x v="38"/>
    <x v="85"/>
    <x v="85"/>
    <n v="4356.75"/>
    <s v="Export_CoGe"/>
    <x v="0"/>
    <s v="SERIN"/>
    <x v="6"/>
    <s v="PRD"/>
    <m/>
    <s v="B.7)"/>
    <s v="7) per servizi"/>
    <x v="2"/>
  </r>
  <r>
    <x v="0"/>
    <x v="38"/>
    <x v="87"/>
    <x v="87"/>
    <n v="229.49"/>
    <s v="Export_CoGe"/>
    <x v="0"/>
    <s v="SERST"/>
    <x v="8"/>
    <s v="COSTI"/>
    <m/>
    <s v="B.7)"/>
    <s v="7) per servizi"/>
    <x v="2"/>
  </r>
  <r>
    <x v="0"/>
    <x v="38"/>
    <x v="89"/>
    <x v="89"/>
    <n v="7548.23"/>
    <s v="Export_CoGe"/>
    <x v="0"/>
    <s v="SERST"/>
    <x v="8"/>
    <s v="COSTI"/>
    <m/>
    <s v="B.7)"/>
    <s v="7) per servizi"/>
    <x v="2"/>
  </r>
  <r>
    <x v="0"/>
    <x v="38"/>
    <x v="99"/>
    <x v="99"/>
    <n v="25.7"/>
    <s v="Export_CoGe"/>
    <x v="0"/>
    <s v="SERST"/>
    <x v="8"/>
    <s v="COSTI"/>
    <m/>
    <s v="B.7)"/>
    <s v="7) per servizi"/>
    <x v="6"/>
  </r>
  <r>
    <x v="0"/>
    <x v="38"/>
    <x v="100"/>
    <x v="100"/>
    <n v="1201"/>
    <s v="Export_CoGe"/>
    <x v="0"/>
    <s v="COSGS"/>
    <x v="4"/>
    <s v="COSTI"/>
    <m/>
    <s v="B.7)"/>
    <s v="7) per servizi"/>
    <x v="2"/>
  </r>
  <r>
    <x v="0"/>
    <x v="38"/>
    <x v="103"/>
    <x v="103"/>
    <n v="1544.7400000000002"/>
    <s v="Export_CoGe"/>
    <x v="0"/>
    <s v="COSGS"/>
    <x v="4"/>
    <s v="COSTI"/>
    <m/>
    <s v="B.7)"/>
    <s v="7) per servizi"/>
    <x v="2"/>
  </r>
  <r>
    <x v="0"/>
    <x v="38"/>
    <x v="104"/>
    <x v="104"/>
    <n v="611.04000000000008"/>
    <s v="Export_CoGe"/>
    <x v="0"/>
    <s v="COSGS"/>
    <x v="4"/>
    <s v="COSTI"/>
    <m/>
    <s v="B.7)"/>
    <s v="7) per servizi"/>
    <x v="5"/>
  </r>
  <r>
    <x v="0"/>
    <x v="38"/>
    <x v="106"/>
    <x v="106"/>
    <n v="77.31"/>
    <s v="Export_CoGe"/>
    <x v="0"/>
    <s v="COSGS"/>
    <x v="4"/>
    <s v="COSTI"/>
    <m/>
    <s v="B.7)"/>
    <s v="7) per servizi"/>
    <x v="5"/>
  </r>
  <r>
    <x v="0"/>
    <x v="38"/>
    <x v="108"/>
    <x v="108"/>
    <n v="280"/>
    <s v="Export_CoGe"/>
    <x v="0"/>
    <s v="COSGS"/>
    <x v="4"/>
    <s v="COSTI"/>
    <m/>
    <s v="B.7)"/>
    <s v="7) per servizi"/>
    <x v="5"/>
  </r>
  <r>
    <x v="0"/>
    <x v="38"/>
    <x v="110"/>
    <x v="110"/>
    <n v="47.52"/>
    <s v="Export_CoGe"/>
    <x v="0"/>
    <s v="COSGS"/>
    <x v="4"/>
    <s v="COSTI"/>
    <m/>
    <s v="B.7)"/>
    <s v="7) per servizi"/>
    <x v="5"/>
  </r>
  <r>
    <x v="0"/>
    <x v="38"/>
    <x v="112"/>
    <x v="112"/>
    <n v="8092.78"/>
    <s v="Export_CoGe"/>
    <x v="0"/>
    <s v="SERST"/>
    <x v="8"/>
    <s v="COSTI"/>
    <m/>
    <s v="B.7)"/>
    <s v="7) per servizi"/>
    <x v="2"/>
  </r>
  <r>
    <x v="0"/>
    <x v="38"/>
    <x v="113"/>
    <x v="113"/>
    <n v="4664.74"/>
    <s v="Export_CoGe"/>
    <x v="0"/>
    <s v="SERIN"/>
    <x v="6"/>
    <s v="PRD"/>
    <m/>
    <s v="B.7)"/>
    <s v="7) per servizi"/>
    <x v="3"/>
  </r>
  <r>
    <x v="0"/>
    <x v="38"/>
    <x v="114"/>
    <x v="114"/>
    <n v="55"/>
    <s v="Export_CoGe"/>
    <x v="0"/>
    <s v="SERIN"/>
    <x v="6"/>
    <s v="PRD"/>
    <m/>
    <s v="B.7)"/>
    <s v="7) per servizi"/>
    <x v="3"/>
  </r>
  <r>
    <x v="0"/>
    <x v="38"/>
    <x v="116"/>
    <x v="116"/>
    <n v="3194.1"/>
    <s v="Export_CoGe"/>
    <x v="0"/>
    <s v="SERST"/>
    <x v="8"/>
    <s v="COSTI"/>
    <m/>
    <s v="B.7)"/>
    <s v="7) per servizi"/>
    <x v="2"/>
  </r>
  <r>
    <x v="0"/>
    <x v="38"/>
    <x v="118"/>
    <x v="118"/>
    <n v="110.67"/>
    <s v="Export_CoGe"/>
    <x v="0"/>
    <s v="SERST"/>
    <x v="8"/>
    <s v="COSTI"/>
    <m/>
    <s v="B.7)"/>
    <s v="7) per servizi"/>
    <x v="2"/>
  </r>
  <r>
    <x v="0"/>
    <x v="38"/>
    <x v="119"/>
    <x v="119"/>
    <n v="1122.47"/>
    <s v="Export_CoGe"/>
    <x v="0"/>
    <s v="SERST"/>
    <x v="8"/>
    <s v="COSTI"/>
    <m/>
    <s v="B.7)"/>
    <s v="7) per servizi"/>
    <x v="2"/>
  </r>
  <r>
    <x v="0"/>
    <x v="38"/>
    <x v="357"/>
    <x v="356"/>
    <n v="53.59"/>
    <s v="Export_CoGe"/>
    <x v="0"/>
    <s v="ONSTR"/>
    <x v="30"/>
    <s v="EXT"/>
    <m/>
    <s v="B.14)"/>
    <s v="14) oneri diversi di gestione"/>
    <x v="2"/>
  </r>
  <r>
    <x v="0"/>
    <x v="38"/>
    <x v="123"/>
    <x v="123"/>
    <n v="496.55"/>
    <s v="Export_CoGe"/>
    <x v="0"/>
    <s v="SERST"/>
    <x v="8"/>
    <s v="COSTI"/>
    <m/>
    <s v="B.7)"/>
    <s v="7) per servizi"/>
    <x v="2"/>
  </r>
  <r>
    <x v="0"/>
    <x v="38"/>
    <x v="127"/>
    <x v="127"/>
    <n v="116.68"/>
    <s v="Export_CoGe"/>
    <x v="0"/>
    <s v="SERST"/>
    <x v="8"/>
    <s v="COSTI"/>
    <m/>
    <s v="B.7)"/>
    <s v="7) per servizi"/>
    <x v="4"/>
  </r>
  <r>
    <x v="0"/>
    <x v="38"/>
    <x v="129"/>
    <x v="129"/>
    <n v="14.92"/>
    <s v="Export_CoGe"/>
    <x v="0"/>
    <s v="COSGS"/>
    <x v="4"/>
    <s v="COSTI"/>
    <m/>
    <s v="B.7)"/>
    <s v="7) per servizi"/>
    <x v="2"/>
  </r>
  <r>
    <x v="0"/>
    <x v="38"/>
    <x v="301"/>
    <x v="301"/>
    <n v="19.8"/>
    <s v="Export_CoGe"/>
    <x v="0"/>
    <s v="COSGS"/>
    <x v="4"/>
    <s v="COSTI"/>
    <m/>
    <s v="B.7)"/>
    <s v="7) per servizi"/>
    <x v="2"/>
  </r>
  <r>
    <x v="0"/>
    <x v="38"/>
    <x v="137"/>
    <x v="424"/>
    <n v="1500"/>
    <s v="Export_CoGe"/>
    <x v="0"/>
    <s v="AFFIT"/>
    <x v="17"/>
    <s v="AFF"/>
    <m/>
    <s v="B.8)"/>
    <s v="8) per godimento di beni di terzi"/>
    <x v="2"/>
  </r>
  <r>
    <x v="0"/>
    <x v="38"/>
    <x v="138"/>
    <x v="138"/>
    <n v="1000"/>
    <s v="Export_CoGe"/>
    <x v="0"/>
    <s v="AFFIT"/>
    <x v="17"/>
    <s v="AFF"/>
    <m/>
    <s v="B.8)"/>
    <s v="8) per godimento di beni di terzi"/>
    <x v="2"/>
  </r>
  <r>
    <x v="0"/>
    <x v="38"/>
    <x v="140"/>
    <x v="140"/>
    <n v="100"/>
    <s v="Export_CoGe"/>
    <x v="0"/>
    <s v="AFFIT"/>
    <x v="17"/>
    <s v="AFF"/>
    <m/>
    <s v="B.8)"/>
    <s v="8) per godimento di beni di terzi"/>
    <x v="2"/>
  </r>
  <r>
    <x v="0"/>
    <x v="38"/>
    <x v="143"/>
    <x v="143"/>
    <n v="100"/>
    <s v="Export_CoGe"/>
    <x v="0"/>
    <s v="AFFIT"/>
    <x v="17"/>
    <s v="AFF"/>
    <m/>
    <s v="B.8)"/>
    <s v="8) per godimento di beni di terzi"/>
    <x v="2"/>
  </r>
  <r>
    <x v="0"/>
    <x v="38"/>
    <x v="409"/>
    <x v="408"/>
    <n v="1920.9"/>
    <s v="Export_CoGe"/>
    <x v="0"/>
    <s v="AFFIT"/>
    <x v="17"/>
    <s v="AFF"/>
    <m/>
    <s v="B.8)"/>
    <s v="8) per godimento di beni di terzi"/>
    <x v="2"/>
  </r>
  <r>
    <x v="0"/>
    <x v="38"/>
    <x v="155"/>
    <x v="155"/>
    <n v="2962.4400000000005"/>
    <s v="Export_CoGe"/>
    <x v="0"/>
    <s v="COSGS"/>
    <x v="4"/>
    <s v="COSTI"/>
    <m/>
    <s v="B.8)"/>
    <s v="8) per godimento di beni di terzi"/>
    <x v="2"/>
  </r>
  <r>
    <x v="0"/>
    <x v="38"/>
    <x v="156"/>
    <x v="156"/>
    <n v="1249.24"/>
    <s v="Export_CoGe"/>
    <x v="0"/>
    <s v="COSGS"/>
    <x v="4"/>
    <s v="COSTI"/>
    <m/>
    <s v="B.8)"/>
    <s v="8) per godimento di beni di terzi"/>
    <x v="2"/>
  </r>
  <r>
    <x v="0"/>
    <x v="38"/>
    <x v="406"/>
    <x v="405"/>
    <n v="1221.17"/>
    <s v="Export_CoGe"/>
    <x v="0"/>
    <s v="COSGS"/>
    <x v="4"/>
    <s v="COSTI"/>
    <m/>
    <s v="B.8)"/>
    <s v="8) per godimento di beni di terzi"/>
    <x v="3"/>
  </r>
  <r>
    <x v="0"/>
    <x v="38"/>
    <x v="176"/>
    <x v="176"/>
    <n v="1701.1599999999999"/>
    <s v="Export_CoGe"/>
    <x v="0"/>
    <s v="AMMST"/>
    <x v="24"/>
    <s v="AMM"/>
    <m/>
    <s v="B.10)"/>
    <s v="10) Ammortamenti e svalutazioni"/>
    <x v="7"/>
  </r>
  <r>
    <x v="0"/>
    <x v="38"/>
    <x v="180"/>
    <x v="180"/>
    <n v="395.49"/>
    <s v="Export_CoGe"/>
    <x v="0"/>
    <s v="AMMST"/>
    <x v="24"/>
    <s v="AMM"/>
    <m/>
    <s v="B.10)"/>
    <s v="10) Ammortamenti e svalutazioni"/>
    <x v="7"/>
  </r>
  <r>
    <x v="0"/>
    <x v="38"/>
    <x v="182"/>
    <x v="182"/>
    <n v="2989.04"/>
    <s v="Export_CoGe"/>
    <x v="0"/>
    <s v="AMMIN"/>
    <x v="26"/>
    <s v="AMM"/>
    <m/>
    <s v="B.10)"/>
    <s v="10) Ammortamenti e svalutazioni"/>
    <x v="7"/>
  </r>
  <r>
    <x v="0"/>
    <x v="38"/>
    <x v="184"/>
    <x v="184"/>
    <n v="1101.5999999999999"/>
    <s v="Export_CoGe"/>
    <x v="0"/>
    <s v="AMMST"/>
    <x v="24"/>
    <s v="AMM"/>
    <m/>
    <s v="B.10)"/>
    <s v="10) Ammortamenti e svalutazioni"/>
    <x v="7"/>
  </r>
  <r>
    <x v="0"/>
    <x v="38"/>
    <x v="186"/>
    <x v="186"/>
    <n v="2439.1799999999998"/>
    <s v="Export_CoGe"/>
    <x v="0"/>
    <s v="AMMIN"/>
    <x v="26"/>
    <s v="AMM"/>
    <m/>
    <s v="B.10)"/>
    <s v="10) Ammortamenti e svalutazioni"/>
    <x v="7"/>
  </r>
  <r>
    <x v="0"/>
    <x v="38"/>
    <x v="188"/>
    <x v="188"/>
    <n v="1734.9"/>
    <s v="Export_CoGe"/>
    <x v="0"/>
    <s v="AMMIN"/>
    <x v="26"/>
    <s v="AMM"/>
    <m/>
    <s v="B.10)"/>
    <s v="10) Ammortamenti e svalutazioni"/>
    <x v="7"/>
  </r>
  <r>
    <x v="0"/>
    <x v="38"/>
    <x v="190"/>
    <x v="190"/>
    <n v="463.8"/>
    <s v="Export_CoGe"/>
    <x v="0"/>
    <s v="AMMST"/>
    <x v="24"/>
    <s v="AMM"/>
    <m/>
    <s v="B.10)"/>
    <s v="10) Ammortamenti e svalutazioni"/>
    <x v="7"/>
  </r>
  <r>
    <x v="0"/>
    <x v="38"/>
    <x v="192"/>
    <x v="192"/>
    <n v="106.96"/>
    <s v="Export_CoGe"/>
    <x v="0"/>
    <s v="AMMST"/>
    <x v="24"/>
    <s v="AMM"/>
    <m/>
    <s v="B.10)"/>
    <s v="10) Ammortamenti e svalutazioni"/>
    <x v="7"/>
  </r>
  <r>
    <x v="0"/>
    <x v="38"/>
    <x v="196"/>
    <x v="196"/>
    <n v="25.14"/>
    <s v="Export_CoGe"/>
    <x v="0"/>
    <s v="AMMIN"/>
    <x v="26"/>
    <s v="AMM"/>
    <m/>
    <s v="B.10)"/>
    <s v="10) Ammortamenti e svalutazioni"/>
    <x v="7"/>
  </r>
  <r>
    <x v="0"/>
    <x v="38"/>
    <x v="198"/>
    <x v="198"/>
    <n v="191574.1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8"/>
    <x v="200"/>
    <x v="200"/>
    <n v="460381.31"/>
    <s v="Export_CoGe"/>
    <x v="0"/>
    <s v="VARMP"/>
    <x v="28"/>
    <s v="ACQ"/>
    <m/>
    <s v="B.11)"/>
    <s v="11) variazioni delle rimanenze di materie prime, sussidiarie, di consumo e di merci"/>
    <x v="3"/>
  </r>
  <r>
    <x v="0"/>
    <x v="38"/>
    <x v="203"/>
    <x v="203"/>
    <n v="887.5"/>
    <s v="Export_CoGe"/>
    <x v="0"/>
    <s v="COSGS"/>
    <x v="4"/>
    <s v="COSTI"/>
    <m/>
    <s v="B.14)"/>
    <s v="14) oneri diversi di gestione"/>
    <x v="2"/>
  </r>
  <r>
    <x v="0"/>
    <x v="38"/>
    <x v="208"/>
    <x v="208"/>
    <n v="115.5"/>
    <s v="Export_CoGe"/>
    <x v="0"/>
    <s v="COSGS"/>
    <x v="4"/>
    <s v="COSTI"/>
    <m/>
    <s v="B.14)"/>
    <s v="14) oneri diversi di gestione"/>
    <x v="2"/>
  </r>
  <r>
    <x v="0"/>
    <x v="38"/>
    <x v="217"/>
    <x v="217"/>
    <n v="11500"/>
    <s v="Export_CoGe"/>
    <x v="0"/>
    <s v="ONSTR"/>
    <x v="30"/>
    <s v="EXT"/>
    <m/>
    <s v="B.14)"/>
    <s v="14) oneri diversi di gestione"/>
    <x v="2"/>
  </r>
  <r>
    <x v="0"/>
    <x v="38"/>
    <x v="219"/>
    <x v="219"/>
    <n v="47.44"/>
    <s v="Export_CoGe"/>
    <x v="0"/>
    <s v="COSGS"/>
    <x v="4"/>
    <s v="COSTI"/>
    <m/>
    <s v="B.14)"/>
    <s v="14) oneri diversi di gestione"/>
    <x v="2"/>
  </r>
  <r>
    <x v="0"/>
    <x v="38"/>
    <x v="306"/>
    <x v="306"/>
    <n v="65.760000000001014"/>
    <s v="Export_CoGe"/>
    <x v="0"/>
    <s v="COSGS"/>
    <x v="4"/>
    <s v="COSTI"/>
    <m/>
    <s v="B.14)"/>
    <s v="14) oneri diversi di gestione"/>
    <x v="4"/>
  </r>
  <r>
    <x v="0"/>
    <x v="38"/>
    <x v="233"/>
    <x v="233"/>
    <n v="1116.49"/>
    <s v="Export_CoGe"/>
    <x v="0"/>
    <s v="ONFIN"/>
    <x v="32"/>
    <s v="FIN"/>
    <m/>
    <s v="C.17)"/>
    <s v="17) interessi e altri oneri finanziari"/>
    <x v="7"/>
  </r>
  <r>
    <x v="0"/>
    <x v="38"/>
    <x v="235"/>
    <x v="235"/>
    <n v="184.99"/>
    <s v="Export_CoGe"/>
    <x v="0"/>
    <s v="ONFIN"/>
    <x v="32"/>
    <s v="FIN"/>
    <m/>
    <s v="C.17)"/>
    <s v="17) interessi e altri oneri finanziari"/>
    <x v="7"/>
  </r>
  <r>
    <x v="0"/>
    <x v="38"/>
    <x v="349"/>
    <x v="348"/>
    <n v="16366.509999999995"/>
    <s v="Export_CoGe"/>
    <x v="0"/>
    <s v="ONFIN"/>
    <x v="32"/>
    <s v="FIN"/>
    <m/>
    <s v="C.17)"/>
    <s v="17) interessi e altri oneri finanziari"/>
    <x v="7"/>
  </r>
  <r>
    <x v="0"/>
    <x v="38"/>
    <x v="239"/>
    <x v="239"/>
    <n v="-386113.99"/>
    <s v="Export_CoGe"/>
    <x v="0"/>
    <s v="RICOP"/>
    <x v="33"/>
    <s v="RIC"/>
    <m/>
    <s v="A.1)"/>
    <s v="1) ricavi delle vendite e delle prestazioni"/>
    <x v="5"/>
  </r>
  <r>
    <x v="0"/>
    <x v="38"/>
    <x v="385"/>
    <x v="384"/>
    <n v="-4166"/>
    <s v="Export_CoGe"/>
    <x v="0"/>
    <s v="RICOP"/>
    <x v="33"/>
    <s v="RIC"/>
    <m/>
    <s v="A.1)"/>
    <s v="1) ricavi delle vendite e delle prestazioni"/>
    <x v="6"/>
  </r>
  <r>
    <x v="0"/>
    <x v="38"/>
    <x v="247"/>
    <x v="247"/>
    <n v="-3300"/>
    <s v="Export_CoGe"/>
    <x v="0"/>
    <s v="ONSTR"/>
    <x v="30"/>
    <s v="EXT"/>
    <m/>
    <s v="B.14)"/>
    <s v="14) oneri diversi di gestione"/>
    <x v="2"/>
  </r>
  <r>
    <x v="0"/>
    <x v="38"/>
    <x v="250"/>
    <x v="250"/>
    <n v="-38977.810000000005"/>
    <s v="Export_CoGe"/>
    <x v="0"/>
    <s v="CORR"/>
    <x v="35"/>
    <s v="CORR"/>
    <m/>
    <s v="A.1)"/>
    <s v="1) ricavi delle vendite e delle prestazioni"/>
    <x v="6"/>
  </r>
  <r>
    <x v="0"/>
    <x v="38"/>
    <x v="254"/>
    <x v="254"/>
    <n v="-275792.65000000002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8"/>
    <x v="255"/>
    <x v="255"/>
    <n v="-601684.31999999995"/>
    <s v="Export_CoGe"/>
    <x v="0"/>
    <s v="VARMP"/>
    <x v="28"/>
    <s v="ACQ"/>
    <m/>
    <s v="B.11)"/>
    <s v="11) variazioni delle rimanenze di materie prime, sussidiarie, di consumo e di merci"/>
    <x v="3"/>
  </r>
  <r>
    <x v="0"/>
    <x v="38"/>
    <x v="259"/>
    <x v="259"/>
    <n v="-0.30000000000063665"/>
    <s v="Export_CoGe"/>
    <x v="0"/>
    <s v="ALTRI"/>
    <x v="34"/>
    <s v="ALTRI"/>
    <m/>
    <s v="A.5)"/>
    <s v="5) altri ricavi e proventi, con separata indicazione dei contributi in conto esercizio"/>
    <x v="2"/>
  </r>
  <r>
    <x v="0"/>
    <x v="38"/>
    <x v="308"/>
    <x v="308"/>
    <n v="-2.5"/>
    <s v="Export_CoGe"/>
    <x v="0"/>
    <s v="ALTRI"/>
    <x v="34"/>
    <s v="ALTRI"/>
    <m/>
    <s v="A.5)"/>
    <s v="5) altri ricavi e proventi, con separata indicazione dei contributi in conto esercizio"/>
    <x v="2"/>
  </r>
  <r>
    <x v="0"/>
    <x v="38"/>
    <x v="309"/>
    <x v="309"/>
    <n v="-276"/>
    <s v="Export_CoGe"/>
    <x v="0"/>
    <s v="ALTRI"/>
    <x v="34"/>
    <s v="ALTRI"/>
    <m/>
    <s v="A.5)"/>
    <s v="5) altri ricavi e proventi, con separata indicazione dei contributi in conto esercizio"/>
    <x v="2"/>
  </r>
  <r>
    <x v="0"/>
    <x v="38"/>
    <x v="268"/>
    <x v="268"/>
    <n v="-15000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8"/>
    <x v="270"/>
    <x v="270"/>
    <n v="-60544.45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8"/>
    <x v="276"/>
    <x v="276"/>
    <n v="11443.95"/>
    <s v="Export_CoGe"/>
    <x v="0"/>
    <s v="ONFIN"/>
    <x v="32"/>
    <s v="FIN"/>
    <m/>
    <s v="C.16)"/>
    <s v="16) altri proventi finanziari"/>
    <x v="4"/>
  </r>
  <r>
    <x v="0"/>
    <x v="39"/>
    <x v="316"/>
    <x v="316"/>
    <n v="249.99999999998727"/>
    <s v="Export_CoGe"/>
    <x v="1"/>
    <s v="34.CS"/>
    <x v="18"/>
    <s v="PN"/>
    <m/>
    <s v="A"/>
    <s v="Crediti verso soci"/>
    <x v="1"/>
  </r>
  <r>
    <x v="0"/>
    <x v="39"/>
    <x v="2"/>
    <x v="2"/>
    <n v="10000"/>
    <s v="Export_CoGe"/>
    <x v="1"/>
    <s v="23.I.IMM"/>
    <x v="1"/>
    <s v="IMM"/>
    <m/>
    <s v="23.I.IMM"/>
    <s v="Immobilizzazioni Immateriali"/>
    <x v="1"/>
  </r>
  <r>
    <x v="0"/>
    <x v="39"/>
    <x v="4"/>
    <x v="4"/>
    <n v="38543"/>
    <s v="Export_CoGe"/>
    <x v="1"/>
    <s v="23.I.IMM"/>
    <x v="1"/>
    <s v="IMM"/>
    <m/>
    <s v="23.I.IMM"/>
    <s v="Immobilizzazioni Immateriali"/>
    <x v="1"/>
  </r>
  <r>
    <x v="0"/>
    <x v="39"/>
    <x v="6"/>
    <x v="6"/>
    <n v="103027.1"/>
    <s v="Export_CoGe"/>
    <x v="1"/>
    <s v="23.I.IMM"/>
    <x v="1"/>
    <s v="IMM"/>
    <m/>
    <s v="23.I.IMM"/>
    <s v="Immobilizzazioni Immateriali"/>
    <x v="1"/>
  </r>
  <r>
    <x v="0"/>
    <x v="39"/>
    <x v="10"/>
    <x v="10"/>
    <n v="59322.69"/>
    <s v="Export_CoGe"/>
    <x v="1"/>
    <s v="23.I.IMM"/>
    <x v="1"/>
    <s v="IMM"/>
    <m/>
    <s v="23.I.IMM"/>
    <s v="Immobilizzazioni Immateriali"/>
    <x v="1"/>
  </r>
  <r>
    <x v="0"/>
    <x v="39"/>
    <x v="12"/>
    <x v="12"/>
    <n v="87545.25"/>
    <s v="Export_CoGe"/>
    <x v="1"/>
    <s v="24.I.MAT"/>
    <x v="3"/>
    <s v="MAT"/>
    <m/>
    <s v="24.I.MAT"/>
    <s v="Immobilizzazioni Materiali"/>
    <x v="1"/>
  </r>
  <r>
    <x v="0"/>
    <x v="39"/>
    <x v="14"/>
    <x v="14"/>
    <n v="693957.03"/>
    <s v="Export_CoGe"/>
    <x v="1"/>
    <s v="24.I.MAT"/>
    <x v="3"/>
    <s v="MAT"/>
    <m/>
    <s v="24.I.MAT"/>
    <s v="Immobilizzazioni Materiali"/>
    <x v="1"/>
  </r>
  <r>
    <x v="0"/>
    <x v="39"/>
    <x v="16"/>
    <x v="16"/>
    <n v="136992.31"/>
    <s v="Export_CoGe"/>
    <x v="1"/>
    <s v="24.I.MAT"/>
    <x v="3"/>
    <s v="MAT"/>
    <m/>
    <s v="24.I.MAT"/>
    <s v="Immobilizzazioni Materiali"/>
    <x v="1"/>
  </r>
  <r>
    <x v="0"/>
    <x v="39"/>
    <x v="18"/>
    <x v="18"/>
    <n v="229033.74"/>
    <s v="Export_CoGe"/>
    <x v="1"/>
    <s v="24.I.MAT"/>
    <x v="3"/>
    <s v="MAT"/>
    <m/>
    <s v="24.I.MAT"/>
    <s v="Immobilizzazioni Materiali"/>
    <x v="1"/>
  </r>
  <r>
    <x v="0"/>
    <x v="39"/>
    <x v="407"/>
    <x v="406"/>
    <n v="140736"/>
    <s v="Export_CoGe"/>
    <x v="1"/>
    <s v="24.I.MAT"/>
    <x v="3"/>
    <s v="MAT"/>
    <m/>
    <s v="24.I.MAT"/>
    <s v="Immobilizzazioni Materiali"/>
    <x v="1"/>
  </r>
  <r>
    <x v="0"/>
    <x v="39"/>
    <x v="21"/>
    <x v="21"/>
    <n v="330466.49000000005"/>
    <s v="Export_CoGe"/>
    <x v="1"/>
    <s v="24.I.MAT"/>
    <x v="3"/>
    <s v="MAT"/>
    <m/>
    <s v="24.I.MAT"/>
    <s v="Immobilizzazioni Materiali"/>
    <x v="1"/>
  </r>
  <r>
    <x v="0"/>
    <x v="39"/>
    <x v="437"/>
    <x v="437"/>
    <n v="1508.2"/>
    <s v="Export_CoGe"/>
    <x v="1"/>
    <s v="24.I.MAT"/>
    <x v="3"/>
    <s v="MAT"/>
    <m/>
    <s v="24.I.MAT"/>
    <s v="Immobilizzazioni Materiali"/>
    <x v="1"/>
  </r>
  <r>
    <x v="0"/>
    <x v="39"/>
    <x v="24"/>
    <x v="24"/>
    <n v="102499.20999999999"/>
    <s v="Export_CoGe"/>
    <x v="1"/>
    <s v="24.I.MAT"/>
    <x v="3"/>
    <s v="MAT"/>
    <m/>
    <s v="24.I.MAT"/>
    <s v="Immobilizzazioni Materiali"/>
    <x v="1"/>
  </r>
  <r>
    <x v="0"/>
    <x v="39"/>
    <x v="26"/>
    <x v="26"/>
    <n v="16409.09"/>
    <s v="Export_CoGe"/>
    <x v="1"/>
    <s v="24.I.MAT"/>
    <x v="3"/>
    <s v="MAT"/>
    <m/>
    <s v="24.I.MAT"/>
    <s v="Immobilizzazioni Materiali"/>
    <x v="1"/>
  </r>
  <r>
    <x v="0"/>
    <x v="39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39"/>
    <x v="36"/>
    <x v="36"/>
    <n v="340"/>
    <s v="Export_CoGe"/>
    <x v="1"/>
    <s v="25.I.FIN"/>
    <x v="7"/>
    <s v="IFIN"/>
    <m/>
    <s v="25.I.FIN"/>
    <s v="Immobilizzazioni Finanziarie"/>
    <x v="1"/>
  </r>
  <r>
    <x v="0"/>
    <x v="39"/>
    <x v="38"/>
    <x v="38"/>
    <n v="2500"/>
    <s v="Export_CoGe"/>
    <x v="1"/>
    <s v="25.I.FIN"/>
    <x v="7"/>
    <s v="IFIN"/>
    <m/>
    <s v="25.I.FIN"/>
    <s v="Immobilizzazioni Finanziarie"/>
    <x v="1"/>
  </r>
  <r>
    <x v="0"/>
    <x v="39"/>
    <x v="40"/>
    <x v="40"/>
    <n v="250"/>
    <s v="Export_CoGe"/>
    <x v="1"/>
    <s v="25.I.FIN"/>
    <x v="7"/>
    <s v="IFIN"/>
    <m/>
    <s v="25.I.FIN"/>
    <s v="Immobilizzazioni Finanziarie"/>
    <x v="1"/>
  </r>
  <r>
    <x v="0"/>
    <x v="39"/>
    <x v="317"/>
    <x v="317"/>
    <n v="997500"/>
    <s v="Export_CoGe"/>
    <x v="1"/>
    <s v="25.I.FIN"/>
    <x v="7"/>
    <s v="IFIN"/>
    <m/>
    <s v="25.I.FIN"/>
    <s v="Immobilizzazioni Finanziarie"/>
    <x v="1"/>
  </r>
  <r>
    <x v="0"/>
    <x v="39"/>
    <x v="318"/>
    <x v="318"/>
    <n v="57523.069999999992"/>
    <s v="Export_CoGe"/>
    <x v="1"/>
    <s v="25.I.FIN"/>
    <x v="7"/>
    <s v="IFIN"/>
    <m/>
    <s v="25.I.FIN"/>
    <s v="Immobilizzazioni Finanziarie"/>
    <x v="1"/>
  </r>
  <r>
    <x v="0"/>
    <x v="39"/>
    <x v="351"/>
    <x v="350"/>
    <n v="82116.000000000015"/>
    <s v="Export_CoGe"/>
    <x v="1"/>
    <s v="25.I.FIN"/>
    <x v="7"/>
    <s v="IFIN"/>
    <m/>
    <s v="25.I.FIN"/>
    <s v="Immobilizzazioni Finanziarie"/>
    <x v="1"/>
  </r>
  <r>
    <x v="0"/>
    <x v="39"/>
    <x v="45"/>
    <x v="45"/>
    <n v="601684.31999999995"/>
    <s v="Export_CoGe"/>
    <x v="1"/>
    <s v="26.MAG"/>
    <x v="9"/>
    <s v="MAG"/>
    <m/>
    <s v="26.MAG"/>
    <s v="Rimanenze"/>
    <x v="1"/>
  </r>
  <r>
    <x v="0"/>
    <x v="39"/>
    <x v="49"/>
    <x v="49"/>
    <n v="275792.65000000002"/>
    <s v="Export_CoGe"/>
    <x v="1"/>
    <s v="26.MAG"/>
    <x v="9"/>
    <s v="MAG"/>
    <m/>
    <s v="26.MAG"/>
    <s v="Rimanenze"/>
    <x v="1"/>
  </r>
  <r>
    <x v="0"/>
    <x v="39"/>
    <x v="51"/>
    <x v="51"/>
    <n v="2431563.2499999935"/>
    <s v="Export_CoGe"/>
    <x v="1"/>
    <s v="27.CLI"/>
    <x v="10"/>
    <s v="CLI"/>
    <m/>
    <s v="27.CLI"/>
    <s v="Crediti Commerciali"/>
    <x v="1"/>
  </r>
  <r>
    <x v="0"/>
    <x v="39"/>
    <x v="53"/>
    <x v="53"/>
    <n v="287458.42"/>
    <s v="Export_CoGe"/>
    <x v="1"/>
    <s v="27.CLI"/>
    <x v="10"/>
    <s v="CLI"/>
    <m/>
    <s v="27.CLI"/>
    <s v="Crediti Commerciali"/>
    <x v="1"/>
  </r>
  <r>
    <x v="0"/>
    <x v="39"/>
    <x v="55"/>
    <x v="55"/>
    <n v="188123.81999999992"/>
    <s v="Export_CoGe"/>
    <x v="1"/>
    <s v="27.CLI"/>
    <x v="10"/>
    <s v="CLI"/>
    <m/>
    <s v="27.CLI"/>
    <s v="Crediti Commerciali"/>
    <x v="1"/>
  </r>
  <r>
    <x v="0"/>
    <x v="39"/>
    <x v="57"/>
    <x v="57"/>
    <n v="-1616.51"/>
    <s v="Export_CoGe"/>
    <x v="1"/>
    <s v="27.CLI"/>
    <x v="10"/>
    <s v="CLI"/>
    <m/>
    <s v="27.CLI"/>
    <s v="Crediti Commerciali"/>
    <x v="1"/>
  </r>
  <r>
    <x v="0"/>
    <x v="39"/>
    <x v="61"/>
    <x v="61"/>
    <n v="975.82999999999993"/>
    <s v="Export_CoGe"/>
    <x v="1"/>
    <s v="31.PTN"/>
    <x v="12"/>
    <s v="PTN"/>
    <m/>
    <s v="31.PTN"/>
    <s v="Crediti Tributari"/>
    <x v="1"/>
  </r>
  <r>
    <x v="0"/>
    <x v="39"/>
    <x v="319"/>
    <x v="319"/>
    <n v="128080.93999999999"/>
    <s v="Export_CoGe"/>
    <x v="1"/>
    <s v="31.PTN"/>
    <x v="12"/>
    <s v="PTN"/>
    <m/>
    <s v="31.PTN"/>
    <s v="Crediti Tributari"/>
    <x v="1"/>
  </r>
  <r>
    <x v="0"/>
    <x v="39"/>
    <x v="415"/>
    <x v="414"/>
    <n v="46077.12000000001"/>
    <s v="Export_CoGe"/>
    <x v="1"/>
    <s v="29.AC"/>
    <x v="11"/>
    <s v="AC"/>
    <m/>
    <s v="29.AC"/>
    <s v="Altri Crediti"/>
    <x v="1"/>
  </r>
  <r>
    <x v="0"/>
    <x v="39"/>
    <x v="422"/>
    <x v="421"/>
    <n v="2970.2499999999977"/>
    <s v="Export_CoGe"/>
    <x v="1"/>
    <s v="31.PTN"/>
    <x v="12"/>
    <s v="PTN"/>
    <m/>
    <s v="31.PTN"/>
    <s v="Crediti Tributari"/>
    <x v="1"/>
  </r>
  <r>
    <x v="0"/>
    <x v="39"/>
    <x v="78"/>
    <x v="78"/>
    <n v="21841.970000000016"/>
    <s v="Export_CoGe"/>
    <x v="1"/>
    <s v="29.AC"/>
    <x v="11"/>
    <s v="FOR"/>
    <m/>
    <s v="28.FOR"/>
    <s v="Altri Crediti"/>
    <x v="1"/>
  </r>
  <r>
    <x v="0"/>
    <x v="39"/>
    <x v="84"/>
    <x v="84"/>
    <n v="173157.30000000002"/>
    <s v="Export_CoGe"/>
    <x v="1"/>
    <s v="29.AC"/>
    <x v="11"/>
    <s v="AC"/>
    <m/>
    <s v="29.AC"/>
    <s v="Altri Crediti"/>
    <x v="1"/>
  </r>
  <r>
    <x v="0"/>
    <x v="39"/>
    <x v="86"/>
    <x v="86"/>
    <n v="5625.8700000000445"/>
    <s v="Export_CoGe"/>
    <x v="1"/>
    <s v="29.AC"/>
    <x v="11"/>
    <s v="AC"/>
    <m/>
    <s v="29.AC"/>
    <s v="Altri Crediti"/>
    <x v="1"/>
  </r>
  <r>
    <x v="0"/>
    <x v="39"/>
    <x v="88"/>
    <x v="88"/>
    <n v="-236.19999999993556"/>
    <s v="Export_CoGe"/>
    <x v="1"/>
    <s v="30.AD"/>
    <x v="13"/>
    <s v="AD"/>
    <m/>
    <s v="30.AD"/>
    <s v="Altri Crediti"/>
    <x v="1"/>
  </r>
  <r>
    <x v="0"/>
    <x v="39"/>
    <x v="92"/>
    <x v="92"/>
    <n v="47142.770000000004"/>
    <s v="Export_CoGe"/>
    <x v="1"/>
    <s v="29.AC"/>
    <x v="11"/>
    <s v="AC"/>
    <m/>
    <s v="29.AC"/>
    <s v="Altri Crediti"/>
    <x v="1"/>
  </r>
  <r>
    <x v="0"/>
    <x v="39"/>
    <x v="96"/>
    <x v="96"/>
    <n v="3182.4"/>
    <s v="Export_CoGe"/>
    <x v="1"/>
    <s v="29.AC"/>
    <x v="11"/>
    <s v="AC"/>
    <m/>
    <s v="29.AC"/>
    <s v="Altri Crediti"/>
    <x v="1"/>
  </r>
  <r>
    <x v="0"/>
    <x v="39"/>
    <x v="101"/>
    <x v="101"/>
    <n v="-2693.42"/>
    <s v="Export_CoGe"/>
    <x v="1"/>
    <s v="27.CLI"/>
    <x v="10"/>
    <s v="CLI"/>
    <m/>
    <s v="27.CLI"/>
    <s v="Crediti Commerciali"/>
    <x v="1"/>
  </r>
  <r>
    <x v="0"/>
    <x v="39"/>
    <x v="109"/>
    <x v="109"/>
    <n v="7199.8600000000006"/>
    <s v="Export_CoGe"/>
    <x v="1"/>
    <s v="36.LIQ"/>
    <x v="15"/>
    <s v="BREVE "/>
    <m/>
    <s v="36.LIQ"/>
    <s v="Debiti a Breve (Liquidità)"/>
    <x v="1"/>
  </r>
  <r>
    <x v="0"/>
    <x v="39"/>
    <x v="323"/>
    <x v="323"/>
    <n v="107559.31799999847"/>
    <s v="Export_CoGe"/>
    <x v="1"/>
    <s v="36.LIQ"/>
    <x v="15"/>
    <s v="BREVE "/>
    <m/>
    <s v="36.LIQ"/>
    <s v="Debiti a Breve (Liquidità)"/>
    <x v="1"/>
  </r>
  <r>
    <x v="0"/>
    <x v="39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39"/>
    <x v="411"/>
    <x v="410"/>
    <n v="599.77999999999975"/>
    <s v="Export_CoGe"/>
    <x v="1"/>
    <s v="36.LIQ"/>
    <x v="15"/>
    <s v="BREVE "/>
    <m/>
    <s v="36.LIQ"/>
    <s v="Debiti a Breve (Liquidità)"/>
    <x v="1"/>
  </r>
  <r>
    <x v="0"/>
    <x v="39"/>
    <x v="438"/>
    <x v="439"/>
    <n v="313.8"/>
    <s v="Export_CoGe"/>
    <x v="1"/>
    <s v="36.LIQ"/>
    <x v="15"/>
    <s v="BREVE "/>
    <m/>
    <s v="36.LIQ"/>
    <s v="Debiti a Breve (Liquidità)"/>
    <x v="1"/>
  </r>
  <r>
    <x v="0"/>
    <x v="39"/>
    <x v="117"/>
    <x v="117"/>
    <n v="45445.460000006031"/>
    <s v="Export_CoGe"/>
    <x v="1"/>
    <s v="36.LIQ"/>
    <x v="15"/>
    <s v="BREVE "/>
    <m/>
    <s v="36.LIQ"/>
    <s v="Debiti a Breve (Liquidità)"/>
    <x v="1"/>
  </r>
  <r>
    <x v="0"/>
    <x v="39"/>
    <x v="325"/>
    <x v="199"/>
    <n v="246870.24999999997"/>
    <s v="Export_CoGe"/>
    <x v="1"/>
    <s v="36.LIQ"/>
    <x v="15"/>
    <s v="BREVE "/>
    <m/>
    <s v="36.LIQ"/>
    <s v="Debiti a Breve (Liquidità)"/>
    <x v="1"/>
  </r>
  <r>
    <x v="0"/>
    <x v="39"/>
    <x v="126"/>
    <x v="126"/>
    <n v="61653.060000002675"/>
    <s v="Export_CoGe"/>
    <x v="1"/>
    <s v="36.LIQ"/>
    <x v="15"/>
    <s v="BREVE "/>
    <m/>
    <s v="36.LIQ"/>
    <s v="Debiti a Breve (Liquidità)"/>
    <x v="1"/>
  </r>
  <r>
    <x v="0"/>
    <x v="39"/>
    <x v="128"/>
    <x v="128"/>
    <n v="217513.21999999994"/>
    <s v="Export_CoGe"/>
    <x v="1"/>
    <s v="36.LIQ"/>
    <x v="15"/>
    <s v="BREVE "/>
    <m/>
    <s v="36.LIQ"/>
    <s v="Debiti a Breve (Liquidità)"/>
    <x v="1"/>
  </r>
  <r>
    <x v="0"/>
    <x v="39"/>
    <x v="130"/>
    <x v="130"/>
    <n v="5546.9700000002977"/>
    <s v="Export_CoGe"/>
    <x v="1"/>
    <s v="36.LIQ"/>
    <x v="15"/>
    <s v="BREVE "/>
    <m/>
    <s v="36.LIQ"/>
    <s v="Debiti a Breve (Liquidità)"/>
    <x v="1"/>
  </r>
  <r>
    <x v="0"/>
    <x v="39"/>
    <x v="132"/>
    <x v="132"/>
    <n v="11702.159999999987"/>
    <s v="Export_CoGe"/>
    <x v="1"/>
    <s v="36.LIQ"/>
    <x v="15"/>
    <s v="BREVE "/>
    <m/>
    <s v="36.LIQ"/>
    <s v="Debiti a Breve (Liquidità)"/>
    <x v="1"/>
  </r>
  <r>
    <x v="0"/>
    <x v="39"/>
    <x v="326"/>
    <x v="440"/>
    <n v="230234.56899999981"/>
    <s v="Export_CoGe"/>
    <x v="1"/>
    <s v="36.LIQ"/>
    <x v="15"/>
    <s v="BREVE "/>
    <m/>
    <s v="36.LIQ"/>
    <s v="Debiti a Breve (Liquidità)"/>
    <x v="1"/>
  </r>
  <r>
    <x v="0"/>
    <x v="39"/>
    <x v="327"/>
    <x v="326"/>
    <n v="2417.0400000000009"/>
    <s v="Export_CoGe"/>
    <x v="1"/>
    <s v="36.LIQ"/>
    <x v="15"/>
    <s v="BREVE "/>
    <m/>
    <s v="36.LIQ"/>
    <s v="Debiti a Breve (Liquidità)"/>
    <x v="1"/>
  </r>
  <r>
    <x v="0"/>
    <x v="39"/>
    <x v="359"/>
    <x v="358"/>
    <n v="60741.039999999943"/>
    <s v="Export_CoGe"/>
    <x v="1"/>
    <s v="36.LIQ"/>
    <x v="15"/>
    <s v="BREVE "/>
    <m/>
    <s v="36.LIQ"/>
    <s v="Debiti a Breve (Liquidità)"/>
    <x v="1"/>
  </r>
  <r>
    <x v="0"/>
    <x v="39"/>
    <x v="365"/>
    <x v="364"/>
    <n v="186.06000000000108"/>
    <s v="Export_CoGe"/>
    <x v="1"/>
    <s v="36.LIQ"/>
    <x v="15"/>
    <s v="BREVE "/>
    <m/>
    <s v="36.LIQ"/>
    <s v="Debiti a Breve (Liquidità)"/>
    <x v="1"/>
  </r>
  <r>
    <x v="0"/>
    <x v="39"/>
    <x v="439"/>
    <x v="441"/>
    <n v="81287.829999999987"/>
    <s v="Export_CoGe"/>
    <x v="1"/>
    <s v="36.LIQ"/>
    <x v="15"/>
    <s v="BREVE "/>
    <m/>
    <s v="36.LIQ"/>
    <s v="Debiti a Breve (Liquidità)"/>
    <x v="1"/>
  </r>
  <r>
    <x v="0"/>
    <x v="39"/>
    <x v="328"/>
    <x v="327"/>
    <n v="1000063.42"/>
    <s v="Export_CoGe"/>
    <x v="1"/>
    <s v="36.LIQ"/>
    <x v="15"/>
    <s v="BREVE "/>
    <m/>
    <s v="36.LIQ"/>
    <s v="Debiti a Breve (Liquidità)"/>
    <x v="1"/>
  </r>
  <r>
    <x v="0"/>
    <x v="39"/>
    <x v="329"/>
    <x v="328"/>
    <n v="898810"/>
    <s v="Export_CoGe"/>
    <x v="1"/>
    <s v="36.LIQ"/>
    <x v="15"/>
    <s v="BREVE "/>
    <m/>
    <s v="36.LIQ"/>
    <s v="Debiti a Breve (Liquidità)"/>
    <x v="1"/>
  </r>
  <r>
    <x v="0"/>
    <x v="39"/>
    <x v="145"/>
    <x v="145"/>
    <n v="-7850.0000000000891"/>
    <s v="Export_CoGe"/>
    <x v="1"/>
    <s v="34.CS"/>
    <x v="18"/>
    <s v="PN"/>
    <m/>
    <s v="34.CS"/>
    <s v="Capitale "/>
    <x v="1"/>
  </r>
  <r>
    <x v="0"/>
    <x v="39"/>
    <x v="147"/>
    <x v="147"/>
    <n v="-100000"/>
    <s v="Export_CoGe"/>
    <x v="1"/>
    <s v="34.CS"/>
    <x v="18"/>
    <s v="PN"/>
    <m/>
    <s v="34.CS"/>
    <s v="Capitale "/>
    <x v="1"/>
  </r>
  <r>
    <x v="0"/>
    <x v="39"/>
    <x v="149"/>
    <x v="149"/>
    <n v="-800000"/>
    <s v="Export_CoGe"/>
    <x v="1"/>
    <s v="34.CS"/>
    <x v="18"/>
    <s v="PN"/>
    <m/>
    <s v="34.CS"/>
    <s v="Capitale "/>
    <x v="1"/>
  </r>
  <r>
    <x v="0"/>
    <x v="39"/>
    <x v="151"/>
    <x v="151"/>
    <n v="-99477.040000000008"/>
    <s v="Export_CoGe"/>
    <x v="1"/>
    <s v="35.RIS"/>
    <x v="19"/>
    <s v="PN"/>
    <m/>
    <s v="35.RIS"/>
    <s v="Riserva Legale"/>
    <x v="1"/>
  </r>
  <r>
    <x v="0"/>
    <x v="39"/>
    <x v="330"/>
    <x v="329"/>
    <n v="-82116.000000000073"/>
    <s v="Export_CoGe"/>
    <x v="1"/>
    <s v="35.RIS"/>
    <x v="19"/>
    <s v="PN"/>
    <m/>
    <s v="35.RIS_bis"/>
    <s v="VII - Riserva per operaz. di copertura dei flussi finanz. attesi"/>
    <x v="1"/>
  </r>
  <r>
    <x v="0"/>
    <x v="39"/>
    <x v="154"/>
    <x v="154"/>
    <n v="-100905.84000000001"/>
    <s v="Export_CoGe"/>
    <x v="1"/>
    <s v="35.RIS"/>
    <x v="19"/>
    <s v="PN"/>
    <m/>
    <s v="35.RIS"/>
    <s v="Altre Riserve"/>
    <x v="1"/>
  </r>
  <r>
    <x v="0"/>
    <x v="39"/>
    <x v="403"/>
    <x v="402"/>
    <n v="-953599.29700000049"/>
    <s v="Export_CoGe"/>
    <x v="1"/>
    <s v="35.RIS"/>
    <x v="19"/>
    <s v="PN"/>
    <m/>
    <s v="35.RIS"/>
    <s v="Altre Riserve"/>
    <x v="1"/>
  </r>
  <r>
    <x v="0"/>
    <x v="39"/>
    <x v="157"/>
    <x v="157"/>
    <n v="-149296.83999999997"/>
    <s v="Export_CoGe"/>
    <x v="1"/>
    <s v="23.I.MATFON"/>
    <x v="20"/>
    <s v="MAT"/>
    <m/>
    <s v="23.I.MATFON"/>
    <s v="Immobilizzazioni Materiali"/>
    <x v="1"/>
  </r>
  <r>
    <x v="0"/>
    <x v="39"/>
    <x v="158"/>
    <x v="158"/>
    <n v="-263078.2"/>
    <s v="Export_CoGe"/>
    <x v="1"/>
    <s v="23.I.MATFON"/>
    <x v="20"/>
    <s v="MAT"/>
    <m/>
    <s v="23.I.MATFON"/>
    <s v="Immobilizzazioni Materiali"/>
    <x v="1"/>
  </r>
  <r>
    <x v="0"/>
    <x v="39"/>
    <x v="159"/>
    <x v="159"/>
    <n v="-209803.16000000003"/>
    <s v="Export_CoGe"/>
    <x v="1"/>
    <s v="23.I.MATFON"/>
    <x v="20"/>
    <s v="MAT"/>
    <m/>
    <s v="23.I.MATFON"/>
    <s v="Immobilizzazioni Materiali"/>
    <x v="1"/>
  </r>
  <r>
    <x v="0"/>
    <x v="39"/>
    <x v="161"/>
    <x v="161"/>
    <n v="-76375.160000000018"/>
    <s v="Export_CoGe"/>
    <x v="1"/>
    <s v="23.I.MATFON"/>
    <x v="20"/>
    <s v="MAT"/>
    <m/>
    <s v="23.I.MATFON"/>
    <s v="Immobilizzazioni Materiali"/>
    <x v="1"/>
  </r>
  <r>
    <x v="0"/>
    <x v="39"/>
    <x v="162"/>
    <x v="162"/>
    <n v="-16609.600000000006"/>
    <s v="Export_CoGe"/>
    <x v="1"/>
    <s v="23.I.MATFON"/>
    <x v="20"/>
    <s v="MAT"/>
    <m/>
    <s v="23.I.MATFON"/>
    <s v="Immobilizzazioni Materiali"/>
    <x v="1"/>
  </r>
  <r>
    <x v="0"/>
    <x v="39"/>
    <x v="163"/>
    <x v="163"/>
    <n v="-12247.979999999989"/>
    <s v="Export_CoGe"/>
    <x v="1"/>
    <s v="23.I.MATFON"/>
    <x v="20"/>
    <s v="MAT"/>
    <m/>
    <s v="23.I.MATFON"/>
    <s v="Immobilizzazioni Materiali"/>
    <x v="1"/>
  </r>
  <r>
    <x v="0"/>
    <x v="39"/>
    <x v="164"/>
    <x v="164"/>
    <n v="-19233.959999999995"/>
    <s v="Export_CoGe"/>
    <x v="1"/>
    <s v="23.I.MATFON"/>
    <x v="20"/>
    <s v="MAT"/>
    <m/>
    <s v="23.I.MATFON"/>
    <s v="Immobilizzazioni Materiali"/>
    <x v="1"/>
  </r>
  <r>
    <x v="0"/>
    <x v="39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39"/>
    <x v="167"/>
    <x v="167"/>
    <n v="-14686.34"/>
    <s v="Export_CoGe"/>
    <x v="1"/>
    <s v="23.I.IMMFON"/>
    <x v="21"/>
    <s v="IMM"/>
    <m/>
    <s v="23.I.IMMFON"/>
    <s v="Immobilizzazioni Immateriali"/>
    <x v="1"/>
  </r>
  <r>
    <x v="0"/>
    <x v="39"/>
    <x v="168"/>
    <x v="168"/>
    <n v="-45690.150000000016"/>
    <s v="Export_CoGe"/>
    <x v="1"/>
    <s v="23.I.IMMFON"/>
    <x v="21"/>
    <s v="IMM"/>
    <m/>
    <s v="23.I.IMMFON"/>
    <s v="Immobilizzazioni Immateriali"/>
    <x v="1"/>
  </r>
  <r>
    <x v="0"/>
    <x v="39"/>
    <x v="169"/>
    <x v="169"/>
    <n v="-60772.159999999996"/>
    <s v="Export_CoGe"/>
    <x v="1"/>
    <s v="23.I.IMMFON"/>
    <x v="21"/>
    <s v="IMM"/>
    <m/>
    <s v="23.I.IMMFON"/>
    <s v="Immobilizzazioni Immateriali"/>
    <x v="1"/>
  </r>
  <r>
    <x v="0"/>
    <x v="39"/>
    <x v="170"/>
    <x v="170"/>
    <n v="-516960"/>
    <s v="Export_CoGe"/>
    <x v="1"/>
    <s v="33.PROV"/>
    <x v="22"/>
    <s v="PROV"/>
    <m/>
    <s v="33.PROV"/>
    <s v="Altri Fondi "/>
    <x v="1"/>
  </r>
  <r>
    <x v="0"/>
    <x v="39"/>
    <x v="333"/>
    <x v="332"/>
    <n v="-50000"/>
    <s v="Export_CoGe"/>
    <x v="1"/>
    <s v="26.MAG"/>
    <x v="9"/>
    <s v="MAG"/>
    <m/>
    <s v="26.MAG"/>
    <s v="Rimanenze"/>
    <x v="1"/>
  </r>
  <r>
    <x v="0"/>
    <x v="39"/>
    <x v="398"/>
    <x v="397"/>
    <n v="-51958.579999999987"/>
    <s v="Export_CoGe"/>
    <x v="1"/>
    <s v="26.MAG"/>
    <x v="9"/>
    <s v="MAG"/>
    <m/>
    <s v="26.MAG"/>
    <s v="Rimanenze"/>
    <x v="1"/>
  </r>
  <r>
    <x v="0"/>
    <x v="39"/>
    <x v="172"/>
    <x v="172"/>
    <n v="-209610.11999999994"/>
    <s v="Export_CoGe"/>
    <x v="1"/>
    <s v="38.TFR"/>
    <x v="23"/>
    <s v="TFR"/>
    <m/>
    <s v="38.TFR"/>
    <s v="Fondo TFR"/>
    <x v="1"/>
  </r>
  <r>
    <x v="0"/>
    <x v="39"/>
    <x v="173"/>
    <x v="173"/>
    <n v="-483998.17000000004"/>
    <s v="Export_CoGe"/>
    <x v="1"/>
    <s v="38.TFR"/>
    <x v="23"/>
    <s v="TFR"/>
    <m/>
    <s v="38.TFR"/>
    <s v="Fondo TFR"/>
    <x v="1"/>
  </r>
  <r>
    <x v="0"/>
    <x v="39"/>
    <x v="174"/>
    <x v="174"/>
    <n v="-10023.640000000001"/>
    <s v="Export_CoGe"/>
    <x v="1"/>
    <s v="38.TFR"/>
    <x v="23"/>
    <s v="TFR"/>
    <m/>
    <s v="38.TFR"/>
    <s v="Fondo TFR"/>
    <x v="1"/>
  </r>
  <r>
    <x v="0"/>
    <x v="39"/>
    <x v="177"/>
    <x v="177"/>
    <n v="-195502.61"/>
    <s v="Export_CoGe"/>
    <x v="1"/>
    <s v="27.CLI"/>
    <x v="10"/>
    <s v="CLI"/>
    <m/>
    <s v="27.CLI"/>
    <s v="Crediti Commerciali"/>
    <x v="1"/>
  </r>
  <r>
    <x v="0"/>
    <x v="39"/>
    <x v="183"/>
    <x v="183"/>
    <n v="-138036.78999999998"/>
    <s v="Export_CoGe"/>
    <x v="1"/>
    <s v="37.DFIN"/>
    <x v="25"/>
    <s v="LUNGO"/>
    <m/>
    <s v="37.DFIN"/>
    <s v="Debiti Finanziari (MLT)"/>
    <x v="1"/>
  </r>
  <r>
    <x v="0"/>
    <x v="39"/>
    <x v="189"/>
    <x v="189"/>
    <n v="-262207.85000000027"/>
    <s v="Export_CoGe"/>
    <x v="1"/>
    <s v="37.DFIN"/>
    <x v="25"/>
    <s v="LUNGO"/>
    <m/>
    <s v="37.DFIN"/>
    <s v="Debiti Finanziari (MLT)"/>
    <x v="1"/>
  </r>
  <r>
    <x v="0"/>
    <x v="39"/>
    <x v="193"/>
    <x v="193"/>
    <n v="-158617.24"/>
    <s v="Export_CoGe"/>
    <x v="1"/>
    <s v="37.DFIN"/>
    <x v="25"/>
    <s v="LUNGO"/>
    <m/>
    <s v="37.DFIN"/>
    <s v="Debiti Finanziari (MLT)"/>
    <x v="1"/>
  </r>
  <r>
    <x v="0"/>
    <x v="39"/>
    <x v="195"/>
    <x v="195"/>
    <n v="-37769.410000000011"/>
    <s v="Export_CoGe"/>
    <x v="1"/>
    <s v="37.DFIN"/>
    <x v="25"/>
    <s v="LUNGO"/>
    <m/>
    <s v="37.DFIN"/>
    <s v="Debiti Finanziari (MLT)"/>
    <x v="1"/>
  </r>
  <r>
    <x v="0"/>
    <x v="39"/>
    <x v="335"/>
    <x v="334"/>
    <n v="-110275.99"/>
    <s v="Export_CoGe"/>
    <x v="1"/>
    <s v="37.DFIN"/>
    <x v="25"/>
    <s v="LUNGO"/>
    <m/>
    <s v="37.DFIN"/>
    <s v="Debiti Finanziari (MLT)"/>
    <x v="1"/>
  </r>
  <r>
    <x v="0"/>
    <x v="39"/>
    <x v="336"/>
    <x v="335"/>
    <n v="-1497469.6499999997"/>
    <s v="Export_CoGe"/>
    <x v="1"/>
    <s v="37.DFIN"/>
    <x v="25"/>
    <s v="LUNGO"/>
    <m/>
    <s v="37.DFIN"/>
    <s v="Debiti Finanziari (MLT)"/>
    <x v="1"/>
  </r>
  <r>
    <x v="0"/>
    <x v="39"/>
    <x v="399"/>
    <x v="398"/>
    <n v="-348163.74"/>
    <s v="Export_CoGe"/>
    <x v="1"/>
    <s v="36.ANT"/>
    <x v="16"/>
    <s v="BREVE "/>
    <m/>
    <s v="95.ANT"/>
    <s v="Debiti a Breve (Liquidità)"/>
    <x v="1"/>
  </r>
  <r>
    <x v="0"/>
    <x v="39"/>
    <x v="440"/>
    <x v="442"/>
    <n v="-182600"/>
    <s v="Export_CoGe"/>
    <x v="1"/>
    <s v="36.ANT"/>
    <x v="16"/>
    <s v="BREVE "/>
    <m/>
    <s v="95.ANT"/>
    <s v="Debiti a Breve (Liquidità)"/>
    <x v="1"/>
  </r>
  <r>
    <x v="0"/>
    <x v="39"/>
    <x v="337"/>
    <x v="336"/>
    <n v="-31643.980000000007"/>
    <s v="Export_CoGe"/>
    <x v="1"/>
    <s v="37.DFIN"/>
    <x v="25"/>
    <s v="LUNGO"/>
    <m/>
    <s v="37.DFIN"/>
    <s v="Debiti Vs Altri MLT"/>
    <x v="1"/>
  </r>
  <r>
    <x v="0"/>
    <x v="39"/>
    <x v="210"/>
    <x v="210"/>
    <n v="-1279406.3699999996"/>
    <s v="Export_CoGe"/>
    <x v="1"/>
    <s v="28.FOR"/>
    <x v="14"/>
    <s v="FOR"/>
    <m/>
    <s v="28.FOR"/>
    <s v="Debiti Commerciali"/>
    <x v="1"/>
  </r>
  <r>
    <x v="0"/>
    <x v="39"/>
    <x v="212"/>
    <x v="212"/>
    <n v="-3185.8300000000027"/>
    <s v="Export_CoGe"/>
    <x v="1"/>
    <s v="28.FOR"/>
    <x v="14"/>
    <s v="FOR"/>
    <m/>
    <s v="28.FOR"/>
    <s v="Debiti Commerciali"/>
    <x v="1"/>
  </r>
  <r>
    <x v="0"/>
    <x v="39"/>
    <x v="214"/>
    <x v="214"/>
    <n v="-1280.3899999999983"/>
    <s v="Export_CoGe"/>
    <x v="1"/>
    <s v="28.FOR"/>
    <x v="14"/>
    <s v="FOR"/>
    <m/>
    <s v="28.FOR"/>
    <s v="Debiti Commerciali"/>
    <x v="1"/>
  </r>
  <r>
    <x v="0"/>
    <x v="39"/>
    <x v="216"/>
    <x v="216"/>
    <n v="8561.8899999998539"/>
    <s v="Export_CoGe"/>
    <x v="1"/>
    <s v="28.FOR"/>
    <x v="14"/>
    <s v="FOR"/>
    <m/>
    <s v="28.FOR"/>
    <s v="Debiti Commerciali"/>
    <x v="1"/>
  </r>
  <r>
    <x v="0"/>
    <x v="39"/>
    <x v="423"/>
    <x v="422"/>
    <n v="-2403.4700000000084"/>
    <s v="Export_CoGe"/>
    <x v="1"/>
    <s v="28.FOR"/>
    <x v="14"/>
    <s v="FOR"/>
    <m/>
    <s v="28.FOR"/>
    <s v="Debiti Commerciali"/>
    <x v="1"/>
  </r>
  <r>
    <x v="0"/>
    <x v="39"/>
    <x v="220"/>
    <x v="220"/>
    <n v="-673859.58"/>
    <s v="Export_CoGe"/>
    <x v="1"/>
    <s v="55.DIP"/>
    <x v="31"/>
    <s v="AD"/>
    <m/>
    <s v="55.DIP"/>
    <s v="Altri Debiti"/>
    <x v="1"/>
  </r>
  <r>
    <x v="0"/>
    <x v="39"/>
    <x v="224"/>
    <x v="224"/>
    <n v="-181118.31000000003"/>
    <s v="Export_CoGe"/>
    <x v="1"/>
    <s v="30.AD"/>
    <x v="13"/>
    <s v="AD"/>
    <m/>
    <s v="30.AD"/>
    <s v="Altri Debiti"/>
    <x v="1"/>
  </r>
  <r>
    <x v="0"/>
    <x v="39"/>
    <x v="384"/>
    <x v="444"/>
    <n v="-57366.98"/>
    <s v="Export_CoGe"/>
    <x v="1"/>
    <s v="30.AD"/>
    <x v="13"/>
    <s v="AD"/>
    <m/>
    <s v="30.AD"/>
    <s v="Altri Debiti"/>
    <x v="1"/>
  </r>
  <r>
    <x v="0"/>
    <x v="39"/>
    <x v="366"/>
    <x v="365"/>
    <n v="-1350"/>
    <s v="Export_CoGe"/>
    <x v="1"/>
    <s v="30.AD"/>
    <x v="13"/>
    <s v="AD"/>
    <m/>
    <s v="30.AD"/>
    <s v="Altri Debiti"/>
    <x v="1"/>
  </r>
  <r>
    <x v="0"/>
    <x v="39"/>
    <x v="228"/>
    <x v="228"/>
    <n v="-7599.9999999999964"/>
    <s v="Export_CoGe"/>
    <x v="1"/>
    <s v="30.AD"/>
    <x v="13"/>
    <s v="AD"/>
    <m/>
    <s v="30.AD"/>
    <s v="Altri Debiti"/>
    <x v="1"/>
  </r>
  <r>
    <x v="0"/>
    <x v="39"/>
    <x v="230"/>
    <x v="230"/>
    <n v="-5636.7199999999984"/>
    <s v="Export_CoGe"/>
    <x v="1"/>
    <s v="30.AD"/>
    <x v="13"/>
    <s v="AD"/>
    <m/>
    <s v="30.AD"/>
    <s v="Altri Debiti"/>
    <x v="1"/>
  </r>
  <r>
    <x v="0"/>
    <x v="39"/>
    <x v="232"/>
    <x v="232"/>
    <n v="-4898.3599999999842"/>
    <s v="Export_CoGe"/>
    <x v="1"/>
    <s v="30.AD"/>
    <x v="13"/>
    <s v="AD"/>
    <m/>
    <s v="30.AD"/>
    <s v="Altri Debiti"/>
    <x v="1"/>
  </r>
  <r>
    <x v="0"/>
    <x v="39"/>
    <x v="234"/>
    <x v="234"/>
    <n v="-11965.419999999998"/>
    <s v="Export_CoGe"/>
    <x v="1"/>
    <s v="30.AD"/>
    <x v="13"/>
    <s v="AD"/>
    <m/>
    <s v="30.AD"/>
    <s v="Altri Debiti"/>
    <x v="1"/>
  </r>
  <r>
    <x v="0"/>
    <x v="39"/>
    <x v="432"/>
    <x v="432"/>
    <n v="-1603.61"/>
    <s v="Export_CoGe"/>
    <x v="1"/>
    <s v="33.PROV"/>
    <x v="22"/>
    <s v="PROV"/>
    <m/>
    <m/>
    <s v="Altri Fondi "/>
    <x v="1"/>
  </r>
  <r>
    <x v="0"/>
    <x v="39"/>
    <x v="339"/>
    <x v="338"/>
    <n v="-114.20999999999391"/>
    <s v="Export_CoGe"/>
    <x v="1"/>
    <s v="30.AD"/>
    <x v="13"/>
    <s v="AD"/>
    <m/>
    <s v="30.AD"/>
    <s v="Altri Debiti"/>
    <x v="1"/>
  </r>
  <r>
    <x v="0"/>
    <x v="39"/>
    <x v="373"/>
    <x v="372"/>
    <n v="-2600"/>
    <s v="Export_CoGe"/>
    <x v="1"/>
    <s v="30.AD"/>
    <x v="13"/>
    <s v="AD"/>
    <m/>
    <s v="30.AD"/>
    <s v="Altri Debiti"/>
    <x v="1"/>
  </r>
  <r>
    <x v="0"/>
    <x v="39"/>
    <x v="400"/>
    <x v="399"/>
    <n v="-2097.84"/>
    <s v="Export_CoGe"/>
    <x v="1"/>
    <s v="30.AD"/>
    <x v="13"/>
    <s v="AD"/>
    <m/>
    <s v="30.AD"/>
    <s v="Altri Debiti"/>
    <x v="1"/>
  </r>
  <r>
    <x v="0"/>
    <x v="39"/>
    <x v="240"/>
    <x v="240"/>
    <n v="-4618.4500000000035"/>
    <s v="Export_CoGe"/>
    <x v="1"/>
    <s v="30.AD"/>
    <x v="13"/>
    <s v="CLI"/>
    <m/>
    <s v="27.CLI"/>
    <s v="Altri Debiti"/>
    <x v="1"/>
  </r>
  <r>
    <x v="0"/>
    <x v="39"/>
    <x v="340"/>
    <x v="339"/>
    <n v="-12169.329999999962"/>
    <s v="Export_CoGe"/>
    <x v="1"/>
    <s v="30.AD"/>
    <x v="13"/>
    <s v="AD"/>
    <m/>
    <s v="30.AD"/>
    <s v="Altri Debiti"/>
    <x v="1"/>
  </r>
  <r>
    <x v="0"/>
    <x v="39"/>
    <x v="418"/>
    <x v="417"/>
    <n v="4188.7299999999996"/>
    <s v="Export_CoGe"/>
    <x v="1"/>
    <s v="30.AD"/>
    <x v="13"/>
    <s v="AD"/>
    <m/>
    <s v="30.AD"/>
    <s v="Altri Debiti"/>
    <x v="1"/>
  </r>
  <r>
    <x v="0"/>
    <x v="39"/>
    <x v="433"/>
    <x v="433"/>
    <n v="18240"/>
    <s v="Export_CoGe"/>
    <x v="1"/>
    <s v="30.AD"/>
    <x v="13"/>
    <s v="AD"/>
    <m/>
    <m/>
    <s v="Altri Debiti"/>
    <x v="1"/>
  </r>
  <r>
    <x v="0"/>
    <x v="39"/>
    <x v="425"/>
    <x v="425"/>
    <n v="-104392.97000000002"/>
    <s v="Export_CoGe"/>
    <x v="1"/>
    <s v="31.PTN"/>
    <x v="12"/>
    <s v="PTN"/>
    <m/>
    <s v="31.PTN"/>
    <s v="Posizione Tributaria Netta"/>
    <x v="1"/>
  </r>
  <r>
    <x v="0"/>
    <x v="39"/>
    <x v="426"/>
    <x v="426"/>
    <n v="-7379.1799999999967"/>
    <s v="Export_CoGe"/>
    <x v="1"/>
    <s v="31.PTN"/>
    <x v="12"/>
    <s v="PTN"/>
    <m/>
    <m/>
    <s v="Posizione Tributaria Netta"/>
    <x v="1"/>
  </r>
  <r>
    <x v="0"/>
    <x v="39"/>
    <x v="352"/>
    <x v="351"/>
    <n v="13163.70000000007"/>
    <s v="Export_CoGe"/>
    <x v="1"/>
    <s v="31.PTN"/>
    <x v="12"/>
    <s v="PTN"/>
    <m/>
    <s v="50.IVA"/>
    <s v="Posizione Tributaria Netta"/>
    <x v="1"/>
  </r>
  <r>
    <x v="0"/>
    <x v="39"/>
    <x v="402"/>
    <x v="401"/>
    <n v="-58.06"/>
    <s v="Export_CoGe"/>
    <x v="1"/>
    <s v="31.PTN"/>
    <x v="12"/>
    <s v="PTN"/>
    <m/>
    <s v="31.PTN"/>
    <s v="Posizione Tributaria Netta"/>
    <x v="1"/>
  </r>
  <r>
    <x v="0"/>
    <x v="39"/>
    <x v="251"/>
    <x v="251"/>
    <n v="-119793.61999999997"/>
    <s v="Export_CoGe"/>
    <x v="1"/>
    <s v="31.PTN"/>
    <x v="12"/>
    <s v="PTN"/>
    <m/>
    <s v="30.AD"/>
    <s v="Posizione Tributaria Netta"/>
    <x v="1"/>
  </r>
  <r>
    <x v="0"/>
    <x v="39"/>
    <x v="253"/>
    <x v="253"/>
    <n v="-14148.160000000002"/>
    <s v="Export_CoGe"/>
    <x v="1"/>
    <s v="31.PTN"/>
    <x v="12"/>
    <s v="PTN"/>
    <m/>
    <s v="31.PTN"/>
    <s v="Posizione Tributaria Netta"/>
    <x v="1"/>
  </r>
  <r>
    <x v="0"/>
    <x v="39"/>
    <x v="341"/>
    <x v="340"/>
    <n v="-267.07"/>
    <s v="Export_CoGe"/>
    <x v="1"/>
    <s v="31.PTN"/>
    <x v="12"/>
    <s v="AD"/>
    <m/>
    <s v="30.AD"/>
    <s v="Posizione Tributaria Netta"/>
    <x v="1"/>
  </r>
  <r>
    <x v="0"/>
    <x v="39"/>
    <x v="256"/>
    <x v="256"/>
    <n v="-3273.7900000000272"/>
    <s v="Export_CoGe"/>
    <x v="1"/>
    <s v="31.PTN"/>
    <x v="12"/>
    <s v="PTN"/>
    <m/>
    <s v="31.PTN"/>
    <s v="Posizione Tributaria Netta"/>
    <x v="1"/>
  </r>
  <r>
    <x v="0"/>
    <x v="39"/>
    <x v="258"/>
    <x v="258"/>
    <n v="-2.8499999999999726"/>
    <s v="Export_CoGe"/>
    <x v="1"/>
    <s v="31.PTN"/>
    <x v="12"/>
    <s v="AD"/>
    <m/>
    <s v="30.AD"/>
    <s v="Posizione Tributaria Netta"/>
    <x v="1"/>
  </r>
  <r>
    <x v="0"/>
    <x v="39"/>
    <x v="262"/>
    <x v="262"/>
    <n v="-178272.91000000003"/>
    <s v="Export_CoGe"/>
    <x v="1"/>
    <s v="30.AD"/>
    <x v="13"/>
    <s v="AD"/>
    <m/>
    <s v="30.AD"/>
    <s v="Debiti vs Ist. Previdenziali"/>
    <x v="1"/>
  </r>
  <r>
    <x v="0"/>
    <x v="39"/>
    <x v="264"/>
    <x v="264"/>
    <n v="-21214.51"/>
    <s v="Export_CoGe"/>
    <x v="1"/>
    <s v="30.AD"/>
    <x v="13"/>
    <s v="AD"/>
    <m/>
    <s v="30.AD"/>
    <s v="Debiti vs Ist. Previdenziali"/>
    <x v="1"/>
  </r>
  <r>
    <x v="0"/>
    <x v="39"/>
    <x v="354"/>
    <x v="353"/>
    <n v="-3.4000000000000909"/>
    <s v="Export_CoGe"/>
    <x v="1"/>
    <s v="30.AD"/>
    <x v="13"/>
    <s v="AD"/>
    <m/>
    <s v="30.AD"/>
    <s v="Debiti vs Ist. Previdenziali"/>
    <x v="1"/>
  </r>
  <r>
    <x v="0"/>
    <x v="39"/>
    <x v="343"/>
    <x v="342"/>
    <n v="-6.24"/>
    <s v="Export_CoGe"/>
    <x v="1"/>
    <s v="30.AD"/>
    <x v="13"/>
    <s v="AD"/>
    <m/>
    <s v="30.AD"/>
    <s v="Debiti vs Ist. Previdenziali"/>
    <x v="1"/>
  </r>
  <r>
    <x v="0"/>
    <x v="39"/>
    <x v="344"/>
    <x v="343"/>
    <n v="-336.31"/>
    <s v="Export_CoGe"/>
    <x v="1"/>
    <s v="30.AD"/>
    <x v="13"/>
    <s v="AD"/>
    <m/>
    <s v="30.AD"/>
    <s v="Debiti vs Ist. Previdenziali"/>
    <x v="1"/>
  </r>
  <r>
    <x v="0"/>
    <x v="39"/>
    <x v="269"/>
    <x v="269"/>
    <n v="-692.56"/>
    <s v="Export_CoGe"/>
    <x v="1"/>
    <s v="30.AD"/>
    <x v="13"/>
    <s v="AD"/>
    <m/>
    <s v="30.AD"/>
    <s v="Debiti vs Ist. Previdenziali"/>
    <x v="1"/>
  </r>
  <r>
    <x v="0"/>
    <x v="39"/>
    <x v="271"/>
    <x v="271"/>
    <n v="-3469.0699999999979"/>
    <s v="Export_CoGe"/>
    <x v="1"/>
    <s v="30.AD"/>
    <x v="13"/>
    <s v="AD"/>
    <m/>
    <s v="30.AD"/>
    <s v="Debiti vs Ist. Previdenziali"/>
    <x v="1"/>
  </r>
  <r>
    <x v="0"/>
    <x v="39"/>
    <x v="273"/>
    <x v="273"/>
    <n v="-131.71999999999997"/>
    <s v="Export_CoGe"/>
    <x v="1"/>
    <s v="30.AD"/>
    <x v="13"/>
    <s v="AD"/>
    <m/>
    <s v="30.AD"/>
    <s v="Debiti vs Ist. Previdenziali"/>
    <x v="1"/>
  </r>
  <r>
    <x v="0"/>
    <x v="39"/>
    <x v="275"/>
    <x v="275"/>
    <n v="-165.0000000000004"/>
    <s v="Export_CoGe"/>
    <x v="1"/>
    <s v="30.AD"/>
    <x v="13"/>
    <s v="AD"/>
    <m/>
    <s v="30.AD"/>
    <s v="Debiti vs Ist. Previdenziali"/>
    <x v="1"/>
  </r>
  <r>
    <x v="0"/>
    <x v="39"/>
    <x v="277"/>
    <x v="277"/>
    <n v="-2498.8399999999992"/>
    <s v="Export_CoGe"/>
    <x v="1"/>
    <s v="30.AD"/>
    <x v="13"/>
    <s v="AD"/>
    <m/>
    <s v="30.AD"/>
    <s v="Debiti vs Ist. Previdenziali"/>
    <x v="1"/>
  </r>
  <r>
    <x v="0"/>
    <x v="39"/>
    <x v="279"/>
    <x v="279"/>
    <n v="-2471.2499999999995"/>
    <s v="Export_CoGe"/>
    <x v="1"/>
    <s v="30.AD"/>
    <x v="13"/>
    <s v="AD"/>
    <m/>
    <s v="30.AD"/>
    <s v="Debiti vs Ist. Previdenziali"/>
    <x v="1"/>
  </r>
  <r>
    <x v="0"/>
    <x v="39"/>
    <x v="280"/>
    <x v="280"/>
    <n v="-1142.2199999999998"/>
    <s v="Export_CoGe"/>
    <x v="1"/>
    <s v="30.AD"/>
    <x v="13"/>
    <s v="AD"/>
    <m/>
    <s v="30.AD"/>
    <s v="Debiti vs Ist. Previdenziali"/>
    <x v="1"/>
  </r>
  <r>
    <x v="0"/>
    <x v="39"/>
    <x v="281"/>
    <x v="281"/>
    <n v="-2277.0299999999997"/>
    <s v="Export_CoGe"/>
    <x v="1"/>
    <s v="30.AD"/>
    <x v="13"/>
    <s v="AD"/>
    <m/>
    <s v="30.AD"/>
    <s v="Debiti vs Ist. Previdenziali"/>
    <x v="1"/>
  </r>
  <r>
    <x v="0"/>
    <x v="39"/>
    <x v="283"/>
    <x v="283"/>
    <n v="3116.2099999999805"/>
    <s v="Export_CoGe"/>
    <x v="1"/>
    <s v="30.AD"/>
    <x v="13"/>
    <s v="AD"/>
    <m/>
    <s v="30.AD"/>
    <s v="Debiti vs Ist. Previdenziali"/>
    <x v="1"/>
  </r>
  <r>
    <x v="0"/>
    <x v="39"/>
    <x v="414"/>
    <x v="413"/>
    <n v="-636.47"/>
    <s v="Export_CoGe"/>
    <x v="1"/>
    <s v="30.AD"/>
    <x v="13"/>
    <s v="AD"/>
    <m/>
    <s v="30.AD"/>
    <s v="Debiti vs Ist. Previdenziali"/>
    <x v="1"/>
  </r>
  <r>
    <x v="0"/>
    <x v="39"/>
    <x v="427"/>
    <x v="427"/>
    <n v="-816.29999999998597"/>
    <s v="Export_CoGe"/>
    <x v="1"/>
    <s v="30.AD"/>
    <x v="13"/>
    <s v="AD"/>
    <m/>
    <m/>
    <s v="Altri Debiti"/>
    <x v="1"/>
  </r>
  <r>
    <x v="0"/>
    <x v="39"/>
    <x v="434"/>
    <x v="434"/>
    <n v="1904.9900000000002"/>
    <s v="Export_CoGe"/>
    <x v="1"/>
    <s v="30.AD"/>
    <x v="13"/>
    <s v="AD"/>
    <m/>
    <m/>
    <s v="Altri Debiti"/>
    <x v="1"/>
  </r>
  <r>
    <x v="0"/>
    <x v="39"/>
    <x v="435"/>
    <x v="435"/>
    <n v="-1975.09"/>
    <s v="Export_CoGe"/>
    <x v="1"/>
    <s v="30.AD"/>
    <x v="13"/>
    <s v="AD"/>
    <m/>
    <m/>
    <s v="Altri Debiti"/>
    <x v="1"/>
  </r>
  <r>
    <x v="0"/>
    <x v="39"/>
    <x v="443"/>
    <x v="445"/>
    <n v="-166.74"/>
    <s v="Export_CoGe"/>
    <x v="1"/>
    <s v="30.AD"/>
    <x v="13"/>
    <s v="AD"/>
    <m/>
    <m/>
    <s v="Altri Debiti"/>
    <x v="1"/>
  </r>
  <r>
    <x v="0"/>
    <x v="39"/>
    <x v="284"/>
    <x v="284"/>
    <n v="-3282.0699999999997"/>
    <s v="Export_CoGe"/>
    <x v="1"/>
    <s v="30.AD"/>
    <x v="13"/>
    <s v="AD"/>
    <m/>
    <s v="30.AD"/>
    <s v="Debiti vs Ist. Previdenziali"/>
    <x v="1"/>
  </r>
  <r>
    <x v="0"/>
    <x v="39"/>
    <x v="285"/>
    <x v="285"/>
    <n v="-45264.376999999884"/>
    <s v="Export_CoGe"/>
    <x v="1"/>
    <s v="30.AD"/>
    <x v="13"/>
    <s v="AC"/>
    <m/>
    <s v="60.PREV"/>
    <s v="Debiti vs Ist. Previdenziali"/>
    <x v="1"/>
  </r>
  <r>
    <x v="0"/>
    <x v="39"/>
    <x v="286"/>
    <x v="286"/>
    <n v="-12"/>
    <s v="Export_CoGe"/>
    <x v="1"/>
    <s v="30.AD"/>
    <x v="13"/>
    <s v="AD"/>
    <m/>
    <s v="30.AD"/>
    <s v="Ratei/Risconti Passivi"/>
    <x v="1"/>
  </r>
  <r>
    <x v="0"/>
    <x v="39"/>
    <x v="287"/>
    <x v="287"/>
    <n v="-210910"/>
    <s v="Export_CoGe"/>
    <x v="1"/>
    <s v="30.AD"/>
    <x v="13"/>
    <s v="AD"/>
    <m/>
    <s v="30.AD"/>
    <s v="Ratei/Risconti Passivi"/>
    <x v="1"/>
  </r>
  <r>
    <x v="0"/>
    <x v="39"/>
    <x v="0"/>
    <x v="0"/>
    <n v="28112.93"/>
    <s v="Export_CoGe"/>
    <x v="0"/>
    <s v="ACQDI"/>
    <x v="0"/>
    <s v="ACQ"/>
    <m/>
    <s v="B.6)"/>
    <s v="6) per materie prime, suddidiarie, di consumo e di merci"/>
    <x v="0"/>
  </r>
  <r>
    <x v="0"/>
    <x v="39"/>
    <x v="1"/>
    <x v="1"/>
    <n v="36682.67"/>
    <s v="Export_CoGe"/>
    <x v="0"/>
    <s v="ACQDI"/>
    <x v="0"/>
    <s v="ACQ"/>
    <m/>
    <s v="B.6)"/>
    <s v="6) per materie prime, suddidiarie, di consumo e di merci"/>
    <x v="0"/>
  </r>
  <r>
    <x v="0"/>
    <x v="39"/>
    <x v="3"/>
    <x v="3"/>
    <n v="12471.189999999999"/>
    <s v="Export_CoGe"/>
    <x v="0"/>
    <s v="ACQDI"/>
    <x v="0"/>
    <s v="ACQ"/>
    <m/>
    <s v="B.6)"/>
    <s v="6) per materie prime, suddidiarie, di consumo e di merci"/>
    <x v="0"/>
  </r>
  <r>
    <x v="0"/>
    <x v="39"/>
    <x v="5"/>
    <x v="5"/>
    <n v="494.07"/>
    <s v="Export_CoGe"/>
    <x v="0"/>
    <s v="ACQIN"/>
    <x v="2"/>
    <s v="PRD"/>
    <m/>
    <s v="B.6)"/>
    <s v="6) per materie prime, suddidiarie, di consumo e di merci"/>
    <x v="2"/>
  </r>
  <r>
    <x v="0"/>
    <x v="39"/>
    <x v="7"/>
    <x v="7"/>
    <n v="742.5"/>
    <s v="Export_CoGe"/>
    <x v="0"/>
    <s v="ACQDI"/>
    <x v="0"/>
    <s v="ACQ"/>
    <m/>
    <s v="B.6)"/>
    <s v="6) per materie prime, suddidiarie, di consumo e di merci"/>
    <x v="3"/>
  </r>
  <r>
    <x v="0"/>
    <x v="39"/>
    <x v="9"/>
    <x v="9"/>
    <n v="1119.7199999999998"/>
    <s v="Export_CoGe"/>
    <x v="0"/>
    <s v="ACQIN"/>
    <x v="2"/>
    <s v="PRD"/>
    <m/>
    <s v="B.6)"/>
    <s v="6) per materie prime, suddidiarie, di consumo e di merci"/>
    <x v="2"/>
  </r>
  <r>
    <x v="0"/>
    <x v="39"/>
    <x v="11"/>
    <x v="11"/>
    <n v="2763.5299999999997"/>
    <s v="Export_CoGe"/>
    <x v="0"/>
    <s v="ACQIN"/>
    <x v="2"/>
    <s v="PRD"/>
    <m/>
    <s v="B.6)"/>
    <s v="6) per materie prime, suddidiarie, di consumo e di merci"/>
    <x v="2"/>
  </r>
  <r>
    <x v="0"/>
    <x v="39"/>
    <x v="13"/>
    <x v="13"/>
    <n v="437.76000000000005"/>
    <s v="Export_CoGe"/>
    <x v="0"/>
    <s v="COSGS"/>
    <x v="4"/>
    <s v="COSTI"/>
    <m/>
    <s v="B.6)"/>
    <s v="6) per materie prime, suddidiarie, di consumo e di merci"/>
    <x v="4"/>
  </r>
  <r>
    <x v="0"/>
    <x v="39"/>
    <x v="17"/>
    <x v="17"/>
    <n v="2914.25"/>
    <s v="Export_CoGe"/>
    <x v="0"/>
    <s v="COSGS"/>
    <x v="4"/>
    <s v="COSTI"/>
    <m/>
    <s v="B.6)"/>
    <s v="6) per materie prime, suddidiarie, di consumo e di merci"/>
    <x v="2"/>
  </r>
  <r>
    <x v="0"/>
    <x v="39"/>
    <x v="29"/>
    <x v="29"/>
    <n v="52655.31"/>
    <s v="Export_CoGe"/>
    <x v="0"/>
    <s v="SERDI"/>
    <x v="5"/>
    <s v="LAV"/>
    <m/>
    <s v="B.7)"/>
    <s v="7) per servizi"/>
    <x v="0"/>
  </r>
  <r>
    <x v="0"/>
    <x v="39"/>
    <x v="32"/>
    <x v="32"/>
    <n v="15512.85"/>
    <s v="Export_CoGe"/>
    <x v="0"/>
    <s v="SERDI"/>
    <x v="5"/>
    <s v="LAV"/>
    <m/>
    <s v="B.7)"/>
    <s v="7) per servizi"/>
    <x v="0"/>
  </r>
  <r>
    <x v="0"/>
    <x v="39"/>
    <x v="35"/>
    <x v="35"/>
    <n v="40"/>
    <s v="Export_CoGe"/>
    <x v="0"/>
    <s v="SERIN"/>
    <x v="6"/>
    <s v="PRD"/>
    <m/>
    <s v="B.7)"/>
    <s v="7) per servizi"/>
    <x v="5"/>
  </r>
  <r>
    <x v="0"/>
    <x v="39"/>
    <x v="39"/>
    <x v="39"/>
    <n v="144"/>
    <s v="Export_CoGe"/>
    <x v="0"/>
    <s v="SERDI"/>
    <x v="5"/>
    <s v="LAV"/>
    <m/>
    <s v="B.7)"/>
    <s v="7) per servizi"/>
    <x v="0"/>
  </r>
  <r>
    <x v="0"/>
    <x v="39"/>
    <x v="41"/>
    <x v="41"/>
    <n v="71319.5"/>
    <s v="Export_CoGe"/>
    <x v="0"/>
    <s v="SERDI"/>
    <x v="5"/>
    <s v="LAV"/>
    <m/>
    <s v="B.7)"/>
    <s v="7) per servizi"/>
    <x v="0"/>
  </r>
  <r>
    <x v="0"/>
    <x v="39"/>
    <x v="43"/>
    <x v="43"/>
    <n v="3331"/>
    <s v="Export_CoGe"/>
    <x v="0"/>
    <s v="SERST"/>
    <x v="8"/>
    <s v="COSTI"/>
    <m/>
    <s v="B.7)"/>
    <s v="7) per servizi"/>
    <x v="2"/>
  </r>
  <r>
    <x v="0"/>
    <x v="39"/>
    <x v="44"/>
    <x v="44"/>
    <n v="4775.3999999999996"/>
    <s v="Export_CoGe"/>
    <x v="0"/>
    <s v="SERST"/>
    <x v="8"/>
    <s v="COSTI"/>
    <m/>
    <s v="B.7)"/>
    <s v="7) per servizi"/>
    <x v="2"/>
  </r>
  <r>
    <x v="0"/>
    <x v="39"/>
    <x v="50"/>
    <x v="50"/>
    <n v="634.59999999999991"/>
    <s v="Export_CoGe"/>
    <x v="0"/>
    <s v="SERST"/>
    <x v="8"/>
    <s v="COSTI"/>
    <m/>
    <s v="B.7)"/>
    <s v="7) per servizi"/>
    <x v="2"/>
  </r>
  <r>
    <x v="0"/>
    <x v="39"/>
    <x v="52"/>
    <x v="52"/>
    <n v="882.31999999999994"/>
    <s v="Export_CoGe"/>
    <x v="0"/>
    <s v="SERST"/>
    <x v="8"/>
    <s v="COSTI"/>
    <m/>
    <s v="B.7)"/>
    <s v="7) per servizi"/>
    <x v="2"/>
  </r>
  <r>
    <x v="0"/>
    <x v="39"/>
    <x v="54"/>
    <x v="54"/>
    <n v="1196"/>
    <s v="Export_CoGe"/>
    <x v="0"/>
    <s v="SERST"/>
    <x v="8"/>
    <s v="COSTI"/>
    <m/>
    <s v="B.7)"/>
    <s v="7) per servizi"/>
    <x v="2"/>
  </r>
  <r>
    <x v="0"/>
    <x v="39"/>
    <x v="58"/>
    <x v="58"/>
    <n v="10889.68"/>
    <s v="Export_CoGe"/>
    <x v="0"/>
    <s v="SERST"/>
    <x v="8"/>
    <s v="COSTI"/>
    <m/>
    <s v="B.7)"/>
    <s v="7) per servizi"/>
    <x v="2"/>
  </r>
  <r>
    <x v="0"/>
    <x v="39"/>
    <x v="62"/>
    <x v="62"/>
    <n v="7150"/>
    <s v="Export_CoGe"/>
    <x v="0"/>
    <s v="SERST"/>
    <x v="8"/>
    <s v="COSTI"/>
    <m/>
    <s v="B.7)"/>
    <s v="7) per servizi"/>
    <x v="2"/>
  </r>
  <r>
    <x v="0"/>
    <x v="39"/>
    <x v="63"/>
    <x v="63"/>
    <n v="5250.08"/>
    <s v="Export_CoGe"/>
    <x v="0"/>
    <s v="SERST"/>
    <x v="8"/>
    <s v="COSTI"/>
    <m/>
    <s v="B.7)"/>
    <s v="7) per servizi"/>
    <x v="2"/>
  </r>
  <r>
    <x v="0"/>
    <x v="39"/>
    <x v="65"/>
    <x v="65"/>
    <n v="206.51"/>
    <s v="Export_CoGe"/>
    <x v="0"/>
    <s v="SERST"/>
    <x v="8"/>
    <s v="COSTI"/>
    <m/>
    <s v="B.7)"/>
    <s v="7) per servizi"/>
    <x v="2"/>
  </r>
  <r>
    <x v="0"/>
    <x v="39"/>
    <x v="66"/>
    <x v="66"/>
    <n v="3829.88"/>
    <s v="Export_CoGe"/>
    <x v="0"/>
    <s v="SERST"/>
    <x v="8"/>
    <s v="COSTI"/>
    <m/>
    <s v="B.7)"/>
    <s v="7) per servizi"/>
    <x v="2"/>
  </r>
  <r>
    <x v="0"/>
    <x v="39"/>
    <x v="292"/>
    <x v="292"/>
    <n v="10333.34"/>
    <s v="Export_CoGe"/>
    <x v="0"/>
    <s v="SERIN"/>
    <x v="6"/>
    <s v="PRD"/>
    <m/>
    <s v="B.7)"/>
    <s v="7) per servizi"/>
    <x v="0"/>
  </r>
  <r>
    <x v="0"/>
    <x v="39"/>
    <x v="295"/>
    <x v="295"/>
    <n v="1713.3400000000001"/>
    <s v="Export_CoGe"/>
    <x v="0"/>
    <s v="SERST"/>
    <x v="8"/>
    <s v="COSTI"/>
    <m/>
    <s v="B.7)"/>
    <s v="7) per servizi"/>
    <x v="2"/>
  </r>
  <r>
    <x v="0"/>
    <x v="39"/>
    <x v="346"/>
    <x v="345"/>
    <n v="7838"/>
    <s v="Export_CoGe"/>
    <x v="0"/>
    <s v="ONSTR"/>
    <x v="30"/>
    <s v="EXT"/>
    <m/>
    <s v="B.14)"/>
    <s v="14) oneri diversi di gestione"/>
    <x v="2"/>
  </r>
  <r>
    <x v="0"/>
    <x v="39"/>
    <x v="394"/>
    <x v="393"/>
    <n v="1680"/>
    <s v="Export_CoGe"/>
    <x v="0"/>
    <s v="SERST"/>
    <x v="8"/>
    <s v="COSTI"/>
    <m/>
    <s v="B.7)"/>
    <s v="7) per servizi"/>
    <x v="2"/>
  </r>
  <r>
    <x v="0"/>
    <x v="39"/>
    <x v="68"/>
    <x v="68"/>
    <n v="2085.42"/>
    <s v="Export_CoGe"/>
    <x v="0"/>
    <s v="COSGS"/>
    <x v="4"/>
    <s v="COSTI"/>
    <m/>
    <s v="B.7)"/>
    <s v="7) per servizi"/>
    <x v="2"/>
  </r>
  <r>
    <x v="0"/>
    <x v="39"/>
    <x v="395"/>
    <x v="394"/>
    <n v="2097.84"/>
    <s v="Export_CoGe"/>
    <x v="0"/>
    <s v="COSGS"/>
    <x v="4"/>
    <s v="COSTI"/>
    <m/>
    <s v="B.7)"/>
    <s v="7) per servizi"/>
    <x v="2"/>
  </r>
  <r>
    <x v="0"/>
    <x v="39"/>
    <x v="298"/>
    <x v="298"/>
    <n v="5100"/>
    <s v="Export_CoGe"/>
    <x v="0"/>
    <s v="COSGS"/>
    <x v="4"/>
    <s v="COSTI"/>
    <m/>
    <s v="B.7)"/>
    <s v="7) per servizi"/>
    <x v="2"/>
  </r>
  <r>
    <x v="0"/>
    <x v="39"/>
    <x v="375"/>
    <x v="374"/>
    <n v="1386.66"/>
    <s v="Export_CoGe"/>
    <x v="0"/>
    <s v="SERIN"/>
    <x v="6"/>
    <s v="PRD"/>
    <m/>
    <s v="B.7)"/>
    <s v="7) per servizi"/>
    <x v="2"/>
  </r>
  <r>
    <x v="0"/>
    <x v="39"/>
    <x v="368"/>
    <x v="367"/>
    <n v="400"/>
    <s v="Export_CoGe"/>
    <x v="0"/>
    <s v="COSGS"/>
    <x v="4"/>
    <s v="COSTI"/>
    <m/>
    <s v="B.7)"/>
    <s v="7) per servizi"/>
    <x v="2"/>
  </r>
  <r>
    <x v="0"/>
    <x v="39"/>
    <x v="69"/>
    <x v="69"/>
    <n v="10545.699999999999"/>
    <s v="Export_CoGe"/>
    <x v="0"/>
    <s v="COSGS"/>
    <x v="4"/>
    <s v="COSTI"/>
    <m/>
    <s v="B.7)"/>
    <s v="7) per servizi"/>
    <x v="2"/>
  </r>
  <r>
    <x v="0"/>
    <x v="39"/>
    <x v="71"/>
    <x v="71"/>
    <n v="1656.87"/>
    <s v="Export_CoGe"/>
    <x v="0"/>
    <s v="SERIN"/>
    <x v="6"/>
    <s v="PRD"/>
    <m/>
    <s v="B.7)"/>
    <s v="7) per servizi"/>
    <x v="3"/>
  </r>
  <r>
    <x v="0"/>
    <x v="39"/>
    <x v="75"/>
    <x v="75"/>
    <n v="1502.19"/>
    <s v="Export_CoGe"/>
    <x v="0"/>
    <s v="COSGS"/>
    <x v="4"/>
    <s v="COSTI"/>
    <m/>
    <s v="B.7)"/>
    <s v="7) per servizi"/>
    <x v="2"/>
  </r>
  <r>
    <x v="0"/>
    <x v="39"/>
    <x v="76"/>
    <x v="76"/>
    <n v="539.07000000000005"/>
    <s v="Export_CoGe"/>
    <x v="0"/>
    <s v="COSGS"/>
    <x v="4"/>
    <s v="COSTI"/>
    <m/>
    <s v="B.7)"/>
    <s v="7) per servizi"/>
    <x v="2"/>
  </r>
  <r>
    <x v="0"/>
    <x v="39"/>
    <x v="417"/>
    <x v="416"/>
    <n v="114.13"/>
    <s v="Export_CoGe"/>
    <x v="0"/>
    <s v="SERIN"/>
    <x v="6"/>
    <s v="PRD"/>
    <m/>
    <s v="B.7)"/>
    <s v="7) per servizi"/>
    <x v="3"/>
  </r>
  <r>
    <x v="0"/>
    <x v="39"/>
    <x v="77"/>
    <x v="77"/>
    <n v="6245.57"/>
    <s v="Export_CoGe"/>
    <x v="0"/>
    <s v="SERST"/>
    <x v="8"/>
    <s v="COSTI"/>
    <m/>
    <s v="B.7)"/>
    <s v="7) per servizi"/>
    <x v="2"/>
  </r>
  <r>
    <x v="0"/>
    <x v="39"/>
    <x v="79"/>
    <x v="79"/>
    <n v="2586.7599999999998"/>
    <s v="Export_CoGe"/>
    <x v="0"/>
    <s v="SERIN"/>
    <x v="6"/>
    <s v="PRD"/>
    <m/>
    <s v="B.7)"/>
    <s v="7) per servizi"/>
    <x v="0"/>
  </r>
  <r>
    <x v="0"/>
    <x v="39"/>
    <x v="83"/>
    <x v="83"/>
    <n v="354.50000000000006"/>
    <s v="Export_CoGe"/>
    <x v="0"/>
    <s v="SERST"/>
    <x v="8"/>
    <s v="COSTI"/>
    <m/>
    <s v="B.7)"/>
    <s v="7) per servizi"/>
    <x v="2"/>
  </r>
  <r>
    <x v="0"/>
    <x v="39"/>
    <x v="85"/>
    <x v="85"/>
    <n v="4356.75"/>
    <s v="Export_CoGe"/>
    <x v="0"/>
    <s v="SERIN"/>
    <x v="6"/>
    <s v="PRD"/>
    <m/>
    <s v="B.7)"/>
    <s v="7) per servizi"/>
    <x v="2"/>
  </r>
  <r>
    <x v="0"/>
    <x v="39"/>
    <x v="87"/>
    <x v="87"/>
    <n v="458.98"/>
    <s v="Export_CoGe"/>
    <x v="0"/>
    <s v="SERST"/>
    <x v="8"/>
    <s v="COSTI"/>
    <m/>
    <s v="B.7)"/>
    <s v="7) per servizi"/>
    <x v="2"/>
  </r>
  <r>
    <x v="0"/>
    <x v="39"/>
    <x v="89"/>
    <x v="89"/>
    <n v="11448.46"/>
    <s v="Export_CoGe"/>
    <x v="0"/>
    <s v="SERST"/>
    <x v="8"/>
    <s v="COSTI"/>
    <m/>
    <s v="B.7)"/>
    <s v="7) per servizi"/>
    <x v="2"/>
  </r>
  <r>
    <x v="0"/>
    <x v="39"/>
    <x v="93"/>
    <x v="93"/>
    <n v="5200"/>
    <s v="Export_CoGe"/>
    <x v="0"/>
    <s v="COSGS"/>
    <x v="4"/>
    <s v="COSTI"/>
    <m/>
    <s v="B.7)"/>
    <s v="7) per servizi"/>
    <x v="2"/>
  </r>
  <r>
    <x v="0"/>
    <x v="39"/>
    <x v="99"/>
    <x v="99"/>
    <n v="858.44999999999982"/>
    <s v="Export_CoGe"/>
    <x v="0"/>
    <s v="SERST"/>
    <x v="8"/>
    <s v="COSTI"/>
    <m/>
    <s v="B.7)"/>
    <s v="7) per servizi"/>
    <x v="6"/>
  </r>
  <r>
    <x v="0"/>
    <x v="39"/>
    <x v="100"/>
    <x v="100"/>
    <n v="2294.9100000000003"/>
    <s v="Export_CoGe"/>
    <x v="0"/>
    <s v="COSGS"/>
    <x v="4"/>
    <s v="COSTI"/>
    <m/>
    <s v="B.7)"/>
    <s v="7) per servizi"/>
    <x v="2"/>
  </r>
  <r>
    <x v="0"/>
    <x v="39"/>
    <x v="103"/>
    <x v="103"/>
    <n v="2476.7200000000003"/>
    <s v="Export_CoGe"/>
    <x v="0"/>
    <s v="COSGS"/>
    <x v="4"/>
    <s v="COSTI"/>
    <m/>
    <s v="B.7)"/>
    <s v="7) per servizi"/>
    <x v="2"/>
  </r>
  <r>
    <x v="0"/>
    <x v="39"/>
    <x v="104"/>
    <x v="104"/>
    <n v="1076.23"/>
    <s v="Export_CoGe"/>
    <x v="0"/>
    <s v="COSGS"/>
    <x v="4"/>
    <s v="COSTI"/>
    <m/>
    <s v="B.7)"/>
    <s v="7) per servizi"/>
    <x v="5"/>
  </r>
  <r>
    <x v="0"/>
    <x v="39"/>
    <x v="106"/>
    <x v="106"/>
    <n v="716.5"/>
    <s v="Export_CoGe"/>
    <x v="0"/>
    <s v="COSGS"/>
    <x v="4"/>
    <s v="COSTI"/>
    <m/>
    <s v="B.7)"/>
    <s v="7) per servizi"/>
    <x v="5"/>
  </r>
  <r>
    <x v="0"/>
    <x v="39"/>
    <x v="108"/>
    <x v="108"/>
    <n v="270.01000000000931"/>
    <s v="Export_CoGe"/>
    <x v="0"/>
    <s v="COSGS"/>
    <x v="4"/>
    <s v="COSTI"/>
    <m/>
    <s v="B.7)"/>
    <s v="7) per servizi"/>
    <x v="5"/>
  </r>
  <r>
    <x v="0"/>
    <x v="39"/>
    <x v="110"/>
    <x v="110"/>
    <n v="47.52"/>
    <s v="Export_CoGe"/>
    <x v="0"/>
    <s v="COSGS"/>
    <x v="4"/>
    <s v="COSTI"/>
    <m/>
    <s v="B.7)"/>
    <s v="7) per servizi"/>
    <x v="5"/>
  </r>
  <r>
    <x v="0"/>
    <x v="39"/>
    <x v="112"/>
    <x v="112"/>
    <n v="7827.9499999999989"/>
    <s v="Export_CoGe"/>
    <x v="0"/>
    <s v="SERST"/>
    <x v="8"/>
    <s v="COSTI"/>
    <m/>
    <s v="B.7)"/>
    <s v="7) per servizi"/>
    <x v="2"/>
  </r>
  <r>
    <x v="0"/>
    <x v="39"/>
    <x v="408"/>
    <x v="438"/>
    <n v="500"/>
    <s v="Export_CoGe"/>
    <x v="0"/>
    <s v="SERST"/>
    <x v="8"/>
    <s v="COSTI"/>
    <s v="SPESGRANT"/>
    <s v="B.7)"/>
    <s v="7) per servizi"/>
    <x v="8"/>
  </r>
  <r>
    <x v="0"/>
    <x v="39"/>
    <x v="113"/>
    <x v="113"/>
    <n v="7660.05"/>
    <s v="Export_CoGe"/>
    <x v="0"/>
    <s v="SERIN"/>
    <x v="6"/>
    <s v="PRD"/>
    <m/>
    <s v="B.7)"/>
    <s v="7) per servizi"/>
    <x v="3"/>
  </r>
  <r>
    <x v="0"/>
    <x v="39"/>
    <x v="114"/>
    <x v="114"/>
    <n v="299.71000000000004"/>
    <s v="Export_CoGe"/>
    <x v="0"/>
    <s v="SERIN"/>
    <x v="6"/>
    <s v="PRD"/>
    <m/>
    <s v="B.7)"/>
    <s v="7) per servizi"/>
    <x v="3"/>
  </r>
  <r>
    <x v="0"/>
    <x v="39"/>
    <x v="116"/>
    <x v="116"/>
    <n v="6274.7999999999993"/>
    <s v="Export_CoGe"/>
    <x v="0"/>
    <s v="SERST"/>
    <x v="8"/>
    <s v="COSTI"/>
    <m/>
    <s v="B.7)"/>
    <s v="7) per servizi"/>
    <x v="2"/>
  </r>
  <r>
    <x v="0"/>
    <x v="39"/>
    <x v="118"/>
    <x v="118"/>
    <n v="325.67"/>
    <s v="Export_CoGe"/>
    <x v="0"/>
    <s v="SERST"/>
    <x v="8"/>
    <s v="COSTI"/>
    <m/>
    <s v="B.7)"/>
    <s v="7) per servizi"/>
    <x v="2"/>
  </r>
  <r>
    <x v="0"/>
    <x v="39"/>
    <x v="119"/>
    <x v="119"/>
    <n v="1622.47"/>
    <s v="Export_CoGe"/>
    <x v="0"/>
    <s v="SERST"/>
    <x v="8"/>
    <s v="COSTI"/>
    <m/>
    <s v="B.7)"/>
    <s v="7) per servizi"/>
    <x v="2"/>
  </r>
  <r>
    <x v="0"/>
    <x v="39"/>
    <x v="357"/>
    <x v="356"/>
    <n v="1112.2099999999998"/>
    <s v="Export_CoGe"/>
    <x v="0"/>
    <s v="ONSTR"/>
    <x v="30"/>
    <s v="EXT"/>
    <m/>
    <s v="B.14)"/>
    <s v="14) oneri diversi di gestione"/>
    <x v="2"/>
  </r>
  <r>
    <x v="0"/>
    <x v="39"/>
    <x v="123"/>
    <x v="123"/>
    <n v="1434.43"/>
    <s v="Export_CoGe"/>
    <x v="0"/>
    <s v="SERST"/>
    <x v="8"/>
    <s v="COSTI"/>
    <m/>
    <s v="B.7)"/>
    <s v="7) per servizi"/>
    <x v="2"/>
  </r>
  <r>
    <x v="0"/>
    <x v="39"/>
    <x v="127"/>
    <x v="127"/>
    <n v="428.51"/>
    <s v="Export_CoGe"/>
    <x v="0"/>
    <s v="SERST"/>
    <x v="8"/>
    <s v="COSTI"/>
    <m/>
    <s v="B.7)"/>
    <s v="7) per servizi"/>
    <x v="4"/>
  </r>
  <r>
    <x v="0"/>
    <x v="39"/>
    <x v="129"/>
    <x v="129"/>
    <n v="14.92"/>
    <s v="Export_CoGe"/>
    <x v="0"/>
    <s v="COSGS"/>
    <x v="4"/>
    <s v="COSTI"/>
    <m/>
    <s v="B.7)"/>
    <s v="7) per servizi"/>
    <x v="2"/>
  </r>
  <r>
    <x v="0"/>
    <x v="39"/>
    <x v="301"/>
    <x v="301"/>
    <n v="19.8"/>
    <s v="Export_CoGe"/>
    <x v="0"/>
    <s v="COSGS"/>
    <x v="4"/>
    <s v="COSTI"/>
    <m/>
    <s v="B.7)"/>
    <s v="7) per servizi"/>
    <x v="2"/>
  </r>
  <r>
    <x v="0"/>
    <x v="39"/>
    <x v="362"/>
    <x v="361"/>
    <n v="5942.1399999999994"/>
    <s v="Export_CoGe"/>
    <x v="0"/>
    <s v="SERST"/>
    <x v="8"/>
    <s v="COSTI"/>
    <s v="CONSGRANT"/>
    <s v="B.7)"/>
    <s v="7) per servizi"/>
    <x v="8"/>
  </r>
  <r>
    <x v="0"/>
    <x v="39"/>
    <x v="363"/>
    <x v="362"/>
    <n v="1368"/>
    <s v="Export_CoGe"/>
    <x v="0"/>
    <s v="SERST"/>
    <x v="8"/>
    <s v="COSTI"/>
    <m/>
    <s v="B.7)"/>
    <s v="7) per servizi"/>
    <x v="2"/>
  </r>
  <r>
    <x v="0"/>
    <x v="39"/>
    <x v="137"/>
    <x v="424"/>
    <n v="2250"/>
    <s v="Export_CoGe"/>
    <x v="0"/>
    <s v="AFFIT"/>
    <x v="17"/>
    <s v="AFF"/>
    <m/>
    <s v="B.8)"/>
    <s v="8) per godimento di beni di terzi"/>
    <x v="2"/>
  </r>
  <r>
    <x v="0"/>
    <x v="39"/>
    <x v="138"/>
    <x v="138"/>
    <n v="1000"/>
    <s v="Export_CoGe"/>
    <x v="0"/>
    <s v="AFFIT"/>
    <x v="17"/>
    <s v="AFF"/>
    <m/>
    <s v="B.8)"/>
    <s v="8) per godimento di beni di terzi"/>
    <x v="2"/>
  </r>
  <r>
    <x v="0"/>
    <x v="39"/>
    <x v="140"/>
    <x v="140"/>
    <n v="200"/>
    <s v="Export_CoGe"/>
    <x v="0"/>
    <s v="AFFIT"/>
    <x v="17"/>
    <s v="AFF"/>
    <m/>
    <s v="B.8)"/>
    <s v="8) per godimento di beni di terzi"/>
    <x v="2"/>
  </r>
  <r>
    <x v="0"/>
    <x v="39"/>
    <x v="143"/>
    <x v="143"/>
    <n v="200"/>
    <s v="Export_CoGe"/>
    <x v="0"/>
    <s v="AFFIT"/>
    <x v="17"/>
    <s v="AFF"/>
    <m/>
    <s v="B.8)"/>
    <s v="8) per godimento di beni di terzi"/>
    <x v="2"/>
  </r>
  <r>
    <x v="0"/>
    <x v="39"/>
    <x v="409"/>
    <x v="408"/>
    <n v="3841.8"/>
    <s v="Export_CoGe"/>
    <x v="0"/>
    <s v="AFFIT"/>
    <x v="17"/>
    <s v="AFF"/>
    <m/>
    <s v="B.8)"/>
    <s v="8) per godimento di beni di terzi"/>
    <x v="2"/>
  </r>
  <r>
    <x v="0"/>
    <x v="39"/>
    <x v="155"/>
    <x v="155"/>
    <n v="6897.9400000000005"/>
    <s v="Export_CoGe"/>
    <x v="0"/>
    <s v="COSGS"/>
    <x v="4"/>
    <s v="COSTI"/>
    <m/>
    <s v="B.8)"/>
    <s v="8) per godimento di beni di terzi"/>
    <x v="2"/>
  </r>
  <r>
    <x v="0"/>
    <x v="39"/>
    <x v="156"/>
    <x v="156"/>
    <n v="2158.48"/>
    <s v="Export_CoGe"/>
    <x v="0"/>
    <s v="COSGS"/>
    <x v="4"/>
    <s v="COSTI"/>
    <m/>
    <s v="B.8)"/>
    <s v="8) per godimento di beni di terzi"/>
    <x v="2"/>
  </r>
  <r>
    <x v="0"/>
    <x v="39"/>
    <x v="406"/>
    <x v="405"/>
    <n v="2442.34"/>
    <s v="Export_CoGe"/>
    <x v="0"/>
    <s v="COSGS"/>
    <x v="4"/>
    <s v="COSTI"/>
    <m/>
    <s v="B.8)"/>
    <s v="8) per godimento di beni di terzi"/>
    <x v="3"/>
  </r>
  <r>
    <x v="0"/>
    <x v="39"/>
    <x v="176"/>
    <x v="176"/>
    <n v="3402.3199999999997"/>
    <s v="Export_CoGe"/>
    <x v="0"/>
    <s v="AMMST"/>
    <x v="24"/>
    <s v="AMM"/>
    <m/>
    <s v="B.10)"/>
    <s v="10) Ammortamenti e svalutazioni"/>
    <x v="7"/>
  </r>
  <r>
    <x v="0"/>
    <x v="39"/>
    <x v="180"/>
    <x v="180"/>
    <n v="790.98"/>
    <s v="Export_CoGe"/>
    <x v="0"/>
    <s v="AMMST"/>
    <x v="24"/>
    <s v="AMM"/>
    <m/>
    <s v="B.10)"/>
    <s v="10) Ammortamenti e svalutazioni"/>
    <x v="7"/>
  </r>
  <r>
    <x v="0"/>
    <x v="39"/>
    <x v="182"/>
    <x v="182"/>
    <n v="5978.08"/>
    <s v="Export_CoGe"/>
    <x v="0"/>
    <s v="AMMIN"/>
    <x v="26"/>
    <s v="AMM"/>
    <m/>
    <s v="B.10)"/>
    <s v="10) Ammortamenti e svalutazioni"/>
    <x v="7"/>
  </r>
  <r>
    <x v="0"/>
    <x v="39"/>
    <x v="184"/>
    <x v="184"/>
    <n v="2203.1999999999998"/>
    <s v="Export_CoGe"/>
    <x v="0"/>
    <s v="AMMST"/>
    <x v="24"/>
    <s v="AMM"/>
    <m/>
    <s v="B.10)"/>
    <s v="10) Ammortamenti e svalutazioni"/>
    <x v="7"/>
  </r>
  <r>
    <x v="0"/>
    <x v="39"/>
    <x v="186"/>
    <x v="186"/>
    <n v="4878.3599999999997"/>
    <s v="Export_CoGe"/>
    <x v="0"/>
    <s v="AMMIN"/>
    <x v="26"/>
    <s v="AMM"/>
    <m/>
    <s v="B.10)"/>
    <s v="10) Ammortamenti e svalutazioni"/>
    <x v="7"/>
  </r>
  <r>
    <x v="0"/>
    <x v="39"/>
    <x v="188"/>
    <x v="188"/>
    <n v="3469.8"/>
    <s v="Export_CoGe"/>
    <x v="0"/>
    <s v="AMMIN"/>
    <x v="26"/>
    <s v="AMM"/>
    <m/>
    <s v="B.10)"/>
    <s v="10) Ammortamenti e svalutazioni"/>
    <x v="7"/>
  </r>
  <r>
    <x v="0"/>
    <x v="39"/>
    <x v="190"/>
    <x v="190"/>
    <n v="927.6"/>
    <s v="Export_CoGe"/>
    <x v="0"/>
    <s v="AMMST"/>
    <x v="24"/>
    <s v="AMM"/>
    <m/>
    <s v="B.10)"/>
    <s v="10) Ammortamenti e svalutazioni"/>
    <x v="7"/>
  </r>
  <r>
    <x v="0"/>
    <x v="39"/>
    <x v="192"/>
    <x v="192"/>
    <n v="213.92"/>
    <s v="Export_CoGe"/>
    <x v="0"/>
    <s v="AMMST"/>
    <x v="24"/>
    <s v="AMM"/>
    <m/>
    <s v="B.10)"/>
    <s v="10) Ammortamenti e svalutazioni"/>
    <x v="7"/>
  </r>
  <r>
    <x v="0"/>
    <x v="39"/>
    <x v="196"/>
    <x v="196"/>
    <n v="50.28"/>
    <s v="Export_CoGe"/>
    <x v="0"/>
    <s v="AMMIN"/>
    <x v="26"/>
    <s v="AMM"/>
    <m/>
    <s v="B.10)"/>
    <s v="10) Ammortamenti e svalutazioni"/>
    <x v="7"/>
  </r>
  <r>
    <x v="0"/>
    <x v="39"/>
    <x v="198"/>
    <x v="198"/>
    <n v="191574.1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9"/>
    <x v="200"/>
    <x v="200"/>
    <n v="460381.31"/>
    <s v="Export_CoGe"/>
    <x v="0"/>
    <s v="VARMP"/>
    <x v="28"/>
    <s v="ACQ"/>
    <m/>
    <s v="B.11)"/>
    <s v="11) variazioni delle rimanenze di materie prime, sussidiarie, di consumo e di merci"/>
    <x v="3"/>
  </r>
  <r>
    <x v="0"/>
    <x v="39"/>
    <x v="203"/>
    <x v="203"/>
    <n v="2662.5"/>
    <s v="Export_CoGe"/>
    <x v="0"/>
    <s v="COSGS"/>
    <x v="4"/>
    <s v="COSTI"/>
    <m/>
    <s v="B.14)"/>
    <s v="14) oneri diversi di gestione"/>
    <x v="2"/>
  </r>
  <r>
    <x v="0"/>
    <x v="39"/>
    <x v="208"/>
    <x v="208"/>
    <n v="115.5"/>
    <s v="Export_CoGe"/>
    <x v="0"/>
    <s v="COSGS"/>
    <x v="4"/>
    <s v="COSTI"/>
    <m/>
    <s v="B.14)"/>
    <s v="14) oneri diversi di gestione"/>
    <x v="2"/>
  </r>
  <r>
    <x v="0"/>
    <x v="39"/>
    <x v="217"/>
    <x v="217"/>
    <n v="11500"/>
    <s v="Export_CoGe"/>
    <x v="0"/>
    <s v="ONSTR"/>
    <x v="30"/>
    <s v="EXT"/>
    <m/>
    <s v="B.14)"/>
    <s v="14) oneri diversi di gestione"/>
    <x v="2"/>
  </r>
  <r>
    <x v="0"/>
    <x v="39"/>
    <x v="219"/>
    <x v="219"/>
    <n v="118.63999999999996"/>
    <s v="Export_CoGe"/>
    <x v="0"/>
    <s v="COSGS"/>
    <x v="4"/>
    <s v="COSTI"/>
    <m/>
    <s v="B.14)"/>
    <s v="14) oneri diversi di gestione"/>
    <x v="2"/>
  </r>
  <r>
    <x v="0"/>
    <x v="39"/>
    <x v="306"/>
    <x v="306"/>
    <n v="88.680000000001016"/>
    <s v="Export_CoGe"/>
    <x v="0"/>
    <s v="COSGS"/>
    <x v="4"/>
    <s v="COSTI"/>
    <m/>
    <s v="B.14)"/>
    <s v="14) oneri diversi di gestione"/>
    <x v="4"/>
  </r>
  <r>
    <x v="0"/>
    <x v="39"/>
    <x v="233"/>
    <x v="233"/>
    <n v="2143.92"/>
    <s v="Export_CoGe"/>
    <x v="0"/>
    <s v="ONFIN"/>
    <x v="32"/>
    <s v="FIN"/>
    <m/>
    <s v="C.17)"/>
    <s v="17) interessi e altri oneri finanziari"/>
    <x v="7"/>
  </r>
  <r>
    <x v="0"/>
    <x v="39"/>
    <x v="235"/>
    <x v="235"/>
    <n v="184.99"/>
    <s v="Export_CoGe"/>
    <x v="0"/>
    <s v="ONFIN"/>
    <x v="32"/>
    <s v="FIN"/>
    <m/>
    <s v="C.17)"/>
    <s v="17) interessi e altri oneri finanziari"/>
    <x v="7"/>
  </r>
  <r>
    <x v="0"/>
    <x v="39"/>
    <x v="349"/>
    <x v="348"/>
    <n v="16366.509999999995"/>
    <s v="Export_CoGe"/>
    <x v="0"/>
    <s v="ONFIN"/>
    <x v="32"/>
    <s v="FIN"/>
    <m/>
    <s v="C.17)"/>
    <s v="17) interessi e altri oneri finanziari"/>
    <x v="7"/>
  </r>
  <r>
    <x v="0"/>
    <x v="39"/>
    <x v="239"/>
    <x v="239"/>
    <n v="-867874.89999999991"/>
    <s v="Export_CoGe"/>
    <x v="0"/>
    <s v="RICOP"/>
    <x v="33"/>
    <s v="RIC"/>
    <m/>
    <s v="A.1)"/>
    <s v="1) ricavi delle vendite e delle prestazioni"/>
    <x v="5"/>
  </r>
  <r>
    <x v="0"/>
    <x v="39"/>
    <x v="385"/>
    <x v="384"/>
    <n v="-4166"/>
    <s v="Export_CoGe"/>
    <x v="0"/>
    <s v="RICOP"/>
    <x v="33"/>
    <s v="RIC"/>
    <m/>
    <s v="A.1)"/>
    <s v="1) ricavi delle vendite e delle prestazioni"/>
    <x v="6"/>
  </r>
  <r>
    <x v="0"/>
    <x v="39"/>
    <x v="247"/>
    <x v="247"/>
    <n v="-3300"/>
    <s v="Export_CoGe"/>
    <x v="0"/>
    <s v="ONSTR"/>
    <x v="30"/>
    <s v="EXT"/>
    <m/>
    <s v="B.14)"/>
    <s v="14) oneri diversi di gestione"/>
    <x v="2"/>
  </r>
  <r>
    <x v="0"/>
    <x v="39"/>
    <x v="250"/>
    <x v="250"/>
    <n v="-72519.350000000006"/>
    <s v="Export_CoGe"/>
    <x v="0"/>
    <s v="CORR"/>
    <x v="35"/>
    <s v="CORR"/>
    <m/>
    <s v="A.1)"/>
    <s v="1) ricavi delle vendite e delle prestazioni"/>
    <x v="6"/>
  </r>
  <r>
    <x v="0"/>
    <x v="39"/>
    <x v="254"/>
    <x v="254"/>
    <n v="-275792.65000000002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39"/>
    <x v="255"/>
    <x v="255"/>
    <n v="-601684.31999999995"/>
    <s v="Export_CoGe"/>
    <x v="0"/>
    <s v="VARMP"/>
    <x v="28"/>
    <s v="ACQ"/>
    <m/>
    <s v="B.11)"/>
    <s v="11) variazioni delle rimanenze di materie prime, sussidiarie, di consumo e di merci"/>
    <x v="3"/>
  </r>
  <r>
    <x v="0"/>
    <x v="39"/>
    <x v="259"/>
    <x v="259"/>
    <n v="-0.30000000000063665"/>
    <s v="Export_CoGe"/>
    <x v="0"/>
    <s v="ALTRI"/>
    <x v="34"/>
    <s v="ALTRI"/>
    <m/>
    <s v="A.5)"/>
    <s v="5) altri ricavi e proventi, con separata indicazione dei contributi in conto esercizio"/>
    <x v="2"/>
  </r>
  <r>
    <x v="0"/>
    <x v="39"/>
    <x v="308"/>
    <x v="308"/>
    <n v="-5"/>
    <s v="Export_CoGe"/>
    <x v="0"/>
    <s v="ALTRI"/>
    <x v="34"/>
    <s v="ALTRI"/>
    <m/>
    <s v="A.5)"/>
    <s v="5) altri ricavi e proventi, con separata indicazione dei contributi in conto esercizio"/>
    <x v="2"/>
  </r>
  <r>
    <x v="0"/>
    <x v="39"/>
    <x v="309"/>
    <x v="309"/>
    <n v="-2192"/>
    <s v="Export_CoGe"/>
    <x v="0"/>
    <s v="ALTRI"/>
    <x v="34"/>
    <s v="ALTRI"/>
    <m/>
    <s v="A.5)"/>
    <s v="5) altri ricavi e proventi, con separata indicazione dei contributi in conto esercizio"/>
    <x v="2"/>
  </r>
  <r>
    <x v="0"/>
    <x v="39"/>
    <x v="268"/>
    <x v="268"/>
    <n v="-15000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9"/>
    <x v="270"/>
    <x v="270"/>
    <n v="-60544.45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39"/>
    <x v="276"/>
    <x v="276"/>
    <n v="11443.95"/>
    <s v="Export_CoGe"/>
    <x v="0"/>
    <s v="ONFIN"/>
    <x v="32"/>
    <s v="FIN"/>
    <m/>
    <s v="C.16)"/>
    <s v="16) altri proventi finanziari"/>
    <x v="4"/>
  </r>
  <r>
    <x v="0"/>
    <x v="40"/>
    <x v="21"/>
    <x v="21"/>
    <n v="16840"/>
    <s v="Export_CoGe"/>
    <x v="1"/>
    <s v="24.I.MAT"/>
    <x v="3"/>
    <s v="MAT"/>
    <m/>
    <s v="24.I.MAT"/>
    <s v="Immobilizzazioni Materiali"/>
    <x v="1"/>
  </r>
  <r>
    <x v="0"/>
    <x v="40"/>
    <x v="24"/>
    <x v="24"/>
    <n v="11049.26"/>
    <s v="Export_CoGe"/>
    <x v="1"/>
    <s v="24.I.MAT"/>
    <x v="3"/>
    <s v="MAT"/>
    <m/>
    <s v="24.I.MAT"/>
    <s v="Immobilizzazioni Materiali"/>
    <x v="1"/>
  </r>
  <r>
    <x v="0"/>
    <x v="40"/>
    <x v="45"/>
    <x v="45"/>
    <n v="121120.2799999998"/>
    <s v="Export_CoGe"/>
    <x v="1"/>
    <s v="26.MAG"/>
    <x v="9"/>
    <s v="MAG"/>
    <m/>
    <s v="26.MAG"/>
    <s v="Rimanenze"/>
    <x v="1"/>
  </r>
  <r>
    <x v="0"/>
    <x v="40"/>
    <x v="49"/>
    <x v="49"/>
    <n v="36630.120000000112"/>
    <s v="Export_CoGe"/>
    <x v="1"/>
    <s v="26.MAG"/>
    <x v="9"/>
    <s v="MAG"/>
    <m/>
    <s v="26.MAG"/>
    <s v="Rimanenze"/>
    <x v="1"/>
  </r>
  <r>
    <x v="0"/>
    <x v="40"/>
    <x v="51"/>
    <x v="51"/>
    <n v="1460616.8500000006"/>
    <s v="Export_CoGe"/>
    <x v="1"/>
    <s v="27.CLI"/>
    <x v="10"/>
    <s v="CLI"/>
    <m/>
    <s v="27.CLI"/>
    <s v="Crediti Commerciali"/>
    <x v="1"/>
  </r>
  <r>
    <x v="0"/>
    <x v="40"/>
    <x v="53"/>
    <x v="53"/>
    <n v="133959.09"/>
    <s v="Export_CoGe"/>
    <x v="1"/>
    <s v="27.CLI"/>
    <x v="10"/>
    <s v="CLI"/>
    <m/>
    <s v="27.CLI"/>
    <s v="Crediti Commerciali"/>
    <x v="1"/>
  </r>
  <r>
    <x v="0"/>
    <x v="40"/>
    <x v="55"/>
    <x v="55"/>
    <n v="7744"/>
    <s v="Export_CoGe"/>
    <x v="1"/>
    <s v="27.CLI"/>
    <x v="10"/>
    <s v="CLI"/>
    <m/>
    <s v="27.CLI"/>
    <s v="Crediti Commerciali"/>
    <x v="1"/>
  </r>
  <r>
    <x v="0"/>
    <x v="40"/>
    <x v="57"/>
    <x v="57"/>
    <n v="-188649.93000000005"/>
    <s v="Export_CoGe"/>
    <x v="1"/>
    <s v="27.CLI"/>
    <x v="10"/>
    <s v="CLI"/>
    <m/>
    <s v="27.CLI"/>
    <s v="Crediti Commerciali"/>
    <x v="1"/>
  </r>
  <r>
    <x v="0"/>
    <x v="40"/>
    <x v="415"/>
    <x v="414"/>
    <n v="87909.910000000207"/>
    <s v="Export_CoGe"/>
    <x v="1"/>
    <s v="29.AC"/>
    <x v="11"/>
    <s v="AC"/>
    <m/>
    <s v="29.AC"/>
    <s v="Altri Crediti"/>
    <x v="1"/>
  </r>
  <r>
    <x v="0"/>
    <x v="40"/>
    <x v="422"/>
    <x v="421"/>
    <n v="1034.0799999999981"/>
    <s v="Export_CoGe"/>
    <x v="1"/>
    <s v="31.PTN"/>
    <x v="12"/>
    <s v="PTN"/>
    <m/>
    <s v="31.PTN"/>
    <s v="Crediti Tributari"/>
    <x v="1"/>
  </r>
  <r>
    <x v="0"/>
    <x v="40"/>
    <x v="84"/>
    <x v="84"/>
    <n v="2203"/>
    <s v="Export_CoGe"/>
    <x v="1"/>
    <s v="29.AC"/>
    <x v="11"/>
    <s v="AC"/>
    <m/>
    <s v="29.AC"/>
    <s v="Altri Crediti"/>
    <x v="1"/>
  </r>
  <r>
    <x v="0"/>
    <x v="40"/>
    <x v="86"/>
    <x v="86"/>
    <n v="-1723.0000000000034"/>
    <s v="Export_CoGe"/>
    <x v="1"/>
    <s v="29.AC"/>
    <x v="11"/>
    <s v="AC"/>
    <m/>
    <s v="29.AC"/>
    <s v="Altri Crediti"/>
    <x v="1"/>
  </r>
  <r>
    <x v="0"/>
    <x v="40"/>
    <x v="88"/>
    <x v="88"/>
    <n v="-184.25999999998646"/>
    <s v="Export_CoGe"/>
    <x v="1"/>
    <s v="30.AD"/>
    <x v="13"/>
    <s v="AD"/>
    <m/>
    <s v="30.AD"/>
    <s v="Altri Crediti"/>
    <x v="1"/>
  </r>
  <r>
    <x v="0"/>
    <x v="40"/>
    <x v="107"/>
    <x v="107"/>
    <n v="-19674.690000000002"/>
    <s v="Export_CoGe"/>
    <x v="1"/>
    <s v="29.AC"/>
    <x v="11"/>
    <s v="AC"/>
    <m/>
    <s v="29.AC"/>
    <s v="Ratei/Risconti Attivi"/>
    <x v="1"/>
  </r>
  <r>
    <x v="0"/>
    <x v="40"/>
    <x v="109"/>
    <x v="109"/>
    <n v="4265"/>
    <s v="Export_CoGe"/>
    <x v="1"/>
    <s v="36.LIQ"/>
    <x v="15"/>
    <s v="BREVE "/>
    <m/>
    <s v="36.LIQ"/>
    <s v="Debiti a Breve (Liquidità)"/>
    <x v="1"/>
  </r>
  <r>
    <x v="0"/>
    <x v="40"/>
    <x v="323"/>
    <x v="323"/>
    <n v="126501.44000000008"/>
    <s v="Export_CoGe"/>
    <x v="1"/>
    <s v="36.LIQ"/>
    <x v="15"/>
    <s v="BREVE "/>
    <m/>
    <s v="36.LIQ"/>
    <s v="Debiti a Breve (Liquidità)"/>
    <x v="1"/>
  </r>
  <r>
    <x v="0"/>
    <x v="40"/>
    <x v="117"/>
    <x v="117"/>
    <n v="-35004.83"/>
    <s v="Export_CoGe"/>
    <x v="1"/>
    <s v="36.LIQ"/>
    <x v="15"/>
    <s v="BREVE "/>
    <m/>
    <s v="36.LIQ"/>
    <s v="Debiti a Breve (Liquidità)"/>
    <x v="1"/>
  </r>
  <r>
    <x v="0"/>
    <x v="40"/>
    <x v="325"/>
    <x v="199"/>
    <n v="-38885.739999999991"/>
    <s v="Export_CoGe"/>
    <x v="1"/>
    <s v="36.LIQ"/>
    <x v="15"/>
    <s v="BREVE "/>
    <m/>
    <s v="36.LIQ"/>
    <s v="Debiti a Breve (Liquidità)"/>
    <x v="1"/>
  </r>
  <r>
    <x v="0"/>
    <x v="40"/>
    <x v="126"/>
    <x v="126"/>
    <n v="-1874.16"/>
    <s v="Export_CoGe"/>
    <x v="1"/>
    <s v="36.LIQ"/>
    <x v="15"/>
    <s v="BREVE "/>
    <m/>
    <s v="36.LIQ"/>
    <s v="Debiti a Breve (Liquidità)"/>
    <x v="1"/>
  </r>
  <r>
    <x v="0"/>
    <x v="40"/>
    <x v="128"/>
    <x v="128"/>
    <n v="-44540.63"/>
    <s v="Export_CoGe"/>
    <x v="1"/>
    <s v="36.LIQ"/>
    <x v="15"/>
    <s v="BREVE "/>
    <m/>
    <s v="36.LIQ"/>
    <s v="Debiti a Breve (Liquidità)"/>
    <x v="1"/>
  </r>
  <r>
    <x v="0"/>
    <x v="40"/>
    <x v="130"/>
    <x v="130"/>
    <n v="-28811.16"/>
    <s v="Export_CoGe"/>
    <x v="1"/>
    <s v="36.LIQ"/>
    <x v="15"/>
    <s v="BREVE "/>
    <m/>
    <s v="36.LIQ"/>
    <s v="Debiti a Breve (Liquidità)"/>
    <x v="1"/>
  </r>
  <r>
    <x v="0"/>
    <x v="40"/>
    <x v="326"/>
    <x v="440"/>
    <n v="137774.46"/>
    <s v="Export_CoGe"/>
    <x v="1"/>
    <s v="36.LIQ"/>
    <x v="15"/>
    <s v="BREVE "/>
    <m/>
    <s v="36.LIQ"/>
    <s v="Debiti a Breve (Liquidità)"/>
    <x v="1"/>
  </r>
  <r>
    <x v="0"/>
    <x v="40"/>
    <x v="439"/>
    <x v="441"/>
    <n v="5506.5600000000049"/>
    <s v="Export_CoGe"/>
    <x v="1"/>
    <s v="36.LIQ"/>
    <x v="15"/>
    <s v="BREVE "/>
    <m/>
    <s v="36.LIQ"/>
    <s v="Debiti a Breve (Liquidità)"/>
    <x v="1"/>
  </r>
  <r>
    <x v="0"/>
    <x v="40"/>
    <x v="145"/>
    <x v="145"/>
    <n v="-800.00000000001455"/>
    <s v="Export_CoGe"/>
    <x v="1"/>
    <s v="34.CS"/>
    <x v="18"/>
    <s v="PN"/>
    <m/>
    <s v="34.CS"/>
    <s v="Capitale "/>
    <x v="1"/>
  </r>
  <r>
    <x v="0"/>
    <x v="40"/>
    <x v="157"/>
    <x v="157"/>
    <n v="-5204.7000000000007"/>
    <s v="Export_CoGe"/>
    <x v="1"/>
    <s v="23.I.MATFON"/>
    <x v="20"/>
    <s v="MAT"/>
    <m/>
    <s v="23.I.MATFON"/>
    <s v="Immobilizzazioni Materiali"/>
    <x v="1"/>
  </r>
  <r>
    <x v="0"/>
    <x v="40"/>
    <x v="158"/>
    <x v="158"/>
    <n v="-7716.27"/>
    <s v="Export_CoGe"/>
    <x v="1"/>
    <s v="23.I.MATFON"/>
    <x v="20"/>
    <s v="MAT"/>
    <m/>
    <s v="23.I.MATFON"/>
    <s v="Immobilizzazioni Materiali"/>
    <x v="1"/>
  </r>
  <r>
    <x v="0"/>
    <x v="40"/>
    <x v="159"/>
    <x v="159"/>
    <n v="-8967.1200000000026"/>
    <s v="Export_CoGe"/>
    <x v="1"/>
    <s v="23.I.MATFON"/>
    <x v="20"/>
    <s v="MAT"/>
    <m/>
    <s v="23.I.MATFON"/>
    <s v="Immobilizzazioni Materiali"/>
    <x v="1"/>
  </r>
  <r>
    <x v="0"/>
    <x v="40"/>
    <x v="161"/>
    <x v="161"/>
    <n v="-3640.53"/>
    <s v="Export_CoGe"/>
    <x v="1"/>
    <s v="23.I.MATFON"/>
    <x v="20"/>
    <s v="MAT"/>
    <m/>
    <s v="23.I.MATFON"/>
    <s v="Immobilizzazioni Materiali"/>
    <x v="1"/>
  </r>
  <r>
    <x v="0"/>
    <x v="40"/>
    <x v="162"/>
    <x v="162"/>
    <n v="-75.419999999999419"/>
    <s v="Export_CoGe"/>
    <x v="1"/>
    <s v="23.I.MATFON"/>
    <x v="20"/>
    <s v="MAT"/>
    <m/>
    <s v="23.I.MATFON"/>
    <s v="Immobilizzazioni Materiali"/>
    <x v="1"/>
  </r>
  <r>
    <x v="0"/>
    <x v="40"/>
    <x v="163"/>
    <x v="163"/>
    <n v="-320.87999999999738"/>
    <s v="Export_CoGe"/>
    <x v="1"/>
    <s v="23.I.MATFON"/>
    <x v="20"/>
    <s v="MAT"/>
    <m/>
    <s v="23.I.MATFON"/>
    <s v="Immobilizzazioni Materiali"/>
    <x v="1"/>
  </r>
  <r>
    <x v="0"/>
    <x v="40"/>
    <x v="164"/>
    <x v="164"/>
    <n v="-1391.3999999999996"/>
    <s v="Export_CoGe"/>
    <x v="1"/>
    <s v="23.I.MATFON"/>
    <x v="20"/>
    <s v="MAT"/>
    <m/>
    <s v="23.I.MATFON"/>
    <s v="Immobilizzazioni Materiali"/>
    <x v="1"/>
  </r>
  <r>
    <x v="0"/>
    <x v="40"/>
    <x v="167"/>
    <x v="167"/>
    <n v="-1835.0099999999998"/>
    <s v="Export_CoGe"/>
    <x v="1"/>
    <s v="23.I.IMMFON"/>
    <x v="21"/>
    <s v="IMM"/>
    <m/>
    <s v="23.I.IMMFON"/>
    <s v="Immobilizzazioni Immateriali"/>
    <x v="1"/>
  </r>
  <r>
    <x v="0"/>
    <x v="40"/>
    <x v="168"/>
    <x v="168"/>
    <n v="-1186.4699999999998"/>
    <s v="Export_CoGe"/>
    <x v="1"/>
    <s v="23.I.IMMFON"/>
    <x v="21"/>
    <s v="IMM"/>
    <m/>
    <s v="23.I.IMMFON"/>
    <s v="Immobilizzazioni Immateriali"/>
    <x v="1"/>
  </r>
  <r>
    <x v="0"/>
    <x v="40"/>
    <x v="169"/>
    <x v="169"/>
    <n v="-3268.47"/>
    <s v="Export_CoGe"/>
    <x v="1"/>
    <s v="23.I.IMMFON"/>
    <x v="21"/>
    <s v="IMM"/>
    <m/>
    <s v="23.I.IMMFON"/>
    <s v="Immobilizzazioni Immateriali"/>
    <x v="1"/>
  </r>
  <r>
    <x v="0"/>
    <x v="40"/>
    <x v="172"/>
    <x v="172"/>
    <n v="-13967.099999999999"/>
    <s v="Export_CoGe"/>
    <x v="1"/>
    <s v="38.TFR"/>
    <x v="23"/>
    <s v="TFR"/>
    <m/>
    <s v="38.TFR"/>
    <s v="Fondo TFR"/>
    <x v="1"/>
  </r>
  <r>
    <x v="0"/>
    <x v="40"/>
    <x v="173"/>
    <x v="173"/>
    <n v="-23650.840000000004"/>
    <s v="Export_CoGe"/>
    <x v="1"/>
    <s v="38.TFR"/>
    <x v="23"/>
    <s v="TFR"/>
    <m/>
    <s v="38.TFR"/>
    <s v="Fondo TFR"/>
    <x v="1"/>
  </r>
  <r>
    <x v="0"/>
    <x v="40"/>
    <x v="174"/>
    <x v="174"/>
    <n v="-1993.6699999999998"/>
    <s v="Export_CoGe"/>
    <x v="1"/>
    <s v="38.TFR"/>
    <x v="23"/>
    <s v="TFR"/>
    <m/>
    <s v="38.TFR"/>
    <s v="Fondo TFR"/>
    <x v="1"/>
  </r>
  <r>
    <x v="0"/>
    <x v="40"/>
    <x v="175"/>
    <x v="175"/>
    <n v="534.33000000000004"/>
    <s v="Export_CoGe"/>
    <x v="1"/>
    <s v="38.TFR"/>
    <x v="23"/>
    <s v="TFR"/>
    <m/>
    <s v="38.TFR"/>
    <s v="Fondo TFR"/>
    <x v="1"/>
  </r>
  <r>
    <x v="0"/>
    <x v="40"/>
    <x v="189"/>
    <x v="189"/>
    <n v="29706.22"/>
    <s v="Export_CoGe"/>
    <x v="1"/>
    <s v="37.DFIN"/>
    <x v="25"/>
    <s v="LUNGO"/>
    <m/>
    <s v="37.DFIN"/>
    <s v="Debiti Finanziari (MLT)"/>
    <x v="1"/>
  </r>
  <r>
    <x v="0"/>
    <x v="40"/>
    <x v="195"/>
    <x v="195"/>
    <n v="1686.42"/>
    <s v="Export_CoGe"/>
    <x v="1"/>
    <s v="37.DFIN"/>
    <x v="25"/>
    <s v="LUNGO"/>
    <m/>
    <s v="37.DFIN"/>
    <s v="Debiti Finanziari (MLT)"/>
    <x v="1"/>
  </r>
  <r>
    <x v="0"/>
    <x v="40"/>
    <x v="336"/>
    <x v="335"/>
    <n v="77748.14"/>
    <s v="Export_CoGe"/>
    <x v="1"/>
    <s v="37.DFIN"/>
    <x v="25"/>
    <s v="LUNGO"/>
    <m/>
    <s v="37.DFIN"/>
    <s v="Debiti Finanziari (MLT)"/>
    <x v="1"/>
  </r>
  <r>
    <x v="0"/>
    <x v="40"/>
    <x v="399"/>
    <x v="398"/>
    <n v="-93879.679999999993"/>
    <s v="Export_CoGe"/>
    <x v="1"/>
    <s v="36.ANT"/>
    <x v="16"/>
    <s v="BREVE "/>
    <m/>
    <s v="95.ANT"/>
    <s v="Debiti a Breve (Liquidità)"/>
    <x v="1"/>
  </r>
  <r>
    <x v="0"/>
    <x v="40"/>
    <x v="440"/>
    <x v="442"/>
    <n v="55575.27"/>
    <s v="Export_CoGe"/>
    <x v="1"/>
    <s v="36.ANT"/>
    <x v="16"/>
    <s v="BREVE "/>
    <m/>
    <s v="95.ANT"/>
    <s v="Debiti a Breve (Liquidità)"/>
    <x v="1"/>
  </r>
  <r>
    <x v="0"/>
    <x v="40"/>
    <x v="210"/>
    <x v="210"/>
    <n v="-698440.80999999936"/>
    <s v="Export_CoGe"/>
    <x v="1"/>
    <s v="28.FOR"/>
    <x v="14"/>
    <s v="FOR"/>
    <m/>
    <s v="28.FOR"/>
    <s v="Debiti Commerciali"/>
    <x v="1"/>
  </r>
  <r>
    <x v="0"/>
    <x v="40"/>
    <x v="212"/>
    <x v="212"/>
    <n v="-5234.75"/>
    <s v="Export_CoGe"/>
    <x v="1"/>
    <s v="28.FOR"/>
    <x v="14"/>
    <s v="FOR"/>
    <m/>
    <s v="28.FOR"/>
    <s v="Debiti Commerciali"/>
    <x v="1"/>
  </r>
  <r>
    <x v="0"/>
    <x v="40"/>
    <x v="216"/>
    <x v="216"/>
    <n v="200319.5"/>
    <s v="Export_CoGe"/>
    <x v="1"/>
    <s v="28.FOR"/>
    <x v="14"/>
    <s v="FOR"/>
    <m/>
    <s v="28.FOR"/>
    <s v="Debiti Commerciali"/>
    <x v="1"/>
  </r>
  <r>
    <x v="0"/>
    <x v="40"/>
    <x v="338"/>
    <x v="337"/>
    <n v="102873"/>
    <s v="Export_CoGe"/>
    <x v="1"/>
    <s v="27.CLI"/>
    <x v="10"/>
    <s v="CLI"/>
    <m/>
    <s v="27.CLI"/>
    <s v="Crediti Commerciali"/>
    <x v="1"/>
  </r>
  <r>
    <x v="0"/>
    <x v="40"/>
    <x v="423"/>
    <x v="422"/>
    <n v="-16222.439999999988"/>
    <s v="Export_CoGe"/>
    <x v="1"/>
    <s v="28.FOR"/>
    <x v="14"/>
    <s v="FOR"/>
    <m/>
    <s v="28.FOR"/>
    <s v="Debiti Commerciali"/>
    <x v="1"/>
  </r>
  <r>
    <x v="0"/>
    <x v="40"/>
    <x v="220"/>
    <x v="220"/>
    <n v="-644645.02"/>
    <s v="Export_CoGe"/>
    <x v="1"/>
    <s v="55.DIP"/>
    <x v="31"/>
    <s v="AD"/>
    <m/>
    <s v="55.DIP"/>
    <s v="Altri Debiti"/>
    <x v="1"/>
  </r>
  <r>
    <x v="0"/>
    <x v="40"/>
    <x v="224"/>
    <x v="224"/>
    <n v="-38073.269999999844"/>
    <s v="Export_CoGe"/>
    <x v="1"/>
    <s v="30.AD"/>
    <x v="13"/>
    <s v="AD"/>
    <m/>
    <s v="30.AD"/>
    <s v="Altri Debiti"/>
    <x v="1"/>
  </r>
  <r>
    <x v="0"/>
    <x v="40"/>
    <x v="384"/>
    <x v="444"/>
    <n v="-86891.99"/>
    <s v="Export_CoGe"/>
    <x v="1"/>
    <s v="30.AD"/>
    <x v="13"/>
    <s v="AD"/>
    <m/>
    <s v="30.AD"/>
    <s v="Altri Debiti"/>
    <x v="1"/>
  </r>
  <r>
    <x v="0"/>
    <x v="40"/>
    <x v="228"/>
    <x v="228"/>
    <n v="-3900"/>
    <s v="Export_CoGe"/>
    <x v="1"/>
    <s v="30.AD"/>
    <x v="13"/>
    <s v="AD"/>
    <m/>
    <s v="30.AD"/>
    <s v="Altri Debiti"/>
    <x v="1"/>
  </r>
  <r>
    <x v="0"/>
    <x v="40"/>
    <x v="232"/>
    <x v="232"/>
    <n v="-4493.2600000000293"/>
    <s v="Export_CoGe"/>
    <x v="1"/>
    <s v="30.AD"/>
    <x v="13"/>
    <s v="AD"/>
    <m/>
    <s v="30.AD"/>
    <s v="Altri Debiti"/>
    <x v="1"/>
  </r>
  <r>
    <x v="0"/>
    <x v="40"/>
    <x v="234"/>
    <x v="234"/>
    <n v="-3128.13"/>
    <s v="Export_CoGe"/>
    <x v="1"/>
    <s v="30.AD"/>
    <x v="13"/>
    <s v="AD"/>
    <m/>
    <s v="30.AD"/>
    <s v="Altri Debiti"/>
    <x v="1"/>
  </r>
  <r>
    <x v="0"/>
    <x v="40"/>
    <x v="339"/>
    <x v="338"/>
    <n v="-64.320000000000007"/>
    <s v="Export_CoGe"/>
    <x v="1"/>
    <s v="30.AD"/>
    <x v="13"/>
    <s v="AD"/>
    <m/>
    <s v="30.AD"/>
    <s v="Altri Debiti"/>
    <x v="1"/>
  </r>
  <r>
    <x v="0"/>
    <x v="40"/>
    <x v="373"/>
    <x v="372"/>
    <n v="-3900"/>
    <s v="Export_CoGe"/>
    <x v="1"/>
    <s v="30.AD"/>
    <x v="13"/>
    <s v="AD"/>
    <m/>
    <s v="30.AD"/>
    <s v="Altri Debiti"/>
    <x v="1"/>
  </r>
  <r>
    <x v="0"/>
    <x v="40"/>
    <x v="400"/>
    <x v="399"/>
    <n v="-3146.76"/>
    <s v="Export_CoGe"/>
    <x v="1"/>
    <s v="30.AD"/>
    <x v="13"/>
    <s v="AD"/>
    <m/>
    <s v="30.AD"/>
    <s v="Altri Debiti"/>
    <x v="1"/>
  </r>
  <r>
    <x v="0"/>
    <x v="40"/>
    <x v="425"/>
    <x v="425"/>
    <n v="-240800.05999999982"/>
    <s v="Export_CoGe"/>
    <x v="1"/>
    <s v="31.PTN"/>
    <x v="12"/>
    <s v="PTN"/>
    <m/>
    <s v="31.PTN"/>
    <s v="Posizione Tributaria Netta"/>
    <x v="1"/>
  </r>
  <r>
    <x v="0"/>
    <x v="40"/>
    <x v="426"/>
    <x v="426"/>
    <n v="-14960.690000000006"/>
    <s v="Export_CoGe"/>
    <x v="1"/>
    <s v="31.PTN"/>
    <x v="12"/>
    <s v="PTN"/>
    <m/>
    <m/>
    <s v="Posizione Tributaria Netta"/>
    <x v="1"/>
  </r>
  <r>
    <x v="0"/>
    <x v="40"/>
    <x v="352"/>
    <x v="351"/>
    <n v="8479.5699999999488"/>
    <s v="Export_CoGe"/>
    <x v="1"/>
    <s v="31.PTN"/>
    <x v="12"/>
    <s v="PTN"/>
    <m/>
    <s v="50.IVA"/>
    <s v="Posizione Tributaria Netta"/>
    <x v="1"/>
  </r>
  <r>
    <x v="0"/>
    <x v="40"/>
    <x v="402"/>
    <x v="401"/>
    <n v="-168.06"/>
    <s v="Export_CoGe"/>
    <x v="1"/>
    <s v="31.PTN"/>
    <x v="12"/>
    <s v="PTN"/>
    <m/>
    <s v="31.PTN"/>
    <s v="Posizione Tributaria Netta"/>
    <x v="1"/>
  </r>
  <r>
    <x v="0"/>
    <x v="40"/>
    <x v="251"/>
    <x v="251"/>
    <n v="-64053.600000000006"/>
    <s v="Export_CoGe"/>
    <x v="1"/>
    <s v="31.PTN"/>
    <x v="12"/>
    <s v="PTN"/>
    <m/>
    <s v="30.AD"/>
    <s v="Posizione Tributaria Netta"/>
    <x v="1"/>
  </r>
  <r>
    <x v="0"/>
    <x v="40"/>
    <x v="256"/>
    <x v="256"/>
    <n v="-3094.6100000000019"/>
    <s v="Export_CoGe"/>
    <x v="1"/>
    <s v="31.PTN"/>
    <x v="12"/>
    <s v="PTN"/>
    <m/>
    <s v="31.PTN"/>
    <s v="Posizione Tributaria Netta"/>
    <x v="1"/>
  </r>
  <r>
    <x v="0"/>
    <x v="40"/>
    <x v="262"/>
    <x v="262"/>
    <n v="-139306.73999999996"/>
    <s v="Export_CoGe"/>
    <x v="1"/>
    <s v="30.AD"/>
    <x v="13"/>
    <s v="AD"/>
    <m/>
    <s v="30.AD"/>
    <s v="Debiti vs Ist. Previdenziali"/>
    <x v="1"/>
  </r>
  <r>
    <x v="0"/>
    <x v="40"/>
    <x v="264"/>
    <x v="264"/>
    <n v="-22534.84"/>
    <s v="Export_CoGe"/>
    <x v="1"/>
    <s v="30.AD"/>
    <x v="13"/>
    <s v="AD"/>
    <m/>
    <s v="30.AD"/>
    <s v="Debiti vs Ist. Previdenziali"/>
    <x v="1"/>
  </r>
  <r>
    <x v="0"/>
    <x v="40"/>
    <x v="269"/>
    <x v="269"/>
    <n v="-335.99"/>
    <s v="Export_CoGe"/>
    <x v="1"/>
    <s v="30.AD"/>
    <x v="13"/>
    <s v="AD"/>
    <m/>
    <s v="30.AD"/>
    <s v="Debiti vs Ist. Previdenziali"/>
    <x v="1"/>
  </r>
  <r>
    <x v="0"/>
    <x v="40"/>
    <x v="271"/>
    <x v="271"/>
    <n v="-1620.6599999999999"/>
    <s v="Export_CoGe"/>
    <x v="1"/>
    <s v="30.AD"/>
    <x v="13"/>
    <s v="AD"/>
    <m/>
    <s v="30.AD"/>
    <s v="Debiti vs Ist. Previdenziali"/>
    <x v="1"/>
  </r>
  <r>
    <x v="0"/>
    <x v="40"/>
    <x v="273"/>
    <x v="273"/>
    <n v="-364.99"/>
    <s v="Export_CoGe"/>
    <x v="1"/>
    <s v="30.AD"/>
    <x v="13"/>
    <s v="AD"/>
    <m/>
    <s v="30.AD"/>
    <s v="Debiti vs Ist. Previdenziali"/>
    <x v="1"/>
  </r>
  <r>
    <x v="0"/>
    <x v="40"/>
    <x v="277"/>
    <x v="277"/>
    <n v="-854.76"/>
    <s v="Export_CoGe"/>
    <x v="1"/>
    <s v="30.AD"/>
    <x v="13"/>
    <s v="AD"/>
    <m/>
    <s v="30.AD"/>
    <s v="Debiti vs Ist. Previdenziali"/>
    <x v="1"/>
  </r>
  <r>
    <x v="0"/>
    <x v="40"/>
    <x v="279"/>
    <x v="279"/>
    <n v="-360.43"/>
    <s v="Export_CoGe"/>
    <x v="1"/>
    <s v="30.AD"/>
    <x v="13"/>
    <s v="AD"/>
    <m/>
    <s v="30.AD"/>
    <s v="Debiti vs Ist. Previdenziali"/>
    <x v="1"/>
  </r>
  <r>
    <x v="0"/>
    <x v="40"/>
    <x v="280"/>
    <x v="280"/>
    <n v="-564.16"/>
    <s v="Export_CoGe"/>
    <x v="1"/>
    <s v="30.AD"/>
    <x v="13"/>
    <s v="AD"/>
    <m/>
    <s v="30.AD"/>
    <s v="Debiti vs Ist. Previdenziali"/>
    <x v="1"/>
  </r>
  <r>
    <x v="0"/>
    <x v="40"/>
    <x v="281"/>
    <x v="281"/>
    <n v="-1177.1500000000001"/>
    <s v="Export_CoGe"/>
    <x v="1"/>
    <s v="30.AD"/>
    <x v="13"/>
    <s v="AD"/>
    <m/>
    <s v="30.AD"/>
    <s v="Debiti vs Ist. Previdenziali"/>
    <x v="1"/>
  </r>
  <r>
    <x v="0"/>
    <x v="40"/>
    <x v="283"/>
    <x v="283"/>
    <n v="-200.70000000000002"/>
    <s v="Export_CoGe"/>
    <x v="1"/>
    <s v="30.AD"/>
    <x v="13"/>
    <s v="AD"/>
    <m/>
    <s v="30.AD"/>
    <s v="Debiti vs Ist. Previdenziali"/>
    <x v="1"/>
  </r>
  <r>
    <x v="0"/>
    <x v="40"/>
    <x v="427"/>
    <x v="427"/>
    <n v="-397.69"/>
    <s v="Export_CoGe"/>
    <x v="1"/>
    <s v="30.AD"/>
    <x v="13"/>
    <s v="AD"/>
    <m/>
    <m/>
    <s v="Altri Debiti"/>
    <x v="1"/>
  </r>
  <r>
    <x v="0"/>
    <x v="40"/>
    <x v="435"/>
    <x v="435"/>
    <n v="-661.5"/>
    <s v="Export_CoGe"/>
    <x v="1"/>
    <s v="30.AD"/>
    <x v="13"/>
    <s v="AD"/>
    <m/>
    <m/>
    <s v="Altri Debiti"/>
    <x v="1"/>
  </r>
  <r>
    <x v="0"/>
    <x v="40"/>
    <x v="443"/>
    <x v="445"/>
    <n v="-333.48"/>
    <s v="Export_CoGe"/>
    <x v="1"/>
    <s v="30.AD"/>
    <x v="13"/>
    <s v="AD"/>
    <m/>
    <m/>
    <s v="Altri Debiti"/>
    <x v="1"/>
  </r>
  <r>
    <x v="0"/>
    <x v="40"/>
    <x v="284"/>
    <x v="284"/>
    <n v="-3314"/>
    <s v="Export_CoGe"/>
    <x v="1"/>
    <s v="30.AD"/>
    <x v="13"/>
    <s v="AD"/>
    <m/>
    <s v="30.AD"/>
    <s v="Debiti vs Ist. Previdenziali"/>
    <x v="1"/>
  </r>
  <r>
    <x v="0"/>
    <x v="40"/>
    <x v="285"/>
    <x v="285"/>
    <n v="-22528.187000000005"/>
    <s v="Export_CoGe"/>
    <x v="1"/>
    <s v="30.AD"/>
    <x v="13"/>
    <s v="AC"/>
    <m/>
    <s v="60.PREV"/>
    <s v="Debiti vs Ist. Previdenziali"/>
    <x v="1"/>
  </r>
  <r>
    <x v="0"/>
    <x v="40"/>
    <x v="286"/>
    <x v="286"/>
    <n v="668.47"/>
    <s v="Export_CoGe"/>
    <x v="1"/>
    <s v="30.AD"/>
    <x v="13"/>
    <s v="AD"/>
    <m/>
    <s v="30.AD"/>
    <s v="Ratei/Risconti Passivi"/>
    <x v="1"/>
  </r>
  <r>
    <x v="0"/>
    <x v="40"/>
    <x v="287"/>
    <x v="287"/>
    <n v="75544.45"/>
    <s v="Export_CoGe"/>
    <x v="1"/>
    <s v="30.AD"/>
    <x v="13"/>
    <s v="AD"/>
    <m/>
    <s v="30.AD"/>
    <s v="Ratei/Risconti Passivi"/>
    <x v="1"/>
  </r>
  <r>
    <x v="0"/>
    <x v="40"/>
    <x v="0"/>
    <x v="0"/>
    <n v="47469.58"/>
    <s v="Export_CoGe"/>
    <x v="0"/>
    <s v="ACQDI"/>
    <x v="0"/>
    <s v="ACQ"/>
    <m/>
    <s v="B.6)"/>
    <s v="6) per materie prime, suddidiarie, di consumo e di merci"/>
    <x v="0"/>
  </r>
  <r>
    <x v="0"/>
    <x v="40"/>
    <x v="1"/>
    <x v="1"/>
    <n v="48169.959999999992"/>
    <s v="Export_CoGe"/>
    <x v="0"/>
    <s v="ACQDI"/>
    <x v="0"/>
    <s v="ACQ"/>
    <m/>
    <s v="B.6)"/>
    <s v="6) per materie prime, suddidiarie, di consumo e di merci"/>
    <x v="0"/>
  </r>
  <r>
    <x v="0"/>
    <x v="40"/>
    <x v="3"/>
    <x v="3"/>
    <n v="14311.37"/>
    <s v="Export_CoGe"/>
    <x v="0"/>
    <s v="ACQDI"/>
    <x v="0"/>
    <s v="ACQ"/>
    <m/>
    <s v="B.6)"/>
    <s v="6) per materie prime, suddidiarie, di consumo e di merci"/>
    <x v="0"/>
  </r>
  <r>
    <x v="0"/>
    <x v="40"/>
    <x v="5"/>
    <x v="5"/>
    <n v="494.07"/>
    <s v="Export_CoGe"/>
    <x v="0"/>
    <s v="ACQIN"/>
    <x v="2"/>
    <s v="PRD"/>
    <m/>
    <s v="B.6)"/>
    <s v="6) per materie prime, suddidiarie, di consumo e di merci"/>
    <x v="2"/>
  </r>
  <r>
    <x v="0"/>
    <x v="40"/>
    <x v="7"/>
    <x v="7"/>
    <n v="1378.5"/>
    <s v="Export_CoGe"/>
    <x v="0"/>
    <s v="ACQDI"/>
    <x v="0"/>
    <s v="ACQ"/>
    <m/>
    <s v="B.6)"/>
    <s v="6) per materie prime, suddidiarie, di consumo e di merci"/>
    <x v="3"/>
  </r>
  <r>
    <x v="0"/>
    <x v="40"/>
    <x v="9"/>
    <x v="9"/>
    <n v="2589.0299999999997"/>
    <s v="Export_CoGe"/>
    <x v="0"/>
    <s v="ACQIN"/>
    <x v="2"/>
    <s v="PRD"/>
    <m/>
    <s v="B.6)"/>
    <s v="6) per materie prime, suddidiarie, di consumo e di merci"/>
    <x v="2"/>
  </r>
  <r>
    <x v="0"/>
    <x v="40"/>
    <x v="11"/>
    <x v="11"/>
    <n v="3532.5"/>
    <s v="Export_CoGe"/>
    <x v="0"/>
    <s v="ACQIN"/>
    <x v="2"/>
    <s v="PRD"/>
    <m/>
    <s v="B.6)"/>
    <s v="6) per materie prime, suddidiarie, di consumo e di merci"/>
    <x v="2"/>
  </r>
  <r>
    <x v="0"/>
    <x v="40"/>
    <x v="13"/>
    <x v="13"/>
    <n v="877.34000000000015"/>
    <s v="Export_CoGe"/>
    <x v="0"/>
    <s v="COSGS"/>
    <x v="4"/>
    <s v="COSTI"/>
    <m/>
    <s v="B.6)"/>
    <s v="6) per materie prime, suddidiarie, di consumo e di merci"/>
    <x v="4"/>
  </r>
  <r>
    <x v="0"/>
    <x v="40"/>
    <x v="17"/>
    <x v="17"/>
    <n v="3641.86"/>
    <s v="Export_CoGe"/>
    <x v="0"/>
    <s v="COSGS"/>
    <x v="4"/>
    <s v="COSTI"/>
    <m/>
    <s v="B.6)"/>
    <s v="6) per materie prime, suddidiarie, di consumo e di merci"/>
    <x v="2"/>
  </r>
  <r>
    <x v="0"/>
    <x v="40"/>
    <x v="29"/>
    <x v="29"/>
    <n v="74913.11"/>
    <s v="Export_CoGe"/>
    <x v="0"/>
    <s v="SERDI"/>
    <x v="5"/>
    <s v="LAV"/>
    <m/>
    <s v="B.7)"/>
    <s v="7) per servizi"/>
    <x v="0"/>
  </r>
  <r>
    <x v="0"/>
    <x v="40"/>
    <x v="31"/>
    <x v="31"/>
    <n v="50"/>
    <s v="Export_CoGe"/>
    <x v="0"/>
    <s v="SERIN"/>
    <x v="6"/>
    <s v="PRD"/>
    <m/>
    <s v="B.7)"/>
    <s v="7) per servizi"/>
    <x v="0"/>
  </r>
  <r>
    <x v="0"/>
    <x v="40"/>
    <x v="32"/>
    <x v="32"/>
    <n v="23147.95"/>
    <s v="Export_CoGe"/>
    <x v="0"/>
    <s v="SERDI"/>
    <x v="5"/>
    <s v="LAV"/>
    <m/>
    <s v="B.7)"/>
    <s v="7) per servizi"/>
    <x v="0"/>
  </r>
  <r>
    <x v="0"/>
    <x v="40"/>
    <x v="35"/>
    <x v="35"/>
    <n v="135.29999999999998"/>
    <s v="Export_CoGe"/>
    <x v="0"/>
    <s v="SERIN"/>
    <x v="6"/>
    <s v="PRD"/>
    <m/>
    <s v="B.7)"/>
    <s v="7) per servizi"/>
    <x v="5"/>
  </r>
  <r>
    <x v="0"/>
    <x v="40"/>
    <x v="41"/>
    <x v="41"/>
    <n v="120202.90000000001"/>
    <s v="Export_CoGe"/>
    <x v="0"/>
    <s v="SERDI"/>
    <x v="5"/>
    <s v="LAV"/>
    <m/>
    <s v="B.7)"/>
    <s v="7) per servizi"/>
    <x v="0"/>
  </r>
  <r>
    <x v="0"/>
    <x v="40"/>
    <x v="43"/>
    <x v="43"/>
    <n v="-146.46999999999935"/>
    <s v="Export_CoGe"/>
    <x v="0"/>
    <s v="SERST"/>
    <x v="8"/>
    <s v="COSTI"/>
    <m/>
    <s v="B.7)"/>
    <s v="7) per servizi"/>
    <x v="2"/>
  </r>
  <r>
    <x v="0"/>
    <x v="40"/>
    <x v="44"/>
    <x v="44"/>
    <n v="8724.69"/>
    <s v="Export_CoGe"/>
    <x v="0"/>
    <s v="SERST"/>
    <x v="8"/>
    <s v="COSTI"/>
    <m/>
    <s v="B.7)"/>
    <s v="7) per servizi"/>
    <x v="2"/>
  </r>
  <r>
    <x v="0"/>
    <x v="40"/>
    <x v="50"/>
    <x v="50"/>
    <n v="1024.8600000000001"/>
    <s v="Export_CoGe"/>
    <x v="0"/>
    <s v="SERST"/>
    <x v="8"/>
    <s v="COSTI"/>
    <m/>
    <s v="B.7)"/>
    <s v="7) per servizi"/>
    <x v="2"/>
  </r>
  <r>
    <x v="0"/>
    <x v="40"/>
    <x v="52"/>
    <x v="52"/>
    <n v="1491.5200000000002"/>
    <s v="Export_CoGe"/>
    <x v="0"/>
    <s v="SERST"/>
    <x v="8"/>
    <s v="COSTI"/>
    <m/>
    <s v="B.7)"/>
    <s v="7) per servizi"/>
    <x v="2"/>
  </r>
  <r>
    <x v="0"/>
    <x v="40"/>
    <x v="54"/>
    <x v="54"/>
    <n v="8190.2900000000009"/>
    <s v="Export_CoGe"/>
    <x v="0"/>
    <s v="SERST"/>
    <x v="8"/>
    <s v="COSTI"/>
    <m/>
    <s v="B.7)"/>
    <s v="7) per servizi"/>
    <x v="2"/>
  </r>
  <r>
    <x v="0"/>
    <x v="40"/>
    <x v="58"/>
    <x v="58"/>
    <n v="16334.52"/>
    <s v="Export_CoGe"/>
    <x v="0"/>
    <s v="SERST"/>
    <x v="8"/>
    <s v="COSTI"/>
    <m/>
    <s v="B.7)"/>
    <s v="7) per servizi"/>
    <x v="2"/>
  </r>
  <r>
    <x v="0"/>
    <x v="40"/>
    <x v="62"/>
    <x v="62"/>
    <n v="10725"/>
    <s v="Export_CoGe"/>
    <x v="0"/>
    <s v="SERST"/>
    <x v="8"/>
    <s v="COSTI"/>
    <m/>
    <s v="B.7)"/>
    <s v="7) per servizi"/>
    <x v="2"/>
  </r>
  <r>
    <x v="0"/>
    <x v="40"/>
    <x v="63"/>
    <x v="63"/>
    <n v="5250.08"/>
    <s v="Export_CoGe"/>
    <x v="0"/>
    <s v="SERST"/>
    <x v="8"/>
    <s v="COSTI"/>
    <m/>
    <s v="B.7)"/>
    <s v="7) per servizi"/>
    <x v="2"/>
  </r>
  <r>
    <x v="0"/>
    <x v="40"/>
    <x v="65"/>
    <x v="65"/>
    <n v="206.51"/>
    <s v="Export_CoGe"/>
    <x v="0"/>
    <s v="SERST"/>
    <x v="8"/>
    <s v="COSTI"/>
    <m/>
    <s v="B.7)"/>
    <s v="7) per servizi"/>
    <x v="2"/>
  </r>
  <r>
    <x v="0"/>
    <x v="40"/>
    <x v="66"/>
    <x v="66"/>
    <n v="6602.26"/>
    <s v="Export_CoGe"/>
    <x v="0"/>
    <s v="SERST"/>
    <x v="8"/>
    <s v="COSTI"/>
    <m/>
    <s v="B.7)"/>
    <s v="7) per servizi"/>
    <x v="2"/>
  </r>
  <r>
    <x v="0"/>
    <x v="40"/>
    <x v="292"/>
    <x v="292"/>
    <n v="11000.009999999998"/>
    <s v="Export_CoGe"/>
    <x v="0"/>
    <s v="SERIN"/>
    <x v="6"/>
    <s v="PRD"/>
    <m/>
    <s v="B.7)"/>
    <s v="7) per servizi"/>
    <x v="0"/>
  </r>
  <r>
    <x v="0"/>
    <x v="40"/>
    <x v="295"/>
    <x v="295"/>
    <n v="2570.0100000000002"/>
    <s v="Export_CoGe"/>
    <x v="0"/>
    <s v="SERST"/>
    <x v="8"/>
    <s v="COSTI"/>
    <m/>
    <s v="B.7)"/>
    <s v="7) per servizi"/>
    <x v="2"/>
  </r>
  <r>
    <x v="0"/>
    <x v="40"/>
    <x v="346"/>
    <x v="345"/>
    <n v="14078"/>
    <s v="Export_CoGe"/>
    <x v="0"/>
    <s v="ONSTR"/>
    <x v="30"/>
    <s v="EXT"/>
    <m/>
    <s v="B.14)"/>
    <s v="14) oneri diversi di gestione"/>
    <x v="2"/>
  </r>
  <r>
    <x v="0"/>
    <x v="40"/>
    <x v="297"/>
    <x v="446"/>
    <n v="2953.9600000000005"/>
    <s v="Export_CoGe"/>
    <x v="0"/>
    <s v="SERST"/>
    <x v="8"/>
    <s v="COSTI"/>
    <m/>
    <s v="B.7)"/>
    <s v="7) per servizi"/>
    <x v="2"/>
  </r>
  <r>
    <x v="0"/>
    <x v="40"/>
    <x v="394"/>
    <x v="393"/>
    <n v="2640"/>
    <s v="Export_CoGe"/>
    <x v="0"/>
    <s v="SERST"/>
    <x v="8"/>
    <s v="COSTI"/>
    <m/>
    <s v="B.7)"/>
    <s v="7) per servizi"/>
    <x v="2"/>
  </r>
  <r>
    <x v="0"/>
    <x v="40"/>
    <x v="68"/>
    <x v="68"/>
    <n v="3128.13"/>
    <s v="Export_CoGe"/>
    <x v="0"/>
    <s v="COSGS"/>
    <x v="4"/>
    <s v="COSTI"/>
    <m/>
    <s v="B.7)"/>
    <s v="7) per servizi"/>
    <x v="2"/>
  </r>
  <r>
    <x v="0"/>
    <x v="40"/>
    <x v="395"/>
    <x v="394"/>
    <n v="3146.76"/>
    <s v="Export_CoGe"/>
    <x v="0"/>
    <s v="COSGS"/>
    <x v="4"/>
    <s v="COSTI"/>
    <m/>
    <s v="B.7)"/>
    <s v="7) per servizi"/>
    <x v="2"/>
  </r>
  <r>
    <x v="0"/>
    <x v="40"/>
    <x v="298"/>
    <x v="298"/>
    <n v="7650"/>
    <s v="Export_CoGe"/>
    <x v="0"/>
    <s v="COSGS"/>
    <x v="4"/>
    <s v="COSTI"/>
    <m/>
    <s v="B.7)"/>
    <s v="7) per servizi"/>
    <x v="2"/>
  </r>
  <r>
    <x v="0"/>
    <x v="40"/>
    <x v="375"/>
    <x v="374"/>
    <n v="2529.9899999999998"/>
    <s v="Export_CoGe"/>
    <x v="0"/>
    <s v="SERIN"/>
    <x v="6"/>
    <s v="PRD"/>
    <m/>
    <s v="B.7)"/>
    <s v="7) per servizi"/>
    <x v="2"/>
  </r>
  <r>
    <x v="0"/>
    <x v="40"/>
    <x v="368"/>
    <x v="367"/>
    <n v="600"/>
    <s v="Export_CoGe"/>
    <x v="0"/>
    <s v="COSGS"/>
    <x v="4"/>
    <s v="COSTI"/>
    <m/>
    <s v="B.7)"/>
    <s v="7) per servizi"/>
    <x v="2"/>
  </r>
  <r>
    <x v="0"/>
    <x v="40"/>
    <x v="69"/>
    <x v="69"/>
    <n v="10545.699999999999"/>
    <s v="Export_CoGe"/>
    <x v="0"/>
    <s v="COSGS"/>
    <x v="4"/>
    <s v="COSTI"/>
    <m/>
    <s v="B.7)"/>
    <s v="7) per servizi"/>
    <x v="2"/>
  </r>
  <r>
    <x v="0"/>
    <x v="40"/>
    <x v="71"/>
    <x v="71"/>
    <n v="1656.87"/>
    <s v="Export_CoGe"/>
    <x v="0"/>
    <s v="SERIN"/>
    <x v="6"/>
    <s v="PRD"/>
    <m/>
    <s v="B.7)"/>
    <s v="7) per servizi"/>
    <x v="3"/>
  </r>
  <r>
    <x v="0"/>
    <x v="40"/>
    <x v="75"/>
    <x v="75"/>
    <n v="1502.19"/>
    <s v="Export_CoGe"/>
    <x v="0"/>
    <s v="COSGS"/>
    <x v="4"/>
    <s v="COSTI"/>
    <m/>
    <s v="B.7)"/>
    <s v="7) per servizi"/>
    <x v="2"/>
  </r>
  <r>
    <x v="0"/>
    <x v="40"/>
    <x v="76"/>
    <x v="76"/>
    <n v="539.07000000000005"/>
    <s v="Export_CoGe"/>
    <x v="0"/>
    <s v="COSGS"/>
    <x v="4"/>
    <s v="COSTI"/>
    <m/>
    <s v="B.7)"/>
    <s v="7) per servizi"/>
    <x v="2"/>
  </r>
  <r>
    <x v="0"/>
    <x v="40"/>
    <x v="417"/>
    <x v="416"/>
    <n v="114.13"/>
    <s v="Export_CoGe"/>
    <x v="0"/>
    <s v="SERIN"/>
    <x v="6"/>
    <s v="PRD"/>
    <m/>
    <s v="B.7)"/>
    <s v="7) per servizi"/>
    <x v="3"/>
  </r>
  <r>
    <x v="0"/>
    <x v="40"/>
    <x v="77"/>
    <x v="77"/>
    <n v="6480.57"/>
    <s v="Export_CoGe"/>
    <x v="0"/>
    <s v="SERST"/>
    <x v="8"/>
    <s v="COSTI"/>
    <m/>
    <s v="B.7)"/>
    <s v="7) per servizi"/>
    <x v="2"/>
  </r>
  <r>
    <x v="0"/>
    <x v="40"/>
    <x v="79"/>
    <x v="79"/>
    <n v="3539.87"/>
    <s v="Export_CoGe"/>
    <x v="0"/>
    <s v="SERIN"/>
    <x v="6"/>
    <s v="PRD"/>
    <m/>
    <s v="B.7)"/>
    <s v="7) per servizi"/>
    <x v="0"/>
  </r>
  <r>
    <x v="0"/>
    <x v="40"/>
    <x v="83"/>
    <x v="83"/>
    <n v="173.8"/>
    <s v="Export_CoGe"/>
    <x v="0"/>
    <s v="SERST"/>
    <x v="8"/>
    <s v="COSTI"/>
    <m/>
    <s v="B.7)"/>
    <s v="7) per servizi"/>
    <x v="2"/>
  </r>
  <r>
    <x v="0"/>
    <x v="40"/>
    <x v="85"/>
    <x v="85"/>
    <n v="4356.75"/>
    <s v="Export_CoGe"/>
    <x v="0"/>
    <s v="SERIN"/>
    <x v="6"/>
    <s v="PRD"/>
    <m/>
    <s v="B.7)"/>
    <s v="7) per servizi"/>
    <x v="2"/>
  </r>
  <r>
    <x v="0"/>
    <x v="40"/>
    <x v="87"/>
    <x v="87"/>
    <n v="688.46999999999957"/>
    <s v="Export_CoGe"/>
    <x v="0"/>
    <s v="SERST"/>
    <x v="8"/>
    <s v="COSTI"/>
    <m/>
    <s v="B.7)"/>
    <s v="7) per servizi"/>
    <x v="2"/>
  </r>
  <r>
    <x v="0"/>
    <x v="40"/>
    <x v="89"/>
    <x v="89"/>
    <n v="13752.2"/>
    <s v="Export_CoGe"/>
    <x v="0"/>
    <s v="SERST"/>
    <x v="8"/>
    <s v="COSTI"/>
    <m/>
    <s v="B.7)"/>
    <s v="7) per servizi"/>
    <x v="2"/>
  </r>
  <r>
    <x v="0"/>
    <x v="40"/>
    <x v="429"/>
    <x v="429"/>
    <n v="7.4399999999999995"/>
    <s v="Export_CoGe"/>
    <x v="0"/>
    <s v="SERIN"/>
    <x v="6"/>
    <s v="PRD"/>
    <m/>
    <s v="B.7)"/>
    <s v="7) per servizi"/>
    <x v="3"/>
  </r>
  <r>
    <x v="0"/>
    <x v="40"/>
    <x v="93"/>
    <x v="93"/>
    <n v="9450"/>
    <s v="Export_CoGe"/>
    <x v="0"/>
    <s v="COSGS"/>
    <x v="4"/>
    <s v="COSTI"/>
    <m/>
    <s v="B.7)"/>
    <s v="7) per servizi"/>
    <x v="2"/>
  </r>
  <r>
    <x v="0"/>
    <x v="40"/>
    <x v="99"/>
    <x v="99"/>
    <n v="1531.3899999999996"/>
    <s v="Export_CoGe"/>
    <x v="0"/>
    <s v="SERST"/>
    <x v="8"/>
    <s v="COSTI"/>
    <m/>
    <s v="B.7)"/>
    <s v="7) per servizi"/>
    <x v="6"/>
  </r>
  <r>
    <x v="0"/>
    <x v="40"/>
    <x v="100"/>
    <x v="100"/>
    <n v="3991.3900000000008"/>
    <s v="Export_CoGe"/>
    <x v="0"/>
    <s v="COSGS"/>
    <x v="4"/>
    <s v="COSTI"/>
    <m/>
    <s v="B.7)"/>
    <s v="7) per servizi"/>
    <x v="2"/>
  </r>
  <r>
    <x v="0"/>
    <x v="40"/>
    <x v="103"/>
    <x v="103"/>
    <n v="3539.3399999999997"/>
    <s v="Export_CoGe"/>
    <x v="0"/>
    <s v="COSGS"/>
    <x v="4"/>
    <s v="COSTI"/>
    <m/>
    <s v="B.7)"/>
    <s v="7) per servizi"/>
    <x v="2"/>
  </r>
  <r>
    <x v="0"/>
    <x v="40"/>
    <x v="104"/>
    <x v="104"/>
    <n v="1648.63"/>
    <s v="Export_CoGe"/>
    <x v="0"/>
    <s v="COSGS"/>
    <x v="4"/>
    <s v="COSTI"/>
    <m/>
    <s v="B.7)"/>
    <s v="7) per servizi"/>
    <x v="5"/>
  </r>
  <r>
    <x v="0"/>
    <x v="40"/>
    <x v="106"/>
    <x v="106"/>
    <n v="1568.1399999999999"/>
    <s v="Export_CoGe"/>
    <x v="0"/>
    <s v="COSGS"/>
    <x v="4"/>
    <s v="COSTI"/>
    <m/>
    <s v="B.7)"/>
    <s v="7) per servizi"/>
    <x v="5"/>
  </r>
  <r>
    <x v="0"/>
    <x v="40"/>
    <x v="108"/>
    <x v="108"/>
    <n v="270.01000000000931"/>
    <s v="Export_CoGe"/>
    <x v="0"/>
    <s v="COSGS"/>
    <x v="4"/>
    <s v="COSTI"/>
    <m/>
    <s v="B.7)"/>
    <s v="7) per servizi"/>
    <x v="5"/>
  </r>
  <r>
    <x v="0"/>
    <x v="40"/>
    <x v="110"/>
    <x v="110"/>
    <n v="111.42"/>
    <s v="Export_CoGe"/>
    <x v="0"/>
    <s v="COSGS"/>
    <x v="4"/>
    <s v="COSTI"/>
    <m/>
    <s v="B.7)"/>
    <s v="7) per servizi"/>
    <x v="5"/>
  </r>
  <r>
    <x v="0"/>
    <x v="40"/>
    <x v="112"/>
    <x v="112"/>
    <n v="22887.96"/>
    <s v="Export_CoGe"/>
    <x v="0"/>
    <s v="SERST"/>
    <x v="8"/>
    <s v="COSTI"/>
    <m/>
    <s v="B.7)"/>
    <s v="7) per servizi"/>
    <x v="2"/>
  </r>
  <r>
    <x v="0"/>
    <x v="40"/>
    <x v="408"/>
    <x v="438"/>
    <n v="11505.56"/>
    <s v="Export_CoGe"/>
    <x v="0"/>
    <s v="SERST"/>
    <x v="8"/>
    <s v="COSTI"/>
    <s v="SPESGRANT"/>
    <s v="B.7)"/>
    <s v="7) per servizi"/>
    <x v="8"/>
  </r>
  <r>
    <x v="0"/>
    <x v="40"/>
    <x v="113"/>
    <x v="113"/>
    <n v="11821.520000000002"/>
    <s v="Export_CoGe"/>
    <x v="0"/>
    <s v="SERIN"/>
    <x v="6"/>
    <s v="PRD"/>
    <m/>
    <s v="B.7)"/>
    <s v="7) per servizi"/>
    <x v="3"/>
  </r>
  <r>
    <x v="0"/>
    <x v="40"/>
    <x v="114"/>
    <x v="114"/>
    <n v="2024.21"/>
    <s v="Export_CoGe"/>
    <x v="0"/>
    <s v="SERIN"/>
    <x v="6"/>
    <s v="PRD"/>
    <m/>
    <s v="B.7)"/>
    <s v="7) per servizi"/>
    <x v="3"/>
  </r>
  <r>
    <x v="0"/>
    <x v="40"/>
    <x v="116"/>
    <x v="116"/>
    <n v="9733.5"/>
    <s v="Export_CoGe"/>
    <x v="0"/>
    <s v="SERST"/>
    <x v="8"/>
    <s v="COSTI"/>
    <m/>
    <s v="B.7)"/>
    <s v="7) per servizi"/>
    <x v="2"/>
  </r>
  <r>
    <x v="0"/>
    <x v="40"/>
    <x v="118"/>
    <x v="118"/>
    <n v="325.67"/>
    <s v="Export_CoGe"/>
    <x v="0"/>
    <s v="SERST"/>
    <x v="8"/>
    <s v="COSTI"/>
    <m/>
    <s v="B.7)"/>
    <s v="7) per servizi"/>
    <x v="2"/>
  </r>
  <r>
    <x v="0"/>
    <x v="40"/>
    <x v="119"/>
    <x v="119"/>
    <n v="3838.3"/>
    <s v="Export_CoGe"/>
    <x v="0"/>
    <s v="SERST"/>
    <x v="8"/>
    <s v="COSTI"/>
    <m/>
    <s v="B.7)"/>
    <s v="7) per servizi"/>
    <x v="2"/>
  </r>
  <r>
    <x v="0"/>
    <x v="40"/>
    <x v="357"/>
    <x v="356"/>
    <n v="2112.21"/>
    <s v="Export_CoGe"/>
    <x v="0"/>
    <s v="ONSTR"/>
    <x v="30"/>
    <s v="EXT"/>
    <m/>
    <s v="B.14)"/>
    <s v="14) oneri diversi di gestione"/>
    <x v="2"/>
  </r>
  <r>
    <x v="0"/>
    <x v="40"/>
    <x v="123"/>
    <x v="123"/>
    <n v="1761.48"/>
    <s v="Export_CoGe"/>
    <x v="0"/>
    <s v="SERST"/>
    <x v="8"/>
    <s v="COSTI"/>
    <m/>
    <s v="B.7)"/>
    <s v="7) per servizi"/>
    <x v="2"/>
  </r>
  <r>
    <x v="0"/>
    <x v="40"/>
    <x v="127"/>
    <x v="127"/>
    <n v="910.67000000000007"/>
    <s v="Export_CoGe"/>
    <x v="0"/>
    <s v="SERST"/>
    <x v="8"/>
    <s v="COSTI"/>
    <m/>
    <s v="B.7)"/>
    <s v="7) per servizi"/>
    <x v="4"/>
  </r>
  <r>
    <x v="0"/>
    <x v="40"/>
    <x v="129"/>
    <x v="129"/>
    <n v="14.92"/>
    <s v="Export_CoGe"/>
    <x v="0"/>
    <s v="COSGS"/>
    <x v="4"/>
    <s v="COSTI"/>
    <m/>
    <s v="B.7)"/>
    <s v="7) per servizi"/>
    <x v="2"/>
  </r>
  <r>
    <x v="0"/>
    <x v="40"/>
    <x v="301"/>
    <x v="301"/>
    <n v="29.700000000000003"/>
    <s v="Export_CoGe"/>
    <x v="0"/>
    <s v="COSGS"/>
    <x v="4"/>
    <s v="COSTI"/>
    <m/>
    <s v="B.7)"/>
    <s v="7) per servizi"/>
    <x v="2"/>
  </r>
  <r>
    <x v="0"/>
    <x v="40"/>
    <x v="131"/>
    <x v="131"/>
    <n v="6"/>
    <s v="Export_CoGe"/>
    <x v="0"/>
    <s v="COSGS"/>
    <x v="4"/>
    <s v="COSTI"/>
    <m/>
    <s v="B.7)"/>
    <s v="7) per servizi"/>
    <x v="2"/>
  </r>
  <r>
    <x v="0"/>
    <x v="40"/>
    <x v="361"/>
    <x v="360"/>
    <n v="2982.64"/>
    <s v="Export_CoGe"/>
    <x v="0"/>
    <s v="SERST"/>
    <x v="8"/>
    <s v="COSTI"/>
    <m/>
    <s v="B.7)"/>
    <s v="7) per servizi"/>
    <x v="6"/>
  </r>
  <r>
    <x v="0"/>
    <x v="40"/>
    <x v="362"/>
    <x v="361"/>
    <n v="6242.1399999999994"/>
    <s v="Export_CoGe"/>
    <x v="0"/>
    <s v="SERST"/>
    <x v="8"/>
    <s v="COSTI"/>
    <s v="CONSGRANT"/>
    <s v="B.7)"/>
    <s v="7) per servizi"/>
    <x v="8"/>
  </r>
  <r>
    <x v="0"/>
    <x v="40"/>
    <x v="363"/>
    <x v="362"/>
    <n v="1368"/>
    <s v="Export_CoGe"/>
    <x v="0"/>
    <s v="SERST"/>
    <x v="8"/>
    <s v="COSTI"/>
    <m/>
    <s v="B.7)"/>
    <s v="7) per servizi"/>
    <x v="2"/>
  </r>
  <r>
    <x v="0"/>
    <x v="40"/>
    <x v="358"/>
    <x v="357"/>
    <n v="100.36"/>
    <s v="Export_CoGe"/>
    <x v="0"/>
    <s v="SERST"/>
    <x v="8"/>
    <s v="COSTI"/>
    <s v="SPESGRANT"/>
    <s v="B.7)"/>
    <s v="7) per servizi"/>
    <x v="6"/>
  </r>
  <r>
    <x v="0"/>
    <x v="40"/>
    <x v="137"/>
    <x v="424"/>
    <n v="8250"/>
    <s v="Export_CoGe"/>
    <x v="0"/>
    <s v="AFFIT"/>
    <x v="17"/>
    <s v="AFF"/>
    <m/>
    <s v="B.8)"/>
    <s v="8) per godimento di beni di terzi"/>
    <x v="2"/>
  </r>
  <r>
    <x v="0"/>
    <x v="40"/>
    <x v="138"/>
    <x v="138"/>
    <n v="3000"/>
    <s v="Export_CoGe"/>
    <x v="0"/>
    <s v="AFFIT"/>
    <x v="17"/>
    <s v="AFF"/>
    <m/>
    <s v="B.8)"/>
    <s v="8) per godimento di beni di terzi"/>
    <x v="2"/>
  </r>
  <r>
    <x v="0"/>
    <x v="40"/>
    <x v="140"/>
    <x v="140"/>
    <n v="300"/>
    <s v="Export_CoGe"/>
    <x v="0"/>
    <s v="AFFIT"/>
    <x v="17"/>
    <s v="AFF"/>
    <m/>
    <s v="B.8)"/>
    <s v="8) per godimento di beni di terzi"/>
    <x v="2"/>
  </r>
  <r>
    <x v="0"/>
    <x v="40"/>
    <x v="143"/>
    <x v="143"/>
    <n v="300"/>
    <s v="Export_CoGe"/>
    <x v="0"/>
    <s v="AFFIT"/>
    <x v="17"/>
    <s v="AFF"/>
    <m/>
    <s v="B.8)"/>
    <s v="8) per godimento di beni di terzi"/>
    <x v="2"/>
  </r>
  <r>
    <x v="0"/>
    <x v="40"/>
    <x v="409"/>
    <x v="408"/>
    <n v="5762.7000000000007"/>
    <s v="Export_CoGe"/>
    <x v="0"/>
    <s v="AFFIT"/>
    <x v="17"/>
    <s v="AFF"/>
    <m/>
    <s v="B.8)"/>
    <s v="8) per godimento di beni di terzi"/>
    <x v="2"/>
  </r>
  <r>
    <x v="0"/>
    <x v="40"/>
    <x v="155"/>
    <x v="155"/>
    <n v="7060.26"/>
    <s v="Export_CoGe"/>
    <x v="0"/>
    <s v="COSGS"/>
    <x v="4"/>
    <s v="COSTI"/>
    <m/>
    <s v="B.8)"/>
    <s v="8) per godimento di beni di terzi"/>
    <x v="2"/>
  </r>
  <r>
    <x v="0"/>
    <x v="40"/>
    <x v="156"/>
    <x v="156"/>
    <n v="4213.1899999999996"/>
    <s v="Export_CoGe"/>
    <x v="0"/>
    <s v="COSGS"/>
    <x v="4"/>
    <s v="COSTI"/>
    <m/>
    <s v="B.8)"/>
    <s v="8) per godimento di beni di terzi"/>
    <x v="2"/>
  </r>
  <r>
    <x v="0"/>
    <x v="40"/>
    <x v="406"/>
    <x v="405"/>
    <n v="2442.34"/>
    <s v="Export_CoGe"/>
    <x v="0"/>
    <s v="COSGS"/>
    <x v="4"/>
    <s v="COSTI"/>
    <m/>
    <s v="B.8)"/>
    <s v="8) per godimento di beni di terzi"/>
    <x v="3"/>
  </r>
  <r>
    <x v="0"/>
    <x v="40"/>
    <x v="176"/>
    <x v="176"/>
    <n v="5103.4799999999996"/>
    <s v="Export_CoGe"/>
    <x v="0"/>
    <s v="AMMST"/>
    <x v="24"/>
    <s v="AMM"/>
    <m/>
    <s v="B.10)"/>
    <s v="10) Ammortamenti e svalutazioni"/>
    <x v="7"/>
  </r>
  <r>
    <x v="0"/>
    <x v="40"/>
    <x v="180"/>
    <x v="180"/>
    <n v="1186.47"/>
    <s v="Export_CoGe"/>
    <x v="0"/>
    <s v="AMMST"/>
    <x v="24"/>
    <s v="AMM"/>
    <m/>
    <s v="B.10)"/>
    <s v="10) Ammortamenti e svalutazioni"/>
    <x v="7"/>
  </r>
  <r>
    <x v="0"/>
    <x v="40"/>
    <x v="182"/>
    <x v="182"/>
    <n v="8967.119999999999"/>
    <s v="Export_CoGe"/>
    <x v="0"/>
    <s v="AMMIN"/>
    <x v="26"/>
    <s v="AMM"/>
    <m/>
    <s v="B.10)"/>
    <s v="10) Ammortamenti e svalutazioni"/>
    <x v="7"/>
  </r>
  <r>
    <x v="0"/>
    <x v="40"/>
    <x v="184"/>
    <x v="184"/>
    <n v="3640.5299999999997"/>
    <s v="Export_CoGe"/>
    <x v="0"/>
    <s v="AMMST"/>
    <x v="24"/>
    <s v="AMM"/>
    <m/>
    <s v="B.10)"/>
    <s v="10) Ammortamenti e svalutazioni"/>
    <x v="7"/>
  </r>
  <r>
    <x v="0"/>
    <x v="40"/>
    <x v="186"/>
    <x v="186"/>
    <n v="7716.27"/>
    <s v="Export_CoGe"/>
    <x v="0"/>
    <s v="AMMIN"/>
    <x v="26"/>
    <s v="AMM"/>
    <m/>
    <s v="B.10)"/>
    <s v="10) Ammortamenti e svalutazioni"/>
    <x v="7"/>
  </r>
  <r>
    <x v="0"/>
    <x v="40"/>
    <x v="188"/>
    <x v="188"/>
    <n v="5204.7000000000007"/>
    <s v="Export_CoGe"/>
    <x v="0"/>
    <s v="AMMIN"/>
    <x v="26"/>
    <s v="AMM"/>
    <m/>
    <s v="B.10)"/>
    <s v="10) Ammortamenti e svalutazioni"/>
    <x v="7"/>
  </r>
  <r>
    <x v="0"/>
    <x v="40"/>
    <x v="190"/>
    <x v="190"/>
    <n v="1391.4"/>
    <s v="Export_CoGe"/>
    <x v="0"/>
    <s v="AMMST"/>
    <x v="24"/>
    <s v="AMM"/>
    <m/>
    <s v="B.10)"/>
    <s v="10) Ammortamenti e svalutazioni"/>
    <x v="7"/>
  </r>
  <r>
    <x v="0"/>
    <x v="40"/>
    <x v="192"/>
    <x v="192"/>
    <n v="320.88"/>
    <s v="Export_CoGe"/>
    <x v="0"/>
    <s v="AMMST"/>
    <x v="24"/>
    <s v="AMM"/>
    <m/>
    <s v="B.10)"/>
    <s v="10) Ammortamenti e svalutazioni"/>
    <x v="7"/>
  </r>
  <r>
    <x v="0"/>
    <x v="40"/>
    <x v="196"/>
    <x v="196"/>
    <n v="75.42"/>
    <s v="Export_CoGe"/>
    <x v="0"/>
    <s v="AMMIN"/>
    <x v="26"/>
    <s v="AMM"/>
    <m/>
    <s v="B.10)"/>
    <s v="10) Ammortamenti e svalutazioni"/>
    <x v="7"/>
  </r>
  <r>
    <x v="0"/>
    <x v="40"/>
    <x v="198"/>
    <x v="198"/>
    <n v="191574.1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40"/>
    <x v="200"/>
    <x v="200"/>
    <n v="460381.31"/>
    <s v="Export_CoGe"/>
    <x v="0"/>
    <s v="VARMP"/>
    <x v="28"/>
    <s v="ACQ"/>
    <m/>
    <s v="B.11)"/>
    <s v="11) variazioni delle rimanenze di materie prime, sussidiarie, di consumo e di merci"/>
    <x v="3"/>
  </r>
  <r>
    <x v="0"/>
    <x v="40"/>
    <x v="203"/>
    <x v="203"/>
    <n v="3550"/>
    <s v="Export_CoGe"/>
    <x v="0"/>
    <s v="COSGS"/>
    <x v="4"/>
    <s v="COSTI"/>
    <m/>
    <s v="B.14)"/>
    <s v="14) oneri diversi di gestione"/>
    <x v="2"/>
  </r>
  <r>
    <x v="0"/>
    <x v="40"/>
    <x v="208"/>
    <x v="208"/>
    <n v="115.5"/>
    <s v="Export_CoGe"/>
    <x v="0"/>
    <s v="COSGS"/>
    <x v="4"/>
    <s v="COSTI"/>
    <m/>
    <s v="B.14)"/>
    <s v="14) oneri diversi di gestione"/>
    <x v="2"/>
  </r>
  <r>
    <x v="0"/>
    <x v="40"/>
    <x v="217"/>
    <x v="217"/>
    <n v="11511.32"/>
    <s v="Export_CoGe"/>
    <x v="0"/>
    <s v="ONSTR"/>
    <x v="30"/>
    <s v="EXT"/>
    <m/>
    <s v="B.14)"/>
    <s v="14) oneri diversi di gestione"/>
    <x v="2"/>
  </r>
  <r>
    <x v="0"/>
    <x v="40"/>
    <x v="219"/>
    <x v="219"/>
    <n v="236.18999999999994"/>
    <s v="Export_CoGe"/>
    <x v="0"/>
    <s v="COSGS"/>
    <x v="4"/>
    <s v="COSTI"/>
    <m/>
    <s v="B.14)"/>
    <s v="14) oneri diversi di gestione"/>
    <x v="2"/>
  </r>
  <r>
    <x v="0"/>
    <x v="40"/>
    <x v="225"/>
    <x v="225"/>
    <n v="2.0100000000000051"/>
    <s v="Export_CoGe"/>
    <x v="0"/>
    <s v="COSGS"/>
    <x v="4"/>
    <s v="COSTI"/>
    <m/>
    <s v="B.14)"/>
    <s v="14) oneri diversi di gestione"/>
    <x v="2"/>
  </r>
  <r>
    <x v="0"/>
    <x v="40"/>
    <x v="226"/>
    <x v="226"/>
    <n v="-51.36"/>
    <s v="Export_CoGe"/>
    <x v="0"/>
    <s v="ONSTR"/>
    <x v="30"/>
    <s v="EXT"/>
    <m/>
    <s v="B.14)"/>
    <s v="14) oneri diversi di gestione"/>
    <x v="2"/>
  </r>
  <r>
    <x v="0"/>
    <x v="40"/>
    <x v="306"/>
    <x v="306"/>
    <n v="128.68000000000103"/>
    <s v="Export_CoGe"/>
    <x v="0"/>
    <s v="COSGS"/>
    <x v="4"/>
    <s v="COSTI"/>
    <m/>
    <s v="B.14)"/>
    <s v="14) oneri diversi di gestione"/>
    <x v="4"/>
  </r>
  <r>
    <x v="0"/>
    <x v="40"/>
    <x v="233"/>
    <x v="233"/>
    <n v="2143.92"/>
    <s v="Export_CoGe"/>
    <x v="0"/>
    <s v="ONFIN"/>
    <x v="32"/>
    <s v="FIN"/>
    <m/>
    <s v="C.17)"/>
    <s v="17) interessi e altri oneri finanziari"/>
    <x v="7"/>
  </r>
  <r>
    <x v="0"/>
    <x v="40"/>
    <x v="235"/>
    <x v="235"/>
    <n v="184.99"/>
    <s v="Export_CoGe"/>
    <x v="0"/>
    <s v="ONFIN"/>
    <x v="32"/>
    <s v="FIN"/>
    <m/>
    <s v="C.17)"/>
    <s v="17) interessi e altri oneri finanziari"/>
    <x v="7"/>
  </r>
  <r>
    <x v="0"/>
    <x v="40"/>
    <x v="349"/>
    <x v="348"/>
    <n v="16366.509999999995"/>
    <s v="Export_CoGe"/>
    <x v="0"/>
    <s v="ONFIN"/>
    <x v="32"/>
    <s v="FIN"/>
    <m/>
    <s v="C.17)"/>
    <s v="17) interessi e altri oneri finanziari"/>
    <x v="7"/>
  </r>
  <r>
    <x v="0"/>
    <x v="40"/>
    <x v="239"/>
    <x v="239"/>
    <n v="-1466833.0800000003"/>
    <s v="Export_CoGe"/>
    <x v="0"/>
    <s v="RICOP"/>
    <x v="33"/>
    <s v="RIC"/>
    <m/>
    <s v="A.1)"/>
    <s v="1) ricavi delle vendite e delle prestazioni"/>
    <x v="5"/>
  </r>
  <r>
    <x v="0"/>
    <x v="40"/>
    <x v="243"/>
    <x v="243"/>
    <n v="-978.9799999999999"/>
    <s v="Export_CoGe"/>
    <x v="0"/>
    <s v="RICOP"/>
    <x v="33"/>
    <s v="RIC"/>
    <m/>
    <s v="A.1)"/>
    <s v="1) ricavi delle vendite e delle prestazioni"/>
    <x v="6"/>
  </r>
  <r>
    <x v="0"/>
    <x v="40"/>
    <x v="385"/>
    <x v="384"/>
    <n v="-8926"/>
    <s v="Export_CoGe"/>
    <x v="0"/>
    <s v="RICOP"/>
    <x v="33"/>
    <s v="RIC"/>
    <m/>
    <s v="A.1)"/>
    <s v="1) ricavi delle vendite e delle prestazioni"/>
    <x v="6"/>
  </r>
  <r>
    <x v="0"/>
    <x v="40"/>
    <x v="247"/>
    <x v="247"/>
    <n v="-63850"/>
    <s v="Export_CoGe"/>
    <x v="0"/>
    <s v="ONSTR"/>
    <x v="30"/>
    <s v="EXT"/>
    <m/>
    <s v="B.14)"/>
    <s v="14) oneri diversi di gestione"/>
    <x v="2"/>
  </r>
  <r>
    <x v="0"/>
    <x v="40"/>
    <x v="250"/>
    <x v="250"/>
    <n v="-106980.67999999996"/>
    <s v="Export_CoGe"/>
    <x v="0"/>
    <s v="CORR"/>
    <x v="35"/>
    <s v="CORR"/>
    <m/>
    <s v="A.1)"/>
    <s v="1) ricavi delle vendite e delle prestazioni"/>
    <x v="6"/>
  </r>
  <r>
    <x v="0"/>
    <x v="40"/>
    <x v="254"/>
    <x v="254"/>
    <n v="-228204.30000000005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40"/>
    <x v="255"/>
    <x v="255"/>
    <n v="-581501.58999999985"/>
    <s v="Export_CoGe"/>
    <x v="0"/>
    <s v="VARMP"/>
    <x v="28"/>
    <s v="ACQ"/>
    <m/>
    <s v="B.11)"/>
    <s v="11) variazioni delle rimanenze di materie prime, sussidiarie, di consumo e di merci"/>
    <x v="3"/>
  </r>
  <r>
    <x v="0"/>
    <x v="40"/>
    <x v="259"/>
    <x v="259"/>
    <n v="-0.31000000000994987"/>
    <s v="Export_CoGe"/>
    <x v="0"/>
    <s v="ALTRI"/>
    <x v="34"/>
    <s v="ALTRI"/>
    <m/>
    <s v="A.5)"/>
    <s v="5) altri ricavi e proventi, con separata indicazione dei contributi in conto esercizio"/>
    <x v="2"/>
  </r>
  <r>
    <x v="0"/>
    <x v="40"/>
    <x v="308"/>
    <x v="308"/>
    <n v="-5"/>
    <s v="Export_CoGe"/>
    <x v="0"/>
    <s v="ALTRI"/>
    <x v="34"/>
    <s v="ALTRI"/>
    <m/>
    <s v="A.5)"/>
    <s v="5) altri ricavi e proventi, con separata indicazione dei contributi in conto esercizio"/>
    <x v="2"/>
  </r>
  <r>
    <x v="0"/>
    <x v="40"/>
    <x v="309"/>
    <x v="309"/>
    <n v="-3417.5"/>
    <s v="Export_CoGe"/>
    <x v="0"/>
    <s v="ALTRI"/>
    <x v="34"/>
    <s v="ALTRI"/>
    <m/>
    <s v="A.5)"/>
    <s v="5) altri ricavi e proventi, con separata indicazione dei contributi in conto esercizio"/>
    <x v="2"/>
  </r>
  <r>
    <x v="0"/>
    <x v="40"/>
    <x v="266"/>
    <x v="266"/>
    <n v="-2868.85"/>
    <s v="Export_CoGe"/>
    <x v="0"/>
    <s v="ONSTR"/>
    <x v="30"/>
    <s v="EXT"/>
    <m/>
    <s v="A.5)"/>
    <s v="5) altri ricavi e proventi, con separata indicazione dei contributi in conto esercizio"/>
    <x v="2"/>
  </r>
  <r>
    <x v="0"/>
    <x v="40"/>
    <x v="268"/>
    <x v="268"/>
    <n v="-15000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40"/>
    <x v="270"/>
    <x v="270"/>
    <n v="-100794.45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40"/>
    <x v="276"/>
    <x v="276"/>
    <n v="11443.95"/>
    <s v="Export_CoGe"/>
    <x v="0"/>
    <s v="ONFIN"/>
    <x v="32"/>
    <s v="FIN"/>
    <m/>
    <s v="C.16)"/>
    <s v="16) altri proventi finanziari"/>
    <x v="4"/>
  </r>
  <r>
    <x v="0"/>
    <x v="41"/>
    <x v="21"/>
    <x v="21"/>
    <n v="16840"/>
    <s v="Export_CoGe"/>
    <x v="1"/>
    <s v="24.I.MAT"/>
    <x v="3"/>
    <s v="MAT"/>
    <m/>
    <s v="24.I.MAT"/>
    <s v="Immobilizzazioni Materiali"/>
    <x v="1"/>
  </r>
  <r>
    <x v="0"/>
    <x v="41"/>
    <x v="24"/>
    <x v="24"/>
    <n v="11049.26"/>
    <s v="Export_CoGe"/>
    <x v="1"/>
    <s v="24.I.MAT"/>
    <x v="3"/>
    <s v="MAT"/>
    <m/>
    <s v="24.I.MAT"/>
    <s v="Immobilizzazioni Materiali"/>
    <x v="1"/>
  </r>
  <r>
    <x v="0"/>
    <x v="41"/>
    <x v="45"/>
    <x v="45"/>
    <n v="27.729999999981374"/>
    <s v="Export_CoGe"/>
    <x v="1"/>
    <s v="26.MAG"/>
    <x v="9"/>
    <s v="MAG"/>
    <m/>
    <s v="26.MAG"/>
    <s v="Rimanenze"/>
    <x v="1"/>
  </r>
  <r>
    <x v="0"/>
    <x v="41"/>
    <x v="49"/>
    <x v="49"/>
    <n v="-4238.1199999998789"/>
    <s v="Export_CoGe"/>
    <x v="1"/>
    <s v="26.MAG"/>
    <x v="9"/>
    <s v="MAG"/>
    <m/>
    <s v="26.MAG"/>
    <s v="Rimanenze"/>
    <x v="1"/>
  </r>
  <r>
    <x v="0"/>
    <x v="41"/>
    <x v="51"/>
    <x v="51"/>
    <n v="2408408.7000000016"/>
    <s v="Export_CoGe"/>
    <x v="1"/>
    <s v="27.CLI"/>
    <x v="10"/>
    <s v="CLI"/>
    <m/>
    <s v="27.CLI"/>
    <s v="Crediti Commerciali"/>
    <x v="1"/>
  </r>
  <r>
    <x v="0"/>
    <x v="41"/>
    <x v="53"/>
    <x v="53"/>
    <n v="134109.09"/>
    <s v="Export_CoGe"/>
    <x v="1"/>
    <s v="27.CLI"/>
    <x v="10"/>
    <s v="CLI"/>
    <m/>
    <s v="27.CLI"/>
    <s v="Crediti Commerciali"/>
    <x v="1"/>
  </r>
  <r>
    <x v="0"/>
    <x v="41"/>
    <x v="55"/>
    <x v="55"/>
    <n v="7744"/>
    <s v="Export_CoGe"/>
    <x v="1"/>
    <s v="27.CLI"/>
    <x v="10"/>
    <s v="CLI"/>
    <m/>
    <s v="27.CLI"/>
    <s v="Crediti Commerciali"/>
    <x v="1"/>
  </r>
  <r>
    <x v="0"/>
    <x v="41"/>
    <x v="57"/>
    <x v="57"/>
    <n v="-223689.43000000005"/>
    <s v="Export_CoGe"/>
    <x v="1"/>
    <s v="27.CLI"/>
    <x v="10"/>
    <s v="CLI"/>
    <m/>
    <s v="27.CLI"/>
    <s v="Crediti Commerciali"/>
    <x v="1"/>
  </r>
  <r>
    <x v="0"/>
    <x v="41"/>
    <x v="415"/>
    <x v="414"/>
    <n v="53629.170000000275"/>
    <s v="Export_CoGe"/>
    <x v="1"/>
    <s v="29.AC"/>
    <x v="11"/>
    <s v="AC"/>
    <m/>
    <s v="29.AC"/>
    <s v="Altri Crediti"/>
    <x v="1"/>
  </r>
  <r>
    <x v="0"/>
    <x v="41"/>
    <x v="444"/>
    <x v="447"/>
    <n v="-0.41"/>
    <s v="Export_CoGe"/>
    <x v="1"/>
    <s v="31.PTN"/>
    <x v="12"/>
    <s v="PTN"/>
    <m/>
    <s v="31.PTN"/>
    <s v="Crediti Tributari"/>
    <x v="1"/>
  </r>
  <r>
    <x v="0"/>
    <x v="41"/>
    <x v="422"/>
    <x v="421"/>
    <n v="2829.9000000000015"/>
    <s v="Export_CoGe"/>
    <x v="1"/>
    <s v="31.PTN"/>
    <x v="12"/>
    <s v="PTN"/>
    <m/>
    <s v="31.PTN"/>
    <s v="Crediti Tributari"/>
    <x v="1"/>
  </r>
  <r>
    <x v="0"/>
    <x v="41"/>
    <x v="84"/>
    <x v="84"/>
    <n v="2203"/>
    <s v="Export_CoGe"/>
    <x v="1"/>
    <s v="29.AC"/>
    <x v="11"/>
    <s v="AC"/>
    <m/>
    <s v="29.AC"/>
    <s v="Altri Crediti"/>
    <x v="1"/>
  </r>
  <r>
    <x v="0"/>
    <x v="41"/>
    <x v="86"/>
    <x v="86"/>
    <n v="-2423.0000000000036"/>
    <s v="Export_CoGe"/>
    <x v="1"/>
    <s v="29.AC"/>
    <x v="11"/>
    <s v="AC"/>
    <m/>
    <s v="29.AC"/>
    <s v="Altri Crediti"/>
    <x v="1"/>
  </r>
  <r>
    <x v="0"/>
    <x v="41"/>
    <x v="88"/>
    <x v="88"/>
    <n v="-180.77999999998656"/>
    <s v="Export_CoGe"/>
    <x v="1"/>
    <s v="30.AD"/>
    <x v="13"/>
    <s v="AD"/>
    <m/>
    <s v="30.AD"/>
    <s v="Altri Crediti"/>
    <x v="1"/>
  </r>
  <r>
    <x v="0"/>
    <x v="41"/>
    <x v="107"/>
    <x v="107"/>
    <n v="-19674.690000000002"/>
    <s v="Export_CoGe"/>
    <x v="1"/>
    <s v="29.AC"/>
    <x v="11"/>
    <s v="AC"/>
    <m/>
    <s v="29.AC"/>
    <s v="Ratei/Risconti Attivi"/>
    <x v="1"/>
  </r>
  <r>
    <x v="0"/>
    <x v="41"/>
    <x v="109"/>
    <x v="109"/>
    <n v="4393.97"/>
    <s v="Export_CoGe"/>
    <x v="1"/>
    <s v="36.LIQ"/>
    <x v="15"/>
    <s v="BREVE "/>
    <m/>
    <s v="36.LIQ"/>
    <s v="Debiti a Breve (Liquidità)"/>
    <x v="1"/>
  </r>
  <r>
    <x v="0"/>
    <x v="41"/>
    <x v="323"/>
    <x v="323"/>
    <n v="141348.16000000006"/>
    <s v="Export_CoGe"/>
    <x v="1"/>
    <s v="36.LIQ"/>
    <x v="15"/>
    <s v="BREVE "/>
    <m/>
    <s v="36.LIQ"/>
    <s v="Debiti a Breve (Liquidità)"/>
    <x v="1"/>
  </r>
  <r>
    <x v="0"/>
    <x v="41"/>
    <x v="117"/>
    <x v="117"/>
    <n v="171920.20999999996"/>
    <s v="Export_CoGe"/>
    <x v="1"/>
    <s v="36.LIQ"/>
    <x v="15"/>
    <s v="BREVE "/>
    <m/>
    <s v="36.LIQ"/>
    <s v="Debiti a Breve (Liquidità)"/>
    <x v="1"/>
  </r>
  <r>
    <x v="0"/>
    <x v="41"/>
    <x v="325"/>
    <x v="199"/>
    <n v="-38885.739999999991"/>
    <s v="Export_CoGe"/>
    <x v="1"/>
    <s v="36.LIQ"/>
    <x v="15"/>
    <s v="BREVE "/>
    <m/>
    <s v="36.LIQ"/>
    <s v="Debiti a Breve (Liquidità)"/>
    <x v="1"/>
  </r>
  <r>
    <x v="0"/>
    <x v="41"/>
    <x v="126"/>
    <x v="126"/>
    <n v="-1874.16"/>
    <s v="Export_CoGe"/>
    <x v="1"/>
    <s v="36.LIQ"/>
    <x v="15"/>
    <s v="BREVE "/>
    <m/>
    <s v="36.LIQ"/>
    <s v="Debiti a Breve (Liquidità)"/>
    <x v="1"/>
  </r>
  <r>
    <x v="0"/>
    <x v="41"/>
    <x v="128"/>
    <x v="128"/>
    <n v="-44540.63"/>
    <s v="Export_CoGe"/>
    <x v="1"/>
    <s v="36.LIQ"/>
    <x v="15"/>
    <s v="BREVE "/>
    <m/>
    <s v="36.LIQ"/>
    <s v="Debiti a Breve (Liquidità)"/>
    <x v="1"/>
  </r>
  <r>
    <x v="0"/>
    <x v="41"/>
    <x v="130"/>
    <x v="130"/>
    <n v="-28811.16"/>
    <s v="Export_CoGe"/>
    <x v="1"/>
    <s v="36.LIQ"/>
    <x v="15"/>
    <s v="BREVE "/>
    <m/>
    <s v="36.LIQ"/>
    <s v="Debiti a Breve (Liquidità)"/>
    <x v="1"/>
  </r>
  <r>
    <x v="0"/>
    <x v="41"/>
    <x v="326"/>
    <x v="440"/>
    <n v="137774.46"/>
    <s v="Export_CoGe"/>
    <x v="1"/>
    <s v="36.LIQ"/>
    <x v="15"/>
    <s v="BREVE "/>
    <m/>
    <s v="36.LIQ"/>
    <s v="Debiti a Breve (Liquidità)"/>
    <x v="1"/>
  </r>
  <r>
    <x v="0"/>
    <x v="41"/>
    <x v="439"/>
    <x v="441"/>
    <n v="5506.5600000000049"/>
    <s v="Export_CoGe"/>
    <x v="1"/>
    <s v="36.LIQ"/>
    <x v="15"/>
    <s v="BREVE "/>
    <m/>
    <s v="36.LIQ"/>
    <s v="Debiti a Breve (Liquidità)"/>
    <x v="1"/>
  </r>
  <r>
    <x v="0"/>
    <x v="41"/>
    <x v="145"/>
    <x v="145"/>
    <n v="-144400"/>
    <s v="Export_CoGe"/>
    <x v="1"/>
    <s v="34.CS"/>
    <x v="18"/>
    <s v="PN"/>
    <m/>
    <s v="34.CS"/>
    <s v="Capitale "/>
    <x v="1"/>
  </r>
  <r>
    <x v="0"/>
    <x v="41"/>
    <x v="157"/>
    <x v="157"/>
    <n v="-6939.6"/>
    <s v="Export_CoGe"/>
    <x v="1"/>
    <s v="23.I.MATFON"/>
    <x v="20"/>
    <s v="MAT"/>
    <m/>
    <s v="23.I.MATFON"/>
    <s v="Immobilizzazioni Materiali"/>
    <x v="1"/>
  </r>
  <r>
    <x v="0"/>
    <x v="41"/>
    <x v="158"/>
    <x v="158"/>
    <n v="-10288.36"/>
    <s v="Export_CoGe"/>
    <x v="1"/>
    <s v="23.I.MATFON"/>
    <x v="20"/>
    <s v="MAT"/>
    <m/>
    <s v="23.I.MATFON"/>
    <s v="Immobilizzazioni Materiali"/>
    <x v="1"/>
  </r>
  <r>
    <x v="0"/>
    <x v="41"/>
    <x v="159"/>
    <x v="159"/>
    <n v="-11956.160000000003"/>
    <s v="Export_CoGe"/>
    <x v="1"/>
    <s v="23.I.MATFON"/>
    <x v="20"/>
    <s v="MAT"/>
    <m/>
    <s v="23.I.MATFON"/>
    <s v="Immobilizzazioni Materiali"/>
    <x v="1"/>
  </r>
  <r>
    <x v="0"/>
    <x v="41"/>
    <x v="161"/>
    <x v="161"/>
    <n v="-4854.0400000000009"/>
    <s v="Export_CoGe"/>
    <x v="1"/>
    <s v="23.I.MATFON"/>
    <x v="20"/>
    <s v="MAT"/>
    <m/>
    <s v="23.I.MATFON"/>
    <s v="Immobilizzazioni Materiali"/>
    <x v="1"/>
  </r>
  <r>
    <x v="0"/>
    <x v="41"/>
    <x v="162"/>
    <x v="162"/>
    <n v="-100.55999999999884"/>
    <s v="Export_CoGe"/>
    <x v="1"/>
    <s v="23.I.MATFON"/>
    <x v="20"/>
    <s v="MAT"/>
    <m/>
    <s v="23.I.MATFON"/>
    <s v="Immobilizzazioni Materiali"/>
    <x v="1"/>
  </r>
  <r>
    <x v="0"/>
    <x v="41"/>
    <x v="163"/>
    <x v="163"/>
    <n v="-427.83999999999651"/>
    <s v="Export_CoGe"/>
    <x v="1"/>
    <s v="23.I.MATFON"/>
    <x v="20"/>
    <s v="MAT"/>
    <m/>
    <s v="23.I.MATFON"/>
    <s v="Immobilizzazioni Materiali"/>
    <x v="1"/>
  </r>
  <r>
    <x v="0"/>
    <x v="41"/>
    <x v="164"/>
    <x v="164"/>
    <n v="-1855.1999999999994"/>
    <s v="Export_CoGe"/>
    <x v="1"/>
    <s v="23.I.MATFON"/>
    <x v="20"/>
    <s v="MAT"/>
    <m/>
    <s v="23.I.MATFON"/>
    <s v="Immobilizzazioni Materiali"/>
    <x v="1"/>
  </r>
  <r>
    <x v="0"/>
    <x v="41"/>
    <x v="167"/>
    <x v="167"/>
    <n v="-2446.6799999999998"/>
    <s v="Export_CoGe"/>
    <x v="1"/>
    <s v="23.I.IMMFON"/>
    <x v="21"/>
    <s v="IMM"/>
    <m/>
    <s v="23.I.IMMFON"/>
    <s v="Immobilizzazioni Immateriali"/>
    <x v="1"/>
  </r>
  <r>
    <x v="0"/>
    <x v="41"/>
    <x v="168"/>
    <x v="168"/>
    <n v="-1581.9599999999996"/>
    <s v="Export_CoGe"/>
    <x v="1"/>
    <s v="23.I.IMMFON"/>
    <x v="21"/>
    <s v="IMM"/>
    <m/>
    <s v="23.I.IMMFON"/>
    <s v="Immobilizzazioni Immateriali"/>
    <x v="1"/>
  </r>
  <r>
    <x v="0"/>
    <x v="41"/>
    <x v="169"/>
    <x v="169"/>
    <n v="-4357.9599999999991"/>
    <s v="Export_CoGe"/>
    <x v="1"/>
    <s v="23.I.IMMFON"/>
    <x v="21"/>
    <s v="IMM"/>
    <m/>
    <s v="23.I.IMMFON"/>
    <s v="Immobilizzazioni Immateriali"/>
    <x v="1"/>
  </r>
  <r>
    <x v="0"/>
    <x v="41"/>
    <x v="172"/>
    <x v="172"/>
    <n v="-18849.239999999998"/>
    <s v="Export_CoGe"/>
    <x v="1"/>
    <s v="38.TFR"/>
    <x v="23"/>
    <s v="TFR"/>
    <m/>
    <s v="38.TFR"/>
    <s v="Fondo TFR"/>
    <x v="1"/>
  </r>
  <r>
    <x v="0"/>
    <x v="41"/>
    <x v="173"/>
    <x v="173"/>
    <n v="-34583.81"/>
    <s v="Export_CoGe"/>
    <x v="1"/>
    <s v="38.TFR"/>
    <x v="23"/>
    <s v="TFR"/>
    <m/>
    <s v="38.TFR"/>
    <s v="Fondo TFR"/>
    <x v="1"/>
  </r>
  <r>
    <x v="0"/>
    <x v="41"/>
    <x v="174"/>
    <x v="174"/>
    <n v="-2821.3099999999995"/>
    <s v="Export_CoGe"/>
    <x v="1"/>
    <s v="38.TFR"/>
    <x v="23"/>
    <s v="TFR"/>
    <m/>
    <s v="38.TFR"/>
    <s v="Fondo TFR"/>
    <x v="1"/>
  </r>
  <r>
    <x v="0"/>
    <x v="41"/>
    <x v="175"/>
    <x v="175"/>
    <n v="534.33000000000004"/>
    <s v="Export_CoGe"/>
    <x v="1"/>
    <s v="38.TFR"/>
    <x v="23"/>
    <s v="TFR"/>
    <m/>
    <s v="38.TFR"/>
    <s v="Fondo TFR"/>
    <x v="1"/>
  </r>
  <r>
    <x v="0"/>
    <x v="41"/>
    <x v="189"/>
    <x v="189"/>
    <n v="29706.22"/>
    <s v="Export_CoGe"/>
    <x v="1"/>
    <s v="37.DFIN"/>
    <x v="25"/>
    <s v="LUNGO"/>
    <m/>
    <s v="37.DFIN"/>
    <s v="Debiti Finanziari (MLT)"/>
    <x v="1"/>
  </r>
  <r>
    <x v="0"/>
    <x v="41"/>
    <x v="195"/>
    <x v="195"/>
    <n v="1686.42"/>
    <s v="Export_CoGe"/>
    <x v="1"/>
    <s v="37.DFIN"/>
    <x v="25"/>
    <s v="LUNGO"/>
    <m/>
    <s v="37.DFIN"/>
    <s v="Debiti Finanziari (MLT)"/>
    <x v="1"/>
  </r>
  <r>
    <x v="0"/>
    <x v="41"/>
    <x v="336"/>
    <x v="335"/>
    <n v="77748.14"/>
    <s v="Export_CoGe"/>
    <x v="1"/>
    <s v="37.DFIN"/>
    <x v="25"/>
    <s v="LUNGO"/>
    <m/>
    <s v="37.DFIN"/>
    <s v="Debiti Finanziari (MLT)"/>
    <x v="1"/>
  </r>
  <r>
    <x v="0"/>
    <x v="41"/>
    <x v="399"/>
    <x v="398"/>
    <n v="-93879.679999999993"/>
    <s v="Export_CoGe"/>
    <x v="1"/>
    <s v="36.ANT"/>
    <x v="16"/>
    <s v="BREVE "/>
    <m/>
    <s v="95.ANT"/>
    <s v="Debiti a Breve (Liquidità)"/>
    <x v="1"/>
  </r>
  <r>
    <x v="0"/>
    <x v="41"/>
    <x v="440"/>
    <x v="442"/>
    <n v="55575.27"/>
    <s v="Export_CoGe"/>
    <x v="1"/>
    <s v="36.ANT"/>
    <x v="16"/>
    <s v="BREVE "/>
    <m/>
    <s v="95.ANT"/>
    <s v="Debiti a Breve (Liquidità)"/>
    <x v="1"/>
  </r>
  <r>
    <x v="0"/>
    <x v="41"/>
    <x v="210"/>
    <x v="210"/>
    <n v="-1050893.0999999996"/>
    <s v="Export_CoGe"/>
    <x v="1"/>
    <s v="28.FOR"/>
    <x v="14"/>
    <s v="FOR"/>
    <m/>
    <s v="28.FOR"/>
    <s v="Debiti Commerciali"/>
    <x v="1"/>
  </r>
  <r>
    <x v="0"/>
    <x v="41"/>
    <x v="212"/>
    <x v="212"/>
    <n v="-8953.2499999999982"/>
    <s v="Export_CoGe"/>
    <x v="1"/>
    <s v="28.FOR"/>
    <x v="14"/>
    <s v="FOR"/>
    <m/>
    <s v="28.FOR"/>
    <s v="Debiti Commerciali"/>
    <x v="1"/>
  </r>
  <r>
    <x v="0"/>
    <x v="41"/>
    <x v="216"/>
    <x v="216"/>
    <n v="200319.5"/>
    <s v="Export_CoGe"/>
    <x v="1"/>
    <s v="28.FOR"/>
    <x v="14"/>
    <s v="FOR"/>
    <m/>
    <s v="28.FOR"/>
    <s v="Debiti Commerciali"/>
    <x v="1"/>
  </r>
  <r>
    <x v="0"/>
    <x v="41"/>
    <x v="338"/>
    <x v="337"/>
    <n v="102873"/>
    <s v="Export_CoGe"/>
    <x v="1"/>
    <s v="27.CLI"/>
    <x v="10"/>
    <s v="CLI"/>
    <m/>
    <s v="27.CLI"/>
    <s v="Crediti Commerciali"/>
    <x v="1"/>
  </r>
  <r>
    <x v="0"/>
    <x v="41"/>
    <x v="423"/>
    <x v="422"/>
    <n v="-31705.399999999994"/>
    <s v="Export_CoGe"/>
    <x v="1"/>
    <s v="28.FOR"/>
    <x v="14"/>
    <s v="FOR"/>
    <m/>
    <s v="28.FOR"/>
    <s v="Debiti Commerciali"/>
    <x v="1"/>
  </r>
  <r>
    <x v="0"/>
    <x v="41"/>
    <x v="220"/>
    <x v="220"/>
    <n v="-884892.74"/>
    <s v="Export_CoGe"/>
    <x v="1"/>
    <s v="55.DIP"/>
    <x v="31"/>
    <s v="AD"/>
    <m/>
    <s v="55.DIP"/>
    <s v="Altri Debiti"/>
    <x v="1"/>
  </r>
  <r>
    <x v="0"/>
    <x v="41"/>
    <x v="224"/>
    <x v="224"/>
    <n v="-51978.519999999902"/>
    <s v="Export_CoGe"/>
    <x v="1"/>
    <s v="30.AD"/>
    <x v="13"/>
    <s v="AD"/>
    <m/>
    <s v="30.AD"/>
    <s v="Altri Debiti"/>
    <x v="1"/>
  </r>
  <r>
    <x v="0"/>
    <x v="41"/>
    <x v="384"/>
    <x v="444"/>
    <n v="-117999.33000000002"/>
    <s v="Export_CoGe"/>
    <x v="1"/>
    <s v="30.AD"/>
    <x v="13"/>
    <s v="AD"/>
    <m/>
    <s v="30.AD"/>
    <s v="Altri Debiti"/>
    <x v="1"/>
  </r>
  <r>
    <x v="0"/>
    <x v="41"/>
    <x v="228"/>
    <x v="228"/>
    <n v="-5200"/>
    <s v="Export_CoGe"/>
    <x v="1"/>
    <s v="30.AD"/>
    <x v="13"/>
    <s v="AD"/>
    <m/>
    <s v="30.AD"/>
    <s v="Altri Debiti"/>
    <x v="1"/>
  </r>
  <r>
    <x v="0"/>
    <x v="41"/>
    <x v="232"/>
    <x v="232"/>
    <n v="-4493.2600000000293"/>
    <s v="Export_CoGe"/>
    <x v="1"/>
    <s v="30.AD"/>
    <x v="13"/>
    <s v="AD"/>
    <m/>
    <s v="30.AD"/>
    <s v="Altri Debiti"/>
    <x v="1"/>
  </r>
  <r>
    <x v="0"/>
    <x v="41"/>
    <x v="234"/>
    <x v="234"/>
    <n v="-4170.84"/>
    <s v="Export_CoGe"/>
    <x v="1"/>
    <s v="30.AD"/>
    <x v="13"/>
    <s v="AD"/>
    <m/>
    <s v="30.AD"/>
    <s v="Altri Debiti"/>
    <x v="1"/>
  </r>
  <r>
    <x v="0"/>
    <x v="41"/>
    <x v="339"/>
    <x v="338"/>
    <n v="-85.759999999973232"/>
    <s v="Export_CoGe"/>
    <x v="1"/>
    <s v="30.AD"/>
    <x v="13"/>
    <s v="AD"/>
    <m/>
    <s v="30.AD"/>
    <s v="Altri Debiti"/>
    <x v="1"/>
  </r>
  <r>
    <x v="0"/>
    <x v="41"/>
    <x v="373"/>
    <x v="372"/>
    <n v="-5200"/>
    <s v="Export_CoGe"/>
    <x v="1"/>
    <s v="30.AD"/>
    <x v="13"/>
    <s v="AD"/>
    <m/>
    <s v="30.AD"/>
    <s v="Altri Debiti"/>
    <x v="1"/>
  </r>
  <r>
    <x v="0"/>
    <x v="41"/>
    <x v="400"/>
    <x v="399"/>
    <n v="-4195.68"/>
    <s v="Export_CoGe"/>
    <x v="1"/>
    <s v="30.AD"/>
    <x v="13"/>
    <s v="AD"/>
    <m/>
    <s v="30.AD"/>
    <s v="Altri Debiti"/>
    <x v="1"/>
  </r>
  <r>
    <x v="0"/>
    <x v="41"/>
    <x v="425"/>
    <x v="425"/>
    <n v="-167224.38999999972"/>
    <s v="Export_CoGe"/>
    <x v="1"/>
    <s v="31.PTN"/>
    <x v="12"/>
    <s v="PTN"/>
    <m/>
    <s v="31.PTN"/>
    <s v="Posizione Tributaria Netta"/>
    <x v="1"/>
  </r>
  <r>
    <x v="0"/>
    <x v="41"/>
    <x v="426"/>
    <x v="426"/>
    <n v="-2677.2700000000041"/>
    <s v="Export_CoGe"/>
    <x v="1"/>
    <s v="31.PTN"/>
    <x v="12"/>
    <s v="PTN"/>
    <m/>
    <m/>
    <s v="Posizione Tributaria Netta"/>
    <x v="1"/>
  </r>
  <r>
    <x v="0"/>
    <x v="41"/>
    <x v="352"/>
    <x v="351"/>
    <n v="-159539.33000000007"/>
    <s v="Export_CoGe"/>
    <x v="1"/>
    <s v="31.PTN"/>
    <x v="12"/>
    <s v="PTN"/>
    <m/>
    <s v="50.IVA"/>
    <s v="Posizione Tributaria Netta"/>
    <x v="1"/>
  </r>
  <r>
    <x v="0"/>
    <x v="41"/>
    <x v="402"/>
    <x v="401"/>
    <n v="-4.0400000000000205"/>
    <s v="Export_CoGe"/>
    <x v="1"/>
    <s v="31.PTN"/>
    <x v="12"/>
    <s v="PTN"/>
    <m/>
    <s v="31.PTN"/>
    <s v="Posizione Tributaria Netta"/>
    <x v="1"/>
  </r>
  <r>
    <x v="0"/>
    <x v="41"/>
    <x v="251"/>
    <x v="251"/>
    <n v="-86061.17"/>
    <s v="Export_CoGe"/>
    <x v="1"/>
    <s v="31.PTN"/>
    <x v="12"/>
    <s v="PTN"/>
    <m/>
    <s v="30.AD"/>
    <s v="Posizione Tributaria Netta"/>
    <x v="1"/>
  </r>
  <r>
    <x v="0"/>
    <x v="41"/>
    <x v="256"/>
    <x v="256"/>
    <n v="-3324.230000000005"/>
    <s v="Export_CoGe"/>
    <x v="1"/>
    <s v="31.PTN"/>
    <x v="12"/>
    <s v="PTN"/>
    <m/>
    <s v="31.PTN"/>
    <s v="Posizione Tributaria Netta"/>
    <x v="1"/>
  </r>
  <r>
    <x v="0"/>
    <x v="41"/>
    <x v="262"/>
    <x v="262"/>
    <n v="-189434.04999999996"/>
    <s v="Export_CoGe"/>
    <x v="1"/>
    <s v="30.AD"/>
    <x v="13"/>
    <s v="AD"/>
    <m/>
    <s v="30.AD"/>
    <s v="Debiti vs Ist. Previdenziali"/>
    <x v="1"/>
  </r>
  <r>
    <x v="0"/>
    <x v="41"/>
    <x v="264"/>
    <x v="264"/>
    <n v="-22534.84"/>
    <s v="Export_CoGe"/>
    <x v="1"/>
    <s v="30.AD"/>
    <x v="13"/>
    <s v="AD"/>
    <m/>
    <s v="30.AD"/>
    <s v="Debiti vs Ist. Previdenziali"/>
    <x v="1"/>
  </r>
  <r>
    <x v="0"/>
    <x v="41"/>
    <x v="269"/>
    <x v="269"/>
    <n v="-451.03000000000003"/>
    <s v="Export_CoGe"/>
    <x v="1"/>
    <s v="30.AD"/>
    <x v="13"/>
    <s v="AD"/>
    <m/>
    <s v="30.AD"/>
    <s v="Debiti vs Ist. Previdenziali"/>
    <x v="1"/>
  </r>
  <r>
    <x v="0"/>
    <x v="41"/>
    <x v="271"/>
    <x v="271"/>
    <n v="-2092.16"/>
    <s v="Export_CoGe"/>
    <x v="1"/>
    <s v="30.AD"/>
    <x v="13"/>
    <s v="AD"/>
    <m/>
    <s v="30.AD"/>
    <s v="Debiti vs Ist. Previdenziali"/>
    <x v="1"/>
  </r>
  <r>
    <x v="0"/>
    <x v="41"/>
    <x v="273"/>
    <x v="273"/>
    <n v="-490.29"/>
    <s v="Export_CoGe"/>
    <x v="1"/>
    <s v="30.AD"/>
    <x v="13"/>
    <s v="AD"/>
    <m/>
    <s v="30.AD"/>
    <s v="Debiti vs Ist. Previdenziali"/>
    <x v="1"/>
  </r>
  <r>
    <x v="0"/>
    <x v="41"/>
    <x v="277"/>
    <x v="277"/>
    <n v="-1140.53"/>
    <s v="Export_CoGe"/>
    <x v="1"/>
    <s v="30.AD"/>
    <x v="13"/>
    <s v="AD"/>
    <m/>
    <s v="30.AD"/>
    <s v="Debiti vs Ist. Previdenziali"/>
    <x v="1"/>
  </r>
  <r>
    <x v="0"/>
    <x v="41"/>
    <x v="279"/>
    <x v="279"/>
    <n v="-483.38"/>
    <s v="Export_CoGe"/>
    <x v="1"/>
    <s v="30.AD"/>
    <x v="13"/>
    <s v="AD"/>
    <m/>
    <s v="30.AD"/>
    <s v="Debiti vs Ist. Previdenziali"/>
    <x v="1"/>
  </r>
  <r>
    <x v="0"/>
    <x v="41"/>
    <x v="280"/>
    <x v="280"/>
    <n v="-752.04"/>
    <s v="Export_CoGe"/>
    <x v="1"/>
    <s v="30.AD"/>
    <x v="13"/>
    <s v="AD"/>
    <m/>
    <s v="30.AD"/>
    <s v="Debiti vs Ist. Previdenziali"/>
    <x v="1"/>
  </r>
  <r>
    <x v="0"/>
    <x v="41"/>
    <x v="281"/>
    <x v="281"/>
    <n v="-2123.36"/>
    <s v="Export_CoGe"/>
    <x v="1"/>
    <s v="30.AD"/>
    <x v="13"/>
    <s v="AD"/>
    <m/>
    <s v="30.AD"/>
    <s v="Debiti vs Ist. Previdenziali"/>
    <x v="1"/>
  </r>
  <r>
    <x v="0"/>
    <x v="41"/>
    <x v="283"/>
    <x v="283"/>
    <n v="-267.60000000000002"/>
    <s v="Export_CoGe"/>
    <x v="1"/>
    <s v="30.AD"/>
    <x v="13"/>
    <s v="AD"/>
    <m/>
    <s v="30.AD"/>
    <s v="Debiti vs Ist. Previdenziali"/>
    <x v="1"/>
  </r>
  <r>
    <x v="0"/>
    <x v="41"/>
    <x v="427"/>
    <x v="427"/>
    <n v="-534.12"/>
    <s v="Export_CoGe"/>
    <x v="1"/>
    <s v="30.AD"/>
    <x v="13"/>
    <s v="AD"/>
    <m/>
    <m/>
    <s v="Altri Debiti"/>
    <x v="1"/>
  </r>
  <r>
    <x v="0"/>
    <x v="41"/>
    <x v="435"/>
    <x v="435"/>
    <n v="-869.5"/>
    <s v="Export_CoGe"/>
    <x v="1"/>
    <s v="30.AD"/>
    <x v="13"/>
    <s v="AD"/>
    <m/>
    <m/>
    <s v="Altri Debiti"/>
    <x v="1"/>
  </r>
  <r>
    <x v="0"/>
    <x v="41"/>
    <x v="443"/>
    <x v="445"/>
    <n v="-500.22"/>
    <s v="Export_CoGe"/>
    <x v="1"/>
    <s v="30.AD"/>
    <x v="13"/>
    <s v="AD"/>
    <m/>
    <m/>
    <s v="Altri Debiti"/>
    <x v="1"/>
  </r>
  <r>
    <x v="0"/>
    <x v="41"/>
    <x v="284"/>
    <x v="284"/>
    <n v="-4435"/>
    <s v="Export_CoGe"/>
    <x v="1"/>
    <s v="30.AD"/>
    <x v="13"/>
    <s v="AD"/>
    <m/>
    <s v="30.AD"/>
    <s v="Debiti vs Ist. Previdenziali"/>
    <x v="1"/>
  </r>
  <r>
    <x v="0"/>
    <x v="41"/>
    <x v="285"/>
    <x v="285"/>
    <n v="-30388.476999999984"/>
    <s v="Export_CoGe"/>
    <x v="1"/>
    <s v="30.AD"/>
    <x v="13"/>
    <s v="AC"/>
    <m/>
    <s v="60.PREV"/>
    <s v="Debiti vs Ist. Previdenziali"/>
    <x v="1"/>
  </r>
  <r>
    <x v="0"/>
    <x v="41"/>
    <x v="286"/>
    <x v="286"/>
    <n v="668.47"/>
    <s v="Export_CoGe"/>
    <x v="1"/>
    <s v="30.AD"/>
    <x v="13"/>
    <s v="AD"/>
    <m/>
    <s v="30.AD"/>
    <s v="Ratei/Risconti Passivi"/>
    <x v="1"/>
  </r>
  <r>
    <x v="0"/>
    <x v="41"/>
    <x v="287"/>
    <x v="287"/>
    <n v="75544.45"/>
    <s v="Export_CoGe"/>
    <x v="1"/>
    <s v="30.AD"/>
    <x v="13"/>
    <s v="AD"/>
    <m/>
    <s v="30.AD"/>
    <s v="Ratei/Risconti Passivi"/>
    <x v="1"/>
  </r>
  <r>
    <x v="0"/>
    <x v="41"/>
    <x v="0"/>
    <x v="0"/>
    <n v="72292.409999999989"/>
    <s v="Export_CoGe"/>
    <x v="0"/>
    <s v="ACQDI"/>
    <x v="0"/>
    <s v="ACQ"/>
    <m/>
    <s v="B.6)"/>
    <s v="6) per materie prime, suddidiarie, di consumo e di merci"/>
    <x v="0"/>
  </r>
  <r>
    <x v="0"/>
    <x v="41"/>
    <x v="1"/>
    <x v="1"/>
    <n v="67917.849999999991"/>
    <s v="Export_CoGe"/>
    <x v="0"/>
    <s v="ACQDI"/>
    <x v="0"/>
    <s v="ACQ"/>
    <m/>
    <s v="B.6)"/>
    <s v="6) per materie prime, suddidiarie, di consumo e di merci"/>
    <x v="0"/>
  </r>
  <r>
    <x v="0"/>
    <x v="41"/>
    <x v="3"/>
    <x v="3"/>
    <n v="23857.050000000003"/>
    <s v="Export_CoGe"/>
    <x v="0"/>
    <s v="ACQDI"/>
    <x v="0"/>
    <s v="ACQ"/>
    <m/>
    <s v="B.6)"/>
    <s v="6) per materie prime, suddidiarie, di consumo e di merci"/>
    <x v="0"/>
  </r>
  <r>
    <x v="0"/>
    <x v="41"/>
    <x v="5"/>
    <x v="5"/>
    <n v="1097.57"/>
    <s v="Export_CoGe"/>
    <x v="0"/>
    <s v="ACQIN"/>
    <x v="2"/>
    <s v="PRD"/>
    <m/>
    <s v="B.6)"/>
    <s v="6) per materie prime, suddidiarie, di consumo e di merci"/>
    <x v="2"/>
  </r>
  <r>
    <x v="0"/>
    <x v="41"/>
    <x v="7"/>
    <x v="7"/>
    <n v="1598.5"/>
    <s v="Export_CoGe"/>
    <x v="0"/>
    <s v="ACQDI"/>
    <x v="0"/>
    <s v="ACQ"/>
    <m/>
    <s v="B.6)"/>
    <s v="6) per materie prime, suddidiarie, di consumo e di merci"/>
    <x v="3"/>
  </r>
  <r>
    <x v="0"/>
    <x v="41"/>
    <x v="9"/>
    <x v="9"/>
    <n v="2867.68"/>
    <s v="Export_CoGe"/>
    <x v="0"/>
    <s v="ACQIN"/>
    <x v="2"/>
    <s v="PRD"/>
    <m/>
    <s v="B.6)"/>
    <s v="6) per materie prime, suddidiarie, di consumo e di merci"/>
    <x v="2"/>
  </r>
  <r>
    <x v="0"/>
    <x v="41"/>
    <x v="11"/>
    <x v="11"/>
    <n v="4087.3399999999997"/>
    <s v="Export_CoGe"/>
    <x v="0"/>
    <s v="ACQIN"/>
    <x v="2"/>
    <s v="PRD"/>
    <m/>
    <s v="B.6)"/>
    <s v="6) per materie prime, suddidiarie, di consumo e di merci"/>
    <x v="2"/>
  </r>
  <r>
    <x v="0"/>
    <x v="41"/>
    <x v="13"/>
    <x v="13"/>
    <n v="1088.8500000000001"/>
    <s v="Export_CoGe"/>
    <x v="0"/>
    <s v="COSGS"/>
    <x v="4"/>
    <s v="COSTI"/>
    <m/>
    <s v="B.6)"/>
    <s v="6) per materie prime, suddidiarie, di consumo e di merci"/>
    <x v="4"/>
  </r>
  <r>
    <x v="0"/>
    <x v="41"/>
    <x v="17"/>
    <x v="17"/>
    <n v="7096.25"/>
    <s v="Export_CoGe"/>
    <x v="0"/>
    <s v="COSGS"/>
    <x v="4"/>
    <s v="COSTI"/>
    <m/>
    <s v="B.6)"/>
    <s v="6) per materie prime, suddidiarie, di consumo e di merci"/>
    <x v="2"/>
  </r>
  <r>
    <x v="0"/>
    <x v="41"/>
    <x v="290"/>
    <x v="290"/>
    <n v="1693.26"/>
    <s v="Export_CoGe"/>
    <x v="0"/>
    <s v="ACQDI"/>
    <x v="0"/>
    <s v="ACQ"/>
    <m/>
    <s v="B.6)"/>
    <s v="6) per materie prime, suddidiarie, di consumo e di merci"/>
    <x v="2"/>
  </r>
  <r>
    <x v="0"/>
    <x v="41"/>
    <x v="29"/>
    <x v="29"/>
    <n v="86930.97"/>
    <s v="Export_CoGe"/>
    <x v="0"/>
    <s v="SERDI"/>
    <x v="5"/>
    <s v="LAV"/>
    <m/>
    <s v="B.7)"/>
    <s v="7) per servizi"/>
    <x v="0"/>
  </r>
  <r>
    <x v="0"/>
    <x v="41"/>
    <x v="31"/>
    <x v="31"/>
    <n v="689.6"/>
    <s v="Export_CoGe"/>
    <x v="0"/>
    <s v="SERIN"/>
    <x v="6"/>
    <s v="PRD"/>
    <m/>
    <s v="B.7)"/>
    <s v="7) per servizi"/>
    <x v="0"/>
  </r>
  <r>
    <x v="0"/>
    <x v="41"/>
    <x v="32"/>
    <x v="32"/>
    <n v="28988.15"/>
    <s v="Export_CoGe"/>
    <x v="0"/>
    <s v="SERDI"/>
    <x v="5"/>
    <s v="LAV"/>
    <m/>
    <s v="B.7)"/>
    <s v="7) per servizi"/>
    <x v="0"/>
  </r>
  <r>
    <x v="0"/>
    <x v="41"/>
    <x v="35"/>
    <x v="35"/>
    <n v="135.29999999999998"/>
    <s v="Export_CoGe"/>
    <x v="0"/>
    <s v="SERIN"/>
    <x v="6"/>
    <s v="PRD"/>
    <m/>
    <s v="B.7)"/>
    <s v="7) per servizi"/>
    <x v="5"/>
  </r>
  <r>
    <x v="0"/>
    <x v="41"/>
    <x v="41"/>
    <x v="41"/>
    <n v="218811.68000000002"/>
    <s v="Export_CoGe"/>
    <x v="0"/>
    <s v="SERDI"/>
    <x v="5"/>
    <s v="LAV"/>
    <m/>
    <s v="B.7)"/>
    <s v="7) per servizi"/>
    <x v="0"/>
  </r>
  <r>
    <x v="0"/>
    <x v="41"/>
    <x v="43"/>
    <x v="43"/>
    <n v="788.1200000000008"/>
    <s v="Export_CoGe"/>
    <x v="0"/>
    <s v="SERST"/>
    <x v="8"/>
    <s v="COSTI"/>
    <m/>
    <s v="B.7)"/>
    <s v="7) per servizi"/>
    <x v="2"/>
  </r>
  <r>
    <x v="0"/>
    <x v="41"/>
    <x v="44"/>
    <x v="44"/>
    <n v="10584.27"/>
    <s v="Export_CoGe"/>
    <x v="0"/>
    <s v="SERST"/>
    <x v="8"/>
    <s v="COSTI"/>
    <m/>
    <s v="B.7)"/>
    <s v="7) per servizi"/>
    <x v="2"/>
  </r>
  <r>
    <x v="0"/>
    <x v="41"/>
    <x v="50"/>
    <x v="50"/>
    <n v="1319.4900000000002"/>
    <s v="Export_CoGe"/>
    <x v="0"/>
    <s v="SERST"/>
    <x v="8"/>
    <s v="COSTI"/>
    <m/>
    <s v="B.7)"/>
    <s v="7) per servizi"/>
    <x v="2"/>
  </r>
  <r>
    <x v="0"/>
    <x v="41"/>
    <x v="52"/>
    <x v="52"/>
    <n v="2075.16"/>
    <s v="Export_CoGe"/>
    <x v="0"/>
    <s v="SERST"/>
    <x v="8"/>
    <s v="COSTI"/>
    <m/>
    <s v="B.7)"/>
    <s v="7) per servizi"/>
    <x v="2"/>
  </r>
  <r>
    <x v="0"/>
    <x v="41"/>
    <x v="54"/>
    <x v="54"/>
    <n v="8788.2900000000009"/>
    <s v="Export_CoGe"/>
    <x v="0"/>
    <s v="SERST"/>
    <x v="8"/>
    <s v="COSTI"/>
    <m/>
    <s v="B.7)"/>
    <s v="7) per servizi"/>
    <x v="2"/>
  </r>
  <r>
    <x v="0"/>
    <x v="41"/>
    <x v="58"/>
    <x v="58"/>
    <n v="38180.880000000005"/>
    <s v="Export_CoGe"/>
    <x v="0"/>
    <s v="SERST"/>
    <x v="8"/>
    <s v="COSTI"/>
    <m/>
    <s v="B.7)"/>
    <s v="7) per servizi"/>
    <x v="2"/>
  </r>
  <r>
    <x v="0"/>
    <x v="41"/>
    <x v="60"/>
    <x v="60"/>
    <n v="4500"/>
    <s v="Export_CoGe"/>
    <x v="0"/>
    <s v="SERIN"/>
    <x v="6"/>
    <s v="PRD"/>
    <m/>
    <s v="B.7)"/>
    <s v="7) per servizi"/>
    <x v="0"/>
  </r>
  <r>
    <x v="0"/>
    <x v="41"/>
    <x v="62"/>
    <x v="62"/>
    <n v="14300"/>
    <s v="Export_CoGe"/>
    <x v="0"/>
    <s v="SERST"/>
    <x v="8"/>
    <s v="COSTI"/>
    <m/>
    <s v="B.7)"/>
    <s v="7) per servizi"/>
    <x v="2"/>
  </r>
  <r>
    <x v="0"/>
    <x v="41"/>
    <x v="63"/>
    <x v="63"/>
    <n v="8081.16"/>
    <s v="Export_CoGe"/>
    <x v="0"/>
    <s v="SERST"/>
    <x v="8"/>
    <s v="COSTI"/>
    <m/>
    <s v="B.7)"/>
    <s v="7) per servizi"/>
    <x v="2"/>
  </r>
  <r>
    <x v="0"/>
    <x v="41"/>
    <x v="65"/>
    <x v="65"/>
    <n v="206.51"/>
    <s v="Export_CoGe"/>
    <x v="0"/>
    <s v="SERST"/>
    <x v="8"/>
    <s v="COSTI"/>
    <m/>
    <s v="B.7)"/>
    <s v="7) per servizi"/>
    <x v="2"/>
  </r>
  <r>
    <x v="0"/>
    <x v="41"/>
    <x v="66"/>
    <x v="66"/>
    <n v="6105.26"/>
    <s v="Export_CoGe"/>
    <x v="0"/>
    <s v="SERST"/>
    <x v="8"/>
    <s v="COSTI"/>
    <m/>
    <s v="B.7)"/>
    <s v="7) per servizi"/>
    <x v="2"/>
  </r>
  <r>
    <x v="0"/>
    <x v="41"/>
    <x v="292"/>
    <x v="292"/>
    <n v="11000.009999999998"/>
    <s v="Export_CoGe"/>
    <x v="0"/>
    <s v="SERIN"/>
    <x v="6"/>
    <s v="PRD"/>
    <m/>
    <s v="B.7)"/>
    <s v="7) per servizi"/>
    <x v="0"/>
  </r>
  <r>
    <x v="0"/>
    <x v="41"/>
    <x v="295"/>
    <x v="295"/>
    <n v="3426.6800000000003"/>
    <s v="Export_CoGe"/>
    <x v="0"/>
    <s v="SERST"/>
    <x v="8"/>
    <s v="COSTI"/>
    <m/>
    <s v="B.7)"/>
    <s v="7) per servizi"/>
    <x v="2"/>
  </r>
  <r>
    <x v="0"/>
    <x v="41"/>
    <x v="346"/>
    <x v="345"/>
    <n v="24046.07"/>
    <s v="Export_CoGe"/>
    <x v="0"/>
    <s v="ONSTR"/>
    <x v="30"/>
    <s v="EXT"/>
    <m/>
    <s v="B.14)"/>
    <s v="14) oneri diversi di gestione"/>
    <x v="2"/>
  </r>
  <r>
    <x v="0"/>
    <x v="41"/>
    <x v="297"/>
    <x v="446"/>
    <n v="45519.82"/>
    <s v="Export_CoGe"/>
    <x v="0"/>
    <s v="SERST"/>
    <x v="8"/>
    <s v="COSTI"/>
    <m/>
    <s v="B.7)"/>
    <s v="7) per servizi"/>
    <x v="2"/>
  </r>
  <r>
    <x v="0"/>
    <x v="41"/>
    <x v="394"/>
    <x v="393"/>
    <n v="2640"/>
    <s v="Export_CoGe"/>
    <x v="0"/>
    <s v="SERST"/>
    <x v="8"/>
    <s v="COSTI"/>
    <m/>
    <s v="B.7)"/>
    <s v="7) per servizi"/>
    <x v="2"/>
  </r>
  <r>
    <x v="0"/>
    <x v="41"/>
    <x v="68"/>
    <x v="68"/>
    <n v="4170.84"/>
    <s v="Export_CoGe"/>
    <x v="0"/>
    <s v="COSGS"/>
    <x v="4"/>
    <s v="COSTI"/>
    <m/>
    <s v="B.7)"/>
    <s v="7) per servizi"/>
    <x v="2"/>
  </r>
  <r>
    <x v="0"/>
    <x v="41"/>
    <x v="395"/>
    <x v="394"/>
    <n v="4195.68"/>
    <s v="Export_CoGe"/>
    <x v="0"/>
    <s v="COSGS"/>
    <x v="4"/>
    <s v="COSTI"/>
    <m/>
    <s v="B.7)"/>
    <s v="7) per servizi"/>
    <x v="2"/>
  </r>
  <r>
    <x v="0"/>
    <x v="41"/>
    <x v="298"/>
    <x v="298"/>
    <n v="10200"/>
    <s v="Export_CoGe"/>
    <x v="0"/>
    <s v="COSGS"/>
    <x v="4"/>
    <s v="COSTI"/>
    <m/>
    <s v="B.7)"/>
    <s v="7) per servizi"/>
    <x v="2"/>
  </r>
  <r>
    <x v="0"/>
    <x v="41"/>
    <x v="375"/>
    <x v="374"/>
    <n v="3223.3199999999997"/>
    <s v="Export_CoGe"/>
    <x v="0"/>
    <s v="SERIN"/>
    <x v="6"/>
    <s v="PRD"/>
    <m/>
    <s v="B.7)"/>
    <s v="7) per servizi"/>
    <x v="2"/>
  </r>
  <r>
    <x v="0"/>
    <x v="41"/>
    <x v="368"/>
    <x v="367"/>
    <n v="800"/>
    <s v="Export_CoGe"/>
    <x v="0"/>
    <s v="COSGS"/>
    <x v="4"/>
    <s v="COSTI"/>
    <m/>
    <s v="B.7)"/>
    <s v="7) per servizi"/>
    <x v="2"/>
  </r>
  <r>
    <x v="0"/>
    <x v="41"/>
    <x v="69"/>
    <x v="69"/>
    <n v="10545.699999999999"/>
    <s v="Export_CoGe"/>
    <x v="0"/>
    <s v="COSGS"/>
    <x v="4"/>
    <s v="COSTI"/>
    <m/>
    <s v="B.7)"/>
    <s v="7) per servizi"/>
    <x v="2"/>
  </r>
  <r>
    <x v="0"/>
    <x v="41"/>
    <x v="71"/>
    <x v="71"/>
    <n v="1656.87"/>
    <s v="Export_CoGe"/>
    <x v="0"/>
    <s v="SERIN"/>
    <x v="6"/>
    <s v="PRD"/>
    <m/>
    <s v="B.7)"/>
    <s v="7) per servizi"/>
    <x v="3"/>
  </r>
  <r>
    <x v="0"/>
    <x v="41"/>
    <x v="75"/>
    <x v="75"/>
    <n v="1502.19"/>
    <s v="Export_CoGe"/>
    <x v="0"/>
    <s v="COSGS"/>
    <x v="4"/>
    <s v="COSTI"/>
    <m/>
    <s v="B.7)"/>
    <s v="7) per servizi"/>
    <x v="2"/>
  </r>
  <r>
    <x v="0"/>
    <x v="41"/>
    <x v="76"/>
    <x v="76"/>
    <n v="539.07000000000005"/>
    <s v="Export_CoGe"/>
    <x v="0"/>
    <s v="COSGS"/>
    <x v="4"/>
    <s v="COSTI"/>
    <m/>
    <s v="B.7)"/>
    <s v="7) per servizi"/>
    <x v="2"/>
  </r>
  <r>
    <x v="0"/>
    <x v="41"/>
    <x v="417"/>
    <x v="416"/>
    <n v="114.13"/>
    <s v="Export_CoGe"/>
    <x v="0"/>
    <s v="SERIN"/>
    <x v="6"/>
    <s v="PRD"/>
    <m/>
    <s v="B.7)"/>
    <s v="7) per servizi"/>
    <x v="3"/>
  </r>
  <r>
    <x v="0"/>
    <x v="41"/>
    <x v="77"/>
    <x v="77"/>
    <n v="6660.57"/>
    <s v="Export_CoGe"/>
    <x v="0"/>
    <s v="SERST"/>
    <x v="8"/>
    <s v="COSTI"/>
    <m/>
    <s v="B.7)"/>
    <s v="7) per servizi"/>
    <x v="2"/>
  </r>
  <r>
    <x v="0"/>
    <x v="41"/>
    <x v="79"/>
    <x v="79"/>
    <n v="4834.8"/>
    <s v="Export_CoGe"/>
    <x v="0"/>
    <s v="SERIN"/>
    <x v="6"/>
    <s v="PRD"/>
    <m/>
    <s v="B.7)"/>
    <s v="7) per servizi"/>
    <x v="0"/>
  </r>
  <r>
    <x v="0"/>
    <x v="41"/>
    <x v="81"/>
    <x v="81"/>
    <n v="494.5"/>
    <s v="Export_CoGe"/>
    <x v="0"/>
    <s v="SERST"/>
    <x v="8"/>
    <s v="COSTI"/>
    <m/>
    <s v="B.7)"/>
    <s v="7) per servizi"/>
    <x v="2"/>
  </r>
  <r>
    <x v="0"/>
    <x v="41"/>
    <x v="83"/>
    <x v="83"/>
    <n v="173.8"/>
    <s v="Export_CoGe"/>
    <x v="0"/>
    <s v="SERST"/>
    <x v="8"/>
    <s v="COSTI"/>
    <m/>
    <s v="B.7)"/>
    <s v="7) per servizi"/>
    <x v="2"/>
  </r>
  <r>
    <x v="0"/>
    <x v="41"/>
    <x v="85"/>
    <x v="85"/>
    <n v="4825.79"/>
    <s v="Export_CoGe"/>
    <x v="0"/>
    <s v="SERIN"/>
    <x v="6"/>
    <s v="PRD"/>
    <m/>
    <s v="B.7)"/>
    <s v="7) per servizi"/>
    <x v="2"/>
  </r>
  <r>
    <x v="0"/>
    <x v="41"/>
    <x v="87"/>
    <x v="87"/>
    <n v="917.95999999999935"/>
    <s v="Export_CoGe"/>
    <x v="0"/>
    <s v="SERST"/>
    <x v="8"/>
    <s v="COSTI"/>
    <m/>
    <s v="B.7)"/>
    <s v="7) per servizi"/>
    <x v="2"/>
  </r>
  <r>
    <x v="0"/>
    <x v="41"/>
    <x v="89"/>
    <x v="89"/>
    <n v="16057.2"/>
    <s v="Export_CoGe"/>
    <x v="0"/>
    <s v="SERST"/>
    <x v="8"/>
    <s v="COSTI"/>
    <m/>
    <s v="B.7)"/>
    <s v="7) per servizi"/>
    <x v="2"/>
  </r>
  <r>
    <x v="0"/>
    <x v="41"/>
    <x v="429"/>
    <x v="429"/>
    <n v="7.4399999999999995"/>
    <s v="Export_CoGe"/>
    <x v="0"/>
    <s v="SERIN"/>
    <x v="6"/>
    <s v="PRD"/>
    <m/>
    <s v="B.7)"/>
    <s v="7) per servizi"/>
    <x v="3"/>
  </r>
  <r>
    <x v="0"/>
    <x v="41"/>
    <x v="93"/>
    <x v="93"/>
    <n v="9450"/>
    <s v="Export_CoGe"/>
    <x v="0"/>
    <s v="COSGS"/>
    <x v="4"/>
    <s v="COSTI"/>
    <m/>
    <s v="B.7)"/>
    <s v="7) per servizi"/>
    <x v="2"/>
  </r>
  <r>
    <x v="0"/>
    <x v="41"/>
    <x v="99"/>
    <x v="99"/>
    <n v="1804.6899999999998"/>
    <s v="Export_CoGe"/>
    <x v="0"/>
    <s v="SERST"/>
    <x v="8"/>
    <s v="COSTI"/>
    <m/>
    <s v="B.7)"/>
    <s v="7) per servizi"/>
    <x v="6"/>
  </r>
  <r>
    <x v="0"/>
    <x v="41"/>
    <x v="100"/>
    <x v="100"/>
    <n v="5073.8700000000008"/>
    <s v="Export_CoGe"/>
    <x v="0"/>
    <s v="COSGS"/>
    <x v="4"/>
    <s v="COSTI"/>
    <m/>
    <s v="B.7)"/>
    <s v="7) per servizi"/>
    <x v="2"/>
  </r>
  <r>
    <x v="0"/>
    <x v="41"/>
    <x v="103"/>
    <x v="103"/>
    <n v="5398.7199999999993"/>
    <s v="Export_CoGe"/>
    <x v="0"/>
    <s v="COSGS"/>
    <x v="4"/>
    <s v="COSTI"/>
    <m/>
    <s v="B.7)"/>
    <s v="7) per servizi"/>
    <x v="2"/>
  </r>
  <r>
    <x v="0"/>
    <x v="41"/>
    <x v="104"/>
    <x v="104"/>
    <n v="2426.7400000000002"/>
    <s v="Export_CoGe"/>
    <x v="0"/>
    <s v="COSGS"/>
    <x v="4"/>
    <s v="COSTI"/>
    <m/>
    <s v="B.7)"/>
    <s v="7) per servizi"/>
    <x v="5"/>
  </r>
  <r>
    <x v="0"/>
    <x v="41"/>
    <x v="106"/>
    <x v="106"/>
    <n v="1837.93"/>
    <s v="Export_CoGe"/>
    <x v="0"/>
    <s v="COSGS"/>
    <x v="4"/>
    <s v="COSTI"/>
    <m/>
    <s v="B.7)"/>
    <s v="7) per servizi"/>
    <x v="5"/>
  </r>
  <r>
    <x v="0"/>
    <x v="41"/>
    <x v="108"/>
    <x v="108"/>
    <n v="4638.5500000000084"/>
    <s v="Export_CoGe"/>
    <x v="0"/>
    <s v="COSGS"/>
    <x v="4"/>
    <s v="COSTI"/>
    <m/>
    <s v="B.7)"/>
    <s v="7) per servizi"/>
    <x v="5"/>
  </r>
  <r>
    <x v="0"/>
    <x v="41"/>
    <x v="110"/>
    <x v="110"/>
    <n v="528.84"/>
    <s v="Export_CoGe"/>
    <x v="0"/>
    <s v="COSGS"/>
    <x v="4"/>
    <s v="COSTI"/>
    <m/>
    <s v="B.7)"/>
    <s v="7) per servizi"/>
    <x v="5"/>
  </r>
  <r>
    <x v="0"/>
    <x v="41"/>
    <x v="111"/>
    <x v="111"/>
    <n v="1719"/>
    <s v="Export_CoGe"/>
    <x v="0"/>
    <s v="COSGS"/>
    <x v="4"/>
    <s v="COSTI"/>
    <m/>
    <s v="B.7)"/>
    <s v="7) per servizi"/>
    <x v="2"/>
  </r>
  <r>
    <x v="0"/>
    <x v="41"/>
    <x v="112"/>
    <x v="112"/>
    <n v="33889.56"/>
    <s v="Export_CoGe"/>
    <x v="0"/>
    <s v="SERST"/>
    <x v="8"/>
    <s v="COSTI"/>
    <m/>
    <s v="B.7)"/>
    <s v="7) per servizi"/>
    <x v="2"/>
  </r>
  <r>
    <x v="0"/>
    <x v="41"/>
    <x v="408"/>
    <x v="438"/>
    <n v="14891.59"/>
    <s v="Export_CoGe"/>
    <x v="0"/>
    <s v="SERST"/>
    <x v="8"/>
    <s v="COSTI"/>
    <s v="SPESGRANT"/>
    <s v="B.7)"/>
    <s v="7) per servizi"/>
    <x v="8"/>
  </r>
  <r>
    <x v="0"/>
    <x v="41"/>
    <x v="113"/>
    <x v="113"/>
    <n v="14758.810000000003"/>
    <s v="Export_CoGe"/>
    <x v="0"/>
    <s v="SERIN"/>
    <x v="6"/>
    <s v="PRD"/>
    <m/>
    <s v="B.7)"/>
    <s v="7) per servizi"/>
    <x v="3"/>
  </r>
  <r>
    <x v="0"/>
    <x v="41"/>
    <x v="114"/>
    <x v="114"/>
    <n v="2601.62"/>
    <s v="Export_CoGe"/>
    <x v="0"/>
    <s v="SERIN"/>
    <x v="6"/>
    <s v="PRD"/>
    <m/>
    <s v="B.7)"/>
    <s v="7) per servizi"/>
    <x v="3"/>
  </r>
  <r>
    <x v="0"/>
    <x v="41"/>
    <x v="116"/>
    <x v="116"/>
    <n v="13041"/>
    <s v="Export_CoGe"/>
    <x v="0"/>
    <s v="SERST"/>
    <x v="8"/>
    <s v="COSTI"/>
    <m/>
    <s v="B.7)"/>
    <s v="7) per servizi"/>
    <x v="2"/>
  </r>
  <r>
    <x v="0"/>
    <x v="41"/>
    <x v="118"/>
    <x v="118"/>
    <n v="439.94"/>
    <s v="Export_CoGe"/>
    <x v="0"/>
    <s v="SERST"/>
    <x v="8"/>
    <s v="COSTI"/>
    <m/>
    <s v="B.7)"/>
    <s v="7) per servizi"/>
    <x v="2"/>
  </r>
  <r>
    <x v="0"/>
    <x v="41"/>
    <x v="119"/>
    <x v="119"/>
    <n v="6812.0499999999993"/>
    <s v="Export_CoGe"/>
    <x v="0"/>
    <s v="SERST"/>
    <x v="8"/>
    <s v="COSTI"/>
    <m/>
    <s v="B.7)"/>
    <s v="7) per servizi"/>
    <x v="2"/>
  </r>
  <r>
    <x v="0"/>
    <x v="41"/>
    <x v="357"/>
    <x v="356"/>
    <n v="2527.89"/>
    <s v="Export_CoGe"/>
    <x v="0"/>
    <s v="ONSTR"/>
    <x v="30"/>
    <s v="EXT"/>
    <m/>
    <s v="B.14)"/>
    <s v="14) oneri diversi di gestione"/>
    <x v="2"/>
  </r>
  <r>
    <x v="0"/>
    <x v="41"/>
    <x v="123"/>
    <x v="123"/>
    <n v="4070.0299999999997"/>
    <s v="Export_CoGe"/>
    <x v="0"/>
    <s v="SERST"/>
    <x v="8"/>
    <s v="COSTI"/>
    <m/>
    <s v="B.7)"/>
    <s v="7) per servizi"/>
    <x v="2"/>
  </r>
  <r>
    <x v="0"/>
    <x v="41"/>
    <x v="127"/>
    <x v="127"/>
    <n v="968.67999999999938"/>
    <s v="Export_CoGe"/>
    <x v="0"/>
    <s v="SERST"/>
    <x v="8"/>
    <s v="COSTI"/>
    <m/>
    <s v="B.7)"/>
    <s v="7) per servizi"/>
    <x v="4"/>
  </r>
  <r>
    <x v="0"/>
    <x v="41"/>
    <x v="129"/>
    <x v="129"/>
    <n v="14.92"/>
    <s v="Export_CoGe"/>
    <x v="0"/>
    <s v="COSGS"/>
    <x v="4"/>
    <s v="COSTI"/>
    <m/>
    <s v="B.7)"/>
    <s v="7) per servizi"/>
    <x v="2"/>
  </r>
  <r>
    <x v="0"/>
    <x v="41"/>
    <x v="301"/>
    <x v="301"/>
    <n v="29.700000000000003"/>
    <s v="Export_CoGe"/>
    <x v="0"/>
    <s v="COSGS"/>
    <x v="4"/>
    <s v="COSTI"/>
    <m/>
    <s v="B.7)"/>
    <s v="7) per servizi"/>
    <x v="2"/>
  </r>
  <r>
    <x v="0"/>
    <x v="41"/>
    <x v="131"/>
    <x v="131"/>
    <n v="8"/>
    <s v="Export_CoGe"/>
    <x v="0"/>
    <s v="COSGS"/>
    <x v="4"/>
    <s v="COSTI"/>
    <m/>
    <s v="B.7)"/>
    <s v="7) per servizi"/>
    <x v="2"/>
  </r>
  <r>
    <x v="0"/>
    <x v="41"/>
    <x v="361"/>
    <x v="360"/>
    <n v="5367.99"/>
    <s v="Export_CoGe"/>
    <x v="0"/>
    <s v="SERST"/>
    <x v="8"/>
    <s v="COSTI"/>
    <m/>
    <s v="B.7)"/>
    <s v="7) per servizi"/>
    <x v="6"/>
  </r>
  <r>
    <x v="0"/>
    <x v="41"/>
    <x v="362"/>
    <x v="361"/>
    <n v="3930"/>
    <s v="Export_CoGe"/>
    <x v="0"/>
    <s v="SERST"/>
    <x v="8"/>
    <s v="COSTI"/>
    <s v="CONSGRANT"/>
    <s v="B.7)"/>
    <s v="7) per servizi"/>
    <x v="8"/>
  </r>
  <r>
    <x v="0"/>
    <x v="41"/>
    <x v="363"/>
    <x v="362"/>
    <n v="1968"/>
    <s v="Export_CoGe"/>
    <x v="0"/>
    <s v="SERST"/>
    <x v="8"/>
    <s v="COSTI"/>
    <m/>
    <s v="B.7)"/>
    <s v="7) per servizi"/>
    <x v="2"/>
  </r>
  <r>
    <x v="0"/>
    <x v="41"/>
    <x v="358"/>
    <x v="357"/>
    <n v="100.36"/>
    <s v="Export_CoGe"/>
    <x v="0"/>
    <s v="SERST"/>
    <x v="8"/>
    <s v="COSTI"/>
    <s v="SPESGRANT"/>
    <s v="B.7)"/>
    <s v="7) per servizi"/>
    <x v="6"/>
  </r>
  <r>
    <x v="0"/>
    <x v="41"/>
    <x v="137"/>
    <x v="424"/>
    <n v="12250"/>
    <s v="Export_CoGe"/>
    <x v="0"/>
    <s v="AFFIT"/>
    <x v="17"/>
    <s v="AFF"/>
    <m/>
    <s v="B.8)"/>
    <s v="8) per godimento di beni di terzi"/>
    <x v="2"/>
  </r>
  <r>
    <x v="0"/>
    <x v="41"/>
    <x v="138"/>
    <x v="138"/>
    <n v="4000"/>
    <s v="Export_CoGe"/>
    <x v="0"/>
    <s v="AFFIT"/>
    <x v="17"/>
    <s v="AFF"/>
    <m/>
    <s v="B.8)"/>
    <s v="8) per godimento di beni di terzi"/>
    <x v="2"/>
  </r>
  <r>
    <x v="0"/>
    <x v="41"/>
    <x v="140"/>
    <x v="140"/>
    <n v="400"/>
    <s v="Export_CoGe"/>
    <x v="0"/>
    <s v="AFFIT"/>
    <x v="17"/>
    <s v="AFF"/>
    <m/>
    <s v="B.8)"/>
    <s v="8) per godimento di beni di terzi"/>
    <x v="2"/>
  </r>
  <r>
    <x v="0"/>
    <x v="41"/>
    <x v="143"/>
    <x v="143"/>
    <n v="300"/>
    <s v="Export_CoGe"/>
    <x v="0"/>
    <s v="AFFIT"/>
    <x v="17"/>
    <s v="AFF"/>
    <m/>
    <s v="B.8)"/>
    <s v="8) per godimento di beni di terzi"/>
    <x v="2"/>
  </r>
  <r>
    <x v="0"/>
    <x v="41"/>
    <x v="409"/>
    <x v="408"/>
    <n v="7683.6"/>
    <s v="Export_CoGe"/>
    <x v="0"/>
    <s v="AFFIT"/>
    <x v="17"/>
    <s v="AFF"/>
    <m/>
    <s v="B.8)"/>
    <s v="8) per godimento di beni di terzi"/>
    <x v="2"/>
  </r>
  <r>
    <x v="0"/>
    <x v="41"/>
    <x v="155"/>
    <x v="155"/>
    <n v="9969.5"/>
    <s v="Export_CoGe"/>
    <x v="0"/>
    <s v="COSGS"/>
    <x v="4"/>
    <s v="COSTI"/>
    <m/>
    <s v="B.8)"/>
    <s v="8) per godimento di beni di terzi"/>
    <x v="2"/>
  </r>
  <r>
    <x v="0"/>
    <x v="41"/>
    <x v="156"/>
    <x v="156"/>
    <n v="4973.1899999999996"/>
    <s v="Export_CoGe"/>
    <x v="0"/>
    <s v="COSGS"/>
    <x v="4"/>
    <s v="COSTI"/>
    <m/>
    <s v="B.8)"/>
    <s v="8) per godimento di beni di terzi"/>
    <x v="2"/>
  </r>
  <r>
    <x v="0"/>
    <x v="41"/>
    <x v="406"/>
    <x v="405"/>
    <n v="3663.51"/>
    <s v="Export_CoGe"/>
    <x v="0"/>
    <s v="COSGS"/>
    <x v="4"/>
    <s v="COSTI"/>
    <m/>
    <s v="B.8)"/>
    <s v="8) per godimento di beni di terzi"/>
    <x v="3"/>
  </r>
  <r>
    <x v="0"/>
    <x v="41"/>
    <x v="176"/>
    <x v="176"/>
    <n v="6804.6399999999994"/>
    <s v="Export_CoGe"/>
    <x v="0"/>
    <s v="AMMST"/>
    <x v="24"/>
    <s v="AMM"/>
    <m/>
    <s v="B.10)"/>
    <s v="10) Ammortamenti e svalutazioni"/>
    <x v="7"/>
  </r>
  <r>
    <x v="0"/>
    <x v="41"/>
    <x v="180"/>
    <x v="180"/>
    <n v="1581.96"/>
    <s v="Export_CoGe"/>
    <x v="0"/>
    <s v="AMMST"/>
    <x v="24"/>
    <s v="AMM"/>
    <m/>
    <s v="B.10)"/>
    <s v="10) Ammortamenti e svalutazioni"/>
    <x v="7"/>
  </r>
  <r>
    <x v="0"/>
    <x v="41"/>
    <x v="182"/>
    <x v="182"/>
    <n v="11956.16"/>
    <s v="Export_CoGe"/>
    <x v="0"/>
    <s v="AMMIN"/>
    <x v="26"/>
    <s v="AMM"/>
    <m/>
    <s v="B.10)"/>
    <s v="10) Ammortamenti e svalutazioni"/>
    <x v="7"/>
  </r>
  <r>
    <x v="0"/>
    <x v="41"/>
    <x v="184"/>
    <x v="184"/>
    <n v="4854.04"/>
    <s v="Export_CoGe"/>
    <x v="0"/>
    <s v="AMMST"/>
    <x v="24"/>
    <s v="AMM"/>
    <m/>
    <s v="B.10)"/>
    <s v="10) Ammortamenti e svalutazioni"/>
    <x v="7"/>
  </r>
  <r>
    <x v="0"/>
    <x v="41"/>
    <x v="186"/>
    <x v="186"/>
    <n v="10288.36"/>
    <s v="Export_CoGe"/>
    <x v="0"/>
    <s v="AMMIN"/>
    <x v="26"/>
    <s v="AMM"/>
    <m/>
    <s v="B.10)"/>
    <s v="10) Ammortamenti e svalutazioni"/>
    <x v="7"/>
  </r>
  <r>
    <x v="0"/>
    <x v="41"/>
    <x v="188"/>
    <x v="188"/>
    <n v="6939.6"/>
    <s v="Export_CoGe"/>
    <x v="0"/>
    <s v="AMMIN"/>
    <x v="26"/>
    <s v="AMM"/>
    <m/>
    <s v="B.10)"/>
    <s v="10) Ammortamenti e svalutazioni"/>
    <x v="7"/>
  </r>
  <r>
    <x v="0"/>
    <x v="41"/>
    <x v="190"/>
    <x v="190"/>
    <n v="1855.2"/>
    <s v="Export_CoGe"/>
    <x v="0"/>
    <s v="AMMST"/>
    <x v="24"/>
    <s v="AMM"/>
    <m/>
    <s v="B.10)"/>
    <s v="10) Ammortamenti e svalutazioni"/>
    <x v="7"/>
  </r>
  <r>
    <x v="0"/>
    <x v="41"/>
    <x v="192"/>
    <x v="192"/>
    <n v="427.84"/>
    <s v="Export_CoGe"/>
    <x v="0"/>
    <s v="AMMST"/>
    <x v="24"/>
    <s v="AMM"/>
    <m/>
    <s v="B.10)"/>
    <s v="10) Ammortamenti e svalutazioni"/>
    <x v="7"/>
  </r>
  <r>
    <x v="0"/>
    <x v="41"/>
    <x v="196"/>
    <x v="196"/>
    <n v="100.56"/>
    <s v="Export_CoGe"/>
    <x v="0"/>
    <s v="AMMIN"/>
    <x v="26"/>
    <s v="AMM"/>
    <m/>
    <s v="B.10)"/>
    <s v="10) Ammortamenti e svalutazioni"/>
    <x v="7"/>
  </r>
  <r>
    <x v="0"/>
    <x v="41"/>
    <x v="198"/>
    <x v="198"/>
    <n v="191574.1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41"/>
    <x v="200"/>
    <x v="200"/>
    <n v="460381.31"/>
    <s v="Export_CoGe"/>
    <x v="0"/>
    <s v="VARMP"/>
    <x v="28"/>
    <s v="ACQ"/>
    <m/>
    <s v="B.11)"/>
    <s v="11) variazioni delle rimanenze di materie prime, sussidiarie, di consumo e di merci"/>
    <x v="3"/>
  </r>
  <r>
    <x v="0"/>
    <x v="41"/>
    <x v="203"/>
    <x v="203"/>
    <n v="4437.5"/>
    <s v="Export_CoGe"/>
    <x v="0"/>
    <s v="COSGS"/>
    <x v="4"/>
    <s v="COSTI"/>
    <m/>
    <s v="B.14)"/>
    <s v="14) oneri diversi di gestione"/>
    <x v="2"/>
  </r>
  <r>
    <x v="0"/>
    <x v="41"/>
    <x v="208"/>
    <x v="208"/>
    <n v="115.5"/>
    <s v="Export_CoGe"/>
    <x v="0"/>
    <s v="COSGS"/>
    <x v="4"/>
    <s v="COSTI"/>
    <m/>
    <s v="B.14)"/>
    <s v="14) oneri diversi di gestione"/>
    <x v="2"/>
  </r>
  <r>
    <x v="0"/>
    <x v="41"/>
    <x v="217"/>
    <x v="217"/>
    <n v="11511.32"/>
    <s v="Export_CoGe"/>
    <x v="0"/>
    <s v="ONSTR"/>
    <x v="30"/>
    <s v="EXT"/>
    <m/>
    <s v="B.14)"/>
    <s v="14) oneri diversi di gestione"/>
    <x v="2"/>
  </r>
  <r>
    <x v="0"/>
    <x v="41"/>
    <x v="219"/>
    <x v="219"/>
    <n v="355.75999999999993"/>
    <s v="Export_CoGe"/>
    <x v="0"/>
    <s v="COSGS"/>
    <x v="4"/>
    <s v="COSTI"/>
    <m/>
    <s v="B.14)"/>
    <s v="14) oneri diversi di gestione"/>
    <x v="2"/>
  </r>
  <r>
    <x v="0"/>
    <x v="41"/>
    <x v="225"/>
    <x v="225"/>
    <n v="2.0400000000000045"/>
    <s v="Export_CoGe"/>
    <x v="0"/>
    <s v="COSGS"/>
    <x v="4"/>
    <s v="COSTI"/>
    <m/>
    <s v="B.14)"/>
    <s v="14) oneri diversi di gestione"/>
    <x v="2"/>
  </r>
  <r>
    <x v="0"/>
    <x v="41"/>
    <x v="226"/>
    <x v="226"/>
    <n v="-336.71"/>
    <s v="Export_CoGe"/>
    <x v="0"/>
    <s v="ONSTR"/>
    <x v="30"/>
    <s v="EXT"/>
    <m/>
    <s v="B.14)"/>
    <s v="14) oneri diversi di gestione"/>
    <x v="2"/>
  </r>
  <r>
    <x v="0"/>
    <x v="41"/>
    <x v="306"/>
    <x v="306"/>
    <n v="826.50000000000102"/>
    <s v="Export_CoGe"/>
    <x v="0"/>
    <s v="COSGS"/>
    <x v="4"/>
    <s v="COSTI"/>
    <m/>
    <s v="B.14)"/>
    <s v="14) oneri diversi di gestione"/>
    <x v="4"/>
  </r>
  <r>
    <x v="0"/>
    <x v="41"/>
    <x v="233"/>
    <x v="233"/>
    <n v="2143.92"/>
    <s v="Export_CoGe"/>
    <x v="0"/>
    <s v="ONFIN"/>
    <x v="32"/>
    <s v="FIN"/>
    <m/>
    <s v="C.17)"/>
    <s v="17) interessi e altri oneri finanziari"/>
    <x v="7"/>
  </r>
  <r>
    <x v="0"/>
    <x v="41"/>
    <x v="235"/>
    <x v="235"/>
    <n v="184.99"/>
    <s v="Export_CoGe"/>
    <x v="0"/>
    <s v="ONFIN"/>
    <x v="32"/>
    <s v="FIN"/>
    <m/>
    <s v="C.17)"/>
    <s v="17) interessi e altri oneri finanziari"/>
    <x v="7"/>
  </r>
  <r>
    <x v="0"/>
    <x v="41"/>
    <x v="349"/>
    <x v="348"/>
    <n v="16366.509999999995"/>
    <s v="Export_CoGe"/>
    <x v="0"/>
    <s v="ONFIN"/>
    <x v="32"/>
    <s v="FIN"/>
    <m/>
    <s v="C.17)"/>
    <s v="17) interessi e altri oneri finanziari"/>
    <x v="7"/>
  </r>
  <r>
    <x v="0"/>
    <x v="41"/>
    <x v="239"/>
    <x v="239"/>
    <n v="-2153492.6600000006"/>
    <s v="Export_CoGe"/>
    <x v="0"/>
    <s v="RICOP"/>
    <x v="33"/>
    <s v="RIC"/>
    <m/>
    <s v="A.1)"/>
    <s v="1) ricavi delle vendite e delle prestazioni"/>
    <x v="5"/>
  </r>
  <r>
    <x v="0"/>
    <x v="41"/>
    <x v="243"/>
    <x v="243"/>
    <n v="379.94000000000017"/>
    <s v="Export_CoGe"/>
    <x v="0"/>
    <s v="RICOP"/>
    <x v="33"/>
    <s v="RIC"/>
    <m/>
    <s v="A.1)"/>
    <s v="1) ricavi delle vendite e delle prestazioni"/>
    <x v="6"/>
  </r>
  <r>
    <x v="0"/>
    <x v="41"/>
    <x v="244"/>
    <x v="244"/>
    <n v="-119.95"/>
    <s v="Export_CoGe"/>
    <x v="0"/>
    <s v="RICOP"/>
    <x v="33"/>
    <s v="RIC"/>
    <m/>
    <s v="A.1)"/>
    <s v="1) ricavi delle vendite e delle prestazioni"/>
    <x v="6"/>
  </r>
  <r>
    <x v="0"/>
    <x v="41"/>
    <x v="385"/>
    <x v="384"/>
    <n v="-11506"/>
    <s v="Export_CoGe"/>
    <x v="0"/>
    <s v="RICOP"/>
    <x v="33"/>
    <s v="RIC"/>
    <m/>
    <s v="A.1)"/>
    <s v="1) ricavi delle vendite e delle prestazioni"/>
    <x v="6"/>
  </r>
  <r>
    <x v="0"/>
    <x v="41"/>
    <x v="372"/>
    <x v="371"/>
    <n v="-25300"/>
    <s v="Export_CoGe"/>
    <x v="0"/>
    <s v="RICOP"/>
    <x v="33"/>
    <s v="RIC"/>
    <m/>
    <s v="A.1)"/>
    <s v="1) ricavi delle vendite e delle prestazioni"/>
    <x v="6"/>
  </r>
  <r>
    <x v="0"/>
    <x v="41"/>
    <x v="247"/>
    <x v="247"/>
    <n v="-96852"/>
    <s v="Export_CoGe"/>
    <x v="0"/>
    <s v="ONSTR"/>
    <x v="30"/>
    <s v="EXT"/>
    <m/>
    <s v="B.14)"/>
    <s v="14) oneri diversi di gestione"/>
    <x v="2"/>
  </r>
  <r>
    <x v="0"/>
    <x v="41"/>
    <x v="250"/>
    <x v="250"/>
    <n v="-119150.12999999993"/>
    <s v="Export_CoGe"/>
    <x v="0"/>
    <s v="CORR"/>
    <x v="35"/>
    <s v="CORR"/>
    <m/>
    <s v="A.1)"/>
    <s v="1) ricavi delle vendite e delle prestazioni"/>
    <x v="6"/>
  </r>
  <r>
    <x v="0"/>
    <x v="41"/>
    <x v="254"/>
    <x v="254"/>
    <n v="-187336.06000000006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41"/>
    <x v="255"/>
    <x v="255"/>
    <n v="-460409.04000000004"/>
    <s v="Export_CoGe"/>
    <x v="0"/>
    <s v="VARMP"/>
    <x v="28"/>
    <s v="ACQ"/>
    <m/>
    <s v="B.11)"/>
    <s v="11) variazioni delle rimanenze di materie prime, sussidiarie, di consumo e di merci"/>
    <x v="3"/>
  </r>
  <r>
    <x v="0"/>
    <x v="41"/>
    <x v="259"/>
    <x v="259"/>
    <n v="-0.31000000000994987"/>
    <s v="Export_CoGe"/>
    <x v="0"/>
    <s v="ALTRI"/>
    <x v="34"/>
    <s v="ALTRI"/>
    <m/>
    <s v="A.5)"/>
    <s v="5) altri ricavi e proventi, con separata indicazione dei contributi in conto esercizio"/>
    <x v="2"/>
  </r>
  <r>
    <x v="0"/>
    <x v="41"/>
    <x v="308"/>
    <x v="308"/>
    <n v="-5"/>
    <s v="Export_CoGe"/>
    <x v="0"/>
    <s v="ALTRI"/>
    <x v="34"/>
    <s v="ALTRI"/>
    <m/>
    <s v="A.5)"/>
    <s v="5) altri ricavi e proventi, con separata indicazione dei contributi in conto esercizio"/>
    <x v="2"/>
  </r>
  <r>
    <x v="0"/>
    <x v="41"/>
    <x v="309"/>
    <x v="309"/>
    <n v="-4480.5"/>
    <s v="Export_CoGe"/>
    <x v="0"/>
    <s v="ALTRI"/>
    <x v="34"/>
    <s v="ALTRI"/>
    <m/>
    <s v="A.5)"/>
    <s v="5) altri ricavi e proventi, con separata indicazione dei contributi in conto esercizio"/>
    <x v="2"/>
  </r>
  <r>
    <x v="0"/>
    <x v="41"/>
    <x v="266"/>
    <x v="266"/>
    <n v="-2868.85"/>
    <s v="Export_CoGe"/>
    <x v="0"/>
    <s v="ONSTR"/>
    <x v="30"/>
    <s v="EXT"/>
    <m/>
    <s v="A.5)"/>
    <s v="5) altri ricavi e proventi, con separata indicazione dei contributi in conto esercizio"/>
    <x v="2"/>
  </r>
  <r>
    <x v="0"/>
    <x v="41"/>
    <x v="401"/>
    <x v="400"/>
    <n v="-1693.26"/>
    <s v="Export_CoGe"/>
    <x v="0"/>
    <s v="ACQDI"/>
    <x v="0"/>
    <s v="ACQ"/>
    <m/>
    <s v="A.5)"/>
    <s v="5) altri ricavi e proventi, con separata indicazione dei contributi in conto esercizio"/>
    <x v="7"/>
  </r>
  <r>
    <x v="0"/>
    <x v="41"/>
    <x v="268"/>
    <x v="268"/>
    <n v="-15000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41"/>
    <x v="270"/>
    <x v="270"/>
    <n v="-141308.59000000003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41"/>
    <x v="276"/>
    <x v="276"/>
    <n v="-11443.95"/>
    <s v="Export_CoGe"/>
    <x v="0"/>
    <s v="ONFIN"/>
    <x v="32"/>
    <s v="FIN"/>
    <m/>
    <s v="C.16)"/>
    <s v="16) altri proventi finanziari"/>
    <x v="4"/>
  </r>
  <r>
    <x v="0"/>
    <x v="42"/>
    <x v="21"/>
    <x v="21"/>
    <n v="23240"/>
    <s v="Export_CoGe"/>
    <x v="1"/>
    <s v="24.I.MAT"/>
    <x v="3"/>
    <s v="MAT"/>
    <m/>
    <s v="24.I.MAT"/>
    <s v="Immobilizzazioni Materiali"/>
    <x v="1"/>
  </r>
  <r>
    <x v="0"/>
    <x v="42"/>
    <x v="24"/>
    <x v="24"/>
    <n v="11049.26"/>
    <s v="Export_CoGe"/>
    <x v="1"/>
    <s v="24.I.MAT"/>
    <x v="3"/>
    <s v="MAT"/>
    <m/>
    <s v="24.I.MAT"/>
    <s v="Immobilizzazioni Materiali"/>
    <x v="1"/>
  </r>
  <r>
    <x v="0"/>
    <x v="42"/>
    <x v="45"/>
    <x v="45"/>
    <n v="-49942.510000000242"/>
    <s v="Export_CoGe"/>
    <x v="1"/>
    <s v="26.MAG"/>
    <x v="9"/>
    <s v="MAG"/>
    <m/>
    <s v="26.MAG"/>
    <s v="Rimanenze"/>
    <x v="1"/>
  </r>
  <r>
    <x v="0"/>
    <x v="42"/>
    <x v="49"/>
    <x v="49"/>
    <n v="50486.810000000056"/>
    <s v="Export_CoGe"/>
    <x v="1"/>
    <s v="26.MAG"/>
    <x v="9"/>
    <s v="MAG"/>
    <m/>
    <s v="26.MAG"/>
    <s v="Rimanenze"/>
    <x v="1"/>
  </r>
  <r>
    <x v="0"/>
    <x v="42"/>
    <x v="51"/>
    <x v="51"/>
    <n v="3163339.7500000019"/>
    <s v="Export_CoGe"/>
    <x v="1"/>
    <s v="27.CLI"/>
    <x v="10"/>
    <s v="CLI"/>
    <m/>
    <s v="27.CLI"/>
    <s v="Crediti Commerciali"/>
    <x v="1"/>
  </r>
  <r>
    <x v="0"/>
    <x v="42"/>
    <x v="53"/>
    <x v="53"/>
    <n v="134259.09"/>
    <s v="Export_CoGe"/>
    <x v="1"/>
    <s v="27.CLI"/>
    <x v="10"/>
    <s v="CLI"/>
    <m/>
    <s v="27.CLI"/>
    <s v="Crediti Commerciali"/>
    <x v="1"/>
  </r>
  <r>
    <x v="0"/>
    <x v="42"/>
    <x v="55"/>
    <x v="55"/>
    <n v="7744"/>
    <s v="Export_CoGe"/>
    <x v="1"/>
    <s v="27.CLI"/>
    <x v="10"/>
    <s v="CLI"/>
    <m/>
    <s v="27.CLI"/>
    <s v="Crediti Commerciali"/>
    <x v="1"/>
  </r>
  <r>
    <x v="0"/>
    <x v="42"/>
    <x v="57"/>
    <x v="57"/>
    <n v="-223689.43000000005"/>
    <s v="Export_CoGe"/>
    <x v="1"/>
    <s v="27.CLI"/>
    <x v="10"/>
    <s v="CLI"/>
    <m/>
    <s v="27.CLI"/>
    <s v="Crediti Commerciali"/>
    <x v="1"/>
  </r>
  <r>
    <x v="0"/>
    <x v="42"/>
    <x v="415"/>
    <x v="414"/>
    <n v="112611.42000000025"/>
    <s v="Export_CoGe"/>
    <x v="1"/>
    <s v="29.AC"/>
    <x v="11"/>
    <s v="AC"/>
    <m/>
    <s v="29.AC"/>
    <s v="Altri Crediti"/>
    <x v="1"/>
  </r>
  <r>
    <x v="0"/>
    <x v="42"/>
    <x v="444"/>
    <x v="447"/>
    <n v="-0.41"/>
    <s v="Export_CoGe"/>
    <x v="1"/>
    <s v="31.PTN"/>
    <x v="12"/>
    <s v="PTN"/>
    <m/>
    <s v="31.PTN"/>
    <s v="Crediti Tributari"/>
    <x v="1"/>
  </r>
  <r>
    <x v="0"/>
    <x v="42"/>
    <x v="422"/>
    <x v="421"/>
    <n v="1725.2200000000012"/>
    <s v="Export_CoGe"/>
    <x v="1"/>
    <s v="31.PTN"/>
    <x v="12"/>
    <s v="PTN"/>
    <m/>
    <s v="31.PTN"/>
    <s v="Crediti Tributari"/>
    <x v="1"/>
  </r>
  <r>
    <x v="0"/>
    <x v="42"/>
    <x v="84"/>
    <x v="84"/>
    <n v="4447"/>
    <s v="Export_CoGe"/>
    <x v="1"/>
    <s v="29.AC"/>
    <x v="11"/>
    <s v="AC"/>
    <m/>
    <s v="29.AC"/>
    <s v="Altri Crediti"/>
    <x v="1"/>
  </r>
  <r>
    <x v="0"/>
    <x v="42"/>
    <x v="86"/>
    <x v="86"/>
    <n v="-2973.0000000000036"/>
    <s v="Export_CoGe"/>
    <x v="1"/>
    <s v="29.AC"/>
    <x v="11"/>
    <s v="AC"/>
    <m/>
    <s v="29.AC"/>
    <s v="Altri Crediti"/>
    <x v="1"/>
  </r>
  <r>
    <x v="0"/>
    <x v="42"/>
    <x v="88"/>
    <x v="88"/>
    <n v="-183.19999999998652"/>
    <s v="Export_CoGe"/>
    <x v="1"/>
    <s v="30.AD"/>
    <x v="13"/>
    <s v="AD"/>
    <m/>
    <s v="30.AD"/>
    <s v="Altri Crediti"/>
    <x v="1"/>
  </r>
  <r>
    <x v="0"/>
    <x v="42"/>
    <x v="107"/>
    <x v="107"/>
    <n v="-19674.690000000002"/>
    <s v="Export_CoGe"/>
    <x v="1"/>
    <s v="29.AC"/>
    <x v="11"/>
    <s v="AC"/>
    <m/>
    <s v="29.AC"/>
    <s v="Ratei/Risconti Attivi"/>
    <x v="1"/>
  </r>
  <r>
    <x v="0"/>
    <x v="42"/>
    <x v="109"/>
    <x v="109"/>
    <n v="4393.97"/>
    <s v="Export_CoGe"/>
    <x v="1"/>
    <s v="36.LIQ"/>
    <x v="15"/>
    <s v="BREVE "/>
    <m/>
    <s v="36.LIQ"/>
    <s v="Debiti a Breve (Liquidità)"/>
    <x v="1"/>
  </r>
  <r>
    <x v="0"/>
    <x v="42"/>
    <x v="323"/>
    <x v="323"/>
    <n v="158689.62000000002"/>
    <s v="Export_CoGe"/>
    <x v="1"/>
    <s v="36.LIQ"/>
    <x v="15"/>
    <s v="BREVE "/>
    <m/>
    <s v="36.LIQ"/>
    <s v="Debiti a Breve (Liquidità)"/>
    <x v="1"/>
  </r>
  <r>
    <x v="0"/>
    <x v="42"/>
    <x v="117"/>
    <x v="117"/>
    <n v="188570.20999999996"/>
    <s v="Export_CoGe"/>
    <x v="1"/>
    <s v="36.LIQ"/>
    <x v="15"/>
    <s v="BREVE "/>
    <m/>
    <s v="36.LIQ"/>
    <s v="Debiti a Breve (Liquidità)"/>
    <x v="1"/>
  </r>
  <r>
    <x v="0"/>
    <x v="42"/>
    <x v="325"/>
    <x v="199"/>
    <n v="-38885.739999999991"/>
    <s v="Export_CoGe"/>
    <x v="1"/>
    <s v="36.LIQ"/>
    <x v="15"/>
    <s v="BREVE "/>
    <m/>
    <s v="36.LIQ"/>
    <s v="Debiti a Breve (Liquidità)"/>
    <x v="1"/>
  </r>
  <r>
    <x v="0"/>
    <x v="42"/>
    <x v="126"/>
    <x v="126"/>
    <n v="-1874.16"/>
    <s v="Export_CoGe"/>
    <x v="1"/>
    <s v="36.LIQ"/>
    <x v="15"/>
    <s v="BREVE "/>
    <m/>
    <s v="36.LIQ"/>
    <s v="Debiti a Breve (Liquidità)"/>
    <x v="1"/>
  </r>
  <r>
    <x v="0"/>
    <x v="42"/>
    <x v="128"/>
    <x v="128"/>
    <n v="-44540.63"/>
    <s v="Export_CoGe"/>
    <x v="1"/>
    <s v="36.LIQ"/>
    <x v="15"/>
    <s v="BREVE "/>
    <m/>
    <s v="36.LIQ"/>
    <s v="Debiti a Breve (Liquidità)"/>
    <x v="1"/>
  </r>
  <r>
    <x v="0"/>
    <x v="42"/>
    <x v="130"/>
    <x v="130"/>
    <n v="-28811.16"/>
    <s v="Export_CoGe"/>
    <x v="1"/>
    <s v="36.LIQ"/>
    <x v="15"/>
    <s v="BREVE "/>
    <m/>
    <s v="36.LIQ"/>
    <s v="Debiti a Breve (Liquidità)"/>
    <x v="1"/>
  </r>
  <r>
    <x v="0"/>
    <x v="42"/>
    <x v="326"/>
    <x v="440"/>
    <n v="137774.46"/>
    <s v="Export_CoGe"/>
    <x v="1"/>
    <s v="36.LIQ"/>
    <x v="15"/>
    <s v="BREVE "/>
    <m/>
    <s v="36.LIQ"/>
    <s v="Debiti a Breve (Liquidità)"/>
    <x v="1"/>
  </r>
  <r>
    <x v="0"/>
    <x v="42"/>
    <x v="439"/>
    <x v="441"/>
    <n v="5506.5600000000049"/>
    <s v="Export_CoGe"/>
    <x v="1"/>
    <s v="36.LIQ"/>
    <x v="15"/>
    <s v="BREVE "/>
    <m/>
    <s v="36.LIQ"/>
    <s v="Debiti a Breve (Liquidità)"/>
    <x v="1"/>
  </r>
  <r>
    <x v="0"/>
    <x v="42"/>
    <x v="145"/>
    <x v="145"/>
    <n v="-144450"/>
    <s v="Export_CoGe"/>
    <x v="1"/>
    <s v="34.CS"/>
    <x v="18"/>
    <s v="PN"/>
    <m/>
    <s v="34.CS"/>
    <s v="Capitale "/>
    <x v="1"/>
  </r>
  <r>
    <x v="0"/>
    <x v="42"/>
    <x v="157"/>
    <x v="157"/>
    <n v="-8674.5"/>
    <s v="Export_CoGe"/>
    <x v="1"/>
    <s v="23.I.MATFON"/>
    <x v="20"/>
    <s v="MAT"/>
    <m/>
    <s v="23.I.MATFON"/>
    <s v="Immobilizzazioni Materiali"/>
    <x v="1"/>
  </r>
  <r>
    <x v="0"/>
    <x v="42"/>
    <x v="158"/>
    <x v="158"/>
    <n v="-12860.45"/>
    <s v="Export_CoGe"/>
    <x v="1"/>
    <s v="23.I.MATFON"/>
    <x v="20"/>
    <s v="MAT"/>
    <m/>
    <s v="23.I.MATFON"/>
    <s v="Immobilizzazioni Materiali"/>
    <x v="1"/>
  </r>
  <r>
    <x v="0"/>
    <x v="42"/>
    <x v="159"/>
    <x v="159"/>
    <n v="-14945.200000000004"/>
    <s v="Export_CoGe"/>
    <x v="1"/>
    <s v="23.I.MATFON"/>
    <x v="20"/>
    <s v="MAT"/>
    <m/>
    <s v="23.I.MATFON"/>
    <s v="Immobilizzazioni Materiali"/>
    <x v="1"/>
  </r>
  <r>
    <x v="0"/>
    <x v="42"/>
    <x v="161"/>
    <x v="161"/>
    <n v="-6067.5500000000011"/>
    <s v="Export_CoGe"/>
    <x v="1"/>
    <s v="23.I.MATFON"/>
    <x v="20"/>
    <s v="MAT"/>
    <m/>
    <s v="23.I.MATFON"/>
    <s v="Immobilizzazioni Materiali"/>
    <x v="1"/>
  </r>
  <r>
    <x v="0"/>
    <x v="42"/>
    <x v="162"/>
    <x v="162"/>
    <n v="-125.69999999999825"/>
    <s v="Export_CoGe"/>
    <x v="1"/>
    <s v="23.I.MATFON"/>
    <x v="20"/>
    <s v="MAT"/>
    <m/>
    <s v="23.I.MATFON"/>
    <s v="Immobilizzazioni Materiali"/>
    <x v="1"/>
  </r>
  <r>
    <x v="0"/>
    <x v="42"/>
    <x v="163"/>
    <x v="163"/>
    <n v="-534.79999999999563"/>
    <s v="Export_CoGe"/>
    <x v="1"/>
    <s v="23.I.MATFON"/>
    <x v="20"/>
    <s v="MAT"/>
    <m/>
    <s v="23.I.MATFON"/>
    <s v="Immobilizzazioni Materiali"/>
    <x v="1"/>
  </r>
  <r>
    <x v="0"/>
    <x v="42"/>
    <x v="164"/>
    <x v="164"/>
    <n v="-2318.9999999999991"/>
    <s v="Export_CoGe"/>
    <x v="1"/>
    <s v="23.I.MATFON"/>
    <x v="20"/>
    <s v="MAT"/>
    <m/>
    <s v="23.I.MATFON"/>
    <s v="Immobilizzazioni Materiali"/>
    <x v="1"/>
  </r>
  <r>
    <x v="0"/>
    <x v="42"/>
    <x v="167"/>
    <x v="167"/>
    <n v="-3058.35"/>
    <s v="Export_CoGe"/>
    <x v="1"/>
    <s v="23.I.IMMFON"/>
    <x v="21"/>
    <s v="IMM"/>
    <m/>
    <s v="23.I.IMMFON"/>
    <s v="Immobilizzazioni Immateriali"/>
    <x v="1"/>
  </r>
  <r>
    <x v="0"/>
    <x v="42"/>
    <x v="168"/>
    <x v="168"/>
    <n v="-1977.4499999999994"/>
    <s v="Export_CoGe"/>
    <x v="1"/>
    <s v="23.I.IMMFON"/>
    <x v="21"/>
    <s v="IMM"/>
    <m/>
    <s v="23.I.IMMFON"/>
    <s v="Immobilizzazioni Immateriali"/>
    <x v="1"/>
  </r>
  <r>
    <x v="0"/>
    <x v="42"/>
    <x v="169"/>
    <x v="169"/>
    <n v="-5447.4499999999989"/>
    <s v="Export_CoGe"/>
    <x v="1"/>
    <s v="23.I.IMMFON"/>
    <x v="21"/>
    <s v="IMM"/>
    <m/>
    <s v="23.I.IMMFON"/>
    <s v="Immobilizzazioni Immateriali"/>
    <x v="1"/>
  </r>
  <r>
    <x v="0"/>
    <x v="42"/>
    <x v="172"/>
    <x v="172"/>
    <n v="-23591.71"/>
    <s v="Export_CoGe"/>
    <x v="1"/>
    <s v="38.TFR"/>
    <x v="23"/>
    <s v="TFR"/>
    <m/>
    <s v="38.TFR"/>
    <s v="Fondo TFR"/>
    <x v="1"/>
  </r>
  <r>
    <x v="0"/>
    <x v="42"/>
    <x v="173"/>
    <x v="173"/>
    <n v="-44893.34"/>
    <s v="Export_CoGe"/>
    <x v="1"/>
    <s v="38.TFR"/>
    <x v="23"/>
    <s v="TFR"/>
    <m/>
    <s v="38.TFR"/>
    <s v="Fondo TFR"/>
    <x v="1"/>
  </r>
  <r>
    <x v="0"/>
    <x v="42"/>
    <x v="174"/>
    <x v="174"/>
    <n v="-3629.0400000000009"/>
    <s v="Export_CoGe"/>
    <x v="1"/>
    <s v="38.TFR"/>
    <x v="23"/>
    <s v="TFR"/>
    <m/>
    <s v="38.TFR"/>
    <s v="Fondo TFR"/>
    <x v="1"/>
  </r>
  <r>
    <x v="0"/>
    <x v="42"/>
    <x v="175"/>
    <x v="175"/>
    <n v="534.33000000000004"/>
    <s v="Export_CoGe"/>
    <x v="1"/>
    <s v="38.TFR"/>
    <x v="23"/>
    <s v="TFR"/>
    <m/>
    <s v="38.TFR"/>
    <s v="Fondo TFR"/>
    <x v="1"/>
  </r>
  <r>
    <x v="0"/>
    <x v="42"/>
    <x v="189"/>
    <x v="189"/>
    <n v="29706.22"/>
    <s v="Export_CoGe"/>
    <x v="1"/>
    <s v="37.DFIN"/>
    <x v="25"/>
    <s v="LUNGO"/>
    <m/>
    <s v="37.DFIN"/>
    <s v="Debiti Finanziari (MLT)"/>
    <x v="1"/>
  </r>
  <r>
    <x v="0"/>
    <x v="42"/>
    <x v="195"/>
    <x v="195"/>
    <n v="1686.42"/>
    <s v="Export_CoGe"/>
    <x v="1"/>
    <s v="37.DFIN"/>
    <x v="25"/>
    <s v="LUNGO"/>
    <m/>
    <s v="37.DFIN"/>
    <s v="Debiti Finanziari (MLT)"/>
    <x v="1"/>
  </r>
  <r>
    <x v="0"/>
    <x v="42"/>
    <x v="336"/>
    <x v="335"/>
    <n v="77748.14"/>
    <s v="Export_CoGe"/>
    <x v="1"/>
    <s v="37.DFIN"/>
    <x v="25"/>
    <s v="LUNGO"/>
    <m/>
    <s v="37.DFIN"/>
    <s v="Debiti Finanziari (MLT)"/>
    <x v="1"/>
  </r>
  <r>
    <x v="0"/>
    <x v="42"/>
    <x v="399"/>
    <x v="398"/>
    <n v="-93879.679999999993"/>
    <s v="Export_CoGe"/>
    <x v="1"/>
    <s v="36.ANT"/>
    <x v="16"/>
    <s v="BREVE "/>
    <m/>
    <s v="95.ANT"/>
    <s v="Debiti a Breve (Liquidità)"/>
    <x v="1"/>
  </r>
  <r>
    <x v="0"/>
    <x v="42"/>
    <x v="440"/>
    <x v="442"/>
    <n v="55575.27"/>
    <s v="Export_CoGe"/>
    <x v="1"/>
    <s v="36.ANT"/>
    <x v="16"/>
    <s v="BREVE "/>
    <m/>
    <s v="95.ANT"/>
    <s v="Debiti a Breve (Liquidità)"/>
    <x v="1"/>
  </r>
  <r>
    <x v="0"/>
    <x v="42"/>
    <x v="210"/>
    <x v="210"/>
    <n v="-1448440.3099999996"/>
    <s v="Export_CoGe"/>
    <x v="1"/>
    <s v="28.FOR"/>
    <x v="14"/>
    <s v="FOR"/>
    <m/>
    <s v="28.FOR"/>
    <s v="Debiti Commerciali"/>
    <x v="1"/>
  </r>
  <r>
    <x v="0"/>
    <x v="42"/>
    <x v="212"/>
    <x v="212"/>
    <n v="-10328.129999999997"/>
    <s v="Export_CoGe"/>
    <x v="1"/>
    <s v="28.FOR"/>
    <x v="14"/>
    <s v="FOR"/>
    <m/>
    <s v="28.FOR"/>
    <s v="Debiti Commerciali"/>
    <x v="1"/>
  </r>
  <r>
    <x v="0"/>
    <x v="42"/>
    <x v="216"/>
    <x v="216"/>
    <n v="200319.5"/>
    <s v="Export_CoGe"/>
    <x v="1"/>
    <s v="28.FOR"/>
    <x v="14"/>
    <s v="FOR"/>
    <m/>
    <s v="28.FOR"/>
    <s v="Debiti Commerciali"/>
    <x v="1"/>
  </r>
  <r>
    <x v="0"/>
    <x v="42"/>
    <x v="338"/>
    <x v="337"/>
    <n v="102873"/>
    <s v="Export_CoGe"/>
    <x v="1"/>
    <s v="27.CLI"/>
    <x v="10"/>
    <s v="CLI"/>
    <m/>
    <s v="27.CLI"/>
    <s v="Crediti Commerciali"/>
    <x v="1"/>
  </r>
  <r>
    <x v="0"/>
    <x v="42"/>
    <x v="423"/>
    <x v="422"/>
    <n v="-21132.799999999988"/>
    <s v="Export_CoGe"/>
    <x v="1"/>
    <s v="28.FOR"/>
    <x v="14"/>
    <s v="FOR"/>
    <m/>
    <s v="28.FOR"/>
    <s v="Debiti Commerciali"/>
    <x v="1"/>
  </r>
  <r>
    <x v="0"/>
    <x v="42"/>
    <x v="220"/>
    <x v="220"/>
    <n v="-1115816.1000000001"/>
    <s v="Export_CoGe"/>
    <x v="1"/>
    <s v="55.DIP"/>
    <x v="31"/>
    <s v="AD"/>
    <m/>
    <s v="55.DIP"/>
    <s v="Altri Debiti"/>
    <x v="1"/>
  </r>
  <r>
    <x v="0"/>
    <x v="42"/>
    <x v="224"/>
    <x v="224"/>
    <n v="-57557.219999999856"/>
    <s v="Export_CoGe"/>
    <x v="1"/>
    <s v="30.AD"/>
    <x v="13"/>
    <s v="AD"/>
    <m/>
    <s v="30.AD"/>
    <s v="Altri Debiti"/>
    <x v="1"/>
  </r>
  <r>
    <x v="0"/>
    <x v="42"/>
    <x v="384"/>
    <x v="444"/>
    <n v="-149204.02999999997"/>
    <s v="Export_CoGe"/>
    <x v="1"/>
    <s v="30.AD"/>
    <x v="13"/>
    <s v="AD"/>
    <m/>
    <s v="30.AD"/>
    <s v="Altri Debiti"/>
    <x v="1"/>
  </r>
  <r>
    <x v="0"/>
    <x v="42"/>
    <x v="228"/>
    <x v="228"/>
    <n v="-6500"/>
    <s v="Export_CoGe"/>
    <x v="1"/>
    <s v="30.AD"/>
    <x v="13"/>
    <s v="AD"/>
    <m/>
    <s v="30.AD"/>
    <s v="Altri Debiti"/>
    <x v="1"/>
  </r>
  <r>
    <x v="0"/>
    <x v="42"/>
    <x v="232"/>
    <x v="232"/>
    <n v="-4493.2600000000293"/>
    <s v="Export_CoGe"/>
    <x v="1"/>
    <s v="30.AD"/>
    <x v="13"/>
    <s v="AD"/>
    <m/>
    <s v="30.AD"/>
    <s v="Altri Debiti"/>
    <x v="1"/>
  </r>
  <r>
    <x v="0"/>
    <x v="42"/>
    <x v="234"/>
    <x v="234"/>
    <n v="-5213.55"/>
    <s v="Export_CoGe"/>
    <x v="1"/>
    <s v="30.AD"/>
    <x v="13"/>
    <s v="AD"/>
    <m/>
    <s v="30.AD"/>
    <s v="Altri Debiti"/>
    <x v="1"/>
  </r>
  <r>
    <x v="0"/>
    <x v="42"/>
    <x v="339"/>
    <x v="338"/>
    <n v="-107.19999999997323"/>
    <s v="Export_CoGe"/>
    <x v="1"/>
    <s v="30.AD"/>
    <x v="13"/>
    <s v="AD"/>
    <m/>
    <s v="30.AD"/>
    <s v="Altri Debiti"/>
    <x v="1"/>
  </r>
  <r>
    <x v="0"/>
    <x v="42"/>
    <x v="373"/>
    <x v="372"/>
    <n v="-6500"/>
    <s v="Export_CoGe"/>
    <x v="1"/>
    <s v="30.AD"/>
    <x v="13"/>
    <s v="AD"/>
    <m/>
    <s v="30.AD"/>
    <s v="Altri Debiti"/>
    <x v="1"/>
  </r>
  <r>
    <x v="0"/>
    <x v="42"/>
    <x v="400"/>
    <x v="399"/>
    <n v="-5244.6"/>
    <s v="Export_CoGe"/>
    <x v="1"/>
    <s v="30.AD"/>
    <x v="13"/>
    <s v="AD"/>
    <m/>
    <s v="30.AD"/>
    <s v="Altri Debiti"/>
    <x v="1"/>
  </r>
  <r>
    <x v="0"/>
    <x v="42"/>
    <x v="425"/>
    <x v="425"/>
    <n v="-304685.43999999983"/>
    <s v="Export_CoGe"/>
    <x v="1"/>
    <s v="31.PTN"/>
    <x v="12"/>
    <s v="PTN"/>
    <m/>
    <s v="31.PTN"/>
    <s v="Posizione Tributaria Netta"/>
    <x v="1"/>
  </r>
  <r>
    <x v="0"/>
    <x v="42"/>
    <x v="426"/>
    <x v="426"/>
    <n v="-5804.4200000000055"/>
    <s v="Export_CoGe"/>
    <x v="1"/>
    <s v="31.PTN"/>
    <x v="12"/>
    <s v="PTN"/>
    <m/>
    <m/>
    <s v="Posizione Tributaria Netta"/>
    <x v="1"/>
  </r>
  <r>
    <x v="0"/>
    <x v="42"/>
    <x v="352"/>
    <x v="351"/>
    <n v="-159539.33000000007"/>
    <s v="Export_CoGe"/>
    <x v="1"/>
    <s v="31.PTN"/>
    <x v="12"/>
    <s v="PTN"/>
    <m/>
    <s v="50.IVA"/>
    <s v="Posizione Tributaria Netta"/>
    <x v="1"/>
  </r>
  <r>
    <x v="0"/>
    <x v="42"/>
    <x v="402"/>
    <x v="401"/>
    <n v="-12.120000000000005"/>
    <s v="Export_CoGe"/>
    <x v="1"/>
    <s v="31.PTN"/>
    <x v="12"/>
    <s v="PTN"/>
    <m/>
    <s v="31.PTN"/>
    <s v="Posizione Tributaria Netta"/>
    <x v="1"/>
  </r>
  <r>
    <x v="0"/>
    <x v="42"/>
    <x v="251"/>
    <x v="251"/>
    <n v="-104910.65999999997"/>
    <s v="Export_CoGe"/>
    <x v="1"/>
    <s v="31.PTN"/>
    <x v="12"/>
    <s v="PTN"/>
    <m/>
    <s v="30.AD"/>
    <s v="Posizione Tributaria Netta"/>
    <x v="1"/>
  </r>
  <r>
    <x v="0"/>
    <x v="42"/>
    <x v="256"/>
    <x v="256"/>
    <n v="-5851.8899999999994"/>
    <s v="Export_CoGe"/>
    <x v="1"/>
    <s v="31.PTN"/>
    <x v="12"/>
    <s v="PTN"/>
    <m/>
    <s v="31.PTN"/>
    <s v="Posizione Tributaria Netta"/>
    <x v="1"/>
  </r>
  <r>
    <x v="0"/>
    <x v="42"/>
    <x v="262"/>
    <x v="262"/>
    <n v="-237500.72999999995"/>
    <s v="Export_CoGe"/>
    <x v="1"/>
    <s v="30.AD"/>
    <x v="13"/>
    <s v="AD"/>
    <m/>
    <s v="30.AD"/>
    <s v="Debiti vs Ist. Previdenziali"/>
    <x v="1"/>
  </r>
  <r>
    <x v="0"/>
    <x v="42"/>
    <x v="264"/>
    <x v="264"/>
    <n v="-22534.84"/>
    <s v="Export_CoGe"/>
    <x v="1"/>
    <s v="30.AD"/>
    <x v="13"/>
    <s v="AD"/>
    <m/>
    <s v="30.AD"/>
    <s v="Debiti vs Ist. Previdenziali"/>
    <x v="1"/>
  </r>
  <r>
    <x v="0"/>
    <x v="42"/>
    <x v="269"/>
    <x v="269"/>
    <n v="-566.68000000000006"/>
    <s v="Export_CoGe"/>
    <x v="1"/>
    <s v="30.AD"/>
    <x v="13"/>
    <s v="AD"/>
    <m/>
    <s v="30.AD"/>
    <s v="Debiti vs Ist. Previdenziali"/>
    <x v="1"/>
  </r>
  <r>
    <x v="0"/>
    <x v="42"/>
    <x v="271"/>
    <x v="271"/>
    <n v="-2576.3399999999997"/>
    <s v="Export_CoGe"/>
    <x v="1"/>
    <s v="30.AD"/>
    <x v="13"/>
    <s v="AD"/>
    <m/>
    <s v="30.AD"/>
    <s v="Debiti vs Ist. Previdenziali"/>
    <x v="1"/>
  </r>
  <r>
    <x v="0"/>
    <x v="42"/>
    <x v="273"/>
    <x v="273"/>
    <n v="-615.59"/>
    <s v="Export_CoGe"/>
    <x v="1"/>
    <s v="30.AD"/>
    <x v="13"/>
    <s v="AD"/>
    <m/>
    <s v="30.AD"/>
    <s v="Debiti vs Ist. Previdenziali"/>
    <x v="1"/>
  </r>
  <r>
    <x v="0"/>
    <x v="42"/>
    <x v="277"/>
    <x v="277"/>
    <n v="-1446.26"/>
    <s v="Export_CoGe"/>
    <x v="1"/>
    <s v="30.AD"/>
    <x v="13"/>
    <s v="AD"/>
    <m/>
    <s v="30.AD"/>
    <s v="Debiti vs Ist. Previdenziali"/>
    <x v="1"/>
  </r>
  <r>
    <x v="0"/>
    <x v="42"/>
    <x v="279"/>
    <x v="279"/>
    <n v="-606.54"/>
    <s v="Export_CoGe"/>
    <x v="1"/>
    <s v="30.AD"/>
    <x v="13"/>
    <s v="AD"/>
    <m/>
    <s v="30.AD"/>
    <s v="Debiti vs Ist. Previdenziali"/>
    <x v="1"/>
  </r>
  <r>
    <x v="0"/>
    <x v="42"/>
    <x v="280"/>
    <x v="280"/>
    <n v="-939.92"/>
    <s v="Export_CoGe"/>
    <x v="1"/>
    <s v="30.AD"/>
    <x v="13"/>
    <s v="AD"/>
    <m/>
    <s v="30.AD"/>
    <s v="Debiti vs Ist. Previdenziali"/>
    <x v="1"/>
  </r>
  <r>
    <x v="0"/>
    <x v="42"/>
    <x v="281"/>
    <x v="281"/>
    <n v="-2522.15"/>
    <s v="Export_CoGe"/>
    <x v="1"/>
    <s v="30.AD"/>
    <x v="13"/>
    <s v="AD"/>
    <m/>
    <s v="30.AD"/>
    <s v="Debiti vs Ist. Previdenziali"/>
    <x v="1"/>
  </r>
  <r>
    <x v="0"/>
    <x v="42"/>
    <x v="283"/>
    <x v="283"/>
    <n v="-334.5"/>
    <s v="Export_CoGe"/>
    <x v="1"/>
    <s v="30.AD"/>
    <x v="13"/>
    <s v="AD"/>
    <m/>
    <s v="30.AD"/>
    <s v="Debiti vs Ist. Previdenziali"/>
    <x v="1"/>
  </r>
  <r>
    <x v="0"/>
    <x v="42"/>
    <x v="427"/>
    <x v="427"/>
    <n v="-670.75"/>
    <s v="Export_CoGe"/>
    <x v="1"/>
    <s v="30.AD"/>
    <x v="13"/>
    <s v="AD"/>
    <m/>
    <m/>
    <s v="Altri Debiti"/>
    <x v="1"/>
  </r>
  <r>
    <x v="0"/>
    <x v="42"/>
    <x v="435"/>
    <x v="435"/>
    <n v="-1090"/>
    <s v="Export_CoGe"/>
    <x v="1"/>
    <s v="30.AD"/>
    <x v="13"/>
    <s v="AD"/>
    <m/>
    <m/>
    <s v="Altri Debiti"/>
    <x v="1"/>
  </r>
  <r>
    <x v="0"/>
    <x v="42"/>
    <x v="443"/>
    <x v="445"/>
    <n v="-666.96"/>
    <s v="Export_CoGe"/>
    <x v="1"/>
    <s v="30.AD"/>
    <x v="13"/>
    <s v="AD"/>
    <m/>
    <m/>
    <s v="Altri Debiti"/>
    <x v="1"/>
  </r>
  <r>
    <x v="0"/>
    <x v="42"/>
    <x v="284"/>
    <x v="284"/>
    <n v="-5555"/>
    <s v="Export_CoGe"/>
    <x v="1"/>
    <s v="30.AD"/>
    <x v="13"/>
    <s v="AD"/>
    <m/>
    <s v="30.AD"/>
    <s v="Debiti vs Ist. Previdenziali"/>
    <x v="1"/>
  </r>
  <r>
    <x v="0"/>
    <x v="42"/>
    <x v="285"/>
    <x v="285"/>
    <n v="-35857.646999999997"/>
    <s v="Export_CoGe"/>
    <x v="1"/>
    <s v="30.AD"/>
    <x v="13"/>
    <s v="AC"/>
    <m/>
    <s v="60.PREV"/>
    <s v="Debiti vs Ist. Previdenziali"/>
    <x v="1"/>
  </r>
  <r>
    <x v="0"/>
    <x v="42"/>
    <x v="286"/>
    <x v="286"/>
    <n v="668.47"/>
    <s v="Export_CoGe"/>
    <x v="1"/>
    <s v="30.AD"/>
    <x v="13"/>
    <s v="AD"/>
    <m/>
    <s v="30.AD"/>
    <s v="Ratei/Risconti Passivi"/>
    <x v="1"/>
  </r>
  <r>
    <x v="0"/>
    <x v="42"/>
    <x v="287"/>
    <x v="287"/>
    <n v="75544.45"/>
    <s v="Export_CoGe"/>
    <x v="1"/>
    <s v="30.AD"/>
    <x v="13"/>
    <s v="AD"/>
    <m/>
    <s v="30.AD"/>
    <s v="Ratei/Risconti Passivi"/>
    <x v="1"/>
  </r>
  <r>
    <x v="0"/>
    <x v="42"/>
    <x v="0"/>
    <x v="0"/>
    <n v="93317.869999999966"/>
    <s v="Export_CoGe"/>
    <x v="0"/>
    <s v="ACQDI"/>
    <x v="0"/>
    <s v="ACQ"/>
    <m/>
    <s v="B.6)"/>
    <s v="6) per materie prime, suddidiarie, di consumo e di merci"/>
    <x v="0"/>
  </r>
  <r>
    <x v="0"/>
    <x v="42"/>
    <x v="1"/>
    <x v="1"/>
    <n v="99260.34"/>
    <s v="Export_CoGe"/>
    <x v="0"/>
    <s v="ACQDI"/>
    <x v="0"/>
    <s v="ACQ"/>
    <m/>
    <s v="B.6)"/>
    <s v="6) per materie prime, suddidiarie, di consumo e di merci"/>
    <x v="0"/>
  </r>
  <r>
    <x v="0"/>
    <x v="42"/>
    <x v="3"/>
    <x v="3"/>
    <n v="31689.970000000005"/>
    <s v="Export_CoGe"/>
    <x v="0"/>
    <s v="ACQDI"/>
    <x v="0"/>
    <s v="ACQ"/>
    <m/>
    <s v="B.6)"/>
    <s v="6) per materie prime, suddidiarie, di consumo e di merci"/>
    <x v="0"/>
  </r>
  <r>
    <x v="0"/>
    <x v="42"/>
    <x v="5"/>
    <x v="5"/>
    <n v="1292.4299999999998"/>
    <s v="Export_CoGe"/>
    <x v="0"/>
    <s v="ACQIN"/>
    <x v="2"/>
    <s v="PRD"/>
    <m/>
    <s v="B.6)"/>
    <s v="6) per materie prime, suddidiarie, di consumo e di merci"/>
    <x v="2"/>
  </r>
  <r>
    <x v="0"/>
    <x v="42"/>
    <x v="7"/>
    <x v="7"/>
    <n v="6693.2199999999993"/>
    <s v="Export_CoGe"/>
    <x v="0"/>
    <s v="ACQDI"/>
    <x v="0"/>
    <s v="ACQ"/>
    <m/>
    <s v="B.6)"/>
    <s v="6) per materie prime, suddidiarie, di consumo e di merci"/>
    <x v="3"/>
  </r>
  <r>
    <x v="0"/>
    <x v="42"/>
    <x v="9"/>
    <x v="9"/>
    <n v="2867.68"/>
    <s v="Export_CoGe"/>
    <x v="0"/>
    <s v="ACQIN"/>
    <x v="2"/>
    <s v="PRD"/>
    <m/>
    <s v="B.6)"/>
    <s v="6) per materie prime, suddidiarie, di consumo e di merci"/>
    <x v="2"/>
  </r>
  <r>
    <x v="0"/>
    <x v="42"/>
    <x v="11"/>
    <x v="11"/>
    <n v="3924.2"/>
    <s v="Export_CoGe"/>
    <x v="0"/>
    <s v="ACQIN"/>
    <x v="2"/>
    <s v="PRD"/>
    <m/>
    <s v="B.6)"/>
    <s v="6) per materie prime, suddidiarie, di consumo e di merci"/>
    <x v="2"/>
  </r>
  <r>
    <x v="0"/>
    <x v="42"/>
    <x v="13"/>
    <x v="13"/>
    <n v="1340.27"/>
    <s v="Export_CoGe"/>
    <x v="0"/>
    <s v="COSGS"/>
    <x v="4"/>
    <s v="COSTI"/>
    <m/>
    <s v="B.6)"/>
    <s v="6) per materie prime, suddidiarie, di consumo e di merci"/>
    <x v="4"/>
  </r>
  <r>
    <x v="0"/>
    <x v="42"/>
    <x v="17"/>
    <x v="17"/>
    <n v="9022.98"/>
    <s v="Export_CoGe"/>
    <x v="0"/>
    <s v="COSGS"/>
    <x v="4"/>
    <s v="COSTI"/>
    <m/>
    <s v="B.6)"/>
    <s v="6) per materie prime, suddidiarie, di consumo e di merci"/>
    <x v="2"/>
  </r>
  <r>
    <x v="0"/>
    <x v="42"/>
    <x v="290"/>
    <x v="290"/>
    <n v="1694.14"/>
    <s v="Export_CoGe"/>
    <x v="0"/>
    <s v="ACQDI"/>
    <x v="0"/>
    <s v="ACQ"/>
    <m/>
    <s v="B.6)"/>
    <s v="6) per materie prime, suddidiarie, di consumo e di merci"/>
    <x v="2"/>
  </r>
  <r>
    <x v="0"/>
    <x v="42"/>
    <x v="29"/>
    <x v="29"/>
    <n v="99135.39"/>
    <s v="Export_CoGe"/>
    <x v="0"/>
    <s v="SERDI"/>
    <x v="5"/>
    <s v="LAV"/>
    <m/>
    <s v="B.7)"/>
    <s v="7) per servizi"/>
    <x v="0"/>
  </r>
  <r>
    <x v="0"/>
    <x v="42"/>
    <x v="31"/>
    <x v="31"/>
    <n v="689.6"/>
    <s v="Export_CoGe"/>
    <x v="0"/>
    <s v="SERIN"/>
    <x v="6"/>
    <s v="PRD"/>
    <m/>
    <s v="B.7)"/>
    <s v="7) per servizi"/>
    <x v="0"/>
  </r>
  <r>
    <x v="0"/>
    <x v="42"/>
    <x v="32"/>
    <x v="32"/>
    <n v="30204.350000000002"/>
    <s v="Export_CoGe"/>
    <x v="0"/>
    <s v="SERDI"/>
    <x v="5"/>
    <s v="LAV"/>
    <m/>
    <s v="B.7)"/>
    <s v="7) per servizi"/>
    <x v="0"/>
  </r>
  <r>
    <x v="0"/>
    <x v="42"/>
    <x v="35"/>
    <x v="35"/>
    <n v="135.29999999999998"/>
    <s v="Export_CoGe"/>
    <x v="0"/>
    <s v="SERIN"/>
    <x v="6"/>
    <s v="PRD"/>
    <m/>
    <s v="B.7)"/>
    <s v="7) per servizi"/>
    <x v="5"/>
  </r>
  <r>
    <x v="0"/>
    <x v="42"/>
    <x v="41"/>
    <x v="41"/>
    <n v="331030.78999999998"/>
    <s v="Export_CoGe"/>
    <x v="0"/>
    <s v="SERDI"/>
    <x v="5"/>
    <s v="LAV"/>
    <m/>
    <s v="B.7)"/>
    <s v="7) per servizi"/>
    <x v="0"/>
  </r>
  <r>
    <x v="0"/>
    <x v="42"/>
    <x v="43"/>
    <x v="43"/>
    <n v="3804.3999999999996"/>
    <s v="Export_CoGe"/>
    <x v="0"/>
    <s v="SERST"/>
    <x v="8"/>
    <s v="COSTI"/>
    <m/>
    <s v="B.7)"/>
    <s v="7) per servizi"/>
    <x v="2"/>
  </r>
  <r>
    <x v="0"/>
    <x v="42"/>
    <x v="44"/>
    <x v="44"/>
    <n v="10804.300000000001"/>
    <s v="Export_CoGe"/>
    <x v="0"/>
    <s v="SERST"/>
    <x v="8"/>
    <s v="COSTI"/>
    <m/>
    <s v="B.7)"/>
    <s v="7) per servizi"/>
    <x v="2"/>
  </r>
  <r>
    <x v="0"/>
    <x v="42"/>
    <x v="46"/>
    <x v="46"/>
    <n v="1051.7200000000003"/>
    <s v="Export_CoGe"/>
    <x v="0"/>
    <s v="SERST"/>
    <x v="8"/>
    <s v="COSTI"/>
    <m/>
    <s v="B.7)"/>
    <s v="7) per servizi"/>
    <x v="2"/>
  </r>
  <r>
    <x v="0"/>
    <x v="42"/>
    <x v="50"/>
    <x v="50"/>
    <n v="1614.3200000000002"/>
    <s v="Export_CoGe"/>
    <x v="0"/>
    <s v="SERST"/>
    <x v="8"/>
    <s v="COSTI"/>
    <m/>
    <s v="B.7)"/>
    <s v="7) per servizi"/>
    <x v="2"/>
  </r>
  <r>
    <x v="0"/>
    <x v="42"/>
    <x v="52"/>
    <x v="52"/>
    <n v="2616.0099999999998"/>
    <s v="Export_CoGe"/>
    <x v="0"/>
    <s v="SERST"/>
    <x v="8"/>
    <s v="COSTI"/>
    <m/>
    <s v="B.7)"/>
    <s v="7) per servizi"/>
    <x v="2"/>
  </r>
  <r>
    <x v="0"/>
    <x v="42"/>
    <x v="54"/>
    <x v="54"/>
    <n v="9526.35"/>
    <s v="Export_CoGe"/>
    <x v="0"/>
    <s v="SERST"/>
    <x v="8"/>
    <s v="COSTI"/>
    <m/>
    <s v="B.7)"/>
    <s v="7) per servizi"/>
    <x v="2"/>
  </r>
  <r>
    <x v="0"/>
    <x v="42"/>
    <x v="58"/>
    <x v="58"/>
    <n v="22091.200000000004"/>
    <s v="Export_CoGe"/>
    <x v="0"/>
    <s v="SERST"/>
    <x v="8"/>
    <s v="COSTI"/>
    <m/>
    <s v="B.7)"/>
    <s v="7) per servizi"/>
    <x v="2"/>
  </r>
  <r>
    <x v="0"/>
    <x v="42"/>
    <x v="60"/>
    <x v="60"/>
    <n v="15520"/>
    <s v="Export_CoGe"/>
    <x v="0"/>
    <s v="SERIN"/>
    <x v="6"/>
    <s v="PRD"/>
    <m/>
    <s v="B.7)"/>
    <s v="7) per servizi"/>
    <x v="0"/>
  </r>
  <r>
    <x v="0"/>
    <x v="42"/>
    <x v="62"/>
    <x v="62"/>
    <n v="17875"/>
    <s v="Export_CoGe"/>
    <x v="0"/>
    <s v="SERST"/>
    <x v="8"/>
    <s v="COSTI"/>
    <m/>
    <s v="B.7)"/>
    <s v="7) per servizi"/>
    <x v="2"/>
  </r>
  <r>
    <x v="0"/>
    <x v="42"/>
    <x v="63"/>
    <x v="63"/>
    <n v="8925.16"/>
    <s v="Export_CoGe"/>
    <x v="0"/>
    <s v="SERST"/>
    <x v="8"/>
    <s v="COSTI"/>
    <m/>
    <s v="B.7)"/>
    <s v="7) per servizi"/>
    <x v="2"/>
  </r>
  <r>
    <x v="0"/>
    <x v="42"/>
    <x v="65"/>
    <x v="65"/>
    <n v="206.51"/>
    <s v="Export_CoGe"/>
    <x v="0"/>
    <s v="SERST"/>
    <x v="8"/>
    <s v="COSTI"/>
    <m/>
    <s v="B.7)"/>
    <s v="7) per servizi"/>
    <x v="2"/>
  </r>
  <r>
    <x v="0"/>
    <x v="42"/>
    <x v="66"/>
    <x v="66"/>
    <n v="6172.26"/>
    <s v="Export_CoGe"/>
    <x v="0"/>
    <s v="SERST"/>
    <x v="8"/>
    <s v="COSTI"/>
    <m/>
    <s v="B.7)"/>
    <s v="7) per servizi"/>
    <x v="2"/>
  </r>
  <r>
    <x v="0"/>
    <x v="42"/>
    <x v="292"/>
    <x v="292"/>
    <n v="17520.009999999998"/>
    <s v="Export_CoGe"/>
    <x v="0"/>
    <s v="SERIN"/>
    <x v="6"/>
    <s v="PRD"/>
    <m/>
    <s v="B.7)"/>
    <s v="7) per servizi"/>
    <x v="0"/>
  </r>
  <r>
    <x v="0"/>
    <x v="42"/>
    <x v="295"/>
    <x v="295"/>
    <n v="4283.3500000000004"/>
    <s v="Export_CoGe"/>
    <x v="0"/>
    <s v="SERST"/>
    <x v="8"/>
    <s v="COSTI"/>
    <m/>
    <s v="B.7)"/>
    <s v="7) per servizi"/>
    <x v="2"/>
  </r>
  <r>
    <x v="0"/>
    <x v="42"/>
    <x v="346"/>
    <x v="345"/>
    <n v="33652.07"/>
    <s v="Export_CoGe"/>
    <x v="0"/>
    <s v="ONSTR"/>
    <x v="30"/>
    <s v="EXT"/>
    <m/>
    <s v="B.14)"/>
    <s v="14) oneri diversi di gestione"/>
    <x v="2"/>
  </r>
  <r>
    <x v="0"/>
    <x v="42"/>
    <x v="297"/>
    <x v="446"/>
    <n v="69277.819999999992"/>
    <s v="Export_CoGe"/>
    <x v="0"/>
    <s v="SERST"/>
    <x v="8"/>
    <s v="COSTI"/>
    <m/>
    <s v="B.7)"/>
    <s v="7) per servizi"/>
    <x v="2"/>
  </r>
  <r>
    <x v="0"/>
    <x v="42"/>
    <x v="394"/>
    <x v="393"/>
    <n v="14282"/>
    <s v="Export_CoGe"/>
    <x v="0"/>
    <s v="SERST"/>
    <x v="8"/>
    <s v="COSTI"/>
    <m/>
    <s v="B.7)"/>
    <s v="7) per servizi"/>
    <x v="2"/>
  </r>
  <r>
    <x v="0"/>
    <x v="42"/>
    <x v="68"/>
    <x v="68"/>
    <n v="5213.55"/>
    <s v="Export_CoGe"/>
    <x v="0"/>
    <s v="COSGS"/>
    <x v="4"/>
    <s v="COSTI"/>
    <m/>
    <s v="B.7)"/>
    <s v="7) per servizi"/>
    <x v="2"/>
  </r>
  <r>
    <x v="0"/>
    <x v="42"/>
    <x v="395"/>
    <x v="394"/>
    <n v="5244.6"/>
    <s v="Export_CoGe"/>
    <x v="0"/>
    <s v="COSGS"/>
    <x v="4"/>
    <s v="COSTI"/>
    <m/>
    <s v="B.7)"/>
    <s v="7) per servizi"/>
    <x v="2"/>
  </r>
  <r>
    <x v="0"/>
    <x v="42"/>
    <x v="298"/>
    <x v="298"/>
    <n v="12750"/>
    <s v="Export_CoGe"/>
    <x v="0"/>
    <s v="COSGS"/>
    <x v="4"/>
    <s v="COSTI"/>
    <m/>
    <s v="B.7)"/>
    <s v="7) per servizi"/>
    <x v="2"/>
  </r>
  <r>
    <x v="0"/>
    <x v="42"/>
    <x v="375"/>
    <x v="374"/>
    <n v="3916.6499999999996"/>
    <s v="Export_CoGe"/>
    <x v="0"/>
    <s v="SERIN"/>
    <x v="6"/>
    <s v="PRD"/>
    <m/>
    <s v="B.7)"/>
    <s v="7) per servizi"/>
    <x v="2"/>
  </r>
  <r>
    <x v="0"/>
    <x v="42"/>
    <x v="368"/>
    <x v="367"/>
    <n v="1000"/>
    <s v="Export_CoGe"/>
    <x v="0"/>
    <s v="COSGS"/>
    <x v="4"/>
    <s v="COSTI"/>
    <m/>
    <s v="B.7)"/>
    <s v="7) per servizi"/>
    <x v="2"/>
  </r>
  <r>
    <x v="0"/>
    <x v="42"/>
    <x v="69"/>
    <x v="69"/>
    <n v="10545.699999999999"/>
    <s v="Export_CoGe"/>
    <x v="0"/>
    <s v="COSGS"/>
    <x v="4"/>
    <s v="COSTI"/>
    <m/>
    <s v="B.7)"/>
    <s v="7) per servizi"/>
    <x v="2"/>
  </r>
  <r>
    <x v="0"/>
    <x v="42"/>
    <x v="71"/>
    <x v="71"/>
    <n v="1656.87"/>
    <s v="Export_CoGe"/>
    <x v="0"/>
    <s v="SERIN"/>
    <x v="6"/>
    <s v="PRD"/>
    <m/>
    <s v="B.7)"/>
    <s v="7) per servizi"/>
    <x v="3"/>
  </r>
  <r>
    <x v="0"/>
    <x v="42"/>
    <x v="75"/>
    <x v="75"/>
    <n v="1502.19"/>
    <s v="Export_CoGe"/>
    <x v="0"/>
    <s v="COSGS"/>
    <x v="4"/>
    <s v="COSTI"/>
    <m/>
    <s v="B.7)"/>
    <s v="7) per servizi"/>
    <x v="2"/>
  </r>
  <r>
    <x v="0"/>
    <x v="42"/>
    <x v="76"/>
    <x v="76"/>
    <n v="539.07000000000005"/>
    <s v="Export_CoGe"/>
    <x v="0"/>
    <s v="COSGS"/>
    <x v="4"/>
    <s v="COSTI"/>
    <m/>
    <s v="B.7)"/>
    <s v="7) per servizi"/>
    <x v="2"/>
  </r>
  <r>
    <x v="0"/>
    <x v="42"/>
    <x v="417"/>
    <x v="416"/>
    <n v="114.13"/>
    <s v="Export_CoGe"/>
    <x v="0"/>
    <s v="SERIN"/>
    <x v="6"/>
    <s v="PRD"/>
    <m/>
    <s v="B.7)"/>
    <s v="7) per servizi"/>
    <x v="3"/>
  </r>
  <r>
    <x v="0"/>
    <x v="42"/>
    <x v="77"/>
    <x v="77"/>
    <n v="6660.57"/>
    <s v="Export_CoGe"/>
    <x v="0"/>
    <s v="SERST"/>
    <x v="8"/>
    <s v="COSTI"/>
    <m/>
    <s v="B.7)"/>
    <s v="7) per servizi"/>
    <x v="2"/>
  </r>
  <r>
    <x v="0"/>
    <x v="42"/>
    <x v="79"/>
    <x v="79"/>
    <n v="5553.4800000000005"/>
    <s v="Export_CoGe"/>
    <x v="0"/>
    <s v="SERIN"/>
    <x v="6"/>
    <s v="PRD"/>
    <m/>
    <s v="B.7)"/>
    <s v="7) per servizi"/>
    <x v="0"/>
  </r>
  <r>
    <x v="0"/>
    <x v="42"/>
    <x v="81"/>
    <x v="81"/>
    <n v="494.5"/>
    <s v="Export_CoGe"/>
    <x v="0"/>
    <s v="SERST"/>
    <x v="8"/>
    <s v="COSTI"/>
    <m/>
    <s v="B.7)"/>
    <s v="7) per servizi"/>
    <x v="2"/>
  </r>
  <r>
    <x v="0"/>
    <x v="42"/>
    <x v="83"/>
    <x v="83"/>
    <n v="201.64"/>
    <s v="Export_CoGe"/>
    <x v="0"/>
    <s v="SERST"/>
    <x v="8"/>
    <s v="COSTI"/>
    <m/>
    <s v="B.7)"/>
    <s v="7) per servizi"/>
    <x v="2"/>
  </r>
  <r>
    <x v="0"/>
    <x v="42"/>
    <x v="85"/>
    <x v="85"/>
    <n v="5125.79"/>
    <s v="Export_CoGe"/>
    <x v="0"/>
    <s v="SERIN"/>
    <x v="6"/>
    <s v="PRD"/>
    <m/>
    <s v="B.7)"/>
    <s v="7) per servizi"/>
    <x v="2"/>
  </r>
  <r>
    <x v="0"/>
    <x v="42"/>
    <x v="87"/>
    <x v="87"/>
    <n v="1147.4499999999991"/>
    <s v="Export_CoGe"/>
    <x v="0"/>
    <s v="SERST"/>
    <x v="8"/>
    <s v="COSTI"/>
    <m/>
    <s v="B.7)"/>
    <s v="7) per servizi"/>
    <x v="2"/>
  </r>
  <r>
    <x v="0"/>
    <x v="42"/>
    <x v="89"/>
    <x v="89"/>
    <n v="17907.2"/>
    <s v="Export_CoGe"/>
    <x v="0"/>
    <s v="SERST"/>
    <x v="8"/>
    <s v="COSTI"/>
    <m/>
    <s v="B.7)"/>
    <s v="7) per servizi"/>
    <x v="2"/>
  </r>
  <r>
    <x v="0"/>
    <x v="42"/>
    <x v="429"/>
    <x v="429"/>
    <n v="7.4399999999999995"/>
    <s v="Export_CoGe"/>
    <x v="0"/>
    <s v="SERIN"/>
    <x v="6"/>
    <s v="PRD"/>
    <m/>
    <s v="B.7)"/>
    <s v="7) per servizi"/>
    <x v="3"/>
  </r>
  <r>
    <x v="0"/>
    <x v="42"/>
    <x v="93"/>
    <x v="93"/>
    <n v="13986.88"/>
    <s v="Export_CoGe"/>
    <x v="0"/>
    <s v="COSGS"/>
    <x v="4"/>
    <s v="COSTI"/>
    <m/>
    <s v="B.7)"/>
    <s v="7) per servizi"/>
    <x v="2"/>
  </r>
  <r>
    <x v="0"/>
    <x v="42"/>
    <x v="97"/>
    <x v="97"/>
    <n v="106"/>
    <s v="Export_CoGe"/>
    <x v="0"/>
    <s v="SERST"/>
    <x v="8"/>
    <s v="COSTI"/>
    <m/>
    <s v="B.7)"/>
    <s v="7) per servizi"/>
    <x v="6"/>
  </r>
  <r>
    <x v="0"/>
    <x v="42"/>
    <x v="99"/>
    <x v="99"/>
    <n v="1943.1499999999999"/>
    <s v="Export_CoGe"/>
    <x v="0"/>
    <s v="SERST"/>
    <x v="8"/>
    <s v="COSTI"/>
    <m/>
    <s v="B.7)"/>
    <s v="7) per servizi"/>
    <x v="6"/>
  </r>
  <r>
    <x v="0"/>
    <x v="42"/>
    <x v="100"/>
    <x v="100"/>
    <n v="9418.3499999999985"/>
    <s v="Export_CoGe"/>
    <x v="0"/>
    <s v="COSGS"/>
    <x v="4"/>
    <s v="COSTI"/>
    <m/>
    <s v="B.7)"/>
    <s v="7) per servizi"/>
    <x v="2"/>
  </r>
  <r>
    <x v="0"/>
    <x v="42"/>
    <x v="103"/>
    <x v="103"/>
    <n v="6330.11"/>
    <s v="Export_CoGe"/>
    <x v="0"/>
    <s v="COSGS"/>
    <x v="4"/>
    <s v="COSTI"/>
    <m/>
    <s v="B.7)"/>
    <s v="7) per servizi"/>
    <x v="2"/>
  </r>
  <r>
    <x v="0"/>
    <x v="42"/>
    <x v="104"/>
    <x v="104"/>
    <n v="3273.24"/>
    <s v="Export_CoGe"/>
    <x v="0"/>
    <s v="COSGS"/>
    <x v="4"/>
    <s v="COSTI"/>
    <m/>
    <s v="B.7)"/>
    <s v="7) per servizi"/>
    <x v="5"/>
  </r>
  <r>
    <x v="0"/>
    <x v="42"/>
    <x v="106"/>
    <x v="106"/>
    <n v="2020.93"/>
    <s v="Export_CoGe"/>
    <x v="0"/>
    <s v="COSGS"/>
    <x v="4"/>
    <s v="COSTI"/>
    <m/>
    <s v="B.7)"/>
    <s v="7) per servizi"/>
    <x v="5"/>
  </r>
  <r>
    <x v="0"/>
    <x v="42"/>
    <x v="108"/>
    <x v="108"/>
    <n v="4679.2700000000086"/>
    <s v="Export_CoGe"/>
    <x v="0"/>
    <s v="COSGS"/>
    <x v="4"/>
    <s v="COSTI"/>
    <m/>
    <s v="B.7)"/>
    <s v="7) per servizi"/>
    <x v="5"/>
  </r>
  <r>
    <x v="0"/>
    <x v="42"/>
    <x v="110"/>
    <x v="110"/>
    <n v="742.56000000000006"/>
    <s v="Export_CoGe"/>
    <x v="0"/>
    <s v="COSGS"/>
    <x v="4"/>
    <s v="COSTI"/>
    <m/>
    <s v="B.7)"/>
    <s v="7) per servizi"/>
    <x v="5"/>
  </r>
  <r>
    <x v="0"/>
    <x v="42"/>
    <x v="111"/>
    <x v="111"/>
    <n v="1857"/>
    <s v="Export_CoGe"/>
    <x v="0"/>
    <s v="COSGS"/>
    <x v="4"/>
    <s v="COSTI"/>
    <m/>
    <s v="B.7)"/>
    <s v="7) per servizi"/>
    <x v="2"/>
  </r>
  <r>
    <x v="0"/>
    <x v="42"/>
    <x v="112"/>
    <x v="112"/>
    <n v="41967.609999999986"/>
    <s v="Export_CoGe"/>
    <x v="0"/>
    <s v="SERST"/>
    <x v="8"/>
    <s v="COSTI"/>
    <m/>
    <s v="B.7)"/>
    <s v="7) per servizi"/>
    <x v="2"/>
  </r>
  <r>
    <x v="0"/>
    <x v="42"/>
    <x v="408"/>
    <x v="438"/>
    <n v="38742.83"/>
    <s v="Export_CoGe"/>
    <x v="0"/>
    <s v="SERST"/>
    <x v="8"/>
    <s v="COSTI"/>
    <s v="SPESGRANT"/>
    <s v="B.7)"/>
    <s v="7) per servizi"/>
    <x v="8"/>
  </r>
  <r>
    <x v="0"/>
    <x v="42"/>
    <x v="113"/>
    <x v="113"/>
    <n v="18106.940000000006"/>
    <s v="Export_CoGe"/>
    <x v="0"/>
    <s v="SERIN"/>
    <x v="6"/>
    <s v="PRD"/>
    <m/>
    <s v="B.7)"/>
    <s v="7) per servizi"/>
    <x v="3"/>
  </r>
  <r>
    <x v="0"/>
    <x v="42"/>
    <x v="114"/>
    <x v="114"/>
    <n v="2693.5099999999998"/>
    <s v="Export_CoGe"/>
    <x v="0"/>
    <s v="SERIN"/>
    <x v="6"/>
    <s v="PRD"/>
    <m/>
    <s v="B.7)"/>
    <s v="7) per servizi"/>
    <x v="3"/>
  </r>
  <r>
    <x v="0"/>
    <x v="42"/>
    <x v="116"/>
    <x v="116"/>
    <n v="17467.099999999999"/>
    <s v="Export_CoGe"/>
    <x v="0"/>
    <s v="SERST"/>
    <x v="8"/>
    <s v="COSTI"/>
    <m/>
    <s v="B.7)"/>
    <s v="7) per servizi"/>
    <x v="2"/>
  </r>
  <r>
    <x v="0"/>
    <x v="42"/>
    <x v="118"/>
    <x v="118"/>
    <n v="439.94"/>
    <s v="Export_CoGe"/>
    <x v="0"/>
    <s v="SERST"/>
    <x v="8"/>
    <s v="COSTI"/>
    <m/>
    <s v="B.7)"/>
    <s v="7) per servizi"/>
    <x v="2"/>
  </r>
  <r>
    <x v="0"/>
    <x v="42"/>
    <x v="119"/>
    <x v="119"/>
    <n v="7552.18"/>
    <s v="Export_CoGe"/>
    <x v="0"/>
    <s v="SERST"/>
    <x v="8"/>
    <s v="COSTI"/>
    <m/>
    <s v="B.7)"/>
    <s v="7) per servizi"/>
    <x v="2"/>
  </r>
  <r>
    <x v="0"/>
    <x v="42"/>
    <x v="357"/>
    <x v="356"/>
    <n v="3213.2"/>
    <s v="Export_CoGe"/>
    <x v="0"/>
    <s v="ONSTR"/>
    <x v="30"/>
    <s v="EXT"/>
    <m/>
    <s v="B.14)"/>
    <s v="14) oneri diversi di gestione"/>
    <x v="2"/>
  </r>
  <r>
    <x v="0"/>
    <x v="42"/>
    <x v="123"/>
    <x v="123"/>
    <n v="4403.58"/>
    <s v="Export_CoGe"/>
    <x v="0"/>
    <s v="SERST"/>
    <x v="8"/>
    <s v="COSTI"/>
    <m/>
    <s v="B.7)"/>
    <s v="7) per servizi"/>
    <x v="2"/>
  </r>
  <r>
    <x v="0"/>
    <x v="42"/>
    <x v="127"/>
    <x v="127"/>
    <n v="1067.2899999999995"/>
    <s v="Export_CoGe"/>
    <x v="0"/>
    <s v="SERST"/>
    <x v="8"/>
    <s v="COSTI"/>
    <m/>
    <s v="B.7)"/>
    <s v="7) per servizi"/>
    <x v="4"/>
  </r>
  <r>
    <x v="0"/>
    <x v="42"/>
    <x v="129"/>
    <x v="129"/>
    <n v="14.92"/>
    <s v="Export_CoGe"/>
    <x v="0"/>
    <s v="COSGS"/>
    <x v="4"/>
    <s v="COSTI"/>
    <m/>
    <s v="B.7)"/>
    <s v="7) per servizi"/>
    <x v="2"/>
  </r>
  <r>
    <x v="0"/>
    <x v="42"/>
    <x v="301"/>
    <x v="301"/>
    <n v="29.700000000000003"/>
    <s v="Export_CoGe"/>
    <x v="0"/>
    <s v="COSGS"/>
    <x v="4"/>
    <s v="COSTI"/>
    <m/>
    <s v="B.7)"/>
    <s v="7) per servizi"/>
    <x v="2"/>
  </r>
  <r>
    <x v="0"/>
    <x v="42"/>
    <x v="131"/>
    <x v="131"/>
    <n v="8"/>
    <s v="Export_CoGe"/>
    <x v="0"/>
    <s v="COSGS"/>
    <x v="4"/>
    <s v="COSTI"/>
    <m/>
    <s v="B.7)"/>
    <s v="7) per servizi"/>
    <x v="2"/>
  </r>
  <r>
    <x v="0"/>
    <x v="42"/>
    <x v="361"/>
    <x v="360"/>
    <n v="5367.99"/>
    <s v="Export_CoGe"/>
    <x v="0"/>
    <s v="SERST"/>
    <x v="8"/>
    <s v="COSTI"/>
    <m/>
    <s v="B.7)"/>
    <s v="7) per servizi"/>
    <x v="6"/>
  </r>
  <r>
    <x v="0"/>
    <x v="42"/>
    <x v="362"/>
    <x v="361"/>
    <n v="6430"/>
    <s v="Export_CoGe"/>
    <x v="0"/>
    <s v="SERST"/>
    <x v="8"/>
    <s v="COSTI"/>
    <s v="CONSGRANT"/>
    <s v="B.7)"/>
    <s v="7) per servizi"/>
    <x v="8"/>
  </r>
  <r>
    <x v="0"/>
    <x v="42"/>
    <x v="363"/>
    <x v="362"/>
    <n v="1968"/>
    <s v="Export_CoGe"/>
    <x v="0"/>
    <s v="SERST"/>
    <x v="8"/>
    <s v="COSTI"/>
    <m/>
    <s v="B.7)"/>
    <s v="7) per servizi"/>
    <x v="2"/>
  </r>
  <r>
    <x v="0"/>
    <x v="42"/>
    <x v="358"/>
    <x v="357"/>
    <n v="1828.62"/>
    <s v="Export_CoGe"/>
    <x v="0"/>
    <s v="SERST"/>
    <x v="8"/>
    <s v="COSTI"/>
    <s v="SPESGRANT"/>
    <s v="B.7)"/>
    <s v="7) per servizi"/>
    <x v="6"/>
  </r>
  <r>
    <x v="0"/>
    <x v="42"/>
    <x v="137"/>
    <x v="424"/>
    <n v="16250"/>
    <s v="Export_CoGe"/>
    <x v="0"/>
    <s v="AFFIT"/>
    <x v="17"/>
    <s v="AFF"/>
    <m/>
    <s v="B.8)"/>
    <s v="8) per godimento di beni di terzi"/>
    <x v="2"/>
  </r>
  <r>
    <x v="0"/>
    <x v="42"/>
    <x v="138"/>
    <x v="138"/>
    <n v="5000"/>
    <s v="Export_CoGe"/>
    <x v="0"/>
    <s v="AFFIT"/>
    <x v="17"/>
    <s v="AFF"/>
    <m/>
    <s v="B.8)"/>
    <s v="8) per godimento di beni di terzi"/>
    <x v="2"/>
  </r>
  <r>
    <x v="0"/>
    <x v="42"/>
    <x v="140"/>
    <x v="140"/>
    <n v="400"/>
    <s v="Export_CoGe"/>
    <x v="0"/>
    <s v="AFFIT"/>
    <x v="17"/>
    <s v="AFF"/>
    <m/>
    <s v="B.8)"/>
    <s v="8) per godimento di beni di terzi"/>
    <x v="2"/>
  </r>
  <r>
    <x v="0"/>
    <x v="42"/>
    <x v="143"/>
    <x v="143"/>
    <n v="400"/>
    <s v="Export_CoGe"/>
    <x v="0"/>
    <s v="AFFIT"/>
    <x v="17"/>
    <s v="AFF"/>
    <m/>
    <s v="B.8)"/>
    <s v="8) per godimento di beni di terzi"/>
    <x v="2"/>
  </r>
  <r>
    <x v="0"/>
    <x v="42"/>
    <x v="409"/>
    <x v="408"/>
    <n v="9604.5"/>
    <s v="Export_CoGe"/>
    <x v="0"/>
    <s v="AFFIT"/>
    <x v="17"/>
    <s v="AFF"/>
    <m/>
    <s v="B.8)"/>
    <s v="8) per godimento di beni di terzi"/>
    <x v="2"/>
  </r>
  <r>
    <x v="0"/>
    <x v="42"/>
    <x v="445"/>
    <x v="448"/>
    <n v="1200"/>
    <s v="Export_CoGe"/>
    <x v="0"/>
    <s v="AFFIT"/>
    <x v="17"/>
    <s v="AFF"/>
    <m/>
    <s v="B.8)"/>
    <s v="8) per godimento di beni di terzi"/>
    <x v="2"/>
  </r>
  <r>
    <x v="0"/>
    <x v="42"/>
    <x v="155"/>
    <x v="155"/>
    <n v="9969.5000000000018"/>
    <s v="Export_CoGe"/>
    <x v="0"/>
    <s v="COSGS"/>
    <x v="4"/>
    <s v="COSTI"/>
    <m/>
    <s v="B.8)"/>
    <s v="8) per godimento di beni di terzi"/>
    <x v="2"/>
  </r>
  <r>
    <x v="0"/>
    <x v="42"/>
    <x v="156"/>
    <x v="156"/>
    <n v="6013.19"/>
    <s v="Export_CoGe"/>
    <x v="0"/>
    <s v="COSGS"/>
    <x v="4"/>
    <s v="COSTI"/>
    <m/>
    <s v="B.8)"/>
    <s v="8) per godimento di beni di terzi"/>
    <x v="2"/>
  </r>
  <r>
    <x v="0"/>
    <x v="42"/>
    <x v="406"/>
    <x v="405"/>
    <n v="3663.51"/>
    <s v="Export_CoGe"/>
    <x v="0"/>
    <s v="COSGS"/>
    <x v="4"/>
    <s v="COSTI"/>
    <m/>
    <s v="B.8)"/>
    <s v="8) per godimento di beni di terzi"/>
    <x v="3"/>
  </r>
  <r>
    <x v="0"/>
    <x v="42"/>
    <x v="176"/>
    <x v="176"/>
    <n v="8505.7999999999993"/>
    <s v="Export_CoGe"/>
    <x v="0"/>
    <s v="AMMST"/>
    <x v="24"/>
    <s v="AMM"/>
    <m/>
    <s v="B.10)"/>
    <s v="10) Ammortamenti e svalutazioni"/>
    <x v="7"/>
  </r>
  <r>
    <x v="0"/>
    <x v="42"/>
    <x v="180"/>
    <x v="180"/>
    <n v="1977.45"/>
    <s v="Export_CoGe"/>
    <x v="0"/>
    <s v="AMMST"/>
    <x v="24"/>
    <s v="AMM"/>
    <m/>
    <s v="B.10)"/>
    <s v="10) Ammortamenti e svalutazioni"/>
    <x v="7"/>
  </r>
  <r>
    <x v="0"/>
    <x v="42"/>
    <x v="182"/>
    <x v="182"/>
    <n v="14945.2"/>
    <s v="Export_CoGe"/>
    <x v="0"/>
    <s v="AMMIN"/>
    <x v="26"/>
    <s v="AMM"/>
    <m/>
    <s v="B.10)"/>
    <s v="10) Ammortamenti e svalutazioni"/>
    <x v="7"/>
  </r>
  <r>
    <x v="0"/>
    <x v="42"/>
    <x v="184"/>
    <x v="184"/>
    <n v="6067.55"/>
    <s v="Export_CoGe"/>
    <x v="0"/>
    <s v="AMMST"/>
    <x v="24"/>
    <s v="AMM"/>
    <m/>
    <s v="B.10)"/>
    <s v="10) Ammortamenti e svalutazioni"/>
    <x v="7"/>
  </r>
  <r>
    <x v="0"/>
    <x v="42"/>
    <x v="186"/>
    <x v="186"/>
    <n v="12860.45"/>
    <s v="Export_CoGe"/>
    <x v="0"/>
    <s v="AMMIN"/>
    <x v="26"/>
    <s v="AMM"/>
    <m/>
    <s v="B.10)"/>
    <s v="10) Ammortamenti e svalutazioni"/>
    <x v="7"/>
  </r>
  <r>
    <x v="0"/>
    <x v="42"/>
    <x v="188"/>
    <x v="188"/>
    <n v="8674.5"/>
    <s v="Export_CoGe"/>
    <x v="0"/>
    <s v="AMMIN"/>
    <x v="26"/>
    <s v="AMM"/>
    <m/>
    <s v="B.10)"/>
    <s v="10) Ammortamenti e svalutazioni"/>
    <x v="7"/>
  </r>
  <r>
    <x v="0"/>
    <x v="42"/>
    <x v="190"/>
    <x v="190"/>
    <n v="2319"/>
    <s v="Export_CoGe"/>
    <x v="0"/>
    <s v="AMMST"/>
    <x v="24"/>
    <s v="AMM"/>
    <m/>
    <s v="B.10)"/>
    <s v="10) Ammortamenti e svalutazioni"/>
    <x v="7"/>
  </r>
  <r>
    <x v="0"/>
    <x v="42"/>
    <x v="192"/>
    <x v="192"/>
    <n v="534.79999999999995"/>
    <s v="Export_CoGe"/>
    <x v="0"/>
    <s v="AMMST"/>
    <x v="24"/>
    <s v="AMM"/>
    <m/>
    <s v="B.10)"/>
    <s v="10) Ammortamenti e svalutazioni"/>
    <x v="7"/>
  </r>
  <r>
    <x v="0"/>
    <x v="42"/>
    <x v="196"/>
    <x v="196"/>
    <n v="125.7"/>
    <s v="Export_CoGe"/>
    <x v="0"/>
    <s v="AMMIN"/>
    <x v="26"/>
    <s v="AMM"/>
    <m/>
    <s v="B.10)"/>
    <s v="10) Ammortamenti e svalutazioni"/>
    <x v="7"/>
  </r>
  <r>
    <x v="0"/>
    <x v="42"/>
    <x v="198"/>
    <x v="198"/>
    <n v="191574.18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42"/>
    <x v="200"/>
    <x v="200"/>
    <n v="460381.31"/>
    <s v="Export_CoGe"/>
    <x v="0"/>
    <s v="VARMP"/>
    <x v="28"/>
    <s v="ACQ"/>
    <m/>
    <s v="B.11)"/>
    <s v="11) variazioni delle rimanenze di materie prime, sussidiarie, di consumo e di merci"/>
    <x v="3"/>
  </r>
  <r>
    <x v="0"/>
    <x v="42"/>
    <x v="203"/>
    <x v="203"/>
    <n v="5325"/>
    <s v="Export_CoGe"/>
    <x v="0"/>
    <s v="COSGS"/>
    <x v="4"/>
    <s v="COSTI"/>
    <m/>
    <s v="B.14)"/>
    <s v="14) oneri diversi di gestione"/>
    <x v="2"/>
  </r>
  <r>
    <x v="0"/>
    <x v="42"/>
    <x v="208"/>
    <x v="208"/>
    <n v="182"/>
    <s v="Export_CoGe"/>
    <x v="0"/>
    <s v="COSGS"/>
    <x v="4"/>
    <s v="COSTI"/>
    <m/>
    <s v="B.14)"/>
    <s v="14) oneri diversi di gestione"/>
    <x v="2"/>
  </r>
  <r>
    <x v="0"/>
    <x v="42"/>
    <x v="211"/>
    <x v="211"/>
    <n v="96.79"/>
    <s v="Export_CoGe"/>
    <x v="0"/>
    <s v="COSGS"/>
    <x v="4"/>
    <s v="COSTI"/>
    <m/>
    <s v="B.14)"/>
    <s v="14) oneri diversi di gestione"/>
    <x v="2"/>
  </r>
  <r>
    <x v="0"/>
    <x v="42"/>
    <x v="217"/>
    <x v="217"/>
    <n v="11511.32"/>
    <s v="Export_CoGe"/>
    <x v="0"/>
    <s v="ONSTR"/>
    <x v="30"/>
    <s v="EXT"/>
    <m/>
    <s v="B.14)"/>
    <s v="14) oneri diversi di gestione"/>
    <x v="2"/>
  </r>
  <r>
    <x v="0"/>
    <x v="42"/>
    <x v="219"/>
    <x v="219"/>
    <n v="361.11999999999995"/>
    <s v="Export_CoGe"/>
    <x v="0"/>
    <s v="COSGS"/>
    <x v="4"/>
    <s v="COSTI"/>
    <m/>
    <s v="B.14)"/>
    <s v="14) oneri diversi di gestione"/>
    <x v="2"/>
  </r>
  <r>
    <x v="0"/>
    <x v="42"/>
    <x v="225"/>
    <x v="225"/>
    <n v="2.0400000000000045"/>
    <s v="Export_CoGe"/>
    <x v="0"/>
    <s v="COSGS"/>
    <x v="4"/>
    <s v="COSTI"/>
    <m/>
    <s v="B.14)"/>
    <s v="14) oneri diversi di gestione"/>
    <x v="2"/>
  </r>
  <r>
    <x v="0"/>
    <x v="42"/>
    <x v="226"/>
    <x v="226"/>
    <n v="4422.17"/>
    <s v="Export_CoGe"/>
    <x v="0"/>
    <s v="ONSTR"/>
    <x v="30"/>
    <s v="EXT"/>
    <m/>
    <s v="B.14)"/>
    <s v="14) oneri diversi di gestione"/>
    <x v="2"/>
  </r>
  <r>
    <x v="0"/>
    <x v="42"/>
    <x v="306"/>
    <x v="306"/>
    <n v="1133.0100000000011"/>
    <s v="Export_CoGe"/>
    <x v="0"/>
    <s v="COSGS"/>
    <x v="4"/>
    <s v="COSTI"/>
    <m/>
    <s v="B.14)"/>
    <s v="14) oneri diversi di gestione"/>
    <x v="4"/>
  </r>
  <r>
    <x v="0"/>
    <x v="42"/>
    <x v="233"/>
    <x v="233"/>
    <n v="2143.92"/>
    <s v="Export_CoGe"/>
    <x v="0"/>
    <s v="ONFIN"/>
    <x v="32"/>
    <s v="FIN"/>
    <m/>
    <s v="C.17)"/>
    <s v="17) interessi e altri oneri finanziari"/>
    <x v="7"/>
  </r>
  <r>
    <x v="0"/>
    <x v="42"/>
    <x v="235"/>
    <x v="235"/>
    <n v="184.99"/>
    <s v="Export_CoGe"/>
    <x v="0"/>
    <s v="ONFIN"/>
    <x v="32"/>
    <s v="FIN"/>
    <m/>
    <s v="C.17)"/>
    <s v="17) interessi e altri oneri finanziari"/>
    <x v="7"/>
  </r>
  <r>
    <x v="0"/>
    <x v="42"/>
    <x v="349"/>
    <x v="348"/>
    <n v="16366.509999999995"/>
    <s v="Export_CoGe"/>
    <x v="0"/>
    <s v="ONFIN"/>
    <x v="32"/>
    <s v="FIN"/>
    <m/>
    <s v="C.17)"/>
    <s v="17) interessi e altri oneri finanziari"/>
    <x v="7"/>
  </r>
  <r>
    <x v="0"/>
    <x v="42"/>
    <x v="239"/>
    <x v="239"/>
    <n v="-2754967.0499999993"/>
    <s v="Export_CoGe"/>
    <x v="0"/>
    <s v="RICOP"/>
    <x v="33"/>
    <s v="RIC"/>
    <m/>
    <s v="A.1)"/>
    <s v="1) ricavi delle vendite e delle prestazioni"/>
    <x v="5"/>
  </r>
  <r>
    <x v="0"/>
    <x v="42"/>
    <x v="243"/>
    <x v="243"/>
    <n v="379.94000000000017"/>
    <s v="Export_CoGe"/>
    <x v="0"/>
    <s v="RICOP"/>
    <x v="33"/>
    <s v="RIC"/>
    <m/>
    <s v="A.1)"/>
    <s v="1) ricavi delle vendite e delle prestazioni"/>
    <x v="6"/>
  </r>
  <r>
    <x v="0"/>
    <x v="42"/>
    <x v="244"/>
    <x v="244"/>
    <n v="-156.69"/>
    <s v="Export_CoGe"/>
    <x v="0"/>
    <s v="RICOP"/>
    <x v="33"/>
    <s v="RIC"/>
    <m/>
    <s v="A.1)"/>
    <s v="1) ricavi delle vendite e delle prestazioni"/>
    <x v="6"/>
  </r>
  <r>
    <x v="0"/>
    <x v="42"/>
    <x v="385"/>
    <x v="384"/>
    <n v="-11756"/>
    <s v="Export_CoGe"/>
    <x v="0"/>
    <s v="RICOP"/>
    <x v="33"/>
    <s v="RIC"/>
    <m/>
    <s v="A.1)"/>
    <s v="1) ricavi delle vendite e delle prestazioni"/>
    <x v="6"/>
  </r>
  <r>
    <x v="0"/>
    <x v="42"/>
    <x v="372"/>
    <x v="371"/>
    <n v="-25300"/>
    <s v="Export_CoGe"/>
    <x v="0"/>
    <s v="RICOP"/>
    <x v="33"/>
    <s v="RIC"/>
    <m/>
    <s v="A.1)"/>
    <s v="1) ricavi delle vendite e delle prestazioni"/>
    <x v="6"/>
  </r>
  <r>
    <x v="0"/>
    <x v="42"/>
    <x v="247"/>
    <x v="247"/>
    <n v="-112372"/>
    <s v="Export_CoGe"/>
    <x v="0"/>
    <s v="ONSTR"/>
    <x v="30"/>
    <s v="EXT"/>
    <m/>
    <s v="B.14)"/>
    <s v="14) oneri diversi di gestione"/>
    <x v="2"/>
  </r>
  <r>
    <x v="0"/>
    <x v="42"/>
    <x v="250"/>
    <x v="250"/>
    <n v="-133364.43999999997"/>
    <s v="Export_CoGe"/>
    <x v="0"/>
    <s v="CORR"/>
    <x v="35"/>
    <s v="CORR"/>
    <m/>
    <s v="A.1)"/>
    <s v="1) ricavi delle vendite e delle prestazioni"/>
    <x v="6"/>
  </r>
  <r>
    <x v="0"/>
    <x v="42"/>
    <x v="254"/>
    <x v="254"/>
    <n v="-242060.99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42"/>
    <x v="255"/>
    <x v="255"/>
    <n v="-410438.79999999981"/>
    <s v="Export_CoGe"/>
    <x v="0"/>
    <s v="VARMP"/>
    <x v="28"/>
    <s v="ACQ"/>
    <m/>
    <s v="B.11)"/>
    <s v="11) variazioni delle rimanenze di materie prime, sussidiarie, di consumo e di merci"/>
    <x v="3"/>
  </r>
  <r>
    <x v="0"/>
    <x v="42"/>
    <x v="259"/>
    <x v="259"/>
    <n v="-0.31000000000994987"/>
    <s v="Export_CoGe"/>
    <x v="0"/>
    <s v="ALTRI"/>
    <x v="34"/>
    <s v="ALTRI"/>
    <m/>
    <s v="A.5)"/>
    <s v="5) altri ricavi e proventi, con separata indicazione dei contributi in conto esercizio"/>
    <x v="2"/>
  </r>
  <r>
    <x v="0"/>
    <x v="42"/>
    <x v="308"/>
    <x v="308"/>
    <n v="-5"/>
    <s v="Export_CoGe"/>
    <x v="0"/>
    <s v="ALTRI"/>
    <x v="34"/>
    <s v="ALTRI"/>
    <m/>
    <s v="A.5)"/>
    <s v="5) altri ricavi e proventi, con separata indicazione dei contributi in conto esercizio"/>
    <x v="2"/>
  </r>
  <r>
    <x v="0"/>
    <x v="42"/>
    <x v="309"/>
    <x v="309"/>
    <n v="-6087.5"/>
    <s v="Export_CoGe"/>
    <x v="0"/>
    <s v="ALTRI"/>
    <x v="34"/>
    <s v="ALTRI"/>
    <m/>
    <s v="A.5)"/>
    <s v="5) altri ricavi e proventi, con separata indicazione dei contributi in conto esercizio"/>
    <x v="2"/>
  </r>
  <r>
    <x v="0"/>
    <x v="42"/>
    <x v="266"/>
    <x v="266"/>
    <n v="-3282.43"/>
    <s v="Export_CoGe"/>
    <x v="0"/>
    <s v="ONSTR"/>
    <x v="30"/>
    <s v="EXT"/>
    <m/>
    <s v="A.5)"/>
    <s v="5) altri ricavi e proventi, con separata indicazione dei contributi in conto esercizio"/>
    <x v="2"/>
  </r>
  <r>
    <x v="0"/>
    <x v="42"/>
    <x v="401"/>
    <x v="400"/>
    <n v="-1694.14"/>
    <s v="Export_CoGe"/>
    <x v="0"/>
    <s v="ACQDI"/>
    <x v="0"/>
    <s v="ACQ"/>
    <m/>
    <s v="A.5)"/>
    <s v="5) altri ricavi e proventi, con separata indicazione dei contributi in conto esercizio"/>
    <x v="7"/>
  </r>
  <r>
    <x v="0"/>
    <x v="42"/>
    <x v="268"/>
    <x v="268"/>
    <n v="-15000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42"/>
    <x v="270"/>
    <x v="270"/>
    <n v="-157908.59000000003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42"/>
    <x v="276"/>
    <x v="276"/>
    <n v="-11443.95"/>
    <s v="Export_CoGe"/>
    <x v="0"/>
    <s v="ONFIN"/>
    <x v="32"/>
    <s v="FIN"/>
    <m/>
    <s v="C.16)"/>
    <s v="16) altri proventi finanziari"/>
    <x v="4"/>
  </r>
  <r>
    <x v="0"/>
    <x v="43"/>
    <x v="316"/>
    <x v="316"/>
    <n v="249.99999999998727"/>
    <s v="Export_CoGe"/>
    <x v="1"/>
    <s v="34.CS"/>
    <x v="18"/>
    <s v="PN"/>
    <m/>
    <s v="A"/>
    <s v="Crediti verso soci"/>
    <x v="1"/>
  </r>
  <r>
    <x v="0"/>
    <x v="43"/>
    <x v="2"/>
    <x v="2"/>
    <n v="10000"/>
    <s v="Export_CoGe"/>
    <x v="1"/>
    <s v="23.I.IMM"/>
    <x v="1"/>
    <s v="IMM"/>
    <m/>
    <s v="23.I.IMM"/>
    <s v="Immobilizzazioni Immateriali"/>
    <x v="1"/>
  </r>
  <r>
    <x v="0"/>
    <x v="43"/>
    <x v="4"/>
    <x v="4"/>
    <n v="38543"/>
    <s v="Export_CoGe"/>
    <x v="1"/>
    <s v="23.I.IMM"/>
    <x v="1"/>
    <s v="IMM"/>
    <m/>
    <s v="23.I.IMM"/>
    <s v="Immobilizzazioni Immateriali"/>
    <x v="1"/>
  </r>
  <r>
    <x v="0"/>
    <x v="43"/>
    <x v="6"/>
    <x v="6"/>
    <n v="103027.1"/>
    <s v="Export_CoGe"/>
    <x v="1"/>
    <s v="23.I.IMM"/>
    <x v="1"/>
    <s v="IMM"/>
    <m/>
    <s v="23.I.IMM"/>
    <s v="Immobilizzazioni Immateriali"/>
    <x v="1"/>
  </r>
  <r>
    <x v="0"/>
    <x v="43"/>
    <x v="10"/>
    <x v="10"/>
    <n v="59322.69"/>
    <s v="Export_CoGe"/>
    <x v="1"/>
    <s v="23.I.IMM"/>
    <x v="1"/>
    <s v="IMM"/>
    <m/>
    <s v="23.I.IMM"/>
    <s v="Immobilizzazioni Immateriali"/>
    <x v="1"/>
  </r>
  <r>
    <x v="0"/>
    <x v="43"/>
    <x v="12"/>
    <x v="12"/>
    <n v="87545.25"/>
    <s v="Export_CoGe"/>
    <x v="1"/>
    <s v="24.I.MAT"/>
    <x v="3"/>
    <s v="MAT"/>
    <m/>
    <s v="24.I.MAT"/>
    <s v="Immobilizzazioni Materiali"/>
    <x v="1"/>
  </r>
  <r>
    <x v="0"/>
    <x v="43"/>
    <x v="14"/>
    <x v="14"/>
    <n v="693957.03"/>
    <s v="Export_CoGe"/>
    <x v="1"/>
    <s v="24.I.MAT"/>
    <x v="3"/>
    <s v="MAT"/>
    <m/>
    <s v="24.I.MAT"/>
    <s v="Immobilizzazioni Materiali"/>
    <x v="1"/>
  </r>
  <r>
    <x v="0"/>
    <x v="43"/>
    <x v="16"/>
    <x v="16"/>
    <n v="136992.31"/>
    <s v="Export_CoGe"/>
    <x v="1"/>
    <s v="24.I.MAT"/>
    <x v="3"/>
    <s v="MAT"/>
    <m/>
    <s v="24.I.MAT"/>
    <s v="Immobilizzazioni Materiali"/>
    <x v="1"/>
  </r>
  <r>
    <x v="0"/>
    <x v="43"/>
    <x v="18"/>
    <x v="18"/>
    <n v="229033.74"/>
    <s v="Export_CoGe"/>
    <x v="1"/>
    <s v="24.I.MAT"/>
    <x v="3"/>
    <s v="MAT"/>
    <m/>
    <s v="24.I.MAT"/>
    <s v="Immobilizzazioni Materiali"/>
    <x v="1"/>
  </r>
  <r>
    <x v="0"/>
    <x v="43"/>
    <x v="407"/>
    <x v="406"/>
    <n v="140736"/>
    <s v="Export_CoGe"/>
    <x v="1"/>
    <s v="24.I.MAT"/>
    <x v="3"/>
    <s v="MAT"/>
    <m/>
    <s v="24.I.MAT"/>
    <s v="Immobilizzazioni Materiali"/>
    <x v="1"/>
  </r>
  <r>
    <x v="0"/>
    <x v="43"/>
    <x v="21"/>
    <x v="21"/>
    <n v="348976.49000000005"/>
    <s v="Export_CoGe"/>
    <x v="1"/>
    <s v="24.I.MAT"/>
    <x v="3"/>
    <s v="MAT"/>
    <m/>
    <s v="24.I.MAT"/>
    <s v="Immobilizzazioni Materiali"/>
    <x v="1"/>
  </r>
  <r>
    <x v="0"/>
    <x v="43"/>
    <x v="437"/>
    <x v="437"/>
    <n v="1508.2"/>
    <s v="Export_CoGe"/>
    <x v="1"/>
    <s v="24.I.MAT"/>
    <x v="3"/>
    <s v="MAT"/>
    <m/>
    <s v="24.I.MAT"/>
    <s v="Immobilizzazioni Materiali"/>
    <x v="1"/>
  </r>
  <r>
    <x v="0"/>
    <x v="43"/>
    <x v="24"/>
    <x v="24"/>
    <n v="107017.65"/>
    <s v="Export_CoGe"/>
    <x v="1"/>
    <s v="24.I.MAT"/>
    <x v="3"/>
    <s v="MAT"/>
    <m/>
    <s v="24.I.MAT"/>
    <s v="Immobilizzazioni Materiali"/>
    <x v="1"/>
  </r>
  <r>
    <x v="0"/>
    <x v="43"/>
    <x v="26"/>
    <x v="26"/>
    <n v="16409.09"/>
    <s v="Export_CoGe"/>
    <x v="1"/>
    <s v="24.I.MAT"/>
    <x v="3"/>
    <s v="MAT"/>
    <m/>
    <s v="24.I.MAT"/>
    <s v="Immobilizzazioni Materiali"/>
    <x v="1"/>
  </r>
  <r>
    <x v="0"/>
    <x v="43"/>
    <x v="28"/>
    <x v="28"/>
    <n v="15085.040000000023"/>
    <s v="Export_CoGe"/>
    <x v="1"/>
    <s v="24.I.MAT"/>
    <x v="3"/>
    <s v="MAT"/>
    <m/>
    <s v="24.I.MAT"/>
    <s v="Immobilizzazioni Materiali"/>
    <x v="1"/>
  </r>
  <r>
    <x v="0"/>
    <x v="43"/>
    <x v="36"/>
    <x v="36"/>
    <n v="340"/>
    <s v="Export_CoGe"/>
    <x v="1"/>
    <s v="25.I.FIN"/>
    <x v="7"/>
    <s v="IFIN"/>
    <m/>
    <s v="25.I.FIN"/>
    <s v="Immobilizzazioni Finanziarie"/>
    <x v="1"/>
  </r>
  <r>
    <x v="0"/>
    <x v="43"/>
    <x v="38"/>
    <x v="38"/>
    <n v="2500"/>
    <s v="Export_CoGe"/>
    <x v="1"/>
    <s v="25.I.FIN"/>
    <x v="7"/>
    <s v="IFIN"/>
    <m/>
    <s v="25.I.FIN"/>
    <s v="Immobilizzazioni Finanziarie"/>
    <x v="1"/>
  </r>
  <r>
    <x v="0"/>
    <x v="43"/>
    <x v="40"/>
    <x v="40"/>
    <n v="250"/>
    <s v="Export_CoGe"/>
    <x v="1"/>
    <s v="25.I.FIN"/>
    <x v="7"/>
    <s v="IFIN"/>
    <m/>
    <s v="25.I.FIN"/>
    <s v="Immobilizzazioni Finanziarie"/>
    <x v="1"/>
  </r>
  <r>
    <x v="0"/>
    <x v="43"/>
    <x v="317"/>
    <x v="317"/>
    <n v="997500"/>
    <s v="Export_CoGe"/>
    <x v="1"/>
    <s v="25.I.FIN"/>
    <x v="7"/>
    <s v="IFIN"/>
    <m/>
    <s v="25.I.FIN"/>
    <s v="Immobilizzazioni Finanziarie"/>
    <x v="1"/>
  </r>
  <r>
    <x v="0"/>
    <x v="43"/>
    <x v="318"/>
    <x v="318"/>
    <n v="57523.069999999992"/>
    <s v="Export_CoGe"/>
    <x v="1"/>
    <s v="25.I.FIN"/>
    <x v="7"/>
    <s v="IFIN"/>
    <m/>
    <s v="25.I.FIN"/>
    <s v="Immobilizzazioni Finanziarie"/>
    <x v="1"/>
  </r>
  <r>
    <x v="0"/>
    <x v="43"/>
    <x v="351"/>
    <x v="350"/>
    <n v="60698.520000000011"/>
    <s v="Export_CoGe"/>
    <x v="1"/>
    <s v="25.I.FIN"/>
    <x v="7"/>
    <s v="IFIN"/>
    <m/>
    <s v="25.I.FIN"/>
    <s v="Immobilizzazioni Finanziarie"/>
    <x v="1"/>
  </r>
  <r>
    <x v="0"/>
    <x v="43"/>
    <x v="45"/>
    <x v="45"/>
    <n v="398484.87000000005"/>
    <s v="Export_CoGe"/>
    <x v="1"/>
    <s v="26.MAG"/>
    <x v="9"/>
    <s v="MAG"/>
    <m/>
    <s v="26.MAG"/>
    <s v="Rimanenze"/>
    <x v="1"/>
  </r>
  <r>
    <x v="0"/>
    <x v="43"/>
    <x v="49"/>
    <x v="49"/>
    <n v="244531.56"/>
    <s v="Export_CoGe"/>
    <x v="1"/>
    <s v="26.MAG"/>
    <x v="9"/>
    <s v="MAG"/>
    <m/>
    <s v="26.MAG"/>
    <s v="Rimanenze"/>
    <x v="1"/>
  </r>
  <r>
    <x v="0"/>
    <x v="43"/>
    <x v="51"/>
    <x v="51"/>
    <n v="1158970.5199999926"/>
    <s v="Export_CoGe"/>
    <x v="1"/>
    <s v="27.CLI"/>
    <x v="10"/>
    <s v="CLI"/>
    <m/>
    <s v="27.CLI"/>
    <s v="Crediti Commerciali"/>
    <x v="1"/>
  </r>
  <r>
    <x v="0"/>
    <x v="43"/>
    <x v="53"/>
    <x v="53"/>
    <n v="139578.93000000002"/>
    <s v="Export_CoGe"/>
    <x v="1"/>
    <s v="27.CLI"/>
    <x v="10"/>
    <s v="CLI"/>
    <m/>
    <s v="27.CLI"/>
    <s v="Crediti Commerciali"/>
    <x v="1"/>
  </r>
  <r>
    <x v="0"/>
    <x v="43"/>
    <x v="55"/>
    <x v="55"/>
    <n v="97598.259999999922"/>
    <s v="Export_CoGe"/>
    <x v="1"/>
    <s v="27.CLI"/>
    <x v="10"/>
    <s v="CLI"/>
    <m/>
    <s v="27.CLI"/>
    <s v="Crediti Commerciali"/>
    <x v="1"/>
  </r>
  <r>
    <x v="0"/>
    <x v="43"/>
    <x v="57"/>
    <x v="57"/>
    <n v="22567.760000000013"/>
    <s v="Export_CoGe"/>
    <x v="1"/>
    <s v="27.CLI"/>
    <x v="10"/>
    <s v="CLI"/>
    <m/>
    <s v="27.CLI"/>
    <s v="Crediti Commerciali"/>
    <x v="1"/>
  </r>
  <r>
    <x v="0"/>
    <x v="43"/>
    <x v="61"/>
    <x v="61"/>
    <n v="7103"/>
    <s v="Export_CoGe"/>
    <x v="1"/>
    <s v="31.PTN"/>
    <x v="12"/>
    <s v="PTN"/>
    <m/>
    <s v="31.PTN"/>
    <s v="Crediti Tributari"/>
    <x v="1"/>
  </r>
  <r>
    <x v="0"/>
    <x v="43"/>
    <x v="319"/>
    <x v="319"/>
    <n v="86559.999999999985"/>
    <s v="Export_CoGe"/>
    <x v="1"/>
    <s v="31.PTN"/>
    <x v="12"/>
    <s v="PTN"/>
    <m/>
    <s v="31.PTN"/>
    <s v="Crediti Tributari"/>
    <x v="1"/>
  </r>
  <r>
    <x v="0"/>
    <x v="43"/>
    <x v="444"/>
    <x v="447"/>
    <n v="-0.41"/>
    <s v="Export_CoGe"/>
    <x v="1"/>
    <s v="31.PTN"/>
    <x v="12"/>
    <s v="PTN"/>
    <m/>
    <s v="31.PTN"/>
    <s v="Crediti Tributari"/>
    <x v="1"/>
  </r>
  <r>
    <x v="0"/>
    <x v="43"/>
    <x v="422"/>
    <x v="421"/>
    <n v="-3205.1400000000035"/>
    <s v="Export_CoGe"/>
    <x v="1"/>
    <s v="31.PTN"/>
    <x v="12"/>
    <s v="PTN"/>
    <m/>
    <s v="31.PTN"/>
    <s v="Crediti Tributari"/>
    <x v="1"/>
  </r>
  <r>
    <x v="0"/>
    <x v="43"/>
    <x v="78"/>
    <x v="78"/>
    <n v="73966.430000000022"/>
    <s v="Export_CoGe"/>
    <x v="1"/>
    <s v="29.AC"/>
    <x v="11"/>
    <s v="FOR"/>
    <m/>
    <s v="28.FOR"/>
    <s v="Altri Crediti"/>
    <x v="1"/>
  </r>
  <r>
    <x v="0"/>
    <x v="43"/>
    <x v="84"/>
    <x v="84"/>
    <n v="224686.50000000003"/>
    <s v="Export_CoGe"/>
    <x v="1"/>
    <s v="29.AC"/>
    <x v="11"/>
    <s v="AC"/>
    <m/>
    <s v="29.AC"/>
    <s v="Altri Crediti"/>
    <x v="1"/>
  </r>
  <r>
    <x v="0"/>
    <x v="43"/>
    <x v="86"/>
    <x v="86"/>
    <n v="4159.420000000041"/>
    <s v="Export_CoGe"/>
    <x v="1"/>
    <s v="29.AC"/>
    <x v="11"/>
    <s v="AC"/>
    <m/>
    <s v="29.AC"/>
    <s v="Altri Crediti"/>
    <x v="1"/>
  </r>
  <r>
    <x v="0"/>
    <x v="43"/>
    <x v="88"/>
    <x v="88"/>
    <n v="-330.55999999993554"/>
    <s v="Export_CoGe"/>
    <x v="1"/>
    <s v="30.AD"/>
    <x v="13"/>
    <s v="AD"/>
    <m/>
    <s v="30.AD"/>
    <s v="Altri Crediti"/>
    <x v="1"/>
  </r>
  <r>
    <x v="0"/>
    <x v="43"/>
    <x v="92"/>
    <x v="92"/>
    <n v="47142.770000000004"/>
    <s v="Export_CoGe"/>
    <x v="1"/>
    <s v="29.AC"/>
    <x v="11"/>
    <s v="AC"/>
    <m/>
    <s v="29.AC"/>
    <s v="Altri Crediti"/>
    <x v="1"/>
  </r>
  <r>
    <x v="0"/>
    <x v="43"/>
    <x v="96"/>
    <x v="96"/>
    <n v="3182.4"/>
    <s v="Export_CoGe"/>
    <x v="1"/>
    <s v="29.AC"/>
    <x v="11"/>
    <s v="AC"/>
    <m/>
    <s v="29.AC"/>
    <s v="Altri Crediti"/>
    <x v="1"/>
  </r>
  <r>
    <x v="0"/>
    <x v="43"/>
    <x v="322"/>
    <x v="322"/>
    <n v="2.409999999988969"/>
    <s v="Export_CoGe"/>
    <x v="1"/>
    <s v="29.AC"/>
    <x v="11"/>
    <s v="AC"/>
    <m/>
    <s v="29.AC"/>
    <s v="Altri Crediti"/>
    <x v="1"/>
  </r>
  <r>
    <x v="0"/>
    <x v="43"/>
    <x v="105"/>
    <x v="105"/>
    <n v="21633.200000000001"/>
    <s v="Export_CoGe"/>
    <x v="1"/>
    <s v="29.AC"/>
    <x v="11"/>
    <s v="AC"/>
    <m/>
    <s v="29.AC"/>
    <s v="Ratei/Risconti Attivi"/>
    <x v="1"/>
  </r>
  <r>
    <x v="0"/>
    <x v="43"/>
    <x v="109"/>
    <x v="109"/>
    <n v="7314.8300000000017"/>
    <s v="Export_CoGe"/>
    <x v="1"/>
    <s v="36.LIQ"/>
    <x v="15"/>
    <s v="BREVE "/>
    <m/>
    <s v="36.LIQ"/>
    <s v="Debiti a Breve (Liquidità)"/>
    <x v="1"/>
  </r>
  <r>
    <x v="0"/>
    <x v="43"/>
    <x v="323"/>
    <x v="323"/>
    <n v="24179.807999998447"/>
    <s v="Export_CoGe"/>
    <x v="1"/>
    <s v="36.LIQ"/>
    <x v="15"/>
    <s v="BREVE "/>
    <m/>
    <s v="36.LIQ"/>
    <s v="Debiti a Breve (Liquidità)"/>
    <x v="1"/>
  </r>
  <r>
    <x v="0"/>
    <x v="43"/>
    <x v="324"/>
    <x v="324"/>
    <n v="2408.0499999999993"/>
    <s v="Export_CoGe"/>
    <x v="1"/>
    <s v="36.LIQ"/>
    <x v="15"/>
    <s v="BREVE "/>
    <m/>
    <s v="36.LIQ"/>
    <s v="Debiti a Breve (Liquidità)"/>
    <x v="1"/>
  </r>
  <r>
    <x v="0"/>
    <x v="43"/>
    <x v="411"/>
    <x v="410"/>
    <n v="1951.5699999999997"/>
    <s v="Export_CoGe"/>
    <x v="1"/>
    <s v="36.LIQ"/>
    <x v="15"/>
    <s v="BREVE "/>
    <m/>
    <s v="36.LIQ"/>
    <s v="Debiti a Breve (Liquidità)"/>
    <x v="1"/>
  </r>
  <r>
    <x v="0"/>
    <x v="43"/>
    <x v="438"/>
    <x v="439"/>
    <n v="4138.2299999999996"/>
    <s v="Export_CoGe"/>
    <x v="1"/>
    <s v="36.LIQ"/>
    <x v="15"/>
    <s v="BREVE "/>
    <m/>
    <s v="36.LIQ"/>
    <s v="Debiti a Breve (Liquidità)"/>
    <x v="1"/>
  </r>
  <r>
    <x v="0"/>
    <x v="43"/>
    <x v="117"/>
    <x v="117"/>
    <n v="334360.54000000551"/>
    <s v="Export_CoGe"/>
    <x v="1"/>
    <s v="36.LIQ"/>
    <x v="15"/>
    <s v="BREVE "/>
    <m/>
    <s v="36.LIQ"/>
    <s v="Debiti a Breve (Liquidità)"/>
    <x v="1"/>
  </r>
  <r>
    <x v="0"/>
    <x v="43"/>
    <x v="325"/>
    <x v="199"/>
    <n v="158.53999999978987"/>
    <s v="Export_CoGe"/>
    <x v="1"/>
    <s v="36.LIQ"/>
    <x v="15"/>
    <s v="BREVE "/>
    <m/>
    <s v="36.LIQ"/>
    <s v="Debiti a Breve (Liquidità)"/>
    <x v="1"/>
  </r>
  <r>
    <x v="0"/>
    <x v="43"/>
    <x v="126"/>
    <x v="126"/>
    <n v="35631.340000002667"/>
    <s v="Export_CoGe"/>
    <x v="1"/>
    <s v="36.LIQ"/>
    <x v="15"/>
    <s v="BREVE "/>
    <m/>
    <s v="36.LIQ"/>
    <s v="Debiti a Breve (Liquidità)"/>
    <x v="1"/>
  </r>
  <r>
    <x v="0"/>
    <x v="43"/>
    <x v="128"/>
    <x v="128"/>
    <n v="225538.55000000002"/>
    <s v="Export_CoGe"/>
    <x v="1"/>
    <s v="36.LIQ"/>
    <x v="15"/>
    <s v="BREVE "/>
    <m/>
    <s v="36.LIQ"/>
    <s v="Debiti a Breve (Liquidità)"/>
    <x v="1"/>
  </r>
  <r>
    <x v="0"/>
    <x v="43"/>
    <x v="130"/>
    <x v="130"/>
    <n v="25400.740000000296"/>
    <s v="Export_CoGe"/>
    <x v="1"/>
    <s v="36.LIQ"/>
    <x v="15"/>
    <s v="BREVE "/>
    <m/>
    <s v="36.LIQ"/>
    <s v="Debiti a Breve (Liquidità)"/>
    <x v="1"/>
  </r>
  <r>
    <x v="0"/>
    <x v="43"/>
    <x v="132"/>
    <x v="132"/>
    <n v="9520.1799999999876"/>
    <s v="Export_CoGe"/>
    <x v="1"/>
    <s v="36.LIQ"/>
    <x v="15"/>
    <s v="BREVE "/>
    <m/>
    <s v="36.LIQ"/>
    <s v="Debiti a Breve (Liquidità)"/>
    <x v="1"/>
  </r>
  <r>
    <x v="0"/>
    <x v="43"/>
    <x v="326"/>
    <x v="440"/>
    <n v="410483.60899999982"/>
    <s v="Export_CoGe"/>
    <x v="1"/>
    <s v="36.LIQ"/>
    <x v="15"/>
    <s v="BREVE "/>
    <m/>
    <s v="36.LIQ"/>
    <s v="Debiti a Breve (Liquidità)"/>
    <x v="1"/>
  </r>
  <r>
    <x v="0"/>
    <x v="43"/>
    <x v="327"/>
    <x v="326"/>
    <n v="2252.0400000000009"/>
    <s v="Export_CoGe"/>
    <x v="1"/>
    <s v="36.LIQ"/>
    <x v="15"/>
    <s v="BREVE "/>
    <m/>
    <s v="36.LIQ"/>
    <s v="Debiti a Breve (Liquidità)"/>
    <x v="1"/>
  </r>
  <r>
    <x v="0"/>
    <x v="43"/>
    <x v="359"/>
    <x v="358"/>
    <n v="34384.799999999945"/>
    <s v="Export_CoGe"/>
    <x v="1"/>
    <s v="36.LIQ"/>
    <x v="15"/>
    <s v="BREVE "/>
    <m/>
    <s v="36.LIQ"/>
    <s v="Debiti a Breve (Liquidità)"/>
    <x v="1"/>
  </r>
  <r>
    <x v="0"/>
    <x v="43"/>
    <x v="365"/>
    <x v="364"/>
    <n v="46.660000000001077"/>
    <s v="Export_CoGe"/>
    <x v="1"/>
    <s v="36.LIQ"/>
    <x v="15"/>
    <s v="BREVE "/>
    <m/>
    <s v="36.LIQ"/>
    <s v="Debiti a Breve (Liquidità)"/>
    <x v="1"/>
  </r>
  <r>
    <x v="0"/>
    <x v="43"/>
    <x v="439"/>
    <x v="441"/>
    <n v="5547.2600000000675"/>
    <s v="Export_CoGe"/>
    <x v="1"/>
    <s v="36.LIQ"/>
    <x v="15"/>
    <s v="BREVE "/>
    <m/>
    <s v="36.LIQ"/>
    <s v="Debiti a Breve (Liquidità)"/>
    <x v="1"/>
  </r>
  <r>
    <x v="0"/>
    <x v="43"/>
    <x v="328"/>
    <x v="327"/>
    <n v="1000063.42"/>
    <s v="Export_CoGe"/>
    <x v="1"/>
    <s v="36.LIQ"/>
    <x v="15"/>
    <s v="BREVE "/>
    <m/>
    <s v="36.LIQ"/>
    <s v="Debiti a Breve (Liquidità)"/>
    <x v="1"/>
  </r>
  <r>
    <x v="0"/>
    <x v="43"/>
    <x v="329"/>
    <x v="328"/>
    <n v="898810"/>
    <s v="Export_CoGe"/>
    <x v="1"/>
    <s v="36.LIQ"/>
    <x v="15"/>
    <s v="BREVE "/>
    <m/>
    <s v="36.LIQ"/>
    <s v="Debiti a Breve (Liquidità)"/>
    <x v="1"/>
  </r>
  <r>
    <x v="0"/>
    <x v="43"/>
    <x v="145"/>
    <x v="145"/>
    <n v="-152050.00000000009"/>
    <s v="Export_CoGe"/>
    <x v="1"/>
    <s v="34.CS"/>
    <x v="18"/>
    <s v="PN"/>
    <m/>
    <s v="34.CS"/>
    <s v="Capitale "/>
    <x v="1"/>
  </r>
  <r>
    <x v="0"/>
    <x v="43"/>
    <x v="147"/>
    <x v="147"/>
    <n v="-100000"/>
    <s v="Export_CoGe"/>
    <x v="1"/>
    <s v="34.CS"/>
    <x v="18"/>
    <s v="PN"/>
    <m/>
    <s v="34.CS"/>
    <s v="Capitale "/>
    <x v="1"/>
  </r>
  <r>
    <x v="0"/>
    <x v="43"/>
    <x v="149"/>
    <x v="149"/>
    <n v="-699500"/>
    <s v="Export_CoGe"/>
    <x v="1"/>
    <s v="34.CS"/>
    <x v="18"/>
    <s v="PN"/>
    <m/>
    <s v="34.CS"/>
    <s v="Capitale "/>
    <x v="1"/>
  </r>
  <r>
    <x v="0"/>
    <x v="43"/>
    <x v="151"/>
    <x v="151"/>
    <n v="-381571.79000000004"/>
    <s v="Export_CoGe"/>
    <x v="1"/>
    <s v="35.RIS"/>
    <x v="19"/>
    <s v="PN"/>
    <m/>
    <s v="35.RIS"/>
    <s v="Riserva Legale"/>
    <x v="1"/>
  </r>
  <r>
    <x v="0"/>
    <x v="43"/>
    <x v="330"/>
    <x v="329"/>
    <n v="-60698.52000000007"/>
    <s v="Export_CoGe"/>
    <x v="1"/>
    <s v="35.RIS"/>
    <x v="19"/>
    <s v="PN"/>
    <m/>
    <s v="35.RIS_bis"/>
    <s v="VII - Riserva per operaz. di copertura dei flussi finanz. attesi"/>
    <x v="1"/>
  </r>
  <r>
    <x v="0"/>
    <x v="43"/>
    <x v="154"/>
    <x v="154"/>
    <n v="-633249.55999999994"/>
    <s v="Export_CoGe"/>
    <x v="1"/>
    <s v="35.RIS"/>
    <x v="19"/>
    <s v="PN"/>
    <m/>
    <s v="35.RIS"/>
    <s v="Altre Riserve"/>
    <x v="1"/>
  </r>
  <r>
    <x v="0"/>
    <x v="43"/>
    <x v="157"/>
    <x v="157"/>
    <n v="-156236.43999999994"/>
    <s v="Export_CoGe"/>
    <x v="1"/>
    <s v="23.I.MATFON"/>
    <x v="20"/>
    <s v="MAT"/>
    <m/>
    <s v="23.I.MATFON"/>
    <s v="Immobilizzazioni Materiali"/>
    <x v="1"/>
  </r>
  <r>
    <x v="0"/>
    <x v="43"/>
    <x v="158"/>
    <x v="158"/>
    <n v="-273632.2900000001"/>
    <s v="Export_CoGe"/>
    <x v="1"/>
    <s v="23.I.MATFON"/>
    <x v="20"/>
    <s v="MAT"/>
    <m/>
    <s v="23.I.MATFON"/>
    <s v="Immobilizzazioni Materiali"/>
    <x v="1"/>
  </r>
  <r>
    <x v="0"/>
    <x v="43"/>
    <x v="159"/>
    <x v="159"/>
    <n v="-221759.32000000007"/>
    <s v="Export_CoGe"/>
    <x v="1"/>
    <s v="23.I.MATFON"/>
    <x v="20"/>
    <s v="MAT"/>
    <m/>
    <s v="23.I.MATFON"/>
    <s v="Immobilizzazioni Materiali"/>
    <x v="1"/>
  </r>
  <r>
    <x v="0"/>
    <x v="43"/>
    <x v="161"/>
    <x v="161"/>
    <n v="-81453.019999999975"/>
    <s v="Export_CoGe"/>
    <x v="1"/>
    <s v="23.I.MATFON"/>
    <x v="20"/>
    <s v="MAT"/>
    <m/>
    <s v="23.I.MATFON"/>
    <s v="Immobilizzazioni Materiali"/>
    <x v="1"/>
  </r>
  <r>
    <x v="0"/>
    <x v="43"/>
    <x v="162"/>
    <x v="162"/>
    <n v="-16710.160000000003"/>
    <s v="Export_CoGe"/>
    <x v="1"/>
    <s v="23.I.MATFON"/>
    <x v="20"/>
    <s v="MAT"/>
    <m/>
    <s v="23.I.MATFON"/>
    <s v="Immobilizzazioni Materiali"/>
    <x v="1"/>
  </r>
  <r>
    <x v="0"/>
    <x v="43"/>
    <x v="163"/>
    <x v="163"/>
    <n v="-12675.819999999985"/>
    <s v="Export_CoGe"/>
    <x v="1"/>
    <s v="23.I.MATFON"/>
    <x v="20"/>
    <s v="MAT"/>
    <m/>
    <s v="23.I.MATFON"/>
    <s v="Immobilizzazioni Materiali"/>
    <x v="1"/>
  </r>
  <r>
    <x v="0"/>
    <x v="43"/>
    <x v="164"/>
    <x v="164"/>
    <n v="-21089.159999999993"/>
    <s v="Export_CoGe"/>
    <x v="1"/>
    <s v="23.I.MATFON"/>
    <x v="20"/>
    <s v="MAT"/>
    <m/>
    <s v="23.I.MATFON"/>
    <s v="Immobilizzazioni Materiali"/>
    <x v="1"/>
  </r>
  <r>
    <x v="0"/>
    <x v="43"/>
    <x v="165"/>
    <x v="165"/>
    <n v="-10000"/>
    <s v="Export_CoGe"/>
    <x v="1"/>
    <s v="23.I.IMMFON"/>
    <x v="21"/>
    <s v="IMM"/>
    <m/>
    <s v="23.I.IMMFON"/>
    <s v="Immobilizzazioni Immateriali"/>
    <x v="1"/>
  </r>
  <r>
    <x v="0"/>
    <x v="43"/>
    <x v="167"/>
    <x v="167"/>
    <n v="-17133.019999999997"/>
    <s v="Export_CoGe"/>
    <x v="1"/>
    <s v="23.I.IMMFON"/>
    <x v="21"/>
    <s v="IMM"/>
    <m/>
    <s v="23.I.IMMFON"/>
    <s v="Immobilizzazioni Immateriali"/>
    <x v="1"/>
  </r>
  <r>
    <x v="0"/>
    <x v="43"/>
    <x v="168"/>
    <x v="168"/>
    <n v="-47272.110000000008"/>
    <s v="Export_CoGe"/>
    <x v="1"/>
    <s v="23.I.IMMFON"/>
    <x v="21"/>
    <s v="IMM"/>
    <m/>
    <s v="23.I.IMMFON"/>
    <s v="Immobilizzazioni Immateriali"/>
    <x v="1"/>
  </r>
  <r>
    <x v="0"/>
    <x v="43"/>
    <x v="169"/>
    <x v="169"/>
    <n v="-65130.119999999988"/>
    <s v="Export_CoGe"/>
    <x v="1"/>
    <s v="23.I.IMMFON"/>
    <x v="21"/>
    <s v="IMM"/>
    <m/>
    <s v="23.I.IMMFON"/>
    <s v="Immobilizzazioni Immateriali"/>
    <x v="1"/>
  </r>
  <r>
    <x v="0"/>
    <x v="43"/>
    <x v="170"/>
    <x v="170"/>
    <n v="-516960"/>
    <s v="Export_CoGe"/>
    <x v="1"/>
    <s v="33.PROV"/>
    <x v="22"/>
    <s v="PROV"/>
    <m/>
    <s v="33.PROV"/>
    <s v="Altri Fondi "/>
    <x v="1"/>
  </r>
  <r>
    <x v="0"/>
    <x v="43"/>
    <x v="333"/>
    <x v="332"/>
    <n v="-100000"/>
    <s v="Export_CoGe"/>
    <x v="1"/>
    <s v="26.MAG"/>
    <x v="9"/>
    <s v="MAG"/>
    <m/>
    <s v="26.MAG"/>
    <s v="Rimanenze"/>
    <x v="1"/>
  </r>
  <r>
    <x v="0"/>
    <x v="43"/>
    <x v="398"/>
    <x v="397"/>
    <n v="-51958.579999999987"/>
    <s v="Export_CoGe"/>
    <x v="1"/>
    <s v="26.MAG"/>
    <x v="9"/>
    <s v="MAG"/>
    <m/>
    <s v="26.MAG"/>
    <s v="Rimanenze"/>
    <x v="1"/>
  </r>
  <r>
    <x v="0"/>
    <x v="43"/>
    <x v="172"/>
    <x v="172"/>
    <n v="-204375.22999999995"/>
    <s v="Export_CoGe"/>
    <x v="1"/>
    <s v="38.TFR"/>
    <x v="23"/>
    <s v="TFR"/>
    <m/>
    <s v="38.TFR"/>
    <s v="Fondo TFR"/>
    <x v="1"/>
  </r>
  <r>
    <x v="0"/>
    <x v="43"/>
    <x v="173"/>
    <x v="173"/>
    <n v="-518221.99000000005"/>
    <s v="Export_CoGe"/>
    <x v="1"/>
    <s v="38.TFR"/>
    <x v="23"/>
    <s v="TFR"/>
    <m/>
    <s v="38.TFR"/>
    <s v="Fondo TFR"/>
    <x v="1"/>
  </r>
  <r>
    <x v="0"/>
    <x v="43"/>
    <x v="174"/>
    <x v="174"/>
    <n v="-10635.48"/>
    <s v="Export_CoGe"/>
    <x v="1"/>
    <s v="38.TFR"/>
    <x v="23"/>
    <s v="TFR"/>
    <m/>
    <s v="38.TFR"/>
    <s v="Fondo TFR"/>
    <x v="1"/>
  </r>
  <r>
    <x v="0"/>
    <x v="43"/>
    <x v="177"/>
    <x v="177"/>
    <n v="-195502.61"/>
    <s v="Export_CoGe"/>
    <x v="1"/>
    <s v="27.CLI"/>
    <x v="10"/>
    <s v="CLI"/>
    <m/>
    <s v="27.CLI"/>
    <s v="Crediti Commerciali"/>
    <x v="1"/>
  </r>
  <r>
    <x v="0"/>
    <x v="43"/>
    <x v="431"/>
    <x v="431"/>
    <n v="-29480"/>
    <s v="Export_CoGe"/>
    <x v="1"/>
    <s v="33.PROV"/>
    <x v="22"/>
    <s v="PROV"/>
    <m/>
    <m/>
    <s v="Altri Fondi "/>
    <x v="1"/>
  </r>
  <r>
    <x v="0"/>
    <x v="43"/>
    <x v="183"/>
    <x v="183"/>
    <n v="-135179.66999999998"/>
    <s v="Export_CoGe"/>
    <x v="1"/>
    <s v="37.DFIN"/>
    <x v="25"/>
    <s v="LUNGO"/>
    <m/>
    <s v="37.DFIN"/>
    <s v="Debiti Finanziari (MLT)"/>
    <x v="1"/>
  </r>
  <r>
    <x v="0"/>
    <x v="43"/>
    <x v="189"/>
    <x v="189"/>
    <n v="-201998.93000000028"/>
    <s v="Export_CoGe"/>
    <x v="1"/>
    <s v="37.DFIN"/>
    <x v="25"/>
    <s v="LUNGO"/>
    <m/>
    <s v="37.DFIN"/>
    <s v="Debiti Finanziari (MLT)"/>
    <x v="1"/>
  </r>
  <r>
    <x v="0"/>
    <x v="43"/>
    <x v="193"/>
    <x v="193"/>
    <n v="-158617.24"/>
    <s v="Export_CoGe"/>
    <x v="1"/>
    <s v="37.DFIN"/>
    <x v="25"/>
    <s v="LUNGO"/>
    <m/>
    <s v="37.DFIN"/>
    <s v="Debiti Finanziari (MLT)"/>
    <x v="1"/>
  </r>
  <r>
    <x v="0"/>
    <x v="43"/>
    <x v="195"/>
    <x v="195"/>
    <n v="-29296.100000000006"/>
    <s v="Export_CoGe"/>
    <x v="1"/>
    <s v="37.DFIN"/>
    <x v="25"/>
    <s v="LUNGO"/>
    <m/>
    <s v="37.DFIN"/>
    <s v="Debiti Finanziari (MLT)"/>
    <x v="1"/>
  </r>
  <r>
    <x v="0"/>
    <x v="43"/>
    <x v="335"/>
    <x v="334"/>
    <n v="-101700.99"/>
    <s v="Export_CoGe"/>
    <x v="1"/>
    <s v="37.DFIN"/>
    <x v="25"/>
    <s v="LUNGO"/>
    <m/>
    <s v="37.DFIN"/>
    <s v="Debiti Finanziari (MLT)"/>
    <x v="1"/>
  </r>
  <r>
    <x v="0"/>
    <x v="43"/>
    <x v="336"/>
    <x v="335"/>
    <n v="-1419615.7699999996"/>
    <s v="Export_CoGe"/>
    <x v="1"/>
    <s v="37.DFIN"/>
    <x v="25"/>
    <s v="LUNGO"/>
    <m/>
    <s v="37.DFIN"/>
    <s v="Debiti Finanziari (MLT)"/>
    <x v="1"/>
  </r>
  <r>
    <x v="0"/>
    <x v="43"/>
    <x v="399"/>
    <x v="398"/>
    <n v="-20321.740000000107"/>
    <s v="Export_CoGe"/>
    <x v="1"/>
    <s v="36.ANT"/>
    <x v="16"/>
    <s v="BREVE "/>
    <m/>
    <s v="95.ANT"/>
    <s v="Debiti a Breve (Liquidità)"/>
    <x v="1"/>
  </r>
  <r>
    <x v="0"/>
    <x v="43"/>
    <x v="337"/>
    <x v="336"/>
    <n v="-15822.000000000007"/>
    <s v="Export_CoGe"/>
    <x v="1"/>
    <s v="37.DFIN"/>
    <x v="25"/>
    <s v="LUNGO"/>
    <m/>
    <s v="37.DFIN"/>
    <s v="Debiti Vs Altri MLT"/>
    <x v="1"/>
  </r>
  <r>
    <x v="0"/>
    <x v="43"/>
    <x v="210"/>
    <x v="210"/>
    <n v="-836761.86999999965"/>
    <s v="Export_CoGe"/>
    <x v="1"/>
    <s v="28.FOR"/>
    <x v="14"/>
    <s v="FOR"/>
    <m/>
    <s v="28.FOR"/>
    <s v="Debiti Commerciali"/>
    <x v="1"/>
  </r>
  <r>
    <x v="0"/>
    <x v="43"/>
    <x v="212"/>
    <x v="212"/>
    <n v="-2283.7500000000009"/>
    <s v="Export_CoGe"/>
    <x v="1"/>
    <s v="28.FOR"/>
    <x v="14"/>
    <s v="FOR"/>
    <m/>
    <s v="28.FOR"/>
    <s v="Debiti Commerciali"/>
    <x v="1"/>
  </r>
  <r>
    <x v="0"/>
    <x v="43"/>
    <x v="214"/>
    <x v="214"/>
    <n v="-1280.3899999999983"/>
    <s v="Export_CoGe"/>
    <x v="1"/>
    <s v="28.FOR"/>
    <x v="14"/>
    <s v="FOR"/>
    <m/>
    <s v="28.FOR"/>
    <s v="Debiti Commerciali"/>
    <x v="1"/>
  </r>
  <r>
    <x v="0"/>
    <x v="43"/>
    <x v="423"/>
    <x v="422"/>
    <n v="12477.019999999968"/>
    <s v="Export_CoGe"/>
    <x v="1"/>
    <s v="28.FOR"/>
    <x v="14"/>
    <s v="FOR"/>
    <m/>
    <s v="28.FOR"/>
    <s v="Debiti Commerciali"/>
    <x v="1"/>
  </r>
  <r>
    <x v="0"/>
    <x v="43"/>
    <x v="220"/>
    <x v="220"/>
    <n v="-435972.24999999988"/>
    <s v="Export_CoGe"/>
    <x v="1"/>
    <s v="55.DIP"/>
    <x v="31"/>
    <s v="AD"/>
    <m/>
    <s v="55.DIP"/>
    <s v="Altri Debiti"/>
    <x v="1"/>
  </r>
  <r>
    <x v="0"/>
    <x v="43"/>
    <x v="224"/>
    <x v="224"/>
    <n v="-199970.35"/>
    <s v="Export_CoGe"/>
    <x v="1"/>
    <s v="30.AD"/>
    <x v="13"/>
    <s v="AD"/>
    <m/>
    <s v="30.AD"/>
    <s v="Altri Debiti"/>
    <x v="1"/>
  </r>
  <r>
    <x v="0"/>
    <x v="43"/>
    <x v="384"/>
    <x v="444"/>
    <n v="-113841.64000000003"/>
    <s v="Export_CoGe"/>
    <x v="1"/>
    <s v="30.AD"/>
    <x v="13"/>
    <s v="AD"/>
    <m/>
    <s v="30.AD"/>
    <s v="Altri Debiti"/>
    <x v="1"/>
  </r>
  <r>
    <x v="0"/>
    <x v="43"/>
    <x v="366"/>
    <x v="365"/>
    <n v="-1350"/>
    <s v="Export_CoGe"/>
    <x v="1"/>
    <s v="30.AD"/>
    <x v="13"/>
    <s v="AD"/>
    <m/>
    <s v="30.AD"/>
    <s v="Altri Debiti"/>
    <x v="1"/>
  </r>
  <r>
    <x v="0"/>
    <x v="43"/>
    <x v="228"/>
    <x v="228"/>
    <n v="-12865.019999999997"/>
    <s v="Export_CoGe"/>
    <x v="1"/>
    <s v="30.AD"/>
    <x v="13"/>
    <s v="AD"/>
    <m/>
    <s v="30.AD"/>
    <s v="Altri Debiti"/>
    <x v="1"/>
  </r>
  <r>
    <x v="0"/>
    <x v="43"/>
    <x v="230"/>
    <x v="230"/>
    <n v="30577.010000000006"/>
    <s v="Export_CoGe"/>
    <x v="1"/>
    <s v="30.AD"/>
    <x v="13"/>
    <s v="AD"/>
    <m/>
    <s v="30.AD"/>
    <s v="Altri Debiti"/>
    <x v="1"/>
  </r>
  <r>
    <x v="0"/>
    <x v="43"/>
    <x v="232"/>
    <x v="232"/>
    <n v="-3692.6599999999844"/>
    <s v="Export_CoGe"/>
    <x v="1"/>
    <s v="30.AD"/>
    <x v="13"/>
    <s v="AD"/>
    <m/>
    <s v="30.AD"/>
    <s v="Altri Debiti"/>
    <x v="1"/>
  </r>
  <r>
    <x v="0"/>
    <x v="43"/>
    <x v="234"/>
    <x v="234"/>
    <n v="-6256.2599999999957"/>
    <s v="Export_CoGe"/>
    <x v="1"/>
    <s v="30.AD"/>
    <x v="13"/>
    <s v="AD"/>
    <m/>
    <s v="30.AD"/>
    <s v="Altri Debiti"/>
    <x v="1"/>
  </r>
  <r>
    <x v="0"/>
    <x v="43"/>
    <x v="432"/>
    <x v="432"/>
    <n v="-27828.5"/>
    <s v="Export_CoGe"/>
    <x v="1"/>
    <s v="33.PROV"/>
    <x v="22"/>
    <s v="PROV"/>
    <m/>
    <m/>
    <s v="Altri Fondi "/>
    <x v="1"/>
  </r>
  <r>
    <x v="0"/>
    <x v="43"/>
    <x v="339"/>
    <x v="338"/>
    <n v="-82.049999999967142"/>
    <s v="Export_CoGe"/>
    <x v="1"/>
    <s v="30.AD"/>
    <x v="13"/>
    <s v="AD"/>
    <m/>
    <s v="30.AD"/>
    <s v="Altri Debiti"/>
    <x v="1"/>
  </r>
  <r>
    <x v="0"/>
    <x v="43"/>
    <x v="400"/>
    <x v="399"/>
    <n v="-6293.52"/>
    <s v="Export_CoGe"/>
    <x v="1"/>
    <s v="30.AD"/>
    <x v="13"/>
    <s v="AD"/>
    <m/>
    <s v="30.AD"/>
    <s v="Altri Debiti"/>
    <x v="1"/>
  </r>
  <r>
    <x v="0"/>
    <x v="43"/>
    <x v="240"/>
    <x v="240"/>
    <n v="-51727.560000000005"/>
    <s v="Export_CoGe"/>
    <x v="1"/>
    <s v="30.AD"/>
    <x v="13"/>
    <s v="CLI"/>
    <m/>
    <s v="27.CLI"/>
    <s v="Altri Debiti"/>
    <x v="1"/>
  </r>
  <r>
    <x v="0"/>
    <x v="43"/>
    <x v="340"/>
    <x v="339"/>
    <n v="-12169.329999999962"/>
    <s v="Export_CoGe"/>
    <x v="1"/>
    <s v="30.AD"/>
    <x v="13"/>
    <s v="AD"/>
    <m/>
    <s v="30.AD"/>
    <s v="Altri Debiti"/>
    <x v="1"/>
  </r>
  <r>
    <x v="0"/>
    <x v="43"/>
    <x v="418"/>
    <x v="417"/>
    <n v="4188.7299999999996"/>
    <s v="Export_CoGe"/>
    <x v="1"/>
    <s v="30.AD"/>
    <x v="13"/>
    <s v="AD"/>
    <m/>
    <s v="30.AD"/>
    <s v="Altri Debiti"/>
    <x v="1"/>
  </r>
  <r>
    <x v="0"/>
    <x v="43"/>
    <x v="433"/>
    <x v="433"/>
    <n v="18240"/>
    <s v="Export_CoGe"/>
    <x v="1"/>
    <s v="30.AD"/>
    <x v="13"/>
    <s v="AD"/>
    <m/>
    <m/>
    <s v="Altri Debiti"/>
    <x v="1"/>
  </r>
  <r>
    <x v="0"/>
    <x v="43"/>
    <x v="352"/>
    <x v="351"/>
    <n v="-8788.4799999999232"/>
    <s v="Export_CoGe"/>
    <x v="1"/>
    <s v="31.PTN"/>
    <x v="12"/>
    <s v="PTN"/>
    <m/>
    <s v="50.IVA"/>
    <s v="Posizione Tributaria Netta"/>
    <x v="1"/>
  </r>
  <r>
    <x v="0"/>
    <x v="43"/>
    <x v="251"/>
    <x v="251"/>
    <n v="-40919.62999999991"/>
    <s v="Export_CoGe"/>
    <x v="1"/>
    <s v="31.PTN"/>
    <x v="12"/>
    <s v="PTN"/>
    <m/>
    <s v="30.AD"/>
    <s v="Posizione Tributaria Netta"/>
    <x v="1"/>
  </r>
  <r>
    <x v="0"/>
    <x v="43"/>
    <x v="253"/>
    <x v="253"/>
    <n v="-6786.9800000000014"/>
    <s v="Export_CoGe"/>
    <x v="1"/>
    <s v="31.PTN"/>
    <x v="12"/>
    <s v="PTN"/>
    <m/>
    <s v="31.PTN"/>
    <s v="Posizione Tributaria Netta"/>
    <x v="1"/>
  </r>
  <r>
    <x v="0"/>
    <x v="43"/>
    <x v="256"/>
    <x v="256"/>
    <n v="-1330.0700000000074"/>
    <s v="Export_CoGe"/>
    <x v="1"/>
    <s v="31.PTN"/>
    <x v="12"/>
    <s v="PTN"/>
    <m/>
    <s v="31.PTN"/>
    <s v="Posizione Tributaria Netta"/>
    <x v="1"/>
  </r>
  <r>
    <x v="0"/>
    <x v="43"/>
    <x v="258"/>
    <x v="258"/>
    <n v="-2.8499999999999726"/>
    <s v="Export_CoGe"/>
    <x v="1"/>
    <s v="31.PTN"/>
    <x v="12"/>
    <s v="AD"/>
    <m/>
    <s v="30.AD"/>
    <s v="Posizione Tributaria Netta"/>
    <x v="1"/>
  </r>
  <r>
    <x v="0"/>
    <x v="43"/>
    <x v="446"/>
    <x v="449"/>
    <n v="112"/>
    <s v="Export_CoGe"/>
    <x v="1"/>
    <s v="31.PTN"/>
    <x v="12"/>
    <s v="PTN"/>
    <m/>
    <s v="31.PTN"/>
    <s v="Posizione Tributaria Netta"/>
    <x v="1"/>
  </r>
  <r>
    <x v="0"/>
    <x v="43"/>
    <x v="262"/>
    <x v="262"/>
    <n v="-61513.530000000021"/>
    <s v="Export_CoGe"/>
    <x v="1"/>
    <s v="30.AD"/>
    <x v="13"/>
    <s v="AD"/>
    <m/>
    <s v="30.AD"/>
    <s v="Debiti vs Ist. Previdenziali"/>
    <x v="1"/>
  </r>
  <r>
    <x v="0"/>
    <x v="43"/>
    <x v="264"/>
    <x v="264"/>
    <n v="-10564.09"/>
    <s v="Export_CoGe"/>
    <x v="1"/>
    <s v="30.AD"/>
    <x v="13"/>
    <s v="AD"/>
    <m/>
    <s v="30.AD"/>
    <s v="Debiti vs Ist. Previdenziali"/>
    <x v="1"/>
  </r>
  <r>
    <x v="0"/>
    <x v="43"/>
    <x v="269"/>
    <x v="269"/>
    <n v="-369.70999999999992"/>
    <s v="Export_CoGe"/>
    <x v="1"/>
    <s v="30.AD"/>
    <x v="13"/>
    <s v="AD"/>
    <m/>
    <s v="30.AD"/>
    <s v="Debiti vs Ist. Previdenziali"/>
    <x v="1"/>
  </r>
  <r>
    <x v="0"/>
    <x v="43"/>
    <x v="271"/>
    <x v="271"/>
    <n v="-408.18999999999789"/>
    <s v="Export_CoGe"/>
    <x v="1"/>
    <s v="30.AD"/>
    <x v="13"/>
    <s v="AD"/>
    <m/>
    <s v="30.AD"/>
    <s v="Debiti vs Ist. Previdenziali"/>
    <x v="1"/>
  </r>
  <r>
    <x v="0"/>
    <x v="43"/>
    <x v="273"/>
    <x v="273"/>
    <n v="211.10000000000002"/>
    <s v="Export_CoGe"/>
    <x v="1"/>
    <s v="30.AD"/>
    <x v="13"/>
    <s v="AD"/>
    <m/>
    <s v="30.AD"/>
    <s v="Debiti vs Ist. Previdenziali"/>
    <x v="1"/>
  </r>
  <r>
    <x v="0"/>
    <x v="43"/>
    <x v="275"/>
    <x v="275"/>
    <n v="-165.0000000000004"/>
    <s v="Export_CoGe"/>
    <x v="1"/>
    <s v="30.AD"/>
    <x v="13"/>
    <s v="AD"/>
    <m/>
    <s v="30.AD"/>
    <s v="Debiti vs Ist. Previdenziali"/>
    <x v="1"/>
  </r>
  <r>
    <x v="0"/>
    <x v="43"/>
    <x v="277"/>
    <x v="277"/>
    <n v="-2610.2699999999991"/>
    <s v="Export_CoGe"/>
    <x v="1"/>
    <s v="30.AD"/>
    <x v="13"/>
    <s v="AD"/>
    <m/>
    <s v="30.AD"/>
    <s v="Debiti vs Ist. Previdenziali"/>
    <x v="1"/>
  </r>
  <r>
    <x v="0"/>
    <x v="43"/>
    <x v="279"/>
    <x v="279"/>
    <n v="-2984.5099999999993"/>
    <s v="Export_CoGe"/>
    <x v="1"/>
    <s v="30.AD"/>
    <x v="13"/>
    <s v="AD"/>
    <m/>
    <s v="30.AD"/>
    <s v="Debiti vs Ist. Previdenziali"/>
    <x v="1"/>
  </r>
  <r>
    <x v="0"/>
    <x v="43"/>
    <x v="280"/>
    <x v="280"/>
    <n v="-610.5999999999998"/>
    <s v="Export_CoGe"/>
    <x v="1"/>
    <s v="30.AD"/>
    <x v="13"/>
    <s v="AD"/>
    <m/>
    <s v="30.AD"/>
    <s v="Debiti vs Ist. Previdenziali"/>
    <x v="1"/>
  </r>
  <r>
    <x v="0"/>
    <x v="43"/>
    <x v="281"/>
    <x v="281"/>
    <n v="-1804.9899999999996"/>
    <s v="Export_CoGe"/>
    <x v="1"/>
    <s v="30.AD"/>
    <x v="13"/>
    <s v="AD"/>
    <m/>
    <s v="30.AD"/>
    <s v="Debiti vs Ist. Previdenziali"/>
    <x v="1"/>
  </r>
  <r>
    <x v="0"/>
    <x v="43"/>
    <x v="283"/>
    <x v="283"/>
    <n v="2993.8299999999804"/>
    <s v="Export_CoGe"/>
    <x v="1"/>
    <s v="30.AD"/>
    <x v="13"/>
    <s v="AD"/>
    <m/>
    <s v="30.AD"/>
    <s v="Debiti vs Ist. Previdenziali"/>
    <x v="1"/>
  </r>
  <r>
    <x v="0"/>
    <x v="43"/>
    <x v="414"/>
    <x v="413"/>
    <n v="-636.47"/>
    <s v="Export_CoGe"/>
    <x v="1"/>
    <s v="30.AD"/>
    <x v="13"/>
    <s v="AD"/>
    <m/>
    <s v="30.AD"/>
    <s v="Debiti vs Ist. Previdenziali"/>
    <x v="1"/>
  </r>
  <r>
    <x v="0"/>
    <x v="43"/>
    <x v="427"/>
    <x v="427"/>
    <n v="107.84000000001393"/>
    <s v="Export_CoGe"/>
    <x v="1"/>
    <s v="30.AD"/>
    <x v="13"/>
    <s v="AD"/>
    <m/>
    <m/>
    <s v="Altri Debiti"/>
    <x v="1"/>
  </r>
  <r>
    <x v="0"/>
    <x v="43"/>
    <x v="434"/>
    <x v="434"/>
    <n v="2755.86"/>
    <s v="Export_CoGe"/>
    <x v="1"/>
    <s v="30.AD"/>
    <x v="13"/>
    <s v="AD"/>
    <m/>
    <m/>
    <s v="Altri Debiti"/>
    <x v="1"/>
  </r>
  <r>
    <x v="0"/>
    <x v="43"/>
    <x v="435"/>
    <x v="435"/>
    <n v="-2899.71"/>
    <s v="Export_CoGe"/>
    <x v="1"/>
    <s v="30.AD"/>
    <x v="13"/>
    <s v="AD"/>
    <m/>
    <m/>
    <s v="Altri Debiti"/>
    <x v="1"/>
  </r>
  <r>
    <x v="0"/>
    <x v="43"/>
    <x v="443"/>
    <x v="445"/>
    <n v="-868.44"/>
    <s v="Export_CoGe"/>
    <x v="1"/>
    <s v="30.AD"/>
    <x v="13"/>
    <s v="AD"/>
    <m/>
    <m/>
    <s v="Altri Debiti"/>
    <x v="1"/>
  </r>
  <r>
    <x v="0"/>
    <x v="43"/>
    <x v="284"/>
    <x v="284"/>
    <n v="-1222.0699999999997"/>
    <s v="Export_CoGe"/>
    <x v="1"/>
    <s v="30.AD"/>
    <x v="13"/>
    <s v="AD"/>
    <m/>
    <s v="30.AD"/>
    <s v="Debiti vs Ist. Previdenziali"/>
    <x v="1"/>
  </r>
  <r>
    <x v="0"/>
    <x v="43"/>
    <x v="285"/>
    <x v="285"/>
    <n v="-62455.086999999912"/>
    <s v="Export_CoGe"/>
    <x v="1"/>
    <s v="30.AD"/>
    <x v="13"/>
    <s v="AC"/>
    <m/>
    <s v="60.PREV"/>
    <s v="Debiti vs Ist. Previdenziali"/>
    <x v="1"/>
  </r>
  <r>
    <x v="0"/>
    <x v="43"/>
    <x v="287"/>
    <x v="287"/>
    <n v="-203050"/>
    <s v="Export_CoGe"/>
    <x v="1"/>
    <s v="30.AD"/>
    <x v="13"/>
    <s v="AD"/>
    <m/>
    <s v="30.AD"/>
    <s v="Ratei/Risconti Passivi"/>
    <x v="1"/>
  </r>
  <r>
    <x v="0"/>
    <x v="43"/>
    <x v="0"/>
    <x v="0"/>
    <n v="124809.73000000001"/>
    <s v="Export_CoGe"/>
    <x v="0"/>
    <s v="ACQDI"/>
    <x v="0"/>
    <s v="ACQ"/>
    <m/>
    <s v="B.6)"/>
    <s v="6) per materie prime, suddidiarie, di consumo e di merci"/>
    <x v="0"/>
  </r>
  <r>
    <x v="0"/>
    <x v="43"/>
    <x v="1"/>
    <x v="1"/>
    <n v="145424.85999999999"/>
    <s v="Export_CoGe"/>
    <x v="0"/>
    <s v="ACQDI"/>
    <x v="0"/>
    <s v="ACQ"/>
    <m/>
    <s v="B.6)"/>
    <s v="6) per materie prime, suddidiarie, di consumo e di merci"/>
    <x v="0"/>
  </r>
  <r>
    <x v="0"/>
    <x v="43"/>
    <x v="3"/>
    <x v="3"/>
    <n v="34881.700000000004"/>
    <s v="Export_CoGe"/>
    <x v="0"/>
    <s v="ACQDI"/>
    <x v="0"/>
    <s v="ACQ"/>
    <m/>
    <s v="B.6)"/>
    <s v="6) per materie prime, suddidiarie, di consumo e di merci"/>
    <x v="0"/>
  </r>
  <r>
    <x v="0"/>
    <x v="43"/>
    <x v="5"/>
    <x v="5"/>
    <n v="1419.7499999999998"/>
    <s v="Export_CoGe"/>
    <x v="0"/>
    <s v="ACQIN"/>
    <x v="2"/>
    <s v="PRD"/>
    <m/>
    <s v="B.6)"/>
    <s v="6) per materie prime, suddidiarie, di consumo e di merci"/>
    <x v="2"/>
  </r>
  <r>
    <x v="0"/>
    <x v="43"/>
    <x v="7"/>
    <x v="7"/>
    <n v="8723.66"/>
    <s v="Export_CoGe"/>
    <x v="0"/>
    <s v="ACQDI"/>
    <x v="0"/>
    <s v="ACQ"/>
    <m/>
    <s v="B.6)"/>
    <s v="6) per materie prime, suddidiarie, di consumo e di merci"/>
    <x v="3"/>
  </r>
  <r>
    <x v="0"/>
    <x v="43"/>
    <x v="9"/>
    <x v="9"/>
    <n v="4134.3599999999997"/>
    <s v="Export_CoGe"/>
    <x v="0"/>
    <s v="ACQIN"/>
    <x v="2"/>
    <s v="PRD"/>
    <m/>
    <s v="B.6)"/>
    <s v="6) per materie prime, suddidiarie, di consumo e di merci"/>
    <x v="2"/>
  </r>
  <r>
    <x v="0"/>
    <x v="43"/>
    <x v="11"/>
    <x v="11"/>
    <n v="4261.1500000000005"/>
    <s v="Export_CoGe"/>
    <x v="0"/>
    <s v="ACQIN"/>
    <x v="2"/>
    <s v="PRD"/>
    <m/>
    <s v="B.6)"/>
    <s v="6) per materie prime, suddidiarie, di consumo e di merci"/>
    <x v="2"/>
  </r>
  <r>
    <x v="0"/>
    <x v="43"/>
    <x v="13"/>
    <x v="13"/>
    <n v="1822.2400000000002"/>
    <s v="Export_CoGe"/>
    <x v="0"/>
    <s v="COSGS"/>
    <x v="4"/>
    <s v="COSTI"/>
    <m/>
    <s v="B.6)"/>
    <s v="6) per materie prime, suddidiarie, di consumo e di merci"/>
    <x v="4"/>
  </r>
  <r>
    <x v="0"/>
    <x v="43"/>
    <x v="15"/>
    <x v="15"/>
    <n v="16.09"/>
    <s v="Export_CoGe"/>
    <x v="0"/>
    <s v="ACQIN"/>
    <x v="2"/>
    <s v="PRD"/>
    <m/>
    <s v="B.6)"/>
    <s v="6) per materie prime, suddidiarie, di consumo e di merci"/>
    <x v="3"/>
  </r>
  <r>
    <x v="0"/>
    <x v="43"/>
    <x v="17"/>
    <x v="17"/>
    <n v="11146.960000000001"/>
    <s v="Export_CoGe"/>
    <x v="0"/>
    <s v="COSGS"/>
    <x v="4"/>
    <s v="COSTI"/>
    <m/>
    <s v="B.6)"/>
    <s v="6) per materie prime, suddidiarie, di consumo e di merci"/>
    <x v="2"/>
  </r>
  <r>
    <x v="0"/>
    <x v="43"/>
    <x v="290"/>
    <x v="290"/>
    <n v="1694.14"/>
    <s v="Export_CoGe"/>
    <x v="0"/>
    <s v="ACQDI"/>
    <x v="0"/>
    <s v="ACQ"/>
    <m/>
    <s v="B.6)"/>
    <s v="6) per materie prime, suddidiarie, di consumo e di merci"/>
    <x v="2"/>
  </r>
  <r>
    <x v="0"/>
    <x v="43"/>
    <x v="29"/>
    <x v="29"/>
    <n v="116286.1"/>
    <s v="Export_CoGe"/>
    <x v="0"/>
    <s v="SERDI"/>
    <x v="5"/>
    <s v="LAV"/>
    <m/>
    <s v="B.7)"/>
    <s v="7) per servizi"/>
    <x v="0"/>
  </r>
  <r>
    <x v="0"/>
    <x v="43"/>
    <x v="31"/>
    <x v="31"/>
    <n v="964.6"/>
    <s v="Export_CoGe"/>
    <x v="0"/>
    <s v="SERIN"/>
    <x v="6"/>
    <s v="PRD"/>
    <m/>
    <s v="B.7)"/>
    <s v="7) per servizi"/>
    <x v="0"/>
  </r>
  <r>
    <x v="0"/>
    <x v="43"/>
    <x v="32"/>
    <x v="32"/>
    <n v="43209.98"/>
    <s v="Export_CoGe"/>
    <x v="0"/>
    <s v="SERDI"/>
    <x v="5"/>
    <s v="LAV"/>
    <m/>
    <s v="B.7)"/>
    <s v="7) per servizi"/>
    <x v="0"/>
  </r>
  <r>
    <x v="0"/>
    <x v="43"/>
    <x v="35"/>
    <x v="35"/>
    <n v="135.29999999999998"/>
    <s v="Export_CoGe"/>
    <x v="0"/>
    <s v="SERIN"/>
    <x v="6"/>
    <s v="PRD"/>
    <m/>
    <s v="B.7)"/>
    <s v="7) per servizi"/>
    <x v="5"/>
  </r>
  <r>
    <x v="0"/>
    <x v="43"/>
    <x v="37"/>
    <x v="37"/>
    <n v="370"/>
    <s v="Export_CoGe"/>
    <x v="0"/>
    <s v="COSGS"/>
    <x v="4"/>
    <s v="COSTI"/>
    <m/>
    <s v="B.7)"/>
    <s v="7) per servizi"/>
    <x v="2"/>
  </r>
  <r>
    <x v="0"/>
    <x v="43"/>
    <x v="41"/>
    <x v="41"/>
    <n v="359726.44000000006"/>
    <s v="Export_CoGe"/>
    <x v="0"/>
    <s v="SERDI"/>
    <x v="5"/>
    <s v="LAV"/>
    <m/>
    <s v="B.7)"/>
    <s v="7) per servizi"/>
    <x v="0"/>
  </r>
  <r>
    <x v="0"/>
    <x v="43"/>
    <x v="43"/>
    <x v="43"/>
    <n v="6725.98"/>
    <s v="Export_CoGe"/>
    <x v="0"/>
    <s v="SERST"/>
    <x v="8"/>
    <s v="COSTI"/>
    <m/>
    <s v="B.7)"/>
    <s v="7) per servizi"/>
    <x v="2"/>
  </r>
  <r>
    <x v="0"/>
    <x v="43"/>
    <x v="44"/>
    <x v="44"/>
    <n v="11001.179999999997"/>
    <s v="Export_CoGe"/>
    <x v="0"/>
    <s v="SERST"/>
    <x v="8"/>
    <s v="COSTI"/>
    <m/>
    <s v="B.7)"/>
    <s v="7) per servizi"/>
    <x v="2"/>
  </r>
  <r>
    <x v="0"/>
    <x v="43"/>
    <x v="46"/>
    <x v="46"/>
    <n v="1104.1100000000001"/>
    <s v="Export_CoGe"/>
    <x v="0"/>
    <s v="SERST"/>
    <x v="8"/>
    <s v="COSTI"/>
    <m/>
    <s v="B.7)"/>
    <s v="7) per servizi"/>
    <x v="2"/>
  </r>
  <r>
    <x v="0"/>
    <x v="43"/>
    <x v="50"/>
    <x v="50"/>
    <n v="1909.9399999999996"/>
    <s v="Export_CoGe"/>
    <x v="0"/>
    <s v="SERST"/>
    <x v="8"/>
    <s v="COSTI"/>
    <m/>
    <s v="B.7)"/>
    <s v="7) per servizi"/>
    <x v="2"/>
  </r>
  <r>
    <x v="0"/>
    <x v="43"/>
    <x v="52"/>
    <x v="52"/>
    <n v="3232.48"/>
    <s v="Export_CoGe"/>
    <x v="0"/>
    <s v="SERST"/>
    <x v="8"/>
    <s v="COSTI"/>
    <m/>
    <s v="B.7)"/>
    <s v="7) per servizi"/>
    <x v="2"/>
  </r>
  <r>
    <x v="0"/>
    <x v="43"/>
    <x v="54"/>
    <x v="54"/>
    <n v="9796.0499999999993"/>
    <s v="Export_CoGe"/>
    <x v="0"/>
    <s v="SERST"/>
    <x v="8"/>
    <s v="COSTI"/>
    <m/>
    <s v="B.7)"/>
    <s v="7) per servizi"/>
    <x v="2"/>
  </r>
  <r>
    <x v="0"/>
    <x v="43"/>
    <x v="56"/>
    <x v="56"/>
    <n v="3640"/>
    <s v="Export_CoGe"/>
    <x v="0"/>
    <s v="SERST"/>
    <x v="8"/>
    <s v="COSTI"/>
    <m/>
    <s v="B.7)"/>
    <s v="7) per servizi"/>
    <x v="4"/>
  </r>
  <r>
    <x v="0"/>
    <x v="43"/>
    <x v="58"/>
    <x v="58"/>
    <n v="18296.400000000005"/>
    <s v="Export_CoGe"/>
    <x v="0"/>
    <s v="SERST"/>
    <x v="8"/>
    <s v="COSTI"/>
    <m/>
    <s v="B.7)"/>
    <s v="7) per servizi"/>
    <x v="2"/>
  </r>
  <r>
    <x v="0"/>
    <x v="43"/>
    <x v="60"/>
    <x v="60"/>
    <n v="16020"/>
    <s v="Export_CoGe"/>
    <x v="0"/>
    <s v="SERIN"/>
    <x v="6"/>
    <s v="PRD"/>
    <m/>
    <s v="B.7)"/>
    <s v="7) per servizi"/>
    <x v="0"/>
  </r>
  <r>
    <x v="0"/>
    <x v="43"/>
    <x v="62"/>
    <x v="62"/>
    <n v="21450"/>
    <s v="Export_CoGe"/>
    <x v="0"/>
    <s v="SERST"/>
    <x v="8"/>
    <s v="COSTI"/>
    <m/>
    <s v="B.7)"/>
    <s v="7) per servizi"/>
    <x v="2"/>
  </r>
  <r>
    <x v="0"/>
    <x v="43"/>
    <x v="63"/>
    <x v="63"/>
    <n v="14220.02"/>
    <s v="Export_CoGe"/>
    <x v="0"/>
    <s v="SERST"/>
    <x v="8"/>
    <s v="COSTI"/>
    <m/>
    <s v="B.7)"/>
    <s v="7) per servizi"/>
    <x v="2"/>
  </r>
  <r>
    <x v="0"/>
    <x v="43"/>
    <x v="65"/>
    <x v="65"/>
    <n v="206.51"/>
    <s v="Export_CoGe"/>
    <x v="0"/>
    <s v="SERST"/>
    <x v="8"/>
    <s v="COSTI"/>
    <m/>
    <s v="B.7)"/>
    <s v="7) per servizi"/>
    <x v="2"/>
  </r>
  <r>
    <x v="0"/>
    <x v="43"/>
    <x v="66"/>
    <x v="66"/>
    <n v="2569.63"/>
    <s v="Export_CoGe"/>
    <x v="0"/>
    <s v="SERST"/>
    <x v="8"/>
    <s v="COSTI"/>
    <m/>
    <s v="B.7)"/>
    <s v="7) per servizi"/>
    <x v="2"/>
  </r>
  <r>
    <x v="0"/>
    <x v="43"/>
    <x v="291"/>
    <x v="291"/>
    <n v="420"/>
    <s v="Export_CoGe"/>
    <x v="0"/>
    <s v="SERST"/>
    <x v="8"/>
    <s v="COSTI"/>
    <m/>
    <s v="B.7)"/>
    <s v="7) per servizi"/>
    <x v="6"/>
  </r>
  <r>
    <x v="0"/>
    <x v="43"/>
    <x v="292"/>
    <x v="292"/>
    <n v="31520.010000000002"/>
    <s v="Export_CoGe"/>
    <x v="0"/>
    <s v="SERIN"/>
    <x v="6"/>
    <s v="PRD"/>
    <m/>
    <s v="B.7)"/>
    <s v="7) per servizi"/>
    <x v="0"/>
  </r>
  <r>
    <x v="0"/>
    <x v="43"/>
    <x v="295"/>
    <x v="295"/>
    <n v="5140.0200000000004"/>
    <s v="Export_CoGe"/>
    <x v="0"/>
    <s v="SERST"/>
    <x v="8"/>
    <s v="COSTI"/>
    <m/>
    <s v="B.7)"/>
    <s v="7) per servizi"/>
    <x v="2"/>
  </r>
  <r>
    <x v="0"/>
    <x v="43"/>
    <x v="346"/>
    <x v="345"/>
    <n v="52210.07"/>
    <s v="Export_CoGe"/>
    <x v="0"/>
    <s v="ONSTR"/>
    <x v="30"/>
    <s v="EXT"/>
    <m/>
    <s v="B.14)"/>
    <s v="14) oneri diversi di gestione"/>
    <x v="2"/>
  </r>
  <r>
    <x v="0"/>
    <x v="43"/>
    <x v="297"/>
    <x v="446"/>
    <n v="69277.820000000007"/>
    <s v="Export_CoGe"/>
    <x v="0"/>
    <s v="SERST"/>
    <x v="8"/>
    <s v="COSTI"/>
    <m/>
    <s v="B.7)"/>
    <s v="7) per servizi"/>
    <x v="2"/>
  </r>
  <r>
    <x v="0"/>
    <x v="43"/>
    <x v="394"/>
    <x v="393"/>
    <n v="26044"/>
    <s v="Export_CoGe"/>
    <x v="0"/>
    <s v="SERST"/>
    <x v="8"/>
    <s v="COSTI"/>
    <m/>
    <s v="B.7)"/>
    <s v="7) per servizi"/>
    <x v="2"/>
  </r>
  <r>
    <x v="0"/>
    <x v="43"/>
    <x v="68"/>
    <x v="68"/>
    <n v="6256.26"/>
    <s v="Export_CoGe"/>
    <x v="0"/>
    <s v="COSGS"/>
    <x v="4"/>
    <s v="COSTI"/>
    <m/>
    <s v="B.7)"/>
    <s v="7) per servizi"/>
    <x v="2"/>
  </r>
  <r>
    <x v="0"/>
    <x v="43"/>
    <x v="395"/>
    <x v="394"/>
    <n v="6293.52"/>
    <s v="Export_CoGe"/>
    <x v="0"/>
    <s v="COSGS"/>
    <x v="4"/>
    <s v="COSTI"/>
    <m/>
    <s v="B.7)"/>
    <s v="7) per servizi"/>
    <x v="2"/>
  </r>
  <r>
    <x v="0"/>
    <x v="43"/>
    <x v="298"/>
    <x v="298"/>
    <n v="7500"/>
    <s v="Export_CoGe"/>
    <x v="0"/>
    <s v="COSGS"/>
    <x v="4"/>
    <s v="COSTI"/>
    <m/>
    <s v="B.7)"/>
    <s v="7) per servizi"/>
    <x v="2"/>
  </r>
  <r>
    <x v="0"/>
    <x v="43"/>
    <x v="375"/>
    <x v="374"/>
    <n v="5125"/>
    <s v="Export_CoGe"/>
    <x v="0"/>
    <s v="SERIN"/>
    <x v="6"/>
    <s v="PRD"/>
    <m/>
    <s v="B.7)"/>
    <s v="7) per servizi"/>
    <x v="2"/>
  </r>
  <r>
    <x v="0"/>
    <x v="43"/>
    <x v="368"/>
    <x v="367"/>
    <n v="1200"/>
    <s v="Export_CoGe"/>
    <x v="0"/>
    <s v="COSGS"/>
    <x v="4"/>
    <s v="COSTI"/>
    <m/>
    <s v="B.7)"/>
    <s v="7) per servizi"/>
    <x v="2"/>
  </r>
  <r>
    <x v="0"/>
    <x v="43"/>
    <x v="69"/>
    <x v="69"/>
    <n v="15955.079999999998"/>
    <s v="Export_CoGe"/>
    <x v="0"/>
    <s v="COSGS"/>
    <x v="4"/>
    <s v="COSTI"/>
    <m/>
    <s v="B.7)"/>
    <s v="7) per servizi"/>
    <x v="2"/>
  </r>
  <r>
    <x v="0"/>
    <x v="43"/>
    <x v="71"/>
    <x v="71"/>
    <n v="1656.87"/>
    <s v="Export_CoGe"/>
    <x v="0"/>
    <s v="SERIN"/>
    <x v="6"/>
    <s v="PRD"/>
    <m/>
    <s v="B.7)"/>
    <s v="7) per servizi"/>
    <x v="3"/>
  </r>
  <r>
    <x v="0"/>
    <x v="43"/>
    <x v="73"/>
    <x v="73"/>
    <n v="952.22"/>
    <s v="Export_CoGe"/>
    <x v="0"/>
    <s v="COSGS"/>
    <x v="4"/>
    <s v="COSTI"/>
    <m/>
    <s v="B.7)"/>
    <s v="7) per servizi"/>
    <x v="2"/>
  </r>
  <r>
    <x v="0"/>
    <x v="43"/>
    <x v="75"/>
    <x v="75"/>
    <n v="20361.699999999997"/>
    <s v="Export_CoGe"/>
    <x v="0"/>
    <s v="COSGS"/>
    <x v="4"/>
    <s v="COSTI"/>
    <m/>
    <s v="B.7)"/>
    <s v="7) per servizi"/>
    <x v="2"/>
  </r>
  <r>
    <x v="0"/>
    <x v="43"/>
    <x v="76"/>
    <x v="76"/>
    <n v="539.07000000000005"/>
    <s v="Export_CoGe"/>
    <x v="0"/>
    <s v="COSGS"/>
    <x v="4"/>
    <s v="COSTI"/>
    <m/>
    <s v="B.7)"/>
    <s v="7) per servizi"/>
    <x v="2"/>
  </r>
  <r>
    <x v="0"/>
    <x v="43"/>
    <x v="417"/>
    <x v="416"/>
    <n v="572.13"/>
    <s v="Export_CoGe"/>
    <x v="0"/>
    <s v="SERIN"/>
    <x v="6"/>
    <s v="PRD"/>
    <m/>
    <s v="B.7)"/>
    <s v="7) per servizi"/>
    <x v="3"/>
  </r>
  <r>
    <x v="0"/>
    <x v="43"/>
    <x v="77"/>
    <x v="77"/>
    <n v="6660.57"/>
    <s v="Export_CoGe"/>
    <x v="0"/>
    <s v="SERST"/>
    <x v="8"/>
    <s v="COSTI"/>
    <m/>
    <s v="B.7)"/>
    <s v="7) per servizi"/>
    <x v="2"/>
  </r>
  <r>
    <x v="0"/>
    <x v="43"/>
    <x v="79"/>
    <x v="79"/>
    <n v="8433.18"/>
    <s v="Export_CoGe"/>
    <x v="0"/>
    <s v="SERIN"/>
    <x v="6"/>
    <s v="PRD"/>
    <m/>
    <s v="B.7)"/>
    <s v="7) per servizi"/>
    <x v="0"/>
  </r>
  <r>
    <x v="0"/>
    <x v="43"/>
    <x v="81"/>
    <x v="81"/>
    <n v="1001.78"/>
    <s v="Export_CoGe"/>
    <x v="0"/>
    <s v="SERST"/>
    <x v="8"/>
    <s v="COSTI"/>
    <m/>
    <s v="B.7)"/>
    <s v="7) per servizi"/>
    <x v="2"/>
  </r>
  <r>
    <x v="0"/>
    <x v="43"/>
    <x v="83"/>
    <x v="83"/>
    <n v="1643.1200000000003"/>
    <s v="Export_CoGe"/>
    <x v="0"/>
    <s v="SERST"/>
    <x v="8"/>
    <s v="COSTI"/>
    <m/>
    <s v="B.7)"/>
    <s v="7) per servizi"/>
    <x v="2"/>
  </r>
  <r>
    <x v="0"/>
    <x v="43"/>
    <x v="85"/>
    <x v="85"/>
    <n v="5835.19"/>
    <s v="Export_CoGe"/>
    <x v="0"/>
    <s v="SERIN"/>
    <x v="6"/>
    <s v="PRD"/>
    <m/>
    <s v="B.7)"/>
    <s v="7) per servizi"/>
    <x v="2"/>
  </r>
  <r>
    <x v="0"/>
    <x v="43"/>
    <x v="87"/>
    <x v="87"/>
    <n v="1147.45"/>
    <s v="Export_CoGe"/>
    <x v="0"/>
    <s v="SERST"/>
    <x v="8"/>
    <s v="COSTI"/>
    <m/>
    <s v="B.7)"/>
    <s v="7) per servizi"/>
    <x v="2"/>
  </r>
  <r>
    <x v="0"/>
    <x v="43"/>
    <x v="89"/>
    <x v="89"/>
    <n v="22462.939999999995"/>
    <s v="Export_CoGe"/>
    <x v="0"/>
    <s v="SERST"/>
    <x v="8"/>
    <s v="COSTI"/>
    <m/>
    <s v="B.7)"/>
    <s v="7) per servizi"/>
    <x v="2"/>
  </r>
  <r>
    <x v="0"/>
    <x v="43"/>
    <x v="429"/>
    <x v="429"/>
    <n v="7.44"/>
    <s v="Export_CoGe"/>
    <x v="0"/>
    <s v="SERIN"/>
    <x v="6"/>
    <s v="PRD"/>
    <m/>
    <s v="B.7)"/>
    <s v="7) per servizi"/>
    <x v="3"/>
  </r>
  <r>
    <x v="0"/>
    <x v="43"/>
    <x v="93"/>
    <x v="93"/>
    <n v="13986.880000000001"/>
    <s v="Export_CoGe"/>
    <x v="0"/>
    <s v="COSGS"/>
    <x v="4"/>
    <s v="COSTI"/>
    <m/>
    <s v="B.7)"/>
    <s v="7) per servizi"/>
    <x v="2"/>
  </r>
  <r>
    <x v="0"/>
    <x v="43"/>
    <x v="97"/>
    <x v="97"/>
    <n v="106"/>
    <s v="Export_CoGe"/>
    <x v="0"/>
    <s v="SERST"/>
    <x v="8"/>
    <s v="COSTI"/>
    <m/>
    <s v="B.7)"/>
    <s v="7) per servizi"/>
    <x v="6"/>
  </r>
  <r>
    <x v="0"/>
    <x v="43"/>
    <x v="99"/>
    <x v="99"/>
    <n v="2180.4299999999998"/>
    <s v="Export_CoGe"/>
    <x v="0"/>
    <s v="SERST"/>
    <x v="8"/>
    <s v="COSTI"/>
    <m/>
    <s v="B.7)"/>
    <s v="7) per servizi"/>
    <x v="6"/>
  </r>
  <r>
    <x v="0"/>
    <x v="43"/>
    <x v="100"/>
    <x v="100"/>
    <n v="10923.67"/>
    <s v="Export_CoGe"/>
    <x v="0"/>
    <s v="COSGS"/>
    <x v="4"/>
    <s v="COSTI"/>
    <m/>
    <s v="B.7)"/>
    <s v="7) per servizi"/>
    <x v="2"/>
  </r>
  <r>
    <x v="0"/>
    <x v="43"/>
    <x v="103"/>
    <x v="103"/>
    <n v="8864.2000000000007"/>
    <s v="Export_CoGe"/>
    <x v="0"/>
    <s v="COSGS"/>
    <x v="4"/>
    <s v="COSTI"/>
    <m/>
    <s v="B.7)"/>
    <s v="7) per servizi"/>
    <x v="2"/>
  </r>
  <r>
    <x v="0"/>
    <x v="43"/>
    <x v="104"/>
    <x v="104"/>
    <n v="4114.57"/>
    <s v="Export_CoGe"/>
    <x v="0"/>
    <s v="COSGS"/>
    <x v="4"/>
    <s v="COSTI"/>
    <m/>
    <s v="B.7)"/>
    <s v="7) per servizi"/>
    <x v="5"/>
  </r>
  <r>
    <x v="0"/>
    <x v="43"/>
    <x v="106"/>
    <x v="106"/>
    <n v="2916.1000000000004"/>
    <s v="Export_CoGe"/>
    <x v="0"/>
    <s v="COSGS"/>
    <x v="4"/>
    <s v="COSTI"/>
    <m/>
    <s v="B.7)"/>
    <s v="7) per servizi"/>
    <x v="5"/>
  </r>
  <r>
    <x v="0"/>
    <x v="43"/>
    <x v="108"/>
    <x v="108"/>
    <n v="5247.1900000000087"/>
    <s v="Export_CoGe"/>
    <x v="0"/>
    <s v="COSGS"/>
    <x v="4"/>
    <s v="COSTI"/>
    <m/>
    <s v="B.7)"/>
    <s v="7) per servizi"/>
    <x v="5"/>
  </r>
  <r>
    <x v="0"/>
    <x v="43"/>
    <x v="110"/>
    <x v="110"/>
    <n v="1753.39"/>
    <s v="Export_CoGe"/>
    <x v="0"/>
    <s v="COSGS"/>
    <x v="4"/>
    <s v="COSTI"/>
    <m/>
    <s v="B.7)"/>
    <s v="7) per servizi"/>
    <x v="5"/>
  </r>
  <r>
    <x v="0"/>
    <x v="43"/>
    <x v="111"/>
    <x v="111"/>
    <n v="3597"/>
    <s v="Export_CoGe"/>
    <x v="0"/>
    <s v="COSGS"/>
    <x v="4"/>
    <s v="COSTI"/>
    <m/>
    <s v="B.7)"/>
    <s v="7) per servizi"/>
    <x v="2"/>
  </r>
  <r>
    <x v="0"/>
    <x v="43"/>
    <x v="112"/>
    <x v="112"/>
    <n v="52019.409999999989"/>
    <s v="Export_CoGe"/>
    <x v="0"/>
    <s v="SERST"/>
    <x v="8"/>
    <s v="COSTI"/>
    <m/>
    <s v="B.7)"/>
    <s v="7) per servizi"/>
    <x v="2"/>
  </r>
  <r>
    <x v="0"/>
    <x v="43"/>
    <x v="376"/>
    <x v="375"/>
    <n v="1766.4499999999998"/>
    <s v="Export_CoGe"/>
    <x v="0"/>
    <s v="ONSTR"/>
    <x v="30"/>
    <s v="EXT"/>
    <m/>
    <s v="B.14)"/>
    <s v="14) oneri diversi di gestione"/>
    <x v="2"/>
  </r>
  <r>
    <x v="0"/>
    <x v="43"/>
    <x v="405"/>
    <x v="404"/>
    <n v="1998.79"/>
    <s v="Export_CoGe"/>
    <x v="0"/>
    <s v="COSGS"/>
    <x v="4"/>
    <s v="COSTI"/>
    <m/>
    <s v="B.7)"/>
    <s v="7) per servizi"/>
    <x v="2"/>
  </r>
  <r>
    <x v="0"/>
    <x v="43"/>
    <x v="408"/>
    <x v="438"/>
    <n v="38742.83"/>
    <s v="Export_CoGe"/>
    <x v="0"/>
    <s v="SERST"/>
    <x v="8"/>
    <s v="COSTI"/>
    <s v="SPESGRANT"/>
    <s v="B.7)"/>
    <s v="7) per servizi"/>
    <x v="8"/>
  </r>
  <r>
    <x v="0"/>
    <x v="43"/>
    <x v="113"/>
    <x v="113"/>
    <n v="21096.79"/>
    <s v="Export_CoGe"/>
    <x v="0"/>
    <s v="SERIN"/>
    <x v="6"/>
    <s v="PRD"/>
    <m/>
    <s v="B.7)"/>
    <s v="7) per servizi"/>
    <x v="3"/>
  </r>
  <r>
    <x v="0"/>
    <x v="43"/>
    <x v="114"/>
    <x v="114"/>
    <n v="5398.0999999999995"/>
    <s v="Export_CoGe"/>
    <x v="0"/>
    <s v="SERIN"/>
    <x v="6"/>
    <s v="PRD"/>
    <m/>
    <s v="B.7)"/>
    <s v="7) per servizi"/>
    <x v="3"/>
  </r>
  <r>
    <x v="0"/>
    <x v="43"/>
    <x v="116"/>
    <x v="116"/>
    <n v="20774.599999999999"/>
    <s v="Export_CoGe"/>
    <x v="0"/>
    <s v="SERST"/>
    <x v="8"/>
    <s v="COSTI"/>
    <m/>
    <s v="B.7)"/>
    <s v="7) per servizi"/>
    <x v="2"/>
  </r>
  <r>
    <x v="0"/>
    <x v="43"/>
    <x v="118"/>
    <x v="118"/>
    <n v="439.94"/>
    <s v="Export_CoGe"/>
    <x v="0"/>
    <s v="SERST"/>
    <x v="8"/>
    <s v="COSTI"/>
    <m/>
    <s v="B.7)"/>
    <s v="7) per servizi"/>
    <x v="2"/>
  </r>
  <r>
    <x v="0"/>
    <x v="43"/>
    <x v="119"/>
    <x v="119"/>
    <n v="11372.18"/>
    <s v="Export_CoGe"/>
    <x v="0"/>
    <s v="SERST"/>
    <x v="8"/>
    <s v="COSTI"/>
    <m/>
    <s v="B.7)"/>
    <s v="7) per servizi"/>
    <x v="2"/>
  </r>
  <r>
    <x v="0"/>
    <x v="43"/>
    <x v="357"/>
    <x v="356"/>
    <n v="20110.869999999995"/>
    <s v="Export_CoGe"/>
    <x v="0"/>
    <s v="ONSTR"/>
    <x v="30"/>
    <s v="EXT"/>
    <m/>
    <s v="B.14)"/>
    <s v="14) oneri diversi di gestione"/>
    <x v="2"/>
  </r>
  <r>
    <x v="0"/>
    <x v="43"/>
    <x v="123"/>
    <x v="123"/>
    <n v="4745.93"/>
    <s v="Export_CoGe"/>
    <x v="0"/>
    <s v="SERST"/>
    <x v="8"/>
    <s v="COSTI"/>
    <m/>
    <s v="B.7)"/>
    <s v="7) per servizi"/>
    <x v="2"/>
  </r>
  <r>
    <x v="0"/>
    <x v="43"/>
    <x v="125"/>
    <x v="125"/>
    <n v="55"/>
    <s v="Export_CoGe"/>
    <x v="0"/>
    <s v="SERST"/>
    <x v="8"/>
    <s v="COSTI"/>
    <m/>
    <s v="B.7)"/>
    <s v="7) per servizi"/>
    <x v="6"/>
  </r>
  <r>
    <x v="0"/>
    <x v="43"/>
    <x v="127"/>
    <x v="127"/>
    <n v="10233.140000000016"/>
    <s v="Export_CoGe"/>
    <x v="0"/>
    <s v="SERST"/>
    <x v="8"/>
    <s v="COSTI"/>
    <m/>
    <s v="B.7)"/>
    <s v="7) per servizi"/>
    <x v="4"/>
  </r>
  <r>
    <x v="0"/>
    <x v="43"/>
    <x v="129"/>
    <x v="129"/>
    <n v="31.79"/>
    <s v="Export_CoGe"/>
    <x v="0"/>
    <s v="COSGS"/>
    <x v="4"/>
    <s v="COSTI"/>
    <m/>
    <s v="B.7)"/>
    <s v="7) per servizi"/>
    <x v="2"/>
  </r>
  <r>
    <x v="0"/>
    <x v="43"/>
    <x v="301"/>
    <x v="301"/>
    <n v="29.700000000000003"/>
    <s v="Export_CoGe"/>
    <x v="0"/>
    <s v="COSGS"/>
    <x v="4"/>
    <s v="COSTI"/>
    <m/>
    <s v="B.7)"/>
    <s v="7) per servizi"/>
    <x v="2"/>
  </r>
  <r>
    <x v="0"/>
    <x v="43"/>
    <x v="131"/>
    <x v="131"/>
    <n v="8"/>
    <s v="Export_CoGe"/>
    <x v="0"/>
    <s v="COSGS"/>
    <x v="4"/>
    <s v="COSTI"/>
    <m/>
    <s v="B.7)"/>
    <s v="7) per servizi"/>
    <x v="2"/>
  </r>
  <r>
    <x v="0"/>
    <x v="43"/>
    <x v="133"/>
    <x v="133"/>
    <n v="285.81"/>
    <s v="Export_CoGe"/>
    <x v="0"/>
    <s v="SERST"/>
    <x v="8"/>
    <s v="COSTI"/>
    <m/>
    <s v="B.7)"/>
    <s v="7) per servizi"/>
    <x v="4"/>
  </r>
  <r>
    <x v="0"/>
    <x v="43"/>
    <x v="361"/>
    <x v="360"/>
    <n v="5367.99"/>
    <s v="Export_CoGe"/>
    <x v="0"/>
    <s v="SERST"/>
    <x v="8"/>
    <s v="COSTI"/>
    <m/>
    <s v="B.7)"/>
    <s v="7) per servizi"/>
    <x v="6"/>
  </r>
  <r>
    <x v="0"/>
    <x v="43"/>
    <x v="362"/>
    <x v="361"/>
    <n v="6430"/>
    <s v="Export_CoGe"/>
    <x v="0"/>
    <s v="SERST"/>
    <x v="8"/>
    <s v="COSTI"/>
    <s v="CONSGRANT"/>
    <s v="B.7)"/>
    <s v="7) per servizi"/>
    <x v="8"/>
  </r>
  <r>
    <x v="0"/>
    <x v="43"/>
    <x v="363"/>
    <x v="362"/>
    <n v="1968"/>
    <s v="Export_CoGe"/>
    <x v="0"/>
    <s v="SERST"/>
    <x v="8"/>
    <s v="COSTI"/>
    <m/>
    <s v="B.7)"/>
    <s v="7) per servizi"/>
    <x v="2"/>
  </r>
  <r>
    <x v="0"/>
    <x v="43"/>
    <x v="358"/>
    <x v="357"/>
    <n v="2003.12"/>
    <s v="Export_CoGe"/>
    <x v="0"/>
    <s v="SERST"/>
    <x v="8"/>
    <s v="COSTI"/>
    <s v="SPESGRANT"/>
    <s v="B.7)"/>
    <s v="7) per servizi"/>
    <x v="6"/>
  </r>
  <r>
    <x v="0"/>
    <x v="43"/>
    <x v="396"/>
    <x v="395"/>
    <n v="563.38"/>
    <s v="Export_CoGe"/>
    <x v="0"/>
    <s v="SERST"/>
    <x v="8"/>
    <s v="COSTI"/>
    <m/>
    <s v="B.7)"/>
    <s v="7) per servizi"/>
    <x v="2"/>
  </r>
  <r>
    <x v="0"/>
    <x v="43"/>
    <x v="137"/>
    <x v="424"/>
    <n v="20250"/>
    <s v="Export_CoGe"/>
    <x v="0"/>
    <s v="AFFIT"/>
    <x v="17"/>
    <s v="AFF"/>
    <m/>
    <s v="B.8)"/>
    <s v="8) per godimento di beni di terzi"/>
    <x v="2"/>
  </r>
  <r>
    <x v="0"/>
    <x v="43"/>
    <x v="138"/>
    <x v="138"/>
    <n v="6000"/>
    <s v="Export_CoGe"/>
    <x v="0"/>
    <s v="AFFIT"/>
    <x v="17"/>
    <s v="AFF"/>
    <m/>
    <s v="B.8)"/>
    <s v="8) per godimento di beni di terzi"/>
    <x v="2"/>
  </r>
  <r>
    <x v="0"/>
    <x v="43"/>
    <x v="140"/>
    <x v="140"/>
    <n v="600"/>
    <s v="Export_CoGe"/>
    <x v="0"/>
    <s v="AFFIT"/>
    <x v="17"/>
    <s v="AFF"/>
    <m/>
    <s v="B.8)"/>
    <s v="8) per godimento di beni di terzi"/>
    <x v="2"/>
  </r>
  <r>
    <x v="0"/>
    <x v="43"/>
    <x v="143"/>
    <x v="143"/>
    <n v="500"/>
    <s v="Export_CoGe"/>
    <x v="0"/>
    <s v="AFFIT"/>
    <x v="17"/>
    <s v="AFF"/>
    <m/>
    <s v="B.8)"/>
    <s v="8) per godimento di beni di terzi"/>
    <x v="2"/>
  </r>
  <r>
    <x v="0"/>
    <x v="43"/>
    <x v="409"/>
    <x v="408"/>
    <n v="11525.4"/>
    <s v="Export_CoGe"/>
    <x v="0"/>
    <s v="AFFIT"/>
    <x v="17"/>
    <s v="AFF"/>
    <m/>
    <s v="B.8)"/>
    <s v="8) per godimento di beni di terzi"/>
    <x v="2"/>
  </r>
  <r>
    <x v="0"/>
    <x v="43"/>
    <x v="416"/>
    <x v="415"/>
    <n v="6500"/>
    <s v="Export_CoGe"/>
    <x v="0"/>
    <s v="AFFIT"/>
    <x v="17"/>
    <s v="AFF"/>
    <m/>
    <s v="B.8)"/>
    <s v="8) per godimento di beni di terzi"/>
    <x v="2"/>
  </r>
  <r>
    <x v="0"/>
    <x v="43"/>
    <x v="445"/>
    <x v="448"/>
    <n v="1200"/>
    <s v="Export_CoGe"/>
    <x v="0"/>
    <s v="AFFIT"/>
    <x v="17"/>
    <s v="AFF"/>
    <m/>
    <s v="B.8)"/>
    <s v="8) per godimento di beni di terzi"/>
    <x v="2"/>
  </r>
  <r>
    <x v="0"/>
    <x v="43"/>
    <x v="155"/>
    <x v="155"/>
    <n v="9969.5"/>
    <s v="Export_CoGe"/>
    <x v="0"/>
    <s v="COSGS"/>
    <x v="4"/>
    <s v="COSTI"/>
    <m/>
    <s v="B.8)"/>
    <s v="8) per godimento di beni di terzi"/>
    <x v="2"/>
  </r>
  <r>
    <x v="0"/>
    <x v="43"/>
    <x v="156"/>
    <x v="156"/>
    <n v="9209.7900000000009"/>
    <s v="Export_CoGe"/>
    <x v="0"/>
    <s v="COSGS"/>
    <x v="4"/>
    <s v="COSTI"/>
    <m/>
    <s v="B.8)"/>
    <s v="8) per godimento di beni di terzi"/>
    <x v="2"/>
  </r>
  <r>
    <x v="0"/>
    <x v="43"/>
    <x v="406"/>
    <x v="405"/>
    <n v="3663.51"/>
    <s v="Export_CoGe"/>
    <x v="0"/>
    <s v="COSGS"/>
    <x v="4"/>
    <s v="COSTI"/>
    <m/>
    <s v="B.8)"/>
    <s v="8) per godimento di beni di terzi"/>
    <x v="3"/>
  </r>
  <r>
    <x v="0"/>
    <x v="43"/>
    <x v="176"/>
    <x v="176"/>
    <n v="10206.959999999999"/>
    <s v="Export_CoGe"/>
    <x v="0"/>
    <s v="AMMST"/>
    <x v="24"/>
    <s v="AMM"/>
    <m/>
    <s v="B.10)"/>
    <s v="10) Ammortamenti e svalutazioni"/>
    <x v="7"/>
  </r>
  <r>
    <x v="0"/>
    <x v="43"/>
    <x v="180"/>
    <x v="180"/>
    <n v="2372.94"/>
    <s v="Export_CoGe"/>
    <x v="0"/>
    <s v="AMMST"/>
    <x v="24"/>
    <s v="AMM"/>
    <m/>
    <s v="B.10)"/>
    <s v="10) Ammortamenti e svalutazioni"/>
    <x v="7"/>
  </r>
  <r>
    <x v="0"/>
    <x v="43"/>
    <x v="182"/>
    <x v="182"/>
    <n v="17934.240000000002"/>
    <s v="Export_CoGe"/>
    <x v="0"/>
    <s v="AMMIN"/>
    <x v="26"/>
    <s v="AMM"/>
    <m/>
    <s v="B.10)"/>
    <s v="10) Ammortamenti e svalutazioni"/>
    <x v="7"/>
  </r>
  <r>
    <x v="0"/>
    <x v="43"/>
    <x v="184"/>
    <x v="184"/>
    <n v="7281.06"/>
    <s v="Export_CoGe"/>
    <x v="0"/>
    <s v="AMMST"/>
    <x v="24"/>
    <s v="AMM"/>
    <m/>
    <s v="B.10)"/>
    <s v="10) Ammortamenti e svalutazioni"/>
    <x v="7"/>
  </r>
  <r>
    <x v="0"/>
    <x v="43"/>
    <x v="186"/>
    <x v="186"/>
    <n v="15432.45"/>
    <s v="Export_CoGe"/>
    <x v="0"/>
    <s v="AMMIN"/>
    <x v="26"/>
    <s v="AMM"/>
    <m/>
    <s v="B.10)"/>
    <s v="10) Ammortamenti e svalutazioni"/>
    <x v="7"/>
  </r>
  <r>
    <x v="0"/>
    <x v="43"/>
    <x v="188"/>
    <x v="188"/>
    <n v="10409.4"/>
    <s v="Export_CoGe"/>
    <x v="0"/>
    <s v="AMMIN"/>
    <x v="26"/>
    <s v="AMM"/>
    <m/>
    <s v="B.10)"/>
    <s v="10) Ammortamenti e svalutazioni"/>
    <x v="7"/>
  </r>
  <r>
    <x v="0"/>
    <x v="43"/>
    <x v="190"/>
    <x v="190"/>
    <n v="2782.8"/>
    <s v="Export_CoGe"/>
    <x v="0"/>
    <s v="AMMST"/>
    <x v="24"/>
    <s v="AMM"/>
    <m/>
    <s v="B.10)"/>
    <s v="10) Ammortamenti e svalutazioni"/>
    <x v="7"/>
  </r>
  <r>
    <x v="0"/>
    <x v="43"/>
    <x v="192"/>
    <x v="192"/>
    <n v="641.76"/>
    <s v="Export_CoGe"/>
    <x v="0"/>
    <s v="AMMST"/>
    <x v="24"/>
    <s v="AMM"/>
    <m/>
    <s v="B.10)"/>
    <s v="10) Ammortamenti e svalutazioni"/>
    <x v="7"/>
  </r>
  <r>
    <x v="0"/>
    <x v="43"/>
    <x v="196"/>
    <x v="196"/>
    <n v="150.84"/>
    <s v="Export_CoGe"/>
    <x v="0"/>
    <s v="AMMIN"/>
    <x v="26"/>
    <s v="AMM"/>
    <m/>
    <s v="B.10)"/>
    <s v="10) Ammortamenti e svalutazioni"/>
    <x v="7"/>
  </r>
  <r>
    <x v="0"/>
    <x v="43"/>
    <x v="198"/>
    <x v="198"/>
    <n v="275254.90000000002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43"/>
    <x v="200"/>
    <x v="200"/>
    <n v="450078.18"/>
    <s v="Export_CoGe"/>
    <x v="0"/>
    <s v="VARMP"/>
    <x v="28"/>
    <s v="ACQ"/>
    <m/>
    <s v="B.11)"/>
    <s v="11) variazioni delle rimanenze di materie prime, sussidiarie, di consumo e di merci"/>
    <x v="3"/>
  </r>
  <r>
    <x v="0"/>
    <x v="43"/>
    <x v="203"/>
    <x v="203"/>
    <n v="10394.56"/>
    <s v="Export_CoGe"/>
    <x v="0"/>
    <s v="COSGS"/>
    <x v="4"/>
    <s v="COSTI"/>
    <m/>
    <s v="B.14)"/>
    <s v="14) oneri diversi di gestione"/>
    <x v="2"/>
  </r>
  <r>
    <x v="0"/>
    <x v="43"/>
    <x v="208"/>
    <x v="208"/>
    <n v="182"/>
    <s v="Export_CoGe"/>
    <x v="0"/>
    <s v="COSGS"/>
    <x v="4"/>
    <s v="COSTI"/>
    <m/>
    <s v="B.14)"/>
    <s v="14) oneri diversi di gestione"/>
    <x v="2"/>
  </r>
  <r>
    <x v="0"/>
    <x v="43"/>
    <x v="209"/>
    <x v="209"/>
    <n v="5740"/>
    <s v="Export_CoGe"/>
    <x v="0"/>
    <s v="COSGS"/>
    <x v="4"/>
    <s v="COSTI"/>
    <m/>
    <s v="B.14)"/>
    <s v="14) oneri diversi di gestione"/>
    <x v="2"/>
  </r>
  <r>
    <x v="0"/>
    <x v="43"/>
    <x v="211"/>
    <x v="211"/>
    <n v="2087.5499999999997"/>
    <s v="Export_CoGe"/>
    <x v="0"/>
    <s v="COSGS"/>
    <x v="4"/>
    <s v="COSTI"/>
    <m/>
    <s v="B.14)"/>
    <s v="14) oneri diversi di gestione"/>
    <x v="2"/>
  </r>
  <r>
    <x v="0"/>
    <x v="43"/>
    <x v="213"/>
    <x v="213"/>
    <n v="1005"/>
    <s v="Export_CoGe"/>
    <x v="0"/>
    <s v="COSGS"/>
    <x v="4"/>
    <s v="COSTI"/>
    <m/>
    <s v="B.14)"/>
    <s v="14) oneri diversi di gestione"/>
    <x v="2"/>
  </r>
  <r>
    <x v="0"/>
    <x v="43"/>
    <x v="217"/>
    <x v="217"/>
    <n v="123.49999999999972"/>
    <s v="Export_CoGe"/>
    <x v="0"/>
    <s v="ONSTR"/>
    <x v="30"/>
    <s v="EXT"/>
    <m/>
    <s v="B.14)"/>
    <s v="14) oneri diversi di gestione"/>
    <x v="2"/>
  </r>
  <r>
    <x v="0"/>
    <x v="43"/>
    <x v="305"/>
    <x v="305"/>
    <n v="2781.67"/>
    <s v="Export_CoGe"/>
    <x v="0"/>
    <s v="COSGS"/>
    <x v="4"/>
    <s v="COSTI"/>
    <m/>
    <s v="B.14)"/>
    <s v="14) oneri diversi di gestione"/>
    <x v="2"/>
  </r>
  <r>
    <x v="0"/>
    <x v="43"/>
    <x v="219"/>
    <x v="219"/>
    <n v="2304.39"/>
    <s v="Export_CoGe"/>
    <x v="0"/>
    <s v="COSGS"/>
    <x v="4"/>
    <s v="COSTI"/>
    <m/>
    <s v="B.14)"/>
    <s v="14) oneri diversi di gestione"/>
    <x v="2"/>
  </r>
  <r>
    <x v="0"/>
    <x v="43"/>
    <x v="221"/>
    <x v="221"/>
    <n v="294.78000000000003"/>
    <s v="Export_CoGe"/>
    <x v="0"/>
    <s v="COSGS"/>
    <x v="4"/>
    <s v="COSTI"/>
    <m/>
    <s v="B.14)"/>
    <s v="14) oneri diversi di gestione"/>
    <x v="4"/>
  </r>
  <r>
    <x v="0"/>
    <x v="43"/>
    <x v="225"/>
    <x v="225"/>
    <n v="2.7029999999095931"/>
    <s v="Export_CoGe"/>
    <x v="0"/>
    <s v="COSGS"/>
    <x v="4"/>
    <s v="COSTI"/>
    <m/>
    <s v="B.14)"/>
    <s v="14) oneri diversi di gestione"/>
    <x v="2"/>
  </r>
  <r>
    <x v="0"/>
    <x v="43"/>
    <x v="226"/>
    <x v="226"/>
    <n v="45969.14"/>
    <s v="Export_CoGe"/>
    <x v="0"/>
    <s v="ONSTR"/>
    <x v="30"/>
    <s v="EXT"/>
    <m/>
    <s v="B.14)"/>
    <s v="14) oneri diversi di gestione"/>
    <x v="2"/>
  </r>
  <r>
    <x v="0"/>
    <x v="43"/>
    <x v="306"/>
    <x v="306"/>
    <n v="1231.9200000000008"/>
    <s v="Export_CoGe"/>
    <x v="0"/>
    <s v="COSGS"/>
    <x v="4"/>
    <s v="COSTI"/>
    <m/>
    <s v="B.14)"/>
    <s v="14) oneri diversi di gestione"/>
    <x v="4"/>
  </r>
  <r>
    <x v="0"/>
    <x v="43"/>
    <x v="381"/>
    <x v="380"/>
    <n v="4166.3"/>
    <s v="Export_CoGe"/>
    <x v="0"/>
    <s v="ONFIN"/>
    <x v="32"/>
    <s v="FIN"/>
    <m/>
    <s v="C.17)"/>
    <s v="17) interessi e altri oneri finanziari"/>
    <x v="7"/>
  </r>
  <r>
    <x v="0"/>
    <x v="43"/>
    <x v="233"/>
    <x v="233"/>
    <n v="5577.66"/>
    <s v="Export_CoGe"/>
    <x v="0"/>
    <s v="ONFIN"/>
    <x v="32"/>
    <s v="FIN"/>
    <m/>
    <s v="C.17)"/>
    <s v="17) interessi e altri oneri finanziari"/>
    <x v="7"/>
  </r>
  <r>
    <x v="0"/>
    <x v="43"/>
    <x v="235"/>
    <x v="235"/>
    <n v="1006.68"/>
    <s v="Export_CoGe"/>
    <x v="0"/>
    <s v="ONFIN"/>
    <x v="32"/>
    <s v="FIN"/>
    <m/>
    <s v="C.17)"/>
    <s v="17) interessi e altri oneri finanziari"/>
    <x v="7"/>
  </r>
  <r>
    <x v="0"/>
    <x v="43"/>
    <x v="349"/>
    <x v="348"/>
    <n v="19329.559999999998"/>
    <s v="Export_CoGe"/>
    <x v="0"/>
    <s v="ONFIN"/>
    <x v="32"/>
    <s v="FIN"/>
    <m/>
    <s v="C.17)"/>
    <s v="17) interessi e altri oneri finanziari"/>
    <x v="7"/>
  </r>
  <r>
    <x v="0"/>
    <x v="43"/>
    <x v="378"/>
    <x v="377"/>
    <n v="8.6999999999999993"/>
    <s v="Export_CoGe"/>
    <x v="0"/>
    <s v="ONFIN"/>
    <x v="32"/>
    <s v="FIN"/>
    <m/>
    <s v="C.17)"/>
    <s v="17) interessi e altri oneri finanziari"/>
    <x v="7"/>
  </r>
  <r>
    <x v="0"/>
    <x v="43"/>
    <x v="236"/>
    <x v="236"/>
    <n v="858.3"/>
    <s v="Export_CoGe"/>
    <x v="0"/>
    <s v="ONFIN"/>
    <x v="32"/>
    <s v="FIN"/>
    <m/>
    <s v="C.17)"/>
    <s v="17) interessi e altri oneri finanziari"/>
    <x v="7"/>
  </r>
  <r>
    <x v="0"/>
    <x v="43"/>
    <x v="237"/>
    <x v="237"/>
    <n v="661.18000000000006"/>
    <s v="Export_CoGe"/>
    <x v="0"/>
    <s v="ONFIN"/>
    <x v="32"/>
    <s v="FIN"/>
    <m/>
    <s v="C.17)"/>
    <s v="17) interessi e altri oneri finanziari"/>
    <x v="7"/>
  </r>
  <r>
    <x v="0"/>
    <x v="43"/>
    <x v="239"/>
    <x v="239"/>
    <n v="-3060293.39"/>
    <s v="Export_CoGe"/>
    <x v="0"/>
    <s v="RICOP"/>
    <x v="33"/>
    <s v="RIC"/>
    <m/>
    <s v="A.1)"/>
    <s v="1) ricavi delle vendite e delle prestazioni"/>
    <x v="5"/>
  </r>
  <r>
    <x v="0"/>
    <x v="43"/>
    <x v="243"/>
    <x v="243"/>
    <n v="1038.3200000000002"/>
    <s v="Export_CoGe"/>
    <x v="0"/>
    <s v="RICOP"/>
    <x v="33"/>
    <s v="RIC"/>
    <m/>
    <s v="A.1)"/>
    <s v="1) ricavi delle vendite e delle prestazioni"/>
    <x v="6"/>
  </r>
  <r>
    <x v="0"/>
    <x v="43"/>
    <x v="244"/>
    <x v="244"/>
    <n v="-2408.77"/>
    <s v="Export_CoGe"/>
    <x v="0"/>
    <s v="RICOP"/>
    <x v="33"/>
    <s v="RIC"/>
    <m/>
    <s v="A.1)"/>
    <s v="1) ricavi delle vendite e delle prestazioni"/>
    <x v="6"/>
  </r>
  <r>
    <x v="0"/>
    <x v="43"/>
    <x v="350"/>
    <x v="349"/>
    <n v="-2056.8000000000002"/>
    <s v="Export_CoGe"/>
    <x v="0"/>
    <s v="RICOP"/>
    <x v="33"/>
    <s v="RIC"/>
    <m/>
    <s v="A.1)"/>
    <s v="1) ricavi delle vendite e delle prestazioni"/>
    <x v="5"/>
  </r>
  <r>
    <x v="0"/>
    <x v="43"/>
    <x v="385"/>
    <x v="384"/>
    <n v="-12006"/>
    <s v="Export_CoGe"/>
    <x v="0"/>
    <s v="RICOP"/>
    <x v="33"/>
    <s v="RIC"/>
    <m/>
    <s v="A.1)"/>
    <s v="1) ricavi delle vendite e delle prestazioni"/>
    <x v="6"/>
  </r>
  <r>
    <x v="0"/>
    <x v="43"/>
    <x v="372"/>
    <x v="371"/>
    <n v="-59751.199999999997"/>
    <s v="Export_CoGe"/>
    <x v="0"/>
    <s v="RICOP"/>
    <x v="33"/>
    <s v="RIC"/>
    <m/>
    <s v="A.1)"/>
    <s v="1) ricavi delle vendite e delle prestazioni"/>
    <x v="6"/>
  </r>
  <r>
    <x v="0"/>
    <x v="43"/>
    <x v="247"/>
    <x v="247"/>
    <n v="-143962"/>
    <s v="Export_CoGe"/>
    <x v="0"/>
    <s v="ONSTR"/>
    <x v="30"/>
    <s v="EXT"/>
    <m/>
    <s v="B.14)"/>
    <s v="14) oneri diversi di gestione"/>
    <x v="2"/>
  </r>
  <r>
    <x v="0"/>
    <x v="43"/>
    <x v="250"/>
    <x v="250"/>
    <n v="-145434.66"/>
    <s v="Export_CoGe"/>
    <x v="0"/>
    <s v="CORR"/>
    <x v="35"/>
    <s v="CORR"/>
    <m/>
    <s v="A.1)"/>
    <s v="1) ricavi delle vendite e delle prestazioni"/>
    <x v="6"/>
  </r>
  <r>
    <x v="0"/>
    <x v="43"/>
    <x v="254"/>
    <x v="254"/>
    <n v="-244531.56"/>
    <s v="Export_CoGe"/>
    <x v="0"/>
    <s v="VARPF"/>
    <x v="27"/>
    <s v="VARPF"/>
    <m/>
    <s v="A.2)"/>
    <s v="2) variazioni delle rimanenze di prodotti in corso di lavorazione, semilavorati e finiti"/>
    <x v="3"/>
  </r>
  <r>
    <x v="0"/>
    <x v="43"/>
    <x v="255"/>
    <x v="255"/>
    <n v="-398484.86999999994"/>
    <s v="Export_CoGe"/>
    <x v="0"/>
    <s v="VARMP"/>
    <x v="28"/>
    <s v="ACQ"/>
    <m/>
    <s v="B.11)"/>
    <s v="11) variazioni delle rimanenze di materie prime, sussidiarie, di consumo e di merci"/>
    <x v="3"/>
  </r>
  <r>
    <x v="0"/>
    <x v="43"/>
    <x v="257"/>
    <x v="257"/>
    <n v="-10.36"/>
    <s v="Export_CoGe"/>
    <x v="0"/>
    <s v="ALTRI"/>
    <x v="34"/>
    <s v="ALTRI"/>
    <m/>
    <s v="A.5)"/>
    <s v="5) altri ricavi e proventi, con separata indicazione dei contributi in conto esercizio"/>
    <x v="2"/>
  </r>
  <r>
    <x v="0"/>
    <x v="43"/>
    <x v="259"/>
    <x v="259"/>
    <n v="-4.6300000000099404"/>
    <s v="Export_CoGe"/>
    <x v="0"/>
    <s v="ALTRI"/>
    <x v="34"/>
    <s v="ALTRI"/>
    <m/>
    <s v="A.5)"/>
    <s v="5) altri ricavi e proventi, con separata indicazione dei contributi in conto esercizio"/>
    <x v="2"/>
  </r>
  <r>
    <x v="0"/>
    <x v="43"/>
    <x v="238"/>
    <x v="238"/>
    <n v="714.16000000000008"/>
    <s v="Export_CoGe"/>
    <x v="0"/>
    <s v="RICOP"/>
    <x v="33"/>
    <s v="RIC"/>
    <m/>
    <s v="A.1)"/>
    <s v="1) ricavi delle vendite e delle prestazioni"/>
    <x v="6"/>
  </r>
  <r>
    <x v="0"/>
    <x v="43"/>
    <x v="308"/>
    <x v="308"/>
    <n v="-5"/>
    <s v="Export_CoGe"/>
    <x v="0"/>
    <s v="ALTRI"/>
    <x v="34"/>
    <s v="ALTRI"/>
    <m/>
    <s v="A.5)"/>
    <s v="5) altri ricavi e proventi, con separata indicazione dei contributi in conto esercizio"/>
    <x v="2"/>
  </r>
  <r>
    <x v="0"/>
    <x v="43"/>
    <x v="309"/>
    <x v="309"/>
    <n v="-8316.7000000000007"/>
    <s v="Export_CoGe"/>
    <x v="0"/>
    <s v="ALTRI"/>
    <x v="34"/>
    <s v="ALTRI"/>
    <m/>
    <s v="A.5)"/>
    <s v="5) altri ricavi e proventi, con separata indicazione dei contributi in conto esercizio"/>
    <x v="2"/>
  </r>
  <r>
    <x v="0"/>
    <x v="43"/>
    <x v="266"/>
    <x v="266"/>
    <n v="-13512.66"/>
    <s v="Export_CoGe"/>
    <x v="0"/>
    <s v="ONSTR"/>
    <x v="30"/>
    <s v="EXT"/>
    <m/>
    <s v="A.5)"/>
    <s v="5) altri ricavi e proventi, con separata indicazione dei contributi in conto esercizio"/>
    <x v="2"/>
  </r>
  <r>
    <x v="0"/>
    <x v="43"/>
    <x v="401"/>
    <x v="400"/>
    <n v="-1694.14"/>
    <s v="Export_CoGe"/>
    <x v="0"/>
    <s v="ACQDI"/>
    <x v="0"/>
    <s v="ACQ"/>
    <m/>
    <s v="A.5)"/>
    <s v="5) altri ricavi e proventi, con separata indicazione dei contributi in conto esercizio"/>
    <x v="7"/>
  </r>
  <r>
    <x v="0"/>
    <x v="43"/>
    <x v="268"/>
    <x v="268"/>
    <n v="-84626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43"/>
    <x v="270"/>
    <x v="270"/>
    <n v="-296144.59000000003"/>
    <s v="Export_CoGe"/>
    <x v="0"/>
    <s v="ALTRI"/>
    <x v="34"/>
    <s v="ALTRI"/>
    <s v="RICGRANT"/>
    <s v="A.5)"/>
    <s v="5) altri ricavi e proventi, con separata indicazione dei contributi in conto esercizio"/>
    <x v="8"/>
  </r>
  <r>
    <x v="0"/>
    <x v="43"/>
    <x v="447"/>
    <x v="450"/>
    <n v="-74104.5"/>
    <s v="Export_CoGe"/>
    <x v="0"/>
    <s v="ALTRI"/>
    <x v="34"/>
    <s v="ALTRI"/>
    <m/>
    <s v="A.5)"/>
    <s v="5) altri ricavi e proventi, con separata indicazione dei contributi in conto esercizio"/>
    <x v="8"/>
  </r>
  <r>
    <x v="0"/>
    <x v="43"/>
    <x v="276"/>
    <x v="276"/>
    <n v="-43286.17"/>
    <s v="Export_CoGe"/>
    <x v="0"/>
    <s v="ONFIN"/>
    <x v="32"/>
    <s v="FIN"/>
    <m/>
    <s v="C.16)"/>
    <s v="16) altri proventi finanziari"/>
    <x v="4"/>
  </r>
  <r>
    <x v="0"/>
    <x v="26"/>
    <x v="220"/>
    <x v="220"/>
    <n v="-5500.5600000000604"/>
    <s v="Rettifiche_Dipendenti"/>
    <x v="1"/>
    <s v="55.DIP"/>
    <x v="31"/>
    <s v="AD"/>
    <m/>
    <s v="55.DIP"/>
    <s v="Altri Debiti"/>
    <x v="1"/>
  </r>
  <r>
    <x v="0"/>
    <x v="0"/>
    <x v="448"/>
    <x v="451"/>
    <n v="1804652.6400000001"/>
    <s v="Rettifiche_Dipendenti"/>
    <x v="0"/>
    <s v="PERDI"/>
    <x v="37"/>
    <s v="DIR"/>
    <m/>
    <s v="B.9)"/>
    <s v="9) per il personale"/>
    <x v="2"/>
  </r>
  <r>
    <x v="0"/>
    <x v="1"/>
    <x v="448"/>
    <x v="451"/>
    <n v="1917601.8049999997"/>
    <s v="Rettifiche_Dipendenti"/>
    <x v="0"/>
    <s v="PERDI"/>
    <x v="37"/>
    <s v="DIR"/>
    <m/>
    <s v="B.9)"/>
    <s v="9) per il personale"/>
    <x v="2"/>
  </r>
  <r>
    <x v="0"/>
    <x v="13"/>
    <x v="448"/>
    <x v="451"/>
    <n v="874648.77499999991"/>
    <s v="Rettifiche_Dipendenti"/>
    <x v="0"/>
    <s v="PERDI"/>
    <x v="37"/>
    <s v="DIR"/>
    <m/>
    <s v="B.9)"/>
    <s v="9) per il personale"/>
    <x v="2"/>
  </r>
  <r>
    <x v="0"/>
    <x v="14"/>
    <x v="448"/>
    <x v="451"/>
    <n v="100279.53268451508"/>
    <s v="Rettifiche_Dipendenti"/>
    <x v="0"/>
    <s v="PERDI"/>
    <x v="37"/>
    <s v="DIR"/>
    <m/>
    <s v="B.9)"/>
    <s v="9) per il personale"/>
    <x v="2"/>
  </r>
  <r>
    <x v="0"/>
    <x v="15"/>
    <x v="448"/>
    <x v="451"/>
    <n v="202964.81416366471"/>
    <s v="Rettifiche_Dipendenti"/>
    <x v="0"/>
    <s v="PERDI"/>
    <x v="37"/>
    <s v="DIR"/>
    <m/>
    <s v="B.9)"/>
    <s v="9) per il personale"/>
    <x v="2"/>
  </r>
  <r>
    <x v="0"/>
    <x v="16"/>
    <x v="448"/>
    <x v="451"/>
    <n v="309744.54037942446"/>
    <s v="Rettifiche_Dipendenti"/>
    <x v="0"/>
    <s v="PERDI"/>
    <x v="37"/>
    <s v="DIR"/>
    <m/>
    <s v="B.9)"/>
    <s v="9) per il personale"/>
    <x v="2"/>
  </r>
  <r>
    <x v="0"/>
    <x v="17"/>
    <x v="448"/>
    <x v="451"/>
    <n v="405172.62793359591"/>
    <s v="Rettifiche_Dipendenti"/>
    <x v="0"/>
    <s v="PERDI"/>
    <x v="37"/>
    <s v="DIR"/>
    <m/>
    <s v="B.9)"/>
    <s v="9) per il personale"/>
    <x v="2"/>
  </r>
  <r>
    <x v="0"/>
    <x v="18"/>
    <x v="448"/>
    <x v="451"/>
    <n v="514125.06020317954"/>
    <s v="Rettifiche_Dipendenti"/>
    <x v="0"/>
    <s v="PERDI"/>
    <x v="37"/>
    <s v="DIR"/>
    <m/>
    <s v="B.9)"/>
    <s v="9) per il personale"/>
    <x v="2"/>
  </r>
  <r>
    <x v="0"/>
    <x v="19"/>
    <x v="448"/>
    <x v="451"/>
    <n v="613841.36667272227"/>
    <s v="Rettifiche_Dipendenti"/>
    <x v="0"/>
    <s v="PERDI"/>
    <x v="37"/>
    <s v="DIR"/>
    <m/>
    <s v="B.9)"/>
    <s v="9) per il personale"/>
    <x v="2"/>
  </r>
  <r>
    <x v="0"/>
    <x v="20"/>
    <x v="448"/>
    <x v="451"/>
    <n v="710493.86407615"/>
    <s v="Rettifiche_Dipendenti"/>
    <x v="0"/>
    <s v="PERDI"/>
    <x v="37"/>
    <s v="DIR"/>
    <m/>
    <s v="B.9)"/>
    <s v="9) per il personale"/>
    <x v="2"/>
  </r>
  <r>
    <x v="0"/>
    <x v="21"/>
    <x v="448"/>
    <x v="451"/>
    <n v="776516.61862242303"/>
    <s v="Rettifiche_Dipendenti"/>
    <x v="0"/>
    <s v="PERDI"/>
    <x v="37"/>
    <s v="DIR"/>
    <m/>
    <s v="B.9)"/>
    <s v="9) per il personale"/>
    <x v="2"/>
  </r>
  <r>
    <x v="0"/>
    <x v="22"/>
    <x v="448"/>
    <x v="451"/>
    <n v="867673.01439716795"/>
    <s v="Rettifiche_Dipendenti"/>
    <x v="0"/>
    <s v="PERDI"/>
    <x v="37"/>
    <s v="DIR"/>
    <m/>
    <s v="B.9)"/>
    <s v="9) per il personale"/>
    <x v="2"/>
  </r>
  <r>
    <x v="0"/>
    <x v="23"/>
    <x v="448"/>
    <x v="451"/>
    <n v="959318.98719190084"/>
    <s v="Rettifiche_Dipendenti"/>
    <x v="0"/>
    <s v="PERDI"/>
    <x v="37"/>
    <s v="DIR"/>
    <m/>
    <s v="B.9)"/>
    <s v="9) per il personale"/>
    <x v="2"/>
  </r>
  <r>
    <x v="0"/>
    <x v="24"/>
    <x v="448"/>
    <x v="451"/>
    <n v="1061422.456941091"/>
    <s v="Rettifiche_Dipendenti"/>
    <x v="0"/>
    <s v="PERDI"/>
    <x v="37"/>
    <s v="DIR"/>
    <m/>
    <s v="B.9)"/>
    <s v="9) per il personale"/>
    <x v="2"/>
  </r>
  <r>
    <x v="0"/>
    <x v="25"/>
    <x v="448"/>
    <x v="451"/>
    <n v="1151675.586089028"/>
    <s v="Rettifiche_Dipendenti"/>
    <x v="0"/>
    <s v="PERDI"/>
    <x v="37"/>
    <s v="DIR"/>
    <m/>
    <s v="B.9)"/>
    <s v="9) per il personale"/>
    <x v="2"/>
  </r>
  <r>
    <x v="0"/>
    <x v="26"/>
    <x v="448"/>
    <x v="451"/>
    <n v="103817.728"/>
    <s v="Rettifiche_Dipendenti"/>
    <x v="0"/>
    <s v="PERDI"/>
    <x v="37"/>
    <s v="DIR"/>
    <m/>
    <s v="B.9)"/>
    <s v="9) per il personale"/>
    <x v="2"/>
  </r>
  <r>
    <x v="0"/>
    <x v="27"/>
    <x v="448"/>
    <x v="451"/>
    <n v="212319.40221149771"/>
    <s v="Rettifiche_Dipendenti"/>
    <x v="0"/>
    <s v="PERDI"/>
    <x v="37"/>
    <s v="DIR"/>
    <m/>
    <s v="B.9)"/>
    <s v="9) per il personale"/>
    <x v="2"/>
  </r>
  <r>
    <x v="0"/>
    <x v="28"/>
    <x v="448"/>
    <x v="451"/>
    <n v="317486.74593984807"/>
    <s v="Rettifiche_Dipendenti"/>
    <x v="0"/>
    <s v="PERDI"/>
    <x v="37"/>
    <s v="DIR"/>
    <m/>
    <s v="B.9)"/>
    <s v="9) per il personale"/>
    <x v="2"/>
  </r>
  <r>
    <x v="0"/>
    <x v="29"/>
    <x v="448"/>
    <x v="451"/>
    <n v="421718.66799999995"/>
    <s v="Rettifiche_Dipendenti"/>
    <x v="0"/>
    <s v="PERDI"/>
    <x v="37"/>
    <s v="DIR"/>
    <m/>
    <s v="B.9)"/>
    <s v="9) per il personale"/>
    <x v="2"/>
  </r>
  <r>
    <x v="0"/>
    <x v="30"/>
    <x v="448"/>
    <x v="451"/>
    <n v="531598.64099999995"/>
    <s v="Rettifiche_Dipendenti"/>
    <x v="0"/>
    <s v="PERDI"/>
    <x v="37"/>
    <s v="DIR"/>
    <m/>
    <s v="B.9)"/>
    <s v="9) per il personale"/>
    <x v="2"/>
  </r>
  <r>
    <x v="0"/>
    <x v="31"/>
    <x v="448"/>
    <x v="451"/>
    <n v="643899.60256404709"/>
    <s v="Rettifiche_Dipendenti"/>
    <x v="0"/>
    <s v="PERDI"/>
    <x v="37"/>
    <s v="DIR"/>
    <m/>
    <s v="B.9)"/>
    <s v="9) per il personale"/>
    <x v="2"/>
  </r>
  <r>
    <x v="0"/>
    <x v="32"/>
    <x v="448"/>
    <x v="451"/>
    <n v="755095.552288217"/>
    <s v="Rettifiche_Dipendenti"/>
    <x v="0"/>
    <s v="PERDI"/>
    <x v="37"/>
    <s v="DIR"/>
    <m/>
    <s v="B.9)"/>
    <s v="9) per il personale"/>
    <x v="2"/>
  </r>
  <r>
    <x v="0"/>
    <x v="33"/>
    <x v="448"/>
    <x v="451"/>
    <n v="825826.42130795005"/>
    <s v="Rettifiche_Dipendenti"/>
    <x v="0"/>
    <s v="PERDI"/>
    <x v="37"/>
    <s v="DIR"/>
    <m/>
    <s v="B.9)"/>
    <s v="9) per il personale"/>
    <x v="2"/>
  </r>
  <r>
    <x v="0"/>
    <x v="34"/>
    <x v="448"/>
    <x v="451"/>
    <n v="922728.47268484265"/>
    <s v="Rettifiche_Dipendenti"/>
    <x v="0"/>
    <s v="PERDI"/>
    <x v="37"/>
    <s v="DIR"/>
    <m/>
    <s v="B.9)"/>
    <s v="9) per il personale"/>
    <x v="2"/>
  </r>
  <r>
    <x v="0"/>
    <x v="35"/>
    <x v="448"/>
    <x v="451"/>
    <n v="1045455.1378968696"/>
    <s v="Rettifiche_Dipendenti"/>
    <x v="0"/>
    <s v="PERDI"/>
    <x v="37"/>
    <s v="DIR"/>
    <m/>
    <s v="B.9)"/>
    <s v="9) per il personale"/>
    <x v="2"/>
  </r>
  <r>
    <x v="0"/>
    <x v="36"/>
    <x v="448"/>
    <x v="451"/>
    <n v="1167384.071821084"/>
    <s v="Rettifiche_Dipendenti"/>
    <x v="0"/>
    <s v="PERDI"/>
    <x v="37"/>
    <s v="DIR"/>
    <m/>
    <s v="B.9)"/>
    <s v="9) per il personale"/>
    <x v="2"/>
  </r>
  <r>
    <x v="0"/>
    <x v="37"/>
    <x v="448"/>
    <x v="451"/>
    <n v="1268567.4276565849"/>
    <s v="Rettifiche_Dipendenti"/>
    <x v="0"/>
    <s v="PERDI"/>
    <x v="37"/>
    <s v="DIR"/>
    <m/>
    <s v="B.9)"/>
    <s v="9) per il personale"/>
    <x v="2"/>
  </r>
  <r>
    <x v="0"/>
    <x v="38"/>
    <x v="448"/>
    <x v="451"/>
    <n v="129289.97109072414"/>
    <s v="Rettifiche_Dipendenti"/>
    <x v="0"/>
    <s v="PERDI"/>
    <x v="37"/>
    <s v="DIR"/>
    <m/>
    <s v="B.9)"/>
    <s v="9) per il personale"/>
    <x v="2"/>
  </r>
  <r>
    <x v="0"/>
    <x v="39"/>
    <x v="448"/>
    <x v="451"/>
    <n v="258909.3082649766"/>
    <s v="Rettifiche_Dipendenti"/>
    <x v="0"/>
    <s v="PERDI"/>
    <x v="37"/>
    <s v="DIR"/>
    <m/>
    <s v="B.9)"/>
    <s v="9) per il personale"/>
    <x v="2"/>
  </r>
  <r>
    <x v="0"/>
    <x v="40"/>
    <x v="448"/>
    <x v="451"/>
    <n v="383877.68895040354"/>
    <s v="Rettifiche_Dipendenti"/>
    <x v="0"/>
    <s v="PERDI"/>
    <x v="37"/>
    <s v="DIR"/>
    <m/>
    <s v="B.9)"/>
    <s v="9) per il personale"/>
    <x v="2"/>
  </r>
  <r>
    <x v="0"/>
    <x v="41"/>
    <x v="448"/>
    <x v="451"/>
    <n v="520593.70953105"/>
    <s v="Rettifiche_Dipendenti"/>
    <x v="0"/>
    <s v="PERDI"/>
    <x v="37"/>
    <s v="DIR"/>
    <m/>
    <s v="B.9)"/>
    <s v="9) per il personale"/>
    <x v="2"/>
  </r>
  <r>
    <x v="0"/>
    <x v="42"/>
    <x v="448"/>
    <x v="451"/>
    <n v="657127.78322990495"/>
    <s v="Rettifiche_Dipendenti"/>
    <x v="0"/>
    <s v="PERDI"/>
    <x v="37"/>
    <s v="DIR"/>
    <m/>
    <s v="B.9)"/>
    <s v="9) per il personale"/>
    <x v="2"/>
  </r>
  <r>
    <x v="0"/>
    <x v="43"/>
    <x v="448"/>
    <x v="451"/>
    <n v="780026.8446622669"/>
    <s v="Rettifiche_Dipendenti"/>
    <x v="0"/>
    <s v="PERDI"/>
    <x v="37"/>
    <s v="DIR"/>
    <m/>
    <s v="B.9)"/>
    <s v="9) per il personale"/>
    <x v="2"/>
  </r>
  <r>
    <x v="0"/>
    <x v="0"/>
    <x v="449"/>
    <x v="452"/>
    <n v="773422.56"/>
    <s v="Rettifiche_Dipendenti"/>
    <x v="0"/>
    <s v="PERIM"/>
    <x v="38"/>
    <s v="PAY"/>
    <m/>
    <s v="B.9)"/>
    <s v="9) per il personale"/>
    <x v="2"/>
  </r>
  <r>
    <x v="0"/>
    <x v="1"/>
    <x v="449"/>
    <x v="452"/>
    <n v="821829.34499999997"/>
    <s v="Rettifiche_Dipendenti"/>
    <x v="0"/>
    <s v="PERIM"/>
    <x v="38"/>
    <s v="PAY"/>
    <m/>
    <s v="B.9)"/>
    <s v="9) per il personale"/>
    <x v="2"/>
  </r>
  <r>
    <x v="0"/>
    <x v="13"/>
    <x v="449"/>
    <x v="452"/>
    <n v="374849.47499999998"/>
    <s v="Rettifiche_Dipendenti"/>
    <x v="0"/>
    <s v="PERIM"/>
    <x v="38"/>
    <s v="PAY"/>
    <m/>
    <s v="B.9)"/>
    <s v="9) per il personale"/>
    <x v="2"/>
  </r>
  <r>
    <x v="0"/>
    <x v="14"/>
    <x v="449"/>
    <x v="452"/>
    <n v="42976.942579077899"/>
    <s v="Rettifiche_Dipendenti"/>
    <x v="0"/>
    <s v="PERIM"/>
    <x v="38"/>
    <s v="PAY"/>
    <m/>
    <s v="B.9)"/>
    <s v="9) per il personale"/>
    <x v="2"/>
  </r>
  <r>
    <x v="0"/>
    <x v="15"/>
    <x v="449"/>
    <x v="452"/>
    <n v="86984.920355856302"/>
    <s v="Rettifiche_Dipendenti"/>
    <x v="0"/>
    <s v="PERIM"/>
    <x v="38"/>
    <s v="PAY"/>
    <m/>
    <s v="B.9)"/>
    <s v="9) per il personale"/>
    <x v="2"/>
  </r>
  <r>
    <x v="0"/>
    <x v="16"/>
    <x v="449"/>
    <x v="452"/>
    <n v="132747.6601626105"/>
    <s v="Rettifiche_Dipendenti"/>
    <x v="0"/>
    <s v="PERIM"/>
    <x v="38"/>
    <s v="PAY"/>
    <m/>
    <s v="B.9)"/>
    <s v="9) per il personale"/>
    <x v="2"/>
  </r>
  <r>
    <x v="0"/>
    <x v="17"/>
    <x v="449"/>
    <x v="452"/>
    <n v="173645.41197154109"/>
    <s v="Rettifiche_Dipendenti"/>
    <x v="0"/>
    <s v="PERIM"/>
    <x v="38"/>
    <s v="PAY"/>
    <m/>
    <s v="B.9)"/>
    <s v="9) per il personale"/>
    <x v="2"/>
  </r>
  <r>
    <x v="0"/>
    <x v="18"/>
    <x v="449"/>
    <x v="452"/>
    <n v="220339.31151564838"/>
    <s v="Rettifiche_Dipendenti"/>
    <x v="0"/>
    <s v="PERIM"/>
    <x v="38"/>
    <s v="PAY"/>
    <m/>
    <s v="B.9)"/>
    <s v="9) per il personale"/>
    <x v="2"/>
  </r>
  <r>
    <x v="0"/>
    <x v="19"/>
    <x v="449"/>
    <x v="452"/>
    <n v="263074.87143116671"/>
    <s v="Rettifiche_Dipendenti"/>
    <x v="0"/>
    <s v="PERIM"/>
    <x v="38"/>
    <s v="PAY"/>
    <m/>
    <s v="B.9)"/>
    <s v="9) per il personale"/>
    <x v="2"/>
  </r>
  <r>
    <x v="0"/>
    <x v="20"/>
    <x v="449"/>
    <x v="452"/>
    <n v="304497.37031834997"/>
    <s v="Rettifiche_Dipendenti"/>
    <x v="0"/>
    <s v="PERIM"/>
    <x v="38"/>
    <s v="PAY"/>
    <m/>
    <s v="B.9)"/>
    <s v="9) per il personale"/>
    <x v="2"/>
  </r>
  <r>
    <x v="0"/>
    <x v="21"/>
    <x v="449"/>
    <x v="452"/>
    <n v="332792.83655246702"/>
    <s v="Rettifiche_Dipendenti"/>
    <x v="0"/>
    <s v="PERIM"/>
    <x v="38"/>
    <s v="PAY"/>
    <m/>
    <s v="B.9)"/>
    <s v="9) per il personale"/>
    <x v="2"/>
  </r>
  <r>
    <x v="0"/>
    <x v="22"/>
    <x v="449"/>
    <x v="452"/>
    <n v="371859.86331307195"/>
    <s v="Rettifiche_Dipendenti"/>
    <x v="0"/>
    <s v="PERIM"/>
    <x v="38"/>
    <s v="PAY"/>
    <m/>
    <s v="B.9)"/>
    <s v="9) per il personale"/>
    <x v="2"/>
  </r>
  <r>
    <x v="0"/>
    <x v="23"/>
    <x v="449"/>
    <x v="452"/>
    <n v="411136.70879652898"/>
    <s v="Rettifiche_Dipendenti"/>
    <x v="0"/>
    <s v="PERIM"/>
    <x v="38"/>
    <s v="PAY"/>
    <m/>
    <s v="B.9)"/>
    <s v="9) per il personale"/>
    <x v="2"/>
  </r>
  <r>
    <x v="0"/>
    <x v="24"/>
    <x v="449"/>
    <x v="452"/>
    <n v="454895.338689039"/>
    <s v="Rettifiche_Dipendenti"/>
    <x v="0"/>
    <s v="PERIM"/>
    <x v="38"/>
    <s v="PAY"/>
    <m/>
    <s v="B.9)"/>
    <s v="9) per il personale"/>
    <x v="2"/>
  </r>
  <r>
    <x v="0"/>
    <x v="25"/>
    <x v="449"/>
    <x v="452"/>
    <n v="493575.25118101202"/>
    <s v="Rettifiche_Dipendenti"/>
    <x v="0"/>
    <s v="PERIM"/>
    <x v="38"/>
    <s v="PAY"/>
    <m/>
    <s v="B.9)"/>
    <s v="9) per il personale"/>
    <x v="2"/>
  </r>
  <r>
    <x v="0"/>
    <x v="26"/>
    <x v="449"/>
    <x v="452"/>
    <n v="44493.311999999998"/>
    <s v="Rettifiche_Dipendenti"/>
    <x v="0"/>
    <s v="PERIM"/>
    <x v="38"/>
    <s v="PAY"/>
    <m/>
    <s v="B.9)"/>
    <s v="9) per il personale"/>
    <x v="2"/>
  </r>
  <r>
    <x v="0"/>
    <x v="27"/>
    <x v="449"/>
    <x v="452"/>
    <n v="90994.029519213305"/>
    <s v="Rettifiche_Dipendenti"/>
    <x v="0"/>
    <s v="PERIM"/>
    <x v="38"/>
    <s v="PAY"/>
    <m/>
    <s v="B.9)"/>
    <s v="9) per il personale"/>
    <x v="2"/>
  </r>
  <r>
    <x v="0"/>
    <x v="28"/>
    <x v="449"/>
    <x v="452"/>
    <n v="136065.74825993489"/>
    <s v="Rettifiche_Dipendenti"/>
    <x v="0"/>
    <s v="PERIM"/>
    <x v="38"/>
    <s v="PAY"/>
    <m/>
    <s v="B.9)"/>
    <s v="9) per il personale"/>
    <x v="2"/>
  </r>
  <r>
    <x v="0"/>
    <x v="29"/>
    <x v="449"/>
    <x v="452"/>
    <n v="180736.57199999999"/>
    <s v="Rettifiche_Dipendenti"/>
    <x v="0"/>
    <s v="PERIM"/>
    <x v="38"/>
    <s v="PAY"/>
    <m/>
    <s v="B.9)"/>
    <s v="9) per il personale"/>
    <x v="2"/>
  </r>
  <r>
    <x v="0"/>
    <x v="30"/>
    <x v="449"/>
    <x v="452"/>
    <n v="227827.989"/>
    <s v="Rettifiche_Dipendenti"/>
    <x v="0"/>
    <s v="PERIM"/>
    <x v="38"/>
    <s v="PAY"/>
    <m/>
    <s v="B.9)"/>
    <s v="9) per il personale"/>
    <x v="2"/>
  </r>
  <r>
    <x v="0"/>
    <x v="31"/>
    <x v="449"/>
    <x v="452"/>
    <n v="275956.97252744879"/>
    <s v="Rettifiche_Dipendenti"/>
    <x v="0"/>
    <s v="PERIM"/>
    <x v="38"/>
    <s v="PAY"/>
    <m/>
    <s v="B.9)"/>
    <s v="9) per il personale"/>
    <x v="2"/>
  </r>
  <r>
    <x v="0"/>
    <x v="32"/>
    <x v="449"/>
    <x v="452"/>
    <n v="323612.37955209304"/>
    <s v="Rettifiche_Dipendenti"/>
    <x v="0"/>
    <s v="PERIM"/>
    <x v="38"/>
    <s v="PAY"/>
    <m/>
    <s v="B.9)"/>
    <s v="9) per il personale"/>
    <x v="2"/>
  </r>
  <r>
    <x v="0"/>
    <x v="33"/>
    <x v="449"/>
    <x v="452"/>
    <n v="353925.60913197865"/>
    <s v="Rettifiche_Dipendenti"/>
    <x v="0"/>
    <s v="PERIM"/>
    <x v="38"/>
    <s v="PAY"/>
    <m/>
    <s v="B.9)"/>
    <s v="9) per il personale"/>
    <x v="2"/>
  </r>
  <r>
    <x v="0"/>
    <x v="34"/>
    <x v="449"/>
    <x v="452"/>
    <n v="395455.05972207547"/>
    <s v="Rettifiche_Dipendenti"/>
    <x v="0"/>
    <s v="PERIM"/>
    <x v="38"/>
    <s v="PAY"/>
    <m/>
    <s v="B.9)"/>
    <s v="9) per il personale"/>
    <x v="2"/>
  </r>
  <r>
    <x v="0"/>
    <x v="35"/>
    <x v="449"/>
    <x v="452"/>
    <n v="448052.20195580123"/>
    <s v="Rettifiche_Dipendenti"/>
    <x v="0"/>
    <s v="PERIM"/>
    <x v="38"/>
    <s v="PAY"/>
    <m/>
    <s v="B.9)"/>
    <s v="9) per il personale"/>
    <x v="2"/>
  </r>
  <r>
    <x v="0"/>
    <x v="36"/>
    <x v="449"/>
    <x v="452"/>
    <n v="500307.45935189317"/>
    <s v="Rettifiche_Dipendenti"/>
    <x v="0"/>
    <s v="PERIM"/>
    <x v="38"/>
    <s v="PAY"/>
    <m/>
    <s v="B.9)"/>
    <s v="9) per il personale"/>
    <x v="2"/>
  </r>
  <r>
    <x v="0"/>
    <x v="37"/>
    <x v="449"/>
    <x v="452"/>
    <n v="543671.75470996473"/>
    <s v="Rettifiche_Dipendenti"/>
    <x v="0"/>
    <s v="PERIM"/>
    <x v="38"/>
    <s v="PAY"/>
    <m/>
    <s v="B.9)"/>
    <s v="9) per il personale"/>
    <x v="2"/>
  </r>
  <r>
    <x v="0"/>
    <x v="38"/>
    <x v="449"/>
    <x v="452"/>
    <n v="55409.987610310345"/>
    <s v="Rettifiche_Dipendenti"/>
    <x v="0"/>
    <s v="PERIM"/>
    <x v="38"/>
    <s v="PAY"/>
    <m/>
    <s v="B.9)"/>
    <s v="9) per il personale"/>
    <x v="2"/>
  </r>
  <r>
    <x v="0"/>
    <x v="39"/>
    <x v="449"/>
    <x v="452"/>
    <n v="110961.1321135614"/>
    <s v="Rettifiche_Dipendenti"/>
    <x v="0"/>
    <s v="PERIM"/>
    <x v="38"/>
    <s v="PAY"/>
    <m/>
    <s v="B.9)"/>
    <s v="9) per il personale"/>
    <x v="2"/>
  </r>
  <r>
    <x v="0"/>
    <x v="40"/>
    <x v="449"/>
    <x v="452"/>
    <n v="164519.00955017292"/>
    <s v="Rettifiche_Dipendenti"/>
    <x v="0"/>
    <s v="PERIM"/>
    <x v="38"/>
    <s v="PAY"/>
    <m/>
    <s v="B.9)"/>
    <s v="9) per il personale"/>
    <x v="2"/>
  </r>
  <r>
    <x v="0"/>
    <x v="41"/>
    <x v="449"/>
    <x v="452"/>
    <n v="223111.58979902099"/>
    <s v="Rettifiche_Dipendenti"/>
    <x v="0"/>
    <s v="PERIM"/>
    <x v="38"/>
    <s v="PAY"/>
    <m/>
    <s v="B.9)"/>
    <s v="9) per il personale"/>
    <x v="2"/>
  </r>
  <r>
    <x v="0"/>
    <x v="42"/>
    <x v="449"/>
    <x v="452"/>
    <n v="281626.19281281636"/>
    <s v="Rettifiche_Dipendenti"/>
    <x v="0"/>
    <s v="PERIM"/>
    <x v="38"/>
    <s v="PAY"/>
    <m/>
    <s v="B.9)"/>
    <s v="9) per il personale"/>
    <x v="2"/>
  </r>
  <r>
    <x v="0"/>
    <x v="43"/>
    <x v="449"/>
    <x v="452"/>
    <n v="334297.21914097155"/>
    <s v="Rettifiche_Dipendenti"/>
    <x v="0"/>
    <s v="PERIM"/>
    <x v="38"/>
    <s v="PAY"/>
    <m/>
    <s v="B.9)"/>
    <s v="9) per il personale"/>
    <x v="2"/>
  </r>
  <r>
    <x v="0"/>
    <x v="13"/>
    <x v="450"/>
    <x v="453"/>
    <n v="325420.56"/>
    <s v="Rettifiche_Dipendenti"/>
    <x v="0"/>
    <s v="PERIN"/>
    <x v="39"/>
    <s v="PAY"/>
    <m/>
    <s v="B.9)"/>
    <s v="9) per il personale"/>
    <x v="2"/>
  </r>
  <r>
    <x v="0"/>
    <x v="14"/>
    <x v="450"/>
    <x v="453"/>
    <n v="36613.47280627377"/>
    <s v="Rettifiche_Dipendenti"/>
    <x v="0"/>
    <s v="PERIN"/>
    <x v="39"/>
    <s v="PAY"/>
    <m/>
    <s v="B.9)"/>
    <s v="9) per il personale"/>
    <x v="2"/>
  </r>
  <r>
    <x v="0"/>
    <x v="15"/>
    <x v="450"/>
    <x v="453"/>
    <n v="97795.751431901372"/>
    <s v="Rettifiche_Dipendenti"/>
    <x v="0"/>
    <s v="PERIN"/>
    <x v="39"/>
    <s v="PAY"/>
    <m/>
    <s v="B.9)"/>
    <s v="9) per il personale"/>
    <x v="2"/>
  </r>
  <r>
    <x v="0"/>
    <x v="16"/>
    <x v="450"/>
    <x v="453"/>
    <n v="144306.08322872405"/>
    <s v="Rettifiche_Dipendenti"/>
    <x v="0"/>
    <s v="PERIN"/>
    <x v="39"/>
    <s v="PAY"/>
    <m/>
    <s v="B.9)"/>
    <s v="9) per il personale"/>
    <x v="2"/>
  </r>
  <r>
    <x v="0"/>
    <x v="17"/>
    <x v="450"/>
    <x v="453"/>
    <n v="191811.12326456668"/>
    <s v="Rettifiche_Dipendenti"/>
    <x v="0"/>
    <s v="PERIN"/>
    <x v="39"/>
    <s v="PAY"/>
    <m/>
    <s v="B.9)"/>
    <s v="9) per il personale"/>
    <x v="2"/>
  </r>
  <r>
    <x v="0"/>
    <x v="18"/>
    <x v="450"/>
    <x v="453"/>
    <n v="246960.55743860715"/>
    <s v="Rettifiche_Dipendenti"/>
    <x v="0"/>
    <s v="PERIN"/>
    <x v="39"/>
    <s v="PAY"/>
    <m/>
    <s v="B.9)"/>
    <s v="9) per il personale"/>
    <x v="2"/>
  </r>
  <r>
    <x v="0"/>
    <x v="19"/>
    <x v="450"/>
    <x v="453"/>
    <n v="300403.57323764235"/>
    <s v="Rettifiche_Dipendenti"/>
    <x v="0"/>
    <s v="PERIN"/>
    <x v="39"/>
    <s v="PAY"/>
    <m/>
    <s v="B.9)"/>
    <s v="9) per il personale"/>
    <x v="2"/>
  </r>
  <r>
    <x v="0"/>
    <x v="20"/>
    <x v="450"/>
    <x v="453"/>
    <n v="358294.94225027825"/>
    <s v="Rettifiche_Dipendenti"/>
    <x v="0"/>
    <s v="PERIN"/>
    <x v="39"/>
    <s v="PAY"/>
    <m/>
    <s v="B.9)"/>
    <s v="9) per il personale"/>
    <x v="2"/>
  </r>
  <r>
    <x v="0"/>
    <x v="21"/>
    <x v="450"/>
    <x v="453"/>
    <n v="399258.96955340385"/>
    <s v="Rettifiche_Dipendenti"/>
    <x v="0"/>
    <s v="PERIN"/>
    <x v="39"/>
    <s v="PAY"/>
    <m/>
    <s v="B.9)"/>
    <s v="9) per il personale"/>
    <x v="2"/>
  </r>
  <r>
    <x v="0"/>
    <x v="22"/>
    <x v="450"/>
    <x v="453"/>
    <n v="457263.13808687101"/>
    <s v="Rettifiche_Dipendenti"/>
    <x v="0"/>
    <s v="PERIN"/>
    <x v="39"/>
    <s v="PAY"/>
    <m/>
    <s v="B.9)"/>
    <s v="9) per il personale"/>
    <x v="2"/>
  </r>
  <r>
    <x v="0"/>
    <x v="23"/>
    <x v="450"/>
    <x v="453"/>
    <n v="515515.96748249949"/>
    <s v="Rettifiche_Dipendenti"/>
    <x v="0"/>
    <s v="PERIN"/>
    <x v="39"/>
    <s v="PAY"/>
    <m/>
    <s v="B.9)"/>
    <s v="9) per il personale"/>
    <x v="2"/>
  </r>
  <r>
    <x v="0"/>
    <x v="24"/>
    <x v="450"/>
    <x v="453"/>
    <n v="581407.82917087525"/>
    <s v="Rettifiche_Dipendenti"/>
    <x v="0"/>
    <s v="PERIN"/>
    <x v="39"/>
    <s v="PAY"/>
    <m/>
    <s v="B.9)"/>
    <s v="9) per il personale"/>
    <x v="2"/>
  </r>
  <r>
    <x v="0"/>
    <x v="25"/>
    <x v="450"/>
    <x v="453"/>
    <n v="630389.55771575123"/>
    <s v="Rettifiche_Dipendenti"/>
    <x v="0"/>
    <s v="PERIN"/>
    <x v="39"/>
    <s v="PAY"/>
    <m/>
    <s v="B.9)"/>
    <s v="9) per il personale"/>
    <x v="2"/>
  </r>
  <r>
    <x v="0"/>
    <x v="26"/>
    <x v="450"/>
    <x v="453"/>
    <n v="61863.87999999999"/>
    <s v="Rettifiche_Dipendenti"/>
    <x v="0"/>
    <s v="PERIN"/>
    <x v="39"/>
    <s v="PAY"/>
    <m/>
    <s v="B.9)"/>
    <s v="9) per il personale"/>
    <x v="2"/>
  </r>
  <r>
    <x v="0"/>
    <x v="27"/>
    <x v="450"/>
    <x v="453"/>
    <n v="124340.87811725964"/>
    <s v="Rettifiche_Dipendenti"/>
    <x v="0"/>
    <s v="PERIN"/>
    <x v="39"/>
    <s v="PAY"/>
    <m/>
    <s v="B.9)"/>
    <s v="9) per il personale"/>
    <x v="2"/>
  </r>
  <r>
    <x v="0"/>
    <x v="28"/>
    <x v="450"/>
    <x v="453"/>
    <n v="187237.41251607283"/>
    <s v="Rettifiche_Dipendenti"/>
    <x v="0"/>
    <s v="PERIN"/>
    <x v="39"/>
    <s v="PAY"/>
    <m/>
    <s v="B.9)"/>
    <s v="9) per il personale"/>
    <x v="2"/>
  </r>
  <r>
    <x v="0"/>
    <x v="29"/>
    <x v="450"/>
    <x v="453"/>
    <n v="250191.56999999998"/>
    <s v="Rettifiche_Dipendenti"/>
    <x v="0"/>
    <s v="PERIN"/>
    <x v="39"/>
    <s v="PAY"/>
    <m/>
    <s v="B.9)"/>
    <s v="9) per il personale"/>
    <x v="2"/>
  </r>
  <r>
    <x v="0"/>
    <x v="30"/>
    <x v="450"/>
    <x v="453"/>
    <n v="231442.39"/>
    <s v="Rettifiche_Dipendenti"/>
    <x v="0"/>
    <s v="PERIN"/>
    <x v="39"/>
    <s v="PAY"/>
    <m/>
    <s v="B.9)"/>
    <s v="9) per il personale"/>
    <x v="2"/>
  </r>
  <r>
    <x v="0"/>
    <x v="31"/>
    <x v="450"/>
    <x v="453"/>
    <n v="278623.87475015345"/>
    <s v="Rettifiche_Dipendenti"/>
    <x v="0"/>
    <s v="PERIN"/>
    <x v="39"/>
    <s v="PAY"/>
    <m/>
    <s v="B.9)"/>
    <s v="9) per il personale"/>
    <x v="2"/>
  </r>
  <r>
    <x v="0"/>
    <x v="32"/>
    <x v="450"/>
    <x v="453"/>
    <n v="337081.44897352008"/>
    <s v="Rettifiche_Dipendenti"/>
    <x v="0"/>
    <s v="PERIN"/>
    <x v="39"/>
    <s v="PAY"/>
    <m/>
    <s v="B.9)"/>
    <s v="9) per il personale"/>
    <x v="2"/>
  </r>
  <r>
    <x v="0"/>
    <x v="33"/>
    <x v="450"/>
    <x v="453"/>
    <n v="368598.10295960092"/>
    <s v="Rettifiche_Dipendenti"/>
    <x v="0"/>
    <s v="PERIN"/>
    <x v="39"/>
    <s v="PAY"/>
    <m/>
    <s v="B.9)"/>
    <s v="9) per il personale"/>
    <x v="2"/>
  </r>
  <r>
    <x v="0"/>
    <x v="34"/>
    <x v="450"/>
    <x v="453"/>
    <n v="438508.84876817086"/>
    <s v="Rettifiche_Dipendenti"/>
    <x v="0"/>
    <s v="PERIN"/>
    <x v="39"/>
    <s v="PAY"/>
    <m/>
    <s v="B.9)"/>
    <s v="9) per il personale"/>
    <x v="2"/>
  </r>
  <r>
    <x v="0"/>
    <x v="35"/>
    <x v="450"/>
    <x v="453"/>
    <n v="490090.13103627425"/>
    <s v="Rettifiche_Dipendenti"/>
    <x v="0"/>
    <s v="PERIN"/>
    <x v="39"/>
    <s v="PAY"/>
    <m/>
    <s v="B.9)"/>
    <s v="9) per il personale"/>
    <x v="2"/>
  </r>
  <r>
    <x v="0"/>
    <x v="36"/>
    <x v="450"/>
    <x v="453"/>
    <n v="547248.1716234989"/>
    <s v="Rettifiche_Dipendenti"/>
    <x v="0"/>
    <s v="PERIN"/>
    <x v="39"/>
    <s v="PAY"/>
    <m/>
    <s v="B.9)"/>
    <s v="9) per il personale"/>
    <x v="2"/>
  </r>
  <r>
    <x v="0"/>
    <x v="37"/>
    <x v="450"/>
    <x v="453"/>
    <n v="595271.41430769372"/>
    <s v="Rettifiche_Dipendenti"/>
    <x v="0"/>
    <s v="PERIN"/>
    <x v="39"/>
    <s v="PAY"/>
    <m/>
    <s v="B.9)"/>
    <s v="9) per il personale"/>
    <x v="2"/>
  </r>
  <r>
    <x v="0"/>
    <x v="38"/>
    <x v="450"/>
    <x v="453"/>
    <n v="59855.183728452044"/>
    <s v="Rettifiche_Dipendenti"/>
    <x v="0"/>
    <s v="PERIN"/>
    <x v="39"/>
    <s v="PAY"/>
    <m/>
    <s v="B.9)"/>
    <s v="9) per il personale"/>
    <x v="2"/>
  </r>
  <r>
    <x v="0"/>
    <x v="39"/>
    <x v="450"/>
    <x v="453"/>
    <n v="118288.12278729727"/>
    <s v="Rettifiche_Dipendenti"/>
    <x v="0"/>
    <s v="PERIN"/>
    <x v="39"/>
    <s v="PAY"/>
    <m/>
    <s v="B.9)"/>
    <s v="9) per il personale"/>
    <x v="2"/>
  </r>
  <r>
    <x v="0"/>
    <x v="40"/>
    <x v="450"/>
    <x v="453"/>
    <n v="210006.72374599733"/>
    <s v="Rettifiche_Dipendenti"/>
    <x v="0"/>
    <s v="PERIN"/>
    <x v="39"/>
    <s v="PAY"/>
    <m/>
    <s v="B.9)"/>
    <s v="9) per il personale"/>
    <x v="2"/>
  </r>
  <r>
    <x v="0"/>
    <x v="41"/>
    <x v="450"/>
    <x v="453"/>
    <n v="423605.58756209601"/>
    <s v="Rettifiche_Dipendenti"/>
    <x v="0"/>
    <s v="PERIN"/>
    <x v="39"/>
    <s v="PAY"/>
    <m/>
    <s v="B.9)"/>
    <s v="9) per il personale"/>
    <x v="2"/>
  </r>
  <r>
    <x v="0"/>
    <x v="42"/>
    <x v="450"/>
    <x v="453"/>
    <n v="342881.35440100374"/>
    <s v="Rettifiche_Dipendenti"/>
    <x v="0"/>
    <s v="PERIN"/>
    <x v="39"/>
    <s v="PAY"/>
    <m/>
    <s v="B.9)"/>
    <s v="9) per il personale"/>
    <x v="2"/>
  </r>
  <r>
    <x v="0"/>
    <x v="43"/>
    <x v="450"/>
    <x v="453"/>
    <n v="406573.58120704506"/>
    <s v="Rettifiche_Dipendenti"/>
    <x v="0"/>
    <s v="PERIN"/>
    <x v="39"/>
    <s v="PAY"/>
    <m/>
    <s v="B.9)"/>
    <s v="9) per il personale"/>
    <x v="2"/>
  </r>
  <r>
    <x v="0"/>
    <x v="13"/>
    <x v="451"/>
    <x v="454"/>
    <n v="799742.74999999953"/>
    <s v="Rettifiche_Dipendenti"/>
    <x v="0"/>
    <s v="PERST"/>
    <x v="40"/>
    <s v="PAY"/>
    <m/>
    <s v="B.9)"/>
    <s v="9) per il personale"/>
    <x v="2"/>
  </r>
  <r>
    <x v="0"/>
    <x v="13"/>
    <x v="451"/>
    <x v="454"/>
    <n v="771948.42000000016"/>
    <s v="Rettifiche_Dipendenti"/>
    <x v="0"/>
    <s v="PERST"/>
    <x v="40"/>
    <s v="PAY"/>
    <m/>
    <s v="B.9)"/>
    <s v="9) per il personale"/>
    <x v="2"/>
  </r>
  <r>
    <x v="0"/>
    <x v="14"/>
    <x v="451"/>
    <x v="454"/>
    <n v="99776.67193013303"/>
    <s v="Rettifiche_Dipendenti"/>
    <x v="0"/>
    <s v="PERST"/>
    <x v="40"/>
    <s v="PAY"/>
    <m/>
    <s v="B.9)"/>
    <s v="9) per il personale"/>
    <x v="2"/>
  </r>
  <r>
    <x v="0"/>
    <x v="15"/>
    <x v="451"/>
    <x v="454"/>
    <n v="208912.2540485778"/>
    <s v="Rettifiche_Dipendenti"/>
    <x v="0"/>
    <s v="PERST"/>
    <x v="40"/>
    <s v="PAY"/>
    <m/>
    <s v="B.9)"/>
    <s v="9) per il personale"/>
    <x v="2"/>
  </r>
  <r>
    <x v="0"/>
    <x v="16"/>
    <x v="451"/>
    <x v="454"/>
    <n v="325886.40622924111"/>
    <s v="Rettifiche_Dipendenti"/>
    <x v="0"/>
    <s v="PERST"/>
    <x v="40"/>
    <s v="PAY"/>
    <m/>
    <s v="B.9)"/>
    <s v="9) per il personale"/>
    <x v="2"/>
  </r>
  <r>
    <x v="0"/>
    <x v="17"/>
    <x v="451"/>
    <x v="454"/>
    <n v="434149.78683029575"/>
    <s v="Rettifiche_Dipendenti"/>
    <x v="0"/>
    <s v="PERST"/>
    <x v="40"/>
    <s v="PAY"/>
    <m/>
    <s v="B.9)"/>
    <s v="9) per il personale"/>
    <x v="2"/>
  </r>
  <r>
    <x v="0"/>
    <x v="18"/>
    <x v="451"/>
    <x v="454"/>
    <n v="545464.64084256382"/>
    <s v="Rettifiche_Dipendenti"/>
    <x v="0"/>
    <s v="PERST"/>
    <x v="40"/>
    <s v="PAY"/>
    <m/>
    <s v="B.9)"/>
    <s v="9) per il personale"/>
    <x v="2"/>
  </r>
  <r>
    <x v="0"/>
    <x v="19"/>
    <x v="451"/>
    <x v="454"/>
    <n v="651571.3386584681"/>
    <s v="Rettifiche_Dipendenti"/>
    <x v="0"/>
    <s v="PERST"/>
    <x v="40"/>
    <s v="PAY"/>
    <m/>
    <s v="B.9)"/>
    <s v="9) per il personale"/>
    <x v="2"/>
  </r>
  <r>
    <x v="0"/>
    <x v="20"/>
    <x v="451"/>
    <x v="454"/>
    <n v="759249.63335521752"/>
    <s v="Rettifiche_Dipendenti"/>
    <x v="0"/>
    <s v="PERST"/>
    <x v="40"/>
    <s v="PAY"/>
    <m/>
    <s v="B.9)"/>
    <s v="9) per il personale"/>
    <x v="2"/>
  </r>
  <r>
    <x v="0"/>
    <x v="21"/>
    <x v="451"/>
    <x v="454"/>
    <n v="834740.48527170974"/>
    <s v="Rettifiche_Dipendenti"/>
    <x v="0"/>
    <s v="PERST"/>
    <x v="40"/>
    <s v="PAY"/>
    <m/>
    <s v="B.9)"/>
    <s v="9) per il personale"/>
    <x v="2"/>
  </r>
  <r>
    <x v="0"/>
    <x v="22"/>
    <x v="451"/>
    <x v="454"/>
    <n v="933739.94420289365"/>
    <s v="Rettifiche_Dipendenti"/>
    <x v="0"/>
    <s v="PERST"/>
    <x v="40"/>
    <s v="PAY"/>
    <m/>
    <s v="B.9)"/>
    <s v="9) per il personale"/>
    <x v="2"/>
  </r>
  <r>
    <x v="0"/>
    <x v="23"/>
    <x v="451"/>
    <x v="454"/>
    <n v="1025135.726529073"/>
    <s v="Rettifiche_Dipendenti"/>
    <x v="0"/>
    <s v="PERST"/>
    <x v="40"/>
    <s v="PAY"/>
    <m/>
    <s v="B.9)"/>
    <s v="9) per il personale"/>
    <x v="2"/>
  </r>
  <r>
    <x v="0"/>
    <x v="24"/>
    <x v="451"/>
    <x v="454"/>
    <n v="1123684.155198999"/>
    <s v="Rettifiche_Dipendenti"/>
    <x v="0"/>
    <s v="PERST"/>
    <x v="40"/>
    <s v="PAY"/>
    <m/>
    <s v="B.9)"/>
    <s v="9) per il personale"/>
    <x v="2"/>
  </r>
  <r>
    <x v="0"/>
    <x v="25"/>
    <x v="451"/>
    <x v="454"/>
    <n v="1212148.8150142087"/>
    <s v="Rettifiche_Dipendenti"/>
    <x v="0"/>
    <s v="PERST"/>
    <x v="40"/>
    <s v="PAY"/>
    <m/>
    <s v="B.9)"/>
    <s v="9) per il personale"/>
    <x v="2"/>
  </r>
  <r>
    <x v="0"/>
    <x v="26"/>
    <x v="451"/>
    <x v="454"/>
    <n v="89243.77"/>
    <s v="Rettifiche_Dipendenti"/>
    <x v="0"/>
    <s v="PERST"/>
    <x v="40"/>
    <s v="PAY"/>
    <m/>
    <s v="B.9)"/>
    <s v="9) per il personale"/>
    <x v="2"/>
  </r>
  <r>
    <x v="0"/>
    <x v="27"/>
    <x v="451"/>
    <x v="454"/>
    <n v="191174.4001520295"/>
    <s v="Rettifiche_Dipendenti"/>
    <x v="0"/>
    <s v="PERST"/>
    <x v="40"/>
    <s v="PAY"/>
    <m/>
    <s v="B.9)"/>
    <s v="9) per il personale"/>
    <x v="2"/>
  </r>
  <r>
    <x v="0"/>
    <x v="28"/>
    <x v="451"/>
    <x v="454"/>
    <n v="283077.01328414422"/>
    <s v="Rettifiche_Dipendenti"/>
    <x v="0"/>
    <s v="PERST"/>
    <x v="40"/>
    <s v="PAY"/>
    <m/>
    <s v="B.9)"/>
    <s v="9) per il personale"/>
    <x v="2"/>
  </r>
  <r>
    <x v="0"/>
    <x v="29"/>
    <x v="451"/>
    <x v="454"/>
    <n v="353280.61000000004"/>
    <s v="Rettifiche_Dipendenti"/>
    <x v="0"/>
    <s v="PERST"/>
    <x v="40"/>
    <s v="PAY"/>
    <m/>
    <s v="B.9)"/>
    <s v="9) per il personale"/>
    <x v="2"/>
  </r>
  <r>
    <x v="0"/>
    <x v="30"/>
    <x v="451"/>
    <x v="454"/>
    <n v="512694.05000000016"/>
    <s v="Rettifiche_Dipendenti"/>
    <x v="0"/>
    <s v="PERST"/>
    <x v="40"/>
    <s v="PAY"/>
    <m/>
    <s v="B.9)"/>
    <s v="9) per il personale"/>
    <x v="2"/>
  </r>
  <r>
    <x v="0"/>
    <x v="31"/>
    <x v="451"/>
    <x v="454"/>
    <n v="608586.41015835083"/>
    <s v="Rettifiche_Dipendenti"/>
    <x v="0"/>
    <s v="PERST"/>
    <x v="40"/>
    <s v="PAY"/>
    <m/>
    <s v="B.9)"/>
    <s v="9) per il personale"/>
    <x v="2"/>
  </r>
  <r>
    <x v="0"/>
    <x v="32"/>
    <x v="451"/>
    <x v="454"/>
    <n v="695441.43918617035"/>
    <s v="Rettifiche_Dipendenti"/>
    <x v="0"/>
    <s v="PERST"/>
    <x v="40"/>
    <s v="PAY"/>
    <m/>
    <s v="B.9)"/>
    <s v="9) per il personale"/>
    <x v="2"/>
  </r>
  <r>
    <x v="0"/>
    <x v="33"/>
    <x v="451"/>
    <x v="454"/>
    <n v="763237.00660047063"/>
    <s v="Rettifiche_Dipendenti"/>
    <x v="0"/>
    <s v="PERST"/>
    <x v="40"/>
    <s v="PAY"/>
    <m/>
    <s v="B.9)"/>
    <s v="9) per il personale"/>
    <x v="2"/>
  </r>
  <r>
    <x v="0"/>
    <x v="34"/>
    <x v="451"/>
    <x v="454"/>
    <n v="855101.44882491045"/>
    <s v="Rettifiche_Dipendenti"/>
    <x v="0"/>
    <s v="PERST"/>
    <x v="40"/>
    <s v="PAY"/>
    <m/>
    <s v="B.9)"/>
    <s v="9) per il personale"/>
    <x v="2"/>
  </r>
  <r>
    <x v="0"/>
    <x v="35"/>
    <x v="451"/>
    <x v="454"/>
    <n v="943436.4491110536"/>
    <s v="Rettifiche_Dipendenti"/>
    <x v="0"/>
    <s v="PERST"/>
    <x v="40"/>
    <s v="PAY"/>
    <m/>
    <s v="B.9)"/>
    <s v="9) per il personale"/>
    <x v="2"/>
  </r>
  <r>
    <x v="0"/>
    <x v="36"/>
    <x v="451"/>
    <x v="454"/>
    <n v="1053467.1872035237"/>
    <s v="Rettifiche_Dipendenti"/>
    <x v="0"/>
    <s v="PERST"/>
    <x v="40"/>
    <s v="PAY"/>
    <m/>
    <s v="B.9)"/>
    <s v="9) per il personale"/>
    <x v="2"/>
  </r>
  <r>
    <x v="0"/>
    <x v="37"/>
    <x v="451"/>
    <x v="454"/>
    <n v="1152210.3533257565"/>
    <s v="Rettifiche_Dipendenti"/>
    <x v="0"/>
    <s v="PERST"/>
    <x v="40"/>
    <s v="PAY"/>
    <m/>
    <s v="B.9)"/>
    <s v="9) per il personale"/>
    <x v="2"/>
  </r>
  <r>
    <x v="0"/>
    <x v="38"/>
    <x v="451"/>
    <x v="454"/>
    <n v="121856.99457051346"/>
    <s v="Rettifiche_Dipendenti"/>
    <x v="0"/>
    <s v="PERST"/>
    <x v="40"/>
    <s v="PAY"/>
    <m/>
    <s v="B.9)"/>
    <s v="9) per il personale"/>
    <x v="2"/>
  </r>
  <r>
    <x v="0"/>
    <x v="39"/>
    <x v="451"/>
    <x v="454"/>
    <n v="234116.5638341645"/>
    <s v="Rettifiche_Dipendenti"/>
    <x v="0"/>
    <s v="PERST"/>
    <x v="40"/>
    <s v="PAY"/>
    <m/>
    <s v="B.9)"/>
    <s v="9) per il personale"/>
    <x v="2"/>
  </r>
  <r>
    <x v="0"/>
    <x v="40"/>
    <x v="451"/>
    <x v="454"/>
    <n v="312419.13475342619"/>
    <s v="Rettifiche_Dipendenti"/>
    <x v="0"/>
    <s v="PERST"/>
    <x v="40"/>
    <s v="PAY"/>
    <m/>
    <s v="B.9)"/>
    <s v="9) per il personale"/>
    <x v="2"/>
  </r>
  <r>
    <x v="0"/>
    <x v="41"/>
    <x v="451"/>
    <x v="454"/>
    <n v="284047.39010783302"/>
    <s v="Rettifiche_Dipendenti"/>
    <x v="0"/>
    <s v="PERST"/>
    <x v="40"/>
    <s v="PAY"/>
    <m/>
    <s v="B.9)"/>
    <s v="9) per il personale"/>
    <x v="2"/>
  </r>
  <r>
    <x v="0"/>
    <x v="42"/>
    <x v="451"/>
    <x v="454"/>
    <n v="528227.31655627512"/>
    <s v="Rettifiche_Dipendenti"/>
    <x v="0"/>
    <s v="PERST"/>
    <x v="40"/>
    <s v="PAY"/>
    <m/>
    <s v="B.9)"/>
    <s v="9) per il personale"/>
    <x v="2"/>
  </r>
  <r>
    <x v="0"/>
    <x v="43"/>
    <x v="451"/>
    <x v="454"/>
    <n v="630261.33198971697"/>
    <s v="Rettifiche_Dipendenti"/>
    <x v="0"/>
    <s v="PERST"/>
    <x v="40"/>
    <s v="PAY"/>
    <m/>
    <s v="B.9)"/>
    <s v="9) per il personale"/>
    <x v="2"/>
  </r>
  <r>
    <x v="0"/>
    <x v="34"/>
    <x v="45"/>
    <x v="45"/>
    <n v="604332.76"/>
    <s v="Rettifiche_Coge"/>
    <x v="1"/>
    <s v="26.MAG"/>
    <x v="9"/>
    <s v="MAG"/>
    <m/>
    <s v="26.MAG"/>
    <s v="Rimanenze"/>
    <x v="1"/>
  </r>
  <r>
    <x v="0"/>
    <x v="34"/>
    <x v="45"/>
    <x v="45"/>
    <n v="-289035"/>
    <s v="Rettifiche_Coge"/>
    <x v="1"/>
    <s v="26.MAG"/>
    <x v="9"/>
    <s v="MAG"/>
    <m/>
    <s v="26.MAG"/>
    <s v="Rimanenze"/>
    <x v="1"/>
  </r>
  <r>
    <x v="0"/>
    <x v="40"/>
    <x v="45"/>
    <x v="45"/>
    <n v="-123812.66"/>
    <s v="Rettifiche_Coge"/>
    <x v="1"/>
    <s v="26.MAG"/>
    <x v="9"/>
    <s v="MAG"/>
    <m/>
    <s v="26.MAG"/>
    <s v="Rimanenze"/>
    <x v="1"/>
  </r>
  <r>
    <x v="0"/>
    <x v="34"/>
    <x v="49"/>
    <x v="49"/>
    <n v="473270.04"/>
    <s v="Rettifiche_Coge"/>
    <x v="1"/>
    <s v="26.MAG"/>
    <x v="9"/>
    <s v="MAG"/>
    <m/>
    <s v="26.MAG"/>
    <s v="Rimanenze"/>
    <x v="1"/>
  </r>
  <r>
    <x v="0"/>
    <x v="34"/>
    <x v="49"/>
    <x v="49"/>
    <n v="-279094"/>
    <s v="Rettifiche_Coge"/>
    <x v="1"/>
    <s v="26.MAG"/>
    <x v="9"/>
    <s v="MAG"/>
    <m/>
    <s v="26.MAG"/>
    <s v="Rimanenze"/>
    <x v="1"/>
  </r>
  <r>
    <x v="0"/>
    <x v="27"/>
    <x v="51"/>
    <x v="51"/>
    <n v="-179278.45"/>
    <s v="Rettifiche_Coge"/>
    <x v="1"/>
    <s v="27.CLI"/>
    <x v="10"/>
    <s v="CLI"/>
    <m/>
    <s v="27.CLI"/>
    <s v="Crediti Commerciali"/>
    <x v="1"/>
  </r>
  <r>
    <x v="0"/>
    <x v="28"/>
    <x v="51"/>
    <x v="51"/>
    <n v="-181129.91999999998"/>
    <s v="Rettifiche_Coge"/>
    <x v="1"/>
    <s v="27.CLI"/>
    <x v="10"/>
    <s v="CLI"/>
    <m/>
    <s v="27.CLI"/>
    <s v="Crediti Commerciali"/>
    <x v="1"/>
  </r>
  <r>
    <x v="0"/>
    <x v="29"/>
    <x v="51"/>
    <x v="51"/>
    <n v="-161671.33333333331"/>
    <s v="Rettifiche_Coge"/>
    <x v="1"/>
    <s v="27.CLI"/>
    <x v="10"/>
    <s v="CLI"/>
    <m/>
    <s v="27.CLI"/>
    <s v="Crediti Commerciali"/>
    <x v="1"/>
  </r>
  <r>
    <x v="0"/>
    <x v="30"/>
    <x v="51"/>
    <x v="51"/>
    <n v="-184441.79833333331"/>
    <s v="Rettifiche_Coge"/>
    <x v="1"/>
    <s v="27.CLI"/>
    <x v="10"/>
    <s v="CLI"/>
    <m/>
    <s v="27.CLI"/>
    <s v="Crediti Commerciali"/>
    <x v="1"/>
  </r>
  <r>
    <x v="0"/>
    <x v="43"/>
    <x v="51"/>
    <x v="51"/>
    <n v="130000"/>
    <s v="Rettifiche_Coge"/>
    <x v="1"/>
    <s v="27.CLI"/>
    <x v="10"/>
    <s v="CLI"/>
    <m/>
    <s v="27.CLI"/>
    <s v="Crediti Commerciali"/>
    <x v="1"/>
  </r>
  <r>
    <x v="0"/>
    <x v="42"/>
    <x v="107"/>
    <x v="107"/>
    <n v="69277.820000000007"/>
    <s v="Rettifiche_Coge"/>
    <x v="1"/>
    <s v="29.AC"/>
    <x v="11"/>
    <s v="AC"/>
    <m/>
    <s v="29.AC"/>
    <s v="Ratei/Risconti Attivi"/>
    <x v="1"/>
  </r>
  <r>
    <x v="0"/>
    <x v="42"/>
    <x v="297"/>
    <x v="446"/>
    <n v="-69277.820000000007"/>
    <s v="Rettifiche_Coge"/>
    <x v="0"/>
    <s v="SERST"/>
    <x v="8"/>
    <s v="COSTI"/>
    <m/>
    <s v="B.7)"/>
    <s v="7) per servizi"/>
    <x v="2"/>
  </r>
  <r>
    <x v="0"/>
    <x v="42"/>
    <x v="357"/>
    <x v="356"/>
    <n v="112734.41"/>
    <s v="Rettifiche_Coge"/>
    <x v="0"/>
    <s v="ONSTR"/>
    <x v="30"/>
    <s v="EXT"/>
    <m/>
    <s v="B.14)"/>
    <s v="14) oneri diversi di gestione"/>
    <x v="2"/>
  </r>
  <r>
    <x v="0"/>
    <x v="42"/>
    <x v="451"/>
    <x v="454"/>
    <n v="-112734.41"/>
    <s v="Rettifiche_Coge"/>
    <x v="0"/>
    <s v="PERST"/>
    <x v="40"/>
    <s v="PAY"/>
    <m/>
    <s v="B.9)"/>
    <s v="9) per il personale"/>
    <x v="2"/>
  </r>
  <r>
    <x v="0"/>
    <x v="34"/>
    <x v="198"/>
    <x v="198"/>
    <n v="-604332.76"/>
    <s v="Rettifiche_Coge"/>
    <x v="0"/>
    <s v="VARPF"/>
    <x v="27"/>
    <s v="VARPF"/>
    <m/>
    <s v="A.2)"/>
    <s v="2) variazioni delle rimanenze di prodotti in corso di lavorazione, semilavorati e finiti"/>
    <x v="3"/>
  </r>
  <r>
    <x v="0"/>
    <x v="34"/>
    <x v="198"/>
    <x v="198"/>
    <n v="289035"/>
    <s v="Rettifiche_Coge"/>
    <x v="0"/>
    <s v="VARPF"/>
    <x v="27"/>
    <s v="VARPF"/>
    <m/>
    <s v="A.2)"/>
    <s v="2) variazioni delle rimanenze di prodotti in corso di lavorazione, semilavorati e finiti"/>
    <x v="3"/>
  </r>
  <r>
    <x v="0"/>
    <x v="34"/>
    <x v="200"/>
    <x v="200"/>
    <n v="-473270.04"/>
    <s v="Rettifiche_Coge"/>
    <x v="0"/>
    <s v="VARMP"/>
    <x v="28"/>
    <s v="ACQ"/>
    <m/>
    <s v="B.11)"/>
    <s v="11) variazioni delle rimanenze di materie prime, sussidiarie, di consumo e di merci"/>
    <x v="3"/>
  </r>
  <r>
    <x v="0"/>
    <x v="34"/>
    <x v="200"/>
    <x v="200"/>
    <n v="279094"/>
    <s v="Rettifiche_Coge"/>
    <x v="0"/>
    <s v="VARMP"/>
    <x v="28"/>
    <s v="ACQ"/>
    <m/>
    <s v="B.11)"/>
    <s v="11) variazioni delle rimanenze di materie prime, sussidiarie, di consumo e di merci"/>
    <x v="3"/>
  </r>
  <r>
    <x v="0"/>
    <x v="40"/>
    <x v="255"/>
    <x v="255"/>
    <n v="123812.66"/>
    <s v="Rettifiche_Coge"/>
    <x v="0"/>
    <s v="VARMP"/>
    <x v="28"/>
    <s v="ACQ"/>
    <m/>
    <s v="B.11)"/>
    <s v="11) variazioni delle rimanenze di materie prime, sussidiarie, di consumo e di merci"/>
    <x v="3"/>
  </r>
  <r>
    <x v="0"/>
    <x v="27"/>
    <x v="268"/>
    <x v="268"/>
    <n v="215134.14"/>
    <s v="Rettifiche_Coge"/>
    <x v="0"/>
    <s v="ALTRI"/>
    <x v="34"/>
    <s v="ALTRI"/>
    <s v="RICGRANT"/>
    <s v="A.5)"/>
    <s v="5) altri ricavi e proventi, con separata indicazione dei contributi in conto esercizio"/>
    <x v="8"/>
  </r>
  <r>
    <x v="0"/>
    <x v="27"/>
    <x v="268"/>
    <x v="268"/>
    <n v="-35855.69"/>
    <s v="Rettifiche_Coge"/>
    <x v="0"/>
    <s v="ALTRI"/>
    <x v="34"/>
    <s v="ALTRI"/>
    <s v="RICGRANT"/>
    <s v="A.5)"/>
    <s v="5) altri ricavi e proventi, con separata indicazione dei contributi in conto esercizio"/>
    <x v="8"/>
  </r>
  <r>
    <x v="0"/>
    <x v="28"/>
    <x v="268"/>
    <x v="268"/>
    <n v="241506.56"/>
    <s v="Rettifiche_Coge"/>
    <x v="0"/>
    <s v="ALTRI"/>
    <x v="34"/>
    <s v="ALTRI"/>
    <s v="RICGRANT"/>
    <s v="A.5)"/>
    <s v="5) altri ricavi e proventi, con separata indicazione dei contributi in conto esercizio"/>
    <x v="8"/>
  </r>
  <r>
    <x v="0"/>
    <x v="28"/>
    <x v="268"/>
    <x v="268"/>
    <n v="-60376.639999999999"/>
    <s v="Rettifiche_Coge"/>
    <x v="0"/>
    <s v="ALTRI"/>
    <x v="34"/>
    <s v="ALTRI"/>
    <s v="RICGRANT"/>
    <s v="A.5)"/>
    <s v="5) altri ricavi e proventi, con separata indicazione dei contributi in conto esercizio"/>
    <x v="8"/>
  </r>
  <r>
    <x v="0"/>
    <x v="29"/>
    <x v="268"/>
    <x v="268"/>
    <n v="242507"/>
    <s v="Rettifiche_Coge"/>
    <x v="0"/>
    <s v="ALTRI"/>
    <x v="34"/>
    <s v="ALTRI"/>
    <s v="RICGRANT"/>
    <s v="A.5)"/>
    <s v="5) altri ricavi e proventi, con separata indicazione dei contributi in conto esercizio"/>
    <x v="8"/>
  </r>
  <r>
    <x v="0"/>
    <x v="29"/>
    <x v="268"/>
    <x v="268"/>
    <n v="-80835.666666666672"/>
    <s v="Rettifiche_Coge"/>
    <x v="0"/>
    <s v="ALTRI"/>
    <x v="34"/>
    <s v="ALTRI"/>
    <s v="RICGRANT"/>
    <s v="A.5)"/>
    <s v="5) altri ricavi e proventi, con separata indicazione dei contributi in conto esercizio"/>
    <x v="8"/>
  </r>
  <r>
    <x v="0"/>
    <x v="30"/>
    <x v="268"/>
    <x v="268"/>
    <n v="316185.93999999994"/>
    <s v="Rettifiche_Coge"/>
    <x v="0"/>
    <s v="ALTRI"/>
    <x v="34"/>
    <s v="ALTRI"/>
    <s v="RICGRANT"/>
    <s v="A.5)"/>
    <s v="5) altri ricavi e proventi, con separata indicazione dei contributi in conto esercizio"/>
    <x v="8"/>
  </r>
  <r>
    <x v="0"/>
    <x v="30"/>
    <x v="268"/>
    <x v="268"/>
    <n v="-131744.14166666663"/>
    <s v="Rettifiche_Coge"/>
    <x v="0"/>
    <s v="ALTRI"/>
    <x v="34"/>
    <s v="ALTRI"/>
    <s v="RICGRANT"/>
    <s v="A.5)"/>
    <s v="5) altri ricavi e proventi, con separata indicazione dei contributi in conto esercizio"/>
    <x v="8"/>
  </r>
  <r>
    <x v="0"/>
    <x v="43"/>
    <x v="268"/>
    <x v="268"/>
    <n v="-130000"/>
    <s v="Rettifiche_Coge"/>
    <x v="0"/>
    <s v="ALTRI"/>
    <x v="34"/>
    <s v="ALTRI"/>
    <s v="RICGRANT"/>
    <s v="A.5)"/>
    <s v="5) altri ricavi e proventi, con separata indicazione dei contributi in conto esercizio"/>
    <x v="8"/>
  </r>
  <r>
    <x v="1"/>
    <x v="26"/>
    <x v="301"/>
    <x v="301"/>
    <n v="0"/>
    <s v="Budget"/>
    <x v="0"/>
    <s v="COSGS"/>
    <x v="4"/>
    <s v="COSTI"/>
    <m/>
    <s v="B.7)"/>
    <s v="7) per servizi"/>
    <x v="2"/>
  </r>
  <r>
    <x v="1"/>
    <x v="27"/>
    <x v="301"/>
    <x v="301"/>
    <n v="0"/>
    <s v="Budget"/>
    <x v="0"/>
    <s v="COSGS"/>
    <x v="4"/>
    <s v="COSTI"/>
    <m/>
    <s v="B.7)"/>
    <s v="7) per servizi"/>
    <x v="2"/>
  </r>
  <r>
    <x v="1"/>
    <x v="28"/>
    <x v="301"/>
    <x v="301"/>
    <n v="0"/>
    <s v="Budget"/>
    <x v="0"/>
    <s v="COSGS"/>
    <x v="4"/>
    <s v="COSTI"/>
    <m/>
    <s v="B.7)"/>
    <s v="7) per servizi"/>
    <x v="2"/>
  </r>
  <r>
    <x v="1"/>
    <x v="29"/>
    <x v="301"/>
    <x v="301"/>
    <n v="0"/>
    <s v="Budget"/>
    <x v="0"/>
    <s v="COSGS"/>
    <x v="4"/>
    <s v="COSTI"/>
    <m/>
    <s v="B.7)"/>
    <s v="7) per servizi"/>
    <x v="2"/>
  </r>
  <r>
    <x v="1"/>
    <x v="30"/>
    <x v="301"/>
    <x v="301"/>
    <n v="0"/>
    <s v="Budget"/>
    <x v="0"/>
    <s v="COSGS"/>
    <x v="4"/>
    <s v="COSTI"/>
    <m/>
    <s v="B.7)"/>
    <s v="7) per servizi"/>
    <x v="2"/>
  </r>
  <r>
    <x v="1"/>
    <x v="31"/>
    <x v="301"/>
    <x v="301"/>
    <n v="0"/>
    <s v="Budget"/>
    <x v="0"/>
    <s v="COSGS"/>
    <x v="4"/>
    <s v="COSTI"/>
    <m/>
    <s v="B.7)"/>
    <s v="7) per servizi"/>
    <x v="2"/>
  </r>
  <r>
    <x v="1"/>
    <x v="32"/>
    <x v="301"/>
    <x v="301"/>
    <n v="0"/>
    <s v="Budget"/>
    <x v="0"/>
    <s v="COSGS"/>
    <x v="4"/>
    <s v="COSTI"/>
    <m/>
    <s v="B.7)"/>
    <s v="7) per servizi"/>
    <x v="2"/>
  </r>
  <r>
    <x v="1"/>
    <x v="33"/>
    <x v="301"/>
    <x v="301"/>
    <n v="0"/>
    <s v="Budget"/>
    <x v="0"/>
    <s v="COSGS"/>
    <x v="4"/>
    <s v="COSTI"/>
    <m/>
    <s v="B.7)"/>
    <s v="7) per servizi"/>
    <x v="2"/>
  </r>
  <r>
    <x v="1"/>
    <x v="34"/>
    <x v="301"/>
    <x v="301"/>
    <n v="0"/>
    <s v="Budget"/>
    <x v="0"/>
    <s v="COSGS"/>
    <x v="4"/>
    <s v="COSTI"/>
    <m/>
    <s v="B.7)"/>
    <s v="7) per servizi"/>
    <x v="2"/>
  </r>
  <r>
    <x v="1"/>
    <x v="35"/>
    <x v="301"/>
    <x v="301"/>
    <n v="0"/>
    <s v="Budget"/>
    <x v="0"/>
    <s v="COSGS"/>
    <x v="4"/>
    <s v="COSTI"/>
    <m/>
    <s v="B.7)"/>
    <s v="7) per servizi"/>
    <x v="2"/>
  </r>
  <r>
    <x v="1"/>
    <x v="36"/>
    <x v="301"/>
    <x v="301"/>
    <n v="0"/>
    <s v="Budget"/>
    <x v="0"/>
    <s v="COSGS"/>
    <x v="4"/>
    <s v="COSTI"/>
    <m/>
    <s v="B.7)"/>
    <s v="7) per servizi"/>
    <x v="2"/>
  </r>
  <r>
    <x v="1"/>
    <x v="37"/>
    <x v="301"/>
    <x v="301"/>
    <n v="0"/>
    <s v="Budget"/>
    <x v="0"/>
    <s v="COSGS"/>
    <x v="4"/>
    <s v="COSTI"/>
    <m/>
    <s v="B.7)"/>
    <s v="7) per servizi"/>
    <x v="2"/>
  </r>
  <r>
    <x v="1"/>
    <x v="26"/>
    <x v="46"/>
    <x v="46"/>
    <n v="178.33333333333334"/>
    <s v="Budget"/>
    <x v="0"/>
    <s v="SERST"/>
    <x v="8"/>
    <s v="COSTI"/>
    <m/>
    <s v="B.7)"/>
    <s v="7) per servizi"/>
    <x v="2"/>
  </r>
  <r>
    <x v="1"/>
    <x v="27"/>
    <x v="46"/>
    <x v="46"/>
    <n v="178.33333333333334"/>
    <s v="Budget"/>
    <x v="0"/>
    <s v="SERST"/>
    <x v="8"/>
    <s v="COSTI"/>
    <m/>
    <s v="B.7)"/>
    <s v="7) per servizi"/>
    <x v="2"/>
  </r>
  <r>
    <x v="1"/>
    <x v="28"/>
    <x v="46"/>
    <x v="46"/>
    <n v="178.33333333333334"/>
    <s v="Budget"/>
    <x v="0"/>
    <s v="SERST"/>
    <x v="8"/>
    <s v="COSTI"/>
    <m/>
    <s v="B.7)"/>
    <s v="7) per servizi"/>
    <x v="2"/>
  </r>
  <r>
    <x v="1"/>
    <x v="29"/>
    <x v="46"/>
    <x v="46"/>
    <n v="713.33333333333337"/>
    <s v="Budget"/>
    <x v="0"/>
    <s v="SERST"/>
    <x v="8"/>
    <s v="COSTI"/>
    <m/>
    <s v="B.7)"/>
    <s v="7) per servizi"/>
    <x v="2"/>
  </r>
  <r>
    <x v="1"/>
    <x v="30"/>
    <x v="46"/>
    <x v="46"/>
    <n v="891.66666666666674"/>
    <s v="Budget"/>
    <x v="0"/>
    <s v="SERST"/>
    <x v="8"/>
    <s v="COSTI"/>
    <m/>
    <s v="B.7)"/>
    <s v="7) per servizi"/>
    <x v="2"/>
  </r>
  <r>
    <x v="1"/>
    <x v="31"/>
    <x v="46"/>
    <x v="46"/>
    <n v="1070"/>
    <s v="Budget"/>
    <x v="0"/>
    <s v="SERST"/>
    <x v="8"/>
    <s v="COSTI"/>
    <m/>
    <s v="B.7)"/>
    <s v="7) per servizi"/>
    <x v="2"/>
  </r>
  <r>
    <x v="1"/>
    <x v="32"/>
    <x v="46"/>
    <x v="46"/>
    <n v="1248.3333333333333"/>
    <s v="Budget"/>
    <x v="0"/>
    <s v="SERST"/>
    <x v="8"/>
    <s v="COSTI"/>
    <m/>
    <s v="B.7)"/>
    <s v="7) per servizi"/>
    <x v="2"/>
  </r>
  <r>
    <x v="1"/>
    <x v="33"/>
    <x v="46"/>
    <x v="46"/>
    <n v="1426.6666666666665"/>
    <s v="Budget"/>
    <x v="0"/>
    <s v="SERST"/>
    <x v="8"/>
    <s v="COSTI"/>
    <m/>
    <s v="B.7)"/>
    <s v="7) per servizi"/>
    <x v="2"/>
  </r>
  <r>
    <x v="1"/>
    <x v="34"/>
    <x v="46"/>
    <x v="46"/>
    <n v="1604.9999999999998"/>
    <s v="Budget"/>
    <x v="0"/>
    <s v="SERST"/>
    <x v="8"/>
    <s v="COSTI"/>
    <m/>
    <s v="B.7)"/>
    <s v="7) per servizi"/>
    <x v="2"/>
  </r>
  <r>
    <x v="1"/>
    <x v="35"/>
    <x v="46"/>
    <x v="46"/>
    <n v="1783.333333333333"/>
    <s v="Budget"/>
    <x v="0"/>
    <s v="SERST"/>
    <x v="8"/>
    <s v="COSTI"/>
    <m/>
    <s v="B.7)"/>
    <s v="7) per servizi"/>
    <x v="2"/>
  </r>
  <r>
    <x v="1"/>
    <x v="36"/>
    <x v="46"/>
    <x v="46"/>
    <n v="1961.6666666666663"/>
    <s v="Budget"/>
    <x v="0"/>
    <s v="SERST"/>
    <x v="8"/>
    <s v="COSTI"/>
    <m/>
    <s v="B.7)"/>
    <s v="7) per servizi"/>
    <x v="2"/>
  </r>
  <r>
    <x v="1"/>
    <x v="37"/>
    <x v="46"/>
    <x v="46"/>
    <n v="2139.9999999999995"/>
    <s v="Budget"/>
    <x v="0"/>
    <s v="SERST"/>
    <x v="8"/>
    <s v="COSTI"/>
    <m/>
    <s v="B.7)"/>
    <s v="7) per servizi"/>
    <x v="2"/>
  </r>
  <r>
    <x v="1"/>
    <x v="26"/>
    <x v="0"/>
    <x v="455"/>
    <n v="8792.9524977999972"/>
    <s v="Budget"/>
    <x v="0"/>
    <s v="ACQDI"/>
    <x v="0"/>
    <s v="ACQ"/>
    <m/>
    <s v="B.6)"/>
    <s v="6) per materie prime, suddidiarie, di consumo e di merci"/>
    <x v="0"/>
  </r>
  <r>
    <x v="1"/>
    <x v="27"/>
    <x v="0"/>
    <x v="455"/>
    <n v="92241.203695689997"/>
    <s v="Budget"/>
    <x v="0"/>
    <s v="ACQDI"/>
    <x v="0"/>
    <s v="ACQ"/>
    <m/>
    <s v="B.6)"/>
    <s v="6) per materie prime, suddidiarie, di consumo e di merci"/>
    <x v="0"/>
  </r>
  <r>
    <x v="1"/>
    <x v="28"/>
    <x v="452"/>
    <x v="455"/>
    <n v="64538.772456999999"/>
    <s v="Budget"/>
    <x v="0"/>
    <s v="ACQDI"/>
    <x v="0"/>
    <s v="ACQ"/>
    <m/>
    <s v="B.6)"/>
    <s v="6) per materie prime, suddidiarie, di consumo e di merci"/>
    <x v="0"/>
  </r>
  <r>
    <x v="1"/>
    <x v="29"/>
    <x v="452"/>
    <x v="455"/>
    <n v="212953.43691610015"/>
    <s v="Budget"/>
    <x v="0"/>
    <s v="ACQDI"/>
    <x v="0"/>
    <s v="ACQ"/>
    <m/>
    <s v="B.6)"/>
    <s v="6) per materie prime, suddidiarie, di consumo e di merci"/>
    <x v="0"/>
  </r>
  <r>
    <x v="1"/>
    <x v="30"/>
    <x v="452"/>
    <x v="455"/>
    <n v="264922.79651780013"/>
    <s v="Budget"/>
    <x v="0"/>
    <s v="ACQDI"/>
    <x v="0"/>
    <s v="ACQ"/>
    <m/>
    <s v="B.6)"/>
    <s v="6) per materie prime, suddidiarie, di consumo e di merci"/>
    <x v="0"/>
  </r>
  <r>
    <x v="1"/>
    <x v="31"/>
    <x v="452"/>
    <x v="455"/>
    <n v="318092.67036111013"/>
    <s v="Budget"/>
    <x v="0"/>
    <s v="ACQDI"/>
    <x v="0"/>
    <s v="ACQ"/>
    <m/>
    <s v="B.6)"/>
    <s v="6) per materie prime, suddidiarie, di consumo e di merci"/>
    <x v="0"/>
  </r>
  <r>
    <x v="1"/>
    <x v="32"/>
    <x v="452"/>
    <x v="455"/>
    <n v="359450.50393647014"/>
    <s v="Budget"/>
    <x v="0"/>
    <s v="ACQDI"/>
    <x v="0"/>
    <s v="ACQ"/>
    <m/>
    <s v="B.6)"/>
    <s v="6) per materie prime, suddidiarie, di consumo e di merci"/>
    <x v="0"/>
  </r>
  <r>
    <x v="1"/>
    <x v="33"/>
    <x v="452"/>
    <x v="455"/>
    <n v="411630.80540697015"/>
    <s v="Budget"/>
    <x v="0"/>
    <s v="ACQDI"/>
    <x v="0"/>
    <s v="ACQ"/>
    <m/>
    <s v="B.6)"/>
    <s v="6) per materie prime, suddidiarie, di consumo e di merci"/>
    <x v="0"/>
  </r>
  <r>
    <x v="1"/>
    <x v="34"/>
    <x v="452"/>
    <x v="455"/>
    <n v="458384.41258197016"/>
    <s v="Budget"/>
    <x v="0"/>
    <s v="ACQDI"/>
    <x v="0"/>
    <s v="ACQ"/>
    <m/>
    <s v="B.6)"/>
    <s v="6) per materie prime, suddidiarie, di consumo e di merci"/>
    <x v="0"/>
  </r>
  <r>
    <x v="1"/>
    <x v="35"/>
    <x v="452"/>
    <x v="455"/>
    <n v="521614.62081619125"/>
    <s v="Budget"/>
    <x v="0"/>
    <s v="ACQDI"/>
    <x v="0"/>
    <s v="ACQ"/>
    <m/>
    <s v="B.6)"/>
    <s v="6) per materie prime, suddidiarie, di consumo e di merci"/>
    <x v="0"/>
  </r>
  <r>
    <x v="1"/>
    <x v="36"/>
    <x v="452"/>
    <x v="455"/>
    <n v="591433.01611860376"/>
    <s v="Budget"/>
    <x v="0"/>
    <s v="ACQDI"/>
    <x v="0"/>
    <s v="ACQ"/>
    <m/>
    <s v="B.6)"/>
    <s v="6) per materie prime, suddidiarie, di consumo e di merci"/>
    <x v="0"/>
  </r>
  <r>
    <x v="1"/>
    <x v="37"/>
    <x v="452"/>
    <x v="455"/>
    <n v="677629.52889670909"/>
    <s v="Budget"/>
    <x v="0"/>
    <s v="ACQDI"/>
    <x v="0"/>
    <s v="ACQ"/>
    <m/>
    <s v="B.6)"/>
    <s v="6) per materie prime, suddidiarie, di consumo e di merci"/>
    <x v="0"/>
  </r>
  <r>
    <x v="1"/>
    <x v="26"/>
    <x v="5"/>
    <x v="5"/>
    <n v="344.75"/>
    <s v="Budget"/>
    <x v="0"/>
    <s v="ACQIN"/>
    <x v="2"/>
    <s v="PRD"/>
    <m/>
    <s v="B.6)"/>
    <s v="6) per materie prime, suddidiarie, di consumo e di merci"/>
    <x v="2"/>
  </r>
  <r>
    <x v="1"/>
    <x v="27"/>
    <x v="5"/>
    <x v="5"/>
    <n v="344.75"/>
    <s v="Budget"/>
    <x v="0"/>
    <s v="ACQIN"/>
    <x v="2"/>
    <s v="PRD"/>
    <m/>
    <s v="B.6)"/>
    <s v="6) per materie prime, suddidiarie, di consumo e di merci"/>
    <x v="2"/>
  </r>
  <r>
    <x v="1"/>
    <x v="28"/>
    <x v="5"/>
    <x v="5"/>
    <n v="344.75"/>
    <s v="Budget"/>
    <x v="0"/>
    <s v="ACQIN"/>
    <x v="2"/>
    <s v="PRD"/>
    <m/>
    <s v="B.6)"/>
    <s v="6) per materie prime, suddidiarie, di consumo e di merci"/>
    <x v="2"/>
  </r>
  <r>
    <x v="1"/>
    <x v="29"/>
    <x v="5"/>
    <x v="5"/>
    <n v="1379"/>
    <s v="Budget"/>
    <x v="0"/>
    <s v="ACQIN"/>
    <x v="2"/>
    <s v="PRD"/>
    <m/>
    <s v="B.6)"/>
    <s v="6) per materie prime, suddidiarie, di consumo e di merci"/>
    <x v="2"/>
  </r>
  <r>
    <x v="1"/>
    <x v="30"/>
    <x v="5"/>
    <x v="5"/>
    <n v="1723.75"/>
    <s v="Budget"/>
    <x v="0"/>
    <s v="ACQIN"/>
    <x v="2"/>
    <s v="PRD"/>
    <m/>
    <s v="B.6)"/>
    <s v="6) per materie prime, suddidiarie, di consumo e di merci"/>
    <x v="2"/>
  </r>
  <r>
    <x v="1"/>
    <x v="31"/>
    <x v="5"/>
    <x v="5"/>
    <n v="2068.5"/>
    <s v="Budget"/>
    <x v="0"/>
    <s v="ACQIN"/>
    <x v="2"/>
    <s v="PRD"/>
    <m/>
    <s v="B.6)"/>
    <s v="6) per materie prime, suddidiarie, di consumo e di merci"/>
    <x v="2"/>
  </r>
  <r>
    <x v="1"/>
    <x v="32"/>
    <x v="5"/>
    <x v="5"/>
    <n v="2413.25"/>
    <s v="Budget"/>
    <x v="0"/>
    <s v="ACQIN"/>
    <x v="2"/>
    <s v="PRD"/>
    <m/>
    <s v="B.6)"/>
    <s v="6) per materie prime, suddidiarie, di consumo e di merci"/>
    <x v="2"/>
  </r>
  <r>
    <x v="1"/>
    <x v="33"/>
    <x v="5"/>
    <x v="5"/>
    <n v="2758"/>
    <s v="Budget"/>
    <x v="0"/>
    <s v="ACQIN"/>
    <x v="2"/>
    <s v="PRD"/>
    <m/>
    <s v="B.6)"/>
    <s v="6) per materie prime, suddidiarie, di consumo e di merci"/>
    <x v="2"/>
  </r>
  <r>
    <x v="1"/>
    <x v="34"/>
    <x v="5"/>
    <x v="5"/>
    <n v="3102.75"/>
    <s v="Budget"/>
    <x v="0"/>
    <s v="ACQIN"/>
    <x v="2"/>
    <s v="PRD"/>
    <m/>
    <s v="B.6)"/>
    <s v="6) per materie prime, suddidiarie, di consumo e di merci"/>
    <x v="2"/>
  </r>
  <r>
    <x v="1"/>
    <x v="35"/>
    <x v="5"/>
    <x v="5"/>
    <n v="3447.5"/>
    <s v="Budget"/>
    <x v="0"/>
    <s v="ACQIN"/>
    <x v="2"/>
    <s v="PRD"/>
    <m/>
    <s v="B.6)"/>
    <s v="6) per materie prime, suddidiarie, di consumo e di merci"/>
    <x v="2"/>
  </r>
  <r>
    <x v="1"/>
    <x v="36"/>
    <x v="5"/>
    <x v="5"/>
    <n v="3792.25"/>
    <s v="Budget"/>
    <x v="0"/>
    <s v="ACQIN"/>
    <x v="2"/>
    <s v="PRD"/>
    <m/>
    <s v="B.6)"/>
    <s v="6) per materie prime, suddidiarie, di consumo e di merci"/>
    <x v="2"/>
  </r>
  <r>
    <x v="1"/>
    <x v="37"/>
    <x v="5"/>
    <x v="5"/>
    <n v="4137"/>
    <s v="Budget"/>
    <x v="0"/>
    <s v="ACQIN"/>
    <x v="2"/>
    <s v="PRD"/>
    <m/>
    <s v="B.6)"/>
    <s v="6) per materie prime, suddidiarie, di consumo e di merci"/>
    <x v="2"/>
  </r>
  <r>
    <x v="1"/>
    <x v="26"/>
    <x v="142"/>
    <x v="142"/>
    <n v="3194"/>
    <s v="Budget"/>
    <x v="0"/>
    <s v="AFFIT"/>
    <x v="17"/>
    <s v="AFF"/>
    <m/>
    <s v="B.8)"/>
    <s v="8) per godimento di beni di terzi"/>
    <x v="2"/>
  </r>
  <r>
    <x v="1"/>
    <x v="27"/>
    <x v="142"/>
    <x v="142"/>
    <n v="3194"/>
    <s v="Budget"/>
    <x v="0"/>
    <s v="AFFIT"/>
    <x v="17"/>
    <s v="AFF"/>
    <m/>
    <s v="B.8)"/>
    <s v="8) per godimento di beni di terzi"/>
    <x v="2"/>
  </r>
  <r>
    <x v="1"/>
    <x v="28"/>
    <x v="142"/>
    <x v="142"/>
    <n v="0"/>
    <s v="Budget"/>
    <x v="0"/>
    <s v="AFFIT"/>
    <x v="17"/>
    <s v="AFF"/>
    <m/>
    <s v="B.8)"/>
    <s v="8) per godimento di beni di terzi"/>
    <x v="2"/>
  </r>
  <r>
    <x v="1"/>
    <x v="29"/>
    <x v="142"/>
    <x v="142"/>
    <n v="6388"/>
    <s v="Budget"/>
    <x v="0"/>
    <s v="AFFIT"/>
    <x v="17"/>
    <s v="AFF"/>
    <m/>
    <s v="B.8)"/>
    <s v="8) per godimento di beni di terzi"/>
    <x v="2"/>
  </r>
  <r>
    <x v="1"/>
    <x v="30"/>
    <x v="142"/>
    <x v="142"/>
    <n v="6388"/>
    <s v="Budget"/>
    <x v="0"/>
    <s v="AFFIT"/>
    <x v="17"/>
    <s v="AFF"/>
    <m/>
    <s v="B.8)"/>
    <s v="8) per godimento di beni di terzi"/>
    <x v="2"/>
  </r>
  <r>
    <x v="1"/>
    <x v="31"/>
    <x v="142"/>
    <x v="142"/>
    <n v="6388"/>
    <s v="Budget"/>
    <x v="0"/>
    <s v="AFFIT"/>
    <x v="17"/>
    <s v="AFF"/>
    <m/>
    <s v="B.8)"/>
    <s v="8) per godimento di beni di terzi"/>
    <x v="2"/>
  </r>
  <r>
    <x v="1"/>
    <x v="32"/>
    <x v="142"/>
    <x v="142"/>
    <n v="6388"/>
    <s v="Budget"/>
    <x v="0"/>
    <s v="AFFIT"/>
    <x v="17"/>
    <s v="AFF"/>
    <m/>
    <s v="B.8)"/>
    <s v="8) per godimento di beni di terzi"/>
    <x v="2"/>
  </r>
  <r>
    <x v="1"/>
    <x v="33"/>
    <x v="142"/>
    <x v="142"/>
    <n v="6388"/>
    <s v="Budget"/>
    <x v="0"/>
    <s v="AFFIT"/>
    <x v="17"/>
    <s v="AFF"/>
    <m/>
    <s v="B.8)"/>
    <s v="8) per godimento di beni di terzi"/>
    <x v="2"/>
  </r>
  <r>
    <x v="1"/>
    <x v="34"/>
    <x v="142"/>
    <x v="142"/>
    <n v="6388"/>
    <s v="Budget"/>
    <x v="0"/>
    <s v="AFFIT"/>
    <x v="17"/>
    <s v="AFF"/>
    <m/>
    <s v="B.8)"/>
    <s v="8) per godimento di beni di terzi"/>
    <x v="2"/>
  </r>
  <r>
    <x v="1"/>
    <x v="35"/>
    <x v="142"/>
    <x v="142"/>
    <n v="6388"/>
    <s v="Budget"/>
    <x v="0"/>
    <s v="AFFIT"/>
    <x v="17"/>
    <s v="AFF"/>
    <m/>
    <s v="B.8)"/>
    <s v="8) per godimento di beni di terzi"/>
    <x v="2"/>
  </r>
  <r>
    <x v="1"/>
    <x v="36"/>
    <x v="142"/>
    <x v="142"/>
    <n v="6388"/>
    <s v="Budget"/>
    <x v="0"/>
    <s v="AFFIT"/>
    <x v="17"/>
    <s v="AFF"/>
    <m/>
    <s v="B.8)"/>
    <s v="8) per godimento di beni di terzi"/>
    <x v="2"/>
  </r>
  <r>
    <x v="1"/>
    <x v="37"/>
    <x v="142"/>
    <x v="142"/>
    <n v="6388"/>
    <s v="Budget"/>
    <x v="0"/>
    <s v="AFFIT"/>
    <x v="17"/>
    <s v="AFF"/>
    <m/>
    <s v="B.8)"/>
    <s v="8) per godimento di beni di terzi"/>
    <x v="2"/>
  </r>
  <r>
    <x v="1"/>
    <x v="26"/>
    <x v="409"/>
    <x v="408"/>
    <n v="1883.3333333333333"/>
    <s v="Budget"/>
    <x v="0"/>
    <s v="AFFIT"/>
    <x v="17"/>
    <s v="AFF"/>
    <m/>
    <s v="B.8)"/>
    <s v="8) per godimento di beni di terzi"/>
    <x v="2"/>
  </r>
  <r>
    <x v="1"/>
    <x v="27"/>
    <x v="409"/>
    <x v="408"/>
    <n v="1883.3333333333333"/>
    <s v="Budget"/>
    <x v="0"/>
    <s v="AFFIT"/>
    <x v="17"/>
    <s v="AFF"/>
    <m/>
    <s v="B.8)"/>
    <s v="8) per godimento di beni di terzi"/>
    <x v="2"/>
  </r>
  <r>
    <x v="1"/>
    <x v="28"/>
    <x v="409"/>
    <x v="408"/>
    <n v="1883.3333333333333"/>
    <s v="Budget"/>
    <x v="0"/>
    <s v="AFFIT"/>
    <x v="17"/>
    <s v="AFF"/>
    <m/>
    <s v="B.8)"/>
    <s v="8) per godimento di beni di terzi"/>
    <x v="2"/>
  </r>
  <r>
    <x v="1"/>
    <x v="29"/>
    <x v="409"/>
    <x v="408"/>
    <n v="7533.333333333333"/>
    <s v="Budget"/>
    <x v="0"/>
    <s v="AFFIT"/>
    <x v="17"/>
    <s v="AFF"/>
    <m/>
    <s v="B.8)"/>
    <s v="8) per godimento di beni di terzi"/>
    <x v="2"/>
  </r>
  <r>
    <x v="1"/>
    <x v="30"/>
    <x v="409"/>
    <x v="408"/>
    <n v="9416.6666666666661"/>
    <s v="Budget"/>
    <x v="0"/>
    <s v="AFFIT"/>
    <x v="17"/>
    <s v="AFF"/>
    <m/>
    <s v="B.8)"/>
    <s v="8) per godimento di beni di terzi"/>
    <x v="2"/>
  </r>
  <r>
    <x v="1"/>
    <x v="31"/>
    <x v="409"/>
    <x v="408"/>
    <n v="11300"/>
    <s v="Budget"/>
    <x v="0"/>
    <s v="AFFIT"/>
    <x v="17"/>
    <s v="AFF"/>
    <m/>
    <s v="B.8)"/>
    <s v="8) per godimento di beni di terzi"/>
    <x v="2"/>
  </r>
  <r>
    <x v="1"/>
    <x v="32"/>
    <x v="409"/>
    <x v="408"/>
    <n v="13183.333333333334"/>
    <s v="Budget"/>
    <x v="0"/>
    <s v="AFFIT"/>
    <x v="17"/>
    <s v="AFF"/>
    <m/>
    <s v="B.8)"/>
    <s v="8) per godimento di beni di terzi"/>
    <x v="2"/>
  </r>
  <r>
    <x v="1"/>
    <x v="33"/>
    <x v="409"/>
    <x v="408"/>
    <n v="15066.666666666668"/>
    <s v="Budget"/>
    <x v="0"/>
    <s v="AFFIT"/>
    <x v="17"/>
    <s v="AFF"/>
    <m/>
    <s v="B.8)"/>
    <s v="8) per godimento di beni di terzi"/>
    <x v="2"/>
  </r>
  <r>
    <x v="1"/>
    <x v="34"/>
    <x v="409"/>
    <x v="408"/>
    <n v="16950"/>
    <s v="Budget"/>
    <x v="0"/>
    <s v="AFFIT"/>
    <x v="17"/>
    <s v="AFF"/>
    <m/>
    <s v="B.8)"/>
    <s v="8) per godimento di beni di terzi"/>
    <x v="2"/>
  </r>
  <r>
    <x v="1"/>
    <x v="35"/>
    <x v="409"/>
    <x v="408"/>
    <n v="18833.333333333332"/>
    <s v="Budget"/>
    <x v="0"/>
    <s v="AFFIT"/>
    <x v="17"/>
    <s v="AFF"/>
    <m/>
    <s v="B.8)"/>
    <s v="8) per godimento di beni di terzi"/>
    <x v="2"/>
  </r>
  <r>
    <x v="1"/>
    <x v="36"/>
    <x v="409"/>
    <x v="408"/>
    <n v="20716.666666666664"/>
    <s v="Budget"/>
    <x v="0"/>
    <s v="AFFIT"/>
    <x v="17"/>
    <s v="AFF"/>
    <m/>
    <s v="B.8)"/>
    <s v="8) per godimento di beni di terzi"/>
    <x v="2"/>
  </r>
  <r>
    <x v="1"/>
    <x v="37"/>
    <x v="409"/>
    <x v="408"/>
    <n v="22599.999999999996"/>
    <s v="Budget"/>
    <x v="0"/>
    <s v="AFFIT"/>
    <x v="17"/>
    <s v="AFF"/>
    <m/>
    <s v="B.8)"/>
    <s v="8) per godimento di beni di terzi"/>
    <x v="2"/>
  </r>
  <r>
    <x v="1"/>
    <x v="26"/>
    <x v="143"/>
    <x v="143"/>
    <n v="100"/>
    <s v="Budget"/>
    <x v="0"/>
    <s v="AFFIT"/>
    <x v="17"/>
    <s v="AFF"/>
    <m/>
    <s v="B.8)"/>
    <s v="8) per godimento di beni di terzi"/>
    <x v="2"/>
  </r>
  <r>
    <x v="1"/>
    <x v="27"/>
    <x v="143"/>
    <x v="143"/>
    <n v="100"/>
    <s v="Budget"/>
    <x v="0"/>
    <s v="AFFIT"/>
    <x v="17"/>
    <s v="AFF"/>
    <m/>
    <s v="B.8)"/>
    <s v="8) per godimento di beni di terzi"/>
    <x v="2"/>
  </r>
  <r>
    <x v="1"/>
    <x v="28"/>
    <x v="143"/>
    <x v="143"/>
    <n v="100"/>
    <s v="Budget"/>
    <x v="0"/>
    <s v="AFFIT"/>
    <x v="17"/>
    <s v="AFF"/>
    <m/>
    <s v="B.8)"/>
    <s v="8) per godimento di beni di terzi"/>
    <x v="2"/>
  </r>
  <r>
    <x v="1"/>
    <x v="29"/>
    <x v="143"/>
    <x v="143"/>
    <n v="400"/>
    <s v="Budget"/>
    <x v="0"/>
    <s v="AFFIT"/>
    <x v="17"/>
    <s v="AFF"/>
    <m/>
    <s v="B.8)"/>
    <s v="8) per godimento di beni di terzi"/>
    <x v="2"/>
  </r>
  <r>
    <x v="1"/>
    <x v="30"/>
    <x v="143"/>
    <x v="143"/>
    <n v="500"/>
    <s v="Budget"/>
    <x v="0"/>
    <s v="AFFIT"/>
    <x v="17"/>
    <s v="AFF"/>
    <m/>
    <s v="B.8)"/>
    <s v="8) per godimento di beni di terzi"/>
    <x v="2"/>
  </r>
  <r>
    <x v="1"/>
    <x v="31"/>
    <x v="143"/>
    <x v="143"/>
    <n v="600"/>
    <s v="Budget"/>
    <x v="0"/>
    <s v="AFFIT"/>
    <x v="17"/>
    <s v="AFF"/>
    <m/>
    <s v="B.8)"/>
    <s v="8) per godimento di beni di terzi"/>
    <x v="2"/>
  </r>
  <r>
    <x v="1"/>
    <x v="32"/>
    <x v="143"/>
    <x v="143"/>
    <n v="700"/>
    <s v="Budget"/>
    <x v="0"/>
    <s v="AFFIT"/>
    <x v="17"/>
    <s v="AFF"/>
    <m/>
    <s v="B.8)"/>
    <s v="8) per godimento di beni di terzi"/>
    <x v="2"/>
  </r>
  <r>
    <x v="1"/>
    <x v="33"/>
    <x v="143"/>
    <x v="143"/>
    <n v="800"/>
    <s v="Budget"/>
    <x v="0"/>
    <s v="AFFIT"/>
    <x v="17"/>
    <s v="AFF"/>
    <m/>
    <s v="B.8)"/>
    <s v="8) per godimento di beni di terzi"/>
    <x v="2"/>
  </r>
  <r>
    <x v="1"/>
    <x v="34"/>
    <x v="143"/>
    <x v="143"/>
    <n v="900"/>
    <s v="Budget"/>
    <x v="0"/>
    <s v="AFFIT"/>
    <x v="17"/>
    <s v="AFF"/>
    <m/>
    <s v="B.8)"/>
    <s v="8) per godimento di beni di terzi"/>
    <x v="2"/>
  </r>
  <r>
    <x v="1"/>
    <x v="35"/>
    <x v="143"/>
    <x v="143"/>
    <n v="1000"/>
    <s v="Budget"/>
    <x v="0"/>
    <s v="AFFIT"/>
    <x v="17"/>
    <s v="AFF"/>
    <m/>
    <s v="B.8)"/>
    <s v="8) per godimento di beni di terzi"/>
    <x v="2"/>
  </r>
  <r>
    <x v="1"/>
    <x v="36"/>
    <x v="143"/>
    <x v="143"/>
    <n v="1100"/>
    <s v="Budget"/>
    <x v="0"/>
    <s v="AFFIT"/>
    <x v="17"/>
    <s v="AFF"/>
    <m/>
    <s v="B.8)"/>
    <s v="8) per godimento di beni di terzi"/>
    <x v="2"/>
  </r>
  <r>
    <x v="1"/>
    <x v="37"/>
    <x v="143"/>
    <x v="143"/>
    <n v="1200"/>
    <s v="Budget"/>
    <x v="0"/>
    <s v="AFFIT"/>
    <x v="17"/>
    <s v="AFF"/>
    <m/>
    <s v="B.8)"/>
    <s v="8) per godimento di beni di terzi"/>
    <x v="2"/>
  </r>
  <r>
    <x v="1"/>
    <x v="26"/>
    <x v="364"/>
    <x v="363"/>
    <n v="1773.75"/>
    <s v="Budget"/>
    <x v="0"/>
    <s v="AFFIT"/>
    <x v="17"/>
    <s v="AFF"/>
    <m/>
    <s v="B.8)"/>
    <s v="8) per godimento di beni di terzi"/>
    <x v="2"/>
  </r>
  <r>
    <x v="1"/>
    <x v="27"/>
    <x v="364"/>
    <x v="363"/>
    <n v="1773.75"/>
    <s v="Budget"/>
    <x v="0"/>
    <s v="AFFIT"/>
    <x v="17"/>
    <s v="AFF"/>
    <m/>
    <s v="B.8)"/>
    <s v="8) per godimento di beni di terzi"/>
    <x v="2"/>
  </r>
  <r>
    <x v="1"/>
    <x v="28"/>
    <x v="364"/>
    <x v="363"/>
    <n v="1773.75"/>
    <s v="Budget"/>
    <x v="0"/>
    <s v="AFFIT"/>
    <x v="17"/>
    <s v="AFF"/>
    <m/>
    <s v="B.8)"/>
    <s v="8) per godimento di beni di terzi"/>
    <x v="2"/>
  </r>
  <r>
    <x v="1"/>
    <x v="29"/>
    <x v="364"/>
    <x v="363"/>
    <n v="7095"/>
    <s v="Budget"/>
    <x v="0"/>
    <s v="AFFIT"/>
    <x v="17"/>
    <s v="AFF"/>
    <m/>
    <s v="B.8)"/>
    <s v="8) per godimento di beni di terzi"/>
    <x v="2"/>
  </r>
  <r>
    <x v="1"/>
    <x v="30"/>
    <x v="364"/>
    <x v="363"/>
    <n v="7095"/>
    <s v="Budget"/>
    <x v="0"/>
    <s v="AFFIT"/>
    <x v="17"/>
    <s v="AFF"/>
    <m/>
    <s v="B.8)"/>
    <s v="8) per godimento di beni di terzi"/>
    <x v="2"/>
  </r>
  <r>
    <x v="1"/>
    <x v="31"/>
    <x v="364"/>
    <x v="363"/>
    <n v="7095"/>
    <s v="Budget"/>
    <x v="0"/>
    <s v="AFFIT"/>
    <x v="17"/>
    <s v="AFF"/>
    <m/>
    <s v="B.8)"/>
    <s v="8) per godimento di beni di terzi"/>
    <x v="2"/>
  </r>
  <r>
    <x v="1"/>
    <x v="32"/>
    <x v="364"/>
    <x v="363"/>
    <n v="7095"/>
    <s v="Budget"/>
    <x v="0"/>
    <s v="AFFIT"/>
    <x v="17"/>
    <s v="AFF"/>
    <m/>
    <s v="B.8)"/>
    <s v="8) per godimento di beni di terzi"/>
    <x v="2"/>
  </r>
  <r>
    <x v="1"/>
    <x v="33"/>
    <x v="364"/>
    <x v="363"/>
    <n v="7095"/>
    <s v="Budget"/>
    <x v="0"/>
    <s v="AFFIT"/>
    <x v="17"/>
    <s v="AFF"/>
    <m/>
    <s v="B.8)"/>
    <s v="8) per godimento di beni di terzi"/>
    <x v="2"/>
  </r>
  <r>
    <x v="1"/>
    <x v="34"/>
    <x v="364"/>
    <x v="363"/>
    <n v="7095"/>
    <s v="Budget"/>
    <x v="0"/>
    <s v="AFFIT"/>
    <x v="17"/>
    <s v="AFF"/>
    <m/>
    <s v="B.8)"/>
    <s v="8) per godimento di beni di terzi"/>
    <x v="2"/>
  </r>
  <r>
    <x v="1"/>
    <x v="35"/>
    <x v="364"/>
    <x v="363"/>
    <n v="7095"/>
    <s v="Budget"/>
    <x v="0"/>
    <s v="AFFIT"/>
    <x v="17"/>
    <s v="AFF"/>
    <m/>
    <s v="B.8)"/>
    <s v="8) per godimento di beni di terzi"/>
    <x v="2"/>
  </r>
  <r>
    <x v="1"/>
    <x v="36"/>
    <x v="364"/>
    <x v="363"/>
    <n v="7095"/>
    <s v="Budget"/>
    <x v="0"/>
    <s v="AFFIT"/>
    <x v="17"/>
    <s v="AFF"/>
    <m/>
    <s v="B.8)"/>
    <s v="8) per godimento di beni di terzi"/>
    <x v="2"/>
  </r>
  <r>
    <x v="1"/>
    <x v="37"/>
    <x v="364"/>
    <x v="363"/>
    <n v="7095"/>
    <s v="Budget"/>
    <x v="0"/>
    <s v="AFFIT"/>
    <x v="17"/>
    <s v="AFF"/>
    <m/>
    <s v="B.8)"/>
    <s v="8) per godimento di beni di terzi"/>
    <x v="2"/>
  </r>
  <r>
    <x v="1"/>
    <x v="26"/>
    <x v="416"/>
    <x v="415"/>
    <n v="1250"/>
    <s v="Budget"/>
    <x v="0"/>
    <s v="AFFIT"/>
    <x v="17"/>
    <s v="AFF"/>
    <m/>
    <s v="B.8)"/>
    <s v="8) per godimento di beni di terzi"/>
    <x v="2"/>
  </r>
  <r>
    <x v="1"/>
    <x v="27"/>
    <x v="416"/>
    <x v="415"/>
    <n v="1250"/>
    <s v="Budget"/>
    <x v="0"/>
    <s v="AFFIT"/>
    <x v="17"/>
    <s v="AFF"/>
    <m/>
    <s v="B.8)"/>
    <s v="8) per godimento di beni di terzi"/>
    <x v="2"/>
  </r>
  <r>
    <x v="1"/>
    <x v="28"/>
    <x v="416"/>
    <x v="415"/>
    <n v="1250"/>
    <s v="Budget"/>
    <x v="0"/>
    <s v="AFFIT"/>
    <x v="17"/>
    <s v="AFF"/>
    <m/>
    <s v="B.8)"/>
    <s v="8) per godimento di beni di terzi"/>
    <x v="2"/>
  </r>
  <r>
    <x v="1"/>
    <x v="29"/>
    <x v="416"/>
    <x v="415"/>
    <n v="5000"/>
    <s v="Budget"/>
    <x v="0"/>
    <s v="AFFIT"/>
    <x v="17"/>
    <s v="AFF"/>
    <m/>
    <s v="B.8)"/>
    <s v="8) per godimento di beni di terzi"/>
    <x v="2"/>
  </r>
  <r>
    <x v="1"/>
    <x v="30"/>
    <x v="416"/>
    <x v="415"/>
    <n v="6250"/>
    <s v="Budget"/>
    <x v="0"/>
    <s v="AFFIT"/>
    <x v="17"/>
    <s v="AFF"/>
    <m/>
    <s v="B.8)"/>
    <s v="8) per godimento di beni di terzi"/>
    <x v="2"/>
  </r>
  <r>
    <x v="1"/>
    <x v="31"/>
    <x v="416"/>
    <x v="415"/>
    <n v="7500"/>
    <s v="Budget"/>
    <x v="0"/>
    <s v="AFFIT"/>
    <x v="17"/>
    <s v="AFF"/>
    <m/>
    <s v="B.8)"/>
    <s v="8) per godimento di beni di terzi"/>
    <x v="2"/>
  </r>
  <r>
    <x v="1"/>
    <x v="32"/>
    <x v="416"/>
    <x v="415"/>
    <n v="8750"/>
    <s v="Budget"/>
    <x v="0"/>
    <s v="AFFIT"/>
    <x v="17"/>
    <s v="AFF"/>
    <m/>
    <s v="B.8)"/>
    <s v="8) per godimento di beni di terzi"/>
    <x v="2"/>
  </r>
  <r>
    <x v="1"/>
    <x v="33"/>
    <x v="416"/>
    <x v="415"/>
    <n v="10000"/>
    <s v="Budget"/>
    <x v="0"/>
    <s v="AFFIT"/>
    <x v="17"/>
    <s v="AFF"/>
    <m/>
    <s v="B.8)"/>
    <s v="8) per godimento di beni di terzi"/>
    <x v="2"/>
  </r>
  <r>
    <x v="1"/>
    <x v="34"/>
    <x v="416"/>
    <x v="415"/>
    <n v="11250"/>
    <s v="Budget"/>
    <x v="0"/>
    <s v="AFFIT"/>
    <x v="17"/>
    <s v="AFF"/>
    <m/>
    <s v="B.8)"/>
    <s v="8) per godimento di beni di terzi"/>
    <x v="2"/>
  </r>
  <r>
    <x v="1"/>
    <x v="35"/>
    <x v="416"/>
    <x v="415"/>
    <n v="12500"/>
    <s v="Budget"/>
    <x v="0"/>
    <s v="AFFIT"/>
    <x v="17"/>
    <s v="AFF"/>
    <m/>
    <s v="B.8)"/>
    <s v="8) per godimento di beni di terzi"/>
    <x v="2"/>
  </r>
  <r>
    <x v="1"/>
    <x v="36"/>
    <x v="416"/>
    <x v="415"/>
    <n v="13750"/>
    <s v="Budget"/>
    <x v="0"/>
    <s v="AFFIT"/>
    <x v="17"/>
    <s v="AFF"/>
    <m/>
    <s v="B.8)"/>
    <s v="8) per godimento di beni di terzi"/>
    <x v="2"/>
  </r>
  <r>
    <x v="1"/>
    <x v="37"/>
    <x v="416"/>
    <x v="415"/>
    <n v="15000"/>
    <s v="Budget"/>
    <x v="0"/>
    <s v="AFFIT"/>
    <x v="17"/>
    <s v="AFF"/>
    <m/>
    <s v="B.8)"/>
    <s v="8) per godimento di beni di terzi"/>
    <x v="2"/>
  </r>
  <r>
    <x v="1"/>
    <x v="26"/>
    <x v="391"/>
    <x v="390"/>
    <n v="2500"/>
    <s v="Budget"/>
    <x v="0"/>
    <s v="AFFIT"/>
    <x v="17"/>
    <s v="AFF"/>
    <m/>
    <s v="B.8)"/>
    <s v="8) per godimento di beni di terzi"/>
    <x v="2"/>
  </r>
  <r>
    <x v="1"/>
    <x v="27"/>
    <x v="391"/>
    <x v="390"/>
    <n v="2500"/>
    <s v="Budget"/>
    <x v="0"/>
    <s v="AFFIT"/>
    <x v="17"/>
    <s v="AFF"/>
    <m/>
    <s v="B.8)"/>
    <s v="8) per godimento di beni di terzi"/>
    <x v="2"/>
  </r>
  <r>
    <x v="1"/>
    <x v="28"/>
    <x v="391"/>
    <x v="390"/>
    <n v="2500"/>
    <s v="Budget"/>
    <x v="0"/>
    <s v="AFFIT"/>
    <x v="17"/>
    <s v="AFF"/>
    <m/>
    <s v="B.8)"/>
    <s v="8) per godimento di beni di terzi"/>
    <x v="2"/>
  </r>
  <r>
    <x v="1"/>
    <x v="29"/>
    <x v="391"/>
    <x v="390"/>
    <n v="10000"/>
    <s v="Budget"/>
    <x v="0"/>
    <s v="AFFIT"/>
    <x v="17"/>
    <s v="AFF"/>
    <m/>
    <s v="B.8)"/>
    <s v="8) per godimento di beni di terzi"/>
    <x v="2"/>
  </r>
  <r>
    <x v="1"/>
    <x v="30"/>
    <x v="391"/>
    <x v="390"/>
    <n v="12500"/>
    <s v="Budget"/>
    <x v="0"/>
    <s v="AFFIT"/>
    <x v="17"/>
    <s v="AFF"/>
    <m/>
    <s v="B.8)"/>
    <s v="8) per godimento di beni di terzi"/>
    <x v="2"/>
  </r>
  <r>
    <x v="1"/>
    <x v="31"/>
    <x v="391"/>
    <x v="390"/>
    <n v="15000"/>
    <s v="Budget"/>
    <x v="0"/>
    <s v="AFFIT"/>
    <x v="17"/>
    <s v="AFF"/>
    <m/>
    <s v="B.8)"/>
    <s v="8) per godimento di beni di terzi"/>
    <x v="2"/>
  </r>
  <r>
    <x v="1"/>
    <x v="32"/>
    <x v="391"/>
    <x v="390"/>
    <n v="17500"/>
    <s v="Budget"/>
    <x v="0"/>
    <s v="AFFIT"/>
    <x v="17"/>
    <s v="AFF"/>
    <m/>
    <s v="B.8)"/>
    <s v="8) per godimento di beni di terzi"/>
    <x v="2"/>
  </r>
  <r>
    <x v="1"/>
    <x v="33"/>
    <x v="391"/>
    <x v="390"/>
    <n v="20000"/>
    <s v="Budget"/>
    <x v="0"/>
    <s v="AFFIT"/>
    <x v="17"/>
    <s v="AFF"/>
    <m/>
    <s v="B.8)"/>
    <s v="8) per godimento di beni di terzi"/>
    <x v="2"/>
  </r>
  <r>
    <x v="1"/>
    <x v="34"/>
    <x v="391"/>
    <x v="390"/>
    <n v="22500"/>
    <s v="Budget"/>
    <x v="0"/>
    <s v="AFFIT"/>
    <x v="17"/>
    <s v="AFF"/>
    <m/>
    <s v="B.8)"/>
    <s v="8) per godimento di beni di terzi"/>
    <x v="2"/>
  </r>
  <r>
    <x v="1"/>
    <x v="35"/>
    <x v="391"/>
    <x v="390"/>
    <n v="25000"/>
    <s v="Budget"/>
    <x v="0"/>
    <s v="AFFIT"/>
    <x v="17"/>
    <s v="AFF"/>
    <m/>
    <s v="B.8)"/>
    <s v="8) per godimento di beni di terzi"/>
    <x v="2"/>
  </r>
  <r>
    <x v="1"/>
    <x v="36"/>
    <x v="391"/>
    <x v="390"/>
    <n v="27500"/>
    <s v="Budget"/>
    <x v="0"/>
    <s v="AFFIT"/>
    <x v="17"/>
    <s v="AFF"/>
    <m/>
    <s v="B.8)"/>
    <s v="8) per godimento di beni di terzi"/>
    <x v="2"/>
  </r>
  <r>
    <x v="1"/>
    <x v="37"/>
    <x v="391"/>
    <x v="390"/>
    <n v="30000"/>
    <s v="Budget"/>
    <x v="0"/>
    <s v="AFFIT"/>
    <x v="17"/>
    <s v="AFF"/>
    <m/>
    <s v="B.8)"/>
    <s v="8) per godimento di beni di terzi"/>
    <x v="2"/>
  </r>
  <r>
    <x v="1"/>
    <x v="26"/>
    <x v="144"/>
    <x v="144"/>
    <n v="2216.665"/>
    <s v="Budget"/>
    <x v="0"/>
    <s v="AFFIT"/>
    <x v="17"/>
    <s v="AFF"/>
    <m/>
    <s v="B.8)"/>
    <s v="8) per godimento di beni di terzi"/>
    <x v="2"/>
  </r>
  <r>
    <x v="1"/>
    <x v="27"/>
    <x v="144"/>
    <x v="144"/>
    <n v="2216.665"/>
    <s v="Budget"/>
    <x v="0"/>
    <s v="AFFIT"/>
    <x v="17"/>
    <s v="AFF"/>
    <m/>
    <s v="B.8)"/>
    <s v="8) per godimento di beni di terzi"/>
    <x v="2"/>
  </r>
  <r>
    <x v="1"/>
    <x v="28"/>
    <x v="144"/>
    <x v="144"/>
    <n v="2216.6666666666665"/>
    <s v="Budget"/>
    <x v="0"/>
    <s v="AFFIT"/>
    <x v="17"/>
    <s v="AFF"/>
    <m/>
    <s v="B.8)"/>
    <s v="8) per godimento di beni di terzi"/>
    <x v="2"/>
  </r>
  <r>
    <x v="1"/>
    <x v="29"/>
    <x v="144"/>
    <x v="144"/>
    <n v="8866.663333333332"/>
    <s v="Budget"/>
    <x v="0"/>
    <s v="AFFIT"/>
    <x v="17"/>
    <s v="AFF"/>
    <m/>
    <s v="B.8)"/>
    <s v="8) per godimento di beni di terzi"/>
    <x v="2"/>
  </r>
  <r>
    <x v="1"/>
    <x v="30"/>
    <x v="144"/>
    <x v="144"/>
    <n v="8866.663333333332"/>
    <s v="Budget"/>
    <x v="0"/>
    <s v="AFFIT"/>
    <x v="17"/>
    <s v="AFF"/>
    <m/>
    <s v="B.8)"/>
    <s v="8) per godimento di beni di terzi"/>
    <x v="2"/>
  </r>
  <r>
    <x v="1"/>
    <x v="31"/>
    <x v="144"/>
    <x v="144"/>
    <n v="8866.663333333332"/>
    <s v="Budget"/>
    <x v="0"/>
    <s v="AFFIT"/>
    <x v="17"/>
    <s v="AFF"/>
    <m/>
    <s v="B.8)"/>
    <s v="8) per godimento di beni di terzi"/>
    <x v="2"/>
  </r>
  <r>
    <x v="1"/>
    <x v="32"/>
    <x v="144"/>
    <x v="144"/>
    <n v="8866.663333333332"/>
    <s v="Budget"/>
    <x v="0"/>
    <s v="AFFIT"/>
    <x v="17"/>
    <s v="AFF"/>
    <m/>
    <s v="B.8)"/>
    <s v="8) per godimento di beni di terzi"/>
    <x v="2"/>
  </r>
  <r>
    <x v="1"/>
    <x v="33"/>
    <x v="144"/>
    <x v="144"/>
    <n v="8866.663333333332"/>
    <s v="Budget"/>
    <x v="0"/>
    <s v="AFFIT"/>
    <x v="17"/>
    <s v="AFF"/>
    <m/>
    <s v="B.8)"/>
    <s v="8) per godimento di beni di terzi"/>
    <x v="2"/>
  </r>
  <r>
    <x v="1"/>
    <x v="34"/>
    <x v="144"/>
    <x v="144"/>
    <n v="8866.663333333332"/>
    <s v="Budget"/>
    <x v="0"/>
    <s v="AFFIT"/>
    <x v="17"/>
    <s v="AFF"/>
    <m/>
    <s v="B.8)"/>
    <s v="8) per godimento di beni di terzi"/>
    <x v="2"/>
  </r>
  <r>
    <x v="1"/>
    <x v="35"/>
    <x v="144"/>
    <x v="144"/>
    <n v="8866.663333333332"/>
    <s v="Budget"/>
    <x v="0"/>
    <s v="AFFIT"/>
    <x v="17"/>
    <s v="AFF"/>
    <m/>
    <s v="B.8)"/>
    <s v="8) per godimento di beni di terzi"/>
    <x v="2"/>
  </r>
  <r>
    <x v="1"/>
    <x v="36"/>
    <x v="144"/>
    <x v="144"/>
    <n v="8866.663333333332"/>
    <s v="Budget"/>
    <x v="0"/>
    <s v="AFFIT"/>
    <x v="17"/>
    <s v="AFF"/>
    <m/>
    <s v="B.8)"/>
    <s v="8) per godimento di beni di terzi"/>
    <x v="2"/>
  </r>
  <r>
    <x v="1"/>
    <x v="37"/>
    <x v="144"/>
    <x v="144"/>
    <n v="8866.663333333332"/>
    <s v="Budget"/>
    <x v="0"/>
    <s v="AFFIT"/>
    <x v="17"/>
    <s v="AFF"/>
    <m/>
    <s v="B.8)"/>
    <s v="8) per godimento di beni di terzi"/>
    <x v="2"/>
  </r>
  <r>
    <x v="1"/>
    <x v="26"/>
    <x v="392"/>
    <x v="391"/>
    <n v="250"/>
    <s v="Budget"/>
    <x v="0"/>
    <s v="AFFIT"/>
    <x v="17"/>
    <s v="AFF"/>
    <m/>
    <s v="B.8)"/>
    <s v="8) per godimento di beni di terzi"/>
    <x v="2"/>
  </r>
  <r>
    <x v="1"/>
    <x v="27"/>
    <x v="392"/>
    <x v="391"/>
    <n v="250"/>
    <s v="Budget"/>
    <x v="0"/>
    <s v="AFFIT"/>
    <x v="17"/>
    <s v="AFF"/>
    <m/>
    <s v="B.8)"/>
    <s v="8) per godimento di beni di terzi"/>
    <x v="2"/>
  </r>
  <r>
    <x v="1"/>
    <x v="28"/>
    <x v="392"/>
    <x v="391"/>
    <n v="250"/>
    <s v="Budget"/>
    <x v="0"/>
    <s v="AFFIT"/>
    <x v="17"/>
    <s v="AFF"/>
    <m/>
    <s v="B.8)"/>
    <s v="8) per godimento di beni di terzi"/>
    <x v="2"/>
  </r>
  <r>
    <x v="1"/>
    <x v="29"/>
    <x v="392"/>
    <x v="391"/>
    <n v="1000"/>
    <s v="Budget"/>
    <x v="0"/>
    <s v="AFFIT"/>
    <x v="17"/>
    <s v="AFF"/>
    <m/>
    <s v="B.8)"/>
    <s v="8) per godimento di beni di terzi"/>
    <x v="2"/>
  </r>
  <r>
    <x v="1"/>
    <x v="30"/>
    <x v="392"/>
    <x v="391"/>
    <n v="1000"/>
    <s v="Budget"/>
    <x v="0"/>
    <s v="AFFIT"/>
    <x v="17"/>
    <s v="AFF"/>
    <m/>
    <s v="B.8)"/>
    <s v="8) per godimento di beni di terzi"/>
    <x v="2"/>
  </r>
  <r>
    <x v="1"/>
    <x v="31"/>
    <x v="392"/>
    <x v="391"/>
    <n v="1000"/>
    <s v="Budget"/>
    <x v="0"/>
    <s v="AFFIT"/>
    <x v="17"/>
    <s v="AFF"/>
    <m/>
    <s v="B.8)"/>
    <s v="8) per godimento di beni di terzi"/>
    <x v="2"/>
  </r>
  <r>
    <x v="1"/>
    <x v="32"/>
    <x v="392"/>
    <x v="391"/>
    <n v="1000"/>
    <s v="Budget"/>
    <x v="0"/>
    <s v="AFFIT"/>
    <x v="17"/>
    <s v="AFF"/>
    <m/>
    <s v="B.8)"/>
    <s v="8) per godimento di beni di terzi"/>
    <x v="2"/>
  </r>
  <r>
    <x v="1"/>
    <x v="33"/>
    <x v="392"/>
    <x v="391"/>
    <n v="1000"/>
    <s v="Budget"/>
    <x v="0"/>
    <s v="AFFIT"/>
    <x v="17"/>
    <s v="AFF"/>
    <m/>
    <s v="B.8)"/>
    <s v="8) per godimento di beni di terzi"/>
    <x v="2"/>
  </r>
  <r>
    <x v="1"/>
    <x v="34"/>
    <x v="392"/>
    <x v="391"/>
    <n v="1000"/>
    <s v="Budget"/>
    <x v="0"/>
    <s v="AFFIT"/>
    <x v="17"/>
    <s v="AFF"/>
    <m/>
    <s v="B.8)"/>
    <s v="8) per godimento di beni di terzi"/>
    <x v="2"/>
  </r>
  <r>
    <x v="1"/>
    <x v="35"/>
    <x v="392"/>
    <x v="391"/>
    <n v="1000"/>
    <s v="Budget"/>
    <x v="0"/>
    <s v="AFFIT"/>
    <x v="17"/>
    <s v="AFF"/>
    <m/>
    <s v="B.8)"/>
    <s v="8) per godimento di beni di terzi"/>
    <x v="2"/>
  </r>
  <r>
    <x v="1"/>
    <x v="36"/>
    <x v="392"/>
    <x v="391"/>
    <n v="1000"/>
    <s v="Budget"/>
    <x v="0"/>
    <s v="AFFIT"/>
    <x v="17"/>
    <s v="AFF"/>
    <m/>
    <s v="B.8)"/>
    <s v="8) per godimento di beni di terzi"/>
    <x v="2"/>
  </r>
  <r>
    <x v="1"/>
    <x v="37"/>
    <x v="392"/>
    <x v="391"/>
    <n v="1000"/>
    <s v="Budget"/>
    <x v="0"/>
    <s v="AFFIT"/>
    <x v="17"/>
    <s v="AFF"/>
    <m/>
    <s v="B.8)"/>
    <s v="8) per godimento di beni di terzi"/>
    <x v="2"/>
  </r>
  <r>
    <x v="1"/>
    <x v="26"/>
    <x v="150"/>
    <x v="150"/>
    <n v="3800"/>
    <s v="Budget"/>
    <x v="0"/>
    <s v="AFFIT"/>
    <x v="17"/>
    <s v="AFF"/>
    <m/>
    <s v="B.8)"/>
    <s v="8) per godimento di beni di terzi"/>
    <x v="2"/>
  </r>
  <r>
    <x v="1"/>
    <x v="27"/>
    <x v="150"/>
    <x v="150"/>
    <n v="3800"/>
    <s v="Budget"/>
    <x v="0"/>
    <s v="AFFIT"/>
    <x v="17"/>
    <s v="AFF"/>
    <m/>
    <s v="B.8)"/>
    <s v="8) per godimento di beni di terzi"/>
    <x v="2"/>
  </r>
  <r>
    <x v="1"/>
    <x v="28"/>
    <x v="150"/>
    <x v="150"/>
    <n v="3800"/>
    <s v="Budget"/>
    <x v="0"/>
    <s v="AFFIT"/>
    <x v="17"/>
    <s v="AFF"/>
    <m/>
    <s v="B.8)"/>
    <s v="8) per godimento di beni di terzi"/>
    <x v="2"/>
  </r>
  <r>
    <x v="1"/>
    <x v="29"/>
    <x v="150"/>
    <x v="150"/>
    <n v="15200"/>
    <s v="Budget"/>
    <x v="0"/>
    <s v="AFFIT"/>
    <x v="17"/>
    <s v="AFF"/>
    <m/>
    <s v="B.8)"/>
    <s v="8) per godimento di beni di terzi"/>
    <x v="2"/>
  </r>
  <r>
    <x v="1"/>
    <x v="30"/>
    <x v="150"/>
    <x v="150"/>
    <n v="15200"/>
    <s v="Budget"/>
    <x v="0"/>
    <s v="AFFIT"/>
    <x v="17"/>
    <s v="AFF"/>
    <m/>
    <s v="B.8)"/>
    <s v="8) per godimento di beni di terzi"/>
    <x v="2"/>
  </r>
  <r>
    <x v="1"/>
    <x v="31"/>
    <x v="150"/>
    <x v="150"/>
    <n v="15200"/>
    <s v="Budget"/>
    <x v="0"/>
    <s v="AFFIT"/>
    <x v="17"/>
    <s v="AFF"/>
    <m/>
    <s v="B.8)"/>
    <s v="8) per godimento di beni di terzi"/>
    <x v="2"/>
  </r>
  <r>
    <x v="1"/>
    <x v="32"/>
    <x v="150"/>
    <x v="150"/>
    <n v="15200"/>
    <s v="Budget"/>
    <x v="0"/>
    <s v="AFFIT"/>
    <x v="17"/>
    <s v="AFF"/>
    <m/>
    <s v="B.8)"/>
    <s v="8) per godimento di beni di terzi"/>
    <x v="2"/>
  </r>
  <r>
    <x v="1"/>
    <x v="33"/>
    <x v="150"/>
    <x v="150"/>
    <n v="15200"/>
    <s v="Budget"/>
    <x v="0"/>
    <s v="AFFIT"/>
    <x v="17"/>
    <s v="AFF"/>
    <m/>
    <s v="B.8)"/>
    <s v="8) per godimento di beni di terzi"/>
    <x v="2"/>
  </r>
  <r>
    <x v="1"/>
    <x v="34"/>
    <x v="150"/>
    <x v="150"/>
    <n v="15200"/>
    <s v="Budget"/>
    <x v="0"/>
    <s v="AFFIT"/>
    <x v="17"/>
    <s v="AFF"/>
    <m/>
    <s v="B.8)"/>
    <s v="8) per godimento di beni di terzi"/>
    <x v="2"/>
  </r>
  <r>
    <x v="1"/>
    <x v="35"/>
    <x v="150"/>
    <x v="150"/>
    <n v="15200"/>
    <s v="Budget"/>
    <x v="0"/>
    <s v="AFFIT"/>
    <x v="17"/>
    <s v="AFF"/>
    <m/>
    <s v="B.8)"/>
    <s v="8) per godimento di beni di terzi"/>
    <x v="2"/>
  </r>
  <r>
    <x v="1"/>
    <x v="36"/>
    <x v="150"/>
    <x v="150"/>
    <n v="15200"/>
    <s v="Budget"/>
    <x v="0"/>
    <s v="AFFIT"/>
    <x v="17"/>
    <s v="AFF"/>
    <m/>
    <s v="B.8)"/>
    <s v="8) per godimento di beni di terzi"/>
    <x v="2"/>
  </r>
  <r>
    <x v="1"/>
    <x v="37"/>
    <x v="150"/>
    <x v="150"/>
    <n v="15200"/>
    <s v="Budget"/>
    <x v="0"/>
    <s v="AFFIT"/>
    <x v="17"/>
    <s v="AFF"/>
    <m/>
    <s v="B.8)"/>
    <s v="8) per godimento di beni di terzi"/>
    <x v="2"/>
  </r>
  <r>
    <x v="1"/>
    <x v="26"/>
    <x v="138"/>
    <x v="138"/>
    <n v="1000"/>
    <s v="Budget"/>
    <x v="0"/>
    <s v="AFFIT"/>
    <x v="17"/>
    <s v="AFF"/>
    <m/>
    <s v="B.8)"/>
    <s v="8) per godimento di beni di terzi"/>
    <x v="2"/>
  </r>
  <r>
    <x v="1"/>
    <x v="27"/>
    <x v="138"/>
    <x v="138"/>
    <n v="1000"/>
    <s v="Budget"/>
    <x v="0"/>
    <s v="AFFIT"/>
    <x v="17"/>
    <s v="AFF"/>
    <m/>
    <s v="B.8)"/>
    <s v="8) per godimento di beni di terzi"/>
    <x v="2"/>
  </r>
  <r>
    <x v="1"/>
    <x v="28"/>
    <x v="138"/>
    <x v="138"/>
    <n v="1000"/>
    <s v="Budget"/>
    <x v="0"/>
    <s v="AFFIT"/>
    <x v="17"/>
    <s v="AFF"/>
    <m/>
    <s v="B.8)"/>
    <s v="8) per godimento di beni di terzi"/>
    <x v="2"/>
  </r>
  <r>
    <x v="1"/>
    <x v="29"/>
    <x v="138"/>
    <x v="138"/>
    <n v="4000"/>
    <s v="Budget"/>
    <x v="0"/>
    <s v="AFFIT"/>
    <x v="17"/>
    <s v="AFF"/>
    <m/>
    <s v="B.8)"/>
    <s v="8) per godimento di beni di terzi"/>
    <x v="2"/>
  </r>
  <r>
    <x v="1"/>
    <x v="30"/>
    <x v="138"/>
    <x v="138"/>
    <n v="5000"/>
    <s v="Budget"/>
    <x v="0"/>
    <s v="AFFIT"/>
    <x v="17"/>
    <s v="AFF"/>
    <m/>
    <s v="B.8)"/>
    <s v="8) per godimento di beni di terzi"/>
    <x v="2"/>
  </r>
  <r>
    <x v="1"/>
    <x v="31"/>
    <x v="138"/>
    <x v="138"/>
    <n v="6000"/>
    <s v="Budget"/>
    <x v="0"/>
    <s v="AFFIT"/>
    <x v="17"/>
    <s v="AFF"/>
    <m/>
    <s v="B.8)"/>
    <s v="8) per godimento di beni di terzi"/>
    <x v="2"/>
  </r>
  <r>
    <x v="1"/>
    <x v="32"/>
    <x v="138"/>
    <x v="138"/>
    <n v="7000"/>
    <s v="Budget"/>
    <x v="0"/>
    <s v="AFFIT"/>
    <x v="17"/>
    <s v="AFF"/>
    <m/>
    <s v="B.8)"/>
    <s v="8) per godimento di beni di terzi"/>
    <x v="2"/>
  </r>
  <r>
    <x v="1"/>
    <x v="33"/>
    <x v="138"/>
    <x v="138"/>
    <n v="8000"/>
    <s v="Budget"/>
    <x v="0"/>
    <s v="AFFIT"/>
    <x v="17"/>
    <s v="AFF"/>
    <m/>
    <s v="B.8)"/>
    <s v="8) per godimento di beni di terzi"/>
    <x v="2"/>
  </r>
  <r>
    <x v="1"/>
    <x v="34"/>
    <x v="138"/>
    <x v="138"/>
    <n v="9000"/>
    <s v="Budget"/>
    <x v="0"/>
    <s v="AFFIT"/>
    <x v="17"/>
    <s v="AFF"/>
    <m/>
    <s v="B.8)"/>
    <s v="8) per godimento di beni di terzi"/>
    <x v="2"/>
  </r>
  <r>
    <x v="1"/>
    <x v="35"/>
    <x v="138"/>
    <x v="138"/>
    <n v="10000"/>
    <s v="Budget"/>
    <x v="0"/>
    <s v="AFFIT"/>
    <x v="17"/>
    <s v="AFF"/>
    <m/>
    <s v="B.8)"/>
    <s v="8) per godimento di beni di terzi"/>
    <x v="2"/>
  </r>
  <r>
    <x v="1"/>
    <x v="36"/>
    <x v="138"/>
    <x v="138"/>
    <n v="11000"/>
    <s v="Budget"/>
    <x v="0"/>
    <s v="AFFIT"/>
    <x v="17"/>
    <s v="AFF"/>
    <m/>
    <s v="B.8)"/>
    <s v="8) per godimento di beni di terzi"/>
    <x v="2"/>
  </r>
  <r>
    <x v="1"/>
    <x v="37"/>
    <x v="138"/>
    <x v="138"/>
    <n v="12000"/>
    <s v="Budget"/>
    <x v="0"/>
    <s v="AFFIT"/>
    <x v="17"/>
    <s v="AFF"/>
    <m/>
    <s v="B.8)"/>
    <s v="8) per godimento di beni di terzi"/>
    <x v="2"/>
  </r>
  <r>
    <x v="1"/>
    <x v="26"/>
    <x v="140"/>
    <x v="140"/>
    <n v="100"/>
    <s v="Budget"/>
    <x v="0"/>
    <s v="AFFIT"/>
    <x v="17"/>
    <s v="AFF"/>
    <m/>
    <s v="B.8)"/>
    <s v="8) per godimento di beni di terzi"/>
    <x v="2"/>
  </r>
  <r>
    <x v="1"/>
    <x v="27"/>
    <x v="140"/>
    <x v="140"/>
    <n v="100"/>
    <s v="Budget"/>
    <x v="0"/>
    <s v="AFFIT"/>
    <x v="17"/>
    <s v="AFF"/>
    <m/>
    <s v="B.8)"/>
    <s v="8) per godimento di beni di terzi"/>
    <x v="2"/>
  </r>
  <r>
    <x v="1"/>
    <x v="28"/>
    <x v="140"/>
    <x v="140"/>
    <n v="100"/>
    <s v="Budget"/>
    <x v="0"/>
    <s v="AFFIT"/>
    <x v="17"/>
    <s v="AFF"/>
    <m/>
    <s v="B.8)"/>
    <s v="8) per godimento di beni di terzi"/>
    <x v="2"/>
  </r>
  <r>
    <x v="1"/>
    <x v="29"/>
    <x v="140"/>
    <x v="140"/>
    <n v="400"/>
    <s v="Budget"/>
    <x v="0"/>
    <s v="AFFIT"/>
    <x v="17"/>
    <s v="AFF"/>
    <m/>
    <s v="B.8)"/>
    <s v="8) per godimento di beni di terzi"/>
    <x v="2"/>
  </r>
  <r>
    <x v="1"/>
    <x v="30"/>
    <x v="140"/>
    <x v="140"/>
    <n v="500"/>
    <s v="Budget"/>
    <x v="0"/>
    <s v="AFFIT"/>
    <x v="17"/>
    <s v="AFF"/>
    <m/>
    <s v="B.8)"/>
    <s v="8) per godimento di beni di terzi"/>
    <x v="2"/>
  </r>
  <r>
    <x v="1"/>
    <x v="31"/>
    <x v="140"/>
    <x v="140"/>
    <n v="600"/>
    <s v="Budget"/>
    <x v="0"/>
    <s v="AFFIT"/>
    <x v="17"/>
    <s v="AFF"/>
    <m/>
    <s v="B.8)"/>
    <s v="8) per godimento di beni di terzi"/>
    <x v="2"/>
  </r>
  <r>
    <x v="1"/>
    <x v="32"/>
    <x v="140"/>
    <x v="140"/>
    <n v="700"/>
    <s v="Budget"/>
    <x v="0"/>
    <s v="AFFIT"/>
    <x v="17"/>
    <s v="AFF"/>
    <m/>
    <s v="B.8)"/>
    <s v="8) per godimento di beni di terzi"/>
    <x v="2"/>
  </r>
  <r>
    <x v="1"/>
    <x v="33"/>
    <x v="140"/>
    <x v="140"/>
    <n v="800"/>
    <s v="Budget"/>
    <x v="0"/>
    <s v="AFFIT"/>
    <x v="17"/>
    <s v="AFF"/>
    <m/>
    <s v="B.8)"/>
    <s v="8) per godimento di beni di terzi"/>
    <x v="2"/>
  </r>
  <r>
    <x v="1"/>
    <x v="34"/>
    <x v="140"/>
    <x v="140"/>
    <n v="900"/>
    <s v="Budget"/>
    <x v="0"/>
    <s v="AFFIT"/>
    <x v="17"/>
    <s v="AFF"/>
    <m/>
    <s v="B.8)"/>
    <s v="8) per godimento di beni di terzi"/>
    <x v="2"/>
  </r>
  <r>
    <x v="1"/>
    <x v="35"/>
    <x v="140"/>
    <x v="140"/>
    <n v="1000"/>
    <s v="Budget"/>
    <x v="0"/>
    <s v="AFFIT"/>
    <x v="17"/>
    <s v="AFF"/>
    <m/>
    <s v="B.8)"/>
    <s v="8) per godimento di beni di terzi"/>
    <x v="2"/>
  </r>
  <r>
    <x v="1"/>
    <x v="36"/>
    <x v="140"/>
    <x v="140"/>
    <n v="1100"/>
    <s v="Budget"/>
    <x v="0"/>
    <s v="AFFIT"/>
    <x v="17"/>
    <s v="AFF"/>
    <m/>
    <s v="B.8)"/>
    <s v="8) per godimento di beni di terzi"/>
    <x v="2"/>
  </r>
  <r>
    <x v="1"/>
    <x v="37"/>
    <x v="140"/>
    <x v="140"/>
    <n v="1200"/>
    <s v="Budget"/>
    <x v="0"/>
    <s v="AFFIT"/>
    <x v="17"/>
    <s v="AFF"/>
    <m/>
    <s v="B.8)"/>
    <s v="8) per godimento di beni di terzi"/>
    <x v="2"/>
  </r>
  <r>
    <x v="1"/>
    <x v="26"/>
    <x v="139"/>
    <x v="139"/>
    <n v="3400"/>
    <s v="Budget"/>
    <x v="0"/>
    <s v="AFFIT"/>
    <x v="17"/>
    <s v="AFF"/>
    <m/>
    <s v="B.8)"/>
    <s v="8) per godimento di beni di terzi"/>
    <x v="2"/>
  </r>
  <r>
    <x v="1"/>
    <x v="27"/>
    <x v="139"/>
    <x v="139"/>
    <n v="3400"/>
    <s v="Budget"/>
    <x v="0"/>
    <s v="AFFIT"/>
    <x v="17"/>
    <s v="AFF"/>
    <m/>
    <s v="B.8)"/>
    <s v="8) per godimento di beni di terzi"/>
    <x v="2"/>
  </r>
  <r>
    <x v="1"/>
    <x v="28"/>
    <x v="139"/>
    <x v="139"/>
    <n v="3400"/>
    <s v="Budget"/>
    <x v="0"/>
    <s v="AFFIT"/>
    <x v="17"/>
    <s v="AFF"/>
    <m/>
    <s v="B.8)"/>
    <s v="8) per godimento di beni di terzi"/>
    <x v="2"/>
  </r>
  <r>
    <x v="1"/>
    <x v="29"/>
    <x v="139"/>
    <x v="139"/>
    <n v="13600"/>
    <s v="Budget"/>
    <x v="0"/>
    <s v="AFFIT"/>
    <x v="17"/>
    <s v="AFF"/>
    <m/>
    <s v="B.8)"/>
    <s v="8) per godimento di beni di terzi"/>
    <x v="2"/>
  </r>
  <r>
    <x v="1"/>
    <x v="30"/>
    <x v="139"/>
    <x v="139"/>
    <n v="13600"/>
    <s v="Budget"/>
    <x v="0"/>
    <s v="AFFIT"/>
    <x v="17"/>
    <s v="AFF"/>
    <m/>
    <s v="B.8)"/>
    <s v="8) per godimento di beni di terzi"/>
    <x v="2"/>
  </r>
  <r>
    <x v="1"/>
    <x v="31"/>
    <x v="139"/>
    <x v="139"/>
    <n v="13600"/>
    <s v="Budget"/>
    <x v="0"/>
    <s v="AFFIT"/>
    <x v="17"/>
    <s v="AFF"/>
    <m/>
    <s v="B.8)"/>
    <s v="8) per godimento di beni di terzi"/>
    <x v="2"/>
  </r>
  <r>
    <x v="1"/>
    <x v="32"/>
    <x v="139"/>
    <x v="139"/>
    <n v="13600"/>
    <s v="Budget"/>
    <x v="0"/>
    <s v="AFFIT"/>
    <x v="17"/>
    <s v="AFF"/>
    <m/>
    <s v="B.8)"/>
    <s v="8) per godimento di beni di terzi"/>
    <x v="2"/>
  </r>
  <r>
    <x v="1"/>
    <x v="33"/>
    <x v="139"/>
    <x v="139"/>
    <n v="13600"/>
    <s v="Budget"/>
    <x v="0"/>
    <s v="AFFIT"/>
    <x v="17"/>
    <s v="AFF"/>
    <m/>
    <s v="B.8)"/>
    <s v="8) per godimento di beni di terzi"/>
    <x v="2"/>
  </r>
  <r>
    <x v="1"/>
    <x v="34"/>
    <x v="139"/>
    <x v="139"/>
    <n v="13600"/>
    <s v="Budget"/>
    <x v="0"/>
    <s v="AFFIT"/>
    <x v="17"/>
    <s v="AFF"/>
    <m/>
    <s v="B.8)"/>
    <s v="8) per godimento di beni di terzi"/>
    <x v="2"/>
  </r>
  <r>
    <x v="1"/>
    <x v="35"/>
    <x v="139"/>
    <x v="139"/>
    <n v="13600"/>
    <s v="Budget"/>
    <x v="0"/>
    <s v="AFFIT"/>
    <x v="17"/>
    <s v="AFF"/>
    <m/>
    <s v="B.8)"/>
    <s v="8) per godimento di beni di terzi"/>
    <x v="2"/>
  </r>
  <r>
    <x v="1"/>
    <x v="36"/>
    <x v="139"/>
    <x v="139"/>
    <n v="13600"/>
    <s v="Budget"/>
    <x v="0"/>
    <s v="AFFIT"/>
    <x v="17"/>
    <s v="AFF"/>
    <m/>
    <s v="B.8)"/>
    <s v="8) per godimento di beni di terzi"/>
    <x v="2"/>
  </r>
  <r>
    <x v="1"/>
    <x v="37"/>
    <x v="139"/>
    <x v="139"/>
    <n v="13600"/>
    <s v="Budget"/>
    <x v="0"/>
    <s v="AFFIT"/>
    <x v="17"/>
    <s v="AFF"/>
    <m/>
    <s v="B.8)"/>
    <s v="8) per godimento di beni di terzi"/>
    <x v="2"/>
  </r>
  <r>
    <x v="1"/>
    <x v="26"/>
    <x v="299"/>
    <x v="299"/>
    <n v="833.33333333333337"/>
    <s v="Budget"/>
    <x v="0"/>
    <s v="SERST"/>
    <x v="8"/>
    <s v="COSTI"/>
    <m/>
    <s v="B.7)"/>
    <s v="7) per servizi"/>
    <x v="6"/>
  </r>
  <r>
    <x v="1"/>
    <x v="27"/>
    <x v="299"/>
    <x v="299"/>
    <n v="833.33333333333337"/>
    <s v="Budget"/>
    <x v="0"/>
    <s v="SERST"/>
    <x v="8"/>
    <s v="COSTI"/>
    <m/>
    <s v="B.7)"/>
    <s v="7) per servizi"/>
    <x v="6"/>
  </r>
  <r>
    <x v="1"/>
    <x v="28"/>
    <x v="299"/>
    <x v="299"/>
    <n v="833.33333333333337"/>
    <s v="Budget"/>
    <x v="0"/>
    <s v="SERST"/>
    <x v="8"/>
    <s v="COSTI"/>
    <m/>
    <s v="B.7)"/>
    <s v="7) per servizi"/>
    <x v="6"/>
  </r>
  <r>
    <x v="1"/>
    <x v="29"/>
    <x v="299"/>
    <x v="299"/>
    <n v="2777.7777777777778"/>
    <s v="Budget"/>
    <x v="0"/>
    <s v="SERST"/>
    <x v="8"/>
    <s v="COSTI"/>
    <m/>
    <s v="B.7)"/>
    <s v="7) per servizi"/>
    <x v="6"/>
  </r>
  <r>
    <x v="1"/>
    <x v="30"/>
    <x v="299"/>
    <x v="299"/>
    <n v="3055.5555555555557"/>
    <s v="Budget"/>
    <x v="0"/>
    <s v="SERST"/>
    <x v="8"/>
    <s v="COSTI"/>
    <m/>
    <s v="B.7)"/>
    <s v="7) per servizi"/>
    <x v="6"/>
  </r>
  <r>
    <x v="1"/>
    <x v="31"/>
    <x v="299"/>
    <x v="299"/>
    <n v="3333.3333333333335"/>
    <s v="Budget"/>
    <x v="0"/>
    <s v="SERST"/>
    <x v="8"/>
    <s v="COSTI"/>
    <m/>
    <s v="B.7)"/>
    <s v="7) per servizi"/>
    <x v="6"/>
  </r>
  <r>
    <x v="1"/>
    <x v="32"/>
    <x v="299"/>
    <x v="299"/>
    <n v="3611.1111111111113"/>
    <s v="Budget"/>
    <x v="0"/>
    <s v="SERST"/>
    <x v="8"/>
    <s v="COSTI"/>
    <m/>
    <s v="B.7)"/>
    <s v="7) per servizi"/>
    <x v="6"/>
  </r>
  <r>
    <x v="1"/>
    <x v="33"/>
    <x v="299"/>
    <x v="299"/>
    <n v="3888.8888888888891"/>
    <s v="Budget"/>
    <x v="0"/>
    <s v="SERST"/>
    <x v="8"/>
    <s v="COSTI"/>
    <m/>
    <s v="B.7)"/>
    <s v="7) per servizi"/>
    <x v="6"/>
  </r>
  <r>
    <x v="1"/>
    <x v="34"/>
    <x v="299"/>
    <x v="299"/>
    <n v="4166.666666666667"/>
    <s v="Budget"/>
    <x v="0"/>
    <s v="SERST"/>
    <x v="8"/>
    <s v="COSTI"/>
    <m/>
    <s v="B.7)"/>
    <s v="7) per servizi"/>
    <x v="6"/>
  </r>
  <r>
    <x v="1"/>
    <x v="35"/>
    <x v="299"/>
    <x v="299"/>
    <n v="4444.4444444444443"/>
    <s v="Budget"/>
    <x v="0"/>
    <s v="SERST"/>
    <x v="8"/>
    <s v="COSTI"/>
    <m/>
    <s v="B.7)"/>
    <s v="7) per servizi"/>
    <x v="6"/>
  </r>
  <r>
    <x v="1"/>
    <x v="36"/>
    <x v="299"/>
    <x v="299"/>
    <n v="4722.2222222222217"/>
    <s v="Budget"/>
    <x v="0"/>
    <s v="SERST"/>
    <x v="8"/>
    <s v="COSTI"/>
    <m/>
    <s v="B.7)"/>
    <s v="7) per servizi"/>
    <x v="6"/>
  </r>
  <r>
    <x v="1"/>
    <x v="37"/>
    <x v="299"/>
    <x v="299"/>
    <n v="4999.9999999999991"/>
    <s v="Budget"/>
    <x v="0"/>
    <s v="SERST"/>
    <x v="8"/>
    <s v="COSTI"/>
    <m/>
    <s v="B.7)"/>
    <s v="7) per servizi"/>
    <x v="6"/>
  </r>
  <r>
    <x v="1"/>
    <x v="26"/>
    <x v="75"/>
    <x v="75"/>
    <n v="353.58333333333331"/>
    <s v="Budget"/>
    <x v="0"/>
    <s v="COSGS"/>
    <x v="4"/>
    <s v="COSTI"/>
    <m/>
    <s v="B.7)"/>
    <s v="7) per servizi"/>
    <x v="2"/>
  </r>
  <r>
    <x v="1"/>
    <x v="27"/>
    <x v="75"/>
    <x v="75"/>
    <n v="353.58333333333331"/>
    <s v="Budget"/>
    <x v="0"/>
    <s v="COSGS"/>
    <x v="4"/>
    <s v="COSTI"/>
    <m/>
    <s v="B.7)"/>
    <s v="7) per servizi"/>
    <x v="2"/>
  </r>
  <r>
    <x v="1"/>
    <x v="28"/>
    <x v="75"/>
    <x v="75"/>
    <n v="353.58333333333331"/>
    <s v="Budget"/>
    <x v="0"/>
    <s v="COSGS"/>
    <x v="4"/>
    <s v="COSTI"/>
    <m/>
    <s v="B.7)"/>
    <s v="7) per servizi"/>
    <x v="2"/>
  </r>
  <r>
    <x v="1"/>
    <x v="29"/>
    <x v="75"/>
    <x v="75"/>
    <n v="1414.3333333333333"/>
    <s v="Budget"/>
    <x v="0"/>
    <s v="COSGS"/>
    <x v="4"/>
    <s v="COSTI"/>
    <m/>
    <s v="B.7)"/>
    <s v="7) per servizi"/>
    <x v="2"/>
  </r>
  <r>
    <x v="1"/>
    <x v="30"/>
    <x v="75"/>
    <x v="75"/>
    <n v="1767.9166666666665"/>
    <s v="Budget"/>
    <x v="0"/>
    <s v="COSGS"/>
    <x v="4"/>
    <s v="COSTI"/>
    <m/>
    <s v="B.7)"/>
    <s v="7) per servizi"/>
    <x v="2"/>
  </r>
  <r>
    <x v="1"/>
    <x v="31"/>
    <x v="75"/>
    <x v="75"/>
    <n v="2121.5"/>
    <s v="Budget"/>
    <x v="0"/>
    <s v="COSGS"/>
    <x v="4"/>
    <s v="COSTI"/>
    <m/>
    <s v="B.7)"/>
    <s v="7) per servizi"/>
    <x v="2"/>
  </r>
  <r>
    <x v="1"/>
    <x v="32"/>
    <x v="75"/>
    <x v="75"/>
    <n v="2475.0833333333335"/>
    <s v="Budget"/>
    <x v="0"/>
    <s v="COSGS"/>
    <x v="4"/>
    <s v="COSTI"/>
    <m/>
    <s v="B.7)"/>
    <s v="7) per servizi"/>
    <x v="2"/>
  </r>
  <r>
    <x v="1"/>
    <x v="33"/>
    <x v="75"/>
    <x v="75"/>
    <n v="2828.666666666667"/>
    <s v="Budget"/>
    <x v="0"/>
    <s v="COSGS"/>
    <x v="4"/>
    <s v="COSTI"/>
    <m/>
    <s v="B.7)"/>
    <s v="7) per servizi"/>
    <x v="2"/>
  </r>
  <r>
    <x v="1"/>
    <x v="34"/>
    <x v="75"/>
    <x v="75"/>
    <n v="3182.2500000000005"/>
    <s v="Budget"/>
    <x v="0"/>
    <s v="COSGS"/>
    <x v="4"/>
    <s v="COSTI"/>
    <m/>
    <s v="B.7)"/>
    <s v="7) per servizi"/>
    <x v="2"/>
  </r>
  <r>
    <x v="1"/>
    <x v="35"/>
    <x v="75"/>
    <x v="75"/>
    <n v="3535.8333333333339"/>
    <s v="Budget"/>
    <x v="0"/>
    <s v="COSGS"/>
    <x v="4"/>
    <s v="COSTI"/>
    <m/>
    <s v="B.7)"/>
    <s v="7) per servizi"/>
    <x v="2"/>
  </r>
  <r>
    <x v="1"/>
    <x v="36"/>
    <x v="75"/>
    <x v="75"/>
    <n v="3889.4166666666674"/>
    <s v="Budget"/>
    <x v="0"/>
    <s v="COSGS"/>
    <x v="4"/>
    <s v="COSTI"/>
    <m/>
    <s v="B.7)"/>
    <s v="7) per servizi"/>
    <x v="2"/>
  </r>
  <r>
    <x v="1"/>
    <x v="37"/>
    <x v="75"/>
    <x v="75"/>
    <n v="4243.0000000000009"/>
    <s v="Budget"/>
    <x v="0"/>
    <s v="COSGS"/>
    <x v="4"/>
    <s v="COSTI"/>
    <m/>
    <s v="B.7)"/>
    <s v="7) per servizi"/>
    <x v="2"/>
  </r>
  <r>
    <x v="1"/>
    <x v="26"/>
    <x v="11"/>
    <x v="11"/>
    <n v="833.33333333333337"/>
    <s v="Budget"/>
    <x v="0"/>
    <s v="ACQIN"/>
    <x v="2"/>
    <s v="PRD"/>
    <m/>
    <s v="B.6)"/>
    <s v="6) per materie prime, suddidiarie, di consumo e di merci"/>
    <x v="2"/>
  </r>
  <r>
    <x v="1"/>
    <x v="27"/>
    <x v="11"/>
    <x v="11"/>
    <n v="833.33333333333337"/>
    <s v="Budget"/>
    <x v="0"/>
    <s v="ACQIN"/>
    <x v="2"/>
    <s v="PRD"/>
    <m/>
    <s v="B.6)"/>
    <s v="6) per materie prime, suddidiarie, di consumo e di merci"/>
    <x v="2"/>
  </r>
  <r>
    <x v="1"/>
    <x v="28"/>
    <x v="11"/>
    <x v="11"/>
    <n v="833.33333333333337"/>
    <s v="Budget"/>
    <x v="0"/>
    <s v="ACQIN"/>
    <x v="2"/>
    <s v="PRD"/>
    <m/>
    <s v="B.6)"/>
    <s v="6) per materie prime, suddidiarie, di consumo e di merci"/>
    <x v="2"/>
  </r>
  <r>
    <x v="1"/>
    <x v="29"/>
    <x v="11"/>
    <x v="11"/>
    <n v="3333.3333333333335"/>
    <s v="Budget"/>
    <x v="0"/>
    <s v="ACQIN"/>
    <x v="2"/>
    <s v="PRD"/>
    <m/>
    <s v="B.6)"/>
    <s v="6) per materie prime, suddidiarie, di consumo e di merci"/>
    <x v="2"/>
  </r>
  <r>
    <x v="1"/>
    <x v="30"/>
    <x v="11"/>
    <x v="11"/>
    <n v="4166.666666666667"/>
    <s v="Budget"/>
    <x v="0"/>
    <s v="ACQIN"/>
    <x v="2"/>
    <s v="PRD"/>
    <m/>
    <s v="B.6)"/>
    <s v="6) per materie prime, suddidiarie, di consumo e di merci"/>
    <x v="2"/>
  </r>
  <r>
    <x v="1"/>
    <x v="31"/>
    <x v="11"/>
    <x v="11"/>
    <n v="5000"/>
    <s v="Budget"/>
    <x v="0"/>
    <s v="ACQIN"/>
    <x v="2"/>
    <s v="PRD"/>
    <m/>
    <s v="B.6)"/>
    <s v="6) per materie prime, suddidiarie, di consumo e di merci"/>
    <x v="2"/>
  </r>
  <r>
    <x v="1"/>
    <x v="32"/>
    <x v="11"/>
    <x v="11"/>
    <n v="5833.333333333333"/>
    <s v="Budget"/>
    <x v="0"/>
    <s v="ACQIN"/>
    <x v="2"/>
    <s v="PRD"/>
    <m/>
    <s v="B.6)"/>
    <s v="6) per materie prime, suddidiarie, di consumo e di merci"/>
    <x v="2"/>
  </r>
  <r>
    <x v="1"/>
    <x v="33"/>
    <x v="11"/>
    <x v="11"/>
    <n v="6666.6666666666661"/>
    <s v="Budget"/>
    <x v="0"/>
    <s v="ACQIN"/>
    <x v="2"/>
    <s v="PRD"/>
    <m/>
    <s v="B.6)"/>
    <s v="6) per materie prime, suddidiarie, di consumo e di merci"/>
    <x v="2"/>
  </r>
  <r>
    <x v="1"/>
    <x v="34"/>
    <x v="11"/>
    <x v="11"/>
    <n v="7499.9999999999991"/>
    <s v="Budget"/>
    <x v="0"/>
    <s v="ACQIN"/>
    <x v="2"/>
    <s v="PRD"/>
    <m/>
    <s v="B.6)"/>
    <s v="6) per materie prime, suddidiarie, di consumo e di merci"/>
    <x v="2"/>
  </r>
  <r>
    <x v="1"/>
    <x v="35"/>
    <x v="11"/>
    <x v="11"/>
    <n v="8333.3333333333321"/>
    <s v="Budget"/>
    <x v="0"/>
    <s v="ACQIN"/>
    <x v="2"/>
    <s v="PRD"/>
    <m/>
    <s v="B.6)"/>
    <s v="6) per materie prime, suddidiarie, di consumo e di merci"/>
    <x v="2"/>
  </r>
  <r>
    <x v="1"/>
    <x v="36"/>
    <x v="11"/>
    <x v="11"/>
    <n v="9166.6666666666661"/>
    <s v="Budget"/>
    <x v="0"/>
    <s v="ACQIN"/>
    <x v="2"/>
    <s v="PRD"/>
    <m/>
    <s v="B.6)"/>
    <s v="6) per materie prime, suddidiarie, di consumo e di merci"/>
    <x v="2"/>
  </r>
  <r>
    <x v="1"/>
    <x v="37"/>
    <x v="11"/>
    <x v="11"/>
    <n v="10000"/>
    <s v="Budget"/>
    <x v="0"/>
    <s v="ACQIN"/>
    <x v="2"/>
    <s v="PRD"/>
    <m/>
    <s v="B.6)"/>
    <s v="6) per materie prime, suddidiarie, di consumo e di merci"/>
    <x v="2"/>
  </r>
  <r>
    <x v="1"/>
    <x v="26"/>
    <x v="13"/>
    <x v="13"/>
    <n v="416.66666666666669"/>
    <s v="Budget"/>
    <x v="0"/>
    <s v="COSGS"/>
    <x v="4"/>
    <s v="COSTI"/>
    <m/>
    <s v="B.6)"/>
    <s v="6) per materie prime, suddidiarie, di consumo e di merci"/>
    <x v="4"/>
  </r>
  <r>
    <x v="1"/>
    <x v="27"/>
    <x v="13"/>
    <x v="13"/>
    <n v="416.66666666666669"/>
    <s v="Budget"/>
    <x v="0"/>
    <s v="COSGS"/>
    <x v="4"/>
    <s v="COSTI"/>
    <m/>
    <s v="B.6)"/>
    <s v="6) per materie prime, suddidiarie, di consumo e di merci"/>
    <x v="4"/>
  </r>
  <r>
    <x v="1"/>
    <x v="28"/>
    <x v="13"/>
    <x v="13"/>
    <n v="416.66666666666669"/>
    <s v="Budget"/>
    <x v="0"/>
    <s v="COSGS"/>
    <x v="4"/>
    <s v="COSTI"/>
    <m/>
    <s v="B.6)"/>
    <s v="6) per materie prime, suddidiarie, di consumo e di merci"/>
    <x v="4"/>
  </r>
  <r>
    <x v="1"/>
    <x v="29"/>
    <x v="13"/>
    <x v="13"/>
    <n v="1666.6666666666667"/>
    <s v="Budget"/>
    <x v="0"/>
    <s v="COSGS"/>
    <x v="4"/>
    <s v="COSTI"/>
    <m/>
    <s v="B.6)"/>
    <s v="6) per materie prime, suddidiarie, di consumo e di merci"/>
    <x v="4"/>
  </r>
  <r>
    <x v="1"/>
    <x v="30"/>
    <x v="13"/>
    <x v="13"/>
    <n v="2083.3333333333335"/>
    <s v="Budget"/>
    <x v="0"/>
    <s v="COSGS"/>
    <x v="4"/>
    <s v="COSTI"/>
    <m/>
    <s v="B.6)"/>
    <s v="6) per materie prime, suddidiarie, di consumo e di merci"/>
    <x v="4"/>
  </r>
  <r>
    <x v="1"/>
    <x v="31"/>
    <x v="13"/>
    <x v="13"/>
    <n v="2500"/>
    <s v="Budget"/>
    <x v="0"/>
    <s v="COSGS"/>
    <x v="4"/>
    <s v="COSTI"/>
    <m/>
    <s v="B.6)"/>
    <s v="6) per materie prime, suddidiarie, di consumo e di merci"/>
    <x v="4"/>
  </r>
  <r>
    <x v="1"/>
    <x v="32"/>
    <x v="13"/>
    <x v="13"/>
    <n v="2916.6666666666665"/>
    <s v="Budget"/>
    <x v="0"/>
    <s v="COSGS"/>
    <x v="4"/>
    <s v="COSTI"/>
    <m/>
    <s v="B.6)"/>
    <s v="6) per materie prime, suddidiarie, di consumo e di merci"/>
    <x v="4"/>
  </r>
  <r>
    <x v="1"/>
    <x v="33"/>
    <x v="13"/>
    <x v="13"/>
    <n v="3333.333333333333"/>
    <s v="Budget"/>
    <x v="0"/>
    <s v="COSGS"/>
    <x v="4"/>
    <s v="COSTI"/>
    <m/>
    <s v="B.6)"/>
    <s v="6) per materie prime, suddidiarie, di consumo e di merci"/>
    <x v="4"/>
  </r>
  <r>
    <x v="1"/>
    <x v="34"/>
    <x v="13"/>
    <x v="13"/>
    <n v="3749.9999999999995"/>
    <s v="Budget"/>
    <x v="0"/>
    <s v="COSGS"/>
    <x v="4"/>
    <s v="COSTI"/>
    <m/>
    <s v="B.6)"/>
    <s v="6) per materie prime, suddidiarie, di consumo e di merci"/>
    <x v="4"/>
  </r>
  <r>
    <x v="1"/>
    <x v="35"/>
    <x v="13"/>
    <x v="13"/>
    <n v="4166.6666666666661"/>
    <s v="Budget"/>
    <x v="0"/>
    <s v="COSGS"/>
    <x v="4"/>
    <s v="COSTI"/>
    <m/>
    <s v="B.6)"/>
    <s v="6) per materie prime, suddidiarie, di consumo e di merci"/>
    <x v="4"/>
  </r>
  <r>
    <x v="1"/>
    <x v="36"/>
    <x v="13"/>
    <x v="13"/>
    <n v="4583.333333333333"/>
    <s v="Budget"/>
    <x v="0"/>
    <s v="COSGS"/>
    <x v="4"/>
    <s v="COSTI"/>
    <m/>
    <s v="B.6)"/>
    <s v="6) per materie prime, suddidiarie, di consumo e di merci"/>
    <x v="4"/>
  </r>
  <r>
    <x v="1"/>
    <x v="37"/>
    <x v="13"/>
    <x v="13"/>
    <n v="5000"/>
    <s v="Budget"/>
    <x v="0"/>
    <s v="COSGS"/>
    <x v="4"/>
    <s v="COSTI"/>
    <m/>
    <s v="B.6)"/>
    <s v="6) per materie prime, suddidiarie, di consumo e di merci"/>
    <x v="4"/>
  </r>
  <r>
    <x v="1"/>
    <x v="26"/>
    <x v="15"/>
    <x v="15"/>
    <n v="1122.75"/>
    <s v="Budget"/>
    <x v="0"/>
    <s v="ACQIN"/>
    <x v="2"/>
    <s v="PRD"/>
    <m/>
    <s v="B.6)"/>
    <s v="6) per materie prime, suddidiarie, di consumo e di merci"/>
    <x v="3"/>
  </r>
  <r>
    <x v="1"/>
    <x v="27"/>
    <x v="15"/>
    <x v="15"/>
    <n v="1122.75"/>
    <s v="Budget"/>
    <x v="0"/>
    <s v="ACQIN"/>
    <x v="2"/>
    <s v="PRD"/>
    <m/>
    <s v="B.6)"/>
    <s v="6) per materie prime, suddidiarie, di consumo e di merci"/>
    <x v="3"/>
  </r>
  <r>
    <x v="1"/>
    <x v="28"/>
    <x v="15"/>
    <x v="15"/>
    <n v="1122.75"/>
    <s v="Budget"/>
    <x v="0"/>
    <s v="ACQIN"/>
    <x v="2"/>
    <s v="PRD"/>
    <m/>
    <s v="B.6)"/>
    <s v="6) per materie prime, suddidiarie, di consumo e di merci"/>
    <x v="3"/>
  </r>
  <r>
    <x v="1"/>
    <x v="29"/>
    <x v="15"/>
    <x v="15"/>
    <n v="4491"/>
    <s v="Budget"/>
    <x v="0"/>
    <s v="ACQIN"/>
    <x v="2"/>
    <s v="PRD"/>
    <m/>
    <s v="B.6)"/>
    <s v="6) per materie prime, suddidiarie, di consumo e di merci"/>
    <x v="3"/>
  </r>
  <r>
    <x v="1"/>
    <x v="30"/>
    <x v="15"/>
    <x v="15"/>
    <n v="5613.75"/>
    <s v="Budget"/>
    <x v="0"/>
    <s v="ACQIN"/>
    <x v="2"/>
    <s v="PRD"/>
    <m/>
    <s v="B.6)"/>
    <s v="6) per materie prime, suddidiarie, di consumo e di merci"/>
    <x v="3"/>
  </r>
  <r>
    <x v="1"/>
    <x v="31"/>
    <x v="15"/>
    <x v="15"/>
    <n v="6736.5"/>
    <s v="Budget"/>
    <x v="0"/>
    <s v="ACQIN"/>
    <x v="2"/>
    <s v="PRD"/>
    <m/>
    <s v="B.6)"/>
    <s v="6) per materie prime, suddidiarie, di consumo e di merci"/>
    <x v="3"/>
  </r>
  <r>
    <x v="1"/>
    <x v="32"/>
    <x v="15"/>
    <x v="15"/>
    <n v="7859.25"/>
    <s v="Budget"/>
    <x v="0"/>
    <s v="ACQIN"/>
    <x v="2"/>
    <s v="PRD"/>
    <m/>
    <s v="B.6)"/>
    <s v="6) per materie prime, suddidiarie, di consumo e di merci"/>
    <x v="3"/>
  </r>
  <r>
    <x v="1"/>
    <x v="33"/>
    <x v="15"/>
    <x v="15"/>
    <n v="8982"/>
    <s v="Budget"/>
    <x v="0"/>
    <s v="ACQIN"/>
    <x v="2"/>
    <s v="PRD"/>
    <m/>
    <s v="B.6)"/>
    <s v="6) per materie prime, suddidiarie, di consumo e di merci"/>
    <x v="3"/>
  </r>
  <r>
    <x v="1"/>
    <x v="34"/>
    <x v="15"/>
    <x v="15"/>
    <n v="10104.75"/>
    <s v="Budget"/>
    <x v="0"/>
    <s v="ACQIN"/>
    <x v="2"/>
    <s v="PRD"/>
    <m/>
    <s v="B.6)"/>
    <s v="6) per materie prime, suddidiarie, di consumo e di merci"/>
    <x v="3"/>
  </r>
  <r>
    <x v="1"/>
    <x v="35"/>
    <x v="15"/>
    <x v="15"/>
    <n v="11227.5"/>
    <s v="Budget"/>
    <x v="0"/>
    <s v="ACQIN"/>
    <x v="2"/>
    <s v="PRD"/>
    <m/>
    <s v="B.6)"/>
    <s v="6) per materie prime, suddidiarie, di consumo e di merci"/>
    <x v="3"/>
  </r>
  <r>
    <x v="1"/>
    <x v="36"/>
    <x v="15"/>
    <x v="15"/>
    <n v="12350.25"/>
    <s v="Budget"/>
    <x v="0"/>
    <s v="ACQIN"/>
    <x v="2"/>
    <s v="PRD"/>
    <m/>
    <s v="B.6)"/>
    <s v="6) per materie prime, suddidiarie, di consumo e di merci"/>
    <x v="3"/>
  </r>
  <r>
    <x v="1"/>
    <x v="37"/>
    <x v="15"/>
    <x v="15"/>
    <n v="13473"/>
    <s v="Budget"/>
    <x v="0"/>
    <s v="ACQIN"/>
    <x v="2"/>
    <s v="PRD"/>
    <m/>
    <s v="B.6)"/>
    <s v="6) per materie prime, suddidiarie, di consumo e di merci"/>
    <x v="3"/>
  </r>
  <r>
    <x v="1"/>
    <x v="26"/>
    <x v="17"/>
    <x v="17"/>
    <n v="1250"/>
    <s v="Budget"/>
    <x v="0"/>
    <s v="COSGS"/>
    <x v="4"/>
    <s v="COSTI"/>
    <m/>
    <s v="B.6)"/>
    <s v="6) per materie prime, suddidiarie, di consumo e di merci"/>
    <x v="2"/>
  </r>
  <r>
    <x v="1"/>
    <x v="27"/>
    <x v="17"/>
    <x v="17"/>
    <n v="1250"/>
    <s v="Budget"/>
    <x v="0"/>
    <s v="COSGS"/>
    <x v="4"/>
    <s v="COSTI"/>
    <m/>
    <s v="B.6)"/>
    <s v="6) per materie prime, suddidiarie, di consumo e di merci"/>
    <x v="2"/>
  </r>
  <r>
    <x v="1"/>
    <x v="28"/>
    <x v="17"/>
    <x v="17"/>
    <n v="1250"/>
    <s v="Budget"/>
    <x v="0"/>
    <s v="COSGS"/>
    <x v="4"/>
    <s v="COSTI"/>
    <m/>
    <s v="B.6)"/>
    <s v="6) per materie prime, suddidiarie, di consumo e di merci"/>
    <x v="2"/>
  </r>
  <r>
    <x v="1"/>
    <x v="29"/>
    <x v="17"/>
    <x v="17"/>
    <n v="5000"/>
    <s v="Budget"/>
    <x v="0"/>
    <s v="COSGS"/>
    <x v="4"/>
    <s v="COSTI"/>
    <m/>
    <s v="B.6)"/>
    <s v="6) per materie prime, suddidiarie, di consumo e di merci"/>
    <x v="2"/>
  </r>
  <r>
    <x v="1"/>
    <x v="30"/>
    <x v="17"/>
    <x v="17"/>
    <n v="6250"/>
    <s v="Budget"/>
    <x v="0"/>
    <s v="COSGS"/>
    <x v="4"/>
    <s v="COSTI"/>
    <m/>
    <s v="B.6)"/>
    <s v="6) per materie prime, suddidiarie, di consumo e di merci"/>
    <x v="2"/>
  </r>
  <r>
    <x v="1"/>
    <x v="31"/>
    <x v="17"/>
    <x v="17"/>
    <n v="7500"/>
    <s v="Budget"/>
    <x v="0"/>
    <s v="COSGS"/>
    <x v="4"/>
    <s v="COSTI"/>
    <m/>
    <s v="B.6)"/>
    <s v="6) per materie prime, suddidiarie, di consumo e di merci"/>
    <x v="2"/>
  </r>
  <r>
    <x v="1"/>
    <x v="32"/>
    <x v="17"/>
    <x v="17"/>
    <n v="8750"/>
    <s v="Budget"/>
    <x v="0"/>
    <s v="COSGS"/>
    <x v="4"/>
    <s v="COSTI"/>
    <m/>
    <s v="B.6)"/>
    <s v="6) per materie prime, suddidiarie, di consumo e di merci"/>
    <x v="2"/>
  </r>
  <r>
    <x v="1"/>
    <x v="33"/>
    <x v="17"/>
    <x v="17"/>
    <n v="10000"/>
    <s v="Budget"/>
    <x v="0"/>
    <s v="COSGS"/>
    <x v="4"/>
    <s v="COSTI"/>
    <m/>
    <s v="B.6)"/>
    <s v="6) per materie prime, suddidiarie, di consumo e di merci"/>
    <x v="2"/>
  </r>
  <r>
    <x v="1"/>
    <x v="34"/>
    <x v="17"/>
    <x v="17"/>
    <n v="11250"/>
    <s v="Budget"/>
    <x v="0"/>
    <s v="COSGS"/>
    <x v="4"/>
    <s v="COSTI"/>
    <m/>
    <s v="B.6)"/>
    <s v="6) per materie prime, suddidiarie, di consumo e di merci"/>
    <x v="2"/>
  </r>
  <r>
    <x v="1"/>
    <x v="35"/>
    <x v="17"/>
    <x v="17"/>
    <n v="12500"/>
    <s v="Budget"/>
    <x v="0"/>
    <s v="COSGS"/>
    <x v="4"/>
    <s v="COSTI"/>
    <m/>
    <s v="B.6)"/>
    <s v="6) per materie prime, suddidiarie, di consumo e di merci"/>
    <x v="2"/>
  </r>
  <r>
    <x v="1"/>
    <x v="36"/>
    <x v="17"/>
    <x v="17"/>
    <n v="13750"/>
    <s v="Budget"/>
    <x v="0"/>
    <s v="COSGS"/>
    <x v="4"/>
    <s v="COSTI"/>
    <m/>
    <s v="B.6)"/>
    <s v="6) per materie prime, suddidiarie, di consumo e di merci"/>
    <x v="2"/>
  </r>
  <r>
    <x v="1"/>
    <x v="37"/>
    <x v="17"/>
    <x v="17"/>
    <n v="15000"/>
    <s v="Budget"/>
    <x v="0"/>
    <s v="COSGS"/>
    <x v="4"/>
    <s v="COSTI"/>
    <m/>
    <s v="B.6)"/>
    <s v="6) per materie prime, suddidiarie, di consumo e di merci"/>
    <x v="2"/>
  </r>
  <r>
    <x v="1"/>
    <x v="26"/>
    <x v="112"/>
    <x v="112"/>
    <n v="416.66666666666669"/>
    <s v="Budget"/>
    <x v="0"/>
    <s v="SERST"/>
    <x v="8"/>
    <s v="COSTI"/>
    <m/>
    <s v="B.7)"/>
    <s v="7) per servizi"/>
    <x v="2"/>
  </r>
  <r>
    <x v="1"/>
    <x v="27"/>
    <x v="112"/>
    <x v="112"/>
    <n v="416.66666666666669"/>
    <s v="Budget"/>
    <x v="0"/>
    <s v="SERST"/>
    <x v="8"/>
    <s v="COSTI"/>
    <m/>
    <s v="B.7)"/>
    <s v="7) per servizi"/>
    <x v="2"/>
  </r>
  <r>
    <x v="1"/>
    <x v="28"/>
    <x v="112"/>
    <x v="112"/>
    <n v="416.66666666666669"/>
    <s v="Budget"/>
    <x v="0"/>
    <s v="SERST"/>
    <x v="8"/>
    <s v="COSTI"/>
    <m/>
    <s v="B.7)"/>
    <s v="7) per servizi"/>
    <x v="2"/>
  </r>
  <r>
    <x v="1"/>
    <x v="29"/>
    <x v="112"/>
    <x v="112"/>
    <n v="1666.6666666666667"/>
    <s v="Budget"/>
    <x v="0"/>
    <s v="SERST"/>
    <x v="8"/>
    <s v="COSTI"/>
    <m/>
    <s v="B.7)"/>
    <s v="7) per servizi"/>
    <x v="2"/>
  </r>
  <r>
    <x v="1"/>
    <x v="30"/>
    <x v="112"/>
    <x v="112"/>
    <n v="2083.3333333333335"/>
    <s v="Budget"/>
    <x v="0"/>
    <s v="SERST"/>
    <x v="8"/>
    <s v="COSTI"/>
    <m/>
    <s v="B.7)"/>
    <s v="7) per servizi"/>
    <x v="2"/>
  </r>
  <r>
    <x v="1"/>
    <x v="31"/>
    <x v="112"/>
    <x v="112"/>
    <n v="2500"/>
    <s v="Budget"/>
    <x v="0"/>
    <s v="SERST"/>
    <x v="8"/>
    <s v="COSTI"/>
    <m/>
    <s v="B.7)"/>
    <s v="7) per servizi"/>
    <x v="2"/>
  </r>
  <r>
    <x v="1"/>
    <x v="32"/>
    <x v="112"/>
    <x v="112"/>
    <n v="2916.6666666666665"/>
    <s v="Budget"/>
    <x v="0"/>
    <s v="SERST"/>
    <x v="8"/>
    <s v="COSTI"/>
    <m/>
    <s v="B.7)"/>
    <s v="7) per servizi"/>
    <x v="2"/>
  </r>
  <r>
    <x v="1"/>
    <x v="33"/>
    <x v="112"/>
    <x v="112"/>
    <n v="3333.333333333333"/>
    <s v="Budget"/>
    <x v="0"/>
    <s v="SERST"/>
    <x v="8"/>
    <s v="COSTI"/>
    <m/>
    <s v="B.7)"/>
    <s v="7) per servizi"/>
    <x v="2"/>
  </r>
  <r>
    <x v="1"/>
    <x v="34"/>
    <x v="112"/>
    <x v="112"/>
    <n v="3749.9999999999995"/>
    <s v="Budget"/>
    <x v="0"/>
    <s v="SERST"/>
    <x v="8"/>
    <s v="COSTI"/>
    <m/>
    <s v="B.7)"/>
    <s v="7) per servizi"/>
    <x v="2"/>
  </r>
  <r>
    <x v="1"/>
    <x v="35"/>
    <x v="112"/>
    <x v="112"/>
    <n v="4166.6666666666661"/>
    <s v="Budget"/>
    <x v="0"/>
    <s v="SERST"/>
    <x v="8"/>
    <s v="COSTI"/>
    <m/>
    <s v="B.7)"/>
    <s v="7) per servizi"/>
    <x v="2"/>
  </r>
  <r>
    <x v="1"/>
    <x v="36"/>
    <x v="112"/>
    <x v="112"/>
    <n v="4583.333333333333"/>
    <s v="Budget"/>
    <x v="0"/>
    <s v="SERST"/>
    <x v="8"/>
    <s v="COSTI"/>
    <m/>
    <s v="B.7)"/>
    <s v="7) per servizi"/>
    <x v="2"/>
  </r>
  <r>
    <x v="1"/>
    <x v="37"/>
    <x v="112"/>
    <x v="112"/>
    <n v="5000"/>
    <s v="Budget"/>
    <x v="0"/>
    <s v="SERST"/>
    <x v="8"/>
    <s v="COSTI"/>
    <m/>
    <s v="B.7)"/>
    <s v="7) per servizi"/>
    <x v="2"/>
  </r>
  <r>
    <x v="1"/>
    <x v="26"/>
    <x v="35"/>
    <x v="35"/>
    <n v="0"/>
    <s v="Budget"/>
    <x v="0"/>
    <s v="SERIN"/>
    <x v="6"/>
    <s v="PRD"/>
    <m/>
    <s v="B.7)"/>
    <s v="7) per servizi"/>
    <x v="5"/>
  </r>
  <r>
    <x v="1"/>
    <x v="27"/>
    <x v="35"/>
    <x v="35"/>
    <n v="0"/>
    <s v="Budget"/>
    <x v="0"/>
    <s v="SERIN"/>
    <x v="6"/>
    <s v="PRD"/>
    <m/>
    <s v="B.7)"/>
    <s v="7) per servizi"/>
    <x v="5"/>
  </r>
  <r>
    <x v="1"/>
    <x v="28"/>
    <x v="35"/>
    <x v="35"/>
    <n v="0"/>
    <s v="Budget"/>
    <x v="0"/>
    <s v="SERIN"/>
    <x v="6"/>
    <s v="PRD"/>
    <m/>
    <s v="B.7)"/>
    <s v="7) per servizi"/>
    <x v="5"/>
  </r>
  <r>
    <x v="1"/>
    <x v="29"/>
    <x v="35"/>
    <x v="35"/>
    <n v="0"/>
    <s v="Budget"/>
    <x v="0"/>
    <s v="SERIN"/>
    <x v="6"/>
    <s v="PRD"/>
    <m/>
    <s v="B.7)"/>
    <s v="7) per servizi"/>
    <x v="5"/>
  </r>
  <r>
    <x v="1"/>
    <x v="30"/>
    <x v="35"/>
    <x v="35"/>
    <n v="0"/>
    <s v="Budget"/>
    <x v="0"/>
    <s v="SERIN"/>
    <x v="6"/>
    <s v="PRD"/>
    <m/>
    <s v="B.7)"/>
    <s v="7) per servizi"/>
    <x v="5"/>
  </r>
  <r>
    <x v="1"/>
    <x v="31"/>
    <x v="35"/>
    <x v="35"/>
    <n v="0"/>
    <s v="Budget"/>
    <x v="0"/>
    <s v="SERIN"/>
    <x v="6"/>
    <s v="PRD"/>
    <m/>
    <s v="B.7)"/>
    <s v="7) per servizi"/>
    <x v="5"/>
  </r>
  <r>
    <x v="1"/>
    <x v="32"/>
    <x v="35"/>
    <x v="35"/>
    <n v="0"/>
    <s v="Budget"/>
    <x v="0"/>
    <s v="SERIN"/>
    <x v="6"/>
    <s v="PRD"/>
    <m/>
    <s v="B.7)"/>
    <s v="7) per servizi"/>
    <x v="5"/>
  </r>
  <r>
    <x v="1"/>
    <x v="33"/>
    <x v="35"/>
    <x v="35"/>
    <n v="0"/>
    <s v="Budget"/>
    <x v="0"/>
    <s v="SERIN"/>
    <x v="6"/>
    <s v="PRD"/>
    <m/>
    <s v="B.7)"/>
    <s v="7) per servizi"/>
    <x v="5"/>
  </r>
  <r>
    <x v="1"/>
    <x v="34"/>
    <x v="35"/>
    <x v="35"/>
    <n v="0"/>
    <s v="Budget"/>
    <x v="0"/>
    <s v="SERIN"/>
    <x v="6"/>
    <s v="PRD"/>
    <m/>
    <s v="B.7)"/>
    <s v="7) per servizi"/>
    <x v="5"/>
  </r>
  <r>
    <x v="1"/>
    <x v="35"/>
    <x v="35"/>
    <x v="35"/>
    <n v="0"/>
    <s v="Budget"/>
    <x v="0"/>
    <s v="SERIN"/>
    <x v="6"/>
    <s v="PRD"/>
    <m/>
    <s v="B.7)"/>
    <s v="7) per servizi"/>
    <x v="5"/>
  </r>
  <r>
    <x v="1"/>
    <x v="36"/>
    <x v="35"/>
    <x v="35"/>
    <n v="0"/>
    <s v="Budget"/>
    <x v="0"/>
    <s v="SERIN"/>
    <x v="6"/>
    <s v="PRD"/>
    <m/>
    <s v="B.7)"/>
    <s v="7) per servizi"/>
    <x v="5"/>
  </r>
  <r>
    <x v="1"/>
    <x v="37"/>
    <x v="35"/>
    <x v="35"/>
    <n v="0"/>
    <s v="Budget"/>
    <x v="0"/>
    <s v="SERIN"/>
    <x v="6"/>
    <s v="PRD"/>
    <m/>
    <s v="B.7)"/>
    <s v="7) per servizi"/>
    <x v="5"/>
  </r>
  <r>
    <x v="1"/>
    <x v="26"/>
    <x v="358"/>
    <x v="357"/>
    <n v="1999.1666666666667"/>
    <s v="Budget"/>
    <x v="0"/>
    <s v="SERST"/>
    <x v="8"/>
    <s v="COSTI"/>
    <s v="SPESGRANT"/>
    <s v="B.7)"/>
    <s v="7) per servizi"/>
    <x v="6"/>
  </r>
  <r>
    <x v="1"/>
    <x v="27"/>
    <x v="358"/>
    <x v="357"/>
    <n v="1999.1666666666667"/>
    <s v="Budget"/>
    <x v="0"/>
    <s v="SERST"/>
    <x v="8"/>
    <s v="COSTI"/>
    <s v="SPESGRANT"/>
    <s v="B.7)"/>
    <s v="7) per servizi"/>
    <x v="6"/>
  </r>
  <r>
    <x v="1"/>
    <x v="28"/>
    <x v="358"/>
    <x v="357"/>
    <n v="1999.1666666666667"/>
    <s v="Budget"/>
    <x v="0"/>
    <s v="SERST"/>
    <x v="8"/>
    <s v="COSTI"/>
    <s v="SPESGRANT"/>
    <s v="B.7)"/>
    <s v="7) per servizi"/>
    <x v="6"/>
  </r>
  <r>
    <x v="1"/>
    <x v="29"/>
    <x v="358"/>
    <x v="357"/>
    <n v="7996.666666666667"/>
    <s v="Budget"/>
    <x v="0"/>
    <s v="SERST"/>
    <x v="8"/>
    <s v="COSTI"/>
    <s v="SPESGRANT"/>
    <s v="B.7)"/>
    <s v="7) per servizi"/>
    <x v="6"/>
  </r>
  <r>
    <x v="1"/>
    <x v="30"/>
    <x v="358"/>
    <x v="357"/>
    <n v="9995.8333333333339"/>
    <s v="Budget"/>
    <x v="0"/>
    <s v="SERST"/>
    <x v="8"/>
    <s v="COSTI"/>
    <s v="SPESGRANT"/>
    <s v="B.7)"/>
    <s v="7) per servizi"/>
    <x v="6"/>
  </r>
  <r>
    <x v="1"/>
    <x v="31"/>
    <x v="358"/>
    <x v="357"/>
    <n v="11995"/>
    <s v="Budget"/>
    <x v="0"/>
    <s v="SERST"/>
    <x v="8"/>
    <s v="COSTI"/>
    <s v="SPESGRANT"/>
    <s v="B.7)"/>
    <s v="7) per servizi"/>
    <x v="6"/>
  </r>
  <r>
    <x v="1"/>
    <x v="32"/>
    <x v="358"/>
    <x v="357"/>
    <n v="13994.166666666666"/>
    <s v="Budget"/>
    <x v="0"/>
    <s v="SERST"/>
    <x v="8"/>
    <s v="COSTI"/>
    <s v="SPESGRANT"/>
    <s v="B.7)"/>
    <s v="7) per servizi"/>
    <x v="6"/>
  </r>
  <r>
    <x v="1"/>
    <x v="33"/>
    <x v="358"/>
    <x v="357"/>
    <n v="15993.333333333332"/>
    <s v="Budget"/>
    <x v="0"/>
    <s v="SERST"/>
    <x v="8"/>
    <s v="COSTI"/>
    <s v="SPESGRANT"/>
    <s v="B.7)"/>
    <s v="7) per servizi"/>
    <x v="6"/>
  </r>
  <r>
    <x v="1"/>
    <x v="34"/>
    <x v="358"/>
    <x v="357"/>
    <n v="17992.5"/>
    <s v="Budget"/>
    <x v="0"/>
    <s v="SERST"/>
    <x v="8"/>
    <s v="COSTI"/>
    <s v="SPESGRANT"/>
    <s v="B.7)"/>
    <s v="7) per servizi"/>
    <x v="6"/>
  </r>
  <r>
    <x v="1"/>
    <x v="35"/>
    <x v="358"/>
    <x v="357"/>
    <n v="19991.666666666668"/>
    <s v="Budget"/>
    <x v="0"/>
    <s v="SERST"/>
    <x v="8"/>
    <s v="COSTI"/>
    <s v="SPESGRANT"/>
    <s v="B.7)"/>
    <s v="7) per servizi"/>
    <x v="6"/>
  </r>
  <r>
    <x v="1"/>
    <x v="36"/>
    <x v="358"/>
    <x v="357"/>
    <n v="21990.833333333336"/>
    <s v="Budget"/>
    <x v="0"/>
    <s v="SERST"/>
    <x v="8"/>
    <s v="COSTI"/>
    <s v="SPESGRANT"/>
    <s v="B.7)"/>
    <s v="7) per servizi"/>
    <x v="6"/>
  </r>
  <r>
    <x v="1"/>
    <x v="37"/>
    <x v="358"/>
    <x v="357"/>
    <n v="23990.000000000004"/>
    <s v="Budget"/>
    <x v="0"/>
    <s v="SERST"/>
    <x v="8"/>
    <s v="COSTI"/>
    <s v="SPESGRANT"/>
    <s v="B.7)"/>
    <s v="7) per servizi"/>
    <x v="6"/>
  </r>
  <r>
    <x v="1"/>
    <x v="26"/>
    <x v="37"/>
    <x v="37"/>
    <n v="0"/>
    <s v="Budget"/>
    <x v="0"/>
    <s v="COSGS"/>
    <x v="4"/>
    <s v="COSTI"/>
    <m/>
    <s v="B.7)"/>
    <s v="7) per servizi"/>
    <x v="2"/>
  </r>
  <r>
    <x v="1"/>
    <x v="27"/>
    <x v="37"/>
    <x v="37"/>
    <n v="0"/>
    <s v="Budget"/>
    <x v="0"/>
    <s v="COSGS"/>
    <x v="4"/>
    <s v="COSTI"/>
    <m/>
    <s v="B.7)"/>
    <s v="7) per servizi"/>
    <x v="2"/>
  </r>
  <r>
    <x v="1"/>
    <x v="28"/>
    <x v="37"/>
    <x v="37"/>
    <n v="0"/>
    <s v="Budget"/>
    <x v="0"/>
    <s v="COSGS"/>
    <x v="4"/>
    <s v="COSTI"/>
    <m/>
    <s v="B.7)"/>
    <s v="7) per servizi"/>
    <x v="2"/>
  </r>
  <r>
    <x v="1"/>
    <x v="29"/>
    <x v="37"/>
    <x v="37"/>
    <n v="0"/>
    <s v="Budget"/>
    <x v="0"/>
    <s v="COSGS"/>
    <x v="4"/>
    <s v="COSTI"/>
    <m/>
    <s v="B.7)"/>
    <s v="7) per servizi"/>
    <x v="2"/>
  </r>
  <r>
    <x v="1"/>
    <x v="30"/>
    <x v="37"/>
    <x v="37"/>
    <n v="0"/>
    <s v="Budget"/>
    <x v="0"/>
    <s v="COSGS"/>
    <x v="4"/>
    <s v="COSTI"/>
    <m/>
    <s v="B.7)"/>
    <s v="7) per servizi"/>
    <x v="2"/>
  </r>
  <r>
    <x v="1"/>
    <x v="31"/>
    <x v="37"/>
    <x v="37"/>
    <n v="0"/>
    <s v="Budget"/>
    <x v="0"/>
    <s v="COSGS"/>
    <x v="4"/>
    <s v="COSTI"/>
    <m/>
    <s v="B.7)"/>
    <s v="7) per servizi"/>
    <x v="2"/>
  </r>
  <r>
    <x v="1"/>
    <x v="32"/>
    <x v="37"/>
    <x v="37"/>
    <n v="0"/>
    <s v="Budget"/>
    <x v="0"/>
    <s v="COSGS"/>
    <x v="4"/>
    <s v="COSTI"/>
    <m/>
    <s v="B.7)"/>
    <s v="7) per servizi"/>
    <x v="2"/>
  </r>
  <r>
    <x v="1"/>
    <x v="33"/>
    <x v="37"/>
    <x v="37"/>
    <n v="0"/>
    <s v="Budget"/>
    <x v="0"/>
    <s v="COSGS"/>
    <x v="4"/>
    <s v="COSTI"/>
    <m/>
    <s v="B.7)"/>
    <s v="7) per servizi"/>
    <x v="2"/>
  </r>
  <r>
    <x v="1"/>
    <x v="34"/>
    <x v="37"/>
    <x v="37"/>
    <n v="0"/>
    <s v="Budget"/>
    <x v="0"/>
    <s v="COSGS"/>
    <x v="4"/>
    <s v="COSTI"/>
    <m/>
    <s v="B.7)"/>
    <s v="7) per servizi"/>
    <x v="2"/>
  </r>
  <r>
    <x v="1"/>
    <x v="35"/>
    <x v="37"/>
    <x v="37"/>
    <n v="0"/>
    <s v="Budget"/>
    <x v="0"/>
    <s v="COSGS"/>
    <x v="4"/>
    <s v="COSTI"/>
    <m/>
    <s v="B.7)"/>
    <s v="7) per servizi"/>
    <x v="2"/>
  </r>
  <r>
    <x v="1"/>
    <x v="36"/>
    <x v="37"/>
    <x v="37"/>
    <n v="0"/>
    <s v="Budget"/>
    <x v="0"/>
    <s v="COSGS"/>
    <x v="4"/>
    <s v="COSTI"/>
    <m/>
    <s v="B.7)"/>
    <s v="7) per servizi"/>
    <x v="2"/>
  </r>
  <r>
    <x v="1"/>
    <x v="37"/>
    <x v="37"/>
    <x v="37"/>
    <n v="0"/>
    <s v="Budget"/>
    <x v="0"/>
    <s v="COSGS"/>
    <x v="4"/>
    <s v="COSTI"/>
    <m/>
    <s v="B.7)"/>
    <s v="7) per servizi"/>
    <x v="2"/>
  </r>
  <r>
    <x v="1"/>
    <x v="26"/>
    <x v="121"/>
    <x v="121"/>
    <n v="83.333333333333329"/>
    <s v="Budget"/>
    <x v="0"/>
    <s v="SERST"/>
    <x v="8"/>
    <s v="COSTI"/>
    <m/>
    <s v="B.7)"/>
    <s v="7) per servizi"/>
    <x v="2"/>
  </r>
  <r>
    <x v="1"/>
    <x v="27"/>
    <x v="121"/>
    <x v="121"/>
    <n v="83.333333333333329"/>
    <s v="Budget"/>
    <x v="0"/>
    <s v="SERST"/>
    <x v="8"/>
    <s v="COSTI"/>
    <m/>
    <s v="B.7)"/>
    <s v="7) per servizi"/>
    <x v="2"/>
  </r>
  <r>
    <x v="1"/>
    <x v="28"/>
    <x v="121"/>
    <x v="121"/>
    <n v="83.333333333333329"/>
    <s v="Budget"/>
    <x v="0"/>
    <s v="SERST"/>
    <x v="8"/>
    <s v="COSTI"/>
    <m/>
    <s v="B.7)"/>
    <s v="7) per servizi"/>
    <x v="2"/>
  </r>
  <r>
    <x v="1"/>
    <x v="29"/>
    <x v="121"/>
    <x v="121"/>
    <n v="333.33333333333331"/>
    <s v="Budget"/>
    <x v="0"/>
    <s v="SERST"/>
    <x v="8"/>
    <s v="COSTI"/>
    <m/>
    <s v="B.7)"/>
    <s v="7) per servizi"/>
    <x v="2"/>
  </r>
  <r>
    <x v="1"/>
    <x v="30"/>
    <x v="121"/>
    <x v="121"/>
    <n v="416.66666666666663"/>
    <s v="Budget"/>
    <x v="0"/>
    <s v="SERST"/>
    <x v="8"/>
    <s v="COSTI"/>
    <m/>
    <s v="B.7)"/>
    <s v="7) per servizi"/>
    <x v="2"/>
  </r>
  <r>
    <x v="1"/>
    <x v="31"/>
    <x v="121"/>
    <x v="121"/>
    <n v="499.99999999999994"/>
    <s v="Budget"/>
    <x v="0"/>
    <s v="SERST"/>
    <x v="8"/>
    <s v="COSTI"/>
    <m/>
    <s v="B.7)"/>
    <s v="7) per servizi"/>
    <x v="2"/>
  </r>
  <r>
    <x v="1"/>
    <x v="32"/>
    <x v="121"/>
    <x v="121"/>
    <n v="583.33333333333326"/>
    <s v="Budget"/>
    <x v="0"/>
    <s v="SERST"/>
    <x v="8"/>
    <s v="COSTI"/>
    <m/>
    <s v="B.7)"/>
    <s v="7) per servizi"/>
    <x v="2"/>
  </r>
  <r>
    <x v="1"/>
    <x v="33"/>
    <x v="121"/>
    <x v="121"/>
    <n v="666.66666666666663"/>
    <s v="Budget"/>
    <x v="0"/>
    <s v="SERST"/>
    <x v="8"/>
    <s v="COSTI"/>
    <m/>
    <s v="B.7)"/>
    <s v="7) per servizi"/>
    <x v="2"/>
  </r>
  <r>
    <x v="1"/>
    <x v="34"/>
    <x v="121"/>
    <x v="121"/>
    <n v="750"/>
    <s v="Budget"/>
    <x v="0"/>
    <s v="SERST"/>
    <x v="8"/>
    <s v="COSTI"/>
    <m/>
    <s v="B.7)"/>
    <s v="7) per servizi"/>
    <x v="2"/>
  </r>
  <r>
    <x v="1"/>
    <x v="35"/>
    <x v="121"/>
    <x v="121"/>
    <n v="833.33333333333337"/>
    <s v="Budget"/>
    <x v="0"/>
    <s v="SERST"/>
    <x v="8"/>
    <s v="COSTI"/>
    <m/>
    <s v="B.7)"/>
    <s v="7) per servizi"/>
    <x v="2"/>
  </r>
  <r>
    <x v="1"/>
    <x v="36"/>
    <x v="121"/>
    <x v="121"/>
    <n v="916.66666666666674"/>
    <s v="Budget"/>
    <x v="0"/>
    <s v="SERST"/>
    <x v="8"/>
    <s v="COSTI"/>
    <m/>
    <s v="B.7)"/>
    <s v="7) per servizi"/>
    <x v="2"/>
  </r>
  <r>
    <x v="1"/>
    <x v="37"/>
    <x v="121"/>
    <x v="121"/>
    <n v="1000.0000000000001"/>
    <s v="Budget"/>
    <x v="0"/>
    <s v="SERST"/>
    <x v="8"/>
    <s v="COSTI"/>
    <m/>
    <s v="B.7)"/>
    <s v="7) per servizi"/>
    <x v="2"/>
  </r>
  <r>
    <x v="1"/>
    <x v="26"/>
    <x v="156"/>
    <x v="156"/>
    <n v="684.08333333333337"/>
    <s v="Budget"/>
    <x v="0"/>
    <s v="COSGS"/>
    <x v="4"/>
    <s v="COSTI"/>
    <m/>
    <s v="B.8)"/>
    <s v="8) per godimento di beni di terzi"/>
    <x v="2"/>
  </r>
  <r>
    <x v="1"/>
    <x v="27"/>
    <x v="156"/>
    <x v="156"/>
    <n v="684.08333333333337"/>
    <s v="Budget"/>
    <x v="0"/>
    <s v="COSGS"/>
    <x v="4"/>
    <s v="COSTI"/>
    <m/>
    <s v="B.8)"/>
    <s v="8) per godimento di beni di terzi"/>
    <x v="2"/>
  </r>
  <r>
    <x v="1"/>
    <x v="28"/>
    <x v="156"/>
    <x v="156"/>
    <n v="684.08333333333337"/>
    <s v="Budget"/>
    <x v="0"/>
    <s v="COSGS"/>
    <x v="4"/>
    <s v="COSTI"/>
    <m/>
    <s v="B.8)"/>
    <s v="8) per godimento di beni di terzi"/>
    <x v="2"/>
  </r>
  <r>
    <x v="1"/>
    <x v="29"/>
    <x v="156"/>
    <x v="156"/>
    <n v="2736.3333333333335"/>
    <s v="Budget"/>
    <x v="0"/>
    <s v="COSGS"/>
    <x v="4"/>
    <s v="COSTI"/>
    <m/>
    <s v="B.8)"/>
    <s v="8) per godimento di beni di terzi"/>
    <x v="2"/>
  </r>
  <r>
    <x v="1"/>
    <x v="30"/>
    <x v="156"/>
    <x v="156"/>
    <n v="3420.416666666667"/>
    <s v="Budget"/>
    <x v="0"/>
    <s v="COSGS"/>
    <x v="4"/>
    <s v="COSTI"/>
    <m/>
    <s v="B.8)"/>
    <s v="8) per godimento di beni di terzi"/>
    <x v="2"/>
  </r>
  <r>
    <x v="1"/>
    <x v="31"/>
    <x v="156"/>
    <x v="156"/>
    <n v="4104.5"/>
    <s v="Budget"/>
    <x v="0"/>
    <s v="COSGS"/>
    <x v="4"/>
    <s v="COSTI"/>
    <m/>
    <s v="B.8)"/>
    <s v="8) per godimento di beni di terzi"/>
    <x v="2"/>
  </r>
  <r>
    <x v="1"/>
    <x v="32"/>
    <x v="156"/>
    <x v="156"/>
    <n v="4788.583333333333"/>
    <s v="Budget"/>
    <x v="0"/>
    <s v="COSGS"/>
    <x v="4"/>
    <s v="COSTI"/>
    <m/>
    <s v="B.8)"/>
    <s v="8) per godimento di beni di terzi"/>
    <x v="2"/>
  </r>
  <r>
    <x v="1"/>
    <x v="33"/>
    <x v="156"/>
    <x v="156"/>
    <n v="5472.6666666666661"/>
    <s v="Budget"/>
    <x v="0"/>
    <s v="COSGS"/>
    <x v="4"/>
    <s v="COSTI"/>
    <m/>
    <s v="B.8)"/>
    <s v="8) per godimento di beni di terzi"/>
    <x v="2"/>
  </r>
  <r>
    <x v="1"/>
    <x v="34"/>
    <x v="156"/>
    <x v="156"/>
    <n v="6156.7499999999991"/>
    <s v="Budget"/>
    <x v="0"/>
    <s v="COSGS"/>
    <x v="4"/>
    <s v="COSTI"/>
    <m/>
    <s v="B.8)"/>
    <s v="8) per godimento di beni di terzi"/>
    <x v="2"/>
  </r>
  <r>
    <x v="1"/>
    <x v="35"/>
    <x v="156"/>
    <x v="156"/>
    <n v="6840.8333333333321"/>
    <s v="Budget"/>
    <x v="0"/>
    <s v="COSGS"/>
    <x v="4"/>
    <s v="COSTI"/>
    <m/>
    <s v="B.8)"/>
    <s v="8) per godimento di beni di terzi"/>
    <x v="2"/>
  </r>
  <r>
    <x v="1"/>
    <x v="36"/>
    <x v="156"/>
    <x v="156"/>
    <n v="7524.9166666666652"/>
    <s v="Budget"/>
    <x v="0"/>
    <s v="COSGS"/>
    <x v="4"/>
    <s v="COSTI"/>
    <m/>
    <s v="B.8)"/>
    <s v="8) per godimento di beni di terzi"/>
    <x v="2"/>
  </r>
  <r>
    <x v="1"/>
    <x v="37"/>
    <x v="156"/>
    <x v="156"/>
    <n v="8208.9999999999982"/>
    <s v="Budget"/>
    <x v="0"/>
    <s v="COSGS"/>
    <x v="4"/>
    <s v="COSTI"/>
    <m/>
    <s v="B.8)"/>
    <s v="8) per godimento di beni di terzi"/>
    <x v="2"/>
  </r>
  <r>
    <x v="1"/>
    <x v="26"/>
    <x v="69"/>
    <x v="69"/>
    <n v="2389.1666666666665"/>
    <s v="Budget"/>
    <x v="0"/>
    <s v="COSGS"/>
    <x v="4"/>
    <s v="COSTI"/>
    <m/>
    <s v="B.7)"/>
    <s v="7) per servizi"/>
    <x v="2"/>
  </r>
  <r>
    <x v="1"/>
    <x v="27"/>
    <x v="69"/>
    <x v="69"/>
    <n v="2389.1666666666665"/>
    <s v="Budget"/>
    <x v="0"/>
    <s v="COSGS"/>
    <x v="4"/>
    <s v="COSTI"/>
    <m/>
    <s v="B.7)"/>
    <s v="7) per servizi"/>
    <x v="2"/>
  </r>
  <r>
    <x v="1"/>
    <x v="28"/>
    <x v="69"/>
    <x v="69"/>
    <n v="2389.1666666666665"/>
    <s v="Budget"/>
    <x v="0"/>
    <s v="COSGS"/>
    <x v="4"/>
    <s v="COSTI"/>
    <m/>
    <s v="B.7)"/>
    <s v="7) per servizi"/>
    <x v="2"/>
  </r>
  <r>
    <x v="1"/>
    <x v="29"/>
    <x v="69"/>
    <x v="69"/>
    <n v="9556.6666666666661"/>
    <s v="Budget"/>
    <x v="0"/>
    <s v="COSGS"/>
    <x v="4"/>
    <s v="COSTI"/>
    <m/>
    <s v="B.7)"/>
    <s v="7) per servizi"/>
    <x v="2"/>
  </r>
  <r>
    <x v="1"/>
    <x v="30"/>
    <x v="69"/>
    <x v="69"/>
    <n v="11945.833333333332"/>
    <s v="Budget"/>
    <x v="0"/>
    <s v="COSGS"/>
    <x v="4"/>
    <s v="COSTI"/>
    <m/>
    <s v="B.7)"/>
    <s v="7) per servizi"/>
    <x v="2"/>
  </r>
  <r>
    <x v="1"/>
    <x v="31"/>
    <x v="69"/>
    <x v="69"/>
    <n v="14334.999999999998"/>
    <s v="Budget"/>
    <x v="0"/>
    <s v="COSGS"/>
    <x v="4"/>
    <s v="COSTI"/>
    <m/>
    <s v="B.7)"/>
    <s v="7) per servizi"/>
    <x v="2"/>
  </r>
  <r>
    <x v="1"/>
    <x v="32"/>
    <x v="69"/>
    <x v="69"/>
    <n v="16724.166666666664"/>
    <s v="Budget"/>
    <x v="0"/>
    <s v="COSGS"/>
    <x v="4"/>
    <s v="COSTI"/>
    <m/>
    <s v="B.7)"/>
    <s v="7) per servizi"/>
    <x v="2"/>
  </r>
  <r>
    <x v="1"/>
    <x v="33"/>
    <x v="69"/>
    <x v="69"/>
    <n v="19113.333333333332"/>
    <s v="Budget"/>
    <x v="0"/>
    <s v="COSGS"/>
    <x v="4"/>
    <s v="COSTI"/>
    <m/>
    <s v="B.7)"/>
    <s v="7) per servizi"/>
    <x v="2"/>
  </r>
  <r>
    <x v="1"/>
    <x v="34"/>
    <x v="69"/>
    <x v="69"/>
    <n v="21502.5"/>
    <s v="Budget"/>
    <x v="0"/>
    <s v="COSGS"/>
    <x v="4"/>
    <s v="COSTI"/>
    <m/>
    <s v="B.7)"/>
    <s v="7) per servizi"/>
    <x v="2"/>
  </r>
  <r>
    <x v="1"/>
    <x v="35"/>
    <x v="69"/>
    <x v="69"/>
    <n v="23891.666666666668"/>
    <s v="Budget"/>
    <x v="0"/>
    <s v="COSGS"/>
    <x v="4"/>
    <s v="COSTI"/>
    <m/>
    <s v="B.7)"/>
    <s v="7) per servizi"/>
    <x v="2"/>
  </r>
  <r>
    <x v="1"/>
    <x v="36"/>
    <x v="69"/>
    <x v="69"/>
    <n v="26280.833333333336"/>
    <s v="Budget"/>
    <x v="0"/>
    <s v="COSGS"/>
    <x v="4"/>
    <s v="COSTI"/>
    <m/>
    <s v="B.7)"/>
    <s v="7) per servizi"/>
    <x v="2"/>
  </r>
  <r>
    <x v="1"/>
    <x v="37"/>
    <x v="69"/>
    <x v="69"/>
    <n v="28670.000000000004"/>
    <s v="Budget"/>
    <x v="0"/>
    <s v="COSGS"/>
    <x v="4"/>
    <s v="COSTI"/>
    <m/>
    <s v="B.7)"/>
    <s v="7) per servizi"/>
    <x v="2"/>
  </r>
  <r>
    <x v="1"/>
    <x v="26"/>
    <x v="71"/>
    <x v="71"/>
    <n v="134.16666666666666"/>
    <s v="Budget"/>
    <x v="0"/>
    <s v="SERIN"/>
    <x v="6"/>
    <s v="PRD"/>
    <m/>
    <s v="B.7)"/>
    <s v="7) per servizi"/>
    <x v="3"/>
  </r>
  <r>
    <x v="1"/>
    <x v="27"/>
    <x v="71"/>
    <x v="71"/>
    <n v="134.16666666666666"/>
    <s v="Budget"/>
    <x v="0"/>
    <s v="SERIN"/>
    <x v="6"/>
    <s v="PRD"/>
    <m/>
    <s v="B.7)"/>
    <s v="7) per servizi"/>
    <x v="3"/>
  </r>
  <r>
    <x v="1"/>
    <x v="28"/>
    <x v="71"/>
    <x v="71"/>
    <n v="134.16666666666666"/>
    <s v="Budget"/>
    <x v="0"/>
    <s v="SERIN"/>
    <x v="6"/>
    <s v="PRD"/>
    <m/>
    <s v="B.7)"/>
    <s v="7) per servizi"/>
    <x v="3"/>
  </r>
  <r>
    <x v="1"/>
    <x v="29"/>
    <x v="71"/>
    <x v="71"/>
    <n v="536.66666666666663"/>
    <s v="Budget"/>
    <x v="0"/>
    <s v="SERIN"/>
    <x v="6"/>
    <s v="PRD"/>
    <m/>
    <s v="B.7)"/>
    <s v="7) per servizi"/>
    <x v="3"/>
  </r>
  <r>
    <x v="1"/>
    <x v="30"/>
    <x v="71"/>
    <x v="71"/>
    <n v="670.83333333333326"/>
    <s v="Budget"/>
    <x v="0"/>
    <s v="SERIN"/>
    <x v="6"/>
    <s v="PRD"/>
    <m/>
    <s v="B.7)"/>
    <s v="7) per servizi"/>
    <x v="3"/>
  </r>
  <r>
    <x v="1"/>
    <x v="31"/>
    <x v="71"/>
    <x v="71"/>
    <n v="804.99999999999989"/>
    <s v="Budget"/>
    <x v="0"/>
    <s v="SERIN"/>
    <x v="6"/>
    <s v="PRD"/>
    <m/>
    <s v="B.7)"/>
    <s v="7) per servizi"/>
    <x v="3"/>
  </r>
  <r>
    <x v="1"/>
    <x v="32"/>
    <x v="71"/>
    <x v="71"/>
    <n v="939.16666666666652"/>
    <s v="Budget"/>
    <x v="0"/>
    <s v="SERIN"/>
    <x v="6"/>
    <s v="PRD"/>
    <m/>
    <s v="B.7)"/>
    <s v="7) per servizi"/>
    <x v="3"/>
  </r>
  <r>
    <x v="1"/>
    <x v="33"/>
    <x v="71"/>
    <x v="71"/>
    <n v="1073.3333333333333"/>
    <s v="Budget"/>
    <x v="0"/>
    <s v="SERIN"/>
    <x v="6"/>
    <s v="PRD"/>
    <m/>
    <s v="B.7)"/>
    <s v="7) per servizi"/>
    <x v="3"/>
  </r>
  <r>
    <x v="1"/>
    <x v="34"/>
    <x v="71"/>
    <x v="71"/>
    <n v="1207.5"/>
    <s v="Budget"/>
    <x v="0"/>
    <s v="SERIN"/>
    <x v="6"/>
    <s v="PRD"/>
    <m/>
    <s v="B.7)"/>
    <s v="7) per servizi"/>
    <x v="3"/>
  </r>
  <r>
    <x v="1"/>
    <x v="35"/>
    <x v="71"/>
    <x v="71"/>
    <n v="1341.6666666666667"/>
    <s v="Budget"/>
    <x v="0"/>
    <s v="SERIN"/>
    <x v="6"/>
    <s v="PRD"/>
    <m/>
    <s v="B.7)"/>
    <s v="7) per servizi"/>
    <x v="3"/>
  </r>
  <r>
    <x v="1"/>
    <x v="36"/>
    <x v="71"/>
    <x v="71"/>
    <n v="1475.8333333333335"/>
    <s v="Budget"/>
    <x v="0"/>
    <s v="SERIN"/>
    <x v="6"/>
    <s v="PRD"/>
    <m/>
    <s v="B.7)"/>
    <s v="7) per servizi"/>
    <x v="3"/>
  </r>
  <r>
    <x v="1"/>
    <x v="37"/>
    <x v="71"/>
    <x v="71"/>
    <n v="1610.0000000000002"/>
    <s v="Budget"/>
    <x v="0"/>
    <s v="SERIN"/>
    <x v="6"/>
    <s v="PRD"/>
    <m/>
    <s v="B.7)"/>
    <s v="7) per servizi"/>
    <x v="3"/>
  </r>
  <r>
    <x v="1"/>
    <x v="26"/>
    <x v="268"/>
    <x v="456"/>
    <n v="-144713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29"/>
    <x v="453"/>
    <x v="456"/>
    <n v="-144713"/>
    <s v="Budget"/>
    <x v="0"/>
    <s v="ALTRI"/>
    <x v="34"/>
    <s v="ALTRI"/>
    <m/>
    <s v="A.5)"/>
    <s v="5) altri ricavi e proventi, con separata indicazione dei contributi in conto esercizio"/>
    <x v="8"/>
  </r>
  <r>
    <x v="1"/>
    <x v="30"/>
    <x v="453"/>
    <x v="456"/>
    <n v="-144713"/>
    <s v="Budget"/>
    <x v="0"/>
    <s v="ALTRI"/>
    <x v="34"/>
    <s v="ALTRI"/>
    <m/>
    <s v="A.5)"/>
    <s v="5) altri ricavi e proventi, con separata indicazione dei contributi in conto esercizio"/>
    <x v="8"/>
  </r>
  <r>
    <x v="1"/>
    <x v="31"/>
    <x v="453"/>
    <x v="456"/>
    <n v="-144713"/>
    <s v="Budget"/>
    <x v="0"/>
    <s v="ALTRI"/>
    <x v="34"/>
    <s v="ALTRI"/>
    <m/>
    <s v="A.5)"/>
    <s v="5) altri ricavi e proventi, con separata indicazione dei contributi in conto esercizio"/>
    <x v="8"/>
  </r>
  <r>
    <x v="1"/>
    <x v="32"/>
    <x v="453"/>
    <x v="456"/>
    <n v="-144713"/>
    <s v="Budget"/>
    <x v="0"/>
    <s v="ALTRI"/>
    <x v="34"/>
    <s v="ALTRI"/>
    <m/>
    <s v="A.5)"/>
    <s v="5) altri ricavi e proventi, con separata indicazione dei contributi in conto esercizio"/>
    <x v="8"/>
  </r>
  <r>
    <x v="1"/>
    <x v="33"/>
    <x v="453"/>
    <x v="456"/>
    <n v="-144713"/>
    <s v="Budget"/>
    <x v="0"/>
    <s v="ALTRI"/>
    <x v="34"/>
    <s v="ALTRI"/>
    <m/>
    <s v="A.5)"/>
    <s v="5) altri ricavi e proventi, con separata indicazione dei contributi in conto esercizio"/>
    <x v="8"/>
  </r>
  <r>
    <x v="1"/>
    <x v="34"/>
    <x v="453"/>
    <x v="456"/>
    <n v="-144713"/>
    <s v="Budget"/>
    <x v="0"/>
    <s v="ALTRI"/>
    <x v="34"/>
    <s v="ALTRI"/>
    <m/>
    <s v="A.5)"/>
    <s v="5) altri ricavi e proventi, con separata indicazione dei contributi in conto esercizio"/>
    <x v="8"/>
  </r>
  <r>
    <x v="1"/>
    <x v="35"/>
    <x v="453"/>
    <x v="456"/>
    <n v="-144713"/>
    <s v="Budget"/>
    <x v="0"/>
    <s v="ALTRI"/>
    <x v="34"/>
    <s v="ALTRI"/>
    <m/>
    <s v="A.5)"/>
    <s v="5) altri ricavi e proventi, con separata indicazione dei contributi in conto esercizio"/>
    <x v="8"/>
  </r>
  <r>
    <x v="1"/>
    <x v="36"/>
    <x v="453"/>
    <x v="456"/>
    <n v="-144713"/>
    <s v="Budget"/>
    <x v="0"/>
    <s v="ALTRI"/>
    <x v="34"/>
    <s v="ALTRI"/>
    <m/>
    <s v="A.5)"/>
    <s v="5) altri ricavi e proventi, con separata indicazione dei contributi in conto esercizio"/>
    <x v="8"/>
  </r>
  <r>
    <x v="1"/>
    <x v="37"/>
    <x v="453"/>
    <x v="456"/>
    <n v="-152573"/>
    <s v="Budget"/>
    <x v="0"/>
    <s v="ALTRI"/>
    <x v="34"/>
    <s v="ALTRI"/>
    <m/>
    <s v="A.5)"/>
    <s v="5) altri ricavi e proventi, con separata indicazione dei contributi in conto esercizio"/>
    <x v="8"/>
  </r>
  <r>
    <x v="1"/>
    <x v="26"/>
    <x v="73"/>
    <x v="73"/>
    <n v="79.333333333333329"/>
    <s v="Budget"/>
    <x v="0"/>
    <s v="COSGS"/>
    <x v="4"/>
    <s v="COSTI"/>
    <m/>
    <s v="B.7)"/>
    <s v="7) per servizi"/>
    <x v="2"/>
  </r>
  <r>
    <x v="1"/>
    <x v="27"/>
    <x v="73"/>
    <x v="73"/>
    <n v="79.333333333333329"/>
    <s v="Budget"/>
    <x v="0"/>
    <s v="COSGS"/>
    <x v="4"/>
    <s v="COSTI"/>
    <m/>
    <s v="B.7)"/>
    <s v="7) per servizi"/>
    <x v="2"/>
  </r>
  <r>
    <x v="1"/>
    <x v="28"/>
    <x v="73"/>
    <x v="73"/>
    <n v="79.333333333333329"/>
    <s v="Budget"/>
    <x v="0"/>
    <s v="COSGS"/>
    <x v="4"/>
    <s v="COSTI"/>
    <m/>
    <s v="B.7)"/>
    <s v="7) per servizi"/>
    <x v="2"/>
  </r>
  <r>
    <x v="1"/>
    <x v="29"/>
    <x v="73"/>
    <x v="73"/>
    <n v="317.33333333333331"/>
    <s v="Budget"/>
    <x v="0"/>
    <s v="COSGS"/>
    <x v="4"/>
    <s v="COSTI"/>
    <m/>
    <s v="B.7)"/>
    <s v="7) per servizi"/>
    <x v="2"/>
  </r>
  <r>
    <x v="1"/>
    <x v="30"/>
    <x v="73"/>
    <x v="73"/>
    <n v="396.66666666666663"/>
    <s v="Budget"/>
    <x v="0"/>
    <s v="COSGS"/>
    <x v="4"/>
    <s v="COSTI"/>
    <m/>
    <s v="B.7)"/>
    <s v="7) per servizi"/>
    <x v="2"/>
  </r>
  <r>
    <x v="1"/>
    <x v="31"/>
    <x v="73"/>
    <x v="73"/>
    <n v="475.99999999999994"/>
    <s v="Budget"/>
    <x v="0"/>
    <s v="COSGS"/>
    <x v="4"/>
    <s v="COSTI"/>
    <m/>
    <s v="B.7)"/>
    <s v="7) per servizi"/>
    <x v="2"/>
  </r>
  <r>
    <x v="1"/>
    <x v="32"/>
    <x v="73"/>
    <x v="73"/>
    <n v="555.33333333333326"/>
    <s v="Budget"/>
    <x v="0"/>
    <s v="COSGS"/>
    <x v="4"/>
    <s v="COSTI"/>
    <m/>
    <s v="B.7)"/>
    <s v="7) per servizi"/>
    <x v="2"/>
  </r>
  <r>
    <x v="1"/>
    <x v="33"/>
    <x v="73"/>
    <x v="73"/>
    <n v="634.66666666666663"/>
    <s v="Budget"/>
    <x v="0"/>
    <s v="COSGS"/>
    <x v="4"/>
    <s v="COSTI"/>
    <m/>
    <s v="B.7)"/>
    <s v="7) per servizi"/>
    <x v="2"/>
  </r>
  <r>
    <x v="1"/>
    <x v="34"/>
    <x v="73"/>
    <x v="73"/>
    <n v="714"/>
    <s v="Budget"/>
    <x v="0"/>
    <s v="COSGS"/>
    <x v="4"/>
    <s v="COSTI"/>
    <m/>
    <s v="B.7)"/>
    <s v="7) per servizi"/>
    <x v="2"/>
  </r>
  <r>
    <x v="1"/>
    <x v="35"/>
    <x v="73"/>
    <x v="73"/>
    <n v="793.33333333333337"/>
    <s v="Budget"/>
    <x v="0"/>
    <s v="COSGS"/>
    <x v="4"/>
    <s v="COSTI"/>
    <m/>
    <s v="B.7)"/>
    <s v="7) per servizi"/>
    <x v="2"/>
  </r>
  <r>
    <x v="1"/>
    <x v="36"/>
    <x v="73"/>
    <x v="73"/>
    <n v="872.66666666666674"/>
    <s v="Budget"/>
    <x v="0"/>
    <s v="COSGS"/>
    <x v="4"/>
    <s v="COSTI"/>
    <m/>
    <s v="B.7)"/>
    <s v="7) per servizi"/>
    <x v="2"/>
  </r>
  <r>
    <x v="1"/>
    <x v="37"/>
    <x v="73"/>
    <x v="73"/>
    <n v="952.00000000000011"/>
    <s v="Budget"/>
    <x v="0"/>
    <s v="COSGS"/>
    <x v="4"/>
    <s v="COSTI"/>
    <m/>
    <s v="B.7)"/>
    <s v="7) per servizi"/>
    <x v="2"/>
  </r>
  <r>
    <x v="1"/>
    <x v="26"/>
    <x v="76"/>
    <x v="76"/>
    <n v="333.33333333333331"/>
    <s v="Budget"/>
    <x v="0"/>
    <s v="COSGS"/>
    <x v="4"/>
    <s v="COSTI"/>
    <m/>
    <s v="B.7)"/>
    <s v="7) per servizi"/>
    <x v="2"/>
  </r>
  <r>
    <x v="1"/>
    <x v="27"/>
    <x v="76"/>
    <x v="76"/>
    <n v="333.33333333333331"/>
    <s v="Budget"/>
    <x v="0"/>
    <s v="COSGS"/>
    <x v="4"/>
    <s v="COSTI"/>
    <m/>
    <s v="B.7)"/>
    <s v="7) per servizi"/>
    <x v="2"/>
  </r>
  <r>
    <x v="1"/>
    <x v="28"/>
    <x v="76"/>
    <x v="76"/>
    <n v="333.33333333333331"/>
    <s v="Budget"/>
    <x v="0"/>
    <s v="COSGS"/>
    <x v="4"/>
    <s v="COSTI"/>
    <m/>
    <s v="B.7)"/>
    <s v="7) per servizi"/>
    <x v="2"/>
  </r>
  <r>
    <x v="1"/>
    <x v="29"/>
    <x v="76"/>
    <x v="76"/>
    <n v="1333.3333333333333"/>
    <s v="Budget"/>
    <x v="0"/>
    <s v="COSGS"/>
    <x v="4"/>
    <s v="COSTI"/>
    <m/>
    <s v="B.7)"/>
    <s v="7) per servizi"/>
    <x v="2"/>
  </r>
  <r>
    <x v="1"/>
    <x v="30"/>
    <x v="76"/>
    <x v="76"/>
    <n v="1666.6666666666665"/>
    <s v="Budget"/>
    <x v="0"/>
    <s v="COSGS"/>
    <x v="4"/>
    <s v="COSTI"/>
    <m/>
    <s v="B.7)"/>
    <s v="7) per servizi"/>
    <x v="2"/>
  </r>
  <r>
    <x v="1"/>
    <x v="31"/>
    <x v="76"/>
    <x v="76"/>
    <n v="1999.9999999999998"/>
    <s v="Budget"/>
    <x v="0"/>
    <s v="COSGS"/>
    <x v="4"/>
    <s v="COSTI"/>
    <m/>
    <s v="B.7)"/>
    <s v="7) per servizi"/>
    <x v="2"/>
  </r>
  <r>
    <x v="1"/>
    <x v="32"/>
    <x v="76"/>
    <x v="76"/>
    <n v="2333.333333333333"/>
    <s v="Budget"/>
    <x v="0"/>
    <s v="COSGS"/>
    <x v="4"/>
    <s v="COSTI"/>
    <m/>
    <s v="B.7)"/>
    <s v="7) per servizi"/>
    <x v="2"/>
  </r>
  <r>
    <x v="1"/>
    <x v="33"/>
    <x v="76"/>
    <x v="76"/>
    <n v="2666.6666666666665"/>
    <s v="Budget"/>
    <x v="0"/>
    <s v="COSGS"/>
    <x v="4"/>
    <s v="COSTI"/>
    <m/>
    <s v="B.7)"/>
    <s v="7) per servizi"/>
    <x v="2"/>
  </r>
  <r>
    <x v="1"/>
    <x v="34"/>
    <x v="76"/>
    <x v="76"/>
    <n v="3000"/>
    <s v="Budget"/>
    <x v="0"/>
    <s v="COSGS"/>
    <x v="4"/>
    <s v="COSTI"/>
    <m/>
    <s v="B.7)"/>
    <s v="7) per servizi"/>
    <x v="2"/>
  </r>
  <r>
    <x v="1"/>
    <x v="35"/>
    <x v="76"/>
    <x v="76"/>
    <n v="3333.3333333333335"/>
    <s v="Budget"/>
    <x v="0"/>
    <s v="COSGS"/>
    <x v="4"/>
    <s v="COSTI"/>
    <m/>
    <s v="B.7)"/>
    <s v="7) per servizi"/>
    <x v="2"/>
  </r>
  <r>
    <x v="1"/>
    <x v="36"/>
    <x v="76"/>
    <x v="76"/>
    <n v="3666.666666666667"/>
    <s v="Budget"/>
    <x v="0"/>
    <s v="COSGS"/>
    <x v="4"/>
    <s v="COSTI"/>
    <m/>
    <s v="B.7)"/>
    <s v="7) per servizi"/>
    <x v="2"/>
  </r>
  <r>
    <x v="1"/>
    <x v="37"/>
    <x v="76"/>
    <x v="76"/>
    <n v="4000.0000000000005"/>
    <s v="Budget"/>
    <x v="0"/>
    <s v="COSGS"/>
    <x v="4"/>
    <s v="COSTI"/>
    <m/>
    <s v="B.7)"/>
    <s v="7) per servizi"/>
    <x v="2"/>
  </r>
  <r>
    <x v="1"/>
    <x v="26"/>
    <x v="417"/>
    <x v="416"/>
    <n v="252.5"/>
    <s v="Budget"/>
    <x v="0"/>
    <s v="SERIN"/>
    <x v="6"/>
    <s v="PRD"/>
    <m/>
    <s v="B.7)"/>
    <s v="7) per servizi"/>
    <x v="3"/>
  </r>
  <r>
    <x v="1"/>
    <x v="27"/>
    <x v="417"/>
    <x v="416"/>
    <n v="252.5"/>
    <s v="Budget"/>
    <x v="0"/>
    <s v="SERIN"/>
    <x v="6"/>
    <s v="PRD"/>
    <m/>
    <s v="B.7)"/>
    <s v="7) per servizi"/>
    <x v="3"/>
  </r>
  <r>
    <x v="1"/>
    <x v="28"/>
    <x v="417"/>
    <x v="416"/>
    <n v="252.75"/>
    <s v="Budget"/>
    <x v="0"/>
    <s v="SERIN"/>
    <x v="6"/>
    <s v="PRD"/>
    <m/>
    <s v="B.7)"/>
    <s v="7) per servizi"/>
    <x v="3"/>
  </r>
  <r>
    <x v="1"/>
    <x v="29"/>
    <x v="417"/>
    <x v="416"/>
    <n v="1010"/>
    <s v="Budget"/>
    <x v="0"/>
    <s v="SERIN"/>
    <x v="6"/>
    <s v="PRD"/>
    <m/>
    <s v="B.7)"/>
    <s v="7) per servizi"/>
    <x v="3"/>
  </r>
  <r>
    <x v="1"/>
    <x v="30"/>
    <x v="417"/>
    <x v="416"/>
    <n v="1262.5"/>
    <s v="Budget"/>
    <x v="0"/>
    <s v="SERIN"/>
    <x v="6"/>
    <s v="PRD"/>
    <m/>
    <s v="B.7)"/>
    <s v="7) per servizi"/>
    <x v="3"/>
  </r>
  <r>
    <x v="1"/>
    <x v="31"/>
    <x v="417"/>
    <x v="416"/>
    <n v="1515"/>
    <s v="Budget"/>
    <x v="0"/>
    <s v="SERIN"/>
    <x v="6"/>
    <s v="PRD"/>
    <m/>
    <s v="B.7)"/>
    <s v="7) per servizi"/>
    <x v="3"/>
  </r>
  <r>
    <x v="1"/>
    <x v="32"/>
    <x v="417"/>
    <x v="416"/>
    <n v="1767.5"/>
    <s v="Budget"/>
    <x v="0"/>
    <s v="SERIN"/>
    <x v="6"/>
    <s v="PRD"/>
    <m/>
    <s v="B.7)"/>
    <s v="7) per servizi"/>
    <x v="3"/>
  </r>
  <r>
    <x v="1"/>
    <x v="33"/>
    <x v="417"/>
    <x v="416"/>
    <n v="2020"/>
    <s v="Budget"/>
    <x v="0"/>
    <s v="SERIN"/>
    <x v="6"/>
    <s v="PRD"/>
    <m/>
    <s v="B.7)"/>
    <s v="7) per servizi"/>
    <x v="3"/>
  </r>
  <r>
    <x v="1"/>
    <x v="34"/>
    <x v="417"/>
    <x v="416"/>
    <n v="2272.5"/>
    <s v="Budget"/>
    <x v="0"/>
    <s v="SERIN"/>
    <x v="6"/>
    <s v="PRD"/>
    <m/>
    <s v="B.7)"/>
    <s v="7) per servizi"/>
    <x v="3"/>
  </r>
  <r>
    <x v="1"/>
    <x v="35"/>
    <x v="417"/>
    <x v="416"/>
    <n v="2525"/>
    <s v="Budget"/>
    <x v="0"/>
    <s v="SERIN"/>
    <x v="6"/>
    <s v="PRD"/>
    <m/>
    <s v="B.7)"/>
    <s v="7) per servizi"/>
    <x v="3"/>
  </r>
  <r>
    <x v="1"/>
    <x v="36"/>
    <x v="417"/>
    <x v="416"/>
    <n v="2777.5"/>
    <s v="Budget"/>
    <x v="0"/>
    <s v="SERIN"/>
    <x v="6"/>
    <s v="PRD"/>
    <m/>
    <s v="B.7)"/>
    <s v="7) per servizi"/>
    <x v="3"/>
  </r>
  <r>
    <x v="1"/>
    <x v="37"/>
    <x v="417"/>
    <x v="416"/>
    <n v="3030"/>
    <s v="Budget"/>
    <x v="0"/>
    <s v="SERIN"/>
    <x v="6"/>
    <s v="PRD"/>
    <m/>
    <s v="B.7)"/>
    <s v="7) per servizi"/>
    <x v="3"/>
  </r>
  <r>
    <x v="1"/>
    <x v="27"/>
    <x v="180"/>
    <x v="457"/>
    <n v="4809.1434416666698"/>
    <s v="Budget"/>
    <x v="0"/>
    <s v="AMMST"/>
    <x v="24"/>
    <s v="AMM"/>
    <m/>
    <s v="B.10)"/>
    <s v="10) Ammortamenti e svalutazioni"/>
    <x v="7"/>
  </r>
  <r>
    <x v="1"/>
    <x v="26"/>
    <x v="180"/>
    <x v="180"/>
    <n v="395.4846"/>
    <s v="Budget"/>
    <x v="0"/>
    <s v="AMMST"/>
    <x v="24"/>
    <s v="AMM"/>
    <m/>
    <s v="B.10)"/>
    <s v="10) Ammortamenti e svalutazioni"/>
    <x v="7"/>
  </r>
  <r>
    <x v="1"/>
    <x v="26"/>
    <x v="87"/>
    <x v="87"/>
    <n v="244.75"/>
    <s v="Budget"/>
    <x v="0"/>
    <s v="SERST"/>
    <x v="8"/>
    <s v="COSTI"/>
    <m/>
    <s v="B.7)"/>
    <s v="7) per servizi"/>
    <x v="2"/>
  </r>
  <r>
    <x v="1"/>
    <x v="27"/>
    <x v="87"/>
    <x v="87"/>
    <n v="244.75"/>
    <s v="Budget"/>
    <x v="0"/>
    <s v="SERST"/>
    <x v="8"/>
    <s v="COSTI"/>
    <m/>
    <s v="B.7)"/>
    <s v="7) per servizi"/>
    <x v="2"/>
  </r>
  <r>
    <x v="1"/>
    <x v="28"/>
    <x v="87"/>
    <x v="87"/>
    <n v="244.75"/>
    <s v="Budget"/>
    <x v="0"/>
    <s v="SERST"/>
    <x v="8"/>
    <s v="COSTI"/>
    <m/>
    <s v="B.7)"/>
    <s v="7) per servizi"/>
    <x v="2"/>
  </r>
  <r>
    <x v="1"/>
    <x v="29"/>
    <x v="87"/>
    <x v="87"/>
    <n v="979"/>
    <s v="Budget"/>
    <x v="0"/>
    <s v="SERST"/>
    <x v="8"/>
    <s v="COSTI"/>
    <m/>
    <s v="B.7)"/>
    <s v="7) per servizi"/>
    <x v="2"/>
  </r>
  <r>
    <x v="1"/>
    <x v="30"/>
    <x v="87"/>
    <x v="87"/>
    <n v="1223.75"/>
    <s v="Budget"/>
    <x v="0"/>
    <s v="SERST"/>
    <x v="8"/>
    <s v="COSTI"/>
    <m/>
    <s v="B.7)"/>
    <s v="7) per servizi"/>
    <x v="2"/>
  </r>
  <r>
    <x v="1"/>
    <x v="31"/>
    <x v="87"/>
    <x v="87"/>
    <n v="1468.5"/>
    <s v="Budget"/>
    <x v="0"/>
    <s v="SERST"/>
    <x v="8"/>
    <s v="COSTI"/>
    <m/>
    <s v="B.7)"/>
    <s v="7) per servizi"/>
    <x v="2"/>
  </r>
  <r>
    <x v="1"/>
    <x v="32"/>
    <x v="87"/>
    <x v="87"/>
    <n v="1713.25"/>
    <s v="Budget"/>
    <x v="0"/>
    <s v="SERST"/>
    <x v="8"/>
    <s v="COSTI"/>
    <m/>
    <s v="B.7)"/>
    <s v="7) per servizi"/>
    <x v="2"/>
  </r>
  <r>
    <x v="1"/>
    <x v="33"/>
    <x v="87"/>
    <x v="87"/>
    <n v="1958"/>
    <s v="Budget"/>
    <x v="0"/>
    <s v="SERST"/>
    <x v="8"/>
    <s v="COSTI"/>
    <m/>
    <s v="B.7)"/>
    <s v="7) per servizi"/>
    <x v="2"/>
  </r>
  <r>
    <x v="1"/>
    <x v="34"/>
    <x v="87"/>
    <x v="87"/>
    <n v="2202.75"/>
    <s v="Budget"/>
    <x v="0"/>
    <s v="SERST"/>
    <x v="8"/>
    <s v="COSTI"/>
    <m/>
    <s v="B.7)"/>
    <s v="7) per servizi"/>
    <x v="2"/>
  </r>
  <r>
    <x v="1"/>
    <x v="35"/>
    <x v="87"/>
    <x v="87"/>
    <n v="2447.5"/>
    <s v="Budget"/>
    <x v="0"/>
    <s v="SERST"/>
    <x v="8"/>
    <s v="COSTI"/>
    <m/>
    <s v="B.7)"/>
    <s v="7) per servizi"/>
    <x v="2"/>
  </r>
  <r>
    <x v="1"/>
    <x v="36"/>
    <x v="87"/>
    <x v="87"/>
    <n v="2692.25"/>
    <s v="Budget"/>
    <x v="0"/>
    <s v="SERST"/>
    <x v="8"/>
    <s v="COSTI"/>
    <m/>
    <s v="B.7)"/>
    <s v="7) per servizi"/>
    <x v="2"/>
  </r>
  <r>
    <x v="1"/>
    <x v="37"/>
    <x v="87"/>
    <x v="87"/>
    <n v="2937"/>
    <s v="Budget"/>
    <x v="0"/>
    <s v="SERST"/>
    <x v="8"/>
    <s v="COSTI"/>
    <m/>
    <s v="B.7)"/>
    <s v="7) per servizi"/>
    <x v="2"/>
  </r>
  <r>
    <x v="1"/>
    <x v="28"/>
    <x v="454"/>
    <x v="457"/>
    <n v="4809.1434416666661"/>
    <s v="Budget"/>
    <x v="0"/>
    <s v="AMMST"/>
    <x v="24"/>
    <s v="AMM"/>
    <m/>
    <s v="B.10)"/>
    <s v="10) Ammortamenti e svalutazioni"/>
    <x v="7"/>
  </r>
  <r>
    <x v="1"/>
    <x v="29"/>
    <x v="454"/>
    <x v="457"/>
    <n v="19236.573766666665"/>
    <s v="Budget"/>
    <x v="0"/>
    <s v="AMMST"/>
    <x v="24"/>
    <s v="AMM"/>
    <m/>
    <s v="B.10)"/>
    <s v="10) Ammortamenti e svalutazioni"/>
    <x v="7"/>
  </r>
  <r>
    <x v="1"/>
    <x v="30"/>
    <x v="454"/>
    <x v="457"/>
    <n v="24045.717208333332"/>
    <s v="Budget"/>
    <x v="0"/>
    <s v="AMMST"/>
    <x v="24"/>
    <s v="AMM"/>
    <m/>
    <s v="B.10)"/>
    <s v="10) Ammortamenti e svalutazioni"/>
    <x v="7"/>
  </r>
  <r>
    <x v="1"/>
    <x v="31"/>
    <x v="454"/>
    <x v="457"/>
    <n v="28854.860649999999"/>
    <s v="Budget"/>
    <x v="0"/>
    <s v="AMMST"/>
    <x v="24"/>
    <s v="AMM"/>
    <m/>
    <s v="B.10)"/>
    <s v="10) Ammortamenti e svalutazioni"/>
    <x v="7"/>
  </r>
  <r>
    <x v="1"/>
    <x v="32"/>
    <x v="454"/>
    <x v="457"/>
    <n v="33664.004091666662"/>
    <s v="Budget"/>
    <x v="0"/>
    <s v="AMMST"/>
    <x v="24"/>
    <s v="AMM"/>
    <m/>
    <s v="B.10)"/>
    <s v="10) Ammortamenti e svalutazioni"/>
    <x v="7"/>
  </r>
  <r>
    <x v="1"/>
    <x v="33"/>
    <x v="454"/>
    <x v="457"/>
    <n v="38473.147533333329"/>
    <s v="Budget"/>
    <x v="0"/>
    <s v="AMMST"/>
    <x v="24"/>
    <s v="AMM"/>
    <m/>
    <s v="B.10)"/>
    <s v="10) Ammortamenti e svalutazioni"/>
    <x v="7"/>
  </r>
  <r>
    <x v="1"/>
    <x v="34"/>
    <x v="454"/>
    <x v="457"/>
    <n v="43282.290974999996"/>
    <s v="Budget"/>
    <x v="0"/>
    <s v="AMMST"/>
    <x v="24"/>
    <s v="AMM"/>
    <m/>
    <s v="B.10)"/>
    <s v="10) Ammortamenti e svalutazioni"/>
    <x v="7"/>
  </r>
  <r>
    <x v="1"/>
    <x v="35"/>
    <x v="454"/>
    <x v="457"/>
    <n v="48091.434416666663"/>
    <s v="Budget"/>
    <x v="0"/>
    <s v="AMMST"/>
    <x v="24"/>
    <s v="AMM"/>
    <m/>
    <s v="B.10)"/>
    <s v="10) Ammortamenti e svalutazioni"/>
    <x v="7"/>
  </r>
  <r>
    <x v="1"/>
    <x v="36"/>
    <x v="454"/>
    <x v="457"/>
    <n v="52900.57785833333"/>
    <s v="Budget"/>
    <x v="0"/>
    <s v="AMMST"/>
    <x v="24"/>
    <s v="AMM"/>
    <m/>
    <s v="B.10)"/>
    <s v="10) Ammortamenti e svalutazioni"/>
    <x v="7"/>
  </r>
  <r>
    <x v="1"/>
    <x v="37"/>
    <x v="454"/>
    <x v="457"/>
    <n v="57709.721299999997"/>
    <s v="Budget"/>
    <x v="0"/>
    <s v="AMMST"/>
    <x v="24"/>
    <s v="AMM"/>
    <m/>
    <s v="B.10)"/>
    <s v="10) Ammortamenti e svalutazioni"/>
    <x v="7"/>
  </r>
  <r>
    <x v="1"/>
    <x v="26"/>
    <x v="89"/>
    <x v="89"/>
    <n v="2543.9375"/>
    <s v="Budget"/>
    <x v="0"/>
    <s v="SERST"/>
    <x v="8"/>
    <s v="COSTI"/>
    <m/>
    <s v="B.7)"/>
    <s v="7) per servizi"/>
    <x v="2"/>
  </r>
  <r>
    <x v="1"/>
    <x v="27"/>
    <x v="89"/>
    <x v="89"/>
    <n v="2543.9375"/>
    <s v="Budget"/>
    <x v="0"/>
    <s v="SERST"/>
    <x v="8"/>
    <s v="COSTI"/>
    <m/>
    <s v="B.7)"/>
    <s v="7) per servizi"/>
    <x v="2"/>
  </r>
  <r>
    <x v="1"/>
    <x v="28"/>
    <x v="89"/>
    <x v="89"/>
    <n v="2543.9375"/>
    <s v="Budget"/>
    <x v="0"/>
    <s v="SERST"/>
    <x v="8"/>
    <s v="COSTI"/>
    <m/>
    <s v="B.7)"/>
    <s v="7) per servizi"/>
    <x v="2"/>
  </r>
  <r>
    <x v="1"/>
    <x v="29"/>
    <x v="89"/>
    <x v="89"/>
    <n v="10175.75"/>
    <s v="Budget"/>
    <x v="0"/>
    <s v="SERST"/>
    <x v="8"/>
    <s v="COSTI"/>
    <m/>
    <s v="B.7)"/>
    <s v="7) per servizi"/>
    <x v="2"/>
  </r>
  <r>
    <x v="1"/>
    <x v="30"/>
    <x v="89"/>
    <x v="89"/>
    <n v="12719.6875"/>
    <s v="Budget"/>
    <x v="0"/>
    <s v="SERST"/>
    <x v="8"/>
    <s v="COSTI"/>
    <m/>
    <s v="B.7)"/>
    <s v="7) per servizi"/>
    <x v="2"/>
  </r>
  <r>
    <x v="1"/>
    <x v="31"/>
    <x v="89"/>
    <x v="89"/>
    <n v="15263.625"/>
    <s v="Budget"/>
    <x v="0"/>
    <s v="SERST"/>
    <x v="8"/>
    <s v="COSTI"/>
    <m/>
    <s v="B.7)"/>
    <s v="7) per servizi"/>
    <x v="2"/>
  </r>
  <r>
    <x v="1"/>
    <x v="32"/>
    <x v="89"/>
    <x v="89"/>
    <n v="17807.5625"/>
    <s v="Budget"/>
    <x v="0"/>
    <s v="SERST"/>
    <x v="8"/>
    <s v="COSTI"/>
    <m/>
    <s v="B.7)"/>
    <s v="7) per servizi"/>
    <x v="2"/>
  </r>
  <r>
    <x v="1"/>
    <x v="33"/>
    <x v="89"/>
    <x v="89"/>
    <n v="20351.5"/>
    <s v="Budget"/>
    <x v="0"/>
    <s v="SERST"/>
    <x v="8"/>
    <s v="COSTI"/>
    <m/>
    <s v="B.7)"/>
    <s v="7) per servizi"/>
    <x v="2"/>
  </r>
  <r>
    <x v="1"/>
    <x v="34"/>
    <x v="89"/>
    <x v="89"/>
    <n v="22895.4375"/>
    <s v="Budget"/>
    <x v="0"/>
    <s v="SERST"/>
    <x v="8"/>
    <s v="COSTI"/>
    <m/>
    <s v="B.7)"/>
    <s v="7) per servizi"/>
    <x v="2"/>
  </r>
  <r>
    <x v="1"/>
    <x v="35"/>
    <x v="89"/>
    <x v="89"/>
    <n v="25439.375"/>
    <s v="Budget"/>
    <x v="0"/>
    <s v="SERST"/>
    <x v="8"/>
    <s v="COSTI"/>
    <m/>
    <s v="B.7)"/>
    <s v="7) per servizi"/>
    <x v="2"/>
  </r>
  <r>
    <x v="1"/>
    <x v="36"/>
    <x v="89"/>
    <x v="89"/>
    <n v="27983.3125"/>
    <s v="Budget"/>
    <x v="0"/>
    <s v="SERST"/>
    <x v="8"/>
    <s v="COSTI"/>
    <m/>
    <s v="B.7)"/>
    <s v="7) per servizi"/>
    <x v="2"/>
  </r>
  <r>
    <x v="1"/>
    <x v="37"/>
    <x v="89"/>
    <x v="89"/>
    <n v="30527.25"/>
    <s v="Budget"/>
    <x v="0"/>
    <s v="SERST"/>
    <x v="8"/>
    <s v="COSTI"/>
    <m/>
    <s v="B.7)"/>
    <s v="7) per servizi"/>
    <x v="2"/>
  </r>
  <r>
    <x v="1"/>
    <x v="27"/>
    <x v="186"/>
    <x v="458"/>
    <n v="4818.4331249999996"/>
    <s v="Budget"/>
    <x v="0"/>
    <s v="AMMIN"/>
    <x v="26"/>
    <s v="AMM"/>
    <m/>
    <s v="B.10)"/>
    <s v="10) Ammortamenti e svalutazioni"/>
    <x v="7"/>
  </r>
  <r>
    <x v="1"/>
    <x v="26"/>
    <x v="186"/>
    <x v="186"/>
    <n v="2236.0154166666666"/>
    <s v="Budget"/>
    <x v="0"/>
    <s v="AMMIN"/>
    <x v="26"/>
    <s v="AMM"/>
    <m/>
    <s v="B.10)"/>
    <s v="10) Ammortamenti e svalutazioni"/>
    <x v="7"/>
  </r>
  <r>
    <x v="1"/>
    <x v="28"/>
    <x v="455"/>
    <x v="458"/>
    <n v="4818.4331249999996"/>
    <s v="Budget"/>
    <x v="0"/>
    <s v="AMMIN"/>
    <x v="26"/>
    <s v="AMM"/>
    <m/>
    <s v="B.10)"/>
    <s v="10) Ammortamenti e svalutazioni"/>
    <x v="7"/>
  </r>
  <r>
    <x v="1"/>
    <x v="29"/>
    <x v="455"/>
    <x v="458"/>
    <n v="19273.732499999998"/>
    <s v="Budget"/>
    <x v="0"/>
    <s v="AMMIN"/>
    <x v="26"/>
    <s v="AMM"/>
    <m/>
    <s v="B.10)"/>
    <s v="10) Ammortamenti e svalutazioni"/>
    <x v="7"/>
  </r>
  <r>
    <x v="1"/>
    <x v="30"/>
    <x v="455"/>
    <x v="458"/>
    <n v="24092.165624999998"/>
    <s v="Budget"/>
    <x v="0"/>
    <s v="AMMIN"/>
    <x v="26"/>
    <s v="AMM"/>
    <m/>
    <s v="B.10)"/>
    <s v="10) Ammortamenti e svalutazioni"/>
    <x v="7"/>
  </r>
  <r>
    <x v="1"/>
    <x v="31"/>
    <x v="455"/>
    <x v="458"/>
    <n v="28910.598749999997"/>
    <s v="Budget"/>
    <x v="0"/>
    <s v="AMMIN"/>
    <x v="26"/>
    <s v="AMM"/>
    <m/>
    <s v="B.10)"/>
    <s v="10) Ammortamenti e svalutazioni"/>
    <x v="7"/>
  </r>
  <r>
    <x v="1"/>
    <x v="32"/>
    <x v="455"/>
    <x v="458"/>
    <n v="33729.031875000001"/>
    <s v="Budget"/>
    <x v="0"/>
    <s v="AMMIN"/>
    <x v="26"/>
    <s v="AMM"/>
    <m/>
    <s v="B.10)"/>
    <s v="10) Ammortamenti e svalutazioni"/>
    <x v="7"/>
  </r>
  <r>
    <x v="1"/>
    <x v="33"/>
    <x v="455"/>
    <x v="458"/>
    <n v="38547.464999999997"/>
    <s v="Budget"/>
    <x v="0"/>
    <s v="AMMIN"/>
    <x v="26"/>
    <s v="AMM"/>
    <m/>
    <s v="B.10)"/>
    <s v="10) Ammortamenti e svalutazioni"/>
    <x v="7"/>
  </r>
  <r>
    <x v="1"/>
    <x v="34"/>
    <x v="455"/>
    <x v="458"/>
    <n v="43365.898124999992"/>
    <s v="Budget"/>
    <x v="0"/>
    <s v="AMMIN"/>
    <x v="26"/>
    <s v="AMM"/>
    <m/>
    <s v="B.10)"/>
    <s v="10) Ammortamenti e svalutazioni"/>
    <x v="7"/>
  </r>
  <r>
    <x v="1"/>
    <x v="35"/>
    <x v="455"/>
    <x v="458"/>
    <n v="48184.331249999988"/>
    <s v="Budget"/>
    <x v="0"/>
    <s v="AMMIN"/>
    <x v="26"/>
    <s v="AMM"/>
    <m/>
    <s v="B.10)"/>
    <s v="10) Ammortamenti e svalutazioni"/>
    <x v="7"/>
  </r>
  <r>
    <x v="1"/>
    <x v="36"/>
    <x v="455"/>
    <x v="458"/>
    <n v="53002.764374999984"/>
    <s v="Budget"/>
    <x v="0"/>
    <s v="AMMIN"/>
    <x v="26"/>
    <s v="AMM"/>
    <m/>
    <s v="B.10)"/>
    <s v="10) Ammortamenti e svalutazioni"/>
    <x v="7"/>
  </r>
  <r>
    <x v="1"/>
    <x v="37"/>
    <x v="455"/>
    <x v="458"/>
    <n v="57821.19749999998"/>
    <s v="Budget"/>
    <x v="0"/>
    <s v="AMMIN"/>
    <x v="26"/>
    <s v="AMM"/>
    <m/>
    <s v="B.10)"/>
    <s v="10) Ammortamenti e svalutazioni"/>
    <x v="7"/>
  </r>
  <r>
    <x v="1"/>
    <x v="26"/>
    <x v="182"/>
    <x v="182"/>
    <n v="2519.9177083333329"/>
    <s v="Budget"/>
    <x v="0"/>
    <s v="AMMIN"/>
    <x v="26"/>
    <s v="AMM"/>
    <m/>
    <s v="B.10)"/>
    <s v="10) Ammortamenti e svalutazioni"/>
    <x v="7"/>
  </r>
  <r>
    <x v="1"/>
    <x v="26"/>
    <x v="184"/>
    <x v="184"/>
    <n v="935.03599999999972"/>
    <s v="Budget"/>
    <x v="0"/>
    <s v="AMMST"/>
    <x v="24"/>
    <s v="AMM"/>
    <m/>
    <s v="B.10)"/>
    <s v="10) Ammortamenti e svalutazioni"/>
    <x v="7"/>
  </r>
  <r>
    <x v="1"/>
    <x v="26"/>
    <x v="190"/>
    <x v="190"/>
    <n v="2312.7560416666665"/>
    <s v="Budget"/>
    <x v="0"/>
    <s v="AMMST"/>
    <x v="24"/>
    <s v="AMM"/>
    <m/>
    <s v="B.10)"/>
    <s v="10) Ammortamenti e svalutazioni"/>
    <x v="7"/>
  </r>
  <r>
    <x v="1"/>
    <x v="26"/>
    <x v="192"/>
    <x v="192"/>
    <n v="106.96163333333332"/>
    <s v="Budget"/>
    <x v="0"/>
    <s v="AMMST"/>
    <x v="24"/>
    <s v="AMM"/>
    <m/>
    <s v="B.10)"/>
    <s v="10) Ammortamenti e svalutazioni"/>
    <x v="7"/>
  </r>
  <r>
    <x v="1"/>
    <x v="26"/>
    <x v="176"/>
    <x v="176"/>
    <n v="808.90516666666679"/>
    <s v="Budget"/>
    <x v="0"/>
    <s v="AMMST"/>
    <x v="24"/>
    <s v="AMM"/>
    <m/>
    <s v="B.10)"/>
    <s v="10) Ammortamenti e svalutazioni"/>
    <x v="7"/>
  </r>
  <r>
    <x v="1"/>
    <x v="26"/>
    <x v="225"/>
    <x v="225"/>
    <n v="0"/>
    <s v="Budget"/>
    <x v="0"/>
    <s v="COSGS"/>
    <x v="4"/>
    <s v="COSTI"/>
    <m/>
    <s v="B.14)"/>
    <s v="14) oneri diversi di gestione"/>
    <x v="2"/>
  </r>
  <r>
    <x v="1"/>
    <x v="27"/>
    <x v="225"/>
    <x v="225"/>
    <n v="0"/>
    <s v="Budget"/>
    <x v="0"/>
    <s v="COSGS"/>
    <x v="4"/>
    <s v="COSTI"/>
    <m/>
    <s v="B.14)"/>
    <s v="14) oneri diversi di gestione"/>
    <x v="2"/>
  </r>
  <r>
    <x v="1"/>
    <x v="28"/>
    <x v="225"/>
    <x v="225"/>
    <n v="0"/>
    <s v="Budget"/>
    <x v="0"/>
    <s v="COSGS"/>
    <x v="4"/>
    <s v="COSTI"/>
    <m/>
    <s v="B.14)"/>
    <s v="14) oneri diversi di gestione"/>
    <x v="2"/>
  </r>
  <r>
    <x v="1"/>
    <x v="29"/>
    <x v="225"/>
    <x v="225"/>
    <n v="0"/>
    <s v="Budget"/>
    <x v="0"/>
    <s v="COSGS"/>
    <x v="4"/>
    <s v="COSTI"/>
    <m/>
    <s v="B.14)"/>
    <s v="14) oneri diversi di gestione"/>
    <x v="2"/>
  </r>
  <r>
    <x v="1"/>
    <x v="30"/>
    <x v="225"/>
    <x v="225"/>
    <n v="0"/>
    <s v="Budget"/>
    <x v="0"/>
    <s v="COSGS"/>
    <x v="4"/>
    <s v="COSTI"/>
    <m/>
    <s v="B.14)"/>
    <s v="14) oneri diversi di gestione"/>
    <x v="2"/>
  </r>
  <r>
    <x v="1"/>
    <x v="31"/>
    <x v="225"/>
    <x v="225"/>
    <n v="0"/>
    <s v="Budget"/>
    <x v="0"/>
    <s v="COSGS"/>
    <x v="4"/>
    <s v="COSTI"/>
    <m/>
    <s v="B.14)"/>
    <s v="14) oneri diversi di gestione"/>
    <x v="2"/>
  </r>
  <r>
    <x v="1"/>
    <x v="32"/>
    <x v="225"/>
    <x v="225"/>
    <n v="0"/>
    <s v="Budget"/>
    <x v="0"/>
    <s v="COSGS"/>
    <x v="4"/>
    <s v="COSTI"/>
    <m/>
    <s v="B.14)"/>
    <s v="14) oneri diversi di gestione"/>
    <x v="2"/>
  </r>
  <r>
    <x v="1"/>
    <x v="33"/>
    <x v="225"/>
    <x v="225"/>
    <n v="0"/>
    <s v="Budget"/>
    <x v="0"/>
    <s v="COSGS"/>
    <x v="4"/>
    <s v="COSTI"/>
    <m/>
    <s v="B.14)"/>
    <s v="14) oneri diversi di gestione"/>
    <x v="2"/>
  </r>
  <r>
    <x v="1"/>
    <x v="34"/>
    <x v="225"/>
    <x v="225"/>
    <n v="0"/>
    <s v="Budget"/>
    <x v="0"/>
    <s v="COSGS"/>
    <x v="4"/>
    <s v="COSTI"/>
    <m/>
    <s v="B.14)"/>
    <s v="14) oneri diversi di gestione"/>
    <x v="2"/>
  </r>
  <r>
    <x v="1"/>
    <x v="35"/>
    <x v="225"/>
    <x v="225"/>
    <n v="0"/>
    <s v="Budget"/>
    <x v="0"/>
    <s v="COSGS"/>
    <x v="4"/>
    <s v="COSTI"/>
    <m/>
    <s v="B.14)"/>
    <s v="14) oneri diversi di gestione"/>
    <x v="2"/>
  </r>
  <r>
    <x v="1"/>
    <x v="36"/>
    <x v="225"/>
    <x v="225"/>
    <n v="0"/>
    <s v="Budget"/>
    <x v="0"/>
    <s v="COSGS"/>
    <x v="4"/>
    <s v="COSTI"/>
    <m/>
    <s v="B.14)"/>
    <s v="14) oneri diversi di gestione"/>
    <x v="2"/>
  </r>
  <r>
    <x v="1"/>
    <x v="37"/>
    <x v="225"/>
    <x v="225"/>
    <n v="0"/>
    <s v="Budget"/>
    <x v="0"/>
    <s v="COSGS"/>
    <x v="4"/>
    <s v="COSTI"/>
    <m/>
    <s v="B.14)"/>
    <s v="14) oneri diversi di gestione"/>
    <x v="2"/>
  </r>
  <r>
    <x v="1"/>
    <x v="26"/>
    <x v="135"/>
    <x v="135"/>
    <n v="0"/>
    <s v="Budget"/>
    <x v="0"/>
    <s v="COSGS"/>
    <x v="4"/>
    <s v="COSTI"/>
    <m/>
    <s v="B.7)"/>
    <s v="7) per servizi"/>
    <x v="2"/>
  </r>
  <r>
    <x v="1"/>
    <x v="27"/>
    <x v="135"/>
    <x v="135"/>
    <n v="0"/>
    <s v="Budget"/>
    <x v="0"/>
    <s v="COSGS"/>
    <x v="4"/>
    <s v="COSTI"/>
    <m/>
    <s v="B.7)"/>
    <s v="7) per servizi"/>
    <x v="2"/>
  </r>
  <r>
    <x v="1"/>
    <x v="28"/>
    <x v="135"/>
    <x v="135"/>
    <n v="0"/>
    <s v="Budget"/>
    <x v="0"/>
    <s v="COSGS"/>
    <x v="4"/>
    <s v="COSTI"/>
    <m/>
    <s v="B.7)"/>
    <s v="7) per servizi"/>
    <x v="2"/>
  </r>
  <r>
    <x v="1"/>
    <x v="29"/>
    <x v="135"/>
    <x v="135"/>
    <n v="0"/>
    <s v="Budget"/>
    <x v="0"/>
    <s v="COSGS"/>
    <x v="4"/>
    <s v="COSTI"/>
    <m/>
    <s v="B.7)"/>
    <s v="7) per servizi"/>
    <x v="2"/>
  </r>
  <r>
    <x v="1"/>
    <x v="30"/>
    <x v="135"/>
    <x v="135"/>
    <n v="0"/>
    <s v="Budget"/>
    <x v="0"/>
    <s v="COSGS"/>
    <x v="4"/>
    <s v="COSTI"/>
    <m/>
    <s v="B.7)"/>
    <s v="7) per servizi"/>
    <x v="2"/>
  </r>
  <r>
    <x v="1"/>
    <x v="31"/>
    <x v="135"/>
    <x v="135"/>
    <n v="0"/>
    <s v="Budget"/>
    <x v="0"/>
    <s v="COSGS"/>
    <x v="4"/>
    <s v="COSTI"/>
    <m/>
    <s v="B.7)"/>
    <s v="7) per servizi"/>
    <x v="2"/>
  </r>
  <r>
    <x v="1"/>
    <x v="32"/>
    <x v="135"/>
    <x v="135"/>
    <n v="0"/>
    <s v="Budget"/>
    <x v="0"/>
    <s v="COSGS"/>
    <x v="4"/>
    <s v="COSTI"/>
    <m/>
    <s v="B.7)"/>
    <s v="7) per servizi"/>
    <x v="2"/>
  </r>
  <r>
    <x v="1"/>
    <x v="33"/>
    <x v="135"/>
    <x v="135"/>
    <n v="0"/>
    <s v="Budget"/>
    <x v="0"/>
    <s v="COSGS"/>
    <x v="4"/>
    <s v="COSTI"/>
    <m/>
    <s v="B.7)"/>
    <s v="7) per servizi"/>
    <x v="2"/>
  </r>
  <r>
    <x v="1"/>
    <x v="34"/>
    <x v="135"/>
    <x v="135"/>
    <n v="0"/>
    <s v="Budget"/>
    <x v="0"/>
    <s v="COSGS"/>
    <x v="4"/>
    <s v="COSTI"/>
    <m/>
    <s v="B.7)"/>
    <s v="7) per servizi"/>
    <x v="2"/>
  </r>
  <r>
    <x v="1"/>
    <x v="35"/>
    <x v="135"/>
    <x v="135"/>
    <n v="0"/>
    <s v="Budget"/>
    <x v="0"/>
    <s v="COSGS"/>
    <x v="4"/>
    <s v="COSTI"/>
    <m/>
    <s v="B.7)"/>
    <s v="7) per servizi"/>
    <x v="2"/>
  </r>
  <r>
    <x v="1"/>
    <x v="36"/>
    <x v="135"/>
    <x v="135"/>
    <n v="0"/>
    <s v="Budget"/>
    <x v="0"/>
    <s v="COSGS"/>
    <x v="4"/>
    <s v="COSTI"/>
    <m/>
    <s v="B.7)"/>
    <s v="7) per servizi"/>
    <x v="2"/>
  </r>
  <r>
    <x v="1"/>
    <x v="37"/>
    <x v="135"/>
    <x v="135"/>
    <n v="0"/>
    <s v="Budget"/>
    <x v="0"/>
    <s v="COSGS"/>
    <x v="4"/>
    <s v="COSTI"/>
    <m/>
    <s v="B.7)"/>
    <s v="7) per servizi"/>
    <x v="2"/>
  </r>
  <r>
    <x v="1"/>
    <x v="26"/>
    <x v="396"/>
    <x v="395"/>
    <n v="214.25"/>
    <s v="Budget"/>
    <x v="0"/>
    <s v="SERST"/>
    <x v="8"/>
    <s v="COSTI"/>
    <m/>
    <s v="B.7)"/>
    <s v="7) per servizi"/>
    <x v="2"/>
  </r>
  <r>
    <x v="1"/>
    <x v="27"/>
    <x v="396"/>
    <x v="395"/>
    <n v="214.25"/>
    <s v="Budget"/>
    <x v="0"/>
    <s v="SERST"/>
    <x v="8"/>
    <s v="COSTI"/>
    <m/>
    <s v="B.7)"/>
    <s v="7) per servizi"/>
    <x v="2"/>
  </r>
  <r>
    <x v="1"/>
    <x v="26"/>
    <x v="221"/>
    <x v="221"/>
    <n v="41.666666666666664"/>
    <s v="Budget"/>
    <x v="0"/>
    <s v="COSGS"/>
    <x v="4"/>
    <s v="COSTI"/>
    <m/>
    <s v="B.14)"/>
    <s v="14) oneri diversi di gestione"/>
    <x v="4"/>
  </r>
  <r>
    <x v="1"/>
    <x v="27"/>
    <x v="221"/>
    <x v="221"/>
    <n v="41.666666666666664"/>
    <s v="Budget"/>
    <x v="0"/>
    <s v="COSGS"/>
    <x v="4"/>
    <s v="COSTI"/>
    <m/>
    <s v="B.14)"/>
    <s v="14) oneri diversi di gestione"/>
    <x v="4"/>
  </r>
  <r>
    <x v="1"/>
    <x v="28"/>
    <x v="221"/>
    <x v="221"/>
    <n v="41.666666666666664"/>
    <s v="Budget"/>
    <x v="0"/>
    <s v="COSGS"/>
    <x v="4"/>
    <s v="COSTI"/>
    <m/>
    <s v="B.14)"/>
    <s v="14) oneri diversi di gestione"/>
    <x v="4"/>
  </r>
  <r>
    <x v="1"/>
    <x v="29"/>
    <x v="221"/>
    <x v="221"/>
    <n v="166.66666666666666"/>
    <s v="Budget"/>
    <x v="0"/>
    <s v="COSGS"/>
    <x v="4"/>
    <s v="COSTI"/>
    <m/>
    <s v="B.14)"/>
    <s v="14) oneri diversi di gestione"/>
    <x v="4"/>
  </r>
  <r>
    <x v="1"/>
    <x v="30"/>
    <x v="221"/>
    <x v="221"/>
    <n v="208.33333333333331"/>
    <s v="Budget"/>
    <x v="0"/>
    <s v="COSGS"/>
    <x v="4"/>
    <s v="COSTI"/>
    <m/>
    <s v="B.14)"/>
    <s v="14) oneri diversi di gestione"/>
    <x v="4"/>
  </r>
  <r>
    <x v="1"/>
    <x v="31"/>
    <x v="221"/>
    <x v="221"/>
    <n v="249.99999999999997"/>
    <s v="Budget"/>
    <x v="0"/>
    <s v="COSGS"/>
    <x v="4"/>
    <s v="COSTI"/>
    <m/>
    <s v="B.14)"/>
    <s v="14) oneri diversi di gestione"/>
    <x v="4"/>
  </r>
  <r>
    <x v="1"/>
    <x v="32"/>
    <x v="221"/>
    <x v="221"/>
    <n v="291.66666666666663"/>
    <s v="Budget"/>
    <x v="0"/>
    <s v="COSGS"/>
    <x v="4"/>
    <s v="COSTI"/>
    <m/>
    <s v="B.14)"/>
    <s v="14) oneri diversi di gestione"/>
    <x v="4"/>
  </r>
  <r>
    <x v="1"/>
    <x v="33"/>
    <x v="221"/>
    <x v="221"/>
    <n v="333.33333333333331"/>
    <s v="Budget"/>
    <x v="0"/>
    <s v="COSGS"/>
    <x v="4"/>
    <s v="COSTI"/>
    <m/>
    <s v="B.14)"/>
    <s v="14) oneri diversi di gestione"/>
    <x v="4"/>
  </r>
  <r>
    <x v="1"/>
    <x v="34"/>
    <x v="221"/>
    <x v="221"/>
    <n v="375"/>
    <s v="Budget"/>
    <x v="0"/>
    <s v="COSGS"/>
    <x v="4"/>
    <s v="COSTI"/>
    <m/>
    <s v="B.14)"/>
    <s v="14) oneri diversi di gestione"/>
    <x v="4"/>
  </r>
  <r>
    <x v="1"/>
    <x v="35"/>
    <x v="221"/>
    <x v="221"/>
    <n v="416.66666666666669"/>
    <s v="Budget"/>
    <x v="0"/>
    <s v="COSGS"/>
    <x v="4"/>
    <s v="COSTI"/>
    <m/>
    <s v="B.14)"/>
    <s v="14) oneri diversi di gestione"/>
    <x v="4"/>
  </r>
  <r>
    <x v="1"/>
    <x v="36"/>
    <x v="221"/>
    <x v="221"/>
    <n v="458.33333333333337"/>
    <s v="Budget"/>
    <x v="0"/>
    <s v="COSGS"/>
    <x v="4"/>
    <s v="COSTI"/>
    <m/>
    <s v="B.14)"/>
    <s v="14) oneri diversi di gestione"/>
    <x v="4"/>
  </r>
  <r>
    <x v="1"/>
    <x v="37"/>
    <x v="221"/>
    <x v="221"/>
    <n v="500.00000000000006"/>
    <s v="Budget"/>
    <x v="0"/>
    <s v="COSGS"/>
    <x v="4"/>
    <s v="COSTI"/>
    <m/>
    <s v="B.14)"/>
    <s v="14) oneri diversi di gestione"/>
    <x v="4"/>
  </r>
  <r>
    <x v="1"/>
    <x v="28"/>
    <x v="396"/>
    <x v="395"/>
    <n v="214.25"/>
    <s v="Budget"/>
    <x v="0"/>
    <s v="SERST"/>
    <x v="8"/>
    <s v="COSTI"/>
    <m/>
    <s v="B.7)"/>
    <s v="7) per servizi"/>
    <x v="2"/>
  </r>
  <r>
    <x v="1"/>
    <x v="29"/>
    <x v="396"/>
    <x v="395"/>
    <n v="857"/>
    <s v="Budget"/>
    <x v="0"/>
    <s v="SERST"/>
    <x v="8"/>
    <s v="COSTI"/>
    <m/>
    <s v="B.7)"/>
    <s v="7) per servizi"/>
    <x v="2"/>
  </r>
  <r>
    <x v="1"/>
    <x v="30"/>
    <x v="396"/>
    <x v="395"/>
    <n v="1071.25"/>
    <s v="Budget"/>
    <x v="0"/>
    <s v="SERST"/>
    <x v="8"/>
    <s v="COSTI"/>
    <m/>
    <s v="B.7)"/>
    <s v="7) per servizi"/>
    <x v="2"/>
  </r>
  <r>
    <x v="1"/>
    <x v="31"/>
    <x v="396"/>
    <x v="395"/>
    <n v="1285.5"/>
    <s v="Budget"/>
    <x v="0"/>
    <s v="SERST"/>
    <x v="8"/>
    <s v="COSTI"/>
    <m/>
    <s v="B.7)"/>
    <s v="7) per servizi"/>
    <x v="2"/>
  </r>
  <r>
    <x v="1"/>
    <x v="32"/>
    <x v="396"/>
    <x v="395"/>
    <n v="1499.75"/>
    <s v="Budget"/>
    <x v="0"/>
    <s v="SERST"/>
    <x v="8"/>
    <s v="COSTI"/>
    <m/>
    <s v="B.7)"/>
    <s v="7) per servizi"/>
    <x v="2"/>
  </r>
  <r>
    <x v="1"/>
    <x v="33"/>
    <x v="396"/>
    <x v="395"/>
    <n v="1714"/>
    <s v="Budget"/>
    <x v="0"/>
    <s v="SERST"/>
    <x v="8"/>
    <s v="COSTI"/>
    <m/>
    <s v="B.7)"/>
    <s v="7) per servizi"/>
    <x v="2"/>
  </r>
  <r>
    <x v="1"/>
    <x v="34"/>
    <x v="396"/>
    <x v="395"/>
    <n v="1928.25"/>
    <s v="Budget"/>
    <x v="0"/>
    <s v="SERST"/>
    <x v="8"/>
    <s v="COSTI"/>
    <m/>
    <s v="B.7)"/>
    <s v="7) per servizi"/>
    <x v="2"/>
  </r>
  <r>
    <x v="1"/>
    <x v="35"/>
    <x v="396"/>
    <x v="395"/>
    <n v="2142.5"/>
    <s v="Budget"/>
    <x v="0"/>
    <s v="SERST"/>
    <x v="8"/>
    <s v="COSTI"/>
    <m/>
    <s v="B.7)"/>
    <s v="7) per servizi"/>
    <x v="2"/>
  </r>
  <r>
    <x v="1"/>
    <x v="36"/>
    <x v="396"/>
    <x v="395"/>
    <n v="2356.75"/>
    <s v="Budget"/>
    <x v="0"/>
    <s v="SERST"/>
    <x v="8"/>
    <s v="COSTI"/>
    <m/>
    <s v="B.7)"/>
    <s v="7) per servizi"/>
    <x v="2"/>
  </r>
  <r>
    <x v="1"/>
    <x v="37"/>
    <x v="396"/>
    <x v="395"/>
    <n v="2571"/>
    <s v="Budget"/>
    <x v="0"/>
    <s v="SERST"/>
    <x v="8"/>
    <s v="COSTI"/>
    <m/>
    <s v="B.7)"/>
    <s v="7) per servizi"/>
    <x v="2"/>
  </r>
  <r>
    <x v="1"/>
    <x v="26"/>
    <x v="63"/>
    <x v="63"/>
    <n v="0"/>
    <s v="Budget"/>
    <x v="0"/>
    <s v="SERST"/>
    <x v="8"/>
    <s v="COSTI"/>
    <m/>
    <s v="B.7)"/>
    <s v="7) per servizi"/>
    <x v="2"/>
  </r>
  <r>
    <x v="1"/>
    <x v="27"/>
    <x v="63"/>
    <x v="63"/>
    <n v="0"/>
    <s v="Budget"/>
    <x v="0"/>
    <s v="SERST"/>
    <x v="8"/>
    <s v="COSTI"/>
    <m/>
    <s v="B.7)"/>
    <s v="7) per servizi"/>
    <x v="2"/>
  </r>
  <r>
    <x v="1"/>
    <x v="28"/>
    <x v="63"/>
    <x v="63"/>
    <n v="0"/>
    <s v="Budget"/>
    <x v="0"/>
    <s v="SERST"/>
    <x v="8"/>
    <s v="COSTI"/>
    <m/>
    <s v="B.7)"/>
    <s v="7) per servizi"/>
    <x v="2"/>
  </r>
  <r>
    <x v="1"/>
    <x v="29"/>
    <x v="63"/>
    <x v="63"/>
    <n v="0"/>
    <s v="Budget"/>
    <x v="0"/>
    <s v="SERST"/>
    <x v="8"/>
    <s v="COSTI"/>
    <m/>
    <s v="B.7)"/>
    <s v="7) per servizi"/>
    <x v="2"/>
  </r>
  <r>
    <x v="1"/>
    <x v="30"/>
    <x v="63"/>
    <x v="63"/>
    <n v="0"/>
    <s v="Budget"/>
    <x v="0"/>
    <s v="SERST"/>
    <x v="8"/>
    <s v="COSTI"/>
    <m/>
    <s v="B.7)"/>
    <s v="7) per servizi"/>
    <x v="2"/>
  </r>
  <r>
    <x v="1"/>
    <x v="31"/>
    <x v="63"/>
    <x v="63"/>
    <n v="0"/>
    <s v="Budget"/>
    <x v="0"/>
    <s v="SERST"/>
    <x v="8"/>
    <s v="COSTI"/>
    <m/>
    <s v="B.7)"/>
    <s v="7) per servizi"/>
    <x v="2"/>
  </r>
  <r>
    <x v="1"/>
    <x v="32"/>
    <x v="63"/>
    <x v="63"/>
    <n v="0"/>
    <s v="Budget"/>
    <x v="0"/>
    <s v="SERST"/>
    <x v="8"/>
    <s v="COSTI"/>
    <m/>
    <s v="B.7)"/>
    <s v="7) per servizi"/>
    <x v="2"/>
  </r>
  <r>
    <x v="1"/>
    <x v="33"/>
    <x v="63"/>
    <x v="63"/>
    <n v="0"/>
    <s v="Budget"/>
    <x v="0"/>
    <s v="SERST"/>
    <x v="8"/>
    <s v="COSTI"/>
    <m/>
    <s v="B.7)"/>
    <s v="7) per servizi"/>
    <x v="2"/>
  </r>
  <r>
    <x v="1"/>
    <x v="34"/>
    <x v="63"/>
    <x v="63"/>
    <n v="0"/>
    <s v="Budget"/>
    <x v="0"/>
    <s v="SERST"/>
    <x v="8"/>
    <s v="COSTI"/>
    <m/>
    <s v="B.7)"/>
    <s v="7) per servizi"/>
    <x v="2"/>
  </r>
  <r>
    <x v="1"/>
    <x v="35"/>
    <x v="63"/>
    <x v="63"/>
    <n v="0"/>
    <s v="Budget"/>
    <x v="0"/>
    <s v="SERST"/>
    <x v="8"/>
    <s v="COSTI"/>
    <m/>
    <s v="B.7)"/>
    <s v="7) per servizi"/>
    <x v="2"/>
  </r>
  <r>
    <x v="1"/>
    <x v="36"/>
    <x v="63"/>
    <x v="63"/>
    <n v="0"/>
    <s v="Budget"/>
    <x v="0"/>
    <s v="SERST"/>
    <x v="8"/>
    <s v="COSTI"/>
    <m/>
    <s v="B.7)"/>
    <s v="7) per servizi"/>
    <x v="2"/>
  </r>
  <r>
    <x v="1"/>
    <x v="37"/>
    <x v="63"/>
    <x v="63"/>
    <n v="0"/>
    <s v="Budget"/>
    <x v="0"/>
    <s v="SERST"/>
    <x v="8"/>
    <s v="COSTI"/>
    <m/>
    <s v="B.7)"/>
    <s v="7) per servizi"/>
    <x v="2"/>
  </r>
  <r>
    <x v="1"/>
    <x v="26"/>
    <x v="291"/>
    <x v="291"/>
    <n v="0"/>
    <s v="Budget"/>
    <x v="0"/>
    <s v="SERST"/>
    <x v="8"/>
    <s v="COSTI"/>
    <m/>
    <s v="B.7)"/>
    <s v="7) per servizi"/>
    <x v="6"/>
  </r>
  <r>
    <x v="1"/>
    <x v="27"/>
    <x v="291"/>
    <x v="291"/>
    <n v="0"/>
    <s v="Budget"/>
    <x v="0"/>
    <s v="SERST"/>
    <x v="8"/>
    <s v="COSTI"/>
    <m/>
    <s v="B.7)"/>
    <s v="7) per servizi"/>
    <x v="6"/>
  </r>
  <r>
    <x v="1"/>
    <x v="28"/>
    <x v="291"/>
    <x v="291"/>
    <n v="0"/>
    <s v="Budget"/>
    <x v="0"/>
    <s v="SERST"/>
    <x v="8"/>
    <s v="COSTI"/>
    <m/>
    <s v="B.7)"/>
    <s v="7) per servizi"/>
    <x v="6"/>
  </r>
  <r>
    <x v="1"/>
    <x v="29"/>
    <x v="291"/>
    <x v="291"/>
    <n v="0"/>
    <s v="Budget"/>
    <x v="0"/>
    <s v="SERST"/>
    <x v="8"/>
    <s v="COSTI"/>
    <m/>
    <s v="B.7)"/>
    <s v="7) per servizi"/>
    <x v="6"/>
  </r>
  <r>
    <x v="1"/>
    <x v="30"/>
    <x v="291"/>
    <x v="291"/>
    <n v="0"/>
    <s v="Budget"/>
    <x v="0"/>
    <s v="SERST"/>
    <x v="8"/>
    <s v="COSTI"/>
    <m/>
    <s v="B.7)"/>
    <s v="7) per servizi"/>
    <x v="6"/>
  </r>
  <r>
    <x v="1"/>
    <x v="31"/>
    <x v="291"/>
    <x v="291"/>
    <n v="0"/>
    <s v="Budget"/>
    <x v="0"/>
    <s v="SERST"/>
    <x v="8"/>
    <s v="COSTI"/>
    <m/>
    <s v="B.7)"/>
    <s v="7) per servizi"/>
    <x v="6"/>
  </r>
  <r>
    <x v="1"/>
    <x v="32"/>
    <x v="291"/>
    <x v="291"/>
    <n v="0"/>
    <s v="Budget"/>
    <x v="0"/>
    <s v="SERST"/>
    <x v="8"/>
    <s v="COSTI"/>
    <m/>
    <s v="B.7)"/>
    <s v="7) per servizi"/>
    <x v="6"/>
  </r>
  <r>
    <x v="1"/>
    <x v="33"/>
    <x v="291"/>
    <x v="291"/>
    <n v="0"/>
    <s v="Budget"/>
    <x v="0"/>
    <s v="SERST"/>
    <x v="8"/>
    <s v="COSTI"/>
    <m/>
    <s v="B.7)"/>
    <s v="7) per servizi"/>
    <x v="6"/>
  </r>
  <r>
    <x v="1"/>
    <x v="34"/>
    <x v="291"/>
    <x v="291"/>
    <n v="0"/>
    <s v="Budget"/>
    <x v="0"/>
    <s v="SERST"/>
    <x v="8"/>
    <s v="COSTI"/>
    <m/>
    <s v="B.7)"/>
    <s v="7) per servizi"/>
    <x v="6"/>
  </r>
  <r>
    <x v="1"/>
    <x v="35"/>
    <x v="291"/>
    <x v="291"/>
    <n v="0"/>
    <s v="Budget"/>
    <x v="0"/>
    <s v="SERST"/>
    <x v="8"/>
    <s v="COSTI"/>
    <m/>
    <s v="B.7)"/>
    <s v="7) per servizi"/>
    <x v="6"/>
  </r>
  <r>
    <x v="1"/>
    <x v="36"/>
    <x v="291"/>
    <x v="291"/>
    <n v="0"/>
    <s v="Budget"/>
    <x v="0"/>
    <s v="SERST"/>
    <x v="8"/>
    <s v="COSTI"/>
    <m/>
    <s v="B.7)"/>
    <s v="7) per servizi"/>
    <x v="6"/>
  </r>
  <r>
    <x v="1"/>
    <x v="37"/>
    <x v="291"/>
    <x v="291"/>
    <n v="0"/>
    <s v="Budget"/>
    <x v="0"/>
    <s v="SERST"/>
    <x v="8"/>
    <s v="COSTI"/>
    <m/>
    <s v="B.7)"/>
    <s v="7) per servizi"/>
    <x v="6"/>
  </r>
  <r>
    <x v="1"/>
    <x v="26"/>
    <x v="58"/>
    <x v="58"/>
    <n v="4346.5"/>
    <s v="Budget"/>
    <x v="0"/>
    <s v="SERST"/>
    <x v="8"/>
    <s v="COSTI"/>
    <m/>
    <s v="B.7)"/>
    <s v="7) per servizi"/>
    <x v="2"/>
  </r>
  <r>
    <x v="1"/>
    <x v="27"/>
    <x v="58"/>
    <x v="58"/>
    <n v="4346.5"/>
    <s v="Budget"/>
    <x v="0"/>
    <s v="SERST"/>
    <x v="8"/>
    <s v="COSTI"/>
    <m/>
    <s v="B.7)"/>
    <s v="7) per servizi"/>
    <x v="2"/>
  </r>
  <r>
    <x v="1"/>
    <x v="28"/>
    <x v="58"/>
    <x v="58"/>
    <n v="4346.5"/>
    <s v="Budget"/>
    <x v="0"/>
    <s v="SERST"/>
    <x v="8"/>
    <s v="COSTI"/>
    <m/>
    <s v="B.7)"/>
    <s v="7) per servizi"/>
    <x v="2"/>
  </r>
  <r>
    <x v="1"/>
    <x v="29"/>
    <x v="58"/>
    <x v="58"/>
    <n v="17386"/>
    <s v="Budget"/>
    <x v="0"/>
    <s v="SERST"/>
    <x v="8"/>
    <s v="COSTI"/>
    <m/>
    <s v="B.7)"/>
    <s v="7) per servizi"/>
    <x v="2"/>
  </r>
  <r>
    <x v="1"/>
    <x v="30"/>
    <x v="58"/>
    <x v="58"/>
    <n v="21732.5"/>
    <s v="Budget"/>
    <x v="0"/>
    <s v="SERST"/>
    <x v="8"/>
    <s v="COSTI"/>
    <m/>
    <s v="B.7)"/>
    <s v="7) per servizi"/>
    <x v="2"/>
  </r>
  <r>
    <x v="1"/>
    <x v="31"/>
    <x v="58"/>
    <x v="58"/>
    <n v="26079"/>
    <s v="Budget"/>
    <x v="0"/>
    <s v="SERST"/>
    <x v="8"/>
    <s v="COSTI"/>
    <m/>
    <s v="B.7)"/>
    <s v="7) per servizi"/>
    <x v="2"/>
  </r>
  <r>
    <x v="1"/>
    <x v="32"/>
    <x v="58"/>
    <x v="58"/>
    <n v="30425.5"/>
    <s v="Budget"/>
    <x v="0"/>
    <s v="SERST"/>
    <x v="8"/>
    <s v="COSTI"/>
    <m/>
    <s v="B.7)"/>
    <s v="7) per servizi"/>
    <x v="2"/>
  </r>
  <r>
    <x v="1"/>
    <x v="33"/>
    <x v="58"/>
    <x v="58"/>
    <n v="34772"/>
    <s v="Budget"/>
    <x v="0"/>
    <s v="SERST"/>
    <x v="8"/>
    <s v="COSTI"/>
    <m/>
    <s v="B.7)"/>
    <s v="7) per servizi"/>
    <x v="2"/>
  </r>
  <r>
    <x v="1"/>
    <x v="34"/>
    <x v="58"/>
    <x v="58"/>
    <n v="39118.5"/>
    <s v="Budget"/>
    <x v="0"/>
    <s v="SERST"/>
    <x v="8"/>
    <s v="COSTI"/>
    <m/>
    <s v="B.7)"/>
    <s v="7) per servizi"/>
    <x v="2"/>
  </r>
  <r>
    <x v="1"/>
    <x v="35"/>
    <x v="58"/>
    <x v="58"/>
    <n v="43465"/>
    <s v="Budget"/>
    <x v="0"/>
    <s v="SERST"/>
    <x v="8"/>
    <s v="COSTI"/>
    <m/>
    <s v="B.7)"/>
    <s v="7) per servizi"/>
    <x v="2"/>
  </r>
  <r>
    <x v="1"/>
    <x v="36"/>
    <x v="58"/>
    <x v="58"/>
    <n v="47811.5"/>
    <s v="Budget"/>
    <x v="0"/>
    <s v="SERST"/>
    <x v="8"/>
    <s v="COSTI"/>
    <m/>
    <s v="B.7)"/>
    <s v="7) per servizi"/>
    <x v="2"/>
  </r>
  <r>
    <x v="1"/>
    <x v="37"/>
    <x v="58"/>
    <x v="58"/>
    <n v="52158"/>
    <s v="Budget"/>
    <x v="0"/>
    <s v="SERST"/>
    <x v="8"/>
    <s v="COSTI"/>
    <m/>
    <s v="B.7)"/>
    <s v="7) per servizi"/>
    <x v="2"/>
  </r>
  <r>
    <x v="1"/>
    <x v="26"/>
    <x v="293"/>
    <x v="293"/>
    <n v="0"/>
    <s v="Budget"/>
    <x v="0"/>
    <s v="SERST"/>
    <x v="8"/>
    <s v="COSTI"/>
    <m/>
    <s v="B.7)"/>
    <s v="7) per servizi"/>
    <x v="2"/>
  </r>
  <r>
    <x v="1"/>
    <x v="27"/>
    <x v="293"/>
    <x v="293"/>
    <n v="0"/>
    <s v="Budget"/>
    <x v="0"/>
    <s v="SERST"/>
    <x v="8"/>
    <s v="COSTI"/>
    <m/>
    <s v="B.7)"/>
    <s v="7) per servizi"/>
    <x v="2"/>
  </r>
  <r>
    <x v="1"/>
    <x v="28"/>
    <x v="293"/>
    <x v="293"/>
    <n v="0"/>
    <s v="Budget"/>
    <x v="0"/>
    <s v="SERST"/>
    <x v="8"/>
    <s v="COSTI"/>
    <m/>
    <s v="B.7)"/>
    <s v="7) per servizi"/>
    <x v="2"/>
  </r>
  <r>
    <x v="1"/>
    <x v="29"/>
    <x v="293"/>
    <x v="293"/>
    <n v="0"/>
    <s v="Budget"/>
    <x v="0"/>
    <s v="SERST"/>
    <x v="8"/>
    <s v="COSTI"/>
    <m/>
    <s v="B.7)"/>
    <s v="7) per servizi"/>
    <x v="2"/>
  </r>
  <r>
    <x v="1"/>
    <x v="30"/>
    <x v="293"/>
    <x v="293"/>
    <n v="0"/>
    <s v="Budget"/>
    <x v="0"/>
    <s v="SERST"/>
    <x v="8"/>
    <s v="COSTI"/>
    <m/>
    <s v="B.7)"/>
    <s v="7) per servizi"/>
    <x v="2"/>
  </r>
  <r>
    <x v="1"/>
    <x v="31"/>
    <x v="293"/>
    <x v="293"/>
    <n v="0"/>
    <s v="Budget"/>
    <x v="0"/>
    <s v="SERST"/>
    <x v="8"/>
    <s v="COSTI"/>
    <m/>
    <s v="B.7)"/>
    <s v="7) per servizi"/>
    <x v="2"/>
  </r>
  <r>
    <x v="1"/>
    <x v="32"/>
    <x v="293"/>
    <x v="293"/>
    <n v="0"/>
    <s v="Budget"/>
    <x v="0"/>
    <s v="SERST"/>
    <x v="8"/>
    <s v="COSTI"/>
    <m/>
    <s v="B.7)"/>
    <s v="7) per servizi"/>
    <x v="2"/>
  </r>
  <r>
    <x v="1"/>
    <x v="33"/>
    <x v="293"/>
    <x v="293"/>
    <n v="0"/>
    <s v="Budget"/>
    <x v="0"/>
    <s v="SERST"/>
    <x v="8"/>
    <s v="COSTI"/>
    <m/>
    <s v="B.7)"/>
    <s v="7) per servizi"/>
    <x v="2"/>
  </r>
  <r>
    <x v="1"/>
    <x v="34"/>
    <x v="293"/>
    <x v="293"/>
    <n v="0"/>
    <s v="Budget"/>
    <x v="0"/>
    <s v="SERST"/>
    <x v="8"/>
    <s v="COSTI"/>
    <m/>
    <s v="B.7)"/>
    <s v="7) per servizi"/>
    <x v="2"/>
  </r>
  <r>
    <x v="1"/>
    <x v="35"/>
    <x v="293"/>
    <x v="293"/>
    <n v="0"/>
    <s v="Budget"/>
    <x v="0"/>
    <s v="SERST"/>
    <x v="8"/>
    <s v="COSTI"/>
    <m/>
    <s v="B.7)"/>
    <s v="7) per servizi"/>
    <x v="2"/>
  </r>
  <r>
    <x v="1"/>
    <x v="36"/>
    <x v="293"/>
    <x v="293"/>
    <n v="0"/>
    <s v="Budget"/>
    <x v="0"/>
    <s v="SERST"/>
    <x v="8"/>
    <s v="COSTI"/>
    <m/>
    <s v="B.7)"/>
    <s v="7) per servizi"/>
    <x v="2"/>
  </r>
  <r>
    <x v="1"/>
    <x v="37"/>
    <x v="293"/>
    <x v="293"/>
    <n v="0"/>
    <s v="Budget"/>
    <x v="0"/>
    <s v="SERST"/>
    <x v="8"/>
    <s v="COSTI"/>
    <m/>
    <s v="B.7)"/>
    <s v="7) per servizi"/>
    <x v="2"/>
  </r>
  <r>
    <x v="1"/>
    <x v="26"/>
    <x v="66"/>
    <x v="66"/>
    <n v="416.66666666666669"/>
    <s v="Budget"/>
    <x v="0"/>
    <s v="SERST"/>
    <x v="8"/>
    <s v="COSTI"/>
    <m/>
    <s v="B.7)"/>
    <s v="7) per servizi"/>
    <x v="2"/>
  </r>
  <r>
    <x v="1"/>
    <x v="27"/>
    <x v="66"/>
    <x v="66"/>
    <n v="416.66666666666669"/>
    <s v="Budget"/>
    <x v="0"/>
    <s v="SERST"/>
    <x v="8"/>
    <s v="COSTI"/>
    <m/>
    <s v="B.7)"/>
    <s v="7) per servizi"/>
    <x v="2"/>
  </r>
  <r>
    <x v="1"/>
    <x v="28"/>
    <x v="66"/>
    <x v="66"/>
    <n v="416.66666666666669"/>
    <s v="Budget"/>
    <x v="0"/>
    <s v="SERST"/>
    <x v="8"/>
    <s v="COSTI"/>
    <m/>
    <s v="B.7)"/>
    <s v="7) per servizi"/>
    <x v="2"/>
  </r>
  <r>
    <x v="1"/>
    <x v="29"/>
    <x v="66"/>
    <x v="66"/>
    <n v="1666.6666666666667"/>
    <s v="Budget"/>
    <x v="0"/>
    <s v="SERST"/>
    <x v="8"/>
    <s v="COSTI"/>
    <m/>
    <s v="B.7)"/>
    <s v="7) per servizi"/>
    <x v="2"/>
  </r>
  <r>
    <x v="1"/>
    <x v="30"/>
    <x v="66"/>
    <x v="66"/>
    <n v="2083.3333333333335"/>
    <s v="Budget"/>
    <x v="0"/>
    <s v="SERST"/>
    <x v="8"/>
    <s v="COSTI"/>
    <m/>
    <s v="B.7)"/>
    <s v="7) per servizi"/>
    <x v="2"/>
  </r>
  <r>
    <x v="1"/>
    <x v="31"/>
    <x v="66"/>
    <x v="66"/>
    <n v="2500"/>
    <s v="Budget"/>
    <x v="0"/>
    <s v="SERST"/>
    <x v="8"/>
    <s v="COSTI"/>
    <m/>
    <s v="B.7)"/>
    <s v="7) per servizi"/>
    <x v="2"/>
  </r>
  <r>
    <x v="1"/>
    <x v="32"/>
    <x v="66"/>
    <x v="66"/>
    <n v="2916.6666666666665"/>
    <s v="Budget"/>
    <x v="0"/>
    <s v="SERST"/>
    <x v="8"/>
    <s v="COSTI"/>
    <m/>
    <s v="B.7)"/>
    <s v="7) per servizi"/>
    <x v="2"/>
  </r>
  <r>
    <x v="1"/>
    <x v="33"/>
    <x v="66"/>
    <x v="66"/>
    <n v="3333.333333333333"/>
    <s v="Budget"/>
    <x v="0"/>
    <s v="SERST"/>
    <x v="8"/>
    <s v="COSTI"/>
    <m/>
    <s v="B.7)"/>
    <s v="7) per servizi"/>
    <x v="2"/>
  </r>
  <r>
    <x v="1"/>
    <x v="34"/>
    <x v="66"/>
    <x v="66"/>
    <n v="3749.9999999999995"/>
    <s v="Budget"/>
    <x v="0"/>
    <s v="SERST"/>
    <x v="8"/>
    <s v="COSTI"/>
    <m/>
    <s v="B.7)"/>
    <s v="7) per servizi"/>
    <x v="2"/>
  </r>
  <r>
    <x v="1"/>
    <x v="35"/>
    <x v="66"/>
    <x v="66"/>
    <n v="4166.6666666666661"/>
    <s v="Budget"/>
    <x v="0"/>
    <s v="SERST"/>
    <x v="8"/>
    <s v="COSTI"/>
    <m/>
    <s v="B.7)"/>
    <s v="7) per servizi"/>
    <x v="2"/>
  </r>
  <r>
    <x v="1"/>
    <x v="36"/>
    <x v="66"/>
    <x v="66"/>
    <n v="4583.333333333333"/>
    <s v="Budget"/>
    <x v="0"/>
    <s v="SERST"/>
    <x v="8"/>
    <s v="COSTI"/>
    <m/>
    <s v="B.7)"/>
    <s v="7) per servizi"/>
    <x v="2"/>
  </r>
  <r>
    <x v="1"/>
    <x v="37"/>
    <x v="66"/>
    <x v="66"/>
    <n v="5000"/>
    <s v="Budget"/>
    <x v="0"/>
    <s v="SERST"/>
    <x v="8"/>
    <s v="COSTI"/>
    <m/>
    <s v="B.7)"/>
    <s v="7) per servizi"/>
    <x v="2"/>
  </r>
  <r>
    <x v="1"/>
    <x v="26"/>
    <x v="56"/>
    <x v="56"/>
    <n v="6600"/>
    <s v="Budget"/>
    <x v="0"/>
    <s v="SERST"/>
    <x v="8"/>
    <s v="COSTI"/>
    <m/>
    <s v="B.7)"/>
    <s v="7) per servizi"/>
    <x v="4"/>
  </r>
  <r>
    <x v="1"/>
    <x v="27"/>
    <x v="56"/>
    <x v="56"/>
    <n v="5300"/>
    <s v="Budget"/>
    <x v="0"/>
    <s v="SERST"/>
    <x v="8"/>
    <s v="COSTI"/>
    <m/>
    <s v="B.7)"/>
    <s v="7) per servizi"/>
    <x v="4"/>
  </r>
  <r>
    <x v="1"/>
    <x v="28"/>
    <x v="56"/>
    <x v="56"/>
    <n v="4600"/>
    <s v="Budget"/>
    <x v="0"/>
    <s v="SERST"/>
    <x v="8"/>
    <s v="COSTI"/>
    <m/>
    <s v="B.7)"/>
    <s v="7) per servizi"/>
    <x v="4"/>
  </r>
  <r>
    <x v="1"/>
    <x v="29"/>
    <x v="56"/>
    <x v="56"/>
    <n v="19800"/>
    <s v="Budget"/>
    <x v="0"/>
    <s v="SERST"/>
    <x v="8"/>
    <s v="COSTI"/>
    <m/>
    <s v="B.7)"/>
    <s v="7) per servizi"/>
    <x v="4"/>
  </r>
  <r>
    <x v="1"/>
    <x v="30"/>
    <x v="56"/>
    <x v="56"/>
    <n v="23100"/>
    <s v="Budget"/>
    <x v="0"/>
    <s v="SERST"/>
    <x v="8"/>
    <s v="COSTI"/>
    <m/>
    <s v="B.7)"/>
    <s v="7) per servizi"/>
    <x v="4"/>
  </r>
  <r>
    <x v="1"/>
    <x v="31"/>
    <x v="56"/>
    <x v="56"/>
    <n v="26400"/>
    <s v="Budget"/>
    <x v="0"/>
    <s v="SERST"/>
    <x v="8"/>
    <s v="COSTI"/>
    <m/>
    <s v="B.7)"/>
    <s v="7) per servizi"/>
    <x v="4"/>
  </r>
  <r>
    <x v="1"/>
    <x v="32"/>
    <x v="56"/>
    <x v="56"/>
    <n v="29700"/>
    <s v="Budget"/>
    <x v="0"/>
    <s v="SERST"/>
    <x v="8"/>
    <s v="COSTI"/>
    <m/>
    <s v="B.7)"/>
    <s v="7) per servizi"/>
    <x v="4"/>
  </r>
  <r>
    <x v="1"/>
    <x v="33"/>
    <x v="56"/>
    <x v="56"/>
    <n v="29700"/>
    <s v="Budget"/>
    <x v="0"/>
    <s v="SERST"/>
    <x v="8"/>
    <s v="COSTI"/>
    <m/>
    <s v="B.7)"/>
    <s v="7) per servizi"/>
    <x v="4"/>
  </r>
  <r>
    <x v="1"/>
    <x v="34"/>
    <x v="56"/>
    <x v="56"/>
    <n v="33000"/>
    <s v="Budget"/>
    <x v="0"/>
    <s v="SERST"/>
    <x v="8"/>
    <s v="COSTI"/>
    <m/>
    <s v="B.7)"/>
    <s v="7) per servizi"/>
    <x v="4"/>
  </r>
  <r>
    <x v="1"/>
    <x v="35"/>
    <x v="56"/>
    <x v="56"/>
    <n v="36300"/>
    <s v="Budget"/>
    <x v="0"/>
    <s v="SERST"/>
    <x v="8"/>
    <s v="COSTI"/>
    <m/>
    <s v="B.7)"/>
    <s v="7) per servizi"/>
    <x v="4"/>
  </r>
  <r>
    <x v="1"/>
    <x v="36"/>
    <x v="56"/>
    <x v="56"/>
    <n v="39600"/>
    <s v="Budget"/>
    <x v="0"/>
    <s v="SERST"/>
    <x v="8"/>
    <s v="COSTI"/>
    <m/>
    <s v="B.7)"/>
    <s v="7) per servizi"/>
    <x v="4"/>
  </r>
  <r>
    <x v="1"/>
    <x v="37"/>
    <x v="56"/>
    <x v="56"/>
    <n v="39600"/>
    <s v="Budget"/>
    <x v="0"/>
    <s v="SERST"/>
    <x v="8"/>
    <s v="COSTI"/>
    <m/>
    <s v="B.7)"/>
    <s v="7) per servizi"/>
    <x v="4"/>
  </r>
  <r>
    <x v="1"/>
    <x v="26"/>
    <x v="62"/>
    <x v="62"/>
    <n v="5500"/>
    <s v="Budget"/>
    <x v="0"/>
    <s v="SERST"/>
    <x v="8"/>
    <s v="COSTI"/>
    <m/>
    <s v="B.7)"/>
    <s v="7) per servizi"/>
    <x v="2"/>
  </r>
  <r>
    <x v="1"/>
    <x v="27"/>
    <x v="62"/>
    <x v="62"/>
    <n v="1500"/>
    <s v="Budget"/>
    <x v="0"/>
    <s v="SERST"/>
    <x v="8"/>
    <s v="COSTI"/>
    <m/>
    <s v="B.7)"/>
    <s v="7) per servizi"/>
    <x v="2"/>
  </r>
  <r>
    <x v="1"/>
    <x v="28"/>
    <x v="62"/>
    <x v="62"/>
    <n v="1500"/>
    <s v="Budget"/>
    <x v="0"/>
    <s v="SERST"/>
    <x v="8"/>
    <s v="COSTI"/>
    <m/>
    <s v="B.7)"/>
    <s v="7) per servizi"/>
    <x v="2"/>
  </r>
  <r>
    <x v="1"/>
    <x v="29"/>
    <x v="62"/>
    <x v="62"/>
    <n v="10000"/>
    <s v="Budget"/>
    <x v="0"/>
    <s v="SERST"/>
    <x v="8"/>
    <s v="COSTI"/>
    <m/>
    <s v="B.7)"/>
    <s v="7) per servizi"/>
    <x v="2"/>
  </r>
  <r>
    <x v="1"/>
    <x v="30"/>
    <x v="62"/>
    <x v="62"/>
    <n v="11500"/>
    <s v="Budget"/>
    <x v="0"/>
    <s v="SERST"/>
    <x v="8"/>
    <s v="COSTI"/>
    <m/>
    <s v="B.7)"/>
    <s v="7) per servizi"/>
    <x v="2"/>
  </r>
  <r>
    <x v="1"/>
    <x v="31"/>
    <x v="62"/>
    <x v="62"/>
    <n v="13000"/>
    <s v="Budget"/>
    <x v="0"/>
    <s v="SERST"/>
    <x v="8"/>
    <s v="COSTI"/>
    <m/>
    <s v="B.7)"/>
    <s v="7) per servizi"/>
    <x v="2"/>
  </r>
  <r>
    <x v="1"/>
    <x v="32"/>
    <x v="62"/>
    <x v="62"/>
    <n v="14500"/>
    <s v="Budget"/>
    <x v="0"/>
    <s v="SERST"/>
    <x v="8"/>
    <s v="COSTI"/>
    <m/>
    <s v="B.7)"/>
    <s v="7) per servizi"/>
    <x v="2"/>
  </r>
  <r>
    <x v="1"/>
    <x v="33"/>
    <x v="62"/>
    <x v="62"/>
    <n v="14500"/>
    <s v="Budget"/>
    <x v="0"/>
    <s v="SERST"/>
    <x v="8"/>
    <s v="COSTI"/>
    <m/>
    <s v="B.7)"/>
    <s v="7) per servizi"/>
    <x v="2"/>
  </r>
  <r>
    <x v="1"/>
    <x v="34"/>
    <x v="62"/>
    <x v="62"/>
    <n v="16000"/>
    <s v="Budget"/>
    <x v="0"/>
    <s v="SERST"/>
    <x v="8"/>
    <s v="COSTI"/>
    <m/>
    <s v="B.7)"/>
    <s v="7) per servizi"/>
    <x v="2"/>
  </r>
  <r>
    <x v="1"/>
    <x v="35"/>
    <x v="62"/>
    <x v="62"/>
    <n v="17500"/>
    <s v="Budget"/>
    <x v="0"/>
    <s v="SERST"/>
    <x v="8"/>
    <s v="COSTI"/>
    <m/>
    <s v="B.7)"/>
    <s v="7) per servizi"/>
    <x v="2"/>
  </r>
  <r>
    <x v="1"/>
    <x v="36"/>
    <x v="62"/>
    <x v="62"/>
    <n v="19000"/>
    <s v="Budget"/>
    <x v="0"/>
    <s v="SERST"/>
    <x v="8"/>
    <s v="COSTI"/>
    <m/>
    <s v="B.7)"/>
    <s v="7) per servizi"/>
    <x v="2"/>
  </r>
  <r>
    <x v="1"/>
    <x v="37"/>
    <x v="62"/>
    <x v="62"/>
    <n v="20000"/>
    <s v="Budget"/>
    <x v="0"/>
    <s v="SERST"/>
    <x v="8"/>
    <s v="COSTI"/>
    <m/>
    <s v="B.7)"/>
    <s v="7) per servizi"/>
    <x v="2"/>
  </r>
  <r>
    <x v="1"/>
    <x v="26"/>
    <x v="54"/>
    <x v="54"/>
    <n v="416.66666666666669"/>
    <s v="Budget"/>
    <x v="0"/>
    <s v="SERST"/>
    <x v="8"/>
    <s v="COSTI"/>
    <m/>
    <s v="B.7)"/>
    <s v="7) per servizi"/>
    <x v="2"/>
  </r>
  <r>
    <x v="1"/>
    <x v="27"/>
    <x v="54"/>
    <x v="54"/>
    <n v="416.66666666666669"/>
    <s v="Budget"/>
    <x v="0"/>
    <s v="SERST"/>
    <x v="8"/>
    <s v="COSTI"/>
    <m/>
    <s v="B.7)"/>
    <s v="7) per servizi"/>
    <x v="2"/>
  </r>
  <r>
    <x v="1"/>
    <x v="28"/>
    <x v="54"/>
    <x v="54"/>
    <n v="416.66666666666669"/>
    <s v="Budget"/>
    <x v="0"/>
    <s v="SERST"/>
    <x v="8"/>
    <s v="COSTI"/>
    <m/>
    <s v="B.7)"/>
    <s v="7) per servizi"/>
    <x v="2"/>
  </r>
  <r>
    <x v="1"/>
    <x v="29"/>
    <x v="54"/>
    <x v="54"/>
    <n v="1666.6666666666667"/>
    <s v="Budget"/>
    <x v="0"/>
    <s v="SERST"/>
    <x v="8"/>
    <s v="COSTI"/>
    <m/>
    <s v="B.7)"/>
    <s v="7) per servizi"/>
    <x v="2"/>
  </r>
  <r>
    <x v="1"/>
    <x v="30"/>
    <x v="54"/>
    <x v="54"/>
    <n v="2083.3333333333335"/>
    <s v="Budget"/>
    <x v="0"/>
    <s v="SERST"/>
    <x v="8"/>
    <s v="COSTI"/>
    <m/>
    <s v="B.7)"/>
    <s v="7) per servizi"/>
    <x v="2"/>
  </r>
  <r>
    <x v="1"/>
    <x v="31"/>
    <x v="54"/>
    <x v="54"/>
    <n v="2500"/>
    <s v="Budget"/>
    <x v="0"/>
    <s v="SERST"/>
    <x v="8"/>
    <s v="COSTI"/>
    <m/>
    <s v="B.7)"/>
    <s v="7) per servizi"/>
    <x v="2"/>
  </r>
  <r>
    <x v="1"/>
    <x v="32"/>
    <x v="54"/>
    <x v="54"/>
    <n v="2916.6666666666665"/>
    <s v="Budget"/>
    <x v="0"/>
    <s v="SERST"/>
    <x v="8"/>
    <s v="COSTI"/>
    <m/>
    <s v="B.7)"/>
    <s v="7) per servizi"/>
    <x v="2"/>
  </r>
  <r>
    <x v="1"/>
    <x v="33"/>
    <x v="54"/>
    <x v="54"/>
    <n v="3333.333333333333"/>
    <s v="Budget"/>
    <x v="0"/>
    <s v="SERST"/>
    <x v="8"/>
    <s v="COSTI"/>
    <m/>
    <s v="B.7)"/>
    <s v="7) per servizi"/>
    <x v="2"/>
  </r>
  <r>
    <x v="1"/>
    <x v="34"/>
    <x v="54"/>
    <x v="54"/>
    <n v="3749.9999999999995"/>
    <s v="Budget"/>
    <x v="0"/>
    <s v="SERST"/>
    <x v="8"/>
    <s v="COSTI"/>
    <m/>
    <s v="B.7)"/>
    <s v="7) per servizi"/>
    <x v="2"/>
  </r>
  <r>
    <x v="1"/>
    <x v="35"/>
    <x v="54"/>
    <x v="54"/>
    <n v="4166.6666666666661"/>
    <s v="Budget"/>
    <x v="0"/>
    <s v="SERST"/>
    <x v="8"/>
    <s v="COSTI"/>
    <m/>
    <s v="B.7)"/>
    <s v="7) per servizi"/>
    <x v="2"/>
  </r>
  <r>
    <x v="1"/>
    <x v="36"/>
    <x v="54"/>
    <x v="54"/>
    <n v="4583.333333333333"/>
    <s v="Budget"/>
    <x v="0"/>
    <s v="SERST"/>
    <x v="8"/>
    <s v="COSTI"/>
    <m/>
    <s v="B.7)"/>
    <s v="7) per servizi"/>
    <x v="2"/>
  </r>
  <r>
    <x v="1"/>
    <x v="37"/>
    <x v="54"/>
    <x v="54"/>
    <n v="5000"/>
    <s v="Budget"/>
    <x v="0"/>
    <s v="SERST"/>
    <x v="8"/>
    <s v="COSTI"/>
    <m/>
    <s v="B.7)"/>
    <s v="7) per servizi"/>
    <x v="2"/>
  </r>
  <r>
    <x v="1"/>
    <x v="26"/>
    <x v="65"/>
    <x v="65"/>
    <n v="41.666666666666664"/>
    <s v="Budget"/>
    <x v="0"/>
    <s v="SERST"/>
    <x v="8"/>
    <s v="COSTI"/>
    <m/>
    <s v="B.7)"/>
    <s v="7) per servizi"/>
    <x v="2"/>
  </r>
  <r>
    <x v="1"/>
    <x v="27"/>
    <x v="65"/>
    <x v="65"/>
    <n v="41.666666666666664"/>
    <s v="Budget"/>
    <x v="0"/>
    <s v="SERST"/>
    <x v="8"/>
    <s v="COSTI"/>
    <m/>
    <s v="B.7)"/>
    <s v="7) per servizi"/>
    <x v="2"/>
  </r>
  <r>
    <x v="1"/>
    <x v="28"/>
    <x v="65"/>
    <x v="65"/>
    <n v="41.666666666666664"/>
    <s v="Budget"/>
    <x v="0"/>
    <s v="SERST"/>
    <x v="8"/>
    <s v="COSTI"/>
    <m/>
    <s v="B.7)"/>
    <s v="7) per servizi"/>
    <x v="2"/>
  </r>
  <r>
    <x v="1"/>
    <x v="29"/>
    <x v="65"/>
    <x v="65"/>
    <n v="166.66666666666666"/>
    <s v="Budget"/>
    <x v="0"/>
    <s v="SERST"/>
    <x v="8"/>
    <s v="COSTI"/>
    <m/>
    <s v="B.7)"/>
    <s v="7) per servizi"/>
    <x v="2"/>
  </r>
  <r>
    <x v="1"/>
    <x v="30"/>
    <x v="65"/>
    <x v="65"/>
    <n v="208.33333333333331"/>
    <s v="Budget"/>
    <x v="0"/>
    <s v="SERST"/>
    <x v="8"/>
    <s v="COSTI"/>
    <m/>
    <s v="B.7)"/>
    <s v="7) per servizi"/>
    <x v="2"/>
  </r>
  <r>
    <x v="1"/>
    <x v="31"/>
    <x v="65"/>
    <x v="65"/>
    <n v="249.99999999999997"/>
    <s v="Budget"/>
    <x v="0"/>
    <s v="SERST"/>
    <x v="8"/>
    <s v="COSTI"/>
    <m/>
    <s v="B.7)"/>
    <s v="7) per servizi"/>
    <x v="2"/>
  </r>
  <r>
    <x v="1"/>
    <x v="32"/>
    <x v="65"/>
    <x v="65"/>
    <n v="291.66666666666663"/>
    <s v="Budget"/>
    <x v="0"/>
    <s v="SERST"/>
    <x v="8"/>
    <s v="COSTI"/>
    <m/>
    <s v="B.7)"/>
    <s v="7) per servizi"/>
    <x v="2"/>
  </r>
  <r>
    <x v="1"/>
    <x v="33"/>
    <x v="65"/>
    <x v="65"/>
    <n v="333.33333333333331"/>
    <s v="Budget"/>
    <x v="0"/>
    <s v="SERST"/>
    <x v="8"/>
    <s v="COSTI"/>
    <m/>
    <s v="B.7)"/>
    <s v="7) per servizi"/>
    <x v="2"/>
  </r>
  <r>
    <x v="1"/>
    <x v="34"/>
    <x v="65"/>
    <x v="65"/>
    <n v="375"/>
    <s v="Budget"/>
    <x v="0"/>
    <s v="SERST"/>
    <x v="8"/>
    <s v="COSTI"/>
    <m/>
    <s v="B.7)"/>
    <s v="7) per servizi"/>
    <x v="2"/>
  </r>
  <r>
    <x v="1"/>
    <x v="35"/>
    <x v="65"/>
    <x v="65"/>
    <n v="416.66666666666669"/>
    <s v="Budget"/>
    <x v="0"/>
    <s v="SERST"/>
    <x v="8"/>
    <s v="COSTI"/>
    <m/>
    <s v="B.7)"/>
    <s v="7) per servizi"/>
    <x v="2"/>
  </r>
  <r>
    <x v="1"/>
    <x v="36"/>
    <x v="65"/>
    <x v="65"/>
    <n v="458.33333333333337"/>
    <s v="Budget"/>
    <x v="0"/>
    <s v="SERST"/>
    <x v="8"/>
    <s v="COSTI"/>
    <m/>
    <s v="B.7)"/>
    <s v="7) per servizi"/>
    <x v="2"/>
  </r>
  <r>
    <x v="1"/>
    <x v="37"/>
    <x v="65"/>
    <x v="65"/>
    <n v="500.00000000000006"/>
    <s v="Budget"/>
    <x v="0"/>
    <s v="SERST"/>
    <x v="8"/>
    <s v="COSTI"/>
    <m/>
    <s v="B.7)"/>
    <s v="7) per servizi"/>
    <x v="2"/>
  </r>
  <r>
    <x v="1"/>
    <x v="26"/>
    <x v="292"/>
    <x v="292"/>
    <n v="9541.6666666666661"/>
    <s v="Budget"/>
    <x v="0"/>
    <s v="SERIN"/>
    <x v="6"/>
    <s v="PRD"/>
    <m/>
    <s v="B.7)"/>
    <s v="7) per servizi"/>
    <x v="0"/>
  </r>
  <r>
    <x v="1"/>
    <x v="27"/>
    <x v="292"/>
    <x v="292"/>
    <n v="9541.6666666666661"/>
    <s v="Budget"/>
    <x v="0"/>
    <s v="SERIN"/>
    <x v="6"/>
    <s v="PRD"/>
    <m/>
    <s v="B.7)"/>
    <s v="7) per servizi"/>
    <x v="0"/>
  </r>
  <r>
    <x v="1"/>
    <x v="28"/>
    <x v="292"/>
    <x v="292"/>
    <n v="9541.6666666666661"/>
    <s v="Budget"/>
    <x v="0"/>
    <s v="SERIN"/>
    <x v="6"/>
    <s v="PRD"/>
    <m/>
    <s v="B.7)"/>
    <s v="7) per servizi"/>
    <x v="0"/>
  </r>
  <r>
    <x v="1"/>
    <x v="29"/>
    <x v="292"/>
    <x v="292"/>
    <n v="38166.666666666664"/>
    <s v="Budget"/>
    <x v="0"/>
    <s v="SERIN"/>
    <x v="6"/>
    <s v="PRD"/>
    <m/>
    <s v="B.7)"/>
    <s v="7) per servizi"/>
    <x v="0"/>
  </r>
  <r>
    <x v="1"/>
    <x v="30"/>
    <x v="292"/>
    <x v="292"/>
    <n v="47708.333333333328"/>
    <s v="Budget"/>
    <x v="0"/>
    <s v="SERIN"/>
    <x v="6"/>
    <s v="PRD"/>
    <m/>
    <s v="B.7)"/>
    <s v="7) per servizi"/>
    <x v="0"/>
  </r>
  <r>
    <x v="1"/>
    <x v="31"/>
    <x v="292"/>
    <x v="292"/>
    <n v="57249.999999999993"/>
    <s v="Budget"/>
    <x v="0"/>
    <s v="SERIN"/>
    <x v="6"/>
    <s v="PRD"/>
    <m/>
    <s v="B.7)"/>
    <s v="7) per servizi"/>
    <x v="0"/>
  </r>
  <r>
    <x v="1"/>
    <x v="32"/>
    <x v="292"/>
    <x v="292"/>
    <n v="66791.666666666657"/>
    <s v="Budget"/>
    <x v="0"/>
    <s v="SERIN"/>
    <x v="6"/>
    <s v="PRD"/>
    <m/>
    <s v="B.7)"/>
    <s v="7) per servizi"/>
    <x v="0"/>
  </r>
  <r>
    <x v="1"/>
    <x v="33"/>
    <x v="292"/>
    <x v="292"/>
    <n v="76333.333333333328"/>
    <s v="Budget"/>
    <x v="0"/>
    <s v="SERIN"/>
    <x v="6"/>
    <s v="PRD"/>
    <m/>
    <s v="B.7)"/>
    <s v="7) per servizi"/>
    <x v="0"/>
  </r>
  <r>
    <x v="1"/>
    <x v="34"/>
    <x v="292"/>
    <x v="292"/>
    <n v="85875"/>
    <s v="Budget"/>
    <x v="0"/>
    <s v="SERIN"/>
    <x v="6"/>
    <s v="PRD"/>
    <m/>
    <s v="B.7)"/>
    <s v="7) per servizi"/>
    <x v="0"/>
  </r>
  <r>
    <x v="1"/>
    <x v="35"/>
    <x v="292"/>
    <x v="292"/>
    <n v="95416.666666666672"/>
    <s v="Budget"/>
    <x v="0"/>
    <s v="SERIN"/>
    <x v="6"/>
    <s v="PRD"/>
    <m/>
    <s v="B.7)"/>
    <s v="7) per servizi"/>
    <x v="0"/>
  </r>
  <r>
    <x v="1"/>
    <x v="36"/>
    <x v="292"/>
    <x v="292"/>
    <n v="104958.33333333334"/>
    <s v="Budget"/>
    <x v="0"/>
    <s v="SERIN"/>
    <x v="6"/>
    <s v="PRD"/>
    <m/>
    <s v="B.7)"/>
    <s v="7) per servizi"/>
    <x v="0"/>
  </r>
  <r>
    <x v="1"/>
    <x v="37"/>
    <x v="292"/>
    <x v="292"/>
    <n v="114500.00000000001"/>
    <s v="Budget"/>
    <x v="0"/>
    <s v="SERIN"/>
    <x v="6"/>
    <s v="PRD"/>
    <m/>
    <s v="B.7)"/>
    <s v="7) per servizi"/>
    <x v="0"/>
  </r>
  <r>
    <x v="1"/>
    <x v="26"/>
    <x v="362"/>
    <x v="361"/>
    <n v="5500"/>
    <s v="Budget"/>
    <x v="0"/>
    <s v="SERST"/>
    <x v="8"/>
    <s v="COSTI"/>
    <s v="CONSGRANT"/>
    <s v="B.7)"/>
    <s v="7) per servizi"/>
    <x v="8"/>
  </r>
  <r>
    <x v="1"/>
    <x v="27"/>
    <x v="362"/>
    <x v="361"/>
    <n v="5500"/>
    <s v="Budget"/>
    <x v="0"/>
    <s v="SERST"/>
    <x v="8"/>
    <s v="COSTI"/>
    <s v="CONSGRANT"/>
    <s v="B.7)"/>
    <s v="7) per servizi"/>
    <x v="8"/>
  </r>
  <r>
    <x v="1"/>
    <x v="28"/>
    <x v="362"/>
    <x v="361"/>
    <n v="5500"/>
    <s v="Budget"/>
    <x v="0"/>
    <s v="SERST"/>
    <x v="8"/>
    <s v="COSTI"/>
    <s v="CONSGRANT"/>
    <s v="B.7)"/>
    <s v="7) per servizi"/>
    <x v="8"/>
  </r>
  <r>
    <x v="1"/>
    <x v="29"/>
    <x v="362"/>
    <x v="361"/>
    <n v="22000"/>
    <s v="Budget"/>
    <x v="0"/>
    <s v="SERST"/>
    <x v="8"/>
    <s v="COSTI"/>
    <s v="CONSGRANT"/>
    <s v="B.7)"/>
    <s v="7) per servizi"/>
    <x v="8"/>
  </r>
  <r>
    <x v="1"/>
    <x v="30"/>
    <x v="362"/>
    <x v="361"/>
    <n v="27500"/>
    <s v="Budget"/>
    <x v="0"/>
    <s v="SERST"/>
    <x v="8"/>
    <s v="COSTI"/>
    <s v="CONSGRANT"/>
    <s v="B.7)"/>
    <s v="7) per servizi"/>
    <x v="8"/>
  </r>
  <r>
    <x v="1"/>
    <x v="31"/>
    <x v="362"/>
    <x v="361"/>
    <n v="33000"/>
    <s v="Budget"/>
    <x v="0"/>
    <s v="SERST"/>
    <x v="8"/>
    <s v="COSTI"/>
    <s v="CONSGRANT"/>
    <s v="B.7)"/>
    <s v="7) per servizi"/>
    <x v="8"/>
  </r>
  <r>
    <x v="1"/>
    <x v="32"/>
    <x v="362"/>
    <x v="361"/>
    <n v="38500"/>
    <s v="Budget"/>
    <x v="0"/>
    <s v="SERST"/>
    <x v="8"/>
    <s v="COSTI"/>
    <s v="CONSGRANT"/>
    <s v="B.7)"/>
    <s v="7) per servizi"/>
    <x v="8"/>
  </r>
  <r>
    <x v="1"/>
    <x v="33"/>
    <x v="362"/>
    <x v="361"/>
    <n v="44000"/>
    <s v="Budget"/>
    <x v="0"/>
    <s v="SERST"/>
    <x v="8"/>
    <s v="COSTI"/>
    <s v="CONSGRANT"/>
    <s v="B.7)"/>
    <s v="7) per servizi"/>
    <x v="8"/>
  </r>
  <r>
    <x v="1"/>
    <x v="34"/>
    <x v="362"/>
    <x v="361"/>
    <n v="49500"/>
    <s v="Budget"/>
    <x v="0"/>
    <s v="SERST"/>
    <x v="8"/>
    <s v="COSTI"/>
    <s v="CONSGRANT"/>
    <s v="B.7)"/>
    <s v="7) per servizi"/>
    <x v="8"/>
  </r>
  <r>
    <x v="1"/>
    <x v="35"/>
    <x v="362"/>
    <x v="361"/>
    <n v="55000"/>
    <s v="Budget"/>
    <x v="0"/>
    <s v="SERST"/>
    <x v="8"/>
    <s v="COSTI"/>
    <s v="CONSGRANT"/>
    <s v="B.7)"/>
    <s v="7) per servizi"/>
    <x v="8"/>
  </r>
  <r>
    <x v="1"/>
    <x v="36"/>
    <x v="362"/>
    <x v="361"/>
    <n v="60500"/>
    <s v="Budget"/>
    <x v="0"/>
    <s v="SERST"/>
    <x v="8"/>
    <s v="COSTI"/>
    <s v="CONSGRANT"/>
    <s v="B.7)"/>
    <s v="7) per servizi"/>
    <x v="8"/>
  </r>
  <r>
    <x v="1"/>
    <x v="37"/>
    <x v="362"/>
    <x v="361"/>
    <n v="66000"/>
    <s v="Budget"/>
    <x v="0"/>
    <s v="SERST"/>
    <x v="8"/>
    <s v="COSTI"/>
    <s v="CONSGRANT"/>
    <s v="B.7)"/>
    <s v="7) per servizi"/>
    <x v="8"/>
  </r>
  <r>
    <x v="1"/>
    <x v="26"/>
    <x v="60"/>
    <x v="60"/>
    <n v="0"/>
    <s v="Budget"/>
    <x v="0"/>
    <s v="SERIN"/>
    <x v="6"/>
    <s v="PRD"/>
    <m/>
    <s v="B.7)"/>
    <s v="7) per servizi"/>
    <x v="0"/>
  </r>
  <r>
    <x v="1"/>
    <x v="27"/>
    <x v="60"/>
    <x v="60"/>
    <n v="0"/>
    <s v="Budget"/>
    <x v="0"/>
    <s v="SERIN"/>
    <x v="6"/>
    <s v="PRD"/>
    <m/>
    <s v="B.7)"/>
    <s v="7) per servizi"/>
    <x v="0"/>
  </r>
  <r>
    <x v="1"/>
    <x v="28"/>
    <x v="60"/>
    <x v="60"/>
    <n v="0"/>
    <s v="Budget"/>
    <x v="0"/>
    <s v="SERIN"/>
    <x v="6"/>
    <s v="PRD"/>
    <m/>
    <s v="B.7)"/>
    <s v="7) per servizi"/>
    <x v="0"/>
  </r>
  <r>
    <x v="1"/>
    <x v="29"/>
    <x v="60"/>
    <x v="60"/>
    <n v="0"/>
    <s v="Budget"/>
    <x v="0"/>
    <s v="SERIN"/>
    <x v="6"/>
    <s v="PRD"/>
    <m/>
    <s v="B.7)"/>
    <s v="7) per servizi"/>
    <x v="0"/>
  </r>
  <r>
    <x v="1"/>
    <x v="30"/>
    <x v="60"/>
    <x v="60"/>
    <n v="0"/>
    <s v="Budget"/>
    <x v="0"/>
    <s v="SERIN"/>
    <x v="6"/>
    <s v="PRD"/>
    <m/>
    <s v="B.7)"/>
    <s v="7) per servizi"/>
    <x v="0"/>
  </r>
  <r>
    <x v="1"/>
    <x v="31"/>
    <x v="60"/>
    <x v="60"/>
    <n v="0"/>
    <s v="Budget"/>
    <x v="0"/>
    <s v="SERIN"/>
    <x v="6"/>
    <s v="PRD"/>
    <m/>
    <s v="B.7)"/>
    <s v="7) per servizi"/>
    <x v="0"/>
  </r>
  <r>
    <x v="1"/>
    <x v="32"/>
    <x v="60"/>
    <x v="60"/>
    <n v="0"/>
    <s v="Budget"/>
    <x v="0"/>
    <s v="SERIN"/>
    <x v="6"/>
    <s v="PRD"/>
    <m/>
    <s v="B.7)"/>
    <s v="7) per servizi"/>
    <x v="0"/>
  </r>
  <r>
    <x v="1"/>
    <x v="33"/>
    <x v="60"/>
    <x v="60"/>
    <n v="0"/>
    <s v="Budget"/>
    <x v="0"/>
    <s v="SERIN"/>
    <x v="6"/>
    <s v="PRD"/>
    <m/>
    <s v="B.7)"/>
    <s v="7) per servizi"/>
    <x v="0"/>
  </r>
  <r>
    <x v="1"/>
    <x v="34"/>
    <x v="60"/>
    <x v="60"/>
    <n v="0"/>
    <s v="Budget"/>
    <x v="0"/>
    <s v="SERIN"/>
    <x v="6"/>
    <s v="PRD"/>
    <m/>
    <s v="B.7)"/>
    <s v="7) per servizi"/>
    <x v="0"/>
  </r>
  <r>
    <x v="1"/>
    <x v="35"/>
    <x v="60"/>
    <x v="60"/>
    <n v="0"/>
    <s v="Budget"/>
    <x v="0"/>
    <s v="SERIN"/>
    <x v="6"/>
    <s v="PRD"/>
    <m/>
    <s v="B.7)"/>
    <s v="7) per servizi"/>
    <x v="0"/>
  </r>
  <r>
    <x v="1"/>
    <x v="36"/>
    <x v="60"/>
    <x v="60"/>
    <n v="0"/>
    <s v="Budget"/>
    <x v="0"/>
    <s v="SERIN"/>
    <x v="6"/>
    <s v="PRD"/>
    <m/>
    <s v="B.7)"/>
    <s v="7) per servizi"/>
    <x v="0"/>
  </r>
  <r>
    <x v="1"/>
    <x v="37"/>
    <x v="60"/>
    <x v="60"/>
    <n v="0"/>
    <s v="Budget"/>
    <x v="0"/>
    <s v="SERIN"/>
    <x v="6"/>
    <s v="PRD"/>
    <m/>
    <s v="B.7)"/>
    <s v="7) per servizi"/>
    <x v="0"/>
  </r>
  <r>
    <x v="1"/>
    <x v="26"/>
    <x v="203"/>
    <x v="203"/>
    <n v="798"/>
    <s v="Budget"/>
    <x v="0"/>
    <s v="COSGS"/>
    <x v="4"/>
    <s v="COSTI"/>
    <m/>
    <s v="B.14)"/>
    <s v="14) oneri diversi di gestione"/>
    <x v="2"/>
  </r>
  <r>
    <x v="1"/>
    <x v="27"/>
    <x v="203"/>
    <x v="203"/>
    <n v="798"/>
    <s v="Budget"/>
    <x v="0"/>
    <s v="COSGS"/>
    <x v="4"/>
    <s v="COSTI"/>
    <m/>
    <s v="B.14)"/>
    <s v="14) oneri diversi di gestione"/>
    <x v="2"/>
  </r>
  <r>
    <x v="1"/>
    <x v="28"/>
    <x v="203"/>
    <x v="203"/>
    <n v="798"/>
    <s v="Budget"/>
    <x v="0"/>
    <s v="COSGS"/>
    <x v="4"/>
    <s v="COSTI"/>
    <m/>
    <s v="B.14)"/>
    <s v="14) oneri diversi di gestione"/>
    <x v="2"/>
  </r>
  <r>
    <x v="1"/>
    <x v="29"/>
    <x v="203"/>
    <x v="203"/>
    <n v="3192"/>
    <s v="Budget"/>
    <x v="0"/>
    <s v="COSGS"/>
    <x v="4"/>
    <s v="COSTI"/>
    <m/>
    <s v="B.14)"/>
    <s v="14) oneri diversi di gestione"/>
    <x v="2"/>
  </r>
  <r>
    <x v="1"/>
    <x v="30"/>
    <x v="203"/>
    <x v="203"/>
    <n v="3990"/>
    <s v="Budget"/>
    <x v="0"/>
    <s v="COSGS"/>
    <x v="4"/>
    <s v="COSTI"/>
    <m/>
    <s v="B.14)"/>
    <s v="14) oneri diversi di gestione"/>
    <x v="2"/>
  </r>
  <r>
    <x v="1"/>
    <x v="31"/>
    <x v="203"/>
    <x v="203"/>
    <n v="4788"/>
    <s v="Budget"/>
    <x v="0"/>
    <s v="COSGS"/>
    <x v="4"/>
    <s v="COSTI"/>
    <m/>
    <s v="B.14)"/>
    <s v="14) oneri diversi di gestione"/>
    <x v="2"/>
  </r>
  <r>
    <x v="1"/>
    <x v="32"/>
    <x v="203"/>
    <x v="203"/>
    <n v="5586"/>
    <s v="Budget"/>
    <x v="0"/>
    <s v="COSGS"/>
    <x v="4"/>
    <s v="COSTI"/>
    <m/>
    <s v="B.14)"/>
    <s v="14) oneri diversi di gestione"/>
    <x v="2"/>
  </r>
  <r>
    <x v="1"/>
    <x v="33"/>
    <x v="203"/>
    <x v="203"/>
    <n v="6384"/>
    <s v="Budget"/>
    <x v="0"/>
    <s v="COSGS"/>
    <x v="4"/>
    <s v="COSTI"/>
    <m/>
    <s v="B.14)"/>
    <s v="14) oneri diversi di gestione"/>
    <x v="2"/>
  </r>
  <r>
    <x v="1"/>
    <x v="34"/>
    <x v="203"/>
    <x v="203"/>
    <n v="7182"/>
    <s v="Budget"/>
    <x v="0"/>
    <s v="COSGS"/>
    <x v="4"/>
    <s v="COSTI"/>
    <m/>
    <s v="B.14)"/>
    <s v="14) oneri diversi di gestione"/>
    <x v="2"/>
  </r>
  <r>
    <x v="1"/>
    <x v="35"/>
    <x v="203"/>
    <x v="203"/>
    <n v="7980"/>
    <s v="Budget"/>
    <x v="0"/>
    <s v="COSGS"/>
    <x v="4"/>
    <s v="COSTI"/>
    <m/>
    <s v="B.14)"/>
    <s v="14) oneri diversi di gestione"/>
    <x v="2"/>
  </r>
  <r>
    <x v="1"/>
    <x v="36"/>
    <x v="203"/>
    <x v="203"/>
    <n v="8778"/>
    <s v="Budget"/>
    <x v="0"/>
    <s v="COSGS"/>
    <x v="4"/>
    <s v="COSTI"/>
    <m/>
    <s v="B.14)"/>
    <s v="14) oneri diversi di gestione"/>
    <x v="2"/>
  </r>
  <r>
    <x v="1"/>
    <x v="37"/>
    <x v="203"/>
    <x v="203"/>
    <n v="9576"/>
    <s v="Budget"/>
    <x v="0"/>
    <s v="COSGS"/>
    <x v="4"/>
    <s v="COSTI"/>
    <m/>
    <s v="B.14)"/>
    <s v="14) oneri diversi di gestione"/>
    <x v="2"/>
  </r>
  <r>
    <x v="1"/>
    <x v="31"/>
    <x v="456"/>
    <x v="459"/>
    <n v="0"/>
    <s v="Budget"/>
    <x v="0"/>
    <s v="COSGS"/>
    <x v="4"/>
    <s v="COSTI"/>
    <m/>
    <s v="B.14)"/>
    <s v="14) oneri diversi di gestione"/>
    <x v="2"/>
  </r>
  <r>
    <x v="1"/>
    <x v="32"/>
    <x v="456"/>
    <x v="459"/>
    <n v="0"/>
    <s v="Budget"/>
    <x v="0"/>
    <s v="COSGS"/>
    <x v="4"/>
    <s v="COSTI"/>
    <m/>
    <s v="B.14)"/>
    <s v="14) oneri diversi di gestione"/>
    <x v="2"/>
  </r>
  <r>
    <x v="1"/>
    <x v="33"/>
    <x v="456"/>
    <x v="459"/>
    <n v="0"/>
    <s v="Budget"/>
    <x v="0"/>
    <s v="COSGS"/>
    <x v="4"/>
    <s v="COSTI"/>
    <m/>
    <s v="B.14)"/>
    <s v="14) oneri diversi di gestione"/>
    <x v="2"/>
  </r>
  <r>
    <x v="1"/>
    <x v="34"/>
    <x v="456"/>
    <x v="459"/>
    <n v="0"/>
    <s v="Budget"/>
    <x v="0"/>
    <s v="COSGS"/>
    <x v="4"/>
    <s v="COSTI"/>
    <m/>
    <s v="B.14)"/>
    <s v="14) oneri diversi di gestione"/>
    <x v="2"/>
  </r>
  <r>
    <x v="1"/>
    <x v="35"/>
    <x v="456"/>
    <x v="459"/>
    <n v="0"/>
    <s v="Budget"/>
    <x v="0"/>
    <s v="COSGS"/>
    <x v="4"/>
    <s v="COSTI"/>
    <m/>
    <s v="B.14)"/>
    <s v="14) oneri diversi di gestione"/>
    <x v="2"/>
  </r>
  <r>
    <x v="1"/>
    <x v="36"/>
    <x v="456"/>
    <x v="459"/>
    <n v="0"/>
    <s v="Budget"/>
    <x v="0"/>
    <s v="COSGS"/>
    <x v="4"/>
    <s v="COSTI"/>
    <m/>
    <s v="B.14)"/>
    <s v="14) oneri diversi di gestione"/>
    <x v="2"/>
  </r>
  <r>
    <x v="1"/>
    <x v="37"/>
    <x v="456"/>
    <x v="459"/>
    <n v="-36000"/>
    <s v="Budget"/>
    <x v="0"/>
    <s v="COSGS"/>
    <x v="4"/>
    <s v="COSTI"/>
    <m/>
    <s v="B.14)"/>
    <s v="14) oneri diversi di gestione"/>
    <x v="2"/>
  </r>
  <r>
    <x v="1"/>
    <x v="26"/>
    <x v="111"/>
    <x v="111"/>
    <n v="416.66666666666669"/>
    <s v="Budget"/>
    <x v="0"/>
    <s v="COSGS"/>
    <x v="4"/>
    <s v="COSTI"/>
    <m/>
    <s v="B.7)"/>
    <s v="7) per servizi"/>
    <x v="2"/>
  </r>
  <r>
    <x v="1"/>
    <x v="27"/>
    <x v="111"/>
    <x v="111"/>
    <n v="416.66666666666669"/>
    <s v="Budget"/>
    <x v="0"/>
    <s v="COSGS"/>
    <x v="4"/>
    <s v="COSTI"/>
    <m/>
    <s v="B.7)"/>
    <s v="7) per servizi"/>
    <x v="2"/>
  </r>
  <r>
    <x v="1"/>
    <x v="28"/>
    <x v="111"/>
    <x v="111"/>
    <n v="416.66666666666669"/>
    <s v="Budget"/>
    <x v="0"/>
    <s v="COSGS"/>
    <x v="4"/>
    <s v="COSTI"/>
    <m/>
    <s v="B.7)"/>
    <s v="7) per servizi"/>
    <x v="2"/>
  </r>
  <r>
    <x v="1"/>
    <x v="29"/>
    <x v="111"/>
    <x v="111"/>
    <n v="1666.6666666666667"/>
    <s v="Budget"/>
    <x v="0"/>
    <s v="COSGS"/>
    <x v="4"/>
    <s v="COSTI"/>
    <m/>
    <s v="B.7)"/>
    <s v="7) per servizi"/>
    <x v="2"/>
  </r>
  <r>
    <x v="1"/>
    <x v="30"/>
    <x v="111"/>
    <x v="111"/>
    <n v="2083.3333333333335"/>
    <s v="Budget"/>
    <x v="0"/>
    <s v="COSGS"/>
    <x v="4"/>
    <s v="COSTI"/>
    <m/>
    <s v="B.7)"/>
    <s v="7) per servizi"/>
    <x v="2"/>
  </r>
  <r>
    <x v="1"/>
    <x v="31"/>
    <x v="111"/>
    <x v="111"/>
    <n v="2500"/>
    <s v="Budget"/>
    <x v="0"/>
    <s v="COSGS"/>
    <x v="4"/>
    <s v="COSTI"/>
    <m/>
    <s v="B.7)"/>
    <s v="7) per servizi"/>
    <x v="2"/>
  </r>
  <r>
    <x v="1"/>
    <x v="32"/>
    <x v="111"/>
    <x v="111"/>
    <n v="2916.6666666666665"/>
    <s v="Budget"/>
    <x v="0"/>
    <s v="COSGS"/>
    <x v="4"/>
    <s v="COSTI"/>
    <m/>
    <s v="B.7)"/>
    <s v="7) per servizi"/>
    <x v="2"/>
  </r>
  <r>
    <x v="1"/>
    <x v="33"/>
    <x v="111"/>
    <x v="111"/>
    <n v="3333.333333333333"/>
    <s v="Budget"/>
    <x v="0"/>
    <s v="COSGS"/>
    <x v="4"/>
    <s v="COSTI"/>
    <m/>
    <s v="B.7)"/>
    <s v="7) per servizi"/>
    <x v="2"/>
  </r>
  <r>
    <x v="1"/>
    <x v="34"/>
    <x v="111"/>
    <x v="111"/>
    <n v="3749.9999999999995"/>
    <s v="Budget"/>
    <x v="0"/>
    <s v="COSGS"/>
    <x v="4"/>
    <s v="COSTI"/>
    <m/>
    <s v="B.7)"/>
    <s v="7) per servizi"/>
    <x v="2"/>
  </r>
  <r>
    <x v="1"/>
    <x v="35"/>
    <x v="111"/>
    <x v="111"/>
    <n v="4166.6666666666661"/>
    <s v="Budget"/>
    <x v="0"/>
    <s v="COSGS"/>
    <x v="4"/>
    <s v="COSTI"/>
    <m/>
    <s v="B.7)"/>
    <s v="7) per servizi"/>
    <x v="2"/>
  </r>
  <r>
    <x v="1"/>
    <x v="36"/>
    <x v="111"/>
    <x v="111"/>
    <n v="4583.333333333333"/>
    <s v="Budget"/>
    <x v="0"/>
    <s v="COSGS"/>
    <x v="4"/>
    <s v="COSTI"/>
    <m/>
    <s v="B.7)"/>
    <s v="7) per servizi"/>
    <x v="2"/>
  </r>
  <r>
    <x v="1"/>
    <x v="37"/>
    <x v="111"/>
    <x v="111"/>
    <n v="5000"/>
    <s v="Budget"/>
    <x v="0"/>
    <s v="COSGS"/>
    <x v="4"/>
    <s v="COSTI"/>
    <m/>
    <s v="B.7)"/>
    <s v="7) per servizi"/>
    <x v="2"/>
  </r>
  <r>
    <x v="1"/>
    <x v="26"/>
    <x v="457"/>
    <x v="460"/>
    <n v="95279.25"/>
    <s v="Budget"/>
    <x v="0"/>
    <s v="PERST"/>
    <x v="40"/>
    <s v="PAY"/>
    <m/>
    <s v="B.9)"/>
    <s v="9) per il personale"/>
    <x v="2"/>
  </r>
  <r>
    <x v="1"/>
    <x v="27"/>
    <x v="457"/>
    <x v="460"/>
    <n v="99271.450574999995"/>
    <s v="Budget"/>
    <x v="0"/>
    <s v="PERST"/>
    <x v="40"/>
    <s v="PAY"/>
    <m/>
    <s v="B.9)"/>
    <s v="9) per il personale"/>
    <x v="2"/>
  </r>
  <r>
    <x v="1"/>
    <x v="28"/>
    <x v="457"/>
    <x v="460"/>
    <n v="94639.684125000014"/>
    <s v="Budget"/>
    <x v="0"/>
    <s v="PERST"/>
    <x v="40"/>
    <s v="PAY"/>
    <m/>
    <s v="B.9)"/>
    <s v="9) per il personale"/>
    <x v="2"/>
  </r>
  <r>
    <x v="1"/>
    <x v="29"/>
    <x v="457"/>
    <x v="460"/>
    <n v="377366.46852500003"/>
    <s v="Budget"/>
    <x v="0"/>
    <s v="PERST"/>
    <x v="40"/>
    <s v="PAY"/>
    <m/>
    <s v="B.9)"/>
    <s v="9) per il personale"/>
    <x v="2"/>
  </r>
  <r>
    <x v="1"/>
    <x v="30"/>
    <x v="457"/>
    <x v="460"/>
    <n v="455043.58652500005"/>
    <s v="Budget"/>
    <x v="0"/>
    <s v="PERST"/>
    <x v="40"/>
    <s v="PAY"/>
    <m/>
    <s v="B.9)"/>
    <s v="9) per il personale"/>
    <x v="2"/>
  </r>
  <r>
    <x v="1"/>
    <x v="31"/>
    <x v="457"/>
    <x v="460"/>
    <n v="532720.70452500007"/>
    <s v="Budget"/>
    <x v="0"/>
    <s v="PERST"/>
    <x v="40"/>
    <s v="PAY"/>
    <m/>
    <s v="B.9)"/>
    <s v="9) per il personale"/>
    <x v="2"/>
  </r>
  <r>
    <x v="1"/>
    <x v="32"/>
    <x v="457"/>
    <x v="460"/>
    <n v="610397.82252500008"/>
    <s v="Budget"/>
    <x v="0"/>
    <s v="PERST"/>
    <x v="40"/>
    <s v="PAY"/>
    <m/>
    <s v="B.9)"/>
    <s v="9) per il personale"/>
    <x v="2"/>
  </r>
  <r>
    <x v="1"/>
    <x v="33"/>
    <x v="457"/>
    <x v="460"/>
    <n v="688074.9405250001"/>
    <s v="Budget"/>
    <x v="0"/>
    <s v="PERST"/>
    <x v="40"/>
    <s v="PAY"/>
    <m/>
    <s v="B.9)"/>
    <s v="9) per il personale"/>
    <x v="2"/>
  </r>
  <r>
    <x v="1"/>
    <x v="34"/>
    <x v="457"/>
    <x v="460"/>
    <n v="765752.05852500012"/>
    <s v="Budget"/>
    <x v="0"/>
    <s v="PERST"/>
    <x v="40"/>
    <s v="PAY"/>
    <m/>
    <s v="B.9)"/>
    <s v="9) per il personale"/>
    <x v="2"/>
  </r>
  <r>
    <x v="1"/>
    <x v="35"/>
    <x v="457"/>
    <x v="460"/>
    <n v="844920.24319166678"/>
    <s v="Budget"/>
    <x v="0"/>
    <s v="PERST"/>
    <x v="40"/>
    <s v="PAY"/>
    <m/>
    <s v="B.9)"/>
    <s v="9) per il personale"/>
    <x v="2"/>
  </r>
  <r>
    <x v="1"/>
    <x v="36"/>
    <x v="457"/>
    <x v="460"/>
    <n v="924088.42785833345"/>
    <s v="Budget"/>
    <x v="0"/>
    <s v="PERST"/>
    <x v="40"/>
    <s v="PAY"/>
    <m/>
    <s v="B.9)"/>
    <s v="9) per il personale"/>
    <x v="2"/>
  </r>
  <r>
    <x v="1"/>
    <x v="37"/>
    <x v="457"/>
    <x v="460"/>
    <n v="1003256.6125250001"/>
    <s v="Budget"/>
    <x v="0"/>
    <s v="PERST"/>
    <x v="40"/>
    <s v="PAY"/>
    <m/>
    <s v="B.9)"/>
    <s v="9) per il personale"/>
    <x v="2"/>
  </r>
  <r>
    <x v="1"/>
    <x v="27"/>
    <x v="458"/>
    <x v="461"/>
    <n v="48647.8478025"/>
    <s v="Budget"/>
    <x v="0"/>
    <s v="PERIM"/>
    <x v="38"/>
    <s v="PAY"/>
    <m/>
    <s v="B.9)"/>
    <s v="9) per il personale"/>
    <x v="2"/>
  </r>
  <r>
    <x v="1"/>
    <x v="26"/>
    <x v="459"/>
    <x v="462"/>
    <n v="30109.416666666701"/>
    <s v="Budget"/>
    <x v="0"/>
    <s v="PERIN"/>
    <x v="39"/>
    <s v="PAY"/>
    <m/>
    <s v="B.9)"/>
    <s v="9) per il personale"/>
    <x v="2"/>
  </r>
  <r>
    <x v="1"/>
    <x v="27"/>
    <x v="459"/>
    <x v="462"/>
    <n v="31371.001225"/>
    <s v="Budget"/>
    <x v="0"/>
    <s v="PERIN"/>
    <x v="39"/>
    <s v="PAY"/>
    <m/>
    <s v="B.9)"/>
    <s v="9) per il personale"/>
    <x v="2"/>
  </r>
  <r>
    <x v="1"/>
    <x v="28"/>
    <x v="459"/>
    <x v="462"/>
    <n v="31371.001225000004"/>
    <s v="Budget"/>
    <x v="0"/>
    <s v="PERIN"/>
    <x v="39"/>
    <s v="PAY"/>
    <m/>
    <s v="B.9)"/>
    <s v="9) per il personale"/>
    <x v="2"/>
  </r>
  <r>
    <x v="1"/>
    <x v="29"/>
    <x v="459"/>
    <x v="462"/>
    <n v="127116.58700833333"/>
    <s v="Budget"/>
    <x v="0"/>
    <s v="PERIN"/>
    <x v="39"/>
    <s v="PAY"/>
    <m/>
    <s v="B.9)"/>
    <s v="9) per il personale"/>
    <x v="2"/>
  </r>
  <r>
    <x v="1"/>
    <x v="30"/>
    <x v="459"/>
    <x v="462"/>
    <n v="161381.7549"/>
    <s v="Budget"/>
    <x v="0"/>
    <s v="PERIN"/>
    <x v="39"/>
    <s v="PAY"/>
    <m/>
    <s v="B.9)"/>
    <s v="9) per il personale"/>
    <x v="2"/>
  </r>
  <r>
    <x v="1"/>
    <x v="31"/>
    <x v="459"/>
    <x v="462"/>
    <n v="195646.92279166667"/>
    <s v="Budget"/>
    <x v="0"/>
    <s v="PERIN"/>
    <x v="39"/>
    <s v="PAY"/>
    <m/>
    <s v="B.9)"/>
    <s v="9) per il personale"/>
    <x v="2"/>
  </r>
  <r>
    <x v="1"/>
    <x v="32"/>
    <x v="459"/>
    <x v="462"/>
    <n v="229912.09068333334"/>
    <s v="Budget"/>
    <x v="0"/>
    <s v="PERIN"/>
    <x v="39"/>
    <s v="PAY"/>
    <m/>
    <s v="B.9)"/>
    <s v="9) per il personale"/>
    <x v="2"/>
  </r>
  <r>
    <x v="1"/>
    <x v="33"/>
    <x v="459"/>
    <x v="462"/>
    <n v="264177.25857499999"/>
    <s v="Budget"/>
    <x v="0"/>
    <s v="PERIN"/>
    <x v="39"/>
    <s v="PAY"/>
    <m/>
    <s v="B.9)"/>
    <s v="9) per il personale"/>
    <x v="2"/>
  </r>
  <r>
    <x v="1"/>
    <x v="34"/>
    <x v="459"/>
    <x v="462"/>
    <n v="298442.42646666663"/>
    <s v="Budget"/>
    <x v="0"/>
    <s v="PERIN"/>
    <x v="39"/>
    <s v="PAY"/>
    <m/>
    <s v="B.9)"/>
    <s v="9) per il personale"/>
    <x v="2"/>
  </r>
  <r>
    <x v="1"/>
    <x v="35"/>
    <x v="459"/>
    <x v="462"/>
    <n v="333365.33824722219"/>
    <s v="Budget"/>
    <x v="0"/>
    <s v="PERIN"/>
    <x v="39"/>
    <s v="PAY"/>
    <m/>
    <s v="B.9)"/>
    <s v="9) per il personale"/>
    <x v="2"/>
  </r>
  <r>
    <x v="1"/>
    <x v="36"/>
    <x v="459"/>
    <x v="462"/>
    <n v="368288.25002777774"/>
    <s v="Budget"/>
    <x v="0"/>
    <s v="PERIN"/>
    <x v="39"/>
    <s v="PAY"/>
    <m/>
    <s v="B.9)"/>
    <s v="9) per il personale"/>
    <x v="2"/>
  </r>
  <r>
    <x v="1"/>
    <x v="37"/>
    <x v="459"/>
    <x v="462"/>
    <n v="403211.1618083333"/>
    <s v="Budget"/>
    <x v="0"/>
    <s v="PERIN"/>
    <x v="39"/>
    <s v="PAY"/>
    <m/>
    <s v="B.9)"/>
    <s v="9) per il personale"/>
    <x v="2"/>
  </r>
  <r>
    <x v="1"/>
    <x v="26"/>
    <x v="219"/>
    <x v="219"/>
    <n v="250"/>
    <s v="Budget"/>
    <x v="0"/>
    <s v="COSGS"/>
    <x v="4"/>
    <s v="COSTI"/>
    <m/>
    <s v="B.14)"/>
    <s v="14) oneri diversi di gestione"/>
    <x v="2"/>
  </r>
  <r>
    <x v="1"/>
    <x v="27"/>
    <x v="219"/>
    <x v="219"/>
    <n v="250"/>
    <s v="Budget"/>
    <x v="0"/>
    <s v="COSGS"/>
    <x v="4"/>
    <s v="COSTI"/>
    <m/>
    <s v="B.14)"/>
    <s v="14) oneri diversi di gestione"/>
    <x v="2"/>
  </r>
  <r>
    <x v="1"/>
    <x v="28"/>
    <x v="219"/>
    <x v="219"/>
    <n v="250"/>
    <s v="Budget"/>
    <x v="0"/>
    <s v="COSGS"/>
    <x v="4"/>
    <s v="COSTI"/>
    <m/>
    <s v="B.14)"/>
    <s v="14) oneri diversi di gestione"/>
    <x v="2"/>
  </r>
  <r>
    <x v="1"/>
    <x v="29"/>
    <x v="219"/>
    <x v="219"/>
    <n v="1000"/>
    <s v="Budget"/>
    <x v="0"/>
    <s v="COSGS"/>
    <x v="4"/>
    <s v="COSTI"/>
    <m/>
    <s v="B.14)"/>
    <s v="14) oneri diversi di gestione"/>
    <x v="2"/>
  </r>
  <r>
    <x v="1"/>
    <x v="30"/>
    <x v="219"/>
    <x v="219"/>
    <n v="1250"/>
    <s v="Budget"/>
    <x v="0"/>
    <s v="COSGS"/>
    <x v="4"/>
    <s v="COSTI"/>
    <m/>
    <s v="B.14)"/>
    <s v="14) oneri diversi di gestione"/>
    <x v="2"/>
  </r>
  <r>
    <x v="1"/>
    <x v="31"/>
    <x v="219"/>
    <x v="219"/>
    <n v="1500"/>
    <s v="Budget"/>
    <x v="0"/>
    <s v="COSGS"/>
    <x v="4"/>
    <s v="COSTI"/>
    <m/>
    <s v="B.14)"/>
    <s v="14) oneri diversi di gestione"/>
    <x v="2"/>
  </r>
  <r>
    <x v="1"/>
    <x v="32"/>
    <x v="219"/>
    <x v="219"/>
    <n v="1750"/>
    <s v="Budget"/>
    <x v="0"/>
    <s v="COSGS"/>
    <x v="4"/>
    <s v="COSTI"/>
    <m/>
    <s v="B.14)"/>
    <s v="14) oneri diversi di gestione"/>
    <x v="2"/>
  </r>
  <r>
    <x v="1"/>
    <x v="33"/>
    <x v="219"/>
    <x v="219"/>
    <n v="2000"/>
    <s v="Budget"/>
    <x v="0"/>
    <s v="COSGS"/>
    <x v="4"/>
    <s v="COSTI"/>
    <m/>
    <s v="B.14)"/>
    <s v="14) oneri diversi di gestione"/>
    <x v="2"/>
  </r>
  <r>
    <x v="1"/>
    <x v="34"/>
    <x v="219"/>
    <x v="219"/>
    <n v="2250"/>
    <s v="Budget"/>
    <x v="0"/>
    <s v="COSGS"/>
    <x v="4"/>
    <s v="COSTI"/>
    <m/>
    <s v="B.14)"/>
    <s v="14) oneri diversi di gestione"/>
    <x v="2"/>
  </r>
  <r>
    <x v="1"/>
    <x v="35"/>
    <x v="219"/>
    <x v="219"/>
    <n v="2500"/>
    <s v="Budget"/>
    <x v="0"/>
    <s v="COSGS"/>
    <x v="4"/>
    <s v="COSTI"/>
    <m/>
    <s v="B.14)"/>
    <s v="14) oneri diversi di gestione"/>
    <x v="2"/>
  </r>
  <r>
    <x v="1"/>
    <x v="36"/>
    <x v="219"/>
    <x v="219"/>
    <n v="2750"/>
    <s v="Budget"/>
    <x v="0"/>
    <s v="COSGS"/>
    <x v="4"/>
    <s v="COSTI"/>
    <m/>
    <s v="B.14)"/>
    <s v="14) oneri diversi di gestione"/>
    <x v="2"/>
  </r>
  <r>
    <x v="1"/>
    <x v="37"/>
    <x v="219"/>
    <x v="219"/>
    <n v="3000"/>
    <s v="Budget"/>
    <x v="0"/>
    <s v="COSGS"/>
    <x v="4"/>
    <s v="COSTI"/>
    <m/>
    <s v="B.14)"/>
    <s v="14) oneri diversi di gestione"/>
    <x v="2"/>
  </r>
  <r>
    <x v="1"/>
    <x v="26"/>
    <x v="218"/>
    <x v="218"/>
    <n v="250"/>
    <s v="Budget"/>
    <x v="0"/>
    <s v="COSGS"/>
    <x v="4"/>
    <s v="COSTI"/>
    <m/>
    <s v="B.14)"/>
    <s v="14) oneri diversi di gestione"/>
    <x v="2"/>
  </r>
  <r>
    <x v="1"/>
    <x v="27"/>
    <x v="218"/>
    <x v="218"/>
    <n v="250"/>
    <s v="Budget"/>
    <x v="0"/>
    <s v="COSGS"/>
    <x v="4"/>
    <s v="COSTI"/>
    <m/>
    <s v="B.14)"/>
    <s v="14) oneri diversi di gestione"/>
    <x v="2"/>
  </r>
  <r>
    <x v="1"/>
    <x v="28"/>
    <x v="218"/>
    <x v="218"/>
    <n v="250"/>
    <s v="Budget"/>
    <x v="0"/>
    <s v="COSGS"/>
    <x v="4"/>
    <s v="COSTI"/>
    <m/>
    <s v="B.14)"/>
    <s v="14) oneri diversi di gestione"/>
    <x v="2"/>
  </r>
  <r>
    <x v="1"/>
    <x v="29"/>
    <x v="218"/>
    <x v="218"/>
    <n v="1000"/>
    <s v="Budget"/>
    <x v="0"/>
    <s v="COSGS"/>
    <x v="4"/>
    <s v="COSTI"/>
    <m/>
    <s v="B.14)"/>
    <s v="14) oneri diversi di gestione"/>
    <x v="2"/>
  </r>
  <r>
    <x v="1"/>
    <x v="30"/>
    <x v="218"/>
    <x v="218"/>
    <n v="1250"/>
    <s v="Budget"/>
    <x v="0"/>
    <s v="COSGS"/>
    <x v="4"/>
    <s v="COSTI"/>
    <m/>
    <s v="B.14)"/>
    <s v="14) oneri diversi di gestione"/>
    <x v="2"/>
  </r>
  <r>
    <x v="1"/>
    <x v="31"/>
    <x v="218"/>
    <x v="218"/>
    <n v="1500"/>
    <s v="Budget"/>
    <x v="0"/>
    <s v="COSGS"/>
    <x v="4"/>
    <s v="COSTI"/>
    <m/>
    <s v="B.14)"/>
    <s v="14) oneri diversi di gestione"/>
    <x v="2"/>
  </r>
  <r>
    <x v="1"/>
    <x v="32"/>
    <x v="218"/>
    <x v="218"/>
    <n v="1750"/>
    <s v="Budget"/>
    <x v="0"/>
    <s v="COSGS"/>
    <x v="4"/>
    <s v="COSTI"/>
    <m/>
    <s v="B.14)"/>
    <s v="14) oneri diversi di gestione"/>
    <x v="2"/>
  </r>
  <r>
    <x v="1"/>
    <x v="33"/>
    <x v="218"/>
    <x v="218"/>
    <n v="2000"/>
    <s v="Budget"/>
    <x v="0"/>
    <s v="COSGS"/>
    <x v="4"/>
    <s v="COSTI"/>
    <m/>
    <s v="B.14)"/>
    <s v="14) oneri diversi di gestione"/>
    <x v="2"/>
  </r>
  <r>
    <x v="1"/>
    <x v="34"/>
    <x v="218"/>
    <x v="218"/>
    <n v="2250"/>
    <s v="Budget"/>
    <x v="0"/>
    <s v="COSGS"/>
    <x v="4"/>
    <s v="COSTI"/>
    <m/>
    <s v="B.14)"/>
    <s v="14) oneri diversi di gestione"/>
    <x v="2"/>
  </r>
  <r>
    <x v="1"/>
    <x v="35"/>
    <x v="218"/>
    <x v="218"/>
    <n v="2500"/>
    <s v="Budget"/>
    <x v="0"/>
    <s v="COSGS"/>
    <x v="4"/>
    <s v="COSTI"/>
    <m/>
    <s v="B.14)"/>
    <s v="14) oneri diversi di gestione"/>
    <x v="2"/>
  </r>
  <r>
    <x v="1"/>
    <x v="36"/>
    <x v="218"/>
    <x v="218"/>
    <n v="2750"/>
    <s v="Budget"/>
    <x v="0"/>
    <s v="COSGS"/>
    <x v="4"/>
    <s v="COSTI"/>
    <m/>
    <s v="B.14)"/>
    <s v="14) oneri diversi di gestione"/>
    <x v="2"/>
  </r>
  <r>
    <x v="1"/>
    <x v="37"/>
    <x v="218"/>
    <x v="218"/>
    <n v="3000"/>
    <s v="Budget"/>
    <x v="0"/>
    <s v="COSGS"/>
    <x v="4"/>
    <s v="COSTI"/>
    <m/>
    <s v="B.14)"/>
    <s v="14) oneri diversi di gestione"/>
    <x v="2"/>
  </r>
  <r>
    <x v="1"/>
    <x v="26"/>
    <x v="361"/>
    <x v="360"/>
    <n v="1750"/>
    <s v="Budget"/>
    <x v="0"/>
    <s v="SERST"/>
    <x v="8"/>
    <s v="COSTI"/>
    <m/>
    <s v="B.7)"/>
    <s v="7) per servizi"/>
    <x v="6"/>
  </r>
  <r>
    <x v="1"/>
    <x v="27"/>
    <x v="361"/>
    <x v="360"/>
    <n v="1750"/>
    <s v="Budget"/>
    <x v="0"/>
    <s v="SERST"/>
    <x v="8"/>
    <s v="COSTI"/>
    <m/>
    <s v="B.7)"/>
    <s v="7) per servizi"/>
    <x v="6"/>
  </r>
  <r>
    <x v="1"/>
    <x v="28"/>
    <x v="361"/>
    <x v="360"/>
    <n v="1750"/>
    <s v="Budget"/>
    <x v="0"/>
    <s v="SERST"/>
    <x v="8"/>
    <s v="COSTI"/>
    <m/>
    <s v="B.7)"/>
    <s v="7) per servizi"/>
    <x v="6"/>
  </r>
  <r>
    <x v="1"/>
    <x v="29"/>
    <x v="361"/>
    <x v="360"/>
    <n v="7000"/>
    <s v="Budget"/>
    <x v="0"/>
    <s v="SERST"/>
    <x v="8"/>
    <s v="COSTI"/>
    <m/>
    <s v="B.7)"/>
    <s v="7) per servizi"/>
    <x v="6"/>
  </r>
  <r>
    <x v="1"/>
    <x v="30"/>
    <x v="361"/>
    <x v="360"/>
    <n v="8750"/>
    <s v="Budget"/>
    <x v="0"/>
    <s v="SERST"/>
    <x v="8"/>
    <s v="COSTI"/>
    <m/>
    <s v="B.7)"/>
    <s v="7) per servizi"/>
    <x v="6"/>
  </r>
  <r>
    <x v="1"/>
    <x v="31"/>
    <x v="361"/>
    <x v="360"/>
    <n v="10500"/>
    <s v="Budget"/>
    <x v="0"/>
    <s v="SERST"/>
    <x v="8"/>
    <s v="COSTI"/>
    <m/>
    <s v="B.7)"/>
    <s v="7) per servizi"/>
    <x v="6"/>
  </r>
  <r>
    <x v="1"/>
    <x v="32"/>
    <x v="361"/>
    <x v="360"/>
    <n v="12250"/>
    <s v="Budget"/>
    <x v="0"/>
    <s v="SERST"/>
    <x v="8"/>
    <s v="COSTI"/>
    <m/>
    <s v="B.7)"/>
    <s v="7) per servizi"/>
    <x v="6"/>
  </r>
  <r>
    <x v="1"/>
    <x v="33"/>
    <x v="361"/>
    <x v="360"/>
    <n v="14000"/>
    <s v="Budget"/>
    <x v="0"/>
    <s v="SERST"/>
    <x v="8"/>
    <s v="COSTI"/>
    <m/>
    <s v="B.7)"/>
    <s v="7) per servizi"/>
    <x v="6"/>
  </r>
  <r>
    <x v="1"/>
    <x v="34"/>
    <x v="361"/>
    <x v="360"/>
    <n v="15750"/>
    <s v="Budget"/>
    <x v="0"/>
    <s v="SERST"/>
    <x v="8"/>
    <s v="COSTI"/>
    <m/>
    <s v="B.7)"/>
    <s v="7) per servizi"/>
    <x v="6"/>
  </r>
  <r>
    <x v="1"/>
    <x v="35"/>
    <x v="361"/>
    <x v="360"/>
    <n v="17500"/>
    <s v="Budget"/>
    <x v="0"/>
    <s v="SERST"/>
    <x v="8"/>
    <s v="COSTI"/>
    <m/>
    <s v="B.7)"/>
    <s v="7) per servizi"/>
    <x v="6"/>
  </r>
  <r>
    <x v="1"/>
    <x v="36"/>
    <x v="361"/>
    <x v="360"/>
    <n v="19250"/>
    <s v="Budget"/>
    <x v="0"/>
    <s v="SERST"/>
    <x v="8"/>
    <s v="COSTI"/>
    <m/>
    <s v="B.7)"/>
    <s v="7) per servizi"/>
    <x v="6"/>
  </r>
  <r>
    <x v="1"/>
    <x v="37"/>
    <x v="361"/>
    <x v="360"/>
    <n v="21000"/>
    <s v="Budget"/>
    <x v="0"/>
    <s v="SERST"/>
    <x v="8"/>
    <s v="COSTI"/>
    <m/>
    <s v="B.7)"/>
    <s v="7) per servizi"/>
    <x v="6"/>
  </r>
  <r>
    <x v="1"/>
    <x v="26"/>
    <x v="136"/>
    <x v="136"/>
    <n v="173.41666666666666"/>
    <s v="Budget"/>
    <x v="0"/>
    <s v="SERST"/>
    <x v="8"/>
    <s v="COSTI"/>
    <m/>
    <s v="B.7)"/>
    <s v="7) per servizi"/>
    <x v="2"/>
  </r>
  <r>
    <x v="1"/>
    <x v="27"/>
    <x v="136"/>
    <x v="136"/>
    <n v="173.41666666666666"/>
    <s v="Budget"/>
    <x v="0"/>
    <s v="SERST"/>
    <x v="8"/>
    <s v="COSTI"/>
    <m/>
    <s v="B.7)"/>
    <s v="7) per servizi"/>
    <x v="2"/>
  </r>
  <r>
    <x v="1"/>
    <x v="28"/>
    <x v="136"/>
    <x v="136"/>
    <n v="173.41666666666666"/>
    <s v="Budget"/>
    <x v="0"/>
    <s v="SERST"/>
    <x v="8"/>
    <s v="COSTI"/>
    <m/>
    <s v="B.7)"/>
    <s v="7) per servizi"/>
    <x v="2"/>
  </r>
  <r>
    <x v="1"/>
    <x v="29"/>
    <x v="136"/>
    <x v="136"/>
    <n v="693.66666666666663"/>
    <s v="Budget"/>
    <x v="0"/>
    <s v="SERST"/>
    <x v="8"/>
    <s v="COSTI"/>
    <m/>
    <s v="B.7)"/>
    <s v="7) per servizi"/>
    <x v="2"/>
  </r>
  <r>
    <x v="1"/>
    <x v="30"/>
    <x v="136"/>
    <x v="136"/>
    <n v="867.08333333333326"/>
    <s v="Budget"/>
    <x v="0"/>
    <s v="SERST"/>
    <x v="8"/>
    <s v="COSTI"/>
    <m/>
    <s v="B.7)"/>
    <s v="7) per servizi"/>
    <x v="2"/>
  </r>
  <r>
    <x v="1"/>
    <x v="31"/>
    <x v="136"/>
    <x v="136"/>
    <n v="1040.5"/>
    <s v="Budget"/>
    <x v="0"/>
    <s v="SERST"/>
    <x v="8"/>
    <s v="COSTI"/>
    <m/>
    <s v="B.7)"/>
    <s v="7) per servizi"/>
    <x v="2"/>
  </r>
  <r>
    <x v="1"/>
    <x v="32"/>
    <x v="136"/>
    <x v="136"/>
    <n v="1213.9166666666667"/>
    <s v="Budget"/>
    <x v="0"/>
    <s v="SERST"/>
    <x v="8"/>
    <s v="COSTI"/>
    <m/>
    <s v="B.7)"/>
    <s v="7) per servizi"/>
    <x v="2"/>
  </r>
  <r>
    <x v="1"/>
    <x v="33"/>
    <x v="136"/>
    <x v="136"/>
    <n v="1387.3333333333335"/>
    <s v="Budget"/>
    <x v="0"/>
    <s v="SERST"/>
    <x v="8"/>
    <s v="COSTI"/>
    <m/>
    <s v="B.7)"/>
    <s v="7) per servizi"/>
    <x v="2"/>
  </r>
  <r>
    <x v="1"/>
    <x v="34"/>
    <x v="136"/>
    <x v="136"/>
    <n v="1560.7500000000002"/>
    <s v="Budget"/>
    <x v="0"/>
    <s v="SERST"/>
    <x v="8"/>
    <s v="COSTI"/>
    <m/>
    <s v="B.7)"/>
    <s v="7) per servizi"/>
    <x v="2"/>
  </r>
  <r>
    <x v="1"/>
    <x v="35"/>
    <x v="136"/>
    <x v="136"/>
    <n v="1734.166666666667"/>
    <s v="Budget"/>
    <x v="0"/>
    <s v="SERST"/>
    <x v="8"/>
    <s v="COSTI"/>
    <m/>
    <s v="B.7)"/>
    <s v="7) per servizi"/>
    <x v="2"/>
  </r>
  <r>
    <x v="1"/>
    <x v="36"/>
    <x v="136"/>
    <x v="136"/>
    <n v="1907.5833333333337"/>
    <s v="Budget"/>
    <x v="0"/>
    <s v="SERST"/>
    <x v="8"/>
    <s v="COSTI"/>
    <m/>
    <s v="B.7)"/>
    <s v="7) per servizi"/>
    <x v="2"/>
  </r>
  <r>
    <x v="1"/>
    <x v="37"/>
    <x v="136"/>
    <x v="136"/>
    <n v="2081.0000000000005"/>
    <s v="Budget"/>
    <x v="0"/>
    <s v="SERST"/>
    <x v="8"/>
    <s v="COSTI"/>
    <m/>
    <s v="B.7)"/>
    <s v="7) per servizi"/>
    <x v="2"/>
  </r>
  <r>
    <x v="1"/>
    <x v="26"/>
    <x v="390"/>
    <x v="389"/>
    <n v="0"/>
    <s v="Budget"/>
    <x v="0"/>
    <s v="SERIN"/>
    <x v="6"/>
    <s v="PRD"/>
    <m/>
    <s v="B.7)"/>
    <s v="7) per servizi"/>
    <x v="3"/>
  </r>
  <r>
    <x v="1"/>
    <x v="27"/>
    <x v="390"/>
    <x v="389"/>
    <n v="0"/>
    <s v="Budget"/>
    <x v="0"/>
    <s v="SERIN"/>
    <x v="6"/>
    <s v="PRD"/>
    <m/>
    <s v="B.7)"/>
    <s v="7) per servizi"/>
    <x v="3"/>
  </r>
  <r>
    <x v="1"/>
    <x v="28"/>
    <x v="390"/>
    <x v="389"/>
    <n v="0"/>
    <s v="Budget"/>
    <x v="0"/>
    <s v="SERIN"/>
    <x v="6"/>
    <s v="PRD"/>
    <m/>
    <s v="B.7)"/>
    <s v="7) per servizi"/>
    <x v="3"/>
  </r>
  <r>
    <x v="1"/>
    <x v="29"/>
    <x v="390"/>
    <x v="389"/>
    <n v="0"/>
    <s v="Budget"/>
    <x v="0"/>
    <s v="SERIN"/>
    <x v="6"/>
    <s v="PRD"/>
    <m/>
    <s v="B.7)"/>
    <s v="7) per servizi"/>
    <x v="3"/>
  </r>
  <r>
    <x v="1"/>
    <x v="30"/>
    <x v="390"/>
    <x v="389"/>
    <n v="0"/>
    <s v="Budget"/>
    <x v="0"/>
    <s v="SERIN"/>
    <x v="6"/>
    <s v="PRD"/>
    <m/>
    <s v="B.7)"/>
    <s v="7) per servizi"/>
    <x v="3"/>
  </r>
  <r>
    <x v="1"/>
    <x v="31"/>
    <x v="390"/>
    <x v="389"/>
    <n v="0"/>
    <s v="Budget"/>
    <x v="0"/>
    <s v="SERIN"/>
    <x v="6"/>
    <s v="PRD"/>
    <m/>
    <s v="B.7)"/>
    <s v="7) per servizi"/>
    <x v="3"/>
  </r>
  <r>
    <x v="1"/>
    <x v="32"/>
    <x v="390"/>
    <x v="389"/>
    <n v="0"/>
    <s v="Budget"/>
    <x v="0"/>
    <s v="SERIN"/>
    <x v="6"/>
    <s v="PRD"/>
    <m/>
    <s v="B.7)"/>
    <s v="7) per servizi"/>
    <x v="3"/>
  </r>
  <r>
    <x v="1"/>
    <x v="33"/>
    <x v="390"/>
    <x v="389"/>
    <n v="0"/>
    <s v="Budget"/>
    <x v="0"/>
    <s v="SERIN"/>
    <x v="6"/>
    <s v="PRD"/>
    <m/>
    <s v="B.7)"/>
    <s v="7) per servizi"/>
    <x v="3"/>
  </r>
  <r>
    <x v="1"/>
    <x v="34"/>
    <x v="390"/>
    <x v="389"/>
    <n v="0"/>
    <s v="Budget"/>
    <x v="0"/>
    <s v="SERIN"/>
    <x v="6"/>
    <s v="PRD"/>
    <m/>
    <s v="B.7)"/>
    <s v="7) per servizi"/>
    <x v="3"/>
  </r>
  <r>
    <x v="1"/>
    <x v="35"/>
    <x v="390"/>
    <x v="389"/>
    <n v="0"/>
    <s v="Budget"/>
    <x v="0"/>
    <s v="SERIN"/>
    <x v="6"/>
    <s v="PRD"/>
    <m/>
    <s v="B.7)"/>
    <s v="7) per servizi"/>
    <x v="3"/>
  </r>
  <r>
    <x v="1"/>
    <x v="36"/>
    <x v="390"/>
    <x v="389"/>
    <n v="0"/>
    <s v="Budget"/>
    <x v="0"/>
    <s v="SERIN"/>
    <x v="6"/>
    <s v="PRD"/>
    <m/>
    <s v="B.7)"/>
    <s v="7) per servizi"/>
    <x v="3"/>
  </r>
  <r>
    <x v="1"/>
    <x v="37"/>
    <x v="390"/>
    <x v="389"/>
    <n v="0"/>
    <s v="Budget"/>
    <x v="0"/>
    <s v="SERIN"/>
    <x v="6"/>
    <s v="PRD"/>
    <m/>
    <s v="B.7)"/>
    <s v="7) per servizi"/>
    <x v="3"/>
  </r>
  <r>
    <x v="1"/>
    <x v="26"/>
    <x v="298"/>
    <x v="298"/>
    <n v="2550"/>
    <s v="Budget"/>
    <x v="0"/>
    <s v="COSGS"/>
    <x v="4"/>
    <s v="COSTI"/>
    <m/>
    <s v="B.7)"/>
    <s v="7) per servizi"/>
    <x v="2"/>
  </r>
  <r>
    <x v="1"/>
    <x v="27"/>
    <x v="298"/>
    <x v="298"/>
    <n v="2550"/>
    <s v="Budget"/>
    <x v="0"/>
    <s v="COSGS"/>
    <x v="4"/>
    <s v="COSTI"/>
    <m/>
    <s v="B.7)"/>
    <s v="7) per servizi"/>
    <x v="2"/>
  </r>
  <r>
    <x v="1"/>
    <x v="28"/>
    <x v="298"/>
    <x v="298"/>
    <n v="2550"/>
    <s v="Budget"/>
    <x v="0"/>
    <s v="COSGS"/>
    <x v="4"/>
    <s v="COSTI"/>
    <m/>
    <s v="B.7)"/>
    <s v="7) per servizi"/>
    <x v="2"/>
  </r>
  <r>
    <x v="1"/>
    <x v="29"/>
    <x v="298"/>
    <x v="298"/>
    <n v="10200"/>
    <s v="Budget"/>
    <x v="0"/>
    <s v="COSGS"/>
    <x v="4"/>
    <s v="COSTI"/>
    <m/>
    <s v="B.7)"/>
    <s v="7) per servizi"/>
    <x v="2"/>
  </r>
  <r>
    <x v="1"/>
    <x v="30"/>
    <x v="298"/>
    <x v="298"/>
    <n v="12750"/>
    <s v="Budget"/>
    <x v="0"/>
    <s v="COSGS"/>
    <x v="4"/>
    <s v="COSTI"/>
    <m/>
    <s v="B.7)"/>
    <s v="7) per servizi"/>
    <x v="2"/>
  </r>
  <r>
    <x v="1"/>
    <x v="31"/>
    <x v="298"/>
    <x v="298"/>
    <n v="15300"/>
    <s v="Budget"/>
    <x v="0"/>
    <s v="COSGS"/>
    <x v="4"/>
    <s v="COSTI"/>
    <m/>
    <s v="B.7)"/>
    <s v="7) per servizi"/>
    <x v="2"/>
  </r>
  <r>
    <x v="1"/>
    <x v="32"/>
    <x v="298"/>
    <x v="298"/>
    <n v="17850"/>
    <s v="Budget"/>
    <x v="0"/>
    <s v="COSGS"/>
    <x v="4"/>
    <s v="COSTI"/>
    <m/>
    <s v="B.7)"/>
    <s v="7) per servizi"/>
    <x v="2"/>
  </r>
  <r>
    <x v="1"/>
    <x v="33"/>
    <x v="298"/>
    <x v="298"/>
    <n v="20400"/>
    <s v="Budget"/>
    <x v="0"/>
    <s v="COSGS"/>
    <x v="4"/>
    <s v="COSTI"/>
    <m/>
    <s v="B.7)"/>
    <s v="7) per servizi"/>
    <x v="2"/>
  </r>
  <r>
    <x v="1"/>
    <x v="34"/>
    <x v="298"/>
    <x v="298"/>
    <n v="22950"/>
    <s v="Budget"/>
    <x v="0"/>
    <s v="COSGS"/>
    <x v="4"/>
    <s v="COSTI"/>
    <m/>
    <s v="B.7)"/>
    <s v="7) per servizi"/>
    <x v="2"/>
  </r>
  <r>
    <x v="1"/>
    <x v="35"/>
    <x v="298"/>
    <x v="298"/>
    <n v="25500"/>
    <s v="Budget"/>
    <x v="0"/>
    <s v="COSGS"/>
    <x v="4"/>
    <s v="COSTI"/>
    <m/>
    <s v="B.7)"/>
    <s v="7) per servizi"/>
    <x v="2"/>
  </r>
  <r>
    <x v="1"/>
    <x v="36"/>
    <x v="298"/>
    <x v="298"/>
    <n v="28050"/>
    <s v="Budget"/>
    <x v="0"/>
    <s v="COSGS"/>
    <x v="4"/>
    <s v="COSTI"/>
    <m/>
    <s v="B.7)"/>
    <s v="7) per servizi"/>
    <x v="2"/>
  </r>
  <r>
    <x v="1"/>
    <x v="37"/>
    <x v="298"/>
    <x v="298"/>
    <n v="30600"/>
    <s v="Budget"/>
    <x v="0"/>
    <s v="COSGS"/>
    <x v="4"/>
    <s v="COSTI"/>
    <m/>
    <s v="B.7)"/>
    <s v="7) per servizi"/>
    <x v="2"/>
  </r>
  <r>
    <x v="1"/>
    <x v="26"/>
    <x v="68"/>
    <x v="68"/>
    <n v="1083.3333333333333"/>
    <s v="Budget"/>
    <x v="0"/>
    <s v="COSGS"/>
    <x v="4"/>
    <s v="COSTI"/>
    <m/>
    <s v="B.7)"/>
    <s v="7) per servizi"/>
    <x v="2"/>
  </r>
  <r>
    <x v="1"/>
    <x v="27"/>
    <x v="68"/>
    <x v="68"/>
    <n v="1083.3333333333333"/>
    <s v="Budget"/>
    <x v="0"/>
    <s v="COSGS"/>
    <x v="4"/>
    <s v="COSTI"/>
    <m/>
    <s v="B.7)"/>
    <s v="7) per servizi"/>
    <x v="2"/>
  </r>
  <r>
    <x v="1"/>
    <x v="28"/>
    <x v="68"/>
    <x v="68"/>
    <n v="1083.3333333333333"/>
    <s v="Budget"/>
    <x v="0"/>
    <s v="COSGS"/>
    <x v="4"/>
    <s v="COSTI"/>
    <m/>
    <s v="B.7)"/>
    <s v="7) per servizi"/>
    <x v="2"/>
  </r>
  <r>
    <x v="1"/>
    <x v="29"/>
    <x v="68"/>
    <x v="68"/>
    <n v="4333.333333333333"/>
    <s v="Budget"/>
    <x v="0"/>
    <s v="COSGS"/>
    <x v="4"/>
    <s v="COSTI"/>
    <m/>
    <s v="B.7)"/>
    <s v="7) per servizi"/>
    <x v="2"/>
  </r>
  <r>
    <x v="1"/>
    <x v="30"/>
    <x v="68"/>
    <x v="68"/>
    <n v="5416.6666666666661"/>
    <s v="Budget"/>
    <x v="0"/>
    <s v="COSGS"/>
    <x v="4"/>
    <s v="COSTI"/>
    <m/>
    <s v="B.7)"/>
    <s v="7) per servizi"/>
    <x v="2"/>
  </r>
  <r>
    <x v="1"/>
    <x v="31"/>
    <x v="68"/>
    <x v="68"/>
    <n v="6499.9999999999991"/>
    <s v="Budget"/>
    <x v="0"/>
    <s v="COSGS"/>
    <x v="4"/>
    <s v="COSTI"/>
    <m/>
    <s v="B.7)"/>
    <s v="7) per servizi"/>
    <x v="2"/>
  </r>
  <r>
    <x v="1"/>
    <x v="32"/>
    <x v="68"/>
    <x v="68"/>
    <n v="7583.3333333333321"/>
    <s v="Budget"/>
    <x v="0"/>
    <s v="COSGS"/>
    <x v="4"/>
    <s v="COSTI"/>
    <m/>
    <s v="B.7)"/>
    <s v="7) per servizi"/>
    <x v="2"/>
  </r>
  <r>
    <x v="1"/>
    <x v="33"/>
    <x v="68"/>
    <x v="68"/>
    <n v="8666.6666666666661"/>
    <s v="Budget"/>
    <x v="0"/>
    <s v="COSGS"/>
    <x v="4"/>
    <s v="COSTI"/>
    <m/>
    <s v="B.7)"/>
    <s v="7) per servizi"/>
    <x v="2"/>
  </r>
  <r>
    <x v="1"/>
    <x v="34"/>
    <x v="68"/>
    <x v="68"/>
    <n v="9750"/>
    <s v="Budget"/>
    <x v="0"/>
    <s v="COSGS"/>
    <x v="4"/>
    <s v="COSTI"/>
    <m/>
    <s v="B.7)"/>
    <s v="7) per servizi"/>
    <x v="2"/>
  </r>
  <r>
    <x v="1"/>
    <x v="35"/>
    <x v="68"/>
    <x v="68"/>
    <n v="10833.333333333334"/>
    <s v="Budget"/>
    <x v="0"/>
    <s v="COSGS"/>
    <x v="4"/>
    <s v="COSTI"/>
    <m/>
    <s v="B.7)"/>
    <s v="7) per servizi"/>
    <x v="2"/>
  </r>
  <r>
    <x v="1"/>
    <x v="36"/>
    <x v="68"/>
    <x v="68"/>
    <n v="11916.666666666668"/>
    <s v="Budget"/>
    <x v="0"/>
    <s v="COSGS"/>
    <x v="4"/>
    <s v="COSTI"/>
    <m/>
    <s v="B.7)"/>
    <s v="7) per servizi"/>
    <x v="2"/>
  </r>
  <r>
    <x v="1"/>
    <x v="37"/>
    <x v="68"/>
    <x v="68"/>
    <n v="13000.000000000002"/>
    <s v="Budget"/>
    <x v="0"/>
    <s v="COSGS"/>
    <x v="4"/>
    <s v="COSTI"/>
    <m/>
    <s v="B.7)"/>
    <s v="7) per servizi"/>
    <x v="2"/>
  </r>
  <r>
    <x v="1"/>
    <x v="26"/>
    <x v="375"/>
    <x v="374"/>
    <n v="693.33333333333337"/>
    <s v="Budget"/>
    <x v="0"/>
    <s v="SERIN"/>
    <x v="6"/>
    <s v="PRD"/>
    <m/>
    <s v="B.7)"/>
    <s v="7) per servizi"/>
    <x v="2"/>
  </r>
  <r>
    <x v="1"/>
    <x v="27"/>
    <x v="375"/>
    <x v="374"/>
    <n v="693.33333333333337"/>
    <s v="Budget"/>
    <x v="0"/>
    <s v="SERIN"/>
    <x v="6"/>
    <s v="PRD"/>
    <m/>
    <s v="B.7)"/>
    <s v="7) per servizi"/>
    <x v="2"/>
  </r>
  <r>
    <x v="1"/>
    <x v="28"/>
    <x v="375"/>
    <x v="374"/>
    <n v="693.33333333333337"/>
    <s v="Budget"/>
    <x v="0"/>
    <s v="SERIN"/>
    <x v="6"/>
    <s v="PRD"/>
    <m/>
    <s v="B.7)"/>
    <s v="7) per servizi"/>
    <x v="2"/>
  </r>
  <r>
    <x v="1"/>
    <x v="29"/>
    <x v="375"/>
    <x v="374"/>
    <n v="2773.3333333333335"/>
    <s v="Budget"/>
    <x v="0"/>
    <s v="SERIN"/>
    <x v="6"/>
    <s v="PRD"/>
    <m/>
    <s v="B.7)"/>
    <s v="7) per servizi"/>
    <x v="2"/>
  </r>
  <r>
    <x v="1"/>
    <x v="30"/>
    <x v="375"/>
    <x v="374"/>
    <n v="3466.666666666667"/>
    <s v="Budget"/>
    <x v="0"/>
    <s v="SERIN"/>
    <x v="6"/>
    <s v="PRD"/>
    <m/>
    <s v="B.7)"/>
    <s v="7) per servizi"/>
    <x v="2"/>
  </r>
  <r>
    <x v="1"/>
    <x v="31"/>
    <x v="375"/>
    <x v="374"/>
    <n v="4160"/>
    <s v="Budget"/>
    <x v="0"/>
    <s v="SERIN"/>
    <x v="6"/>
    <s v="PRD"/>
    <m/>
    <s v="B.7)"/>
    <s v="7) per servizi"/>
    <x v="2"/>
  </r>
  <r>
    <x v="1"/>
    <x v="32"/>
    <x v="375"/>
    <x v="374"/>
    <n v="4853.333333333333"/>
    <s v="Budget"/>
    <x v="0"/>
    <s v="SERIN"/>
    <x v="6"/>
    <s v="PRD"/>
    <m/>
    <s v="B.7)"/>
    <s v="7) per servizi"/>
    <x v="2"/>
  </r>
  <r>
    <x v="1"/>
    <x v="33"/>
    <x v="375"/>
    <x v="374"/>
    <n v="5546.6666666666661"/>
    <s v="Budget"/>
    <x v="0"/>
    <s v="SERIN"/>
    <x v="6"/>
    <s v="PRD"/>
    <m/>
    <s v="B.7)"/>
    <s v="7) per servizi"/>
    <x v="2"/>
  </r>
  <r>
    <x v="1"/>
    <x v="34"/>
    <x v="375"/>
    <x v="374"/>
    <n v="6239.9999999999991"/>
    <s v="Budget"/>
    <x v="0"/>
    <s v="SERIN"/>
    <x v="6"/>
    <s v="PRD"/>
    <m/>
    <s v="B.7)"/>
    <s v="7) per servizi"/>
    <x v="2"/>
  </r>
  <r>
    <x v="1"/>
    <x v="35"/>
    <x v="375"/>
    <x v="374"/>
    <n v="6933.3333333333321"/>
    <s v="Budget"/>
    <x v="0"/>
    <s v="SERIN"/>
    <x v="6"/>
    <s v="PRD"/>
    <m/>
    <s v="B.7)"/>
    <s v="7) per servizi"/>
    <x v="2"/>
  </r>
  <r>
    <x v="1"/>
    <x v="36"/>
    <x v="375"/>
    <x v="374"/>
    <n v="7626.6666666666652"/>
    <s v="Budget"/>
    <x v="0"/>
    <s v="SERIN"/>
    <x v="6"/>
    <s v="PRD"/>
    <m/>
    <s v="B.7)"/>
    <s v="7) per servizi"/>
    <x v="2"/>
  </r>
  <r>
    <x v="1"/>
    <x v="37"/>
    <x v="375"/>
    <x v="374"/>
    <n v="8319.9999999999982"/>
    <s v="Budget"/>
    <x v="0"/>
    <s v="SERIN"/>
    <x v="6"/>
    <s v="PRD"/>
    <m/>
    <s v="B.7)"/>
    <s v="7) per servizi"/>
    <x v="2"/>
  </r>
  <r>
    <x v="1"/>
    <x v="26"/>
    <x v="395"/>
    <x v="394"/>
    <n v="1476.75"/>
    <s v="Budget"/>
    <x v="0"/>
    <s v="COSGS"/>
    <x v="4"/>
    <s v="COSTI"/>
    <m/>
    <s v="B.7)"/>
    <s v="7) per servizi"/>
    <x v="2"/>
  </r>
  <r>
    <x v="1"/>
    <x v="27"/>
    <x v="395"/>
    <x v="394"/>
    <n v="1476.75"/>
    <s v="Budget"/>
    <x v="0"/>
    <s v="COSGS"/>
    <x v="4"/>
    <s v="COSTI"/>
    <m/>
    <s v="B.7)"/>
    <s v="7) per servizi"/>
    <x v="2"/>
  </r>
  <r>
    <x v="1"/>
    <x v="28"/>
    <x v="395"/>
    <x v="394"/>
    <n v="1476.75"/>
    <s v="Budget"/>
    <x v="0"/>
    <s v="COSGS"/>
    <x v="4"/>
    <s v="COSTI"/>
    <m/>
    <s v="B.7)"/>
    <s v="7) per servizi"/>
    <x v="2"/>
  </r>
  <r>
    <x v="1"/>
    <x v="29"/>
    <x v="395"/>
    <x v="394"/>
    <n v="5907"/>
    <s v="Budget"/>
    <x v="0"/>
    <s v="COSGS"/>
    <x v="4"/>
    <s v="COSTI"/>
    <m/>
    <s v="B.7)"/>
    <s v="7) per servizi"/>
    <x v="2"/>
  </r>
  <r>
    <x v="1"/>
    <x v="30"/>
    <x v="395"/>
    <x v="394"/>
    <n v="7383.75"/>
    <s v="Budget"/>
    <x v="0"/>
    <s v="COSGS"/>
    <x v="4"/>
    <s v="COSTI"/>
    <m/>
    <s v="B.7)"/>
    <s v="7) per servizi"/>
    <x v="2"/>
  </r>
  <r>
    <x v="1"/>
    <x v="31"/>
    <x v="395"/>
    <x v="394"/>
    <n v="8860.5"/>
    <s v="Budget"/>
    <x v="0"/>
    <s v="COSGS"/>
    <x v="4"/>
    <s v="COSTI"/>
    <m/>
    <s v="B.7)"/>
    <s v="7) per servizi"/>
    <x v="2"/>
  </r>
  <r>
    <x v="1"/>
    <x v="32"/>
    <x v="395"/>
    <x v="394"/>
    <n v="10337.25"/>
    <s v="Budget"/>
    <x v="0"/>
    <s v="COSGS"/>
    <x v="4"/>
    <s v="COSTI"/>
    <m/>
    <s v="B.7)"/>
    <s v="7) per servizi"/>
    <x v="2"/>
  </r>
  <r>
    <x v="1"/>
    <x v="33"/>
    <x v="395"/>
    <x v="394"/>
    <n v="11814"/>
    <s v="Budget"/>
    <x v="0"/>
    <s v="COSGS"/>
    <x v="4"/>
    <s v="COSTI"/>
    <m/>
    <s v="B.7)"/>
    <s v="7) per servizi"/>
    <x v="2"/>
  </r>
  <r>
    <x v="1"/>
    <x v="34"/>
    <x v="395"/>
    <x v="394"/>
    <n v="13290.75"/>
    <s v="Budget"/>
    <x v="0"/>
    <s v="COSGS"/>
    <x v="4"/>
    <s v="COSTI"/>
    <m/>
    <s v="B.7)"/>
    <s v="7) per servizi"/>
    <x v="2"/>
  </r>
  <r>
    <x v="1"/>
    <x v="35"/>
    <x v="395"/>
    <x v="394"/>
    <n v="14767.5"/>
    <s v="Budget"/>
    <x v="0"/>
    <s v="COSGS"/>
    <x v="4"/>
    <s v="COSTI"/>
    <m/>
    <s v="B.7)"/>
    <s v="7) per servizi"/>
    <x v="2"/>
  </r>
  <r>
    <x v="1"/>
    <x v="36"/>
    <x v="395"/>
    <x v="394"/>
    <n v="16244.25"/>
    <s v="Budget"/>
    <x v="0"/>
    <s v="COSGS"/>
    <x v="4"/>
    <s v="COSTI"/>
    <m/>
    <s v="B.7)"/>
    <s v="7) per servizi"/>
    <x v="2"/>
  </r>
  <r>
    <x v="1"/>
    <x v="37"/>
    <x v="395"/>
    <x v="394"/>
    <n v="17721"/>
    <s v="Budget"/>
    <x v="0"/>
    <s v="COSGS"/>
    <x v="4"/>
    <s v="COSTI"/>
    <m/>
    <s v="B.7)"/>
    <s v="7) per servizi"/>
    <x v="2"/>
  </r>
  <r>
    <x v="1"/>
    <x v="26"/>
    <x v="43"/>
    <x v="43"/>
    <n v="5500"/>
    <s v="Budget"/>
    <x v="0"/>
    <s v="SERST"/>
    <x v="8"/>
    <s v="COSTI"/>
    <m/>
    <s v="B.7)"/>
    <s v="7) per servizi"/>
    <x v="2"/>
  </r>
  <r>
    <x v="1"/>
    <x v="27"/>
    <x v="43"/>
    <x v="43"/>
    <n v="5000"/>
    <s v="Budget"/>
    <x v="0"/>
    <s v="SERST"/>
    <x v="8"/>
    <s v="COSTI"/>
    <m/>
    <s v="B.7)"/>
    <s v="7) per servizi"/>
    <x v="2"/>
  </r>
  <r>
    <x v="1"/>
    <x v="28"/>
    <x v="43"/>
    <x v="43"/>
    <n v="5000"/>
    <s v="Budget"/>
    <x v="0"/>
    <s v="SERST"/>
    <x v="8"/>
    <s v="COSTI"/>
    <m/>
    <s v="B.7)"/>
    <s v="7) per servizi"/>
    <x v="2"/>
  </r>
  <r>
    <x v="1"/>
    <x v="29"/>
    <x v="43"/>
    <x v="43"/>
    <n v="20000"/>
    <s v="Budget"/>
    <x v="0"/>
    <s v="SERST"/>
    <x v="8"/>
    <s v="COSTI"/>
    <m/>
    <s v="B.7)"/>
    <s v="7) per servizi"/>
    <x v="2"/>
  </r>
  <r>
    <x v="1"/>
    <x v="30"/>
    <x v="43"/>
    <x v="43"/>
    <n v="25000"/>
    <s v="Budget"/>
    <x v="0"/>
    <s v="SERST"/>
    <x v="8"/>
    <s v="COSTI"/>
    <m/>
    <s v="B.7)"/>
    <s v="7) per servizi"/>
    <x v="2"/>
  </r>
  <r>
    <x v="1"/>
    <x v="31"/>
    <x v="43"/>
    <x v="43"/>
    <n v="30000"/>
    <s v="Budget"/>
    <x v="0"/>
    <s v="SERST"/>
    <x v="8"/>
    <s v="COSTI"/>
    <m/>
    <s v="B.7)"/>
    <s v="7) per servizi"/>
    <x v="2"/>
  </r>
  <r>
    <x v="1"/>
    <x v="32"/>
    <x v="43"/>
    <x v="43"/>
    <n v="35000"/>
    <s v="Budget"/>
    <x v="0"/>
    <s v="SERST"/>
    <x v="8"/>
    <s v="COSTI"/>
    <m/>
    <s v="B.7)"/>
    <s v="7) per servizi"/>
    <x v="2"/>
  </r>
  <r>
    <x v="1"/>
    <x v="33"/>
    <x v="43"/>
    <x v="43"/>
    <n v="40000"/>
    <s v="Budget"/>
    <x v="0"/>
    <s v="SERST"/>
    <x v="8"/>
    <s v="COSTI"/>
    <m/>
    <s v="B.7)"/>
    <s v="7) per servizi"/>
    <x v="2"/>
  </r>
  <r>
    <x v="1"/>
    <x v="34"/>
    <x v="43"/>
    <x v="43"/>
    <n v="45000"/>
    <s v="Budget"/>
    <x v="0"/>
    <s v="SERST"/>
    <x v="8"/>
    <s v="COSTI"/>
    <m/>
    <s v="B.7)"/>
    <s v="7) per servizi"/>
    <x v="2"/>
  </r>
  <r>
    <x v="1"/>
    <x v="35"/>
    <x v="43"/>
    <x v="43"/>
    <n v="50000"/>
    <s v="Budget"/>
    <x v="0"/>
    <s v="SERST"/>
    <x v="8"/>
    <s v="COSTI"/>
    <m/>
    <s v="B.7)"/>
    <s v="7) per servizi"/>
    <x v="2"/>
  </r>
  <r>
    <x v="1"/>
    <x v="36"/>
    <x v="43"/>
    <x v="43"/>
    <n v="55000"/>
    <s v="Budget"/>
    <x v="0"/>
    <s v="SERST"/>
    <x v="8"/>
    <s v="COSTI"/>
    <m/>
    <s v="B.7)"/>
    <s v="7) per servizi"/>
    <x v="2"/>
  </r>
  <r>
    <x v="1"/>
    <x v="37"/>
    <x v="43"/>
    <x v="43"/>
    <n v="60000"/>
    <s v="Budget"/>
    <x v="0"/>
    <s v="SERST"/>
    <x v="8"/>
    <s v="COSTI"/>
    <m/>
    <s v="B.7)"/>
    <s v="7) per servizi"/>
    <x v="2"/>
  </r>
  <r>
    <x v="1"/>
    <x v="26"/>
    <x v="204"/>
    <x v="204"/>
    <n v="0"/>
    <s v="Budget"/>
    <x v="0"/>
    <s v="COSGS"/>
    <x v="4"/>
    <s v="COSTI"/>
    <m/>
    <s v="B.14)"/>
    <s v="14) oneri diversi di gestione"/>
    <x v="2"/>
  </r>
  <r>
    <x v="1"/>
    <x v="27"/>
    <x v="204"/>
    <x v="204"/>
    <n v="0"/>
    <s v="Budget"/>
    <x v="0"/>
    <s v="COSGS"/>
    <x v="4"/>
    <s v="COSTI"/>
    <m/>
    <s v="B.14)"/>
    <s v="14) oneri diversi di gestione"/>
    <x v="2"/>
  </r>
  <r>
    <x v="1"/>
    <x v="28"/>
    <x v="204"/>
    <x v="204"/>
    <n v="0"/>
    <s v="Budget"/>
    <x v="0"/>
    <s v="COSGS"/>
    <x v="4"/>
    <s v="COSTI"/>
    <m/>
    <s v="B.14)"/>
    <s v="14) oneri diversi di gestione"/>
    <x v="2"/>
  </r>
  <r>
    <x v="1"/>
    <x v="29"/>
    <x v="204"/>
    <x v="204"/>
    <n v="0"/>
    <s v="Budget"/>
    <x v="0"/>
    <s v="COSGS"/>
    <x v="4"/>
    <s v="COSTI"/>
    <m/>
    <s v="B.14)"/>
    <s v="14) oneri diversi di gestione"/>
    <x v="2"/>
  </r>
  <r>
    <x v="1"/>
    <x v="30"/>
    <x v="204"/>
    <x v="204"/>
    <n v="0"/>
    <s v="Budget"/>
    <x v="0"/>
    <s v="COSGS"/>
    <x v="4"/>
    <s v="COSTI"/>
    <m/>
    <s v="B.14)"/>
    <s v="14) oneri diversi di gestione"/>
    <x v="2"/>
  </r>
  <r>
    <x v="1"/>
    <x v="31"/>
    <x v="204"/>
    <x v="204"/>
    <n v="0"/>
    <s v="Budget"/>
    <x v="0"/>
    <s v="COSGS"/>
    <x v="4"/>
    <s v="COSTI"/>
    <m/>
    <s v="B.14)"/>
    <s v="14) oneri diversi di gestione"/>
    <x v="2"/>
  </r>
  <r>
    <x v="1"/>
    <x v="32"/>
    <x v="204"/>
    <x v="204"/>
    <n v="0"/>
    <s v="Budget"/>
    <x v="0"/>
    <s v="COSGS"/>
    <x v="4"/>
    <s v="COSTI"/>
    <m/>
    <s v="B.14)"/>
    <s v="14) oneri diversi di gestione"/>
    <x v="2"/>
  </r>
  <r>
    <x v="1"/>
    <x v="33"/>
    <x v="204"/>
    <x v="204"/>
    <n v="0"/>
    <s v="Budget"/>
    <x v="0"/>
    <s v="COSGS"/>
    <x v="4"/>
    <s v="COSTI"/>
    <m/>
    <s v="B.14)"/>
    <s v="14) oneri diversi di gestione"/>
    <x v="2"/>
  </r>
  <r>
    <x v="1"/>
    <x v="34"/>
    <x v="204"/>
    <x v="204"/>
    <n v="0"/>
    <s v="Budget"/>
    <x v="0"/>
    <s v="COSGS"/>
    <x v="4"/>
    <s v="COSTI"/>
    <m/>
    <s v="B.14)"/>
    <s v="14) oneri diversi di gestione"/>
    <x v="2"/>
  </r>
  <r>
    <x v="1"/>
    <x v="35"/>
    <x v="204"/>
    <x v="204"/>
    <n v="0"/>
    <s v="Budget"/>
    <x v="0"/>
    <s v="COSGS"/>
    <x v="4"/>
    <s v="COSTI"/>
    <m/>
    <s v="B.14)"/>
    <s v="14) oneri diversi di gestione"/>
    <x v="2"/>
  </r>
  <r>
    <x v="1"/>
    <x v="36"/>
    <x v="204"/>
    <x v="204"/>
    <n v="0"/>
    <s v="Budget"/>
    <x v="0"/>
    <s v="COSGS"/>
    <x v="4"/>
    <s v="COSTI"/>
    <m/>
    <s v="B.14)"/>
    <s v="14) oneri diversi di gestione"/>
    <x v="2"/>
  </r>
  <r>
    <x v="1"/>
    <x v="37"/>
    <x v="204"/>
    <x v="204"/>
    <n v="0"/>
    <s v="Budget"/>
    <x v="0"/>
    <s v="COSGS"/>
    <x v="4"/>
    <s v="COSTI"/>
    <m/>
    <s v="B.14)"/>
    <s v="14) oneri diversi di gestione"/>
    <x v="2"/>
  </r>
  <r>
    <x v="1"/>
    <x v="26"/>
    <x v="408"/>
    <x v="407"/>
    <n v="0"/>
    <s v="Budget"/>
    <x v="0"/>
    <s v="SERST"/>
    <x v="8"/>
    <s v="COSTI"/>
    <s v="SPESGRANT"/>
    <s v="B.7)"/>
    <s v="7) per servizi"/>
    <x v="8"/>
  </r>
  <r>
    <x v="1"/>
    <x v="27"/>
    <x v="408"/>
    <x v="407"/>
    <n v="0"/>
    <s v="Budget"/>
    <x v="0"/>
    <s v="SERST"/>
    <x v="8"/>
    <s v="COSTI"/>
    <s v="SPESGRANT"/>
    <s v="B.7)"/>
    <s v="7) per servizi"/>
    <x v="8"/>
  </r>
  <r>
    <x v="1"/>
    <x v="28"/>
    <x v="408"/>
    <x v="407"/>
    <n v="15000"/>
    <s v="Budget"/>
    <x v="0"/>
    <s v="SERST"/>
    <x v="8"/>
    <s v="COSTI"/>
    <s v="SPESGRANT"/>
    <s v="B.7)"/>
    <s v="7) per servizi"/>
    <x v="8"/>
  </r>
  <r>
    <x v="1"/>
    <x v="29"/>
    <x v="408"/>
    <x v="407"/>
    <n v="15000"/>
    <s v="Budget"/>
    <x v="0"/>
    <s v="SERST"/>
    <x v="8"/>
    <s v="COSTI"/>
    <s v="SPESGRANT"/>
    <s v="B.7)"/>
    <s v="7) per servizi"/>
    <x v="8"/>
  </r>
  <r>
    <x v="1"/>
    <x v="30"/>
    <x v="408"/>
    <x v="407"/>
    <n v="15000"/>
    <s v="Budget"/>
    <x v="0"/>
    <s v="SERST"/>
    <x v="8"/>
    <s v="COSTI"/>
    <s v="SPESGRANT"/>
    <s v="B.7)"/>
    <s v="7) per servizi"/>
    <x v="8"/>
  </r>
  <r>
    <x v="1"/>
    <x v="31"/>
    <x v="408"/>
    <x v="407"/>
    <n v="15000"/>
    <s v="Budget"/>
    <x v="0"/>
    <s v="SERST"/>
    <x v="8"/>
    <s v="COSTI"/>
    <s v="SPESGRANT"/>
    <s v="B.7)"/>
    <s v="7) per servizi"/>
    <x v="8"/>
  </r>
  <r>
    <x v="1"/>
    <x v="32"/>
    <x v="408"/>
    <x v="407"/>
    <n v="15000"/>
    <s v="Budget"/>
    <x v="0"/>
    <s v="SERST"/>
    <x v="8"/>
    <s v="COSTI"/>
    <s v="SPESGRANT"/>
    <s v="B.7)"/>
    <s v="7) per servizi"/>
    <x v="8"/>
  </r>
  <r>
    <x v="1"/>
    <x v="33"/>
    <x v="408"/>
    <x v="407"/>
    <n v="15000"/>
    <s v="Budget"/>
    <x v="0"/>
    <s v="SERST"/>
    <x v="8"/>
    <s v="COSTI"/>
    <s v="SPESGRANT"/>
    <s v="B.7)"/>
    <s v="7) per servizi"/>
    <x v="8"/>
  </r>
  <r>
    <x v="1"/>
    <x v="34"/>
    <x v="408"/>
    <x v="407"/>
    <n v="15000"/>
    <s v="Budget"/>
    <x v="0"/>
    <s v="SERST"/>
    <x v="8"/>
    <s v="COSTI"/>
    <s v="SPESGRANT"/>
    <s v="B.7)"/>
    <s v="7) per servizi"/>
    <x v="8"/>
  </r>
  <r>
    <x v="1"/>
    <x v="35"/>
    <x v="408"/>
    <x v="407"/>
    <n v="15000"/>
    <s v="Budget"/>
    <x v="0"/>
    <s v="SERST"/>
    <x v="8"/>
    <s v="COSTI"/>
    <s v="SPESGRANT"/>
    <s v="B.7)"/>
    <s v="7) per servizi"/>
    <x v="8"/>
  </r>
  <r>
    <x v="1"/>
    <x v="36"/>
    <x v="408"/>
    <x v="407"/>
    <n v="15000"/>
    <s v="Budget"/>
    <x v="0"/>
    <s v="SERST"/>
    <x v="8"/>
    <s v="COSTI"/>
    <s v="SPESGRANT"/>
    <s v="B.7)"/>
    <s v="7) per servizi"/>
    <x v="8"/>
  </r>
  <r>
    <x v="1"/>
    <x v="37"/>
    <x v="408"/>
    <x v="407"/>
    <n v="15000"/>
    <s v="Budget"/>
    <x v="0"/>
    <s v="SERST"/>
    <x v="8"/>
    <s v="COSTI"/>
    <s v="SPESGRANT"/>
    <s v="B.7)"/>
    <s v="7) per servizi"/>
    <x v="8"/>
  </r>
  <r>
    <x v="1"/>
    <x v="26"/>
    <x v="93"/>
    <x v="93"/>
    <n v="0"/>
    <s v="Budget"/>
    <x v="0"/>
    <s v="COSGS"/>
    <x v="4"/>
    <s v="COSTI"/>
    <m/>
    <s v="B.7)"/>
    <s v="7) per servizi"/>
    <x v="2"/>
  </r>
  <r>
    <x v="1"/>
    <x v="27"/>
    <x v="93"/>
    <x v="93"/>
    <n v="0"/>
    <s v="Budget"/>
    <x v="0"/>
    <s v="COSGS"/>
    <x v="4"/>
    <s v="COSTI"/>
    <m/>
    <s v="B.7)"/>
    <s v="7) per servizi"/>
    <x v="2"/>
  </r>
  <r>
    <x v="1"/>
    <x v="28"/>
    <x v="93"/>
    <x v="93"/>
    <n v="0"/>
    <s v="Budget"/>
    <x v="0"/>
    <s v="COSGS"/>
    <x v="4"/>
    <s v="COSTI"/>
    <m/>
    <s v="B.7)"/>
    <s v="7) per servizi"/>
    <x v="2"/>
  </r>
  <r>
    <x v="1"/>
    <x v="29"/>
    <x v="93"/>
    <x v="93"/>
    <n v="0"/>
    <s v="Budget"/>
    <x v="0"/>
    <s v="COSGS"/>
    <x v="4"/>
    <s v="COSTI"/>
    <m/>
    <s v="B.7)"/>
    <s v="7) per servizi"/>
    <x v="2"/>
  </r>
  <r>
    <x v="1"/>
    <x v="30"/>
    <x v="93"/>
    <x v="93"/>
    <n v="0"/>
    <s v="Budget"/>
    <x v="0"/>
    <s v="COSGS"/>
    <x v="4"/>
    <s v="COSTI"/>
    <m/>
    <s v="B.7)"/>
    <s v="7) per servizi"/>
    <x v="2"/>
  </r>
  <r>
    <x v="1"/>
    <x v="31"/>
    <x v="93"/>
    <x v="93"/>
    <n v="0"/>
    <s v="Budget"/>
    <x v="0"/>
    <s v="COSGS"/>
    <x v="4"/>
    <s v="COSTI"/>
    <m/>
    <s v="B.7)"/>
    <s v="7) per servizi"/>
    <x v="2"/>
  </r>
  <r>
    <x v="1"/>
    <x v="32"/>
    <x v="93"/>
    <x v="93"/>
    <n v="0"/>
    <s v="Budget"/>
    <x v="0"/>
    <s v="COSGS"/>
    <x v="4"/>
    <s v="COSTI"/>
    <m/>
    <s v="B.7)"/>
    <s v="7) per servizi"/>
    <x v="2"/>
  </r>
  <r>
    <x v="1"/>
    <x v="33"/>
    <x v="93"/>
    <x v="93"/>
    <n v="0"/>
    <s v="Budget"/>
    <x v="0"/>
    <s v="COSGS"/>
    <x v="4"/>
    <s v="COSTI"/>
    <m/>
    <s v="B.7)"/>
    <s v="7) per servizi"/>
    <x v="2"/>
  </r>
  <r>
    <x v="1"/>
    <x v="34"/>
    <x v="93"/>
    <x v="93"/>
    <n v="0"/>
    <s v="Budget"/>
    <x v="0"/>
    <s v="COSGS"/>
    <x v="4"/>
    <s v="COSTI"/>
    <m/>
    <s v="B.7)"/>
    <s v="7) per servizi"/>
    <x v="2"/>
  </r>
  <r>
    <x v="1"/>
    <x v="35"/>
    <x v="93"/>
    <x v="93"/>
    <n v="0"/>
    <s v="Budget"/>
    <x v="0"/>
    <s v="COSGS"/>
    <x v="4"/>
    <s v="COSTI"/>
    <m/>
    <s v="B.7)"/>
    <s v="7) per servizi"/>
    <x v="2"/>
  </r>
  <r>
    <x v="1"/>
    <x v="36"/>
    <x v="93"/>
    <x v="93"/>
    <n v="0"/>
    <s v="Budget"/>
    <x v="0"/>
    <s v="COSGS"/>
    <x v="4"/>
    <s v="COSTI"/>
    <m/>
    <s v="B.7)"/>
    <s v="7) per servizi"/>
    <x v="2"/>
  </r>
  <r>
    <x v="1"/>
    <x v="37"/>
    <x v="93"/>
    <x v="93"/>
    <n v="0"/>
    <s v="Budget"/>
    <x v="0"/>
    <s v="COSGS"/>
    <x v="4"/>
    <s v="COSTI"/>
    <m/>
    <s v="B.7)"/>
    <s v="7) per servizi"/>
    <x v="2"/>
  </r>
  <r>
    <x v="1"/>
    <x v="26"/>
    <x v="363"/>
    <x v="362"/>
    <n v="0"/>
    <s v="Budget"/>
    <x v="0"/>
    <s v="SERST"/>
    <x v="8"/>
    <s v="COSTI"/>
    <m/>
    <s v="B.7)"/>
    <s v="7) per servizi"/>
    <x v="2"/>
  </r>
  <r>
    <x v="1"/>
    <x v="27"/>
    <x v="363"/>
    <x v="362"/>
    <n v="0"/>
    <s v="Budget"/>
    <x v="0"/>
    <s v="SERST"/>
    <x v="8"/>
    <s v="COSTI"/>
    <m/>
    <s v="B.7)"/>
    <s v="7) per servizi"/>
    <x v="2"/>
  </r>
  <r>
    <x v="1"/>
    <x v="28"/>
    <x v="363"/>
    <x v="362"/>
    <n v="0"/>
    <s v="Budget"/>
    <x v="0"/>
    <s v="SERST"/>
    <x v="8"/>
    <s v="COSTI"/>
    <m/>
    <s v="B.7)"/>
    <s v="7) per servizi"/>
    <x v="2"/>
  </r>
  <r>
    <x v="1"/>
    <x v="29"/>
    <x v="363"/>
    <x v="362"/>
    <n v="0"/>
    <s v="Budget"/>
    <x v="0"/>
    <s v="SERST"/>
    <x v="8"/>
    <s v="COSTI"/>
    <m/>
    <s v="B.7)"/>
    <s v="7) per servizi"/>
    <x v="2"/>
  </r>
  <r>
    <x v="1"/>
    <x v="30"/>
    <x v="363"/>
    <x v="362"/>
    <n v="0"/>
    <s v="Budget"/>
    <x v="0"/>
    <s v="SERST"/>
    <x v="8"/>
    <s v="COSTI"/>
    <m/>
    <s v="B.7)"/>
    <s v="7) per servizi"/>
    <x v="2"/>
  </r>
  <r>
    <x v="1"/>
    <x v="31"/>
    <x v="363"/>
    <x v="362"/>
    <n v="0"/>
    <s v="Budget"/>
    <x v="0"/>
    <s v="SERST"/>
    <x v="8"/>
    <s v="COSTI"/>
    <m/>
    <s v="B.7)"/>
    <s v="7) per servizi"/>
    <x v="2"/>
  </r>
  <r>
    <x v="1"/>
    <x v="32"/>
    <x v="363"/>
    <x v="362"/>
    <n v="0"/>
    <s v="Budget"/>
    <x v="0"/>
    <s v="SERST"/>
    <x v="8"/>
    <s v="COSTI"/>
    <m/>
    <s v="B.7)"/>
    <s v="7) per servizi"/>
    <x v="2"/>
  </r>
  <r>
    <x v="1"/>
    <x v="33"/>
    <x v="363"/>
    <x v="362"/>
    <n v="0"/>
    <s v="Budget"/>
    <x v="0"/>
    <s v="SERST"/>
    <x v="8"/>
    <s v="COSTI"/>
    <m/>
    <s v="B.7)"/>
    <s v="7) per servizi"/>
    <x v="2"/>
  </r>
  <r>
    <x v="1"/>
    <x v="34"/>
    <x v="363"/>
    <x v="362"/>
    <n v="0"/>
    <s v="Budget"/>
    <x v="0"/>
    <s v="SERST"/>
    <x v="8"/>
    <s v="COSTI"/>
    <m/>
    <s v="B.7)"/>
    <s v="7) per servizi"/>
    <x v="2"/>
  </r>
  <r>
    <x v="1"/>
    <x v="35"/>
    <x v="363"/>
    <x v="362"/>
    <n v="0"/>
    <s v="Budget"/>
    <x v="0"/>
    <s v="SERST"/>
    <x v="8"/>
    <s v="COSTI"/>
    <m/>
    <s v="B.7)"/>
    <s v="7) per servizi"/>
    <x v="2"/>
  </r>
  <r>
    <x v="1"/>
    <x v="36"/>
    <x v="363"/>
    <x v="362"/>
    <n v="0"/>
    <s v="Budget"/>
    <x v="0"/>
    <s v="SERST"/>
    <x v="8"/>
    <s v="COSTI"/>
    <m/>
    <s v="B.7)"/>
    <s v="7) per servizi"/>
    <x v="2"/>
  </r>
  <r>
    <x v="1"/>
    <x v="37"/>
    <x v="363"/>
    <x v="362"/>
    <n v="0"/>
    <s v="Budget"/>
    <x v="0"/>
    <s v="SERST"/>
    <x v="8"/>
    <s v="COSTI"/>
    <m/>
    <s v="B.7)"/>
    <s v="7) per servizi"/>
    <x v="2"/>
  </r>
  <r>
    <x v="1"/>
    <x v="26"/>
    <x v="44"/>
    <x v="44"/>
    <n v="1250"/>
    <s v="Budget"/>
    <x v="0"/>
    <s v="SERST"/>
    <x v="8"/>
    <s v="COSTI"/>
    <m/>
    <s v="B.7)"/>
    <s v="7) per servizi"/>
    <x v="2"/>
  </r>
  <r>
    <x v="1"/>
    <x v="27"/>
    <x v="44"/>
    <x v="44"/>
    <n v="1250"/>
    <s v="Budget"/>
    <x v="0"/>
    <s v="SERST"/>
    <x v="8"/>
    <s v="COSTI"/>
    <m/>
    <s v="B.7)"/>
    <s v="7) per servizi"/>
    <x v="2"/>
  </r>
  <r>
    <x v="1"/>
    <x v="28"/>
    <x v="44"/>
    <x v="44"/>
    <n v="1250"/>
    <s v="Budget"/>
    <x v="0"/>
    <s v="SERST"/>
    <x v="8"/>
    <s v="COSTI"/>
    <m/>
    <s v="B.7)"/>
    <s v="7) per servizi"/>
    <x v="2"/>
  </r>
  <r>
    <x v="1"/>
    <x v="29"/>
    <x v="44"/>
    <x v="44"/>
    <n v="5000"/>
    <s v="Budget"/>
    <x v="0"/>
    <s v="SERST"/>
    <x v="8"/>
    <s v="COSTI"/>
    <m/>
    <s v="B.7)"/>
    <s v="7) per servizi"/>
    <x v="2"/>
  </r>
  <r>
    <x v="1"/>
    <x v="30"/>
    <x v="44"/>
    <x v="44"/>
    <n v="6250"/>
    <s v="Budget"/>
    <x v="0"/>
    <s v="SERST"/>
    <x v="8"/>
    <s v="COSTI"/>
    <m/>
    <s v="B.7)"/>
    <s v="7) per servizi"/>
    <x v="2"/>
  </r>
  <r>
    <x v="1"/>
    <x v="31"/>
    <x v="44"/>
    <x v="44"/>
    <n v="7500"/>
    <s v="Budget"/>
    <x v="0"/>
    <s v="SERST"/>
    <x v="8"/>
    <s v="COSTI"/>
    <m/>
    <s v="B.7)"/>
    <s v="7) per servizi"/>
    <x v="2"/>
  </r>
  <r>
    <x v="1"/>
    <x v="32"/>
    <x v="44"/>
    <x v="44"/>
    <n v="8750"/>
    <s v="Budget"/>
    <x v="0"/>
    <s v="SERST"/>
    <x v="8"/>
    <s v="COSTI"/>
    <m/>
    <s v="B.7)"/>
    <s v="7) per servizi"/>
    <x v="2"/>
  </r>
  <r>
    <x v="1"/>
    <x v="33"/>
    <x v="44"/>
    <x v="44"/>
    <n v="10000"/>
    <s v="Budget"/>
    <x v="0"/>
    <s v="SERST"/>
    <x v="8"/>
    <s v="COSTI"/>
    <m/>
    <s v="B.7)"/>
    <s v="7) per servizi"/>
    <x v="2"/>
  </r>
  <r>
    <x v="1"/>
    <x v="34"/>
    <x v="44"/>
    <x v="44"/>
    <n v="11250"/>
    <s v="Budget"/>
    <x v="0"/>
    <s v="SERST"/>
    <x v="8"/>
    <s v="COSTI"/>
    <m/>
    <s v="B.7)"/>
    <s v="7) per servizi"/>
    <x v="2"/>
  </r>
  <r>
    <x v="1"/>
    <x v="35"/>
    <x v="44"/>
    <x v="44"/>
    <n v="12500"/>
    <s v="Budget"/>
    <x v="0"/>
    <s v="SERST"/>
    <x v="8"/>
    <s v="COSTI"/>
    <m/>
    <s v="B.7)"/>
    <s v="7) per servizi"/>
    <x v="2"/>
  </r>
  <r>
    <x v="1"/>
    <x v="36"/>
    <x v="44"/>
    <x v="44"/>
    <n v="13750"/>
    <s v="Budget"/>
    <x v="0"/>
    <s v="SERST"/>
    <x v="8"/>
    <s v="COSTI"/>
    <m/>
    <s v="B.7)"/>
    <s v="7) per servizi"/>
    <x v="2"/>
  </r>
  <r>
    <x v="1"/>
    <x v="37"/>
    <x v="44"/>
    <x v="44"/>
    <n v="15000"/>
    <s v="Budget"/>
    <x v="0"/>
    <s v="SERST"/>
    <x v="8"/>
    <s v="COSTI"/>
    <m/>
    <s v="B.7)"/>
    <s v="7) per servizi"/>
    <x v="2"/>
  </r>
  <r>
    <x v="1"/>
    <x v="26"/>
    <x v="208"/>
    <x v="208"/>
    <n v="166.66666666666666"/>
    <s v="Budget"/>
    <x v="0"/>
    <s v="COSGS"/>
    <x v="4"/>
    <s v="COSTI"/>
    <m/>
    <s v="B.14)"/>
    <s v="14) oneri diversi di gestione"/>
    <x v="2"/>
  </r>
  <r>
    <x v="1"/>
    <x v="27"/>
    <x v="208"/>
    <x v="208"/>
    <n v="166.66666666666666"/>
    <s v="Budget"/>
    <x v="0"/>
    <s v="COSGS"/>
    <x v="4"/>
    <s v="COSTI"/>
    <m/>
    <s v="B.14)"/>
    <s v="14) oneri diversi di gestione"/>
    <x v="2"/>
  </r>
  <r>
    <x v="1"/>
    <x v="28"/>
    <x v="208"/>
    <x v="208"/>
    <n v="166.66666666666666"/>
    <s v="Budget"/>
    <x v="0"/>
    <s v="COSGS"/>
    <x v="4"/>
    <s v="COSTI"/>
    <m/>
    <s v="B.14)"/>
    <s v="14) oneri diversi di gestione"/>
    <x v="2"/>
  </r>
  <r>
    <x v="1"/>
    <x v="29"/>
    <x v="208"/>
    <x v="208"/>
    <n v="666.66666666666663"/>
    <s v="Budget"/>
    <x v="0"/>
    <s v="COSGS"/>
    <x v="4"/>
    <s v="COSTI"/>
    <m/>
    <s v="B.14)"/>
    <s v="14) oneri diversi di gestione"/>
    <x v="2"/>
  </r>
  <r>
    <x v="1"/>
    <x v="30"/>
    <x v="208"/>
    <x v="208"/>
    <n v="833.33333333333326"/>
    <s v="Budget"/>
    <x v="0"/>
    <s v="COSGS"/>
    <x v="4"/>
    <s v="COSTI"/>
    <m/>
    <s v="B.14)"/>
    <s v="14) oneri diversi di gestione"/>
    <x v="2"/>
  </r>
  <r>
    <x v="1"/>
    <x v="31"/>
    <x v="208"/>
    <x v="208"/>
    <n v="999.99999999999989"/>
    <s v="Budget"/>
    <x v="0"/>
    <s v="COSGS"/>
    <x v="4"/>
    <s v="COSTI"/>
    <m/>
    <s v="B.14)"/>
    <s v="14) oneri diversi di gestione"/>
    <x v="2"/>
  </r>
  <r>
    <x v="1"/>
    <x v="32"/>
    <x v="208"/>
    <x v="208"/>
    <n v="1166.6666666666665"/>
    <s v="Budget"/>
    <x v="0"/>
    <s v="COSGS"/>
    <x v="4"/>
    <s v="COSTI"/>
    <m/>
    <s v="B.14)"/>
    <s v="14) oneri diversi di gestione"/>
    <x v="2"/>
  </r>
  <r>
    <x v="1"/>
    <x v="33"/>
    <x v="208"/>
    <x v="208"/>
    <n v="1333.3333333333333"/>
    <s v="Budget"/>
    <x v="0"/>
    <s v="COSGS"/>
    <x v="4"/>
    <s v="COSTI"/>
    <m/>
    <s v="B.14)"/>
    <s v="14) oneri diversi di gestione"/>
    <x v="2"/>
  </r>
  <r>
    <x v="1"/>
    <x v="34"/>
    <x v="208"/>
    <x v="208"/>
    <n v="1500"/>
    <s v="Budget"/>
    <x v="0"/>
    <s v="COSGS"/>
    <x v="4"/>
    <s v="COSTI"/>
    <m/>
    <s v="B.14)"/>
    <s v="14) oneri diversi di gestione"/>
    <x v="2"/>
  </r>
  <r>
    <x v="1"/>
    <x v="35"/>
    <x v="208"/>
    <x v="208"/>
    <n v="1666.6666666666667"/>
    <s v="Budget"/>
    <x v="0"/>
    <s v="COSGS"/>
    <x v="4"/>
    <s v="COSTI"/>
    <m/>
    <s v="B.14)"/>
    <s v="14) oneri diversi di gestione"/>
    <x v="2"/>
  </r>
  <r>
    <x v="1"/>
    <x v="36"/>
    <x v="208"/>
    <x v="208"/>
    <n v="1833.3333333333335"/>
    <s v="Budget"/>
    <x v="0"/>
    <s v="COSGS"/>
    <x v="4"/>
    <s v="COSTI"/>
    <m/>
    <s v="B.14)"/>
    <s v="14) oneri diversi di gestione"/>
    <x v="2"/>
  </r>
  <r>
    <x v="1"/>
    <x v="37"/>
    <x v="208"/>
    <x v="208"/>
    <n v="2000.0000000000002"/>
    <s v="Budget"/>
    <x v="0"/>
    <s v="COSGS"/>
    <x v="4"/>
    <s v="COSTI"/>
    <m/>
    <s v="B.14)"/>
    <s v="14) oneri diversi di gestione"/>
    <x v="2"/>
  </r>
  <r>
    <x v="1"/>
    <x v="26"/>
    <x v="209"/>
    <x v="209"/>
    <n v="956.66666666666663"/>
    <s v="Budget"/>
    <x v="0"/>
    <s v="COSGS"/>
    <x v="4"/>
    <s v="COSTI"/>
    <m/>
    <s v="B.14)"/>
    <s v="14) oneri diversi di gestione"/>
    <x v="2"/>
  </r>
  <r>
    <x v="1"/>
    <x v="27"/>
    <x v="209"/>
    <x v="209"/>
    <n v="956.66666666666663"/>
    <s v="Budget"/>
    <x v="0"/>
    <s v="COSGS"/>
    <x v="4"/>
    <s v="COSTI"/>
    <m/>
    <s v="B.14)"/>
    <s v="14) oneri diversi di gestione"/>
    <x v="2"/>
  </r>
  <r>
    <x v="1"/>
    <x v="28"/>
    <x v="209"/>
    <x v="209"/>
    <n v="956.66666666666663"/>
    <s v="Budget"/>
    <x v="0"/>
    <s v="COSGS"/>
    <x v="4"/>
    <s v="COSTI"/>
    <m/>
    <s v="B.14)"/>
    <s v="14) oneri diversi di gestione"/>
    <x v="2"/>
  </r>
  <r>
    <x v="1"/>
    <x v="29"/>
    <x v="209"/>
    <x v="209"/>
    <n v="3826.6666666666665"/>
    <s v="Budget"/>
    <x v="0"/>
    <s v="COSGS"/>
    <x v="4"/>
    <s v="COSTI"/>
    <m/>
    <s v="B.14)"/>
    <s v="14) oneri diversi di gestione"/>
    <x v="2"/>
  </r>
  <r>
    <x v="1"/>
    <x v="30"/>
    <x v="209"/>
    <x v="209"/>
    <n v="4783.333333333333"/>
    <s v="Budget"/>
    <x v="0"/>
    <s v="COSGS"/>
    <x v="4"/>
    <s v="COSTI"/>
    <m/>
    <s v="B.14)"/>
    <s v="14) oneri diversi di gestione"/>
    <x v="2"/>
  </r>
  <r>
    <x v="1"/>
    <x v="31"/>
    <x v="209"/>
    <x v="209"/>
    <n v="5740"/>
    <s v="Budget"/>
    <x v="0"/>
    <s v="COSGS"/>
    <x v="4"/>
    <s v="COSTI"/>
    <m/>
    <s v="B.14)"/>
    <s v="14) oneri diversi di gestione"/>
    <x v="2"/>
  </r>
  <r>
    <x v="1"/>
    <x v="32"/>
    <x v="209"/>
    <x v="209"/>
    <n v="6696.666666666667"/>
    <s v="Budget"/>
    <x v="0"/>
    <s v="COSGS"/>
    <x v="4"/>
    <s v="COSTI"/>
    <m/>
    <s v="B.14)"/>
    <s v="14) oneri diversi di gestione"/>
    <x v="2"/>
  </r>
  <r>
    <x v="1"/>
    <x v="33"/>
    <x v="209"/>
    <x v="209"/>
    <n v="7653.3333333333339"/>
    <s v="Budget"/>
    <x v="0"/>
    <s v="COSGS"/>
    <x v="4"/>
    <s v="COSTI"/>
    <m/>
    <s v="B.14)"/>
    <s v="14) oneri diversi di gestione"/>
    <x v="2"/>
  </r>
  <r>
    <x v="1"/>
    <x v="34"/>
    <x v="209"/>
    <x v="209"/>
    <n v="8610"/>
    <s v="Budget"/>
    <x v="0"/>
    <s v="COSGS"/>
    <x v="4"/>
    <s v="COSTI"/>
    <m/>
    <s v="B.14)"/>
    <s v="14) oneri diversi di gestione"/>
    <x v="2"/>
  </r>
  <r>
    <x v="1"/>
    <x v="35"/>
    <x v="209"/>
    <x v="209"/>
    <n v="9566.6666666666661"/>
    <s v="Budget"/>
    <x v="0"/>
    <s v="COSGS"/>
    <x v="4"/>
    <s v="COSTI"/>
    <m/>
    <s v="B.14)"/>
    <s v="14) oneri diversi di gestione"/>
    <x v="2"/>
  </r>
  <r>
    <x v="1"/>
    <x v="36"/>
    <x v="209"/>
    <x v="209"/>
    <n v="10523.333333333332"/>
    <s v="Budget"/>
    <x v="0"/>
    <s v="COSGS"/>
    <x v="4"/>
    <s v="COSTI"/>
    <m/>
    <s v="B.14)"/>
    <s v="14) oneri diversi di gestione"/>
    <x v="2"/>
  </r>
  <r>
    <x v="1"/>
    <x v="37"/>
    <x v="209"/>
    <x v="209"/>
    <n v="11479.999999999998"/>
    <s v="Budget"/>
    <x v="0"/>
    <s v="COSGS"/>
    <x v="4"/>
    <s v="COSTI"/>
    <m/>
    <s v="B.14)"/>
    <s v="14) oneri diversi di gestione"/>
    <x v="2"/>
  </r>
  <r>
    <x v="1"/>
    <x v="26"/>
    <x v="250"/>
    <x v="250"/>
    <n v="-67433.75"/>
    <s v="Budget"/>
    <x v="0"/>
    <s v="CORR"/>
    <x v="35"/>
    <s v="CORR"/>
    <m/>
    <s v="A.1)"/>
    <s v="1) ricavi delle vendite e delle prestazioni"/>
    <x v="6"/>
  </r>
  <r>
    <x v="1"/>
    <x v="27"/>
    <x v="250"/>
    <x v="250"/>
    <n v="-67433.75"/>
    <s v="Budget"/>
    <x v="0"/>
    <s v="CORR"/>
    <x v="35"/>
    <s v="CORR"/>
    <m/>
    <s v="A.1)"/>
    <s v="1) ricavi delle vendite e delle prestazioni"/>
    <x v="6"/>
  </r>
  <r>
    <x v="1"/>
    <x v="28"/>
    <x v="250"/>
    <x v="250"/>
    <n v="-67433.75"/>
    <s v="Budget"/>
    <x v="0"/>
    <s v="CORR"/>
    <x v="35"/>
    <s v="CORR"/>
    <m/>
    <s v="A.1)"/>
    <s v="1) ricavi delle vendite e delle prestazioni"/>
    <x v="6"/>
  </r>
  <r>
    <x v="1"/>
    <x v="29"/>
    <x v="250"/>
    <x v="250"/>
    <n v="-269735"/>
    <s v="Budget"/>
    <x v="0"/>
    <s v="CORR"/>
    <x v="35"/>
    <s v="CORR"/>
    <m/>
    <s v="A.1)"/>
    <s v="1) ricavi delle vendite e delle prestazioni"/>
    <x v="6"/>
  </r>
  <r>
    <x v="1"/>
    <x v="30"/>
    <x v="250"/>
    <x v="250"/>
    <n v="-309735"/>
    <s v="Budget"/>
    <x v="0"/>
    <s v="CORR"/>
    <x v="35"/>
    <s v="CORR"/>
    <m/>
    <s v="A.1)"/>
    <s v="1) ricavi delle vendite e delle prestazioni"/>
    <x v="6"/>
  </r>
  <r>
    <x v="1"/>
    <x v="31"/>
    <x v="250"/>
    <x v="250"/>
    <n v="-349735"/>
    <s v="Budget"/>
    <x v="0"/>
    <s v="CORR"/>
    <x v="35"/>
    <s v="CORR"/>
    <m/>
    <s v="A.1)"/>
    <s v="1) ricavi delle vendite e delle prestazioni"/>
    <x v="6"/>
  </r>
  <r>
    <x v="1"/>
    <x v="32"/>
    <x v="250"/>
    <x v="250"/>
    <n v="-389735"/>
    <s v="Budget"/>
    <x v="0"/>
    <s v="CORR"/>
    <x v="35"/>
    <s v="CORR"/>
    <m/>
    <s v="A.1)"/>
    <s v="1) ricavi delle vendite e delle prestazioni"/>
    <x v="6"/>
  </r>
  <r>
    <x v="1"/>
    <x v="33"/>
    <x v="250"/>
    <x v="250"/>
    <n v="-429735"/>
    <s v="Budget"/>
    <x v="0"/>
    <s v="CORR"/>
    <x v="35"/>
    <s v="CORR"/>
    <m/>
    <s v="A.1)"/>
    <s v="1) ricavi delle vendite e delle prestazioni"/>
    <x v="6"/>
  </r>
  <r>
    <x v="1"/>
    <x v="34"/>
    <x v="250"/>
    <x v="250"/>
    <n v="-469735"/>
    <s v="Budget"/>
    <x v="0"/>
    <s v="CORR"/>
    <x v="35"/>
    <s v="CORR"/>
    <m/>
    <s v="A.1)"/>
    <s v="1) ricavi delle vendite e delle prestazioni"/>
    <x v="6"/>
  </r>
  <r>
    <x v="1"/>
    <x v="35"/>
    <x v="250"/>
    <x v="250"/>
    <n v="-509735"/>
    <s v="Budget"/>
    <x v="0"/>
    <s v="CORR"/>
    <x v="35"/>
    <s v="CORR"/>
    <m/>
    <s v="A.1)"/>
    <s v="1) ricavi delle vendite e delle prestazioni"/>
    <x v="6"/>
  </r>
  <r>
    <x v="1"/>
    <x v="36"/>
    <x v="250"/>
    <x v="250"/>
    <n v="-549735"/>
    <s v="Budget"/>
    <x v="0"/>
    <s v="CORR"/>
    <x v="35"/>
    <s v="CORR"/>
    <m/>
    <s v="A.1)"/>
    <s v="1) ricavi delle vendite e delle prestazioni"/>
    <x v="6"/>
  </r>
  <r>
    <x v="1"/>
    <x v="37"/>
    <x v="250"/>
    <x v="250"/>
    <n v="-589735"/>
    <s v="Budget"/>
    <x v="0"/>
    <s v="CORR"/>
    <x v="35"/>
    <s v="CORR"/>
    <m/>
    <s v="A.1)"/>
    <s v="1) ricavi delle vendite e delle prestazioni"/>
    <x v="6"/>
  </r>
  <r>
    <x v="1"/>
    <x v="26"/>
    <x v="31"/>
    <x v="31"/>
    <m/>
    <s v="Budget"/>
    <x v="0"/>
    <s v="SERIN"/>
    <x v="6"/>
    <s v="PRD"/>
    <m/>
    <s v="B.7)"/>
    <s v="7) per servizi"/>
    <x v="0"/>
  </r>
  <r>
    <x v="1"/>
    <x v="26"/>
    <x v="29"/>
    <x v="29"/>
    <n v="41274.57522619237"/>
    <s v="Budget"/>
    <x v="0"/>
    <s v="SERDI"/>
    <x v="5"/>
    <s v="LAV"/>
    <m/>
    <s v="B.7)"/>
    <s v="7) per servizi"/>
    <x v="0"/>
  </r>
  <r>
    <x v="1"/>
    <x v="27"/>
    <x v="29"/>
    <x v="29"/>
    <n v="38438.14231548275"/>
    <s v="Budget"/>
    <x v="0"/>
    <s v="SERDI"/>
    <x v="5"/>
    <s v="LAV"/>
    <m/>
    <s v="B.7)"/>
    <s v="7) per servizi"/>
    <x v="0"/>
  </r>
  <r>
    <x v="1"/>
    <x v="28"/>
    <x v="29"/>
    <x v="29"/>
    <n v="54493.296888099991"/>
    <s v="Budget"/>
    <x v="0"/>
    <s v="SERDI"/>
    <x v="5"/>
    <s v="LAV"/>
    <m/>
    <s v="B.7)"/>
    <s v="7) per servizi"/>
    <x v="0"/>
  </r>
  <r>
    <x v="1"/>
    <x v="29"/>
    <x v="29"/>
    <x v="29"/>
    <n v="161280.33220572543"/>
    <s v="Budget"/>
    <x v="0"/>
    <s v="SERDI"/>
    <x v="5"/>
    <s v="LAV"/>
    <m/>
    <s v="B.7)"/>
    <s v="7) per servizi"/>
    <x v="0"/>
  </r>
  <r>
    <x v="1"/>
    <x v="30"/>
    <x v="29"/>
    <x v="29"/>
    <n v="195118.62169129326"/>
    <s v="Budget"/>
    <x v="0"/>
    <s v="SERDI"/>
    <x v="5"/>
    <s v="LAV"/>
    <m/>
    <s v="B.7)"/>
    <s v="7) per servizi"/>
    <x v="0"/>
  </r>
  <r>
    <x v="1"/>
    <x v="31"/>
    <x v="29"/>
    <x v="29"/>
    <n v="221936.25289502938"/>
    <s v="Budget"/>
    <x v="0"/>
    <s v="SERDI"/>
    <x v="5"/>
    <s v="LAV"/>
    <m/>
    <s v="B.7)"/>
    <s v="7) per servizi"/>
    <x v="0"/>
  </r>
  <r>
    <x v="1"/>
    <x v="32"/>
    <x v="29"/>
    <x v="29"/>
    <n v="246945.50615763338"/>
    <s v="Budget"/>
    <x v="0"/>
    <s v="SERDI"/>
    <x v="5"/>
    <s v="LAV"/>
    <m/>
    <s v="B.7)"/>
    <s v="7) per servizi"/>
    <x v="0"/>
  </r>
  <r>
    <x v="1"/>
    <x v="33"/>
    <x v="29"/>
    <x v="29"/>
    <n v="263022.55763778527"/>
    <s v="Budget"/>
    <x v="0"/>
    <s v="SERDI"/>
    <x v="5"/>
    <s v="LAV"/>
    <m/>
    <s v="B.7)"/>
    <s v="7) per servizi"/>
    <x v="0"/>
  </r>
  <r>
    <x v="1"/>
    <x v="34"/>
    <x v="29"/>
    <x v="29"/>
    <n v="280120.26786732185"/>
    <s v="Budget"/>
    <x v="0"/>
    <s v="SERDI"/>
    <x v="5"/>
    <s v="LAV"/>
    <m/>
    <s v="B.7)"/>
    <s v="7) per servizi"/>
    <x v="0"/>
  </r>
  <r>
    <x v="1"/>
    <x v="35"/>
    <x v="29"/>
    <x v="29"/>
    <n v="295304.05007616826"/>
    <s v="Budget"/>
    <x v="0"/>
    <s v="SERDI"/>
    <x v="5"/>
    <s v="LAV"/>
    <m/>
    <s v="B.7)"/>
    <s v="7) per servizi"/>
    <x v="0"/>
  </r>
  <r>
    <x v="1"/>
    <x v="36"/>
    <x v="29"/>
    <x v="29"/>
    <n v="315817.93597033719"/>
    <s v="Budget"/>
    <x v="0"/>
    <s v="SERDI"/>
    <x v="5"/>
    <s v="LAV"/>
    <m/>
    <s v="B.7)"/>
    <s v="7) per servizi"/>
    <x v="0"/>
  </r>
  <r>
    <x v="1"/>
    <x v="37"/>
    <x v="29"/>
    <x v="29"/>
    <n v="321428.57142857142"/>
    <s v="Budget"/>
    <x v="0"/>
    <s v="SERDI"/>
    <x v="5"/>
    <s v="LAV"/>
    <m/>
    <s v="B.7)"/>
    <s v="7) per servizi"/>
    <x v="0"/>
  </r>
  <r>
    <x v="1"/>
    <x v="26"/>
    <x v="41"/>
    <x v="41"/>
    <n v="74294.235407146276"/>
    <s v="Budget"/>
    <x v="0"/>
    <s v="SERDI"/>
    <x v="5"/>
    <s v="LAV"/>
    <m/>
    <s v="B.7)"/>
    <s v="7) per servizi"/>
    <x v="0"/>
  </r>
  <r>
    <x v="1"/>
    <x v="27"/>
    <x v="41"/>
    <x v="41"/>
    <n v="69188.656167868961"/>
    <s v="Budget"/>
    <x v="0"/>
    <s v="SERDI"/>
    <x v="5"/>
    <s v="LAV"/>
    <m/>
    <s v="B.7)"/>
    <s v="7) per servizi"/>
    <x v="0"/>
  </r>
  <r>
    <x v="1"/>
    <x v="28"/>
    <x v="41"/>
    <x v="41"/>
    <n v="98087.934398579993"/>
    <s v="Budget"/>
    <x v="0"/>
    <s v="SERDI"/>
    <x v="5"/>
    <s v="LAV"/>
    <m/>
    <s v="B.7)"/>
    <s v="7) per servizi"/>
    <x v="0"/>
  </r>
  <r>
    <x v="1"/>
    <x v="29"/>
    <x v="41"/>
    <x v="41"/>
    <n v="290304.59797030583"/>
    <s v="Budget"/>
    <x v="0"/>
    <s v="SERDI"/>
    <x v="5"/>
    <s v="LAV"/>
    <m/>
    <s v="B.7)"/>
    <s v="7) per servizi"/>
    <x v="0"/>
  </r>
  <r>
    <x v="1"/>
    <x v="30"/>
    <x v="41"/>
    <x v="41"/>
    <n v="351213.51904432796"/>
    <s v="Budget"/>
    <x v="0"/>
    <s v="SERDI"/>
    <x v="5"/>
    <s v="LAV"/>
    <m/>
    <s v="B.7)"/>
    <s v="7) per servizi"/>
    <x v="0"/>
  </r>
  <r>
    <x v="1"/>
    <x v="31"/>
    <x v="41"/>
    <x v="41"/>
    <n v="399485.25521105301"/>
    <s v="Budget"/>
    <x v="0"/>
    <s v="SERDI"/>
    <x v="5"/>
    <s v="LAV"/>
    <m/>
    <s v="B.7)"/>
    <s v="7) per servizi"/>
    <x v="0"/>
  </r>
  <r>
    <x v="1"/>
    <x v="32"/>
    <x v="41"/>
    <x v="41"/>
    <n v="444501.91108374024"/>
    <s v="Budget"/>
    <x v="0"/>
    <s v="SERDI"/>
    <x v="5"/>
    <s v="LAV"/>
    <m/>
    <s v="B.7)"/>
    <s v="7) per servizi"/>
    <x v="0"/>
  </r>
  <r>
    <x v="1"/>
    <x v="33"/>
    <x v="41"/>
    <x v="41"/>
    <n v="473440.60374801361"/>
    <s v="Budget"/>
    <x v="0"/>
    <s v="SERDI"/>
    <x v="5"/>
    <s v="LAV"/>
    <m/>
    <s v="B.7)"/>
    <s v="7) per servizi"/>
    <x v="0"/>
  </r>
  <r>
    <x v="1"/>
    <x v="34"/>
    <x v="41"/>
    <x v="41"/>
    <n v="504216.48216117942"/>
    <s v="Budget"/>
    <x v="0"/>
    <s v="SERDI"/>
    <x v="5"/>
    <s v="LAV"/>
    <m/>
    <s v="B.7)"/>
    <s v="7) per servizi"/>
    <x v="0"/>
  </r>
  <r>
    <x v="1"/>
    <x v="35"/>
    <x v="41"/>
    <x v="41"/>
    <n v="531547.29013710294"/>
    <s v="Budget"/>
    <x v="0"/>
    <s v="SERDI"/>
    <x v="5"/>
    <s v="LAV"/>
    <m/>
    <s v="B.7)"/>
    <s v="7) per servizi"/>
    <x v="0"/>
  </r>
  <r>
    <x v="1"/>
    <x v="36"/>
    <x v="41"/>
    <x v="41"/>
    <n v="568472.28474660695"/>
    <s v="Budget"/>
    <x v="0"/>
    <s v="SERDI"/>
    <x v="5"/>
    <s v="LAV"/>
    <m/>
    <s v="B.7)"/>
    <s v="7) per servizi"/>
    <x v="0"/>
  </r>
  <r>
    <x v="1"/>
    <x v="37"/>
    <x v="41"/>
    <x v="41"/>
    <n v="578571.42857142852"/>
    <s v="Budget"/>
    <x v="0"/>
    <s v="SERDI"/>
    <x v="5"/>
    <s v="LAV"/>
    <m/>
    <s v="B.7)"/>
    <s v="7) per servizi"/>
    <x v="0"/>
  </r>
  <r>
    <x v="1"/>
    <x v="26"/>
    <x v="32"/>
    <x v="32"/>
    <m/>
    <s v="Budget"/>
    <x v="0"/>
    <s v="SERDI"/>
    <x v="5"/>
    <s v="LAV"/>
    <m/>
    <s v="B.7)"/>
    <s v="7) per servizi"/>
    <x v="0"/>
  </r>
  <r>
    <x v="1"/>
    <x v="26"/>
    <x v="386"/>
    <x v="385"/>
    <m/>
    <s v="Budget"/>
    <x v="0"/>
    <s v="SERDI"/>
    <x v="5"/>
    <s v="LAV"/>
    <m/>
    <s v="B.7)"/>
    <s v="7) per servizi"/>
    <x v="0"/>
  </r>
  <r>
    <x v="1"/>
    <x v="26"/>
    <x v="305"/>
    <x v="305"/>
    <n v="978.83333333333337"/>
    <s v="Budget"/>
    <x v="0"/>
    <s v="COSGS"/>
    <x v="4"/>
    <s v="COSTI"/>
    <m/>
    <s v="B.14)"/>
    <s v="14) oneri diversi di gestione"/>
    <x v="2"/>
  </r>
  <r>
    <x v="1"/>
    <x v="27"/>
    <x v="305"/>
    <x v="305"/>
    <n v="978.83333333333337"/>
    <s v="Budget"/>
    <x v="0"/>
    <s v="COSGS"/>
    <x v="4"/>
    <s v="COSTI"/>
    <m/>
    <s v="B.14)"/>
    <s v="14) oneri diversi di gestione"/>
    <x v="2"/>
  </r>
  <r>
    <x v="1"/>
    <x v="28"/>
    <x v="305"/>
    <x v="305"/>
    <n v="978.83333333333337"/>
    <s v="Budget"/>
    <x v="0"/>
    <s v="COSGS"/>
    <x v="4"/>
    <s v="COSTI"/>
    <m/>
    <s v="B.14)"/>
    <s v="14) oneri diversi di gestione"/>
    <x v="2"/>
  </r>
  <r>
    <x v="1"/>
    <x v="29"/>
    <x v="305"/>
    <x v="305"/>
    <n v="3915.3333333333335"/>
    <s v="Budget"/>
    <x v="0"/>
    <s v="COSGS"/>
    <x v="4"/>
    <s v="COSTI"/>
    <m/>
    <s v="B.14)"/>
    <s v="14) oneri diversi di gestione"/>
    <x v="2"/>
  </r>
  <r>
    <x v="1"/>
    <x v="30"/>
    <x v="305"/>
    <x v="305"/>
    <n v="4894.166666666667"/>
    <s v="Budget"/>
    <x v="0"/>
    <s v="COSGS"/>
    <x v="4"/>
    <s v="COSTI"/>
    <m/>
    <s v="B.14)"/>
    <s v="14) oneri diversi di gestione"/>
    <x v="2"/>
  </r>
  <r>
    <x v="1"/>
    <x v="31"/>
    <x v="305"/>
    <x v="305"/>
    <n v="5873"/>
    <s v="Budget"/>
    <x v="0"/>
    <s v="COSGS"/>
    <x v="4"/>
    <s v="COSTI"/>
    <m/>
    <s v="B.14)"/>
    <s v="14) oneri diversi di gestione"/>
    <x v="2"/>
  </r>
  <r>
    <x v="1"/>
    <x v="32"/>
    <x v="305"/>
    <x v="305"/>
    <n v="6851.833333333333"/>
    <s v="Budget"/>
    <x v="0"/>
    <s v="COSGS"/>
    <x v="4"/>
    <s v="COSTI"/>
    <m/>
    <s v="B.14)"/>
    <s v="14) oneri diversi di gestione"/>
    <x v="2"/>
  </r>
  <r>
    <x v="1"/>
    <x v="33"/>
    <x v="305"/>
    <x v="305"/>
    <n v="7830.6666666666661"/>
    <s v="Budget"/>
    <x v="0"/>
    <s v="COSGS"/>
    <x v="4"/>
    <s v="COSTI"/>
    <m/>
    <s v="B.14)"/>
    <s v="14) oneri diversi di gestione"/>
    <x v="2"/>
  </r>
  <r>
    <x v="1"/>
    <x v="34"/>
    <x v="305"/>
    <x v="305"/>
    <n v="8809.5"/>
    <s v="Budget"/>
    <x v="0"/>
    <s v="COSGS"/>
    <x v="4"/>
    <s v="COSTI"/>
    <m/>
    <s v="B.14)"/>
    <s v="14) oneri diversi di gestione"/>
    <x v="2"/>
  </r>
  <r>
    <x v="1"/>
    <x v="35"/>
    <x v="305"/>
    <x v="305"/>
    <n v="9788.3333333333339"/>
    <s v="Budget"/>
    <x v="0"/>
    <s v="COSGS"/>
    <x v="4"/>
    <s v="COSTI"/>
    <m/>
    <s v="B.14)"/>
    <s v="14) oneri diversi di gestione"/>
    <x v="2"/>
  </r>
  <r>
    <x v="1"/>
    <x v="36"/>
    <x v="305"/>
    <x v="305"/>
    <n v="10767.166666666668"/>
    <s v="Budget"/>
    <x v="0"/>
    <s v="COSGS"/>
    <x v="4"/>
    <s v="COSTI"/>
    <m/>
    <s v="B.14)"/>
    <s v="14) oneri diversi di gestione"/>
    <x v="2"/>
  </r>
  <r>
    <x v="1"/>
    <x v="37"/>
    <x v="305"/>
    <x v="305"/>
    <n v="11746.000000000002"/>
    <s v="Budget"/>
    <x v="0"/>
    <s v="COSGS"/>
    <x v="4"/>
    <s v="COSTI"/>
    <m/>
    <s v="B.14)"/>
    <s v="14) oneri diversi di gestione"/>
    <x v="2"/>
  </r>
  <r>
    <x v="1"/>
    <x v="26"/>
    <x v="123"/>
    <x v="123"/>
    <n v="997.08333333333337"/>
    <s v="Budget"/>
    <x v="0"/>
    <s v="SERST"/>
    <x v="8"/>
    <s v="COSTI"/>
    <m/>
    <s v="B.7)"/>
    <s v="7) per servizi"/>
    <x v="2"/>
  </r>
  <r>
    <x v="1"/>
    <x v="27"/>
    <x v="123"/>
    <x v="123"/>
    <n v="997.08333333333337"/>
    <s v="Budget"/>
    <x v="0"/>
    <s v="SERST"/>
    <x v="8"/>
    <s v="COSTI"/>
    <m/>
    <s v="B.7)"/>
    <s v="7) per servizi"/>
    <x v="2"/>
  </r>
  <r>
    <x v="1"/>
    <x v="28"/>
    <x v="123"/>
    <x v="123"/>
    <n v="997.08333333333337"/>
    <s v="Budget"/>
    <x v="0"/>
    <s v="SERST"/>
    <x v="8"/>
    <s v="COSTI"/>
    <m/>
    <s v="B.7)"/>
    <s v="7) per servizi"/>
    <x v="2"/>
  </r>
  <r>
    <x v="1"/>
    <x v="29"/>
    <x v="123"/>
    <x v="123"/>
    <n v="3988.3333333333335"/>
    <s v="Budget"/>
    <x v="0"/>
    <s v="SERST"/>
    <x v="8"/>
    <s v="COSTI"/>
    <m/>
    <s v="B.7)"/>
    <s v="7) per servizi"/>
    <x v="2"/>
  </r>
  <r>
    <x v="1"/>
    <x v="30"/>
    <x v="123"/>
    <x v="123"/>
    <n v="4985.416666666667"/>
    <s v="Budget"/>
    <x v="0"/>
    <s v="SERST"/>
    <x v="8"/>
    <s v="COSTI"/>
    <m/>
    <s v="B.7)"/>
    <s v="7) per servizi"/>
    <x v="2"/>
  </r>
  <r>
    <x v="1"/>
    <x v="31"/>
    <x v="123"/>
    <x v="123"/>
    <n v="5982.5"/>
    <s v="Budget"/>
    <x v="0"/>
    <s v="SERST"/>
    <x v="8"/>
    <s v="COSTI"/>
    <m/>
    <s v="B.7)"/>
    <s v="7) per servizi"/>
    <x v="2"/>
  </r>
  <r>
    <x v="1"/>
    <x v="32"/>
    <x v="123"/>
    <x v="123"/>
    <n v="6979.583333333333"/>
    <s v="Budget"/>
    <x v="0"/>
    <s v="SERST"/>
    <x v="8"/>
    <s v="COSTI"/>
    <m/>
    <s v="B.7)"/>
    <s v="7) per servizi"/>
    <x v="2"/>
  </r>
  <r>
    <x v="1"/>
    <x v="33"/>
    <x v="123"/>
    <x v="123"/>
    <n v="7976.6666666666661"/>
    <s v="Budget"/>
    <x v="0"/>
    <s v="SERST"/>
    <x v="8"/>
    <s v="COSTI"/>
    <m/>
    <s v="B.7)"/>
    <s v="7) per servizi"/>
    <x v="2"/>
  </r>
  <r>
    <x v="1"/>
    <x v="34"/>
    <x v="123"/>
    <x v="123"/>
    <n v="8973.75"/>
    <s v="Budget"/>
    <x v="0"/>
    <s v="SERST"/>
    <x v="8"/>
    <s v="COSTI"/>
    <m/>
    <s v="B.7)"/>
    <s v="7) per servizi"/>
    <x v="2"/>
  </r>
  <r>
    <x v="1"/>
    <x v="35"/>
    <x v="123"/>
    <x v="123"/>
    <n v="9970.8333333333339"/>
    <s v="Budget"/>
    <x v="0"/>
    <s v="SERST"/>
    <x v="8"/>
    <s v="COSTI"/>
    <m/>
    <s v="B.7)"/>
    <s v="7) per servizi"/>
    <x v="2"/>
  </r>
  <r>
    <x v="1"/>
    <x v="36"/>
    <x v="123"/>
    <x v="123"/>
    <n v="10967.916666666668"/>
    <s v="Budget"/>
    <x v="0"/>
    <s v="SERST"/>
    <x v="8"/>
    <s v="COSTI"/>
    <m/>
    <s v="B.7)"/>
    <s v="7) per servizi"/>
    <x v="2"/>
  </r>
  <r>
    <x v="1"/>
    <x v="37"/>
    <x v="123"/>
    <x v="123"/>
    <n v="11965.000000000002"/>
    <s v="Budget"/>
    <x v="0"/>
    <s v="SERST"/>
    <x v="8"/>
    <s v="COSTI"/>
    <m/>
    <s v="B.7)"/>
    <s v="7) per servizi"/>
    <x v="2"/>
  </r>
  <r>
    <x v="1"/>
    <x v="26"/>
    <x v="460"/>
    <x v="463"/>
    <n v="158638.25000000003"/>
    <s v="Budget"/>
    <x v="0"/>
    <s v="PERDI"/>
    <x v="37"/>
    <s v="DIR"/>
    <m/>
    <s v="B.9)"/>
    <s v="9) per il personale"/>
    <x v="2"/>
  </r>
  <r>
    <x v="1"/>
    <x v="27"/>
    <x v="460"/>
    <x v="463"/>
    <n v="113511.64487249999"/>
    <s v="Budget"/>
    <x v="0"/>
    <s v="PERDI"/>
    <x v="37"/>
    <s v="DIR"/>
    <m/>
    <s v="B.9)"/>
    <s v="9) per il personale"/>
    <x v="2"/>
  </r>
  <r>
    <x v="1"/>
    <x v="28"/>
    <x v="460"/>
    <x v="463"/>
    <n v="162159.49267500002"/>
    <s v="Budget"/>
    <x v="0"/>
    <s v="PERDI"/>
    <x v="37"/>
    <s v="DIR"/>
    <m/>
    <s v="B.9)"/>
    <s v="9) per il personale"/>
    <x v="2"/>
  </r>
  <r>
    <x v="1"/>
    <x v="29"/>
    <x v="460"/>
    <x v="463"/>
    <n v="648589.72802500008"/>
    <s v="Budget"/>
    <x v="0"/>
    <s v="PERDI"/>
    <x v="37"/>
    <s v="DIR"/>
    <m/>
    <s v="B.9)"/>
    <s v="9) per il personale"/>
    <x v="2"/>
  </r>
  <r>
    <x v="1"/>
    <x v="30"/>
    <x v="460"/>
    <x v="463"/>
    <n v="814222.22070000018"/>
    <s v="Budget"/>
    <x v="0"/>
    <s v="PERDI"/>
    <x v="37"/>
    <s v="DIR"/>
    <m/>
    <s v="B.9)"/>
    <s v="9) per il personale"/>
    <x v="2"/>
  </r>
  <r>
    <x v="1"/>
    <x v="31"/>
    <x v="460"/>
    <x v="463"/>
    <n v="979854.71337500005"/>
    <s v="Budget"/>
    <x v="0"/>
    <s v="PERDI"/>
    <x v="37"/>
    <s v="DIR"/>
    <m/>
    <s v="B.9)"/>
    <s v="9) per il personale"/>
    <x v="2"/>
  </r>
  <r>
    <x v="1"/>
    <x v="32"/>
    <x v="460"/>
    <x v="463"/>
    <n v="1166064.7310500001"/>
    <s v="Budget"/>
    <x v="0"/>
    <s v="PERDI"/>
    <x v="37"/>
    <s v="DIR"/>
    <m/>
    <s v="B.9)"/>
    <s v="9) per il personale"/>
    <x v="2"/>
  </r>
  <r>
    <x v="1"/>
    <x v="33"/>
    <x v="460"/>
    <x v="463"/>
    <n v="1352274.7487250003"/>
    <s v="Budget"/>
    <x v="0"/>
    <s v="PERDI"/>
    <x v="37"/>
    <s v="DIR"/>
    <m/>
    <s v="B.9)"/>
    <s v="9) per il personale"/>
    <x v="2"/>
  </r>
  <r>
    <x v="1"/>
    <x v="34"/>
    <x v="460"/>
    <x v="463"/>
    <n v="1538484.7664000003"/>
    <s v="Budget"/>
    <x v="0"/>
    <s v="PERDI"/>
    <x v="37"/>
    <s v="DIR"/>
    <m/>
    <s v="B.9)"/>
    <s v="9) per il personale"/>
    <x v="2"/>
  </r>
  <r>
    <x v="1"/>
    <x v="35"/>
    <x v="460"/>
    <x v="463"/>
    <n v="1728269.2157416702"/>
    <s v="Budget"/>
    <x v="0"/>
    <s v="PERDI"/>
    <x v="37"/>
    <s v="DIR"/>
    <m/>
    <s v="B.9)"/>
    <s v="9) per il personale"/>
    <x v="2"/>
  </r>
  <r>
    <x v="1"/>
    <x v="36"/>
    <x v="460"/>
    <x v="463"/>
    <n v="1918053.6650833301"/>
    <s v="Budget"/>
    <x v="0"/>
    <s v="PERDI"/>
    <x v="37"/>
    <s v="DIR"/>
    <m/>
    <s v="B.9)"/>
    <s v="9) per il personale"/>
    <x v="2"/>
  </r>
  <r>
    <x v="1"/>
    <x v="37"/>
    <x v="460"/>
    <x v="463"/>
    <n v="2107838.1144250003"/>
    <s v="Budget"/>
    <x v="0"/>
    <s v="PERDI"/>
    <x v="37"/>
    <s v="DIR"/>
    <m/>
    <s v="B.9)"/>
    <s v="9) per il personale"/>
    <x v="2"/>
  </r>
  <r>
    <x v="1"/>
    <x v="26"/>
    <x v="9"/>
    <x v="9"/>
    <n v="500"/>
    <s v="Budget"/>
    <x v="0"/>
    <s v="ACQIN"/>
    <x v="2"/>
    <s v="PRD"/>
    <m/>
    <s v="B.6)"/>
    <s v="6) per materie prime, suddidiarie, di consumo e di merci"/>
    <x v="2"/>
  </r>
  <r>
    <x v="1"/>
    <x v="27"/>
    <x v="9"/>
    <x v="9"/>
    <n v="500"/>
    <s v="Budget"/>
    <x v="0"/>
    <s v="ACQIN"/>
    <x v="2"/>
    <s v="PRD"/>
    <m/>
    <s v="B.6)"/>
    <s v="6) per materie prime, suddidiarie, di consumo e di merci"/>
    <x v="2"/>
  </r>
  <r>
    <x v="1"/>
    <x v="28"/>
    <x v="9"/>
    <x v="9"/>
    <n v="500"/>
    <s v="Budget"/>
    <x v="0"/>
    <s v="ACQIN"/>
    <x v="2"/>
    <s v="PRD"/>
    <m/>
    <s v="B.6)"/>
    <s v="6) per materie prime, suddidiarie, di consumo e di merci"/>
    <x v="2"/>
  </r>
  <r>
    <x v="1"/>
    <x v="29"/>
    <x v="9"/>
    <x v="9"/>
    <n v="2000"/>
    <s v="Budget"/>
    <x v="0"/>
    <s v="ACQIN"/>
    <x v="2"/>
    <s v="PRD"/>
    <m/>
    <s v="B.6)"/>
    <s v="6) per materie prime, suddidiarie, di consumo e di merci"/>
    <x v="2"/>
  </r>
  <r>
    <x v="1"/>
    <x v="30"/>
    <x v="9"/>
    <x v="9"/>
    <n v="2500"/>
    <s v="Budget"/>
    <x v="0"/>
    <s v="ACQIN"/>
    <x v="2"/>
    <s v="PRD"/>
    <m/>
    <s v="B.6)"/>
    <s v="6) per materie prime, suddidiarie, di consumo e di merci"/>
    <x v="2"/>
  </r>
  <r>
    <x v="1"/>
    <x v="31"/>
    <x v="9"/>
    <x v="9"/>
    <n v="3000"/>
    <s v="Budget"/>
    <x v="0"/>
    <s v="ACQIN"/>
    <x v="2"/>
    <s v="PRD"/>
    <m/>
    <s v="B.6)"/>
    <s v="6) per materie prime, suddidiarie, di consumo e di merci"/>
    <x v="2"/>
  </r>
  <r>
    <x v="1"/>
    <x v="32"/>
    <x v="9"/>
    <x v="9"/>
    <n v="3500"/>
    <s v="Budget"/>
    <x v="0"/>
    <s v="ACQIN"/>
    <x v="2"/>
    <s v="PRD"/>
    <m/>
    <s v="B.6)"/>
    <s v="6) per materie prime, suddidiarie, di consumo e di merci"/>
    <x v="2"/>
  </r>
  <r>
    <x v="1"/>
    <x v="33"/>
    <x v="9"/>
    <x v="9"/>
    <n v="4000"/>
    <s v="Budget"/>
    <x v="0"/>
    <s v="ACQIN"/>
    <x v="2"/>
    <s v="PRD"/>
    <m/>
    <s v="B.6)"/>
    <s v="6) per materie prime, suddidiarie, di consumo e di merci"/>
    <x v="2"/>
  </r>
  <r>
    <x v="1"/>
    <x v="34"/>
    <x v="9"/>
    <x v="9"/>
    <n v="4500"/>
    <s v="Budget"/>
    <x v="0"/>
    <s v="ACQIN"/>
    <x v="2"/>
    <s v="PRD"/>
    <m/>
    <s v="B.6)"/>
    <s v="6) per materie prime, suddidiarie, di consumo e di merci"/>
    <x v="2"/>
  </r>
  <r>
    <x v="1"/>
    <x v="35"/>
    <x v="9"/>
    <x v="9"/>
    <n v="5000"/>
    <s v="Budget"/>
    <x v="0"/>
    <s v="ACQIN"/>
    <x v="2"/>
    <s v="PRD"/>
    <m/>
    <s v="B.6)"/>
    <s v="6) per materie prime, suddidiarie, di consumo e di merci"/>
    <x v="2"/>
  </r>
  <r>
    <x v="1"/>
    <x v="36"/>
    <x v="9"/>
    <x v="9"/>
    <n v="5500"/>
    <s v="Budget"/>
    <x v="0"/>
    <s v="ACQIN"/>
    <x v="2"/>
    <s v="PRD"/>
    <m/>
    <s v="B.6)"/>
    <s v="6) per materie prime, suddidiarie, di consumo e di merci"/>
    <x v="2"/>
  </r>
  <r>
    <x v="1"/>
    <x v="37"/>
    <x v="9"/>
    <x v="9"/>
    <n v="6000"/>
    <s v="Budget"/>
    <x v="0"/>
    <s v="ACQIN"/>
    <x v="2"/>
    <s v="PRD"/>
    <m/>
    <s v="B.6)"/>
    <s v="6) per materie prime, suddidiarie, di consumo e di merci"/>
    <x v="2"/>
  </r>
  <r>
    <x v="1"/>
    <x v="26"/>
    <x v="97"/>
    <x v="97"/>
    <n v="0"/>
    <s v="Budget"/>
    <x v="0"/>
    <s v="SERST"/>
    <x v="8"/>
    <s v="COSTI"/>
    <m/>
    <s v="B.7)"/>
    <s v="7) per servizi"/>
    <x v="6"/>
  </r>
  <r>
    <x v="1"/>
    <x v="27"/>
    <x v="97"/>
    <x v="97"/>
    <n v="0"/>
    <s v="Budget"/>
    <x v="0"/>
    <s v="SERST"/>
    <x v="8"/>
    <s v="COSTI"/>
    <m/>
    <s v="B.7)"/>
    <s v="7) per servizi"/>
    <x v="6"/>
  </r>
  <r>
    <x v="1"/>
    <x v="28"/>
    <x v="97"/>
    <x v="97"/>
    <n v="0"/>
    <s v="Budget"/>
    <x v="0"/>
    <s v="SERST"/>
    <x v="8"/>
    <s v="COSTI"/>
    <m/>
    <s v="B.7)"/>
    <s v="7) per servizi"/>
    <x v="6"/>
  </r>
  <r>
    <x v="1"/>
    <x v="29"/>
    <x v="97"/>
    <x v="97"/>
    <n v="0"/>
    <s v="Budget"/>
    <x v="0"/>
    <s v="SERST"/>
    <x v="8"/>
    <s v="COSTI"/>
    <m/>
    <s v="B.7)"/>
    <s v="7) per servizi"/>
    <x v="6"/>
  </r>
  <r>
    <x v="1"/>
    <x v="30"/>
    <x v="97"/>
    <x v="97"/>
    <n v="0"/>
    <s v="Budget"/>
    <x v="0"/>
    <s v="SERST"/>
    <x v="8"/>
    <s v="COSTI"/>
    <m/>
    <s v="B.7)"/>
    <s v="7) per servizi"/>
    <x v="6"/>
  </r>
  <r>
    <x v="1"/>
    <x v="31"/>
    <x v="97"/>
    <x v="97"/>
    <n v="0"/>
    <s v="Budget"/>
    <x v="0"/>
    <s v="SERST"/>
    <x v="8"/>
    <s v="COSTI"/>
    <m/>
    <s v="B.7)"/>
    <s v="7) per servizi"/>
    <x v="6"/>
  </r>
  <r>
    <x v="1"/>
    <x v="32"/>
    <x v="97"/>
    <x v="97"/>
    <n v="0"/>
    <s v="Budget"/>
    <x v="0"/>
    <s v="SERST"/>
    <x v="8"/>
    <s v="COSTI"/>
    <m/>
    <s v="B.7)"/>
    <s v="7) per servizi"/>
    <x v="6"/>
  </r>
  <r>
    <x v="1"/>
    <x v="33"/>
    <x v="97"/>
    <x v="97"/>
    <n v="0"/>
    <s v="Budget"/>
    <x v="0"/>
    <s v="SERST"/>
    <x v="8"/>
    <s v="COSTI"/>
    <m/>
    <s v="B.7)"/>
    <s v="7) per servizi"/>
    <x v="6"/>
  </r>
  <r>
    <x v="1"/>
    <x v="34"/>
    <x v="97"/>
    <x v="97"/>
    <n v="0"/>
    <s v="Budget"/>
    <x v="0"/>
    <s v="SERST"/>
    <x v="8"/>
    <s v="COSTI"/>
    <m/>
    <s v="B.7)"/>
    <s v="7) per servizi"/>
    <x v="6"/>
  </r>
  <r>
    <x v="1"/>
    <x v="35"/>
    <x v="97"/>
    <x v="97"/>
    <n v="0"/>
    <s v="Budget"/>
    <x v="0"/>
    <s v="SERST"/>
    <x v="8"/>
    <s v="COSTI"/>
    <m/>
    <s v="B.7)"/>
    <s v="7) per servizi"/>
    <x v="6"/>
  </r>
  <r>
    <x v="1"/>
    <x v="36"/>
    <x v="97"/>
    <x v="97"/>
    <n v="0"/>
    <s v="Budget"/>
    <x v="0"/>
    <s v="SERST"/>
    <x v="8"/>
    <s v="COSTI"/>
    <m/>
    <s v="B.7)"/>
    <s v="7) per servizi"/>
    <x v="6"/>
  </r>
  <r>
    <x v="1"/>
    <x v="37"/>
    <x v="97"/>
    <x v="97"/>
    <n v="0"/>
    <s v="Budget"/>
    <x v="0"/>
    <s v="SERST"/>
    <x v="8"/>
    <s v="COSTI"/>
    <m/>
    <s v="B.7)"/>
    <s v="7) per servizi"/>
    <x v="6"/>
  </r>
  <r>
    <x v="1"/>
    <x v="26"/>
    <x v="355"/>
    <x v="354"/>
    <n v="0"/>
    <s v="Budget"/>
    <x v="0"/>
    <s v="SERST"/>
    <x v="8"/>
    <s v="COSTI"/>
    <m/>
    <s v="B.7)"/>
    <s v="7) per servizi"/>
    <x v="6"/>
  </r>
  <r>
    <x v="1"/>
    <x v="27"/>
    <x v="355"/>
    <x v="354"/>
    <n v="0"/>
    <s v="Budget"/>
    <x v="0"/>
    <s v="SERST"/>
    <x v="8"/>
    <s v="COSTI"/>
    <m/>
    <s v="B.7)"/>
    <s v="7) per servizi"/>
    <x v="6"/>
  </r>
  <r>
    <x v="1"/>
    <x v="28"/>
    <x v="355"/>
    <x v="354"/>
    <n v="0"/>
    <s v="Budget"/>
    <x v="0"/>
    <s v="SERST"/>
    <x v="8"/>
    <s v="COSTI"/>
    <m/>
    <s v="B.7)"/>
    <s v="7) per servizi"/>
    <x v="6"/>
  </r>
  <r>
    <x v="1"/>
    <x v="29"/>
    <x v="355"/>
    <x v="354"/>
    <n v="0"/>
    <s v="Budget"/>
    <x v="0"/>
    <s v="SERST"/>
    <x v="8"/>
    <s v="COSTI"/>
    <m/>
    <s v="B.7)"/>
    <s v="7) per servizi"/>
    <x v="6"/>
  </r>
  <r>
    <x v="1"/>
    <x v="30"/>
    <x v="355"/>
    <x v="354"/>
    <n v="0"/>
    <s v="Budget"/>
    <x v="0"/>
    <s v="SERST"/>
    <x v="8"/>
    <s v="COSTI"/>
    <m/>
    <s v="B.7)"/>
    <s v="7) per servizi"/>
    <x v="6"/>
  </r>
  <r>
    <x v="1"/>
    <x v="31"/>
    <x v="355"/>
    <x v="354"/>
    <n v="0"/>
    <s v="Budget"/>
    <x v="0"/>
    <s v="SERST"/>
    <x v="8"/>
    <s v="COSTI"/>
    <m/>
    <s v="B.7)"/>
    <s v="7) per servizi"/>
    <x v="6"/>
  </r>
  <r>
    <x v="1"/>
    <x v="32"/>
    <x v="355"/>
    <x v="354"/>
    <n v="0"/>
    <s v="Budget"/>
    <x v="0"/>
    <s v="SERST"/>
    <x v="8"/>
    <s v="COSTI"/>
    <m/>
    <s v="B.7)"/>
    <s v="7) per servizi"/>
    <x v="6"/>
  </r>
  <r>
    <x v="1"/>
    <x v="33"/>
    <x v="355"/>
    <x v="354"/>
    <n v="0"/>
    <s v="Budget"/>
    <x v="0"/>
    <s v="SERST"/>
    <x v="8"/>
    <s v="COSTI"/>
    <m/>
    <s v="B.7)"/>
    <s v="7) per servizi"/>
    <x v="6"/>
  </r>
  <r>
    <x v="1"/>
    <x v="34"/>
    <x v="355"/>
    <x v="354"/>
    <n v="0"/>
    <s v="Budget"/>
    <x v="0"/>
    <s v="SERST"/>
    <x v="8"/>
    <s v="COSTI"/>
    <m/>
    <s v="B.7)"/>
    <s v="7) per servizi"/>
    <x v="6"/>
  </r>
  <r>
    <x v="1"/>
    <x v="35"/>
    <x v="355"/>
    <x v="354"/>
    <n v="0"/>
    <s v="Budget"/>
    <x v="0"/>
    <s v="SERST"/>
    <x v="8"/>
    <s v="COSTI"/>
    <m/>
    <s v="B.7)"/>
    <s v="7) per servizi"/>
    <x v="6"/>
  </r>
  <r>
    <x v="1"/>
    <x v="36"/>
    <x v="355"/>
    <x v="354"/>
    <n v="0"/>
    <s v="Budget"/>
    <x v="0"/>
    <s v="SERST"/>
    <x v="8"/>
    <s v="COSTI"/>
    <m/>
    <s v="B.7)"/>
    <s v="7) per servizi"/>
    <x v="6"/>
  </r>
  <r>
    <x v="1"/>
    <x v="37"/>
    <x v="355"/>
    <x v="354"/>
    <n v="0"/>
    <s v="Budget"/>
    <x v="0"/>
    <s v="SERST"/>
    <x v="8"/>
    <s v="COSTI"/>
    <m/>
    <s v="B.7)"/>
    <s v="7) per servizi"/>
    <x v="6"/>
  </r>
  <r>
    <x v="1"/>
    <x v="26"/>
    <x v="295"/>
    <x v="295"/>
    <n v="833.33333333333337"/>
    <s v="Budget"/>
    <x v="0"/>
    <s v="SERST"/>
    <x v="8"/>
    <s v="COSTI"/>
    <m/>
    <s v="B.7)"/>
    <s v="7) per servizi"/>
    <x v="2"/>
  </r>
  <r>
    <x v="1"/>
    <x v="27"/>
    <x v="295"/>
    <x v="295"/>
    <n v="833.33333333333337"/>
    <s v="Budget"/>
    <x v="0"/>
    <s v="SERST"/>
    <x v="8"/>
    <s v="COSTI"/>
    <m/>
    <s v="B.7)"/>
    <s v="7) per servizi"/>
    <x v="2"/>
  </r>
  <r>
    <x v="1"/>
    <x v="28"/>
    <x v="295"/>
    <x v="295"/>
    <n v="833.33333333333337"/>
    <s v="Budget"/>
    <x v="0"/>
    <s v="SERST"/>
    <x v="8"/>
    <s v="COSTI"/>
    <m/>
    <s v="B.7)"/>
    <s v="7) per servizi"/>
    <x v="2"/>
  </r>
  <r>
    <x v="1"/>
    <x v="29"/>
    <x v="295"/>
    <x v="295"/>
    <n v="3333.3333333333335"/>
    <s v="Budget"/>
    <x v="0"/>
    <s v="SERST"/>
    <x v="8"/>
    <s v="COSTI"/>
    <m/>
    <s v="B.7)"/>
    <s v="7) per servizi"/>
    <x v="2"/>
  </r>
  <r>
    <x v="1"/>
    <x v="30"/>
    <x v="295"/>
    <x v="295"/>
    <n v="4166.666666666667"/>
    <s v="Budget"/>
    <x v="0"/>
    <s v="SERST"/>
    <x v="8"/>
    <s v="COSTI"/>
    <m/>
    <s v="B.7)"/>
    <s v="7) per servizi"/>
    <x v="2"/>
  </r>
  <r>
    <x v="1"/>
    <x v="31"/>
    <x v="295"/>
    <x v="295"/>
    <n v="5000"/>
    <s v="Budget"/>
    <x v="0"/>
    <s v="SERST"/>
    <x v="8"/>
    <s v="COSTI"/>
    <m/>
    <s v="B.7)"/>
    <s v="7) per servizi"/>
    <x v="2"/>
  </r>
  <r>
    <x v="1"/>
    <x v="32"/>
    <x v="295"/>
    <x v="295"/>
    <n v="5833.333333333333"/>
    <s v="Budget"/>
    <x v="0"/>
    <s v="SERST"/>
    <x v="8"/>
    <s v="COSTI"/>
    <m/>
    <s v="B.7)"/>
    <s v="7) per servizi"/>
    <x v="2"/>
  </r>
  <r>
    <x v="1"/>
    <x v="33"/>
    <x v="295"/>
    <x v="295"/>
    <n v="6666.6666666666661"/>
    <s v="Budget"/>
    <x v="0"/>
    <s v="SERST"/>
    <x v="8"/>
    <s v="COSTI"/>
    <m/>
    <s v="B.7)"/>
    <s v="7) per servizi"/>
    <x v="2"/>
  </r>
  <r>
    <x v="1"/>
    <x v="34"/>
    <x v="295"/>
    <x v="295"/>
    <n v="7499.9999999999991"/>
    <s v="Budget"/>
    <x v="0"/>
    <s v="SERST"/>
    <x v="8"/>
    <s v="COSTI"/>
    <m/>
    <s v="B.7)"/>
    <s v="7) per servizi"/>
    <x v="2"/>
  </r>
  <r>
    <x v="1"/>
    <x v="35"/>
    <x v="295"/>
    <x v="295"/>
    <n v="8333.3333333333321"/>
    <s v="Budget"/>
    <x v="0"/>
    <s v="SERST"/>
    <x v="8"/>
    <s v="COSTI"/>
    <m/>
    <s v="B.7)"/>
    <s v="7) per servizi"/>
    <x v="2"/>
  </r>
  <r>
    <x v="1"/>
    <x v="36"/>
    <x v="295"/>
    <x v="295"/>
    <n v="9166.6666666666661"/>
    <s v="Budget"/>
    <x v="0"/>
    <s v="SERST"/>
    <x v="8"/>
    <s v="COSTI"/>
    <m/>
    <s v="B.7)"/>
    <s v="7) per servizi"/>
    <x v="2"/>
  </r>
  <r>
    <x v="1"/>
    <x v="37"/>
    <x v="295"/>
    <x v="295"/>
    <n v="10000"/>
    <s v="Budget"/>
    <x v="0"/>
    <s v="SERST"/>
    <x v="8"/>
    <s v="COSTI"/>
    <m/>
    <s v="B.7)"/>
    <s v="7) per servizi"/>
    <x v="2"/>
  </r>
  <r>
    <x v="1"/>
    <x v="26"/>
    <x v="153"/>
    <x v="153"/>
    <n v="0"/>
    <s v="Budget"/>
    <x v="0"/>
    <s v="COSGS"/>
    <x v="4"/>
    <s v="PRD"/>
    <m/>
    <s v="B.8)"/>
    <s v="8) per godimento di beni di terzi"/>
    <x v="2"/>
  </r>
  <r>
    <x v="1"/>
    <x v="27"/>
    <x v="153"/>
    <x v="153"/>
    <n v="0"/>
    <s v="Budget"/>
    <x v="0"/>
    <s v="COSGS"/>
    <x v="4"/>
    <s v="PRD"/>
    <m/>
    <s v="B.8)"/>
    <s v="8) per godimento di beni di terzi"/>
    <x v="2"/>
  </r>
  <r>
    <x v="1"/>
    <x v="28"/>
    <x v="153"/>
    <x v="153"/>
    <n v="0"/>
    <s v="Budget"/>
    <x v="0"/>
    <s v="COSGS"/>
    <x v="4"/>
    <s v="PRD"/>
    <m/>
    <s v="B.8)"/>
    <s v="8) per godimento di beni di terzi"/>
    <x v="2"/>
  </r>
  <r>
    <x v="1"/>
    <x v="29"/>
    <x v="153"/>
    <x v="153"/>
    <n v="0"/>
    <s v="Budget"/>
    <x v="0"/>
    <s v="COSGS"/>
    <x v="4"/>
    <s v="PRD"/>
    <m/>
    <s v="B.8)"/>
    <s v="8) per godimento di beni di terzi"/>
    <x v="2"/>
  </r>
  <r>
    <x v="1"/>
    <x v="30"/>
    <x v="153"/>
    <x v="153"/>
    <n v="0"/>
    <s v="Budget"/>
    <x v="0"/>
    <s v="COSGS"/>
    <x v="4"/>
    <s v="PRD"/>
    <m/>
    <s v="B.8)"/>
    <s v="8) per godimento di beni di terzi"/>
    <x v="2"/>
  </r>
  <r>
    <x v="1"/>
    <x v="31"/>
    <x v="153"/>
    <x v="153"/>
    <n v="0"/>
    <s v="Budget"/>
    <x v="0"/>
    <s v="COSGS"/>
    <x v="4"/>
    <s v="PRD"/>
    <m/>
    <s v="B.8)"/>
    <s v="8) per godimento di beni di terzi"/>
    <x v="2"/>
  </r>
  <r>
    <x v="1"/>
    <x v="32"/>
    <x v="153"/>
    <x v="153"/>
    <n v="0"/>
    <s v="Budget"/>
    <x v="0"/>
    <s v="COSGS"/>
    <x v="4"/>
    <s v="PRD"/>
    <m/>
    <s v="B.8)"/>
    <s v="8) per godimento di beni di terzi"/>
    <x v="2"/>
  </r>
  <r>
    <x v="1"/>
    <x v="33"/>
    <x v="153"/>
    <x v="153"/>
    <n v="0"/>
    <s v="Budget"/>
    <x v="0"/>
    <s v="COSGS"/>
    <x v="4"/>
    <s v="PRD"/>
    <m/>
    <s v="B.8)"/>
    <s v="8) per godimento di beni di terzi"/>
    <x v="2"/>
  </r>
  <r>
    <x v="1"/>
    <x v="34"/>
    <x v="153"/>
    <x v="153"/>
    <n v="0"/>
    <s v="Budget"/>
    <x v="0"/>
    <s v="COSGS"/>
    <x v="4"/>
    <s v="PRD"/>
    <m/>
    <s v="B.8)"/>
    <s v="8) per godimento di beni di terzi"/>
    <x v="2"/>
  </r>
  <r>
    <x v="1"/>
    <x v="35"/>
    <x v="153"/>
    <x v="153"/>
    <n v="0"/>
    <s v="Budget"/>
    <x v="0"/>
    <s v="COSGS"/>
    <x v="4"/>
    <s v="PRD"/>
    <m/>
    <s v="B.8)"/>
    <s v="8) per godimento di beni di terzi"/>
    <x v="2"/>
  </r>
  <r>
    <x v="1"/>
    <x v="36"/>
    <x v="153"/>
    <x v="153"/>
    <n v="0"/>
    <s v="Budget"/>
    <x v="0"/>
    <s v="COSGS"/>
    <x v="4"/>
    <s v="PRD"/>
    <m/>
    <s v="B.8)"/>
    <s v="8) per godimento di beni di terzi"/>
    <x v="2"/>
  </r>
  <r>
    <x v="1"/>
    <x v="37"/>
    <x v="153"/>
    <x v="153"/>
    <n v="0"/>
    <s v="Budget"/>
    <x v="0"/>
    <s v="COSGS"/>
    <x v="4"/>
    <s v="PRD"/>
    <m/>
    <s v="B.8)"/>
    <s v="8) per godimento di beni di terzi"/>
    <x v="2"/>
  </r>
  <r>
    <x v="1"/>
    <x v="26"/>
    <x v="155"/>
    <x v="155"/>
    <n v="1833"/>
    <s v="Budget"/>
    <x v="0"/>
    <s v="COSGS"/>
    <x v="4"/>
    <s v="COSTI"/>
    <m/>
    <s v="B.8)"/>
    <s v="8) per godimento di beni di terzi"/>
    <x v="2"/>
  </r>
  <r>
    <x v="1"/>
    <x v="27"/>
    <x v="155"/>
    <x v="155"/>
    <n v="1833"/>
    <s v="Budget"/>
    <x v="0"/>
    <s v="COSGS"/>
    <x v="4"/>
    <s v="COSTI"/>
    <m/>
    <s v="B.8)"/>
    <s v="8) per godimento di beni di terzi"/>
    <x v="2"/>
  </r>
  <r>
    <x v="1"/>
    <x v="28"/>
    <x v="155"/>
    <x v="155"/>
    <n v="1833"/>
    <s v="Budget"/>
    <x v="0"/>
    <s v="COSGS"/>
    <x v="4"/>
    <s v="COSTI"/>
    <m/>
    <s v="B.8)"/>
    <s v="8) per godimento di beni di terzi"/>
    <x v="2"/>
  </r>
  <r>
    <x v="1"/>
    <x v="29"/>
    <x v="155"/>
    <x v="155"/>
    <n v="7332"/>
    <s v="Budget"/>
    <x v="0"/>
    <s v="COSGS"/>
    <x v="4"/>
    <s v="COSTI"/>
    <m/>
    <s v="B.8)"/>
    <s v="8) per godimento di beni di terzi"/>
    <x v="2"/>
  </r>
  <r>
    <x v="1"/>
    <x v="30"/>
    <x v="155"/>
    <x v="155"/>
    <n v="9165"/>
    <s v="Budget"/>
    <x v="0"/>
    <s v="COSGS"/>
    <x v="4"/>
    <s v="COSTI"/>
    <m/>
    <s v="B.8)"/>
    <s v="8) per godimento di beni di terzi"/>
    <x v="2"/>
  </r>
  <r>
    <x v="1"/>
    <x v="31"/>
    <x v="155"/>
    <x v="155"/>
    <n v="10998"/>
    <s v="Budget"/>
    <x v="0"/>
    <s v="COSGS"/>
    <x v="4"/>
    <s v="COSTI"/>
    <m/>
    <s v="B.8)"/>
    <s v="8) per godimento di beni di terzi"/>
    <x v="2"/>
  </r>
  <r>
    <x v="1"/>
    <x v="32"/>
    <x v="155"/>
    <x v="155"/>
    <n v="12831"/>
    <s v="Budget"/>
    <x v="0"/>
    <s v="COSGS"/>
    <x v="4"/>
    <s v="COSTI"/>
    <m/>
    <s v="B.8)"/>
    <s v="8) per godimento di beni di terzi"/>
    <x v="2"/>
  </r>
  <r>
    <x v="1"/>
    <x v="33"/>
    <x v="155"/>
    <x v="155"/>
    <n v="14664"/>
    <s v="Budget"/>
    <x v="0"/>
    <s v="COSGS"/>
    <x v="4"/>
    <s v="COSTI"/>
    <m/>
    <s v="B.8)"/>
    <s v="8) per godimento di beni di terzi"/>
    <x v="2"/>
  </r>
  <r>
    <x v="1"/>
    <x v="34"/>
    <x v="155"/>
    <x v="155"/>
    <n v="16497"/>
    <s v="Budget"/>
    <x v="0"/>
    <s v="COSGS"/>
    <x v="4"/>
    <s v="COSTI"/>
    <m/>
    <s v="B.8)"/>
    <s v="8) per godimento di beni di terzi"/>
    <x v="2"/>
  </r>
  <r>
    <x v="1"/>
    <x v="35"/>
    <x v="155"/>
    <x v="155"/>
    <n v="18330"/>
    <s v="Budget"/>
    <x v="0"/>
    <s v="COSGS"/>
    <x v="4"/>
    <s v="COSTI"/>
    <m/>
    <s v="B.8)"/>
    <s v="8) per godimento di beni di terzi"/>
    <x v="2"/>
  </r>
  <r>
    <x v="1"/>
    <x v="36"/>
    <x v="155"/>
    <x v="155"/>
    <n v="20163"/>
    <s v="Budget"/>
    <x v="0"/>
    <s v="COSGS"/>
    <x v="4"/>
    <s v="COSTI"/>
    <m/>
    <s v="B.8)"/>
    <s v="8) per godimento di beni di terzi"/>
    <x v="2"/>
  </r>
  <r>
    <x v="1"/>
    <x v="37"/>
    <x v="155"/>
    <x v="155"/>
    <n v="21996"/>
    <s v="Budget"/>
    <x v="0"/>
    <s v="COSGS"/>
    <x v="4"/>
    <s v="COSTI"/>
    <m/>
    <s v="B.8)"/>
    <s v="8) per godimento di beni di terzi"/>
    <x v="2"/>
  </r>
  <r>
    <x v="1"/>
    <x v="26"/>
    <x v="406"/>
    <x v="405"/>
    <n v="1221.1666666666667"/>
    <s v="Budget"/>
    <x v="0"/>
    <s v="COSGS"/>
    <x v="4"/>
    <s v="COSTI"/>
    <m/>
    <s v="B.8)"/>
    <s v="8) per godimento di beni di terzi"/>
    <x v="3"/>
  </r>
  <r>
    <x v="1"/>
    <x v="27"/>
    <x v="406"/>
    <x v="405"/>
    <n v="1221.1666666666667"/>
    <s v="Budget"/>
    <x v="0"/>
    <s v="COSGS"/>
    <x v="4"/>
    <s v="COSTI"/>
    <m/>
    <s v="B.8)"/>
    <s v="8) per godimento di beni di terzi"/>
    <x v="3"/>
  </r>
  <r>
    <x v="1"/>
    <x v="28"/>
    <x v="406"/>
    <x v="405"/>
    <n v="1221.1666666666667"/>
    <s v="Budget"/>
    <x v="0"/>
    <s v="COSGS"/>
    <x v="4"/>
    <s v="COSTI"/>
    <m/>
    <s v="B.8)"/>
    <s v="8) per godimento di beni di terzi"/>
    <x v="3"/>
  </r>
  <r>
    <x v="1"/>
    <x v="29"/>
    <x v="406"/>
    <x v="405"/>
    <n v="4884.666666666667"/>
    <s v="Budget"/>
    <x v="0"/>
    <s v="COSGS"/>
    <x v="4"/>
    <s v="COSTI"/>
    <m/>
    <s v="B.8)"/>
    <s v="8) per godimento di beni di terzi"/>
    <x v="3"/>
  </r>
  <r>
    <x v="1"/>
    <x v="30"/>
    <x v="406"/>
    <x v="405"/>
    <n v="6105.8333333333339"/>
    <s v="Budget"/>
    <x v="0"/>
    <s v="COSGS"/>
    <x v="4"/>
    <s v="COSTI"/>
    <m/>
    <s v="B.8)"/>
    <s v="8) per godimento di beni di terzi"/>
    <x v="3"/>
  </r>
  <r>
    <x v="1"/>
    <x v="31"/>
    <x v="406"/>
    <x v="405"/>
    <n v="7327.0000000000009"/>
    <s v="Budget"/>
    <x v="0"/>
    <s v="COSGS"/>
    <x v="4"/>
    <s v="COSTI"/>
    <m/>
    <s v="B.8)"/>
    <s v="8) per godimento di beni di terzi"/>
    <x v="3"/>
  </r>
  <r>
    <x v="1"/>
    <x v="32"/>
    <x v="406"/>
    <x v="405"/>
    <n v="8548.1666666666679"/>
    <s v="Budget"/>
    <x v="0"/>
    <s v="COSGS"/>
    <x v="4"/>
    <s v="COSTI"/>
    <m/>
    <s v="B.8)"/>
    <s v="8) per godimento di beni di terzi"/>
    <x v="3"/>
  </r>
  <r>
    <x v="1"/>
    <x v="33"/>
    <x v="406"/>
    <x v="405"/>
    <n v="9769.3333333333339"/>
    <s v="Budget"/>
    <x v="0"/>
    <s v="COSGS"/>
    <x v="4"/>
    <s v="COSTI"/>
    <m/>
    <s v="B.8)"/>
    <s v="8) per godimento di beni di terzi"/>
    <x v="3"/>
  </r>
  <r>
    <x v="1"/>
    <x v="34"/>
    <x v="406"/>
    <x v="405"/>
    <n v="10990.5"/>
    <s v="Budget"/>
    <x v="0"/>
    <s v="COSGS"/>
    <x v="4"/>
    <s v="COSTI"/>
    <m/>
    <s v="B.8)"/>
    <s v="8) per godimento di beni di terzi"/>
    <x v="3"/>
  </r>
  <r>
    <x v="1"/>
    <x v="35"/>
    <x v="406"/>
    <x v="405"/>
    <n v="12211.666666666666"/>
    <s v="Budget"/>
    <x v="0"/>
    <s v="COSGS"/>
    <x v="4"/>
    <s v="COSTI"/>
    <m/>
    <s v="B.8)"/>
    <s v="8) per godimento di beni di terzi"/>
    <x v="3"/>
  </r>
  <r>
    <x v="1"/>
    <x v="36"/>
    <x v="406"/>
    <x v="405"/>
    <n v="13432.833333333332"/>
    <s v="Budget"/>
    <x v="0"/>
    <s v="COSGS"/>
    <x v="4"/>
    <s v="COSTI"/>
    <m/>
    <s v="B.8)"/>
    <s v="8) per godimento di beni di terzi"/>
    <x v="3"/>
  </r>
  <r>
    <x v="1"/>
    <x v="37"/>
    <x v="406"/>
    <x v="405"/>
    <n v="14653.999999999998"/>
    <s v="Budget"/>
    <x v="0"/>
    <s v="COSGS"/>
    <x v="4"/>
    <s v="COSTI"/>
    <m/>
    <s v="B.8)"/>
    <s v="8) per godimento di beni di terzi"/>
    <x v="3"/>
  </r>
  <r>
    <x v="1"/>
    <x v="26"/>
    <x v="461"/>
    <x v="464"/>
    <n v="1500"/>
    <s v="Budget"/>
    <x v="0"/>
    <s v="AFFIT"/>
    <x v="17"/>
    <s v="AFF"/>
    <m/>
    <s v="B.8)"/>
    <s v="8) per godimento di beni di terzi"/>
    <x v="2"/>
  </r>
  <r>
    <x v="1"/>
    <x v="27"/>
    <x v="139"/>
    <x v="464"/>
    <n v="1500"/>
    <s v="Budget"/>
    <x v="0"/>
    <s v="AFFIT"/>
    <x v="17"/>
    <s v="AFF"/>
    <m/>
    <s v="B.8)"/>
    <s v="8) per godimento di beni di terzi"/>
    <x v="2"/>
  </r>
  <r>
    <x v="1"/>
    <x v="28"/>
    <x v="139"/>
    <x v="464"/>
    <n v="1500"/>
    <s v="Budget"/>
    <x v="0"/>
    <s v="AFFIT"/>
    <x v="17"/>
    <s v="AFF"/>
    <m/>
    <s v="B.8)"/>
    <s v="8) per godimento di beni di terzi"/>
    <x v="2"/>
  </r>
  <r>
    <x v="1"/>
    <x v="29"/>
    <x v="139"/>
    <x v="464"/>
    <n v="6000"/>
    <s v="Budget"/>
    <x v="0"/>
    <s v="AFFIT"/>
    <x v="17"/>
    <s v="AFF"/>
    <m/>
    <s v="B.8)"/>
    <s v="8) per godimento di beni di terzi"/>
    <x v="2"/>
  </r>
  <r>
    <x v="1"/>
    <x v="30"/>
    <x v="461"/>
    <x v="464"/>
    <n v="7500"/>
    <s v="Budget"/>
    <x v="0"/>
    <s v="AFFIT"/>
    <x v="17"/>
    <s v="AFF"/>
    <m/>
    <s v="B.8)"/>
    <s v="8) per godimento di beni di terzi"/>
    <x v="2"/>
  </r>
  <r>
    <x v="1"/>
    <x v="31"/>
    <x v="461"/>
    <x v="464"/>
    <n v="9000"/>
    <s v="Budget"/>
    <x v="0"/>
    <s v="AFFIT"/>
    <x v="17"/>
    <s v="AFF"/>
    <m/>
    <s v="B.8)"/>
    <s v="8) per godimento di beni di terzi"/>
    <x v="2"/>
  </r>
  <r>
    <x v="1"/>
    <x v="32"/>
    <x v="461"/>
    <x v="464"/>
    <n v="10500"/>
    <s v="Budget"/>
    <x v="0"/>
    <s v="AFFIT"/>
    <x v="17"/>
    <s v="AFF"/>
    <m/>
    <s v="B.8)"/>
    <s v="8) per godimento di beni di terzi"/>
    <x v="2"/>
  </r>
  <r>
    <x v="1"/>
    <x v="33"/>
    <x v="461"/>
    <x v="464"/>
    <n v="12000"/>
    <s v="Budget"/>
    <x v="0"/>
    <s v="AFFIT"/>
    <x v="17"/>
    <s v="AFF"/>
    <m/>
    <s v="B.8)"/>
    <s v="8) per godimento di beni di terzi"/>
    <x v="2"/>
  </r>
  <r>
    <x v="1"/>
    <x v="34"/>
    <x v="461"/>
    <x v="464"/>
    <n v="13500"/>
    <s v="Budget"/>
    <x v="0"/>
    <s v="AFFIT"/>
    <x v="17"/>
    <s v="AFF"/>
    <m/>
    <s v="B.8)"/>
    <s v="8) per godimento di beni di terzi"/>
    <x v="2"/>
  </r>
  <r>
    <x v="1"/>
    <x v="35"/>
    <x v="461"/>
    <x v="464"/>
    <n v="15000"/>
    <s v="Budget"/>
    <x v="0"/>
    <s v="AFFIT"/>
    <x v="17"/>
    <s v="AFF"/>
    <m/>
    <s v="B.8)"/>
    <s v="8) per godimento di beni di terzi"/>
    <x v="2"/>
  </r>
  <r>
    <x v="1"/>
    <x v="36"/>
    <x v="461"/>
    <x v="464"/>
    <n v="16500"/>
    <s v="Budget"/>
    <x v="0"/>
    <s v="AFFIT"/>
    <x v="17"/>
    <s v="AFF"/>
    <m/>
    <s v="B.8)"/>
    <s v="8) per godimento di beni di terzi"/>
    <x v="2"/>
  </r>
  <r>
    <x v="1"/>
    <x v="37"/>
    <x v="461"/>
    <x v="464"/>
    <n v="18000"/>
    <s v="Budget"/>
    <x v="0"/>
    <s v="AFFIT"/>
    <x v="17"/>
    <s v="AFF"/>
    <m/>
    <s v="B.8)"/>
    <s v="8) per godimento di beni di terzi"/>
    <x v="2"/>
  </r>
  <r>
    <x v="1"/>
    <x v="26"/>
    <x v="229"/>
    <x v="229"/>
    <n v="0"/>
    <s v="Budget"/>
    <x v="0"/>
    <s v="COSGS"/>
    <x v="4"/>
    <s v="COSTI"/>
    <m/>
    <s v="B.14)"/>
    <s v="14) oneri diversi di gestione"/>
    <x v="6"/>
  </r>
  <r>
    <x v="1"/>
    <x v="27"/>
    <x v="229"/>
    <x v="229"/>
    <n v="0"/>
    <s v="Budget"/>
    <x v="0"/>
    <s v="COSGS"/>
    <x v="4"/>
    <s v="COSTI"/>
    <m/>
    <s v="B.14)"/>
    <s v="14) oneri diversi di gestione"/>
    <x v="6"/>
  </r>
  <r>
    <x v="1"/>
    <x v="28"/>
    <x v="229"/>
    <x v="229"/>
    <n v="0"/>
    <s v="Budget"/>
    <x v="0"/>
    <s v="COSGS"/>
    <x v="4"/>
    <s v="COSTI"/>
    <m/>
    <s v="B.14)"/>
    <s v="14) oneri diversi di gestione"/>
    <x v="6"/>
  </r>
  <r>
    <x v="1"/>
    <x v="29"/>
    <x v="229"/>
    <x v="229"/>
    <n v="0"/>
    <s v="Budget"/>
    <x v="0"/>
    <s v="COSGS"/>
    <x v="4"/>
    <s v="COSTI"/>
    <m/>
    <s v="B.14)"/>
    <s v="14) oneri diversi di gestione"/>
    <x v="6"/>
  </r>
  <r>
    <x v="1"/>
    <x v="30"/>
    <x v="229"/>
    <x v="229"/>
    <n v="0"/>
    <s v="Budget"/>
    <x v="0"/>
    <s v="COSGS"/>
    <x v="4"/>
    <s v="COSTI"/>
    <m/>
    <s v="B.14)"/>
    <s v="14) oneri diversi di gestione"/>
    <x v="6"/>
  </r>
  <r>
    <x v="1"/>
    <x v="31"/>
    <x v="229"/>
    <x v="229"/>
    <n v="0"/>
    <s v="Budget"/>
    <x v="0"/>
    <s v="COSGS"/>
    <x v="4"/>
    <s v="COSTI"/>
    <m/>
    <s v="B.14)"/>
    <s v="14) oneri diversi di gestione"/>
    <x v="6"/>
  </r>
  <r>
    <x v="1"/>
    <x v="32"/>
    <x v="229"/>
    <x v="229"/>
    <n v="0"/>
    <s v="Budget"/>
    <x v="0"/>
    <s v="COSGS"/>
    <x v="4"/>
    <s v="COSTI"/>
    <m/>
    <s v="B.14)"/>
    <s v="14) oneri diversi di gestione"/>
    <x v="6"/>
  </r>
  <r>
    <x v="1"/>
    <x v="33"/>
    <x v="229"/>
    <x v="229"/>
    <n v="0"/>
    <s v="Budget"/>
    <x v="0"/>
    <s v="COSGS"/>
    <x v="4"/>
    <s v="COSTI"/>
    <m/>
    <s v="B.14)"/>
    <s v="14) oneri diversi di gestione"/>
    <x v="6"/>
  </r>
  <r>
    <x v="1"/>
    <x v="34"/>
    <x v="229"/>
    <x v="229"/>
    <n v="0"/>
    <s v="Budget"/>
    <x v="0"/>
    <s v="COSGS"/>
    <x v="4"/>
    <s v="COSTI"/>
    <m/>
    <s v="B.14)"/>
    <s v="14) oneri diversi di gestione"/>
    <x v="6"/>
  </r>
  <r>
    <x v="1"/>
    <x v="35"/>
    <x v="229"/>
    <x v="229"/>
    <n v="0"/>
    <s v="Budget"/>
    <x v="0"/>
    <s v="COSGS"/>
    <x v="4"/>
    <s v="COSTI"/>
    <m/>
    <s v="B.14)"/>
    <s v="14) oneri diversi di gestione"/>
    <x v="6"/>
  </r>
  <r>
    <x v="1"/>
    <x v="36"/>
    <x v="229"/>
    <x v="229"/>
    <n v="0"/>
    <s v="Budget"/>
    <x v="0"/>
    <s v="COSGS"/>
    <x v="4"/>
    <s v="COSTI"/>
    <m/>
    <s v="B.14)"/>
    <s v="14) oneri diversi di gestione"/>
    <x v="6"/>
  </r>
  <r>
    <x v="1"/>
    <x v="37"/>
    <x v="229"/>
    <x v="229"/>
    <n v="0"/>
    <s v="Budget"/>
    <x v="0"/>
    <s v="COSGS"/>
    <x v="4"/>
    <s v="COSTI"/>
    <m/>
    <s v="B.14)"/>
    <s v="14) oneri diversi di gestione"/>
    <x v="6"/>
  </r>
  <r>
    <x v="1"/>
    <x v="26"/>
    <x v="368"/>
    <x v="367"/>
    <n v="200"/>
    <s v="Budget"/>
    <x v="0"/>
    <s v="COSGS"/>
    <x v="4"/>
    <s v="COSTI"/>
    <m/>
    <s v="B.7)"/>
    <s v="7) per servizi"/>
    <x v="2"/>
  </r>
  <r>
    <x v="1"/>
    <x v="27"/>
    <x v="368"/>
    <x v="367"/>
    <n v="200"/>
    <s v="Budget"/>
    <x v="0"/>
    <s v="COSGS"/>
    <x v="4"/>
    <s v="COSTI"/>
    <m/>
    <s v="B.7)"/>
    <s v="7) per servizi"/>
    <x v="2"/>
  </r>
  <r>
    <x v="1"/>
    <x v="28"/>
    <x v="368"/>
    <x v="367"/>
    <n v="200"/>
    <s v="Budget"/>
    <x v="0"/>
    <s v="COSGS"/>
    <x v="4"/>
    <s v="COSTI"/>
    <m/>
    <s v="B.7)"/>
    <s v="7) per servizi"/>
    <x v="2"/>
  </r>
  <r>
    <x v="1"/>
    <x v="29"/>
    <x v="368"/>
    <x v="367"/>
    <n v="800"/>
    <s v="Budget"/>
    <x v="0"/>
    <s v="COSGS"/>
    <x v="4"/>
    <s v="COSTI"/>
    <m/>
    <s v="B.7)"/>
    <s v="7) per servizi"/>
    <x v="2"/>
  </r>
  <r>
    <x v="1"/>
    <x v="30"/>
    <x v="368"/>
    <x v="367"/>
    <n v="1000"/>
    <s v="Budget"/>
    <x v="0"/>
    <s v="COSGS"/>
    <x v="4"/>
    <s v="COSTI"/>
    <m/>
    <s v="B.7)"/>
    <s v="7) per servizi"/>
    <x v="2"/>
  </r>
  <r>
    <x v="1"/>
    <x v="31"/>
    <x v="368"/>
    <x v="367"/>
    <n v="1200"/>
    <s v="Budget"/>
    <x v="0"/>
    <s v="COSGS"/>
    <x v="4"/>
    <s v="COSTI"/>
    <m/>
    <s v="B.7)"/>
    <s v="7) per servizi"/>
    <x v="2"/>
  </r>
  <r>
    <x v="1"/>
    <x v="32"/>
    <x v="368"/>
    <x v="367"/>
    <n v="1400"/>
    <s v="Budget"/>
    <x v="0"/>
    <s v="COSGS"/>
    <x v="4"/>
    <s v="COSTI"/>
    <m/>
    <s v="B.7)"/>
    <s v="7) per servizi"/>
    <x v="2"/>
  </r>
  <r>
    <x v="1"/>
    <x v="33"/>
    <x v="368"/>
    <x v="367"/>
    <n v="1600"/>
    <s v="Budget"/>
    <x v="0"/>
    <s v="COSGS"/>
    <x v="4"/>
    <s v="COSTI"/>
    <m/>
    <s v="B.7)"/>
    <s v="7) per servizi"/>
    <x v="2"/>
  </r>
  <r>
    <x v="1"/>
    <x v="34"/>
    <x v="368"/>
    <x v="367"/>
    <n v="1800"/>
    <s v="Budget"/>
    <x v="0"/>
    <s v="COSGS"/>
    <x v="4"/>
    <s v="COSTI"/>
    <m/>
    <s v="B.7)"/>
    <s v="7) per servizi"/>
    <x v="2"/>
  </r>
  <r>
    <x v="1"/>
    <x v="35"/>
    <x v="368"/>
    <x v="367"/>
    <n v="2000"/>
    <s v="Budget"/>
    <x v="0"/>
    <s v="COSGS"/>
    <x v="4"/>
    <s v="COSTI"/>
    <m/>
    <s v="B.7)"/>
    <s v="7) per servizi"/>
    <x v="2"/>
  </r>
  <r>
    <x v="1"/>
    <x v="36"/>
    <x v="368"/>
    <x v="367"/>
    <n v="2200"/>
    <s v="Budget"/>
    <x v="0"/>
    <s v="COSGS"/>
    <x v="4"/>
    <s v="COSTI"/>
    <m/>
    <s v="B.7)"/>
    <s v="7) per servizi"/>
    <x v="2"/>
  </r>
  <r>
    <x v="1"/>
    <x v="37"/>
    <x v="368"/>
    <x v="367"/>
    <n v="2400"/>
    <s v="Budget"/>
    <x v="0"/>
    <s v="COSGS"/>
    <x v="4"/>
    <s v="COSTI"/>
    <m/>
    <s v="B.7)"/>
    <s v="7) per servizi"/>
    <x v="2"/>
  </r>
  <r>
    <x v="1"/>
    <x v="28"/>
    <x v="462"/>
    <x v="465"/>
    <n v="-20000"/>
    <s v="Budget"/>
    <x v="0"/>
    <s v="ONSTR"/>
    <x v="30"/>
    <s v="EXT"/>
    <m/>
    <s v="A.5)"/>
    <s v="5) altri ricavi e proventi, con separata indicazione dei contributi in conto esercizio"/>
    <x v="7"/>
  </r>
  <r>
    <x v="1"/>
    <x v="29"/>
    <x v="462"/>
    <x v="465"/>
    <n v="-20000"/>
    <s v="Budget"/>
    <x v="0"/>
    <s v="ONSTR"/>
    <x v="30"/>
    <s v="EXT"/>
    <m/>
    <s v="A.5)"/>
    <s v="5) altri ricavi e proventi, con separata indicazione dei contributi in conto esercizio"/>
    <x v="7"/>
  </r>
  <r>
    <x v="1"/>
    <x v="30"/>
    <x v="462"/>
    <x v="465"/>
    <n v="-20000"/>
    <s v="Budget"/>
    <x v="0"/>
    <s v="ONSTR"/>
    <x v="30"/>
    <s v="EXT"/>
    <m/>
    <s v="A.5)"/>
    <s v="5) altri ricavi e proventi, con separata indicazione dei contributi in conto esercizio"/>
    <x v="7"/>
  </r>
  <r>
    <x v="1"/>
    <x v="31"/>
    <x v="462"/>
    <x v="465"/>
    <n v="-20000"/>
    <s v="Budget"/>
    <x v="0"/>
    <s v="ONSTR"/>
    <x v="30"/>
    <s v="EXT"/>
    <m/>
    <s v="A.5)"/>
    <s v="5) altri ricavi e proventi, con separata indicazione dei contributi in conto esercizio"/>
    <x v="7"/>
  </r>
  <r>
    <x v="1"/>
    <x v="32"/>
    <x v="462"/>
    <x v="465"/>
    <n v="-20000"/>
    <s v="Budget"/>
    <x v="0"/>
    <s v="ONSTR"/>
    <x v="30"/>
    <s v="EXT"/>
    <m/>
    <s v="A.5)"/>
    <s v="5) altri ricavi e proventi, con separata indicazione dei contributi in conto esercizio"/>
    <x v="7"/>
  </r>
  <r>
    <x v="1"/>
    <x v="33"/>
    <x v="462"/>
    <x v="465"/>
    <n v="-20000"/>
    <s v="Budget"/>
    <x v="0"/>
    <s v="ONSTR"/>
    <x v="30"/>
    <s v="EXT"/>
    <m/>
    <s v="A.5)"/>
    <s v="5) altri ricavi e proventi, con separata indicazione dei contributi in conto esercizio"/>
    <x v="7"/>
  </r>
  <r>
    <x v="1"/>
    <x v="34"/>
    <x v="462"/>
    <x v="465"/>
    <n v="-20000"/>
    <s v="Budget"/>
    <x v="0"/>
    <s v="ONSTR"/>
    <x v="30"/>
    <s v="EXT"/>
    <m/>
    <s v="A.5)"/>
    <s v="5) altri ricavi e proventi, con separata indicazione dei contributi in conto esercizio"/>
    <x v="7"/>
  </r>
  <r>
    <x v="1"/>
    <x v="35"/>
    <x v="462"/>
    <x v="465"/>
    <n v="-20000"/>
    <s v="Budget"/>
    <x v="0"/>
    <s v="ONSTR"/>
    <x v="30"/>
    <s v="EXT"/>
    <m/>
    <s v="A.5)"/>
    <s v="5) altri ricavi e proventi, con separata indicazione dei contributi in conto esercizio"/>
    <x v="7"/>
  </r>
  <r>
    <x v="1"/>
    <x v="36"/>
    <x v="462"/>
    <x v="465"/>
    <n v="-20000"/>
    <s v="Budget"/>
    <x v="0"/>
    <s v="ONSTR"/>
    <x v="30"/>
    <s v="EXT"/>
    <m/>
    <s v="A.5)"/>
    <s v="5) altri ricavi e proventi, con separata indicazione dei contributi in conto esercizio"/>
    <x v="7"/>
  </r>
  <r>
    <x v="1"/>
    <x v="37"/>
    <x v="462"/>
    <x v="465"/>
    <n v="-20000"/>
    <s v="Budget"/>
    <x v="0"/>
    <s v="ONSTR"/>
    <x v="30"/>
    <s v="EXT"/>
    <m/>
    <s v="A.5)"/>
    <s v="5) altri ricavi e proventi, con separata indicazione dei contributi in conto esercizio"/>
    <x v="7"/>
  </r>
  <r>
    <x v="1"/>
    <x v="26"/>
    <x v="33"/>
    <x v="33"/>
    <n v="0"/>
    <s v="Budget"/>
    <x v="0"/>
    <s v="SERIN"/>
    <x v="6"/>
    <s v="PRD"/>
    <m/>
    <s v="B.7)"/>
    <s v="7) per servizi"/>
    <x v="0"/>
  </r>
  <r>
    <x v="1"/>
    <x v="27"/>
    <x v="33"/>
    <x v="33"/>
    <n v="0"/>
    <s v="Budget"/>
    <x v="0"/>
    <s v="SERIN"/>
    <x v="6"/>
    <s v="PRD"/>
    <m/>
    <s v="B.7)"/>
    <s v="7) per servizi"/>
    <x v="0"/>
  </r>
  <r>
    <x v="1"/>
    <x v="28"/>
    <x v="33"/>
    <x v="33"/>
    <n v="0"/>
    <s v="Budget"/>
    <x v="0"/>
    <s v="SERIN"/>
    <x v="6"/>
    <s v="PRD"/>
    <m/>
    <s v="B.7)"/>
    <s v="7) per servizi"/>
    <x v="0"/>
  </r>
  <r>
    <x v="1"/>
    <x v="29"/>
    <x v="33"/>
    <x v="33"/>
    <n v="0"/>
    <s v="Budget"/>
    <x v="0"/>
    <s v="SERIN"/>
    <x v="6"/>
    <s v="PRD"/>
    <m/>
    <s v="B.7)"/>
    <s v="7) per servizi"/>
    <x v="0"/>
  </r>
  <r>
    <x v="1"/>
    <x v="30"/>
    <x v="33"/>
    <x v="33"/>
    <n v="0"/>
    <s v="Budget"/>
    <x v="0"/>
    <s v="SERIN"/>
    <x v="6"/>
    <s v="PRD"/>
    <m/>
    <s v="B.7)"/>
    <s v="7) per servizi"/>
    <x v="0"/>
  </r>
  <r>
    <x v="1"/>
    <x v="31"/>
    <x v="33"/>
    <x v="33"/>
    <n v="0"/>
    <s v="Budget"/>
    <x v="0"/>
    <s v="SERIN"/>
    <x v="6"/>
    <s v="PRD"/>
    <m/>
    <s v="B.7)"/>
    <s v="7) per servizi"/>
    <x v="0"/>
  </r>
  <r>
    <x v="1"/>
    <x v="32"/>
    <x v="33"/>
    <x v="33"/>
    <n v="0"/>
    <s v="Budget"/>
    <x v="0"/>
    <s v="SERIN"/>
    <x v="6"/>
    <s v="PRD"/>
    <m/>
    <s v="B.7)"/>
    <s v="7) per servizi"/>
    <x v="0"/>
  </r>
  <r>
    <x v="1"/>
    <x v="33"/>
    <x v="33"/>
    <x v="33"/>
    <n v="0"/>
    <s v="Budget"/>
    <x v="0"/>
    <s v="SERIN"/>
    <x v="6"/>
    <s v="PRD"/>
    <m/>
    <s v="B.7)"/>
    <s v="7) per servizi"/>
    <x v="0"/>
  </r>
  <r>
    <x v="1"/>
    <x v="34"/>
    <x v="33"/>
    <x v="33"/>
    <n v="0"/>
    <s v="Budget"/>
    <x v="0"/>
    <s v="SERIN"/>
    <x v="6"/>
    <s v="PRD"/>
    <m/>
    <s v="B.7)"/>
    <s v="7) per servizi"/>
    <x v="0"/>
  </r>
  <r>
    <x v="1"/>
    <x v="35"/>
    <x v="33"/>
    <x v="33"/>
    <n v="0"/>
    <s v="Budget"/>
    <x v="0"/>
    <s v="SERIN"/>
    <x v="6"/>
    <s v="PRD"/>
    <m/>
    <s v="B.7)"/>
    <s v="7) per servizi"/>
    <x v="0"/>
  </r>
  <r>
    <x v="1"/>
    <x v="36"/>
    <x v="33"/>
    <x v="33"/>
    <n v="0"/>
    <s v="Budget"/>
    <x v="0"/>
    <s v="SERIN"/>
    <x v="6"/>
    <s v="PRD"/>
    <m/>
    <s v="B.7)"/>
    <s v="7) per servizi"/>
    <x v="0"/>
  </r>
  <r>
    <x v="1"/>
    <x v="37"/>
    <x v="33"/>
    <x v="33"/>
    <n v="0"/>
    <s v="Budget"/>
    <x v="0"/>
    <s v="SERIN"/>
    <x v="6"/>
    <s v="PRD"/>
    <m/>
    <s v="B.7)"/>
    <s v="7) per servizi"/>
    <x v="0"/>
  </r>
  <r>
    <x v="1"/>
    <x v="26"/>
    <x v="268"/>
    <x v="268"/>
    <n v="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27"/>
    <x v="268"/>
    <x v="268"/>
    <m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28"/>
    <x v="268"/>
    <x v="268"/>
    <n v="-10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29"/>
    <x v="268"/>
    <x v="268"/>
    <n v="-10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30"/>
    <x v="268"/>
    <x v="268"/>
    <n v="-10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31"/>
    <x v="268"/>
    <x v="268"/>
    <n v="-20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32"/>
    <x v="268"/>
    <x v="268"/>
    <n v="-20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33"/>
    <x v="268"/>
    <x v="268"/>
    <n v="-20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34"/>
    <x v="268"/>
    <x v="268"/>
    <n v="-40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35"/>
    <x v="268"/>
    <x v="268"/>
    <n v="-40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36"/>
    <x v="268"/>
    <x v="268"/>
    <n v="-40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37"/>
    <x v="268"/>
    <x v="268"/>
    <n v="-65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26"/>
    <x v="110"/>
    <x v="110"/>
    <n v="1166.6666666666667"/>
    <s v="Budget"/>
    <x v="0"/>
    <s v="COSGS"/>
    <x v="4"/>
    <s v="COSTI"/>
    <m/>
    <s v="B.7)"/>
    <s v="7) per servizi"/>
    <x v="5"/>
  </r>
  <r>
    <x v="1"/>
    <x v="27"/>
    <x v="110"/>
    <x v="110"/>
    <n v="1166.6666666666667"/>
    <s v="Budget"/>
    <x v="0"/>
    <s v="COSGS"/>
    <x v="4"/>
    <s v="COSTI"/>
    <m/>
    <s v="B.7)"/>
    <s v="7) per servizi"/>
    <x v="5"/>
  </r>
  <r>
    <x v="1"/>
    <x v="28"/>
    <x v="110"/>
    <x v="110"/>
    <n v="1166.6666666666667"/>
    <s v="Budget"/>
    <x v="0"/>
    <s v="COSGS"/>
    <x v="4"/>
    <s v="COSTI"/>
    <m/>
    <s v="B.7)"/>
    <s v="7) per servizi"/>
    <x v="5"/>
  </r>
  <r>
    <x v="1"/>
    <x v="29"/>
    <x v="110"/>
    <x v="110"/>
    <n v="4666.666666666667"/>
    <s v="Budget"/>
    <x v="0"/>
    <s v="COSGS"/>
    <x v="4"/>
    <s v="COSTI"/>
    <m/>
    <s v="B.7)"/>
    <s v="7) per servizi"/>
    <x v="5"/>
  </r>
  <r>
    <x v="1"/>
    <x v="30"/>
    <x v="110"/>
    <x v="110"/>
    <n v="5833.3333333333339"/>
    <s v="Budget"/>
    <x v="0"/>
    <s v="COSGS"/>
    <x v="4"/>
    <s v="COSTI"/>
    <m/>
    <s v="B.7)"/>
    <s v="7) per servizi"/>
    <x v="5"/>
  </r>
  <r>
    <x v="1"/>
    <x v="31"/>
    <x v="110"/>
    <x v="110"/>
    <n v="7000.0000000000009"/>
    <s v="Budget"/>
    <x v="0"/>
    <s v="COSGS"/>
    <x v="4"/>
    <s v="COSTI"/>
    <m/>
    <s v="B.7)"/>
    <s v="7) per servizi"/>
    <x v="5"/>
  </r>
  <r>
    <x v="1"/>
    <x v="32"/>
    <x v="110"/>
    <x v="110"/>
    <n v="8166.6666666666679"/>
    <s v="Budget"/>
    <x v="0"/>
    <s v="COSGS"/>
    <x v="4"/>
    <s v="COSTI"/>
    <m/>
    <s v="B.7)"/>
    <s v="7) per servizi"/>
    <x v="5"/>
  </r>
  <r>
    <x v="1"/>
    <x v="33"/>
    <x v="110"/>
    <x v="110"/>
    <n v="9333.3333333333339"/>
    <s v="Budget"/>
    <x v="0"/>
    <s v="COSGS"/>
    <x v="4"/>
    <s v="COSTI"/>
    <m/>
    <s v="B.7)"/>
    <s v="7) per servizi"/>
    <x v="5"/>
  </r>
  <r>
    <x v="1"/>
    <x v="34"/>
    <x v="110"/>
    <x v="110"/>
    <n v="10500"/>
    <s v="Budget"/>
    <x v="0"/>
    <s v="COSGS"/>
    <x v="4"/>
    <s v="COSTI"/>
    <m/>
    <s v="B.7)"/>
    <s v="7) per servizi"/>
    <x v="5"/>
  </r>
  <r>
    <x v="1"/>
    <x v="35"/>
    <x v="110"/>
    <x v="110"/>
    <n v="11666.666666666666"/>
    <s v="Budget"/>
    <x v="0"/>
    <s v="COSGS"/>
    <x v="4"/>
    <s v="COSTI"/>
    <m/>
    <s v="B.7)"/>
    <s v="7) per servizi"/>
    <x v="5"/>
  </r>
  <r>
    <x v="1"/>
    <x v="36"/>
    <x v="110"/>
    <x v="110"/>
    <n v="12833.333333333332"/>
    <s v="Budget"/>
    <x v="0"/>
    <s v="COSGS"/>
    <x v="4"/>
    <s v="COSTI"/>
    <m/>
    <s v="B.7)"/>
    <s v="7) per servizi"/>
    <x v="5"/>
  </r>
  <r>
    <x v="1"/>
    <x v="37"/>
    <x v="110"/>
    <x v="110"/>
    <n v="13999.999999999998"/>
    <s v="Budget"/>
    <x v="0"/>
    <s v="COSGS"/>
    <x v="4"/>
    <s v="COSTI"/>
    <m/>
    <s v="B.7)"/>
    <s v="7) per servizi"/>
    <x v="5"/>
  </r>
  <r>
    <x v="1"/>
    <x v="26"/>
    <x v="108"/>
    <x v="108"/>
    <n v="125"/>
    <s v="Budget"/>
    <x v="0"/>
    <s v="COSGS"/>
    <x v="4"/>
    <s v="COSTI"/>
    <m/>
    <s v="B.7)"/>
    <s v="7) per servizi"/>
    <x v="5"/>
  </r>
  <r>
    <x v="1"/>
    <x v="27"/>
    <x v="108"/>
    <x v="108"/>
    <n v="125"/>
    <s v="Budget"/>
    <x v="0"/>
    <s v="COSGS"/>
    <x v="4"/>
    <s v="COSTI"/>
    <m/>
    <s v="B.7)"/>
    <s v="7) per servizi"/>
    <x v="5"/>
  </r>
  <r>
    <x v="1"/>
    <x v="28"/>
    <x v="108"/>
    <x v="108"/>
    <n v="125"/>
    <s v="Budget"/>
    <x v="0"/>
    <s v="COSGS"/>
    <x v="4"/>
    <s v="COSTI"/>
    <m/>
    <s v="B.7)"/>
    <s v="7) per servizi"/>
    <x v="5"/>
  </r>
  <r>
    <x v="1"/>
    <x v="29"/>
    <x v="108"/>
    <x v="108"/>
    <n v="500"/>
    <s v="Budget"/>
    <x v="0"/>
    <s v="COSGS"/>
    <x v="4"/>
    <s v="COSTI"/>
    <m/>
    <s v="B.7)"/>
    <s v="7) per servizi"/>
    <x v="5"/>
  </r>
  <r>
    <x v="1"/>
    <x v="30"/>
    <x v="108"/>
    <x v="108"/>
    <n v="625"/>
    <s v="Budget"/>
    <x v="0"/>
    <s v="COSGS"/>
    <x v="4"/>
    <s v="COSTI"/>
    <m/>
    <s v="B.7)"/>
    <s v="7) per servizi"/>
    <x v="5"/>
  </r>
  <r>
    <x v="1"/>
    <x v="31"/>
    <x v="108"/>
    <x v="108"/>
    <n v="750"/>
    <s v="Budget"/>
    <x v="0"/>
    <s v="COSGS"/>
    <x v="4"/>
    <s v="COSTI"/>
    <m/>
    <s v="B.7)"/>
    <s v="7) per servizi"/>
    <x v="5"/>
  </r>
  <r>
    <x v="1"/>
    <x v="32"/>
    <x v="108"/>
    <x v="108"/>
    <n v="875"/>
    <s v="Budget"/>
    <x v="0"/>
    <s v="COSGS"/>
    <x v="4"/>
    <s v="COSTI"/>
    <m/>
    <s v="B.7)"/>
    <s v="7) per servizi"/>
    <x v="5"/>
  </r>
  <r>
    <x v="1"/>
    <x v="33"/>
    <x v="108"/>
    <x v="108"/>
    <n v="1000"/>
    <s v="Budget"/>
    <x v="0"/>
    <s v="COSGS"/>
    <x v="4"/>
    <s v="COSTI"/>
    <m/>
    <s v="B.7)"/>
    <s v="7) per servizi"/>
    <x v="5"/>
  </r>
  <r>
    <x v="1"/>
    <x v="34"/>
    <x v="108"/>
    <x v="108"/>
    <n v="1125"/>
    <s v="Budget"/>
    <x v="0"/>
    <s v="COSGS"/>
    <x v="4"/>
    <s v="COSTI"/>
    <m/>
    <s v="B.7)"/>
    <s v="7) per servizi"/>
    <x v="5"/>
  </r>
  <r>
    <x v="1"/>
    <x v="35"/>
    <x v="108"/>
    <x v="108"/>
    <n v="1250"/>
    <s v="Budget"/>
    <x v="0"/>
    <s v="COSGS"/>
    <x v="4"/>
    <s v="COSTI"/>
    <m/>
    <s v="B.7)"/>
    <s v="7) per servizi"/>
    <x v="5"/>
  </r>
  <r>
    <x v="1"/>
    <x v="36"/>
    <x v="108"/>
    <x v="108"/>
    <n v="1375"/>
    <s v="Budget"/>
    <x v="0"/>
    <s v="COSGS"/>
    <x v="4"/>
    <s v="COSTI"/>
    <m/>
    <s v="B.7)"/>
    <s v="7) per servizi"/>
    <x v="5"/>
  </r>
  <r>
    <x v="1"/>
    <x v="37"/>
    <x v="108"/>
    <x v="108"/>
    <n v="1500"/>
    <s v="Budget"/>
    <x v="0"/>
    <s v="COSGS"/>
    <x v="4"/>
    <s v="COSTI"/>
    <m/>
    <s v="B.7)"/>
    <s v="7) per servizi"/>
    <x v="5"/>
  </r>
  <r>
    <x v="1"/>
    <x v="26"/>
    <x v="405"/>
    <x v="404"/>
    <n v="1000"/>
    <s v="Budget"/>
    <x v="0"/>
    <s v="COSGS"/>
    <x v="4"/>
    <s v="COSTI"/>
    <m/>
    <s v="B.7)"/>
    <s v="7) per servizi"/>
    <x v="2"/>
  </r>
  <r>
    <x v="1"/>
    <x v="27"/>
    <x v="405"/>
    <x v="404"/>
    <n v="1000"/>
    <s v="Budget"/>
    <x v="0"/>
    <s v="COSGS"/>
    <x v="4"/>
    <s v="COSTI"/>
    <m/>
    <s v="B.7)"/>
    <s v="7) per servizi"/>
    <x v="2"/>
  </r>
  <r>
    <x v="1"/>
    <x v="28"/>
    <x v="405"/>
    <x v="404"/>
    <n v="1000"/>
    <s v="Budget"/>
    <x v="0"/>
    <s v="COSGS"/>
    <x v="4"/>
    <s v="COSTI"/>
    <m/>
    <s v="B.7)"/>
    <s v="7) per servizi"/>
    <x v="2"/>
  </r>
  <r>
    <x v="1"/>
    <x v="29"/>
    <x v="405"/>
    <x v="404"/>
    <n v="4000"/>
    <s v="Budget"/>
    <x v="0"/>
    <s v="COSGS"/>
    <x v="4"/>
    <s v="COSTI"/>
    <m/>
    <s v="B.7)"/>
    <s v="7) per servizi"/>
    <x v="2"/>
  </r>
  <r>
    <x v="1"/>
    <x v="30"/>
    <x v="405"/>
    <x v="404"/>
    <n v="5000"/>
    <s v="Budget"/>
    <x v="0"/>
    <s v="COSGS"/>
    <x v="4"/>
    <s v="COSTI"/>
    <m/>
    <s v="B.7)"/>
    <s v="7) per servizi"/>
    <x v="2"/>
  </r>
  <r>
    <x v="1"/>
    <x v="31"/>
    <x v="405"/>
    <x v="404"/>
    <n v="6000"/>
    <s v="Budget"/>
    <x v="0"/>
    <s v="COSGS"/>
    <x v="4"/>
    <s v="COSTI"/>
    <m/>
    <s v="B.7)"/>
    <s v="7) per servizi"/>
    <x v="2"/>
  </r>
  <r>
    <x v="1"/>
    <x v="32"/>
    <x v="405"/>
    <x v="404"/>
    <n v="7000"/>
    <s v="Budget"/>
    <x v="0"/>
    <s v="COSGS"/>
    <x v="4"/>
    <s v="COSTI"/>
    <m/>
    <s v="B.7)"/>
    <s v="7) per servizi"/>
    <x v="2"/>
  </r>
  <r>
    <x v="1"/>
    <x v="33"/>
    <x v="405"/>
    <x v="404"/>
    <n v="8000"/>
    <s v="Budget"/>
    <x v="0"/>
    <s v="COSGS"/>
    <x v="4"/>
    <s v="COSTI"/>
    <m/>
    <s v="B.7)"/>
    <s v="7) per servizi"/>
    <x v="2"/>
  </r>
  <r>
    <x v="1"/>
    <x v="34"/>
    <x v="405"/>
    <x v="404"/>
    <n v="9000"/>
    <s v="Budget"/>
    <x v="0"/>
    <s v="COSGS"/>
    <x v="4"/>
    <s v="COSTI"/>
    <m/>
    <s v="B.7)"/>
    <s v="7) per servizi"/>
    <x v="2"/>
  </r>
  <r>
    <x v="1"/>
    <x v="35"/>
    <x v="405"/>
    <x v="404"/>
    <n v="10000"/>
    <s v="Budget"/>
    <x v="0"/>
    <s v="COSGS"/>
    <x v="4"/>
    <s v="COSTI"/>
    <m/>
    <s v="B.7)"/>
    <s v="7) per servizi"/>
    <x v="2"/>
  </r>
  <r>
    <x v="1"/>
    <x v="36"/>
    <x v="405"/>
    <x v="404"/>
    <n v="11000"/>
    <s v="Budget"/>
    <x v="0"/>
    <s v="COSGS"/>
    <x v="4"/>
    <s v="COSTI"/>
    <m/>
    <s v="B.7)"/>
    <s v="7) per servizi"/>
    <x v="2"/>
  </r>
  <r>
    <x v="1"/>
    <x v="37"/>
    <x v="405"/>
    <x v="404"/>
    <n v="12000"/>
    <s v="Budget"/>
    <x v="0"/>
    <s v="COSGS"/>
    <x v="4"/>
    <s v="COSTI"/>
    <m/>
    <s v="B.7)"/>
    <s v="7) per servizi"/>
    <x v="2"/>
  </r>
  <r>
    <x v="1"/>
    <x v="26"/>
    <x v="152"/>
    <x v="152"/>
    <n v="3000"/>
    <s v="Budget"/>
    <x v="0"/>
    <s v="COSGS"/>
    <x v="4"/>
    <s v="COSTI"/>
    <m/>
    <s v="B.8)"/>
    <s v="8) per godimento di beni di terzi"/>
    <x v="2"/>
  </r>
  <r>
    <x v="1"/>
    <x v="27"/>
    <x v="152"/>
    <x v="152"/>
    <n v="2500"/>
    <s v="Budget"/>
    <x v="0"/>
    <s v="COSGS"/>
    <x v="4"/>
    <s v="COSTI"/>
    <m/>
    <s v="B.8)"/>
    <s v="8) per godimento di beni di terzi"/>
    <x v="2"/>
  </r>
  <r>
    <x v="1"/>
    <x v="28"/>
    <x v="152"/>
    <x v="152"/>
    <n v="2500"/>
    <s v="Budget"/>
    <x v="0"/>
    <s v="COSGS"/>
    <x v="4"/>
    <s v="COSTI"/>
    <m/>
    <s v="B.8)"/>
    <s v="8) per godimento di beni di terzi"/>
    <x v="2"/>
  </r>
  <r>
    <x v="1"/>
    <x v="29"/>
    <x v="152"/>
    <x v="152"/>
    <n v="10000"/>
    <s v="Budget"/>
    <x v="0"/>
    <s v="COSGS"/>
    <x v="4"/>
    <s v="COSTI"/>
    <m/>
    <s v="B.8)"/>
    <s v="8) per godimento di beni di terzi"/>
    <x v="2"/>
  </r>
  <r>
    <x v="1"/>
    <x v="30"/>
    <x v="152"/>
    <x v="152"/>
    <n v="12500"/>
    <s v="Budget"/>
    <x v="0"/>
    <s v="COSGS"/>
    <x v="4"/>
    <s v="COSTI"/>
    <m/>
    <s v="B.8)"/>
    <s v="8) per godimento di beni di terzi"/>
    <x v="2"/>
  </r>
  <r>
    <x v="1"/>
    <x v="31"/>
    <x v="152"/>
    <x v="152"/>
    <n v="15000"/>
    <s v="Budget"/>
    <x v="0"/>
    <s v="COSGS"/>
    <x v="4"/>
    <s v="COSTI"/>
    <m/>
    <s v="B.8)"/>
    <s v="8) per godimento di beni di terzi"/>
    <x v="2"/>
  </r>
  <r>
    <x v="1"/>
    <x v="32"/>
    <x v="152"/>
    <x v="152"/>
    <n v="17500"/>
    <s v="Budget"/>
    <x v="0"/>
    <s v="COSGS"/>
    <x v="4"/>
    <s v="COSTI"/>
    <m/>
    <s v="B.8)"/>
    <s v="8) per godimento di beni di terzi"/>
    <x v="2"/>
  </r>
  <r>
    <x v="1"/>
    <x v="33"/>
    <x v="152"/>
    <x v="152"/>
    <n v="20000"/>
    <s v="Budget"/>
    <x v="0"/>
    <s v="COSGS"/>
    <x v="4"/>
    <s v="COSTI"/>
    <m/>
    <s v="B.8)"/>
    <s v="8) per godimento di beni di terzi"/>
    <x v="2"/>
  </r>
  <r>
    <x v="1"/>
    <x v="34"/>
    <x v="152"/>
    <x v="152"/>
    <n v="22500"/>
    <s v="Budget"/>
    <x v="0"/>
    <s v="COSGS"/>
    <x v="4"/>
    <s v="COSTI"/>
    <m/>
    <s v="B.8)"/>
    <s v="8) per godimento di beni di terzi"/>
    <x v="2"/>
  </r>
  <r>
    <x v="1"/>
    <x v="35"/>
    <x v="152"/>
    <x v="152"/>
    <n v="25000"/>
    <s v="Budget"/>
    <x v="0"/>
    <s v="COSGS"/>
    <x v="4"/>
    <s v="COSTI"/>
    <m/>
    <s v="B.8)"/>
    <s v="8) per godimento di beni di terzi"/>
    <x v="2"/>
  </r>
  <r>
    <x v="1"/>
    <x v="36"/>
    <x v="152"/>
    <x v="152"/>
    <n v="27500"/>
    <s v="Budget"/>
    <x v="0"/>
    <s v="COSGS"/>
    <x v="4"/>
    <s v="COSTI"/>
    <m/>
    <s v="B.8)"/>
    <s v="8) per godimento di beni di terzi"/>
    <x v="2"/>
  </r>
  <r>
    <x v="1"/>
    <x v="37"/>
    <x v="152"/>
    <x v="152"/>
    <n v="30000"/>
    <s v="Budget"/>
    <x v="0"/>
    <s v="COSGS"/>
    <x v="4"/>
    <s v="COSTI"/>
    <m/>
    <s v="B.8)"/>
    <s v="8) per godimento di beni di terzi"/>
    <x v="2"/>
  </r>
  <r>
    <x v="1"/>
    <x v="26"/>
    <x v="223"/>
    <x v="223"/>
    <n v="0"/>
    <s v="Budget"/>
    <x v="0"/>
    <s v="COSGS"/>
    <x v="4"/>
    <s v="COSTI"/>
    <m/>
    <s v="B.14)"/>
    <s v="14) oneri diversi di gestione"/>
    <x v="2"/>
  </r>
  <r>
    <x v="1"/>
    <x v="27"/>
    <x v="223"/>
    <x v="223"/>
    <n v="0"/>
    <s v="Budget"/>
    <x v="0"/>
    <s v="COSGS"/>
    <x v="4"/>
    <s v="COSTI"/>
    <m/>
    <s v="B.14)"/>
    <s v="14) oneri diversi di gestione"/>
    <x v="2"/>
  </r>
  <r>
    <x v="1"/>
    <x v="28"/>
    <x v="223"/>
    <x v="223"/>
    <n v="0"/>
    <s v="Budget"/>
    <x v="0"/>
    <s v="COSGS"/>
    <x v="4"/>
    <s v="COSTI"/>
    <m/>
    <s v="B.14)"/>
    <s v="14) oneri diversi di gestione"/>
    <x v="2"/>
  </r>
  <r>
    <x v="1"/>
    <x v="29"/>
    <x v="223"/>
    <x v="223"/>
    <n v="0"/>
    <s v="Budget"/>
    <x v="0"/>
    <s v="COSGS"/>
    <x v="4"/>
    <s v="COSTI"/>
    <m/>
    <s v="B.14)"/>
    <s v="14) oneri diversi di gestione"/>
    <x v="2"/>
  </r>
  <r>
    <x v="1"/>
    <x v="30"/>
    <x v="223"/>
    <x v="223"/>
    <n v="0"/>
    <s v="Budget"/>
    <x v="0"/>
    <s v="COSGS"/>
    <x v="4"/>
    <s v="COSTI"/>
    <m/>
    <s v="B.14)"/>
    <s v="14) oneri diversi di gestione"/>
    <x v="2"/>
  </r>
  <r>
    <x v="1"/>
    <x v="31"/>
    <x v="223"/>
    <x v="223"/>
    <n v="0"/>
    <s v="Budget"/>
    <x v="0"/>
    <s v="COSGS"/>
    <x v="4"/>
    <s v="COSTI"/>
    <m/>
    <s v="B.14)"/>
    <s v="14) oneri diversi di gestione"/>
    <x v="2"/>
  </r>
  <r>
    <x v="1"/>
    <x v="32"/>
    <x v="223"/>
    <x v="223"/>
    <n v="0"/>
    <s v="Budget"/>
    <x v="0"/>
    <s v="COSGS"/>
    <x v="4"/>
    <s v="COSTI"/>
    <m/>
    <s v="B.14)"/>
    <s v="14) oneri diversi di gestione"/>
    <x v="2"/>
  </r>
  <r>
    <x v="1"/>
    <x v="33"/>
    <x v="223"/>
    <x v="223"/>
    <n v="0"/>
    <s v="Budget"/>
    <x v="0"/>
    <s v="COSGS"/>
    <x v="4"/>
    <s v="COSTI"/>
    <m/>
    <s v="B.14)"/>
    <s v="14) oneri diversi di gestione"/>
    <x v="2"/>
  </r>
  <r>
    <x v="1"/>
    <x v="34"/>
    <x v="223"/>
    <x v="223"/>
    <n v="0"/>
    <s v="Budget"/>
    <x v="0"/>
    <s v="COSGS"/>
    <x v="4"/>
    <s v="COSTI"/>
    <m/>
    <s v="B.14)"/>
    <s v="14) oneri diversi di gestione"/>
    <x v="2"/>
  </r>
  <r>
    <x v="1"/>
    <x v="35"/>
    <x v="223"/>
    <x v="223"/>
    <n v="0"/>
    <s v="Budget"/>
    <x v="0"/>
    <s v="COSGS"/>
    <x v="4"/>
    <s v="COSTI"/>
    <m/>
    <s v="B.14)"/>
    <s v="14) oneri diversi di gestione"/>
    <x v="2"/>
  </r>
  <r>
    <x v="1"/>
    <x v="36"/>
    <x v="223"/>
    <x v="223"/>
    <n v="0"/>
    <s v="Budget"/>
    <x v="0"/>
    <s v="COSGS"/>
    <x v="4"/>
    <s v="COSTI"/>
    <m/>
    <s v="B.14)"/>
    <s v="14) oneri diversi di gestione"/>
    <x v="2"/>
  </r>
  <r>
    <x v="1"/>
    <x v="37"/>
    <x v="223"/>
    <x v="223"/>
    <n v="0"/>
    <s v="Budget"/>
    <x v="0"/>
    <s v="COSGS"/>
    <x v="4"/>
    <s v="COSTI"/>
    <m/>
    <s v="B.14)"/>
    <s v="14) oneri diversi di gestione"/>
    <x v="2"/>
  </r>
  <r>
    <x v="1"/>
    <x v="31"/>
    <x v="463"/>
    <x v="466"/>
    <n v="0"/>
    <s v="Budget"/>
    <x v="0"/>
    <s v="ONSTR"/>
    <x v="30"/>
    <s v="EXT"/>
    <m/>
    <s v="B.14)"/>
    <s v="14) oneri diversi di gestione"/>
    <x v="2"/>
  </r>
  <r>
    <x v="1"/>
    <x v="32"/>
    <x v="463"/>
    <x v="466"/>
    <n v="0"/>
    <s v="Budget"/>
    <x v="0"/>
    <s v="ONSTR"/>
    <x v="30"/>
    <s v="EXT"/>
    <m/>
    <s v="B.14)"/>
    <s v="14) oneri diversi di gestione"/>
    <x v="2"/>
  </r>
  <r>
    <x v="1"/>
    <x v="33"/>
    <x v="463"/>
    <x v="466"/>
    <n v="0"/>
    <s v="Budget"/>
    <x v="0"/>
    <s v="ONSTR"/>
    <x v="30"/>
    <s v="EXT"/>
    <m/>
    <s v="B.14)"/>
    <s v="14) oneri diversi di gestione"/>
    <x v="2"/>
  </r>
  <r>
    <x v="1"/>
    <x v="34"/>
    <x v="463"/>
    <x v="466"/>
    <n v="0"/>
    <s v="Budget"/>
    <x v="0"/>
    <s v="ONSTR"/>
    <x v="30"/>
    <s v="EXT"/>
    <m/>
    <s v="B.14)"/>
    <s v="14) oneri diversi di gestione"/>
    <x v="2"/>
  </r>
  <r>
    <x v="1"/>
    <x v="35"/>
    <x v="463"/>
    <x v="466"/>
    <n v="0"/>
    <s v="Budget"/>
    <x v="0"/>
    <s v="ONSTR"/>
    <x v="30"/>
    <s v="EXT"/>
    <m/>
    <s v="B.14)"/>
    <s v="14) oneri diversi di gestione"/>
    <x v="2"/>
  </r>
  <r>
    <x v="1"/>
    <x v="36"/>
    <x v="463"/>
    <x v="466"/>
    <n v="0"/>
    <s v="Budget"/>
    <x v="0"/>
    <s v="ONSTR"/>
    <x v="30"/>
    <s v="EXT"/>
    <m/>
    <s v="B.14)"/>
    <s v="14) oneri diversi di gestione"/>
    <x v="2"/>
  </r>
  <r>
    <x v="1"/>
    <x v="37"/>
    <x v="463"/>
    <x v="466"/>
    <n v="-30000"/>
    <s v="Budget"/>
    <x v="0"/>
    <s v="ONSTR"/>
    <x v="30"/>
    <s v="EXT"/>
    <m/>
    <s v="B.14)"/>
    <s v="14) oneri diversi di gestione"/>
    <x v="2"/>
  </r>
  <r>
    <x v="1"/>
    <x v="26"/>
    <x v="102"/>
    <x v="102"/>
    <n v="0"/>
    <s v="Budget"/>
    <x v="0"/>
    <s v="SERST"/>
    <x v="8"/>
    <s v="COSTI"/>
    <m/>
    <s v="B.7)"/>
    <s v="7) per servizi"/>
    <x v="6"/>
  </r>
  <r>
    <x v="1"/>
    <x v="27"/>
    <x v="102"/>
    <x v="102"/>
    <n v="0"/>
    <s v="Budget"/>
    <x v="0"/>
    <s v="SERST"/>
    <x v="8"/>
    <s v="COSTI"/>
    <m/>
    <s v="B.7)"/>
    <s v="7) per servizi"/>
    <x v="6"/>
  </r>
  <r>
    <x v="1"/>
    <x v="28"/>
    <x v="102"/>
    <x v="102"/>
    <n v="0"/>
    <s v="Budget"/>
    <x v="0"/>
    <s v="SERST"/>
    <x v="8"/>
    <s v="COSTI"/>
    <m/>
    <s v="B.7)"/>
    <s v="7) per servizi"/>
    <x v="6"/>
  </r>
  <r>
    <x v="1"/>
    <x v="29"/>
    <x v="102"/>
    <x v="102"/>
    <n v="0"/>
    <s v="Budget"/>
    <x v="0"/>
    <s v="SERST"/>
    <x v="8"/>
    <s v="COSTI"/>
    <m/>
    <s v="B.7)"/>
    <s v="7) per servizi"/>
    <x v="6"/>
  </r>
  <r>
    <x v="1"/>
    <x v="30"/>
    <x v="102"/>
    <x v="102"/>
    <n v="0"/>
    <s v="Budget"/>
    <x v="0"/>
    <s v="SERST"/>
    <x v="8"/>
    <s v="COSTI"/>
    <m/>
    <s v="B.7)"/>
    <s v="7) per servizi"/>
    <x v="6"/>
  </r>
  <r>
    <x v="1"/>
    <x v="31"/>
    <x v="102"/>
    <x v="102"/>
    <n v="0"/>
    <s v="Budget"/>
    <x v="0"/>
    <s v="SERST"/>
    <x v="8"/>
    <s v="COSTI"/>
    <m/>
    <s v="B.7)"/>
    <s v="7) per servizi"/>
    <x v="6"/>
  </r>
  <r>
    <x v="1"/>
    <x v="32"/>
    <x v="102"/>
    <x v="102"/>
    <n v="0"/>
    <s v="Budget"/>
    <x v="0"/>
    <s v="SERST"/>
    <x v="8"/>
    <s v="COSTI"/>
    <m/>
    <s v="B.7)"/>
    <s v="7) per servizi"/>
    <x v="6"/>
  </r>
  <r>
    <x v="1"/>
    <x v="33"/>
    <x v="102"/>
    <x v="102"/>
    <n v="0"/>
    <s v="Budget"/>
    <x v="0"/>
    <s v="SERST"/>
    <x v="8"/>
    <s v="COSTI"/>
    <m/>
    <s v="B.7)"/>
    <s v="7) per servizi"/>
    <x v="6"/>
  </r>
  <r>
    <x v="1"/>
    <x v="34"/>
    <x v="102"/>
    <x v="102"/>
    <n v="0"/>
    <s v="Budget"/>
    <x v="0"/>
    <s v="SERST"/>
    <x v="8"/>
    <s v="COSTI"/>
    <m/>
    <s v="B.7)"/>
    <s v="7) per servizi"/>
    <x v="6"/>
  </r>
  <r>
    <x v="1"/>
    <x v="35"/>
    <x v="102"/>
    <x v="102"/>
    <n v="0"/>
    <s v="Budget"/>
    <x v="0"/>
    <s v="SERST"/>
    <x v="8"/>
    <s v="COSTI"/>
    <m/>
    <s v="B.7)"/>
    <s v="7) per servizi"/>
    <x v="6"/>
  </r>
  <r>
    <x v="1"/>
    <x v="36"/>
    <x v="102"/>
    <x v="102"/>
    <n v="0"/>
    <s v="Budget"/>
    <x v="0"/>
    <s v="SERST"/>
    <x v="8"/>
    <s v="COSTI"/>
    <m/>
    <s v="B.7)"/>
    <s v="7) per servizi"/>
    <x v="6"/>
  </r>
  <r>
    <x v="1"/>
    <x v="37"/>
    <x v="102"/>
    <x v="102"/>
    <n v="0"/>
    <s v="Budget"/>
    <x v="0"/>
    <s v="SERST"/>
    <x v="8"/>
    <s v="COSTI"/>
    <m/>
    <s v="B.7)"/>
    <s v="7) per servizi"/>
    <x v="6"/>
  </r>
  <r>
    <x v="1"/>
    <x v="26"/>
    <x v="106"/>
    <x v="106"/>
    <n v="166.66666666666666"/>
    <s v="Budget"/>
    <x v="0"/>
    <s v="COSGS"/>
    <x v="4"/>
    <s v="COSTI"/>
    <m/>
    <s v="B.7)"/>
    <s v="7) per servizi"/>
    <x v="5"/>
  </r>
  <r>
    <x v="1"/>
    <x v="27"/>
    <x v="106"/>
    <x v="106"/>
    <n v="166.66666666666666"/>
    <s v="Budget"/>
    <x v="0"/>
    <s v="COSGS"/>
    <x v="4"/>
    <s v="COSTI"/>
    <m/>
    <s v="B.7)"/>
    <s v="7) per servizi"/>
    <x v="5"/>
  </r>
  <r>
    <x v="1"/>
    <x v="28"/>
    <x v="106"/>
    <x v="106"/>
    <n v="166.66666666666666"/>
    <s v="Budget"/>
    <x v="0"/>
    <s v="COSGS"/>
    <x v="4"/>
    <s v="COSTI"/>
    <m/>
    <s v="B.7)"/>
    <s v="7) per servizi"/>
    <x v="5"/>
  </r>
  <r>
    <x v="1"/>
    <x v="29"/>
    <x v="106"/>
    <x v="106"/>
    <n v="666.66666666666663"/>
    <s v="Budget"/>
    <x v="0"/>
    <s v="COSGS"/>
    <x v="4"/>
    <s v="COSTI"/>
    <m/>
    <s v="B.7)"/>
    <s v="7) per servizi"/>
    <x v="5"/>
  </r>
  <r>
    <x v="1"/>
    <x v="30"/>
    <x v="106"/>
    <x v="106"/>
    <n v="833.33333333333326"/>
    <s v="Budget"/>
    <x v="0"/>
    <s v="COSGS"/>
    <x v="4"/>
    <s v="COSTI"/>
    <m/>
    <s v="B.7)"/>
    <s v="7) per servizi"/>
    <x v="5"/>
  </r>
  <r>
    <x v="1"/>
    <x v="31"/>
    <x v="106"/>
    <x v="106"/>
    <n v="999.99999999999989"/>
    <s v="Budget"/>
    <x v="0"/>
    <s v="COSGS"/>
    <x v="4"/>
    <s v="COSTI"/>
    <m/>
    <s v="B.7)"/>
    <s v="7) per servizi"/>
    <x v="5"/>
  </r>
  <r>
    <x v="1"/>
    <x v="32"/>
    <x v="106"/>
    <x v="106"/>
    <n v="1166.6666666666665"/>
    <s v="Budget"/>
    <x v="0"/>
    <s v="COSGS"/>
    <x v="4"/>
    <s v="COSTI"/>
    <m/>
    <s v="B.7)"/>
    <s v="7) per servizi"/>
    <x v="5"/>
  </r>
  <r>
    <x v="1"/>
    <x v="33"/>
    <x v="106"/>
    <x v="106"/>
    <n v="1333.3333333333333"/>
    <s v="Budget"/>
    <x v="0"/>
    <s v="COSGS"/>
    <x v="4"/>
    <s v="COSTI"/>
    <m/>
    <s v="B.7)"/>
    <s v="7) per servizi"/>
    <x v="5"/>
  </r>
  <r>
    <x v="1"/>
    <x v="34"/>
    <x v="106"/>
    <x v="106"/>
    <n v="1500"/>
    <s v="Budget"/>
    <x v="0"/>
    <s v="COSGS"/>
    <x v="4"/>
    <s v="COSTI"/>
    <m/>
    <s v="B.7)"/>
    <s v="7) per servizi"/>
    <x v="5"/>
  </r>
  <r>
    <x v="1"/>
    <x v="35"/>
    <x v="106"/>
    <x v="106"/>
    <n v="1666.6666666666667"/>
    <s v="Budget"/>
    <x v="0"/>
    <s v="COSGS"/>
    <x v="4"/>
    <s v="COSTI"/>
    <m/>
    <s v="B.7)"/>
    <s v="7) per servizi"/>
    <x v="5"/>
  </r>
  <r>
    <x v="1"/>
    <x v="36"/>
    <x v="106"/>
    <x v="106"/>
    <n v="1833.3333333333335"/>
    <s v="Budget"/>
    <x v="0"/>
    <s v="COSGS"/>
    <x v="4"/>
    <s v="COSTI"/>
    <m/>
    <s v="B.7)"/>
    <s v="7) per servizi"/>
    <x v="5"/>
  </r>
  <r>
    <x v="1"/>
    <x v="37"/>
    <x v="106"/>
    <x v="106"/>
    <n v="2000.0000000000002"/>
    <s v="Budget"/>
    <x v="0"/>
    <s v="COSGS"/>
    <x v="4"/>
    <s v="COSTI"/>
    <m/>
    <s v="B.7)"/>
    <s v="7) per servizi"/>
    <x v="5"/>
  </r>
  <r>
    <x v="1"/>
    <x v="26"/>
    <x v="306"/>
    <x v="306"/>
    <n v="41.666666666666664"/>
    <s v="Budget"/>
    <x v="0"/>
    <s v="COSGS"/>
    <x v="4"/>
    <s v="COSTI"/>
    <m/>
    <s v="B.14)"/>
    <s v="14) oneri diversi di gestione"/>
    <x v="4"/>
  </r>
  <r>
    <x v="1"/>
    <x v="27"/>
    <x v="306"/>
    <x v="306"/>
    <n v="41.666666666666664"/>
    <s v="Budget"/>
    <x v="0"/>
    <s v="COSGS"/>
    <x v="4"/>
    <s v="COSTI"/>
    <m/>
    <s v="B.14)"/>
    <s v="14) oneri diversi di gestione"/>
    <x v="4"/>
  </r>
  <r>
    <x v="1"/>
    <x v="28"/>
    <x v="306"/>
    <x v="306"/>
    <n v="41.666666666666664"/>
    <s v="Budget"/>
    <x v="0"/>
    <s v="COSGS"/>
    <x v="4"/>
    <s v="COSTI"/>
    <m/>
    <s v="B.14)"/>
    <s v="14) oneri diversi di gestione"/>
    <x v="4"/>
  </r>
  <r>
    <x v="1"/>
    <x v="29"/>
    <x v="306"/>
    <x v="306"/>
    <n v="166.66666666666666"/>
    <s v="Budget"/>
    <x v="0"/>
    <s v="COSGS"/>
    <x v="4"/>
    <s v="COSTI"/>
    <m/>
    <s v="B.14)"/>
    <s v="14) oneri diversi di gestione"/>
    <x v="4"/>
  </r>
  <r>
    <x v="1"/>
    <x v="30"/>
    <x v="306"/>
    <x v="306"/>
    <n v="208.33333333333331"/>
    <s v="Budget"/>
    <x v="0"/>
    <s v="COSGS"/>
    <x v="4"/>
    <s v="COSTI"/>
    <m/>
    <s v="B.14)"/>
    <s v="14) oneri diversi di gestione"/>
    <x v="4"/>
  </r>
  <r>
    <x v="1"/>
    <x v="31"/>
    <x v="306"/>
    <x v="306"/>
    <n v="249.99999999999997"/>
    <s v="Budget"/>
    <x v="0"/>
    <s v="COSGS"/>
    <x v="4"/>
    <s v="COSTI"/>
    <m/>
    <s v="B.14)"/>
    <s v="14) oneri diversi di gestione"/>
    <x v="4"/>
  </r>
  <r>
    <x v="1"/>
    <x v="32"/>
    <x v="306"/>
    <x v="306"/>
    <n v="291.66666666666663"/>
    <s v="Budget"/>
    <x v="0"/>
    <s v="COSGS"/>
    <x v="4"/>
    <s v="COSTI"/>
    <m/>
    <s v="B.14)"/>
    <s v="14) oneri diversi di gestione"/>
    <x v="4"/>
  </r>
  <r>
    <x v="1"/>
    <x v="33"/>
    <x v="306"/>
    <x v="306"/>
    <n v="333.33333333333331"/>
    <s v="Budget"/>
    <x v="0"/>
    <s v="COSGS"/>
    <x v="4"/>
    <s v="COSTI"/>
    <m/>
    <s v="B.14)"/>
    <s v="14) oneri diversi di gestione"/>
    <x v="4"/>
  </r>
  <r>
    <x v="1"/>
    <x v="34"/>
    <x v="306"/>
    <x v="306"/>
    <n v="375"/>
    <s v="Budget"/>
    <x v="0"/>
    <s v="COSGS"/>
    <x v="4"/>
    <s v="COSTI"/>
    <m/>
    <s v="B.14)"/>
    <s v="14) oneri diversi di gestione"/>
    <x v="4"/>
  </r>
  <r>
    <x v="1"/>
    <x v="35"/>
    <x v="306"/>
    <x v="306"/>
    <n v="416.66666666666669"/>
    <s v="Budget"/>
    <x v="0"/>
    <s v="COSGS"/>
    <x v="4"/>
    <s v="COSTI"/>
    <m/>
    <s v="B.14)"/>
    <s v="14) oneri diversi di gestione"/>
    <x v="4"/>
  </r>
  <r>
    <x v="1"/>
    <x v="36"/>
    <x v="306"/>
    <x v="306"/>
    <n v="458.33333333333337"/>
    <s v="Budget"/>
    <x v="0"/>
    <s v="COSGS"/>
    <x v="4"/>
    <s v="COSTI"/>
    <m/>
    <s v="B.14)"/>
    <s v="14) oneri diversi di gestione"/>
    <x v="4"/>
  </r>
  <r>
    <x v="1"/>
    <x v="37"/>
    <x v="306"/>
    <x v="306"/>
    <n v="500.00000000000006"/>
    <s v="Budget"/>
    <x v="0"/>
    <s v="COSGS"/>
    <x v="4"/>
    <s v="COSTI"/>
    <m/>
    <s v="B.14)"/>
    <s v="14) oneri diversi di gestione"/>
    <x v="4"/>
  </r>
  <r>
    <x v="1"/>
    <x v="26"/>
    <x v="127"/>
    <x v="127"/>
    <n v="1583.3333333333333"/>
    <s v="Budget"/>
    <x v="0"/>
    <s v="SERST"/>
    <x v="8"/>
    <s v="COSTI"/>
    <m/>
    <s v="B.7)"/>
    <s v="7) per servizi"/>
    <x v="4"/>
  </r>
  <r>
    <x v="1"/>
    <x v="27"/>
    <x v="127"/>
    <x v="127"/>
    <n v="1583.3333333333333"/>
    <s v="Budget"/>
    <x v="0"/>
    <s v="SERST"/>
    <x v="8"/>
    <s v="COSTI"/>
    <m/>
    <s v="B.7)"/>
    <s v="7) per servizi"/>
    <x v="4"/>
  </r>
  <r>
    <x v="1"/>
    <x v="28"/>
    <x v="127"/>
    <x v="127"/>
    <n v="1583.3333333333333"/>
    <s v="Budget"/>
    <x v="0"/>
    <s v="SERST"/>
    <x v="8"/>
    <s v="COSTI"/>
    <m/>
    <s v="B.7)"/>
    <s v="7) per servizi"/>
    <x v="4"/>
  </r>
  <r>
    <x v="1"/>
    <x v="29"/>
    <x v="127"/>
    <x v="127"/>
    <n v="6333.333333333333"/>
    <s v="Budget"/>
    <x v="0"/>
    <s v="SERST"/>
    <x v="8"/>
    <s v="COSTI"/>
    <m/>
    <s v="B.7)"/>
    <s v="7) per servizi"/>
    <x v="4"/>
  </r>
  <r>
    <x v="1"/>
    <x v="30"/>
    <x v="127"/>
    <x v="127"/>
    <n v="7916.6666666666661"/>
    <s v="Budget"/>
    <x v="0"/>
    <s v="SERST"/>
    <x v="8"/>
    <s v="COSTI"/>
    <m/>
    <s v="B.7)"/>
    <s v="7) per servizi"/>
    <x v="4"/>
  </r>
  <r>
    <x v="1"/>
    <x v="31"/>
    <x v="127"/>
    <x v="127"/>
    <n v="9500"/>
    <s v="Budget"/>
    <x v="0"/>
    <s v="SERST"/>
    <x v="8"/>
    <s v="COSTI"/>
    <m/>
    <s v="B.7)"/>
    <s v="7) per servizi"/>
    <x v="4"/>
  </r>
  <r>
    <x v="1"/>
    <x v="32"/>
    <x v="127"/>
    <x v="127"/>
    <n v="11083.333333333334"/>
    <s v="Budget"/>
    <x v="0"/>
    <s v="SERST"/>
    <x v="8"/>
    <s v="COSTI"/>
    <m/>
    <s v="B.7)"/>
    <s v="7) per servizi"/>
    <x v="4"/>
  </r>
  <r>
    <x v="1"/>
    <x v="33"/>
    <x v="127"/>
    <x v="127"/>
    <n v="12666.666666666668"/>
    <s v="Budget"/>
    <x v="0"/>
    <s v="SERST"/>
    <x v="8"/>
    <s v="COSTI"/>
    <m/>
    <s v="B.7)"/>
    <s v="7) per servizi"/>
    <x v="4"/>
  </r>
  <r>
    <x v="1"/>
    <x v="34"/>
    <x v="127"/>
    <x v="127"/>
    <n v="14250.000000000002"/>
    <s v="Budget"/>
    <x v="0"/>
    <s v="SERST"/>
    <x v="8"/>
    <s v="COSTI"/>
    <m/>
    <s v="B.7)"/>
    <s v="7) per servizi"/>
    <x v="4"/>
  </r>
  <r>
    <x v="1"/>
    <x v="35"/>
    <x v="127"/>
    <x v="127"/>
    <n v="15833.333333333336"/>
    <s v="Budget"/>
    <x v="0"/>
    <s v="SERST"/>
    <x v="8"/>
    <s v="COSTI"/>
    <m/>
    <s v="B.7)"/>
    <s v="7) per servizi"/>
    <x v="4"/>
  </r>
  <r>
    <x v="1"/>
    <x v="36"/>
    <x v="127"/>
    <x v="127"/>
    <n v="17416.666666666668"/>
    <s v="Budget"/>
    <x v="0"/>
    <s v="SERST"/>
    <x v="8"/>
    <s v="COSTI"/>
    <m/>
    <s v="B.7)"/>
    <s v="7) per servizi"/>
    <x v="4"/>
  </r>
  <r>
    <x v="1"/>
    <x v="37"/>
    <x v="127"/>
    <x v="127"/>
    <n v="19000"/>
    <s v="Budget"/>
    <x v="0"/>
    <s v="SERST"/>
    <x v="8"/>
    <s v="COSTI"/>
    <m/>
    <s v="B.7)"/>
    <s v="7) per servizi"/>
    <x v="4"/>
  </r>
  <r>
    <x v="1"/>
    <x v="26"/>
    <x v="131"/>
    <x v="131"/>
    <n v="41.666666666666664"/>
    <s v="Budget"/>
    <x v="0"/>
    <s v="COSGS"/>
    <x v="4"/>
    <s v="COSTI"/>
    <m/>
    <s v="B.7)"/>
    <s v="7) per servizi"/>
    <x v="2"/>
  </r>
  <r>
    <x v="1"/>
    <x v="27"/>
    <x v="131"/>
    <x v="131"/>
    <n v="41.666666666666664"/>
    <s v="Budget"/>
    <x v="0"/>
    <s v="COSGS"/>
    <x v="4"/>
    <s v="COSTI"/>
    <m/>
    <s v="B.7)"/>
    <s v="7) per servizi"/>
    <x v="2"/>
  </r>
  <r>
    <x v="1"/>
    <x v="28"/>
    <x v="131"/>
    <x v="131"/>
    <n v="41.666666666666664"/>
    <s v="Budget"/>
    <x v="0"/>
    <s v="COSGS"/>
    <x v="4"/>
    <s v="COSTI"/>
    <m/>
    <s v="B.7)"/>
    <s v="7) per servizi"/>
    <x v="2"/>
  </r>
  <r>
    <x v="1"/>
    <x v="29"/>
    <x v="131"/>
    <x v="131"/>
    <n v="166.66666666666666"/>
    <s v="Budget"/>
    <x v="0"/>
    <s v="COSGS"/>
    <x v="4"/>
    <s v="COSTI"/>
    <m/>
    <s v="B.7)"/>
    <s v="7) per servizi"/>
    <x v="2"/>
  </r>
  <r>
    <x v="1"/>
    <x v="30"/>
    <x v="131"/>
    <x v="131"/>
    <n v="208.33333333333331"/>
    <s v="Budget"/>
    <x v="0"/>
    <s v="COSGS"/>
    <x v="4"/>
    <s v="COSTI"/>
    <m/>
    <s v="B.7)"/>
    <s v="7) per servizi"/>
    <x v="2"/>
  </r>
  <r>
    <x v="1"/>
    <x v="31"/>
    <x v="131"/>
    <x v="131"/>
    <n v="249.99999999999997"/>
    <s v="Budget"/>
    <x v="0"/>
    <s v="COSGS"/>
    <x v="4"/>
    <s v="COSTI"/>
    <m/>
    <s v="B.7)"/>
    <s v="7) per servizi"/>
    <x v="2"/>
  </r>
  <r>
    <x v="1"/>
    <x v="32"/>
    <x v="131"/>
    <x v="131"/>
    <n v="291.66666666666663"/>
    <s v="Budget"/>
    <x v="0"/>
    <s v="COSGS"/>
    <x v="4"/>
    <s v="COSTI"/>
    <m/>
    <s v="B.7)"/>
    <s v="7) per servizi"/>
    <x v="2"/>
  </r>
  <r>
    <x v="1"/>
    <x v="33"/>
    <x v="131"/>
    <x v="131"/>
    <n v="333.33333333333331"/>
    <s v="Budget"/>
    <x v="0"/>
    <s v="COSGS"/>
    <x v="4"/>
    <s v="COSTI"/>
    <m/>
    <s v="B.7)"/>
    <s v="7) per servizi"/>
    <x v="2"/>
  </r>
  <r>
    <x v="1"/>
    <x v="34"/>
    <x v="131"/>
    <x v="131"/>
    <n v="375"/>
    <s v="Budget"/>
    <x v="0"/>
    <s v="COSGS"/>
    <x v="4"/>
    <s v="COSTI"/>
    <m/>
    <s v="B.7)"/>
    <s v="7) per servizi"/>
    <x v="2"/>
  </r>
  <r>
    <x v="1"/>
    <x v="35"/>
    <x v="131"/>
    <x v="131"/>
    <n v="416.66666666666669"/>
    <s v="Budget"/>
    <x v="0"/>
    <s v="COSGS"/>
    <x v="4"/>
    <s v="COSTI"/>
    <m/>
    <s v="B.7)"/>
    <s v="7) per servizi"/>
    <x v="2"/>
  </r>
  <r>
    <x v="1"/>
    <x v="36"/>
    <x v="131"/>
    <x v="131"/>
    <n v="458.33333333333337"/>
    <s v="Budget"/>
    <x v="0"/>
    <s v="COSGS"/>
    <x v="4"/>
    <s v="COSTI"/>
    <m/>
    <s v="B.7)"/>
    <s v="7) per servizi"/>
    <x v="2"/>
  </r>
  <r>
    <x v="1"/>
    <x v="37"/>
    <x v="131"/>
    <x v="131"/>
    <n v="500.00000000000006"/>
    <s v="Budget"/>
    <x v="0"/>
    <s v="COSGS"/>
    <x v="4"/>
    <s v="COSTI"/>
    <m/>
    <s v="B.7)"/>
    <s v="7) per servizi"/>
    <x v="2"/>
  </r>
  <r>
    <x v="1"/>
    <x v="26"/>
    <x v="81"/>
    <x v="81"/>
    <n v="41.666666666666664"/>
    <s v="Budget"/>
    <x v="0"/>
    <s v="SERST"/>
    <x v="8"/>
    <s v="COSTI"/>
    <m/>
    <s v="B.7)"/>
    <s v="7) per servizi"/>
    <x v="2"/>
  </r>
  <r>
    <x v="1"/>
    <x v="27"/>
    <x v="81"/>
    <x v="81"/>
    <n v="41.666666666666664"/>
    <s v="Budget"/>
    <x v="0"/>
    <s v="SERST"/>
    <x v="8"/>
    <s v="COSTI"/>
    <m/>
    <s v="B.7)"/>
    <s v="7) per servizi"/>
    <x v="2"/>
  </r>
  <r>
    <x v="1"/>
    <x v="28"/>
    <x v="81"/>
    <x v="81"/>
    <n v="41.666666666666664"/>
    <s v="Budget"/>
    <x v="0"/>
    <s v="SERST"/>
    <x v="8"/>
    <s v="COSTI"/>
    <m/>
    <s v="B.7)"/>
    <s v="7) per servizi"/>
    <x v="2"/>
  </r>
  <r>
    <x v="1"/>
    <x v="29"/>
    <x v="81"/>
    <x v="81"/>
    <n v="166.66666666666666"/>
    <s v="Budget"/>
    <x v="0"/>
    <s v="SERST"/>
    <x v="8"/>
    <s v="COSTI"/>
    <m/>
    <s v="B.7)"/>
    <s v="7) per servizi"/>
    <x v="2"/>
  </r>
  <r>
    <x v="1"/>
    <x v="30"/>
    <x v="81"/>
    <x v="81"/>
    <n v="208.33333333333331"/>
    <s v="Budget"/>
    <x v="0"/>
    <s v="SERST"/>
    <x v="8"/>
    <s v="COSTI"/>
    <m/>
    <s v="B.7)"/>
    <s v="7) per servizi"/>
    <x v="2"/>
  </r>
  <r>
    <x v="1"/>
    <x v="31"/>
    <x v="81"/>
    <x v="81"/>
    <n v="249.99999999999997"/>
    <s v="Budget"/>
    <x v="0"/>
    <s v="SERST"/>
    <x v="8"/>
    <s v="COSTI"/>
    <m/>
    <s v="B.7)"/>
    <s v="7) per servizi"/>
    <x v="2"/>
  </r>
  <r>
    <x v="1"/>
    <x v="32"/>
    <x v="81"/>
    <x v="81"/>
    <n v="291.66666666666663"/>
    <s v="Budget"/>
    <x v="0"/>
    <s v="SERST"/>
    <x v="8"/>
    <s v="COSTI"/>
    <m/>
    <s v="B.7)"/>
    <s v="7) per servizi"/>
    <x v="2"/>
  </r>
  <r>
    <x v="1"/>
    <x v="33"/>
    <x v="81"/>
    <x v="81"/>
    <n v="333.33333333333331"/>
    <s v="Budget"/>
    <x v="0"/>
    <s v="SERST"/>
    <x v="8"/>
    <s v="COSTI"/>
    <m/>
    <s v="B.7)"/>
    <s v="7) per servizi"/>
    <x v="2"/>
  </r>
  <r>
    <x v="1"/>
    <x v="34"/>
    <x v="81"/>
    <x v="81"/>
    <n v="375"/>
    <s v="Budget"/>
    <x v="0"/>
    <s v="SERST"/>
    <x v="8"/>
    <s v="COSTI"/>
    <m/>
    <s v="B.7)"/>
    <s v="7) per servizi"/>
    <x v="2"/>
  </r>
  <r>
    <x v="1"/>
    <x v="35"/>
    <x v="81"/>
    <x v="81"/>
    <n v="416.66666666666669"/>
    <s v="Budget"/>
    <x v="0"/>
    <s v="SERST"/>
    <x v="8"/>
    <s v="COSTI"/>
    <m/>
    <s v="B.7)"/>
    <s v="7) per servizi"/>
    <x v="2"/>
  </r>
  <r>
    <x v="1"/>
    <x v="36"/>
    <x v="81"/>
    <x v="81"/>
    <n v="458.33333333333337"/>
    <s v="Budget"/>
    <x v="0"/>
    <s v="SERST"/>
    <x v="8"/>
    <s v="COSTI"/>
    <m/>
    <s v="B.7)"/>
    <s v="7) per servizi"/>
    <x v="2"/>
  </r>
  <r>
    <x v="1"/>
    <x v="37"/>
    <x v="81"/>
    <x v="81"/>
    <n v="500.00000000000006"/>
    <s v="Budget"/>
    <x v="0"/>
    <s v="SERST"/>
    <x v="8"/>
    <s v="COSTI"/>
    <m/>
    <s v="B.7)"/>
    <s v="7) per servizi"/>
    <x v="2"/>
  </r>
  <r>
    <x v="1"/>
    <x v="26"/>
    <x v="77"/>
    <x v="77"/>
    <n v="208.33333333333334"/>
    <s v="Budget"/>
    <x v="0"/>
    <s v="SERST"/>
    <x v="8"/>
    <s v="COSTI"/>
    <m/>
    <s v="B.7)"/>
    <s v="7) per servizi"/>
    <x v="2"/>
  </r>
  <r>
    <x v="1"/>
    <x v="27"/>
    <x v="77"/>
    <x v="77"/>
    <n v="208.33333333333334"/>
    <s v="Budget"/>
    <x v="0"/>
    <s v="SERST"/>
    <x v="8"/>
    <s v="COSTI"/>
    <m/>
    <s v="B.7)"/>
    <s v="7) per servizi"/>
    <x v="2"/>
  </r>
  <r>
    <x v="1"/>
    <x v="28"/>
    <x v="77"/>
    <x v="77"/>
    <n v="208.33333333333334"/>
    <s v="Budget"/>
    <x v="0"/>
    <s v="SERST"/>
    <x v="8"/>
    <s v="COSTI"/>
    <m/>
    <s v="B.7)"/>
    <s v="7) per servizi"/>
    <x v="2"/>
  </r>
  <r>
    <x v="1"/>
    <x v="29"/>
    <x v="77"/>
    <x v="77"/>
    <n v="833.33333333333337"/>
    <s v="Budget"/>
    <x v="0"/>
    <s v="SERST"/>
    <x v="8"/>
    <s v="COSTI"/>
    <m/>
    <s v="B.7)"/>
    <s v="7) per servizi"/>
    <x v="2"/>
  </r>
  <r>
    <x v="1"/>
    <x v="30"/>
    <x v="77"/>
    <x v="77"/>
    <n v="1041.6666666666667"/>
    <s v="Budget"/>
    <x v="0"/>
    <s v="SERST"/>
    <x v="8"/>
    <s v="COSTI"/>
    <m/>
    <s v="B.7)"/>
    <s v="7) per servizi"/>
    <x v="2"/>
  </r>
  <r>
    <x v="1"/>
    <x v="31"/>
    <x v="77"/>
    <x v="77"/>
    <n v="1250"/>
    <s v="Budget"/>
    <x v="0"/>
    <s v="SERST"/>
    <x v="8"/>
    <s v="COSTI"/>
    <m/>
    <s v="B.7)"/>
    <s v="7) per servizi"/>
    <x v="2"/>
  </r>
  <r>
    <x v="1"/>
    <x v="32"/>
    <x v="77"/>
    <x v="77"/>
    <n v="1458.3333333333333"/>
    <s v="Budget"/>
    <x v="0"/>
    <s v="SERST"/>
    <x v="8"/>
    <s v="COSTI"/>
    <m/>
    <s v="B.7)"/>
    <s v="7) per servizi"/>
    <x v="2"/>
  </r>
  <r>
    <x v="1"/>
    <x v="33"/>
    <x v="77"/>
    <x v="77"/>
    <n v="1666.6666666666665"/>
    <s v="Budget"/>
    <x v="0"/>
    <s v="SERST"/>
    <x v="8"/>
    <s v="COSTI"/>
    <m/>
    <s v="B.7)"/>
    <s v="7) per servizi"/>
    <x v="2"/>
  </r>
  <r>
    <x v="1"/>
    <x v="34"/>
    <x v="77"/>
    <x v="77"/>
    <n v="1874.9999999999998"/>
    <s v="Budget"/>
    <x v="0"/>
    <s v="SERST"/>
    <x v="8"/>
    <s v="COSTI"/>
    <m/>
    <s v="B.7)"/>
    <s v="7) per servizi"/>
    <x v="2"/>
  </r>
  <r>
    <x v="1"/>
    <x v="35"/>
    <x v="77"/>
    <x v="77"/>
    <n v="2083.333333333333"/>
    <s v="Budget"/>
    <x v="0"/>
    <s v="SERST"/>
    <x v="8"/>
    <s v="COSTI"/>
    <m/>
    <s v="B.7)"/>
    <s v="7) per servizi"/>
    <x v="2"/>
  </r>
  <r>
    <x v="1"/>
    <x v="36"/>
    <x v="77"/>
    <x v="77"/>
    <n v="2291.6666666666665"/>
    <s v="Budget"/>
    <x v="0"/>
    <s v="SERST"/>
    <x v="8"/>
    <s v="COSTI"/>
    <m/>
    <s v="B.7)"/>
    <s v="7) per servizi"/>
    <x v="2"/>
  </r>
  <r>
    <x v="1"/>
    <x v="37"/>
    <x v="77"/>
    <x v="77"/>
    <n v="2500"/>
    <s v="Budget"/>
    <x v="0"/>
    <s v="SERST"/>
    <x v="8"/>
    <s v="COSTI"/>
    <m/>
    <s v="B.7)"/>
    <s v="7) per servizi"/>
    <x v="2"/>
  </r>
  <r>
    <x v="1"/>
    <x v="26"/>
    <x v="79"/>
    <x v="79"/>
    <n v="1250"/>
    <s v="Budget"/>
    <x v="0"/>
    <s v="SERIN"/>
    <x v="6"/>
    <s v="PRD"/>
    <m/>
    <s v="B.7)"/>
    <s v="7) per servizi"/>
    <x v="0"/>
  </r>
  <r>
    <x v="1"/>
    <x v="27"/>
    <x v="79"/>
    <x v="79"/>
    <n v="1250"/>
    <s v="Budget"/>
    <x v="0"/>
    <s v="SERIN"/>
    <x v="6"/>
    <s v="PRD"/>
    <m/>
    <s v="B.7)"/>
    <s v="7) per servizi"/>
    <x v="0"/>
  </r>
  <r>
    <x v="1"/>
    <x v="28"/>
    <x v="79"/>
    <x v="79"/>
    <n v="1250"/>
    <s v="Budget"/>
    <x v="0"/>
    <s v="SERIN"/>
    <x v="6"/>
    <s v="PRD"/>
    <m/>
    <s v="B.7)"/>
    <s v="7) per servizi"/>
    <x v="0"/>
  </r>
  <r>
    <x v="1"/>
    <x v="29"/>
    <x v="79"/>
    <x v="79"/>
    <n v="5000"/>
    <s v="Budget"/>
    <x v="0"/>
    <s v="SERIN"/>
    <x v="6"/>
    <s v="PRD"/>
    <m/>
    <s v="B.7)"/>
    <s v="7) per servizi"/>
    <x v="0"/>
  </r>
  <r>
    <x v="1"/>
    <x v="30"/>
    <x v="79"/>
    <x v="79"/>
    <n v="6250"/>
    <s v="Budget"/>
    <x v="0"/>
    <s v="SERIN"/>
    <x v="6"/>
    <s v="PRD"/>
    <m/>
    <s v="B.7)"/>
    <s v="7) per servizi"/>
    <x v="0"/>
  </r>
  <r>
    <x v="1"/>
    <x v="31"/>
    <x v="79"/>
    <x v="79"/>
    <n v="7500"/>
    <s v="Budget"/>
    <x v="0"/>
    <s v="SERIN"/>
    <x v="6"/>
    <s v="PRD"/>
    <m/>
    <s v="B.7)"/>
    <s v="7) per servizi"/>
    <x v="0"/>
  </r>
  <r>
    <x v="1"/>
    <x v="32"/>
    <x v="79"/>
    <x v="79"/>
    <n v="8750"/>
    <s v="Budget"/>
    <x v="0"/>
    <s v="SERIN"/>
    <x v="6"/>
    <s v="PRD"/>
    <m/>
    <s v="B.7)"/>
    <s v="7) per servizi"/>
    <x v="0"/>
  </r>
  <r>
    <x v="1"/>
    <x v="33"/>
    <x v="79"/>
    <x v="79"/>
    <n v="10000"/>
    <s v="Budget"/>
    <x v="0"/>
    <s v="SERIN"/>
    <x v="6"/>
    <s v="PRD"/>
    <m/>
    <s v="B.7)"/>
    <s v="7) per servizi"/>
    <x v="0"/>
  </r>
  <r>
    <x v="1"/>
    <x v="34"/>
    <x v="79"/>
    <x v="79"/>
    <n v="11250"/>
    <s v="Budget"/>
    <x v="0"/>
    <s v="SERIN"/>
    <x v="6"/>
    <s v="PRD"/>
    <m/>
    <s v="B.7)"/>
    <s v="7) per servizi"/>
    <x v="0"/>
  </r>
  <r>
    <x v="1"/>
    <x v="35"/>
    <x v="79"/>
    <x v="79"/>
    <n v="12500"/>
    <s v="Budget"/>
    <x v="0"/>
    <s v="SERIN"/>
    <x v="6"/>
    <s v="PRD"/>
    <m/>
    <s v="B.7)"/>
    <s v="7) per servizi"/>
    <x v="0"/>
  </r>
  <r>
    <x v="1"/>
    <x v="36"/>
    <x v="79"/>
    <x v="79"/>
    <n v="13750"/>
    <s v="Budget"/>
    <x v="0"/>
    <s v="SERIN"/>
    <x v="6"/>
    <s v="PRD"/>
    <m/>
    <s v="B.7)"/>
    <s v="7) per servizi"/>
    <x v="0"/>
  </r>
  <r>
    <x v="1"/>
    <x v="37"/>
    <x v="79"/>
    <x v="79"/>
    <n v="15000"/>
    <s v="Budget"/>
    <x v="0"/>
    <s v="SERIN"/>
    <x v="6"/>
    <s v="PRD"/>
    <m/>
    <s v="B.7)"/>
    <s v="7) per servizi"/>
    <x v="0"/>
  </r>
  <r>
    <x v="1"/>
    <x v="26"/>
    <x v="85"/>
    <x v="85"/>
    <n v="833.33333333333337"/>
    <s v="Budget"/>
    <x v="0"/>
    <s v="SERIN"/>
    <x v="6"/>
    <s v="PRD"/>
    <m/>
    <s v="B.7)"/>
    <s v="7) per servizi"/>
    <x v="2"/>
  </r>
  <r>
    <x v="1"/>
    <x v="27"/>
    <x v="85"/>
    <x v="85"/>
    <n v="833.33333333333337"/>
    <s v="Budget"/>
    <x v="0"/>
    <s v="SERIN"/>
    <x v="6"/>
    <s v="PRD"/>
    <m/>
    <s v="B.7)"/>
    <s v="7) per servizi"/>
    <x v="2"/>
  </r>
  <r>
    <x v="1"/>
    <x v="28"/>
    <x v="85"/>
    <x v="85"/>
    <n v="833.33333333333337"/>
    <s v="Budget"/>
    <x v="0"/>
    <s v="SERIN"/>
    <x v="6"/>
    <s v="PRD"/>
    <m/>
    <s v="B.7)"/>
    <s v="7) per servizi"/>
    <x v="2"/>
  </r>
  <r>
    <x v="1"/>
    <x v="29"/>
    <x v="85"/>
    <x v="85"/>
    <n v="3333.3333333333335"/>
    <s v="Budget"/>
    <x v="0"/>
    <s v="SERIN"/>
    <x v="6"/>
    <s v="PRD"/>
    <m/>
    <s v="B.7)"/>
    <s v="7) per servizi"/>
    <x v="2"/>
  </r>
  <r>
    <x v="1"/>
    <x v="30"/>
    <x v="85"/>
    <x v="85"/>
    <n v="4166.666666666667"/>
    <s v="Budget"/>
    <x v="0"/>
    <s v="SERIN"/>
    <x v="6"/>
    <s v="PRD"/>
    <m/>
    <s v="B.7)"/>
    <s v="7) per servizi"/>
    <x v="2"/>
  </r>
  <r>
    <x v="1"/>
    <x v="31"/>
    <x v="85"/>
    <x v="85"/>
    <n v="5000"/>
    <s v="Budget"/>
    <x v="0"/>
    <s v="SERIN"/>
    <x v="6"/>
    <s v="PRD"/>
    <m/>
    <s v="B.7)"/>
    <s v="7) per servizi"/>
    <x v="2"/>
  </r>
  <r>
    <x v="1"/>
    <x v="32"/>
    <x v="85"/>
    <x v="85"/>
    <n v="5833.333333333333"/>
    <s v="Budget"/>
    <x v="0"/>
    <s v="SERIN"/>
    <x v="6"/>
    <s v="PRD"/>
    <m/>
    <s v="B.7)"/>
    <s v="7) per servizi"/>
    <x v="2"/>
  </r>
  <r>
    <x v="1"/>
    <x v="33"/>
    <x v="85"/>
    <x v="85"/>
    <n v="6666.6666666666661"/>
    <s v="Budget"/>
    <x v="0"/>
    <s v="SERIN"/>
    <x v="6"/>
    <s v="PRD"/>
    <m/>
    <s v="B.7)"/>
    <s v="7) per servizi"/>
    <x v="2"/>
  </r>
  <r>
    <x v="1"/>
    <x v="34"/>
    <x v="85"/>
    <x v="85"/>
    <n v="7499.9999999999991"/>
    <s v="Budget"/>
    <x v="0"/>
    <s v="SERIN"/>
    <x v="6"/>
    <s v="PRD"/>
    <m/>
    <s v="B.7)"/>
    <s v="7) per servizi"/>
    <x v="2"/>
  </r>
  <r>
    <x v="1"/>
    <x v="35"/>
    <x v="85"/>
    <x v="85"/>
    <n v="8333.3333333333321"/>
    <s v="Budget"/>
    <x v="0"/>
    <s v="SERIN"/>
    <x v="6"/>
    <s v="PRD"/>
    <m/>
    <s v="B.7)"/>
    <s v="7) per servizi"/>
    <x v="2"/>
  </r>
  <r>
    <x v="1"/>
    <x v="36"/>
    <x v="85"/>
    <x v="85"/>
    <n v="9166.6666666666661"/>
    <s v="Budget"/>
    <x v="0"/>
    <s v="SERIN"/>
    <x v="6"/>
    <s v="PRD"/>
    <m/>
    <s v="B.7)"/>
    <s v="7) per servizi"/>
    <x v="2"/>
  </r>
  <r>
    <x v="1"/>
    <x v="37"/>
    <x v="85"/>
    <x v="85"/>
    <n v="10000"/>
    <s v="Budget"/>
    <x v="0"/>
    <s v="SERIN"/>
    <x v="6"/>
    <s v="PRD"/>
    <m/>
    <s v="B.7)"/>
    <s v="7) per servizi"/>
    <x v="2"/>
  </r>
  <r>
    <x v="1"/>
    <x v="26"/>
    <x v="100"/>
    <x v="100"/>
    <n v="833.33333333333337"/>
    <s v="Budget"/>
    <x v="0"/>
    <s v="COSGS"/>
    <x v="4"/>
    <s v="COSTI"/>
    <m/>
    <s v="B.7)"/>
    <s v="7) per servizi"/>
    <x v="2"/>
  </r>
  <r>
    <x v="1"/>
    <x v="27"/>
    <x v="100"/>
    <x v="100"/>
    <n v="833.33333333333337"/>
    <s v="Budget"/>
    <x v="0"/>
    <s v="COSGS"/>
    <x v="4"/>
    <s v="COSTI"/>
    <m/>
    <s v="B.7)"/>
    <s v="7) per servizi"/>
    <x v="2"/>
  </r>
  <r>
    <x v="1"/>
    <x v="28"/>
    <x v="100"/>
    <x v="100"/>
    <n v="833.33333333333337"/>
    <s v="Budget"/>
    <x v="0"/>
    <s v="COSGS"/>
    <x v="4"/>
    <s v="COSTI"/>
    <m/>
    <s v="B.7)"/>
    <s v="7) per servizi"/>
    <x v="2"/>
  </r>
  <r>
    <x v="1"/>
    <x v="29"/>
    <x v="100"/>
    <x v="100"/>
    <n v="3333.3333333333335"/>
    <s v="Budget"/>
    <x v="0"/>
    <s v="COSGS"/>
    <x v="4"/>
    <s v="COSTI"/>
    <m/>
    <s v="B.7)"/>
    <s v="7) per servizi"/>
    <x v="2"/>
  </r>
  <r>
    <x v="1"/>
    <x v="30"/>
    <x v="100"/>
    <x v="100"/>
    <n v="4166.666666666667"/>
    <s v="Budget"/>
    <x v="0"/>
    <s v="COSGS"/>
    <x v="4"/>
    <s v="COSTI"/>
    <m/>
    <s v="B.7)"/>
    <s v="7) per servizi"/>
    <x v="2"/>
  </r>
  <r>
    <x v="1"/>
    <x v="31"/>
    <x v="100"/>
    <x v="100"/>
    <n v="5000"/>
    <s v="Budget"/>
    <x v="0"/>
    <s v="COSGS"/>
    <x v="4"/>
    <s v="COSTI"/>
    <m/>
    <s v="B.7)"/>
    <s v="7) per servizi"/>
    <x v="2"/>
  </r>
  <r>
    <x v="1"/>
    <x v="32"/>
    <x v="100"/>
    <x v="100"/>
    <n v="5833.333333333333"/>
    <s v="Budget"/>
    <x v="0"/>
    <s v="COSGS"/>
    <x v="4"/>
    <s v="COSTI"/>
    <m/>
    <s v="B.7)"/>
    <s v="7) per servizi"/>
    <x v="2"/>
  </r>
  <r>
    <x v="1"/>
    <x v="33"/>
    <x v="100"/>
    <x v="100"/>
    <n v="6666.6666666666661"/>
    <s v="Budget"/>
    <x v="0"/>
    <s v="COSGS"/>
    <x v="4"/>
    <s v="COSTI"/>
    <m/>
    <s v="B.7)"/>
    <s v="7) per servizi"/>
    <x v="2"/>
  </r>
  <r>
    <x v="1"/>
    <x v="34"/>
    <x v="100"/>
    <x v="100"/>
    <n v="7499.9999999999991"/>
    <s v="Budget"/>
    <x v="0"/>
    <s v="COSGS"/>
    <x v="4"/>
    <s v="COSTI"/>
    <m/>
    <s v="B.7)"/>
    <s v="7) per servizi"/>
    <x v="2"/>
  </r>
  <r>
    <x v="1"/>
    <x v="35"/>
    <x v="100"/>
    <x v="100"/>
    <n v="8333.3333333333321"/>
    <s v="Budget"/>
    <x v="0"/>
    <s v="COSGS"/>
    <x v="4"/>
    <s v="COSTI"/>
    <m/>
    <s v="B.7)"/>
    <s v="7) per servizi"/>
    <x v="2"/>
  </r>
  <r>
    <x v="1"/>
    <x v="36"/>
    <x v="100"/>
    <x v="100"/>
    <n v="9166.6666666666661"/>
    <s v="Budget"/>
    <x v="0"/>
    <s v="COSGS"/>
    <x v="4"/>
    <s v="COSTI"/>
    <m/>
    <s v="B.7)"/>
    <s v="7) per servizi"/>
    <x v="2"/>
  </r>
  <r>
    <x v="1"/>
    <x v="37"/>
    <x v="100"/>
    <x v="100"/>
    <n v="10000"/>
    <s v="Budget"/>
    <x v="0"/>
    <s v="COSGS"/>
    <x v="4"/>
    <s v="COSTI"/>
    <m/>
    <s v="B.7)"/>
    <s v="7) per servizi"/>
    <x v="2"/>
  </r>
  <r>
    <x v="1"/>
    <x v="26"/>
    <x v="118"/>
    <x v="118"/>
    <n v="35"/>
    <s v="Budget"/>
    <x v="0"/>
    <s v="SERST"/>
    <x v="8"/>
    <s v="COSTI"/>
    <m/>
    <s v="B.7)"/>
    <s v="7) per servizi"/>
    <x v="2"/>
  </r>
  <r>
    <x v="1"/>
    <x v="27"/>
    <x v="118"/>
    <x v="118"/>
    <n v="35"/>
    <s v="Budget"/>
    <x v="0"/>
    <s v="SERST"/>
    <x v="8"/>
    <s v="COSTI"/>
    <m/>
    <s v="B.7)"/>
    <s v="7) per servizi"/>
    <x v="2"/>
  </r>
  <r>
    <x v="1"/>
    <x v="28"/>
    <x v="118"/>
    <x v="118"/>
    <n v="35"/>
    <s v="Budget"/>
    <x v="0"/>
    <s v="SERST"/>
    <x v="8"/>
    <s v="COSTI"/>
    <m/>
    <s v="B.7)"/>
    <s v="7) per servizi"/>
    <x v="2"/>
  </r>
  <r>
    <x v="1"/>
    <x v="29"/>
    <x v="118"/>
    <x v="118"/>
    <n v="140"/>
    <s v="Budget"/>
    <x v="0"/>
    <s v="SERST"/>
    <x v="8"/>
    <s v="COSTI"/>
    <m/>
    <s v="B.7)"/>
    <s v="7) per servizi"/>
    <x v="2"/>
  </r>
  <r>
    <x v="1"/>
    <x v="30"/>
    <x v="118"/>
    <x v="118"/>
    <n v="175"/>
    <s v="Budget"/>
    <x v="0"/>
    <s v="SERST"/>
    <x v="8"/>
    <s v="COSTI"/>
    <m/>
    <s v="B.7)"/>
    <s v="7) per servizi"/>
    <x v="2"/>
  </r>
  <r>
    <x v="1"/>
    <x v="31"/>
    <x v="118"/>
    <x v="118"/>
    <n v="210"/>
    <s v="Budget"/>
    <x v="0"/>
    <s v="SERST"/>
    <x v="8"/>
    <s v="COSTI"/>
    <m/>
    <s v="B.7)"/>
    <s v="7) per servizi"/>
    <x v="2"/>
  </r>
  <r>
    <x v="1"/>
    <x v="32"/>
    <x v="118"/>
    <x v="118"/>
    <n v="245"/>
    <s v="Budget"/>
    <x v="0"/>
    <s v="SERST"/>
    <x v="8"/>
    <s v="COSTI"/>
    <m/>
    <s v="B.7)"/>
    <s v="7) per servizi"/>
    <x v="2"/>
  </r>
  <r>
    <x v="1"/>
    <x v="33"/>
    <x v="118"/>
    <x v="118"/>
    <n v="280"/>
    <s v="Budget"/>
    <x v="0"/>
    <s v="SERST"/>
    <x v="8"/>
    <s v="COSTI"/>
    <m/>
    <s v="B.7)"/>
    <s v="7) per servizi"/>
    <x v="2"/>
  </r>
  <r>
    <x v="1"/>
    <x v="34"/>
    <x v="118"/>
    <x v="118"/>
    <n v="315"/>
    <s v="Budget"/>
    <x v="0"/>
    <s v="SERST"/>
    <x v="8"/>
    <s v="COSTI"/>
    <m/>
    <s v="B.7)"/>
    <s v="7) per servizi"/>
    <x v="2"/>
  </r>
  <r>
    <x v="1"/>
    <x v="35"/>
    <x v="118"/>
    <x v="118"/>
    <n v="350"/>
    <s v="Budget"/>
    <x v="0"/>
    <s v="SERST"/>
    <x v="8"/>
    <s v="COSTI"/>
    <m/>
    <s v="B.7)"/>
    <s v="7) per servizi"/>
    <x v="2"/>
  </r>
  <r>
    <x v="1"/>
    <x v="36"/>
    <x v="118"/>
    <x v="118"/>
    <n v="385"/>
    <s v="Budget"/>
    <x v="0"/>
    <s v="SERST"/>
    <x v="8"/>
    <s v="COSTI"/>
    <m/>
    <s v="B.7)"/>
    <s v="7) per servizi"/>
    <x v="2"/>
  </r>
  <r>
    <x v="1"/>
    <x v="37"/>
    <x v="118"/>
    <x v="118"/>
    <n v="420"/>
    <s v="Budget"/>
    <x v="0"/>
    <s v="SERST"/>
    <x v="8"/>
    <s v="COSTI"/>
    <m/>
    <s v="B.7)"/>
    <s v="7) per servizi"/>
    <x v="2"/>
  </r>
  <r>
    <x v="1"/>
    <x v="26"/>
    <x v="83"/>
    <x v="83"/>
    <n v="83.333333333333329"/>
    <s v="Budget"/>
    <x v="0"/>
    <s v="SERST"/>
    <x v="8"/>
    <s v="COSTI"/>
    <m/>
    <s v="B.7)"/>
    <s v="7) per servizi"/>
    <x v="2"/>
  </r>
  <r>
    <x v="1"/>
    <x v="27"/>
    <x v="83"/>
    <x v="83"/>
    <n v="83.333333333333329"/>
    <s v="Budget"/>
    <x v="0"/>
    <s v="SERST"/>
    <x v="8"/>
    <s v="COSTI"/>
    <m/>
    <s v="B.7)"/>
    <s v="7) per servizi"/>
    <x v="2"/>
  </r>
  <r>
    <x v="1"/>
    <x v="28"/>
    <x v="83"/>
    <x v="83"/>
    <n v="83.333333333333329"/>
    <s v="Budget"/>
    <x v="0"/>
    <s v="SERST"/>
    <x v="8"/>
    <s v="COSTI"/>
    <m/>
    <s v="B.7)"/>
    <s v="7) per servizi"/>
    <x v="2"/>
  </r>
  <r>
    <x v="1"/>
    <x v="29"/>
    <x v="83"/>
    <x v="83"/>
    <n v="333.33333333333331"/>
    <s v="Budget"/>
    <x v="0"/>
    <s v="SERST"/>
    <x v="8"/>
    <s v="COSTI"/>
    <m/>
    <s v="B.7)"/>
    <s v="7) per servizi"/>
    <x v="2"/>
  </r>
  <r>
    <x v="1"/>
    <x v="30"/>
    <x v="83"/>
    <x v="83"/>
    <n v="416.66666666666663"/>
    <s v="Budget"/>
    <x v="0"/>
    <s v="SERST"/>
    <x v="8"/>
    <s v="COSTI"/>
    <m/>
    <s v="B.7)"/>
    <s v="7) per servizi"/>
    <x v="2"/>
  </r>
  <r>
    <x v="1"/>
    <x v="31"/>
    <x v="83"/>
    <x v="83"/>
    <n v="499.99999999999994"/>
    <s v="Budget"/>
    <x v="0"/>
    <s v="SERST"/>
    <x v="8"/>
    <s v="COSTI"/>
    <m/>
    <s v="B.7)"/>
    <s v="7) per servizi"/>
    <x v="2"/>
  </r>
  <r>
    <x v="1"/>
    <x v="32"/>
    <x v="83"/>
    <x v="83"/>
    <n v="583.33333333333326"/>
    <s v="Budget"/>
    <x v="0"/>
    <s v="SERST"/>
    <x v="8"/>
    <s v="COSTI"/>
    <m/>
    <s v="B.7)"/>
    <s v="7) per servizi"/>
    <x v="2"/>
  </r>
  <r>
    <x v="1"/>
    <x v="33"/>
    <x v="83"/>
    <x v="83"/>
    <n v="666.66666666666663"/>
    <s v="Budget"/>
    <x v="0"/>
    <s v="SERST"/>
    <x v="8"/>
    <s v="COSTI"/>
    <m/>
    <s v="B.7)"/>
    <s v="7) per servizi"/>
    <x v="2"/>
  </r>
  <r>
    <x v="1"/>
    <x v="34"/>
    <x v="83"/>
    <x v="83"/>
    <n v="750"/>
    <s v="Budget"/>
    <x v="0"/>
    <s v="SERST"/>
    <x v="8"/>
    <s v="COSTI"/>
    <m/>
    <s v="B.7)"/>
    <s v="7) per servizi"/>
    <x v="2"/>
  </r>
  <r>
    <x v="1"/>
    <x v="35"/>
    <x v="83"/>
    <x v="83"/>
    <n v="833.33333333333337"/>
    <s v="Budget"/>
    <x v="0"/>
    <s v="SERST"/>
    <x v="8"/>
    <s v="COSTI"/>
    <m/>
    <s v="B.7)"/>
    <s v="7) per servizi"/>
    <x v="2"/>
  </r>
  <r>
    <x v="1"/>
    <x v="36"/>
    <x v="83"/>
    <x v="83"/>
    <n v="916.66666666666674"/>
    <s v="Budget"/>
    <x v="0"/>
    <s v="SERST"/>
    <x v="8"/>
    <s v="COSTI"/>
    <m/>
    <s v="B.7)"/>
    <s v="7) per servizi"/>
    <x v="2"/>
  </r>
  <r>
    <x v="1"/>
    <x v="37"/>
    <x v="83"/>
    <x v="83"/>
    <n v="1000.0000000000001"/>
    <s v="Budget"/>
    <x v="0"/>
    <s v="SERST"/>
    <x v="8"/>
    <s v="COSTI"/>
    <m/>
    <s v="B.7)"/>
    <s v="7) per servizi"/>
    <x v="2"/>
  </r>
  <r>
    <x v="1"/>
    <x v="26"/>
    <x v="125"/>
    <x v="125"/>
    <n v="416.66666666666669"/>
    <s v="Budget"/>
    <x v="0"/>
    <s v="SERST"/>
    <x v="8"/>
    <s v="COSTI"/>
    <m/>
    <s v="B.7)"/>
    <s v="7) per servizi"/>
    <x v="6"/>
  </r>
  <r>
    <x v="1"/>
    <x v="27"/>
    <x v="125"/>
    <x v="125"/>
    <n v="416.66666666666669"/>
    <s v="Budget"/>
    <x v="0"/>
    <s v="SERST"/>
    <x v="8"/>
    <s v="COSTI"/>
    <m/>
    <s v="B.7)"/>
    <s v="7) per servizi"/>
    <x v="6"/>
  </r>
  <r>
    <x v="1"/>
    <x v="28"/>
    <x v="125"/>
    <x v="125"/>
    <n v="416.66666666666669"/>
    <s v="Budget"/>
    <x v="0"/>
    <s v="SERST"/>
    <x v="8"/>
    <s v="COSTI"/>
    <m/>
    <s v="B.7)"/>
    <s v="7) per servizi"/>
    <x v="6"/>
  </r>
  <r>
    <x v="1"/>
    <x v="29"/>
    <x v="125"/>
    <x v="125"/>
    <n v="1666.6666666666667"/>
    <s v="Budget"/>
    <x v="0"/>
    <s v="SERST"/>
    <x v="8"/>
    <s v="COSTI"/>
    <m/>
    <s v="B.7)"/>
    <s v="7) per servizi"/>
    <x v="6"/>
  </r>
  <r>
    <x v="1"/>
    <x v="30"/>
    <x v="125"/>
    <x v="125"/>
    <n v="2083.3333333333335"/>
    <s v="Budget"/>
    <x v="0"/>
    <s v="SERST"/>
    <x v="8"/>
    <s v="COSTI"/>
    <m/>
    <s v="B.7)"/>
    <s v="7) per servizi"/>
    <x v="6"/>
  </r>
  <r>
    <x v="1"/>
    <x v="31"/>
    <x v="125"/>
    <x v="125"/>
    <n v="2500"/>
    <s v="Budget"/>
    <x v="0"/>
    <s v="SERST"/>
    <x v="8"/>
    <s v="COSTI"/>
    <m/>
    <s v="B.7)"/>
    <s v="7) per servizi"/>
    <x v="6"/>
  </r>
  <r>
    <x v="1"/>
    <x v="32"/>
    <x v="125"/>
    <x v="125"/>
    <n v="2916.6666666666665"/>
    <s v="Budget"/>
    <x v="0"/>
    <s v="SERST"/>
    <x v="8"/>
    <s v="COSTI"/>
    <m/>
    <s v="B.7)"/>
    <s v="7) per servizi"/>
    <x v="6"/>
  </r>
  <r>
    <x v="1"/>
    <x v="33"/>
    <x v="125"/>
    <x v="125"/>
    <n v="3333.333333333333"/>
    <s v="Budget"/>
    <x v="0"/>
    <s v="SERST"/>
    <x v="8"/>
    <s v="COSTI"/>
    <m/>
    <s v="B.7)"/>
    <s v="7) per servizi"/>
    <x v="6"/>
  </r>
  <r>
    <x v="1"/>
    <x v="34"/>
    <x v="125"/>
    <x v="125"/>
    <n v="3749.9999999999995"/>
    <s v="Budget"/>
    <x v="0"/>
    <s v="SERST"/>
    <x v="8"/>
    <s v="COSTI"/>
    <m/>
    <s v="B.7)"/>
    <s v="7) per servizi"/>
    <x v="6"/>
  </r>
  <r>
    <x v="1"/>
    <x v="35"/>
    <x v="125"/>
    <x v="125"/>
    <n v="4166.6666666666661"/>
    <s v="Budget"/>
    <x v="0"/>
    <s v="SERST"/>
    <x v="8"/>
    <s v="COSTI"/>
    <m/>
    <s v="B.7)"/>
    <s v="7) per servizi"/>
    <x v="6"/>
  </r>
  <r>
    <x v="1"/>
    <x v="36"/>
    <x v="125"/>
    <x v="125"/>
    <n v="4583.333333333333"/>
    <s v="Budget"/>
    <x v="0"/>
    <s v="SERST"/>
    <x v="8"/>
    <s v="COSTI"/>
    <m/>
    <s v="B.7)"/>
    <s v="7) per servizi"/>
    <x v="6"/>
  </r>
  <r>
    <x v="1"/>
    <x v="37"/>
    <x v="125"/>
    <x v="125"/>
    <n v="5000"/>
    <s v="Budget"/>
    <x v="0"/>
    <s v="SERST"/>
    <x v="8"/>
    <s v="COSTI"/>
    <m/>
    <s v="B.7)"/>
    <s v="7) per servizi"/>
    <x v="6"/>
  </r>
  <r>
    <x v="1"/>
    <x v="26"/>
    <x v="356"/>
    <x v="355"/>
    <n v="405"/>
    <s v="Budget"/>
    <x v="0"/>
    <s v="SERST"/>
    <x v="8"/>
    <s v="COSTI"/>
    <m/>
    <s v="B.7)"/>
    <s v="7) per servizi"/>
    <x v="2"/>
  </r>
  <r>
    <x v="1"/>
    <x v="27"/>
    <x v="356"/>
    <x v="355"/>
    <n v="405"/>
    <s v="Budget"/>
    <x v="0"/>
    <s v="SERST"/>
    <x v="8"/>
    <s v="COSTI"/>
    <m/>
    <s v="B.7)"/>
    <s v="7) per servizi"/>
    <x v="2"/>
  </r>
  <r>
    <x v="1"/>
    <x v="28"/>
    <x v="356"/>
    <x v="355"/>
    <n v="405"/>
    <s v="Budget"/>
    <x v="0"/>
    <s v="SERST"/>
    <x v="8"/>
    <s v="COSTI"/>
    <m/>
    <s v="B.7)"/>
    <s v="7) per servizi"/>
    <x v="2"/>
  </r>
  <r>
    <x v="1"/>
    <x v="29"/>
    <x v="356"/>
    <x v="355"/>
    <n v="1620"/>
    <s v="Budget"/>
    <x v="0"/>
    <s v="SERST"/>
    <x v="8"/>
    <s v="COSTI"/>
    <m/>
    <s v="B.7)"/>
    <s v="7) per servizi"/>
    <x v="2"/>
  </r>
  <r>
    <x v="1"/>
    <x v="30"/>
    <x v="356"/>
    <x v="355"/>
    <n v="2025"/>
    <s v="Budget"/>
    <x v="0"/>
    <s v="SERST"/>
    <x v="8"/>
    <s v="COSTI"/>
    <m/>
    <s v="B.7)"/>
    <s v="7) per servizi"/>
    <x v="2"/>
  </r>
  <r>
    <x v="1"/>
    <x v="31"/>
    <x v="356"/>
    <x v="355"/>
    <n v="2430"/>
    <s v="Budget"/>
    <x v="0"/>
    <s v="SERST"/>
    <x v="8"/>
    <s v="COSTI"/>
    <m/>
    <s v="B.7)"/>
    <s v="7) per servizi"/>
    <x v="2"/>
  </r>
  <r>
    <x v="1"/>
    <x v="32"/>
    <x v="356"/>
    <x v="355"/>
    <n v="2835"/>
    <s v="Budget"/>
    <x v="0"/>
    <s v="SERST"/>
    <x v="8"/>
    <s v="COSTI"/>
    <m/>
    <s v="B.7)"/>
    <s v="7) per servizi"/>
    <x v="2"/>
  </r>
  <r>
    <x v="1"/>
    <x v="33"/>
    <x v="356"/>
    <x v="355"/>
    <n v="3240"/>
    <s v="Budget"/>
    <x v="0"/>
    <s v="SERST"/>
    <x v="8"/>
    <s v="COSTI"/>
    <m/>
    <s v="B.7)"/>
    <s v="7) per servizi"/>
    <x v="2"/>
  </r>
  <r>
    <x v="1"/>
    <x v="34"/>
    <x v="356"/>
    <x v="355"/>
    <n v="3645"/>
    <s v="Budget"/>
    <x v="0"/>
    <s v="SERST"/>
    <x v="8"/>
    <s v="COSTI"/>
    <m/>
    <s v="B.7)"/>
    <s v="7) per servizi"/>
    <x v="2"/>
  </r>
  <r>
    <x v="1"/>
    <x v="35"/>
    <x v="356"/>
    <x v="355"/>
    <n v="4050"/>
    <s v="Budget"/>
    <x v="0"/>
    <s v="SERST"/>
    <x v="8"/>
    <s v="COSTI"/>
    <m/>
    <s v="B.7)"/>
    <s v="7) per servizi"/>
    <x v="2"/>
  </r>
  <r>
    <x v="1"/>
    <x v="36"/>
    <x v="356"/>
    <x v="355"/>
    <n v="4455"/>
    <s v="Budget"/>
    <x v="0"/>
    <s v="SERST"/>
    <x v="8"/>
    <s v="COSTI"/>
    <m/>
    <s v="B.7)"/>
    <s v="7) per servizi"/>
    <x v="2"/>
  </r>
  <r>
    <x v="1"/>
    <x v="37"/>
    <x v="356"/>
    <x v="355"/>
    <n v="4860"/>
    <s v="Budget"/>
    <x v="0"/>
    <s v="SERST"/>
    <x v="8"/>
    <s v="COSTI"/>
    <m/>
    <s v="B.7)"/>
    <s v="7) per servizi"/>
    <x v="2"/>
  </r>
  <r>
    <x v="1"/>
    <x v="26"/>
    <x v="133"/>
    <x v="133"/>
    <n v="83.333333333333329"/>
    <s v="Budget"/>
    <x v="0"/>
    <s v="SERST"/>
    <x v="8"/>
    <s v="COSTI"/>
    <m/>
    <s v="B.7)"/>
    <s v="7) per servizi"/>
    <x v="4"/>
  </r>
  <r>
    <x v="1"/>
    <x v="27"/>
    <x v="133"/>
    <x v="133"/>
    <n v="83.333333333333329"/>
    <s v="Budget"/>
    <x v="0"/>
    <s v="SERST"/>
    <x v="8"/>
    <s v="COSTI"/>
    <m/>
    <s v="B.7)"/>
    <s v="7) per servizi"/>
    <x v="4"/>
  </r>
  <r>
    <x v="1"/>
    <x v="28"/>
    <x v="133"/>
    <x v="133"/>
    <n v="83.333333333333329"/>
    <s v="Budget"/>
    <x v="0"/>
    <s v="SERST"/>
    <x v="8"/>
    <s v="COSTI"/>
    <m/>
    <s v="B.7)"/>
    <s v="7) per servizi"/>
    <x v="4"/>
  </r>
  <r>
    <x v="1"/>
    <x v="29"/>
    <x v="133"/>
    <x v="133"/>
    <n v="333.33333333333331"/>
    <s v="Budget"/>
    <x v="0"/>
    <s v="SERST"/>
    <x v="8"/>
    <s v="COSTI"/>
    <m/>
    <s v="B.7)"/>
    <s v="7) per servizi"/>
    <x v="4"/>
  </r>
  <r>
    <x v="1"/>
    <x v="30"/>
    <x v="133"/>
    <x v="133"/>
    <n v="416.66666666666663"/>
    <s v="Budget"/>
    <x v="0"/>
    <s v="SERST"/>
    <x v="8"/>
    <s v="COSTI"/>
    <m/>
    <s v="B.7)"/>
    <s v="7) per servizi"/>
    <x v="4"/>
  </r>
  <r>
    <x v="1"/>
    <x v="31"/>
    <x v="133"/>
    <x v="133"/>
    <n v="499.99999999999994"/>
    <s v="Budget"/>
    <x v="0"/>
    <s v="SERST"/>
    <x v="8"/>
    <s v="COSTI"/>
    <m/>
    <s v="B.7)"/>
    <s v="7) per servizi"/>
    <x v="4"/>
  </r>
  <r>
    <x v="1"/>
    <x v="32"/>
    <x v="133"/>
    <x v="133"/>
    <n v="583.33333333333326"/>
    <s v="Budget"/>
    <x v="0"/>
    <s v="SERST"/>
    <x v="8"/>
    <s v="COSTI"/>
    <m/>
    <s v="B.7)"/>
    <s v="7) per servizi"/>
    <x v="4"/>
  </r>
  <r>
    <x v="1"/>
    <x v="33"/>
    <x v="133"/>
    <x v="133"/>
    <n v="666.66666666666663"/>
    <s v="Budget"/>
    <x v="0"/>
    <s v="SERST"/>
    <x v="8"/>
    <s v="COSTI"/>
    <m/>
    <s v="B.7)"/>
    <s v="7) per servizi"/>
    <x v="4"/>
  </r>
  <r>
    <x v="1"/>
    <x v="34"/>
    <x v="133"/>
    <x v="133"/>
    <n v="750"/>
    <s v="Budget"/>
    <x v="0"/>
    <s v="SERST"/>
    <x v="8"/>
    <s v="COSTI"/>
    <m/>
    <s v="B.7)"/>
    <s v="7) per servizi"/>
    <x v="4"/>
  </r>
  <r>
    <x v="1"/>
    <x v="35"/>
    <x v="133"/>
    <x v="133"/>
    <n v="833.33333333333337"/>
    <s v="Budget"/>
    <x v="0"/>
    <s v="SERST"/>
    <x v="8"/>
    <s v="COSTI"/>
    <m/>
    <s v="B.7)"/>
    <s v="7) per servizi"/>
    <x v="4"/>
  </r>
  <r>
    <x v="1"/>
    <x v="36"/>
    <x v="133"/>
    <x v="133"/>
    <n v="916.66666666666674"/>
    <s v="Budget"/>
    <x v="0"/>
    <s v="SERST"/>
    <x v="8"/>
    <s v="COSTI"/>
    <m/>
    <s v="B.7)"/>
    <s v="7) per servizi"/>
    <x v="4"/>
  </r>
  <r>
    <x v="1"/>
    <x v="37"/>
    <x v="133"/>
    <x v="133"/>
    <n v="1000.0000000000001"/>
    <s v="Budget"/>
    <x v="0"/>
    <s v="SERST"/>
    <x v="8"/>
    <s v="COSTI"/>
    <m/>
    <s v="B.7)"/>
    <s v="7) per servizi"/>
    <x v="4"/>
  </r>
  <r>
    <x v="1"/>
    <x v="26"/>
    <x v="104"/>
    <x v="104"/>
    <n v="833.33333333333337"/>
    <s v="Budget"/>
    <x v="0"/>
    <s v="COSGS"/>
    <x v="4"/>
    <s v="COSTI"/>
    <m/>
    <s v="B.7)"/>
    <s v="7) per servizi"/>
    <x v="5"/>
  </r>
  <r>
    <x v="1"/>
    <x v="27"/>
    <x v="104"/>
    <x v="104"/>
    <n v="833.33333333333337"/>
    <s v="Budget"/>
    <x v="0"/>
    <s v="COSGS"/>
    <x v="4"/>
    <s v="COSTI"/>
    <m/>
    <s v="B.7)"/>
    <s v="7) per servizi"/>
    <x v="5"/>
  </r>
  <r>
    <x v="1"/>
    <x v="28"/>
    <x v="104"/>
    <x v="104"/>
    <n v="833.33333333333337"/>
    <s v="Budget"/>
    <x v="0"/>
    <s v="COSGS"/>
    <x v="4"/>
    <s v="COSTI"/>
    <m/>
    <s v="B.7)"/>
    <s v="7) per servizi"/>
    <x v="5"/>
  </r>
  <r>
    <x v="1"/>
    <x v="29"/>
    <x v="104"/>
    <x v="104"/>
    <n v="3333.3333333333335"/>
    <s v="Budget"/>
    <x v="0"/>
    <s v="COSGS"/>
    <x v="4"/>
    <s v="COSTI"/>
    <m/>
    <s v="B.7)"/>
    <s v="7) per servizi"/>
    <x v="5"/>
  </r>
  <r>
    <x v="1"/>
    <x v="30"/>
    <x v="104"/>
    <x v="104"/>
    <n v="4166.666666666667"/>
    <s v="Budget"/>
    <x v="0"/>
    <s v="COSGS"/>
    <x v="4"/>
    <s v="COSTI"/>
    <m/>
    <s v="B.7)"/>
    <s v="7) per servizi"/>
    <x v="5"/>
  </r>
  <r>
    <x v="1"/>
    <x v="31"/>
    <x v="104"/>
    <x v="104"/>
    <n v="5000"/>
    <s v="Budget"/>
    <x v="0"/>
    <s v="COSGS"/>
    <x v="4"/>
    <s v="COSTI"/>
    <m/>
    <s v="B.7)"/>
    <s v="7) per servizi"/>
    <x v="5"/>
  </r>
  <r>
    <x v="1"/>
    <x v="32"/>
    <x v="104"/>
    <x v="104"/>
    <n v="5833.333333333333"/>
    <s v="Budget"/>
    <x v="0"/>
    <s v="COSGS"/>
    <x v="4"/>
    <s v="COSTI"/>
    <m/>
    <s v="B.7)"/>
    <s v="7) per servizi"/>
    <x v="5"/>
  </r>
  <r>
    <x v="1"/>
    <x v="33"/>
    <x v="104"/>
    <x v="104"/>
    <n v="6666.6666666666661"/>
    <s v="Budget"/>
    <x v="0"/>
    <s v="COSGS"/>
    <x v="4"/>
    <s v="COSTI"/>
    <m/>
    <s v="B.7)"/>
    <s v="7) per servizi"/>
    <x v="5"/>
  </r>
  <r>
    <x v="1"/>
    <x v="34"/>
    <x v="104"/>
    <x v="104"/>
    <n v="7499.9999999999991"/>
    <s v="Budget"/>
    <x v="0"/>
    <s v="COSGS"/>
    <x v="4"/>
    <s v="COSTI"/>
    <m/>
    <s v="B.7)"/>
    <s v="7) per servizi"/>
    <x v="5"/>
  </r>
  <r>
    <x v="1"/>
    <x v="35"/>
    <x v="104"/>
    <x v="104"/>
    <n v="8333.3333333333321"/>
    <s v="Budget"/>
    <x v="0"/>
    <s v="COSGS"/>
    <x v="4"/>
    <s v="COSTI"/>
    <m/>
    <s v="B.7)"/>
    <s v="7) per servizi"/>
    <x v="5"/>
  </r>
  <r>
    <x v="1"/>
    <x v="36"/>
    <x v="104"/>
    <x v="104"/>
    <n v="9166.6666666666661"/>
    <s v="Budget"/>
    <x v="0"/>
    <s v="COSGS"/>
    <x v="4"/>
    <s v="COSTI"/>
    <m/>
    <s v="B.7)"/>
    <s v="7) per servizi"/>
    <x v="5"/>
  </r>
  <r>
    <x v="1"/>
    <x v="37"/>
    <x v="104"/>
    <x v="104"/>
    <n v="10000"/>
    <s v="Budget"/>
    <x v="0"/>
    <s v="COSGS"/>
    <x v="4"/>
    <s v="COSTI"/>
    <m/>
    <s v="B.7)"/>
    <s v="7) per servizi"/>
    <x v="5"/>
  </r>
  <r>
    <x v="1"/>
    <x v="26"/>
    <x v="119"/>
    <x v="119"/>
    <n v="1158.3333333333333"/>
    <s v="Budget"/>
    <x v="0"/>
    <s v="SERST"/>
    <x v="8"/>
    <s v="COSTI"/>
    <m/>
    <s v="B.7)"/>
    <s v="7) per servizi"/>
    <x v="2"/>
  </r>
  <r>
    <x v="1"/>
    <x v="27"/>
    <x v="119"/>
    <x v="119"/>
    <n v="1158.3333333333333"/>
    <s v="Budget"/>
    <x v="0"/>
    <s v="SERST"/>
    <x v="8"/>
    <s v="COSTI"/>
    <m/>
    <s v="B.7)"/>
    <s v="7) per servizi"/>
    <x v="2"/>
  </r>
  <r>
    <x v="1"/>
    <x v="28"/>
    <x v="119"/>
    <x v="119"/>
    <n v="1158.3333333333333"/>
    <s v="Budget"/>
    <x v="0"/>
    <s v="SERST"/>
    <x v="8"/>
    <s v="COSTI"/>
    <m/>
    <s v="B.7)"/>
    <s v="7) per servizi"/>
    <x v="2"/>
  </r>
  <r>
    <x v="1"/>
    <x v="29"/>
    <x v="119"/>
    <x v="119"/>
    <n v="4633.333333333333"/>
    <s v="Budget"/>
    <x v="0"/>
    <s v="SERST"/>
    <x v="8"/>
    <s v="COSTI"/>
    <m/>
    <s v="B.7)"/>
    <s v="7) per servizi"/>
    <x v="2"/>
  </r>
  <r>
    <x v="1"/>
    <x v="30"/>
    <x v="119"/>
    <x v="119"/>
    <n v="5791.6666666666661"/>
    <s v="Budget"/>
    <x v="0"/>
    <s v="SERST"/>
    <x v="8"/>
    <s v="COSTI"/>
    <m/>
    <s v="B.7)"/>
    <s v="7) per servizi"/>
    <x v="2"/>
  </r>
  <r>
    <x v="1"/>
    <x v="31"/>
    <x v="119"/>
    <x v="119"/>
    <n v="6949.9999999999991"/>
    <s v="Budget"/>
    <x v="0"/>
    <s v="SERST"/>
    <x v="8"/>
    <s v="COSTI"/>
    <m/>
    <s v="B.7)"/>
    <s v="7) per servizi"/>
    <x v="2"/>
  </r>
  <r>
    <x v="1"/>
    <x v="32"/>
    <x v="119"/>
    <x v="119"/>
    <n v="8108.3333333333321"/>
    <s v="Budget"/>
    <x v="0"/>
    <s v="SERST"/>
    <x v="8"/>
    <s v="COSTI"/>
    <m/>
    <s v="B.7)"/>
    <s v="7) per servizi"/>
    <x v="2"/>
  </r>
  <r>
    <x v="1"/>
    <x v="33"/>
    <x v="119"/>
    <x v="119"/>
    <n v="9266.6666666666661"/>
    <s v="Budget"/>
    <x v="0"/>
    <s v="SERST"/>
    <x v="8"/>
    <s v="COSTI"/>
    <m/>
    <s v="B.7)"/>
    <s v="7) per servizi"/>
    <x v="2"/>
  </r>
  <r>
    <x v="1"/>
    <x v="34"/>
    <x v="119"/>
    <x v="119"/>
    <n v="10425"/>
    <s v="Budget"/>
    <x v="0"/>
    <s v="SERST"/>
    <x v="8"/>
    <s v="COSTI"/>
    <m/>
    <s v="B.7)"/>
    <s v="7) per servizi"/>
    <x v="2"/>
  </r>
  <r>
    <x v="1"/>
    <x v="35"/>
    <x v="119"/>
    <x v="119"/>
    <n v="11583.333333333334"/>
    <s v="Budget"/>
    <x v="0"/>
    <s v="SERST"/>
    <x v="8"/>
    <s v="COSTI"/>
    <m/>
    <s v="B.7)"/>
    <s v="7) per servizi"/>
    <x v="2"/>
  </r>
  <r>
    <x v="1"/>
    <x v="36"/>
    <x v="119"/>
    <x v="119"/>
    <n v="12741.666666666668"/>
    <s v="Budget"/>
    <x v="0"/>
    <s v="SERST"/>
    <x v="8"/>
    <s v="COSTI"/>
    <m/>
    <s v="B.7)"/>
    <s v="7) per servizi"/>
    <x v="2"/>
  </r>
  <r>
    <x v="1"/>
    <x v="37"/>
    <x v="119"/>
    <x v="119"/>
    <n v="13900.000000000002"/>
    <s v="Budget"/>
    <x v="0"/>
    <s v="SERST"/>
    <x v="8"/>
    <s v="COSTI"/>
    <m/>
    <s v="B.7)"/>
    <s v="7) per servizi"/>
    <x v="2"/>
  </r>
  <r>
    <x v="1"/>
    <x v="26"/>
    <x v="116"/>
    <x v="116"/>
    <n v="250"/>
    <s v="Budget"/>
    <x v="0"/>
    <s v="SERST"/>
    <x v="8"/>
    <s v="COSTI"/>
    <m/>
    <s v="B.7)"/>
    <s v="7) per servizi"/>
    <x v="2"/>
  </r>
  <r>
    <x v="1"/>
    <x v="27"/>
    <x v="116"/>
    <x v="116"/>
    <n v="250"/>
    <s v="Budget"/>
    <x v="0"/>
    <s v="SERST"/>
    <x v="8"/>
    <s v="COSTI"/>
    <m/>
    <s v="B.7)"/>
    <s v="7) per servizi"/>
    <x v="2"/>
  </r>
  <r>
    <x v="1"/>
    <x v="28"/>
    <x v="116"/>
    <x v="116"/>
    <n v="250"/>
    <s v="Budget"/>
    <x v="0"/>
    <s v="SERST"/>
    <x v="8"/>
    <s v="COSTI"/>
    <m/>
    <s v="B.7)"/>
    <s v="7) per servizi"/>
    <x v="2"/>
  </r>
  <r>
    <x v="1"/>
    <x v="29"/>
    <x v="116"/>
    <x v="116"/>
    <n v="1000"/>
    <s v="Budget"/>
    <x v="0"/>
    <s v="SERST"/>
    <x v="8"/>
    <s v="COSTI"/>
    <m/>
    <s v="B.7)"/>
    <s v="7) per servizi"/>
    <x v="2"/>
  </r>
  <r>
    <x v="1"/>
    <x v="30"/>
    <x v="116"/>
    <x v="116"/>
    <n v="1250"/>
    <s v="Budget"/>
    <x v="0"/>
    <s v="SERST"/>
    <x v="8"/>
    <s v="COSTI"/>
    <m/>
    <s v="B.7)"/>
    <s v="7) per servizi"/>
    <x v="2"/>
  </r>
  <r>
    <x v="1"/>
    <x v="31"/>
    <x v="116"/>
    <x v="116"/>
    <n v="1500"/>
    <s v="Budget"/>
    <x v="0"/>
    <s v="SERST"/>
    <x v="8"/>
    <s v="COSTI"/>
    <m/>
    <s v="B.7)"/>
    <s v="7) per servizi"/>
    <x v="2"/>
  </r>
  <r>
    <x v="1"/>
    <x v="32"/>
    <x v="116"/>
    <x v="116"/>
    <n v="1750"/>
    <s v="Budget"/>
    <x v="0"/>
    <s v="SERST"/>
    <x v="8"/>
    <s v="COSTI"/>
    <m/>
    <s v="B.7)"/>
    <s v="7) per servizi"/>
    <x v="2"/>
  </r>
  <r>
    <x v="1"/>
    <x v="33"/>
    <x v="116"/>
    <x v="116"/>
    <n v="2000"/>
    <s v="Budget"/>
    <x v="0"/>
    <s v="SERST"/>
    <x v="8"/>
    <s v="COSTI"/>
    <m/>
    <s v="B.7)"/>
    <s v="7) per servizi"/>
    <x v="2"/>
  </r>
  <r>
    <x v="1"/>
    <x v="34"/>
    <x v="116"/>
    <x v="116"/>
    <n v="2250"/>
    <s v="Budget"/>
    <x v="0"/>
    <s v="SERST"/>
    <x v="8"/>
    <s v="COSTI"/>
    <m/>
    <s v="B.7)"/>
    <s v="7) per servizi"/>
    <x v="2"/>
  </r>
  <r>
    <x v="1"/>
    <x v="35"/>
    <x v="116"/>
    <x v="116"/>
    <n v="2500"/>
    <s v="Budget"/>
    <x v="0"/>
    <s v="SERST"/>
    <x v="8"/>
    <s v="COSTI"/>
    <m/>
    <s v="B.7)"/>
    <s v="7) per servizi"/>
    <x v="2"/>
  </r>
  <r>
    <x v="1"/>
    <x v="36"/>
    <x v="116"/>
    <x v="116"/>
    <n v="2750"/>
    <s v="Budget"/>
    <x v="0"/>
    <s v="SERST"/>
    <x v="8"/>
    <s v="COSTI"/>
    <m/>
    <s v="B.7)"/>
    <s v="7) per servizi"/>
    <x v="2"/>
  </r>
  <r>
    <x v="1"/>
    <x v="37"/>
    <x v="116"/>
    <x v="116"/>
    <n v="3000"/>
    <s v="Budget"/>
    <x v="0"/>
    <s v="SERST"/>
    <x v="8"/>
    <s v="COSTI"/>
    <m/>
    <s v="B.7)"/>
    <s v="7) per servizi"/>
    <x v="2"/>
  </r>
  <r>
    <x v="1"/>
    <x v="26"/>
    <x v="129"/>
    <x v="129"/>
    <n v="0"/>
    <s v="Budget"/>
    <x v="0"/>
    <s v="COSGS"/>
    <x v="4"/>
    <s v="COSTI"/>
    <m/>
    <s v="B.7)"/>
    <s v="7) per servizi"/>
    <x v="2"/>
  </r>
  <r>
    <x v="1"/>
    <x v="27"/>
    <x v="129"/>
    <x v="129"/>
    <n v="0"/>
    <s v="Budget"/>
    <x v="0"/>
    <s v="COSGS"/>
    <x v="4"/>
    <s v="COSTI"/>
    <m/>
    <s v="B.7)"/>
    <s v="7) per servizi"/>
    <x v="2"/>
  </r>
  <r>
    <x v="1"/>
    <x v="28"/>
    <x v="129"/>
    <x v="129"/>
    <n v="0"/>
    <s v="Budget"/>
    <x v="0"/>
    <s v="COSGS"/>
    <x v="4"/>
    <s v="COSTI"/>
    <m/>
    <s v="B.7)"/>
    <s v="7) per servizi"/>
    <x v="2"/>
  </r>
  <r>
    <x v="1"/>
    <x v="29"/>
    <x v="129"/>
    <x v="129"/>
    <n v="0"/>
    <s v="Budget"/>
    <x v="0"/>
    <s v="COSGS"/>
    <x v="4"/>
    <s v="COSTI"/>
    <m/>
    <s v="B.7)"/>
    <s v="7) per servizi"/>
    <x v="2"/>
  </r>
  <r>
    <x v="1"/>
    <x v="30"/>
    <x v="129"/>
    <x v="129"/>
    <n v="0"/>
    <s v="Budget"/>
    <x v="0"/>
    <s v="COSGS"/>
    <x v="4"/>
    <s v="COSTI"/>
    <m/>
    <s v="B.7)"/>
    <s v="7) per servizi"/>
    <x v="2"/>
  </r>
  <r>
    <x v="1"/>
    <x v="31"/>
    <x v="129"/>
    <x v="129"/>
    <n v="0"/>
    <s v="Budget"/>
    <x v="0"/>
    <s v="COSGS"/>
    <x v="4"/>
    <s v="COSTI"/>
    <m/>
    <s v="B.7)"/>
    <s v="7) per servizi"/>
    <x v="2"/>
  </r>
  <r>
    <x v="1"/>
    <x v="32"/>
    <x v="129"/>
    <x v="129"/>
    <n v="0"/>
    <s v="Budget"/>
    <x v="0"/>
    <s v="COSGS"/>
    <x v="4"/>
    <s v="COSTI"/>
    <m/>
    <s v="B.7)"/>
    <s v="7) per servizi"/>
    <x v="2"/>
  </r>
  <r>
    <x v="1"/>
    <x v="33"/>
    <x v="129"/>
    <x v="129"/>
    <n v="0"/>
    <s v="Budget"/>
    <x v="0"/>
    <s v="COSGS"/>
    <x v="4"/>
    <s v="COSTI"/>
    <m/>
    <s v="B.7)"/>
    <s v="7) per servizi"/>
    <x v="2"/>
  </r>
  <r>
    <x v="1"/>
    <x v="34"/>
    <x v="129"/>
    <x v="129"/>
    <n v="0"/>
    <s v="Budget"/>
    <x v="0"/>
    <s v="COSGS"/>
    <x v="4"/>
    <s v="COSTI"/>
    <m/>
    <s v="B.7)"/>
    <s v="7) per servizi"/>
    <x v="2"/>
  </r>
  <r>
    <x v="1"/>
    <x v="35"/>
    <x v="129"/>
    <x v="129"/>
    <n v="0"/>
    <s v="Budget"/>
    <x v="0"/>
    <s v="COSGS"/>
    <x v="4"/>
    <s v="COSTI"/>
    <m/>
    <s v="B.7)"/>
    <s v="7) per servizi"/>
    <x v="2"/>
  </r>
  <r>
    <x v="1"/>
    <x v="36"/>
    <x v="129"/>
    <x v="129"/>
    <n v="0"/>
    <s v="Budget"/>
    <x v="0"/>
    <s v="COSGS"/>
    <x v="4"/>
    <s v="COSTI"/>
    <m/>
    <s v="B.7)"/>
    <s v="7) per servizi"/>
    <x v="2"/>
  </r>
  <r>
    <x v="1"/>
    <x v="37"/>
    <x v="129"/>
    <x v="129"/>
    <n v="0"/>
    <s v="Budget"/>
    <x v="0"/>
    <s v="COSGS"/>
    <x v="4"/>
    <s v="COSTI"/>
    <m/>
    <s v="B.7)"/>
    <s v="7) per servizi"/>
    <x v="2"/>
  </r>
  <r>
    <x v="1"/>
    <x v="26"/>
    <x v="99"/>
    <x v="99"/>
    <n v="291.66666666666669"/>
    <s v="Budget"/>
    <x v="0"/>
    <s v="SERST"/>
    <x v="8"/>
    <s v="COSTI"/>
    <m/>
    <s v="B.7)"/>
    <s v="7) per servizi"/>
    <x v="6"/>
  </r>
  <r>
    <x v="1"/>
    <x v="27"/>
    <x v="99"/>
    <x v="99"/>
    <n v="291.66666666666669"/>
    <s v="Budget"/>
    <x v="0"/>
    <s v="SERST"/>
    <x v="8"/>
    <s v="COSTI"/>
    <m/>
    <s v="B.7)"/>
    <s v="7) per servizi"/>
    <x v="6"/>
  </r>
  <r>
    <x v="1"/>
    <x v="28"/>
    <x v="99"/>
    <x v="99"/>
    <n v="291.66666666666669"/>
    <s v="Budget"/>
    <x v="0"/>
    <s v="SERST"/>
    <x v="8"/>
    <s v="COSTI"/>
    <m/>
    <s v="B.7)"/>
    <s v="7) per servizi"/>
    <x v="6"/>
  </r>
  <r>
    <x v="1"/>
    <x v="29"/>
    <x v="99"/>
    <x v="99"/>
    <n v="1166.6666666666667"/>
    <s v="Budget"/>
    <x v="0"/>
    <s v="SERST"/>
    <x v="8"/>
    <s v="COSTI"/>
    <m/>
    <s v="B.7)"/>
    <s v="7) per servizi"/>
    <x v="6"/>
  </r>
  <r>
    <x v="1"/>
    <x v="30"/>
    <x v="99"/>
    <x v="99"/>
    <n v="1458.3333333333335"/>
    <s v="Budget"/>
    <x v="0"/>
    <s v="SERST"/>
    <x v="8"/>
    <s v="COSTI"/>
    <m/>
    <s v="B.7)"/>
    <s v="7) per servizi"/>
    <x v="6"/>
  </r>
  <r>
    <x v="1"/>
    <x v="31"/>
    <x v="99"/>
    <x v="99"/>
    <n v="1750.0000000000002"/>
    <s v="Budget"/>
    <x v="0"/>
    <s v="SERST"/>
    <x v="8"/>
    <s v="COSTI"/>
    <m/>
    <s v="B.7)"/>
    <s v="7) per servizi"/>
    <x v="6"/>
  </r>
  <r>
    <x v="1"/>
    <x v="32"/>
    <x v="99"/>
    <x v="99"/>
    <n v="2041.666666666667"/>
    <s v="Budget"/>
    <x v="0"/>
    <s v="SERST"/>
    <x v="8"/>
    <s v="COSTI"/>
    <m/>
    <s v="B.7)"/>
    <s v="7) per servizi"/>
    <x v="6"/>
  </r>
  <r>
    <x v="1"/>
    <x v="33"/>
    <x v="99"/>
    <x v="99"/>
    <n v="2333.3333333333335"/>
    <s v="Budget"/>
    <x v="0"/>
    <s v="SERST"/>
    <x v="8"/>
    <s v="COSTI"/>
    <m/>
    <s v="B.7)"/>
    <s v="7) per servizi"/>
    <x v="6"/>
  </r>
  <r>
    <x v="1"/>
    <x v="34"/>
    <x v="99"/>
    <x v="99"/>
    <n v="2625"/>
    <s v="Budget"/>
    <x v="0"/>
    <s v="SERST"/>
    <x v="8"/>
    <s v="COSTI"/>
    <m/>
    <s v="B.7)"/>
    <s v="7) per servizi"/>
    <x v="6"/>
  </r>
  <r>
    <x v="1"/>
    <x v="35"/>
    <x v="99"/>
    <x v="99"/>
    <n v="2916.6666666666665"/>
    <s v="Budget"/>
    <x v="0"/>
    <s v="SERST"/>
    <x v="8"/>
    <s v="COSTI"/>
    <m/>
    <s v="B.7)"/>
    <s v="7) per servizi"/>
    <x v="6"/>
  </r>
  <r>
    <x v="1"/>
    <x v="36"/>
    <x v="99"/>
    <x v="99"/>
    <n v="3208.333333333333"/>
    <s v="Budget"/>
    <x v="0"/>
    <s v="SERST"/>
    <x v="8"/>
    <s v="COSTI"/>
    <m/>
    <s v="B.7)"/>
    <s v="7) per servizi"/>
    <x v="6"/>
  </r>
  <r>
    <x v="1"/>
    <x v="37"/>
    <x v="99"/>
    <x v="99"/>
    <n v="3499.9999999999995"/>
    <s v="Budget"/>
    <x v="0"/>
    <s v="SERST"/>
    <x v="8"/>
    <s v="COSTI"/>
    <m/>
    <s v="B.7)"/>
    <s v="7) per servizi"/>
    <x v="6"/>
  </r>
  <r>
    <x v="1"/>
    <x v="26"/>
    <x v="348"/>
    <x v="347"/>
    <n v="583.33333333333337"/>
    <s v="Budget"/>
    <x v="0"/>
    <s v="SERST"/>
    <x v="8"/>
    <s v="COSTI"/>
    <m/>
    <s v="B.7)"/>
    <s v="7) per servizi"/>
    <x v="6"/>
  </r>
  <r>
    <x v="1"/>
    <x v="27"/>
    <x v="348"/>
    <x v="347"/>
    <n v="583.33333333333337"/>
    <s v="Budget"/>
    <x v="0"/>
    <s v="SERST"/>
    <x v="8"/>
    <s v="COSTI"/>
    <m/>
    <s v="B.7)"/>
    <s v="7) per servizi"/>
    <x v="6"/>
  </r>
  <r>
    <x v="1"/>
    <x v="28"/>
    <x v="348"/>
    <x v="347"/>
    <n v="583.33333333333337"/>
    <s v="Budget"/>
    <x v="0"/>
    <s v="SERST"/>
    <x v="8"/>
    <s v="COSTI"/>
    <m/>
    <s v="B.7)"/>
    <s v="7) per servizi"/>
    <x v="6"/>
  </r>
  <r>
    <x v="1"/>
    <x v="29"/>
    <x v="348"/>
    <x v="347"/>
    <n v="2333.3333333333335"/>
    <s v="Budget"/>
    <x v="0"/>
    <s v="SERST"/>
    <x v="8"/>
    <s v="COSTI"/>
    <m/>
    <s v="B.7)"/>
    <s v="7) per servizi"/>
    <x v="6"/>
  </r>
  <r>
    <x v="1"/>
    <x v="30"/>
    <x v="348"/>
    <x v="347"/>
    <n v="2916.666666666667"/>
    <s v="Budget"/>
    <x v="0"/>
    <s v="SERST"/>
    <x v="8"/>
    <s v="COSTI"/>
    <m/>
    <s v="B.7)"/>
    <s v="7) per servizi"/>
    <x v="6"/>
  </r>
  <r>
    <x v="1"/>
    <x v="31"/>
    <x v="348"/>
    <x v="347"/>
    <n v="3500.0000000000005"/>
    <s v="Budget"/>
    <x v="0"/>
    <s v="SERST"/>
    <x v="8"/>
    <s v="COSTI"/>
    <m/>
    <s v="B.7)"/>
    <s v="7) per servizi"/>
    <x v="6"/>
  </r>
  <r>
    <x v="1"/>
    <x v="32"/>
    <x v="348"/>
    <x v="347"/>
    <n v="4083.3333333333339"/>
    <s v="Budget"/>
    <x v="0"/>
    <s v="SERST"/>
    <x v="8"/>
    <s v="COSTI"/>
    <m/>
    <s v="B.7)"/>
    <s v="7) per servizi"/>
    <x v="6"/>
  </r>
  <r>
    <x v="1"/>
    <x v="33"/>
    <x v="348"/>
    <x v="347"/>
    <n v="4666.666666666667"/>
    <s v="Budget"/>
    <x v="0"/>
    <s v="SERST"/>
    <x v="8"/>
    <s v="COSTI"/>
    <m/>
    <s v="B.7)"/>
    <s v="7) per servizi"/>
    <x v="6"/>
  </r>
  <r>
    <x v="1"/>
    <x v="34"/>
    <x v="348"/>
    <x v="347"/>
    <n v="5250"/>
    <s v="Budget"/>
    <x v="0"/>
    <s v="SERST"/>
    <x v="8"/>
    <s v="COSTI"/>
    <m/>
    <s v="B.7)"/>
    <s v="7) per servizi"/>
    <x v="6"/>
  </r>
  <r>
    <x v="1"/>
    <x v="35"/>
    <x v="348"/>
    <x v="347"/>
    <n v="5833.333333333333"/>
    <s v="Budget"/>
    <x v="0"/>
    <s v="SERST"/>
    <x v="8"/>
    <s v="COSTI"/>
    <m/>
    <s v="B.7)"/>
    <s v="7) per servizi"/>
    <x v="6"/>
  </r>
  <r>
    <x v="1"/>
    <x v="36"/>
    <x v="348"/>
    <x v="347"/>
    <n v="6416.6666666666661"/>
    <s v="Budget"/>
    <x v="0"/>
    <s v="SERST"/>
    <x v="8"/>
    <s v="COSTI"/>
    <m/>
    <s v="B.7)"/>
    <s v="7) per servizi"/>
    <x v="6"/>
  </r>
  <r>
    <x v="1"/>
    <x v="37"/>
    <x v="348"/>
    <x v="347"/>
    <n v="6999.9999999999991"/>
    <s v="Budget"/>
    <x v="0"/>
    <s v="SERST"/>
    <x v="8"/>
    <s v="COSTI"/>
    <m/>
    <s v="B.7)"/>
    <s v="7) per servizi"/>
    <x v="6"/>
  </r>
  <r>
    <x v="1"/>
    <x v="26"/>
    <x v="50"/>
    <x v="50"/>
    <n v="510.75"/>
    <s v="Budget"/>
    <x v="0"/>
    <s v="SERST"/>
    <x v="8"/>
    <s v="COSTI"/>
    <m/>
    <s v="B.7)"/>
    <s v="7) per servizi"/>
    <x v="2"/>
  </r>
  <r>
    <x v="1"/>
    <x v="27"/>
    <x v="50"/>
    <x v="50"/>
    <n v="510.75"/>
    <s v="Budget"/>
    <x v="0"/>
    <s v="SERST"/>
    <x v="8"/>
    <s v="COSTI"/>
    <m/>
    <s v="B.7)"/>
    <s v="7) per servizi"/>
    <x v="2"/>
  </r>
  <r>
    <x v="1"/>
    <x v="28"/>
    <x v="50"/>
    <x v="50"/>
    <n v="510.75"/>
    <s v="Budget"/>
    <x v="0"/>
    <s v="SERST"/>
    <x v="8"/>
    <s v="COSTI"/>
    <m/>
    <s v="B.7)"/>
    <s v="7) per servizi"/>
    <x v="2"/>
  </r>
  <r>
    <x v="1"/>
    <x v="29"/>
    <x v="50"/>
    <x v="50"/>
    <n v="2043"/>
    <s v="Budget"/>
    <x v="0"/>
    <s v="SERST"/>
    <x v="8"/>
    <s v="COSTI"/>
    <m/>
    <s v="B.7)"/>
    <s v="7) per servizi"/>
    <x v="2"/>
  </r>
  <r>
    <x v="1"/>
    <x v="30"/>
    <x v="50"/>
    <x v="50"/>
    <n v="2553.75"/>
    <s v="Budget"/>
    <x v="0"/>
    <s v="SERST"/>
    <x v="8"/>
    <s v="COSTI"/>
    <m/>
    <s v="B.7)"/>
    <s v="7) per servizi"/>
    <x v="2"/>
  </r>
  <r>
    <x v="1"/>
    <x v="31"/>
    <x v="50"/>
    <x v="50"/>
    <n v="3064.5"/>
    <s v="Budget"/>
    <x v="0"/>
    <s v="SERST"/>
    <x v="8"/>
    <s v="COSTI"/>
    <m/>
    <s v="B.7)"/>
    <s v="7) per servizi"/>
    <x v="2"/>
  </r>
  <r>
    <x v="1"/>
    <x v="32"/>
    <x v="50"/>
    <x v="50"/>
    <n v="3575.25"/>
    <s v="Budget"/>
    <x v="0"/>
    <s v="SERST"/>
    <x v="8"/>
    <s v="COSTI"/>
    <m/>
    <s v="B.7)"/>
    <s v="7) per servizi"/>
    <x v="2"/>
  </r>
  <r>
    <x v="1"/>
    <x v="33"/>
    <x v="50"/>
    <x v="50"/>
    <n v="4086"/>
    <s v="Budget"/>
    <x v="0"/>
    <s v="SERST"/>
    <x v="8"/>
    <s v="COSTI"/>
    <m/>
    <s v="B.7)"/>
    <s v="7) per servizi"/>
    <x v="2"/>
  </r>
  <r>
    <x v="1"/>
    <x v="34"/>
    <x v="50"/>
    <x v="50"/>
    <n v="4596.75"/>
    <s v="Budget"/>
    <x v="0"/>
    <s v="SERST"/>
    <x v="8"/>
    <s v="COSTI"/>
    <m/>
    <s v="B.7)"/>
    <s v="7) per servizi"/>
    <x v="2"/>
  </r>
  <r>
    <x v="1"/>
    <x v="35"/>
    <x v="50"/>
    <x v="50"/>
    <n v="5107.5"/>
    <s v="Budget"/>
    <x v="0"/>
    <s v="SERST"/>
    <x v="8"/>
    <s v="COSTI"/>
    <m/>
    <s v="B.7)"/>
    <s v="7) per servizi"/>
    <x v="2"/>
  </r>
  <r>
    <x v="1"/>
    <x v="36"/>
    <x v="50"/>
    <x v="50"/>
    <n v="5618.25"/>
    <s v="Budget"/>
    <x v="0"/>
    <s v="SERST"/>
    <x v="8"/>
    <s v="COSTI"/>
    <m/>
    <s v="B.7)"/>
    <s v="7) per servizi"/>
    <x v="2"/>
  </r>
  <r>
    <x v="1"/>
    <x v="37"/>
    <x v="50"/>
    <x v="50"/>
    <n v="6129"/>
    <s v="Budget"/>
    <x v="0"/>
    <s v="SERST"/>
    <x v="8"/>
    <s v="COSTI"/>
    <m/>
    <s v="B.7)"/>
    <s v="7) per servizi"/>
    <x v="2"/>
  </r>
  <r>
    <x v="1"/>
    <x v="26"/>
    <x v="52"/>
    <x v="52"/>
    <n v="415.41666666666669"/>
    <s v="Budget"/>
    <x v="0"/>
    <s v="SERST"/>
    <x v="8"/>
    <s v="COSTI"/>
    <m/>
    <s v="B.7)"/>
    <s v="7) per servizi"/>
    <x v="2"/>
  </r>
  <r>
    <x v="1"/>
    <x v="27"/>
    <x v="52"/>
    <x v="52"/>
    <n v="415.41666666666669"/>
    <s v="Budget"/>
    <x v="0"/>
    <s v="SERST"/>
    <x v="8"/>
    <s v="COSTI"/>
    <m/>
    <s v="B.7)"/>
    <s v="7) per servizi"/>
    <x v="2"/>
  </r>
  <r>
    <x v="1"/>
    <x v="28"/>
    <x v="52"/>
    <x v="52"/>
    <n v="415.41666666666669"/>
    <s v="Budget"/>
    <x v="0"/>
    <s v="SERST"/>
    <x v="8"/>
    <s v="COSTI"/>
    <m/>
    <s v="B.7)"/>
    <s v="7) per servizi"/>
    <x v="2"/>
  </r>
  <r>
    <x v="1"/>
    <x v="29"/>
    <x v="52"/>
    <x v="52"/>
    <n v="1661.6666666666667"/>
    <s v="Budget"/>
    <x v="0"/>
    <s v="SERST"/>
    <x v="8"/>
    <s v="COSTI"/>
    <m/>
    <s v="B.7)"/>
    <s v="7) per servizi"/>
    <x v="2"/>
  </r>
  <r>
    <x v="1"/>
    <x v="30"/>
    <x v="52"/>
    <x v="52"/>
    <n v="2077.0833333333335"/>
    <s v="Budget"/>
    <x v="0"/>
    <s v="SERST"/>
    <x v="8"/>
    <s v="COSTI"/>
    <m/>
    <s v="B.7)"/>
    <s v="7) per servizi"/>
    <x v="2"/>
  </r>
  <r>
    <x v="1"/>
    <x v="31"/>
    <x v="52"/>
    <x v="52"/>
    <n v="2492.5"/>
    <s v="Budget"/>
    <x v="0"/>
    <s v="SERST"/>
    <x v="8"/>
    <s v="COSTI"/>
    <m/>
    <s v="B.7)"/>
    <s v="7) per servizi"/>
    <x v="2"/>
  </r>
  <r>
    <x v="1"/>
    <x v="32"/>
    <x v="52"/>
    <x v="52"/>
    <n v="2907.9166666666665"/>
    <s v="Budget"/>
    <x v="0"/>
    <s v="SERST"/>
    <x v="8"/>
    <s v="COSTI"/>
    <m/>
    <s v="B.7)"/>
    <s v="7) per servizi"/>
    <x v="2"/>
  </r>
  <r>
    <x v="1"/>
    <x v="33"/>
    <x v="52"/>
    <x v="52"/>
    <n v="3323.333333333333"/>
    <s v="Budget"/>
    <x v="0"/>
    <s v="SERST"/>
    <x v="8"/>
    <s v="COSTI"/>
    <m/>
    <s v="B.7)"/>
    <s v="7) per servizi"/>
    <x v="2"/>
  </r>
  <r>
    <x v="1"/>
    <x v="34"/>
    <x v="52"/>
    <x v="52"/>
    <n v="3738.7499999999995"/>
    <s v="Budget"/>
    <x v="0"/>
    <s v="SERST"/>
    <x v="8"/>
    <s v="COSTI"/>
    <m/>
    <s v="B.7)"/>
    <s v="7) per servizi"/>
    <x v="2"/>
  </r>
  <r>
    <x v="1"/>
    <x v="35"/>
    <x v="52"/>
    <x v="52"/>
    <n v="4154.1666666666661"/>
    <s v="Budget"/>
    <x v="0"/>
    <s v="SERST"/>
    <x v="8"/>
    <s v="COSTI"/>
    <m/>
    <s v="B.7)"/>
    <s v="7) per servizi"/>
    <x v="2"/>
  </r>
  <r>
    <x v="1"/>
    <x v="36"/>
    <x v="52"/>
    <x v="52"/>
    <n v="4569.583333333333"/>
    <s v="Budget"/>
    <x v="0"/>
    <s v="SERST"/>
    <x v="8"/>
    <s v="COSTI"/>
    <m/>
    <s v="B.7)"/>
    <s v="7) per servizi"/>
    <x v="2"/>
  </r>
  <r>
    <x v="1"/>
    <x v="37"/>
    <x v="52"/>
    <x v="52"/>
    <n v="4985"/>
    <s v="Budget"/>
    <x v="0"/>
    <s v="SERST"/>
    <x v="8"/>
    <s v="COSTI"/>
    <m/>
    <s v="B.7)"/>
    <s v="7) per servizi"/>
    <x v="2"/>
  </r>
  <r>
    <x v="1"/>
    <x v="26"/>
    <x v="103"/>
    <x v="103"/>
    <n v="666.66666666666663"/>
    <s v="Budget"/>
    <x v="0"/>
    <s v="COSGS"/>
    <x v="4"/>
    <s v="COSTI"/>
    <m/>
    <s v="B.7)"/>
    <s v="7) per servizi"/>
    <x v="2"/>
  </r>
  <r>
    <x v="1"/>
    <x v="27"/>
    <x v="103"/>
    <x v="103"/>
    <n v="666.66666666666663"/>
    <s v="Budget"/>
    <x v="0"/>
    <s v="COSGS"/>
    <x v="4"/>
    <s v="COSTI"/>
    <m/>
    <s v="B.7)"/>
    <s v="7) per servizi"/>
    <x v="2"/>
  </r>
  <r>
    <x v="1"/>
    <x v="28"/>
    <x v="103"/>
    <x v="103"/>
    <n v="666.66666666666663"/>
    <s v="Budget"/>
    <x v="0"/>
    <s v="COSGS"/>
    <x v="4"/>
    <s v="COSTI"/>
    <m/>
    <s v="B.7)"/>
    <s v="7) per servizi"/>
    <x v="2"/>
  </r>
  <r>
    <x v="1"/>
    <x v="29"/>
    <x v="103"/>
    <x v="103"/>
    <n v="2666.6666666666665"/>
    <s v="Budget"/>
    <x v="0"/>
    <s v="COSGS"/>
    <x v="4"/>
    <s v="COSTI"/>
    <m/>
    <s v="B.7)"/>
    <s v="7) per servizi"/>
    <x v="2"/>
  </r>
  <r>
    <x v="1"/>
    <x v="30"/>
    <x v="103"/>
    <x v="103"/>
    <n v="3333.333333333333"/>
    <s v="Budget"/>
    <x v="0"/>
    <s v="COSGS"/>
    <x v="4"/>
    <s v="COSTI"/>
    <m/>
    <s v="B.7)"/>
    <s v="7) per servizi"/>
    <x v="2"/>
  </r>
  <r>
    <x v="1"/>
    <x v="31"/>
    <x v="103"/>
    <x v="103"/>
    <n v="3999.9999999999995"/>
    <s v="Budget"/>
    <x v="0"/>
    <s v="COSGS"/>
    <x v="4"/>
    <s v="COSTI"/>
    <m/>
    <s v="B.7)"/>
    <s v="7) per servizi"/>
    <x v="2"/>
  </r>
  <r>
    <x v="1"/>
    <x v="32"/>
    <x v="103"/>
    <x v="103"/>
    <n v="4666.6666666666661"/>
    <s v="Budget"/>
    <x v="0"/>
    <s v="COSGS"/>
    <x v="4"/>
    <s v="COSTI"/>
    <m/>
    <s v="B.7)"/>
    <s v="7) per servizi"/>
    <x v="2"/>
  </r>
  <r>
    <x v="1"/>
    <x v="33"/>
    <x v="103"/>
    <x v="103"/>
    <n v="5333.333333333333"/>
    <s v="Budget"/>
    <x v="0"/>
    <s v="COSGS"/>
    <x v="4"/>
    <s v="COSTI"/>
    <m/>
    <s v="B.7)"/>
    <s v="7) per servizi"/>
    <x v="2"/>
  </r>
  <r>
    <x v="1"/>
    <x v="34"/>
    <x v="103"/>
    <x v="103"/>
    <n v="6000"/>
    <s v="Budget"/>
    <x v="0"/>
    <s v="COSGS"/>
    <x v="4"/>
    <s v="COSTI"/>
    <m/>
    <s v="B.7)"/>
    <s v="7) per servizi"/>
    <x v="2"/>
  </r>
  <r>
    <x v="1"/>
    <x v="35"/>
    <x v="103"/>
    <x v="103"/>
    <n v="6666.666666666667"/>
    <s v="Budget"/>
    <x v="0"/>
    <s v="COSGS"/>
    <x v="4"/>
    <s v="COSTI"/>
    <m/>
    <s v="B.7)"/>
    <s v="7) per servizi"/>
    <x v="2"/>
  </r>
  <r>
    <x v="1"/>
    <x v="36"/>
    <x v="103"/>
    <x v="103"/>
    <n v="7333.3333333333339"/>
    <s v="Budget"/>
    <x v="0"/>
    <s v="COSGS"/>
    <x v="4"/>
    <s v="COSTI"/>
    <m/>
    <s v="B.7)"/>
    <s v="7) per servizi"/>
    <x v="2"/>
  </r>
  <r>
    <x v="1"/>
    <x v="37"/>
    <x v="103"/>
    <x v="103"/>
    <n v="8000.0000000000009"/>
    <s v="Budget"/>
    <x v="0"/>
    <s v="COSGS"/>
    <x v="4"/>
    <s v="COSTI"/>
    <m/>
    <s v="B.7)"/>
    <s v="7) per servizi"/>
    <x v="2"/>
  </r>
  <r>
    <x v="1"/>
    <x v="37"/>
    <x v="464"/>
    <x v="467"/>
    <n v="-12284.690923486603"/>
    <s v="Budget"/>
    <x v="0"/>
    <s v="COSGS"/>
    <x v="4"/>
    <s v="COSTI"/>
    <m/>
    <s v="B.14)"/>
    <s v="14) oneri diversi di gestione"/>
    <x v="2"/>
  </r>
  <r>
    <x v="1"/>
    <x v="26"/>
    <x v="239"/>
    <x v="468"/>
    <n v="31927.708333333299"/>
    <s v="Budget"/>
    <x v="0"/>
    <s v="RICOP"/>
    <x v="33"/>
    <s v="RIC"/>
    <m/>
    <s v="A.1)"/>
    <s v="1) ricavi delle vendite e delle prestazioni"/>
    <x v="5"/>
  </r>
  <r>
    <x v="1"/>
    <x v="27"/>
    <x v="239"/>
    <x v="468"/>
    <n v="31927.708333333299"/>
    <s v="Budget"/>
    <x v="0"/>
    <s v="RICOP"/>
    <x v="33"/>
    <s v="RIC"/>
    <m/>
    <s v="A.1)"/>
    <s v="1) ricavi delle vendite e delle prestazioni"/>
    <x v="5"/>
  </r>
  <r>
    <x v="1"/>
    <x v="28"/>
    <x v="239"/>
    <x v="468"/>
    <n v="31927.708333333299"/>
    <s v="Budget"/>
    <x v="0"/>
    <s v="RICOP"/>
    <x v="33"/>
    <s v="RIC"/>
    <m/>
    <s v="A.1)"/>
    <s v="1) ricavi delle vendite e delle prestazioni"/>
    <x v="5"/>
  </r>
  <r>
    <x v="1"/>
    <x v="29"/>
    <x v="239"/>
    <x v="468"/>
    <n v="127710.8333333332"/>
    <s v="Budget"/>
    <x v="0"/>
    <s v="RICOP"/>
    <x v="33"/>
    <s v="RIC"/>
    <m/>
    <s v="A.1)"/>
    <s v="1) ricavi delle vendite e delle prestazioni"/>
    <x v="5"/>
  </r>
  <r>
    <x v="1"/>
    <x v="30"/>
    <x v="239"/>
    <x v="468"/>
    <n v="159638.54166666651"/>
    <s v="Budget"/>
    <x v="0"/>
    <s v="RICOP"/>
    <x v="33"/>
    <s v="RIC"/>
    <m/>
    <s v="A.1)"/>
    <s v="1) ricavi delle vendite e delle prestazioni"/>
    <x v="5"/>
  </r>
  <r>
    <x v="1"/>
    <x v="31"/>
    <x v="239"/>
    <x v="468"/>
    <n v="191566.24999999983"/>
    <s v="Budget"/>
    <x v="0"/>
    <s v="RICOP"/>
    <x v="33"/>
    <s v="RIC"/>
    <m/>
    <s v="A.1)"/>
    <s v="1) ricavi delle vendite e delle prestazioni"/>
    <x v="5"/>
  </r>
  <r>
    <x v="1"/>
    <x v="32"/>
    <x v="239"/>
    <x v="468"/>
    <n v="223493.95833333314"/>
    <s v="Budget"/>
    <x v="0"/>
    <s v="RICOP"/>
    <x v="33"/>
    <s v="RIC"/>
    <m/>
    <s v="A.1)"/>
    <s v="1) ricavi delle vendite e delle prestazioni"/>
    <x v="5"/>
  </r>
  <r>
    <x v="1"/>
    <x v="33"/>
    <x v="239"/>
    <x v="468"/>
    <n v="255421.66666666645"/>
    <s v="Budget"/>
    <x v="0"/>
    <s v="RICOP"/>
    <x v="33"/>
    <s v="RIC"/>
    <m/>
    <s v="A.1)"/>
    <s v="1) ricavi delle vendite e delle prestazioni"/>
    <x v="5"/>
  </r>
  <r>
    <x v="1"/>
    <x v="34"/>
    <x v="239"/>
    <x v="468"/>
    <n v="287349.37499999977"/>
    <s v="Budget"/>
    <x v="0"/>
    <s v="RICOP"/>
    <x v="33"/>
    <s v="RIC"/>
    <m/>
    <s v="A.1)"/>
    <s v="1) ricavi delle vendite e delle prestazioni"/>
    <x v="5"/>
  </r>
  <r>
    <x v="1"/>
    <x v="35"/>
    <x v="239"/>
    <x v="468"/>
    <n v="319277.08333333308"/>
    <s v="Budget"/>
    <x v="0"/>
    <s v="RICOP"/>
    <x v="33"/>
    <s v="RIC"/>
    <m/>
    <s v="A.1)"/>
    <s v="1) ricavi delle vendite e delle prestazioni"/>
    <x v="5"/>
  </r>
  <r>
    <x v="1"/>
    <x v="36"/>
    <x v="239"/>
    <x v="468"/>
    <n v="351204.7916666664"/>
    <s v="Budget"/>
    <x v="0"/>
    <s v="RICOP"/>
    <x v="33"/>
    <s v="RIC"/>
    <m/>
    <s v="A.1)"/>
    <s v="1) ricavi delle vendite e delle prestazioni"/>
    <x v="5"/>
  </r>
  <r>
    <x v="1"/>
    <x v="37"/>
    <x v="239"/>
    <x v="468"/>
    <n v="383132.49999999971"/>
    <s v="Budget"/>
    <x v="0"/>
    <s v="RICOP"/>
    <x v="33"/>
    <s v="RIC"/>
    <m/>
    <s v="A.1)"/>
    <s v="1) ricavi delle vendite e delle prestazioni"/>
    <x v="5"/>
  </r>
  <r>
    <x v="1"/>
    <x v="26"/>
    <x v="394"/>
    <x v="393"/>
    <n v="3875"/>
    <s v="Budget"/>
    <x v="0"/>
    <s v="SERST"/>
    <x v="8"/>
    <s v="COSTI"/>
    <m/>
    <s v="B.7)"/>
    <s v="7) per servizi"/>
    <x v="2"/>
  </r>
  <r>
    <x v="1"/>
    <x v="27"/>
    <x v="394"/>
    <x v="393"/>
    <n v="3875"/>
    <s v="Budget"/>
    <x v="0"/>
    <s v="SERST"/>
    <x v="8"/>
    <s v="COSTI"/>
    <m/>
    <s v="B.7)"/>
    <s v="7) per servizi"/>
    <x v="2"/>
  </r>
  <r>
    <x v="1"/>
    <x v="28"/>
    <x v="394"/>
    <x v="393"/>
    <n v="3875"/>
    <s v="Budget"/>
    <x v="0"/>
    <s v="SERST"/>
    <x v="8"/>
    <s v="COSTI"/>
    <m/>
    <s v="B.7)"/>
    <s v="7) per servizi"/>
    <x v="2"/>
  </r>
  <r>
    <x v="1"/>
    <x v="29"/>
    <x v="394"/>
    <x v="393"/>
    <n v="15500"/>
    <s v="Budget"/>
    <x v="0"/>
    <s v="SERST"/>
    <x v="8"/>
    <s v="COSTI"/>
    <m/>
    <s v="B.7)"/>
    <s v="7) per servizi"/>
    <x v="2"/>
  </r>
  <r>
    <x v="1"/>
    <x v="30"/>
    <x v="394"/>
    <x v="393"/>
    <n v="19375"/>
    <s v="Budget"/>
    <x v="0"/>
    <s v="SERST"/>
    <x v="8"/>
    <s v="COSTI"/>
    <m/>
    <s v="B.7)"/>
    <s v="7) per servizi"/>
    <x v="2"/>
  </r>
  <r>
    <x v="1"/>
    <x v="31"/>
    <x v="394"/>
    <x v="393"/>
    <n v="23250"/>
    <s v="Budget"/>
    <x v="0"/>
    <s v="SERST"/>
    <x v="8"/>
    <s v="COSTI"/>
    <m/>
    <s v="B.7)"/>
    <s v="7) per servizi"/>
    <x v="2"/>
  </r>
  <r>
    <x v="1"/>
    <x v="32"/>
    <x v="394"/>
    <x v="393"/>
    <n v="27125"/>
    <s v="Budget"/>
    <x v="0"/>
    <s v="SERST"/>
    <x v="8"/>
    <s v="COSTI"/>
    <m/>
    <s v="B.7)"/>
    <s v="7) per servizi"/>
    <x v="2"/>
  </r>
  <r>
    <x v="1"/>
    <x v="33"/>
    <x v="394"/>
    <x v="393"/>
    <n v="31000"/>
    <s v="Budget"/>
    <x v="0"/>
    <s v="SERST"/>
    <x v="8"/>
    <s v="COSTI"/>
    <m/>
    <s v="B.7)"/>
    <s v="7) per servizi"/>
    <x v="2"/>
  </r>
  <r>
    <x v="1"/>
    <x v="34"/>
    <x v="394"/>
    <x v="393"/>
    <n v="34875"/>
    <s v="Budget"/>
    <x v="0"/>
    <s v="SERST"/>
    <x v="8"/>
    <s v="COSTI"/>
    <m/>
    <s v="B.7)"/>
    <s v="7) per servizi"/>
    <x v="2"/>
  </r>
  <r>
    <x v="1"/>
    <x v="35"/>
    <x v="394"/>
    <x v="393"/>
    <n v="38750"/>
    <s v="Budget"/>
    <x v="0"/>
    <s v="SERST"/>
    <x v="8"/>
    <s v="COSTI"/>
    <m/>
    <s v="B.7)"/>
    <s v="7) per servizi"/>
    <x v="2"/>
  </r>
  <r>
    <x v="1"/>
    <x v="36"/>
    <x v="394"/>
    <x v="393"/>
    <n v="42625"/>
    <s v="Budget"/>
    <x v="0"/>
    <s v="SERST"/>
    <x v="8"/>
    <s v="COSTI"/>
    <m/>
    <s v="B.7)"/>
    <s v="7) per servizi"/>
    <x v="2"/>
  </r>
  <r>
    <x v="1"/>
    <x v="37"/>
    <x v="394"/>
    <x v="393"/>
    <n v="46500"/>
    <s v="Budget"/>
    <x v="0"/>
    <s v="SERST"/>
    <x v="8"/>
    <s v="COSTI"/>
    <m/>
    <s v="B.7)"/>
    <s v="7) per servizi"/>
    <x v="2"/>
  </r>
  <r>
    <x v="1"/>
    <x v="26"/>
    <x v="211"/>
    <x v="211"/>
    <n v="416.66666666666669"/>
    <s v="Budget"/>
    <x v="0"/>
    <s v="COSGS"/>
    <x v="4"/>
    <s v="COSTI"/>
    <m/>
    <s v="B.14)"/>
    <s v="14) oneri diversi di gestione"/>
    <x v="2"/>
  </r>
  <r>
    <x v="1"/>
    <x v="27"/>
    <x v="211"/>
    <x v="211"/>
    <n v="416.66666666666669"/>
    <s v="Budget"/>
    <x v="0"/>
    <s v="COSGS"/>
    <x v="4"/>
    <s v="COSTI"/>
    <m/>
    <s v="B.14)"/>
    <s v="14) oneri diversi di gestione"/>
    <x v="2"/>
  </r>
  <r>
    <x v="1"/>
    <x v="28"/>
    <x v="211"/>
    <x v="211"/>
    <n v="416.66666666666669"/>
    <s v="Budget"/>
    <x v="0"/>
    <s v="COSGS"/>
    <x v="4"/>
    <s v="COSTI"/>
    <m/>
    <s v="B.14)"/>
    <s v="14) oneri diversi di gestione"/>
    <x v="2"/>
  </r>
  <r>
    <x v="1"/>
    <x v="29"/>
    <x v="211"/>
    <x v="211"/>
    <n v="1666.6666666666667"/>
    <s v="Budget"/>
    <x v="0"/>
    <s v="COSGS"/>
    <x v="4"/>
    <s v="COSTI"/>
    <m/>
    <s v="B.14)"/>
    <s v="14) oneri diversi di gestione"/>
    <x v="2"/>
  </r>
  <r>
    <x v="1"/>
    <x v="30"/>
    <x v="211"/>
    <x v="211"/>
    <n v="2083.3333333333335"/>
    <s v="Budget"/>
    <x v="0"/>
    <s v="COSGS"/>
    <x v="4"/>
    <s v="COSTI"/>
    <m/>
    <s v="B.14)"/>
    <s v="14) oneri diversi di gestione"/>
    <x v="2"/>
  </r>
  <r>
    <x v="1"/>
    <x v="31"/>
    <x v="211"/>
    <x v="211"/>
    <n v="2500"/>
    <s v="Budget"/>
    <x v="0"/>
    <s v="COSGS"/>
    <x v="4"/>
    <s v="COSTI"/>
    <m/>
    <s v="B.14)"/>
    <s v="14) oneri diversi di gestione"/>
    <x v="2"/>
  </r>
  <r>
    <x v="1"/>
    <x v="32"/>
    <x v="211"/>
    <x v="211"/>
    <n v="2916.6666666666665"/>
    <s v="Budget"/>
    <x v="0"/>
    <s v="COSGS"/>
    <x v="4"/>
    <s v="COSTI"/>
    <m/>
    <s v="B.14)"/>
    <s v="14) oneri diversi di gestione"/>
    <x v="2"/>
  </r>
  <r>
    <x v="1"/>
    <x v="33"/>
    <x v="211"/>
    <x v="211"/>
    <n v="3333.333333333333"/>
    <s v="Budget"/>
    <x v="0"/>
    <s v="COSGS"/>
    <x v="4"/>
    <s v="COSTI"/>
    <m/>
    <s v="B.14)"/>
    <s v="14) oneri diversi di gestione"/>
    <x v="2"/>
  </r>
  <r>
    <x v="1"/>
    <x v="34"/>
    <x v="211"/>
    <x v="211"/>
    <n v="3749.9999999999995"/>
    <s v="Budget"/>
    <x v="0"/>
    <s v="COSGS"/>
    <x v="4"/>
    <s v="COSTI"/>
    <m/>
    <s v="B.14)"/>
    <s v="14) oneri diversi di gestione"/>
    <x v="2"/>
  </r>
  <r>
    <x v="1"/>
    <x v="35"/>
    <x v="211"/>
    <x v="211"/>
    <n v="4166.6666666666661"/>
    <s v="Budget"/>
    <x v="0"/>
    <s v="COSGS"/>
    <x v="4"/>
    <s v="COSTI"/>
    <m/>
    <s v="B.14)"/>
    <s v="14) oneri diversi di gestione"/>
    <x v="2"/>
  </r>
  <r>
    <x v="1"/>
    <x v="36"/>
    <x v="211"/>
    <x v="211"/>
    <n v="4583.333333333333"/>
    <s v="Budget"/>
    <x v="0"/>
    <s v="COSGS"/>
    <x v="4"/>
    <s v="COSTI"/>
    <m/>
    <s v="B.14)"/>
    <s v="14) oneri diversi di gestione"/>
    <x v="2"/>
  </r>
  <r>
    <x v="1"/>
    <x v="37"/>
    <x v="211"/>
    <x v="211"/>
    <n v="5000"/>
    <s v="Budget"/>
    <x v="0"/>
    <s v="COSGS"/>
    <x v="4"/>
    <s v="COSTI"/>
    <m/>
    <s v="B.14)"/>
    <s v="14) oneri diversi di gestione"/>
    <x v="2"/>
  </r>
  <r>
    <x v="1"/>
    <x v="26"/>
    <x v="113"/>
    <x v="113"/>
    <n v="2916.6666666666665"/>
    <s v="Budget"/>
    <x v="0"/>
    <s v="SERIN"/>
    <x v="6"/>
    <s v="PRD"/>
    <m/>
    <s v="B.7)"/>
    <s v="7) per servizi"/>
    <x v="3"/>
  </r>
  <r>
    <x v="1"/>
    <x v="27"/>
    <x v="113"/>
    <x v="113"/>
    <n v="2916.6666666666665"/>
    <s v="Budget"/>
    <x v="0"/>
    <s v="SERIN"/>
    <x v="6"/>
    <s v="PRD"/>
    <m/>
    <s v="B.7)"/>
    <s v="7) per servizi"/>
    <x v="3"/>
  </r>
  <r>
    <x v="1"/>
    <x v="28"/>
    <x v="113"/>
    <x v="113"/>
    <n v="2916.6666666666665"/>
    <s v="Budget"/>
    <x v="0"/>
    <s v="SERIN"/>
    <x v="6"/>
    <s v="PRD"/>
    <m/>
    <s v="B.7)"/>
    <s v="7) per servizi"/>
    <x v="3"/>
  </r>
  <r>
    <x v="1"/>
    <x v="29"/>
    <x v="113"/>
    <x v="113"/>
    <n v="11666.666666666666"/>
    <s v="Budget"/>
    <x v="0"/>
    <s v="SERIN"/>
    <x v="6"/>
    <s v="PRD"/>
    <m/>
    <s v="B.7)"/>
    <s v="7) per servizi"/>
    <x v="3"/>
  </r>
  <r>
    <x v="1"/>
    <x v="30"/>
    <x v="113"/>
    <x v="113"/>
    <n v="14583.333333333332"/>
    <s v="Budget"/>
    <x v="0"/>
    <s v="SERIN"/>
    <x v="6"/>
    <s v="PRD"/>
    <m/>
    <s v="B.7)"/>
    <s v="7) per servizi"/>
    <x v="3"/>
  </r>
  <r>
    <x v="1"/>
    <x v="31"/>
    <x v="113"/>
    <x v="113"/>
    <n v="17500"/>
    <s v="Budget"/>
    <x v="0"/>
    <s v="SERIN"/>
    <x v="6"/>
    <s v="PRD"/>
    <m/>
    <s v="B.7)"/>
    <s v="7) per servizi"/>
    <x v="3"/>
  </r>
  <r>
    <x v="1"/>
    <x v="32"/>
    <x v="113"/>
    <x v="113"/>
    <n v="20416.666666666668"/>
    <s v="Budget"/>
    <x v="0"/>
    <s v="SERIN"/>
    <x v="6"/>
    <s v="PRD"/>
    <m/>
    <s v="B.7)"/>
    <s v="7) per servizi"/>
    <x v="3"/>
  </r>
  <r>
    <x v="1"/>
    <x v="33"/>
    <x v="113"/>
    <x v="113"/>
    <n v="23333.333333333336"/>
    <s v="Budget"/>
    <x v="0"/>
    <s v="SERIN"/>
    <x v="6"/>
    <s v="PRD"/>
    <m/>
    <s v="B.7)"/>
    <s v="7) per servizi"/>
    <x v="3"/>
  </r>
  <r>
    <x v="1"/>
    <x v="34"/>
    <x v="113"/>
    <x v="113"/>
    <n v="26250.000000000004"/>
    <s v="Budget"/>
    <x v="0"/>
    <s v="SERIN"/>
    <x v="6"/>
    <s v="PRD"/>
    <m/>
    <s v="B.7)"/>
    <s v="7) per servizi"/>
    <x v="3"/>
  </r>
  <r>
    <x v="1"/>
    <x v="35"/>
    <x v="113"/>
    <x v="113"/>
    <n v="29166.666666666672"/>
    <s v="Budget"/>
    <x v="0"/>
    <s v="SERIN"/>
    <x v="6"/>
    <s v="PRD"/>
    <m/>
    <s v="B.7)"/>
    <s v="7) per servizi"/>
    <x v="3"/>
  </r>
  <r>
    <x v="1"/>
    <x v="36"/>
    <x v="113"/>
    <x v="113"/>
    <n v="32083.333333333339"/>
    <s v="Budget"/>
    <x v="0"/>
    <s v="SERIN"/>
    <x v="6"/>
    <s v="PRD"/>
    <m/>
    <s v="B.7)"/>
    <s v="7) per servizi"/>
    <x v="3"/>
  </r>
  <r>
    <x v="1"/>
    <x v="37"/>
    <x v="113"/>
    <x v="113"/>
    <n v="35000.000000000007"/>
    <s v="Budget"/>
    <x v="0"/>
    <s v="SERIN"/>
    <x v="6"/>
    <s v="PRD"/>
    <m/>
    <s v="B.7)"/>
    <s v="7) per servizi"/>
    <x v="3"/>
  </r>
  <r>
    <x v="1"/>
    <x v="26"/>
    <x v="114"/>
    <x v="114"/>
    <n v="578.08333333333337"/>
    <s v="Budget"/>
    <x v="0"/>
    <s v="SERIN"/>
    <x v="6"/>
    <s v="PRD"/>
    <m/>
    <s v="B.7)"/>
    <s v="7) per servizi"/>
    <x v="3"/>
  </r>
  <r>
    <x v="1"/>
    <x v="27"/>
    <x v="114"/>
    <x v="114"/>
    <n v="578.08333333333337"/>
    <s v="Budget"/>
    <x v="0"/>
    <s v="SERIN"/>
    <x v="6"/>
    <s v="PRD"/>
    <m/>
    <s v="B.7)"/>
    <s v="7) per servizi"/>
    <x v="3"/>
  </r>
  <r>
    <x v="1"/>
    <x v="28"/>
    <x v="114"/>
    <x v="114"/>
    <n v="578.08333333333337"/>
    <s v="Budget"/>
    <x v="0"/>
    <s v="SERIN"/>
    <x v="6"/>
    <s v="PRD"/>
    <m/>
    <s v="B.7)"/>
    <s v="7) per servizi"/>
    <x v="3"/>
  </r>
  <r>
    <x v="1"/>
    <x v="29"/>
    <x v="114"/>
    <x v="114"/>
    <n v="2312.3333333333335"/>
    <s v="Budget"/>
    <x v="0"/>
    <s v="SERIN"/>
    <x v="6"/>
    <s v="PRD"/>
    <m/>
    <s v="B.7)"/>
    <s v="7) per servizi"/>
    <x v="3"/>
  </r>
  <r>
    <x v="1"/>
    <x v="30"/>
    <x v="114"/>
    <x v="114"/>
    <n v="2890.416666666667"/>
    <s v="Budget"/>
    <x v="0"/>
    <s v="SERIN"/>
    <x v="6"/>
    <s v="PRD"/>
    <m/>
    <s v="B.7)"/>
    <s v="7) per servizi"/>
    <x v="3"/>
  </r>
  <r>
    <x v="1"/>
    <x v="31"/>
    <x v="114"/>
    <x v="114"/>
    <n v="3468.5000000000005"/>
    <s v="Budget"/>
    <x v="0"/>
    <s v="SERIN"/>
    <x v="6"/>
    <s v="PRD"/>
    <m/>
    <s v="B.7)"/>
    <s v="7) per servizi"/>
    <x v="3"/>
  </r>
  <r>
    <x v="1"/>
    <x v="32"/>
    <x v="114"/>
    <x v="114"/>
    <n v="4046.5833333333339"/>
    <s v="Budget"/>
    <x v="0"/>
    <s v="SERIN"/>
    <x v="6"/>
    <s v="PRD"/>
    <m/>
    <s v="B.7)"/>
    <s v="7) per servizi"/>
    <x v="3"/>
  </r>
  <r>
    <x v="1"/>
    <x v="33"/>
    <x v="114"/>
    <x v="114"/>
    <n v="4624.666666666667"/>
    <s v="Budget"/>
    <x v="0"/>
    <s v="SERIN"/>
    <x v="6"/>
    <s v="PRD"/>
    <m/>
    <s v="B.7)"/>
    <s v="7) per servizi"/>
    <x v="3"/>
  </r>
  <r>
    <x v="1"/>
    <x v="34"/>
    <x v="114"/>
    <x v="114"/>
    <n v="5202.75"/>
    <s v="Budget"/>
    <x v="0"/>
    <s v="SERIN"/>
    <x v="6"/>
    <s v="PRD"/>
    <m/>
    <s v="B.7)"/>
    <s v="7) per servizi"/>
    <x v="3"/>
  </r>
  <r>
    <x v="1"/>
    <x v="35"/>
    <x v="114"/>
    <x v="114"/>
    <n v="5780.833333333333"/>
    <s v="Budget"/>
    <x v="0"/>
    <s v="SERIN"/>
    <x v="6"/>
    <s v="PRD"/>
    <m/>
    <s v="B.7)"/>
    <s v="7) per servizi"/>
    <x v="3"/>
  </r>
  <r>
    <x v="1"/>
    <x v="36"/>
    <x v="114"/>
    <x v="114"/>
    <n v="6358.9166666666661"/>
    <s v="Budget"/>
    <x v="0"/>
    <s v="SERIN"/>
    <x v="6"/>
    <s v="PRD"/>
    <m/>
    <s v="B.7)"/>
    <s v="7) per servizi"/>
    <x v="3"/>
  </r>
  <r>
    <x v="1"/>
    <x v="37"/>
    <x v="114"/>
    <x v="114"/>
    <n v="6936.9999999999991"/>
    <s v="Budget"/>
    <x v="0"/>
    <s v="SERIN"/>
    <x v="6"/>
    <s v="PRD"/>
    <m/>
    <s v="B.7)"/>
    <s v="7) per servizi"/>
    <x v="3"/>
  </r>
  <r>
    <x v="1"/>
    <x v="26"/>
    <x v="254"/>
    <x v="469"/>
    <n v="198712.12321466699"/>
    <s v="Budget"/>
    <x v="0"/>
    <s v="VARPF"/>
    <x v="27"/>
    <s v="VARPF"/>
    <m/>
    <s v="A.2)"/>
    <s v="2) variazioni delle rimanenze di prodotti in corso di lavorazione, semilavorati e finiti"/>
    <x v="3"/>
  </r>
  <r>
    <x v="1"/>
    <x v="27"/>
    <x v="254"/>
    <x v="469"/>
    <n v="17125.734409339999"/>
    <s v="Budget"/>
    <x v="0"/>
    <s v="VARPF"/>
    <x v="27"/>
    <s v="VARPF"/>
    <m/>
    <s v="A.2)"/>
    <s v="2) variazioni delle rimanenze di prodotti in corso di lavorazione, semilavorati e finiti"/>
    <x v="3"/>
  </r>
  <r>
    <x v="1"/>
    <x v="28"/>
    <x v="465"/>
    <x v="469"/>
    <n v="65564.68369540025"/>
    <s v="Budget"/>
    <x v="0"/>
    <s v="VARPF"/>
    <x v="27"/>
    <s v="VARPF"/>
    <m/>
    <s v="A.2)"/>
    <s v="2) variazioni delle rimanenze di prodotti in corso di lavorazione, semilavorati e finiti"/>
    <x v="3"/>
  </r>
  <r>
    <x v="1"/>
    <x v="29"/>
    <x v="465"/>
    <x v="469"/>
    <n v="311536.20649599959"/>
    <s v="Budget"/>
    <x v="0"/>
    <s v="VARPF"/>
    <x v="27"/>
    <s v="VARPF"/>
    <m/>
    <s v="A.2)"/>
    <s v="2) variazioni delle rimanenze di prodotti in corso di lavorazione, semilavorati e finiti"/>
    <x v="3"/>
  </r>
  <r>
    <x v="1"/>
    <x v="30"/>
    <x v="465"/>
    <x v="469"/>
    <n v="355919.6072259997"/>
    <s v="Budget"/>
    <x v="0"/>
    <s v="VARPF"/>
    <x v="27"/>
    <s v="VARPF"/>
    <m/>
    <s v="A.2)"/>
    <s v="2) variazioni delle rimanenze di prodotti in corso di lavorazione, semilavorati e finiti"/>
    <x v="3"/>
  </r>
  <r>
    <x v="1"/>
    <x v="31"/>
    <x v="465"/>
    <x v="469"/>
    <n v="409912.30154799949"/>
    <s v="Budget"/>
    <x v="0"/>
    <s v="VARPF"/>
    <x v="27"/>
    <s v="VARPF"/>
    <m/>
    <s v="A.2)"/>
    <s v="2) variazioni delle rimanenze di prodotti in corso di lavorazione, semilavorati e finiti"/>
    <x v="3"/>
  </r>
  <r>
    <x v="1"/>
    <x v="32"/>
    <x v="465"/>
    <x v="469"/>
    <n v="430116.56759259943"/>
    <s v="Budget"/>
    <x v="0"/>
    <s v="VARPF"/>
    <x v="27"/>
    <s v="VARPF"/>
    <m/>
    <s v="A.2)"/>
    <s v="2) variazioni delle rimanenze di prodotti in corso di lavorazione, semilavorati e finiti"/>
    <x v="3"/>
  </r>
  <r>
    <x v="1"/>
    <x v="33"/>
    <x v="465"/>
    <x v="469"/>
    <n v="415040.10209019901"/>
    <s v="Budget"/>
    <x v="0"/>
    <s v="VARPF"/>
    <x v="27"/>
    <s v="VARPF"/>
    <m/>
    <s v="A.2)"/>
    <s v="2) variazioni delle rimanenze di prodotti in corso di lavorazione, semilavorati e finiti"/>
    <x v="3"/>
  </r>
  <r>
    <x v="1"/>
    <x v="34"/>
    <x v="465"/>
    <x v="469"/>
    <n v="397867.05062019918"/>
    <s v="Budget"/>
    <x v="0"/>
    <s v="VARPF"/>
    <x v="27"/>
    <s v="VARPF"/>
    <m/>
    <s v="A.2)"/>
    <s v="2) variazioni delle rimanenze di prodotti in corso di lavorazione, semilavorati e finiti"/>
    <x v="3"/>
  </r>
  <r>
    <x v="1"/>
    <x v="35"/>
    <x v="465"/>
    <x v="469"/>
    <n v="389581.96112019895"/>
    <s v="Budget"/>
    <x v="0"/>
    <s v="VARPF"/>
    <x v="27"/>
    <s v="VARPF"/>
    <m/>
    <s v="A.2)"/>
    <s v="2) variazioni delle rimanenze di prodotti in corso di lavorazione, semilavorati e finiti"/>
    <x v="3"/>
  </r>
  <r>
    <x v="1"/>
    <x v="36"/>
    <x v="465"/>
    <x v="469"/>
    <n v="315525.1562253923"/>
    <s v="Budget"/>
    <x v="0"/>
    <s v="VARPF"/>
    <x v="27"/>
    <s v="VARPF"/>
    <m/>
    <s v="A.2)"/>
    <s v="2) variazioni delle rimanenze di prodotti in corso di lavorazione, semilavorati e finiti"/>
    <x v="3"/>
  </r>
  <r>
    <x v="1"/>
    <x v="37"/>
    <x v="465"/>
    <x v="469"/>
    <n v="186974.81254264188"/>
    <s v="Budget"/>
    <x v="0"/>
    <s v="VARPF"/>
    <x v="27"/>
    <s v="VARPF"/>
    <m/>
    <s v="A.2)"/>
    <s v="2) variazioni delle rimanenze di prodotti in corso di lavorazione, semilavorati e finiti"/>
    <x v="3"/>
  </r>
  <r>
    <x v="1"/>
    <x v="26"/>
    <x v="200"/>
    <x v="470"/>
    <n v="47503.997270000007"/>
    <s v="Budget"/>
    <x v="0"/>
    <s v="VARMP"/>
    <x v="28"/>
    <s v="ACQ"/>
    <m/>
    <s v="B.11)"/>
    <s v="11) variazioni delle rimanenze di materie prime, sussidiarie, di consumo e di merci"/>
    <x v="3"/>
  </r>
  <r>
    <x v="1"/>
    <x v="27"/>
    <x v="200"/>
    <x v="470"/>
    <n v="-5772.8446070910104"/>
    <s v="Budget"/>
    <x v="0"/>
    <s v="VARMP"/>
    <x v="28"/>
    <s v="ACQ"/>
    <m/>
    <s v="B.11)"/>
    <s v="11) variazioni delle rimanenze di materie prime, sussidiarie, di consumo e di merci"/>
    <x v="3"/>
  </r>
  <r>
    <x v="1"/>
    <x v="28"/>
    <x v="466"/>
    <x v="470"/>
    <n v="21702.431238690013"/>
    <s v="Budget"/>
    <x v="0"/>
    <s v="VARMP"/>
    <x v="28"/>
    <s v="ACQ"/>
    <m/>
    <s v="B.11)"/>
    <s v="11) variazioni delle rimanenze di materie prime, sussidiarie, di consumo e di merci"/>
    <x v="3"/>
  </r>
  <r>
    <x v="1"/>
    <x v="29"/>
    <x v="466"/>
    <x v="470"/>
    <n v="76265.352109499974"/>
    <s v="Budget"/>
    <x v="0"/>
    <s v="VARMP"/>
    <x v="28"/>
    <s v="ACQ"/>
    <m/>
    <s v="B.11)"/>
    <s v="11) variazioni delle rimanenze di materie prime, sussidiarie, di consumo e di merci"/>
    <x v="3"/>
  </r>
  <r>
    <x v="1"/>
    <x v="30"/>
    <x v="466"/>
    <x v="470"/>
    <n v="92722.496148300008"/>
    <s v="Budget"/>
    <x v="0"/>
    <s v="VARMP"/>
    <x v="28"/>
    <s v="ACQ"/>
    <m/>
    <s v="B.11)"/>
    <s v="11) variazioni delle rimanenze di materie prime, sussidiarie, di consumo e di merci"/>
    <x v="3"/>
  </r>
  <r>
    <x v="1"/>
    <x v="31"/>
    <x v="466"/>
    <x v="470"/>
    <n v="91521.981906689995"/>
    <s v="Budget"/>
    <x v="0"/>
    <s v="VARMP"/>
    <x v="28"/>
    <s v="ACQ"/>
    <m/>
    <s v="B.11)"/>
    <s v="11) variazioni delle rimanenze di materie prime, sussidiarie, di consumo e di merci"/>
    <x v="3"/>
  </r>
  <r>
    <x v="1"/>
    <x v="32"/>
    <x v="466"/>
    <x v="470"/>
    <n v="105334.02217464003"/>
    <s v="Budget"/>
    <x v="0"/>
    <s v="VARMP"/>
    <x v="28"/>
    <s v="ACQ"/>
    <m/>
    <s v="B.11)"/>
    <s v="11) variazioni delle rimanenze di materie prime, sussidiarie, di consumo e di merci"/>
    <x v="3"/>
  </r>
  <r>
    <x v="1"/>
    <x v="33"/>
    <x v="466"/>
    <x v="470"/>
    <n v="94511.554279500037"/>
    <s v="Budget"/>
    <x v="0"/>
    <s v="VARMP"/>
    <x v="28"/>
    <s v="ACQ"/>
    <m/>
    <s v="B.11)"/>
    <s v="11) variazioni delle rimanenze di materie prime, sussidiarie, di consumo e di merci"/>
    <x v="3"/>
  </r>
  <r>
    <x v="1"/>
    <x v="34"/>
    <x v="466"/>
    <x v="470"/>
    <n v="99938.248574999976"/>
    <s v="Budget"/>
    <x v="0"/>
    <s v="VARMP"/>
    <x v="28"/>
    <s v="ACQ"/>
    <m/>
    <s v="B.11)"/>
    <s v="11) variazioni delle rimanenze di materie prime, sussidiarie, di consumo e di merci"/>
    <x v="3"/>
  </r>
  <r>
    <x v="1"/>
    <x v="35"/>
    <x v="466"/>
    <x v="470"/>
    <n v="83461.647515778895"/>
    <s v="Budget"/>
    <x v="0"/>
    <s v="VARMP"/>
    <x v="28"/>
    <s v="ACQ"/>
    <m/>
    <s v="B.11)"/>
    <s v="11) variazioni delle rimanenze di materie prime, sussidiarie, di consumo e di merci"/>
    <x v="3"/>
  </r>
  <r>
    <x v="1"/>
    <x v="36"/>
    <x v="466"/>
    <x v="470"/>
    <n v="81662.616697587422"/>
    <s v="Budget"/>
    <x v="0"/>
    <s v="VARMP"/>
    <x v="28"/>
    <s v="ACQ"/>
    <m/>
    <s v="B.11)"/>
    <s v="11) variazioni delle rimanenze di materie prime, sussidiarie, di consumo e di merci"/>
    <x v="3"/>
  </r>
  <r>
    <x v="1"/>
    <x v="37"/>
    <x v="466"/>
    <x v="470"/>
    <n v="63784.499221894657"/>
    <s v="Budget"/>
    <x v="0"/>
    <s v="VARMP"/>
    <x v="28"/>
    <s v="ACQ"/>
    <m/>
    <s v="B.11)"/>
    <s v="11) variazioni delle rimanenze di materie prime, sussidiarie, di consumo e di merci"/>
    <x v="3"/>
  </r>
  <r>
    <x v="1"/>
    <x v="26"/>
    <x v="350"/>
    <x v="349"/>
    <n v="-10000"/>
    <s v="Budget"/>
    <x v="0"/>
    <s v="RICOP"/>
    <x v="33"/>
    <s v="RIC"/>
    <m/>
    <s v="A.1)"/>
    <s v="1) ricavi delle vendite e delle prestazioni"/>
    <x v="5"/>
  </r>
  <r>
    <x v="1"/>
    <x v="27"/>
    <x v="350"/>
    <x v="349"/>
    <n v="-10000"/>
    <s v="Budget"/>
    <x v="0"/>
    <s v="RICOP"/>
    <x v="33"/>
    <s v="RIC"/>
    <m/>
    <s v="A.1)"/>
    <s v="1) ricavi delle vendite e delle prestazioni"/>
    <x v="5"/>
  </r>
  <r>
    <x v="1"/>
    <x v="28"/>
    <x v="350"/>
    <x v="349"/>
    <n v="-10000"/>
    <s v="Budget"/>
    <x v="0"/>
    <s v="RICOP"/>
    <x v="33"/>
    <s v="RIC"/>
    <m/>
    <s v="A.1)"/>
    <s v="1) ricavi delle vendite e delle prestazioni"/>
    <x v="5"/>
  </r>
  <r>
    <x v="1"/>
    <x v="29"/>
    <x v="350"/>
    <x v="349"/>
    <n v="-40000"/>
    <s v="Budget"/>
    <x v="0"/>
    <s v="RICOP"/>
    <x v="33"/>
    <s v="RIC"/>
    <m/>
    <s v="A.1)"/>
    <s v="1) ricavi delle vendite e delle prestazioni"/>
    <x v="5"/>
  </r>
  <r>
    <x v="1"/>
    <x v="30"/>
    <x v="350"/>
    <x v="349"/>
    <n v="-50000"/>
    <s v="Budget"/>
    <x v="0"/>
    <s v="RICOP"/>
    <x v="33"/>
    <s v="RIC"/>
    <m/>
    <s v="A.1)"/>
    <s v="1) ricavi delle vendite e delle prestazioni"/>
    <x v="5"/>
  </r>
  <r>
    <x v="1"/>
    <x v="31"/>
    <x v="350"/>
    <x v="349"/>
    <n v="-60000"/>
    <s v="Budget"/>
    <x v="0"/>
    <s v="RICOP"/>
    <x v="33"/>
    <s v="RIC"/>
    <m/>
    <s v="A.1)"/>
    <s v="1) ricavi delle vendite e delle prestazioni"/>
    <x v="5"/>
  </r>
  <r>
    <x v="1"/>
    <x v="32"/>
    <x v="350"/>
    <x v="349"/>
    <n v="-83333.333333333328"/>
    <s v="Budget"/>
    <x v="0"/>
    <s v="RICOP"/>
    <x v="33"/>
    <s v="RIC"/>
    <m/>
    <s v="A.1)"/>
    <s v="1) ricavi delle vendite e delle prestazioni"/>
    <x v="5"/>
  </r>
  <r>
    <x v="1"/>
    <x v="33"/>
    <x v="350"/>
    <x v="349"/>
    <n v="-106666.66666666666"/>
    <s v="Budget"/>
    <x v="0"/>
    <s v="RICOP"/>
    <x v="33"/>
    <s v="RIC"/>
    <m/>
    <s v="A.1)"/>
    <s v="1) ricavi delle vendite e delle prestazioni"/>
    <x v="5"/>
  </r>
  <r>
    <x v="1"/>
    <x v="34"/>
    <x v="350"/>
    <x v="349"/>
    <n v="-129999.99999999999"/>
    <s v="Budget"/>
    <x v="0"/>
    <s v="RICOP"/>
    <x v="33"/>
    <s v="RIC"/>
    <m/>
    <s v="A.1)"/>
    <s v="1) ricavi delle vendite e delle prestazioni"/>
    <x v="5"/>
  </r>
  <r>
    <x v="1"/>
    <x v="35"/>
    <x v="350"/>
    <x v="349"/>
    <n v="-153333.33333333331"/>
    <s v="Budget"/>
    <x v="0"/>
    <s v="RICOP"/>
    <x v="33"/>
    <s v="RIC"/>
    <m/>
    <s v="A.1)"/>
    <s v="1) ricavi delle vendite e delle prestazioni"/>
    <x v="5"/>
  </r>
  <r>
    <x v="1"/>
    <x v="36"/>
    <x v="350"/>
    <x v="349"/>
    <n v="-176666.66666666666"/>
    <s v="Budget"/>
    <x v="0"/>
    <s v="RICOP"/>
    <x v="33"/>
    <s v="RIC"/>
    <m/>
    <s v="A.1)"/>
    <s v="1) ricavi delle vendite e delle prestazioni"/>
    <x v="5"/>
  </r>
  <r>
    <x v="1"/>
    <x v="37"/>
    <x v="350"/>
    <x v="349"/>
    <n v="-200000"/>
    <s v="Budget"/>
    <x v="0"/>
    <s v="RICOP"/>
    <x v="33"/>
    <s v="RIC"/>
    <m/>
    <s v="A.1)"/>
    <s v="1) ricavi delle vendite e delle prestazioni"/>
    <x v="5"/>
  </r>
  <r>
    <x v="1"/>
    <x v="27"/>
    <x v="239"/>
    <x v="471"/>
    <m/>
    <s v="Budget"/>
    <x v="0"/>
    <s v="RICOP"/>
    <x v="33"/>
    <s v="RIC"/>
    <m/>
    <s v="A.1)"/>
    <s v="1) ricavi delle vendite e delle prestazioni"/>
    <x v="5"/>
  </r>
  <r>
    <x v="1"/>
    <x v="28"/>
    <x v="239"/>
    <x v="471"/>
    <n v="-40000"/>
    <s v="Budget"/>
    <x v="0"/>
    <s v="RICOP"/>
    <x v="33"/>
    <s v="RIC"/>
    <m/>
    <s v="A.1)"/>
    <s v="1) ricavi delle vendite e delle prestazioni"/>
    <x v="5"/>
  </r>
  <r>
    <x v="1"/>
    <x v="29"/>
    <x v="239"/>
    <x v="471"/>
    <n v="-140000"/>
    <s v="Budget"/>
    <x v="0"/>
    <s v="RICOP"/>
    <x v="33"/>
    <s v="RIC"/>
    <m/>
    <s v="A.1)"/>
    <s v="1) ricavi delle vendite e delle prestazioni"/>
    <x v="5"/>
  </r>
  <r>
    <x v="1"/>
    <x v="30"/>
    <x v="239"/>
    <x v="471"/>
    <n v="-140000"/>
    <s v="Budget"/>
    <x v="0"/>
    <s v="RICOP"/>
    <x v="33"/>
    <s v="RIC"/>
    <m/>
    <s v="A.1)"/>
    <s v="1) ricavi delle vendite e delle prestazioni"/>
    <x v="5"/>
  </r>
  <r>
    <x v="1"/>
    <x v="31"/>
    <x v="239"/>
    <x v="471"/>
    <n v="-140000"/>
    <s v="Budget"/>
    <x v="0"/>
    <s v="RICOP"/>
    <x v="33"/>
    <s v="RIC"/>
    <m/>
    <s v="A.1)"/>
    <s v="1) ricavi delle vendite e delle prestazioni"/>
    <x v="5"/>
  </r>
  <r>
    <x v="1"/>
    <x v="32"/>
    <x v="239"/>
    <x v="471"/>
    <n v="-140000"/>
    <s v="Budget"/>
    <x v="0"/>
    <s v="RICOP"/>
    <x v="33"/>
    <s v="RIC"/>
    <m/>
    <s v="A.1)"/>
    <s v="1) ricavi delle vendite e delle prestazioni"/>
    <x v="5"/>
  </r>
  <r>
    <x v="1"/>
    <x v="33"/>
    <x v="239"/>
    <x v="471"/>
    <n v="-140000"/>
    <s v="Budget"/>
    <x v="0"/>
    <s v="RICOP"/>
    <x v="33"/>
    <s v="RIC"/>
    <m/>
    <s v="A.1)"/>
    <s v="1) ricavi delle vendite e delle prestazioni"/>
    <x v="5"/>
  </r>
  <r>
    <x v="1"/>
    <x v="34"/>
    <x v="239"/>
    <x v="471"/>
    <n v="-140000"/>
    <s v="Budget"/>
    <x v="0"/>
    <s v="RICOP"/>
    <x v="33"/>
    <s v="RIC"/>
    <m/>
    <s v="A.1)"/>
    <s v="1) ricavi delle vendite e delle prestazioni"/>
    <x v="5"/>
  </r>
  <r>
    <x v="1"/>
    <x v="35"/>
    <x v="239"/>
    <x v="471"/>
    <n v="-140000"/>
    <s v="Budget"/>
    <x v="0"/>
    <s v="RICOP"/>
    <x v="33"/>
    <s v="RIC"/>
    <m/>
    <s v="A.1)"/>
    <s v="1) ricavi delle vendite e delle prestazioni"/>
    <x v="5"/>
  </r>
  <r>
    <x v="1"/>
    <x v="36"/>
    <x v="239"/>
    <x v="471"/>
    <n v="-140000"/>
    <s v="Budget"/>
    <x v="0"/>
    <s v="RICOP"/>
    <x v="33"/>
    <s v="RIC"/>
    <m/>
    <s v="A.1)"/>
    <s v="1) ricavi delle vendite e delle prestazioni"/>
    <x v="5"/>
  </r>
  <r>
    <x v="1"/>
    <x v="37"/>
    <x v="239"/>
    <x v="471"/>
    <n v="-140000"/>
    <s v="Budget"/>
    <x v="0"/>
    <s v="RICOP"/>
    <x v="33"/>
    <s v="RIC"/>
    <m/>
    <s v="A.1)"/>
    <s v="1) ricavi delle vendite e delle prestazioni"/>
    <x v="5"/>
  </r>
  <r>
    <x v="1"/>
    <x v="26"/>
    <x v="239"/>
    <x v="239"/>
    <n v="-428519.07999999996"/>
    <s v="Budget"/>
    <x v="0"/>
    <s v="RICOP"/>
    <x v="33"/>
    <s v="RIC"/>
    <m/>
    <s v="A.1)"/>
    <s v="1) ricavi delle vendite e delle prestazioni"/>
    <x v="5"/>
  </r>
  <r>
    <x v="1"/>
    <x v="27"/>
    <x v="239"/>
    <x v="239"/>
    <n v="-548075.42000000004"/>
    <s v="Budget"/>
    <x v="0"/>
    <s v="RICOP"/>
    <x v="33"/>
    <s v="RIC"/>
    <m/>
    <s v="A.1)"/>
    <s v="1) ricavi delle vendite e delle prestazioni"/>
    <x v="5"/>
  </r>
  <r>
    <x v="1"/>
    <x v="28"/>
    <x v="239"/>
    <x v="239"/>
    <n v="-555000"/>
    <s v="Budget"/>
    <x v="0"/>
    <s v="RICOP"/>
    <x v="33"/>
    <s v="RIC"/>
    <m/>
    <s v="A.1)"/>
    <s v="1) ricavi delle vendite e delle prestazioni"/>
    <x v="5"/>
  </r>
  <r>
    <x v="1"/>
    <x v="29"/>
    <x v="239"/>
    <x v="239"/>
    <n v="-1917637.3"/>
    <s v="Budget"/>
    <x v="0"/>
    <s v="RICOP"/>
    <x v="33"/>
    <s v="RIC"/>
    <m/>
    <s v="A.1)"/>
    <s v="1) ricavi delle vendite e delle prestazioni"/>
    <x v="5"/>
  </r>
  <r>
    <x v="1"/>
    <x v="30"/>
    <x v="239"/>
    <x v="239"/>
    <n v="-2400125.1"/>
    <s v="Budget"/>
    <x v="0"/>
    <s v="RICOP"/>
    <x v="33"/>
    <s v="RIC"/>
    <m/>
    <s v="A.1)"/>
    <s v="1) ricavi delle vendite e delle prestazioni"/>
    <x v="5"/>
  </r>
  <r>
    <x v="1"/>
    <x v="31"/>
    <x v="239"/>
    <x v="239"/>
    <n v="-2782507.9"/>
    <s v="Budget"/>
    <x v="0"/>
    <s v="RICOP"/>
    <x v="33"/>
    <s v="RIC"/>
    <m/>
    <s v="A.1)"/>
    <s v="1) ricavi delle vendite e delle prestazioni"/>
    <x v="5"/>
  </r>
  <r>
    <x v="1"/>
    <x v="32"/>
    <x v="239"/>
    <x v="239"/>
    <n v="-3139105.6999999997"/>
    <s v="Budget"/>
    <x v="0"/>
    <s v="RICOP"/>
    <x v="33"/>
    <s v="RIC"/>
    <m/>
    <s v="A.1)"/>
    <s v="1) ricavi delle vendite e delle prestazioni"/>
    <x v="5"/>
  </r>
  <r>
    <x v="1"/>
    <x v="33"/>
    <x v="239"/>
    <x v="239"/>
    <n v="-3368342.4999999995"/>
    <s v="Budget"/>
    <x v="0"/>
    <s v="RICOP"/>
    <x v="33"/>
    <s v="RIC"/>
    <m/>
    <s v="A.1)"/>
    <s v="1) ricavi delle vendite e delle prestazioni"/>
    <x v="5"/>
  </r>
  <r>
    <x v="1"/>
    <x v="34"/>
    <x v="239"/>
    <x v="239"/>
    <n v="-3667632.4999999995"/>
    <s v="Budget"/>
    <x v="0"/>
    <s v="RICOP"/>
    <x v="33"/>
    <s v="RIC"/>
    <m/>
    <s v="A.1)"/>
    <s v="1) ricavi delle vendite e delle prestazioni"/>
    <x v="5"/>
  </r>
  <r>
    <x v="1"/>
    <x v="35"/>
    <x v="239"/>
    <x v="239"/>
    <n v="-3939632.4999999995"/>
    <s v="Budget"/>
    <x v="0"/>
    <s v="RICOP"/>
    <x v="33"/>
    <s v="RIC"/>
    <m/>
    <s v="A.1)"/>
    <s v="1) ricavi delle vendite e delle prestazioni"/>
    <x v="5"/>
  </r>
  <r>
    <x v="1"/>
    <x v="36"/>
    <x v="239"/>
    <x v="239"/>
    <n v="-4287632.5"/>
    <s v="Budget"/>
    <x v="0"/>
    <s v="RICOP"/>
    <x v="33"/>
    <s v="RIC"/>
    <m/>
    <s v="A.1)"/>
    <s v="1) ricavi delle vendite e delle prestazioni"/>
    <x v="5"/>
  </r>
  <r>
    <x v="1"/>
    <x v="37"/>
    <x v="239"/>
    <x v="239"/>
    <n v="-4583132.5"/>
    <s v="Budget"/>
    <x v="0"/>
    <s v="RICOP"/>
    <x v="33"/>
    <s v="RIC"/>
    <m/>
    <s v="A.1)"/>
    <s v="1) ricavi delle vendite e delle prestazioni"/>
    <x v="5"/>
  </r>
  <r>
    <x v="1"/>
    <x v="26"/>
    <x v="239"/>
    <x v="472"/>
    <n v="-100000"/>
    <s v="Budget"/>
    <x v="0"/>
    <s v="RICOP"/>
    <x v="33"/>
    <s v="RIC"/>
    <m/>
    <s v="A.1)"/>
    <s v="1) ricavi delle vendite e delle prestazioni"/>
    <x v="5"/>
  </r>
  <r>
    <x v="1"/>
    <x v="38"/>
    <x v="0"/>
    <x v="0"/>
    <n v="13783.419813966881"/>
    <s v="Budget"/>
    <x v="0"/>
    <s v="ACQDI"/>
    <x v="0"/>
    <s v="ACQ"/>
    <m/>
    <s v="B.6)"/>
    <s v="6) per materie prime, suddidiarie, di consumo e di merci"/>
    <x v="0"/>
  </r>
  <r>
    <x v="1"/>
    <x v="39"/>
    <x v="0"/>
    <x v="0"/>
    <n v="41427.989544946598"/>
    <s v="Budget"/>
    <x v="0"/>
    <s v="ACQDI"/>
    <x v="0"/>
    <s v="ACQ"/>
    <m/>
    <s v="B.6)"/>
    <s v="6) per materie prime, suddidiarie, di consumo e di merci"/>
    <x v="0"/>
  </r>
  <r>
    <x v="1"/>
    <x v="40"/>
    <x v="0"/>
    <x v="0"/>
    <n v="68653.775041846558"/>
    <s v="Budget"/>
    <x v="0"/>
    <s v="ACQDI"/>
    <x v="0"/>
    <s v="ACQ"/>
    <m/>
    <s v="B.6)"/>
    <s v="6) per materie prime, suddidiarie, di consumo e di merci"/>
    <x v="0"/>
  </r>
  <r>
    <x v="1"/>
    <x v="41"/>
    <x v="0"/>
    <x v="0"/>
    <n v="102193.5923749957"/>
    <s v="Budget"/>
    <x v="0"/>
    <s v="ACQDI"/>
    <x v="0"/>
    <s v="ACQ"/>
    <m/>
    <s v="B.6)"/>
    <s v="6) per materie prime, suddidiarie, di consumo e di merci"/>
    <x v="0"/>
  </r>
  <r>
    <x v="1"/>
    <x v="42"/>
    <x v="0"/>
    <x v="0"/>
    <n v="127995.98349401531"/>
    <s v="Budget"/>
    <x v="0"/>
    <s v="ACQDI"/>
    <x v="0"/>
    <s v="ACQ"/>
    <m/>
    <s v="B.6)"/>
    <s v="6) per materie prime, suddidiarie, di consumo e di merci"/>
    <x v="0"/>
  </r>
  <r>
    <x v="1"/>
    <x v="43"/>
    <x v="0"/>
    <x v="0"/>
    <n v="164152.88049421154"/>
    <s v="Budget"/>
    <x v="0"/>
    <s v="ACQDI"/>
    <x v="0"/>
    <s v="ACQ"/>
    <m/>
    <s v="B.6)"/>
    <s v="6) per materie prime, suddidiarie, di consumo e di merci"/>
    <x v="0"/>
  </r>
  <r>
    <x v="1"/>
    <x v="44"/>
    <x v="0"/>
    <x v="0"/>
    <n v="195601.1820850457"/>
    <s v="Budget"/>
    <x v="0"/>
    <s v="ACQDI"/>
    <x v="0"/>
    <s v="ACQ"/>
    <m/>
    <s v="B.6)"/>
    <s v="6) per materie prime, suddidiarie, di consumo e di merci"/>
    <x v="0"/>
  </r>
  <r>
    <x v="1"/>
    <x v="45"/>
    <x v="0"/>
    <x v="0"/>
    <n v="221150.00690509641"/>
    <s v="Budget"/>
    <x v="0"/>
    <s v="ACQDI"/>
    <x v="0"/>
    <s v="ACQ"/>
    <m/>
    <s v="B.6)"/>
    <s v="6) per materie prime, suddidiarie, di consumo e di merci"/>
    <x v="0"/>
  </r>
  <r>
    <x v="1"/>
    <x v="46"/>
    <x v="0"/>
    <x v="0"/>
    <n v="253252.42726228782"/>
    <s v="Budget"/>
    <x v="0"/>
    <s v="ACQDI"/>
    <x v="0"/>
    <s v="ACQ"/>
    <m/>
    <s v="B.6)"/>
    <s v="6) per materie prime, suddidiarie, di consumo e di merci"/>
    <x v="0"/>
  </r>
  <r>
    <x v="1"/>
    <x v="47"/>
    <x v="0"/>
    <x v="0"/>
    <n v="299622.59000045317"/>
    <s v="Budget"/>
    <x v="0"/>
    <s v="ACQDI"/>
    <x v="0"/>
    <s v="ACQ"/>
    <m/>
    <s v="B.6)"/>
    <s v="6) per materie prime, suddidiarie, di consumo e di merci"/>
    <x v="0"/>
  </r>
  <r>
    <x v="1"/>
    <x v="48"/>
    <x v="0"/>
    <x v="0"/>
    <n v="324591.13916715758"/>
    <s v="Budget"/>
    <x v="0"/>
    <s v="ACQDI"/>
    <x v="0"/>
    <s v="ACQ"/>
    <m/>
    <s v="B.6)"/>
    <s v="6) per materie prime, suddidiarie, di consumo e di merci"/>
    <x v="0"/>
  </r>
  <r>
    <x v="1"/>
    <x v="49"/>
    <x v="0"/>
    <x v="0"/>
    <n v="356693.559524349"/>
    <s v="Budget"/>
    <x v="0"/>
    <s v="ACQDI"/>
    <x v="0"/>
    <s v="ACQ"/>
    <m/>
    <s v="B.6)"/>
    <s v="6) per materie prime, suddidiarie, di consumo e di merci"/>
    <x v="0"/>
  </r>
  <r>
    <x v="1"/>
    <x v="38"/>
    <x v="1"/>
    <x v="1"/>
    <n v="14145.776614927698"/>
    <s v="Budget"/>
    <x v="0"/>
    <s v="ACQDI"/>
    <x v="0"/>
    <s v="ACQ"/>
    <m/>
    <s v="B.6)"/>
    <s v="6) per materie prime, suddidiarie, di consumo e di merci"/>
    <x v="0"/>
  </r>
  <r>
    <x v="1"/>
    <x v="39"/>
    <x v="1"/>
    <x v="1"/>
    <n v="23258.409502916002"/>
    <s v="Budget"/>
    <x v="0"/>
    <s v="ACQDI"/>
    <x v="0"/>
    <s v="ACQ"/>
    <m/>
    <s v="B.6)"/>
    <s v="6) per materie prime, suddidiarie, di consumo e di merci"/>
    <x v="0"/>
  </r>
  <r>
    <x v="1"/>
    <x v="40"/>
    <x v="1"/>
    <x v="1"/>
    <n v="38780.964857931358"/>
    <s v="Budget"/>
    <x v="0"/>
    <s v="ACQDI"/>
    <x v="0"/>
    <s v="ACQ"/>
    <m/>
    <s v="B.6)"/>
    <s v="6) per materie prime, suddidiarie, di consumo e di merci"/>
    <x v="0"/>
  </r>
  <r>
    <x v="1"/>
    <x v="41"/>
    <x v="1"/>
    <x v="1"/>
    <n v="48187.519621495267"/>
    <s v="Budget"/>
    <x v="0"/>
    <s v="ACQDI"/>
    <x v="0"/>
    <s v="ACQ"/>
    <m/>
    <s v="B.6)"/>
    <s v="6) per materie prime, suddidiarie, di consumo e di merci"/>
    <x v="0"/>
  </r>
  <r>
    <x v="1"/>
    <x v="42"/>
    <x v="1"/>
    <x v="1"/>
    <n v="62250.086804073508"/>
    <s v="Budget"/>
    <x v="0"/>
    <s v="ACQDI"/>
    <x v="0"/>
    <s v="ACQ"/>
    <m/>
    <s v="B.6)"/>
    <s v="6) per materie prime, suddidiarie, di consumo e di merci"/>
    <x v="0"/>
  </r>
  <r>
    <x v="1"/>
    <x v="43"/>
    <x v="1"/>
    <x v="1"/>
    <n v="69970.742454233681"/>
    <s v="Budget"/>
    <x v="0"/>
    <s v="ACQDI"/>
    <x v="0"/>
    <s v="ACQ"/>
    <m/>
    <s v="B.6)"/>
    <s v="6) per materie prime, suddidiarie, di consumo e di merci"/>
    <x v="0"/>
  </r>
  <r>
    <x v="1"/>
    <x v="44"/>
    <x v="1"/>
    <x v="1"/>
    <n v="119858.57660561119"/>
    <s v="Budget"/>
    <x v="0"/>
    <s v="ACQDI"/>
    <x v="0"/>
    <s v="ACQ"/>
    <m/>
    <s v="B.6)"/>
    <s v="6) per materie prime, suddidiarie, di consumo e di merci"/>
    <x v="0"/>
  </r>
  <r>
    <x v="1"/>
    <x v="45"/>
    <x v="1"/>
    <x v="1"/>
    <n v="136389.73147024721"/>
    <s v="Budget"/>
    <x v="0"/>
    <s v="ACQDI"/>
    <x v="0"/>
    <s v="ACQ"/>
    <m/>
    <s v="B.6)"/>
    <s v="6) per materie prime, suddidiarie, di consumo e di merci"/>
    <x v="0"/>
  </r>
  <r>
    <x v="1"/>
    <x v="46"/>
    <x v="1"/>
    <x v="1"/>
    <n v="156188.24087721857"/>
    <s v="Budget"/>
    <x v="0"/>
    <s v="ACQDI"/>
    <x v="0"/>
    <s v="ACQ"/>
    <m/>
    <s v="B.6)"/>
    <s v="6) per materie prime, suddidiarie, di consumo e di merci"/>
    <x v="0"/>
  </r>
  <r>
    <x v="1"/>
    <x v="47"/>
    <x v="1"/>
    <x v="1"/>
    <n v="184786.08779839944"/>
    <s v="Budget"/>
    <x v="0"/>
    <s v="ACQDI"/>
    <x v="0"/>
    <s v="ACQ"/>
    <m/>
    <s v="B.6)"/>
    <s v="6) per materie prime, suddidiarie, di consumo e di merci"/>
    <x v="0"/>
  </r>
  <r>
    <x v="1"/>
    <x v="48"/>
    <x v="1"/>
    <x v="1"/>
    <n v="200184.92844826606"/>
    <s v="Budget"/>
    <x v="0"/>
    <s v="ACQDI"/>
    <x v="0"/>
    <s v="ACQ"/>
    <m/>
    <s v="B.6)"/>
    <s v="6) per materie prime, suddidiarie, di consumo e di merci"/>
    <x v="0"/>
  </r>
  <r>
    <x v="1"/>
    <x v="49"/>
    <x v="1"/>
    <x v="1"/>
    <n v="219983.43785523743"/>
    <s v="Budget"/>
    <x v="0"/>
    <s v="ACQDI"/>
    <x v="0"/>
    <s v="ACQ"/>
    <m/>
    <s v="B.6)"/>
    <s v="6) per materie prime, suddidiarie, di consumo e di merci"/>
    <x v="0"/>
  </r>
  <r>
    <x v="1"/>
    <x v="38"/>
    <x v="3"/>
    <x v="3"/>
    <n v="3077.0128880179273"/>
    <s v="Budget"/>
    <x v="0"/>
    <s v="ACQDI"/>
    <x v="0"/>
    <s v="ACQ"/>
    <m/>
    <s v="B.6)"/>
    <s v="6) per materie prime, suddidiarie, di consumo e di merci"/>
    <x v="0"/>
  </r>
  <r>
    <x v="1"/>
    <x v="39"/>
    <x v="3"/>
    <x v="3"/>
    <n v="5635.8969336940099"/>
    <s v="Budget"/>
    <x v="0"/>
    <s v="ACQDI"/>
    <x v="0"/>
    <s v="ACQ"/>
    <m/>
    <s v="B.6)"/>
    <s v="6) per materie prime, suddidiarie, di consumo e di merci"/>
    <x v="0"/>
  </r>
  <r>
    <x v="1"/>
    <x v="40"/>
    <x v="3"/>
    <x v="3"/>
    <n v="13495.739495860542"/>
    <s v="Budget"/>
    <x v="0"/>
    <s v="ACQDI"/>
    <x v="0"/>
    <s v="ACQ"/>
    <m/>
    <s v="B.6)"/>
    <s v="6) per materie prime, suddidiarie, di consumo e di merci"/>
    <x v="0"/>
  </r>
  <r>
    <x v="1"/>
    <x v="41"/>
    <x v="3"/>
    <x v="3"/>
    <n v="14555.881006359348"/>
    <s v="Budget"/>
    <x v="0"/>
    <s v="ACQDI"/>
    <x v="0"/>
    <s v="ACQ"/>
    <m/>
    <s v="B.6)"/>
    <s v="6) per materie prime, suddidiarie, di consumo e di merci"/>
    <x v="0"/>
  </r>
  <r>
    <x v="1"/>
    <x v="42"/>
    <x v="3"/>
    <x v="3"/>
    <n v="18218.627566124902"/>
    <s v="Budget"/>
    <x v="0"/>
    <s v="ACQDI"/>
    <x v="0"/>
    <s v="ACQ"/>
    <m/>
    <s v="B.6)"/>
    <s v="6) per materie prime, suddidiarie, di consumo e di merci"/>
    <x v="0"/>
  </r>
  <r>
    <x v="1"/>
    <x v="43"/>
    <x v="3"/>
    <x v="3"/>
    <n v="20975.51627099593"/>
    <s v="Budget"/>
    <x v="0"/>
    <s v="ACQDI"/>
    <x v="0"/>
    <s v="ACQ"/>
    <m/>
    <s v="B.6)"/>
    <s v="6) per materie prime, suddidiarie, di consumo e di merci"/>
    <x v="0"/>
  </r>
  <r>
    <x v="1"/>
    <x v="44"/>
    <x v="3"/>
    <x v="3"/>
    <n v="26818.036353571286"/>
    <s v="Budget"/>
    <x v="0"/>
    <s v="ACQDI"/>
    <x v="0"/>
    <s v="ACQ"/>
    <m/>
    <s v="B.6)"/>
    <s v="6) per materie prime, suddidiarie, di consumo e di merci"/>
    <x v="0"/>
  </r>
  <r>
    <x v="1"/>
    <x v="45"/>
    <x v="3"/>
    <x v="3"/>
    <n v="30228.183820209128"/>
    <s v="Budget"/>
    <x v="0"/>
    <s v="ACQDI"/>
    <x v="0"/>
    <s v="ACQ"/>
    <m/>
    <s v="B.6)"/>
    <s v="6) per materie prime, suddidiarie, di consumo e di merci"/>
    <x v="0"/>
  </r>
  <r>
    <x v="1"/>
    <x v="46"/>
    <x v="3"/>
    <x v="3"/>
    <n v="34616.145987658841"/>
    <s v="Budget"/>
    <x v="0"/>
    <s v="ACQDI"/>
    <x v="0"/>
    <s v="ACQ"/>
    <m/>
    <s v="B.6)"/>
    <s v="6) per materie prime, suddidiarie, di consumo e di merci"/>
    <x v="0"/>
  </r>
  <r>
    <x v="1"/>
    <x v="47"/>
    <x v="3"/>
    <x v="3"/>
    <n v="40954.313562863979"/>
    <s v="Budget"/>
    <x v="0"/>
    <s v="ACQDI"/>
    <x v="0"/>
    <s v="ACQ"/>
    <m/>
    <s v="B.6)"/>
    <s v="6) per materie prime, suddidiarie, di consumo e di merci"/>
    <x v="0"/>
  </r>
  <r>
    <x v="1"/>
    <x v="48"/>
    <x v="3"/>
    <x v="3"/>
    <n v="44367.173026435979"/>
    <s v="Budget"/>
    <x v="0"/>
    <s v="ACQDI"/>
    <x v="0"/>
    <s v="ACQ"/>
    <m/>
    <s v="B.6)"/>
    <s v="6) per materie prime, suddidiarie, di consumo e di merci"/>
    <x v="0"/>
  </r>
  <r>
    <x v="1"/>
    <x v="49"/>
    <x v="3"/>
    <x v="3"/>
    <n v="48755.13519388569"/>
    <s v="Budget"/>
    <x v="0"/>
    <s v="ACQDI"/>
    <x v="0"/>
    <s v="ACQ"/>
    <m/>
    <s v="B.6)"/>
    <s v="6) per materie prime, suddidiarie, di consumo e di merci"/>
    <x v="0"/>
  </r>
  <r>
    <x v="1"/>
    <x v="38"/>
    <x v="5"/>
    <x v="5"/>
    <n v="119.47166666666668"/>
    <s v="Budget"/>
    <x v="0"/>
    <s v="ACQIN"/>
    <x v="2"/>
    <s v="PRD"/>
    <m/>
    <s v="B.6)"/>
    <s v="6) per materie prime, suddidiarie, di consumo e di merci"/>
    <x v="2"/>
  </r>
  <r>
    <x v="1"/>
    <x v="39"/>
    <x v="5"/>
    <x v="5"/>
    <n v="238.94333333333336"/>
    <s v="Budget"/>
    <x v="0"/>
    <s v="ACQIN"/>
    <x v="2"/>
    <s v="PRD"/>
    <m/>
    <s v="B.6)"/>
    <s v="6) per materie prime, suddidiarie, di consumo e di merci"/>
    <x v="2"/>
  </r>
  <r>
    <x v="1"/>
    <x v="40"/>
    <x v="5"/>
    <x v="5"/>
    <n v="358.41500000000002"/>
    <s v="Budget"/>
    <x v="0"/>
    <s v="ACQIN"/>
    <x v="2"/>
    <s v="PRD"/>
    <m/>
    <s v="B.6)"/>
    <s v="6) per materie prime, suddidiarie, di consumo e di merci"/>
    <x v="2"/>
  </r>
  <r>
    <x v="1"/>
    <x v="41"/>
    <x v="5"/>
    <x v="5"/>
    <n v="477.88666666666671"/>
    <s v="Budget"/>
    <x v="0"/>
    <s v="ACQIN"/>
    <x v="2"/>
    <s v="PRD"/>
    <m/>
    <s v="B.6)"/>
    <s v="6) per materie prime, suddidiarie, di consumo e di merci"/>
    <x v="2"/>
  </r>
  <r>
    <x v="1"/>
    <x v="42"/>
    <x v="5"/>
    <x v="5"/>
    <n v="597.35833333333335"/>
    <s v="Budget"/>
    <x v="0"/>
    <s v="ACQIN"/>
    <x v="2"/>
    <s v="PRD"/>
    <m/>
    <s v="B.6)"/>
    <s v="6) per materie prime, suddidiarie, di consumo e di merci"/>
    <x v="2"/>
  </r>
  <r>
    <x v="1"/>
    <x v="43"/>
    <x v="5"/>
    <x v="5"/>
    <n v="716.83"/>
    <s v="Budget"/>
    <x v="0"/>
    <s v="ACQIN"/>
    <x v="2"/>
    <s v="PRD"/>
    <m/>
    <s v="B.6)"/>
    <s v="6) per materie prime, suddidiarie, di consumo e di merci"/>
    <x v="2"/>
  </r>
  <r>
    <x v="1"/>
    <x v="44"/>
    <x v="5"/>
    <x v="5"/>
    <n v="836.30166666666673"/>
    <s v="Budget"/>
    <x v="0"/>
    <s v="ACQIN"/>
    <x v="2"/>
    <s v="PRD"/>
    <m/>
    <s v="B.6)"/>
    <s v="6) per materie prime, suddidiarie, di consumo e di merci"/>
    <x v="2"/>
  </r>
  <r>
    <x v="1"/>
    <x v="45"/>
    <x v="5"/>
    <x v="5"/>
    <n v="955.77333333333343"/>
    <s v="Budget"/>
    <x v="0"/>
    <s v="ACQIN"/>
    <x v="2"/>
    <s v="PRD"/>
    <m/>
    <s v="B.6)"/>
    <s v="6) per materie prime, suddidiarie, di consumo e di merci"/>
    <x v="2"/>
  </r>
  <r>
    <x v="1"/>
    <x v="46"/>
    <x v="5"/>
    <x v="5"/>
    <n v="1075.2450000000001"/>
    <s v="Budget"/>
    <x v="0"/>
    <s v="ACQIN"/>
    <x v="2"/>
    <s v="PRD"/>
    <m/>
    <s v="B.6)"/>
    <s v="6) per materie prime, suddidiarie, di consumo e di merci"/>
    <x v="2"/>
  </r>
  <r>
    <x v="1"/>
    <x v="47"/>
    <x v="5"/>
    <x v="5"/>
    <n v="1194.7166666666667"/>
    <s v="Budget"/>
    <x v="0"/>
    <s v="ACQIN"/>
    <x v="2"/>
    <s v="PRD"/>
    <m/>
    <s v="B.6)"/>
    <s v="6) per materie prime, suddidiarie, di consumo e di merci"/>
    <x v="2"/>
  </r>
  <r>
    <x v="1"/>
    <x v="48"/>
    <x v="5"/>
    <x v="5"/>
    <n v="1314.1883333333333"/>
    <s v="Budget"/>
    <x v="0"/>
    <s v="ACQIN"/>
    <x v="2"/>
    <s v="PRD"/>
    <m/>
    <s v="B.6)"/>
    <s v="6) per materie prime, suddidiarie, di consumo e di merci"/>
    <x v="2"/>
  </r>
  <r>
    <x v="1"/>
    <x v="49"/>
    <x v="5"/>
    <x v="5"/>
    <n v="1433.6599999999999"/>
    <s v="Budget"/>
    <x v="0"/>
    <s v="ACQIN"/>
    <x v="2"/>
    <s v="PRD"/>
    <m/>
    <s v="B.6)"/>
    <s v="6) per materie prime, suddidiarie, di consumo e di merci"/>
    <x v="2"/>
  </r>
  <r>
    <x v="1"/>
    <x v="38"/>
    <x v="7"/>
    <x v="7"/>
    <n v="1083.3333333333333"/>
    <s v="Budget"/>
    <x v="0"/>
    <s v="ACQDI"/>
    <x v="0"/>
    <s v="ACQ"/>
    <m/>
    <s v="B.6)"/>
    <s v="6) per materie prime, suddidiarie, di consumo e di merci"/>
    <x v="3"/>
  </r>
  <r>
    <x v="1"/>
    <x v="39"/>
    <x v="7"/>
    <x v="7"/>
    <n v="2166.6666666666665"/>
    <s v="Budget"/>
    <x v="0"/>
    <s v="ACQDI"/>
    <x v="0"/>
    <s v="ACQ"/>
    <m/>
    <s v="B.6)"/>
    <s v="6) per materie prime, suddidiarie, di consumo e di merci"/>
    <x v="3"/>
  </r>
  <r>
    <x v="1"/>
    <x v="40"/>
    <x v="7"/>
    <x v="7"/>
    <n v="3250"/>
    <s v="Budget"/>
    <x v="0"/>
    <s v="ACQDI"/>
    <x v="0"/>
    <s v="ACQ"/>
    <m/>
    <s v="B.6)"/>
    <s v="6) per materie prime, suddidiarie, di consumo e di merci"/>
    <x v="3"/>
  </r>
  <r>
    <x v="1"/>
    <x v="41"/>
    <x v="7"/>
    <x v="7"/>
    <n v="4333.333333333333"/>
    <s v="Budget"/>
    <x v="0"/>
    <s v="ACQDI"/>
    <x v="0"/>
    <s v="ACQ"/>
    <m/>
    <s v="B.6)"/>
    <s v="6) per materie prime, suddidiarie, di consumo e di merci"/>
    <x v="3"/>
  </r>
  <r>
    <x v="1"/>
    <x v="42"/>
    <x v="7"/>
    <x v="7"/>
    <n v="5416.6666666666661"/>
    <s v="Budget"/>
    <x v="0"/>
    <s v="ACQDI"/>
    <x v="0"/>
    <s v="ACQ"/>
    <m/>
    <s v="B.6)"/>
    <s v="6) per materie prime, suddidiarie, di consumo e di merci"/>
    <x v="3"/>
  </r>
  <r>
    <x v="1"/>
    <x v="43"/>
    <x v="7"/>
    <x v="7"/>
    <n v="6499.9999999999991"/>
    <s v="Budget"/>
    <x v="0"/>
    <s v="ACQDI"/>
    <x v="0"/>
    <s v="ACQ"/>
    <m/>
    <s v="B.6)"/>
    <s v="6) per materie prime, suddidiarie, di consumo e di merci"/>
    <x v="3"/>
  </r>
  <r>
    <x v="1"/>
    <x v="44"/>
    <x v="7"/>
    <x v="7"/>
    <n v="7583.3333333333321"/>
    <s v="Budget"/>
    <x v="0"/>
    <s v="ACQDI"/>
    <x v="0"/>
    <s v="ACQ"/>
    <m/>
    <s v="B.6)"/>
    <s v="6) per materie prime, suddidiarie, di consumo e di merci"/>
    <x v="3"/>
  </r>
  <r>
    <x v="1"/>
    <x v="45"/>
    <x v="7"/>
    <x v="7"/>
    <n v="8666.6666666666661"/>
    <s v="Budget"/>
    <x v="0"/>
    <s v="ACQDI"/>
    <x v="0"/>
    <s v="ACQ"/>
    <m/>
    <s v="B.6)"/>
    <s v="6) per materie prime, suddidiarie, di consumo e di merci"/>
    <x v="3"/>
  </r>
  <r>
    <x v="1"/>
    <x v="46"/>
    <x v="7"/>
    <x v="7"/>
    <n v="9750"/>
    <s v="Budget"/>
    <x v="0"/>
    <s v="ACQDI"/>
    <x v="0"/>
    <s v="ACQ"/>
    <m/>
    <s v="B.6)"/>
    <s v="6) per materie prime, suddidiarie, di consumo e di merci"/>
    <x v="3"/>
  </r>
  <r>
    <x v="1"/>
    <x v="47"/>
    <x v="7"/>
    <x v="7"/>
    <n v="10833.333333333334"/>
    <s v="Budget"/>
    <x v="0"/>
    <s v="ACQDI"/>
    <x v="0"/>
    <s v="ACQ"/>
    <m/>
    <s v="B.6)"/>
    <s v="6) per materie prime, suddidiarie, di consumo e di merci"/>
    <x v="3"/>
  </r>
  <r>
    <x v="1"/>
    <x v="48"/>
    <x v="7"/>
    <x v="7"/>
    <n v="11916.666666666668"/>
    <s v="Budget"/>
    <x v="0"/>
    <s v="ACQDI"/>
    <x v="0"/>
    <s v="ACQ"/>
    <m/>
    <s v="B.6)"/>
    <s v="6) per materie prime, suddidiarie, di consumo e di merci"/>
    <x v="3"/>
  </r>
  <r>
    <x v="1"/>
    <x v="49"/>
    <x v="7"/>
    <x v="7"/>
    <n v="13000.000000000002"/>
    <s v="Budget"/>
    <x v="0"/>
    <s v="ACQDI"/>
    <x v="0"/>
    <s v="ACQ"/>
    <m/>
    <s v="B.6)"/>
    <s v="6) per materie prime, suddidiarie, di consumo e di merci"/>
    <x v="3"/>
  </r>
  <r>
    <x v="1"/>
    <x v="38"/>
    <x v="9"/>
    <x v="9"/>
    <n v="637.86784166666666"/>
    <s v="Budget"/>
    <x v="0"/>
    <s v="ACQIN"/>
    <x v="2"/>
    <s v="PRD"/>
    <m/>
    <s v="B.6)"/>
    <s v="6) per materie prime, suddidiarie, di consumo e di merci"/>
    <x v="2"/>
  </r>
  <r>
    <x v="1"/>
    <x v="39"/>
    <x v="9"/>
    <x v="9"/>
    <n v="1275.7356833333333"/>
    <s v="Budget"/>
    <x v="0"/>
    <s v="ACQIN"/>
    <x v="2"/>
    <s v="PRD"/>
    <m/>
    <s v="B.6)"/>
    <s v="6) per materie prime, suddidiarie, di consumo e di merci"/>
    <x v="2"/>
  </r>
  <r>
    <x v="1"/>
    <x v="40"/>
    <x v="9"/>
    <x v="9"/>
    <n v="1913.603525"/>
    <s v="Budget"/>
    <x v="0"/>
    <s v="ACQIN"/>
    <x v="2"/>
    <s v="PRD"/>
    <m/>
    <s v="B.6)"/>
    <s v="6) per materie prime, suddidiarie, di consumo e di merci"/>
    <x v="2"/>
  </r>
  <r>
    <x v="1"/>
    <x v="41"/>
    <x v="9"/>
    <x v="9"/>
    <n v="2551.4713666666667"/>
    <s v="Budget"/>
    <x v="0"/>
    <s v="ACQIN"/>
    <x v="2"/>
    <s v="PRD"/>
    <m/>
    <s v="B.6)"/>
    <s v="6) per materie prime, suddidiarie, di consumo e di merci"/>
    <x v="2"/>
  </r>
  <r>
    <x v="1"/>
    <x v="42"/>
    <x v="9"/>
    <x v="9"/>
    <n v="3189.3392083333333"/>
    <s v="Budget"/>
    <x v="0"/>
    <s v="ACQIN"/>
    <x v="2"/>
    <s v="PRD"/>
    <m/>
    <s v="B.6)"/>
    <s v="6) per materie prime, suddidiarie, di consumo e di merci"/>
    <x v="2"/>
  </r>
  <r>
    <x v="1"/>
    <x v="43"/>
    <x v="9"/>
    <x v="9"/>
    <n v="3827.20705"/>
    <s v="Budget"/>
    <x v="0"/>
    <s v="ACQIN"/>
    <x v="2"/>
    <s v="PRD"/>
    <m/>
    <s v="B.6)"/>
    <s v="6) per materie prime, suddidiarie, di consumo e di merci"/>
    <x v="2"/>
  </r>
  <r>
    <x v="1"/>
    <x v="44"/>
    <x v="9"/>
    <x v="9"/>
    <n v="4465.0748916666671"/>
    <s v="Budget"/>
    <x v="0"/>
    <s v="ACQIN"/>
    <x v="2"/>
    <s v="PRD"/>
    <m/>
    <s v="B.6)"/>
    <s v="6) per materie prime, suddidiarie, di consumo e di merci"/>
    <x v="2"/>
  </r>
  <r>
    <x v="1"/>
    <x v="45"/>
    <x v="9"/>
    <x v="9"/>
    <n v="5102.9427333333333"/>
    <s v="Budget"/>
    <x v="0"/>
    <s v="ACQIN"/>
    <x v="2"/>
    <s v="PRD"/>
    <m/>
    <s v="B.6)"/>
    <s v="6) per materie prime, suddidiarie, di consumo e di merci"/>
    <x v="2"/>
  </r>
  <r>
    <x v="1"/>
    <x v="46"/>
    <x v="9"/>
    <x v="9"/>
    <n v="5740.8105749999995"/>
    <s v="Budget"/>
    <x v="0"/>
    <s v="ACQIN"/>
    <x v="2"/>
    <s v="PRD"/>
    <m/>
    <s v="B.6)"/>
    <s v="6) per materie prime, suddidiarie, di consumo e di merci"/>
    <x v="2"/>
  </r>
  <r>
    <x v="1"/>
    <x v="47"/>
    <x v="9"/>
    <x v="9"/>
    <n v="6378.6784166666657"/>
    <s v="Budget"/>
    <x v="0"/>
    <s v="ACQIN"/>
    <x v="2"/>
    <s v="PRD"/>
    <m/>
    <s v="B.6)"/>
    <s v="6) per materie prime, suddidiarie, di consumo e di merci"/>
    <x v="2"/>
  </r>
  <r>
    <x v="1"/>
    <x v="48"/>
    <x v="9"/>
    <x v="9"/>
    <n v="7016.5462583333319"/>
    <s v="Budget"/>
    <x v="0"/>
    <s v="ACQIN"/>
    <x v="2"/>
    <s v="PRD"/>
    <m/>
    <s v="B.6)"/>
    <s v="6) per materie prime, suddidiarie, di consumo e di merci"/>
    <x v="2"/>
  </r>
  <r>
    <x v="1"/>
    <x v="49"/>
    <x v="9"/>
    <x v="9"/>
    <n v="7654.4140999999981"/>
    <s v="Budget"/>
    <x v="0"/>
    <s v="ACQIN"/>
    <x v="2"/>
    <s v="PRD"/>
    <m/>
    <s v="B.6)"/>
    <s v="6) per materie prime, suddidiarie, di consumo e di merci"/>
    <x v="2"/>
  </r>
  <r>
    <x v="1"/>
    <x v="38"/>
    <x v="11"/>
    <x v="11"/>
    <n v="475.78000000000003"/>
    <s v="Budget"/>
    <x v="0"/>
    <s v="ACQIN"/>
    <x v="2"/>
    <s v="PRD"/>
    <m/>
    <s v="B.6)"/>
    <s v="6) per materie prime, suddidiarie, di consumo e di merci"/>
    <x v="2"/>
  </r>
  <r>
    <x v="1"/>
    <x v="39"/>
    <x v="11"/>
    <x v="11"/>
    <n v="951.56000000000006"/>
    <s v="Budget"/>
    <x v="0"/>
    <s v="ACQIN"/>
    <x v="2"/>
    <s v="PRD"/>
    <m/>
    <s v="B.6)"/>
    <s v="6) per materie prime, suddidiarie, di consumo e di merci"/>
    <x v="2"/>
  </r>
  <r>
    <x v="1"/>
    <x v="40"/>
    <x v="11"/>
    <x v="11"/>
    <n v="1427.3400000000001"/>
    <s v="Budget"/>
    <x v="0"/>
    <s v="ACQIN"/>
    <x v="2"/>
    <s v="PRD"/>
    <m/>
    <s v="B.6)"/>
    <s v="6) per materie prime, suddidiarie, di consumo e di merci"/>
    <x v="2"/>
  </r>
  <r>
    <x v="1"/>
    <x v="41"/>
    <x v="11"/>
    <x v="11"/>
    <n v="1903.1200000000001"/>
    <s v="Budget"/>
    <x v="0"/>
    <s v="ACQIN"/>
    <x v="2"/>
    <s v="PRD"/>
    <m/>
    <s v="B.6)"/>
    <s v="6) per materie prime, suddidiarie, di consumo e di merci"/>
    <x v="2"/>
  </r>
  <r>
    <x v="1"/>
    <x v="42"/>
    <x v="11"/>
    <x v="11"/>
    <n v="2378.9"/>
    <s v="Budget"/>
    <x v="0"/>
    <s v="ACQIN"/>
    <x v="2"/>
    <s v="PRD"/>
    <m/>
    <s v="B.6)"/>
    <s v="6) per materie prime, suddidiarie, di consumo e di merci"/>
    <x v="2"/>
  </r>
  <r>
    <x v="1"/>
    <x v="43"/>
    <x v="11"/>
    <x v="11"/>
    <n v="2854.6800000000003"/>
    <s v="Budget"/>
    <x v="0"/>
    <s v="ACQIN"/>
    <x v="2"/>
    <s v="PRD"/>
    <m/>
    <s v="B.6)"/>
    <s v="6) per materie prime, suddidiarie, di consumo e di merci"/>
    <x v="2"/>
  </r>
  <r>
    <x v="1"/>
    <x v="44"/>
    <x v="11"/>
    <x v="11"/>
    <n v="3330.4600000000005"/>
    <s v="Budget"/>
    <x v="0"/>
    <s v="ACQIN"/>
    <x v="2"/>
    <s v="PRD"/>
    <m/>
    <s v="B.6)"/>
    <s v="6) per materie prime, suddidiarie, di consumo e di merci"/>
    <x v="2"/>
  </r>
  <r>
    <x v="1"/>
    <x v="45"/>
    <x v="11"/>
    <x v="11"/>
    <n v="3806.2400000000007"/>
    <s v="Budget"/>
    <x v="0"/>
    <s v="ACQIN"/>
    <x v="2"/>
    <s v="PRD"/>
    <m/>
    <s v="B.6)"/>
    <s v="6) per materie prime, suddidiarie, di consumo e di merci"/>
    <x v="2"/>
  </r>
  <r>
    <x v="1"/>
    <x v="46"/>
    <x v="11"/>
    <x v="11"/>
    <n v="4282.0200000000004"/>
    <s v="Budget"/>
    <x v="0"/>
    <s v="ACQIN"/>
    <x v="2"/>
    <s v="PRD"/>
    <m/>
    <s v="B.6)"/>
    <s v="6) per materie prime, suddidiarie, di consumo e di merci"/>
    <x v="2"/>
  </r>
  <r>
    <x v="1"/>
    <x v="47"/>
    <x v="11"/>
    <x v="11"/>
    <n v="4757.8"/>
    <s v="Budget"/>
    <x v="0"/>
    <s v="ACQIN"/>
    <x v="2"/>
    <s v="PRD"/>
    <m/>
    <s v="B.6)"/>
    <s v="6) per materie prime, suddidiarie, di consumo e di merci"/>
    <x v="2"/>
  </r>
  <r>
    <x v="1"/>
    <x v="48"/>
    <x v="11"/>
    <x v="11"/>
    <n v="5233.58"/>
    <s v="Budget"/>
    <x v="0"/>
    <s v="ACQIN"/>
    <x v="2"/>
    <s v="PRD"/>
    <m/>
    <s v="B.6)"/>
    <s v="6) per materie prime, suddidiarie, di consumo e di merci"/>
    <x v="2"/>
  </r>
  <r>
    <x v="1"/>
    <x v="49"/>
    <x v="11"/>
    <x v="11"/>
    <n v="5709.36"/>
    <s v="Budget"/>
    <x v="0"/>
    <s v="ACQIN"/>
    <x v="2"/>
    <s v="PRD"/>
    <m/>
    <s v="B.6)"/>
    <s v="6) per materie prime, suddidiarie, di consumo e di merci"/>
    <x v="2"/>
  </r>
  <r>
    <x v="1"/>
    <x v="38"/>
    <x v="13"/>
    <x v="13"/>
    <n v="400"/>
    <s v="Budget"/>
    <x v="0"/>
    <s v="COSGS"/>
    <x v="4"/>
    <s v="COSTI"/>
    <m/>
    <s v="B.6)"/>
    <s v="6) per materie prime, suddidiarie, di consumo e di merci"/>
    <x v="4"/>
  </r>
  <r>
    <x v="1"/>
    <x v="39"/>
    <x v="13"/>
    <x v="13"/>
    <n v="800"/>
    <s v="Budget"/>
    <x v="0"/>
    <s v="COSGS"/>
    <x v="4"/>
    <s v="COSTI"/>
    <m/>
    <s v="B.6)"/>
    <s v="6) per materie prime, suddidiarie, di consumo e di merci"/>
    <x v="4"/>
  </r>
  <r>
    <x v="1"/>
    <x v="40"/>
    <x v="13"/>
    <x v="13"/>
    <n v="1200"/>
    <s v="Budget"/>
    <x v="0"/>
    <s v="COSGS"/>
    <x v="4"/>
    <s v="COSTI"/>
    <m/>
    <s v="B.6)"/>
    <s v="6) per materie prime, suddidiarie, di consumo e di merci"/>
    <x v="4"/>
  </r>
  <r>
    <x v="1"/>
    <x v="41"/>
    <x v="13"/>
    <x v="13"/>
    <n v="1600"/>
    <s v="Budget"/>
    <x v="0"/>
    <s v="COSGS"/>
    <x v="4"/>
    <s v="COSTI"/>
    <m/>
    <s v="B.6)"/>
    <s v="6) per materie prime, suddidiarie, di consumo e di merci"/>
    <x v="4"/>
  </r>
  <r>
    <x v="1"/>
    <x v="42"/>
    <x v="13"/>
    <x v="13"/>
    <n v="2000"/>
    <s v="Budget"/>
    <x v="0"/>
    <s v="COSGS"/>
    <x v="4"/>
    <s v="COSTI"/>
    <m/>
    <s v="B.6)"/>
    <s v="6) per materie prime, suddidiarie, di consumo e di merci"/>
    <x v="4"/>
  </r>
  <r>
    <x v="1"/>
    <x v="43"/>
    <x v="13"/>
    <x v="13"/>
    <n v="2400"/>
    <s v="Budget"/>
    <x v="0"/>
    <s v="COSGS"/>
    <x v="4"/>
    <s v="COSTI"/>
    <m/>
    <s v="B.6)"/>
    <s v="6) per materie prime, suddidiarie, di consumo e di merci"/>
    <x v="4"/>
  </r>
  <r>
    <x v="1"/>
    <x v="44"/>
    <x v="13"/>
    <x v="13"/>
    <n v="2800"/>
    <s v="Budget"/>
    <x v="0"/>
    <s v="COSGS"/>
    <x v="4"/>
    <s v="COSTI"/>
    <m/>
    <s v="B.6)"/>
    <s v="6) per materie prime, suddidiarie, di consumo e di merci"/>
    <x v="4"/>
  </r>
  <r>
    <x v="1"/>
    <x v="45"/>
    <x v="13"/>
    <x v="13"/>
    <n v="3200"/>
    <s v="Budget"/>
    <x v="0"/>
    <s v="COSGS"/>
    <x v="4"/>
    <s v="COSTI"/>
    <m/>
    <s v="B.6)"/>
    <s v="6) per materie prime, suddidiarie, di consumo e di merci"/>
    <x v="4"/>
  </r>
  <r>
    <x v="1"/>
    <x v="46"/>
    <x v="13"/>
    <x v="13"/>
    <n v="3600"/>
    <s v="Budget"/>
    <x v="0"/>
    <s v="COSGS"/>
    <x v="4"/>
    <s v="COSTI"/>
    <m/>
    <s v="B.6)"/>
    <s v="6) per materie prime, suddidiarie, di consumo e di merci"/>
    <x v="4"/>
  </r>
  <r>
    <x v="1"/>
    <x v="47"/>
    <x v="13"/>
    <x v="13"/>
    <n v="4000"/>
    <s v="Budget"/>
    <x v="0"/>
    <s v="COSGS"/>
    <x v="4"/>
    <s v="COSTI"/>
    <m/>
    <s v="B.6)"/>
    <s v="6) per materie prime, suddidiarie, di consumo e di merci"/>
    <x v="4"/>
  </r>
  <r>
    <x v="1"/>
    <x v="48"/>
    <x v="13"/>
    <x v="13"/>
    <n v="4400"/>
    <s v="Budget"/>
    <x v="0"/>
    <s v="COSGS"/>
    <x v="4"/>
    <s v="COSTI"/>
    <m/>
    <s v="B.6)"/>
    <s v="6) per materie prime, suddidiarie, di consumo e di merci"/>
    <x v="4"/>
  </r>
  <r>
    <x v="1"/>
    <x v="49"/>
    <x v="13"/>
    <x v="13"/>
    <n v="4800"/>
    <s v="Budget"/>
    <x v="0"/>
    <s v="COSGS"/>
    <x v="4"/>
    <s v="COSTI"/>
    <m/>
    <s v="B.6)"/>
    <s v="6) per materie prime, suddidiarie, di consumo e di merci"/>
    <x v="4"/>
  </r>
  <r>
    <x v="1"/>
    <x v="38"/>
    <x v="15"/>
    <x v="15"/>
    <n v="500"/>
    <s v="Budget"/>
    <x v="0"/>
    <s v="ACQIN"/>
    <x v="2"/>
    <s v="PRD"/>
    <m/>
    <s v="B.6)"/>
    <s v="6) per materie prime, suddidiarie, di consumo e di merci"/>
    <x v="3"/>
  </r>
  <r>
    <x v="1"/>
    <x v="39"/>
    <x v="15"/>
    <x v="15"/>
    <n v="1000"/>
    <s v="Budget"/>
    <x v="0"/>
    <s v="ACQIN"/>
    <x v="2"/>
    <s v="PRD"/>
    <m/>
    <s v="B.6)"/>
    <s v="6) per materie prime, suddidiarie, di consumo e di merci"/>
    <x v="3"/>
  </r>
  <r>
    <x v="1"/>
    <x v="40"/>
    <x v="15"/>
    <x v="15"/>
    <n v="1500"/>
    <s v="Budget"/>
    <x v="0"/>
    <s v="ACQIN"/>
    <x v="2"/>
    <s v="PRD"/>
    <m/>
    <s v="B.6)"/>
    <s v="6) per materie prime, suddidiarie, di consumo e di merci"/>
    <x v="3"/>
  </r>
  <r>
    <x v="1"/>
    <x v="41"/>
    <x v="15"/>
    <x v="15"/>
    <n v="2000"/>
    <s v="Budget"/>
    <x v="0"/>
    <s v="ACQIN"/>
    <x v="2"/>
    <s v="PRD"/>
    <m/>
    <s v="B.6)"/>
    <s v="6) per materie prime, suddidiarie, di consumo e di merci"/>
    <x v="3"/>
  </r>
  <r>
    <x v="1"/>
    <x v="42"/>
    <x v="15"/>
    <x v="15"/>
    <n v="2500"/>
    <s v="Budget"/>
    <x v="0"/>
    <s v="ACQIN"/>
    <x v="2"/>
    <s v="PRD"/>
    <m/>
    <s v="B.6)"/>
    <s v="6) per materie prime, suddidiarie, di consumo e di merci"/>
    <x v="3"/>
  </r>
  <r>
    <x v="1"/>
    <x v="43"/>
    <x v="15"/>
    <x v="15"/>
    <n v="3000"/>
    <s v="Budget"/>
    <x v="0"/>
    <s v="ACQIN"/>
    <x v="2"/>
    <s v="PRD"/>
    <m/>
    <s v="B.6)"/>
    <s v="6) per materie prime, suddidiarie, di consumo e di merci"/>
    <x v="3"/>
  </r>
  <r>
    <x v="1"/>
    <x v="44"/>
    <x v="15"/>
    <x v="15"/>
    <n v="3500"/>
    <s v="Budget"/>
    <x v="0"/>
    <s v="ACQIN"/>
    <x v="2"/>
    <s v="PRD"/>
    <m/>
    <s v="B.6)"/>
    <s v="6) per materie prime, suddidiarie, di consumo e di merci"/>
    <x v="3"/>
  </r>
  <r>
    <x v="1"/>
    <x v="45"/>
    <x v="15"/>
    <x v="15"/>
    <n v="4000"/>
    <s v="Budget"/>
    <x v="0"/>
    <s v="ACQIN"/>
    <x v="2"/>
    <s v="PRD"/>
    <m/>
    <s v="B.6)"/>
    <s v="6) per materie prime, suddidiarie, di consumo e di merci"/>
    <x v="3"/>
  </r>
  <r>
    <x v="1"/>
    <x v="46"/>
    <x v="15"/>
    <x v="15"/>
    <n v="4500"/>
    <s v="Budget"/>
    <x v="0"/>
    <s v="ACQIN"/>
    <x v="2"/>
    <s v="PRD"/>
    <m/>
    <s v="B.6)"/>
    <s v="6) per materie prime, suddidiarie, di consumo e di merci"/>
    <x v="3"/>
  </r>
  <r>
    <x v="1"/>
    <x v="47"/>
    <x v="15"/>
    <x v="15"/>
    <n v="5000"/>
    <s v="Budget"/>
    <x v="0"/>
    <s v="ACQIN"/>
    <x v="2"/>
    <s v="PRD"/>
    <m/>
    <s v="B.6)"/>
    <s v="6) per materie prime, suddidiarie, di consumo e di merci"/>
    <x v="3"/>
  </r>
  <r>
    <x v="1"/>
    <x v="48"/>
    <x v="15"/>
    <x v="15"/>
    <n v="5500"/>
    <s v="Budget"/>
    <x v="0"/>
    <s v="ACQIN"/>
    <x v="2"/>
    <s v="PRD"/>
    <m/>
    <s v="B.6)"/>
    <s v="6) per materie prime, suddidiarie, di consumo e di merci"/>
    <x v="3"/>
  </r>
  <r>
    <x v="1"/>
    <x v="49"/>
    <x v="15"/>
    <x v="15"/>
    <n v="6000"/>
    <s v="Budget"/>
    <x v="0"/>
    <s v="ACQIN"/>
    <x v="2"/>
    <s v="PRD"/>
    <m/>
    <s v="B.6)"/>
    <s v="6) per materie prime, suddidiarie, di consumo e di merci"/>
    <x v="3"/>
  </r>
  <r>
    <x v="1"/>
    <x v="38"/>
    <x v="17"/>
    <x v="17"/>
    <n v="1424.7904166666667"/>
    <s v="Budget"/>
    <x v="0"/>
    <s v="COSGS"/>
    <x v="4"/>
    <s v="COSTI"/>
    <m/>
    <s v="B.6)"/>
    <s v="6) per materie prime, suddidiarie, di consumo e di merci"/>
    <x v="2"/>
  </r>
  <r>
    <x v="1"/>
    <x v="39"/>
    <x v="17"/>
    <x v="17"/>
    <n v="2849.5808333333334"/>
    <s v="Budget"/>
    <x v="0"/>
    <s v="COSGS"/>
    <x v="4"/>
    <s v="COSTI"/>
    <m/>
    <s v="B.6)"/>
    <s v="6) per materie prime, suddidiarie, di consumo e di merci"/>
    <x v="2"/>
  </r>
  <r>
    <x v="1"/>
    <x v="40"/>
    <x v="17"/>
    <x v="17"/>
    <n v="4274.3712500000001"/>
    <s v="Budget"/>
    <x v="0"/>
    <s v="COSGS"/>
    <x v="4"/>
    <s v="COSTI"/>
    <m/>
    <s v="B.6)"/>
    <s v="6) per materie prime, suddidiarie, di consumo e di merci"/>
    <x v="2"/>
  </r>
  <r>
    <x v="1"/>
    <x v="41"/>
    <x v="17"/>
    <x v="17"/>
    <n v="5699.1616666666669"/>
    <s v="Budget"/>
    <x v="0"/>
    <s v="COSGS"/>
    <x v="4"/>
    <s v="COSTI"/>
    <m/>
    <s v="B.6)"/>
    <s v="6) per materie prime, suddidiarie, di consumo e di merci"/>
    <x v="2"/>
  </r>
  <r>
    <x v="1"/>
    <x v="42"/>
    <x v="17"/>
    <x v="17"/>
    <n v="7123.9520833333336"/>
    <s v="Budget"/>
    <x v="0"/>
    <s v="COSGS"/>
    <x v="4"/>
    <s v="COSTI"/>
    <m/>
    <s v="B.6)"/>
    <s v="6) per materie prime, suddidiarie, di consumo e di merci"/>
    <x v="2"/>
  </r>
  <r>
    <x v="1"/>
    <x v="43"/>
    <x v="17"/>
    <x v="17"/>
    <n v="8548.7425000000003"/>
    <s v="Budget"/>
    <x v="0"/>
    <s v="COSGS"/>
    <x v="4"/>
    <s v="COSTI"/>
    <m/>
    <s v="B.6)"/>
    <s v="6) per materie prime, suddidiarie, di consumo e di merci"/>
    <x v="2"/>
  </r>
  <r>
    <x v="1"/>
    <x v="44"/>
    <x v="17"/>
    <x v="17"/>
    <n v="9973.532916666667"/>
    <s v="Budget"/>
    <x v="0"/>
    <s v="COSGS"/>
    <x v="4"/>
    <s v="COSTI"/>
    <m/>
    <s v="B.6)"/>
    <s v="6) per materie prime, suddidiarie, di consumo e di merci"/>
    <x v="2"/>
  </r>
  <r>
    <x v="1"/>
    <x v="45"/>
    <x v="17"/>
    <x v="17"/>
    <n v="11398.323333333334"/>
    <s v="Budget"/>
    <x v="0"/>
    <s v="COSGS"/>
    <x v="4"/>
    <s v="COSTI"/>
    <m/>
    <s v="B.6)"/>
    <s v="6) per materie prime, suddidiarie, di consumo e di merci"/>
    <x v="2"/>
  </r>
  <r>
    <x v="1"/>
    <x v="46"/>
    <x v="17"/>
    <x v="17"/>
    <n v="12823.11375"/>
    <s v="Budget"/>
    <x v="0"/>
    <s v="COSGS"/>
    <x v="4"/>
    <s v="COSTI"/>
    <m/>
    <s v="B.6)"/>
    <s v="6) per materie prime, suddidiarie, di consumo e di merci"/>
    <x v="2"/>
  </r>
  <r>
    <x v="1"/>
    <x v="47"/>
    <x v="17"/>
    <x v="17"/>
    <n v="14247.904166666667"/>
    <s v="Budget"/>
    <x v="0"/>
    <s v="COSGS"/>
    <x v="4"/>
    <s v="COSTI"/>
    <m/>
    <s v="B.6)"/>
    <s v="6) per materie prime, suddidiarie, di consumo e di merci"/>
    <x v="2"/>
  </r>
  <r>
    <x v="1"/>
    <x v="48"/>
    <x v="17"/>
    <x v="17"/>
    <n v="15672.694583333334"/>
    <s v="Budget"/>
    <x v="0"/>
    <s v="COSGS"/>
    <x v="4"/>
    <s v="COSTI"/>
    <m/>
    <s v="B.6)"/>
    <s v="6) per materie prime, suddidiarie, di consumo e di merci"/>
    <x v="2"/>
  </r>
  <r>
    <x v="1"/>
    <x v="49"/>
    <x v="17"/>
    <x v="17"/>
    <n v="17097.485000000001"/>
    <s v="Budget"/>
    <x v="0"/>
    <s v="COSGS"/>
    <x v="4"/>
    <s v="COSTI"/>
    <m/>
    <s v="B.6)"/>
    <s v="6) per materie prime, suddidiarie, di consumo e di merci"/>
    <x v="2"/>
  </r>
  <r>
    <x v="1"/>
    <x v="38"/>
    <x v="290"/>
    <x v="290"/>
    <n v="83.333333333333329"/>
    <s v="Budget"/>
    <x v="0"/>
    <s v="ACQDI"/>
    <x v="0"/>
    <s v="ACQ"/>
    <m/>
    <s v="B.6)"/>
    <s v="6) per materie prime, suddidiarie, di consumo e di merci"/>
    <x v="2"/>
  </r>
  <r>
    <x v="1"/>
    <x v="39"/>
    <x v="290"/>
    <x v="290"/>
    <n v="166.66666666666666"/>
    <s v="Budget"/>
    <x v="0"/>
    <s v="ACQDI"/>
    <x v="0"/>
    <s v="ACQ"/>
    <m/>
    <s v="B.6)"/>
    <s v="6) per materie prime, suddidiarie, di consumo e di merci"/>
    <x v="2"/>
  </r>
  <r>
    <x v="1"/>
    <x v="40"/>
    <x v="290"/>
    <x v="290"/>
    <n v="250"/>
    <s v="Budget"/>
    <x v="0"/>
    <s v="ACQDI"/>
    <x v="0"/>
    <s v="ACQ"/>
    <m/>
    <s v="B.6)"/>
    <s v="6) per materie prime, suddidiarie, di consumo e di merci"/>
    <x v="2"/>
  </r>
  <r>
    <x v="1"/>
    <x v="41"/>
    <x v="290"/>
    <x v="290"/>
    <n v="333.33333333333331"/>
    <s v="Budget"/>
    <x v="0"/>
    <s v="ACQDI"/>
    <x v="0"/>
    <s v="ACQ"/>
    <m/>
    <s v="B.6)"/>
    <s v="6) per materie prime, suddidiarie, di consumo e di merci"/>
    <x v="2"/>
  </r>
  <r>
    <x v="1"/>
    <x v="42"/>
    <x v="290"/>
    <x v="290"/>
    <n v="416.66666666666663"/>
    <s v="Budget"/>
    <x v="0"/>
    <s v="ACQDI"/>
    <x v="0"/>
    <s v="ACQ"/>
    <m/>
    <s v="B.6)"/>
    <s v="6) per materie prime, suddidiarie, di consumo e di merci"/>
    <x v="2"/>
  </r>
  <r>
    <x v="1"/>
    <x v="43"/>
    <x v="290"/>
    <x v="290"/>
    <n v="499.99999999999994"/>
    <s v="Budget"/>
    <x v="0"/>
    <s v="ACQDI"/>
    <x v="0"/>
    <s v="ACQ"/>
    <m/>
    <s v="B.6)"/>
    <s v="6) per materie prime, suddidiarie, di consumo e di merci"/>
    <x v="2"/>
  </r>
  <r>
    <x v="1"/>
    <x v="44"/>
    <x v="290"/>
    <x v="290"/>
    <n v="583.33333333333326"/>
    <s v="Budget"/>
    <x v="0"/>
    <s v="ACQDI"/>
    <x v="0"/>
    <s v="ACQ"/>
    <m/>
    <s v="B.6)"/>
    <s v="6) per materie prime, suddidiarie, di consumo e di merci"/>
    <x v="2"/>
  </r>
  <r>
    <x v="1"/>
    <x v="45"/>
    <x v="290"/>
    <x v="290"/>
    <n v="666.66666666666663"/>
    <s v="Budget"/>
    <x v="0"/>
    <s v="ACQDI"/>
    <x v="0"/>
    <s v="ACQ"/>
    <m/>
    <s v="B.6)"/>
    <s v="6) per materie prime, suddidiarie, di consumo e di merci"/>
    <x v="2"/>
  </r>
  <r>
    <x v="1"/>
    <x v="46"/>
    <x v="290"/>
    <x v="290"/>
    <n v="750"/>
    <s v="Budget"/>
    <x v="0"/>
    <s v="ACQDI"/>
    <x v="0"/>
    <s v="ACQ"/>
    <m/>
    <s v="B.6)"/>
    <s v="6) per materie prime, suddidiarie, di consumo e di merci"/>
    <x v="2"/>
  </r>
  <r>
    <x v="1"/>
    <x v="47"/>
    <x v="290"/>
    <x v="290"/>
    <n v="833.33333333333337"/>
    <s v="Budget"/>
    <x v="0"/>
    <s v="ACQDI"/>
    <x v="0"/>
    <s v="ACQ"/>
    <m/>
    <s v="B.6)"/>
    <s v="6) per materie prime, suddidiarie, di consumo e di merci"/>
    <x v="2"/>
  </r>
  <r>
    <x v="1"/>
    <x v="48"/>
    <x v="290"/>
    <x v="290"/>
    <n v="916.66666666666674"/>
    <s v="Budget"/>
    <x v="0"/>
    <s v="ACQDI"/>
    <x v="0"/>
    <s v="ACQ"/>
    <m/>
    <s v="B.6)"/>
    <s v="6) per materie prime, suddidiarie, di consumo e di merci"/>
    <x v="2"/>
  </r>
  <r>
    <x v="1"/>
    <x v="49"/>
    <x v="290"/>
    <x v="290"/>
    <n v="1000.0000000000001"/>
    <s v="Budget"/>
    <x v="0"/>
    <s v="ACQDI"/>
    <x v="0"/>
    <s v="ACQ"/>
    <m/>
    <s v="B.6)"/>
    <s v="6) per materie prime, suddidiarie, di consumo e di merci"/>
    <x v="2"/>
  </r>
  <r>
    <x v="1"/>
    <x v="38"/>
    <x v="424"/>
    <x v="423"/>
    <n v="83.333333333333329"/>
    <s v="Budget"/>
    <x v="0"/>
    <s v="COSGS"/>
    <x v="4"/>
    <s v="COSTI"/>
    <m/>
    <s v="B.6)"/>
    <s v="6) per materie prime, suddidiarie, di consumo e di merci"/>
    <x v="6"/>
  </r>
  <r>
    <x v="1"/>
    <x v="39"/>
    <x v="424"/>
    <x v="423"/>
    <n v="166.66666666666666"/>
    <s v="Budget"/>
    <x v="0"/>
    <s v="COSGS"/>
    <x v="4"/>
    <s v="COSTI"/>
    <m/>
    <s v="B.6)"/>
    <s v="6) per materie prime, suddidiarie, di consumo e di merci"/>
    <x v="6"/>
  </r>
  <r>
    <x v="1"/>
    <x v="40"/>
    <x v="424"/>
    <x v="423"/>
    <n v="250"/>
    <s v="Budget"/>
    <x v="0"/>
    <s v="COSGS"/>
    <x v="4"/>
    <s v="COSTI"/>
    <m/>
    <s v="B.6)"/>
    <s v="6) per materie prime, suddidiarie, di consumo e di merci"/>
    <x v="6"/>
  </r>
  <r>
    <x v="1"/>
    <x v="41"/>
    <x v="424"/>
    <x v="423"/>
    <n v="333.33333333333331"/>
    <s v="Budget"/>
    <x v="0"/>
    <s v="COSGS"/>
    <x v="4"/>
    <s v="COSTI"/>
    <m/>
    <s v="B.6)"/>
    <s v="6) per materie prime, suddidiarie, di consumo e di merci"/>
    <x v="6"/>
  </r>
  <r>
    <x v="1"/>
    <x v="42"/>
    <x v="424"/>
    <x v="423"/>
    <n v="416.66666666666663"/>
    <s v="Budget"/>
    <x v="0"/>
    <s v="COSGS"/>
    <x v="4"/>
    <s v="COSTI"/>
    <m/>
    <s v="B.6)"/>
    <s v="6) per materie prime, suddidiarie, di consumo e di merci"/>
    <x v="6"/>
  </r>
  <r>
    <x v="1"/>
    <x v="43"/>
    <x v="424"/>
    <x v="423"/>
    <n v="499.99999999999994"/>
    <s v="Budget"/>
    <x v="0"/>
    <s v="COSGS"/>
    <x v="4"/>
    <s v="COSTI"/>
    <m/>
    <s v="B.6)"/>
    <s v="6) per materie prime, suddidiarie, di consumo e di merci"/>
    <x v="6"/>
  </r>
  <r>
    <x v="1"/>
    <x v="44"/>
    <x v="424"/>
    <x v="423"/>
    <n v="583.33333333333326"/>
    <s v="Budget"/>
    <x v="0"/>
    <s v="COSGS"/>
    <x v="4"/>
    <s v="COSTI"/>
    <m/>
    <s v="B.6)"/>
    <s v="6) per materie prime, suddidiarie, di consumo e di merci"/>
    <x v="6"/>
  </r>
  <r>
    <x v="1"/>
    <x v="45"/>
    <x v="424"/>
    <x v="423"/>
    <n v="666.66666666666663"/>
    <s v="Budget"/>
    <x v="0"/>
    <s v="COSGS"/>
    <x v="4"/>
    <s v="COSTI"/>
    <m/>
    <s v="B.6)"/>
    <s v="6) per materie prime, suddidiarie, di consumo e di merci"/>
    <x v="6"/>
  </r>
  <r>
    <x v="1"/>
    <x v="46"/>
    <x v="424"/>
    <x v="423"/>
    <n v="750"/>
    <s v="Budget"/>
    <x v="0"/>
    <s v="COSGS"/>
    <x v="4"/>
    <s v="COSTI"/>
    <m/>
    <s v="B.6)"/>
    <s v="6) per materie prime, suddidiarie, di consumo e di merci"/>
    <x v="6"/>
  </r>
  <r>
    <x v="1"/>
    <x v="47"/>
    <x v="424"/>
    <x v="423"/>
    <n v="833.33333333333337"/>
    <s v="Budget"/>
    <x v="0"/>
    <s v="COSGS"/>
    <x v="4"/>
    <s v="COSTI"/>
    <m/>
    <s v="B.6)"/>
    <s v="6) per materie prime, suddidiarie, di consumo e di merci"/>
    <x v="6"/>
  </r>
  <r>
    <x v="1"/>
    <x v="48"/>
    <x v="424"/>
    <x v="423"/>
    <n v="916.66666666666674"/>
    <s v="Budget"/>
    <x v="0"/>
    <s v="COSGS"/>
    <x v="4"/>
    <s v="COSTI"/>
    <m/>
    <s v="B.6)"/>
    <s v="6) per materie prime, suddidiarie, di consumo e di merci"/>
    <x v="6"/>
  </r>
  <r>
    <x v="1"/>
    <x v="49"/>
    <x v="424"/>
    <x v="423"/>
    <n v="1000.0000000000001"/>
    <s v="Budget"/>
    <x v="0"/>
    <s v="COSGS"/>
    <x v="4"/>
    <s v="COSTI"/>
    <m/>
    <s v="B.6)"/>
    <s v="6) per materie prime, suddidiarie, di consumo e di merci"/>
    <x v="6"/>
  </r>
  <r>
    <x v="1"/>
    <x v="38"/>
    <x v="29"/>
    <x v="29"/>
    <n v="22862.280031882488"/>
    <s v="Budget"/>
    <x v="0"/>
    <s v="SERDI"/>
    <x v="5"/>
    <s v="LAV"/>
    <m/>
    <s v="B.7)"/>
    <s v="7) per servizi"/>
    <x v="0"/>
  </r>
  <r>
    <x v="1"/>
    <x v="39"/>
    <x v="29"/>
    <x v="29"/>
    <n v="48886.78908547161"/>
    <s v="Budget"/>
    <x v="0"/>
    <s v="SERDI"/>
    <x v="5"/>
    <s v="LAV"/>
    <m/>
    <s v="B.7)"/>
    <s v="7) per servizi"/>
    <x v="0"/>
  </r>
  <r>
    <x v="1"/>
    <x v="40"/>
    <x v="29"/>
    <x v="29"/>
    <n v="60027.487322810375"/>
    <s v="Budget"/>
    <x v="0"/>
    <s v="SERDI"/>
    <x v="5"/>
    <s v="LAV"/>
    <m/>
    <s v="B.7)"/>
    <s v="7) per servizi"/>
    <x v="0"/>
  </r>
  <r>
    <x v="1"/>
    <x v="41"/>
    <x v="29"/>
    <x v="29"/>
    <n v="90893.583664660953"/>
    <s v="Budget"/>
    <x v="0"/>
    <s v="SERDI"/>
    <x v="5"/>
    <s v="LAV"/>
    <m/>
    <s v="B.7)"/>
    <s v="7) per servizi"/>
    <x v="0"/>
  </r>
  <r>
    <x v="1"/>
    <x v="42"/>
    <x v="29"/>
    <x v="29"/>
    <n v="111252.9491486121"/>
    <s v="Budget"/>
    <x v="0"/>
    <s v="SERDI"/>
    <x v="5"/>
    <s v="LAV"/>
    <m/>
    <s v="B.7)"/>
    <s v="7) per servizi"/>
    <x v="0"/>
  </r>
  <r>
    <x v="1"/>
    <x v="43"/>
    <x v="29"/>
    <x v="29"/>
    <n v="122132.01583195412"/>
    <s v="Budget"/>
    <x v="0"/>
    <s v="SERDI"/>
    <x v="5"/>
    <s v="LAV"/>
    <m/>
    <s v="B.7)"/>
    <s v="7) per servizi"/>
    <x v="0"/>
  </r>
  <r>
    <x v="1"/>
    <x v="44"/>
    <x v="29"/>
    <x v="29"/>
    <n v="147035.48067657682"/>
    <s v="Budget"/>
    <x v="0"/>
    <s v="SERDI"/>
    <x v="5"/>
    <s v="LAV"/>
    <m/>
    <s v="B.7)"/>
    <s v="7) per servizi"/>
    <x v="0"/>
  </r>
  <r>
    <x v="1"/>
    <x v="45"/>
    <x v="29"/>
    <x v="29"/>
    <n v="150461.04794045512"/>
    <s v="Budget"/>
    <x v="0"/>
    <s v="SERDI"/>
    <x v="5"/>
    <s v="LAV"/>
    <m/>
    <s v="B.7)"/>
    <s v="7) per servizi"/>
    <x v="0"/>
  </r>
  <r>
    <x v="1"/>
    <x v="46"/>
    <x v="29"/>
    <x v="29"/>
    <n v="172302.16780277924"/>
    <s v="Budget"/>
    <x v="0"/>
    <s v="SERDI"/>
    <x v="5"/>
    <s v="LAV"/>
    <m/>
    <s v="B.7)"/>
    <s v="7) per servizi"/>
    <x v="0"/>
  </r>
  <r>
    <x v="1"/>
    <x v="47"/>
    <x v="29"/>
    <x v="29"/>
    <n v="203850.45204835854"/>
    <s v="Budget"/>
    <x v="0"/>
    <s v="SERDI"/>
    <x v="5"/>
    <s v="LAV"/>
    <m/>
    <s v="B.7)"/>
    <s v="7) per servizi"/>
    <x v="0"/>
  </r>
  <r>
    <x v="1"/>
    <x v="48"/>
    <x v="29"/>
    <x v="29"/>
    <n v="220837.9897190551"/>
    <s v="Budget"/>
    <x v="0"/>
    <s v="SERDI"/>
    <x v="5"/>
    <s v="LAV"/>
    <m/>
    <s v="B.7)"/>
    <s v="7) per servizi"/>
    <x v="0"/>
  </r>
  <r>
    <x v="1"/>
    <x v="49"/>
    <x v="29"/>
    <x v="29"/>
    <n v="242679.10958137922"/>
    <s v="Budget"/>
    <x v="0"/>
    <s v="SERDI"/>
    <x v="5"/>
    <s v="LAV"/>
    <m/>
    <s v="B.7)"/>
    <s v="7) per servizi"/>
    <x v="0"/>
  </r>
  <r>
    <x v="1"/>
    <x v="38"/>
    <x v="31"/>
    <x v="31"/>
    <n v="200"/>
    <s v="Budget"/>
    <x v="0"/>
    <s v="SERIN"/>
    <x v="6"/>
    <s v="PRD"/>
    <m/>
    <s v="B.7)"/>
    <s v="7) per servizi"/>
    <x v="0"/>
  </r>
  <r>
    <x v="1"/>
    <x v="39"/>
    <x v="31"/>
    <x v="31"/>
    <n v="400"/>
    <s v="Budget"/>
    <x v="0"/>
    <s v="SERIN"/>
    <x v="6"/>
    <s v="PRD"/>
    <m/>
    <s v="B.7)"/>
    <s v="7) per servizi"/>
    <x v="0"/>
  </r>
  <r>
    <x v="1"/>
    <x v="40"/>
    <x v="31"/>
    <x v="31"/>
    <n v="600"/>
    <s v="Budget"/>
    <x v="0"/>
    <s v="SERIN"/>
    <x v="6"/>
    <s v="PRD"/>
    <m/>
    <s v="B.7)"/>
    <s v="7) per servizi"/>
    <x v="0"/>
  </r>
  <r>
    <x v="1"/>
    <x v="41"/>
    <x v="31"/>
    <x v="31"/>
    <n v="800"/>
    <s v="Budget"/>
    <x v="0"/>
    <s v="SERIN"/>
    <x v="6"/>
    <s v="PRD"/>
    <m/>
    <s v="B.7)"/>
    <s v="7) per servizi"/>
    <x v="0"/>
  </r>
  <r>
    <x v="1"/>
    <x v="42"/>
    <x v="31"/>
    <x v="31"/>
    <n v="1000"/>
    <s v="Budget"/>
    <x v="0"/>
    <s v="SERIN"/>
    <x v="6"/>
    <s v="PRD"/>
    <m/>
    <s v="B.7)"/>
    <s v="7) per servizi"/>
    <x v="0"/>
  </r>
  <r>
    <x v="1"/>
    <x v="43"/>
    <x v="31"/>
    <x v="31"/>
    <n v="1200"/>
    <s v="Budget"/>
    <x v="0"/>
    <s v="SERIN"/>
    <x v="6"/>
    <s v="PRD"/>
    <m/>
    <s v="B.7)"/>
    <s v="7) per servizi"/>
    <x v="0"/>
  </r>
  <r>
    <x v="1"/>
    <x v="44"/>
    <x v="31"/>
    <x v="31"/>
    <n v="1400"/>
    <s v="Budget"/>
    <x v="0"/>
    <s v="SERIN"/>
    <x v="6"/>
    <s v="PRD"/>
    <m/>
    <s v="B.7)"/>
    <s v="7) per servizi"/>
    <x v="0"/>
  </r>
  <r>
    <x v="1"/>
    <x v="45"/>
    <x v="31"/>
    <x v="31"/>
    <n v="1600"/>
    <s v="Budget"/>
    <x v="0"/>
    <s v="SERIN"/>
    <x v="6"/>
    <s v="PRD"/>
    <m/>
    <s v="B.7)"/>
    <s v="7) per servizi"/>
    <x v="0"/>
  </r>
  <r>
    <x v="1"/>
    <x v="46"/>
    <x v="31"/>
    <x v="31"/>
    <n v="1800"/>
    <s v="Budget"/>
    <x v="0"/>
    <s v="SERIN"/>
    <x v="6"/>
    <s v="PRD"/>
    <m/>
    <s v="B.7)"/>
    <s v="7) per servizi"/>
    <x v="0"/>
  </r>
  <r>
    <x v="1"/>
    <x v="47"/>
    <x v="31"/>
    <x v="31"/>
    <n v="2000"/>
    <s v="Budget"/>
    <x v="0"/>
    <s v="SERIN"/>
    <x v="6"/>
    <s v="PRD"/>
    <m/>
    <s v="B.7)"/>
    <s v="7) per servizi"/>
    <x v="0"/>
  </r>
  <r>
    <x v="1"/>
    <x v="48"/>
    <x v="31"/>
    <x v="31"/>
    <n v="2200"/>
    <s v="Budget"/>
    <x v="0"/>
    <s v="SERIN"/>
    <x v="6"/>
    <s v="PRD"/>
    <m/>
    <s v="B.7)"/>
    <s v="7) per servizi"/>
    <x v="0"/>
  </r>
  <r>
    <x v="1"/>
    <x v="49"/>
    <x v="31"/>
    <x v="31"/>
    <n v="2400"/>
    <s v="Budget"/>
    <x v="0"/>
    <s v="SERIN"/>
    <x v="6"/>
    <s v="PRD"/>
    <m/>
    <s v="B.7)"/>
    <s v="7) per servizi"/>
    <x v="0"/>
  </r>
  <r>
    <x v="1"/>
    <x v="38"/>
    <x v="32"/>
    <x v="32"/>
    <n v="2648.31187371953"/>
    <s v="Budget"/>
    <x v="0"/>
    <s v="SERDI"/>
    <x v="5"/>
    <s v="LAV"/>
    <m/>
    <s v="B.7)"/>
    <s v="7) per servizi"/>
    <x v="0"/>
  </r>
  <r>
    <x v="1"/>
    <x v="39"/>
    <x v="32"/>
    <x v="32"/>
    <n v="4637.3201289228919"/>
    <s v="Budget"/>
    <x v="0"/>
    <s v="SERDI"/>
    <x v="5"/>
    <s v="LAV"/>
    <m/>
    <s v="B.7)"/>
    <s v="7) per servizi"/>
    <x v="0"/>
  </r>
  <r>
    <x v="1"/>
    <x v="40"/>
    <x v="32"/>
    <x v="32"/>
    <n v="14748.078861190108"/>
    <s v="Budget"/>
    <x v="0"/>
    <s v="SERDI"/>
    <x v="5"/>
    <s v="LAV"/>
    <m/>
    <s v="B.7)"/>
    <s v="7) per servizi"/>
    <x v="0"/>
  </r>
  <r>
    <x v="1"/>
    <x v="41"/>
    <x v="32"/>
    <x v="32"/>
    <n v="20277.102714266035"/>
    <s v="Budget"/>
    <x v="0"/>
    <s v="SERDI"/>
    <x v="5"/>
    <s v="LAV"/>
    <m/>
    <s v="B.7)"/>
    <s v="7) per servizi"/>
    <x v="0"/>
  </r>
  <r>
    <x v="1"/>
    <x v="42"/>
    <x v="32"/>
    <x v="32"/>
    <n v="25858.284724013793"/>
    <s v="Budget"/>
    <x v="0"/>
    <s v="SERDI"/>
    <x v="5"/>
    <s v="LAV"/>
    <m/>
    <s v="B.7)"/>
    <s v="7) per servizi"/>
    <x v="0"/>
  </r>
  <r>
    <x v="1"/>
    <x v="43"/>
    <x v="32"/>
    <x v="32"/>
    <n v="25858.284724013793"/>
    <s v="Budget"/>
    <x v="0"/>
    <s v="SERDI"/>
    <x v="5"/>
    <s v="LAV"/>
    <m/>
    <s v="B.7)"/>
    <s v="7) per servizi"/>
    <x v="0"/>
  </r>
  <r>
    <x v="1"/>
    <x v="44"/>
    <x v="32"/>
    <x v="32"/>
    <n v="27755.029629665394"/>
    <s v="Budget"/>
    <x v="0"/>
    <s v="SERDI"/>
    <x v="5"/>
    <s v="LAV"/>
    <m/>
    <s v="B.7)"/>
    <s v="7) per servizi"/>
    <x v="0"/>
  </r>
  <r>
    <x v="1"/>
    <x v="45"/>
    <x v="32"/>
    <x v="32"/>
    <n v="33691.651567238398"/>
    <s v="Budget"/>
    <x v="0"/>
    <s v="SERDI"/>
    <x v="5"/>
    <s v="LAV"/>
    <m/>
    <s v="B.7)"/>
    <s v="7) per servizi"/>
    <x v="0"/>
  </r>
  <r>
    <x v="1"/>
    <x v="46"/>
    <x v="32"/>
    <x v="32"/>
    <n v="38582.375181837517"/>
    <s v="Budget"/>
    <x v="0"/>
    <s v="SERDI"/>
    <x v="5"/>
    <s v="LAV"/>
    <m/>
    <s v="B.7)"/>
    <s v="7) per servizi"/>
    <x v="0"/>
  </r>
  <r>
    <x v="1"/>
    <x v="47"/>
    <x v="32"/>
    <x v="32"/>
    <n v="45646.75373625847"/>
    <s v="Budget"/>
    <x v="0"/>
    <s v="SERDI"/>
    <x v="5"/>
    <s v="LAV"/>
    <m/>
    <s v="B.7)"/>
    <s v="7) per servizi"/>
    <x v="0"/>
  </r>
  <r>
    <x v="1"/>
    <x v="48"/>
    <x v="32"/>
    <x v="32"/>
    <n v="49450.649880946679"/>
    <s v="Budget"/>
    <x v="0"/>
    <s v="SERDI"/>
    <x v="5"/>
    <s v="LAV"/>
    <m/>
    <s v="B.7)"/>
    <s v="7) per servizi"/>
    <x v="0"/>
  </r>
  <r>
    <x v="1"/>
    <x v="49"/>
    <x v="32"/>
    <x v="32"/>
    <n v="54341.373495545799"/>
    <s v="Budget"/>
    <x v="0"/>
    <s v="SERDI"/>
    <x v="5"/>
    <s v="LAV"/>
    <m/>
    <s v="B.7)"/>
    <s v="7) per servizi"/>
    <x v="0"/>
  </r>
  <r>
    <x v="1"/>
    <x v="38"/>
    <x v="41"/>
    <x v="41"/>
    <n v="39744.149650564985"/>
    <s v="Budget"/>
    <x v="0"/>
    <s v="SERDI"/>
    <x v="5"/>
    <s v="LAV"/>
    <m/>
    <s v="B.7)"/>
    <s v="7) per servizi"/>
    <x v="0"/>
  </r>
  <r>
    <x v="1"/>
    <x v="39"/>
    <x v="41"/>
    <x v="41"/>
    <n v="74183.84405952337"/>
    <s v="Budget"/>
    <x v="0"/>
    <s v="SERDI"/>
    <x v="5"/>
    <s v="LAV"/>
    <m/>
    <s v="B.7)"/>
    <s v="7) per servizi"/>
    <x v="0"/>
  </r>
  <r>
    <x v="1"/>
    <x v="40"/>
    <x v="41"/>
    <x v="41"/>
    <n v="143993.12324298144"/>
    <s v="Budget"/>
    <x v="0"/>
    <s v="SERDI"/>
    <x v="5"/>
    <s v="LAV"/>
    <m/>
    <s v="B.7)"/>
    <s v="7) per servizi"/>
    <x v="0"/>
  </r>
  <r>
    <x v="1"/>
    <x v="41"/>
    <x v="41"/>
    <x v="41"/>
    <n v="226495.55276513542"/>
    <s v="Budget"/>
    <x v="0"/>
    <s v="SERDI"/>
    <x v="5"/>
    <s v="LAV"/>
    <m/>
    <s v="B.7)"/>
    <s v="7) per servizi"/>
    <x v="0"/>
  </r>
  <r>
    <x v="1"/>
    <x v="42"/>
    <x v="41"/>
    <x v="41"/>
    <n v="257200.64292302832"/>
    <s v="Budget"/>
    <x v="0"/>
    <s v="SERDI"/>
    <x v="5"/>
    <s v="LAV"/>
    <m/>
    <s v="B.7)"/>
    <s v="7) per servizi"/>
    <x v="0"/>
  </r>
  <r>
    <x v="1"/>
    <x v="43"/>
    <x v="41"/>
    <x v="41"/>
    <n v="266643.64788552054"/>
    <s v="Budget"/>
    <x v="0"/>
    <s v="SERDI"/>
    <x v="5"/>
    <s v="LAV"/>
    <m/>
    <s v="B.7)"/>
    <s v="7) per servizi"/>
    <x v="0"/>
  </r>
  <r>
    <x v="1"/>
    <x v="44"/>
    <x v="41"/>
    <x v="41"/>
    <n v="302524.78325121588"/>
    <s v="Budget"/>
    <x v="0"/>
    <s v="SERDI"/>
    <x v="5"/>
    <s v="LAV"/>
    <m/>
    <s v="B.7)"/>
    <s v="7) per servizi"/>
    <x v="0"/>
  </r>
  <r>
    <x v="1"/>
    <x v="45"/>
    <x v="41"/>
    <x v="41"/>
    <n v="408291.11779018689"/>
    <s v="Budget"/>
    <x v="0"/>
    <s v="SERDI"/>
    <x v="5"/>
    <s v="LAV"/>
    <m/>
    <s v="B.7)"/>
    <s v="7) per servizi"/>
    <x v="0"/>
  </r>
  <r>
    <x v="1"/>
    <x v="46"/>
    <x v="41"/>
    <x v="41"/>
    <n v="467559.18327585916"/>
    <s v="Budget"/>
    <x v="0"/>
    <s v="SERDI"/>
    <x v="5"/>
    <s v="LAV"/>
    <m/>
    <s v="B.7)"/>
    <s v="7) per servizi"/>
    <x v="0"/>
  </r>
  <r>
    <x v="1"/>
    <x v="47"/>
    <x v="41"/>
    <x v="41"/>
    <n v="553168.61119960807"/>
    <s v="Budget"/>
    <x v="0"/>
    <s v="SERDI"/>
    <x v="5"/>
    <s v="LAV"/>
    <m/>
    <s v="B.7)"/>
    <s v="7) per servizi"/>
    <x v="0"/>
  </r>
  <r>
    <x v="1"/>
    <x v="48"/>
    <x v="41"/>
    <x v="41"/>
    <n v="599265.99546624208"/>
    <s v="Budget"/>
    <x v="0"/>
    <s v="SERDI"/>
    <x v="5"/>
    <s v="LAV"/>
    <m/>
    <s v="B.7)"/>
    <s v="7) per servizi"/>
    <x v="0"/>
  </r>
  <r>
    <x v="1"/>
    <x v="49"/>
    <x v="41"/>
    <x v="41"/>
    <n v="658534.06095191441"/>
    <s v="Budget"/>
    <x v="0"/>
    <s v="SERDI"/>
    <x v="5"/>
    <s v="LAV"/>
    <m/>
    <s v="B.7)"/>
    <s v="7) per servizi"/>
    <x v="0"/>
  </r>
  <r>
    <x v="1"/>
    <x v="38"/>
    <x v="43"/>
    <x v="43"/>
    <n v="833.33333333333337"/>
    <s v="Budget"/>
    <x v="0"/>
    <s v="SERST"/>
    <x v="8"/>
    <s v="COSTI"/>
    <m/>
    <s v="B.7)"/>
    <s v="7) per servizi"/>
    <x v="2"/>
  </r>
  <r>
    <x v="1"/>
    <x v="39"/>
    <x v="43"/>
    <x v="43"/>
    <n v="1666.6666666666667"/>
    <s v="Budget"/>
    <x v="0"/>
    <s v="SERST"/>
    <x v="8"/>
    <s v="COSTI"/>
    <m/>
    <s v="B.7)"/>
    <s v="7) per servizi"/>
    <x v="2"/>
  </r>
  <r>
    <x v="1"/>
    <x v="40"/>
    <x v="43"/>
    <x v="43"/>
    <n v="2500"/>
    <s v="Budget"/>
    <x v="0"/>
    <s v="SERST"/>
    <x v="8"/>
    <s v="COSTI"/>
    <m/>
    <s v="B.7)"/>
    <s v="7) per servizi"/>
    <x v="2"/>
  </r>
  <r>
    <x v="1"/>
    <x v="41"/>
    <x v="43"/>
    <x v="43"/>
    <n v="3333.3333333333335"/>
    <s v="Budget"/>
    <x v="0"/>
    <s v="SERST"/>
    <x v="8"/>
    <s v="COSTI"/>
    <m/>
    <s v="B.7)"/>
    <s v="7) per servizi"/>
    <x v="2"/>
  </r>
  <r>
    <x v="1"/>
    <x v="42"/>
    <x v="43"/>
    <x v="43"/>
    <n v="4166.666666666667"/>
    <s v="Budget"/>
    <x v="0"/>
    <s v="SERST"/>
    <x v="8"/>
    <s v="COSTI"/>
    <m/>
    <s v="B.7)"/>
    <s v="7) per servizi"/>
    <x v="2"/>
  </r>
  <r>
    <x v="1"/>
    <x v="43"/>
    <x v="43"/>
    <x v="43"/>
    <n v="5000"/>
    <s v="Budget"/>
    <x v="0"/>
    <s v="SERST"/>
    <x v="8"/>
    <s v="COSTI"/>
    <m/>
    <s v="B.7)"/>
    <s v="7) per servizi"/>
    <x v="2"/>
  </r>
  <r>
    <x v="1"/>
    <x v="44"/>
    <x v="43"/>
    <x v="43"/>
    <n v="5833.333333333333"/>
    <s v="Budget"/>
    <x v="0"/>
    <s v="SERST"/>
    <x v="8"/>
    <s v="COSTI"/>
    <m/>
    <s v="B.7)"/>
    <s v="7) per servizi"/>
    <x v="2"/>
  </r>
  <r>
    <x v="1"/>
    <x v="45"/>
    <x v="43"/>
    <x v="43"/>
    <n v="6666.6666666666661"/>
    <s v="Budget"/>
    <x v="0"/>
    <s v="SERST"/>
    <x v="8"/>
    <s v="COSTI"/>
    <m/>
    <s v="B.7)"/>
    <s v="7) per servizi"/>
    <x v="2"/>
  </r>
  <r>
    <x v="1"/>
    <x v="46"/>
    <x v="43"/>
    <x v="43"/>
    <n v="7499.9999999999991"/>
    <s v="Budget"/>
    <x v="0"/>
    <s v="SERST"/>
    <x v="8"/>
    <s v="COSTI"/>
    <m/>
    <s v="B.7)"/>
    <s v="7) per servizi"/>
    <x v="2"/>
  </r>
  <r>
    <x v="1"/>
    <x v="47"/>
    <x v="43"/>
    <x v="43"/>
    <n v="8333.3333333333321"/>
    <s v="Budget"/>
    <x v="0"/>
    <s v="SERST"/>
    <x v="8"/>
    <s v="COSTI"/>
    <m/>
    <s v="B.7)"/>
    <s v="7) per servizi"/>
    <x v="2"/>
  </r>
  <r>
    <x v="1"/>
    <x v="48"/>
    <x v="43"/>
    <x v="43"/>
    <n v="9166.6666666666661"/>
    <s v="Budget"/>
    <x v="0"/>
    <s v="SERST"/>
    <x v="8"/>
    <s v="COSTI"/>
    <m/>
    <s v="B.7)"/>
    <s v="7) per servizi"/>
    <x v="2"/>
  </r>
  <r>
    <x v="1"/>
    <x v="49"/>
    <x v="43"/>
    <x v="43"/>
    <n v="10000"/>
    <s v="Budget"/>
    <x v="0"/>
    <s v="SERST"/>
    <x v="8"/>
    <s v="COSTI"/>
    <m/>
    <s v="B.7)"/>
    <s v="7) per servizi"/>
    <x v="2"/>
  </r>
  <r>
    <x v="1"/>
    <x v="38"/>
    <x v="44"/>
    <x v="44"/>
    <n v="1419.9906166666669"/>
    <s v="Budget"/>
    <x v="0"/>
    <s v="SERST"/>
    <x v="8"/>
    <s v="COSTI"/>
    <m/>
    <s v="B.7)"/>
    <s v="7) per servizi"/>
    <x v="2"/>
  </r>
  <r>
    <x v="1"/>
    <x v="39"/>
    <x v="44"/>
    <x v="44"/>
    <n v="2839.9812333333339"/>
    <s v="Budget"/>
    <x v="0"/>
    <s v="SERST"/>
    <x v="8"/>
    <s v="COSTI"/>
    <m/>
    <s v="B.7)"/>
    <s v="7) per servizi"/>
    <x v="2"/>
  </r>
  <r>
    <x v="1"/>
    <x v="40"/>
    <x v="44"/>
    <x v="44"/>
    <n v="4259.9718500000008"/>
    <s v="Budget"/>
    <x v="0"/>
    <s v="SERST"/>
    <x v="8"/>
    <s v="COSTI"/>
    <m/>
    <s v="B.7)"/>
    <s v="7) per servizi"/>
    <x v="2"/>
  </r>
  <r>
    <x v="1"/>
    <x v="41"/>
    <x v="44"/>
    <x v="44"/>
    <n v="5679.9624666666678"/>
    <s v="Budget"/>
    <x v="0"/>
    <s v="SERST"/>
    <x v="8"/>
    <s v="COSTI"/>
    <m/>
    <s v="B.7)"/>
    <s v="7) per servizi"/>
    <x v="2"/>
  </r>
  <r>
    <x v="1"/>
    <x v="42"/>
    <x v="44"/>
    <x v="44"/>
    <n v="7099.9530833333347"/>
    <s v="Budget"/>
    <x v="0"/>
    <s v="SERST"/>
    <x v="8"/>
    <s v="COSTI"/>
    <m/>
    <s v="B.7)"/>
    <s v="7) per servizi"/>
    <x v="2"/>
  </r>
  <r>
    <x v="1"/>
    <x v="43"/>
    <x v="44"/>
    <x v="44"/>
    <n v="8519.9437000000016"/>
    <s v="Budget"/>
    <x v="0"/>
    <s v="SERST"/>
    <x v="8"/>
    <s v="COSTI"/>
    <m/>
    <s v="B.7)"/>
    <s v="7) per servizi"/>
    <x v="2"/>
  </r>
  <r>
    <x v="1"/>
    <x v="44"/>
    <x v="44"/>
    <x v="44"/>
    <n v="9939.9343166666695"/>
    <s v="Budget"/>
    <x v="0"/>
    <s v="SERST"/>
    <x v="8"/>
    <s v="COSTI"/>
    <m/>
    <s v="B.7)"/>
    <s v="7) per servizi"/>
    <x v="2"/>
  </r>
  <r>
    <x v="1"/>
    <x v="45"/>
    <x v="44"/>
    <x v="44"/>
    <n v="11359.924933333336"/>
    <s v="Budget"/>
    <x v="0"/>
    <s v="SERST"/>
    <x v="8"/>
    <s v="COSTI"/>
    <m/>
    <s v="B.7)"/>
    <s v="7) per servizi"/>
    <x v="2"/>
  </r>
  <r>
    <x v="1"/>
    <x v="46"/>
    <x v="44"/>
    <x v="44"/>
    <n v="12779.915550000002"/>
    <s v="Budget"/>
    <x v="0"/>
    <s v="SERST"/>
    <x v="8"/>
    <s v="COSTI"/>
    <m/>
    <s v="B.7)"/>
    <s v="7) per servizi"/>
    <x v="2"/>
  </r>
  <r>
    <x v="1"/>
    <x v="47"/>
    <x v="44"/>
    <x v="44"/>
    <n v="14199.906166666668"/>
    <s v="Budget"/>
    <x v="0"/>
    <s v="SERST"/>
    <x v="8"/>
    <s v="COSTI"/>
    <m/>
    <s v="B.7)"/>
    <s v="7) per servizi"/>
    <x v="2"/>
  </r>
  <r>
    <x v="1"/>
    <x v="48"/>
    <x v="44"/>
    <x v="44"/>
    <n v="15619.896783333334"/>
    <s v="Budget"/>
    <x v="0"/>
    <s v="SERST"/>
    <x v="8"/>
    <s v="COSTI"/>
    <m/>
    <s v="B.7)"/>
    <s v="7) per servizi"/>
    <x v="2"/>
  </r>
  <r>
    <x v="1"/>
    <x v="49"/>
    <x v="44"/>
    <x v="44"/>
    <n v="17039.8874"/>
    <s v="Budget"/>
    <x v="0"/>
    <s v="SERST"/>
    <x v="8"/>
    <s v="COSTI"/>
    <m/>
    <s v="B.7)"/>
    <s v="7) per servizi"/>
    <x v="2"/>
  </r>
  <r>
    <x v="1"/>
    <x v="38"/>
    <x v="46"/>
    <x v="46"/>
    <n v="179.41569999999999"/>
    <s v="Budget"/>
    <x v="0"/>
    <s v="SERST"/>
    <x v="8"/>
    <s v="COSTI"/>
    <m/>
    <s v="B.7)"/>
    <s v="7) per servizi"/>
    <x v="2"/>
  </r>
  <r>
    <x v="1"/>
    <x v="39"/>
    <x v="46"/>
    <x v="46"/>
    <n v="358.83139999999997"/>
    <s v="Budget"/>
    <x v="0"/>
    <s v="SERST"/>
    <x v="8"/>
    <s v="COSTI"/>
    <m/>
    <s v="B.7)"/>
    <s v="7) per servizi"/>
    <x v="2"/>
  </r>
  <r>
    <x v="1"/>
    <x v="40"/>
    <x v="46"/>
    <x v="46"/>
    <n v="538.24709999999993"/>
    <s v="Budget"/>
    <x v="0"/>
    <s v="SERST"/>
    <x v="8"/>
    <s v="COSTI"/>
    <m/>
    <s v="B.7)"/>
    <s v="7) per servizi"/>
    <x v="2"/>
  </r>
  <r>
    <x v="1"/>
    <x v="41"/>
    <x v="46"/>
    <x v="46"/>
    <n v="717.66279999999995"/>
    <s v="Budget"/>
    <x v="0"/>
    <s v="SERST"/>
    <x v="8"/>
    <s v="COSTI"/>
    <m/>
    <s v="B.7)"/>
    <s v="7) per servizi"/>
    <x v="2"/>
  </r>
  <r>
    <x v="1"/>
    <x v="42"/>
    <x v="46"/>
    <x v="46"/>
    <n v="897.07849999999996"/>
    <s v="Budget"/>
    <x v="0"/>
    <s v="SERST"/>
    <x v="8"/>
    <s v="COSTI"/>
    <m/>
    <s v="B.7)"/>
    <s v="7) per servizi"/>
    <x v="2"/>
  </r>
  <r>
    <x v="1"/>
    <x v="43"/>
    <x v="46"/>
    <x v="46"/>
    <n v="1076.4941999999999"/>
    <s v="Budget"/>
    <x v="0"/>
    <s v="SERST"/>
    <x v="8"/>
    <s v="COSTI"/>
    <m/>
    <s v="B.7)"/>
    <s v="7) per servizi"/>
    <x v="2"/>
  </r>
  <r>
    <x v="1"/>
    <x v="44"/>
    <x v="46"/>
    <x v="46"/>
    <n v="1255.9098999999999"/>
    <s v="Budget"/>
    <x v="0"/>
    <s v="SERST"/>
    <x v="8"/>
    <s v="COSTI"/>
    <m/>
    <s v="B.7)"/>
    <s v="7) per servizi"/>
    <x v="2"/>
  </r>
  <r>
    <x v="1"/>
    <x v="45"/>
    <x v="46"/>
    <x v="46"/>
    <n v="1435.3255999999999"/>
    <s v="Budget"/>
    <x v="0"/>
    <s v="SERST"/>
    <x v="8"/>
    <s v="COSTI"/>
    <m/>
    <s v="B.7)"/>
    <s v="7) per servizi"/>
    <x v="2"/>
  </r>
  <r>
    <x v="1"/>
    <x v="46"/>
    <x v="46"/>
    <x v="46"/>
    <n v="1614.7412999999999"/>
    <s v="Budget"/>
    <x v="0"/>
    <s v="SERST"/>
    <x v="8"/>
    <s v="COSTI"/>
    <m/>
    <s v="B.7)"/>
    <s v="7) per servizi"/>
    <x v="2"/>
  </r>
  <r>
    <x v="1"/>
    <x v="47"/>
    <x v="46"/>
    <x v="46"/>
    <n v="1794.1569999999999"/>
    <s v="Budget"/>
    <x v="0"/>
    <s v="SERST"/>
    <x v="8"/>
    <s v="COSTI"/>
    <m/>
    <s v="B.7)"/>
    <s v="7) per servizi"/>
    <x v="2"/>
  </r>
  <r>
    <x v="1"/>
    <x v="48"/>
    <x v="46"/>
    <x v="46"/>
    <n v="1973.5726999999999"/>
    <s v="Budget"/>
    <x v="0"/>
    <s v="SERST"/>
    <x v="8"/>
    <s v="COSTI"/>
    <m/>
    <s v="B.7)"/>
    <s v="7) per servizi"/>
    <x v="2"/>
  </r>
  <r>
    <x v="1"/>
    <x v="49"/>
    <x v="46"/>
    <x v="46"/>
    <n v="2152.9883999999997"/>
    <s v="Budget"/>
    <x v="0"/>
    <s v="SERST"/>
    <x v="8"/>
    <s v="COSTI"/>
    <m/>
    <s v="B.7)"/>
    <s v="7) per servizi"/>
    <x v="2"/>
  </r>
  <r>
    <x v="1"/>
    <x v="38"/>
    <x v="50"/>
    <x v="50"/>
    <n v="532.19756666666649"/>
    <s v="Budget"/>
    <x v="0"/>
    <s v="SERST"/>
    <x v="8"/>
    <s v="COSTI"/>
    <m/>
    <s v="B.7)"/>
    <s v="7) per servizi"/>
    <x v="2"/>
  </r>
  <r>
    <x v="1"/>
    <x v="39"/>
    <x v="50"/>
    <x v="50"/>
    <n v="1064.395133333333"/>
    <s v="Budget"/>
    <x v="0"/>
    <s v="SERST"/>
    <x v="8"/>
    <s v="COSTI"/>
    <m/>
    <s v="B.7)"/>
    <s v="7) per servizi"/>
    <x v="2"/>
  </r>
  <r>
    <x v="1"/>
    <x v="40"/>
    <x v="50"/>
    <x v="50"/>
    <n v="1596.5926999999995"/>
    <s v="Budget"/>
    <x v="0"/>
    <s v="SERST"/>
    <x v="8"/>
    <s v="COSTI"/>
    <m/>
    <s v="B.7)"/>
    <s v="7) per servizi"/>
    <x v="2"/>
  </r>
  <r>
    <x v="1"/>
    <x v="41"/>
    <x v="50"/>
    <x v="50"/>
    <n v="2128.790266666666"/>
    <s v="Budget"/>
    <x v="0"/>
    <s v="SERST"/>
    <x v="8"/>
    <s v="COSTI"/>
    <m/>
    <s v="B.7)"/>
    <s v="7) per servizi"/>
    <x v="2"/>
  </r>
  <r>
    <x v="1"/>
    <x v="42"/>
    <x v="50"/>
    <x v="50"/>
    <n v="2660.9878333333327"/>
    <s v="Budget"/>
    <x v="0"/>
    <s v="SERST"/>
    <x v="8"/>
    <s v="COSTI"/>
    <m/>
    <s v="B.7)"/>
    <s v="7) per servizi"/>
    <x v="2"/>
  </r>
  <r>
    <x v="1"/>
    <x v="43"/>
    <x v="50"/>
    <x v="50"/>
    <n v="3193.1853999999994"/>
    <s v="Budget"/>
    <x v="0"/>
    <s v="SERST"/>
    <x v="8"/>
    <s v="COSTI"/>
    <m/>
    <s v="B.7)"/>
    <s v="7) per servizi"/>
    <x v="2"/>
  </r>
  <r>
    <x v="1"/>
    <x v="44"/>
    <x v="50"/>
    <x v="50"/>
    <n v="3725.3829666666661"/>
    <s v="Budget"/>
    <x v="0"/>
    <s v="SERST"/>
    <x v="8"/>
    <s v="COSTI"/>
    <m/>
    <s v="B.7)"/>
    <s v="7) per servizi"/>
    <x v="2"/>
  </r>
  <r>
    <x v="1"/>
    <x v="45"/>
    <x v="50"/>
    <x v="50"/>
    <n v="4257.5805333333328"/>
    <s v="Budget"/>
    <x v="0"/>
    <s v="SERST"/>
    <x v="8"/>
    <s v="COSTI"/>
    <m/>
    <s v="B.7)"/>
    <s v="7) per servizi"/>
    <x v="2"/>
  </r>
  <r>
    <x v="1"/>
    <x v="46"/>
    <x v="50"/>
    <x v="50"/>
    <n v="4789.7780999999995"/>
    <s v="Budget"/>
    <x v="0"/>
    <s v="SERST"/>
    <x v="8"/>
    <s v="COSTI"/>
    <m/>
    <s v="B.7)"/>
    <s v="7) per servizi"/>
    <x v="2"/>
  </r>
  <r>
    <x v="1"/>
    <x v="47"/>
    <x v="50"/>
    <x v="50"/>
    <n v="5321.9756666666663"/>
    <s v="Budget"/>
    <x v="0"/>
    <s v="SERST"/>
    <x v="8"/>
    <s v="COSTI"/>
    <m/>
    <s v="B.7)"/>
    <s v="7) per servizi"/>
    <x v="2"/>
  </r>
  <r>
    <x v="1"/>
    <x v="48"/>
    <x v="50"/>
    <x v="50"/>
    <n v="5854.173233333333"/>
    <s v="Budget"/>
    <x v="0"/>
    <s v="SERST"/>
    <x v="8"/>
    <s v="COSTI"/>
    <m/>
    <s v="B.7)"/>
    <s v="7) per servizi"/>
    <x v="2"/>
  </r>
  <r>
    <x v="1"/>
    <x v="49"/>
    <x v="50"/>
    <x v="50"/>
    <n v="6386.3707999999997"/>
    <s v="Budget"/>
    <x v="0"/>
    <s v="SERST"/>
    <x v="8"/>
    <s v="COSTI"/>
    <m/>
    <s v="B.7)"/>
    <s v="7) per servizi"/>
    <x v="2"/>
  </r>
  <r>
    <x v="1"/>
    <x v="38"/>
    <x v="52"/>
    <x v="52"/>
    <n v="438.29761666666678"/>
    <s v="Budget"/>
    <x v="0"/>
    <s v="SERST"/>
    <x v="8"/>
    <s v="COSTI"/>
    <m/>
    <s v="B.7)"/>
    <s v="7) per servizi"/>
    <x v="2"/>
  </r>
  <r>
    <x v="1"/>
    <x v="39"/>
    <x v="52"/>
    <x v="52"/>
    <n v="876.59523333333357"/>
    <s v="Budget"/>
    <x v="0"/>
    <s v="SERST"/>
    <x v="8"/>
    <s v="COSTI"/>
    <m/>
    <s v="B.7)"/>
    <s v="7) per servizi"/>
    <x v="2"/>
  </r>
  <r>
    <x v="1"/>
    <x v="40"/>
    <x v="52"/>
    <x v="52"/>
    <n v="1314.8928500000004"/>
    <s v="Budget"/>
    <x v="0"/>
    <s v="SERST"/>
    <x v="8"/>
    <s v="COSTI"/>
    <m/>
    <s v="B.7)"/>
    <s v="7) per servizi"/>
    <x v="2"/>
  </r>
  <r>
    <x v="1"/>
    <x v="41"/>
    <x v="52"/>
    <x v="52"/>
    <n v="1753.1904666666671"/>
    <s v="Budget"/>
    <x v="0"/>
    <s v="SERST"/>
    <x v="8"/>
    <s v="COSTI"/>
    <m/>
    <s v="B.7)"/>
    <s v="7) per servizi"/>
    <x v="2"/>
  </r>
  <r>
    <x v="1"/>
    <x v="42"/>
    <x v="52"/>
    <x v="52"/>
    <n v="2191.4880833333341"/>
    <s v="Budget"/>
    <x v="0"/>
    <s v="SERST"/>
    <x v="8"/>
    <s v="COSTI"/>
    <m/>
    <s v="B.7)"/>
    <s v="7) per servizi"/>
    <x v="2"/>
  </r>
  <r>
    <x v="1"/>
    <x v="43"/>
    <x v="52"/>
    <x v="52"/>
    <n v="2629.7857000000008"/>
    <s v="Budget"/>
    <x v="0"/>
    <s v="SERST"/>
    <x v="8"/>
    <s v="COSTI"/>
    <m/>
    <s v="B.7)"/>
    <s v="7) per servizi"/>
    <x v="2"/>
  </r>
  <r>
    <x v="1"/>
    <x v="44"/>
    <x v="52"/>
    <x v="52"/>
    <n v="3068.0833166666675"/>
    <s v="Budget"/>
    <x v="0"/>
    <s v="SERST"/>
    <x v="8"/>
    <s v="COSTI"/>
    <m/>
    <s v="B.7)"/>
    <s v="7) per servizi"/>
    <x v="2"/>
  </r>
  <r>
    <x v="1"/>
    <x v="45"/>
    <x v="52"/>
    <x v="52"/>
    <n v="3506.3809333333343"/>
    <s v="Budget"/>
    <x v="0"/>
    <s v="SERST"/>
    <x v="8"/>
    <s v="COSTI"/>
    <m/>
    <s v="B.7)"/>
    <s v="7) per servizi"/>
    <x v="2"/>
  </r>
  <r>
    <x v="1"/>
    <x v="46"/>
    <x v="52"/>
    <x v="52"/>
    <n v="3944.678550000001"/>
    <s v="Budget"/>
    <x v="0"/>
    <s v="SERST"/>
    <x v="8"/>
    <s v="COSTI"/>
    <m/>
    <s v="B.7)"/>
    <s v="7) per servizi"/>
    <x v="2"/>
  </r>
  <r>
    <x v="1"/>
    <x v="47"/>
    <x v="52"/>
    <x v="52"/>
    <n v="4382.9761666666682"/>
    <s v="Budget"/>
    <x v="0"/>
    <s v="SERST"/>
    <x v="8"/>
    <s v="COSTI"/>
    <m/>
    <s v="B.7)"/>
    <s v="7) per servizi"/>
    <x v="2"/>
  </r>
  <r>
    <x v="1"/>
    <x v="48"/>
    <x v="52"/>
    <x v="52"/>
    <n v="4821.2737833333349"/>
    <s v="Budget"/>
    <x v="0"/>
    <s v="SERST"/>
    <x v="8"/>
    <s v="COSTI"/>
    <m/>
    <s v="B.7)"/>
    <s v="7) per servizi"/>
    <x v="2"/>
  </r>
  <r>
    <x v="1"/>
    <x v="49"/>
    <x v="52"/>
    <x v="52"/>
    <n v="5259.5714000000016"/>
    <s v="Budget"/>
    <x v="0"/>
    <s v="SERST"/>
    <x v="8"/>
    <s v="COSTI"/>
    <m/>
    <s v="B.7)"/>
    <s v="7) per servizi"/>
    <x v="2"/>
  </r>
  <r>
    <x v="1"/>
    <x v="38"/>
    <x v="54"/>
    <x v="54"/>
    <n v="416.66666666666669"/>
    <s v="Budget"/>
    <x v="0"/>
    <s v="SERST"/>
    <x v="8"/>
    <s v="COSTI"/>
    <m/>
    <s v="B.7)"/>
    <s v="7) per servizi"/>
    <x v="2"/>
  </r>
  <r>
    <x v="1"/>
    <x v="39"/>
    <x v="54"/>
    <x v="54"/>
    <n v="833.33333333333337"/>
    <s v="Budget"/>
    <x v="0"/>
    <s v="SERST"/>
    <x v="8"/>
    <s v="COSTI"/>
    <m/>
    <s v="B.7)"/>
    <s v="7) per servizi"/>
    <x v="2"/>
  </r>
  <r>
    <x v="1"/>
    <x v="40"/>
    <x v="54"/>
    <x v="54"/>
    <n v="1250"/>
    <s v="Budget"/>
    <x v="0"/>
    <s v="SERST"/>
    <x v="8"/>
    <s v="COSTI"/>
    <m/>
    <s v="B.7)"/>
    <s v="7) per servizi"/>
    <x v="2"/>
  </r>
  <r>
    <x v="1"/>
    <x v="41"/>
    <x v="54"/>
    <x v="54"/>
    <n v="1666.6666666666667"/>
    <s v="Budget"/>
    <x v="0"/>
    <s v="SERST"/>
    <x v="8"/>
    <s v="COSTI"/>
    <m/>
    <s v="B.7)"/>
    <s v="7) per servizi"/>
    <x v="2"/>
  </r>
  <r>
    <x v="1"/>
    <x v="42"/>
    <x v="54"/>
    <x v="54"/>
    <n v="2083.3333333333335"/>
    <s v="Budget"/>
    <x v="0"/>
    <s v="SERST"/>
    <x v="8"/>
    <s v="COSTI"/>
    <m/>
    <s v="B.7)"/>
    <s v="7) per servizi"/>
    <x v="2"/>
  </r>
  <r>
    <x v="1"/>
    <x v="43"/>
    <x v="54"/>
    <x v="54"/>
    <n v="2500"/>
    <s v="Budget"/>
    <x v="0"/>
    <s v="SERST"/>
    <x v="8"/>
    <s v="COSTI"/>
    <m/>
    <s v="B.7)"/>
    <s v="7) per servizi"/>
    <x v="2"/>
  </r>
  <r>
    <x v="1"/>
    <x v="44"/>
    <x v="54"/>
    <x v="54"/>
    <n v="2916.6666666666665"/>
    <s v="Budget"/>
    <x v="0"/>
    <s v="SERST"/>
    <x v="8"/>
    <s v="COSTI"/>
    <m/>
    <s v="B.7)"/>
    <s v="7) per servizi"/>
    <x v="2"/>
  </r>
  <r>
    <x v="1"/>
    <x v="45"/>
    <x v="54"/>
    <x v="54"/>
    <n v="3333.333333333333"/>
    <s v="Budget"/>
    <x v="0"/>
    <s v="SERST"/>
    <x v="8"/>
    <s v="COSTI"/>
    <m/>
    <s v="B.7)"/>
    <s v="7) per servizi"/>
    <x v="2"/>
  </r>
  <r>
    <x v="1"/>
    <x v="46"/>
    <x v="54"/>
    <x v="54"/>
    <n v="3749.9999999999995"/>
    <s v="Budget"/>
    <x v="0"/>
    <s v="SERST"/>
    <x v="8"/>
    <s v="COSTI"/>
    <m/>
    <s v="B.7)"/>
    <s v="7) per servizi"/>
    <x v="2"/>
  </r>
  <r>
    <x v="1"/>
    <x v="47"/>
    <x v="54"/>
    <x v="54"/>
    <n v="4166.6666666666661"/>
    <s v="Budget"/>
    <x v="0"/>
    <s v="SERST"/>
    <x v="8"/>
    <s v="COSTI"/>
    <m/>
    <s v="B.7)"/>
    <s v="7) per servizi"/>
    <x v="2"/>
  </r>
  <r>
    <x v="1"/>
    <x v="48"/>
    <x v="54"/>
    <x v="54"/>
    <n v="4583.333333333333"/>
    <s v="Budget"/>
    <x v="0"/>
    <s v="SERST"/>
    <x v="8"/>
    <s v="COSTI"/>
    <m/>
    <s v="B.7)"/>
    <s v="7) per servizi"/>
    <x v="2"/>
  </r>
  <r>
    <x v="1"/>
    <x v="49"/>
    <x v="54"/>
    <x v="54"/>
    <n v="5000"/>
    <s v="Budget"/>
    <x v="0"/>
    <s v="SERST"/>
    <x v="8"/>
    <s v="COSTI"/>
    <m/>
    <s v="B.7)"/>
    <s v="7) per servizi"/>
    <x v="2"/>
  </r>
  <r>
    <x v="1"/>
    <x v="38"/>
    <x v="56"/>
    <x v="56"/>
    <n v="6250"/>
    <s v="Budget"/>
    <x v="0"/>
    <s v="SERST"/>
    <x v="8"/>
    <s v="COSTI"/>
    <m/>
    <s v="B.7)"/>
    <s v="7) per servizi"/>
    <x v="4"/>
  </r>
  <r>
    <x v="1"/>
    <x v="39"/>
    <x v="56"/>
    <x v="56"/>
    <n v="12500"/>
    <s v="Budget"/>
    <x v="0"/>
    <s v="SERST"/>
    <x v="8"/>
    <s v="COSTI"/>
    <m/>
    <s v="B.7)"/>
    <s v="7) per servizi"/>
    <x v="4"/>
  </r>
  <r>
    <x v="1"/>
    <x v="40"/>
    <x v="56"/>
    <x v="56"/>
    <n v="18750"/>
    <s v="Budget"/>
    <x v="0"/>
    <s v="SERST"/>
    <x v="8"/>
    <s v="COSTI"/>
    <m/>
    <s v="B.7)"/>
    <s v="7) per servizi"/>
    <x v="4"/>
  </r>
  <r>
    <x v="1"/>
    <x v="41"/>
    <x v="56"/>
    <x v="56"/>
    <n v="25000"/>
    <s v="Budget"/>
    <x v="0"/>
    <s v="SERST"/>
    <x v="8"/>
    <s v="COSTI"/>
    <m/>
    <s v="B.7)"/>
    <s v="7) per servizi"/>
    <x v="4"/>
  </r>
  <r>
    <x v="1"/>
    <x v="42"/>
    <x v="56"/>
    <x v="56"/>
    <n v="31250"/>
    <s v="Budget"/>
    <x v="0"/>
    <s v="SERST"/>
    <x v="8"/>
    <s v="COSTI"/>
    <m/>
    <s v="B.7)"/>
    <s v="7) per servizi"/>
    <x v="4"/>
  </r>
  <r>
    <x v="1"/>
    <x v="43"/>
    <x v="56"/>
    <x v="56"/>
    <n v="39500"/>
    <s v="Budget"/>
    <x v="0"/>
    <s v="SERST"/>
    <x v="8"/>
    <s v="COSTI"/>
    <m/>
    <s v="B.7)"/>
    <s v="7) per servizi"/>
    <x v="4"/>
  </r>
  <r>
    <x v="1"/>
    <x v="44"/>
    <x v="56"/>
    <x v="56"/>
    <n v="45750"/>
    <s v="Budget"/>
    <x v="0"/>
    <s v="SERST"/>
    <x v="8"/>
    <s v="COSTI"/>
    <m/>
    <s v="B.7)"/>
    <s v="7) per servizi"/>
    <x v="4"/>
  </r>
  <r>
    <x v="1"/>
    <x v="45"/>
    <x v="56"/>
    <x v="56"/>
    <n v="52000"/>
    <s v="Budget"/>
    <x v="0"/>
    <s v="SERST"/>
    <x v="8"/>
    <s v="COSTI"/>
    <m/>
    <s v="B.7)"/>
    <s v="7) per servizi"/>
    <x v="4"/>
  </r>
  <r>
    <x v="1"/>
    <x v="46"/>
    <x v="56"/>
    <x v="56"/>
    <n v="58250"/>
    <s v="Budget"/>
    <x v="0"/>
    <s v="SERST"/>
    <x v="8"/>
    <s v="COSTI"/>
    <m/>
    <s v="B.7)"/>
    <s v="7) per servizi"/>
    <x v="4"/>
  </r>
  <r>
    <x v="1"/>
    <x v="47"/>
    <x v="56"/>
    <x v="56"/>
    <n v="64500"/>
    <s v="Budget"/>
    <x v="0"/>
    <s v="SERST"/>
    <x v="8"/>
    <s v="COSTI"/>
    <m/>
    <s v="B.7)"/>
    <s v="7) per servizi"/>
    <x v="4"/>
  </r>
  <r>
    <x v="1"/>
    <x v="48"/>
    <x v="56"/>
    <x v="56"/>
    <n v="70750"/>
    <s v="Budget"/>
    <x v="0"/>
    <s v="SERST"/>
    <x v="8"/>
    <s v="COSTI"/>
    <m/>
    <s v="B.7)"/>
    <s v="7) per servizi"/>
    <x v="4"/>
  </r>
  <r>
    <x v="1"/>
    <x v="49"/>
    <x v="56"/>
    <x v="56"/>
    <n v="79000"/>
    <s v="Budget"/>
    <x v="0"/>
    <s v="SERST"/>
    <x v="8"/>
    <s v="COSTI"/>
    <m/>
    <s v="B.7)"/>
    <s v="7) per servizi"/>
    <x v="4"/>
  </r>
  <r>
    <x v="1"/>
    <x v="38"/>
    <x v="58"/>
    <x v="58"/>
    <n v="3841.0548166666649"/>
    <s v="Budget"/>
    <x v="0"/>
    <s v="SERST"/>
    <x v="8"/>
    <s v="COSTI"/>
    <m/>
    <s v="B.7)"/>
    <s v="7) per servizi"/>
    <x v="2"/>
  </r>
  <r>
    <x v="1"/>
    <x v="39"/>
    <x v="58"/>
    <x v="58"/>
    <n v="7682.1096333333298"/>
    <s v="Budget"/>
    <x v="0"/>
    <s v="SERST"/>
    <x v="8"/>
    <s v="COSTI"/>
    <m/>
    <s v="B.7)"/>
    <s v="7) per servizi"/>
    <x v="2"/>
  </r>
  <r>
    <x v="1"/>
    <x v="40"/>
    <x v="58"/>
    <x v="58"/>
    <n v="11523.164449999995"/>
    <s v="Budget"/>
    <x v="0"/>
    <s v="SERST"/>
    <x v="8"/>
    <s v="COSTI"/>
    <m/>
    <s v="B.7)"/>
    <s v="7) per servizi"/>
    <x v="2"/>
  </r>
  <r>
    <x v="1"/>
    <x v="41"/>
    <x v="58"/>
    <x v="58"/>
    <n v="15364.21926666666"/>
    <s v="Budget"/>
    <x v="0"/>
    <s v="SERST"/>
    <x v="8"/>
    <s v="COSTI"/>
    <m/>
    <s v="B.7)"/>
    <s v="7) per servizi"/>
    <x v="2"/>
  </r>
  <r>
    <x v="1"/>
    <x v="42"/>
    <x v="58"/>
    <x v="58"/>
    <n v="19205.274083333323"/>
    <s v="Budget"/>
    <x v="0"/>
    <s v="SERST"/>
    <x v="8"/>
    <s v="COSTI"/>
    <m/>
    <s v="B.7)"/>
    <s v="7) per servizi"/>
    <x v="2"/>
  </r>
  <r>
    <x v="1"/>
    <x v="43"/>
    <x v="58"/>
    <x v="58"/>
    <n v="23046.328899999986"/>
    <s v="Budget"/>
    <x v="0"/>
    <s v="SERST"/>
    <x v="8"/>
    <s v="COSTI"/>
    <m/>
    <s v="B.7)"/>
    <s v="7) per servizi"/>
    <x v="2"/>
  </r>
  <r>
    <x v="1"/>
    <x v="44"/>
    <x v="58"/>
    <x v="58"/>
    <n v="26887.383716666649"/>
    <s v="Budget"/>
    <x v="0"/>
    <s v="SERST"/>
    <x v="8"/>
    <s v="COSTI"/>
    <m/>
    <s v="B.7)"/>
    <s v="7) per servizi"/>
    <x v="2"/>
  </r>
  <r>
    <x v="1"/>
    <x v="45"/>
    <x v="58"/>
    <x v="58"/>
    <n v="30728.438533333312"/>
    <s v="Budget"/>
    <x v="0"/>
    <s v="SERST"/>
    <x v="8"/>
    <s v="COSTI"/>
    <m/>
    <s v="B.7)"/>
    <s v="7) per servizi"/>
    <x v="2"/>
  </r>
  <r>
    <x v="1"/>
    <x v="46"/>
    <x v="58"/>
    <x v="58"/>
    <n v="34569.493349999975"/>
    <s v="Budget"/>
    <x v="0"/>
    <s v="SERST"/>
    <x v="8"/>
    <s v="COSTI"/>
    <m/>
    <s v="B.7)"/>
    <s v="7) per servizi"/>
    <x v="2"/>
  </r>
  <r>
    <x v="1"/>
    <x v="47"/>
    <x v="58"/>
    <x v="58"/>
    <n v="38410.548166666638"/>
    <s v="Budget"/>
    <x v="0"/>
    <s v="SERST"/>
    <x v="8"/>
    <s v="COSTI"/>
    <m/>
    <s v="B.7)"/>
    <s v="7) per servizi"/>
    <x v="2"/>
  </r>
  <r>
    <x v="1"/>
    <x v="48"/>
    <x v="58"/>
    <x v="58"/>
    <n v="42251.602983333301"/>
    <s v="Budget"/>
    <x v="0"/>
    <s v="SERST"/>
    <x v="8"/>
    <s v="COSTI"/>
    <m/>
    <s v="B.7)"/>
    <s v="7) per servizi"/>
    <x v="2"/>
  </r>
  <r>
    <x v="1"/>
    <x v="49"/>
    <x v="58"/>
    <x v="58"/>
    <n v="46092.657799999964"/>
    <s v="Budget"/>
    <x v="0"/>
    <s v="SERST"/>
    <x v="8"/>
    <s v="COSTI"/>
    <m/>
    <s v="B.7)"/>
    <s v="7) per servizi"/>
    <x v="2"/>
  </r>
  <r>
    <x v="1"/>
    <x v="38"/>
    <x v="60"/>
    <x v="60"/>
    <n v="1000"/>
    <s v="Budget"/>
    <x v="0"/>
    <s v="SERIN"/>
    <x v="6"/>
    <s v="PRD"/>
    <m/>
    <s v="B.7)"/>
    <s v="7) per servizi"/>
    <x v="0"/>
  </r>
  <r>
    <x v="1"/>
    <x v="39"/>
    <x v="60"/>
    <x v="60"/>
    <n v="2000"/>
    <s v="Budget"/>
    <x v="0"/>
    <s v="SERIN"/>
    <x v="6"/>
    <s v="PRD"/>
    <m/>
    <s v="B.7)"/>
    <s v="7) per servizi"/>
    <x v="0"/>
  </r>
  <r>
    <x v="1"/>
    <x v="40"/>
    <x v="60"/>
    <x v="60"/>
    <n v="3000"/>
    <s v="Budget"/>
    <x v="0"/>
    <s v="SERIN"/>
    <x v="6"/>
    <s v="PRD"/>
    <m/>
    <s v="B.7)"/>
    <s v="7) per servizi"/>
    <x v="0"/>
  </r>
  <r>
    <x v="1"/>
    <x v="41"/>
    <x v="60"/>
    <x v="60"/>
    <n v="4000"/>
    <s v="Budget"/>
    <x v="0"/>
    <s v="SERIN"/>
    <x v="6"/>
    <s v="PRD"/>
    <m/>
    <s v="B.7)"/>
    <s v="7) per servizi"/>
    <x v="0"/>
  </r>
  <r>
    <x v="1"/>
    <x v="42"/>
    <x v="60"/>
    <x v="60"/>
    <n v="5000"/>
    <s v="Budget"/>
    <x v="0"/>
    <s v="SERIN"/>
    <x v="6"/>
    <s v="PRD"/>
    <m/>
    <s v="B.7)"/>
    <s v="7) per servizi"/>
    <x v="0"/>
  </r>
  <r>
    <x v="1"/>
    <x v="43"/>
    <x v="60"/>
    <x v="60"/>
    <n v="6000"/>
    <s v="Budget"/>
    <x v="0"/>
    <s v="SERIN"/>
    <x v="6"/>
    <s v="PRD"/>
    <m/>
    <s v="B.7)"/>
    <s v="7) per servizi"/>
    <x v="0"/>
  </r>
  <r>
    <x v="1"/>
    <x v="44"/>
    <x v="60"/>
    <x v="60"/>
    <n v="7000"/>
    <s v="Budget"/>
    <x v="0"/>
    <s v="SERIN"/>
    <x v="6"/>
    <s v="PRD"/>
    <m/>
    <s v="B.7)"/>
    <s v="7) per servizi"/>
    <x v="0"/>
  </r>
  <r>
    <x v="1"/>
    <x v="45"/>
    <x v="60"/>
    <x v="60"/>
    <n v="8000"/>
    <s v="Budget"/>
    <x v="0"/>
    <s v="SERIN"/>
    <x v="6"/>
    <s v="PRD"/>
    <m/>
    <s v="B.7)"/>
    <s v="7) per servizi"/>
    <x v="0"/>
  </r>
  <r>
    <x v="1"/>
    <x v="46"/>
    <x v="60"/>
    <x v="60"/>
    <n v="9000"/>
    <s v="Budget"/>
    <x v="0"/>
    <s v="SERIN"/>
    <x v="6"/>
    <s v="PRD"/>
    <m/>
    <s v="B.7)"/>
    <s v="7) per servizi"/>
    <x v="0"/>
  </r>
  <r>
    <x v="1"/>
    <x v="47"/>
    <x v="60"/>
    <x v="60"/>
    <n v="10000"/>
    <s v="Budget"/>
    <x v="0"/>
    <s v="SERIN"/>
    <x v="6"/>
    <s v="PRD"/>
    <m/>
    <s v="B.7)"/>
    <s v="7) per servizi"/>
    <x v="0"/>
  </r>
  <r>
    <x v="1"/>
    <x v="48"/>
    <x v="60"/>
    <x v="60"/>
    <n v="11000"/>
    <s v="Budget"/>
    <x v="0"/>
    <s v="SERIN"/>
    <x v="6"/>
    <s v="PRD"/>
    <m/>
    <s v="B.7)"/>
    <s v="7) per servizi"/>
    <x v="0"/>
  </r>
  <r>
    <x v="1"/>
    <x v="49"/>
    <x v="60"/>
    <x v="60"/>
    <n v="12000"/>
    <s v="Budget"/>
    <x v="0"/>
    <s v="SERIN"/>
    <x v="6"/>
    <s v="PRD"/>
    <m/>
    <s v="B.7)"/>
    <s v="7) per servizi"/>
    <x v="0"/>
  </r>
  <r>
    <x v="1"/>
    <x v="38"/>
    <x v="62"/>
    <x v="62"/>
    <n v="2500"/>
    <s v="Budget"/>
    <x v="0"/>
    <s v="SERST"/>
    <x v="8"/>
    <s v="COSTI"/>
    <m/>
    <s v="B.7)"/>
    <s v="7) per servizi"/>
    <x v="2"/>
  </r>
  <r>
    <x v="1"/>
    <x v="39"/>
    <x v="62"/>
    <x v="62"/>
    <n v="5000"/>
    <s v="Budget"/>
    <x v="0"/>
    <s v="SERST"/>
    <x v="8"/>
    <s v="COSTI"/>
    <m/>
    <s v="B.7)"/>
    <s v="7) per servizi"/>
    <x v="2"/>
  </r>
  <r>
    <x v="1"/>
    <x v="40"/>
    <x v="62"/>
    <x v="62"/>
    <n v="7500"/>
    <s v="Budget"/>
    <x v="0"/>
    <s v="SERST"/>
    <x v="8"/>
    <s v="COSTI"/>
    <m/>
    <s v="B.7)"/>
    <s v="7) per servizi"/>
    <x v="2"/>
  </r>
  <r>
    <x v="1"/>
    <x v="41"/>
    <x v="62"/>
    <x v="62"/>
    <n v="10000"/>
    <s v="Budget"/>
    <x v="0"/>
    <s v="SERST"/>
    <x v="8"/>
    <s v="COSTI"/>
    <m/>
    <s v="B.7)"/>
    <s v="7) per servizi"/>
    <x v="2"/>
  </r>
  <r>
    <x v="1"/>
    <x v="42"/>
    <x v="62"/>
    <x v="62"/>
    <n v="12500"/>
    <s v="Budget"/>
    <x v="0"/>
    <s v="SERST"/>
    <x v="8"/>
    <s v="COSTI"/>
    <m/>
    <s v="B.7)"/>
    <s v="7) per servizi"/>
    <x v="2"/>
  </r>
  <r>
    <x v="1"/>
    <x v="43"/>
    <x v="62"/>
    <x v="62"/>
    <n v="15000"/>
    <s v="Budget"/>
    <x v="0"/>
    <s v="SERST"/>
    <x v="8"/>
    <s v="COSTI"/>
    <m/>
    <s v="B.7)"/>
    <s v="7) per servizi"/>
    <x v="2"/>
  </r>
  <r>
    <x v="1"/>
    <x v="44"/>
    <x v="62"/>
    <x v="62"/>
    <n v="17500"/>
    <s v="Budget"/>
    <x v="0"/>
    <s v="SERST"/>
    <x v="8"/>
    <s v="COSTI"/>
    <m/>
    <s v="B.7)"/>
    <s v="7) per servizi"/>
    <x v="2"/>
  </r>
  <r>
    <x v="1"/>
    <x v="45"/>
    <x v="62"/>
    <x v="62"/>
    <n v="20000"/>
    <s v="Budget"/>
    <x v="0"/>
    <s v="SERST"/>
    <x v="8"/>
    <s v="COSTI"/>
    <m/>
    <s v="B.7)"/>
    <s v="7) per servizi"/>
    <x v="2"/>
  </r>
  <r>
    <x v="1"/>
    <x v="46"/>
    <x v="62"/>
    <x v="62"/>
    <n v="22500"/>
    <s v="Budget"/>
    <x v="0"/>
    <s v="SERST"/>
    <x v="8"/>
    <s v="COSTI"/>
    <m/>
    <s v="B.7)"/>
    <s v="7) per servizi"/>
    <x v="2"/>
  </r>
  <r>
    <x v="1"/>
    <x v="47"/>
    <x v="62"/>
    <x v="62"/>
    <n v="25000"/>
    <s v="Budget"/>
    <x v="0"/>
    <s v="SERST"/>
    <x v="8"/>
    <s v="COSTI"/>
    <m/>
    <s v="B.7)"/>
    <s v="7) per servizi"/>
    <x v="2"/>
  </r>
  <r>
    <x v="1"/>
    <x v="48"/>
    <x v="62"/>
    <x v="62"/>
    <n v="27500"/>
    <s v="Budget"/>
    <x v="0"/>
    <s v="SERST"/>
    <x v="8"/>
    <s v="COSTI"/>
    <m/>
    <s v="B.7)"/>
    <s v="7) per servizi"/>
    <x v="2"/>
  </r>
  <r>
    <x v="1"/>
    <x v="49"/>
    <x v="62"/>
    <x v="62"/>
    <n v="30000"/>
    <s v="Budget"/>
    <x v="0"/>
    <s v="SERST"/>
    <x v="8"/>
    <s v="COSTI"/>
    <m/>
    <s v="B.7)"/>
    <s v="7) per servizi"/>
    <x v="2"/>
  </r>
  <r>
    <x v="1"/>
    <x v="38"/>
    <x v="66"/>
    <x v="66"/>
    <n v="500"/>
    <s v="Budget"/>
    <x v="0"/>
    <s v="SERST"/>
    <x v="8"/>
    <s v="COSTI"/>
    <m/>
    <s v="B.7)"/>
    <s v="7) per servizi"/>
    <x v="2"/>
  </r>
  <r>
    <x v="1"/>
    <x v="39"/>
    <x v="66"/>
    <x v="66"/>
    <n v="1000"/>
    <s v="Budget"/>
    <x v="0"/>
    <s v="SERST"/>
    <x v="8"/>
    <s v="COSTI"/>
    <m/>
    <s v="B.7)"/>
    <s v="7) per servizi"/>
    <x v="2"/>
  </r>
  <r>
    <x v="1"/>
    <x v="40"/>
    <x v="66"/>
    <x v="66"/>
    <n v="1500"/>
    <s v="Budget"/>
    <x v="0"/>
    <s v="SERST"/>
    <x v="8"/>
    <s v="COSTI"/>
    <m/>
    <s v="B.7)"/>
    <s v="7) per servizi"/>
    <x v="2"/>
  </r>
  <r>
    <x v="1"/>
    <x v="41"/>
    <x v="66"/>
    <x v="66"/>
    <n v="2000"/>
    <s v="Budget"/>
    <x v="0"/>
    <s v="SERST"/>
    <x v="8"/>
    <s v="COSTI"/>
    <m/>
    <s v="B.7)"/>
    <s v="7) per servizi"/>
    <x v="2"/>
  </r>
  <r>
    <x v="1"/>
    <x v="42"/>
    <x v="66"/>
    <x v="66"/>
    <n v="2500"/>
    <s v="Budget"/>
    <x v="0"/>
    <s v="SERST"/>
    <x v="8"/>
    <s v="COSTI"/>
    <m/>
    <s v="B.7)"/>
    <s v="7) per servizi"/>
    <x v="2"/>
  </r>
  <r>
    <x v="1"/>
    <x v="43"/>
    <x v="66"/>
    <x v="66"/>
    <n v="3000"/>
    <s v="Budget"/>
    <x v="0"/>
    <s v="SERST"/>
    <x v="8"/>
    <s v="COSTI"/>
    <m/>
    <s v="B.7)"/>
    <s v="7) per servizi"/>
    <x v="2"/>
  </r>
  <r>
    <x v="1"/>
    <x v="44"/>
    <x v="66"/>
    <x v="66"/>
    <n v="3500"/>
    <s v="Budget"/>
    <x v="0"/>
    <s v="SERST"/>
    <x v="8"/>
    <s v="COSTI"/>
    <m/>
    <s v="B.7)"/>
    <s v="7) per servizi"/>
    <x v="2"/>
  </r>
  <r>
    <x v="1"/>
    <x v="45"/>
    <x v="66"/>
    <x v="66"/>
    <n v="4000"/>
    <s v="Budget"/>
    <x v="0"/>
    <s v="SERST"/>
    <x v="8"/>
    <s v="COSTI"/>
    <m/>
    <s v="B.7)"/>
    <s v="7) per servizi"/>
    <x v="2"/>
  </r>
  <r>
    <x v="1"/>
    <x v="46"/>
    <x v="66"/>
    <x v="66"/>
    <n v="4500"/>
    <s v="Budget"/>
    <x v="0"/>
    <s v="SERST"/>
    <x v="8"/>
    <s v="COSTI"/>
    <m/>
    <s v="B.7)"/>
    <s v="7) per servizi"/>
    <x v="2"/>
  </r>
  <r>
    <x v="1"/>
    <x v="47"/>
    <x v="66"/>
    <x v="66"/>
    <n v="5000"/>
    <s v="Budget"/>
    <x v="0"/>
    <s v="SERST"/>
    <x v="8"/>
    <s v="COSTI"/>
    <m/>
    <s v="B.7)"/>
    <s v="7) per servizi"/>
    <x v="2"/>
  </r>
  <r>
    <x v="1"/>
    <x v="48"/>
    <x v="66"/>
    <x v="66"/>
    <n v="5500"/>
    <s v="Budget"/>
    <x v="0"/>
    <s v="SERST"/>
    <x v="8"/>
    <s v="COSTI"/>
    <m/>
    <s v="B.7)"/>
    <s v="7) per servizi"/>
    <x v="2"/>
  </r>
  <r>
    <x v="1"/>
    <x v="49"/>
    <x v="66"/>
    <x v="66"/>
    <n v="6000"/>
    <s v="Budget"/>
    <x v="0"/>
    <s v="SERST"/>
    <x v="8"/>
    <s v="COSTI"/>
    <m/>
    <s v="B.7)"/>
    <s v="7) per servizi"/>
    <x v="2"/>
  </r>
  <r>
    <x v="1"/>
    <x v="38"/>
    <x v="291"/>
    <x v="291"/>
    <n v="416.66666666666669"/>
    <s v="Budget"/>
    <x v="0"/>
    <s v="SERST"/>
    <x v="8"/>
    <s v="COSTI"/>
    <m/>
    <s v="B.7)"/>
    <s v="7) per servizi"/>
    <x v="6"/>
  </r>
  <r>
    <x v="1"/>
    <x v="39"/>
    <x v="291"/>
    <x v="291"/>
    <n v="833.33333333333337"/>
    <s v="Budget"/>
    <x v="0"/>
    <s v="SERST"/>
    <x v="8"/>
    <s v="COSTI"/>
    <m/>
    <s v="B.7)"/>
    <s v="7) per servizi"/>
    <x v="6"/>
  </r>
  <r>
    <x v="1"/>
    <x v="40"/>
    <x v="291"/>
    <x v="291"/>
    <n v="1250"/>
    <s v="Budget"/>
    <x v="0"/>
    <s v="SERST"/>
    <x v="8"/>
    <s v="COSTI"/>
    <m/>
    <s v="B.7)"/>
    <s v="7) per servizi"/>
    <x v="6"/>
  </r>
  <r>
    <x v="1"/>
    <x v="41"/>
    <x v="291"/>
    <x v="291"/>
    <n v="1666.6666666666667"/>
    <s v="Budget"/>
    <x v="0"/>
    <s v="SERST"/>
    <x v="8"/>
    <s v="COSTI"/>
    <m/>
    <s v="B.7)"/>
    <s v="7) per servizi"/>
    <x v="6"/>
  </r>
  <r>
    <x v="1"/>
    <x v="42"/>
    <x v="291"/>
    <x v="291"/>
    <n v="2083.3333333333335"/>
    <s v="Budget"/>
    <x v="0"/>
    <s v="SERST"/>
    <x v="8"/>
    <s v="COSTI"/>
    <m/>
    <s v="B.7)"/>
    <s v="7) per servizi"/>
    <x v="6"/>
  </r>
  <r>
    <x v="1"/>
    <x v="43"/>
    <x v="291"/>
    <x v="291"/>
    <n v="2500"/>
    <s v="Budget"/>
    <x v="0"/>
    <s v="SERST"/>
    <x v="8"/>
    <s v="COSTI"/>
    <m/>
    <s v="B.7)"/>
    <s v="7) per servizi"/>
    <x v="6"/>
  </r>
  <r>
    <x v="1"/>
    <x v="44"/>
    <x v="291"/>
    <x v="291"/>
    <n v="2916.6666666666665"/>
    <s v="Budget"/>
    <x v="0"/>
    <s v="SERST"/>
    <x v="8"/>
    <s v="COSTI"/>
    <m/>
    <s v="B.7)"/>
    <s v="7) per servizi"/>
    <x v="6"/>
  </r>
  <r>
    <x v="1"/>
    <x v="45"/>
    <x v="291"/>
    <x v="291"/>
    <n v="3333.333333333333"/>
    <s v="Budget"/>
    <x v="0"/>
    <s v="SERST"/>
    <x v="8"/>
    <s v="COSTI"/>
    <m/>
    <s v="B.7)"/>
    <s v="7) per servizi"/>
    <x v="6"/>
  </r>
  <r>
    <x v="1"/>
    <x v="46"/>
    <x v="291"/>
    <x v="291"/>
    <n v="3749.9999999999995"/>
    <s v="Budget"/>
    <x v="0"/>
    <s v="SERST"/>
    <x v="8"/>
    <s v="COSTI"/>
    <m/>
    <s v="B.7)"/>
    <s v="7) per servizi"/>
    <x v="6"/>
  </r>
  <r>
    <x v="1"/>
    <x v="47"/>
    <x v="291"/>
    <x v="291"/>
    <n v="4166.6666666666661"/>
    <s v="Budget"/>
    <x v="0"/>
    <s v="SERST"/>
    <x v="8"/>
    <s v="COSTI"/>
    <m/>
    <s v="B.7)"/>
    <s v="7) per servizi"/>
    <x v="6"/>
  </r>
  <r>
    <x v="1"/>
    <x v="48"/>
    <x v="291"/>
    <x v="291"/>
    <n v="4583.333333333333"/>
    <s v="Budget"/>
    <x v="0"/>
    <s v="SERST"/>
    <x v="8"/>
    <s v="COSTI"/>
    <m/>
    <s v="B.7)"/>
    <s v="7) per servizi"/>
    <x v="6"/>
  </r>
  <r>
    <x v="1"/>
    <x v="49"/>
    <x v="291"/>
    <x v="291"/>
    <n v="5000"/>
    <s v="Budget"/>
    <x v="0"/>
    <s v="SERST"/>
    <x v="8"/>
    <s v="COSTI"/>
    <m/>
    <s v="B.7)"/>
    <s v="7) per servizi"/>
    <x v="6"/>
  </r>
  <r>
    <x v="1"/>
    <x v="38"/>
    <x v="292"/>
    <x v="292"/>
    <n v="1500"/>
    <s v="Budget"/>
    <x v="0"/>
    <s v="SERIN"/>
    <x v="6"/>
    <s v="PRD"/>
    <m/>
    <s v="B.7)"/>
    <s v="7) per servizi"/>
    <x v="0"/>
  </r>
  <r>
    <x v="1"/>
    <x v="39"/>
    <x v="292"/>
    <x v="292"/>
    <n v="3000"/>
    <s v="Budget"/>
    <x v="0"/>
    <s v="SERIN"/>
    <x v="6"/>
    <s v="PRD"/>
    <m/>
    <s v="B.7)"/>
    <s v="7) per servizi"/>
    <x v="0"/>
  </r>
  <r>
    <x v="1"/>
    <x v="40"/>
    <x v="292"/>
    <x v="292"/>
    <n v="4500"/>
    <s v="Budget"/>
    <x v="0"/>
    <s v="SERIN"/>
    <x v="6"/>
    <s v="PRD"/>
    <m/>
    <s v="B.7)"/>
    <s v="7) per servizi"/>
    <x v="0"/>
  </r>
  <r>
    <x v="1"/>
    <x v="41"/>
    <x v="292"/>
    <x v="292"/>
    <n v="6000"/>
    <s v="Budget"/>
    <x v="0"/>
    <s v="SERIN"/>
    <x v="6"/>
    <s v="PRD"/>
    <m/>
    <s v="B.7)"/>
    <s v="7) per servizi"/>
    <x v="0"/>
  </r>
  <r>
    <x v="1"/>
    <x v="42"/>
    <x v="292"/>
    <x v="292"/>
    <n v="7500"/>
    <s v="Budget"/>
    <x v="0"/>
    <s v="SERIN"/>
    <x v="6"/>
    <s v="PRD"/>
    <m/>
    <s v="B.7)"/>
    <s v="7) per servizi"/>
    <x v="0"/>
  </r>
  <r>
    <x v="1"/>
    <x v="43"/>
    <x v="292"/>
    <x v="292"/>
    <n v="9000"/>
    <s v="Budget"/>
    <x v="0"/>
    <s v="SERIN"/>
    <x v="6"/>
    <s v="PRD"/>
    <m/>
    <s v="B.7)"/>
    <s v="7) per servizi"/>
    <x v="0"/>
  </r>
  <r>
    <x v="1"/>
    <x v="44"/>
    <x v="292"/>
    <x v="292"/>
    <n v="10500"/>
    <s v="Budget"/>
    <x v="0"/>
    <s v="SERIN"/>
    <x v="6"/>
    <s v="PRD"/>
    <m/>
    <s v="B.7)"/>
    <s v="7) per servizi"/>
    <x v="0"/>
  </r>
  <r>
    <x v="1"/>
    <x v="45"/>
    <x v="292"/>
    <x v="292"/>
    <n v="12000"/>
    <s v="Budget"/>
    <x v="0"/>
    <s v="SERIN"/>
    <x v="6"/>
    <s v="PRD"/>
    <m/>
    <s v="B.7)"/>
    <s v="7) per servizi"/>
    <x v="0"/>
  </r>
  <r>
    <x v="1"/>
    <x v="46"/>
    <x v="292"/>
    <x v="292"/>
    <n v="13500"/>
    <s v="Budget"/>
    <x v="0"/>
    <s v="SERIN"/>
    <x v="6"/>
    <s v="PRD"/>
    <m/>
    <s v="B.7)"/>
    <s v="7) per servizi"/>
    <x v="0"/>
  </r>
  <r>
    <x v="1"/>
    <x v="47"/>
    <x v="292"/>
    <x v="292"/>
    <n v="15000"/>
    <s v="Budget"/>
    <x v="0"/>
    <s v="SERIN"/>
    <x v="6"/>
    <s v="PRD"/>
    <m/>
    <s v="B.7)"/>
    <s v="7) per servizi"/>
    <x v="0"/>
  </r>
  <r>
    <x v="1"/>
    <x v="48"/>
    <x v="292"/>
    <x v="292"/>
    <n v="16500"/>
    <s v="Budget"/>
    <x v="0"/>
    <s v="SERIN"/>
    <x v="6"/>
    <s v="PRD"/>
    <m/>
    <s v="B.7)"/>
    <s v="7) per servizi"/>
    <x v="0"/>
  </r>
  <r>
    <x v="1"/>
    <x v="49"/>
    <x v="292"/>
    <x v="292"/>
    <n v="18000"/>
    <s v="Budget"/>
    <x v="0"/>
    <s v="SERIN"/>
    <x v="6"/>
    <s v="PRD"/>
    <m/>
    <s v="B.7)"/>
    <s v="7) per servizi"/>
    <x v="0"/>
  </r>
  <r>
    <x v="1"/>
    <x v="38"/>
    <x v="295"/>
    <x v="295"/>
    <n v="1115.8299"/>
    <s v="Budget"/>
    <x v="0"/>
    <s v="SERST"/>
    <x v="8"/>
    <s v="COSTI"/>
    <m/>
    <s v="B.7)"/>
    <s v="7) per servizi"/>
    <x v="2"/>
  </r>
  <r>
    <x v="1"/>
    <x v="39"/>
    <x v="295"/>
    <x v="295"/>
    <n v="2231.6597999999999"/>
    <s v="Budget"/>
    <x v="0"/>
    <s v="SERST"/>
    <x v="8"/>
    <s v="COSTI"/>
    <m/>
    <s v="B.7)"/>
    <s v="7) per servizi"/>
    <x v="2"/>
  </r>
  <r>
    <x v="1"/>
    <x v="40"/>
    <x v="295"/>
    <x v="295"/>
    <n v="3347.4897000000001"/>
    <s v="Budget"/>
    <x v="0"/>
    <s v="SERST"/>
    <x v="8"/>
    <s v="COSTI"/>
    <m/>
    <s v="B.7)"/>
    <s v="7) per servizi"/>
    <x v="2"/>
  </r>
  <r>
    <x v="1"/>
    <x v="41"/>
    <x v="295"/>
    <x v="295"/>
    <n v="4463.3195999999998"/>
    <s v="Budget"/>
    <x v="0"/>
    <s v="SERST"/>
    <x v="8"/>
    <s v="COSTI"/>
    <m/>
    <s v="B.7)"/>
    <s v="7) per servizi"/>
    <x v="2"/>
  </r>
  <r>
    <x v="1"/>
    <x v="42"/>
    <x v="295"/>
    <x v="295"/>
    <n v="5579.1494999999995"/>
    <s v="Budget"/>
    <x v="0"/>
    <s v="SERST"/>
    <x v="8"/>
    <s v="COSTI"/>
    <m/>
    <s v="B.7)"/>
    <s v="7) per servizi"/>
    <x v="2"/>
  </r>
  <r>
    <x v="1"/>
    <x v="43"/>
    <x v="295"/>
    <x v="295"/>
    <n v="6694.9793999999993"/>
    <s v="Budget"/>
    <x v="0"/>
    <s v="SERST"/>
    <x v="8"/>
    <s v="COSTI"/>
    <m/>
    <s v="B.7)"/>
    <s v="7) per servizi"/>
    <x v="2"/>
  </r>
  <r>
    <x v="1"/>
    <x v="44"/>
    <x v="295"/>
    <x v="295"/>
    <n v="7810.809299999999"/>
    <s v="Budget"/>
    <x v="0"/>
    <s v="SERST"/>
    <x v="8"/>
    <s v="COSTI"/>
    <m/>
    <s v="B.7)"/>
    <s v="7) per servizi"/>
    <x v="2"/>
  </r>
  <r>
    <x v="1"/>
    <x v="45"/>
    <x v="295"/>
    <x v="295"/>
    <n v="8926.6391999999996"/>
    <s v="Budget"/>
    <x v="0"/>
    <s v="SERST"/>
    <x v="8"/>
    <s v="COSTI"/>
    <m/>
    <s v="B.7)"/>
    <s v="7) per servizi"/>
    <x v="2"/>
  </r>
  <r>
    <x v="1"/>
    <x v="46"/>
    <x v="295"/>
    <x v="295"/>
    <n v="10042.4691"/>
    <s v="Budget"/>
    <x v="0"/>
    <s v="SERST"/>
    <x v="8"/>
    <s v="COSTI"/>
    <m/>
    <s v="B.7)"/>
    <s v="7) per servizi"/>
    <x v="2"/>
  </r>
  <r>
    <x v="1"/>
    <x v="47"/>
    <x v="295"/>
    <x v="295"/>
    <n v="11158.299000000001"/>
    <s v="Budget"/>
    <x v="0"/>
    <s v="SERST"/>
    <x v="8"/>
    <s v="COSTI"/>
    <m/>
    <s v="B.7)"/>
    <s v="7) per servizi"/>
    <x v="2"/>
  </r>
  <r>
    <x v="1"/>
    <x v="48"/>
    <x v="295"/>
    <x v="295"/>
    <n v="12274.128900000002"/>
    <s v="Budget"/>
    <x v="0"/>
    <s v="SERST"/>
    <x v="8"/>
    <s v="COSTI"/>
    <m/>
    <s v="B.7)"/>
    <s v="7) per servizi"/>
    <x v="2"/>
  </r>
  <r>
    <x v="1"/>
    <x v="49"/>
    <x v="295"/>
    <x v="295"/>
    <n v="13389.958800000002"/>
    <s v="Budget"/>
    <x v="0"/>
    <s v="SERST"/>
    <x v="8"/>
    <s v="COSTI"/>
    <m/>
    <s v="B.7)"/>
    <s v="7) per servizi"/>
    <x v="2"/>
  </r>
  <r>
    <x v="1"/>
    <x v="38"/>
    <x v="394"/>
    <x v="393"/>
    <n v="1250"/>
    <s v="Budget"/>
    <x v="0"/>
    <s v="SERST"/>
    <x v="8"/>
    <s v="COSTI"/>
    <m/>
    <s v="B.7)"/>
    <s v="7) per servizi"/>
    <x v="2"/>
  </r>
  <r>
    <x v="1"/>
    <x v="39"/>
    <x v="394"/>
    <x v="393"/>
    <n v="2500"/>
    <s v="Budget"/>
    <x v="0"/>
    <s v="SERST"/>
    <x v="8"/>
    <s v="COSTI"/>
    <m/>
    <s v="B.7)"/>
    <s v="7) per servizi"/>
    <x v="2"/>
  </r>
  <r>
    <x v="1"/>
    <x v="40"/>
    <x v="394"/>
    <x v="393"/>
    <n v="3750"/>
    <s v="Budget"/>
    <x v="0"/>
    <s v="SERST"/>
    <x v="8"/>
    <s v="COSTI"/>
    <m/>
    <s v="B.7)"/>
    <s v="7) per servizi"/>
    <x v="2"/>
  </r>
  <r>
    <x v="1"/>
    <x v="41"/>
    <x v="394"/>
    <x v="393"/>
    <n v="5000"/>
    <s v="Budget"/>
    <x v="0"/>
    <s v="SERST"/>
    <x v="8"/>
    <s v="COSTI"/>
    <m/>
    <s v="B.7)"/>
    <s v="7) per servizi"/>
    <x v="2"/>
  </r>
  <r>
    <x v="1"/>
    <x v="42"/>
    <x v="394"/>
    <x v="393"/>
    <n v="6250"/>
    <s v="Budget"/>
    <x v="0"/>
    <s v="SERST"/>
    <x v="8"/>
    <s v="COSTI"/>
    <m/>
    <s v="B.7)"/>
    <s v="7) per servizi"/>
    <x v="2"/>
  </r>
  <r>
    <x v="1"/>
    <x v="43"/>
    <x v="394"/>
    <x v="393"/>
    <n v="7500"/>
    <s v="Budget"/>
    <x v="0"/>
    <s v="SERST"/>
    <x v="8"/>
    <s v="COSTI"/>
    <m/>
    <s v="B.7)"/>
    <s v="7) per servizi"/>
    <x v="2"/>
  </r>
  <r>
    <x v="1"/>
    <x v="44"/>
    <x v="394"/>
    <x v="393"/>
    <n v="8750"/>
    <s v="Budget"/>
    <x v="0"/>
    <s v="SERST"/>
    <x v="8"/>
    <s v="COSTI"/>
    <m/>
    <s v="B.7)"/>
    <s v="7) per servizi"/>
    <x v="2"/>
  </r>
  <r>
    <x v="1"/>
    <x v="45"/>
    <x v="394"/>
    <x v="393"/>
    <n v="10000"/>
    <s v="Budget"/>
    <x v="0"/>
    <s v="SERST"/>
    <x v="8"/>
    <s v="COSTI"/>
    <m/>
    <s v="B.7)"/>
    <s v="7) per servizi"/>
    <x v="2"/>
  </r>
  <r>
    <x v="1"/>
    <x v="46"/>
    <x v="394"/>
    <x v="393"/>
    <n v="11250"/>
    <s v="Budget"/>
    <x v="0"/>
    <s v="SERST"/>
    <x v="8"/>
    <s v="COSTI"/>
    <m/>
    <s v="B.7)"/>
    <s v="7) per servizi"/>
    <x v="2"/>
  </r>
  <r>
    <x v="1"/>
    <x v="47"/>
    <x v="394"/>
    <x v="393"/>
    <n v="12500"/>
    <s v="Budget"/>
    <x v="0"/>
    <s v="SERST"/>
    <x v="8"/>
    <s v="COSTI"/>
    <m/>
    <s v="B.7)"/>
    <s v="7) per servizi"/>
    <x v="2"/>
  </r>
  <r>
    <x v="1"/>
    <x v="48"/>
    <x v="394"/>
    <x v="393"/>
    <n v="13750"/>
    <s v="Budget"/>
    <x v="0"/>
    <s v="SERST"/>
    <x v="8"/>
    <s v="COSTI"/>
    <m/>
    <s v="B.7)"/>
    <s v="7) per servizi"/>
    <x v="2"/>
  </r>
  <r>
    <x v="1"/>
    <x v="49"/>
    <x v="394"/>
    <x v="393"/>
    <n v="15000"/>
    <s v="Budget"/>
    <x v="0"/>
    <s v="SERST"/>
    <x v="8"/>
    <s v="COSTI"/>
    <m/>
    <s v="B.7)"/>
    <s v="7) per servizi"/>
    <x v="2"/>
  </r>
  <r>
    <x v="1"/>
    <x v="38"/>
    <x v="68"/>
    <x v="68"/>
    <n v="1083.33"/>
    <s v="Budget"/>
    <x v="0"/>
    <s v="COSGS"/>
    <x v="4"/>
    <s v="COSTI"/>
    <m/>
    <s v="B.7)"/>
    <s v="7) per servizi"/>
    <x v="2"/>
  </r>
  <r>
    <x v="1"/>
    <x v="39"/>
    <x v="68"/>
    <x v="68"/>
    <n v="2166.66"/>
    <s v="Budget"/>
    <x v="0"/>
    <s v="COSGS"/>
    <x v="4"/>
    <s v="COSTI"/>
    <m/>
    <s v="B.7)"/>
    <s v="7) per servizi"/>
    <x v="2"/>
  </r>
  <r>
    <x v="1"/>
    <x v="40"/>
    <x v="68"/>
    <x v="68"/>
    <n v="3249.99"/>
    <s v="Budget"/>
    <x v="0"/>
    <s v="COSGS"/>
    <x v="4"/>
    <s v="COSTI"/>
    <m/>
    <s v="B.7)"/>
    <s v="7) per servizi"/>
    <x v="2"/>
  </r>
  <r>
    <x v="1"/>
    <x v="41"/>
    <x v="68"/>
    <x v="68"/>
    <n v="4333.32"/>
    <s v="Budget"/>
    <x v="0"/>
    <s v="COSGS"/>
    <x v="4"/>
    <s v="COSTI"/>
    <m/>
    <s v="B.7)"/>
    <s v="7) per servizi"/>
    <x v="2"/>
  </r>
  <r>
    <x v="1"/>
    <x v="42"/>
    <x v="68"/>
    <x v="68"/>
    <n v="5416.65"/>
    <s v="Budget"/>
    <x v="0"/>
    <s v="COSGS"/>
    <x v="4"/>
    <s v="COSTI"/>
    <m/>
    <s v="B.7)"/>
    <s v="7) per servizi"/>
    <x v="2"/>
  </r>
  <r>
    <x v="1"/>
    <x v="43"/>
    <x v="68"/>
    <x v="68"/>
    <n v="6499.98"/>
    <s v="Budget"/>
    <x v="0"/>
    <s v="COSGS"/>
    <x v="4"/>
    <s v="COSTI"/>
    <m/>
    <s v="B.7)"/>
    <s v="7) per servizi"/>
    <x v="2"/>
  </r>
  <r>
    <x v="1"/>
    <x v="44"/>
    <x v="68"/>
    <x v="68"/>
    <n v="7583.3099999999995"/>
    <s v="Budget"/>
    <x v="0"/>
    <s v="COSGS"/>
    <x v="4"/>
    <s v="COSTI"/>
    <m/>
    <s v="B.7)"/>
    <s v="7) per servizi"/>
    <x v="2"/>
  </r>
  <r>
    <x v="1"/>
    <x v="45"/>
    <x v="68"/>
    <x v="68"/>
    <n v="8666.64"/>
    <s v="Budget"/>
    <x v="0"/>
    <s v="COSGS"/>
    <x v="4"/>
    <s v="COSTI"/>
    <m/>
    <s v="B.7)"/>
    <s v="7) per servizi"/>
    <x v="2"/>
  </r>
  <r>
    <x v="1"/>
    <x v="46"/>
    <x v="68"/>
    <x v="68"/>
    <n v="9749.9699999999993"/>
    <s v="Budget"/>
    <x v="0"/>
    <s v="COSGS"/>
    <x v="4"/>
    <s v="COSTI"/>
    <m/>
    <s v="B.7)"/>
    <s v="7) per servizi"/>
    <x v="2"/>
  </r>
  <r>
    <x v="1"/>
    <x v="47"/>
    <x v="68"/>
    <x v="68"/>
    <n v="10833.3"/>
    <s v="Budget"/>
    <x v="0"/>
    <s v="COSGS"/>
    <x v="4"/>
    <s v="COSTI"/>
    <m/>
    <s v="B.7)"/>
    <s v="7) per servizi"/>
    <x v="2"/>
  </r>
  <r>
    <x v="1"/>
    <x v="48"/>
    <x v="68"/>
    <x v="68"/>
    <n v="11916.63"/>
    <s v="Budget"/>
    <x v="0"/>
    <s v="COSGS"/>
    <x v="4"/>
    <s v="COSTI"/>
    <m/>
    <s v="B.7)"/>
    <s v="7) per servizi"/>
    <x v="2"/>
  </r>
  <r>
    <x v="1"/>
    <x v="49"/>
    <x v="68"/>
    <x v="68"/>
    <n v="12999.96"/>
    <s v="Budget"/>
    <x v="0"/>
    <s v="COSGS"/>
    <x v="4"/>
    <s v="COSTI"/>
    <m/>
    <s v="B.7)"/>
    <s v="7) per servizi"/>
    <x v="2"/>
  </r>
  <r>
    <x v="1"/>
    <x v="38"/>
    <x v="395"/>
    <x v="394"/>
    <n v="750"/>
    <s v="Budget"/>
    <x v="0"/>
    <s v="COSGS"/>
    <x v="4"/>
    <s v="COSTI"/>
    <m/>
    <s v="B.7)"/>
    <s v="7) per servizi"/>
    <x v="2"/>
  </r>
  <r>
    <x v="1"/>
    <x v="39"/>
    <x v="395"/>
    <x v="394"/>
    <n v="1500"/>
    <s v="Budget"/>
    <x v="0"/>
    <s v="COSGS"/>
    <x v="4"/>
    <s v="COSTI"/>
    <m/>
    <s v="B.7)"/>
    <s v="7) per servizi"/>
    <x v="2"/>
  </r>
  <r>
    <x v="1"/>
    <x v="40"/>
    <x v="395"/>
    <x v="394"/>
    <n v="2250"/>
    <s v="Budget"/>
    <x v="0"/>
    <s v="COSGS"/>
    <x v="4"/>
    <s v="COSTI"/>
    <m/>
    <s v="B.7)"/>
    <s v="7) per servizi"/>
    <x v="2"/>
  </r>
  <r>
    <x v="1"/>
    <x v="41"/>
    <x v="395"/>
    <x v="394"/>
    <n v="3000"/>
    <s v="Budget"/>
    <x v="0"/>
    <s v="COSGS"/>
    <x v="4"/>
    <s v="COSTI"/>
    <m/>
    <s v="B.7)"/>
    <s v="7) per servizi"/>
    <x v="2"/>
  </r>
  <r>
    <x v="1"/>
    <x v="42"/>
    <x v="395"/>
    <x v="394"/>
    <n v="3750"/>
    <s v="Budget"/>
    <x v="0"/>
    <s v="COSGS"/>
    <x v="4"/>
    <s v="COSTI"/>
    <m/>
    <s v="B.7)"/>
    <s v="7) per servizi"/>
    <x v="2"/>
  </r>
  <r>
    <x v="1"/>
    <x v="43"/>
    <x v="395"/>
    <x v="394"/>
    <n v="4500"/>
    <s v="Budget"/>
    <x v="0"/>
    <s v="COSGS"/>
    <x v="4"/>
    <s v="COSTI"/>
    <m/>
    <s v="B.7)"/>
    <s v="7) per servizi"/>
    <x v="2"/>
  </r>
  <r>
    <x v="1"/>
    <x v="44"/>
    <x v="395"/>
    <x v="394"/>
    <n v="5250"/>
    <s v="Budget"/>
    <x v="0"/>
    <s v="COSGS"/>
    <x v="4"/>
    <s v="COSTI"/>
    <m/>
    <s v="B.7)"/>
    <s v="7) per servizi"/>
    <x v="2"/>
  </r>
  <r>
    <x v="1"/>
    <x v="45"/>
    <x v="395"/>
    <x v="394"/>
    <n v="6000"/>
    <s v="Budget"/>
    <x v="0"/>
    <s v="COSGS"/>
    <x v="4"/>
    <s v="COSTI"/>
    <m/>
    <s v="B.7)"/>
    <s v="7) per servizi"/>
    <x v="2"/>
  </r>
  <r>
    <x v="1"/>
    <x v="46"/>
    <x v="395"/>
    <x v="394"/>
    <n v="6750"/>
    <s v="Budget"/>
    <x v="0"/>
    <s v="COSGS"/>
    <x v="4"/>
    <s v="COSTI"/>
    <m/>
    <s v="B.7)"/>
    <s v="7) per servizi"/>
    <x v="2"/>
  </r>
  <r>
    <x v="1"/>
    <x v="47"/>
    <x v="395"/>
    <x v="394"/>
    <n v="7500"/>
    <s v="Budget"/>
    <x v="0"/>
    <s v="COSGS"/>
    <x v="4"/>
    <s v="COSTI"/>
    <m/>
    <s v="B.7)"/>
    <s v="7) per servizi"/>
    <x v="2"/>
  </r>
  <r>
    <x v="1"/>
    <x v="48"/>
    <x v="395"/>
    <x v="394"/>
    <n v="8250"/>
    <s v="Budget"/>
    <x v="0"/>
    <s v="COSGS"/>
    <x v="4"/>
    <s v="COSTI"/>
    <m/>
    <s v="B.7)"/>
    <s v="7) per servizi"/>
    <x v="2"/>
  </r>
  <r>
    <x v="1"/>
    <x v="49"/>
    <x v="395"/>
    <x v="394"/>
    <n v="9000"/>
    <s v="Budget"/>
    <x v="0"/>
    <s v="COSGS"/>
    <x v="4"/>
    <s v="COSTI"/>
    <m/>
    <s v="B.7)"/>
    <s v="7) per servizi"/>
    <x v="2"/>
  </r>
  <r>
    <x v="1"/>
    <x v="38"/>
    <x v="298"/>
    <x v="298"/>
    <n v="2550"/>
    <s v="Budget"/>
    <x v="0"/>
    <s v="COSGS"/>
    <x v="4"/>
    <s v="COSTI"/>
    <m/>
    <s v="B.7)"/>
    <s v="7) per servizi"/>
    <x v="2"/>
  </r>
  <r>
    <x v="1"/>
    <x v="39"/>
    <x v="298"/>
    <x v="298"/>
    <n v="5100"/>
    <s v="Budget"/>
    <x v="0"/>
    <s v="COSGS"/>
    <x v="4"/>
    <s v="COSTI"/>
    <m/>
    <s v="B.7)"/>
    <s v="7) per servizi"/>
    <x v="2"/>
  </r>
  <r>
    <x v="1"/>
    <x v="40"/>
    <x v="298"/>
    <x v="298"/>
    <n v="7650"/>
    <s v="Budget"/>
    <x v="0"/>
    <s v="COSGS"/>
    <x v="4"/>
    <s v="COSTI"/>
    <m/>
    <s v="B.7)"/>
    <s v="7) per servizi"/>
    <x v="2"/>
  </r>
  <r>
    <x v="1"/>
    <x v="41"/>
    <x v="298"/>
    <x v="298"/>
    <n v="10200"/>
    <s v="Budget"/>
    <x v="0"/>
    <s v="COSGS"/>
    <x v="4"/>
    <s v="COSTI"/>
    <m/>
    <s v="B.7)"/>
    <s v="7) per servizi"/>
    <x v="2"/>
  </r>
  <r>
    <x v="1"/>
    <x v="42"/>
    <x v="298"/>
    <x v="298"/>
    <n v="12750"/>
    <s v="Budget"/>
    <x v="0"/>
    <s v="COSGS"/>
    <x v="4"/>
    <s v="COSTI"/>
    <m/>
    <s v="B.7)"/>
    <s v="7) per servizi"/>
    <x v="2"/>
  </r>
  <r>
    <x v="1"/>
    <x v="43"/>
    <x v="298"/>
    <x v="298"/>
    <n v="15300"/>
    <s v="Budget"/>
    <x v="0"/>
    <s v="COSGS"/>
    <x v="4"/>
    <s v="COSTI"/>
    <m/>
    <s v="B.7)"/>
    <s v="7) per servizi"/>
    <x v="2"/>
  </r>
  <r>
    <x v="1"/>
    <x v="44"/>
    <x v="298"/>
    <x v="298"/>
    <n v="17850"/>
    <s v="Budget"/>
    <x v="0"/>
    <s v="COSGS"/>
    <x v="4"/>
    <s v="COSTI"/>
    <m/>
    <s v="B.7)"/>
    <s v="7) per servizi"/>
    <x v="2"/>
  </r>
  <r>
    <x v="1"/>
    <x v="45"/>
    <x v="298"/>
    <x v="298"/>
    <n v="20400"/>
    <s v="Budget"/>
    <x v="0"/>
    <s v="COSGS"/>
    <x v="4"/>
    <s v="COSTI"/>
    <m/>
    <s v="B.7)"/>
    <s v="7) per servizi"/>
    <x v="2"/>
  </r>
  <r>
    <x v="1"/>
    <x v="46"/>
    <x v="298"/>
    <x v="298"/>
    <n v="22950"/>
    <s v="Budget"/>
    <x v="0"/>
    <s v="COSGS"/>
    <x v="4"/>
    <s v="COSTI"/>
    <m/>
    <s v="B.7)"/>
    <s v="7) per servizi"/>
    <x v="2"/>
  </r>
  <r>
    <x v="1"/>
    <x v="47"/>
    <x v="298"/>
    <x v="298"/>
    <n v="25500"/>
    <s v="Budget"/>
    <x v="0"/>
    <s v="COSGS"/>
    <x v="4"/>
    <s v="COSTI"/>
    <m/>
    <s v="B.7)"/>
    <s v="7) per servizi"/>
    <x v="2"/>
  </r>
  <r>
    <x v="1"/>
    <x v="48"/>
    <x v="298"/>
    <x v="298"/>
    <n v="28050"/>
    <s v="Budget"/>
    <x v="0"/>
    <s v="COSGS"/>
    <x v="4"/>
    <s v="COSTI"/>
    <m/>
    <s v="B.7)"/>
    <s v="7) per servizi"/>
    <x v="2"/>
  </r>
  <r>
    <x v="1"/>
    <x v="49"/>
    <x v="298"/>
    <x v="298"/>
    <n v="30600"/>
    <s v="Budget"/>
    <x v="0"/>
    <s v="COSGS"/>
    <x v="4"/>
    <s v="COSTI"/>
    <m/>
    <s v="B.7)"/>
    <s v="7) per servizi"/>
    <x v="2"/>
  </r>
  <r>
    <x v="1"/>
    <x v="38"/>
    <x v="375"/>
    <x v="374"/>
    <n v="714.12989999999979"/>
    <s v="Budget"/>
    <x v="0"/>
    <s v="SERIN"/>
    <x v="6"/>
    <s v="PRD"/>
    <m/>
    <s v="B.7)"/>
    <s v="7) per servizi"/>
    <x v="2"/>
  </r>
  <r>
    <x v="1"/>
    <x v="39"/>
    <x v="375"/>
    <x v="374"/>
    <n v="1428.2597999999996"/>
    <s v="Budget"/>
    <x v="0"/>
    <s v="SERIN"/>
    <x v="6"/>
    <s v="PRD"/>
    <m/>
    <s v="B.7)"/>
    <s v="7) per servizi"/>
    <x v="2"/>
  </r>
  <r>
    <x v="1"/>
    <x v="40"/>
    <x v="375"/>
    <x v="374"/>
    <n v="2142.3896999999993"/>
    <s v="Budget"/>
    <x v="0"/>
    <s v="SERIN"/>
    <x v="6"/>
    <s v="PRD"/>
    <m/>
    <s v="B.7)"/>
    <s v="7) per servizi"/>
    <x v="2"/>
  </r>
  <r>
    <x v="1"/>
    <x v="41"/>
    <x v="375"/>
    <x v="374"/>
    <n v="2856.5195999999992"/>
    <s v="Budget"/>
    <x v="0"/>
    <s v="SERIN"/>
    <x v="6"/>
    <s v="PRD"/>
    <m/>
    <s v="B.7)"/>
    <s v="7) per servizi"/>
    <x v="2"/>
  </r>
  <r>
    <x v="1"/>
    <x v="42"/>
    <x v="375"/>
    <x v="374"/>
    <n v="3570.6494999999991"/>
    <s v="Budget"/>
    <x v="0"/>
    <s v="SERIN"/>
    <x v="6"/>
    <s v="PRD"/>
    <m/>
    <s v="B.7)"/>
    <s v="7) per servizi"/>
    <x v="2"/>
  </r>
  <r>
    <x v="1"/>
    <x v="43"/>
    <x v="375"/>
    <x v="374"/>
    <n v="4284.7793999999985"/>
    <s v="Budget"/>
    <x v="0"/>
    <s v="SERIN"/>
    <x v="6"/>
    <s v="PRD"/>
    <m/>
    <s v="B.7)"/>
    <s v="7) per servizi"/>
    <x v="2"/>
  </r>
  <r>
    <x v="1"/>
    <x v="44"/>
    <x v="375"/>
    <x v="374"/>
    <n v="4998.9092999999984"/>
    <s v="Budget"/>
    <x v="0"/>
    <s v="SERIN"/>
    <x v="6"/>
    <s v="PRD"/>
    <m/>
    <s v="B.7)"/>
    <s v="7) per servizi"/>
    <x v="2"/>
  </r>
  <r>
    <x v="1"/>
    <x v="45"/>
    <x v="375"/>
    <x v="374"/>
    <n v="5713.0391999999983"/>
    <s v="Budget"/>
    <x v="0"/>
    <s v="SERIN"/>
    <x v="6"/>
    <s v="PRD"/>
    <m/>
    <s v="B.7)"/>
    <s v="7) per servizi"/>
    <x v="2"/>
  </r>
  <r>
    <x v="1"/>
    <x v="46"/>
    <x v="375"/>
    <x v="374"/>
    <n v="6427.1690999999983"/>
    <s v="Budget"/>
    <x v="0"/>
    <s v="SERIN"/>
    <x v="6"/>
    <s v="PRD"/>
    <m/>
    <s v="B.7)"/>
    <s v="7) per servizi"/>
    <x v="2"/>
  </r>
  <r>
    <x v="1"/>
    <x v="47"/>
    <x v="375"/>
    <x v="374"/>
    <n v="7141.2989999999982"/>
    <s v="Budget"/>
    <x v="0"/>
    <s v="SERIN"/>
    <x v="6"/>
    <s v="PRD"/>
    <m/>
    <s v="B.7)"/>
    <s v="7) per servizi"/>
    <x v="2"/>
  </r>
  <r>
    <x v="1"/>
    <x v="48"/>
    <x v="375"/>
    <x v="374"/>
    <n v="7855.4288999999981"/>
    <s v="Budget"/>
    <x v="0"/>
    <s v="SERIN"/>
    <x v="6"/>
    <s v="PRD"/>
    <m/>
    <s v="B.7)"/>
    <s v="7) per servizi"/>
    <x v="2"/>
  </r>
  <r>
    <x v="1"/>
    <x v="49"/>
    <x v="375"/>
    <x v="374"/>
    <n v="8569.5587999999971"/>
    <s v="Budget"/>
    <x v="0"/>
    <s v="SERIN"/>
    <x v="6"/>
    <s v="PRD"/>
    <m/>
    <s v="B.7)"/>
    <s v="7) per servizi"/>
    <x v="2"/>
  </r>
  <r>
    <x v="1"/>
    <x v="38"/>
    <x v="368"/>
    <x v="367"/>
    <n v="200"/>
    <s v="Budget"/>
    <x v="0"/>
    <s v="COSGS"/>
    <x v="4"/>
    <s v="COSTI"/>
    <m/>
    <s v="B.7)"/>
    <s v="7) per servizi"/>
    <x v="2"/>
  </r>
  <r>
    <x v="1"/>
    <x v="39"/>
    <x v="368"/>
    <x v="367"/>
    <n v="400"/>
    <s v="Budget"/>
    <x v="0"/>
    <s v="COSGS"/>
    <x v="4"/>
    <s v="COSTI"/>
    <m/>
    <s v="B.7)"/>
    <s v="7) per servizi"/>
    <x v="2"/>
  </r>
  <r>
    <x v="1"/>
    <x v="40"/>
    <x v="368"/>
    <x v="367"/>
    <n v="600"/>
    <s v="Budget"/>
    <x v="0"/>
    <s v="COSGS"/>
    <x v="4"/>
    <s v="COSTI"/>
    <m/>
    <s v="B.7)"/>
    <s v="7) per servizi"/>
    <x v="2"/>
  </r>
  <r>
    <x v="1"/>
    <x v="41"/>
    <x v="368"/>
    <x v="367"/>
    <n v="800"/>
    <s v="Budget"/>
    <x v="0"/>
    <s v="COSGS"/>
    <x v="4"/>
    <s v="COSTI"/>
    <m/>
    <s v="B.7)"/>
    <s v="7) per servizi"/>
    <x v="2"/>
  </r>
  <r>
    <x v="1"/>
    <x v="42"/>
    <x v="368"/>
    <x v="367"/>
    <n v="1000"/>
    <s v="Budget"/>
    <x v="0"/>
    <s v="COSGS"/>
    <x v="4"/>
    <s v="COSTI"/>
    <m/>
    <s v="B.7)"/>
    <s v="7) per servizi"/>
    <x v="2"/>
  </r>
  <r>
    <x v="1"/>
    <x v="43"/>
    <x v="368"/>
    <x v="367"/>
    <n v="1200"/>
    <s v="Budget"/>
    <x v="0"/>
    <s v="COSGS"/>
    <x v="4"/>
    <s v="COSTI"/>
    <m/>
    <s v="B.7)"/>
    <s v="7) per servizi"/>
    <x v="2"/>
  </r>
  <r>
    <x v="1"/>
    <x v="44"/>
    <x v="368"/>
    <x v="367"/>
    <n v="1400"/>
    <s v="Budget"/>
    <x v="0"/>
    <s v="COSGS"/>
    <x v="4"/>
    <s v="COSTI"/>
    <m/>
    <s v="B.7)"/>
    <s v="7) per servizi"/>
    <x v="2"/>
  </r>
  <r>
    <x v="1"/>
    <x v="45"/>
    <x v="368"/>
    <x v="367"/>
    <n v="1600"/>
    <s v="Budget"/>
    <x v="0"/>
    <s v="COSGS"/>
    <x v="4"/>
    <s v="COSTI"/>
    <m/>
    <s v="B.7)"/>
    <s v="7) per servizi"/>
    <x v="2"/>
  </r>
  <r>
    <x v="1"/>
    <x v="46"/>
    <x v="368"/>
    <x v="367"/>
    <n v="1800"/>
    <s v="Budget"/>
    <x v="0"/>
    <s v="COSGS"/>
    <x v="4"/>
    <s v="COSTI"/>
    <m/>
    <s v="B.7)"/>
    <s v="7) per servizi"/>
    <x v="2"/>
  </r>
  <r>
    <x v="1"/>
    <x v="47"/>
    <x v="368"/>
    <x v="367"/>
    <n v="2000"/>
    <s v="Budget"/>
    <x v="0"/>
    <s v="COSGS"/>
    <x v="4"/>
    <s v="COSTI"/>
    <m/>
    <s v="B.7)"/>
    <s v="7) per servizi"/>
    <x v="2"/>
  </r>
  <r>
    <x v="1"/>
    <x v="48"/>
    <x v="368"/>
    <x v="367"/>
    <n v="2200"/>
    <s v="Budget"/>
    <x v="0"/>
    <s v="COSGS"/>
    <x v="4"/>
    <s v="COSTI"/>
    <m/>
    <s v="B.7)"/>
    <s v="7) per servizi"/>
    <x v="2"/>
  </r>
  <r>
    <x v="1"/>
    <x v="49"/>
    <x v="368"/>
    <x v="367"/>
    <n v="2400"/>
    <s v="Budget"/>
    <x v="0"/>
    <s v="COSGS"/>
    <x v="4"/>
    <s v="COSTI"/>
    <m/>
    <s v="B.7)"/>
    <s v="7) per servizi"/>
    <x v="2"/>
  </r>
  <r>
    <x v="1"/>
    <x v="38"/>
    <x v="69"/>
    <x v="69"/>
    <n v="2517.4951000000001"/>
    <s v="Budget"/>
    <x v="0"/>
    <s v="COSGS"/>
    <x v="4"/>
    <s v="COSTI"/>
    <m/>
    <s v="B.7)"/>
    <s v="7) per servizi"/>
    <x v="2"/>
  </r>
  <r>
    <x v="1"/>
    <x v="39"/>
    <x v="69"/>
    <x v="69"/>
    <n v="5034.9902000000002"/>
    <s v="Budget"/>
    <x v="0"/>
    <s v="COSGS"/>
    <x v="4"/>
    <s v="COSTI"/>
    <m/>
    <s v="B.7)"/>
    <s v="7) per servizi"/>
    <x v="2"/>
  </r>
  <r>
    <x v="1"/>
    <x v="40"/>
    <x v="69"/>
    <x v="69"/>
    <n v="7552.4853000000003"/>
    <s v="Budget"/>
    <x v="0"/>
    <s v="COSGS"/>
    <x v="4"/>
    <s v="COSTI"/>
    <m/>
    <s v="B.7)"/>
    <s v="7) per servizi"/>
    <x v="2"/>
  </r>
  <r>
    <x v="1"/>
    <x v="41"/>
    <x v="69"/>
    <x v="69"/>
    <n v="10069.9804"/>
    <s v="Budget"/>
    <x v="0"/>
    <s v="COSGS"/>
    <x v="4"/>
    <s v="COSTI"/>
    <m/>
    <s v="B.7)"/>
    <s v="7) per servizi"/>
    <x v="2"/>
  </r>
  <r>
    <x v="1"/>
    <x v="42"/>
    <x v="69"/>
    <x v="69"/>
    <n v="12587.4755"/>
    <s v="Budget"/>
    <x v="0"/>
    <s v="COSGS"/>
    <x v="4"/>
    <s v="COSTI"/>
    <m/>
    <s v="B.7)"/>
    <s v="7) per servizi"/>
    <x v="2"/>
  </r>
  <r>
    <x v="1"/>
    <x v="43"/>
    <x v="69"/>
    <x v="69"/>
    <n v="15104.970600000001"/>
    <s v="Budget"/>
    <x v="0"/>
    <s v="COSGS"/>
    <x v="4"/>
    <s v="COSTI"/>
    <m/>
    <s v="B.7)"/>
    <s v="7) per servizi"/>
    <x v="2"/>
  </r>
  <r>
    <x v="1"/>
    <x v="44"/>
    <x v="69"/>
    <x v="69"/>
    <n v="17622.465700000001"/>
    <s v="Budget"/>
    <x v="0"/>
    <s v="COSGS"/>
    <x v="4"/>
    <s v="COSTI"/>
    <m/>
    <s v="B.7)"/>
    <s v="7) per servizi"/>
    <x v="2"/>
  </r>
  <r>
    <x v="1"/>
    <x v="45"/>
    <x v="69"/>
    <x v="69"/>
    <n v="20139.960800000001"/>
    <s v="Budget"/>
    <x v="0"/>
    <s v="COSGS"/>
    <x v="4"/>
    <s v="COSTI"/>
    <m/>
    <s v="B.7)"/>
    <s v="7) per servizi"/>
    <x v="2"/>
  </r>
  <r>
    <x v="1"/>
    <x v="46"/>
    <x v="69"/>
    <x v="69"/>
    <n v="22657.455900000001"/>
    <s v="Budget"/>
    <x v="0"/>
    <s v="COSGS"/>
    <x v="4"/>
    <s v="COSTI"/>
    <m/>
    <s v="B.7)"/>
    <s v="7) per servizi"/>
    <x v="2"/>
  </r>
  <r>
    <x v="1"/>
    <x v="47"/>
    <x v="69"/>
    <x v="69"/>
    <n v="25174.951000000001"/>
    <s v="Budget"/>
    <x v="0"/>
    <s v="COSGS"/>
    <x v="4"/>
    <s v="COSTI"/>
    <m/>
    <s v="B.7)"/>
    <s v="7) per servizi"/>
    <x v="2"/>
  </r>
  <r>
    <x v="1"/>
    <x v="48"/>
    <x v="69"/>
    <x v="69"/>
    <n v="27692.446100000001"/>
    <s v="Budget"/>
    <x v="0"/>
    <s v="COSGS"/>
    <x v="4"/>
    <s v="COSTI"/>
    <m/>
    <s v="B.7)"/>
    <s v="7) per servizi"/>
    <x v="2"/>
  </r>
  <r>
    <x v="1"/>
    <x v="49"/>
    <x v="69"/>
    <x v="69"/>
    <n v="30209.941200000001"/>
    <s v="Budget"/>
    <x v="0"/>
    <s v="COSGS"/>
    <x v="4"/>
    <s v="COSTI"/>
    <m/>
    <s v="B.7)"/>
    <s v="7) per servizi"/>
    <x v="2"/>
  </r>
  <r>
    <x v="1"/>
    <x v="38"/>
    <x v="71"/>
    <x v="71"/>
    <n v="134.17000000000007"/>
    <s v="Budget"/>
    <x v="0"/>
    <s v="SERIN"/>
    <x v="6"/>
    <s v="PRD"/>
    <m/>
    <s v="B.7)"/>
    <s v="7) per servizi"/>
    <x v="3"/>
  </r>
  <r>
    <x v="1"/>
    <x v="39"/>
    <x v="71"/>
    <x v="71"/>
    <n v="268.34000000000003"/>
    <s v="Budget"/>
    <x v="0"/>
    <s v="SERIN"/>
    <x v="6"/>
    <s v="PRD"/>
    <m/>
    <s v="B.7)"/>
    <s v="7) per servizi"/>
    <x v="3"/>
  </r>
  <r>
    <x v="1"/>
    <x v="40"/>
    <x v="71"/>
    <x v="71"/>
    <n v="402.51"/>
    <s v="Budget"/>
    <x v="0"/>
    <s v="SERIN"/>
    <x v="6"/>
    <s v="PRD"/>
    <m/>
    <s v="B.7)"/>
    <s v="7) per servizi"/>
    <x v="3"/>
  </r>
  <r>
    <x v="1"/>
    <x v="41"/>
    <x v="71"/>
    <x v="71"/>
    <n v="536.67999999999995"/>
    <s v="Budget"/>
    <x v="0"/>
    <s v="SERIN"/>
    <x v="6"/>
    <s v="PRD"/>
    <m/>
    <s v="B.7)"/>
    <s v="7) per servizi"/>
    <x v="3"/>
  </r>
  <r>
    <x v="1"/>
    <x v="42"/>
    <x v="71"/>
    <x v="71"/>
    <n v="670.84999999999991"/>
    <s v="Budget"/>
    <x v="0"/>
    <s v="SERIN"/>
    <x v="6"/>
    <s v="PRD"/>
    <m/>
    <s v="B.7)"/>
    <s v="7) per servizi"/>
    <x v="3"/>
  </r>
  <r>
    <x v="1"/>
    <x v="43"/>
    <x v="71"/>
    <x v="71"/>
    <n v="805.01999999999987"/>
    <s v="Budget"/>
    <x v="0"/>
    <s v="SERIN"/>
    <x v="6"/>
    <s v="PRD"/>
    <m/>
    <s v="B.7)"/>
    <s v="7) per servizi"/>
    <x v="3"/>
  </r>
  <r>
    <x v="1"/>
    <x v="44"/>
    <x v="71"/>
    <x v="71"/>
    <n v="939.1866666666665"/>
    <s v="Budget"/>
    <x v="0"/>
    <s v="SERIN"/>
    <x v="6"/>
    <s v="PRD"/>
    <m/>
    <s v="B.7)"/>
    <s v="7) per servizi"/>
    <x v="3"/>
  </r>
  <r>
    <x v="1"/>
    <x v="45"/>
    <x v="71"/>
    <x v="71"/>
    <n v="1073.3533333333332"/>
    <s v="Budget"/>
    <x v="0"/>
    <s v="SERIN"/>
    <x v="6"/>
    <s v="PRD"/>
    <m/>
    <s v="B.7)"/>
    <s v="7) per servizi"/>
    <x v="3"/>
  </r>
  <r>
    <x v="1"/>
    <x v="46"/>
    <x v="71"/>
    <x v="71"/>
    <n v="1207.52"/>
    <s v="Budget"/>
    <x v="0"/>
    <s v="SERIN"/>
    <x v="6"/>
    <s v="PRD"/>
    <m/>
    <s v="B.7)"/>
    <s v="7) per servizi"/>
    <x v="3"/>
  </r>
  <r>
    <x v="1"/>
    <x v="47"/>
    <x v="71"/>
    <x v="71"/>
    <n v="1341.6866666666667"/>
    <s v="Budget"/>
    <x v="0"/>
    <s v="SERIN"/>
    <x v="6"/>
    <s v="PRD"/>
    <m/>
    <s v="B.7)"/>
    <s v="7) per servizi"/>
    <x v="3"/>
  </r>
  <r>
    <x v="1"/>
    <x v="48"/>
    <x v="71"/>
    <x v="71"/>
    <n v="1475.8533333333335"/>
    <s v="Budget"/>
    <x v="0"/>
    <s v="SERIN"/>
    <x v="6"/>
    <s v="PRD"/>
    <m/>
    <s v="B.7)"/>
    <s v="7) per servizi"/>
    <x v="3"/>
  </r>
  <r>
    <x v="1"/>
    <x v="49"/>
    <x v="71"/>
    <x v="71"/>
    <n v="1610.0200000000002"/>
    <s v="Budget"/>
    <x v="0"/>
    <s v="SERIN"/>
    <x v="6"/>
    <s v="PRD"/>
    <m/>
    <s v="B.7)"/>
    <s v="7) per servizi"/>
    <x v="3"/>
  </r>
  <r>
    <x v="1"/>
    <x v="38"/>
    <x v="73"/>
    <x v="73"/>
    <n v="79.329999999999984"/>
    <s v="Budget"/>
    <x v="0"/>
    <s v="COSGS"/>
    <x v="4"/>
    <s v="COSTI"/>
    <m/>
    <s v="B.7)"/>
    <s v="7) per servizi"/>
    <x v="2"/>
  </r>
  <r>
    <x v="1"/>
    <x v="39"/>
    <x v="73"/>
    <x v="73"/>
    <n v="158.65999999999997"/>
    <s v="Budget"/>
    <x v="0"/>
    <s v="COSGS"/>
    <x v="4"/>
    <s v="COSTI"/>
    <m/>
    <s v="B.7)"/>
    <s v="7) per servizi"/>
    <x v="2"/>
  </r>
  <r>
    <x v="1"/>
    <x v="40"/>
    <x v="73"/>
    <x v="73"/>
    <n v="237.98999999999995"/>
    <s v="Budget"/>
    <x v="0"/>
    <s v="COSGS"/>
    <x v="4"/>
    <s v="COSTI"/>
    <m/>
    <s v="B.7)"/>
    <s v="7) per servizi"/>
    <x v="2"/>
  </r>
  <r>
    <x v="1"/>
    <x v="41"/>
    <x v="73"/>
    <x v="73"/>
    <n v="317.31999999999994"/>
    <s v="Budget"/>
    <x v="0"/>
    <s v="COSGS"/>
    <x v="4"/>
    <s v="COSTI"/>
    <m/>
    <s v="B.7)"/>
    <s v="7) per servizi"/>
    <x v="2"/>
  </r>
  <r>
    <x v="1"/>
    <x v="42"/>
    <x v="73"/>
    <x v="73"/>
    <n v="396.64999999999992"/>
    <s v="Budget"/>
    <x v="0"/>
    <s v="COSGS"/>
    <x v="4"/>
    <s v="COSTI"/>
    <m/>
    <s v="B.7)"/>
    <s v="7) per servizi"/>
    <x v="2"/>
  </r>
  <r>
    <x v="1"/>
    <x v="43"/>
    <x v="73"/>
    <x v="73"/>
    <n v="475.9799999999999"/>
    <s v="Budget"/>
    <x v="0"/>
    <s v="COSGS"/>
    <x v="4"/>
    <s v="COSTI"/>
    <m/>
    <s v="B.7)"/>
    <s v="7) per servizi"/>
    <x v="2"/>
  </r>
  <r>
    <x v="1"/>
    <x v="44"/>
    <x v="73"/>
    <x v="73"/>
    <n v="555.30999999999995"/>
    <s v="Budget"/>
    <x v="0"/>
    <s v="COSGS"/>
    <x v="4"/>
    <s v="COSTI"/>
    <m/>
    <s v="B.7)"/>
    <s v="7) per servizi"/>
    <x v="2"/>
  </r>
  <r>
    <x v="1"/>
    <x v="45"/>
    <x v="73"/>
    <x v="73"/>
    <n v="634.63999999999987"/>
    <s v="Budget"/>
    <x v="0"/>
    <s v="COSGS"/>
    <x v="4"/>
    <s v="COSTI"/>
    <m/>
    <s v="B.7)"/>
    <s v="7) per servizi"/>
    <x v="2"/>
  </r>
  <r>
    <x v="1"/>
    <x v="46"/>
    <x v="73"/>
    <x v="73"/>
    <n v="713.9699999999998"/>
    <s v="Budget"/>
    <x v="0"/>
    <s v="COSGS"/>
    <x v="4"/>
    <s v="COSTI"/>
    <m/>
    <s v="B.7)"/>
    <s v="7) per servizi"/>
    <x v="2"/>
  </r>
  <r>
    <x v="1"/>
    <x v="47"/>
    <x v="73"/>
    <x v="73"/>
    <n v="793.29999999999973"/>
    <s v="Budget"/>
    <x v="0"/>
    <s v="COSGS"/>
    <x v="4"/>
    <s v="COSTI"/>
    <m/>
    <s v="B.7)"/>
    <s v="7) per servizi"/>
    <x v="2"/>
  </r>
  <r>
    <x v="1"/>
    <x v="48"/>
    <x v="73"/>
    <x v="73"/>
    <n v="872.62999999999965"/>
    <s v="Budget"/>
    <x v="0"/>
    <s v="COSGS"/>
    <x v="4"/>
    <s v="COSTI"/>
    <m/>
    <s v="B.7)"/>
    <s v="7) per servizi"/>
    <x v="2"/>
  </r>
  <r>
    <x v="1"/>
    <x v="49"/>
    <x v="73"/>
    <x v="73"/>
    <n v="951.95999999999958"/>
    <s v="Budget"/>
    <x v="0"/>
    <s v="COSGS"/>
    <x v="4"/>
    <s v="COSTI"/>
    <m/>
    <s v="B.7)"/>
    <s v="7) per servizi"/>
    <x v="2"/>
  </r>
  <r>
    <x v="1"/>
    <x v="38"/>
    <x v="76"/>
    <x v="76"/>
    <n v="651.79429999999991"/>
    <s v="Budget"/>
    <x v="0"/>
    <s v="COSGS"/>
    <x v="4"/>
    <s v="COSTI"/>
    <m/>
    <s v="B.7)"/>
    <s v="7) per servizi"/>
    <x v="2"/>
  </r>
  <r>
    <x v="1"/>
    <x v="39"/>
    <x v="76"/>
    <x v="76"/>
    <n v="1303.5885999999998"/>
    <s v="Budget"/>
    <x v="0"/>
    <s v="COSGS"/>
    <x v="4"/>
    <s v="COSTI"/>
    <m/>
    <s v="B.7)"/>
    <s v="7) per servizi"/>
    <x v="2"/>
  </r>
  <r>
    <x v="1"/>
    <x v="40"/>
    <x v="76"/>
    <x v="76"/>
    <n v="1955.3828999999996"/>
    <s v="Budget"/>
    <x v="0"/>
    <s v="COSGS"/>
    <x v="4"/>
    <s v="COSTI"/>
    <m/>
    <s v="B.7)"/>
    <s v="7) per servizi"/>
    <x v="2"/>
  </r>
  <r>
    <x v="1"/>
    <x v="41"/>
    <x v="76"/>
    <x v="76"/>
    <n v="2607.1771999999996"/>
    <s v="Budget"/>
    <x v="0"/>
    <s v="COSGS"/>
    <x v="4"/>
    <s v="COSTI"/>
    <m/>
    <s v="B.7)"/>
    <s v="7) per servizi"/>
    <x v="2"/>
  </r>
  <r>
    <x v="1"/>
    <x v="42"/>
    <x v="76"/>
    <x v="76"/>
    <n v="3258.9714999999997"/>
    <s v="Budget"/>
    <x v="0"/>
    <s v="COSGS"/>
    <x v="4"/>
    <s v="COSTI"/>
    <m/>
    <s v="B.7)"/>
    <s v="7) per servizi"/>
    <x v="2"/>
  </r>
  <r>
    <x v="1"/>
    <x v="43"/>
    <x v="76"/>
    <x v="76"/>
    <n v="3910.7657999999997"/>
    <s v="Budget"/>
    <x v="0"/>
    <s v="COSGS"/>
    <x v="4"/>
    <s v="COSTI"/>
    <m/>
    <s v="B.7)"/>
    <s v="7) per servizi"/>
    <x v="2"/>
  </r>
  <r>
    <x v="1"/>
    <x v="44"/>
    <x v="76"/>
    <x v="76"/>
    <n v="4562.5600999999997"/>
    <s v="Budget"/>
    <x v="0"/>
    <s v="COSGS"/>
    <x v="4"/>
    <s v="COSTI"/>
    <m/>
    <s v="B.7)"/>
    <s v="7) per servizi"/>
    <x v="2"/>
  </r>
  <r>
    <x v="1"/>
    <x v="45"/>
    <x v="76"/>
    <x v="76"/>
    <n v="5214.3543999999993"/>
    <s v="Budget"/>
    <x v="0"/>
    <s v="COSGS"/>
    <x v="4"/>
    <s v="COSTI"/>
    <m/>
    <s v="B.7)"/>
    <s v="7) per servizi"/>
    <x v="2"/>
  </r>
  <r>
    <x v="1"/>
    <x v="46"/>
    <x v="76"/>
    <x v="76"/>
    <n v="5866.1486999999988"/>
    <s v="Budget"/>
    <x v="0"/>
    <s v="COSGS"/>
    <x v="4"/>
    <s v="COSTI"/>
    <m/>
    <s v="B.7)"/>
    <s v="7) per servizi"/>
    <x v="2"/>
  </r>
  <r>
    <x v="1"/>
    <x v="47"/>
    <x v="76"/>
    <x v="76"/>
    <n v="6517.9429999999984"/>
    <s v="Budget"/>
    <x v="0"/>
    <s v="COSGS"/>
    <x v="4"/>
    <s v="COSTI"/>
    <m/>
    <s v="B.7)"/>
    <s v="7) per servizi"/>
    <x v="2"/>
  </r>
  <r>
    <x v="1"/>
    <x v="48"/>
    <x v="76"/>
    <x v="76"/>
    <n v="7169.737299999998"/>
    <s v="Budget"/>
    <x v="0"/>
    <s v="COSGS"/>
    <x v="4"/>
    <s v="COSTI"/>
    <m/>
    <s v="B.7)"/>
    <s v="7) per servizi"/>
    <x v="2"/>
  </r>
  <r>
    <x v="1"/>
    <x v="49"/>
    <x v="76"/>
    <x v="76"/>
    <n v="7821.5315999999975"/>
    <s v="Budget"/>
    <x v="0"/>
    <s v="COSGS"/>
    <x v="4"/>
    <s v="COSTI"/>
    <m/>
    <s v="B.7)"/>
    <s v="7) per servizi"/>
    <x v="2"/>
  </r>
  <r>
    <x v="1"/>
    <x v="38"/>
    <x v="417"/>
    <x v="416"/>
    <n v="252.5"/>
    <s v="Budget"/>
    <x v="0"/>
    <s v="SERIN"/>
    <x v="6"/>
    <s v="PRD"/>
    <m/>
    <s v="B.7)"/>
    <s v="7) per servizi"/>
    <x v="3"/>
  </r>
  <r>
    <x v="1"/>
    <x v="39"/>
    <x v="417"/>
    <x v="416"/>
    <n v="505"/>
    <s v="Budget"/>
    <x v="0"/>
    <s v="SERIN"/>
    <x v="6"/>
    <s v="PRD"/>
    <m/>
    <s v="B.7)"/>
    <s v="7) per servizi"/>
    <x v="3"/>
  </r>
  <r>
    <x v="1"/>
    <x v="40"/>
    <x v="417"/>
    <x v="416"/>
    <n v="757.5"/>
    <s v="Budget"/>
    <x v="0"/>
    <s v="SERIN"/>
    <x v="6"/>
    <s v="PRD"/>
    <m/>
    <s v="B.7)"/>
    <s v="7) per servizi"/>
    <x v="3"/>
  </r>
  <r>
    <x v="1"/>
    <x v="41"/>
    <x v="417"/>
    <x v="416"/>
    <n v="1010"/>
    <s v="Budget"/>
    <x v="0"/>
    <s v="SERIN"/>
    <x v="6"/>
    <s v="PRD"/>
    <m/>
    <s v="B.7)"/>
    <s v="7) per servizi"/>
    <x v="3"/>
  </r>
  <r>
    <x v="1"/>
    <x v="42"/>
    <x v="417"/>
    <x v="416"/>
    <n v="1262.5"/>
    <s v="Budget"/>
    <x v="0"/>
    <s v="SERIN"/>
    <x v="6"/>
    <s v="PRD"/>
    <m/>
    <s v="B.7)"/>
    <s v="7) per servizi"/>
    <x v="3"/>
  </r>
  <r>
    <x v="1"/>
    <x v="43"/>
    <x v="417"/>
    <x v="416"/>
    <n v="1515"/>
    <s v="Budget"/>
    <x v="0"/>
    <s v="SERIN"/>
    <x v="6"/>
    <s v="PRD"/>
    <m/>
    <s v="B.7)"/>
    <s v="7) per servizi"/>
    <x v="3"/>
  </r>
  <r>
    <x v="1"/>
    <x v="44"/>
    <x v="417"/>
    <x v="416"/>
    <n v="1767.5"/>
    <s v="Budget"/>
    <x v="0"/>
    <s v="SERIN"/>
    <x v="6"/>
    <s v="PRD"/>
    <m/>
    <s v="B.7)"/>
    <s v="7) per servizi"/>
    <x v="3"/>
  </r>
  <r>
    <x v="1"/>
    <x v="45"/>
    <x v="417"/>
    <x v="416"/>
    <n v="2020"/>
    <s v="Budget"/>
    <x v="0"/>
    <s v="SERIN"/>
    <x v="6"/>
    <s v="PRD"/>
    <m/>
    <s v="B.7)"/>
    <s v="7) per servizi"/>
    <x v="3"/>
  </r>
  <r>
    <x v="1"/>
    <x v="46"/>
    <x v="417"/>
    <x v="416"/>
    <n v="2272.5"/>
    <s v="Budget"/>
    <x v="0"/>
    <s v="SERIN"/>
    <x v="6"/>
    <s v="PRD"/>
    <m/>
    <s v="B.7)"/>
    <s v="7) per servizi"/>
    <x v="3"/>
  </r>
  <r>
    <x v="1"/>
    <x v="47"/>
    <x v="417"/>
    <x v="416"/>
    <n v="2525"/>
    <s v="Budget"/>
    <x v="0"/>
    <s v="SERIN"/>
    <x v="6"/>
    <s v="PRD"/>
    <m/>
    <s v="B.7)"/>
    <s v="7) per servizi"/>
    <x v="3"/>
  </r>
  <r>
    <x v="1"/>
    <x v="48"/>
    <x v="417"/>
    <x v="416"/>
    <n v="2777.5"/>
    <s v="Budget"/>
    <x v="0"/>
    <s v="SERIN"/>
    <x v="6"/>
    <s v="PRD"/>
    <m/>
    <s v="B.7)"/>
    <s v="7) per servizi"/>
    <x v="3"/>
  </r>
  <r>
    <x v="1"/>
    <x v="49"/>
    <x v="417"/>
    <x v="416"/>
    <n v="3030"/>
    <s v="Budget"/>
    <x v="0"/>
    <s v="SERIN"/>
    <x v="6"/>
    <s v="PRD"/>
    <m/>
    <s v="B.7)"/>
    <s v="7) per servizi"/>
    <x v="3"/>
  </r>
  <r>
    <x v="1"/>
    <x v="38"/>
    <x v="77"/>
    <x v="77"/>
    <n v="416.66666666666669"/>
    <s v="Budget"/>
    <x v="0"/>
    <s v="SERST"/>
    <x v="8"/>
    <s v="COSTI"/>
    <m/>
    <s v="B.7)"/>
    <s v="7) per servizi"/>
    <x v="2"/>
  </r>
  <r>
    <x v="1"/>
    <x v="39"/>
    <x v="77"/>
    <x v="77"/>
    <n v="833.33333333333337"/>
    <s v="Budget"/>
    <x v="0"/>
    <s v="SERST"/>
    <x v="8"/>
    <s v="COSTI"/>
    <m/>
    <s v="B.7)"/>
    <s v="7) per servizi"/>
    <x v="2"/>
  </r>
  <r>
    <x v="1"/>
    <x v="40"/>
    <x v="77"/>
    <x v="77"/>
    <n v="1250"/>
    <s v="Budget"/>
    <x v="0"/>
    <s v="SERST"/>
    <x v="8"/>
    <s v="COSTI"/>
    <m/>
    <s v="B.7)"/>
    <s v="7) per servizi"/>
    <x v="2"/>
  </r>
  <r>
    <x v="1"/>
    <x v="41"/>
    <x v="77"/>
    <x v="77"/>
    <n v="1666.6666666666667"/>
    <s v="Budget"/>
    <x v="0"/>
    <s v="SERST"/>
    <x v="8"/>
    <s v="COSTI"/>
    <m/>
    <s v="B.7)"/>
    <s v="7) per servizi"/>
    <x v="2"/>
  </r>
  <r>
    <x v="1"/>
    <x v="42"/>
    <x v="77"/>
    <x v="77"/>
    <n v="2083.3333333333335"/>
    <s v="Budget"/>
    <x v="0"/>
    <s v="SERST"/>
    <x v="8"/>
    <s v="COSTI"/>
    <m/>
    <s v="B.7)"/>
    <s v="7) per servizi"/>
    <x v="2"/>
  </r>
  <r>
    <x v="1"/>
    <x v="43"/>
    <x v="77"/>
    <x v="77"/>
    <n v="2500"/>
    <s v="Budget"/>
    <x v="0"/>
    <s v="SERST"/>
    <x v="8"/>
    <s v="COSTI"/>
    <m/>
    <s v="B.7)"/>
    <s v="7) per servizi"/>
    <x v="2"/>
  </r>
  <r>
    <x v="1"/>
    <x v="44"/>
    <x v="77"/>
    <x v="77"/>
    <n v="2916.6666666666665"/>
    <s v="Budget"/>
    <x v="0"/>
    <s v="SERST"/>
    <x v="8"/>
    <s v="COSTI"/>
    <m/>
    <s v="B.7)"/>
    <s v="7) per servizi"/>
    <x v="2"/>
  </r>
  <r>
    <x v="1"/>
    <x v="45"/>
    <x v="77"/>
    <x v="77"/>
    <n v="3333.333333333333"/>
    <s v="Budget"/>
    <x v="0"/>
    <s v="SERST"/>
    <x v="8"/>
    <s v="COSTI"/>
    <m/>
    <s v="B.7)"/>
    <s v="7) per servizi"/>
    <x v="2"/>
  </r>
  <r>
    <x v="1"/>
    <x v="46"/>
    <x v="77"/>
    <x v="77"/>
    <n v="3749.9999999999995"/>
    <s v="Budget"/>
    <x v="0"/>
    <s v="SERST"/>
    <x v="8"/>
    <s v="COSTI"/>
    <m/>
    <s v="B.7)"/>
    <s v="7) per servizi"/>
    <x v="2"/>
  </r>
  <r>
    <x v="1"/>
    <x v="47"/>
    <x v="77"/>
    <x v="77"/>
    <n v="4166.6666666666661"/>
    <s v="Budget"/>
    <x v="0"/>
    <s v="SERST"/>
    <x v="8"/>
    <s v="COSTI"/>
    <m/>
    <s v="B.7)"/>
    <s v="7) per servizi"/>
    <x v="2"/>
  </r>
  <r>
    <x v="1"/>
    <x v="48"/>
    <x v="77"/>
    <x v="77"/>
    <n v="4583.333333333333"/>
    <s v="Budget"/>
    <x v="0"/>
    <s v="SERST"/>
    <x v="8"/>
    <s v="COSTI"/>
    <m/>
    <s v="B.7)"/>
    <s v="7) per servizi"/>
    <x v="2"/>
  </r>
  <r>
    <x v="1"/>
    <x v="49"/>
    <x v="77"/>
    <x v="77"/>
    <n v="5000"/>
    <s v="Budget"/>
    <x v="0"/>
    <s v="SERST"/>
    <x v="8"/>
    <s v="COSTI"/>
    <m/>
    <s v="B.7)"/>
    <s v="7) per servizi"/>
    <x v="2"/>
  </r>
  <r>
    <x v="1"/>
    <x v="38"/>
    <x v="79"/>
    <x v="79"/>
    <n v="1000"/>
    <s v="Budget"/>
    <x v="0"/>
    <s v="SERIN"/>
    <x v="6"/>
    <s v="PRD"/>
    <m/>
    <s v="B.7)"/>
    <s v="7) per servizi"/>
    <x v="0"/>
  </r>
  <r>
    <x v="1"/>
    <x v="39"/>
    <x v="79"/>
    <x v="79"/>
    <n v="2000"/>
    <s v="Budget"/>
    <x v="0"/>
    <s v="SERIN"/>
    <x v="6"/>
    <s v="PRD"/>
    <m/>
    <s v="B.7)"/>
    <s v="7) per servizi"/>
    <x v="0"/>
  </r>
  <r>
    <x v="1"/>
    <x v="40"/>
    <x v="79"/>
    <x v="79"/>
    <n v="3000"/>
    <s v="Budget"/>
    <x v="0"/>
    <s v="SERIN"/>
    <x v="6"/>
    <s v="PRD"/>
    <m/>
    <s v="B.7)"/>
    <s v="7) per servizi"/>
    <x v="0"/>
  </r>
  <r>
    <x v="1"/>
    <x v="41"/>
    <x v="79"/>
    <x v="79"/>
    <n v="4000"/>
    <s v="Budget"/>
    <x v="0"/>
    <s v="SERIN"/>
    <x v="6"/>
    <s v="PRD"/>
    <m/>
    <s v="B.7)"/>
    <s v="7) per servizi"/>
    <x v="0"/>
  </r>
  <r>
    <x v="1"/>
    <x v="42"/>
    <x v="79"/>
    <x v="79"/>
    <n v="5000"/>
    <s v="Budget"/>
    <x v="0"/>
    <s v="SERIN"/>
    <x v="6"/>
    <s v="PRD"/>
    <m/>
    <s v="B.7)"/>
    <s v="7) per servizi"/>
    <x v="0"/>
  </r>
  <r>
    <x v="1"/>
    <x v="43"/>
    <x v="79"/>
    <x v="79"/>
    <n v="6000"/>
    <s v="Budget"/>
    <x v="0"/>
    <s v="SERIN"/>
    <x v="6"/>
    <s v="PRD"/>
    <m/>
    <s v="B.7)"/>
    <s v="7) per servizi"/>
    <x v="0"/>
  </r>
  <r>
    <x v="1"/>
    <x v="44"/>
    <x v="79"/>
    <x v="79"/>
    <n v="7000"/>
    <s v="Budget"/>
    <x v="0"/>
    <s v="SERIN"/>
    <x v="6"/>
    <s v="PRD"/>
    <m/>
    <s v="B.7)"/>
    <s v="7) per servizi"/>
    <x v="0"/>
  </r>
  <r>
    <x v="1"/>
    <x v="45"/>
    <x v="79"/>
    <x v="79"/>
    <n v="8000"/>
    <s v="Budget"/>
    <x v="0"/>
    <s v="SERIN"/>
    <x v="6"/>
    <s v="PRD"/>
    <m/>
    <s v="B.7)"/>
    <s v="7) per servizi"/>
    <x v="0"/>
  </r>
  <r>
    <x v="1"/>
    <x v="46"/>
    <x v="79"/>
    <x v="79"/>
    <n v="9000"/>
    <s v="Budget"/>
    <x v="0"/>
    <s v="SERIN"/>
    <x v="6"/>
    <s v="PRD"/>
    <m/>
    <s v="B.7)"/>
    <s v="7) per servizi"/>
    <x v="0"/>
  </r>
  <r>
    <x v="1"/>
    <x v="47"/>
    <x v="79"/>
    <x v="79"/>
    <n v="10000"/>
    <s v="Budget"/>
    <x v="0"/>
    <s v="SERIN"/>
    <x v="6"/>
    <s v="PRD"/>
    <m/>
    <s v="B.7)"/>
    <s v="7) per servizi"/>
    <x v="0"/>
  </r>
  <r>
    <x v="1"/>
    <x v="48"/>
    <x v="79"/>
    <x v="79"/>
    <n v="11000"/>
    <s v="Budget"/>
    <x v="0"/>
    <s v="SERIN"/>
    <x v="6"/>
    <s v="PRD"/>
    <m/>
    <s v="B.7)"/>
    <s v="7) per servizi"/>
    <x v="0"/>
  </r>
  <r>
    <x v="1"/>
    <x v="49"/>
    <x v="79"/>
    <x v="79"/>
    <n v="12000"/>
    <s v="Budget"/>
    <x v="0"/>
    <s v="SERIN"/>
    <x v="6"/>
    <s v="PRD"/>
    <m/>
    <s v="B.7)"/>
    <s v="7) per servizi"/>
    <x v="0"/>
  </r>
  <r>
    <x v="1"/>
    <x v="38"/>
    <x v="81"/>
    <x v="81"/>
    <n v="75.741050000000001"/>
    <s v="Budget"/>
    <x v="0"/>
    <s v="SERST"/>
    <x v="8"/>
    <s v="COSTI"/>
    <m/>
    <s v="B.7)"/>
    <s v="7) per servizi"/>
    <x v="2"/>
  </r>
  <r>
    <x v="1"/>
    <x v="39"/>
    <x v="81"/>
    <x v="81"/>
    <n v="151.4821"/>
    <s v="Budget"/>
    <x v="0"/>
    <s v="SERST"/>
    <x v="8"/>
    <s v="COSTI"/>
    <m/>
    <s v="B.7)"/>
    <s v="7) per servizi"/>
    <x v="2"/>
  </r>
  <r>
    <x v="1"/>
    <x v="40"/>
    <x v="81"/>
    <x v="81"/>
    <n v="227.22315"/>
    <s v="Budget"/>
    <x v="0"/>
    <s v="SERST"/>
    <x v="8"/>
    <s v="COSTI"/>
    <m/>
    <s v="B.7)"/>
    <s v="7) per servizi"/>
    <x v="2"/>
  </r>
  <r>
    <x v="1"/>
    <x v="41"/>
    <x v="81"/>
    <x v="81"/>
    <n v="302.96420000000001"/>
    <s v="Budget"/>
    <x v="0"/>
    <s v="SERST"/>
    <x v="8"/>
    <s v="COSTI"/>
    <m/>
    <s v="B.7)"/>
    <s v="7) per servizi"/>
    <x v="2"/>
  </r>
  <r>
    <x v="1"/>
    <x v="42"/>
    <x v="81"/>
    <x v="81"/>
    <n v="378.70524999999998"/>
    <s v="Budget"/>
    <x v="0"/>
    <s v="SERST"/>
    <x v="8"/>
    <s v="COSTI"/>
    <m/>
    <s v="B.7)"/>
    <s v="7) per servizi"/>
    <x v="2"/>
  </r>
  <r>
    <x v="1"/>
    <x v="43"/>
    <x v="81"/>
    <x v="81"/>
    <n v="454.44629999999995"/>
    <s v="Budget"/>
    <x v="0"/>
    <s v="SERST"/>
    <x v="8"/>
    <s v="COSTI"/>
    <m/>
    <s v="B.7)"/>
    <s v="7) per servizi"/>
    <x v="2"/>
  </r>
  <r>
    <x v="1"/>
    <x v="44"/>
    <x v="81"/>
    <x v="81"/>
    <n v="530.18734999999992"/>
    <s v="Budget"/>
    <x v="0"/>
    <s v="SERST"/>
    <x v="8"/>
    <s v="COSTI"/>
    <m/>
    <s v="B.7)"/>
    <s v="7) per servizi"/>
    <x v="2"/>
  </r>
  <r>
    <x v="1"/>
    <x v="45"/>
    <x v="81"/>
    <x v="81"/>
    <n v="605.9283999999999"/>
    <s v="Budget"/>
    <x v="0"/>
    <s v="SERST"/>
    <x v="8"/>
    <s v="COSTI"/>
    <m/>
    <s v="B.7)"/>
    <s v="7) per servizi"/>
    <x v="2"/>
  </r>
  <r>
    <x v="1"/>
    <x v="46"/>
    <x v="81"/>
    <x v="81"/>
    <n v="681.66944999999987"/>
    <s v="Budget"/>
    <x v="0"/>
    <s v="SERST"/>
    <x v="8"/>
    <s v="COSTI"/>
    <m/>
    <s v="B.7)"/>
    <s v="7) per servizi"/>
    <x v="2"/>
  </r>
  <r>
    <x v="1"/>
    <x v="47"/>
    <x v="81"/>
    <x v="81"/>
    <n v="757.41049999999984"/>
    <s v="Budget"/>
    <x v="0"/>
    <s v="SERST"/>
    <x v="8"/>
    <s v="COSTI"/>
    <m/>
    <s v="B.7)"/>
    <s v="7) per servizi"/>
    <x v="2"/>
  </r>
  <r>
    <x v="1"/>
    <x v="48"/>
    <x v="81"/>
    <x v="81"/>
    <n v="833.15154999999982"/>
    <s v="Budget"/>
    <x v="0"/>
    <s v="SERST"/>
    <x v="8"/>
    <s v="COSTI"/>
    <m/>
    <s v="B.7)"/>
    <s v="7) per servizi"/>
    <x v="2"/>
  </r>
  <r>
    <x v="1"/>
    <x v="49"/>
    <x v="81"/>
    <x v="81"/>
    <n v="908.89259999999979"/>
    <s v="Budget"/>
    <x v="0"/>
    <s v="SERST"/>
    <x v="8"/>
    <s v="COSTI"/>
    <m/>
    <s v="B.7)"/>
    <s v="7) per servizi"/>
    <x v="2"/>
  </r>
  <r>
    <x v="1"/>
    <x v="38"/>
    <x v="83"/>
    <x v="83"/>
    <n v="78.211333333333343"/>
    <s v="Budget"/>
    <x v="0"/>
    <s v="SERST"/>
    <x v="8"/>
    <s v="COSTI"/>
    <m/>
    <s v="B.7)"/>
    <s v="7) per servizi"/>
    <x v="2"/>
  </r>
  <r>
    <x v="1"/>
    <x v="39"/>
    <x v="83"/>
    <x v="83"/>
    <n v="156.42266666666669"/>
    <s v="Budget"/>
    <x v="0"/>
    <s v="SERST"/>
    <x v="8"/>
    <s v="COSTI"/>
    <m/>
    <s v="B.7)"/>
    <s v="7) per servizi"/>
    <x v="2"/>
  </r>
  <r>
    <x v="1"/>
    <x v="40"/>
    <x v="83"/>
    <x v="83"/>
    <n v="234.63400000000001"/>
    <s v="Budget"/>
    <x v="0"/>
    <s v="SERST"/>
    <x v="8"/>
    <s v="COSTI"/>
    <m/>
    <s v="B.7)"/>
    <s v="7) per servizi"/>
    <x v="2"/>
  </r>
  <r>
    <x v="1"/>
    <x v="41"/>
    <x v="83"/>
    <x v="83"/>
    <n v="312.84533333333337"/>
    <s v="Budget"/>
    <x v="0"/>
    <s v="SERST"/>
    <x v="8"/>
    <s v="COSTI"/>
    <m/>
    <s v="B.7)"/>
    <s v="7) per servizi"/>
    <x v="2"/>
  </r>
  <r>
    <x v="1"/>
    <x v="42"/>
    <x v="83"/>
    <x v="83"/>
    <n v="391.05666666666673"/>
    <s v="Budget"/>
    <x v="0"/>
    <s v="SERST"/>
    <x v="8"/>
    <s v="COSTI"/>
    <m/>
    <s v="B.7)"/>
    <s v="7) per servizi"/>
    <x v="2"/>
  </r>
  <r>
    <x v="1"/>
    <x v="43"/>
    <x v="83"/>
    <x v="83"/>
    <n v="469.26800000000009"/>
    <s v="Budget"/>
    <x v="0"/>
    <s v="SERST"/>
    <x v="8"/>
    <s v="COSTI"/>
    <m/>
    <s v="B.7)"/>
    <s v="7) per servizi"/>
    <x v="2"/>
  </r>
  <r>
    <x v="1"/>
    <x v="44"/>
    <x v="83"/>
    <x v="83"/>
    <n v="547.47933333333344"/>
    <s v="Budget"/>
    <x v="0"/>
    <s v="SERST"/>
    <x v="8"/>
    <s v="COSTI"/>
    <m/>
    <s v="B.7)"/>
    <s v="7) per servizi"/>
    <x v="2"/>
  </r>
  <r>
    <x v="1"/>
    <x v="45"/>
    <x v="83"/>
    <x v="83"/>
    <n v="625.69066666666674"/>
    <s v="Budget"/>
    <x v="0"/>
    <s v="SERST"/>
    <x v="8"/>
    <s v="COSTI"/>
    <m/>
    <s v="B.7)"/>
    <s v="7) per servizi"/>
    <x v="2"/>
  </r>
  <r>
    <x v="1"/>
    <x v="46"/>
    <x v="83"/>
    <x v="83"/>
    <n v="703.90200000000004"/>
    <s v="Budget"/>
    <x v="0"/>
    <s v="SERST"/>
    <x v="8"/>
    <s v="COSTI"/>
    <m/>
    <s v="B.7)"/>
    <s v="7) per servizi"/>
    <x v="2"/>
  </r>
  <r>
    <x v="1"/>
    <x v="47"/>
    <x v="83"/>
    <x v="83"/>
    <n v="782.11333333333334"/>
    <s v="Budget"/>
    <x v="0"/>
    <s v="SERST"/>
    <x v="8"/>
    <s v="COSTI"/>
    <m/>
    <s v="B.7)"/>
    <s v="7) per servizi"/>
    <x v="2"/>
  </r>
  <r>
    <x v="1"/>
    <x v="48"/>
    <x v="83"/>
    <x v="83"/>
    <n v="860.32466666666664"/>
    <s v="Budget"/>
    <x v="0"/>
    <s v="SERST"/>
    <x v="8"/>
    <s v="COSTI"/>
    <m/>
    <s v="B.7)"/>
    <s v="7) per servizi"/>
    <x v="2"/>
  </r>
  <r>
    <x v="1"/>
    <x v="49"/>
    <x v="83"/>
    <x v="83"/>
    <n v="938.53599999999994"/>
    <s v="Budget"/>
    <x v="0"/>
    <s v="SERST"/>
    <x v="8"/>
    <s v="COSTI"/>
    <m/>
    <s v="B.7)"/>
    <s v="7) per servizi"/>
    <x v="2"/>
  </r>
  <r>
    <x v="1"/>
    <x v="38"/>
    <x v="85"/>
    <x v="85"/>
    <n v="1666.6666666666667"/>
    <s v="Budget"/>
    <x v="0"/>
    <s v="SERIN"/>
    <x v="6"/>
    <s v="PRD"/>
    <m/>
    <s v="B.7)"/>
    <s v="7) per servizi"/>
    <x v="2"/>
  </r>
  <r>
    <x v="1"/>
    <x v="39"/>
    <x v="85"/>
    <x v="85"/>
    <n v="3333.3333333333335"/>
    <s v="Budget"/>
    <x v="0"/>
    <s v="SERIN"/>
    <x v="6"/>
    <s v="PRD"/>
    <m/>
    <s v="B.7)"/>
    <s v="7) per servizi"/>
    <x v="2"/>
  </r>
  <r>
    <x v="1"/>
    <x v="40"/>
    <x v="85"/>
    <x v="85"/>
    <n v="5000"/>
    <s v="Budget"/>
    <x v="0"/>
    <s v="SERIN"/>
    <x v="6"/>
    <s v="PRD"/>
    <m/>
    <s v="B.7)"/>
    <s v="7) per servizi"/>
    <x v="2"/>
  </r>
  <r>
    <x v="1"/>
    <x v="41"/>
    <x v="85"/>
    <x v="85"/>
    <n v="6666.666666666667"/>
    <s v="Budget"/>
    <x v="0"/>
    <s v="SERIN"/>
    <x v="6"/>
    <s v="PRD"/>
    <m/>
    <s v="B.7)"/>
    <s v="7) per servizi"/>
    <x v="2"/>
  </r>
  <r>
    <x v="1"/>
    <x v="42"/>
    <x v="85"/>
    <x v="85"/>
    <n v="8333.3333333333339"/>
    <s v="Budget"/>
    <x v="0"/>
    <s v="SERIN"/>
    <x v="6"/>
    <s v="PRD"/>
    <m/>
    <s v="B.7)"/>
    <s v="7) per servizi"/>
    <x v="2"/>
  </r>
  <r>
    <x v="1"/>
    <x v="43"/>
    <x v="85"/>
    <x v="85"/>
    <n v="10000"/>
    <s v="Budget"/>
    <x v="0"/>
    <s v="SERIN"/>
    <x v="6"/>
    <s v="PRD"/>
    <m/>
    <s v="B.7)"/>
    <s v="7) per servizi"/>
    <x v="2"/>
  </r>
  <r>
    <x v="1"/>
    <x v="44"/>
    <x v="85"/>
    <x v="85"/>
    <n v="11666.666666666666"/>
    <s v="Budget"/>
    <x v="0"/>
    <s v="SERIN"/>
    <x v="6"/>
    <s v="PRD"/>
    <m/>
    <s v="B.7)"/>
    <s v="7) per servizi"/>
    <x v="2"/>
  </r>
  <r>
    <x v="1"/>
    <x v="45"/>
    <x v="85"/>
    <x v="85"/>
    <n v="13333.333333333332"/>
    <s v="Budget"/>
    <x v="0"/>
    <s v="SERIN"/>
    <x v="6"/>
    <s v="PRD"/>
    <m/>
    <s v="B.7)"/>
    <s v="7) per servizi"/>
    <x v="2"/>
  </r>
  <r>
    <x v="1"/>
    <x v="46"/>
    <x v="85"/>
    <x v="85"/>
    <n v="14999.999999999998"/>
    <s v="Budget"/>
    <x v="0"/>
    <s v="SERIN"/>
    <x v="6"/>
    <s v="PRD"/>
    <m/>
    <s v="B.7)"/>
    <s v="7) per servizi"/>
    <x v="2"/>
  </r>
  <r>
    <x v="1"/>
    <x v="47"/>
    <x v="85"/>
    <x v="85"/>
    <n v="16666.666666666664"/>
    <s v="Budget"/>
    <x v="0"/>
    <s v="SERIN"/>
    <x v="6"/>
    <s v="PRD"/>
    <m/>
    <s v="B.7)"/>
    <s v="7) per servizi"/>
    <x v="2"/>
  </r>
  <r>
    <x v="1"/>
    <x v="48"/>
    <x v="85"/>
    <x v="85"/>
    <n v="18333.333333333332"/>
    <s v="Budget"/>
    <x v="0"/>
    <s v="SERIN"/>
    <x v="6"/>
    <s v="PRD"/>
    <m/>
    <s v="B.7)"/>
    <s v="7) per servizi"/>
    <x v="2"/>
  </r>
  <r>
    <x v="1"/>
    <x v="49"/>
    <x v="85"/>
    <x v="85"/>
    <n v="20000"/>
    <s v="Budget"/>
    <x v="0"/>
    <s v="SERIN"/>
    <x v="6"/>
    <s v="PRD"/>
    <m/>
    <s v="B.7)"/>
    <s v="7) per servizi"/>
    <x v="2"/>
  </r>
  <r>
    <x v="1"/>
    <x v="38"/>
    <x v="87"/>
    <x v="87"/>
    <n v="133.33333333333334"/>
    <s v="Budget"/>
    <x v="0"/>
    <s v="SERST"/>
    <x v="8"/>
    <s v="COSTI"/>
    <m/>
    <s v="B.7)"/>
    <s v="7) per servizi"/>
    <x v="2"/>
  </r>
  <r>
    <x v="1"/>
    <x v="39"/>
    <x v="87"/>
    <x v="87"/>
    <n v="266.66666666666669"/>
    <s v="Budget"/>
    <x v="0"/>
    <s v="SERST"/>
    <x v="8"/>
    <s v="COSTI"/>
    <m/>
    <s v="B.7)"/>
    <s v="7) per servizi"/>
    <x v="2"/>
  </r>
  <r>
    <x v="1"/>
    <x v="40"/>
    <x v="87"/>
    <x v="87"/>
    <n v="400"/>
    <s v="Budget"/>
    <x v="0"/>
    <s v="SERST"/>
    <x v="8"/>
    <s v="COSTI"/>
    <m/>
    <s v="B.7)"/>
    <s v="7) per servizi"/>
    <x v="2"/>
  </r>
  <r>
    <x v="1"/>
    <x v="41"/>
    <x v="87"/>
    <x v="87"/>
    <n v="533.33333333333337"/>
    <s v="Budget"/>
    <x v="0"/>
    <s v="SERST"/>
    <x v="8"/>
    <s v="COSTI"/>
    <m/>
    <s v="B.7)"/>
    <s v="7) per servizi"/>
    <x v="2"/>
  </r>
  <r>
    <x v="1"/>
    <x v="42"/>
    <x v="87"/>
    <x v="87"/>
    <n v="666.66666666666674"/>
    <s v="Budget"/>
    <x v="0"/>
    <s v="SERST"/>
    <x v="8"/>
    <s v="COSTI"/>
    <m/>
    <s v="B.7)"/>
    <s v="7) per servizi"/>
    <x v="2"/>
  </r>
  <r>
    <x v="1"/>
    <x v="43"/>
    <x v="87"/>
    <x v="87"/>
    <n v="800.00000000000011"/>
    <s v="Budget"/>
    <x v="0"/>
    <s v="SERST"/>
    <x v="8"/>
    <s v="COSTI"/>
    <m/>
    <s v="B.7)"/>
    <s v="7) per servizi"/>
    <x v="2"/>
  </r>
  <r>
    <x v="1"/>
    <x v="44"/>
    <x v="87"/>
    <x v="87"/>
    <n v="933.33333333333348"/>
    <s v="Budget"/>
    <x v="0"/>
    <s v="SERST"/>
    <x v="8"/>
    <s v="COSTI"/>
    <m/>
    <s v="B.7)"/>
    <s v="7) per servizi"/>
    <x v="2"/>
  </r>
  <r>
    <x v="1"/>
    <x v="45"/>
    <x v="87"/>
    <x v="87"/>
    <n v="1066.6666666666667"/>
    <s v="Budget"/>
    <x v="0"/>
    <s v="SERST"/>
    <x v="8"/>
    <s v="COSTI"/>
    <m/>
    <s v="B.7)"/>
    <s v="7) per servizi"/>
    <x v="2"/>
  </r>
  <r>
    <x v="1"/>
    <x v="46"/>
    <x v="87"/>
    <x v="87"/>
    <n v="1200"/>
    <s v="Budget"/>
    <x v="0"/>
    <s v="SERST"/>
    <x v="8"/>
    <s v="COSTI"/>
    <m/>
    <s v="B.7)"/>
    <s v="7) per servizi"/>
    <x v="2"/>
  </r>
  <r>
    <x v="1"/>
    <x v="47"/>
    <x v="87"/>
    <x v="87"/>
    <n v="1333.3333333333333"/>
    <s v="Budget"/>
    <x v="0"/>
    <s v="SERST"/>
    <x v="8"/>
    <s v="COSTI"/>
    <m/>
    <s v="B.7)"/>
    <s v="7) per servizi"/>
    <x v="2"/>
  </r>
  <r>
    <x v="1"/>
    <x v="48"/>
    <x v="87"/>
    <x v="87"/>
    <n v="1466.6666666666665"/>
    <s v="Budget"/>
    <x v="0"/>
    <s v="SERST"/>
    <x v="8"/>
    <s v="COSTI"/>
    <m/>
    <s v="B.7)"/>
    <s v="7) per servizi"/>
    <x v="2"/>
  </r>
  <r>
    <x v="1"/>
    <x v="49"/>
    <x v="87"/>
    <x v="87"/>
    <n v="1599.9999999999998"/>
    <s v="Budget"/>
    <x v="0"/>
    <s v="SERST"/>
    <x v="8"/>
    <s v="COSTI"/>
    <m/>
    <s v="B.7)"/>
    <s v="7) per servizi"/>
    <x v="2"/>
  </r>
  <r>
    <x v="1"/>
    <x v="38"/>
    <x v="89"/>
    <x v="89"/>
    <n v="2575"/>
    <s v="Budget"/>
    <x v="0"/>
    <s v="SERST"/>
    <x v="8"/>
    <s v="COSTI"/>
    <m/>
    <s v="B.7)"/>
    <s v="7) per servizi"/>
    <x v="2"/>
  </r>
  <r>
    <x v="1"/>
    <x v="39"/>
    <x v="89"/>
    <x v="89"/>
    <n v="5150"/>
    <s v="Budget"/>
    <x v="0"/>
    <s v="SERST"/>
    <x v="8"/>
    <s v="COSTI"/>
    <m/>
    <s v="B.7)"/>
    <s v="7) per servizi"/>
    <x v="2"/>
  </r>
  <r>
    <x v="1"/>
    <x v="40"/>
    <x v="89"/>
    <x v="89"/>
    <n v="7725"/>
    <s v="Budget"/>
    <x v="0"/>
    <s v="SERST"/>
    <x v="8"/>
    <s v="COSTI"/>
    <m/>
    <s v="B.7)"/>
    <s v="7) per servizi"/>
    <x v="2"/>
  </r>
  <r>
    <x v="1"/>
    <x v="41"/>
    <x v="89"/>
    <x v="89"/>
    <n v="10300"/>
    <s v="Budget"/>
    <x v="0"/>
    <s v="SERST"/>
    <x v="8"/>
    <s v="COSTI"/>
    <m/>
    <s v="B.7)"/>
    <s v="7) per servizi"/>
    <x v="2"/>
  </r>
  <r>
    <x v="1"/>
    <x v="42"/>
    <x v="89"/>
    <x v="89"/>
    <n v="12875"/>
    <s v="Budget"/>
    <x v="0"/>
    <s v="SERST"/>
    <x v="8"/>
    <s v="COSTI"/>
    <m/>
    <s v="B.7)"/>
    <s v="7) per servizi"/>
    <x v="2"/>
  </r>
  <r>
    <x v="1"/>
    <x v="43"/>
    <x v="89"/>
    <x v="89"/>
    <n v="15450"/>
    <s v="Budget"/>
    <x v="0"/>
    <s v="SERST"/>
    <x v="8"/>
    <s v="COSTI"/>
    <m/>
    <s v="B.7)"/>
    <s v="7) per servizi"/>
    <x v="2"/>
  </r>
  <r>
    <x v="1"/>
    <x v="44"/>
    <x v="89"/>
    <x v="89"/>
    <n v="18025"/>
    <s v="Budget"/>
    <x v="0"/>
    <s v="SERST"/>
    <x v="8"/>
    <s v="COSTI"/>
    <m/>
    <s v="B.7)"/>
    <s v="7) per servizi"/>
    <x v="2"/>
  </r>
  <r>
    <x v="1"/>
    <x v="45"/>
    <x v="89"/>
    <x v="89"/>
    <n v="20600"/>
    <s v="Budget"/>
    <x v="0"/>
    <s v="SERST"/>
    <x v="8"/>
    <s v="COSTI"/>
    <m/>
    <s v="B.7)"/>
    <s v="7) per servizi"/>
    <x v="2"/>
  </r>
  <r>
    <x v="1"/>
    <x v="46"/>
    <x v="89"/>
    <x v="89"/>
    <n v="23175"/>
    <s v="Budget"/>
    <x v="0"/>
    <s v="SERST"/>
    <x v="8"/>
    <s v="COSTI"/>
    <m/>
    <s v="B.7)"/>
    <s v="7) per servizi"/>
    <x v="2"/>
  </r>
  <r>
    <x v="1"/>
    <x v="47"/>
    <x v="89"/>
    <x v="89"/>
    <n v="25750"/>
    <s v="Budget"/>
    <x v="0"/>
    <s v="SERST"/>
    <x v="8"/>
    <s v="COSTI"/>
    <m/>
    <s v="B.7)"/>
    <s v="7) per servizi"/>
    <x v="2"/>
  </r>
  <r>
    <x v="1"/>
    <x v="48"/>
    <x v="89"/>
    <x v="89"/>
    <n v="28325"/>
    <s v="Budget"/>
    <x v="0"/>
    <s v="SERST"/>
    <x v="8"/>
    <s v="COSTI"/>
    <m/>
    <s v="B.7)"/>
    <s v="7) per servizi"/>
    <x v="2"/>
  </r>
  <r>
    <x v="1"/>
    <x v="49"/>
    <x v="89"/>
    <x v="89"/>
    <n v="30900"/>
    <s v="Budget"/>
    <x v="0"/>
    <s v="SERST"/>
    <x v="8"/>
    <s v="COSTI"/>
    <m/>
    <s v="B.7)"/>
    <s v="7) per servizi"/>
    <x v="2"/>
  </r>
  <r>
    <x v="1"/>
    <x v="38"/>
    <x v="100"/>
    <x v="100"/>
    <n v="630.99345000000005"/>
    <s v="Budget"/>
    <x v="0"/>
    <s v="COSGS"/>
    <x v="4"/>
    <s v="COSTI"/>
    <m/>
    <s v="B.7)"/>
    <s v="7) per servizi"/>
    <x v="2"/>
  </r>
  <r>
    <x v="1"/>
    <x v="39"/>
    <x v="100"/>
    <x v="100"/>
    <n v="1261.9869000000001"/>
    <s v="Budget"/>
    <x v="0"/>
    <s v="COSGS"/>
    <x v="4"/>
    <s v="COSTI"/>
    <m/>
    <s v="B.7)"/>
    <s v="7) per servizi"/>
    <x v="2"/>
  </r>
  <r>
    <x v="1"/>
    <x v="40"/>
    <x v="100"/>
    <x v="100"/>
    <n v="1892.9803500000003"/>
    <s v="Budget"/>
    <x v="0"/>
    <s v="COSGS"/>
    <x v="4"/>
    <s v="COSTI"/>
    <m/>
    <s v="B.7)"/>
    <s v="7) per servizi"/>
    <x v="2"/>
  </r>
  <r>
    <x v="1"/>
    <x v="41"/>
    <x v="100"/>
    <x v="100"/>
    <n v="2523.9738000000002"/>
    <s v="Budget"/>
    <x v="0"/>
    <s v="COSGS"/>
    <x v="4"/>
    <s v="COSTI"/>
    <m/>
    <s v="B.7)"/>
    <s v="7) per servizi"/>
    <x v="2"/>
  </r>
  <r>
    <x v="1"/>
    <x v="42"/>
    <x v="100"/>
    <x v="100"/>
    <n v="3154.9672500000001"/>
    <s v="Budget"/>
    <x v="0"/>
    <s v="COSGS"/>
    <x v="4"/>
    <s v="COSTI"/>
    <m/>
    <s v="B.7)"/>
    <s v="7) per servizi"/>
    <x v="2"/>
  </r>
  <r>
    <x v="1"/>
    <x v="43"/>
    <x v="100"/>
    <x v="100"/>
    <n v="3785.9607000000001"/>
    <s v="Budget"/>
    <x v="0"/>
    <s v="COSGS"/>
    <x v="4"/>
    <s v="COSTI"/>
    <m/>
    <s v="B.7)"/>
    <s v="7) per servizi"/>
    <x v="2"/>
  </r>
  <r>
    <x v="1"/>
    <x v="44"/>
    <x v="100"/>
    <x v="100"/>
    <n v="4416.9541500000005"/>
    <s v="Budget"/>
    <x v="0"/>
    <s v="COSGS"/>
    <x v="4"/>
    <s v="COSTI"/>
    <m/>
    <s v="B.7)"/>
    <s v="7) per servizi"/>
    <x v="2"/>
  </r>
  <r>
    <x v="1"/>
    <x v="45"/>
    <x v="100"/>
    <x v="100"/>
    <n v="5047.9476000000004"/>
    <s v="Budget"/>
    <x v="0"/>
    <s v="COSGS"/>
    <x v="4"/>
    <s v="COSTI"/>
    <m/>
    <s v="B.7)"/>
    <s v="7) per servizi"/>
    <x v="2"/>
  </r>
  <r>
    <x v="1"/>
    <x v="46"/>
    <x v="100"/>
    <x v="100"/>
    <n v="5678.9410500000004"/>
    <s v="Budget"/>
    <x v="0"/>
    <s v="COSGS"/>
    <x v="4"/>
    <s v="COSTI"/>
    <m/>
    <s v="B.7)"/>
    <s v="7) per servizi"/>
    <x v="2"/>
  </r>
  <r>
    <x v="1"/>
    <x v="47"/>
    <x v="100"/>
    <x v="100"/>
    <n v="6309.9345000000003"/>
    <s v="Budget"/>
    <x v="0"/>
    <s v="COSGS"/>
    <x v="4"/>
    <s v="COSTI"/>
    <m/>
    <s v="B.7)"/>
    <s v="7) per servizi"/>
    <x v="2"/>
  </r>
  <r>
    <x v="1"/>
    <x v="48"/>
    <x v="100"/>
    <x v="100"/>
    <n v="6940.9279500000002"/>
    <s v="Budget"/>
    <x v="0"/>
    <s v="COSGS"/>
    <x v="4"/>
    <s v="COSTI"/>
    <m/>
    <s v="B.7)"/>
    <s v="7) per servizi"/>
    <x v="2"/>
  </r>
  <r>
    <x v="1"/>
    <x v="49"/>
    <x v="100"/>
    <x v="100"/>
    <n v="7571.9214000000002"/>
    <s v="Budget"/>
    <x v="0"/>
    <s v="COSGS"/>
    <x v="4"/>
    <s v="COSTI"/>
    <m/>
    <s v="B.7)"/>
    <s v="7) per servizi"/>
    <x v="2"/>
  </r>
  <r>
    <x v="1"/>
    <x v="38"/>
    <x v="102"/>
    <x v="102"/>
    <n v="1600"/>
    <s v="Budget"/>
    <x v="0"/>
    <s v="SERST"/>
    <x v="8"/>
    <s v="COSTI"/>
    <m/>
    <s v="B.7)"/>
    <s v="7) per servizi"/>
    <x v="6"/>
  </r>
  <r>
    <x v="1"/>
    <x v="39"/>
    <x v="102"/>
    <x v="102"/>
    <n v="3200"/>
    <s v="Budget"/>
    <x v="0"/>
    <s v="SERST"/>
    <x v="8"/>
    <s v="COSTI"/>
    <m/>
    <s v="B.7)"/>
    <s v="7) per servizi"/>
    <x v="6"/>
  </r>
  <r>
    <x v="1"/>
    <x v="40"/>
    <x v="102"/>
    <x v="102"/>
    <n v="4800"/>
    <s v="Budget"/>
    <x v="0"/>
    <s v="SERST"/>
    <x v="8"/>
    <s v="COSTI"/>
    <m/>
    <s v="B.7)"/>
    <s v="7) per servizi"/>
    <x v="6"/>
  </r>
  <r>
    <x v="1"/>
    <x v="41"/>
    <x v="102"/>
    <x v="102"/>
    <n v="6400"/>
    <s v="Budget"/>
    <x v="0"/>
    <s v="SERST"/>
    <x v="8"/>
    <s v="COSTI"/>
    <m/>
    <s v="B.7)"/>
    <s v="7) per servizi"/>
    <x v="6"/>
  </r>
  <r>
    <x v="1"/>
    <x v="42"/>
    <x v="102"/>
    <x v="102"/>
    <n v="8000"/>
    <s v="Budget"/>
    <x v="0"/>
    <s v="SERST"/>
    <x v="8"/>
    <s v="COSTI"/>
    <m/>
    <s v="B.7)"/>
    <s v="7) per servizi"/>
    <x v="6"/>
  </r>
  <r>
    <x v="1"/>
    <x v="43"/>
    <x v="102"/>
    <x v="102"/>
    <n v="8666.6666666666661"/>
    <s v="Budget"/>
    <x v="0"/>
    <s v="SERST"/>
    <x v="8"/>
    <s v="COSTI"/>
    <m/>
    <s v="B.7)"/>
    <s v="7) per servizi"/>
    <x v="6"/>
  </r>
  <r>
    <x v="1"/>
    <x v="44"/>
    <x v="102"/>
    <x v="102"/>
    <n v="9333.3333333333321"/>
    <s v="Budget"/>
    <x v="0"/>
    <s v="SERST"/>
    <x v="8"/>
    <s v="COSTI"/>
    <m/>
    <s v="B.7)"/>
    <s v="7) per servizi"/>
    <x v="6"/>
  </r>
  <r>
    <x v="1"/>
    <x v="45"/>
    <x v="102"/>
    <x v="102"/>
    <n v="9333.3333333333321"/>
    <s v="Budget"/>
    <x v="0"/>
    <s v="SERST"/>
    <x v="8"/>
    <s v="COSTI"/>
    <m/>
    <s v="B.7)"/>
    <s v="7) per servizi"/>
    <x v="6"/>
  </r>
  <r>
    <x v="1"/>
    <x v="46"/>
    <x v="102"/>
    <x v="102"/>
    <n v="9999.9999999999982"/>
    <s v="Budget"/>
    <x v="0"/>
    <s v="SERST"/>
    <x v="8"/>
    <s v="COSTI"/>
    <m/>
    <s v="B.7)"/>
    <s v="7) per servizi"/>
    <x v="6"/>
  </r>
  <r>
    <x v="1"/>
    <x v="47"/>
    <x v="102"/>
    <x v="102"/>
    <n v="10666.666666666664"/>
    <s v="Budget"/>
    <x v="0"/>
    <s v="SERST"/>
    <x v="8"/>
    <s v="COSTI"/>
    <m/>
    <s v="B.7)"/>
    <s v="7) per servizi"/>
    <x v="6"/>
  </r>
  <r>
    <x v="1"/>
    <x v="48"/>
    <x v="102"/>
    <x v="102"/>
    <n v="11333.33333333333"/>
    <s v="Budget"/>
    <x v="0"/>
    <s v="SERST"/>
    <x v="8"/>
    <s v="COSTI"/>
    <m/>
    <s v="B.7)"/>
    <s v="7) per servizi"/>
    <x v="6"/>
  </r>
  <r>
    <x v="1"/>
    <x v="49"/>
    <x v="102"/>
    <x v="102"/>
    <n v="11999.999999999996"/>
    <s v="Budget"/>
    <x v="0"/>
    <s v="SERST"/>
    <x v="8"/>
    <s v="COSTI"/>
    <m/>
    <s v="B.7)"/>
    <s v="7) per servizi"/>
    <x v="6"/>
  </r>
  <r>
    <x v="1"/>
    <x v="38"/>
    <x v="103"/>
    <x v="103"/>
    <n v="730.54809999999998"/>
    <s v="Budget"/>
    <x v="0"/>
    <s v="COSGS"/>
    <x v="4"/>
    <s v="COSTI"/>
    <m/>
    <s v="B.7)"/>
    <s v="7) per servizi"/>
    <x v="2"/>
  </r>
  <r>
    <x v="1"/>
    <x v="39"/>
    <x v="103"/>
    <x v="103"/>
    <n v="1461.0962"/>
    <s v="Budget"/>
    <x v="0"/>
    <s v="COSGS"/>
    <x v="4"/>
    <s v="COSTI"/>
    <m/>
    <s v="B.7)"/>
    <s v="7) per servizi"/>
    <x v="2"/>
  </r>
  <r>
    <x v="1"/>
    <x v="40"/>
    <x v="103"/>
    <x v="103"/>
    <n v="2191.6442999999999"/>
    <s v="Budget"/>
    <x v="0"/>
    <s v="COSGS"/>
    <x v="4"/>
    <s v="COSTI"/>
    <m/>
    <s v="B.7)"/>
    <s v="7) per servizi"/>
    <x v="2"/>
  </r>
  <r>
    <x v="1"/>
    <x v="41"/>
    <x v="103"/>
    <x v="103"/>
    <n v="2922.1923999999999"/>
    <s v="Budget"/>
    <x v="0"/>
    <s v="COSGS"/>
    <x v="4"/>
    <s v="COSTI"/>
    <m/>
    <s v="B.7)"/>
    <s v="7) per servizi"/>
    <x v="2"/>
  </r>
  <r>
    <x v="1"/>
    <x v="42"/>
    <x v="103"/>
    <x v="103"/>
    <n v="3652.7404999999999"/>
    <s v="Budget"/>
    <x v="0"/>
    <s v="COSGS"/>
    <x v="4"/>
    <s v="COSTI"/>
    <m/>
    <s v="B.7)"/>
    <s v="7) per servizi"/>
    <x v="2"/>
  </r>
  <r>
    <x v="1"/>
    <x v="43"/>
    <x v="103"/>
    <x v="103"/>
    <n v="4383.2885999999999"/>
    <s v="Budget"/>
    <x v="0"/>
    <s v="COSGS"/>
    <x v="4"/>
    <s v="COSTI"/>
    <m/>
    <s v="B.7)"/>
    <s v="7) per servizi"/>
    <x v="2"/>
  </r>
  <r>
    <x v="1"/>
    <x v="44"/>
    <x v="103"/>
    <x v="103"/>
    <n v="5113.8366999999998"/>
    <s v="Budget"/>
    <x v="0"/>
    <s v="COSGS"/>
    <x v="4"/>
    <s v="COSTI"/>
    <m/>
    <s v="B.7)"/>
    <s v="7) per servizi"/>
    <x v="2"/>
  </r>
  <r>
    <x v="1"/>
    <x v="45"/>
    <x v="103"/>
    <x v="103"/>
    <n v="5844.3847999999998"/>
    <s v="Budget"/>
    <x v="0"/>
    <s v="COSGS"/>
    <x v="4"/>
    <s v="COSTI"/>
    <m/>
    <s v="B.7)"/>
    <s v="7) per servizi"/>
    <x v="2"/>
  </r>
  <r>
    <x v="1"/>
    <x v="46"/>
    <x v="103"/>
    <x v="103"/>
    <n v="6574.9328999999998"/>
    <s v="Budget"/>
    <x v="0"/>
    <s v="COSGS"/>
    <x v="4"/>
    <s v="COSTI"/>
    <m/>
    <s v="B.7)"/>
    <s v="7) per servizi"/>
    <x v="2"/>
  </r>
  <r>
    <x v="1"/>
    <x v="47"/>
    <x v="103"/>
    <x v="103"/>
    <n v="7305.4809999999998"/>
    <s v="Budget"/>
    <x v="0"/>
    <s v="COSGS"/>
    <x v="4"/>
    <s v="COSTI"/>
    <m/>
    <s v="B.7)"/>
    <s v="7) per servizi"/>
    <x v="2"/>
  </r>
  <r>
    <x v="1"/>
    <x v="48"/>
    <x v="103"/>
    <x v="103"/>
    <n v="8036.0290999999997"/>
    <s v="Budget"/>
    <x v="0"/>
    <s v="COSGS"/>
    <x v="4"/>
    <s v="COSTI"/>
    <m/>
    <s v="B.7)"/>
    <s v="7) per servizi"/>
    <x v="2"/>
  </r>
  <r>
    <x v="1"/>
    <x v="49"/>
    <x v="103"/>
    <x v="103"/>
    <n v="8766.5771999999997"/>
    <s v="Budget"/>
    <x v="0"/>
    <s v="COSGS"/>
    <x v="4"/>
    <s v="COSTI"/>
    <m/>
    <s v="B.7)"/>
    <s v="7) per servizi"/>
    <x v="2"/>
  </r>
  <r>
    <x v="1"/>
    <x v="38"/>
    <x v="111"/>
    <x v="111"/>
    <n v="333.33333333333331"/>
    <s v="Budget"/>
    <x v="0"/>
    <s v="COSGS"/>
    <x v="4"/>
    <s v="COSTI"/>
    <m/>
    <s v="B.7)"/>
    <s v="7) per servizi"/>
    <x v="2"/>
  </r>
  <r>
    <x v="1"/>
    <x v="39"/>
    <x v="111"/>
    <x v="111"/>
    <n v="666.66666666666663"/>
    <s v="Budget"/>
    <x v="0"/>
    <s v="COSGS"/>
    <x v="4"/>
    <s v="COSTI"/>
    <m/>
    <s v="B.7)"/>
    <s v="7) per servizi"/>
    <x v="2"/>
  </r>
  <r>
    <x v="1"/>
    <x v="40"/>
    <x v="111"/>
    <x v="111"/>
    <n v="1000"/>
    <s v="Budget"/>
    <x v="0"/>
    <s v="COSGS"/>
    <x v="4"/>
    <s v="COSTI"/>
    <m/>
    <s v="B.7)"/>
    <s v="7) per servizi"/>
    <x v="2"/>
  </r>
  <r>
    <x v="1"/>
    <x v="41"/>
    <x v="111"/>
    <x v="111"/>
    <n v="1333.3333333333333"/>
    <s v="Budget"/>
    <x v="0"/>
    <s v="COSGS"/>
    <x v="4"/>
    <s v="COSTI"/>
    <m/>
    <s v="B.7)"/>
    <s v="7) per servizi"/>
    <x v="2"/>
  </r>
  <r>
    <x v="1"/>
    <x v="42"/>
    <x v="111"/>
    <x v="111"/>
    <n v="1666.6666666666665"/>
    <s v="Budget"/>
    <x v="0"/>
    <s v="COSGS"/>
    <x v="4"/>
    <s v="COSTI"/>
    <m/>
    <s v="B.7)"/>
    <s v="7) per servizi"/>
    <x v="2"/>
  </r>
  <r>
    <x v="1"/>
    <x v="43"/>
    <x v="111"/>
    <x v="111"/>
    <n v="1999.9999999999998"/>
    <s v="Budget"/>
    <x v="0"/>
    <s v="COSGS"/>
    <x v="4"/>
    <s v="COSTI"/>
    <m/>
    <s v="B.7)"/>
    <s v="7) per servizi"/>
    <x v="2"/>
  </r>
  <r>
    <x v="1"/>
    <x v="44"/>
    <x v="111"/>
    <x v="111"/>
    <n v="2333.333333333333"/>
    <s v="Budget"/>
    <x v="0"/>
    <s v="COSGS"/>
    <x v="4"/>
    <s v="COSTI"/>
    <m/>
    <s v="B.7)"/>
    <s v="7) per servizi"/>
    <x v="2"/>
  </r>
  <r>
    <x v="1"/>
    <x v="45"/>
    <x v="111"/>
    <x v="111"/>
    <n v="2666.6666666666665"/>
    <s v="Budget"/>
    <x v="0"/>
    <s v="COSGS"/>
    <x v="4"/>
    <s v="COSTI"/>
    <m/>
    <s v="B.7)"/>
    <s v="7) per servizi"/>
    <x v="2"/>
  </r>
  <r>
    <x v="1"/>
    <x v="46"/>
    <x v="111"/>
    <x v="111"/>
    <n v="3000"/>
    <s v="Budget"/>
    <x v="0"/>
    <s v="COSGS"/>
    <x v="4"/>
    <s v="COSTI"/>
    <m/>
    <s v="B.7)"/>
    <s v="7) per servizi"/>
    <x v="2"/>
  </r>
  <r>
    <x v="1"/>
    <x v="47"/>
    <x v="111"/>
    <x v="111"/>
    <n v="3333.3333333333335"/>
    <s v="Budget"/>
    <x v="0"/>
    <s v="COSGS"/>
    <x v="4"/>
    <s v="COSTI"/>
    <m/>
    <s v="B.7)"/>
    <s v="7) per servizi"/>
    <x v="2"/>
  </r>
  <r>
    <x v="1"/>
    <x v="48"/>
    <x v="111"/>
    <x v="111"/>
    <n v="3666.666666666667"/>
    <s v="Budget"/>
    <x v="0"/>
    <s v="COSGS"/>
    <x v="4"/>
    <s v="COSTI"/>
    <m/>
    <s v="B.7)"/>
    <s v="7) per servizi"/>
    <x v="2"/>
  </r>
  <r>
    <x v="1"/>
    <x v="49"/>
    <x v="111"/>
    <x v="111"/>
    <n v="4000.0000000000005"/>
    <s v="Budget"/>
    <x v="0"/>
    <s v="COSGS"/>
    <x v="4"/>
    <s v="COSTI"/>
    <m/>
    <s v="B.7)"/>
    <s v="7) per servizi"/>
    <x v="2"/>
  </r>
  <r>
    <x v="1"/>
    <x v="38"/>
    <x v="112"/>
    <x v="112"/>
    <n v="754.16666666666663"/>
    <s v="Budget"/>
    <x v="0"/>
    <s v="SERST"/>
    <x v="8"/>
    <s v="COSTI"/>
    <m/>
    <s v="B.7)"/>
    <s v="7) per servizi"/>
    <x v="2"/>
  </r>
  <r>
    <x v="1"/>
    <x v="39"/>
    <x v="112"/>
    <x v="112"/>
    <n v="1508.3333333333333"/>
    <s v="Budget"/>
    <x v="0"/>
    <s v="SERST"/>
    <x v="8"/>
    <s v="COSTI"/>
    <m/>
    <s v="B.7)"/>
    <s v="7) per servizi"/>
    <x v="2"/>
  </r>
  <r>
    <x v="1"/>
    <x v="40"/>
    <x v="112"/>
    <x v="112"/>
    <n v="2262.5"/>
    <s v="Budget"/>
    <x v="0"/>
    <s v="SERST"/>
    <x v="8"/>
    <s v="COSTI"/>
    <m/>
    <s v="B.7)"/>
    <s v="7) per servizi"/>
    <x v="2"/>
  </r>
  <r>
    <x v="1"/>
    <x v="41"/>
    <x v="112"/>
    <x v="112"/>
    <n v="3016.6666666666665"/>
    <s v="Budget"/>
    <x v="0"/>
    <s v="SERST"/>
    <x v="8"/>
    <s v="COSTI"/>
    <m/>
    <s v="B.7)"/>
    <s v="7) per servizi"/>
    <x v="2"/>
  </r>
  <r>
    <x v="1"/>
    <x v="42"/>
    <x v="112"/>
    <x v="112"/>
    <n v="3770.833333333333"/>
    <s v="Budget"/>
    <x v="0"/>
    <s v="SERST"/>
    <x v="8"/>
    <s v="COSTI"/>
    <m/>
    <s v="B.7)"/>
    <s v="7) per servizi"/>
    <x v="2"/>
  </r>
  <r>
    <x v="1"/>
    <x v="43"/>
    <x v="112"/>
    <x v="112"/>
    <n v="4525"/>
    <s v="Budget"/>
    <x v="0"/>
    <s v="SERST"/>
    <x v="8"/>
    <s v="COSTI"/>
    <m/>
    <s v="B.7)"/>
    <s v="7) per servizi"/>
    <x v="2"/>
  </r>
  <r>
    <x v="1"/>
    <x v="44"/>
    <x v="112"/>
    <x v="112"/>
    <n v="5279.166666666667"/>
    <s v="Budget"/>
    <x v="0"/>
    <s v="SERST"/>
    <x v="8"/>
    <s v="COSTI"/>
    <m/>
    <s v="B.7)"/>
    <s v="7) per servizi"/>
    <x v="2"/>
  </r>
  <r>
    <x v="1"/>
    <x v="45"/>
    <x v="112"/>
    <x v="112"/>
    <n v="6033.3333333333339"/>
    <s v="Budget"/>
    <x v="0"/>
    <s v="SERST"/>
    <x v="8"/>
    <s v="COSTI"/>
    <m/>
    <s v="B.7)"/>
    <s v="7) per servizi"/>
    <x v="2"/>
  </r>
  <r>
    <x v="1"/>
    <x v="46"/>
    <x v="112"/>
    <x v="112"/>
    <n v="6787.5000000000009"/>
    <s v="Budget"/>
    <x v="0"/>
    <s v="SERST"/>
    <x v="8"/>
    <s v="COSTI"/>
    <m/>
    <s v="B.7)"/>
    <s v="7) per servizi"/>
    <x v="2"/>
  </r>
  <r>
    <x v="1"/>
    <x v="47"/>
    <x v="112"/>
    <x v="112"/>
    <n v="7541.6666666666679"/>
    <s v="Budget"/>
    <x v="0"/>
    <s v="SERST"/>
    <x v="8"/>
    <s v="COSTI"/>
    <m/>
    <s v="B.7)"/>
    <s v="7) per servizi"/>
    <x v="2"/>
  </r>
  <r>
    <x v="1"/>
    <x v="48"/>
    <x v="112"/>
    <x v="112"/>
    <n v="8295.8333333333339"/>
    <s v="Budget"/>
    <x v="0"/>
    <s v="SERST"/>
    <x v="8"/>
    <s v="COSTI"/>
    <m/>
    <s v="B.7)"/>
    <s v="7) per servizi"/>
    <x v="2"/>
  </r>
  <r>
    <x v="1"/>
    <x v="49"/>
    <x v="112"/>
    <x v="112"/>
    <n v="9050"/>
    <s v="Budget"/>
    <x v="0"/>
    <s v="SERST"/>
    <x v="8"/>
    <s v="COSTI"/>
    <m/>
    <s v="B.7)"/>
    <s v="7) per servizi"/>
    <x v="2"/>
  </r>
  <r>
    <x v="1"/>
    <x v="41"/>
    <x v="112"/>
    <x v="473"/>
    <n v="20000"/>
    <s v="Budget"/>
    <x v="0"/>
    <s v="SERST"/>
    <x v="8"/>
    <s v="COSTI"/>
    <m/>
    <s v="B.7)"/>
    <s v="7) per servizi"/>
    <x v="2"/>
  </r>
  <r>
    <x v="1"/>
    <x v="42"/>
    <x v="112"/>
    <x v="473"/>
    <n v="20000"/>
    <s v="Budget"/>
    <x v="0"/>
    <s v="SERST"/>
    <x v="8"/>
    <s v="COSTI"/>
    <m/>
    <s v="B.7)"/>
    <s v="7) per servizi"/>
    <x v="2"/>
  </r>
  <r>
    <x v="1"/>
    <x v="43"/>
    <x v="112"/>
    <x v="473"/>
    <n v="20000"/>
    <s v="Budget"/>
    <x v="0"/>
    <s v="SERST"/>
    <x v="8"/>
    <s v="COSTI"/>
    <m/>
    <s v="B.7)"/>
    <s v="7) per servizi"/>
    <x v="2"/>
  </r>
  <r>
    <x v="1"/>
    <x v="44"/>
    <x v="112"/>
    <x v="473"/>
    <n v="20000"/>
    <s v="Budget"/>
    <x v="0"/>
    <s v="SERST"/>
    <x v="8"/>
    <s v="COSTI"/>
    <m/>
    <s v="B.7)"/>
    <s v="7) per servizi"/>
    <x v="2"/>
  </r>
  <r>
    <x v="1"/>
    <x v="45"/>
    <x v="112"/>
    <x v="473"/>
    <n v="20000"/>
    <s v="Budget"/>
    <x v="0"/>
    <s v="SERST"/>
    <x v="8"/>
    <s v="COSTI"/>
    <m/>
    <s v="B.7)"/>
    <s v="7) per servizi"/>
    <x v="2"/>
  </r>
  <r>
    <x v="1"/>
    <x v="46"/>
    <x v="112"/>
    <x v="473"/>
    <n v="20000"/>
    <s v="Budget"/>
    <x v="0"/>
    <s v="SERST"/>
    <x v="8"/>
    <s v="COSTI"/>
    <m/>
    <s v="B.7)"/>
    <s v="7) per servizi"/>
    <x v="2"/>
  </r>
  <r>
    <x v="1"/>
    <x v="47"/>
    <x v="112"/>
    <x v="473"/>
    <n v="20000"/>
    <s v="Budget"/>
    <x v="0"/>
    <s v="SERST"/>
    <x v="8"/>
    <s v="COSTI"/>
    <m/>
    <s v="B.7)"/>
    <s v="7) per servizi"/>
    <x v="2"/>
  </r>
  <r>
    <x v="1"/>
    <x v="48"/>
    <x v="112"/>
    <x v="473"/>
    <n v="20000"/>
    <s v="Budget"/>
    <x v="0"/>
    <s v="SERST"/>
    <x v="8"/>
    <s v="COSTI"/>
    <m/>
    <s v="B.7)"/>
    <s v="7) per servizi"/>
    <x v="2"/>
  </r>
  <r>
    <x v="1"/>
    <x v="49"/>
    <x v="112"/>
    <x v="473"/>
    <n v="60000"/>
    <s v="Budget"/>
    <x v="0"/>
    <s v="SERST"/>
    <x v="8"/>
    <s v="COSTI"/>
    <m/>
    <s v="B.7)"/>
    <s v="7) per servizi"/>
    <x v="2"/>
  </r>
  <r>
    <x v="1"/>
    <x v="38"/>
    <x v="112"/>
    <x v="474"/>
    <n v="500"/>
    <s v="Budget"/>
    <x v="0"/>
    <s v="SERST"/>
    <x v="8"/>
    <s v="COSTI"/>
    <m/>
    <s v="B.7)"/>
    <s v="7) per servizi"/>
    <x v="2"/>
  </r>
  <r>
    <x v="1"/>
    <x v="39"/>
    <x v="112"/>
    <x v="474"/>
    <n v="1000"/>
    <s v="Budget"/>
    <x v="0"/>
    <s v="SERST"/>
    <x v="8"/>
    <s v="COSTI"/>
    <m/>
    <s v="B.7)"/>
    <s v="7) per servizi"/>
    <x v="2"/>
  </r>
  <r>
    <x v="1"/>
    <x v="40"/>
    <x v="112"/>
    <x v="474"/>
    <n v="1500"/>
    <s v="Budget"/>
    <x v="0"/>
    <s v="SERST"/>
    <x v="8"/>
    <s v="COSTI"/>
    <m/>
    <s v="B.7)"/>
    <s v="7) per servizi"/>
    <x v="2"/>
  </r>
  <r>
    <x v="1"/>
    <x v="41"/>
    <x v="112"/>
    <x v="474"/>
    <n v="2000"/>
    <s v="Budget"/>
    <x v="0"/>
    <s v="SERST"/>
    <x v="8"/>
    <s v="COSTI"/>
    <m/>
    <s v="B.7)"/>
    <s v="7) per servizi"/>
    <x v="2"/>
  </r>
  <r>
    <x v="1"/>
    <x v="42"/>
    <x v="112"/>
    <x v="474"/>
    <n v="2500"/>
    <s v="Budget"/>
    <x v="0"/>
    <s v="SERST"/>
    <x v="8"/>
    <s v="COSTI"/>
    <m/>
    <s v="B.7)"/>
    <s v="7) per servizi"/>
    <x v="2"/>
  </r>
  <r>
    <x v="1"/>
    <x v="43"/>
    <x v="112"/>
    <x v="474"/>
    <n v="3000"/>
    <s v="Budget"/>
    <x v="0"/>
    <s v="SERST"/>
    <x v="8"/>
    <s v="COSTI"/>
    <m/>
    <s v="B.7)"/>
    <s v="7) per servizi"/>
    <x v="2"/>
  </r>
  <r>
    <x v="1"/>
    <x v="44"/>
    <x v="112"/>
    <x v="474"/>
    <n v="3500"/>
    <s v="Budget"/>
    <x v="0"/>
    <s v="SERST"/>
    <x v="8"/>
    <s v="COSTI"/>
    <m/>
    <s v="B.7)"/>
    <s v="7) per servizi"/>
    <x v="2"/>
  </r>
  <r>
    <x v="1"/>
    <x v="45"/>
    <x v="112"/>
    <x v="474"/>
    <n v="4000"/>
    <s v="Budget"/>
    <x v="0"/>
    <s v="SERST"/>
    <x v="8"/>
    <s v="COSTI"/>
    <m/>
    <s v="B.7)"/>
    <s v="7) per servizi"/>
    <x v="2"/>
  </r>
  <r>
    <x v="1"/>
    <x v="46"/>
    <x v="112"/>
    <x v="474"/>
    <n v="4500"/>
    <s v="Budget"/>
    <x v="0"/>
    <s v="SERST"/>
    <x v="8"/>
    <s v="COSTI"/>
    <m/>
    <s v="B.7)"/>
    <s v="7) per servizi"/>
    <x v="2"/>
  </r>
  <r>
    <x v="1"/>
    <x v="47"/>
    <x v="112"/>
    <x v="474"/>
    <n v="5000"/>
    <s v="Budget"/>
    <x v="0"/>
    <s v="SERST"/>
    <x v="8"/>
    <s v="COSTI"/>
    <m/>
    <s v="B.7)"/>
    <s v="7) per servizi"/>
    <x v="2"/>
  </r>
  <r>
    <x v="1"/>
    <x v="48"/>
    <x v="112"/>
    <x v="474"/>
    <n v="5500"/>
    <s v="Budget"/>
    <x v="0"/>
    <s v="SERST"/>
    <x v="8"/>
    <s v="COSTI"/>
    <m/>
    <s v="B.7)"/>
    <s v="7) per servizi"/>
    <x v="2"/>
  </r>
  <r>
    <x v="1"/>
    <x v="49"/>
    <x v="112"/>
    <x v="474"/>
    <n v="6000"/>
    <s v="Budget"/>
    <x v="0"/>
    <s v="SERST"/>
    <x v="8"/>
    <s v="COSTI"/>
    <m/>
    <s v="B.7)"/>
    <s v="7) per servizi"/>
    <x v="2"/>
  </r>
  <r>
    <x v="1"/>
    <x v="38"/>
    <x v="112"/>
    <x v="475"/>
    <n v="5000"/>
    <s v="Budget"/>
    <x v="0"/>
    <s v="SERST"/>
    <x v="8"/>
    <s v="COSTI"/>
    <m/>
    <s v="B.7)"/>
    <s v="7) per servizi"/>
    <x v="2"/>
  </r>
  <r>
    <x v="1"/>
    <x v="39"/>
    <x v="112"/>
    <x v="475"/>
    <n v="10000"/>
    <s v="Budget"/>
    <x v="0"/>
    <s v="SERST"/>
    <x v="8"/>
    <s v="COSTI"/>
    <m/>
    <s v="B.7)"/>
    <s v="7) per servizi"/>
    <x v="2"/>
  </r>
  <r>
    <x v="1"/>
    <x v="40"/>
    <x v="112"/>
    <x v="475"/>
    <n v="15000"/>
    <s v="Budget"/>
    <x v="0"/>
    <s v="SERST"/>
    <x v="8"/>
    <s v="COSTI"/>
    <m/>
    <s v="B.7)"/>
    <s v="7) per servizi"/>
    <x v="2"/>
  </r>
  <r>
    <x v="1"/>
    <x v="41"/>
    <x v="112"/>
    <x v="475"/>
    <n v="20000"/>
    <s v="Budget"/>
    <x v="0"/>
    <s v="SERST"/>
    <x v="8"/>
    <s v="COSTI"/>
    <m/>
    <s v="B.7)"/>
    <s v="7) per servizi"/>
    <x v="2"/>
  </r>
  <r>
    <x v="1"/>
    <x v="42"/>
    <x v="112"/>
    <x v="475"/>
    <n v="25000"/>
    <s v="Budget"/>
    <x v="0"/>
    <s v="SERST"/>
    <x v="8"/>
    <s v="COSTI"/>
    <m/>
    <s v="B.7)"/>
    <s v="7) per servizi"/>
    <x v="2"/>
  </r>
  <r>
    <x v="1"/>
    <x v="43"/>
    <x v="112"/>
    <x v="475"/>
    <n v="30000"/>
    <s v="Budget"/>
    <x v="0"/>
    <s v="SERST"/>
    <x v="8"/>
    <s v="COSTI"/>
    <m/>
    <s v="B.7)"/>
    <s v="7) per servizi"/>
    <x v="2"/>
  </r>
  <r>
    <x v="1"/>
    <x v="44"/>
    <x v="112"/>
    <x v="475"/>
    <n v="35000"/>
    <s v="Budget"/>
    <x v="0"/>
    <s v="SERST"/>
    <x v="8"/>
    <s v="COSTI"/>
    <m/>
    <s v="B.7)"/>
    <s v="7) per servizi"/>
    <x v="2"/>
  </r>
  <r>
    <x v="1"/>
    <x v="45"/>
    <x v="112"/>
    <x v="475"/>
    <n v="40000"/>
    <s v="Budget"/>
    <x v="0"/>
    <s v="SERST"/>
    <x v="8"/>
    <s v="COSTI"/>
    <m/>
    <s v="B.7)"/>
    <s v="7) per servizi"/>
    <x v="2"/>
  </r>
  <r>
    <x v="1"/>
    <x v="46"/>
    <x v="112"/>
    <x v="475"/>
    <n v="45000"/>
    <s v="Budget"/>
    <x v="0"/>
    <s v="SERST"/>
    <x v="8"/>
    <s v="COSTI"/>
    <m/>
    <s v="B.7)"/>
    <s v="7) per servizi"/>
    <x v="2"/>
  </r>
  <r>
    <x v="1"/>
    <x v="47"/>
    <x v="112"/>
    <x v="475"/>
    <n v="50000"/>
    <s v="Budget"/>
    <x v="0"/>
    <s v="SERST"/>
    <x v="8"/>
    <s v="COSTI"/>
    <m/>
    <s v="B.7)"/>
    <s v="7) per servizi"/>
    <x v="2"/>
  </r>
  <r>
    <x v="1"/>
    <x v="48"/>
    <x v="112"/>
    <x v="475"/>
    <n v="55000"/>
    <s v="Budget"/>
    <x v="0"/>
    <s v="SERST"/>
    <x v="8"/>
    <s v="COSTI"/>
    <m/>
    <s v="B.7)"/>
    <s v="7) per servizi"/>
    <x v="2"/>
  </r>
  <r>
    <x v="1"/>
    <x v="49"/>
    <x v="112"/>
    <x v="475"/>
    <n v="60000"/>
    <s v="Budget"/>
    <x v="0"/>
    <s v="SERST"/>
    <x v="8"/>
    <s v="COSTI"/>
    <m/>
    <s v="B.7)"/>
    <s v="7) per servizi"/>
    <x v="2"/>
  </r>
  <r>
    <x v="1"/>
    <x v="38"/>
    <x v="356"/>
    <x v="355"/>
    <n v="270"/>
    <s v="Budget"/>
    <x v="0"/>
    <s v="SERST"/>
    <x v="8"/>
    <s v="COSTI"/>
    <m/>
    <s v="B.7)"/>
    <s v="7) per servizi"/>
    <x v="2"/>
  </r>
  <r>
    <x v="1"/>
    <x v="39"/>
    <x v="356"/>
    <x v="355"/>
    <n v="540"/>
    <s v="Budget"/>
    <x v="0"/>
    <s v="SERST"/>
    <x v="8"/>
    <s v="COSTI"/>
    <m/>
    <s v="B.7)"/>
    <s v="7) per servizi"/>
    <x v="2"/>
  </r>
  <r>
    <x v="1"/>
    <x v="40"/>
    <x v="356"/>
    <x v="355"/>
    <n v="810"/>
    <s v="Budget"/>
    <x v="0"/>
    <s v="SERST"/>
    <x v="8"/>
    <s v="COSTI"/>
    <m/>
    <s v="B.7)"/>
    <s v="7) per servizi"/>
    <x v="2"/>
  </r>
  <r>
    <x v="1"/>
    <x v="41"/>
    <x v="356"/>
    <x v="355"/>
    <n v="1080"/>
    <s v="Budget"/>
    <x v="0"/>
    <s v="SERST"/>
    <x v="8"/>
    <s v="COSTI"/>
    <m/>
    <s v="B.7)"/>
    <s v="7) per servizi"/>
    <x v="2"/>
  </r>
  <r>
    <x v="1"/>
    <x v="42"/>
    <x v="356"/>
    <x v="355"/>
    <n v="1350"/>
    <s v="Budget"/>
    <x v="0"/>
    <s v="SERST"/>
    <x v="8"/>
    <s v="COSTI"/>
    <m/>
    <s v="B.7)"/>
    <s v="7) per servizi"/>
    <x v="2"/>
  </r>
  <r>
    <x v="1"/>
    <x v="43"/>
    <x v="356"/>
    <x v="355"/>
    <n v="1620"/>
    <s v="Budget"/>
    <x v="0"/>
    <s v="SERST"/>
    <x v="8"/>
    <s v="COSTI"/>
    <m/>
    <s v="B.7)"/>
    <s v="7) per servizi"/>
    <x v="2"/>
  </r>
  <r>
    <x v="1"/>
    <x v="44"/>
    <x v="356"/>
    <x v="355"/>
    <n v="1890"/>
    <s v="Budget"/>
    <x v="0"/>
    <s v="SERST"/>
    <x v="8"/>
    <s v="COSTI"/>
    <m/>
    <s v="B.7)"/>
    <s v="7) per servizi"/>
    <x v="2"/>
  </r>
  <r>
    <x v="1"/>
    <x v="45"/>
    <x v="356"/>
    <x v="355"/>
    <n v="2160"/>
    <s v="Budget"/>
    <x v="0"/>
    <s v="SERST"/>
    <x v="8"/>
    <s v="COSTI"/>
    <m/>
    <s v="B.7)"/>
    <s v="7) per servizi"/>
    <x v="2"/>
  </r>
  <r>
    <x v="1"/>
    <x v="46"/>
    <x v="356"/>
    <x v="355"/>
    <n v="2430"/>
    <s v="Budget"/>
    <x v="0"/>
    <s v="SERST"/>
    <x v="8"/>
    <s v="COSTI"/>
    <m/>
    <s v="B.7)"/>
    <s v="7) per servizi"/>
    <x v="2"/>
  </r>
  <r>
    <x v="1"/>
    <x v="47"/>
    <x v="356"/>
    <x v="355"/>
    <n v="2700"/>
    <s v="Budget"/>
    <x v="0"/>
    <s v="SERST"/>
    <x v="8"/>
    <s v="COSTI"/>
    <m/>
    <s v="B.7)"/>
    <s v="7) per servizi"/>
    <x v="2"/>
  </r>
  <r>
    <x v="1"/>
    <x v="48"/>
    <x v="356"/>
    <x v="355"/>
    <n v="2970"/>
    <s v="Budget"/>
    <x v="0"/>
    <s v="SERST"/>
    <x v="8"/>
    <s v="COSTI"/>
    <m/>
    <s v="B.7)"/>
    <s v="7) per servizi"/>
    <x v="2"/>
  </r>
  <r>
    <x v="1"/>
    <x v="49"/>
    <x v="356"/>
    <x v="355"/>
    <n v="3240"/>
    <s v="Budget"/>
    <x v="0"/>
    <s v="SERST"/>
    <x v="8"/>
    <s v="COSTI"/>
    <m/>
    <s v="B.7)"/>
    <s v="7) per servizi"/>
    <x v="2"/>
  </r>
  <r>
    <x v="1"/>
    <x v="38"/>
    <x v="405"/>
    <x v="404"/>
    <n v="416.66666666666669"/>
    <s v="Budget"/>
    <x v="0"/>
    <s v="COSGS"/>
    <x v="4"/>
    <s v="COSTI"/>
    <m/>
    <s v="B.7)"/>
    <s v="7) per servizi"/>
    <x v="2"/>
  </r>
  <r>
    <x v="1"/>
    <x v="39"/>
    <x v="405"/>
    <x v="404"/>
    <n v="833.33333333333337"/>
    <s v="Budget"/>
    <x v="0"/>
    <s v="COSGS"/>
    <x v="4"/>
    <s v="COSTI"/>
    <m/>
    <s v="B.7)"/>
    <s v="7) per servizi"/>
    <x v="2"/>
  </r>
  <r>
    <x v="1"/>
    <x v="40"/>
    <x v="405"/>
    <x v="404"/>
    <n v="1250"/>
    <s v="Budget"/>
    <x v="0"/>
    <s v="COSGS"/>
    <x v="4"/>
    <s v="COSTI"/>
    <m/>
    <s v="B.7)"/>
    <s v="7) per servizi"/>
    <x v="2"/>
  </r>
  <r>
    <x v="1"/>
    <x v="41"/>
    <x v="405"/>
    <x v="404"/>
    <n v="1666.6666666666667"/>
    <s v="Budget"/>
    <x v="0"/>
    <s v="COSGS"/>
    <x v="4"/>
    <s v="COSTI"/>
    <m/>
    <s v="B.7)"/>
    <s v="7) per servizi"/>
    <x v="2"/>
  </r>
  <r>
    <x v="1"/>
    <x v="42"/>
    <x v="405"/>
    <x v="404"/>
    <n v="2083.3333333333335"/>
    <s v="Budget"/>
    <x v="0"/>
    <s v="COSGS"/>
    <x v="4"/>
    <s v="COSTI"/>
    <m/>
    <s v="B.7)"/>
    <s v="7) per servizi"/>
    <x v="2"/>
  </r>
  <r>
    <x v="1"/>
    <x v="43"/>
    <x v="405"/>
    <x v="404"/>
    <n v="2500"/>
    <s v="Budget"/>
    <x v="0"/>
    <s v="COSGS"/>
    <x v="4"/>
    <s v="COSTI"/>
    <m/>
    <s v="B.7)"/>
    <s v="7) per servizi"/>
    <x v="2"/>
  </r>
  <r>
    <x v="1"/>
    <x v="44"/>
    <x v="405"/>
    <x v="404"/>
    <n v="2916.6666666666665"/>
    <s v="Budget"/>
    <x v="0"/>
    <s v="COSGS"/>
    <x v="4"/>
    <s v="COSTI"/>
    <m/>
    <s v="B.7)"/>
    <s v="7) per servizi"/>
    <x v="2"/>
  </r>
  <r>
    <x v="1"/>
    <x v="45"/>
    <x v="405"/>
    <x v="404"/>
    <n v="3333.333333333333"/>
    <s v="Budget"/>
    <x v="0"/>
    <s v="COSGS"/>
    <x v="4"/>
    <s v="COSTI"/>
    <m/>
    <s v="B.7)"/>
    <s v="7) per servizi"/>
    <x v="2"/>
  </r>
  <r>
    <x v="1"/>
    <x v="46"/>
    <x v="405"/>
    <x v="404"/>
    <n v="3749.9999999999995"/>
    <s v="Budget"/>
    <x v="0"/>
    <s v="COSGS"/>
    <x v="4"/>
    <s v="COSTI"/>
    <m/>
    <s v="B.7)"/>
    <s v="7) per servizi"/>
    <x v="2"/>
  </r>
  <r>
    <x v="1"/>
    <x v="47"/>
    <x v="405"/>
    <x v="404"/>
    <n v="4166.6666666666661"/>
    <s v="Budget"/>
    <x v="0"/>
    <s v="COSGS"/>
    <x v="4"/>
    <s v="COSTI"/>
    <m/>
    <s v="B.7)"/>
    <s v="7) per servizi"/>
    <x v="2"/>
  </r>
  <r>
    <x v="1"/>
    <x v="48"/>
    <x v="405"/>
    <x v="404"/>
    <n v="4583.333333333333"/>
    <s v="Budget"/>
    <x v="0"/>
    <s v="COSGS"/>
    <x v="4"/>
    <s v="COSTI"/>
    <m/>
    <s v="B.7)"/>
    <s v="7) per servizi"/>
    <x v="2"/>
  </r>
  <r>
    <x v="1"/>
    <x v="49"/>
    <x v="405"/>
    <x v="404"/>
    <n v="5000"/>
    <s v="Budget"/>
    <x v="0"/>
    <s v="COSGS"/>
    <x v="4"/>
    <s v="COSTI"/>
    <m/>
    <s v="B.7)"/>
    <s v="7) per servizi"/>
    <x v="2"/>
  </r>
  <r>
    <x v="1"/>
    <x v="41"/>
    <x v="408"/>
    <x v="476"/>
    <n v="10000"/>
    <s v="Budget"/>
    <x v="0"/>
    <s v="SERST"/>
    <x v="8"/>
    <s v="COSTI"/>
    <s v="SPESGRANT"/>
    <s v="B.7)"/>
    <s v="7) per servizi"/>
    <x v="8"/>
  </r>
  <r>
    <x v="1"/>
    <x v="42"/>
    <x v="408"/>
    <x v="476"/>
    <n v="10000"/>
    <s v="Budget"/>
    <x v="0"/>
    <s v="SERST"/>
    <x v="8"/>
    <s v="COSTI"/>
    <s v="SPESGRANT"/>
    <s v="B.7)"/>
    <s v="7) per servizi"/>
    <x v="8"/>
  </r>
  <r>
    <x v="1"/>
    <x v="43"/>
    <x v="408"/>
    <x v="476"/>
    <n v="10000"/>
    <s v="Budget"/>
    <x v="0"/>
    <s v="SERST"/>
    <x v="8"/>
    <s v="COSTI"/>
    <s v="SPESGRANT"/>
    <s v="B.7)"/>
    <s v="7) per servizi"/>
    <x v="8"/>
  </r>
  <r>
    <x v="1"/>
    <x v="44"/>
    <x v="408"/>
    <x v="476"/>
    <n v="10000"/>
    <s v="Budget"/>
    <x v="0"/>
    <s v="SERST"/>
    <x v="8"/>
    <s v="COSTI"/>
    <s v="SPESGRANT"/>
    <s v="B.7)"/>
    <s v="7) per servizi"/>
    <x v="8"/>
  </r>
  <r>
    <x v="1"/>
    <x v="45"/>
    <x v="408"/>
    <x v="476"/>
    <n v="10000"/>
    <s v="Budget"/>
    <x v="0"/>
    <s v="SERST"/>
    <x v="8"/>
    <s v="COSTI"/>
    <s v="SPESGRANT"/>
    <s v="B.7)"/>
    <s v="7) per servizi"/>
    <x v="8"/>
  </r>
  <r>
    <x v="1"/>
    <x v="46"/>
    <x v="408"/>
    <x v="476"/>
    <n v="10000"/>
    <s v="Budget"/>
    <x v="0"/>
    <s v="SERST"/>
    <x v="8"/>
    <s v="COSTI"/>
    <s v="SPESGRANT"/>
    <s v="B.7)"/>
    <s v="7) per servizi"/>
    <x v="8"/>
  </r>
  <r>
    <x v="1"/>
    <x v="47"/>
    <x v="408"/>
    <x v="476"/>
    <n v="10000"/>
    <s v="Budget"/>
    <x v="0"/>
    <s v="SERST"/>
    <x v="8"/>
    <s v="COSTI"/>
    <s v="SPESGRANT"/>
    <s v="B.7)"/>
    <s v="7) per servizi"/>
    <x v="8"/>
  </r>
  <r>
    <x v="1"/>
    <x v="48"/>
    <x v="408"/>
    <x v="476"/>
    <n v="10000"/>
    <s v="Budget"/>
    <x v="0"/>
    <s v="SERST"/>
    <x v="8"/>
    <s v="COSTI"/>
    <s v="SPESGRANT"/>
    <s v="B.7)"/>
    <s v="7) per servizi"/>
    <x v="8"/>
  </r>
  <r>
    <x v="1"/>
    <x v="49"/>
    <x v="408"/>
    <x v="476"/>
    <n v="10000"/>
    <s v="Budget"/>
    <x v="0"/>
    <s v="SERST"/>
    <x v="8"/>
    <s v="COSTI"/>
    <s v="SPESGRANT"/>
    <s v="B.7)"/>
    <s v="7) per servizi"/>
    <x v="8"/>
  </r>
  <r>
    <x v="1"/>
    <x v="38"/>
    <x v="113"/>
    <x v="113"/>
    <n v="3833.3333333333335"/>
    <s v="Budget"/>
    <x v="0"/>
    <s v="SERIN"/>
    <x v="6"/>
    <s v="PRD"/>
    <m/>
    <s v="B.7)"/>
    <s v="7) per servizi"/>
    <x v="3"/>
  </r>
  <r>
    <x v="1"/>
    <x v="39"/>
    <x v="113"/>
    <x v="113"/>
    <n v="7666.666666666667"/>
    <s v="Budget"/>
    <x v="0"/>
    <s v="SERIN"/>
    <x v="6"/>
    <s v="PRD"/>
    <m/>
    <s v="B.7)"/>
    <s v="7) per servizi"/>
    <x v="3"/>
  </r>
  <r>
    <x v="1"/>
    <x v="40"/>
    <x v="113"/>
    <x v="113"/>
    <n v="11500"/>
    <s v="Budget"/>
    <x v="0"/>
    <s v="SERIN"/>
    <x v="6"/>
    <s v="PRD"/>
    <m/>
    <s v="B.7)"/>
    <s v="7) per servizi"/>
    <x v="3"/>
  </r>
  <r>
    <x v="1"/>
    <x v="41"/>
    <x v="113"/>
    <x v="113"/>
    <n v="15333.333333333334"/>
    <s v="Budget"/>
    <x v="0"/>
    <s v="SERIN"/>
    <x v="6"/>
    <s v="PRD"/>
    <m/>
    <s v="B.7)"/>
    <s v="7) per servizi"/>
    <x v="3"/>
  </r>
  <r>
    <x v="1"/>
    <x v="42"/>
    <x v="113"/>
    <x v="113"/>
    <n v="19166.666666666668"/>
    <s v="Budget"/>
    <x v="0"/>
    <s v="SERIN"/>
    <x v="6"/>
    <s v="PRD"/>
    <m/>
    <s v="B.7)"/>
    <s v="7) per servizi"/>
    <x v="3"/>
  </r>
  <r>
    <x v="1"/>
    <x v="43"/>
    <x v="113"/>
    <x v="113"/>
    <n v="23000"/>
    <s v="Budget"/>
    <x v="0"/>
    <s v="SERIN"/>
    <x v="6"/>
    <s v="PRD"/>
    <m/>
    <s v="B.7)"/>
    <s v="7) per servizi"/>
    <x v="3"/>
  </r>
  <r>
    <x v="1"/>
    <x v="44"/>
    <x v="113"/>
    <x v="113"/>
    <n v="26833.333333333332"/>
    <s v="Budget"/>
    <x v="0"/>
    <s v="SERIN"/>
    <x v="6"/>
    <s v="PRD"/>
    <m/>
    <s v="B.7)"/>
    <s v="7) per servizi"/>
    <x v="3"/>
  </r>
  <r>
    <x v="1"/>
    <x v="45"/>
    <x v="113"/>
    <x v="113"/>
    <n v="30666.666666666664"/>
    <s v="Budget"/>
    <x v="0"/>
    <s v="SERIN"/>
    <x v="6"/>
    <s v="PRD"/>
    <m/>
    <s v="B.7)"/>
    <s v="7) per servizi"/>
    <x v="3"/>
  </r>
  <r>
    <x v="1"/>
    <x v="46"/>
    <x v="113"/>
    <x v="113"/>
    <n v="34500"/>
    <s v="Budget"/>
    <x v="0"/>
    <s v="SERIN"/>
    <x v="6"/>
    <s v="PRD"/>
    <m/>
    <s v="B.7)"/>
    <s v="7) per servizi"/>
    <x v="3"/>
  </r>
  <r>
    <x v="1"/>
    <x v="47"/>
    <x v="113"/>
    <x v="113"/>
    <n v="38333.333333333336"/>
    <s v="Budget"/>
    <x v="0"/>
    <s v="SERIN"/>
    <x v="6"/>
    <s v="PRD"/>
    <m/>
    <s v="B.7)"/>
    <s v="7) per servizi"/>
    <x v="3"/>
  </r>
  <r>
    <x v="1"/>
    <x v="48"/>
    <x v="113"/>
    <x v="113"/>
    <n v="42166.666666666672"/>
    <s v="Budget"/>
    <x v="0"/>
    <s v="SERIN"/>
    <x v="6"/>
    <s v="PRD"/>
    <m/>
    <s v="B.7)"/>
    <s v="7) per servizi"/>
    <x v="3"/>
  </r>
  <r>
    <x v="1"/>
    <x v="49"/>
    <x v="113"/>
    <x v="113"/>
    <n v="46000.000000000007"/>
    <s v="Budget"/>
    <x v="0"/>
    <s v="SERIN"/>
    <x v="6"/>
    <s v="PRD"/>
    <m/>
    <s v="B.7)"/>
    <s v="7) per servizi"/>
    <x v="3"/>
  </r>
  <r>
    <x v="1"/>
    <x v="38"/>
    <x v="114"/>
    <x v="114"/>
    <n v="150"/>
    <s v="Budget"/>
    <x v="0"/>
    <s v="SERIN"/>
    <x v="6"/>
    <s v="PRD"/>
    <m/>
    <s v="B.7)"/>
    <s v="7) per servizi"/>
    <x v="3"/>
  </r>
  <r>
    <x v="1"/>
    <x v="39"/>
    <x v="114"/>
    <x v="114"/>
    <n v="300"/>
    <s v="Budget"/>
    <x v="0"/>
    <s v="SERIN"/>
    <x v="6"/>
    <s v="PRD"/>
    <m/>
    <s v="B.7)"/>
    <s v="7) per servizi"/>
    <x v="3"/>
  </r>
  <r>
    <x v="1"/>
    <x v="40"/>
    <x v="114"/>
    <x v="114"/>
    <n v="450"/>
    <s v="Budget"/>
    <x v="0"/>
    <s v="SERIN"/>
    <x v="6"/>
    <s v="PRD"/>
    <m/>
    <s v="B.7)"/>
    <s v="7) per servizi"/>
    <x v="3"/>
  </r>
  <r>
    <x v="1"/>
    <x v="41"/>
    <x v="114"/>
    <x v="114"/>
    <n v="600"/>
    <s v="Budget"/>
    <x v="0"/>
    <s v="SERIN"/>
    <x v="6"/>
    <s v="PRD"/>
    <m/>
    <s v="B.7)"/>
    <s v="7) per servizi"/>
    <x v="3"/>
  </r>
  <r>
    <x v="1"/>
    <x v="42"/>
    <x v="114"/>
    <x v="114"/>
    <n v="750"/>
    <s v="Budget"/>
    <x v="0"/>
    <s v="SERIN"/>
    <x v="6"/>
    <s v="PRD"/>
    <m/>
    <s v="B.7)"/>
    <s v="7) per servizi"/>
    <x v="3"/>
  </r>
  <r>
    <x v="1"/>
    <x v="43"/>
    <x v="114"/>
    <x v="114"/>
    <n v="900"/>
    <s v="Budget"/>
    <x v="0"/>
    <s v="SERIN"/>
    <x v="6"/>
    <s v="PRD"/>
    <m/>
    <s v="B.7)"/>
    <s v="7) per servizi"/>
    <x v="3"/>
  </r>
  <r>
    <x v="1"/>
    <x v="44"/>
    <x v="114"/>
    <x v="114"/>
    <n v="1050"/>
    <s v="Budget"/>
    <x v="0"/>
    <s v="SERIN"/>
    <x v="6"/>
    <s v="PRD"/>
    <m/>
    <s v="B.7)"/>
    <s v="7) per servizi"/>
    <x v="3"/>
  </r>
  <r>
    <x v="1"/>
    <x v="45"/>
    <x v="114"/>
    <x v="114"/>
    <n v="1200"/>
    <s v="Budget"/>
    <x v="0"/>
    <s v="SERIN"/>
    <x v="6"/>
    <s v="PRD"/>
    <m/>
    <s v="B.7)"/>
    <s v="7) per servizi"/>
    <x v="3"/>
  </r>
  <r>
    <x v="1"/>
    <x v="46"/>
    <x v="114"/>
    <x v="114"/>
    <n v="1350"/>
    <s v="Budget"/>
    <x v="0"/>
    <s v="SERIN"/>
    <x v="6"/>
    <s v="PRD"/>
    <m/>
    <s v="B.7)"/>
    <s v="7) per servizi"/>
    <x v="3"/>
  </r>
  <r>
    <x v="1"/>
    <x v="47"/>
    <x v="114"/>
    <x v="114"/>
    <n v="1500"/>
    <s v="Budget"/>
    <x v="0"/>
    <s v="SERIN"/>
    <x v="6"/>
    <s v="PRD"/>
    <m/>
    <s v="B.7)"/>
    <s v="7) per servizi"/>
    <x v="3"/>
  </r>
  <r>
    <x v="1"/>
    <x v="48"/>
    <x v="114"/>
    <x v="114"/>
    <n v="1650"/>
    <s v="Budget"/>
    <x v="0"/>
    <s v="SERIN"/>
    <x v="6"/>
    <s v="PRD"/>
    <m/>
    <s v="B.7)"/>
    <s v="7) per servizi"/>
    <x v="3"/>
  </r>
  <r>
    <x v="1"/>
    <x v="49"/>
    <x v="114"/>
    <x v="114"/>
    <n v="1800"/>
    <s v="Budget"/>
    <x v="0"/>
    <s v="SERIN"/>
    <x v="6"/>
    <s v="PRD"/>
    <m/>
    <s v="B.7)"/>
    <s v="7) per servizi"/>
    <x v="3"/>
  </r>
  <r>
    <x v="1"/>
    <x v="38"/>
    <x v="390"/>
    <x v="389"/>
    <n v="15"/>
    <s v="Budget"/>
    <x v="0"/>
    <s v="SERIN"/>
    <x v="6"/>
    <s v="PRD"/>
    <m/>
    <s v="B.7)"/>
    <s v="7) per servizi"/>
    <x v="3"/>
  </r>
  <r>
    <x v="1"/>
    <x v="39"/>
    <x v="390"/>
    <x v="389"/>
    <n v="30"/>
    <s v="Budget"/>
    <x v="0"/>
    <s v="SERIN"/>
    <x v="6"/>
    <s v="PRD"/>
    <m/>
    <s v="B.7)"/>
    <s v="7) per servizi"/>
    <x v="3"/>
  </r>
  <r>
    <x v="1"/>
    <x v="40"/>
    <x v="390"/>
    <x v="389"/>
    <n v="45"/>
    <s v="Budget"/>
    <x v="0"/>
    <s v="SERIN"/>
    <x v="6"/>
    <s v="PRD"/>
    <m/>
    <s v="B.7)"/>
    <s v="7) per servizi"/>
    <x v="3"/>
  </r>
  <r>
    <x v="1"/>
    <x v="41"/>
    <x v="390"/>
    <x v="389"/>
    <n v="60"/>
    <s v="Budget"/>
    <x v="0"/>
    <s v="SERIN"/>
    <x v="6"/>
    <s v="PRD"/>
    <m/>
    <s v="B.7)"/>
    <s v="7) per servizi"/>
    <x v="3"/>
  </r>
  <r>
    <x v="1"/>
    <x v="42"/>
    <x v="390"/>
    <x v="389"/>
    <n v="75"/>
    <s v="Budget"/>
    <x v="0"/>
    <s v="SERIN"/>
    <x v="6"/>
    <s v="PRD"/>
    <m/>
    <s v="B.7)"/>
    <s v="7) per servizi"/>
    <x v="3"/>
  </r>
  <r>
    <x v="1"/>
    <x v="43"/>
    <x v="390"/>
    <x v="389"/>
    <n v="90"/>
    <s v="Budget"/>
    <x v="0"/>
    <s v="SERIN"/>
    <x v="6"/>
    <s v="PRD"/>
    <m/>
    <s v="B.7)"/>
    <s v="7) per servizi"/>
    <x v="3"/>
  </r>
  <r>
    <x v="1"/>
    <x v="44"/>
    <x v="390"/>
    <x v="389"/>
    <n v="105"/>
    <s v="Budget"/>
    <x v="0"/>
    <s v="SERIN"/>
    <x v="6"/>
    <s v="PRD"/>
    <m/>
    <s v="B.7)"/>
    <s v="7) per servizi"/>
    <x v="3"/>
  </r>
  <r>
    <x v="1"/>
    <x v="45"/>
    <x v="390"/>
    <x v="389"/>
    <n v="120"/>
    <s v="Budget"/>
    <x v="0"/>
    <s v="SERIN"/>
    <x v="6"/>
    <s v="PRD"/>
    <m/>
    <s v="B.7)"/>
    <s v="7) per servizi"/>
    <x v="3"/>
  </r>
  <r>
    <x v="1"/>
    <x v="46"/>
    <x v="390"/>
    <x v="389"/>
    <n v="135"/>
    <s v="Budget"/>
    <x v="0"/>
    <s v="SERIN"/>
    <x v="6"/>
    <s v="PRD"/>
    <m/>
    <s v="B.7)"/>
    <s v="7) per servizi"/>
    <x v="3"/>
  </r>
  <r>
    <x v="1"/>
    <x v="47"/>
    <x v="390"/>
    <x v="389"/>
    <n v="150"/>
    <s v="Budget"/>
    <x v="0"/>
    <s v="SERIN"/>
    <x v="6"/>
    <s v="PRD"/>
    <m/>
    <s v="B.7)"/>
    <s v="7) per servizi"/>
    <x v="3"/>
  </r>
  <r>
    <x v="1"/>
    <x v="48"/>
    <x v="390"/>
    <x v="389"/>
    <n v="165"/>
    <s v="Budget"/>
    <x v="0"/>
    <s v="SERIN"/>
    <x v="6"/>
    <s v="PRD"/>
    <m/>
    <s v="B.7)"/>
    <s v="7) per servizi"/>
    <x v="3"/>
  </r>
  <r>
    <x v="1"/>
    <x v="49"/>
    <x v="390"/>
    <x v="389"/>
    <n v="180"/>
    <s v="Budget"/>
    <x v="0"/>
    <s v="SERIN"/>
    <x v="6"/>
    <s v="PRD"/>
    <m/>
    <s v="B.7)"/>
    <s v="7) per servizi"/>
    <x v="3"/>
  </r>
  <r>
    <x v="1"/>
    <x v="38"/>
    <x v="116"/>
    <x v="116"/>
    <n v="1000"/>
    <s v="Budget"/>
    <x v="0"/>
    <s v="SERST"/>
    <x v="8"/>
    <s v="COSTI"/>
    <m/>
    <s v="B.7)"/>
    <s v="7) per servizi"/>
    <x v="2"/>
  </r>
  <r>
    <x v="1"/>
    <x v="39"/>
    <x v="116"/>
    <x v="116"/>
    <n v="2000"/>
    <s v="Budget"/>
    <x v="0"/>
    <s v="SERST"/>
    <x v="8"/>
    <s v="COSTI"/>
    <m/>
    <s v="B.7)"/>
    <s v="7) per servizi"/>
    <x v="2"/>
  </r>
  <r>
    <x v="1"/>
    <x v="40"/>
    <x v="116"/>
    <x v="116"/>
    <n v="3000"/>
    <s v="Budget"/>
    <x v="0"/>
    <s v="SERST"/>
    <x v="8"/>
    <s v="COSTI"/>
    <m/>
    <s v="B.7)"/>
    <s v="7) per servizi"/>
    <x v="2"/>
  </r>
  <r>
    <x v="1"/>
    <x v="41"/>
    <x v="116"/>
    <x v="116"/>
    <n v="4000"/>
    <s v="Budget"/>
    <x v="0"/>
    <s v="SERST"/>
    <x v="8"/>
    <s v="COSTI"/>
    <m/>
    <s v="B.7)"/>
    <s v="7) per servizi"/>
    <x v="2"/>
  </r>
  <r>
    <x v="1"/>
    <x v="42"/>
    <x v="116"/>
    <x v="116"/>
    <n v="5000"/>
    <s v="Budget"/>
    <x v="0"/>
    <s v="SERST"/>
    <x v="8"/>
    <s v="COSTI"/>
    <m/>
    <s v="B.7)"/>
    <s v="7) per servizi"/>
    <x v="2"/>
  </r>
  <r>
    <x v="1"/>
    <x v="43"/>
    <x v="116"/>
    <x v="116"/>
    <n v="6000"/>
    <s v="Budget"/>
    <x v="0"/>
    <s v="SERST"/>
    <x v="8"/>
    <s v="COSTI"/>
    <m/>
    <s v="B.7)"/>
    <s v="7) per servizi"/>
    <x v="2"/>
  </r>
  <r>
    <x v="1"/>
    <x v="44"/>
    <x v="116"/>
    <x v="116"/>
    <n v="7000"/>
    <s v="Budget"/>
    <x v="0"/>
    <s v="SERST"/>
    <x v="8"/>
    <s v="COSTI"/>
    <m/>
    <s v="B.7)"/>
    <s v="7) per servizi"/>
    <x v="2"/>
  </r>
  <r>
    <x v="1"/>
    <x v="45"/>
    <x v="116"/>
    <x v="116"/>
    <n v="8000"/>
    <s v="Budget"/>
    <x v="0"/>
    <s v="SERST"/>
    <x v="8"/>
    <s v="COSTI"/>
    <m/>
    <s v="B.7)"/>
    <s v="7) per servizi"/>
    <x v="2"/>
  </r>
  <r>
    <x v="1"/>
    <x v="46"/>
    <x v="116"/>
    <x v="116"/>
    <n v="9000"/>
    <s v="Budget"/>
    <x v="0"/>
    <s v="SERST"/>
    <x v="8"/>
    <s v="COSTI"/>
    <m/>
    <s v="B.7)"/>
    <s v="7) per servizi"/>
    <x v="2"/>
  </r>
  <r>
    <x v="1"/>
    <x v="47"/>
    <x v="116"/>
    <x v="116"/>
    <n v="10000"/>
    <s v="Budget"/>
    <x v="0"/>
    <s v="SERST"/>
    <x v="8"/>
    <s v="COSTI"/>
    <m/>
    <s v="B.7)"/>
    <s v="7) per servizi"/>
    <x v="2"/>
  </r>
  <r>
    <x v="1"/>
    <x v="48"/>
    <x v="116"/>
    <x v="116"/>
    <n v="11000"/>
    <s v="Budget"/>
    <x v="0"/>
    <s v="SERST"/>
    <x v="8"/>
    <s v="COSTI"/>
    <m/>
    <s v="B.7)"/>
    <s v="7) per servizi"/>
    <x v="2"/>
  </r>
  <r>
    <x v="1"/>
    <x v="49"/>
    <x v="116"/>
    <x v="116"/>
    <n v="12000"/>
    <s v="Budget"/>
    <x v="0"/>
    <s v="SERST"/>
    <x v="8"/>
    <s v="COSTI"/>
    <m/>
    <s v="B.7)"/>
    <s v="7) per servizi"/>
    <x v="2"/>
  </r>
  <r>
    <x v="1"/>
    <x v="38"/>
    <x v="118"/>
    <x v="118"/>
    <n v="58.333333333333336"/>
    <s v="Budget"/>
    <x v="0"/>
    <s v="SERST"/>
    <x v="8"/>
    <s v="COSTI"/>
    <m/>
    <s v="B.7)"/>
    <s v="7) per servizi"/>
    <x v="2"/>
  </r>
  <r>
    <x v="1"/>
    <x v="39"/>
    <x v="118"/>
    <x v="118"/>
    <n v="116.66666666666667"/>
    <s v="Budget"/>
    <x v="0"/>
    <s v="SERST"/>
    <x v="8"/>
    <s v="COSTI"/>
    <m/>
    <s v="B.7)"/>
    <s v="7) per servizi"/>
    <x v="2"/>
  </r>
  <r>
    <x v="1"/>
    <x v="40"/>
    <x v="118"/>
    <x v="118"/>
    <n v="175"/>
    <s v="Budget"/>
    <x v="0"/>
    <s v="SERST"/>
    <x v="8"/>
    <s v="COSTI"/>
    <m/>
    <s v="B.7)"/>
    <s v="7) per servizi"/>
    <x v="2"/>
  </r>
  <r>
    <x v="1"/>
    <x v="41"/>
    <x v="118"/>
    <x v="118"/>
    <n v="233.33333333333334"/>
    <s v="Budget"/>
    <x v="0"/>
    <s v="SERST"/>
    <x v="8"/>
    <s v="COSTI"/>
    <m/>
    <s v="B.7)"/>
    <s v="7) per servizi"/>
    <x v="2"/>
  </r>
  <r>
    <x v="1"/>
    <x v="42"/>
    <x v="118"/>
    <x v="118"/>
    <n v="291.66666666666669"/>
    <s v="Budget"/>
    <x v="0"/>
    <s v="SERST"/>
    <x v="8"/>
    <s v="COSTI"/>
    <m/>
    <s v="B.7)"/>
    <s v="7) per servizi"/>
    <x v="2"/>
  </r>
  <r>
    <x v="1"/>
    <x v="43"/>
    <x v="118"/>
    <x v="118"/>
    <n v="350"/>
    <s v="Budget"/>
    <x v="0"/>
    <s v="SERST"/>
    <x v="8"/>
    <s v="COSTI"/>
    <m/>
    <s v="B.7)"/>
    <s v="7) per servizi"/>
    <x v="2"/>
  </r>
  <r>
    <x v="1"/>
    <x v="44"/>
    <x v="118"/>
    <x v="118"/>
    <n v="408.33333333333331"/>
    <s v="Budget"/>
    <x v="0"/>
    <s v="SERST"/>
    <x v="8"/>
    <s v="COSTI"/>
    <m/>
    <s v="B.7)"/>
    <s v="7) per servizi"/>
    <x v="2"/>
  </r>
  <r>
    <x v="1"/>
    <x v="45"/>
    <x v="118"/>
    <x v="118"/>
    <n v="466.66666666666663"/>
    <s v="Budget"/>
    <x v="0"/>
    <s v="SERST"/>
    <x v="8"/>
    <s v="COSTI"/>
    <m/>
    <s v="B.7)"/>
    <s v="7) per servizi"/>
    <x v="2"/>
  </r>
  <r>
    <x v="1"/>
    <x v="46"/>
    <x v="118"/>
    <x v="118"/>
    <n v="525"/>
    <s v="Budget"/>
    <x v="0"/>
    <s v="SERST"/>
    <x v="8"/>
    <s v="COSTI"/>
    <m/>
    <s v="B.7)"/>
    <s v="7) per servizi"/>
    <x v="2"/>
  </r>
  <r>
    <x v="1"/>
    <x v="47"/>
    <x v="118"/>
    <x v="118"/>
    <n v="583.33333333333337"/>
    <s v="Budget"/>
    <x v="0"/>
    <s v="SERST"/>
    <x v="8"/>
    <s v="COSTI"/>
    <m/>
    <s v="B.7)"/>
    <s v="7) per servizi"/>
    <x v="2"/>
  </r>
  <r>
    <x v="1"/>
    <x v="48"/>
    <x v="118"/>
    <x v="118"/>
    <n v="641.66666666666674"/>
    <s v="Budget"/>
    <x v="0"/>
    <s v="SERST"/>
    <x v="8"/>
    <s v="COSTI"/>
    <m/>
    <s v="B.7)"/>
    <s v="7) per servizi"/>
    <x v="2"/>
  </r>
  <r>
    <x v="1"/>
    <x v="49"/>
    <x v="118"/>
    <x v="118"/>
    <n v="700.00000000000011"/>
    <s v="Budget"/>
    <x v="0"/>
    <s v="SERST"/>
    <x v="8"/>
    <s v="COSTI"/>
    <m/>
    <s v="B.7)"/>
    <s v="7) per servizi"/>
    <x v="2"/>
  </r>
  <r>
    <x v="1"/>
    <x v="38"/>
    <x v="119"/>
    <x v="119"/>
    <n v="2083.3333333333335"/>
    <s v="Budget"/>
    <x v="0"/>
    <s v="SERST"/>
    <x v="8"/>
    <s v="COSTI"/>
    <m/>
    <s v="B.7)"/>
    <s v="7) per servizi"/>
    <x v="2"/>
  </r>
  <r>
    <x v="1"/>
    <x v="39"/>
    <x v="119"/>
    <x v="119"/>
    <n v="4166.666666666667"/>
    <s v="Budget"/>
    <x v="0"/>
    <s v="SERST"/>
    <x v="8"/>
    <s v="COSTI"/>
    <m/>
    <s v="B.7)"/>
    <s v="7) per servizi"/>
    <x v="2"/>
  </r>
  <r>
    <x v="1"/>
    <x v="40"/>
    <x v="119"/>
    <x v="119"/>
    <n v="6250"/>
    <s v="Budget"/>
    <x v="0"/>
    <s v="SERST"/>
    <x v="8"/>
    <s v="COSTI"/>
    <m/>
    <s v="B.7)"/>
    <s v="7) per servizi"/>
    <x v="2"/>
  </r>
  <r>
    <x v="1"/>
    <x v="41"/>
    <x v="119"/>
    <x v="119"/>
    <n v="8333.3333333333339"/>
    <s v="Budget"/>
    <x v="0"/>
    <s v="SERST"/>
    <x v="8"/>
    <s v="COSTI"/>
    <m/>
    <s v="B.7)"/>
    <s v="7) per servizi"/>
    <x v="2"/>
  </r>
  <r>
    <x v="1"/>
    <x v="42"/>
    <x v="119"/>
    <x v="119"/>
    <n v="10416.666666666668"/>
    <s v="Budget"/>
    <x v="0"/>
    <s v="SERST"/>
    <x v="8"/>
    <s v="COSTI"/>
    <m/>
    <s v="B.7)"/>
    <s v="7) per servizi"/>
    <x v="2"/>
  </r>
  <r>
    <x v="1"/>
    <x v="43"/>
    <x v="119"/>
    <x v="119"/>
    <n v="12500.000000000002"/>
    <s v="Budget"/>
    <x v="0"/>
    <s v="SERST"/>
    <x v="8"/>
    <s v="COSTI"/>
    <m/>
    <s v="B.7)"/>
    <s v="7) per servizi"/>
    <x v="2"/>
  </r>
  <r>
    <x v="1"/>
    <x v="44"/>
    <x v="119"/>
    <x v="119"/>
    <n v="14583.333333333336"/>
    <s v="Budget"/>
    <x v="0"/>
    <s v="SERST"/>
    <x v="8"/>
    <s v="COSTI"/>
    <m/>
    <s v="B.7)"/>
    <s v="7) per servizi"/>
    <x v="2"/>
  </r>
  <r>
    <x v="1"/>
    <x v="45"/>
    <x v="119"/>
    <x v="119"/>
    <n v="16666.666666666668"/>
    <s v="Budget"/>
    <x v="0"/>
    <s v="SERST"/>
    <x v="8"/>
    <s v="COSTI"/>
    <m/>
    <s v="B.7)"/>
    <s v="7) per servizi"/>
    <x v="2"/>
  </r>
  <r>
    <x v="1"/>
    <x v="46"/>
    <x v="119"/>
    <x v="119"/>
    <n v="18750"/>
    <s v="Budget"/>
    <x v="0"/>
    <s v="SERST"/>
    <x v="8"/>
    <s v="COSTI"/>
    <m/>
    <s v="B.7)"/>
    <s v="7) per servizi"/>
    <x v="2"/>
  </r>
  <r>
    <x v="1"/>
    <x v="47"/>
    <x v="119"/>
    <x v="119"/>
    <n v="20833.333333333332"/>
    <s v="Budget"/>
    <x v="0"/>
    <s v="SERST"/>
    <x v="8"/>
    <s v="COSTI"/>
    <m/>
    <s v="B.7)"/>
    <s v="7) per servizi"/>
    <x v="2"/>
  </r>
  <r>
    <x v="1"/>
    <x v="48"/>
    <x v="119"/>
    <x v="119"/>
    <n v="22916.666666666664"/>
    <s v="Budget"/>
    <x v="0"/>
    <s v="SERST"/>
    <x v="8"/>
    <s v="COSTI"/>
    <m/>
    <s v="B.7)"/>
    <s v="7) per servizi"/>
    <x v="2"/>
  </r>
  <r>
    <x v="1"/>
    <x v="49"/>
    <x v="119"/>
    <x v="119"/>
    <n v="24999.999999999996"/>
    <s v="Budget"/>
    <x v="0"/>
    <s v="SERST"/>
    <x v="8"/>
    <s v="COSTI"/>
    <m/>
    <s v="B.7)"/>
    <s v="7) per servizi"/>
    <x v="2"/>
  </r>
  <r>
    <x v="1"/>
    <x v="38"/>
    <x v="121"/>
    <x v="121"/>
    <n v="45.491666666666667"/>
    <s v="Budget"/>
    <x v="0"/>
    <s v="SERST"/>
    <x v="8"/>
    <s v="COSTI"/>
    <m/>
    <s v="B.7)"/>
    <s v="7) per servizi"/>
    <x v="2"/>
  </r>
  <r>
    <x v="1"/>
    <x v="39"/>
    <x v="121"/>
    <x v="121"/>
    <n v="90.983333333333334"/>
    <s v="Budget"/>
    <x v="0"/>
    <s v="SERST"/>
    <x v="8"/>
    <s v="COSTI"/>
    <m/>
    <s v="B.7)"/>
    <s v="7) per servizi"/>
    <x v="2"/>
  </r>
  <r>
    <x v="1"/>
    <x v="40"/>
    <x v="121"/>
    <x v="121"/>
    <n v="136.47499999999999"/>
    <s v="Budget"/>
    <x v="0"/>
    <s v="SERST"/>
    <x v="8"/>
    <s v="COSTI"/>
    <m/>
    <s v="B.7)"/>
    <s v="7) per servizi"/>
    <x v="2"/>
  </r>
  <r>
    <x v="1"/>
    <x v="41"/>
    <x v="121"/>
    <x v="121"/>
    <n v="181.96666666666667"/>
    <s v="Budget"/>
    <x v="0"/>
    <s v="SERST"/>
    <x v="8"/>
    <s v="COSTI"/>
    <m/>
    <s v="B.7)"/>
    <s v="7) per servizi"/>
    <x v="2"/>
  </r>
  <r>
    <x v="1"/>
    <x v="42"/>
    <x v="121"/>
    <x v="121"/>
    <n v="227.45833333333334"/>
    <s v="Budget"/>
    <x v="0"/>
    <s v="SERST"/>
    <x v="8"/>
    <s v="COSTI"/>
    <m/>
    <s v="B.7)"/>
    <s v="7) per servizi"/>
    <x v="2"/>
  </r>
  <r>
    <x v="1"/>
    <x v="43"/>
    <x v="121"/>
    <x v="121"/>
    <n v="272.95"/>
    <s v="Budget"/>
    <x v="0"/>
    <s v="SERST"/>
    <x v="8"/>
    <s v="COSTI"/>
    <m/>
    <s v="B.7)"/>
    <s v="7) per servizi"/>
    <x v="2"/>
  </r>
  <r>
    <x v="1"/>
    <x v="44"/>
    <x v="121"/>
    <x v="121"/>
    <n v="318.44166666666666"/>
    <s v="Budget"/>
    <x v="0"/>
    <s v="SERST"/>
    <x v="8"/>
    <s v="COSTI"/>
    <m/>
    <s v="B.7)"/>
    <s v="7) per servizi"/>
    <x v="2"/>
  </r>
  <r>
    <x v="1"/>
    <x v="45"/>
    <x v="121"/>
    <x v="121"/>
    <n v="363.93333333333334"/>
    <s v="Budget"/>
    <x v="0"/>
    <s v="SERST"/>
    <x v="8"/>
    <s v="COSTI"/>
    <m/>
    <s v="B.7)"/>
    <s v="7) per servizi"/>
    <x v="2"/>
  </r>
  <r>
    <x v="1"/>
    <x v="46"/>
    <x v="121"/>
    <x v="121"/>
    <n v="409.42500000000001"/>
    <s v="Budget"/>
    <x v="0"/>
    <s v="SERST"/>
    <x v="8"/>
    <s v="COSTI"/>
    <m/>
    <s v="B.7)"/>
    <s v="7) per servizi"/>
    <x v="2"/>
  </r>
  <r>
    <x v="1"/>
    <x v="47"/>
    <x v="121"/>
    <x v="121"/>
    <n v="454.91666666666669"/>
    <s v="Budget"/>
    <x v="0"/>
    <s v="SERST"/>
    <x v="8"/>
    <s v="COSTI"/>
    <m/>
    <s v="B.7)"/>
    <s v="7) per servizi"/>
    <x v="2"/>
  </r>
  <r>
    <x v="1"/>
    <x v="48"/>
    <x v="121"/>
    <x v="121"/>
    <n v="500.40833333333336"/>
    <s v="Budget"/>
    <x v="0"/>
    <s v="SERST"/>
    <x v="8"/>
    <s v="COSTI"/>
    <m/>
    <s v="B.7)"/>
    <s v="7) per servizi"/>
    <x v="2"/>
  </r>
  <r>
    <x v="1"/>
    <x v="49"/>
    <x v="121"/>
    <x v="121"/>
    <n v="545.9"/>
    <s v="Budget"/>
    <x v="0"/>
    <s v="SERST"/>
    <x v="8"/>
    <s v="COSTI"/>
    <m/>
    <s v="B.7)"/>
    <s v="7) per servizi"/>
    <x v="2"/>
  </r>
  <r>
    <x v="1"/>
    <x v="38"/>
    <x v="123"/>
    <x v="123"/>
    <n v="379.32833333333332"/>
    <s v="Budget"/>
    <x v="0"/>
    <s v="SERST"/>
    <x v="8"/>
    <s v="COSTI"/>
    <m/>
    <s v="B.7)"/>
    <s v="7) per servizi"/>
    <x v="2"/>
  </r>
  <r>
    <x v="1"/>
    <x v="39"/>
    <x v="123"/>
    <x v="123"/>
    <n v="758.65666666666664"/>
    <s v="Budget"/>
    <x v="0"/>
    <s v="SERST"/>
    <x v="8"/>
    <s v="COSTI"/>
    <m/>
    <s v="B.7)"/>
    <s v="7) per servizi"/>
    <x v="2"/>
  </r>
  <r>
    <x v="1"/>
    <x v="40"/>
    <x v="123"/>
    <x v="123"/>
    <n v="1137.9849999999999"/>
    <s v="Budget"/>
    <x v="0"/>
    <s v="SERST"/>
    <x v="8"/>
    <s v="COSTI"/>
    <m/>
    <s v="B.7)"/>
    <s v="7) per servizi"/>
    <x v="2"/>
  </r>
  <r>
    <x v="1"/>
    <x v="41"/>
    <x v="123"/>
    <x v="123"/>
    <n v="1517.3133333333333"/>
    <s v="Budget"/>
    <x v="0"/>
    <s v="SERST"/>
    <x v="8"/>
    <s v="COSTI"/>
    <m/>
    <s v="B.7)"/>
    <s v="7) per servizi"/>
    <x v="2"/>
  </r>
  <r>
    <x v="1"/>
    <x v="42"/>
    <x v="123"/>
    <x v="123"/>
    <n v="1896.6416666666667"/>
    <s v="Budget"/>
    <x v="0"/>
    <s v="SERST"/>
    <x v="8"/>
    <s v="COSTI"/>
    <m/>
    <s v="B.7)"/>
    <s v="7) per servizi"/>
    <x v="2"/>
  </r>
  <r>
    <x v="1"/>
    <x v="43"/>
    <x v="123"/>
    <x v="123"/>
    <n v="2275.9699999999998"/>
    <s v="Budget"/>
    <x v="0"/>
    <s v="SERST"/>
    <x v="8"/>
    <s v="COSTI"/>
    <m/>
    <s v="B.7)"/>
    <s v="7) per servizi"/>
    <x v="2"/>
  </r>
  <r>
    <x v="1"/>
    <x v="44"/>
    <x v="123"/>
    <x v="123"/>
    <n v="2655.2983333333332"/>
    <s v="Budget"/>
    <x v="0"/>
    <s v="SERST"/>
    <x v="8"/>
    <s v="COSTI"/>
    <m/>
    <s v="B.7)"/>
    <s v="7) per servizi"/>
    <x v="2"/>
  </r>
  <r>
    <x v="1"/>
    <x v="45"/>
    <x v="123"/>
    <x v="123"/>
    <n v="3034.6266666666666"/>
    <s v="Budget"/>
    <x v="0"/>
    <s v="SERST"/>
    <x v="8"/>
    <s v="COSTI"/>
    <m/>
    <s v="B.7)"/>
    <s v="7) per servizi"/>
    <x v="2"/>
  </r>
  <r>
    <x v="1"/>
    <x v="46"/>
    <x v="123"/>
    <x v="123"/>
    <n v="3413.9549999999999"/>
    <s v="Budget"/>
    <x v="0"/>
    <s v="SERST"/>
    <x v="8"/>
    <s v="COSTI"/>
    <m/>
    <s v="B.7)"/>
    <s v="7) per servizi"/>
    <x v="2"/>
  </r>
  <r>
    <x v="1"/>
    <x v="47"/>
    <x v="123"/>
    <x v="123"/>
    <n v="3793.2833333333333"/>
    <s v="Budget"/>
    <x v="0"/>
    <s v="SERST"/>
    <x v="8"/>
    <s v="COSTI"/>
    <m/>
    <s v="B.7)"/>
    <s v="7) per servizi"/>
    <x v="2"/>
  </r>
  <r>
    <x v="1"/>
    <x v="48"/>
    <x v="123"/>
    <x v="123"/>
    <n v="4172.6116666666667"/>
    <s v="Budget"/>
    <x v="0"/>
    <s v="SERST"/>
    <x v="8"/>
    <s v="COSTI"/>
    <m/>
    <s v="B.7)"/>
    <s v="7) per servizi"/>
    <x v="2"/>
  </r>
  <r>
    <x v="1"/>
    <x v="49"/>
    <x v="123"/>
    <x v="123"/>
    <n v="4551.9399999999996"/>
    <s v="Budget"/>
    <x v="0"/>
    <s v="SERST"/>
    <x v="8"/>
    <s v="COSTI"/>
    <m/>
    <s v="B.7)"/>
    <s v="7) per servizi"/>
    <x v="2"/>
  </r>
  <r>
    <x v="1"/>
    <x v="40"/>
    <x v="125"/>
    <x v="125"/>
    <n v="2000"/>
    <s v="Budget"/>
    <x v="0"/>
    <s v="SERST"/>
    <x v="8"/>
    <s v="COSTI"/>
    <m/>
    <s v="B.7)"/>
    <s v="7) per servizi"/>
    <x v="6"/>
  </r>
  <r>
    <x v="1"/>
    <x v="41"/>
    <x v="125"/>
    <x v="125"/>
    <n v="4000"/>
    <s v="Budget"/>
    <x v="0"/>
    <s v="SERST"/>
    <x v="8"/>
    <s v="COSTI"/>
    <m/>
    <s v="B.7)"/>
    <s v="7) per servizi"/>
    <x v="6"/>
  </r>
  <r>
    <x v="1"/>
    <x v="42"/>
    <x v="125"/>
    <x v="125"/>
    <n v="6000"/>
    <s v="Budget"/>
    <x v="0"/>
    <s v="SERST"/>
    <x v="8"/>
    <s v="COSTI"/>
    <m/>
    <s v="B.7)"/>
    <s v="7) per servizi"/>
    <x v="6"/>
  </r>
  <r>
    <x v="1"/>
    <x v="43"/>
    <x v="125"/>
    <x v="125"/>
    <n v="8000"/>
    <s v="Budget"/>
    <x v="0"/>
    <s v="SERST"/>
    <x v="8"/>
    <s v="COSTI"/>
    <m/>
    <s v="B.7)"/>
    <s v="7) per servizi"/>
    <x v="6"/>
  </r>
  <r>
    <x v="1"/>
    <x v="44"/>
    <x v="125"/>
    <x v="125"/>
    <n v="10000"/>
    <s v="Budget"/>
    <x v="0"/>
    <s v="SERST"/>
    <x v="8"/>
    <s v="COSTI"/>
    <m/>
    <s v="B.7)"/>
    <s v="7) per servizi"/>
    <x v="6"/>
  </r>
  <r>
    <x v="1"/>
    <x v="45"/>
    <x v="125"/>
    <x v="125"/>
    <n v="10000"/>
    <s v="Budget"/>
    <x v="0"/>
    <s v="SERST"/>
    <x v="8"/>
    <s v="COSTI"/>
    <m/>
    <s v="B.7)"/>
    <s v="7) per servizi"/>
    <x v="6"/>
  </r>
  <r>
    <x v="1"/>
    <x v="46"/>
    <x v="125"/>
    <x v="125"/>
    <n v="10000"/>
    <s v="Budget"/>
    <x v="0"/>
    <s v="SERST"/>
    <x v="8"/>
    <s v="COSTI"/>
    <m/>
    <s v="B.7)"/>
    <s v="7) per servizi"/>
    <x v="6"/>
  </r>
  <r>
    <x v="1"/>
    <x v="47"/>
    <x v="125"/>
    <x v="125"/>
    <n v="10000"/>
    <s v="Budget"/>
    <x v="0"/>
    <s v="SERST"/>
    <x v="8"/>
    <s v="COSTI"/>
    <m/>
    <s v="B.7)"/>
    <s v="7) per servizi"/>
    <x v="6"/>
  </r>
  <r>
    <x v="1"/>
    <x v="48"/>
    <x v="125"/>
    <x v="125"/>
    <n v="10000"/>
    <s v="Budget"/>
    <x v="0"/>
    <s v="SERST"/>
    <x v="8"/>
    <s v="COSTI"/>
    <m/>
    <s v="B.7)"/>
    <s v="7) per servizi"/>
    <x v="6"/>
  </r>
  <r>
    <x v="1"/>
    <x v="49"/>
    <x v="125"/>
    <x v="125"/>
    <n v="10000"/>
    <s v="Budget"/>
    <x v="0"/>
    <s v="SERST"/>
    <x v="8"/>
    <s v="COSTI"/>
    <m/>
    <s v="B.7)"/>
    <s v="7) per servizi"/>
    <x v="6"/>
  </r>
  <r>
    <x v="1"/>
    <x v="38"/>
    <x v="127"/>
    <x v="127"/>
    <n v="2500"/>
    <s v="Budget"/>
    <x v="0"/>
    <s v="SERST"/>
    <x v="8"/>
    <s v="COSTI"/>
    <m/>
    <s v="B.7)"/>
    <s v="7) per servizi"/>
    <x v="4"/>
  </r>
  <r>
    <x v="1"/>
    <x v="39"/>
    <x v="127"/>
    <x v="127"/>
    <n v="5000"/>
    <s v="Budget"/>
    <x v="0"/>
    <s v="SERST"/>
    <x v="8"/>
    <s v="COSTI"/>
    <m/>
    <s v="B.7)"/>
    <s v="7) per servizi"/>
    <x v="4"/>
  </r>
  <r>
    <x v="1"/>
    <x v="40"/>
    <x v="127"/>
    <x v="127"/>
    <n v="7500"/>
    <s v="Budget"/>
    <x v="0"/>
    <s v="SERST"/>
    <x v="8"/>
    <s v="COSTI"/>
    <m/>
    <s v="B.7)"/>
    <s v="7) per servizi"/>
    <x v="4"/>
  </r>
  <r>
    <x v="1"/>
    <x v="41"/>
    <x v="127"/>
    <x v="127"/>
    <n v="10000"/>
    <s v="Budget"/>
    <x v="0"/>
    <s v="SERST"/>
    <x v="8"/>
    <s v="COSTI"/>
    <m/>
    <s v="B.7)"/>
    <s v="7) per servizi"/>
    <x v="4"/>
  </r>
  <r>
    <x v="1"/>
    <x v="42"/>
    <x v="127"/>
    <x v="127"/>
    <n v="12500"/>
    <s v="Budget"/>
    <x v="0"/>
    <s v="SERST"/>
    <x v="8"/>
    <s v="COSTI"/>
    <m/>
    <s v="B.7)"/>
    <s v="7) per servizi"/>
    <x v="4"/>
  </r>
  <r>
    <x v="1"/>
    <x v="43"/>
    <x v="127"/>
    <x v="127"/>
    <n v="15000"/>
    <s v="Budget"/>
    <x v="0"/>
    <s v="SERST"/>
    <x v="8"/>
    <s v="COSTI"/>
    <m/>
    <s v="B.7)"/>
    <s v="7) per servizi"/>
    <x v="4"/>
  </r>
  <r>
    <x v="1"/>
    <x v="44"/>
    <x v="127"/>
    <x v="127"/>
    <n v="17500"/>
    <s v="Budget"/>
    <x v="0"/>
    <s v="SERST"/>
    <x v="8"/>
    <s v="COSTI"/>
    <m/>
    <s v="B.7)"/>
    <s v="7) per servizi"/>
    <x v="4"/>
  </r>
  <r>
    <x v="1"/>
    <x v="45"/>
    <x v="127"/>
    <x v="127"/>
    <n v="20000"/>
    <s v="Budget"/>
    <x v="0"/>
    <s v="SERST"/>
    <x v="8"/>
    <s v="COSTI"/>
    <m/>
    <s v="B.7)"/>
    <s v="7) per servizi"/>
    <x v="4"/>
  </r>
  <r>
    <x v="1"/>
    <x v="46"/>
    <x v="127"/>
    <x v="127"/>
    <n v="22500"/>
    <s v="Budget"/>
    <x v="0"/>
    <s v="SERST"/>
    <x v="8"/>
    <s v="COSTI"/>
    <m/>
    <s v="B.7)"/>
    <s v="7) per servizi"/>
    <x v="4"/>
  </r>
  <r>
    <x v="1"/>
    <x v="47"/>
    <x v="127"/>
    <x v="127"/>
    <n v="25000"/>
    <s v="Budget"/>
    <x v="0"/>
    <s v="SERST"/>
    <x v="8"/>
    <s v="COSTI"/>
    <m/>
    <s v="B.7)"/>
    <s v="7) per servizi"/>
    <x v="4"/>
  </r>
  <r>
    <x v="1"/>
    <x v="48"/>
    <x v="127"/>
    <x v="127"/>
    <n v="27500"/>
    <s v="Budget"/>
    <x v="0"/>
    <s v="SERST"/>
    <x v="8"/>
    <s v="COSTI"/>
    <m/>
    <s v="B.7)"/>
    <s v="7) per servizi"/>
    <x v="4"/>
  </r>
  <r>
    <x v="1"/>
    <x v="49"/>
    <x v="127"/>
    <x v="127"/>
    <n v="30000"/>
    <s v="Budget"/>
    <x v="0"/>
    <s v="SERST"/>
    <x v="8"/>
    <s v="COSTI"/>
    <m/>
    <s v="B.7)"/>
    <s v="7) per servizi"/>
    <x v="4"/>
  </r>
  <r>
    <x v="1"/>
    <x v="38"/>
    <x v="129"/>
    <x v="129"/>
    <n v="4.6899333333333333"/>
    <s v="Budget"/>
    <x v="0"/>
    <s v="COSGS"/>
    <x v="4"/>
    <s v="COSTI"/>
    <m/>
    <s v="B.7)"/>
    <s v="7) per servizi"/>
    <x v="2"/>
  </r>
  <r>
    <x v="1"/>
    <x v="39"/>
    <x v="129"/>
    <x v="129"/>
    <n v="9.3798666666666666"/>
    <s v="Budget"/>
    <x v="0"/>
    <s v="COSGS"/>
    <x v="4"/>
    <s v="COSTI"/>
    <m/>
    <s v="B.7)"/>
    <s v="7) per servizi"/>
    <x v="2"/>
  </r>
  <r>
    <x v="1"/>
    <x v="40"/>
    <x v="129"/>
    <x v="129"/>
    <n v="14.069800000000001"/>
    <s v="Budget"/>
    <x v="0"/>
    <s v="COSGS"/>
    <x v="4"/>
    <s v="COSTI"/>
    <m/>
    <s v="B.7)"/>
    <s v="7) per servizi"/>
    <x v="2"/>
  </r>
  <r>
    <x v="1"/>
    <x v="41"/>
    <x v="129"/>
    <x v="129"/>
    <n v="18.759733333333333"/>
    <s v="Budget"/>
    <x v="0"/>
    <s v="COSGS"/>
    <x v="4"/>
    <s v="COSTI"/>
    <m/>
    <s v="B.7)"/>
    <s v="7) per servizi"/>
    <x v="2"/>
  </r>
  <r>
    <x v="1"/>
    <x v="42"/>
    <x v="129"/>
    <x v="129"/>
    <n v="23.449666666666666"/>
    <s v="Budget"/>
    <x v="0"/>
    <s v="COSGS"/>
    <x v="4"/>
    <s v="COSTI"/>
    <m/>
    <s v="B.7)"/>
    <s v="7) per servizi"/>
    <x v="2"/>
  </r>
  <r>
    <x v="1"/>
    <x v="43"/>
    <x v="129"/>
    <x v="129"/>
    <n v="28.139599999999998"/>
    <s v="Budget"/>
    <x v="0"/>
    <s v="COSGS"/>
    <x v="4"/>
    <s v="COSTI"/>
    <m/>
    <s v="B.7)"/>
    <s v="7) per servizi"/>
    <x v="2"/>
  </r>
  <r>
    <x v="1"/>
    <x v="44"/>
    <x v="129"/>
    <x v="129"/>
    <n v="32.82953333333333"/>
    <s v="Budget"/>
    <x v="0"/>
    <s v="COSGS"/>
    <x v="4"/>
    <s v="COSTI"/>
    <m/>
    <s v="B.7)"/>
    <s v="7) per servizi"/>
    <x v="2"/>
  </r>
  <r>
    <x v="1"/>
    <x v="45"/>
    <x v="129"/>
    <x v="129"/>
    <n v="37.519466666666666"/>
    <s v="Budget"/>
    <x v="0"/>
    <s v="COSGS"/>
    <x v="4"/>
    <s v="COSTI"/>
    <m/>
    <s v="B.7)"/>
    <s v="7) per servizi"/>
    <x v="2"/>
  </r>
  <r>
    <x v="1"/>
    <x v="46"/>
    <x v="129"/>
    <x v="129"/>
    <n v="42.209400000000002"/>
    <s v="Budget"/>
    <x v="0"/>
    <s v="COSGS"/>
    <x v="4"/>
    <s v="COSTI"/>
    <m/>
    <s v="B.7)"/>
    <s v="7) per servizi"/>
    <x v="2"/>
  </r>
  <r>
    <x v="1"/>
    <x v="47"/>
    <x v="129"/>
    <x v="129"/>
    <n v="46.899333333333338"/>
    <s v="Budget"/>
    <x v="0"/>
    <s v="COSGS"/>
    <x v="4"/>
    <s v="COSTI"/>
    <m/>
    <s v="B.7)"/>
    <s v="7) per servizi"/>
    <x v="2"/>
  </r>
  <r>
    <x v="1"/>
    <x v="48"/>
    <x v="129"/>
    <x v="129"/>
    <n v="51.589266666666674"/>
    <s v="Budget"/>
    <x v="0"/>
    <s v="COSGS"/>
    <x v="4"/>
    <s v="COSTI"/>
    <m/>
    <s v="B.7)"/>
    <s v="7) per servizi"/>
    <x v="2"/>
  </r>
  <r>
    <x v="1"/>
    <x v="49"/>
    <x v="129"/>
    <x v="129"/>
    <n v="56.27920000000001"/>
    <s v="Budget"/>
    <x v="0"/>
    <s v="COSGS"/>
    <x v="4"/>
    <s v="COSTI"/>
    <m/>
    <s v="B.7)"/>
    <s v="7) per servizi"/>
    <x v="2"/>
  </r>
  <r>
    <x v="1"/>
    <x v="38"/>
    <x v="131"/>
    <x v="131"/>
    <n v="16.09289166666667"/>
    <s v="Budget"/>
    <x v="0"/>
    <s v="COSGS"/>
    <x v="4"/>
    <s v="COSTI"/>
    <m/>
    <s v="B.7)"/>
    <s v="7) per servizi"/>
    <x v="2"/>
  </r>
  <r>
    <x v="1"/>
    <x v="39"/>
    <x v="131"/>
    <x v="131"/>
    <n v="32.18578333333334"/>
    <s v="Budget"/>
    <x v="0"/>
    <s v="COSGS"/>
    <x v="4"/>
    <s v="COSTI"/>
    <m/>
    <s v="B.7)"/>
    <s v="7) per servizi"/>
    <x v="2"/>
  </r>
  <r>
    <x v="1"/>
    <x v="40"/>
    <x v="131"/>
    <x v="131"/>
    <n v="48.278675000000007"/>
    <s v="Budget"/>
    <x v="0"/>
    <s v="COSGS"/>
    <x v="4"/>
    <s v="COSTI"/>
    <m/>
    <s v="B.7)"/>
    <s v="7) per servizi"/>
    <x v="2"/>
  </r>
  <r>
    <x v="1"/>
    <x v="41"/>
    <x v="131"/>
    <x v="131"/>
    <n v="64.371566666666681"/>
    <s v="Budget"/>
    <x v="0"/>
    <s v="COSGS"/>
    <x v="4"/>
    <s v="COSTI"/>
    <m/>
    <s v="B.7)"/>
    <s v="7) per servizi"/>
    <x v="2"/>
  </r>
  <r>
    <x v="1"/>
    <x v="42"/>
    <x v="131"/>
    <x v="131"/>
    <n v="80.464458333333354"/>
    <s v="Budget"/>
    <x v="0"/>
    <s v="COSGS"/>
    <x v="4"/>
    <s v="COSTI"/>
    <m/>
    <s v="B.7)"/>
    <s v="7) per servizi"/>
    <x v="2"/>
  </r>
  <r>
    <x v="1"/>
    <x v="43"/>
    <x v="131"/>
    <x v="131"/>
    <n v="96.557350000000028"/>
    <s v="Budget"/>
    <x v="0"/>
    <s v="COSGS"/>
    <x v="4"/>
    <s v="COSTI"/>
    <m/>
    <s v="B.7)"/>
    <s v="7) per servizi"/>
    <x v="2"/>
  </r>
  <r>
    <x v="1"/>
    <x v="44"/>
    <x v="131"/>
    <x v="131"/>
    <n v="112.6502416666667"/>
    <s v="Budget"/>
    <x v="0"/>
    <s v="COSGS"/>
    <x v="4"/>
    <s v="COSTI"/>
    <m/>
    <s v="B.7)"/>
    <s v="7) per servizi"/>
    <x v="2"/>
  </r>
  <r>
    <x v="1"/>
    <x v="45"/>
    <x v="131"/>
    <x v="131"/>
    <n v="128.74313333333336"/>
    <s v="Budget"/>
    <x v="0"/>
    <s v="COSGS"/>
    <x v="4"/>
    <s v="COSTI"/>
    <m/>
    <s v="B.7)"/>
    <s v="7) per servizi"/>
    <x v="2"/>
  </r>
  <r>
    <x v="1"/>
    <x v="46"/>
    <x v="131"/>
    <x v="131"/>
    <n v="144.83602500000003"/>
    <s v="Budget"/>
    <x v="0"/>
    <s v="COSGS"/>
    <x v="4"/>
    <s v="COSTI"/>
    <m/>
    <s v="B.7)"/>
    <s v="7) per servizi"/>
    <x v="2"/>
  </r>
  <r>
    <x v="1"/>
    <x v="47"/>
    <x v="131"/>
    <x v="131"/>
    <n v="160.92891666666671"/>
    <s v="Budget"/>
    <x v="0"/>
    <s v="COSGS"/>
    <x v="4"/>
    <s v="COSTI"/>
    <m/>
    <s v="B.7)"/>
    <s v="7) per servizi"/>
    <x v="2"/>
  </r>
  <r>
    <x v="1"/>
    <x v="48"/>
    <x v="131"/>
    <x v="131"/>
    <n v="177.02180833333338"/>
    <s v="Budget"/>
    <x v="0"/>
    <s v="COSGS"/>
    <x v="4"/>
    <s v="COSTI"/>
    <m/>
    <s v="B.7)"/>
    <s v="7) per servizi"/>
    <x v="2"/>
  </r>
  <r>
    <x v="1"/>
    <x v="49"/>
    <x v="131"/>
    <x v="131"/>
    <n v="193.11470000000006"/>
    <s v="Budget"/>
    <x v="0"/>
    <s v="COSGS"/>
    <x v="4"/>
    <s v="COSTI"/>
    <m/>
    <s v="B.7)"/>
    <s v="7) per servizi"/>
    <x v="2"/>
  </r>
  <r>
    <x v="1"/>
    <x v="38"/>
    <x v="133"/>
    <x v="133"/>
    <n v="350"/>
    <s v="Budget"/>
    <x v="0"/>
    <s v="SERST"/>
    <x v="8"/>
    <s v="COSTI"/>
    <m/>
    <s v="B.7)"/>
    <s v="7) per servizi"/>
    <x v="4"/>
  </r>
  <r>
    <x v="1"/>
    <x v="39"/>
    <x v="133"/>
    <x v="133"/>
    <n v="700"/>
    <s v="Budget"/>
    <x v="0"/>
    <s v="SERST"/>
    <x v="8"/>
    <s v="COSTI"/>
    <m/>
    <s v="B.7)"/>
    <s v="7) per servizi"/>
    <x v="4"/>
  </r>
  <r>
    <x v="1"/>
    <x v="40"/>
    <x v="133"/>
    <x v="133"/>
    <n v="1050"/>
    <s v="Budget"/>
    <x v="0"/>
    <s v="SERST"/>
    <x v="8"/>
    <s v="COSTI"/>
    <m/>
    <s v="B.7)"/>
    <s v="7) per servizi"/>
    <x v="4"/>
  </r>
  <r>
    <x v="1"/>
    <x v="41"/>
    <x v="133"/>
    <x v="133"/>
    <n v="1400"/>
    <s v="Budget"/>
    <x v="0"/>
    <s v="SERST"/>
    <x v="8"/>
    <s v="COSTI"/>
    <m/>
    <s v="B.7)"/>
    <s v="7) per servizi"/>
    <x v="4"/>
  </r>
  <r>
    <x v="1"/>
    <x v="42"/>
    <x v="133"/>
    <x v="133"/>
    <n v="1750"/>
    <s v="Budget"/>
    <x v="0"/>
    <s v="SERST"/>
    <x v="8"/>
    <s v="COSTI"/>
    <m/>
    <s v="B.7)"/>
    <s v="7) per servizi"/>
    <x v="4"/>
  </r>
  <r>
    <x v="1"/>
    <x v="43"/>
    <x v="133"/>
    <x v="133"/>
    <n v="2100"/>
    <s v="Budget"/>
    <x v="0"/>
    <s v="SERST"/>
    <x v="8"/>
    <s v="COSTI"/>
    <m/>
    <s v="B.7)"/>
    <s v="7) per servizi"/>
    <x v="4"/>
  </r>
  <r>
    <x v="1"/>
    <x v="44"/>
    <x v="133"/>
    <x v="133"/>
    <n v="2450"/>
    <s v="Budget"/>
    <x v="0"/>
    <s v="SERST"/>
    <x v="8"/>
    <s v="COSTI"/>
    <m/>
    <s v="B.7)"/>
    <s v="7) per servizi"/>
    <x v="4"/>
  </r>
  <r>
    <x v="1"/>
    <x v="45"/>
    <x v="133"/>
    <x v="133"/>
    <n v="2800"/>
    <s v="Budget"/>
    <x v="0"/>
    <s v="SERST"/>
    <x v="8"/>
    <s v="COSTI"/>
    <m/>
    <s v="B.7)"/>
    <s v="7) per servizi"/>
    <x v="4"/>
  </r>
  <r>
    <x v="1"/>
    <x v="46"/>
    <x v="133"/>
    <x v="133"/>
    <n v="3150"/>
    <s v="Budget"/>
    <x v="0"/>
    <s v="SERST"/>
    <x v="8"/>
    <s v="COSTI"/>
    <m/>
    <s v="B.7)"/>
    <s v="7) per servizi"/>
    <x v="4"/>
  </r>
  <r>
    <x v="1"/>
    <x v="47"/>
    <x v="133"/>
    <x v="133"/>
    <n v="3500"/>
    <s v="Budget"/>
    <x v="0"/>
    <s v="SERST"/>
    <x v="8"/>
    <s v="COSTI"/>
    <m/>
    <s v="B.7)"/>
    <s v="7) per servizi"/>
    <x v="4"/>
  </r>
  <r>
    <x v="1"/>
    <x v="48"/>
    <x v="133"/>
    <x v="133"/>
    <n v="3850"/>
    <s v="Budget"/>
    <x v="0"/>
    <s v="SERST"/>
    <x v="8"/>
    <s v="COSTI"/>
    <m/>
    <s v="B.7)"/>
    <s v="7) per servizi"/>
    <x v="4"/>
  </r>
  <r>
    <x v="1"/>
    <x v="49"/>
    <x v="133"/>
    <x v="133"/>
    <n v="4200"/>
    <s v="Budget"/>
    <x v="0"/>
    <s v="SERST"/>
    <x v="8"/>
    <s v="COSTI"/>
    <m/>
    <s v="B.7)"/>
    <s v="7) per servizi"/>
    <x v="4"/>
  </r>
  <r>
    <x v="1"/>
    <x v="38"/>
    <x v="136"/>
    <x v="136"/>
    <n v="75.412308333333328"/>
    <s v="Budget"/>
    <x v="0"/>
    <s v="SERST"/>
    <x v="8"/>
    <s v="COSTI"/>
    <m/>
    <s v="B.7)"/>
    <s v="7) per servizi"/>
    <x v="2"/>
  </r>
  <r>
    <x v="1"/>
    <x v="39"/>
    <x v="136"/>
    <x v="136"/>
    <n v="150.82461666666666"/>
    <s v="Budget"/>
    <x v="0"/>
    <s v="SERST"/>
    <x v="8"/>
    <s v="COSTI"/>
    <m/>
    <s v="B.7)"/>
    <s v="7) per servizi"/>
    <x v="2"/>
  </r>
  <r>
    <x v="1"/>
    <x v="40"/>
    <x v="136"/>
    <x v="136"/>
    <n v="226.23692499999999"/>
    <s v="Budget"/>
    <x v="0"/>
    <s v="SERST"/>
    <x v="8"/>
    <s v="COSTI"/>
    <m/>
    <s v="B.7)"/>
    <s v="7) per servizi"/>
    <x v="2"/>
  </r>
  <r>
    <x v="1"/>
    <x v="41"/>
    <x v="136"/>
    <x v="136"/>
    <n v="301.64923333333331"/>
    <s v="Budget"/>
    <x v="0"/>
    <s v="SERST"/>
    <x v="8"/>
    <s v="COSTI"/>
    <m/>
    <s v="B.7)"/>
    <s v="7) per servizi"/>
    <x v="2"/>
  </r>
  <r>
    <x v="1"/>
    <x v="42"/>
    <x v="136"/>
    <x v="136"/>
    <n v="377.06154166666664"/>
    <s v="Budget"/>
    <x v="0"/>
    <s v="SERST"/>
    <x v="8"/>
    <s v="COSTI"/>
    <m/>
    <s v="B.7)"/>
    <s v="7) per servizi"/>
    <x v="2"/>
  </r>
  <r>
    <x v="1"/>
    <x v="43"/>
    <x v="136"/>
    <x v="136"/>
    <n v="452.47384999999997"/>
    <s v="Budget"/>
    <x v="0"/>
    <s v="SERST"/>
    <x v="8"/>
    <s v="COSTI"/>
    <m/>
    <s v="B.7)"/>
    <s v="7) per servizi"/>
    <x v="2"/>
  </r>
  <r>
    <x v="1"/>
    <x v="44"/>
    <x v="136"/>
    <x v="136"/>
    <n v="527.88615833333324"/>
    <s v="Budget"/>
    <x v="0"/>
    <s v="SERST"/>
    <x v="8"/>
    <s v="COSTI"/>
    <m/>
    <s v="B.7)"/>
    <s v="7) per servizi"/>
    <x v="2"/>
  </r>
  <r>
    <x v="1"/>
    <x v="45"/>
    <x v="136"/>
    <x v="136"/>
    <n v="603.29846666666663"/>
    <s v="Budget"/>
    <x v="0"/>
    <s v="SERST"/>
    <x v="8"/>
    <s v="COSTI"/>
    <m/>
    <s v="B.7)"/>
    <s v="7) per servizi"/>
    <x v="2"/>
  </r>
  <r>
    <x v="1"/>
    <x v="46"/>
    <x v="136"/>
    <x v="136"/>
    <n v="678.71077500000001"/>
    <s v="Budget"/>
    <x v="0"/>
    <s v="SERST"/>
    <x v="8"/>
    <s v="COSTI"/>
    <m/>
    <s v="B.7)"/>
    <s v="7) per servizi"/>
    <x v="2"/>
  </r>
  <r>
    <x v="1"/>
    <x v="47"/>
    <x v="136"/>
    <x v="136"/>
    <n v="754.1230833333334"/>
    <s v="Budget"/>
    <x v="0"/>
    <s v="SERST"/>
    <x v="8"/>
    <s v="COSTI"/>
    <m/>
    <s v="B.7)"/>
    <s v="7) per servizi"/>
    <x v="2"/>
  </r>
  <r>
    <x v="1"/>
    <x v="48"/>
    <x v="136"/>
    <x v="136"/>
    <n v="829.53539166666678"/>
    <s v="Budget"/>
    <x v="0"/>
    <s v="SERST"/>
    <x v="8"/>
    <s v="COSTI"/>
    <m/>
    <s v="B.7)"/>
    <s v="7) per servizi"/>
    <x v="2"/>
  </r>
  <r>
    <x v="1"/>
    <x v="49"/>
    <x v="136"/>
    <x v="136"/>
    <n v="904.94770000000017"/>
    <s v="Budget"/>
    <x v="0"/>
    <s v="SERST"/>
    <x v="8"/>
    <s v="COSTI"/>
    <m/>
    <s v="B.7)"/>
    <s v="7) per servizi"/>
    <x v="2"/>
  </r>
  <r>
    <x v="1"/>
    <x v="40"/>
    <x v="362"/>
    <x v="477"/>
    <n v="7000"/>
    <s v="Budget"/>
    <x v="0"/>
    <s v="SERST"/>
    <x v="8"/>
    <s v="COSTI"/>
    <s v="CONSGRANT"/>
    <s v="B.7)"/>
    <s v="7) per servizi"/>
    <x v="8"/>
  </r>
  <r>
    <x v="1"/>
    <x v="41"/>
    <x v="362"/>
    <x v="477"/>
    <n v="7000"/>
    <s v="Budget"/>
    <x v="0"/>
    <s v="SERST"/>
    <x v="8"/>
    <s v="COSTI"/>
    <s v="CONSGRANT"/>
    <s v="B.7)"/>
    <s v="7) per servizi"/>
    <x v="8"/>
  </r>
  <r>
    <x v="1"/>
    <x v="42"/>
    <x v="362"/>
    <x v="477"/>
    <n v="7000"/>
    <s v="Budget"/>
    <x v="0"/>
    <s v="SERST"/>
    <x v="8"/>
    <s v="COSTI"/>
    <s v="CONSGRANT"/>
    <s v="B.7)"/>
    <s v="7) per servizi"/>
    <x v="8"/>
  </r>
  <r>
    <x v="1"/>
    <x v="43"/>
    <x v="362"/>
    <x v="477"/>
    <n v="7000"/>
    <s v="Budget"/>
    <x v="0"/>
    <s v="SERST"/>
    <x v="8"/>
    <s v="COSTI"/>
    <s v="CONSGRANT"/>
    <s v="B.7)"/>
    <s v="7) per servizi"/>
    <x v="8"/>
  </r>
  <r>
    <x v="1"/>
    <x v="44"/>
    <x v="362"/>
    <x v="477"/>
    <n v="7000"/>
    <s v="Budget"/>
    <x v="0"/>
    <s v="SERST"/>
    <x v="8"/>
    <s v="COSTI"/>
    <s v="CONSGRANT"/>
    <s v="B.7)"/>
    <s v="7) per servizi"/>
    <x v="8"/>
  </r>
  <r>
    <x v="1"/>
    <x v="45"/>
    <x v="362"/>
    <x v="477"/>
    <n v="7000"/>
    <s v="Budget"/>
    <x v="0"/>
    <s v="SERST"/>
    <x v="8"/>
    <s v="COSTI"/>
    <s v="CONSGRANT"/>
    <s v="B.7)"/>
    <s v="7) per servizi"/>
    <x v="8"/>
  </r>
  <r>
    <x v="1"/>
    <x v="46"/>
    <x v="362"/>
    <x v="477"/>
    <n v="7000"/>
    <s v="Budget"/>
    <x v="0"/>
    <s v="SERST"/>
    <x v="8"/>
    <s v="COSTI"/>
    <s v="CONSGRANT"/>
    <s v="B.7)"/>
    <s v="7) per servizi"/>
    <x v="8"/>
  </r>
  <r>
    <x v="1"/>
    <x v="47"/>
    <x v="362"/>
    <x v="477"/>
    <n v="7000"/>
    <s v="Budget"/>
    <x v="0"/>
    <s v="SERST"/>
    <x v="8"/>
    <s v="COSTI"/>
    <s v="CONSGRANT"/>
    <s v="B.7)"/>
    <s v="7) per servizi"/>
    <x v="8"/>
  </r>
  <r>
    <x v="1"/>
    <x v="48"/>
    <x v="362"/>
    <x v="477"/>
    <n v="7000"/>
    <s v="Budget"/>
    <x v="0"/>
    <s v="SERST"/>
    <x v="8"/>
    <s v="COSTI"/>
    <s v="CONSGRANT"/>
    <s v="B.7)"/>
    <s v="7) per servizi"/>
    <x v="8"/>
  </r>
  <r>
    <x v="1"/>
    <x v="49"/>
    <x v="362"/>
    <x v="477"/>
    <n v="7000"/>
    <s v="Budget"/>
    <x v="0"/>
    <s v="SERST"/>
    <x v="8"/>
    <s v="COSTI"/>
    <s v="CONSGRANT"/>
    <s v="B.7)"/>
    <s v="7) per servizi"/>
    <x v="8"/>
  </r>
  <r>
    <x v="1"/>
    <x v="38"/>
    <x v="362"/>
    <x v="478"/>
    <n v="500"/>
    <s v="Budget"/>
    <x v="0"/>
    <s v="SERST"/>
    <x v="8"/>
    <s v="COSTI"/>
    <s v="CONSGRANT"/>
    <s v="B.7)"/>
    <s v="7) per servizi"/>
    <x v="8"/>
  </r>
  <r>
    <x v="1"/>
    <x v="39"/>
    <x v="362"/>
    <x v="478"/>
    <n v="1000"/>
    <s v="Budget"/>
    <x v="0"/>
    <s v="SERST"/>
    <x v="8"/>
    <s v="COSTI"/>
    <s v="CONSGRANT"/>
    <s v="B.7)"/>
    <s v="7) per servizi"/>
    <x v="8"/>
  </r>
  <r>
    <x v="1"/>
    <x v="40"/>
    <x v="362"/>
    <x v="478"/>
    <n v="1500"/>
    <s v="Budget"/>
    <x v="0"/>
    <s v="SERST"/>
    <x v="8"/>
    <s v="COSTI"/>
    <s v="CONSGRANT"/>
    <s v="B.7)"/>
    <s v="7) per servizi"/>
    <x v="8"/>
  </r>
  <r>
    <x v="1"/>
    <x v="41"/>
    <x v="362"/>
    <x v="478"/>
    <n v="2000"/>
    <s v="Budget"/>
    <x v="0"/>
    <s v="SERST"/>
    <x v="8"/>
    <s v="COSTI"/>
    <s v="CONSGRANT"/>
    <s v="B.7)"/>
    <s v="7) per servizi"/>
    <x v="8"/>
  </r>
  <r>
    <x v="1"/>
    <x v="42"/>
    <x v="362"/>
    <x v="478"/>
    <n v="2500"/>
    <s v="Budget"/>
    <x v="0"/>
    <s v="SERST"/>
    <x v="8"/>
    <s v="COSTI"/>
    <s v="CONSGRANT"/>
    <s v="B.7)"/>
    <s v="7) per servizi"/>
    <x v="8"/>
  </r>
  <r>
    <x v="1"/>
    <x v="43"/>
    <x v="362"/>
    <x v="478"/>
    <n v="3000"/>
    <s v="Budget"/>
    <x v="0"/>
    <s v="SERST"/>
    <x v="8"/>
    <s v="COSTI"/>
    <s v="CONSGRANT"/>
    <s v="B.7)"/>
    <s v="7) per servizi"/>
    <x v="8"/>
  </r>
  <r>
    <x v="1"/>
    <x v="44"/>
    <x v="362"/>
    <x v="478"/>
    <n v="3500"/>
    <s v="Budget"/>
    <x v="0"/>
    <s v="SERST"/>
    <x v="8"/>
    <s v="COSTI"/>
    <s v="CONSGRANT"/>
    <s v="B.7)"/>
    <s v="7) per servizi"/>
    <x v="8"/>
  </r>
  <r>
    <x v="1"/>
    <x v="45"/>
    <x v="362"/>
    <x v="478"/>
    <n v="4000"/>
    <s v="Budget"/>
    <x v="0"/>
    <s v="SERST"/>
    <x v="8"/>
    <s v="COSTI"/>
    <s v="CONSGRANT"/>
    <s v="B.7)"/>
    <s v="7) per servizi"/>
    <x v="8"/>
  </r>
  <r>
    <x v="1"/>
    <x v="46"/>
    <x v="362"/>
    <x v="478"/>
    <n v="4500"/>
    <s v="Budget"/>
    <x v="0"/>
    <s v="SERST"/>
    <x v="8"/>
    <s v="COSTI"/>
    <s v="CONSGRANT"/>
    <s v="B.7)"/>
    <s v="7) per servizi"/>
    <x v="8"/>
  </r>
  <r>
    <x v="1"/>
    <x v="47"/>
    <x v="362"/>
    <x v="478"/>
    <n v="5000"/>
    <s v="Budget"/>
    <x v="0"/>
    <s v="SERST"/>
    <x v="8"/>
    <s v="COSTI"/>
    <s v="CONSGRANT"/>
    <s v="B.7)"/>
    <s v="7) per servizi"/>
    <x v="8"/>
  </r>
  <r>
    <x v="1"/>
    <x v="48"/>
    <x v="362"/>
    <x v="478"/>
    <n v="5500"/>
    <s v="Budget"/>
    <x v="0"/>
    <s v="SERST"/>
    <x v="8"/>
    <s v="COSTI"/>
    <s v="CONSGRANT"/>
    <s v="B.7)"/>
    <s v="7) per servizi"/>
    <x v="8"/>
  </r>
  <r>
    <x v="1"/>
    <x v="49"/>
    <x v="362"/>
    <x v="478"/>
    <n v="6000"/>
    <s v="Budget"/>
    <x v="0"/>
    <s v="SERST"/>
    <x v="8"/>
    <s v="COSTI"/>
    <s v="CONSGRANT"/>
    <s v="B.7)"/>
    <s v="7) per servizi"/>
    <x v="8"/>
  </r>
  <r>
    <x v="1"/>
    <x v="38"/>
    <x v="358"/>
    <x v="479"/>
    <n v="300"/>
    <s v="Budget"/>
    <x v="0"/>
    <s v="SERST"/>
    <x v="8"/>
    <s v="COSTI"/>
    <s v="SPESGRANT"/>
    <s v="B.7)"/>
    <s v="7) per servizi"/>
    <x v="6"/>
  </r>
  <r>
    <x v="1"/>
    <x v="39"/>
    <x v="358"/>
    <x v="479"/>
    <n v="600"/>
    <s v="Budget"/>
    <x v="0"/>
    <s v="SERST"/>
    <x v="8"/>
    <s v="COSTI"/>
    <s v="SPESGRANT"/>
    <s v="B.7)"/>
    <s v="7) per servizi"/>
    <x v="6"/>
  </r>
  <r>
    <x v="1"/>
    <x v="40"/>
    <x v="358"/>
    <x v="479"/>
    <n v="900"/>
    <s v="Budget"/>
    <x v="0"/>
    <s v="SERST"/>
    <x v="8"/>
    <s v="COSTI"/>
    <s v="SPESGRANT"/>
    <s v="B.7)"/>
    <s v="7) per servizi"/>
    <x v="6"/>
  </r>
  <r>
    <x v="1"/>
    <x v="41"/>
    <x v="358"/>
    <x v="479"/>
    <n v="1200"/>
    <s v="Budget"/>
    <x v="0"/>
    <s v="SERST"/>
    <x v="8"/>
    <s v="COSTI"/>
    <s v="SPESGRANT"/>
    <s v="B.7)"/>
    <s v="7) per servizi"/>
    <x v="6"/>
  </r>
  <r>
    <x v="1"/>
    <x v="42"/>
    <x v="358"/>
    <x v="479"/>
    <n v="1500"/>
    <s v="Budget"/>
    <x v="0"/>
    <s v="SERST"/>
    <x v="8"/>
    <s v="COSTI"/>
    <s v="SPESGRANT"/>
    <s v="B.7)"/>
    <s v="7) per servizi"/>
    <x v="6"/>
  </r>
  <r>
    <x v="1"/>
    <x v="43"/>
    <x v="358"/>
    <x v="479"/>
    <n v="1800"/>
    <s v="Budget"/>
    <x v="0"/>
    <s v="SERST"/>
    <x v="8"/>
    <s v="COSTI"/>
    <s v="SPESGRANT"/>
    <s v="B.7)"/>
    <s v="7) per servizi"/>
    <x v="6"/>
  </r>
  <r>
    <x v="1"/>
    <x v="44"/>
    <x v="358"/>
    <x v="479"/>
    <n v="2100"/>
    <s v="Budget"/>
    <x v="0"/>
    <s v="SERST"/>
    <x v="8"/>
    <s v="COSTI"/>
    <s v="SPESGRANT"/>
    <s v="B.7)"/>
    <s v="7) per servizi"/>
    <x v="6"/>
  </r>
  <r>
    <x v="1"/>
    <x v="45"/>
    <x v="358"/>
    <x v="479"/>
    <n v="2400"/>
    <s v="Budget"/>
    <x v="0"/>
    <s v="SERST"/>
    <x v="8"/>
    <s v="COSTI"/>
    <s v="SPESGRANT"/>
    <s v="B.7)"/>
    <s v="7) per servizi"/>
    <x v="6"/>
  </r>
  <r>
    <x v="1"/>
    <x v="46"/>
    <x v="358"/>
    <x v="479"/>
    <n v="2700"/>
    <s v="Budget"/>
    <x v="0"/>
    <s v="SERST"/>
    <x v="8"/>
    <s v="COSTI"/>
    <s v="SPESGRANT"/>
    <s v="B.7)"/>
    <s v="7) per servizi"/>
    <x v="6"/>
  </r>
  <r>
    <x v="1"/>
    <x v="47"/>
    <x v="358"/>
    <x v="479"/>
    <n v="3000"/>
    <s v="Budget"/>
    <x v="0"/>
    <s v="SERST"/>
    <x v="8"/>
    <s v="COSTI"/>
    <s v="SPESGRANT"/>
    <s v="B.7)"/>
    <s v="7) per servizi"/>
    <x v="6"/>
  </r>
  <r>
    <x v="1"/>
    <x v="48"/>
    <x v="358"/>
    <x v="479"/>
    <n v="3300"/>
    <s v="Budget"/>
    <x v="0"/>
    <s v="SERST"/>
    <x v="8"/>
    <s v="COSTI"/>
    <s v="SPESGRANT"/>
    <s v="B.7)"/>
    <s v="7) per servizi"/>
    <x v="6"/>
  </r>
  <r>
    <x v="1"/>
    <x v="49"/>
    <x v="358"/>
    <x v="479"/>
    <n v="3600"/>
    <s v="Budget"/>
    <x v="0"/>
    <s v="SERST"/>
    <x v="8"/>
    <s v="COSTI"/>
    <s v="SPESGRANT"/>
    <s v="B.7)"/>
    <s v="7) per servizi"/>
    <x v="6"/>
  </r>
  <r>
    <x v="1"/>
    <x v="49"/>
    <x v="358"/>
    <x v="480"/>
    <n v="5000"/>
    <s v="Budget"/>
    <x v="0"/>
    <s v="SERST"/>
    <x v="8"/>
    <s v="COSTI"/>
    <s v="SPESGRANT"/>
    <s v="B.7)"/>
    <s v="7) per servizi"/>
    <x v="6"/>
  </r>
  <r>
    <x v="1"/>
    <x v="42"/>
    <x v="358"/>
    <x v="481"/>
    <n v="2000"/>
    <s v="Budget"/>
    <x v="0"/>
    <s v="SERST"/>
    <x v="8"/>
    <s v="COSTI"/>
    <s v="SPESGRANT"/>
    <s v="B.7)"/>
    <s v="7) per servizi"/>
    <x v="6"/>
  </r>
  <r>
    <x v="1"/>
    <x v="43"/>
    <x v="358"/>
    <x v="481"/>
    <n v="2000"/>
    <s v="Budget"/>
    <x v="0"/>
    <s v="SERST"/>
    <x v="8"/>
    <s v="COSTI"/>
    <s v="SPESGRANT"/>
    <s v="B.7)"/>
    <s v="7) per servizi"/>
    <x v="6"/>
  </r>
  <r>
    <x v="1"/>
    <x v="44"/>
    <x v="358"/>
    <x v="481"/>
    <n v="2000"/>
    <s v="Budget"/>
    <x v="0"/>
    <s v="SERST"/>
    <x v="8"/>
    <s v="COSTI"/>
    <s v="SPESGRANT"/>
    <s v="B.7)"/>
    <s v="7) per servizi"/>
    <x v="6"/>
  </r>
  <r>
    <x v="1"/>
    <x v="45"/>
    <x v="358"/>
    <x v="481"/>
    <n v="2000"/>
    <s v="Budget"/>
    <x v="0"/>
    <s v="SERST"/>
    <x v="8"/>
    <s v="COSTI"/>
    <s v="SPESGRANT"/>
    <s v="B.7)"/>
    <s v="7) per servizi"/>
    <x v="6"/>
  </r>
  <r>
    <x v="1"/>
    <x v="46"/>
    <x v="358"/>
    <x v="481"/>
    <n v="2000"/>
    <s v="Budget"/>
    <x v="0"/>
    <s v="SERST"/>
    <x v="8"/>
    <s v="COSTI"/>
    <s v="SPESGRANT"/>
    <s v="B.7)"/>
    <s v="7) per servizi"/>
    <x v="6"/>
  </r>
  <r>
    <x v="1"/>
    <x v="47"/>
    <x v="358"/>
    <x v="481"/>
    <n v="2000"/>
    <s v="Budget"/>
    <x v="0"/>
    <s v="SERST"/>
    <x v="8"/>
    <s v="COSTI"/>
    <s v="SPESGRANT"/>
    <s v="B.7)"/>
    <s v="7) per servizi"/>
    <x v="6"/>
  </r>
  <r>
    <x v="1"/>
    <x v="48"/>
    <x v="358"/>
    <x v="481"/>
    <n v="3000"/>
    <s v="Budget"/>
    <x v="0"/>
    <s v="SERST"/>
    <x v="8"/>
    <s v="COSTI"/>
    <s v="SPESGRANT"/>
    <s v="B.7)"/>
    <s v="7) per servizi"/>
    <x v="6"/>
  </r>
  <r>
    <x v="1"/>
    <x v="49"/>
    <x v="358"/>
    <x v="481"/>
    <n v="5000"/>
    <s v="Budget"/>
    <x v="0"/>
    <s v="SERST"/>
    <x v="8"/>
    <s v="COSTI"/>
    <s v="SPESGRANT"/>
    <s v="B.7)"/>
    <s v="7) per servizi"/>
    <x v="6"/>
  </r>
  <r>
    <x v="1"/>
    <x v="38"/>
    <x v="358"/>
    <x v="482"/>
    <n v="500"/>
    <s v="Budget"/>
    <x v="0"/>
    <s v="SERST"/>
    <x v="8"/>
    <s v="COSTI"/>
    <s v="SPESGRANT"/>
    <s v="B.7)"/>
    <s v="7) per servizi"/>
    <x v="6"/>
  </r>
  <r>
    <x v="1"/>
    <x v="39"/>
    <x v="358"/>
    <x v="482"/>
    <n v="1000"/>
    <s v="Budget"/>
    <x v="0"/>
    <s v="SERST"/>
    <x v="8"/>
    <s v="COSTI"/>
    <s v="SPESGRANT"/>
    <s v="B.7)"/>
    <s v="7) per servizi"/>
    <x v="6"/>
  </r>
  <r>
    <x v="1"/>
    <x v="40"/>
    <x v="358"/>
    <x v="482"/>
    <n v="1500"/>
    <s v="Budget"/>
    <x v="0"/>
    <s v="SERST"/>
    <x v="8"/>
    <s v="COSTI"/>
    <s v="SPESGRANT"/>
    <s v="B.7)"/>
    <s v="7) per servizi"/>
    <x v="6"/>
  </r>
  <r>
    <x v="1"/>
    <x v="41"/>
    <x v="358"/>
    <x v="482"/>
    <n v="2000"/>
    <s v="Budget"/>
    <x v="0"/>
    <s v="SERST"/>
    <x v="8"/>
    <s v="COSTI"/>
    <s v="SPESGRANT"/>
    <s v="B.7)"/>
    <s v="7) per servizi"/>
    <x v="6"/>
  </r>
  <r>
    <x v="1"/>
    <x v="42"/>
    <x v="358"/>
    <x v="482"/>
    <n v="2500"/>
    <s v="Budget"/>
    <x v="0"/>
    <s v="SERST"/>
    <x v="8"/>
    <s v="COSTI"/>
    <s v="SPESGRANT"/>
    <s v="B.7)"/>
    <s v="7) per servizi"/>
    <x v="6"/>
  </r>
  <r>
    <x v="1"/>
    <x v="43"/>
    <x v="358"/>
    <x v="482"/>
    <n v="3000"/>
    <s v="Budget"/>
    <x v="0"/>
    <s v="SERST"/>
    <x v="8"/>
    <s v="COSTI"/>
    <s v="SPESGRANT"/>
    <s v="B.7)"/>
    <s v="7) per servizi"/>
    <x v="6"/>
  </r>
  <r>
    <x v="1"/>
    <x v="44"/>
    <x v="358"/>
    <x v="482"/>
    <n v="3500"/>
    <s v="Budget"/>
    <x v="0"/>
    <s v="SERST"/>
    <x v="8"/>
    <s v="COSTI"/>
    <s v="SPESGRANT"/>
    <s v="B.7)"/>
    <s v="7) per servizi"/>
    <x v="6"/>
  </r>
  <r>
    <x v="1"/>
    <x v="45"/>
    <x v="358"/>
    <x v="482"/>
    <n v="4000"/>
    <s v="Budget"/>
    <x v="0"/>
    <s v="SERST"/>
    <x v="8"/>
    <s v="COSTI"/>
    <s v="SPESGRANT"/>
    <s v="B.7)"/>
    <s v="7) per servizi"/>
    <x v="6"/>
  </r>
  <r>
    <x v="1"/>
    <x v="46"/>
    <x v="358"/>
    <x v="482"/>
    <n v="4500"/>
    <s v="Budget"/>
    <x v="0"/>
    <s v="SERST"/>
    <x v="8"/>
    <s v="COSTI"/>
    <s v="SPESGRANT"/>
    <s v="B.7)"/>
    <s v="7) per servizi"/>
    <x v="6"/>
  </r>
  <r>
    <x v="1"/>
    <x v="47"/>
    <x v="358"/>
    <x v="482"/>
    <n v="5000"/>
    <s v="Budget"/>
    <x v="0"/>
    <s v="SERST"/>
    <x v="8"/>
    <s v="COSTI"/>
    <s v="SPESGRANT"/>
    <s v="B.7)"/>
    <s v="7) per servizi"/>
    <x v="6"/>
  </r>
  <r>
    <x v="1"/>
    <x v="48"/>
    <x v="358"/>
    <x v="482"/>
    <n v="5500"/>
    <s v="Budget"/>
    <x v="0"/>
    <s v="SERST"/>
    <x v="8"/>
    <s v="COSTI"/>
    <s v="SPESGRANT"/>
    <s v="B.7)"/>
    <s v="7) per servizi"/>
    <x v="6"/>
  </r>
  <r>
    <x v="1"/>
    <x v="49"/>
    <x v="358"/>
    <x v="482"/>
    <n v="6000"/>
    <s v="Budget"/>
    <x v="0"/>
    <s v="SERST"/>
    <x v="8"/>
    <s v="COSTI"/>
    <s v="SPESGRANT"/>
    <s v="B.7)"/>
    <s v="7) per servizi"/>
    <x v="6"/>
  </r>
  <r>
    <x v="1"/>
    <x v="48"/>
    <x v="358"/>
    <x v="483"/>
    <n v="16000"/>
    <s v="Budget"/>
    <x v="0"/>
    <s v="SERST"/>
    <x v="8"/>
    <s v="COSTI"/>
    <s v="SPESGRANT"/>
    <s v="B.7)"/>
    <s v="7) per servizi"/>
    <x v="6"/>
  </r>
  <r>
    <x v="1"/>
    <x v="49"/>
    <x v="358"/>
    <x v="483"/>
    <n v="16000"/>
    <s v="Budget"/>
    <x v="0"/>
    <s v="SERST"/>
    <x v="8"/>
    <s v="COSTI"/>
    <s v="SPESGRANT"/>
    <s v="B.7)"/>
    <s v="7) per servizi"/>
    <x v="6"/>
  </r>
  <r>
    <x v="1"/>
    <x v="43"/>
    <x v="358"/>
    <x v="484"/>
    <n v="4000"/>
    <s v="Budget"/>
    <x v="0"/>
    <s v="SERST"/>
    <x v="8"/>
    <s v="COSTI"/>
    <s v="SPESGRANT"/>
    <s v="B.7)"/>
    <s v="7) per servizi"/>
    <x v="6"/>
  </r>
  <r>
    <x v="1"/>
    <x v="44"/>
    <x v="358"/>
    <x v="484"/>
    <n v="4000"/>
    <s v="Budget"/>
    <x v="0"/>
    <s v="SERST"/>
    <x v="8"/>
    <s v="COSTI"/>
    <s v="SPESGRANT"/>
    <s v="B.7)"/>
    <s v="7) per servizi"/>
    <x v="6"/>
  </r>
  <r>
    <x v="1"/>
    <x v="45"/>
    <x v="358"/>
    <x v="484"/>
    <n v="4000"/>
    <s v="Budget"/>
    <x v="0"/>
    <s v="SERST"/>
    <x v="8"/>
    <s v="COSTI"/>
    <s v="SPESGRANT"/>
    <s v="B.7)"/>
    <s v="7) per servizi"/>
    <x v="6"/>
  </r>
  <r>
    <x v="1"/>
    <x v="46"/>
    <x v="358"/>
    <x v="484"/>
    <n v="4000"/>
    <s v="Budget"/>
    <x v="0"/>
    <s v="SERST"/>
    <x v="8"/>
    <s v="COSTI"/>
    <s v="SPESGRANT"/>
    <s v="B.7)"/>
    <s v="7) per servizi"/>
    <x v="6"/>
  </r>
  <r>
    <x v="1"/>
    <x v="47"/>
    <x v="358"/>
    <x v="484"/>
    <n v="4000"/>
    <s v="Budget"/>
    <x v="0"/>
    <s v="SERST"/>
    <x v="8"/>
    <s v="COSTI"/>
    <s v="SPESGRANT"/>
    <s v="B.7)"/>
    <s v="7) per servizi"/>
    <x v="6"/>
  </r>
  <r>
    <x v="1"/>
    <x v="48"/>
    <x v="358"/>
    <x v="484"/>
    <n v="4000"/>
    <s v="Budget"/>
    <x v="0"/>
    <s v="SERST"/>
    <x v="8"/>
    <s v="COSTI"/>
    <s v="SPESGRANT"/>
    <s v="B.7)"/>
    <s v="7) per servizi"/>
    <x v="6"/>
  </r>
  <r>
    <x v="1"/>
    <x v="49"/>
    <x v="358"/>
    <x v="484"/>
    <n v="4000"/>
    <s v="Budget"/>
    <x v="0"/>
    <s v="SERST"/>
    <x v="8"/>
    <s v="COSTI"/>
    <s v="SPESGRANT"/>
    <s v="B.7)"/>
    <s v="7) per servizi"/>
    <x v="6"/>
  </r>
  <r>
    <x v="1"/>
    <x v="38"/>
    <x v="396"/>
    <x v="395"/>
    <n v="125"/>
    <s v="Budget"/>
    <x v="0"/>
    <s v="SERST"/>
    <x v="8"/>
    <s v="COSTI"/>
    <m/>
    <s v="B.7)"/>
    <s v="7) per servizi"/>
    <x v="2"/>
  </r>
  <r>
    <x v="1"/>
    <x v="39"/>
    <x v="396"/>
    <x v="395"/>
    <n v="250"/>
    <s v="Budget"/>
    <x v="0"/>
    <s v="SERST"/>
    <x v="8"/>
    <s v="COSTI"/>
    <m/>
    <s v="B.7)"/>
    <s v="7) per servizi"/>
    <x v="2"/>
  </r>
  <r>
    <x v="1"/>
    <x v="40"/>
    <x v="396"/>
    <x v="395"/>
    <n v="375"/>
    <s v="Budget"/>
    <x v="0"/>
    <s v="SERST"/>
    <x v="8"/>
    <s v="COSTI"/>
    <m/>
    <s v="B.7)"/>
    <s v="7) per servizi"/>
    <x v="2"/>
  </r>
  <r>
    <x v="1"/>
    <x v="41"/>
    <x v="396"/>
    <x v="395"/>
    <n v="500"/>
    <s v="Budget"/>
    <x v="0"/>
    <s v="SERST"/>
    <x v="8"/>
    <s v="COSTI"/>
    <m/>
    <s v="B.7)"/>
    <s v="7) per servizi"/>
    <x v="2"/>
  </r>
  <r>
    <x v="1"/>
    <x v="42"/>
    <x v="396"/>
    <x v="395"/>
    <n v="625"/>
    <s v="Budget"/>
    <x v="0"/>
    <s v="SERST"/>
    <x v="8"/>
    <s v="COSTI"/>
    <m/>
    <s v="B.7)"/>
    <s v="7) per servizi"/>
    <x v="2"/>
  </r>
  <r>
    <x v="1"/>
    <x v="43"/>
    <x v="396"/>
    <x v="395"/>
    <n v="750"/>
    <s v="Budget"/>
    <x v="0"/>
    <s v="SERST"/>
    <x v="8"/>
    <s v="COSTI"/>
    <m/>
    <s v="B.7)"/>
    <s v="7) per servizi"/>
    <x v="2"/>
  </r>
  <r>
    <x v="1"/>
    <x v="44"/>
    <x v="396"/>
    <x v="395"/>
    <n v="875"/>
    <s v="Budget"/>
    <x v="0"/>
    <s v="SERST"/>
    <x v="8"/>
    <s v="COSTI"/>
    <m/>
    <s v="B.7)"/>
    <s v="7) per servizi"/>
    <x v="2"/>
  </r>
  <r>
    <x v="1"/>
    <x v="45"/>
    <x v="396"/>
    <x v="395"/>
    <n v="1000"/>
    <s v="Budget"/>
    <x v="0"/>
    <s v="SERST"/>
    <x v="8"/>
    <s v="COSTI"/>
    <m/>
    <s v="B.7)"/>
    <s v="7) per servizi"/>
    <x v="2"/>
  </r>
  <r>
    <x v="1"/>
    <x v="46"/>
    <x v="396"/>
    <x v="395"/>
    <n v="1125"/>
    <s v="Budget"/>
    <x v="0"/>
    <s v="SERST"/>
    <x v="8"/>
    <s v="COSTI"/>
    <m/>
    <s v="B.7)"/>
    <s v="7) per servizi"/>
    <x v="2"/>
  </r>
  <r>
    <x v="1"/>
    <x v="47"/>
    <x v="396"/>
    <x v="395"/>
    <n v="1250"/>
    <s v="Budget"/>
    <x v="0"/>
    <s v="SERST"/>
    <x v="8"/>
    <s v="COSTI"/>
    <m/>
    <s v="B.7)"/>
    <s v="7) per servizi"/>
    <x v="2"/>
  </r>
  <r>
    <x v="1"/>
    <x v="48"/>
    <x v="396"/>
    <x v="395"/>
    <n v="1375"/>
    <s v="Budget"/>
    <x v="0"/>
    <s v="SERST"/>
    <x v="8"/>
    <s v="COSTI"/>
    <m/>
    <s v="B.7)"/>
    <s v="7) per servizi"/>
    <x v="2"/>
  </r>
  <r>
    <x v="1"/>
    <x v="49"/>
    <x v="396"/>
    <x v="395"/>
    <n v="1500"/>
    <s v="Budget"/>
    <x v="0"/>
    <s v="SERST"/>
    <x v="8"/>
    <s v="COSTI"/>
    <m/>
    <s v="B.7)"/>
    <s v="7) per servizi"/>
    <x v="2"/>
  </r>
  <r>
    <x v="1"/>
    <x v="38"/>
    <x v="137"/>
    <x v="424"/>
    <n v="1312.5"/>
    <s v="Budget"/>
    <x v="0"/>
    <s v="AFFIT"/>
    <x v="17"/>
    <s v="AFF"/>
    <m/>
    <s v="B.8)"/>
    <s v="8) per godimento di beni di terzi"/>
    <x v="2"/>
  </r>
  <r>
    <x v="1"/>
    <x v="39"/>
    <x v="137"/>
    <x v="424"/>
    <n v="2625"/>
    <s v="Budget"/>
    <x v="0"/>
    <s v="AFFIT"/>
    <x v="17"/>
    <s v="AFF"/>
    <m/>
    <s v="B.8)"/>
    <s v="8) per godimento di beni di terzi"/>
    <x v="2"/>
  </r>
  <r>
    <x v="1"/>
    <x v="40"/>
    <x v="137"/>
    <x v="424"/>
    <n v="3937.5"/>
    <s v="Budget"/>
    <x v="0"/>
    <s v="AFFIT"/>
    <x v="17"/>
    <s v="AFF"/>
    <m/>
    <s v="B.8)"/>
    <s v="8) per godimento di beni di terzi"/>
    <x v="2"/>
  </r>
  <r>
    <x v="1"/>
    <x v="41"/>
    <x v="137"/>
    <x v="424"/>
    <n v="5250"/>
    <s v="Budget"/>
    <x v="0"/>
    <s v="AFFIT"/>
    <x v="17"/>
    <s v="AFF"/>
    <m/>
    <s v="B.8)"/>
    <s v="8) per godimento di beni di terzi"/>
    <x v="2"/>
  </r>
  <r>
    <x v="1"/>
    <x v="42"/>
    <x v="137"/>
    <x v="424"/>
    <n v="6562.5"/>
    <s v="Budget"/>
    <x v="0"/>
    <s v="AFFIT"/>
    <x v="17"/>
    <s v="AFF"/>
    <m/>
    <s v="B.8)"/>
    <s v="8) per godimento di beni di terzi"/>
    <x v="2"/>
  </r>
  <r>
    <x v="1"/>
    <x v="43"/>
    <x v="137"/>
    <x v="424"/>
    <n v="7875"/>
    <s v="Budget"/>
    <x v="0"/>
    <s v="AFFIT"/>
    <x v="17"/>
    <s v="AFF"/>
    <m/>
    <s v="B.8)"/>
    <s v="8) per godimento di beni di terzi"/>
    <x v="2"/>
  </r>
  <r>
    <x v="1"/>
    <x v="44"/>
    <x v="137"/>
    <x v="424"/>
    <n v="9187.5"/>
    <s v="Budget"/>
    <x v="0"/>
    <s v="AFFIT"/>
    <x v="17"/>
    <s v="AFF"/>
    <m/>
    <s v="B.8)"/>
    <s v="8) per godimento di beni di terzi"/>
    <x v="2"/>
  </r>
  <r>
    <x v="1"/>
    <x v="45"/>
    <x v="137"/>
    <x v="424"/>
    <n v="10500"/>
    <s v="Budget"/>
    <x v="0"/>
    <s v="AFFIT"/>
    <x v="17"/>
    <s v="AFF"/>
    <m/>
    <s v="B.8)"/>
    <s v="8) per godimento di beni di terzi"/>
    <x v="2"/>
  </r>
  <r>
    <x v="1"/>
    <x v="46"/>
    <x v="137"/>
    <x v="424"/>
    <n v="11812.5"/>
    <s v="Budget"/>
    <x v="0"/>
    <s v="AFFIT"/>
    <x v="17"/>
    <s v="AFF"/>
    <m/>
    <s v="B.8)"/>
    <s v="8) per godimento di beni di terzi"/>
    <x v="2"/>
  </r>
  <r>
    <x v="1"/>
    <x v="47"/>
    <x v="137"/>
    <x v="424"/>
    <n v="13125"/>
    <s v="Budget"/>
    <x v="0"/>
    <s v="AFFIT"/>
    <x v="17"/>
    <s v="AFF"/>
    <m/>
    <s v="B.8)"/>
    <s v="8) per godimento di beni di terzi"/>
    <x v="2"/>
  </r>
  <r>
    <x v="1"/>
    <x v="48"/>
    <x v="137"/>
    <x v="424"/>
    <n v="14437.5"/>
    <s v="Budget"/>
    <x v="0"/>
    <s v="AFFIT"/>
    <x v="17"/>
    <s v="AFF"/>
    <m/>
    <s v="B.8)"/>
    <s v="8) per godimento di beni di terzi"/>
    <x v="2"/>
  </r>
  <r>
    <x v="1"/>
    <x v="49"/>
    <x v="137"/>
    <x v="424"/>
    <n v="15750"/>
    <s v="Budget"/>
    <x v="0"/>
    <s v="AFFIT"/>
    <x v="17"/>
    <s v="AFF"/>
    <m/>
    <s v="B.8)"/>
    <s v="8) per godimento di beni di terzi"/>
    <x v="2"/>
  </r>
  <r>
    <x v="1"/>
    <x v="38"/>
    <x v="138"/>
    <x v="138"/>
    <n v="999.99999999999989"/>
    <s v="Budget"/>
    <x v="0"/>
    <s v="AFFIT"/>
    <x v="17"/>
    <s v="AFF"/>
    <m/>
    <s v="B.8)"/>
    <s v="8) per godimento di beni di terzi"/>
    <x v="2"/>
  </r>
  <r>
    <x v="1"/>
    <x v="39"/>
    <x v="138"/>
    <x v="138"/>
    <n v="1999.9999999999998"/>
    <s v="Budget"/>
    <x v="0"/>
    <s v="AFFIT"/>
    <x v="17"/>
    <s v="AFF"/>
    <m/>
    <s v="B.8)"/>
    <s v="8) per godimento di beni di terzi"/>
    <x v="2"/>
  </r>
  <r>
    <x v="1"/>
    <x v="40"/>
    <x v="138"/>
    <x v="138"/>
    <n v="2999.9999999999995"/>
    <s v="Budget"/>
    <x v="0"/>
    <s v="AFFIT"/>
    <x v="17"/>
    <s v="AFF"/>
    <m/>
    <s v="B.8)"/>
    <s v="8) per godimento di beni di terzi"/>
    <x v="2"/>
  </r>
  <r>
    <x v="1"/>
    <x v="41"/>
    <x v="138"/>
    <x v="138"/>
    <n v="3999.9999999999995"/>
    <s v="Budget"/>
    <x v="0"/>
    <s v="AFFIT"/>
    <x v="17"/>
    <s v="AFF"/>
    <m/>
    <s v="B.8)"/>
    <s v="8) per godimento di beni di terzi"/>
    <x v="2"/>
  </r>
  <r>
    <x v="1"/>
    <x v="42"/>
    <x v="138"/>
    <x v="138"/>
    <n v="4999.9999999999991"/>
    <s v="Budget"/>
    <x v="0"/>
    <s v="AFFIT"/>
    <x v="17"/>
    <s v="AFF"/>
    <m/>
    <s v="B.8)"/>
    <s v="8) per godimento di beni di terzi"/>
    <x v="2"/>
  </r>
  <r>
    <x v="1"/>
    <x v="43"/>
    <x v="138"/>
    <x v="138"/>
    <n v="5999.9999999999991"/>
    <s v="Budget"/>
    <x v="0"/>
    <s v="AFFIT"/>
    <x v="17"/>
    <s v="AFF"/>
    <m/>
    <s v="B.8)"/>
    <s v="8) per godimento di beni di terzi"/>
    <x v="2"/>
  </r>
  <r>
    <x v="1"/>
    <x v="44"/>
    <x v="138"/>
    <x v="138"/>
    <n v="6999.9999999999991"/>
    <s v="Budget"/>
    <x v="0"/>
    <s v="AFFIT"/>
    <x v="17"/>
    <s v="AFF"/>
    <m/>
    <s v="B.8)"/>
    <s v="8) per godimento di beni di terzi"/>
    <x v="2"/>
  </r>
  <r>
    <x v="1"/>
    <x v="45"/>
    <x v="138"/>
    <x v="138"/>
    <n v="7999.9999999999991"/>
    <s v="Budget"/>
    <x v="0"/>
    <s v="AFFIT"/>
    <x v="17"/>
    <s v="AFF"/>
    <m/>
    <s v="B.8)"/>
    <s v="8) per godimento di beni di terzi"/>
    <x v="2"/>
  </r>
  <r>
    <x v="1"/>
    <x v="46"/>
    <x v="138"/>
    <x v="138"/>
    <n v="8999.9999999999982"/>
    <s v="Budget"/>
    <x v="0"/>
    <s v="AFFIT"/>
    <x v="17"/>
    <s v="AFF"/>
    <m/>
    <s v="B.8)"/>
    <s v="8) per godimento di beni di terzi"/>
    <x v="2"/>
  </r>
  <r>
    <x v="1"/>
    <x v="47"/>
    <x v="138"/>
    <x v="138"/>
    <n v="9999.9999999999982"/>
    <s v="Budget"/>
    <x v="0"/>
    <s v="AFFIT"/>
    <x v="17"/>
    <s v="AFF"/>
    <m/>
    <s v="B.8)"/>
    <s v="8) per godimento di beni di terzi"/>
    <x v="2"/>
  </r>
  <r>
    <x v="1"/>
    <x v="48"/>
    <x v="138"/>
    <x v="138"/>
    <n v="10999.999999999998"/>
    <s v="Budget"/>
    <x v="0"/>
    <s v="AFFIT"/>
    <x v="17"/>
    <s v="AFF"/>
    <m/>
    <s v="B.8)"/>
    <s v="8) per godimento di beni di terzi"/>
    <x v="2"/>
  </r>
  <r>
    <x v="1"/>
    <x v="49"/>
    <x v="138"/>
    <x v="138"/>
    <n v="11999.999999999998"/>
    <s v="Budget"/>
    <x v="0"/>
    <s v="AFFIT"/>
    <x v="17"/>
    <s v="AFF"/>
    <m/>
    <s v="B.8)"/>
    <s v="8) per godimento di beni di terzi"/>
    <x v="2"/>
  </r>
  <r>
    <x v="1"/>
    <x v="38"/>
    <x v="140"/>
    <x v="140"/>
    <n v="100.00000000000001"/>
    <s v="Budget"/>
    <x v="0"/>
    <s v="AFFIT"/>
    <x v="17"/>
    <s v="AFF"/>
    <m/>
    <s v="B.8)"/>
    <s v="8) per godimento di beni di terzi"/>
    <x v="2"/>
  </r>
  <r>
    <x v="1"/>
    <x v="39"/>
    <x v="140"/>
    <x v="140"/>
    <n v="200.00000000000003"/>
    <s v="Budget"/>
    <x v="0"/>
    <s v="AFFIT"/>
    <x v="17"/>
    <s v="AFF"/>
    <m/>
    <s v="B.8)"/>
    <s v="8) per godimento di beni di terzi"/>
    <x v="2"/>
  </r>
  <r>
    <x v="1"/>
    <x v="40"/>
    <x v="140"/>
    <x v="140"/>
    <n v="300.00000000000006"/>
    <s v="Budget"/>
    <x v="0"/>
    <s v="AFFIT"/>
    <x v="17"/>
    <s v="AFF"/>
    <m/>
    <s v="B.8)"/>
    <s v="8) per godimento di beni di terzi"/>
    <x v="2"/>
  </r>
  <r>
    <x v="1"/>
    <x v="41"/>
    <x v="140"/>
    <x v="140"/>
    <n v="400.00000000000006"/>
    <s v="Budget"/>
    <x v="0"/>
    <s v="AFFIT"/>
    <x v="17"/>
    <s v="AFF"/>
    <m/>
    <s v="B.8)"/>
    <s v="8) per godimento di beni di terzi"/>
    <x v="2"/>
  </r>
  <r>
    <x v="1"/>
    <x v="42"/>
    <x v="140"/>
    <x v="140"/>
    <n v="500.00000000000006"/>
    <s v="Budget"/>
    <x v="0"/>
    <s v="AFFIT"/>
    <x v="17"/>
    <s v="AFF"/>
    <m/>
    <s v="B.8)"/>
    <s v="8) per godimento di beni di terzi"/>
    <x v="2"/>
  </r>
  <r>
    <x v="1"/>
    <x v="43"/>
    <x v="140"/>
    <x v="140"/>
    <n v="600.00000000000011"/>
    <s v="Budget"/>
    <x v="0"/>
    <s v="AFFIT"/>
    <x v="17"/>
    <s v="AFF"/>
    <m/>
    <s v="B.8)"/>
    <s v="8) per godimento di beni di terzi"/>
    <x v="2"/>
  </r>
  <r>
    <x v="1"/>
    <x v="44"/>
    <x v="140"/>
    <x v="140"/>
    <n v="700.00000000000011"/>
    <s v="Budget"/>
    <x v="0"/>
    <s v="AFFIT"/>
    <x v="17"/>
    <s v="AFF"/>
    <m/>
    <s v="B.8)"/>
    <s v="8) per godimento di beni di terzi"/>
    <x v="2"/>
  </r>
  <r>
    <x v="1"/>
    <x v="45"/>
    <x v="140"/>
    <x v="140"/>
    <n v="800.00000000000011"/>
    <s v="Budget"/>
    <x v="0"/>
    <s v="AFFIT"/>
    <x v="17"/>
    <s v="AFF"/>
    <m/>
    <s v="B.8)"/>
    <s v="8) per godimento di beni di terzi"/>
    <x v="2"/>
  </r>
  <r>
    <x v="1"/>
    <x v="46"/>
    <x v="140"/>
    <x v="140"/>
    <n v="900.00000000000011"/>
    <s v="Budget"/>
    <x v="0"/>
    <s v="AFFIT"/>
    <x v="17"/>
    <s v="AFF"/>
    <m/>
    <s v="B.8)"/>
    <s v="8) per godimento di beni di terzi"/>
    <x v="2"/>
  </r>
  <r>
    <x v="1"/>
    <x v="47"/>
    <x v="140"/>
    <x v="140"/>
    <n v="1000.0000000000001"/>
    <s v="Budget"/>
    <x v="0"/>
    <s v="AFFIT"/>
    <x v="17"/>
    <s v="AFF"/>
    <m/>
    <s v="B.8)"/>
    <s v="8) per godimento di beni di terzi"/>
    <x v="2"/>
  </r>
  <r>
    <x v="1"/>
    <x v="48"/>
    <x v="140"/>
    <x v="140"/>
    <n v="1100.0000000000002"/>
    <s v="Budget"/>
    <x v="0"/>
    <s v="AFFIT"/>
    <x v="17"/>
    <s v="AFF"/>
    <m/>
    <s v="B.8)"/>
    <s v="8) per godimento di beni di terzi"/>
    <x v="2"/>
  </r>
  <r>
    <x v="1"/>
    <x v="49"/>
    <x v="140"/>
    <x v="140"/>
    <n v="1200.0000000000002"/>
    <s v="Budget"/>
    <x v="0"/>
    <s v="AFFIT"/>
    <x v="17"/>
    <s v="AFF"/>
    <m/>
    <s v="B.8)"/>
    <s v="8) per godimento di beni di terzi"/>
    <x v="2"/>
  </r>
  <r>
    <x v="1"/>
    <x v="38"/>
    <x v="143"/>
    <x v="143"/>
    <n v="100.00000000000001"/>
    <s v="Budget"/>
    <x v="0"/>
    <s v="AFFIT"/>
    <x v="17"/>
    <s v="AFF"/>
    <m/>
    <s v="B.8)"/>
    <s v="8) per godimento di beni di terzi"/>
    <x v="2"/>
  </r>
  <r>
    <x v="1"/>
    <x v="39"/>
    <x v="143"/>
    <x v="143"/>
    <n v="200.00000000000003"/>
    <s v="Budget"/>
    <x v="0"/>
    <s v="AFFIT"/>
    <x v="17"/>
    <s v="AFF"/>
    <m/>
    <s v="B.8)"/>
    <s v="8) per godimento di beni di terzi"/>
    <x v="2"/>
  </r>
  <r>
    <x v="1"/>
    <x v="40"/>
    <x v="143"/>
    <x v="143"/>
    <n v="300.00000000000006"/>
    <s v="Budget"/>
    <x v="0"/>
    <s v="AFFIT"/>
    <x v="17"/>
    <s v="AFF"/>
    <m/>
    <s v="B.8)"/>
    <s v="8) per godimento di beni di terzi"/>
    <x v="2"/>
  </r>
  <r>
    <x v="1"/>
    <x v="41"/>
    <x v="143"/>
    <x v="143"/>
    <n v="400.00000000000006"/>
    <s v="Budget"/>
    <x v="0"/>
    <s v="AFFIT"/>
    <x v="17"/>
    <s v="AFF"/>
    <m/>
    <s v="B.8)"/>
    <s v="8) per godimento di beni di terzi"/>
    <x v="2"/>
  </r>
  <r>
    <x v="1"/>
    <x v="42"/>
    <x v="143"/>
    <x v="143"/>
    <n v="500.00000000000006"/>
    <s v="Budget"/>
    <x v="0"/>
    <s v="AFFIT"/>
    <x v="17"/>
    <s v="AFF"/>
    <m/>
    <s v="B.8)"/>
    <s v="8) per godimento di beni di terzi"/>
    <x v="2"/>
  </r>
  <r>
    <x v="1"/>
    <x v="43"/>
    <x v="143"/>
    <x v="143"/>
    <n v="600.00000000000011"/>
    <s v="Budget"/>
    <x v="0"/>
    <s v="AFFIT"/>
    <x v="17"/>
    <s v="AFF"/>
    <m/>
    <s v="B.8)"/>
    <s v="8) per godimento di beni di terzi"/>
    <x v="2"/>
  </r>
  <r>
    <x v="1"/>
    <x v="44"/>
    <x v="143"/>
    <x v="143"/>
    <n v="700.00000000000011"/>
    <s v="Budget"/>
    <x v="0"/>
    <s v="AFFIT"/>
    <x v="17"/>
    <s v="AFF"/>
    <m/>
    <s v="B.8)"/>
    <s v="8) per godimento di beni di terzi"/>
    <x v="2"/>
  </r>
  <r>
    <x v="1"/>
    <x v="45"/>
    <x v="143"/>
    <x v="143"/>
    <n v="800.00000000000011"/>
    <s v="Budget"/>
    <x v="0"/>
    <s v="AFFIT"/>
    <x v="17"/>
    <s v="AFF"/>
    <m/>
    <s v="B.8)"/>
    <s v="8) per godimento di beni di terzi"/>
    <x v="2"/>
  </r>
  <r>
    <x v="1"/>
    <x v="46"/>
    <x v="143"/>
    <x v="143"/>
    <n v="900.00000000000011"/>
    <s v="Budget"/>
    <x v="0"/>
    <s v="AFFIT"/>
    <x v="17"/>
    <s v="AFF"/>
    <m/>
    <s v="B.8)"/>
    <s v="8) per godimento di beni di terzi"/>
    <x v="2"/>
  </r>
  <r>
    <x v="1"/>
    <x v="47"/>
    <x v="143"/>
    <x v="143"/>
    <n v="1000.0000000000001"/>
    <s v="Budget"/>
    <x v="0"/>
    <s v="AFFIT"/>
    <x v="17"/>
    <s v="AFF"/>
    <m/>
    <s v="B.8)"/>
    <s v="8) per godimento di beni di terzi"/>
    <x v="2"/>
  </r>
  <r>
    <x v="1"/>
    <x v="48"/>
    <x v="143"/>
    <x v="143"/>
    <n v="1100.0000000000002"/>
    <s v="Budget"/>
    <x v="0"/>
    <s v="AFFIT"/>
    <x v="17"/>
    <s v="AFF"/>
    <m/>
    <s v="B.8)"/>
    <s v="8) per godimento di beni di terzi"/>
    <x v="2"/>
  </r>
  <r>
    <x v="1"/>
    <x v="49"/>
    <x v="143"/>
    <x v="143"/>
    <n v="1200.0000000000002"/>
    <s v="Budget"/>
    <x v="0"/>
    <s v="AFFIT"/>
    <x v="17"/>
    <s v="AFF"/>
    <m/>
    <s v="B.8)"/>
    <s v="8) per godimento di beni di terzi"/>
    <x v="2"/>
  </r>
  <r>
    <x v="1"/>
    <x v="38"/>
    <x v="409"/>
    <x v="408"/>
    <n v="1866.6666666666663"/>
    <s v="Budget"/>
    <x v="0"/>
    <s v="AFFIT"/>
    <x v="17"/>
    <s v="AFF"/>
    <m/>
    <s v="B.8)"/>
    <s v="8) per godimento di beni di terzi"/>
    <x v="2"/>
  </r>
  <r>
    <x v="1"/>
    <x v="39"/>
    <x v="409"/>
    <x v="408"/>
    <n v="3733.3333333333326"/>
    <s v="Budget"/>
    <x v="0"/>
    <s v="AFFIT"/>
    <x v="17"/>
    <s v="AFF"/>
    <m/>
    <s v="B.8)"/>
    <s v="8) per godimento di beni di terzi"/>
    <x v="2"/>
  </r>
  <r>
    <x v="1"/>
    <x v="40"/>
    <x v="409"/>
    <x v="408"/>
    <n v="5599.9999999999991"/>
    <s v="Budget"/>
    <x v="0"/>
    <s v="AFFIT"/>
    <x v="17"/>
    <s v="AFF"/>
    <m/>
    <s v="B.8)"/>
    <s v="8) per godimento di beni di terzi"/>
    <x v="2"/>
  </r>
  <r>
    <x v="1"/>
    <x v="41"/>
    <x v="409"/>
    <x v="408"/>
    <n v="7466.6666666666652"/>
    <s v="Budget"/>
    <x v="0"/>
    <s v="AFFIT"/>
    <x v="17"/>
    <s v="AFF"/>
    <m/>
    <s v="B.8)"/>
    <s v="8) per godimento di beni di terzi"/>
    <x v="2"/>
  </r>
  <r>
    <x v="1"/>
    <x v="42"/>
    <x v="409"/>
    <x v="408"/>
    <n v="9333.3333333333321"/>
    <s v="Budget"/>
    <x v="0"/>
    <s v="AFFIT"/>
    <x v="17"/>
    <s v="AFF"/>
    <m/>
    <s v="B.8)"/>
    <s v="8) per godimento di beni di terzi"/>
    <x v="2"/>
  </r>
  <r>
    <x v="1"/>
    <x v="43"/>
    <x v="409"/>
    <x v="408"/>
    <n v="11199.999999999998"/>
    <s v="Budget"/>
    <x v="0"/>
    <s v="AFFIT"/>
    <x v="17"/>
    <s v="AFF"/>
    <m/>
    <s v="B.8)"/>
    <s v="8) per godimento di beni di terzi"/>
    <x v="2"/>
  </r>
  <r>
    <x v="1"/>
    <x v="44"/>
    <x v="409"/>
    <x v="408"/>
    <n v="13066.666666666664"/>
    <s v="Budget"/>
    <x v="0"/>
    <s v="AFFIT"/>
    <x v="17"/>
    <s v="AFF"/>
    <m/>
    <s v="B.8)"/>
    <s v="8) per godimento di beni di terzi"/>
    <x v="2"/>
  </r>
  <r>
    <x v="1"/>
    <x v="45"/>
    <x v="409"/>
    <x v="408"/>
    <n v="14933.33333333333"/>
    <s v="Budget"/>
    <x v="0"/>
    <s v="AFFIT"/>
    <x v="17"/>
    <s v="AFF"/>
    <m/>
    <s v="B.8)"/>
    <s v="8) per godimento di beni di terzi"/>
    <x v="2"/>
  </r>
  <r>
    <x v="1"/>
    <x v="46"/>
    <x v="409"/>
    <x v="408"/>
    <n v="16799.999999999996"/>
    <s v="Budget"/>
    <x v="0"/>
    <s v="AFFIT"/>
    <x v="17"/>
    <s v="AFF"/>
    <m/>
    <s v="B.8)"/>
    <s v="8) per godimento di beni di terzi"/>
    <x v="2"/>
  </r>
  <r>
    <x v="1"/>
    <x v="47"/>
    <x v="409"/>
    <x v="408"/>
    <n v="18666.666666666664"/>
    <s v="Budget"/>
    <x v="0"/>
    <s v="AFFIT"/>
    <x v="17"/>
    <s v="AFF"/>
    <m/>
    <s v="B.8)"/>
    <s v="8) per godimento di beni di terzi"/>
    <x v="2"/>
  </r>
  <r>
    <x v="1"/>
    <x v="48"/>
    <x v="409"/>
    <x v="408"/>
    <n v="20533.333333333332"/>
    <s v="Budget"/>
    <x v="0"/>
    <s v="AFFIT"/>
    <x v="17"/>
    <s v="AFF"/>
    <m/>
    <s v="B.8)"/>
    <s v="8) per godimento di beni di terzi"/>
    <x v="2"/>
  </r>
  <r>
    <x v="1"/>
    <x v="49"/>
    <x v="409"/>
    <x v="408"/>
    <n v="22400"/>
    <s v="Budget"/>
    <x v="0"/>
    <s v="AFFIT"/>
    <x v="17"/>
    <s v="AFF"/>
    <m/>
    <s v="B.8)"/>
    <s v="8) per godimento di beni di terzi"/>
    <x v="2"/>
  </r>
  <r>
    <x v="1"/>
    <x v="38"/>
    <x v="416"/>
    <x v="415"/>
    <n v="204.16666666666666"/>
    <s v="Budget"/>
    <x v="0"/>
    <s v="AFFIT"/>
    <x v="17"/>
    <s v="AFF"/>
    <m/>
    <s v="B.8)"/>
    <s v="8) per godimento di beni di terzi"/>
    <x v="2"/>
  </r>
  <r>
    <x v="1"/>
    <x v="39"/>
    <x v="416"/>
    <x v="415"/>
    <n v="408.33333333333331"/>
    <s v="Budget"/>
    <x v="0"/>
    <s v="AFFIT"/>
    <x v="17"/>
    <s v="AFF"/>
    <m/>
    <s v="B.8)"/>
    <s v="8) per godimento di beni di terzi"/>
    <x v="2"/>
  </r>
  <r>
    <x v="1"/>
    <x v="40"/>
    <x v="416"/>
    <x v="415"/>
    <n v="612.5"/>
    <s v="Budget"/>
    <x v="0"/>
    <s v="AFFIT"/>
    <x v="17"/>
    <s v="AFF"/>
    <m/>
    <s v="B.8)"/>
    <s v="8) per godimento di beni di terzi"/>
    <x v="2"/>
  </r>
  <r>
    <x v="1"/>
    <x v="41"/>
    <x v="416"/>
    <x v="415"/>
    <n v="816.66666666666663"/>
    <s v="Budget"/>
    <x v="0"/>
    <s v="AFFIT"/>
    <x v="17"/>
    <s v="AFF"/>
    <m/>
    <s v="B.8)"/>
    <s v="8) per godimento di beni di terzi"/>
    <x v="2"/>
  </r>
  <r>
    <x v="1"/>
    <x v="42"/>
    <x v="416"/>
    <x v="415"/>
    <n v="1020.8333333333333"/>
    <s v="Budget"/>
    <x v="0"/>
    <s v="AFFIT"/>
    <x v="17"/>
    <s v="AFF"/>
    <m/>
    <s v="B.8)"/>
    <s v="8) per godimento di beni di terzi"/>
    <x v="2"/>
  </r>
  <r>
    <x v="1"/>
    <x v="43"/>
    <x v="416"/>
    <x v="415"/>
    <n v="1225"/>
    <s v="Budget"/>
    <x v="0"/>
    <s v="AFFIT"/>
    <x v="17"/>
    <s v="AFF"/>
    <m/>
    <s v="B.8)"/>
    <s v="8) per godimento di beni di terzi"/>
    <x v="2"/>
  </r>
  <r>
    <x v="1"/>
    <x v="44"/>
    <x v="416"/>
    <x v="415"/>
    <n v="1429.1666666666667"/>
    <s v="Budget"/>
    <x v="0"/>
    <s v="AFFIT"/>
    <x v="17"/>
    <s v="AFF"/>
    <m/>
    <s v="B.8)"/>
    <s v="8) per godimento di beni di terzi"/>
    <x v="2"/>
  </r>
  <r>
    <x v="1"/>
    <x v="45"/>
    <x v="416"/>
    <x v="415"/>
    <n v="1633.3333333333335"/>
    <s v="Budget"/>
    <x v="0"/>
    <s v="AFFIT"/>
    <x v="17"/>
    <s v="AFF"/>
    <m/>
    <s v="B.8)"/>
    <s v="8) per godimento di beni di terzi"/>
    <x v="2"/>
  </r>
  <r>
    <x v="1"/>
    <x v="46"/>
    <x v="416"/>
    <x v="415"/>
    <n v="1837.5000000000002"/>
    <s v="Budget"/>
    <x v="0"/>
    <s v="AFFIT"/>
    <x v="17"/>
    <s v="AFF"/>
    <m/>
    <s v="B.8)"/>
    <s v="8) per godimento di beni di terzi"/>
    <x v="2"/>
  </r>
  <r>
    <x v="1"/>
    <x v="47"/>
    <x v="416"/>
    <x v="415"/>
    <n v="2041.666666666667"/>
    <s v="Budget"/>
    <x v="0"/>
    <s v="AFFIT"/>
    <x v="17"/>
    <s v="AFF"/>
    <m/>
    <s v="B.8)"/>
    <s v="8) per godimento di beni di terzi"/>
    <x v="2"/>
  </r>
  <r>
    <x v="1"/>
    <x v="48"/>
    <x v="416"/>
    <x v="415"/>
    <n v="2245.8333333333335"/>
    <s v="Budget"/>
    <x v="0"/>
    <s v="AFFIT"/>
    <x v="17"/>
    <s v="AFF"/>
    <m/>
    <s v="B.8)"/>
    <s v="8) per godimento di beni di terzi"/>
    <x v="2"/>
  </r>
  <r>
    <x v="1"/>
    <x v="49"/>
    <x v="416"/>
    <x v="415"/>
    <n v="2450"/>
    <s v="Budget"/>
    <x v="0"/>
    <s v="AFFIT"/>
    <x v="17"/>
    <s v="AFF"/>
    <m/>
    <s v="B.8)"/>
    <s v="8) per godimento di beni di terzi"/>
    <x v="2"/>
  </r>
  <r>
    <x v="1"/>
    <x v="38"/>
    <x v="155"/>
    <x v="155"/>
    <n v="2500"/>
    <s v="Budget"/>
    <x v="0"/>
    <s v="COSGS"/>
    <x v="4"/>
    <s v="COSTI"/>
    <m/>
    <s v="B.8)"/>
    <s v="8) per godimento di beni di terzi"/>
    <x v="2"/>
  </r>
  <r>
    <x v="1"/>
    <x v="39"/>
    <x v="155"/>
    <x v="155"/>
    <n v="5000"/>
    <s v="Budget"/>
    <x v="0"/>
    <s v="COSGS"/>
    <x v="4"/>
    <s v="COSTI"/>
    <m/>
    <s v="B.8)"/>
    <s v="8) per godimento di beni di terzi"/>
    <x v="2"/>
  </r>
  <r>
    <x v="1"/>
    <x v="40"/>
    <x v="155"/>
    <x v="155"/>
    <n v="7500"/>
    <s v="Budget"/>
    <x v="0"/>
    <s v="COSGS"/>
    <x v="4"/>
    <s v="COSTI"/>
    <m/>
    <s v="B.8)"/>
    <s v="8) per godimento di beni di terzi"/>
    <x v="2"/>
  </r>
  <r>
    <x v="1"/>
    <x v="41"/>
    <x v="155"/>
    <x v="155"/>
    <n v="10000"/>
    <s v="Budget"/>
    <x v="0"/>
    <s v="COSGS"/>
    <x v="4"/>
    <s v="COSTI"/>
    <m/>
    <s v="B.8)"/>
    <s v="8) per godimento di beni di terzi"/>
    <x v="2"/>
  </r>
  <r>
    <x v="1"/>
    <x v="42"/>
    <x v="155"/>
    <x v="155"/>
    <n v="12500"/>
    <s v="Budget"/>
    <x v="0"/>
    <s v="COSGS"/>
    <x v="4"/>
    <s v="COSTI"/>
    <m/>
    <s v="B.8)"/>
    <s v="8) per godimento di beni di terzi"/>
    <x v="2"/>
  </r>
  <r>
    <x v="1"/>
    <x v="43"/>
    <x v="155"/>
    <x v="155"/>
    <n v="15000"/>
    <s v="Budget"/>
    <x v="0"/>
    <s v="COSGS"/>
    <x v="4"/>
    <s v="COSTI"/>
    <m/>
    <s v="B.8)"/>
    <s v="8) per godimento di beni di terzi"/>
    <x v="2"/>
  </r>
  <r>
    <x v="1"/>
    <x v="44"/>
    <x v="155"/>
    <x v="155"/>
    <n v="17500"/>
    <s v="Budget"/>
    <x v="0"/>
    <s v="COSGS"/>
    <x v="4"/>
    <s v="COSTI"/>
    <m/>
    <s v="B.8)"/>
    <s v="8) per godimento di beni di terzi"/>
    <x v="2"/>
  </r>
  <r>
    <x v="1"/>
    <x v="45"/>
    <x v="155"/>
    <x v="155"/>
    <n v="20000"/>
    <s v="Budget"/>
    <x v="0"/>
    <s v="COSGS"/>
    <x v="4"/>
    <s v="COSTI"/>
    <m/>
    <s v="B.8)"/>
    <s v="8) per godimento di beni di terzi"/>
    <x v="2"/>
  </r>
  <r>
    <x v="1"/>
    <x v="46"/>
    <x v="155"/>
    <x v="155"/>
    <n v="22500"/>
    <s v="Budget"/>
    <x v="0"/>
    <s v="COSGS"/>
    <x v="4"/>
    <s v="COSTI"/>
    <m/>
    <s v="B.8)"/>
    <s v="8) per godimento di beni di terzi"/>
    <x v="2"/>
  </r>
  <r>
    <x v="1"/>
    <x v="47"/>
    <x v="155"/>
    <x v="155"/>
    <n v="25000"/>
    <s v="Budget"/>
    <x v="0"/>
    <s v="COSGS"/>
    <x v="4"/>
    <s v="COSTI"/>
    <m/>
    <s v="B.8)"/>
    <s v="8) per godimento di beni di terzi"/>
    <x v="2"/>
  </r>
  <r>
    <x v="1"/>
    <x v="48"/>
    <x v="155"/>
    <x v="155"/>
    <n v="27500"/>
    <s v="Budget"/>
    <x v="0"/>
    <s v="COSGS"/>
    <x v="4"/>
    <s v="COSTI"/>
    <m/>
    <s v="B.8)"/>
    <s v="8) per godimento di beni di terzi"/>
    <x v="2"/>
  </r>
  <r>
    <x v="1"/>
    <x v="49"/>
    <x v="155"/>
    <x v="155"/>
    <n v="30000"/>
    <s v="Budget"/>
    <x v="0"/>
    <s v="COSGS"/>
    <x v="4"/>
    <s v="COSTI"/>
    <m/>
    <s v="B.8)"/>
    <s v="8) per godimento di beni di terzi"/>
    <x v="2"/>
  </r>
  <r>
    <x v="1"/>
    <x v="38"/>
    <x v="156"/>
    <x v="156"/>
    <n v="1313.4989166666664"/>
    <s v="Budget"/>
    <x v="0"/>
    <s v="COSGS"/>
    <x v="4"/>
    <s v="COSTI"/>
    <m/>
    <s v="B.8)"/>
    <s v="8) per godimento di beni di terzi"/>
    <x v="2"/>
  </r>
  <r>
    <x v="1"/>
    <x v="39"/>
    <x v="156"/>
    <x v="156"/>
    <n v="2626.9978333333329"/>
    <s v="Budget"/>
    <x v="0"/>
    <s v="COSGS"/>
    <x v="4"/>
    <s v="COSTI"/>
    <m/>
    <s v="B.8)"/>
    <s v="8) per godimento di beni di terzi"/>
    <x v="2"/>
  </r>
  <r>
    <x v="1"/>
    <x v="40"/>
    <x v="156"/>
    <x v="156"/>
    <n v="3940.4967499999993"/>
    <s v="Budget"/>
    <x v="0"/>
    <s v="COSGS"/>
    <x v="4"/>
    <s v="COSTI"/>
    <m/>
    <s v="B.8)"/>
    <s v="8) per godimento di beni di terzi"/>
    <x v="2"/>
  </r>
  <r>
    <x v="1"/>
    <x v="41"/>
    <x v="156"/>
    <x v="156"/>
    <n v="5253.9956666666658"/>
    <s v="Budget"/>
    <x v="0"/>
    <s v="COSGS"/>
    <x v="4"/>
    <s v="COSTI"/>
    <m/>
    <s v="B.8)"/>
    <s v="8) per godimento di beni di terzi"/>
    <x v="2"/>
  </r>
  <r>
    <x v="1"/>
    <x v="42"/>
    <x v="156"/>
    <x v="156"/>
    <n v="6567.4945833333322"/>
    <s v="Budget"/>
    <x v="0"/>
    <s v="COSGS"/>
    <x v="4"/>
    <s v="COSTI"/>
    <m/>
    <s v="B.8)"/>
    <s v="8) per godimento di beni di terzi"/>
    <x v="2"/>
  </r>
  <r>
    <x v="1"/>
    <x v="43"/>
    <x v="156"/>
    <x v="156"/>
    <n v="7880.9934999999987"/>
    <s v="Budget"/>
    <x v="0"/>
    <s v="COSGS"/>
    <x v="4"/>
    <s v="COSTI"/>
    <m/>
    <s v="B.8)"/>
    <s v="8) per godimento di beni di terzi"/>
    <x v="2"/>
  </r>
  <r>
    <x v="1"/>
    <x v="44"/>
    <x v="156"/>
    <x v="156"/>
    <n v="9194.4924166666642"/>
    <s v="Budget"/>
    <x v="0"/>
    <s v="COSGS"/>
    <x v="4"/>
    <s v="COSTI"/>
    <m/>
    <s v="B.8)"/>
    <s v="8) per godimento di beni di terzi"/>
    <x v="2"/>
  </r>
  <r>
    <x v="1"/>
    <x v="45"/>
    <x v="156"/>
    <x v="156"/>
    <n v="10507.991333333332"/>
    <s v="Budget"/>
    <x v="0"/>
    <s v="COSGS"/>
    <x v="4"/>
    <s v="COSTI"/>
    <m/>
    <s v="B.8)"/>
    <s v="8) per godimento di beni di terzi"/>
    <x v="2"/>
  </r>
  <r>
    <x v="1"/>
    <x v="46"/>
    <x v="156"/>
    <x v="156"/>
    <n v="11821.490249999999"/>
    <s v="Budget"/>
    <x v="0"/>
    <s v="COSGS"/>
    <x v="4"/>
    <s v="COSTI"/>
    <m/>
    <s v="B.8)"/>
    <s v="8) per godimento di beni di terzi"/>
    <x v="2"/>
  </r>
  <r>
    <x v="1"/>
    <x v="47"/>
    <x v="156"/>
    <x v="156"/>
    <n v="13134.989166666666"/>
    <s v="Budget"/>
    <x v="0"/>
    <s v="COSGS"/>
    <x v="4"/>
    <s v="COSTI"/>
    <m/>
    <s v="B.8)"/>
    <s v="8) per godimento di beni di terzi"/>
    <x v="2"/>
  </r>
  <r>
    <x v="1"/>
    <x v="48"/>
    <x v="156"/>
    <x v="156"/>
    <n v="14448.488083333334"/>
    <s v="Budget"/>
    <x v="0"/>
    <s v="COSGS"/>
    <x v="4"/>
    <s v="COSTI"/>
    <m/>
    <s v="B.8)"/>
    <s v="8) per godimento di beni di terzi"/>
    <x v="2"/>
  </r>
  <r>
    <x v="1"/>
    <x v="49"/>
    <x v="156"/>
    <x v="156"/>
    <n v="15761.987000000001"/>
    <s v="Budget"/>
    <x v="0"/>
    <s v="COSGS"/>
    <x v="4"/>
    <s v="COSTI"/>
    <m/>
    <s v="B.8)"/>
    <s v="8) per godimento di beni di terzi"/>
    <x v="2"/>
  </r>
  <r>
    <x v="1"/>
    <x v="38"/>
    <x v="406"/>
    <x v="405"/>
    <n v="1221.17"/>
    <s v="Budget"/>
    <x v="0"/>
    <s v="COSGS"/>
    <x v="4"/>
    <s v="COSTI"/>
    <m/>
    <s v="B.8)"/>
    <s v="8) per godimento di beni di terzi"/>
    <x v="3"/>
  </r>
  <r>
    <x v="1"/>
    <x v="39"/>
    <x v="406"/>
    <x v="405"/>
    <n v="2442.34"/>
    <s v="Budget"/>
    <x v="0"/>
    <s v="COSGS"/>
    <x v="4"/>
    <s v="COSTI"/>
    <m/>
    <s v="B.8)"/>
    <s v="8) per godimento di beni di terzi"/>
    <x v="3"/>
  </r>
  <r>
    <x v="1"/>
    <x v="40"/>
    <x v="406"/>
    <x v="405"/>
    <n v="3663.51"/>
    <s v="Budget"/>
    <x v="0"/>
    <s v="COSGS"/>
    <x v="4"/>
    <s v="COSTI"/>
    <m/>
    <s v="B.8)"/>
    <s v="8) per godimento di beni di terzi"/>
    <x v="3"/>
  </r>
  <r>
    <x v="1"/>
    <x v="41"/>
    <x v="406"/>
    <x v="405"/>
    <n v="4884.68"/>
    <s v="Budget"/>
    <x v="0"/>
    <s v="COSGS"/>
    <x v="4"/>
    <s v="COSTI"/>
    <m/>
    <s v="B.8)"/>
    <s v="8) per godimento di beni di terzi"/>
    <x v="3"/>
  </r>
  <r>
    <x v="1"/>
    <x v="42"/>
    <x v="406"/>
    <x v="405"/>
    <n v="6105.85"/>
    <s v="Budget"/>
    <x v="0"/>
    <s v="COSGS"/>
    <x v="4"/>
    <s v="COSTI"/>
    <m/>
    <s v="B.8)"/>
    <s v="8) per godimento di beni di terzi"/>
    <x v="3"/>
  </r>
  <r>
    <x v="1"/>
    <x v="43"/>
    <x v="406"/>
    <x v="405"/>
    <n v="7327.02"/>
    <s v="Budget"/>
    <x v="0"/>
    <s v="COSGS"/>
    <x v="4"/>
    <s v="COSTI"/>
    <m/>
    <s v="B.8)"/>
    <s v="8) per godimento di beni di terzi"/>
    <x v="3"/>
  </r>
  <r>
    <x v="1"/>
    <x v="44"/>
    <x v="406"/>
    <x v="405"/>
    <n v="8548.1866666666665"/>
    <s v="Budget"/>
    <x v="0"/>
    <s v="COSGS"/>
    <x v="4"/>
    <s v="COSTI"/>
    <m/>
    <s v="B.8)"/>
    <s v="8) per godimento di beni di terzi"/>
    <x v="3"/>
  </r>
  <r>
    <x v="1"/>
    <x v="45"/>
    <x v="406"/>
    <x v="405"/>
    <n v="9769.3533333333326"/>
    <s v="Budget"/>
    <x v="0"/>
    <s v="COSGS"/>
    <x v="4"/>
    <s v="COSTI"/>
    <m/>
    <s v="B.8)"/>
    <s v="8) per godimento di beni di terzi"/>
    <x v="3"/>
  </r>
  <r>
    <x v="1"/>
    <x v="46"/>
    <x v="406"/>
    <x v="405"/>
    <n v="10990.519999999999"/>
    <s v="Budget"/>
    <x v="0"/>
    <s v="COSGS"/>
    <x v="4"/>
    <s v="COSTI"/>
    <m/>
    <s v="B.8)"/>
    <s v="8) per godimento di beni di terzi"/>
    <x v="3"/>
  </r>
  <r>
    <x v="1"/>
    <x v="47"/>
    <x v="406"/>
    <x v="405"/>
    <n v="12211.686666666665"/>
    <s v="Budget"/>
    <x v="0"/>
    <s v="COSGS"/>
    <x v="4"/>
    <s v="COSTI"/>
    <m/>
    <s v="B.8)"/>
    <s v="8) per godimento di beni di terzi"/>
    <x v="3"/>
  </r>
  <r>
    <x v="1"/>
    <x v="48"/>
    <x v="406"/>
    <x v="405"/>
    <n v="13432.853333333331"/>
    <s v="Budget"/>
    <x v="0"/>
    <s v="COSGS"/>
    <x v="4"/>
    <s v="COSTI"/>
    <m/>
    <s v="B.8)"/>
    <s v="8) per godimento di beni di terzi"/>
    <x v="3"/>
  </r>
  <r>
    <x v="1"/>
    <x v="49"/>
    <x v="406"/>
    <x v="405"/>
    <n v="14654.019999999997"/>
    <s v="Budget"/>
    <x v="0"/>
    <s v="COSGS"/>
    <x v="4"/>
    <s v="COSTI"/>
    <m/>
    <s v="B.8)"/>
    <s v="8) per godimento di beni di terzi"/>
    <x v="3"/>
  </r>
  <r>
    <x v="1"/>
    <x v="38"/>
    <x v="448"/>
    <x v="485"/>
    <n v="89296.374215740769"/>
    <s v="Budget"/>
    <x v="0"/>
    <s v="PERDI"/>
    <x v="37"/>
    <s v="DIR"/>
    <m/>
    <s v="B.9)"/>
    <s v="9) per il personale"/>
    <x v="2"/>
  </r>
  <r>
    <x v="1"/>
    <x v="39"/>
    <x v="448"/>
    <x v="485"/>
    <n v="178592.74843148154"/>
    <s v="Budget"/>
    <x v="0"/>
    <s v="PERDI"/>
    <x v="37"/>
    <s v="DIR"/>
    <m/>
    <s v="B.9)"/>
    <s v="9) per il personale"/>
    <x v="2"/>
  </r>
  <r>
    <x v="1"/>
    <x v="40"/>
    <x v="448"/>
    <x v="485"/>
    <n v="267889.12264722231"/>
    <s v="Budget"/>
    <x v="0"/>
    <s v="PERDI"/>
    <x v="37"/>
    <s v="DIR"/>
    <m/>
    <s v="B.9)"/>
    <s v="9) per il personale"/>
    <x v="2"/>
  </r>
  <r>
    <x v="1"/>
    <x v="41"/>
    <x v="448"/>
    <x v="485"/>
    <n v="357185.49686296307"/>
    <s v="Budget"/>
    <x v="0"/>
    <s v="PERDI"/>
    <x v="37"/>
    <s v="DIR"/>
    <m/>
    <s v="B.9)"/>
    <s v="9) per il personale"/>
    <x v="2"/>
  </r>
  <r>
    <x v="1"/>
    <x v="42"/>
    <x v="448"/>
    <x v="485"/>
    <n v="446481.87107870384"/>
    <s v="Budget"/>
    <x v="0"/>
    <s v="PERDI"/>
    <x v="37"/>
    <s v="DIR"/>
    <m/>
    <s v="B.9)"/>
    <s v="9) per il personale"/>
    <x v="2"/>
  </r>
  <r>
    <x v="1"/>
    <x v="43"/>
    <x v="448"/>
    <x v="485"/>
    <n v="535778.24529444461"/>
    <s v="Budget"/>
    <x v="0"/>
    <s v="PERDI"/>
    <x v="37"/>
    <s v="DIR"/>
    <m/>
    <s v="B.9)"/>
    <s v="9) per il personale"/>
    <x v="2"/>
  </r>
  <r>
    <x v="1"/>
    <x v="44"/>
    <x v="448"/>
    <x v="485"/>
    <n v="625074.61951018532"/>
    <s v="Budget"/>
    <x v="0"/>
    <s v="PERDI"/>
    <x v="37"/>
    <s v="DIR"/>
    <m/>
    <s v="B.9)"/>
    <s v="9) per il personale"/>
    <x v="2"/>
  </r>
  <r>
    <x v="1"/>
    <x v="45"/>
    <x v="448"/>
    <x v="485"/>
    <n v="714370.99372592615"/>
    <s v="Budget"/>
    <x v="0"/>
    <s v="PERDI"/>
    <x v="37"/>
    <s v="DIR"/>
    <m/>
    <s v="B.9)"/>
    <s v="9) per il personale"/>
    <x v="2"/>
  </r>
  <r>
    <x v="1"/>
    <x v="46"/>
    <x v="448"/>
    <x v="485"/>
    <n v="803667.36794166698"/>
    <s v="Budget"/>
    <x v="0"/>
    <s v="PERDI"/>
    <x v="37"/>
    <s v="DIR"/>
    <m/>
    <s v="B.9)"/>
    <s v="9) per il personale"/>
    <x v="2"/>
  </r>
  <r>
    <x v="1"/>
    <x v="47"/>
    <x v="448"/>
    <x v="485"/>
    <n v="892963.74215740769"/>
    <s v="Budget"/>
    <x v="0"/>
    <s v="PERDI"/>
    <x v="37"/>
    <s v="DIR"/>
    <m/>
    <s v="B.9)"/>
    <s v="9) per il personale"/>
    <x v="2"/>
  </r>
  <r>
    <x v="1"/>
    <x v="48"/>
    <x v="448"/>
    <x v="485"/>
    <n v="982260.1163731484"/>
    <s v="Budget"/>
    <x v="0"/>
    <s v="PERDI"/>
    <x v="37"/>
    <s v="DIR"/>
    <m/>
    <s v="B.9)"/>
    <s v="9) per il personale"/>
    <x v="2"/>
  </r>
  <r>
    <x v="1"/>
    <x v="49"/>
    <x v="448"/>
    <x v="485"/>
    <n v="1071556.4905888892"/>
    <s v="Budget"/>
    <x v="0"/>
    <s v="PERDI"/>
    <x v="37"/>
    <s v="DIR"/>
    <m/>
    <s v="B.9)"/>
    <s v="9) per il personale"/>
    <x v="2"/>
  </r>
  <r>
    <x v="1"/>
    <x v="38"/>
    <x v="448"/>
    <x v="486"/>
    <n v="20542.929166666669"/>
    <s v="Budget"/>
    <x v="0"/>
    <s v="PERDI"/>
    <x v="37"/>
    <s v="DIR"/>
    <m/>
    <s v="B.9)"/>
    <s v="9) per il personale"/>
    <x v="2"/>
  </r>
  <r>
    <x v="1"/>
    <x v="39"/>
    <x v="448"/>
    <x v="486"/>
    <n v="41085.858333333337"/>
    <s v="Budget"/>
    <x v="0"/>
    <s v="PERDI"/>
    <x v="37"/>
    <s v="DIR"/>
    <m/>
    <s v="B.9)"/>
    <s v="9) per il personale"/>
    <x v="2"/>
  </r>
  <r>
    <x v="1"/>
    <x v="40"/>
    <x v="448"/>
    <x v="486"/>
    <n v="61628.787500000006"/>
    <s v="Budget"/>
    <x v="0"/>
    <s v="PERDI"/>
    <x v="37"/>
    <s v="DIR"/>
    <m/>
    <s v="B.9)"/>
    <s v="9) per il personale"/>
    <x v="2"/>
  </r>
  <r>
    <x v="1"/>
    <x v="41"/>
    <x v="448"/>
    <x v="486"/>
    <n v="82171.716666666674"/>
    <s v="Budget"/>
    <x v="0"/>
    <s v="PERDI"/>
    <x v="37"/>
    <s v="DIR"/>
    <m/>
    <s v="B.9)"/>
    <s v="9) per il personale"/>
    <x v="2"/>
  </r>
  <r>
    <x v="1"/>
    <x v="42"/>
    <x v="448"/>
    <x v="486"/>
    <n v="102714.64583333336"/>
    <s v="Budget"/>
    <x v="0"/>
    <s v="PERDI"/>
    <x v="37"/>
    <s v="DIR"/>
    <m/>
    <s v="B.9)"/>
    <s v="9) per il personale"/>
    <x v="2"/>
  </r>
  <r>
    <x v="1"/>
    <x v="43"/>
    <x v="448"/>
    <x v="486"/>
    <n v="123257.57500000003"/>
    <s v="Budget"/>
    <x v="0"/>
    <s v="PERDI"/>
    <x v="37"/>
    <s v="DIR"/>
    <m/>
    <s v="B.9)"/>
    <s v="9) per il personale"/>
    <x v="2"/>
  </r>
  <r>
    <x v="1"/>
    <x v="44"/>
    <x v="448"/>
    <x v="486"/>
    <n v="143800.50416666671"/>
    <s v="Budget"/>
    <x v="0"/>
    <s v="PERDI"/>
    <x v="37"/>
    <s v="DIR"/>
    <m/>
    <s v="B.9)"/>
    <s v="9) per il personale"/>
    <x v="2"/>
  </r>
  <r>
    <x v="1"/>
    <x v="45"/>
    <x v="448"/>
    <x v="486"/>
    <n v="164343.43333333338"/>
    <s v="Budget"/>
    <x v="0"/>
    <s v="PERDI"/>
    <x v="37"/>
    <s v="DIR"/>
    <m/>
    <s v="B.9)"/>
    <s v="9) per il personale"/>
    <x v="2"/>
  </r>
  <r>
    <x v="1"/>
    <x v="46"/>
    <x v="448"/>
    <x v="486"/>
    <n v="184886.36250000008"/>
    <s v="Budget"/>
    <x v="0"/>
    <s v="PERDI"/>
    <x v="37"/>
    <s v="DIR"/>
    <m/>
    <s v="B.9)"/>
    <s v="9) per il personale"/>
    <x v="2"/>
  </r>
  <r>
    <x v="1"/>
    <x v="47"/>
    <x v="448"/>
    <x v="486"/>
    <n v="205429.29166666674"/>
    <s v="Budget"/>
    <x v="0"/>
    <s v="PERDI"/>
    <x v="37"/>
    <s v="DIR"/>
    <m/>
    <s v="B.9)"/>
    <s v="9) per il personale"/>
    <x v="2"/>
  </r>
  <r>
    <x v="1"/>
    <x v="48"/>
    <x v="448"/>
    <x v="486"/>
    <n v="225972.22083333344"/>
    <s v="Budget"/>
    <x v="0"/>
    <s v="PERDI"/>
    <x v="37"/>
    <s v="DIR"/>
    <m/>
    <s v="B.9)"/>
    <s v="9) per il personale"/>
    <x v="2"/>
  </r>
  <r>
    <x v="1"/>
    <x v="49"/>
    <x v="448"/>
    <x v="486"/>
    <n v="246515.15000000011"/>
    <s v="Budget"/>
    <x v="0"/>
    <s v="PERDI"/>
    <x v="37"/>
    <s v="DIR"/>
    <m/>
    <s v="B.9)"/>
    <s v="9) per il personale"/>
    <x v="2"/>
  </r>
  <r>
    <x v="1"/>
    <x v="38"/>
    <x v="448"/>
    <x v="487"/>
    <n v="3156.385166666666"/>
    <s v="Budget"/>
    <x v="0"/>
    <s v="PERDI"/>
    <x v="37"/>
    <s v="DIR"/>
    <m/>
    <s v="B.9)"/>
    <s v="9) per il personale"/>
    <x v="2"/>
  </r>
  <r>
    <x v="1"/>
    <x v="39"/>
    <x v="448"/>
    <x v="487"/>
    <n v="6312.770333333332"/>
    <s v="Budget"/>
    <x v="0"/>
    <s v="PERDI"/>
    <x v="37"/>
    <s v="DIR"/>
    <m/>
    <s v="B.9)"/>
    <s v="9) per il personale"/>
    <x v="2"/>
  </r>
  <r>
    <x v="1"/>
    <x v="40"/>
    <x v="448"/>
    <x v="487"/>
    <n v="9469.1554999999971"/>
    <s v="Budget"/>
    <x v="0"/>
    <s v="PERDI"/>
    <x v="37"/>
    <s v="DIR"/>
    <m/>
    <s v="B.9)"/>
    <s v="9) per il personale"/>
    <x v="2"/>
  </r>
  <r>
    <x v="1"/>
    <x v="41"/>
    <x v="448"/>
    <x v="487"/>
    <n v="12625.540666666664"/>
    <s v="Budget"/>
    <x v="0"/>
    <s v="PERDI"/>
    <x v="37"/>
    <s v="DIR"/>
    <m/>
    <s v="B.9)"/>
    <s v="9) per il personale"/>
    <x v="2"/>
  </r>
  <r>
    <x v="1"/>
    <x v="42"/>
    <x v="448"/>
    <x v="487"/>
    <n v="15781.925833333329"/>
    <s v="Budget"/>
    <x v="0"/>
    <s v="PERDI"/>
    <x v="37"/>
    <s v="DIR"/>
    <m/>
    <s v="B.9)"/>
    <s v="9) per il personale"/>
    <x v="2"/>
  </r>
  <r>
    <x v="1"/>
    <x v="43"/>
    <x v="448"/>
    <x v="487"/>
    <n v="18938.310999999994"/>
    <s v="Budget"/>
    <x v="0"/>
    <s v="PERDI"/>
    <x v="37"/>
    <s v="DIR"/>
    <m/>
    <s v="B.9)"/>
    <s v="9) per il personale"/>
    <x v="2"/>
  </r>
  <r>
    <x v="1"/>
    <x v="44"/>
    <x v="448"/>
    <x v="487"/>
    <n v="22094.696166666661"/>
    <s v="Budget"/>
    <x v="0"/>
    <s v="PERDI"/>
    <x v="37"/>
    <s v="DIR"/>
    <m/>
    <s v="B.9)"/>
    <s v="9) per il personale"/>
    <x v="2"/>
  </r>
  <r>
    <x v="1"/>
    <x v="45"/>
    <x v="448"/>
    <x v="487"/>
    <n v="25251.081333333328"/>
    <s v="Budget"/>
    <x v="0"/>
    <s v="PERDI"/>
    <x v="37"/>
    <s v="DIR"/>
    <m/>
    <s v="B.9)"/>
    <s v="9) per il personale"/>
    <x v="2"/>
  </r>
  <r>
    <x v="1"/>
    <x v="46"/>
    <x v="448"/>
    <x v="487"/>
    <n v="28407.466499999995"/>
    <s v="Budget"/>
    <x v="0"/>
    <s v="PERDI"/>
    <x v="37"/>
    <s v="DIR"/>
    <m/>
    <s v="B.9)"/>
    <s v="9) per il personale"/>
    <x v="2"/>
  </r>
  <r>
    <x v="1"/>
    <x v="47"/>
    <x v="448"/>
    <x v="487"/>
    <n v="31563.851666666658"/>
    <s v="Budget"/>
    <x v="0"/>
    <s v="PERDI"/>
    <x v="37"/>
    <s v="DIR"/>
    <m/>
    <s v="B.9)"/>
    <s v="9) per il personale"/>
    <x v="2"/>
  </r>
  <r>
    <x v="1"/>
    <x v="48"/>
    <x v="448"/>
    <x v="487"/>
    <n v="34720.236833333329"/>
    <s v="Budget"/>
    <x v="0"/>
    <s v="PERDI"/>
    <x v="37"/>
    <s v="DIR"/>
    <m/>
    <s v="B.9)"/>
    <s v="9) per il personale"/>
    <x v="2"/>
  </r>
  <r>
    <x v="1"/>
    <x v="49"/>
    <x v="448"/>
    <x v="487"/>
    <n v="37876.621999999988"/>
    <s v="Budget"/>
    <x v="0"/>
    <s v="PERDI"/>
    <x v="37"/>
    <s v="DIR"/>
    <m/>
    <s v="B.9)"/>
    <s v="9) per il personale"/>
    <x v="2"/>
  </r>
  <r>
    <x v="1"/>
    <x v="38"/>
    <x v="448"/>
    <x v="488"/>
    <n v="11883.645958333334"/>
    <s v="Budget"/>
    <x v="0"/>
    <s v="PERDI"/>
    <x v="37"/>
    <s v="DIR"/>
    <m/>
    <s v="B.9)"/>
    <s v="9) per il personale"/>
    <x v="2"/>
  </r>
  <r>
    <x v="1"/>
    <x v="39"/>
    <x v="448"/>
    <x v="488"/>
    <n v="23767.291916666669"/>
    <s v="Budget"/>
    <x v="0"/>
    <s v="PERDI"/>
    <x v="37"/>
    <s v="DIR"/>
    <m/>
    <s v="B.9)"/>
    <s v="9) per il personale"/>
    <x v="2"/>
  </r>
  <r>
    <x v="1"/>
    <x v="40"/>
    <x v="448"/>
    <x v="488"/>
    <n v="35650.937875000003"/>
    <s v="Budget"/>
    <x v="0"/>
    <s v="PERDI"/>
    <x v="37"/>
    <s v="DIR"/>
    <m/>
    <s v="B.9)"/>
    <s v="9) per il personale"/>
    <x v="2"/>
  </r>
  <r>
    <x v="1"/>
    <x v="41"/>
    <x v="448"/>
    <x v="488"/>
    <n v="47534.583833333338"/>
    <s v="Budget"/>
    <x v="0"/>
    <s v="PERDI"/>
    <x v="37"/>
    <s v="DIR"/>
    <m/>
    <s v="B.9)"/>
    <s v="9) per il personale"/>
    <x v="2"/>
  </r>
  <r>
    <x v="1"/>
    <x v="42"/>
    <x v="448"/>
    <x v="488"/>
    <n v="59418.229791666665"/>
    <s v="Budget"/>
    <x v="0"/>
    <s v="PERDI"/>
    <x v="37"/>
    <s v="DIR"/>
    <m/>
    <s v="B.9)"/>
    <s v="9) per il personale"/>
    <x v="2"/>
  </r>
  <r>
    <x v="1"/>
    <x v="43"/>
    <x v="448"/>
    <x v="488"/>
    <n v="71301.875750000007"/>
    <s v="Budget"/>
    <x v="0"/>
    <s v="PERDI"/>
    <x v="37"/>
    <s v="DIR"/>
    <m/>
    <s v="B.9)"/>
    <s v="9) per il personale"/>
    <x v="2"/>
  </r>
  <r>
    <x v="1"/>
    <x v="44"/>
    <x v="448"/>
    <x v="488"/>
    <n v="83185.521708333341"/>
    <s v="Budget"/>
    <x v="0"/>
    <s v="PERDI"/>
    <x v="37"/>
    <s v="DIR"/>
    <m/>
    <s v="B.9)"/>
    <s v="9) per il personale"/>
    <x v="2"/>
  </r>
  <r>
    <x v="1"/>
    <x v="45"/>
    <x v="448"/>
    <x v="488"/>
    <n v="95069.167666666675"/>
    <s v="Budget"/>
    <x v="0"/>
    <s v="PERDI"/>
    <x v="37"/>
    <s v="DIR"/>
    <m/>
    <s v="B.9)"/>
    <s v="9) per il personale"/>
    <x v="2"/>
  </r>
  <r>
    <x v="1"/>
    <x v="46"/>
    <x v="448"/>
    <x v="488"/>
    <n v="106952.81362500001"/>
    <s v="Budget"/>
    <x v="0"/>
    <s v="PERDI"/>
    <x v="37"/>
    <s v="DIR"/>
    <m/>
    <s v="B.9)"/>
    <s v="9) per il personale"/>
    <x v="2"/>
  </r>
  <r>
    <x v="1"/>
    <x v="47"/>
    <x v="448"/>
    <x v="488"/>
    <n v="118836.45958333333"/>
    <s v="Budget"/>
    <x v="0"/>
    <s v="PERDI"/>
    <x v="37"/>
    <s v="DIR"/>
    <m/>
    <s v="B.9)"/>
    <s v="9) per il personale"/>
    <x v="2"/>
  </r>
  <r>
    <x v="1"/>
    <x v="48"/>
    <x v="448"/>
    <x v="488"/>
    <n v="130720.10554166666"/>
    <s v="Budget"/>
    <x v="0"/>
    <s v="PERDI"/>
    <x v="37"/>
    <s v="DIR"/>
    <m/>
    <s v="B.9)"/>
    <s v="9) per il personale"/>
    <x v="2"/>
  </r>
  <r>
    <x v="1"/>
    <x v="49"/>
    <x v="448"/>
    <x v="488"/>
    <n v="142603.75150000001"/>
    <s v="Budget"/>
    <x v="0"/>
    <s v="PERDI"/>
    <x v="37"/>
    <s v="DIR"/>
    <m/>
    <s v="B.9)"/>
    <s v="9) per il personale"/>
    <x v="2"/>
  </r>
  <r>
    <x v="1"/>
    <x v="38"/>
    <x v="448"/>
    <x v="489"/>
    <n v="4385.7776666666659"/>
    <s v="Budget"/>
    <x v="0"/>
    <s v="PERDI"/>
    <x v="37"/>
    <s v="DIR"/>
    <m/>
    <s v="B.9)"/>
    <s v="9) per il personale"/>
    <x v="2"/>
  </r>
  <r>
    <x v="1"/>
    <x v="39"/>
    <x v="448"/>
    <x v="489"/>
    <n v="8771.5553333333319"/>
    <s v="Budget"/>
    <x v="0"/>
    <s v="PERDI"/>
    <x v="37"/>
    <s v="DIR"/>
    <m/>
    <s v="B.9)"/>
    <s v="9) per il personale"/>
    <x v="2"/>
  </r>
  <r>
    <x v="1"/>
    <x v="40"/>
    <x v="448"/>
    <x v="489"/>
    <n v="13157.332999999999"/>
    <s v="Budget"/>
    <x v="0"/>
    <s v="PERDI"/>
    <x v="37"/>
    <s v="DIR"/>
    <m/>
    <s v="B.9)"/>
    <s v="9) per il personale"/>
    <x v="2"/>
  </r>
  <r>
    <x v="1"/>
    <x v="41"/>
    <x v="448"/>
    <x v="489"/>
    <n v="17543.110666666664"/>
    <s v="Budget"/>
    <x v="0"/>
    <s v="PERDI"/>
    <x v="37"/>
    <s v="DIR"/>
    <m/>
    <s v="B.9)"/>
    <s v="9) per il personale"/>
    <x v="2"/>
  </r>
  <r>
    <x v="1"/>
    <x v="42"/>
    <x v="448"/>
    <x v="489"/>
    <n v="21928.888333333332"/>
    <s v="Budget"/>
    <x v="0"/>
    <s v="PERDI"/>
    <x v="37"/>
    <s v="DIR"/>
    <m/>
    <s v="B.9)"/>
    <s v="9) per il personale"/>
    <x v="2"/>
  </r>
  <r>
    <x v="1"/>
    <x v="43"/>
    <x v="448"/>
    <x v="489"/>
    <n v="26314.665999999997"/>
    <s v="Budget"/>
    <x v="0"/>
    <s v="PERDI"/>
    <x v="37"/>
    <s v="DIR"/>
    <m/>
    <s v="B.9)"/>
    <s v="9) per il personale"/>
    <x v="2"/>
  </r>
  <r>
    <x v="1"/>
    <x v="44"/>
    <x v="448"/>
    <x v="489"/>
    <n v="30700.443666666662"/>
    <s v="Budget"/>
    <x v="0"/>
    <s v="PERDI"/>
    <x v="37"/>
    <s v="DIR"/>
    <m/>
    <s v="B.9)"/>
    <s v="9) per il personale"/>
    <x v="2"/>
  </r>
  <r>
    <x v="1"/>
    <x v="45"/>
    <x v="448"/>
    <x v="489"/>
    <n v="35086.221333333327"/>
    <s v="Budget"/>
    <x v="0"/>
    <s v="PERDI"/>
    <x v="37"/>
    <s v="DIR"/>
    <m/>
    <s v="B.9)"/>
    <s v="9) per il personale"/>
    <x v="2"/>
  </r>
  <r>
    <x v="1"/>
    <x v="46"/>
    <x v="448"/>
    <x v="489"/>
    <n v="39471.998999999996"/>
    <s v="Budget"/>
    <x v="0"/>
    <s v="PERDI"/>
    <x v="37"/>
    <s v="DIR"/>
    <m/>
    <s v="B.9)"/>
    <s v="9) per il personale"/>
    <x v="2"/>
  </r>
  <r>
    <x v="1"/>
    <x v="47"/>
    <x v="448"/>
    <x v="489"/>
    <n v="43857.776666666665"/>
    <s v="Budget"/>
    <x v="0"/>
    <s v="PERDI"/>
    <x v="37"/>
    <s v="DIR"/>
    <m/>
    <s v="B.9)"/>
    <s v="9) per il personale"/>
    <x v="2"/>
  </r>
  <r>
    <x v="1"/>
    <x v="48"/>
    <x v="448"/>
    <x v="489"/>
    <n v="48243.554333333326"/>
    <s v="Budget"/>
    <x v="0"/>
    <s v="PERDI"/>
    <x v="37"/>
    <s v="DIR"/>
    <m/>
    <s v="B.9)"/>
    <s v="9) per il personale"/>
    <x v="2"/>
  </r>
  <r>
    <x v="1"/>
    <x v="49"/>
    <x v="448"/>
    <x v="489"/>
    <n v="52629.331999999995"/>
    <s v="Budget"/>
    <x v="0"/>
    <s v="PERDI"/>
    <x v="37"/>
    <s v="DIR"/>
    <m/>
    <s v="B.9)"/>
    <s v="9) per il personale"/>
    <x v="2"/>
  </r>
  <r>
    <x v="1"/>
    <x v="38"/>
    <x v="450"/>
    <x v="490"/>
    <n v="13983.375"/>
    <s v="Budget"/>
    <x v="0"/>
    <s v="PERIN"/>
    <x v="39"/>
    <s v="PAY"/>
    <m/>
    <s v="B.9)"/>
    <s v="9) per il personale"/>
    <x v="2"/>
  </r>
  <r>
    <x v="1"/>
    <x v="39"/>
    <x v="450"/>
    <x v="490"/>
    <n v="27966.75"/>
    <s v="Budget"/>
    <x v="0"/>
    <s v="PERIN"/>
    <x v="39"/>
    <s v="PAY"/>
    <m/>
    <s v="B.9)"/>
    <s v="9) per il personale"/>
    <x v="2"/>
  </r>
  <r>
    <x v="1"/>
    <x v="40"/>
    <x v="450"/>
    <x v="490"/>
    <n v="41950.125"/>
    <s v="Budget"/>
    <x v="0"/>
    <s v="PERIN"/>
    <x v="39"/>
    <s v="PAY"/>
    <m/>
    <s v="B.9)"/>
    <s v="9) per il personale"/>
    <x v="2"/>
  </r>
  <r>
    <x v="1"/>
    <x v="41"/>
    <x v="450"/>
    <x v="490"/>
    <n v="55933.5"/>
    <s v="Budget"/>
    <x v="0"/>
    <s v="PERIN"/>
    <x v="39"/>
    <s v="PAY"/>
    <m/>
    <s v="B.9)"/>
    <s v="9) per il personale"/>
    <x v="2"/>
  </r>
  <r>
    <x v="1"/>
    <x v="42"/>
    <x v="450"/>
    <x v="490"/>
    <n v="69916.875"/>
    <s v="Budget"/>
    <x v="0"/>
    <s v="PERIN"/>
    <x v="39"/>
    <s v="PAY"/>
    <m/>
    <s v="B.9)"/>
    <s v="9) per il personale"/>
    <x v="2"/>
  </r>
  <r>
    <x v="1"/>
    <x v="43"/>
    <x v="450"/>
    <x v="490"/>
    <n v="83900.25"/>
    <s v="Budget"/>
    <x v="0"/>
    <s v="PERIN"/>
    <x v="39"/>
    <s v="PAY"/>
    <m/>
    <s v="B.9)"/>
    <s v="9) per il personale"/>
    <x v="2"/>
  </r>
  <r>
    <x v="1"/>
    <x v="44"/>
    <x v="450"/>
    <x v="490"/>
    <n v="97883.625"/>
    <s v="Budget"/>
    <x v="0"/>
    <s v="PERIN"/>
    <x v="39"/>
    <s v="PAY"/>
    <m/>
    <s v="B.9)"/>
    <s v="9) per il personale"/>
    <x v="2"/>
  </r>
  <r>
    <x v="1"/>
    <x v="45"/>
    <x v="450"/>
    <x v="490"/>
    <n v="111867"/>
    <s v="Budget"/>
    <x v="0"/>
    <s v="PERIN"/>
    <x v="39"/>
    <s v="PAY"/>
    <m/>
    <s v="B.9)"/>
    <s v="9) per il personale"/>
    <x v="2"/>
  </r>
  <r>
    <x v="1"/>
    <x v="46"/>
    <x v="450"/>
    <x v="490"/>
    <n v="125850.375"/>
    <s v="Budget"/>
    <x v="0"/>
    <s v="PERIN"/>
    <x v="39"/>
    <s v="PAY"/>
    <m/>
    <s v="B.9)"/>
    <s v="9) per il personale"/>
    <x v="2"/>
  </r>
  <r>
    <x v="1"/>
    <x v="47"/>
    <x v="450"/>
    <x v="490"/>
    <n v="139833.75"/>
    <s v="Budget"/>
    <x v="0"/>
    <s v="PERIN"/>
    <x v="39"/>
    <s v="PAY"/>
    <m/>
    <s v="B.9)"/>
    <s v="9) per il personale"/>
    <x v="2"/>
  </r>
  <r>
    <x v="1"/>
    <x v="48"/>
    <x v="450"/>
    <x v="490"/>
    <n v="153817.125"/>
    <s v="Budget"/>
    <x v="0"/>
    <s v="PERIN"/>
    <x v="39"/>
    <s v="PAY"/>
    <m/>
    <s v="B.9)"/>
    <s v="9) per il personale"/>
    <x v="2"/>
  </r>
  <r>
    <x v="1"/>
    <x v="49"/>
    <x v="450"/>
    <x v="490"/>
    <n v="167800.5"/>
    <s v="Budget"/>
    <x v="0"/>
    <s v="PERIN"/>
    <x v="39"/>
    <s v="PAY"/>
    <m/>
    <s v="B.9)"/>
    <s v="9) per il personale"/>
    <x v="2"/>
  </r>
  <r>
    <x v="1"/>
    <x v="38"/>
    <x v="450"/>
    <x v="491"/>
    <n v="27967.833333333332"/>
    <s v="Budget"/>
    <x v="0"/>
    <s v="PERIN"/>
    <x v="39"/>
    <s v="PAY"/>
    <m/>
    <s v="B.9)"/>
    <s v="9) per il personale"/>
    <x v="2"/>
  </r>
  <r>
    <x v="1"/>
    <x v="39"/>
    <x v="450"/>
    <x v="491"/>
    <n v="55935.666666666664"/>
    <s v="Budget"/>
    <x v="0"/>
    <s v="PERIN"/>
    <x v="39"/>
    <s v="PAY"/>
    <m/>
    <s v="B.9)"/>
    <s v="9) per il personale"/>
    <x v="2"/>
  </r>
  <r>
    <x v="1"/>
    <x v="40"/>
    <x v="450"/>
    <x v="491"/>
    <n v="83903.5"/>
    <s v="Budget"/>
    <x v="0"/>
    <s v="PERIN"/>
    <x v="39"/>
    <s v="PAY"/>
    <m/>
    <s v="B.9)"/>
    <s v="9) per il personale"/>
    <x v="2"/>
  </r>
  <r>
    <x v="1"/>
    <x v="41"/>
    <x v="450"/>
    <x v="491"/>
    <n v="111871.33333333333"/>
    <s v="Budget"/>
    <x v="0"/>
    <s v="PERIN"/>
    <x v="39"/>
    <s v="PAY"/>
    <m/>
    <s v="B.9)"/>
    <s v="9) per il personale"/>
    <x v="2"/>
  </r>
  <r>
    <x v="1"/>
    <x v="42"/>
    <x v="450"/>
    <x v="491"/>
    <n v="139839.16666666666"/>
    <s v="Budget"/>
    <x v="0"/>
    <s v="PERIN"/>
    <x v="39"/>
    <s v="PAY"/>
    <m/>
    <s v="B.9)"/>
    <s v="9) per il personale"/>
    <x v="2"/>
  </r>
  <r>
    <x v="1"/>
    <x v="43"/>
    <x v="450"/>
    <x v="491"/>
    <n v="167807"/>
    <s v="Budget"/>
    <x v="0"/>
    <s v="PERIN"/>
    <x v="39"/>
    <s v="PAY"/>
    <m/>
    <s v="B.9)"/>
    <s v="9) per il personale"/>
    <x v="2"/>
  </r>
  <r>
    <x v="1"/>
    <x v="44"/>
    <x v="450"/>
    <x v="491"/>
    <n v="195774.83333333334"/>
    <s v="Budget"/>
    <x v="0"/>
    <s v="PERIN"/>
    <x v="39"/>
    <s v="PAY"/>
    <m/>
    <s v="B.9)"/>
    <s v="9) per il personale"/>
    <x v="2"/>
  </r>
  <r>
    <x v="1"/>
    <x v="45"/>
    <x v="450"/>
    <x v="491"/>
    <n v="223742.66666666669"/>
    <s v="Budget"/>
    <x v="0"/>
    <s v="PERIN"/>
    <x v="39"/>
    <s v="PAY"/>
    <m/>
    <s v="B.9)"/>
    <s v="9) per il personale"/>
    <x v="2"/>
  </r>
  <r>
    <x v="1"/>
    <x v="46"/>
    <x v="450"/>
    <x v="491"/>
    <n v="251710.50000000003"/>
    <s v="Budget"/>
    <x v="0"/>
    <s v="PERIN"/>
    <x v="39"/>
    <s v="PAY"/>
    <m/>
    <s v="B.9)"/>
    <s v="9) per il personale"/>
    <x v="2"/>
  </r>
  <r>
    <x v="1"/>
    <x v="47"/>
    <x v="450"/>
    <x v="491"/>
    <n v="279678.33333333337"/>
    <s v="Budget"/>
    <x v="0"/>
    <s v="PERIN"/>
    <x v="39"/>
    <s v="PAY"/>
    <m/>
    <s v="B.9)"/>
    <s v="9) per il personale"/>
    <x v="2"/>
  </r>
  <r>
    <x v="1"/>
    <x v="48"/>
    <x v="450"/>
    <x v="491"/>
    <n v="307646.16666666669"/>
    <s v="Budget"/>
    <x v="0"/>
    <s v="PERIN"/>
    <x v="39"/>
    <s v="PAY"/>
    <m/>
    <s v="B.9)"/>
    <s v="9) per il personale"/>
    <x v="2"/>
  </r>
  <r>
    <x v="1"/>
    <x v="49"/>
    <x v="450"/>
    <x v="491"/>
    <n v="335614"/>
    <s v="Budget"/>
    <x v="0"/>
    <s v="PERIN"/>
    <x v="39"/>
    <s v="PAY"/>
    <m/>
    <s v="B.9)"/>
    <s v="9) per il personale"/>
    <x v="2"/>
  </r>
  <r>
    <x v="1"/>
    <x v="38"/>
    <x v="450"/>
    <x v="492"/>
    <n v="14882.625"/>
    <s v="Budget"/>
    <x v="0"/>
    <s v="PERIN"/>
    <x v="39"/>
    <s v="PAY"/>
    <m/>
    <s v="B.9)"/>
    <s v="9) per il personale"/>
    <x v="2"/>
  </r>
  <r>
    <x v="1"/>
    <x v="39"/>
    <x v="450"/>
    <x v="492"/>
    <n v="29765.25"/>
    <s v="Budget"/>
    <x v="0"/>
    <s v="PERIN"/>
    <x v="39"/>
    <s v="PAY"/>
    <m/>
    <s v="B.9)"/>
    <s v="9) per il personale"/>
    <x v="2"/>
  </r>
  <r>
    <x v="1"/>
    <x v="40"/>
    <x v="450"/>
    <x v="492"/>
    <n v="44647.875"/>
    <s v="Budget"/>
    <x v="0"/>
    <s v="PERIN"/>
    <x v="39"/>
    <s v="PAY"/>
    <m/>
    <s v="B.9)"/>
    <s v="9) per il personale"/>
    <x v="2"/>
  </r>
  <r>
    <x v="1"/>
    <x v="41"/>
    <x v="450"/>
    <x v="492"/>
    <n v="59530.5"/>
    <s v="Budget"/>
    <x v="0"/>
    <s v="PERIN"/>
    <x v="39"/>
    <s v="PAY"/>
    <m/>
    <s v="B.9)"/>
    <s v="9) per il personale"/>
    <x v="2"/>
  </r>
  <r>
    <x v="1"/>
    <x v="42"/>
    <x v="450"/>
    <x v="492"/>
    <n v="74413.125"/>
    <s v="Budget"/>
    <x v="0"/>
    <s v="PERIN"/>
    <x v="39"/>
    <s v="PAY"/>
    <m/>
    <s v="B.9)"/>
    <s v="9) per il personale"/>
    <x v="2"/>
  </r>
  <r>
    <x v="1"/>
    <x v="43"/>
    <x v="450"/>
    <x v="492"/>
    <n v="89295.75"/>
    <s v="Budget"/>
    <x v="0"/>
    <s v="PERIN"/>
    <x v="39"/>
    <s v="PAY"/>
    <m/>
    <s v="B.9)"/>
    <s v="9) per il personale"/>
    <x v="2"/>
  </r>
  <r>
    <x v="1"/>
    <x v="44"/>
    <x v="450"/>
    <x v="492"/>
    <n v="104178.375"/>
    <s v="Budget"/>
    <x v="0"/>
    <s v="PERIN"/>
    <x v="39"/>
    <s v="PAY"/>
    <m/>
    <s v="B.9)"/>
    <s v="9) per il personale"/>
    <x v="2"/>
  </r>
  <r>
    <x v="1"/>
    <x v="45"/>
    <x v="450"/>
    <x v="492"/>
    <n v="119061"/>
    <s v="Budget"/>
    <x v="0"/>
    <s v="PERIN"/>
    <x v="39"/>
    <s v="PAY"/>
    <m/>
    <s v="B.9)"/>
    <s v="9) per il personale"/>
    <x v="2"/>
  </r>
  <r>
    <x v="1"/>
    <x v="46"/>
    <x v="450"/>
    <x v="492"/>
    <n v="133943.625"/>
    <s v="Budget"/>
    <x v="0"/>
    <s v="PERIN"/>
    <x v="39"/>
    <s v="PAY"/>
    <m/>
    <s v="B.9)"/>
    <s v="9) per il personale"/>
    <x v="2"/>
  </r>
  <r>
    <x v="1"/>
    <x v="47"/>
    <x v="450"/>
    <x v="492"/>
    <n v="148826.25"/>
    <s v="Budget"/>
    <x v="0"/>
    <s v="PERIN"/>
    <x v="39"/>
    <s v="PAY"/>
    <m/>
    <s v="B.9)"/>
    <s v="9) per il personale"/>
    <x v="2"/>
  </r>
  <r>
    <x v="1"/>
    <x v="48"/>
    <x v="450"/>
    <x v="492"/>
    <n v="163708.875"/>
    <s v="Budget"/>
    <x v="0"/>
    <s v="PERIN"/>
    <x v="39"/>
    <s v="PAY"/>
    <m/>
    <s v="B.9)"/>
    <s v="9) per il personale"/>
    <x v="2"/>
  </r>
  <r>
    <x v="1"/>
    <x v="49"/>
    <x v="450"/>
    <x v="492"/>
    <n v="178591.5"/>
    <s v="Budget"/>
    <x v="0"/>
    <s v="PERIN"/>
    <x v="39"/>
    <s v="PAY"/>
    <m/>
    <s v="B.9)"/>
    <s v="9) per il personale"/>
    <x v="2"/>
  </r>
  <r>
    <x v="1"/>
    <x v="38"/>
    <x v="450"/>
    <x v="493"/>
    <n v="3821.0833333333335"/>
    <s v="Budget"/>
    <x v="0"/>
    <s v="PERIN"/>
    <x v="39"/>
    <s v="PAY"/>
    <m/>
    <s v="B.9)"/>
    <s v="9) per il personale"/>
    <x v="2"/>
  </r>
  <r>
    <x v="1"/>
    <x v="39"/>
    <x v="450"/>
    <x v="493"/>
    <n v="7642.166666666667"/>
    <s v="Budget"/>
    <x v="0"/>
    <s v="PERIN"/>
    <x v="39"/>
    <s v="PAY"/>
    <m/>
    <s v="B.9)"/>
    <s v="9) per il personale"/>
    <x v="2"/>
  </r>
  <r>
    <x v="1"/>
    <x v="40"/>
    <x v="450"/>
    <x v="493"/>
    <n v="11463.25"/>
    <s v="Budget"/>
    <x v="0"/>
    <s v="PERIN"/>
    <x v="39"/>
    <s v="PAY"/>
    <m/>
    <s v="B.9)"/>
    <s v="9) per il personale"/>
    <x v="2"/>
  </r>
  <r>
    <x v="1"/>
    <x v="41"/>
    <x v="450"/>
    <x v="493"/>
    <n v="15284.333333333334"/>
    <s v="Budget"/>
    <x v="0"/>
    <s v="PERIN"/>
    <x v="39"/>
    <s v="PAY"/>
    <m/>
    <s v="B.9)"/>
    <s v="9) per il personale"/>
    <x v="2"/>
  </r>
  <r>
    <x v="1"/>
    <x v="42"/>
    <x v="450"/>
    <x v="493"/>
    <n v="19105.416666666668"/>
    <s v="Budget"/>
    <x v="0"/>
    <s v="PERIN"/>
    <x v="39"/>
    <s v="PAY"/>
    <m/>
    <s v="B.9)"/>
    <s v="9) per il personale"/>
    <x v="2"/>
  </r>
  <r>
    <x v="1"/>
    <x v="43"/>
    <x v="450"/>
    <x v="493"/>
    <n v="22926.5"/>
    <s v="Budget"/>
    <x v="0"/>
    <s v="PERIN"/>
    <x v="39"/>
    <s v="PAY"/>
    <m/>
    <s v="B.9)"/>
    <s v="9) per il personale"/>
    <x v="2"/>
  </r>
  <r>
    <x v="1"/>
    <x v="44"/>
    <x v="450"/>
    <x v="493"/>
    <n v="26747.583333333332"/>
    <s v="Budget"/>
    <x v="0"/>
    <s v="PERIN"/>
    <x v="39"/>
    <s v="PAY"/>
    <m/>
    <s v="B.9)"/>
    <s v="9) per il personale"/>
    <x v="2"/>
  </r>
  <r>
    <x v="1"/>
    <x v="45"/>
    <x v="450"/>
    <x v="493"/>
    <n v="30568.666666666664"/>
    <s v="Budget"/>
    <x v="0"/>
    <s v="PERIN"/>
    <x v="39"/>
    <s v="PAY"/>
    <m/>
    <s v="B.9)"/>
    <s v="9) per il personale"/>
    <x v="2"/>
  </r>
  <r>
    <x v="1"/>
    <x v="46"/>
    <x v="450"/>
    <x v="493"/>
    <n v="34389.75"/>
    <s v="Budget"/>
    <x v="0"/>
    <s v="PERIN"/>
    <x v="39"/>
    <s v="PAY"/>
    <m/>
    <s v="B.9)"/>
    <s v="9) per il personale"/>
    <x v="2"/>
  </r>
  <r>
    <x v="1"/>
    <x v="47"/>
    <x v="450"/>
    <x v="493"/>
    <n v="38210.833333333336"/>
    <s v="Budget"/>
    <x v="0"/>
    <s v="PERIN"/>
    <x v="39"/>
    <s v="PAY"/>
    <m/>
    <s v="B.9)"/>
    <s v="9) per il personale"/>
    <x v="2"/>
  </r>
  <r>
    <x v="1"/>
    <x v="48"/>
    <x v="450"/>
    <x v="493"/>
    <n v="42031.916666666672"/>
    <s v="Budget"/>
    <x v="0"/>
    <s v="PERIN"/>
    <x v="39"/>
    <s v="PAY"/>
    <m/>
    <s v="B.9)"/>
    <s v="9) per il personale"/>
    <x v="2"/>
  </r>
  <r>
    <x v="1"/>
    <x v="49"/>
    <x v="450"/>
    <x v="493"/>
    <n v="45853.000000000007"/>
    <s v="Budget"/>
    <x v="0"/>
    <s v="PERIN"/>
    <x v="39"/>
    <s v="PAY"/>
    <m/>
    <s v="B.9)"/>
    <s v="9) per il personale"/>
    <x v="2"/>
  </r>
  <r>
    <x v="1"/>
    <x v="38"/>
    <x v="450"/>
    <x v="494"/>
    <n v="9670.496666666666"/>
    <s v="Budget"/>
    <x v="0"/>
    <s v="PERIN"/>
    <x v="39"/>
    <s v="PAY"/>
    <m/>
    <s v="B.9)"/>
    <s v="9) per il personale"/>
    <x v="2"/>
  </r>
  <r>
    <x v="1"/>
    <x v="39"/>
    <x v="450"/>
    <x v="494"/>
    <n v="19340.993333333332"/>
    <s v="Budget"/>
    <x v="0"/>
    <s v="PERIN"/>
    <x v="39"/>
    <s v="PAY"/>
    <m/>
    <s v="B.9)"/>
    <s v="9) per il personale"/>
    <x v="2"/>
  </r>
  <r>
    <x v="1"/>
    <x v="40"/>
    <x v="450"/>
    <x v="494"/>
    <n v="29011.489999999998"/>
    <s v="Budget"/>
    <x v="0"/>
    <s v="PERIN"/>
    <x v="39"/>
    <s v="PAY"/>
    <m/>
    <s v="B.9)"/>
    <s v="9) per il personale"/>
    <x v="2"/>
  </r>
  <r>
    <x v="1"/>
    <x v="41"/>
    <x v="450"/>
    <x v="494"/>
    <n v="38681.986666666664"/>
    <s v="Budget"/>
    <x v="0"/>
    <s v="PERIN"/>
    <x v="39"/>
    <s v="PAY"/>
    <m/>
    <s v="B.9)"/>
    <s v="9) per il personale"/>
    <x v="2"/>
  </r>
  <r>
    <x v="1"/>
    <x v="42"/>
    <x v="450"/>
    <x v="494"/>
    <n v="48352.48333333333"/>
    <s v="Budget"/>
    <x v="0"/>
    <s v="PERIN"/>
    <x v="39"/>
    <s v="PAY"/>
    <m/>
    <s v="B.9)"/>
    <s v="9) per il personale"/>
    <x v="2"/>
  </r>
  <r>
    <x v="1"/>
    <x v="43"/>
    <x v="450"/>
    <x v="494"/>
    <n v="58022.979999999996"/>
    <s v="Budget"/>
    <x v="0"/>
    <s v="PERIN"/>
    <x v="39"/>
    <s v="PAY"/>
    <m/>
    <s v="B.9)"/>
    <s v="9) per il personale"/>
    <x v="2"/>
  </r>
  <r>
    <x v="1"/>
    <x v="44"/>
    <x v="450"/>
    <x v="494"/>
    <n v="67693.476666666655"/>
    <s v="Budget"/>
    <x v="0"/>
    <s v="PERIN"/>
    <x v="39"/>
    <s v="PAY"/>
    <m/>
    <s v="B.9)"/>
    <s v="9) per il personale"/>
    <x v="2"/>
  </r>
  <r>
    <x v="1"/>
    <x v="45"/>
    <x v="450"/>
    <x v="494"/>
    <n v="77363.973333333328"/>
    <s v="Budget"/>
    <x v="0"/>
    <s v="PERIN"/>
    <x v="39"/>
    <s v="PAY"/>
    <m/>
    <s v="B.9)"/>
    <s v="9) per il personale"/>
    <x v="2"/>
  </r>
  <r>
    <x v="1"/>
    <x v="46"/>
    <x v="450"/>
    <x v="494"/>
    <n v="87034.47"/>
    <s v="Budget"/>
    <x v="0"/>
    <s v="PERIN"/>
    <x v="39"/>
    <s v="PAY"/>
    <m/>
    <s v="B.9)"/>
    <s v="9) per il personale"/>
    <x v="2"/>
  </r>
  <r>
    <x v="1"/>
    <x v="47"/>
    <x v="450"/>
    <x v="494"/>
    <n v="96704.966666666674"/>
    <s v="Budget"/>
    <x v="0"/>
    <s v="PERIN"/>
    <x v="39"/>
    <s v="PAY"/>
    <m/>
    <s v="B.9)"/>
    <s v="9) per il personale"/>
    <x v="2"/>
  </r>
  <r>
    <x v="1"/>
    <x v="48"/>
    <x v="450"/>
    <x v="494"/>
    <n v="106375.46333333335"/>
    <s v="Budget"/>
    <x v="0"/>
    <s v="PERIN"/>
    <x v="39"/>
    <s v="PAY"/>
    <m/>
    <s v="B.9)"/>
    <s v="9) per il personale"/>
    <x v="2"/>
  </r>
  <r>
    <x v="1"/>
    <x v="49"/>
    <x v="450"/>
    <x v="494"/>
    <n v="116045.96000000002"/>
    <s v="Budget"/>
    <x v="0"/>
    <s v="PERIN"/>
    <x v="39"/>
    <s v="PAY"/>
    <m/>
    <s v="B.9)"/>
    <s v="9) per il personale"/>
    <x v="2"/>
  </r>
  <r>
    <x v="1"/>
    <x v="38"/>
    <x v="451"/>
    <x v="495"/>
    <n v="6237.626666666667"/>
    <s v="Budget"/>
    <x v="0"/>
    <s v="PERST"/>
    <x v="40"/>
    <s v="PAY"/>
    <m/>
    <s v="B.9)"/>
    <s v="9) per il personale"/>
    <x v="2"/>
  </r>
  <r>
    <x v="1"/>
    <x v="39"/>
    <x v="451"/>
    <x v="495"/>
    <n v="12475.253333333334"/>
    <s v="Budget"/>
    <x v="0"/>
    <s v="PERST"/>
    <x v="40"/>
    <s v="PAY"/>
    <m/>
    <s v="B.9)"/>
    <s v="9) per il personale"/>
    <x v="2"/>
  </r>
  <r>
    <x v="1"/>
    <x v="40"/>
    <x v="451"/>
    <x v="495"/>
    <n v="18712.88"/>
    <s v="Budget"/>
    <x v="0"/>
    <s v="PERST"/>
    <x v="40"/>
    <s v="PAY"/>
    <m/>
    <s v="B.9)"/>
    <s v="9) per il personale"/>
    <x v="2"/>
  </r>
  <r>
    <x v="1"/>
    <x v="41"/>
    <x v="451"/>
    <x v="495"/>
    <n v="24950.506666666668"/>
    <s v="Budget"/>
    <x v="0"/>
    <s v="PERST"/>
    <x v="40"/>
    <s v="PAY"/>
    <m/>
    <s v="B.9)"/>
    <s v="9) per il personale"/>
    <x v="2"/>
  </r>
  <r>
    <x v="1"/>
    <x v="42"/>
    <x v="451"/>
    <x v="495"/>
    <n v="31188.133333333335"/>
    <s v="Budget"/>
    <x v="0"/>
    <s v="PERST"/>
    <x v="40"/>
    <s v="PAY"/>
    <m/>
    <s v="B.9)"/>
    <s v="9) per il personale"/>
    <x v="2"/>
  </r>
  <r>
    <x v="1"/>
    <x v="43"/>
    <x v="451"/>
    <x v="495"/>
    <n v="37425.760000000002"/>
    <s v="Budget"/>
    <x v="0"/>
    <s v="PERST"/>
    <x v="40"/>
    <s v="PAY"/>
    <m/>
    <s v="B.9)"/>
    <s v="9) per il personale"/>
    <x v="2"/>
  </r>
  <r>
    <x v="1"/>
    <x v="44"/>
    <x v="451"/>
    <x v="495"/>
    <n v="43663.386666666673"/>
    <s v="Budget"/>
    <x v="0"/>
    <s v="PERST"/>
    <x v="40"/>
    <s v="PAY"/>
    <m/>
    <s v="B.9)"/>
    <s v="9) per il personale"/>
    <x v="2"/>
  </r>
  <r>
    <x v="1"/>
    <x v="45"/>
    <x v="451"/>
    <x v="495"/>
    <n v="49901.013333333336"/>
    <s v="Budget"/>
    <x v="0"/>
    <s v="PERST"/>
    <x v="40"/>
    <s v="PAY"/>
    <m/>
    <s v="B.9)"/>
    <s v="9) per il personale"/>
    <x v="2"/>
  </r>
  <r>
    <x v="1"/>
    <x v="46"/>
    <x v="451"/>
    <x v="495"/>
    <n v="56138.64"/>
    <s v="Budget"/>
    <x v="0"/>
    <s v="PERST"/>
    <x v="40"/>
    <s v="PAY"/>
    <m/>
    <s v="B.9)"/>
    <s v="9) per il personale"/>
    <x v="2"/>
  </r>
  <r>
    <x v="1"/>
    <x v="47"/>
    <x v="451"/>
    <x v="495"/>
    <n v="62376.266666666663"/>
    <s v="Budget"/>
    <x v="0"/>
    <s v="PERST"/>
    <x v="40"/>
    <s v="PAY"/>
    <m/>
    <s v="B.9)"/>
    <s v="9) per il personale"/>
    <x v="2"/>
  </r>
  <r>
    <x v="1"/>
    <x v="48"/>
    <x v="451"/>
    <x v="495"/>
    <n v="68613.893333333326"/>
    <s v="Budget"/>
    <x v="0"/>
    <s v="PERST"/>
    <x v="40"/>
    <s v="PAY"/>
    <m/>
    <s v="B.9)"/>
    <s v="9) per il personale"/>
    <x v="2"/>
  </r>
  <r>
    <x v="1"/>
    <x v="49"/>
    <x v="451"/>
    <x v="495"/>
    <n v="74851.51999999999"/>
    <s v="Budget"/>
    <x v="0"/>
    <s v="PERST"/>
    <x v="40"/>
    <s v="PAY"/>
    <m/>
    <s v="B.9)"/>
    <s v="9) per il personale"/>
    <x v="2"/>
  </r>
  <r>
    <x v="1"/>
    <x v="38"/>
    <x v="451"/>
    <x v="496"/>
    <n v="26964.708333333332"/>
    <s v="Budget"/>
    <x v="0"/>
    <s v="PERST"/>
    <x v="40"/>
    <s v="PAY"/>
    <m/>
    <s v="B.9)"/>
    <s v="9) per il personale"/>
    <x v="2"/>
  </r>
  <r>
    <x v="1"/>
    <x v="39"/>
    <x v="451"/>
    <x v="496"/>
    <n v="53929.416666666664"/>
    <s v="Budget"/>
    <x v="0"/>
    <s v="PERST"/>
    <x v="40"/>
    <s v="PAY"/>
    <m/>
    <s v="B.9)"/>
    <s v="9) per il personale"/>
    <x v="2"/>
  </r>
  <r>
    <x v="1"/>
    <x v="40"/>
    <x v="451"/>
    <x v="496"/>
    <n v="80894.125"/>
    <s v="Budget"/>
    <x v="0"/>
    <s v="PERST"/>
    <x v="40"/>
    <s v="PAY"/>
    <m/>
    <s v="B.9)"/>
    <s v="9) per il personale"/>
    <x v="2"/>
  </r>
  <r>
    <x v="1"/>
    <x v="41"/>
    <x v="451"/>
    <x v="496"/>
    <n v="107858.83333333333"/>
    <s v="Budget"/>
    <x v="0"/>
    <s v="PERST"/>
    <x v="40"/>
    <s v="PAY"/>
    <m/>
    <s v="B.9)"/>
    <s v="9) per il personale"/>
    <x v="2"/>
  </r>
  <r>
    <x v="1"/>
    <x v="42"/>
    <x v="451"/>
    <x v="496"/>
    <n v="134823.54166666666"/>
    <s v="Budget"/>
    <x v="0"/>
    <s v="PERST"/>
    <x v="40"/>
    <s v="PAY"/>
    <m/>
    <s v="B.9)"/>
    <s v="9) per il personale"/>
    <x v="2"/>
  </r>
  <r>
    <x v="1"/>
    <x v="43"/>
    <x v="451"/>
    <x v="496"/>
    <n v="161788.25"/>
    <s v="Budget"/>
    <x v="0"/>
    <s v="PERST"/>
    <x v="40"/>
    <s v="PAY"/>
    <m/>
    <s v="B.9)"/>
    <s v="9) per il personale"/>
    <x v="2"/>
  </r>
  <r>
    <x v="1"/>
    <x v="44"/>
    <x v="451"/>
    <x v="496"/>
    <n v="188752.95833333334"/>
    <s v="Budget"/>
    <x v="0"/>
    <s v="PERST"/>
    <x v="40"/>
    <s v="PAY"/>
    <m/>
    <s v="B.9)"/>
    <s v="9) per il personale"/>
    <x v="2"/>
  </r>
  <r>
    <x v="1"/>
    <x v="45"/>
    <x v="451"/>
    <x v="496"/>
    <n v="215717.66666666669"/>
    <s v="Budget"/>
    <x v="0"/>
    <s v="PERST"/>
    <x v="40"/>
    <s v="PAY"/>
    <m/>
    <s v="B.9)"/>
    <s v="9) per il personale"/>
    <x v="2"/>
  </r>
  <r>
    <x v="1"/>
    <x v="46"/>
    <x v="451"/>
    <x v="496"/>
    <n v="242682.37500000003"/>
    <s v="Budget"/>
    <x v="0"/>
    <s v="PERST"/>
    <x v="40"/>
    <s v="PAY"/>
    <m/>
    <s v="B.9)"/>
    <s v="9) per il personale"/>
    <x v="2"/>
  </r>
  <r>
    <x v="1"/>
    <x v="47"/>
    <x v="451"/>
    <x v="496"/>
    <n v="269647.08333333337"/>
    <s v="Budget"/>
    <x v="0"/>
    <s v="PERST"/>
    <x v="40"/>
    <s v="PAY"/>
    <m/>
    <s v="B.9)"/>
    <s v="9) per il personale"/>
    <x v="2"/>
  </r>
  <r>
    <x v="1"/>
    <x v="48"/>
    <x v="451"/>
    <x v="496"/>
    <n v="296611.79166666669"/>
    <s v="Budget"/>
    <x v="0"/>
    <s v="PERST"/>
    <x v="40"/>
    <s v="PAY"/>
    <m/>
    <s v="B.9)"/>
    <s v="9) per il personale"/>
    <x v="2"/>
  </r>
  <r>
    <x v="1"/>
    <x v="49"/>
    <x v="451"/>
    <x v="496"/>
    <n v="323576.5"/>
    <s v="Budget"/>
    <x v="0"/>
    <s v="PERST"/>
    <x v="40"/>
    <s v="PAY"/>
    <m/>
    <s v="B.9)"/>
    <s v="9) per il personale"/>
    <x v="2"/>
  </r>
  <r>
    <x v="1"/>
    <x v="38"/>
    <x v="451"/>
    <x v="497"/>
    <n v="39503.434166666666"/>
    <s v="Budget"/>
    <x v="0"/>
    <s v="PERST"/>
    <x v="40"/>
    <s v="PAY"/>
    <m/>
    <s v="B.9)"/>
    <s v="9) per il personale"/>
    <x v="2"/>
  </r>
  <r>
    <x v="1"/>
    <x v="39"/>
    <x v="451"/>
    <x v="497"/>
    <n v="79006.868333333332"/>
    <s v="Budget"/>
    <x v="0"/>
    <s v="PERST"/>
    <x v="40"/>
    <s v="PAY"/>
    <m/>
    <s v="B.9)"/>
    <s v="9) per il personale"/>
    <x v="2"/>
  </r>
  <r>
    <x v="1"/>
    <x v="40"/>
    <x v="451"/>
    <x v="497"/>
    <n v="118510.30249999999"/>
    <s v="Budget"/>
    <x v="0"/>
    <s v="PERST"/>
    <x v="40"/>
    <s v="PAY"/>
    <m/>
    <s v="B.9)"/>
    <s v="9) per il personale"/>
    <x v="2"/>
  </r>
  <r>
    <x v="1"/>
    <x v="41"/>
    <x v="451"/>
    <x v="497"/>
    <n v="158013.73666666666"/>
    <s v="Budget"/>
    <x v="0"/>
    <s v="PERST"/>
    <x v="40"/>
    <s v="PAY"/>
    <m/>
    <s v="B.9)"/>
    <s v="9) per il personale"/>
    <x v="2"/>
  </r>
  <r>
    <x v="1"/>
    <x v="42"/>
    <x v="451"/>
    <x v="497"/>
    <n v="197517.17083333334"/>
    <s v="Budget"/>
    <x v="0"/>
    <s v="PERST"/>
    <x v="40"/>
    <s v="PAY"/>
    <m/>
    <s v="B.9)"/>
    <s v="9) per il personale"/>
    <x v="2"/>
  </r>
  <r>
    <x v="1"/>
    <x v="43"/>
    <x v="451"/>
    <x v="497"/>
    <n v="237020.60500000001"/>
    <s v="Budget"/>
    <x v="0"/>
    <s v="PERST"/>
    <x v="40"/>
    <s v="PAY"/>
    <m/>
    <s v="B.9)"/>
    <s v="9) per il personale"/>
    <x v="2"/>
  </r>
  <r>
    <x v="1"/>
    <x v="44"/>
    <x v="451"/>
    <x v="497"/>
    <n v="276524.03916666668"/>
    <s v="Budget"/>
    <x v="0"/>
    <s v="PERST"/>
    <x v="40"/>
    <s v="PAY"/>
    <m/>
    <s v="B.9)"/>
    <s v="9) per il personale"/>
    <x v="2"/>
  </r>
  <r>
    <x v="1"/>
    <x v="45"/>
    <x v="451"/>
    <x v="497"/>
    <n v="316027.47333333333"/>
    <s v="Budget"/>
    <x v="0"/>
    <s v="PERST"/>
    <x v="40"/>
    <s v="PAY"/>
    <m/>
    <s v="B.9)"/>
    <s v="9) per il personale"/>
    <x v="2"/>
  </r>
  <r>
    <x v="1"/>
    <x v="46"/>
    <x v="451"/>
    <x v="497"/>
    <n v="355530.90749999997"/>
    <s v="Budget"/>
    <x v="0"/>
    <s v="PERST"/>
    <x v="40"/>
    <s v="PAY"/>
    <m/>
    <s v="B.9)"/>
    <s v="9) per il personale"/>
    <x v="2"/>
  </r>
  <r>
    <x v="1"/>
    <x v="47"/>
    <x v="451"/>
    <x v="497"/>
    <n v="395034.34166666662"/>
    <s v="Budget"/>
    <x v="0"/>
    <s v="PERST"/>
    <x v="40"/>
    <s v="PAY"/>
    <m/>
    <s v="B.9)"/>
    <s v="9) per il personale"/>
    <x v="2"/>
  </r>
  <r>
    <x v="1"/>
    <x v="48"/>
    <x v="451"/>
    <x v="497"/>
    <n v="434537.77583333326"/>
    <s v="Budget"/>
    <x v="0"/>
    <s v="PERST"/>
    <x v="40"/>
    <s v="PAY"/>
    <m/>
    <s v="B.9)"/>
    <s v="9) per il personale"/>
    <x v="2"/>
  </r>
  <r>
    <x v="1"/>
    <x v="49"/>
    <x v="451"/>
    <x v="497"/>
    <n v="474041.2099999999"/>
    <s v="Budget"/>
    <x v="0"/>
    <s v="PERST"/>
    <x v="40"/>
    <s v="PAY"/>
    <m/>
    <s v="B.9)"/>
    <s v="9) per il personale"/>
    <x v="2"/>
  </r>
  <r>
    <x v="1"/>
    <x v="38"/>
    <x v="186"/>
    <x v="458"/>
    <n v="6748.25"/>
    <s v="Budget"/>
    <x v="0"/>
    <s v="AMMIN"/>
    <x v="26"/>
    <s v="AMM"/>
    <m/>
    <s v="B.10)"/>
    <s v="10) Ammortamenti e svalutazioni"/>
    <x v="7"/>
  </r>
  <r>
    <x v="1"/>
    <x v="39"/>
    <x v="186"/>
    <x v="458"/>
    <n v="13496.5"/>
    <s v="Budget"/>
    <x v="0"/>
    <s v="AMMIN"/>
    <x v="26"/>
    <s v="AMM"/>
    <m/>
    <s v="B.10)"/>
    <s v="10) Ammortamenti e svalutazioni"/>
    <x v="7"/>
  </r>
  <r>
    <x v="1"/>
    <x v="40"/>
    <x v="186"/>
    <x v="458"/>
    <n v="20244.75"/>
    <s v="Budget"/>
    <x v="0"/>
    <s v="AMMIN"/>
    <x v="26"/>
    <s v="AMM"/>
    <m/>
    <s v="B.10)"/>
    <s v="10) Ammortamenti e svalutazioni"/>
    <x v="7"/>
  </r>
  <r>
    <x v="1"/>
    <x v="41"/>
    <x v="186"/>
    <x v="458"/>
    <n v="26993"/>
    <s v="Budget"/>
    <x v="0"/>
    <s v="AMMIN"/>
    <x v="26"/>
    <s v="AMM"/>
    <m/>
    <s v="B.10)"/>
    <s v="10) Ammortamenti e svalutazioni"/>
    <x v="7"/>
  </r>
  <r>
    <x v="1"/>
    <x v="42"/>
    <x v="186"/>
    <x v="458"/>
    <n v="33741.25"/>
    <s v="Budget"/>
    <x v="0"/>
    <s v="AMMIN"/>
    <x v="26"/>
    <s v="AMM"/>
    <m/>
    <s v="B.10)"/>
    <s v="10) Ammortamenti e svalutazioni"/>
    <x v="7"/>
  </r>
  <r>
    <x v="1"/>
    <x v="43"/>
    <x v="186"/>
    <x v="458"/>
    <n v="40489.5"/>
    <s v="Budget"/>
    <x v="0"/>
    <s v="AMMIN"/>
    <x v="26"/>
    <s v="AMM"/>
    <m/>
    <s v="B.10)"/>
    <s v="10) Ammortamenti e svalutazioni"/>
    <x v="7"/>
  </r>
  <r>
    <x v="1"/>
    <x v="44"/>
    <x v="186"/>
    <x v="458"/>
    <n v="47237.75"/>
    <s v="Budget"/>
    <x v="0"/>
    <s v="AMMIN"/>
    <x v="26"/>
    <s v="AMM"/>
    <m/>
    <s v="B.10)"/>
    <s v="10) Ammortamenti e svalutazioni"/>
    <x v="7"/>
  </r>
  <r>
    <x v="1"/>
    <x v="45"/>
    <x v="186"/>
    <x v="458"/>
    <n v="53986"/>
    <s v="Budget"/>
    <x v="0"/>
    <s v="AMMIN"/>
    <x v="26"/>
    <s v="AMM"/>
    <m/>
    <s v="B.10)"/>
    <s v="10) Ammortamenti e svalutazioni"/>
    <x v="7"/>
  </r>
  <r>
    <x v="1"/>
    <x v="46"/>
    <x v="186"/>
    <x v="458"/>
    <n v="60734.25"/>
    <s v="Budget"/>
    <x v="0"/>
    <s v="AMMIN"/>
    <x v="26"/>
    <s v="AMM"/>
    <m/>
    <s v="B.10)"/>
    <s v="10) Ammortamenti e svalutazioni"/>
    <x v="7"/>
  </r>
  <r>
    <x v="1"/>
    <x v="47"/>
    <x v="186"/>
    <x v="458"/>
    <n v="67482.5"/>
    <s v="Budget"/>
    <x v="0"/>
    <s v="AMMIN"/>
    <x v="26"/>
    <s v="AMM"/>
    <m/>
    <s v="B.10)"/>
    <s v="10) Ammortamenti e svalutazioni"/>
    <x v="7"/>
  </r>
  <r>
    <x v="1"/>
    <x v="48"/>
    <x v="186"/>
    <x v="458"/>
    <n v="74230.75"/>
    <s v="Budget"/>
    <x v="0"/>
    <s v="AMMIN"/>
    <x v="26"/>
    <s v="AMM"/>
    <m/>
    <s v="B.10)"/>
    <s v="10) Ammortamenti e svalutazioni"/>
    <x v="7"/>
  </r>
  <r>
    <x v="1"/>
    <x v="49"/>
    <x v="186"/>
    <x v="458"/>
    <n v="80979"/>
    <s v="Budget"/>
    <x v="0"/>
    <s v="AMMIN"/>
    <x v="26"/>
    <s v="AMM"/>
    <m/>
    <s v="B.10)"/>
    <s v="10) Ammortamenti e svalutazioni"/>
    <x v="7"/>
  </r>
  <r>
    <x v="1"/>
    <x v="38"/>
    <x v="190"/>
    <x v="457"/>
    <n v="3075.3409500000002"/>
    <s v="Budget"/>
    <x v="0"/>
    <s v="AMMST"/>
    <x v="24"/>
    <s v="AMM"/>
    <m/>
    <s v="B.10)"/>
    <s v="10) Ammortamenti e svalutazioni"/>
    <x v="7"/>
  </r>
  <r>
    <x v="1"/>
    <x v="39"/>
    <x v="190"/>
    <x v="457"/>
    <n v="6150.6819000000005"/>
    <s v="Budget"/>
    <x v="0"/>
    <s v="AMMST"/>
    <x v="24"/>
    <s v="AMM"/>
    <m/>
    <s v="B.10)"/>
    <s v="10) Ammortamenti e svalutazioni"/>
    <x v="7"/>
  </r>
  <r>
    <x v="1"/>
    <x v="40"/>
    <x v="190"/>
    <x v="457"/>
    <n v="9226.0228500000012"/>
    <s v="Budget"/>
    <x v="0"/>
    <s v="AMMST"/>
    <x v="24"/>
    <s v="AMM"/>
    <m/>
    <s v="B.10)"/>
    <s v="10) Ammortamenti e svalutazioni"/>
    <x v="7"/>
  </r>
  <r>
    <x v="1"/>
    <x v="41"/>
    <x v="190"/>
    <x v="457"/>
    <n v="12301.363800000001"/>
    <s v="Budget"/>
    <x v="0"/>
    <s v="AMMST"/>
    <x v="24"/>
    <s v="AMM"/>
    <m/>
    <s v="B.10)"/>
    <s v="10) Ammortamenti e svalutazioni"/>
    <x v="7"/>
  </r>
  <r>
    <x v="1"/>
    <x v="42"/>
    <x v="190"/>
    <x v="457"/>
    <n v="15376.704750000001"/>
    <s v="Budget"/>
    <x v="0"/>
    <s v="AMMST"/>
    <x v="24"/>
    <s v="AMM"/>
    <m/>
    <s v="B.10)"/>
    <s v="10) Ammortamenti e svalutazioni"/>
    <x v="7"/>
  </r>
  <r>
    <x v="1"/>
    <x v="43"/>
    <x v="190"/>
    <x v="457"/>
    <n v="18452.045700000002"/>
    <s v="Budget"/>
    <x v="0"/>
    <s v="AMMST"/>
    <x v="24"/>
    <s v="AMM"/>
    <m/>
    <s v="B.10)"/>
    <s v="10) Ammortamenti e svalutazioni"/>
    <x v="7"/>
  </r>
  <r>
    <x v="1"/>
    <x v="44"/>
    <x v="190"/>
    <x v="457"/>
    <n v="21527.386650000004"/>
    <s v="Budget"/>
    <x v="0"/>
    <s v="AMMST"/>
    <x v="24"/>
    <s v="AMM"/>
    <m/>
    <s v="B.10)"/>
    <s v="10) Ammortamenti e svalutazioni"/>
    <x v="7"/>
  </r>
  <r>
    <x v="1"/>
    <x v="45"/>
    <x v="190"/>
    <x v="457"/>
    <n v="24602.727600000006"/>
    <s v="Budget"/>
    <x v="0"/>
    <s v="AMMST"/>
    <x v="24"/>
    <s v="AMM"/>
    <m/>
    <s v="B.10)"/>
    <s v="10) Ammortamenti e svalutazioni"/>
    <x v="7"/>
  </r>
  <r>
    <x v="1"/>
    <x v="46"/>
    <x v="190"/>
    <x v="457"/>
    <n v="27678.068550000007"/>
    <s v="Budget"/>
    <x v="0"/>
    <s v="AMMST"/>
    <x v="24"/>
    <s v="AMM"/>
    <m/>
    <s v="B.10)"/>
    <s v="10) Ammortamenti e svalutazioni"/>
    <x v="7"/>
  </r>
  <r>
    <x v="1"/>
    <x v="47"/>
    <x v="190"/>
    <x v="457"/>
    <n v="30753.409500000009"/>
    <s v="Budget"/>
    <x v="0"/>
    <s v="AMMST"/>
    <x v="24"/>
    <s v="AMM"/>
    <m/>
    <s v="B.10)"/>
    <s v="10) Ammortamenti e svalutazioni"/>
    <x v="7"/>
  </r>
  <r>
    <x v="1"/>
    <x v="48"/>
    <x v="190"/>
    <x v="457"/>
    <n v="33828.750450000007"/>
    <s v="Budget"/>
    <x v="0"/>
    <s v="AMMST"/>
    <x v="24"/>
    <s v="AMM"/>
    <m/>
    <s v="B.10)"/>
    <s v="10) Ammortamenti e svalutazioni"/>
    <x v="7"/>
  </r>
  <r>
    <x v="1"/>
    <x v="49"/>
    <x v="190"/>
    <x v="457"/>
    <n v="36904.091400000005"/>
    <s v="Budget"/>
    <x v="0"/>
    <s v="AMMST"/>
    <x v="24"/>
    <s v="AMM"/>
    <m/>
    <s v="B.10)"/>
    <s v="10) Ammortamenti e svalutazioni"/>
    <x v="7"/>
  </r>
  <r>
    <x v="1"/>
    <x v="38"/>
    <x v="203"/>
    <x v="203"/>
    <n v="1749.835"/>
    <s v="Budget"/>
    <x v="0"/>
    <s v="COSGS"/>
    <x v="4"/>
    <s v="COSTI"/>
    <m/>
    <s v="B.14)"/>
    <s v="14) oneri diversi di gestione"/>
    <x v="2"/>
  </r>
  <r>
    <x v="1"/>
    <x v="39"/>
    <x v="203"/>
    <x v="203"/>
    <n v="3499.67"/>
    <s v="Budget"/>
    <x v="0"/>
    <s v="COSGS"/>
    <x v="4"/>
    <s v="COSTI"/>
    <m/>
    <s v="B.14)"/>
    <s v="14) oneri diversi di gestione"/>
    <x v="2"/>
  </r>
  <r>
    <x v="1"/>
    <x v="40"/>
    <x v="203"/>
    <x v="203"/>
    <n v="5249.5050000000001"/>
    <s v="Budget"/>
    <x v="0"/>
    <s v="COSGS"/>
    <x v="4"/>
    <s v="COSTI"/>
    <m/>
    <s v="B.14)"/>
    <s v="14) oneri diversi di gestione"/>
    <x v="2"/>
  </r>
  <r>
    <x v="1"/>
    <x v="41"/>
    <x v="203"/>
    <x v="203"/>
    <n v="6999.34"/>
    <s v="Budget"/>
    <x v="0"/>
    <s v="COSGS"/>
    <x v="4"/>
    <s v="COSTI"/>
    <m/>
    <s v="B.14)"/>
    <s v="14) oneri diversi di gestione"/>
    <x v="2"/>
  </r>
  <r>
    <x v="1"/>
    <x v="42"/>
    <x v="203"/>
    <x v="203"/>
    <n v="8749.1749999999993"/>
    <s v="Budget"/>
    <x v="0"/>
    <s v="COSGS"/>
    <x v="4"/>
    <s v="COSTI"/>
    <m/>
    <s v="B.14)"/>
    <s v="14) oneri diversi di gestione"/>
    <x v="2"/>
  </r>
  <r>
    <x v="1"/>
    <x v="43"/>
    <x v="203"/>
    <x v="203"/>
    <n v="10499.009999999998"/>
    <s v="Budget"/>
    <x v="0"/>
    <s v="COSGS"/>
    <x v="4"/>
    <s v="COSTI"/>
    <m/>
    <s v="B.14)"/>
    <s v="14) oneri diversi di gestione"/>
    <x v="2"/>
  </r>
  <r>
    <x v="1"/>
    <x v="44"/>
    <x v="203"/>
    <x v="203"/>
    <n v="12248.844999999998"/>
    <s v="Budget"/>
    <x v="0"/>
    <s v="COSGS"/>
    <x v="4"/>
    <s v="COSTI"/>
    <m/>
    <s v="B.14)"/>
    <s v="14) oneri diversi di gestione"/>
    <x v="2"/>
  </r>
  <r>
    <x v="1"/>
    <x v="45"/>
    <x v="203"/>
    <x v="203"/>
    <n v="13998.679999999997"/>
    <s v="Budget"/>
    <x v="0"/>
    <s v="COSGS"/>
    <x v="4"/>
    <s v="COSTI"/>
    <m/>
    <s v="B.14)"/>
    <s v="14) oneri diversi di gestione"/>
    <x v="2"/>
  </r>
  <r>
    <x v="1"/>
    <x v="46"/>
    <x v="203"/>
    <x v="203"/>
    <n v="15748.514999999996"/>
    <s v="Budget"/>
    <x v="0"/>
    <s v="COSGS"/>
    <x v="4"/>
    <s v="COSTI"/>
    <m/>
    <s v="B.14)"/>
    <s v="14) oneri diversi di gestione"/>
    <x v="2"/>
  </r>
  <r>
    <x v="1"/>
    <x v="47"/>
    <x v="203"/>
    <x v="203"/>
    <n v="17498.349999999995"/>
    <s v="Budget"/>
    <x v="0"/>
    <s v="COSGS"/>
    <x v="4"/>
    <s v="COSTI"/>
    <m/>
    <s v="B.14)"/>
    <s v="14) oneri diversi di gestione"/>
    <x v="2"/>
  </r>
  <r>
    <x v="1"/>
    <x v="48"/>
    <x v="203"/>
    <x v="203"/>
    <n v="19248.184999999994"/>
    <s v="Budget"/>
    <x v="0"/>
    <s v="COSGS"/>
    <x v="4"/>
    <s v="COSTI"/>
    <m/>
    <s v="B.14)"/>
    <s v="14) oneri diversi di gestione"/>
    <x v="2"/>
  </r>
  <r>
    <x v="1"/>
    <x v="49"/>
    <x v="203"/>
    <x v="203"/>
    <n v="20998.019999999993"/>
    <s v="Budget"/>
    <x v="0"/>
    <s v="COSGS"/>
    <x v="4"/>
    <s v="COSTI"/>
    <m/>
    <s v="B.14)"/>
    <s v="14) oneri diversi di gestione"/>
    <x v="2"/>
  </r>
  <r>
    <x v="1"/>
    <x v="38"/>
    <x v="204"/>
    <x v="204"/>
    <n v="416.66666666666669"/>
    <s v="Budget"/>
    <x v="0"/>
    <s v="COSGS"/>
    <x v="4"/>
    <s v="COSTI"/>
    <m/>
    <s v="B.14)"/>
    <s v="14) oneri diversi di gestione"/>
    <x v="2"/>
  </r>
  <r>
    <x v="1"/>
    <x v="39"/>
    <x v="204"/>
    <x v="204"/>
    <n v="833.33333333333337"/>
    <s v="Budget"/>
    <x v="0"/>
    <s v="COSGS"/>
    <x v="4"/>
    <s v="COSTI"/>
    <m/>
    <s v="B.14)"/>
    <s v="14) oneri diversi di gestione"/>
    <x v="2"/>
  </r>
  <r>
    <x v="1"/>
    <x v="40"/>
    <x v="204"/>
    <x v="204"/>
    <n v="1250"/>
    <s v="Budget"/>
    <x v="0"/>
    <s v="COSGS"/>
    <x v="4"/>
    <s v="COSTI"/>
    <m/>
    <s v="B.14)"/>
    <s v="14) oneri diversi di gestione"/>
    <x v="2"/>
  </r>
  <r>
    <x v="1"/>
    <x v="41"/>
    <x v="204"/>
    <x v="204"/>
    <n v="1666.6666666666667"/>
    <s v="Budget"/>
    <x v="0"/>
    <s v="COSGS"/>
    <x v="4"/>
    <s v="COSTI"/>
    <m/>
    <s v="B.14)"/>
    <s v="14) oneri diversi di gestione"/>
    <x v="2"/>
  </r>
  <r>
    <x v="1"/>
    <x v="42"/>
    <x v="204"/>
    <x v="204"/>
    <n v="2083.3333333333335"/>
    <s v="Budget"/>
    <x v="0"/>
    <s v="COSGS"/>
    <x v="4"/>
    <s v="COSTI"/>
    <m/>
    <s v="B.14)"/>
    <s v="14) oneri diversi di gestione"/>
    <x v="2"/>
  </r>
  <r>
    <x v="1"/>
    <x v="43"/>
    <x v="204"/>
    <x v="204"/>
    <n v="2500"/>
    <s v="Budget"/>
    <x v="0"/>
    <s v="COSGS"/>
    <x v="4"/>
    <s v="COSTI"/>
    <m/>
    <s v="B.14)"/>
    <s v="14) oneri diversi di gestione"/>
    <x v="2"/>
  </r>
  <r>
    <x v="1"/>
    <x v="44"/>
    <x v="204"/>
    <x v="204"/>
    <n v="2916.6666666666665"/>
    <s v="Budget"/>
    <x v="0"/>
    <s v="COSGS"/>
    <x v="4"/>
    <s v="COSTI"/>
    <m/>
    <s v="B.14)"/>
    <s v="14) oneri diversi di gestione"/>
    <x v="2"/>
  </r>
  <r>
    <x v="1"/>
    <x v="45"/>
    <x v="204"/>
    <x v="204"/>
    <n v="3333.333333333333"/>
    <s v="Budget"/>
    <x v="0"/>
    <s v="COSGS"/>
    <x v="4"/>
    <s v="COSTI"/>
    <m/>
    <s v="B.14)"/>
    <s v="14) oneri diversi di gestione"/>
    <x v="2"/>
  </r>
  <r>
    <x v="1"/>
    <x v="46"/>
    <x v="204"/>
    <x v="204"/>
    <n v="3749.9999999999995"/>
    <s v="Budget"/>
    <x v="0"/>
    <s v="COSGS"/>
    <x v="4"/>
    <s v="COSTI"/>
    <m/>
    <s v="B.14)"/>
    <s v="14) oneri diversi di gestione"/>
    <x v="2"/>
  </r>
  <r>
    <x v="1"/>
    <x v="47"/>
    <x v="204"/>
    <x v="204"/>
    <n v="4166.6666666666661"/>
    <s v="Budget"/>
    <x v="0"/>
    <s v="COSGS"/>
    <x v="4"/>
    <s v="COSTI"/>
    <m/>
    <s v="B.14)"/>
    <s v="14) oneri diversi di gestione"/>
    <x v="2"/>
  </r>
  <r>
    <x v="1"/>
    <x v="48"/>
    <x v="204"/>
    <x v="204"/>
    <n v="4583.333333333333"/>
    <s v="Budget"/>
    <x v="0"/>
    <s v="COSGS"/>
    <x v="4"/>
    <s v="COSTI"/>
    <m/>
    <s v="B.14)"/>
    <s v="14) oneri diversi di gestione"/>
    <x v="2"/>
  </r>
  <r>
    <x v="1"/>
    <x v="49"/>
    <x v="204"/>
    <x v="204"/>
    <n v="5000"/>
    <s v="Budget"/>
    <x v="0"/>
    <s v="COSGS"/>
    <x v="4"/>
    <s v="COSTI"/>
    <m/>
    <s v="B.14)"/>
    <s v="14) oneri diversi di gestione"/>
    <x v="2"/>
  </r>
  <r>
    <x v="1"/>
    <x v="38"/>
    <x v="206"/>
    <x v="206"/>
    <n v="1.6666666666666667"/>
    <s v="Budget"/>
    <x v="0"/>
    <s v="COSGS"/>
    <x v="4"/>
    <s v="COSTI"/>
    <m/>
    <s v="B.14)"/>
    <s v="14) oneri diversi di gestione"/>
    <x v="2"/>
  </r>
  <r>
    <x v="1"/>
    <x v="39"/>
    <x v="206"/>
    <x v="206"/>
    <n v="3.3333333333333335"/>
    <s v="Budget"/>
    <x v="0"/>
    <s v="COSGS"/>
    <x v="4"/>
    <s v="COSTI"/>
    <m/>
    <s v="B.14)"/>
    <s v="14) oneri diversi di gestione"/>
    <x v="2"/>
  </r>
  <r>
    <x v="1"/>
    <x v="40"/>
    <x v="206"/>
    <x v="206"/>
    <n v="5"/>
    <s v="Budget"/>
    <x v="0"/>
    <s v="COSGS"/>
    <x v="4"/>
    <s v="COSTI"/>
    <m/>
    <s v="B.14)"/>
    <s v="14) oneri diversi di gestione"/>
    <x v="2"/>
  </r>
  <r>
    <x v="1"/>
    <x v="41"/>
    <x v="206"/>
    <x v="206"/>
    <n v="6.666666666666667"/>
    <s v="Budget"/>
    <x v="0"/>
    <s v="COSGS"/>
    <x v="4"/>
    <s v="COSTI"/>
    <m/>
    <s v="B.14)"/>
    <s v="14) oneri diversi di gestione"/>
    <x v="2"/>
  </r>
  <r>
    <x v="1"/>
    <x v="42"/>
    <x v="206"/>
    <x v="206"/>
    <n v="8.3333333333333339"/>
    <s v="Budget"/>
    <x v="0"/>
    <s v="COSGS"/>
    <x v="4"/>
    <s v="COSTI"/>
    <m/>
    <s v="B.14)"/>
    <s v="14) oneri diversi di gestione"/>
    <x v="2"/>
  </r>
  <r>
    <x v="1"/>
    <x v="43"/>
    <x v="206"/>
    <x v="206"/>
    <n v="10"/>
    <s v="Budget"/>
    <x v="0"/>
    <s v="COSGS"/>
    <x v="4"/>
    <s v="COSTI"/>
    <m/>
    <s v="B.14)"/>
    <s v="14) oneri diversi di gestione"/>
    <x v="2"/>
  </r>
  <r>
    <x v="1"/>
    <x v="44"/>
    <x v="206"/>
    <x v="206"/>
    <n v="11.666666666666666"/>
    <s v="Budget"/>
    <x v="0"/>
    <s v="COSGS"/>
    <x v="4"/>
    <s v="COSTI"/>
    <m/>
    <s v="B.14)"/>
    <s v="14) oneri diversi di gestione"/>
    <x v="2"/>
  </r>
  <r>
    <x v="1"/>
    <x v="45"/>
    <x v="206"/>
    <x v="206"/>
    <n v="13.333333333333332"/>
    <s v="Budget"/>
    <x v="0"/>
    <s v="COSGS"/>
    <x v="4"/>
    <s v="COSTI"/>
    <m/>
    <s v="B.14)"/>
    <s v="14) oneri diversi di gestione"/>
    <x v="2"/>
  </r>
  <r>
    <x v="1"/>
    <x v="46"/>
    <x v="206"/>
    <x v="206"/>
    <n v="14.999999999999998"/>
    <s v="Budget"/>
    <x v="0"/>
    <s v="COSGS"/>
    <x v="4"/>
    <s v="COSTI"/>
    <m/>
    <s v="B.14)"/>
    <s v="14) oneri diversi di gestione"/>
    <x v="2"/>
  </r>
  <r>
    <x v="1"/>
    <x v="47"/>
    <x v="206"/>
    <x v="206"/>
    <n v="16.666666666666664"/>
    <s v="Budget"/>
    <x v="0"/>
    <s v="COSGS"/>
    <x v="4"/>
    <s v="COSTI"/>
    <m/>
    <s v="B.14)"/>
    <s v="14) oneri diversi di gestione"/>
    <x v="2"/>
  </r>
  <r>
    <x v="1"/>
    <x v="48"/>
    <x v="206"/>
    <x v="206"/>
    <n v="18.333333333333332"/>
    <s v="Budget"/>
    <x v="0"/>
    <s v="COSGS"/>
    <x v="4"/>
    <s v="COSTI"/>
    <m/>
    <s v="B.14)"/>
    <s v="14) oneri diversi di gestione"/>
    <x v="2"/>
  </r>
  <r>
    <x v="1"/>
    <x v="49"/>
    <x v="206"/>
    <x v="206"/>
    <n v="20"/>
    <s v="Budget"/>
    <x v="0"/>
    <s v="COSGS"/>
    <x v="4"/>
    <s v="COSTI"/>
    <m/>
    <s v="B.14)"/>
    <s v="14) oneri diversi di gestione"/>
    <x v="2"/>
  </r>
  <r>
    <x v="1"/>
    <x v="38"/>
    <x v="208"/>
    <x v="208"/>
    <n v="83.333333333333329"/>
    <s v="Budget"/>
    <x v="0"/>
    <s v="COSGS"/>
    <x v="4"/>
    <s v="COSTI"/>
    <m/>
    <s v="B.14)"/>
    <s v="14) oneri diversi di gestione"/>
    <x v="2"/>
  </r>
  <r>
    <x v="1"/>
    <x v="39"/>
    <x v="208"/>
    <x v="208"/>
    <n v="166.66666666666666"/>
    <s v="Budget"/>
    <x v="0"/>
    <s v="COSGS"/>
    <x v="4"/>
    <s v="COSTI"/>
    <m/>
    <s v="B.14)"/>
    <s v="14) oneri diversi di gestione"/>
    <x v="2"/>
  </r>
  <r>
    <x v="1"/>
    <x v="40"/>
    <x v="208"/>
    <x v="208"/>
    <n v="250"/>
    <s v="Budget"/>
    <x v="0"/>
    <s v="COSGS"/>
    <x v="4"/>
    <s v="COSTI"/>
    <m/>
    <s v="B.14)"/>
    <s v="14) oneri diversi di gestione"/>
    <x v="2"/>
  </r>
  <r>
    <x v="1"/>
    <x v="41"/>
    <x v="208"/>
    <x v="208"/>
    <n v="333.33333333333331"/>
    <s v="Budget"/>
    <x v="0"/>
    <s v="COSGS"/>
    <x v="4"/>
    <s v="COSTI"/>
    <m/>
    <s v="B.14)"/>
    <s v="14) oneri diversi di gestione"/>
    <x v="2"/>
  </r>
  <r>
    <x v="1"/>
    <x v="42"/>
    <x v="208"/>
    <x v="208"/>
    <n v="416.66666666666663"/>
    <s v="Budget"/>
    <x v="0"/>
    <s v="COSGS"/>
    <x v="4"/>
    <s v="COSTI"/>
    <m/>
    <s v="B.14)"/>
    <s v="14) oneri diversi di gestione"/>
    <x v="2"/>
  </r>
  <r>
    <x v="1"/>
    <x v="43"/>
    <x v="208"/>
    <x v="208"/>
    <n v="499.99999999999994"/>
    <s v="Budget"/>
    <x v="0"/>
    <s v="COSGS"/>
    <x v="4"/>
    <s v="COSTI"/>
    <m/>
    <s v="B.14)"/>
    <s v="14) oneri diversi di gestione"/>
    <x v="2"/>
  </r>
  <r>
    <x v="1"/>
    <x v="44"/>
    <x v="208"/>
    <x v="208"/>
    <n v="583.33333333333326"/>
    <s v="Budget"/>
    <x v="0"/>
    <s v="COSGS"/>
    <x v="4"/>
    <s v="COSTI"/>
    <m/>
    <s v="B.14)"/>
    <s v="14) oneri diversi di gestione"/>
    <x v="2"/>
  </r>
  <r>
    <x v="1"/>
    <x v="45"/>
    <x v="208"/>
    <x v="208"/>
    <n v="666.66666666666663"/>
    <s v="Budget"/>
    <x v="0"/>
    <s v="COSGS"/>
    <x v="4"/>
    <s v="COSTI"/>
    <m/>
    <s v="B.14)"/>
    <s v="14) oneri diversi di gestione"/>
    <x v="2"/>
  </r>
  <r>
    <x v="1"/>
    <x v="46"/>
    <x v="208"/>
    <x v="208"/>
    <n v="750"/>
    <s v="Budget"/>
    <x v="0"/>
    <s v="COSGS"/>
    <x v="4"/>
    <s v="COSTI"/>
    <m/>
    <s v="B.14)"/>
    <s v="14) oneri diversi di gestione"/>
    <x v="2"/>
  </r>
  <r>
    <x v="1"/>
    <x v="47"/>
    <x v="208"/>
    <x v="208"/>
    <n v="833.33333333333337"/>
    <s v="Budget"/>
    <x v="0"/>
    <s v="COSGS"/>
    <x v="4"/>
    <s v="COSTI"/>
    <m/>
    <s v="B.14)"/>
    <s v="14) oneri diversi di gestione"/>
    <x v="2"/>
  </r>
  <r>
    <x v="1"/>
    <x v="48"/>
    <x v="208"/>
    <x v="208"/>
    <n v="916.66666666666674"/>
    <s v="Budget"/>
    <x v="0"/>
    <s v="COSGS"/>
    <x v="4"/>
    <s v="COSTI"/>
    <m/>
    <s v="B.14)"/>
    <s v="14) oneri diversi di gestione"/>
    <x v="2"/>
  </r>
  <r>
    <x v="1"/>
    <x v="49"/>
    <x v="208"/>
    <x v="208"/>
    <n v="1000.0000000000001"/>
    <s v="Budget"/>
    <x v="0"/>
    <s v="COSGS"/>
    <x v="4"/>
    <s v="COSTI"/>
    <m/>
    <s v="B.14)"/>
    <s v="14) oneri diversi di gestione"/>
    <x v="2"/>
  </r>
  <r>
    <x v="1"/>
    <x v="38"/>
    <x v="209"/>
    <x v="209"/>
    <n v="956.66666666666663"/>
    <s v="Budget"/>
    <x v="0"/>
    <s v="COSGS"/>
    <x v="4"/>
    <s v="COSTI"/>
    <m/>
    <s v="B.14)"/>
    <s v="14) oneri diversi di gestione"/>
    <x v="2"/>
  </r>
  <r>
    <x v="1"/>
    <x v="39"/>
    <x v="209"/>
    <x v="209"/>
    <n v="1913.3333333333333"/>
    <s v="Budget"/>
    <x v="0"/>
    <s v="COSGS"/>
    <x v="4"/>
    <s v="COSTI"/>
    <m/>
    <s v="B.14)"/>
    <s v="14) oneri diversi di gestione"/>
    <x v="2"/>
  </r>
  <r>
    <x v="1"/>
    <x v="40"/>
    <x v="209"/>
    <x v="209"/>
    <n v="2870"/>
    <s v="Budget"/>
    <x v="0"/>
    <s v="COSGS"/>
    <x v="4"/>
    <s v="COSTI"/>
    <m/>
    <s v="B.14)"/>
    <s v="14) oneri diversi di gestione"/>
    <x v="2"/>
  </r>
  <r>
    <x v="1"/>
    <x v="41"/>
    <x v="209"/>
    <x v="209"/>
    <n v="3826.6666666666665"/>
    <s v="Budget"/>
    <x v="0"/>
    <s v="COSGS"/>
    <x v="4"/>
    <s v="COSTI"/>
    <m/>
    <s v="B.14)"/>
    <s v="14) oneri diversi di gestione"/>
    <x v="2"/>
  </r>
  <r>
    <x v="1"/>
    <x v="42"/>
    <x v="209"/>
    <x v="209"/>
    <n v="4783.333333333333"/>
    <s v="Budget"/>
    <x v="0"/>
    <s v="COSGS"/>
    <x v="4"/>
    <s v="COSTI"/>
    <m/>
    <s v="B.14)"/>
    <s v="14) oneri diversi di gestione"/>
    <x v="2"/>
  </r>
  <r>
    <x v="1"/>
    <x v="43"/>
    <x v="209"/>
    <x v="209"/>
    <n v="5740"/>
    <s v="Budget"/>
    <x v="0"/>
    <s v="COSGS"/>
    <x v="4"/>
    <s v="COSTI"/>
    <m/>
    <s v="B.14)"/>
    <s v="14) oneri diversi di gestione"/>
    <x v="2"/>
  </r>
  <r>
    <x v="1"/>
    <x v="44"/>
    <x v="209"/>
    <x v="209"/>
    <n v="6696.666666666667"/>
    <s v="Budget"/>
    <x v="0"/>
    <s v="COSGS"/>
    <x v="4"/>
    <s v="COSTI"/>
    <m/>
    <s v="B.14)"/>
    <s v="14) oneri diversi di gestione"/>
    <x v="2"/>
  </r>
  <r>
    <x v="1"/>
    <x v="45"/>
    <x v="209"/>
    <x v="209"/>
    <n v="7653.3333333333339"/>
    <s v="Budget"/>
    <x v="0"/>
    <s v="COSGS"/>
    <x v="4"/>
    <s v="COSTI"/>
    <m/>
    <s v="B.14)"/>
    <s v="14) oneri diversi di gestione"/>
    <x v="2"/>
  </r>
  <r>
    <x v="1"/>
    <x v="46"/>
    <x v="209"/>
    <x v="209"/>
    <n v="8610"/>
    <s v="Budget"/>
    <x v="0"/>
    <s v="COSGS"/>
    <x v="4"/>
    <s v="COSTI"/>
    <m/>
    <s v="B.14)"/>
    <s v="14) oneri diversi di gestione"/>
    <x v="2"/>
  </r>
  <r>
    <x v="1"/>
    <x v="47"/>
    <x v="209"/>
    <x v="209"/>
    <n v="9566.6666666666661"/>
    <s v="Budget"/>
    <x v="0"/>
    <s v="COSGS"/>
    <x v="4"/>
    <s v="COSTI"/>
    <m/>
    <s v="B.14)"/>
    <s v="14) oneri diversi di gestione"/>
    <x v="2"/>
  </r>
  <r>
    <x v="1"/>
    <x v="48"/>
    <x v="209"/>
    <x v="209"/>
    <n v="10523.333333333332"/>
    <s v="Budget"/>
    <x v="0"/>
    <s v="COSGS"/>
    <x v="4"/>
    <s v="COSTI"/>
    <m/>
    <s v="B.14)"/>
    <s v="14) oneri diversi di gestione"/>
    <x v="2"/>
  </r>
  <r>
    <x v="1"/>
    <x v="49"/>
    <x v="209"/>
    <x v="209"/>
    <n v="11479.999999999998"/>
    <s v="Budget"/>
    <x v="0"/>
    <s v="COSGS"/>
    <x v="4"/>
    <s v="COSTI"/>
    <m/>
    <s v="B.14)"/>
    <s v="14) oneri diversi di gestione"/>
    <x v="2"/>
  </r>
  <r>
    <x v="1"/>
    <x v="38"/>
    <x v="211"/>
    <x v="211"/>
    <n v="83.333333333333329"/>
    <s v="Budget"/>
    <x v="0"/>
    <s v="COSGS"/>
    <x v="4"/>
    <s v="COSTI"/>
    <m/>
    <s v="B.14)"/>
    <s v="14) oneri diversi di gestione"/>
    <x v="2"/>
  </r>
  <r>
    <x v="1"/>
    <x v="39"/>
    <x v="211"/>
    <x v="211"/>
    <n v="166.66666666666666"/>
    <s v="Budget"/>
    <x v="0"/>
    <s v="COSGS"/>
    <x v="4"/>
    <s v="COSTI"/>
    <m/>
    <s v="B.14)"/>
    <s v="14) oneri diversi di gestione"/>
    <x v="2"/>
  </r>
  <r>
    <x v="1"/>
    <x v="40"/>
    <x v="211"/>
    <x v="211"/>
    <n v="250"/>
    <s v="Budget"/>
    <x v="0"/>
    <s v="COSGS"/>
    <x v="4"/>
    <s v="COSTI"/>
    <m/>
    <s v="B.14)"/>
    <s v="14) oneri diversi di gestione"/>
    <x v="2"/>
  </r>
  <r>
    <x v="1"/>
    <x v="41"/>
    <x v="211"/>
    <x v="211"/>
    <n v="333.33333333333331"/>
    <s v="Budget"/>
    <x v="0"/>
    <s v="COSGS"/>
    <x v="4"/>
    <s v="COSTI"/>
    <m/>
    <s v="B.14)"/>
    <s v="14) oneri diversi di gestione"/>
    <x v="2"/>
  </r>
  <r>
    <x v="1"/>
    <x v="42"/>
    <x v="211"/>
    <x v="211"/>
    <n v="416.66666666666663"/>
    <s v="Budget"/>
    <x v="0"/>
    <s v="COSGS"/>
    <x v="4"/>
    <s v="COSTI"/>
    <m/>
    <s v="B.14)"/>
    <s v="14) oneri diversi di gestione"/>
    <x v="2"/>
  </r>
  <r>
    <x v="1"/>
    <x v="43"/>
    <x v="211"/>
    <x v="211"/>
    <n v="499.99999999999994"/>
    <s v="Budget"/>
    <x v="0"/>
    <s v="COSGS"/>
    <x v="4"/>
    <s v="COSTI"/>
    <m/>
    <s v="B.14)"/>
    <s v="14) oneri diversi di gestione"/>
    <x v="2"/>
  </r>
  <r>
    <x v="1"/>
    <x v="44"/>
    <x v="211"/>
    <x v="211"/>
    <n v="583.33333333333326"/>
    <s v="Budget"/>
    <x v="0"/>
    <s v="COSGS"/>
    <x v="4"/>
    <s v="COSTI"/>
    <m/>
    <s v="B.14)"/>
    <s v="14) oneri diversi di gestione"/>
    <x v="2"/>
  </r>
  <r>
    <x v="1"/>
    <x v="45"/>
    <x v="211"/>
    <x v="211"/>
    <n v="666.66666666666663"/>
    <s v="Budget"/>
    <x v="0"/>
    <s v="COSGS"/>
    <x v="4"/>
    <s v="COSTI"/>
    <m/>
    <s v="B.14)"/>
    <s v="14) oneri diversi di gestione"/>
    <x v="2"/>
  </r>
  <r>
    <x v="1"/>
    <x v="46"/>
    <x v="211"/>
    <x v="211"/>
    <n v="750"/>
    <s v="Budget"/>
    <x v="0"/>
    <s v="COSGS"/>
    <x v="4"/>
    <s v="COSTI"/>
    <m/>
    <s v="B.14)"/>
    <s v="14) oneri diversi di gestione"/>
    <x v="2"/>
  </r>
  <r>
    <x v="1"/>
    <x v="47"/>
    <x v="211"/>
    <x v="211"/>
    <n v="833.33333333333337"/>
    <s v="Budget"/>
    <x v="0"/>
    <s v="COSGS"/>
    <x v="4"/>
    <s v="COSTI"/>
    <m/>
    <s v="B.14)"/>
    <s v="14) oneri diversi di gestione"/>
    <x v="2"/>
  </r>
  <r>
    <x v="1"/>
    <x v="48"/>
    <x v="211"/>
    <x v="211"/>
    <n v="916.66666666666674"/>
    <s v="Budget"/>
    <x v="0"/>
    <s v="COSGS"/>
    <x v="4"/>
    <s v="COSTI"/>
    <m/>
    <s v="B.14)"/>
    <s v="14) oneri diversi di gestione"/>
    <x v="2"/>
  </r>
  <r>
    <x v="1"/>
    <x v="49"/>
    <x v="211"/>
    <x v="211"/>
    <n v="1000.0000000000001"/>
    <s v="Budget"/>
    <x v="0"/>
    <s v="COSGS"/>
    <x v="4"/>
    <s v="COSTI"/>
    <m/>
    <s v="B.14)"/>
    <s v="14) oneri diversi di gestione"/>
    <x v="2"/>
  </r>
  <r>
    <x v="1"/>
    <x v="38"/>
    <x v="217"/>
    <x v="217"/>
    <n v="125"/>
    <s v="Budget"/>
    <x v="0"/>
    <s v="ONSTR"/>
    <x v="30"/>
    <s v="EXT"/>
    <m/>
    <s v="B.14)"/>
    <s v="14) oneri diversi di gestione"/>
    <x v="2"/>
  </r>
  <r>
    <x v="1"/>
    <x v="39"/>
    <x v="217"/>
    <x v="217"/>
    <n v="250"/>
    <s v="Budget"/>
    <x v="0"/>
    <s v="ONSTR"/>
    <x v="30"/>
    <s v="EXT"/>
    <m/>
    <s v="B.14)"/>
    <s v="14) oneri diversi di gestione"/>
    <x v="2"/>
  </r>
  <r>
    <x v="1"/>
    <x v="40"/>
    <x v="217"/>
    <x v="217"/>
    <n v="375"/>
    <s v="Budget"/>
    <x v="0"/>
    <s v="ONSTR"/>
    <x v="30"/>
    <s v="EXT"/>
    <m/>
    <s v="B.14)"/>
    <s v="14) oneri diversi di gestione"/>
    <x v="2"/>
  </r>
  <r>
    <x v="1"/>
    <x v="41"/>
    <x v="217"/>
    <x v="217"/>
    <n v="500"/>
    <s v="Budget"/>
    <x v="0"/>
    <s v="ONSTR"/>
    <x v="30"/>
    <s v="EXT"/>
    <m/>
    <s v="B.14)"/>
    <s v="14) oneri diversi di gestione"/>
    <x v="2"/>
  </r>
  <r>
    <x v="1"/>
    <x v="42"/>
    <x v="217"/>
    <x v="217"/>
    <n v="625"/>
    <s v="Budget"/>
    <x v="0"/>
    <s v="ONSTR"/>
    <x v="30"/>
    <s v="EXT"/>
    <m/>
    <s v="B.14)"/>
    <s v="14) oneri diversi di gestione"/>
    <x v="2"/>
  </r>
  <r>
    <x v="1"/>
    <x v="43"/>
    <x v="217"/>
    <x v="217"/>
    <n v="750"/>
    <s v="Budget"/>
    <x v="0"/>
    <s v="ONSTR"/>
    <x v="30"/>
    <s v="EXT"/>
    <m/>
    <s v="B.14)"/>
    <s v="14) oneri diversi di gestione"/>
    <x v="2"/>
  </r>
  <r>
    <x v="1"/>
    <x v="44"/>
    <x v="217"/>
    <x v="217"/>
    <n v="875"/>
    <s v="Budget"/>
    <x v="0"/>
    <s v="ONSTR"/>
    <x v="30"/>
    <s v="EXT"/>
    <m/>
    <s v="B.14)"/>
    <s v="14) oneri diversi di gestione"/>
    <x v="2"/>
  </r>
  <r>
    <x v="1"/>
    <x v="45"/>
    <x v="217"/>
    <x v="217"/>
    <n v="1000"/>
    <s v="Budget"/>
    <x v="0"/>
    <s v="ONSTR"/>
    <x v="30"/>
    <s v="EXT"/>
    <m/>
    <s v="B.14)"/>
    <s v="14) oneri diversi di gestione"/>
    <x v="2"/>
  </r>
  <r>
    <x v="1"/>
    <x v="46"/>
    <x v="217"/>
    <x v="217"/>
    <n v="1125"/>
    <s v="Budget"/>
    <x v="0"/>
    <s v="ONSTR"/>
    <x v="30"/>
    <s v="EXT"/>
    <m/>
    <s v="B.14)"/>
    <s v="14) oneri diversi di gestione"/>
    <x v="2"/>
  </r>
  <r>
    <x v="1"/>
    <x v="47"/>
    <x v="217"/>
    <x v="217"/>
    <n v="1250"/>
    <s v="Budget"/>
    <x v="0"/>
    <s v="ONSTR"/>
    <x v="30"/>
    <s v="EXT"/>
    <m/>
    <s v="B.14)"/>
    <s v="14) oneri diversi di gestione"/>
    <x v="2"/>
  </r>
  <r>
    <x v="1"/>
    <x v="48"/>
    <x v="217"/>
    <x v="217"/>
    <n v="1375"/>
    <s v="Budget"/>
    <x v="0"/>
    <s v="ONSTR"/>
    <x v="30"/>
    <s v="EXT"/>
    <m/>
    <s v="B.14)"/>
    <s v="14) oneri diversi di gestione"/>
    <x v="2"/>
  </r>
  <r>
    <x v="1"/>
    <x v="49"/>
    <x v="217"/>
    <x v="217"/>
    <n v="1500"/>
    <s v="Budget"/>
    <x v="0"/>
    <s v="ONSTR"/>
    <x v="30"/>
    <s v="EXT"/>
    <m/>
    <s v="B.14)"/>
    <s v="14) oneri diversi di gestione"/>
    <x v="2"/>
  </r>
  <r>
    <x v="1"/>
    <x v="38"/>
    <x v="305"/>
    <x v="305"/>
    <n v="489.41666666666669"/>
    <s v="Budget"/>
    <x v="0"/>
    <s v="COSGS"/>
    <x v="4"/>
    <s v="COSTI"/>
    <m/>
    <s v="B.14)"/>
    <s v="14) oneri diversi di gestione"/>
    <x v="2"/>
  </r>
  <r>
    <x v="1"/>
    <x v="39"/>
    <x v="305"/>
    <x v="305"/>
    <n v="978.83333333333337"/>
    <s v="Budget"/>
    <x v="0"/>
    <s v="COSGS"/>
    <x v="4"/>
    <s v="COSTI"/>
    <m/>
    <s v="B.14)"/>
    <s v="14) oneri diversi di gestione"/>
    <x v="2"/>
  </r>
  <r>
    <x v="1"/>
    <x v="40"/>
    <x v="305"/>
    <x v="305"/>
    <n v="1468.25"/>
    <s v="Budget"/>
    <x v="0"/>
    <s v="COSGS"/>
    <x v="4"/>
    <s v="COSTI"/>
    <m/>
    <s v="B.14)"/>
    <s v="14) oneri diversi di gestione"/>
    <x v="2"/>
  </r>
  <r>
    <x v="1"/>
    <x v="41"/>
    <x v="305"/>
    <x v="305"/>
    <n v="1957.6666666666667"/>
    <s v="Budget"/>
    <x v="0"/>
    <s v="COSGS"/>
    <x v="4"/>
    <s v="COSTI"/>
    <m/>
    <s v="B.14)"/>
    <s v="14) oneri diversi di gestione"/>
    <x v="2"/>
  </r>
  <r>
    <x v="1"/>
    <x v="42"/>
    <x v="305"/>
    <x v="305"/>
    <n v="2447.0833333333335"/>
    <s v="Budget"/>
    <x v="0"/>
    <s v="COSGS"/>
    <x v="4"/>
    <s v="COSTI"/>
    <m/>
    <s v="B.14)"/>
    <s v="14) oneri diversi di gestione"/>
    <x v="2"/>
  </r>
  <r>
    <x v="1"/>
    <x v="43"/>
    <x v="305"/>
    <x v="305"/>
    <n v="2936.5"/>
    <s v="Budget"/>
    <x v="0"/>
    <s v="COSGS"/>
    <x v="4"/>
    <s v="COSTI"/>
    <m/>
    <s v="B.14)"/>
    <s v="14) oneri diversi di gestione"/>
    <x v="2"/>
  </r>
  <r>
    <x v="1"/>
    <x v="44"/>
    <x v="305"/>
    <x v="305"/>
    <n v="3425.9166666666665"/>
    <s v="Budget"/>
    <x v="0"/>
    <s v="COSGS"/>
    <x v="4"/>
    <s v="COSTI"/>
    <m/>
    <s v="B.14)"/>
    <s v="14) oneri diversi di gestione"/>
    <x v="2"/>
  </r>
  <r>
    <x v="1"/>
    <x v="45"/>
    <x v="305"/>
    <x v="305"/>
    <n v="3915.333333333333"/>
    <s v="Budget"/>
    <x v="0"/>
    <s v="COSGS"/>
    <x v="4"/>
    <s v="COSTI"/>
    <m/>
    <s v="B.14)"/>
    <s v="14) oneri diversi di gestione"/>
    <x v="2"/>
  </r>
  <r>
    <x v="1"/>
    <x v="46"/>
    <x v="305"/>
    <x v="305"/>
    <n v="4404.75"/>
    <s v="Budget"/>
    <x v="0"/>
    <s v="COSGS"/>
    <x v="4"/>
    <s v="COSTI"/>
    <m/>
    <s v="B.14)"/>
    <s v="14) oneri diversi di gestione"/>
    <x v="2"/>
  </r>
  <r>
    <x v="1"/>
    <x v="47"/>
    <x v="305"/>
    <x v="305"/>
    <n v="4894.166666666667"/>
    <s v="Budget"/>
    <x v="0"/>
    <s v="COSGS"/>
    <x v="4"/>
    <s v="COSTI"/>
    <m/>
    <s v="B.14)"/>
    <s v="14) oneri diversi di gestione"/>
    <x v="2"/>
  </r>
  <r>
    <x v="1"/>
    <x v="48"/>
    <x v="305"/>
    <x v="305"/>
    <n v="5383.5833333333339"/>
    <s v="Budget"/>
    <x v="0"/>
    <s v="COSGS"/>
    <x v="4"/>
    <s v="COSTI"/>
    <m/>
    <s v="B.14)"/>
    <s v="14) oneri diversi di gestione"/>
    <x v="2"/>
  </r>
  <r>
    <x v="1"/>
    <x v="49"/>
    <x v="305"/>
    <x v="305"/>
    <n v="5873.0000000000009"/>
    <s v="Budget"/>
    <x v="0"/>
    <s v="COSGS"/>
    <x v="4"/>
    <s v="COSTI"/>
    <m/>
    <s v="B.14)"/>
    <s v="14) oneri diversi di gestione"/>
    <x v="2"/>
  </r>
  <r>
    <x v="1"/>
    <x v="38"/>
    <x v="218"/>
    <x v="218"/>
    <n v="124.75083333333333"/>
    <s v="Budget"/>
    <x v="0"/>
    <s v="COSGS"/>
    <x v="4"/>
    <s v="COSTI"/>
    <m/>
    <s v="B.14)"/>
    <s v="14) oneri diversi di gestione"/>
    <x v="2"/>
  </r>
  <r>
    <x v="1"/>
    <x v="39"/>
    <x v="218"/>
    <x v="218"/>
    <n v="249.50166666666667"/>
    <s v="Budget"/>
    <x v="0"/>
    <s v="COSGS"/>
    <x v="4"/>
    <s v="COSTI"/>
    <m/>
    <s v="B.14)"/>
    <s v="14) oneri diversi di gestione"/>
    <x v="2"/>
  </r>
  <r>
    <x v="1"/>
    <x v="40"/>
    <x v="218"/>
    <x v="218"/>
    <n v="374.2525"/>
    <s v="Budget"/>
    <x v="0"/>
    <s v="COSGS"/>
    <x v="4"/>
    <s v="COSTI"/>
    <m/>
    <s v="B.14)"/>
    <s v="14) oneri diversi di gestione"/>
    <x v="2"/>
  </r>
  <r>
    <x v="1"/>
    <x v="41"/>
    <x v="218"/>
    <x v="218"/>
    <n v="499.00333333333333"/>
    <s v="Budget"/>
    <x v="0"/>
    <s v="COSGS"/>
    <x v="4"/>
    <s v="COSTI"/>
    <m/>
    <s v="B.14)"/>
    <s v="14) oneri diversi di gestione"/>
    <x v="2"/>
  </r>
  <r>
    <x v="1"/>
    <x v="42"/>
    <x v="218"/>
    <x v="218"/>
    <n v="623.75416666666661"/>
    <s v="Budget"/>
    <x v="0"/>
    <s v="COSGS"/>
    <x v="4"/>
    <s v="COSTI"/>
    <m/>
    <s v="B.14)"/>
    <s v="14) oneri diversi di gestione"/>
    <x v="2"/>
  </r>
  <r>
    <x v="1"/>
    <x v="43"/>
    <x v="218"/>
    <x v="218"/>
    <n v="748.50499999999988"/>
    <s v="Budget"/>
    <x v="0"/>
    <s v="COSGS"/>
    <x v="4"/>
    <s v="COSTI"/>
    <m/>
    <s v="B.14)"/>
    <s v="14) oneri diversi di gestione"/>
    <x v="2"/>
  </r>
  <r>
    <x v="1"/>
    <x v="44"/>
    <x v="218"/>
    <x v="218"/>
    <n v="873.25583333333316"/>
    <s v="Budget"/>
    <x v="0"/>
    <s v="COSGS"/>
    <x v="4"/>
    <s v="COSTI"/>
    <m/>
    <s v="B.14)"/>
    <s v="14) oneri diversi di gestione"/>
    <x v="2"/>
  </r>
  <r>
    <x v="1"/>
    <x v="45"/>
    <x v="218"/>
    <x v="218"/>
    <n v="998.00666666666643"/>
    <s v="Budget"/>
    <x v="0"/>
    <s v="COSGS"/>
    <x v="4"/>
    <s v="COSTI"/>
    <m/>
    <s v="B.14)"/>
    <s v="14) oneri diversi di gestione"/>
    <x v="2"/>
  </r>
  <r>
    <x v="1"/>
    <x v="46"/>
    <x v="218"/>
    <x v="218"/>
    <n v="1122.7574999999997"/>
    <s v="Budget"/>
    <x v="0"/>
    <s v="COSGS"/>
    <x v="4"/>
    <s v="COSTI"/>
    <m/>
    <s v="B.14)"/>
    <s v="14) oneri diversi di gestione"/>
    <x v="2"/>
  </r>
  <r>
    <x v="1"/>
    <x v="47"/>
    <x v="218"/>
    <x v="218"/>
    <n v="1247.508333333333"/>
    <s v="Budget"/>
    <x v="0"/>
    <s v="COSGS"/>
    <x v="4"/>
    <s v="COSTI"/>
    <m/>
    <s v="B.14)"/>
    <s v="14) oneri diversi di gestione"/>
    <x v="2"/>
  </r>
  <r>
    <x v="1"/>
    <x v="48"/>
    <x v="218"/>
    <x v="218"/>
    <n v="1372.2591666666663"/>
    <s v="Budget"/>
    <x v="0"/>
    <s v="COSGS"/>
    <x v="4"/>
    <s v="COSTI"/>
    <m/>
    <s v="B.14)"/>
    <s v="14) oneri diversi di gestione"/>
    <x v="2"/>
  </r>
  <r>
    <x v="1"/>
    <x v="49"/>
    <x v="218"/>
    <x v="218"/>
    <n v="1497.0099999999995"/>
    <s v="Budget"/>
    <x v="0"/>
    <s v="COSGS"/>
    <x v="4"/>
    <s v="COSTI"/>
    <m/>
    <s v="B.14)"/>
    <s v="14) oneri diversi di gestione"/>
    <x v="2"/>
  </r>
  <r>
    <x v="1"/>
    <x v="38"/>
    <x v="219"/>
    <x v="219"/>
    <n v="123.125"/>
    <s v="Budget"/>
    <x v="0"/>
    <s v="COSGS"/>
    <x v="4"/>
    <s v="COSTI"/>
    <m/>
    <s v="B.14)"/>
    <s v="14) oneri diversi di gestione"/>
    <x v="2"/>
  </r>
  <r>
    <x v="1"/>
    <x v="39"/>
    <x v="219"/>
    <x v="219"/>
    <n v="246.25"/>
    <s v="Budget"/>
    <x v="0"/>
    <s v="COSGS"/>
    <x v="4"/>
    <s v="COSTI"/>
    <m/>
    <s v="B.14)"/>
    <s v="14) oneri diversi di gestione"/>
    <x v="2"/>
  </r>
  <r>
    <x v="1"/>
    <x v="40"/>
    <x v="219"/>
    <x v="219"/>
    <n v="369.375"/>
    <s v="Budget"/>
    <x v="0"/>
    <s v="COSGS"/>
    <x v="4"/>
    <s v="COSTI"/>
    <m/>
    <s v="B.14)"/>
    <s v="14) oneri diversi di gestione"/>
    <x v="2"/>
  </r>
  <r>
    <x v="1"/>
    <x v="41"/>
    <x v="219"/>
    <x v="219"/>
    <n v="492.5"/>
    <s v="Budget"/>
    <x v="0"/>
    <s v="COSGS"/>
    <x v="4"/>
    <s v="COSTI"/>
    <m/>
    <s v="B.14)"/>
    <s v="14) oneri diversi di gestione"/>
    <x v="2"/>
  </r>
  <r>
    <x v="1"/>
    <x v="42"/>
    <x v="219"/>
    <x v="219"/>
    <n v="615.625"/>
    <s v="Budget"/>
    <x v="0"/>
    <s v="COSGS"/>
    <x v="4"/>
    <s v="COSTI"/>
    <m/>
    <s v="B.14)"/>
    <s v="14) oneri diversi di gestione"/>
    <x v="2"/>
  </r>
  <r>
    <x v="1"/>
    <x v="43"/>
    <x v="219"/>
    <x v="219"/>
    <n v="738.75"/>
    <s v="Budget"/>
    <x v="0"/>
    <s v="COSGS"/>
    <x v="4"/>
    <s v="COSTI"/>
    <m/>
    <s v="B.14)"/>
    <s v="14) oneri diversi di gestione"/>
    <x v="2"/>
  </r>
  <r>
    <x v="1"/>
    <x v="44"/>
    <x v="219"/>
    <x v="219"/>
    <n v="861.875"/>
    <s v="Budget"/>
    <x v="0"/>
    <s v="COSGS"/>
    <x v="4"/>
    <s v="COSTI"/>
    <m/>
    <s v="B.14)"/>
    <s v="14) oneri diversi di gestione"/>
    <x v="2"/>
  </r>
  <r>
    <x v="1"/>
    <x v="45"/>
    <x v="219"/>
    <x v="219"/>
    <n v="985"/>
    <s v="Budget"/>
    <x v="0"/>
    <s v="COSGS"/>
    <x v="4"/>
    <s v="COSTI"/>
    <m/>
    <s v="B.14)"/>
    <s v="14) oneri diversi di gestione"/>
    <x v="2"/>
  </r>
  <r>
    <x v="1"/>
    <x v="46"/>
    <x v="219"/>
    <x v="219"/>
    <n v="1108.125"/>
    <s v="Budget"/>
    <x v="0"/>
    <s v="COSGS"/>
    <x v="4"/>
    <s v="COSTI"/>
    <m/>
    <s v="B.14)"/>
    <s v="14) oneri diversi di gestione"/>
    <x v="2"/>
  </r>
  <r>
    <x v="1"/>
    <x v="47"/>
    <x v="219"/>
    <x v="219"/>
    <n v="1231.25"/>
    <s v="Budget"/>
    <x v="0"/>
    <s v="COSGS"/>
    <x v="4"/>
    <s v="COSTI"/>
    <m/>
    <s v="B.14)"/>
    <s v="14) oneri diversi di gestione"/>
    <x v="2"/>
  </r>
  <r>
    <x v="1"/>
    <x v="48"/>
    <x v="219"/>
    <x v="219"/>
    <n v="1354.375"/>
    <s v="Budget"/>
    <x v="0"/>
    <s v="COSGS"/>
    <x v="4"/>
    <s v="COSTI"/>
    <m/>
    <s v="B.14)"/>
    <s v="14) oneri diversi di gestione"/>
    <x v="2"/>
  </r>
  <r>
    <x v="1"/>
    <x v="49"/>
    <x v="219"/>
    <x v="219"/>
    <n v="1477.5"/>
    <s v="Budget"/>
    <x v="0"/>
    <s v="COSGS"/>
    <x v="4"/>
    <s v="COSTI"/>
    <m/>
    <s v="B.14)"/>
    <s v="14) oneri diversi di gestione"/>
    <x v="2"/>
  </r>
  <r>
    <x v="1"/>
    <x v="38"/>
    <x v="221"/>
    <x v="221"/>
    <n v="75"/>
    <s v="Budget"/>
    <x v="0"/>
    <s v="COSGS"/>
    <x v="4"/>
    <s v="COSTI"/>
    <m/>
    <s v="B.14)"/>
    <s v="14) oneri diversi di gestione"/>
    <x v="4"/>
  </r>
  <r>
    <x v="1"/>
    <x v="39"/>
    <x v="221"/>
    <x v="221"/>
    <n v="150"/>
    <s v="Budget"/>
    <x v="0"/>
    <s v="COSGS"/>
    <x v="4"/>
    <s v="COSTI"/>
    <m/>
    <s v="B.14)"/>
    <s v="14) oneri diversi di gestione"/>
    <x v="4"/>
  </r>
  <r>
    <x v="1"/>
    <x v="40"/>
    <x v="221"/>
    <x v="221"/>
    <n v="225"/>
    <s v="Budget"/>
    <x v="0"/>
    <s v="COSGS"/>
    <x v="4"/>
    <s v="COSTI"/>
    <m/>
    <s v="B.14)"/>
    <s v="14) oneri diversi di gestione"/>
    <x v="4"/>
  </r>
  <r>
    <x v="1"/>
    <x v="41"/>
    <x v="221"/>
    <x v="221"/>
    <n v="300"/>
    <s v="Budget"/>
    <x v="0"/>
    <s v="COSGS"/>
    <x v="4"/>
    <s v="COSTI"/>
    <m/>
    <s v="B.14)"/>
    <s v="14) oneri diversi di gestione"/>
    <x v="4"/>
  </r>
  <r>
    <x v="1"/>
    <x v="42"/>
    <x v="221"/>
    <x v="221"/>
    <n v="375"/>
    <s v="Budget"/>
    <x v="0"/>
    <s v="COSGS"/>
    <x v="4"/>
    <s v="COSTI"/>
    <m/>
    <s v="B.14)"/>
    <s v="14) oneri diversi di gestione"/>
    <x v="4"/>
  </r>
  <r>
    <x v="1"/>
    <x v="43"/>
    <x v="221"/>
    <x v="221"/>
    <n v="450"/>
    <s v="Budget"/>
    <x v="0"/>
    <s v="COSGS"/>
    <x v="4"/>
    <s v="COSTI"/>
    <m/>
    <s v="B.14)"/>
    <s v="14) oneri diversi di gestione"/>
    <x v="4"/>
  </r>
  <r>
    <x v="1"/>
    <x v="44"/>
    <x v="221"/>
    <x v="221"/>
    <n v="525"/>
    <s v="Budget"/>
    <x v="0"/>
    <s v="COSGS"/>
    <x v="4"/>
    <s v="COSTI"/>
    <m/>
    <s v="B.14)"/>
    <s v="14) oneri diversi di gestione"/>
    <x v="4"/>
  </r>
  <r>
    <x v="1"/>
    <x v="45"/>
    <x v="221"/>
    <x v="221"/>
    <n v="600"/>
    <s v="Budget"/>
    <x v="0"/>
    <s v="COSGS"/>
    <x v="4"/>
    <s v="COSTI"/>
    <m/>
    <s v="B.14)"/>
    <s v="14) oneri diversi di gestione"/>
    <x v="4"/>
  </r>
  <r>
    <x v="1"/>
    <x v="46"/>
    <x v="221"/>
    <x v="221"/>
    <n v="675"/>
    <s v="Budget"/>
    <x v="0"/>
    <s v="COSGS"/>
    <x v="4"/>
    <s v="COSTI"/>
    <m/>
    <s v="B.14)"/>
    <s v="14) oneri diversi di gestione"/>
    <x v="4"/>
  </r>
  <r>
    <x v="1"/>
    <x v="47"/>
    <x v="221"/>
    <x v="221"/>
    <n v="750"/>
    <s v="Budget"/>
    <x v="0"/>
    <s v="COSGS"/>
    <x v="4"/>
    <s v="COSTI"/>
    <m/>
    <s v="B.14)"/>
    <s v="14) oneri diversi di gestione"/>
    <x v="4"/>
  </r>
  <r>
    <x v="1"/>
    <x v="48"/>
    <x v="221"/>
    <x v="221"/>
    <n v="825"/>
    <s v="Budget"/>
    <x v="0"/>
    <s v="COSGS"/>
    <x v="4"/>
    <s v="COSTI"/>
    <m/>
    <s v="B.14)"/>
    <s v="14) oneri diversi di gestione"/>
    <x v="4"/>
  </r>
  <r>
    <x v="1"/>
    <x v="49"/>
    <x v="221"/>
    <x v="221"/>
    <n v="900"/>
    <s v="Budget"/>
    <x v="0"/>
    <s v="COSGS"/>
    <x v="4"/>
    <s v="COSTI"/>
    <m/>
    <s v="B.14)"/>
    <s v="14) oneri diversi di gestione"/>
    <x v="4"/>
  </r>
  <r>
    <x v="1"/>
    <x v="38"/>
    <x v="225"/>
    <x v="225"/>
    <n v="0.12000000000000001"/>
    <s v="Budget"/>
    <x v="0"/>
    <s v="COSGS"/>
    <x v="4"/>
    <s v="COSTI"/>
    <m/>
    <s v="B.14)"/>
    <s v="14) oneri diversi di gestione"/>
    <x v="2"/>
  </r>
  <r>
    <x v="1"/>
    <x v="39"/>
    <x v="225"/>
    <x v="225"/>
    <n v="0.24000000000000002"/>
    <s v="Budget"/>
    <x v="0"/>
    <s v="COSGS"/>
    <x v="4"/>
    <s v="COSTI"/>
    <m/>
    <s v="B.14)"/>
    <s v="14) oneri diversi di gestione"/>
    <x v="2"/>
  </r>
  <r>
    <x v="1"/>
    <x v="40"/>
    <x v="225"/>
    <x v="225"/>
    <n v="0.36000000000000004"/>
    <s v="Budget"/>
    <x v="0"/>
    <s v="COSGS"/>
    <x v="4"/>
    <s v="COSTI"/>
    <m/>
    <s v="B.14)"/>
    <s v="14) oneri diversi di gestione"/>
    <x v="2"/>
  </r>
  <r>
    <x v="1"/>
    <x v="41"/>
    <x v="225"/>
    <x v="225"/>
    <n v="0.48000000000000004"/>
    <s v="Budget"/>
    <x v="0"/>
    <s v="COSGS"/>
    <x v="4"/>
    <s v="COSTI"/>
    <m/>
    <s v="B.14)"/>
    <s v="14) oneri diversi di gestione"/>
    <x v="2"/>
  </r>
  <r>
    <x v="1"/>
    <x v="42"/>
    <x v="225"/>
    <x v="225"/>
    <n v="0.60000000000000009"/>
    <s v="Budget"/>
    <x v="0"/>
    <s v="COSGS"/>
    <x v="4"/>
    <s v="COSTI"/>
    <m/>
    <s v="B.14)"/>
    <s v="14) oneri diversi di gestione"/>
    <x v="2"/>
  </r>
  <r>
    <x v="1"/>
    <x v="43"/>
    <x v="225"/>
    <x v="225"/>
    <n v="0.72000000000000008"/>
    <s v="Budget"/>
    <x v="0"/>
    <s v="COSGS"/>
    <x v="4"/>
    <s v="COSTI"/>
    <m/>
    <s v="B.14)"/>
    <s v="14) oneri diversi di gestione"/>
    <x v="2"/>
  </r>
  <r>
    <x v="1"/>
    <x v="44"/>
    <x v="225"/>
    <x v="225"/>
    <n v="0.84000000000000008"/>
    <s v="Budget"/>
    <x v="0"/>
    <s v="COSGS"/>
    <x v="4"/>
    <s v="COSTI"/>
    <m/>
    <s v="B.14)"/>
    <s v="14) oneri diversi di gestione"/>
    <x v="2"/>
  </r>
  <r>
    <x v="1"/>
    <x v="45"/>
    <x v="225"/>
    <x v="225"/>
    <n v="0.96000000000000008"/>
    <s v="Budget"/>
    <x v="0"/>
    <s v="COSGS"/>
    <x v="4"/>
    <s v="COSTI"/>
    <m/>
    <s v="B.14)"/>
    <s v="14) oneri diversi di gestione"/>
    <x v="2"/>
  </r>
  <r>
    <x v="1"/>
    <x v="46"/>
    <x v="225"/>
    <x v="225"/>
    <n v="1.08"/>
    <s v="Budget"/>
    <x v="0"/>
    <s v="COSGS"/>
    <x v="4"/>
    <s v="COSTI"/>
    <m/>
    <s v="B.14)"/>
    <s v="14) oneri diversi di gestione"/>
    <x v="2"/>
  </r>
  <r>
    <x v="1"/>
    <x v="47"/>
    <x v="225"/>
    <x v="225"/>
    <n v="1.2000000000000002"/>
    <s v="Budget"/>
    <x v="0"/>
    <s v="COSGS"/>
    <x v="4"/>
    <s v="COSTI"/>
    <m/>
    <s v="B.14)"/>
    <s v="14) oneri diversi di gestione"/>
    <x v="2"/>
  </r>
  <r>
    <x v="1"/>
    <x v="48"/>
    <x v="225"/>
    <x v="225"/>
    <n v="1.3200000000000003"/>
    <s v="Budget"/>
    <x v="0"/>
    <s v="COSGS"/>
    <x v="4"/>
    <s v="COSTI"/>
    <m/>
    <s v="B.14)"/>
    <s v="14) oneri diversi di gestione"/>
    <x v="2"/>
  </r>
  <r>
    <x v="1"/>
    <x v="49"/>
    <x v="225"/>
    <x v="225"/>
    <n v="1.4400000000000004"/>
    <s v="Budget"/>
    <x v="0"/>
    <s v="COSGS"/>
    <x v="4"/>
    <s v="COSTI"/>
    <m/>
    <s v="B.14)"/>
    <s v="14) oneri diversi di gestione"/>
    <x v="2"/>
  </r>
  <r>
    <x v="1"/>
    <x v="38"/>
    <x v="306"/>
    <x v="306"/>
    <n v="150"/>
    <s v="Budget"/>
    <x v="0"/>
    <s v="COSGS"/>
    <x v="4"/>
    <s v="COSTI"/>
    <m/>
    <s v="B.14)"/>
    <s v="14) oneri diversi di gestione"/>
    <x v="4"/>
  </r>
  <r>
    <x v="1"/>
    <x v="39"/>
    <x v="306"/>
    <x v="306"/>
    <n v="300"/>
    <s v="Budget"/>
    <x v="0"/>
    <s v="COSGS"/>
    <x v="4"/>
    <s v="COSTI"/>
    <m/>
    <s v="B.14)"/>
    <s v="14) oneri diversi di gestione"/>
    <x v="4"/>
  </r>
  <r>
    <x v="1"/>
    <x v="40"/>
    <x v="306"/>
    <x v="306"/>
    <n v="450"/>
    <s v="Budget"/>
    <x v="0"/>
    <s v="COSGS"/>
    <x v="4"/>
    <s v="COSTI"/>
    <m/>
    <s v="B.14)"/>
    <s v="14) oneri diversi di gestione"/>
    <x v="4"/>
  </r>
  <r>
    <x v="1"/>
    <x v="41"/>
    <x v="306"/>
    <x v="306"/>
    <n v="600"/>
    <s v="Budget"/>
    <x v="0"/>
    <s v="COSGS"/>
    <x v="4"/>
    <s v="COSTI"/>
    <m/>
    <s v="B.14)"/>
    <s v="14) oneri diversi di gestione"/>
    <x v="4"/>
  </r>
  <r>
    <x v="1"/>
    <x v="42"/>
    <x v="306"/>
    <x v="306"/>
    <n v="750"/>
    <s v="Budget"/>
    <x v="0"/>
    <s v="COSGS"/>
    <x v="4"/>
    <s v="COSTI"/>
    <m/>
    <s v="B.14)"/>
    <s v="14) oneri diversi di gestione"/>
    <x v="4"/>
  </r>
  <r>
    <x v="1"/>
    <x v="43"/>
    <x v="306"/>
    <x v="306"/>
    <n v="900"/>
    <s v="Budget"/>
    <x v="0"/>
    <s v="COSGS"/>
    <x v="4"/>
    <s v="COSTI"/>
    <m/>
    <s v="B.14)"/>
    <s v="14) oneri diversi di gestione"/>
    <x v="4"/>
  </r>
  <r>
    <x v="1"/>
    <x v="44"/>
    <x v="306"/>
    <x v="306"/>
    <n v="1050"/>
    <s v="Budget"/>
    <x v="0"/>
    <s v="COSGS"/>
    <x v="4"/>
    <s v="COSTI"/>
    <m/>
    <s v="B.14)"/>
    <s v="14) oneri diversi di gestione"/>
    <x v="4"/>
  </r>
  <r>
    <x v="1"/>
    <x v="45"/>
    <x v="306"/>
    <x v="306"/>
    <n v="1200"/>
    <s v="Budget"/>
    <x v="0"/>
    <s v="COSGS"/>
    <x v="4"/>
    <s v="COSTI"/>
    <m/>
    <s v="B.14)"/>
    <s v="14) oneri diversi di gestione"/>
    <x v="4"/>
  </r>
  <r>
    <x v="1"/>
    <x v="46"/>
    <x v="306"/>
    <x v="306"/>
    <n v="1350"/>
    <s v="Budget"/>
    <x v="0"/>
    <s v="COSGS"/>
    <x v="4"/>
    <s v="COSTI"/>
    <m/>
    <s v="B.14)"/>
    <s v="14) oneri diversi di gestione"/>
    <x v="4"/>
  </r>
  <r>
    <x v="1"/>
    <x v="47"/>
    <x v="306"/>
    <x v="306"/>
    <n v="1500"/>
    <s v="Budget"/>
    <x v="0"/>
    <s v="COSGS"/>
    <x v="4"/>
    <s v="COSTI"/>
    <m/>
    <s v="B.14)"/>
    <s v="14) oneri diversi di gestione"/>
    <x v="4"/>
  </r>
  <r>
    <x v="1"/>
    <x v="48"/>
    <x v="306"/>
    <x v="306"/>
    <n v="1650"/>
    <s v="Budget"/>
    <x v="0"/>
    <s v="COSGS"/>
    <x v="4"/>
    <s v="COSTI"/>
    <m/>
    <s v="B.14)"/>
    <s v="14) oneri diversi di gestione"/>
    <x v="4"/>
  </r>
  <r>
    <x v="1"/>
    <x v="49"/>
    <x v="306"/>
    <x v="306"/>
    <n v="1800"/>
    <s v="Budget"/>
    <x v="0"/>
    <s v="COSGS"/>
    <x v="4"/>
    <s v="COSTI"/>
    <m/>
    <s v="B.14)"/>
    <s v="14) oneri diversi di gestione"/>
    <x v="4"/>
  </r>
  <r>
    <x v="1"/>
    <x v="38"/>
    <x v="381"/>
    <x v="498"/>
    <n v="3542.7100000000005"/>
    <s v="Budget"/>
    <x v="0"/>
    <s v="ONFIN"/>
    <x v="32"/>
    <s v="FIN"/>
    <m/>
    <s v="C.17)"/>
    <s v="17) interessi e altri oneri finanziari"/>
    <x v="7"/>
  </r>
  <r>
    <x v="1"/>
    <x v="39"/>
    <x v="381"/>
    <x v="498"/>
    <n v="4873.1200000000008"/>
    <s v="Budget"/>
    <x v="0"/>
    <s v="ONFIN"/>
    <x v="32"/>
    <s v="FIN"/>
    <m/>
    <s v="C.17)"/>
    <s v="17) interessi e altri oneri finanziari"/>
    <x v="7"/>
  </r>
  <r>
    <x v="1"/>
    <x v="40"/>
    <x v="381"/>
    <x v="498"/>
    <n v="6127.3500000000022"/>
    <s v="Budget"/>
    <x v="0"/>
    <s v="ONFIN"/>
    <x v="32"/>
    <s v="FIN"/>
    <m/>
    <s v="C.17)"/>
    <s v="17) interessi e altri oneri finanziari"/>
    <x v="7"/>
  </r>
  <r>
    <x v="1"/>
    <x v="41"/>
    <x v="381"/>
    <x v="498"/>
    <n v="9353.3900000000031"/>
    <s v="Budget"/>
    <x v="0"/>
    <s v="ONFIN"/>
    <x v="32"/>
    <s v="FIN"/>
    <m/>
    <s v="C.17)"/>
    <s v="17) interessi e altri oneri finanziari"/>
    <x v="7"/>
  </r>
  <r>
    <x v="1"/>
    <x v="42"/>
    <x v="381"/>
    <x v="498"/>
    <n v="10478.860000000004"/>
    <s v="Budget"/>
    <x v="0"/>
    <s v="ONFIN"/>
    <x v="32"/>
    <s v="FIN"/>
    <m/>
    <s v="C.17)"/>
    <s v="17) interessi e altri oneri finanziari"/>
    <x v="7"/>
  </r>
  <r>
    <x v="1"/>
    <x v="43"/>
    <x v="381"/>
    <x v="498"/>
    <n v="18022.010000000006"/>
    <s v="Budget"/>
    <x v="0"/>
    <s v="ONFIN"/>
    <x v="32"/>
    <s v="FIN"/>
    <m/>
    <s v="C.17)"/>
    <s v="17) interessi e altri oneri finanziari"/>
    <x v="7"/>
  </r>
  <r>
    <x v="1"/>
    <x v="44"/>
    <x v="381"/>
    <x v="498"/>
    <n v="20926.830000000009"/>
    <s v="Budget"/>
    <x v="0"/>
    <s v="ONFIN"/>
    <x v="32"/>
    <s v="FIN"/>
    <m/>
    <s v="C.17)"/>
    <s v="17) interessi e altri oneri finanziari"/>
    <x v="7"/>
  </r>
  <r>
    <x v="1"/>
    <x v="45"/>
    <x v="381"/>
    <x v="498"/>
    <n v="21830.680000000011"/>
    <s v="Budget"/>
    <x v="0"/>
    <s v="ONFIN"/>
    <x v="32"/>
    <s v="FIN"/>
    <m/>
    <s v="C.17)"/>
    <s v="17) interessi e altri oneri finanziari"/>
    <x v="7"/>
  </r>
  <r>
    <x v="1"/>
    <x v="46"/>
    <x v="381"/>
    <x v="498"/>
    <n v="22662.320000000011"/>
    <s v="Budget"/>
    <x v="0"/>
    <s v="ONFIN"/>
    <x v="32"/>
    <s v="FIN"/>
    <m/>
    <s v="C.17)"/>
    <s v="17) interessi e altri oneri finanziari"/>
    <x v="7"/>
  </r>
  <r>
    <x v="1"/>
    <x v="47"/>
    <x v="381"/>
    <x v="498"/>
    <n v="25244.780000000013"/>
    <s v="Budget"/>
    <x v="0"/>
    <s v="ONFIN"/>
    <x v="32"/>
    <s v="FIN"/>
    <m/>
    <s v="C.17)"/>
    <s v="17) interessi e altri oneri finanziari"/>
    <x v="7"/>
  </r>
  <r>
    <x v="1"/>
    <x v="48"/>
    <x v="381"/>
    <x v="498"/>
    <n v="25935.410000000014"/>
    <s v="Budget"/>
    <x v="0"/>
    <s v="ONFIN"/>
    <x v="32"/>
    <s v="FIN"/>
    <m/>
    <s v="C.17)"/>
    <s v="17) interessi e altri oneri finanziari"/>
    <x v="7"/>
  </r>
  <r>
    <x v="1"/>
    <x v="49"/>
    <x v="381"/>
    <x v="498"/>
    <n v="32611.510000000017"/>
    <s v="Budget"/>
    <x v="0"/>
    <s v="ONFIN"/>
    <x v="32"/>
    <s v="FIN"/>
    <m/>
    <s v="C.17)"/>
    <s v="17) interessi e altri oneri finanziari"/>
    <x v="7"/>
  </r>
  <r>
    <x v="1"/>
    <x v="38"/>
    <x v="239"/>
    <x v="239"/>
    <n v="-406000.00000000012"/>
    <s v="Budget"/>
    <x v="0"/>
    <s v="RICOP"/>
    <x v="33"/>
    <s v="RIC"/>
    <m/>
    <s v="A.1)"/>
    <s v="1) ricavi delle vendite e delle prestazioni"/>
    <x v="5"/>
  </r>
  <r>
    <x v="1"/>
    <x v="39"/>
    <x v="239"/>
    <x v="239"/>
    <n v="-1102000"/>
    <s v="Budget"/>
    <x v="0"/>
    <s v="RICOP"/>
    <x v="33"/>
    <s v="RIC"/>
    <m/>
    <s v="A.1)"/>
    <s v="1) ricavi delle vendite e delle prestazioni"/>
    <x v="5"/>
  </r>
  <r>
    <x v="1"/>
    <x v="40"/>
    <x v="239"/>
    <x v="239"/>
    <n v="-1508000"/>
    <s v="Budget"/>
    <x v="0"/>
    <s v="RICOP"/>
    <x v="33"/>
    <s v="RIC"/>
    <m/>
    <s v="A.1)"/>
    <s v="1) ricavi delle vendite e delle prestazioni"/>
    <x v="5"/>
  </r>
  <r>
    <x v="1"/>
    <x v="41"/>
    <x v="239"/>
    <x v="239"/>
    <n v="-2262000"/>
    <s v="Budget"/>
    <x v="0"/>
    <s v="RICOP"/>
    <x v="33"/>
    <s v="RIC"/>
    <m/>
    <s v="A.1)"/>
    <s v="1) ricavi delle vendite e delle prestazioni"/>
    <x v="5"/>
  </r>
  <r>
    <x v="1"/>
    <x v="42"/>
    <x v="239"/>
    <x v="239"/>
    <n v="-2668000"/>
    <s v="Budget"/>
    <x v="0"/>
    <s v="RICOP"/>
    <x v="33"/>
    <s v="RIC"/>
    <m/>
    <s v="A.1)"/>
    <s v="1) ricavi delle vendite e delle prestazioni"/>
    <x v="5"/>
  </r>
  <r>
    <x v="1"/>
    <x v="43"/>
    <x v="239"/>
    <x v="239"/>
    <n v="-3016000"/>
    <s v="Budget"/>
    <x v="0"/>
    <s v="RICOP"/>
    <x v="33"/>
    <s v="RIC"/>
    <m/>
    <s v="A.1)"/>
    <s v="1) ricavi delle vendite e delle prestazioni"/>
    <x v="5"/>
  </r>
  <r>
    <x v="1"/>
    <x v="44"/>
    <x v="239"/>
    <x v="239"/>
    <n v="-3364000"/>
    <s v="Budget"/>
    <x v="0"/>
    <s v="RICOP"/>
    <x v="33"/>
    <s v="RIC"/>
    <m/>
    <s v="A.1)"/>
    <s v="1) ricavi delle vendite e delle prestazioni"/>
    <x v="5"/>
  </r>
  <r>
    <x v="1"/>
    <x v="45"/>
    <x v="239"/>
    <x v="239"/>
    <n v="-3596000"/>
    <s v="Budget"/>
    <x v="0"/>
    <s v="RICOP"/>
    <x v="33"/>
    <s v="RIC"/>
    <m/>
    <s v="A.1)"/>
    <s v="1) ricavi delle vendite e delle prestazioni"/>
    <x v="5"/>
  </r>
  <r>
    <x v="1"/>
    <x v="46"/>
    <x v="239"/>
    <x v="239"/>
    <n v="-4118000"/>
    <s v="Budget"/>
    <x v="0"/>
    <s v="RICOP"/>
    <x v="33"/>
    <s v="RIC"/>
    <m/>
    <s v="A.1)"/>
    <s v="1) ricavi delle vendite e delle prestazioni"/>
    <x v="5"/>
  </r>
  <r>
    <x v="1"/>
    <x v="47"/>
    <x v="239"/>
    <x v="239"/>
    <n v="-4872000"/>
    <s v="Budget"/>
    <x v="0"/>
    <s v="RICOP"/>
    <x v="33"/>
    <s v="RIC"/>
    <m/>
    <s v="A.1)"/>
    <s v="1) ricavi delle vendite e delle prestazioni"/>
    <x v="5"/>
  </r>
  <r>
    <x v="1"/>
    <x v="48"/>
    <x v="239"/>
    <x v="239"/>
    <n v="-5278000"/>
    <s v="Budget"/>
    <x v="0"/>
    <s v="RICOP"/>
    <x v="33"/>
    <s v="RIC"/>
    <m/>
    <s v="A.1)"/>
    <s v="1) ricavi delle vendite e delle prestazioni"/>
    <x v="5"/>
  </r>
  <r>
    <x v="1"/>
    <x v="49"/>
    <x v="239"/>
    <x v="239"/>
    <n v="-5800000"/>
    <s v="Budget"/>
    <x v="0"/>
    <s v="RICOP"/>
    <x v="33"/>
    <s v="RIC"/>
    <m/>
    <s v="A.1)"/>
    <s v="1) ricavi delle vendite e delle prestazioni"/>
    <x v="5"/>
  </r>
  <r>
    <x v="1"/>
    <x v="40"/>
    <x v="372"/>
    <x v="499"/>
    <n v="-20000"/>
    <s v="Budget"/>
    <x v="0"/>
    <s v="RICOP"/>
    <x v="33"/>
    <s v="RIC"/>
    <m/>
    <s v="A.1)"/>
    <s v="1) ricavi delle vendite e delle prestazioni"/>
    <x v="6"/>
  </r>
  <r>
    <x v="1"/>
    <x v="41"/>
    <x v="372"/>
    <x v="499"/>
    <n v="-20000"/>
    <s v="Budget"/>
    <x v="0"/>
    <s v="RICOP"/>
    <x v="33"/>
    <s v="RIC"/>
    <m/>
    <s v="A.1)"/>
    <s v="1) ricavi delle vendite e delle prestazioni"/>
    <x v="6"/>
  </r>
  <r>
    <x v="1"/>
    <x v="42"/>
    <x v="372"/>
    <x v="499"/>
    <n v="-20000"/>
    <s v="Budget"/>
    <x v="0"/>
    <s v="RICOP"/>
    <x v="33"/>
    <s v="RIC"/>
    <m/>
    <s v="A.1)"/>
    <s v="1) ricavi delle vendite e delle prestazioni"/>
    <x v="6"/>
  </r>
  <r>
    <x v="1"/>
    <x v="43"/>
    <x v="372"/>
    <x v="499"/>
    <n v="-20000"/>
    <s v="Budget"/>
    <x v="0"/>
    <s v="RICOP"/>
    <x v="33"/>
    <s v="RIC"/>
    <m/>
    <s v="A.1)"/>
    <s v="1) ricavi delle vendite e delle prestazioni"/>
    <x v="6"/>
  </r>
  <r>
    <x v="1"/>
    <x v="44"/>
    <x v="372"/>
    <x v="499"/>
    <n v="-20000"/>
    <s v="Budget"/>
    <x v="0"/>
    <s v="RICOP"/>
    <x v="33"/>
    <s v="RIC"/>
    <m/>
    <s v="A.1)"/>
    <s v="1) ricavi delle vendite e delle prestazioni"/>
    <x v="6"/>
  </r>
  <r>
    <x v="1"/>
    <x v="45"/>
    <x v="372"/>
    <x v="499"/>
    <n v="-20000"/>
    <s v="Budget"/>
    <x v="0"/>
    <s v="RICOP"/>
    <x v="33"/>
    <s v="RIC"/>
    <m/>
    <s v="A.1)"/>
    <s v="1) ricavi delle vendite e delle prestazioni"/>
    <x v="6"/>
  </r>
  <r>
    <x v="1"/>
    <x v="46"/>
    <x v="372"/>
    <x v="499"/>
    <n v="-20000"/>
    <s v="Budget"/>
    <x v="0"/>
    <s v="RICOP"/>
    <x v="33"/>
    <s v="RIC"/>
    <m/>
    <s v="A.1)"/>
    <s v="1) ricavi delle vendite e delle prestazioni"/>
    <x v="6"/>
  </r>
  <r>
    <x v="1"/>
    <x v="47"/>
    <x v="372"/>
    <x v="499"/>
    <n v="-20000"/>
    <s v="Budget"/>
    <x v="0"/>
    <s v="RICOP"/>
    <x v="33"/>
    <s v="RIC"/>
    <m/>
    <s v="A.1)"/>
    <s v="1) ricavi delle vendite e delle prestazioni"/>
    <x v="6"/>
  </r>
  <r>
    <x v="1"/>
    <x v="48"/>
    <x v="372"/>
    <x v="499"/>
    <n v="-50000"/>
    <s v="Budget"/>
    <x v="0"/>
    <s v="RICOP"/>
    <x v="33"/>
    <s v="RIC"/>
    <m/>
    <s v="A.1)"/>
    <s v="1) ricavi delle vendite e delle prestazioni"/>
    <x v="6"/>
  </r>
  <r>
    <x v="1"/>
    <x v="49"/>
    <x v="372"/>
    <x v="499"/>
    <n v="-50000"/>
    <s v="Budget"/>
    <x v="0"/>
    <s v="RICOP"/>
    <x v="33"/>
    <s v="RIC"/>
    <m/>
    <s v="A.1)"/>
    <s v="1) ricavi delle vendite e delle prestazioni"/>
    <x v="6"/>
  </r>
  <r>
    <x v="1"/>
    <x v="42"/>
    <x v="372"/>
    <x v="500"/>
    <n v="-75000"/>
    <s v="Budget"/>
    <x v="0"/>
    <s v="RICOP"/>
    <x v="33"/>
    <s v="RIC"/>
    <m/>
    <s v="A.1)"/>
    <s v="1) ricavi delle vendite e delle prestazioni"/>
    <x v="6"/>
  </r>
  <r>
    <x v="1"/>
    <x v="43"/>
    <x v="372"/>
    <x v="500"/>
    <n v="-75000"/>
    <s v="Budget"/>
    <x v="0"/>
    <s v="RICOP"/>
    <x v="33"/>
    <s v="RIC"/>
    <m/>
    <s v="A.1)"/>
    <s v="1) ricavi delle vendite e delle prestazioni"/>
    <x v="6"/>
  </r>
  <r>
    <x v="1"/>
    <x v="44"/>
    <x v="372"/>
    <x v="500"/>
    <n v="-75000"/>
    <s v="Budget"/>
    <x v="0"/>
    <s v="RICOP"/>
    <x v="33"/>
    <s v="RIC"/>
    <m/>
    <s v="A.1)"/>
    <s v="1) ricavi delle vendite e delle prestazioni"/>
    <x v="6"/>
  </r>
  <r>
    <x v="1"/>
    <x v="45"/>
    <x v="372"/>
    <x v="500"/>
    <n v="-75000"/>
    <s v="Budget"/>
    <x v="0"/>
    <s v="RICOP"/>
    <x v="33"/>
    <s v="RIC"/>
    <m/>
    <s v="A.1)"/>
    <s v="1) ricavi delle vendite e delle prestazioni"/>
    <x v="6"/>
  </r>
  <r>
    <x v="1"/>
    <x v="46"/>
    <x v="372"/>
    <x v="500"/>
    <n v="-75000"/>
    <s v="Budget"/>
    <x v="0"/>
    <s v="RICOP"/>
    <x v="33"/>
    <s v="RIC"/>
    <m/>
    <s v="A.1)"/>
    <s v="1) ricavi delle vendite e delle prestazioni"/>
    <x v="6"/>
  </r>
  <r>
    <x v="1"/>
    <x v="47"/>
    <x v="372"/>
    <x v="500"/>
    <n v="-75000"/>
    <s v="Budget"/>
    <x v="0"/>
    <s v="RICOP"/>
    <x v="33"/>
    <s v="RIC"/>
    <m/>
    <s v="A.1)"/>
    <s v="1) ricavi delle vendite e delle prestazioni"/>
    <x v="6"/>
  </r>
  <r>
    <x v="1"/>
    <x v="48"/>
    <x v="372"/>
    <x v="500"/>
    <n v="-75000"/>
    <s v="Budget"/>
    <x v="0"/>
    <s v="RICOP"/>
    <x v="33"/>
    <s v="RIC"/>
    <m/>
    <s v="A.1)"/>
    <s v="1) ricavi delle vendite e delle prestazioni"/>
    <x v="6"/>
  </r>
  <r>
    <x v="1"/>
    <x v="49"/>
    <x v="372"/>
    <x v="500"/>
    <n v="-75000"/>
    <s v="Budget"/>
    <x v="0"/>
    <s v="RICOP"/>
    <x v="33"/>
    <s v="RIC"/>
    <m/>
    <s v="A.1)"/>
    <s v="1) ricavi delle vendite e delle prestazioni"/>
    <x v="6"/>
  </r>
  <r>
    <x v="1"/>
    <x v="38"/>
    <x v="246"/>
    <x v="246"/>
    <n v="-833.33333333333337"/>
    <s v="Budget"/>
    <x v="0"/>
    <s v="RICOP"/>
    <x v="33"/>
    <s v="RIC"/>
    <m/>
    <s v="A.1)"/>
    <s v="1) ricavi delle vendite e delle prestazioni"/>
    <x v="6"/>
  </r>
  <r>
    <x v="1"/>
    <x v="39"/>
    <x v="246"/>
    <x v="246"/>
    <n v="-1666.6666666666667"/>
    <s v="Budget"/>
    <x v="0"/>
    <s v="RICOP"/>
    <x v="33"/>
    <s v="RIC"/>
    <m/>
    <s v="A.1)"/>
    <s v="1) ricavi delle vendite e delle prestazioni"/>
    <x v="6"/>
  </r>
  <r>
    <x v="1"/>
    <x v="40"/>
    <x v="246"/>
    <x v="246"/>
    <n v="-2500"/>
    <s v="Budget"/>
    <x v="0"/>
    <s v="RICOP"/>
    <x v="33"/>
    <s v="RIC"/>
    <m/>
    <s v="A.1)"/>
    <s v="1) ricavi delle vendite e delle prestazioni"/>
    <x v="6"/>
  </r>
  <r>
    <x v="1"/>
    <x v="41"/>
    <x v="246"/>
    <x v="246"/>
    <n v="-3333.3333333333335"/>
    <s v="Budget"/>
    <x v="0"/>
    <s v="RICOP"/>
    <x v="33"/>
    <s v="RIC"/>
    <m/>
    <s v="A.1)"/>
    <s v="1) ricavi delle vendite e delle prestazioni"/>
    <x v="6"/>
  </r>
  <r>
    <x v="1"/>
    <x v="42"/>
    <x v="246"/>
    <x v="246"/>
    <n v="-4166.666666666667"/>
    <s v="Budget"/>
    <x v="0"/>
    <s v="RICOP"/>
    <x v="33"/>
    <s v="RIC"/>
    <m/>
    <s v="A.1)"/>
    <s v="1) ricavi delle vendite e delle prestazioni"/>
    <x v="6"/>
  </r>
  <r>
    <x v="1"/>
    <x v="43"/>
    <x v="246"/>
    <x v="246"/>
    <n v="-5000"/>
    <s v="Budget"/>
    <x v="0"/>
    <s v="RICOP"/>
    <x v="33"/>
    <s v="RIC"/>
    <m/>
    <s v="A.1)"/>
    <s v="1) ricavi delle vendite e delle prestazioni"/>
    <x v="6"/>
  </r>
  <r>
    <x v="1"/>
    <x v="44"/>
    <x v="246"/>
    <x v="246"/>
    <n v="-5833.333333333333"/>
    <s v="Budget"/>
    <x v="0"/>
    <s v="RICOP"/>
    <x v="33"/>
    <s v="RIC"/>
    <m/>
    <s v="A.1)"/>
    <s v="1) ricavi delle vendite e delle prestazioni"/>
    <x v="6"/>
  </r>
  <r>
    <x v="1"/>
    <x v="45"/>
    <x v="246"/>
    <x v="246"/>
    <n v="-6666.6666666666661"/>
    <s v="Budget"/>
    <x v="0"/>
    <s v="RICOP"/>
    <x v="33"/>
    <s v="RIC"/>
    <m/>
    <s v="A.1)"/>
    <s v="1) ricavi delle vendite e delle prestazioni"/>
    <x v="6"/>
  </r>
  <r>
    <x v="1"/>
    <x v="46"/>
    <x v="246"/>
    <x v="246"/>
    <n v="-7499.9999999999991"/>
    <s v="Budget"/>
    <x v="0"/>
    <s v="RICOP"/>
    <x v="33"/>
    <s v="RIC"/>
    <m/>
    <s v="A.1)"/>
    <s v="1) ricavi delle vendite e delle prestazioni"/>
    <x v="6"/>
  </r>
  <r>
    <x v="1"/>
    <x v="47"/>
    <x v="246"/>
    <x v="246"/>
    <n v="-8333.3333333333321"/>
    <s v="Budget"/>
    <x v="0"/>
    <s v="RICOP"/>
    <x v="33"/>
    <s v="RIC"/>
    <m/>
    <s v="A.1)"/>
    <s v="1) ricavi delle vendite e delle prestazioni"/>
    <x v="6"/>
  </r>
  <r>
    <x v="1"/>
    <x v="48"/>
    <x v="246"/>
    <x v="246"/>
    <n v="-9166.6666666666661"/>
    <s v="Budget"/>
    <x v="0"/>
    <s v="RICOP"/>
    <x v="33"/>
    <s v="RIC"/>
    <m/>
    <s v="A.1)"/>
    <s v="1) ricavi delle vendite e delle prestazioni"/>
    <x v="6"/>
  </r>
  <r>
    <x v="1"/>
    <x v="49"/>
    <x v="246"/>
    <x v="246"/>
    <n v="-10000"/>
    <s v="Budget"/>
    <x v="0"/>
    <s v="RICOP"/>
    <x v="33"/>
    <s v="RIC"/>
    <m/>
    <s v="A.1)"/>
    <s v="1) ricavi delle vendite e delle prestazioni"/>
    <x v="6"/>
  </r>
  <r>
    <x v="1"/>
    <x v="38"/>
    <x v="250"/>
    <x v="250"/>
    <n v="-20000"/>
    <s v="Budget"/>
    <x v="0"/>
    <s v="CORR"/>
    <x v="35"/>
    <s v="CORR"/>
    <m/>
    <s v="A.1)"/>
    <s v="1) ricavi delle vendite e delle prestazioni"/>
    <x v="6"/>
  </r>
  <r>
    <x v="1"/>
    <x v="39"/>
    <x v="250"/>
    <x v="250"/>
    <n v="-40000"/>
    <s v="Budget"/>
    <x v="0"/>
    <s v="CORR"/>
    <x v="35"/>
    <s v="CORR"/>
    <m/>
    <s v="A.1)"/>
    <s v="1) ricavi delle vendite e delle prestazioni"/>
    <x v="6"/>
  </r>
  <r>
    <x v="1"/>
    <x v="40"/>
    <x v="250"/>
    <x v="250"/>
    <n v="-60000"/>
    <s v="Budget"/>
    <x v="0"/>
    <s v="CORR"/>
    <x v="35"/>
    <s v="CORR"/>
    <m/>
    <s v="A.1)"/>
    <s v="1) ricavi delle vendite e delle prestazioni"/>
    <x v="6"/>
  </r>
  <r>
    <x v="1"/>
    <x v="41"/>
    <x v="250"/>
    <x v="250"/>
    <n v="-80000"/>
    <s v="Budget"/>
    <x v="0"/>
    <s v="CORR"/>
    <x v="35"/>
    <s v="CORR"/>
    <m/>
    <s v="A.1)"/>
    <s v="1) ricavi delle vendite e delle prestazioni"/>
    <x v="6"/>
  </r>
  <r>
    <x v="1"/>
    <x v="42"/>
    <x v="250"/>
    <x v="250"/>
    <n v="-88000"/>
    <s v="Budget"/>
    <x v="0"/>
    <s v="CORR"/>
    <x v="35"/>
    <s v="CORR"/>
    <m/>
    <s v="A.1)"/>
    <s v="1) ricavi delle vendite e delle prestazioni"/>
    <x v="6"/>
  </r>
  <r>
    <x v="1"/>
    <x v="43"/>
    <x v="250"/>
    <x v="250"/>
    <n v="-96000"/>
    <s v="Budget"/>
    <x v="0"/>
    <s v="CORR"/>
    <x v="35"/>
    <s v="CORR"/>
    <m/>
    <s v="A.1)"/>
    <s v="1) ricavi delle vendite e delle prestazioni"/>
    <x v="6"/>
  </r>
  <r>
    <x v="1"/>
    <x v="44"/>
    <x v="250"/>
    <x v="250"/>
    <n v="-104000"/>
    <s v="Budget"/>
    <x v="0"/>
    <s v="CORR"/>
    <x v="35"/>
    <s v="CORR"/>
    <m/>
    <s v="A.1)"/>
    <s v="1) ricavi delle vendite e delle prestazioni"/>
    <x v="6"/>
  </r>
  <r>
    <x v="1"/>
    <x v="45"/>
    <x v="250"/>
    <x v="250"/>
    <n v="-108000"/>
    <s v="Budget"/>
    <x v="0"/>
    <s v="CORR"/>
    <x v="35"/>
    <s v="CORR"/>
    <m/>
    <s v="A.1)"/>
    <s v="1) ricavi delle vendite e delle prestazioni"/>
    <x v="6"/>
  </r>
  <r>
    <x v="1"/>
    <x v="46"/>
    <x v="250"/>
    <x v="250"/>
    <n v="-116000"/>
    <s v="Budget"/>
    <x v="0"/>
    <s v="CORR"/>
    <x v="35"/>
    <s v="CORR"/>
    <m/>
    <s v="A.1)"/>
    <s v="1) ricavi delle vendite e delle prestazioni"/>
    <x v="6"/>
  </r>
  <r>
    <x v="1"/>
    <x v="47"/>
    <x v="250"/>
    <x v="250"/>
    <n v="-124000"/>
    <s v="Budget"/>
    <x v="0"/>
    <s v="CORR"/>
    <x v="35"/>
    <s v="CORR"/>
    <m/>
    <s v="A.1)"/>
    <s v="1) ricavi delle vendite e delle prestazioni"/>
    <x v="6"/>
  </r>
  <r>
    <x v="1"/>
    <x v="48"/>
    <x v="250"/>
    <x v="250"/>
    <n v="-132000"/>
    <s v="Budget"/>
    <x v="0"/>
    <s v="CORR"/>
    <x v="35"/>
    <s v="CORR"/>
    <m/>
    <s v="A.1)"/>
    <s v="1) ricavi delle vendite e delle prestazioni"/>
    <x v="6"/>
  </r>
  <r>
    <x v="1"/>
    <x v="49"/>
    <x v="250"/>
    <x v="250"/>
    <n v="-140000"/>
    <s v="Budget"/>
    <x v="0"/>
    <s v="CORR"/>
    <x v="35"/>
    <s v="CORR"/>
    <m/>
    <s v="A.1)"/>
    <s v="1) ricavi delle vendite e delle prestazioni"/>
    <x v="6"/>
  </r>
  <r>
    <x v="1"/>
    <x v="42"/>
    <x v="268"/>
    <x v="268"/>
    <n v="-35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3"/>
    <x v="268"/>
    <x v="268"/>
    <n v="-35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4"/>
    <x v="268"/>
    <x v="268"/>
    <n v="-35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5"/>
    <x v="268"/>
    <x v="268"/>
    <n v="-35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6"/>
    <x v="268"/>
    <x v="268"/>
    <n v="-35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7"/>
    <x v="268"/>
    <x v="268"/>
    <n v="-35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8"/>
    <x v="268"/>
    <x v="268"/>
    <n v="-70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9"/>
    <x v="268"/>
    <x v="268"/>
    <n v="-700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1"/>
    <x v="270"/>
    <x v="270"/>
    <n v="-75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2"/>
    <x v="270"/>
    <x v="270"/>
    <n v="-75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3"/>
    <x v="270"/>
    <x v="270"/>
    <n v="-75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4"/>
    <x v="270"/>
    <x v="270"/>
    <n v="-75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5"/>
    <x v="270"/>
    <x v="270"/>
    <n v="-75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6"/>
    <x v="270"/>
    <x v="270"/>
    <n v="-75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7"/>
    <x v="270"/>
    <x v="270"/>
    <n v="-75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8"/>
    <x v="270"/>
    <x v="270"/>
    <n v="-75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49"/>
    <x v="270"/>
    <x v="270"/>
    <n v="-75000"/>
    <s v="Budget"/>
    <x v="0"/>
    <s v="ALTRI"/>
    <x v="34"/>
    <s v="ALTRI"/>
    <s v="RICGRANT"/>
    <s v="A.5)"/>
    <s v="5) altri ricavi e proventi, con separata indicazione dei contributi in conto esercizio"/>
    <x v="8"/>
  </r>
  <r>
    <x v="1"/>
    <x v="38"/>
    <x v="276"/>
    <x v="276"/>
    <n v="-3125"/>
    <s v="Budget"/>
    <x v="0"/>
    <s v="ONFIN"/>
    <x v="32"/>
    <s v="FIN"/>
    <m/>
    <s v="C.16)"/>
    <s v="16) altri proventi finanziari"/>
    <x v="4"/>
  </r>
  <r>
    <x v="1"/>
    <x v="39"/>
    <x v="276"/>
    <x v="276"/>
    <n v="-6250"/>
    <s v="Budget"/>
    <x v="0"/>
    <s v="ONFIN"/>
    <x v="32"/>
    <s v="FIN"/>
    <m/>
    <s v="C.16)"/>
    <s v="16) altri proventi finanziari"/>
    <x v="4"/>
  </r>
  <r>
    <x v="1"/>
    <x v="40"/>
    <x v="276"/>
    <x v="276"/>
    <n v="-9375"/>
    <s v="Budget"/>
    <x v="0"/>
    <s v="ONFIN"/>
    <x v="32"/>
    <s v="FIN"/>
    <m/>
    <s v="C.16)"/>
    <s v="16) altri proventi finanziari"/>
    <x v="4"/>
  </r>
  <r>
    <x v="1"/>
    <x v="41"/>
    <x v="276"/>
    <x v="276"/>
    <n v="-12500"/>
    <s v="Budget"/>
    <x v="0"/>
    <s v="ONFIN"/>
    <x v="32"/>
    <s v="FIN"/>
    <m/>
    <s v="C.16)"/>
    <s v="16) altri proventi finanziari"/>
    <x v="4"/>
  </r>
  <r>
    <x v="1"/>
    <x v="42"/>
    <x v="276"/>
    <x v="276"/>
    <n v="-15625"/>
    <s v="Budget"/>
    <x v="0"/>
    <s v="ONFIN"/>
    <x v="32"/>
    <s v="FIN"/>
    <m/>
    <s v="C.16)"/>
    <s v="16) altri proventi finanziari"/>
    <x v="4"/>
  </r>
  <r>
    <x v="1"/>
    <x v="43"/>
    <x v="276"/>
    <x v="276"/>
    <n v="-18750"/>
    <s v="Budget"/>
    <x v="0"/>
    <s v="ONFIN"/>
    <x v="32"/>
    <s v="FIN"/>
    <m/>
    <s v="C.16)"/>
    <s v="16) altri proventi finanziari"/>
    <x v="4"/>
  </r>
  <r>
    <x v="1"/>
    <x v="44"/>
    <x v="276"/>
    <x v="276"/>
    <n v="-21875"/>
    <s v="Budget"/>
    <x v="0"/>
    <s v="ONFIN"/>
    <x v="32"/>
    <s v="FIN"/>
    <m/>
    <s v="C.16)"/>
    <s v="16) altri proventi finanziari"/>
    <x v="4"/>
  </r>
  <r>
    <x v="1"/>
    <x v="45"/>
    <x v="276"/>
    <x v="276"/>
    <n v="-25000"/>
    <s v="Budget"/>
    <x v="0"/>
    <s v="ONFIN"/>
    <x v="32"/>
    <s v="FIN"/>
    <m/>
    <s v="C.16)"/>
    <s v="16) altri proventi finanziari"/>
    <x v="4"/>
  </r>
  <r>
    <x v="1"/>
    <x v="46"/>
    <x v="276"/>
    <x v="276"/>
    <n v="-28125"/>
    <s v="Budget"/>
    <x v="0"/>
    <s v="ONFIN"/>
    <x v="32"/>
    <s v="FIN"/>
    <m/>
    <s v="C.16)"/>
    <s v="16) altri proventi finanziari"/>
    <x v="4"/>
  </r>
  <r>
    <x v="1"/>
    <x v="47"/>
    <x v="276"/>
    <x v="276"/>
    <n v="-31250"/>
    <s v="Budget"/>
    <x v="0"/>
    <s v="ONFIN"/>
    <x v="32"/>
    <s v="FIN"/>
    <m/>
    <s v="C.16)"/>
    <s v="16) altri proventi finanziari"/>
    <x v="4"/>
  </r>
  <r>
    <x v="1"/>
    <x v="48"/>
    <x v="276"/>
    <x v="276"/>
    <n v="-34375"/>
    <s v="Budget"/>
    <x v="0"/>
    <s v="ONFIN"/>
    <x v="32"/>
    <s v="FIN"/>
    <m/>
    <s v="C.16)"/>
    <s v="16) altri proventi finanziari"/>
    <x v="4"/>
  </r>
  <r>
    <x v="1"/>
    <x v="49"/>
    <x v="276"/>
    <x v="276"/>
    <n v="-32611.510000000009"/>
    <s v="Budget"/>
    <x v="0"/>
    <s v="ONFIN"/>
    <x v="32"/>
    <s v="FIN"/>
    <m/>
    <s v="C.16)"/>
    <s v="16) altri proventi finanziari"/>
    <x v="4"/>
  </r>
  <r>
    <x v="1"/>
    <x v="38"/>
    <x v="449"/>
    <x v="485"/>
    <n v="38269.874663888899"/>
    <s v="Budget"/>
    <x v="0"/>
    <s v="PERIM"/>
    <x v="38"/>
    <s v="PAY"/>
    <m/>
    <s v="B.9)"/>
    <s v="9) per il personale"/>
    <x v="2"/>
  </r>
  <r>
    <x v="1"/>
    <x v="39"/>
    <x v="449"/>
    <x v="485"/>
    <n v="76539.749327777798"/>
    <s v="Budget"/>
    <x v="0"/>
    <s v="PERIM"/>
    <x v="38"/>
    <s v="PAY"/>
    <m/>
    <s v="B.9)"/>
    <s v="9) per il personale"/>
    <x v="2"/>
  </r>
  <r>
    <x v="1"/>
    <x v="40"/>
    <x v="449"/>
    <x v="485"/>
    <n v="114809.6239916667"/>
    <s v="Budget"/>
    <x v="0"/>
    <s v="PERIM"/>
    <x v="38"/>
    <s v="PAY"/>
    <m/>
    <s v="B.9)"/>
    <s v="9) per il personale"/>
    <x v="2"/>
  </r>
  <r>
    <x v="1"/>
    <x v="41"/>
    <x v="449"/>
    <x v="485"/>
    <n v="153079.4986555556"/>
    <s v="Budget"/>
    <x v="0"/>
    <s v="PERIM"/>
    <x v="38"/>
    <s v="PAY"/>
    <m/>
    <s v="B.9)"/>
    <s v="9) per il personale"/>
    <x v="2"/>
  </r>
  <r>
    <x v="1"/>
    <x v="42"/>
    <x v="449"/>
    <x v="485"/>
    <n v="191349.37331944451"/>
    <s v="Budget"/>
    <x v="0"/>
    <s v="PERIM"/>
    <x v="38"/>
    <s v="PAY"/>
    <m/>
    <s v="B.9)"/>
    <s v="9) per il personale"/>
    <x v="2"/>
  </r>
  <r>
    <x v="1"/>
    <x v="43"/>
    <x v="449"/>
    <x v="485"/>
    <n v="229619.24798333339"/>
    <s v="Budget"/>
    <x v="0"/>
    <s v="PERIM"/>
    <x v="38"/>
    <s v="PAY"/>
    <m/>
    <s v="B.9)"/>
    <s v="9) per il personale"/>
    <x v="2"/>
  </r>
  <r>
    <x v="1"/>
    <x v="44"/>
    <x v="449"/>
    <x v="485"/>
    <n v="267889.12264722231"/>
    <s v="Budget"/>
    <x v="0"/>
    <s v="PERIM"/>
    <x v="38"/>
    <s v="PAY"/>
    <m/>
    <s v="B.9)"/>
    <s v="9) per il personale"/>
    <x v="2"/>
  </r>
  <r>
    <x v="1"/>
    <x v="45"/>
    <x v="449"/>
    <x v="485"/>
    <n v="306158.99731111119"/>
    <s v="Budget"/>
    <x v="0"/>
    <s v="PERIM"/>
    <x v="38"/>
    <s v="PAY"/>
    <m/>
    <s v="B.9)"/>
    <s v="9) per il personale"/>
    <x v="2"/>
  </r>
  <r>
    <x v="1"/>
    <x v="46"/>
    <x v="449"/>
    <x v="485"/>
    <n v="344428.87197500013"/>
    <s v="Budget"/>
    <x v="0"/>
    <s v="PERIM"/>
    <x v="38"/>
    <s v="PAY"/>
    <m/>
    <s v="B.9)"/>
    <s v="9) per il personale"/>
    <x v="2"/>
  </r>
  <r>
    <x v="1"/>
    <x v="47"/>
    <x v="449"/>
    <x v="485"/>
    <n v="382698.74663888902"/>
    <s v="Budget"/>
    <x v="0"/>
    <s v="PERIM"/>
    <x v="38"/>
    <s v="PAY"/>
    <m/>
    <s v="B.9)"/>
    <s v="9) per il personale"/>
    <x v="2"/>
  </r>
  <r>
    <x v="1"/>
    <x v="48"/>
    <x v="449"/>
    <x v="485"/>
    <n v="420968.6213027779"/>
    <s v="Budget"/>
    <x v="0"/>
    <s v="PERIM"/>
    <x v="38"/>
    <s v="PAY"/>
    <m/>
    <s v="B.9)"/>
    <s v="9) per il personale"/>
    <x v="2"/>
  </r>
  <r>
    <x v="1"/>
    <x v="49"/>
    <x v="449"/>
    <x v="485"/>
    <n v="459238.49596666679"/>
    <s v="Budget"/>
    <x v="0"/>
    <s v="PERIM"/>
    <x v="38"/>
    <s v="PAY"/>
    <m/>
    <s v="B.9)"/>
    <s v="9) per il personale"/>
    <x v="2"/>
  </r>
  <r>
    <x v="1"/>
    <x v="38"/>
    <x v="449"/>
    <x v="486"/>
    <n v="8804.1125000000011"/>
    <s v="Budget"/>
    <x v="0"/>
    <s v="PERIM"/>
    <x v="38"/>
    <s v="PAY"/>
    <m/>
    <s v="B.9)"/>
    <s v="9) per il personale"/>
    <x v="2"/>
  </r>
  <r>
    <x v="1"/>
    <x v="39"/>
    <x v="449"/>
    <x v="486"/>
    <n v="17608.225000000002"/>
    <s v="Budget"/>
    <x v="0"/>
    <s v="PERIM"/>
    <x v="38"/>
    <s v="PAY"/>
    <m/>
    <s v="B.9)"/>
    <s v="9) per il personale"/>
    <x v="2"/>
  </r>
  <r>
    <x v="1"/>
    <x v="40"/>
    <x v="449"/>
    <x v="486"/>
    <n v="26412.337500000005"/>
    <s v="Budget"/>
    <x v="0"/>
    <s v="PERIM"/>
    <x v="38"/>
    <s v="PAY"/>
    <m/>
    <s v="B.9)"/>
    <s v="9) per il personale"/>
    <x v="2"/>
  </r>
  <r>
    <x v="1"/>
    <x v="41"/>
    <x v="449"/>
    <x v="486"/>
    <n v="35216.450000000004"/>
    <s v="Budget"/>
    <x v="0"/>
    <s v="PERIM"/>
    <x v="38"/>
    <s v="PAY"/>
    <m/>
    <s v="B.9)"/>
    <s v="9) per il personale"/>
    <x v="2"/>
  </r>
  <r>
    <x v="1"/>
    <x v="42"/>
    <x v="449"/>
    <x v="486"/>
    <n v="44020.562500000007"/>
    <s v="Budget"/>
    <x v="0"/>
    <s v="PERIM"/>
    <x v="38"/>
    <s v="PAY"/>
    <m/>
    <s v="B.9)"/>
    <s v="9) per il personale"/>
    <x v="2"/>
  </r>
  <r>
    <x v="1"/>
    <x v="43"/>
    <x v="449"/>
    <x v="486"/>
    <n v="52824.675000000017"/>
    <s v="Budget"/>
    <x v="0"/>
    <s v="PERIM"/>
    <x v="38"/>
    <s v="PAY"/>
    <m/>
    <s v="B.9)"/>
    <s v="9) per il personale"/>
    <x v="2"/>
  </r>
  <r>
    <x v="1"/>
    <x v="44"/>
    <x v="449"/>
    <x v="486"/>
    <n v="61628.78750000002"/>
    <s v="Budget"/>
    <x v="0"/>
    <s v="PERIM"/>
    <x v="38"/>
    <s v="PAY"/>
    <m/>
    <s v="B.9)"/>
    <s v="9) per il personale"/>
    <x v="2"/>
  </r>
  <r>
    <x v="1"/>
    <x v="45"/>
    <x v="449"/>
    <x v="486"/>
    <n v="70432.900000000023"/>
    <s v="Budget"/>
    <x v="0"/>
    <s v="PERIM"/>
    <x v="38"/>
    <s v="PAY"/>
    <m/>
    <s v="B.9)"/>
    <s v="9) per il personale"/>
    <x v="2"/>
  </r>
  <r>
    <x v="1"/>
    <x v="46"/>
    <x v="449"/>
    <x v="486"/>
    <n v="79237.012500000026"/>
    <s v="Budget"/>
    <x v="0"/>
    <s v="PERIM"/>
    <x v="38"/>
    <s v="PAY"/>
    <m/>
    <s v="B.9)"/>
    <s v="9) per il personale"/>
    <x v="2"/>
  </r>
  <r>
    <x v="1"/>
    <x v="47"/>
    <x v="449"/>
    <x v="486"/>
    <n v="88041.125000000044"/>
    <s v="Budget"/>
    <x v="0"/>
    <s v="PERIM"/>
    <x v="38"/>
    <s v="PAY"/>
    <m/>
    <s v="B.9)"/>
    <s v="9) per il personale"/>
    <x v="2"/>
  </r>
  <r>
    <x v="1"/>
    <x v="48"/>
    <x v="449"/>
    <x v="486"/>
    <n v="96845.237500000047"/>
    <s v="Budget"/>
    <x v="0"/>
    <s v="PERIM"/>
    <x v="38"/>
    <s v="PAY"/>
    <m/>
    <s v="B.9)"/>
    <s v="9) per il personale"/>
    <x v="2"/>
  </r>
  <r>
    <x v="1"/>
    <x v="49"/>
    <x v="449"/>
    <x v="486"/>
    <n v="105649.35000000005"/>
    <s v="Budget"/>
    <x v="0"/>
    <s v="PERIM"/>
    <x v="38"/>
    <s v="PAY"/>
    <m/>
    <s v="B.9)"/>
    <s v="9) per il personale"/>
    <x v="2"/>
  </r>
  <r>
    <x v="1"/>
    <x v="38"/>
    <x v="449"/>
    <x v="487"/>
    <n v="1352.7364999999998"/>
    <s v="Budget"/>
    <x v="0"/>
    <s v="PERIM"/>
    <x v="38"/>
    <s v="PAY"/>
    <m/>
    <s v="B.9)"/>
    <s v="9) per il personale"/>
    <x v="2"/>
  </r>
  <r>
    <x v="1"/>
    <x v="39"/>
    <x v="449"/>
    <x v="487"/>
    <n v="2705.4729999999995"/>
    <s v="Budget"/>
    <x v="0"/>
    <s v="PERIM"/>
    <x v="38"/>
    <s v="PAY"/>
    <m/>
    <s v="B.9)"/>
    <s v="9) per il personale"/>
    <x v="2"/>
  </r>
  <r>
    <x v="1"/>
    <x v="40"/>
    <x v="449"/>
    <x v="487"/>
    <n v="4058.209499999999"/>
    <s v="Budget"/>
    <x v="0"/>
    <s v="PERIM"/>
    <x v="38"/>
    <s v="PAY"/>
    <m/>
    <s v="B.9)"/>
    <s v="9) per il personale"/>
    <x v="2"/>
  </r>
  <r>
    <x v="1"/>
    <x v="41"/>
    <x v="449"/>
    <x v="487"/>
    <n v="5410.945999999999"/>
    <s v="Budget"/>
    <x v="0"/>
    <s v="PERIM"/>
    <x v="38"/>
    <s v="PAY"/>
    <m/>
    <s v="B.9)"/>
    <s v="9) per il personale"/>
    <x v="2"/>
  </r>
  <r>
    <x v="1"/>
    <x v="42"/>
    <x v="449"/>
    <x v="487"/>
    <n v="6763.682499999999"/>
    <s v="Budget"/>
    <x v="0"/>
    <s v="PERIM"/>
    <x v="38"/>
    <s v="PAY"/>
    <m/>
    <s v="B.9)"/>
    <s v="9) per il personale"/>
    <x v="2"/>
  </r>
  <r>
    <x v="1"/>
    <x v="43"/>
    <x v="449"/>
    <x v="487"/>
    <n v="8116.4189999999981"/>
    <s v="Budget"/>
    <x v="0"/>
    <s v="PERIM"/>
    <x v="38"/>
    <s v="PAY"/>
    <m/>
    <s v="B.9)"/>
    <s v="9) per il personale"/>
    <x v="2"/>
  </r>
  <r>
    <x v="1"/>
    <x v="44"/>
    <x v="449"/>
    <x v="487"/>
    <n v="9469.1554999999989"/>
    <s v="Budget"/>
    <x v="0"/>
    <s v="PERIM"/>
    <x v="38"/>
    <s v="PAY"/>
    <m/>
    <s v="B.9)"/>
    <s v="9) per il personale"/>
    <x v="2"/>
  </r>
  <r>
    <x v="1"/>
    <x v="45"/>
    <x v="449"/>
    <x v="487"/>
    <n v="10821.891999999998"/>
    <s v="Budget"/>
    <x v="0"/>
    <s v="PERIM"/>
    <x v="38"/>
    <s v="PAY"/>
    <m/>
    <s v="B.9)"/>
    <s v="9) per il personale"/>
    <x v="2"/>
  </r>
  <r>
    <x v="1"/>
    <x v="46"/>
    <x v="449"/>
    <x v="487"/>
    <n v="12174.628499999997"/>
    <s v="Budget"/>
    <x v="0"/>
    <s v="PERIM"/>
    <x v="38"/>
    <s v="PAY"/>
    <m/>
    <s v="B.9)"/>
    <s v="9) per il personale"/>
    <x v="2"/>
  </r>
  <r>
    <x v="1"/>
    <x v="47"/>
    <x v="449"/>
    <x v="487"/>
    <n v="13527.364999999998"/>
    <s v="Budget"/>
    <x v="0"/>
    <s v="PERIM"/>
    <x v="38"/>
    <s v="PAY"/>
    <m/>
    <s v="B.9)"/>
    <s v="9) per il personale"/>
    <x v="2"/>
  </r>
  <r>
    <x v="1"/>
    <x v="48"/>
    <x v="449"/>
    <x v="487"/>
    <n v="14880.101499999997"/>
    <s v="Budget"/>
    <x v="0"/>
    <s v="PERIM"/>
    <x v="38"/>
    <s v="PAY"/>
    <m/>
    <s v="B.9)"/>
    <s v="9) per il personale"/>
    <x v="2"/>
  </r>
  <r>
    <x v="1"/>
    <x v="49"/>
    <x v="449"/>
    <x v="487"/>
    <n v="16232.837999999996"/>
    <s v="Budget"/>
    <x v="0"/>
    <s v="PERIM"/>
    <x v="38"/>
    <s v="PAY"/>
    <m/>
    <s v="B.9)"/>
    <s v="9) per il personale"/>
    <x v="2"/>
  </r>
  <r>
    <x v="1"/>
    <x v="38"/>
    <x v="449"/>
    <x v="488"/>
    <n v="5092.9911250000005"/>
    <s v="Budget"/>
    <x v="0"/>
    <s v="PERIM"/>
    <x v="38"/>
    <s v="PAY"/>
    <m/>
    <s v="B.9)"/>
    <s v="9) per il personale"/>
    <x v="2"/>
  </r>
  <r>
    <x v="1"/>
    <x v="39"/>
    <x v="449"/>
    <x v="488"/>
    <n v="10185.982250000001"/>
    <s v="Budget"/>
    <x v="0"/>
    <s v="PERIM"/>
    <x v="38"/>
    <s v="PAY"/>
    <m/>
    <s v="B.9)"/>
    <s v="9) per il personale"/>
    <x v="2"/>
  </r>
  <r>
    <x v="1"/>
    <x v="40"/>
    <x v="449"/>
    <x v="488"/>
    <n v="15278.973375000001"/>
    <s v="Budget"/>
    <x v="0"/>
    <s v="PERIM"/>
    <x v="38"/>
    <s v="PAY"/>
    <m/>
    <s v="B.9)"/>
    <s v="9) per il personale"/>
    <x v="2"/>
  </r>
  <r>
    <x v="1"/>
    <x v="41"/>
    <x v="449"/>
    <x v="488"/>
    <n v="20371.964500000002"/>
    <s v="Budget"/>
    <x v="0"/>
    <s v="PERIM"/>
    <x v="38"/>
    <s v="PAY"/>
    <m/>
    <s v="B.9)"/>
    <s v="9) per il personale"/>
    <x v="2"/>
  </r>
  <r>
    <x v="1"/>
    <x v="42"/>
    <x v="449"/>
    <x v="488"/>
    <n v="25464.955625000002"/>
    <s v="Budget"/>
    <x v="0"/>
    <s v="PERIM"/>
    <x v="38"/>
    <s v="PAY"/>
    <m/>
    <s v="B.9)"/>
    <s v="9) per il personale"/>
    <x v="2"/>
  </r>
  <r>
    <x v="1"/>
    <x v="43"/>
    <x v="449"/>
    <x v="488"/>
    <n v="30557.946750000003"/>
    <s v="Budget"/>
    <x v="0"/>
    <s v="PERIM"/>
    <x v="38"/>
    <s v="PAY"/>
    <m/>
    <s v="B.9)"/>
    <s v="9) per il personale"/>
    <x v="2"/>
  </r>
  <r>
    <x v="1"/>
    <x v="44"/>
    <x v="449"/>
    <x v="488"/>
    <n v="35650.937875000003"/>
    <s v="Budget"/>
    <x v="0"/>
    <s v="PERIM"/>
    <x v="38"/>
    <s v="PAY"/>
    <m/>
    <s v="B.9)"/>
    <s v="9) per il personale"/>
    <x v="2"/>
  </r>
  <r>
    <x v="1"/>
    <x v="45"/>
    <x v="449"/>
    <x v="488"/>
    <n v="40743.929000000004"/>
    <s v="Budget"/>
    <x v="0"/>
    <s v="PERIM"/>
    <x v="38"/>
    <s v="PAY"/>
    <m/>
    <s v="B.9)"/>
    <s v="9) per il personale"/>
    <x v="2"/>
  </r>
  <r>
    <x v="1"/>
    <x v="46"/>
    <x v="449"/>
    <x v="488"/>
    <n v="45836.920125000004"/>
    <s v="Budget"/>
    <x v="0"/>
    <s v="PERIM"/>
    <x v="38"/>
    <s v="PAY"/>
    <m/>
    <s v="B.9)"/>
    <s v="9) per il personale"/>
    <x v="2"/>
  </r>
  <r>
    <x v="1"/>
    <x v="47"/>
    <x v="449"/>
    <x v="488"/>
    <n v="50929.911250000005"/>
    <s v="Budget"/>
    <x v="0"/>
    <s v="PERIM"/>
    <x v="38"/>
    <s v="PAY"/>
    <m/>
    <s v="B.9)"/>
    <s v="9) per il personale"/>
    <x v="2"/>
  </r>
  <r>
    <x v="1"/>
    <x v="48"/>
    <x v="449"/>
    <x v="488"/>
    <n v="56022.902375000005"/>
    <s v="Budget"/>
    <x v="0"/>
    <s v="PERIM"/>
    <x v="38"/>
    <s v="PAY"/>
    <m/>
    <s v="B.9)"/>
    <s v="9) per il personale"/>
    <x v="2"/>
  </r>
  <r>
    <x v="1"/>
    <x v="49"/>
    <x v="449"/>
    <x v="488"/>
    <n v="61115.893500000006"/>
    <s v="Budget"/>
    <x v="0"/>
    <s v="PERIM"/>
    <x v="38"/>
    <s v="PAY"/>
    <m/>
    <s v="B.9)"/>
    <s v="9) per il personale"/>
    <x v="2"/>
  </r>
  <r>
    <x v="1"/>
    <x v="38"/>
    <x v="449"/>
    <x v="489"/>
    <n v="1879.6189999999999"/>
    <s v="Budget"/>
    <x v="0"/>
    <s v="PERIM"/>
    <x v="38"/>
    <s v="PAY"/>
    <m/>
    <s v="B.9)"/>
    <s v="9) per il personale"/>
    <x v="2"/>
  </r>
  <r>
    <x v="1"/>
    <x v="39"/>
    <x v="449"/>
    <x v="489"/>
    <n v="3759.2379999999998"/>
    <s v="Budget"/>
    <x v="0"/>
    <s v="PERIM"/>
    <x v="38"/>
    <s v="PAY"/>
    <m/>
    <s v="B.9)"/>
    <s v="9) per il personale"/>
    <x v="2"/>
  </r>
  <r>
    <x v="1"/>
    <x v="40"/>
    <x v="449"/>
    <x v="489"/>
    <n v="5638.8569999999991"/>
    <s v="Budget"/>
    <x v="0"/>
    <s v="PERIM"/>
    <x v="38"/>
    <s v="PAY"/>
    <m/>
    <s v="B.9)"/>
    <s v="9) per il personale"/>
    <x v="2"/>
  </r>
  <r>
    <x v="1"/>
    <x v="41"/>
    <x v="449"/>
    <x v="489"/>
    <n v="7518.4759999999997"/>
    <s v="Budget"/>
    <x v="0"/>
    <s v="PERIM"/>
    <x v="38"/>
    <s v="PAY"/>
    <m/>
    <s v="B.9)"/>
    <s v="9) per il personale"/>
    <x v="2"/>
  </r>
  <r>
    <x v="1"/>
    <x v="42"/>
    <x v="449"/>
    <x v="489"/>
    <n v="9398.0949999999993"/>
    <s v="Budget"/>
    <x v="0"/>
    <s v="PERIM"/>
    <x v="38"/>
    <s v="PAY"/>
    <m/>
    <s v="B.9)"/>
    <s v="9) per il personale"/>
    <x v="2"/>
  </r>
  <r>
    <x v="1"/>
    <x v="43"/>
    <x v="449"/>
    <x v="489"/>
    <n v="11277.713999999998"/>
    <s v="Budget"/>
    <x v="0"/>
    <s v="PERIM"/>
    <x v="38"/>
    <s v="PAY"/>
    <m/>
    <s v="B.9)"/>
    <s v="9) per il personale"/>
    <x v="2"/>
  </r>
  <r>
    <x v="1"/>
    <x v="44"/>
    <x v="449"/>
    <x v="489"/>
    <n v="13157.332999999999"/>
    <s v="Budget"/>
    <x v="0"/>
    <s v="PERIM"/>
    <x v="38"/>
    <s v="PAY"/>
    <m/>
    <s v="B.9)"/>
    <s v="9) per il personale"/>
    <x v="2"/>
  </r>
  <r>
    <x v="1"/>
    <x v="45"/>
    <x v="449"/>
    <x v="489"/>
    <n v="15036.951999999999"/>
    <s v="Budget"/>
    <x v="0"/>
    <s v="PERIM"/>
    <x v="38"/>
    <s v="PAY"/>
    <m/>
    <s v="B.9)"/>
    <s v="9) per il personale"/>
    <x v="2"/>
  </r>
  <r>
    <x v="1"/>
    <x v="46"/>
    <x v="449"/>
    <x v="489"/>
    <n v="16916.571"/>
    <s v="Budget"/>
    <x v="0"/>
    <s v="PERIM"/>
    <x v="38"/>
    <s v="PAY"/>
    <m/>
    <s v="B.9)"/>
    <s v="9) per il personale"/>
    <x v="2"/>
  </r>
  <r>
    <x v="1"/>
    <x v="47"/>
    <x v="449"/>
    <x v="489"/>
    <n v="18796.189999999999"/>
    <s v="Budget"/>
    <x v="0"/>
    <s v="PERIM"/>
    <x v="38"/>
    <s v="PAY"/>
    <m/>
    <s v="B.9)"/>
    <s v="9) per il personale"/>
    <x v="2"/>
  </r>
  <r>
    <x v="1"/>
    <x v="48"/>
    <x v="449"/>
    <x v="489"/>
    <n v="20675.808999999997"/>
    <s v="Budget"/>
    <x v="0"/>
    <s v="PERIM"/>
    <x v="38"/>
    <s v="PAY"/>
    <m/>
    <s v="B.9)"/>
    <s v="9) per il personale"/>
    <x v="2"/>
  </r>
  <r>
    <x v="1"/>
    <x v="49"/>
    <x v="449"/>
    <x v="489"/>
    <n v="22555.427999999996"/>
    <s v="Budget"/>
    <x v="0"/>
    <s v="PERIM"/>
    <x v="38"/>
    <s v="PAY"/>
    <m/>
    <s v="B.9)"/>
    <s v="9) per il personale"/>
    <x v="2"/>
  </r>
  <r>
    <x v="2"/>
    <x v="26"/>
    <x v="239"/>
    <x v="239"/>
    <n v="-369377.37000000011"/>
    <s v="Rev_Budget"/>
    <x v="0"/>
    <s v="RICOP"/>
    <x v="33"/>
    <s v="RIC"/>
    <m/>
    <s v="A.1)"/>
    <s v="1) ricavi delle vendite e delle prestazioni"/>
    <x v="5"/>
  </r>
  <r>
    <x v="2"/>
    <x v="27"/>
    <x v="239"/>
    <x v="239"/>
    <n v="-870696.78000000014"/>
    <s v="Rev_Budget"/>
    <x v="0"/>
    <s v="RICOP"/>
    <x v="33"/>
    <s v="RIC"/>
    <m/>
    <s v="A.1)"/>
    <s v="1) ricavi delle vendite e delle prestazioni"/>
    <x v="5"/>
  </r>
  <r>
    <x v="2"/>
    <x v="28"/>
    <x v="239"/>
    <x v="239"/>
    <n v="-1290939.9900000002"/>
    <s v="Rev_Budget"/>
    <x v="0"/>
    <s v="RICOP"/>
    <x v="33"/>
    <s v="RIC"/>
    <m/>
    <s v="A.1)"/>
    <s v="1) ricavi delle vendite e delle prestazioni"/>
    <x v="5"/>
  </r>
  <r>
    <x v="2"/>
    <x v="29"/>
    <x v="239"/>
    <x v="239"/>
    <n v="-2035687.3100000005"/>
    <s v="Rev_Budget"/>
    <x v="0"/>
    <s v="RICOP"/>
    <x v="33"/>
    <s v="RIC"/>
    <m/>
    <s v="A.1)"/>
    <s v="1) ricavi delle vendite e delle prestazioni"/>
    <x v="5"/>
  </r>
  <r>
    <x v="2"/>
    <x v="30"/>
    <x v="239"/>
    <x v="239"/>
    <n v="-2300064.4800000004"/>
    <s v="Rev_Budget"/>
    <x v="0"/>
    <s v="RICOP"/>
    <x v="33"/>
    <s v="RIC"/>
    <m/>
    <s v="A.1)"/>
    <s v="1) ricavi delle vendite e delle prestazioni"/>
    <x v="5"/>
  </r>
  <r>
    <x v="2"/>
    <x v="31"/>
    <x v="239"/>
    <x v="239"/>
    <n v="-2734456.7800000007"/>
    <s v="Rev_Budget"/>
    <x v="0"/>
    <s v="RICOP"/>
    <x v="33"/>
    <s v="RIC"/>
    <m/>
    <s v="A.1)"/>
    <s v="1) ricavi delle vendite e delle prestazioni"/>
    <x v="5"/>
  </r>
  <r>
    <x v="2"/>
    <x v="32"/>
    <x v="239"/>
    <x v="239"/>
    <n v="-3073249.7800000007"/>
    <s v="Rev_Budget"/>
    <x v="0"/>
    <s v="RICOP"/>
    <x v="33"/>
    <s v="RIC"/>
    <m/>
    <s v="A.1)"/>
    <s v="1) ricavi delle vendite e delle prestazioni"/>
    <x v="5"/>
  </r>
  <r>
    <x v="2"/>
    <x v="33"/>
    <x v="239"/>
    <x v="239"/>
    <n v="-3215455.7800000007"/>
    <s v="Rev_Budget"/>
    <x v="0"/>
    <s v="RICOP"/>
    <x v="33"/>
    <s v="RIC"/>
    <m/>
    <s v="A.1)"/>
    <s v="1) ricavi delle vendite e delle prestazioni"/>
    <x v="5"/>
  </r>
  <r>
    <x v="2"/>
    <x v="34"/>
    <x v="239"/>
    <x v="239"/>
    <n v="-3695594.7800000007"/>
    <s v="Rev_Budget"/>
    <x v="0"/>
    <s v="RICOP"/>
    <x v="33"/>
    <s v="RIC"/>
    <m/>
    <s v="A.1)"/>
    <s v="1) ricavi delle vendite e delle prestazioni"/>
    <x v="5"/>
  </r>
  <r>
    <x v="2"/>
    <x v="35"/>
    <x v="239"/>
    <x v="239"/>
    <n v="-4421571.7800000012"/>
    <s v="Rev_Budget"/>
    <x v="0"/>
    <s v="RICOP"/>
    <x v="33"/>
    <s v="RIC"/>
    <m/>
    <s v="A.1)"/>
    <s v="1) ricavi delle vendite e delle prestazioni"/>
    <x v="5"/>
  </r>
  <r>
    <x v="2"/>
    <x v="36"/>
    <x v="239"/>
    <x v="239"/>
    <n v="-4671470.7800000012"/>
    <s v="Rev_Budget"/>
    <x v="0"/>
    <s v="RICOP"/>
    <x v="33"/>
    <s v="RIC"/>
    <m/>
    <s v="A.1)"/>
    <s v="1) ricavi delle vendite e delle prestazioni"/>
    <x v="5"/>
  </r>
  <r>
    <x v="2"/>
    <x v="37"/>
    <x v="239"/>
    <x v="239"/>
    <n v="-5178980.7800000012"/>
    <s v="Rev_Budget"/>
    <x v="0"/>
    <s v="RICOP"/>
    <x v="33"/>
    <s v="RIC"/>
    <m/>
    <s v="A.1)"/>
    <s v="1) ricavi delle vendite e delle prestazioni"/>
    <x v="5"/>
  </r>
  <r>
    <x v="2"/>
    <x v="26"/>
    <x v="243"/>
    <x v="243"/>
    <n v="-10945.789999999999"/>
    <s v="Rev_Budget"/>
    <x v="0"/>
    <s v="RICOP"/>
    <x v="33"/>
    <s v="RIC"/>
    <m/>
    <s v="A.1)"/>
    <s v="1) ricavi delle vendite e delle prestazioni"/>
    <x v="6"/>
  </r>
  <r>
    <x v="2"/>
    <x v="27"/>
    <x v="243"/>
    <x v="243"/>
    <n v="-122912.94999999998"/>
    <s v="Rev_Budget"/>
    <x v="0"/>
    <s v="RICOP"/>
    <x v="33"/>
    <s v="RIC"/>
    <m/>
    <s v="A.1)"/>
    <s v="1) ricavi delle vendite e delle prestazioni"/>
    <x v="6"/>
  </r>
  <r>
    <x v="2"/>
    <x v="28"/>
    <x v="243"/>
    <x v="243"/>
    <n v="-122912.94999999998"/>
    <s v="Rev_Budget"/>
    <x v="0"/>
    <s v="RICOP"/>
    <x v="33"/>
    <s v="RIC"/>
    <m/>
    <s v="A.1)"/>
    <s v="1) ricavi delle vendite e delle prestazioni"/>
    <x v="6"/>
  </r>
  <r>
    <x v="2"/>
    <x v="29"/>
    <x v="243"/>
    <x v="243"/>
    <n v="-123842.40999999999"/>
    <s v="Rev_Budget"/>
    <x v="0"/>
    <s v="RICOP"/>
    <x v="33"/>
    <s v="RIC"/>
    <m/>
    <s v="A.1)"/>
    <s v="1) ricavi delle vendite e delle prestazioni"/>
    <x v="6"/>
  </r>
  <r>
    <x v="2"/>
    <x v="30"/>
    <x v="243"/>
    <x v="243"/>
    <n v="-122505.55999999998"/>
    <s v="Rev_Budget"/>
    <x v="0"/>
    <s v="RICOP"/>
    <x v="33"/>
    <s v="RIC"/>
    <m/>
    <s v="A.1)"/>
    <s v="1) ricavi delle vendite e delle prestazioni"/>
    <x v="6"/>
  </r>
  <r>
    <x v="2"/>
    <x v="31"/>
    <x v="243"/>
    <x v="243"/>
    <n v="-130295.12999999998"/>
    <s v="Rev_Budget"/>
    <x v="0"/>
    <s v="RICOP"/>
    <x v="33"/>
    <s v="RIC"/>
    <m/>
    <s v="A.1)"/>
    <s v="1) ricavi delle vendite e delle prestazioni"/>
    <x v="6"/>
  </r>
  <r>
    <x v="2"/>
    <x v="32"/>
    <x v="243"/>
    <x v="243"/>
    <n v="-130295.12999999998"/>
    <s v="Rev_Budget"/>
    <x v="0"/>
    <s v="RICOP"/>
    <x v="33"/>
    <s v="RIC"/>
    <m/>
    <s v="A.1)"/>
    <s v="1) ricavi delle vendite e delle prestazioni"/>
    <x v="6"/>
  </r>
  <r>
    <x v="2"/>
    <x v="33"/>
    <x v="243"/>
    <x v="243"/>
    <n v="-130295.12999999998"/>
    <s v="Rev_Budget"/>
    <x v="0"/>
    <s v="RICOP"/>
    <x v="33"/>
    <s v="RIC"/>
    <m/>
    <s v="A.1)"/>
    <s v="1) ricavi delle vendite e delle prestazioni"/>
    <x v="6"/>
  </r>
  <r>
    <x v="2"/>
    <x v="34"/>
    <x v="243"/>
    <x v="243"/>
    <n v="-130295.12999999998"/>
    <s v="Rev_Budget"/>
    <x v="0"/>
    <s v="RICOP"/>
    <x v="33"/>
    <s v="RIC"/>
    <m/>
    <s v="A.1)"/>
    <s v="1) ricavi delle vendite e delle prestazioni"/>
    <x v="6"/>
  </r>
  <r>
    <x v="2"/>
    <x v="35"/>
    <x v="243"/>
    <x v="243"/>
    <n v="-130295.12999999998"/>
    <s v="Rev_Budget"/>
    <x v="0"/>
    <s v="RICOP"/>
    <x v="33"/>
    <s v="RIC"/>
    <m/>
    <s v="A.1)"/>
    <s v="1) ricavi delle vendite e delle prestazioni"/>
    <x v="6"/>
  </r>
  <r>
    <x v="2"/>
    <x v="36"/>
    <x v="243"/>
    <x v="243"/>
    <n v="-130295.12999999998"/>
    <s v="Rev_Budget"/>
    <x v="0"/>
    <s v="RICOP"/>
    <x v="33"/>
    <s v="RIC"/>
    <m/>
    <s v="A.1)"/>
    <s v="1) ricavi delle vendite e delle prestazioni"/>
    <x v="6"/>
  </r>
  <r>
    <x v="2"/>
    <x v="37"/>
    <x v="243"/>
    <x v="243"/>
    <n v="-130295.12999999998"/>
    <s v="Rev_Budget"/>
    <x v="0"/>
    <s v="RICOP"/>
    <x v="33"/>
    <s v="RIC"/>
    <m/>
    <s v="A.1)"/>
    <s v="1) ricavi delle vendite e delle prestazioni"/>
    <x v="6"/>
  </r>
  <r>
    <x v="2"/>
    <x v="26"/>
    <x v="244"/>
    <x v="244"/>
    <n v="-220.91"/>
    <s v="Rev_Budget"/>
    <x v="0"/>
    <s v="RICOP"/>
    <x v="33"/>
    <s v="RIC"/>
    <m/>
    <s v="A.1)"/>
    <s v="1) ricavi delle vendite e delle prestazioni"/>
    <x v="6"/>
  </r>
  <r>
    <x v="2"/>
    <x v="27"/>
    <x v="244"/>
    <x v="244"/>
    <n v="-3690.3799999999997"/>
    <s v="Rev_Budget"/>
    <x v="0"/>
    <s v="RICOP"/>
    <x v="33"/>
    <s v="RIC"/>
    <m/>
    <s v="A.1)"/>
    <s v="1) ricavi delle vendite e delle prestazioni"/>
    <x v="6"/>
  </r>
  <r>
    <x v="2"/>
    <x v="28"/>
    <x v="244"/>
    <x v="244"/>
    <n v="-3721.2899999999995"/>
    <s v="Rev_Budget"/>
    <x v="0"/>
    <s v="RICOP"/>
    <x v="33"/>
    <s v="RIC"/>
    <m/>
    <s v="A.1)"/>
    <s v="1) ricavi delle vendite e delle prestazioni"/>
    <x v="6"/>
  </r>
  <r>
    <x v="2"/>
    <x v="29"/>
    <x v="244"/>
    <x v="244"/>
    <n v="-3910.7199999999993"/>
    <s v="Rev_Budget"/>
    <x v="0"/>
    <s v="RICOP"/>
    <x v="33"/>
    <s v="RIC"/>
    <m/>
    <s v="A.1)"/>
    <s v="1) ricavi delle vendite e delle prestazioni"/>
    <x v="6"/>
  </r>
  <r>
    <x v="2"/>
    <x v="30"/>
    <x v="244"/>
    <x v="244"/>
    <n v="-4288.9199999999992"/>
    <s v="Rev_Budget"/>
    <x v="0"/>
    <s v="RICOP"/>
    <x v="33"/>
    <s v="RIC"/>
    <m/>
    <s v="A.1)"/>
    <s v="1) ricavi delle vendite e delle prestazioni"/>
    <x v="6"/>
  </r>
  <r>
    <x v="2"/>
    <x v="31"/>
    <x v="244"/>
    <x v="244"/>
    <n v="-4288.9199999999992"/>
    <s v="Rev_Budget"/>
    <x v="0"/>
    <s v="RICOP"/>
    <x v="33"/>
    <s v="RIC"/>
    <m/>
    <s v="A.1)"/>
    <s v="1) ricavi delle vendite e delle prestazioni"/>
    <x v="6"/>
  </r>
  <r>
    <x v="2"/>
    <x v="32"/>
    <x v="244"/>
    <x v="244"/>
    <n v="-4288.9199999999992"/>
    <s v="Rev_Budget"/>
    <x v="0"/>
    <s v="RICOP"/>
    <x v="33"/>
    <s v="RIC"/>
    <m/>
    <s v="A.1)"/>
    <s v="1) ricavi delle vendite e delle prestazioni"/>
    <x v="6"/>
  </r>
  <r>
    <x v="2"/>
    <x v="33"/>
    <x v="244"/>
    <x v="244"/>
    <n v="-4288.9199999999992"/>
    <s v="Rev_Budget"/>
    <x v="0"/>
    <s v="RICOP"/>
    <x v="33"/>
    <s v="RIC"/>
    <m/>
    <s v="A.1)"/>
    <s v="1) ricavi delle vendite e delle prestazioni"/>
    <x v="6"/>
  </r>
  <r>
    <x v="2"/>
    <x v="34"/>
    <x v="244"/>
    <x v="244"/>
    <n v="-4288.9199999999992"/>
    <s v="Rev_Budget"/>
    <x v="0"/>
    <s v="RICOP"/>
    <x v="33"/>
    <s v="RIC"/>
    <m/>
    <s v="A.1)"/>
    <s v="1) ricavi delle vendite e delle prestazioni"/>
    <x v="6"/>
  </r>
  <r>
    <x v="2"/>
    <x v="35"/>
    <x v="244"/>
    <x v="244"/>
    <n v="-4288.9199999999992"/>
    <s v="Rev_Budget"/>
    <x v="0"/>
    <s v="RICOP"/>
    <x v="33"/>
    <s v="RIC"/>
    <m/>
    <s v="A.1)"/>
    <s v="1) ricavi delle vendite e delle prestazioni"/>
    <x v="6"/>
  </r>
  <r>
    <x v="2"/>
    <x v="36"/>
    <x v="244"/>
    <x v="244"/>
    <n v="-4288.9199999999992"/>
    <s v="Rev_Budget"/>
    <x v="0"/>
    <s v="RICOP"/>
    <x v="33"/>
    <s v="RIC"/>
    <m/>
    <s v="A.1)"/>
    <s v="1) ricavi delle vendite e delle prestazioni"/>
    <x v="6"/>
  </r>
  <r>
    <x v="2"/>
    <x v="37"/>
    <x v="244"/>
    <x v="244"/>
    <n v="-4288.9199999999992"/>
    <s v="Rev_Budget"/>
    <x v="0"/>
    <s v="RICOP"/>
    <x v="33"/>
    <s v="RIC"/>
    <m/>
    <s v="A.1)"/>
    <s v="1) ricavi delle vendite e delle prestazioni"/>
    <x v="6"/>
  </r>
  <r>
    <x v="2"/>
    <x v="26"/>
    <x v="350"/>
    <x v="349"/>
    <n v="-7126.96"/>
    <s v="Rev_Budget"/>
    <x v="0"/>
    <s v="RICOP"/>
    <x v="33"/>
    <s v="RIC"/>
    <m/>
    <s v="A.1)"/>
    <s v="1) ricavi delle vendite e delle prestazioni"/>
    <x v="5"/>
  </r>
  <r>
    <x v="2"/>
    <x v="27"/>
    <x v="350"/>
    <x v="349"/>
    <n v="-34359.19"/>
    <s v="Rev_Budget"/>
    <x v="0"/>
    <s v="RICOP"/>
    <x v="33"/>
    <s v="RIC"/>
    <m/>
    <s v="A.1)"/>
    <s v="1) ricavi delle vendite e delle prestazioni"/>
    <x v="5"/>
  </r>
  <r>
    <x v="2"/>
    <x v="28"/>
    <x v="350"/>
    <x v="349"/>
    <n v="-71959.91"/>
    <s v="Rev_Budget"/>
    <x v="0"/>
    <s v="RICOP"/>
    <x v="33"/>
    <s v="RIC"/>
    <m/>
    <s v="A.1)"/>
    <s v="1) ricavi delle vendite e delle prestazioni"/>
    <x v="5"/>
  </r>
  <r>
    <x v="2"/>
    <x v="29"/>
    <x v="350"/>
    <x v="349"/>
    <n v="-71959.91"/>
    <s v="Rev_Budget"/>
    <x v="0"/>
    <s v="RICOP"/>
    <x v="33"/>
    <s v="RIC"/>
    <m/>
    <s v="A.1)"/>
    <s v="1) ricavi delle vendite e delle prestazioni"/>
    <x v="5"/>
  </r>
  <r>
    <x v="2"/>
    <x v="30"/>
    <x v="350"/>
    <x v="349"/>
    <n v="-73196.210000000006"/>
    <s v="Rev_Budget"/>
    <x v="0"/>
    <s v="RICOP"/>
    <x v="33"/>
    <s v="RIC"/>
    <m/>
    <s v="A.1)"/>
    <s v="1) ricavi delle vendite e delle prestazioni"/>
    <x v="5"/>
  </r>
  <r>
    <x v="2"/>
    <x v="31"/>
    <x v="350"/>
    <x v="349"/>
    <n v="-73196.210000000006"/>
    <s v="Rev_Budget"/>
    <x v="0"/>
    <s v="RICOP"/>
    <x v="33"/>
    <s v="RIC"/>
    <m/>
    <s v="A.1)"/>
    <s v="1) ricavi delle vendite e delle prestazioni"/>
    <x v="5"/>
  </r>
  <r>
    <x v="2"/>
    <x v="32"/>
    <x v="350"/>
    <x v="349"/>
    <n v="-73196.210000000006"/>
    <s v="Rev_Budget"/>
    <x v="0"/>
    <s v="RICOP"/>
    <x v="33"/>
    <s v="RIC"/>
    <m/>
    <s v="A.1)"/>
    <s v="1) ricavi delle vendite e delle prestazioni"/>
    <x v="5"/>
  </r>
  <r>
    <x v="2"/>
    <x v="33"/>
    <x v="350"/>
    <x v="349"/>
    <n v="-73196.210000000006"/>
    <s v="Rev_Budget"/>
    <x v="0"/>
    <s v="RICOP"/>
    <x v="33"/>
    <s v="RIC"/>
    <m/>
    <s v="A.1)"/>
    <s v="1) ricavi delle vendite e delle prestazioni"/>
    <x v="5"/>
  </r>
  <r>
    <x v="2"/>
    <x v="34"/>
    <x v="350"/>
    <x v="349"/>
    <n v="-73196.210000000006"/>
    <s v="Rev_Budget"/>
    <x v="0"/>
    <s v="RICOP"/>
    <x v="33"/>
    <s v="RIC"/>
    <m/>
    <s v="A.1)"/>
    <s v="1) ricavi delle vendite e delle prestazioni"/>
    <x v="5"/>
  </r>
  <r>
    <x v="2"/>
    <x v="35"/>
    <x v="350"/>
    <x v="349"/>
    <n v="-73196.210000000006"/>
    <s v="Rev_Budget"/>
    <x v="0"/>
    <s v="RICOP"/>
    <x v="33"/>
    <s v="RIC"/>
    <m/>
    <s v="A.1)"/>
    <s v="1) ricavi delle vendite e delle prestazioni"/>
    <x v="5"/>
  </r>
  <r>
    <x v="2"/>
    <x v="36"/>
    <x v="350"/>
    <x v="349"/>
    <n v="-73196.210000000006"/>
    <s v="Rev_Budget"/>
    <x v="0"/>
    <s v="RICOP"/>
    <x v="33"/>
    <s v="RIC"/>
    <m/>
    <s v="A.1)"/>
    <s v="1) ricavi delle vendite e delle prestazioni"/>
    <x v="5"/>
  </r>
  <r>
    <x v="2"/>
    <x v="37"/>
    <x v="350"/>
    <x v="349"/>
    <n v="-73196.210000000006"/>
    <s v="Rev_Budget"/>
    <x v="0"/>
    <s v="RICOP"/>
    <x v="33"/>
    <s v="RIC"/>
    <m/>
    <s v="A.1)"/>
    <s v="1) ricavi delle vendite e delle prestazioni"/>
    <x v="5"/>
  </r>
  <r>
    <x v="2"/>
    <x v="26"/>
    <x v="385"/>
    <x v="384"/>
    <n v="-10000"/>
    <s v="Rev_Budget"/>
    <x v="0"/>
    <s v="RICOP"/>
    <x v="33"/>
    <s v="RIC"/>
    <m/>
    <s v="A.1)"/>
    <s v="1) ricavi delle vendite e delle prestazioni"/>
    <x v="6"/>
  </r>
  <r>
    <x v="2"/>
    <x v="27"/>
    <x v="385"/>
    <x v="384"/>
    <n v="-10000"/>
    <s v="Rev_Budget"/>
    <x v="0"/>
    <s v="RICOP"/>
    <x v="33"/>
    <s v="RIC"/>
    <m/>
    <s v="A.1)"/>
    <s v="1) ricavi delle vendite e delle prestazioni"/>
    <x v="6"/>
  </r>
  <r>
    <x v="2"/>
    <x v="28"/>
    <x v="385"/>
    <x v="384"/>
    <n v="-23537.200000000001"/>
    <s v="Rev_Budget"/>
    <x v="0"/>
    <s v="RICOP"/>
    <x v="33"/>
    <s v="RIC"/>
    <m/>
    <s v="A.1)"/>
    <s v="1) ricavi delle vendite e delle prestazioni"/>
    <x v="6"/>
  </r>
  <r>
    <x v="2"/>
    <x v="29"/>
    <x v="385"/>
    <x v="384"/>
    <n v="-23837.200000000001"/>
    <s v="Rev_Budget"/>
    <x v="0"/>
    <s v="RICOP"/>
    <x v="33"/>
    <s v="RIC"/>
    <m/>
    <s v="A.1)"/>
    <s v="1) ricavi delle vendite e delle prestazioni"/>
    <x v="6"/>
  </r>
  <r>
    <x v="2"/>
    <x v="30"/>
    <x v="385"/>
    <x v="384"/>
    <n v="-38631.1"/>
    <s v="Rev_Budget"/>
    <x v="0"/>
    <s v="RICOP"/>
    <x v="33"/>
    <s v="RIC"/>
    <m/>
    <s v="A.1)"/>
    <s v="1) ricavi delle vendite e delle prestazioni"/>
    <x v="6"/>
  </r>
  <r>
    <x v="2"/>
    <x v="31"/>
    <x v="385"/>
    <x v="384"/>
    <n v="-39655.1"/>
    <s v="Rev_Budget"/>
    <x v="0"/>
    <s v="RICOP"/>
    <x v="33"/>
    <s v="RIC"/>
    <m/>
    <s v="A.1)"/>
    <s v="1) ricavi delle vendite e delle prestazioni"/>
    <x v="6"/>
  </r>
  <r>
    <x v="2"/>
    <x v="32"/>
    <x v="385"/>
    <x v="384"/>
    <n v="-39655.1"/>
    <s v="Rev_Budget"/>
    <x v="0"/>
    <s v="RICOP"/>
    <x v="33"/>
    <s v="RIC"/>
    <m/>
    <s v="A.1)"/>
    <s v="1) ricavi delle vendite e delle prestazioni"/>
    <x v="6"/>
  </r>
  <r>
    <x v="2"/>
    <x v="33"/>
    <x v="385"/>
    <x v="384"/>
    <n v="-39655.1"/>
    <s v="Rev_Budget"/>
    <x v="0"/>
    <s v="RICOP"/>
    <x v="33"/>
    <s v="RIC"/>
    <m/>
    <s v="A.1)"/>
    <s v="1) ricavi delle vendite e delle prestazioni"/>
    <x v="6"/>
  </r>
  <r>
    <x v="2"/>
    <x v="34"/>
    <x v="385"/>
    <x v="384"/>
    <n v="-39655.1"/>
    <s v="Rev_Budget"/>
    <x v="0"/>
    <s v="RICOP"/>
    <x v="33"/>
    <s v="RIC"/>
    <m/>
    <s v="A.1)"/>
    <s v="1) ricavi delle vendite e delle prestazioni"/>
    <x v="6"/>
  </r>
  <r>
    <x v="2"/>
    <x v="35"/>
    <x v="385"/>
    <x v="384"/>
    <n v="-39655.1"/>
    <s v="Rev_Budget"/>
    <x v="0"/>
    <s v="RICOP"/>
    <x v="33"/>
    <s v="RIC"/>
    <m/>
    <s v="A.1)"/>
    <s v="1) ricavi delle vendite e delle prestazioni"/>
    <x v="6"/>
  </r>
  <r>
    <x v="2"/>
    <x v="36"/>
    <x v="385"/>
    <x v="384"/>
    <n v="-39655.1"/>
    <s v="Rev_Budget"/>
    <x v="0"/>
    <s v="RICOP"/>
    <x v="33"/>
    <s v="RIC"/>
    <m/>
    <s v="A.1)"/>
    <s v="1) ricavi delle vendite e delle prestazioni"/>
    <x v="6"/>
  </r>
  <r>
    <x v="2"/>
    <x v="37"/>
    <x v="385"/>
    <x v="384"/>
    <n v="-39655.1"/>
    <s v="Rev_Budget"/>
    <x v="0"/>
    <s v="RICOP"/>
    <x v="33"/>
    <s v="RIC"/>
    <m/>
    <s v="A.1)"/>
    <s v="1) ricavi delle vendite e delle prestazioni"/>
    <x v="6"/>
  </r>
  <r>
    <x v="2"/>
    <x v="26"/>
    <x v="372"/>
    <x v="371"/>
    <n v="-5000"/>
    <s v="Rev_Budget"/>
    <x v="0"/>
    <s v="RICOP"/>
    <x v="33"/>
    <s v="RIC"/>
    <m/>
    <s v="A.1)"/>
    <s v="1) ricavi delle vendite e delle prestazioni"/>
    <x v="6"/>
  </r>
  <r>
    <x v="2"/>
    <x v="27"/>
    <x v="372"/>
    <x v="371"/>
    <n v="-5000"/>
    <s v="Rev_Budget"/>
    <x v="0"/>
    <s v="RICOP"/>
    <x v="33"/>
    <s v="RIC"/>
    <m/>
    <s v="A.1)"/>
    <s v="1) ricavi delle vendite e delle prestazioni"/>
    <x v="6"/>
  </r>
  <r>
    <x v="2"/>
    <x v="28"/>
    <x v="372"/>
    <x v="371"/>
    <n v="-5000"/>
    <s v="Rev_Budget"/>
    <x v="0"/>
    <s v="RICOP"/>
    <x v="33"/>
    <s v="RIC"/>
    <m/>
    <s v="A.1)"/>
    <s v="1) ricavi delle vendite e delle prestazioni"/>
    <x v="6"/>
  </r>
  <r>
    <x v="2"/>
    <x v="29"/>
    <x v="372"/>
    <x v="371"/>
    <n v="-9133"/>
    <s v="Rev_Budget"/>
    <x v="0"/>
    <s v="RICOP"/>
    <x v="33"/>
    <s v="RIC"/>
    <m/>
    <s v="A.1)"/>
    <s v="1) ricavi delle vendite e delle prestazioni"/>
    <x v="6"/>
  </r>
  <r>
    <x v="2"/>
    <x v="30"/>
    <x v="372"/>
    <x v="371"/>
    <n v="-9133"/>
    <s v="Rev_Budget"/>
    <x v="0"/>
    <s v="RICOP"/>
    <x v="33"/>
    <s v="RIC"/>
    <m/>
    <s v="A.1)"/>
    <s v="1) ricavi delle vendite e delle prestazioni"/>
    <x v="6"/>
  </r>
  <r>
    <x v="2"/>
    <x v="31"/>
    <x v="372"/>
    <x v="371"/>
    <n v="-30133"/>
    <s v="Rev_Budget"/>
    <x v="0"/>
    <s v="RICOP"/>
    <x v="33"/>
    <s v="RIC"/>
    <m/>
    <s v="A.1)"/>
    <s v="1) ricavi delle vendite e delle prestazioni"/>
    <x v="6"/>
  </r>
  <r>
    <x v="2"/>
    <x v="32"/>
    <x v="372"/>
    <x v="371"/>
    <n v="-30133"/>
    <s v="Rev_Budget"/>
    <x v="0"/>
    <s v="RICOP"/>
    <x v="33"/>
    <s v="RIC"/>
    <m/>
    <s v="A.1)"/>
    <s v="1) ricavi delle vendite e delle prestazioni"/>
    <x v="6"/>
  </r>
  <r>
    <x v="2"/>
    <x v="33"/>
    <x v="372"/>
    <x v="371"/>
    <n v="-30133"/>
    <s v="Rev_Budget"/>
    <x v="0"/>
    <s v="RICOP"/>
    <x v="33"/>
    <s v="RIC"/>
    <m/>
    <s v="A.1)"/>
    <s v="1) ricavi delle vendite e delle prestazioni"/>
    <x v="6"/>
  </r>
  <r>
    <x v="2"/>
    <x v="34"/>
    <x v="372"/>
    <x v="371"/>
    <n v="-30133"/>
    <s v="Rev_Budget"/>
    <x v="0"/>
    <s v="RICOP"/>
    <x v="33"/>
    <s v="RIC"/>
    <m/>
    <s v="A.1)"/>
    <s v="1) ricavi delle vendite e delle prestazioni"/>
    <x v="6"/>
  </r>
  <r>
    <x v="2"/>
    <x v="35"/>
    <x v="372"/>
    <x v="371"/>
    <n v="-30133"/>
    <s v="Rev_Budget"/>
    <x v="0"/>
    <s v="RICOP"/>
    <x v="33"/>
    <s v="RIC"/>
    <m/>
    <s v="A.1)"/>
    <s v="1) ricavi delle vendite e delle prestazioni"/>
    <x v="6"/>
  </r>
  <r>
    <x v="2"/>
    <x v="36"/>
    <x v="372"/>
    <x v="371"/>
    <n v="-30133"/>
    <s v="Rev_Budget"/>
    <x v="0"/>
    <s v="RICOP"/>
    <x v="33"/>
    <s v="RIC"/>
    <m/>
    <s v="A.1)"/>
    <s v="1) ricavi delle vendite e delle prestazioni"/>
    <x v="6"/>
  </r>
  <r>
    <x v="2"/>
    <x v="37"/>
    <x v="372"/>
    <x v="371"/>
    <n v="-30133"/>
    <s v="Rev_Budget"/>
    <x v="0"/>
    <s v="RICOP"/>
    <x v="33"/>
    <s v="RIC"/>
    <m/>
    <s v="A.1)"/>
    <s v="1) ricavi delle vendite e delle prestazioni"/>
    <x v="6"/>
  </r>
  <r>
    <x v="2"/>
    <x v="26"/>
    <x v="246"/>
    <x v="246"/>
    <n v="0"/>
    <s v="Rev_Budget"/>
    <x v="0"/>
    <s v="RICOP"/>
    <x v="33"/>
    <s v="RIC"/>
    <m/>
    <s v="A.1)"/>
    <s v="1) ricavi delle vendite e delle prestazioni"/>
    <x v="6"/>
  </r>
  <r>
    <x v="2"/>
    <x v="27"/>
    <x v="246"/>
    <x v="246"/>
    <n v="-4973.7700000000004"/>
    <s v="Rev_Budget"/>
    <x v="0"/>
    <s v="RICOP"/>
    <x v="33"/>
    <s v="RIC"/>
    <m/>
    <s v="A.1)"/>
    <s v="1) ricavi delle vendite e delle prestazioni"/>
    <x v="6"/>
  </r>
  <r>
    <x v="2"/>
    <x v="28"/>
    <x v="246"/>
    <x v="246"/>
    <n v="-4692"/>
    <s v="Rev_Budget"/>
    <x v="0"/>
    <s v="RICOP"/>
    <x v="33"/>
    <s v="RIC"/>
    <m/>
    <s v="A.1)"/>
    <s v="1) ricavi delle vendite e delle prestazioni"/>
    <x v="6"/>
  </r>
  <r>
    <x v="2"/>
    <x v="29"/>
    <x v="246"/>
    <x v="246"/>
    <n v="-25511.67"/>
    <s v="Rev_Budget"/>
    <x v="0"/>
    <s v="RICOP"/>
    <x v="33"/>
    <s v="RIC"/>
    <m/>
    <s v="A.1)"/>
    <s v="1) ricavi delle vendite e delle prestazioni"/>
    <x v="6"/>
  </r>
  <r>
    <x v="2"/>
    <x v="30"/>
    <x v="246"/>
    <x v="246"/>
    <n v="-27951.67"/>
    <s v="Rev_Budget"/>
    <x v="0"/>
    <s v="RICOP"/>
    <x v="33"/>
    <s v="RIC"/>
    <m/>
    <s v="A.1)"/>
    <s v="1) ricavi delle vendite e delle prestazioni"/>
    <x v="6"/>
  </r>
  <r>
    <x v="2"/>
    <x v="31"/>
    <x v="246"/>
    <x v="246"/>
    <n v="0"/>
    <s v="Rev_Budget"/>
    <x v="0"/>
    <s v="RICOP"/>
    <x v="33"/>
    <s v="RIC"/>
    <m/>
    <s v="A.1)"/>
    <s v="1) ricavi delle vendite e delle prestazioni"/>
    <x v="6"/>
  </r>
  <r>
    <x v="2"/>
    <x v="32"/>
    <x v="246"/>
    <x v="246"/>
    <n v="0"/>
    <s v="Rev_Budget"/>
    <x v="0"/>
    <s v="RICOP"/>
    <x v="33"/>
    <s v="RIC"/>
    <m/>
    <s v="A.1)"/>
    <s v="1) ricavi delle vendite e delle prestazioni"/>
    <x v="6"/>
  </r>
  <r>
    <x v="2"/>
    <x v="33"/>
    <x v="246"/>
    <x v="246"/>
    <n v="0"/>
    <s v="Rev_Budget"/>
    <x v="0"/>
    <s v="RICOP"/>
    <x v="33"/>
    <s v="RIC"/>
    <m/>
    <s v="A.1)"/>
    <s v="1) ricavi delle vendite e delle prestazioni"/>
    <x v="6"/>
  </r>
  <r>
    <x v="2"/>
    <x v="34"/>
    <x v="246"/>
    <x v="246"/>
    <n v="0"/>
    <s v="Rev_Budget"/>
    <x v="0"/>
    <s v="RICOP"/>
    <x v="33"/>
    <s v="RIC"/>
    <m/>
    <s v="A.1)"/>
    <s v="1) ricavi delle vendite e delle prestazioni"/>
    <x v="6"/>
  </r>
  <r>
    <x v="2"/>
    <x v="35"/>
    <x v="246"/>
    <x v="246"/>
    <n v="0"/>
    <s v="Rev_Budget"/>
    <x v="0"/>
    <s v="RICOP"/>
    <x v="33"/>
    <s v="RIC"/>
    <m/>
    <s v="A.1)"/>
    <s v="1) ricavi delle vendite e delle prestazioni"/>
    <x v="6"/>
  </r>
  <r>
    <x v="2"/>
    <x v="36"/>
    <x v="246"/>
    <x v="246"/>
    <n v="0"/>
    <s v="Rev_Budget"/>
    <x v="0"/>
    <s v="RICOP"/>
    <x v="33"/>
    <s v="RIC"/>
    <m/>
    <s v="A.1)"/>
    <s v="1) ricavi delle vendite e delle prestazioni"/>
    <x v="6"/>
  </r>
  <r>
    <x v="2"/>
    <x v="37"/>
    <x v="246"/>
    <x v="246"/>
    <n v="0"/>
    <s v="Rev_Budget"/>
    <x v="0"/>
    <s v="RICOP"/>
    <x v="33"/>
    <s v="RIC"/>
    <m/>
    <s v="A.1)"/>
    <s v="1) ricavi delle vendite e delle prestazioni"/>
    <x v="6"/>
  </r>
  <r>
    <x v="2"/>
    <x v="26"/>
    <x v="250"/>
    <x v="250"/>
    <n v="-174134.01200000002"/>
    <s v="Rev_Budget"/>
    <x v="0"/>
    <s v="CORR"/>
    <x v="35"/>
    <s v="CORR"/>
    <m/>
    <s v="A.1)"/>
    <s v="1) ricavi delle vendite e delle prestazioni"/>
    <x v="6"/>
  </r>
  <r>
    <x v="2"/>
    <x v="27"/>
    <x v="250"/>
    <x v="250"/>
    <n v="-392287.51199999993"/>
    <s v="Rev_Budget"/>
    <x v="0"/>
    <s v="CORR"/>
    <x v="35"/>
    <s v="CORR"/>
    <m/>
    <s v="A.1)"/>
    <s v="1) ricavi delle vendite e delle prestazioni"/>
    <x v="6"/>
  </r>
  <r>
    <x v="2"/>
    <x v="28"/>
    <x v="250"/>
    <x v="250"/>
    <n v="-475174.60199999996"/>
    <s v="Rev_Budget"/>
    <x v="0"/>
    <s v="CORR"/>
    <x v="35"/>
    <s v="CORR"/>
    <m/>
    <s v="A.1)"/>
    <s v="1) ricavi delle vendite e delle prestazioni"/>
    <x v="6"/>
  </r>
  <r>
    <x v="2"/>
    <x v="29"/>
    <x v="250"/>
    <x v="250"/>
    <n v="-502949.76199999999"/>
    <s v="Rev_Budget"/>
    <x v="0"/>
    <s v="CORR"/>
    <x v="35"/>
    <s v="CORR"/>
    <m/>
    <s v="A.1)"/>
    <s v="1) ricavi delle vendite e delle prestazioni"/>
    <x v="6"/>
  </r>
  <r>
    <x v="2"/>
    <x v="30"/>
    <x v="250"/>
    <x v="250"/>
    <n v="-539880.652"/>
    <s v="Rev_Budget"/>
    <x v="0"/>
    <s v="CORR"/>
    <x v="35"/>
    <s v="CORR"/>
    <m/>
    <s v="A.1)"/>
    <s v="1) ricavi delle vendite e delle prestazioni"/>
    <x v="6"/>
  </r>
  <r>
    <x v="2"/>
    <x v="31"/>
    <x v="250"/>
    <x v="250"/>
    <n v="-583818.20200000005"/>
    <s v="Rev_Budget"/>
    <x v="0"/>
    <s v="CORR"/>
    <x v="35"/>
    <s v="CORR"/>
    <m/>
    <s v="A.1)"/>
    <s v="1) ricavi delle vendite e delle prestazioni"/>
    <x v="6"/>
  </r>
  <r>
    <x v="2"/>
    <x v="32"/>
    <x v="250"/>
    <x v="250"/>
    <n v="-621818.20200000005"/>
    <s v="Rev_Budget"/>
    <x v="0"/>
    <s v="CORR"/>
    <x v="35"/>
    <s v="CORR"/>
    <m/>
    <s v="A.1)"/>
    <s v="1) ricavi delle vendite e delle prestazioni"/>
    <x v="6"/>
  </r>
  <r>
    <x v="2"/>
    <x v="33"/>
    <x v="250"/>
    <x v="250"/>
    <n v="-636818.20200000005"/>
    <s v="Rev_Budget"/>
    <x v="0"/>
    <s v="CORR"/>
    <x v="35"/>
    <s v="CORR"/>
    <m/>
    <s v="A.1)"/>
    <s v="1) ricavi delle vendite e delle prestazioni"/>
    <x v="6"/>
  </r>
  <r>
    <x v="2"/>
    <x v="34"/>
    <x v="250"/>
    <x v="250"/>
    <n v="-661818.20200000005"/>
    <s v="Rev_Budget"/>
    <x v="0"/>
    <s v="CORR"/>
    <x v="35"/>
    <s v="CORR"/>
    <m/>
    <s v="A.1)"/>
    <s v="1) ricavi delle vendite e delle prestazioni"/>
    <x v="6"/>
  </r>
  <r>
    <x v="2"/>
    <x v="35"/>
    <x v="250"/>
    <x v="250"/>
    <n v="-691818.20200000005"/>
    <s v="Rev_Budget"/>
    <x v="0"/>
    <s v="CORR"/>
    <x v="35"/>
    <s v="CORR"/>
    <m/>
    <s v="A.1)"/>
    <s v="1) ricavi delle vendite e delle prestazioni"/>
    <x v="6"/>
  </r>
  <r>
    <x v="2"/>
    <x v="36"/>
    <x v="250"/>
    <x v="250"/>
    <n v="-729818.20200000005"/>
    <s v="Rev_Budget"/>
    <x v="0"/>
    <s v="CORR"/>
    <x v="35"/>
    <s v="CORR"/>
    <m/>
    <s v="A.1)"/>
    <s v="1) ricavi delle vendite e delle prestazioni"/>
    <x v="6"/>
  </r>
  <r>
    <x v="2"/>
    <x v="37"/>
    <x v="250"/>
    <x v="250"/>
    <n v="-776818.20200000005"/>
    <s v="Rev_Budget"/>
    <x v="0"/>
    <s v="CORR"/>
    <x v="35"/>
    <s v="CORR"/>
    <m/>
    <s v="A.1)"/>
    <s v="1) ricavi delle vendite e delle prestazioni"/>
    <x v="6"/>
  </r>
  <r>
    <x v="2"/>
    <x v="26"/>
    <x v="238"/>
    <x v="238"/>
    <n v="357.78999999999996"/>
    <s v="Rev_Budget"/>
    <x v="0"/>
    <s v="RICOP"/>
    <x v="33"/>
    <s v="RIC"/>
    <m/>
    <s v="A.1)"/>
    <s v="1) ricavi delle vendite e delle prestazioni"/>
    <x v="6"/>
  </r>
  <r>
    <x v="2"/>
    <x v="27"/>
    <x v="238"/>
    <x v="238"/>
    <n v="1555.55"/>
    <s v="Rev_Budget"/>
    <x v="0"/>
    <s v="RICOP"/>
    <x v="33"/>
    <s v="RIC"/>
    <m/>
    <s v="A.1)"/>
    <s v="1) ricavi delle vendite e delle prestazioni"/>
    <x v="6"/>
  </r>
  <r>
    <x v="2"/>
    <x v="28"/>
    <x v="238"/>
    <x v="238"/>
    <n v="1555.55"/>
    <s v="Rev_Budget"/>
    <x v="0"/>
    <s v="RICOP"/>
    <x v="33"/>
    <s v="RIC"/>
    <m/>
    <s v="A.1)"/>
    <s v="1) ricavi delle vendite e delle prestazioni"/>
    <x v="6"/>
  </r>
  <r>
    <x v="2"/>
    <x v="29"/>
    <x v="238"/>
    <x v="238"/>
    <n v="1555.55"/>
    <s v="Rev_Budget"/>
    <x v="0"/>
    <s v="RICOP"/>
    <x v="33"/>
    <s v="RIC"/>
    <m/>
    <s v="A.1)"/>
    <s v="1) ricavi delle vendite e delle prestazioni"/>
    <x v="6"/>
  </r>
  <r>
    <x v="2"/>
    <x v="30"/>
    <x v="238"/>
    <x v="238"/>
    <n v="1555.55"/>
    <s v="Rev_Budget"/>
    <x v="0"/>
    <s v="RICOP"/>
    <x v="33"/>
    <s v="RIC"/>
    <m/>
    <s v="A.1)"/>
    <s v="1) ricavi delle vendite e delle prestazioni"/>
    <x v="6"/>
  </r>
  <r>
    <x v="2"/>
    <x v="31"/>
    <x v="238"/>
    <x v="238"/>
    <n v="4325.74"/>
    <s v="Rev_Budget"/>
    <x v="0"/>
    <s v="RICOP"/>
    <x v="33"/>
    <s v="RIC"/>
    <m/>
    <s v="A.1)"/>
    <s v="1) ricavi delle vendite e delle prestazioni"/>
    <x v="6"/>
  </r>
  <r>
    <x v="2"/>
    <x v="32"/>
    <x v="238"/>
    <x v="238"/>
    <n v="4325.74"/>
    <s v="Rev_Budget"/>
    <x v="0"/>
    <s v="RICOP"/>
    <x v="33"/>
    <s v="RIC"/>
    <m/>
    <s v="A.1)"/>
    <s v="1) ricavi delle vendite e delle prestazioni"/>
    <x v="6"/>
  </r>
  <r>
    <x v="2"/>
    <x v="33"/>
    <x v="238"/>
    <x v="238"/>
    <n v="4325.74"/>
    <s v="Rev_Budget"/>
    <x v="0"/>
    <s v="RICOP"/>
    <x v="33"/>
    <s v="RIC"/>
    <m/>
    <s v="A.1)"/>
    <s v="1) ricavi delle vendite e delle prestazioni"/>
    <x v="6"/>
  </r>
  <r>
    <x v="2"/>
    <x v="34"/>
    <x v="238"/>
    <x v="238"/>
    <n v="4325.74"/>
    <s v="Rev_Budget"/>
    <x v="0"/>
    <s v="RICOP"/>
    <x v="33"/>
    <s v="RIC"/>
    <m/>
    <s v="A.1)"/>
    <s v="1) ricavi delle vendite e delle prestazioni"/>
    <x v="6"/>
  </r>
  <r>
    <x v="2"/>
    <x v="35"/>
    <x v="238"/>
    <x v="238"/>
    <n v="4325.74"/>
    <s v="Rev_Budget"/>
    <x v="0"/>
    <s v="RICOP"/>
    <x v="33"/>
    <s v="RIC"/>
    <m/>
    <s v="A.1)"/>
    <s v="1) ricavi delle vendite e delle prestazioni"/>
    <x v="6"/>
  </r>
  <r>
    <x v="2"/>
    <x v="36"/>
    <x v="238"/>
    <x v="238"/>
    <n v="4325.74"/>
    <s v="Rev_Budget"/>
    <x v="0"/>
    <s v="RICOP"/>
    <x v="33"/>
    <s v="RIC"/>
    <m/>
    <s v="A.1)"/>
    <s v="1) ricavi delle vendite e delle prestazioni"/>
    <x v="6"/>
  </r>
  <r>
    <x v="2"/>
    <x v="37"/>
    <x v="238"/>
    <x v="238"/>
    <n v="4325.74"/>
    <s v="Rev_Budget"/>
    <x v="0"/>
    <s v="RICOP"/>
    <x v="33"/>
    <s v="RIC"/>
    <m/>
    <s v="A.1)"/>
    <s v="1) ricavi delle vendite e delle prestazioni"/>
    <x v="6"/>
  </r>
  <r>
    <x v="2"/>
    <x v="26"/>
    <x v="254"/>
    <x v="254"/>
    <n v="147807.08286575333"/>
    <s v="Rev_Budget"/>
    <x v="0"/>
    <s v="VARPF"/>
    <x v="27"/>
    <s v="VARPF"/>
    <m/>
    <s v="A.2)"/>
    <s v="2) variazioni delle rimanenze di prodotti in corso di lavorazione, semilavorati e finiti"/>
    <x v="3"/>
  </r>
  <r>
    <x v="2"/>
    <x v="27"/>
    <x v="254"/>
    <x v="254"/>
    <n v="248372.08933698619"/>
    <s v="Rev_Budget"/>
    <x v="0"/>
    <s v="VARPF"/>
    <x v="27"/>
    <s v="VARPF"/>
    <m/>
    <s v="A.2)"/>
    <s v="2) variazioni delle rimanenze di prodotti in corso di lavorazione, semilavorati e finiti"/>
    <x v="3"/>
  </r>
  <r>
    <x v="2"/>
    <x v="28"/>
    <x v="254"/>
    <x v="254"/>
    <n v="166932.99628493132"/>
    <s v="Rev_Budget"/>
    <x v="0"/>
    <s v="VARPF"/>
    <x v="27"/>
    <s v="VARPF"/>
    <m/>
    <s v="A.2)"/>
    <s v="2) variazioni delle rimanenze di prodotti in corso di lavorazione, semilavorati e finiti"/>
    <x v="3"/>
  </r>
  <r>
    <x v="2"/>
    <x v="29"/>
    <x v="254"/>
    <x v="254"/>
    <n v="430508.25481643825"/>
    <s v="Rev_Budget"/>
    <x v="0"/>
    <s v="VARPF"/>
    <x v="27"/>
    <s v="VARPF"/>
    <m/>
    <s v="A.2)"/>
    <s v="2) variazioni delle rimanenze di prodotti in corso di lavorazione, semilavorati e finiti"/>
    <x v="3"/>
  </r>
  <r>
    <x v="2"/>
    <x v="30"/>
    <x v="254"/>
    <x v="254"/>
    <n v="364457.4554739726"/>
    <s v="Rev_Budget"/>
    <x v="0"/>
    <s v="VARPF"/>
    <x v="27"/>
    <s v="VARPF"/>
    <m/>
    <s v="A.2)"/>
    <s v="2) variazioni delle rimanenze di prodotti in corso di lavorazione, semilavorati e finiti"/>
    <x v="3"/>
  </r>
  <r>
    <x v="2"/>
    <x v="31"/>
    <x v="254"/>
    <x v="254"/>
    <n v="415878.5667123287"/>
    <s v="Rev_Budget"/>
    <x v="0"/>
    <s v="VARPF"/>
    <x v="27"/>
    <s v="VARPF"/>
    <m/>
    <s v="A.2)"/>
    <s v="2) variazioni delle rimanenze di prodotti in corso di lavorazione, semilavorati e finiti"/>
    <x v="3"/>
  </r>
  <r>
    <x v="2"/>
    <x v="32"/>
    <x v="254"/>
    <x v="254"/>
    <n v="306658.47000000009"/>
    <s v="Rev_Budget"/>
    <x v="0"/>
    <s v="VARPF"/>
    <x v="27"/>
    <s v="VARPF"/>
    <m/>
    <s v="A.2)"/>
    <s v="2) variazioni delle rimanenze di prodotti in corso di lavorazione, semilavorati e finiti"/>
    <x v="3"/>
  </r>
  <r>
    <x v="2"/>
    <x v="33"/>
    <x v="254"/>
    <x v="254"/>
    <n v="500552.49739726039"/>
    <s v="Rev_Budget"/>
    <x v="0"/>
    <s v="VARPF"/>
    <x v="27"/>
    <s v="VARPF"/>
    <m/>
    <s v="A.2)"/>
    <s v="2) variazioni delle rimanenze di prodotti in corso di lavorazione, semilavorati e finiti"/>
    <x v="3"/>
  </r>
  <r>
    <x v="2"/>
    <x v="34"/>
    <x v="254"/>
    <x v="254"/>
    <n v="167248.7165753425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35"/>
    <x v="254"/>
    <x v="254"/>
    <n v="-75221.639589041006"/>
    <s v="Rev_Budget"/>
    <x v="0"/>
    <s v="VARPF"/>
    <x v="27"/>
    <s v="VARPF"/>
    <m/>
    <s v="A.2)"/>
    <s v="2) variazioni delle rimanenze di prodotti in corso di lavorazione, semilavorati e finiti"/>
    <x v="3"/>
  </r>
  <r>
    <x v="2"/>
    <x v="36"/>
    <x v="254"/>
    <x v="254"/>
    <n v="394334.7439726028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37"/>
    <x v="254"/>
    <x v="254"/>
    <n v="140252.66178082203"/>
    <s v="Rev_Budget"/>
    <x v="0"/>
    <s v="VARPF"/>
    <x v="27"/>
    <s v="VARPF"/>
    <m/>
    <s v="A.2)"/>
    <s v="2) variazioni delle rimanenze di prodotti in corso di lavorazione, semilavorati e finiti"/>
    <x v="3"/>
  </r>
  <r>
    <x v="2"/>
    <x v="26"/>
    <x v="268"/>
    <x v="268"/>
    <n v="-117899.08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27"/>
    <x v="268"/>
    <x v="268"/>
    <n v="46379.37000000001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28"/>
    <x v="268"/>
    <x v="268"/>
    <n v="-7370.9199999999837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29"/>
    <x v="268"/>
    <x v="268"/>
    <n v="-26829.506666666653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0"/>
    <x v="268"/>
    <x v="268"/>
    <n v="-77738.421666666647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1"/>
    <x v="268"/>
    <x v="268"/>
    <n v="-441911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2"/>
    <x v="268"/>
    <x v="268"/>
    <n v="-452052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3"/>
    <x v="268"/>
    <x v="268"/>
    <n v="-504552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4"/>
    <x v="268"/>
    <x v="268"/>
    <n v="-534552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5"/>
    <x v="268"/>
    <x v="268"/>
    <n v="-649552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6"/>
    <x v="268"/>
    <x v="268"/>
    <n v="-674552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7"/>
    <x v="268"/>
    <x v="268"/>
    <n v="-767193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26"/>
    <x v="270"/>
    <x v="270"/>
    <n v="-49833.3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27"/>
    <x v="270"/>
    <x v="270"/>
    <n v="-82235.06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28"/>
    <x v="270"/>
    <x v="270"/>
    <n v="-53005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29"/>
    <x v="270"/>
    <x v="270"/>
    <n v="-54005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0"/>
    <x v="270"/>
    <x v="270"/>
    <n v="-54005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1"/>
    <x v="270"/>
    <x v="270"/>
    <n v="-56505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2"/>
    <x v="270"/>
    <x v="270"/>
    <n v="-56505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3"/>
    <x v="270"/>
    <x v="270"/>
    <n v="-56505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4"/>
    <x v="270"/>
    <x v="270"/>
    <n v="-56505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5"/>
    <x v="270"/>
    <x v="270"/>
    <n v="-56505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6"/>
    <x v="270"/>
    <x v="270"/>
    <n v="-56505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7"/>
    <x v="270"/>
    <x v="270"/>
    <n v="-56505.72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26"/>
    <x v="380"/>
    <x v="379"/>
    <n v="-4038.17"/>
    <s v="Rev_Budget"/>
    <x v="0"/>
    <s v="ONSTR"/>
    <x v="30"/>
    <s v="EXT"/>
    <m/>
    <s v="A.5)"/>
    <s v="5) altri ricavi e proventi, con separata indicazione dei contributi in conto esercizio"/>
    <x v="8"/>
  </r>
  <r>
    <x v="2"/>
    <x v="27"/>
    <x v="380"/>
    <x v="379"/>
    <n v="-4038.17"/>
    <s v="Rev_Budget"/>
    <x v="0"/>
    <s v="ONSTR"/>
    <x v="30"/>
    <s v="EXT"/>
    <m/>
    <s v="A.5)"/>
    <s v="5) altri ricavi e proventi, con separata indicazione dei contributi in conto esercizio"/>
    <x v="8"/>
  </r>
  <r>
    <x v="2"/>
    <x v="28"/>
    <x v="380"/>
    <x v="379"/>
    <n v="-4038.17"/>
    <s v="Rev_Budget"/>
    <x v="0"/>
    <s v="ONSTR"/>
    <x v="30"/>
    <s v="EXT"/>
    <m/>
    <s v="A.5)"/>
    <s v="5) altri ricavi e proventi, con separata indicazione dei contributi in conto esercizio"/>
    <x v="8"/>
  </r>
  <r>
    <x v="2"/>
    <x v="29"/>
    <x v="380"/>
    <x v="379"/>
    <n v="-4038.17"/>
    <s v="Rev_Budget"/>
    <x v="0"/>
    <s v="ONSTR"/>
    <x v="30"/>
    <s v="EXT"/>
    <m/>
    <s v="A.5)"/>
    <s v="5) altri ricavi e proventi, con separata indicazione dei contributi in conto esercizio"/>
    <x v="8"/>
  </r>
  <r>
    <x v="2"/>
    <x v="30"/>
    <x v="380"/>
    <x v="379"/>
    <n v="-4038.17"/>
    <s v="Rev_Budget"/>
    <x v="0"/>
    <s v="ONSTR"/>
    <x v="30"/>
    <s v="EXT"/>
    <m/>
    <s v="A.5)"/>
    <s v="5) altri ricavi e proventi, con separata indicazione dei contributi in conto esercizio"/>
    <x v="8"/>
  </r>
  <r>
    <x v="2"/>
    <x v="31"/>
    <x v="380"/>
    <x v="379"/>
    <n v="-4038.17"/>
    <s v="Rev_Budget"/>
    <x v="0"/>
    <s v="ONSTR"/>
    <x v="30"/>
    <s v="EXT"/>
    <m/>
    <s v="A.5)"/>
    <s v="5) altri ricavi e proventi, con separata indicazione dei contributi in conto esercizio"/>
    <x v="8"/>
  </r>
  <r>
    <x v="2"/>
    <x v="32"/>
    <x v="380"/>
    <x v="379"/>
    <n v="-4038.17"/>
    <s v="Rev_Budget"/>
    <x v="0"/>
    <s v="ONSTR"/>
    <x v="30"/>
    <s v="EXT"/>
    <m/>
    <s v="A.5)"/>
    <s v="5) altri ricavi e proventi, con separata indicazione dei contributi in conto esercizio"/>
    <x v="8"/>
  </r>
  <r>
    <x v="2"/>
    <x v="33"/>
    <x v="380"/>
    <x v="379"/>
    <n v="-4038.17"/>
    <s v="Rev_Budget"/>
    <x v="0"/>
    <s v="ONSTR"/>
    <x v="30"/>
    <s v="EXT"/>
    <m/>
    <s v="A.5)"/>
    <s v="5) altri ricavi e proventi, con separata indicazione dei contributi in conto esercizio"/>
    <x v="8"/>
  </r>
  <r>
    <x v="2"/>
    <x v="34"/>
    <x v="380"/>
    <x v="379"/>
    <n v="-4038.17"/>
    <s v="Rev_Budget"/>
    <x v="0"/>
    <s v="ONSTR"/>
    <x v="30"/>
    <s v="EXT"/>
    <m/>
    <s v="A.5)"/>
    <s v="5) altri ricavi e proventi, con separata indicazione dei contributi in conto esercizio"/>
    <x v="8"/>
  </r>
  <r>
    <x v="2"/>
    <x v="35"/>
    <x v="380"/>
    <x v="379"/>
    <n v="-4038.17"/>
    <s v="Rev_Budget"/>
    <x v="0"/>
    <s v="ONSTR"/>
    <x v="30"/>
    <s v="EXT"/>
    <m/>
    <s v="A.5)"/>
    <s v="5) altri ricavi e proventi, con separata indicazione dei contributi in conto esercizio"/>
    <x v="8"/>
  </r>
  <r>
    <x v="2"/>
    <x v="36"/>
    <x v="380"/>
    <x v="379"/>
    <n v="-4038.17"/>
    <s v="Rev_Budget"/>
    <x v="0"/>
    <s v="ONSTR"/>
    <x v="30"/>
    <s v="EXT"/>
    <m/>
    <s v="A.5)"/>
    <s v="5) altri ricavi e proventi, con separata indicazione dei contributi in conto esercizio"/>
    <x v="8"/>
  </r>
  <r>
    <x v="2"/>
    <x v="37"/>
    <x v="380"/>
    <x v="379"/>
    <n v="-4038.17"/>
    <s v="Rev_Budget"/>
    <x v="0"/>
    <s v="ONSTR"/>
    <x v="30"/>
    <s v="EXT"/>
    <m/>
    <s v="A.5)"/>
    <s v="5) altri ricavi e proventi, con separata indicazione dei contributi in conto esercizio"/>
    <x v="8"/>
  </r>
  <r>
    <x v="2"/>
    <x v="26"/>
    <x v="467"/>
    <x v="499"/>
    <n v="0"/>
    <s v="Rev_Budget"/>
    <x v="0"/>
    <s v="ALTRI"/>
    <x v="34"/>
    <s v="ALTRI"/>
    <s v="RICGRANT"/>
    <s v="A.5)"/>
    <s v="5) altri ricavi e proventi, con separata indicazione dei contributi in conto esercizio"/>
    <x v="9"/>
  </r>
  <r>
    <x v="2"/>
    <x v="27"/>
    <x v="467"/>
    <x v="499"/>
    <n v="0"/>
    <s v="Rev_Budget"/>
    <x v="0"/>
    <s v="ALTRI"/>
    <x v="34"/>
    <s v="ALTRI"/>
    <s v="RICGRANT"/>
    <s v="A.5)"/>
    <s v="5) altri ricavi e proventi, con separata indicazione dei contributi in conto esercizio"/>
    <x v="9"/>
  </r>
  <r>
    <x v="2"/>
    <x v="28"/>
    <x v="467"/>
    <x v="499"/>
    <n v="0"/>
    <s v="Rev_Budget"/>
    <x v="0"/>
    <s v="ALTRI"/>
    <x v="34"/>
    <s v="ALTRI"/>
    <s v="RICGRANT"/>
    <s v="A.5)"/>
    <s v="5) altri ricavi e proventi, con separata indicazione dei contributi in conto esercizio"/>
    <x v="9"/>
  </r>
  <r>
    <x v="2"/>
    <x v="29"/>
    <x v="467"/>
    <x v="499"/>
    <n v="0"/>
    <s v="Rev_Budget"/>
    <x v="0"/>
    <s v="ALTRI"/>
    <x v="34"/>
    <s v="ALTRI"/>
    <s v="RICGRANT"/>
    <s v="A.5)"/>
    <s v="5) altri ricavi e proventi, con separata indicazione dei contributi in conto esercizio"/>
    <x v="9"/>
  </r>
  <r>
    <x v="2"/>
    <x v="30"/>
    <x v="467"/>
    <x v="499"/>
    <n v="0"/>
    <s v="Rev_Budget"/>
    <x v="0"/>
    <s v="ALTRI"/>
    <x v="34"/>
    <s v="ALTRI"/>
    <s v="RICGRANT"/>
    <s v="A.5)"/>
    <s v="5) altri ricavi e proventi, con separata indicazione dei contributi in conto esercizio"/>
    <x v="9"/>
  </r>
  <r>
    <x v="2"/>
    <x v="31"/>
    <x v="467"/>
    <x v="499"/>
    <n v="0"/>
    <s v="Rev_Budget"/>
    <x v="0"/>
    <s v="ALTRI"/>
    <x v="34"/>
    <s v="ALTRI"/>
    <s v="RICGRANT"/>
    <s v="A.5)"/>
    <s v="5) altri ricavi e proventi, con separata indicazione dei contributi in conto esercizio"/>
    <x v="9"/>
  </r>
  <r>
    <x v="2"/>
    <x v="32"/>
    <x v="467"/>
    <x v="499"/>
    <n v="0"/>
    <s v="Rev_Budget"/>
    <x v="0"/>
    <s v="ALTRI"/>
    <x v="34"/>
    <s v="ALTRI"/>
    <s v="RICGRANT"/>
    <s v="A.5)"/>
    <s v="5) altri ricavi e proventi, con separata indicazione dei contributi in conto esercizio"/>
    <x v="9"/>
  </r>
  <r>
    <x v="2"/>
    <x v="33"/>
    <x v="467"/>
    <x v="499"/>
    <n v="0"/>
    <s v="Rev_Budget"/>
    <x v="0"/>
    <s v="ALTRI"/>
    <x v="34"/>
    <s v="ALTRI"/>
    <s v="RICGRANT"/>
    <s v="A.5)"/>
    <s v="5) altri ricavi e proventi, con separata indicazione dei contributi in conto esercizio"/>
    <x v="9"/>
  </r>
  <r>
    <x v="2"/>
    <x v="34"/>
    <x v="467"/>
    <x v="499"/>
    <n v="-1000"/>
    <s v="Rev_Budget"/>
    <x v="0"/>
    <s v="ALTRI"/>
    <x v="34"/>
    <s v="ALTRI"/>
    <s v="RICGRANT"/>
    <s v="A.5)"/>
    <s v="5) altri ricavi e proventi, con separata indicazione dei contributi in conto esercizio"/>
    <x v="9"/>
  </r>
  <r>
    <x v="2"/>
    <x v="35"/>
    <x v="467"/>
    <x v="499"/>
    <n v="-18250"/>
    <s v="Rev_Budget"/>
    <x v="0"/>
    <s v="ALTRI"/>
    <x v="34"/>
    <s v="ALTRI"/>
    <s v="RICGRANT"/>
    <s v="A.5)"/>
    <s v="5) altri ricavi e proventi, con separata indicazione dei contributi in conto esercizio"/>
    <x v="9"/>
  </r>
  <r>
    <x v="2"/>
    <x v="36"/>
    <x v="467"/>
    <x v="499"/>
    <n v="-18250"/>
    <s v="Rev_Budget"/>
    <x v="0"/>
    <s v="ALTRI"/>
    <x v="34"/>
    <s v="ALTRI"/>
    <s v="RICGRANT"/>
    <s v="A.5)"/>
    <s v="5) altri ricavi e proventi, con separata indicazione dei contributi in conto esercizio"/>
    <x v="9"/>
  </r>
  <r>
    <x v="2"/>
    <x v="37"/>
    <x v="467"/>
    <x v="499"/>
    <n v="-18250"/>
    <s v="Rev_Budget"/>
    <x v="0"/>
    <s v="ALTRI"/>
    <x v="34"/>
    <s v="ALTRI"/>
    <s v="RICGRANT"/>
    <s v="A.5)"/>
    <s v="5) altri ricavi e proventi, con separata indicazione dei contributi in conto esercizio"/>
    <x v="9"/>
  </r>
  <r>
    <x v="2"/>
    <x v="26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27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28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29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30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31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32"/>
    <x v="453"/>
    <x v="456"/>
    <n v="25000"/>
    <s v="Rev_Budget"/>
    <x v="0"/>
    <s v="ALTRI"/>
    <x v="34"/>
    <s v="ALTRI"/>
    <m/>
    <s v="A.5)"/>
    <s v="5) altri ricavi e proventi, con separata indicazione dei contributi in conto esercizio"/>
    <x v="8"/>
  </r>
  <r>
    <x v="2"/>
    <x v="33"/>
    <x v="453"/>
    <x v="456"/>
    <n v="50000"/>
    <s v="Rev_Budget"/>
    <x v="0"/>
    <s v="ALTRI"/>
    <x v="34"/>
    <s v="ALTRI"/>
    <m/>
    <s v="A.5)"/>
    <s v="5) altri ricavi e proventi, con separata indicazione dei contributi in conto esercizio"/>
    <x v="8"/>
  </r>
  <r>
    <x v="2"/>
    <x v="34"/>
    <x v="453"/>
    <x v="456"/>
    <n v="75000"/>
    <s v="Rev_Budget"/>
    <x v="0"/>
    <s v="ALTRI"/>
    <x v="34"/>
    <s v="ALTRI"/>
    <m/>
    <s v="A.5)"/>
    <s v="5) altri ricavi e proventi, con separata indicazione dei contributi in conto esercizio"/>
    <x v="8"/>
  </r>
  <r>
    <x v="2"/>
    <x v="35"/>
    <x v="453"/>
    <x v="456"/>
    <n v="100000"/>
    <s v="Rev_Budget"/>
    <x v="0"/>
    <s v="ALTRI"/>
    <x v="34"/>
    <s v="ALTRI"/>
    <m/>
    <s v="A.5)"/>
    <s v="5) altri ricavi e proventi, con separata indicazione dei contributi in conto esercizio"/>
    <x v="8"/>
  </r>
  <r>
    <x v="2"/>
    <x v="36"/>
    <x v="453"/>
    <x v="456"/>
    <n v="125000"/>
    <s v="Rev_Budget"/>
    <x v="0"/>
    <s v="ALTRI"/>
    <x v="34"/>
    <s v="ALTRI"/>
    <m/>
    <s v="A.5)"/>
    <s v="5) altri ricavi e proventi, con separata indicazione dei contributi in conto esercizio"/>
    <x v="8"/>
  </r>
  <r>
    <x v="2"/>
    <x v="37"/>
    <x v="453"/>
    <x v="456"/>
    <n v="150000"/>
    <s v="Rev_Budget"/>
    <x v="0"/>
    <s v="ALTRI"/>
    <x v="34"/>
    <s v="ALTRI"/>
    <m/>
    <s v="A.5)"/>
    <s v="5) altri ricavi e proventi, con separata indicazione dei contributi in conto esercizio"/>
    <x v="8"/>
  </r>
  <r>
    <x v="2"/>
    <x v="26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27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28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29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30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31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32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33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34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35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36"/>
    <x v="453"/>
    <x v="456"/>
    <n v="0"/>
    <s v="Rev_Budget"/>
    <x v="0"/>
    <s v="ALTRI"/>
    <x v="34"/>
    <s v="ALTRI"/>
    <m/>
    <s v="A.5)"/>
    <s v="5) altri ricavi e proventi, con separata indicazione dei contributi in conto esercizio"/>
    <x v="8"/>
  </r>
  <r>
    <x v="2"/>
    <x v="37"/>
    <x v="453"/>
    <x v="456"/>
    <n v="-7860"/>
    <s v="Rev_Budget"/>
    <x v="0"/>
    <s v="ALTRI"/>
    <x v="34"/>
    <s v="ALTRI"/>
    <m/>
    <s v="A.5)"/>
    <s v="5) altri ricavi e proventi, con separata indicazione dei contributi in conto esercizio"/>
    <x v="8"/>
  </r>
  <r>
    <x v="2"/>
    <x v="26"/>
    <x v="0"/>
    <x v="0"/>
    <n v="31930.791383922482"/>
    <s v="Rev_Budget"/>
    <x v="0"/>
    <s v="ACQDI"/>
    <x v="0"/>
    <s v="ACQ"/>
    <m/>
    <s v="B.6)"/>
    <s v="6) per materie prime, suddidiarie, di consumo e di merci"/>
    <x v="0"/>
  </r>
  <r>
    <x v="2"/>
    <x v="27"/>
    <x v="0"/>
    <x v="0"/>
    <n v="78837.343836219312"/>
    <s v="Rev_Budget"/>
    <x v="0"/>
    <s v="ACQDI"/>
    <x v="0"/>
    <s v="ACQ"/>
    <m/>
    <s v="B.6)"/>
    <s v="6) per materie prime, suddidiarie, di consumo e di merci"/>
    <x v="0"/>
  </r>
  <r>
    <x v="2"/>
    <x v="28"/>
    <x v="0"/>
    <x v="0"/>
    <n v="127255.93692241229"/>
    <s v="Rev_Budget"/>
    <x v="0"/>
    <s v="ACQDI"/>
    <x v="0"/>
    <s v="ACQ"/>
    <m/>
    <s v="B.6)"/>
    <s v="6) per materie prime, suddidiarie, di consumo e di merci"/>
    <x v="0"/>
  </r>
  <r>
    <x v="2"/>
    <x v="29"/>
    <x v="0"/>
    <x v="0"/>
    <n v="129560.53982098034"/>
    <s v="Rev_Budget"/>
    <x v="0"/>
    <s v="ACQDI"/>
    <x v="0"/>
    <s v="ACQ"/>
    <m/>
    <s v="B.6)"/>
    <s v="6) per materie prime, suddidiarie, di consumo e di merci"/>
    <x v="0"/>
  </r>
  <r>
    <x v="2"/>
    <x v="30"/>
    <x v="0"/>
    <x v="0"/>
    <n v="130464.39338231618"/>
    <s v="Rev_Budget"/>
    <x v="0"/>
    <s v="ACQDI"/>
    <x v="0"/>
    <s v="ACQ"/>
    <m/>
    <s v="B.6)"/>
    <s v="6) per materie prime, suddidiarie, di consumo e di merci"/>
    <x v="0"/>
  </r>
  <r>
    <x v="2"/>
    <x v="31"/>
    <x v="0"/>
    <x v="0"/>
    <n v="172285.17299764266"/>
    <s v="Rev_Budget"/>
    <x v="0"/>
    <s v="ACQDI"/>
    <x v="0"/>
    <s v="ACQ"/>
    <m/>
    <s v="B.6)"/>
    <s v="6) per materie prime, suddidiarie, di consumo e di merci"/>
    <x v="0"/>
  </r>
  <r>
    <x v="2"/>
    <x v="32"/>
    <x v="0"/>
    <x v="0"/>
    <n v="263944.4584401084"/>
    <s v="Rev_Budget"/>
    <x v="0"/>
    <s v="ACQDI"/>
    <x v="0"/>
    <s v="ACQ"/>
    <m/>
    <s v="B.6)"/>
    <s v="6) per materie prime, suddidiarie, di consumo e di merci"/>
    <x v="0"/>
  </r>
  <r>
    <x v="2"/>
    <x v="33"/>
    <x v="0"/>
    <x v="0"/>
    <n v="251118.95239965635"/>
    <s v="Rev_Budget"/>
    <x v="0"/>
    <s v="ACQDI"/>
    <x v="0"/>
    <s v="ACQ"/>
    <m/>
    <s v="B.6)"/>
    <s v="6) per materie prime, suddidiarie, di consumo e di merci"/>
    <x v="0"/>
  </r>
  <r>
    <x v="2"/>
    <x v="34"/>
    <x v="0"/>
    <x v="0"/>
    <n v="413374.48700864991"/>
    <s v="Rev_Budget"/>
    <x v="0"/>
    <s v="ACQDI"/>
    <x v="0"/>
    <s v="ACQ"/>
    <m/>
    <s v="B.6)"/>
    <s v="6) per materie prime, suddidiarie, di consumo e di merci"/>
    <x v="0"/>
  </r>
  <r>
    <x v="2"/>
    <x v="35"/>
    <x v="0"/>
    <x v="0"/>
    <n v="607685.26690169051"/>
    <s v="Rev_Budget"/>
    <x v="0"/>
    <s v="ACQDI"/>
    <x v="0"/>
    <s v="ACQ"/>
    <m/>
    <s v="B.6)"/>
    <s v="6) per materie prime, suddidiarie, di consumo e di merci"/>
    <x v="0"/>
  </r>
  <r>
    <x v="2"/>
    <x v="36"/>
    <x v="0"/>
    <x v="0"/>
    <n v="566028.88576292398"/>
    <s v="Rev_Budget"/>
    <x v="0"/>
    <s v="ACQDI"/>
    <x v="0"/>
    <s v="ACQ"/>
    <m/>
    <s v="B.6)"/>
    <s v="6) per materie prime, suddidiarie, di consumo e di merci"/>
    <x v="0"/>
  </r>
  <r>
    <x v="2"/>
    <x v="37"/>
    <x v="0"/>
    <x v="0"/>
    <n v="722475.64681910677"/>
    <s v="Rev_Budget"/>
    <x v="0"/>
    <s v="ACQDI"/>
    <x v="0"/>
    <s v="ACQ"/>
    <m/>
    <s v="B.6)"/>
    <s v="6) per materie prime, suddidiarie, di consumo e di merci"/>
    <x v="0"/>
  </r>
  <r>
    <x v="2"/>
    <x v="26"/>
    <x v="5"/>
    <x v="5"/>
    <n v="5.52"/>
    <s v="Rev_Budget"/>
    <x v="0"/>
    <s v="ACQIN"/>
    <x v="2"/>
    <s v="PRD"/>
    <m/>
    <s v="B.6)"/>
    <s v="6) per materie prime, suddidiarie, di consumo e di merci"/>
    <x v="2"/>
  </r>
  <r>
    <x v="2"/>
    <x v="27"/>
    <x v="5"/>
    <x v="5"/>
    <n v="298.12"/>
    <s v="Rev_Budget"/>
    <x v="0"/>
    <s v="ACQIN"/>
    <x v="2"/>
    <s v="PRD"/>
    <m/>
    <s v="B.6)"/>
    <s v="6) per materie prime, suddidiarie, di consumo e di merci"/>
    <x v="2"/>
  </r>
  <r>
    <x v="2"/>
    <x v="28"/>
    <x v="5"/>
    <x v="5"/>
    <n v="362.49"/>
    <s v="Rev_Budget"/>
    <x v="0"/>
    <s v="ACQIN"/>
    <x v="2"/>
    <s v="PRD"/>
    <m/>
    <s v="B.6)"/>
    <s v="6) per materie prime, suddidiarie, di consumo e di merci"/>
    <x v="2"/>
  </r>
  <r>
    <x v="2"/>
    <x v="29"/>
    <x v="5"/>
    <x v="5"/>
    <n v="362.49"/>
    <s v="Rev_Budget"/>
    <x v="0"/>
    <s v="ACQIN"/>
    <x v="2"/>
    <s v="PRD"/>
    <m/>
    <s v="B.6)"/>
    <s v="6) per materie prime, suddidiarie, di consumo e di merci"/>
    <x v="2"/>
  </r>
  <r>
    <x v="2"/>
    <x v="30"/>
    <x v="5"/>
    <x v="5"/>
    <n v="550.65"/>
    <s v="Rev_Budget"/>
    <x v="0"/>
    <s v="ACQIN"/>
    <x v="2"/>
    <s v="PRD"/>
    <m/>
    <s v="B.6)"/>
    <s v="6) per materie prime, suddidiarie, di consumo e di merci"/>
    <x v="2"/>
  </r>
  <r>
    <x v="2"/>
    <x v="31"/>
    <x v="5"/>
    <x v="5"/>
    <n v="716.83"/>
    <s v="Rev_Budget"/>
    <x v="0"/>
    <s v="ACQIN"/>
    <x v="2"/>
    <s v="PRD"/>
    <m/>
    <s v="B.6)"/>
    <s v="6) per materie prime, suddidiarie, di consumo e di merci"/>
    <x v="2"/>
  </r>
  <r>
    <x v="2"/>
    <x v="32"/>
    <x v="5"/>
    <x v="5"/>
    <n v="1061.58"/>
    <s v="Rev_Budget"/>
    <x v="0"/>
    <s v="ACQIN"/>
    <x v="2"/>
    <s v="PRD"/>
    <m/>
    <s v="B.6)"/>
    <s v="6) per materie prime, suddidiarie, di consumo e di merci"/>
    <x v="2"/>
  </r>
  <r>
    <x v="2"/>
    <x v="33"/>
    <x v="5"/>
    <x v="5"/>
    <n v="1406.33"/>
    <s v="Rev_Budget"/>
    <x v="0"/>
    <s v="ACQIN"/>
    <x v="2"/>
    <s v="PRD"/>
    <m/>
    <s v="B.6)"/>
    <s v="6) per materie prime, suddidiarie, di consumo e di merci"/>
    <x v="2"/>
  </r>
  <r>
    <x v="2"/>
    <x v="34"/>
    <x v="5"/>
    <x v="5"/>
    <n v="1751.08"/>
    <s v="Rev_Budget"/>
    <x v="0"/>
    <s v="ACQIN"/>
    <x v="2"/>
    <s v="PRD"/>
    <m/>
    <s v="B.6)"/>
    <s v="6) per materie prime, suddidiarie, di consumo e di merci"/>
    <x v="2"/>
  </r>
  <r>
    <x v="2"/>
    <x v="35"/>
    <x v="5"/>
    <x v="5"/>
    <n v="2095.83"/>
    <s v="Rev_Budget"/>
    <x v="0"/>
    <s v="ACQIN"/>
    <x v="2"/>
    <s v="PRD"/>
    <m/>
    <s v="B.6)"/>
    <s v="6) per materie prime, suddidiarie, di consumo e di merci"/>
    <x v="2"/>
  </r>
  <r>
    <x v="2"/>
    <x v="36"/>
    <x v="5"/>
    <x v="5"/>
    <n v="2440.58"/>
    <s v="Rev_Budget"/>
    <x v="0"/>
    <s v="ACQIN"/>
    <x v="2"/>
    <s v="PRD"/>
    <m/>
    <s v="B.6)"/>
    <s v="6) per materie prime, suddidiarie, di consumo e di merci"/>
    <x v="2"/>
  </r>
  <r>
    <x v="2"/>
    <x v="37"/>
    <x v="5"/>
    <x v="5"/>
    <n v="2785.33"/>
    <s v="Rev_Budget"/>
    <x v="0"/>
    <s v="ACQIN"/>
    <x v="2"/>
    <s v="PRD"/>
    <m/>
    <s v="B.6)"/>
    <s v="6) per materie prime, suddidiarie, di consumo e di merci"/>
    <x v="2"/>
  </r>
  <r>
    <x v="2"/>
    <x v="26"/>
    <x v="255"/>
    <x v="255"/>
    <n v="-19880.490000000049"/>
    <s v="Rev_Budget"/>
    <x v="0"/>
    <s v="VARMP"/>
    <x v="28"/>
    <s v="ACQ"/>
    <m/>
    <s v="B.11)"/>
    <s v="11) variazioni delle rimanenze di materie prime, sussidiarie, di consumo e di merci"/>
    <x v="3"/>
  </r>
  <r>
    <x v="2"/>
    <x v="27"/>
    <x v="255"/>
    <x v="255"/>
    <n v="-51997.070000000007"/>
    <s v="Rev_Budget"/>
    <x v="0"/>
    <s v="VARMP"/>
    <x v="28"/>
    <s v="ACQ"/>
    <m/>
    <s v="B.11)"/>
    <s v="11) variazioni delle rimanenze di materie prime, sussidiarie, di consumo e di merci"/>
    <x v="3"/>
  </r>
  <r>
    <x v="2"/>
    <x v="28"/>
    <x v="255"/>
    <x v="255"/>
    <n v="-86265.47000000003"/>
    <s v="Rev_Budget"/>
    <x v="0"/>
    <s v="VARMP"/>
    <x v="28"/>
    <s v="ACQ"/>
    <m/>
    <s v="B.11)"/>
    <s v="11) variazioni delle rimanenze di materie prime, sussidiarie, di consumo e di merci"/>
    <x v="3"/>
  </r>
  <r>
    <x v="2"/>
    <x v="29"/>
    <x v="255"/>
    <x v="255"/>
    <n v="-72108.000000000058"/>
    <s v="Rev_Budget"/>
    <x v="0"/>
    <s v="VARMP"/>
    <x v="28"/>
    <s v="ACQ"/>
    <m/>
    <s v="B.11)"/>
    <s v="11) variazioni delle rimanenze di materie prime, sussidiarie, di consumo e di merci"/>
    <x v="3"/>
  </r>
  <r>
    <x v="2"/>
    <x v="30"/>
    <x v="255"/>
    <x v="255"/>
    <n v="-57916.240000000049"/>
    <s v="Rev_Budget"/>
    <x v="0"/>
    <s v="VARMP"/>
    <x v="28"/>
    <s v="ACQ"/>
    <m/>
    <s v="B.11)"/>
    <s v="11) variazioni delle rimanenze di materie prime, sussidiarie, di consumo e di merci"/>
    <x v="3"/>
  </r>
  <r>
    <x v="2"/>
    <x v="31"/>
    <x v="255"/>
    <x v="255"/>
    <n v="-81063.350000000035"/>
    <s v="Rev_Budget"/>
    <x v="0"/>
    <s v="VARMP"/>
    <x v="28"/>
    <s v="ACQ"/>
    <m/>
    <s v="B.11)"/>
    <s v="11) variazioni delle rimanenze di materie prime, sussidiarie, di consumo e di merci"/>
    <x v="3"/>
  </r>
  <r>
    <x v="2"/>
    <x v="32"/>
    <x v="255"/>
    <x v="255"/>
    <n v="-75520.016100000066"/>
    <s v="Rev_Budget"/>
    <x v="0"/>
    <s v="VARMP"/>
    <x v="28"/>
    <s v="ACQ"/>
    <m/>
    <s v="B.11)"/>
    <s v="11) variazioni delle rimanenze di materie prime, sussidiarie, di consumo e di merci"/>
    <x v="3"/>
  </r>
  <r>
    <x v="2"/>
    <x v="33"/>
    <x v="255"/>
    <x v="255"/>
    <n v="-70032.115539000079"/>
    <s v="Rev_Budget"/>
    <x v="0"/>
    <s v="VARMP"/>
    <x v="28"/>
    <s v="ACQ"/>
    <m/>
    <s v="B.11)"/>
    <s v="11) variazioni delle rimanenze di materie prime, sussidiarie, di consumo e di merci"/>
    <x v="3"/>
  </r>
  <r>
    <x v="2"/>
    <x v="34"/>
    <x v="255"/>
    <x v="255"/>
    <n v="-64599.093983610102"/>
    <s v="Rev_Budget"/>
    <x v="0"/>
    <s v="VARMP"/>
    <x v="28"/>
    <s v="ACQ"/>
    <m/>
    <s v="B.11)"/>
    <s v="11) variazioni delle rimanenze di materie prime, sussidiarie, di consumo e di merci"/>
    <x v="3"/>
  </r>
  <r>
    <x v="2"/>
    <x v="35"/>
    <x v="255"/>
    <x v="255"/>
    <n v="-59220.402643773996"/>
    <s v="Rev_Budget"/>
    <x v="0"/>
    <s v="VARMP"/>
    <x v="28"/>
    <s v="ACQ"/>
    <m/>
    <s v="B.11)"/>
    <s v="11) variazioni delle rimanenze di materie prime, sussidiarie, di consumo e di merci"/>
    <x v="3"/>
  </r>
  <r>
    <x v="2"/>
    <x v="36"/>
    <x v="255"/>
    <x v="255"/>
    <n v="-53895.498217336193"/>
    <s v="Rev_Budget"/>
    <x v="0"/>
    <s v="VARMP"/>
    <x v="28"/>
    <s v="ACQ"/>
    <m/>
    <s v="B.11)"/>
    <s v="11) variazioni delle rimanenze di materie prime, sussidiarie, di consumo e di merci"/>
    <x v="3"/>
  </r>
  <r>
    <x v="2"/>
    <x v="37"/>
    <x v="255"/>
    <x v="255"/>
    <n v="-48623.842835162824"/>
    <s v="Rev_Budget"/>
    <x v="0"/>
    <s v="VARMP"/>
    <x v="28"/>
    <s v="ACQ"/>
    <m/>
    <s v="B.11)"/>
    <s v="11) variazioni delle rimanenze di materie prime, sussidiarie, di consumo e di merci"/>
    <x v="3"/>
  </r>
  <r>
    <x v="2"/>
    <x v="26"/>
    <x v="9"/>
    <x v="9"/>
    <n v="1111.7"/>
    <s v="Rev_Budget"/>
    <x v="0"/>
    <s v="ACQIN"/>
    <x v="2"/>
    <s v="PRD"/>
    <m/>
    <s v="B.6)"/>
    <s v="6) per materie prime, suddidiarie, di consumo e di merci"/>
    <x v="2"/>
  </r>
  <r>
    <x v="2"/>
    <x v="27"/>
    <x v="9"/>
    <x v="9"/>
    <n v="1570.83"/>
    <s v="Rev_Budget"/>
    <x v="0"/>
    <s v="ACQIN"/>
    <x v="2"/>
    <s v="PRD"/>
    <m/>
    <s v="B.6)"/>
    <s v="6) per materie prime, suddidiarie, di consumo e di merci"/>
    <x v="2"/>
  </r>
  <r>
    <x v="2"/>
    <x v="28"/>
    <x v="9"/>
    <x v="9"/>
    <n v="1735.37"/>
    <s v="Rev_Budget"/>
    <x v="0"/>
    <s v="ACQIN"/>
    <x v="2"/>
    <s v="PRD"/>
    <m/>
    <s v="B.6)"/>
    <s v="6) per materie prime, suddidiarie, di consumo e di merci"/>
    <x v="2"/>
  </r>
  <r>
    <x v="2"/>
    <x v="29"/>
    <x v="9"/>
    <x v="9"/>
    <n v="2680.13"/>
    <s v="Rev_Budget"/>
    <x v="0"/>
    <s v="ACQIN"/>
    <x v="2"/>
    <s v="PRD"/>
    <m/>
    <s v="B.6)"/>
    <s v="6) per materie prime, suddidiarie, di consumo e di merci"/>
    <x v="2"/>
  </r>
  <r>
    <x v="2"/>
    <x v="30"/>
    <x v="9"/>
    <x v="9"/>
    <n v="3308.66"/>
    <s v="Rev_Budget"/>
    <x v="0"/>
    <s v="ACQIN"/>
    <x v="2"/>
    <s v="PRD"/>
    <m/>
    <s v="B.6)"/>
    <s v="6) per materie prime, suddidiarie, di consumo e di merci"/>
    <x v="2"/>
  </r>
  <r>
    <x v="2"/>
    <x v="31"/>
    <x v="9"/>
    <x v="9"/>
    <n v="3831.47"/>
    <s v="Rev_Budget"/>
    <x v="0"/>
    <s v="ACQIN"/>
    <x v="2"/>
    <s v="PRD"/>
    <m/>
    <s v="B.6)"/>
    <s v="6) per materie prime, suddidiarie, di consumo e di merci"/>
    <x v="2"/>
  </r>
  <r>
    <x v="2"/>
    <x v="32"/>
    <x v="9"/>
    <x v="9"/>
    <n v="4331.4699999999993"/>
    <s v="Rev_Budget"/>
    <x v="0"/>
    <s v="ACQIN"/>
    <x v="2"/>
    <s v="PRD"/>
    <m/>
    <s v="B.6)"/>
    <s v="6) per materie prime, suddidiarie, di consumo e di merci"/>
    <x v="2"/>
  </r>
  <r>
    <x v="2"/>
    <x v="33"/>
    <x v="9"/>
    <x v="9"/>
    <n v="4831.4699999999993"/>
    <s v="Rev_Budget"/>
    <x v="0"/>
    <s v="ACQIN"/>
    <x v="2"/>
    <s v="PRD"/>
    <m/>
    <s v="B.6)"/>
    <s v="6) per materie prime, suddidiarie, di consumo e di merci"/>
    <x v="2"/>
  </r>
  <r>
    <x v="2"/>
    <x v="34"/>
    <x v="9"/>
    <x v="9"/>
    <n v="5331.4699999999993"/>
    <s v="Rev_Budget"/>
    <x v="0"/>
    <s v="ACQIN"/>
    <x v="2"/>
    <s v="PRD"/>
    <m/>
    <s v="B.6)"/>
    <s v="6) per materie prime, suddidiarie, di consumo e di merci"/>
    <x v="2"/>
  </r>
  <r>
    <x v="2"/>
    <x v="35"/>
    <x v="9"/>
    <x v="9"/>
    <n v="5831.4699999999993"/>
    <s v="Rev_Budget"/>
    <x v="0"/>
    <s v="ACQIN"/>
    <x v="2"/>
    <s v="PRD"/>
    <m/>
    <s v="B.6)"/>
    <s v="6) per materie prime, suddidiarie, di consumo e di merci"/>
    <x v="2"/>
  </r>
  <r>
    <x v="2"/>
    <x v="36"/>
    <x v="9"/>
    <x v="9"/>
    <n v="6331.4699999999993"/>
    <s v="Rev_Budget"/>
    <x v="0"/>
    <s v="ACQIN"/>
    <x v="2"/>
    <s v="PRD"/>
    <m/>
    <s v="B.6)"/>
    <s v="6) per materie prime, suddidiarie, di consumo e di merci"/>
    <x v="2"/>
  </r>
  <r>
    <x v="2"/>
    <x v="37"/>
    <x v="9"/>
    <x v="9"/>
    <n v="6831.4699999999993"/>
    <s v="Rev_Budget"/>
    <x v="0"/>
    <s v="ACQIN"/>
    <x v="2"/>
    <s v="PRD"/>
    <m/>
    <s v="B.6)"/>
    <s v="6) per materie prime, suddidiarie, di consumo e di merci"/>
    <x v="2"/>
  </r>
  <r>
    <x v="2"/>
    <x v="26"/>
    <x v="11"/>
    <x v="11"/>
    <n v="0"/>
    <s v="Rev_Budget"/>
    <x v="0"/>
    <s v="ACQIN"/>
    <x v="2"/>
    <s v="PRD"/>
    <m/>
    <s v="B.6)"/>
    <s v="6) per materie prime, suddidiarie, di consumo e di merci"/>
    <x v="2"/>
  </r>
  <r>
    <x v="2"/>
    <x v="27"/>
    <x v="11"/>
    <x v="11"/>
    <n v="160"/>
    <s v="Rev_Budget"/>
    <x v="0"/>
    <s v="ACQIN"/>
    <x v="2"/>
    <s v="PRD"/>
    <m/>
    <s v="B.6)"/>
    <s v="6) per materie prime, suddidiarie, di consumo e di merci"/>
    <x v="2"/>
  </r>
  <r>
    <x v="2"/>
    <x v="28"/>
    <x v="11"/>
    <x v="11"/>
    <n v="2030.05"/>
    <s v="Rev_Budget"/>
    <x v="0"/>
    <s v="ACQIN"/>
    <x v="2"/>
    <s v="PRD"/>
    <m/>
    <s v="B.6)"/>
    <s v="6) per materie prime, suddidiarie, di consumo e di merci"/>
    <x v="2"/>
  </r>
  <r>
    <x v="2"/>
    <x v="29"/>
    <x v="11"/>
    <x v="11"/>
    <n v="2030.05"/>
    <s v="Rev_Budget"/>
    <x v="0"/>
    <s v="ACQIN"/>
    <x v="2"/>
    <s v="PRD"/>
    <m/>
    <s v="B.6)"/>
    <s v="6) per materie prime, suddidiarie, di consumo e di merci"/>
    <x v="2"/>
  </r>
  <r>
    <x v="2"/>
    <x v="30"/>
    <x v="11"/>
    <x v="11"/>
    <n v="2592.38"/>
    <s v="Rev_Budget"/>
    <x v="0"/>
    <s v="ACQIN"/>
    <x v="2"/>
    <s v="PRD"/>
    <m/>
    <s v="B.6)"/>
    <s v="6) per materie prime, suddidiarie, di consumo e di merci"/>
    <x v="2"/>
  </r>
  <r>
    <x v="2"/>
    <x v="31"/>
    <x v="11"/>
    <x v="11"/>
    <n v="2854.6800000000003"/>
    <s v="Rev_Budget"/>
    <x v="0"/>
    <s v="ACQIN"/>
    <x v="2"/>
    <s v="PRD"/>
    <m/>
    <s v="B.6)"/>
    <s v="6) per materie prime, suddidiarie, di consumo e di merci"/>
    <x v="2"/>
  </r>
  <r>
    <x v="2"/>
    <x v="32"/>
    <x v="11"/>
    <x v="11"/>
    <n v="3688.0133333333338"/>
    <s v="Rev_Budget"/>
    <x v="0"/>
    <s v="ACQIN"/>
    <x v="2"/>
    <s v="PRD"/>
    <m/>
    <s v="B.6)"/>
    <s v="6) per materie prime, suddidiarie, di consumo e di merci"/>
    <x v="2"/>
  </r>
  <r>
    <x v="2"/>
    <x v="33"/>
    <x v="11"/>
    <x v="11"/>
    <n v="4521.3466666666673"/>
    <s v="Rev_Budget"/>
    <x v="0"/>
    <s v="ACQIN"/>
    <x v="2"/>
    <s v="PRD"/>
    <m/>
    <s v="B.6)"/>
    <s v="6) per materie prime, suddidiarie, di consumo e di merci"/>
    <x v="2"/>
  </r>
  <r>
    <x v="2"/>
    <x v="34"/>
    <x v="11"/>
    <x v="11"/>
    <n v="5354.68"/>
    <s v="Rev_Budget"/>
    <x v="0"/>
    <s v="ACQIN"/>
    <x v="2"/>
    <s v="PRD"/>
    <m/>
    <s v="B.6)"/>
    <s v="6) per materie prime, suddidiarie, di consumo e di merci"/>
    <x v="2"/>
  </r>
  <r>
    <x v="2"/>
    <x v="35"/>
    <x v="11"/>
    <x v="11"/>
    <n v="6188.0133333333333"/>
    <s v="Rev_Budget"/>
    <x v="0"/>
    <s v="ACQIN"/>
    <x v="2"/>
    <s v="PRD"/>
    <m/>
    <s v="B.6)"/>
    <s v="6) per materie prime, suddidiarie, di consumo e di merci"/>
    <x v="2"/>
  </r>
  <r>
    <x v="2"/>
    <x v="36"/>
    <x v="11"/>
    <x v="11"/>
    <n v="7021.3466666666664"/>
    <s v="Rev_Budget"/>
    <x v="0"/>
    <s v="ACQIN"/>
    <x v="2"/>
    <s v="PRD"/>
    <m/>
    <s v="B.6)"/>
    <s v="6) per materie prime, suddidiarie, di consumo e di merci"/>
    <x v="2"/>
  </r>
  <r>
    <x v="2"/>
    <x v="37"/>
    <x v="11"/>
    <x v="11"/>
    <n v="7854.6799999999994"/>
    <s v="Rev_Budget"/>
    <x v="0"/>
    <s v="ACQIN"/>
    <x v="2"/>
    <s v="PRD"/>
    <m/>
    <s v="B.6)"/>
    <s v="6) per materie prime, suddidiarie, di consumo e di merci"/>
    <x v="2"/>
  </r>
  <r>
    <x v="2"/>
    <x v="26"/>
    <x v="15"/>
    <x v="15"/>
    <n v="40.700000000000003"/>
    <s v="Rev_Budget"/>
    <x v="0"/>
    <s v="ACQIN"/>
    <x v="2"/>
    <s v="PRD"/>
    <m/>
    <s v="B.6)"/>
    <s v="6) per materie prime, suddidiarie, di consumo e di merci"/>
    <x v="3"/>
  </r>
  <r>
    <x v="2"/>
    <x v="27"/>
    <x v="15"/>
    <x v="15"/>
    <n v="488.84999999999997"/>
    <s v="Rev_Budget"/>
    <x v="0"/>
    <s v="ACQIN"/>
    <x v="2"/>
    <s v="PRD"/>
    <m/>
    <s v="B.6)"/>
    <s v="6) per materie prime, suddidiarie, di consumo e di merci"/>
    <x v="3"/>
  </r>
  <r>
    <x v="2"/>
    <x v="28"/>
    <x v="15"/>
    <x v="15"/>
    <n v="1013.8799999999999"/>
    <s v="Rev_Budget"/>
    <x v="0"/>
    <s v="ACQIN"/>
    <x v="2"/>
    <s v="PRD"/>
    <m/>
    <s v="B.6)"/>
    <s v="6) per materie prime, suddidiarie, di consumo e di merci"/>
    <x v="3"/>
  </r>
  <r>
    <x v="2"/>
    <x v="29"/>
    <x v="15"/>
    <x v="15"/>
    <n v="1537.5"/>
    <s v="Rev_Budget"/>
    <x v="0"/>
    <s v="ACQIN"/>
    <x v="2"/>
    <s v="PRD"/>
    <m/>
    <s v="B.6)"/>
    <s v="6) per materie prime, suddidiarie, di consumo e di merci"/>
    <x v="3"/>
  </r>
  <r>
    <x v="2"/>
    <x v="30"/>
    <x v="15"/>
    <x v="15"/>
    <n v="1764.08"/>
    <s v="Rev_Budget"/>
    <x v="0"/>
    <s v="ACQIN"/>
    <x v="2"/>
    <s v="PRD"/>
    <m/>
    <s v="B.6)"/>
    <s v="6) per materie prime, suddidiarie, di consumo e di merci"/>
    <x v="3"/>
  </r>
  <r>
    <x v="2"/>
    <x v="31"/>
    <x v="15"/>
    <x v="15"/>
    <n v="2715.0299999999997"/>
    <s v="Rev_Budget"/>
    <x v="0"/>
    <s v="ACQIN"/>
    <x v="2"/>
    <s v="PRD"/>
    <m/>
    <s v="B.6)"/>
    <s v="6) per materie prime, suddidiarie, di consumo e di merci"/>
    <x v="3"/>
  </r>
  <r>
    <x v="2"/>
    <x v="32"/>
    <x v="15"/>
    <x v="15"/>
    <n v="2915.0299999999997"/>
    <s v="Rev_Budget"/>
    <x v="0"/>
    <s v="ACQIN"/>
    <x v="2"/>
    <s v="PRD"/>
    <m/>
    <s v="B.6)"/>
    <s v="6) per materie prime, suddidiarie, di consumo e di merci"/>
    <x v="3"/>
  </r>
  <r>
    <x v="2"/>
    <x v="33"/>
    <x v="15"/>
    <x v="15"/>
    <n v="3015.0299999999997"/>
    <s v="Rev_Budget"/>
    <x v="0"/>
    <s v="ACQIN"/>
    <x v="2"/>
    <s v="PRD"/>
    <m/>
    <s v="B.6)"/>
    <s v="6) per materie prime, suddidiarie, di consumo e di merci"/>
    <x v="3"/>
  </r>
  <r>
    <x v="2"/>
    <x v="34"/>
    <x v="15"/>
    <x v="15"/>
    <n v="3415.0299999999997"/>
    <s v="Rev_Budget"/>
    <x v="0"/>
    <s v="ACQIN"/>
    <x v="2"/>
    <s v="PRD"/>
    <m/>
    <s v="B.6)"/>
    <s v="6) per materie prime, suddidiarie, di consumo e di merci"/>
    <x v="3"/>
  </r>
  <r>
    <x v="2"/>
    <x v="35"/>
    <x v="15"/>
    <x v="15"/>
    <n v="3915.0299999999997"/>
    <s v="Rev_Budget"/>
    <x v="0"/>
    <s v="ACQIN"/>
    <x v="2"/>
    <s v="PRD"/>
    <m/>
    <s v="B.6)"/>
    <s v="6) per materie prime, suddidiarie, di consumo e di merci"/>
    <x v="3"/>
  </r>
  <r>
    <x v="2"/>
    <x v="36"/>
    <x v="15"/>
    <x v="15"/>
    <n v="4515.03"/>
    <s v="Rev_Budget"/>
    <x v="0"/>
    <s v="ACQIN"/>
    <x v="2"/>
    <s v="PRD"/>
    <m/>
    <s v="B.6)"/>
    <s v="6) per materie prime, suddidiarie, di consumo e di merci"/>
    <x v="3"/>
  </r>
  <r>
    <x v="2"/>
    <x v="37"/>
    <x v="15"/>
    <x v="15"/>
    <n v="5215.03"/>
    <s v="Rev_Budget"/>
    <x v="0"/>
    <s v="ACQIN"/>
    <x v="2"/>
    <s v="PRD"/>
    <m/>
    <s v="B.6)"/>
    <s v="6) per materie prime, suddidiarie, di consumo e di merci"/>
    <x v="3"/>
  </r>
  <r>
    <x v="2"/>
    <x v="26"/>
    <x v="41"/>
    <x v="41"/>
    <n v="28968.880000000001"/>
    <s v="Rev_Budget"/>
    <x v="0"/>
    <s v="SERDI"/>
    <x v="5"/>
    <s v="LAV"/>
    <m/>
    <s v="B.7)"/>
    <s v="7) per servizi"/>
    <x v="0"/>
  </r>
  <r>
    <x v="2"/>
    <x v="27"/>
    <x v="41"/>
    <x v="41"/>
    <n v="51186.2"/>
    <s v="Rev_Budget"/>
    <x v="0"/>
    <s v="SERDI"/>
    <x v="5"/>
    <s v="LAV"/>
    <m/>
    <s v="B.7)"/>
    <s v="7) per servizi"/>
    <x v="0"/>
  </r>
  <r>
    <x v="2"/>
    <x v="28"/>
    <x v="41"/>
    <x v="41"/>
    <n v="114595.95999999999"/>
    <s v="Rev_Budget"/>
    <x v="0"/>
    <s v="SERDI"/>
    <x v="5"/>
    <s v="LAV"/>
    <m/>
    <s v="B.7)"/>
    <s v="7) per servizi"/>
    <x v="0"/>
  </r>
  <r>
    <x v="2"/>
    <x v="29"/>
    <x v="41"/>
    <x v="41"/>
    <n v="182481.53"/>
    <s v="Rev_Budget"/>
    <x v="0"/>
    <s v="SERDI"/>
    <x v="5"/>
    <s v="LAV"/>
    <m/>
    <s v="B.7)"/>
    <s v="7) per servizi"/>
    <x v="0"/>
  </r>
  <r>
    <x v="2"/>
    <x v="30"/>
    <x v="41"/>
    <x v="41"/>
    <n v="203487.91"/>
    <s v="Rev_Budget"/>
    <x v="0"/>
    <s v="SERDI"/>
    <x v="5"/>
    <s v="LAV"/>
    <m/>
    <s v="B.7)"/>
    <s v="7) per servizi"/>
    <x v="0"/>
  </r>
  <r>
    <x v="2"/>
    <x v="31"/>
    <x v="41"/>
    <x v="41"/>
    <n v="210877.5"/>
    <s v="Rev_Budget"/>
    <x v="0"/>
    <s v="SERDI"/>
    <x v="5"/>
    <s v="LAV"/>
    <m/>
    <s v="B.7)"/>
    <s v="7) per servizi"/>
    <x v="0"/>
  </r>
  <r>
    <x v="2"/>
    <x v="32"/>
    <x v="41"/>
    <x v="41"/>
    <n v="270877.5"/>
    <s v="Rev_Budget"/>
    <x v="0"/>
    <s v="SERDI"/>
    <x v="5"/>
    <s v="LAV"/>
    <m/>
    <s v="B.7)"/>
    <s v="7) per servizi"/>
    <x v="0"/>
  </r>
  <r>
    <x v="2"/>
    <x v="33"/>
    <x v="41"/>
    <x v="41"/>
    <n v="330877.5"/>
    <s v="Rev_Budget"/>
    <x v="0"/>
    <s v="SERDI"/>
    <x v="5"/>
    <s v="LAV"/>
    <m/>
    <s v="B.7)"/>
    <s v="7) per servizi"/>
    <x v="0"/>
  </r>
  <r>
    <x v="2"/>
    <x v="34"/>
    <x v="41"/>
    <x v="41"/>
    <n v="460877.5"/>
    <s v="Rev_Budget"/>
    <x v="0"/>
    <s v="SERDI"/>
    <x v="5"/>
    <s v="LAV"/>
    <m/>
    <s v="B.7)"/>
    <s v="7) per servizi"/>
    <x v="0"/>
  </r>
  <r>
    <x v="2"/>
    <x v="35"/>
    <x v="41"/>
    <x v="41"/>
    <n v="520877.5"/>
    <s v="Rev_Budget"/>
    <x v="0"/>
    <s v="SERDI"/>
    <x v="5"/>
    <s v="LAV"/>
    <m/>
    <s v="B.7)"/>
    <s v="7) per servizi"/>
    <x v="0"/>
  </r>
  <r>
    <x v="2"/>
    <x v="36"/>
    <x v="41"/>
    <x v="41"/>
    <n v="580877.5"/>
    <s v="Rev_Budget"/>
    <x v="0"/>
    <s v="SERDI"/>
    <x v="5"/>
    <s v="LAV"/>
    <m/>
    <s v="B.7)"/>
    <s v="7) per servizi"/>
    <x v="0"/>
  </r>
  <r>
    <x v="2"/>
    <x v="37"/>
    <x v="41"/>
    <x v="41"/>
    <n v="640877.5"/>
    <s v="Rev_Budget"/>
    <x v="0"/>
    <s v="SERDI"/>
    <x v="5"/>
    <s v="LAV"/>
    <m/>
    <s v="B.7)"/>
    <s v="7) per servizi"/>
    <x v="0"/>
  </r>
  <r>
    <x v="2"/>
    <x v="26"/>
    <x v="424"/>
    <x v="423"/>
    <n v="0"/>
    <s v="Rev_Budget"/>
    <x v="0"/>
    <s v="COSGS"/>
    <x v="4"/>
    <s v="COSTI"/>
    <m/>
    <s v="B.6)"/>
    <s v="6) per materie prime, suddidiarie, di consumo e di merci"/>
    <x v="6"/>
  </r>
  <r>
    <x v="2"/>
    <x v="27"/>
    <x v="424"/>
    <x v="423"/>
    <n v="51.43"/>
    <s v="Rev_Budget"/>
    <x v="0"/>
    <s v="COSGS"/>
    <x v="4"/>
    <s v="COSTI"/>
    <m/>
    <s v="B.6)"/>
    <s v="6) per materie prime, suddidiarie, di consumo e di merci"/>
    <x v="6"/>
  </r>
  <r>
    <x v="2"/>
    <x v="28"/>
    <x v="424"/>
    <x v="423"/>
    <n v="51.43"/>
    <s v="Rev_Budget"/>
    <x v="0"/>
    <s v="COSGS"/>
    <x v="4"/>
    <s v="COSTI"/>
    <m/>
    <s v="B.6)"/>
    <s v="6) per materie prime, suddidiarie, di consumo e di merci"/>
    <x v="6"/>
  </r>
  <r>
    <x v="2"/>
    <x v="29"/>
    <x v="424"/>
    <x v="423"/>
    <n v="51.43"/>
    <s v="Rev_Budget"/>
    <x v="0"/>
    <s v="COSGS"/>
    <x v="4"/>
    <s v="COSTI"/>
    <m/>
    <s v="B.6)"/>
    <s v="6) per materie prime, suddidiarie, di consumo e di merci"/>
    <x v="6"/>
  </r>
  <r>
    <x v="2"/>
    <x v="30"/>
    <x v="424"/>
    <x v="423"/>
    <n v="51.43"/>
    <s v="Rev_Budget"/>
    <x v="0"/>
    <s v="COSGS"/>
    <x v="4"/>
    <s v="COSTI"/>
    <m/>
    <s v="B.6)"/>
    <s v="6) per materie prime, suddidiarie, di consumo e di merci"/>
    <x v="6"/>
  </r>
  <r>
    <x v="2"/>
    <x v="31"/>
    <x v="424"/>
    <x v="423"/>
    <n v="88.91"/>
    <s v="Rev_Budget"/>
    <x v="0"/>
    <s v="COSGS"/>
    <x v="4"/>
    <s v="COSTI"/>
    <m/>
    <s v="B.6)"/>
    <s v="6) per materie prime, suddidiarie, di consumo e di merci"/>
    <x v="6"/>
  </r>
  <r>
    <x v="2"/>
    <x v="32"/>
    <x v="424"/>
    <x v="423"/>
    <n v="88.91"/>
    <s v="Rev_Budget"/>
    <x v="0"/>
    <s v="COSGS"/>
    <x v="4"/>
    <s v="COSTI"/>
    <m/>
    <s v="B.6)"/>
    <s v="6) per materie prime, suddidiarie, di consumo e di merci"/>
    <x v="6"/>
  </r>
  <r>
    <x v="2"/>
    <x v="33"/>
    <x v="424"/>
    <x v="423"/>
    <n v="88.91"/>
    <s v="Rev_Budget"/>
    <x v="0"/>
    <s v="COSGS"/>
    <x v="4"/>
    <s v="COSTI"/>
    <m/>
    <s v="B.6)"/>
    <s v="6) per materie prime, suddidiarie, di consumo e di merci"/>
    <x v="6"/>
  </r>
  <r>
    <x v="2"/>
    <x v="34"/>
    <x v="424"/>
    <x v="423"/>
    <n v="2588.91"/>
    <s v="Rev_Budget"/>
    <x v="0"/>
    <s v="COSGS"/>
    <x v="4"/>
    <s v="COSTI"/>
    <m/>
    <s v="B.6)"/>
    <s v="6) per materie prime, suddidiarie, di consumo e di merci"/>
    <x v="6"/>
  </r>
  <r>
    <x v="2"/>
    <x v="35"/>
    <x v="424"/>
    <x v="423"/>
    <n v="2588.91"/>
    <s v="Rev_Budget"/>
    <x v="0"/>
    <s v="COSGS"/>
    <x v="4"/>
    <s v="COSTI"/>
    <m/>
    <s v="B.6)"/>
    <s v="6) per materie prime, suddidiarie, di consumo e di merci"/>
    <x v="6"/>
  </r>
  <r>
    <x v="2"/>
    <x v="36"/>
    <x v="424"/>
    <x v="423"/>
    <n v="2588.91"/>
    <s v="Rev_Budget"/>
    <x v="0"/>
    <s v="COSGS"/>
    <x v="4"/>
    <s v="COSTI"/>
    <m/>
    <s v="B.6)"/>
    <s v="6) per materie prime, suddidiarie, di consumo e di merci"/>
    <x v="6"/>
  </r>
  <r>
    <x v="2"/>
    <x v="37"/>
    <x v="424"/>
    <x v="423"/>
    <n v="2588.91"/>
    <s v="Rev_Budget"/>
    <x v="0"/>
    <s v="COSGS"/>
    <x v="4"/>
    <s v="COSTI"/>
    <m/>
    <s v="B.6)"/>
    <s v="6) per materie prime, suddidiarie, di consumo e di merci"/>
    <x v="6"/>
  </r>
  <r>
    <x v="2"/>
    <x v="26"/>
    <x v="29"/>
    <x v="29"/>
    <n v="21329.86"/>
    <s v="Rev_Budget"/>
    <x v="0"/>
    <s v="SERDI"/>
    <x v="5"/>
    <s v="LAV"/>
    <m/>
    <s v="B.7)"/>
    <s v="7) per servizi"/>
    <x v="0"/>
  </r>
  <r>
    <x v="2"/>
    <x v="27"/>
    <x v="29"/>
    <x v="29"/>
    <n v="42819.290000000008"/>
    <s v="Rev_Budget"/>
    <x v="0"/>
    <s v="SERDI"/>
    <x v="5"/>
    <s v="LAV"/>
    <m/>
    <s v="B.7)"/>
    <s v="7) per servizi"/>
    <x v="0"/>
  </r>
  <r>
    <x v="2"/>
    <x v="28"/>
    <x v="29"/>
    <x v="29"/>
    <n v="55772.140000000007"/>
    <s v="Rev_Budget"/>
    <x v="0"/>
    <s v="SERDI"/>
    <x v="5"/>
    <s v="LAV"/>
    <m/>
    <s v="B.7)"/>
    <s v="7) per servizi"/>
    <x v="0"/>
  </r>
  <r>
    <x v="2"/>
    <x v="29"/>
    <x v="29"/>
    <x v="29"/>
    <n v="88281.05"/>
    <s v="Rev_Budget"/>
    <x v="0"/>
    <s v="SERDI"/>
    <x v="5"/>
    <s v="LAV"/>
    <m/>
    <s v="B.7)"/>
    <s v="7) per servizi"/>
    <x v="0"/>
  </r>
  <r>
    <x v="2"/>
    <x v="30"/>
    <x v="29"/>
    <x v="29"/>
    <n v="106109.56"/>
    <s v="Rev_Budget"/>
    <x v="0"/>
    <s v="SERDI"/>
    <x v="5"/>
    <s v="LAV"/>
    <m/>
    <s v="B.7)"/>
    <s v="7) per servizi"/>
    <x v="0"/>
  </r>
  <r>
    <x v="2"/>
    <x v="31"/>
    <x v="29"/>
    <x v="29"/>
    <n v="117006.68"/>
    <s v="Rev_Budget"/>
    <x v="0"/>
    <s v="SERDI"/>
    <x v="5"/>
    <s v="LAV"/>
    <m/>
    <s v="B.7)"/>
    <s v="7) per servizi"/>
    <x v="0"/>
  </r>
  <r>
    <x v="2"/>
    <x v="32"/>
    <x v="29"/>
    <x v="29"/>
    <n v="117006.68"/>
    <s v="Rev_Budget"/>
    <x v="0"/>
    <s v="SERDI"/>
    <x v="5"/>
    <s v="LAV"/>
    <m/>
    <s v="B.7)"/>
    <s v="7) per servizi"/>
    <x v="0"/>
  </r>
  <r>
    <x v="2"/>
    <x v="33"/>
    <x v="29"/>
    <x v="29"/>
    <n v="117006.68"/>
    <s v="Rev_Budget"/>
    <x v="0"/>
    <s v="SERDI"/>
    <x v="5"/>
    <s v="LAV"/>
    <m/>
    <s v="B.7)"/>
    <s v="7) per servizi"/>
    <x v="0"/>
  </r>
  <r>
    <x v="2"/>
    <x v="34"/>
    <x v="29"/>
    <x v="29"/>
    <n v="117006.68"/>
    <s v="Rev_Budget"/>
    <x v="0"/>
    <s v="SERDI"/>
    <x v="5"/>
    <s v="LAV"/>
    <m/>
    <s v="B.7)"/>
    <s v="7) per servizi"/>
    <x v="0"/>
  </r>
  <r>
    <x v="2"/>
    <x v="35"/>
    <x v="29"/>
    <x v="29"/>
    <n v="117006.68"/>
    <s v="Rev_Budget"/>
    <x v="0"/>
    <s v="SERDI"/>
    <x v="5"/>
    <s v="LAV"/>
    <m/>
    <s v="B.7)"/>
    <s v="7) per servizi"/>
    <x v="0"/>
  </r>
  <r>
    <x v="2"/>
    <x v="36"/>
    <x v="29"/>
    <x v="29"/>
    <n v="117006.68"/>
    <s v="Rev_Budget"/>
    <x v="0"/>
    <s v="SERDI"/>
    <x v="5"/>
    <s v="LAV"/>
    <m/>
    <s v="B.7)"/>
    <s v="7) per servizi"/>
    <x v="0"/>
  </r>
  <r>
    <x v="2"/>
    <x v="37"/>
    <x v="29"/>
    <x v="29"/>
    <n v="117006.68"/>
    <s v="Rev_Budget"/>
    <x v="0"/>
    <s v="SERDI"/>
    <x v="5"/>
    <s v="LAV"/>
    <m/>
    <s v="B.7)"/>
    <s v="7) per servizi"/>
    <x v="0"/>
  </r>
  <r>
    <x v="2"/>
    <x v="26"/>
    <x v="31"/>
    <x v="31"/>
    <n v="0"/>
    <s v="Rev_Budget"/>
    <x v="0"/>
    <s v="SERIN"/>
    <x v="6"/>
    <s v="PRD"/>
    <m/>
    <s v="B.7)"/>
    <s v="7) per servizi"/>
    <x v="0"/>
  </r>
  <r>
    <x v="2"/>
    <x v="27"/>
    <x v="31"/>
    <x v="31"/>
    <n v="0"/>
    <s v="Rev_Budget"/>
    <x v="0"/>
    <s v="SERIN"/>
    <x v="6"/>
    <s v="PRD"/>
    <m/>
    <s v="B.7)"/>
    <s v="7) per servizi"/>
    <x v="0"/>
  </r>
  <r>
    <x v="2"/>
    <x v="28"/>
    <x v="31"/>
    <x v="31"/>
    <n v="0"/>
    <s v="Rev_Budget"/>
    <x v="0"/>
    <s v="SERIN"/>
    <x v="6"/>
    <s v="PRD"/>
    <m/>
    <s v="B.7)"/>
    <s v="7) per servizi"/>
    <x v="0"/>
  </r>
  <r>
    <x v="2"/>
    <x v="29"/>
    <x v="31"/>
    <x v="31"/>
    <n v="0"/>
    <s v="Rev_Budget"/>
    <x v="0"/>
    <s v="SERIN"/>
    <x v="6"/>
    <s v="PRD"/>
    <m/>
    <s v="B.7)"/>
    <s v="7) per servizi"/>
    <x v="0"/>
  </r>
  <r>
    <x v="2"/>
    <x v="30"/>
    <x v="31"/>
    <x v="31"/>
    <n v="90"/>
    <s v="Rev_Budget"/>
    <x v="0"/>
    <s v="SERIN"/>
    <x v="6"/>
    <s v="PRD"/>
    <m/>
    <s v="B.7)"/>
    <s v="7) per servizi"/>
    <x v="0"/>
  </r>
  <r>
    <x v="2"/>
    <x v="31"/>
    <x v="31"/>
    <x v="31"/>
    <n v="90"/>
    <s v="Rev_Budget"/>
    <x v="0"/>
    <s v="SERIN"/>
    <x v="6"/>
    <s v="PRD"/>
    <m/>
    <s v="B.7)"/>
    <s v="7) per servizi"/>
    <x v="0"/>
  </r>
  <r>
    <x v="2"/>
    <x v="32"/>
    <x v="31"/>
    <x v="31"/>
    <n v="90"/>
    <s v="Rev_Budget"/>
    <x v="0"/>
    <s v="SERIN"/>
    <x v="6"/>
    <s v="PRD"/>
    <m/>
    <s v="B.7)"/>
    <s v="7) per servizi"/>
    <x v="0"/>
  </r>
  <r>
    <x v="2"/>
    <x v="33"/>
    <x v="31"/>
    <x v="31"/>
    <n v="90"/>
    <s v="Rev_Budget"/>
    <x v="0"/>
    <s v="SERIN"/>
    <x v="6"/>
    <s v="PRD"/>
    <m/>
    <s v="B.7)"/>
    <s v="7) per servizi"/>
    <x v="0"/>
  </r>
  <r>
    <x v="2"/>
    <x v="34"/>
    <x v="31"/>
    <x v="31"/>
    <n v="90"/>
    <s v="Rev_Budget"/>
    <x v="0"/>
    <s v="SERIN"/>
    <x v="6"/>
    <s v="PRD"/>
    <m/>
    <s v="B.7)"/>
    <s v="7) per servizi"/>
    <x v="0"/>
  </r>
  <r>
    <x v="2"/>
    <x v="35"/>
    <x v="31"/>
    <x v="31"/>
    <n v="90"/>
    <s v="Rev_Budget"/>
    <x v="0"/>
    <s v="SERIN"/>
    <x v="6"/>
    <s v="PRD"/>
    <m/>
    <s v="B.7)"/>
    <s v="7) per servizi"/>
    <x v="0"/>
  </r>
  <r>
    <x v="2"/>
    <x v="36"/>
    <x v="31"/>
    <x v="31"/>
    <n v="90"/>
    <s v="Rev_Budget"/>
    <x v="0"/>
    <s v="SERIN"/>
    <x v="6"/>
    <s v="PRD"/>
    <m/>
    <s v="B.7)"/>
    <s v="7) per servizi"/>
    <x v="0"/>
  </r>
  <r>
    <x v="2"/>
    <x v="37"/>
    <x v="31"/>
    <x v="31"/>
    <n v="90"/>
    <s v="Rev_Budget"/>
    <x v="0"/>
    <s v="SERIN"/>
    <x v="6"/>
    <s v="PRD"/>
    <m/>
    <s v="B.7)"/>
    <s v="7) per servizi"/>
    <x v="0"/>
  </r>
  <r>
    <x v="2"/>
    <x v="26"/>
    <x v="32"/>
    <x v="32"/>
    <n v="2470.8000000000002"/>
    <s v="Rev_Budget"/>
    <x v="0"/>
    <s v="SERDI"/>
    <x v="5"/>
    <s v="LAV"/>
    <m/>
    <s v="B.7)"/>
    <s v="7) per servizi"/>
    <x v="0"/>
  </r>
  <r>
    <x v="2"/>
    <x v="27"/>
    <x v="32"/>
    <x v="32"/>
    <n v="4113.2000000000007"/>
    <s v="Rev_Budget"/>
    <x v="0"/>
    <s v="SERDI"/>
    <x v="5"/>
    <s v="LAV"/>
    <m/>
    <s v="B.7)"/>
    <s v="7) per servizi"/>
    <x v="0"/>
  </r>
  <r>
    <x v="2"/>
    <x v="28"/>
    <x v="32"/>
    <x v="32"/>
    <n v="15868.58"/>
    <s v="Rev_Budget"/>
    <x v="0"/>
    <s v="SERDI"/>
    <x v="5"/>
    <s v="LAV"/>
    <m/>
    <s v="B.7)"/>
    <s v="7) per servizi"/>
    <x v="0"/>
  </r>
  <r>
    <x v="2"/>
    <x v="29"/>
    <x v="32"/>
    <x v="32"/>
    <n v="21691.88"/>
    <s v="Rev_Budget"/>
    <x v="0"/>
    <s v="SERDI"/>
    <x v="5"/>
    <s v="LAV"/>
    <m/>
    <s v="B.7)"/>
    <s v="7) per servizi"/>
    <x v="0"/>
  </r>
  <r>
    <x v="2"/>
    <x v="30"/>
    <x v="32"/>
    <x v="32"/>
    <n v="26579.27"/>
    <s v="Rev_Budget"/>
    <x v="0"/>
    <s v="SERDI"/>
    <x v="5"/>
    <s v="LAV"/>
    <m/>
    <s v="B.7)"/>
    <s v="7) per servizi"/>
    <x v="0"/>
  </r>
  <r>
    <x v="2"/>
    <x v="31"/>
    <x v="32"/>
    <x v="32"/>
    <n v="26579.27"/>
    <s v="Rev_Budget"/>
    <x v="0"/>
    <s v="SERDI"/>
    <x v="5"/>
    <s v="LAV"/>
    <m/>
    <s v="B.7)"/>
    <s v="7) per servizi"/>
    <x v="0"/>
  </r>
  <r>
    <x v="2"/>
    <x v="32"/>
    <x v="32"/>
    <x v="32"/>
    <n v="26579.27"/>
    <s v="Rev_Budget"/>
    <x v="0"/>
    <s v="SERDI"/>
    <x v="5"/>
    <s v="LAV"/>
    <m/>
    <s v="B.7)"/>
    <s v="7) per servizi"/>
    <x v="0"/>
  </r>
  <r>
    <x v="2"/>
    <x v="33"/>
    <x v="32"/>
    <x v="32"/>
    <n v="26579.27"/>
    <s v="Rev_Budget"/>
    <x v="0"/>
    <s v="SERDI"/>
    <x v="5"/>
    <s v="LAV"/>
    <m/>
    <s v="B.7)"/>
    <s v="7) per servizi"/>
    <x v="0"/>
  </r>
  <r>
    <x v="2"/>
    <x v="34"/>
    <x v="32"/>
    <x v="32"/>
    <n v="26579.27"/>
    <s v="Rev_Budget"/>
    <x v="0"/>
    <s v="SERDI"/>
    <x v="5"/>
    <s v="LAV"/>
    <m/>
    <s v="B.7)"/>
    <s v="7) per servizi"/>
    <x v="0"/>
  </r>
  <r>
    <x v="2"/>
    <x v="35"/>
    <x v="32"/>
    <x v="32"/>
    <n v="26579.27"/>
    <s v="Rev_Budget"/>
    <x v="0"/>
    <s v="SERDI"/>
    <x v="5"/>
    <s v="LAV"/>
    <m/>
    <s v="B.7)"/>
    <s v="7) per servizi"/>
    <x v="0"/>
  </r>
  <r>
    <x v="2"/>
    <x v="36"/>
    <x v="32"/>
    <x v="32"/>
    <n v="26579.27"/>
    <s v="Rev_Budget"/>
    <x v="0"/>
    <s v="SERDI"/>
    <x v="5"/>
    <s v="LAV"/>
    <m/>
    <s v="B.7)"/>
    <s v="7) per servizi"/>
    <x v="0"/>
  </r>
  <r>
    <x v="2"/>
    <x v="37"/>
    <x v="32"/>
    <x v="32"/>
    <n v="26579.27"/>
    <s v="Rev_Budget"/>
    <x v="0"/>
    <s v="SERDI"/>
    <x v="5"/>
    <s v="LAV"/>
    <m/>
    <s v="B.7)"/>
    <s v="7) per servizi"/>
    <x v="0"/>
  </r>
  <r>
    <x v="2"/>
    <x v="26"/>
    <x v="35"/>
    <x v="35"/>
    <n v="0"/>
    <s v="Rev_Budget"/>
    <x v="0"/>
    <s v="SERIN"/>
    <x v="6"/>
    <s v="PRD"/>
    <m/>
    <s v="B.7)"/>
    <s v="7) per servizi"/>
    <x v="5"/>
  </r>
  <r>
    <x v="2"/>
    <x v="27"/>
    <x v="35"/>
    <x v="35"/>
    <n v="0"/>
    <s v="Rev_Budget"/>
    <x v="0"/>
    <s v="SERIN"/>
    <x v="6"/>
    <s v="PRD"/>
    <m/>
    <s v="B.7)"/>
    <s v="7) per servizi"/>
    <x v="5"/>
  </r>
  <r>
    <x v="2"/>
    <x v="28"/>
    <x v="35"/>
    <x v="35"/>
    <n v="0"/>
    <s v="Rev_Budget"/>
    <x v="0"/>
    <s v="SERIN"/>
    <x v="6"/>
    <s v="PRD"/>
    <m/>
    <s v="B.7)"/>
    <s v="7) per servizi"/>
    <x v="5"/>
  </r>
  <r>
    <x v="2"/>
    <x v="29"/>
    <x v="35"/>
    <x v="35"/>
    <n v="32.29"/>
    <s v="Rev_Budget"/>
    <x v="0"/>
    <s v="SERIN"/>
    <x v="6"/>
    <s v="PRD"/>
    <m/>
    <s v="B.7)"/>
    <s v="7) per servizi"/>
    <x v="5"/>
  </r>
  <r>
    <x v="2"/>
    <x v="30"/>
    <x v="35"/>
    <x v="35"/>
    <n v="32.29"/>
    <s v="Rev_Budget"/>
    <x v="0"/>
    <s v="SERIN"/>
    <x v="6"/>
    <s v="PRD"/>
    <m/>
    <s v="B.7)"/>
    <s v="7) per servizi"/>
    <x v="5"/>
  </r>
  <r>
    <x v="2"/>
    <x v="31"/>
    <x v="35"/>
    <x v="35"/>
    <n v="9628.9900000000016"/>
    <s v="Rev_Budget"/>
    <x v="0"/>
    <s v="SERIN"/>
    <x v="6"/>
    <s v="PRD"/>
    <m/>
    <s v="B.7)"/>
    <s v="7) per servizi"/>
    <x v="5"/>
  </r>
  <r>
    <x v="2"/>
    <x v="32"/>
    <x v="35"/>
    <x v="35"/>
    <n v="9728.9900000000016"/>
    <s v="Rev_Budget"/>
    <x v="0"/>
    <s v="SERIN"/>
    <x v="6"/>
    <s v="PRD"/>
    <m/>
    <s v="B.7)"/>
    <s v="7) per servizi"/>
    <x v="5"/>
  </r>
  <r>
    <x v="2"/>
    <x v="33"/>
    <x v="35"/>
    <x v="35"/>
    <n v="9728.9900000000016"/>
    <s v="Rev_Budget"/>
    <x v="0"/>
    <s v="SERIN"/>
    <x v="6"/>
    <s v="PRD"/>
    <m/>
    <s v="B.7)"/>
    <s v="7) per servizi"/>
    <x v="5"/>
  </r>
  <r>
    <x v="2"/>
    <x v="34"/>
    <x v="35"/>
    <x v="35"/>
    <n v="9828.9900000000016"/>
    <s v="Rev_Budget"/>
    <x v="0"/>
    <s v="SERIN"/>
    <x v="6"/>
    <s v="PRD"/>
    <m/>
    <s v="B.7)"/>
    <s v="7) per servizi"/>
    <x v="5"/>
  </r>
  <r>
    <x v="2"/>
    <x v="35"/>
    <x v="35"/>
    <x v="35"/>
    <n v="9928.9900000000016"/>
    <s v="Rev_Budget"/>
    <x v="0"/>
    <s v="SERIN"/>
    <x v="6"/>
    <s v="PRD"/>
    <m/>
    <s v="B.7)"/>
    <s v="7) per servizi"/>
    <x v="5"/>
  </r>
  <r>
    <x v="2"/>
    <x v="36"/>
    <x v="35"/>
    <x v="35"/>
    <n v="10028.990000000002"/>
    <s v="Rev_Budget"/>
    <x v="0"/>
    <s v="SERIN"/>
    <x v="6"/>
    <s v="PRD"/>
    <m/>
    <s v="B.7)"/>
    <s v="7) per servizi"/>
    <x v="5"/>
  </r>
  <r>
    <x v="2"/>
    <x v="37"/>
    <x v="35"/>
    <x v="35"/>
    <n v="10128.990000000002"/>
    <s v="Rev_Budget"/>
    <x v="0"/>
    <s v="SERIN"/>
    <x v="6"/>
    <s v="PRD"/>
    <m/>
    <s v="B.7)"/>
    <s v="7) per servizi"/>
    <x v="5"/>
  </r>
  <r>
    <x v="2"/>
    <x v="26"/>
    <x v="46"/>
    <x v="46"/>
    <n v="0"/>
    <s v="Rev_Budget"/>
    <x v="0"/>
    <s v="SERST"/>
    <x v="8"/>
    <s v="COSTI"/>
    <m/>
    <s v="B.7)"/>
    <s v="7) per servizi"/>
    <x v="2"/>
  </r>
  <r>
    <x v="2"/>
    <x v="27"/>
    <x v="46"/>
    <x v="46"/>
    <n v="247.94"/>
    <s v="Rev_Budget"/>
    <x v="0"/>
    <s v="SERST"/>
    <x v="8"/>
    <s v="COSTI"/>
    <m/>
    <s v="B.7)"/>
    <s v="7) per servizi"/>
    <x v="2"/>
  </r>
  <r>
    <x v="2"/>
    <x v="28"/>
    <x v="46"/>
    <x v="46"/>
    <n v="286.77"/>
    <s v="Rev_Budget"/>
    <x v="0"/>
    <s v="SERST"/>
    <x v="8"/>
    <s v="COSTI"/>
    <m/>
    <s v="B.7)"/>
    <s v="7) per servizi"/>
    <x v="2"/>
  </r>
  <r>
    <x v="2"/>
    <x v="29"/>
    <x v="46"/>
    <x v="46"/>
    <n v="980.25"/>
    <s v="Rev_Budget"/>
    <x v="0"/>
    <s v="SERST"/>
    <x v="8"/>
    <s v="COSTI"/>
    <m/>
    <s v="B.7)"/>
    <s v="7) per servizi"/>
    <x v="2"/>
  </r>
  <r>
    <x v="2"/>
    <x v="30"/>
    <x v="46"/>
    <x v="46"/>
    <n v="1108.5400000000002"/>
    <s v="Rev_Budget"/>
    <x v="0"/>
    <s v="SERST"/>
    <x v="8"/>
    <s v="COSTI"/>
    <m/>
    <s v="B.7)"/>
    <s v="7) per servizi"/>
    <x v="2"/>
  </r>
  <r>
    <x v="2"/>
    <x v="31"/>
    <x v="46"/>
    <x v="46"/>
    <n v="1045.1400000000001"/>
    <s v="Rev_Budget"/>
    <x v="0"/>
    <s v="SERST"/>
    <x v="8"/>
    <s v="COSTI"/>
    <m/>
    <s v="B.7)"/>
    <s v="7) per servizi"/>
    <x v="2"/>
  </r>
  <r>
    <x v="2"/>
    <x v="32"/>
    <x v="46"/>
    <x v="46"/>
    <n v="1223.4733333333334"/>
    <s v="Rev_Budget"/>
    <x v="0"/>
    <s v="SERST"/>
    <x v="8"/>
    <s v="COSTI"/>
    <m/>
    <s v="B.7)"/>
    <s v="7) per servizi"/>
    <x v="2"/>
  </r>
  <r>
    <x v="2"/>
    <x v="33"/>
    <x v="46"/>
    <x v="46"/>
    <n v="1401.8066666666666"/>
    <s v="Rev_Budget"/>
    <x v="0"/>
    <s v="SERST"/>
    <x v="8"/>
    <s v="COSTI"/>
    <m/>
    <s v="B.7)"/>
    <s v="7) per servizi"/>
    <x v="2"/>
  </r>
  <r>
    <x v="2"/>
    <x v="34"/>
    <x v="46"/>
    <x v="46"/>
    <n v="1580.1399999999999"/>
    <s v="Rev_Budget"/>
    <x v="0"/>
    <s v="SERST"/>
    <x v="8"/>
    <s v="COSTI"/>
    <m/>
    <s v="B.7)"/>
    <s v="7) per servizi"/>
    <x v="2"/>
  </r>
  <r>
    <x v="2"/>
    <x v="35"/>
    <x v="46"/>
    <x v="46"/>
    <n v="1758.4733333333331"/>
    <s v="Rev_Budget"/>
    <x v="0"/>
    <s v="SERST"/>
    <x v="8"/>
    <s v="COSTI"/>
    <m/>
    <s v="B.7)"/>
    <s v="7) per servizi"/>
    <x v="2"/>
  </r>
  <r>
    <x v="2"/>
    <x v="36"/>
    <x v="46"/>
    <x v="46"/>
    <n v="1936.8066666666664"/>
    <s v="Rev_Budget"/>
    <x v="0"/>
    <s v="SERST"/>
    <x v="8"/>
    <s v="COSTI"/>
    <m/>
    <s v="B.7)"/>
    <s v="7) per servizi"/>
    <x v="2"/>
  </r>
  <r>
    <x v="2"/>
    <x v="37"/>
    <x v="46"/>
    <x v="46"/>
    <n v="2115.14"/>
    <s v="Rev_Budget"/>
    <x v="0"/>
    <s v="SERST"/>
    <x v="8"/>
    <s v="COSTI"/>
    <m/>
    <s v="B.7)"/>
    <s v="7) per servizi"/>
    <x v="2"/>
  </r>
  <r>
    <x v="2"/>
    <x v="26"/>
    <x v="60"/>
    <x v="60"/>
    <n v="0"/>
    <s v="Rev_Budget"/>
    <x v="0"/>
    <s v="SERIN"/>
    <x v="6"/>
    <s v="PRD"/>
    <m/>
    <s v="B.7)"/>
    <s v="7) per servizi"/>
    <x v="0"/>
  </r>
  <r>
    <x v="2"/>
    <x v="27"/>
    <x v="60"/>
    <x v="60"/>
    <n v="0"/>
    <s v="Rev_Budget"/>
    <x v="0"/>
    <s v="SERIN"/>
    <x v="6"/>
    <s v="PRD"/>
    <m/>
    <s v="B.7)"/>
    <s v="7) per servizi"/>
    <x v="0"/>
  </r>
  <r>
    <x v="2"/>
    <x v="28"/>
    <x v="60"/>
    <x v="60"/>
    <n v="800"/>
    <s v="Rev_Budget"/>
    <x v="0"/>
    <s v="SERIN"/>
    <x v="6"/>
    <s v="PRD"/>
    <m/>
    <s v="B.7)"/>
    <s v="7) per servizi"/>
    <x v="0"/>
  </r>
  <r>
    <x v="2"/>
    <x v="29"/>
    <x v="60"/>
    <x v="60"/>
    <n v="800"/>
    <s v="Rev_Budget"/>
    <x v="0"/>
    <s v="SERIN"/>
    <x v="6"/>
    <s v="PRD"/>
    <m/>
    <s v="B.7)"/>
    <s v="7) per servizi"/>
    <x v="0"/>
  </r>
  <r>
    <x v="2"/>
    <x v="30"/>
    <x v="60"/>
    <x v="60"/>
    <n v="800"/>
    <s v="Rev_Budget"/>
    <x v="0"/>
    <s v="SERIN"/>
    <x v="6"/>
    <s v="PRD"/>
    <m/>
    <s v="B.7)"/>
    <s v="7) per servizi"/>
    <x v="0"/>
  </r>
  <r>
    <x v="2"/>
    <x v="31"/>
    <x v="60"/>
    <x v="60"/>
    <n v="800"/>
    <s v="Rev_Budget"/>
    <x v="0"/>
    <s v="SERIN"/>
    <x v="6"/>
    <s v="PRD"/>
    <m/>
    <s v="B.7)"/>
    <s v="7) per servizi"/>
    <x v="0"/>
  </r>
  <r>
    <x v="2"/>
    <x v="32"/>
    <x v="60"/>
    <x v="60"/>
    <n v="800"/>
    <s v="Rev_Budget"/>
    <x v="0"/>
    <s v="SERIN"/>
    <x v="6"/>
    <s v="PRD"/>
    <m/>
    <s v="B.7)"/>
    <s v="7) per servizi"/>
    <x v="0"/>
  </r>
  <r>
    <x v="2"/>
    <x v="33"/>
    <x v="60"/>
    <x v="60"/>
    <n v="800"/>
    <s v="Rev_Budget"/>
    <x v="0"/>
    <s v="SERIN"/>
    <x v="6"/>
    <s v="PRD"/>
    <m/>
    <s v="B.7)"/>
    <s v="7) per servizi"/>
    <x v="0"/>
  </r>
  <r>
    <x v="2"/>
    <x v="34"/>
    <x v="60"/>
    <x v="60"/>
    <n v="800"/>
    <s v="Rev_Budget"/>
    <x v="0"/>
    <s v="SERIN"/>
    <x v="6"/>
    <s v="PRD"/>
    <m/>
    <s v="B.7)"/>
    <s v="7) per servizi"/>
    <x v="0"/>
  </r>
  <r>
    <x v="2"/>
    <x v="35"/>
    <x v="60"/>
    <x v="60"/>
    <n v="800"/>
    <s v="Rev_Budget"/>
    <x v="0"/>
    <s v="SERIN"/>
    <x v="6"/>
    <s v="PRD"/>
    <m/>
    <s v="B.7)"/>
    <s v="7) per servizi"/>
    <x v="0"/>
  </r>
  <r>
    <x v="2"/>
    <x v="36"/>
    <x v="60"/>
    <x v="60"/>
    <n v="800"/>
    <s v="Rev_Budget"/>
    <x v="0"/>
    <s v="SERIN"/>
    <x v="6"/>
    <s v="PRD"/>
    <m/>
    <s v="B.7)"/>
    <s v="7) per servizi"/>
    <x v="0"/>
  </r>
  <r>
    <x v="2"/>
    <x v="37"/>
    <x v="60"/>
    <x v="60"/>
    <n v="800"/>
    <s v="Rev_Budget"/>
    <x v="0"/>
    <s v="SERIN"/>
    <x v="6"/>
    <s v="PRD"/>
    <m/>
    <s v="B.7)"/>
    <s v="7) per servizi"/>
    <x v="0"/>
  </r>
  <r>
    <x v="2"/>
    <x v="26"/>
    <x v="292"/>
    <x v="292"/>
    <n v="3683.6800000000003"/>
    <s v="Rev_Budget"/>
    <x v="0"/>
    <s v="SERIN"/>
    <x v="6"/>
    <s v="PRD"/>
    <m/>
    <s v="B.7)"/>
    <s v="7) per servizi"/>
    <x v="0"/>
  </r>
  <r>
    <x v="2"/>
    <x v="27"/>
    <x v="292"/>
    <x v="292"/>
    <n v="7367.3600000000006"/>
    <s v="Rev_Budget"/>
    <x v="0"/>
    <s v="SERIN"/>
    <x v="6"/>
    <s v="PRD"/>
    <m/>
    <s v="B.7)"/>
    <s v="7) per servizi"/>
    <x v="0"/>
  </r>
  <r>
    <x v="2"/>
    <x v="28"/>
    <x v="292"/>
    <x v="292"/>
    <n v="11051.04"/>
    <s v="Rev_Budget"/>
    <x v="0"/>
    <s v="SERIN"/>
    <x v="6"/>
    <s v="PRD"/>
    <m/>
    <s v="B.7)"/>
    <s v="7) per servizi"/>
    <x v="0"/>
  </r>
  <r>
    <x v="2"/>
    <x v="29"/>
    <x v="292"/>
    <x v="292"/>
    <n v="14734.720000000001"/>
    <s v="Rev_Budget"/>
    <x v="0"/>
    <s v="SERIN"/>
    <x v="6"/>
    <s v="PRD"/>
    <m/>
    <s v="B.7)"/>
    <s v="7) per servizi"/>
    <x v="0"/>
  </r>
  <r>
    <x v="2"/>
    <x v="30"/>
    <x v="292"/>
    <x v="292"/>
    <n v="18418.400000000001"/>
    <s v="Rev_Budget"/>
    <x v="0"/>
    <s v="SERIN"/>
    <x v="6"/>
    <s v="PRD"/>
    <m/>
    <s v="B.7)"/>
    <s v="7) per servizi"/>
    <x v="0"/>
  </r>
  <r>
    <x v="2"/>
    <x v="31"/>
    <x v="292"/>
    <x v="292"/>
    <n v="22102.080000000002"/>
    <s v="Rev_Budget"/>
    <x v="0"/>
    <s v="SERIN"/>
    <x v="6"/>
    <s v="PRD"/>
    <m/>
    <s v="B.7)"/>
    <s v="7) per servizi"/>
    <x v="0"/>
  </r>
  <r>
    <x v="2"/>
    <x v="32"/>
    <x v="292"/>
    <x v="292"/>
    <n v="31643.746666666673"/>
    <s v="Rev_Budget"/>
    <x v="0"/>
    <s v="SERIN"/>
    <x v="6"/>
    <s v="PRD"/>
    <m/>
    <s v="B.7)"/>
    <s v="7) per servizi"/>
    <x v="0"/>
  </r>
  <r>
    <x v="2"/>
    <x v="33"/>
    <x v="292"/>
    <x v="292"/>
    <n v="41185.413333333345"/>
    <s v="Rev_Budget"/>
    <x v="0"/>
    <s v="SERIN"/>
    <x v="6"/>
    <s v="PRD"/>
    <m/>
    <s v="B.7)"/>
    <s v="7) per servizi"/>
    <x v="0"/>
  </r>
  <r>
    <x v="2"/>
    <x v="34"/>
    <x v="292"/>
    <x v="292"/>
    <n v="50727.080000000016"/>
    <s v="Rev_Budget"/>
    <x v="0"/>
    <s v="SERIN"/>
    <x v="6"/>
    <s v="PRD"/>
    <m/>
    <s v="B.7)"/>
    <s v="7) per servizi"/>
    <x v="0"/>
  </r>
  <r>
    <x v="2"/>
    <x v="35"/>
    <x v="292"/>
    <x v="292"/>
    <n v="60268.746666666688"/>
    <s v="Rev_Budget"/>
    <x v="0"/>
    <s v="SERIN"/>
    <x v="6"/>
    <s v="PRD"/>
    <m/>
    <s v="B.7)"/>
    <s v="7) per servizi"/>
    <x v="0"/>
  </r>
  <r>
    <x v="2"/>
    <x v="36"/>
    <x v="292"/>
    <x v="292"/>
    <n v="69810.413333333359"/>
    <s v="Rev_Budget"/>
    <x v="0"/>
    <s v="SERIN"/>
    <x v="6"/>
    <s v="PRD"/>
    <m/>
    <s v="B.7)"/>
    <s v="7) per servizi"/>
    <x v="0"/>
  </r>
  <r>
    <x v="2"/>
    <x v="37"/>
    <x v="292"/>
    <x v="292"/>
    <n v="79352.080000000031"/>
    <s v="Rev_Budget"/>
    <x v="0"/>
    <s v="SERIN"/>
    <x v="6"/>
    <s v="PRD"/>
    <m/>
    <s v="B.7)"/>
    <s v="7) per servizi"/>
    <x v="0"/>
  </r>
  <r>
    <x v="2"/>
    <x v="26"/>
    <x v="375"/>
    <x v="374"/>
    <n v="693.33"/>
    <s v="Rev_Budget"/>
    <x v="0"/>
    <s v="SERIN"/>
    <x v="6"/>
    <s v="PRD"/>
    <m/>
    <s v="B.7)"/>
    <s v="7) per servizi"/>
    <x v="2"/>
  </r>
  <r>
    <x v="2"/>
    <x v="27"/>
    <x v="375"/>
    <x v="374"/>
    <n v="1386.66"/>
    <s v="Rev_Budget"/>
    <x v="0"/>
    <s v="SERIN"/>
    <x v="6"/>
    <s v="PRD"/>
    <m/>
    <s v="B.7)"/>
    <s v="7) per servizi"/>
    <x v="2"/>
  </r>
  <r>
    <x v="2"/>
    <x v="28"/>
    <x v="375"/>
    <x v="374"/>
    <n v="2079.9900000000002"/>
    <s v="Rev_Budget"/>
    <x v="0"/>
    <s v="SERIN"/>
    <x v="6"/>
    <s v="PRD"/>
    <m/>
    <s v="B.7)"/>
    <s v="7) per servizi"/>
    <x v="2"/>
  </r>
  <r>
    <x v="2"/>
    <x v="29"/>
    <x v="375"/>
    <x v="374"/>
    <n v="2773.3199999999997"/>
    <s v="Rev_Budget"/>
    <x v="0"/>
    <s v="SERIN"/>
    <x v="6"/>
    <s v="PRD"/>
    <m/>
    <s v="B.7)"/>
    <s v="7) per servizi"/>
    <x v="2"/>
  </r>
  <r>
    <x v="2"/>
    <x v="30"/>
    <x v="375"/>
    <x v="374"/>
    <n v="3466.6499999999996"/>
    <s v="Rev_Budget"/>
    <x v="0"/>
    <s v="SERIN"/>
    <x v="6"/>
    <s v="PRD"/>
    <m/>
    <s v="B.7)"/>
    <s v="7) per servizi"/>
    <x v="2"/>
  </r>
  <r>
    <x v="2"/>
    <x v="31"/>
    <x v="375"/>
    <x v="374"/>
    <n v="4159.9799999999996"/>
    <s v="Rev_Budget"/>
    <x v="0"/>
    <s v="SERIN"/>
    <x v="6"/>
    <s v="PRD"/>
    <m/>
    <s v="B.7)"/>
    <s v="7) per servizi"/>
    <x v="2"/>
  </r>
  <r>
    <x v="2"/>
    <x v="32"/>
    <x v="375"/>
    <x v="374"/>
    <n v="4853.3133333333326"/>
    <s v="Rev_Budget"/>
    <x v="0"/>
    <s v="SERIN"/>
    <x v="6"/>
    <s v="PRD"/>
    <m/>
    <s v="B.7)"/>
    <s v="7) per servizi"/>
    <x v="2"/>
  </r>
  <r>
    <x v="2"/>
    <x v="33"/>
    <x v="375"/>
    <x v="374"/>
    <n v="5546.6466666666656"/>
    <s v="Rev_Budget"/>
    <x v="0"/>
    <s v="SERIN"/>
    <x v="6"/>
    <s v="PRD"/>
    <m/>
    <s v="B.7)"/>
    <s v="7) per servizi"/>
    <x v="2"/>
  </r>
  <r>
    <x v="2"/>
    <x v="34"/>
    <x v="375"/>
    <x v="374"/>
    <n v="6239.9799999999987"/>
    <s v="Rev_Budget"/>
    <x v="0"/>
    <s v="SERIN"/>
    <x v="6"/>
    <s v="PRD"/>
    <m/>
    <s v="B.7)"/>
    <s v="7) per servizi"/>
    <x v="2"/>
  </r>
  <r>
    <x v="2"/>
    <x v="35"/>
    <x v="375"/>
    <x v="374"/>
    <n v="6933.3133333333317"/>
    <s v="Rev_Budget"/>
    <x v="0"/>
    <s v="SERIN"/>
    <x v="6"/>
    <s v="PRD"/>
    <m/>
    <s v="B.7)"/>
    <s v="7) per servizi"/>
    <x v="2"/>
  </r>
  <r>
    <x v="2"/>
    <x v="36"/>
    <x v="375"/>
    <x v="374"/>
    <n v="7626.6466666666647"/>
    <s v="Rev_Budget"/>
    <x v="0"/>
    <s v="SERIN"/>
    <x v="6"/>
    <s v="PRD"/>
    <m/>
    <s v="B.7)"/>
    <s v="7) per servizi"/>
    <x v="2"/>
  </r>
  <r>
    <x v="2"/>
    <x v="37"/>
    <x v="375"/>
    <x v="374"/>
    <n v="8319.9799999999977"/>
    <s v="Rev_Budget"/>
    <x v="0"/>
    <s v="SERIN"/>
    <x v="6"/>
    <s v="PRD"/>
    <m/>
    <s v="B.7)"/>
    <s v="7) per servizi"/>
    <x v="2"/>
  </r>
  <r>
    <x v="2"/>
    <x v="26"/>
    <x v="71"/>
    <x v="71"/>
    <n v="134.17000000000007"/>
    <s v="Rev_Budget"/>
    <x v="0"/>
    <s v="SERIN"/>
    <x v="6"/>
    <s v="PRD"/>
    <m/>
    <s v="B.7)"/>
    <s v="7) per servizi"/>
    <x v="3"/>
  </r>
  <r>
    <x v="2"/>
    <x v="27"/>
    <x v="71"/>
    <x v="71"/>
    <n v="268.34000000000003"/>
    <s v="Rev_Budget"/>
    <x v="0"/>
    <s v="SERIN"/>
    <x v="6"/>
    <s v="PRD"/>
    <m/>
    <s v="B.7)"/>
    <s v="7) per servizi"/>
    <x v="3"/>
  </r>
  <r>
    <x v="2"/>
    <x v="28"/>
    <x v="71"/>
    <x v="71"/>
    <n v="402.51"/>
    <s v="Rev_Budget"/>
    <x v="0"/>
    <s v="SERIN"/>
    <x v="6"/>
    <s v="PRD"/>
    <m/>
    <s v="B.7)"/>
    <s v="7) per servizi"/>
    <x v="3"/>
  </r>
  <r>
    <x v="2"/>
    <x v="29"/>
    <x v="71"/>
    <x v="71"/>
    <n v="536.67999999999995"/>
    <s v="Rev_Budget"/>
    <x v="0"/>
    <s v="SERIN"/>
    <x v="6"/>
    <s v="PRD"/>
    <m/>
    <s v="B.7)"/>
    <s v="7) per servizi"/>
    <x v="3"/>
  </r>
  <r>
    <x v="2"/>
    <x v="30"/>
    <x v="71"/>
    <x v="71"/>
    <n v="670.84999999999991"/>
    <s v="Rev_Budget"/>
    <x v="0"/>
    <s v="SERIN"/>
    <x v="6"/>
    <s v="PRD"/>
    <m/>
    <s v="B.7)"/>
    <s v="7) per servizi"/>
    <x v="3"/>
  </r>
  <r>
    <x v="2"/>
    <x v="31"/>
    <x v="71"/>
    <x v="71"/>
    <n v="805.01999999999987"/>
    <s v="Rev_Budget"/>
    <x v="0"/>
    <s v="SERIN"/>
    <x v="6"/>
    <s v="PRD"/>
    <m/>
    <s v="B.7)"/>
    <s v="7) per servizi"/>
    <x v="3"/>
  </r>
  <r>
    <x v="2"/>
    <x v="32"/>
    <x v="71"/>
    <x v="71"/>
    <n v="939.1866666666665"/>
    <s v="Rev_Budget"/>
    <x v="0"/>
    <s v="SERIN"/>
    <x v="6"/>
    <s v="PRD"/>
    <m/>
    <s v="B.7)"/>
    <s v="7) per servizi"/>
    <x v="3"/>
  </r>
  <r>
    <x v="2"/>
    <x v="33"/>
    <x v="71"/>
    <x v="71"/>
    <n v="1073.3533333333332"/>
    <s v="Rev_Budget"/>
    <x v="0"/>
    <s v="SERIN"/>
    <x v="6"/>
    <s v="PRD"/>
    <m/>
    <s v="B.7)"/>
    <s v="7) per servizi"/>
    <x v="3"/>
  </r>
  <r>
    <x v="2"/>
    <x v="34"/>
    <x v="71"/>
    <x v="71"/>
    <n v="1207.52"/>
    <s v="Rev_Budget"/>
    <x v="0"/>
    <s v="SERIN"/>
    <x v="6"/>
    <s v="PRD"/>
    <m/>
    <s v="B.7)"/>
    <s v="7) per servizi"/>
    <x v="3"/>
  </r>
  <r>
    <x v="2"/>
    <x v="35"/>
    <x v="71"/>
    <x v="71"/>
    <n v="1341.6866666666667"/>
    <s v="Rev_Budget"/>
    <x v="0"/>
    <s v="SERIN"/>
    <x v="6"/>
    <s v="PRD"/>
    <m/>
    <s v="B.7)"/>
    <s v="7) per servizi"/>
    <x v="3"/>
  </r>
  <r>
    <x v="2"/>
    <x v="36"/>
    <x v="71"/>
    <x v="71"/>
    <n v="1475.8533333333335"/>
    <s v="Rev_Budget"/>
    <x v="0"/>
    <s v="SERIN"/>
    <x v="6"/>
    <s v="PRD"/>
    <m/>
    <s v="B.7)"/>
    <s v="7) per servizi"/>
    <x v="3"/>
  </r>
  <r>
    <x v="2"/>
    <x v="37"/>
    <x v="71"/>
    <x v="71"/>
    <n v="1610.0200000000002"/>
    <s v="Rev_Budget"/>
    <x v="0"/>
    <s v="SERIN"/>
    <x v="6"/>
    <s v="PRD"/>
    <m/>
    <s v="B.7)"/>
    <s v="7) per servizi"/>
    <x v="3"/>
  </r>
  <r>
    <x v="2"/>
    <x v="26"/>
    <x v="79"/>
    <x v="79"/>
    <n v="984.62"/>
    <s v="Rev_Budget"/>
    <x v="0"/>
    <s v="SERIN"/>
    <x v="6"/>
    <s v="PRD"/>
    <m/>
    <s v="B.7)"/>
    <s v="7) per servizi"/>
    <x v="0"/>
  </r>
  <r>
    <x v="2"/>
    <x v="27"/>
    <x v="79"/>
    <x v="79"/>
    <n v="1184.6199999999999"/>
    <s v="Rev_Budget"/>
    <x v="0"/>
    <s v="SERIN"/>
    <x v="6"/>
    <s v="PRD"/>
    <m/>
    <s v="B.7)"/>
    <s v="7) per servizi"/>
    <x v="0"/>
  </r>
  <r>
    <x v="2"/>
    <x v="28"/>
    <x v="79"/>
    <x v="79"/>
    <n v="2367.21"/>
    <s v="Rev_Budget"/>
    <x v="0"/>
    <s v="SERIN"/>
    <x v="6"/>
    <s v="PRD"/>
    <m/>
    <s v="B.7)"/>
    <s v="7) per servizi"/>
    <x v="0"/>
  </r>
  <r>
    <x v="2"/>
    <x v="29"/>
    <x v="79"/>
    <x v="79"/>
    <n v="3254.71"/>
    <s v="Rev_Budget"/>
    <x v="0"/>
    <s v="SERIN"/>
    <x v="6"/>
    <s v="PRD"/>
    <m/>
    <s v="B.7)"/>
    <s v="7) per servizi"/>
    <x v="0"/>
  </r>
  <r>
    <x v="2"/>
    <x v="30"/>
    <x v="79"/>
    <x v="79"/>
    <n v="3254.71"/>
    <s v="Rev_Budget"/>
    <x v="0"/>
    <s v="SERIN"/>
    <x v="6"/>
    <s v="PRD"/>
    <m/>
    <s v="B.7)"/>
    <s v="7) per servizi"/>
    <x v="0"/>
  </r>
  <r>
    <x v="2"/>
    <x v="31"/>
    <x v="79"/>
    <x v="79"/>
    <n v="4506.71"/>
    <s v="Rev_Budget"/>
    <x v="0"/>
    <s v="SERIN"/>
    <x v="6"/>
    <s v="PRD"/>
    <m/>
    <s v="B.7)"/>
    <s v="7) per servizi"/>
    <x v="0"/>
  </r>
  <r>
    <x v="2"/>
    <x v="32"/>
    <x v="79"/>
    <x v="79"/>
    <n v="5756.71"/>
    <s v="Rev_Budget"/>
    <x v="0"/>
    <s v="SERIN"/>
    <x v="6"/>
    <s v="PRD"/>
    <m/>
    <s v="B.7)"/>
    <s v="7) per servizi"/>
    <x v="0"/>
  </r>
  <r>
    <x v="2"/>
    <x v="33"/>
    <x v="79"/>
    <x v="79"/>
    <n v="7006.71"/>
    <s v="Rev_Budget"/>
    <x v="0"/>
    <s v="SERIN"/>
    <x v="6"/>
    <s v="PRD"/>
    <m/>
    <s v="B.7)"/>
    <s v="7) per servizi"/>
    <x v="0"/>
  </r>
  <r>
    <x v="2"/>
    <x v="34"/>
    <x v="79"/>
    <x v="79"/>
    <n v="8256.7099999999991"/>
    <s v="Rev_Budget"/>
    <x v="0"/>
    <s v="SERIN"/>
    <x v="6"/>
    <s v="PRD"/>
    <m/>
    <s v="B.7)"/>
    <s v="7) per servizi"/>
    <x v="0"/>
  </r>
  <r>
    <x v="2"/>
    <x v="35"/>
    <x v="79"/>
    <x v="79"/>
    <n v="9506.7099999999991"/>
    <s v="Rev_Budget"/>
    <x v="0"/>
    <s v="SERIN"/>
    <x v="6"/>
    <s v="PRD"/>
    <m/>
    <s v="B.7)"/>
    <s v="7) per servizi"/>
    <x v="0"/>
  </r>
  <r>
    <x v="2"/>
    <x v="36"/>
    <x v="79"/>
    <x v="79"/>
    <n v="10756.71"/>
    <s v="Rev_Budget"/>
    <x v="0"/>
    <s v="SERIN"/>
    <x v="6"/>
    <s v="PRD"/>
    <m/>
    <s v="B.7)"/>
    <s v="7) per servizi"/>
    <x v="0"/>
  </r>
  <r>
    <x v="2"/>
    <x v="37"/>
    <x v="79"/>
    <x v="79"/>
    <n v="12006.71"/>
    <s v="Rev_Budget"/>
    <x v="0"/>
    <s v="SERIN"/>
    <x v="6"/>
    <s v="PRD"/>
    <m/>
    <s v="B.7)"/>
    <s v="7) per servizi"/>
    <x v="0"/>
  </r>
  <r>
    <x v="2"/>
    <x v="26"/>
    <x v="85"/>
    <x v="85"/>
    <n v="180"/>
    <s v="Rev_Budget"/>
    <x v="0"/>
    <s v="SERIN"/>
    <x v="6"/>
    <s v="PRD"/>
    <m/>
    <s v="B.7)"/>
    <s v="7) per servizi"/>
    <x v="2"/>
  </r>
  <r>
    <x v="2"/>
    <x v="27"/>
    <x v="85"/>
    <x v="85"/>
    <n v="1155.1199999999999"/>
    <s v="Rev_Budget"/>
    <x v="0"/>
    <s v="SERIN"/>
    <x v="6"/>
    <s v="PRD"/>
    <m/>
    <s v="B.7)"/>
    <s v="7) per servizi"/>
    <x v="2"/>
  </r>
  <r>
    <x v="2"/>
    <x v="28"/>
    <x v="85"/>
    <x v="85"/>
    <n v="2352.09"/>
    <s v="Rev_Budget"/>
    <x v="0"/>
    <s v="SERIN"/>
    <x v="6"/>
    <s v="PRD"/>
    <m/>
    <s v="B.7)"/>
    <s v="7) per servizi"/>
    <x v="2"/>
  </r>
  <r>
    <x v="2"/>
    <x v="29"/>
    <x v="85"/>
    <x v="85"/>
    <n v="12368.12"/>
    <s v="Rev_Budget"/>
    <x v="0"/>
    <s v="SERIN"/>
    <x v="6"/>
    <s v="PRD"/>
    <m/>
    <s v="B.7)"/>
    <s v="7) per servizi"/>
    <x v="2"/>
  </r>
  <r>
    <x v="2"/>
    <x v="30"/>
    <x v="85"/>
    <x v="85"/>
    <n v="12729.660000000002"/>
    <s v="Rev_Budget"/>
    <x v="0"/>
    <s v="SERIN"/>
    <x v="6"/>
    <s v="PRD"/>
    <m/>
    <s v="B.7)"/>
    <s v="7) per servizi"/>
    <x v="2"/>
  </r>
  <r>
    <x v="2"/>
    <x v="31"/>
    <x v="85"/>
    <x v="85"/>
    <n v="13977.160000000002"/>
    <s v="Rev_Budget"/>
    <x v="0"/>
    <s v="SERIN"/>
    <x v="6"/>
    <s v="PRD"/>
    <m/>
    <s v="B.7)"/>
    <s v="7) per servizi"/>
    <x v="2"/>
  </r>
  <r>
    <x v="2"/>
    <x v="32"/>
    <x v="85"/>
    <x v="85"/>
    <n v="14810.493333333336"/>
    <s v="Rev_Budget"/>
    <x v="0"/>
    <s v="SERIN"/>
    <x v="6"/>
    <s v="PRD"/>
    <m/>
    <s v="B.7)"/>
    <s v="7) per servizi"/>
    <x v="2"/>
  </r>
  <r>
    <x v="2"/>
    <x v="33"/>
    <x v="85"/>
    <x v="85"/>
    <n v="15643.82666666667"/>
    <s v="Rev_Budget"/>
    <x v="0"/>
    <s v="SERIN"/>
    <x v="6"/>
    <s v="PRD"/>
    <m/>
    <s v="B.7)"/>
    <s v="7) per servizi"/>
    <x v="2"/>
  </r>
  <r>
    <x v="2"/>
    <x v="34"/>
    <x v="85"/>
    <x v="85"/>
    <n v="16477.160000000003"/>
    <s v="Rev_Budget"/>
    <x v="0"/>
    <s v="SERIN"/>
    <x v="6"/>
    <s v="PRD"/>
    <m/>
    <s v="B.7)"/>
    <s v="7) per servizi"/>
    <x v="2"/>
  </r>
  <r>
    <x v="2"/>
    <x v="35"/>
    <x v="85"/>
    <x v="85"/>
    <n v="17310.493333333336"/>
    <s v="Rev_Budget"/>
    <x v="0"/>
    <s v="SERIN"/>
    <x v="6"/>
    <s v="PRD"/>
    <m/>
    <s v="B.7)"/>
    <s v="7) per servizi"/>
    <x v="2"/>
  </r>
  <r>
    <x v="2"/>
    <x v="36"/>
    <x v="85"/>
    <x v="85"/>
    <n v="18143.826666666668"/>
    <s v="Rev_Budget"/>
    <x v="0"/>
    <s v="SERIN"/>
    <x v="6"/>
    <s v="PRD"/>
    <m/>
    <s v="B.7)"/>
    <s v="7) per servizi"/>
    <x v="2"/>
  </r>
  <r>
    <x v="2"/>
    <x v="37"/>
    <x v="85"/>
    <x v="85"/>
    <n v="18977.16"/>
    <s v="Rev_Budget"/>
    <x v="0"/>
    <s v="SERIN"/>
    <x v="6"/>
    <s v="PRD"/>
    <m/>
    <s v="B.7)"/>
    <s v="7) per servizi"/>
    <x v="2"/>
  </r>
  <r>
    <x v="2"/>
    <x v="26"/>
    <x v="112"/>
    <x v="112"/>
    <n v="0"/>
    <s v="Rev_Budget"/>
    <x v="0"/>
    <s v="SERST"/>
    <x v="8"/>
    <s v="COSTI"/>
    <m/>
    <s v="B.7)"/>
    <s v="7) per servizi"/>
    <x v="2"/>
  </r>
  <r>
    <x v="2"/>
    <x v="27"/>
    <x v="112"/>
    <x v="112"/>
    <n v="1605"/>
    <s v="Rev_Budget"/>
    <x v="0"/>
    <s v="SERST"/>
    <x v="8"/>
    <s v="COSTI"/>
    <m/>
    <s v="B.7)"/>
    <s v="7) per servizi"/>
    <x v="2"/>
  </r>
  <r>
    <x v="2"/>
    <x v="28"/>
    <x v="112"/>
    <x v="112"/>
    <n v="1605"/>
    <s v="Rev_Budget"/>
    <x v="0"/>
    <s v="SERST"/>
    <x v="8"/>
    <s v="COSTI"/>
    <m/>
    <s v="B.7)"/>
    <s v="7) per servizi"/>
    <x v="2"/>
  </r>
  <r>
    <x v="2"/>
    <x v="29"/>
    <x v="112"/>
    <x v="112"/>
    <n v="1605"/>
    <s v="Rev_Budget"/>
    <x v="0"/>
    <s v="SERST"/>
    <x v="8"/>
    <s v="COSTI"/>
    <m/>
    <s v="B.7)"/>
    <s v="7) per servizi"/>
    <x v="2"/>
  </r>
  <r>
    <x v="2"/>
    <x v="30"/>
    <x v="112"/>
    <x v="112"/>
    <n v="4125"/>
    <s v="Rev_Budget"/>
    <x v="0"/>
    <s v="SERST"/>
    <x v="8"/>
    <s v="COSTI"/>
    <m/>
    <s v="B.7)"/>
    <s v="7) per servizi"/>
    <x v="2"/>
  </r>
  <r>
    <x v="2"/>
    <x v="31"/>
    <x v="112"/>
    <x v="112"/>
    <n v="4525"/>
    <s v="Rev_Budget"/>
    <x v="0"/>
    <s v="SERST"/>
    <x v="8"/>
    <s v="COSTI"/>
    <m/>
    <s v="B.7)"/>
    <s v="7) per servizi"/>
    <x v="2"/>
  </r>
  <r>
    <x v="2"/>
    <x v="32"/>
    <x v="112"/>
    <x v="112"/>
    <n v="4941.666666666667"/>
    <s v="Rev_Budget"/>
    <x v="0"/>
    <s v="SERST"/>
    <x v="8"/>
    <s v="COSTI"/>
    <m/>
    <s v="B.7)"/>
    <s v="7) per servizi"/>
    <x v="2"/>
  </r>
  <r>
    <x v="2"/>
    <x v="33"/>
    <x v="112"/>
    <x v="112"/>
    <n v="5358.3333333333339"/>
    <s v="Rev_Budget"/>
    <x v="0"/>
    <s v="SERST"/>
    <x v="8"/>
    <s v="COSTI"/>
    <m/>
    <s v="B.7)"/>
    <s v="7) per servizi"/>
    <x v="2"/>
  </r>
  <r>
    <x v="2"/>
    <x v="34"/>
    <x v="112"/>
    <x v="112"/>
    <n v="5775.0000000000009"/>
    <s v="Rev_Budget"/>
    <x v="0"/>
    <s v="SERST"/>
    <x v="8"/>
    <s v="COSTI"/>
    <m/>
    <s v="B.7)"/>
    <s v="7) per servizi"/>
    <x v="2"/>
  </r>
  <r>
    <x v="2"/>
    <x v="35"/>
    <x v="112"/>
    <x v="112"/>
    <n v="6191.6666666666679"/>
    <s v="Rev_Budget"/>
    <x v="0"/>
    <s v="SERST"/>
    <x v="8"/>
    <s v="COSTI"/>
    <m/>
    <s v="B.7)"/>
    <s v="7) per servizi"/>
    <x v="2"/>
  </r>
  <r>
    <x v="2"/>
    <x v="36"/>
    <x v="112"/>
    <x v="112"/>
    <n v="6608.3333333333348"/>
    <s v="Rev_Budget"/>
    <x v="0"/>
    <s v="SERST"/>
    <x v="8"/>
    <s v="COSTI"/>
    <m/>
    <s v="B.7)"/>
    <s v="7) per servizi"/>
    <x v="2"/>
  </r>
  <r>
    <x v="2"/>
    <x v="37"/>
    <x v="112"/>
    <x v="112"/>
    <n v="7025.0000000000018"/>
    <s v="Rev_Budget"/>
    <x v="0"/>
    <s v="SERST"/>
    <x v="8"/>
    <s v="COSTI"/>
    <m/>
    <s v="B.7)"/>
    <s v="7) per servizi"/>
    <x v="2"/>
  </r>
  <r>
    <x v="2"/>
    <x v="26"/>
    <x v="299"/>
    <x v="299"/>
    <n v="0"/>
    <s v="Rev_Budget"/>
    <x v="0"/>
    <s v="SERST"/>
    <x v="8"/>
    <s v="COSTI"/>
    <m/>
    <s v="B.7)"/>
    <s v="7) per servizi"/>
    <x v="6"/>
  </r>
  <r>
    <x v="2"/>
    <x v="27"/>
    <x v="299"/>
    <x v="299"/>
    <n v="0"/>
    <s v="Rev_Budget"/>
    <x v="0"/>
    <s v="SERST"/>
    <x v="8"/>
    <s v="COSTI"/>
    <m/>
    <s v="B.7)"/>
    <s v="7) per servizi"/>
    <x v="6"/>
  </r>
  <r>
    <x v="2"/>
    <x v="28"/>
    <x v="299"/>
    <x v="299"/>
    <n v="0"/>
    <s v="Rev_Budget"/>
    <x v="0"/>
    <s v="SERST"/>
    <x v="8"/>
    <s v="COSTI"/>
    <m/>
    <s v="B.7)"/>
    <s v="7) per servizi"/>
    <x v="6"/>
  </r>
  <r>
    <x v="2"/>
    <x v="29"/>
    <x v="299"/>
    <x v="299"/>
    <n v="0"/>
    <s v="Rev_Budget"/>
    <x v="0"/>
    <s v="SERST"/>
    <x v="8"/>
    <s v="COSTI"/>
    <m/>
    <s v="B.7)"/>
    <s v="7) per servizi"/>
    <x v="6"/>
  </r>
  <r>
    <x v="2"/>
    <x v="30"/>
    <x v="299"/>
    <x v="299"/>
    <n v="0"/>
    <s v="Rev_Budget"/>
    <x v="0"/>
    <s v="SERST"/>
    <x v="8"/>
    <s v="COSTI"/>
    <m/>
    <s v="B.7)"/>
    <s v="7) per servizi"/>
    <x v="6"/>
  </r>
  <r>
    <x v="2"/>
    <x v="31"/>
    <x v="299"/>
    <x v="299"/>
    <n v="277.77777777777777"/>
    <s v="Rev_Budget"/>
    <x v="0"/>
    <s v="SERST"/>
    <x v="8"/>
    <s v="COSTI"/>
    <m/>
    <s v="B.7)"/>
    <s v="7) per servizi"/>
    <x v="6"/>
  </r>
  <r>
    <x v="2"/>
    <x v="32"/>
    <x v="299"/>
    <x v="299"/>
    <n v="555.55555555555554"/>
    <s v="Rev_Budget"/>
    <x v="0"/>
    <s v="SERST"/>
    <x v="8"/>
    <s v="COSTI"/>
    <m/>
    <s v="B.7)"/>
    <s v="7) per servizi"/>
    <x v="6"/>
  </r>
  <r>
    <x v="2"/>
    <x v="33"/>
    <x v="299"/>
    <x v="299"/>
    <n v="833.33333333333326"/>
    <s v="Rev_Budget"/>
    <x v="0"/>
    <s v="SERST"/>
    <x v="8"/>
    <s v="COSTI"/>
    <m/>
    <s v="B.7)"/>
    <s v="7) per servizi"/>
    <x v="6"/>
  </r>
  <r>
    <x v="2"/>
    <x v="34"/>
    <x v="299"/>
    <x v="299"/>
    <n v="1111.1111111111111"/>
    <s v="Rev_Budget"/>
    <x v="0"/>
    <s v="SERST"/>
    <x v="8"/>
    <s v="COSTI"/>
    <m/>
    <s v="B.7)"/>
    <s v="7) per servizi"/>
    <x v="6"/>
  </r>
  <r>
    <x v="2"/>
    <x v="35"/>
    <x v="299"/>
    <x v="299"/>
    <n v="1388.8888888888889"/>
    <s v="Rev_Budget"/>
    <x v="0"/>
    <s v="SERST"/>
    <x v="8"/>
    <s v="COSTI"/>
    <m/>
    <s v="B.7)"/>
    <s v="7) per servizi"/>
    <x v="6"/>
  </r>
  <r>
    <x v="2"/>
    <x v="36"/>
    <x v="299"/>
    <x v="299"/>
    <n v="1666.6666666666667"/>
    <s v="Rev_Budget"/>
    <x v="0"/>
    <s v="SERST"/>
    <x v="8"/>
    <s v="COSTI"/>
    <m/>
    <s v="B.7)"/>
    <s v="7) per servizi"/>
    <x v="6"/>
  </r>
  <r>
    <x v="2"/>
    <x v="37"/>
    <x v="299"/>
    <x v="299"/>
    <n v="1944.4444444444446"/>
    <s v="Rev_Budget"/>
    <x v="0"/>
    <s v="SERST"/>
    <x v="8"/>
    <s v="COSTI"/>
    <m/>
    <s v="B.7)"/>
    <s v="7) per servizi"/>
    <x v="6"/>
  </r>
  <r>
    <x v="2"/>
    <x v="26"/>
    <x v="113"/>
    <x v="113"/>
    <n v="1919.1"/>
    <s v="Rev_Budget"/>
    <x v="0"/>
    <s v="SERIN"/>
    <x v="6"/>
    <s v="PRD"/>
    <m/>
    <s v="B.7)"/>
    <s v="7) per servizi"/>
    <x v="3"/>
  </r>
  <r>
    <x v="2"/>
    <x v="27"/>
    <x v="113"/>
    <x v="113"/>
    <n v="5539.55"/>
    <s v="Rev_Budget"/>
    <x v="0"/>
    <s v="SERIN"/>
    <x v="6"/>
    <s v="PRD"/>
    <m/>
    <s v="B.7)"/>
    <s v="7) per servizi"/>
    <x v="3"/>
  </r>
  <r>
    <x v="2"/>
    <x v="28"/>
    <x v="113"/>
    <x v="113"/>
    <n v="10468.340000000002"/>
    <s v="Rev_Budget"/>
    <x v="0"/>
    <s v="SERIN"/>
    <x v="6"/>
    <s v="PRD"/>
    <m/>
    <s v="B.7)"/>
    <s v="7) per servizi"/>
    <x v="3"/>
  </r>
  <r>
    <x v="2"/>
    <x v="29"/>
    <x v="113"/>
    <x v="113"/>
    <n v="13214.300000000001"/>
    <s v="Rev_Budget"/>
    <x v="0"/>
    <s v="SERIN"/>
    <x v="6"/>
    <s v="PRD"/>
    <m/>
    <s v="B.7)"/>
    <s v="7) per servizi"/>
    <x v="3"/>
  </r>
  <r>
    <x v="2"/>
    <x v="30"/>
    <x v="113"/>
    <x v="113"/>
    <n v="16959.75"/>
    <s v="Rev_Budget"/>
    <x v="0"/>
    <s v="SERIN"/>
    <x v="6"/>
    <s v="PRD"/>
    <m/>
    <s v="B.7)"/>
    <s v="7) per servizi"/>
    <x v="3"/>
  </r>
  <r>
    <x v="2"/>
    <x v="31"/>
    <x v="113"/>
    <x v="113"/>
    <n v="22108.77"/>
    <s v="Rev_Budget"/>
    <x v="0"/>
    <s v="SERIN"/>
    <x v="6"/>
    <s v="PRD"/>
    <m/>
    <s v="B.7)"/>
    <s v="7) per servizi"/>
    <x v="3"/>
  </r>
  <r>
    <x v="2"/>
    <x v="32"/>
    <x v="113"/>
    <x v="113"/>
    <n v="25108.77"/>
    <s v="Rev_Budget"/>
    <x v="0"/>
    <s v="SERIN"/>
    <x v="6"/>
    <s v="PRD"/>
    <m/>
    <s v="B.7)"/>
    <s v="7) per servizi"/>
    <x v="3"/>
  </r>
  <r>
    <x v="2"/>
    <x v="33"/>
    <x v="113"/>
    <x v="113"/>
    <n v="27108.77"/>
    <s v="Rev_Budget"/>
    <x v="0"/>
    <s v="SERIN"/>
    <x v="6"/>
    <s v="PRD"/>
    <m/>
    <s v="B.7)"/>
    <s v="7) per servizi"/>
    <x v="3"/>
  </r>
  <r>
    <x v="2"/>
    <x v="34"/>
    <x v="113"/>
    <x v="113"/>
    <n v="30108.77"/>
    <s v="Rev_Budget"/>
    <x v="0"/>
    <s v="SERIN"/>
    <x v="6"/>
    <s v="PRD"/>
    <m/>
    <s v="B.7)"/>
    <s v="7) per servizi"/>
    <x v="3"/>
  </r>
  <r>
    <x v="2"/>
    <x v="35"/>
    <x v="113"/>
    <x v="113"/>
    <n v="34108.770000000004"/>
    <s v="Rev_Budget"/>
    <x v="0"/>
    <s v="SERIN"/>
    <x v="6"/>
    <s v="PRD"/>
    <m/>
    <s v="B.7)"/>
    <s v="7) per servizi"/>
    <x v="3"/>
  </r>
  <r>
    <x v="2"/>
    <x v="36"/>
    <x v="113"/>
    <x v="113"/>
    <n v="39108.770000000004"/>
    <s v="Rev_Budget"/>
    <x v="0"/>
    <s v="SERIN"/>
    <x v="6"/>
    <s v="PRD"/>
    <m/>
    <s v="B.7)"/>
    <s v="7) per servizi"/>
    <x v="3"/>
  </r>
  <r>
    <x v="2"/>
    <x v="37"/>
    <x v="113"/>
    <x v="113"/>
    <n v="45108.770000000004"/>
    <s v="Rev_Budget"/>
    <x v="0"/>
    <s v="SERIN"/>
    <x v="6"/>
    <s v="PRD"/>
    <m/>
    <s v="B.7)"/>
    <s v="7) per servizi"/>
    <x v="3"/>
  </r>
  <r>
    <x v="2"/>
    <x v="26"/>
    <x v="114"/>
    <x v="114"/>
    <n v="220.51"/>
    <s v="Rev_Budget"/>
    <x v="0"/>
    <s v="SERIN"/>
    <x v="6"/>
    <s v="PRD"/>
    <m/>
    <s v="B.7)"/>
    <s v="7) per servizi"/>
    <x v="3"/>
  </r>
  <r>
    <x v="2"/>
    <x v="27"/>
    <x v="114"/>
    <x v="114"/>
    <n v="348.91000000000008"/>
    <s v="Rev_Budget"/>
    <x v="0"/>
    <s v="SERIN"/>
    <x v="6"/>
    <s v="PRD"/>
    <m/>
    <s v="B.7)"/>
    <s v="7) per servizi"/>
    <x v="3"/>
  </r>
  <r>
    <x v="2"/>
    <x v="28"/>
    <x v="114"/>
    <x v="114"/>
    <n v="461.41000000000008"/>
    <s v="Rev_Budget"/>
    <x v="0"/>
    <s v="SERIN"/>
    <x v="6"/>
    <s v="PRD"/>
    <m/>
    <s v="B.7)"/>
    <s v="7) per servizi"/>
    <x v="3"/>
  </r>
  <r>
    <x v="2"/>
    <x v="29"/>
    <x v="114"/>
    <x v="114"/>
    <n v="555.90000000000009"/>
    <s v="Rev_Budget"/>
    <x v="0"/>
    <s v="SERIN"/>
    <x v="6"/>
    <s v="PRD"/>
    <m/>
    <s v="B.7)"/>
    <s v="7) per servizi"/>
    <x v="3"/>
  </r>
  <r>
    <x v="2"/>
    <x v="30"/>
    <x v="114"/>
    <x v="114"/>
    <n v="700.90000000000009"/>
    <s v="Rev_Budget"/>
    <x v="0"/>
    <s v="SERIN"/>
    <x v="6"/>
    <s v="PRD"/>
    <m/>
    <s v="B.7)"/>
    <s v="7) per servizi"/>
    <x v="3"/>
  </r>
  <r>
    <x v="2"/>
    <x v="31"/>
    <x v="114"/>
    <x v="114"/>
    <n v="790.65000000000009"/>
    <s v="Rev_Budget"/>
    <x v="0"/>
    <s v="SERIN"/>
    <x v="6"/>
    <s v="PRD"/>
    <m/>
    <s v="B.7)"/>
    <s v="7) per servizi"/>
    <x v="3"/>
  </r>
  <r>
    <x v="2"/>
    <x v="32"/>
    <x v="114"/>
    <x v="114"/>
    <n v="940.65000000000009"/>
    <s v="Rev_Budget"/>
    <x v="0"/>
    <s v="SERIN"/>
    <x v="6"/>
    <s v="PRD"/>
    <m/>
    <s v="B.7)"/>
    <s v="7) per servizi"/>
    <x v="3"/>
  </r>
  <r>
    <x v="2"/>
    <x v="33"/>
    <x v="114"/>
    <x v="114"/>
    <n v="1040.6500000000001"/>
    <s v="Rev_Budget"/>
    <x v="0"/>
    <s v="SERIN"/>
    <x v="6"/>
    <s v="PRD"/>
    <m/>
    <s v="B.7)"/>
    <s v="7) per servizi"/>
    <x v="3"/>
  </r>
  <r>
    <x v="2"/>
    <x v="34"/>
    <x v="114"/>
    <x v="114"/>
    <n v="1240.6500000000001"/>
    <s v="Rev_Budget"/>
    <x v="0"/>
    <s v="SERIN"/>
    <x v="6"/>
    <s v="PRD"/>
    <m/>
    <s v="B.7)"/>
    <s v="7) per servizi"/>
    <x v="3"/>
  </r>
  <r>
    <x v="2"/>
    <x v="35"/>
    <x v="114"/>
    <x v="114"/>
    <n v="1440.65"/>
    <s v="Rev_Budget"/>
    <x v="0"/>
    <s v="SERIN"/>
    <x v="6"/>
    <s v="PRD"/>
    <m/>
    <s v="B.7)"/>
    <s v="7) per servizi"/>
    <x v="3"/>
  </r>
  <r>
    <x v="2"/>
    <x v="36"/>
    <x v="114"/>
    <x v="114"/>
    <n v="1690.65"/>
    <s v="Rev_Budget"/>
    <x v="0"/>
    <s v="SERIN"/>
    <x v="6"/>
    <s v="PRD"/>
    <m/>
    <s v="B.7)"/>
    <s v="7) per servizi"/>
    <x v="3"/>
  </r>
  <r>
    <x v="2"/>
    <x v="37"/>
    <x v="114"/>
    <x v="114"/>
    <n v="1790.65"/>
    <s v="Rev_Budget"/>
    <x v="0"/>
    <s v="SERIN"/>
    <x v="6"/>
    <s v="PRD"/>
    <m/>
    <s v="B.7)"/>
    <s v="7) per servizi"/>
    <x v="3"/>
  </r>
  <r>
    <x v="2"/>
    <x v="26"/>
    <x v="390"/>
    <x v="389"/>
    <n v="10.06"/>
    <s v="Rev_Budget"/>
    <x v="0"/>
    <s v="SERIN"/>
    <x v="6"/>
    <s v="PRD"/>
    <m/>
    <s v="B.7)"/>
    <s v="7) per servizi"/>
    <x v="3"/>
  </r>
  <r>
    <x v="2"/>
    <x v="27"/>
    <x v="390"/>
    <x v="389"/>
    <n v="49.370000000000005"/>
    <s v="Rev_Budget"/>
    <x v="0"/>
    <s v="SERIN"/>
    <x v="6"/>
    <s v="PRD"/>
    <m/>
    <s v="B.7)"/>
    <s v="7) per servizi"/>
    <x v="3"/>
  </r>
  <r>
    <x v="2"/>
    <x v="28"/>
    <x v="390"/>
    <x v="389"/>
    <n v="61.49"/>
    <s v="Rev_Budget"/>
    <x v="0"/>
    <s v="SERIN"/>
    <x v="6"/>
    <s v="PRD"/>
    <m/>
    <s v="B.7)"/>
    <s v="7) per servizi"/>
    <x v="3"/>
  </r>
  <r>
    <x v="2"/>
    <x v="29"/>
    <x v="390"/>
    <x v="389"/>
    <n v="61.49"/>
    <s v="Rev_Budget"/>
    <x v="0"/>
    <s v="SERIN"/>
    <x v="6"/>
    <s v="PRD"/>
    <m/>
    <s v="B.7)"/>
    <s v="7) per servizi"/>
    <x v="3"/>
  </r>
  <r>
    <x v="2"/>
    <x v="30"/>
    <x v="390"/>
    <x v="389"/>
    <n v="61.49"/>
    <s v="Rev_Budget"/>
    <x v="0"/>
    <s v="SERIN"/>
    <x v="6"/>
    <s v="PRD"/>
    <m/>
    <s v="B.7)"/>
    <s v="7) per servizi"/>
    <x v="3"/>
  </r>
  <r>
    <x v="2"/>
    <x v="31"/>
    <x v="390"/>
    <x v="389"/>
    <n v="61.49"/>
    <s v="Rev_Budget"/>
    <x v="0"/>
    <s v="SERIN"/>
    <x v="6"/>
    <s v="PRD"/>
    <m/>
    <s v="B.7)"/>
    <s v="7) per servizi"/>
    <x v="3"/>
  </r>
  <r>
    <x v="2"/>
    <x v="32"/>
    <x v="390"/>
    <x v="389"/>
    <n v="76.490000000000009"/>
    <s v="Rev_Budget"/>
    <x v="0"/>
    <s v="SERIN"/>
    <x v="6"/>
    <s v="PRD"/>
    <m/>
    <s v="B.7)"/>
    <s v="7) per servizi"/>
    <x v="3"/>
  </r>
  <r>
    <x v="2"/>
    <x v="33"/>
    <x v="390"/>
    <x v="389"/>
    <n v="91.490000000000009"/>
    <s v="Rev_Budget"/>
    <x v="0"/>
    <s v="SERIN"/>
    <x v="6"/>
    <s v="PRD"/>
    <m/>
    <s v="B.7)"/>
    <s v="7) per servizi"/>
    <x v="3"/>
  </r>
  <r>
    <x v="2"/>
    <x v="34"/>
    <x v="390"/>
    <x v="389"/>
    <n v="106.49000000000001"/>
    <s v="Rev_Budget"/>
    <x v="0"/>
    <s v="SERIN"/>
    <x v="6"/>
    <s v="PRD"/>
    <m/>
    <s v="B.7)"/>
    <s v="7) per servizi"/>
    <x v="3"/>
  </r>
  <r>
    <x v="2"/>
    <x v="35"/>
    <x v="390"/>
    <x v="389"/>
    <n v="121.49000000000001"/>
    <s v="Rev_Budget"/>
    <x v="0"/>
    <s v="SERIN"/>
    <x v="6"/>
    <s v="PRD"/>
    <m/>
    <s v="B.7)"/>
    <s v="7) per servizi"/>
    <x v="3"/>
  </r>
  <r>
    <x v="2"/>
    <x v="36"/>
    <x v="390"/>
    <x v="389"/>
    <n v="136.49"/>
    <s v="Rev_Budget"/>
    <x v="0"/>
    <s v="SERIN"/>
    <x v="6"/>
    <s v="PRD"/>
    <m/>
    <s v="B.7)"/>
    <s v="7) per servizi"/>
    <x v="3"/>
  </r>
  <r>
    <x v="2"/>
    <x v="37"/>
    <x v="390"/>
    <x v="389"/>
    <n v="151.49"/>
    <s v="Rev_Budget"/>
    <x v="0"/>
    <s v="SERIN"/>
    <x v="6"/>
    <s v="PRD"/>
    <m/>
    <s v="B.7)"/>
    <s v="7) per servizi"/>
    <x v="3"/>
  </r>
  <r>
    <x v="2"/>
    <x v="26"/>
    <x v="121"/>
    <x v="121"/>
    <n v="0"/>
    <s v="Rev_Budget"/>
    <x v="0"/>
    <s v="SERST"/>
    <x v="8"/>
    <s v="COSTI"/>
    <m/>
    <s v="B.7)"/>
    <s v="7) per servizi"/>
    <x v="2"/>
  </r>
  <r>
    <x v="2"/>
    <x v="27"/>
    <x v="121"/>
    <x v="121"/>
    <n v="10"/>
    <s v="Rev_Budget"/>
    <x v="0"/>
    <s v="SERST"/>
    <x v="8"/>
    <s v="COSTI"/>
    <m/>
    <s v="B.7)"/>
    <s v="7) per servizi"/>
    <x v="2"/>
  </r>
  <r>
    <x v="2"/>
    <x v="28"/>
    <x v="121"/>
    <x v="121"/>
    <n v="15"/>
    <s v="Rev_Budget"/>
    <x v="0"/>
    <s v="SERST"/>
    <x v="8"/>
    <s v="COSTI"/>
    <m/>
    <s v="B.7)"/>
    <s v="7) per servizi"/>
    <x v="2"/>
  </r>
  <r>
    <x v="2"/>
    <x v="29"/>
    <x v="121"/>
    <x v="121"/>
    <n v="20"/>
    <s v="Rev_Budget"/>
    <x v="0"/>
    <s v="SERST"/>
    <x v="8"/>
    <s v="COSTI"/>
    <m/>
    <s v="B.7)"/>
    <s v="7) per servizi"/>
    <x v="2"/>
  </r>
  <r>
    <x v="2"/>
    <x v="30"/>
    <x v="121"/>
    <x v="121"/>
    <n v="25"/>
    <s v="Rev_Budget"/>
    <x v="0"/>
    <s v="SERST"/>
    <x v="8"/>
    <s v="COSTI"/>
    <m/>
    <s v="B.7)"/>
    <s v="7) per servizi"/>
    <x v="2"/>
  </r>
  <r>
    <x v="2"/>
    <x v="26"/>
    <x v="358"/>
    <x v="357"/>
    <n v="234.9"/>
    <s v="Rev_Budget"/>
    <x v="0"/>
    <s v="SERST"/>
    <x v="8"/>
    <s v="COSTI"/>
    <s v="SPESGRANT"/>
    <s v="B.7)"/>
    <s v="7) per servizi"/>
    <x v="6"/>
  </r>
  <r>
    <x v="2"/>
    <x v="27"/>
    <x v="358"/>
    <x v="357"/>
    <n v="234.9"/>
    <s v="Rev_Budget"/>
    <x v="0"/>
    <s v="SERST"/>
    <x v="8"/>
    <s v="COSTI"/>
    <s v="SPESGRANT"/>
    <s v="B.7)"/>
    <s v="7) per servizi"/>
    <x v="6"/>
  </r>
  <r>
    <x v="2"/>
    <x v="28"/>
    <x v="358"/>
    <x v="357"/>
    <n v="460.85"/>
    <s v="Rev_Budget"/>
    <x v="0"/>
    <s v="SERST"/>
    <x v="8"/>
    <s v="COSTI"/>
    <s v="SPESGRANT"/>
    <s v="B.7)"/>
    <s v="7) per servizi"/>
    <x v="6"/>
  </r>
  <r>
    <x v="2"/>
    <x v="29"/>
    <x v="358"/>
    <x v="357"/>
    <n v="460.85"/>
    <s v="Rev_Budget"/>
    <x v="0"/>
    <s v="SERST"/>
    <x v="8"/>
    <s v="COSTI"/>
    <s v="SPESGRANT"/>
    <s v="B.7)"/>
    <s v="7) per servizi"/>
    <x v="6"/>
  </r>
  <r>
    <x v="2"/>
    <x v="30"/>
    <x v="358"/>
    <x v="357"/>
    <n v="1191.1799999999998"/>
    <s v="Rev_Budget"/>
    <x v="0"/>
    <s v="SERST"/>
    <x v="8"/>
    <s v="COSTI"/>
    <s v="SPESGRANT"/>
    <s v="B.7)"/>
    <s v="7) per servizi"/>
    <x v="6"/>
  </r>
  <r>
    <x v="2"/>
    <x v="31"/>
    <x v="358"/>
    <x v="357"/>
    <n v="2774.22"/>
    <s v="Rev_Budget"/>
    <x v="0"/>
    <s v="SERST"/>
    <x v="8"/>
    <s v="COSTI"/>
    <s v="SPESGRANT"/>
    <s v="B.7)"/>
    <s v="7) per servizi"/>
    <x v="6"/>
  </r>
  <r>
    <x v="2"/>
    <x v="32"/>
    <x v="358"/>
    <x v="357"/>
    <n v="4773.3866666666663"/>
    <s v="Rev_Budget"/>
    <x v="0"/>
    <s v="SERST"/>
    <x v="8"/>
    <s v="COSTI"/>
    <s v="SPESGRANT"/>
    <s v="B.7)"/>
    <s v="7) per servizi"/>
    <x v="6"/>
  </r>
  <r>
    <x v="2"/>
    <x v="33"/>
    <x v="358"/>
    <x v="357"/>
    <n v="6772.5533333333333"/>
    <s v="Rev_Budget"/>
    <x v="0"/>
    <s v="SERST"/>
    <x v="8"/>
    <s v="COSTI"/>
    <s v="SPESGRANT"/>
    <s v="B.7)"/>
    <s v="7) per servizi"/>
    <x v="6"/>
  </r>
  <r>
    <x v="2"/>
    <x v="34"/>
    <x v="358"/>
    <x v="357"/>
    <n v="8771.7199999999993"/>
    <s v="Rev_Budget"/>
    <x v="0"/>
    <s v="SERST"/>
    <x v="8"/>
    <s v="COSTI"/>
    <s v="SPESGRANT"/>
    <s v="B.7)"/>
    <s v="7) per servizi"/>
    <x v="6"/>
  </r>
  <r>
    <x v="2"/>
    <x v="35"/>
    <x v="358"/>
    <x v="357"/>
    <n v="10770.886666666665"/>
    <s v="Rev_Budget"/>
    <x v="0"/>
    <s v="SERST"/>
    <x v="8"/>
    <s v="COSTI"/>
    <s v="SPESGRANT"/>
    <s v="B.7)"/>
    <s v="7) per servizi"/>
    <x v="6"/>
  </r>
  <r>
    <x v="2"/>
    <x v="36"/>
    <x v="358"/>
    <x v="357"/>
    <n v="12770.053333333331"/>
    <s v="Rev_Budget"/>
    <x v="0"/>
    <s v="SERST"/>
    <x v="8"/>
    <s v="COSTI"/>
    <s v="SPESGRANT"/>
    <s v="B.7)"/>
    <s v="7) per servizi"/>
    <x v="6"/>
  </r>
  <r>
    <x v="2"/>
    <x v="37"/>
    <x v="358"/>
    <x v="357"/>
    <n v="14769.219999999998"/>
    <s v="Rev_Budget"/>
    <x v="0"/>
    <s v="SERST"/>
    <x v="8"/>
    <s v="COSTI"/>
    <s v="SPESGRANT"/>
    <s v="B.7)"/>
    <s v="7) per servizi"/>
    <x v="6"/>
  </r>
  <r>
    <x v="2"/>
    <x v="31"/>
    <x v="121"/>
    <x v="121"/>
    <n v="30"/>
    <s v="Rev_Budget"/>
    <x v="0"/>
    <s v="SERST"/>
    <x v="8"/>
    <s v="COSTI"/>
    <m/>
    <s v="B.7)"/>
    <s v="7) per servizi"/>
    <x v="2"/>
  </r>
  <r>
    <x v="2"/>
    <x v="32"/>
    <x v="121"/>
    <x v="121"/>
    <n v="113.33333333333333"/>
    <s v="Rev_Budget"/>
    <x v="0"/>
    <s v="SERST"/>
    <x v="8"/>
    <s v="COSTI"/>
    <m/>
    <s v="B.7)"/>
    <s v="7) per servizi"/>
    <x v="2"/>
  </r>
  <r>
    <x v="2"/>
    <x v="33"/>
    <x v="121"/>
    <x v="121"/>
    <n v="196.66666666666666"/>
    <s v="Rev_Budget"/>
    <x v="0"/>
    <s v="SERST"/>
    <x v="8"/>
    <s v="COSTI"/>
    <m/>
    <s v="B.7)"/>
    <s v="7) per servizi"/>
    <x v="2"/>
  </r>
  <r>
    <x v="2"/>
    <x v="34"/>
    <x v="121"/>
    <x v="121"/>
    <n v="280"/>
    <s v="Rev_Budget"/>
    <x v="0"/>
    <s v="SERST"/>
    <x v="8"/>
    <s v="COSTI"/>
    <m/>
    <s v="B.7)"/>
    <s v="7) per servizi"/>
    <x v="2"/>
  </r>
  <r>
    <x v="2"/>
    <x v="35"/>
    <x v="121"/>
    <x v="121"/>
    <n v="363.33333333333331"/>
    <s v="Rev_Budget"/>
    <x v="0"/>
    <s v="SERST"/>
    <x v="8"/>
    <s v="COSTI"/>
    <m/>
    <s v="B.7)"/>
    <s v="7) per servizi"/>
    <x v="2"/>
  </r>
  <r>
    <x v="2"/>
    <x v="36"/>
    <x v="121"/>
    <x v="121"/>
    <n v="446.66666666666663"/>
    <s v="Rev_Budget"/>
    <x v="0"/>
    <s v="SERST"/>
    <x v="8"/>
    <s v="COSTI"/>
    <m/>
    <s v="B.7)"/>
    <s v="7) per servizi"/>
    <x v="2"/>
  </r>
  <r>
    <x v="2"/>
    <x v="37"/>
    <x v="121"/>
    <x v="121"/>
    <n v="530"/>
    <s v="Rev_Budget"/>
    <x v="0"/>
    <s v="SERST"/>
    <x v="8"/>
    <s v="COSTI"/>
    <m/>
    <s v="B.7)"/>
    <s v="7) per servizi"/>
    <x v="2"/>
  </r>
  <r>
    <x v="2"/>
    <x v="26"/>
    <x v="156"/>
    <x v="156"/>
    <n v="850.83"/>
    <s v="Rev_Budget"/>
    <x v="0"/>
    <s v="COSGS"/>
    <x v="4"/>
    <s v="COSTI"/>
    <m/>
    <s v="B.8)"/>
    <s v="8) per godimento di beni di terzi"/>
    <x v="2"/>
  </r>
  <r>
    <x v="2"/>
    <x v="27"/>
    <x v="156"/>
    <x v="156"/>
    <n v="1691.9399999999998"/>
    <s v="Rev_Budget"/>
    <x v="0"/>
    <s v="COSGS"/>
    <x v="4"/>
    <s v="COSTI"/>
    <m/>
    <s v="B.8)"/>
    <s v="8) per godimento di beni di terzi"/>
    <x v="2"/>
  </r>
  <r>
    <x v="2"/>
    <x v="28"/>
    <x v="156"/>
    <x v="156"/>
    <n v="3507.91"/>
    <s v="Rev_Budget"/>
    <x v="0"/>
    <s v="COSGS"/>
    <x v="4"/>
    <s v="COSTI"/>
    <m/>
    <s v="B.8)"/>
    <s v="8) per godimento di beni di terzi"/>
    <x v="2"/>
  </r>
  <r>
    <x v="2"/>
    <x v="29"/>
    <x v="156"/>
    <x v="156"/>
    <n v="4207.91"/>
    <s v="Rev_Budget"/>
    <x v="0"/>
    <s v="COSGS"/>
    <x v="4"/>
    <s v="COSTI"/>
    <m/>
    <s v="B.8)"/>
    <s v="8) per godimento di beni di terzi"/>
    <x v="2"/>
  </r>
  <r>
    <x v="2"/>
    <x v="30"/>
    <x v="156"/>
    <x v="156"/>
    <n v="5907.91"/>
    <s v="Rev_Budget"/>
    <x v="0"/>
    <s v="COSGS"/>
    <x v="4"/>
    <s v="COSTI"/>
    <m/>
    <s v="B.8)"/>
    <s v="8) per godimento di beni di terzi"/>
    <x v="2"/>
  </r>
  <r>
    <x v="2"/>
    <x v="31"/>
    <x v="156"/>
    <x v="156"/>
    <n v="7651.45"/>
    <s v="Rev_Budget"/>
    <x v="0"/>
    <s v="COSGS"/>
    <x v="4"/>
    <s v="COSTI"/>
    <m/>
    <s v="B.8)"/>
    <s v="8) per godimento di beni di terzi"/>
    <x v="2"/>
  </r>
  <r>
    <x v="2"/>
    <x v="32"/>
    <x v="156"/>
    <x v="156"/>
    <n v="8335.5333333333328"/>
    <s v="Rev_Budget"/>
    <x v="0"/>
    <s v="COSGS"/>
    <x v="4"/>
    <s v="COSTI"/>
    <m/>
    <s v="B.8)"/>
    <s v="8) per godimento di beni di terzi"/>
    <x v="2"/>
  </r>
  <r>
    <x v="2"/>
    <x v="33"/>
    <x v="156"/>
    <x v="156"/>
    <n v="9019.6166666666668"/>
    <s v="Rev_Budget"/>
    <x v="0"/>
    <s v="COSGS"/>
    <x v="4"/>
    <s v="COSTI"/>
    <m/>
    <s v="B.8)"/>
    <s v="8) per godimento di beni di terzi"/>
    <x v="2"/>
  </r>
  <r>
    <x v="2"/>
    <x v="34"/>
    <x v="156"/>
    <x v="156"/>
    <n v="9703.7000000000007"/>
    <s v="Rev_Budget"/>
    <x v="0"/>
    <s v="COSGS"/>
    <x v="4"/>
    <s v="COSTI"/>
    <m/>
    <s v="B.8)"/>
    <s v="8) per godimento di beni di terzi"/>
    <x v="2"/>
  </r>
  <r>
    <x v="2"/>
    <x v="35"/>
    <x v="156"/>
    <x v="156"/>
    <n v="10387.783333333335"/>
    <s v="Rev_Budget"/>
    <x v="0"/>
    <s v="COSGS"/>
    <x v="4"/>
    <s v="COSTI"/>
    <m/>
    <s v="B.8)"/>
    <s v="8) per godimento di beni di terzi"/>
    <x v="2"/>
  </r>
  <r>
    <x v="2"/>
    <x v="36"/>
    <x v="156"/>
    <x v="156"/>
    <n v="11071.866666666669"/>
    <s v="Rev_Budget"/>
    <x v="0"/>
    <s v="COSGS"/>
    <x v="4"/>
    <s v="COSTI"/>
    <m/>
    <s v="B.8)"/>
    <s v="8) per godimento di beni di terzi"/>
    <x v="2"/>
  </r>
  <r>
    <x v="2"/>
    <x v="37"/>
    <x v="156"/>
    <x v="156"/>
    <n v="11755.950000000003"/>
    <s v="Rev_Budget"/>
    <x v="0"/>
    <s v="COSGS"/>
    <x v="4"/>
    <s v="COSTI"/>
    <m/>
    <s v="B.8)"/>
    <s v="8) per godimento di beni di terzi"/>
    <x v="2"/>
  </r>
  <r>
    <x v="2"/>
    <x v="26"/>
    <x v="417"/>
    <x v="416"/>
    <n v="252.5"/>
    <s v="Rev_Budget"/>
    <x v="0"/>
    <s v="SERIN"/>
    <x v="6"/>
    <s v="PRD"/>
    <m/>
    <s v="B.7)"/>
    <s v="7) per servizi"/>
    <x v="3"/>
  </r>
  <r>
    <x v="2"/>
    <x v="27"/>
    <x v="417"/>
    <x v="416"/>
    <n v="505"/>
    <s v="Rev_Budget"/>
    <x v="0"/>
    <s v="SERIN"/>
    <x v="6"/>
    <s v="PRD"/>
    <m/>
    <s v="B.7)"/>
    <s v="7) per servizi"/>
    <x v="3"/>
  </r>
  <r>
    <x v="2"/>
    <x v="28"/>
    <x v="417"/>
    <x v="416"/>
    <n v="757.5"/>
    <s v="Rev_Budget"/>
    <x v="0"/>
    <s v="SERIN"/>
    <x v="6"/>
    <s v="PRD"/>
    <m/>
    <s v="B.7)"/>
    <s v="7) per servizi"/>
    <x v="3"/>
  </r>
  <r>
    <x v="2"/>
    <x v="29"/>
    <x v="417"/>
    <x v="416"/>
    <n v="1010"/>
    <s v="Rev_Budget"/>
    <x v="0"/>
    <s v="SERIN"/>
    <x v="6"/>
    <s v="PRD"/>
    <m/>
    <s v="B.7)"/>
    <s v="7) per servizi"/>
    <x v="3"/>
  </r>
  <r>
    <x v="2"/>
    <x v="30"/>
    <x v="417"/>
    <x v="416"/>
    <n v="1262.5"/>
    <s v="Rev_Budget"/>
    <x v="0"/>
    <s v="SERIN"/>
    <x v="6"/>
    <s v="PRD"/>
    <m/>
    <s v="B.7)"/>
    <s v="7) per servizi"/>
    <x v="3"/>
  </r>
  <r>
    <x v="2"/>
    <x v="31"/>
    <x v="417"/>
    <x v="416"/>
    <n v="1515"/>
    <s v="Rev_Budget"/>
    <x v="0"/>
    <s v="SERIN"/>
    <x v="6"/>
    <s v="PRD"/>
    <m/>
    <s v="B.7)"/>
    <s v="7) per servizi"/>
    <x v="3"/>
  </r>
  <r>
    <x v="2"/>
    <x v="32"/>
    <x v="417"/>
    <x v="416"/>
    <n v="1767.5"/>
    <s v="Rev_Budget"/>
    <x v="0"/>
    <s v="SERIN"/>
    <x v="6"/>
    <s v="PRD"/>
    <m/>
    <s v="B.7)"/>
    <s v="7) per servizi"/>
    <x v="3"/>
  </r>
  <r>
    <x v="2"/>
    <x v="33"/>
    <x v="417"/>
    <x v="416"/>
    <n v="2020"/>
    <s v="Rev_Budget"/>
    <x v="0"/>
    <s v="SERIN"/>
    <x v="6"/>
    <s v="PRD"/>
    <m/>
    <s v="B.7)"/>
    <s v="7) per servizi"/>
    <x v="3"/>
  </r>
  <r>
    <x v="2"/>
    <x v="34"/>
    <x v="417"/>
    <x v="416"/>
    <n v="2272.5"/>
    <s v="Rev_Budget"/>
    <x v="0"/>
    <s v="SERIN"/>
    <x v="6"/>
    <s v="PRD"/>
    <m/>
    <s v="B.7)"/>
    <s v="7) per servizi"/>
    <x v="3"/>
  </r>
  <r>
    <x v="2"/>
    <x v="35"/>
    <x v="417"/>
    <x v="416"/>
    <n v="2525"/>
    <s v="Rev_Budget"/>
    <x v="0"/>
    <s v="SERIN"/>
    <x v="6"/>
    <s v="PRD"/>
    <m/>
    <s v="B.7)"/>
    <s v="7) per servizi"/>
    <x v="3"/>
  </r>
  <r>
    <x v="2"/>
    <x v="36"/>
    <x v="417"/>
    <x v="416"/>
    <n v="2777.5"/>
    <s v="Rev_Budget"/>
    <x v="0"/>
    <s v="SERIN"/>
    <x v="6"/>
    <s v="PRD"/>
    <m/>
    <s v="B.7)"/>
    <s v="7) per servizi"/>
    <x v="3"/>
  </r>
  <r>
    <x v="2"/>
    <x v="37"/>
    <x v="417"/>
    <x v="416"/>
    <n v="3030"/>
    <s v="Rev_Budget"/>
    <x v="0"/>
    <s v="SERIN"/>
    <x v="6"/>
    <s v="PRD"/>
    <m/>
    <s v="B.7)"/>
    <s v="7) per servizi"/>
    <x v="3"/>
  </r>
  <r>
    <x v="2"/>
    <x v="26"/>
    <x v="89"/>
    <x v="89"/>
    <n v="9321.39"/>
    <s v="Rev_Budget"/>
    <x v="0"/>
    <s v="SERST"/>
    <x v="8"/>
    <s v="COSTI"/>
    <m/>
    <s v="B.7)"/>
    <s v="7) per servizi"/>
    <x v="2"/>
  </r>
  <r>
    <x v="2"/>
    <x v="27"/>
    <x v="89"/>
    <x v="89"/>
    <n v="10845.880000000001"/>
    <s v="Rev_Budget"/>
    <x v="0"/>
    <s v="SERST"/>
    <x v="8"/>
    <s v="COSTI"/>
    <m/>
    <s v="B.7)"/>
    <s v="7) per servizi"/>
    <x v="2"/>
  </r>
  <r>
    <x v="2"/>
    <x v="28"/>
    <x v="89"/>
    <x v="89"/>
    <n v="10391.19"/>
    <s v="Rev_Budget"/>
    <x v="0"/>
    <s v="SERST"/>
    <x v="8"/>
    <s v="COSTI"/>
    <m/>
    <s v="B.7)"/>
    <s v="7) per servizi"/>
    <x v="2"/>
  </r>
  <r>
    <x v="2"/>
    <x v="29"/>
    <x v="89"/>
    <x v="89"/>
    <n v="13314.2"/>
    <s v="Rev_Budget"/>
    <x v="0"/>
    <s v="SERST"/>
    <x v="8"/>
    <s v="COSTI"/>
    <m/>
    <s v="B.7)"/>
    <s v="7) per servizi"/>
    <x v="2"/>
  </r>
  <r>
    <x v="2"/>
    <x v="30"/>
    <x v="89"/>
    <x v="89"/>
    <n v="16769.830000000002"/>
    <s v="Rev_Budget"/>
    <x v="0"/>
    <s v="SERST"/>
    <x v="8"/>
    <s v="COSTI"/>
    <m/>
    <s v="B.7)"/>
    <s v="7) per servizi"/>
    <x v="2"/>
  </r>
  <r>
    <x v="2"/>
    <x v="31"/>
    <x v="89"/>
    <x v="89"/>
    <n v="19852.460000000003"/>
    <s v="Rev_Budget"/>
    <x v="0"/>
    <s v="SERST"/>
    <x v="8"/>
    <s v="COSTI"/>
    <m/>
    <s v="B.7)"/>
    <s v="7) per servizi"/>
    <x v="2"/>
  </r>
  <r>
    <x v="2"/>
    <x v="32"/>
    <x v="89"/>
    <x v="89"/>
    <n v="22396.397500000003"/>
    <s v="Rev_Budget"/>
    <x v="0"/>
    <s v="SERST"/>
    <x v="8"/>
    <s v="COSTI"/>
    <m/>
    <s v="B.7)"/>
    <s v="7) per servizi"/>
    <x v="2"/>
  </r>
  <r>
    <x v="2"/>
    <x v="33"/>
    <x v="89"/>
    <x v="89"/>
    <n v="24940.335000000003"/>
    <s v="Rev_Budget"/>
    <x v="0"/>
    <s v="SERST"/>
    <x v="8"/>
    <s v="COSTI"/>
    <m/>
    <s v="B.7)"/>
    <s v="7) per servizi"/>
    <x v="2"/>
  </r>
  <r>
    <x v="2"/>
    <x v="34"/>
    <x v="89"/>
    <x v="89"/>
    <n v="27484.272500000003"/>
    <s v="Rev_Budget"/>
    <x v="0"/>
    <s v="SERST"/>
    <x v="8"/>
    <s v="COSTI"/>
    <m/>
    <s v="B.7)"/>
    <s v="7) per servizi"/>
    <x v="2"/>
  </r>
  <r>
    <x v="2"/>
    <x v="35"/>
    <x v="89"/>
    <x v="89"/>
    <n v="30028.210000000003"/>
    <s v="Rev_Budget"/>
    <x v="0"/>
    <s v="SERST"/>
    <x v="8"/>
    <s v="COSTI"/>
    <m/>
    <s v="B.7)"/>
    <s v="7) per servizi"/>
    <x v="2"/>
  </r>
  <r>
    <x v="2"/>
    <x v="36"/>
    <x v="89"/>
    <x v="89"/>
    <n v="32572.147500000003"/>
    <s v="Rev_Budget"/>
    <x v="0"/>
    <s v="SERST"/>
    <x v="8"/>
    <s v="COSTI"/>
    <m/>
    <s v="B.7)"/>
    <s v="7) per servizi"/>
    <x v="2"/>
  </r>
  <r>
    <x v="2"/>
    <x v="37"/>
    <x v="89"/>
    <x v="89"/>
    <n v="35116.085000000006"/>
    <s v="Rev_Budget"/>
    <x v="0"/>
    <s v="SERST"/>
    <x v="8"/>
    <s v="COSTI"/>
    <m/>
    <s v="B.7)"/>
    <s v="7) per servizi"/>
    <x v="2"/>
  </r>
  <r>
    <x v="2"/>
    <x v="26"/>
    <x v="87"/>
    <x v="87"/>
    <n v="1592.4500000000003"/>
    <s v="Rev_Budget"/>
    <x v="0"/>
    <s v="SERST"/>
    <x v="8"/>
    <s v="COSTI"/>
    <m/>
    <s v="B.7)"/>
    <s v="7) per servizi"/>
    <x v="2"/>
  </r>
  <r>
    <x v="2"/>
    <x v="27"/>
    <x v="87"/>
    <x v="87"/>
    <n v="1592.4500000000003"/>
    <s v="Rev_Budget"/>
    <x v="0"/>
    <s v="SERST"/>
    <x v="8"/>
    <s v="COSTI"/>
    <m/>
    <s v="B.7)"/>
    <s v="7) per servizi"/>
    <x v="2"/>
  </r>
  <r>
    <x v="2"/>
    <x v="28"/>
    <x v="87"/>
    <x v="87"/>
    <n v="1592.4500000000003"/>
    <s v="Rev_Budget"/>
    <x v="0"/>
    <s v="SERST"/>
    <x v="8"/>
    <s v="COSTI"/>
    <m/>
    <s v="B.7)"/>
    <s v="7) per servizi"/>
    <x v="2"/>
  </r>
  <r>
    <x v="2"/>
    <x v="29"/>
    <x v="87"/>
    <x v="87"/>
    <n v="1592.4500000000003"/>
    <s v="Rev_Budget"/>
    <x v="0"/>
    <s v="SERST"/>
    <x v="8"/>
    <s v="COSTI"/>
    <m/>
    <s v="B.7)"/>
    <s v="7) per servizi"/>
    <x v="2"/>
  </r>
  <r>
    <x v="2"/>
    <x v="30"/>
    <x v="87"/>
    <x v="87"/>
    <n v="1592.4500000000003"/>
    <s v="Rev_Budget"/>
    <x v="0"/>
    <s v="SERST"/>
    <x v="8"/>
    <s v="COSTI"/>
    <m/>
    <s v="B.7)"/>
    <s v="7) per servizi"/>
    <x v="2"/>
  </r>
  <r>
    <x v="2"/>
    <x v="31"/>
    <x v="87"/>
    <x v="87"/>
    <n v="1592.4500000000003"/>
    <s v="Rev_Budget"/>
    <x v="0"/>
    <s v="SERST"/>
    <x v="8"/>
    <s v="COSTI"/>
    <m/>
    <s v="B.7)"/>
    <s v="7) per servizi"/>
    <x v="2"/>
  </r>
  <r>
    <x v="2"/>
    <x v="32"/>
    <x v="87"/>
    <x v="87"/>
    <n v="1837.2000000000003"/>
    <s v="Rev_Budget"/>
    <x v="0"/>
    <s v="SERST"/>
    <x v="8"/>
    <s v="COSTI"/>
    <m/>
    <s v="B.7)"/>
    <s v="7) per servizi"/>
    <x v="2"/>
  </r>
  <r>
    <x v="2"/>
    <x v="33"/>
    <x v="87"/>
    <x v="87"/>
    <n v="2081.9500000000003"/>
    <s v="Rev_Budget"/>
    <x v="0"/>
    <s v="SERST"/>
    <x v="8"/>
    <s v="COSTI"/>
    <m/>
    <s v="B.7)"/>
    <s v="7) per servizi"/>
    <x v="2"/>
  </r>
  <r>
    <x v="2"/>
    <x v="34"/>
    <x v="87"/>
    <x v="87"/>
    <n v="2326.7000000000003"/>
    <s v="Rev_Budget"/>
    <x v="0"/>
    <s v="SERST"/>
    <x v="8"/>
    <s v="COSTI"/>
    <m/>
    <s v="B.7)"/>
    <s v="7) per servizi"/>
    <x v="2"/>
  </r>
  <r>
    <x v="2"/>
    <x v="35"/>
    <x v="87"/>
    <x v="87"/>
    <n v="2571.4500000000003"/>
    <s v="Rev_Budget"/>
    <x v="0"/>
    <s v="SERST"/>
    <x v="8"/>
    <s v="COSTI"/>
    <m/>
    <s v="B.7)"/>
    <s v="7) per servizi"/>
    <x v="2"/>
  </r>
  <r>
    <x v="2"/>
    <x v="36"/>
    <x v="87"/>
    <x v="87"/>
    <n v="2816.2000000000003"/>
    <s v="Rev_Budget"/>
    <x v="0"/>
    <s v="SERST"/>
    <x v="8"/>
    <s v="COSTI"/>
    <m/>
    <s v="B.7)"/>
    <s v="7) per servizi"/>
    <x v="2"/>
  </r>
  <r>
    <x v="2"/>
    <x v="37"/>
    <x v="87"/>
    <x v="87"/>
    <n v="3060.9500000000003"/>
    <s v="Rev_Budget"/>
    <x v="0"/>
    <s v="SERST"/>
    <x v="8"/>
    <s v="COSTI"/>
    <m/>
    <s v="B.7)"/>
    <s v="7) per servizi"/>
    <x v="2"/>
  </r>
  <r>
    <x v="2"/>
    <x v="26"/>
    <x v="396"/>
    <x v="395"/>
    <n v="0"/>
    <s v="Rev_Budget"/>
    <x v="0"/>
    <s v="SERST"/>
    <x v="8"/>
    <s v="COSTI"/>
    <m/>
    <s v="B.7)"/>
    <s v="7) per servizi"/>
    <x v="2"/>
  </r>
  <r>
    <x v="2"/>
    <x v="27"/>
    <x v="396"/>
    <x v="395"/>
    <n v="0"/>
    <s v="Rev_Budget"/>
    <x v="0"/>
    <s v="SERST"/>
    <x v="8"/>
    <s v="COSTI"/>
    <m/>
    <s v="B.7)"/>
    <s v="7) per servizi"/>
    <x v="2"/>
  </r>
  <r>
    <x v="2"/>
    <x v="28"/>
    <x v="396"/>
    <x v="395"/>
    <n v="0"/>
    <s v="Rev_Budget"/>
    <x v="0"/>
    <s v="SERST"/>
    <x v="8"/>
    <s v="COSTI"/>
    <m/>
    <s v="B.7)"/>
    <s v="7) per servizi"/>
    <x v="2"/>
  </r>
  <r>
    <x v="2"/>
    <x v="29"/>
    <x v="396"/>
    <x v="395"/>
    <n v="0"/>
    <s v="Rev_Budget"/>
    <x v="0"/>
    <s v="SERST"/>
    <x v="8"/>
    <s v="COSTI"/>
    <m/>
    <s v="B.7)"/>
    <s v="7) per servizi"/>
    <x v="2"/>
  </r>
  <r>
    <x v="2"/>
    <x v="30"/>
    <x v="396"/>
    <x v="395"/>
    <n v="0"/>
    <s v="Rev_Budget"/>
    <x v="0"/>
    <s v="SERST"/>
    <x v="8"/>
    <s v="COSTI"/>
    <m/>
    <s v="B.7)"/>
    <s v="7) per servizi"/>
    <x v="2"/>
  </r>
  <r>
    <x v="2"/>
    <x v="31"/>
    <x v="396"/>
    <x v="395"/>
    <n v="1499.6"/>
    <s v="Rev_Budget"/>
    <x v="0"/>
    <s v="SERST"/>
    <x v="8"/>
    <s v="COSTI"/>
    <m/>
    <s v="B.7)"/>
    <s v="7) per servizi"/>
    <x v="2"/>
  </r>
  <r>
    <x v="2"/>
    <x v="32"/>
    <x v="396"/>
    <x v="395"/>
    <n v="1713.85"/>
    <s v="Rev_Budget"/>
    <x v="0"/>
    <s v="SERST"/>
    <x v="8"/>
    <s v="COSTI"/>
    <m/>
    <s v="B.7)"/>
    <s v="7) per servizi"/>
    <x v="2"/>
  </r>
  <r>
    <x v="2"/>
    <x v="33"/>
    <x v="396"/>
    <x v="395"/>
    <n v="1928.1"/>
    <s v="Rev_Budget"/>
    <x v="0"/>
    <s v="SERST"/>
    <x v="8"/>
    <s v="COSTI"/>
    <m/>
    <s v="B.7)"/>
    <s v="7) per servizi"/>
    <x v="2"/>
  </r>
  <r>
    <x v="2"/>
    <x v="34"/>
    <x v="396"/>
    <x v="395"/>
    <n v="2142.35"/>
    <s v="Rev_Budget"/>
    <x v="0"/>
    <s v="SERST"/>
    <x v="8"/>
    <s v="COSTI"/>
    <m/>
    <s v="B.7)"/>
    <s v="7) per servizi"/>
    <x v="2"/>
  </r>
  <r>
    <x v="2"/>
    <x v="35"/>
    <x v="396"/>
    <x v="395"/>
    <n v="2356.6"/>
    <s v="Rev_Budget"/>
    <x v="0"/>
    <s v="SERST"/>
    <x v="8"/>
    <s v="COSTI"/>
    <m/>
    <s v="B.7)"/>
    <s v="7) per servizi"/>
    <x v="2"/>
  </r>
  <r>
    <x v="2"/>
    <x v="36"/>
    <x v="396"/>
    <x v="395"/>
    <n v="2570.85"/>
    <s v="Rev_Budget"/>
    <x v="0"/>
    <s v="SERST"/>
    <x v="8"/>
    <s v="COSTI"/>
    <m/>
    <s v="B.7)"/>
    <s v="7) per servizi"/>
    <x v="2"/>
  </r>
  <r>
    <x v="2"/>
    <x v="37"/>
    <x v="396"/>
    <x v="395"/>
    <n v="2785.1"/>
    <s v="Rev_Budget"/>
    <x v="0"/>
    <s v="SERST"/>
    <x v="8"/>
    <s v="COSTI"/>
    <m/>
    <s v="B.7)"/>
    <s v="7) per servizi"/>
    <x v="2"/>
  </r>
  <r>
    <x v="2"/>
    <x v="26"/>
    <x v="291"/>
    <x v="291"/>
    <n v="0"/>
    <s v="Rev_Budget"/>
    <x v="0"/>
    <s v="SERST"/>
    <x v="8"/>
    <s v="COSTI"/>
    <m/>
    <s v="B.7)"/>
    <s v="7) per servizi"/>
    <x v="6"/>
  </r>
  <r>
    <x v="2"/>
    <x v="27"/>
    <x v="291"/>
    <x v="291"/>
    <n v="300"/>
    <s v="Rev_Budget"/>
    <x v="0"/>
    <s v="SERST"/>
    <x v="8"/>
    <s v="COSTI"/>
    <m/>
    <s v="B.7)"/>
    <s v="7) per servizi"/>
    <x v="6"/>
  </r>
  <r>
    <x v="2"/>
    <x v="28"/>
    <x v="291"/>
    <x v="291"/>
    <n v="300"/>
    <s v="Rev_Budget"/>
    <x v="0"/>
    <s v="SERST"/>
    <x v="8"/>
    <s v="COSTI"/>
    <m/>
    <s v="B.7)"/>
    <s v="7) per servizi"/>
    <x v="6"/>
  </r>
  <r>
    <x v="2"/>
    <x v="29"/>
    <x v="291"/>
    <x v="291"/>
    <n v="300"/>
    <s v="Rev_Budget"/>
    <x v="0"/>
    <s v="SERST"/>
    <x v="8"/>
    <s v="COSTI"/>
    <m/>
    <s v="B.7)"/>
    <s v="7) per servizi"/>
    <x v="6"/>
  </r>
  <r>
    <x v="2"/>
    <x v="30"/>
    <x v="291"/>
    <x v="291"/>
    <n v="300"/>
    <s v="Rev_Budget"/>
    <x v="0"/>
    <s v="SERST"/>
    <x v="8"/>
    <s v="COSTI"/>
    <m/>
    <s v="B.7)"/>
    <s v="7) per servizi"/>
    <x v="6"/>
  </r>
  <r>
    <x v="2"/>
    <x v="31"/>
    <x v="291"/>
    <x v="291"/>
    <n v="1176.08"/>
    <s v="Rev_Budget"/>
    <x v="0"/>
    <s v="SERST"/>
    <x v="8"/>
    <s v="COSTI"/>
    <m/>
    <s v="B.7)"/>
    <s v="7) per servizi"/>
    <x v="6"/>
  </r>
  <r>
    <x v="2"/>
    <x v="32"/>
    <x v="291"/>
    <x v="291"/>
    <n v="1176.08"/>
    <s v="Rev_Budget"/>
    <x v="0"/>
    <s v="SERST"/>
    <x v="8"/>
    <s v="COSTI"/>
    <m/>
    <s v="B.7)"/>
    <s v="7) per servizi"/>
    <x v="6"/>
  </r>
  <r>
    <x v="2"/>
    <x v="33"/>
    <x v="291"/>
    <x v="291"/>
    <n v="1176.08"/>
    <s v="Rev_Budget"/>
    <x v="0"/>
    <s v="SERST"/>
    <x v="8"/>
    <s v="COSTI"/>
    <m/>
    <s v="B.7)"/>
    <s v="7) per servizi"/>
    <x v="6"/>
  </r>
  <r>
    <x v="2"/>
    <x v="34"/>
    <x v="291"/>
    <x v="291"/>
    <n v="1176.08"/>
    <s v="Rev_Budget"/>
    <x v="0"/>
    <s v="SERST"/>
    <x v="8"/>
    <s v="COSTI"/>
    <m/>
    <s v="B.7)"/>
    <s v="7) per servizi"/>
    <x v="6"/>
  </r>
  <r>
    <x v="2"/>
    <x v="35"/>
    <x v="291"/>
    <x v="291"/>
    <n v="1176.08"/>
    <s v="Rev_Budget"/>
    <x v="0"/>
    <s v="SERST"/>
    <x v="8"/>
    <s v="COSTI"/>
    <m/>
    <s v="B.7)"/>
    <s v="7) per servizi"/>
    <x v="6"/>
  </r>
  <r>
    <x v="2"/>
    <x v="36"/>
    <x v="291"/>
    <x v="291"/>
    <n v="1176.08"/>
    <s v="Rev_Budget"/>
    <x v="0"/>
    <s v="SERST"/>
    <x v="8"/>
    <s v="COSTI"/>
    <m/>
    <s v="B.7)"/>
    <s v="7) per servizi"/>
    <x v="6"/>
  </r>
  <r>
    <x v="2"/>
    <x v="37"/>
    <x v="291"/>
    <x v="291"/>
    <n v="1176.08"/>
    <s v="Rev_Budget"/>
    <x v="0"/>
    <s v="SERST"/>
    <x v="8"/>
    <s v="COSTI"/>
    <m/>
    <s v="B.7)"/>
    <s v="7) per servizi"/>
    <x v="6"/>
  </r>
  <r>
    <x v="2"/>
    <x v="26"/>
    <x v="58"/>
    <x v="58"/>
    <n v="4346.5"/>
    <s v="Rev_Budget"/>
    <x v="0"/>
    <s v="SERST"/>
    <x v="8"/>
    <s v="COSTI"/>
    <m/>
    <s v="B.7)"/>
    <s v="7) per servizi"/>
    <x v="2"/>
  </r>
  <r>
    <x v="2"/>
    <x v="27"/>
    <x v="58"/>
    <x v="58"/>
    <n v="8693"/>
    <s v="Rev_Budget"/>
    <x v="0"/>
    <s v="SERST"/>
    <x v="8"/>
    <s v="COSTI"/>
    <m/>
    <s v="B.7)"/>
    <s v="7) per servizi"/>
    <x v="2"/>
  </r>
  <r>
    <x v="2"/>
    <x v="28"/>
    <x v="58"/>
    <x v="58"/>
    <n v="13039.5"/>
    <s v="Rev_Budget"/>
    <x v="0"/>
    <s v="SERST"/>
    <x v="8"/>
    <s v="COSTI"/>
    <m/>
    <s v="B.7)"/>
    <s v="7) per servizi"/>
    <x v="2"/>
  </r>
  <r>
    <x v="2"/>
    <x v="29"/>
    <x v="58"/>
    <x v="58"/>
    <n v="19771.09"/>
    <s v="Rev_Budget"/>
    <x v="0"/>
    <s v="SERST"/>
    <x v="8"/>
    <s v="COSTI"/>
    <m/>
    <s v="B.7)"/>
    <s v="7) per servizi"/>
    <x v="2"/>
  </r>
  <r>
    <x v="2"/>
    <x v="30"/>
    <x v="58"/>
    <x v="58"/>
    <n v="24713.86"/>
    <s v="Rev_Budget"/>
    <x v="0"/>
    <s v="SERST"/>
    <x v="8"/>
    <s v="COSTI"/>
    <m/>
    <s v="B.7)"/>
    <s v="7) per servizi"/>
    <x v="2"/>
  </r>
  <r>
    <x v="2"/>
    <x v="31"/>
    <x v="58"/>
    <x v="58"/>
    <n v="29656.63"/>
    <s v="Rev_Budget"/>
    <x v="0"/>
    <s v="SERST"/>
    <x v="8"/>
    <s v="COSTI"/>
    <m/>
    <s v="B.7)"/>
    <s v="7) per servizi"/>
    <x v="2"/>
  </r>
  <r>
    <x v="2"/>
    <x v="32"/>
    <x v="58"/>
    <x v="58"/>
    <n v="34003.130000000005"/>
    <s v="Rev_Budget"/>
    <x v="0"/>
    <s v="SERST"/>
    <x v="8"/>
    <s v="COSTI"/>
    <m/>
    <s v="B.7)"/>
    <s v="7) per servizi"/>
    <x v="2"/>
  </r>
  <r>
    <x v="2"/>
    <x v="33"/>
    <x v="58"/>
    <x v="58"/>
    <n v="38349.630000000005"/>
    <s v="Rev_Budget"/>
    <x v="0"/>
    <s v="SERST"/>
    <x v="8"/>
    <s v="COSTI"/>
    <m/>
    <s v="B.7)"/>
    <s v="7) per servizi"/>
    <x v="2"/>
  </r>
  <r>
    <x v="2"/>
    <x v="34"/>
    <x v="58"/>
    <x v="58"/>
    <n v="42696.130000000005"/>
    <s v="Rev_Budget"/>
    <x v="0"/>
    <s v="SERST"/>
    <x v="8"/>
    <s v="COSTI"/>
    <m/>
    <s v="B.7)"/>
    <s v="7) per servizi"/>
    <x v="2"/>
  </r>
  <r>
    <x v="2"/>
    <x v="35"/>
    <x v="58"/>
    <x v="58"/>
    <n v="47042.630000000005"/>
    <s v="Rev_Budget"/>
    <x v="0"/>
    <s v="SERST"/>
    <x v="8"/>
    <s v="COSTI"/>
    <m/>
    <s v="B.7)"/>
    <s v="7) per servizi"/>
    <x v="2"/>
  </r>
  <r>
    <x v="2"/>
    <x v="36"/>
    <x v="58"/>
    <x v="58"/>
    <n v="51389.130000000005"/>
    <s v="Rev_Budget"/>
    <x v="0"/>
    <s v="SERST"/>
    <x v="8"/>
    <s v="COSTI"/>
    <m/>
    <s v="B.7)"/>
    <s v="7) per servizi"/>
    <x v="2"/>
  </r>
  <r>
    <x v="2"/>
    <x v="37"/>
    <x v="58"/>
    <x v="58"/>
    <n v="55735.630000000005"/>
    <s v="Rev_Budget"/>
    <x v="0"/>
    <s v="SERST"/>
    <x v="8"/>
    <s v="COSTI"/>
    <m/>
    <s v="B.7)"/>
    <s v="7) per servizi"/>
    <x v="2"/>
  </r>
  <r>
    <x v="2"/>
    <x v="26"/>
    <x v="66"/>
    <x v="66"/>
    <n v="250"/>
    <s v="Rev_Budget"/>
    <x v="0"/>
    <s v="SERST"/>
    <x v="8"/>
    <s v="COSTI"/>
    <m/>
    <s v="B.7)"/>
    <s v="7) per servizi"/>
    <x v="2"/>
  </r>
  <r>
    <x v="2"/>
    <x v="27"/>
    <x v="66"/>
    <x v="66"/>
    <n v="250"/>
    <s v="Rev_Budget"/>
    <x v="0"/>
    <s v="SERST"/>
    <x v="8"/>
    <s v="COSTI"/>
    <m/>
    <s v="B.7)"/>
    <s v="7) per servizi"/>
    <x v="2"/>
  </r>
  <r>
    <x v="2"/>
    <x v="28"/>
    <x v="66"/>
    <x v="66"/>
    <n v="312.5"/>
    <s v="Rev_Budget"/>
    <x v="0"/>
    <s v="SERST"/>
    <x v="8"/>
    <s v="COSTI"/>
    <m/>
    <s v="B.7)"/>
    <s v="7) per servizi"/>
    <x v="2"/>
  </r>
  <r>
    <x v="2"/>
    <x v="29"/>
    <x v="66"/>
    <x v="66"/>
    <n v="312.5"/>
    <s v="Rev_Budget"/>
    <x v="0"/>
    <s v="SERST"/>
    <x v="8"/>
    <s v="COSTI"/>
    <m/>
    <s v="B.7)"/>
    <s v="7) per servizi"/>
    <x v="2"/>
  </r>
  <r>
    <x v="2"/>
    <x v="30"/>
    <x v="66"/>
    <x v="66"/>
    <n v="437.5"/>
    <s v="Rev_Budget"/>
    <x v="0"/>
    <s v="SERST"/>
    <x v="8"/>
    <s v="COSTI"/>
    <m/>
    <s v="B.7)"/>
    <s v="7) per servizi"/>
    <x v="2"/>
  </r>
  <r>
    <x v="2"/>
    <x v="31"/>
    <x v="66"/>
    <x v="66"/>
    <n v="437.5"/>
    <s v="Rev_Budget"/>
    <x v="0"/>
    <s v="SERST"/>
    <x v="8"/>
    <s v="COSTI"/>
    <m/>
    <s v="B.7)"/>
    <s v="7) per servizi"/>
    <x v="2"/>
  </r>
  <r>
    <x v="2"/>
    <x v="32"/>
    <x v="66"/>
    <x v="66"/>
    <n v="854.16666666666674"/>
    <s v="Rev_Budget"/>
    <x v="0"/>
    <s v="SERST"/>
    <x v="8"/>
    <s v="COSTI"/>
    <m/>
    <s v="B.7)"/>
    <s v="7) per servizi"/>
    <x v="2"/>
  </r>
  <r>
    <x v="2"/>
    <x v="33"/>
    <x v="66"/>
    <x v="66"/>
    <n v="1270.8333333333335"/>
    <s v="Rev_Budget"/>
    <x v="0"/>
    <s v="SERST"/>
    <x v="8"/>
    <s v="COSTI"/>
    <m/>
    <s v="B.7)"/>
    <s v="7) per servizi"/>
    <x v="2"/>
  </r>
  <r>
    <x v="2"/>
    <x v="34"/>
    <x v="66"/>
    <x v="66"/>
    <n v="1687.5000000000002"/>
    <s v="Rev_Budget"/>
    <x v="0"/>
    <s v="SERST"/>
    <x v="8"/>
    <s v="COSTI"/>
    <m/>
    <s v="B.7)"/>
    <s v="7) per servizi"/>
    <x v="2"/>
  </r>
  <r>
    <x v="2"/>
    <x v="35"/>
    <x v="66"/>
    <x v="66"/>
    <n v="2104.166666666667"/>
    <s v="Rev_Budget"/>
    <x v="0"/>
    <s v="SERST"/>
    <x v="8"/>
    <s v="COSTI"/>
    <m/>
    <s v="B.7)"/>
    <s v="7) per servizi"/>
    <x v="2"/>
  </r>
  <r>
    <x v="2"/>
    <x v="36"/>
    <x v="66"/>
    <x v="66"/>
    <n v="2520.8333333333335"/>
    <s v="Rev_Budget"/>
    <x v="0"/>
    <s v="SERST"/>
    <x v="8"/>
    <s v="COSTI"/>
    <m/>
    <s v="B.7)"/>
    <s v="7) per servizi"/>
    <x v="2"/>
  </r>
  <r>
    <x v="2"/>
    <x v="37"/>
    <x v="66"/>
    <x v="66"/>
    <n v="2937.5"/>
    <s v="Rev_Budget"/>
    <x v="0"/>
    <s v="SERST"/>
    <x v="8"/>
    <s v="COSTI"/>
    <m/>
    <s v="B.7)"/>
    <s v="7) per servizi"/>
    <x v="2"/>
  </r>
  <r>
    <x v="2"/>
    <x v="26"/>
    <x v="56"/>
    <x v="56"/>
    <n v="8940"/>
    <s v="Rev_Budget"/>
    <x v="0"/>
    <s v="SERST"/>
    <x v="8"/>
    <s v="COSTI"/>
    <m/>
    <s v="B.7)"/>
    <s v="7) per servizi"/>
    <x v="4"/>
  </r>
  <r>
    <x v="2"/>
    <x v="27"/>
    <x v="56"/>
    <x v="56"/>
    <n v="20118"/>
    <s v="Rev_Budget"/>
    <x v="0"/>
    <s v="SERST"/>
    <x v="8"/>
    <s v="COSTI"/>
    <m/>
    <s v="B.7)"/>
    <s v="7) per servizi"/>
    <x v="4"/>
  </r>
  <r>
    <x v="2"/>
    <x v="28"/>
    <x v="56"/>
    <x v="56"/>
    <n v="32368.400000000001"/>
    <s v="Rev_Budget"/>
    <x v="0"/>
    <s v="SERST"/>
    <x v="8"/>
    <s v="COSTI"/>
    <m/>
    <s v="B.7)"/>
    <s v="7) per servizi"/>
    <x v="4"/>
  </r>
  <r>
    <x v="2"/>
    <x v="29"/>
    <x v="56"/>
    <x v="56"/>
    <n v="42840.4"/>
    <s v="Rev_Budget"/>
    <x v="0"/>
    <s v="SERST"/>
    <x v="8"/>
    <s v="COSTI"/>
    <m/>
    <s v="B.7)"/>
    <s v="7) per servizi"/>
    <x v="4"/>
  </r>
  <r>
    <x v="2"/>
    <x v="30"/>
    <x v="56"/>
    <x v="56"/>
    <n v="53459.199999999997"/>
    <s v="Rev_Budget"/>
    <x v="0"/>
    <s v="SERST"/>
    <x v="8"/>
    <s v="COSTI"/>
    <m/>
    <s v="B.7)"/>
    <s v="7) per servizi"/>
    <x v="4"/>
  </r>
  <r>
    <x v="2"/>
    <x v="31"/>
    <x v="56"/>
    <x v="56"/>
    <n v="64156.399999999994"/>
    <s v="Rev_Budget"/>
    <x v="0"/>
    <s v="SERST"/>
    <x v="8"/>
    <s v="COSTI"/>
    <m/>
    <s v="B.7)"/>
    <s v="7) per servizi"/>
    <x v="4"/>
  </r>
  <r>
    <x v="2"/>
    <x v="32"/>
    <x v="56"/>
    <x v="56"/>
    <n v="67456.399999999994"/>
    <s v="Rev_Budget"/>
    <x v="0"/>
    <s v="SERST"/>
    <x v="8"/>
    <s v="COSTI"/>
    <m/>
    <s v="B.7)"/>
    <s v="7) per servizi"/>
    <x v="4"/>
  </r>
  <r>
    <x v="2"/>
    <x v="33"/>
    <x v="56"/>
    <x v="56"/>
    <n v="67456.399999999994"/>
    <s v="Rev_Budget"/>
    <x v="0"/>
    <s v="SERST"/>
    <x v="8"/>
    <s v="COSTI"/>
    <m/>
    <s v="B.7)"/>
    <s v="7) per servizi"/>
    <x v="4"/>
  </r>
  <r>
    <x v="2"/>
    <x v="34"/>
    <x v="56"/>
    <x v="56"/>
    <n v="70756.399999999994"/>
    <s v="Rev_Budget"/>
    <x v="0"/>
    <s v="SERST"/>
    <x v="8"/>
    <s v="COSTI"/>
    <m/>
    <s v="B.7)"/>
    <s v="7) per servizi"/>
    <x v="4"/>
  </r>
  <r>
    <x v="2"/>
    <x v="35"/>
    <x v="56"/>
    <x v="56"/>
    <n v="74056.399999999994"/>
    <s v="Rev_Budget"/>
    <x v="0"/>
    <s v="SERST"/>
    <x v="8"/>
    <s v="COSTI"/>
    <m/>
    <s v="B.7)"/>
    <s v="7) per servizi"/>
    <x v="4"/>
  </r>
  <r>
    <x v="2"/>
    <x v="36"/>
    <x v="56"/>
    <x v="56"/>
    <n v="77356.399999999994"/>
    <s v="Rev_Budget"/>
    <x v="0"/>
    <s v="SERST"/>
    <x v="8"/>
    <s v="COSTI"/>
    <m/>
    <s v="B.7)"/>
    <s v="7) per servizi"/>
    <x v="4"/>
  </r>
  <r>
    <x v="2"/>
    <x v="37"/>
    <x v="56"/>
    <x v="56"/>
    <n v="77356.399999999994"/>
    <s v="Rev_Budget"/>
    <x v="0"/>
    <s v="SERST"/>
    <x v="8"/>
    <s v="COSTI"/>
    <m/>
    <s v="B.7)"/>
    <s v="7) per servizi"/>
    <x v="4"/>
  </r>
  <r>
    <x v="2"/>
    <x v="26"/>
    <x v="62"/>
    <x v="62"/>
    <n v="5600"/>
    <s v="Rev_Budget"/>
    <x v="0"/>
    <s v="SERST"/>
    <x v="8"/>
    <s v="COSTI"/>
    <m/>
    <s v="B.7)"/>
    <s v="7) per servizi"/>
    <x v="2"/>
  </r>
  <r>
    <x v="2"/>
    <x v="27"/>
    <x v="62"/>
    <x v="62"/>
    <n v="7267"/>
    <s v="Rev_Budget"/>
    <x v="0"/>
    <s v="SERST"/>
    <x v="8"/>
    <s v="COSTI"/>
    <m/>
    <s v="B.7)"/>
    <s v="7) per servizi"/>
    <x v="2"/>
  </r>
  <r>
    <x v="2"/>
    <x v="28"/>
    <x v="62"/>
    <x v="62"/>
    <n v="8934"/>
    <s v="Rev_Budget"/>
    <x v="0"/>
    <s v="SERST"/>
    <x v="8"/>
    <s v="COSTI"/>
    <m/>
    <s v="B.7)"/>
    <s v="7) per servizi"/>
    <x v="2"/>
  </r>
  <r>
    <x v="2"/>
    <x v="29"/>
    <x v="62"/>
    <x v="62"/>
    <n v="10601"/>
    <s v="Rev_Budget"/>
    <x v="0"/>
    <s v="SERST"/>
    <x v="8"/>
    <s v="COSTI"/>
    <m/>
    <s v="B.7)"/>
    <s v="7) per servizi"/>
    <x v="2"/>
  </r>
  <r>
    <x v="2"/>
    <x v="30"/>
    <x v="62"/>
    <x v="62"/>
    <n v="10601"/>
    <s v="Rev_Budget"/>
    <x v="0"/>
    <s v="SERST"/>
    <x v="8"/>
    <s v="COSTI"/>
    <m/>
    <s v="B.7)"/>
    <s v="7) per servizi"/>
    <x v="2"/>
  </r>
  <r>
    <x v="2"/>
    <x v="31"/>
    <x v="62"/>
    <x v="62"/>
    <n v="13868"/>
    <s v="Rev_Budget"/>
    <x v="0"/>
    <s v="SERST"/>
    <x v="8"/>
    <s v="COSTI"/>
    <m/>
    <s v="B.7)"/>
    <s v="7) per servizi"/>
    <x v="2"/>
  </r>
  <r>
    <x v="2"/>
    <x v="32"/>
    <x v="62"/>
    <x v="62"/>
    <n v="15368"/>
    <s v="Rev_Budget"/>
    <x v="0"/>
    <s v="SERST"/>
    <x v="8"/>
    <s v="COSTI"/>
    <m/>
    <s v="B.7)"/>
    <s v="7) per servizi"/>
    <x v="2"/>
  </r>
  <r>
    <x v="2"/>
    <x v="33"/>
    <x v="62"/>
    <x v="62"/>
    <n v="15368"/>
    <s v="Rev_Budget"/>
    <x v="0"/>
    <s v="SERST"/>
    <x v="8"/>
    <s v="COSTI"/>
    <m/>
    <s v="B.7)"/>
    <s v="7) per servizi"/>
    <x v="2"/>
  </r>
  <r>
    <x v="2"/>
    <x v="34"/>
    <x v="62"/>
    <x v="62"/>
    <n v="16868"/>
    <s v="Rev_Budget"/>
    <x v="0"/>
    <s v="SERST"/>
    <x v="8"/>
    <s v="COSTI"/>
    <m/>
    <s v="B.7)"/>
    <s v="7) per servizi"/>
    <x v="2"/>
  </r>
  <r>
    <x v="2"/>
    <x v="35"/>
    <x v="62"/>
    <x v="62"/>
    <n v="18368"/>
    <s v="Rev_Budget"/>
    <x v="0"/>
    <s v="SERST"/>
    <x v="8"/>
    <s v="COSTI"/>
    <m/>
    <s v="B.7)"/>
    <s v="7) per servizi"/>
    <x v="2"/>
  </r>
  <r>
    <x v="2"/>
    <x v="36"/>
    <x v="62"/>
    <x v="62"/>
    <n v="19868"/>
    <s v="Rev_Budget"/>
    <x v="0"/>
    <s v="SERST"/>
    <x v="8"/>
    <s v="COSTI"/>
    <m/>
    <s v="B.7)"/>
    <s v="7) per servizi"/>
    <x v="2"/>
  </r>
  <r>
    <x v="2"/>
    <x v="37"/>
    <x v="62"/>
    <x v="62"/>
    <n v="20868"/>
    <s v="Rev_Budget"/>
    <x v="0"/>
    <s v="SERST"/>
    <x v="8"/>
    <s v="COSTI"/>
    <m/>
    <s v="B.7)"/>
    <s v="7) per servizi"/>
    <x v="2"/>
  </r>
  <r>
    <x v="2"/>
    <x v="26"/>
    <x v="54"/>
    <x v="54"/>
    <n v="2656.84"/>
    <s v="Rev_Budget"/>
    <x v="0"/>
    <s v="SERST"/>
    <x v="8"/>
    <s v="COSTI"/>
    <m/>
    <s v="B.7)"/>
    <s v="7) per servizi"/>
    <x v="2"/>
  </r>
  <r>
    <x v="2"/>
    <x v="27"/>
    <x v="54"/>
    <x v="54"/>
    <n v="7010.31"/>
    <s v="Rev_Budget"/>
    <x v="0"/>
    <s v="SERST"/>
    <x v="8"/>
    <s v="COSTI"/>
    <m/>
    <s v="B.7)"/>
    <s v="7) per servizi"/>
    <x v="2"/>
  </r>
  <r>
    <x v="2"/>
    <x v="28"/>
    <x v="54"/>
    <x v="54"/>
    <n v="7510.31"/>
    <s v="Rev_Budget"/>
    <x v="0"/>
    <s v="SERST"/>
    <x v="8"/>
    <s v="COSTI"/>
    <m/>
    <s v="B.7)"/>
    <s v="7) per servizi"/>
    <x v="2"/>
  </r>
  <r>
    <x v="2"/>
    <x v="29"/>
    <x v="54"/>
    <x v="54"/>
    <n v="6701.52"/>
    <s v="Rev_Budget"/>
    <x v="0"/>
    <s v="SERST"/>
    <x v="8"/>
    <s v="COSTI"/>
    <m/>
    <s v="B.7)"/>
    <s v="7) per servizi"/>
    <x v="2"/>
  </r>
  <r>
    <x v="2"/>
    <x v="30"/>
    <x v="54"/>
    <x v="54"/>
    <n v="6701.52"/>
    <s v="Rev_Budget"/>
    <x v="0"/>
    <s v="SERST"/>
    <x v="8"/>
    <s v="COSTI"/>
    <m/>
    <s v="B.7)"/>
    <s v="7) per servizi"/>
    <x v="2"/>
  </r>
  <r>
    <x v="2"/>
    <x v="31"/>
    <x v="54"/>
    <x v="54"/>
    <n v="7799.52"/>
    <s v="Rev_Budget"/>
    <x v="0"/>
    <s v="SERST"/>
    <x v="8"/>
    <s v="COSTI"/>
    <m/>
    <s v="B.7)"/>
    <s v="7) per servizi"/>
    <x v="2"/>
  </r>
  <r>
    <x v="2"/>
    <x v="32"/>
    <x v="54"/>
    <x v="54"/>
    <n v="8216.1866666666665"/>
    <s v="Rev_Budget"/>
    <x v="0"/>
    <s v="SERST"/>
    <x v="8"/>
    <s v="COSTI"/>
    <m/>
    <s v="B.7)"/>
    <s v="7) per servizi"/>
    <x v="2"/>
  </r>
  <r>
    <x v="2"/>
    <x v="33"/>
    <x v="54"/>
    <x v="54"/>
    <n v="8632.8533333333326"/>
    <s v="Rev_Budget"/>
    <x v="0"/>
    <s v="SERST"/>
    <x v="8"/>
    <s v="COSTI"/>
    <m/>
    <s v="B.7)"/>
    <s v="7) per servizi"/>
    <x v="2"/>
  </r>
  <r>
    <x v="2"/>
    <x v="34"/>
    <x v="54"/>
    <x v="54"/>
    <n v="9049.5199999999986"/>
    <s v="Rev_Budget"/>
    <x v="0"/>
    <s v="SERST"/>
    <x v="8"/>
    <s v="COSTI"/>
    <m/>
    <s v="B.7)"/>
    <s v="7) per servizi"/>
    <x v="2"/>
  </r>
  <r>
    <x v="2"/>
    <x v="35"/>
    <x v="54"/>
    <x v="54"/>
    <n v="9466.1866666666647"/>
    <s v="Rev_Budget"/>
    <x v="0"/>
    <s v="SERST"/>
    <x v="8"/>
    <s v="COSTI"/>
    <m/>
    <s v="B.7)"/>
    <s v="7) per servizi"/>
    <x v="2"/>
  </r>
  <r>
    <x v="2"/>
    <x v="36"/>
    <x v="54"/>
    <x v="54"/>
    <n v="9882.8533333333307"/>
    <s v="Rev_Budget"/>
    <x v="0"/>
    <s v="SERST"/>
    <x v="8"/>
    <s v="COSTI"/>
    <m/>
    <s v="B.7)"/>
    <s v="7) per servizi"/>
    <x v="2"/>
  </r>
  <r>
    <x v="2"/>
    <x v="37"/>
    <x v="54"/>
    <x v="54"/>
    <n v="10299.519999999997"/>
    <s v="Rev_Budget"/>
    <x v="0"/>
    <s v="SERST"/>
    <x v="8"/>
    <s v="COSTI"/>
    <m/>
    <s v="B.7)"/>
    <s v="7) per servizi"/>
    <x v="2"/>
  </r>
  <r>
    <x v="2"/>
    <x v="26"/>
    <x v="65"/>
    <x v="65"/>
    <n v="0"/>
    <s v="Rev_Budget"/>
    <x v="0"/>
    <s v="SERST"/>
    <x v="8"/>
    <s v="COSTI"/>
    <m/>
    <s v="B.7)"/>
    <s v="7) per servizi"/>
    <x v="2"/>
  </r>
  <r>
    <x v="2"/>
    <x v="27"/>
    <x v="65"/>
    <x v="65"/>
    <n v="0"/>
    <s v="Rev_Budget"/>
    <x v="0"/>
    <s v="SERST"/>
    <x v="8"/>
    <s v="COSTI"/>
    <m/>
    <s v="B.7)"/>
    <s v="7) per servizi"/>
    <x v="2"/>
  </r>
  <r>
    <x v="2"/>
    <x v="28"/>
    <x v="65"/>
    <x v="65"/>
    <n v="0"/>
    <s v="Rev_Budget"/>
    <x v="0"/>
    <s v="SERST"/>
    <x v="8"/>
    <s v="COSTI"/>
    <m/>
    <s v="B.7)"/>
    <s v="7) per servizi"/>
    <x v="2"/>
  </r>
  <r>
    <x v="2"/>
    <x v="29"/>
    <x v="65"/>
    <x v="65"/>
    <n v="982.66"/>
    <s v="Rev_Budget"/>
    <x v="0"/>
    <s v="SERST"/>
    <x v="8"/>
    <s v="COSTI"/>
    <m/>
    <s v="B.7)"/>
    <s v="7) per servizi"/>
    <x v="2"/>
  </r>
  <r>
    <x v="2"/>
    <x v="30"/>
    <x v="65"/>
    <x v="65"/>
    <n v="982.66"/>
    <s v="Rev_Budget"/>
    <x v="0"/>
    <s v="SERST"/>
    <x v="8"/>
    <s v="COSTI"/>
    <m/>
    <s v="B.7)"/>
    <s v="7) per servizi"/>
    <x v="2"/>
  </r>
  <r>
    <x v="2"/>
    <x v="31"/>
    <x v="65"/>
    <x v="65"/>
    <n v="2559.0100000000002"/>
    <s v="Rev_Budget"/>
    <x v="0"/>
    <s v="SERST"/>
    <x v="8"/>
    <s v="COSTI"/>
    <m/>
    <s v="B.7)"/>
    <s v="7) per servizi"/>
    <x v="2"/>
  </r>
  <r>
    <x v="2"/>
    <x v="32"/>
    <x v="65"/>
    <x v="65"/>
    <n v="2600.6766666666667"/>
    <s v="Rev_Budget"/>
    <x v="0"/>
    <s v="SERST"/>
    <x v="8"/>
    <s v="COSTI"/>
    <m/>
    <s v="B.7)"/>
    <s v="7) per servizi"/>
    <x v="2"/>
  </r>
  <r>
    <x v="2"/>
    <x v="33"/>
    <x v="65"/>
    <x v="65"/>
    <n v="2642.3433333333332"/>
    <s v="Rev_Budget"/>
    <x v="0"/>
    <s v="SERST"/>
    <x v="8"/>
    <s v="COSTI"/>
    <m/>
    <s v="B.7)"/>
    <s v="7) per servizi"/>
    <x v="2"/>
  </r>
  <r>
    <x v="2"/>
    <x v="34"/>
    <x v="65"/>
    <x v="65"/>
    <n v="2684.0099999999998"/>
    <s v="Rev_Budget"/>
    <x v="0"/>
    <s v="SERST"/>
    <x v="8"/>
    <s v="COSTI"/>
    <m/>
    <s v="B.7)"/>
    <s v="7) per servizi"/>
    <x v="2"/>
  </r>
  <r>
    <x v="2"/>
    <x v="35"/>
    <x v="65"/>
    <x v="65"/>
    <n v="2725.6766666666663"/>
    <s v="Rev_Budget"/>
    <x v="0"/>
    <s v="SERST"/>
    <x v="8"/>
    <s v="COSTI"/>
    <m/>
    <s v="B.7)"/>
    <s v="7) per servizi"/>
    <x v="2"/>
  </r>
  <r>
    <x v="2"/>
    <x v="36"/>
    <x v="65"/>
    <x v="65"/>
    <n v="2767.3433333333328"/>
    <s v="Rev_Budget"/>
    <x v="0"/>
    <s v="SERST"/>
    <x v="8"/>
    <s v="COSTI"/>
    <m/>
    <s v="B.7)"/>
    <s v="7) per servizi"/>
    <x v="2"/>
  </r>
  <r>
    <x v="2"/>
    <x v="37"/>
    <x v="65"/>
    <x v="65"/>
    <n v="2809.0099999999993"/>
    <s v="Rev_Budget"/>
    <x v="0"/>
    <s v="SERST"/>
    <x v="8"/>
    <s v="COSTI"/>
    <m/>
    <s v="B.7)"/>
    <s v="7) per servizi"/>
    <x v="2"/>
  </r>
  <r>
    <x v="2"/>
    <x v="26"/>
    <x v="362"/>
    <x v="361"/>
    <n v="0"/>
    <s v="Rev_Budget"/>
    <x v="0"/>
    <s v="SERST"/>
    <x v="8"/>
    <s v="COSTI"/>
    <s v="CONSGRANT"/>
    <s v="B.7)"/>
    <s v="7) per servizi"/>
    <x v="8"/>
  </r>
  <r>
    <x v="2"/>
    <x v="27"/>
    <x v="362"/>
    <x v="361"/>
    <n v="0"/>
    <s v="Rev_Budget"/>
    <x v="0"/>
    <s v="SERST"/>
    <x v="8"/>
    <s v="COSTI"/>
    <s v="CONSGRANT"/>
    <s v="B.7)"/>
    <s v="7) per servizi"/>
    <x v="8"/>
  </r>
  <r>
    <x v="2"/>
    <x v="28"/>
    <x v="362"/>
    <x v="361"/>
    <n v="2074.08"/>
    <s v="Rev_Budget"/>
    <x v="0"/>
    <s v="SERST"/>
    <x v="8"/>
    <s v="COSTI"/>
    <s v="CONSGRANT"/>
    <s v="B.7)"/>
    <s v="7) per servizi"/>
    <x v="8"/>
  </r>
  <r>
    <x v="2"/>
    <x v="29"/>
    <x v="362"/>
    <x v="361"/>
    <n v="3074.08"/>
    <s v="Rev_Budget"/>
    <x v="0"/>
    <s v="SERST"/>
    <x v="8"/>
    <s v="COSTI"/>
    <s v="CONSGRANT"/>
    <s v="B.7)"/>
    <s v="7) per servizi"/>
    <x v="8"/>
  </r>
  <r>
    <x v="2"/>
    <x v="30"/>
    <x v="362"/>
    <x v="361"/>
    <n v="4200.16"/>
    <s v="Rev_Budget"/>
    <x v="0"/>
    <s v="SERST"/>
    <x v="8"/>
    <s v="COSTI"/>
    <s v="CONSGRANT"/>
    <s v="B.7)"/>
    <s v="7) per servizi"/>
    <x v="8"/>
  </r>
  <r>
    <x v="2"/>
    <x v="31"/>
    <x v="362"/>
    <x v="361"/>
    <n v="4074.08"/>
    <s v="Rev_Budget"/>
    <x v="0"/>
    <s v="SERST"/>
    <x v="8"/>
    <s v="COSTI"/>
    <s v="CONSGRANT"/>
    <s v="B.7)"/>
    <s v="7) per servizi"/>
    <x v="8"/>
  </r>
  <r>
    <x v="2"/>
    <x v="32"/>
    <x v="362"/>
    <x v="361"/>
    <n v="8233.86"/>
    <s v="Rev_Budget"/>
    <x v="0"/>
    <s v="SERST"/>
    <x v="8"/>
    <s v="COSTI"/>
    <s v="CONSGRANT"/>
    <s v="B.7)"/>
    <s v="7) per servizi"/>
    <x v="8"/>
  </r>
  <r>
    <x v="2"/>
    <x v="33"/>
    <x v="362"/>
    <x v="361"/>
    <n v="13733.86"/>
    <s v="Rev_Budget"/>
    <x v="0"/>
    <s v="SERST"/>
    <x v="8"/>
    <s v="COSTI"/>
    <s v="CONSGRANT"/>
    <s v="B.7)"/>
    <s v="7) per servizi"/>
    <x v="8"/>
  </r>
  <r>
    <x v="2"/>
    <x v="34"/>
    <x v="362"/>
    <x v="361"/>
    <n v="24392.510000000002"/>
    <s v="Rev_Budget"/>
    <x v="0"/>
    <s v="SERST"/>
    <x v="8"/>
    <s v="COSTI"/>
    <s v="CONSGRANT"/>
    <s v="B.7)"/>
    <s v="7) per servizi"/>
    <x v="8"/>
  </r>
  <r>
    <x v="2"/>
    <x v="35"/>
    <x v="362"/>
    <x v="361"/>
    <n v="34232.51"/>
    <s v="Rev_Budget"/>
    <x v="0"/>
    <s v="SERST"/>
    <x v="8"/>
    <s v="COSTI"/>
    <s v="CONSGRANT"/>
    <s v="B.7)"/>
    <s v="7) per servizi"/>
    <x v="8"/>
  </r>
  <r>
    <x v="2"/>
    <x v="36"/>
    <x v="362"/>
    <x v="361"/>
    <n v="53048.070000000007"/>
    <s v="Rev_Budget"/>
    <x v="0"/>
    <s v="SERST"/>
    <x v="8"/>
    <s v="COSTI"/>
    <s v="CONSGRANT"/>
    <s v="B.7)"/>
    <s v="7) per servizi"/>
    <x v="8"/>
  </r>
  <r>
    <x v="2"/>
    <x v="37"/>
    <x v="362"/>
    <x v="361"/>
    <n v="63648.070000000007"/>
    <s v="Rev_Budget"/>
    <x v="0"/>
    <s v="SERST"/>
    <x v="8"/>
    <s v="COSTI"/>
    <s v="CONSGRANT"/>
    <s v="B.7)"/>
    <s v="7) per servizi"/>
    <x v="8"/>
  </r>
  <r>
    <x v="2"/>
    <x v="26"/>
    <x v="361"/>
    <x v="360"/>
    <n v="0"/>
    <s v="Rev_Budget"/>
    <x v="0"/>
    <s v="SERST"/>
    <x v="8"/>
    <s v="COSTI"/>
    <m/>
    <s v="B.7)"/>
    <s v="7) per servizi"/>
    <x v="6"/>
  </r>
  <r>
    <x v="2"/>
    <x v="27"/>
    <x v="361"/>
    <x v="360"/>
    <n v="0"/>
    <s v="Rev_Budget"/>
    <x v="0"/>
    <s v="SERST"/>
    <x v="8"/>
    <s v="COSTI"/>
    <m/>
    <s v="B.7)"/>
    <s v="7) per servizi"/>
    <x v="6"/>
  </r>
  <r>
    <x v="2"/>
    <x v="28"/>
    <x v="361"/>
    <x v="360"/>
    <n v="0"/>
    <s v="Rev_Budget"/>
    <x v="0"/>
    <s v="SERST"/>
    <x v="8"/>
    <s v="COSTI"/>
    <m/>
    <s v="B.7)"/>
    <s v="7) per servizi"/>
    <x v="6"/>
  </r>
  <r>
    <x v="2"/>
    <x v="29"/>
    <x v="361"/>
    <x v="360"/>
    <n v="7337.05"/>
    <s v="Rev_Budget"/>
    <x v="0"/>
    <s v="SERST"/>
    <x v="8"/>
    <s v="COSTI"/>
    <m/>
    <s v="B.7)"/>
    <s v="7) per servizi"/>
    <x v="6"/>
  </r>
  <r>
    <x v="2"/>
    <x v="30"/>
    <x v="361"/>
    <x v="360"/>
    <n v="7337.05"/>
    <s v="Rev_Budget"/>
    <x v="0"/>
    <s v="SERST"/>
    <x v="8"/>
    <s v="COSTI"/>
    <m/>
    <s v="B.7)"/>
    <s v="7) per servizi"/>
    <x v="6"/>
  </r>
  <r>
    <x v="2"/>
    <x v="31"/>
    <x v="361"/>
    <x v="360"/>
    <n v="14674.1"/>
    <s v="Rev_Budget"/>
    <x v="0"/>
    <s v="SERST"/>
    <x v="8"/>
    <s v="COSTI"/>
    <m/>
    <s v="B.7)"/>
    <s v="7) per servizi"/>
    <x v="6"/>
  </r>
  <r>
    <x v="2"/>
    <x v="32"/>
    <x v="361"/>
    <x v="360"/>
    <n v="14674.1"/>
    <s v="Rev_Budget"/>
    <x v="0"/>
    <s v="SERST"/>
    <x v="8"/>
    <s v="COSTI"/>
    <m/>
    <s v="B.7)"/>
    <s v="7) per servizi"/>
    <x v="6"/>
  </r>
  <r>
    <x v="2"/>
    <x v="33"/>
    <x v="361"/>
    <x v="360"/>
    <n v="14674.1"/>
    <s v="Rev_Budget"/>
    <x v="0"/>
    <s v="SERST"/>
    <x v="8"/>
    <s v="COSTI"/>
    <m/>
    <s v="B.7)"/>
    <s v="7) per servizi"/>
    <x v="6"/>
  </r>
  <r>
    <x v="2"/>
    <x v="34"/>
    <x v="361"/>
    <x v="360"/>
    <n v="19674.099999999999"/>
    <s v="Rev_Budget"/>
    <x v="0"/>
    <s v="SERST"/>
    <x v="8"/>
    <s v="COSTI"/>
    <m/>
    <s v="B.7)"/>
    <s v="7) per servizi"/>
    <x v="6"/>
  </r>
  <r>
    <x v="2"/>
    <x v="35"/>
    <x v="361"/>
    <x v="360"/>
    <n v="19674.099999999999"/>
    <s v="Rev_Budget"/>
    <x v="0"/>
    <s v="SERST"/>
    <x v="8"/>
    <s v="COSTI"/>
    <m/>
    <s v="B.7)"/>
    <s v="7) per servizi"/>
    <x v="6"/>
  </r>
  <r>
    <x v="2"/>
    <x v="36"/>
    <x v="361"/>
    <x v="360"/>
    <n v="19674.099999999999"/>
    <s v="Rev_Budget"/>
    <x v="0"/>
    <s v="SERST"/>
    <x v="8"/>
    <s v="COSTI"/>
    <m/>
    <s v="B.7)"/>
    <s v="7) per servizi"/>
    <x v="6"/>
  </r>
  <r>
    <x v="2"/>
    <x v="37"/>
    <x v="361"/>
    <x v="360"/>
    <n v="19674.099999999999"/>
    <s v="Rev_Budget"/>
    <x v="0"/>
    <s v="SERST"/>
    <x v="8"/>
    <s v="COSTI"/>
    <m/>
    <s v="B.7)"/>
    <s v="7) per servizi"/>
    <x v="6"/>
  </r>
  <r>
    <x v="2"/>
    <x v="26"/>
    <x v="136"/>
    <x v="136"/>
    <n v="35.979999999999997"/>
    <s v="Rev_Budget"/>
    <x v="0"/>
    <s v="SERST"/>
    <x v="8"/>
    <s v="COSTI"/>
    <m/>
    <s v="B.7)"/>
    <s v="7) per servizi"/>
    <x v="2"/>
  </r>
  <r>
    <x v="2"/>
    <x v="27"/>
    <x v="136"/>
    <x v="136"/>
    <n v="71.95999999999998"/>
    <s v="Rev_Budget"/>
    <x v="0"/>
    <s v="SERST"/>
    <x v="8"/>
    <s v="COSTI"/>
    <m/>
    <s v="B.7)"/>
    <s v="7) per servizi"/>
    <x v="2"/>
  </r>
  <r>
    <x v="2"/>
    <x v="28"/>
    <x v="136"/>
    <x v="136"/>
    <n v="71.95999999999998"/>
    <s v="Rev_Budget"/>
    <x v="0"/>
    <s v="SERST"/>
    <x v="8"/>
    <s v="COSTI"/>
    <m/>
    <s v="B.7)"/>
    <s v="7) per servizi"/>
    <x v="2"/>
  </r>
  <r>
    <x v="2"/>
    <x v="29"/>
    <x v="136"/>
    <x v="136"/>
    <n v="71.95999999999998"/>
    <s v="Rev_Budget"/>
    <x v="0"/>
    <s v="SERST"/>
    <x v="8"/>
    <s v="COSTI"/>
    <m/>
    <s v="B.7)"/>
    <s v="7) per servizi"/>
    <x v="2"/>
  </r>
  <r>
    <x v="2"/>
    <x v="30"/>
    <x v="136"/>
    <x v="136"/>
    <n v="71.95999999999998"/>
    <s v="Rev_Budget"/>
    <x v="0"/>
    <s v="SERST"/>
    <x v="8"/>
    <s v="COSTI"/>
    <m/>
    <s v="B.7)"/>
    <s v="7) per servizi"/>
    <x v="2"/>
  </r>
  <r>
    <x v="2"/>
    <x v="31"/>
    <x v="136"/>
    <x v="136"/>
    <n v="161.90999999999997"/>
    <s v="Rev_Budget"/>
    <x v="0"/>
    <s v="SERST"/>
    <x v="8"/>
    <s v="COSTI"/>
    <m/>
    <s v="B.7)"/>
    <s v="7) per servizi"/>
    <x v="2"/>
  </r>
  <r>
    <x v="2"/>
    <x v="32"/>
    <x v="136"/>
    <x v="136"/>
    <n v="335.3266666666666"/>
    <s v="Rev_Budget"/>
    <x v="0"/>
    <s v="SERST"/>
    <x v="8"/>
    <s v="COSTI"/>
    <m/>
    <s v="B.7)"/>
    <s v="7) per servizi"/>
    <x v="2"/>
  </r>
  <r>
    <x v="2"/>
    <x v="33"/>
    <x v="136"/>
    <x v="136"/>
    <n v="508.74333333333323"/>
    <s v="Rev_Budget"/>
    <x v="0"/>
    <s v="SERST"/>
    <x v="8"/>
    <s v="COSTI"/>
    <m/>
    <s v="B.7)"/>
    <s v="7) per servizi"/>
    <x v="2"/>
  </r>
  <r>
    <x v="2"/>
    <x v="34"/>
    <x v="136"/>
    <x v="136"/>
    <n v="682.15999999999985"/>
    <s v="Rev_Budget"/>
    <x v="0"/>
    <s v="SERST"/>
    <x v="8"/>
    <s v="COSTI"/>
    <m/>
    <s v="B.7)"/>
    <s v="7) per servizi"/>
    <x v="2"/>
  </r>
  <r>
    <x v="2"/>
    <x v="35"/>
    <x v="136"/>
    <x v="136"/>
    <n v="855.57666666666648"/>
    <s v="Rev_Budget"/>
    <x v="0"/>
    <s v="SERST"/>
    <x v="8"/>
    <s v="COSTI"/>
    <m/>
    <s v="B.7)"/>
    <s v="7) per servizi"/>
    <x v="2"/>
  </r>
  <r>
    <x v="2"/>
    <x v="36"/>
    <x v="136"/>
    <x v="136"/>
    <n v="1028.9933333333331"/>
    <s v="Rev_Budget"/>
    <x v="0"/>
    <s v="SERST"/>
    <x v="8"/>
    <s v="COSTI"/>
    <m/>
    <s v="B.7)"/>
    <s v="7) per servizi"/>
    <x v="2"/>
  </r>
  <r>
    <x v="2"/>
    <x v="37"/>
    <x v="136"/>
    <x v="136"/>
    <n v="1202.4099999999999"/>
    <s v="Rev_Budget"/>
    <x v="0"/>
    <s v="SERST"/>
    <x v="8"/>
    <s v="COSTI"/>
    <m/>
    <s v="B.7)"/>
    <s v="7) per servizi"/>
    <x v="2"/>
  </r>
  <r>
    <x v="2"/>
    <x v="26"/>
    <x v="408"/>
    <x v="407"/>
    <n v="0"/>
    <s v="Rev_Budget"/>
    <x v="0"/>
    <s v="SERST"/>
    <x v="8"/>
    <s v="COSTI"/>
    <s v="SPESGRANT"/>
    <s v="B.7)"/>
    <s v="7) per servizi"/>
    <x v="8"/>
  </r>
  <r>
    <x v="2"/>
    <x v="27"/>
    <x v="408"/>
    <x v="407"/>
    <n v="0"/>
    <s v="Rev_Budget"/>
    <x v="0"/>
    <s v="SERST"/>
    <x v="8"/>
    <s v="COSTI"/>
    <s v="SPESGRANT"/>
    <s v="B.7)"/>
    <s v="7) per servizi"/>
    <x v="8"/>
  </r>
  <r>
    <x v="2"/>
    <x v="28"/>
    <x v="408"/>
    <x v="407"/>
    <n v="23293.89"/>
    <s v="Rev_Budget"/>
    <x v="0"/>
    <s v="SERST"/>
    <x v="8"/>
    <s v="COSTI"/>
    <s v="SPESGRANT"/>
    <s v="B.7)"/>
    <s v="7) per servizi"/>
    <x v="8"/>
  </r>
  <r>
    <x v="2"/>
    <x v="29"/>
    <x v="408"/>
    <x v="407"/>
    <n v="23093.89"/>
    <s v="Rev_Budget"/>
    <x v="0"/>
    <s v="SERST"/>
    <x v="8"/>
    <s v="COSTI"/>
    <s v="SPESGRANT"/>
    <s v="B.7)"/>
    <s v="7) per servizi"/>
    <x v="8"/>
  </r>
  <r>
    <x v="2"/>
    <x v="30"/>
    <x v="408"/>
    <x v="407"/>
    <n v="23093.89"/>
    <s v="Rev_Budget"/>
    <x v="0"/>
    <s v="SERST"/>
    <x v="8"/>
    <s v="COSTI"/>
    <s v="SPESGRANT"/>
    <s v="B.7)"/>
    <s v="7) per servizi"/>
    <x v="8"/>
  </r>
  <r>
    <x v="2"/>
    <x v="31"/>
    <x v="408"/>
    <x v="407"/>
    <n v="23294.89"/>
    <s v="Rev_Budget"/>
    <x v="0"/>
    <s v="SERST"/>
    <x v="8"/>
    <s v="COSTI"/>
    <s v="SPESGRANT"/>
    <s v="B.7)"/>
    <s v="7) per servizi"/>
    <x v="8"/>
  </r>
  <r>
    <x v="2"/>
    <x v="32"/>
    <x v="408"/>
    <x v="407"/>
    <n v="23294.89"/>
    <s v="Rev_Budget"/>
    <x v="0"/>
    <s v="SERST"/>
    <x v="8"/>
    <s v="COSTI"/>
    <s v="SPESGRANT"/>
    <s v="B.7)"/>
    <s v="7) per servizi"/>
    <x v="8"/>
  </r>
  <r>
    <x v="2"/>
    <x v="33"/>
    <x v="408"/>
    <x v="407"/>
    <n v="23294.89"/>
    <s v="Rev_Budget"/>
    <x v="0"/>
    <s v="SERST"/>
    <x v="8"/>
    <s v="COSTI"/>
    <s v="SPESGRANT"/>
    <s v="B.7)"/>
    <s v="7) per servizi"/>
    <x v="8"/>
  </r>
  <r>
    <x v="2"/>
    <x v="34"/>
    <x v="408"/>
    <x v="407"/>
    <n v="23294.89"/>
    <s v="Rev_Budget"/>
    <x v="0"/>
    <s v="SERST"/>
    <x v="8"/>
    <s v="COSTI"/>
    <s v="SPESGRANT"/>
    <s v="B.7)"/>
    <s v="7) per servizi"/>
    <x v="8"/>
  </r>
  <r>
    <x v="2"/>
    <x v="35"/>
    <x v="408"/>
    <x v="407"/>
    <n v="23294.89"/>
    <s v="Rev_Budget"/>
    <x v="0"/>
    <s v="SERST"/>
    <x v="8"/>
    <s v="COSTI"/>
    <s v="SPESGRANT"/>
    <s v="B.7)"/>
    <s v="7) per servizi"/>
    <x v="8"/>
  </r>
  <r>
    <x v="2"/>
    <x v="36"/>
    <x v="408"/>
    <x v="407"/>
    <n v="23294.89"/>
    <s v="Rev_Budget"/>
    <x v="0"/>
    <s v="SERST"/>
    <x v="8"/>
    <s v="COSTI"/>
    <s v="SPESGRANT"/>
    <s v="B.7)"/>
    <s v="7) per servizi"/>
    <x v="8"/>
  </r>
  <r>
    <x v="2"/>
    <x v="37"/>
    <x v="408"/>
    <x v="407"/>
    <n v="23294.89"/>
    <s v="Rev_Budget"/>
    <x v="0"/>
    <s v="SERST"/>
    <x v="8"/>
    <s v="COSTI"/>
    <s v="SPESGRANT"/>
    <s v="B.7)"/>
    <s v="7) per servizi"/>
    <x v="8"/>
  </r>
  <r>
    <x v="2"/>
    <x v="26"/>
    <x v="44"/>
    <x v="44"/>
    <n v="1445.65"/>
    <s v="Rev_Budget"/>
    <x v="0"/>
    <s v="SERST"/>
    <x v="8"/>
    <s v="COSTI"/>
    <m/>
    <s v="B.7)"/>
    <s v="7) per servizi"/>
    <x v="2"/>
  </r>
  <r>
    <x v="2"/>
    <x v="27"/>
    <x v="44"/>
    <x v="44"/>
    <n v="4519.22"/>
    <s v="Rev_Budget"/>
    <x v="0"/>
    <s v="SERST"/>
    <x v="8"/>
    <s v="COSTI"/>
    <m/>
    <s v="B.7)"/>
    <s v="7) per servizi"/>
    <x v="2"/>
  </r>
  <r>
    <x v="2"/>
    <x v="28"/>
    <x v="44"/>
    <x v="44"/>
    <n v="6459.1400000000012"/>
    <s v="Rev_Budget"/>
    <x v="0"/>
    <s v="SERST"/>
    <x v="8"/>
    <s v="COSTI"/>
    <m/>
    <s v="B.7)"/>
    <s v="7) per servizi"/>
    <x v="2"/>
  </r>
  <r>
    <x v="2"/>
    <x v="29"/>
    <x v="44"/>
    <x v="44"/>
    <n v="7531.7900000000009"/>
    <s v="Rev_Budget"/>
    <x v="0"/>
    <s v="SERST"/>
    <x v="8"/>
    <s v="COSTI"/>
    <m/>
    <s v="B.7)"/>
    <s v="7) per servizi"/>
    <x v="2"/>
  </r>
  <r>
    <x v="2"/>
    <x v="30"/>
    <x v="44"/>
    <x v="44"/>
    <n v="8107.2100000000009"/>
    <s v="Rev_Budget"/>
    <x v="0"/>
    <s v="SERST"/>
    <x v="8"/>
    <s v="COSTI"/>
    <m/>
    <s v="B.7)"/>
    <s v="7) per servizi"/>
    <x v="2"/>
  </r>
  <r>
    <x v="2"/>
    <x v="31"/>
    <x v="44"/>
    <x v="44"/>
    <n v="8271.7900000000009"/>
    <s v="Rev_Budget"/>
    <x v="0"/>
    <s v="SERST"/>
    <x v="8"/>
    <s v="COSTI"/>
    <m/>
    <s v="B.7)"/>
    <s v="7) per servizi"/>
    <x v="2"/>
  </r>
  <r>
    <x v="2"/>
    <x v="32"/>
    <x v="44"/>
    <x v="44"/>
    <n v="9521.7900000000009"/>
    <s v="Rev_Budget"/>
    <x v="0"/>
    <s v="SERST"/>
    <x v="8"/>
    <s v="COSTI"/>
    <m/>
    <s v="B.7)"/>
    <s v="7) per servizi"/>
    <x v="2"/>
  </r>
  <r>
    <x v="2"/>
    <x v="33"/>
    <x v="44"/>
    <x v="44"/>
    <n v="10771.79"/>
    <s v="Rev_Budget"/>
    <x v="0"/>
    <s v="SERST"/>
    <x v="8"/>
    <s v="COSTI"/>
    <m/>
    <s v="B.7)"/>
    <s v="7) per servizi"/>
    <x v="2"/>
  </r>
  <r>
    <x v="2"/>
    <x v="34"/>
    <x v="44"/>
    <x v="44"/>
    <n v="12021.79"/>
    <s v="Rev_Budget"/>
    <x v="0"/>
    <s v="SERST"/>
    <x v="8"/>
    <s v="COSTI"/>
    <m/>
    <s v="B.7)"/>
    <s v="7) per servizi"/>
    <x v="2"/>
  </r>
  <r>
    <x v="2"/>
    <x v="35"/>
    <x v="44"/>
    <x v="44"/>
    <n v="13271.79"/>
    <s v="Rev_Budget"/>
    <x v="0"/>
    <s v="SERST"/>
    <x v="8"/>
    <s v="COSTI"/>
    <m/>
    <s v="B.7)"/>
    <s v="7) per servizi"/>
    <x v="2"/>
  </r>
  <r>
    <x v="2"/>
    <x v="36"/>
    <x v="44"/>
    <x v="44"/>
    <n v="14521.79"/>
    <s v="Rev_Budget"/>
    <x v="0"/>
    <s v="SERST"/>
    <x v="8"/>
    <s v="COSTI"/>
    <m/>
    <s v="B.7)"/>
    <s v="7) per servizi"/>
    <x v="2"/>
  </r>
  <r>
    <x v="2"/>
    <x v="37"/>
    <x v="44"/>
    <x v="44"/>
    <n v="15771.79"/>
    <s v="Rev_Budget"/>
    <x v="0"/>
    <s v="SERST"/>
    <x v="8"/>
    <s v="COSTI"/>
    <m/>
    <s v="B.7)"/>
    <s v="7) per servizi"/>
    <x v="2"/>
  </r>
  <r>
    <x v="2"/>
    <x v="26"/>
    <x v="123"/>
    <x v="123"/>
    <n v="17.489999999999998"/>
    <s v="Rev_Budget"/>
    <x v="0"/>
    <s v="SERST"/>
    <x v="8"/>
    <s v="COSTI"/>
    <m/>
    <s v="B.7)"/>
    <s v="7) per servizi"/>
    <x v="2"/>
  </r>
  <r>
    <x v="2"/>
    <x v="27"/>
    <x v="123"/>
    <x v="123"/>
    <n v="706.55000000000007"/>
    <s v="Rev_Budget"/>
    <x v="0"/>
    <s v="SERST"/>
    <x v="8"/>
    <s v="COSTI"/>
    <m/>
    <s v="B.7)"/>
    <s v="7) per servizi"/>
    <x v="2"/>
  </r>
  <r>
    <x v="2"/>
    <x v="28"/>
    <x v="123"/>
    <x v="123"/>
    <n v="920.79000000000008"/>
    <s v="Rev_Budget"/>
    <x v="0"/>
    <s v="SERST"/>
    <x v="8"/>
    <s v="COSTI"/>
    <m/>
    <s v="B.7)"/>
    <s v="7) per servizi"/>
    <x v="2"/>
  </r>
  <r>
    <x v="2"/>
    <x v="29"/>
    <x v="123"/>
    <x v="123"/>
    <n v="1593.8500000000001"/>
    <s v="Rev_Budget"/>
    <x v="0"/>
    <s v="SERST"/>
    <x v="8"/>
    <s v="COSTI"/>
    <m/>
    <s v="B.7)"/>
    <s v="7) per servizi"/>
    <x v="2"/>
  </r>
  <r>
    <x v="2"/>
    <x v="30"/>
    <x v="123"/>
    <x v="123"/>
    <n v="1936.61"/>
    <s v="Rev_Budget"/>
    <x v="0"/>
    <s v="SERST"/>
    <x v="8"/>
    <s v="COSTI"/>
    <m/>
    <s v="B.7)"/>
    <s v="7) per servizi"/>
    <x v="2"/>
  </r>
  <r>
    <x v="2"/>
    <x v="31"/>
    <x v="123"/>
    <x v="123"/>
    <n v="2275.9699999999998"/>
    <s v="Rev_Budget"/>
    <x v="0"/>
    <s v="SERST"/>
    <x v="8"/>
    <s v="COSTI"/>
    <m/>
    <s v="B.7)"/>
    <s v="7) per servizi"/>
    <x v="2"/>
  </r>
  <r>
    <x v="2"/>
    <x v="32"/>
    <x v="123"/>
    <x v="123"/>
    <n v="3273.0533333333333"/>
    <s v="Rev_Budget"/>
    <x v="0"/>
    <s v="SERST"/>
    <x v="8"/>
    <s v="COSTI"/>
    <m/>
    <s v="B.7)"/>
    <s v="7) per servizi"/>
    <x v="2"/>
  </r>
  <r>
    <x v="2"/>
    <x v="33"/>
    <x v="123"/>
    <x v="123"/>
    <n v="4270.1366666666663"/>
    <s v="Rev_Budget"/>
    <x v="0"/>
    <s v="SERST"/>
    <x v="8"/>
    <s v="COSTI"/>
    <m/>
    <s v="B.7)"/>
    <s v="7) per servizi"/>
    <x v="2"/>
  </r>
  <r>
    <x v="2"/>
    <x v="34"/>
    <x v="123"/>
    <x v="123"/>
    <n v="5267.2199999999993"/>
    <s v="Rev_Budget"/>
    <x v="0"/>
    <s v="SERST"/>
    <x v="8"/>
    <s v="COSTI"/>
    <m/>
    <s v="B.7)"/>
    <s v="7) per servizi"/>
    <x v="2"/>
  </r>
  <r>
    <x v="2"/>
    <x v="35"/>
    <x v="123"/>
    <x v="123"/>
    <n v="6264.3033333333324"/>
    <s v="Rev_Budget"/>
    <x v="0"/>
    <s v="SERST"/>
    <x v="8"/>
    <s v="COSTI"/>
    <m/>
    <s v="B.7)"/>
    <s v="7) per servizi"/>
    <x v="2"/>
  </r>
  <r>
    <x v="2"/>
    <x v="36"/>
    <x v="123"/>
    <x v="123"/>
    <n v="7261.3866666666654"/>
    <s v="Rev_Budget"/>
    <x v="0"/>
    <s v="SERST"/>
    <x v="8"/>
    <s v="COSTI"/>
    <m/>
    <s v="B.7)"/>
    <s v="7) per servizi"/>
    <x v="2"/>
  </r>
  <r>
    <x v="2"/>
    <x v="37"/>
    <x v="123"/>
    <x v="123"/>
    <n v="8258.4699999999993"/>
    <s v="Rev_Budget"/>
    <x v="0"/>
    <s v="SERST"/>
    <x v="8"/>
    <s v="COSTI"/>
    <m/>
    <s v="B.7)"/>
    <s v="7) per servizi"/>
    <x v="2"/>
  </r>
  <r>
    <x v="2"/>
    <x v="26"/>
    <x v="97"/>
    <x v="97"/>
    <n v="0"/>
    <s v="Rev_Budget"/>
    <x v="0"/>
    <s v="SERST"/>
    <x v="8"/>
    <s v="COSTI"/>
    <m/>
    <s v="B.7)"/>
    <s v="7) per servizi"/>
    <x v="6"/>
  </r>
  <r>
    <x v="2"/>
    <x v="27"/>
    <x v="97"/>
    <x v="97"/>
    <n v="0"/>
    <s v="Rev_Budget"/>
    <x v="0"/>
    <s v="SERST"/>
    <x v="8"/>
    <s v="COSTI"/>
    <m/>
    <s v="B.7)"/>
    <s v="7) per servizi"/>
    <x v="6"/>
  </r>
  <r>
    <x v="2"/>
    <x v="28"/>
    <x v="97"/>
    <x v="97"/>
    <n v="120.98"/>
    <s v="Rev_Budget"/>
    <x v="0"/>
    <s v="SERST"/>
    <x v="8"/>
    <s v="COSTI"/>
    <m/>
    <s v="B.7)"/>
    <s v="7) per servizi"/>
    <x v="6"/>
  </r>
  <r>
    <x v="2"/>
    <x v="29"/>
    <x v="97"/>
    <x v="97"/>
    <n v="144.98000000000002"/>
    <s v="Rev_Budget"/>
    <x v="0"/>
    <s v="SERST"/>
    <x v="8"/>
    <s v="COSTI"/>
    <m/>
    <s v="B.7)"/>
    <s v="7) per servizi"/>
    <x v="6"/>
  </r>
  <r>
    <x v="2"/>
    <x v="30"/>
    <x v="97"/>
    <x v="97"/>
    <n v="144.98000000000002"/>
    <s v="Rev_Budget"/>
    <x v="0"/>
    <s v="SERST"/>
    <x v="8"/>
    <s v="COSTI"/>
    <m/>
    <s v="B.7)"/>
    <s v="7) per servizi"/>
    <x v="6"/>
  </r>
  <r>
    <x v="2"/>
    <x v="31"/>
    <x v="97"/>
    <x v="97"/>
    <n v="144.98000000000002"/>
    <s v="Rev_Budget"/>
    <x v="0"/>
    <s v="SERST"/>
    <x v="8"/>
    <s v="COSTI"/>
    <m/>
    <s v="B.7)"/>
    <s v="7) per servizi"/>
    <x v="6"/>
  </r>
  <r>
    <x v="2"/>
    <x v="32"/>
    <x v="97"/>
    <x v="97"/>
    <n v="144.98000000000002"/>
    <s v="Rev_Budget"/>
    <x v="0"/>
    <s v="SERST"/>
    <x v="8"/>
    <s v="COSTI"/>
    <m/>
    <s v="B.7)"/>
    <s v="7) per servizi"/>
    <x v="6"/>
  </r>
  <r>
    <x v="2"/>
    <x v="33"/>
    <x v="97"/>
    <x v="97"/>
    <n v="144.98000000000002"/>
    <s v="Rev_Budget"/>
    <x v="0"/>
    <s v="SERST"/>
    <x v="8"/>
    <s v="COSTI"/>
    <m/>
    <s v="B.7)"/>
    <s v="7) per servizi"/>
    <x v="6"/>
  </r>
  <r>
    <x v="2"/>
    <x v="34"/>
    <x v="97"/>
    <x v="97"/>
    <n v="144.98000000000002"/>
    <s v="Rev_Budget"/>
    <x v="0"/>
    <s v="SERST"/>
    <x v="8"/>
    <s v="COSTI"/>
    <m/>
    <s v="B.7)"/>
    <s v="7) per servizi"/>
    <x v="6"/>
  </r>
  <r>
    <x v="2"/>
    <x v="35"/>
    <x v="97"/>
    <x v="97"/>
    <n v="144.98000000000002"/>
    <s v="Rev_Budget"/>
    <x v="0"/>
    <s v="SERST"/>
    <x v="8"/>
    <s v="COSTI"/>
    <m/>
    <s v="B.7)"/>
    <s v="7) per servizi"/>
    <x v="6"/>
  </r>
  <r>
    <x v="2"/>
    <x v="36"/>
    <x v="97"/>
    <x v="97"/>
    <n v="144.98000000000002"/>
    <s v="Rev_Budget"/>
    <x v="0"/>
    <s v="SERST"/>
    <x v="8"/>
    <s v="COSTI"/>
    <m/>
    <s v="B.7)"/>
    <s v="7) per servizi"/>
    <x v="6"/>
  </r>
  <r>
    <x v="2"/>
    <x v="37"/>
    <x v="97"/>
    <x v="97"/>
    <n v="144.98000000000002"/>
    <s v="Rev_Budget"/>
    <x v="0"/>
    <s v="SERST"/>
    <x v="8"/>
    <s v="COSTI"/>
    <m/>
    <s v="B.7)"/>
    <s v="7) per servizi"/>
    <x v="6"/>
  </r>
  <r>
    <x v="2"/>
    <x v="26"/>
    <x v="355"/>
    <x v="354"/>
    <n v="0"/>
    <s v="Rev_Budget"/>
    <x v="0"/>
    <s v="SERST"/>
    <x v="8"/>
    <s v="COSTI"/>
    <m/>
    <s v="B.7)"/>
    <s v="7) per servizi"/>
    <x v="6"/>
  </r>
  <r>
    <x v="2"/>
    <x v="27"/>
    <x v="355"/>
    <x v="354"/>
    <n v="0"/>
    <s v="Rev_Budget"/>
    <x v="0"/>
    <s v="SERST"/>
    <x v="8"/>
    <s v="COSTI"/>
    <m/>
    <s v="B.7)"/>
    <s v="7) per servizi"/>
    <x v="6"/>
  </r>
  <r>
    <x v="2"/>
    <x v="28"/>
    <x v="355"/>
    <x v="354"/>
    <n v="31.25"/>
    <s v="Rev_Budget"/>
    <x v="0"/>
    <s v="SERST"/>
    <x v="8"/>
    <s v="COSTI"/>
    <m/>
    <s v="B.7)"/>
    <s v="7) per servizi"/>
    <x v="6"/>
  </r>
  <r>
    <x v="2"/>
    <x v="29"/>
    <x v="355"/>
    <x v="354"/>
    <n v="31.25"/>
    <s v="Rev_Budget"/>
    <x v="0"/>
    <s v="SERST"/>
    <x v="8"/>
    <s v="COSTI"/>
    <m/>
    <s v="B.7)"/>
    <s v="7) per servizi"/>
    <x v="6"/>
  </r>
  <r>
    <x v="2"/>
    <x v="30"/>
    <x v="355"/>
    <x v="354"/>
    <n v="31.25"/>
    <s v="Rev_Budget"/>
    <x v="0"/>
    <s v="SERST"/>
    <x v="8"/>
    <s v="COSTI"/>
    <m/>
    <s v="B.7)"/>
    <s v="7) per servizi"/>
    <x v="6"/>
  </r>
  <r>
    <x v="2"/>
    <x v="31"/>
    <x v="355"/>
    <x v="354"/>
    <n v="31.25"/>
    <s v="Rev_Budget"/>
    <x v="0"/>
    <s v="SERST"/>
    <x v="8"/>
    <s v="COSTI"/>
    <m/>
    <s v="B.7)"/>
    <s v="7) per servizi"/>
    <x v="6"/>
  </r>
  <r>
    <x v="2"/>
    <x v="32"/>
    <x v="355"/>
    <x v="354"/>
    <n v="31.25"/>
    <s v="Rev_Budget"/>
    <x v="0"/>
    <s v="SERST"/>
    <x v="8"/>
    <s v="COSTI"/>
    <m/>
    <s v="B.7)"/>
    <s v="7) per servizi"/>
    <x v="6"/>
  </r>
  <r>
    <x v="2"/>
    <x v="33"/>
    <x v="355"/>
    <x v="354"/>
    <n v="31.25"/>
    <s v="Rev_Budget"/>
    <x v="0"/>
    <s v="SERST"/>
    <x v="8"/>
    <s v="COSTI"/>
    <m/>
    <s v="B.7)"/>
    <s v="7) per servizi"/>
    <x v="6"/>
  </r>
  <r>
    <x v="2"/>
    <x v="34"/>
    <x v="355"/>
    <x v="354"/>
    <n v="31.25"/>
    <s v="Rev_Budget"/>
    <x v="0"/>
    <s v="SERST"/>
    <x v="8"/>
    <s v="COSTI"/>
    <m/>
    <s v="B.7)"/>
    <s v="7) per servizi"/>
    <x v="6"/>
  </r>
  <r>
    <x v="2"/>
    <x v="35"/>
    <x v="355"/>
    <x v="354"/>
    <n v="31.25"/>
    <s v="Rev_Budget"/>
    <x v="0"/>
    <s v="SERST"/>
    <x v="8"/>
    <s v="COSTI"/>
    <m/>
    <s v="B.7)"/>
    <s v="7) per servizi"/>
    <x v="6"/>
  </r>
  <r>
    <x v="2"/>
    <x v="36"/>
    <x v="355"/>
    <x v="354"/>
    <n v="31.25"/>
    <s v="Rev_Budget"/>
    <x v="0"/>
    <s v="SERST"/>
    <x v="8"/>
    <s v="COSTI"/>
    <m/>
    <s v="B.7)"/>
    <s v="7) per servizi"/>
    <x v="6"/>
  </r>
  <r>
    <x v="2"/>
    <x v="37"/>
    <x v="355"/>
    <x v="354"/>
    <n v="31.25"/>
    <s v="Rev_Budget"/>
    <x v="0"/>
    <s v="SERST"/>
    <x v="8"/>
    <s v="COSTI"/>
    <m/>
    <s v="B.7)"/>
    <s v="7) per servizi"/>
    <x v="6"/>
  </r>
  <r>
    <x v="2"/>
    <x v="26"/>
    <x v="295"/>
    <x v="295"/>
    <n v="833.33"/>
    <s v="Rev_Budget"/>
    <x v="0"/>
    <s v="SERST"/>
    <x v="8"/>
    <s v="COSTI"/>
    <m/>
    <s v="B.7)"/>
    <s v="7) per servizi"/>
    <x v="2"/>
  </r>
  <r>
    <x v="2"/>
    <x v="27"/>
    <x v="295"/>
    <x v="295"/>
    <n v="2166.66"/>
    <s v="Rev_Budget"/>
    <x v="0"/>
    <s v="SERST"/>
    <x v="8"/>
    <s v="COSTI"/>
    <m/>
    <s v="B.7)"/>
    <s v="7) per servizi"/>
    <x v="2"/>
  </r>
  <r>
    <x v="2"/>
    <x v="28"/>
    <x v="295"/>
    <x v="295"/>
    <n v="3249.99"/>
    <s v="Rev_Budget"/>
    <x v="0"/>
    <s v="SERST"/>
    <x v="8"/>
    <s v="COSTI"/>
    <m/>
    <s v="B.7)"/>
    <s v="7) per servizi"/>
    <x v="2"/>
  </r>
  <r>
    <x v="2"/>
    <x v="29"/>
    <x v="295"/>
    <x v="295"/>
    <n v="4333.32"/>
    <s v="Rev_Budget"/>
    <x v="0"/>
    <s v="SERST"/>
    <x v="8"/>
    <s v="COSTI"/>
    <m/>
    <s v="B.7)"/>
    <s v="7) per servizi"/>
    <x v="2"/>
  </r>
  <r>
    <x v="2"/>
    <x v="30"/>
    <x v="295"/>
    <x v="295"/>
    <n v="5416.65"/>
    <s v="Rev_Budget"/>
    <x v="0"/>
    <s v="SERST"/>
    <x v="8"/>
    <s v="COSTI"/>
    <m/>
    <s v="B.7)"/>
    <s v="7) per servizi"/>
    <x v="2"/>
  </r>
  <r>
    <x v="2"/>
    <x v="31"/>
    <x v="295"/>
    <x v="295"/>
    <n v="6499.98"/>
    <s v="Rev_Budget"/>
    <x v="0"/>
    <s v="SERST"/>
    <x v="8"/>
    <s v="COSTI"/>
    <m/>
    <s v="B.7)"/>
    <s v="7) per servizi"/>
    <x v="2"/>
  </r>
  <r>
    <x v="2"/>
    <x v="32"/>
    <x v="295"/>
    <x v="295"/>
    <n v="7333.3133333333326"/>
    <s v="Rev_Budget"/>
    <x v="0"/>
    <s v="SERST"/>
    <x v="8"/>
    <s v="COSTI"/>
    <m/>
    <s v="B.7)"/>
    <s v="7) per servizi"/>
    <x v="2"/>
  </r>
  <r>
    <x v="2"/>
    <x v="33"/>
    <x v="295"/>
    <x v="295"/>
    <n v="8166.6466666666656"/>
    <s v="Rev_Budget"/>
    <x v="0"/>
    <s v="SERST"/>
    <x v="8"/>
    <s v="COSTI"/>
    <m/>
    <s v="B.7)"/>
    <s v="7) per servizi"/>
    <x v="2"/>
  </r>
  <r>
    <x v="2"/>
    <x v="34"/>
    <x v="295"/>
    <x v="295"/>
    <n v="8999.98"/>
    <s v="Rev_Budget"/>
    <x v="0"/>
    <s v="SERST"/>
    <x v="8"/>
    <s v="COSTI"/>
    <m/>
    <s v="B.7)"/>
    <s v="7) per servizi"/>
    <x v="2"/>
  </r>
  <r>
    <x v="2"/>
    <x v="35"/>
    <x v="295"/>
    <x v="295"/>
    <n v="9833.3133333333335"/>
    <s v="Rev_Budget"/>
    <x v="0"/>
    <s v="SERST"/>
    <x v="8"/>
    <s v="COSTI"/>
    <m/>
    <s v="B.7)"/>
    <s v="7) per servizi"/>
    <x v="2"/>
  </r>
  <r>
    <x v="2"/>
    <x v="36"/>
    <x v="295"/>
    <x v="295"/>
    <n v="10666.646666666667"/>
    <s v="Rev_Budget"/>
    <x v="0"/>
    <s v="SERST"/>
    <x v="8"/>
    <s v="COSTI"/>
    <m/>
    <s v="B.7)"/>
    <s v="7) per servizi"/>
    <x v="2"/>
  </r>
  <r>
    <x v="2"/>
    <x v="37"/>
    <x v="295"/>
    <x v="295"/>
    <n v="11499.980000000001"/>
    <s v="Rev_Budget"/>
    <x v="0"/>
    <s v="SERST"/>
    <x v="8"/>
    <s v="COSTI"/>
    <m/>
    <s v="B.7)"/>
    <s v="7) per servizi"/>
    <x v="2"/>
  </r>
  <r>
    <x v="2"/>
    <x v="26"/>
    <x v="155"/>
    <x v="155"/>
    <n v="2240.23"/>
    <s v="Rev_Budget"/>
    <x v="0"/>
    <s v="COSGS"/>
    <x v="4"/>
    <s v="COSTI"/>
    <m/>
    <s v="B.8)"/>
    <s v="8) per godimento di beni di terzi"/>
    <x v="2"/>
  </r>
  <r>
    <x v="2"/>
    <x v="27"/>
    <x v="155"/>
    <x v="155"/>
    <n v="2740.58"/>
    <s v="Rev_Budget"/>
    <x v="0"/>
    <s v="COSGS"/>
    <x v="4"/>
    <s v="COSTI"/>
    <m/>
    <s v="B.8)"/>
    <s v="8) per godimento di beni di terzi"/>
    <x v="2"/>
  </r>
  <r>
    <x v="2"/>
    <x v="28"/>
    <x v="155"/>
    <x v="155"/>
    <n v="4980.8099999999995"/>
    <s v="Rev_Budget"/>
    <x v="0"/>
    <s v="COSGS"/>
    <x v="4"/>
    <s v="COSTI"/>
    <m/>
    <s v="B.8)"/>
    <s v="8) per godimento di beni di terzi"/>
    <x v="2"/>
  </r>
  <r>
    <x v="2"/>
    <x v="29"/>
    <x v="155"/>
    <x v="155"/>
    <n v="7828.92"/>
    <s v="Rev_Budget"/>
    <x v="0"/>
    <s v="COSGS"/>
    <x v="4"/>
    <s v="COSTI"/>
    <m/>
    <s v="B.8)"/>
    <s v="8) per godimento di beni di terzi"/>
    <x v="2"/>
  </r>
  <r>
    <x v="2"/>
    <x v="30"/>
    <x v="155"/>
    <x v="155"/>
    <n v="10051.75"/>
    <s v="Rev_Budget"/>
    <x v="0"/>
    <s v="COSGS"/>
    <x v="4"/>
    <s v="COSTI"/>
    <m/>
    <s v="B.8)"/>
    <s v="8) per godimento di beni di terzi"/>
    <x v="2"/>
  </r>
  <r>
    <x v="2"/>
    <x v="31"/>
    <x v="155"/>
    <x v="155"/>
    <n v="12464.76"/>
    <s v="Rev_Budget"/>
    <x v="0"/>
    <s v="COSGS"/>
    <x v="4"/>
    <s v="COSTI"/>
    <m/>
    <s v="B.8)"/>
    <s v="8) per godimento di beni di terzi"/>
    <x v="2"/>
  </r>
  <r>
    <x v="2"/>
    <x v="32"/>
    <x v="155"/>
    <x v="155"/>
    <n v="14297.76"/>
    <s v="Rev_Budget"/>
    <x v="0"/>
    <s v="COSGS"/>
    <x v="4"/>
    <s v="COSTI"/>
    <m/>
    <s v="B.8)"/>
    <s v="8) per godimento di beni di terzi"/>
    <x v="2"/>
  </r>
  <r>
    <x v="2"/>
    <x v="33"/>
    <x v="155"/>
    <x v="155"/>
    <n v="16130.76"/>
    <s v="Rev_Budget"/>
    <x v="0"/>
    <s v="COSGS"/>
    <x v="4"/>
    <s v="COSTI"/>
    <m/>
    <s v="B.8)"/>
    <s v="8) per godimento di beni di terzi"/>
    <x v="2"/>
  </r>
  <r>
    <x v="2"/>
    <x v="34"/>
    <x v="155"/>
    <x v="155"/>
    <n v="17963.760000000002"/>
    <s v="Rev_Budget"/>
    <x v="0"/>
    <s v="COSGS"/>
    <x v="4"/>
    <s v="COSTI"/>
    <m/>
    <s v="B.8)"/>
    <s v="8) per godimento di beni di terzi"/>
    <x v="2"/>
  </r>
  <r>
    <x v="2"/>
    <x v="35"/>
    <x v="155"/>
    <x v="155"/>
    <n v="19796.760000000002"/>
    <s v="Rev_Budget"/>
    <x v="0"/>
    <s v="COSGS"/>
    <x v="4"/>
    <s v="COSTI"/>
    <m/>
    <s v="B.8)"/>
    <s v="8) per godimento di beni di terzi"/>
    <x v="2"/>
  </r>
  <r>
    <x v="2"/>
    <x v="36"/>
    <x v="155"/>
    <x v="155"/>
    <n v="21629.760000000002"/>
    <s v="Rev_Budget"/>
    <x v="0"/>
    <s v="COSGS"/>
    <x v="4"/>
    <s v="COSTI"/>
    <m/>
    <s v="B.8)"/>
    <s v="8) per godimento di beni di terzi"/>
    <x v="2"/>
  </r>
  <r>
    <x v="2"/>
    <x v="37"/>
    <x v="155"/>
    <x v="155"/>
    <n v="23462.760000000002"/>
    <s v="Rev_Budget"/>
    <x v="0"/>
    <s v="COSGS"/>
    <x v="4"/>
    <s v="COSTI"/>
    <m/>
    <s v="B.8)"/>
    <s v="8) per godimento di beni di terzi"/>
    <x v="2"/>
  </r>
  <r>
    <x v="2"/>
    <x v="26"/>
    <x v="406"/>
    <x v="405"/>
    <n v="1221.17"/>
    <s v="Rev_Budget"/>
    <x v="0"/>
    <s v="COSGS"/>
    <x v="4"/>
    <s v="COSTI"/>
    <m/>
    <s v="B.8)"/>
    <s v="8) per godimento di beni di terzi"/>
    <x v="3"/>
  </r>
  <r>
    <x v="2"/>
    <x v="27"/>
    <x v="406"/>
    <x v="405"/>
    <n v="1221.17"/>
    <s v="Rev_Budget"/>
    <x v="0"/>
    <s v="COSGS"/>
    <x v="4"/>
    <s v="COSTI"/>
    <m/>
    <s v="B.8)"/>
    <s v="8) per godimento di beni di terzi"/>
    <x v="3"/>
  </r>
  <r>
    <x v="2"/>
    <x v="28"/>
    <x v="406"/>
    <x v="405"/>
    <n v="3663.51"/>
    <s v="Rev_Budget"/>
    <x v="0"/>
    <s v="COSGS"/>
    <x v="4"/>
    <s v="COSTI"/>
    <m/>
    <s v="B.8)"/>
    <s v="8) per godimento di beni di terzi"/>
    <x v="3"/>
  </r>
  <r>
    <x v="2"/>
    <x v="29"/>
    <x v="406"/>
    <x v="405"/>
    <n v="4884.68"/>
    <s v="Rev_Budget"/>
    <x v="0"/>
    <s v="COSGS"/>
    <x v="4"/>
    <s v="COSTI"/>
    <m/>
    <s v="B.8)"/>
    <s v="8) per godimento di beni di terzi"/>
    <x v="3"/>
  </r>
  <r>
    <x v="2"/>
    <x v="30"/>
    <x v="406"/>
    <x v="405"/>
    <n v="6105.85"/>
    <s v="Rev_Budget"/>
    <x v="0"/>
    <s v="COSGS"/>
    <x v="4"/>
    <s v="COSTI"/>
    <m/>
    <s v="B.8)"/>
    <s v="8) per godimento di beni di terzi"/>
    <x v="3"/>
  </r>
  <r>
    <x v="2"/>
    <x v="31"/>
    <x v="406"/>
    <x v="405"/>
    <n v="7327.02"/>
    <s v="Rev_Budget"/>
    <x v="0"/>
    <s v="COSGS"/>
    <x v="4"/>
    <s v="COSTI"/>
    <m/>
    <s v="B.8)"/>
    <s v="8) per godimento di beni di terzi"/>
    <x v="3"/>
  </r>
  <r>
    <x v="2"/>
    <x v="32"/>
    <x v="406"/>
    <x v="405"/>
    <n v="8548.1866666666665"/>
    <s v="Rev_Budget"/>
    <x v="0"/>
    <s v="COSGS"/>
    <x v="4"/>
    <s v="COSTI"/>
    <m/>
    <s v="B.8)"/>
    <s v="8) per godimento di beni di terzi"/>
    <x v="3"/>
  </r>
  <r>
    <x v="2"/>
    <x v="33"/>
    <x v="406"/>
    <x v="405"/>
    <n v="9769.3533333333326"/>
    <s v="Rev_Budget"/>
    <x v="0"/>
    <s v="COSGS"/>
    <x v="4"/>
    <s v="COSTI"/>
    <m/>
    <s v="B.8)"/>
    <s v="8) per godimento di beni di terzi"/>
    <x v="3"/>
  </r>
  <r>
    <x v="2"/>
    <x v="34"/>
    <x v="406"/>
    <x v="405"/>
    <n v="10990.519999999999"/>
    <s v="Rev_Budget"/>
    <x v="0"/>
    <s v="COSGS"/>
    <x v="4"/>
    <s v="COSTI"/>
    <m/>
    <s v="B.8)"/>
    <s v="8) per godimento di beni di terzi"/>
    <x v="3"/>
  </r>
  <r>
    <x v="2"/>
    <x v="35"/>
    <x v="406"/>
    <x v="405"/>
    <n v="12211.686666666665"/>
    <s v="Rev_Budget"/>
    <x v="0"/>
    <s v="COSGS"/>
    <x v="4"/>
    <s v="COSTI"/>
    <m/>
    <s v="B.8)"/>
    <s v="8) per godimento di beni di terzi"/>
    <x v="3"/>
  </r>
  <r>
    <x v="2"/>
    <x v="36"/>
    <x v="406"/>
    <x v="405"/>
    <n v="13432.853333333331"/>
    <s v="Rev_Budget"/>
    <x v="0"/>
    <s v="COSGS"/>
    <x v="4"/>
    <s v="COSTI"/>
    <m/>
    <s v="B.8)"/>
    <s v="8) per godimento di beni di terzi"/>
    <x v="3"/>
  </r>
  <r>
    <x v="2"/>
    <x v="37"/>
    <x v="406"/>
    <x v="405"/>
    <n v="14654.019999999997"/>
    <s v="Rev_Budget"/>
    <x v="0"/>
    <s v="COSGS"/>
    <x v="4"/>
    <s v="COSTI"/>
    <m/>
    <s v="B.8)"/>
    <s v="8) per godimento di beni di terzi"/>
    <x v="3"/>
  </r>
  <r>
    <x v="2"/>
    <x v="26"/>
    <x v="102"/>
    <x v="102"/>
    <n v="0"/>
    <s v="Rev_Budget"/>
    <x v="0"/>
    <s v="SERST"/>
    <x v="8"/>
    <s v="COSTI"/>
    <m/>
    <s v="B.7)"/>
    <s v="7) per servizi"/>
    <x v="6"/>
  </r>
  <r>
    <x v="2"/>
    <x v="27"/>
    <x v="102"/>
    <x v="102"/>
    <n v="1040.08"/>
    <s v="Rev_Budget"/>
    <x v="0"/>
    <s v="SERST"/>
    <x v="8"/>
    <s v="COSTI"/>
    <m/>
    <s v="B.7)"/>
    <s v="7) per servizi"/>
    <x v="6"/>
  </r>
  <r>
    <x v="2"/>
    <x v="28"/>
    <x v="102"/>
    <x v="102"/>
    <n v="1040.08"/>
    <s v="Rev_Budget"/>
    <x v="0"/>
    <s v="SERST"/>
    <x v="8"/>
    <s v="COSTI"/>
    <m/>
    <s v="B.7)"/>
    <s v="7) per servizi"/>
    <x v="6"/>
  </r>
  <r>
    <x v="2"/>
    <x v="29"/>
    <x v="102"/>
    <x v="102"/>
    <n v="1040.08"/>
    <s v="Rev_Budget"/>
    <x v="0"/>
    <s v="SERST"/>
    <x v="8"/>
    <s v="COSTI"/>
    <m/>
    <s v="B.7)"/>
    <s v="7) per servizi"/>
    <x v="6"/>
  </r>
  <r>
    <x v="2"/>
    <x v="30"/>
    <x v="102"/>
    <x v="102"/>
    <n v="1040.08"/>
    <s v="Rev_Budget"/>
    <x v="0"/>
    <s v="SERST"/>
    <x v="8"/>
    <s v="COSTI"/>
    <m/>
    <s v="B.7)"/>
    <s v="7) per servizi"/>
    <x v="6"/>
  </r>
  <r>
    <x v="2"/>
    <x v="31"/>
    <x v="102"/>
    <x v="102"/>
    <n v="1040.08"/>
    <s v="Rev_Budget"/>
    <x v="0"/>
    <s v="SERST"/>
    <x v="8"/>
    <s v="COSTI"/>
    <m/>
    <s v="B.7)"/>
    <s v="7) per servizi"/>
    <x v="6"/>
  </r>
  <r>
    <x v="2"/>
    <x v="32"/>
    <x v="102"/>
    <x v="102"/>
    <n v="1040.08"/>
    <s v="Rev_Budget"/>
    <x v="0"/>
    <s v="SERST"/>
    <x v="8"/>
    <s v="COSTI"/>
    <m/>
    <s v="B.7)"/>
    <s v="7) per servizi"/>
    <x v="6"/>
  </r>
  <r>
    <x v="2"/>
    <x v="33"/>
    <x v="102"/>
    <x v="102"/>
    <n v="1040.08"/>
    <s v="Rev_Budget"/>
    <x v="0"/>
    <s v="SERST"/>
    <x v="8"/>
    <s v="COSTI"/>
    <m/>
    <s v="B.7)"/>
    <s v="7) per servizi"/>
    <x v="6"/>
  </r>
  <r>
    <x v="2"/>
    <x v="34"/>
    <x v="102"/>
    <x v="102"/>
    <n v="6040.08"/>
    <s v="Rev_Budget"/>
    <x v="0"/>
    <s v="SERST"/>
    <x v="8"/>
    <s v="COSTI"/>
    <m/>
    <s v="B.7)"/>
    <s v="7) per servizi"/>
    <x v="6"/>
  </r>
  <r>
    <x v="2"/>
    <x v="35"/>
    <x v="102"/>
    <x v="102"/>
    <n v="6040.08"/>
    <s v="Rev_Budget"/>
    <x v="0"/>
    <s v="SERST"/>
    <x v="8"/>
    <s v="COSTI"/>
    <m/>
    <s v="B.7)"/>
    <s v="7) per servizi"/>
    <x v="6"/>
  </r>
  <r>
    <x v="2"/>
    <x v="36"/>
    <x v="102"/>
    <x v="102"/>
    <n v="6040.08"/>
    <s v="Rev_Budget"/>
    <x v="0"/>
    <s v="SERST"/>
    <x v="8"/>
    <s v="COSTI"/>
    <m/>
    <s v="B.7)"/>
    <s v="7) per servizi"/>
    <x v="6"/>
  </r>
  <r>
    <x v="2"/>
    <x v="37"/>
    <x v="102"/>
    <x v="102"/>
    <n v="6040.08"/>
    <s v="Rev_Budget"/>
    <x v="0"/>
    <s v="SERST"/>
    <x v="8"/>
    <s v="COSTI"/>
    <m/>
    <s v="B.7)"/>
    <s v="7) per servizi"/>
    <x v="6"/>
  </r>
  <r>
    <x v="2"/>
    <x v="26"/>
    <x v="127"/>
    <x v="127"/>
    <n v="3596.8799999999992"/>
    <s v="Rev_Budget"/>
    <x v="0"/>
    <s v="SERST"/>
    <x v="8"/>
    <s v="COSTI"/>
    <m/>
    <s v="B.7)"/>
    <s v="7) per servizi"/>
    <x v="4"/>
  </r>
  <r>
    <x v="2"/>
    <x v="27"/>
    <x v="127"/>
    <x v="127"/>
    <n v="8255.58"/>
    <s v="Rev_Budget"/>
    <x v="0"/>
    <s v="SERST"/>
    <x v="8"/>
    <s v="COSTI"/>
    <m/>
    <s v="B.7)"/>
    <s v="7) per servizi"/>
    <x v="4"/>
  </r>
  <r>
    <x v="2"/>
    <x v="28"/>
    <x v="127"/>
    <x v="127"/>
    <n v="13584.760000000002"/>
    <s v="Rev_Budget"/>
    <x v="0"/>
    <s v="SERST"/>
    <x v="8"/>
    <s v="COSTI"/>
    <m/>
    <s v="B.7)"/>
    <s v="7) per servizi"/>
    <x v="4"/>
  </r>
  <r>
    <x v="2"/>
    <x v="29"/>
    <x v="127"/>
    <x v="127"/>
    <n v="13702.1"/>
    <s v="Rev_Budget"/>
    <x v="0"/>
    <s v="SERST"/>
    <x v="8"/>
    <s v="COSTI"/>
    <m/>
    <s v="B.7)"/>
    <s v="7) per servizi"/>
    <x v="4"/>
  </r>
  <r>
    <x v="2"/>
    <x v="30"/>
    <x v="127"/>
    <x v="127"/>
    <n v="14005.289999999994"/>
    <s v="Rev_Budget"/>
    <x v="0"/>
    <s v="SERST"/>
    <x v="8"/>
    <s v="COSTI"/>
    <m/>
    <s v="B.7)"/>
    <s v="7) per servizi"/>
    <x v="4"/>
  </r>
  <r>
    <x v="2"/>
    <x v="31"/>
    <x v="127"/>
    <x v="127"/>
    <n v="16319.169999999993"/>
    <s v="Rev_Budget"/>
    <x v="0"/>
    <s v="SERST"/>
    <x v="8"/>
    <s v="COSTI"/>
    <m/>
    <s v="B.7)"/>
    <s v="7) per servizi"/>
    <x v="4"/>
  </r>
  <r>
    <x v="2"/>
    <x v="32"/>
    <x v="127"/>
    <x v="127"/>
    <n v="17902.503333333327"/>
    <s v="Rev_Budget"/>
    <x v="0"/>
    <s v="SERST"/>
    <x v="8"/>
    <s v="COSTI"/>
    <m/>
    <s v="B.7)"/>
    <s v="7) per servizi"/>
    <x v="4"/>
  </r>
  <r>
    <x v="2"/>
    <x v="33"/>
    <x v="127"/>
    <x v="127"/>
    <n v="19485.836666666659"/>
    <s v="Rev_Budget"/>
    <x v="0"/>
    <s v="SERST"/>
    <x v="8"/>
    <s v="COSTI"/>
    <m/>
    <s v="B.7)"/>
    <s v="7) per servizi"/>
    <x v="4"/>
  </r>
  <r>
    <x v="2"/>
    <x v="34"/>
    <x v="127"/>
    <x v="127"/>
    <n v="21069.169999999991"/>
    <s v="Rev_Budget"/>
    <x v="0"/>
    <s v="SERST"/>
    <x v="8"/>
    <s v="COSTI"/>
    <m/>
    <s v="B.7)"/>
    <s v="7) per servizi"/>
    <x v="4"/>
  </r>
  <r>
    <x v="2"/>
    <x v="35"/>
    <x v="127"/>
    <x v="127"/>
    <n v="22652.503333333323"/>
    <s v="Rev_Budget"/>
    <x v="0"/>
    <s v="SERST"/>
    <x v="8"/>
    <s v="COSTI"/>
    <m/>
    <s v="B.7)"/>
    <s v="7) per servizi"/>
    <x v="4"/>
  </r>
  <r>
    <x v="2"/>
    <x v="36"/>
    <x v="127"/>
    <x v="127"/>
    <n v="24235.836666666655"/>
    <s v="Rev_Budget"/>
    <x v="0"/>
    <s v="SERST"/>
    <x v="8"/>
    <s v="COSTI"/>
    <m/>
    <s v="B.7)"/>
    <s v="7) per servizi"/>
    <x v="4"/>
  </r>
  <r>
    <x v="2"/>
    <x v="37"/>
    <x v="127"/>
    <x v="127"/>
    <n v="25819.169999999987"/>
    <s v="Rev_Budget"/>
    <x v="0"/>
    <s v="SERST"/>
    <x v="8"/>
    <s v="COSTI"/>
    <m/>
    <s v="B.7)"/>
    <s v="7) per servizi"/>
    <x v="4"/>
  </r>
  <r>
    <x v="2"/>
    <x v="26"/>
    <x v="81"/>
    <x v="81"/>
    <n v="0"/>
    <s v="Rev_Budget"/>
    <x v="0"/>
    <s v="SERST"/>
    <x v="8"/>
    <s v="COSTI"/>
    <m/>
    <s v="B.7)"/>
    <s v="7) per servizi"/>
    <x v="2"/>
  </r>
  <r>
    <x v="2"/>
    <x v="27"/>
    <x v="81"/>
    <x v="81"/>
    <n v="0"/>
    <s v="Rev_Budget"/>
    <x v="0"/>
    <s v="SERST"/>
    <x v="8"/>
    <s v="COSTI"/>
    <m/>
    <s v="B.7)"/>
    <s v="7) per servizi"/>
    <x v="2"/>
  </r>
  <r>
    <x v="2"/>
    <x v="28"/>
    <x v="81"/>
    <x v="81"/>
    <n v="0"/>
    <s v="Rev_Budget"/>
    <x v="0"/>
    <s v="SERST"/>
    <x v="8"/>
    <s v="COSTI"/>
    <m/>
    <s v="B.7)"/>
    <s v="7) per servizi"/>
    <x v="2"/>
  </r>
  <r>
    <x v="2"/>
    <x v="29"/>
    <x v="81"/>
    <x v="81"/>
    <n v="0"/>
    <s v="Rev_Budget"/>
    <x v="0"/>
    <s v="SERST"/>
    <x v="8"/>
    <s v="COSTI"/>
    <m/>
    <s v="B.7)"/>
    <s v="7) per servizi"/>
    <x v="2"/>
  </r>
  <r>
    <x v="2"/>
    <x v="30"/>
    <x v="81"/>
    <x v="81"/>
    <n v="441.21"/>
    <s v="Rev_Budget"/>
    <x v="0"/>
    <s v="SERST"/>
    <x v="8"/>
    <s v="COSTI"/>
    <m/>
    <s v="B.7)"/>
    <s v="7) per servizi"/>
    <x v="2"/>
  </r>
  <r>
    <x v="2"/>
    <x v="31"/>
    <x v="81"/>
    <x v="81"/>
    <n v="441.21"/>
    <s v="Rev_Budget"/>
    <x v="0"/>
    <s v="SERST"/>
    <x v="8"/>
    <s v="COSTI"/>
    <m/>
    <s v="B.7)"/>
    <s v="7) per servizi"/>
    <x v="2"/>
  </r>
  <r>
    <x v="2"/>
    <x v="32"/>
    <x v="81"/>
    <x v="81"/>
    <n v="482.87666666666667"/>
    <s v="Rev_Budget"/>
    <x v="0"/>
    <s v="SERST"/>
    <x v="8"/>
    <s v="COSTI"/>
    <m/>
    <s v="B.7)"/>
    <s v="7) per servizi"/>
    <x v="2"/>
  </r>
  <r>
    <x v="2"/>
    <x v="33"/>
    <x v="81"/>
    <x v="81"/>
    <n v="524.54333333333329"/>
    <s v="Rev_Budget"/>
    <x v="0"/>
    <s v="SERST"/>
    <x v="8"/>
    <s v="COSTI"/>
    <m/>
    <s v="B.7)"/>
    <s v="7) per servizi"/>
    <x v="2"/>
  </r>
  <r>
    <x v="2"/>
    <x v="34"/>
    <x v="81"/>
    <x v="81"/>
    <n v="566.20999999999992"/>
    <s v="Rev_Budget"/>
    <x v="0"/>
    <s v="SERST"/>
    <x v="8"/>
    <s v="COSTI"/>
    <m/>
    <s v="B.7)"/>
    <s v="7) per servizi"/>
    <x v="2"/>
  </r>
  <r>
    <x v="2"/>
    <x v="35"/>
    <x v="81"/>
    <x v="81"/>
    <n v="607.87666666666655"/>
    <s v="Rev_Budget"/>
    <x v="0"/>
    <s v="SERST"/>
    <x v="8"/>
    <s v="COSTI"/>
    <m/>
    <s v="B.7)"/>
    <s v="7) per servizi"/>
    <x v="2"/>
  </r>
  <r>
    <x v="2"/>
    <x v="36"/>
    <x v="81"/>
    <x v="81"/>
    <n v="649.54333333333318"/>
    <s v="Rev_Budget"/>
    <x v="0"/>
    <s v="SERST"/>
    <x v="8"/>
    <s v="COSTI"/>
    <m/>
    <s v="B.7)"/>
    <s v="7) per servizi"/>
    <x v="2"/>
  </r>
  <r>
    <x v="2"/>
    <x v="37"/>
    <x v="81"/>
    <x v="81"/>
    <n v="691.20999999999981"/>
    <s v="Rev_Budget"/>
    <x v="0"/>
    <s v="SERST"/>
    <x v="8"/>
    <s v="COSTI"/>
    <m/>
    <s v="B.7)"/>
    <s v="7) per servizi"/>
    <x v="2"/>
  </r>
  <r>
    <x v="2"/>
    <x v="26"/>
    <x v="77"/>
    <x v="77"/>
    <n v="180"/>
    <s v="Rev_Budget"/>
    <x v="0"/>
    <s v="SERST"/>
    <x v="8"/>
    <s v="COSTI"/>
    <m/>
    <s v="B.7)"/>
    <s v="7) per servizi"/>
    <x v="2"/>
  </r>
  <r>
    <x v="2"/>
    <x v="27"/>
    <x v="77"/>
    <x v="77"/>
    <n v="180"/>
    <s v="Rev_Budget"/>
    <x v="0"/>
    <s v="SERST"/>
    <x v="8"/>
    <s v="COSTI"/>
    <m/>
    <s v="B.7)"/>
    <s v="7) per servizi"/>
    <x v="2"/>
  </r>
  <r>
    <x v="2"/>
    <x v="28"/>
    <x v="77"/>
    <x v="77"/>
    <n v="916"/>
    <s v="Rev_Budget"/>
    <x v="0"/>
    <s v="SERST"/>
    <x v="8"/>
    <s v="COSTI"/>
    <m/>
    <s v="B.7)"/>
    <s v="7) per servizi"/>
    <x v="2"/>
  </r>
  <r>
    <x v="2"/>
    <x v="29"/>
    <x v="77"/>
    <x v="77"/>
    <n v="916"/>
    <s v="Rev_Budget"/>
    <x v="0"/>
    <s v="SERST"/>
    <x v="8"/>
    <s v="COSTI"/>
    <m/>
    <s v="B.7)"/>
    <s v="7) per servizi"/>
    <x v="2"/>
  </r>
  <r>
    <x v="2"/>
    <x v="30"/>
    <x v="77"/>
    <x v="77"/>
    <n v="916"/>
    <s v="Rev_Budget"/>
    <x v="0"/>
    <s v="SERST"/>
    <x v="8"/>
    <s v="COSTI"/>
    <m/>
    <s v="B.7)"/>
    <s v="7) per servizi"/>
    <x v="2"/>
  </r>
  <r>
    <x v="2"/>
    <x v="31"/>
    <x v="77"/>
    <x v="77"/>
    <n v="5716"/>
    <s v="Rev_Budget"/>
    <x v="0"/>
    <s v="SERST"/>
    <x v="8"/>
    <s v="COSTI"/>
    <m/>
    <s v="B.7)"/>
    <s v="7) per servizi"/>
    <x v="2"/>
  </r>
  <r>
    <x v="2"/>
    <x v="32"/>
    <x v="77"/>
    <x v="77"/>
    <n v="5924.333333333333"/>
    <s v="Rev_Budget"/>
    <x v="0"/>
    <s v="SERST"/>
    <x v="8"/>
    <s v="COSTI"/>
    <m/>
    <s v="B.7)"/>
    <s v="7) per servizi"/>
    <x v="2"/>
  </r>
  <r>
    <x v="2"/>
    <x v="33"/>
    <x v="77"/>
    <x v="77"/>
    <n v="6132.6666666666661"/>
    <s v="Rev_Budget"/>
    <x v="0"/>
    <s v="SERST"/>
    <x v="8"/>
    <s v="COSTI"/>
    <m/>
    <s v="B.7)"/>
    <s v="7) per servizi"/>
    <x v="2"/>
  </r>
  <r>
    <x v="2"/>
    <x v="34"/>
    <x v="77"/>
    <x v="77"/>
    <n v="6340.9999999999991"/>
    <s v="Rev_Budget"/>
    <x v="0"/>
    <s v="SERST"/>
    <x v="8"/>
    <s v="COSTI"/>
    <m/>
    <s v="B.7)"/>
    <s v="7) per servizi"/>
    <x v="2"/>
  </r>
  <r>
    <x v="2"/>
    <x v="35"/>
    <x v="77"/>
    <x v="77"/>
    <n v="6549.3333333333321"/>
    <s v="Rev_Budget"/>
    <x v="0"/>
    <s v="SERST"/>
    <x v="8"/>
    <s v="COSTI"/>
    <m/>
    <s v="B.7)"/>
    <s v="7) per servizi"/>
    <x v="2"/>
  </r>
  <r>
    <x v="2"/>
    <x v="36"/>
    <x v="77"/>
    <x v="77"/>
    <n v="6757.6666666666652"/>
    <s v="Rev_Budget"/>
    <x v="0"/>
    <s v="SERST"/>
    <x v="8"/>
    <s v="COSTI"/>
    <m/>
    <s v="B.7)"/>
    <s v="7) per servizi"/>
    <x v="2"/>
  </r>
  <r>
    <x v="2"/>
    <x v="37"/>
    <x v="77"/>
    <x v="77"/>
    <n v="6965.9999999999982"/>
    <s v="Rev_Budget"/>
    <x v="0"/>
    <s v="SERST"/>
    <x v="8"/>
    <s v="COSTI"/>
    <m/>
    <s v="B.7)"/>
    <s v="7) per servizi"/>
    <x v="2"/>
  </r>
  <r>
    <x v="2"/>
    <x v="26"/>
    <x v="118"/>
    <x v="118"/>
    <n v="105"/>
    <s v="Rev_Budget"/>
    <x v="0"/>
    <s v="SERST"/>
    <x v="8"/>
    <s v="COSTI"/>
    <m/>
    <s v="B.7)"/>
    <s v="7) per servizi"/>
    <x v="2"/>
  </r>
  <r>
    <x v="2"/>
    <x v="27"/>
    <x v="118"/>
    <x v="118"/>
    <n v="105"/>
    <s v="Rev_Budget"/>
    <x v="0"/>
    <s v="SERST"/>
    <x v="8"/>
    <s v="COSTI"/>
    <m/>
    <s v="B.7)"/>
    <s v="7) per servizi"/>
    <x v="2"/>
  </r>
  <r>
    <x v="2"/>
    <x v="28"/>
    <x v="118"/>
    <x v="118"/>
    <n v="105"/>
    <s v="Rev_Budget"/>
    <x v="0"/>
    <s v="SERST"/>
    <x v="8"/>
    <s v="COSTI"/>
    <m/>
    <s v="B.7)"/>
    <s v="7) per servizi"/>
    <x v="2"/>
  </r>
  <r>
    <x v="2"/>
    <x v="29"/>
    <x v="118"/>
    <x v="118"/>
    <n v="141.88999999999999"/>
    <s v="Rev_Budget"/>
    <x v="0"/>
    <s v="SERST"/>
    <x v="8"/>
    <s v="COSTI"/>
    <m/>
    <s v="B.7)"/>
    <s v="7) per servizi"/>
    <x v="2"/>
  </r>
  <r>
    <x v="2"/>
    <x v="30"/>
    <x v="118"/>
    <x v="118"/>
    <n v="178.77999999999997"/>
    <s v="Rev_Budget"/>
    <x v="0"/>
    <s v="SERST"/>
    <x v="8"/>
    <s v="COSTI"/>
    <m/>
    <s v="B.7)"/>
    <s v="7) per servizi"/>
    <x v="2"/>
  </r>
  <r>
    <x v="2"/>
    <x v="31"/>
    <x v="118"/>
    <x v="118"/>
    <n v="215.66999999999996"/>
    <s v="Rev_Budget"/>
    <x v="0"/>
    <s v="SERST"/>
    <x v="8"/>
    <s v="COSTI"/>
    <m/>
    <s v="B.7)"/>
    <s v="7) per servizi"/>
    <x v="2"/>
  </r>
  <r>
    <x v="2"/>
    <x v="32"/>
    <x v="118"/>
    <x v="118"/>
    <n v="250.66999999999996"/>
    <s v="Rev_Budget"/>
    <x v="0"/>
    <s v="SERST"/>
    <x v="8"/>
    <s v="COSTI"/>
    <m/>
    <s v="B.7)"/>
    <s v="7) per servizi"/>
    <x v="2"/>
  </r>
  <r>
    <x v="2"/>
    <x v="33"/>
    <x v="118"/>
    <x v="118"/>
    <n v="285.66999999999996"/>
    <s v="Rev_Budget"/>
    <x v="0"/>
    <s v="SERST"/>
    <x v="8"/>
    <s v="COSTI"/>
    <m/>
    <s v="B.7)"/>
    <s v="7) per servizi"/>
    <x v="2"/>
  </r>
  <r>
    <x v="2"/>
    <x v="34"/>
    <x v="118"/>
    <x v="118"/>
    <n v="320.66999999999996"/>
    <s v="Rev_Budget"/>
    <x v="0"/>
    <s v="SERST"/>
    <x v="8"/>
    <s v="COSTI"/>
    <m/>
    <s v="B.7)"/>
    <s v="7) per servizi"/>
    <x v="2"/>
  </r>
  <r>
    <x v="2"/>
    <x v="35"/>
    <x v="118"/>
    <x v="118"/>
    <n v="355.66999999999996"/>
    <s v="Rev_Budget"/>
    <x v="0"/>
    <s v="SERST"/>
    <x v="8"/>
    <s v="COSTI"/>
    <m/>
    <s v="B.7)"/>
    <s v="7) per servizi"/>
    <x v="2"/>
  </r>
  <r>
    <x v="2"/>
    <x v="36"/>
    <x v="118"/>
    <x v="118"/>
    <n v="390.66999999999996"/>
    <s v="Rev_Budget"/>
    <x v="0"/>
    <s v="SERST"/>
    <x v="8"/>
    <s v="COSTI"/>
    <m/>
    <s v="B.7)"/>
    <s v="7) per servizi"/>
    <x v="2"/>
  </r>
  <r>
    <x v="2"/>
    <x v="37"/>
    <x v="118"/>
    <x v="118"/>
    <n v="425.66999999999996"/>
    <s v="Rev_Budget"/>
    <x v="0"/>
    <s v="SERST"/>
    <x v="8"/>
    <s v="COSTI"/>
    <m/>
    <s v="B.7)"/>
    <s v="7) per servizi"/>
    <x v="2"/>
  </r>
  <r>
    <x v="2"/>
    <x v="26"/>
    <x v="83"/>
    <x v="83"/>
    <n v="48.75"/>
    <s v="Rev_Budget"/>
    <x v="0"/>
    <s v="SERST"/>
    <x v="8"/>
    <s v="COSTI"/>
    <m/>
    <s v="B.7)"/>
    <s v="7) per servizi"/>
    <x v="2"/>
  </r>
  <r>
    <x v="2"/>
    <x v="27"/>
    <x v="83"/>
    <x v="83"/>
    <n v="97.5"/>
    <s v="Rev_Budget"/>
    <x v="0"/>
    <s v="SERST"/>
    <x v="8"/>
    <s v="COSTI"/>
    <m/>
    <s v="B.7)"/>
    <s v="7) per servizi"/>
    <x v="2"/>
  </r>
  <r>
    <x v="2"/>
    <x v="28"/>
    <x v="83"/>
    <x v="83"/>
    <n v="146.25"/>
    <s v="Rev_Budget"/>
    <x v="0"/>
    <s v="SERST"/>
    <x v="8"/>
    <s v="COSTI"/>
    <m/>
    <s v="B.7)"/>
    <s v="7) per servizi"/>
    <x v="2"/>
  </r>
  <r>
    <x v="2"/>
    <x v="29"/>
    <x v="83"/>
    <x v="83"/>
    <n v="195"/>
    <s v="Rev_Budget"/>
    <x v="0"/>
    <s v="SERST"/>
    <x v="8"/>
    <s v="COSTI"/>
    <m/>
    <s v="B.7)"/>
    <s v="7) per servizi"/>
    <x v="2"/>
  </r>
  <r>
    <x v="2"/>
    <x v="30"/>
    <x v="83"/>
    <x v="83"/>
    <n v="195"/>
    <s v="Rev_Budget"/>
    <x v="0"/>
    <s v="SERST"/>
    <x v="8"/>
    <s v="COSTI"/>
    <m/>
    <s v="B.7)"/>
    <s v="7) per servizi"/>
    <x v="2"/>
  </r>
  <r>
    <x v="2"/>
    <x v="31"/>
    <x v="83"/>
    <x v="83"/>
    <n v="411.2"/>
    <s v="Rev_Budget"/>
    <x v="0"/>
    <s v="SERST"/>
    <x v="8"/>
    <s v="COSTI"/>
    <m/>
    <s v="B.7)"/>
    <s v="7) per servizi"/>
    <x v="2"/>
  </r>
  <r>
    <x v="2"/>
    <x v="32"/>
    <x v="83"/>
    <x v="83"/>
    <n v="494.5333333333333"/>
    <s v="Rev_Budget"/>
    <x v="0"/>
    <s v="SERST"/>
    <x v="8"/>
    <s v="COSTI"/>
    <m/>
    <s v="B.7)"/>
    <s v="7) per servizi"/>
    <x v="2"/>
  </r>
  <r>
    <x v="2"/>
    <x v="33"/>
    <x v="83"/>
    <x v="83"/>
    <n v="577.86666666666667"/>
    <s v="Rev_Budget"/>
    <x v="0"/>
    <s v="SERST"/>
    <x v="8"/>
    <s v="COSTI"/>
    <m/>
    <s v="B.7)"/>
    <s v="7) per servizi"/>
    <x v="2"/>
  </r>
  <r>
    <x v="2"/>
    <x v="34"/>
    <x v="83"/>
    <x v="83"/>
    <n v="661.2"/>
    <s v="Rev_Budget"/>
    <x v="0"/>
    <s v="SERST"/>
    <x v="8"/>
    <s v="COSTI"/>
    <m/>
    <s v="B.7)"/>
    <s v="7) per servizi"/>
    <x v="2"/>
  </r>
  <r>
    <x v="2"/>
    <x v="35"/>
    <x v="83"/>
    <x v="83"/>
    <n v="744.53333333333342"/>
    <s v="Rev_Budget"/>
    <x v="0"/>
    <s v="SERST"/>
    <x v="8"/>
    <s v="COSTI"/>
    <m/>
    <s v="B.7)"/>
    <s v="7) per servizi"/>
    <x v="2"/>
  </r>
  <r>
    <x v="2"/>
    <x v="36"/>
    <x v="83"/>
    <x v="83"/>
    <n v="827.86666666666679"/>
    <s v="Rev_Budget"/>
    <x v="0"/>
    <s v="SERST"/>
    <x v="8"/>
    <s v="COSTI"/>
    <m/>
    <s v="B.7)"/>
    <s v="7) per servizi"/>
    <x v="2"/>
  </r>
  <r>
    <x v="2"/>
    <x v="37"/>
    <x v="83"/>
    <x v="83"/>
    <n v="911.20000000000016"/>
    <s v="Rev_Budget"/>
    <x v="0"/>
    <s v="SERST"/>
    <x v="8"/>
    <s v="COSTI"/>
    <m/>
    <s v="B.7)"/>
    <s v="7) per servizi"/>
    <x v="2"/>
  </r>
  <r>
    <x v="2"/>
    <x v="26"/>
    <x v="125"/>
    <x v="125"/>
    <n v="0"/>
    <s v="Rev_Budget"/>
    <x v="0"/>
    <s v="SERST"/>
    <x v="8"/>
    <s v="COSTI"/>
    <m/>
    <s v="B.7)"/>
    <s v="7) per servizi"/>
    <x v="6"/>
  </r>
  <r>
    <x v="2"/>
    <x v="27"/>
    <x v="125"/>
    <x v="125"/>
    <n v="0"/>
    <s v="Rev_Budget"/>
    <x v="0"/>
    <s v="SERST"/>
    <x v="8"/>
    <s v="COSTI"/>
    <m/>
    <s v="B.7)"/>
    <s v="7) per servizi"/>
    <x v="6"/>
  </r>
  <r>
    <x v="2"/>
    <x v="28"/>
    <x v="125"/>
    <x v="125"/>
    <n v="0"/>
    <s v="Rev_Budget"/>
    <x v="0"/>
    <s v="SERST"/>
    <x v="8"/>
    <s v="COSTI"/>
    <m/>
    <s v="B.7)"/>
    <s v="7) per servizi"/>
    <x v="6"/>
  </r>
  <r>
    <x v="2"/>
    <x v="29"/>
    <x v="125"/>
    <x v="125"/>
    <n v="0"/>
    <s v="Rev_Budget"/>
    <x v="0"/>
    <s v="SERST"/>
    <x v="8"/>
    <s v="COSTI"/>
    <m/>
    <s v="B.7)"/>
    <s v="7) per servizi"/>
    <x v="6"/>
  </r>
  <r>
    <x v="2"/>
    <x v="30"/>
    <x v="125"/>
    <x v="125"/>
    <n v="1293"/>
    <s v="Rev_Budget"/>
    <x v="0"/>
    <s v="SERST"/>
    <x v="8"/>
    <s v="COSTI"/>
    <m/>
    <s v="B.7)"/>
    <s v="7) per servizi"/>
    <x v="6"/>
  </r>
  <r>
    <x v="2"/>
    <x v="31"/>
    <x v="125"/>
    <x v="125"/>
    <n v="1293"/>
    <s v="Rev_Budget"/>
    <x v="0"/>
    <s v="SERST"/>
    <x v="8"/>
    <s v="COSTI"/>
    <m/>
    <s v="B.7)"/>
    <s v="7) per servizi"/>
    <x v="6"/>
  </r>
  <r>
    <x v="2"/>
    <x v="32"/>
    <x v="125"/>
    <x v="125"/>
    <n v="1543"/>
    <s v="Rev_Budget"/>
    <x v="0"/>
    <s v="SERST"/>
    <x v="8"/>
    <s v="COSTI"/>
    <m/>
    <s v="B.7)"/>
    <s v="7) per servizi"/>
    <x v="6"/>
  </r>
  <r>
    <x v="2"/>
    <x v="33"/>
    <x v="125"/>
    <x v="125"/>
    <n v="1793"/>
    <s v="Rev_Budget"/>
    <x v="0"/>
    <s v="SERST"/>
    <x v="8"/>
    <s v="COSTI"/>
    <m/>
    <s v="B.7)"/>
    <s v="7) per servizi"/>
    <x v="6"/>
  </r>
  <r>
    <x v="2"/>
    <x v="34"/>
    <x v="125"/>
    <x v="125"/>
    <n v="2043"/>
    <s v="Rev_Budget"/>
    <x v="0"/>
    <s v="SERST"/>
    <x v="8"/>
    <s v="COSTI"/>
    <m/>
    <s v="B.7)"/>
    <s v="7) per servizi"/>
    <x v="6"/>
  </r>
  <r>
    <x v="2"/>
    <x v="35"/>
    <x v="125"/>
    <x v="125"/>
    <n v="2293"/>
    <s v="Rev_Budget"/>
    <x v="0"/>
    <s v="SERST"/>
    <x v="8"/>
    <s v="COSTI"/>
    <m/>
    <s v="B.7)"/>
    <s v="7) per servizi"/>
    <x v="6"/>
  </r>
  <r>
    <x v="2"/>
    <x v="36"/>
    <x v="125"/>
    <x v="125"/>
    <n v="2543"/>
    <s v="Rev_Budget"/>
    <x v="0"/>
    <s v="SERST"/>
    <x v="8"/>
    <s v="COSTI"/>
    <m/>
    <s v="B.7)"/>
    <s v="7) per servizi"/>
    <x v="6"/>
  </r>
  <r>
    <x v="2"/>
    <x v="37"/>
    <x v="125"/>
    <x v="125"/>
    <n v="4793"/>
    <s v="Rev_Budget"/>
    <x v="0"/>
    <s v="SERST"/>
    <x v="8"/>
    <s v="COSTI"/>
    <m/>
    <s v="B.7)"/>
    <s v="7) per servizi"/>
    <x v="6"/>
  </r>
  <r>
    <x v="2"/>
    <x v="26"/>
    <x v="356"/>
    <x v="355"/>
    <n v="1620.2399999999998"/>
    <s v="Rev_Budget"/>
    <x v="0"/>
    <s v="SERST"/>
    <x v="8"/>
    <s v="COSTI"/>
    <m/>
    <s v="B.7)"/>
    <s v="7) per servizi"/>
    <x v="2"/>
  </r>
  <r>
    <x v="2"/>
    <x v="27"/>
    <x v="356"/>
    <x v="355"/>
    <n v="3240.4799999999996"/>
    <s v="Rev_Budget"/>
    <x v="0"/>
    <s v="SERST"/>
    <x v="8"/>
    <s v="COSTI"/>
    <m/>
    <s v="B.7)"/>
    <s v="7) per servizi"/>
    <x v="2"/>
  </r>
  <r>
    <x v="2"/>
    <x v="28"/>
    <x v="356"/>
    <x v="355"/>
    <n v="4860.7199999999993"/>
    <s v="Rev_Budget"/>
    <x v="0"/>
    <s v="SERST"/>
    <x v="8"/>
    <s v="COSTI"/>
    <m/>
    <s v="B.7)"/>
    <s v="7) per servizi"/>
    <x v="2"/>
  </r>
  <r>
    <x v="2"/>
    <x v="29"/>
    <x v="356"/>
    <x v="355"/>
    <n v="4860.7199999999993"/>
    <s v="Rev_Budget"/>
    <x v="0"/>
    <s v="SERST"/>
    <x v="8"/>
    <s v="COSTI"/>
    <m/>
    <s v="B.7)"/>
    <s v="7) per servizi"/>
    <x v="2"/>
  </r>
  <r>
    <x v="2"/>
    <x v="30"/>
    <x v="356"/>
    <x v="355"/>
    <n v="4860.7199999999993"/>
    <s v="Rev_Budget"/>
    <x v="0"/>
    <s v="SERST"/>
    <x v="8"/>
    <s v="COSTI"/>
    <m/>
    <s v="B.7)"/>
    <s v="7) per servizi"/>
    <x v="2"/>
  </r>
  <r>
    <x v="2"/>
    <x v="31"/>
    <x v="356"/>
    <x v="355"/>
    <n v="4860.7199999999993"/>
    <s v="Rev_Budget"/>
    <x v="0"/>
    <s v="SERST"/>
    <x v="8"/>
    <s v="COSTI"/>
    <m/>
    <s v="B.7)"/>
    <s v="7) per servizi"/>
    <x v="2"/>
  </r>
  <r>
    <x v="2"/>
    <x v="32"/>
    <x v="356"/>
    <x v="355"/>
    <n v="5265.7199999999993"/>
    <s v="Rev_Budget"/>
    <x v="0"/>
    <s v="SERST"/>
    <x v="8"/>
    <s v="COSTI"/>
    <m/>
    <s v="B.7)"/>
    <s v="7) per servizi"/>
    <x v="2"/>
  </r>
  <r>
    <x v="2"/>
    <x v="33"/>
    <x v="356"/>
    <x v="355"/>
    <n v="5670.7199999999993"/>
    <s v="Rev_Budget"/>
    <x v="0"/>
    <s v="SERST"/>
    <x v="8"/>
    <s v="COSTI"/>
    <m/>
    <s v="B.7)"/>
    <s v="7) per servizi"/>
    <x v="2"/>
  </r>
  <r>
    <x v="2"/>
    <x v="34"/>
    <x v="356"/>
    <x v="355"/>
    <n v="6075.7199999999993"/>
    <s v="Rev_Budget"/>
    <x v="0"/>
    <s v="SERST"/>
    <x v="8"/>
    <s v="COSTI"/>
    <m/>
    <s v="B.7)"/>
    <s v="7) per servizi"/>
    <x v="2"/>
  </r>
  <r>
    <x v="2"/>
    <x v="35"/>
    <x v="356"/>
    <x v="355"/>
    <n v="6480.7199999999993"/>
    <s v="Rev_Budget"/>
    <x v="0"/>
    <s v="SERST"/>
    <x v="8"/>
    <s v="COSTI"/>
    <m/>
    <s v="B.7)"/>
    <s v="7) per servizi"/>
    <x v="2"/>
  </r>
  <r>
    <x v="2"/>
    <x v="36"/>
    <x v="356"/>
    <x v="355"/>
    <n v="6885.7199999999993"/>
    <s v="Rev_Budget"/>
    <x v="0"/>
    <s v="SERST"/>
    <x v="8"/>
    <s v="COSTI"/>
    <m/>
    <s v="B.7)"/>
    <s v="7) per servizi"/>
    <x v="2"/>
  </r>
  <r>
    <x v="2"/>
    <x v="37"/>
    <x v="356"/>
    <x v="355"/>
    <n v="7290.7199999999993"/>
    <s v="Rev_Budget"/>
    <x v="0"/>
    <s v="SERST"/>
    <x v="8"/>
    <s v="COSTI"/>
    <m/>
    <s v="B.7)"/>
    <s v="7) per servizi"/>
    <x v="2"/>
  </r>
  <r>
    <x v="2"/>
    <x v="26"/>
    <x v="133"/>
    <x v="133"/>
    <n v="348.26"/>
    <s v="Rev_Budget"/>
    <x v="0"/>
    <s v="SERST"/>
    <x v="8"/>
    <s v="COSTI"/>
    <m/>
    <s v="B.7)"/>
    <s v="7) per servizi"/>
    <x v="4"/>
  </r>
  <r>
    <x v="2"/>
    <x v="27"/>
    <x v="133"/>
    <x v="133"/>
    <n v="704.99"/>
    <s v="Rev_Budget"/>
    <x v="0"/>
    <s v="SERST"/>
    <x v="8"/>
    <s v="COSTI"/>
    <m/>
    <s v="B.7)"/>
    <s v="7) per servizi"/>
    <x v="4"/>
  </r>
  <r>
    <x v="2"/>
    <x v="28"/>
    <x v="133"/>
    <x v="133"/>
    <n v="704.99"/>
    <s v="Rev_Budget"/>
    <x v="0"/>
    <s v="SERST"/>
    <x v="8"/>
    <s v="COSTI"/>
    <m/>
    <s v="B.7)"/>
    <s v="7) per servizi"/>
    <x v="4"/>
  </r>
  <r>
    <x v="2"/>
    <x v="29"/>
    <x v="133"/>
    <x v="133"/>
    <n v="704.99"/>
    <s v="Rev_Budget"/>
    <x v="0"/>
    <s v="SERST"/>
    <x v="8"/>
    <s v="COSTI"/>
    <m/>
    <s v="B.7)"/>
    <s v="7) per servizi"/>
    <x v="4"/>
  </r>
  <r>
    <x v="2"/>
    <x v="30"/>
    <x v="133"/>
    <x v="133"/>
    <n v="704.99"/>
    <s v="Rev_Budget"/>
    <x v="0"/>
    <s v="SERST"/>
    <x v="8"/>
    <s v="COSTI"/>
    <m/>
    <s v="B.7)"/>
    <s v="7) per servizi"/>
    <x v="4"/>
  </r>
  <r>
    <x v="2"/>
    <x v="31"/>
    <x v="133"/>
    <x v="133"/>
    <n v="1090.4100000000001"/>
    <s v="Rev_Budget"/>
    <x v="0"/>
    <s v="SERST"/>
    <x v="8"/>
    <s v="COSTI"/>
    <m/>
    <s v="B.7)"/>
    <s v="7) per servizi"/>
    <x v="4"/>
  </r>
  <r>
    <x v="2"/>
    <x v="32"/>
    <x v="133"/>
    <x v="133"/>
    <n v="1173.7433333333333"/>
    <s v="Rev_Budget"/>
    <x v="0"/>
    <s v="SERST"/>
    <x v="8"/>
    <s v="COSTI"/>
    <m/>
    <s v="B.7)"/>
    <s v="7) per servizi"/>
    <x v="4"/>
  </r>
  <r>
    <x v="2"/>
    <x v="33"/>
    <x v="133"/>
    <x v="133"/>
    <n v="1257.0766666666666"/>
    <s v="Rev_Budget"/>
    <x v="0"/>
    <s v="SERST"/>
    <x v="8"/>
    <s v="COSTI"/>
    <m/>
    <s v="B.7)"/>
    <s v="7) per servizi"/>
    <x v="4"/>
  </r>
  <r>
    <x v="2"/>
    <x v="34"/>
    <x v="133"/>
    <x v="133"/>
    <n v="1340.4099999999999"/>
    <s v="Rev_Budget"/>
    <x v="0"/>
    <s v="SERST"/>
    <x v="8"/>
    <s v="COSTI"/>
    <m/>
    <s v="B.7)"/>
    <s v="7) per servizi"/>
    <x v="4"/>
  </r>
  <r>
    <x v="2"/>
    <x v="35"/>
    <x v="133"/>
    <x v="133"/>
    <n v="1423.7433333333331"/>
    <s v="Rev_Budget"/>
    <x v="0"/>
    <s v="SERST"/>
    <x v="8"/>
    <s v="COSTI"/>
    <m/>
    <s v="B.7)"/>
    <s v="7) per servizi"/>
    <x v="4"/>
  </r>
  <r>
    <x v="2"/>
    <x v="36"/>
    <x v="133"/>
    <x v="133"/>
    <n v="1507.0766666666664"/>
    <s v="Rev_Budget"/>
    <x v="0"/>
    <s v="SERST"/>
    <x v="8"/>
    <s v="COSTI"/>
    <m/>
    <s v="B.7)"/>
    <s v="7) per servizi"/>
    <x v="4"/>
  </r>
  <r>
    <x v="2"/>
    <x v="37"/>
    <x v="133"/>
    <x v="133"/>
    <n v="1590.4099999999996"/>
    <s v="Rev_Budget"/>
    <x v="0"/>
    <s v="SERST"/>
    <x v="8"/>
    <s v="COSTI"/>
    <m/>
    <s v="B.7)"/>
    <s v="7) per servizi"/>
    <x v="4"/>
  </r>
  <r>
    <x v="2"/>
    <x v="26"/>
    <x v="119"/>
    <x v="119"/>
    <n v="852.33000000000015"/>
    <s v="Rev_Budget"/>
    <x v="0"/>
    <s v="SERST"/>
    <x v="8"/>
    <s v="COSTI"/>
    <m/>
    <s v="B.7)"/>
    <s v="7) per servizi"/>
    <x v="2"/>
  </r>
  <r>
    <x v="2"/>
    <x v="27"/>
    <x v="119"/>
    <x v="119"/>
    <n v="1380.12"/>
    <s v="Rev_Budget"/>
    <x v="0"/>
    <s v="SERST"/>
    <x v="8"/>
    <s v="COSTI"/>
    <m/>
    <s v="B.7)"/>
    <s v="7) per servizi"/>
    <x v="2"/>
  </r>
  <r>
    <x v="2"/>
    <x v="28"/>
    <x v="119"/>
    <x v="119"/>
    <n v="1770.12"/>
    <s v="Rev_Budget"/>
    <x v="0"/>
    <s v="SERST"/>
    <x v="8"/>
    <s v="COSTI"/>
    <m/>
    <s v="B.7)"/>
    <s v="7) per servizi"/>
    <x v="2"/>
  </r>
  <r>
    <x v="2"/>
    <x v="29"/>
    <x v="119"/>
    <x v="119"/>
    <n v="4769.21"/>
    <s v="Rev_Budget"/>
    <x v="0"/>
    <s v="SERST"/>
    <x v="8"/>
    <s v="COSTI"/>
    <m/>
    <s v="B.7)"/>
    <s v="7) per servizi"/>
    <x v="2"/>
  </r>
  <r>
    <x v="2"/>
    <x v="30"/>
    <x v="119"/>
    <x v="119"/>
    <n v="9983.84"/>
    <s v="Rev_Budget"/>
    <x v="0"/>
    <s v="SERST"/>
    <x v="8"/>
    <s v="COSTI"/>
    <m/>
    <s v="B.7)"/>
    <s v="7) per servizi"/>
    <x v="2"/>
  </r>
  <r>
    <x v="2"/>
    <x v="31"/>
    <x v="119"/>
    <x v="119"/>
    <n v="12442.32"/>
    <s v="Rev_Budget"/>
    <x v="0"/>
    <s v="SERST"/>
    <x v="8"/>
    <s v="COSTI"/>
    <m/>
    <s v="B.7)"/>
    <s v="7) per servizi"/>
    <x v="2"/>
  </r>
  <r>
    <x v="2"/>
    <x v="32"/>
    <x v="119"/>
    <x v="119"/>
    <n v="13600.653333333334"/>
    <s v="Rev_Budget"/>
    <x v="0"/>
    <s v="SERST"/>
    <x v="8"/>
    <s v="COSTI"/>
    <m/>
    <s v="B.7)"/>
    <s v="7) per servizi"/>
    <x v="2"/>
  </r>
  <r>
    <x v="2"/>
    <x v="33"/>
    <x v="119"/>
    <x v="119"/>
    <n v="14758.986666666668"/>
    <s v="Rev_Budget"/>
    <x v="0"/>
    <s v="SERST"/>
    <x v="8"/>
    <s v="COSTI"/>
    <m/>
    <s v="B.7)"/>
    <s v="7) per servizi"/>
    <x v="2"/>
  </r>
  <r>
    <x v="2"/>
    <x v="34"/>
    <x v="119"/>
    <x v="119"/>
    <n v="15917.320000000002"/>
    <s v="Rev_Budget"/>
    <x v="0"/>
    <s v="SERST"/>
    <x v="8"/>
    <s v="COSTI"/>
    <m/>
    <s v="B.7)"/>
    <s v="7) per servizi"/>
    <x v="2"/>
  </r>
  <r>
    <x v="2"/>
    <x v="35"/>
    <x v="119"/>
    <x v="119"/>
    <n v="17075.653333333335"/>
    <s v="Rev_Budget"/>
    <x v="0"/>
    <s v="SERST"/>
    <x v="8"/>
    <s v="COSTI"/>
    <m/>
    <s v="B.7)"/>
    <s v="7) per servizi"/>
    <x v="2"/>
  </r>
  <r>
    <x v="2"/>
    <x v="36"/>
    <x v="119"/>
    <x v="119"/>
    <n v="18233.986666666668"/>
    <s v="Rev_Budget"/>
    <x v="0"/>
    <s v="SERST"/>
    <x v="8"/>
    <s v="COSTI"/>
    <m/>
    <s v="B.7)"/>
    <s v="7) per servizi"/>
    <x v="2"/>
  </r>
  <r>
    <x v="2"/>
    <x v="37"/>
    <x v="119"/>
    <x v="119"/>
    <n v="19392.32"/>
    <s v="Rev_Budget"/>
    <x v="0"/>
    <s v="SERST"/>
    <x v="8"/>
    <s v="COSTI"/>
    <m/>
    <s v="B.7)"/>
    <s v="7) per servizi"/>
    <x v="2"/>
  </r>
  <r>
    <x v="2"/>
    <x v="26"/>
    <x v="116"/>
    <x v="116"/>
    <n v="35"/>
    <s v="Rev_Budget"/>
    <x v="0"/>
    <s v="SERST"/>
    <x v="8"/>
    <s v="COSTI"/>
    <m/>
    <s v="B.7)"/>
    <s v="7) per servizi"/>
    <x v="2"/>
  </r>
  <r>
    <x v="2"/>
    <x v="27"/>
    <x v="116"/>
    <x v="116"/>
    <n v="70"/>
    <s v="Rev_Budget"/>
    <x v="0"/>
    <s v="SERST"/>
    <x v="8"/>
    <s v="COSTI"/>
    <m/>
    <s v="B.7)"/>
    <s v="7) per servizi"/>
    <x v="2"/>
  </r>
  <r>
    <x v="2"/>
    <x v="28"/>
    <x v="116"/>
    <x v="116"/>
    <n v="105"/>
    <s v="Rev_Budget"/>
    <x v="0"/>
    <s v="SERST"/>
    <x v="8"/>
    <s v="COSTI"/>
    <m/>
    <s v="B.7)"/>
    <s v="7) per servizi"/>
    <x v="2"/>
  </r>
  <r>
    <x v="2"/>
    <x v="29"/>
    <x v="116"/>
    <x v="116"/>
    <n v="376.25"/>
    <s v="Rev_Budget"/>
    <x v="0"/>
    <s v="SERST"/>
    <x v="8"/>
    <s v="COSTI"/>
    <m/>
    <s v="B.7)"/>
    <s v="7) per servizi"/>
    <x v="2"/>
  </r>
  <r>
    <x v="2"/>
    <x v="30"/>
    <x v="116"/>
    <x v="116"/>
    <n v="411.25"/>
    <s v="Rev_Budget"/>
    <x v="0"/>
    <s v="SERST"/>
    <x v="8"/>
    <s v="COSTI"/>
    <m/>
    <s v="B.7)"/>
    <s v="7) per servizi"/>
    <x v="2"/>
  </r>
  <r>
    <x v="2"/>
    <x v="31"/>
    <x v="116"/>
    <x v="116"/>
    <n v="502.95"/>
    <s v="Rev_Budget"/>
    <x v="0"/>
    <s v="SERST"/>
    <x v="8"/>
    <s v="COSTI"/>
    <m/>
    <s v="B.7)"/>
    <s v="7) per servizi"/>
    <x v="2"/>
  </r>
  <r>
    <x v="2"/>
    <x v="32"/>
    <x v="116"/>
    <x v="116"/>
    <n v="752.95"/>
    <s v="Rev_Budget"/>
    <x v="0"/>
    <s v="SERST"/>
    <x v="8"/>
    <s v="COSTI"/>
    <m/>
    <s v="B.7)"/>
    <s v="7) per servizi"/>
    <x v="2"/>
  </r>
  <r>
    <x v="2"/>
    <x v="33"/>
    <x v="116"/>
    <x v="116"/>
    <n v="1002.95"/>
    <s v="Rev_Budget"/>
    <x v="0"/>
    <s v="SERST"/>
    <x v="8"/>
    <s v="COSTI"/>
    <m/>
    <s v="B.7)"/>
    <s v="7) per servizi"/>
    <x v="2"/>
  </r>
  <r>
    <x v="2"/>
    <x v="34"/>
    <x v="116"/>
    <x v="116"/>
    <n v="1252.95"/>
    <s v="Rev_Budget"/>
    <x v="0"/>
    <s v="SERST"/>
    <x v="8"/>
    <s v="COSTI"/>
    <m/>
    <s v="B.7)"/>
    <s v="7) per servizi"/>
    <x v="2"/>
  </r>
  <r>
    <x v="2"/>
    <x v="35"/>
    <x v="116"/>
    <x v="116"/>
    <n v="1502.95"/>
    <s v="Rev_Budget"/>
    <x v="0"/>
    <s v="SERST"/>
    <x v="8"/>
    <s v="COSTI"/>
    <m/>
    <s v="B.7)"/>
    <s v="7) per servizi"/>
    <x v="2"/>
  </r>
  <r>
    <x v="2"/>
    <x v="36"/>
    <x v="116"/>
    <x v="116"/>
    <n v="1752.95"/>
    <s v="Rev_Budget"/>
    <x v="0"/>
    <s v="SERST"/>
    <x v="8"/>
    <s v="COSTI"/>
    <m/>
    <s v="B.7)"/>
    <s v="7) per servizi"/>
    <x v="2"/>
  </r>
  <r>
    <x v="2"/>
    <x v="37"/>
    <x v="116"/>
    <x v="116"/>
    <n v="2002.95"/>
    <s v="Rev_Budget"/>
    <x v="0"/>
    <s v="SERST"/>
    <x v="8"/>
    <s v="COSTI"/>
    <m/>
    <s v="B.7)"/>
    <s v="7) per servizi"/>
    <x v="2"/>
  </r>
  <r>
    <x v="2"/>
    <x v="26"/>
    <x v="99"/>
    <x v="99"/>
    <n v="0"/>
    <s v="Rev_Budget"/>
    <x v="0"/>
    <s v="SERST"/>
    <x v="8"/>
    <s v="COSTI"/>
    <m/>
    <s v="B.7)"/>
    <s v="7) per servizi"/>
    <x v="6"/>
  </r>
  <r>
    <x v="2"/>
    <x v="27"/>
    <x v="99"/>
    <x v="99"/>
    <n v="523.17999999999995"/>
    <s v="Rev_Budget"/>
    <x v="0"/>
    <s v="SERST"/>
    <x v="8"/>
    <s v="COSTI"/>
    <m/>
    <s v="B.7)"/>
    <s v="7) per servizi"/>
    <x v="6"/>
  </r>
  <r>
    <x v="2"/>
    <x v="28"/>
    <x v="99"/>
    <x v="99"/>
    <n v="591.06999999999994"/>
    <s v="Rev_Budget"/>
    <x v="0"/>
    <s v="SERST"/>
    <x v="8"/>
    <s v="COSTI"/>
    <m/>
    <s v="B.7)"/>
    <s v="7) per servizi"/>
    <x v="6"/>
  </r>
  <r>
    <x v="2"/>
    <x v="29"/>
    <x v="99"/>
    <x v="99"/>
    <n v="591.06999999999994"/>
    <s v="Rev_Budget"/>
    <x v="0"/>
    <s v="SERST"/>
    <x v="8"/>
    <s v="COSTI"/>
    <m/>
    <s v="B.7)"/>
    <s v="7) per servizi"/>
    <x v="6"/>
  </r>
  <r>
    <x v="2"/>
    <x v="30"/>
    <x v="99"/>
    <x v="99"/>
    <n v="591.06999999999994"/>
    <s v="Rev_Budget"/>
    <x v="0"/>
    <s v="SERST"/>
    <x v="8"/>
    <s v="COSTI"/>
    <m/>
    <s v="B.7)"/>
    <s v="7) per servizi"/>
    <x v="6"/>
  </r>
  <r>
    <x v="2"/>
    <x v="31"/>
    <x v="99"/>
    <x v="99"/>
    <n v="591.06999999999994"/>
    <s v="Rev_Budget"/>
    <x v="0"/>
    <s v="SERST"/>
    <x v="8"/>
    <s v="COSTI"/>
    <m/>
    <s v="B.7)"/>
    <s v="7) per servizi"/>
    <x v="6"/>
  </r>
  <r>
    <x v="2"/>
    <x v="32"/>
    <x v="99"/>
    <x v="99"/>
    <n v="882.73666666666668"/>
    <s v="Rev_Budget"/>
    <x v="0"/>
    <s v="SERST"/>
    <x v="8"/>
    <s v="COSTI"/>
    <m/>
    <s v="B.7)"/>
    <s v="7) per servizi"/>
    <x v="6"/>
  </r>
  <r>
    <x v="2"/>
    <x v="33"/>
    <x v="99"/>
    <x v="99"/>
    <n v="1174.4033333333334"/>
    <s v="Rev_Budget"/>
    <x v="0"/>
    <s v="SERST"/>
    <x v="8"/>
    <s v="COSTI"/>
    <m/>
    <s v="B.7)"/>
    <s v="7) per servizi"/>
    <x v="6"/>
  </r>
  <r>
    <x v="2"/>
    <x v="34"/>
    <x v="99"/>
    <x v="99"/>
    <n v="1466.0700000000002"/>
    <s v="Rev_Budget"/>
    <x v="0"/>
    <s v="SERST"/>
    <x v="8"/>
    <s v="COSTI"/>
    <m/>
    <s v="B.7)"/>
    <s v="7) per servizi"/>
    <x v="6"/>
  </r>
  <r>
    <x v="2"/>
    <x v="35"/>
    <x v="99"/>
    <x v="99"/>
    <n v="1757.7366666666669"/>
    <s v="Rev_Budget"/>
    <x v="0"/>
    <s v="SERST"/>
    <x v="8"/>
    <s v="COSTI"/>
    <m/>
    <s v="B.7)"/>
    <s v="7) per servizi"/>
    <x v="6"/>
  </r>
  <r>
    <x v="2"/>
    <x v="36"/>
    <x v="99"/>
    <x v="99"/>
    <n v="2049.4033333333336"/>
    <s v="Rev_Budget"/>
    <x v="0"/>
    <s v="SERST"/>
    <x v="8"/>
    <s v="COSTI"/>
    <m/>
    <s v="B.7)"/>
    <s v="7) per servizi"/>
    <x v="6"/>
  </r>
  <r>
    <x v="2"/>
    <x v="37"/>
    <x v="99"/>
    <x v="99"/>
    <n v="2341.0700000000002"/>
    <s v="Rev_Budget"/>
    <x v="0"/>
    <s v="SERST"/>
    <x v="8"/>
    <s v="COSTI"/>
    <m/>
    <s v="B.7)"/>
    <s v="7) per servizi"/>
    <x v="6"/>
  </r>
  <r>
    <x v="2"/>
    <x v="26"/>
    <x v="348"/>
    <x v="347"/>
    <n v="0"/>
    <s v="Rev_Budget"/>
    <x v="0"/>
    <s v="SERST"/>
    <x v="8"/>
    <s v="COSTI"/>
    <m/>
    <s v="B.7)"/>
    <s v="7) per servizi"/>
    <x v="6"/>
  </r>
  <r>
    <x v="2"/>
    <x v="27"/>
    <x v="348"/>
    <x v="347"/>
    <n v="0"/>
    <s v="Rev_Budget"/>
    <x v="0"/>
    <s v="SERST"/>
    <x v="8"/>
    <s v="COSTI"/>
    <m/>
    <s v="B.7)"/>
    <s v="7) per servizi"/>
    <x v="6"/>
  </r>
  <r>
    <x v="2"/>
    <x v="28"/>
    <x v="348"/>
    <x v="347"/>
    <n v="0"/>
    <s v="Rev_Budget"/>
    <x v="0"/>
    <s v="SERST"/>
    <x v="8"/>
    <s v="COSTI"/>
    <m/>
    <s v="B.7)"/>
    <s v="7) per servizi"/>
    <x v="6"/>
  </r>
  <r>
    <x v="2"/>
    <x v="29"/>
    <x v="348"/>
    <x v="347"/>
    <n v="0"/>
    <s v="Rev_Budget"/>
    <x v="0"/>
    <s v="SERST"/>
    <x v="8"/>
    <s v="COSTI"/>
    <m/>
    <s v="B.7)"/>
    <s v="7) per servizi"/>
    <x v="6"/>
  </r>
  <r>
    <x v="2"/>
    <x v="30"/>
    <x v="348"/>
    <x v="347"/>
    <n v="0"/>
    <s v="Rev_Budget"/>
    <x v="0"/>
    <s v="SERST"/>
    <x v="8"/>
    <s v="COSTI"/>
    <m/>
    <s v="B.7)"/>
    <s v="7) per servizi"/>
    <x v="6"/>
  </r>
  <r>
    <x v="2"/>
    <x v="31"/>
    <x v="348"/>
    <x v="347"/>
    <n v="583.33333333333337"/>
    <s v="Rev_Budget"/>
    <x v="0"/>
    <s v="SERST"/>
    <x v="8"/>
    <s v="COSTI"/>
    <m/>
    <s v="B.7)"/>
    <s v="7) per servizi"/>
    <x v="6"/>
  </r>
  <r>
    <x v="2"/>
    <x v="32"/>
    <x v="348"/>
    <x v="347"/>
    <n v="1083.3333333333335"/>
    <s v="Rev_Budget"/>
    <x v="0"/>
    <s v="SERST"/>
    <x v="8"/>
    <s v="COSTI"/>
    <m/>
    <s v="B.7)"/>
    <s v="7) per servizi"/>
    <x v="6"/>
  </r>
  <r>
    <x v="2"/>
    <x v="33"/>
    <x v="348"/>
    <x v="347"/>
    <n v="1583.3333333333335"/>
    <s v="Rev_Budget"/>
    <x v="0"/>
    <s v="SERST"/>
    <x v="8"/>
    <s v="COSTI"/>
    <m/>
    <s v="B.7)"/>
    <s v="7) per servizi"/>
    <x v="6"/>
  </r>
  <r>
    <x v="2"/>
    <x v="34"/>
    <x v="348"/>
    <x v="347"/>
    <n v="2083.3333333333335"/>
    <s v="Rev_Budget"/>
    <x v="0"/>
    <s v="SERST"/>
    <x v="8"/>
    <s v="COSTI"/>
    <m/>
    <s v="B.7)"/>
    <s v="7) per servizi"/>
    <x v="6"/>
  </r>
  <r>
    <x v="2"/>
    <x v="35"/>
    <x v="348"/>
    <x v="347"/>
    <n v="2583.3333333333335"/>
    <s v="Rev_Budget"/>
    <x v="0"/>
    <s v="SERST"/>
    <x v="8"/>
    <s v="COSTI"/>
    <m/>
    <s v="B.7)"/>
    <s v="7) per servizi"/>
    <x v="6"/>
  </r>
  <r>
    <x v="2"/>
    <x v="36"/>
    <x v="348"/>
    <x v="347"/>
    <n v="3083.3333333333335"/>
    <s v="Rev_Budget"/>
    <x v="0"/>
    <s v="SERST"/>
    <x v="8"/>
    <s v="COSTI"/>
    <m/>
    <s v="B.7)"/>
    <s v="7) per servizi"/>
    <x v="6"/>
  </r>
  <r>
    <x v="2"/>
    <x v="37"/>
    <x v="348"/>
    <x v="347"/>
    <n v="3583.3333333333335"/>
    <s v="Rev_Budget"/>
    <x v="0"/>
    <s v="SERST"/>
    <x v="8"/>
    <s v="COSTI"/>
    <m/>
    <s v="B.7)"/>
    <s v="7) per servizi"/>
    <x v="6"/>
  </r>
  <r>
    <x v="2"/>
    <x v="26"/>
    <x v="50"/>
    <x v="50"/>
    <n v="416.97999999999996"/>
    <s v="Rev_Budget"/>
    <x v="0"/>
    <s v="SERST"/>
    <x v="8"/>
    <s v="COSTI"/>
    <m/>
    <s v="B.7)"/>
    <s v="7) per servizi"/>
    <x v="2"/>
  </r>
  <r>
    <x v="2"/>
    <x v="27"/>
    <x v="50"/>
    <x v="50"/>
    <n v="1038.08"/>
    <s v="Rev_Budget"/>
    <x v="0"/>
    <s v="SERST"/>
    <x v="8"/>
    <s v="COSTI"/>
    <m/>
    <s v="B.7)"/>
    <s v="7) per servizi"/>
    <x v="2"/>
  </r>
  <r>
    <x v="2"/>
    <x v="28"/>
    <x v="50"/>
    <x v="50"/>
    <n v="1541.0399999999997"/>
    <s v="Rev_Budget"/>
    <x v="0"/>
    <s v="SERST"/>
    <x v="8"/>
    <s v="COSTI"/>
    <m/>
    <s v="B.7)"/>
    <s v="7) per servizi"/>
    <x v="2"/>
  </r>
  <r>
    <x v="2"/>
    <x v="29"/>
    <x v="50"/>
    <x v="50"/>
    <n v="2465.9899999999993"/>
    <s v="Rev_Budget"/>
    <x v="0"/>
    <s v="SERST"/>
    <x v="8"/>
    <s v="COSTI"/>
    <m/>
    <s v="B.7)"/>
    <s v="7) per servizi"/>
    <x v="2"/>
  </r>
  <r>
    <x v="2"/>
    <x v="30"/>
    <x v="50"/>
    <x v="50"/>
    <n v="2717.119999999999"/>
    <s v="Rev_Budget"/>
    <x v="0"/>
    <s v="SERST"/>
    <x v="8"/>
    <s v="COSTI"/>
    <m/>
    <s v="B.7)"/>
    <s v="7) per servizi"/>
    <x v="2"/>
  </r>
  <r>
    <x v="2"/>
    <x v="31"/>
    <x v="50"/>
    <x v="50"/>
    <n v="3100.1799999999989"/>
    <s v="Rev_Budget"/>
    <x v="0"/>
    <s v="SERST"/>
    <x v="8"/>
    <s v="COSTI"/>
    <m/>
    <s v="B.7)"/>
    <s v="7) per servizi"/>
    <x v="2"/>
  </r>
  <r>
    <x v="2"/>
    <x v="32"/>
    <x v="50"/>
    <x v="50"/>
    <n v="3610.9299999999989"/>
    <s v="Rev_Budget"/>
    <x v="0"/>
    <s v="SERST"/>
    <x v="8"/>
    <s v="COSTI"/>
    <m/>
    <s v="B.7)"/>
    <s v="7) per servizi"/>
    <x v="2"/>
  </r>
  <r>
    <x v="2"/>
    <x v="33"/>
    <x v="50"/>
    <x v="50"/>
    <n v="4121.6799999999985"/>
    <s v="Rev_Budget"/>
    <x v="0"/>
    <s v="SERST"/>
    <x v="8"/>
    <s v="COSTI"/>
    <m/>
    <s v="B.7)"/>
    <s v="7) per servizi"/>
    <x v="2"/>
  </r>
  <r>
    <x v="2"/>
    <x v="34"/>
    <x v="50"/>
    <x v="50"/>
    <n v="4632.4299999999985"/>
    <s v="Rev_Budget"/>
    <x v="0"/>
    <s v="SERST"/>
    <x v="8"/>
    <s v="COSTI"/>
    <m/>
    <s v="B.7)"/>
    <s v="7) per servizi"/>
    <x v="2"/>
  </r>
  <r>
    <x v="2"/>
    <x v="35"/>
    <x v="50"/>
    <x v="50"/>
    <n v="5143.1799999999985"/>
    <s v="Rev_Budget"/>
    <x v="0"/>
    <s v="SERST"/>
    <x v="8"/>
    <s v="COSTI"/>
    <m/>
    <s v="B.7)"/>
    <s v="7) per servizi"/>
    <x v="2"/>
  </r>
  <r>
    <x v="2"/>
    <x v="36"/>
    <x v="50"/>
    <x v="50"/>
    <n v="5653.9299999999985"/>
    <s v="Rev_Budget"/>
    <x v="0"/>
    <s v="SERST"/>
    <x v="8"/>
    <s v="COSTI"/>
    <m/>
    <s v="B.7)"/>
    <s v="7) per servizi"/>
    <x v="2"/>
  </r>
  <r>
    <x v="2"/>
    <x v="37"/>
    <x v="50"/>
    <x v="50"/>
    <n v="6164.6799999999985"/>
    <s v="Rev_Budget"/>
    <x v="0"/>
    <s v="SERST"/>
    <x v="8"/>
    <s v="COSTI"/>
    <m/>
    <s v="B.7)"/>
    <s v="7) per servizi"/>
    <x v="2"/>
  </r>
  <r>
    <x v="2"/>
    <x v="26"/>
    <x v="52"/>
    <x v="52"/>
    <n v="701.26"/>
    <s v="Rev_Budget"/>
    <x v="0"/>
    <s v="SERST"/>
    <x v="8"/>
    <s v="COSTI"/>
    <m/>
    <s v="B.7)"/>
    <s v="7) per servizi"/>
    <x v="2"/>
  </r>
  <r>
    <x v="2"/>
    <x v="27"/>
    <x v="52"/>
    <x v="52"/>
    <n v="1101.17"/>
    <s v="Rev_Budget"/>
    <x v="0"/>
    <s v="SERST"/>
    <x v="8"/>
    <s v="COSTI"/>
    <m/>
    <s v="B.7)"/>
    <s v="7) per servizi"/>
    <x v="2"/>
  </r>
  <r>
    <x v="2"/>
    <x v="28"/>
    <x v="52"/>
    <x v="52"/>
    <n v="1692.46"/>
    <s v="Rev_Budget"/>
    <x v="0"/>
    <s v="SERST"/>
    <x v="8"/>
    <s v="COSTI"/>
    <m/>
    <s v="B.7)"/>
    <s v="7) per servizi"/>
    <x v="2"/>
  </r>
  <r>
    <x v="2"/>
    <x v="29"/>
    <x v="52"/>
    <x v="52"/>
    <n v="2121.5300000000002"/>
    <s v="Rev_Budget"/>
    <x v="0"/>
    <s v="SERST"/>
    <x v="8"/>
    <s v="COSTI"/>
    <m/>
    <s v="B.7)"/>
    <s v="7) per servizi"/>
    <x v="2"/>
  </r>
  <r>
    <x v="2"/>
    <x v="30"/>
    <x v="52"/>
    <x v="52"/>
    <n v="2553.19"/>
    <s v="Rev_Budget"/>
    <x v="0"/>
    <s v="SERST"/>
    <x v="8"/>
    <s v="COSTI"/>
    <m/>
    <s v="B.7)"/>
    <s v="7) per servizi"/>
    <x v="2"/>
  </r>
  <r>
    <x v="2"/>
    <x v="31"/>
    <x v="52"/>
    <x v="52"/>
    <n v="2553.19"/>
    <s v="Rev_Budget"/>
    <x v="0"/>
    <s v="SERST"/>
    <x v="8"/>
    <s v="COSTI"/>
    <m/>
    <s v="B.7)"/>
    <s v="7) per servizi"/>
    <x v="2"/>
  </r>
  <r>
    <x v="2"/>
    <x v="32"/>
    <x v="52"/>
    <x v="52"/>
    <n v="2968.6066666666666"/>
    <s v="Rev_Budget"/>
    <x v="0"/>
    <s v="SERST"/>
    <x v="8"/>
    <s v="COSTI"/>
    <m/>
    <s v="B.7)"/>
    <s v="7) per servizi"/>
    <x v="2"/>
  </r>
  <r>
    <x v="2"/>
    <x v="33"/>
    <x v="52"/>
    <x v="52"/>
    <n v="3384.0233333333331"/>
    <s v="Rev_Budget"/>
    <x v="0"/>
    <s v="SERST"/>
    <x v="8"/>
    <s v="COSTI"/>
    <m/>
    <s v="B.7)"/>
    <s v="7) per servizi"/>
    <x v="2"/>
  </r>
  <r>
    <x v="2"/>
    <x v="34"/>
    <x v="52"/>
    <x v="52"/>
    <n v="3799.4399999999996"/>
    <s v="Rev_Budget"/>
    <x v="0"/>
    <s v="SERST"/>
    <x v="8"/>
    <s v="COSTI"/>
    <m/>
    <s v="B.7)"/>
    <s v="7) per servizi"/>
    <x v="2"/>
  </r>
  <r>
    <x v="2"/>
    <x v="35"/>
    <x v="52"/>
    <x v="52"/>
    <n v="4214.8566666666666"/>
    <s v="Rev_Budget"/>
    <x v="0"/>
    <s v="SERST"/>
    <x v="8"/>
    <s v="COSTI"/>
    <m/>
    <s v="B.7)"/>
    <s v="7) per servizi"/>
    <x v="2"/>
  </r>
  <r>
    <x v="2"/>
    <x v="36"/>
    <x v="52"/>
    <x v="52"/>
    <n v="4630.2733333333335"/>
    <s v="Rev_Budget"/>
    <x v="0"/>
    <s v="SERST"/>
    <x v="8"/>
    <s v="COSTI"/>
    <m/>
    <s v="B.7)"/>
    <s v="7) per servizi"/>
    <x v="2"/>
  </r>
  <r>
    <x v="2"/>
    <x v="37"/>
    <x v="52"/>
    <x v="52"/>
    <n v="5045.6900000000005"/>
    <s v="Rev_Budget"/>
    <x v="0"/>
    <s v="SERST"/>
    <x v="8"/>
    <s v="COSTI"/>
    <m/>
    <s v="B.7)"/>
    <s v="7) per servizi"/>
    <x v="2"/>
  </r>
  <r>
    <x v="2"/>
    <x v="26"/>
    <x v="394"/>
    <x v="393"/>
    <n v="0"/>
    <s v="Rev_Budget"/>
    <x v="0"/>
    <s v="SERST"/>
    <x v="8"/>
    <s v="COSTI"/>
    <m/>
    <s v="B.7)"/>
    <s v="7) per servizi"/>
    <x v="2"/>
  </r>
  <r>
    <x v="2"/>
    <x v="27"/>
    <x v="394"/>
    <x v="393"/>
    <n v="0"/>
    <s v="Rev_Budget"/>
    <x v="0"/>
    <s v="SERST"/>
    <x v="8"/>
    <s v="COSTI"/>
    <m/>
    <s v="B.7)"/>
    <s v="7) per servizi"/>
    <x v="2"/>
  </r>
  <r>
    <x v="2"/>
    <x v="28"/>
    <x v="394"/>
    <x v="393"/>
    <n v="0"/>
    <s v="Rev_Budget"/>
    <x v="0"/>
    <s v="SERST"/>
    <x v="8"/>
    <s v="COSTI"/>
    <m/>
    <s v="B.7)"/>
    <s v="7) per servizi"/>
    <x v="2"/>
  </r>
  <r>
    <x v="2"/>
    <x v="29"/>
    <x v="394"/>
    <x v="393"/>
    <n v="0"/>
    <s v="Rev_Budget"/>
    <x v="0"/>
    <s v="SERST"/>
    <x v="8"/>
    <s v="COSTI"/>
    <m/>
    <s v="B.7)"/>
    <s v="7) per servizi"/>
    <x v="2"/>
  </r>
  <r>
    <x v="2"/>
    <x v="30"/>
    <x v="394"/>
    <x v="393"/>
    <n v="0"/>
    <s v="Rev_Budget"/>
    <x v="0"/>
    <s v="SERST"/>
    <x v="8"/>
    <s v="COSTI"/>
    <m/>
    <s v="B.7)"/>
    <s v="7) per servizi"/>
    <x v="2"/>
  </r>
  <r>
    <x v="2"/>
    <x v="31"/>
    <x v="394"/>
    <x v="393"/>
    <n v="0"/>
    <s v="Rev_Budget"/>
    <x v="0"/>
    <s v="SERST"/>
    <x v="8"/>
    <s v="COSTI"/>
    <m/>
    <s v="B.7)"/>
    <s v="7) per servizi"/>
    <x v="2"/>
  </r>
  <r>
    <x v="2"/>
    <x v="32"/>
    <x v="394"/>
    <x v="393"/>
    <n v="3875"/>
    <s v="Rev_Budget"/>
    <x v="0"/>
    <s v="SERST"/>
    <x v="8"/>
    <s v="COSTI"/>
    <m/>
    <s v="B.7)"/>
    <s v="7) per servizi"/>
    <x v="2"/>
  </r>
  <r>
    <x v="2"/>
    <x v="33"/>
    <x v="394"/>
    <x v="393"/>
    <n v="7750"/>
    <s v="Rev_Budget"/>
    <x v="0"/>
    <s v="SERST"/>
    <x v="8"/>
    <s v="COSTI"/>
    <m/>
    <s v="B.7)"/>
    <s v="7) per servizi"/>
    <x v="2"/>
  </r>
  <r>
    <x v="2"/>
    <x v="34"/>
    <x v="394"/>
    <x v="393"/>
    <n v="11625"/>
    <s v="Rev_Budget"/>
    <x v="0"/>
    <s v="SERST"/>
    <x v="8"/>
    <s v="COSTI"/>
    <m/>
    <s v="B.7)"/>
    <s v="7) per servizi"/>
    <x v="2"/>
  </r>
  <r>
    <x v="2"/>
    <x v="35"/>
    <x v="394"/>
    <x v="393"/>
    <n v="15500"/>
    <s v="Rev_Budget"/>
    <x v="0"/>
    <s v="SERST"/>
    <x v="8"/>
    <s v="COSTI"/>
    <m/>
    <s v="B.7)"/>
    <s v="7) per servizi"/>
    <x v="2"/>
  </r>
  <r>
    <x v="2"/>
    <x v="36"/>
    <x v="394"/>
    <x v="393"/>
    <n v="19375"/>
    <s v="Rev_Budget"/>
    <x v="0"/>
    <s v="SERST"/>
    <x v="8"/>
    <s v="COSTI"/>
    <m/>
    <s v="B.7)"/>
    <s v="7) per servizi"/>
    <x v="2"/>
  </r>
  <r>
    <x v="2"/>
    <x v="37"/>
    <x v="394"/>
    <x v="393"/>
    <n v="23250"/>
    <s v="Rev_Budget"/>
    <x v="0"/>
    <s v="SERST"/>
    <x v="8"/>
    <s v="COSTI"/>
    <m/>
    <s v="B.7)"/>
    <s v="7) per servizi"/>
    <x v="2"/>
  </r>
  <r>
    <x v="2"/>
    <x v="26"/>
    <x v="43"/>
    <x v="43"/>
    <n v="191.94999999999996"/>
    <s v="Rev_Budget"/>
    <x v="0"/>
    <s v="SERST"/>
    <x v="8"/>
    <s v="COSTI"/>
    <m/>
    <s v="B.7)"/>
    <s v="7) per servizi"/>
    <x v="2"/>
  </r>
  <r>
    <x v="2"/>
    <x v="27"/>
    <x v="43"/>
    <x v="43"/>
    <n v="3418.1599999999989"/>
    <s v="Rev_Budget"/>
    <x v="0"/>
    <s v="SERST"/>
    <x v="8"/>
    <s v="COSTI"/>
    <m/>
    <s v="B.7)"/>
    <s v="7) per servizi"/>
    <x v="2"/>
  </r>
  <r>
    <x v="2"/>
    <x v="28"/>
    <x v="43"/>
    <x v="43"/>
    <n v="10352.890000000001"/>
    <s v="Rev_Budget"/>
    <x v="0"/>
    <s v="SERST"/>
    <x v="8"/>
    <s v="COSTI"/>
    <m/>
    <s v="B.7)"/>
    <s v="7) per servizi"/>
    <x v="2"/>
  </r>
  <r>
    <x v="2"/>
    <x v="29"/>
    <x v="43"/>
    <x v="43"/>
    <n v="11499.95"/>
    <s v="Rev_Budget"/>
    <x v="0"/>
    <s v="SERST"/>
    <x v="8"/>
    <s v="COSTI"/>
    <m/>
    <s v="B.7)"/>
    <s v="7) per servizi"/>
    <x v="2"/>
  </r>
  <r>
    <x v="2"/>
    <x v="30"/>
    <x v="43"/>
    <x v="43"/>
    <n v="13531.25"/>
    <s v="Rev_Budget"/>
    <x v="0"/>
    <s v="SERST"/>
    <x v="8"/>
    <s v="COSTI"/>
    <m/>
    <s v="B.7)"/>
    <s v="7) per servizi"/>
    <x v="2"/>
  </r>
  <r>
    <x v="2"/>
    <x v="31"/>
    <x v="43"/>
    <x v="43"/>
    <n v="15375.249999999998"/>
    <s v="Rev_Budget"/>
    <x v="0"/>
    <s v="SERST"/>
    <x v="8"/>
    <s v="COSTI"/>
    <m/>
    <s v="B.7)"/>
    <s v="7) per servizi"/>
    <x v="2"/>
  </r>
  <r>
    <x v="2"/>
    <x v="32"/>
    <x v="43"/>
    <x v="43"/>
    <n v="20375.25"/>
    <s v="Rev_Budget"/>
    <x v="0"/>
    <s v="SERST"/>
    <x v="8"/>
    <s v="COSTI"/>
    <m/>
    <s v="B.7)"/>
    <s v="7) per servizi"/>
    <x v="2"/>
  </r>
  <r>
    <x v="2"/>
    <x v="33"/>
    <x v="43"/>
    <x v="43"/>
    <n v="25375.25"/>
    <s v="Rev_Budget"/>
    <x v="0"/>
    <s v="SERST"/>
    <x v="8"/>
    <s v="COSTI"/>
    <m/>
    <s v="B.7)"/>
    <s v="7) per servizi"/>
    <x v="2"/>
  </r>
  <r>
    <x v="2"/>
    <x v="34"/>
    <x v="43"/>
    <x v="43"/>
    <n v="30375.25"/>
    <s v="Rev_Budget"/>
    <x v="0"/>
    <s v="SERST"/>
    <x v="8"/>
    <s v="COSTI"/>
    <m/>
    <s v="B.7)"/>
    <s v="7) per servizi"/>
    <x v="2"/>
  </r>
  <r>
    <x v="2"/>
    <x v="35"/>
    <x v="43"/>
    <x v="43"/>
    <n v="35375.25"/>
    <s v="Rev_Budget"/>
    <x v="0"/>
    <s v="SERST"/>
    <x v="8"/>
    <s v="COSTI"/>
    <m/>
    <s v="B.7)"/>
    <s v="7) per servizi"/>
    <x v="2"/>
  </r>
  <r>
    <x v="2"/>
    <x v="36"/>
    <x v="43"/>
    <x v="43"/>
    <n v="40375.25"/>
    <s v="Rev_Budget"/>
    <x v="0"/>
    <s v="SERST"/>
    <x v="8"/>
    <s v="COSTI"/>
    <m/>
    <s v="B.7)"/>
    <s v="7) per servizi"/>
    <x v="2"/>
  </r>
  <r>
    <x v="2"/>
    <x v="37"/>
    <x v="43"/>
    <x v="43"/>
    <n v="45375.25"/>
    <s v="Rev_Budget"/>
    <x v="0"/>
    <s v="SERST"/>
    <x v="8"/>
    <s v="COSTI"/>
    <m/>
    <s v="B.7)"/>
    <s v="7) per servizi"/>
    <x v="2"/>
  </r>
  <r>
    <x v="2"/>
    <x v="26"/>
    <x v="152"/>
    <x v="152"/>
    <n v="2500"/>
    <s v="Rev_Budget"/>
    <x v="0"/>
    <s v="COSGS"/>
    <x v="4"/>
    <s v="COSTI"/>
    <m/>
    <s v="B.8)"/>
    <s v="8) per godimento di beni di terzi"/>
    <x v="2"/>
  </r>
  <r>
    <x v="2"/>
    <x v="27"/>
    <x v="152"/>
    <x v="152"/>
    <n v="2500"/>
    <s v="Rev_Budget"/>
    <x v="0"/>
    <s v="COSGS"/>
    <x v="4"/>
    <s v="COSTI"/>
    <m/>
    <s v="B.8)"/>
    <s v="8) per godimento di beni di terzi"/>
    <x v="2"/>
  </r>
  <r>
    <x v="2"/>
    <x v="28"/>
    <x v="152"/>
    <x v="152"/>
    <n v="2500"/>
    <s v="Rev_Budget"/>
    <x v="0"/>
    <s v="COSGS"/>
    <x v="4"/>
    <s v="COSTI"/>
    <m/>
    <s v="B.8)"/>
    <s v="8) per godimento di beni di terzi"/>
    <x v="2"/>
  </r>
  <r>
    <x v="2"/>
    <x v="29"/>
    <x v="152"/>
    <x v="152"/>
    <n v="2500"/>
    <s v="Rev_Budget"/>
    <x v="0"/>
    <s v="COSGS"/>
    <x v="4"/>
    <s v="COSTI"/>
    <m/>
    <s v="B.8)"/>
    <s v="8) per godimento di beni di terzi"/>
    <x v="2"/>
  </r>
  <r>
    <x v="2"/>
    <x v="30"/>
    <x v="152"/>
    <x v="152"/>
    <n v="2500"/>
    <s v="Rev_Budget"/>
    <x v="0"/>
    <s v="COSGS"/>
    <x v="4"/>
    <s v="COSTI"/>
    <m/>
    <s v="B.8)"/>
    <s v="8) per godimento di beni di terzi"/>
    <x v="2"/>
  </r>
  <r>
    <x v="2"/>
    <x v="31"/>
    <x v="152"/>
    <x v="152"/>
    <n v="2500"/>
    <s v="Rev_Budget"/>
    <x v="0"/>
    <s v="COSGS"/>
    <x v="4"/>
    <s v="COSTI"/>
    <m/>
    <s v="B.8)"/>
    <s v="8) per godimento di beni di terzi"/>
    <x v="2"/>
  </r>
  <r>
    <x v="2"/>
    <x v="32"/>
    <x v="152"/>
    <x v="152"/>
    <n v="5000"/>
    <s v="Rev_Budget"/>
    <x v="0"/>
    <s v="COSGS"/>
    <x v="4"/>
    <s v="COSTI"/>
    <m/>
    <s v="B.8)"/>
    <s v="8) per godimento di beni di terzi"/>
    <x v="2"/>
  </r>
  <r>
    <x v="2"/>
    <x v="33"/>
    <x v="152"/>
    <x v="152"/>
    <n v="7500"/>
    <s v="Rev_Budget"/>
    <x v="0"/>
    <s v="COSGS"/>
    <x v="4"/>
    <s v="COSTI"/>
    <m/>
    <s v="B.8)"/>
    <s v="8) per godimento di beni di terzi"/>
    <x v="2"/>
  </r>
  <r>
    <x v="2"/>
    <x v="34"/>
    <x v="152"/>
    <x v="152"/>
    <n v="10000"/>
    <s v="Rev_Budget"/>
    <x v="0"/>
    <s v="COSGS"/>
    <x v="4"/>
    <s v="COSTI"/>
    <m/>
    <s v="B.8)"/>
    <s v="8) per godimento di beni di terzi"/>
    <x v="2"/>
  </r>
  <r>
    <x v="2"/>
    <x v="35"/>
    <x v="152"/>
    <x v="152"/>
    <n v="12500"/>
    <s v="Rev_Budget"/>
    <x v="0"/>
    <s v="COSGS"/>
    <x v="4"/>
    <s v="COSTI"/>
    <m/>
    <s v="B.8)"/>
    <s v="8) per godimento di beni di terzi"/>
    <x v="2"/>
  </r>
  <r>
    <x v="2"/>
    <x v="36"/>
    <x v="152"/>
    <x v="152"/>
    <n v="15000"/>
    <s v="Rev_Budget"/>
    <x v="0"/>
    <s v="COSGS"/>
    <x v="4"/>
    <s v="COSTI"/>
    <m/>
    <s v="B.8)"/>
    <s v="8) per godimento di beni di terzi"/>
    <x v="2"/>
  </r>
  <r>
    <x v="2"/>
    <x v="37"/>
    <x v="152"/>
    <x v="152"/>
    <n v="17500"/>
    <s v="Rev_Budget"/>
    <x v="0"/>
    <s v="COSGS"/>
    <x v="4"/>
    <s v="COSTI"/>
    <m/>
    <s v="B.8)"/>
    <s v="8) per godimento di beni di terzi"/>
    <x v="2"/>
  </r>
  <r>
    <x v="2"/>
    <x v="26"/>
    <x v="142"/>
    <x v="142"/>
    <n v="3193.98"/>
    <s v="Rev_Budget"/>
    <x v="0"/>
    <s v="AFFIT"/>
    <x v="17"/>
    <s v="AFF"/>
    <m/>
    <s v="B.8)"/>
    <s v="8) per godimento di beni di terzi"/>
    <x v="2"/>
  </r>
  <r>
    <x v="2"/>
    <x v="27"/>
    <x v="142"/>
    <x v="142"/>
    <n v="6387.96"/>
    <s v="Rev_Budget"/>
    <x v="0"/>
    <s v="AFFIT"/>
    <x v="17"/>
    <s v="AFF"/>
    <m/>
    <s v="B.8)"/>
    <s v="8) per godimento di beni di terzi"/>
    <x v="2"/>
  </r>
  <r>
    <x v="2"/>
    <x v="28"/>
    <x v="142"/>
    <x v="142"/>
    <n v="6387.96"/>
    <s v="Rev_Budget"/>
    <x v="0"/>
    <s v="AFFIT"/>
    <x v="17"/>
    <s v="AFF"/>
    <m/>
    <s v="B.8)"/>
    <s v="8) per godimento di beni di terzi"/>
    <x v="2"/>
  </r>
  <r>
    <x v="2"/>
    <x v="29"/>
    <x v="142"/>
    <x v="142"/>
    <n v="9581.94"/>
    <s v="Rev_Budget"/>
    <x v="0"/>
    <s v="AFFIT"/>
    <x v="17"/>
    <s v="AFF"/>
    <m/>
    <s v="B.8)"/>
    <s v="8) per godimento di beni di terzi"/>
    <x v="2"/>
  </r>
  <r>
    <x v="2"/>
    <x v="30"/>
    <x v="142"/>
    <x v="142"/>
    <n v="9581.94"/>
    <s v="Rev_Budget"/>
    <x v="0"/>
    <s v="AFFIT"/>
    <x v="17"/>
    <s v="AFF"/>
    <m/>
    <s v="B.8)"/>
    <s v="8) per godimento di beni di terzi"/>
    <x v="2"/>
  </r>
  <r>
    <x v="2"/>
    <x v="31"/>
    <x v="142"/>
    <x v="142"/>
    <n v="9581.94"/>
    <s v="Rev_Budget"/>
    <x v="0"/>
    <s v="AFFIT"/>
    <x v="17"/>
    <s v="AFF"/>
    <m/>
    <s v="B.8)"/>
    <s v="8) per godimento di beni di terzi"/>
    <x v="2"/>
  </r>
  <r>
    <x v="2"/>
    <x v="32"/>
    <x v="142"/>
    <x v="142"/>
    <n v="9581.94"/>
    <s v="Rev_Budget"/>
    <x v="0"/>
    <s v="AFFIT"/>
    <x v="17"/>
    <s v="AFF"/>
    <m/>
    <s v="B.8)"/>
    <s v="8) per godimento di beni di terzi"/>
    <x v="2"/>
  </r>
  <r>
    <x v="2"/>
    <x v="33"/>
    <x v="142"/>
    <x v="142"/>
    <n v="9581.94"/>
    <s v="Rev_Budget"/>
    <x v="0"/>
    <s v="AFFIT"/>
    <x v="17"/>
    <s v="AFF"/>
    <m/>
    <s v="B.8)"/>
    <s v="8) per godimento di beni di terzi"/>
    <x v="2"/>
  </r>
  <r>
    <x v="2"/>
    <x v="34"/>
    <x v="142"/>
    <x v="142"/>
    <n v="9581.94"/>
    <s v="Rev_Budget"/>
    <x v="0"/>
    <s v="AFFIT"/>
    <x v="17"/>
    <s v="AFF"/>
    <m/>
    <s v="B.8)"/>
    <s v="8) per godimento di beni di terzi"/>
    <x v="2"/>
  </r>
  <r>
    <x v="2"/>
    <x v="35"/>
    <x v="142"/>
    <x v="142"/>
    <n v="9581.94"/>
    <s v="Rev_Budget"/>
    <x v="0"/>
    <s v="AFFIT"/>
    <x v="17"/>
    <s v="AFF"/>
    <m/>
    <s v="B.8)"/>
    <s v="8) per godimento di beni di terzi"/>
    <x v="2"/>
  </r>
  <r>
    <x v="2"/>
    <x v="36"/>
    <x v="142"/>
    <x v="142"/>
    <n v="9581.94"/>
    <s v="Rev_Budget"/>
    <x v="0"/>
    <s v="AFFIT"/>
    <x v="17"/>
    <s v="AFF"/>
    <m/>
    <s v="B.8)"/>
    <s v="8) per godimento di beni di terzi"/>
    <x v="2"/>
  </r>
  <r>
    <x v="2"/>
    <x v="37"/>
    <x v="142"/>
    <x v="142"/>
    <n v="9581.94"/>
    <s v="Rev_Budget"/>
    <x v="0"/>
    <s v="AFFIT"/>
    <x v="17"/>
    <s v="AFF"/>
    <m/>
    <s v="B.8)"/>
    <s v="8) per godimento di beni di terzi"/>
    <x v="2"/>
  </r>
  <r>
    <x v="2"/>
    <x v="26"/>
    <x v="409"/>
    <x v="408"/>
    <n v="1800"/>
    <s v="Rev_Budget"/>
    <x v="0"/>
    <s v="AFFIT"/>
    <x v="17"/>
    <s v="AFF"/>
    <m/>
    <s v="B.8)"/>
    <s v="8) per godimento di beni di terzi"/>
    <x v="2"/>
  </r>
  <r>
    <x v="2"/>
    <x v="27"/>
    <x v="409"/>
    <x v="408"/>
    <n v="3600"/>
    <s v="Rev_Budget"/>
    <x v="0"/>
    <s v="AFFIT"/>
    <x v="17"/>
    <s v="AFF"/>
    <m/>
    <s v="B.8)"/>
    <s v="8) per godimento di beni di terzi"/>
    <x v="2"/>
  </r>
  <r>
    <x v="2"/>
    <x v="28"/>
    <x v="409"/>
    <x v="408"/>
    <n v="5400"/>
    <s v="Rev_Budget"/>
    <x v="0"/>
    <s v="AFFIT"/>
    <x v="17"/>
    <s v="AFF"/>
    <m/>
    <s v="B.8)"/>
    <s v="8) per godimento di beni di terzi"/>
    <x v="2"/>
  </r>
  <r>
    <x v="2"/>
    <x v="29"/>
    <x v="409"/>
    <x v="408"/>
    <n v="7300"/>
    <s v="Rev_Budget"/>
    <x v="0"/>
    <s v="AFFIT"/>
    <x v="17"/>
    <s v="AFF"/>
    <m/>
    <s v="B.8)"/>
    <s v="8) per godimento di beni di terzi"/>
    <x v="2"/>
  </r>
  <r>
    <x v="2"/>
    <x v="30"/>
    <x v="409"/>
    <x v="408"/>
    <n v="9200"/>
    <s v="Rev_Budget"/>
    <x v="0"/>
    <s v="AFFIT"/>
    <x v="17"/>
    <s v="AFF"/>
    <m/>
    <s v="B.8)"/>
    <s v="8) per godimento di beni di terzi"/>
    <x v="2"/>
  </r>
  <r>
    <x v="2"/>
    <x v="31"/>
    <x v="409"/>
    <x v="408"/>
    <n v="11100"/>
    <s v="Rev_Budget"/>
    <x v="0"/>
    <s v="AFFIT"/>
    <x v="17"/>
    <s v="AFF"/>
    <m/>
    <s v="B.8)"/>
    <s v="8) per godimento di beni di terzi"/>
    <x v="2"/>
  </r>
  <r>
    <x v="2"/>
    <x v="32"/>
    <x v="409"/>
    <x v="408"/>
    <n v="12983.333333333334"/>
    <s v="Rev_Budget"/>
    <x v="0"/>
    <s v="AFFIT"/>
    <x v="17"/>
    <s v="AFF"/>
    <m/>
    <s v="B.8)"/>
    <s v="8) per godimento di beni di terzi"/>
    <x v="2"/>
  </r>
  <r>
    <x v="2"/>
    <x v="33"/>
    <x v="409"/>
    <x v="408"/>
    <n v="14866.666666666668"/>
    <s v="Rev_Budget"/>
    <x v="0"/>
    <s v="AFFIT"/>
    <x v="17"/>
    <s v="AFF"/>
    <m/>
    <s v="B.8)"/>
    <s v="8) per godimento di beni di terzi"/>
    <x v="2"/>
  </r>
  <r>
    <x v="2"/>
    <x v="34"/>
    <x v="409"/>
    <x v="408"/>
    <n v="16750"/>
    <s v="Rev_Budget"/>
    <x v="0"/>
    <s v="AFFIT"/>
    <x v="17"/>
    <s v="AFF"/>
    <m/>
    <s v="B.8)"/>
    <s v="8) per godimento di beni di terzi"/>
    <x v="2"/>
  </r>
  <r>
    <x v="2"/>
    <x v="35"/>
    <x v="409"/>
    <x v="408"/>
    <n v="18633.333333333332"/>
    <s v="Rev_Budget"/>
    <x v="0"/>
    <s v="AFFIT"/>
    <x v="17"/>
    <s v="AFF"/>
    <m/>
    <s v="B.8)"/>
    <s v="8) per godimento di beni di terzi"/>
    <x v="2"/>
  </r>
  <r>
    <x v="2"/>
    <x v="36"/>
    <x v="409"/>
    <x v="408"/>
    <n v="20516.666666666664"/>
    <s v="Rev_Budget"/>
    <x v="0"/>
    <s v="AFFIT"/>
    <x v="17"/>
    <s v="AFF"/>
    <m/>
    <s v="B.8)"/>
    <s v="8) per godimento di beni di terzi"/>
    <x v="2"/>
  </r>
  <r>
    <x v="2"/>
    <x v="37"/>
    <x v="409"/>
    <x v="408"/>
    <n v="22399.999999999996"/>
    <s v="Rev_Budget"/>
    <x v="0"/>
    <s v="AFFIT"/>
    <x v="17"/>
    <s v="AFF"/>
    <m/>
    <s v="B.8)"/>
    <s v="8) per godimento di beni di terzi"/>
    <x v="2"/>
  </r>
  <r>
    <x v="2"/>
    <x v="26"/>
    <x v="143"/>
    <x v="143"/>
    <n v="100"/>
    <s v="Rev_Budget"/>
    <x v="0"/>
    <s v="AFFIT"/>
    <x v="17"/>
    <s v="AFF"/>
    <m/>
    <s v="B.8)"/>
    <s v="8) per godimento di beni di terzi"/>
    <x v="2"/>
  </r>
  <r>
    <x v="2"/>
    <x v="27"/>
    <x v="143"/>
    <x v="143"/>
    <n v="200"/>
    <s v="Rev_Budget"/>
    <x v="0"/>
    <s v="AFFIT"/>
    <x v="17"/>
    <s v="AFF"/>
    <m/>
    <s v="B.8)"/>
    <s v="8) per godimento di beni di terzi"/>
    <x v="2"/>
  </r>
  <r>
    <x v="2"/>
    <x v="28"/>
    <x v="143"/>
    <x v="143"/>
    <n v="300"/>
    <s v="Rev_Budget"/>
    <x v="0"/>
    <s v="AFFIT"/>
    <x v="17"/>
    <s v="AFF"/>
    <m/>
    <s v="B.8)"/>
    <s v="8) per godimento di beni di terzi"/>
    <x v="2"/>
  </r>
  <r>
    <x v="2"/>
    <x v="29"/>
    <x v="143"/>
    <x v="143"/>
    <n v="400"/>
    <s v="Rev_Budget"/>
    <x v="0"/>
    <s v="AFFIT"/>
    <x v="17"/>
    <s v="AFF"/>
    <m/>
    <s v="B.8)"/>
    <s v="8) per godimento di beni di terzi"/>
    <x v="2"/>
  </r>
  <r>
    <x v="2"/>
    <x v="30"/>
    <x v="143"/>
    <x v="143"/>
    <n v="500"/>
    <s v="Rev_Budget"/>
    <x v="0"/>
    <s v="AFFIT"/>
    <x v="17"/>
    <s v="AFF"/>
    <m/>
    <s v="B.8)"/>
    <s v="8) per godimento di beni di terzi"/>
    <x v="2"/>
  </r>
  <r>
    <x v="2"/>
    <x v="31"/>
    <x v="143"/>
    <x v="143"/>
    <n v="600"/>
    <s v="Rev_Budget"/>
    <x v="0"/>
    <s v="AFFIT"/>
    <x v="17"/>
    <s v="AFF"/>
    <m/>
    <s v="B.8)"/>
    <s v="8) per godimento di beni di terzi"/>
    <x v="2"/>
  </r>
  <r>
    <x v="2"/>
    <x v="32"/>
    <x v="143"/>
    <x v="143"/>
    <n v="700"/>
    <s v="Rev_Budget"/>
    <x v="0"/>
    <s v="AFFIT"/>
    <x v="17"/>
    <s v="AFF"/>
    <m/>
    <s v="B.8)"/>
    <s v="8) per godimento di beni di terzi"/>
    <x v="2"/>
  </r>
  <r>
    <x v="2"/>
    <x v="33"/>
    <x v="143"/>
    <x v="143"/>
    <n v="800"/>
    <s v="Rev_Budget"/>
    <x v="0"/>
    <s v="AFFIT"/>
    <x v="17"/>
    <s v="AFF"/>
    <m/>
    <s v="B.8)"/>
    <s v="8) per godimento di beni di terzi"/>
    <x v="2"/>
  </r>
  <r>
    <x v="2"/>
    <x v="34"/>
    <x v="143"/>
    <x v="143"/>
    <n v="900"/>
    <s v="Rev_Budget"/>
    <x v="0"/>
    <s v="AFFIT"/>
    <x v="17"/>
    <s v="AFF"/>
    <m/>
    <s v="B.8)"/>
    <s v="8) per godimento di beni di terzi"/>
    <x v="2"/>
  </r>
  <r>
    <x v="2"/>
    <x v="35"/>
    <x v="143"/>
    <x v="143"/>
    <n v="1000"/>
    <s v="Rev_Budget"/>
    <x v="0"/>
    <s v="AFFIT"/>
    <x v="17"/>
    <s v="AFF"/>
    <m/>
    <s v="B.8)"/>
    <s v="8) per godimento di beni di terzi"/>
    <x v="2"/>
  </r>
  <r>
    <x v="2"/>
    <x v="36"/>
    <x v="143"/>
    <x v="143"/>
    <n v="1100"/>
    <s v="Rev_Budget"/>
    <x v="0"/>
    <s v="AFFIT"/>
    <x v="17"/>
    <s v="AFF"/>
    <m/>
    <s v="B.8)"/>
    <s v="8) per godimento di beni di terzi"/>
    <x v="2"/>
  </r>
  <r>
    <x v="2"/>
    <x v="37"/>
    <x v="143"/>
    <x v="143"/>
    <n v="1200"/>
    <s v="Rev_Budget"/>
    <x v="0"/>
    <s v="AFFIT"/>
    <x v="17"/>
    <s v="AFF"/>
    <m/>
    <s v="B.8)"/>
    <s v="8) per godimento di beni di terzi"/>
    <x v="2"/>
  </r>
  <r>
    <x v="2"/>
    <x v="26"/>
    <x v="364"/>
    <x v="363"/>
    <n v="2314"/>
    <s v="Rev_Budget"/>
    <x v="0"/>
    <s v="AFFIT"/>
    <x v="17"/>
    <s v="AFF"/>
    <m/>
    <s v="B.8)"/>
    <s v="8) per godimento di beni di terzi"/>
    <x v="2"/>
  </r>
  <r>
    <x v="2"/>
    <x v="27"/>
    <x v="364"/>
    <x v="363"/>
    <n v="5410"/>
    <s v="Rev_Budget"/>
    <x v="0"/>
    <s v="AFFIT"/>
    <x v="17"/>
    <s v="AFF"/>
    <m/>
    <s v="B.8)"/>
    <s v="8) per godimento di beni di terzi"/>
    <x v="2"/>
  </r>
  <r>
    <x v="2"/>
    <x v="28"/>
    <x v="364"/>
    <x v="363"/>
    <n v="7986"/>
    <s v="Rev_Budget"/>
    <x v="0"/>
    <s v="AFFIT"/>
    <x v="17"/>
    <s v="AFF"/>
    <m/>
    <s v="B.8)"/>
    <s v="8) per godimento di beni di terzi"/>
    <x v="2"/>
  </r>
  <r>
    <x v="2"/>
    <x v="29"/>
    <x v="364"/>
    <x v="363"/>
    <n v="9262.5"/>
    <s v="Rev_Budget"/>
    <x v="0"/>
    <s v="AFFIT"/>
    <x v="17"/>
    <s v="AFF"/>
    <m/>
    <s v="B.8)"/>
    <s v="8) per godimento di beni di terzi"/>
    <x v="2"/>
  </r>
  <r>
    <x v="2"/>
    <x v="30"/>
    <x v="364"/>
    <x v="363"/>
    <n v="9262.5"/>
    <s v="Rev_Budget"/>
    <x v="0"/>
    <s v="AFFIT"/>
    <x v="17"/>
    <s v="AFF"/>
    <m/>
    <s v="B.8)"/>
    <s v="8) per godimento di beni di terzi"/>
    <x v="2"/>
  </r>
  <r>
    <x v="2"/>
    <x v="31"/>
    <x v="364"/>
    <x v="363"/>
    <n v="9262.5"/>
    <s v="Rev_Budget"/>
    <x v="0"/>
    <s v="AFFIT"/>
    <x v="17"/>
    <s v="AFF"/>
    <m/>
    <s v="B.8)"/>
    <s v="8) per godimento di beni di terzi"/>
    <x v="2"/>
  </r>
  <r>
    <x v="2"/>
    <x v="32"/>
    <x v="364"/>
    <x v="363"/>
    <n v="9262.5"/>
    <s v="Rev_Budget"/>
    <x v="0"/>
    <s v="AFFIT"/>
    <x v="17"/>
    <s v="AFF"/>
    <m/>
    <s v="B.8)"/>
    <s v="8) per godimento di beni di terzi"/>
    <x v="2"/>
  </r>
  <r>
    <x v="2"/>
    <x v="33"/>
    <x v="364"/>
    <x v="363"/>
    <n v="9262.5"/>
    <s v="Rev_Budget"/>
    <x v="0"/>
    <s v="AFFIT"/>
    <x v="17"/>
    <s v="AFF"/>
    <m/>
    <s v="B.8)"/>
    <s v="8) per godimento di beni di terzi"/>
    <x v="2"/>
  </r>
  <r>
    <x v="2"/>
    <x v="34"/>
    <x v="364"/>
    <x v="363"/>
    <n v="9262.5"/>
    <s v="Rev_Budget"/>
    <x v="0"/>
    <s v="AFFIT"/>
    <x v="17"/>
    <s v="AFF"/>
    <m/>
    <s v="B.8)"/>
    <s v="8) per godimento di beni di terzi"/>
    <x v="2"/>
  </r>
  <r>
    <x v="2"/>
    <x v="35"/>
    <x v="364"/>
    <x v="363"/>
    <n v="9262.5"/>
    <s v="Rev_Budget"/>
    <x v="0"/>
    <s v="AFFIT"/>
    <x v="17"/>
    <s v="AFF"/>
    <m/>
    <s v="B.8)"/>
    <s v="8) per godimento di beni di terzi"/>
    <x v="2"/>
  </r>
  <r>
    <x v="2"/>
    <x v="36"/>
    <x v="364"/>
    <x v="363"/>
    <n v="9262.5"/>
    <s v="Rev_Budget"/>
    <x v="0"/>
    <s v="AFFIT"/>
    <x v="17"/>
    <s v="AFF"/>
    <m/>
    <s v="B.8)"/>
    <s v="8) per godimento di beni di terzi"/>
    <x v="2"/>
  </r>
  <r>
    <x v="2"/>
    <x v="37"/>
    <x v="364"/>
    <x v="363"/>
    <n v="9262.5"/>
    <s v="Rev_Budget"/>
    <x v="0"/>
    <s v="AFFIT"/>
    <x v="17"/>
    <s v="AFF"/>
    <m/>
    <s v="B.8)"/>
    <s v="8) per godimento di beni di terzi"/>
    <x v="2"/>
  </r>
  <r>
    <x v="2"/>
    <x v="26"/>
    <x v="416"/>
    <x v="415"/>
    <n v="1200"/>
    <s v="Rev_Budget"/>
    <x v="0"/>
    <s v="AFFIT"/>
    <x v="17"/>
    <s v="AFF"/>
    <m/>
    <s v="B.8)"/>
    <s v="8) per godimento di beni di terzi"/>
    <x v="2"/>
  </r>
  <r>
    <x v="2"/>
    <x v="27"/>
    <x v="416"/>
    <x v="415"/>
    <n v="2400"/>
    <s v="Rev_Budget"/>
    <x v="0"/>
    <s v="AFFIT"/>
    <x v="17"/>
    <s v="AFF"/>
    <m/>
    <s v="B.8)"/>
    <s v="8) per godimento di beni di terzi"/>
    <x v="2"/>
  </r>
  <r>
    <x v="2"/>
    <x v="28"/>
    <x v="416"/>
    <x v="415"/>
    <n v="3600"/>
    <s v="Rev_Budget"/>
    <x v="0"/>
    <s v="AFFIT"/>
    <x v="17"/>
    <s v="AFF"/>
    <m/>
    <s v="B.8)"/>
    <s v="8) per godimento di beni di terzi"/>
    <x v="2"/>
  </r>
  <r>
    <x v="2"/>
    <x v="29"/>
    <x v="416"/>
    <x v="415"/>
    <n v="4800"/>
    <s v="Rev_Budget"/>
    <x v="0"/>
    <s v="AFFIT"/>
    <x v="17"/>
    <s v="AFF"/>
    <m/>
    <s v="B.8)"/>
    <s v="8) per godimento di beni di terzi"/>
    <x v="2"/>
  </r>
  <r>
    <x v="2"/>
    <x v="30"/>
    <x v="416"/>
    <x v="415"/>
    <n v="6000"/>
    <s v="Rev_Budget"/>
    <x v="0"/>
    <s v="AFFIT"/>
    <x v="17"/>
    <s v="AFF"/>
    <m/>
    <s v="B.8)"/>
    <s v="8) per godimento di beni di terzi"/>
    <x v="2"/>
  </r>
  <r>
    <x v="2"/>
    <x v="31"/>
    <x v="416"/>
    <x v="415"/>
    <n v="7200"/>
    <s v="Rev_Budget"/>
    <x v="0"/>
    <s v="AFFIT"/>
    <x v="17"/>
    <s v="AFF"/>
    <m/>
    <s v="B.8)"/>
    <s v="8) per godimento di beni di terzi"/>
    <x v="2"/>
  </r>
  <r>
    <x v="2"/>
    <x v="32"/>
    <x v="416"/>
    <x v="415"/>
    <n v="8450"/>
    <s v="Rev_Budget"/>
    <x v="0"/>
    <s v="AFFIT"/>
    <x v="17"/>
    <s v="AFF"/>
    <m/>
    <s v="B.8)"/>
    <s v="8) per godimento di beni di terzi"/>
    <x v="2"/>
  </r>
  <r>
    <x v="2"/>
    <x v="33"/>
    <x v="416"/>
    <x v="415"/>
    <n v="9700"/>
    <s v="Rev_Budget"/>
    <x v="0"/>
    <s v="AFFIT"/>
    <x v="17"/>
    <s v="AFF"/>
    <m/>
    <s v="B.8)"/>
    <s v="8) per godimento di beni di terzi"/>
    <x v="2"/>
  </r>
  <r>
    <x v="2"/>
    <x v="34"/>
    <x v="416"/>
    <x v="415"/>
    <n v="10950"/>
    <s v="Rev_Budget"/>
    <x v="0"/>
    <s v="AFFIT"/>
    <x v="17"/>
    <s v="AFF"/>
    <m/>
    <s v="B.8)"/>
    <s v="8) per godimento di beni di terzi"/>
    <x v="2"/>
  </r>
  <r>
    <x v="2"/>
    <x v="35"/>
    <x v="416"/>
    <x v="415"/>
    <n v="12200"/>
    <s v="Rev_Budget"/>
    <x v="0"/>
    <s v="AFFIT"/>
    <x v="17"/>
    <s v="AFF"/>
    <m/>
    <s v="B.8)"/>
    <s v="8) per godimento di beni di terzi"/>
    <x v="2"/>
  </r>
  <r>
    <x v="2"/>
    <x v="36"/>
    <x v="416"/>
    <x v="415"/>
    <n v="13450"/>
    <s v="Rev_Budget"/>
    <x v="0"/>
    <s v="AFFIT"/>
    <x v="17"/>
    <s v="AFF"/>
    <m/>
    <s v="B.8)"/>
    <s v="8) per godimento di beni di terzi"/>
    <x v="2"/>
  </r>
  <r>
    <x v="2"/>
    <x v="37"/>
    <x v="416"/>
    <x v="415"/>
    <n v="14700"/>
    <s v="Rev_Budget"/>
    <x v="0"/>
    <s v="AFFIT"/>
    <x v="17"/>
    <s v="AFF"/>
    <m/>
    <s v="B.8)"/>
    <s v="8) per godimento di beni di terzi"/>
    <x v="2"/>
  </r>
  <r>
    <x v="2"/>
    <x v="26"/>
    <x v="391"/>
    <x v="390"/>
    <n v="2500"/>
    <s v="Rev_Budget"/>
    <x v="0"/>
    <s v="AFFIT"/>
    <x v="17"/>
    <s v="AFF"/>
    <m/>
    <s v="B.8)"/>
    <s v="8) per godimento di beni di terzi"/>
    <x v="2"/>
  </r>
  <r>
    <x v="2"/>
    <x v="27"/>
    <x v="391"/>
    <x v="390"/>
    <n v="5000"/>
    <s v="Rev_Budget"/>
    <x v="0"/>
    <s v="AFFIT"/>
    <x v="17"/>
    <s v="AFF"/>
    <m/>
    <s v="B.8)"/>
    <s v="8) per godimento di beni di terzi"/>
    <x v="2"/>
  </r>
  <r>
    <x v="2"/>
    <x v="28"/>
    <x v="391"/>
    <x v="390"/>
    <n v="5000"/>
    <s v="Rev_Budget"/>
    <x v="0"/>
    <s v="AFFIT"/>
    <x v="17"/>
    <s v="AFF"/>
    <m/>
    <s v="B.8)"/>
    <s v="8) per godimento di beni di terzi"/>
    <x v="2"/>
  </r>
  <r>
    <x v="2"/>
    <x v="29"/>
    <x v="391"/>
    <x v="390"/>
    <n v="5000"/>
    <s v="Rev_Budget"/>
    <x v="0"/>
    <s v="AFFIT"/>
    <x v="17"/>
    <s v="AFF"/>
    <m/>
    <s v="B.8)"/>
    <s v="8) per godimento di beni di terzi"/>
    <x v="2"/>
  </r>
  <r>
    <x v="2"/>
    <x v="30"/>
    <x v="391"/>
    <x v="390"/>
    <n v="5000"/>
    <s v="Rev_Budget"/>
    <x v="0"/>
    <s v="AFFIT"/>
    <x v="17"/>
    <s v="AFF"/>
    <m/>
    <s v="B.8)"/>
    <s v="8) per godimento di beni di terzi"/>
    <x v="2"/>
  </r>
  <r>
    <x v="2"/>
    <x v="31"/>
    <x v="391"/>
    <x v="390"/>
    <n v="5000"/>
    <s v="Rev_Budget"/>
    <x v="0"/>
    <s v="AFFIT"/>
    <x v="17"/>
    <s v="AFF"/>
    <m/>
    <s v="B.8)"/>
    <s v="8) per godimento di beni di terzi"/>
    <x v="2"/>
  </r>
  <r>
    <x v="2"/>
    <x v="32"/>
    <x v="391"/>
    <x v="390"/>
    <n v="7500"/>
    <s v="Rev_Budget"/>
    <x v="0"/>
    <s v="AFFIT"/>
    <x v="17"/>
    <s v="AFF"/>
    <m/>
    <s v="B.8)"/>
    <s v="8) per godimento di beni di terzi"/>
    <x v="2"/>
  </r>
  <r>
    <x v="2"/>
    <x v="33"/>
    <x v="391"/>
    <x v="390"/>
    <n v="10000"/>
    <s v="Rev_Budget"/>
    <x v="0"/>
    <s v="AFFIT"/>
    <x v="17"/>
    <s v="AFF"/>
    <m/>
    <s v="B.8)"/>
    <s v="8) per godimento di beni di terzi"/>
    <x v="2"/>
  </r>
  <r>
    <x v="2"/>
    <x v="34"/>
    <x v="391"/>
    <x v="390"/>
    <n v="12500"/>
    <s v="Rev_Budget"/>
    <x v="0"/>
    <s v="AFFIT"/>
    <x v="17"/>
    <s v="AFF"/>
    <m/>
    <s v="B.8)"/>
    <s v="8) per godimento di beni di terzi"/>
    <x v="2"/>
  </r>
  <r>
    <x v="2"/>
    <x v="35"/>
    <x v="391"/>
    <x v="390"/>
    <n v="15000"/>
    <s v="Rev_Budget"/>
    <x v="0"/>
    <s v="AFFIT"/>
    <x v="17"/>
    <s v="AFF"/>
    <m/>
    <s v="B.8)"/>
    <s v="8) per godimento di beni di terzi"/>
    <x v="2"/>
  </r>
  <r>
    <x v="2"/>
    <x v="36"/>
    <x v="391"/>
    <x v="390"/>
    <n v="17500"/>
    <s v="Rev_Budget"/>
    <x v="0"/>
    <s v="AFFIT"/>
    <x v="17"/>
    <s v="AFF"/>
    <m/>
    <s v="B.8)"/>
    <s v="8) per godimento di beni di terzi"/>
    <x v="2"/>
  </r>
  <r>
    <x v="2"/>
    <x v="37"/>
    <x v="391"/>
    <x v="390"/>
    <n v="20000"/>
    <s v="Rev_Budget"/>
    <x v="0"/>
    <s v="AFFIT"/>
    <x v="17"/>
    <s v="AFF"/>
    <m/>
    <s v="B.8)"/>
    <s v="8) per godimento di beni di terzi"/>
    <x v="2"/>
  </r>
  <r>
    <x v="2"/>
    <x v="26"/>
    <x v="144"/>
    <x v="144"/>
    <n v="4586.21"/>
    <s v="Rev_Budget"/>
    <x v="0"/>
    <s v="AFFIT"/>
    <x v="17"/>
    <s v="AFF"/>
    <m/>
    <s v="B.8)"/>
    <s v="8) per godimento di beni di terzi"/>
    <x v="2"/>
  </r>
  <r>
    <x v="2"/>
    <x v="27"/>
    <x v="144"/>
    <x v="144"/>
    <n v="4586.21"/>
    <s v="Rev_Budget"/>
    <x v="0"/>
    <s v="AFFIT"/>
    <x v="17"/>
    <s v="AFF"/>
    <m/>
    <s v="B.8)"/>
    <s v="8) per godimento di beni di terzi"/>
    <x v="2"/>
  </r>
  <r>
    <x v="2"/>
    <x v="28"/>
    <x v="144"/>
    <x v="144"/>
    <n v="6802.8799999999992"/>
    <s v="Rev_Budget"/>
    <x v="0"/>
    <s v="AFFIT"/>
    <x v="17"/>
    <s v="AFF"/>
    <m/>
    <s v="B.8)"/>
    <s v="8) per godimento di beni di terzi"/>
    <x v="2"/>
  </r>
  <r>
    <x v="2"/>
    <x v="29"/>
    <x v="144"/>
    <x v="144"/>
    <n v="6802.8799999999992"/>
    <s v="Rev_Budget"/>
    <x v="0"/>
    <s v="AFFIT"/>
    <x v="17"/>
    <s v="AFF"/>
    <m/>
    <s v="B.8)"/>
    <s v="8) per godimento di beni di terzi"/>
    <x v="2"/>
  </r>
  <r>
    <x v="2"/>
    <x v="30"/>
    <x v="144"/>
    <x v="144"/>
    <n v="6802.8799999999992"/>
    <s v="Rev_Budget"/>
    <x v="0"/>
    <s v="AFFIT"/>
    <x v="17"/>
    <s v="AFF"/>
    <m/>
    <s v="B.8)"/>
    <s v="8) per godimento di beni di terzi"/>
    <x v="2"/>
  </r>
  <r>
    <x v="2"/>
    <x v="31"/>
    <x v="144"/>
    <x v="144"/>
    <n v="6802.8799999999992"/>
    <s v="Rev_Budget"/>
    <x v="0"/>
    <s v="AFFIT"/>
    <x v="17"/>
    <s v="AFF"/>
    <m/>
    <s v="B.8)"/>
    <s v="8) per godimento di beni di terzi"/>
    <x v="2"/>
  </r>
  <r>
    <x v="2"/>
    <x v="32"/>
    <x v="144"/>
    <x v="144"/>
    <n v="6802.8799999999992"/>
    <s v="Rev_Budget"/>
    <x v="0"/>
    <s v="AFFIT"/>
    <x v="17"/>
    <s v="AFF"/>
    <m/>
    <s v="B.8)"/>
    <s v="8) per godimento di beni di terzi"/>
    <x v="2"/>
  </r>
  <r>
    <x v="2"/>
    <x v="33"/>
    <x v="144"/>
    <x v="144"/>
    <n v="6802.8799999999992"/>
    <s v="Rev_Budget"/>
    <x v="0"/>
    <s v="AFFIT"/>
    <x v="17"/>
    <s v="AFF"/>
    <m/>
    <s v="B.8)"/>
    <s v="8) per godimento di beni di terzi"/>
    <x v="2"/>
  </r>
  <r>
    <x v="2"/>
    <x v="34"/>
    <x v="144"/>
    <x v="144"/>
    <n v="6802.8799999999992"/>
    <s v="Rev_Budget"/>
    <x v="0"/>
    <s v="AFFIT"/>
    <x v="17"/>
    <s v="AFF"/>
    <m/>
    <s v="B.8)"/>
    <s v="8) per godimento di beni di terzi"/>
    <x v="2"/>
  </r>
  <r>
    <x v="2"/>
    <x v="35"/>
    <x v="144"/>
    <x v="144"/>
    <n v="6802.8799999999992"/>
    <s v="Rev_Budget"/>
    <x v="0"/>
    <s v="AFFIT"/>
    <x v="17"/>
    <s v="AFF"/>
    <m/>
    <s v="B.8)"/>
    <s v="8) per godimento di beni di terzi"/>
    <x v="2"/>
  </r>
  <r>
    <x v="2"/>
    <x v="36"/>
    <x v="144"/>
    <x v="144"/>
    <n v="6802.8799999999992"/>
    <s v="Rev_Budget"/>
    <x v="0"/>
    <s v="AFFIT"/>
    <x v="17"/>
    <s v="AFF"/>
    <m/>
    <s v="B.8)"/>
    <s v="8) per godimento di beni di terzi"/>
    <x v="2"/>
  </r>
  <r>
    <x v="2"/>
    <x v="37"/>
    <x v="144"/>
    <x v="144"/>
    <n v="6802.8799999999992"/>
    <s v="Rev_Budget"/>
    <x v="0"/>
    <s v="AFFIT"/>
    <x v="17"/>
    <s v="AFF"/>
    <m/>
    <s v="B.8)"/>
    <s v="8) per godimento di beni di terzi"/>
    <x v="2"/>
  </r>
  <r>
    <x v="2"/>
    <x v="26"/>
    <x v="392"/>
    <x v="391"/>
    <n v="250"/>
    <s v="Rev_Budget"/>
    <x v="0"/>
    <s v="AFFIT"/>
    <x v="17"/>
    <s v="AFF"/>
    <m/>
    <s v="B.8)"/>
    <s v="8) per godimento di beni di terzi"/>
    <x v="2"/>
  </r>
  <r>
    <x v="2"/>
    <x v="27"/>
    <x v="392"/>
    <x v="391"/>
    <n v="500"/>
    <s v="Rev_Budget"/>
    <x v="0"/>
    <s v="AFFIT"/>
    <x v="17"/>
    <s v="AFF"/>
    <m/>
    <s v="B.8)"/>
    <s v="8) per godimento di beni di terzi"/>
    <x v="2"/>
  </r>
  <r>
    <x v="2"/>
    <x v="28"/>
    <x v="392"/>
    <x v="391"/>
    <n v="750"/>
    <s v="Rev_Budget"/>
    <x v="0"/>
    <s v="AFFIT"/>
    <x v="17"/>
    <s v="AFF"/>
    <m/>
    <s v="B.8)"/>
    <s v="8) per godimento di beni di terzi"/>
    <x v="2"/>
  </r>
  <r>
    <x v="2"/>
    <x v="29"/>
    <x v="392"/>
    <x v="391"/>
    <n v="750"/>
    <s v="Rev_Budget"/>
    <x v="0"/>
    <s v="AFFIT"/>
    <x v="17"/>
    <s v="AFF"/>
    <m/>
    <s v="B.8)"/>
    <s v="8) per godimento di beni di terzi"/>
    <x v="2"/>
  </r>
  <r>
    <x v="2"/>
    <x v="30"/>
    <x v="392"/>
    <x v="391"/>
    <n v="750"/>
    <s v="Rev_Budget"/>
    <x v="0"/>
    <s v="AFFIT"/>
    <x v="17"/>
    <s v="AFF"/>
    <m/>
    <s v="B.8)"/>
    <s v="8) per godimento di beni di terzi"/>
    <x v="2"/>
  </r>
  <r>
    <x v="2"/>
    <x v="31"/>
    <x v="392"/>
    <x v="391"/>
    <n v="750"/>
    <s v="Rev_Budget"/>
    <x v="0"/>
    <s v="AFFIT"/>
    <x v="17"/>
    <s v="AFF"/>
    <m/>
    <s v="B.8)"/>
    <s v="8) per godimento di beni di terzi"/>
    <x v="2"/>
  </r>
  <r>
    <x v="2"/>
    <x v="32"/>
    <x v="392"/>
    <x v="391"/>
    <n v="750"/>
    <s v="Rev_Budget"/>
    <x v="0"/>
    <s v="AFFIT"/>
    <x v="17"/>
    <s v="AFF"/>
    <m/>
    <s v="B.8)"/>
    <s v="8) per godimento di beni di terzi"/>
    <x v="2"/>
  </r>
  <r>
    <x v="2"/>
    <x v="33"/>
    <x v="392"/>
    <x v="391"/>
    <n v="750"/>
    <s v="Rev_Budget"/>
    <x v="0"/>
    <s v="AFFIT"/>
    <x v="17"/>
    <s v="AFF"/>
    <m/>
    <s v="B.8)"/>
    <s v="8) per godimento di beni di terzi"/>
    <x v="2"/>
  </r>
  <r>
    <x v="2"/>
    <x v="34"/>
    <x v="392"/>
    <x v="391"/>
    <n v="750"/>
    <s v="Rev_Budget"/>
    <x v="0"/>
    <s v="AFFIT"/>
    <x v="17"/>
    <s v="AFF"/>
    <m/>
    <s v="B.8)"/>
    <s v="8) per godimento di beni di terzi"/>
    <x v="2"/>
  </r>
  <r>
    <x v="2"/>
    <x v="35"/>
    <x v="392"/>
    <x v="391"/>
    <n v="750"/>
    <s v="Rev_Budget"/>
    <x v="0"/>
    <s v="AFFIT"/>
    <x v="17"/>
    <s v="AFF"/>
    <m/>
    <s v="B.8)"/>
    <s v="8) per godimento di beni di terzi"/>
    <x v="2"/>
  </r>
  <r>
    <x v="2"/>
    <x v="36"/>
    <x v="392"/>
    <x v="391"/>
    <n v="750"/>
    <s v="Rev_Budget"/>
    <x v="0"/>
    <s v="AFFIT"/>
    <x v="17"/>
    <s v="AFF"/>
    <m/>
    <s v="B.8)"/>
    <s v="8) per godimento di beni di terzi"/>
    <x v="2"/>
  </r>
  <r>
    <x v="2"/>
    <x v="37"/>
    <x v="392"/>
    <x v="391"/>
    <n v="750"/>
    <s v="Rev_Budget"/>
    <x v="0"/>
    <s v="AFFIT"/>
    <x v="17"/>
    <s v="AFF"/>
    <m/>
    <s v="B.8)"/>
    <s v="8) per godimento di beni di terzi"/>
    <x v="2"/>
  </r>
  <r>
    <x v="2"/>
    <x v="26"/>
    <x v="150"/>
    <x v="150"/>
    <n v="3804.62"/>
    <s v="Rev_Budget"/>
    <x v="0"/>
    <s v="AFFIT"/>
    <x v="17"/>
    <s v="AFF"/>
    <m/>
    <s v="B.8)"/>
    <s v="8) per godimento di beni di terzi"/>
    <x v="2"/>
  </r>
  <r>
    <x v="2"/>
    <x v="27"/>
    <x v="150"/>
    <x v="150"/>
    <n v="7609.24"/>
    <s v="Rev_Budget"/>
    <x v="0"/>
    <s v="AFFIT"/>
    <x v="17"/>
    <s v="AFF"/>
    <m/>
    <s v="B.8)"/>
    <s v="8) per godimento di beni di terzi"/>
    <x v="2"/>
  </r>
  <r>
    <x v="2"/>
    <x v="28"/>
    <x v="150"/>
    <x v="150"/>
    <n v="11413.86"/>
    <s v="Rev_Budget"/>
    <x v="0"/>
    <s v="AFFIT"/>
    <x v="17"/>
    <s v="AFF"/>
    <m/>
    <s v="B.8)"/>
    <s v="8) per godimento di beni di terzi"/>
    <x v="2"/>
  </r>
  <r>
    <x v="2"/>
    <x v="29"/>
    <x v="150"/>
    <x v="150"/>
    <n v="11413.86"/>
    <s v="Rev_Budget"/>
    <x v="0"/>
    <s v="AFFIT"/>
    <x v="17"/>
    <s v="AFF"/>
    <m/>
    <s v="B.8)"/>
    <s v="8) per godimento di beni di terzi"/>
    <x v="2"/>
  </r>
  <r>
    <x v="2"/>
    <x v="30"/>
    <x v="150"/>
    <x v="150"/>
    <n v="11413.86"/>
    <s v="Rev_Budget"/>
    <x v="0"/>
    <s v="AFFIT"/>
    <x v="17"/>
    <s v="AFF"/>
    <m/>
    <s v="B.8)"/>
    <s v="8) per godimento di beni di terzi"/>
    <x v="2"/>
  </r>
  <r>
    <x v="2"/>
    <x v="31"/>
    <x v="150"/>
    <x v="150"/>
    <n v="11413.86"/>
    <s v="Rev_Budget"/>
    <x v="0"/>
    <s v="AFFIT"/>
    <x v="17"/>
    <s v="AFF"/>
    <m/>
    <s v="B.8)"/>
    <s v="8) per godimento di beni di terzi"/>
    <x v="2"/>
  </r>
  <r>
    <x v="2"/>
    <x v="32"/>
    <x v="150"/>
    <x v="150"/>
    <n v="11413.86"/>
    <s v="Rev_Budget"/>
    <x v="0"/>
    <s v="AFFIT"/>
    <x v="17"/>
    <s v="AFF"/>
    <m/>
    <s v="B.8)"/>
    <s v="8) per godimento di beni di terzi"/>
    <x v="2"/>
  </r>
  <r>
    <x v="2"/>
    <x v="33"/>
    <x v="150"/>
    <x v="150"/>
    <n v="11413.86"/>
    <s v="Rev_Budget"/>
    <x v="0"/>
    <s v="AFFIT"/>
    <x v="17"/>
    <s v="AFF"/>
    <m/>
    <s v="B.8)"/>
    <s v="8) per godimento di beni di terzi"/>
    <x v="2"/>
  </r>
  <r>
    <x v="2"/>
    <x v="34"/>
    <x v="150"/>
    <x v="150"/>
    <n v="11413.86"/>
    <s v="Rev_Budget"/>
    <x v="0"/>
    <s v="AFFIT"/>
    <x v="17"/>
    <s v="AFF"/>
    <m/>
    <s v="B.8)"/>
    <s v="8) per godimento di beni di terzi"/>
    <x v="2"/>
  </r>
  <r>
    <x v="2"/>
    <x v="35"/>
    <x v="150"/>
    <x v="150"/>
    <n v="11413.86"/>
    <s v="Rev_Budget"/>
    <x v="0"/>
    <s v="AFFIT"/>
    <x v="17"/>
    <s v="AFF"/>
    <m/>
    <s v="B.8)"/>
    <s v="8) per godimento di beni di terzi"/>
    <x v="2"/>
  </r>
  <r>
    <x v="2"/>
    <x v="36"/>
    <x v="150"/>
    <x v="150"/>
    <n v="11413.86"/>
    <s v="Rev_Budget"/>
    <x v="0"/>
    <s v="AFFIT"/>
    <x v="17"/>
    <s v="AFF"/>
    <m/>
    <s v="B.8)"/>
    <s v="8) per godimento di beni di terzi"/>
    <x v="2"/>
  </r>
  <r>
    <x v="2"/>
    <x v="37"/>
    <x v="150"/>
    <x v="150"/>
    <n v="11413.86"/>
    <s v="Rev_Budget"/>
    <x v="0"/>
    <s v="AFFIT"/>
    <x v="17"/>
    <s v="AFF"/>
    <m/>
    <s v="B.8)"/>
    <s v="8) per godimento di beni di terzi"/>
    <x v="2"/>
  </r>
  <r>
    <x v="2"/>
    <x v="26"/>
    <x v="138"/>
    <x v="138"/>
    <n v="1000"/>
    <s v="Rev_Budget"/>
    <x v="0"/>
    <s v="AFFIT"/>
    <x v="17"/>
    <s v="AFF"/>
    <m/>
    <s v="B.8)"/>
    <s v="8) per godimento di beni di terzi"/>
    <x v="2"/>
  </r>
  <r>
    <x v="2"/>
    <x v="27"/>
    <x v="138"/>
    <x v="138"/>
    <n v="2000"/>
    <s v="Rev_Budget"/>
    <x v="0"/>
    <s v="AFFIT"/>
    <x v="17"/>
    <s v="AFF"/>
    <m/>
    <s v="B.8)"/>
    <s v="8) per godimento di beni di terzi"/>
    <x v="2"/>
  </r>
  <r>
    <x v="2"/>
    <x v="28"/>
    <x v="138"/>
    <x v="138"/>
    <n v="3000"/>
    <s v="Rev_Budget"/>
    <x v="0"/>
    <s v="AFFIT"/>
    <x v="17"/>
    <s v="AFF"/>
    <m/>
    <s v="B.8)"/>
    <s v="8) per godimento di beni di terzi"/>
    <x v="2"/>
  </r>
  <r>
    <x v="2"/>
    <x v="29"/>
    <x v="138"/>
    <x v="138"/>
    <n v="4000"/>
    <s v="Rev_Budget"/>
    <x v="0"/>
    <s v="AFFIT"/>
    <x v="17"/>
    <s v="AFF"/>
    <m/>
    <s v="B.8)"/>
    <s v="8) per godimento di beni di terzi"/>
    <x v="2"/>
  </r>
  <r>
    <x v="2"/>
    <x v="30"/>
    <x v="138"/>
    <x v="138"/>
    <n v="5000"/>
    <s v="Rev_Budget"/>
    <x v="0"/>
    <s v="AFFIT"/>
    <x v="17"/>
    <s v="AFF"/>
    <m/>
    <s v="B.8)"/>
    <s v="8) per godimento di beni di terzi"/>
    <x v="2"/>
  </r>
  <r>
    <x v="2"/>
    <x v="31"/>
    <x v="138"/>
    <x v="138"/>
    <n v="6000"/>
    <s v="Rev_Budget"/>
    <x v="0"/>
    <s v="AFFIT"/>
    <x v="17"/>
    <s v="AFF"/>
    <m/>
    <s v="B.8)"/>
    <s v="8) per godimento di beni di terzi"/>
    <x v="2"/>
  </r>
  <r>
    <x v="2"/>
    <x v="32"/>
    <x v="138"/>
    <x v="138"/>
    <n v="7000"/>
    <s v="Rev_Budget"/>
    <x v="0"/>
    <s v="AFFIT"/>
    <x v="17"/>
    <s v="AFF"/>
    <m/>
    <s v="B.8)"/>
    <s v="8) per godimento di beni di terzi"/>
    <x v="2"/>
  </r>
  <r>
    <x v="2"/>
    <x v="33"/>
    <x v="138"/>
    <x v="138"/>
    <n v="8000"/>
    <s v="Rev_Budget"/>
    <x v="0"/>
    <s v="AFFIT"/>
    <x v="17"/>
    <s v="AFF"/>
    <m/>
    <s v="B.8)"/>
    <s v="8) per godimento di beni di terzi"/>
    <x v="2"/>
  </r>
  <r>
    <x v="2"/>
    <x v="34"/>
    <x v="138"/>
    <x v="138"/>
    <n v="9000"/>
    <s v="Rev_Budget"/>
    <x v="0"/>
    <s v="AFFIT"/>
    <x v="17"/>
    <s v="AFF"/>
    <m/>
    <s v="B.8)"/>
    <s v="8) per godimento di beni di terzi"/>
    <x v="2"/>
  </r>
  <r>
    <x v="2"/>
    <x v="35"/>
    <x v="138"/>
    <x v="138"/>
    <n v="10000"/>
    <s v="Rev_Budget"/>
    <x v="0"/>
    <s v="AFFIT"/>
    <x v="17"/>
    <s v="AFF"/>
    <m/>
    <s v="B.8)"/>
    <s v="8) per godimento di beni di terzi"/>
    <x v="2"/>
  </r>
  <r>
    <x v="2"/>
    <x v="36"/>
    <x v="138"/>
    <x v="138"/>
    <n v="11000"/>
    <s v="Rev_Budget"/>
    <x v="0"/>
    <s v="AFFIT"/>
    <x v="17"/>
    <s v="AFF"/>
    <m/>
    <s v="B.8)"/>
    <s v="8) per godimento di beni di terzi"/>
    <x v="2"/>
  </r>
  <r>
    <x v="2"/>
    <x v="37"/>
    <x v="138"/>
    <x v="138"/>
    <n v="12000"/>
    <s v="Rev_Budget"/>
    <x v="0"/>
    <s v="AFFIT"/>
    <x v="17"/>
    <s v="AFF"/>
    <m/>
    <s v="B.8)"/>
    <s v="8) per godimento di beni di terzi"/>
    <x v="2"/>
  </r>
  <r>
    <x v="2"/>
    <x v="26"/>
    <x v="140"/>
    <x v="140"/>
    <n v="100"/>
    <s v="Rev_Budget"/>
    <x v="0"/>
    <s v="AFFIT"/>
    <x v="17"/>
    <s v="AFF"/>
    <m/>
    <s v="B.8)"/>
    <s v="8) per godimento di beni di terzi"/>
    <x v="2"/>
  </r>
  <r>
    <x v="2"/>
    <x v="27"/>
    <x v="140"/>
    <x v="140"/>
    <n v="200"/>
    <s v="Rev_Budget"/>
    <x v="0"/>
    <s v="AFFIT"/>
    <x v="17"/>
    <s v="AFF"/>
    <m/>
    <s v="B.8)"/>
    <s v="8) per godimento di beni di terzi"/>
    <x v="2"/>
  </r>
  <r>
    <x v="2"/>
    <x v="28"/>
    <x v="140"/>
    <x v="140"/>
    <n v="300"/>
    <s v="Rev_Budget"/>
    <x v="0"/>
    <s v="AFFIT"/>
    <x v="17"/>
    <s v="AFF"/>
    <m/>
    <s v="B.8)"/>
    <s v="8) per godimento di beni di terzi"/>
    <x v="2"/>
  </r>
  <r>
    <x v="2"/>
    <x v="29"/>
    <x v="140"/>
    <x v="140"/>
    <n v="400"/>
    <s v="Rev_Budget"/>
    <x v="0"/>
    <s v="AFFIT"/>
    <x v="17"/>
    <s v="AFF"/>
    <m/>
    <s v="B.8)"/>
    <s v="8) per godimento di beni di terzi"/>
    <x v="2"/>
  </r>
  <r>
    <x v="2"/>
    <x v="30"/>
    <x v="140"/>
    <x v="140"/>
    <n v="500"/>
    <s v="Rev_Budget"/>
    <x v="0"/>
    <s v="AFFIT"/>
    <x v="17"/>
    <s v="AFF"/>
    <m/>
    <s v="B.8)"/>
    <s v="8) per godimento di beni di terzi"/>
    <x v="2"/>
  </r>
  <r>
    <x v="2"/>
    <x v="31"/>
    <x v="140"/>
    <x v="140"/>
    <n v="600"/>
    <s v="Rev_Budget"/>
    <x v="0"/>
    <s v="AFFIT"/>
    <x v="17"/>
    <s v="AFF"/>
    <m/>
    <s v="B.8)"/>
    <s v="8) per godimento di beni di terzi"/>
    <x v="2"/>
  </r>
  <r>
    <x v="2"/>
    <x v="32"/>
    <x v="140"/>
    <x v="140"/>
    <n v="700"/>
    <s v="Rev_Budget"/>
    <x v="0"/>
    <s v="AFFIT"/>
    <x v="17"/>
    <s v="AFF"/>
    <m/>
    <s v="B.8)"/>
    <s v="8) per godimento di beni di terzi"/>
    <x v="2"/>
  </r>
  <r>
    <x v="2"/>
    <x v="33"/>
    <x v="140"/>
    <x v="140"/>
    <n v="800"/>
    <s v="Rev_Budget"/>
    <x v="0"/>
    <s v="AFFIT"/>
    <x v="17"/>
    <s v="AFF"/>
    <m/>
    <s v="B.8)"/>
    <s v="8) per godimento di beni di terzi"/>
    <x v="2"/>
  </r>
  <r>
    <x v="2"/>
    <x v="34"/>
    <x v="140"/>
    <x v="140"/>
    <n v="900"/>
    <s v="Rev_Budget"/>
    <x v="0"/>
    <s v="AFFIT"/>
    <x v="17"/>
    <s v="AFF"/>
    <m/>
    <s v="B.8)"/>
    <s v="8) per godimento di beni di terzi"/>
    <x v="2"/>
  </r>
  <r>
    <x v="2"/>
    <x v="35"/>
    <x v="140"/>
    <x v="140"/>
    <n v="1000"/>
    <s v="Rev_Budget"/>
    <x v="0"/>
    <s v="AFFIT"/>
    <x v="17"/>
    <s v="AFF"/>
    <m/>
    <s v="B.8)"/>
    <s v="8) per godimento di beni di terzi"/>
    <x v="2"/>
  </r>
  <r>
    <x v="2"/>
    <x v="36"/>
    <x v="140"/>
    <x v="140"/>
    <n v="1100"/>
    <s v="Rev_Budget"/>
    <x v="0"/>
    <s v="AFFIT"/>
    <x v="17"/>
    <s v="AFF"/>
    <m/>
    <s v="B.8)"/>
    <s v="8) per godimento di beni di terzi"/>
    <x v="2"/>
  </r>
  <r>
    <x v="2"/>
    <x v="37"/>
    <x v="140"/>
    <x v="140"/>
    <n v="1200"/>
    <s v="Rev_Budget"/>
    <x v="0"/>
    <s v="AFFIT"/>
    <x v="17"/>
    <s v="AFF"/>
    <m/>
    <s v="B.8)"/>
    <s v="8) per godimento di beni di terzi"/>
    <x v="2"/>
  </r>
  <r>
    <x v="2"/>
    <x v="26"/>
    <x v="139"/>
    <x v="139"/>
    <n v="3400"/>
    <s v="Rev_Budget"/>
    <x v="0"/>
    <s v="AFFIT"/>
    <x v="17"/>
    <s v="AFF"/>
    <m/>
    <s v="B.8)"/>
    <s v="8) per godimento di beni di terzi"/>
    <x v="2"/>
  </r>
  <r>
    <x v="2"/>
    <x v="27"/>
    <x v="139"/>
    <x v="139"/>
    <n v="6800"/>
    <s v="Rev_Budget"/>
    <x v="0"/>
    <s v="AFFIT"/>
    <x v="17"/>
    <s v="AFF"/>
    <m/>
    <s v="B.8)"/>
    <s v="8) per godimento di beni di terzi"/>
    <x v="2"/>
  </r>
  <r>
    <x v="2"/>
    <x v="28"/>
    <x v="139"/>
    <x v="139"/>
    <n v="10200"/>
    <s v="Rev_Budget"/>
    <x v="0"/>
    <s v="AFFIT"/>
    <x v="17"/>
    <s v="AFF"/>
    <m/>
    <s v="B.8)"/>
    <s v="8) per godimento di beni di terzi"/>
    <x v="2"/>
  </r>
  <r>
    <x v="2"/>
    <x v="29"/>
    <x v="139"/>
    <x v="139"/>
    <n v="10200"/>
    <s v="Rev_Budget"/>
    <x v="0"/>
    <s v="AFFIT"/>
    <x v="17"/>
    <s v="AFF"/>
    <m/>
    <s v="B.8)"/>
    <s v="8) per godimento di beni di terzi"/>
    <x v="2"/>
  </r>
  <r>
    <x v="2"/>
    <x v="30"/>
    <x v="139"/>
    <x v="139"/>
    <n v="10200"/>
    <s v="Rev_Budget"/>
    <x v="0"/>
    <s v="AFFIT"/>
    <x v="17"/>
    <s v="AFF"/>
    <m/>
    <s v="B.8)"/>
    <s v="8) per godimento di beni di terzi"/>
    <x v="2"/>
  </r>
  <r>
    <x v="2"/>
    <x v="31"/>
    <x v="139"/>
    <x v="139"/>
    <n v="10200"/>
    <s v="Rev_Budget"/>
    <x v="0"/>
    <s v="AFFIT"/>
    <x v="17"/>
    <s v="AFF"/>
    <m/>
    <s v="B.8)"/>
    <s v="8) per godimento di beni di terzi"/>
    <x v="2"/>
  </r>
  <r>
    <x v="2"/>
    <x v="32"/>
    <x v="139"/>
    <x v="139"/>
    <n v="10200"/>
    <s v="Rev_Budget"/>
    <x v="0"/>
    <s v="AFFIT"/>
    <x v="17"/>
    <s v="AFF"/>
    <m/>
    <s v="B.8)"/>
    <s v="8) per godimento di beni di terzi"/>
    <x v="2"/>
  </r>
  <r>
    <x v="2"/>
    <x v="33"/>
    <x v="139"/>
    <x v="139"/>
    <n v="10200"/>
    <s v="Rev_Budget"/>
    <x v="0"/>
    <s v="AFFIT"/>
    <x v="17"/>
    <s v="AFF"/>
    <m/>
    <s v="B.8)"/>
    <s v="8) per godimento di beni di terzi"/>
    <x v="2"/>
  </r>
  <r>
    <x v="2"/>
    <x v="34"/>
    <x v="139"/>
    <x v="139"/>
    <n v="10200"/>
    <s v="Rev_Budget"/>
    <x v="0"/>
    <s v="AFFIT"/>
    <x v="17"/>
    <s v="AFF"/>
    <m/>
    <s v="B.8)"/>
    <s v="8) per godimento di beni di terzi"/>
    <x v="2"/>
  </r>
  <r>
    <x v="2"/>
    <x v="35"/>
    <x v="139"/>
    <x v="139"/>
    <n v="10200"/>
    <s v="Rev_Budget"/>
    <x v="0"/>
    <s v="AFFIT"/>
    <x v="17"/>
    <s v="AFF"/>
    <m/>
    <s v="B.8)"/>
    <s v="8) per godimento di beni di terzi"/>
    <x v="2"/>
  </r>
  <r>
    <x v="2"/>
    <x v="36"/>
    <x v="139"/>
    <x v="139"/>
    <n v="10200"/>
    <s v="Rev_Budget"/>
    <x v="0"/>
    <s v="AFFIT"/>
    <x v="17"/>
    <s v="AFF"/>
    <m/>
    <s v="B.8)"/>
    <s v="8) per godimento di beni di terzi"/>
    <x v="2"/>
  </r>
  <r>
    <x v="2"/>
    <x v="37"/>
    <x v="139"/>
    <x v="139"/>
    <n v="10200"/>
    <s v="Rev_Budget"/>
    <x v="0"/>
    <s v="AFFIT"/>
    <x v="17"/>
    <s v="AFF"/>
    <m/>
    <s v="B.8)"/>
    <s v="8) per godimento di beni di terzi"/>
    <x v="2"/>
  </r>
  <r>
    <x v="2"/>
    <x v="26"/>
    <x v="137"/>
    <x v="137"/>
    <n v="0"/>
    <s v="Rev_Budget"/>
    <x v="0"/>
    <s v="AFFIT"/>
    <x v="17"/>
    <s v="AFF"/>
    <m/>
    <s v="B.8)"/>
    <s v="8) per godimento di beni di terzi"/>
    <x v="2"/>
  </r>
  <r>
    <x v="2"/>
    <x v="27"/>
    <x v="137"/>
    <x v="137"/>
    <n v="750"/>
    <s v="Rev_Budget"/>
    <x v="0"/>
    <s v="AFFIT"/>
    <x v="17"/>
    <s v="AFF"/>
    <m/>
    <s v="B.8)"/>
    <s v="8) per godimento di beni di terzi"/>
    <x v="2"/>
  </r>
  <r>
    <x v="2"/>
    <x v="28"/>
    <x v="137"/>
    <x v="137"/>
    <n v="2250"/>
    <s v="Rev_Budget"/>
    <x v="0"/>
    <s v="AFFIT"/>
    <x v="17"/>
    <s v="AFF"/>
    <m/>
    <s v="B.8)"/>
    <s v="8) per godimento di beni di terzi"/>
    <x v="2"/>
  </r>
  <r>
    <x v="2"/>
    <x v="29"/>
    <x v="137"/>
    <x v="137"/>
    <n v="3750"/>
    <s v="Rev_Budget"/>
    <x v="0"/>
    <s v="AFFIT"/>
    <x v="17"/>
    <s v="AFF"/>
    <m/>
    <s v="B.8)"/>
    <s v="8) per godimento di beni di terzi"/>
    <x v="2"/>
  </r>
  <r>
    <x v="2"/>
    <x v="30"/>
    <x v="137"/>
    <x v="137"/>
    <n v="5250"/>
    <s v="Rev_Budget"/>
    <x v="0"/>
    <s v="AFFIT"/>
    <x v="17"/>
    <s v="AFF"/>
    <m/>
    <s v="B.8)"/>
    <s v="8) per godimento di beni di terzi"/>
    <x v="2"/>
  </r>
  <r>
    <x v="2"/>
    <x v="31"/>
    <x v="137"/>
    <x v="137"/>
    <n v="6750"/>
    <s v="Rev_Budget"/>
    <x v="0"/>
    <s v="AFFIT"/>
    <x v="17"/>
    <s v="AFF"/>
    <m/>
    <s v="B.8)"/>
    <s v="8) per godimento di beni di terzi"/>
    <x v="2"/>
  </r>
  <r>
    <x v="2"/>
    <x v="32"/>
    <x v="137"/>
    <x v="137"/>
    <n v="8250"/>
    <s v="Rev_Budget"/>
    <x v="0"/>
    <s v="AFFIT"/>
    <x v="17"/>
    <s v="AFF"/>
    <m/>
    <s v="B.8)"/>
    <s v="8) per godimento di beni di terzi"/>
    <x v="2"/>
  </r>
  <r>
    <x v="2"/>
    <x v="33"/>
    <x v="137"/>
    <x v="137"/>
    <n v="9750"/>
    <s v="Rev_Budget"/>
    <x v="0"/>
    <s v="AFFIT"/>
    <x v="17"/>
    <s v="AFF"/>
    <m/>
    <s v="B.8)"/>
    <s v="8) per godimento di beni di terzi"/>
    <x v="2"/>
  </r>
  <r>
    <x v="2"/>
    <x v="34"/>
    <x v="137"/>
    <x v="137"/>
    <n v="11250"/>
    <s v="Rev_Budget"/>
    <x v="0"/>
    <s v="AFFIT"/>
    <x v="17"/>
    <s v="AFF"/>
    <m/>
    <s v="B.8)"/>
    <s v="8) per godimento di beni di terzi"/>
    <x v="2"/>
  </r>
  <r>
    <x v="2"/>
    <x v="35"/>
    <x v="137"/>
    <x v="137"/>
    <n v="12750"/>
    <s v="Rev_Budget"/>
    <x v="0"/>
    <s v="AFFIT"/>
    <x v="17"/>
    <s v="AFF"/>
    <m/>
    <s v="B.8)"/>
    <s v="8) per godimento di beni di terzi"/>
    <x v="2"/>
  </r>
  <r>
    <x v="2"/>
    <x v="36"/>
    <x v="137"/>
    <x v="137"/>
    <n v="14250"/>
    <s v="Rev_Budget"/>
    <x v="0"/>
    <s v="AFFIT"/>
    <x v="17"/>
    <s v="AFF"/>
    <m/>
    <s v="B.8)"/>
    <s v="8) per godimento di beni di terzi"/>
    <x v="2"/>
  </r>
  <r>
    <x v="2"/>
    <x v="37"/>
    <x v="137"/>
    <x v="137"/>
    <n v="15750"/>
    <s v="Rev_Budget"/>
    <x v="0"/>
    <s v="AFFIT"/>
    <x v="17"/>
    <s v="AFF"/>
    <m/>
    <s v="B.8)"/>
    <s v="8) per godimento di beni di terzi"/>
    <x v="2"/>
  </r>
  <r>
    <x v="2"/>
    <x v="26"/>
    <x v="75"/>
    <x v="75"/>
    <n v="353.58"/>
    <s v="Rev_Budget"/>
    <x v="0"/>
    <s v="COSGS"/>
    <x v="4"/>
    <s v="COSTI"/>
    <m/>
    <s v="B.7)"/>
    <s v="7) per servizi"/>
    <x v="2"/>
  </r>
  <r>
    <x v="2"/>
    <x v="27"/>
    <x v="75"/>
    <x v="75"/>
    <n v="707.16"/>
    <s v="Rev_Budget"/>
    <x v="0"/>
    <s v="COSGS"/>
    <x v="4"/>
    <s v="COSTI"/>
    <m/>
    <s v="B.7)"/>
    <s v="7) per servizi"/>
    <x v="2"/>
  </r>
  <r>
    <x v="2"/>
    <x v="28"/>
    <x v="75"/>
    <x v="75"/>
    <n v="1060.74"/>
    <s v="Rev_Budget"/>
    <x v="0"/>
    <s v="COSGS"/>
    <x v="4"/>
    <s v="COSTI"/>
    <m/>
    <s v="B.7)"/>
    <s v="7) per servizi"/>
    <x v="2"/>
  </r>
  <r>
    <x v="2"/>
    <x v="29"/>
    <x v="75"/>
    <x v="75"/>
    <n v="1414.32"/>
    <s v="Rev_Budget"/>
    <x v="0"/>
    <s v="COSGS"/>
    <x v="4"/>
    <s v="COSTI"/>
    <m/>
    <s v="B.7)"/>
    <s v="7) per servizi"/>
    <x v="2"/>
  </r>
  <r>
    <x v="2"/>
    <x v="30"/>
    <x v="75"/>
    <x v="75"/>
    <n v="1767.8999999999999"/>
    <s v="Rev_Budget"/>
    <x v="0"/>
    <s v="COSGS"/>
    <x v="4"/>
    <s v="COSTI"/>
    <m/>
    <s v="B.7)"/>
    <s v="7) per servizi"/>
    <x v="2"/>
  </r>
  <r>
    <x v="2"/>
    <x v="31"/>
    <x v="75"/>
    <x v="75"/>
    <n v="2121.48"/>
    <s v="Rev_Budget"/>
    <x v="0"/>
    <s v="COSGS"/>
    <x v="4"/>
    <s v="COSTI"/>
    <m/>
    <s v="B.7)"/>
    <s v="7) per servizi"/>
    <x v="2"/>
  </r>
  <r>
    <x v="2"/>
    <x v="32"/>
    <x v="75"/>
    <x v="75"/>
    <n v="2475.0633333333335"/>
    <s v="Rev_Budget"/>
    <x v="0"/>
    <s v="COSGS"/>
    <x v="4"/>
    <s v="COSTI"/>
    <m/>
    <s v="B.7)"/>
    <s v="7) per servizi"/>
    <x v="2"/>
  </r>
  <r>
    <x v="2"/>
    <x v="33"/>
    <x v="75"/>
    <x v="75"/>
    <n v="2828.646666666667"/>
    <s v="Rev_Budget"/>
    <x v="0"/>
    <s v="COSGS"/>
    <x v="4"/>
    <s v="COSTI"/>
    <m/>
    <s v="B.7)"/>
    <s v="7) per servizi"/>
    <x v="2"/>
  </r>
  <r>
    <x v="2"/>
    <x v="34"/>
    <x v="75"/>
    <x v="75"/>
    <n v="3182.2300000000005"/>
    <s v="Rev_Budget"/>
    <x v="0"/>
    <s v="COSGS"/>
    <x v="4"/>
    <s v="COSTI"/>
    <m/>
    <s v="B.7)"/>
    <s v="7) per servizi"/>
    <x v="2"/>
  </r>
  <r>
    <x v="2"/>
    <x v="35"/>
    <x v="75"/>
    <x v="75"/>
    <n v="3535.813333333334"/>
    <s v="Rev_Budget"/>
    <x v="0"/>
    <s v="COSGS"/>
    <x v="4"/>
    <s v="COSTI"/>
    <m/>
    <s v="B.7)"/>
    <s v="7) per servizi"/>
    <x v="2"/>
  </r>
  <r>
    <x v="2"/>
    <x v="36"/>
    <x v="75"/>
    <x v="75"/>
    <n v="3889.3966666666674"/>
    <s v="Rev_Budget"/>
    <x v="0"/>
    <s v="COSGS"/>
    <x v="4"/>
    <s v="COSTI"/>
    <m/>
    <s v="B.7)"/>
    <s v="7) per servizi"/>
    <x v="2"/>
  </r>
  <r>
    <x v="2"/>
    <x v="37"/>
    <x v="75"/>
    <x v="75"/>
    <n v="4242.9800000000005"/>
    <s v="Rev_Budget"/>
    <x v="0"/>
    <s v="COSGS"/>
    <x v="4"/>
    <s v="COSTI"/>
    <m/>
    <s v="B.7)"/>
    <s v="7) per servizi"/>
    <x v="2"/>
  </r>
  <r>
    <x v="2"/>
    <x v="26"/>
    <x v="225"/>
    <x v="225"/>
    <n v="1.24"/>
    <s v="Rev_Budget"/>
    <x v="0"/>
    <s v="COSGS"/>
    <x v="4"/>
    <s v="COSTI"/>
    <m/>
    <s v="B.14)"/>
    <s v="14) oneri diversi di gestione"/>
    <x v="2"/>
  </r>
  <r>
    <x v="2"/>
    <x v="27"/>
    <x v="225"/>
    <x v="225"/>
    <n v="1.24"/>
    <s v="Rev_Budget"/>
    <x v="0"/>
    <s v="COSGS"/>
    <x v="4"/>
    <s v="COSTI"/>
    <m/>
    <s v="B.14)"/>
    <s v="14) oneri diversi di gestione"/>
    <x v="2"/>
  </r>
  <r>
    <x v="2"/>
    <x v="28"/>
    <x v="225"/>
    <x v="225"/>
    <n v="1.24"/>
    <s v="Rev_Budget"/>
    <x v="0"/>
    <s v="COSGS"/>
    <x v="4"/>
    <s v="COSTI"/>
    <m/>
    <s v="B.14)"/>
    <s v="14) oneri diversi di gestione"/>
    <x v="2"/>
  </r>
  <r>
    <x v="2"/>
    <x v="29"/>
    <x v="225"/>
    <x v="225"/>
    <n v="1.24"/>
    <s v="Rev_Budget"/>
    <x v="0"/>
    <s v="COSGS"/>
    <x v="4"/>
    <s v="COSTI"/>
    <m/>
    <s v="B.14)"/>
    <s v="14) oneri diversi di gestione"/>
    <x v="2"/>
  </r>
  <r>
    <x v="2"/>
    <x v="30"/>
    <x v="225"/>
    <x v="225"/>
    <n v="1.4400000000000002"/>
    <s v="Rev_Budget"/>
    <x v="0"/>
    <s v="COSGS"/>
    <x v="4"/>
    <s v="COSTI"/>
    <m/>
    <s v="B.14)"/>
    <s v="14) oneri diversi di gestione"/>
    <x v="2"/>
  </r>
  <r>
    <x v="2"/>
    <x v="31"/>
    <x v="225"/>
    <x v="225"/>
    <n v="1.4400000000000002"/>
    <s v="Rev_Budget"/>
    <x v="0"/>
    <s v="COSGS"/>
    <x v="4"/>
    <s v="COSTI"/>
    <m/>
    <s v="B.14)"/>
    <s v="14) oneri diversi di gestione"/>
    <x v="2"/>
  </r>
  <r>
    <x v="2"/>
    <x v="32"/>
    <x v="225"/>
    <x v="225"/>
    <n v="1.4400000000000002"/>
    <s v="Rev_Budget"/>
    <x v="0"/>
    <s v="COSGS"/>
    <x v="4"/>
    <s v="COSTI"/>
    <m/>
    <s v="B.14)"/>
    <s v="14) oneri diversi di gestione"/>
    <x v="2"/>
  </r>
  <r>
    <x v="2"/>
    <x v="33"/>
    <x v="225"/>
    <x v="225"/>
    <n v="1.4400000000000002"/>
    <s v="Rev_Budget"/>
    <x v="0"/>
    <s v="COSGS"/>
    <x v="4"/>
    <s v="COSTI"/>
    <m/>
    <s v="B.14)"/>
    <s v="14) oneri diversi di gestione"/>
    <x v="2"/>
  </r>
  <r>
    <x v="2"/>
    <x v="34"/>
    <x v="225"/>
    <x v="225"/>
    <n v="1.4400000000000002"/>
    <s v="Rev_Budget"/>
    <x v="0"/>
    <s v="COSGS"/>
    <x v="4"/>
    <s v="COSTI"/>
    <m/>
    <s v="B.14)"/>
    <s v="14) oneri diversi di gestione"/>
    <x v="2"/>
  </r>
  <r>
    <x v="2"/>
    <x v="35"/>
    <x v="225"/>
    <x v="225"/>
    <n v="1.4400000000000002"/>
    <s v="Rev_Budget"/>
    <x v="0"/>
    <s v="COSGS"/>
    <x v="4"/>
    <s v="COSTI"/>
    <m/>
    <s v="B.14)"/>
    <s v="14) oneri diversi di gestione"/>
    <x v="2"/>
  </r>
  <r>
    <x v="2"/>
    <x v="36"/>
    <x v="225"/>
    <x v="225"/>
    <n v="1.4400000000000002"/>
    <s v="Rev_Budget"/>
    <x v="0"/>
    <s v="COSGS"/>
    <x v="4"/>
    <s v="COSTI"/>
    <m/>
    <s v="B.14)"/>
    <s v="14) oneri diversi di gestione"/>
    <x v="2"/>
  </r>
  <r>
    <x v="2"/>
    <x v="37"/>
    <x v="225"/>
    <x v="225"/>
    <n v="1.4400000000000002"/>
    <s v="Rev_Budget"/>
    <x v="0"/>
    <s v="COSGS"/>
    <x v="4"/>
    <s v="COSTI"/>
    <m/>
    <s v="B.14)"/>
    <s v="14) oneri diversi di gestione"/>
    <x v="2"/>
  </r>
  <r>
    <x v="2"/>
    <x v="26"/>
    <x v="73"/>
    <x v="73"/>
    <n v="79.330000000000041"/>
    <s v="Rev_Budget"/>
    <x v="0"/>
    <s v="COSGS"/>
    <x v="4"/>
    <s v="COSTI"/>
    <m/>
    <s v="B.7)"/>
    <s v="7) per servizi"/>
    <x v="2"/>
  </r>
  <r>
    <x v="2"/>
    <x v="27"/>
    <x v="73"/>
    <x v="73"/>
    <n v="158.66000000000003"/>
    <s v="Rev_Budget"/>
    <x v="0"/>
    <s v="COSGS"/>
    <x v="4"/>
    <s v="COSTI"/>
    <m/>
    <s v="B.7)"/>
    <s v="7) per servizi"/>
    <x v="2"/>
  </r>
  <r>
    <x v="2"/>
    <x v="28"/>
    <x v="73"/>
    <x v="73"/>
    <n v="237.99"/>
    <s v="Rev_Budget"/>
    <x v="0"/>
    <s v="COSGS"/>
    <x v="4"/>
    <s v="COSTI"/>
    <m/>
    <s v="B.7)"/>
    <s v="7) per servizi"/>
    <x v="2"/>
  </r>
  <r>
    <x v="2"/>
    <x v="29"/>
    <x v="73"/>
    <x v="73"/>
    <n v="317.32"/>
    <s v="Rev_Budget"/>
    <x v="0"/>
    <s v="COSGS"/>
    <x v="4"/>
    <s v="COSTI"/>
    <m/>
    <s v="B.7)"/>
    <s v="7) per servizi"/>
    <x v="2"/>
  </r>
  <r>
    <x v="2"/>
    <x v="30"/>
    <x v="73"/>
    <x v="73"/>
    <n v="396.65"/>
    <s v="Rev_Budget"/>
    <x v="0"/>
    <s v="COSGS"/>
    <x v="4"/>
    <s v="COSTI"/>
    <m/>
    <s v="B.7)"/>
    <s v="7) per servizi"/>
    <x v="2"/>
  </r>
  <r>
    <x v="2"/>
    <x v="31"/>
    <x v="73"/>
    <x v="73"/>
    <n v="475.97999999999996"/>
    <s v="Rev_Budget"/>
    <x v="0"/>
    <s v="COSGS"/>
    <x v="4"/>
    <s v="COSTI"/>
    <m/>
    <s v="B.7)"/>
    <s v="7) per servizi"/>
    <x v="2"/>
  </r>
  <r>
    <x v="2"/>
    <x v="32"/>
    <x v="73"/>
    <x v="73"/>
    <n v="555.31333333333328"/>
    <s v="Rev_Budget"/>
    <x v="0"/>
    <s v="COSGS"/>
    <x v="4"/>
    <s v="COSTI"/>
    <m/>
    <s v="B.7)"/>
    <s v="7) per servizi"/>
    <x v="2"/>
  </r>
  <r>
    <x v="2"/>
    <x v="33"/>
    <x v="73"/>
    <x v="73"/>
    <n v="634.64666666666665"/>
    <s v="Rev_Budget"/>
    <x v="0"/>
    <s v="COSGS"/>
    <x v="4"/>
    <s v="COSTI"/>
    <m/>
    <s v="B.7)"/>
    <s v="7) per servizi"/>
    <x v="2"/>
  </r>
  <r>
    <x v="2"/>
    <x v="34"/>
    <x v="73"/>
    <x v="73"/>
    <n v="713.98"/>
    <s v="Rev_Budget"/>
    <x v="0"/>
    <s v="COSGS"/>
    <x v="4"/>
    <s v="COSTI"/>
    <m/>
    <s v="B.7)"/>
    <s v="7) per servizi"/>
    <x v="2"/>
  </r>
  <r>
    <x v="2"/>
    <x v="35"/>
    <x v="73"/>
    <x v="73"/>
    <n v="793.31333333333339"/>
    <s v="Rev_Budget"/>
    <x v="0"/>
    <s v="COSGS"/>
    <x v="4"/>
    <s v="COSTI"/>
    <m/>
    <s v="B.7)"/>
    <s v="7) per servizi"/>
    <x v="2"/>
  </r>
  <r>
    <x v="2"/>
    <x v="36"/>
    <x v="73"/>
    <x v="73"/>
    <n v="872.64666666666676"/>
    <s v="Rev_Budget"/>
    <x v="0"/>
    <s v="COSGS"/>
    <x v="4"/>
    <s v="COSTI"/>
    <m/>
    <s v="B.7)"/>
    <s v="7) per servizi"/>
    <x v="2"/>
  </r>
  <r>
    <x v="2"/>
    <x v="37"/>
    <x v="73"/>
    <x v="73"/>
    <n v="951.98000000000013"/>
    <s v="Rev_Budget"/>
    <x v="0"/>
    <s v="COSGS"/>
    <x v="4"/>
    <s v="COSTI"/>
    <m/>
    <s v="B.7)"/>
    <s v="7) per servizi"/>
    <x v="2"/>
  </r>
  <r>
    <x v="2"/>
    <x v="26"/>
    <x v="76"/>
    <x v="76"/>
    <n v="2130.2100000000005"/>
    <s v="Rev_Budget"/>
    <x v="0"/>
    <s v="COSGS"/>
    <x v="4"/>
    <s v="COSTI"/>
    <m/>
    <s v="B.7)"/>
    <s v="7) per servizi"/>
    <x v="2"/>
  </r>
  <r>
    <x v="2"/>
    <x v="27"/>
    <x v="76"/>
    <x v="76"/>
    <n v="2463.5400000000004"/>
    <s v="Rev_Budget"/>
    <x v="0"/>
    <s v="COSGS"/>
    <x v="4"/>
    <s v="COSTI"/>
    <m/>
    <s v="B.7)"/>
    <s v="7) per servizi"/>
    <x v="2"/>
  </r>
  <r>
    <x v="2"/>
    <x v="28"/>
    <x v="76"/>
    <x v="76"/>
    <n v="2796.8700000000003"/>
    <s v="Rev_Budget"/>
    <x v="0"/>
    <s v="COSGS"/>
    <x v="4"/>
    <s v="COSTI"/>
    <m/>
    <s v="B.7)"/>
    <s v="7) per servizi"/>
    <x v="2"/>
  </r>
  <r>
    <x v="2"/>
    <x v="29"/>
    <x v="76"/>
    <x v="76"/>
    <n v="3130.2000000000003"/>
    <s v="Rev_Budget"/>
    <x v="0"/>
    <s v="COSGS"/>
    <x v="4"/>
    <s v="COSTI"/>
    <m/>
    <s v="B.7)"/>
    <s v="7) per servizi"/>
    <x v="2"/>
  </r>
  <r>
    <x v="2"/>
    <x v="30"/>
    <x v="76"/>
    <x v="76"/>
    <n v="3463.53"/>
    <s v="Rev_Budget"/>
    <x v="0"/>
    <s v="COSGS"/>
    <x v="4"/>
    <s v="COSTI"/>
    <m/>
    <s v="B.7)"/>
    <s v="7) per servizi"/>
    <x v="2"/>
  </r>
  <r>
    <x v="2"/>
    <x v="31"/>
    <x v="76"/>
    <x v="76"/>
    <n v="3796.86"/>
    <s v="Rev_Budget"/>
    <x v="0"/>
    <s v="COSGS"/>
    <x v="4"/>
    <s v="COSTI"/>
    <m/>
    <s v="B.7)"/>
    <s v="7) per servizi"/>
    <x v="2"/>
  </r>
  <r>
    <x v="2"/>
    <x v="32"/>
    <x v="76"/>
    <x v="76"/>
    <n v="4130.1933333333336"/>
    <s v="Rev_Budget"/>
    <x v="0"/>
    <s v="COSGS"/>
    <x v="4"/>
    <s v="COSTI"/>
    <m/>
    <s v="B.7)"/>
    <s v="7) per servizi"/>
    <x v="2"/>
  </r>
  <r>
    <x v="2"/>
    <x v="33"/>
    <x v="76"/>
    <x v="76"/>
    <n v="4463.5266666666666"/>
    <s v="Rev_Budget"/>
    <x v="0"/>
    <s v="COSGS"/>
    <x v="4"/>
    <s v="COSTI"/>
    <m/>
    <s v="B.7)"/>
    <s v="7) per servizi"/>
    <x v="2"/>
  </r>
  <r>
    <x v="2"/>
    <x v="34"/>
    <x v="76"/>
    <x v="76"/>
    <n v="4796.8599999999997"/>
    <s v="Rev_Budget"/>
    <x v="0"/>
    <s v="COSGS"/>
    <x v="4"/>
    <s v="COSTI"/>
    <m/>
    <s v="B.7)"/>
    <s v="7) per servizi"/>
    <x v="2"/>
  </r>
  <r>
    <x v="2"/>
    <x v="35"/>
    <x v="76"/>
    <x v="76"/>
    <n v="5130.1933333333327"/>
    <s v="Rev_Budget"/>
    <x v="0"/>
    <s v="COSGS"/>
    <x v="4"/>
    <s v="COSTI"/>
    <m/>
    <s v="B.7)"/>
    <s v="7) per servizi"/>
    <x v="2"/>
  </r>
  <r>
    <x v="2"/>
    <x v="36"/>
    <x v="76"/>
    <x v="76"/>
    <n v="5463.5266666666657"/>
    <s v="Rev_Budget"/>
    <x v="0"/>
    <s v="COSGS"/>
    <x v="4"/>
    <s v="COSTI"/>
    <m/>
    <s v="B.7)"/>
    <s v="7) per servizi"/>
    <x v="2"/>
  </r>
  <r>
    <x v="2"/>
    <x v="37"/>
    <x v="76"/>
    <x v="76"/>
    <n v="5796.8599999999988"/>
    <s v="Rev_Budget"/>
    <x v="0"/>
    <s v="COSGS"/>
    <x v="4"/>
    <s v="COSTI"/>
    <m/>
    <s v="B.7)"/>
    <s v="7) per servizi"/>
    <x v="2"/>
  </r>
  <r>
    <x v="2"/>
    <x v="26"/>
    <x v="69"/>
    <x v="69"/>
    <n v="2719.17"/>
    <s v="Rev_Budget"/>
    <x v="0"/>
    <s v="COSGS"/>
    <x v="4"/>
    <s v="COSTI"/>
    <m/>
    <s v="B.7)"/>
    <s v="7) per servizi"/>
    <x v="2"/>
  </r>
  <r>
    <x v="2"/>
    <x v="27"/>
    <x v="69"/>
    <x v="69"/>
    <n v="5108.34"/>
    <s v="Rev_Budget"/>
    <x v="0"/>
    <s v="COSGS"/>
    <x v="4"/>
    <s v="COSTI"/>
    <m/>
    <s v="B.7)"/>
    <s v="7) per servizi"/>
    <x v="2"/>
  </r>
  <r>
    <x v="2"/>
    <x v="28"/>
    <x v="69"/>
    <x v="69"/>
    <n v="7497.51"/>
    <s v="Rev_Budget"/>
    <x v="0"/>
    <s v="COSGS"/>
    <x v="4"/>
    <s v="COSTI"/>
    <m/>
    <s v="B.7)"/>
    <s v="7) per servizi"/>
    <x v="2"/>
  </r>
  <r>
    <x v="2"/>
    <x v="29"/>
    <x v="69"/>
    <x v="69"/>
    <n v="9886.68"/>
    <s v="Rev_Budget"/>
    <x v="0"/>
    <s v="COSGS"/>
    <x v="4"/>
    <s v="COSTI"/>
    <m/>
    <s v="B.7)"/>
    <s v="7) per servizi"/>
    <x v="2"/>
  </r>
  <r>
    <x v="2"/>
    <x v="30"/>
    <x v="69"/>
    <x v="69"/>
    <n v="12275.85"/>
    <s v="Rev_Budget"/>
    <x v="0"/>
    <s v="COSGS"/>
    <x v="4"/>
    <s v="COSTI"/>
    <m/>
    <s v="B.7)"/>
    <s v="7) per servizi"/>
    <x v="2"/>
  </r>
  <r>
    <x v="2"/>
    <x v="31"/>
    <x v="69"/>
    <x v="69"/>
    <n v="14665.02"/>
    <s v="Rev_Budget"/>
    <x v="0"/>
    <s v="COSGS"/>
    <x v="4"/>
    <s v="COSTI"/>
    <m/>
    <s v="B.7)"/>
    <s v="7) per servizi"/>
    <x v="2"/>
  </r>
  <r>
    <x v="2"/>
    <x v="32"/>
    <x v="69"/>
    <x v="69"/>
    <n v="17054.186666666668"/>
    <s v="Rev_Budget"/>
    <x v="0"/>
    <s v="COSGS"/>
    <x v="4"/>
    <s v="COSTI"/>
    <m/>
    <s v="B.7)"/>
    <s v="7) per servizi"/>
    <x v="2"/>
  </r>
  <r>
    <x v="2"/>
    <x v="33"/>
    <x v="69"/>
    <x v="69"/>
    <n v="19443.353333333336"/>
    <s v="Rev_Budget"/>
    <x v="0"/>
    <s v="COSGS"/>
    <x v="4"/>
    <s v="COSTI"/>
    <m/>
    <s v="B.7)"/>
    <s v="7) per servizi"/>
    <x v="2"/>
  </r>
  <r>
    <x v="2"/>
    <x v="34"/>
    <x v="69"/>
    <x v="69"/>
    <n v="21832.520000000004"/>
    <s v="Rev_Budget"/>
    <x v="0"/>
    <s v="COSGS"/>
    <x v="4"/>
    <s v="COSTI"/>
    <m/>
    <s v="B.7)"/>
    <s v="7) per servizi"/>
    <x v="2"/>
  </r>
  <r>
    <x v="2"/>
    <x v="35"/>
    <x v="69"/>
    <x v="69"/>
    <n v="24221.686666666672"/>
    <s v="Rev_Budget"/>
    <x v="0"/>
    <s v="COSGS"/>
    <x v="4"/>
    <s v="COSTI"/>
    <m/>
    <s v="B.7)"/>
    <s v="7) per servizi"/>
    <x v="2"/>
  </r>
  <r>
    <x v="2"/>
    <x v="36"/>
    <x v="69"/>
    <x v="69"/>
    <n v="26610.85333333334"/>
    <s v="Rev_Budget"/>
    <x v="0"/>
    <s v="COSGS"/>
    <x v="4"/>
    <s v="COSTI"/>
    <m/>
    <s v="B.7)"/>
    <s v="7) per servizi"/>
    <x v="2"/>
  </r>
  <r>
    <x v="2"/>
    <x v="37"/>
    <x v="69"/>
    <x v="69"/>
    <n v="29000.020000000008"/>
    <s v="Rev_Budget"/>
    <x v="0"/>
    <s v="COSGS"/>
    <x v="4"/>
    <s v="COSTI"/>
    <m/>
    <s v="B.7)"/>
    <s v="7) per servizi"/>
    <x v="2"/>
  </r>
  <r>
    <x v="2"/>
    <x v="26"/>
    <x v="221"/>
    <x v="221"/>
    <n v="0"/>
    <s v="Rev_Budget"/>
    <x v="0"/>
    <s v="COSGS"/>
    <x v="4"/>
    <s v="COSTI"/>
    <m/>
    <s v="B.14)"/>
    <s v="14) oneri diversi di gestione"/>
    <x v="4"/>
  </r>
  <r>
    <x v="2"/>
    <x v="27"/>
    <x v="221"/>
    <x v="221"/>
    <n v="37.5"/>
    <s v="Rev_Budget"/>
    <x v="0"/>
    <s v="COSGS"/>
    <x v="4"/>
    <s v="COSTI"/>
    <m/>
    <s v="B.14)"/>
    <s v="14) oneri diversi di gestione"/>
    <x v="4"/>
  </r>
  <r>
    <x v="2"/>
    <x v="28"/>
    <x v="221"/>
    <x v="221"/>
    <n v="37.5"/>
    <s v="Rev_Budget"/>
    <x v="0"/>
    <s v="COSGS"/>
    <x v="4"/>
    <s v="COSTI"/>
    <m/>
    <s v="B.14)"/>
    <s v="14) oneri diversi di gestione"/>
    <x v="4"/>
  </r>
  <r>
    <x v="2"/>
    <x v="29"/>
    <x v="221"/>
    <x v="221"/>
    <n v="37.5"/>
    <s v="Rev_Budget"/>
    <x v="0"/>
    <s v="COSGS"/>
    <x v="4"/>
    <s v="COSTI"/>
    <m/>
    <s v="B.14)"/>
    <s v="14) oneri diversi di gestione"/>
    <x v="4"/>
  </r>
  <r>
    <x v="2"/>
    <x v="30"/>
    <x v="221"/>
    <x v="221"/>
    <n v="37.5"/>
    <s v="Rev_Budget"/>
    <x v="0"/>
    <s v="COSGS"/>
    <x v="4"/>
    <s v="COSTI"/>
    <m/>
    <s v="B.14)"/>
    <s v="14) oneri diversi di gestione"/>
    <x v="4"/>
  </r>
  <r>
    <x v="2"/>
    <x v="31"/>
    <x v="221"/>
    <x v="221"/>
    <n v="37.5"/>
    <s v="Rev_Budget"/>
    <x v="0"/>
    <s v="COSGS"/>
    <x v="4"/>
    <s v="COSTI"/>
    <m/>
    <s v="B.14)"/>
    <s v="14) oneri diversi di gestione"/>
    <x v="4"/>
  </r>
  <r>
    <x v="2"/>
    <x v="32"/>
    <x v="221"/>
    <x v="221"/>
    <n v="79.166666666666657"/>
    <s v="Rev_Budget"/>
    <x v="0"/>
    <s v="COSGS"/>
    <x v="4"/>
    <s v="COSTI"/>
    <m/>
    <s v="B.14)"/>
    <s v="14) oneri diversi di gestione"/>
    <x v="4"/>
  </r>
  <r>
    <x v="2"/>
    <x v="33"/>
    <x v="221"/>
    <x v="221"/>
    <n v="120.83333333333331"/>
    <s v="Rev_Budget"/>
    <x v="0"/>
    <s v="COSGS"/>
    <x v="4"/>
    <s v="COSTI"/>
    <m/>
    <s v="B.14)"/>
    <s v="14) oneri diversi di gestione"/>
    <x v="4"/>
  </r>
  <r>
    <x v="2"/>
    <x v="34"/>
    <x v="221"/>
    <x v="221"/>
    <n v="162.49999999999997"/>
    <s v="Rev_Budget"/>
    <x v="0"/>
    <s v="COSGS"/>
    <x v="4"/>
    <s v="COSTI"/>
    <m/>
    <s v="B.14)"/>
    <s v="14) oneri diversi di gestione"/>
    <x v="4"/>
  </r>
  <r>
    <x v="2"/>
    <x v="35"/>
    <x v="221"/>
    <x v="221"/>
    <n v="204.16666666666663"/>
    <s v="Rev_Budget"/>
    <x v="0"/>
    <s v="COSGS"/>
    <x v="4"/>
    <s v="COSTI"/>
    <m/>
    <s v="B.14)"/>
    <s v="14) oneri diversi di gestione"/>
    <x v="4"/>
  </r>
  <r>
    <x v="2"/>
    <x v="36"/>
    <x v="221"/>
    <x v="221"/>
    <n v="245.83333333333329"/>
    <s v="Rev_Budget"/>
    <x v="0"/>
    <s v="COSGS"/>
    <x v="4"/>
    <s v="COSTI"/>
    <m/>
    <s v="B.14)"/>
    <s v="14) oneri diversi di gestione"/>
    <x v="4"/>
  </r>
  <r>
    <x v="2"/>
    <x v="37"/>
    <x v="221"/>
    <x v="221"/>
    <n v="287.49999999999994"/>
    <s v="Rev_Budget"/>
    <x v="0"/>
    <s v="COSGS"/>
    <x v="4"/>
    <s v="COSTI"/>
    <m/>
    <s v="B.14)"/>
    <s v="14) oneri diversi di gestione"/>
    <x v="4"/>
  </r>
  <r>
    <x v="2"/>
    <x v="26"/>
    <x v="203"/>
    <x v="203"/>
    <n v="300"/>
    <s v="Rev_Budget"/>
    <x v="0"/>
    <s v="COSGS"/>
    <x v="4"/>
    <s v="COSTI"/>
    <m/>
    <s v="B.14)"/>
    <s v="14) oneri diversi di gestione"/>
    <x v="2"/>
  </r>
  <r>
    <x v="2"/>
    <x v="27"/>
    <x v="203"/>
    <x v="203"/>
    <n v="568.32999999999993"/>
    <s v="Rev_Budget"/>
    <x v="0"/>
    <s v="COSGS"/>
    <x v="4"/>
    <s v="COSTI"/>
    <m/>
    <s v="B.14)"/>
    <s v="14) oneri diversi di gestione"/>
    <x v="2"/>
  </r>
  <r>
    <x v="2"/>
    <x v="28"/>
    <x v="203"/>
    <x v="203"/>
    <n v="672.49999999999989"/>
    <s v="Rev_Budget"/>
    <x v="0"/>
    <s v="COSGS"/>
    <x v="4"/>
    <s v="COSTI"/>
    <m/>
    <s v="B.14)"/>
    <s v="14) oneri diversi di gestione"/>
    <x v="2"/>
  </r>
  <r>
    <x v="2"/>
    <x v="29"/>
    <x v="203"/>
    <x v="203"/>
    <n v="890.66999999999985"/>
    <s v="Rev_Budget"/>
    <x v="0"/>
    <s v="COSGS"/>
    <x v="4"/>
    <s v="COSTI"/>
    <m/>
    <s v="B.14)"/>
    <s v="14) oneri diversi di gestione"/>
    <x v="2"/>
  </r>
  <r>
    <x v="2"/>
    <x v="30"/>
    <x v="203"/>
    <x v="203"/>
    <n v="994.8399999999998"/>
    <s v="Rev_Budget"/>
    <x v="0"/>
    <s v="COSGS"/>
    <x v="4"/>
    <s v="COSTI"/>
    <m/>
    <s v="B.14)"/>
    <s v="14) oneri diversi di gestione"/>
    <x v="2"/>
  </r>
  <r>
    <x v="2"/>
    <x v="31"/>
    <x v="203"/>
    <x v="203"/>
    <n v="10499.01"/>
    <s v="Rev_Budget"/>
    <x v="0"/>
    <s v="COSGS"/>
    <x v="4"/>
    <s v="COSTI"/>
    <m/>
    <s v="B.14)"/>
    <s v="14) oneri diversi di gestione"/>
    <x v="2"/>
  </r>
  <r>
    <x v="2"/>
    <x v="32"/>
    <x v="203"/>
    <x v="203"/>
    <n v="11297.01"/>
    <s v="Rev_Budget"/>
    <x v="0"/>
    <s v="COSGS"/>
    <x v="4"/>
    <s v="COSTI"/>
    <m/>
    <s v="B.14)"/>
    <s v="14) oneri diversi di gestione"/>
    <x v="2"/>
  </r>
  <r>
    <x v="2"/>
    <x v="33"/>
    <x v="203"/>
    <x v="203"/>
    <n v="12095.01"/>
    <s v="Rev_Budget"/>
    <x v="0"/>
    <s v="COSGS"/>
    <x v="4"/>
    <s v="COSTI"/>
    <m/>
    <s v="B.14)"/>
    <s v="14) oneri diversi di gestione"/>
    <x v="2"/>
  </r>
  <r>
    <x v="2"/>
    <x v="34"/>
    <x v="203"/>
    <x v="203"/>
    <n v="12893.01"/>
    <s v="Rev_Budget"/>
    <x v="0"/>
    <s v="COSGS"/>
    <x v="4"/>
    <s v="COSTI"/>
    <m/>
    <s v="B.14)"/>
    <s v="14) oneri diversi di gestione"/>
    <x v="2"/>
  </r>
  <r>
    <x v="2"/>
    <x v="35"/>
    <x v="203"/>
    <x v="203"/>
    <n v="13691.01"/>
    <s v="Rev_Budget"/>
    <x v="0"/>
    <s v="COSGS"/>
    <x v="4"/>
    <s v="COSTI"/>
    <m/>
    <s v="B.14)"/>
    <s v="14) oneri diversi di gestione"/>
    <x v="2"/>
  </r>
  <r>
    <x v="2"/>
    <x v="36"/>
    <x v="203"/>
    <x v="203"/>
    <n v="14489.01"/>
    <s v="Rev_Budget"/>
    <x v="0"/>
    <s v="COSGS"/>
    <x v="4"/>
    <s v="COSTI"/>
    <m/>
    <s v="B.14)"/>
    <s v="14) oneri diversi di gestione"/>
    <x v="2"/>
  </r>
  <r>
    <x v="2"/>
    <x v="37"/>
    <x v="203"/>
    <x v="203"/>
    <n v="15287.01"/>
    <s v="Rev_Budget"/>
    <x v="0"/>
    <s v="COSGS"/>
    <x v="4"/>
    <s v="COSTI"/>
    <m/>
    <s v="B.14)"/>
    <s v="14) oneri diversi di gestione"/>
    <x v="2"/>
  </r>
  <r>
    <x v="2"/>
    <x v="26"/>
    <x v="111"/>
    <x v="111"/>
    <n v="0"/>
    <s v="Rev_Budget"/>
    <x v="0"/>
    <s v="COSGS"/>
    <x v="4"/>
    <s v="COSTI"/>
    <m/>
    <s v="B.7)"/>
    <s v="7) per servizi"/>
    <x v="2"/>
  </r>
  <r>
    <x v="2"/>
    <x v="27"/>
    <x v="111"/>
    <x v="111"/>
    <n v="630"/>
    <s v="Rev_Budget"/>
    <x v="0"/>
    <s v="COSGS"/>
    <x v="4"/>
    <s v="COSTI"/>
    <m/>
    <s v="B.7)"/>
    <s v="7) per servizi"/>
    <x v="2"/>
  </r>
  <r>
    <x v="2"/>
    <x v="28"/>
    <x v="111"/>
    <x v="111"/>
    <n v="630"/>
    <s v="Rev_Budget"/>
    <x v="0"/>
    <s v="COSGS"/>
    <x v="4"/>
    <s v="COSTI"/>
    <m/>
    <s v="B.7)"/>
    <s v="7) per servizi"/>
    <x v="2"/>
  </r>
  <r>
    <x v="2"/>
    <x v="29"/>
    <x v="111"/>
    <x v="111"/>
    <n v="630"/>
    <s v="Rev_Budget"/>
    <x v="0"/>
    <s v="COSGS"/>
    <x v="4"/>
    <s v="COSTI"/>
    <m/>
    <s v="B.7)"/>
    <s v="7) per servizi"/>
    <x v="2"/>
  </r>
  <r>
    <x v="2"/>
    <x v="30"/>
    <x v="111"/>
    <x v="111"/>
    <n v="1485"/>
    <s v="Rev_Budget"/>
    <x v="0"/>
    <s v="COSGS"/>
    <x v="4"/>
    <s v="COSTI"/>
    <m/>
    <s v="B.7)"/>
    <s v="7) per servizi"/>
    <x v="2"/>
  </r>
  <r>
    <x v="2"/>
    <x v="31"/>
    <x v="111"/>
    <x v="111"/>
    <n v="3370"/>
    <s v="Rev_Budget"/>
    <x v="0"/>
    <s v="COSGS"/>
    <x v="4"/>
    <s v="COSTI"/>
    <m/>
    <s v="B.7)"/>
    <s v="7) per servizi"/>
    <x v="2"/>
  </r>
  <r>
    <x v="2"/>
    <x v="32"/>
    <x v="111"/>
    <x v="111"/>
    <n v="3786.6666666666665"/>
    <s v="Rev_Budget"/>
    <x v="0"/>
    <s v="COSGS"/>
    <x v="4"/>
    <s v="COSTI"/>
    <m/>
    <s v="B.7)"/>
    <s v="7) per servizi"/>
    <x v="2"/>
  </r>
  <r>
    <x v="2"/>
    <x v="33"/>
    <x v="111"/>
    <x v="111"/>
    <n v="4203.333333333333"/>
    <s v="Rev_Budget"/>
    <x v="0"/>
    <s v="COSGS"/>
    <x v="4"/>
    <s v="COSTI"/>
    <m/>
    <s v="B.7)"/>
    <s v="7) per servizi"/>
    <x v="2"/>
  </r>
  <r>
    <x v="2"/>
    <x v="34"/>
    <x v="111"/>
    <x v="111"/>
    <n v="4620"/>
    <s v="Rev_Budget"/>
    <x v="0"/>
    <s v="COSGS"/>
    <x v="4"/>
    <s v="COSTI"/>
    <m/>
    <s v="B.7)"/>
    <s v="7) per servizi"/>
    <x v="2"/>
  </r>
  <r>
    <x v="2"/>
    <x v="35"/>
    <x v="111"/>
    <x v="111"/>
    <n v="5036.666666666667"/>
    <s v="Rev_Budget"/>
    <x v="0"/>
    <s v="COSGS"/>
    <x v="4"/>
    <s v="COSTI"/>
    <m/>
    <s v="B.7)"/>
    <s v="7) per servizi"/>
    <x v="2"/>
  </r>
  <r>
    <x v="2"/>
    <x v="36"/>
    <x v="111"/>
    <x v="111"/>
    <n v="5453.3333333333339"/>
    <s v="Rev_Budget"/>
    <x v="0"/>
    <s v="COSGS"/>
    <x v="4"/>
    <s v="COSTI"/>
    <m/>
    <s v="B.7)"/>
    <s v="7) per servizi"/>
    <x v="2"/>
  </r>
  <r>
    <x v="2"/>
    <x v="37"/>
    <x v="111"/>
    <x v="111"/>
    <n v="5870.0000000000009"/>
    <s v="Rev_Budget"/>
    <x v="0"/>
    <s v="COSGS"/>
    <x v="4"/>
    <s v="COSTI"/>
    <m/>
    <s v="B.7)"/>
    <s v="7) per servizi"/>
    <x v="2"/>
  </r>
  <r>
    <x v="2"/>
    <x v="26"/>
    <x v="219"/>
    <x v="219"/>
    <n v="65.16"/>
    <s v="Rev_Budget"/>
    <x v="0"/>
    <s v="COSGS"/>
    <x v="4"/>
    <s v="COSTI"/>
    <m/>
    <s v="B.14)"/>
    <s v="14) oneri diversi di gestione"/>
    <x v="2"/>
  </r>
  <r>
    <x v="2"/>
    <x v="27"/>
    <x v="219"/>
    <x v="219"/>
    <n v="65.16"/>
    <s v="Rev_Budget"/>
    <x v="0"/>
    <s v="COSGS"/>
    <x v="4"/>
    <s v="COSTI"/>
    <m/>
    <s v="B.14)"/>
    <s v="14) oneri diversi di gestione"/>
    <x v="2"/>
  </r>
  <r>
    <x v="2"/>
    <x v="28"/>
    <x v="219"/>
    <x v="219"/>
    <n v="313.39"/>
    <s v="Rev_Budget"/>
    <x v="0"/>
    <s v="COSGS"/>
    <x v="4"/>
    <s v="COSTI"/>
    <m/>
    <s v="B.14)"/>
    <s v="14) oneri diversi di gestione"/>
    <x v="2"/>
  </r>
  <r>
    <x v="2"/>
    <x v="29"/>
    <x v="219"/>
    <x v="219"/>
    <n v="336.87"/>
    <s v="Rev_Budget"/>
    <x v="0"/>
    <s v="COSGS"/>
    <x v="4"/>
    <s v="COSTI"/>
    <m/>
    <s v="B.14)"/>
    <s v="14) oneri diversi di gestione"/>
    <x v="2"/>
  </r>
  <r>
    <x v="2"/>
    <x v="30"/>
    <x v="219"/>
    <x v="219"/>
    <n v="361.49"/>
    <s v="Rev_Budget"/>
    <x v="0"/>
    <s v="COSGS"/>
    <x v="4"/>
    <s v="COSTI"/>
    <m/>
    <s v="B.14)"/>
    <s v="14) oneri diversi di gestione"/>
    <x v="2"/>
  </r>
  <r>
    <x v="2"/>
    <x v="31"/>
    <x v="219"/>
    <x v="219"/>
    <n v="738.75"/>
    <s v="Rev_Budget"/>
    <x v="0"/>
    <s v="COSGS"/>
    <x v="4"/>
    <s v="COSTI"/>
    <m/>
    <s v="B.14)"/>
    <s v="14) oneri diversi di gestione"/>
    <x v="2"/>
  </r>
  <r>
    <x v="2"/>
    <x v="32"/>
    <x v="219"/>
    <x v="219"/>
    <n v="988.75"/>
    <s v="Rev_Budget"/>
    <x v="0"/>
    <s v="COSGS"/>
    <x v="4"/>
    <s v="COSTI"/>
    <m/>
    <s v="B.14)"/>
    <s v="14) oneri diversi di gestione"/>
    <x v="2"/>
  </r>
  <r>
    <x v="2"/>
    <x v="33"/>
    <x v="219"/>
    <x v="219"/>
    <n v="1238.75"/>
    <s v="Rev_Budget"/>
    <x v="0"/>
    <s v="COSGS"/>
    <x v="4"/>
    <s v="COSTI"/>
    <m/>
    <s v="B.14)"/>
    <s v="14) oneri diversi di gestione"/>
    <x v="2"/>
  </r>
  <r>
    <x v="2"/>
    <x v="34"/>
    <x v="219"/>
    <x v="219"/>
    <n v="1488.75"/>
    <s v="Rev_Budget"/>
    <x v="0"/>
    <s v="COSGS"/>
    <x v="4"/>
    <s v="COSTI"/>
    <m/>
    <s v="B.14)"/>
    <s v="14) oneri diversi di gestione"/>
    <x v="2"/>
  </r>
  <r>
    <x v="2"/>
    <x v="35"/>
    <x v="219"/>
    <x v="219"/>
    <n v="1738.75"/>
    <s v="Rev_Budget"/>
    <x v="0"/>
    <s v="COSGS"/>
    <x v="4"/>
    <s v="COSTI"/>
    <m/>
    <s v="B.14)"/>
    <s v="14) oneri diversi di gestione"/>
    <x v="2"/>
  </r>
  <r>
    <x v="2"/>
    <x v="36"/>
    <x v="219"/>
    <x v="219"/>
    <n v="1988.75"/>
    <s v="Rev_Budget"/>
    <x v="0"/>
    <s v="COSGS"/>
    <x v="4"/>
    <s v="COSTI"/>
    <m/>
    <s v="B.14)"/>
    <s v="14) oneri diversi di gestione"/>
    <x v="2"/>
  </r>
  <r>
    <x v="2"/>
    <x v="37"/>
    <x v="219"/>
    <x v="219"/>
    <n v="2238.75"/>
    <s v="Rev_Budget"/>
    <x v="0"/>
    <s v="COSGS"/>
    <x v="4"/>
    <s v="COSTI"/>
    <m/>
    <s v="B.14)"/>
    <s v="14) oneri diversi di gestione"/>
    <x v="2"/>
  </r>
  <r>
    <x v="2"/>
    <x v="26"/>
    <x v="218"/>
    <x v="218"/>
    <n v="2.99"/>
    <s v="Rev_Budget"/>
    <x v="0"/>
    <s v="COSGS"/>
    <x v="4"/>
    <s v="COSTI"/>
    <m/>
    <s v="B.14)"/>
    <s v="14) oneri diversi di gestione"/>
    <x v="2"/>
  </r>
  <r>
    <x v="2"/>
    <x v="27"/>
    <x v="218"/>
    <x v="218"/>
    <n v="2.99"/>
    <s v="Rev_Budget"/>
    <x v="0"/>
    <s v="COSGS"/>
    <x v="4"/>
    <s v="COSTI"/>
    <m/>
    <s v="B.14)"/>
    <s v="14) oneri diversi di gestione"/>
    <x v="2"/>
  </r>
  <r>
    <x v="2"/>
    <x v="28"/>
    <x v="218"/>
    <x v="218"/>
    <n v="2.99"/>
    <s v="Rev_Budget"/>
    <x v="0"/>
    <s v="COSGS"/>
    <x v="4"/>
    <s v="COSTI"/>
    <m/>
    <s v="B.14)"/>
    <s v="14) oneri diversi di gestione"/>
    <x v="2"/>
  </r>
  <r>
    <x v="2"/>
    <x v="29"/>
    <x v="218"/>
    <x v="218"/>
    <n v="2.99"/>
    <s v="Rev_Budget"/>
    <x v="0"/>
    <s v="COSGS"/>
    <x v="4"/>
    <s v="COSTI"/>
    <m/>
    <s v="B.14)"/>
    <s v="14) oneri diversi di gestione"/>
    <x v="2"/>
  </r>
  <r>
    <x v="2"/>
    <x v="30"/>
    <x v="218"/>
    <x v="218"/>
    <n v="2.99"/>
    <s v="Rev_Budget"/>
    <x v="0"/>
    <s v="COSGS"/>
    <x v="4"/>
    <s v="COSTI"/>
    <m/>
    <s v="B.14)"/>
    <s v="14) oneri diversi di gestione"/>
    <x v="2"/>
  </r>
  <r>
    <x v="2"/>
    <x v="31"/>
    <x v="218"/>
    <x v="218"/>
    <n v="2.99"/>
    <s v="Rev_Budget"/>
    <x v="0"/>
    <s v="COSGS"/>
    <x v="4"/>
    <s v="COSTI"/>
    <m/>
    <s v="B.14)"/>
    <s v="14) oneri diversi di gestione"/>
    <x v="2"/>
  </r>
  <r>
    <x v="2"/>
    <x v="32"/>
    <x v="218"/>
    <x v="218"/>
    <n v="252.99"/>
    <s v="Rev_Budget"/>
    <x v="0"/>
    <s v="COSGS"/>
    <x v="4"/>
    <s v="COSTI"/>
    <m/>
    <s v="B.14)"/>
    <s v="14) oneri diversi di gestione"/>
    <x v="2"/>
  </r>
  <r>
    <x v="2"/>
    <x v="33"/>
    <x v="218"/>
    <x v="218"/>
    <n v="502.99"/>
    <s v="Rev_Budget"/>
    <x v="0"/>
    <s v="COSGS"/>
    <x v="4"/>
    <s v="COSTI"/>
    <m/>
    <s v="B.14)"/>
    <s v="14) oneri diversi di gestione"/>
    <x v="2"/>
  </r>
  <r>
    <x v="2"/>
    <x v="34"/>
    <x v="218"/>
    <x v="218"/>
    <n v="752.99"/>
    <s v="Rev_Budget"/>
    <x v="0"/>
    <s v="COSGS"/>
    <x v="4"/>
    <s v="COSTI"/>
    <m/>
    <s v="B.14)"/>
    <s v="14) oneri diversi di gestione"/>
    <x v="2"/>
  </r>
  <r>
    <x v="2"/>
    <x v="35"/>
    <x v="218"/>
    <x v="218"/>
    <n v="1002.99"/>
    <s v="Rev_Budget"/>
    <x v="0"/>
    <s v="COSGS"/>
    <x v="4"/>
    <s v="COSTI"/>
    <m/>
    <s v="B.14)"/>
    <s v="14) oneri diversi di gestione"/>
    <x v="2"/>
  </r>
  <r>
    <x v="2"/>
    <x v="36"/>
    <x v="218"/>
    <x v="218"/>
    <n v="1252.99"/>
    <s v="Rev_Budget"/>
    <x v="0"/>
    <s v="COSGS"/>
    <x v="4"/>
    <s v="COSTI"/>
    <m/>
    <s v="B.14)"/>
    <s v="14) oneri diversi di gestione"/>
    <x v="2"/>
  </r>
  <r>
    <x v="2"/>
    <x v="37"/>
    <x v="218"/>
    <x v="218"/>
    <n v="1502.99"/>
    <s v="Rev_Budget"/>
    <x v="0"/>
    <s v="COSGS"/>
    <x v="4"/>
    <s v="COSTI"/>
    <m/>
    <s v="B.14)"/>
    <s v="14) oneri diversi di gestione"/>
    <x v="2"/>
  </r>
  <r>
    <x v="2"/>
    <x v="26"/>
    <x v="68"/>
    <x v="68"/>
    <n v="1083.33"/>
    <s v="Rev_Budget"/>
    <x v="0"/>
    <s v="COSGS"/>
    <x v="4"/>
    <s v="COSTI"/>
    <m/>
    <s v="B.7)"/>
    <s v="7) per servizi"/>
    <x v="2"/>
  </r>
  <r>
    <x v="2"/>
    <x v="27"/>
    <x v="68"/>
    <x v="68"/>
    <n v="2166.66"/>
    <s v="Rev_Budget"/>
    <x v="0"/>
    <s v="COSGS"/>
    <x v="4"/>
    <s v="COSTI"/>
    <m/>
    <s v="B.7)"/>
    <s v="7) per servizi"/>
    <x v="2"/>
  </r>
  <r>
    <x v="2"/>
    <x v="28"/>
    <x v="68"/>
    <x v="68"/>
    <n v="3249.99"/>
    <s v="Rev_Budget"/>
    <x v="0"/>
    <s v="COSGS"/>
    <x v="4"/>
    <s v="COSTI"/>
    <m/>
    <s v="B.7)"/>
    <s v="7) per servizi"/>
    <x v="2"/>
  </r>
  <r>
    <x v="2"/>
    <x v="29"/>
    <x v="68"/>
    <x v="68"/>
    <n v="4333.32"/>
    <s v="Rev_Budget"/>
    <x v="0"/>
    <s v="COSGS"/>
    <x v="4"/>
    <s v="COSTI"/>
    <m/>
    <s v="B.7)"/>
    <s v="7) per servizi"/>
    <x v="2"/>
  </r>
  <r>
    <x v="2"/>
    <x v="30"/>
    <x v="68"/>
    <x v="68"/>
    <n v="5416.65"/>
    <s v="Rev_Budget"/>
    <x v="0"/>
    <s v="COSGS"/>
    <x v="4"/>
    <s v="COSTI"/>
    <m/>
    <s v="B.7)"/>
    <s v="7) per servizi"/>
    <x v="2"/>
  </r>
  <r>
    <x v="2"/>
    <x v="31"/>
    <x v="68"/>
    <x v="68"/>
    <n v="6499.98"/>
    <s v="Rev_Budget"/>
    <x v="0"/>
    <s v="COSGS"/>
    <x v="4"/>
    <s v="COSTI"/>
    <m/>
    <s v="B.7)"/>
    <s v="7) per servizi"/>
    <x v="2"/>
  </r>
  <r>
    <x v="2"/>
    <x v="32"/>
    <x v="68"/>
    <x v="68"/>
    <n v="7583.3133333333326"/>
    <s v="Rev_Budget"/>
    <x v="0"/>
    <s v="COSGS"/>
    <x v="4"/>
    <s v="COSTI"/>
    <m/>
    <s v="B.7)"/>
    <s v="7) per servizi"/>
    <x v="2"/>
  </r>
  <r>
    <x v="2"/>
    <x v="33"/>
    <x v="68"/>
    <x v="68"/>
    <n v="8666.6466666666656"/>
    <s v="Rev_Budget"/>
    <x v="0"/>
    <s v="COSGS"/>
    <x v="4"/>
    <s v="COSTI"/>
    <m/>
    <s v="B.7)"/>
    <s v="7) per servizi"/>
    <x v="2"/>
  </r>
  <r>
    <x v="2"/>
    <x v="34"/>
    <x v="68"/>
    <x v="68"/>
    <n v="9749.98"/>
    <s v="Rev_Budget"/>
    <x v="0"/>
    <s v="COSGS"/>
    <x v="4"/>
    <s v="COSTI"/>
    <m/>
    <s v="B.7)"/>
    <s v="7) per servizi"/>
    <x v="2"/>
  </r>
  <r>
    <x v="2"/>
    <x v="35"/>
    <x v="68"/>
    <x v="68"/>
    <n v="10833.313333333334"/>
    <s v="Rev_Budget"/>
    <x v="0"/>
    <s v="COSGS"/>
    <x v="4"/>
    <s v="COSTI"/>
    <m/>
    <s v="B.7)"/>
    <s v="7) per servizi"/>
    <x v="2"/>
  </r>
  <r>
    <x v="2"/>
    <x v="36"/>
    <x v="68"/>
    <x v="68"/>
    <n v="11916.646666666667"/>
    <s v="Rev_Budget"/>
    <x v="0"/>
    <s v="COSGS"/>
    <x v="4"/>
    <s v="COSTI"/>
    <m/>
    <s v="B.7)"/>
    <s v="7) per servizi"/>
    <x v="2"/>
  </r>
  <r>
    <x v="2"/>
    <x v="37"/>
    <x v="68"/>
    <x v="68"/>
    <n v="12999.980000000001"/>
    <s v="Rev_Budget"/>
    <x v="0"/>
    <s v="COSGS"/>
    <x v="4"/>
    <s v="COSTI"/>
    <m/>
    <s v="B.7)"/>
    <s v="7) per servizi"/>
    <x v="2"/>
  </r>
  <r>
    <x v="2"/>
    <x v="26"/>
    <x v="395"/>
    <x v="394"/>
    <n v="1476.75"/>
    <s v="Rev_Budget"/>
    <x v="0"/>
    <s v="COSGS"/>
    <x v="4"/>
    <s v="COSTI"/>
    <m/>
    <s v="B.7)"/>
    <s v="7) per servizi"/>
    <x v="2"/>
  </r>
  <r>
    <x v="2"/>
    <x v="27"/>
    <x v="395"/>
    <x v="394"/>
    <n v="2953.5"/>
    <s v="Rev_Budget"/>
    <x v="0"/>
    <s v="COSGS"/>
    <x v="4"/>
    <s v="COSTI"/>
    <m/>
    <s v="B.7)"/>
    <s v="7) per servizi"/>
    <x v="2"/>
  </r>
  <r>
    <x v="2"/>
    <x v="28"/>
    <x v="395"/>
    <x v="394"/>
    <n v="4430.25"/>
    <s v="Rev_Budget"/>
    <x v="0"/>
    <s v="COSGS"/>
    <x v="4"/>
    <s v="COSTI"/>
    <m/>
    <s v="B.7)"/>
    <s v="7) per servizi"/>
    <x v="2"/>
  </r>
  <r>
    <x v="2"/>
    <x v="29"/>
    <x v="395"/>
    <x v="394"/>
    <n v="5907"/>
    <s v="Rev_Budget"/>
    <x v="0"/>
    <s v="COSGS"/>
    <x v="4"/>
    <s v="COSTI"/>
    <m/>
    <s v="B.7)"/>
    <s v="7) per servizi"/>
    <x v="2"/>
  </r>
  <r>
    <x v="2"/>
    <x v="30"/>
    <x v="395"/>
    <x v="394"/>
    <n v="7383.75"/>
    <s v="Rev_Budget"/>
    <x v="0"/>
    <s v="COSGS"/>
    <x v="4"/>
    <s v="COSTI"/>
    <m/>
    <s v="B.7)"/>
    <s v="7) per servizi"/>
    <x v="2"/>
  </r>
  <r>
    <x v="2"/>
    <x v="31"/>
    <x v="395"/>
    <x v="394"/>
    <n v="8860.5"/>
    <s v="Rev_Budget"/>
    <x v="0"/>
    <s v="COSGS"/>
    <x v="4"/>
    <s v="COSTI"/>
    <m/>
    <s v="B.7)"/>
    <s v="7) per servizi"/>
    <x v="2"/>
  </r>
  <r>
    <x v="2"/>
    <x v="32"/>
    <x v="395"/>
    <x v="394"/>
    <n v="10337.25"/>
    <s v="Rev_Budget"/>
    <x v="0"/>
    <s v="COSGS"/>
    <x v="4"/>
    <s v="COSTI"/>
    <m/>
    <s v="B.7)"/>
    <s v="7) per servizi"/>
    <x v="2"/>
  </r>
  <r>
    <x v="2"/>
    <x v="33"/>
    <x v="395"/>
    <x v="394"/>
    <n v="11814"/>
    <s v="Rev_Budget"/>
    <x v="0"/>
    <s v="COSGS"/>
    <x v="4"/>
    <s v="COSTI"/>
    <m/>
    <s v="B.7)"/>
    <s v="7) per servizi"/>
    <x v="2"/>
  </r>
  <r>
    <x v="2"/>
    <x v="34"/>
    <x v="395"/>
    <x v="394"/>
    <n v="13290.75"/>
    <s v="Rev_Budget"/>
    <x v="0"/>
    <s v="COSGS"/>
    <x v="4"/>
    <s v="COSTI"/>
    <m/>
    <s v="B.7)"/>
    <s v="7) per servizi"/>
    <x v="2"/>
  </r>
  <r>
    <x v="2"/>
    <x v="35"/>
    <x v="395"/>
    <x v="394"/>
    <n v="14767.5"/>
    <s v="Rev_Budget"/>
    <x v="0"/>
    <s v="COSGS"/>
    <x v="4"/>
    <s v="COSTI"/>
    <m/>
    <s v="B.7)"/>
    <s v="7) per servizi"/>
    <x v="2"/>
  </r>
  <r>
    <x v="2"/>
    <x v="36"/>
    <x v="395"/>
    <x v="394"/>
    <n v="16244.25"/>
    <s v="Rev_Budget"/>
    <x v="0"/>
    <s v="COSGS"/>
    <x v="4"/>
    <s v="COSTI"/>
    <m/>
    <s v="B.7)"/>
    <s v="7) per servizi"/>
    <x v="2"/>
  </r>
  <r>
    <x v="2"/>
    <x v="37"/>
    <x v="395"/>
    <x v="394"/>
    <n v="17721"/>
    <s v="Rev_Budget"/>
    <x v="0"/>
    <s v="COSGS"/>
    <x v="4"/>
    <s v="COSTI"/>
    <m/>
    <s v="B.7)"/>
    <s v="7) per servizi"/>
    <x v="2"/>
  </r>
  <r>
    <x v="2"/>
    <x v="26"/>
    <x v="204"/>
    <x v="204"/>
    <n v="415"/>
    <s v="Rev_Budget"/>
    <x v="0"/>
    <s v="COSGS"/>
    <x v="4"/>
    <s v="COSTI"/>
    <m/>
    <s v="B.14)"/>
    <s v="14) oneri diversi di gestione"/>
    <x v="2"/>
  </r>
  <r>
    <x v="2"/>
    <x v="27"/>
    <x v="204"/>
    <x v="204"/>
    <n v="415"/>
    <s v="Rev_Budget"/>
    <x v="0"/>
    <s v="COSGS"/>
    <x v="4"/>
    <s v="COSTI"/>
    <m/>
    <s v="B.14)"/>
    <s v="14) oneri diversi di gestione"/>
    <x v="2"/>
  </r>
  <r>
    <x v="2"/>
    <x v="28"/>
    <x v="204"/>
    <x v="204"/>
    <n v="415"/>
    <s v="Rev_Budget"/>
    <x v="0"/>
    <s v="COSGS"/>
    <x v="4"/>
    <s v="COSTI"/>
    <m/>
    <s v="B.14)"/>
    <s v="14) oneri diversi di gestione"/>
    <x v="2"/>
  </r>
  <r>
    <x v="2"/>
    <x v="29"/>
    <x v="204"/>
    <x v="204"/>
    <n v="415"/>
    <s v="Rev_Budget"/>
    <x v="0"/>
    <s v="COSGS"/>
    <x v="4"/>
    <s v="COSTI"/>
    <m/>
    <s v="B.14)"/>
    <s v="14) oneri diversi di gestione"/>
    <x v="2"/>
  </r>
  <r>
    <x v="2"/>
    <x v="30"/>
    <x v="204"/>
    <x v="204"/>
    <n v="415"/>
    <s v="Rev_Budget"/>
    <x v="0"/>
    <s v="COSGS"/>
    <x v="4"/>
    <s v="COSTI"/>
    <m/>
    <s v="B.14)"/>
    <s v="14) oneri diversi di gestione"/>
    <x v="2"/>
  </r>
  <r>
    <x v="2"/>
    <x v="31"/>
    <x v="204"/>
    <x v="204"/>
    <n v="5505"/>
    <s v="Rev_Budget"/>
    <x v="0"/>
    <s v="COSGS"/>
    <x v="4"/>
    <s v="COSTI"/>
    <m/>
    <s v="B.14)"/>
    <s v="14) oneri diversi di gestione"/>
    <x v="2"/>
  </r>
  <r>
    <x v="2"/>
    <x v="32"/>
    <x v="204"/>
    <x v="204"/>
    <n v="5505"/>
    <s v="Rev_Budget"/>
    <x v="0"/>
    <s v="COSGS"/>
    <x v="4"/>
    <s v="COSTI"/>
    <m/>
    <s v="B.14)"/>
    <s v="14) oneri diversi di gestione"/>
    <x v="2"/>
  </r>
  <r>
    <x v="2"/>
    <x v="33"/>
    <x v="204"/>
    <x v="204"/>
    <n v="5505"/>
    <s v="Rev_Budget"/>
    <x v="0"/>
    <s v="COSGS"/>
    <x v="4"/>
    <s v="COSTI"/>
    <m/>
    <s v="B.14)"/>
    <s v="14) oneri diversi di gestione"/>
    <x v="2"/>
  </r>
  <r>
    <x v="2"/>
    <x v="34"/>
    <x v="204"/>
    <x v="204"/>
    <n v="5505"/>
    <s v="Rev_Budget"/>
    <x v="0"/>
    <s v="COSGS"/>
    <x v="4"/>
    <s v="COSTI"/>
    <m/>
    <s v="B.14)"/>
    <s v="14) oneri diversi di gestione"/>
    <x v="2"/>
  </r>
  <r>
    <x v="2"/>
    <x v="35"/>
    <x v="204"/>
    <x v="204"/>
    <n v="5505"/>
    <s v="Rev_Budget"/>
    <x v="0"/>
    <s v="COSGS"/>
    <x v="4"/>
    <s v="COSTI"/>
    <m/>
    <s v="B.14)"/>
    <s v="14) oneri diversi di gestione"/>
    <x v="2"/>
  </r>
  <r>
    <x v="2"/>
    <x v="36"/>
    <x v="204"/>
    <x v="204"/>
    <n v="5505"/>
    <s v="Rev_Budget"/>
    <x v="0"/>
    <s v="COSGS"/>
    <x v="4"/>
    <s v="COSTI"/>
    <m/>
    <s v="B.14)"/>
    <s v="14) oneri diversi di gestione"/>
    <x v="2"/>
  </r>
  <r>
    <x v="2"/>
    <x v="37"/>
    <x v="204"/>
    <x v="204"/>
    <n v="5505"/>
    <s v="Rev_Budget"/>
    <x v="0"/>
    <s v="COSGS"/>
    <x v="4"/>
    <s v="COSTI"/>
    <m/>
    <s v="B.14)"/>
    <s v="14) oneri diversi di gestione"/>
    <x v="2"/>
  </r>
  <r>
    <x v="2"/>
    <x v="26"/>
    <x v="208"/>
    <x v="208"/>
    <n v="0"/>
    <s v="Rev_Budget"/>
    <x v="0"/>
    <s v="COSGS"/>
    <x v="4"/>
    <s v="COSTI"/>
    <m/>
    <s v="B.14)"/>
    <s v="14) oneri diversi di gestione"/>
    <x v="2"/>
  </r>
  <r>
    <x v="2"/>
    <x v="27"/>
    <x v="208"/>
    <x v="208"/>
    <n v="406"/>
    <s v="Rev_Budget"/>
    <x v="0"/>
    <s v="COSGS"/>
    <x v="4"/>
    <s v="COSTI"/>
    <m/>
    <s v="B.14)"/>
    <s v="14) oneri diversi di gestione"/>
    <x v="2"/>
  </r>
  <r>
    <x v="2"/>
    <x v="28"/>
    <x v="208"/>
    <x v="208"/>
    <n v="809.274"/>
    <s v="Rev_Budget"/>
    <x v="0"/>
    <s v="COSGS"/>
    <x v="4"/>
    <s v="COSTI"/>
    <m/>
    <s v="B.14)"/>
    <s v="14) oneri diversi di gestione"/>
    <x v="2"/>
  </r>
  <r>
    <x v="2"/>
    <x v="29"/>
    <x v="208"/>
    <x v="208"/>
    <n v="742.274"/>
    <s v="Rev_Budget"/>
    <x v="0"/>
    <s v="COSGS"/>
    <x v="4"/>
    <s v="COSTI"/>
    <m/>
    <s v="B.14)"/>
    <s v="14) oneri diversi di gestione"/>
    <x v="2"/>
  </r>
  <r>
    <x v="2"/>
    <x v="30"/>
    <x v="208"/>
    <x v="208"/>
    <n v="1156.2739999999999"/>
    <s v="Rev_Budget"/>
    <x v="0"/>
    <s v="COSGS"/>
    <x v="4"/>
    <s v="COSTI"/>
    <m/>
    <s v="B.14)"/>
    <s v="14) oneri diversi di gestione"/>
    <x v="2"/>
  </r>
  <r>
    <x v="2"/>
    <x v="31"/>
    <x v="208"/>
    <x v="208"/>
    <n v="1156.2739999999999"/>
    <s v="Rev_Budget"/>
    <x v="0"/>
    <s v="COSGS"/>
    <x v="4"/>
    <s v="COSTI"/>
    <m/>
    <s v="B.14)"/>
    <s v="14) oneri diversi di gestione"/>
    <x v="2"/>
  </r>
  <r>
    <x v="2"/>
    <x v="32"/>
    <x v="208"/>
    <x v="208"/>
    <n v="1322.9406666666666"/>
    <s v="Rev_Budget"/>
    <x v="0"/>
    <s v="COSGS"/>
    <x v="4"/>
    <s v="COSTI"/>
    <m/>
    <s v="B.14)"/>
    <s v="14) oneri diversi di gestione"/>
    <x v="2"/>
  </r>
  <r>
    <x v="2"/>
    <x v="33"/>
    <x v="208"/>
    <x v="208"/>
    <n v="1489.6073333333334"/>
    <s v="Rev_Budget"/>
    <x v="0"/>
    <s v="COSGS"/>
    <x v="4"/>
    <s v="COSTI"/>
    <m/>
    <s v="B.14)"/>
    <s v="14) oneri diversi di gestione"/>
    <x v="2"/>
  </r>
  <r>
    <x v="2"/>
    <x v="34"/>
    <x v="208"/>
    <x v="208"/>
    <n v="1656.2740000000001"/>
    <s v="Rev_Budget"/>
    <x v="0"/>
    <s v="COSGS"/>
    <x v="4"/>
    <s v="COSTI"/>
    <m/>
    <s v="B.14)"/>
    <s v="14) oneri diversi di gestione"/>
    <x v="2"/>
  </r>
  <r>
    <x v="2"/>
    <x v="35"/>
    <x v="208"/>
    <x v="208"/>
    <n v="1822.9406666666669"/>
    <s v="Rev_Budget"/>
    <x v="0"/>
    <s v="COSGS"/>
    <x v="4"/>
    <s v="COSTI"/>
    <m/>
    <s v="B.14)"/>
    <s v="14) oneri diversi di gestione"/>
    <x v="2"/>
  </r>
  <r>
    <x v="2"/>
    <x v="36"/>
    <x v="208"/>
    <x v="208"/>
    <n v="1989.6073333333336"/>
    <s v="Rev_Budget"/>
    <x v="0"/>
    <s v="COSGS"/>
    <x v="4"/>
    <s v="COSTI"/>
    <m/>
    <s v="B.14)"/>
    <s v="14) oneri diversi di gestione"/>
    <x v="2"/>
  </r>
  <r>
    <x v="2"/>
    <x v="37"/>
    <x v="208"/>
    <x v="208"/>
    <n v="2156.2740000000003"/>
    <s v="Rev_Budget"/>
    <x v="0"/>
    <s v="COSGS"/>
    <x v="4"/>
    <s v="COSTI"/>
    <m/>
    <s v="B.14)"/>
    <s v="14) oneri diversi di gestione"/>
    <x v="2"/>
  </r>
  <r>
    <x v="2"/>
    <x v="26"/>
    <x v="209"/>
    <x v="209"/>
    <n v="0"/>
    <s v="Rev_Budget"/>
    <x v="0"/>
    <s v="COSGS"/>
    <x v="4"/>
    <s v="COSTI"/>
    <m/>
    <s v="B.14)"/>
    <s v="14) oneri diversi di gestione"/>
    <x v="2"/>
  </r>
  <r>
    <x v="2"/>
    <x v="27"/>
    <x v="209"/>
    <x v="209"/>
    <n v="0"/>
    <s v="Rev_Budget"/>
    <x v="0"/>
    <s v="COSGS"/>
    <x v="4"/>
    <s v="COSTI"/>
    <m/>
    <s v="B.14)"/>
    <s v="14) oneri diversi di gestione"/>
    <x v="2"/>
  </r>
  <r>
    <x v="2"/>
    <x v="28"/>
    <x v="209"/>
    <x v="209"/>
    <n v="0"/>
    <s v="Rev_Budget"/>
    <x v="0"/>
    <s v="COSGS"/>
    <x v="4"/>
    <s v="COSTI"/>
    <m/>
    <s v="B.14)"/>
    <s v="14) oneri diversi di gestione"/>
    <x v="2"/>
  </r>
  <r>
    <x v="2"/>
    <x v="29"/>
    <x v="209"/>
    <x v="209"/>
    <n v="0"/>
    <s v="Rev_Budget"/>
    <x v="0"/>
    <s v="COSGS"/>
    <x v="4"/>
    <s v="COSTI"/>
    <m/>
    <s v="B.14)"/>
    <s v="14) oneri diversi di gestione"/>
    <x v="2"/>
  </r>
  <r>
    <x v="2"/>
    <x v="30"/>
    <x v="209"/>
    <x v="209"/>
    <n v="0"/>
    <s v="Rev_Budget"/>
    <x v="0"/>
    <s v="COSGS"/>
    <x v="4"/>
    <s v="COSTI"/>
    <m/>
    <s v="B.14)"/>
    <s v="14) oneri diversi di gestione"/>
    <x v="2"/>
  </r>
  <r>
    <x v="2"/>
    <x v="31"/>
    <x v="209"/>
    <x v="209"/>
    <n v="5740"/>
    <s v="Rev_Budget"/>
    <x v="0"/>
    <s v="COSGS"/>
    <x v="4"/>
    <s v="COSTI"/>
    <m/>
    <s v="B.14)"/>
    <s v="14) oneri diversi di gestione"/>
    <x v="2"/>
  </r>
  <r>
    <x v="2"/>
    <x v="32"/>
    <x v="209"/>
    <x v="209"/>
    <n v="6696.666666666667"/>
    <s v="Rev_Budget"/>
    <x v="0"/>
    <s v="COSGS"/>
    <x v="4"/>
    <s v="COSTI"/>
    <m/>
    <s v="B.14)"/>
    <s v="14) oneri diversi di gestione"/>
    <x v="2"/>
  </r>
  <r>
    <x v="2"/>
    <x v="33"/>
    <x v="209"/>
    <x v="209"/>
    <n v="7653.3333333333339"/>
    <s v="Rev_Budget"/>
    <x v="0"/>
    <s v="COSGS"/>
    <x v="4"/>
    <s v="COSTI"/>
    <m/>
    <s v="B.14)"/>
    <s v="14) oneri diversi di gestione"/>
    <x v="2"/>
  </r>
  <r>
    <x v="2"/>
    <x v="34"/>
    <x v="209"/>
    <x v="209"/>
    <n v="8610"/>
    <s v="Rev_Budget"/>
    <x v="0"/>
    <s v="COSGS"/>
    <x v="4"/>
    <s v="COSTI"/>
    <m/>
    <s v="B.14)"/>
    <s v="14) oneri diversi di gestione"/>
    <x v="2"/>
  </r>
  <r>
    <x v="2"/>
    <x v="35"/>
    <x v="209"/>
    <x v="209"/>
    <n v="9566.6666666666661"/>
    <s v="Rev_Budget"/>
    <x v="0"/>
    <s v="COSGS"/>
    <x v="4"/>
    <s v="COSTI"/>
    <m/>
    <s v="B.14)"/>
    <s v="14) oneri diversi di gestione"/>
    <x v="2"/>
  </r>
  <r>
    <x v="2"/>
    <x v="36"/>
    <x v="209"/>
    <x v="209"/>
    <n v="10523.333333333332"/>
    <s v="Rev_Budget"/>
    <x v="0"/>
    <s v="COSGS"/>
    <x v="4"/>
    <s v="COSTI"/>
    <m/>
    <s v="B.14)"/>
    <s v="14) oneri diversi di gestione"/>
    <x v="2"/>
  </r>
  <r>
    <x v="2"/>
    <x v="37"/>
    <x v="209"/>
    <x v="209"/>
    <n v="11479.999999999998"/>
    <s v="Rev_Budget"/>
    <x v="0"/>
    <s v="COSGS"/>
    <x v="4"/>
    <s v="COSTI"/>
    <m/>
    <s v="B.14)"/>
    <s v="14) oneri diversi di gestione"/>
    <x v="2"/>
  </r>
  <r>
    <x v="2"/>
    <x v="26"/>
    <x v="305"/>
    <x v="305"/>
    <n v="0"/>
    <s v="Rev_Budget"/>
    <x v="0"/>
    <s v="COSGS"/>
    <x v="4"/>
    <s v="COSTI"/>
    <m/>
    <s v="B.14)"/>
    <s v="14) oneri diversi di gestione"/>
    <x v="2"/>
  </r>
  <r>
    <x v="2"/>
    <x v="27"/>
    <x v="305"/>
    <x v="305"/>
    <n v="0"/>
    <s v="Rev_Budget"/>
    <x v="0"/>
    <s v="COSGS"/>
    <x v="4"/>
    <s v="COSTI"/>
    <m/>
    <s v="B.14)"/>
    <s v="14) oneri diversi di gestione"/>
    <x v="2"/>
  </r>
  <r>
    <x v="2"/>
    <x v="28"/>
    <x v="305"/>
    <x v="305"/>
    <n v="0"/>
    <s v="Rev_Budget"/>
    <x v="0"/>
    <s v="COSGS"/>
    <x v="4"/>
    <s v="COSTI"/>
    <m/>
    <s v="B.14)"/>
    <s v="14) oneri diversi di gestione"/>
    <x v="2"/>
  </r>
  <r>
    <x v="2"/>
    <x v="29"/>
    <x v="305"/>
    <x v="305"/>
    <n v="0"/>
    <s v="Rev_Budget"/>
    <x v="0"/>
    <s v="COSGS"/>
    <x v="4"/>
    <s v="COSTI"/>
    <m/>
    <s v="B.14)"/>
    <s v="14) oneri diversi di gestione"/>
    <x v="2"/>
  </r>
  <r>
    <x v="2"/>
    <x v="30"/>
    <x v="305"/>
    <x v="305"/>
    <n v="0"/>
    <s v="Rev_Budget"/>
    <x v="0"/>
    <s v="COSGS"/>
    <x v="4"/>
    <s v="COSTI"/>
    <m/>
    <s v="B.14)"/>
    <s v="14) oneri diversi di gestione"/>
    <x v="2"/>
  </r>
  <r>
    <x v="2"/>
    <x v="31"/>
    <x v="305"/>
    <x v="305"/>
    <n v="0"/>
    <s v="Rev_Budget"/>
    <x v="0"/>
    <s v="COSGS"/>
    <x v="4"/>
    <s v="COSTI"/>
    <m/>
    <s v="B.14)"/>
    <s v="14) oneri diversi di gestione"/>
    <x v="2"/>
  </r>
  <r>
    <x v="2"/>
    <x v="32"/>
    <x v="305"/>
    <x v="305"/>
    <n v="978.83333333333337"/>
    <s v="Rev_Budget"/>
    <x v="0"/>
    <s v="COSGS"/>
    <x v="4"/>
    <s v="COSTI"/>
    <m/>
    <s v="B.14)"/>
    <s v="14) oneri diversi di gestione"/>
    <x v="2"/>
  </r>
  <r>
    <x v="2"/>
    <x v="33"/>
    <x v="305"/>
    <x v="305"/>
    <n v="1957.6666666666667"/>
    <s v="Rev_Budget"/>
    <x v="0"/>
    <s v="COSGS"/>
    <x v="4"/>
    <s v="COSTI"/>
    <m/>
    <s v="B.14)"/>
    <s v="14) oneri diversi di gestione"/>
    <x v="2"/>
  </r>
  <r>
    <x v="2"/>
    <x v="34"/>
    <x v="305"/>
    <x v="305"/>
    <n v="2936.5"/>
    <s v="Rev_Budget"/>
    <x v="0"/>
    <s v="COSGS"/>
    <x v="4"/>
    <s v="COSTI"/>
    <m/>
    <s v="B.14)"/>
    <s v="14) oneri diversi di gestione"/>
    <x v="2"/>
  </r>
  <r>
    <x v="2"/>
    <x v="35"/>
    <x v="305"/>
    <x v="305"/>
    <n v="3915.3333333333335"/>
    <s v="Rev_Budget"/>
    <x v="0"/>
    <s v="COSGS"/>
    <x v="4"/>
    <s v="COSTI"/>
    <m/>
    <s v="B.14)"/>
    <s v="14) oneri diversi di gestione"/>
    <x v="2"/>
  </r>
  <r>
    <x v="2"/>
    <x v="36"/>
    <x v="305"/>
    <x v="305"/>
    <n v="4894.166666666667"/>
    <s v="Rev_Budget"/>
    <x v="0"/>
    <s v="COSGS"/>
    <x v="4"/>
    <s v="COSTI"/>
    <m/>
    <s v="B.14)"/>
    <s v="14) oneri diversi di gestione"/>
    <x v="2"/>
  </r>
  <r>
    <x v="2"/>
    <x v="37"/>
    <x v="305"/>
    <x v="305"/>
    <n v="5873"/>
    <s v="Rev_Budget"/>
    <x v="0"/>
    <s v="COSGS"/>
    <x v="4"/>
    <s v="COSTI"/>
    <m/>
    <s v="B.14)"/>
    <s v="14) oneri diversi di gestione"/>
    <x v="2"/>
  </r>
  <r>
    <x v="2"/>
    <x v="26"/>
    <x v="229"/>
    <x v="229"/>
    <n v="0"/>
    <s v="Rev_Budget"/>
    <x v="0"/>
    <s v="COSGS"/>
    <x v="4"/>
    <s v="COSTI"/>
    <m/>
    <s v="B.14)"/>
    <s v="14) oneri diversi di gestione"/>
    <x v="6"/>
  </r>
  <r>
    <x v="2"/>
    <x v="27"/>
    <x v="229"/>
    <x v="229"/>
    <n v="0"/>
    <s v="Rev_Budget"/>
    <x v="0"/>
    <s v="COSGS"/>
    <x v="4"/>
    <s v="COSTI"/>
    <m/>
    <s v="B.14)"/>
    <s v="14) oneri diversi di gestione"/>
    <x v="6"/>
  </r>
  <r>
    <x v="2"/>
    <x v="28"/>
    <x v="229"/>
    <x v="229"/>
    <n v="0"/>
    <s v="Rev_Budget"/>
    <x v="0"/>
    <s v="COSGS"/>
    <x v="4"/>
    <s v="COSTI"/>
    <m/>
    <s v="B.14)"/>
    <s v="14) oneri diversi di gestione"/>
    <x v="6"/>
  </r>
  <r>
    <x v="2"/>
    <x v="29"/>
    <x v="229"/>
    <x v="229"/>
    <n v="250"/>
    <s v="Rev_Budget"/>
    <x v="0"/>
    <s v="COSGS"/>
    <x v="4"/>
    <s v="COSTI"/>
    <m/>
    <s v="B.14)"/>
    <s v="14) oneri diversi di gestione"/>
    <x v="6"/>
  </r>
  <r>
    <x v="2"/>
    <x v="30"/>
    <x v="229"/>
    <x v="229"/>
    <n v="379.98"/>
    <s v="Rev_Budget"/>
    <x v="0"/>
    <s v="COSGS"/>
    <x v="4"/>
    <s v="COSTI"/>
    <m/>
    <s v="B.14)"/>
    <s v="14) oneri diversi di gestione"/>
    <x v="6"/>
  </r>
  <r>
    <x v="2"/>
    <x v="31"/>
    <x v="229"/>
    <x v="229"/>
    <n v="379.98"/>
    <s v="Rev_Budget"/>
    <x v="0"/>
    <s v="COSGS"/>
    <x v="4"/>
    <s v="COSTI"/>
    <m/>
    <s v="B.14)"/>
    <s v="14) oneri diversi di gestione"/>
    <x v="6"/>
  </r>
  <r>
    <x v="2"/>
    <x v="32"/>
    <x v="229"/>
    <x v="229"/>
    <n v="379.98"/>
    <s v="Rev_Budget"/>
    <x v="0"/>
    <s v="COSGS"/>
    <x v="4"/>
    <s v="COSTI"/>
    <m/>
    <s v="B.14)"/>
    <s v="14) oneri diversi di gestione"/>
    <x v="6"/>
  </r>
  <r>
    <x v="2"/>
    <x v="33"/>
    <x v="229"/>
    <x v="229"/>
    <n v="379.98"/>
    <s v="Rev_Budget"/>
    <x v="0"/>
    <s v="COSGS"/>
    <x v="4"/>
    <s v="COSTI"/>
    <m/>
    <s v="B.14)"/>
    <s v="14) oneri diversi di gestione"/>
    <x v="6"/>
  </r>
  <r>
    <x v="2"/>
    <x v="34"/>
    <x v="229"/>
    <x v="229"/>
    <n v="379.98"/>
    <s v="Rev_Budget"/>
    <x v="0"/>
    <s v="COSGS"/>
    <x v="4"/>
    <s v="COSTI"/>
    <m/>
    <s v="B.14)"/>
    <s v="14) oneri diversi di gestione"/>
    <x v="6"/>
  </r>
  <r>
    <x v="2"/>
    <x v="35"/>
    <x v="229"/>
    <x v="229"/>
    <n v="379.98"/>
    <s v="Rev_Budget"/>
    <x v="0"/>
    <s v="COSGS"/>
    <x v="4"/>
    <s v="COSTI"/>
    <m/>
    <s v="B.14)"/>
    <s v="14) oneri diversi di gestione"/>
    <x v="6"/>
  </r>
  <r>
    <x v="2"/>
    <x v="36"/>
    <x v="229"/>
    <x v="229"/>
    <n v="379.98"/>
    <s v="Rev_Budget"/>
    <x v="0"/>
    <s v="COSGS"/>
    <x v="4"/>
    <s v="COSTI"/>
    <m/>
    <s v="B.14)"/>
    <s v="14) oneri diversi di gestione"/>
    <x v="6"/>
  </r>
  <r>
    <x v="2"/>
    <x v="37"/>
    <x v="229"/>
    <x v="229"/>
    <n v="379.98"/>
    <s v="Rev_Budget"/>
    <x v="0"/>
    <s v="COSGS"/>
    <x v="4"/>
    <s v="COSTI"/>
    <m/>
    <s v="B.14)"/>
    <s v="14) oneri diversi di gestione"/>
    <x v="6"/>
  </r>
  <r>
    <x v="2"/>
    <x v="26"/>
    <x v="110"/>
    <x v="110"/>
    <n v="1132.4100000000001"/>
    <s v="Rev_Budget"/>
    <x v="0"/>
    <s v="COSGS"/>
    <x v="4"/>
    <s v="COSTI"/>
    <m/>
    <s v="B.7)"/>
    <s v="7) per servizi"/>
    <x v="5"/>
  </r>
  <r>
    <x v="2"/>
    <x v="27"/>
    <x v="110"/>
    <x v="110"/>
    <n v="1938.58"/>
    <s v="Rev_Budget"/>
    <x v="0"/>
    <s v="COSGS"/>
    <x v="4"/>
    <s v="COSTI"/>
    <m/>
    <s v="B.7)"/>
    <s v="7) per servizi"/>
    <x v="5"/>
  </r>
  <r>
    <x v="2"/>
    <x v="28"/>
    <x v="110"/>
    <x v="110"/>
    <n v="2774.67"/>
    <s v="Rev_Budget"/>
    <x v="0"/>
    <s v="COSGS"/>
    <x v="4"/>
    <s v="COSTI"/>
    <m/>
    <s v="B.7)"/>
    <s v="7) per servizi"/>
    <x v="5"/>
  </r>
  <r>
    <x v="2"/>
    <x v="29"/>
    <x v="110"/>
    <x v="110"/>
    <n v="3072.13"/>
    <s v="Rev_Budget"/>
    <x v="0"/>
    <s v="COSGS"/>
    <x v="4"/>
    <s v="COSTI"/>
    <m/>
    <s v="B.7)"/>
    <s v="7) per servizi"/>
    <x v="5"/>
  </r>
  <r>
    <x v="2"/>
    <x v="30"/>
    <x v="110"/>
    <x v="110"/>
    <n v="3754.37"/>
    <s v="Rev_Budget"/>
    <x v="0"/>
    <s v="COSGS"/>
    <x v="4"/>
    <s v="COSTI"/>
    <m/>
    <s v="B.7)"/>
    <s v="7) per servizi"/>
    <x v="5"/>
  </r>
  <r>
    <x v="2"/>
    <x v="31"/>
    <x v="110"/>
    <x v="110"/>
    <n v="3754.37"/>
    <s v="Rev_Budget"/>
    <x v="0"/>
    <s v="COSGS"/>
    <x v="4"/>
    <s v="COSTI"/>
    <m/>
    <s v="B.7)"/>
    <s v="7) per servizi"/>
    <x v="5"/>
  </r>
  <r>
    <x v="2"/>
    <x v="32"/>
    <x v="110"/>
    <x v="110"/>
    <n v="4554.37"/>
    <s v="Rev_Budget"/>
    <x v="0"/>
    <s v="COSGS"/>
    <x v="4"/>
    <s v="COSTI"/>
    <m/>
    <s v="B.7)"/>
    <s v="7) per servizi"/>
    <x v="5"/>
  </r>
  <r>
    <x v="2"/>
    <x v="33"/>
    <x v="110"/>
    <x v="110"/>
    <n v="4854.37"/>
    <s v="Rev_Budget"/>
    <x v="0"/>
    <s v="COSGS"/>
    <x v="4"/>
    <s v="COSTI"/>
    <m/>
    <s v="B.7)"/>
    <s v="7) per servizi"/>
    <x v="5"/>
  </r>
  <r>
    <x v="2"/>
    <x v="34"/>
    <x v="110"/>
    <x v="110"/>
    <n v="5654.37"/>
    <s v="Rev_Budget"/>
    <x v="0"/>
    <s v="COSGS"/>
    <x v="4"/>
    <s v="COSTI"/>
    <m/>
    <s v="B.7)"/>
    <s v="7) per servizi"/>
    <x v="5"/>
  </r>
  <r>
    <x v="2"/>
    <x v="35"/>
    <x v="110"/>
    <x v="110"/>
    <n v="6454.37"/>
    <s v="Rev_Budget"/>
    <x v="0"/>
    <s v="COSGS"/>
    <x v="4"/>
    <s v="COSTI"/>
    <m/>
    <s v="B.7)"/>
    <s v="7) per servizi"/>
    <x v="5"/>
  </r>
  <r>
    <x v="2"/>
    <x v="36"/>
    <x v="110"/>
    <x v="110"/>
    <n v="7254.37"/>
    <s v="Rev_Budget"/>
    <x v="0"/>
    <s v="COSGS"/>
    <x v="4"/>
    <s v="COSTI"/>
    <m/>
    <s v="B.7)"/>
    <s v="7) per servizi"/>
    <x v="5"/>
  </r>
  <r>
    <x v="2"/>
    <x v="37"/>
    <x v="110"/>
    <x v="110"/>
    <n v="8054.37"/>
    <s v="Rev_Budget"/>
    <x v="0"/>
    <s v="COSGS"/>
    <x v="4"/>
    <s v="COSTI"/>
    <m/>
    <s v="B.7)"/>
    <s v="7) per servizi"/>
    <x v="5"/>
  </r>
  <r>
    <x v="2"/>
    <x v="26"/>
    <x v="108"/>
    <x v="108"/>
    <n v="0"/>
    <s v="Rev_Budget"/>
    <x v="0"/>
    <s v="COSGS"/>
    <x v="4"/>
    <s v="COSTI"/>
    <m/>
    <s v="B.7)"/>
    <s v="7) per servizi"/>
    <x v="5"/>
  </r>
  <r>
    <x v="2"/>
    <x v="27"/>
    <x v="108"/>
    <x v="108"/>
    <n v="0"/>
    <s v="Rev_Budget"/>
    <x v="0"/>
    <s v="COSGS"/>
    <x v="4"/>
    <s v="COSTI"/>
    <m/>
    <s v="B.7)"/>
    <s v="7) per servizi"/>
    <x v="5"/>
  </r>
  <r>
    <x v="2"/>
    <x v="28"/>
    <x v="108"/>
    <x v="108"/>
    <n v="0"/>
    <s v="Rev_Budget"/>
    <x v="0"/>
    <s v="COSGS"/>
    <x v="4"/>
    <s v="COSTI"/>
    <m/>
    <s v="B.7)"/>
    <s v="7) per servizi"/>
    <x v="5"/>
  </r>
  <r>
    <x v="2"/>
    <x v="29"/>
    <x v="108"/>
    <x v="108"/>
    <n v="0"/>
    <s v="Rev_Budget"/>
    <x v="0"/>
    <s v="COSGS"/>
    <x v="4"/>
    <s v="COSTI"/>
    <m/>
    <s v="B.7)"/>
    <s v="7) per servizi"/>
    <x v="5"/>
  </r>
  <r>
    <x v="2"/>
    <x v="30"/>
    <x v="108"/>
    <x v="108"/>
    <n v="176.20000000000005"/>
    <s v="Rev_Budget"/>
    <x v="0"/>
    <s v="COSGS"/>
    <x v="4"/>
    <s v="COSTI"/>
    <m/>
    <s v="B.7)"/>
    <s v="7) per servizi"/>
    <x v="5"/>
  </r>
  <r>
    <x v="2"/>
    <x v="31"/>
    <x v="108"/>
    <x v="108"/>
    <n v="176.20000000000005"/>
    <s v="Rev_Budget"/>
    <x v="0"/>
    <s v="COSGS"/>
    <x v="4"/>
    <s v="COSTI"/>
    <m/>
    <s v="B.7)"/>
    <s v="7) per servizi"/>
    <x v="5"/>
  </r>
  <r>
    <x v="2"/>
    <x v="32"/>
    <x v="108"/>
    <x v="108"/>
    <n v="376.20000000000005"/>
    <s v="Rev_Budget"/>
    <x v="0"/>
    <s v="COSGS"/>
    <x v="4"/>
    <s v="COSTI"/>
    <m/>
    <s v="B.7)"/>
    <s v="7) per servizi"/>
    <x v="5"/>
  </r>
  <r>
    <x v="2"/>
    <x v="33"/>
    <x v="108"/>
    <x v="108"/>
    <n v="476.20000000000005"/>
    <s v="Rev_Budget"/>
    <x v="0"/>
    <s v="COSGS"/>
    <x v="4"/>
    <s v="COSTI"/>
    <m/>
    <s v="B.7)"/>
    <s v="7) per servizi"/>
    <x v="5"/>
  </r>
  <r>
    <x v="2"/>
    <x v="34"/>
    <x v="108"/>
    <x v="108"/>
    <n v="676.2"/>
    <s v="Rev_Budget"/>
    <x v="0"/>
    <s v="COSGS"/>
    <x v="4"/>
    <s v="COSTI"/>
    <m/>
    <s v="B.7)"/>
    <s v="7) per servizi"/>
    <x v="5"/>
  </r>
  <r>
    <x v="2"/>
    <x v="35"/>
    <x v="108"/>
    <x v="108"/>
    <n v="876.2"/>
    <s v="Rev_Budget"/>
    <x v="0"/>
    <s v="COSGS"/>
    <x v="4"/>
    <s v="COSTI"/>
    <m/>
    <s v="B.7)"/>
    <s v="7) per servizi"/>
    <x v="5"/>
  </r>
  <r>
    <x v="2"/>
    <x v="36"/>
    <x v="108"/>
    <x v="108"/>
    <n v="1076.2"/>
    <s v="Rev_Budget"/>
    <x v="0"/>
    <s v="COSGS"/>
    <x v="4"/>
    <s v="COSTI"/>
    <m/>
    <s v="B.7)"/>
    <s v="7) per servizi"/>
    <x v="5"/>
  </r>
  <r>
    <x v="2"/>
    <x v="37"/>
    <x v="108"/>
    <x v="108"/>
    <n v="1276.2"/>
    <s v="Rev_Budget"/>
    <x v="0"/>
    <s v="COSGS"/>
    <x v="4"/>
    <s v="COSTI"/>
    <m/>
    <s v="B.7)"/>
    <s v="7) per servizi"/>
    <x v="5"/>
  </r>
  <r>
    <x v="2"/>
    <x v="26"/>
    <x v="405"/>
    <x v="404"/>
    <n v="0"/>
    <s v="Rev_Budget"/>
    <x v="0"/>
    <s v="COSGS"/>
    <x v="4"/>
    <s v="COSTI"/>
    <m/>
    <s v="B.7)"/>
    <s v="7) per servizi"/>
    <x v="2"/>
  </r>
  <r>
    <x v="2"/>
    <x v="27"/>
    <x v="405"/>
    <x v="404"/>
    <n v="1534"/>
    <s v="Rev_Budget"/>
    <x v="0"/>
    <s v="COSGS"/>
    <x v="4"/>
    <s v="COSTI"/>
    <m/>
    <s v="B.7)"/>
    <s v="7) per servizi"/>
    <x v="2"/>
  </r>
  <r>
    <x v="2"/>
    <x v="28"/>
    <x v="405"/>
    <x v="404"/>
    <n v="1534"/>
    <s v="Rev_Budget"/>
    <x v="0"/>
    <s v="COSGS"/>
    <x v="4"/>
    <s v="COSTI"/>
    <m/>
    <s v="B.7)"/>
    <s v="7) per servizi"/>
    <x v="2"/>
  </r>
  <r>
    <x v="2"/>
    <x v="29"/>
    <x v="405"/>
    <x v="404"/>
    <n v="2873.94"/>
    <s v="Rev_Budget"/>
    <x v="0"/>
    <s v="COSGS"/>
    <x v="4"/>
    <s v="COSTI"/>
    <m/>
    <s v="B.7)"/>
    <s v="7) per servizi"/>
    <x v="2"/>
  </r>
  <r>
    <x v="2"/>
    <x v="30"/>
    <x v="405"/>
    <x v="404"/>
    <n v="3773.94"/>
    <s v="Rev_Budget"/>
    <x v="0"/>
    <s v="COSGS"/>
    <x v="4"/>
    <s v="COSTI"/>
    <m/>
    <s v="B.7)"/>
    <s v="7) per servizi"/>
    <x v="2"/>
  </r>
  <r>
    <x v="2"/>
    <x v="31"/>
    <x v="405"/>
    <x v="404"/>
    <n v="4434.2700000000004"/>
    <s v="Rev_Budget"/>
    <x v="0"/>
    <s v="COSGS"/>
    <x v="4"/>
    <s v="COSTI"/>
    <m/>
    <s v="B.7)"/>
    <s v="7) per servizi"/>
    <x v="2"/>
  </r>
  <r>
    <x v="2"/>
    <x v="32"/>
    <x v="405"/>
    <x v="404"/>
    <n v="5434.27"/>
    <s v="Rev_Budget"/>
    <x v="0"/>
    <s v="COSGS"/>
    <x v="4"/>
    <s v="COSTI"/>
    <m/>
    <s v="B.7)"/>
    <s v="7) per servizi"/>
    <x v="2"/>
  </r>
  <r>
    <x v="2"/>
    <x v="33"/>
    <x v="405"/>
    <x v="404"/>
    <n v="6434.27"/>
    <s v="Rev_Budget"/>
    <x v="0"/>
    <s v="COSGS"/>
    <x v="4"/>
    <s v="COSTI"/>
    <m/>
    <s v="B.7)"/>
    <s v="7) per servizi"/>
    <x v="2"/>
  </r>
  <r>
    <x v="2"/>
    <x v="34"/>
    <x v="405"/>
    <x v="404"/>
    <n v="7434.27"/>
    <s v="Rev_Budget"/>
    <x v="0"/>
    <s v="COSGS"/>
    <x v="4"/>
    <s v="COSTI"/>
    <m/>
    <s v="B.7)"/>
    <s v="7) per servizi"/>
    <x v="2"/>
  </r>
  <r>
    <x v="2"/>
    <x v="35"/>
    <x v="405"/>
    <x v="404"/>
    <n v="8434.27"/>
    <s v="Rev_Budget"/>
    <x v="0"/>
    <s v="COSGS"/>
    <x v="4"/>
    <s v="COSTI"/>
    <m/>
    <s v="B.7)"/>
    <s v="7) per servizi"/>
    <x v="2"/>
  </r>
  <r>
    <x v="2"/>
    <x v="36"/>
    <x v="405"/>
    <x v="404"/>
    <n v="9434.27"/>
    <s v="Rev_Budget"/>
    <x v="0"/>
    <s v="COSGS"/>
    <x v="4"/>
    <s v="COSTI"/>
    <m/>
    <s v="B.7)"/>
    <s v="7) per servizi"/>
    <x v="2"/>
  </r>
  <r>
    <x v="2"/>
    <x v="37"/>
    <x v="405"/>
    <x v="404"/>
    <n v="10434.27"/>
    <s v="Rev_Budget"/>
    <x v="0"/>
    <s v="COSGS"/>
    <x v="4"/>
    <s v="COSTI"/>
    <m/>
    <s v="B.7)"/>
    <s v="7) per servizi"/>
    <x v="2"/>
  </r>
  <r>
    <x v="2"/>
    <x v="26"/>
    <x v="223"/>
    <x v="223"/>
    <n v="0"/>
    <s v="Rev_Budget"/>
    <x v="0"/>
    <s v="COSGS"/>
    <x v="4"/>
    <s v="COSTI"/>
    <m/>
    <s v="B.14)"/>
    <s v="14) oneri diversi di gestione"/>
    <x v="2"/>
  </r>
  <r>
    <x v="2"/>
    <x v="27"/>
    <x v="223"/>
    <x v="223"/>
    <n v="0"/>
    <s v="Rev_Budget"/>
    <x v="0"/>
    <s v="COSGS"/>
    <x v="4"/>
    <s v="COSTI"/>
    <m/>
    <s v="B.14)"/>
    <s v="14) oneri diversi di gestione"/>
    <x v="2"/>
  </r>
  <r>
    <x v="2"/>
    <x v="28"/>
    <x v="223"/>
    <x v="223"/>
    <n v="0"/>
    <s v="Rev_Budget"/>
    <x v="0"/>
    <s v="COSGS"/>
    <x v="4"/>
    <s v="COSTI"/>
    <m/>
    <s v="B.14)"/>
    <s v="14) oneri diversi di gestione"/>
    <x v="2"/>
  </r>
  <r>
    <x v="2"/>
    <x v="29"/>
    <x v="223"/>
    <x v="223"/>
    <n v="7.999999999992724E-2"/>
    <s v="Rev_Budget"/>
    <x v="0"/>
    <s v="COSGS"/>
    <x v="4"/>
    <s v="COSTI"/>
    <m/>
    <s v="B.14)"/>
    <s v="14) oneri diversi di gestione"/>
    <x v="2"/>
  </r>
  <r>
    <x v="2"/>
    <x v="30"/>
    <x v="223"/>
    <x v="223"/>
    <n v="7.999999999992724E-2"/>
    <s v="Rev_Budget"/>
    <x v="0"/>
    <s v="COSGS"/>
    <x v="4"/>
    <s v="COSTI"/>
    <m/>
    <s v="B.14)"/>
    <s v="14) oneri diversi di gestione"/>
    <x v="2"/>
  </r>
  <r>
    <x v="2"/>
    <x v="31"/>
    <x v="223"/>
    <x v="223"/>
    <n v="7.999999999992724E-2"/>
    <s v="Rev_Budget"/>
    <x v="0"/>
    <s v="COSGS"/>
    <x v="4"/>
    <s v="COSTI"/>
    <m/>
    <s v="B.14)"/>
    <s v="14) oneri diversi di gestione"/>
    <x v="2"/>
  </r>
  <r>
    <x v="2"/>
    <x v="32"/>
    <x v="223"/>
    <x v="223"/>
    <n v="7.999999999992724E-2"/>
    <s v="Rev_Budget"/>
    <x v="0"/>
    <s v="COSGS"/>
    <x v="4"/>
    <s v="COSTI"/>
    <m/>
    <s v="B.14)"/>
    <s v="14) oneri diversi di gestione"/>
    <x v="2"/>
  </r>
  <r>
    <x v="2"/>
    <x v="33"/>
    <x v="223"/>
    <x v="223"/>
    <n v="7.999999999992724E-2"/>
    <s v="Rev_Budget"/>
    <x v="0"/>
    <s v="COSGS"/>
    <x v="4"/>
    <s v="COSTI"/>
    <m/>
    <s v="B.14)"/>
    <s v="14) oneri diversi di gestione"/>
    <x v="2"/>
  </r>
  <r>
    <x v="2"/>
    <x v="34"/>
    <x v="223"/>
    <x v="223"/>
    <n v="7.999999999992724E-2"/>
    <s v="Rev_Budget"/>
    <x v="0"/>
    <s v="COSGS"/>
    <x v="4"/>
    <s v="COSTI"/>
    <m/>
    <s v="B.14)"/>
    <s v="14) oneri diversi di gestione"/>
    <x v="2"/>
  </r>
  <r>
    <x v="2"/>
    <x v="35"/>
    <x v="223"/>
    <x v="223"/>
    <n v="7.999999999992724E-2"/>
    <s v="Rev_Budget"/>
    <x v="0"/>
    <s v="COSGS"/>
    <x v="4"/>
    <s v="COSTI"/>
    <m/>
    <s v="B.14)"/>
    <s v="14) oneri diversi di gestione"/>
    <x v="2"/>
  </r>
  <r>
    <x v="2"/>
    <x v="36"/>
    <x v="223"/>
    <x v="223"/>
    <n v="7.999999999992724E-2"/>
    <s v="Rev_Budget"/>
    <x v="0"/>
    <s v="COSGS"/>
    <x v="4"/>
    <s v="COSTI"/>
    <m/>
    <s v="B.14)"/>
    <s v="14) oneri diversi di gestione"/>
    <x v="2"/>
  </r>
  <r>
    <x v="2"/>
    <x v="37"/>
    <x v="223"/>
    <x v="223"/>
    <n v="7.999999999992724E-2"/>
    <s v="Rev_Budget"/>
    <x v="0"/>
    <s v="COSGS"/>
    <x v="4"/>
    <s v="COSTI"/>
    <m/>
    <s v="B.14)"/>
    <s v="14) oneri diversi di gestione"/>
    <x v="2"/>
  </r>
  <r>
    <x v="2"/>
    <x v="26"/>
    <x v="106"/>
    <x v="106"/>
    <n v="347.17999999999995"/>
    <s v="Rev_Budget"/>
    <x v="0"/>
    <s v="COSGS"/>
    <x v="4"/>
    <s v="COSTI"/>
    <m/>
    <s v="B.7)"/>
    <s v="7) per servizi"/>
    <x v="5"/>
  </r>
  <r>
    <x v="2"/>
    <x v="27"/>
    <x v="106"/>
    <x v="106"/>
    <n v="532.25"/>
    <s v="Rev_Budget"/>
    <x v="0"/>
    <s v="COSGS"/>
    <x v="4"/>
    <s v="COSTI"/>
    <m/>
    <s v="B.7)"/>
    <s v="7) per servizi"/>
    <x v="5"/>
  </r>
  <r>
    <x v="2"/>
    <x v="28"/>
    <x v="106"/>
    <x v="106"/>
    <n v="1286.03"/>
    <s v="Rev_Budget"/>
    <x v="0"/>
    <s v="COSGS"/>
    <x v="4"/>
    <s v="COSTI"/>
    <m/>
    <s v="B.7)"/>
    <s v="7) per servizi"/>
    <x v="5"/>
  </r>
  <r>
    <x v="2"/>
    <x v="29"/>
    <x v="106"/>
    <x v="106"/>
    <n v="1823"/>
    <s v="Rev_Budget"/>
    <x v="0"/>
    <s v="COSGS"/>
    <x v="4"/>
    <s v="COSTI"/>
    <m/>
    <s v="B.7)"/>
    <s v="7) per servizi"/>
    <x v="5"/>
  </r>
  <r>
    <x v="2"/>
    <x v="30"/>
    <x v="106"/>
    <x v="106"/>
    <n v="2078.29"/>
    <s v="Rev_Budget"/>
    <x v="0"/>
    <s v="COSGS"/>
    <x v="4"/>
    <s v="COSTI"/>
    <m/>
    <s v="B.7)"/>
    <s v="7) per servizi"/>
    <x v="5"/>
  </r>
  <r>
    <x v="2"/>
    <x v="31"/>
    <x v="106"/>
    <x v="106"/>
    <n v="2127.1799999999998"/>
    <s v="Rev_Budget"/>
    <x v="0"/>
    <s v="COSGS"/>
    <x v="4"/>
    <s v="COSTI"/>
    <m/>
    <s v="B.7)"/>
    <s v="7) per servizi"/>
    <x v="5"/>
  </r>
  <r>
    <x v="2"/>
    <x v="32"/>
    <x v="106"/>
    <x v="106"/>
    <n v="2627.18"/>
    <s v="Rev_Budget"/>
    <x v="0"/>
    <s v="COSGS"/>
    <x v="4"/>
    <s v="COSTI"/>
    <m/>
    <s v="B.7)"/>
    <s v="7) per servizi"/>
    <x v="5"/>
  </r>
  <r>
    <x v="2"/>
    <x v="33"/>
    <x v="106"/>
    <x v="106"/>
    <n v="2727.18"/>
    <s v="Rev_Budget"/>
    <x v="0"/>
    <s v="COSGS"/>
    <x v="4"/>
    <s v="COSTI"/>
    <m/>
    <s v="B.7)"/>
    <s v="7) per servizi"/>
    <x v="5"/>
  </r>
  <r>
    <x v="2"/>
    <x v="34"/>
    <x v="106"/>
    <x v="106"/>
    <n v="3227.18"/>
    <s v="Rev_Budget"/>
    <x v="0"/>
    <s v="COSGS"/>
    <x v="4"/>
    <s v="COSTI"/>
    <m/>
    <s v="B.7)"/>
    <s v="7) per servizi"/>
    <x v="5"/>
  </r>
  <r>
    <x v="2"/>
    <x v="35"/>
    <x v="106"/>
    <x v="106"/>
    <n v="3727.18"/>
    <s v="Rev_Budget"/>
    <x v="0"/>
    <s v="COSGS"/>
    <x v="4"/>
    <s v="COSTI"/>
    <m/>
    <s v="B.7)"/>
    <s v="7) per servizi"/>
    <x v="5"/>
  </r>
  <r>
    <x v="2"/>
    <x v="36"/>
    <x v="106"/>
    <x v="106"/>
    <n v="4227.18"/>
    <s v="Rev_Budget"/>
    <x v="0"/>
    <s v="COSGS"/>
    <x v="4"/>
    <s v="COSTI"/>
    <m/>
    <s v="B.7)"/>
    <s v="7) per servizi"/>
    <x v="5"/>
  </r>
  <r>
    <x v="2"/>
    <x v="37"/>
    <x v="106"/>
    <x v="106"/>
    <n v="4727.18"/>
    <s v="Rev_Budget"/>
    <x v="0"/>
    <s v="COSGS"/>
    <x v="4"/>
    <s v="COSTI"/>
    <m/>
    <s v="B.7)"/>
    <s v="7) per servizi"/>
    <x v="5"/>
  </r>
  <r>
    <x v="2"/>
    <x v="26"/>
    <x v="306"/>
    <x v="306"/>
    <n v="164.24"/>
    <s v="Rev_Budget"/>
    <x v="0"/>
    <s v="COSGS"/>
    <x v="4"/>
    <s v="COSTI"/>
    <m/>
    <s v="B.14)"/>
    <s v="14) oneri diversi di gestione"/>
    <x v="4"/>
  </r>
  <r>
    <x v="2"/>
    <x v="27"/>
    <x v="306"/>
    <x v="306"/>
    <n v="172.16"/>
    <s v="Rev_Budget"/>
    <x v="0"/>
    <s v="COSGS"/>
    <x v="4"/>
    <s v="COSTI"/>
    <m/>
    <s v="B.14)"/>
    <s v="14) oneri diversi di gestione"/>
    <x v="4"/>
  </r>
  <r>
    <x v="2"/>
    <x v="28"/>
    <x v="306"/>
    <x v="306"/>
    <n v="288"/>
    <s v="Rev_Budget"/>
    <x v="0"/>
    <s v="COSGS"/>
    <x v="4"/>
    <s v="COSTI"/>
    <m/>
    <s v="B.14)"/>
    <s v="14) oneri diversi di gestione"/>
    <x v="4"/>
  </r>
  <r>
    <x v="2"/>
    <x v="29"/>
    <x v="306"/>
    <x v="306"/>
    <n v="645.91999999999996"/>
    <s v="Rev_Budget"/>
    <x v="0"/>
    <s v="COSGS"/>
    <x v="4"/>
    <s v="COSTI"/>
    <m/>
    <s v="B.14)"/>
    <s v="14) oneri diversi di gestione"/>
    <x v="4"/>
  </r>
  <r>
    <x v="2"/>
    <x v="30"/>
    <x v="306"/>
    <x v="306"/>
    <n v="651.33999999999992"/>
    <s v="Rev_Budget"/>
    <x v="0"/>
    <s v="COSGS"/>
    <x v="4"/>
    <s v="COSTI"/>
    <m/>
    <s v="B.14)"/>
    <s v="14) oneri diversi di gestione"/>
    <x v="4"/>
  </r>
  <r>
    <x v="2"/>
    <x v="31"/>
    <x v="306"/>
    <x v="306"/>
    <n v="665.19999999999993"/>
    <s v="Rev_Budget"/>
    <x v="0"/>
    <s v="COSGS"/>
    <x v="4"/>
    <s v="COSTI"/>
    <m/>
    <s v="B.14)"/>
    <s v="14) oneri diversi di gestione"/>
    <x v="4"/>
  </r>
  <r>
    <x v="2"/>
    <x v="32"/>
    <x v="306"/>
    <x v="306"/>
    <n v="706.86666666666656"/>
    <s v="Rev_Budget"/>
    <x v="0"/>
    <s v="COSGS"/>
    <x v="4"/>
    <s v="COSTI"/>
    <m/>
    <s v="B.14)"/>
    <s v="14) oneri diversi di gestione"/>
    <x v="4"/>
  </r>
  <r>
    <x v="2"/>
    <x v="33"/>
    <x v="306"/>
    <x v="306"/>
    <n v="748.53333333333319"/>
    <s v="Rev_Budget"/>
    <x v="0"/>
    <s v="COSGS"/>
    <x v="4"/>
    <s v="COSTI"/>
    <m/>
    <s v="B.14)"/>
    <s v="14) oneri diversi di gestione"/>
    <x v="4"/>
  </r>
  <r>
    <x v="2"/>
    <x v="34"/>
    <x v="306"/>
    <x v="306"/>
    <n v="790.19999999999982"/>
    <s v="Rev_Budget"/>
    <x v="0"/>
    <s v="COSGS"/>
    <x v="4"/>
    <s v="COSTI"/>
    <m/>
    <s v="B.14)"/>
    <s v="14) oneri diversi di gestione"/>
    <x v="4"/>
  </r>
  <r>
    <x v="2"/>
    <x v="35"/>
    <x v="306"/>
    <x v="306"/>
    <n v="831.86666666666645"/>
    <s v="Rev_Budget"/>
    <x v="0"/>
    <s v="COSGS"/>
    <x v="4"/>
    <s v="COSTI"/>
    <m/>
    <s v="B.14)"/>
    <s v="14) oneri diversi di gestione"/>
    <x v="4"/>
  </r>
  <r>
    <x v="2"/>
    <x v="36"/>
    <x v="306"/>
    <x v="306"/>
    <n v="873.53333333333308"/>
    <s v="Rev_Budget"/>
    <x v="0"/>
    <s v="COSGS"/>
    <x v="4"/>
    <s v="COSTI"/>
    <m/>
    <s v="B.14)"/>
    <s v="14) oneri diversi di gestione"/>
    <x v="4"/>
  </r>
  <r>
    <x v="2"/>
    <x v="37"/>
    <x v="306"/>
    <x v="306"/>
    <n v="915.1999999999997"/>
    <s v="Rev_Budget"/>
    <x v="0"/>
    <s v="COSGS"/>
    <x v="4"/>
    <s v="COSTI"/>
    <m/>
    <s v="B.14)"/>
    <s v="14) oneri diversi di gestione"/>
    <x v="4"/>
  </r>
  <r>
    <x v="2"/>
    <x v="26"/>
    <x v="131"/>
    <x v="131"/>
    <n v="12.51"/>
    <s v="Rev_Budget"/>
    <x v="0"/>
    <s v="COSGS"/>
    <x v="4"/>
    <s v="COSTI"/>
    <m/>
    <s v="B.7)"/>
    <s v="7) per servizi"/>
    <x v="2"/>
  </r>
  <r>
    <x v="2"/>
    <x v="27"/>
    <x v="131"/>
    <x v="131"/>
    <n v="26.509999999999998"/>
    <s v="Rev_Budget"/>
    <x v="0"/>
    <s v="COSGS"/>
    <x v="4"/>
    <s v="COSTI"/>
    <m/>
    <s v="B.7)"/>
    <s v="7) per servizi"/>
    <x v="2"/>
  </r>
  <r>
    <x v="2"/>
    <x v="28"/>
    <x v="131"/>
    <x v="131"/>
    <n v="42.51"/>
    <s v="Rev_Budget"/>
    <x v="0"/>
    <s v="COSGS"/>
    <x v="4"/>
    <s v="COSTI"/>
    <m/>
    <s v="B.7)"/>
    <s v="7) per servizi"/>
    <x v="2"/>
  </r>
  <r>
    <x v="2"/>
    <x v="29"/>
    <x v="131"/>
    <x v="131"/>
    <n v="46.51"/>
    <s v="Rev_Budget"/>
    <x v="0"/>
    <s v="COSGS"/>
    <x v="4"/>
    <s v="COSTI"/>
    <m/>
    <s v="B.7)"/>
    <s v="7) per servizi"/>
    <x v="2"/>
  </r>
  <r>
    <x v="2"/>
    <x v="30"/>
    <x v="131"/>
    <x v="131"/>
    <n v="52.51"/>
    <s v="Rev_Budget"/>
    <x v="0"/>
    <s v="COSGS"/>
    <x v="4"/>
    <s v="COSTI"/>
    <m/>
    <s v="B.7)"/>
    <s v="7) per servizi"/>
    <x v="2"/>
  </r>
  <r>
    <x v="2"/>
    <x v="31"/>
    <x v="131"/>
    <x v="131"/>
    <n v="62.51"/>
    <s v="Rev_Budget"/>
    <x v="0"/>
    <s v="COSGS"/>
    <x v="4"/>
    <s v="COSTI"/>
    <m/>
    <s v="B.7)"/>
    <s v="7) per servizi"/>
    <x v="2"/>
  </r>
  <r>
    <x v="2"/>
    <x v="32"/>
    <x v="131"/>
    <x v="131"/>
    <n v="104.17666666666666"/>
    <s v="Rev_Budget"/>
    <x v="0"/>
    <s v="COSGS"/>
    <x v="4"/>
    <s v="COSTI"/>
    <m/>
    <s v="B.7)"/>
    <s v="7) per servizi"/>
    <x v="2"/>
  </r>
  <r>
    <x v="2"/>
    <x v="33"/>
    <x v="131"/>
    <x v="131"/>
    <n v="145.84333333333333"/>
    <s v="Rev_Budget"/>
    <x v="0"/>
    <s v="COSGS"/>
    <x v="4"/>
    <s v="COSTI"/>
    <m/>
    <s v="B.7)"/>
    <s v="7) per servizi"/>
    <x v="2"/>
  </r>
  <r>
    <x v="2"/>
    <x v="34"/>
    <x v="131"/>
    <x v="131"/>
    <n v="187.51"/>
    <s v="Rev_Budget"/>
    <x v="0"/>
    <s v="COSGS"/>
    <x v="4"/>
    <s v="COSTI"/>
    <m/>
    <s v="B.7)"/>
    <s v="7) per servizi"/>
    <x v="2"/>
  </r>
  <r>
    <x v="2"/>
    <x v="35"/>
    <x v="131"/>
    <x v="131"/>
    <n v="229.17666666666665"/>
    <s v="Rev_Budget"/>
    <x v="0"/>
    <s v="COSGS"/>
    <x v="4"/>
    <s v="COSTI"/>
    <m/>
    <s v="B.7)"/>
    <s v="7) per servizi"/>
    <x v="2"/>
  </r>
  <r>
    <x v="2"/>
    <x v="36"/>
    <x v="131"/>
    <x v="131"/>
    <n v="270.84333333333331"/>
    <s v="Rev_Budget"/>
    <x v="0"/>
    <s v="COSGS"/>
    <x v="4"/>
    <s v="COSTI"/>
    <m/>
    <s v="B.7)"/>
    <s v="7) per servizi"/>
    <x v="2"/>
  </r>
  <r>
    <x v="2"/>
    <x v="37"/>
    <x v="131"/>
    <x v="131"/>
    <n v="312.51"/>
    <s v="Rev_Budget"/>
    <x v="0"/>
    <s v="COSGS"/>
    <x v="4"/>
    <s v="COSTI"/>
    <m/>
    <s v="B.7)"/>
    <s v="7) per servizi"/>
    <x v="2"/>
  </r>
  <r>
    <x v="2"/>
    <x v="26"/>
    <x v="100"/>
    <x v="100"/>
    <n v="514.09999999999991"/>
    <s v="Rev_Budget"/>
    <x v="0"/>
    <s v="COSGS"/>
    <x v="4"/>
    <s v="COSTI"/>
    <m/>
    <s v="B.7)"/>
    <s v="7) per servizi"/>
    <x v="2"/>
  </r>
  <r>
    <x v="2"/>
    <x v="27"/>
    <x v="100"/>
    <x v="100"/>
    <n v="2466.4299999999998"/>
    <s v="Rev_Budget"/>
    <x v="0"/>
    <s v="COSGS"/>
    <x v="4"/>
    <s v="COSTI"/>
    <m/>
    <s v="B.7)"/>
    <s v="7) per servizi"/>
    <x v="2"/>
  </r>
  <r>
    <x v="2"/>
    <x v="28"/>
    <x v="100"/>
    <x v="100"/>
    <n v="2830.17"/>
    <s v="Rev_Budget"/>
    <x v="0"/>
    <s v="COSGS"/>
    <x v="4"/>
    <s v="COSTI"/>
    <m/>
    <s v="B.7)"/>
    <s v="7) per servizi"/>
    <x v="2"/>
  </r>
  <r>
    <x v="2"/>
    <x v="29"/>
    <x v="100"/>
    <x v="100"/>
    <n v="3009.97"/>
    <s v="Rev_Budget"/>
    <x v="0"/>
    <s v="COSGS"/>
    <x v="4"/>
    <s v="COSTI"/>
    <m/>
    <s v="B.7)"/>
    <s v="7) per servizi"/>
    <x v="2"/>
  </r>
  <r>
    <x v="2"/>
    <x v="30"/>
    <x v="100"/>
    <x v="100"/>
    <n v="3349.89"/>
    <s v="Rev_Budget"/>
    <x v="0"/>
    <s v="COSGS"/>
    <x v="4"/>
    <s v="COSTI"/>
    <m/>
    <s v="B.7)"/>
    <s v="7) per servizi"/>
    <x v="2"/>
  </r>
  <r>
    <x v="2"/>
    <x v="31"/>
    <x v="100"/>
    <x v="100"/>
    <n v="3675.69"/>
    <s v="Rev_Budget"/>
    <x v="0"/>
    <s v="COSGS"/>
    <x v="4"/>
    <s v="COSTI"/>
    <m/>
    <s v="B.7)"/>
    <s v="7) per servizi"/>
    <x v="2"/>
  </r>
  <r>
    <x v="2"/>
    <x v="32"/>
    <x v="100"/>
    <x v="100"/>
    <n v="4509.0233333333335"/>
    <s v="Rev_Budget"/>
    <x v="0"/>
    <s v="COSGS"/>
    <x v="4"/>
    <s v="COSTI"/>
    <m/>
    <s v="B.7)"/>
    <s v="7) per servizi"/>
    <x v="2"/>
  </r>
  <r>
    <x v="2"/>
    <x v="33"/>
    <x v="100"/>
    <x v="100"/>
    <n v="5342.3566666666666"/>
    <s v="Rev_Budget"/>
    <x v="0"/>
    <s v="COSGS"/>
    <x v="4"/>
    <s v="COSTI"/>
    <m/>
    <s v="B.7)"/>
    <s v="7) per servizi"/>
    <x v="2"/>
  </r>
  <r>
    <x v="2"/>
    <x v="34"/>
    <x v="100"/>
    <x v="100"/>
    <n v="6175.69"/>
    <s v="Rev_Budget"/>
    <x v="0"/>
    <s v="COSGS"/>
    <x v="4"/>
    <s v="COSTI"/>
    <m/>
    <s v="B.7)"/>
    <s v="7) per servizi"/>
    <x v="2"/>
  </r>
  <r>
    <x v="2"/>
    <x v="35"/>
    <x v="100"/>
    <x v="100"/>
    <n v="7009.0233333333326"/>
    <s v="Rev_Budget"/>
    <x v="0"/>
    <s v="COSGS"/>
    <x v="4"/>
    <s v="COSTI"/>
    <m/>
    <s v="B.7)"/>
    <s v="7) per servizi"/>
    <x v="2"/>
  </r>
  <r>
    <x v="2"/>
    <x v="36"/>
    <x v="100"/>
    <x v="100"/>
    <n v="7842.3566666666657"/>
    <s v="Rev_Budget"/>
    <x v="0"/>
    <s v="COSGS"/>
    <x v="4"/>
    <s v="COSTI"/>
    <m/>
    <s v="B.7)"/>
    <s v="7) per servizi"/>
    <x v="2"/>
  </r>
  <r>
    <x v="2"/>
    <x v="37"/>
    <x v="100"/>
    <x v="100"/>
    <n v="8675.6899999999987"/>
    <s v="Rev_Budget"/>
    <x v="0"/>
    <s v="COSGS"/>
    <x v="4"/>
    <s v="COSTI"/>
    <m/>
    <s v="B.7)"/>
    <s v="7) per servizi"/>
    <x v="2"/>
  </r>
  <r>
    <x v="2"/>
    <x v="26"/>
    <x v="104"/>
    <x v="104"/>
    <n v="443.75999999999993"/>
    <s v="Rev_Budget"/>
    <x v="0"/>
    <s v="COSGS"/>
    <x v="4"/>
    <s v="COSTI"/>
    <m/>
    <s v="B.7)"/>
    <s v="7) per servizi"/>
    <x v="5"/>
  </r>
  <r>
    <x v="2"/>
    <x v="27"/>
    <x v="104"/>
    <x v="104"/>
    <n v="1136.42"/>
    <s v="Rev_Budget"/>
    <x v="0"/>
    <s v="COSGS"/>
    <x v="4"/>
    <s v="COSTI"/>
    <m/>
    <s v="B.7)"/>
    <s v="7) per servizi"/>
    <x v="5"/>
  </r>
  <r>
    <x v="2"/>
    <x v="28"/>
    <x v="104"/>
    <x v="104"/>
    <n v="1945.23"/>
    <s v="Rev_Budget"/>
    <x v="0"/>
    <s v="COSGS"/>
    <x v="4"/>
    <s v="COSTI"/>
    <m/>
    <s v="B.7)"/>
    <s v="7) per servizi"/>
    <x v="5"/>
  </r>
  <r>
    <x v="2"/>
    <x v="29"/>
    <x v="104"/>
    <x v="104"/>
    <n v="3021.5299999999997"/>
    <s v="Rev_Budget"/>
    <x v="0"/>
    <s v="COSGS"/>
    <x v="4"/>
    <s v="COSTI"/>
    <m/>
    <s v="B.7)"/>
    <s v="7) per servizi"/>
    <x v="5"/>
  </r>
  <r>
    <x v="2"/>
    <x v="30"/>
    <x v="104"/>
    <x v="104"/>
    <n v="3586.43"/>
    <s v="Rev_Budget"/>
    <x v="0"/>
    <s v="COSGS"/>
    <x v="4"/>
    <s v="COSTI"/>
    <m/>
    <s v="B.7)"/>
    <s v="7) per servizi"/>
    <x v="5"/>
  </r>
  <r>
    <x v="2"/>
    <x v="31"/>
    <x v="104"/>
    <x v="104"/>
    <n v="4077.5099999999998"/>
    <s v="Rev_Budget"/>
    <x v="0"/>
    <s v="COSGS"/>
    <x v="4"/>
    <s v="COSTI"/>
    <m/>
    <s v="B.7)"/>
    <s v="7) per servizi"/>
    <x v="5"/>
  </r>
  <r>
    <x v="2"/>
    <x v="32"/>
    <x v="104"/>
    <x v="104"/>
    <n v="5077.51"/>
    <s v="Rev_Budget"/>
    <x v="0"/>
    <s v="COSGS"/>
    <x v="4"/>
    <s v="COSTI"/>
    <m/>
    <s v="B.7)"/>
    <s v="7) per servizi"/>
    <x v="5"/>
  </r>
  <r>
    <x v="2"/>
    <x v="33"/>
    <x v="104"/>
    <x v="104"/>
    <n v="5277.51"/>
    <s v="Rev_Budget"/>
    <x v="0"/>
    <s v="COSGS"/>
    <x v="4"/>
    <s v="COSTI"/>
    <m/>
    <s v="B.7)"/>
    <s v="7) per servizi"/>
    <x v="5"/>
  </r>
  <r>
    <x v="2"/>
    <x v="34"/>
    <x v="104"/>
    <x v="104"/>
    <n v="6277.51"/>
    <s v="Rev_Budget"/>
    <x v="0"/>
    <s v="COSGS"/>
    <x v="4"/>
    <s v="COSTI"/>
    <m/>
    <s v="B.7)"/>
    <s v="7) per servizi"/>
    <x v="5"/>
  </r>
  <r>
    <x v="2"/>
    <x v="35"/>
    <x v="104"/>
    <x v="104"/>
    <n v="7277.51"/>
    <s v="Rev_Budget"/>
    <x v="0"/>
    <s v="COSGS"/>
    <x v="4"/>
    <s v="COSTI"/>
    <m/>
    <s v="B.7)"/>
    <s v="7) per servizi"/>
    <x v="5"/>
  </r>
  <r>
    <x v="2"/>
    <x v="36"/>
    <x v="104"/>
    <x v="104"/>
    <n v="8277.51"/>
    <s v="Rev_Budget"/>
    <x v="0"/>
    <s v="COSGS"/>
    <x v="4"/>
    <s v="COSTI"/>
    <m/>
    <s v="B.7)"/>
    <s v="7) per servizi"/>
    <x v="5"/>
  </r>
  <r>
    <x v="2"/>
    <x v="37"/>
    <x v="104"/>
    <x v="104"/>
    <n v="9277.51"/>
    <s v="Rev_Budget"/>
    <x v="0"/>
    <s v="COSGS"/>
    <x v="4"/>
    <s v="COSTI"/>
    <m/>
    <s v="B.7)"/>
    <s v="7) per servizi"/>
    <x v="5"/>
  </r>
  <r>
    <x v="2"/>
    <x v="26"/>
    <x v="129"/>
    <x v="129"/>
    <n v="1.1499999999999999"/>
    <s v="Rev_Budget"/>
    <x v="0"/>
    <s v="COSGS"/>
    <x v="4"/>
    <s v="COSTI"/>
    <m/>
    <s v="B.7)"/>
    <s v="7) per servizi"/>
    <x v="2"/>
  </r>
  <r>
    <x v="2"/>
    <x v="27"/>
    <x v="129"/>
    <x v="129"/>
    <n v="1.1499999999999999"/>
    <s v="Rev_Budget"/>
    <x v="0"/>
    <s v="COSGS"/>
    <x v="4"/>
    <s v="COSTI"/>
    <m/>
    <s v="B.7)"/>
    <s v="7) per servizi"/>
    <x v="2"/>
  </r>
  <r>
    <x v="2"/>
    <x v="28"/>
    <x v="129"/>
    <x v="129"/>
    <n v="1.1499999999999999"/>
    <s v="Rev_Budget"/>
    <x v="0"/>
    <s v="COSGS"/>
    <x v="4"/>
    <s v="COSTI"/>
    <m/>
    <s v="B.7)"/>
    <s v="7) per servizi"/>
    <x v="2"/>
  </r>
  <r>
    <x v="2"/>
    <x v="29"/>
    <x v="129"/>
    <x v="129"/>
    <n v="2.2999999999999998"/>
    <s v="Rev_Budget"/>
    <x v="0"/>
    <s v="COSGS"/>
    <x v="4"/>
    <s v="COSTI"/>
    <m/>
    <s v="B.7)"/>
    <s v="7) per servizi"/>
    <x v="2"/>
  </r>
  <r>
    <x v="2"/>
    <x v="30"/>
    <x v="129"/>
    <x v="129"/>
    <n v="27.32"/>
    <s v="Rev_Budget"/>
    <x v="0"/>
    <s v="COSGS"/>
    <x v="4"/>
    <s v="COSTI"/>
    <m/>
    <s v="B.7)"/>
    <s v="7) per servizi"/>
    <x v="2"/>
  </r>
  <r>
    <x v="2"/>
    <x v="31"/>
    <x v="129"/>
    <x v="129"/>
    <n v="27.32"/>
    <s v="Rev_Budget"/>
    <x v="0"/>
    <s v="COSGS"/>
    <x v="4"/>
    <s v="COSTI"/>
    <m/>
    <s v="B.7)"/>
    <s v="7) per servizi"/>
    <x v="2"/>
  </r>
  <r>
    <x v="2"/>
    <x v="32"/>
    <x v="129"/>
    <x v="129"/>
    <n v="27.32"/>
    <s v="Rev_Budget"/>
    <x v="0"/>
    <s v="COSGS"/>
    <x v="4"/>
    <s v="COSTI"/>
    <m/>
    <s v="B.7)"/>
    <s v="7) per servizi"/>
    <x v="2"/>
  </r>
  <r>
    <x v="2"/>
    <x v="33"/>
    <x v="129"/>
    <x v="129"/>
    <n v="27.32"/>
    <s v="Rev_Budget"/>
    <x v="0"/>
    <s v="COSGS"/>
    <x v="4"/>
    <s v="COSTI"/>
    <m/>
    <s v="B.7)"/>
    <s v="7) per servizi"/>
    <x v="2"/>
  </r>
  <r>
    <x v="2"/>
    <x v="34"/>
    <x v="129"/>
    <x v="129"/>
    <n v="27.32"/>
    <s v="Rev_Budget"/>
    <x v="0"/>
    <s v="COSGS"/>
    <x v="4"/>
    <s v="COSTI"/>
    <m/>
    <s v="B.7)"/>
    <s v="7) per servizi"/>
    <x v="2"/>
  </r>
  <r>
    <x v="2"/>
    <x v="35"/>
    <x v="129"/>
    <x v="129"/>
    <n v="27.32"/>
    <s v="Rev_Budget"/>
    <x v="0"/>
    <s v="COSGS"/>
    <x v="4"/>
    <s v="COSTI"/>
    <m/>
    <s v="B.7)"/>
    <s v="7) per servizi"/>
    <x v="2"/>
  </r>
  <r>
    <x v="2"/>
    <x v="36"/>
    <x v="129"/>
    <x v="129"/>
    <n v="27.32"/>
    <s v="Rev_Budget"/>
    <x v="0"/>
    <s v="COSGS"/>
    <x v="4"/>
    <s v="COSTI"/>
    <m/>
    <s v="B.7)"/>
    <s v="7) per servizi"/>
    <x v="2"/>
  </r>
  <r>
    <x v="2"/>
    <x v="37"/>
    <x v="129"/>
    <x v="129"/>
    <n v="27.32"/>
    <s v="Rev_Budget"/>
    <x v="0"/>
    <s v="COSGS"/>
    <x v="4"/>
    <s v="COSTI"/>
    <m/>
    <s v="B.7)"/>
    <s v="7) per servizi"/>
    <x v="2"/>
  </r>
  <r>
    <x v="2"/>
    <x v="26"/>
    <x v="103"/>
    <x v="103"/>
    <n v="310.3599999999999"/>
    <s v="Rev_Budget"/>
    <x v="0"/>
    <s v="COSGS"/>
    <x v="4"/>
    <s v="COSTI"/>
    <m/>
    <s v="B.7)"/>
    <s v="7) per servizi"/>
    <x v="2"/>
  </r>
  <r>
    <x v="2"/>
    <x v="27"/>
    <x v="103"/>
    <x v="103"/>
    <n v="1313.8799999999999"/>
    <s v="Rev_Budget"/>
    <x v="0"/>
    <s v="COSGS"/>
    <x v="4"/>
    <s v="COSTI"/>
    <m/>
    <s v="B.7)"/>
    <s v="7) per servizi"/>
    <x v="2"/>
  </r>
  <r>
    <x v="2"/>
    <x v="28"/>
    <x v="103"/>
    <x v="103"/>
    <n v="1736.62"/>
    <s v="Rev_Budget"/>
    <x v="0"/>
    <s v="COSGS"/>
    <x v="4"/>
    <s v="COSTI"/>
    <m/>
    <s v="B.7)"/>
    <s v="7) per servizi"/>
    <x v="2"/>
  </r>
  <r>
    <x v="2"/>
    <x v="29"/>
    <x v="103"/>
    <x v="103"/>
    <n v="3185"/>
    <s v="Rev_Budget"/>
    <x v="0"/>
    <s v="COSGS"/>
    <x v="4"/>
    <s v="COSTI"/>
    <m/>
    <s v="B.7)"/>
    <s v="7) per servizi"/>
    <x v="2"/>
  </r>
  <r>
    <x v="2"/>
    <x v="30"/>
    <x v="103"/>
    <x v="103"/>
    <n v="3855.38"/>
    <s v="Rev_Budget"/>
    <x v="0"/>
    <s v="COSGS"/>
    <x v="4"/>
    <s v="COSTI"/>
    <m/>
    <s v="B.7)"/>
    <s v="7) per servizi"/>
    <x v="2"/>
  </r>
  <r>
    <x v="2"/>
    <x v="31"/>
    <x v="103"/>
    <x v="103"/>
    <n v="4255.62"/>
    <s v="Rev_Budget"/>
    <x v="0"/>
    <s v="COSGS"/>
    <x v="4"/>
    <s v="COSTI"/>
    <m/>
    <s v="B.7)"/>
    <s v="7) per servizi"/>
    <x v="2"/>
  </r>
  <r>
    <x v="2"/>
    <x v="32"/>
    <x v="103"/>
    <x v="103"/>
    <n v="4922.2866666666669"/>
    <s v="Rev_Budget"/>
    <x v="0"/>
    <s v="COSGS"/>
    <x v="4"/>
    <s v="COSTI"/>
    <m/>
    <s v="B.7)"/>
    <s v="7) per servizi"/>
    <x v="2"/>
  </r>
  <r>
    <x v="2"/>
    <x v="33"/>
    <x v="103"/>
    <x v="103"/>
    <n v="5588.9533333333338"/>
    <s v="Rev_Budget"/>
    <x v="0"/>
    <s v="COSGS"/>
    <x v="4"/>
    <s v="COSTI"/>
    <m/>
    <s v="B.7)"/>
    <s v="7) per servizi"/>
    <x v="2"/>
  </r>
  <r>
    <x v="2"/>
    <x v="34"/>
    <x v="103"/>
    <x v="103"/>
    <n v="6255.6200000000008"/>
    <s v="Rev_Budget"/>
    <x v="0"/>
    <s v="COSGS"/>
    <x v="4"/>
    <s v="COSTI"/>
    <m/>
    <s v="B.7)"/>
    <s v="7) per servizi"/>
    <x v="2"/>
  </r>
  <r>
    <x v="2"/>
    <x v="35"/>
    <x v="103"/>
    <x v="103"/>
    <n v="6922.2866666666678"/>
    <s v="Rev_Budget"/>
    <x v="0"/>
    <s v="COSGS"/>
    <x v="4"/>
    <s v="COSTI"/>
    <m/>
    <s v="B.7)"/>
    <s v="7) per servizi"/>
    <x v="2"/>
  </r>
  <r>
    <x v="2"/>
    <x v="36"/>
    <x v="103"/>
    <x v="103"/>
    <n v="7588.9533333333347"/>
    <s v="Rev_Budget"/>
    <x v="0"/>
    <s v="COSGS"/>
    <x v="4"/>
    <s v="COSTI"/>
    <m/>
    <s v="B.7)"/>
    <s v="7) per servizi"/>
    <x v="2"/>
  </r>
  <r>
    <x v="2"/>
    <x v="37"/>
    <x v="103"/>
    <x v="103"/>
    <n v="8255.6200000000008"/>
    <s v="Rev_Budget"/>
    <x v="0"/>
    <s v="COSGS"/>
    <x v="4"/>
    <s v="COSTI"/>
    <m/>
    <s v="B.7)"/>
    <s v="7) per servizi"/>
    <x v="2"/>
  </r>
  <r>
    <x v="2"/>
    <x v="26"/>
    <x v="211"/>
    <x v="211"/>
    <n v="0"/>
    <s v="Rev_Budget"/>
    <x v="0"/>
    <s v="COSGS"/>
    <x v="4"/>
    <s v="COSTI"/>
    <m/>
    <s v="B.14)"/>
    <s v="14) oneri diversi di gestione"/>
    <x v="2"/>
  </r>
  <r>
    <x v="2"/>
    <x v="27"/>
    <x v="211"/>
    <x v="211"/>
    <n v="0"/>
    <s v="Rev_Budget"/>
    <x v="0"/>
    <s v="COSGS"/>
    <x v="4"/>
    <s v="COSTI"/>
    <m/>
    <s v="B.14)"/>
    <s v="14) oneri diversi di gestione"/>
    <x v="2"/>
  </r>
  <r>
    <x v="2"/>
    <x v="28"/>
    <x v="211"/>
    <x v="211"/>
    <n v="71.760000000000005"/>
    <s v="Rev_Budget"/>
    <x v="0"/>
    <s v="COSGS"/>
    <x v="4"/>
    <s v="COSTI"/>
    <m/>
    <s v="B.14)"/>
    <s v="14) oneri diversi di gestione"/>
    <x v="2"/>
  </r>
  <r>
    <x v="2"/>
    <x v="29"/>
    <x v="211"/>
    <x v="211"/>
    <n v="71.760000000000005"/>
    <s v="Rev_Budget"/>
    <x v="0"/>
    <s v="COSGS"/>
    <x v="4"/>
    <s v="COSTI"/>
    <m/>
    <s v="B.14)"/>
    <s v="14) oneri diversi di gestione"/>
    <x v="2"/>
  </r>
  <r>
    <x v="2"/>
    <x v="30"/>
    <x v="211"/>
    <x v="211"/>
    <n v="71.760000000000005"/>
    <s v="Rev_Budget"/>
    <x v="0"/>
    <s v="COSGS"/>
    <x v="4"/>
    <s v="COSTI"/>
    <m/>
    <s v="B.14)"/>
    <s v="14) oneri diversi di gestione"/>
    <x v="2"/>
  </r>
  <r>
    <x v="2"/>
    <x v="31"/>
    <x v="211"/>
    <x v="211"/>
    <n v="71.760000000000005"/>
    <s v="Rev_Budget"/>
    <x v="0"/>
    <s v="COSGS"/>
    <x v="4"/>
    <s v="COSTI"/>
    <m/>
    <s v="B.14)"/>
    <s v="14) oneri diversi di gestione"/>
    <x v="2"/>
  </r>
  <r>
    <x v="2"/>
    <x v="32"/>
    <x v="211"/>
    <x v="211"/>
    <n v="488.42666666666668"/>
    <s v="Rev_Budget"/>
    <x v="0"/>
    <s v="COSGS"/>
    <x v="4"/>
    <s v="COSTI"/>
    <m/>
    <s v="B.14)"/>
    <s v="14) oneri diversi di gestione"/>
    <x v="2"/>
  </r>
  <r>
    <x v="2"/>
    <x v="33"/>
    <x v="211"/>
    <x v="211"/>
    <n v="905.09333333333336"/>
    <s v="Rev_Budget"/>
    <x v="0"/>
    <s v="COSGS"/>
    <x v="4"/>
    <s v="COSTI"/>
    <m/>
    <s v="B.14)"/>
    <s v="14) oneri diversi di gestione"/>
    <x v="2"/>
  </r>
  <r>
    <x v="2"/>
    <x v="34"/>
    <x v="211"/>
    <x v="211"/>
    <n v="1321.76"/>
    <s v="Rev_Budget"/>
    <x v="0"/>
    <s v="COSGS"/>
    <x v="4"/>
    <s v="COSTI"/>
    <m/>
    <s v="B.14)"/>
    <s v="14) oneri diversi di gestione"/>
    <x v="2"/>
  </r>
  <r>
    <x v="2"/>
    <x v="35"/>
    <x v="211"/>
    <x v="211"/>
    <n v="1738.4266666666667"/>
    <s v="Rev_Budget"/>
    <x v="0"/>
    <s v="COSGS"/>
    <x v="4"/>
    <s v="COSTI"/>
    <m/>
    <s v="B.14)"/>
    <s v="14) oneri diversi di gestione"/>
    <x v="2"/>
  </r>
  <r>
    <x v="2"/>
    <x v="36"/>
    <x v="211"/>
    <x v="211"/>
    <n v="2155.0933333333332"/>
    <s v="Rev_Budget"/>
    <x v="0"/>
    <s v="COSGS"/>
    <x v="4"/>
    <s v="COSTI"/>
    <m/>
    <s v="B.14)"/>
    <s v="14) oneri diversi di gestione"/>
    <x v="2"/>
  </r>
  <r>
    <x v="2"/>
    <x v="37"/>
    <x v="211"/>
    <x v="211"/>
    <n v="2571.7599999999998"/>
    <s v="Rev_Budget"/>
    <x v="0"/>
    <s v="COSGS"/>
    <x v="4"/>
    <s v="COSTI"/>
    <m/>
    <s v="B.14)"/>
    <s v="14) oneri diversi di gestione"/>
    <x v="2"/>
  </r>
  <r>
    <x v="2"/>
    <x v="26"/>
    <x v="298"/>
    <x v="298"/>
    <n v="2550"/>
    <s v="Rev_Budget"/>
    <x v="0"/>
    <s v="COSGS"/>
    <x v="4"/>
    <s v="COSTI"/>
    <m/>
    <s v="B.7)"/>
    <s v="7) per servizi"/>
    <x v="2"/>
  </r>
  <r>
    <x v="2"/>
    <x v="27"/>
    <x v="298"/>
    <x v="298"/>
    <n v="5100"/>
    <s v="Rev_Budget"/>
    <x v="0"/>
    <s v="COSGS"/>
    <x v="4"/>
    <s v="COSTI"/>
    <m/>
    <s v="B.7)"/>
    <s v="7) per servizi"/>
    <x v="2"/>
  </r>
  <r>
    <x v="2"/>
    <x v="28"/>
    <x v="298"/>
    <x v="298"/>
    <n v="7650"/>
    <s v="Rev_Budget"/>
    <x v="0"/>
    <s v="COSGS"/>
    <x v="4"/>
    <s v="COSTI"/>
    <m/>
    <s v="B.7)"/>
    <s v="7) per servizi"/>
    <x v="2"/>
  </r>
  <r>
    <x v="2"/>
    <x v="29"/>
    <x v="298"/>
    <x v="298"/>
    <n v="10200"/>
    <s v="Rev_Budget"/>
    <x v="0"/>
    <s v="COSGS"/>
    <x v="4"/>
    <s v="COSTI"/>
    <m/>
    <s v="B.7)"/>
    <s v="7) per servizi"/>
    <x v="2"/>
  </r>
  <r>
    <x v="2"/>
    <x v="30"/>
    <x v="298"/>
    <x v="298"/>
    <n v="12750"/>
    <s v="Rev_Budget"/>
    <x v="0"/>
    <s v="COSGS"/>
    <x v="4"/>
    <s v="COSTI"/>
    <m/>
    <s v="B.7)"/>
    <s v="7) per servizi"/>
    <x v="2"/>
  </r>
  <r>
    <x v="2"/>
    <x v="31"/>
    <x v="298"/>
    <x v="298"/>
    <n v="15300"/>
    <s v="Rev_Budget"/>
    <x v="0"/>
    <s v="COSGS"/>
    <x v="4"/>
    <s v="COSTI"/>
    <m/>
    <s v="B.7)"/>
    <s v="7) per servizi"/>
    <x v="2"/>
  </r>
  <r>
    <x v="2"/>
    <x v="32"/>
    <x v="298"/>
    <x v="298"/>
    <n v="17850"/>
    <s v="Rev_Budget"/>
    <x v="0"/>
    <s v="COSGS"/>
    <x v="4"/>
    <s v="COSTI"/>
    <m/>
    <s v="B.7)"/>
    <s v="7) per servizi"/>
    <x v="2"/>
  </r>
  <r>
    <x v="2"/>
    <x v="33"/>
    <x v="298"/>
    <x v="298"/>
    <n v="20400"/>
    <s v="Rev_Budget"/>
    <x v="0"/>
    <s v="COSGS"/>
    <x v="4"/>
    <s v="COSTI"/>
    <m/>
    <s v="B.7)"/>
    <s v="7) per servizi"/>
    <x v="2"/>
  </r>
  <r>
    <x v="2"/>
    <x v="34"/>
    <x v="298"/>
    <x v="298"/>
    <n v="22950"/>
    <s v="Rev_Budget"/>
    <x v="0"/>
    <s v="COSGS"/>
    <x v="4"/>
    <s v="COSTI"/>
    <m/>
    <s v="B.7)"/>
    <s v="7) per servizi"/>
    <x v="2"/>
  </r>
  <r>
    <x v="2"/>
    <x v="35"/>
    <x v="298"/>
    <x v="298"/>
    <n v="25500"/>
    <s v="Rev_Budget"/>
    <x v="0"/>
    <s v="COSGS"/>
    <x v="4"/>
    <s v="COSTI"/>
    <m/>
    <s v="B.7)"/>
    <s v="7) per servizi"/>
    <x v="2"/>
  </r>
  <r>
    <x v="2"/>
    <x v="36"/>
    <x v="298"/>
    <x v="298"/>
    <n v="28050"/>
    <s v="Rev_Budget"/>
    <x v="0"/>
    <s v="COSGS"/>
    <x v="4"/>
    <s v="COSTI"/>
    <m/>
    <s v="B.7)"/>
    <s v="7) per servizi"/>
    <x v="2"/>
  </r>
  <r>
    <x v="2"/>
    <x v="37"/>
    <x v="298"/>
    <x v="298"/>
    <n v="30600"/>
    <s v="Rev_Budget"/>
    <x v="0"/>
    <s v="COSGS"/>
    <x v="4"/>
    <s v="COSTI"/>
    <m/>
    <s v="B.7)"/>
    <s v="7) per servizi"/>
    <x v="2"/>
  </r>
  <r>
    <x v="2"/>
    <x v="26"/>
    <x v="368"/>
    <x v="367"/>
    <n v="200"/>
    <s v="Rev_Budget"/>
    <x v="0"/>
    <s v="COSGS"/>
    <x v="4"/>
    <s v="COSTI"/>
    <m/>
    <s v="B.7)"/>
    <s v="7) per servizi"/>
    <x v="2"/>
  </r>
  <r>
    <x v="2"/>
    <x v="27"/>
    <x v="368"/>
    <x v="367"/>
    <n v="400"/>
    <s v="Rev_Budget"/>
    <x v="0"/>
    <s v="COSGS"/>
    <x v="4"/>
    <s v="COSTI"/>
    <m/>
    <s v="B.7)"/>
    <s v="7) per servizi"/>
    <x v="2"/>
  </r>
  <r>
    <x v="2"/>
    <x v="28"/>
    <x v="368"/>
    <x v="367"/>
    <n v="600"/>
    <s v="Rev_Budget"/>
    <x v="0"/>
    <s v="COSGS"/>
    <x v="4"/>
    <s v="COSTI"/>
    <m/>
    <s v="B.7)"/>
    <s v="7) per servizi"/>
    <x v="2"/>
  </r>
  <r>
    <x v="2"/>
    <x v="29"/>
    <x v="368"/>
    <x v="367"/>
    <n v="800"/>
    <s v="Rev_Budget"/>
    <x v="0"/>
    <s v="COSGS"/>
    <x v="4"/>
    <s v="COSTI"/>
    <m/>
    <s v="B.7)"/>
    <s v="7) per servizi"/>
    <x v="2"/>
  </r>
  <r>
    <x v="2"/>
    <x v="30"/>
    <x v="368"/>
    <x v="367"/>
    <n v="1000"/>
    <s v="Rev_Budget"/>
    <x v="0"/>
    <s v="COSGS"/>
    <x v="4"/>
    <s v="COSTI"/>
    <m/>
    <s v="B.7)"/>
    <s v="7) per servizi"/>
    <x v="2"/>
  </r>
  <r>
    <x v="2"/>
    <x v="31"/>
    <x v="368"/>
    <x v="367"/>
    <n v="1200"/>
    <s v="Rev_Budget"/>
    <x v="0"/>
    <s v="COSGS"/>
    <x v="4"/>
    <s v="COSTI"/>
    <m/>
    <s v="B.7)"/>
    <s v="7) per servizi"/>
    <x v="2"/>
  </r>
  <r>
    <x v="2"/>
    <x v="32"/>
    <x v="368"/>
    <x v="367"/>
    <n v="1400"/>
    <s v="Rev_Budget"/>
    <x v="0"/>
    <s v="COSGS"/>
    <x v="4"/>
    <s v="COSTI"/>
    <m/>
    <s v="B.7)"/>
    <s v="7) per servizi"/>
    <x v="2"/>
  </r>
  <r>
    <x v="2"/>
    <x v="33"/>
    <x v="368"/>
    <x v="367"/>
    <n v="1600"/>
    <s v="Rev_Budget"/>
    <x v="0"/>
    <s v="COSGS"/>
    <x v="4"/>
    <s v="COSTI"/>
    <m/>
    <s v="B.7)"/>
    <s v="7) per servizi"/>
    <x v="2"/>
  </r>
  <r>
    <x v="2"/>
    <x v="34"/>
    <x v="368"/>
    <x v="367"/>
    <n v="1800"/>
    <s v="Rev_Budget"/>
    <x v="0"/>
    <s v="COSGS"/>
    <x v="4"/>
    <s v="COSTI"/>
    <m/>
    <s v="B.7)"/>
    <s v="7) per servizi"/>
    <x v="2"/>
  </r>
  <r>
    <x v="2"/>
    <x v="35"/>
    <x v="368"/>
    <x v="367"/>
    <n v="2000"/>
    <s v="Rev_Budget"/>
    <x v="0"/>
    <s v="COSGS"/>
    <x v="4"/>
    <s v="COSTI"/>
    <m/>
    <s v="B.7)"/>
    <s v="7) per servizi"/>
    <x v="2"/>
  </r>
  <r>
    <x v="2"/>
    <x v="36"/>
    <x v="368"/>
    <x v="367"/>
    <n v="2200"/>
    <s v="Rev_Budget"/>
    <x v="0"/>
    <s v="COSGS"/>
    <x v="4"/>
    <s v="COSTI"/>
    <m/>
    <s v="B.7)"/>
    <s v="7) per servizi"/>
    <x v="2"/>
  </r>
  <r>
    <x v="2"/>
    <x v="37"/>
    <x v="368"/>
    <x v="367"/>
    <n v="2400"/>
    <s v="Rev_Budget"/>
    <x v="0"/>
    <s v="COSGS"/>
    <x v="4"/>
    <s v="COSTI"/>
    <m/>
    <s v="B.7)"/>
    <s v="7) per servizi"/>
    <x v="2"/>
  </r>
  <r>
    <x v="2"/>
    <x v="26"/>
    <x v="13"/>
    <x v="13"/>
    <n v="298.46999999999997"/>
    <s v="Rev_Budget"/>
    <x v="0"/>
    <s v="COSGS"/>
    <x v="4"/>
    <s v="COSTI"/>
    <m/>
    <s v="B.6)"/>
    <s v="6) per materie prime, suddidiarie, di consumo e di merci"/>
    <x v="4"/>
  </r>
  <r>
    <x v="2"/>
    <x v="27"/>
    <x v="13"/>
    <x v="13"/>
    <n v="589.51"/>
    <s v="Rev_Budget"/>
    <x v="0"/>
    <s v="COSGS"/>
    <x v="4"/>
    <s v="COSTI"/>
    <m/>
    <s v="B.6)"/>
    <s v="6) per materie prime, suddidiarie, di consumo e di merci"/>
    <x v="4"/>
  </r>
  <r>
    <x v="2"/>
    <x v="28"/>
    <x v="13"/>
    <x v="13"/>
    <n v="929.16000000000008"/>
    <s v="Rev_Budget"/>
    <x v="0"/>
    <s v="COSGS"/>
    <x v="4"/>
    <s v="COSTI"/>
    <m/>
    <s v="B.6)"/>
    <s v="6) per materie prime, suddidiarie, di consumo e di merci"/>
    <x v="4"/>
  </r>
  <r>
    <x v="2"/>
    <x v="29"/>
    <x v="13"/>
    <x v="13"/>
    <n v="1342.1"/>
    <s v="Rev_Budget"/>
    <x v="0"/>
    <s v="COSGS"/>
    <x v="4"/>
    <s v="COSTI"/>
    <m/>
    <s v="B.6)"/>
    <s v="6) per materie prime, suddidiarie, di consumo e di merci"/>
    <x v="4"/>
  </r>
  <r>
    <x v="2"/>
    <x v="30"/>
    <x v="13"/>
    <x v="13"/>
    <n v="1700.75"/>
    <s v="Rev_Budget"/>
    <x v="0"/>
    <s v="COSGS"/>
    <x v="4"/>
    <s v="COSTI"/>
    <m/>
    <s v="B.6)"/>
    <s v="6) per materie prime, suddidiarie, di consumo e di merci"/>
    <x v="4"/>
  </r>
  <r>
    <x v="2"/>
    <x v="31"/>
    <x v="13"/>
    <x v="13"/>
    <n v="1823.31"/>
    <s v="Rev_Budget"/>
    <x v="0"/>
    <s v="COSGS"/>
    <x v="4"/>
    <s v="COSTI"/>
    <m/>
    <s v="B.6)"/>
    <s v="6) per materie prime, suddidiarie, di consumo e di merci"/>
    <x v="4"/>
  </r>
  <r>
    <x v="2"/>
    <x v="32"/>
    <x v="13"/>
    <x v="13"/>
    <n v="2239.9766666666665"/>
    <s v="Rev_Budget"/>
    <x v="0"/>
    <s v="COSGS"/>
    <x v="4"/>
    <s v="COSTI"/>
    <m/>
    <s v="B.6)"/>
    <s v="6) per materie prime, suddidiarie, di consumo e di merci"/>
    <x v="4"/>
  </r>
  <r>
    <x v="2"/>
    <x v="33"/>
    <x v="13"/>
    <x v="13"/>
    <n v="2656.643333333333"/>
    <s v="Rev_Budget"/>
    <x v="0"/>
    <s v="COSGS"/>
    <x v="4"/>
    <s v="COSTI"/>
    <m/>
    <s v="B.6)"/>
    <s v="6) per materie prime, suddidiarie, di consumo e di merci"/>
    <x v="4"/>
  </r>
  <r>
    <x v="2"/>
    <x v="34"/>
    <x v="13"/>
    <x v="13"/>
    <n v="3073.3099999999995"/>
    <s v="Rev_Budget"/>
    <x v="0"/>
    <s v="COSGS"/>
    <x v="4"/>
    <s v="COSTI"/>
    <m/>
    <s v="B.6)"/>
    <s v="6) per materie prime, suddidiarie, di consumo e di merci"/>
    <x v="4"/>
  </r>
  <r>
    <x v="2"/>
    <x v="35"/>
    <x v="13"/>
    <x v="13"/>
    <n v="3489.976666666666"/>
    <s v="Rev_Budget"/>
    <x v="0"/>
    <s v="COSGS"/>
    <x v="4"/>
    <s v="COSTI"/>
    <m/>
    <s v="B.6)"/>
    <s v="6) per materie prime, suddidiarie, di consumo e di merci"/>
    <x v="4"/>
  </r>
  <r>
    <x v="2"/>
    <x v="36"/>
    <x v="13"/>
    <x v="13"/>
    <n v="3906.6433333333325"/>
    <s v="Rev_Budget"/>
    <x v="0"/>
    <s v="COSGS"/>
    <x v="4"/>
    <s v="COSTI"/>
    <m/>
    <s v="B.6)"/>
    <s v="6) per materie prime, suddidiarie, di consumo e di merci"/>
    <x v="4"/>
  </r>
  <r>
    <x v="2"/>
    <x v="37"/>
    <x v="13"/>
    <x v="13"/>
    <n v="4323.3099999999995"/>
    <s v="Rev_Budget"/>
    <x v="0"/>
    <s v="COSGS"/>
    <x v="4"/>
    <s v="COSTI"/>
    <m/>
    <s v="B.6)"/>
    <s v="6) per materie prime, suddidiarie, di consumo e di merci"/>
    <x v="4"/>
  </r>
  <r>
    <x v="2"/>
    <x v="26"/>
    <x v="17"/>
    <x v="17"/>
    <n v="1317.87"/>
    <s v="Rev_Budget"/>
    <x v="0"/>
    <s v="COSGS"/>
    <x v="4"/>
    <s v="COSTI"/>
    <m/>
    <s v="B.6)"/>
    <s v="6) per materie prime, suddidiarie, di consumo e di merci"/>
    <x v="2"/>
  </r>
  <r>
    <x v="2"/>
    <x v="27"/>
    <x v="17"/>
    <x v="17"/>
    <n v="2593.64"/>
    <s v="Rev_Budget"/>
    <x v="0"/>
    <s v="COSGS"/>
    <x v="4"/>
    <s v="COSTI"/>
    <m/>
    <s v="B.6)"/>
    <s v="6) per materie prime, suddidiarie, di consumo e di merci"/>
    <x v="2"/>
  </r>
  <r>
    <x v="2"/>
    <x v="28"/>
    <x v="17"/>
    <x v="17"/>
    <n v="4393.3999999999996"/>
    <s v="Rev_Budget"/>
    <x v="0"/>
    <s v="COSGS"/>
    <x v="4"/>
    <s v="COSTI"/>
    <m/>
    <s v="B.6)"/>
    <s v="6) per materie prime, suddidiarie, di consumo e di merci"/>
    <x v="2"/>
  </r>
  <r>
    <x v="2"/>
    <x v="29"/>
    <x v="17"/>
    <x v="17"/>
    <n v="5873.61"/>
    <s v="Rev_Budget"/>
    <x v="0"/>
    <s v="COSGS"/>
    <x v="4"/>
    <s v="COSTI"/>
    <m/>
    <s v="B.6)"/>
    <s v="6) per materie prime, suddidiarie, di consumo e di merci"/>
    <x v="2"/>
  </r>
  <r>
    <x v="2"/>
    <x v="30"/>
    <x v="17"/>
    <x v="17"/>
    <n v="7392.2"/>
    <s v="Rev_Budget"/>
    <x v="0"/>
    <s v="COSGS"/>
    <x v="4"/>
    <s v="COSTI"/>
    <m/>
    <s v="B.6)"/>
    <s v="6) per materie prime, suddidiarie, di consumo e di merci"/>
    <x v="2"/>
  </r>
  <r>
    <x v="2"/>
    <x v="31"/>
    <x v="17"/>
    <x v="17"/>
    <n v="8299.75"/>
    <s v="Rev_Budget"/>
    <x v="0"/>
    <s v="COSGS"/>
    <x v="4"/>
    <s v="COSTI"/>
    <m/>
    <s v="B.6)"/>
    <s v="6) per materie prime, suddidiarie, di consumo e di merci"/>
    <x v="2"/>
  </r>
  <r>
    <x v="2"/>
    <x v="32"/>
    <x v="17"/>
    <x v="17"/>
    <n v="9549.75"/>
    <s v="Rev_Budget"/>
    <x v="0"/>
    <s v="COSGS"/>
    <x v="4"/>
    <s v="COSTI"/>
    <m/>
    <s v="B.6)"/>
    <s v="6) per materie prime, suddidiarie, di consumo e di merci"/>
    <x v="2"/>
  </r>
  <r>
    <x v="2"/>
    <x v="33"/>
    <x v="17"/>
    <x v="17"/>
    <n v="10799.75"/>
    <s v="Rev_Budget"/>
    <x v="0"/>
    <s v="COSGS"/>
    <x v="4"/>
    <s v="COSTI"/>
    <m/>
    <s v="B.6)"/>
    <s v="6) per materie prime, suddidiarie, di consumo e di merci"/>
    <x v="2"/>
  </r>
  <r>
    <x v="2"/>
    <x v="34"/>
    <x v="17"/>
    <x v="17"/>
    <n v="12049.75"/>
    <s v="Rev_Budget"/>
    <x v="0"/>
    <s v="COSGS"/>
    <x v="4"/>
    <s v="COSTI"/>
    <m/>
    <s v="B.6)"/>
    <s v="6) per materie prime, suddidiarie, di consumo e di merci"/>
    <x v="2"/>
  </r>
  <r>
    <x v="2"/>
    <x v="35"/>
    <x v="17"/>
    <x v="17"/>
    <n v="13299.75"/>
    <s v="Rev_Budget"/>
    <x v="0"/>
    <s v="COSGS"/>
    <x v="4"/>
    <s v="COSTI"/>
    <m/>
    <s v="B.6)"/>
    <s v="6) per materie prime, suddidiarie, di consumo e di merci"/>
    <x v="2"/>
  </r>
  <r>
    <x v="2"/>
    <x v="36"/>
    <x v="17"/>
    <x v="17"/>
    <n v="14549.75"/>
    <s v="Rev_Budget"/>
    <x v="0"/>
    <s v="COSGS"/>
    <x v="4"/>
    <s v="COSTI"/>
    <m/>
    <s v="B.6)"/>
    <s v="6) per materie prime, suddidiarie, di consumo e di merci"/>
    <x v="2"/>
  </r>
  <r>
    <x v="2"/>
    <x v="37"/>
    <x v="17"/>
    <x v="17"/>
    <n v="15799.75"/>
    <s v="Rev_Budget"/>
    <x v="0"/>
    <s v="COSGS"/>
    <x v="4"/>
    <s v="COSTI"/>
    <m/>
    <s v="B.6)"/>
    <s v="6) per materie prime, suddidiarie, di consumo e di merci"/>
    <x v="2"/>
  </r>
  <r>
    <x v="2"/>
    <x v="26"/>
    <x v="464"/>
    <x v="467"/>
    <n v="0"/>
    <s v="Rev_Budget"/>
    <x v="0"/>
    <s v="COSGS"/>
    <x v="4"/>
    <s v="COSTI"/>
    <m/>
    <s v="B.14)"/>
    <s v="14) oneri diversi di gestione"/>
    <x v="2"/>
  </r>
  <r>
    <x v="2"/>
    <x v="27"/>
    <x v="464"/>
    <x v="467"/>
    <n v="0"/>
    <s v="Rev_Budget"/>
    <x v="0"/>
    <s v="COSGS"/>
    <x v="4"/>
    <s v="COSTI"/>
    <m/>
    <s v="B.14)"/>
    <s v="14) oneri diversi di gestione"/>
    <x v="2"/>
  </r>
  <r>
    <x v="2"/>
    <x v="28"/>
    <x v="464"/>
    <x v="467"/>
    <n v="0"/>
    <s v="Rev_Budget"/>
    <x v="0"/>
    <s v="COSGS"/>
    <x v="4"/>
    <s v="COSTI"/>
    <m/>
    <s v="B.14)"/>
    <s v="14) oneri diversi di gestione"/>
    <x v="2"/>
  </r>
  <r>
    <x v="2"/>
    <x v="29"/>
    <x v="464"/>
    <x v="467"/>
    <n v="0"/>
    <s v="Rev_Budget"/>
    <x v="0"/>
    <s v="COSGS"/>
    <x v="4"/>
    <s v="COSTI"/>
    <m/>
    <s v="B.14)"/>
    <s v="14) oneri diversi di gestione"/>
    <x v="2"/>
  </r>
  <r>
    <x v="2"/>
    <x v="30"/>
    <x v="464"/>
    <x v="467"/>
    <n v="0"/>
    <s v="Rev_Budget"/>
    <x v="0"/>
    <s v="COSGS"/>
    <x v="4"/>
    <s v="COSTI"/>
    <m/>
    <s v="B.14)"/>
    <s v="14) oneri diversi di gestione"/>
    <x v="2"/>
  </r>
  <r>
    <x v="2"/>
    <x v="31"/>
    <x v="464"/>
    <x v="467"/>
    <n v="0"/>
    <s v="Rev_Budget"/>
    <x v="0"/>
    <s v="COSGS"/>
    <x v="4"/>
    <s v="COSTI"/>
    <m/>
    <s v="B.14)"/>
    <s v="14) oneri diversi di gestione"/>
    <x v="2"/>
  </r>
  <r>
    <x v="2"/>
    <x v="32"/>
    <x v="464"/>
    <x v="467"/>
    <n v="10000"/>
    <s v="Rev_Budget"/>
    <x v="0"/>
    <s v="COSGS"/>
    <x v="4"/>
    <s v="COSTI"/>
    <m/>
    <s v="B.14)"/>
    <s v="14) oneri diversi di gestione"/>
    <x v="2"/>
  </r>
  <r>
    <x v="2"/>
    <x v="33"/>
    <x v="464"/>
    <x v="467"/>
    <n v="10000"/>
    <s v="Rev_Budget"/>
    <x v="0"/>
    <s v="COSGS"/>
    <x v="4"/>
    <s v="COSTI"/>
    <m/>
    <s v="B.14)"/>
    <s v="14) oneri diversi di gestione"/>
    <x v="2"/>
  </r>
  <r>
    <x v="2"/>
    <x v="34"/>
    <x v="464"/>
    <x v="467"/>
    <n v="20000"/>
    <s v="Rev_Budget"/>
    <x v="0"/>
    <s v="COSGS"/>
    <x v="4"/>
    <s v="COSTI"/>
    <m/>
    <s v="B.14)"/>
    <s v="14) oneri diversi di gestione"/>
    <x v="2"/>
  </r>
  <r>
    <x v="2"/>
    <x v="35"/>
    <x v="464"/>
    <x v="467"/>
    <n v="30000"/>
    <s v="Rev_Budget"/>
    <x v="0"/>
    <s v="COSGS"/>
    <x v="4"/>
    <s v="COSTI"/>
    <m/>
    <s v="B.14)"/>
    <s v="14) oneri diversi di gestione"/>
    <x v="2"/>
  </r>
  <r>
    <x v="2"/>
    <x v="36"/>
    <x v="464"/>
    <x v="467"/>
    <n v="40000"/>
    <s v="Rev_Budget"/>
    <x v="0"/>
    <s v="COSGS"/>
    <x v="4"/>
    <s v="COSTI"/>
    <m/>
    <s v="B.14)"/>
    <s v="14) oneri diversi di gestione"/>
    <x v="2"/>
  </r>
  <r>
    <x v="2"/>
    <x v="37"/>
    <x v="464"/>
    <x v="467"/>
    <n v="50000"/>
    <s v="Rev_Budget"/>
    <x v="0"/>
    <s v="COSGS"/>
    <x v="4"/>
    <s v="COSTI"/>
    <m/>
    <s v="B.14)"/>
    <s v="14) oneri diversi di gestione"/>
    <x v="2"/>
  </r>
  <r>
    <x v="2"/>
    <x v="26"/>
    <x v="460"/>
    <x v="463"/>
    <n v="105711.96299999999"/>
    <s v="Rev_Budget"/>
    <x v="0"/>
    <s v="PERDI"/>
    <x v="37"/>
    <s v="DIR"/>
    <m/>
    <s v="B.9)"/>
    <s v="9) per il personale"/>
    <x v="2"/>
  </r>
  <r>
    <x v="2"/>
    <x v="27"/>
    <x v="460"/>
    <x v="463"/>
    <n v="212616.929"/>
    <s v="Rev_Budget"/>
    <x v="0"/>
    <s v="PERDI"/>
    <x v="37"/>
    <s v="DIR"/>
    <m/>
    <s v="B.9)"/>
    <s v="9) per il personale"/>
    <x v="2"/>
  </r>
  <r>
    <x v="2"/>
    <x v="28"/>
    <x v="460"/>
    <x v="463"/>
    <n v="322759.22699999996"/>
    <s v="Rev_Budget"/>
    <x v="0"/>
    <s v="PERDI"/>
    <x v="37"/>
    <s v="DIR"/>
    <m/>
    <s v="B.9)"/>
    <s v="9) per il personale"/>
    <x v="2"/>
  </r>
  <r>
    <x v="2"/>
    <x v="29"/>
    <x v="460"/>
    <x v="463"/>
    <n v="433803.3139999999"/>
    <s v="Rev_Budget"/>
    <x v="0"/>
    <s v="PERDI"/>
    <x v="37"/>
    <s v="DIR"/>
    <m/>
    <s v="B.9)"/>
    <s v="9) per il personale"/>
    <x v="2"/>
  </r>
  <r>
    <x v="2"/>
    <x v="30"/>
    <x v="460"/>
    <x v="463"/>
    <n v="550805.85699999984"/>
    <s v="Rev_Budget"/>
    <x v="0"/>
    <s v="PERDI"/>
    <x v="37"/>
    <s v="DIR"/>
    <m/>
    <s v="B.9)"/>
    <s v="9) per il personale"/>
    <x v="2"/>
  </r>
  <r>
    <x v="2"/>
    <x v="31"/>
    <x v="460"/>
    <x v="463"/>
    <n v="666521.15599999984"/>
    <s v="Rev_Budget"/>
    <x v="0"/>
    <s v="PERDI"/>
    <x v="37"/>
    <s v="DIR"/>
    <m/>
    <s v="B.9)"/>
    <s v="9) per il personale"/>
    <x v="2"/>
  </r>
  <r>
    <x v="2"/>
    <x v="32"/>
    <x v="460"/>
    <x v="463"/>
    <n v="783734.6267880497"/>
    <s v="Rev_Budget"/>
    <x v="0"/>
    <s v="PERDI"/>
    <x v="37"/>
    <s v="DIR"/>
    <m/>
    <s v="B.9)"/>
    <s v="9) per il personale"/>
    <x v="2"/>
  </r>
  <r>
    <x v="2"/>
    <x v="33"/>
    <x v="460"/>
    <x v="463"/>
    <n v="900948.09757609956"/>
    <s v="Rev_Budget"/>
    <x v="0"/>
    <s v="PERDI"/>
    <x v="37"/>
    <s v="DIR"/>
    <m/>
    <s v="B.9)"/>
    <s v="9) per il personale"/>
    <x v="2"/>
  </r>
  <r>
    <x v="2"/>
    <x v="34"/>
    <x v="460"/>
    <x v="463"/>
    <n v="1018161.5683641494"/>
    <s v="Rev_Budget"/>
    <x v="0"/>
    <s v="PERDI"/>
    <x v="37"/>
    <s v="DIR"/>
    <m/>
    <s v="B.9)"/>
    <s v="9) per il personale"/>
    <x v="2"/>
  </r>
  <r>
    <x v="2"/>
    <x v="35"/>
    <x v="460"/>
    <x v="463"/>
    <n v="1135375.0391521994"/>
    <s v="Rev_Budget"/>
    <x v="0"/>
    <s v="PERDI"/>
    <x v="37"/>
    <s v="DIR"/>
    <m/>
    <s v="B.9)"/>
    <s v="9) per il personale"/>
    <x v="2"/>
  </r>
  <r>
    <x v="2"/>
    <x v="36"/>
    <x v="460"/>
    <x v="463"/>
    <n v="1252588.5099402494"/>
    <s v="Rev_Budget"/>
    <x v="0"/>
    <s v="PERDI"/>
    <x v="37"/>
    <s v="DIR"/>
    <m/>
    <s v="B.9)"/>
    <s v="9) per il personale"/>
    <x v="2"/>
  </r>
  <r>
    <x v="2"/>
    <x v="37"/>
    <x v="460"/>
    <x v="463"/>
    <n v="1369801.9807282994"/>
    <s v="Rev_Budget"/>
    <x v="0"/>
    <s v="PERDI"/>
    <x v="37"/>
    <s v="DIR"/>
    <m/>
    <s v="B.9)"/>
    <s v="9) per il personale"/>
    <x v="2"/>
  </r>
  <r>
    <x v="2"/>
    <x v="26"/>
    <x v="458"/>
    <x v="461"/>
    <n v="45305.127"/>
    <s v="Rev_Budget"/>
    <x v="0"/>
    <s v="PERIM"/>
    <x v="38"/>
    <s v="PAY"/>
    <m/>
    <s v="B.9)"/>
    <s v="9) per il personale"/>
    <x v="2"/>
  </r>
  <r>
    <x v="2"/>
    <x v="27"/>
    <x v="458"/>
    <x v="461"/>
    <n v="91121.540999999997"/>
    <s v="Rev_Budget"/>
    <x v="0"/>
    <s v="PERIM"/>
    <x v="38"/>
    <s v="PAY"/>
    <m/>
    <s v="B.9)"/>
    <s v="9) per il personale"/>
    <x v="2"/>
  </r>
  <r>
    <x v="2"/>
    <x v="28"/>
    <x v="458"/>
    <x v="461"/>
    <n v="138325.38299999997"/>
    <s v="Rev_Budget"/>
    <x v="0"/>
    <s v="PERIM"/>
    <x v="38"/>
    <s v="PAY"/>
    <m/>
    <s v="B.9)"/>
    <s v="9) per il personale"/>
    <x v="2"/>
  </r>
  <r>
    <x v="2"/>
    <x v="29"/>
    <x v="458"/>
    <x v="461"/>
    <n v="185915.70599999995"/>
    <s v="Rev_Budget"/>
    <x v="0"/>
    <s v="PERIM"/>
    <x v="38"/>
    <s v="PAY"/>
    <m/>
    <s v="B.9)"/>
    <s v="9) per il personale"/>
    <x v="2"/>
  </r>
  <r>
    <x v="2"/>
    <x v="30"/>
    <x v="458"/>
    <x v="461"/>
    <n v="236059.65299999993"/>
    <s v="Rev_Budget"/>
    <x v="0"/>
    <s v="PERIM"/>
    <x v="38"/>
    <s v="PAY"/>
    <m/>
    <s v="B.9)"/>
    <s v="9) per il personale"/>
    <x v="2"/>
  </r>
  <r>
    <x v="2"/>
    <x v="31"/>
    <x v="458"/>
    <x v="461"/>
    <n v="285651.92399999994"/>
    <s v="Rev_Budget"/>
    <x v="0"/>
    <s v="PERIM"/>
    <x v="38"/>
    <s v="PAY"/>
    <m/>
    <s v="B.9)"/>
    <s v="9) per il personale"/>
    <x v="2"/>
  </r>
  <r>
    <x v="2"/>
    <x v="32"/>
    <x v="458"/>
    <x v="461"/>
    <n v="335886.2686234499"/>
    <s v="Rev_Budget"/>
    <x v="0"/>
    <s v="PERIM"/>
    <x v="38"/>
    <s v="PAY"/>
    <m/>
    <s v="B.9)"/>
    <s v="9) per il personale"/>
    <x v="2"/>
  </r>
  <r>
    <x v="2"/>
    <x v="33"/>
    <x v="458"/>
    <x v="461"/>
    <n v="386120.61324689985"/>
    <s v="Rev_Budget"/>
    <x v="0"/>
    <s v="PERIM"/>
    <x v="38"/>
    <s v="PAY"/>
    <m/>
    <s v="B.9)"/>
    <s v="9) per il personale"/>
    <x v="2"/>
  </r>
  <r>
    <x v="2"/>
    <x v="34"/>
    <x v="458"/>
    <x v="461"/>
    <n v="436354.95787034981"/>
    <s v="Rev_Budget"/>
    <x v="0"/>
    <s v="PERIM"/>
    <x v="38"/>
    <s v="PAY"/>
    <m/>
    <s v="B.9)"/>
    <s v="9) per il personale"/>
    <x v="2"/>
  </r>
  <r>
    <x v="2"/>
    <x v="35"/>
    <x v="458"/>
    <x v="461"/>
    <n v="486589.30249379977"/>
    <s v="Rev_Budget"/>
    <x v="0"/>
    <s v="PERIM"/>
    <x v="38"/>
    <s v="PAY"/>
    <m/>
    <s v="B.9)"/>
    <s v="9) per il personale"/>
    <x v="2"/>
  </r>
  <r>
    <x v="2"/>
    <x v="36"/>
    <x v="458"/>
    <x v="461"/>
    <n v="536823.64711724967"/>
    <s v="Rev_Budget"/>
    <x v="0"/>
    <s v="PERIM"/>
    <x v="38"/>
    <s v="PAY"/>
    <m/>
    <s v="B.9)"/>
    <s v="9) per il personale"/>
    <x v="2"/>
  </r>
  <r>
    <x v="2"/>
    <x v="37"/>
    <x v="458"/>
    <x v="461"/>
    <n v="587057.99174069962"/>
    <s v="Rev_Budget"/>
    <x v="0"/>
    <s v="PERIM"/>
    <x v="38"/>
    <s v="PAY"/>
    <m/>
    <s v="B.9)"/>
    <s v="9) per il personale"/>
    <x v="2"/>
  </r>
  <r>
    <x v="2"/>
    <x v="26"/>
    <x v="459"/>
    <x v="462"/>
    <n v="43016.39"/>
    <s v="Rev_Budget"/>
    <x v="0"/>
    <s v="PERIN"/>
    <x v="39"/>
    <s v="PAY"/>
    <m/>
    <s v="B.9)"/>
    <s v="9) per il personale"/>
    <x v="2"/>
  </r>
  <r>
    <x v="2"/>
    <x v="27"/>
    <x v="459"/>
    <x v="462"/>
    <n v="87496.330000000016"/>
    <s v="Rev_Budget"/>
    <x v="0"/>
    <s v="PERIN"/>
    <x v="39"/>
    <s v="PAY"/>
    <m/>
    <s v="B.9)"/>
    <s v="9) per il personale"/>
    <x v="2"/>
  </r>
  <r>
    <x v="2"/>
    <x v="28"/>
    <x v="459"/>
    <x v="462"/>
    <n v="132725.84000000003"/>
    <s v="Rev_Budget"/>
    <x v="0"/>
    <s v="PERIN"/>
    <x v="39"/>
    <s v="PAY"/>
    <m/>
    <s v="B.9)"/>
    <s v="9) per il personale"/>
    <x v="2"/>
  </r>
  <r>
    <x v="2"/>
    <x v="29"/>
    <x v="459"/>
    <x v="462"/>
    <n v="178334.58000000002"/>
    <s v="Rev_Budget"/>
    <x v="0"/>
    <s v="PERIN"/>
    <x v="39"/>
    <s v="PAY"/>
    <m/>
    <s v="B.9)"/>
    <s v="9) per il personale"/>
    <x v="2"/>
  </r>
  <r>
    <x v="2"/>
    <x v="30"/>
    <x v="459"/>
    <x v="462"/>
    <n v="228966.44"/>
    <s v="Rev_Budget"/>
    <x v="0"/>
    <s v="PERIN"/>
    <x v="39"/>
    <s v="PAY"/>
    <m/>
    <s v="B.9)"/>
    <s v="9) per il personale"/>
    <x v="2"/>
  </r>
  <r>
    <x v="2"/>
    <x v="31"/>
    <x v="459"/>
    <x v="462"/>
    <n v="279561.13"/>
    <s v="Rev_Budget"/>
    <x v="0"/>
    <s v="PERIN"/>
    <x v="39"/>
    <s v="PAY"/>
    <m/>
    <s v="B.9)"/>
    <s v="9) per il personale"/>
    <x v="2"/>
  </r>
  <r>
    <x v="2"/>
    <x v="32"/>
    <x v="459"/>
    <x v="462"/>
    <n v="328724.35617781873"/>
    <s v="Rev_Budget"/>
    <x v="0"/>
    <s v="PERIN"/>
    <x v="39"/>
    <s v="PAY"/>
    <m/>
    <s v="B.9)"/>
    <s v="9) per il personale"/>
    <x v="2"/>
  </r>
  <r>
    <x v="2"/>
    <x v="33"/>
    <x v="459"/>
    <x v="462"/>
    <n v="377887.58235563745"/>
    <s v="Rev_Budget"/>
    <x v="0"/>
    <s v="PERIN"/>
    <x v="39"/>
    <s v="PAY"/>
    <m/>
    <s v="B.9)"/>
    <s v="9) per il personale"/>
    <x v="2"/>
  </r>
  <r>
    <x v="2"/>
    <x v="34"/>
    <x v="459"/>
    <x v="462"/>
    <n v="427050.80853345618"/>
    <s v="Rev_Budget"/>
    <x v="0"/>
    <s v="PERIN"/>
    <x v="39"/>
    <s v="PAY"/>
    <m/>
    <s v="B.9)"/>
    <s v="9) per il personale"/>
    <x v="2"/>
  </r>
  <r>
    <x v="2"/>
    <x v="35"/>
    <x v="459"/>
    <x v="462"/>
    <n v="476214.0347112749"/>
    <s v="Rev_Budget"/>
    <x v="0"/>
    <s v="PERIN"/>
    <x v="39"/>
    <s v="PAY"/>
    <m/>
    <s v="B.9)"/>
    <s v="9) per il personale"/>
    <x v="2"/>
  </r>
  <r>
    <x v="2"/>
    <x v="36"/>
    <x v="459"/>
    <x v="462"/>
    <n v="525377.26088909362"/>
    <s v="Rev_Budget"/>
    <x v="0"/>
    <s v="PERIN"/>
    <x v="39"/>
    <s v="PAY"/>
    <m/>
    <s v="B.9)"/>
    <s v="9) per il personale"/>
    <x v="2"/>
  </r>
  <r>
    <x v="2"/>
    <x v="37"/>
    <x v="459"/>
    <x v="462"/>
    <n v="574540.48706691235"/>
    <s v="Rev_Budget"/>
    <x v="0"/>
    <s v="PERIN"/>
    <x v="39"/>
    <s v="PAY"/>
    <m/>
    <s v="B.9)"/>
    <s v="9) per il personale"/>
    <x v="2"/>
  </r>
  <r>
    <x v="2"/>
    <x v="26"/>
    <x v="455"/>
    <x v="458"/>
    <n v="4818.4331249999996"/>
    <s v="Rev_Budget"/>
    <x v="0"/>
    <s v="AMMIN"/>
    <x v="26"/>
    <s v="AMM"/>
    <m/>
    <s v="B.10)"/>
    <s v="10) Ammortamenti e svalutazioni"/>
    <x v="7"/>
  </r>
  <r>
    <x v="2"/>
    <x v="27"/>
    <x v="455"/>
    <x v="458"/>
    <n v="9636.8662499999991"/>
    <s v="Rev_Budget"/>
    <x v="0"/>
    <s v="AMMIN"/>
    <x v="26"/>
    <s v="AMM"/>
    <m/>
    <s v="B.10)"/>
    <s v="10) Ammortamenti e svalutazioni"/>
    <x v="7"/>
  </r>
  <r>
    <x v="2"/>
    <x v="28"/>
    <x v="455"/>
    <x v="458"/>
    <n v="14455.299374999999"/>
    <s v="Rev_Budget"/>
    <x v="0"/>
    <s v="AMMIN"/>
    <x v="26"/>
    <s v="AMM"/>
    <m/>
    <s v="B.10)"/>
    <s v="10) Ammortamenti e svalutazioni"/>
    <x v="7"/>
  </r>
  <r>
    <x v="2"/>
    <x v="29"/>
    <x v="455"/>
    <x v="458"/>
    <n v="19273.732499999998"/>
    <s v="Rev_Budget"/>
    <x v="0"/>
    <s v="AMMIN"/>
    <x v="26"/>
    <s v="AMM"/>
    <m/>
    <s v="B.10)"/>
    <s v="10) Ammortamenti e svalutazioni"/>
    <x v="7"/>
  </r>
  <r>
    <x v="2"/>
    <x v="30"/>
    <x v="455"/>
    <x v="458"/>
    <n v="24092.165624999998"/>
    <s v="Rev_Budget"/>
    <x v="0"/>
    <s v="AMMIN"/>
    <x v="26"/>
    <s v="AMM"/>
    <m/>
    <s v="B.10)"/>
    <s v="10) Ammortamenti e svalutazioni"/>
    <x v="7"/>
  </r>
  <r>
    <x v="2"/>
    <x v="31"/>
    <x v="455"/>
    <x v="458"/>
    <n v="28910.598749999997"/>
    <s v="Rev_Budget"/>
    <x v="0"/>
    <s v="AMMIN"/>
    <x v="26"/>
    <s v="AMM"/>
    <m/>
    <s v="B.10)"/>
    <s v="10) Ammortamenti e svalutazioni"/>
    <x v="7"/>
  </r>
  <r>
    <x v="2"/>
    <x v="32"/>
    <x v="455"/>
    <x v="458"/>
    <n v="33729.031875000001"/>
    <s v="Rev_Budget"/>
    <x v="0"/>
    <s v="AMMIN"/>
    <x v="26"/>
    <s v="AMM"/>
    <m/>
    <s v="B.10)"/>
    <s v="10) Ammortamenti e svalutazioni"/>
    <x v="7"/>
  </r>
  <r>
    <x v="2"/>
    <x v="33"/>
    <x v="455"/>
    <x v="458"/>
    <n v="38547.464999999997"/>
    <s v="Rev_Budget"/>
    <x v="0"/>
    <s v="AMMIN"/>
    <x v="26"/>
    <s v="AMM"/>
    <m/>
    <s v="B.10)"/>
    <s v="10) Ammortamenti e svalutazioni"/>
    <x v="7"/>
  </r>
  <r>
    <x v="2"/>
    <x v="34"/>
    <x v="455"/>
    <x v="458"/>
    <n v="43365.898124999992"/>
    <s v="Rev_Budget"/>
    <x v="0"/>
    <s v="AMMIN"/>
    <x v="26"/>
    <s v="AMM"/>
    <m/>
    <s v="B.10)"/>
    <s v="10) Ammortamenti e svalutazioni"/>
    <x v="7"/>
  </r>
  <r>
    <x v="2"/>
    <x v="35"/>
    <x v="455"/>
    <x v="458"/>
    <n v="48184.331249999988"/>
    <s v="Rev_Budget"/>
    <x v="0"/>
    <s v="AMMIN"/>
    <x v="26"/>
    <s v="AMM"/>
    <m/>
    <s v="B.10)"/>
    <s v="10) Ammortamenti e svalutazioni"/>
    <x v="7"/>
  </r>
  <r>
    <x v="2"/>
    <x v="36"/>
    <x v="455"/>
    <x v="458"/>
    <n v="53002.764374999984"/>
    <s v="Rev_Budget"/>
    <x v="0"/>
    <s v="AMMIN"/>
    <x v="26"/>
    <s v="AMM"/>
    <m/>
    <s v="B.10)"/>
    <s v="10) Ammortamenti e svalutazioni"/>
    <x v="7"/>
  </r>
  <r>
    <x v="2"/>
    <x v="37"/>
    <x v="455"/>
    <x v="458"/>
    <n v="57821.19749999998"/>
    <s v="Rev_Budget"/>
    <x v="0"/>
    <s v="AMMIN"/>
    <x v="26"/>
    <s v="AMM"/>
    <m/>
    <s v="B.10)"/>
    <s v="10) Ammortamenti e svalutazioni"/>
    <x v="7"/>
  </r>
  <r>
    <x v="2"/>
    <x v="26"/>
    <x v="457"/>
    <x v="460"/>
    <n v="106835.20999999998"/>
    <s v="Rev_Budget"/>
    <x v="0"/>
    <s v="PERST"/>
    <x v="40"/>
    <s v="PAY"/>
    <m/>
    <s v="B.9)"/>
    <s v="9) per il personale"/>
    <x v="2"/>
  </r>
  <r>
    <x v="2"/>
    <x v="27"/>
    <x v="457"/>
    <x v="460"/>
    <n v="216154.08000000002"/>
    <s v="Rev_Budget"/>
    <x v="0"/>
    <s v="PERST"/>
    <x v="40"/>
    <s v="PAY"/>
    <m/>
    <s v="B.9)"/>
    <s v="9) per il personale"/>
    <x v="2"/>
  </r>
  <r>
    <x v="2"/>
    <x v="28"/>
    <x v="457"/>
    <x v="460"/>
    <n v="322130.00999999995"/>
    <s v="Rev_Budget"/>
    <x v="0"/>
    <s v="PERST"/>
    <x v="40"/>
    <s v="PAY"/>
    <m/>
    <s v="B.9)"/>
    <s v="9) per il personale"/>
    <x v="2"/>
  </r>
  <r>
    <x v="2"/>
    <x v="29"/>
    <x v="457"/>
    <x v="460"/>
    <n v="404026.99"/>
    <s v="Rev_Budget"/>
    <x v="0"/>
    <s v="PERST"/>
    <x v="40"/>
    <s v="PAY"/>
    <m/>
    <s v="B.9)"/>
    <s v="9) per il personale"/>
    <x v="2"/>
  </r>
  <r>
    <x v="2"/>
    <x v="30"/>
    <x v="457"/>
    <x v="460"/>
    <n v="486717.41000000003"/>
    <s v="Rev_Budget"/>
    <x v="0"/>
    <s v="PERST"/>
    <x v="40"/>
    <s v="PAY"/>
    <m/>
    <s v="B.9)"/>
    <s v="9) per il personale"/>
    <x v="2"/>
  </r>
  <r>
    <x v="2"/>
    <x v="31"/>
    <x v="457"/>
    <x v="460"/>
    <n v="581451.76"/>
    <s v="Rev_Budget"/>
    <x v="0"/>
    <s v="PERST"/>
    <x v="40"/>
    <s v="PAY"/>
    <m/>
    <s v="B.9)"/>
    <s v="9) per il personale"/>
    <x v="2"/>
  </r>
  <r>
    <x v="2"/>
    <x v="32"/>
    <x v="457"/>
    <x v="460"/>
    <n v="683705.04674401483"/>
    <s v="Rev_Budget"/>
    <x v="0"/>
    <s v="PERST"/>
    <x v="40"/>
    <s v="PAY"/>
    <m/>
    <s v="B.9)"/>
    <s v="9) per il personale"/>
    <x v="2"/>
  </r>
  <r>
    <x v="2"/>
    <x v="33"/>
    <x v="457"/>
    <x v="460"/>
    <n v="785958.33348802966"/>
    <s v="Rev_Budget"/>
    <x v="0"/>
    <s v="PERST"/>
    <x v="40"/>
    <s v="PAY"/>
    <m/>
    <s v="B.9)"/>
    <s v="9) per il personale"/>
    <x v="2"/>
  </r>
  <r>
    <x v="2"/>
    <x v="34"/>
    <x v="457"/>
    <x v="460"/>
    <n v="888211.62023204449"/>
    <s v="Rev_Budget"/>
    <x v="0"/>
    <s v="PERST"/>
    <x v="40"/>
    <s v="PAY"/>
    <m/>
    <s v="B.9)"/>
    <s v="9) per il personale"/>
    <x v="2"/>
  </r>
  <r>
    <x v="2"/>
    <x v="35"/>
    <x v="457"/>
    <x v="460"/>
    <n v="990464.90697605931"/>
    <s v="Rev_Budget"/>
    <x v="0"/>
    <s v="PERST"/>
    <x v="40"/>
    <s v="PAY"/>
    <m/>
    <s v="B.9)"/>
    <s v="9) per il personale"/>
    <x v="2"/>
  </r>
  <r>
    <x v="2"/>
    <x v="36"/>
    <x v="457"/>
    <x v="460"/>
    <n v="1092718.1937200741"/>
    <s v="Rev_Budget"/>
    <x v="0"/>
    <s v="PERST"/>
    <x v="40"/>
    <s v="PAY"/>
    <m/>
    <s v="B.9)"/>
    <s v="9) per il personale"/>
    <x v="2"/>
  </r>
  <r>
    <x v="2"/>
    <x v="37"/>
    <x v="457"/>
    <x v="460"/>
    <n v="1194971.480464089"/>
    <s v="Rev_Budget"/>
    <x v="0"/>
    <s v="PERST"/>
    <x v="40"/>
    <s v="PAY"/>
    <m/>
    <s v="B.9)"/>
    <s v="9) per il personale"/>
    <x v="2"/>
  </r>
  <r>
    <x v="2"/>
    <x v="26"/>
    <x v="454"/>
    <x v="457"/>
    <n v="4809.1434416666661"/>
    <s v="Rev_Budget"/>
    <x v="0"/>
    <s v="AMMST"/>
    <x v="24"/>
    <s v="AMM"/>
    <m/>
    <s v="B.10)"/>
    <s v="10) Ammortamenti e svalutazioni"/>
    <x v="7"/>
  </r>
  <r>
    <x v="2"/>
    <x v="27"/>
    <x v="454"/>
    <x v="457"/>
    <n v="9618.2868833333323"/>
    <s v="Rev_Budget"/>
    <x v="0"/>
    <s v="AMMST"/>
    <x v="24"/>
    <s v="AMM"/>
    <m/>
    <s v="B.10)"/>
    <s v="10) Ammortamenti e svalutazioni"/>
    <x v="7"/>
  </r>
  <r>
    <x v="2"/>
    <x v="28"/>
    <x v="454"/>
    <x v="457"/>
    <n v="14427.430324999998"/>
    <s v="Rev_Budget"/>
    <x v="0"/>
    <s v="AMMST"/>
    <x v="24"/>
    <s v="AMM"/>
    <m/>
    <s v="B.10)"/>
    <s v="10) Ammortamenti e svalutazioni"/>
    <x v="7"/>
  </r>
  <r>
    <x v="2"/>
    <x v="29"/>
    <x v="454"/>
    <x v="457"/>
    <n v="19236.573766666665"/>
    <s v="Rev_Budget"/>
    <x v="0"/>
    <s v="AMMST"/>
    <x v="24"/>
    <s v="AMM"/>
    <m/>
    <s v="B.10)"/>
    <s v="10) Ammortamenti e svalutazioni"/>
    <x v="7"/>
  </r>
  <r>
    <x v="2"/>
    <x v="30"/>
    <x v="454"/>
    <x v="457"/>
    <n v="24045.717208333332"/>
    <s v="Rev_Budget"/>
    <x v="0"/>
    <s v="AMMST"/>
    <x v="24"/>
    <s v="AMM"/>
    <m/>
    <s v="B.10)"/>
    <s v="10) Ammortamenti e svalutazioni"/>
    <x v="7"/>
  </r>
  <r>
    <x v="2"/>
    <x v="31"/>
    <x v="454"/>
    <x v="457"/>
    <n v="28854.860649999999"/>
    <s v="Rev_Budget"/>
    <x v="0"/>
    <s v="AMMST"/>
    <x v="24"/>
    <s v="AMM"/>
    <m/>
    <s v="B.10)"/>
    <s v="10) Ammortamenti e svalutazioni"/>
    <x v="7"/>
  </r>
  <r>
    <x v="2"/>
    <x v="32"/>
    <x v="454"/>
    <x v="457"/>
    <n v="33664.004091666662"/>
    <s v="Rev_Budget"/>
    <x v="0"/>
    <s v="AMMST"/>
    <x v="24"/>
    <s v="AMM"/>
    <m/>
    <s v="B.10)"/>
    <s v="10) Ammortamenti e svalutazioni"/>
    <x v="7"/>
  </r>
  <r>
    <x v="2"/>
    <x v="33"/>
    <x v="454"/>
    <x v="457"/>
    <n v="38473.147533333329"/>
    <s v="Rev_Budget"/>
    <x v="0"/>
    <s v="AMMST"/>
    <x v="24"/>
    <s v="AMM"/>
    <m/>
    <s v="B.10)"/>
    <s v="10) Ammortamenti e svalutazioni"/>
    <x v="7"/>
  </r>
  <r>
    <x v="2"/>
    <x v="34"/>
    <x v="454"/>
    <x v="457"/>
    <n v="43282.290974999996"/>
    <s v="Rev_Budget"/>
    <x v="0"/>
    <s v="AMMST"/>
    <x v="24"/>
    <s v="AMM"/>
    <m/>
    <s v="B.10)"/>
    <s v="10) Ammortamenti e svalutazioni"/>
    <x v="7"/>
  </r>
  <r>
    <x v="2"/>
    <x v="35"/>
    <x v="454"/>
    <x v="457"/>
    <n v="48091.434416666663"/>
    <s v="Rev_Budget"/>
    <x v="0"/>
    <s v="AMMST"/>
    <x v="24"/>
    <s v="AMM"/>
    <m/>
    <s v="B.10)"/>
    <s v="10) Ammortamenti e svalutazioni"/>
    <x v="7"/>
  </r>
  <r>
    <x v="2"/>
    <x v="36"/>
    <x v="454"/>
    <x v="457"/>
    <n v="52900.57785833333"/>
    <s v="Rev_Budget"/>
    <x v="0"/>
    <s v="AMMST"/>
    <x v="24"/>
    <s v="AMM"/>
    <m/>
    <s v="B.10)"/>
    <s v="10) Ammortamenti e svalutazioni"/>
    <x v="7"/>
  </r>
  <r>
    <x v="2"/>
    <x v="37"/>
    <x v="454"/>
    <x v="457"/>
    <n v="57709.721299999997"/>
    <s v="Rev_Budget"/>
    <x v="0"/>
    <s v="AMMST"/>
    <x v="24"/>
    <s v="AMM"/>
    <m/>
    <s v="B.10)"/>
    <s v="10) Ammortamenti e svalutazioni"/>
    <x v="7"/>
  </r>
  <r>
    <x v="2"/>
    <x v="26"/>
    <x v="381"/>
    <x v="380"/>
    <n v="4897.8799999999992"/>
    <s v="Rev_Budget"/>
    <x v="0"/>
    <s v="ONFIN"/>
    <x v="32"/>
    <s v="FIN"/>
    <m/>
    <s v="C.17)"/>
    <s v="17) interessi e altri oneri finanziari"/>
    <x v="7"/>
  </r>
  <r>
    <x v="2"/>
    <x v="27"/>
    <x v="381"/>
    <x v="380"/>
    <n v="7159.01"/>
    <s v="Rev_Budget"/>
    <x v="0"/>
    <s v="ONFIN"/>
    <x v="32"/>
    <s v="FIN"/>
    <m/>
    <s v="C.17)"/>
    <s v="17) interessi e altri oneri finanziari"/>
    <x v="7"/>
  </r>
  <r>
    <x v="2"/>
    <x v="28"/>
    <x v="381"/>
    <x v="380"/>
    <n v="9236.5499999999993"/>
    <s v="Rev_Budget"/>
    <x v="0"/>
    <s v="ONFIN"/>
    <x v="32"/>
    <s v="FIN"/>
    <m/>
    <s v="C.17)"/>
    <s v="17) interessi e altri oneri finanziari"/>
    <x v="7"/>
  </r>
  <r>
    <x v="2"/>
    <x v="29"/>
    <x v="381"/>
    <x v="380"/>
    <n v="13711.86"/>
    <s v="Rev_Budget"/>
    <x v="0"/>
    <s v="ONFIN"/>
    <x v="32"/>
    <s v="FIN"/>
    <m/>
    <s v="C.17)"/>
    <s v="17) interessi e altri oneri finanziari"/>
    <x v="7"/>
  </r>
  <r>
    <x v="2"/>
    <x v="30"/>
    <x v="381"/>
    <x v="380"/>
    <n v="15675.79"/>
    <s v="Rev_Budget"/>
    <x v="0"/>
    <s v="ONFIN"/>
    <x v="32"/>
    <s v="FIN"/>
    <m/>
    <s v="C.17)"/>
    <s v="17) interessi e altri oneri finanziari"/>
    <x v="7"/>
  </r>
  <r>
    <x v="2"/>
    <x v="31"/>
    <x v="381"/>
    <x v="380"/>
    <n v="25002.170000000002"/>
    <s v="Rev_Budget"/>
    <x v="0"/>
    <s v="ONFIN"/>
    <x v="32"/>
    <s v="FIN"/>
    <m/>
    <s v="C.17)"/>
    <s v="17) interessi e altri oneri finanziari"/>
    <x v="7"/>
  </r>
  <r>
    <x v="2"/>
    <x v="32"/>
    <x v="381"/>
    <x v="380"/>
    <n v="29166.79"/>
    <s v="Rev_Budget"/>
    <x v="0"/>
    <s v="ONFIN"/>
    <x v="32"/>
    <s v="FIN"/>
    <m/>
    <s v="C.17)"/>
    <s v="17) interessi e altri oneri finanziari"/>
    <x v="7"/>
  </r>
  <r>
    <x v="2"/>
    <x v="33"/>
    <x v="381"/>
    <x v="380"/>
    <n v="30912.590000000004"/>
    <s v="Rev_Budget"/>
    <x v="0"/>
    <s v="ONFIN"/>
    <x v="32"/>
    <s v="FIN"/>
    <m/>
    <s v="C.17)"/>
    <s v="17) interessi e altri oneri finanziari"/>
    <x v="7"/>
  </r>
  <r>
    <x v="2"/>
    <x v="34"/>
    <x v="381"/>
    <x v="380"/>
    <n v="32589.920000000006"/>
    <s v="Rev_Budget"/>
    <x v="0"/>
    <s v="ONFIN"/>
    <x v="32"/>
    <s v="FIN"/>
    <m/>
    <s v="C.17)"/>
    <s v="17) interessi e altri oneri finanziari"/>
    <x v="7"/>
  </r>
  <r>
    <x v="2"/>
    <x v="35"/>
    <x v="381"/>
    <x v="380"/>
    <n v="36443.950000000004"/>
    <s v="Rev_Budget"/>
    <x v="0"/>
    <s v="ONFIN"/>
    <x v="32"/>
    <s v="FIN"/>
    <m/>
    <s v="C.17)"/>
    <s v="17) interessi e altri oneri finanziari"/>
    <x v="7"/>
  </r>
  <r>
    <x v="2"/>
    <x v="36"/>
    <x v="381"/>
    <x v="380"/>
    <n v="37996.490000000005"/>
    <s v="Rev_Budget"/>
    <x v="0"/>
    <s v="ONFIN"/>
    <x v="32"/>
    <s v="FIN"/>
    <m/>
    <s v="C.17)"/>
    <s v="17) interessi e altri oneri finanziari"/>
    <x v="7"/>
  </r>
  <r>
    <x v="2"/>
    <x v="37"/>
    <x v="381"/>
    <x v="380"/>
    <n v="46460.23000000001"/>
    <s v="Rev_Budget"/>
    <x v="0"/>
    <s v="ONFIN"/>
    <x v="32"/>
    <s v="FIN"/>
    <m/>
    <s v="C.17)"/>
    <s v="17) interessi e altri oneri finanziari"/>
    <x v="7"/>
  </r>
  <r>
    <x v="2"/>
    <x v="26"/>
    <x v="226"/>
    <x v="226"/>
    <n v="0"/>
    <s v="Rev_Budget"/>
    <x v="0"/>
    <s v="ONSTR"/>
    <x v="30"/>
    <s v="EXT"/>
    <m/>
    <s v="B.14)"/>
    <s v="14) oneri diversi di gestione"/>
    <x v="2"/>
  </r>
  <r>
    <x v="2"/>
    <x v="27"/>
    <x v="226"/>
    <x v="226"/>
    <n v="0"/>
    <s v="Rev_Budget"/>
    <x v="0"/>
    <s v="ONSTR"/>
    <x v="30"/>
    <s v="EXT"/>
    <m/>
    <s v="B.14)"/>
    <s v="14) oneri diversi di gestione"/>
    <x v="2"/>
  </r>
  <r>
    <x v="2"/>
    <x v="28"/>
    <x v="226"/>
    <x v="226"/>
    <n v="0"/>
    <s v="Rev_Budget"/>
    <x v="0"/>
    <s v="ONSTR"/>
    <x v="30"/>
    <s v="EXT"/>
    <m/>
    <s v="B.14)"/>
    <s v="14) oneri diversi di gestione"/>
    <x v="2"/>
  </r>
  <r>
    <x v="2"/>
    <x v="29"/>
    <x v="226"/>
    <x v="226"/>
    <n v="0"/>
    <s v="Rev_Budget"/>
    <x v="0"/>
    <s v="ONSTR"/>
    <x v="30"/>
    <s v="EXT"/>
    <m/>
    <s v="B.14)"/>
    <s v="14) oneri diversi di gestione"/>
    <x v="2"/>
  </r>
  <r>
    <x v="2"/>
    <x v="30"/>
    <x v="226"/>
    <x v="226"/>
    <n v="0"/>
    <s v="Rev_Budget"/>
    <x v="0"/>
    <s v="ONSTR"/>
    <x v="30"/>
    <s v="EXT"/>
    <m/>
    <s v="B.14)"/>
    <s v="14) oneri diversi di gestione"/>
    <x v="2"/>
  </r>
  <r>
    <x v="2"/>
    <x v="31"/>
    <x v="226"/>
    <x v="226"/>
    <n v="0"/>
    <s v="Rev_Budget"/>
    <x v="0"/>
    <s v="ONSTR"/>
    <x v="30"/>
    <s v="EXT"/>
    <m/>
    <s v="B.14)"/>
    <s v="14) oneri diversi di gestione"/>
    <x v="2"/>
  </r>
  <r>
    <x v="2"/>
    <x v="32"/>
    <x v="226"/>
    <x v="226"/>
    <n v="0"/>
    <s v="Rev_Budget"/>
    <x v="0"/>
    <s v="ONSTR"/>
    <x v="30"/>
    <s v="EXT"/>
    <m/>
    <s v="B.14)"/>
    <s v="14) oneri diversi di gestione"/>
    <x v="2"/>
  </r>
  <r>
    <x v="2"/>
    <x v="33"/>
    <x v="226"/>
    <x v="226"/>
    <n v="0"/>
    <s v="Rev_Budget"/>
    <x v="0"/>
    <s v="ONSTR"/>
    <x v="30"/>
    <s v="EXT"/>
    <m/>
    <s v="B.14)"/>
    <s v="14) oneri diversi di gestione"/>
    <x v="2"/>
  </r>
  <r>
    <x v="2"/>
    <x v="34"/>
    <x v="226"/>
    <x v="226"/>
    <n v="0"/>
    <s v="Rev_Budget"/>
    <x v="0"/>
    <s v="ONSTR"/>
    <x v="30"/>
    <s v="EXT"/>
    <m/>
    <s v="B.14)"/>
    <s v="14) oneri diversi di gestione"/>
    <x v="2"/>
  </r>
  <r>
    <x v="2"/>
    <x v="35"/>
    <x v="226"/>
    <x v="226"/>
    <n v="0"/>
    <s v="Rev_Budget"/>
    <x v="0"/>
    <s v="ONSTR"/>
    <x v="30"/>
    <s v="EXT"/>
    <m/>
    <s v="B.14)"/>
    <s v="14) oneri diversi di gestione"/>
    <x v="2"/>
  </r>
  <r>
    <x v="2"/>
    <x v="36"/>
    <x v="226"/>
    <x v="226"/>
    <n v="0"/>
    <s v="Rev_Budget"/>
    <x v="0"/>
    <s v="ONSTR"/>
    <x v="30"/>
    <s v="EXT"/>
    <m/>
    <s v="B.14)"/>
    <s v="14) oneri diversi di gestione"/>
    <x v="2"/>
  </r>
  <r>
    <x v="2"/>
    <x v="37"/>
    <x v="226"/>
    <x v="226"/>
    <n v="0"/>
    <s v="Rev_Budget"/>
    <x v="0"/>
    <s v="ONSTR"/>
    <x v="30"/>
    <s v="EXT"/>
    <m/>
    <s v="B.14)"/>
    <s v="14) oneri diversi di gestione"/>
    <x v="2"/>
  </r>
  <r>
    <x v="2"/>
    <x v="38"/>
    <x v="13"/>
    <x v="13"/>
    <n v="305.00000000000006"/>
    <s v="Rev_Budget"/>
    <x v="0"/>
    <s v="COSGS"/>
    <x v="4"/>
    <s v="COSTI"/>
    <m/>
    <s v="B.6)"/>
    <s v="6) per materie prime, suddidiarie, di consumo e di merci"/>
    <x v="4"/>
  </r>
  <r>
    <x v="2"/>
    <x v="39"/>
    <x v="13"/>
    <x v="13"/>
    <n v="437.76000000000005"/>
    <s v="Rev_Budget"/>
    <x v="0"/>
    <s v="COSGS"/>
    <x v="4"/>
    <s v="COSTI"/>
    <m/>
    <s v="B.6)"/>
    <s v="6) per materie prime, suddidiarie, di consumo e di merci"/>
    <x v="4"/>
  </r>
  <r>
    <x v="2"/>
    <x v="40"/>
    <x v="13"/>
    <x v="13"/>
    <n v="877.34000000000015"/>
    <s v="Rev_Budget"/>
    <x v="0"/>
    <s v="COSGS"/>
    <x v="4"/>
    <s v="COSTI"/>
    <m/>
    <s v="B.6)"/>
    <s v="6) per materie prime, suddidiarie, di consumo e di merci"/>
    <x v="4"/>
  </r>
  <r>
    <x v="2"/>
    <x v="41"/>
    <x v="13"/>
    <x v="13"/>
    <n v="1088.8500000000001"/>
    <s v="Rev_Budget"/>
    <x v="0"/>
    <s v="COSGS"/>
    <x v="4"/>
    <s v="COSTI"/>
    <m/>
    <s v="B.6)"/>
    <s v="6) per materie prime, suddidiarie, di consumo e di merci"/>
    <x v="4"/>
  </r>
  <r>
    <x v="2"/>
    <x v="42"/>
    <x v="13"/>
    <x v="13"/>
    <n v="1340.27"/>
    <s v="Rev_Budget"/>
    <x v="0"/>
    <s v="COSGS"/>
    <x v="4"/>
    <s v="COSTI"/>
    <m/>
    <s v="B.6)"/>
    <s v="6) per materie prime, suddidiarie, di consumo e di merci"/>
    <x v="4"/>
  </r>
  <r>
    <x v="2"/>
    <x v="43"/>
    <x v="13"/>
    <x v="13"/>
    <n v="1840.27"/>
    <s v="Rev_Budget"/>
    <x v="0"/>
    <s v="COSGS"/>
    <x v="4"/>
    <s v="COSTI"/>
    <m/>
    <s v="B.6)"/>
    <s v="6) per materie prime, suddidiarie, di consumo e di merci"/>
    <x v="4"/>
  </r>
  <r>
    <x v="2"/>
    <x v="44"/>
    <x v="13"/>
    <x v="13"/>
    <n v="2190.27"/>
    <s v="Rev_Budget"/>
    <x v="0"/>
    <s v="COSGS"/>
    <x v="4"/>
    <s v="COSTI"/>
    <m/>
    <s v="B.6)"/>
    <s v="6) per materie prime, suddidiarie, di consumo e di merci"/>
    <x v="4"/>
  </r>
  <r>
    <x v="2"/>
    <x v="45"/>
    <x v="13"/>
    <x v="13"/>
    <n v="2540.27"/>
    <s v="Rev_Budget"/>
    <x v="0"/>
    <s v="COSGS"/>
    <x v="4"/>
    <s v="COSTI"/>
    <m/>
    <s v="B.6)"/>
    <s v="6) per materie prime, suddidiarie, di consumo e di merci"/>
    <x v="4"/>
  </r>
  <r>
    <x v="2"/>
    <x v="46"/>
    <x v="13"/>
    <x v="13"/>
    <n v="2890.27"/>
    <s v="Rev_Budget"/>
    <x v="0"/>
    <s v="COSGS"/>
    <x v="4"/>
    <s v="COSTI"/>
    <m/>
    <s v="B.6)"/>
    <s v="6) per materie prime, suddidiarie, di consumo e di merci"/>
    <x v="4"/>
  </r>
  <r>
    <x v="2"/>
    <x v="47"/>
    <x v="13"/>
    <x v="13"/>
    <n v="3240.27"/>
    <s v="Rev_Budget"/>
    <x v="0"/>
    <s v="COSGS"/>
    <x v="4"/>
    <s v="COSTI"/>
    <m/>
    <s v="B.6)"/>
    <s v="6) per materie prime, suddidiarie, di consumo e di merci"/>
    <x v="4"/>
  </r>
  <r>
    <x v="2"/>
    <x v="48"/>
    <x v="13"/>
    <x v="13"/>
    <n v="3590.27"/>
    <s v="Rev_Budget"/>
    <x v="0"/>
    <s v="COSGS"/>
    <x v="4"/>
    <s v="COSTI"/>
    <m/>
    <s v="B.6)"/>
    <s v="6) per materie prime, suddidiarie, di consumo e di merci"/>
    <x v="4"/>
  </r>
  <r>
    <x v="2"/>
    <x v="49"/>
    <x v="13"/>
    <x v="13"/>
    <n v="3940.27"/>
    <s v="Rev_Budget"/>
    <x v="0"/>
    <s v="COSGS"/>
    <x v="4"/>
    <s v="COSTI"/>
    <m/>
    <s v="B.6)"/>
    <s v="6) per materie prime, suddidiarie, di consumo e di merci"/>
    <x v="4"/>
  </r>
  <r>
    <x v="2"/>
    <x v="38"/>
    <x v="56"/>
    <x v="56"/>
    <n v="4000"/>
    <s v="Rev_Budget"/>
    <x v="0"/>
    <s v="SERST"/>
    <x v="8"/>
    <s v="COSTI"/>
    <m/>
    <s v="B.7)"/>
    <s v="7) per servizi"/>
    <x v="4"/>
  </r>
  <r>
    <x v="2"/>
    <x v="39"/>
    <x v="56"/>
    <x v="56"/>
    <n v="0"/>
    <s v="Rev_Budget"/>
    <x v="0"/>
    <s v="SERST"/>
    <x v="8"/>
    <s v="COSTI"/>
    <m/>
    <s v="B.7)"/>
    <s v="7) per servizi"/>
    <x v="4"/>
  </r>
  <r>
    <x v="2"/>
    <x v="40"/>
    <x v="56"/>
    <x v="56"/>
    <n v="0"/>
    <s v="Rev_Budget"/>
    <x v="0"/>
    <s v="SERST"/>
    <x v="8"/>
    <s v="COSTI"/>
    <m/>
    <s v="B.7)"/>
    <s v="7) per servizi"/>
    <x v="4"/>
  </r>
  <r>
    <x v="2"/>
    <x v="41"/>
    <x v="56"/>
    <x v="56"/>
    <n v="0"/>
    <s v="Rev_Budget"/>
    <x v="0"/>
    <s v="SERST"/>
    <x v="8"/>
    <s v="COSTI"/>
    <m/>
    <s v="B.7)"/>
    <s v="7) per servizi"/>
    <x v="4"/>
  </r>
  <r>
    <x v="2"/>
    <x v="42"/>
    <x v="56"/>
    <x v="56"/>
    <n v="0"/>
    <s v="Rev_Budget"/>
    <x v="0"/>
    <s v="SERST"/>
    <x v="8"/>
    <s v="COSTI"/>
    <m/>
    <s v="B.7)"/>
    <s v="7) per servizi"/>
    <x v="4"/>
  </r>
  <r>
    <x v="2"/>
    <x v="43"/>
    <x v="56"/>
    <x v="56"/>
    <n v="3700"/>
    <s v="Rev_Budget"/>
    <x v="0"/>
    <s v="SERST"/>
    <x v="8"/>
    <s v="COSTI"/>
    <m/>
    <s v="B.7)"/>
    <s v="7) per servizi"/>
    <x v="4"/>
  </r>
  <r>
    <x v="2"/>
    <x v="44"/>
    <x v="56"/>
    <x v="56"/>
    <n v="3700"/>
    <s v="Rev_Budget"/>
    <x v="0"/>
    <s v="SERST"/>
    <x v="8"/>
    <s v="COSTI"/>
    <m/>
    <s v="B.7)"/>
    <s v="7) per servizi"/>
    <x v="4"/>
  </r>
  <r>
    <x v="2"/>
    <x v="45"/>
    <x v="56"/>
    <x v="56"/>
    <n v="3700"/>
    <s v="Rev_Budget"/>
    <x v="0"/>
    <s v="SERST"/>
    <x v="8"/>
    <s v="COSTI"/>
    <m/>
    <s v="B.7)"/>
    <s v="7) per servizi"/>
    <x v="4"/>
  </r>
  <r>
    <x v="2"/>
    <x v="46"/>
    <x v="56"/>
    <x v="56"/>
    <n v="3700"/>
    <s v="Rev_Budget"/>
    <x v="0"/>
    <s v="SERST"/>
    <x v="8"/>
    <s v="COSTI"/>
    <m/>
    <s v="B.7)"/>
    <s v="7) per servizi"/>
    <x v="4"/>
  </r>
  <r>
    <x v="2"/>
    <x v="47"/>
    <x v="56"/>
    <x v="56"/>
    <n v="3700"/>
    <s v="Rev_Budget"/>
    <x v="0"/>
    <s v="SERST"/>
    <x v="8"/>
    <s v="COSTI"/>
    <m/>
    <s v="B.7)"/>
    <s v="7) per servizi"/>
    <x v="4"/>
  </r>
  <r>
    <x v="2"/>
    <x v="48"/>
    <x v="56"/>
    <x v="56"/>
    <n v="3700"/>
    <s v="Rev_Budget"/>
    <x v="0"/>
    <s v="SERST"/>
    <x v="8"/>
    <s v="COSTI"/>
    <m/>
    <s v="B.7)"/>
    <s v="7) per servizi"/>
    <x v="4"/>
  </r>
  <r>
    <x v="2"/>
    <x v="49"/>
    <x v="56"/>
    <x v="56"/>
    <n v="7400"/>
    <s v="Rev_Budget"/>
    <x v="0"/>
    <s v="SERST"/>
    <x v="8"/>
    <s v="COSTI"/>
    <m/>
    <s v="B.7)"/>
    <s v="7) per servizi"/>
    <x v="4"/>
  </r>
  <r>
    <x v="2"/>
    <x v="38"/>
    <x v="127"/>
    <x v="127"/>
    <n v="116.68"/>
    <s v="Rev_Budget"/>
    <x v="0"/>
    <s v="SERST"/>
    <x v="8"/>
    <s v="COSTI"/>
    <m/>
    <s v="B.7)"/>
    <s v="7) per servizi"/>
    <x v="4"/>
  </r>
  <r>
    <x v="2"/>
    <x v="39"/>
    <x v="127"/>
    <x v="127"/>
    <n v="428.51"/>
    <s v="Rev_Budget"/>
    <x v="0"/>
    <s v="SERST"/>
    <x v="8"/>
    <s v="COSTI"/>
    <m/>
    <s v="B.7)"/>
    <s v="7) per servizi"/>
    <x v="4"/>
  </r>
  <r>
    <x v="2"/>
    <x v="40"/>
    <x v="127"/>
    <x v="127"/>
    <n v="910.67000000000007"/>
    <s v="Rev_Budget"/>
    <x v="0"/>
    <s v="SERST"/>
    <x v="8"/>
    <s v="COSTI"/>
    <m/>
    <s v="B.7)"/>
    <s v="7) per servizi"/>
    <x v="4"/>
  </r>
  <r>
    <x v="2"/>
    <x v="41"/>
    <x v="127"/>
    <x v="127"/>
    <n v="968.67999999999938"/>
    <s v="Rev_Budget"/>
    <x v="0"/>
    <s v="SERST"/>
    <x v="8"/>
    <s v="COSTI"/>
    <m/>
    <s v="B.7)"/>
    <s v="7) per servizi"/>
    <x v="4"/>
  </r>
  <r>
    <x v="2"/>
    <x v="42"/>
    <x v="127"/>
    <x v="127"/>
    <n v="1067.2899999999995"/>
    <s v="Rev_Budget"/>
    <x v="0"/>
    <s v="SERST"/>
    <x v="8"/>
    <s v="COSTI"/>
    <m/>
    <s v="B.7)"/>
    <s v="7) per servizi"/>
    <x v="4"/>
  </r>
  <r>
    <x v="2"/>
    <x v="43"/>
    <x v="127"/>
    <x v="127"/>
    <n v="15067.289999999999"/>
    <s v="Rev_Budget"/>
    <x v="0"/>
    <s v="SERST"/>
    <x v="8"/>
    <s v="COSTI"/>
    <m/>
    <s v="B.7)"/>
    <s v="7) per servizi"/>
    <x v="4"/>
  </r>
  <r>
    <x v="2"/>
    <x v="44"/>
    <x v="127"/>
    <x v="127"/>
    <n v="17567.29"/>
    <s v="Rev_Budget"/>
    <x v="0"/>
    <s v="SERST"/>
    <x v="8"/>
    <s v="COSTI"/>
    <m/>
    <s v="B.7)"/>
    <s v="7) per servizi"/>
    <x v="4"/>
  </r>
  <r>
    <x v="2"/>
    <x v="45"/>
    <x v="127"/>
    <x v="127"/>
    <n v="20067.29"/>
    <s v="Rev_Budget"/>
    <x v="0"/>
    <s v="SERST"/>
    <x v="8"/>
    <s v="COSTI"/>
    <m/>
    <s v="B.7)"/>
    <s v="7) per servizi"/>
    <x v="4"/>
  </r>
  <r>
    <x v="2"/>
    <x v="46"/>
    <x v="127"/>
    <x v="127"/>
    <n v="22567.29"/>
    <s v="Rev_Budget"/>
    <x v="0"/>
    <s v="SERST"/>
    <x v="8"/>
    <s v="COSTI"/>
    <m/>
    <s v="B.7)"/>
    <s v="7) per servizi"/>
    <x v="4"/>
  </r>
  <r>
    <x v="2"/>
    <x v="47"/>
    <x v="127"/>
    <x v="127"/>
    <n v="25067.29"/>
    <s v="Rev_Budget"/>
    <x v="0"/>
    <s v="SERST"/>
    <x v="8"/>
    <s v="COSTI"/>
    <m/>
    <s v="B.7)"/>
    <s v="7) per servizi"/>
    <x v="4"/>
  </r>
  <r>
    <x v="2"/>
    <x v="48"/>
    <x v="127"/>
    <x v="127"/>
    <n v="27567.29"/>
    <s v="Rev_Budget"/>
    <x v="0"/>
    <s v="SERST"/>
    <x v="8"/>
    <s v="COSTI"/>
    <m/>
    <s v="B.7)"/>
    <s v="7) per servizi"/>
    <x v="4"/>
  </r>
  <r>
    <x v="2"/>
    <x v="49"/>
    <x v="127"/>
    <x v="127"/>
    <n v="30067.29"/>
    <s v="Rev_Budget"/>
    <x v="0"/>
    <s v="SERST"/>
    <x v="8"/>
    <s v="COSTI"/>
    <m/>
    <s v="B.7)"/>
    <s v="7) per servizi"/>
    <x v="4"/>
  </r>
  <r>
    <x v="2"/>
    <x v="38"/>
    <x v="306"/>
    <x v="306"/>
    <n v="65.760000000001014"/>
    <s v="Rev_Budget"/>
    <x v="0"/>
    <s v="COSGS"/>
    <x v="4"/>
    <s v="COSTI"/>
    <m/>
    <s v="B.14)"/>
    <s v="14) oneri diversi di gestione"/>
    <x v="4"/>
  </r>
  <r>
    <x v="2"/>
    <x v="39"/>
    <x v="306"/>
    <x v="306"/>
    <n v="88.680000000001016"/>
    <s v="Rev_Budget"/>
    <x v="0"/>
    <s v="COSGS"/>
    <x v="4"/>
    <s v="COSTI"/>
    <m/>
    <s v="B.14)"/>
    <s v="14) oneri diversi di gestione"/>
    <x v="4"/>
  </r>
  <r>
    <x v="2"/>
    <x v="40"/>
    <x v="306"/>
    <x v="306"/>
    <n v="128.68000000000103"/>
    <s v="Rev_Budget"/>
    <x v="0"/>
    <s v="COSGS"/>
    <x v="4"/>
    <s v="COSTI"/>
    <m/>
    <s v="B.14)"/>
    <s v="14) oneri diversi di gestione"/>
    <x v="4"/>
  </r>
  <r>
    <x v="2"/>
    <x v="41"/>
    <x v="306"/>
    <x v="306"/>
    <n v="826.50000000000091"/>
    <s v="Rev_Budget"/>
    <x v="0"/>
    <s v="COSGS"/>
    <x v="4"/>
    <s v="COSTI"/>
    <m/>
    <s v="B.14)"/>
    <s v="14) oneri diversi di gestione"/>
    <x v="4"/>
  </r>
  <r>
    <x v="2"/>
    <x v="42"/>
    <x v="306"/>
    <x v="306"/>
    <n v="1133.0100000000011"/>
    <s v="Rev_Budget"/>
    <x v="0"/>
    <s v="COSGS"/>
    <x v="4"/>
    <s v="COSTI"/>
    <m/>
    <s v="B.14)"/>
    <s v="14) oneri diversi di gestione"/>
    <x v="4"/>
  </r>
  <r>
    <x v="2"/>
    <x v="43"/>
    <x v="306"/>
    <x v="306"/>
    <n v="2333.0100000000011"/>
    <s v="Rev_Budget"/>
    <x v="0"/>
    <s v="COSGS"/>
    <x v="4"/>
    <s v="COSTI"/>
    <m/>
    <s v="B.14)"/>
    <s v="14) oneri diversi di gestione"/>
    <x v="4"/>
  </r>
  <r>
    <x v="2"/>
    <x v="44"/>
    <x v="306"/>
    <x v="306"/>
    <n v="2433.0100000000011"/>
    <s v="Rev_Budget"/>
    <x v="0"/>
    <s v="COSGS"/>
    <x v="4"/>
    <s v="COSTI"/>
    <m/>
    <s v="B.14)"/>
    <s v="14) oneri diversi di gestione"/>
    <x v="4"/>
  </r>
  <r>
    <x v="2"/>
    <x v="45"/>
    <x v="306"/>
    <x v="306"/>
    <n v="2533.0100000000011"/>
    <s v="Rev_Budget"/>
    <x v="0"/>
    <s v="COSGS"/>
    <x v="4"/>
    <s v="COSTI"/>
    <m/>
    <s v="B.14)"/>
    <s v="14) oneri diversi di gestione"/>
    <x v="4"/>
  </r>
  <r>
    <x v="2"/>
    <x v="46"/>
    <x v="306"/>
    <x v="306"/>
    <n v="2633.0100000000011"/>
    <s v="Rev_Budget"/>
    <x v="0"/>
    <s v="COSGS"/>
    <x v="4"/>
    <s v="COSTI"/>
    <m/>
    <s v="B.14)"/>
    <s v="14) oneri diversi di gestione"/>
    <x v="4"/>
  </r>
  <r>
    <x v="2"/>
    <x v="47"/>
    <x v="306"/>
    <x v="306"/>
    <n v="2733.0100000000011"/>
    <s v="Rev_Budget"/>
    <x v="0"/>
    <s v="COSGS"/>
    <x v="4"/>
    <s v="COSTI"/>
    <m/>
    <s v="B.14)"/>
    <s v="14) oneri diversi di gestione"/>
    <x v="4"/>
  </r>
  <r>
    <x v="2"/>
    <x v="48"/>
    <x v="306"/>
    <x v="306"/>
    <n v="2833.0100000000011"/>
    <s v="Rev_Budget"/>
    <x v="0"/>
    <s v="COSGS"/>
    <x v="4"/>
    <s v="COSTI"/>
    <m/>
    <s v="B.14)"/>
    <s v="14) oneri diversi di gestione"/>
    <x v="4"/>
  </r>
  <r>
    <x v="2"/>
    <x v="49"/>
    <x v="306"/>
    <x v="306"/>
    <n v="2933.0100000000011"/>
    <s v="Rev_Budget"/>
    <x v="0"/>
    <s v="COSGS"/>
    <x v="4"/>
    <s v="COSTI"/>
    <m/>
    <s v="B.14)"/>
    <s v="14) oneri diversi di gestione"/>
    <x v="4"/>
  </r>
  <r>
    <x v="2"/>
    <x v="38"/>
    <x v="276"/>
    <x v="276"/>
    <n v="0"/>
    <s v="Rev_Budget"/>
    <x v="0"/>
    <s v="ONFIN"/>
    <x v="32"/>
    <s v="FIN"/>
    <m/>
    <s v="C.16)"/>
    <s v="16) altri proventi finanziari"/>
    <x v="4"/>
  </r>
  <r>
    <x v="2"/>
    <x v="39"/>
    <x v="276"/>
    <x v="276"/>
    <n v="0"/>
    <s v="Rev_Budget"/>
    <x v="0"/>
    <s v="ONFIN"/>
    <x v="32"/>
    <s v="FIN"/>
    <m/>
    <s v="C.16)"/>
    <s v="16) altri proventi finanziari"/>
    <x v="4"/>
  </r>
  <r>
    <x v="2"/>
    <x v="40"/>
    <x v="276"/>
    <x v="276"/>
    <n v="0"/>
    <s v="Rev_Budget"/>
    <x v="0"/>
    <s v="ONFIN"/>
    <x v="32"/>
    <s v="FIN"/>
    <m/>
    <s v="C.16)"/>
    <s v="16) altri proventi finanziari"/>
    <x v="4"/>
  </r>
  <r>
    <x v="2"/>
    <x v="41"/>
    <x v="276"/>
    <x v="276"/>
    <n v="0"/>
    <s v="Rev_Budget"/>
    <x v="0"/>
    <s v="ONFIN"/>
    <x v="32"/>
    <s v="FIN"/>
    <m/>
    <s v="C.16)"/>
    <s v="16) altri proventi finanziari"/>
    <x v="4"/>
  </r>
  <r>
    <x v="2"/>
    <x v="42"/>
    <x v="276"/>
    <x v="276"/>
    <n v="0"/>
    <s v="Rev_Budget"/>
    <x v="0"/>
    <s v="ONFIN"/>
    <x v="32"/>
    <s v="FIN"/>
    <m/>
    <s v="C.16)"/>
    <s v="16) altri proventi finanziari"/>
    <x v="4"/>
  </r>
  <r>
    <x v="2"/>
    <x v="43"/>
    <x v="276"/>
    <x v="276"/>
    <n v="0"/>
    <s v="Rev_Budget"/>
    <x v="0"/>
    <s v="ONFIN"/>
    <x v="32"/>
    <s v="FIN"/>
    <m/>
    <s v="C.16)"/>
    <s v="16) altri proventi finanziari"/>
    <x v="4"/>
  </r>
  <r>
    <x v="2"/>
    <x v="44"/>
    <x v="276"/>
    <x v="276"/>
    <n v="0"/>
    <s v="Rev_Budget"/>
    <x v="0"/>
    <s v="ONFIN"/>
    <x v="32"/>
    <s v="FIN"/>
    <m/>
    <s v="C.16)"/>
    <s v="16) altri proventi finanziari"/>
    <x v="4"/>
  </r>
  <r>
    <x v="2"/>
    <x v="45"/>
    <x v="276"/>
    <x v="276"/>
    <n v="0"/>
    <s v="Rev_Budget"/>
    <x v="0"/>
    <s v="ONFIN"/>
    <x v="32"/>
    <s v="FIN"/>
    <m/>
    <s v="C.16)"/>
    <s v="16) altri proventi finanziari"/>
    <x v="4"/>
  </r>
  <r>
    <x v="2"/>
    <x v="46"/>
    <x v="276"/>
    <x v="276"/>
    <n v="0"/>
    <s v="Rev_Budget"/>
    <x v="0"/>
    <s v="ONFIN"/>
    <x v="32"/>
    <s v="FIN"/>
    <m/>
    <s v="C.16)"/>
    <s v="16) altri proventi finanziari"/>
    <x v="4"/>
  </r>
  <r>
    <x v="2"/>
    <x v="47"/>
    <x v="276"/>
    <x v="276"/>
    <n v="0"/>
    <s v="Rev_Budget"/>
    <x v="0"/>
    <s v="ONFIN"/>
    <x v="32"/>
    <s v="FIN"/>
    <m/>
    <s v="C.16)"/>
    <s v="16) altri proventi finanziari"/>
    <x v="4"/>
  </r>
  <r>
    <x v="2"/>
    <x v="48"/>
    <x v="276"/>
    <x v="276"/>
    <n v="0"/>
    <s v="Rev_Budget"/>
    <x v="0"/>
    <s v="ONFIN"/>
    <x v="32"/>
    <s v="FIN"/>
    <m/>
    <s v="C.16)"/>
    <s v="16) altri proventi finanziari"/>
    <x v="4"/>
  </r>
  <r>
    <x v="2"/>
    <x v="49"/>
    <x v="276"/>
    <x v="276"/>
    <n v="0"/>
    <s v="Rev_Budget"/>
    <x v="0"/>
    <s v="ONFIN"/>
    <x v="32"/>
    <s v="FIN"/>
    <m/>
    <s v="C.16)"/>
    <s v="16) altri proventi finanziari"/>
    <x v="4"/>
  </r>
  <r>
    <x v="2"/>
    <x v="38"/>
    <x v="133"/>
    <x v="133"/>
    <n v="0"/>
    <s v="Rev_Budget"/>
    <x v="0"/>
    <s v="SERST"/>
    <x v="8"/>
    <s v="COSTI"/>
    <m/>
    <s v="B.7)"/>
    <s v="7) per servizi"/>
    <x v="4"/>
  </r>
  <r>
    <x v="2"/>
    <x v="39"/>
    <x v="133"/>
    <x v="133"/>
    <n v="0"/>
    <s v="Rev_Budget"/>
    <x v="0"/>
    <s v="SERST"/>
    <x v="8"/>
    <s v="COSTI"/>
    <m/>
    <s v="B.7)"/>
    <s v="7) per servizi"/>
    <x v="4"/>
  </r>
  <r>
    <x v="2"/>
    <x v="40"/>
    <x v="133"/>
    <x v="133"/>
    <n v="0"/>
    <s v="Rev_Budget"/>
    <x v="0"/>
    <s v="SERST"/>
    <x v="8"/>
    <s v="COSTI"/>
    <m/>
    <s v="B.7)"/>
    <s v="7) per servizi"/>
    <x v="4"/>
  </r>
  <r>
    <x v="2"/>
    <x v="41"/>
    <x v="133"/>
    <x v="133"/>
    <n v="0"/>
    <s v="Rev_Budget"/>
    <x v="0"/>
    <s v="SERST"/>
    <x v="8"/>
    <s v="COSTI"/>
    <m/>
    <s v="B.7)"/>
    <s v="7) per servizi"/>
    <x v="4"/>
  </r>
  <r>
    <x v="2"/>
    <x v="42"/>
    <x v="133"/>
    <x v="133"/>
    <n v="0"/>
    <s v="Rev_Budget"/>
    <x v="0"/>
    <s v="SERST"/>
    <x v="8"/>
    <s v="COSTI"/>
    <m/>
    <s v="B.7)"/>
    <s v="7) per servizi"/>
    <x v="4"/>
  </r>
  <r>
    <x v="2"/>
    <x v="43"/>
    <x v="133"/>
    <x v="133"/>
    <n v="300"/>
    <s v="Rev_Budget"/>
    <x v="0"/>
    <s v="SERST"/>
    <x v="8"/>
    <s v="COSTI"/>
    <m/>
    <s v="B.7)"/>
    <s v="7) per servizi"/>
    <x v="4"/>
  </r>
  <r>
    <x v="2"/>
    <x v="44"/>
    <x v="133"/>
    <x v="133"/>
    <n v="350"/>
    <s v="Rev_Budget"/>
    <x v="0"/>
    <s v="SERST"/>
    <x v="8"/>
    <s v="COSTI"/>
    <m/>
    <s v="B.7)"/>
    <s v="7) per servizi"/>
    <x v="4"/>
  </r>
  <r>
    <x v="2"/>
    <x v="45"/>
    <x v="133"/>
    <x v="133"/>
    <n v="400"/>
    <s v="Rev_Budget"/>
    <x v="0"/>
    <s v="SERST"/>
    <x v="8"/>
    <s v="COSTI"/>
    <m/>
    <s v="B.7)"/>
    <s v="7) per servizi"/>
    <x v="4"/>
  </r>
  <r>
    <x v="2"/>
    <x v="46"/>
    <x v="133"/>
    <x v="133"/>
    <n v="450"/>
    <s v="Rev_Budget"/>
    <x v="0"/>
    <s v="SERST"/>
    <x v="8"/>
    <s v="COSTI"/>
    <m/>
    <s v="B.7)"/>
    <s v="7) per servizi"/>
    <x v="4"/>
  </r>
  <r>
    <x v="2"/>
    <x v="47"/>
    <x v="133"/>
    <x v="133"/>
    <n v="500"/>
    <s v="Rev_Budget"/>
    <x v="0"/>
    <s v="SERST"/>
    <x v="8"/>
    <s v="COSTI"/>
    <m/>
    <s v="B.7)"/>
    <s v="7) per servizi"/>
    <x v="4"/>
  </r>
  <r>
    <x v="2"/>
    <x v="48"/>
    <x v="133"/>
    <x v="133"/>
    <n v="550"/>
    <s v="Rev_Budget"/>
    <x v="0"/>
    <s v="SERST"/>
    <x v="8"/>
    <s v="COSTI"/>
    <m/>
    <s v="B.7)"/>
    <s v="7) per servizi"/>
    <x v="4"/>
  </r>
  <r>
    <x v="2"/>
    <x v="49"/>
    <x v="133"/>
    <x v="133"/>
    <n v="600"/>
    <s v="Rev_Budget"/>
    <x v="0"/>
    <s v="SERST"/>
    <x v="8"/>
    <s v="COSTI"/>
    <m/>
    <s v="B.7)"/>
    <s v="7) per servizi"/>
    <x v="4"/>
  </r>
  <r>
    <x v="2"/>
    <x v="38"/>
    <x v="221"/>
    <x v="221"/>
    <n v="0"/>
    <s v="Rev_Budget"/>
    <x v="0"/>
    <s v="COSGS"/>
    <x v="4"/>
    <s v="COSTI"/>
    <m/>
    <s v="B.14)"/>
    <s v="14) oneri diversi di gestione"/>
    <x v="4"/>
  </r>
  <r>
    <x v="2"/>
    <x v="39"/>
    <x v="221"/>
    <x v="221"/>
    <n v="0"/>
    <s v="Rev_Budget"/>
    <x v="0"/>
    <s v="COSGS"/>
    <x v="4"/>
    <s v="COSTI"/>
    <m/>
    <s v="B.14)"/>
    <s v="14) oneri diversi di gestione"/>
    <x v="4"/>
  </r>
  <r>
    <x v="2"/>
    <x v="40"/>
    <x v="221"/>
    <x v="221"/>
    <n v="0"/>
    <s v="Rev_Budget"/>
    <x v="0"/>
    <s v="COSGS"/>
    <x v="4"/>
    <s v="COSTI"/>
    <m/>
    <s v="B.14)"/>
    <s v="14) oneri diversi di gestione"/>
    <x v="4"/>
  </r>
  <r>
    <x v="2"/>
    <x v="41"/>
    <x v="221"/>
    <x v="221"/>
    <n v="0"/>
    <s v="Rev_Budget"/>
    <x v="0"/>
    <s v="COSGS"/>
    <x v="4"/>
    <s v="COSTI"/>
    <m/>
    <s v="B.14)"/>
    <s v="14) oneri diversi di gestione"/>
    <x v="4"/>
  </r>
  <r>
    <x v="2"/>
    <x v="42"/>
    <x v="221"/>
    <x v="221"/>
    <n v="0"/>
    <s v="Rev_Budget"/>
    <x v="0"/>
    <s v="COSGS"/>
    <x v="4"/>
    <s v="COSTI"/>
    <m/>
    <s v="B.14)"/>
    <s v="14) oneri diversi di gestione"/>
    <x v="4"/>
  </r>
  <r>
    <x v="2"/>
    <x v="43"/>
    <x v="221"/>
    <x v="221"/>
    <n v="500"/>
    <s v="Rev_Budget"/>
    <x v="0"/>
    <s v="COSGS"/>
    <x v="4"/>
    <s v="COSTI"/>
    <m/>
    <s v="B.14)"/>
    <s v="14) oneri diversi di gestione"/>
    <x v="4"/>
  </r>
  <r>
    <x v="2"/>
    <x v="44"/>
    <x v="221"/>
    <x v="221"/>
    <n v="580"/>
    <s v="Rev_Budget"/>
    <x v="0"/>
    <s v="COSGS"/>
    <x v="4"/>
    <s v="COSTI"/>
    <m/>
    <s v="B.14)"/>
    <s v="14) oneri diversi di gestione"/>
    <x v="4"/>
  </r>
  <r>
    <x v="2"/>
    <x v="45"/>
    <x v="221"/>
    <x v="221"/>
    <n v="660"/>
    <s v="Rev_Budget"/>
    <x v="0"/>
    <s v="COSGS"/>
    <x v="4"/>
    <s v="COSTI"/>
    <m/>
    <s v="B.14)"/>
    <s v="14) oneri diversi di gestione"/>
    <x v="4"/>
  </r>
  <r>
    <x v="2"/>
    <x v="46"/>
    <x v="221"/>
    <x v="221"/>
    <n v="740"/>
    <s v="Rev_Budget"/>
    <x v="0"/>
    <s v="COSGS"/>
    <x v="4"/>
    <s v="COSTI"/>
    <m/>
    <s v="B.14)"/>
    <s v="14) oneri diversi di gestione"/>
    <x v="4"/>
  </r>
  <r>
    <x v="2"/>
    <x v="47"/>
    <x v="221"/>
    <x v="221"/>
    <n v="820"/>
    <s v="Rev_Budget"/>
    <x v="0"/>
    <s v="COSGS"/>
    <x v="4"/>
    <s v="COSTI"/>
    <m/>
    <s v="B.14)"/>
    <s v="14) oneri diversi di gestione"/>
    <x v="4"/>
  </r>
  <r>
    <x v="2"/>
    <x v="48"/>
    <x v="221"/>
    <x v="221"/>
    <n v="900"/>
    <s v="Rev_Budget"/>
    <x v="0"/>
    <s v="COSGS"/>
    <x v="4"/>
    <s v="COSTI"/>
    <m/>
    <s v="B.14)"/>
    <s v="14) oneri diversi di gestione"/>
    <x v="4"/>
  </r>
  <r>
    <x v="2"/>
    <x v="49"/>
    <x v="221"/>
    <x v="221"/>
    <n v="980"/>
    <s v="Rev_Budget"/>
    <x v="0"/>
    <s v="COSGS"/>
    <x v="4"/>
    <s v="COSTI"/>
    <m/>
    <s v="B.14)"/>
    <s v="14) oneri diversi di gestione"/>
    <x v="4"/>
  </r>
  <r>
    <x v="2"/>
    <x v="38"/>
    <x v="176"/>
    <x v="176"/>
    <n v="1701.1599999999999"/>
    <s v="Rev_Budget"/>
    <x v="0"/>
    <s v="AMMST"/>
    <x v="24"/>
    <s v="AMM"/>
    <m/>
    <s v="B.10)"/>
    <s v="10) Ammortamenti e svalutazioni"/>
    <x v="7"/>
  </r>
  <r>
    <x v="2"/>
    <x v="39"/>
    <x v="176"/>
    <x v="176"/>
    <n v="3402.3199999999997"/>
    <s v="Rev_Budget"/>
    <x v="0"/>
    <s v="AMMST"/>
    <x v="24"/>
    <s v="AMM"/>
    <m/>
    <s v="B.10)"/>
    <s v="10) Ammortamenti e svalutazioni"/>
    <x v="7"/>
  </r>
  <r>
    <x v="2"/>
    <x v="40"/>
    <x v="176"/>
    <x v="176"/>
    <n v="5103.4799999999996"/>
    <s v="Rev_Budget"/>
    <x v="0"/>
    <s v="AMMST"/>
    <x v="24"/>
    <s v="AMM"/>
    <m/>
    <s v="B.10)"/>
    <s v="10) Ammortamenti e svalutazioni"/>
    <x v="7"/>
  </r>
  <r>
    <x v="2"/>
    <x v="41"/>
    <x v="176"/>
    <x v="176"/>
    <n v="6804.6399999999994"/>
    <s v="Rev_Budget"/>
    <x v="0"/>
    <s v="AMMST"/>
    <x v="24"/>
    <s v="AMM"/>
    <m/>
    <s v="B.10)"/>
    <s v="10) Ammortamenti e svalutazioni"/>
    <x v="7"/>
  </r>
  <r>
    <x v="2"/>
    <x v="42"/>
    <x v="176"/>
    <x v="176"/>
    <n v="8505.7999999999993"/>
    <s v="Rev_Budget"/>
    <x v="0"/>
    <s v="AMMST"/>
    <x v="24"/>
    <s v="AMM"/>
    <m/>
    <s v="B.10)"/>
    <s v="10) Ammortamenti e svalutazioni"/>
    <x v="7"/>
  </r>
  <r>
    <x v="2"/>
    <x v="43"/>
    <x v="176"/>
    <x v="176"/>
    <n v="10206.959999999999"/>
    <s v="Rev_Budget"/>
    <x v="0"/>
    <s v="AMMST"/>
    <x v="24"/>
    <s v="AMM"/>
    <m/>
    <s v="B.10)"/>
    <s v="10) Ammortamenti e svalutazioni"/>
    <x v="7"/>
  </r>
  <r>
    <x v="2"/>
    <x v="44"/>
    <x v="176"/>
    <x v="176"/>
    <n v="11908.119999999999"/>
    <s v="Rev_Budget"/>
    <x v="0"/>
    <s v="AMMST"/>
    <x v="24"/>
    <s v="AMM"/>
    <m/>
    <s v="B.10)"/>
    <s v="10) Ammortamenti e svalutazioni"/>
    <x v="7"/>
  </r>
  <r>
    <x v="2"/>
    <x v="45"/>
    <x v="176"/>
    <x v="176"/>
    <n v="13609.279999999999"/>
    <s v="Rev_Budget"/>
    <x v="0"/>
    <s v="AMMST"/>
    <x v="24"/>
    <s v="AMM"/>
    <m/>
    <s v="B.10)"/>
    <s v="10) Ammortamenti e svalutazioni"/>
    <x v="7"/>
  </r>
  <r>
    <x v="2"/>
    <x v="46"/>
    <x v="176"/>
    <x v="176"/>
    <n v="15310.439999999999"/>
    <s v="Rev_Budget"/>
    <x v="0"/>
    <s v="AMMST"/>
    <x v="24"/>
    <s v="AMM"/>
    <m/>
    <s v="B.10)"/>
    <s v="10) Ammortamenti e svalutazioni"/>
    <x v="7"/>
  </r>
  <r>
    <x v="2"/>
    <x v="47"/>
    <x v="176"/>
    <x v="176"/>
    <n v="17011.599999999999"/>
    <s v="Rev_Budget"/>
    <x v="0"/>
    <s v="AMMST"/>
    <x v="24"/>
    <s v="AMM"/>
    <m/>
    <s v="B.10)"/>
    <s v="10) Ammortamenti e svalutazioni"/>
    <x v="7"/>
  </r>
  <r>
    <x v="2"/>
    <x v="48"/>
    <x v="176"/>
    <x v="176"/>
    <n v="18712.759999999998"/>
    <s v="Rev_Budget"/>
    <x v="0"/>
    <s v="AMMST"/>
    <x v="24"/>
    <s v="AMM"/>
    <m/>
    <s v="B.10)"/>
    <s v="10) Ammortamenti e svalutazioni"/>
    <x v="7"/>
  </r>
  <r>
    <x v="2"/>
    <x v="49"/>
    <x v="176"/>
    <x v="176"/>
    <n v="20413.919999999998"/>
    <s v="Rev_Budget"/>
    <x v="0"/>
    <s v="AMMST"/>
    <x v="24"/>
    <s v="AMM"/>
    <m/>
    <s v="B.10)"/>
    <s v="10) Ammortamenti e svalutazioni"/>
    <x v="7"/>
  </r>
  <r>
    <x v="2"/>
    <x v="38"/>
    <x v="180"/>
    <x v="180"/>
    <n v="395.49"/>
    <s v="Rev_Budget"/>
    <x v="0"/>
    <s v="AMMST"/>
    <x v="24"/>
    <s v="AMM"/>
    <m/>
    <s v="B.10)"/>
    <s v="10) Ammortamenti e svalutazioni"/>
    <x v="7"/>
  </r>
  <r>
    <x v="2"/>
    <x v="39"/>
    <x v="180"/>
    <x v="180"/>
    <n v="790.98"/>
    <s v="Rev_Budget"/>
    <x v="0"/>
    <s v="AMMST"/>
    <x v="24"/>
    <s v="AMM"/>
    <m/>
    <s v="B.10)"/>
    <s v="10) Ammortamenti e svalutazioni"/>
    <x v="7"/>
  </r>
  <r>
    <x v="2"/>
    <x v="40"/>
    <x v="180"/>
    <x v="180"/>
    <n v="1186.47"/>
    <s v="Rev_Budget"/>
    <x v="0"/>
    <s v="AMMST"/>
    <x v="24"/>
    <s v="AMM"/>
    <m/>
    <s v="B.10)"/>
    <s v="10) Ammortamenti e svalutazioni"/>
    <x v="7"/>
  </r>
  <r>
    <x v="2"/>
    <x v="41"/>
    <x v="180"/>
    <x v="180"/>
    <n v="1581.96"/>
    <s v="Rev_Budget"/>
    <x v="0"/>
    <s v="AMMST"/>
    <x v="24"/>
    <s v="AMM"/>
    <m/>
    <s v="B.10)"/>
    <s v="10) Ammortamenti e svalutazioni"/>
    <x v="7"/>
  </r>
  <r>
    <x v="2"/>
    <x v="42"/>
    <x v="180"/>
    <x v="180"/>
    <n v="1977.45"/>
    <s v="Rev_Budget"/>
    <x v="0"/>
    <s v="AMMST"/>
    <x v="24"/>
    <s v="AMM"/>
    <m/>
    <s v="B.10)"/>
    <s v="10) Ammortamenti e svalutazioni"/>
    <x v="7"/>
  </r>
  <r>
    <x v="2"/>
    <x v="43"/>
    <x v="180"/>
    <x v="180"/>
    <n v="2372.94"/>
    <s v="Rev_Budget"/>
    <x v="0"/>
    <s v="AMMST"/>
    <x v="24"/>
    <s v="AMM"/>
    <m/>
    <s v="B.10)"/>
    <s v="10) Ammortamenti e svalutazioni"/>
    <x v="7"/>
  </r>
  <r>
    <x v="2"/>
    <x v="44"/>
    <x v="180"/>
    <x v="180"/>
    <n v="2768.4300000000003"/>
    <s v="Rev_Budget"/>
    <x v="0"/>
    <s v="AMMST"/>
    <x v="24"/>
    <s v="AMM"/>
    <m/>
    <s v="B.10)"/>
    <s v="10) Ammortamenti e svalutazioni"/>
    <x v="7"/>
  </r>
  <r>
    <x v="2"/>
    <x v="45"/>
    <x v="180"/>
    <x v="180"/>
    <n v="3163.92"/>
    <s v="Rev_Budget"/>
    <x v="0"/>
    <s v="AMMST"/>
    <x v="24"/>
    <s v="AMM"/>
    <m/>
    <s v="B.10)"/>
    <s v="10) Ammortamenti e svalutazioni"/>
    <x v="7"/>
  </r>
  <r>
    <x v="2"/>
    <x v="46"/>
    <x v="180"/>
    <x v="180"/>
    <n v="3559.41"/>
    <s v="Rev_Budget"/>
    <x v="0"/>
    <s v="AMMST"/>
    <x v="24"/>
    <s v="AMM"/>
    <m/>
    <s v="B.10)"/>
    <s v="10) Ammortamenti e svalutazioni"/>
    <x v="7"/>
  </r>
  <r>
    <x v="2"/>
    <x v="47"/>
    <x v="180"/>
    <x v="180"/>
    <n v="3954.8999999999996"/>
    <s v="Rev_Budget"/>
    <x v="0"/>
    <s v="AMMST"/>
    <x v="24"/>
    <s v="AMM"/>
    <m/>
    <s v="B.10)"/>
    <s v="10) Ammortamenti e svalutazioni"/>
    <x v="7"/>
  </r>
  <r>
    <x v="2"/>
    <x v="48"/>
    <x v="180"/>
    <x v="180"/>
    <n v="4350.3899999999994"/>
    <s v="Rev_Budget"/>
    <x v="0"/>
    <s v="AMMST"/>
    <x v="24"/>
    <s v="AMM"/>
    <m/>
    <s v="B.10)"/>
    <s v="10) Ammortamenti e svalutazioni"/>
    <x v="7"/>
  </r>
  <r>
    <x v="2"/>
    <x v="49"/>
    <x v="180"/>
    <x v="180"/>
    <n v="4745.8799999999992"/>
    <s v="Rev_Budget"/>
    <x v="0"/>
    <s v="AMMST"/>
    <x v="24"/>
    <s v="AMM"/>
    <m/>
    <s v="B.10)"/>
    <s v="10) Ammortamenti e svalutazioni"/>
    <x v="7"/>
  </r>
  <r>
    <x v="2"/>
    <x v="38"/>
    <x v="182"/>
    <x v="182"/>
    <n v="2989.04"/>
    <s v="Rev_Budget"/>
    <x v="0"/>
    <s v="AMMIN"/>
    <x v="26"/>
    <s v="AMM"/>
    <m/>
    <s v="B.10)"/>
    <s v="10) Ammortamenti e svalutazioni"/>
    <x v="7"/>
  </r>
  <r>
    <x v="2"/>
    <x v="39"/>
    <x v="182"/>
    <x v="182"/>
    <n v="5978.08"/>
    <s v="Rev_Budget"/>
    <x v="0"/>
    <s v="AMMIN"/>
    <x v="26"/>
    <s v="AMM"/>
    <m/>
    <s v="B.10)"/>
    <s v="10) Ammortamenti e svalutazioni"/>
    <x v="7"/>
  </r>
  <r>
    <x v="2"/>
    <x v="40"/>
    <x v="182"/>
    <x v="182"/>
    <n v="8967.119999999999"/>
    <s v="Rev_Budget"/>
    <x v="0"/>
    <s v="AMMIN"/>
    <x v="26"/>
    <s v="AMM"/>
    <m/>
    <s v="B.10)"/>
    <s v="10) Ammortamenti e svalutazioni"/>
    <x v="7"/>
  </r>
  <r>
    <x v="2"/>
    <x v="41"/>
    <x v="182"/>
    <x v="182"/>
    <n v="11956.16"/>
    <s v="Rev_Budget"/>
    <x v="0"/>
    <s v="AMMIN"/>
    <x v="26"/>
    <s v="AMM"/>
    <m/>
    <s v="B.10)"/>
    <s v="10) Ammortamenti e svalutazioni"/>
    <x v="7"/>
  </r>
  <r>
    <x v="2"/>
    <x v="42"/>
    <x v="182"/>
    <x v="182"/>
    <n v="14945.2"/>
    <s v="Rev_Budget"/>
    <x v="0"/>
    <s v="AMMIN"/>
    <x v="26"/>
    <s v="AMM"/>
    <m/>
    <s v="B.10)"/>
    <s v="10) Ammortamenti e svalutazioni"/>
    <x v="7"/>
  </r>
  <r>
    <x v="2"/>
    <x v="43"/>
    <x v="182"/>
    <x v="182"/>
    <n v="17934.240000000002"/>
    <s v="Rev_Budget"/>
    <x v="0"/>
    <s v="AMMIN"/>
    <x v="26"/>
    <s v="AMM"/>
    <m/>
    <s v="B.10)"/>
    <s v="10) Ammortamenti e svalutazioni"/>
    <x v="7"/>
  </r>
  <r>
    <x v="2"/>
    <x v="44"/>
    <x v="182"/>
    <x v="182"/>
    <n v="20923.280000000002"/>
    <s v="Rev_Budget"/>
    <x v="0"/>
    <s v="AMMIN"/>
    <x v="26"/>
    <s v="AMM"/>
    <m/>
    <s v="B.10)"/>
    <s v="10) Ammortamenti e svalutazioni"/>
    <x v="7"/>
  </r>
  <r>
    <x v="2"/>
    <x v="45"/>
    <x v="182"/>
    <x v="182"/>
    <n v="23912.320000000003"/>
    <s v="Rev_Budget"/>
    <x v="0"/>
    <s v="AMMIN"/>
    <x v="26"/>
    <s v="AMM"/>
    <m/>
    <s v="B.10)"/>
    <s v="10) Ammortamenti e svalutazioni"/>
    <x v="7"/>
  </r>
  <r>
    <x v="2"/>
    <x v="46"/>
    <x v="182"/>
    <x v="182"/>
    <n v="26901.360000000004"/>
    <s v="Rev_Budget"/>
    <x v="0"/>
    <s v="AMMIN"/>
    <x v="26"/>
    <s v="AMM"/>
    <m/>
    <s v="B.10)"/>
    <s v="10) Ammortamenti e svalutazioni"/>
    <x v="7"/>
  </r>
  <r>
    <x v="2"/>
    <x v="47"/>
    <x v="182"/>
    <x v="182"/>
    <n v="29890.400000000005"/>
    <s v="Rev_Budget"/>
    <x v="0"/>
    <s v="AMMIN"/>
    <x v="26"/>
    <s v="AMM"/>
    <m/>
    <s v="B.10)"/>
    <s v="10) Ammortamenti e svalutazioni"/>
    <x v="7"/>
  </r>
  <r>
    <x v="2"/>
    <x v="48"/>
    <x v="182"/>
    <x v="182"/>
    <n v="32879.440000000002"/>
    <s v="Rev_Budget"/>
    <x v="0"/>
    <s v="AMMIN"/>
    <x v="26"/>
    <s v="AMM"/>
    <m/>
    <s v="B.10)"/>
    <s v="10) Ammortamenti e svalutazioni"/>
    <x v="7"/>
  </r>
  <r>
    <x v="2"/>
    <x v="49"/>
    <x v="182"/>
    <x v="182"/>
    <n v="35868.480000000003"/>
    <s v="Rev_Budget"/>
    <x v="0"/>
    <s v="AMMIN"/>
    <x v="26"/>
    <s v="AMM"/>
    <m/>
    <s v="B.10)"/>
    <s v="10) Ammortamenti e svalutazioni"/>
    <x v="7"/>
  </r>
  <r>
    <x v="2"/>
    <x v="38"/>
    <x v="184"/>
    <x v="184"/>
    <n v="1101.5999999999999"/>
    <s v="Rev_Budget"/>
    <x v="0"/>
    <s v="AMMST"/>
    <x v="24"/>
    <s v="AMM"/>
    <m/>
    <s v="B.10)"/>
    <s v="10) Ammortamenti e svalutazioni"/>
    <x v="7"/>
  </r>
  <r>
    <x v="2"/>
    <x v="39"/>
    <x v="184"/>
    <x v="184"/>
    <n v="2203.1999999999998"/>
    <s v="Rev_Budget"/>
    <x v="0"/>
    <s v="AMMST"/>
    <x v="24"/>
    <s v="AMM"/>
    <m/>
    <s v="B.10)"/>
    <s v="10) Ammortamenti e svalutazioni"/>
    <x v="7"/>
  </r>
  <r>
    <x v="2"/>
    <x v="40"/>
    <x v="184"/>
    <x v="184"/>
    <n v="3640.5299999999997"/>
    <s v="Rev_Budget"/>
    <x v="0"/>
    <s v="AMMST"/>
    <x v="24"/>
    <s v="AMM"/>
    <m/>
    <s v="B.10)"/>
    <s v="10) Ammortamenti e svalutazioni"/>
    <x v="7"/>
  </r>
  <r>
    <x v="2"/>
    <x v="41"/>
    <x v="184"/>
    <x v="184"/>
    <n v="4854.04"/>
    <s v="Rev_Budget"/>
    <x v="0"/>
    <s v="AMMST"/>
    <x v="24"/>
    <s v="AMM"/>
    <m/>
    <s v="B.10)"/>
    <s v="10) Ammortamenti e svalutazioni"/>
    <x v="7"/>
  </r>
  <r>
    <x v="2"/>
    <x v="42"/>
    <x v="184"/>
    <x v="184"/>
    <n v="6067.55"/>
    <s v="Rev_Budget"/>
    <x v="0"/>
    <s v="AMMST"/>
    <x v="24"/>
    <s v="AMM"/>
    <m/>
    <s v="B.10)"/>
    <s v="10) Ammortamenti e svalutazioni"/>
    <x v="7"/>
  </r>
  <r>
    <x v="2"/>
    <x v="43"/>
    <x v="184"/>
    <x v="184"/>
    <n v="7281.06"/>
    <s v="Rev_Budget"/>
    <x v="0"/>
    <s v="AMMST"/>
    <x v="24"/>
    <s v="AMM"/>
    <m/>
    <s v="B.10)"/>
    <s v="10) Ammortamenti e svalutazioni"/>
    <x v="7"/>
  </r>
  <r>
    <x v="2"/>
    <x v="44"/>
    <x v="184"/>
    <x v="184"/>
    <n v="8494.57"/>
    <s v="Rev_Budget"/>
    <x v="0"/>
    <s v="AMMST"/>
    <x v="24"/>
    <s v="AMM"/>
    <m/>
    <s v="B.10)"/>
    <s v="10) Ammortamenti e svalutazioni"/>
    <x v="7"/>
  </r>
  <r>
    <x v="2"/>
    <x v="45"/>
    <x v="184"/>
    <x v="184"/>
    <n v="9708.08"/>
    <s v="Rev_Budget"/>
    <x v="0"/>
    <s v="AMMST"/>
    <x v="24"/>
    <s v="AMM"/>
    <m/>
    <s v="B.10)"/>
    <s v="10) Ammortamenti e svalutazioni"/>
    <x v="7"/>
  </r>
  <r>
    <x v="2"/>
    <x v="46"/>
    <x v="184"/>
    <x v="184"/>
    <n v="10921.59"/>
    <s v="Rev_Budget"/>
    <x v="0"/>
    <s v="AMMST"/>
    <x v="24"/>
    <s v="AMM"/>
    <m/>
    <s v="B.10)"/>
    <s v="10) Ammortamenti e svalutazioni"/>
    <x v="7"/>
  </r>
  <r>
    <x v="2"/>
    <x v="47"/>
    <x v="184"/>
    <x v="184"/>
    <n v="12135.1"/>
    <s v="Rev_Budget"/>
    <x v="0"/>
    <s v="AMMST"/>
    <x v="24"/>
    <s v="AMM"/>
    <m/>
    <s v="B.10)"/>
    <s v="10) Ammortamenti e svalutazioni"/>
    <x v="7"/>
  </r>
  <r>
    <x v="2"/>
    <x v="48"/>
    <x v="184"/>
    <x v="184"/>
    <n v="13348.61"/>
    <s v="Rev_Budget"/>
    <x v="0"/>
    <s v="AMMST"/>
    <x v="24"/>
    <s v="AMM"/>
    <m/>
    <s v="B.10)"/>
    <s v="10) Ammortamenti e svalutazioni"/>
    <x v="7"/>
  </r>
  <r>
    <x v="2"/>
    <x v="49"/>
    <x v="184"/>
    <x v="184"/>
    <n v="14562.12"/>
    <s v="Rev_Budget"/>
    <x v="0"/>
    <s v="AMMST"/>
    <x v="24"/>
    <s v="AMM"/>
    <m/>
    <s v="B.10)"/>
    <s v="10) Ammortamenti e svalutazioni"/>
    <x v="7"/>
  </r>
  <r>
    <x v="2"/>
    <x v="38"/>
    <x v="186"/>
    <x v="186"/>
    <n v="2439.1799999999998"/>
    <s v="Rev_Budget"/>
    <x v="0"/>
    <s v="AMMIN"/>
    <x v="26"/>
    <s v="AMM"/>
    <m/>
    <s v="B.10)"/>
    <s v="10) Ammortamenti e svalutazioni"/>
    <x v="7"/>
  </r>
  <r>
    <x v="2"/>
    <x v="39"/>
    <x v="186"/>
    <x v="186"/>
    <n v="4878.3599999999997"/>
    <s v="Rev_Budget"/>
    <x v="0"/>
    <s v="AMMIN"/>
    <x v="26"/>
    <s v="AMM"/>
    <m/>
    <s v="B.10)"/>
    <s v="10) Ammortamenti e svalutazioni"/>
    <x v="7"/>
  </r>
  <r>
    <x v="2"/>
    <x v="40"/>
    <x v="186"/>
    <x v="186"/>
    <n v="7716.27"/>
    <s v="Rev_Budget"/>
    <x v="0"/>
    <s v="AMMIN"/>
    <x v="26"/>
    <s v="AMM"/>
    <m/>
    <s v="B.10)"/>
    <s v="10) Ammortamenti e svalutazioni"/>
    <x v="7"/>
  </r>
  <r>
    <x v="2"/>
    <x v="41"/>
    <x v="186"/>
    <x v="186"/>
    <n v="10288.36"/>
    <s v="Rev_Budget"/>
    <x v="0"/>
    <s v="AMMIN"/>
    <x v="26"/>
    <s v="AMM"/>
    <m/>
    <s v="B.10)"/>
    <s v="10) Ammortamenti e svalutazioni"/>
    <x v="7"/>
  </r>
  <r>
    <x v="2"/>
    <x v="42"/>
    <x v="186"/>
    <x v="186"/>
    <n v="12860.45"/>
    <s v="Rev_Budget"/>
    <x v="0"/>
    <s v="AMMIN"/>
    <x v="26"/>
    <s v="AMM"/>
    <m/>
    <s v="B.10)"/>
    <s v="10) Ammortamenti e svalutazioni"/>
    <x v="7"/>
  </r>
  <r>
    <x v="2"/>
    <x v="43"/>
    <x v="186"/>
    <x v="186"/>
    <n v="15432.54"/>
    <s v="Rev_Budget"/>
    <x v="0"/>
    <s v="AMMIN"/>
    <x v="26"/>
    <s v="AMM"/>
    <m/>
    <s v="B.10)"/>
    <s v="10) Ammortamenti e svalutazioni"/>
    <x v="7"/>
  </r>
  <r>
    <x v="2"/>
    <x v="44"/>
    <x v="186"/>
    <x v="186"/>
    <n v="18004.63"/>
    <s v="Rev_Budget"/>
    <x v="0"/>
    <s v="AMMIN"/>
    <x v="26"/>
    <s v="AMM"/>
    <m/>
    <s v="B.10)"/>
    <s v="10) Ammortamenti e svalutazioni"/>
    <x v="7"/>
  </r>
  <r>
    <x v="2"/>
    <x v="45"/>
    <x v="186"/>
    <x v="186"/>
    <n v="20576.72"/>
    <s v="Rev_Budget"/>
    <x v="0"/>
    <s v="AMMIN"/>
    <x v="26"/>
    <s v="AMM"/>
    <m/>
    <s v="B.10)"/>
    <s v="10) Ammortamenti e svalutazioni"/>
    <x v="7"/>
  </r>
  <r>
    <x v="2"/>
    <x v="46"/>
    <x v="186"/>
    <x v="186"/>
    <n v="23148.81"/>
    <s v="Rev_Budget"/>
    <x v="0"/>
    <s v="AMMIN"/>
    <x v="26"/>
    <s v="AMM"/>
    <m/>
    <s v="B.10)"/>
    <s v="10) Ammortamenti e svalutazioni"/>
    <x v="7"/>
  </r>
  <r>
    <x v="2"/>
    <x v="47"/>
    <x v="186"/>
    <x v="186"/>
    <n v="25720.9"/>
    <s v="Rev_Budget"/>
    <x v="0"/>
    <s v="AMMIN"/>
    <x v="26"/>
    <s v="AMM"/>
    <m/>
    <s v="B.10)"/>
    <s v="10) Ammortamenti e svalutazioni"/>
    <x v="7"/>
  </r>
  <r>
    <x v="2"/>
    <x v="48"/>
    <x v="186"/>
    <x v="186"/>
    <n v="28292.99"/>
    <s v="Rev_Budget"/>
    <x v="0"/>
    <s v="AMMIN"/>
    <x v="26"/>
    <s v="AMM"/>
    <m/>
    <s v="B.10)"/>
    <s v="10) Ammortamenti e svalutazioni"/>
    <x v="7"/>
  </r>
  <r>
    <x v="2"/>
    <x v="49"/>
    <x v="186"/>
    <x v="186"/>
    <n v="30865.08"/>
    <s v="Rev_Budget"/>
    <x v="0"/>
    <s v="AMMIN"/>
    <x v="26"/>
    <s v="AMM"/>
    <m/>
    <s v="B.10)"/>
    <s v="10) Ammortamenti e svalutazioni"/>
    <x v="7"/>
  </r>
  <r>
    <x v="2"/>
    <x v="38"/>
    <x v="188"/>
    <x v="188"/>
    <n v="1734.9"/>
    <s v="Rev_Budget"/>
    <x v="0"/>
    <s v="AMMIN"/>
    <x v="26"/>
    <s v="AMM"/>
    <m/>
    <s v="B.10)"/>
    <s v="10) Ammortamenti e svalutazioni"/>
    <x v="7"/>
  </r>
  <r>
    <x v="2"/>
    <x v="39"/>
    <x v="188"/>
    <x v="188"/>
    <n v="3469.8"/>
    <s v="Rev_Budget"/>
    <x v="0"/>
    <s v="AMMIN"/>
    <x v="26"/>
    <s v="AMM"/>
    <m/>
    <s v="B.10)"/>
    <s v="10) Ammortamenti e svalutazioni"/>
    <x v="7"/>
  </r>
  <r>
    <x v="2"/>
    <x v="40"/>
    <x v="188"/>
    <x v="188"/>
    <n v="5204.7000000000007"/>
    <s v="Rev_Budget"/>
    <x v="0"/>
    <s v="AMMIN"/>
    <x v="26"/>
    <s v="AMM"/>
    <m/>
    <s v="B.10)"/>
    <s v="10) Ammortamenti e svalutazioni"/>
    <x v="7"/>
  </r>
  <r>
    <x v="2"/>
    <x v="41"/>
    <x v="188"/>
    <x v="188"/>
    <n v="6939.6"/>
    <s v="Rev_Budget"/>
    <x v="0"/>
    <s v="AMMIN"/>
    <x v="26"/>
    <s v="AMM"/>
    <m/>
    <s v="B.10)"/>
    <s v="10) Ammortamenti e svalutazioni"/>
    <x v="7"/>
  </r>
  <r>
    <x v="2"/>
    <x v="42"/>
    <x v="188"/>
    <x v="188"/>
    <n v="8674.5"/>
    <s v="Rev_Budget"/>
    <x v="0"/>
    <s v="AMMIN"/>
    <x v="26"/>
    <s v="AMM"/>
    <m/>
    <s v="B.10)"/>
    <s v="10) Ammortamenti e svalutazioni"/>
    <x v="7"/>
  </r>
  <r>
    <x v="2"/>
    <x v="43"/>
    <x v="188"/>
    <x v="188"/>
    <n v="10409.4"/>
    <s v="Rev_Budget"/>
    <x v="0"/>
    <s v="AMMIN"/>
    <x v="26"/>
    <s v="AMM"/>
    <m/>
    <s v="B.10)"/>
    <s v="10) Ammortamenti e svalutazioni"/>
    <x v="7"/>
  </r>
  <r>
    <x v="2"/>
    <x v="44"/>
    <x v="188"/>
    <x v="188"/>
    <n v="12144.3"/>
    <s v="Rev_Budget"/>
    <x v="0"/>
    <s v="AMMIN"/>
    <x v="26"/>
    <s v="AMM"/>
    <m/>
    <s v="B.10)"/>
    <s v="10) Ammortamenti e svalutazioni"/>
    <x v="7"/>
  </r>
  <r>
    <x v="2"/>
    <x v="45"/>
    <x v="188"/>
    <x v="188"/>
    <n v="13879.199999999999"/>
    <s v="Rev_Budget"/>
    <x v="0"/>
    <s v="AMMIN"/>
    <x v="26"/>
    <s v="AMM"/>
    <m/>
    <s v="B.10)"/>
    <s v="10) Ammortamenti e svalutazioni"/>
    <x v="7"/>
  </r>
  <r>
    <x v="2"/>
    <x v="46"/>
    <x v="188"/>
    <x v="188"/>
    <n v="15614.099999999999"/>
    <s v="Rev_Budget"/>
    <x v="0"/>
    <s v="AMMIN"/>
    <x v="26"/>
    <s v="AMM"/>
    <m/>
    <s v="B.10)"/>
    <s v="10) Ammortamenti e svalutazioni"/>
    <x v="7"/>
  </r>
  <r>
    <x v="2"/>
    <x v="47"/>
    <x v="188"/>
    <x v="188"/>
    <n v="17349"/>
    <s v="Rev_Budget"/>
    <x v="0"/>
    <s v="AMMIN"/>
    <x v="26"/>
    <s v="AMM"/>
    <m/>
    <s v="B.10)"/>
    <s v="10) Ammortamenti e svalutazioni"/>
    <x v="7"/>
  </r>
  <r>
    <x v="2"/>
    <x v="48"/>
    <x v="188"/>
    <x v="188"/>
    <n v="19083.900000000001"/>
    <s v="Rev_Budget"/>
    <x v="0"/>
    <s v="AMMIN"/>
    <x v="26"/>
    <s v="AMM"/>
    <m/>
    <s v="B.10)"/>
    <s v="10) Ammortamenti e svalutazioni"/>
    <x v="7"/>
  </r>
  <r>
    <x v="2"/>
    <x v="49"/>
    <x v="188"/>
    <x v="188"/>
    <n v="20818.800000000003"/>
    <s v="Rev_Budget"/>
    <x v="0"/>
    <s v="AMMIN"/>
    <x v="26"/>
    <s v="AMM"/>
    <m/>
    <s v="B.10)"/>
    <s v="10) Ammortamenti e svalutazioni"/>
    <x v="7"/>
  </r>
  <r>
    <x v="2"/>
    <x v="38"/>
    <x v="190"/>
    <x v="190"/>
    <n v="463.8"/>
    <s v="Rev_Budget"/>
    <x v="0"/>
    <s v="AMMST"/>
    <x v="24"/>
    <s v="AMM"/>
    <m/>
    <s v="B.10)"/>
    <s v="10) Ammortamenti e svalutazioni"/>
    <x v="7"/>
  </r>
  <r>
    <x v="2"/>
    <x v="39"/>
    <x v="190"/>
    <x v="190"/>
    <n v="927.6"/>
    <s v="Rev_Budget"/>
    <x v="0"/>
    <s v="AMMST"/>
    <x v="24"/>
    <s v="AMM"/>
    <m/>
    <s v="B.10)"/>
    <s v="10) Ammortamenti e svalutazioni"/>
    <x v="7"/>
  </r>
  <r>
    <x v="2"/>
    <x v="40"/>
    <x v="190"/>
    <x v="190"/>
    <n v="1391.4"/>
    <s v="Rev_Budget"/>
    <x v="0"/>
    <s v="AMMST"/>
    <x v="24"/>
    <s v="AMM"/>
    <m/>
    <s v="B.10)"/>
    <s v="10) Ammortamenti e svalutazioni"/>
    <x v="7"/>
  </r>
  <r>
    <x v="2"/>
    <x v="41"/>
    <x v="190"/>
    <x v="190"/>
    <n v="1855.2"/>
    <s v="Rev_Budget"/>
    <x v="0"/>
    <s v="AMMST"/>
    <x v="24"/>
    <s v="AMM"/>
    <m/>
    <s v="B.10)"/>
    <s v="10) Ammortamenti e svalutazioni"/>
    <x v="7"/>
  </r>
  <r>
    <x v="2"/>
    <x v="42"/>
    <x v="190"/>
    <x v="190"/>
    <n v="2319"/>
    <s v="Rev_Budget"/>
    <x v="0"/>
    <s v="AMMST"/>
    <x v="24"/>
    <s v="AMM"/>
    <m/>
    <s v="B.10)"/>
    <s v="10) Ammortamenti e svalutazioni"/>
    <x v="7"/>
  </r>
  <r>
    <x v="2"/>
    <x v="43"/>
    <x v="190"/>
    <x v="190"/>
    <n v="2782.8"/>
    <s v="Rev_Budget"/>
    <x v="0"/>
    <s v="AMMST"/>
    <x v="24"/>
    <s v="AMM"/>
    <m/>
    <s v="B.10)"/>
    <s v="10) Ammortamenti e svalutazioni"/>
    <x v="7"/>
  </r>
  <r>
    <x v="2"/>
    <x v="44"/>
    <x v="190"/>
    <x v="190"/>
    <n v="3246.6000000000004"/>
    <s v="Rev_Budget"/>
    <x v="0"/>
    <s v="AMMST"/>
    <x v="24"/>
    <s v="AMM"/>
    <m/>
    <s v="B.10)"/>
    <s v="10) Ammortamenti e svalutazioni"/>
    <x v="7"/>
  </r>
  <r>
    <x v="2"/>
    <x v="45"/>
    <x v="190"/>
    <x v="190"/>
    <n v="3710.4000000000005"/>
    <s v="Rev_Budget"/>
    <x v="0"/>
    <s v="AMMST"/>
    <x v="24"/>
    <s v="AMM"/>
    <m/>
    <s v="B.10)"/>
    <s v="10) Ammortamenti e svalutazioni"/>
    <x v="7"/>
  </r>
  <r>
    <x v="2"/>
    <x v="46"/>
    <x v="190"/>
    <x v="190"/>
    <n v="4174.2000000000007"/>
    <s v="Rev_Budget"/>
    <x v="0"/>
    <s v="AMMST"/>
    <x v="24"/>
    <s v="AMM"/>
    <m/>
    <s v="B.10)"/>
    <s v="10) Ammortamenti e svalutazioni"/>
    <x v="7"/>
  </r>
  <r>
    <x v="2"/>
    <x v="47"/>
    <x v="190"/>
    <x v="190"/>
    <n v="4638.0000000000009"/>
    <s v="Rev_Budget"/>
    <x v="0"/>
    <s v="AMMST"/>
    <x v="24"/>
    <s v="AMM"/>
    <m/>
    <s v="B.10)"/>
    <s v="10) Ammortamenti e svalutazioni"/>
    <x v="7"/>
  </r>
  <r>
    <x v="2"/>
    <x v="48"/>
    <x v="190"/>
    <x v="190"/>
    <n v="5101.8000000000011"/>
    <s v="Rev_Budget"/>
    <x v="0"/>
    <s v="AMMST"/>
    <x v="24"/>
    <s v="AMM"/>
    <m/>
    <s v="B.10)"/>
    <s v="10) Ammortamenti e svalutazioni"/>
    <x v="7"/>
  </r>
  <r>
    <x v="2"/>
    <x v="49"/>
    <x v="190"/>
    <x v="190"/>
    <n v="5565.6000000000013"/>
    <s v="Rev_Budget"/>
    <x v="0"/>
    <s v="AMMST"/>
    <x v="24"/>
    <s v="AMM"/>
    <m/>
    <s v="B.10)"/>
    <s v="10) Ammortamenti e svalutazioni"/>
    <x v="7"/>
  </r>
  <r>
    <x v="2"/>
    <x v="38"/>
    <x v="192"/>
    <x v="192"/>
    <n v="106.96"/>
    <s v="Rev_Budget"/>
    <x v="0"/>
    <s v="AMMST"/>
    <x v="24"/>
    <s v="AMM"/>
    <m/>
    <s v="B.10)"/>
    <s v="10) Ammortamenti e svalutazioni"/>
    <x v="7"/>
  </r>
  <r>
    <x v="2"/>
    <x v="39"/>
    <x v="192"/>
    <x v="192"/>
    <n v="213.92"/>
    <s v="Rev_Budget"/>
    <x v="0"/>
    <s v="AMMST"/>
    <x v="24"/>
    <s v="AMM"/>
    <m/>
    <s v="B.10)"/>
    <s v="10) Ammortamenti e svalutazioni"/>
    <x v="7"/>
  </r>
  <r>
    <x v="2"/>
    <x v="40"/>
    <x v="192"/>
    <x v="192"/>
    <n v="320.88"/>
    <s v="Rev_Budget"/>
    <x v="0"/>
    <s v="AMMST"/>
    <x v="24"/>
    <s v="AMM"/>
    <m/>
    <s v="B.10)"/>
    <s v="10) Ammortamenti e svalutazioni"/>
    <x v="7"/>
  </r>
  <r>
    <x v="2"/>
    <x v="41"/>
    <x v="192"/>
    <x v="192"/>
    <n v="427.84"/>
    <s v="Rev_Budget"/>
    <x v="0"/>
    <s v="AMMST"/>
    <x v="24"/>
    <s v="AMM"/>
    <m/>
    <s v="B.10)"/>
    <s v="10) Ammortamenti e svalutazioni"/>
    <x v="7"/>
  </r>
  <r>
    <x v="2"/>
    <x v="42"/>
    <x v="192"/>
    <x v="192"/>
    <n v="534.79999999999995"/>
    <s v="Rev_Budget"/>
    <x v="0"/>
    <s v="AMMST"/>
    <x v="24"/>
    <s v="AMM"/>
    <m/>
    <s v="B.10)"/>
    <s v="10) Ammortamenti e svalutazioni"/>
    <x v="7"/>
  </r>
  <r>
    <x v="2"/>
    <x v="43"/>
    <x v="192"/>
    <x v="192"/>
    <n v="641.76"/>
    <s v="Rev_Budget"/>
    <x v="0"/>
    <s v="AMMST"/>
    <x v="24"/>
    <s v="AMM"/>
    <m/>
    <s v="B.10)"/>
    <s v="10) Ammortamenti e svalutazioni"/>
    <x v="7"/>
  </r>
  <r>
    <x v="2"/>
    <x v="44"/>
    <x v="192"/>
    <x v="192"/>
    <n v="748.72"/>
    <s v="Rev_Budget"/>
    <x v="0"/>
    <s v="AMMST"/>
    <x v="24"/>
    <s v="AMM"/>
    <m/>
    <s v="B.10)"/>
    <s v="10) Ammortamenti e svalutazioni"/>
    <x v="7"/>
  </r>
  <r>
    <x v="2"/>
    <x v="45"/>
    <x v="192"/>
    <x v="192"/>
    <n v="855.68000000000006"/>
    <s v="Rev_Budget"/>
    <x v="0"/>
    <s v="AMMST"/>
    <x v="24"/>
    <s v="AMM"/>
    <m/>
    <s v="B.10)"/>
    <s v="10) Ammortamenti e svalutazioni"/>
    <x v="7"/>
  </r>
  <r>
    <x v="2"/>
    <x v="46"/>
    <x v="192"/>
    <x v="192"/>
    <n v="962.6400000000001"/>
    <s v="Rev_Budget"/>
    <x v="0"/>
    <s v="AMMST"/>
    <x v="24"/>
    <s v="AMM"/>
    <m/>
    <s v="B.10)"/>
    <s v="10) Ammortamenti e svalutazioni"/>
    <x v="7"/>
  </r>
  <r>
    <x v="2"/>
    <x v="47"/>
    <x v="192"/>
    <x v="192"/>
    <n v="1069.6000000000001"/>
    <s v="Rev_Budget"/>
    <x v="0"/>
    <s v="AMMST"/>
    <x v="24"/>
    <s v="AMM"/>
    <m/>
    <s v="B.10)"/>
    <s v="10) Ammortamenti e svalutazioni"/>
    <x v="7"/>
  </r>
  <r>
    <x v="2"/>
    <x v="48"/>
    <x v="192"/>
    <x v="192"/>
    <n v="1176.5600000000002"/>
    <s v="Rev_Budget"/>
    <x v="0"/>
    <s v="AMMST"/>
    <x v="24"/>
    <s v="AMM"/>
    <m/>
    <s v="B.10)"/>
    <s v="10) Ammortamenti e svalutazioni"/>
    <x v="7"/>
  </r>
  <r>
    <x v="2"/>
    <x v="49"/>
    <x v="192"/>
    <x v="192"/>
    <n v="1283.5200000000002"/>
    <s v="Rev_Budget"/>
    <x v="0"/>
    <s v="AMMST"/>
    <x v="24"/>
    <s v="AMM"/>
    <m/>
    <s v="B.10)"/>
    <s v="10) Ammortamenti e svalutazioni"/>
    <x v="7"/>
  </r>
  <r>
    <x v="2"/>
    <x v="38"/>
    <x v="196"/>
    <x v="196"/>
    <n v="25.14"/>
    <s v="Rev_Budget"/>
    <x v="0"/>
    <s v="AMMIN"/>
    <x v="26"/>
    <s v="AMM"/>
    <m/>
    <s v="B.10)"/>
    <s v="10) Ammortamenti e svalutazioni"/>
    <x v="7"/>
  </r>
  <r>
    <x v="2"/>
    <x v="39"/>
    <x v="196"/>
    <x v="196"/>
    <n v="50.28"/>
    <s v="Rev_Budget"/>
    <x v="0"/>
    <s v="AMMIN"/>
    <x v="26"/>
    <s v="AMM"/>
    <m/>
    <s v="B.10)"/>
    <s v="10) Ammortamenti e svalutazioni"/>
    <x v="7"/>
  </r>
  <r>
    <x v="2"/>
    <x v="40"/>
    <x v="196"/>
    <x v="196"/>
    <n v="75.42"/>
    <s v="Rev_Budget"/>
    <x v="0"/>
    <s v="AMMIN"/>
    <x v="26"/>
    <s v="AMM"/>
    <m/>
    <s v="B.10)"/>
    <s v="10) Ammortamenti e svalutazioni"/>
    <x v="7"/>
  </r>
  <r>
    <x v="2"/>
    <x v="41"/>
    <x v="196"/>
    <x v="196"/>
    <n v="100.56"/>
    <s v="Rev_Budget"/>
    <x v="0"/>
    <s v="AMMIN"/>
    <x v="26"/>
    <s v="AMM"/>
    <m/>
    <s v="B.10)"/>
    <s v="10) Ammortamenti e svalutazioni"/>
    <x v="7"/>
  </r>
  <r>
    <x v="2"/>
    <x v="42"/>
    <x v="196"/>
    <x v="196"/>
    <n v="125.7"/>
    <s v="Rev_Budget"/>
    <x v="0"/>
    <s v="AMMIN"/>
    <x v="26"/>
    <s v="AMM"/>
    <m/>
    <s v="B.10)"/>
    <s v="10) Ammortamenti e svalutazioni"/>
    <x v="7"/>
  </r>
  <r>
    <x v="2"/>
    <x v="43"/>
    <x v="196"/>
    <x v="196"/>
    <n v="150.84"/>
    <s v="Rev_Budget"/>
    <x v="0"/>
    <s v="AMMIN"/>
    <x v="26"/>
    <s v="AMM"/>
    <m/>
    <s v="B.10)"/>
    <s v="10) Ammortamenti e svalutazioni"/>
    <x v="7"/>
  </r>
  <r>
    <x v="2"/>
    <x v="44"/>
    <x v="196"/>
    <x v="196"/>
    <n v="175.98000000000002"/>
    <s v="Rev_Budget"/>
    <x v="0"/>
    <s v="AMMIN"/>
    <x v="26"/>
    <s v="AMM"/>
    <m/>
    <s v="B.10)"/>
    <s v="10) Ammortamenti e svalutazioni"/>
    <x v="7"/>
  </r>
  <r>
    <x v="2"/>
    <x v="45"/>
    <x v="196"/>
    <x v="196"/>
    <n v="201.12"/>
    <s v="Rev_Budget"/>
    <x v="0"/>
    <s v="AMMIN"/>
    <x v="26"/>
    <s v="AMM"/>
    <m/>
    <s v="B.10)"/>
    <s v="10) Ammortamenti e svalutazioni"/>
    <x v="7"/>
  </r>
  <r>
    <x v="2"/>
    <x v="46"/>
    <x v="196"/>
    <x v="196"/>
    <n v="226.26"/>
    <s v="Rev_Budget"/>
    <x v="0"/>
    <s v="AMMIN"/>
    <x v="26"/>
    <s v="AMM"/>
    <m/>
    <s v="B.10)"/>
    <s v="10) Ammortamenti e svalutazioni"/>
    <x v="7"/>
  </r>
  <r>
    <x v="2"/>
    <x v="47"/>
    <x v="196"/>
    <x v="196"/>
    <n v="251.39999999999998"/>
    <s v="Rev_Budget"/>
    <x v="0"/>
    <s v="AMMIN"/>
    <x v="26"/>
    <s v="AMM"/>
    <m/>
    <s v="B.10)"/>
    <s v="10) Ammortamenti e svalutazioni"/>
    <x v="7"/>
  </r>
  <r>
    <x v="2"/>
    <x v="48"/>
    <x v="196"/>
    <x v="196"/>
    <n v="276.53999999999996"/>
    <s v="Rev_Budget"/>
    <x v="0"/>
    <s v="AMMIN"/>
    <x v="26"/>
    <s v="AMM"/>
    <m/>
    <s v="B.10)"/>
    <s v="10) Ammortamenti e svalutazioni"/>
    <x v="7"/>
  </r>
  <r>
    <x v="2"/>
    <x v="49"/>
    <x v="196"/>
    <x v="196"/>
    <n v="301.67999999999995"/>
    <s v="Rev_Budget"/>
    <x v="0"/>
    <s v="AMMIN"/>
    <x v="26"/>
    <s v="AMM"/>
    <m/>
    <s v="B.10)"/>
    <s v="10) Ammortamenti e svalutazioni"/>
    <x v="7"/>
  </r>
  <r>
    <x v="2"/>
    <x v="38"/>
    <x v="233"/>
    <x v="233"/>
    <n v="0"/>
    <s v="Rev_Budget"/>
    <x v="0"/>
    <s v="ONFIN"/>
    <x v="32"/>
    <s v="FIN"/>
    <m/>
    <s v="C.17)"/>
    <s v="17) interessi e altri oneri finanziari"/>
    <x v="7"/>
  </r>
  <r>
    <x v="2"/>
    <x v="39"/>
    <x v="233"/>
    <x v="233"/>
    <n v="0"/>
    <s v="Rev_Budget"/>
    <x v="0"/>
    <s v="ONFIN"/>
    <x v="32"/>
    <s v="FIN"/>
    <m/>
    <s v="C.17)"/>
    <s v="17) interessi e altri oneri finanziari"/>
    <x v="7"/>
  </r>
  <r>
    <x v="2"/>
    <x v="40"/>
    <x v="233"/>
    <x v="233"/>
    <n v="0"/>
    <s v="Rev_Budget"/>
    <x v="0"/>
    <s v="ONFIN"/>
    <x v="32"/>
    <s v="FIN"/>
    <m/>
    <s v="C.17)"/>
    <s v="17) interessi e altri oneri finanziari"/>
    <x v="7"/>
  </r>
  <r>
    <x v="2"/>
    <x v="41"/>
    <x v="233"/>
    <x v="233"/>
    <n v="0"/>
    <s v="Rev_Budget"/>
    <x v="0"/>
    <s v="ONFIN"/>
    <x v="32"/>
    <s v="FIN"/>
    <m/>
    <s v="C.17)"/>
    <s v="17) interessi e altri oneri finanziari"/>
    <x v="7"/>
  </r>
  <r>
    <x v="2"/>
    <x v="42"/>
    <x v="233"/>
    <x v="233"/>
    <n v="0"/>
    <s v="Rev_Budget"/>
    <x v="0"/>
    <s v="ONFIN"/>
    <x v="32"/>
    <s v="FIN"/>
    <m/>
    <s v="C.17)"/>
    <s v="17) interessi e altri oneri finanziari"/>
    <x v="7"/>
  </r>
  <r>
    <x v="2"/>
    <x v="43"/>
    <x v="233"/>
    <x v="233"/>
    <n v="0"/>
    <s v="Rev_Budget"/>
    <x v="0"/>
    <s v="ONFIN"/>
    <x v="32"/>
    <s v="FIN"/>
    <m/>
    <s v="C.17)"/>
    <s v="17) interessi e altri oneri finanziari"/>
    <x v="7"/>
  </r>
  <r>
    <x v="2"/>
    <x v="44"/>
    <x v="233"/>
    <x v="233"/>
    <n v="0"/>
    <s v="Rev_Budget"/>
    <x v="0"/>
    <s v="ONFIN"/>
    <x v="32"/>
    <s v="FIN"/>
    <m/>
    <s v="C.17)"/>
    <s v="17) interessi e altri oneri finanziari"/>
    <x v="7"/>
  </r>
  <r>
    <x v="2"/>
    <x v="45"/>
    <x v="233"/>
    <x v="233"/>
    <n v="0"/>
    <s v="Rev_Budget"/>
    <x v="0"/>
    <s v="ONFIN"/>
    <x v="32"/>
    <s v="FIN"/>
    <m/>
    <s v="C.17)"/>
    <s v="17) interessi e altri oneri finanziari"/>
    <x v="7"/>
  </r>
  <r>
    <x v="2"/>
    <x v="46"/>
    <x v="233"/>
    <x v="233"/>
    <n v="0"/>
    <s v="Rev_Budget"/>
    <x v="0"/>
    <s v="ONFIN"/>
    <x v="32"/>
    <s v="FIN"/>
    <m/>
    <s v="C.17)"/>
    <s v="17) interessi e altri oneri finanziari"/>
    <x v="7"/>
  </r>
  <r>
    <x v="2"/>
    <x v="47"/>
    <x v="233"/>
    <x v="233"/>
    <n v="0"/>
    <s v="Rev_Budget"/>
    <x v="0"/>
    <s v="ONFIN"/>
    <x v="32"/>
    <s v="FIN"/>
    <m/>
    <s v="C.17)"/>
    <s v="17) interessi e altri oneri finanziari"/>
    <x v="7"/>
  </r>
  <r>
    <x v="2"/>
    <x v="48"/>
    <x v="233"/>
    <x v="233"/>
    <n v="0"/>
    <s v="Rev_Budget"/>
    <x v="0"/>
    <s v="ONFIN"/>
    <x v="32"/>
    <s v="FIN"/>
    <m/>
    <s v="C.17)"/>
    <s v="17) interessi e altri oneri finanziari"/>
    <x v="7"/>
  </r>
  <r>
    <x v="2"/>
    <x v="49"/>
    <x v="233"/>
    <x v="233"/>
    <n v="0"/>
    <s v="Rev_Budget"/>
    <x v="0"/>
    <s v="ONFIN"/>
    <x v="32"/>
    <s v="FIN"/>
    <m/>
    <s v="C.17)"/>
    <s v="17) interessi e altri oneri finanziari"/>
    <x v="7"/>
  </r>
  <r>
    <x v="2"/>
    <x v="38"/>
    <x v="235"/>
    <x v="235"/>
    <n v="0"/>
    <s v="Rev_Budget"/>
    <x v="0"/>
    <s v="ONFIN"/>
    <x v="32"/>
    <s v="FIN"/>
    <m/>
    <s v="C.17)"/>
    <s v="17) interessi e altri oneri finanziari"/>
    <x v="7"/>
  </r>
  <r>
    <x v="2"/>
    <x v="39"/>
    <x v="235"/>
    <x v="235"/>
    <n v="0"/>
    <s v="Rev_Budget"/>
    <x v="0"/>
    <s v="ONFIN"/>
    <x v="32"/>
    <s v="FIN"/>
    <m/>
    <s v="C.17)"/>
    <s v="17) interessi e altri oneri finanziari"/>
    <x v="7"/>
  </r>
  <r>
    <x v="2"/>
    <x v="40"/>
    <x v="235"/>
    <x v="235"/>
    <n v="0"/>
    <s v="Rev_Budget"/>
    <x v="0"/>
    <s v="ONFIN"/>
    <x v="32"/>
    <s v="FIN"/>
    <m/>
    <s v="C.17)"/>
    <s v="17) interessi e altri oneri finanziari"/>
    <x v="7"/>
  </r>
  <r>
    <x v="2"/>
    <x v="41"/>
    <x v="235"/>
    <x v="235"/>
    <n v="0"/>
    <s v="Rev_Budget"/>
    <x v="0"/>
    <s v="ONFIN"/>
    <x v="32"/>
    <s v="FIN"/>
    <m/>
    <s v="C.17)"/>
    <s v="17) interessi e altri oneri finanziari"/>
    <x v="7"/>
  </r>
  <r>
    <x v="2"/>
    <x v="42"/>
    <x v="235"/>
    <x v="235"/>
    <n v="0"/>
    <s v="Rev_Budget"/>
    <x v="0"/>
    <s v="ONFIN"/>
    <x v="32"/>
    <s v="FIN"/>
    <m/>
    <s v="C.17)"/>
    <s v="17) interessi e altri oneri finanziari"/>
    <x v="7"/>
  </r>
  <r>
    <x v="2"/>
    <x v="43"/>
    <x v="235"/>
    <x v="235"/>
    <n v="0"/>
    <s v="Rev_Budget"/>
    <x v="0"/>
    <s v="ONFIN"/>
    <x v="32"/>
    <s v="FIN"/>
    <m/>
    <s v="C.17)"/>
    <s v="17) interessi e altri oneri finanziari"/>
    <x v="7"/>
  </r>
  <r>
    <x v="2"/>
    <x v="44"/>
    <x v="235"/>
    <x v="235"/>
    <n v="0"/>
    <s v="Rev_Budget"/>
    <x v="0"/>
    <s v="ONFIN"/>
    <x v="32"/>
    <s v="FIN"/>
    <m/>
    <s v="C.17)"/>
    <s v="17) interessi e altri oneri finanziari"/>
    <x v="7"/>
  </r>
  <r>
    <x v="2"/>
    <x v="45"/>
    <x v="235"/>
    <x v="235"/>
    <n v="0"/>
    <s v="Rev_Budget"/>
    <x v="0"/>
    <s v="ONFIN"/>
    <x v="32"/>
    <s v="FIN"/>
    <m/>
    <s v="C.17)"/>
    <s v="17) interessi e altri oneri finanziari"/>
    <x v="7"/>
  </r>
  <r>
    <x v="2"/>
    <x v="46"/>
    <x v="235"/>
    <x v="235"/>
    <n v="0"/>
    <s v="Rev_Budget"/>
    <x v="0"/>
    <s v="ONFIN"/>
    <x v="32"/>
    <s v="FIN"/>
    <m/>
    <s v="C.17)"/>
    <s v="17) interessi e altri oneri finanziari"/>
    <x v="7"/>
  </r>
  <r>
    <x v="2"/>
    <x v="47"/>
    <x v="235"/>
    <x v="235"/>
    <n v="0"/>
    <s v="Rev_Budget"/>
    <x v="0"/>
    <s v="ONFIN"/>
    <x v="32"/>
    <s v="FIN"/>
    <m/>
    <s v="C.17)"/>
    <s v="17) interessi e altri oneri finanziari"/>
    <x v="7"/>
  </r>
  <r>
    <x v="2"/>
    <x v="48"/>
    <x v="235"/>
    <x v="235"/>
    <n v="0"/>
    <s v="Rev_Budget"/>
    <x v="0"/>
    <s v="ONFIN"/>
    <x v="32"/>
    <s v="FIN"/>
    <m/>
    <s v="C.17)"/>
    <s v="17) interessi e altri oneri finanziari"/>
    <x v="7"/>
  </r>
  <r>
    <x v="2"/>
    <x v="49"/>
    <x v="235"/>
    <x v="235"/>
    <n v="0"/>
    <s v="Rev_Budget"/>
    <x v="0"/>
    <s v="ONFIN"/>
    <x v="32"/>
    <s v="FIN"/>
    <m/>
    <s v="C.17)"/>
    <s v="17) interessi e altri oneri finanziari"/>
    <x v="7"/>
  </r>
  <r>
    <x v="2"/>
    <x v="38"/>
    <x v="7"/>
    <x v="7"/>
    <n v="0"/>
    <s v="Rev_Budget"/>
    <x v="0"/>
    <s v="ACQDI"/>
    <x v="0"/>
    <s v="ACQ"/>
    <m/>
    <s v="B.6)"/>
    <s v="6) per materie prime, suddidiarie, di consumo e di merci"/>
    <x v="3"/>
  </r>
  <r>
    <x v="2"/>
    <x v="39"/>
    <x v="7"/>
    <x v="7"/>
    <n v="742.5"/>
    <s v="Rev_Budget"/>
    <x v="0"/>
    <s v="ACQDI"/>
    <x v="0"/>
    <s v="ACQ"/>
    <m/>
    <s v="B.6)"/>
    <s v="6) per materie prime, suddidiarie, di consumo e di merci"/>
    <x v="3"/>
  </r>
  <r>
    <x v="2"/>
    <x v="40"/>
    <x v="7"/>
    <x v="7"/>
    <n v="1378.5"/>
    <s v="Rev_Budget"/>
    <x v="0"/>
    <s v="ACQDI"/>
    <x v="0"/>
    <s v="ACQ"/>
    <m/>
    <s v="B.6)"/>
    <s v="6) per materie prime, suddidiarie, di consumo e di merci"/>
    <x v="3"/>
  </r>
  <r>
    <x v="2"/>
    <x v="41"/>
    <x v="7"/>
    <x v="7"/>
    <n v="1598.5"/>
    <s v="Rev_Budget"/>
    <x v="0"/>
    <s v="ACQDI"/>
    <x v="0"/>
    <s v="ACQ"/>
    <m/>
    <s v="B.6)"/>
    <s v="6) per materie prime, suddidiarie, di consumo e di merci"/>
    <x v="3"/>
  </r>
  <r>
    <x v="2"/>
    <x v="42"/>
    <x v="7"/>
    <x v="7"/>
    <n v="6693.2199999999993"/>
    <s v="Rev_Budget"/>
    <x v="0"/>
    <s v="ACQDI"/>
    <x v="0"/>
    <s v="ACQ"/>
    <m/>
    <s v="B.6)"/>
    <s v="6) per materie prime, suddidiarie, di consumo e di merci"/>
    <x v="3"/>
  </r>
  <r>
    <x v="2"/>
    <x v="43"/>
    <x v="7"/>
    <x v="7"/>
    <n v="8031.8639999999996"/>
    <s v="Rev_Budget"/>
    <x v="0"/>
    <s v="ACQDI"/>
    <x v="0"/>
    <s v="ACQ"/>
    <m/>
    <s v="B.6)"/>
    <s v="6) per materie prime, suddidiarie, di consumo e di merci"/>
    <x v="3"/>
  </r>
  <r>
    <x v="2"/>
    <x v="44"/>
    <x v="7"/>
    <x v="7"/>
    <n v="9370.5079999999998"/>
    <s v="Rev_Budget"/>
    <x v="0"/>
    <s v="ACQDI"/>
    <x v="0"/>
    <s v="ACQ"/>
    <m/>
    <s v="B.6)"/>
    <s v="6) per materie prime, suddidiarie, di consumo e di merci"/>
    <x v="3"/>
  </r>
  <r>
    <x v="2"/>
    <x v="45"/>
    <x v="7"/>
    <x v="7"/>
    <n v="10709.152"/>
    <s v="Rev_Budget"/>
    <x v="0"/>
    <s v="ACQDI"/>
    <x v="0"/>
    <s v="ACQ"/>
    <m/>
    <s v="B.6)"/>
    <s v="6) per materie prime, suddidiarie, di consumo e di merci"/>
    <x v="3"/>
  </r>
  <r>
    <x v="2"/>
    <x v="46"/>
    <x v="7"/>
    <x v="7"/>
    <n v="12047.796"/>
    <s v="Rev_Budget"/>
    <x v="0"/>
    <s v="ACQDI"/>
    <x v="0"/>
    <s v="ACQ"/>
    <m/>
    <s v="B.6)"/>
    <s v="6) per materie prime, suddidiarie, di consumo e di merci"/>
    <x v="3"/>
  </r>
  <r>
    <x v="2"/>
    <x v="47"/>
    <x v="7"/>
    <x v="7"/>
    <n v="13386.44"/>
    <s v="Rev_Budget"/>
    <x v="0"/>
    <s v="ACQDI"/>
    <x v="0"/>
    <s v="ACQ"/>
    <m/>
    <s v="B.6)"/>
    <s v="6) per materie prime, suddidiarie, di consumo e di merci"/>
    <x v="3"/>
  </r>
  <r>
    <x v="2"/>
    <x v="48"/>
    <x v="7"/>
    <x v="7"/>
    <n v="14725.084000000001"/>
    <s v="Rev_Budget"/>
    <x v="0"/>
    <s v="ACQDI"/>
    <x v="0"/>
    <s v="ACQ"/>
    <m/>
    <s v="B.6)"/>
    <s v="6) per materie prime, suddidiarie, di consumo e di merci"/>
    <x v="3"/>
  </r>
  <r>
    <x v="2"/>
    <x v="49"/>
    <x v="7"/>
    <x v="7"/>
    <n v="16063.728000000001"/>
    <s v="Rev_Budget"/>
    <x v="0"/>
    <s v="ACQDI"/>
    <x v="0"/>
    <s v="ACQ"/>
    <m/>
    <s v="B.6)"/>
    <s v="6) per materie prime, suddidiarie, di consumo e di merci"/>
    <x v="3"/>
  </r>
  <r>
    <x v="2"/>
    <x v="38"/>
    <x v="349"/>
    <x v="348"/>
    <n v="0"/>
    <s v="Rev_Budget"/>
    <x v="0"/>
    <s v="ONFIN"/>
    <x v="32"/>
    <s v="FIN"/>
    <m/>
    <s v="C.17)"/>
    <s v="17) interessi e altri oneri finanziari"/>
    <x v="7"/>
  </r>
  <r>
    <x v="2"/>
    <x v="39"/>
    <x v="349"/>
    <x v="348"/>
    <n v="0"/>
    <s v="Rev_Budget"/>
    <x v="0"/>
    <s v="ONFIN"/>
    <x v="32"/>
    <s v="FIN"/>
    <m/>
    <s v="C.17)"/>
    <s v="17) interessi e altri oneri finanziari"/>
    <x v="7"/>
  </r>
  <r>
    <x v="2"/>
    <x v="40"/>
    <x v="349"/>
    <x v="348"/>
    <n v="0"/>
    <s v="Rev_Budget"/>
    <x v="0"/>
    <s v="ONFIN"/>
    <x v="32"/>
    <s v="FIN"/>
    <m/>
    <s v="C.17)"/>
    <s v="17) interessi e altri oneri finanziari"/>
    <x v="7"/>
  </r>
  <r>
    <x v="2"/>
    <x v="41"/>
    <x v="349"/>
    <x v="348"/>
    <n v="0"/>
    <s v="Rev_Budget"/>
    <x v="0"/>
    <s v="ONFIN"/>
    <x v="32"/>
    <s v="FIN"/>
    <m/>
    <s v="C.17)"/>
    <s v="17) interessi e altri oneri finanziari"/>
    <x v="7"/>
  </r>
  <r>
    <x v="2"/>
    <x v="42"/>
    <x v="349"/>
    <x v="348"/>
    <n v="0"/>
    <s v="Rev_Budget"/>
    <x v="0"/>
    <s v="ONFIN"/>
    <x v="32"/>
    <s v="FIN"/>
    <m/>
    <s v="C.17)"/>
    <s v="17) interessi e altri oneri finanziari"/>
    <x v="7"/>
  </r>
  <r>
    <x v="2"/>
    <x v="43"/>
    <x v="349"/>
    <x v="348"/>
    <n v="0"/>
    <s v="Rev_Budget"/>
    <x v="0"/>
    <s v="ONFIN"/>
    <x v="32"/>
    <s v="FIN"/>
    <m/>
    <s v="C.17)"/>
    <s v="17) interessi e altri oneri finanziari"/>
    <x v="7"/>
  </r>
  <r>
    <x v="2"/>
    <x v="44"/>
    <x v="349"/>
    <x v="348"/>
    <n v="0"/>
    <s v="Rev_Budget"/>
    <x v="0"/>
    <s v="ONFIN"/>
    <x v="32"/>
    <s v="FIN"/>
    <m/>
    <s v="C.17)"/>
    <s v="17) interessi e altri oneri finanziari"/>
    <x v="7"/>
  </r>
  <r>
    <x v="2"/>
    <x v="45"/>
    <x v="349"/>
    <x v="348"/>
    <n v="0"/>
    <s v="Rev_Budget"/>
    <x v="0"/>
    <s v="ONFIN"/>
    <x v="32"/>
    <s v="FIN"/>
    <m/>
    <s v="C.17)"/>
    <s v="17) interessi e altri oneri finanziari"/>
    <x v="7"/>
  </r>
  <r>
    <x v="2"/>
    <x v="46"/>
    <x v="349"/>
    <x v="348"/>
    <n v="0"/>
    <s v="Rev_Budget"/>
    <x v="0"/>
    <s v="ONFIN"/>
    <x v="32"/>
    <s v="FIN"/>
    <m/>
    <s v="C.17)"/>
    <s v="17) interessi e altri oneri finanziari"/>
    <x v="7"/>
  </r>
  <r>
    <x v="2"/>
    <x v="47"/>
    <x v="349"/>
    <x v="348"/>
    <n v="0"/>
    <s v="Rev_Budget"/>
    <x v="0"/>
    <s v="ONFIN"/>
    <x v="32"/>
    <s v="FIN"/>
    <m/>
    <s v="C.17)"/>
    <s v="17) interessi e altri oneri finanziari"/>
    <x v="7"/>
  </r>
  <r>
    <x v="2"/>
    <x v="48"/>
    <x v="349"/>
    <x v="348"/>
    <n v="0"/>
    <s v="Rev_Budget"/>
    <x v="0"/>
    <s v="ONFIN"/>
    <x v="32"/>
    <s v="FIN"/>
    <m/>
    <s v="C.17)"/>
    <s v="17) interessi e altri oneri finanziari"/>
    <x v="7"/>
  </r>
  <r>
    <x v="2"/>
    <x v="49"/>
    <x v="349"/>
    <x v="348"/>
    <n v="0"/>
    <s v="Rev_Budget"/>
    <x v="0"/>
    <s v="ONFIN"/>
    <x v="32"/>
    <s v="FIN"/>
    <m/>
    <s v="C.17)"/>
    <s v="17) interessi e altri oneri finanziari"/>
    <x v="7"/>
  </r>
  <r>
    <x v="2"/>
    <x v="38"/>
    <x v="35"/>
    <x v="35"/>
    <n v="40"/>
    <s v="Rev_Budget"/>
    <x v="0"/>
    <s v="SERIN"/>
    <x v="6"/>
    <s v="PRD"/>
    <m/>
    <s v="B.7)"/>
    <s v="7) per servizi"/>
    <x v="5"/>
  </r>
  <r>
    <x v="2"/>
    <x v="39"/>
    <x v="35"/>
    <x v="35"/>
    <n v="40"/>
    <s v="Rev_Budget"/>
    <x v="0"/>
    <s v="SERIN"/>
    <x v="6"/>
    <s v="PRD"/>
    <m/>
    <s v="B.7)"/>
    <s v="7) per servizi"/>
    <x v="5"/>
  </r>
  <r>
    <x v="2"/>
    <x v="40"/>
    <x v="35"/>
    <x v="35"/>
    <n v="135.29999999999998"/>
    <s v="Rev_Budget"/>
    <x v="0"/>
    <s v="SERIN"/>
    <x v="6"/>
    <s v="PRD"/>
    <m/>
    <s v="B.7)"/>
    <s v="7) per servizi"/>
    <x v="5"/>
  </r>
  <r>
    <x v="2"/>
    <x v="41"/>
    <x v="35"/>
    <x v="35"/>
    <n v="135.29999999999998"/>
    <s v="Rev_Budget"/>
    <x v="0"/>
    <s v="SERIN"/>
    <x v="6"/>
    <s v="PRD"/>
    <m/>
    <s v="B.7)"/>
    <s v="7) per servizi"/>
    <x v="5"/>
  </r>
  <r>
    <x v="2"/>
    <x v="42"/>
    <x v="35"/>
    <x v="35"/>
    <n v="135.29999999999998"/>
    <s v="Rev_Budget"/>
    <x v="0"/>
    <s v="SERIN"/>
    <x v="6"/>
    <s v="PRD"/>
    <m/>
    <s v="B.7)"/>
    <s v="7) per servizi"/>
    <x v="5"/>
  </r>
  <r>
    <x v="2"/>
    <x v="43"/>
    <x v="35"/>
    <x v="35"/>
    <n v="162.35999999999999"/>
    <s v="Rev_Budget"/>
    <x v="0"/>
    <s v="SERIN"/>
    <x v="6"/>
    <s v="PRD"/>
    <m/>
    <s v="B.7)"/>
    <s v="7) per servizi"/>
    <x v="5"/>
  </r>
  <r>
    <x v="2"/>
    <x v="44"/>
    <x v="35"/>
    <x v="35"/>
    <n v="189.42"/>
    <s v="Rev_Budget"/>
    <x v="0"/>
    <s v="SERIN"/>
    <x v="6"/>
    <s v="PRD"/>
    <m/>
    <s v="B.7)"/>
    <s v="7) per servizi"/>
    <x v="5"/>
  </r>
  <r>
    <x v="2"/>
    <x v="45"/>
    <x v="35"/>
    <x v="35"/>
    <n v="216.48"/>
    <s v="Rev_Budget"/>
    <x v="0"/>
    <s v="SERIN"/>
    <x v="6"/>
    <s v="PRD"/>
    <m/>
    <s v="B.7)"/>
    <s v="7) per servizi"/>
    <x v="5"/>
  </r>
  <r>
    <x v="2"/>
    <x v="46"/>
    <x v="35"/>
    <x v="35"/>
    <n v="243.54"/>
    <s v="Rev_Budget"/>
    <x v="0"/>
    <s v="SERIN"/>
    <x v="6"/>
    <s v="PRD"/>
    <m/>
    <s v="B.7)"/>
    <s v="7) per servizi"/>
    <x v="5"/>
  </r>
  <r>
    <x v="2"/>
    <x v="47"/>
    <x v="35"/>
    <x v="35"/>
    <n v="270.59999999999997"/>
    <s v="Rev_Budget"/>
    <x v="0"/>
    <s v="SERIN"/>
    <x v="6"/>
    <s v="PRD"/>
    <m/>
    <s v="B.7)"/>
    <s v="7) per servizi"/>
    <x v="5"/>
  </r>
  <r>
    <x v="2"/>
    <x v="48"/>
    <x v="35"/>
    <x v="35"/>
    <n v="297.65999999999997"/>
    <s v="Rev_Budget"/>
    <x v="0"/>
    <s v="SERIN"/>
    <x v="6"/>
    <s v="PRD"/>
    <m/>
    <s v="B.7)"/>
    <s v="7) per servizi"/>
    <x v="5"/>
  </r>
  <r>
    <x v="2"/>
    <x v="49"/>
    <x v="35"/>
    <x v="35"/>
    <n v="324.71999999999997"/>
    <s v="Rev_Budget"/>
    <x v="0"/>
    <s v="SERIN"/>
    <x v="6"/>
    <s v="PRD"/>
    <m/>
    <s v="B.7)"/>
    <s v="7) per servizi"/>
    <x v="5"/>
  </r>
  <r>
    <x v="2"/>
    <x v="38"/>
    <x v="401"/>
    <x v="400"/>
    <n v="0"/>
    <s v="Rev_Budget"/>
    <x v="0"/>
    <s v="ACQDI"/>
    <x v="0"/>
    <s v="ACQ"/>
    <m/>
    <s v="A.5)"/>
    <s v="5) altri ricavi e proventi, con separata indicazione dei contributi in conto esercizio"/>
    <x v="7"/>
  </r>
  <r>
    <x v="2"/>
    <x v="39"/>
    <x v="401"/>
    <x v="400"/>
    <n v="0"/>
    <s v="Rev_Budget"/>
    <x v="0"/>
    <s v="ACQDI"/>
    <x v="0"/>
    <s v="ACQ"/>
    <m/>
    <s v="A.5)"/>
    <s v="5) altri ricavi e proventi, con separata indicazione dei contributi in conto esercizio"/>
    <x v="7"/>
  </r>
  <r>
    <x v="2"/>
    <x v="40"/>
    <x v="401"/>
    <x v="400"/>
    <n v="0"/>
    <s v="Rev_Budget"/>
    <x v="0"/>
    <s v="ACQDI"/>
    <x v="0"/>
    <s v="ACQ"/>
    <m/>
    <s v="A.5)"/>
    <s v="5) altri ricavi e proventi, con separata indicazione dei contributi in conto esercizio"/>
    <x v="7"/>
  </r>
  <r>
    <x v="2"/>
    <x v="41"/>
    <x v="401"/>
    <x v="400"/>
    <n v="-1693.26"/>
    <s v="Rev_Budget"/>
    <x v="0"/>
    <s v="ACQDI"/>
    <x v="0"/>
    <s v="ACQ"/>
    <m/>
    <s v="A.5)"/>
    <s v="5) altri ricavi e proventi, con separata indicazione dei contributi in conto esercizio"/>
    <x v="7"/>
  </r>
  <r>
    <x v="2"/>
    <x v="42"/>
    <x v="401"/>
    <x v="400"/>
    <n v="-1694.14"/>
    <s v="Rev_Budget"/>
    <x v="0"/>
    <s v="ACQDI"/>
    <x v="0"/>
    <s v="ACQ"/>
    <m/>
    <s v="A.5)"/>
    <s v="5) altri ricavi e proventi, con separata indicazione dei contributi in conto esercizio"/>
    <x v="7"/>
  </r>
  <r>
    <x v="2"/>
    <x v="43"/>
    <x v="401"/>
    <x v="400"/>
    <n v="-1694.14"/>
    <s v="Rev_Budget"/>
    <x v="0"/>
    <s v="ACQDI"/>
    <x v="0"/>
    <s v="ACQ"/>
    <m/>
    <s v="A.5)"/>
    <s v="5) altri ricavi e proventi, con separata indicazione dei contributi in conto esercizio"/>
    <x v="7"/>
  </r>
  <r>
    <x v="2"/>
    <x v="44"/>
    <x v="401"/>
    <x v="400"/>
    <n v="-1694.14"/>
    <s v="Rev_Budget"/>
    <x v="0"/>
    <s v="ACQDI"/>
    <x v="0"/>
    <s v="ACQ"/>
    <m/>
    <s v="A.5)"/>
    <s v="5) altri ricavi e proventi, con separata indicazione dei contributi in conto esercizio"/>
    <x v="7"/>
  </r>
  <r>
    <x v="2"/>
    <x v="45"/>
    <x v="401"/>
    <x v="400"/>
    <n v="-1694.14"/>
    <s v="Rev_Budget"/>
    <x v="0"/>
    <s v="ACQDI"/>
    <x v="0"/>
    <s v="ACQ"/>
    <m/>
    <s v="A.5)"/>
    <s v="5) altri ricavi e proventi, con separata indicazione dei contributi in conto esercizio"/>
    <x v="7"/>
  </r>
  <r>
    <x v="2"/>
    <x v="46"/>
    <x v="401"/>
    <x v="400"/>
    <n v="-1694.14"/>
    <s v="Rev_Budget"/>
    <x v="0"/>
    <s v="ACQDI"/>
    <x v="0"/>
    <s v="ACQ"/>
    <m/>
    <s v="A.5)"/>
    <s v="5) altri ricavi e proventi, con separata indicazione dei contributi in conto esercizio"/>
    <x v="7"/>
  </r>
  <r>
    <x v="2"/>
    <x v="47"/>
    <x v="401"/>
    <x v="400"/>
    <n v="-1694.14"/>
    <s v="Rev_Budget"/>
    <x v="0"/>
    <s v="ACQDI"/>
    <x v="0"/>
    <s v="ACQ"/>
    <m/>
    <s v="A.5)"/>
    <s v="5) altri ricavi e proventi, con separata indicazione dei contributi in conto esercizio"/>
    <x v="7"/>
  </r>
  <r>
    <x v="2"/>
    <x v="48"/>
    <x v="401"/>
    <x v="400"/>
    <n v="-1694.14"/>
    <s v="Rev_Budget"/>
    <x v="0"/>
    <s v="ACQDI"/>
    <x v="0"/>
    <s v="ACQ"/>
    <m/>
    <s v="A.5)"/>
    <s v="5) altri ricavi e proventi, con separata indicazione dei contributi in conto esercizio"/>
    <x v="7"/>
  </r>
  <r>
    <x v="2"/>
    <x v="49"/>
    <x v="401"/>
    <x v="400"/>
    <n v="-1694.14"/>
    <s v="Rev_Budget"/>
    <x v="0"/>
    <s v="ACQDI"/>
    <x v="0"/>
    <s v="ACQ"/>
    <m/>
    <s v="A.5)"/>
    <s v="5) altri ricavi e proventi, con separata indicazione dei contributi in conto esercizio"/>
    <x v="7"/>
  </r>
  <r>
    <x v="2"/>
    <x v="38"/>
    <x v="99"/>
    <x v="99"/>
    <n v="25.7"/>
    <s v="Rev_Budget"/>
    <x v="0"/>
    <s v="SERST"/>
    <x v="8"/>
    <s v="COSTI"/>
    <m/>
    <s v="B.7)"/>
    <s v="7) per servizi"/>
    <x v="6"/>
  </r>
  <r>
    <x v="2"/>
    <x v="39"/>
    <x v="99"/>
    <x v="99"/>
    <n v="858.44999999999982"/>
    <s v="Rev_Budget"/>
    <x v="0"/>
    <s v="SERST"/>
    <x v="8"/>
    <s v="COSTI"/>
    <m/>
    <s v="B.7)"/>
    <s v="7) per servizi"/>
    <x v="6"/>
  </r>
  <r>
    <x v="2"/>
    <x v="40"/>
    <x v="99"/>
    <x v="99"/>
    <n v="1531.3899999999996"/>
    <s v="Rev_Budget"/>
    <x v="0"/>
    <s v="SERST"/>
    <x v="8"/>
    <s v="COSTI"/>
    <m/>
    <s v="B.7)"/>
    <s v="7) per servizi"/>
    <x v="6"/>
  </r>
  <r>
    <x v="2"/>
    <x v="41"/>
    <x v="99"/>
    <x v="99"/>
    <n v="1804.6899999999998"/>
    <s v="Rev_Budget"/>
    <x v="0"/>
    <s v="SERST"/>
    <x v="8"/>
    <s v="COSTI"/>
    <m/>
    <s v="B.7)"/>
    <s v="7) per servizi"/>
    <x v="6"/>
  </r>
  <r>
    <x v="2"/>
    <x v="42"/>
    <x v="99"/>
    <x v="99"/>
    <n v="1943.1499999999999"/>
    <s v="Rev_Budget"/>
    <x v="0"/>
    <s v="SERST"/>
    <x v="8"/>
    <s v="COSTI"/>
    <m/>
    <s v="B.7)"/>
    <s v="7) per servizi"/>
    <x v="6"/>
  </r>
  <r>
    <x v="2"/>
    <x v="43"/>
    <x v="99"/>
    <x v="99"/>
    <n v="2720.41"/>
    <s v="Rev_Budget"/>
    <x v="0"/>
    <s v="SERST"/>
    <x v="8"/>
    <s v="COSTI"/>
    <m/>
    <s v="B.7)"/>
    <s v="7) per servizi"/>
    <x v="6"/>
  </r>
  <r>
    <x v="2"/>
    <x v="44"/>
    <x v="99"/>
    <x v="99"/>
    <n v="3497.67"/>
    <s v="Rev_Budget"/>
    <x v="0"/>
    <s v="SERST"/>
    <x v="8"/>
    <s v="COSTI"/>
    <m/>
    <s v="B.7)"/>
    <s v="7) per servizi"/>
    <x v="6"/>
  </r>
  <r>
    <x v="2"/>
    <x v="45"/>
    <x v="99"/>
    <x v="99"/>
    <n v="4274.93"/>
    <s v="Rev_Budget"/>
    <x v="0"/>
    <s v="SERST"/>
    <x v="8"/>
    <s v="COSTI"/>
    <m/>
    <s v="B.7)"/>
    <s v="7) per servizi"/>
    <x v="6"/>
  </r>
  <r>
    <x v="2"/>
    <x v="46"/>
    <x v="99"/>
    <x v="99"/>
    <n v="5052.1900000000005"/>
    <s v="Rev_Budget"/>
    <x v="0"/>
    <s v="SERST"/>
    <x v="8"/>
    <s v="COSTI"/>
    <m/>
    <s v="B.7)"/>
    <s v="7) per servizi"/>
    <x v="6"/>
  </r>
  <r>
    <x v="2"/>
    <x v="47"/>
    <x v="99"/>
    <x v="99"/>
    <n v="5829.4500000000007"/>
    <s v="Rev_Budget"/>
    <x v="0"/>
    <s v="SERST"/>
    <x v="8"/>
    <s v="COSTI"/>
    <m/>
    <s v="B.7)"/>
    <s v="7) per servizi"/>
    <x v="6"/>
  </r>
  <r>
    <x v="2"/>
    <x v="48"/>
    <x v="99"/>
    <x v="99"/>
    <n v="6606.7100000000009"/>
    <s v="Rev_Budget"/>
    <x v="0"/>
    <s v="SERST"/>
    <x v="8"/>
    <s v="COSTI"/>
    <m/>
    <s v="B.7)"/>
    <s v="7) per servizi"/>
    <x v="6"/>
  </r>
  <r>
    <x v="2"/>
    <x v="49"/>
    <x v="99"/>
    <x v="99"/>
    <n v="7383.9700000000012"/>
    <s v="Rev_Budget"/>
    <x v="0"/>
    <s v="SERST"/>
    <x v="8"/>
    <s v="COSTI"/>
    <m/>
    <s v="B.7)"/>
    <s v="7) per servizi"/>
    <x v="6"/>
  </r>
  <r>
    <x v="2"/>
    <x v="38"/>
    <x v="385"/>
    <x v="384"/>
    <n v="-4166"/>
    <s v="Rev_Budget"/>
    <x v="0"/>
    <s v="RICOP"/>
    <x v="33"/>
    <s v="RIC"/>
    <m/>
    <s v="A.1)"/>
    <s v="1) ricavi delle vendite e delle prestazioni"/>
    <x v="6"/>
  </r>
  <r>
    <x v="2"/>
    <x v="39"/>
    <x v="385"/>
    <x v="384"/>
    <n v="-4166"/>
    <s v="Rev_Budget"/>
    <x v="0"/>
    <s v="RICOP"/>
    <x v="33"/>
    <s v="RIC"/>
    <m/>
    <s v="A.1)"/>
    <s v="1) ricavi delle vendite e delle prestazioni"/>
    <x v="6"/>
  </r>
  <r>
    <x v="2"/>
    <x v="40"/>
    <x v="385"/>
    <x v="384"/>
    <n v="-8926"/>
    <s v="Rev_Budget"/>
    <x v="0"/>
    <s v="RICOP"/>
    <x v="33"/>
    <s v="RIC"/>
    <m/>
    <s v="A.1)"/>
    <s v="1) ricavi delle vendite e delle prestazioni"/>
    <x v="6"/>
  </r>
  <r>
    <x v="2"/>
    <x v="41"/>
    <x v="385"/>
    <x v="384"/>
    <n v="-11506"/>
    <s v="Rev_Budget"/>
    <x v="0"/>
    <s v="RICOP"/>
    <x v="33"/>
    <s v="RIC"/>
    <m/>
    <s v="A.1)"/>
    <s v="1) ricavi delle vendite e delle prestazioni"/>
    <x v="6"/>
  </r>
  <r>
    <x v="2"/>
    <x v="42"/>
    <x v="385"/>
    <x v="384"/>
    <n v="-11756"/>
    <s v="Rev_Budget"/>
    <x v="0"/>
    <s v="RICOP"/>
    <x v="33"/>
    <s v="RIC"/>
    <m/>
    <s v="A.1)"/>
    <s v="1) ricavi delle vendite e delle prestazioni"/>
    <x v="6"/>
  </r>
  <r>
    <x v="2"/>
    <x v="43"/>
    <x v="385"/>
    <x v="384"/>
    <n v="-14107.2"/>
    <s v="Rev_Budget"/>
    <x v="0"/>
    <s v="RICOP"/>
    <x v="33"/>
    <s v="RIC"/>
    <m/>
    <s v="A.1)"/>
    <s v="1) ricavi delle vendite e delle prestazioni"/>
    <x v="6"/>
  </r>
  <r>
    <x v="2"/>
    <x v="44"/>
    <x v="385"/>
    <x v="384"/>
    <n v="-16458.400000000001"/>
    <s v="Rev_Budget"/>
    <x v="0"/>
    <s v="RICOP"/>
    <x v="33"/>
    <s v="RIC"/>
    <m/>
    <s v="A.1)"/>
    <s v="1) ricavi delle vendite e delle prestazioni"/>
    <x v="6"/>
  </r>
  <r>
    <x v="2"/>
    <x v="45"/>
    <x v="385"/>
    <x v="384"/>
    <n v="-18809.600000000002"/>
    <s v="Rev_Budget"/>
    <x v="0"/>
    <s v="RICOP"/>
    <x v="33"/>
    <s v="RIC"/>
    <m/>
    <s v="A.1)"/>
    <s v="1) ricavi delle vendite e delle prestazioni"/>
    <x v="6"/>
  </r>
  <r>
    <x v="2"/>
    <x v="46"/>
    <x v="385"/>
    <x v="384"/>
    <n v="-21160.800000000003"/>
    <s v="Rev_Budget"/>
    <x v="0"/>
    <s v="RICOP"/>
    <x v="33"/>
    <s v="RIC"/>
    <m/>
    <s v="A.1)"/>
    <s v="1) ricavi delle vendite e delle prestazioni"/>
    <x v="6"/>
  </r>
  <r>
    <x v="2"/>
    <x v="47"/>
    <x v="385"/>
    <x v="384"/>
    <n v="-23512.000000000004"/>
    <s v="Rev_Budget"/>
    <x v="0"/>
    <s v="RICOP"/>
    <x v="33"/>
    <s v="RIC"/>
    <m/>
    <s v="A.1)"/>
    <s v="1) ricavi delle vendite e delle prestazioni"/>
    <x v="6"/>
  </r>
  <r>
    <x v="2"/>
    <x v="48"/>
    <x v="385"/>
    <x v="384"/>
    <n v="-25863.200000000004"/>
    <s v="Rev_Budget"/>
    <x v="0"/>
    <s v="RICOP"/>
    <x v="33"/>
    <s v="RIC"/>
    <m/>
    <s v="A.1)"/>
    <s v="1) ricavi delle vendite e delle prestazioni"/>
    <x v="6"/>
  </r>
  <r>
    <x v="2"/>
    <x v="49"/>
    <x v="385"/>
    <x v="384"/>
    <n v="-28214.400000000005"/>
    <s v="Rev_Budget"/>
    <x v="0"/>
    <s v="RICOP"/>
    <x v="33"/>
    <s v="RIC"/>
    <m/>
    <s v="A.1)"/>
    <s v="1) ricavi delle vendite e delle prestazioni"/>
    <x v="6"/>
  </r>
  <r>
    <x v="2"/>
    <x v="38"/>
    <x v="71"/>
    <x v="71"/>
    <n v="1656.87"/>
    <s v="Rev_Budget"/>
    <x v="0"/>
    <s v="SERIN"/>
    <x v="6"/>
    <s v="PRD"/>
    <m/>
    <s v="B.7)"/>
    <s v="7) per servizi"/>
    <x v="3"/>
  </r>
  <r>
    <x v="2"/>
    <x v="39"/>
    <x v="71"/>
    <x v="71"/>
    <n v="1656.87"/>
    <s v="Rev_Budget"/>
    <x v="0"/>
    <s v="SERIN"/>
    <x v="6"/>
    <s v="PRD"/>
    <m/>
    <s v="B.7)"/>
    <s v="7) per servizi"/>
    <x v="3"/>
  </r>
  <r>
    <x v="2"/>
    <x v="40"/>
    <x v="71"/>
    <x v="71"/>
    <n v="1656.87"/>
    <s v="Rev_Budget"/>
    <x v="0"/>
    <s v="SERIN"/>
    <x v="6"/>
    <s v="PRD"/>
    <m/>
    <s v="B.7)"/>
    <s v="7) per servizi"/>
    <x v="3"/>
  </r>
  <r>
    <x v="2"/>
    <x v="41"/>
    <x v="71"/>
    <x v="71"/>
    <n v="1656.87"/>
    <s v="Rev_Budget"/>
    <x v="0"/>
    <s v="SERIN"/>
    <x v="6"/>
    <s v="PRD"/>
    <m/>
    <s v="B.7)"/>
    <s v="7) per servizi"/>
    <x v="3"/>
  </r>
  <r>
    <x v="2"/>
    <x v="42"/>
    <x v="71"/>
    <x v="71"/>
    <n v="1656.87"/>
    <s v="Rev_Budget"/>
    <x v="0"/>
    <s v="SERIN"/>
    <x v="6"/>
    <s v="PRD"/>
    <m/>
    <s v="B.7)"/>
    <s v="7) per servizi"/>
    <x v="3"/>
  </r>
  <r>
    <x v="2"/>
    <x v="43"/>
    <x v="71"/>
    <x v="71"/>
    <n v="1656.87"/>
    <s v="Rev_Budget"/>
    <x v="0"/>
    <s v="SERIN"/>
    <x v="6"/>
    <s v="PRD"/>
    <m/>
    <s v="B.7)"/>
    <s v="7) per servizi"/>
    <x v="3"/>
  </r>
  <r>
    <x v="2"/>
    <x v="44"/>
    <x v="71"/>
    <x v="71"/>
    <n v="1656.87"/>
    <s v="Rev_Budget"/>
    <x v="0"/>
    <s v="SERIN"/>
    <x v="6"/>
    <s v="PRD"/>
    <m/>
    <s v="B.7)"/>
    <s v="7) per servizi"/>
    <x v="3"/>
  </r>
  <r>
    <x v="2"/>
    <x v="45"/>
    <x v="71"/>
    <x v="71"/>
    <n v="1656.87"/>
    <s v="Rev_Budget"/>
    <x v="0"/>
    <s v="SERIN"/>
    <x v="6"/>
    <s v="PRD"/>
    <m/>
    <s v="B.7)"/>
    <s v="7) per servizi"/>
    <x v="3"/>
  </r>
  <r>
    <x v="2"/>
    <x v="46"/>
    <x v="71"/>
    <x v="71"/>
    <n v="1656.87"/>
    <s v="Rev_Budget"/>
    <x v="0"/>
    <s v="SERIN"/>
    <x v="6"/>
    <s v="PRD"/>
    <m/>
    <s v="B.7)"/>
    <s v="7) per servizi"/>
    <x v="3"/>
  </r>
  <r>
    <x v="2"/>
    <x v="47"/>
    <x v="71"/>
    <x v="71"/>
    <n v="1656.87"/>
    <s v="Rev_Budget"/>
    <x v="0"/>
    <s v="SERIN"/>
    <x v="6"/>
    <s v="PRD"/>
    <m/>
    <s v="B.7)"/>
    <s v="7) per servizi"/>
    <x v="3"/>
  </r>
  <r>
    <x v="2"/>
    <x v="48"/>
    <x v="71"/>
    <x v="71"/>
    <n v="1656.87"/>
    <s v="Rev_Budget"/>
    <x v="0"/>
    <s v="SERIN"/>
    <x v="6"/>
    <s v="PRD"/>
    <m/>
    <s v="B.7)"/>
    <s v="7) per servizi"/>
    <x v="3"/>
  </r>
  <r>
    <x v="2"/>
    <x v="49"/>
    <x v="71"/>
    <x v="71"/>
    <n v="1656.87"/>
    <s v="Rev_Budget"/>
    <x v="0"/>
    <s v="SERIN"/>
    <x v="6"/>
    <s v="PRD"/>
    <m/>
    <s v="B.7)"/>
    <s v="7) per servizi"/>
    <x v="3"/>
  </r>
  <r>
    <x v="2"/>
    <x v="38"/>
    <x v="250"/>
    <x v="250"/>
    <n v="-38977.810000000005"/>
    <s v="Rev_Budget"/>
    <x v="0"/>
    <s v="CORR"/>
    <x v="35"/>
    <s v="CORR"/>
    <m/>
    <s v="A.1)"/>
    <s v="1) ricavi delle vendite e delle prestazioni"/>
    <x v="6"/>
  </r>
  <r>
    <x v="2"/>
    <x v="39"/>
    <x v="250"/>
    <x v="250"/>
    <n v="-72519.350000000006"/>
    <s v="Rev_Budget"/>
    <x v="0"/>
    <s v="CORR"/>
    <x v="35"/>
    <s v="CORR"/>
    <m/>
    <s v="A.1)"/>
    <s v="1) ricavi delle vendite e delle prestazioni"/>
    <x v="6"/>
  </r>
  <r>
    <x v="2"/>
    <x v="40"/>
    <x v="250"/>
    <x v="250"/>
    <n v="-106980.67999999996"/>
    <s v="Rev_Budget"/>
    <x v="0"/>
    <s v="CORR"/>
    <x v="35"/>
    <s v="CORR"/>
    <m/>
    <s v="A.1)"/>
    <s v="1) ricavi delle vendite e delle prestazioni"/>
    <x v="6"/>
  </r>
  <r>
    <x v="2"/>
    <x v="41"/>
    <x v="250"/>
    <x v="250"/>
    <n v="-119150.12999999993"/>
    <s v="Rev_Budget"/>
    <x v="0"/>
    <s v="CORR"/>
    <x v="35"/>
    <s v="CORR"/>
    <m/>
    <s v="A.1)"/>
    <s v="1) ricavi delle vendite e delle prestazioni"/>
    <x v="6"/>
  </r>
  <r>
    <x v="2"/>
    <x v="42"/>
    <x v="250"/>
    <x v="250"/>
    <n v="-133364.43999999997"/>
    <s v="Rev_Budget"/>
    <x v="0"/>
    <s v="CORR"/>
    <x v="35"/>
    <s v="CORR"/>
    <m/>
    <s v="A.1)"/>
    <s v="1) ricavi delle vendite e delle prestazioni"/>
    <x v="6"/>
  </r>
  <r>
    <x v="2"/>
    <x v="43"/>
    <x v="250"/>
    <x v="250"/>
    <n v="-145364.43999999997"/>
    <s v="Rev_Budget"/>
    <x v="0"/>
    <s v="CORR"/>
    <x v="35"/>
    <s v="CORR"/>
    <m/>
    <s v="A.1)"/>
    <s v="1) ricavi delle vendite e delle prestazioni"/>
    <x v="6"/>
  </r>
  <r>
    <x v="2"/>
    <x v="44"/>
    <x v="250"/>
    <x v="250"/>
    <n v="-160364.43999999997"/>
    <s v="Rev_Budget"/>
    <x v="0"/>
    <s v="CORR"/>
    <x v="35"/>
    <s v="CORR"/>
    <m/>
    <s v="A.1)"/>
    <s v="1) ricavi delle vendite e delle prestazioni"/>
    <x v="6"/>
  </r>
  <r>
    <x v="2"/>
    <x v="45"/>
    <x v="250"/>
    <x v="250"/>
    <n v="-168364.43999999997"/>
    <s v="Rev_Budget"/>
    <x v="0"/>
    <s v="CORR"/>
    <x v="35"/>
    <s v="CORR"/>
    <m/>
    <s v="A.1)"/>
    <s v="1) ricavi delle vendite e delle prestazioni"/>
    <x v="6"/>
  </r>
  <r>
    <x v="2"/>
    <x v="46"/>
    <x v="250"/>
    <x v="250"/>
    <n v="-180364.43999999997"/>
    <s v="Rev_Budget"/>
    <x v="0"/>
    <s v="CORR"/>
    <x v="35"/>
    <s v="CORR"/>
    <m/>
    <s v="A.1)"/>
    <s v="1) ricavi delle vendite e delle prestazioni"/>
    <x v="6"/>
  </r>
  <r>
    <x v="2"/>
    <x v="47"/>
    <x v="250"/>
    <x v="250"/>
    <n v="-192364.43999999997"/>
    <s v="Rev_Budget"/>
    <x v="0"/>
    <s v="CORR"/>
    <x v="35"/>
    <s v="CORR"/>
    <m/>
    <s v="A.1)"/>
    <s v="1) ricavi delle vendite e delle prestazioni"/>
    <x v="6"/>
  </r>
  <r>
    <x v="2"/>
    <x v="48"/>
    <x v="250"/>
    <x v="250"/>
    <n v="-204364.43999999997"/>
    <s v="Rev_Budget"/>
    <x v="0"/>
    <s v="CORR"/>
    <x v="35"/>
    <s v="CORR"/>
    <m/>
    <s v="A.1)"/>
    <s v="1) ricavi delle vendite e delle prestazioni"/>
    <x v="6"/>
  </r>
  <r>
    <x v="2"/>
    <x v="49"/>
    <x v="250"/>
    <x v="250"/>
    <n v="-216364.43999999997"/>
    <s v="Rev_Budget"/>
    <x v="0"/>
    <s v="CORR"/>
    <x v="35"/>
    <s v="CORR"/>
    <m/>
    <s v="A.1)"/>
    <s v="1) ricavi delle vendite e delle prestazioni"/>
    <x v="6"/>
  </r>
  <r>
    <x v="2"/>
    <x v="38"/>
    <x v="417"/>
    <x v="416"/>
    <n v="114.13"/>
    <s v="Rev_Budget"/>
    <x v="0"/>
    <s v="SERIN"/>
    <x v="6"/>
    <s v="PRD"/>
    <m/>
    <s v="B.7)"/>
    <s v="7) per servizi"/>
    <x v="3"/>
  </r>
  <r>
    <x v="2"/>
    <x v="39"/>
    <x v="417"/>
    <x v="416"/>
    <n v="114.13"/>
    <s v="Rev_Budget"/>
    <x v="0"/>
    <s v="SERIN"/>
    <x v="6"/>
    <s v="PRD"/>
    <m/>
    <s v="B.7)"/>
    <s v="7) per servizi"/>
    <x v="3"/>
  </r>
  <r>
    <x v="2"/>
    <x v="40"/>
    <x v="417"/>
    <x v="416"/>
    <n v="114.13"/>
    <s v="Rev_Budget"/>
    <x v="0"/>
    <s v="SERIN"/>
    <x v="6"/>
    <s v="PRD"/>
    <m/>
    <s v="B.7)"/>
    <s v="7) per servizi"/>
    <x v="3"/>
  </r>
  <r>
    <x v="2"/>
    <x v="41"/>
    <x v="417"/>
    <x v="416"/>
    <n v="114.13"/>
    <s v="Rev_Budget"/>
    <x v="0"/>
    <s v="SERIN"/>
    <x v="6"/>
    <s v="PRD"/>
    <m/>
    <s v="B.7)"/>
    <s v="7) per servizi"/>
    <x v="3"/>
  </r>
  <r>
    <x v="2"/>
    <x v="42"/>
    <x v="417"/>
    <x v="416"/>
    <n v="114.13"/>
    <s v="Rev_Budget"/>
    <x v="0"/>
    <s v="SERIN"/>
    <x v="6"/>
    <s v="PRD"/>
    <m/>
    <s v="B.7)"/>
    <s v="7) per servizi"/>
    <x v="3"/>
  </r>
  <r>
    <x v="2"/>
    <x v="43"/>
    <x v="417"/>
    <x v="416"/>
    <n v="2614.13"/>
    <s v="Rev_Budget"/>
    <x v="0"/>
    <s v="SERIN"/>
    <x v="6"/>
    <s v="PRD"/>
    <m/>
    <s v="B.7)"/>
    <s v="7) per servizi"/>
    <x v="3"/>
  </r>
  <r>
    <x v="2"/>
    <x v="44"/>
    <x v="417"/>
    <x v="416"/>
    <n v="3030.7966666666666"/>
    <s v="Rev_Budget"/>
    <x v="0"/>
    <s v="SERIN"/>
    <x v="6"/>
    <s v="PRD"/>
    <m/>
    <s v="B.7)"/>
    <s v="7) per servizi"/>
    <x v="3"/>
  </r>
  <r>
    <x v="2"/>
    <x v="45"/>
    <x v="417"/>
    <x v="416"/>
    <n v="3447.4633333333331"/>
    <s v="Rev_Budget"/>
    <x v="0"/>
    <s v="SERIN"/>
    <x v="6"/>
    <s v="PRD"/>
    <m/>
    <s v="B.7)"/>
    <s v="7) per servizi"/>
    <x v="3"/>
  </r>
  <r>
    <x v="2"/>
    <x v="46"/>
    <x v="417"/>
    <x v="416"/>
    <n v="3864.1299999999997"/>
    <s v="Rev_Budget"/>
    <x v="0"/>
    <s v="SERIN"/>
    <x v="6"/>
    <s v="PRD"/>
    <m/>
    <s v="B.7)"/>
    <s v="7) per servizi"/>
    <x v="3"/>
  </r>
  <r>
    <x v="2"/>
    <x v="47"/>
    <x v="417"/>
    <x v="416"/>
    <n v="4280.7966666666662"/>
    <s v="Rev_Budget"/>
    <x v="0"/>
    <s v="SERIN"/>
    <x v="6"/>
    <s v="PRD"/>
    <m/>
    <s v="B.7)"/>
    <s v="7) per servizi"/>
    <x v="3"/>
  </r>
  <r>
    <x v="2"/>
    <x v="48"/>
    <x v="417"/>
    <x v="416"/>
    <n v="4697.4633333333331"/>
    <s v="Rev_Budget"/>
    <x v="0"/>
    <s v="SERIN"/>
    <x v="6"/>
    <s v="PRD"/>
    <m/>
    <s v="B.7)"/>
    <s v="7) per servizi"/>
    <x v="3"/>
  </r>
  <r>
    <x v="2"/>
    <x v="49"/>
    <x v="417"/>
    <x v="416"/>
    <n v="5114.13"/>
    <s v="Rev_Budget"/>
    <x v="0"/>
    <s v="SERIN"/>
    <x v="6"/>
    <s v="PRD"/>
    <m/>
    <s v="B.7)"/>
    <s v="7) per servizi"/>
    <x v="3"/>
  </r>
  <r>
    <x v="2"/>
    <x v="38"/>
    <x v="361"/>
    <x v="360"/>
    <n v="0"/>
    <s v="Rev_Budget"/>
    <x v="0"/>
    <s v="SERST"/>
    <x v="8"/>
    <s v="COSTI"/>
    <m/>
    <s v="B.7)"/>
    <s v="7) per servizi"/>
    <x v="6"/>
  </r>
  <r>
    <x v="2"/>
    <x v="39"/>
    <x v="361"/>
    <x v="360"/>
    <n v="0"/>
    <s v="Rev_Budget"/>
    <x v="0"/>
    <s v="SERST"/>
    <x v="8"/>
    <s v="COSTI"/>
    <m/>
    <s v="B.7)"/>
    <s v="7) per servizi"/>
    <x v="6"/>
  </r>
  <r>
    <x v="2"/>
    <x v="40"/>
    <x v="361"/>
    <x v="360"/>
    <n v="2982.64"/>
    <s v="Rev_Budget"/>
    <x v="0"/>
    <s v="SERST"/>
    <x v="8"/>
    <s v="COSTI"/>
    <m/>
    <s v="B.7)"/>
    <s v="7) per servizi"/>
    <x v="6"/>
  </r>
  <r>
    <x v="2"/>
    <x v="41"/>
    <x v="361"/>
    <x v="360"/>
    <n v="5367.99"/>
    <s v="Rev_Budget"/>
    <x v="0"/>
    <s v="SERST"/>
    <x v="8"/>
    <s v="COSTI"/>
    <m/>
    <s v="B.7)"/>
    <s v="7) per servizi"/>
    <x v="6"/>
  </r>
  <r>
    <x v="2"/>
    <x v="42"/>
    <x v="361"/>
    <x v="360"/>
    <n v="5367.99"/>
    <s v="Rev_Budget"/>
    <x v="0"/>
    <s v="SERST"/>
    <x v="8"/>
    <s v="COSTI"/>
    <m/>
    <s v="B.7)"/>
    <s v="7) per servizi"/>
    <x v="6"/>
  </r>
  <r>
    <x v="2"/>
    <x v="43"/>
    <x v="361"/>
    <x v="360"/>
    <n v="5367.99"/>
    <s v="Rev_Budget"/>
    <x v="0"/>
    <s v="SERST"/>
    <x v="8"/>
    <s v="COSTI"/>
    <m/>
    <s v="B.7)"/>
    <s v="7) per servizi"/>
    <x v="6"/>
  </r>
  <r>
    <x v="2"/>
    <x v="44"/>
    <x v="361"/>
    <x v="360"/>
    <n v="5367.99"/>
    <s v="Rev_Budget"/>
    <x v="0"/>
    <s v="SERST"/>
    <x v="8"/>
    <s v="COSTI"/>
    <m/>
    <s v="B.7)"/>
    <s v="7) per servizi"/>
    <x v="6"/>
  </r>
  <r>
    <x v="2"/>
    <x v="45"/>
    <x v="361"/>
    <x v="360"/>
    <n v="5367.99"/>
    <s v="Rev_Budget"/>
    <x v="0"/>
    <s v="SERST"/>
    <x v="8"/>
    <s v="COSTI"/>
    <m/>
    <s v="B.7)"/>
    <s v="7) per servizi"/>
    <x v="6"/>
  </r>
  <r>
    <x v="2"/>
    <x v="46"/>
    <x v="361"/>
    <x v="360"/>
    <n v="5367.99"/>
    <s v="Rev_Budget"/>
    <x v="0"/>
    <s v="SERST"/>
    <x v="8"/>
    <s v="COSTI"/>
    <m/>
    <s v="B.7)"/>
    <s v="7) per servizi"/>
    <x v="6"/>
  </r>
  <r>
    <x v="2"/>
    <x v="47"/>
    <x v="361"/>
    <x v="360"/>
    <n v="5367.99"/>
    <s v="Rev_Budget"/>
    <x v="0"/>
    <s v="SERST"/>
    <x v="8"/>
    <s v="COSTI"/>
    <m/>
    <s v="B.7)"/>
    <s v="7) per servizi"/>
    <x v="6"/>
  </r>
  <r>
    <x v="2"/>
    <x v="48"/>
    <x v="361"/>
    <x v="360"/>
    <n v="5367.99"/>
    <s v="Rev_Budget"/>
    <x v="0"/>
    <s v="SERST"/>
    <x v="8"/>
    <s v="COSTI"/>
    <m/>
    <s v="B.7)"/>
    <s v="7) per servizi"/>
    <x v="6"/>
  </r>
  <r>
    <x v="2"/>
    <x v="49"/>
    <x v="361"/>
    <x v="360"/>
    <n v="5367.99"/>
    <s v="Rev_Budget"/>
    <x v="0"/>
    <s v="SERST"/>
    <x v="8"/>
    <s v="COSTI"/>
    <m/>
    <s v="B.7)"/>
    <s v="7) per servizi"/>
    <x v="6"/>
  </r>
  <r>
    <x v="2"/>
    <x v="38"/>
    <x v="429"/>
    <x v="429"/>
    <n v="0"/>
    <s v="Rev_Budget"/>
    <x v="0"/>
    <s v="SERIN"/>
    <x v="6"/>
    <s v="PRD"/>
    <m/>
    <s v="B.7)"/>
    <s v="7) per servizi"/>
    <x v="3"/>
  </r>
  <r>
    <x v="2"/>
    <x v="39"/>
    <x v="429"/>
    <x v="429"/>
    <n v="0"/>
    <s v="Rev_Budget"/>
    <x v="0"/>
    <s v="SERIN"/>
    <x v="6"/>
    <s v="PRD"/>
    <m/>
    <s v="B.7)"/>
    <s v="7) per servizi"/>
    <x v="3"/>
  </r>
  <r>
    <x v="2"/>
    <x v="40"/>
    <x v="429"/>
    <x v="429"/>
    <n v="7.4399999999999995"/>
    <s v="Rev_Budget"/>
    <x v="0"/>
    <s v="SERIN"/>
    <x v="6"/>
    <s v="PRD"/>
    <m/>
    <s v="B.7)"/>
    <s v="7) per servizi"/>
    <x v="3"/>
  </r>
  <r>
    <x v="2"/>
    <x v="41"/>
    <x v="429"/>
    <x v="429"/>
    <n v="7.4399999999999995"/>
    <s v="Rev_Budget"/>
    <x v="0"/>
    <s v="SERIN"/>
    <x v="6"/>
    <s v="PRD"/>
    <m/>
    <s v="B.7)"/>
    <s v="7) per servizi"/>
    <x v="3"/>
  </r>
  <r>
    <x v="2"/>
    <x v="42"/>
    <x v="429"/>
    <x v="429"/>
    <n v="7.4399999999999995"/>
    <s v="Rev_Budget"/>
    <x v="0"/>
    <s v="SERIN"/>
    <x v="6"/>
    <s v="PRD"/>
    <m/>
    <s v="B.7)"/>
    <s v="7) per servizi"/>
    <x v="3"/>
  </r>
  <r>
    <x v="2"/>
    <x v="43"/>
    <x v="429"/>
    <x v="429"/>
    <n v="7.4399999999999995"/>
    <s v="Rev_Budget"/>
    <x v="0"/>
    <s v="SERIN"/>
    <x v="6"/>
    <s v="PRD"/>
    <m/>
    <s v="B.7)"/>
    <s v="7) per servizi"/>
    <x v="3"/>
  </r>
  <r>
    <x v="2"/>
    <x v="44"/>
    <x v="429"/>
    <x v="429"/>
    <n v="7.4399999999999995"/>
    <s v="Rev_Budget"/>
    <x v="0"/>
    <s v="SERIN"/>
    <x v="6"/>
    <s v="PRD"/>
    <m/>
    <s v="B.7)"/>
    <s v="7) per servizi"/>
    <x v="3"/>
  </r>
  <r>
    <x v="2"/>
    <x v="45"/>
    <x v="429"/>
    <x v="429"/>
    <n v="7.4399999999999995"/>
    <s v="Rev_Budget"/>
    <x v="0"/>
    <s v="SERIN"/>
    <x v="6"/>
    <s v="PRD"/>
    <m/>
    <s v="B.7)"/>
    <s v="7) per servizi"/>
    <x v="3"/>
  </r>
  <r>
    <x v="2"/>
    <x v="46"/>
    <x v="429"/>
    <x v="429"/>
    <n v="7.4399999999999995"/>
    <s v="Rev_Budget"/>
    <x v="0"/>
    <s v="SERIN"/>
    <x v="6"/>
    <s v="PRD"/>
    <m/>
    <s v="B.7)"/>
    <s v="7) per servizi"/>
    <x v="3"/>
  </r>
  <r>
    <x v="2"/>
    <x v="47"/>
    <x v="429"/>
    <x v="429"/>
    <n v="7.4399999999999995"/>
    <s v="Rev_Budget"/>
    <x v="0"/>
    <s v="SERIN"/>
    <x v="6"/>
    <s v="PRD"/>
    <m/>
    <s v="B.7)"/>
    <s v="7) per servizi"/>
    <x v="3"/>
  </r>
  <r>
    <x v="2"/>
    <x v="48"/>
    <x v="429"/>
    <x v="429"/>
    <n v="7.4399999999999995"/>
    <s v="Rev_Budget"/>
    <x v="0"/>
    <s v="SERIN"/>
    <x v="6"/>
    <s v="PRD"/>
    <m/>
    <s v="B.7)"/>
    <s v="7) per servizi"/>
    <x v="3"/>
  </r>
  <r>
    <x v="2"/>
    <x v="49"/>
    <x v="429"/>
    <x v="429"/>
    <n v="7.4399999999999995"/>
    <s v="Rev_Budget"/>
    <x v="0"/>
    <s v="SERIN"/>
    <x v="6"/>
    <s v="PRD"/>
    <m/>
    <s v="B.7)"/>
    <s v="7) per servizi"/>
    <x v="3"/>
  </r>
  <r>
    <x v="2"/>
    <x v="38"/>
    <x v="97"/>
    <x v="97"/>
    <n v="0"/>
    <s v="Rev_Budget"/>
    <x v="0"/>
    <s v="SERST"/>
    <x v="8"/>
    <s v="COSTI"/>
    <m/>
    <s v="B.7)"/>
    <s v="7) per servizi"/>
    <x v="6"/>
  </r>
  <r>
    <x v="2"/>
    <x v="39"/>
    <x v="97"/>
    <x v="97"/>
    <n v="0"/>
    <s v="Rev_Budget"/>
    <x v="0"/>
    <s v="SERST"/>
    <x v="8"/>
    <s v="COSTI"/>
    <m/>
    <s v="B.7)"/>
    <s v="7) per servizi"/>
    <x v="6"/>
  </r>
  <r>
    <x v="2"/>
    <x v="40"/>
    <x v="97"/>
    <x v="97"/>
    <n v="0"/>
    <s v="Rev_Budget"/>
    <x v="0"/>
    <s v="SERST"/>
    <x v="8"/>
    <s v="COSTI"/>
    <m/>
    <s v="B.7)"/>
    <s v="7) per servizi"/>
    <x v="6"/>
  </r>
  <r>
    <x v="2"/>
    <x v="41"/>
    <x v="97"/>
    <x v="97"/>
    <n v="0"/>
    <s v="Rev_Budget"/>
    <x v="0"/>
    <s v="SERST"/>
    <x v="8"/>
    <s v="COSTI"/>
    <m/>
    <s v="B.7)"/>
    <s v="7) per servizi"/>
    <x v="6"/>
  </r>
  <r>
    <x v="2"/>
    <x v="42"/>
    <x v="97"/>
    <x v="97"/>
    <n v="106"/>
    <s v="Rev_Budget"/>
    <x v="0"/>
    <s v="SERST"/>
    <x v="8"/>
    <s v="COSTI"/>
    <m/>
    <s v="B.7)"/>
    <s v="7) per servizi"/>
    <x v="6"/>
  </r>
  <r>
    <x v="2"/>
    <x v="43"/>
    <x v="97"/>
    <x v="97"/>
    <n v="127.2"/>
    <s v="Rev_Budget"/>
    <x v="0"/>
    <s v="SERST"/>
    <x v="8"/>
    <s v="COSTI"/>
    <m/>
    <s v="B.7)"/>
    <s v="7) per servizi"/>
    <x v="6"/>
  </r>
  <r>
    <x v="2"/>
    <x v="44"/>
    <x v="97"/>
    <x v="97"/>
    <n v="148.4"/>
    <s v="Rev_Budget"/>
    <x v="0"/>
    <s v="SERST"/>
    <x v="8"/>
    <s v="COSTI"/>
    <m/>
    <s v="B.7)"/>
    <s v="7) per servizi"/>
    <x v="6"/>
  </r>
  <r>
    <x v="2"/>
    <x v="45"/>
    <x v="97"/>
    <x v="97"/>
    <n v="169.6"/>
    <s v="Rev_Budget"/>
    <x v="0"/>
    <s v="SERST"/>
    <x v="8"/>
    <s v="COSTI"/>
    <m/>
    <s v="B.7)"/>
    <s v="7) per servizi"/>
    <x v="6"/>
  </r>
  <r>
    <x v="2"/>
    <x v="46"/>
    <x v="97"/>
    <x v="97"/>
    <n v="190.79999999999998"/>
    <s v="Rev_Budget"/>
    <x v="0"/>
    <s v="SERST"/>
    <x v="8"/>
    <s v="COSTI"/>
    <m/>
    <s v="B.7)"/>
    <s v="7) per servizi"/>
    <x v="6"/>
  </r>
  <r>
    <x v="2"/>
    <x v="47"/>
    <x v="97"/>
    <x v="97"/>
    <n v="211.99999999999997"/>
    <s v="Rev_Budget"/>
    <x v="0"/>
    <s v="SERST"/>
    <x v="8"/>
    <s v="COSTI"/>
    <m/>
    <s v="B.7)"/>
    <s v="7) per servizi"/>
    <x v="6"/>
  </r>
  <r>
    <x v="2"/>
    <x v="48"/>
    <x v="97"/>
    <x v="97"/>
    <n v="233.19999999999996"/>
    <s v="Rev_Budget"/>
    <x v="0"/>
    <s v="SERST"/>
    <x v="8"/>
    <s v="COSTI"/>
    <m/>
    <s v="B.7)"/>
    <s v="7) per servizi"/>
    <x v="6"/>
  </r>
  <r>
    <x v="2"/>
    <x v="49"/>
    <x v="97"/>
    <x v="97"/>
    <n v="254.39999999999995"/>
    <s v="Rev_Budget"/>
    <x v="0"/>
    <s v="SERST"/>
    <x v="8"/>
    <s v="COSTI"/>
    <m/>
    <s v="B.7)"/>
    <s v="7) per servizi"/>
    <x v="6"/>
  </r>
  <r>
    <x v="2"/>
    <x v="38"/>
    <x v="104"/>
    <x v="104"/>
    <n v="611.04000000000008"/>
    <s v="Rev_Budget"/>
    <x v="0"/>
    <s v="COSGS"/>
    <x v="4"/>
    <s v="COSTI"/>
    <m/>
    <s v="B.7)"/>
    <s v="7) per servizi"/>
    <x v="5"/>
  </r>
  <r>
    <x v="2"/>
    <x v="39"/>
    <x v="104"/>
    <x v="104"/>
    <n v="1076.23"/>
    <s v="Rev_Budget"/>
    <x v="0"/>
    <s v="COSGS"/>
    <x v="4"/>
    <s v="COSTI"/>
    <m/>
    <s v="B.7)"/>
    <s v="7) per servizi"/>
    <x v="5"/>
  </r>
  <r>
    <x v="2"/>
    <x v="40"/>
    <x v="104"/>
    <x v="104"/>
    <n v="1648.63"/>
    <s v="Rev_Budget"/>
    <x v="0"/>
    <s v="COSGS"/>
    <x v="4"/>
    <s v="COSTI"/>
    <m/>
    <s v="B.7)"/>
    <s v="7) per servizi"/>
    <x v="5"/>
  </r>
  <r>
    <x v="2"/>
    <x v="41"/>
    <x v="104"/>
    <x v="104"/>
    <n v="2426.7400000000002"/>
    <s v="Rev_Budget"/>
    <x v="0"/>
    <s v="COSGS"/>
    <x v="4"/>
    <s v="COSTI"/>
    <m/>
    <s v="B.7)"/>
    <s v="7) per servizi"/>
    <x v="5"/>
  </r>
  <r>
    <x v="2"/>
    <x v="42"/>
    <x v="104"/>
    <x v="104"/>
    <n v="3273.24"/>
    <s v="Rev_Budget"/>
    <x v="0"/>
    <s v="COSGS"/>
    <x v="4"/>
    <s v="COSTI"/>
    <m/>
    <s v="B.7)"/>
    <s v="7) per servizi"/>
    <x v="5"/>
  </r>
  <r>
    <x v="2"/>
    <x v="43"/>
    <x v="104"/>
    <x v="104"/>
    <n v="3927.8879999999999"/>
    <s v="Rev_Budget"/>
    <x v="0"/>
    <s v="COSGS"/>
    <x v="4"/>
    <s v="COSTI"/>
    <m/>
    <s v="B.7)"/>
    <s v="7) per servizi"/>
    <x v="5"/>
  </r>
  <r>
    <x v="2"/>
    <x v="44"/>
    <x v="104"/>
    <x v="104"/>
    <n v="4582.5360000000001"/>
    <s v="Rev_Budget"/>
    <x v="0"/>
    <s v="COSGS"/>
    <x v="4"/>
    <s v="COSTI"/>
    <m/>
    <s v="B.7)"/>
    <s v="7) per servizi"/>
    <x v="5"/>
  </r>
  <r>
    <x v="2"/>
    <x v="45"/>
    <x v="104"/>
    <x v="104"/>
    <n v="5237.1840000000002"/>
    <s v="Rev_Budget"/>
    <x v="0"/>
    <s v="COSGS"/>
    <x v="4"/>
    <s v="COSTI"/>
    <m/>
    <s v="B.7)"/>
    <s v="7) per servizi"/>
    <x v="5"/>
  </r>
  <r>
    <x v="2"/>
    <x v="46"/>
    <x v="104"/>
    <x v="104"/>
    <n v="5891.8320000000003"/>
    <s v="Rev_Budget"/>
    <x v="0"/>
    <s v="COSGS"/>
    <x v="4"/>
    <s v="COSTI"/>
    <m/>
    <s v="B.7)"/>
    <s v="7) per servizi"/>
    <x v="5"/>
  </r>
  <r>
    <x v="2"/>
    <x v="47"/>
    <x v="104"/>
    <x v="104"/>
    <n v="6546.4800000000005"/>
    <s v="Rev_Budget"/>
    <x v="0"/>
    <s v="COSGS"/>
    <x v="4"/>
    <s v="COSTI"/>
    <m/>
    <s v="B.7)"/>
    <s v="7) per servizi"/>
    <x v="5"/>
  </r>
  <r>
    <x v="2"/>
    <x v="48"/>
    <x v="104"/>
    <x v="104"/>
    <n v="7201.1280000000006"/>
    <s v="Rev_Budget"/>
    <x v="0"/>
    <s v="COSGS"/>
    <x v="4"/>
    <s v="COSTI"/>
    <m/>
    <s v="B.7)"/>
    <s v="7) per servizi"/>
    <x v="5"/>
  </r>
  <r>
    <x v="2"/>
    <x v="49"/>
    <x v="104"/>
    <x v="104"/>
    <n v="7855.7760000000007"/>
    <s v="Rev_Budget"/>
    <x v="0"/>
    <s v="COSGS"/>
    <x v="4"/>
    <s v="COSTI"/>
    <m/>
    <s v="B.7)"/>
    <s v="7) per servizi"/>
    <x v="5"/>
  </r>
  <r>
    <x v="2"/>
    <x v="38"/>
    <x v="106"/>
    <x v="106"/>
    <n v="77.31"/>
    <s v="Rev_Budget"/>
    <x v="0"/>
    <s v="COSGS"/>
    <x v="4"/>
    <s v="COSTI"/>
    <m/>
    <s v="B.7)"/>
    <s v="7) per servizi"/>
    <x v="5"/>
  </r>
  <r>
    <x v="2"/>
    <x v="39"/>
    <x v="106"/>
    <x v="106"/>
    <n v="716.5"/>
    <s v="Rev_Budget"/>
    <x v="0"/>
    <s v="COSGS"/>
    <x v="4"/>
    <s v="COSTI"/>
    <m/>
    <s v="B.7)"/>
    <s v="7) per servizi"/>
    <x v="5"/>
  </r>
  <r>
    <x v="2"/>
    <x v="40"/>
    <x v="106"/>
    <x v="106"/>
    <n v="1568.1399999999999"/>
    <s v="Rev_Budget"/>
    <x v="0"/>
    <s v="COSGS"/>
    <x v="4"/>
    <s v="COSTI"/>
    <m/>
    <s v="B.7)"/>
    <s v="7) per servizi"/>
    <x v="5"/>
  </r>
  <r>
    <x v="2"/>
    <x v="41"/>
    <x v="106"/>
    <x v="106"/>
    <n v="1837.93"/>
    <s v="Rev_Budget"/>
    <x v="0"/>
    <s v="COSGS"/>
    <x v="4"/>
    <s v="COSTI"/>
    <m/>
    <s v="B.7)"/>
    <s v="7) per servizi"/>
    <x v="5"/>
  </r>
  <r>
    <x v="2"/>
    <x v="42"/>
    <x v="106"/>
    <x v="106"/>
    <n v="2020.93"/>
    <s v="Rev_Budget"/>
    <x v="0"/>
    <s v="COSGS"/>
    <x v="4"/>
    <s v="COSTI"/>
    <m/>
    <s v="B.7)"/>
    <s v="7) per servizi"/>
    <x v="5"/>
  </r>
  <r>
    <x v="2"/>
    <x v="43"/>
    <x v="106"/>
    <x v="106"/>
    <n v="2425.116"/>
    <s v="Rev_Budget"/>
    <x v="0"/>
    <s v="COSGS"/>
    <x v="4"/>
    <s v="COSTI"/>
    <m/>
    <s v="B.7)"/>
    <s v="7) per servizi"/>
    <x v="5"/>
  </r>
  <r>
    <x v="2"/>
    <x v="44"/>
    <x v="106"/>
    <x v="106"/>
    <n v="2829.3020000000001"/>
    <s v="Rev_Budget"/>
    <x v="0"/>
    <s v="COSGS"/>
    <x v="4"/>
    <s v="COSTI"/>
    <m/>
    <s v="B.7)"/>
    <s v="7) per servizi"/>
    <x v="5"/>
  </r>
  <r>
    <x v="2"/>
    <x v="45"/>
    <x v="106"/>
    <x v="106"/>
    <n v="3233.4880000000003"/>
    <s v="Rev_Budget"/>
    <x v="0"/>
    <s v="COSGS"/>
    <x v="4"/>
    <s v="COSTI"/>
    <m/>
    <s v="B.7)"/>
    <s v="7) per servizi"/>
    <x v="5"/>
  </r>
  <r>
    <x v="2"/>
    <x v="46"/>
    <x v="106"/>
    <x v="106"/>
    <n v="3637.6740000000004"/>
    <s v="Rev_Budget"/>
    <x v="0"/>
    <s v="COSGS"/>
    <x v="4"/>
    <s v="COSTI"/>
    <m/>
    <s v="B.7)"/>
    <s v="7) per servizi"/>
    <x v="5"/>
  </r>
  <r>
    <x v="2"/>
    <x v="47"/>
    <x v="106"/>
    <x v="106"/>
    <n v="4041.8600000000006"/>
    <s v="Rev_Budget"/>
    <x v="0"/>
    <s v="COSGS"/>
    <x v="4"/>
    <s v="COSTI"/>
    <m/>
    <s v="B.7)"/>
    <s v="7) per servizi"/>
    <x v="5"/>
  </r>
  <r>
    <x v="2"/>
    <x v="48"/>
    <x v="106"/>
    <x v="106"/>
    <n v="4446.0460000000003"/>
    <s v="Rev_Budget"/>
    <x v="0"/>
    <s v="COSGS"/>
    <x v="4"/>
    <s v="COSTI"/>
    <m/>
    <s v="B.7)"/>
    <s v="7) per servizi"/>
    <x v="5"/>
  </r>
  <r>
    <x v="2"/>
    <x v="49"/>
    <x v="106"/>
    <x v="106"/>
    <n v="4850.232"/>
    <s v="Rev_Budget"/>
    <x v="0"/>
    <s v="COSGS"/>
    <x v="4"/>
    <s v="COSTI"/>
    <m/>
    <s v="B.7)"/>
    <s v="7) per servizi"/>
    <x v="5"/>
  </r>
  <r>
    <x v="2"/>
    <x v="38"/>
    <x v="108"/>
    <x v="108"/>
    <n v="280"/>
    <s v="Rev_Budget"/>
    <x v="0"/>
    <s v="COSGS"/>
    <x v="4"/>
    <s v="COSTI"/>
    <m/>
    <s v="B.7)"/>
    <s v="7) per servizi"/>
    <x v="5"/>
  </r>
  <r>
    <x v="2"/>
    <x v="39"/>
    <x v="108"/>
    <x v="108"/>
    <n v="270.01000000000931"/>
    <s v="Rev_Budget"/>
    <x v="0"/>
    <s v="COSGS"/>
    <x v="4"/>
    <s v="COSTI"/>
    <m/>
    <s v="B.7)"/>
    <s v="7) per servizi"/>
    <x v="5"/>
  </r>
  <r>
    <x v="2"/>
    <x v="40"/>
    <x v="108"/>
    <x v="108"/>
    <n v="270.01000000000931"/>
    <s v="Rev_Budget"/>
    <x v="0"/>
    <s v="COSGS"/>
    <x v="4"/>
    <s v="COSTI"/>
    <m/>
    <s v="B.7)"/>
    <s v="7) per servizi"/>
    <x v="5"/>
  </r>
  <r>
    <x v="2"/>
    <x v="41"/>
    <x v="108"/>
    <x v="108"/>
    <n v="4638.5500000000084"/>
    <s v="Rev_Budget"/>
    <x v="0"/>
    <s v="COSGS"/>
    <x v="4"/>
    <s v="COSTI"/>
    <m/>
    <s v="B.7)"/>
    <s v="7) per servizi"/>
    <x v="5"/>
  </r>
  <r>
    <x v="2"/>
    <x v="42"/>
    <x v="108"/>
    <x v="108"/>
    <n v="4679.2700000000086"/>
    <s v="Rev_Budget"/>
    <x v="0"/>
    <s v="COSGS"/>
    <x v="4"/>
    <s v="COSTI"/>
    <m/>
    <s v="B.7)"/>
    <s v="7) per servizi"/>
    <x v="5"/>
  </r>
  <r>
    <x v="2"/>
    <x v="38"/>
    <x v="243"/>
    <x v="243"/>
    <n v="0"/>
    <s v="Rev_Budget"/>
    <x v="0"/>
    <s v="RICOP"/>
    <x v="33"/>
    <s v="RIC"/>
    <m/>
    <s v="A.1)"/>
    <s v="1) ricavi delle vendite e delle prestazioni"/>
    <x v="6"/>
  </r>
  <r>
    <x v="2"/>
    <x v="39"/>
    <x v="243"/>
    <x v="243"/>
    <n v="0"/>
    <s v="Rev_Budget"/>
    <x v="0"/>
    <s v="RICOP"/>
    <x v="33"/>
    <s v="RIC"/>
    <m/>
    <s v="A.1)"/>
    <s v="1) ricavi delle vendite e delle prestazioni"/>
    <x v="6"/>
  </r>
  <r>
    <x v="2"/>
    <x v="40"/>
    <x v="243"/>
    <x v="243"/>
    <n v="-978.9799999999999"/>
    <s v="Rev_Budget"/>
    <x v="0"/>
    <s v="RICOP"/>
    <x v="33"/>
    <s v="RIC"/>
    <m/>
    <s v="A.1)"/>
    <s v="1) ricavi delle vendite e delle prestazioni"/>
    <x v="6"/>
  </r>
  <r>
    <x v="2"/>
    <x v="41"/>
    <x v="243"/>
    <x v="243"/>
    <n v="379.94000000000017"/>
    <s v="Rev_Budget"/>
    <x v="0"/>
    <s v="RICOP"/>
    <x v="33"/>
    <s v="RIC"/>
    <m/>
    <s v="A.1)"/>
    <s v="1) ricavi delle vendite e delle prestazioni"/>
    <x v="6"/>
  </r>
  <r>
    <x v="2"/>
    <x v="42"/>
    <x v="243"/>
    <x v="243"/>
    <n v="379.94000000000017"/>
    <s v="Rev_Budget"/>
    <x v="0"/>
    <s v="RICOP"/>
    <x v="33"/>
    <s v="RIC"/>
    <m/>
    <s v="A.1)"/>
    <s v="1) ricavi delle vendite e delle prestazioni"/>
    <x v="6"/>
  </r>
  <r>
    <x v="2"/>
    <x v="43"/>
    <x v="243"/>
    <x v="243"/>
    <n v="379.94000000000017"/>
    <s v="Rev_Budget"/>
    <x v="0"/>
    <s v="RICOP"/>
    <x v="33"/>
    <s v="RIC"/>
    <m/>
    <s v="A.1)"/>
    <s v="1) ricavi delle vendite e delle prestazioni"/>
    <x v="6"/>
  </r>
  <r>
    <x v="2"/>
    <x v="44"/>
    <x v="243"/>
    <x v="243"/>
    <n v="379.94000000000017"/>
    <s v="Rev_Budget"/>
    <x v="0"/>
    <s v="RICOP"/>
    <x v="33"/>
    <s v="RIC"/>
    <m/>
    <s v="A.1)"/>
    <s v="1) ricavi delle vendite e delle prestazioni"/>
    <x v="6"/>
  </r>
  <r>
    <x v="2"/>
    <x v="45"/>
    <x v="243"/>
    <x v="243"/>
    <n v="379.94000000000017"/>
    <s v="Rev_Budget"/>
    <x v="0"/>
    <s v="RICOP"/>
    <x v="33"/>
    <s v="RIC"/>
    <m/>
    <s v="A.1)"/>
    <s v="1) ricavi delle vendite e delle prestazioni"/>
    <x v="6"/>
  </r>
  <r>
    <x v="2"/>
    <x v="46"/>
    <x v="243"/>
    <x v="243"/>
    <n v="379.94000000000017"/>
    <s v="Rev_Budget"/>
    <x v="0"/>
    <s v="RICOP"/>
    <x v="33"/>
    <s v="RIC"/>
    <m/>
    <s v="A.1)"/>
    <s v="1) ricavi delle vendite e delle prestazioni"/>
    <x v="6"/>
  </r>
  <r>
    <x v="2"/>
    <x v="47"/>
    <x v="243"/>
    <x v="243"/>
    <n v="379.94000000000017"/>
    <s v="Rev_Budget"/>
    <x v="0"/>
    <s v="RICOP"/>
    <x v="33"/>
    <s v="RIC"/>
    <m/>
    <s v="A.1)"/>
    <s v="1) ricavi delle vendite e delle prestazioni"/>
    <x v="6"/>
  </r>
  <r>
    <x v="2"/>
    <x v="48"/>
    <x v="243"/>
    <x v="243"/>
    <n v="379.94000000000017"/>
    <s v="Rev_Budget"/>
    <x v="0"/>
    <s v="RICOP"/>
    <x v="33"/>
    <s v="RIC"/>
    <m/>
    <s v="A.1)"/>
    <s v="1) ricavi delle vendite e delle prestazioni"/>
    <x v="6"/>
  </r>
  <r>
    <x v="2"/>
    <x v="49"/>
    <x v="243"/>
    <x v="243"/>
    <n v="379.94000000000017"/>
    <s v="Rev_Budget"/>
    <x v="0"/>
    <s v="RICOP"/>
    <x v="33"/>
    <s v="RIC"/>
    <m/>
    <s v="A.1)"/>
    <s v="1) ricavi delle vendite e delle prestazioni"/>
    <x v="6"/>
  </r>
  <r>
    <x v="2"/>
    <x v="38"/>
    <x v="244"/>
    <x v="244"/>
    <n v="0"/>
    <s v="Rev_Budget"/>
    <x v="0"/>
    <s v="RICOP"/>
    <x v="33"/>
    <s v="RIC"/>
    <m/>
    <s v="A.1)"/>
    <s v="1) ricavi delle vendite e delle prestazioni"/>
    <x v="6"/>
  </r>
  <r>
    <x v="2"/>
    <x v="39"/>
    <x v="244"/>
    <x v="244"/>
    <n v="0"/>
    <s v="Rev_Budget"/>
    <x v="0"/>
    <s v="RICOP"/>
    <x v="33"/>
    <s v="RIC"/>
    <m/>
    <s v="A.1)"/>
    <s v="1) ricavi delle vendite e delle prestazioni"/>
    <x v="6"/>
  </r>
  <r>
    <x v="2"/>
    <x v="40"/>
    <x v="244"/>
    <x v="244"/>
    <n v="0"/>
    <s v="Rev_Budget"/>
    <x v="0"/>
    <s v="RICOP"/>
    <x v="33"/>
    <s v="RIC"/>
    <m/>
    <s v="A.1)"/>
    <s v="1) ricavi delle vendite e delle prestazioni"/>
    <x v="6"/>
  </r>
  <r>
    <x v="2"/>
    <x v="41"/>
    <x v="244"/>
    <x v="244"/>
    <n v="-119.95"/>
    <s v="Rev_Budget"/>
    <x v="0"/>
    <s v="RICOP"/>
    <x v="33"/>
    <s v="RIC"/>
    <m/>
    <s v="A.1)"/>
    <s v="1) ricavi delle vendite e delle prestazioni"/>
    <x v="6"/>
  </r>
  <r>
    <x v="2"/>
    <x v="42"/>
    <x v="244"/>
    <x v="244"/>
    <n v="-156.69"/>
    <s v="Rev_Budget"/>
    <x v="0"/>
    <s v="RICOP"/>
    <x v="33"/>
    <s v="RIC"/>
    <m/>
    <s v="A.1)"/>
    <s v="1) ricavi delle vendite e delle prestazioni"/>
    <x v="6"/>
  </r>
  <r>
    <x v="2"/>
    <x v="43"/>
    <x v="244"/>
    <x v="244"/>
    <n v="-156.69"/>
    <s v="Rev_Budget"/>
    <x v="0"/>
    <s v="RICOP"/>
    <x v="33"/>
    <s v="RIC"/>
    <m/>
    <s v="A.1)"/>
    <s v="1) ricavi delle vendite e delle prestazioni"/>
    <x v="6"/>
  </r>
  <r>
    <x v="2"/>
    <x v="44"/>
    <x v="244"/>
    <x v="244"/>
    <n v="-156.69"/>
    <s v="Rev_Budget"/>
    <x v="0"/>
    <s v="RICOP"/>
    <x v="33"/>
    <s v="RIC"/>
    <m/>
    <s v="A.1)"/>
    <s v="1) ricavi delle vendite e delle prestazioni"/>
    <x v="6"/>
  </r>
  <r>
    <x v="2"/>
    <x v="45"/>
    <x v="244"/>
    <x v="244"/>
    <n v="-156.69"/>
    <s v="Rev_Budget"/>
    <x v="0"/>
    <s v="RICOP"/>
    <x v="33"/>
    <s v="RIC"/>
    <m/>
    <s v="A.1)"/>
    <s v="1) ricavi delle vendite e delle prestazioni"/>
    <x v="6"/>
  </r>
  <r>
    <x v="2"/>
    <x v="46"/>
    <x v="244"/>
    <x v="244"/>
    <n v="-156.69"/>
    <s v="Rev_Budget"/>
    <x v="0"/>
    <s v="RICOP"/>
    <x v="33"/>
    <s v="RIC"/>
    <m/>
    <s v="A.1)"/>
    <s v="1) ricavi delle vendite e delle prestazioni"/>
    <x v="6"/>
  </r>
  <r>
    <x v="2"/>
    <x v="47"/>
    <x v="244"/>
    <x v="244"/>
    <n v="-156.69"/>
    <s v="Rev_Budget"/>
    <x v="0"/>
    <s v="RICOP"/>
    <x v="33"/>
    <s v="RIC"/>
    <m/>
    <s v="A.1)"/>
    <s v="1) ricavi delle vendite e delle prestazioni"/>
    <x v="6"/>
  </r>
  <r>
    <x v="2"/>
    <x v="48"/>
    <x v="244"/>
    <x v="244"/>
    <n v="-156.69"/>
    <s v="Rev_Budget"/>
    <x v="0"/>
    <s v="RICOP"/>
    <x v="33"/>
    <s v="RIC"/>
    <m/>
    <s v="A.1)"/>
    <s v="1) ricavi delle vendite e delle prestazioni"/>
    <x v="6"/>
  </r>
  <r>
    <x v="2"/>
    <x v="49"/>
    <x v="244"/>
    <x v="244"/>
    <n v="-156.69"/>
    <s v="Rev_Budget"/>
    <x v="0"/>
    <s v="RICOP"/>
    <x v="33"/>
    <s v="RIC"/>
    <m/>
    <s v="A.1)"/>
    <s v="1) ricavi delle vendite e delle prestazioni"/>
    <x v="6"/>
  </r>
  <r>
    <x v="2"/>
    <x v="38"/>
    <x v="113"/>
    <x v="113"/>
    <n v="4664.74"/>
    <s v="Rev_Budget"/>
    <x v="0"/>
    <s v="SERIN"/>
    <x v="6"/>
    <s v="PRD"/>
    <m/>
    <s v="B.7)"/>
    <s v="7) per servizi"/>
    <x v="3"/>
  </r>
  <r>
    <x v="2"/>
    <x v="39"/>
    <x v="113"/>
    <x v="113"/>
    <n v="7660.05"/>
    <s v="Rev_Budget"/>
    <x v="0"/>
    <s v="SERIN"/>
    <x v="6"/>
    <s v="PRD"/>
    <m/>
    <s v="B.7)"/>
    <s v="7) per servizi"/>
    <x v="3"/>
  </r>
  <r>
    <x v="2"/>
    <x v="40"/>
    <x v="113"/>
    <x v="113"/>
    <n v="11821.520000000002"/>
    <s v="Rev_Budget"/>
    <x v="0"/>
    <s v="SERIN"/>
    <x v="6"/>
    <s v="PRD"/>
    <m/>
    <s v="B.7)"/>
    <s v="7) per servizi"/>
    <x v="3"/>
  </r>
  <r>
    <x v="2"/>
    <x v="41"/>
    <x v="113"/>
    <x v="113"/>
    <n v="14758.810000000003"/>
    <s v="Rev_Budget"/>
    <x v="0"/>
    <s v="SERIN"/>
    <x v="6"/>
    <s v="PRD"/>
    <m/>
    <s v="B.7)"/>
    <s v="7) per servizi"/>
    <x v="3"/>
  </r>
  <r>
    <x v="2"/>
    <x v="42"/>
    <x v="113"/>
    <x v="113"/>
    <n v="18106.940000000006"/>
    <s v="Rev_Budget"/>
    <x v="0"/>
    <s v="SERIN"/>
    <x v="6"/>
    <s v="PRD"/>
    <m/>
    <s v="B.7)"/>
    <s v="7) per servizi"/>
    <x v="3"/>
  </r>
  <r>
    <x v="2"/>
    <x v="43"/>
    <x v="113"/>
    <x v="113"/>
    <n v="21728.328000000009"/>
    <s v="Rev_Budget"/>
    <x v="0"/>
    <s v="SERIN"/>
    <x v="6"/>
    <s v="PRD"/>
    <m/>
    <s v="B.7)"/>
    <s v="7) per servizi"/>
    <x v="3"/>
  </r>
  <r>
    <x v="2"/>
    <x v="44"/>
    <x v="113"/>
    <x v="113"/>
    <n v="25349.716000000011"/>
    <s v="Rev_Budget"/>
    <x v="0"/>
    <s v="SERIN"/>
    <x v="6"/>
    <s v="PRD"/>
    <m/>
    <s v="B.7)"/>
    <s v="7) per servizi"/>
    <x v="3"/>
  </r>
  <r>
    <x v="2"/>
    <x v="45"/>
    <x v="113"/>
    <x v="113"/>
    <n v="28971.104000000014"/>
    <s v="Rev_Budget"/>
    <x v="0"/>
    <s v="SERIN"/>
    <x v="6"/>
    <s v="PRD"/>
    <m/>
    <s v="B.7)"/>
    <s v="7) per servizi"/>
    <x v="3"/>
  </r>
  <r>
    <x v="2"/>
    <x v="46"/>
    <x v="113"/>
    <x v="113"/>
    <n v="32592.492000000017"/>
    <s v="Rev_Budget"/>
    <x v="0"/>
    <s v="SERIN"/>
    <x v="6"/>
    <s v="PRD"/>
    <m/>
    <s v="B.7)"/>
    <s v="7) per servizi"/>
    <x v="3"/>
  </r>
  <r>
    <x v="2"/>
    <x v="47"/>
    <x v="113"/>
    <x v="113"/>
    <n v="36213.880000000019"/>
    <s v="Rev_Budget"/>
    <x v="0"/>
    <s v="SERIN"/>
    <x v="6"/>
    <s v="PRD"/>
    <m/>
    <s v="B.7)"/>
    <s v="7) per servizi"/>
    <x v="3"/>
  </r>
  <r>
    <x v="2"/>
    <x v="48"/>
    <x v="113"/>
    <x v="113"/>
    <n v="39835.268000000018"/>
    <s v="Rev_Budget"/>
    <x v="0"/>
    <s v="SERIN"/>
    <x v="6"/>
    <s v="PRD"/>
    <m/>
    <s v="B.7)"/>
    <s v="7) per servizi"/>
    <x v="3"/>
  </r>
  <r>
    <x v="2"/>
    <x v="49"/>
    <x v="113"/>
    <x v="113"/>
    <n v="43456.656000000017"/>
    <s v="Rev_Budget"/>
    <x v="0"/>
    <s v="SERIN"/>
    <x v="6"/>
    <s v="PRD"/>
    <m/>
    <s v="B.7)"/>
    <s v="7) per servizi"/>
    <x v="3"/>
  </r>
  <r>
    <x v="2"/>
    <x v="38"/>
    <x v="114"/>
    <x v="114"/>
    <n v="55"/>
    <s v="Rev_Budget"/>
    <x v="0"/>
    <s v="SERIN"/>
    <x v="6"/>
    <s v="PRD"/>
    <m/>
    <s v="B.7)"/>
    <s v="7) per servizi"/>
    <x v="3"/>
  </r>
  <r>
    <x v="2"/>
    <x v="39"/>
    <x v="114"/>
    <x v="114"/>
    <n v="299.71000000000004"/>
    <s v="Rev_Budget"/>
    <x v="0"/>
    <s v="SERIN"/>
    <x v="6"/>
    <s v="PRD"/>
    <m/>
    <s v="B.7)"/>
    <s v="7) per servizi"/>
    <x v="3"/>
  </r>
  <r>
    <x v="2"/>
    <x v="40"/>
    <x v="114"/>
    <x v="114"/>
    <n v="2024.21"/>
    <s v="Rev_Budget"/>
    <x v="0"/>
    <s v="SERIN"/>
    <x v="6"/>
    <s v="PRD"/>
    <m/>
    <s v="B.7)"/>
    <s v="7) per servizi"/>
    <x v="3"/>
  </r>
  <r>
    <x v="2"/>
    <x v="41"/>
    <x v="114"/>
    <x v="114"/>
    <n v="2601.62"/>
    <s v="Rev_Budget"/>
    <x v="0"/>
    <s v="SERIN"/>
    <x v="6"/>
    <s v="PRD"/>
    <m/>
    <s v="B.7)"/>
    <s v="7) per servizi"/>
    <x v="3"/>
  </r>
  <r>
    <x v="2"/>
    <x v="42"/>
    <x v="114"/>
    <x v="114"/>
    <n v="2693.5099999999998"/>
    <s v="Rev_Budget"/>
    <x v="0"/>
    <s v="SERIN"/>
    <x v="6"/>
    <s v="PRD"/>
    <m/>
    <s v="B.7)"/>
    <s v="7) per servizi"/>
    <x v="3"/>
  </r>
  <r>
    <x v="2"/>
    <x v="43"/>
    <x v="114"/>
    <x v="114"/>
    <n v="3232.2119999999995"/>
    <s v="Rev_Budget"/>
    <x v="0"/>
    <s v="SERIN"/>
    <x v="6"/>
    <s v="PRD"/>
    <m/>
    <s v="B.7)"/>
    <s v="7) per servizi"/>
    <x v="3"/>
  </r>
  <r>
    <x v="2"/>
    <x v="44"/>
    <x v="114"/>
    <x v="114"/>
    <n v="3770.9139999999998"/>
    <s v="Rev_Budget"/>
    <x v="0"/>
    <s v="SERIN"/>
    <x v="6"/>
    <s v="PRD"/>
    <m/>
    <s v="B.7)"/>
    <s v="7) per servizi"/>
    <x v="3"/>
  </r>
  <r>
    <x v="2"/>
    <x v="45"/>
    <x v="114"/>
    <x v="114"/>
    <n v="4309.616"/>
    <s v="Rev_Budget"/>
    <x v="0"/>
    <s v="SERIN"/>
    <x v="6"/>
    <s v="PRD"/>
    <m/>
    <s v="B.7)"/>
    <s v="7) per servizi"/>
    <x v="3"/>
  </r>
  <r>
    <x v="2"/>
    <x v="46"/>
    <x v="114"/>
    <x v="114"/>
    <n v="4848.3180000000002"/>
    <s v="Rev_Budget"/>
    <x v="0"/>
    <s v="SERIN"/>
    <x v="6"/>
    <s v="PRD"/>
    <m/>
    <s v="B.7)"/>
    <s v="7) per servizi"/>
    <x v="3"/>
  </r>
  <r>
    <x v="2"/>
    <x v="47"/>
    <x v="114"/>
    <x v="114"/>
    <n v="5387.02"/>
    <s v="Rev_Budget"/>
    <x v="0"/>
    <s v="SERIN"/>
    <x v="6"/>
    <s v="PRD"/>
    <m/>
    <s v="B.7)"/>
    <s v="7) per servizi"/>
    <x v="3"/>
  </r>
  <r>
    <x v="2"/>
    <x v="48"/>
    <x v="114"/>
    <x v="114"/>
    <n v="5925.7220000000007"/>
    <s v="Rev_Budget"/>
    <x v="0"/>
    <s v="SERIN"/>
    <x v="6"/>
    <s v="PRD"/>
    <m/>
    <s v="B.7)"/>
    <s v="7) per servizi"/>
    <x v="3"/>
  </r>
  <r>
    <x v="2"/>
    <x v="49"/>
    <x v="114"/>
    <x v="114"/>
    <n v="6464.4240000000009"/>
    <s v="Rev_Budget"/>
    <x v="0"/>
    <s v="SERIN"/>
    <x v="6"/>
    <s v="PRD"/>
    <m/>
    <s v="B.7)"/>
    <s v="7) per servizi"/>
    <x v="3"/>
  </r>
  <r>
    <x v="2"/>
    <x v="38"/>
    <x v="406"/>
    <x v="405"/>
    <n v="1221.17"/>
    <s v="Rev_Budget"/>
    <x v="0"/>
    <s v="COSGS"/>
    <x v="4"/>
    <s v="COSTI"/>
    <m/>
    <s v="B.8)"/>
    <s v="8) per godimento di beni di terzi"/>
    <x v="3"/>
  </r>
  <r>
    <x v="2"/>
    <x v="39"/>
    <x v="406"/>
    <x v="405"/>
    <n v="2442.34"/>
    <s v="Rev_Budget"/>
    <x v="0"/>
    <s v="COSGS"/>
    <x v="4"/>
    <s v="COSTI"/>
    <m/>
    <s v="B.8)"/>
    <s v="8) per godimento di beni di terzi"/>
    <x v="3"/>
  </r>
  <r>
    <x v="2"/>
    <x v="40"/>
    <x v="406"/>
    <x v="405"/>
    <n v="2442.34"/>
    <s v="Rev_Budget"/>
    <x v="0"/>
    <s v="COSGS"/>
    <x v="4"/>
    <s v="COSTI"/>
    <m/>
    <s v="B.8)"/>
    <s v="8) per godimento di beni di terzi"/>
    <x v="3"/>
  </r>
  <r>
    <x v="2"/>
    <x v="41"/>
    <x v="406"/>
    <x v="405"/>
    <n v="3663.51"/>
    <s v="Rev_Budget"/>
    <x v="0"/>
    <s v="COSGS"/>
    <x v="4"/>
    <s v="COSTI"/>
    <m/>
    <s v="B.8)"/>
    <s v="8) per godimento di beni di terzi"/>
    <x v="3"/>
  </r>
  <r>
    <x v="2"/>
    <x v="42"/>
    <x v="406"/>
    <x v="405"/>
    <n v="3663.51"/>
    <s v="Rev_Budget"/>
    <x v="0"/>
    <s v="COSGS"/>
    <x v="4"/>
    <s v="COSTI"/>
    <m/>
    <s v="B.8)"/>
    <s v="8) per godimento di beni di terzi"/>
    <x v="3"/>
  </r>
  <r>
    <x v="2"/>
    <x v="43"/>
    <x v="406"/>
    <x v="405"/>
    <n v="4396.2120000000004"/>
    <s v="Rev_Budget"/>
    <x v="0"/>
    <s v="COSGS"/>
    <x v="4"/>
    <s v="COSTI"/>
    <m/>
    <s v="B.8)"/>
    <s v="8) per godimento di beni di terzi"/>
    <x v="3"/>
  </r>
  <r>
    <x v="2"/>
    <x v="44"/>
    <x v="406"/>
    <x v="405"/>
    <n v="5128.9140000000007"/>
    <s v="Rev_Budget"/>
    <x v="0"/>
    <s v="COSGS"/>
    <x v="4"/>
    <s v="COSTI"/>
    <m/>
    <s v="B.8)"/>
    <s v="8) per godimento di beni di terzi"/>
    <x v="3"/>
  </r>
  <r>
    <x v="2"/>
    <x v="45"/>
    <x v="406"/>
    <x v="405"/>
    <n v="5861.6160000000009"/>
    <s v="Rev_Budget"/>
    <x v="0"/>
    <s v="COSGS"/>
    <x v="4"/>
    <s v="COSTI"/>
    <m/>
    <s v="B.8)"/>
    <s v="8) per godimento di beni di terzi"/>
    <x v="3"/>
  </r>
  <r>
    <x v="2"/>
    <x v="46"/>
    <x v="406"/>
    <x v="405"/>
    <n v="6594.3180000000011"/>
    <s v="Rev_Budget"/>
    <x v="0"/>
    <s v="COSGS"/>
    <x v="4"/>
    <s v="COSTI"/>
    <m/>
    <s v="B.8)"/>
    <s v="8) per godimento di beni di terzi"/>
    <x v="3"/>
  </r>
  <r>
    <x v="2"/>
    <x v="47"/>
    <x v="406"/>
    <x v="405"/>
    <n v="7327.0200000000013"/>
    <s v="Rev_Budget"/>
    <x v="0"/>
    <s v="COSGS"/>
    <x v="4"/>
    <s v="COSTI"/>
    <m/>
    <s v="B.8)"/>
    <s v="8) per godimento di beni di terzi"/>
    <x v="3"/>
  </r>
  <r>
    <x v="2"/>
    <x v="48"/>
    <x v="406"/>
    <x v="405"/>
    <n v="8059.7220000000016"/>
    <s v="Rev_Budget"/>
    <x v="0"/>
    <s v="COSGS"/>
    <x v="4"/>
    <s v="COSTI"/>
    <m/>
    <s v="B.8)"/>
    <s v="8) per godimento di beni di terzi"/>
    <x v="3"/>
  </r>
  <r>
    <x v="2"/>
    <x v="49"/>
    <x v="406"/>
    <x v="405"/>
    <n v="8792.4240000000009"/>
    <s v="Rev_Budget"/>
    <x v="0"/>
    <s v="COSGS"/>
    <x v="4"/>
    <s v="COSTI"/>
    <m/>
    <s v="B.8)"/>
    <s v="8) per godimento di beni di terzi"/>
    <x v="3"/>
  </r>
  <r>
    <x v="2"/>
    <x v="38"/>
    <x v="198"/>
    <x v="198"/>
    <n v="191574.1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39"/>
    <x v="198"/>
    <x v="198"/>
    <n v="191574.1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0"/>
    <x v="198"/>
    <x v="198"/>
    <n v="191574.1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1"/>
    <x v="198"/>
    <x v="198"/>
    <n v="191574.1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2"/>
    <x v="198"/>
    <x v="198"/>
    <n v="191574.1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3"/>
    <x v="198"/>
    <x v="198"/>
    <n v="191574.1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4"/>
    <x v="198"/>
    <x v="198"/>
    <n v="191574.1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5"/>
    <x v="198"/>
    <x v="198"/>
    <n v="191574.1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6"/>
    <x v="198"/>
    <x v="198"/>
    <n v="191574.1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7"/>
    <x v="198"/>
    <x v="198"/>
    <n v="191574.1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8"/>
    <x v="198"/>
    <x v="198"/>
    <n v="191574.1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9"/>
    <x v="198"/>
    <x v="198"/>
    <n v="191574.18"/>
    <s v="Rev_Budget"/>
    <x v="0"/>
    <s v="VARPF"/>
    <x v="27"/>
    <s v="VARPF"/>
    <m/>
    <s v="A.2)"/>
    <s v="2) variazioni delle rimanenze di prodotti in corso di lavorazione, semilavorati e finiti"/>
    <x v="3"/>
  </r>
  <r>
    <x v="2"/>
    <x v="38"/>
    <x v="200"/>
    <x v="200"/>
    <n v="460381.31"/>
    <s v="Rev_Budget"/>
    <x v="0"/>
    <s v="VARMP"/>
    <x v="28"/>
    <s v="ACQ"/>
    <m/>
    <s v="B.11)"/>
    <s v="11) variazioni delle rimanenze di materie prime, sussidiarie, di consumo e di merci"/>
    <x v="3"/>
  </r>
  <r>
    <x v="2"/>
    <x v="39"/>
    <x v="200"/>
    <x v="200"/>
    <n v="460381.31"/>
    <s v="Rev_Budget"/>
    <x v="0"/>
    <s v="VARMP"/>
    <x v="28"/>
    <s v="ACQ"/>
    <m/>
    <s v="B.11)"/>
    <s v="11) variazioni delle rimanenze di materie prime, sussidiarie, di consumo e di merci"/>
    <x v="3"/>
  </r>
  <r>
    <x v="2"/>
    <x v="40"/>
    <x v="200"/>
    <x v="200"/>
    <n v="460381.31"/>
    <s v="Rev_Budget"/>
    <x v="0"/>
    <s v="VARMP"/>
    <x v="28"/>
    <s v="ACQ"/>
    <m/>
    <s v="B.11)"/>
    <s v="11) variazioni delle rimanenze di materie prime, sussidiarie, di consumo e di merci"/>
    <x v="3"/>
  </r>
  <r>
    <x v="2"/>
    <x v="41"/>
    <x v="200"/>
    <x v="200"/>
    <n v="460381.31"/>
    <s v="Rev_Budget"/>
    <x v="0"/>
    <s v="VARMP"/>
    <x v="28"/>
    <s v="ACQ"/>
    <m/>
    <s v="B.11)"/>
    <s v="11) variazioni delle rimanenze di materie prime, sussidiarie, di consumo e di merci"/>
    <x v="3"/>
  </r>
  <r>
    <x v="2"/>
    <x v="42"/>
    <x v="200"/>
    <x v="200"/>
    <n v="460381.31"/>
    <s v="Rev_Budget"/>
    <x v="0"/>
    <s v="VARMP"/>
    <x v="28"/>
    <s v="ACQ"/>
    <m/>
    <s v="B.11)"/>
    <s v="11) variazioni delle rimanenze di materie prime, sussidiarie, di consumo e di merci"/>
    <x v="3"/>
  </r>
  <r>
    <x v="2"/>
    <x v="43"/>
    <x v="200"/>
    <x v="200"/>
    <n v="460381.31"/>
    <s v="Rev_Budget"/>
    <x v="0"/>
    <s v="VARMP"/>
    <x v="28"/>
    <s v="ACQ"/>
    <m/>
    <s v="B.11)"/>
    <s v="11) variazioni delle rimanenze di materie prime, sussidiarie, di consumo e di merci"/>
    <x v="3"/>
  </r>
  <r>
    <x v="2"/>
    <x v="44"/>
    <x v="200"/>
    <x v="200"/>
    <n v="460381.31"/>
    <s v="Rev_Budget"/>
    <x v="0"/>
    <s v="VARMP"/>
    <x v="28"/>
    <s v="ACQ"/>
    <m/>
    <s v="B.11)"/>
    <s v="11) variazioni delle rimanenze di materie prime, sussidiarie, di consumo e di merci"/>
    <x v="3"/>
  </r>
  <r>
    <x v="2"/>
    <x v="45"/>
    <x v="200"/>
    <x v="200"/>
    <n v="460381.31"/>
    <s v="Rev_Budget"/>
    <x v="0"/>
    <s v="VARMP"/>
    <x v="28"/>
    <s v="ACQ"/>
    <m/>
    <s v="B.11)"/>
    <s v="11) variazioni delle rimanenze di materie prime, sussidiarie, di consumo e di merci"/>
    <x v="3"/>
  </r>
  <r>
    <x v="2"/>
    <x v="46"/>
    <x v="200"/>
    <x v="200"/>
    <n v="460381.31"/>
    <s v="Rev_Budget"/>
    <x v="0"/>
    <s v="VARMP"/>
    <x v="28"/>
    <s v="ACQ"/>
    <m/>
    <s v="B.11)"/>
    <s v="11) variazioni delle rimanenze di materie prime, sussidiarie, di consumo e di merci"/>
    <x v="3"/>
  </r>
  <r>
    <x v="2"/>
    <x v="47"/>
    <x v="200"/>
    <x v="200"/>
    <n v="460381.31"/>
    <s v="Rev_Budget"/>
    <x v="0"/>
    <s v="VARMP"/>
    <x v="28"/>
    <s v="ACQ"/>
    <m/>
    <s v="B.11)"/>
    <s v="11) variazioni delle rimanenze di materie prime, sussidiarie, di consumo e di merci"/>
    <x v="3"/>
  </r>
  <r>
    <x v="2"/>
    <x v="48"/>
    <x v="200"/>
    <x v="200"/>
    <n v="460381.31"/>
    <s v="Rev_Budget"/>
    <x v="0"/>
    <s v="VARMP"/>
    <x v="28"/>
    <s v="ACQ"/>
    <m/>
    <s v="B.11)"/>
    <s v="11) variazioni delle rimanenze di materie prime, sussidiarie, di consumo e di merci"/>
    <x v="3"/>
  </r>
  <r>
    <x v="2"/>
    <x v="49"/>
    <x v="200"/>
    <x v="200"/>
    <n v="460381.31"/>
    <s v="Rev_Budget"/>
    <x v="0"/>
    <s v="VARMP"/>
    <x v="28"/>
    <s v="ACQ"/>
    <m/>
    <s v="B.11)"/>
    <s v="11) variazioni delle rimanenze di materie prime, sussidiarie, di consumo e di merci"/>
    <x v="3"/>
  </r>
  <r>
    <x v="2"/>
    <x v="38"/>
    <x v="254"/>
    <x v="254"/>
    <n v="-275792.65000000002"/>
    <s v="Rev_Budget"/>
    <x v="0"/>
    <s v="VARPF"/>
    <x v="27"/>
    <s v="VARPF"/>
    <m/>
    <s v="A.2)"/>
    <s v="2) variazioni delle rimanenze di prodotti in corso di lavorazione, semilavorati e finiti"/>
    <x v="3"/>
  </r>
  <r>
    <x v="2"/>
    <x v="39"/>
    <x v="254"/>
    <x v="254"/>
    <n v="-275792.65000000002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0"/>
    <x v="254"/>
    <x v="254"/>
    <n v="-228204.30000000005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1"/>
    <x v="254"/>
    <x v="254"/>
    <n v="-187336.06000000006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2"/>
    <x v="254"/>
    <x v="254"/>
    <n v="-242060.99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3"/>
    <x v="254"/>
    <x v="254"/>
    <n v="-242060.99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4"/>
    <x v="254"/>
    <x v="254"/>
    <n v="-242060.99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5"/>
    <x v="254"/>
    <x v="254"/>
    <n v="-242060.99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6"/>
    <x v="254"/>
    <x v="254"/>
    <n v="-242060.99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7"/>
    <x v="254"/>
    <x v="254"/>
    <n v="-242060.99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8"/>
    <x v="254"/>
    <x v="254"/>
    <n v="-242060.99"/>
    <s v="Rev_Budget"/>
    <x v="0"/>
    <s v="VARPF"/>
    <x v="27"/>
    <s v="VARPF"/>
    <m/>
    <s v="A.2)"/>
    <s v="2) variazioni delle rimanenze di prodotti in corso di lavorazione, semilavorati e finiti"/>
    <x v="3"/>
  </r>
  <r>
    <x v="2"/>
    <x v="49"/>
    <x v="254"/>
    <x v="254"/>
    <n v="-242060.99"/>
    <s v="Rev_Budget"/>
    <x v="0"/>
    <s v="VARPF"/>
    <x v="27"/>
    <s v="VARPF"/>
    <m/>
    <s v="A.2)"/>
    <s v="2) variazioni delle rimanenze di prodotti in corso di lavorazione, semilavorati e finiti"/>
    <x v="3"/>
  </r>
  <r>
    <x v="2"/>
    <x v="38"/>
    <x v="255"/>
    <x v="255"/>
    <n v="-601684.31999999995"/>
    <s v="Rev_Budget"/>
    <x v="0"/>
    <s v="VARMP"/>
    <x v="28"/>
    <s v="ACQ"/>
    <m/>
    <s v="B.11)"/>
    <s v="11) variazioni delle rimanenze di materie prime, sussidiarie, di consumo e di merci"/>
    <x v="3"/>
  </r>
  <r>
    <x v="2"/>
    <x v="39"/>
    <x v="255"/>
    <x v="255"/>
    <n v="-601684.31999999995"/>
    <s v="Rev_Budget"/>
    <x v="0"/>
    <s v="VARMP"/>
    <x v="28"/>
    <s v="ACQ"/>
    <m/>
    <s v="B.11)"/>
    <s v="11) variazioni delle rimanenze di materie prime, sussidiarie, di consumo e di merci"/>
    <x v="3"/>
  </r>
  <r>
    <x v="2"/>
    <x v="40"/>
    <x v="255"/>
    <x v="255"/>
    <n v="-457688.92999999982"/>
    <s v="Rev_Budget"/>
    <x v="0"/>
    <s v="VARMP"/>
    <x v="28"/>
    <s v="ACQ"/>
    <m/>
    <s v="B.11)"/>
    <s v="11) variazioni delle rimanenze di materie prime, sussidiarie, di consumo e di merci"/>
    <x v="3"/>
  </r>
  <r>
    <x v="2"/>
    <x v="41"/>
    <x v="255"/>
    <x v="255"/>
    <n v="-460409.04000000004"/>
    <s v="Rev_Budget"/>
    <x v="0"/>
    <s v="VARMP"/>
    <x v="28"/>
    <s v="ACQ"/>
    <m/>
    <s v="B.11)"/>
    <s v="11) variazioni delle rimanenze di materie prime, sussidiarie, di consumo e di merci"/>
    <x v="3"/>
  </r>
  <r>
    <x v="2"/>
    <x v="42"/>
    <x v="255"/>
    <x v="255"/>
    <n v="-410438.79999999981"/>
    <s v="Rev_Budget"/>
    <x v="0"/>
    <s v="VARMP"/>
    <x v="28"/>
    <s v="ACQ"/>
    <m/>
    <s v="B.11)"/>
    <s v="11) variazioni delle rimanenze di materie prime, sussidiarie, di consumo e di merci"/>
    <x v="3"/>
  </r>
  <r>
    <x v="2"/>
    <x v="43"/>
    <x v="255"/>
    <x v="255"/>
    <n v="-410438.79999999981"/>
    <s v="Rev_Budget"/>
    <x v="0"/>
    <s v="VARMP"/>
    <x v="28"/>
    <s v="ACQ"/>
    <m/>
    <s v="B.11)"/>
    <s v="11) variazioni delle rimanenze di materie prime, sussidiarie, di consumo e di merci"/>
    <x v="3"/>
  </r>
  <r>
    <x v="2"/>
    <x v="44"/>
    <x v="255"/>
    <x v="255"/>
    <n v="-410438.79999999981"/>
    <s v="Rev_Budget"/>
    <x v="0"/>
    <s v="VARMP"/>
    <x v="28"/>
    <s v="ACQ"/>
    <m/>
    <s v="B.11)"/>
    <s v="11) variazioni delle rimanenze di materie prime, sussidiarie, di consumo e di merci"/>
    <x v="3"/>
  </r>
  <r>
    <x v="2"/>
    <x v="45"/>
    <x v="255"/>
    <x v="255"/>
    <n v="-410438.79999999981"/>
    <s v="Rev_Budget"/>
    <x v="0"/>
    <s v="VARMP"/>
    <x v="28"/>
    <s v="ACQ"/>
    <m/>
    <s v="B.11)"/>
    <s v="11) variazioni delle rimanenze di materie prime, sussidiarie, di consumo e di merci"/>
    <x v="3"/>
  </r>
  <r>
    <x v="2"/>
    <x v="46"/>
    <x v="255"/>
    <x v="255"/>
    <n v="-410438.79999999981"/>
    <s v="Rev_Budget"/>
    <x v="0"/>
    <s v="VARMP"/>
    <x v="28"/>
    <s v="ACQ"/>
    <m/>
    <s v="B.11)"/>
    <s v="11) variazioni delle rimanenze di materie prime, sussidiarie, di consumo e di merci"/>
    <x v="3"/>
  </r>
  <r>
    <x v="2"/>
    <x v="47"/>
    <x v="255"/>
    <x v="255"/>
    <n v="-410438.79999999981"/>
    <s v="Rev_Budget"/>
    <x v="0"/>
    <s v="VARMP"/>
    <x v="28"/>
    <s v="ACQ"/>
    <m/>
    <s v="B.11)"/>
    <s v="11) variazioni delle rimanenze di materie prime, sussidiarie, di consumo e di merci"/>
    <x v="3"/>
  </r>
  <r>
    <x v="2"/>
    <x v="48"/>
    <x v="255"/>
    <x v="255"/>
    <n v="-410438.79999999981"/>
    <s v="Rev_Budget"/>
    <x v="0"/>
    <s v="VARMP"/>
    <x v="28"/>
    <s v="ACQ"/>
    <m/>
    <s v="B.11)"/>
    <s v="11) variazioni delle rimanenze di materie prime, sussidiarie, di consumo e di merci"/>
    <x v="3"/>
  </r>
  <r>
    <x v="2"/>
    <x v="49"/>
    <x v="255"/>
    <x v="255"/>
    <n v="-410438.79999999981"/>
    <s v="Rev_Budget"/>
    <x v="0"/>
    <s v="VARMP"/>
    <x v="28"/>
    <s v="ACQ"/>
    <m/>
    <s v="B.11)"/>
    <s v="11) variazioni delle rimanenze di materie prime, sussidiarie, di consumo e di merci"/>
    <x v="3"/>
  </r>
  <r>
    <x v="2"/>
    <x v="43"/>
    <x v="108"/>
    <x v="108"/>
    <n v="5615.1240000000107"/>
    <s v="Rev_Budget"/>
    <x v="0"/>
    <s v="COSGS"/>
    <x v="4"/>
    <s v="COSTI"/>
    <m/>
    <s v="B.7)"/>
    <s v="7) per servizi"/>
    <x v="5"/>
  </r>
  <r>
    <x v="2"/>
    <x v="44"/>
    <x v="108"/>
    <x v="108"/>
    <n v="6550.9780000000128"/>
    <s v="Rev_Budget"/>
    <x v="0"/>
    <s v="COSGS"/>
    <x v="4"/>
    <s v="COSTI"/>
    <m/>
    <s v="B.7)"/>
    <s v="7) per servizi"/>
    <x v="5"/>
  </r>
  <r>
    <x v="2"/>
    <x v="45"/>
    <x v="108"/>
    <x v="108"/>
    <n v="7486.8320000000149"/>
    <s v="Rev_Budget"/>
    <x v="0"/>
    <s v="COSGS"/>
    <x v="4"/>
    <s v="COSTI"/>
    <m/>
    <s v="B.7)"/>
    <s v="7) per servizi"/>
    <x v="5"/>
  </r>
  <r>
    <x v="2"/>
    <x v="46"/>
    <x v="108"/>
    <x v="108"/>
    <n v="8422.6860000000161"/>
    <s v="Rev_Budget"/>
    <x v="0"/>
    <s v="COSGS"/>
    <x v="4"/>
    <s v="COSTI"/>
    <m/>
    <s v="B.7)"/>
    <s v="7) per servizi"/>
    <x v="5"/>
  </r>
  <r>
    <x v="2"/>
    <x v="47"/>
    <x v="108"/>
    <x v="108"/>
    <n v="9358.5400000000172"/>
    <s v="Rev_Budget"/>
    <x v="0"/>
    <s v="COSGS"/>
    <x v="4"/>
    <s v="COSTI"/>
    <m/>
    <s v="B.7)"/>
    <s v="7) per servizi"/>
    <x v="5"/>
  </r>
  <r>
    <x v="2"/>
    <x v="48"/>
    <x v="108"/>
    <x v="108"/>
    <n v="10294.394000000018"/>
    <s v="Rev_Budget"/>
    <x v="0"/>
    <s v="COSGS"/>
    <x v="4"/>
    <s v="COSTI"/>
    <m/>
    <s v="B.7)"/>
    <s v="7) per servizi"/>
    <x v="5"/>
  </r>
  <r>
    <x v="2"/>
    <x v="49"/>
    <x v="108"/>
    <x v="108"/>
    <n v="11230.24800000002"/>
    <s v="Rev_Budget"/>
    <x v="0"/>
    <s v="COSGS"/>
    <x v="4"/>
    <s v="COSTI"/>
    <m/>
    <s v="B.7)"/>
    <s v="7) per servizi"/>
    <x v="5"/>
  </r>
  <r>
    <x v="2"/>
    <x v="38"/>
    <x v="110"/>
    <x v="110"/>
    <n v="47.52"/>
    <s v="Rev_Budget"/>
    <x v="0"/>
    <s v="COSGS"/>
    <x v="4"/>
    <s v="COSTI"/>
    <m/>
    <s v="B.7)"/>
    <s v="7) per servizi"/>
    <x v="5"/>
  </r>
  <r>
    <x v="2"/>
    <x v="39"/>
    <x v="110"/>
    <x v="110"/>
    <n v="47.52"/>
    <s v="Rev_Budget"/>
    <x v="0"/>
    <s v="COSGS"/>
    <x v="4"/>
    <s v="COSTI"/>
    <m/>
    <s v="B.7)"/>
    <s v="7) per servizi"/>
    <x v="5"/>
  </r>
  <r>
    <x v="2"/>
    <x v="40"/>
    <x v="110"/>
    <x v="110"/>
    <n v="111.42"/>
    <s v="Rev_Budget"/>
    <x v="0"/>
    <s v="COSGS"/>
    <x v="4"/>
    <s v="COSTI"/>
    <m/>
    <s v="B.7)"/>
    <s v="7) per servizi"/>
    <x v="5"/>
  </r>
  <r>
    <x v="2"/>
    <x v="41"/>
    <x v="110"/>
    <x v="110"/>
    <n v="528.84"/>
    <s v="Rev_Budget"/>
    <x v="0"/>
    <s v="COSGS"/>
    <x v="4"/>
    <s v="COSTI"/>
    <m/>
    <s v="B.7)"/>
    <s v="7) per servizi"/>
    <x v="5"/>
  </r>
  <r>
    <x v="2"/>
    <x v="42"/>
    <x v="110"/>
    <x v="110"/>
    <n v="742.56000000000006"/>
    <s v="Rev_Budget"/>
    <x v="0"/>
    <s v="COSGS"/>
    <x v="4"/>
    <s v="COSTI"/>
    <m/>
    <s v="B.7)"/>
    <s v="7) per servizi"/>
    <x v="5"/>
  </r>
  <r>
    <x v="2"/>
    <x v="43"/>
    <x v="110"/>
    <x v="110"/>
    <n v="891.07200000000012"/>
    <s v="Rev_Budget"/>
    <x v="0"/>
    <s v="COSGS"/>
    <x v="4"/>
    <s v="COSTI"/>
    <m/>
    <s v="B.7)"/>
    <s v="7) per servizi"/>
    <x v="5"/>
  </r>
  <r>
    <x v="2"/>
    <x v="44"/>
    <x v="110"/>
    <x v="110"/>
    <n v="1039.5840000000001"/>
    <s v="Rev_Budget"/>
    <x v="0"/>
    <s v="COSGS"/>
    <x v="4"/>
    <s v="COSTI"/>
    <m/>
    <s v="B.7)"/>
    <s v="7) per servizi"/>
    <x v="5"/>
  </r>
  <r>
    <x v="2"/>
    <x v="45"/>
    <x v="110"/>
    <x v="110"/>
    <n v="1188.096"/>
    <s v="Rev_Budget"/>
    <x v="0"/>
    <s v="COSGS"/>
    <x v="4"/>
    <s v="COSTI"/>
    <m/>
    <s v="B.7)"/>
    <s v="7) per servizi"/>
    <x v="5"/>
  </r>
  <r>
    <x v="2"/>
    <x v="46"/>
    <x v="110"/>
    <x v="110"/>
    <n v="1336.6079999999999"/>
    <s v="Rev_Budget"/>
    <x v="0"/>
    <s v="COSGS"/>
    <x v="4"/>
    <s v="COSTI"/>
    <m/>
    <s v="B.7)"/>
    <s v="7) per servizi"/>
    <x v="5"/>
  </r>
  <r>
    <x v="2"/>
    <x v="47"/>
    <x v="110"/>
    <x v="110"/>
    <n v="1485.12"/>
    <s v="Rev_Budget"/>
    <x v="0"/>
    <s v="COSGS"/>
    <x v="4"/>
    <s v="COSTI"/>
    <m/>
    <s v="B.7)"/>
    <s v="7) per servizi"/>
    <x v="5"/>
  </r>
  <r>
    <x v="2"/>
    <x v="48"/>
    <x v="110"/>
    <x v="110"/>
    <n v="1633.6319999999998"/>
    <s v="Rev_Budget"/>
    <x v="0"/>
    <s v="COSGS"/>
    <x v="4"/>
    <s v="COSTI"/>
    <m/>
    <s v="B.7)"/>
    <s v="7) per servizi"/>
    <x v="5"/>
  </r>
  <r>
    <x v="2"/>
    <x v="49"/>
    <x v="110"/>
    <x v="110"/>
    <n v="1782.1439999999998"/>
    <s v="Rev_Budget"/>
    <x v="0"/>
    <s v="COSGS"/>
    <x v="4"/>
    <s v="COSTI"/>
    <m/>
    <s v="B.7)"/>
    <s v="7) per servizi"/>
    <x v="5"/>
  </r>
  <r>
    <x v="2"/>
    <x v="38"/>
    <x v="239"/>
    <x v="239"/>
    <n v="-386113.99"/>
    <s v="Rev_Budget"/>
    <x v="0"/>
    <s v="RICOP"/>
    <x v="33"/>
    <s v="RIC"/>
    <m/>
    <s v="A.1)"/>
    <s v="1) ricavi delle vendite e delle prestazioni"/>
    <x v="5"/>
  </r>
  <r>
    <x v="2"/>
    <x v="39"/>
    <x v="239"/>
    <x v="239"/>
    <n v="-867874.89999999991"/>
    <s v="Rev_Budget"/>
    <x v="0"/>
    <s v="RICOP"/>
    <x v="33"/>
    <s v="RIC"/>
    <m/>
    <s v="A.1)"/>
    <s v="1) ricavi delle vendite e delle prestazioni"/>
    <x v="5"/>
  </r>
  <r>
    <x v="2"/>
    <x v="40"/>
    <x v="239"/>
    <x v="239"/>
    <n v="-1466833.0800000003"/>
    <s v="Rev_Budget"/>
    <x v="0"/>
    <s v="RICOP"/>
    <x v="33"/>
    <s v="RIC"/>
    <m/>
    <s v="A.1)"/>
    <s v="1) ricavi delle vendite e delle prestazioni"/>
    <x v="5"/>
  </r>
  <r>
    <x v="2"/>
    <x v="41"/>
    <x v="239"/>
    <x v="239"/>
    <n v="-2153492.6600000006"/>
    <s v="Rev_Budget"/>
    <x v="0"/>
    <s v="RICOP"/>
    <x v="33"/>
    <s v="RIC"/>
    <m/>
    <s v="A.1)"/>
    <s v="1) ricavi delle vendite e delle prestazioni"/>
    <x v="5"/>
  </r>
  <r>
    <x v="2"/>
    <x v="42"/>
    <x v="239"/>
    <x v="239"/>
    <n v="-2754967.0499999993"/>
    <s v="Rev_Budget"/>
    <x v="0"/>
    <s v="RICOP"/>
    <x v="33"/>
    <s v="RIC"/>
    <m/>
    <s v="A.1)"/>
    <s v="1) ricavi delle vendite e delle prestazioni"/>
    <x v="5"/>
  </r>
  <r>
    <x v="2"/>
    <x v="43"/>
    <x v="239"/>
    <x v="239"/>
    <n v="-3014967.0499999993"/>
    <s v="Rev_Budget"/>
    <x v="0"/>
    <s v="RICOP"/>
    <x v="33"/>
    <s v="RIC"/>
    <m/>
    <s v="A.1)"/>
    <s v="1) ricavi delle vendite e delle prestazioni"/>
    <x v="5"/>
  </r>
  <r>
    <x v="2"/>
    <x v="44"/>
    <x v="239"/>
    <x v="239"/>
    <n v="-3364967.0499999993"/>
    <s v="Rev_Budget"/>
    <x v="0"/>
    <s v="RICOP"/>
    <x v="33"/>
    <s v="RIC"/>
    <m/>
    <s v="A.1)"/>
    <s v="1) ricavi delle vendite e delle prestazioni"/>
    <x v="5"/>
  </r>
  <r>
    <x v="2"/>
    <x v="45"/>
    <x v="239"/>
    <x v="239"/>
    <n v="-3594967.0499999993"/>
    <s v="Rev_Budget"/>
    <x v="0"/>
    <s v="RICOP"/>
    <x v="33"/>
    <s v="RIC"/>
    <m/>
    <s v="A.1)"/>
    <s v="1) ricavi delle vendite e delle prestazioni"/>
    <x v="5"/>
  </r>
  <r>
    <x v="2"/>
    <x v="46"/>
    <x v="239"/>
    <x v="239"/>
    <n v="-4394967.0499999989"/>
    <s v="Rev_Budget"/>
    <x v="0"/>
    <s v="RICOP"/>
    <x v="33"/>
    <s v="RIC"/>
    <m/>
    <s v="A.1)"/>
    <s v="1) ricavi delle vendite e delle prestazioni"/>
    <x v="5"/>
  </r>
  <r>
    <x v="2"/>
    <x v="47"/>
    <x v="239"/>
    <x v="239"/>
    <n v="-5034967.0499999989"/>
    <s v="Rev_Budget"/>
    <x v="0"/>
    <s v="RICOP"/>
    <x v="33"/>
    <s v="RIC"/>
    <m/>
    <s v="A.1)"/>
    <s v="1) ricavi delle vendite e delle prestazioni"/>
    <x v="5"/>
  </r>
  <r>
    <x v="2"/>
    <x v="48"/>
    <x v="239"/>
    <x v="239"/>
    <n v="-5674967.0499999989"/>
    <s v="Rev_Budget"/>
    <x v="0"/>
    <s v="RICOP"/>
    <x v="33"/>
    <s v="RIC"/>
    <m/>
    <s v="A.1)"/>
    <s v="1) ricavi delle vendite e delle prestazioni"/>
    <x v="5"/>
  </r>
  <r>
    <x v="2"/>
    <x v="49"/>
    <x v="239"/>
    <x v="239"/>
    <n v="-6024967.0499999989"/>
    <s v="Rev_Budget"/>
    <x v="0"/>
    <s v="RICOP"/>
    <x v="33"/>
    <s v="RIC"/>
    <m/>
    <s v="A.1)"/>
    <s v="1) ricavi delle vendite e delle prestazioni"/>
    <x v="5"/>
  </r>
  <r>
    <x v="2"/>
    <x v="38"/>
    <x v="0"/>
    <x v="0"/>
    <n v="13050.089999999998"/>
    <s v="Rev_Budget"/>
    <x v="0"/>
    <s v="ACQDI"/>
    <x v="0"/>
    <s v="ACQ"/>
    <m/>
    <s v="B.6)"/>
    <s v="6) per materie prime, suddidiarie, di consumo e di merci"/>
    <x v="0"/>
  </r>
  <r>
    <x v="2"/>
    <x v="39"/>
    <x v="0"/>
    <x v="0"/>
    <n v="28112.93"/>
    <s v="Rev_Budget"/>
    <x v="0"/>
    <s v="ACQDI"/>
    <x v="0"/>
    <s v="ACQ"/>
    <m/>
    <s v="B.6)"/>
    <s v="6) per materie prime, suddidiarie, di consumo e di merci"/>
    <x v="0"/>
  </r>
  <r>
    <x v="2"/>
    <x v="40"/>
    <x v="0"/>
    <x v="0"/>
    <n v="47469.58"/>
    <s v="Rev_Budget"/>
    <x v="0"/>
    <s v="ACQDI"/>
    <x v="0"/>
    <s v="ACQ"/>
    <m/>
    <s v="B.6)"/>
    <s v="6) per materie prime, suddidiarie, di consumo e di merci"/>
    <x v="0"/>
  </r>
  <r>
    <x v="2"/>
    <x v="41"/>
    <x v="0"/>
    <x v="0"/>
    <n v="72292.409999999989"/>
    <s v="Rev_Budget"/>
    <x v="0"/>
    <s v="ACQDI"/>
    <x v="0"/>
    <s v="ACQ"/>
    <m/>
    <s v="B.6)"/>
    <s v="6) per materie prime, suddidiarie, di consumo e di merci"/>
    <x v="0"/>
  </r>
  <r>
    <x v="2"/>
    <x v="42"/>
    <x v="0"/>
    <x v="0"/>
    <n v="93317.869999999966"/>
    <s v="Rev_Budget"/>
    <x v="0"/>
    <s v="ACQDI"/>
    <x v="0"/>
    <s v="ACQ"/>
    <m/>
    <s v="B.6)"/>
    <s v="6) per materie prime, suddidiarie, di consumo e di merci"/>
    <x v="0"/>
  </r>
  <r>
    <x v="2"/>
    <x v="43"/>
    <x v="0"/>
    <x v="0"/>
    <n v="103424.74346151741"/>
    <s v="Rev_Budget"/>
    <x v="0"/>
    <s v="ACQDI"/>
    <x v="0"/>
    <s v="ACQ"/>
    <m/>
    <s v="B.6)"/>
    <s v="6) per materie prime, suddidiarie, di consumo e di merci"/>
    <x v="0"/>
  </r>
  <r>
    <x v="2"/>
    <x v="44"/>
    <x v="0"/>
    <x v="0"/>
    <n v="117030.15004432935"/>
    <s v="Rev_Budget"/>
    <x v="0"/>
    <s v="ACQDI"/>
    <x v="0"/>
    <s v="ACQ"/>
    <m/>
    <s v="B.6)"/>
    <s v="6) per materie prime, suddidiarie, di consumo e di merci"/>
    <x v="0"/>
  </r>
  <r>
    <x v="2"/>
    <x v="45"/>
    <x v="0"/>
    <x v="0"/>
    <n v="125970.84579874862"/>
    <s v="Rev_Budget"/>
    <x v="0"/>
    <s v="ACQDI"/>
    <x v="0"/>
    <s v="ACQ"/>
    <m/>
    <s v="B.6)"/>
    <s v="6) per materie prime, suddidiarie, di consumo e di merci"/>
    <x v="0"/>
  </r>
  <r>
    <x v="2"/>
    <x v="46"/>
    <x v="0"/>
    <x v="0"/>
    <n v="157068.91798803306"/>
    <s v="Rev_Budget"/>
    <x v="0"/>
    <s v="ACQDI"/>
    <x v="0"/>
    <s v="ACQ"/>
    <m/>
    <s v="B.6)"/>
    <s v="6) per materie prime, suddidiarie, di consumo e di merci"/>
    <x v="0"/>
  </r>
  <r>
    <x v="2"/>
    <x v="47"/>
    <x v="0"/>
    <x v="0"/>
    <n v="181947.37573946061"/>
    <s v="Rev_Budget"/>
    <x v="0"/>
    <s v="ACQDI"/>
    <x v="0"/>
    <s v="ACQ"/>
    <m/>
    <s v="B.6)"/>
    <s v="6) per materie prime, suddidiarie, di consumo e di merci"/>
    <x v="0"/>
  </r>
  <r>
    <x v="2"/>
    <x v="48"/>
    <x v="0"/>
    <x v="0"/>
    <n v="206825.83349088815"/>
    <s v="Rev_Budget"/>
    <x v="0"/>
    <s v="ACQDI"/>
    <x v="0"/>
    <s v="ACQ"/>
    <m/>
    <s v="B.6)"/>
    <s v="6) per materie prime, suddidiarie, di consumo e di merci"/>
    <x v="0"/>
  </r>
  <r>
    <x v="2"/>
    <x v="49"/>
    <x v="0"/>
    <x v="0"/>
    <n v="220431.24007370009"/>
    <s v="Rev_Budget"/>
    <x v="0"/>
    <s v="ACQDI"/>
    <x v="0"/>
    <s v="ACQ"/>
    <m/>
    <s v="B.6)"/>
    <s v="6) per materie prime, suddidiarie, di consumo e di merci"/>
    <x v="0"/>
  </r>
  <r>
    <x v="2"/>
    <x v="38"/>
    <x v="1"/>
    <x v="1"/>
    <n v="19688.32"/>
    <s v="Rev_Budget"/>
    <x v="0"/>
    <s v="ACQDI"/>
    <x v="0"/>
    <s v="ACQ"/>
    <m/>
    <s v="B.6)"/>
    <s v="6) per materie prime, suddidiarie, di consumo e di merci"/>
    <x v="0"/>
  </r>
  <r>
    <x v="2"/>
    <x v="39"/>
    <x v="1"/>
    <x v="1"/>
    <n v="36682.67"/>
    <s v="Rev_Budget"/>
    <x v="0"/>
    <s v="ACQDI"/>
    <x v="0"/>
    <s v="ACQ"/>
    <m/>
    <s v="B.6)"/>
    <s v="6) per materie prime, suddidiarie, di consumo e di merci"/>
    <x v="0"/>
  </r>
  <r>
    <x v="2"/>
    <x v="40"/>
    <x v="1"/>
    <x v="1"/>
    <n v="48169.959999999992"/>
    <s v="Rev_Budget"/>
    <x v="0"/>
    <s v="ACQDI"/>
    <x v="0"/>
    <s v="ACQ"/>
    <m/>
    <s v="B.6)"/>
    <s v="6) per materie prime, suddidiarie, di consumo e di merci"/>
    <x v="0"/>
  </r>
  <r>
    <x v="2"/>
    <x v="41"/>
    <x v="1"/>
    <x v="1"/>
    <n v="67917.849999999991"/>
    <s v="Rev_Budget"/>
    <x v="0"/>
    <s v="ACQDI"/>
    <x v="0"/>
    <s v="ACQ"/>
    <m/>
    <s v="B.6)"/>
    <s v="6) per materie prime, suddidiarie, di consumo e di merci"/>
    <x v="0"/>
  </r>
  <r>
    <x v="2"/>
    <x v="42"/>
    <x v="1"/>
    <x v="1"/>
    <n v="99260.34"/>
    <s v="Rev_Budget"/>
    <x v="0"/>
    <s v="ACQDI"/>
    <x v="0"/>
    <s v="ACQ"/>
    <m/>
    <s v="B.6)"/>
    <s v="6) per materie prime, suddidiarie, di consumo e di merci"/>
    <x v="0"/>
  </r>
  <r>
    <x v="2"/>
    <x v="43"/>
    <x v="1"/>
    <x v="1"/>
    <n v="108628.03403467094"/>
    <s v="Rev_Budget"/>
    <x v="0"/>
    <s v="ACQDI"/>
    <x v="0"/>
    <s v="ACQ"/>
    <m/>
    <s v="B.6)"/>
    <s v="6) per materie prime, suddidiarie, di consumo e di merci"/>
    <x v="0"/>
  </r>
  <r>
    <x v="2"/>
    <x v="44"/>
    <x v="1"/>
    <x v="1"/>
    <n v="121238.39138903568"/>
    <s v="Rev_Budget"/>
    <x v="0"/>
    <s v="ACQDI"/>
    <x v="0"/>
    <s v="ACQ"/>
    <m/>
    <s v="B.6)"/>
    <s v="6) per materie prime, suddidiarie, di consumo e di merci"/>
    <x v="0"/>
  </r>
  <r>
    <x v="2"/>
    <x v="45"/>
    <x v="1"/>
    <x v="1"/>
    <n v="129525.19765047535"/>
    <s v="Rev_Budget"/>
    <x v="0"/>
    <s v="ACQDI"/>
    <x v="0"/>
    <s v="ACQ"/>
    <m/>
    <s v="B.6)"/>
    <s v="6) per materie prime, suddidiarie, di consumo e di merci"/>
    <x v="0"/>
  </r>
  <r>
    <x v="2"/>
    <x v="46"/>
    <x v="1"/>
    <x v="1"/>
    <n v="158348.87160330903"/>
    <s v="Rev_Budget"/>
    <x v="0"/>
    <s v="ACQDI"/>
    <x v="0"/>
    <s v="ACQ"/>
    <m/>
    <s v="B.6)"/>
    <s v="6) per materie prime, suddidiarie, di consumo e di merci"/>
    <x v="0"/>
  </r>
  <r>
    <x v="2"/>
    <x v="47"/>
    <x v="1"/>
    <x v="1"/>
    <n v="181407.81076557597"/>
    <s v="Rev_Budget"/>
    <x v="0"/>
    <s v="ACQDI"/>
    <x v="0"/>
    <s v="ACQ"/>
    <m/>
    <s v="B.6)"/>
    <s v="6) per materie prime, suddidiarie, di consumo e di merci"/>
    <x v="0"/>
  </r>
  <r>
    <x v="2"/>
    <x v="48"/>
    <x v="1"/>
    <x v="1"/>
    <n v="204466.7499278429"/>
    <s v="Rev_Budget"/>
    <x v="0"/>
    <s v="ACQDI"/>
    <x v="0"/>
    <s v="ACQ"/>
    <m/>
    <s v="B.6)"/>
    <s v="6) per materie prime, suddidiarie, di consumo e di merci"/>
    <x v="0"/>
  </r>
  <r>
    <x v="2"/>
    <x v="49"/>
    <x v="1"/>
    <x v="1"/>
    <n v="217077.10728220764"/>
    <s v="Rev_Budget"/>
    <x v="0"/>
    <s v="ACQDI"/>
    <x v="0"/>
    <s v="ACQ"/>
    <m/>
    <s v="B.6)"/>
    <s v="6) per materie prime, suddidiarie, di consumo e di merci"/>
    <x v="0"/>
  </r>
  <r>
    <x v="2"/>
    <x v="38"/>
    <x v="3"/>
    <x v="3"/>
    <n v="6999.7099999999991"/>
    <s v="Rev_Budget"/>
    <x v="0"/>
    <s v="ACQDI"/>
    <x v="0"/>
    <s v="ACQ"/>
    <m/>
    <s v="B.6)"/>
    <s v="6) per materie prime, suddidiarie, di consumo e di merci"/>
    <x v="0"/>
  </r>
  <r>
    <x v="2"/>
    <x v="39"/>
    <x v="3"/>
    <x v="3"/>
    <n v="12471.189999999999"/>
    <s v="Rev_Budget"/>
    <x v="0"/>
    <s v="ACQDI"/>
    <x v="0"/>
    <s v="ACQ"/>
    <m/>
    <s v="B.6)"/>
    <s v="6) per materie prime, suddidiarie, di consumo e di merci"/>
    <x v="0"/>
  </r>
  <r>
    <x v="2"/>
    <x v="40"/>
    <x v="3"/>
    <x v="3"/>
    <n v="14311.37"/>
    <s v="Rev_Budget"/>
    <x v="0"/>
    <s v="ACQDI"/>
    <x v="0"/>
    <s v="ACQ"/>
    <m/>
    <s v="B.6)"/>
    <s v="6) per materie prime, suddidiarie, di consumo e di merci"/>
    <x v="0"/>
  </r>
  <r>
    <x v="2"/>
    <x v="41"/>
    <x v="3"/>
    <x v="3"/>
    <n v="23857.050000000003"/>
    <s v="Rev_Budget"/>
    <x v="0"/>
    <s v="ACQDI"/>
    <x v="0"/>
    <s v="ACQ"/>
    <m/>
    <s v="B.6)"/>
    <s v="6) per materie prime, suddidiarie, di consumo e di merci"/>
    <x v="0"/>
  </r>
  <r>
    <x v="2"/>
    <x v="42"/>
    <x v="3"/>
    <x v="3"/>
    <n v="31689.970000000005"/>
    <s v="Rev_Budget"/>
    <x v="0"/>
    <s v="ACQDI"/>
    <x v="0"/>
    <s v="ACQ"/>
    <m/>
    <s v="B.6)"/>
    <s v="6) per materie prime, suddidiarie, di consumo e di merci"/>
    <x v="0"/>
  </r>
  <r>
    <x v="2"/>
    <x v="43"/>
    <x v="3"/>
    <x v="3"/>
    <n v="34680.71074225317"/>
    <s v="Rev_Budget"/>
    <x v="0"/>
    <s v="ACQDI"/>
    <x v="0"/>
    <s v="ACQ"/>
    <m/>
    <s v="B.6)"/>
    <s v="6) per materie prime, suddidiarie, di consumo e di merci"/>
    <x v="0"/>
  </r>
  <r>
    <x v="2"/>
    <x v="44"/>
    <x v="3"/>
    <x v="3"/>
    <n v="38706.707895286272"/>
    <s v="Rev_Budget"/>
    <x v="0"/>
    <s v="ACQDI"/>
    <x v="0"/>
    <s v="ACQ"/>
    <m/>
    <s v="B.6)"/>
    <s v="6) per materie prime, suddidiarie, di consumo e di merci"/>
    <x v="0"/>
  </r>
  <r>
    <x v="2"/>
    <x v="45"/>
    <x v="3"/>
    <x v="3"/>
    <n v="41352.363167279451"/>
    <s v="Rev_Budget"/>
    <x v="0"/>
    <s v="ACQDI"/>
    <x v="0"/>
    <s v="ACQ"/>
    <m/>
    <s v="B.6)"/>
    <s v="6) per materie prime, suddidiarie, di consumo e di merci"/>
    <x v="0"/>
  </r>
  <r>
    <x v="2"/>
    <x v="46"/>
    <x v="3"/>
    <x v="3"/>
    <n v="50554.642374212257"/>
    <s v="Rev_Budget"/>
    <x v="0"/>
    <s v="ACQDI"/>
    <x v="0"/>
    <s v="ACQ"/>
    <m/>
    <s v="B.6)"/>
    <s v="6) per materie prime, suddidiarie, di consumo e di merci"/>
    <x v="0"/>
  </r>
  <r>
    <x v="2"/>
    <x v="47"/>
    <x v="3"/>
    <x v="3"/>
    <n v="57916.465739758503"/>
    <s v="Rev_Budget"/>
    <x v="0"/>
    <s v="ACQDI"/>
    <x v="0"/>
    <s v="ACQ"/>
    <m/>
    <s v="B.6)"/>
    <s v="6) per materie prime, suddidiarie, di consumo e di merci"/>
    <x v="0"/>
  </r>
  <r>
    <x v="2"/>
    <x v="48"/>
    <x v="3"/>
    <x v="3"/>
    <n v="65278.28910530475"/>
    <s v="Rev_Budget"/>
    <x v="0"/>
    <s v="ACQDI"/>
    <x v="0"/>
    <s v="ACQ"/>
    <m/>
    <s v="B.6)"/>
    <s v="6) per materie prime, suddidiarie, di consumo e di merci"/>
    <x v="0"/>
  </r>
  <r>
    <x v="2"/>
    <x v="49"/>
    <x v="3"/>
    <x v="3"/>
    <n v="69304.286258337845"/>
    <s v="Rev_Budget"/>
    <x v="0"/>
    <s v="ACQDI"/>
    <x v="0"/>
    <s v="ACQ"/>
    <m/>
    <s v="B.6)"/>
    <s v="6) per materie prime, suddidiarie, di consumo e di merci"/>
    <x v="0"/>
  </r>
  <r>
    <x v="2"/>
    <x v="38"/>
    <x v="29"/>
    <x v="29"/>
    <n v="21846.62"/>
    <s v="Rev_Budget"/>
    <x v="0"/>
    <s v="SERDI"/>
    <x v="5"/>
    <s v="LAV"/>
    <m/>
    <s v="B.7)"/>
    <s v="7) per servizi"/>
    <x v="0"/>
  </r>
  <r>
    <x v="2"/>
    <x v="39"/>
    <x v="29"/>
    <x v="29"/>
    <n v="52655.31"/>
    <s v="Rev_Budget"/>
    <x v="0"/>
    <s v="SERDI"/>
    <x v="5"/>
    <s v="LAV"/>
    <m/>
    <s v="B.7)"/>
    <s v="7) per servizi"/>
    <x v="0"/>
  </r>
  <r>
    <x v="2"/>
    <x v="40"/>
    <x v="29"/>
    <x v="29"/>
    <n v="74913.11"/>
    <s v="Rev_Budget"/>
    <x v="0"/>
    <s v="SERDI"/>
    <x v="5"/>
    <s v="LAV"/>
    <m/>
    <s v="B.7)"/>
    <s v="7) per servizi"/>
    <x v="0"/>
  </r>
  <r>
    <x v="2"/>
    <x v="41"/>
    <x v="29"/>
    <x v="29"/>
    <n v="86930.97"/>
    <s v="Rev_Budget"/>
    <x v="0"/>
    <s v="SERDI"/>
    <x v="5"/>
    <s v="LAV"/>
    <m/>
    <s v="B.7)"/>
    <s v="7) per servizi"/>
    <x v="0"/>
  </r>
  <r>
    <x v="2"/>
    <x v="42"/>
    <x v="29"/>
    <x v="29"/>
    <n v="99135.39"/>
    <s v="Rev_Budget"/>
    <x v="0"/>
    <s v="SERDI"/>
    <x v="5"/>
    <s v="LAV"/>
    <m/>
    <s v="B.7)"/>
    <s v="7) per servizi"/>
    <x v="0"/>
  </r>
  <r>
    <x v="2"/>
    <x v="43"/>
    <x v="29"/>
    <x v="29"/>
    <n v="119135.39"/>
    <s v="Rev_Budget"/>
    <x v="0"/>
    <s v="SERDI"/>
    <x v="5"/>
    <s v="LAV"/>
    <m/>
    <s v="B.7)"/>
    <s v="7) per servizi"/>
    <x v="0"/>
  </r>
  <r>
    <x v="2"/>
    <x v="44"/>
    <x v="29"/>
    <x v="29"/>
    <n v="139135.39000000001"/>
    <s v="Rev_Budget"/>
    <x v="0"/>
    <s v="SERDI"/>
    <x v="5"/>
    <s v="LAV"/>
    <m/>
    <s v="B.7)"/>
    <s v="7) per servizi"/>
    <x v="0"/>
  </r>
  <r>
    <x v="2"/>
    <x v="45"/>
    <x v="29"/>
    <x v="29"/>
    <n v="149135.39000000001"/>
    <s v="Rev_Budget"/>
    <x v="0"/>
    <s v="SERDI"/>
    <x v="5"/>
    <s v="LAV"/>
    <m/>
    <s v="B.7)"/>
    <s v="7) per servizi"/>
    <x v="0"/>
  </r>
  <r>
    <x v="2"/>
    <x v="46"/>
    <x v="29"/>
    <x v="29"/>
    <n v="169135.39"/>
    <s v="Rev_Budget"/>
    <x v="0"/>
    <s v="SERDI"/>
    <x v="5"/>
    <s v="LAV"/>
    <m/>
    <s v="B.7)"/>
    <s v="7) per servizi"/>
    <x v="0"/>
  </r>
  <r>
    <x v="2"/>
    <x v="47"/>
    <x v="29"/>
    <x v="29"/>
    <n v="189135.39"/>
    <s v="Rev_Budget"/>
    <x v="0"/>
    <s v="SERDI"/>
    <x v="5"/>
    <s v="LAV"/>
    <m/>
    <s v="B.7)"/>
    <s v="7) per servizi"/>
    <x v="0"/>
  </r>
  <r>
    <x v="2"/>
    <x v="48"/>
    <x v="29"/>
    <x v="29"/>
    <n v="209135.39"/>
    <s v="Rev_Budget"/>
    <x v="0"/>
    <s v="SERDI"/>
    <x v="5"/>
    <s v="LAV"/>
    <m/>
    <s v="B.7)"/>
    <s v="7) per servizi"/>
    <x v="0"/>
  </r>
  <r>
    <x v="2"/>
    <x v="49"/>
    <x v="29"/>
    <x v="29"/>
    <n v="229135.39"/>
    <s v="Rev_Budget"/>
    <x v="0"/>
    <s v="SERDI"/>
    <x v="5"/>
    <s v="LAV"/>
    <m/>
    <s v="B.7)"/>
    <s v="7) per servizi"/>
    <x v="0"/>
  </r>
  <r>
    <x v="2"/>
    <x v="38"/>
    <x v="32"/>
    <x v="32"/>
    <n v="11219.1"/>
    <s v="Rev_Budget"/>
    <x v="0"/>
    <s v="SERDI"/>
    <x v="5"/>
    <s v="LAV"/>
    <m/>
    <s v="B.7)"/>
    <s v="7) per servizi"/>
    <x v="0"/>
  </r>
  <r>
    <x v="2"/>
    <x v="39"/>
    <x v="32"/>
    <x v="32"/>
    <n v="15512.85"/>
    <s v="Rev_Budget"/>
    <x v="0"/>
    <s v="SERDI"/>
    <x v="5"/>
    <s v="LAV"/>
    <m/>
    <s v="B.7)"/>
    <s v="7) per servizi"/>
    <x v="0"/>
  </r>
  <r>
    <x v="2"/>
    <x v="40"/>
    <x v="32"/>
    <x v="32"/>
    <n v="23147.95"/>
    <s v="Rev_Budget"/>
    <x v="0"/>
    <s v="SERDI"/>
    <x v="5"/>
    <s v="LAV"/>
    <m/>
    <s v="B.7)"/>
    <s v="7) per servizi"/>
    <x v="0"/>
  </r>
  <r>
    <x v="2"/>
    <x v="41"/>
    <x v="32"/>
    <x v="32"/>
    <n v="28988.15"/>
    <s v="Rev_Budget"/>
    <x v="0"/>
    <s v="SERDI"/>
    <x v="5"/>
    <s v="LAV"/>
    <m/>
    <s v="B.7)"/>
    <s v="7) per servizi"/>
    <x v="0"/>
  </r>
  <r>
    <x v="2"/>
    <x v="42"/>
    <x v="32"/>
    <x v="32"/>
    <n v="30204.350000000002"/>
    <s v="Rev_Budget"/>
    <x v="0"/>
    <s v="SERDI"/>
    <x v="5"/>
    <s v="LAV"/>
    <m/>
    <s v="B.7)"/>
    <s v="7) per servizi"/>
    <x v="0"/>
  </r>
  <r>
    <x v="2"/>
    <x v="43"/>
    <x v="32"/>
    <x v="32"/>
    <n v="36245.22"/>
    <s v="Rev_Budget"/>
    <x v="0"/>
    <s v="SERDI"/>
    <x v="5"/>
    <s v="LAV"/>
    <m/>
    <s v="B.7)"/>
    <s v="7) per servizi"/>
    <x v="0"/>
  </r>
  <r>
    <x v="2"/>
    <x v="44"/>
    <x v="32"/>
    <x v="32"/>
    <n v="42286.090000000004"/>
    <s v="Rev_Budget"/>
    <x v="0"/>
    <s v="SERDI"/>
    <x v="5"/>
    <s v="LAV"/>
    <m/>
    <s v="B.7)"/>
    <s v="7) per servizi"/>
    <x v="0"/>
  </r>
  <r>
    <x v="2"/>
    <x v="45"/>
    <x v="32"/>
    <x v="32"/>
    <n v="45306.525000000001"/>
    <s v="Rev_Budget"/>
    <x v="0"/>
    <s v="SERDI"/>
    <x v="5"/>
    <s v="LAV"/>
    <m/>
    <s v="B.7)"/>
    <s v="7) per servizi"/>
    <x v="0"/>
  </r>
  <r>
    <x v="2"/>
    <x v="46"/>
    <x v="32"/>
    <x v="32"/>
    <n v="51347.395000000004"/>
    <s v="Rev_Budget"/>
    <x v="0"/>
    <s v="SERDI"/>
    <x v="5"/>
    <s v="LAV"/>
    <m/>
    <s v="B.7)"/>
    <s v="7) per servizi"/>
    <x v="0"/>
  </r>
  <r>
    <x v="2"/>
    <x v="47"/>
    <x v="32"/>
    <x v="32"/>
    <n v="57388.265000000007"/>
    <s v="Rev_Budget"/>
    <x v="0"/>
    <s v="SERDI"/>
    <x v="5"/>
    <s v="LAV"/>
    <m/>
    <s v="B.7)"/>
    <s v="7) per servizi"/>
    <x v="0"/>
  </r>
  <r>
    <x v="2"/>
    <x v="48"/>
    <x v="32"/>
    <x v="32"/>
    <n v="63429.135000000009"/>
    <s v="Rev_Budget"/>
    <x v="0"/>
    <s v="SERDI"/>
    <x v="5"/>
    <s v="LAV"/>
    <m/>
    <s v="B.7)"/>
    <s v="7) per servizi"/>
    <x v="0"/>
  </r>
  <r>
    <x v="2"/>
    <x v="49"/>
    <x v="32"/>
    <x v="32"/>
    <n v="69470.005000000005"/>
    <s v="Rev_Budget"/>
    <x v="0"/>
    <s v="SERDI"/>
    <x v="5"/>
    <s v="LAV"/>
    <m/>
    <s v="B.7)"/>
    <s v="7) per servizi"/>
    <x v="0"/>
  </r>
  <r>
    <x v="2"/>
    <x v="38"/>
    <x v="41"/>
    <x v="41"/>
    <n v="46799.8"/>
    <s v="Rev_Budget"/>
    <x v="0"/>
    <s v="SERDI"/>
    <x v="5"/>
    <s v="LAV"/>
    <m/>
    <s v="B.7)"/>
    <s v="7) per servizi"/>
    <x v="0"/>
  </r>
  <r>
    <x v="2"/>
    <x v="39"/>
    <x v="41"/>
    <x v="41"/>
    <n v="71319.5"/>
    <s v="Rev_Budget"/>
    <x v="0"/>
    <s v="SERDI"/>
    <x v="5"/>
    <s v="LAV"/>
    <m/>
    <s v="B.7)"/>
    <s v="7) per servizi"/>
    <x v="0"/>
  </r>
  <r>
    <x v="2"/>
    <x v="40"/>
    <x v="41"/>
    <x v="41"/>
    <n v="120202.90000000001"/>
    <s v="Rev_Budget"/>
    <x v="0"/>
    <s v="SERDI"/>
    <x v="5"/>
    <s v="LAV"/>
    <m/>
    <s v="B.7)"/>
    <s v="7) per servizi"/>
    <x v="0"/>
  </r>
  <r>
    <x v="2"/>
    <x v="41"/>
    <x v="41"/>
    <x v="41"/>
    <n v="218811.68000000002"/>
    <s v="Rev_Budget"/>
    <x v="0"/>
    <s v="SERDI"/>
    <x v="5"/>
    <s v="LAV"/>
    <m/>
    <s v="B.7)"/>
    <s v="7) per servizi"/>
    <x v="0"/>
  </r>
  <r>
    <x v="2"/>
    <x v="42"/>
    <x v="41"/>
    <x v="41"/>
    <n v="331030.78999999998"/>
    <s v="Rev_Budget"/>
    <x v="0"/>
    <s v="SERDI"/>
    <x v="5"/>
    <s v="LAV"/>
    <m/>
    <s v="B.7)"/>
    <s v="7) per servizi"/>
    <x v="0"/>
  </r>
  <r>
    <x v="2"/>
    <x v="43"/>
    <x v="41"/>
    <x v="41"/>
    <n v="411030.79"/>
    <s v="Rev_Budget"/>
    <x v="0"/>
    <s v="SERDI"/>
    <x v="5"/>
    <s v="LAV"/>
    <m/>
    <s v="B.7)"/>
    <s v="7) per servizi"/>
    <x v="0"/>
  </r>
  <r>
    <x v="2"/>
    <x v="44"/>
    <x v="41"/>
    <x v="41"/>
    <n v="491030.79"/>
    <s v="Rev_Budget"/>
    <x v="0"/>
    <s v="SERDI"/>
    <x v="5"/>
    <s v="LAV"/>
    <m/>
    <s v="B.7)"/>
    <s v="7) per servizi"/>
    <x v="0"/>
  </r>
  <r>
    <x v="2"/>
    <x v="45"/>
    <x v="41"/>
    <x v="41"/>
    <n v="531030.79"/>
    <s v="Rev_Budget"/>
    <x v="0"/>
    <s v="SERDI"/>
    <x v="5"/>
    <s v="LAV"/>
    <m/>
    <s v="B.7)"/>
    <s v="7) per servizi"/>
    <x v="0"/>
  </r>
  <r>
    <x v="2"/>
    <x v="46"/>
    <x v="41"/>
    <x v="41"/>
    <n v="611030.79"/>
    <s v="Rev_Budget"/>
    <x v="0"/>
    <s v="SERDI"/>
    <x v="5"/>
    <s v="LAV"/>
    <m/>
    <s v="B.7)"/>
    <s v="7) per servizi"/>
    <x v="0"/>
  </r>
  <r>
    <x v="2"/>
    <x v="47"/>
    <x v="41"/>
    <x v="41"/>
    <n v="691030.79"/>
    <s v="Rev_Budget"/>
    <x v="0"/>
    <s v="SERDI"/>
    <x v="5"/>
    <s v="LAV"/>
    <m/>
    <s v="B.7)"/>
    <s v="7) per servizi"/>
    <x v="0"/>
  </r>
  <r>
    <x v="2"/>
    <x v="48"/>
    <x v="41"/>
    <x v="41"/>
    <n v="771030.79"/>
    <s v="Rev_Budget"/>
    <x v="0"/>
    <s v="SERDI"/>
    <x v="5"/>
    <s v="LAV"/>
    <m/>
    <s v="B.7)"/>
    <s v="7) per servizi"/>
    <x v="0"/>
  </r>
  <r>
    <x v="2"/>
    <x v="49"/>
    <x v="41"/>
    <x v="41"/>
    <n v="851030.79"/>
    <s v="Rev_Budget"/>
    <x v="0"/>
    <s v="SERDI"/>
    <x v="5"/>
    <s v="LAV"/>
    <m/>
    <s v="B.7)"/>
    <s v="7) per servizi"/>
    <x v="0"/>
  </r>
  <r>
    <x v="2"/>
    <x v="38"/>
    <x v="292"/>
    <x v="292"/>
    <n v="666.67000000000007"/>
    <s v="Rev_Budget"/>
    <x v="0"/>
    <s v="SERIN"/>
    <x v="6"/>
    <s v="PRD"/>
    <m/>
    <s v="B.7)"/>
    <s v="7) per servizi"/>
    <x v="0"/>
  </r>
  <r>
    <x v="2"/>
    <x v="39"/>
    <x v="292"/>
    <x v="292"/>
    <n v="10333.34"/>
    <s v="Rev_Budget"/>
    <x v="0"/>
    <s v="SERIN"/>
    <x v="6"/>
    <s v="PRD"/>
    <m/>
    <s v="B.7)"/>
    <s v="7) per servizi"/>
    <x v="0"/>
  </r>
  <r>
    <x v="2"/>
    <x v="40"/>
    <x v="292"/>
    <x v="292"/>
    <n v="11000.009999999998"/>
    <s v="Rev_Budget"/>
    <x v="0"/>
    <s v="SERIN"/>
    <x v="6"/>
    <s v="PRD"/>
    <m/>
    <s v="B.7)"/>
    <s v="7) per servizi"/>
    <x v="0"/>
  </r>
  <r>
    <x v="2"/>
    <x v="41"/>
    <x v="292"/>
    <x v="292"/>
    <n v="11000.009999999998"/>
    <s v="Rev_Budget"/>
    <x v="0"/>
    <s v="SERIN"/>
    <x v="6"/>
    <s v="PRD"/>
    <m/>
    <s v="B.7)"/>
    <s v="7) per servizi"/>
    <x v="0"/>
  </r>
  <r>
    <x v="2"/>
    <x v="42"/>
    <x v="292"/>
    <x v="292"/>
    <n v="17520.009999999998"/>
    <s v="Rev_Budget"/>
    <x v="0"/>
    <s v="SERIN"/>
    <x v="6"/>
    <s v="PRD"/>
    <m/>
    <s v="B.7)"/>
    <s v="7) per servizi"/>
    <x v="0"/>
  </r>
  <r>
    <x v="2"/>
    <x v="43"/>
    <x v="292"/>
    <x v="292"/>
    <n v="21520.01"/>
    <s v="Rev_Budget"/>
    <x v="0"/>
    <s v="SERIN"/>
    <x v="6"/>
    <s v="PRD"/>
    <m/>
    <s v="B.7)"/>
    <s v="7) per servizi"/>
    <x v="0"/>
  </r>
  <r>
    <x v="2"/>
    <x v="44"/>
    <x v="292"/>
    <x v="292"/>
    <n v="25520.01"/>
    <s v="Rev_Budget"/>
    <x v="0"/>
    <s v="SERIN"/>
    <x v="6"/>
    <s v="PRD"/>
    <m/>
    <s v="B.7)"/>
    <s v="7) per servizi"/>
    <x v="0"/>
  </r>
  <r>
    <x v="2"/>
    <x v="45"/>
    <x v="292"/>
    <x v="292"/>
    <n v="29520.01"/>
    <s v="Rev_Budget"/>
    <x v="0"/>
    <s v="SERIN"/>
    <x v="6"/>
    <s v="PRD"/>
    <m/>
    <s v="B.7)"/>
    <s v="7) per servizi"/>
    <x v="0"/>
  </r>
  <r>
    <x v="2"/>
    <x v="46"/>
    <x v="292"/>
    <x v="292"/>
    <n v="33520.009999999995"/>
    <s v="Rev_Budget"/>
    <x v="0"/>
    <s v="SERIN"/>
    <x v="6"/>
    <s v="PRD"/>
    <m/>
    <s v="B.7)"/>
    <s v="7) per servizi"/>
    <x v="0"/>
  </r>
  <r>
    <x v="2"/>
    <x v="47"/>
    <x v="292"/>
    <x v="292"/>
    <n v="37520.009999999995"/>
    <s v="Rev_Budget"/>
    <x v="0"/>
    <s v="SERIN"/>
    <x v="6"/>
    <s v="PRD"/>
    <m/>
    <s v="B.7)"/>
    <s v="7) per servizi"/>
    <x v="0"/>
  </r>
  <r>
    <x v="2"/>
    <x v="48"/>
    <x v="292"/>
    <x v="292"/>
    <n v="41520.009999999995"/>
    <s v="Rev_Budget"/>
    <x v="0"/>
    <s v="SERIN"/>
    <x v="6"/>
    <s v="PRD"/>
    <m/>
    <s v="B.7)"/>
    <s v="7) per servizi"/>
    <x v="0"/>
  </r>
  <r>
    <x v="2"/>
    <x v="49"/>
    <x v="292"/>
    <x v="292"/>
    <n v="45520.009999999995"/>
    <s v="Rev_Budget"/>
    <x v="0"/>
    <s v="SERIN"/>
    <x v="6"/>
    <s v="PRD"/>
    <m/>
    <s v="B.7)"/>
    <s v="7) per servizi"/>
    <x v="0"/>
  </r>
  <r>
    <x v="2"/>
    <x v="38"/>
    <x v="79"/>
    <x v="79"/>
    <n v="367.11"/>
    <s v="Rev_Budget"/>
    <x v="0"/>
    <s v="SERIN"/>
    <x v="6"/>
    <s v="PRD"/>
    <m/>
    <s v="B.7)"/>
    <s v="7) per servizi"/>
    <x v="0"/>
  </r>
  <r>
    <x v="2"/>
    <x v="39"/>
    <x v="79"/>
    <x v="79"/>
    <n v="2586.7599999999998"/>
    <s v="Rev_Budget"/>
    <x v="0"/>
    <s v="SERIN"/>
    <x v="6"/>
    <s v="PRD"/>
    <m/>
    <s v="B.7)"/>
    <s v="7) per servizi"/>
    <x v="0"/>
  </r>
  <r>
    <x v="2"/>
    <x v="40"/>
    <x v="79"/>
    <x v="79"/>
    <n v="3539.87"/>
    <s v="Rev_Budget"/>
    <x v="0"/>
    <s v="SERIN"/>
    <x v="6"/>
    <s v="PRD"/>
    <m/>
    <s v="B.7)"/>
    <s v="7) per servizi"/>
    <x v="0"/>
  </r>
  <r>
    <x v="2"/>
    <x v="41"/>
    <x v="79"/>
    <x v="79"/>
    <n v="4834.8"/>
    <s v="Rev_Budget"/>
    <x v="0"/>
    <s v="SERIN"/>
    <x v="6"/>
    <s v="PRD"/>
    <m/>
    <s v="B.7)"/>
    <s v="7) per servizi"/>
    <x v="0"/>
  </r>
  <r>
    <x v="2"/>
    <x v="42"/>
    <x v="79"/>
    <x v="79"/>
    <n v="5553.4800000000005"/>
    <s v="Rev_Budget"/>
    <x v="0"/>
    <s v="SERIN"/>
    <x v="6"/>
    <s v="PRD"/>
    <m/>
    <s v="B.7)"/>
    <s v="7) per servizi"/>
    <x v="0"/>
  </r>
  <r>
    <x v="2"/>
    <x v="43"/>
    <x v="79"/>
    <x v="79"/>
    <n v="6664.1760000000004"/>
    <s v="Rev_Budget"/>
    <x v="0"/>
    <s v="SERIN"/>
    <x v="6"/>
    <s v="PRD"/>
    <m/>
    <s v="B.7)"/>
    <s v="7) per servizi"/>
    <x v="0"/>
  </r>
  <r>
    <x v="2"/>
    <x v="44"/>
    <x v="79"/>
    <x v="79"/>
    <n v="7774.8720000000003"/>
    <s v="Rev_Budget"/>
    <x v="0"/>
    <s v="SERIN"/>
    <x v="6"/>
    <s v="PRD"/>
    <m/>
    <s v="B.7)"/>
    <s v="7) per servizi"/>
    <x v="0"/>
  </r>
  <r>
    <x v="2"/>
    <x v="45"/>
    <x v="79"/>
    <x v="79"/>
    <n v="8885.5680000000011"/>
    <s v="Rev_Budget"/>
    <x v="0"/>
    <s v="SERIN"/>
    <x v="6"/>
    <s v="PRD"/>
    <m/>
    <s v="B.7)"/>
    <s v="7) per servizi"/>
    <x v="0"/>
  </r>
  <r>
    <x v="2"/>
    <x v="46"/>
    <x v="79"/>
    <x v="79"/>
    <n v="9996.264000000001"/>
    <s v="Rev_Budget"/>
    <x v="0"/>
    <s v="SERIN"/>
    <x v="6"/>
    <s v="PRD"/>
    <m/>
    <s v="B.7)"/>
    <s v="7) per servizi"/>
    <x v="0"/>
  </r>
  <r>
    <x v="2"/>
    <x v="47"/>
    <x v="79"/>
    <x v="79"/>
    <n v="11106.960000000001"/>
    <s v="Rev_Budget"/>
    <x v="0"/>
    <s v="SERIN"/>
    <x v="6"/>
    <s v="PRD"/>
    <m/>
    <s v="B.7)"/>
    <s v="7) per servizi"/>
    <x v="0"/>
  </r>
  <r>
    <x v="2"/>
    <x v="48"/>
    <x v="79"/>
    <x v="79"/>
    <n v="12217.656000000001"/>
    <s v="Rev_Budget"/>
    <x v="0"/>
    <s v="SERIN"/>
    <x v="6"/>
    <s v="PRD"/>
    <m/>
    <s v="B.7)"/>
    <s v="7) per servizi"/>
    <x v="0"/>
  </r>
  <r>
    <x v="2"/>
    <x v="49"/>
    <x v="79"/>
    <x v="79"/>
    <n v="13328.352000000001"/>
    <s v="Rev_Budget"/>
    <x v="0"/>
    <s v="SERIN"/>
    <x v="6"/>
    <s v="PRD"/>
    <m/>
    <s v="B.7)"/>
    <s v="7) per servizi"/>
    <x v="0"/>
  </r>
  <r>
    <x v="2"/>
    <x v="38"/>
    <x v="39"/>
    <x v="39"/>
    <n v="0"/>
    <s v="Rev_Budget"/>
    <x v="0"/>
    <s v="SERDI"/>
    <x v="5"/>
    <s v="LAV"/>
    <m/>
    <s v="B.7)"/>
    <s v="7) per servizi"/>
    <x v="0"/>
  </r>
  <r>
    <x v="2"/>
    <x v="39"/>
    <x v="39"/>
    <x v="39"/>
    <n v="144"/>
    <s v="Rev_Budget"/>
    <x v="0"/>
    <s v="SERDI"/>
    <x v="5"/>
    <s v="LAV"/>
    <m/>
    <s v="B.7)"/>
    <s v="7) per servizi"/>
    <x v="0"/>
  </r>
  <r>
    <x v="2"/>
    <x v="40"/>
    <x v="39"/>
    <x v="39"/>
    <n v="0"/>
    <s v="Rev_Budget"/>
    <x v="0"/>
    <s v="SERDI"/>
    <x v="5"/>
    <s v="LAV"/>
    <m/>
    <s v="B.7)"/>
    <s v="7) per servizi"/>
    <x v="0"/>
  </r>
  <r>
    <x v="2"/>
    <x v="41"/>
    <x v="39"/>
    <x v="39"/>
    <n v="0"/>
    <s v="Rev_Budget"/>
    <x v="0"/>
    <s v="SERDI"/>
    <x v="5"/>
    <s v="LAV"/>
    <m/>
    <s v="B.7)"/>
    <s v="7) per servizi"/>
    <x v="0"/>
  </r>
  <r>
    <x v="2"/>
    <x v="42"/>
    <x v="39"/>
    <x v="39"/>
    <n v="0"/>
    <s v="Rev_Budget"/>
    <x v="0"/>
    <s v="SERDI"/>
    <x v="5"/>
    <s v="LAV"/>
    <m/>
    <s v="B.7)"/>
    <s v="7) per servizi"/>
    <x v="0"/>
  </r>
  <r>
    <x v="2"/>
    <x v="43"/>
    <x v="39"/>
    <x v="39"/>
    <n v="0"/>
    <s v="Rev_Budget"/>
    <x v="0"/>
    <s v="SERDI"/>
    <x v="5"/>
    <s v="LAV"/>
    <m/>
    <s v="B.7)"/>
    <s v="7) per servizi"/>
    <x v="0"/>
  </r>
  <r>
    <x v="2"/>
    <x v="44"/>
    <x v="39"/>
    <x v="39"/>
    <n v="0"/>
    <s v="Rev_Budget"/>
    <x v="0"/>
    <s v="SERDI"/>
    <x v="5"/>
    <s v="LAV"/>
    <m/>
    <s v="B.7)"/>
    <s v="7) per servizi"/>
    <x v="0"/>
  </r>
  <r>
    <x v="2"/>
    <x v="45"/>
    <x v="39"/>
    <x v="39"/>
    <n v="0"/>
    <s v="Rev_Budget"/>
    <x v="0"/>
    <s v="SERDI"/>
    <x v="5"/>
    <s v="LAV"/>
    <m/>
    <s v="B.7)"/>
    <s v="7) per servizi"/>
    <x v="0"/>
  </r>
  <r>
    <x v="2"/>
    <x v="46"/>
    <x v="39"/>
    <x v="39"/>
    <n v="0"/>
    <s v="Rev_Budget"/>
    <x v="0"/>
    <s v="SERDI"/>
    <x v="5"/>
    <s v="LAV"/>
    <m/>
    <s v="B.7)"/>
    <s v="7) per servizi"/>
    <x v="0"/>
  </r>
  <r>
    <x v="2"/>
    <x v="47"/>
    <x v="39"/>
    <x v="39"/>
    <n v="0"/>
    <s v="Rev_Budget"/>
    <x v="0"/>
    <s v="SERDI"/>
    <x v="5"/>
    <s v="LAV"/>
    <m/>
    <s v="B.7)"/>
    <s v="7) per servizi"/>
    <x v="0"/>
  </r>
  <r>
    <x v="2"/>
    <x v="48"/>
    <x v="39"/>
    <x v="39"/>
    <n v="0"/>
    <s v="Rev_Budget"/>
    <x v="0"/>
    <s v="SERDI"/>
    <x v="5"/>
    <s v="LAV"/>
    <m/>
    <s v="B.7)"/>
    <s v="7) per servizi"/>
    <x v="0"/>
  </r>
  <r>
    <x v="2"/>
    <x v="49"/>
    <x v="39"/>
    <x v="39"/>
    <n v="0"/>
    <s v="Rev_Budget"/>
    <x v="0"/>
    <s v="SERDI"/>
    <x v="5"/>
    <s v="LAV"/>
    <m/>
    <s v="B.7)"/>
    <s v="7) per servizi"/>
    <x v="0"/>
  </r>
  <r>
    <x v="2"/>
    <x v="38"/>
    <x v="31"/>
    <x v="31"/>
    <n v="0"/>
    <s v="Rev_Budget"/>
    <x v="0"/>
    <s v="SERIN"/>
    <x v="6"/>
    <s v="PRD"/>
    <m/>
    <s v="B.7)"/>
    <s v="7) per servizi"/>
    <x v="0"/>
  </r>
  <r>
    <x v="2"/>
    <x v="39"/>
    <x v="31"/>
    <x v="31"/>
    <n v="0"/>
    <s v="Rev_Budget"/>
    <x v="0"/>
    <s v="SERIN"/>
    <x v="6"/>
    <s v="PRD"/>
    <m/>
    <s v="B.7)"/>
    <s v="7) per servizi"/>
    <x v="0"/>
  </r>
  <r>
    <x v="2"/>
    <x v="40"/>
    <x v="31"/>
    <x v="31"/>
    <n v="50"/>
    <s v="Rev_Budget"/>
    <x v="0"/>
    <s v="SERIN"/>
    <x v="6"/>
    <s v="PRD"/>
    <m/>
    <s v="B.7)"/>
    <s v="7) per servizi"/>
    <x v="0"/>
  </r>
  <r>
    <x v="2"/>
    <x v="41"/>
    <x v="31"/>
    <x v="31"/>
    <n v="689.6"/>
    <s v="Rev_Budget"/>
    <x v="0"/>
    <s v="SERIN"/>
    <x v="6"/>
    <s v="PRD"/>
    <m/>
    <s v="B.7)"/>
    <s v="7) per servizi"/>
    <x v="0"/>
  </r>
  <r>
    <x v="2"/>
    <x v="42"/>
    <x v="31"/>
    <x v="31"/>
    <n v="689.6"/>
    <s v="Rev_Budget"/>
    <x v="0"/>
    <s v="SERIN"/>
    <x v="6"/>
    <s v="PRD"/>
    <m/>
    <s v="B.7)"/>
    <s v="7) per servizi"/>
    <x v="0"/>
  </r>
  <r>
    <x v="2"/>
    <x v="43"/>
    <x v="31"/>
    <x v="31"/>
    <n v="689.6"/>
    <s v="Rev_Budget"/>
    <x v="0"/>
    <s v="SERIN"/>
    <x v="6"/>
    <s v="PRD"/>
    <m/>
    <s v="B.7)"/>
    <s v="7) per servizi"/>
    <x v="0"/>
  </r>
  <r>
    <x v="2"/>
    <x v="44"/>
    <x v="31"/>
    <x v="31"/>
    <n v="689.6"/>
    <s v="Rev_Budget"/>
    <x v="0"/>
    <s v="SERIN"/>
    <x v="6"/>
    <s v="PRD"/>
    <m/>
    <s v="B.7)"/>
    <s v="7) per servizi"/>
    <x v="0"/>
  </r>
  <r>
    <x v="2"/>
    <x v="45"/>
    <x v="31"/>
    <x v="31"/>
    <n v="689.6"/>
    <s v="Rev_Budget"/>
    <x v="0"/>
    <s v="SERIN"/>
    <x v="6"/>
    <s v="PRD"/>
    <m/>
    <s v="B.7)"/>
    <s v="7) per servizi"/>
    <x v="0"/>
  </r>
  <r>
    <x v="2"/>
    <x v="46"/>
    <x v="31"/>
    <x v="31"/>
    <n v="689.6"/>
    <s v="Rev_Budget"/>
    <x v="0"/>
    <s v="SERIN"/>
    <x v="6"/>
    <s v="PRD"/>
    <m/>
    <s v="B.7)"/>
    <s v="7) per servizi"/>
    <x v="0"/>
  </r>
  <r>
    <x v="2"/>
    <x v="47"/>
    <x v="31"/>
    <x v="31"/>
    <n v="689.6"/>
    <s v="Rev_Budget"/>
    <x v="0"/>
    <s v="SERIN"/>
    <x v="6"/>
    <s v="PRD"/>
    <m/>
    <s v="B.7)"/>
    <s v="7) per servizi"/>
    <x v="0"/>
  </r>
  <r>
    <x v="2"/>
    <x v="48"/>
    <x v="31"/>
    <x v="31"/>
    <n v="689.6"/>
    <s v="Rev_Budget"/>
    <x v="0"/>
    <s v="SERIN"/>
    <x v="6"/>
    <s v="PRD"/>
    <m/>
    <s v="B.7)"/>
    <s v="7) per servizi"/>
    <x v="0"/>
  </r>
  <r>
    <x v="2"/>
    <x v="49"/>
    <x v="31"/>
    <x v="31"/>
    <n v="689.6"/>
    <s v="Rev_Budget"/>
    <x v="0"/>
    <s v="SERIN"/>
    <x v="6"/>
    <s v="PRD"/>
    <m/>
    <s v="B.7)"/>
    <s v="7) per servizi"/>
    <x v="0"/>
  </r>
  <r>
    <x v="2"/>
    <x v="38"/>
    <x v="60"/>
    <x v="60"/>
    <n v="0"/>
    <s v="Rev_Budget"/>
    <x v="0"/>
    <s v="SERIN"/>
    <x v="6"/>
    <s v="PRD"/>
    <m/>
    <s v="B.7)"/>
    <s v="7) per servizi"/>
    <x v="0"/>
  </r>
  <r>
    <x v="2"/>
    <x v="39"/>
    <x v="60"/>
    <x v="60"/>
    <n v="0"/>
    <s v="Rev_Budget"/>
    <x v="0"/>
    <s v="SERIN"/>
    <x v="6"/>
    <s v="PRD"/>
    <m/>
    <s v="B.7)"/>
    <s v="7) per servizi"/>
    <x v="0"/>
  </r>
  <r>
    <x v="2"/>
    <x v="40"/>
    <x v="60"/>
    <x v="60"/>
    <n v="0"/>
    <s v="Rev_Budget"/>
    <x v="0"/>
    <s v="SERIN"/>
    <x v="6"/>
    <s v="PRD"/>
    <m/>
    <s v="B.7)"/>
    <s v="7) per servizi"/>
    <x v="0"/>
  </r>
  <r>
    <x v="2"/>
    <x v="41"/>
    <x v="60"/>
    <x v="60"/>
    <n v="4500"/>
    <s v="Rev_Budget"/>
    <x v="0"/>
    <s v="SERIN"/>
    <x v="6"/>
    <s v="PRD"/>
    <m/>
    <s v="B.7)"/>
    <s v="7) per servizi"/>
    <x v="0"/>
  </r>
  <r>
    <x v="2"/>
    <x v="42"/>
    <x v="60"/>
    <x v="60"/>
    <n v="15520"/>
    <s v="Rev_Budget"/>
    <x v="0"/>
    <s v="SERIN"/>
    <x v="6"/>
    <s v="PRD"/>
    <m/>
    <s v="B.7)"/>
    <s v="7) per servizi"/>
    <x v="0"/>
  </r>
  <r>
    <x v="2"/>
    <x v="43"/>
    <x v="60"/>
    <x v="60"/>
    <n v="25520"/>
    <s v="Rev_Budget"/>
    <x v="0"/>
    <s v="SERIN"/>
    <x v="6"/>
    <s v="PRD"/>
    <m/>
    <s v="B.7)"/>
    <s v="7) per servizi"/>
    <x v="0"/>
  </r>
  <r>
    <x v="2"/>
    <x v="44"/>
    <x v="60"/>
    <x v="60"/>
    <n v="35520"/>
    <s v="Rev_Budget"/>
    <x v="0"/>
    <s v="SERIN"/>
    <x v="6"/>
    <s v="PRD"/>
    <m/>
    <s v="B.7)"/>
    <s v="7) per servizi"/>
    <x v="0"/>
  </r>
  <r>
    <x v="2"/>
    <x v="45"/>
    <x v="60"/>
    <x v="60"/>
    <n v="45520"/>
    <s v="Rev_Budget"/>
    <x v="0"/>
    <s v="SERIN"/>
    <x v="6"/>
    <s v="PRD"/>
    <m/>
    <s v="B.7)"/>
    <s v="7) per servizi"/>
    <x v="0"/>
  </r>
  <r>
    <x v="2"/>
    <x v="46"/>
    <x v="60"/>
    <x v="60"/>
    <n v="55520"/>
    <s v="Rev_Budget"/>
    <x v="0"/>
    <s v="SERIN"/>
    <x v="6"/>
    <s v="PRD"/>
    <m/>
    <s v="B.7)"/>
    <s v="7) per servizi"/>
    <x v="0"/>
  </r>
  <r>
    <x v="2"/>
    <x v="47"/>
    <x v="60"/>
    <x v="60"/>
    <n v="65520"/>
    <s v="Rev_Budget"/>
    <x v="0"/>
    <s v="SERIN"/>
    <x v="6"/>
    <s v="PRD"/>
    <m/>
    <s v="B.7)"/>
    <s v="7) per servizi"/>
    <x v="0"/>
  </r>
  <r>
    <x v="2"/>
    <x v="48"/>
    <x v="60"/>
    <x v="60"/>
    <n v="75520"/>
    <s v="Rev_Budget"/>
    <x v="0"/>
    <s v="SERIN"/>
    <x v="6"/>
    <s v="PRD"/>
    <m/>
    <s v="B.7)"/>
    <s v="7) per servizi"/>
    <x v="0"/>
  </r>
  <r>
    <x v="2"/>
    <x v="49"/>
    <x v="60"/>
    <x v="60"/>
    <n v="85520"/>
    <s v="Rev_Budget"/>
    <x v="0"/>
    <s v="SERIN"/>
    <x v="6"/>
    <s v="PRD"/>
    <m/>
    <s v="B.7)"/>
    <s v="7) per servizi"/>
    <x v="0"/>
  </r>
  <r>
    <x v="2"/>
    <x v="38"/>
    <x v="5"/>
    <x v="5"/>
    <n v="485.98"/>
    <s v="Rev_Budget"/>
    <x v="0"/>
    <s v="ACQIN"/>
    <x v="2"/>
    <s v="PRD"/>
    <m/>
    <s v="B.6)"/>
    <s v="6) per materie prime, suddidiarie, di consumo e di merci"/>
    <x v="2"/>
  </r>
  <r>
    <x v="2"/>
    <x v="39"/>
    <x v="5"/>
    <x v="5"/>
    <n v="494.07"/>
    <s v="Rev_Budget"/>
    <x v="0"/>
    <s v="ACQIN"/>
    <x v="2"/>
    <s v="PRD"/>
    <m/>
    <s v="B.6)"/>
    <s v="6) per materie prime, suddidiarie, di consumo e di merci"/>
    <x v="2"/>
  </r>
  <r>
    <x v="2"/>
    <x v="40"/>
    <x v="5"/>
    <x v="5"/>
    <n v="494.07"/>
    <s v="Rev_Budget"/>
    <x v="0"/>
    <s v="ACQIN"/>
    <x v="2"/>
    <s v="PRD"/>
    <m/>
    <s v="B.6)"/>
    <s v="6) per materie prime, suddidiarie, di consumo e di merci"/>
    <x v="2"/>
  </r>
  <r>
    <x v="2"/>
    <x v="41"/>
    <x v="5"/>
    <x v="5"/>
    <n v="1097.57"/>
    <s v="Rev_Budget"/>
    <x v="0"/>
    <s v="ACQIN"/>
    <x v="2"/>
    <s v="PRD"/>
    <m/>
    <s v="B.6)"/>
    <s v="6) per materie prime, suddidiarie, di consumo e di merci"/>
    <x v="2"/>
  </r>
  <r>
    <x v="2"/>
    <x v="42"/>
    <x v="5"/>
    <x v="5"/>
    <n v="1292.4299999999998"/>
    <s v="Rev_Budget"/>
    <x v="0"/>
    <s v="ACQIN"/>
    <x v="2"/>
    <s v="PRD"/>
    <m/>
    <s v="B.6)"/>
    <s v="6) per materie prime, suddidiarie, di consumo e di merci"/>
    <x v="2"/>
  </r>
  <r>
    <x v="2"/>
    <x v="43"/>
    <x v="5"/>
    <x v="5"/>
    <n v="1550.9159999999997"/>
    <s v="Rev_Budget"/>
    <x v="0"/>
    <s v="ACQIN"/>
    <x v="2"/>
    <s v="PRD"/>
    <m/>
    <s v="B.6)"/>
    <s v="6) per materie prime, suddidiarie, di consumo e di merci"/>
    <x v="2"/>
  </r>
  <r>
    <x v="2"/>
    <x v="44"/>
    <x v="5"/>
    <x v="5"/>
    <n v="1809.4019999999996"/>
    <s v="Rev_Budget"/>
    <x v="0"/>
    <s v="ACQIN"/>
    <x v="2"/>
    <s v="PRD"/>
    <m/>
    <s v="B.6)"/>
    <s v="6) per materie prime, suddidiarie, di consumo e di merci"/>
    <x v="2"/>
  </r>
  <r>
    <x v="2"/>
    <x v="45"/>
    <x v="5"/>
    <x v="5"/>
    <n v="2067.8879999999995"/>
    <s v="Rev_Budget"/>
    <x v="0"/>
    <s v="ACQIN"/>
    <x v="2"/>
    <s v="PRD"/>
    <m/>
    <s v="B.6)"/>
    <s v="6) per materie prime, suddidiarie, di consumo e di merci"/>
    <x v="2"/>
  </r>
  <r>
    <x v="2"/>
    <x v="46"/>
    <x v="5"/>
    <x v="5"/>
    <n v="2326.3739999999993"/>
    <s v="Rev_Budget"/>
    <x v="0"/>
    <s v="ACQIN"/>
    <x v="2"/>
    <s v="PRD"/>
    <m/>
    <s v="B.6)"/>
    <s v="6) per materie prime, suddidiarie, di consumo e di merci"/>
    <x v="2"/>
  </r>
  <r>
    <x v="2"/>
    <x v="47"/>
    <x v="5"/>
    <x v="5"/>
    <n v="2584.8599999999992"/>
    <s v="Rev_Budget"/>
    <x v="0"/>
    <s v="ACQIN"/>
    <x v="2"/>
    <s v="PRD"/>
    <m/>
    <s v="B.6)"/>
    <s v="6) per materie prime, suddidiarie, di consumo e di merci"/>
    <x v="2"/>
  </r>
  <r>
    <x v="2"/>
    <x v="48"/>
    <x v="5"/>
    <x v="5"/>
    <n v="2843.3459999999991"/>
    <s v="Rev_Budget"/>
    <x v="0"/>
    <s v="ACQIN"/>
    <x v="2"/>
    <s v="PRD"/>
    <m/>
    <s v="B.6)"/>
    <s v="6) per materie prime, suddidiarie, di consumo e di merci"/>
    <x v="2"/>
  </r>
  <r>
    <x v="2"/>
    <x v="49"/>
    <x v="5"/>
    <x v="5"/>
    <n v="3101.831999999999"/>
    <s v="Rev_Budget"/>
    <x v="0"/>
    <s v="ACQIN"/>
    <x v="2"/>
    <s v="PRD"/>
    <m/>
    <s v="B.6)"/>
    <s v="6) per materie prime, suddidiarie, di consumo e di merci"/>
    <x v="2"/>
  </r>
  <r>
    <x v="2"/>
    <x v="38"/>
    <x v="9"/>
    <x v="9"/>
    <n v="553.29999999999995"/>
    <s v="Rev_Budget"/>
    <x v="0"/>
    <s v="ACQIN"/>
    <x v="2"/>
    <s v="PRD"/>
    <m/>
    <s v="B.6)"/>
    <s v="6) per materie prime, suddidiarie, di consumo e di merci"/>
    <x v="2"/>
  </r>
  <r>
    <x v="2"/>
    <x v="39"/>
    <x v="9"/>
    <x v="9"/>
    <n v="1119.7199999999998"/>
    <s v="Rev_Budget"/>
    <x v="0"/>
    <s v="ACQIN"/>
    <x v="2"/>
    <s v="PRD"/>
    <m/>
    <s v="B.6)"/>
    <s v="6) per materie prime, suddidiarie, di consumo e di merci"/>
    <x v="2"/>
  </r>
  <r>
    <x v="2"/>
    <x v="40"/>
    <x v="9"/>
    <x v="9"/>
    <n v="2589.0299999999997"/>
    <s v="Rev_Budget"/>
    <x v="0"/>
    <s v="ACQIN"/>
    <x v="2"/>
    <s v="PRD"/>
    <m/>
    <s v="B.6)"/>
    <s v="6) per materie prime, suddidiarie, di consumo e di merci"/>
    <x v="2"/>
  </r>
  <r>
    <x v="2"/>
    <x v="41"/>
    <x v="9"/>
    <x v="9"/>
    <n v="2867.68"/>
    <s v="Rev_Budget"/>
    <x v="0"/>
    <s v="ACQIN"/>
    <x v="2"/>
    <s v="PRD"/>
    <m/>
    <s v="B.6)"/>
    <s v="6) per materie prime, suddidiarie, di consumo e di merci"/>
    <x v="2"/>
  </r>
  <r>
    <x v="2"/>
    <x v="42"/>
    <x v="9"/>
    <x v="9"/>
    <n v="2867.68"/>
    <s v="Rev_Budget"/>
    <x v="0"/>
    <s v="ACQIN"/>
    <x v="2"/>
    <s v="PRD"/>
    <m/>
    <s v="B.6)"/>
    <s v="6) per materie prime, suddidiarie, di consumo e di merci"/>
    <x v="2"/>
  </r>
  <r>
    <x v="2"/>
    <x v="43"/>
    <x v="9"/>
    <x v="9"/>
    <n v="2978.3399999999997"/>
    <s v="Rev_Budget"/>
    <x v="0"/>
    <s v="ACQIN"/>
    <x v="2"/>
    <s v="PRD"/>
    <m/>
    <s v="B.6)"/>
    <s v="6) per materie prime, suddidiarie, di consumo e di merci"/>
    <x v="2"/>
  </r>
  <r>
    <x v="2"/>
    <x v="44"/>
    <x v="9"/>
    <x v="9"/>
    <n v="3091.6239999999998"/>
    <s v="Rev_Budget"/>
    <x v="0"/>
    <s v="ACQIN"/>
    <x v="2"/>
    <s v="PRD"/>
    <m/>
    <s v="B.6)"/>
    <s v="6) per materie prime, suddidiarie, di consumo e di merci"/>
    <x v="2"/>
  </r>
  <r>
    <x v="2"/>
    <x v="45"/>
    <x v="9"/>
    <x v="9"/>
    <n v="3385.4859999999999"/>
    <s v="Rev_Budget"/>
    <x v="0"/>
    <s v="ACQIN"/>
    <x v="2"/>
    <s v="PRD"/>
    <m/>
    <s v="B.6)"/>
    <s v="6) per materie prime, suddidiarie, di consumo e di merci"/>
    <x v="2"/>
  </r>
  <r>
    <x v="2"/>
    <x v="46"/>
    <x v="9"/>
    <x v="9"/>
    <n v="3441.2159999999999"/>
    <s v="Rev_Budget"/>
    <x v="0"/>
    <s v="ACQIN"/>
    <x v="2"/>
    <s v="PRD"/>
    <m/>
    <s v="B.6)"/>
    <s v="6) per materie prime, suddidiarie, di consumo e di merci"/>
    <x v="2"/>
  </r>
  <r>
    <x v="2"/>
    <x v="47"/>
    <x v="9"/>
    <x v="9"/>
    <n v="3441.2159999999999"/>
    <s v="Rev_Budget"/>
    <x v="0"/>
    <s v="ACQIN"/>
    <x v="2"/>
    <s v="PRD"/>
    <m/>
    <s v="B.6)"/>
    <s v="6) per materie prime, suddidiarie, di consumo e di merci"/>
    <x v="2"/>
  </r>
  <r>
    <x v="2"/>
    <x v="48"/>
    <x v="9"/>
    <x v="9"/>
    <n v="3441.2159999999999"/>
    <s v="Rev_Budget"/>
    <x v="0"/>
    <s v="ACQIN"/>
    <x v="2"/>
    <s v="PRD"/>
    <m/>
    <s v="B.6)"/>
    <s v="6) per materie prime, suddidiarie, di consumo e di merci"/>
    <x v="2"/>
  </r>
  <r>
    <x v="2"/>
    <x v="49"/>
    <x v="9"/>
    <x v="9"/>
    <n v="3441.2159999999999"/>
    <s v="Rev_Budget"/>
    <x v="0"/>
    <s v="ACQIN"/>
    <x v="2"/>
    <s v="PRD"/>
    <m/>
    <s v="B.6)"/>
    <s v="6) per materie prime, suddidiarie, di consumo e di merci"/>
    <x v="2"/>
  </r>
  <r>
    <x v="2"/>
    <x v="38"/>
    <x v="11"/>
    <x v="11"/>
    <n v="2525"/>
    <s v="Rev_Budget"/>
    <x v="0"/>
    <s v="ACQIN"/>
    <x v="2"/>
    <s v="PRD"/>
    <m/>
    <s v="B.6)"/>
    <s v="6) per materie prime, suddidiarie, di consumo e di merci"/>
    <x v="2"/>
  </r>
  <r>
    <x v="2"/>
    <x v="39"/>
    <x v="11"/>
    <x v="11"/>
    <n v="2763.5299999999997"/>
    <s v="Rev_Budget"/>
    <x v="0"/>
    <s v="ACQIN"/>
    <x v="2"/>
    <s v="PRD"/>
    <m/>
    <s v="B.6)"/>
    <s v="6) per materie prime, suddidiarie, di consumo e di merci"/>
    <x v="2"/>
  </r>
  <r>
    <x v="2"/>
    <x v="40"/>
    <x v="11"/>
    <x v="11"/>
    <n v="3532.5"/>
    <s v="Rev_Budget"/>
    <x v="0"/>
    <s v="ACQIN"/>
    <x v="2"/>
    <s v="PRD"/>
    <m/>
    <s v="B.6)"/>
    <s v="6) per materie prime, suddidiarie, di consumo e di merci"/>
    <x v="2"/>
  </r>
  <r>
    <x v="2"/>
    <x v="41"/>
    <x v="11"/>
    <x v="11"/>
    <n v="4087.3399999999997"/>
    <s v="Rev_Budget"/>
    <x v="0"/>
    <s v="ACQIN"/>
    <x v="2"/>
    <s v="PRD"/>
    <m/>
    <s v="B.6)"/>
    <s v="6) per materie prime, suddidiarie, di consumo e di merci"/>
    <x v="2"/>
  </r>
  <r>
    <x v="2"/>
    <x v="42"/>
    <x v="11"/>
    <x v="11"/>
    <n v="3924.2"/>
    <s v="Rev_Budget"/>
    <x v="0"/>
    <s v="ACQIN"/>
    <x v="2"/>
    <s v="PRD"/>
    <m/>
    <s v="B.6)"/>
    <s v="6) per materie prime, suddidiarie, di consumo e di merci"/>
    <x v="2"/>
  </r>
  <r>
    <x v="2"/>
    <x v="43"/>
    <x v="11"/>
    <x v="11"/>
    <n v="4429.2"/>
    <s v="Rev_Budget"/>
    <x v="0"/>
    <s v="ACQIN"/>
    <x v="2"/>
    <s v="PRD"/>
    <m/>
    <s v="B.6)"/>
    <s v="6) per materie prime, suddidiarie, di consumo e di merci"/>
    <x v="2"/>
  </r>
  <r>
    <x v="2"/>
    <x v="44"/>
    <x v="11"/>
    <x v="11"/>
    <n v="4934.2"/>
    <s v="Rev_Budget"/>
    <x v="0"/>
    <s v="ACQIN"/>
    <x v="2"/>
    <s v="PRD"/>
    <m/>
    <s v="B.6)"/>
    <s v="6) per materie prime, suddidiarie, di consumo e di merci"/>
    <x v="2"/>
  </r>
  <r>
    <x v="2"/>
    <x v="45"/>
    <x v="11"/>
    <x v="11"/>
    <n v="5439.2"/>
    <s v="Rev_Budget"/>
    <x v="0"/>
    <s v="ACQIN"/>
    <x v="2"/>
    <s v="PRD"/>
    <m/>
    <s v="B.6)"/>
    <s v="6) per materie prime, suddidiarie, di consumo e di merci"/>
    <x v="2"/>
  </r>
  <r>
    <x v="2"/>
    <x v="46"/>
    <x v="11"/>
    <x v="11"/>
    <n v="5944.2"/>
    <s v="Rev_Budget"/>
    <x v="0"/>
    <s v="ACQIN"/>
    <x v="2"/>
    <s v="PRD"/>
    <m/>
    <s v="B.6)"/>
    <s v="6) per materie prime, suddidiarie, di consumo e di merci"/>
    <x v="2"/>
  </r>
  <r>
    <x v="2"/>
    <x v="47"/>
    <x v="11"/>
    <x v="11"/>
    <n v="6449.2"/>
    <s v="Rev_Budget"/>
    <x v="0"/>
    <s v="ACQIN"/>
    <x v="2"/>
    <s v="PRD"/>
    <m/>
    <s v="B.6)"/>
    <s v="6) per materie prime, suddidiarie, di consumo e di merci"/>
    <x v="2"/>
  </r>
  <r>
    <x v="2"/>
    <x v="48"/>
    <x v="11"/>
    <x v="11"/>
    <n v="6954.2"/>
    <s v="Rev_Budget"/>
    <x v="0"/>
    <s v="ACQIN"/>
    <x v="2"/>
    <s v="PRD"/>
    <m/>
    <s v="B.6)"/>
    <s v="6) per materie prime, suddidiarie, di consumo e di merci"/>
    <x v="2"/>
  </r>
  <r>
    <x v="2"/>
    <x v="49"/>
    <x v="11"/>
    <x v="11"/>
    <n v="7459.2"/>
    <s v="Rev_Budget"/>
    <x v="0"/>
    <s v="ACQIN"/>
    <x v="2"/>
    <s v="PRD"/>
    <m/>
    <s v="B.6)"/>
    <s v="6) per materie prime, suddidiarie, di consumo e di merci"/>
    <x v="2"/>
  </r>
  <r>
    <x v="2"/>
    <x v="38"/>
    <x v="17"/>
    <x v="17"/>
    <n v="570.49"/>
    <s v="Rev_Budget"/>
    <x v="0"/>
    <s v="COSGS"/>
    <x v="4"/>
    <s v="COSTI"/>
    <m/>
    <s v="B.6)"/>
    <s v="6) per materie prime, suddidiarie, di consumo e di merci"/>
    <x v="2"/>
  </r>
  <r>
    <x v="2"/>
    <x v="39"/>
    <x v="17"/>
    <x v="17"/>
    <n v="2914.25"/>
    <s v="Rev_Budget"/>
    <x v="0"/>
    <s v="COSGS"/>
    <x v="4"/>
    <s v="COSTI"/>
    <m/>
    <s v="B.6)"/>
    <s v="6) per materie prime, suddidiarie, di consumo e di merci"/>
    <x v="2"/>
  </r>
  <r>
    <x v="2"/>
    <x v="40"/>
    <x v="17"/>
    <x v="17"/>
    <n v="3641.86"/>
    <s v="Rev_Budget"/>
    <x v="0"/>
    <s v="COSGS"/>
    <x v="4"/>
    <s v="COSTI"/>
    <m/>
    <s v="B.6)"/>
    <s v="6) per materie prime, suddidiarie, di consumo e di merci"/>
    <x v="2"/>
  </r>
  <r>
    <x v="2"/>
    <x v="41"/>
    <x v="17"/>
    <x v="17"/>
    <n v="7096.25"/>
    <s v="Rev_Budget"/>
    <x v="0"/>
    <s v="COSGS"/>
    <x v="4"/>
    <s v="COSTI"/>
    <m/>
    <s v="B.6)"/>
    <s v="6) per materie prime, suddidiarie, di consumo e di merci"/>
    <x v="2"/>
  </r>
  <r>
    <x v="2"/>
    <x v="42"/>
    <x v="17"/>
    <x v="17"/>
    <n v="9022.98"/>
    <s v="Rev_Budget"/>
    <x v="0"/>
    <s v="COSGS"/>
    <x v="4"/>
    <s v="COSTI"/>
    <m/>
    <s v="B.6)"/>
    <s v="6) per materie prime, suddidiarie, di consumo e di merci"/>
    <x v="2"/>
  </r>
  <r>
    <x v="2"/>
    <x v="43"/>
    <x v="17"/>
    <x v="17"/>
    <n v="10826.98"/>
    <s v="Rev_Budget"/>
    <x v="0"/>
    <s v="COSGS"/>
    <x v="4"/>
    <s v="COSTI"/>
    <m/>
    <s v="B.6)"/>
    <s v="6) per materie prime, suddidiarie, di consumo e di merci"/>
    <x v="2"/>
  </r>
  <r>
    <x v="2"/>
    <x v="44"/>
    <x v="17"/>
    <x v="17"/>
    <n v="12630.98"/>
    <s v="Rev_Budget"/>
    <x v="0"/>
    <s v="COSGS"/>
    <x v="4"/>
    <s v="COSTI"/>
    <m/>
    <s v="B.6)"/>
    <s v="6) per materie prime, suddidiarie, di consumo e di merci"/>
    <x v="2"/>
  </r>
  <r>
    <x v="2"/>
    <x v="45"/>
    <x v="17"/>
    <x v="17"/>
    <n v="14434.98"/>
    <s v="Rev_Budget"/>
    <x v="0"/>
    <s v="COSGS"/>
    <x v="4"/>
    <s v="COSTI"/>
    <m/>
    <s v="B.6)"/>
    <s v="6) per materie prime, suddidiarie, di consumo e di merci"/>
    <x v="2"/>
  </r>
  <r>
    <x v="2"/>
    <x v="46"/>
    <x v="17"/>
    <x v="17"/>
    <n v="16238.98"/>
    <s v="Rev_Budget"/>
    <x v="0"/>
    <s v="COSGS"/>
    <x v="4"/>
    <s v="COSTI"/>
    <m/>
    <s v="B.6)"/>
    <s v="6) per materie prime, suddidiarie, di consumo e di merci"/>
    <x v="2"/>
  </r>
  <r>
    <x v="2"/>
    <x v="47"/>
    <x v="17"/>
    <x v="17"/>
    <n v="18042.98"/>
    <s v="Rev_Budget"/>
    <x v="0"/>
    <s v="COSGS"/>
    <x v="4"/>
    <s v="COSTI"/>
    <m/>
    <s v="B.6)"/>
    <s v="6) per materie prime, suddidiarie, di consumo e di merci"/>
    <x v="2"/>
  </r>
  <r>
    <x v="2"/>
    <x v="48"/>
    <x v="17"/>
    <x v="17"/>
    <n v="19846.98"/>
    <s v="Rev_Budget"/>
    <x v="0"/>
    <s v="COSGS"/>
    <x v="4"/>
    <s v="COSTI"/>
    <m/>
    <s v="B.6)"/>
    <s v="6) per materie prime, suddidiarie, di consumo e di merci"/>
    <x v="2"/>
  </r>
  <r>
    <x v="2"/>
    <x v="49"/>
    <x v="17"/>
    <x v="17"/>
    <n v="21650.98"/>
    <s v="Rev_Budget"/>
    <x v="0"/>
    <s v="COSGS"/>
    <x v="4"/>
    <s v="COSTI"/>
    <m/>
    <s v="B.6)"/>
    <s v="6) per materie prime, suddidiarie, di consumo e di merci"/>
    <x v="2"/>
  </r>
  <r>
    <x v="2"/>
    <x v="38"/>
    <x v="43"/>
    <x v="43"/>
    <n v="3331"/>
    <s v="Rev_Budget"/>
    <x v="0"/>
    <s v="SERST"/>
    <x v="8"/>
    <s v="COSTI"/>
    <m/>
    <s v="B.7)"/>
    <s v="7) per servizi"/>
    <x v="2"/>
  </r>
  <r>
    <x v="2"/>
    <x v="39"/>
    <x v="43"/>
    <x v="43"/>
    <n v="3331"/>
    <s v="Rev_Budget"/>
    <x v="0"/>
    <s v="SERST"/>
    <x v="8"/>
    <s v="COSTI"/>
    <m/>
    <s v="B.7)"/>
    <s v="7) per servizi"/>
    <x v="2"/>
  </r>
  <r>
    <x v="2"/>
    <x v="40"/>
    <x v="43"/>
    <x v="43"/>
    <n v="-146.46999999999935"/>
    <s v="Rev_Budget"/>
    <x v="0"/>
    <s v="SERST"/>
    <x v="8"/>
    <s v="COSTI"/>
    <m/>
    <s v="B.7)"/>
    <s v="7) per servizi"/>
    <x v="2"/>
  </r>
  <r>
    <x v="2"/>
    <x v="41"/>
    <x v="43"/>
    <x v="43"/>
    <n v="788.1200000000008"/>
    <s v="Rev_Budget"/>
    <x v="0"/>
    <s v="SERST"/>
    <x v="8"/>
    <s v="COSTI"/>
    <m/>
    <s v="B.7)"/>
    <s v="7) per servizi"/>
    <x v="2"/>
  </r>
  <r>
    <x v="2"/>
    <x v="42"/>
    <x v="43"/>
    <x v="43"/>
    <n v="3804.3999999999996"/>
    <s v="Rev_Budget"/>
    <x v="0"/>
    <s v="SERST"/>
    <x v="8"/>
    <s v="COSTI"/>
    <m/>
    <s v="B.7)"/>
    <s v="7) per servizi"/>
    <x v="2"/>
  </r>
  <r>
    <x v="2"/>
    <x v="43"/>
    <x v="43"/>
    <x v="43"/>
    <n v="4564.3999999999996"/>
    <s v="Rev_Budget"/>
    <x v="0"/>
    <s v="SERST"/>
    <x v="8"/>
    <s v="COSTI"/>
    <m/>
    <s v="B.7)"/>
    <s v="7) per servizi"/>
    <x v="2"/>
  </r>
  <r>
    <x v="2"/>
    <x v="44"/>
    <x v="43"/>
    <x v="43"/>
    <n v="5324.4"/>
    <s v="Rev_Budget"/>
    <x v="0"/>
    <s v="SERST"/>
    <x v="8"/>
    <s v="COSTI"/>
    <m/>
    <s v="B.7)"/>
    <s v="7) per servizi"/>
    <x v="2"/>
  </r>
  <r>
    <x v="2"/>
    <x v="45"/>
    <x v="43"/>
    <x v="43"/>
    <n v="6084.4"/>
    <s v="Rev_Budget"/>
    <x v="0"/>
    <s v="SERST"/>
    <x v="8"/>
    <s v="COSTI"/>
    <m/>
    <s v="B.7)"/>
    <s v="7) per servizi"/>
    <x v="2"/>
  </r>
  <r>
    <x v="2"/>
    <x v="46"/>
    <x v="43"/>
    <x v="43"/>
    <n v="6844.4"/>
    <s v="Rev_Budget"/>
    <x v="0"/>
    <s v="SERST"/>
    <x v="8"/>
    <s v="COSTI"/>
    <m/>
    <s v="B.7)"/>
    <s v="7) per servizi"/>
    <x v="2"/>
  </r>
  <r>
    <x v="2"/>
    <x v="47"/>
    <x v="43"/>
    <x v="43"/>
    <n v="7604.4"/>
    <s v="Rev_Budget"/>
    <x v="0"/>
    <s v="SERST"/>
    <x v="8"/>
    <s v="COSTI"/>
    <m/>
    <s v="B.7)"/>
    <s v="7) per servizi"/>
    <x v="2"/>
  </r>
  <r>
    <x v="2"/>
    <x v="48"/>
    <x v="43"/>
    <x v="43"/>
    <n v="8364.4"/>
    <s v="Rev_Budget"/>
    <x v="0"/>
    <s v="SERST"/>
    <x v="8"/>
    <s v="COSTI"/>
    <m/>
    <s v="B.7)"/>
    <s v="7) per servizi"/>
    <x v="2"/>
  </r>
  <r>
    <x v="2"/>
    <x v="49"/>
    <x v="43"/>
    <x v="43"/>
    <n v="9124.4"/>
    <s v="Rev_Budget"/>
    <x v="0"/>
    <s v="SERST"/>
    <x v="8"/>
    <s v="COSTI"/>
    <m/>
    <s v="B.7)"/>
    <s v="7) per servizi"/>
    <x v="2"/>
  </r>
  <r>
    <x v="2"/>
    <x v="38"/>
    <x v="44"/>
    <x v="44"/>
    <n v="3573.08"/>
    <s v="Rev_Budget"/>
    <x v="0"/>
    <s v="SERST"/>
    <x v="8"/>
    <s v="COSTI"/>
    <m/>
    <s v="B.7)"/>
    <s v="7) per servizi"/>
    <x v="2"/>
  </r>
  <r>
    <x v="2"/>
    <x v="39"/>
    <x v="44"/>
    <x v="44"/>
    <n v="4775.3999999999996"/>
    <s v="Rev_Budget"/>
    <x v="0"/>
    <s v="SERST"/>
    <x v="8"/>
    <s v="COSTI"/>
    <m/>
    <s v="B.7)"/>
    <s v="7) per servizi"/>
    <x v="2"/>
  </r>
  <r>
    <x v="2"/>
    <x v="40"/>
    <x v="44"/>
    <x v="44"/>
    <n v="8724.69"/>
    <s v="Rev_Budget"/>
    <x v="0"/>
    <s v="SERST"/>
    <x v="8"/>
    <s v="COSTI"/>
    <m/>
    <s v="B.7)"/>
    <s v="7) per servizi"/>
    <x v="2"/>
  </r>
  <r>
    <x v="2"/>
    <x v="41"/>
    <x v="44"/>
    <x v="44"/>
    <n v="10584.27"/>
    <s v="Rev_Budget"/>
    <x v="0"/>
    <s v="SERST"/>
    <x v="8"/>
    <s v="COSTI"/>
    <m/>
    <s v="B.7)"/>
    <s v="7) per servizi"/>
    <x v="2"/>
  </r>
  <r>
    <x v="2"/>
    <x v="42"/>
    <x v="44"/>
    <x v="44"/>
    <n v="10804.300000000001"/>
    <s v="Rev_Budget"/>
    <x v="0"/>
    <s v="SERST"/>
    <x v="8"/>
    <s v="COSTI"/>
    <m/>
    <s v="B.7)"/>
    <s v="7) per servizi"/>
    <x v="2"/>
  </r>
  <r>
    <x v="2"/>
    <x v="43"/>
    <x v="44"/>
    <x v="44"/>
    <n v="11004.300000000001"/>
    <s v="Rev_Budget"/>
    <x v="0"/>
    <s v="SERST"/>
    <x v="8"/>
    <s v="COSTI"/>
    <m/>
    <s v="B.7)"/>
    <s v="7) per servizi"/>
    <x v="2"/>
  </r>
  <r>
    <x v="2"/>
    <x v="44"/>
    <x v="44"/>
    <x v="44"/>
    <n v="11204.300000000001"/>
    <s v="Rev_Budget"/>
    <x v="0"/>
    <s v="SERST"/>
    <x v="8"/>
    <s v="COSTI"/>
    <m/>
    <s v="B.7)"/>
    <s v="7) per servizi"/>
    <x v="2"/>
  </r>
  <r>
    <x v="2"/>
    <x v="45"/>
    <x v="44"/>
    <x v="44"/>
    <n v="11404.300000000001"/>
    <s v="Rev_Budget"/>
    <x v="0"/>
    <s v="SERST"/>
    <x v="8"/>
    <s v="COSTI"/>
    <m/>
    <s v="B.7)"/>
    <s v="7) per servizi"/>
    <x v="2"/>
  </r>
  <r>
    <x v="2"/>
    <x v="46"/>
    <x v="44"/>
    <x v="44"/>
    <n v="11604.300000000001"/>
    <s v="Rev_Budget"/>
    <x v="0"/>
    <s v="SERST"/>
    <x v="8"/>
    <s v="COSTI"/>
    <m/>
    <s v="B.7)"/>
    <s v="7) per servizi"/>
    <x v="2"/>
  </r>
  <r>
    <x v="2"/>
    <x v="47"/>
    <x v="44"/>
    <x v="44"/>
    <n v="13321.300000000001"/>
    <s v="Rev_Budget"/>
    <x v="0"/>
    <s v="SERST"/>
    <x v="8"/>
    <s v="COSTI"/>
    <m/>
    <s v="B.7)"/>
    <s v="7) per servizi"/>
    <x v="2"/>
  </r>
  <r>
    <x v="2"/>
    <x v="48"/>
    <x v="44"/>
    <x v="44"/>
    <n v="15180.300000000001"/>
    <s v="Rev_Budget"/>
    <x v="0"/>
    <s v="SERST"/>
    <x v="8"/>
    <s v="COSTI"/>
    <m/>
    <s v="B.7)"/>
    <s v="7) per servizi"/>
    <x v="2"/>
  </r>
  <r>
    <x v="2"/>
    <x v="49"/>
    <x v="44"/>
    <x v="44"/>
    <n v="17039.300000000003"/>
    <s v="Rev_Budget"/>
    <x v="0"/>
    <s v="SERST"/>
    <x v="8"/>
    <s v="COSTI"/>
    <m/>
    <s v="B.7)"/>
    <s v="7) per servizi"/>
    <x v="2"/>
  </r>
  <r>
    <x v="2"/>
    <x v="38"/>
    <x v="50"/>
    <x v="50"/>
    <n v="328.28"/>
    <s v="Rev_Budget"/>
    <x v="0"/>
    <s v="SERST"/>
    <x v="8"/>
    <s v="COSTI"/>
    <m/>
    <s v="B.7)"/>
    <s v="7) per servizi"/>
    <x v="2"/>
  </r>
  <r>
    <x v="2"/>
    <x v="39"/>
    <x v="50"/>
    <x v="50"/>
    <n v="634.59999999999991"/>
    <s v="Rev_Budget"/>
    <x v="0"/>
    <s v="SERST"/>
    <x v="8"/>
    <s v="COSTI"/>
    <m/>
    <s v="B.7)"/>
    <s v="7) per servizi"/>
    <x v="2"/>
  </r>
  <r>
    <x v="2"/>
    <x v="40"/>
    <x v="50"/>
    <x v="50"/>
    <n v="1024.8600000000001"/>
    <s v="Rev_Budget"/>
    <x v="0"/>
    <s v="SERST"/>
    <x v="8"/>
    <s v="COSTI"/>
    <m/>
    <s v="B.7)"/>
    <s v="7) per servizi"/>
    <x v="2"/>
  </r>
  <r>
    <x v="2"/>
    <x v="41"/>
    <x v="50"/>
    <x v="50"/>
    <n v="1319.4900000000002"/>
    <s v="Rev_Budget"/>
    <x v="0"/>
    <s v="SERST"/>
    <x v="8"/>
    <s v="COSTI"/>
    <m/>
    <s v="B.7)"/>
    <s v="7) per servizi"/>
    <x v="2"/>
  </r>
  <r>
    <x v="2"/>
    <x v="42"/>
    <x v="50"/>
    <x v="50"/>
    <n v="1614.3200000000002"/>
    <s v="Rev_Budget"/>
    <x v="0"/>
    <s v="SERST"/>
    <x v="8"/>
    <s v="COSTI"/>
    <m/>
    <s v="B.7)"/>
    <s v="7) per servizi"/>
    <x v="2"/>
  </r>
  <r>
    <x v="2"/>
    <x v="43"/>
    <x v="50"/>
    <x v="50"/>
    <n v="1936.3200000000002"/>
    <s v="Rev_Budget"/>
    <x v="0"/>
    <s v="SERST"/>
    <x v="8"/>
    <s v="COSTI"/>
    <m/>
    <s v="B.7)"/>
    <s v="7) per servizi"/>
    <x v="2"/>
  </r>
  <r>
    <x v="2"/>
    <x v="44"/>
    <x v="50"/>
    <x v="50"/>
    <n v="2258.3200000000002"/>
    <s v="Rev_Budget"/>
    <x v="0"/>
    <s v="SERST"/>
    <x v="8"/>
    <s v="COSTI"/>
    <m/>
    <s v="B.7)"/>
    <s v="7) per servizi"/>
    <x v="2"/>
  </r>
  <r>
    <x v="2"/>
    <x v="45"/>
    <x v="50"/>
    <x v="50"/>
    <n v="2580.3200000000002"/>
    <s v="Rev_Budget"/>
    <x v="0"/>
    <s v="SERST"/>
    <x v="8"/>
    <s v="COSTI"/>
    <m/>
    <s v="B.7)"/>
    <s v="7) per servizi"/>
    <x v="2"/>
  </r>
  <r>
    <x v="2"/>
    <x v="46"/>
    <x v="50"/>
    <x v="50"/>
    <n v="2902.32"/>
    <s v="Rev_Budget"/>
    <x v="0"/>
    <s v="SERST"/>
    <x v="8"/>
    <s v="COSTI"/>
    <m/>
    <s v="B.7)"/>
    <s v="7) per servizi"/>
    <x v="2"/>
  </r>
  <r>
    <x v="2"/>
    <x v="47"/>
    <x v="50"/>
    <x v="50"/>
    <n v="3224.32"/>
    <s v="Rev_Budget"/>
    <x v="0"/>
    <s v="SERST"/>
    <x v="8"/>
    <s v="COSTI"/>
    <m/>
    <s v="B.7)"/>
    <s v="7) per servizi"/>
    <x v="2"/>
  </r>
  <r>
    <x v="2"/>
    <x v="48"/>
    <x v="50"/>
    <x v="50"/>
    <n v="3546.32"/>
    <s v="Rev_Budget"/>
    <x v="0"/>
    <s v="SERST"/>
    <x v="8"/>
    <s v="COSTI"/>
    <m/>
    <s v="B.7)"/>
    <s v="7) per servizi"/>
    <x v="2"/>
  </r>
  <r>
    <x v="2"/>
    <x v="49"/>
    <x v="50"/>
    <x v="50"/>
    <n v="3868.32"/>
    <s v="Rev_Budget"/>
    <x v="0"/>
    <s v="SERST"/>
    <x v="8"/>
    <s v="COSTI"/>
    <m/>
    <s v="B.7)"/>
    <s v="7) per servizi"/>
    <x v="2"/>
  </r>
  <r>
    <x v="2"/>
    <x v="38"/>
    <x v="52"/>
    <x v="52"/>
    <n v="443.9"/>
    <s v="Rev_Budget"/>
    <x v="0"/>
    <s v="SERST"/>
    <x v="8"/>
    <s v="COSTI"/>
    <m/>
    <s v="B.7)"/>
    <s v="7) per servizi"/>
    <x v="2"/>
  </r>
  <r>
    <x v="2"/>
    <x v="39"/>
    <x v="52"/>
    <x v="52"/>
    <n v="882.31999999999994"/>
    <s v="Rev_Budget"/>
    <x v="0"/>
    <s v="SERST"/>
    <x v="8"/>
    <s v="COSTI"/>
    <m/>
    <s v="B.7)"/>
    <s v="7) per servizi"/>
    <x v="2"/>
  </r>
  <r>
    <x v="2"/>
    <x v="40"/>
    <x v="52"/>
    <x v="52"/>
    <n v="1491.5200000000002"/>
    <s v="Rev_Budget"/>
    <x v="0"/>
    <s v="SERST"/>
    <x v="8"/>
    <s v="COSTI"/>
    <m/>
    <s v="B.7)"/>
    <s v="7) per servizi"/>
    <x v="2"/>
  </r>
  <r>
    <x v="2"/>
    <x v="41"/>
    <x v="52"/>
    <x v="52"/>
    <n v="2075.16"/>
    <s v="Rev_Budget"/>
    <x v="0"/>
    <s v="SERST"/>
    <x v="8"/>
    <s v="COSTI"/>
    <m/>
    <s v="B.7)"/>
    <s v="7) per servizi"/>
    <x v="2"/>
  </r>
  <r>
    <x v="2"/>
    <x v="42"/>
    <x v="52"/>
    <x v="52"/>
    <n v="2616.0099999999998"/>
    <s v="Rev_Budget"/>
    <x v="0"/>
    <s v="SERST"/>
    <x v="8"/>
    <s v="COSTI"/>
    <m/>
    <s v="B.7)"/>
    <s v="7) per servizi"/>
    <x v="2"/>
  </r>
  <r>
    <x v="2"/>
    <x v="43"/>
    <x v="52"/>
    <x v="52"/>
    <n v="3154.0099999999998"/>
    <s v="Rev_Budget"/>
    <x v="0"/>
    <s v="SERST"/>
    <x v="8"/>
    <s v="COSTI"/>
    <m/>
    <s v="B.7)"/>
    <s v="7) per servizi"/>
    <x v="2"/>
  </r>
  <r>
    <x v="2"/>
    <x v="44"/>
    <x v="52"/>
    <x v="52"/>
    <n v="3692.0099999999998"/>
    <s v="Rev_Budget"/>
    <x v="0"/>
    <s v="SERST"/>
    <x v="8"/>
    <s v="COSTI"/>
    <m/>
    <s v="B.7)"/>
    <s v="7) per servizi"/>
    <x v="2"/>
  </r>
  <r>
    <x v="2"/>
    <x v="45"/>
    <x v="52"/>
    <x v="52"/>
    <n v="4230.01"/>
    <s v="Rev_Budget"/>
    <x v="0"/>
    <s v="SERST"/>
    <x v="8"/>
    <s v="COSTI"/>
    <m/>
    <s v="B.7)"/>
    <s v="7) per servizi"/>
    <x v="2"/>
  </r>
  <r>
    <x v="2"/>
    <x v="46"/>
    <x v="52"/>
    <x v="52"/>
    <n v="4768.01"/>
    <s v="Rev_Budget"/>
    <x v="0"/>
    <s v="SERST"/>
    <x v="8"/>
    <s v="COSTI"/>
    <m/>
    <s v="B.7)"/>
    <s v="7) per servizi"/>
    <x v="2"/>
  </r>
  <r>
    <x v="2"/>
    <x v="47"/>
    <x v="52"/>
    <x v="52"/>
    <n v="5306.01"/>
    <s v="Rev_Budget"/>
    <x v="0"/>
    <s v="SERST"/>
    <x v="8"/>
    <s v="COSTI"/>
    <m/>
    <s v="B.7)"/>
    <s v="7) per servizi"/>
    <x v="2"/>
  </r>
  <r>
    <x v="2"/>
    <x v="48"/>
    <x v="52"/>
    <x v="52"/>
    <n v="5844.01"/>
    <s v="Rev_Budget"/>
    <x v="0"/>
    <s v="SERST"/>
    <x v="8"/>
    <s v="COSTI"/>
    <m/>
    <s v="B.7)"/>
    <s v="7) per servizi"/>
    <x v="2"/>
  </r>
  <r>
    <x v="2"/>
    <x v="49"/>
    <x v="52"/>
    <x v="52"/>
    <n v="6382.01"/>
    <s v="Rev_Budget"/>
    <x v="0"/>
    <s v="SERST"/>
    <x v="8"/>
    <s v="COSTI"/>
    <m/>
    <s v="B.7)"/>
    <s v="7) per servizi"/>
    <x v="2"/>
  </r>
  <r>
    <x v="2"/>
    <x v="38"/>
    <x v="54"/>
    <x v="54"/>
    <n v="598"/>
    <s v="Rev_Budget"/>
    <x v="0"/>
    <s v="SERST"/>
    <x v="8"/>
    <s v="COSTI"/>
    <m/>
    <s v="B.7)"/>
    <s v="7) per servizi"/>
    <x v="2"/>
  </r>
  <r>
    <x v="2"/>
    <x v="39"/>
    <x v="54"/>
    <x v="54"/>
    <n v="1196"/>
    <s v="Rev_Budget"/>
    <x v="0"/>
    <s v="SERST"/>
    <x v="8"/>
    <s v="COSTI"/>
    <m/>
    <s v="B.7)"/>
    <s v="7) per servizi"/>
    <x v="2"/>
  </r>
  <r>
    <x v="2"/>
    <x v="40"/>
    <x v="54"/>
    <x v="54"/>
    <n v="8190.2900000000009"/>
    <s v="Rev_Budget"/>
    <x v="0"/>
    <s v="SERST"/>
    <x v="8"/>
    <s v="COSTI"/>
    <m/>
    <s v="B.7)"/>
    <s v="7) per servizi"/>
    <x v="2"/>
  </r>
  <r>
    <x v="2"/>
    <x v="41"/>
    <x v="54"/>
    <x v="54"/>
    <n v="8788.2900000000009"/>
    <s v="Rev_Budget"/>
    <x v="0"/>
    <s v="SERST"/>
    <x v="8"/>
    <s v="COSTI"/>
    <m/>
    <s v="B.7)"/>
    <s v="7) per servizi"/>
    <x v="2"/>
  </r>
  <r>
    <x v="2"/>
    <x v="42"/>
    <x v="54"/>
    <x v="54"/>
    <n v="9526.35"/>
    <s v="Rev_Budget"/>
    <x v="0"/>
    <s v="SERST"/>
    <x v="8"/>
    <s v="COSTI"/>
    <m/>
    <s v="B.7)"/>
    <s v="7) per servizi"/>
    <x v="2"/>
  </r>
  <r>
    <x v="2"/>
    <x v="43"/>
    <x v="54"/>
    <x v="54"/>
    <n v="10126.35"/>
    <s v="Rev_Budget"/>
    <x v="0"/>
    <s v="SERST"/>
    <x v="8"/>
    <s v="COSTI"/>
    <m/>
    <s v="B.7)"/>
    <s v="7) per servizi"/>
    <x v="2"/>
  </r>
  <r>
    <x v="2"/>
    <x v="44"/>
    <x v="54"/>
    <x v="54"/>
    <n v="10726.35"/>
    <s v="Rev_Budget"/>
    <x v="0"/>
    <s v="SERST"/>
    <x v="8"/>
    <s v="COSTI"/>
    <m/>
    <s v="B.7)"/>
    <s v="7) per servizi"/>
    <x v="2"/>
  </r>
  <r>
    <x v="2"/>
    <x v="45"/>
    <x v="54"/>
    <x v="54"/>
    <n v="11326.35"/>
    <s v="Rev_Budget"/>
    <x v="0"/>
    <s v="SERST"/>
    <x v="8"/>
    <s v="COSTI"/>
    <m/>
    <s v="B.7)"/>
    <s v="7) per servizi"/>
    <x v="2"/>
  </r>
  <r>
    <x v="2"/>
    <x v="46"/>
    <x v="54"/>
    <x v="54"/>
    <n v="11926.35"/>
    <s v="Rev_Budget"/>
    <x v="0"/>
    <s v="SERST"/>
    <x v="8"/>
    <s v="COSTI"/>
    <m/>
    <s v="B.7)"/>
    <s v="7) per servizi"/>
    <x v="2"/>
  </r>
  <r>
    <x v="2"/>
    <x v="47"/>
    <x v="54"/>
    <x v="54"/>
    <n v="12526.35"/>
    <s v="Rev_Budget"/>
    <x v="0"/>
    <s v="SERST"/>
    <x v="8"/>
    <s v="COSTI"/>
    <m/>
    <s v="B.7)"/>
    <s v="7) per servizi"/>
    <x v="2"/>
  </r>
  <r>
    <x v="2"/>
    <x v="48"/>
    <x v="54"/>
    <x v="54"/>
    <n v="13126.35"/>
    <s v="Rev_Budget"/>
    <x v="0"/>
    <s v="SERST"/>
    <x v="8"/>
    <s v="COSTI"/>
    <m/>
    <s v="B.7)"/>
    <s v="7) per servizi"/>
    <x v="2"/>
  </r>
  <r>
    <x v="2"/>
    <x v="49"/>
    <x v="54"/>
    <x v="54"/>
    <n v="23726.35"/>
    <s v="Rev_Budget"/>
    <x v="0"/>
    <s v="SERST"/>
    <x v="8"/>
    <s v="COSTI"/>
    <m/>
    <s v="B.7)"/>
    <s v="7) per servizi"/>
    <x v="2"/>
  </r>
  <r>
    <x v="2"/>
    <x v="38"/>
    <x v="58"/>
    <x v="58"/>
    <n v="5444.84"/>
    <s v="Rev_Budget"/>
    <x v="0"/>
    <s v="SERST"/>
    <x v="8"/>
    <s v="COSTI"/>
    <m/>
    <s v="B.7)"/>
    <s v="7) per servizi"/>
    <x v="2"/>
  </r>
  <r>
    <x v="2"/>
    <x v="39"/>
    <x v="58"/>
    <x v="58"/>
    <n v="10889.68"/>
    <s v="Rev_Budget"/>
    <x v="0"/>
    <s v="SERST"/>
    <x v="8"/>
    <s v="COSTI"/>
    <m/>
    <s v="B.7)"/>
    <s v="7) per servizi"/>
    <x v="2"/>
  </r>
  <r>
    <x v="2"/>
    <x v="40"/>
    <x v="58"/>
    <x v="58"/>
    <n v="16334.52"/>
    <s v="Rev_Budget"/>
    <x v="0"/>
    <s v="SERST"/>
    <x v="8"/>
    <s v="COSTI"/>
    <m/>
    <s v="B.7)"/>
    <s v="7) per servizi"/>
    <x v="2"/>
  </r>
  <r>
    <x v="2"/>
    <x v="41"/>
    <x v="58"/>
    <x v="58"/>
    <n v="38180.880000000005"/>
    <s v="Rev_Budget"/>
    <x v="0"/>
    <s v="SERST"/>
    <x v="8"/>
    <s v="COSTI"/>
    <m/>
    <s v="B.7)"/>
    <s v="7) per servizi"/>
    <x v="2"/>
  </r>
  <r>
    <x v="2"/>
    <x v="42"/>
    <x v="58"/>
    <x v="58"/>
    <n v="22091.200000000004"/>
    <s v="Rev_Budget"/>
    <x v="0"/>
    <s v="SERST"/>
    <x v="8"/>
    <s v="COSTI"/>
    <m/>
    <s v="B.7)"/>
    <s v="7) per servizi"/>
    <x v="2"/>
  </r>
  <r>
    <x v="2"/>
    <x v="43"/>
    <x v="58"/>
    <x v="58"/>
    <n v="27297.600000000006"/>
    <s v="Rev_Budget"/>
    <x v="0"/>
    <s v="SERST"/>
    <x v="8"/>
    <s v="COSTI"/>
    <m/>
    <s v="B.7)"/>
    <s v="7) per servizi"/>
    <x v="2"/>
  </r>
  <r>
    <x v="2"/>
    <x v="44"/>
    <x v="58"/>
    <x v="58"/>
    <n v="32504.000000000007"/>
    <s v="Rev_Budget"/>
    <x v="0"/>
    <s v="SERST"/>
    <x v="8"/>
    <s v="COSTI"/>
    <m/>
    <s v="B.7)"/>
    <s v="7) per servizi"/>
    <x v="2"/>
  </r>
  <r>
    <x v="2"/>
    <x v="45"/>
    <x v="58"/>
    <x v="58"/>
    <n v="37710.400000000009"/>
    <s v="Rev_Budget"/>
    <x v="0"/>
    <s v="SERST"/>
    <x v="8"/>
    <s v="COSTI"/>
    <m/>
    <s v="B.7)"/>
    <s v="7) per servizi"/>
    <x v="2"/>
  </r>
  <r>
    <x v="2"/>
    <x v="46"/>
    <x v="58"/>
    <x v="58"/>
    <n v="42916.80000000001"/>
    <s v="Rev_Budget"/>
    <x v="0"/>
    <s v="SERST"/>
    <x v="8"/>
    <s v="COSTI"/>
    <m/>
    <s v="B.7)"/>
    <s v="7) per servizi"/>
    <x v="2"/>
  </r>
  <r>
    <x v="2"/>
    <x v="47"/>
    <x v="58"/>
    <x v="58"/>
    <n v="48123.200000000012"/>
    <s v="Rev_Budget"/>
    <x v="0"/>
    <s v="SERST"/>
    <x v="8"/>
    <s v="COSTI"/>
    <m/>
    <s v="B.7)"/>
    <s v="7) per servizi"/>
    <x v="2"/>
  </r>
  <r>
    <x v="2"/>
    <x v="48"/>
    <x v="58"/>
    <x v="58"/>
    <n v="53329.600000000013"/>
    <s v="Rev_Budget"/>
    <x v="0"/>
    <s v="SERST"/>
    <x v="8"/>
    <s v="COSTI"/>
    <m/>
    <s v="B.7)"/>
    <s v="7) per servizi"/>
    <x v="2"/>
  </r>
  <r>
    <x v="2"/>
    <x v="49"/>
    <x v="58"/>
    <x v="58"/>
    <n v="58536.000000000015"/>
    <s v="Rev_Budget"/>
    <x v="0"/>
    <s v="SERST"/>
    <x v="8"/>
    <s v="COSTI"/>
    <m/>
    <s v="B.7)"/>
    <s v="7) per servizi"/>
    <x v="2"/>
  </r>
  <r>
    <x v="2"/>
    <x v="38"/>
    <x v="62"/>
    <x v="62"/>
    <n v="3575"/>
    <s v="Rev_Budget"/>
    <x v="0"/>
    <s v="SERST"/>
    <x v="8"/>
    <s v="COSTI"/>
    <m/>
    <s v="B.7)"/>
    <s v="7) per servizi"/>
    <x v="2"/>
  </r>
  <r>
    <x v="2"/>
    <x v="39"/>
    <x v="62"/>
    <x v="62"/>
    <n v="7150"/>
    <s v="Rev_Budget"/>
    <x v="0"/>
    <s v="SERST"/>
    <x v="8"/>
    <s v="COSTI"/>
    <m/>
    <s v="B.7)"/>
    <s v="7) per servizi"/>
    <x v="2"/>
  </r>
  <r>
    <x v="2"/>
    <x v="40"/>
    <x v="62"/>
    <x v="62"/>
    <n v="10725"/>
    <s v="Rev_Budget"/>
    <x v="0"/>
    <s v="SERST"/>
    <x v="8"/>
    <s v="COSTI"/>
    <m/>
    <s v="B.7)"/>
    <s v="7) per servizi"/>
    <x v="2"/>
  </r>
  <r>
    <x v="2"/>
    <x v="41"/>
    <x v="62"/>
    <x v="62"/>
    <n v="14300"/>
    <s v="Rev_Budget"/>
    <x v="0"/>
    <s v="SERST"/>
    <x v="8"/>
    <s v="COSTI"/>
    <m/>
    <s v="B.7)"/>
    <s v="7) per servizi"/>
    <x v="2"/>
  </r>
  <r>
    <x v="2"/>
    <x v="42"/>
    <x v="62"/>
    <x v="62"/>
    <n v="17875"/>
    <s v="Rev_Budget"/>
    <x v="0"/>
    <s v="SERST"/>
    <x v="8"/>
    <s v="COSTI"/>
    <m/>
    <s v="B.7)"/>
    <s v="7) per servizi"/>
    <x v="2"/>
  </r>
  <r>
    <x v="2"/>
    <x v="43"/>
    <x v="62"/>
    <x v="62"/>
    <n v="21450"/>
    <s v="Rev_Budget"/>
    <x v="0"/>
    <s v="SERST"/>
    <x v="8"/>
    <s v="COSTI"/>
    <m/>
    <s v="B.7)"/>
    <s v="7) per servizi"/>
    <x v="2"/>
  </r>
  <r>
    <x v="2"/>
    <x v="44"/>
    <x v="62"/>
    <x v="62"/>
    <n v="23182"/>
    <s v="Rev_Budget"/>
    <x v="0"/>
    <s v="SERST"/>
    <x v="8"/>
    <s v="COSTI"/>
    <m/>
    <s v="B.7)"/>
    <s v="7) per servizi"/>
    <x v="2"/>
  </r>
  <r>
    <x v="2"/>
    <x v="45"/>
    <x v="62"/>
    <x v="62"/>
    <n v="24914"/>
    <s v="Rev_Budget"/>
    <x v="0"/>
    <s v="SERST"/>
    <x v="8"/>
    <s v="COSTI"/>
    <m/>
    <s v="B.7)"/>
    <s v="7) per servizi"/>
    <x v="2"/>
  </r>
  <r>
    <x v="2"/>
    <x v="46"/>
    <x v="62"/>
    <x v="62"/>
    <n v="27414"/>
    <s v="Rev_Budget"/>
    <x v="0"/>
    <s v="SERST"/>
    <x v="8"/>
    <s v="COSTI"/>
    <m/>
    <s v="B.7)"/>
    <s v="7) per servizi"/>
    <x v="2"/>
  </r>
  <r>
    <x v="2"/>
    <x v="47"/>
    <x v="62"/>
    <x v="62"/>
    <n v="29914"/>
    <s v="Rev_Budget"/>
    <x v="0"/>
    <s v="SERST"/>
    <x v="8"/>
    <s v="COSTI"/>
    <m/>
    <s v="B.7)"/>
    <s v="7) per servizi"/>
    <x v="2"/>
  </r>
  <r>
    <x v="2"/>
    <x v="48"/>
    <x v="62"/>
    <x v="62"/>
    <n v="32414"/>
    <s v="Rev_Budget"/>
    <x v="0"/>
    <s v="SERST"/>
    <x v="8"/>
    <s v="COSTI"/>
    <m/>
    <s v="B.7)"/>
    <s v="7) per servizi"/>
    <x v="2"/>
  </r>
  <r>
    <x v="2"/>
    <x v="49"/>
    <x v="62"/>
    <x v="62"/>
    <n v="34914"/>
    <s v="Rev_Budget"/>
    <x v="0"/>
    <s v="SERST"/>
    <x v="8"/>
    <s v="COSTI"/>
    <m/>
    <s v="B.7)"/>
    <s v="7) per servizi"/>
    <x v="2"/>
  </r>
  <r>
    <x v="2"/>
    <x v="38"/>
    <x v="66"/>
    <x v="66"/>
    <n v="2093.5"/>
    <s v="Rev_Budget"/>
    <x v="0"/>
    <s v="SERST"/>
    <x v="8"/>
    <s v="COSTI"/>
    <m/>
    <s v="B.7)"/>
    <s v="7) per servizi"/>
    <x v="2"/>
  </r>
  <r>
    <x v="2"/>
    <x v="39"/>
    <x v="66"/>
    <x v="66"/>
    <n v="3829.88"/>
    <s v="Rev_Budget"/>
    <x v="0"/>
    <s v="SERST"/>
    <x v="8"/>
    <s v="COSTI"/>
    <m/>
    <s v="B.7)"/>
    <s v="7) per servizi"/>
    <x v="2"/>
  </r>
  <r>
    <x v="2"/>
    <x v="40"/>
    <x v="66"/>
    <x v="66"/>
    <n v="6602.26"/>
    <s v="Rev_Budget"/>
    <x v="0"/>
    <s v="SERST"/>
    <x v="8"/>
    <s v="COSTI"/>
    <m/>
    <s v="B.7)"/>
    <s v="7) per servizi"/>
    <x v="2"/>
  </r>
  <r>
    <x v="2"/>
    <x v="41"/>
    <x v="66"/>
    <x v="66"/>
    <n v="6105.26"/>
    <s v="Rev_Budget"/>
    <x v="0"/>
    <s v="SERST"/>
    <x v="8"/>
    <s v="COSTI"/>
    <m/>
    <s v="B.7)"/>
    <s v="7) per servizi"/>
    <x v="2"/>
  </r>
  <r>
    <x v="2"/>
    <x v="42"/>
    <x v="66"/>
    <x v="66"/>
    <n v="6172.26"/>
    <s v="Rev_Budget"/>
    <x v="0"/>
    <s v="SERST"/>
    <x v="8"/>
    <s v="COSTI"/>
    <m/>
    <s v="B.7)"/>
    <s v="7) per servizi"/>
    <x v="2"/>
  </r>
  <r>
    <x v="2"/>
    <x v="43"/>
    <x v="66"/>
    <x v="66"/>
    <n v="6672.26"/>
    <s v="Rev_Budget"/>
    <x v="0"/>
    <s v="SERST"/>
    <x v="8"/>
    <s v="COSTI"/>
    <m/>
    <s v="B.7)"/>
    <s v="7) per servizi"/>
    <x v="2"/>
  </r>
  <r>
    <x v="2"/>
    <x v="44"/>
    <x v="66"/>
    <x v="66"/>
    <n v="7172.26"/>
    <s v="Rev_Budget"/>
    <x v="0"/>
    <s v="SERST"/>
    <x v="8"/>
    <s v="COSTI"/>
    <m/>
    <s v="B.7)"/>
    <s v="7) per servizi"/>
    <x v="2"/>
  </r>
  <r>
    <x v="2"/>
    <x v="45"/>
    <x v="66"/>
    <x v="66"/>
    <n v="7672.26"/>
    <s v="Rev_Budget"/>
    <x v="0"/>
    <s v="SERST"/>
    <x v="8"/>
    <s v="COSTI"/>
    <m/>
    <s v="B.7)"/>
    <s v="7) per servizi"/>
    <x v="2"/>
  </r>
  <r>
    <x v="2"/>
    <x v="46"/>
    <x v="66"/>
    <x v="66"/>
    <n v="8172.26"/>
    <s v="Rev_Budget"/>
    <x v="0"/>
    <s v="SERST"/>
    <x v="8"/>
    <s v="COSTI"/>
    <m/>
    <s v="B.7)"/>
    <s v="7) per servizi"/>
    <x v="2"/>
  </r>
  <r>
    <x v="2"/>
    <x v="47"/>
    <x v="66"/>
    <x v="66"/>
    <n v="8672.26"/>
    <s v="Rev_Budget"/>
    <x v="0"/>
    <s v="SERST"/>
    <x v="8"/>
    <s v="COSTI"/>
    <m/>
    <s v="B.7)"/>
    <s v="7) per servizi"/>
    <x v="2"/>
  </r>
  <r>
    <x v="2"/>
    <x v="48"/>
    <x v="66"/>
    <x v="66"/>
    <n v="9172.26"/>
    <s v="Rev_Budget"/>
    <x v="0"/>
    <s v="SERST"/>
    <x v="8"/>
    <s v="COSTI"/>
    <m/>
    <s v="B.7)"/>
    <s v="7) per servizi"/>
    <x v="2"/>
  </r>
  <r>
    <x v="2"/>
    <x v="49"/>
    <x v="66"/>
    <x v="66"/>
    <n v="9672.26"/>
    <s v="Rev_Budget"/>
    <x v="0"/>
    <s v="SERST"/>
    <x v="8"/>
    <s v="COSTI"/>
    <m/>
    <s v="B.7)"/>
    <s v="7) per servizi"/>
    <x v="2"/>
  </r>
  <r>
    <x v="2"/>
    <x v="38"/>
    <x v="295"/>
    <x v="295"/>
    <n v="606.66999999999996"/>
    <s v="Rev_Budget"/>
    <x v="0"/>
    <s v="SERST"/>
    <x v="8"/>
    <s v="COSTI"/>
    <m/>
    <s v="B.7)"/>
    <s v="7) per servizi"/>
    <x v="2"/>
  </r>
  <r>
    <x v="2"/>
    <x v="39"/>
    <x v="295"/>
    <x v="295"/>
    <n v="1713.3400000000001"/>
    <s v="Rev_Budget"/>
    <x v="0"/>
    <s v="SERST"/>
    <x v="8"/>
    <s v="COSTI"/>
    <m/>
    <s v="B.7)"/>
    <s v="7) per servizi"/>
    <x v="2"/>
  </r>
  <r>
    <x v="2"/>
    <x v="40"/>
    <x v="295"/>
    <x v="295"/>
    <n v="2570.0100000000002"/>
    <s v="Rev_Budget"/>
    <x v="0"/>
    <s v="SERST"/>
    <x v="8"/>
    <s v="COSTI"/>
    <m/>
    <s v="B.7)"/>
    <s v="7) per servizi"/>
    <x v="2"/>
  </r>
  <r>
    <x v="2"/>
    <x v="41"/>
    <x v="295"/>
    <x v="295"/>
    <n v="3426.6800000000003"/>
    <s v="Rev_Budget"/>
    <x v="0"/>
    <s v="SERST"/>
    <x v="8"/>
    <s v="COSTI"/>
    <m/>
    <s v="B.7)"/>
    <s v="7) per servizi"/>
    <x v="2"/>
  </r>
  <r>
    <x v="2"/>
    <x v="42"/>
    <x v="295"/>
    <x v="295"/>
    <n v="4283.3500000000004"/>
    <s v="Rev_Budget"/>
    <x v="0"/>
    <s v="SERST"/>
    <x v="8"/>
    <s v="COSTI"/>
    <m/>
    <s v="B.7)"/>
    <s v="7) per servizi"/>
    <x v="2"/>
  </r>
  <r>
    <x v="2"/>
    <x v="43"/>
    <x v="295"/>
    <x v="295"/>
    <n v="5383.35"/>
    <s v="Rev_Budget"/>
    <x v="0"/>
    <s v="SERST"/>
    <x v="8"/>
    <s v="COSTI"/>
    <m/>
    <s v="B.7)"/>
    <s v="7) per servizi"/>
    <x v="2"/>
  </r>
  <r>
    <x v="2"/>
    <x v="44"/>
    <x v="295"/>
    <x v="295"/>
    <n v="6483.35"/>
    <s v="Rev_Budget"/>
    <x v="0"/>
    <s v="SERST"/>
    <x v="8"/>
    <s v="COSTI"/>
    <m/>
    <s v="B.7)"/>
    <s v="7) per servizi"/>
    <x v="2"/>
  </r>
  <r>
    <x v="2"/>
    <x v="45"/>
    <x v="295"/>
    <x v="295"/>
    <n v="7583.35"/>
    <s v="Rev_Budget"/>
    <x v="0"/>
    <s v="SERST"/>
    <x v="8"/>
    <s v="COSTI"/>
    <m/>
    <s v="B.7)"/>
    <s v="7) per servizi"/>
    <x v="2"/>
  </r>
  <r>
    <x v="2"/>
    <x v="46"/>
    <x v="295"/>
    <x v="295"/>
    <n v="8683.35"/>
    <s v="Rev_Budget"/>
    <x v="0"/>
    <s v="SERST"/>
    <x v="8"/>
    <s v="COSTI"/>
    <m/>
    <s v="B.7)"/>
    <s v="7) per servizi"/>
    <x v="2"/>
  </r>
  <r>
    <x v="2"/>
    <x v="47"/>
    <x v="295"/>
    <x v="295"/>
    <n v="9783.35"/>
    <s v="Rev_Budget"/>
    <x v="0"/>
    <s v="SERST"/>
    <x v="8"/>
    <s v="COSTI"/>
    <m/>
    <s v="B.7)"/>
    <s v="7) per servizi"/>
    <x v="2"/>
  </r>
  <r>
    <x v="2"/>
    <x v="48"/>
    <x v="295"/>
    <x v="295"/>
    <n v="10883.35"/>
    <s v="Rev_Budget"/>
    <x v="0"/>
    <s v="SERST"/>
    <x v="8"/>
    <s v="COSTI"/>
    <m/>
    <s v="B.7)"/>
    <s v="7) per servizi"/>
    <x v="2"/>
  </r>
  <r>
    <x v="2"/>
    <x v="49"/>
    <x v="295"/>
    <x v="295"/>
    <n v="11983.35"/>
    <s v="Rev_Budget"/>
    <x v="0"/>
    <s v="SERST"/>
    <x v="8"/>
    <s v="COSTI"/>
    <m/>
    <s v="B.7)"/>
    <s v="7) per servizi"/>
    <x v="2"/>
  </r>
  <r>
    <x v="2"/>
    <x v="38"/>
    <x v="346"/>
    <x v="345"/>
    <n v="4044"/>
    <s v="Rev_Budget"/>
    <x v="0"/>
    <s v="ONSTR"/>
    <x v="30"/>
    <s v="EXT"/>
    <m/>
    <s v="B.14)"/>
    <s v="14) oneri diversi di gestione"/>
    <x v="2"/>
  </r>
  <r>
    <x v="2"/>
    <x v="39"/>
    <x v="346"/>
    <x v="345"/>
    <n v="7838"/>
    <s v="Rev_Budget"/>
    <x v="0"/>
    <s v="ONSTR"/>
    <x v="30"/>
    <s v="EXT"/>
    <m/>
    <s v="B.14)"/>
    <s v="14) oneri diversi di gestione"/>
    <x v="2"/>
  </r>
  <r>
    <x v="2"/>
    <x v="40"/>
    <x v="346"/>
    <x v="345"/>
    <n v="14078"/>
    <s v="Rev_Budget"/>
    <x v="0"/>
    <s v="ONSTR"/>
    <x v="30"/>
    <s v="EXT"/>
    <m/>
    <s v="B.14)"/>
    <s v="14) oneri diversi di gestione"/>
    <x v="2"/>
  </r>
  <r>
    <x v="2"/>
    <x v="41"/>
    <x v="346"/>
    <x v="345"/>
    <n v="24046.07"/>
    <s v="Rev_Budget"/>
    <x v="0"/>
    <s v="ONSTR"/>
    <x v="30"/>
    <s v="EXT"/>
    <m/>
    <s v="B.14)"/>
    <s v="14) oneri diversi di gestione"/>
    <x v="2"/>
  </r>
  <r>
    <x v="2"/>
    <x v="42"/>
    <x v="346"/>
    <x v="345"/>
    <n v="33652.07"/>
    <s v="Rev_Budget"/>
    <x v="0"/>
    <s v="ONSTR"/>
    <x v="30"/>
    <s v="EXT"/>
    <m/>
    <s v="B.14)"/>
    <s v="14) oneri diversi di gestione"/>
    <x v="2"/>
  </r>
  <r>
    <x v="2"/>
    <x v="43"/>
    <x v="346"/>
    <x v="345"/>
    <n v="33652.07"/>
    <s v="Rev_Budget"/>
    <x v="0"/>
    <s v="ONSTR"/>
    <x v="30"/>
    <s v="EXT"/>
    <m/>
    <s v="B.14)"/>
    <s v="14) oneri diversi di gestione"/>
    <x v="2"/>
  </r>
  <r>
    <x v="2"/>
    <x v="44"/>
    <x v="346"/>
    <x v="345"/>
    <n v="33652.07"/>
    <s v="Rev_Budget"/>
    <x v="0"/>
    <s v="ONSTR"/>
    <x v="30"/>
    <s v="EXT"/>
    <m/>
    <s v="B.14)"/>
    <s v="14) oneri diversi di gestione"/>
    <x v="2"/>
  </r>
  <r>
    <x v="2"/>
    <x v="45"/>
    <x v="346"/>
    <x v="345"/>
    <n v="33652.07"/>
    <s v="Rev_Budget"/>
    <x v="0"/>
    <s v="ONSTR"/>
    <x v="30"/>
    <s v="EXT"/>
    <m/>
    <s v="B.14)"/>
    <s v="14) oneri diversi di gestione"/>
    <x v="2"/>
  </r>
  <r>
    <x v="2"/>
    <x v="46"/>
    <x v="346"/>
    <x v="345"/>
    <n v="33652.07"/>
    <s v="Rev_Budget"/>
    <x v="0"/>
    <s v="ONSTR"/>
    <x v="30"/>
    <s v="EXT"/>
    <m/>
    <s v="B.14)"/>
    <s v="14) oneri diversi di gestione"/>
    <x v="2"/>
  </r>
  <r>
    <x v="2"/>
    <x v="47"/>
    <x v="346"/>
    <x v="345"/>
    <n v="33652.07"/>
    <s v="Rev_Budget"/>
    <x v="0"/>
    <s v="ONSTR"/>
    <x v="30"/>
    <s v="EXT"/>
    <m/>
    <s v="B.14)"/>
    <s v="14) oneri diversi di gestione"/>
    <x v="2"/>
  </r>
  <r>
    <x v="2"/>
    <x v="48"/>
    <x v="346"/>
    <x v="345"/>
    <n v="33652.07"/>
    <s v="Rev_Budget"/>
    <x v="0"/>
    <s v="ONSTR"/>
    <x v="30"/>
    <s v="EXT"/>
    <m/>
    <s v="B.14)"/>
    <s v="14) oneri diversi di gestione"/>
    <x v="2"/>
  </r>
  <r>
    <x v="2"/>
    <x v="49"/>
    <x v="346"/>
    <x v="345"/>
    <n v="33652.07"/>
    <s v="Rev_Budget"/>
    <x v="0"/>
    <s v="ONSTR"/>
    <x v="30"/>
    <s v="EXT"/>
    <m/>
    <s v="B.14)"/>
    <s v="14) oneri diversi di gestione"/>
    <x v="2"/>
  </r>
  <r>
    <x v="2"/>
    <x v="38"/>
    <x v="68"/>
    <x v="68"/>
    <n v="1042.71"/>
    <s v="Rev_Budget"/>
    <x v="0"/>
    <s v="COSGS"/>
    <x v="4"/>
    <s v="COSTI"/>
    <m/>
    <s v="B.7)"/>
    <s v="7) per servizi"/>
    <x v="2"/>
  </r>
  <r>
    <x v="2"/>
    <x v="39"/>
    <x v="68"/>
    <x v="68"/>
    <n v="2085.42"/>
    <s v="Rev_Budget"/>
    <x v="0"/>
    <s v="COSGS"/>
    <x v="4"/>
    <s v="COSTI"/>
    <m/>
    <s v="B.7)"/>
    <s v="7) per servizi"/>
    <x v="2"/>
  </r>
  <r>
    <x v="2"/>
    <x v="40"/>
    <x v="68"/>
    <x v="68"/>
    <n v="3128.13"/>
    <s v="Rev_Budget"/>
    <x v="0"/>
    <s v="COSGS"/>
    <x v="4"/>
    <s v="COSTI"/>
    <m/>
    <s v="B.7)"/>
    <s v="7) per servizi"/>
    <x v="2"/>
  </r>
  <r>
    <x v="2"/>
    <x v="41"/>
    <x v="68"/>
    <x v="68"/>
    <n v="4170.84"/>
    <s v="Rev_Budget"/>
    <x v="0"/>
    <s v="COSGS"/>
    <x v="4"/>
    <s v="COSTI"/>
    <m/>
    <s v="B.7)"/>
    <s v="7) per servizi"/>
    <x v="2"/>
  </r>
  <r>
    <x v="2"/>
    <x v="42"/>
    <x v="68"/>
    <x v="68"/>
    <n v="5213.55"/>
    <s v="Rev_Budget"/>
    <x v="0"/>
    <s v="COSGS"/>
    <x v="4"/>
    <s v="COSTI"/>
    <m/>
    <s v="B.7)"/>
    <s v="7) per servizi"/>
    <x v="2"/>
  </r>
  <r>
    <x v="2"/>
    <x v="43"/>
    <x v="68"/>
    <x v="68"/>
    <n v="6256.26"/>
    <s v="Rev_Budget"/>
    <x v="0"/>
    <s v="COSGS"/>
    <x v="4"/>
    <s v="COSTI"/>
    <m/>
    <s v="B.7)"/>
    <s v="7) per servizi"/>
    <x v="2"/>
  </r>
  <r>
    <x v="2"/>
    <x v="44"/>
    <x v="68"/>
    <x v="68"/>
    <n v="7298.97"/>
    <s v="Rev_Budget"/>
    <x v="0"/>
    <s v="COSGS"/>
    <x v="4"/>
    <s v="COSTI"/>
    <m/>
    <s v="B.7)"/>
    <s v="7) per servizi"/>
    <x v="2"/>
  </r>
  <r>
    <x v="2"/>
    <x v="45"/>
    <x v="68"/>
    <x v="68"/>
    <n v="8341.68"/>
    <s v="Rev_Budget"/>
    <x v="0"/>
    <s v="COSGS"/>
    <x v="4"/>
    <s v="COSTI"/>
    <m/>
    <s v="B.7)"/>
    <s v="7) per servizi"/>
    <x v="2"/>
  </r>
  <r>
    <x v="2"/>
    <x v="46"/>
    <x v="68"/>
    <x v="68"/>
    <n v="9384.39"/>
    <s v="Rev_Budget"/>
    <x v="0"/>
    <s v="COSGS"/>
    <x v="4"/>
    <s v="COSTI"/>
    <m/>
    <s v="B.7)"/>
    <s v="7) per servizi"/>
    <x v="2"/>
  </r>
  <r>
    <x v="2"/>
    <x v="47"/>
    <x v="68"/>
    <x v="68"/>
    <n v="10427.099999999999"/>
    <s v="Rev_Budget"/>
    <x v="0"/>
    <s v="COSGS"/>
    <x v="4"/>
    <s v="COSTI"/>
    <m/>
    <s v="B.7)"/>
    <s v="7) per servizi"/>
    <x v="2"/>
  </r>
  <r>
    <x v="2"/>
    <x v="48"/>
    <x v="68"/>
    <x v="68"/>
    <n v="11469.809999999998"/>
    <s v="Rev_Budget"/>
    <x v="0"/>
    <s v="COSGS"/>
    <x v="4"/>
    <s v="COSTI"/>
    <m/>
    <s v="B.7)"/>
    <s v="7) per servizi"/>
    <x v="2"/>
  </r>
  <r>
    <x v="2"/>
    <x v="49"/>
    <x v="68"/>
    <x v="68"/>
    <n v="12512.519999999997"/>
    <s v="Rev_Budget"/>
    <x v="0"/>
    <s v="COSGS"/>
    <x v="4"/>
    <s v="COSTI"/>
    <m/>
    <s v="B.7)"/>
    <s v="7) per servizi"/>
    <x v="2"/>
  </r>
  <r>
    <x v="2"/>
    <x v="38"/>
    <x v="395"/>
    <x v="394"/>
    <n v="1048.92"/>
    <s v="Rev_Budget"/>
    <x v="0"/>
    <s v="COSGS"/>
    <x v="4"/>
    <s v="COSTI"/>
    <m/>
    <s v="B.7)"/>
    <s v="7) per servizi"/>
    <x v="2"/>
  </r>
  <r>
    <x v="2"/>
    <x v="39"/>
    <x v="395"/>
    <x v="394"/>
    <n v="2097.84"/>
    <s v="Rev_Budget"/>
    <x v="0"/>
    <s v="COSGS"/>
    <x v="4"/>
    <s v="COSTI"/>
    <m/>
    <s v="B.7)"/>
    <s v="7) per servizi"/>
    <x v="2"/>
  </r>
  <r>
    <x v="2"/>
    <x v="40"/>
    <x v="395"/>
    <x v="394"/>
    <n v="3146.76"/>
    <s v="Rev_Budget"/>
    <x v="0"/>
    <s v="COSGS"/>
    <x v="4"/>
    <s v="COSTI"/>
    <m/>
    <s v="B.7)"/>
    <s v="7) per servizi"/>
    <x v="2"/>
  </r>
  <r>
    <x v="2"/>
    <x v="41"/>
    <x v="395"/>
    <x v="394"/>
    <n v="4195.68"/>
    <s v="Rev_Budget"/>
    <x v="0"/>
    <s v="COSGS"/>
    <x v="4"/>
    <s v="COSTI"/>
    <m/>
    <s v="B.7)"/>
    <s v="7) per servizi"/>
    <x v="2"/>
  </r>
  <r>
    <x v="2"/>
    <x v="42"/>
    <x v="395"/>
    <x v="394"/>
    <n v="5244.6"/>
    <s v="Rev_Budget"/>
    <x v="0"/>
    <s v="COSGS"/>
    <x v="4"/>
    <s v="COSTI"/>
    <m/>
    <s v="B.7)"/>
    <s v="7) per servizi"/>
    <x v="2"/>
  </r>
  <r>
    <x v="2"/>
    <x v="43"/>
    <x v="395"/>
    <x v="394"/>
    <n v="6293.52"/>
    <s v="Rev_Budget"/>
    <x v="0"/>
    <s v="COSGS"/>
    <x v="4"/>
    <s v="COSTI"/>
    <m/>
    <s v="B.7)"/>
    <s v="7) per servizi"/>
    <x v="2"/>
  </r>
  <r>
    <x v="2"/>
    <x v="44"/>
    <x v="395"/>
    <x v="394"/>
    <n v="7342.4400000000005"/>
    <s v="Rev_Budget"/>
    <x v="0"/>
    <s v="COSGS"/>
    <x v="4"/>
    <s v="COSTI"/>
    <m/>
    <s v="B.7)"/>
    <s v="7) per servizi"/>
    <x v="2"/>
  </r>
  <r>
    <x v="2"/>
    <x v="45"/>
    <x v="395"/>
    <x v="394"/>
    <n v="8391.36"/>
    <s v="Rev_Budget"/>
    <x v="0"/>
    <s v="COSGS"/>
    <x v="4"/>
    <s v="COSTI"/>
    <m/>
    <s v="B.7)"/>
    <s v="7) per servizi"/>
    <x v="2"/>
  </r>
  <r>
    <x v="2"/>
    <x v="46"/>
    <x v="395"/>
    <x v="394"/>
    <n v="9440.2800000000007"/>
    <s v="Rev_Budget"/>
    <x v="0"/>
    <s v="COSGS"/>
    <x v="4"/>
    <s v="COSTI"/>
    <m/>
    <s v="B.7)"/>
    <s v="7) per servizi"/>
    <x v="2"/>
  </r>
  <r>
    <x v="2"/>
    <x v="47"/>
    <x v="395"/>
    <x v="394"/>
    <n v="10489.2"/>
    <s v="Rev_Budget"/>
    <x v="0"/>
    <s v="COSGS"/>
    <x v="4"/>
    <s v="COSTI"/>
    <m/>
    <s v="B.7)"/>
    <s v="7) per servizi"/>
    <x v="2"/>
  </r>
  <r>
    <x v="2"/>
    <x v="48"/>
    <x v="395"/>
    <x v="394"/>
    <n v="11538.12"/>
    <s v="Rev_Budget"/>
    <x v="0"/>
    <s v="COSGS"/>
    <x v="4"/>
    <s v="COSTI"/>
    <m/>
    <s v="B.7)"/>
    <s v="7) per servizi"/>
    <x v="2"/>
  </r>
  <r>
    <x v="2"/>
    <x v="49"/>
    <x v="395"/>
    <x v="394"/>
    <n v="12587.04"/>
    <s v="Rev_Budget"/>
    <x v="0"/>
    <s v="COSGS"/>
    <x v="4"/>
    <s v="COSTI"/>
    <m/>
    <s v="B.7)"/>
    <s v="7) per servizi"/>
    <x v="2"/>
  </r>
  <r>
    <x v="2"/>
    <x v="38"/>
    <x v="298"/>
    <x v="298"/>
    <n v="2550"/>
    <s v="Rev_Budget"/>
    <x v="0"/>
    <s v="COSGS"/>
    <x v="4"/>
    <s v="COSTI"/>
    <m/>
    <s v="B.7)"/>
    <s v="7) per servizi"/>
    <x v="2"/>
  </r>
  <r>
    <x v="2"/>
    <x v="39"/>
    <x v="298"/>
    <x v="298"/>
    <n v="5100"/>
    <s v="Rev_Budget"/>
    <x v="0"/>
    <s v="COSGS"/>
    <x v="4"/>
    <s v="COSTI"/>
    <m/>
    <s v="B.7)"/>
    <s v="7) per servizi"/>
    <x v="2"/>
  </r>
  <r>
    <x v="2"/>
    <x v="40"/>
    <x v="298"/>
    <x v="298"/>
    <n v="7650"/>
    <s v="Rev_Budget"/>
    <x v="0"/>
    <s v="COSGS"/>
    <x v="4"/>
    <s v="COSTI"/>
    <m/>
    <s v="B.7)"/>
    <s v="7) per servizi"/>
    <x v="2"/>
  </r>
  <r>
    <x v="2"/>
    <x v="41"/>
    <x v="298"/>
    <x v="298"/>
    <n v="10200"/>
    <s v="Rev_Budget"/>
    <x v="0"/>
    <s v="COSGS"/>
    <x v="4"/>
    <s v="COSTI"/>
    <m/>
    <s v="B.7)"/>
    <s v="7) per servizi"/>
    <x v="2"/>
  </r>
  <r>
    <x v="2"/>
    <x v="42"/>
    <x v="298"/>
    <x v="298"/>
    <n v="12750"/>
    <s v="Rev_Budget"/>
    <x v="0"/>
    <s v="COSGS"/>
    <x v="4"/>
    <s v="COSTI"/>
    <m/>
    <s v="B.7)"/>
    <s v="7) per servizi"/>
    <x v="2"/>
  </r>
  <r>
    <x v="2"/>
    <x v="43"/>
    <x v="298"/>
    <x v="298"/>
    <n v="12750"/>
    <s v="Rev_Budget"/>
    <x v="0"/>
    <s v="COSGS"/>
    <x v="4"/>
    <s v="COSTI"/>
    <m/>
    <s v="B.7)"/>
    <s v="7) per servizi"/>
    <x v="2"/>
  </r>
  <r>
    <x v="2"/>
    <x v="44"/>
    <x v="298"/>
    <x v="298"/>
    <n v="12750"/>
    <s v="Rev_Budget"/>
    <x v="0"/>
    <s v="COSGS"/>
    <x v="4"/>
    <s v="COSTI"/>
    <m/>
    <s v="B.7)"/>
    <s v="7) per servizi"/>
    <x v="2"/>
  </r>
  <r>
    <x v="2"/>
    <x v="45"/>
    <x v="298"/>
    <x v="298"/>
    <n v="12750"/>
    <s v="Rev_Budget"/>
    <x v="0"/>
    <s v="COSGS"/>
    <x v="4"/>
    <s v="COSTI"/>
    <m/>
    <s v="B.7)"/>
    <s v="7) per servizi"/>
    <x v="2"/>
  </r>
  <r>
    <x v="2"/>
    <x v="46"/>
    <x v="298"/>
    <x v="298"/>
    <n v="12750"/>
    <s v="Rev_Budget"/>
    <x v="0"/>
    <s v="COSGS"/>
    <x v="4"/>
    <s v="COSTI"/>
    <m/>
    <s v="B.7)"/>
    <s v="7) per servizi"/>
    <x v="2"/>
  </r>
  <r>
    <x v="2"/>
    <x v="47"/>
    <x v="298"/>
    <x v="298"/>
    <n v="12750"/>
    <s v="Rev_Budget"/>
    <x v="0"/>
    <s v="COSGS"/>
    <x v="4"/>
    <s v="COSTI"/>
    <m/>
    <s v="B.7)"/>
    <s v="7) per servizi"/>
    <x v="2"/>
  </r>
  <r>
    <x v="2"/>
    <x v="48"/>
    <x v="298"/>
    <x v="298"/>
    <n v="12750"/>
    <s v="Rev_Budget"/>
    <x v="0"/>
    <s v="COSGS"/>
    <x v="4"/>
    <s v="COSTI"/>
    <m/>
    <s v="B.7)"/>
    <s v="7) per servizi"/>
    <x v="2"/>
  </r>
  <r>
    <x v="2"/>
    <x v="49"/>
    <x v="298"/>
    <x v="298"/>
    <n v="12750"/>
    <s v="Rev_Budget"/>
    <x v="0"/>
    <s v="COSGS"/>
    <x v="4"/>
    <s v="COSTI"/>
    <m/>
    <s v="B.7)"/>
    <s v="7) per servizi"/>
    <x v="2"/>
  </r>
  <r>
    <x v="2"/>
    <x v="38"/>
    <x v="375"/>
    <x v="374"/>
    <n v="693.33"/>
    <s v="Rev_Budget"/>
    <x v="0"/>
    <s v="SERIN"/>
    <x v="6"/>
    <s v="PRD"/>
    <m/>
    <s v="B.7)"/>
    <s v="7) per servizi"/>
    <x v="2"/>
  </r>
  <r>
    <x v="2"/>
    <x v="39"/>
    <x v="375"/>
    <x v="374"/>
    <n v="1386.66"/>
    <s v="Rev_Budget"/>
    <x v="0"/>
    <s v="SERIN"/>
    <x v="6"/>
    <s v="PRD"/>
    <m/>
    <s v="B.7)"/>
    <s v="7) per servizi"/>
    <x v="2"/>
  </r>
  <r>
    <x v="2"/>
    <x v="40"/>
    <x v="375"/>
    <x v="374"/>
    <n v="2529.9899999999998"/>
    <s v="Rev_Budget"/>
    <x v="0"/>
    <s v="SERIN"/>
    <x v="6"/>
    <s v="PRD"/>
    <m/>
    <s v="B.7)"/>
    <s v="7) per servizi"/>
    <x v="2"/>
  </r>
  <r>
    <x v="2"/>
    <x v="41"/>
    <x v="375"/>
    <x v="374"/>
    <n v="3223.3199999999997"/>
    <s v="Rev_Budget"/>
    <x v="0"/>
    <s v="SERIN"/>
    <x v="6"/>
    <s v="PRD"/>
    <m/>
    <s v="B.7)"/>
    <s v="7) per servizi"/>
    <x v="2"/>
  </r>
  <r>
    <x v="2"/>
    <x v="42"/>
    <x v="375"/>
    <x v="374"/>
    <n v="3916.6499999999996"/>
    <s v="Rev_Budget"/>
    <x v="0"/>
    <s v="SERIN"/>
    <x v="6"/>
    <s v="PRD"/>
    <m/>
    <s v="B.7)"/>
    <s v="7) per servizi"/>
    <x v="2"/>
  </r>
  <r>
    <x v="2"/>
    <x v="43"/>
    <x v="375"/>
    <x v="374"/>
    <n v="4699.6499999999996"/>
    <s v="Rev_Budget"/>
    <x v="0"/>
    <s v="SERIN"/>
    <x v="6"/>
    <s v="PRD"/>
    <m/>
    <s v="B.7)"/>
    <s v="7) per servizi"/>
    <x v="2"/>
  </r>
  <r>
    <x v="2"/>
    <x v="44"/>
    <x v="375"/>
    <x v="374"/>
    <n v="5482.65"/>
    <s v="Rev_Budget"/>
    <x v="0"/>
    <s v="SERIN"/>
    <x v="6"/>
    <s v="PRD"/>
    <m/>
    <s v="B.7)"/>
    <s v="7) per servizi"/>
    <x v="2"/>
  </r>
  <r>
    <x v="2"/>
    <x v="45"/>
    <x v="375"/>
    <x v="374"/>
    <n v="6265.65"/>
    <s v="Rev_Budget"/>
    <x v="0"/>
    <s v="SERIN"/>
    <x v="6"/>
    <s v="PRD"/>
    <m/>
    <s v="B.7)"/>
    <s v="7) per servizi"/>
    <x v="2"/>
  </r>
  <r>
    <x v="2"/>
    <x v="46"/>
    <x v="375"/>
    <x v="374"/>
    <n v="7048.65"/>
    <s v="Rev_Budget"/>
    <x v="0"/>
    <s v="SERIN"/>
    <x v="6"/>
    <s v="PRD"/>
    <m/>
    <s v="B.7)"/>
    <s v="7) per servizi"/>
    <x v="2"/>
  </r>
  <r>
    <x v="2"/>
    <x v="47"/>
    <x v="375"/>
    <x v="374"/>
    <n v="7831.65"/>
    <s v="Rev_Budget"/>
    <x v="0"/>
    <s v="SERIN"/>
    <x v="6"/>
    <s v="PRD"/>
    <m/>
    <s v="B.7)"/>
    <s v="7) per servizi"/>
    <x v="2"/>
  </r>
  <r>
    <x v="2"/>
    <x v="48"/>
    <x v="375"/>
    <x v="374"/>
    <n v="8614.65"/>
    <s v="Rev_Budget"/>
    <x v="0"/>
    <s v="SERIN"/>
    <x v="6"/>
    <s v="PRD"/>
    <m/>
    <s v="B.7)"/>
    <s v="7) per servizi"/>
    <x v="2"/>
  </r>
  <r>
    <x v="2"/>
    <x v="49"/>
    <x v="375"/>
    <x v="374"/>
    <n v="9397.65"/>
    <s v="Rev_Budget"/>
    <x v="0"/>
    <s v="SERIN"/>
    <x v="6"/>
    <s v="PRD"/>
    <m/>
    <s v="B.7)"/>
    <s v="7) per servizi"/>
    <x v="2"/>
  </r>
  <r>
    <x v="2"/>
    <x v="38"/>
    <x v="368"/>
    <x v="367"/>
    <n v="200"/>
    <s v="Rev_Budget"/>
    <x v="0"/>
    <s v="COSGS"/>
    <x v="4"/>
    <s v="COSTI"/>
    <m/>
    <s v="B.7)"/>
    <s v="7) per servizi"/>
    <x v="2"/>
  </r>
  <r>
    <x v="2"/>
    <x v="39"/>
    <x v="368"/>
    <x v="367"/>
    <n v="400"/>
    <s v="Rev_Budget"/>
    <x v="0"/>
    <s v="COSGS"/>
    <x v="4"/>
    <s v="COSTI"/>
    <m/>
    <s v="B.7)"/>
    <s v="7) per servizi"/>
    <x v="2"/>
  </r>
  <r>
    <x v="2"/>
    <x v="40"/>
    <x v="368"/>
    <x v="367"/>
    <n v="600"/>
    <s v="Rev_Budget"/>
    <x v="0"/>
    <s v="COSGS"/>
    <x v="4"/>
    <s v="COSTI"/>
    <m/>
    <s v="B.7)"/>
    <s v="7) per servizi"/>
    <x v="2"/>
  </r>
  <r>
    <x v="2"/>
    <x v="41"/>
    <x v="368"/>
    <x v="367"/>
    <n v="800"/>
    <s v="Rev_Budget"/>
    <x v="0"/>
    <s v="COSGS"/>
    <x v="4"/>
    <s v="COSTI"/>
    <m/>
    <s v="B.7)"/>
    <s v="7) per servizi"/>
    <x v="2"/>
  </r>
  <r>
    <x v="2"/>
    <x v="42"/>
    <x v="368"/>
    <x v="367"/>
    <n v="1000"/>
    <s v="Rev_Budget"/>
    <x v="0"/>
    <s v="COSGS"/>
    <x v="4"/>
    <s v="COSTI"/>
    <m/>
    <s v="B.7)"/>
    <s v="7) per servizi"/>
    <x v="2"/>
  </r>
  <r>
    <x v="2"/>
    <x v="43"/>
    <x v="368"/>
    <x v="367"/>
    <n v="1000"/>
    <s v="Rev_Budget"/>
    <x v="0"/>
    <s v="COSGS"/>
    <x v="4"/>
    <s v="COSTI"/>
    <m/>
    <s v="B.7)"/>
    <s v="7) per servizi"/>
    <x v="2"/>
  </r>
  <r>
    <x v="2"/>
    <x v="44"/>
    <x v="368"/>
    <x v="367"/>
    <n v="1000"/>
    <s v="Rev_Budget"/>
    <x v="0"/>
    <s v="COSGS"/>
    <x v="4"/>
    <s v="COSTI"/>
    <m/>
    <s v="B.7)"/>
    <s v="7) per servizi"/>
    <x v="2"/>
  </r>
  <r>
    <x v="2"/>
    <x v="45"/>
    <x v="368"/>
    <x v="367"/>
    <n v="1000"/>
    <s v="Rev_Budget"/>
    <x v="0"/>
    <s v="COSGS"/>
    <x v="4"/>
    <s v="COSTI"/>
    <m/>
    <s v="B.7)"/>
    <s v="7) per servizi"/>
    <x v="2"/>
  </r>
  <r>
    <x v="2"/>
    <x v="46"/>
    <x v="368"/>
    <x v="367"/>
    <n v="1000"/>
    <s v="Rev_Budget"/>
    <x v="0"/>
    <s v="COSGS"/>
    <x v="4"/>
    <s v="COSTI"/>
    <m/>
    <s v="B.7)"/>
    <s v="7) per servizi"/>
    <x v="2"/>
  </r>
  <r>
    <x v="2"/>
    <x v="47"/>
    <x v="368"/>
    <x v="367"/>
    <n v="1000"/>
    <s v="Rev_Budget"/>
    <x v="0"/>
    <s v="COSGS"/>
    <x v="4"/>
    <s v="COSTI"/>
    <m/>
    <s v="B.7)"/>
    <s v="7) per servizi"/>
    <x v="2"/>
  </r>
  <r>
    <x v="2"/>
    <x v="48"/>
    <x v="368"/>
    <x v="367"/>
    <n v="1000"/>
    <s v="Rev_Budget"/>
    <x v="0"/>
    <s v="COSGS"/>
    <x v="4"/>
    <s v="COSTI"/>
    <m/>
    <s v="B.7)"/>
    <s v="7) per servizi"/>
    <x v="2"/>
  </r>
  <r>
    <x v="2"/>
    <x v="49"/>
    <x v="368"/>
    <x v="367"/>
    <n v="1000"/>
    <s v="Rev_Budget"/>
    <x v="0"/>
    <s v="COSGS"/>
    <x v="4"/>
    <s v="COSTI"/>
    <m/>
    <s v="B.7)"/>
    <s v="7) per servizi"/>
    <x v="2"/>
  </r>
  <r>
    <x v="2"/>
    <x v="38"/>
    <x v="69"/>
    <x v="69"/>
    <n v="10545.699999999999"/>
    <s v="Rev_Budget"/>
    <x v="0"/>
    <s v="COSGS"/>
    <x v="4"/>
    <s v="COSTI"/>
    <m/>
    <s v="B.7)"/>
    <s v="7) per servizi"/>
    <x v="2"/>
  </r>
  <r>
    <x v="2"/>
    <x v="39"/>
    <x v="69"/>
    <x v="69"/>
    <n v="10545.699999999999"/>
    <s v="Rev_Budget"/>
    <x v="0"/>
    <s v="COSGS"/>
    <x v="4"/>
    <s v="COSTI"/>
    <m/>
    <s v="B.7)"/>
    <s v="7) per servizi"/>
    <x v="2"/>
  </r>
  <r>
    <x v="2"/>
    <x v="40"/>
    <x v="69"/>
    <x v="69"/>
    <n v="10545.699999999999"/>
    <s v="Rev_Budget"/>
    <x v="0"/>
    <s v="COSGS"/>
    <x v="4"/>
    <s v="COSTI"/>
    <m/>
    <s v="B.7)"/>
    <s v="7) per servizi"/>
    <x v="2"/>
  </r>
  <r>
    <x v="2"/>
    <x v="41"/>
    <x v="69"/>
    <x v="69"/>
    <n v="10545.699999999999"/>
    <s v="Rev_Budget"/>
    <x v="0"/>
    <s v="COSGS"/>
    <x v="4"/>
    <s v="COSTI"/>
    <m/>
    <s v="B.7)"/>
    <s v="7) per servizi"/>
    <x v="2"/>
  </r>
  <r>
    <x v="2"/>
    <x v="42"/>
    <x v="69"/>
    <x v="69"/>
    <n v="10545.699999999999"/>
    <s v="Rev_Budget"/>
    <x v="0"/>
    <s v="COSGS"/>
    <x v="4"/>
    <s v="COSTI"/>
    <m/>
    <s v="B.7)"/>
    <s v="7) per servizi"/>
    <x v="2"/>
  </r>
  <r>
    <x v="2"/>
    <x v="43"/>
    <x v="69"/>
    <x v="69"/>
    <n v="21045.699999999997"/>
    <s v="Rev_Budget"/>
    <x v="0"/>
    <s v="COSGS"/>
    <x v="4"/>
    <s v="COSTI"/>
    <m/>
    <s v="B.7)"/>
    <s v="7) per servizi"/>
    <x v="2"/>
  </r>
  <r>
    <x v="2"/>
    <x v="44"/>
    <x v="69"/>
    <x v="69"/>
    <n v="26045.699999999997"/>
    <s v="Rev_Budget"/>
    <x v="0"/>
    <s v="COSGS"/>
    <x v="4"/>
    <s v="COSTI"/>
    <m/>
    <s v="B.7)"/>
    <s v="7) per servizi"/>
    <x v="2"/>
  </r>
  <r>
    <x v="2"/>
    <x v="45"/>
    <x v="69"/>
    <x v="69"/>
    <n v="31045.699999999997"/>
    <s v="Rev_Budget"/>
    <x v="0"/>
    <s v="COSGS"/>
    <x v="4"/>
    <s v="COSTI"/>
    <m/>
    <s v="B.7)"/>
    <s v="7) per servizi"/>
    <x v="2"/>
  </r>
  <r>
    <x v="2"/>
    <x v="46"/>
    <x v="69"/>
    <x v="69"/>
    <n v="36045.699999999997"/>
    <s v="Rev_Budget"/>
    <x v="0"/>
    <s v="COSGS"/>
    <x v="4"/>
    <s v="COSTI"/>
    <m/>
    <s v="B.7)"/>
    <s v="7) per servizi"/>
    <x v="2"/>
  </r>
  <r>
    <x v="2"/>
    <x v="47"/>
    <x v="69"/>
    <x v="69"/>
    <n v="41045.699999999997"/>
    <s v="Rev_Budget"/>
    <x v="0"/>
    <s v="COSGS"/>
    <x v="4"/>
    <s v="COSTI"/>
    <m/>
    <s v="B.7)"/>
    <s v="7) per servizi"/>
    <x v="2"/>
  </r>
  <r>
    <x v="2"/>
    <x v="48"/>
    <x v="69"/>
    <x v="69"/>
    <n v="46045.7"/>
    <s v="Rev_Budget"/>
    <x v="0"/>
    <s v="COSGS"/>
    <x v="4"/>
    <s v="COSTI"/>
    <m/>
    <s v="B.7)"/>
    <s v="7) per servizi"/>
    <x v="2"/>
  </r>
  <r>
    <x v="2"/>
    <x v="49"/>
    <x v="69"/>
    <x v="69"/>
    <n v="51045.7"/>
    <s v="Rev_Budget"/>
    <x v="0"/>
    <s v="COSGS"/>
    <x v="4"/>
    <s v="COSTI"/>
    <m/>
    <s v="B.7)"/>
    <s v="7) per servizi"/>
    <x v="2"/>
  </r>
  <r>
    <x v="2"/>
    <x v="38"/>
    <x v="75"/>
    <x v="75"/>
    <n v="1502.19"/>
    <s v="Rev_Budget"/>
    <x v="0"/>
    <s v="COSGS"/>
    <x v="4"/>
    <s v="COSTI"/>
    <m/>
    <s v="B.7)"/>
    <s v="7) per servizi"/>
    <x v="2"/>
  </r>
  <r>
    <x v="2"/>
    <x v="39"/>
    <x v="75"/>
    <x v="75"/>
    <n v="1502.19"/>
    <s v="Rev_Budget"/>
    <x v="0"/>
    <s v="COSGS"/>
    <x v="4"/>
    <s v="COSTI"/>
    <m/>
    <s v="B.7)"/>
    <s v="7) per servizi"/>
    <x v="2"/>
  </r>
  <r>
    <x v="2"/>
    <x v="40"/>
    <x v="75"/>
    <x v="75"/>
    <n v="1502.19"/>
    <s v="Rev_Budget"/>
    <x v="0"/>
    <s v="COSGS"/>
    <x v="4"/>
    <s v="COSTI"/>
    <m/>
    <s v="B.7)"/>
    <s v="7) per servizi"/>
    <x v="2"/>
  </r>
  <r>
    <x v="2"/>
    <x v="41"/>
    <x v="75"/>
    <x v="75"/>
    <n v="1502.19"/>
    <s v="Rev_Budget"/>
    <x v="0"/>
    <s v="COSGS"/>
    <x v="4"/>
    <s v="COSTI"/>
    <m/>
    <s v="B.7)"/>
    <s v="7) per servizi"/>
    <x v="2"/>
  </r>
  <r>
    <x v="2"/>
    <x v="42"/>
    <x v="75"/>
    <x v="75"/>
    <n v="1502.19"/>
    <s v="Rev_Budget"/>
    <x v="0"/>
    <s v="COSGS"/>
    <x v="4"/>
    <s v="COSTI"/>
    <m/>
    <s v="B.7)"/>
    <s v="7) per servizi"/>
    <x v="2"/>
  </r>
  <r>
    <x v="2"/>
    <x v="43"/>
    <x v="75"/>
    <x v="75"/>
    <n v="1502.19"/>
    <s v="Rev_Budget"/>
    <x v="0"/>
    <s v="COSGS"/>
    <x v="4"/>
    <s v="COSTI"/>
    <m/>
    <s v="B.7)"/>
    <s v="7) per servizi"/>
    <x v="2"/>
  </r>
  <r>
    <x v="2"/>
    <x v="44"/>
    <x v="75"/>
    <x v="75"/>
    <n v="1502.19"/>
    <s v="Rev_Budget"/>
    <x v="0"/>
    <s v="COSGS"/>
    <x v="4"/>
    <s v="COSTI"/>
    <m/>
    <s v="B.7)"/>
    <s v="7) per servizi"/>
    <x v="2"/>
  </r>
  <r>
    <x v="2"/>
    <x v="45"/>
    <x v="75"/>
    <x v="75"/>
    <n v="1502.19"/>
    <s v="Rev_Budget"/>
    <x v="0"/>
    <s v="COSGS"/>
    <x v="4"/>
    <s v="COSTI"/>
    <m/>
    <s v="B.7)"/>
    <s v="7) per servizi"/>
    <x v="2"/>
  </r>
  <r>
    <x v="2"/>
    <x v="46"/>
    <x v="75"/>
    <x v="75"/>
    <n v="1502.19"/>
    <s v="Rev_Budget"/>
    <x v="0"/>
    <s v="COSGS"/>
    <x v="4"/>
    <s v="COSTI"/>
    <m/>
    <s v="B.7)"/>
    <s v="7) per servizi"/>
    <x v="2"/>
  </r>
  <r>
    <x v="2"/>
    <x v="47"/>
    <x v="75"/>
    <x v="75"/>
    <n v="1502.19"/>
    <s v="Rev_Budget"/>
    <x v="0"/>
    <s v="COSGS"/>
    <x v="4"/>
    <s v="COSTI"/>
    <m/>
    <s v="B.7)"/>
    <s v="7) per servizi"/>
    <x v="2"/>
  </r>
  <r>
    <x v="2"/>
    <x v="48"/>
    <x v="75"/>
    <x v="75"/>
    <n v="1502.19"/>
    <s v="Rev_Budget"/>
    <x v="0"/>
    <s v="COSGS"/>
    <x v="4"/>
    <s v="COSTI"/>
    <m/>
    <s v="B.7)"/>
    <s v="7) per servizi"/>
    <x v="2"/>
  </r>
  <r>
    <x v="2"/>
    <x v="49"/>
    <x v="75"/>
    <x v="75"/>
    <n v="1502.19"/>
    <s v="Rev_Budget"/>
    <x v="0"/>
    <s v="COSGS"/>
    <x v="4"/>
    <s v="COSTI"/>
    <m/>
    <s v="B.7)"/>
    <s v="7) per servizi"/>
    <x v="2"/>
  </r>
  <r>
    <x v="2"/>
    <x v="38"/>
    <x v="76"/>
    <x v="76"/>
    <n v="539.07000000000005"/>
    <s v="Rev_Budget"/>
    <x v="0"/>
    <s v="COSGS"/>
    <x v="4"/>
    <s v="COSTI"/>
    <m/>
    <s v="B.7)"/>
    <s v="7) per servizi"/>
    <x v="2"/>
  </r>
  <r>
    <x v="2"/>
    <x v="39"/>
    <x v="76"/>
    <x v="76"/>
    <n v="539.07000000000005"/>
    <s v="Rev_Budget"/>
    <x v="0"/>
    <s v="COSGS"/>
    <x v="4"/>
    <s v="COSTI"/>
    <m/>
    <s v="B.7)"/>
    <s v="7) per servizi"/>
    <x v="2"/>
  </r>
  <r>
    <x v="2"/>
    <x v="40"/>
    <x v="76"/>
    <x v="76"/>
    <n v="539.07000000000005"/>
    <s v="Rev_Budget"/>
    <x v="0"/>
    <s v="COSGS"/>
    <x v="4"/>
    <s v="COSTI"/>
    <m/>
    <s v="B.7)"/>
    <s v="7) per servizi"/>
    <x v="2"/>
  </r>
  <r>
    <x v="2"/>
    <x v="41"/>
    <x v="76"/>
    <x v="76"/>
    <n v="539.07000000000005"/>
    <s v="Rev_Budget"/>
    <x v="0"/>
    <s v="COSGS"/>
    <x v="4"/>
    <s v="COSTI"/>
    <m/>
    <s v="B.7)"/>
    <s v="7) per servizi"/>
    <x v="2"/>
  </r>
  <r>
    <x v="2"/>
    <x v="42"/>
    <x v="76"/>
    <x v="76"/>
    <n v="539.07000000000005"/>
    <s v="Rev_Budget"/>
    <x v="0"/>
    <s v="COSGS"/>
    <x v="4"/>
    <s v="COSTI"/>
    <m/>
    <s v="B.7)"/>
    <s v="7) per servizi"/>
    <x v="2"/>
  </r>
  <r>
    <x v="2"/>
    <x v="43"/>
    <x v="76"/>
    <x v="76"/>
    <n v="1239.0700000000002"/>
    <s v="Rev_Budget"/>
    <x v="0"/>
    <s v="COSGS"/>
    <x v="4"/>
    <s v="COSTI"/>
    <m/>
    <s v="B.7)"/>
    <s v="7) per servizi"/>
    <x v="2"/>
  </r>
  <r>
    <x v="2"/>
    <x v="44"/>
    <x v="76"/>
    <x v="76"/>
    <n v="1939.0700000000002"/>
    <s v="Rev_Budget"/>
    <x v="0"/>
    <s v="COSGS"/>
    <x v="4"/>
    <s v="COSTI"/>
    <m/>
    <s v="B.7)"/>
    <s v="7) per servizi"/>
    <x v="2"/>
  </r>
  <r>
    <x v="2"/>
    <x v="45"/>
    <x v="76"/>
    <x v="76"/>
    <n v="2639.07"/>
    <s v="Rev_Budget"/>
    <x v="0"/>
    <s v="COSGS"/>
    <x v="4"/>
    <s v="COSTI"/>
    <m/>
    <s v="B.7)"/>
    <s v="7) per servizi"/>
    <x v="2"/>
  </r>
  <r>
    <x v="2"/>
    <x v="46"/>
    <x v="76"/>
    <x v="76"/>
    <n v="3339.07"/>
    <s v="Rev_Budget"/>
    <x v="0"/>
    <s v="COSGS"/>
    <x v="4"/>
    <s v="COSTI"/>
    <m/>
    <s v="B.7)"/>
    <s v="7) per servizi"/>
    <x v="2"/>
  </r>
  <r>
    <x v="2"/>
    <x v="47"/>
    <x v="76"/>
    <x v="76"/>
    <n v="4039.07"/>
    <s v="Rev_Budget"/>
    <x v="0"/>
    <s v="COSGS"/>
    <x v="4"/>
    <s v="COSTI"/>
    <m/>
    <s v="B.7)"/>
    <s v="7) per servizi"/>
    <x v="2"/>
  </r>
  <r>
    <x v="2"/>
    <x v="48"/>
    <x v="76"/>
    <x v="76"/>
    <n v="4739.07"/>
    <s v="Rev_Budget"/>
    <x v="0"/>
    <s v="COSGS"/>
    <x v="4"/>
    <s v="COSTI"/>
    <m/>
    <s v="B.7)"/>
    <s v="7) per servizi"/>
    <x v="2"/>
  </r>
  <r>
    <x v="2"/>
    <x v="49"/>
    <x v="76"/>
    <x v="76"/>
    <n v="5439.07"/>
    <s v="Rev_Budget"/>
    <x v="0"/>
    <s v="COSGS"/>
    <x v="4"/>
    <s v="COSTI"/>
    <m/>
    <s v="B.7)"/>
    <s v="7) per servizi"/>
    <x v="2"/>
  </r>
  <r>
    <x v="2"/>
    <x v="38"/>
    <x v="83"/>
    <x v="83"/>
    <n v="66.790000000000006"/>
    <s v="Rev_Budget"/>
    <x v="0"/>
    <s v="SERST"/>
    <x v="8"/>
    <s v="COSTI"/>
    <m/>
    <s v="B.7)"/>
    <s v="7) per servizi"/>
    <x v="2"/>
  </r>
  <r>
    <x v="2"/>
    <x v="39"/>
    <x v="83"/>
    <x v="83"/>
    <n v="354.50000000000006"/>
    <s v="Rev_Budget"/>
    <x v="0"/>
    <s v="SERST"/>
    <x v="8"/>
    <s v="COSTI"/>
    <m/>
    <s v="B.7)"/>
    <s v="7) per servizi"/>
    <x v="2"/>
  </r>
  <r>
    <x v="2"/>
    <x v="40"/>
    <x v="83"/>
    <x v="83"/>
    <n v="173.8"/>
    <s v="Rev_Budget"/>
    <x v="0"/>
    <s v="SERST"/>
    <x v="8"/>
    <s v="COSTI"/>
    <m/>
    <s v="B.7)"/>
    <s v="7) per servizi"/>
    <x v="2"/>
  </r>
  <r>
    <x v="2"/>
    <x v="41"/>
    <x v="83"/>
    <x v="83"/>
    <n v="173.8"/>
    <s v="Rev_Budget"/>
    <x v="0"/>
    <s v="SERST"/>
    <x v="8"/>
    <s v="COSTI"/>
    <m/>
    <s v="B.7)"/>
    <s v="7) per servizi"/>
    <x v="2"/>
  </r>
  <r>
    <x v="2"/>
    <x v="42"/>
    <x v="83"/>
    <x v="83"/>
    <n v="201.64"/>
    <s v="Rev_Budget"/>
    <x v="0"/>
    <s v="SERST"/>
    <x v="8"/>
    <s v="COSTI"/>
    <m/>
    <s v="B.7)"/>
    <s v="7) per servizi"/>
    <x v="2"/>
  </r>
  <r>
    <x v="2"/>
    <x v="43"/>
    <x v="83"/>
    <x v="83"/>
    <n v="201.64"/>
    <s v="Rev_Budget"/>
    <x v="0"/>
    <s v="SERST"/>
    <x v="8"/>
    <s v="COSTI"/>
    <m/>
    <s v="B.7)"/>
    <s v="7) per servizi"/>
    <x v="2"/>
  </r>
  <r>
    <x v="2"/>
    <x v="44"/>
    <x v="83"/>
    <x v="83"/>
    <n v="201.64"/>
    <s v="Rev_Budget"/>
    <x v="0"/>
    <s v="SERST"/>
    <x v="8"/>
    <s v="COSTI"/>
    <m/>
    <s v="B.7)"/>
    <s v="7) per servizi"/>
    <x v="2"/>
  </r>
  <r>
    <x v="2"/>
    <x v="45"/>
    <x v="83"/>
    <x v="83"/>
    <n v="201.64"/>
    <s v="Rev_Budget"/>
    <x v="0"/>
    <s v="SERST"/>
    <x v="8"/>
    <s v="COSTI"/>
    <m/>
    <s v="B.7)"/>
    <s v="7) per servizi"/>
    <x v="2"/>
  </r>
  <r>
    <x v="2"/>
    <x v="46"/>
    <x v="83"/>
    <x v="83"/>
    <n v="201.64"/>
    <s v="Rev_Budget"/>
    <x v="0"/>
    <s v="SERST"/>
    <x v="8"/>
    <s v="COSTI"/>
    <m/>
    <s v="B.7)"/>
    <s v="7) per servizi"/>
    <x v="2"/>
  </r>
  <r>
    <x v="2"/>
    <x v="47"/>
    <x v="83"/>
    <x v="83"/>
    <n v="401.64"/>
    <s v="Rev_Budget"/>
    <x v="0"/>
    <s v="SERST"/>
    <x v="8"/>
    <s v="COSTI"/>
    <m/>
    <s v="B.7)"/>
    <s v="7) per servizi"/>
    <x v="2"/>
  </r>
  <r>
    <x v="2"/>
    <x v="48"/>
    <x v="83"/>
    <x v="83"/>
    <n v="401.64"/>
    <s v="Rev_Budget"/>
    <x v="0"/>
    <s v="SERST"/>
    <x v="8"/>
    <s v="COSTI"/>
    <m/>
    <s v="B.7)"/>
    <s v="7) per servizi"/>
    <x v="2"/>
  </r>
  <r>
    <x v="2"/>
    <x v="49"/>
    <x v="83"/>
    <x v="83"/>
    <n v="401.64"/>
    <s v="Rev_Budget"/>
    <x v="0"/>
    <s v="SERST"/>
    <x v="8"/>
    <s v="COSTI"/>
    <m/>
    <s v="B.7)"/>
    <s v="7) per servizi"/>
    <x v="2"/>
  </r>
  <r>
    <x v="2"/>
    <x v="38"/>
    <x v="85"/>
    <x v="85"/>
    <n v="4356.75"/>
    <s v="Rev_Budget"/>
    <x v="0"/>
    <s v="SERIN"/>
    <x v="6"/>
    <s v="PRD"/>
    <m/>
    <s v="B.7)"/>
    <s v="7) per servizi"/>
    <x v="2"/>
  </r>
  <r>
    <x v="2"/>
    <x v="39"/>
    <x v="85"/>
    <x v="85"/>
    <n v="4356.75"/>
    <s v="Rev_Budget"/>
    <x v="0"/>
    <s v="SERIN"/>
    <x v="6"/>
    <s v="PRD"/>
    <m/>
    <s v="B.7)"/>
    <s v="7) per servizi"/>
    <x v="2"/>
  </r>
  <r>
    <x v="2"/>
    <x v="40"/>
    <x v="85"/>
    <x v="85"/>
    <n v="4356.75"/>
    <s v="Rev_Budget"/>
    <x v="0"/>
    <s v="SERIN"/>
    <x v="6"/>
    <s v="PRD"/>
    <m/>
    <s v="B.7)"/>
    <s v="7) per servizi"/>
    <x v="2"/>
  </r>
  <r>
    <x v="2"/>
    <x v="41"/>
    <x v="85"/>
    <x v="85"/>
    <n v="4825.79"/>
    <s v="Rev_Budget"/>
    <x v="0"/>
    <s v="SERIN"/>
    <x v="6"/>
    <s v="PRD"/>
    <m/>
    <s v="B.7)"/>
    <s v="7) per servizi"/>
    <x v="2"/>
  </r>
  <r>
    <x v="2"/>
    <x v="42"/>
    <x v="85"/>
    <x v="85"/>
    <n v="5125.79"/>
    <s v="Rev_Budget"/>
    <x v="0"/>
    <s v="SERIN"/>
    <x v="6"/>
    <s v="PRD"/>
    <m/>
    <s v="B.7)"/>
    <s v="7) per servizi"/>
    <x v="2"/>
  </r>
  <r>
    <x v="2"/>
    <x v="43"/>
    <x v="85"/>
    <x v="85"/>
    <n v="5625.79"/>
    <s v="Rev_Budget"/>
    <x v="0"/>
    <s v="SERIN"/>
    <x v="6"/>
    <s v="PRD"/>
    <m/>
    <s v="B.7)"/>
    <s v="7) per servizi"/>
    <x v="2"/>
  </r>
  <r>
    <x v="2"/>
    <x v="44"/>
    <x v="85"/>
    <x v="85"/>
    <n v="6125.79"/>
    <s v="Rev_Budget"/>
    <x v="0"/>
    <s v="SERIN"/>
    <x v="6"/>
    <s v="PRD"/>
    <m/>
    <s v="B.7)"/>
    <s v="7) per servizi"/>
    <x v="2"/>
  </r>
  <r>
    <x v="2"/>
    <x v="45"/>
    <x v="85"/>
    <x v="85"/>
    <n v="6625.79"/>
    <s v="Rev_Budget"/>
    <x v="0"/>
    <s v="SERIN"/>
    <x v="6"/>
    <s v="PRD"/>
    <m/>
    <s v="B.7)"/>
    <s v="7) per servizi"/>
    <x v="2"/>
  </r>
  <r>
    <x v="2"/>
    <x v="46"/>
    <x v="85"/>
    <x v="85"/>
    <n v="7125.79"/>
    <s v="Rev_Budget"/>
    <x v="0"/>
    <s v="SERIN"/>
    <x v="6"/>
    <s v="PRD"/>
    <m/>
    <s v="B.7)"/>
    <s v="7) per servizi"/>
    <x v="2"/>
  </r>
  <r>
    <x v="2"/>
    <x v="47"/>
    <x v="85"/>
    <x v="85"/>
    <n v="7625.79"/>
    <s v="Rev_Budget"/>
    <x v="0"/>
    <s v="SERIN"/>
    <x v="6"/>
    <s v="PRD"/>
    <m/>
    <s v="B.7)"/>
    <s v="7) per servizi"/>
    <x v="2"/>
  </r>
  <r>
    <x v="2"/>
    <x v="48"/>
    <x v="85"/>
    <x v="85"/>
    <n v="8125.79"/>
    <s v="Rev_Budget"/>
    <x v="0"/>
    <s v="SERIN"/>
    <x v="6"/>
    <s v="PRD"/>
    <m/>
    <s v="B.7)"/>
    <s v="7) per servizi"/>
    <x v="2"/>
  </r>
  <r>
    <x v="2"/>
    <x v="49"/>
    <x v="85"/>
    <x v="85"/>
    <n v="8625.7900000000009"/>
    <s v="Rev_Budget"/>
    <x v="0"/>
    <s v="SERIN"/>
    <x v="6"/>
    <s v="PRD"/>
    <m/>
    <s v="B.7)"/>
    <s v="7) per servizi"/>
    <x v="2"/>
  </r>
  <r>
    <x v="2"/>
    <x v="38"/>
    <x v="87"/>
    <x v="87"/>
    <n v="229.49"/>
    <s v="Rev_Budget"/>
    <x v="0"/>
    <s v="SERST"/>
    <x v="8"/>
    <s v="COSTI"/>
    <m/>
    <s v="B.7)"/>
    <s v="7) per servizi"/>
    <x v="2"/>
  </r>
  <r>
    <x v="2"/>
    <x v="39"/>
    <x v="87"/>
    <x v="87"/>
    <n v="458.98"/>
    <s v="Rev_Budget"/>
    <x v="0"/>
    <s v="SERST"/>
    <x v="8"/>
    <s v="COSTI"/>
    <m/>
    <s v="B.7)"/>
    <s v="7) per servizi"/>
    <x v="2"/>
  </r>
  <r>
    <x v="2"/>
    <x v="40"/>
    <x v="87"/>
    <x v="87"/>
    <n v="688.46999999999957"/>
    <s v="Rev_Budget"/>
    <x v="0"/>
    <s v="SERST"/>
    <x v="8"/>
    <s v="COSTI"/>
    <m/>
    <s v="B.7)"/>
    <s v="7) per servizi"/>
    <x v="2"/>
  </r>
  <r>
    <x v="2"/>
    <x v="41"/>
    <x v="87"/>
    <x v="87"/>
    <n v="917.95999999999935"/>
    <s v="Rev_Budget"/>
    <x v="0"/>
    <s v="SERST"/>
    <x v="8"/>
    <s v="COSTI"/>
    <m/>
    <s v="B.7)"/>
    <s v="7) per servizi"/>
    <x v="2"/>
  </r>
  <r>
    <x v="2"/>
    <x v="42"/>
    <x v="87"/>
    <x v="87"/>
    <n v="1147.4499999999991"/>
    <s v="Rev_Budget"/>
    <x v="0"/>
    <s v="SERST"/>
    <x v="8"/>
    <s v="COSTI"/>
    <m/>
    <s v="B.7)"/>
    <s v="7) per servizi"/>
    <x v="2"/>
  </r>
  <r>
    <x v="2"/>
    <x v="43"/>
    <x v="87"/>
    <x v="87"/>
    <n v="1376.9399999999989"/>
    <s v="Rev_Budget"/>
    <x v="0"/>
    <s v="SERST"/>
    <x v="8"/>
    <s v="COSTI"/>
    <m/>
    <s v="B.7)"/>
    <s v="7) per servizi"/>
    <x v="2"/>
  </r>
  <r>
    <x v="2"/>
    <x v="44"/>
    <x v="87"/>
    <x v="87"/>
    <n v="1606.4299999999987"/>
    <s v="Rev_Budget"/>
    <x v="0"/>
    <s v="SERST"/>
    <x v="8"/>
    <s v="COSTI"/>
    <m/>
    <s v="B.7)"/>
    <s v="7) per servizi"/>
    <x v="2"/>
  </r>
  <r>
    <x v="2"/>
    <x v="45"/>
    <x v="87"/>
    <x v="87"/>
    <n v="1835.9199999999985"/>
    <s v="Rev_Budget"/>
    <x v="0"/>
    <s v="SERST"/>
    <x v="8"/>
    <s v="COSTI"/>
    <m/>
    <s v="B.7)"/>
    <s v="7) per servizi"/>
    <x v="2"/>
  </r>
  <r>
    <x v="2"/>
    <x v="46"/>
    <x v="87"/>
    <x v="87"/>
    <n v="2065.409999999998"/>
    <s v="Rev_Budget"/>
    <x v="0"/>
    <s v="SERST"/>
    <x v="8"/>
    <s v="COSTI"/>
    <m/>
    <s v="B.7)"/>
    <s v="7) per servizi"/>
    <x v="2"/>
  </r>
  <r>
    <x v="2"/>
    <x v="47"/>
    <x v="87"/>
    <x v="87"/>
    <n v="2294.8999999999978"/>
    <s v="Rev_Budget"/>
    <x v="0"/>
    <s v="SERST"/>
    <x v="8"/>
    <s v="COSTI"/>
    <m/>
    <s v="B.7)"/>
    <s v="7) per servizi"/>
    <x v="2"/>
  </r>
  <r>
    <x v="2"/>
    <x v="48"/>
    <x v="87"/>
    <x v="87"/>
    <n v="2524.3899999999976"/>
    <s v="Rev_Budget"/>
    <x v="0"/>
    <s v="SERST"/>
    <x v="8"/>
    <s v="COSTI"/>
    <m/>
    <s v="B.7)"/>
    <s v="7) per servizi"/>
    <x v="2"/>
  </r>
  <r>
    <x v="2"/>
    <x v="49"/>
    <x v="87"/>
    <x v="87"/>
    <n v="2753.8799999999974"/>
    <s v="Rev_Budget"/>
    <x v="0"/>
    <s v="SERST"/>
    <x v="8"/>
    <s v="COSTI"/>
    <m/>
    <s v="B.7)"/>
    <s v="7) per servizi"/>
    <x v="2"/>
  </r>
  <r>
    <x v="2"/>
    <x v="38"/>
    <x v="89"/>
    <x v="89"/>
    <n v="7548.23"/>
    <s v="Rev_Budget"/>
    <x v="0"/>
    <s v="SERST"/>
    <x v="8"/>
    <s v="COSTI"/>
    <m/>
    <s v="B.7)"/>
    <s v="7) per servizi"/>
    <x v="2"/>
  </r>
  <r>
    <x v="2"/>
    <x v="39"/>
    <x v="89"/>
    <x v="89"/>
    <n v="11448.46"/>
    <s v="Rev_Budget"/>
    <x v="0"/>
    <s v="SERST"/>
    <x v="8"/>
    <s v="COSTI"/>
    <m/>
    <s v="B.7)"/>
    <s v="7) per servizi"/>
    <x v="2"/>
  </r>
  <r>
    <x v="2"/>
    <x v="40"/>
    <x v="89"/>
    <x v="89"/>
    <n v="13752.2"/>
    <s v="Rev_Budget"/>
    <x v="0"/>
    <s v="SERST"/>
    <x v="8"/>
    <s v="COSTI"/>
    <m/>
    <s v="B.7)"/>
    <s v="7) per servizi"/>
    <x v="2"/>
  </r>
  <r>
    <x v="2"/>
    <x v="41"/>
    <x v="89"/>
    <x v="89"/>
    <n v="16057.2"/>
    <s v="Rev_Budget"/>
    <x v="0"/>
    <s v="SERST"/>
    <x v="8"/>
    <s v="COSTI"/>
    <m/>
    <s v="B.7)"/>
    <s v="7) per servizi"/>
    <x v="2"/>
  </r>
  <r>
    <x v="2"/>
    <x v="42"/>
    <x v="89"/>
    <x v="89"/>
    <n v="17907.2"/>
    <s v="Rev_Budget"/>
    <x v="0"/>
    <s v="SERST"/>
    <x v="8"/>
    <s v="COSTI"/>
    <m/>
    <s v="B.7)"/>
    <s v="7) per servizi"/>
    <x v="2"/>
  </r>
  <r>
    <x v="2"/>
    <x v="43"/>
    <x v="89"/>
    <x v="89"/>
    <n v="19907.2"/>
    <s v="Rev_Budget"/>
    <x v="0"/>
    <s v="SERST"/>
    <x v="8"/>
    <s v="COSTI"/>
    <m/>
    <s v="B.7)"/>
    <s v="7) per servizi"/>
    <x v="2"/>
  </r>
  <r>
    <x v="2"/>
    <x v="44"/>
    <x v="89"/>
    <x v="89"/>
    <n v="21907.200000000001"/>
    <s v="Rev_Budget"/>
    <x v="0"/>
    <s v="SERST"/>
    <x v="8"/>
    <s v="COSTI"/>
    <m/>
    <s v="B.7)"/>
    <s v="7) per servizi"/>
    <x v="2"/>
  </r>
  <r>
    <x v="2"/>
    <x v="45"/>
    <x v="89"/>
    <x v="89"/>
    <n v="23907.200000000001"/>
    <s v="Rev_Budget"/>
    <x v="0"/>
    <s v="SERST"/>
    <x v="8"/>
    <s v="COSTI"/>
    <m/>
    <s v="B.7)"/>
    <s v="7) per servizi"/>
    <x v="2"/>
  </r>
  <r>
    <x v="2"/>
    <x v="46"/>
    <x v="89"/>
    <x v="89"/>
    <n v="25907.200000000001"/>
    <s v="Rev_Budget"/>
    <x v="0"/>
    <s v="SERST"/>
    <x v="8"/>
    <s v="COSTI"/>
    <m/>
    <s v="B.7)"/>
    <s v="7) per servizi"/>
    <x v="2"/>
  </r>
  <r>
    <x v="2"/>
    <x v="47"/>
    <x v="89"/>
    <x v="89"/>
    <n v="27907.200000000001"/>
    <s v="Rev_Budget"/>
    <x v="0"/>
    <s v="SERST"/>
    <x v="8"/>
    <s v="COSTI"/>
    <m/>
    <s v="B.7)"/>
    <s v="7) per servizi"/>
    <x v="2"/>
  </r>
  <r>
    <x v="2"/>
    <x v="48"/>
    <x v="89"/>
    <x v="89"/>
    <n v="29907.200000000001"/>
    <s v="Rev_Budget"/>
    <x v="0"/>
    <s v="SERST"/>
    <x v="8"/>
    <s v="COSTI"/>
    <m/>
    <s v="B.7)"/>
    <s v="7) per servizi"/>
    <x v="2"/>
  </r>
  <r>
    <x v="2"/>
    <x v="49"/>
    <x v="89"/>
    <x v="89"/>
    <n v="31907.200000000001"/>
    <s v="Rev_Budget"/>
    <x v="0"/>
    <s v="SERST"/>
    <x v="8"/>
    <s v="COSTI"/>
    <m/>
    <s v="B.7)"/>
    <s v="7) per servizi"/>
    <x v="2"/>
  </r>
  <r>
    <x v="2"/>
    <x v="38"/>
    <x v="100"/>
    <x v="100"/>
    <n v="1201"/>
    <s v="Rev_Budget"/>
    <x v="0"/>
    <s v="COSGS"/>
    <x v="4"/>
    <s v="COSTI"/>
    <m/>
    <s v="B.7)"/>
    <s v="7) per servizi"/>
    <x v="2"/>
  </r>
  <r>
    <x v="2"/>
    <x v="39"/>
    <x v="100"/>
    <x v="100"/>
    <n v="2294.9100000000003"/>
    <s v="Rev_Budget"/>
    <x v="0"/>
    <s v="COSGS"/>
    <x v="4"/>
    <s v="COSTI"/>
    <m/>
    <s v="B.7)"/>
    <s v="7) per servizi"/>
    <x v="2"/>
  </r>
  <r>
    <x v="2"/>
    <x v="40"/>
    <x v="100"/>
    <x v="100"/>
    <n v="3991.3900000000008"/>
    <s v="Rev_Budget"/>
    <x v="0"/>
    <s v="COSGS"/>
    <x v="4"/>
    <s v="COSTI"/>
    <m/>
    <s v="B.7)"/>
    <s v="7) per servizi"/>
    <x v="2"/>
  </r>
  <r>
    <x v="2"/>
    <x v="41"/>
    <x v="100"/>
    <x v="100"/>
    <n v="5073.8700000000008"/>
    <s v="Rev_Budget"/>
    <x v="0"/>
    <s v="COSGS"/>
    <x v="4"/>
    <s v="COSTI"/>
    <m/>
    <s v="B.7)"/>
    <s v="7) per servizi"/>
    <x v="2"/>
  </r>
  <r>
    <x v="2"/>
    <x v="42"/>
    <x v="100"/>
    <x v="100"/>
    <n v="9418.3499999999985"/>
    <s v="Rev_Budget"/>
    <x v="0"/>
    <s v="COSGS"/>
    <x v="4"/>
    <s v="COSTI"/>
    <m/>
    <s v="B.7)"/>
    <s v="7) per servizi"/>
    <x v="2"/>
  </r>
  <r>
    <x v="2"/>
    <x v="43"/>
    <x v="100"/>
    <x v="100"/>
    <n v="11302.019999999999"/>
    <s v="Rev_Budget"/>
    <x v="0"/>
    <s v="COSGS"/>
    <x v="4"/>
    <s v="COSTI"/>
    <m/>
    <s v="B.7)"/>
    <s v="7) per servizi"/>
    <x v="2"/>
  </r>
  <r>
    <x v="2"/>
    <x v="44"/>
    <x v="100"/>
    <x v="100"/>
    <n v="13185.689999999999"/>
    <s v="Rev_Budget"/>
    <x v="0"/>
    <s v="COSGS"/>
    <x v="4"/>
    <s v="COSTI"/>
    <m/>
    <s v="B.7)"/>
    <s v="7) per servizi"/>
    <x v="2"/>
  </r>
  <r>
    <x v="2"/>
    <x v="45"/>
    <x v="100"/>
    <x v="100"/>
    <n v="15069.359999999999"/>
    <s v="Rev_Budget"/>
    <x v="0"/>
    <s v="COSGS"/>
    <x v="4"/>
    <s v="COSTI"/>
    <m/>
    <s v="B.7)"/>
    <s v="7) per servizi"/>
    <x v="2"/>
  </r>
  <r>
    <x v="2"/>
    <x v="46"/>
    <x v="100"/>
    <x v="100"/>
    <n v="16953.03"/>
    <s v="Rev_Budget"/>
    <x v="0"/>
    <s v="COSGS"/>
    <x v="4"/>
    <s v="COSTI"/>
    <m/>
    <s v="B.7)"/>
    <s v="7) per servizi"/>
    <x v="2"/>
  </r>
  <r>
    <x v="2"/>
    <x v="47"/>
    <x v="100"/>
    <x v="100"/>
    <n v="18836.699999999997"/>
    <s v="Rev_Budget"/>
    <x v="0"/>
    <s v="COSGS"/>
    <x v="4"/>
    <s v="COSTI"/>
    <m/>
    <s v="B.7)"/>
    <s v="7) per servizi"/>
    <x v="2"/>
  </r>
  <r>
    <x v="2"/>
    <x v="48"/>
    <x v="100"/>
    <x v="100"/>
    <n v="20720.369999999995"/>
    <s v="Rev_Budget"/>
    <x v="0"/>
    <s v="COSGS"/>
    <x v="4"/>
    <s v="COSTI"/>
    <m/>
    <s v="B.7)"/>
    <s v="7) per servizi"/>
    <x v="2"/>
  </r>
  <r>
    <x v="2"/>
    <x v="49"/>
    <x v="100"/>
    <x v="100"/>
    <n v="22604.039999999994"/>
    <s v="Rev_Budget"/>
    <x v="0"/>
    <s v="COSGS"/>
    <x v="4"/>
    <s v="COSTI"/>
    <m/>
    <s v="B.7)"/>
    <s v="7) per servizi"/>
    <x v="2"/>
  </r>
  <r>
    <x v="2"/>
    <x v="38"/>
    <x v="103"/>
    <x v="103"/>
    <n v="1544.7400000000002"/>
    <s v="Rev_Budget"/>
    <x v="0"/>
    <s v="COSGS"/>
    <x v="4"/>
    <s v="COSTI"/>
    <m/>
    <s v="B.7)"/>
    <s v="7) per servizi"/>
    <x v="2"/>
  </r>
  <r>
    <x v="2"/>
    <x v="39"/>
    <x v="103"/>
    <x v="103"/>
    <n v="2476.7200000000003"/>
    <s v="Rev_Budget"/>
    <x v="0"/>
    <s v="COSGS"/>
    <x v="4"/>
    <s v="COSTI"/>
    <m/>
    <s v="B.7)"/>
    <s v="7) per servizi"/>
    <x v="2"/>
  </r>
  <r>
    <x v="2"/>
    <x v="40"/>
    <x v="103"/>
    <x v="103"/>
    <n v="3539.3399999999997"/>
    <s v="Rev_Budget"/>
    <x v="0"/>
    <s v="COSGS"/>
    <x v="4"/>
    <s v="COSTI"/>
    <m/>
    <s v="B.7)"/>
    <s v="7) per servizi"/>
    <x v="2"/>
  </r>
  <r>
    <x v="2"/>
    <x v="41"/>
    <x v="103"/>
    <x v="103"/>
    <n v="5398.7199999999993"/>
    <s v="Rev_Budget"/>
    <x v="0"/>
    <s v="COSGS"/>
    <x v="4"/>
    <s v="COSTI"/>
    <m/>
    <s v="B.7)"/>
    <s v="7) per servizi"/>
    <x v="2"/>
  </r>
  <r>
    <x v="2"/>
    <x v="42"/>
    <x v="103"/>
    <x v="103"/>
    <n v="6330.11"/>
    <s v="Rev_Budget"/>
    <x v="0"/>
    <s v="COSGS"/>
    <x v="4"/>
    <s v="COSTI"/>
    <m/>
    <s v="B.7)"/>
    <s v="7) per servizi"/>
    <x v="2"/>
  </r>
  <r>
    <x v="2"/>
    <x v="43"/>
    <x v="103"/>
    <x v="103"/>
    <n v="7596.1319999999996"/>
    <s v="Rev_Budget"/>
    <x v="0"/>
    <s v="COSGS"/>
    <x v="4"/>
    <s v="COSTI"/>
    <m/>
    <s v="B.7)"/>
    <s v="7) per servizi"/>
    <x v="2"/>
  </r>
  <r>
    <x v="2"/>
    <x v="44"/>
    <x v="103"/>
    <x v="103"/>
    <n v="8862.1539999999986"/>
    <s v="Rev_Budget"/>
    <x v="0"/>
    <s v="COSGS"/>
    <x v="4"/>
    <s v="COSTI"/>
    <m/>
    <s v="B.7)"/>
    <s v="7) per servizi"/>
    <x v="2"/>
  </r>
  <r>
    <x v="2"/>
    <x v="45"/>
    <x v="103"/>
    <x v="103"/>
    <n v="10128.175999999999"/>
    <s v="Rev_Budget"/>
    <x v="0"/>
    <s v="COSGS"/>
    <x v="4"/>
    <s v="COSTI"/>
    <m/>
    <s v="B.7)"/>
    <s v="7) per servizi"/>
    <x v="2"/>
  </r>
  <r>
    <x v="2"/>
    <x v="46"/>
    <x v="103"/>
    <x v="103"/>
    <n v="11394.198"/>
    <s v="Rev_Budget"/>
    <x v="0"/>
    <s v="COSGS"/>
    <x v="4"/>
    <s v="COSTI"/>
    <m/>
    <s v="B.7)"/>
    <s v="7) per servizi"/>
    <x v="2"/>
  </r>
  <r>
    <x v="2"/>
    <x v="47"/>
    <x v="103"/>
    <x v="103"/>
    <n v="12660.220000000001"/>
    <s v="Rev_Budget"/>
    <x v="0"/>
    <s v="COSGS"/>
    <x v="4"/>
    <s v="COSTI"/>
    <m/>
    <s v="B.7)"/>
    <s v="7) per servizi"/>
    <x v="2"/>
  </r>
  <r>
    <x v="2"/>
    <x v="48"/>
    <x v="103"/>
    <x v="103"/>
    <n v="13926.242000000002"/>
    <s v="Rev_Budget"/>
    <x v="0"/>
    <s v="COSGS"/>
    <x v="4"/>
    <s v="COSTI"/>
    <m/>
    <s v="B.7)"/>
    <s v="7) per servizi"/>
    <x v="2"/>
  </r>
  <r>
    <x v="2"/>
    <x v="49"/>
    <x v="103"/>
    <x v="103"/>
    <n v="15192.264000000003"/>
    <s v="Rev_Budget"/>
    <x v="0"/>
    <s v="COSGS"/>
    <x v="4"/>
    <s v="COSTI"/>
    <m/>
    <s v="B.7)"/>
    <s v="7) per servizi"/>
    <x v="2"/>
  </r>
  <r>
    <x v="2"/>
    <x v="38"/>
    <x v="112"/>
    <x v="112"/>
    <n v="8092.78"/>
    <s v="Rev_Budget"/>
    <x v="0"/>
    <s v="SERST"/>
    <x v="8"/>
    <s v="COSTI"/>
    <m/>
    <s v="B.7)"/>
    <s v="7) per servizi"/>
    <x v="2"/>
  </r>
  <r>
    <x v="2"/>
    <x v="39"/>
    <x v="112"/>
    <x v="112"/>
    <n v="7827.9499999999989"/>
    <s v="Rev_Budget"/>
    <x v="0"/>
    <s v="SERST"/>
    <x v="8"/>
    <s v="COSTI"/>
    <m/>
    <s v="B.7)"/>
    <s v="7) per servizi"/>
    <x v="2"/>
  </r>
  <r>
    <x v="2"/>
    <x v="40"/>
    <x v="112"/>
    <x v="112"/>
    <n v="22887.96"/>
    <s v="Rev_Budget"/>
    <x v="0"/>
    <s v="SERST"/>
    <x v="8"/>
    <s v="COSTI"/>
    <m/>
    <s v="B.7)"/>
    <s v="7) per servizi"/>
    <x v="2"/>
  </r>
  <r>
    <x v="2"/>
    <x v="41"/>
    <x v="112"/>
    <x v="112"/>
    <n v="33889.56"/>
    <s v="Rev_Budget"/>
    <x v="0"/>
    <s v="SERST"/>
    <x v="8"/>
    <s v="COSTI"/>
    <m/>
    <s v="B.7)"/>
    <s v="7) per servizi"/>
    <x v="2"/>
  </r>
  <r>
    <x v="2"/>
    <x v="42"/>
    <x v="112"/>
    <x v="112"/>
    <n v="41967.609999999986"/>
    <s v="Rev_Budget"/>
    <x v="0"/>
    <s v="SERST"/>
    <x v="8"/>
    <s v="COSTI"/>
    <m/>
    <s v="B.7)"/>
    <s v="7) per servizi"/>
    <x v="2"/>
  </r>
  <r>
    <x v="2"/>
    <x v="43"/>
    <x v="112"/>
    <x v="112"/>
    <n v="48731.37999999999"/>
    <s v="Rev_Budget"/>
    <x v="0"/>
    <s v="SERST"/>
    <x v="8"/>
    <s v="COSTI"/>
    <m/>
    <s v="B.7)"/>
    <s v="7) per servizi"/>
    <x v="2"/>
  </r>
  <r>
    <x v="2"/>
    <x v="44"/>
    <x v="112"/>
    <x v="112"/>
    <n v="55495.149999999994"/>
    <s v="Rev_Budget"/>
    <x v="0"/>
    <s v="SERST"/>
    <x v="8"/>
    <s v="COSTI"/>
    <m/>
    <s v="B.7)"/>
    <s v="7) per servizi"/>
    <x v="2"/>
  </r>
  <r>
    <x v="2"/>
    <x v="45"/>
    <x v="112"/>
    <x v="112"/>
    <n v="62258.92"/>
    <s v="Rev_Budget"/>
    <x v="0"/>
    <s v="SERST"/>
    <x v="8"/>
    <s v="COSTI"/>
    <m/>
    <s v="B.7)"/>
    <s v="7) per servizi"/>
    <x v="2"/>
  </r>
  <r>
    <x v="2"/>
    <x v="46"/>
    <x v="112"/>
    <x v="112"/>
    <n v="69022.69"/>
    <s v="Rev_Budget"/>
    <x v="0"/>
    <s v="SERST"/>
    <x v="8"/>
    <s v="COSTI"/>
    <m/>
    <s v="B.7)"/>
    <s v="7) per servizi"/>
    <x v="2"/>
  </r>
  <r>
    <x v="2"/>
    <x v="47"/>
    <x v="112"/>
    <x v="112"/>
    <n v="75786.460000000006"/>
    <s v="Rev_Budget"/>
    <x v="0"/>
    <s v="SERST"/>
    <x v="8"/>
    <s v="COSTI"/>
    <m/>
    <s v="B.7)"/>
    <s v="7) per servizi"/>
    <x v="2"/>
  </r>
  <r>
    <x v="2"/>
    <x v="48"/>
    <x v="112"/>
    <x v="112"/>
    <n v="82550.23000000001"/>
    <s v="Rev_Budget"/>
    <x v="0"/>
    <s v="SERST"/>
    <x v="8"/>
    <s v="COSTI"/>
    <m/>
    <s v="B.7)"/>
    <s v="7) per servizi"/>
    <x v="2"/>
  </r>
  <r>
    <x v="2"/>
    <x v="49"/>
    <x v="112"/>
    <x v="112"/>
    <n v="89314.000000000015"/>
    <s v="Rev_Budget"/>
    <x v="0"/>
    <s v="SERST"/>
    <x v="8"/>
    <s v="COSTI"/>
    <m/>
    <s v="B.7)"/>
    <s v="7) per servizi"/>
    <x v="2"/>
  </r>
  <r>
    <x v="2"/>
    <x v="38"/>
    <x v="116"/>
    <x v="116"/>
    <n v="3194.1"/>
    <s v="Rev_Budget"/>
    <x v="0"/>
    <s v="SERST"/>
    <x v="8"/>
    <s v="COSTI"/>
    <m/>
    <s v="B.7)"/>
    <s v="7) per servizi"/>
    <x v="2"/>
  </r>
  <r>
    <x v="2"/>
    <x v="39"/>
    <x v="116"/>
    <x v="116"/>
    <n v="6274.7999999999993"/>
    <s v="Rev_Budget"/>
    <x v="0"/>
    <s v="SERST"/>
    <x v="8"/>
    <s v="COSTI"/>
    <m/>
    <s v="B.7)"/>
    <s v="7) per servizi"/>
    <x v="2"/>
  </r>
  <r>
    <x v="2"/>
    <x v="40"/>
    <x v="116"/>
    <x v="116"/>
    <n v="9733.5"/>
    <s v="Rev_Budget"/>
    <x v="0"/>
    <s v="SERST"/>
    <x v="8"/>
    <s v="COSTI"/>
    <m/>
    <s v="B.7)"/>
    <s v="7) per servizi"/>
    <x v="2"/>
  </r>
  <r>
    <x v="2"/>
    <x v="41"/>
    <x v="116"/>
    <x v="116"/>
    <n v="13041"/>
    <s v="Rev_Budget"/>
    <x v="0"/>
    <s v="SERST"/>
    <x v="8"/>
    <s v="COSTI"/>
    <m/>
    <s v="B.7)"/>
    <s v="7) per servizi"/>
    <x v="2"/>
  </r>
  <r>
    <x v="2"/>
    <x v="42"/>
    <x v="116"/>
    <x v="116"/>
    <n v="17467.099999999999"/>
    <s v="Rev_Budget"/>
    <x v="0"/>
    <s v="SERST"/>
    <x v="8"/>
    <s v="COSTI"/>
    <m/>
    <s v="B.7)"/>
    <s v="7) per servizi"/>
    <x v="2"/>
  </r>
  <r>
    <x v="2"/>
    <x v="43"/>
    <x v="116"/>
    <x v="116"/>
    <n v="20960.519999999997"/>
    <s v="Rev_Budget"/>
    <x v="0"/>
    <s v="SERST"/>
    <x v="8"/>
    <s v="COSTI"/>
    <m/>
    <s v="B.7)"/>
    <s v="7) per servizi"/>
    <x v="2"/>
  </r>
  <r>
    <x v="2"/>
    <x v="44"/>
    <x v="116"/>
    <x v="116"/>
    <n v="24453.939999999995"/>
    <s v="Rev_Budget"/>
    <x v="0"/>
    <s v="SERST"/>
    <x v="8"/>
    <s v="COSTI"/>
    <m/>
    <s v="B.7)"/>
    <s v="7) per servizi"/>
    <x v="2"/>
  </r>
  <r>
    <x v="2"/>
    <x v="45"/>
    <x v="116"/>
    <x v="116"/>
    <n v="27947.359999999993"/>
    <s v="Rev_Budget"/>
    <x v="0"/>
    <s v="SERST"/>
    <x v="8"/>
    <s v="COSTI"/>
    <m/>
    <s v="B.7)"/>
    <s v="7) per servizi"/>
    <x v="2"/>
  </r>
  <r>
    <x v="2"/>
    <x v="46"/>
    <x v="116"/>
    <x v="116"/>
    <n v="31440.779999999992"/>
    <s v="Rev_Budget"/>
    <x v="0"/>
    <s v="SERST"/>
    <x v="8"/>
    <s v="COSTI"/>
    <m/>
    <s v="B.7)"/>
    <s v="7) per servizi"/>
    <x v="2"/>
  </r>
  <r>
    <x v="2"/>
    <x v="47"/>
    <x v="116"/>
    <x v="116"/>
    <n v="34934.19999999999"/>
    <s v="Rev_Budget"/>
    <x v="0"/>
    <s v="SERST"/>
    <x v="8"/>
    <s v="COSTI"/>
    <m/>
    <s v="B.7)"/>
    <s v="7) per servizi"/>
    <x v="2"/>
  </r>
  <r>
    <x v="2"/>
    <x v="48"/>
    <x v="116"/>
    <x v="116"/>
    <n v="38427.619999999988"/>
    <s v="Rev_Budget"/>
    <x v="0"/>
    <s v="SERST"/>
    <x v="8"/>
    <s v="COSTI"/>
    <m/>
    <s v="B.7)"/>
    <s v="7) per servizi"/>
    <x v="2"/>
  </r>
  <r>
    <x v="2"/>
    <x v="49"/>
    <x v="116"/>
    <x v="116"/>
    <n v="41921.039999999986"/>
    <s v="Rev_Budget"/>
    <x v="0"/>
    <s v="SERST"/>
    <x v="8"/>
    <s v="COSTI"/>
    <m/>
    <s v="B.7)"/>
    <s v="7) per servizi"/>
    <x v="2"/>
  </r>
  <r>
    <x v="2"/>
    <x v="38"/>
    <x v="118"/>
    <x v="118"/>
    <n v="110.67"/>
    <s v="Rev_Budget"/>
    <x v="0"/>
    <s v="SERST"/>
    <x v="8"/>
    <s v="COSTI"/>
    <m/>
    <s v="B.7)"/>
    <s v="7) per servizi"/>
    <x v="2"/>
  </r>
  <r>
    <x v="2"/>
    <x v="39"/>
    <x v="118"/>
    <x v="118"/>
    <n v="325.67"/>
    <s v="Rev_Budget"/>
    <x v="0"/>
    <s v="SERST"/>
    <x v="8"/>
    <s v="COSTI"/>
    <m/>
    <s v="B.7)"/>
    <s v="7) per servizi"/>
    <x v="2"/>
  </r>
  <r>
    <x v="2"/>
    <x v="40"/>
    <x v="118"/>
    <x v="118"/>
    <n v="325.67"/>
    <s v="Rev_Budget"/>
    <x v="0"/>
    <s v="SERST"/>
    <x v="8"/>
    <s v="COSTI"/>
    <m/>
    <s v="B.7)"/>
    <s v="7) per servizi"/>
    <x v="2"/>
  </r>
  <r>
    <x v="2"/>
    <x v="41"/>
    <x v="118"/>
    <x v="118"/>
    <n v="439.94"/>
    <s v="Rev_Budget"/>
    <x v="0"/>
    <s v="SERST"/>
    <x v="8"/>
    <s v="COSTI"/>
    <m/>
    <s v="B.7)"/>
    <s v="7) per servizi"/>
    <x v="2"/>
  </r>
  <r>
    <x v="2"/>
    <x v="42"/>
    <x v="118"/>
    <x v="118"/>
    <n v="439.94"/>
    <s v="Rev_Budget"/>
    <x v="0"/>
    <s v="SERST"/>
    <x v="8"/>
    <s v="COSTI"/>
    <m/>
    <s v="B.7)"/>
    <s v="7) per servizi"/>
    <x v="2"/>
  </r>
  <r>
    <x v="2"/>
    <x v="43"/>
    <x v="118"/>
    <x v="118"/>
    <n v="527.928"/>
    <s v="Rev_Budget"/>
    <x v="0"/>
    <s v="SERST"/>
    <x v="8"/>
    <s v="COSTI"/>
    <m/>
    <s v="B.7)"/>
    <s v="7) per servizi"/>
    <x v="2"/>
  </r>
  <r>
    <x v="2"/>
    <x v="44"/>
    <x v="118"/>
    <x v="118"/>
    <n v="615.91599999999994"/>
    <s v="Rev_Budget"/>
    <x v="0"/>
    <s v="SERST"/>
    <x v="8"/>
    <s v="COSTI"/>
    <m/>
    <s v="B.7)"/>
    <s v="7) per servizi"/>
    <x v="2"/>
  </r>
  <r>
    <x v="2"/>
    <x v="45"/>
    <x v="118"/>
    <x v="118"/>
    <n v="703.904"/>
    <s v="Rev_Budget"/>
    <x v="0"/>
    <s v="SERST"/>
    <x v="8"/>
    <s v="COSTI"/>
    <m/>
    <s v="B.7)"/>
    <s v="7) per servizi"/>
    <x v="2"/>
  </r>
  <r>
    <x v="2"/>
    <x v="46"/>
    <x v="118"/>
    <x v="118"/>
    <n v="791.89200000000005"/>
    <s v="Rev_Budget"/>
    <x v="0"/>
    <s v="SERST"/>
    <x v="8"/>
    <s v="COSTI"/>
    <m/>
    <s v="B.7)"/>
    <s v="7) per servizi"/>
    <x v="2"/>
  </r>
  <r>
    <x v="2"/>
    <x v="47"/>
    <x v="118"/>
    <x v="118"/>
    <n v="879.88000000000011"/>
    <s v="Rev_Budget"/>
    <x v="0"/>
    <s v="SERST"/>
    <x v="8"/>
    <s v="COSTI"/>
    <m/>
    <s v="B.7)"/>
    <s v="7) per servizi"/>
    <x v="2"/>
  </r>
  <r>
    <x v="2"/>
    <x v="48"/>
    <x v="118"/>
    <x v="118"/>
    <n v="967.86800000000017"/>
    <s v="Rev_Budget"/>
    <x v="0"/>
    <s v="SERST"/>
    <x v="8"/>
    <s v="COSTI"/>
    <m/>
    <s v="B.7)"/>
    <s v="7) per servizi"/>
    <x v="2"/>
  </r>
  <r>
    <x v="2"/>
    <x v="49"/>
    <x v="118"/>
    <x v="118"/>
    <n v="1055.8560000000002"/>
    <s v="Rev_Budget"/>
    <x v="0"/>
    <s v="SERST"/>
    <x v="8"/>
    <s v="COSTI"/>
    <m/>
    <s v="B.7)"/>
    <s v="7) per servizi"/>
    <x v="2"/>
  </r>
  <r>
    <x v="2"/>
    <x v="38"/>
    <x v="119"/>
    <x v="119"/>
    <n v="1122.47"/>
    <s v="Rev_Budget"/>
    <x v="0"/>
    <s v="SERST"/>
    <x v="8"/>
    <s v="COSTI"/>
    <m/>
    <s v="B.7)"/>
    <s v="7) per servizi"/>
    <x v="2"/>
  </r>
  <r>
    <x v="2"/>
    <x v="39"/>
    <x v="119"/>
    <x v="119"/>
    <n v="1622.47"/>
    <s v="Rev_Budget"/>
    <x v="0"/>
    <s v="SERST"/>
    <x v="8"/>
    <s v="COSTI"/>
    <m/>
    <s v="B.7)"/>
    <s v="7) per servizi"/>
    <x v="2"/>
  </r>
  <r>
    <x v="2"/>
    <x v="40"/>
    <x v="119"/>
    <x v="119"/>
    <n v="3838.3"/>
    <s v="Rev_Budget"/>
    <x v="0"/>
    <s v="SERST"/>
    <x v="8"/>
    <s v="COSTI"/>
    <m/>
    <s v="B.7)"/>
    <s v="7) per servizi"/>
    <x v="2"/>
  </r>
  <r>
    <x v="2"/>
    <x v="41"/>
    <x v="119"/>
    <x v="119"/>
    <n v="6812.0499999999993"/>
    <s v="Rev_Budget"/>
    <x v="0"/>
    <s v="SERST"/>
    <x v="8"/>
    <s v="COSTI"/>
    <m/>
    <s v="B.7)"/>
    <s v="7) per servizi"/>
    <x v="2"/>
  </r>
  <r>
    <x v="2"/>
    <x v="42"/>
    <x v="119"/>
    <x v="119"/>
    <n v="7552.18"/>
    <s v="Rev_Budget"/>
    <x v="0"/>
    <s v="SERST"/>
    <x v="8"/>
    <s v="COSTI"/>
    <m/>
    <s v="B.7)"/>
    <s v="7) per servizi"/>
    <x v="2"/>
  </r>
  <r>
    <x v="2"/>
    <x v="43"/>
    <x v="119"/>
    <x v="119"/>
    <n v="8552.18"/>
    <s v="Rev_Budget"/>
    <x v="0"/>
    <s v="SERST"/>
    <x v="8"/>
    <s v="COSTI"/>
    <m/>
    <s v="B.7)"/>
    <s v="7) per servizi"/>
    <x v="2"/>
  </r>
  <r>
    <x v="2"/>
    <x v="44"/>
    <x v="119"/>
    <x v="119"/>
    <n v="9552.18"/>
    <s v="Rev_Budget"/>
    <x v="0"/>
    <s v="SERST"/>
    <x v="8"/>
    <s v="COSTI"/>
    <m/>
    <s v="B.7)"/>
    <s v="7) per servizi"/>
    <x v="2"/>
  </r>
  <r>
    <x v="2"/>
    <x v="45"/>
    <x v="119"/>
    <x v="119"/>
    <n v="10552.18"/>
    <s v="Rev_Budget"/>
    <x v="0"/>
    <s v="SERST"/>
    <x v="8"/>
    <s v="COSTI"/>
    <m/>
    <s v="B.7)"/>
    <s v="7) per servizi"/>
    <x v="2"/>
  </r>
  <r>
    <x v="2"/>
    <x v="46"/>
    <x v="119"/>
    <x v="119"/>
    <n v="11552.18"/>
    <s v="Rev_Budget"/>
    <x v="0"/>
    <s v="SERST"/>
    <x v="8"/>
    <s v="COSTI"/>
    <m/>
    <s v="B.7)"/>
    <s v="7) per servizi"/>
    <x v="2"/>
  </r>
  <r>
    <x v="2"/>
    <x v="47"/>
    <x v="119"/>
    <x v="119"/>
    <n v="12552.18"/>
    <s v="Rev_Budget"/>
    <x v="0"/>
    <s v="SERST"/>
    <x v="8"/>
    <s v="COSTI"/>
    <m/>
    <s v="B.7)"/>
    <s v="7) per servizi"/>
    <x v="2"/>
  </r>
  <r>
    <x v="2"/>
    <x v="48"/>
    <x v="119"/>
    <x v="119"/>
    <n v="13552.18"/>
    <s v="Rev_Budget"/>
    <x v="0"/>
    <s v="SERST"/>
    <x v="8"/>
    <s v="COSTI"/>
    <m/>
    <s v="B.7)"/>
    <s v="7) per servizi"/>
    <x v="2"/>
  </r>
  <r>
    <x v="2"/>
    <x v="49"/>
    <x v="119"/>
    <x v="119"/>
    <n v="14552.18"/>
    <s v="Rev_Budget"/>
    <x v="0"/>
    <s v="SERST"/>
    <x v="8"/>
    <s v="COSTI"/>
    <m/>
    <s v="B.7)"/>
    <s v="7) per servizi"/>
    <x v="2"/>
  </r>
  <r>
    <x v="2"/>
    <x v="38"/>
    <x v="357"/>
    <x v="356"/>
    <n v="53.59"/>
    <s v="Rev_Budget"/>
    <x v="0"/>
    <s v="ONSTR"/>
    <x v="30"/>
    <s v="EXT"/>
    <m/>
    <s v="B.14)"/>
    <s v="14) oneri diversi di gestione"/>
    <x v="2"/>
  </r>
  <r>
    <x v="2"/>
    <x v="39"/>
    <x v="357"/>
    <x v="356"/>
    <n v="1112.2099999999998"/>
    <s v="Rev_Budget"/>
    <x v="0"/>
    <s v="ONSTR"/>
    <x v="30"/>
    <s v="EXT"/>
    <m/>
    <s v="B.14)"/>
    <s v="14) oneri diversi di gestione"/>
    <x v="2"/>
  </r>
  <r>
    <x v="2"/>
    <x v="40"/>
    <x v="357"/>
    <x v="356"/>
    <n v="2112.21"/>
    <s v="Rev_Budget"/>
    <x v="0"/>
    <s v="ONSTR"/>
    <x v="30"/>
    <s v="EXT"/>
    <m/>
    <s v="B.14)"/>
    <s v="14) oneri diversi di gestione"/>
    <x v="2"/>
  </r>
  <r>
    <x v="2"/>
    <x v="41"/>
    <x v="357"/>
    <x v="356"/>
    <n v="2527.89"/>
    <s v="Rev_Budget"/>
    <x v="0"/>
    <s v="ONSTR"/>
    <x v="30"/>
    <s v="EXT"/>
    <m/>
    <s v="B.14)"/>
    <s v="14) oneri diversi di gestione"/>
    <x v="2"/>
  </r>
  <r>
    <x v="2"/>
    <x v="42"/>
    <x v="357"/>
    <x v="356"/>
    <n v="115947.61"/>
    <s v="Rev_Budget"/>
    <x v="0"/>
    <s v="ONSTR"/>
    <x v="30"/>
    <s v="EXT"/>
    <m/>
    <s v="B.14)"/>
    <s v="14) oneri diversi di gestione"/>
    <x v="2"/>
  </r>
  <r>
    <x v="2"/>
    <x v="43"/>
    <x v="357"/>
    <x v="356"/>
    <n v="115947.61"/>
    <s v="Rev_Budget"/>
    <x v="0"/>
    <s v="ONSTR"/>
    <x v="30"/>
    <s v="EXT"/>
    <m/>
    <s v="B.14)"/>
    <s v="14) oneri diversi di gestione"/>
    <x v="2"/>
  </r>
  <r>
    <x v="2"/>
    <x v="44"/>
    <x v="357"/>
    <x v="356"/>
    <n v="115947.61"/>
    <s v="Rev_Budget"/>
    <x v="0"/>
    <s v="ONSTR"/>
    <x v="30"/>
    <s v="EXT"/>
    <m/>
    <s v="B.14)"/>
    <s v="14) oneri diversi di gestione"/>
    <x v="2"/>
  </r>
  <r>
    <x v="2"/>
    <x v="45"/>
    <x v="357"/>
    <x v="356"/>
    <n v="115947.61"/>
    <s v="Rev_Budget"/>
    <x v="0"/>
    <s v="ONSTR"/>
    <x v="30"/>
    <s v="EXT"/>
    <m/>
    <s v="B.14)"/>
    <s v="14) oneri diversi di gestione"/>
    <x v="2"/>
  </r>
  <r>
    <x v="2"/>
    <x v="46"/>
    <x v="357"/>
    <x v="356"/>
    <n v="115947.61"/>
    <s v="Rev_Budget"/>
    <x v="0"/>
    <s v="ONSTR"/>
    <x v="30"/>
    <s v="EXT"/>
    <m/>
    <s v="B.14)"/>
    <s v="14) oneri diversi di gestione"/>
    <x v="2"/>
  </r>
  <r>
    <x v="2"/>
    <x v="47"/>
    <x v="357"/>
    <x v="356"/>
    <n v="115947.61"/>
    <s v="Rev_Budget"/>
    <x v="0"/>
    <s v="ONSTR"/>
    <x v="30"/>
    <s v="EXT"/>
    <m/>
    <s v="B.14)"/>
    <s v="14) oneri diversi di gestione"/>
    <x v="2"/>
  </r>
  <r>
    <x v="2"/>
    <x v="48"/>
    <x v="357"/>
    <x v="356"/>
    <n v="115947.61"/>
    <s v="Rev_Budget"/>
    <x v="0"/>
    <s v="ONSTR"/>
    <x v="30"/>
    <s v="EXT"/>
    <m/>
    <s v="B.14)"/>
    <s v="14) oneri diversi di gestione"/>
    <x v="2"/>
  </r>
  <r>
    <x v="2"/>
    <x v="49"/>
    <x v="357"/>
    <x v="356"/>
    <n v="115947.61"/>
    <s v="Rev_Budget"/>
    <x v="0"/>
    <s v="ONSTR"/>
    <x v="30"/>
    <s v="EXT"/>
    <m/>
    <s v="B.14)"/>
    <s v="14) oneri diversi di gestione"/>
    <x v="2"/>
  </r>
  <r>
    <x v="2"/>
    <x v="38"/>
    <x v="123"/>
    <x v="123"/>
    <n v="496.55"/>
    <s v="Rev_Budget"/>
    <x v="0"/>
    <s v="SERST"/>
    <x v="8"/>
    <s v="COSTI"/>
    <m/>
    <s v="B.7)"/>
    <s v="7) per servizi"/>
    <x v="2"/>
  </r>
  <r>
    <x v="2"/>
    <x v="39"/>
    <x v="123"/>
    <x v="123"/>
    <n v="1434.43"/>
    <s v="Rev_Budget"/>
    <x v="0"/>
    <s v="SERST"/>
    <x v="8"/>
    <s v="COSTI"/>
    <m/>
    <s v="B.7)"/>
    <s v="7) per servizi"/>
    <x v="2"/>
  </r>
  <r>
    <x v="2"/>
    <x v="40"/>
    <x v="123"/>
    <x v="123"/>
    <n v="1761.48"/>
    <s v="Rev_Budget"/>
    <x v="0"/>
    <s v="SERST"/>
    <x v="8"/>
    <s v="COSTI"/>
    <m/>
    <s v="B.7)"/>
    <s v="7) per servizi"/>
    <x v="2"/>
  </r>
  <r>
    <x v="2"/>
    <x v="41"/>
    <x v="123"/>
    <x v="123"/>
    <n v="4070.0299999999997"/>
    <s v="Rev_Budget"/>
    <x v="0"/>
    <s v="SERST"/>
    <x v="8"/>
    <s v="COSTI"/>
    <m/>
    <s v="B.7)"/>
    <s v="7) per servizi"/>
    <x v="2"/>
  </r>
  <r>
    <x v="2"/>
    <x v="42"/>
    <x v="123"/>
    <x v="123"/>
    <n v="4403.58"/>
    <s v="Rev_Budget"/>
    <x v="0"/>
    <s v="SERST"/>
    <x v="8"/>
    <s v="COSTI"/>
    <m/>
    <s v="B.7)"/>
    <s v="7) per servizi"/>
    <x v="2"/>
  </r>
  <r>
    <x v="2"/>
    <x v="43"/>
    <x v="123"/>
    <x v="123"/>
    <n v="4803.58"/>
    <s v="Rev_Budget"/>
    <x v="0"/>
    <s v="SERST"/>
    <x v="8"/>
    <s v="COSTI"/>
    <m/>
    <s v="B.7)"/>
    <s v="7) per servizi"/>
    <x v="2"/>
  </r>
  <r>
    <x v="2"/>
    <x v="44"/>
    <x v="123"/>
    <x v="123"/>
    <n v="5203.58"/>
    <s v="Rev_Budget"/>
    <x v="0"/>
    <s v="SERST"/>
    <x v="8"/>
    <s v="COSTI"/>
    <m/>
    <s v="B.7)"/>
    <s v="7) per servizi"/>
    <x v="2"/>
  </r>
  <r>
    <x v="2"/>
    <x v="45"/>
    <x v="123"/>
    <x v="123"/>
    <n v="5603.58"/>
    <s v="Rev_Budget"/>
    <x v="0"/>
    <s v="SERST"/>
    <x v="8"/>
    <s v="COSTI"/>
    <m/>
    <s v="B.7)"/>
    <s v="7) per servizi"/>
    <x v="2"/>
  </r>
  <r>
    <x v="2"/>
    <x v="46"/>
    <x v="123"/>
    <x v="123"/>
    <n v="6003.58"/>
    <s v="Rev_Budget"/>
    <x v="0"/>
    <s v="SERST"/>
    <x v="8"/>
    <s v="COSTI"/>
    <m/>
    <s v="B.7)"/>
    <s v="7) per servizi"/>
    <x v="2"/>
  </r>
  <r>
    <x v="2"/>
    <x v="47"/>
    <x v="123"/>
    <x v="123"/>
    <n v="6403.58"/>
    <s v="Rev_Budget"/>
    <x v="0"/>
    <s v="SERST"/>
    <x v="8"/>
    <s v="COSTI"/>
    <m/>
    <s v="B.7)"/>
    <s v="7) per servizi"/>
    <x v="2"/>
  </r>
  <r>
    <x v="2"/>
    <x v="48"/>
    <x v="123"/>
    <x v="123"/>
    <n v="6803.58"/>
    <s v="Rev_Budget"/>
    <x v="0"/>
    <s v="SERST"/>
    <x v="8"/>
    <s v="COSTI"/>
    <m/>
    <s v="B.7)"/>
    <s v="7) per servizi"/>
    <x v="2"/>
  </r>
  <r>
    <x v="2"/>
    <x v="49"/>
    <x v="123"/>
    <x v="123"/>
    <n v="7203.58"/>
    <s v="Rev_Budget"/>
    <x v="0"/>
    <s v="SERST"/>
    <x v="8"/>
    <s v="COSTI"/>
    <m/>
    <s v="B.7)"/>
    <s v="7) per servizi"/>
    <x v="2"/>
  </r>
  <r>
    <x v="2"/>
    <x v="38"/>
    <x v="129"/>
    <x v="129"/>
    <n v="14.92"/>
    <s v="Rev_Budget"/>
    <x v="0"/>
    <s v="COSGS"/>
    <x v="4"/>
    <s v="COSTI"/>
    <m/>
    <s v="B.7)"/>
    <s v="7) per servizi"/>
    <x v="2"/>
  </r>
  <r>
    <x v="2"/>
    <x v="39"/>
    <x v="129"/>
    <x v="129"/>
    <n v="14.92"/>
    <s v="Rev_Budget"/>
    <x v="0"/>
    <s v="COSGS"/>
    <x v="4"/>
    <s v="COSTI"/>
    <m/>
    <s v="B.7)"/>
    <s v="7) per servizi"/>
    <x v="2"/>
  </r>
  <r>
    <x v="2"/>
    <x v="40"/>
    <x v="129"/>
    <x v="129"/>
    <n v="14.92"/>
    <s v="Rev_Budget"/>
    <x v="0"/>
    <s v="COSGS"/>
    <x v="4"/>
    <s v="COSTI"/>
    <m/>
    <s v="B.7)"/>
    <s v="7) per servizi"/>
    <x v="2"/>
  </r>
  <r>
    <x v="2"/>
    <x v="41"/>
    <x v="129"/>
    <x v="129"/>
    <n v="14.92"/>
    <s v="Rev_Budget"/>
    <x v="0"/>
    <s v="COSGS"/>
    <x v="4"/>
    <s v="COSTI"/>
    <m/>
    <s v="B.7)"/>
    <s v="7) per servizi"/>
    <x v="2"/>
  </r>
  <r>
    <x v="2"/>
    <x v="42"/>
    <x v="129"/>
    <x v="129"/>
    <n v="14.92"/>
    <s v="Rev_Budget"/>
    <x v="0"/>
    <s v="COSGS"/>
    <x v="4"/>
    <s v="COSTI"/>
    <m/>
    <s v="B.7)"/>
    <s v="7) per servizi"/>
    <x v="2"/>
  </r>
  <r>
    <x v="2"/>
    <x v="43"/>
    <x v="129"/>
    <x v="129"/>
    <n v="14.92"/>
    <s v="Rev_Budget"/>
    <x v="0"/>
    <s v="COSGS"/>
    <x v="4"/>
    <s v="COSTI"/>
    <m/>
    <s v="B.7)"/>
    <s v="7) per servizi"/>
    <x v="2"/>
  </r>
  <r>
    <x v="2"/>
    <x v="44"/>
    <x v="129"/>
    <x v="129"/>
    <n v="14.92"/>
    <s v="Rev_Budget"/>
    <x v="0"/>
    <s v="COSGS"/>
    <x v="4"/>
    <s v="COSTI"/>
    <m/>
    <s v="B.7)"/>
    <s v="7) per servizi"/>
    <x v="2"/>
  </r>
  <r>
    <x v="2"/>
    <x v="45"/>
    <x v="129"/>
    <x v="129"/>
    <n v="14.92"/>
    <s v="Rev_Budget"/>
    <x v="0"/>
    <s v="COSGS"/>
    <x v="4"/>
    <s v="COSTI"/>
    <m/>
    <s v="B.7)"/>
    <s v="7) per servizi"/>
    <x v="2"/>
  </r>
  <r>
    <x v="2"/>
    <x v="46"/>
    <x v="129"/>
    <x v="129"/>
    <n v="14.92"/>
    <s v="Rev_Budget"/>
    <x v="0"/>
    <s v="COSGS"/>
    <x v="4"/>
    <s v="COSTI"/>
    <m/>
    <s v="B.7)"/>
    <s v="7) per servizi"/>
    <x v="2"/>
  </r>
  <r>
    <x v="2"/>
    <x v="47"/>
    <x v="129"/>
    <x v="129"/>
    <n v="14.92"/>
    <s v="Rev_Budget"/>
    <x v="0"/>
    <s v="COSGS"/>
    <x v="4"/>
    <s v="COSTI"/>
    <m/>
    <s v="B.7)"/>
    <s v="7) per servizi"/>
    <x v="2"/>
  </r>
  <r>
    <x v="2"/>
    <x v="48"/>
    <x v="129"/>
    <x v="129"/>
    <n v="14.92"/>
    <s v="Rev_Budget"/>
    <x v="0"/>
    <s v="COSGS"/>
    <x v="4"/>
    <s v="COSTI"/>
    <m/>
    <s v="B.7)"/>
    <s v="7) per servizi"/>
    <x v="2"/>
  </r>
  <r>
    <x v="2"/>
    <x v="49"/>
    <x v="129"/>
    <x v="129"/>
    <n v="14.92"/>
    <s v="Rev_Budget"/>
    <x v="0"/>
    <s v="COSGS"/>
    <x v="4"/>
    <s v="COSTI"/>
    <m/>
    <s v="B.7)"/>
    <s v="7) per servizi"/>
    <x v="2"/>
  </r>
  <r>
    <x v="2"/>
    <x v="38"/>
    <x v="301"/>
    <x v="301"/>
    <n v="19.8"/>
    <s v="Rev_Budget"/>
    <x v="0"/>
    <s v="COSGS"/>
    <x v="4"/>
    <s v="COSTI"/>
    <m/>
    <s v="B.7)"/>
    <s v="7) per servizi"/>
    <x v="2"/>
  </r>
  <r>
    <x v="2"/>
    <x v="39"/>
    <x v="301"/>
    <x v="301"/>
    <n v="19.8"/>
    <s v="Rev_Budget"/>
    <x v="0"/>
    <s v="COSGS"/>
    <x v="4"/>
    <s v="COSTI"/>
    <m/>
    <s v="B.7)"/>
    <s v="7) per servizi"/>
    <x v="2"/>
  </r>
  <r>
    <x v="2"/>
    <x v="40"/>
    <x v="301"/>
    <x v="301"/>
    <n v="29.700000000000003"/>
    <s v="Rev_Budget"/>
    <x v="0"/>
    <s v="COSGS"/>
    <x v="4"/>
    <s v="COSTI"/>
    <m/>
    <s v="B.7)"/>
    <s v="7) per servizi"/>
    <x v="2"/>
  </r>
  <r>
    <x v="2"/>
    <x v="41"/>
    <x v="301"/>
    <x v="301"/>
    <n v="29.700000000000003"/>
    <s v="Rev_Budget"/>
    <x v="0"/>
    <s v="COSGS"/>
    <x v="4"/>
    <s v="COSTI"/>
    <m/>
    <s v="B.7)"/>
    <s v="7) per servizi"/>
    <x v="2"/>
  </r>
  <r>
    <x v="2"/>
    <x v="42"/>
    <x v="301"/>
    <x v="301"/>
    <n v="29.700000000000003"/>
    <s v="Rev_Budget"/>
    <x v="0"/>
    <s v="COSGS"/>
    <x v="4"/>
    <s v="COSTI"/>
    <m/>
    <s v="B.7)"/>
    <s v="7) per servizi"/>
    <x v="2"/>
  </r>
  <r>
    <x v="2"/>
    <x v="43"/>
    <x v="301"/>
    <x v="301"/>
    <n v="29.700000000000003"/>
    <s v="Rev_Budget"/>
    <x v="0"/>
    <s v="COSGS"/>
    <x v="4"/>
    <s v="COSTI"/>
    <m/>
    <s v="B.7)"/>
    <s v="7) per servizi"/>
    <x v="2"/>
  </r>
  <r>
    <x v="2"/>
    <x v="44"/>
    <x v="301"/>
    <x v="301"/>
    <n v="29.700000000000003"/>
    <s v="Rev_Budget"/>
    <x v="0"/>
    <s v="COSGS"/>
    <x v="4"/>
    <s v="COSTI"/>
    <m/>
    <s v="B.7)"/>
    <s v="7) per servizi"/>
    <x v="2"/>
  </r>
  <r>
    <x v="2"/>
    <x v="45"/>
    <x v="301"/>
    <x v="301"/>
    <n v="29.700000000000003"/>
    <s v="Rev_Budget"/>
    <x v="0"/>
    <s v="COSGS"/>
    <x v="4"/>
    <s v="COSTI"/>
    <m/>
    <s v="B.7)"/>
    <s v="7) per servizi"/>
    <x v="2"/>
  </r>
  <r>
    <x v="2"/>
    <x v="46"/>
    <x v="301"/>
    <x v="301"/>
    <n v="29.700000000000003"/>
    <s v="Rev_Budget"/>
    <x v="0"/>
    <s v="COSGS"/>
    <x v="4"/>
    <s v="COSTI"/>
    <m/>
    <s v="B.7)"/>
    <s v="7) per servizi"/>
    <x v="2"/>
  </r>
  <r>
    <x v="2"/>
    <x v="47"/>
    <x v="301"/>
    <x v="301"/>
    <n v="29.700000000000003"/>
    <s v="Rev_Budget"/>
    <x v="0"/>
    <s v="COSGS"/>
    <x v="4"/>
    <s v="COSTI"/>
    <m/>
    <s v="B.7)"/>
    <s v="7) per servizi"/>
    <x v="2"/>
  </r>
  <r>
    <x v="2"/>
    <x v="48"/>
    <x v="301"/>
    <x v="301"/>
    <n v="29.700000000000003"/>
    <s v="Rev_Budget"/>
    <x v="0"/>
    <s v="COSGS"/>
    <x v="4"/>
    <s v="COSTI"/>
    <m/>
    <s v="B.7)"/>
    <s v="7) per servizi"/>
    <x v="2"/>
  </r>
  <r>
    <x v="2"/>
    <x v="49"/>
    <x v="301"/>
    <x v="301"/>
    <n v="29.700000000000003"/>
    <s v="Rev_Budget"/>
    <x v="0"/>
    <s v="COSGS"/>
    <x v="4"/>
    <s v="COSTI"/>
    <m/>
    <s v="B.7)"/>
    <s v="7) per servizi"/>
    <x v="2"/>
  </r>
  <r>
    <x v="2"/>
    <x v="38"/>
    <x v="137"/>
    <x v="424"/>
    <n v="1500"/>
    <s v="Rev_Budget"/>
    <x v="0"/>
    <s v="AFFIT"/>
    <x v="17"/>
    <s v="AFF"/>
    <m/>
    <s v="B.8)"/>
    <s v="8) per godimento di beni di terzi"/>
    <x v="2"/>
  </r>
  <r>
    <x v="2"/>
    <x v="39"/>
    <x v="137"/>
    <x v="424"/>
    <n v="2250"/>
    <s v="Rev_Budget"/>
    <x v="0"/>
    <s v="AFFIT"/>
    <x v="17"/>
    <s v="AFF"/>
    <m/>
    <s v="B.8)"/>
    <s v="8) per godimento di beni di terzi"/>
    <x v="2"/>
  </r>
  <r>
    <x v="2"/>
    <x v="40"/>
    <x v="137"/>
    <x v="424"/>
    <n v="8250"/>
    <s v="Rev_Budget"/>
    <x v="0"/>
    <s v="AFFIT"/>
    <x v="17"/>
    <s v="AFF"/>
    <m/>
    <s v="B.8)"/>
    <s v="8) per godimento di beni di terzi"/>
    <x v="2"/>
  </r>
  <r>
    <x v="2"/>
    <x v="41"/>
    <x v="137"/>
    <x v="424"/>
    <n v="12250"/>
    <s v="Rev_Budget"/>
    <x v="0"/>
    <s v="AFFIT"/>
    <x v="17"/>
    <s v="AFF"/>
    <m/>
    <s v="B.8)"/>
    <s v="8) per godimento di beni di terzi"/>
    <x v="2"/>
  </r>
  <r>
    <x v="2"/>
    <x v="42"/>
    <x v="137"/>
    <x v="424"/>
    <n v="16250"/>
    <s v="Rev_Budget"/>
    <x v="0"/>
    <s v="AFFIT"/>
    <x v="17"/>
    <s v="AFF"/>
    <m/>
    <s v="B.8)"/>
    <s v="8) per godimento di beni di terzi"/>
    <x v="2"/>
  </r>
  <r>
    <x v="2"/>
    <x v="43"/>
    <x v="137"/>
    <x v="424"/>
    <n v="20250"/>
    <s v="Rev_Budget"/>
    <x v="0"/>
    <s v="AFFIT"/>
    <x v="17"/>
    <s v="AFF"/>
    <m/>
    <s v="B.8)"/>
    <s v="8) per godimento di beni di terzi"/>
    <x v="2"/>
  </r>
  <r>
    <x v="2"/>
    <x v="44"/>
    <x v="137"/>
    <x v="424"/>
    <n v="24250"/>
    <s v="Rev_Budget"/>
    <x v="0"/>
    <s v="AFFIT"/>
    <x v="17"/>
    <s v="AFF"/>
    <m/>
    <s v="B.8)"/>
    <s v="8) per godimento di beni di terzi"/>
    <x v="2"/>
  </r>
  <r>
    <x v="2"/>
    <x v="45"/>
    <x v="137"/>
    <x v="424"/>
    <n v="28250"/>
    <s v="Rev_Budget"/>
    <x v="0"/>
    <s v="AFFIT"/>
    <x v="17"/>
    <s v="AFF"/>
    <m/>
    <s v="B.8)"/>
    <s v="8) per godimento di beni di terzi"/>
    <x v="2"/>
  </r>
  <r>
    <x v="2"/>
    <x v="46"/>
    <x v="137"/>
    <x v="424"/>
    <n v="32250"/>
    <s v="Rev_Budget"/>
    <x v="0"/>
    <s v="AFFIT"/>
    <x v="17"/>
    <s v="AFF"/>
    <m/>
    <s v="B.8)"/>
    <s v="8) per godimento di beni di terzi"/>
    <x v="2"/>
  </r>
  <r>
    <x v="2"/>
    <x v="47"/>
    <x v="137"/>
    <x v="424"/>
    <n v="36250"/>
    <s v="Rev_Budget"/>
    <x v="0"/>
    <s v="AFFIT"/>
    <x v="17"/>
    <s v="AFF"/>
    <m/>
    <s v="B.8)"/>
    <s v="8) per godimento di beni di terzi"/>
    <x v="2"/>
  </r>
  <r>
    <x v="2"/>
    <x v="48"/>
    <x v="137"/>
    <x v="424"/>
    <n v="40250"/>
    <s v="Rev_Budget"/>
    <x v="0"/>
    <s v="AFFIT"/>
    <x v="17"/>
    <s v="AFF"/>
    <m/>
    <s v="B.8)"/>
    <s v="8) per godimento di beni di terzi"/>
    <x v="2"/>
  </r>
  <r>
    <x v="2"/>
    <x v="49"/>
    <x v="137"/>
    <x v="424"/>
    <n v="44250"/>
    <s v="Rev_Budget"/>
    <x v="0"/>
    <s v="AFFIT"/>
    <x v="17"/>
    <s v="AFF"/>
    <m/>
    <s v="B.8)"/>
    <s v="8) per godimento di beni di terzi"/>
    <x v="2"/>
  </r>
  <r>
    <x v="2"/>
    <x v="38"/>
    <x v="138"/>
    <x v="138"/>
    <n v="1000"/>
    <s v="Rev_Budget"/>
    <x v="0"/>
    <s v="AFFIT"/>
    <x v="17"/>
    <s v="AFF"/>
    <m/>
    <s v="B.8)"/>
    <s v="8) per godimento di beni di terzi"/>
    <x v="2"/>
  </r>
  <r>
    <x v="2"/>
    <x v="39"/>
    <x v="138"/>
    <x v="138"/>
    <n v="1000"/>
    <s v="Rev_Budget"/>
    <x v="0"/>
    <s v="AFFIT"/>
    <x v="17"/>
    <s v="AFF"/>
    <m/>
    <s v="B.8)"/>
    <s v="8) per godimento di beni di terzi"/>
    <x v="2"/>
  </r>
  <r>
    <x v="2"/>
    <x v="40"/>
    <x v="138"/>
    <x v="138"/>
    <n v="3000"/>
    <s v="Rev_Budget"/>
    <x v="0"/>
    <s v="AFFIT"/>
    <x v="17"/>
    <s v="AFF"/>
    <m/>
    <s v="B.8)"/>
    <s v="8) per godimento di beni di terzi"/>
    <x v="2"/>
  </r>
  <r>
    <x v="2"/>
    <x v="41"/>
    <x v="138"/>
    <x v="138"/>
    <n v="4000"/>
    <s v="Rev_Budget"/>
    <x v="0"/>
    <s v="AFFIT"/>
    <x v="17"/>
    <s v="AFF"/>
    <m/>
    <s v="B.8)"/>
    <s v="8) per godimento di beni di terzi"/>
    <x v="2"/>
  </r>
  <r>
    <x v="2"/>
    <x v="42"/>
    <x v="138"/>
    <x v="138"/>
    <n v="5000"/>
    <s v="Rev_Budget"/>
    <x v="0"/>
    <s v="AFFIT"/>
    <x v="17"/>
    <s v="AFF"/>
    <m/>
    <s v="B.8)"/>
    <s v="8) per godimento di beni di terzi"/>
    <x v="2"/>
  </r>
  <r>
    <x v="2"/>
    <x v="43"/>
    <x v="138"/>
    <x v="138"/>
    <n v="6000"/>
    <s v="Rev_Budget"/>
    <x v="0"/>
    <s v="AFFIT"/>
    <x v="17"/>
    <s v="AFF"/>
    <m/>
    <s v="B.8)"/>
    <s v="8) per godimento di beni di terzi"/>
    <x v="2"/>
  </r>
  <r>
    <x v="2"/>
    <x v="44"/>
    <x v="138"/>
    <x v="138"/>
    <n v="7000"/>
    <s v="Rev_Budget"/>
    <x v="0"/>
    <s v="AFFIT"/>
    <x v="17"/>
    <s v="AFF"/>
    <m/>
    <s v="B.8)"/>
    <s v="8) per godimento di beni di terzi"/>
    <x v="2"/>
  </r>
  <r>
    <x v="2"/>
    <x v="45"/>
    <x v="138"/>
    <x v="138"/>
    <n v="8000"/>
    <s v="Rev_Budget"/>
    <x v="0"/>
    <s v="AFFIT"/>
    <x v="17"/>
    <s v="AFF"/>
    <m/>
    <s v="B.8)"/>
    <s v="8) per godimento di beni di terzi"/>
    <x v="2"/>
  </r>
  <r>
    <x v="2"/>
    <x v="46"/>
    <x v="138"/>
    <x v="138"/>
    <n v="9000"/>
    <s v="Rev_Budget"/>
    <x v="0"/>
    <s v="AFFIT"/>
    <x v="17"/>
    <s v="AFF"/>
    <m/>
    <s v="B.8)"/>
    <s v="8) per godimento di beni di terzi"/>
    <x v="2"/>
  </r>
  <r>
    <x v="2"/>
    <x v="47"/>
    <x v="138"/>
    <x v="138"/>
    <n v="10000"/>
    <s v="Rev_Budget"/>
    <x v="0"/>
    <s v="AFFIT"/>
    <x v="17"/>
    <s v="AFF"/>
    <m/>
    <s v="B.8)"/>
    <s v="8) per godimento di beni di terzi"/>
    <x v="2"/>
  </r>
  <r>
    <x v="2"/>
    <x v="48"/>
    <x v="138"/>
    <x v="138"/>
    <n v="11000"/>
    <s v="Rev_Budget"/>
    <x v="0"/>
    <s v="AFFIT"/>
    <x v="17"/>
    <s v="AFF"/>
    <m/>
    <s v="B.8)"/>
    <s v="8) per godimento di beni di terzi"/>
    <x v="2"/>
  </r>
  <r>
    <x v="2"/>
    <x v="49"/>
    <x v="138"/>
    <x v="138"/>
    <n v="12000"/>
    <s v="Rev_Budget"/>
    <x v="0"/>
    <s v="AFFIT"/>
    <x v="17"/>
    <s v="AFF"/>
    <m/>
    <s v="B.8)"/>
    <s v="8) per godimento di beni di terzi"/>
    <x v="2"/>
  </r>
  <r>
    <x v="2"/>
    <x v="38"/>
    <x v="140"/>
    <x v="140"/>
    <n v="100"/>
    <s v="Rev_Budget"/>
    <x v="0"/>
    <s v="AFFIT"/>
    <x v="17"/>
    <s v="AFF"/>
    <m/>
    <s v="B.8)"/>
    <s v="8) per godimento di beni di terzi"/>
    <x v="2"/>
  </r>
  <r>
    <x v="2"/>
    <x v="39"/>
    <x v="140"/>
    <x v="140"/>
    <n v="200"/>
    <s v="Rev_Budget"/>
    <x v="0"/>
    <s v="AFFIT"/>
    <x v="17"/>
    <s v="AFF"/>
    <m/>
    <s v="B.8)"/>
    <s v="8) per godimento di beni di terzi"/>
    <x v="2"/>
  </r>
  <r>
    <x v="2"/>
    <x v="40"/>
    <x v="140"/>
    <x v="140"/>
    <n v="300"/>
    <s v="Rev_Budget"/>
    <x v="0"/>
    <s v="AFFIT"/>
    <x v="17"/>
    <s v="AFF"/>
    <m/>
    <s v="B.8)"/>
    <s v="8) per godimento di beni di terzi"/>
    <x v="2"/>
  </r>
  <r>
    <x v="2"/>
    <x v="41"/>
    <x v="140"/>
    <x v="140"/>
    <n v="400"/>
    <s v="Rev_Budget"/>
    <x v="0"/>
    <s v="AFFIT"/>
    <x v="17"/>
    <s v="AFF"/>
    <m/>
    <s v="B.8)"/>
    <s v="8) per godimento di beni di terzi"/>
    <x v="2"/>
  </r>
  <r>
    <x v="2"/>
    <x v="42"/>
    <x v="140"/>
    <x v="140"/>
    <n v="400"/>
    <s v="Rev_Budget"/>
    <x v="0"/>
    <s v="AFFIT"/>
    <x v="17"/>
    <s v="AFF"/>
    <m/>
    <s v="B.8)"/>
    <s v="8) per godimento di beni di terzi"/>
    <x v="2"/>
  </r>
  <r>
    <x v="2"/>
    <x v="43"/>
    <x v="140"/>
    <x v="140"/>
    <n v="500"/>
    <s v="Rev_Budget"/>
    <x v="0"/>
    <s v="AFFIT"/>
    <x v="17"/>
    <s v="AFF"/>
    <m/>
    <s v="B.8)"/>
    <s v="8) per godimento di beni di terzi"/>
    <x v="2"/>
  </r>
  <r>
    <x v="2"/>
    <x v="44"/>
    <x v="140"/>
    <x v="140"/>
    <n v="600"/>
    <s v="Rev_Budget"/>
    <x v="0"/>
    <s v="AFFIT"/>
    <x v="17"/>
    <s v="AFF"/>
    <m/>
    <s v="B.8)"/>
    <s v="8) per godimento di beni di terzi"/>
    <x v="2"/>
  </r>
  <r>
    <x v="2"/>
    <x v="45"/>
    <x v="140"/>
    <x v="140"/>
    <n v="700"/>
    <s v="Rev_Budget"/>
    <x v="0"/>
    <s v="AFFIT"/>
    <x v="17"/>
    <s v="AFF"/>
    <m/>
    <s v="B.8)"/>
    <s v="8) per godimento di beni di terzi"/>
    <x v="2"/>
  </r>
  <r>
    <x v="2"/>
    <x v="46"/>
    <x v="140"/>
    <x v="140"/>
    <n v="800"/>
    <s v="Rev_Budget"/>
    <x v="0"/>
    <s v="AFFIT"/>
    <x v="17"/>
    <s v="AFF"/>
    <m/>
    <s v="B.8)"/>
    <s v="8) per godimento di beni di terzi"/>
    <x v="2"/>
  </r>
  <r>
    <x v="2"/>
    <x v="47"/>
    <x v="140"/>
    <x v="140"/>
    <n v="900"/>
    <s v="Rev_Budget"/>
    <x v="0"/>
    <s v="AFFIT"/>
    <x v="17"/>
    <s v="AFF"/>
    <m/>
    <s v="B.8)"/>
    <s v="8) per godimento di beni di terzi"/>
    <x v="2"/>
  </r>
  <r>
    <x v="2"/>
    <x v="48"/>
    <x v="140"/>
    <x v="140"/>
    <n v="1000"/>
    <s v="Rev_Budget"/>
    <x v="0"/>
    <s v="AFFIT"/>
    <x v="17"/>
    <s v="AFF"/>
    <m/>
    <s v="B.8)"/>
    <s v="8) per godimento di beni di terzi"/>
    <x v="2"/>
  </r>
  <r>
    <x v="2"/>
    <x v="49"/>
    <x v="140"/>
    <x v="140"/>
    <n v="1100"/>
    <s v="Rev_Budget"/>
    <x v="0"/>
    <s v="AFFIT"/>
    <x v="17"/>
    <s v="AFF"/>
    <m/>
    <s v="B.8)"/>
    <s v="8) per godimento di beni di terzi"/>
    <x v="2"/>
  </r>
  <r>
    <x v="2"/>
    <x v="38"/>
    <x v="143"/>
    <x v="143"/>
    <n v="100"/>
    <s v="Rev_Budget"/>
    <x v="0"/>
    <s v="AFFIT"/>
    <x v="17"/>
    <s v="AFF"/>
    <m/>
    <s v="B.8)"/>
    <s v="8) per godimento di beni di terzi"/>
    <x v="2"/>
  </r>
  <r>
    <x v="2"/>
    <x v="39"/>
    <x v="143"/>
    <x v="143"/>
    <n v="200"/>
    <s v="Rev_Budget"/>
    <x v="0"/>
    <s v="AFFIT"/>
    <x v="17"/>
    <s v="AFF"/>
    <m/>
    <s v="B.8)"/>
    <s v="8) per godimento di beni di terzi"/>
    <x v="2"/>
  </r>
  <r>
    <x v="2"/>
    <x v="40"/>
    <x v="143"/>
    <x v="143"/>
    <n v="300"/>
    <s v="Rev_Budget"/>
    <x v="0"/>
    <s v="AFFIT"/>
    <x v="17"/>
    <s v="AFF"/>
    <m/>
    <s v="B.8)"/>
    <s v="8) per godimento di beni di terzi"/>
    <x v="2"/>
  </r>
  <r>
    <x v="2"/>
    <x v="41"/>
    <x v="143"/>
    <x v="143"/>
    <n v="300"/>
    <s v="Rev_Budget"/>
    <x v="0"/>
    <s v="AFFIT"/>
    <x v="17"/>
    <s v="AFF"/>
    <m/>
    <s v="B.8)"/>
    <s v="8) per godimento di beni di terzi"/>
    <x v="2"/>
  </r>
  <r>
    <x v="2"/>
    <x v="42"/>
    <x v="143"/>
    <x v="143"/>
    <n v="400"/>
    <s v="Rev_Budget"/>
    <x v="0"/>
    <s v="AFFIT"/>
    <x v="17"/>
    <s v="AFF"/>
    <m/>
    <s v="B.8)"/>
    <s v="8) per godimento di beni di terzi"/>
    <x v="2"/>
  </r>
  <r>
    <x v="2"/>
    <x v="43"/>
    <x v="143"/>
    <x v="143"/>
    <n v="400"/>
    <s v="Rev_Budget"/>
    <x v="0"/>
    <s v="AFFIT"/>
    <x v="17"/>
    <s v="AFF"/>
    <m/>
    <s v="B.8)"/>
    <s v="8) per godimento di beni di terzi"/>
    <x v="2"/>
  </r>
  <r>
    <x v="2"/>
    <x v="44"/>
    <x v="143"/>
    <x v="143"/>
    <n v="400"/>
    <s v="Rev_Budget"/>
    <x v="0"/>
    <s v="AFFIT"/>
    <x v="17"/>
    <s v="AFF"/>
    <m/>
    <s v="B.8)"/>
    <s v="8) per godimento di beni di terzi"/>
    <x v="2"/>
  </r>
  <r>
    <x v="2"/>
    <x v="45"/>
    <x v="143"/>
    <x v="143"/>
    <n v="400"/>
    <s v="Rev_Budget"/>
    <x v="0"/>
    <s v="AFFIT"/>
    <x v="17"/>
    <s v="AFF"/>
    <m/>
    <s v="B.8)"/>
    <s v="8) per godimento di beni di terzi"/>
    <x v="2"/>
  </r>
  <r>
    <x v="2"/>
    <x v="46"/>
    <x v="143"/>
    <x v="143"/>
    <n v="400"/>
    <s v="Rev_Budget"/>
    <x v="0"/>
    <s v="AFFIT"/>
    <x v="17"/>
    <s v="AFF"/>
    <m/>
    <s v="B.8)"/>
    <s v="8) per godimento di beni di terzi"/>
    <x v="2"/>
  </r>
  <r>
    <x v="2"/>
    <x v="47"/>
    <x v="143"/>
    <x v="143"/>
    <n v="400"/>
    <s v="Rev_Budget"/>
    <x v="0"/>
    <s v="AFFIT"/>
    <x v="17"/>
    <s v="AFF"/>
    <m/>
    <s v="B.8)"/>
    <s v="8) per godimento di beni di terzi"/>
    <x v="2"/>
  </r>
  <r>
    <x v="2"/>
    <x v="48"/>
    <x v="143"/>
    <x v="143"/>
    <n v="400"/>
    <s v="Rev_Budget"/>
    <x v="0"/>
    <s v="AFFIT"/>
    <x v="17"/>
    <s v="AFF"/>
    <m/>
    <s v="B.8)"/>
    <s v="8) per godimento di beni di terzi"/>
    <x v="2"/>
  </r>
  <r>
    <x v="2"/>
    <x v="49"/>
    <x v="143"/>
    <x v="143"/>
    <n v="400"/>
    <s v="Rev_Budget"/>
    <x v="0"/>
    <s v="AFFIT"/>
    <x v="17"/>
    <s v="AFF"/>
    <m/>
    <s v="B.8)"/>
    <s v="8) per godimento di beni di terzi"/>
    <x v="2"/>
  </r>
  <r>
    <x v="2"/>
    <x v="38"/>
    <x v="409"/>
    <x v="408"/>
    <n v="1920.9"/>
    <s v="Rev_Budget"/>
    <x v="0"/>
    <s v="AFFIT"/>
    <x v="17"/>
    <s v="AFF"/>
    <m/>
    <s v="B.8)"/>
    <s v="8) per godimento di beni di terzi"/>
    <x v="2"/>
  </r>
  <r>
    <x v="2"/>
    <x v="39"/>
    <x v="409"/>
    <x v="408"/>
    <n v="3841.8"/>
    <s v="Rev_Budget"/>
    <x v="0"/>
    <s v="AFFIT"/>
    <x v="17"/>
    <s v="AFF"/>
    <m/>
    <s v="B.8)"/>
    <s v="8) per godimento di beni di terzi"/>
    <x v="2"/>
  </r>
  <r>
    <x v="2"/>
    <x v="40"/>
    <x v="409"/>
    <x v="408"/>
    <n v="5762.7000000000007"/>
    <s v="Rev_Budget"/>
    <x v="0"/>
    <s v="AFFIT"/>
    <x v="17"/>
    <s v="AFF"/>
    <m/>
    <s v="B.8)"/>
    <s v="8) per godimento di beni di terzi"/>
    <x v="2"/>
  </r>
  <r>
    <x v="2"/>
    <x v="41"/>
    <x v="409"/>
    <x v="408"/>
    <n v="7683.6"/>
    <s v="Rev_Budget"/>
    <x v="0"/>
    <s v="AFFIT"/>
    <x v="17"/>
    <s v="AFF"/>
    <m/>
    <s v="B.8)"/>
    <s v="8) per godimento di beni di terzi"/>
    <x v="2"/>
  </r>
  <r>
    <x v="2"/>
    <x v="42"/>
    <x v="409"/>
    <x v="408"/>
    <n v="9604.5"/>
    <s v="Rev_Budget"/>
    <x v="0"/>
    <s v="AFFIT"/>
    <x v="17"/>
    <s v="AFF"/>
    <m/>
    <s v="B.8)"/>
    <s v="8) per godimento di beni di terzi"/>
    <x v="2"/>
  </r>
  <r>
    <x v="2"/>
    <x v="43"/>
    <x v="409"/>
    <x v="408"/>
    <n v="11525.4"/>
    <s v="Rev_Budget"/>
    <x v="0"/>
    <s v="AFFIT"/>
    <x v="17"/>
    <s v="AFF"/>
    <m/>
    <s v="B.8)"/>
    <s v="8) per godimento di beni di terzi"/>
    <x v="2"/>
  </r>
  <r>
    <x v="2"/>
    <x v="44"/>
    <x v="409"/>
    <x v="408"/>
    <n v="13446.3"/>
    <s v="Rev_Budget"/>
    <x v="0"/>
    <s v="AFFIT"/>
    <x v="17"/>
    <s v="AFF"/>
    <m/>
    <s v="B.8)"/>
    <s v="8) per godimento di beni di terzi"/>
    <x v="2"/>
  </r>
  <r>
    <x v="2"/>
    <x v="45"/>
    <x v="409"/>
    <x v="408"/>
    <n v="15367.199999999999"/>
    <s v="Rev_Budget"/>
    <x v="0"/>
    <s v="AFFIT"/>
    <x v="17"/>
    <s v="AFF"/>
    <m/>
    <s v="B.8)"/>
    <s v="8) per godimento di beni di terzi"/>
    <x v="2"/>
  </r>
  <r>
    <x v="2"/>
    <x v="46"/>
    <x v="409"/>
    <x v="408"/>
    <n v="17288.099999999999"/>
    <s v="Rev_Budget"/>
    <x v="0"/>
    <s v="AFFIT"/>
    <x v="17"/>
    <s v="AFF"/>
    <m/>
    <s v="B.8)"/>
    <s v="8) per godimento di beni di terzi"/>
    <x v="2"/>
  </r>
  <r>
    <x v="2"/>
    <x v="47"/>
    <x v="409"/>
    <x v="408"/>
    <n v="19209"/>
    <s v="Rev_Budget"/>
    <x v="0"/>
    <s v="AFFIT"/>
    <x v="17"/>
    <s v="AFF"/>
    <m/>
    <s v="B.8)"/>
    <s v="8) per godimento di beni di terzi"/>
    <x v="2"/>
  </r>
  <r>
    <x v="2"/>
    <x v="48"/>
    <x v="409"/>
    <x v="408"/>
    <n v="21129.9"/>
    <s v="Rev_Budget"/>
    <x v="0"/>
    <s v="AFFIT"/>
    <x v="17"/>
    <s v="AFF"/>
    <m/>
    <s v="B.8)"/>
    <s v="8) per godimento di beni di terzi"/>
    <x v="2"/>
  </r>
  <r>
    <x v="2"/>
    <x v="49"/>
    <x v="409"/>
    <x v="408"/>
    <n v="23050.800000000003"/>
    <s v="Rev_Budget"/>
    <x v="0"/>
    <s v="AFFIT"/>
    <x v="17"/>
    <s v="AFF"/>
    <m/>
    <s v="B.8)"/>
    <s v="8) per godimento di beni di terzi"/>
    <x v="2"/>
  </r>
  <r>
    <x v="2"/>
    <x v="38"/>
    <x v="155"/>
    <x v="155"/>
    <n v="2962.4400000000005"/>
    <s v="Rev_Budget"/>
    <x v="0"/>
    <s v="COSGS"/>
    <x v="4"/>
    <s v="COSTI"/>
    <m/>
    <s v="B.8)"/>
    <s v="8) per godimento di beni di terzi"/>
    <x v="2"/>
  </r>
  <r>
    <x v="2"/>
    <x v="39"/>
    <x v="155"/>
    <x v="155"/>
    <n v="6897.9400000000005"/>
    <s v="Rev_Budget"/>
    <x v="0"/>
    <s v="COSGS"/>
    <x v="4"/>
    <s v="COSTI"/>
    <m/>
    <s v="B.8)"/>
    <s v="8) per godimento di beni di terzi"/>
    <x v="2"/>
  </r>
  <r>
    <x v="2"/>
    <x v="40"/>
    <x v="155"/>
    <x v="155"/>
    <n v="7060.26"/>
    <s v="Rev_Budget"/>
    <x v="0"/>
    <s v="COSGS"/>
    <x v="4"/>
    <s v="COSTI"/>
    <m/>
    <s v="B.8)"/>
    <s v="8) per godimento di beni di terzi"/>
    <x v="2"/>
  </r>
  <r>
    <x v="2"/>
    <x v="41"/>
    <x v="155"/>
    <x v="155"/>
    <n v="9969.5"/>
    <s v="Rev_Budget"/>
    <x v="0"/>
    <s v="COSGS"/>
    <x v="4"/>
    <s v="COSTI"/>
    <m/>
    <s v="B.8)"/>
    <s v="8) per godimento di beni di terzi"/>
    <x v="2"/>
  </r>
  <r>
    <x v="2"/>
    <x v="42"/>
    <x v="155"/>
    <x v="155"/>
    <n v="9969.5"/>
    <s v="Rev_Budget"/>
    <x v="0"/>
    <s v="COSGS"/>
    <x v="4"/>
    <s v="COSTI"/>
    <m/>
    <s v="B.8)"/>
    <s v="8) per godimento di beni di terzi"/>
    <x v="2"/>
  </r>
  <r>
    <x v="2"/>
    <x v="43"/>
    <x v="155"/>
    <x v="155"/>
    <n v="11969.5"/>
    <s v="Rev_Budget"/>
    <x v="0"/>
    <s v="COSGS"/>
    <x v="4"/>
    <s v="COSTI"/>
    <m/>
    <s v="B.8)"/>
    <s v="8) per godimento di beni di terzi"/>
    <x v="2"/>
  </r>
  <r>
    <x v="2"/>
    <x v="44"/>
    <x v="155"/>
    <x v="155"/>
    <n v="13969.5"/>
    <s v="Rev_Budget"/>
    <x v="0"/>
    <s v="COSGS"/>
    <x v="4"/>
    <s v="COSTI"/>
    <m/>
    <s v="B.8)"/>
    <s v="8) per godimento di beni di terzi"/>
    <x v="2"/>
  </r>
  <r>
    <x v="2"/>
    <x v="45"/>
    <x v="155"/>
    <x v="155"/>
    <n v="15969.5"/>
    <s v="Rev_Budget"/>
    <x v="0"/>
    <s v="COSGS"/>
    <x v="4"/>
    <s v="COSTI"/>
    <m/>
    <s v="B.8)"/>
    <s v="8) per godimento di beni di terzi"/>
    <x v="2"/>
  </r>
  <r>
    <x v="2"/>
    <x v="46"/>
    <x v="155"/>
    <x v="155"/>
    <n v="17969.5"/>
    <s v="Rev_Budget"/>
    <x v="0"/>
    <s v="COSGS"/>
    <x v="4"/>
    <s v="COSTI"/>
    <m/>
    <s v="B.8)"/>
    <s v="8) per godimento di beni di terzi"/>
    <x v="2"/>
  </r>
  <r>
    <x v="2"/>
    <x v="47"/>
    <x v="155"/>
    <x v="155"/>
    <n v="19969.5"/>
    <s v="Rev_Budget"/>
    <x v="0"/>
    <s v="COSGS"/>
    <x v="4"/>
    <s v="COSTI"/>
    <m/>
    <s v="B.8)"/>
    <s v="8) per godimento di beni di terzi"/>
    <x v="2"/>
  </r>
  <r>
    <x v="2"/>
    <x v="48"/>
    <x v="155"/>
    <x v="155"/>
    <n v="21969.5"/>
    <s v="Rev_Budget"/>
    <x v="0"/>
    <s v="COSGS"/>
    <x v="4"/>
    <s v="COSTI"/>
    <m/>
    <s v="B.8)"/>
    <s v="8) per godimento di beni di terzi"/>
    <x v="2"/>
  </r>
  <r>
    <x v="2"/>
    <x v="49"/>
    <x v="155"/>
    <x v="155"/>
    <n v="23969.5"/>
    <s v="Rev_Budget"/>
    <x v="0"/>
    <s v="COSGS"/>
    <x v="4"/>
    <s v="COSTI"/>
    <m/>
    <s v="B.8)"/>
    <s v="8) per godimento di beni di terzi"/>
    <x v="2"/>
  </r>
  <r>
    <x v="2"/>
    <x v="38"/>
    <x v="156"/>
    <x v="156"/>
    <n v="1249.24"/>
    <s v="Rev_Budget"/>
    <x v="0"/>
    <s v="COSGS"/>
    <x v="4"/>
    <s v="COSTI"/>
    <m/>
    <s v="B.8)"/>
    <s v="8) per godimento di beni di terzi"/>
    <x v="2"/>
  </r>
  <r>
    <x v="2"/>
    <x v="39"/>
    <x v="156"/>
    <x v="156"/>
    <n v="2158.48"/>
    <s v="Rev_Budget"/>
    <x v="0"/>
    <s v="COSGS"/>
    <x v="4"/>
    <s v="COSTI"/>
    <m/>
    <s v="B.8)"/>
    <s v="8) per godimento di beni di terzi"/>
    <x v="2"/>
  </r>
  <r>
    <x v="2"/>
    <x v="40"/>
    <x v="156"/>
    <x v="156"/>
    <n v="4213.1899999999996"/>
    <s v="Rev_Budget"/>
    <x v="0"/>
    <s v="COSGS"/>
    <x v="4"/>
    <s v="COSTI"/>
    <m/>
    <s v="B.8)"/>
    <s v="8) per godimento di beni di terzi"/>
    <x v="2"/>
  </r>
  <r>
    <x v="2"/>
    <x v="41"/>
    <x v="156"/>
    <x v="156"/>
    <n v="4973.1899999999996"/>
    <s v="Rev_Budget"/>
    <x v="0"/>
    <s v="COSGS"/>
    <x v="4"/>
    <s v="COSTI"/>
    <m/>
    <s v="B.8)"/>
    <s v="8) per godimento di beni di terzi"/>
    <x v="2"/>
  </r>
  <r>
    <x v="2"/>
    <x v="42"/>
    <x v="156"/>
    <x v="156"/>
    <n v="6013.19"/>
    <s v="Rev_Budget"/>
    <x v="0"/>
    <s v="COSGS"/>
    <x v="4"/>
    <s v="COSTI"/>
    <m/>
    <s v="B.8)"/>
    <s v="8) per godimento di beni di terzi"/>
    <x v="2"/>
  </r>
  <r>
    <x v="2"/>
    <x v="43"/>
    <x v="156"/>
    <x v="156"/>
    <n v="7215.8279999999995"/>
    <s v="Rev_Budget"/>
    <x v="0"/>
    <s v="COSGS"/>
    <x v="4"/>
    <s v="COSTI"/>
    <m/>
    <s v="B.8)"/>
    <s v="8) per godimento di beni di terzi"/>
    <x v="2"/>
  </r>
  <r>
    <x v="2"/>
    <x v="44"/>
    <x v="156"/>
    <x v="156"/>
    <n v="8418.4660000000003"/>
    <s v="Rev_Budget"/>
    <x v="0"/>
    <s v="COSGS"/>
    <x v="4"/>
    <s v="COSTI"/>
    <m/>
    <s v="B.8)"/>
    <s v="8) per godimento di beni di terzi"/>
    <x v="2"/>
  </r>
  <r>
    <x v="2"/>
    <x v="45"/>
    <x v="156"/>
    <x v="156"/>
    <n v="9621.1039999999994"/>
    <s v="Rev_Budget"/>
    <x v="0"/>
    <s v="COSGS"/>
    <x v="4"/>
    <s v="COSTI"/>
    <m/>
    <s v="B.8)"/>
    <s v="8) per godimento di beni di terzi"/>
    <x v="2"/>
  </r>
  <r>
    <x v="2"/>
    <x v="46"/>
    <x v="156"/>
    <x v="156"/>
    <n v="10823.741999999998"/>
    <s v="Rev_Budget"/>
    <x v="0"/>
    <s v="COSGS"/>
    <x v="4"/>
    <s v="COSTI"/>
    <m/>
    <s v="B.8)"/>
    <s v="8) per godimento di beni di terzi"/>
    <x v="2"/>
  </r>
  <r>
    <x v="2"/>
    <x v="47"/>
    <x v="156"/>
    <x v="156"/>
    <n v="12026.379999999997"/>
    <s v="Rev_Budget"/>
    <x v="0"/>
    <s v="COSGS"/>
    <x v="4"/>
    <s v="COSTI"/>
    <m/>
    <s v="B.8)"/>
    <s v="8) per godimento di beni di terzi"/>
    <x v="2"/>
  </r>
  <r>
    <x v="2"/>
    <x v="48"/>
    <x v="156"/>
    <x v="156"/>
    <n v="13229.017999999996"/>
    <s v="Rev_Budget"/>
    <x v="0"/>
    <s v="COSGS"/>
    <x v="4"/>
    <s v="COSTI"/>
    <m/>
    <s v="B.8)"/>
    <s v="8) per godimento di beni di terzi"/>
    <x v="2"/>
  </r>
  <r>
    <x v="2"/>
    <x v="49"/>
    <x v="156"/>
    <x v="156"/>
    <n v="14431.655999999995"/>
    <s v="Rev_Budget"/>
    <x v="0"/>
    <s v="COSGS"/>
    <x v="4"/>
    <s v="COSTI"/>
    <m/>
    <s v="B.8)"/>
    <s v="8) per godimento di beni di terzi"/>
    <x v="2"/>
  </r>
  <r>
    <x v="2"/>
    <x v="38"/>
    <x v="203"/>
    <x v="203"/>
    <n v="887.5"/>
    <s v="Rev_Budget"/>
    <x v="0"/>
    <s v="COSGS"/>
    <x v="4"/>
    <s v="COSTI"/>
    <m/>
    <s v="B.14)"/>
    <s v="14) oneri diversi di gestione"/>
    <x v="2"/>
  </r>
  <r>
    <x v="2"/>
    <x v="39"/>
    <x v="203"/>
    <x v="203"/>
    <n v="2662.5"/>
    <s v="Rev_Budget"/>
    <x v="0"/>
    <s v="COSGS"/>
    <x v="4"/>
    <s v="COSTI"/>
    <m/>
    <s v="B.14)"/>
    <s v="14) oneri diversi di gestione"/>
    <x v="2"/>
  </r>
  <r>
    <x v="2"/>
    <x v="40"/>
    <x v="203"/>
    <x v="203"/>
    <n v="3550"/>
    <s v="Rev_Budget"/>
    <x v="0"/>
    <s v="COSGS"/>
    <x v="4"/>
    <s v="COSTI"/>
    <m/>
    <s v="B.14)"/>
    <s v="14) oneri diversi di gestione"/>
    <x v="2"/>
  </r>
  <r>
    <x v="2"/>
    <x v="41"/>
    <x v="203"/>
    <x v="203"/>
    <n v="4437.5"/>
    <s v="Rev_Budget"/>
    <x v="0"/>
    <s v="COSGS"/>
    <x v="4"/>
    <s v="COSTI"/>
    <m/>
    <s v="B.14)"/>
    <s v="14) oneri diversi di gestione"/>
    <x v="2"/>
  </r>
  <r>
    <x v="2"/>
    <x v="42"/>
    <x v="203"/>
    <x v="203"/>
    <n v="5325"/>
    <s v="Rev_Budget"/>
    <x v="0"/>
    <s v="COSGS"/>
    <x v="4"/>
    <s v="COSTI"/>
    <m/>
    <s v="B.14)"/>
    <s v="14) oneri diversi di gestione"/>
    <x v="2"/>
  </r>
  <r>
    <x v="2"/>
    <x v="43"/>
    <x v="203"/>
    <x v="203"/>
    <n v="6212.5"/>
    <s v="Rev_Budget"/>
    <x v="0"/>
    <s v="COSGS"/>
    <x v="4"/>
    <s v="COSTI"/>
    <m/>
    <s v="B.14)"/>
    <s v="14) oneri diversi di gestione"/>
    <x v="2"/>
  </r>
  <r>
    <x v="2"/>
    <x v="44"/>
    <x v="203"/>
    <x v="203"/>
    <n v="7100"/>
    <s v="Rev_Budget"/>
    <x v="0"/>
    <s v="COSGS"/>
    <x v="4"/>
    <s v="COSTI"/>
    <m/>
    <s v="B.14)"/>
    <s v="14) oneri diversi di gestione"/>
    <x v="2"/>
  </r>
  <r>
    <x v="2"/>
    <x v="45"/>
    <x v="203"/>
    <x v="203"/>
    <n v="7987.5"/>
    <s v="Rev_Budget"/>
    <x v="0"/>
    <s v="COSGS"/>
    <x v="4"/>
    <s v="COSTI"/>
    <m/>
    <s v="B.14)"/>
    <s v="14) oneri diversi di gestione"/>
    <x v="2"/>
  </r>
  <r>
    <x v="2"/>
    <x v="46"/>
    <x v="203"/>
    <x v="203"/>
    <n v="8875"/>
    <s v="Rev_Budget"/>
    <x v="0"/>
    <s v="COSGS"/>
    <x v="4"/>
    <s v="COSTI"/>
    <m/>
    <s v="B.14)"/>
    <s v="14) oneri diversi di gestione"/>
    <x v="2"/>
  </r>
  <r>
    <x v="2"/>
    <x v="47"/>
    <x v="203"/>
    <x v="203"/>
    <n v="9762.5"/>
    <s v="Rev_Budget"/>
    <x v="0"/>
    <s v="COSGS"/>
    <x v="4"/>
    <s v="COSTI"/>
    <m/>
    <s v="B.14)"/>
    <s v="14) oneri diversi di gestione"/>
    <x v="2"/>
  </r>
  <r>
    <x v="2"/>
    <x v="48"/>
    <x v="203"/>
    <x v="203"/>
    <n v="10650"/>
    <s v="Rev_Budget"/>
    <x v="0"/>
    <s v="COSGS"/>
    <x v="4"/>
    <s v="COSTI"/>
    <m/>
    <s v="B.14)"/>
    <s v="14) oneri diversi di gestione"/>
    <x v="2"/>
  </r>
  <r>
    <x v="2"/>
    <x v="49"/>
    <x v="203"/>
    <x v="203"/>
    <n v="11537.5"/>
    <s v="Rev_Budget"/>
    <x v="0"/>
    <s v="COSGS"/>
    <x v="4"/>
    <s v="COSTI"/>
    <m/>
    <s v="B.14)"/>
    <s v="14) oneri diversi di gestione"/>
    <x v="2"/>
  </r>
  <r>
    <x v="2"/>
    <x v="38"/>
    <x v="208"/>
    <x v="208"/>
    <n v="115.5"/>
    <s v="Rev_Budget"/>
    <x v="0"/>
    <s v="COSGS"/>
    <x v="4"/>
    <s v="COSTI"/>
    <m/>
    <s v="B.14)"/>
    <s v="14) oneri diversi di gestione"/>
    <x v="2"/>
  </r>
  <r>
    <x v="2"/>
    <x v="39"/>
    <x v="208"/>
    <x v="208"/>
    <n v="115.5"/>
    <s v="Rev_Budget"/>
    <x v="0"/>
    <s v="COSGS"/>
    <x v="4"/>
    <s v="COSTI"/>
    <m/>
    <s v="B.14)"/>
    <s v="14) oneri diversi di gestione"/>
    <x v="2"/>
  </r>
  <r>
    <x v="2"/>
    <x v="40"/>
    <x v="208"/>
    <x v="208"/>
    <n v="115.5"/>
    <s v="Rev_Budget"/>
    <x v="0"/>
    <s v="COSGS"/>
    <x v="4"/>
    <s v="COSTI"/>
    <m/>
    <s v="B.14)"/>
    <s v="14) oneri diversi di gestione"/>
    <x v="2"/>
  </r>
  <r>
    <x v="2"/>
    <x v="41"/>
    <x v="208"/>
    <x v="208"/>
    <n v="115.5"/>
    <s v="Rev_Budget"/>
    <x v="0"/>
    <s v="COSGS"/>
    <x v="4"/>
    <s v="COSTI"/>
    <m/>
    <s v="B.14)"/>
    <s v="14) oneri diversi di gestione"/>
    <x v="2"/>
  </r>
  <r>
    <x v="2"/>
    <x v="42"/>
    <x v="208"/>
    <x v="208"/>
    <n v="182"/>
    <s v="Rev_Budget"/>
    <x v="0"/>
    <s v="COSGS"/>
    <x v="4"/>
    <s v="COSTI"/>
    <m/>
    <s v="B.14)"/>
    <s v="14) oneri diversi di gestione"/>
    <x v="2"/>
  </r>
  <r>
    <x v="2"/>
    <x v="43"/>
    <x v="208"/>
    <x v="208"/>
    <n v="182"/>
    <s v="Rev_Budget"/>
    <x v="0"/>
    <s v="COSGS"/>
    <x v="4"/>
    <s v="COSTI"/>
    <m/>
    <s v="B.14)"/>
    <s v="14) oneri diversi di gestione"/>
    <x v="2"/>
  </r>
  <r>
    <x v="2"/>
    <x v="44"/>
    <x v="208"/>
    <x v="208"/>
    <n v="182"/>
    <s v="Rev_Budget"/>
    <x v="0"/>
    <s v="COSGS"/>
    <x v="4"/>
    <s v="COSTI"/>
    <m/>
    <s v="B.14)"/>
    <s v="14) oneri diversi di gestione"/>
    <x v="2"/>
  </r>
  <r>
    <x v="2"/>
    <x v="45"/>
    <x v="208"/>
    <x v="208"/>
    <n v="182"/>
    <s v="Rev_Budget"/>
    <x v="0"/>
    <s v="COSGS"/>
    <x v="4"/>
    <s v="COSTI"/>
    <m/>
    <s v="B.14)"/>
    <s v="14) oneri diversi di gestione"/>
    <x v="2"/>
  </r>
  <r>
    <x v="2"/>
    <x v="46"/>
    <x v="208"/>
    <x v="208"/>
    <n v="182"/>
    <s v="Rev_Budget"/>
    <x v="0"/>
    <s v="COSGS"/>
    <x v="4"/>
    <s v="COSTI"/>
    <m/>
    <s v="B.14)"/>
    <s v="14) oneri diversi di gestione"/>
    <x v="2"/>
  </r>
  <r>
    <x v="2"/>
    <x v="47"/>
    <x v="208"/>
    <x v="208"/>
    <n v="182"/>
    <s v="Rev_Budget"/>
    <x v="0"/>
    <s v="COSGS"/>
    <x v="4"/>
    <s v="COSTI"/>
    <m/>
    <s v="B.14)"/>
    <s v="14) oneri diversi di gestione"/>
    <x v="2"/>
  </r>
  <r>
    <x v="2"/>
    <x v="48"/>
    <x v="208"/>
    <x v="208"/>
    <n v="182"/>
    <s v="Rev_Budget"/>
    <x v="0"/>
    <s v="COSGS"/>
    <x v="4"/>
    <s v="COSTI"/>
    <m/>
    <s v="B.14)"/>
    <s v="14) oneri diversi di gestione"/>
    <x v="2"/>
  </r>
  <r>
    <x v="2"/>
    <x v="49"/>
    <x v="208"/>
    <x v="208"/>
    <n v="182"/>
    <s v="Rev_Budget"/>
    <x v="0"/>
    <s v="COSGS"/>
    <x v="4"/>
    <s v="COSTI"/>
    <m/>
    <s v="B.14)"/>
    <s v="14) oneri diversi di gestione"/>
    <x v="2"/>
  </r>
  <r>
    <x v="2"/>
    <x v="38"/>
    <x v="217"/>
    <x v="217"/>
    <n v="11500"/>
    <s v="Rev_Budget"/>
    <x v="0"/>
    <s v="ONSTR"/>
    <x v="30"/>
    <s v="EXT"/>
    <m/>
    <s v="B.14)"/>
    <s v="14) oneri diversi di gestione"/>
    <x v="2"/>
  </r>
  <r>
    <x v="2"/>
    <x v="39"/>
    <x v="217"/>
    <x v="217"/>
    <n v="11500"/>
    <s v="Rev_Budget"/>
    <x v="0"/>
    <s v="ONSTR"/>
    <x v="30"/>
    <s v="EXT"/>
    <m/>
    <s v="B.14)"/>
    <s v="14) oneri diversi di gestione"/>
    <x v="2"/>
  </r>
  <r>
    <x v="2"/>
    <x v="40"/>
    <x v="217"/>
    <x v="217"/>
    <n v="11511.32"/>
    <s v="Rev_Budget"/>
    <x v="0"/>
    <s v="ONSTR"/>
    <x v="30"/>
    <s v="EXT"/>
    <m/>
    <s v="B.14)"/>
    <s v="14) oneri diversi di gestione"/>
    <x v="2"/>
  </r>
  <r>
    <x v="2"/>
    <x v="41"/>
    <x v="217"/>
    <x v="217"/>
    <n v="11511.32"/>
    <s v="Rev_Budget"/>
    <x v="0"/>
    <s v="ONSTR"/>
    <x v="30"/>
    <s v="EXT"/>
    <m/>
    <s v="B.14)"/>
    <s v="14) oneri diversi di gestione"/>
    <x v="2"/>
  </r>
  <r>
    <x v="2"/>
    <x v="42"/>
    <x v="217"/>
    <x v="217"/>
    <n v="11511.32"/>
    <s v="Rev_Budget"/>
    <x v="0"/>
    <s v="ONSTR"/>
    <x v="30"/>
    <s v="EXT"/>
    <m/>
    <s v="B.14)"/>
    <s v="14) oneri diversi di gestione"/>
    <x v="2"/>
  </r>
  <r>
    <x v="2"/>
    <x v="43"/>
    <x v="217"/>
    <x v="217"/>
    <n v="11511.32"/>
    <s v="Rev_Budget"/>
    <x v="0"/>
    <s v="ONSTR"/>
    <x v="30"/>
    <s v="EXT"/>
    <m/>
    <s v="B.14)"/>
    <s v="14) oneri diversi di gestione"/>
    <x v="2"/>
  </r>
  <r>
    <x v="2"/>
    <x v="44"/>
    <x v="217"/>
    <x v="217"/>
    <n v="11511.32"/>
    <s v="Rev_Budget"/>
    <x v="0"/>
    <s v="ONSTR"/>
    <x v="30"/>
    <s v="EXT"/>
    <m/>
    <s v="B.14)"/>
    <s v="14) oneri diversi di gestione"/>
    <x v="2"/>
  </r>
  <r>
    <x v="2"/>
    <x v="45"/>
    <x v="217"/>
    <x v="217"/>
    <n v="11511.32"/>
    <s v="Rev_Budget"/>
    <x v="0"/>
    <s v="ONSTR"/>
    <x v="30"/>
    <s v="EXT"/>
    <m/>
    <s v="B.14)"/>
    <s v="14) oneri diversi di gestione"/>
    <x v="2"/>
  </r>
  <r>
    <x v="2"/>
    <x v="46"/>
    <x v="217"/>
    <x v="217"/>
    <n v="11511.32"/>
    <s v="Rev_Budget"/>
    <x v="0"/>
    <s v="ONSTR"/>
    <x v="30"/>
    <s v="EXT"/>
    <m/>
    <s v="B.14)"/>
    <s v="14) oneri diversi di gestione"/>
    <x v="2"/>
  </r>
  <r>
    <x v="2"/>
    <x v="47"/>
    <x v="217"/>
    <x v="217"/>
    <n v="11511.32"/>
    <s v="Rev_Budget"/>
    <x v="0"/>
    <s v="ONSTR"/>
    <x v="30"/>
    <s v="EXT"/>
    <m/>
    <s v="B.14)"/>
    <s v="14) oneri diversi di gestione"/>
    <x v="2"/>
  </r>
  <r>
    <x v="2"/>
    <x v="48"/>
    <x v="217"/>
    <x v="217"/>
    <n v="11511.32"/>
    <s v="Rev_Budget"/>
    <x v="0"/>
    <s v="ONSTR"/>
    <x v="30"/>
    <s v="EXT"/>
    <m/>
    <s v="B.14)"/>
    <s v="14) oneri diversi di gestione"/>
    <x v="2"/>
  </r>
  <r>
    <x v="2"/>
    <x v="49"/>
    <x v="217"/>
    <x v="217"/>
    <n v="11511.32"/>
    <s v="Rev_Budget"/>
    <x v="0"/>
    <s v="ONSTR"/>
    <x v="30"/>
    <s v="EXT"/>
    <m/>
    <s v="B.14)"/>
    <s v="14) oneri diversi di gestione"/>
    <x v="2"/>
  </r>
  <r>
    <x v="2"/>
    <x v="38"/>
    <x v="219"/>
    <x v="219"/>
    <n v="47.44"/>
    <s v="Rev_Budget"/>
    <x v="0"/>
    <s v="COSGS"/>
    <x v="4"/>
    <s v="COSTI"/>
    <m/>
    <s v="B.14)"/>
    <s v="14) oneri diversi di gestione"/>
    <x v="2"/>
  </r>
  <r>
    <x v="2"/>
    <x v="39"/>
    <x v="219"/>
    <x v="219"/>
    <n v="118.63999999999996"/>
    <s v="Rev_Budget"/>
    <x v="0"/>
    <s v="COSGS"/>
    <x v="4"/>
    <s v="COSTI"/>
    <m/>
    <s v="B.14)"/>
    <s v="14) oneri diversi di gestione"/>
    <x v="2"/>
  </r>
  <r>
    <x v="2"/>
    <x v="40"/>
    <x v="219"/>
    <x v="219"/>
    <n v="236.18999999999994"/>
    <s v="Rev_Budget"/>
    <x v="0"/>
    <s v="COSGS"/>
    <x v="4"/>
    <s v="COSTI"/>
    <m/>
    <s v="B.14)"/>
    <s v="14) oneri diversi di gestione"/>
    <x v="2"/>
  </r>
  <r>
    <x v="2"/>
    <x v="41"/>
    <x v="219"/>
    <x v="219"/>
    <n v="355.75999999999993"/>
    <s v="Rev_Budget"/>
    <x v="0"/>
    <s v="COSGS"/>
    <x v="4"/>
    <s v="COSTI"/>
    <m/>
    <s v="B.14)"/>
    <s v="14) oneri diversi di gestione"/>
    <x v="2"/>
  </r>
  <r>
    <x v="2"/>
    <x v="42"/>
    <x v="219"/>
    <x v="219"/>
    <n v="361.11999999999995"/>
    <s v="Rev_Budget"/>
    <x v="0"/>
    <s v="COSGS"/>
    <x v="4"/>
    <s v="COSTI"/>
    <m/>
    <s v="B.14)"/>
    <s v="14) oneri diversi di gestione"/>
    <x v="2"/>
  </r>
  <r>
    <x v="2"/>
    <x v="43"/>
    <x v="219"/>
    <x v="219"/>
    <n v="361.11999999999995"/>
    <s v="Rev_Budget"/>
    <x v="0"/>
    <s v="COSGS"/>
    <x v="4"/>
    <s v="COSTI"/>
    <m/>
    <s v="B.14)"/>
    <s v="14) oneri diversi di gestione"/>
    <x v="2"/>
  </r>
  <r>
    <x v="2"/>
    <x v="44"/>
    <x v="219"/>
    <x v="219"/>
    <n v="361.11999999999995"/>
    <s v="Rev_Budget"/>
    <x v="0"/>
    <s v="COSGS"/>
    <x v="4"/>
    <s v="COSTI"/>
    <m/>
    <s v="B.14)"/>
    <s v="14) oneri diversi di gestione"/>
    <x v="2"/>
  </r>
  <r>
    <x v="2"/>
    <x v="45"/>
    <x v="219"/>
    <x v="219"/>
    <n v="361.11999999999995"/>
    <s v="Rev_Budget"/>
    <x v="0"/>
    <s v="COSGS"/>
    <x v="4"/>
    <s v="COSTI"/>
    <m/>
    <s v="B.14)"/>
    <s v="14) oneri diversi di gestione"/>
    <x v="2"/>
  </r>
  <r>
    <x v="2"/>
    <x v="46"/>
    <x v="219"/>
    <x v="219"/>
    <n v="361.11999999999995"/>
    <s v="Rev_Budget"/>
    <x v="0"/>
    <s v="COSGS"/>
    <x v="4"/>
    <s v="COSTI"/>
    <m/>
    <s v="B.14)"/>
    <s v="14) oneri diversi di gestione"/>
    <x v="2"/>
  </r>
  <r>
    <x v="2"/>
    <x v="47"/>
    <x v="219"/>
    <x v="219"/>
    <n v="361.11999999999995"/>
    <s v="Rev_Budget"/>
    <x v="0"/>
    <s v="COSGS"/>
    <x v="4"/>
    <s v="COSTI"/>
    <m/>
    <s v="B.14)"/>
    <s v="14) oneri diversi di gestione"/>
    <x v="2"/>
  </r>
  <r>
    <x v="2"/>
    <x v="48"/>
    <x v="219"/>
    <x v="219"/>
    <n v="361.11999999999995"/>
    <s v="Rev_Budget"/>
    <x v="0"/>
    <s v="COSGS"/>
    <x v="4"/>
    <s v="COSTI"/>
    <m/>
    <s v="B.14)"/>
    <s v="14) oneri diversi di gestione"/>
    <x v="2"/>
  </r>
  <r>
    <x v="2"/>
    <x v="49"/>
    <x v="219"/>
    <x v="219"/>
    <n v="361.11999999999995"/>
    <s v="Rev_Budget"/>
    <x v="0"/>
    <s v="COSGS"/>
    <x v="4"/>
    <s v="COSTI"/>
    <m/>
    <s v="B.14)"/>
    <s v="14) oneri diversi di gestione"/>
    <x v="2"/>
  </r>
  <r>
    <x v="2"/>
    <x v="38"/>
    <x v="247"/>
    <x v="247"/>
    <n v="-3300"/>
    <s v="Rev_Budget"/>
    <x v="0"/>
    <s v="ONSTR"/>
    <x v="30"/>
    <s v="EXT"/>
    <m/>
    <s v="B.14)"/>
    <s v="14) oneri diversi di gestione"/>
    <x v="2"/>
  </r>
  <r>
    <x v="2"/>
    <x v="39"/>
    <x v="247"/>
    <x v="247"/>
    <n v="-3300"/>
    <s v="Rev_Budget"/>
    <x v="0"/>
    <s v="ONSTR"/>
    <x v="30"/>
    <s v="EXT"/>
    <m/>
    <s v="B.14)"/>
    <s v="14) oneri diversi di gestione"/>
    <x v="2"/>
  </r>
  <r>
    <x v="2"/>
    <x v="40"/>
    <x v="247"/>
    <x v="247"/>
    <n v="-63850"/>
    <s v="Rev_Budget"/>
    <x v="0"/>
    <s v="ONSTR"/>
    <x v="30"/>
    <s v="EXT"/>
    <m/>
    <s v="B.14)"/>
    <s v="14) oneri diversi di gestione"/>
    <x v="2"/>
  </r>
  <r>
    <x v="2"/>
    <x v="41"/>
    <x v="247"/>
    <x v="247"/>
    <n v="-96852"/>
    <s v="Rev_Budget"/>
    <x v="0"/>
    <s v="ONSTR"/>
    <x v="30"/>
    <s v="EXT"/>
    <m/>
    <s v="B.14)"/>
    <s v="14) oneri diversi di gestione"/>
    <x v="2"/>
  </r>
  <r>
    <x v="2"/>
    <x v="42"/>
    <x v="247"/>
    <x v="247"/>
    <n v="-112372"/>
    <s v="Rev_Budget"/>
    <x v="0"/>
    <s v="ONSTR"/>
    <x v="30"/>
    <s v="EXT"/>
    <m/>
    <s v="B.14)"/>
    <s v="14) oneri diversi di gestione"/>
    <x v="2"/>
  </r>
  <r>
    <x v="2"/>
    <x v="43"/>
    <x v="247"/>
    <x v="247"/>
    <n v="-112372"/>
    <s v="Rev_Budget"/>
    <x v="0"/>
    <s v="ONSTR"/>
    <x v="30"/>
    <s v="EXT"/>
    <m/>
    <s v="B.14)"/>
    <s v="14) oneri diversi di gestione"/>
    <x v="2"/>
  </r>
  <r>
    <x v="2"/>
    <x v="44"/>
    <x v="247"/>
    <x v="247"/>
    <n v="-112372"/>
    <s v="Rev_Budget"/>
    <x v="0"/>
    <s v="ONSTR"/>
    <x v="30"/>
    <s v="EXT"/>
    <m/>
    <s v="B.14)"/>
    <s v="14) oneri diversi di gestione"/>
    <x v="2"/>
  </r>
  <r>
    <x v="2"/>
    <x v="45"/>
    <x v="247"/>
    <x v="247"/>
    <n v="-112372"/>
    <s v="Rev_Budget"/>
    <x v="0"/>
    <s v="ONSTR"/>
    <x v="30"/>
    <s v="EXT"/>
    <m/>
    <s v="B.14)"/>
    <s v="14) oneri diversi di gestione"/>
    <x v="2"/>
  </r>
  <r>
    <x v="2"/>
    <x v="46"/>
    <x v="247"/>
    <x v="247"/>
    <n v="-112372"/>
    <s v="Rev_Budget"/>
    <x v="0"/>
    <s v="ONSTR"/>
    <x v="30"/>
    <s v="EXT"/>
    <m/>
    <s v="B.14)"/>
    <s v="14) oneri diversi di gestione"/>
    <x v="2"/>
  </r>
  <r>
    <x v="2"/>
    <x v="47"/>
    <x v="247"/>
    <x v="247"/>
    <n v="-112372"/>
    <s v="Rev_Budget"/>
    <x v="0"/>
    <s v="ONSTR"/>
    <x v="30"/>
    <s v="EXT"/>
    <m/>
    <s v="B.14)"/>
    <s v="14) oneri diversi di gestione"/>
    <x v="2"/>
  </r>
  <r>
    <x v="2"/>
    <x v="48"/>
    <x v="247"/>
    <x v="247"/>
    <n v="-112372"/>
    <s v="Rev_Budget"/>
    <x v="0"/>
    <s v="ONSTR"/>
    <x v="30"/>
    <s v="EXT"/>
    <m/>
    <s v="B.14)"/>
    <s v="14) oneri diversi di gestione"/>
    <x v="2"/>
  </r>
  <r>
    <x v="2"/>
    <x v="49"/>
    <x v="247"/>
    <x v="247"/>
    <n v="-112372"/>
    <s v="Rev_Budget"/>
    <x v="0"/>
    <s v="ONSTR"/>
    <x v="30"/>
    <s v="EXT"/>
    <m/>
    <s v="B.14)"/>
    <s v="14) oneri diversi di gestione"/>
    <x v="2"/>
  </r>
  <r>
    <x v="2"/>
    <x v="38"/>
    <x v="259"/>
    <x v="259"/>
    <n v="-0.30000000000063665"/>
    <s v="Rev_Budget"/>
    <x v="0"/>
    <s v="ALTRI"/>
    <x v="34"/>
    <s v="ALTRI"/>
    <m/>
    <s v="A.5)"/>
    <s v="5) altri ricavi e proventi, con separata indicazione dei contributi in conto esercizio"/>
    <x v="2"/>
  </r>
  <r>
    <x v="2"/>
    <x v="39"/>
    <x v="259"/>
    <x v="259"/>
    <n v="-0.30000000000063665"/>
    <s v="Rev_Budget"/>
    <x v="0"/>
    <s v="ALTRI"/>
    <x v="34"/>
    <s v="ALTRI"/>
    <m/>
    <s v="A.5)"/>
    <s v="5) altri ricavi e proventi, con separata indicazione dei contributi in conto esercizio"/>
    <x v="2"/>
  </r>
  <r>
    <x v="2"/>
    <x v="40"/>
    <x v="259"/>
    <x v="259"/>
    <n v="-0.31000000000994987"/>
    <s v="Rev_Budget"/>
    <x v="0"/>
    <s v="ALTRI"/>
    <x v="34"/>
    <s v="ALTRI"/>
    <m/>
    <s v="A.5)"/>
    <s v="5) altri ricavi e proventi, con separata indicazione dei contributi in conto esercizio"/>
    <x v="2"/>
  </r>
  <r>
    <x v="2"/>
    <x v="41"/>
    <x v="259"/>
    <x v="259"/>
    <n v="-0.31000000000994987"/>
    <s v="Rev_Budget"/>
    <x v="0"/>
    <s v="ALTRI"/>
    <x v="34"/>
    <s v="ALTRI"/>
    <m/>
    <s v="A.5)"/>
    <s v="5) altri ricavi e proventi, con separata indicazione dei contributi in conto esercizio"/>
    <x v="2"/>
  </r>
  <r>
    <x v="2"/>
    <x v="42"/>
    <x v="259"/>
    <x v="259"/>
    <n v="-0.31000000000994987"/>
    <s v="Rev_Budget"/>
    <x v="0"/>
    <s v="ALTRI"/>
    <x v="34"/>
    <s v="ALTRI"/>
    <m/>
    <s v="A.5)"/>
    <s v="5) altri ricavi e proventi, con separata indicazione dei contributi in conto esercizio"/>
    <x v="2"/>
  </r>
  <r>
    <x v="2"/>
    <x v="43"/>
    <x v="259"/>
    <x v="259"/>
    <n v="-0.31000000000994987"/>
    <s v="Rev_Budget"/>
    <x v="0"/>
    <s v="ALTRI"/>
    <x v="34"/>
    <s v="ALTRI"/>
    <m/>
    <s v="A.5)"/>
    <s v="5) altri ricavi e proventi, con separata indicazione dei contributi in conto esercizio"/>
    <x v="2"/>
  </r>
  <r>
    <x v="2"/>
    <x v="44"/>
    <x v="259"/>
    <x v="259"/>
    <n v="-0.31000000000994987"/>
    <s v="Rev_Budget"/>
    <x v="0"/>
    <s v="ALTRI"/>
    <x v="34"/>
    <s v="ALTRI"/>
    <m/>
    <s v="A.5)"/>
    <s v="5) altri ricavi e proventi, con separata indicazione dei contributi in conto esercizio"/>
    <x v="2"/>
  </r>
  <r>
    <x v="2"/>
    <x v="45"/>
    <x v="259"/>
    <x v="259"/>
    <n v="-0.31000000000994987"/>
    <s v="Rev_Budget"/>
    <x v="0"/>
    <s v="ALTRI"/>
    <x v="34"/>
    <s v="ALTRI"/>
    <m/>
    <s v="A.5)"/>
    <s v="5) altri ricavi e proventi, con separata indicazione dei contributi in conto esercizio"/>
    <x v="2"/>
  </r>
  <r>
    <x v="2"/>
    <x v="46"/>
    <x v="259"/>
    <x v="259"/>
    <n v="-0.31000000000994987"/>
    <s v="Rev_Budget"/>
    <x v="0"/>
    <s v="ALTRI"/>
    <x v="34"/>
    <s v="ALTRI"/>
    <m/>
    <s v="A.5)"/>
    <s v="5) altri ricavi e proventi, con separata indicazione dei contributi in conto esercizio"/>
    <x v="2"/>
  </r>
  <r>
    <x v="2"/>
    <x v="47"/>
    <x v="259"/>
    <x v="259"/>
    <n v="-0.31000000000994987"/>
    <s v="Rev_Budget"/>
    <x v="0"/>
    <s v="ALTRI"/>
    <x v="34"/>
    <s v="ALTRI"/>
    <m/>
    <s v="A.5)"/>
    <s v="5) altri ricavi e proventi, con separata indicazione dei contributi in conto esercizio"/>
    <x v="2"/>
  </r>
  <r>
    <x v="2"/>
    <x v="48"/>
    <x v="259"/>
    <x v="259"/>
    <n v="-0.31000000000994987"/>
    <s v="Rev_Budget"/>
    <x v="0"/>
    <s v="ALTRI"/>
    <x v="34"/>
    <s v="ALTRI"/>
    <m/>
    <s v="A.5)"/>
    <s v="5) altri ricavi e proventi, con separata indicazione dei contributi in conto esercizio"/>
    <x v="2"/>
  </r>
  <r>
    <x v="2"/>
    <x v="49"/>
    <x v="259"/>
    <x v="259"/>
    <n v="-0.31000000000994987"/>
    <s v="Rev_Budget"/>
    <x v="0"/>
    <s v="ALTRI"/>
    <x v="34"/>
    <s v="ALTRI"/>
    <m/>
    <s v="A.5)"/>
    <s v="5) altri ricavi e proventi, con separata indicazione dei contributi in conto esercizio"/>
    <x v="2"/>
  </r>
  <r>
    <x v="2"/>
    <x v="38"/>
    <x v="308"/>
    <x v="308"/>
    <n v="-2.5"/>
    <s v="Rev_Budget"/>
    <x v="0"/>
    <s v="ALTRI"/>
    <x v="34"/>
    <s v="ALTRI"/>
    <m/>
    <s v="A.5)"/>
    <s v="5) altri ricavi e proventi, con separata indicazione dei contributi in conto esercizio"/>
    <x v="2"/>
  </r>
  <r>
    <x v="2"/>
    <x v="39"/>
    <x v="308"/>
    <x v="308"/>
    <n v="-5"/>
    <s v="Rev_Budget"/>
    <x v="0"/>
    <s v="ALTRI"/>
    <x v="34"/>
    <s v="ALTRI"/>
    <m/>
    <s v="A.5)"/>
    <s v="5) altri ricavi e proventi, con separata indicazione dei contributi in conto esercizio"/>
    <x v="2"/>
  </r>
  <r>
    <x v="2"/>
    <x v="40"/>
    <x v="308"/>
    <x v="308"/>
    <n v="-5"/>
    <s v="Rev_Budget"/>
    <x v="0"/>
    <s v="ALTRI"/>
    <x v="34"/>
    <s v="ALTRI"/>
    <m/>
    <s v="A.5)"/>
    <s v="5) altri ricavi e proventi, con separata indicazione dei contributi in conto esercizio"/>
    <x v="2"/>
  </r>
  <r>
    <x v="2"/>
    <x v="41"/>
    <x v="308"/>
    <x v="308"/>
    <n v="-5"/>
    <s v="Rev_Budget"/>
    <x v="0"/>
    <s v="ALTRI"/>
    <x v="34"/>
    <s v="ALTRI"/>
    <m/>
    <s v="A.5)"/>
    <s v="5) altri ricavi e proventi, con separata indicazione dei contributi in conto esercizio"/>
    <x v="2"/>
  </r>
  <r>
    <x v="2"/>
    <x v="42"/>
    <x v="308"/>
    <x v="308"/>
    <n v="-5"/>
    <s v="Rev_Budget"/>
    <x v="0"/>
    <s v="ALTRI"/>
    <x v="34"/>
    <s v="ALTRI"/>
    <m/>
    <s v="A.5)"/>
    <s v="5) altri ricavi e proventi, con separata indicazione dei contributi in conto esercizio"/>
    <x v="2"/>
  </r>
  <r>
    <x v="2"/>
    <x v="43"/>
    <x v="308"/>
    <x v="308"/>
    <n v="-5"/>
    <s v="Rev_Budget"/>
    <x v="0"/>
    <s v="ALTRI"/>
    <x v="34"/>
    <s v="ALTRI"/>
    <m/>
    <s v="A.5)"/>
    <s v="5) altri ricavi e proventi, con separata indicazione dei contributi in conto esercizio"/>
    <x v="2"/>
  </r>
  <r>
    <x v="2"/>
    <x v="44"/>
    <x v="308"/>
    <x v="308"/>
    <n v="-5"/>
    <s v="Rev_Budget"/>
    <x v="0"/>
    <s v="ALTRI"/>
    <x v="34"/>
    <s v="ALTRI"/>
    <m/>
    <s v="A.5)"/>
    <s v="5) altri ricavi e proventi, con separata indicazione dei contributi in conto esercizio"/>
    <x v="2"/>
  </r>
  <r>
    <x v="2"/>
    <x v="45"/>
    <x v="308"/>
    <x v="308"/>
    <n v="-5"/>
    <s v="Rev_Budget"/>
    <x v="0"/>
    <s v="ALTRI"/>
    <x v="34"/>
    <s v="ALTRI"/>
    <m/>
    <s v="A.5)"/>
    <s v="5) altri ricavi e proventi, con separata indicazione dei contributi in conto esercizio"/>
    <x v="2"/>
  </r>
  <r>
    <x v="2"/>
    <x v="46"/>
    <x v="308"/>
    <x v="308"/>
    <n v="-5"/>
    <s v="Rev_Budget"/>
    <x v="0"/>
    <s v="ALTRI"/>
    <x v="34"/>
    <s v="ALTRI"/>
    <m/>
    <s v="A.5)"/>
    <s v="5) altri ricavi e proventi, con separata indicazione dei contributi in conto esercizio"/>
    <x v="2"/>
  </r>
  <r>
    <x v="2"/>
    <x v="47"/>
    <x v="308"/>
    <x v="308"/>
    <n v="-5"/>
    <s v="Rev_Budget"/>
    <x v="0"/>
    <s v="ALTRI"/>
    <x v="34"/>
    <s v="ALTRI"/>
    <m/>
    <s v="A.5)"/>
    <s v="5) altri ricavi e proventi, con separata indicazione dei contributi in conto esercizio"/>
    <x v="2"/>
  </r>
  <r>
    <x v="2"/>
    <x v="48"/>
    <x v="308"/>
    <x v="308"/>
    <n v="-5"/>
    <s v="Rev_Budget"/>
    <x v="0"/>
    <s v="ALTRI"/>
    <x v="34"/>
    <s v="ALTRI"/>
    <m/>
    <s v="A.5)"/>
    <s v="5) altri ricavi e proventi, con separata indicazione dei contributi in conto esercizio"/>
    <x v="2"/>
  </r>
  <r>
    <x v="2"/>
    <x v="49"/>
    <x v="308"/>
    <x v="308"/>
    <n v="-5"/>
    <s v="Rev_Budget"/>
    <x v="0"/>
    <s v="ALTRI"/>
    <x v="34"/>
    <s v="ALTRI"/>
    <m/>
    <s v="A.5)"/>
    <s v="5) altri ricavi e proventi, con separata indicazione dei contributi in conto esercizio"/>
    <x v="2"/>
  </r>
  <r>
    <x v="2"/>
    <x v="38"/>
    <x v="309"/>
    <x v="309"/>
    <n v="-276"/>
    <s v="Rev_Budget"/>
    <x v="0"/>
    <s v="ALTRI"/>
    <x v="34"/>
    <s v="ALTRI"/>
    <m/>
    <s v="A.5)"/>
    <s v="5) altri ricavi e proventi, con separata indicazione dei contributi in conto esercizio"/>
    <x v="2"/>
  </r>
  <r>
    <x v="2"/>
    <x v="39"/>
    <x v="309"/>
    <x v="309"/>
    <n v="-2192"/>
    <s v="Rev_Budget"/>
    <x v="0"/>
    <s v="ALTRI"/>
    <x v="34"/>
    <s v="ALTRI"/>
    <m/>
    <s v="A.5)"/>
    <s v="5) altri ricavi e proventi, con separata indicazione dei contributi in conto esercizio"/>
    <x v="2"/>
  </r>
  <r>
    <x v="2"/>
    <x v="40"/>
    <x v="309"/>
    <x v="309"/>
    <n v="-3417.5"/>
    <s v="Rev_Budget"/>
    <x v="0"/>
    <s v="ALTRI"/>
    <x v="34"/>
    <s v="ALTRI"/>
    <m/>
    <s v="A.5)"/>
    <s v="5) altri ricavi e proventi, con separata indicazione dei contributi in conto esercizio"/>
    <x v="2"/>
  </r>
  <r>
    <x v="2"/>
    <x v="41"/>
    <x v="309"/>
    <x v="309"/>
    <n v="-4480.5"/>
    <s v="Rev_Budget"/>
    <x v="0"/>
    <s v="ALTRI"/>
    <x v="34"/>
    <s v="ALTRI"/>
    <m/>
    <s v="A.5)"/>
    <s v="5) altri ricavi e proventi, con separata indicazione dei contributi in conto esercizio"/>
    <x v="2"/>
  </r>
  <r>
    <x v="2"/>
    <x v="42"/>
    <x v="309"/>
    <x v="309"/>
    <n v="-6087.5"/>
    <s v="Rev_Budget"/>
    <x v="0"/>
    <s v="ALTRI"/>
    <x v="34"/>
    <s v="ALTRI"/>
    <m/>
    <s v="A.5)"/>
    <s v="5) altri ricavi e proventi, con separata indicazione dei contributi in conto esercizio"/>
    <x v="2"/>
  </r>
  <r>
    <x v="2"/>
    <x v="43"/>
    <x v="309"/>
    <x v="309"/>
    <n v="-6087.5"/>
    <s v="Rev_Budget"/>
    <x v="0"/>
    <s v="ALTRI"/>
    <x v="34"/>
    <s v="ALTRI"/>
    <m/>
    <s v="A.5)"/>
    <s v="5) altri ricavi e proventi, con separata indicazione dei contributi in conto esercizio"/>
    <x v="2"/>
  </r>
  <r>
    <x v="2"/>
    <x v="44"/>
    <x v="309"/>
    <x v="309"/>
    <n v="-6087.5"/>
    <s v="Rev_Budget"/>
    <x v="0"/>
    <s v="ALTRI"/>
    <x v="34"/>
    <s v="ALTRI"/>
    <m/>
    <s v="A.5)"/>
    <s v="5) altri ricavi e proventi, con separata indicazione dei contributi in conto esercizio"/>
    <x v="2"/>
  </r>
  <r>
    <x v="2"/>
    <x v="45"/>
    <x v="309"/>
    <x v="309"/>
    <n v="-6087.5"/>
    <s v="Rev_Budget"/>
    <x v="0"/>
    <s v="ALTRI"/>
    <x v="34"/>
    <s v="ALTRI"/>
    <m/>
    <s v="A.5)"/>
    <s v="5) altri ricavi e proventi, con separata indicazione dei contributi in conto esercizio"/>
    <x v="2"/>
  </r>
  <r>
    <x v="2"/>
    <x v="46"/>
    <x v="309"/>
    <x v="309"/>
    <n v="-6087.5"/>
    <s v="Rev_Budget"/>
    <x v="0"/>
    <s v="ALTRI"/>
    <x v="34"/>
    <s v="ALTRI"/>
    <m/>
    <s v="A.5)"/>
    <s v="5) altri ricavi e proventi, con separata indicazione dei contributi in conto esercizio"/>
    <x v="2"/>
  </r>
  <r>
    <x v="2"/>
    <x v="47"/>
    <x v="309"/>
    <x v="309"/>
    <n v="-6087.5"/>
    <s v="Rev_Budget"/>
    <x v="0"/>
    <s v="ALTRI"/>
    <x v="34"/>
    <s v="ALTRI"/>
    <m/>
    <s v="A.5)"/>
    <s v="5) altri ricavi e proventi, con separata indicazione dei contributi in conto esercizio"/>
    <x v="2"/>
  </r>
  <r>
    <x v="2"/>
    <x v="48"/>
    <x v="309"/>
    <x v="309"/>
    <n v="-6087.5"/>
    <s v="Rev_Budget"/>
    <x v="0"/>
    <s v="ALTRI"/>
    <x v="34"/>
    <s v="ALTRI"/>
    <m/>
    <s v="A.5)"/>
    <s v="5) altri ricavi e proventi, con separata indicazione dei contributi in conto esercizio"/>
    <x v="2"/>
  </r>
  <r>
    <x v="2"/>
    <x v="49"/>
    <x v="309"/>
    <x v="309"/>
    <n v="-6087.5"/>
    <s v="Rev_Budget"/>
    <x v="0"/>
    <s v="ALTRI"/>
    <x v="34"/>
    <s v="ALTRI"/>
    <m/>
    <s v="A.5)"/>
    <s v="5) altri ricavi e proventi, con separata indicazione dei contributi in conto esercizio"/>
    <x v="2"/>
  </r>
  <r>
    <x v="2"/>
    <x v="38"/>
    <x v="63"/>
    <x v="63"/>
    <n v="0"/>
    <s v="Rev_Budget"/>
    <x v="0"/>
    <s v="SERST"/>
    <x v="8"/>
    <s v="COSTI"/>
    <m/>
    <s v="B.7)"/>
    <s v="7) per servizi"/>
    <x v="2"/>
  </r>
  <r>
    <x v="2"/>
    <x v="39"/>
    <x v="63"/>
    <x v="63"/>
    <n v="5250.08"/>
    <s v="Rev_Budget"/>
    <x v="0"/>
    <s v="SERST"/>
    <x v="8"/>
    <s v="COSTI"/>
    <m/>
    <s v="B.7)"/>
    <s v="7) per servizi"/>
    <x v="2"/>
  </r>
  <r>
    <x v="2"/>
    <x v="40"/>
    <x v="63"/>
    <x v="63"/>
    <n v="5250.08"/>
    <s v="Rev_Budget"/>
    <x v="0"/>
    <s v="SERST"/>
    <x v="8"/>
    <s v="COSTI"/>
    <m/>
    <s v="B.7)"/>
    <s v="7) per servizi"/>
    <x v="2"/>
  </r>
  <r>
    <x v="2"/>
    <x v="41"/>
    <x v="63"/>
    <x v="63"/>
    <n v="8081.16"/>
    <s v="Rev_Budget"/>
    <x v="0"/>
    <s v="SERST"/>
    <x v="8"/>
    <s v="COSTI"/>
    <m/>
    <s v="B.7)"/>
    <s v="7) per servizi"/>
    <x v="2"/>
  </r>
  <r>
    <x v="2"/>
    <x v="42"/>
    <x v="63"/>
    <x v="63"/>
    <n v="8925.16"/>
    <s v="Rev_Budget"/>
    <x v="0"/>
    <s v="SERST"/>
    <x v="8"/>
    <s v="COSTI"/>
    <m/>
    <s v="B.7)"/>
    <s v="7) per servizi"/>
    <x v="2"/>
  </r>
  <r>
    <x v="2"/>
    <x v="43"/>
    <x v="63"/>
    <x v="63"/>
    <n v="9705.16"/>
    <s v="Rev_Budget"/>
    <x v="0"/>
    <s v="SERST"/>
    <x v="8"/>
    <s v="COSTI"/>
    <m/>
    <s v="B.7)"/>
    <s v="7) per servizi"/>
    <x v="2"/>
  </r>
  <r>
    <x v="2"/>
    <x v="44"/>
    <x v="63"/>
    <x v="63"/>
    <n v="10485.16"/>
    <s v="Rev_Budget"/>
    <x v="0"/>
    <s v="SERST"/>
    <x v="8"/>
    <s v="COSTI"/>
    <m/>
    <s v="B.7)"/>
    <s v="7) per servizi"/>
    <x v="2"/>
  </r>
  <r>
    <x v="2"/>
    <x v="45"/>
    <x v="63"/>
    <x v="63"/>
    <n v="11265.16"/>
    <s v="Rev_Budget"/>
    <x v="0"/>
    <s v="SERST"/>
    <x v="8"/>
    <s v="COSTI"/>
    <m/>
    <s v="B.7)"/>
    <s v="7) per servizi"/>
    <x v="2"/>
  </r>
  <r>
    <x v="2"/>
    <x v="46"/>
    <x v="63"/>
    <x v="63"/>
    <n v="12045.16"/>
    <s v="Rev_Budget"/>
    <x v="0"/>
    <s v="SERST"/>
    <x v="8"/>
    <s v="COSTI"/>
    <m/>
    <s v="B.7)"/>
    <s v="7) per servizi"/>
    <x v="2"/>
  </r>
  <r>
    <x v="2"/>
    <x v="47"/>
    <x v="63"/>
    <x v="63"/>
    <n v="12825.16"/>
    <s v="Rev_Budget"/>
    <x v="0"/>
    <s v="SERST"/>
    <x v="8"/>
    <s v="COSTI"/>
    <m/>
    <s v="B.7)"/>
    <s v="7) per servizi"/>
    <x v="2"/>
  </r>
  <r>
    <x v="2"/>
    <x v="48"/>
    <x v="63"/>
    <x v="63"/>
    <n v="13605.16"/>
    <s v="Rev_Budget"/>
    <x v="0"/>
    <s v="SERST"/>
    <x v="8"/>
    <s v="COSTI"/>
    <m/>
    <s v="B.7)"/>
    <s v="7) per servizi"/>
    <x v="2"/>
  </r>
  <r>
    <x v="2"/>
    <x v="49"/>
    <x v="63"/>
    <x v="63"/>
    <n v="14385.16"/>
    <s v="Rev_Budget"/>
    <x v="0"/>
    <s v="SERST"/>
    <x v="8"/>
    <s v="COSTI"/>
    <m/>
    <s v="B.7)"/>
    <s v="7) per servizi"/>
    <x v="2"/>
  </r>
  <r>
    <x v="2"/>
    <x v="38"/>
    <x v="65"/>
    <x v="65"/>
    <n v="0"/>
    <s v="Rev_Budget"/>
    <x v="0"/>
    <s v="SERST"/>
    <x v="8"/>
    <s v="COSTI"/>
    <m/>
    <s v="B.7)"/>
    <s v="7) per servizi"/>
    <x v="2"/>
  </r>
  <r>
    <x v="2"/>
    <x v="39"/>
    <x v="65"/>
    <x v="65"/>
    <n v="206.51"/>
    <s v="Rev_Budget"/>
    <x v="0"/>
    <s v="SERST"/>
    <x v="8"/>
    <s v="COSTI"/>
    <m/>
    <s v="B.7)"/>
    <s v="7) per servizi"/>
    <x v="2"/>
  </r>
  <r>
    <x v="2"/>
    <x v="40"/>
    <x v="65"/>
    <x v="65"/>
    <n v="206.51"/>
    <s v="Rev_Budget"/>
    <x v="0"/>
    <s v="SERST"/>
    <x v="8"/>
    <s v="COSTI"/>
    <m/>
    <s v="B.7)"/>
    <s v="7) per servizi"/>
    <x v="2"/>
  </r>
  <r>
    <x v="2"/>
    <x v="41"/>
    <x v="65"/>
    <x v="65"/>
    <n v="206.51"/>
    <s v="Rev_Budget"/>
    <x v="0"/>
    <s v="SERST"/>
    <x v="8"/>
    <s v="COSTI"/>
    <m/>
    <s v="B.7)"/>
    <s v="7) per servizi"/>
    <x v="2"/>
  </r>
  <r>
    <x v="2"/>
    <x v="42"/>
    <x v="65"/>
    <x v="65"/>
    <n v="206.51"/>
    <s v="Rev_Budget"/>
    <x v="0"/>
    <s v="SERST"/>
    <x v="8"/>
    <s v="COSTI"/>
    <m/>
    <s v="B.7)"/>
    <s v="7) per servizi"/>
    <x v="2"/>
  </r>
  <r>
    <x v="2"/>
    <x v="43"/>
    <x v="65"/>
    <x v="65"/>
    <n v="206.51"/>
    <s v="Rev_Budget"/>
    <x v="0"/>
    <s v="SERST"/>
    <x v="8"/>
    <s v="COSTI"/>
    <m/>
    <s v="B.7)"/>
    <s v="7) per servizi"/>
    <x v="2"/>
  </r>
  <r>
    <x v="2"/>
    <x v="44"/>
    <x v="65"/>
    <x v="65"/>
    <n v="206.51"/>
    <s v="Rev_Budget"/>
    <x v="0"/>
    <s v="SERST"/>
    <x v="8"/>
    <s v="COSTI"/>
    <m/>
    <s v="B.7)"/>
    <s v="7) per servizi"/>
    <x v="2"/>
  </r>
  <r>
    <x v="2"/>
    <x v="45"/>
    <x v="65"/>
    <x v="65"/>
    <n v="206.51"/>
    <s v="Rev_Budget"/>
    <x v="0"/>
    <s v="SERST"/>
    <x v="8"/>
    <s v="COSTI"/>
    <m/>
    <s v="B.7)"/>
    <s v="7) per servizi"/>
    <x v="2"/>
  </r>
  <r>
    <x v="2"/>
    <x v="46"/>
    <x v="65"/>
    <x v="65"/>
    <n v="456.51"/>
    <s v="Rev_Budget"/>
    <x v="0"/>
    <s v="SERST"/>
    <x v="8"/>
    <s v="COSTI"/>
    <m/>
    <s v="B.7)"/>
    <s v="7) per servizi"/>
    <x v="2"/>
  </r>
  <r>
    <x v="2"/>
    <x v="47"/>
    <x v="65"/>
    <x v="65"/>
    <n v="456.51"/>
    <s v="Rev_Budget"/>
    <x v="0"/>
    <s v="SERST"/>
    <x v="8"/>
    <s v="COSTI"/>
    <m/>
    <s v="B.7)"/>
    <s v="7) per servizi"/>
    <x v="2"/>
  </r>
  <r>
    <x v="2"/>
    <x v="48"/>
    <x v="65"/>
    <x v="65"/>
    <n v="456.51"/>
    <s v="Rev_Budget"/>
    <x v="0"/>
    <s v="SERST"/>
    <x v="8"/>
    <s v="COSTI"/>
    <m/>
    <s v="B.7)"/>
    <s v="7) per servizi"/>
    <x v="2"/>
  </r>
  <r>
    <x v="2"/>
    <x v="49"/>
    <x v="65"/>
    <x v="65"/>
    <n v="456.51"/>
    <s v="Rev_Budget"/>
    <x v="0"/>
    <s v="SERST"/>
    <x v="8"/>
    <s v="COSTI"/>
    <m/>
    <s v="B.7)"/>
    <s v="7) per servizi"/>
    <x v="2"/>
  </r>
  <r>
    <x v="2"/>
    <x v="38"/>
    <x v="394"/>
    <x v="393"/>
    <n v="0"/>
    <s v="Rev_Budget"/>
    <x v="0"/>
    <s v="SERST"/>
    <x v="8"/>
    <s v="COSTI"/>
    <m/>
    <s v="B.7)"/>
    <s v="7) per servizi"/>
    <x v="2"/>
  </r>
  <r>
    <x v="2"/>
    <x v="39"/>
    <x v="394"/>
    <x v="393"/>
    <n v="1680"/>
    <s v="Rev_Budget"/>
    <x v="0"/>
    <s v="SERST"/>
    <x v="8"/>
    <s v="COSTI"/>
    <m/>
    <s v="B.7)"/>
    <s v="7) per servizi"/>
    <x v="2"/>
  </r>
  <r>
    <x v="2"/>
    <x v="40"/>
    <x v="394"/>
    <x v="393"/>
    <n v="2640"/>
    <s v="Rev_Budget"/>
    <x v="0"/>
    <s v="SERST"/>
    <x v="8"/>
    <s v="COSTI"/>
    <m/>
    <s v="B.7)"/>
    <s v="7) per servizi"/>
    <x v="2"/>
  </r>
  <r>
    <x v="2"/>
    <x v="41"/>
    <x v="394"/>
    <x v="393"/>
    <n v="2640"/>
    <s v="Rev_Budget"/>
    <x v="0"/>
    <s v="SERST"/>
    <x v="8"/>
    <s v="COSTI"/>
    <m/>
    <s v="B.7)"/>
    <s v="7) per servizi"/>
    <x v="2"/>
  </r>
  <r>
    <x v="2"/>
    <x v="42"/>
    <x v="394"/>
    <x v="393"/>
    <n v="14282"/>
    <s v="Rev_Budget"/>
    <x v="0"/>
    <s v="SERST"/>
    <x v="8"/>
    <s v="COSTI"/>
    <m/>
    <s v="B.7)"/>
    <s v="7) per servizi"/>
    <x v="2"/>
  </r>
  <r>
    <x v="2"/>
    <x v="43"/>
    <x v="394"/>
    <x v="393"/>
    <n v="17904.571428571428"/>
    <s v="Rev_Budget"/>
    <x v="0"/>
    <s v="SERST"/>
    <x v="8"/>
    <s v="COSTI"/>
    <m/>
    <s v="B.7)"/>
    <s v="7) per servizi"/>
    <x v="2"/>
  </r>
  <r>
    <x v="2"/>
    <x v="44"/>
    <x v="394"/>
    <x v="393"/>
    <n v="21527.142857142855"/>
    <s v="Rev_Budget"/>
    <x v="0"/>
    <s v="SERST"/>
    <x v="8"/>
    <s v="COSTI"/>
    <m/>
    <s v="B.7)"/>
    <s v="7) per servizi"/>
    <x v="2"/>
  </r>
  <r>
    <x v="2"/>
    <x v="45"/>
    <x v="394"/>
    <x v="393"/>
    <n v="25149.714285714283"/>
    <s v="Rev_Budget"/>
    <x v="0"/>
    <s v="SERST"/>
    <x v="8"/>
    <s v="COSTI"/>
    <m/>
    <s v="B.7)"/>
    <s v="7) per servizi"/>
    <x v="2"/>
  </r>
  <r>
    <x v="2"/>
    <x v="46"/>
    <x v="394"/>
    <x v="393"/>
    <n v="28772.28571428571"/>
    <s v="Rev_Budget"/>
    <x v="0"/>
    <s v="SERST"/>
    <x v="8"/>
    <s v="COSTI"/>
    <m/>
    <s v="B.7)"/>
    <s v="7) per servizi"/>
    <x v="2"/>
  </r>
  <r>
    <x v="2"/>
    <x v="47"/>
    <x v="394"/>
    <x v="393"/>
    <n v="32394.857142857138"/>
    <s v="Rev_Budget"/>
    <x v="0"/>
    <s v="SERST"/>
    <x v="8"/>
    <s v="COSTI"/>
    <m/>
    <s v="B.7)"/>
    <s v="7) per servizi"/>
    <x v="2"/>
  </r>
  <r>
    <x v="2"/>
    <x v="48"/>
    <x v="394"/>
    <x v="393"/>
    <n v="36017.428571428565"/>
    <s v="Rev_Budget"/>
    <x v="0"/>
    <s v="SERST"/>
    <x v="8"/>
    <s v="COSTI"/>
    <m/>
    <s v="B.7)"/>
    <s v="7) per servizi"/>
    <x v="2"/>
  </r>
  <r>
    <x v="2"/>
    <x v="49"/>
    <x v="394"/>
    <x v="393"/>
    <n v="39639.999999999993"/>
    <s v="Rev_Budget"/>
    <x v="0"/>
    <s v="SERST"/>
    <x v="8"/>
    <s v="COSTI"/>
    <m/>
    <s v="B.7)"/>
    <s v="7) per servizi"/>
    <x v="2"/>
  </r>
  <r>
    <x v="2"/>
    <x v="38"/>
    <x v="77"/>
    <x v="77"/>
    <n v="0"/>
    <s v="Rev_Budget"/>
    <x v="0"/>
    <s v="SERST"/>
    <x v="8"/>
    <s v="COSTI"/>
    <m/>
    <s v="B.7)"/>
    <s v="7) per servizi"/>
    <x v="2"/>
  </r>
  <r>
    <x v="2"/>
    <x v="39"/>
    <x v="77"/>
    <x v="77"/>
    <n v="6245.57"/>
    <s v="Rev_Budget"/>
    <x v="0"/>
    <s v="SERST"/>
    <x v="8"/>
    <s v="COSTI"/>
    <m/>
    <s v="B.7)"/>
    <s v="7) per servizi"/>
    <x v="2"/>
  </r>
  <r>
    <x v="2"/>
    <x v="40"/>
    <x v="77"/>
    <x v="77"/>
    <n v="6480.57"/>
    <s v="Rev_Budget"/>
    <x v="0"/>
    <s v="SERST"/>
    <x v="8"/>
    <s v="COSTI"/>
    <m/>
    <s v="B.7)"/>
    <s v="7) per servizi"/>
    <x v="2"/>
  </r>
  <r>
    <x v="2"/>
    <x v="41"/>
    <x v="77"/>
    <x v="77"/>
    <n v="6660.57"/>
    <s v="Rev_Budget"/>
    <x v="0"/>
    <s v="SERST"/>
    <x v="8"/>
    <s v="COSTI"/>
    <m/>
    <s v="B.7)"/>
    <s v="7) per servizi"/>
    <x v="2"/>
  </r>
  <r>
    <x v="2"/>
    <x v="42"/>
    <x v="77"/>
    <x v="77"/>
    <n v="6660.57"/>
    <s v="Rev_Budget"/>
    <x v="0"/>
    <s v="SERST"/>
    <x v="8"/>
    <s v="COSTI"/>
    <m/>
    <s v="B.7)"/>
    <s v="7) per servizi"/>
    <x v="2"/>
  </r>
  <r>
    <x v="2"/>
    <x v="43"/>
    <x v="77"/>
    <x v="77"/>
    <n v="6860.57"/>
    <s v="Rev_Budget"/>
    <x v="0"/>
    <s v="SERST"/>
    <x v="8"/>
    <s v="COSTI"/>
    <m/>
    <s v="B.7)"/>
    <s v="7) per servizi"/>
    <x v="2"/>
  </r>
  <r>
    <x v="2"/>
    <x v="44"/>
    <x v="77"/>
    <x v="77"/>
    <n v="7060.57"/>
    <s v="Rev_Budget"/>
    <x v="0"/>
    <s v="SERST"/>
    <x v="8"/>
    <s v="COSTI"/>
    <m/>
    <s v="B.7)"/>
    <s v="7) per servizi"/>
    <x v="2"/>
  </r>
  <r>
    <x v="2"/>
    <x v="45"/>
    <x v="77"/>
    <x v="77"/>
    <n v="7260.57"/>
    <s v="Rev_Budget"/>
    <x v="0"/>
    <s v="SERST"/>
    <x v="8"/>
    <s v="COSTI"/>
    <m/>
    <s v="B.7)"/>
    <s v="7) per servizi"/>
    <x v="2"/>
  </r>
  <r>
    <x v="2"/>
    <x v="46"/>
    <x v="77"/>
    <x v="77"/>
    <n v="7460.57"/>
    <s v="Rev_Budget"/>
    <x v="0"/>
    <s v="SERST"/>
    <x v="8"/>
    <s v="COSTI"/>
    <m/>
    <s v="B.7)"/>
    <s v="7) per servizi"/>
    <x v="2"/>
  </r>
  <r>
    <x v="2"/>
    <x v="47"/>
    <x v="77"/>
    <x v="77"/>
    <n v="7660.57"/>
    <s v="Rev_Budget"/>
    <x v="0"/>
    <s v="SERST"/>
    <x v="8"/>
    <s v="COSTI"/>
    <m/>
    <s v="B.7)"/>
    <s v="7) per servizi"/>
    <x v="2"/>
  </r>
  <r>
    <x v="2"/>
    <x v="48"/>
    <x v="77"/>
    <x v="77"/>
    <n v="7860.57"/>
    <s v="Rev_Budget"/>
    <x v="0"/>
    <s v="SERST"/>
    <x v="8"/>
    <s v="COSTI"/>
    <m/>
    <s v="B.7)"/>
    <s v="7) per servizi"/>
    <x v="2"/>
  </r>
  <r>
    <x v="2"/>
    <x v="49"/>
    <x v="77"/>
    <x v="77"/>
    <n v="8060.57"/>
    <s v="Rev_Budget"/>
    <x v="0"/>
    <s v="SERST"/>
    <x v="8"/>
    <s v="COSTI"/>
    <m/>
    <s v="B.7)"/>
    <s v="7) per servizi"/>
    <x v="2"/>
  </r>
  <r>
    <x v="2"/>
    <x v="38"/>
    <x v="93"/>
    <x v="93"/>
    <n v="0"/>
    <s v="Rev_Budget"/>
    <x v="0"/>
    <s v="COSGS"/>
    <x v="4"/>
    <s v="COSTI"/>
    <m/>
    <s v="B.7)"/>
    <s v="7) per servizi"/>
    <x v="2"/>
  </r>
  <r>
    <x v="2"/>
    <x v="39"/>
    <x v="93"/>
    <x v="93"/>
    <n v="5200"/>
    <s v="Rev_Budget"/>
    <x v="0"/>
    <s v="COSGS"/>
    <x v="4"/>
    <s v="COSTI"/>
    <m/>
    <s v="B.7)"/>
    <s v="7) per servizi"/>
    <x v="2"/>
  </r>
  <r>
    <x v="2"/>
    <x v="40"/>
    <x v="93"/>
    <x v="93"/>
    <n v="9450"/>
    <s v="Rev_Budget"/>
    <x v="0"/>
    <s v="COSGS"/>
    <x v="4"/>
    <s v="COSTI"/>
    <m/>
    <s v="B.7)"/>
    <s v="7) per servizi"/>
    <x v="2"/>
  </r>
  <r>
    <x v="2"/>
    <x v="41"/>
    <x v="93"/>
    <x v="93"/>
    <n v="9450"/>
    <s v="Rev_Budget"/>
    <x v="0"/>
    <s v="COSGS"/>
    <x v="4"/>
    <s v="COSTI"/>
    <m/>
    <s v="B.7)"/>
    <s v="7) per servizi"/>
    <x v="2"/>
  </r>
  <r>
    <x v="2"/>
    <x v="42"/>
    <x v="93"/>
    <x v="93"/>
    <n v="13986.88"/>
    <s v="Rev_Budget"/>
    <x v="0"/>
    <s v="COSGS"/>
    <x v="4"/>
    <s v="COSTI"/>
    <m/>
    <s v="B.7)"/>
    <s v="7) per servizi"/>
    <x v="2"/>
  </r>
  <r>
    <x v="2"/>
    <x v="43"/>
    <x v="93"/>
    <x v="93"/>
    <n v="13986.88"/>
    <s v="Rev_Budget"/>
    <x v="0"/>
    <s v="COSGS"/>
    <x v="4"/>
    <s v="COSTI"/>
    <m/>
    <s v="B.7)"/>
    <s v="7) per servizi"/>
    <x v="2"/>
  </r>
  <r>
    <x v="2"/>
    <x v="44"/>
    <x v="93"/>
    <x v="93"/>
    <n v="13986.88"/>
    <s v="Rev_Budget"/>
    <x v="0"/>
    <s v="COSGS"/>
    <x v="4"/>
    <s v="COSTI"/>
    <m/>
    <s v="B.7)"/>
    <s v="7) per servizi"/>
    <x v="2"/>
  </r>
  <r>
    <x v="2"/>
    <x v="45"/>
    <x v="93"/>
    <x v="93"/>
    <n v="13986.88"/>
    <s v="Rev_Budget"/>
    <x v="0"/>
    <s v="COSGS"/>
    <x v="4"/>
    <s v="COSTI"/>
    <m/>
    <s v="B.7)"/>
    <s v="7) per servizi"/>
    <x v="2"/>
  </r>
  <r>
    <x v="2"/>
    <x v="46"/>
    <x v="93"/>
    <x v="93"/>
    <n v="13986.88"/>
    <s v="Rev_Budget"/>
    <x v="0"/>
    <s v="COSGS"/>
    <x v="4"/>
    <s v="COSTI"/>
    <m/>
    <s v="B.7)"/>
    <s v="7) per servizi"/>
    <x v="2"/>
  </r>
  <r>
    <x v="2"/>
    <x v="47"/>
    <x v="93"/>
    <x v="93"/>
    <n v="13986.88"/>
    <s v="Rev_Budget"/>
    <x v="0"/>
    <s v="COSGS"/>
    <x v="4"/>
    <s v="COSTI"/>
    <m/>
    <s v="B.7)"/>
    <s v="7) per servizi"/>
    <x v="2"/>
  </r>
  <r>
    <x v="2"/>
    <x v="48"/>
    <x v="93"/>
    <x v="93"/>
    <n v="13986.88"/>
    <s v="Rev_Budget"/>
    <x v="0"/>
    <s v="COSGS"/>
    <x v="4"/>
    <s v="COSTI"/>
    <m/>
    <s v="B.7)"/>
    <s v="7) per servizi"/>
    <x v="2"/>
  </r>
  <r>
    <x v="2"/>
    <x v="49"/>
    <x v="93"/>
    <x v="93"/>
    <n v="13986.88"/>
    <s v="Rev_Budget"/>
    <x v="0"/>
    <s v="COSGS"/>
    <x v="4"/>
    <s v="COSTI"/>
    <m/>
    <s v="B.7)"/>
    <s v="7) per servizi"/>
    <x v="2"/>
  </r>
  <r>
    <x v="2"/>
    <x v="38"/>
    <x v="363"/>
    <x v="362"/>
    <n v="0"/>
    <s v="Rev_Budget"/>
    <x v="0"/>
    <s v="SERST"/>
    <x v="8"/>
    <s v="COSTI"/>
    <m/>
    <s v="B.7)"/>
    <s v="7) per servizi"/>
    <x v="2"/>
  </r>
  <r>
    <x v="2"/>
    <x v="39"/>
    <x v="363"/>
    <x v="362"/>
    <n v="1368"/>
    <s v="Rev_Budget"/>
    <x v="0"/>
    <s v="SERST"/>
    <x v="8"/>
    <s v="COSTI"/>
    <m/>
    <s v="B.7)"/>
    <s v="7) per servizi"/>
    <x v="2"/>
  </r>
  <r>
    <x v="2"/>
    <x v="40"/>
    <x v="363"/>
    <x v="362"/>
    <n v="1368"/>
    <s v="Rev_Budget"/>
    <x v="0"/>
    <s v="SERST"/>
    <x v="8"/>
    <s v="COSTI"/>
    <m/>
    <s v="B.7)"/>
    <s v="7) per servizi"/>
    <x v="2"/>
  </r>
  <r>
    <x v="2"/>
    <x v="41"/>
    <x v="363"/>
    <x v="362"/>
    <n v="1968"/>
    <s v="Rev_Budget"/>
    <x v="0"/>
    <s v="SERST"/>
    <x v="8"/>
    <s v="COSTI"/>
    <m/>
    <s v="B.7)"/>
    <s v="7) per servizi"/>
    <x v="2"/>
  </r>
  <r>
    <x v="2"/>
    <x v="42"/>
    <x v="363"/>
    <x v="362"/>
    <n v="1968"/>
    <s v="Rev_Budget"/>
    <x v="0"/>
    <s v="SERST"/>
    <x v="8"/>
    <s v="COSTI"/>
    <m/>
    <s v="B.7)"/>
    <s v="7) per servizi"/>
    <x v="2"/>
  </r>
  <r>
    <x v="2"/>
    <x v="43"/>
    <x v="363"/>
    <x v="362"/>
    <n v="1968"/>
    <s v="Rev_Budget"/>
    <x v="0"/>
    <s v="SERST"/>
    <x v="8"/>
    <s v="COSTI"/>
    <m/>
    <s v="B.7)"/>
    <s v="7) per servizi"/>
    <x v="2"/>
  </r>
  <r>
    <x v="2"/>
    <x v="44"/>
    <x v="363"/>
    <x v="362"/>
    <n v="1968"/>
    <s v="Rev_Budget"/>
    <x v="0"/>
    <s v="SERST"/>
    <x v="8"/>
    <s v="COSTI"/>
    <m/>
    <s v="B.7)"/>
    <s v="7) per servizi"/>
    <x v="2"/>
  </r>
  <r>
    <x v="2"/>
    <x v="45"/>
    <x v="363"/>
    <x v="362"/>
    <n v="1968"/>
    <s v="Rev_Budget"/>
    <x v="0"/>
    <s v="SERST"/>
    <x v="8"/>
    <s v="COSTI"/>
    <m/>
    <s v="B.7)"/>
    <s v="7) per servizi"/>
    <x v="2"/>
  </r>
  <r>
    <x v="2"/>
    <x v="46"/>
    <x v="363"/>
    <x v="362"/>
    <n v="1968"/>
    <s v="Rev_Budget"/>
    <x v="0"/>
    <s v="SERST"/>
    <x v="8"/>
    <s v="COSTI"/>
    <m/>
    <s v="B.7)"/>
    <s v="7) per servizi"/>
    <x v="2"/>
  </r>
  <r>
    <x v="2"/>
    <x v="47"/>
    <x v="363"/>
    <x v="362"/>
    <n v="1968"/>
    <s v="Rev_Budget"/>
    <x v="0"/>
    <s v="SERST"/>
    <x v="8"/>
    <s v="COSTI"/>
    <m/>
    <s v="B.7)"/>
    <s v="7) per servizi"/>
    <x v="2"/>
  </r>
  <r>
    <x v="2"/>
    <x v="48"/>
    <x v="363"/>
    <x v="362"/>
    <n v="1968"/>
    <s v="Rev_Budget"/>
    <x v="0"/>
    <s v="SERST"/>
    <x v="8"/>
    <s v="COSTI"/>
    <m/>
    <s v="B.7)"/>
    <s v="7) per servizi"/>
    <x v="2"/>
  </r>
  <r>
    <x v="2"/>
    <x v="49"/>
    <x v="363"/>
    <x v="362"/>
    <n v="1968"/>
    <s v="Rev_Budget"/>
    <x v="0"/>
    <s v="SERST"/>
    <x v="8"/>
    <s v="COSTI"/>
    <m/>
    <s v="B.7)"/>
    <s v="7) per servizi"/>
    <x v="2"/>
  </r>
  <r>
    <x v="2"/>
    <x v="38"/>
    <x v="297"/>
    <x v="446"/>
    <n v="0"/>
    <s v="Rev_Budget"/>
    <x v="0"/>
    <s v="SERST"/>
    <x v="8"/>
    <s v="COSTI"/>
    <m/>
    <s v="B.7)"/>
    <s v="7) per servizi"/>
    <x v="2"/>
  </r>
  <r>
    <x v="2"/>
    <x v="39"/>
    <x v="297"/>
    <x v="446"/>
    <n v="0"/>
    <s v="Rev_Budget"/>
    <x v="0"/>
    <s v="SERST"/>
    <x v="8"/>
    <s v="COSTI"/>
    <m/>
    <s v="B.7)"/>
    <s v="7) per servizi"/>
    <x v="2"/>
  </r>
  <r>
    <x v="2"/>
    <x v="40"/>
    <x v="297"/>
    <x v="446"/>
    <n v="2953.9600000000005"/>
    <s v="Rev_Budget"/>
    <x v="0"/>
    <s v="SERST"/>
    <x v="8"/>
    <s v="COSTI"/>
    <m/>
    <s v="B.7)"/>
    <s v="7) per servizi"/>
    <x v="2"/>
  </r>
  <r>
    <x v="2"/>
    <x v="41"/>
    <x v="297"/>
    <x v="446"/>
    <n v="45519.82"/>
    <s v="Rev_Budget"/>
    <x v="0"/>
    <s v="SERST"/>
    <x v="8"/>
    <s v="COSTI"/>
    <m/>
    <s v="B.7)"/>
    <s v="7) per servizi"/>
    <x v="2"/>
  </r>
  <r>
    <x v="2"/>
    <x v="42"/>
    <x v="297"/>
    <x v="446"/>
    <n v="0"/>
    <s v="Rev_Budget"/>
    <x v="0"/>
    <s v="SERST"/>
    <x v="8"/>
    <s v="COSTI"/>
    <m/>
    <s v="B.7)"/>
    <s v="7) per servizi"/>
    <x v="2"/>
  </r>
  <r>
    <x v="2"/>
    <x v="43"/>
    <x v="297"/>
    <x v="446"/>
    <n v="0"/>
    <s v="Rev_Budget"/>
    <x v="0"/>
    <s v="SERST"/>
    <x v="8"/>
    <s v="COSTI"/>
    <m/>
    <s v="B.7)"/>
    <s v="7) per servizi"/>
    <x v="2"/>
  </r>
  <r>
    <x v="2"/>
    <x v="44"/>
    <x v="297"/>
    <x v="446"/>
    <n v="0"/>
    <s v="Rev_Budget"/>
    <x v="0"/>
    <s v="SERST"/>
    <x v="8"/>
    <s v="COSTI"/>
    <m/>
    <s v="B.7)"/>
    <s v="7) per servizi"/>
    <x v="2"/>
  </r>
  <r>
    <x v="2"/>
    <x v="45"/>
    <x v="297"/>
    <x v="446"/>
    <n v="0"/>
    <s v="Rev_Budget"/>
    <x v="0"/>
    <s v="SERST"/>
    <x v="8"/>
    <s v="COSTI"/>
    <m/>
    <s v="B.7)"/>
    <s v="7) per servizi"/>
    <x v="2"/>
  </r>
  <r>
    <x v="2"/>
    <x v="46"/>
    <x v="297"/>
    <x v="446"/>
    <n v="0"/>
    <s v="Rev_Budget"/>
    <x v="0"/>
    <s v="SERST"/>
    <x v="8"/>
    <s v="COSTI"/>
    <m/>
    <s v="B.7)"/>
    <s v="7) per servizi"/>
    <x v="2"/>
  </r>
  <r>
    <x v="2"/>
    <x v="47"/>
    <x v="297"/>
    <x v="446"/>
    <n v="0"/>
    <s v="Rev_Budget"/>
    <x v="0"/>
    <s v="SERST"/>
    <x v="8"/>
    <s v="COSTI"/>
    <m/>
    <s v="B.7)"/>
    <s v="7) per servizi"/>
    <x v="2"/>
  </r>
  <r>
    <x v="2"/>
    <x v="48"/>
    <x v="297"/>
    <x v="446"/>
    <n v="0"/>
    <s v="Rev_Budget"/>
    <x v="0"/>
    <s v="SERST"/>
    <x v="8"/>
    <s v="COSTI"/>
    <m/>
    <s v="B.7)"/>
    <s v="7) per servizi"/>
    <x v="2"/>
  </r>
  <r>
    <x v="2"/>
    <x v="49"/>
    <x v="297"/>
    <x v="446"/>
    <n v="0"/>
    <s v="Rev_Budget"/>
    <x v="0"/>
    <s v="SERST"/>
    <x v="8"/>
    <s v="COSTI"/>
    <m/>
    <s v="B.7)"/>
    <s v="7) per servizi"/>
    <x v="2"/>
  </r>
  <r>
    <x v="2"/>
    <x v="38"/>
    <x v="131"/>
    <x v="131"/>
    <n v="0"/>
    <s v="Rev_Budget"/>
    <x v="0"/>
    <s v="COSGS"/>
    <x v="4"/>
    <s v="COSTI"/>
    <m/>
    <s v="B.7)"/>
    <s v="7) per servizi"/>
    <x v="2"/>
  </r>
  <r>
    <x v="2"/>
    <x v="39"/>
    <x v="131"/>
    <x v="131"/>
    <n v="0"/>
    <s v="Rev_Budget"/>
    <x v="0"/>
    <s v="COSGS"/>
    <x v="4"/>
    <s v="COSTI"/>
    <m/>
    <s v="B.7)"/>
    <s v="7) per servizi"/>
    <x v="2"/>
  </r>
  <r>
    <x v="2"/>
    <x v="40"/>
    <x v="131"/>
    <x v="131"/>
    <n v="6"/>
    <s v="Rev_Budget"/>
    <x v="0"/>
    <s v="COSGS"/>
    <x v="4"/>
    <s v="COSTI"/>
    <m/>
    <s v="B.7)"/>
    <s v="7) per servizi"/>
    <x v="2"/>
  </r>
  <r>
    <x v="2"/>
    <x v="41"/>
    <x v="131"/>
    <x v="131"/>
    <n v="8"/>
    <s v="Rev_Budget"/>
    <x v="0"/>
    <s v="COSGS"/>
    <x v="4"/>
    <s v="COSTI"/>
    <m/>
    <s v="B.7)"/>
    <s v="7) per servizi"/>
    <x v="2"/>
  </r>
  <r>
    <x v="2"/>
    <x v="42"/>
    <x v="131"/>
    <x v="131"/>
    <n v="8"/>
    <s v="Rev_Budget"/>
    <x v="0"/>
    <s v="COSGS"/>
    <x v="4"/>
    <s v="COSTI"/>
    <m/>
    <s v="B.7)"/>
    <s v="7) per servizi"/>
    <x v="2"/>
  </r>
  <r>
    <x v="2"/>
    <x v="43"/>
    <x v="131"/>
    <x v="131"/>
    <n v="8"/>
    <s v="Rev_Budget"/>
    <x v="0"/>
    <s v="COSGS"/>
    <x v="4"/>
    <s v="COSTI"/>
    <m/>
    <s v="B.7)"/>
    <s v="7) per servizi"/>
    <x v="2"/>
  </r>
  <r>
    <x v="2"/>
    <x v="44"/>
    <x v="131"/>
    <x v="131"/>
    <n v="8"/>
    <s v="Rev_Budget"/>
    <x v="0"/>
    <s v="COSGS"/>
    <x v="4"/>
    <s v="COSTI"/>
    <m/>
    <s v="B.7)"/>
    <s v="7) per servizi"/>
    <x v="2"/>
  </r>
  <r>
    <x v="2"/>
    <x v="45"/>
    <x v="131"/>
    <x v="131"/>
    <n v="8"/>
    <s v="Rev_Budget"/>
    <x v="0"/>
    <s v="COSGS"/>
    <x v="4"/>
    <s v="COSTI"/>
    <m/>
    <s v="B.7)"/>
    <s v="7) per servizi"/>
    <x v="2"/>
  </r>
  <r>
    <x v="2"/>
    <x v="46"/>
    <x v="131"/>
    <x v="131"/>
    <n v="8"/>
    <s v="Rev_Budget"/>
    <x v="0"/>
    <s v="COSGS"/>
    <x v="4"/>
    <s v="COSTI"/>
    <m/>
    <s v="B.7)"/>
    <s v="7) per servizi"/>
    <x v="2"/>
  </r>
  <r>
    <x v="2"/>
    <x v="47"/>
    <x v="131"/>
    <x v="131"/>
    <n v="8"/>
    <s v="Rev_Budget"/>
    <x v="0"/>
    <s v="COSGS"/>
    <x v="4"/>
    <s v="COSTI"/>
    <m/>
    <s v="B.7)"/>
    <s v="7) per servizi"/>
    <x v="2"/>
  </r>
  <r>
    <x v="2"/>
    <x v="48"/>
    <x v="131"/>
    <x v="131"/>
    <n v="8"/>
    <s v="Rev_Budget"/>
    <x v="0"/>
    <s v="COSGS"/>
    <x v="4"/>
    <s v="COSTI"/>
    <m/>
    <s v="B.7)"/>
    <s v="7) per servizi"/>
    <x v="2"/>
  </r>
  <r>
    <x v="2"/>
    <x v="49"/>
    <x v="131"/>
    <x v="131"/>
    <n v="8"/>
    <s v="Rev_Budget"/>
    <x v="0"/>
    <s v="COSGS"/>
    <x v="4"/>
    <s v="COSTI"/>
    <m/>
    <s v="B.7)"/>
    <s v="7) per servizi"/>
    <x v="2"/>
  </r>
  <r>
    <x v="2"/>
    <x v="38"/>
    <x v="225"/>
    <x v="225"/>
    <n v="0"/>
    <s v="Rev_Budget"/>
    <x v="0"/>
    <s v="COSGS"/>
    <x v="4"/>
    <s v="COSTI"/>
    <m/>
    <s v="B.14)"/>
    <s v="14) oneri diversi di gestione"/>
    <x v="2"/>
  </r>
  <r>
    <x v="2"/>
    <x v="39"/>
    <x v="225"/>
    <x v="225"/>
    <n v="0"/>
    <s v="Rev_Budget"/>
    <x v="0"/>
    <s v="COSGS"/>
    <x v="4"/>
    <s v="COSTI"/>
    <m/>
    <s v="B.14)"/>
    <s v="14) oneri diversi di gestione"/>
    <x v="2"/>
  </r>
  <r>
    <x v="2"/>
    <x v="40"/>
    <x v="225"/>
    <x v="225"/>
    <n v="2.0100000000000051"/>
    <s v="Rev_Budget"/>
    <x v="0"/>
    <s v="COSGS"/>
    <x v="4"/>
    <s v="COSTI"/>
    <m/>
    <s v="B.14)"/>
    <s v="14) oneri diversi di gestione"/>
    <x v="2"/>
  </r>
  <r>
    <x v="2"/>
    <x v="41"/>
    <x v="225"/>
    <x v="225"/>
    <n v="2.0400000000000045"/>
    <s v="Rev_Budget"/>
    <x v="0"/>
    <s v="COSGS"/>
    <x v="4"/>
    <s v="COSTI"/>
    <m/>
    <s v="B.14)"/>
    <s v="14) oneri diversi di gestione"/>
    <x v="2"/>
  </r>
  <r>
    <x v="2"/>
    <x v="42"/>
    <x v="225"/>
    <x v="225"/>
    <n v="2.0400000000000045"/>
    <s v="Rev_Budget"/>
    <x v="0"/>
    <s v="COSGS"/>
    <x v="4"/>
    <s v="COSTI"/>
    <m/>
    <s v="B.14)"/>
    <s v="14) oneri diversi di gestione"/>
    <x v="2"/>
  </r>
  <r>
    <x v="2"/>
    <x v="43"/>
    <x v="225"/>
    <x v="225"/>
    <n v="2.0400000000000045"/>
    <s v="Rev_Budget"/>
    <x v="0"/>
    <s v="COSGS"/>
    <x v="4"/>
    <s v="COSTI"/>
    <m/>
    <s v="B.14)"/>
    <s v="14) oneri diversi di gestione"/>
    <x v="2"/>
  </r>
  <r>
    <x v="2"/>
    <x v="44"/>
    <x v="225"/>
    <x v="225"/>
    <n v="2.0400000000000045"/>
    <s v="Rev_Budget"/>
    <x v="0"/>
    <s v="COSGS"/>
    <x v="4"/>
    <s v="COSTI"/>
    <m/>
    <s v="B.14)"/>
    <s v="14) oneri diversi di gestione"/>
    <x v="2"/>
  </r>
  <r>
    <x v="2"/>
    <x v="45"/>
    <x v="225"/>
    <x v="225"/>
    <n v="2.0400000000000045"/>
    <s v="Rev_Budget"/>
    <x v="0"/>
    <s v="COSGS"/>
    <x v="4"/>
    <s v="COSTI"/>
    <m/>
    <s v="B.14)"/>
    <s v="14) oneri diversi di gestione"/>
    <x v="2"/>
  </r>
  <r>
    <x v="2"/>
    <x v="46"/>
    <x v="225"/>
    <x v="225"/>
    <n v="2.0400000000000045"/>
    <s v="Rev_Budget"/>
    <x v="0"/>
    <s v="COSGS"/>
    <x v="4"/>
    <s v="COSTI"/>
    <m/>
    <s v="B.14)"/>
    <s v="14) oneri diversi di gestione"/>
    <x v="2"/>
  </r>
  <r>
    <x v="2"/>
    <x v="47"/>
    <x v="225"/>
    <x v="225"/>
    <n v="2.0400000000000045"/>
    <s v="Rev_Budget"/>
    <x v="0"/>
    <s v="COSGS"/>
    <x v="4"/>
    <s v="COSTI"/>
    <m/>
    <s v="B.14)"/>
    <s v="14) oneri diversi di gestione"/>
    <x v="2"/>
  </r>
  <r>
    <x v="2"/>
    <x v="48"/>
    <x v="225"/>
    <x v="225"/>
    <n v="2.0400000000000045"/>
    <s v="Rev_Budget"/>
    <x v="0"/>
    <s v="COSGS"/>
    <x v="4"/>
    <s v="COSTI"/>
    <m/>
    <s v="B.14)"/>
    <s v="14) oneri diversi di gestione"/>
    <x v="2"/>
  </r>
  <r>
    <x v="2"/>
    <x v="49"/>
    <x v="225"/>
    <x v="225"/>
    <n v="2.0400000000000045"/>
    <s v="Rev_Budget"/>
    <x v="0"/>
    <s v="COSGS"/>
    <x v="4"/>
    <s v="COSTI"/>
    <m/>
    <s v="B.14)"/>
    <s v="14) oneri diversi di gestione"/>
    <x v="2"/>
  </r>
  <r>
    <x v="2"/>
    <x v="38"/>
    <x v="226"/>
    <x v="226"/>
    <n v="0"/>
    <s v="Rev_Budget"/>
    <x v="0"/>
    <s v="ONSTR"/>
    <x v="30"/>
    <s v="EXT"/>
    <m/>
    <s v="B.14)"/>
    <s v="14) oneri diversi di gestione"/>
    <x v="2"/>
  </r>
  <r>
    <x v="2"/>
    <x v="39"/>
    <x v="226"/>
    <x v="226"/>
    <n v="0"/>
    <s v="Rev_Budget"/>
    <x v="0"/>
    <s v="ONSTR"/>
    <x v="30"/>
    <s v="EXT"/>
    <m/>
    <s v="B.14)"/>
    <s v="14) oneri diversi di gestione"/>
    <x v="2"/>
  </r>
  <r>
    <x v="2"/>
    <x v="40"/>
    <x v="226"/>
    <x v="226"/>
    <n v="-51.36"/>
    <s v="Rev_Budget"/>
    <x v="0"/>
    <s v="ONSTR"/>
    <x v="30"/>
    <s v="EXT"/>
    <m/>
    <s v="B.14)"/>
    <s v="14) oneri diversi di gestione"/>
    <x v="2"/>
  </r>
  <r>
    <x v="2"/>
    <x v="41"/>
    <x v="226"/>
    <x v="226"/>
    <n v="-336.71"/>
    <s v="Rev_Budget"/>
    <x v="0"/>
    <s v="ONSTR"/>
    <x v="30"/>
    <s v="EXT"/>
    <m/>
    <s v="B.14)"/>
    <s v="14) oneri diversi di gestione"/>
    <x v="2"/>
  </r>
  <r>
    <x v="2"/>
    <x v="42"/>
    <x v="226"/>
    <x v="226"/>
    <n v="4422.17"/>
    <s v="Rev_Budget"/>
    <x v="0"/>
    <s v="ONSTR"/>
    <x v="30"/>
    <s v="EXT"/>
    <m/>
    <s v="B.14)"/>
    <s v="14) oneri diversi di gestione"/>
    <x v="2"/>
  </r>
  <r>
    <x v="2"/>
    <x v="43"/>
    <x v="226"/>
    <x v="226"/>
    <n v="4422.17"/>
    <s v="Rev_Budget"/>
    <x v="0"/>
    <s v="ONSTR"/>
    <x v="30"/>
    <s v="EXT"/>
    <m/>
    <s v="B.14)"/>
    <s v="14) oneri diversi di gestione"/>
    <x v="2"/>
  </r>
  <r>
    <x v="2"/>
    <x v="44"/>
    <x v="226"/>
    <x v="226"/>
    <n v="4422.17"/>
    <s v="Rev_Budget"/>
    <x v="0"/>
    <s v="ONSTR"/>
    <x v="30"/>
    <s v="EXT"/>
    <m/>
    <s v="B.14)"/>
    <s v="14) oneri diversi di gestione"/>
    <x v="2"/>
  </r>
  <r>
    <x v="2"/>
    <x v="45"/>
    <x v="226"/>
    <x v="226"/>
    <n v="4422.17"/>
    <s v="Rev_Budget"/>
    <x v="0"/>
    <s v="ONSTR"/>
    <x v="30"/>
    <s v="EXT"/>
    <m/>
    <s v="B.14)"/>
    <s v="14) oneri diversi di gestione"/>
    <x v="2"/>
  </r>
  <r>
    <x v="2"/>
    <x v="46"/>
    <x v="226"/>
    <x v="226"/>
    <n v="4422.17"/>
    <s v="Rev_Budget"/>
    <x v="0"/>
    <s v="ONSTR"/>
    <x v="30"/>
    <s v="EXT"/>
    <m/>
    <s v="B.14)"/>
    <s v="14) oneri diversi di gestione"/>
    <x v="2"/>
  </r>
  <r>
    <x v="2"/>
    <x v="47"/>
    <x v="226"/>
    <x v="226"/>
    <n v="4422.17"/>
    <s v="Rev_Budget"/>
    <x v="0"/>
    <s v="ONSTR"/>
    <x v="30"/>
    <s v="EXT"/>
    <m/>
    <s v="B.14)"/>
    <s v="14) oneri diversi di gestione"/>
    <x v="2"/>
  </r>
  <r>
    <x v="2"/>
    <x v="48"/>
    <x v="226"/>
    <x v="226"/>
    <n v="4422.17"/>
    <s v="Rev_Budget"/>
    <x v="0"/>
    <s v="ONSTR"/>
    <x v="30"/>
    <s v="EXT"/>
    <m/>
    <s v="B.14)"/>
    <s v="14) oneri diversi di gestione"/>
    <x v="2"/>
  </r>
  <r>
    <x v="2"/>
    <x v="49"/>
    <x v="226"/>
    <x v="226"/>
    <n v="4422.17"/>
    <s v="Rev_Budget"/>
    <x v="0"/>
    <s v="ONSTR"/>
    <x v="30"/>
    <s v="EXT"/>
    <m/>
    <s v="B.14)"/>
    <s v="14) oneri diversi di gestione"/>
    <x v="2"/>
  </r>
  <r>
    <x v="2"/>
    <x v="38"/>
    <x v="266"/>
    <x v="266"/>
    <n v="0"/>
    <s v="Rev_Budget"/>
    <x v="0"/>
    <s v="ONSTR"/>
    <x v="30"/>
    <s v="EXT"/>
    <m/>
    <s v="A.5)"/>
    <s v="5) altri ricavi e proventi, con separata indicazione dei contributi in conto esercizio"/>
    <x v="2"/>
  </r>
  <r>
    <x v="2"/>
    <x v="39"/>
    <x v="266"/>
    <x v="266"/>
    <n v="0"/>
    <s v="Rev_Budget"/>
    <x v="0"/>
    <s v="ONSTR"/>
    <x v="30"/>
    <s v="EXT"/>
    <m/>
    <s v="A.5)"/>
    <s v="5) altri ricavi e proventi, con separata indicazione dei contributi in conto esercizio"/>
    <x v="2"/>
  </r>
  <r>
    <x v="2"/>
    <x v="40"/>
    <x v="266"/>
    <x v="266"/>
    <n v="-2868.85"/>
    <s v="Rev_Budget"/>
    <x v="0"/>
    <s v="ONSTR"/>
    <x v="30"/>
    <s v="EXT"/>
    <m/>
    <s v="A.5)"/>
    <s v="5) altri ricavi e proventi, con separata indicazione dei contributi in conto esercizio"/>
    <x v="2"/>
  </r>
  <r>
    <x v="2"/>
    <x v="41"/>
    <x v="266"/>
    <x v="266"/>
    <n v="-2868.85"/>
    <s v="Rev_Budget"/>
    <x v="0"/>
    <s v="ONSTR"/>
    <x v="30"/>
    <s v="EXT"/>
    <m/>
    <s v="A.5)"/>
    <s v="5) altri ricavi e proventi, con separata indicazione dei contributi in conto esercizio"/>
    <x v="2"/>
  </r>
  <r>
    <x v="2"/>
    <x v="42"/>
    <x v="266"/>
    <x v="266"/>
    <n v="-3282.43"/>
    <s v="Rev_Budget"/>
    <x v="0"/>
    <s v="ONSTR"/>
    <x v="30"/>
    <s v="EXT"/>
    <m/>
    <s v="A.5)"/>
    <s v="5) altri ricavi e proventi, con separata indicazione dei contributi in conto esercizio"/>
    <x v="2"/>
  </r>
  <r>
    <x v="2"/>
    <x v="43"/>
    <x v="266"/>
    <x v="266"/>
    <n v="-3282.43"/>
    <s v="Rev_Budget"/>
    <x v="0"/>
    <s v="ONSTR"/>
    <x v="30"/>
    <s v="EXT"/>
    <m/>
    <s v="A.5)"/>
    <s v="5) altri ricavi e proventi, con separata indicazione dei contributi in conto esercizio"/>
    <x v="2"/>
  </r>
  <r>
    <x v="2"/>
    <x v="44"/>
    <x v="266"/>
    <x v="266"/>
    <n v="-3282.43"/>
    <s v="Rev_Budget"/>
    <x v="0"/>
    <s v="ONSTR"/>
    <x v="30"/>
    <s v="EXT"/>
    <m/>
    <s v="A.5)"/>
    <s v="5) altri ricavi e proventi, con separata indicazione dei contributi in conto esercizio"/>
    <x v="2"/>
  </r>
  <r>
    <x v="2"/>
    <x v="45"/>
    <x v="266"/>
    <x v="266"/>
    <n v="-3282.43"/>
    <s v="Rev_Budget"/>
    <x v="0"/>
    <s v="ONSTR"/>
    <x v="30"/>
    <s v="EXT"/>
    <m/>
    <s v="A.5)"/>
    <s v="5) altri ricavi e proventi, con separata indicazione dei contributi in conto esercizio"/>
    <x v="2"/>
  </r>
  <r>
    <x v="2"/>
    <x v="46"/>
    <x v="266"/>
    <x v="266"/>
    <n v="-3282.43"/>
    <s v="Rev_Budget"/>
    <x v="0"/>
    <s v="ONSTR"/>
    <x v="30"/>
    <s v="EXT"/>
    <m/>
    <s v="A.5)"/>
    <s v="5) altri ricavi e proventi, con separata indicazione dei contributi in conto esercizio"/>
    <x v="2"/>
  </r>
  <r>
    <x v="2"/>
    <x v="47"/>
    <x v="266"/>
    <x v="266"/>
    <n v="-3282.43"/>
    <s v="Rev_Budget"/>
    <x v="0"/>
    <s v="ONSTR"/>
    <x v="30"/>
    <s v="EXT"/>
    <m/>
    <s v="A.5)"/>
    <s v="5) altri ricavi e proventi, con separata indicazione dei contributi in conto esercizio"/>
    <x v="2"/>
  </r>
  <r>
    <x v="2"/>
    <x v="48"/>
    <x v="266"/>
    <x v="266"/>
    <n v="-3282.43"/>
    <s v="Rev_Budget"/>
    <x v="0"/>
    <s v="ONSTR"/>
    <x v="30"/>
    <s v="EXT"/>
    <m/>
    <s v="A.5)"/>
    <s v="5) altri ricavi e proventi, con separata indicazione dei contributi in conto esercizio"/>
    <x v="2"/>
  </r>
  <r>
    <x v="2"/>
    <x v="49"/>
    <x v="266"/>
    <x v="266"/>
    <n v="-3282.43"/>
    <s v="Rev_Budget"/>
    <x v="0"/>
    <s v="ONSTR"/>
    <x v="30"/>
    <s v="EXT"/>
    <m/>
    <s v="A.5)"/>
    <s v="5) altri ricavi e proventi, con separata indicazione dei contributi in conto esercizio"/>
    <x v="2"/>
  </r>
  <r>
    <x v="2"/>
    <x v="38"/>
    <x v="290"/>
    <x v="290"/>
    <n v="0"/>
    <s v="Rev_Budget"/>
    <x v="0"/>
    <s v="ACQDI"/>
    <x v="0"/>
    <s v="ACQ"/>
    <m/>
    <s v="B.6)"/>
    <s v="6) per materie prime, suddidiarie, di consumo e di merci"/>
    <x v="2"/>
  </r>
  <r>
    <x v="2"/>
    <x v="39"/>
    <x v="290"/>
    <x v="290"/>
    <n v="0"/>
    <s v="Rev_Budget"/>
    <x v="0"/>
    <s v="ACQDI"/>
    <x v="0"/>
    <s v="ACQ"/>
    <m/>
    <s v="B.6)"/>
    <s v="6) per materie prime, suddidiarie, di consumo e di merci"/>
    <x v="2"/>
  </r>
  <r>
    <x v="2"/>
    <x v="40"/>
    <x v="290"/>
    <x v="290"/>
    <n v="0"/>
    <s v="Rev_Budget"/>
    <x v="0"/>
    <s v="ACQDI"/>
    <x v="0"/>
    <s v="ACQ"/>
    <m/>
    <s v="B.6)"/>
    <s v="6) per materie prime, suddidiarie, di consumo e di merci"/>
    <x v="2"/>
  </r>
  <r>
    <x v="2"/>
    <x v="41"/>
    <x v="290"/>
    <x v="290"/>
    <n v="1693.26"/>
    <s v="Rev_Budget"/>
    <x v="0"/>
    <s v="ACQDI"/>
    <x v="0"/>
    <s v="ACQ"/>
    <m/>
    <s v="B.6)"/>
    <s v="6) per materie prime, suddidiarie, di consumo e di merci"/>
    <x v="2"/>
  </r>
  <r>
    <x v="2"/>
    <x v="42"/>
    <x v="290"/>
    <x v="290"/>
    <n v="1694.14"/>
    <s v="Rev_Budget"/>
    <x v="0"/>
    <s v="ACQDI"/>
    <x v="0"/>
    <s v="ACQ"/>
    <m/>
    <s v="B.6)"/>
    <s v="6) per materie prime, suddidiarie, di consumo e di merci"/>
    <x v="2"/>
  </r>
  <r>
    <x v="2"/>
    <x v="43"/>
    <x v="290"/>
    <x v="290"/>
    <n v="1694.14"/>
    <s v="Rev_Budget"/>
    <x v="0"/>
    <s v="ACQDI"/>
    <x v="0"/>
    <s v="ACQ"/>
    <m/>
    <s v="B.6)"/>
    <s v="6) per materie prime, suddidiarie, di consumo e di merci"/>
    <x v="2"/>
  </r>
  <r>
    <x v="2"/>
    <x v="44"/>
    <x v="290"/>
    <x v="290"/>
    <n v="1694.14"/>
    <s v="Rev_Budget"/>
    <x v="0"/>
    <s v="ACQDI"/>
    <x v="0"/>
    <s v="ACQ"/>
    <m/>
    <s v="B.6)"/>
    <s v="6) per materie prime, suddidiarie, di consumo e di merci"/>
    <x v="2"/>
  </r>
  <r>
    <x v="2"/>
    <x v="45"/>
    <x v="290"/>
    <x v="290"/>
    <n v="1694.14"/>
    <s v="Rev_Budget"/>
    <x v="0"/>
    <s v="ACQDI"/>
    <x v="0"/>
    <s v="ACQ"/>
    <m/>
    <s v="B.6)"/>
    <s v="6) per materie prime, suddidiarie, di consumo e di merci"/>
    <x v="2"/>
  </r>
  <r>
    <x v="2"/>
    <x v="46"/>
    <x v="290"/>
    <x v="290"/>
    <n v="1694.14"/>
    <s v="Rev_Budget"/>
    <x v="0"/>
    <s v="ACQDI"/>
    <x v="0"/>
    <s v="ACQ"/>
    <m/>
    <s v="B.6)"/>
    <s v="6) per materie prime, suddidiarie, di consumo e di merci"/>
    <x v="2"/>
  </r>
  <r>
    <x v="2"/>
    <x v="47"/>
    <x v="290"/>
    <x v="290"/>
    <n v="1694.14"/>
    <s v="Rev_Budget"/>
    <x v="0"/>
    <s v="ACQDI"/>
    <x v="0"/>
    <s v="ACQ"/>
    <m/>
    <s v="B.6)"/>
    <s v="6) per materie prime, suddidiarie, di consumo e di merci"/>
    <x v="2"/>
  </r>
  <r>
    <x v="2"/>
    <x v="48"/>
    <x v="290"/>
    <x v="290"/>
    <n v="1694.14"/>
    <s v="Rev_Budget"/>
    <x v="0"/>
    <s v="ACQDI"/>
    <x v="0"/>
    <s v="ACQ"/>
    <m/>
    <s v="B.6)"/>
    <s v="6) per materie prime, suddidiarie, di consumo e di merci"/>
    <x v="2"/>
  </r>
  <r>
    <x v="2"/>
    <x v="49"/>
    <x v="290"/>
    <x v="290"/>
    <n v="1694.14"/>
    <s v="Rev_Budget"/>
    <x v="0"/>
    <s v="ACQDI"/>
    <x v="0"/>
    <s v="ACQ"/>
    <m/>
    <s v="B.6)"/>
    <s v="6) per materie prime, suddidiarie, di consumo e di merci"/>
    <x v="2"/>
  </r>
  <r>
    <x v="2"/>
    <x v="38"/>
    <x v="81"/>
    <x v="81"/>
    <n v="0"/>
    <s v="Rev_Budget"/>
    <x v="0"/>
    <s v="SERST"/>
    <x v="8"/>
    <s v="COSTI"/>
    <m/>
    <s v="B.7)"/>
    <s v="7) per servizi"/>
    <x v="2"/>
  </r>
  <r>
    <x v="2"/>
    <x v="39"/>
    <x v="81"/>
    <x v="81"/>
    <n v="0"/>
    <s v="Rev_Budget"/>
    <x v="0"/>
    <s v="SERST"/>
    <x v="8"/>
    <s v="COSTI"/>
    <m/>
    <s v="B.7)"/>
    <s v="7) per servizi"/>
    <x v="2"/>
  </r>
  <r>
    <x v="2"/>
    <x v="40"/>
    <x v="81"/>
    <x v="81"/>
    <n v="0"/>
    <s v="Rev_Budget"/>
    <x v="0"/>
    <s v="SERST"/>
    <x v="8"/>
    <s v="COSTI"/>
    <m/>
    <s v="B.7)"/>
    <s v="7) per servizi"/>
    <x v="2"/>
  </r>
  <r>
    <x v="2"/>
    <x v="41"/>
    <x v="81"/>
    <x v="81"/>
    <n v="494.5"/>
    <s v="Rev_Budget"/>
    <x v="0"/>
    <s v="SERST"/>
    <x v="8"/>
    <s v="COSTI"/>
    <m/>
    <s v="B.7)"/>
    <s v="7) per servizi"/>
    <x v="2"/>
  </r>
  <r>
    <x v="2"/>
    <x v="42"/>
    <x v="81"/>
    <x v="81"/>
    <n v="494.5"/>
    <s v="Rev_Budget"/>
    <x v="0"/>
    <s v="SERST"/>
    <x v="8"/>
    <s v="COSTI"/>
    <m/>
    <s v="B.7)"/>
    <s v="7) per servizi"/>
    <x v="2"/>
  </r>
  <r>
    <x v="2"/>
    <x v="43"/>
    <x v="81"/>
    <x v="81"/>
    <n v="494.5"/>
    <s v="Rev_Budget"/>
    <x v="0"/>
    <s v="SERST"/>
    <x v="8"/>
    <s v="COSTI"/>
    <m/>
    <s v="B.7)"/>
    <s v="7) per servizi"/>
    <x v="2"/>
  </r>
  <r>
    <x v="2"/>
    <x v="44"/>
    <x v="81"/>
    <x v="81"/>
    <n v="494.5"/>
    <s v="Rev_Budget"/>
    <x v="0"/>
    <s v="SERST"/>
    <x v="8"/>
    <s v="COSTI"/>
    <m/>
    <s v="B.7)"/>
    <s v="7) per servizi"/>
    <x v="2"/>
  </r>
  <r>
    <x v="2"/>
    <x v="45"/>
    <x v="81"/>
    <x v="81"/>
    <n v="494.5"/>
    <s v="Rev_Budget"/>
    <x v="0"/>
    <s v="SERST"/>
    <x v="8"/>
    <s v="COSTI"/>
    <m/>
    <s v="B.7)"/>
    <s v="7) per servizi"/>
    <x v="2"/>
  </r>
  <r>
    <x v="2"/>
    <x v="46"/>
    <x v="81"/>
    <x v="81"/>
    <n v="994.5"/>
    <s v="Rev_Budget"/>
    <x v="0"/>
    <s v="SERST"/>
    <x v="8"/>
    <s v="COSTI"/>
    <m/>
    <s v="B.7)"/>
    <s v="7) per servizi"/>
    <x v="2"/>
  </r>
  <r>
    <x v="2"/>
    <x v="47"/>
    <x v="81"/>
    <x v="81"/>
    <n v="994.5"/>
    <s v="Rev_Budget"/>
    <x v="0"/>
    <s v="SERST"/>
    <x v="8"/>
    <s v="COSTI"/>
    <m/>
    <s v="B.7)"/>
    <s v="7) per servizi"/>
    <x v="2"/>
  </r>
  <r>
    <x v="2"/>
    <x v="48"/>
    <x v="81"/>
    <x v="81"/>
    <n v="994.5"/>
    <s v="Rev_Budget"/>
    <x v="0"/>
    <s v="SERST"/>
    <x v="8"/>
    <s v="COSTI"/>
    <m/>
    <s v="B.7)"/>
    <s v="7) per servizi"/>
    <x v="2"/>
  </r>
  <r>
    <x v="2"/>
    <x v="49"/>
    <x v="81"/>
    <x v="81"/>
    <n v="994.5"/>
    <s v="Rev_Budget"/>
    <x v="0"/>
    <s v="SERST"/>
    <x v="8"/>
    <s v="COSTI"/>
    <m/>
    <s v="B.7)"/>
    <s v="7) per servizi"/>
    <x v="2"/>
  </r>
  <r>
    <x v="2"/>
    <x v="38"/>
    <x v="111"/>
    <x v="111"/>
    <n v="0"/>
    <s v="Rev_Budget"/>
    <x v="0"/>
    <s v="COSGS"/>
    <x v="4"/>
    <s v="COSTI"/>
    <m/>
    <s v="B.7)"/>
    <s v="7) per servizi"/>
    <x v="2"/>
  </r>
  <r>
    <x v="2"/>
    <x v="39"/>
    <x v="111"/>
    <x v="111"/>
    <n v="0"/>
    <s v="Rev_Budget"/>
    <x v="0"/>
    <s v="COSGS"/>
    <x v="4"/>
    <s v="COSTI"/>
    <m/>
    <s v="B.7)"/>
    <s v="7) per servizi"/>
    <x v="2"/>
  </r>
  <r>
    <x v="2"/>
    <x v="40"/>
    <x v="111"/>
    <x v="111"/>
    <n v="0"/>
    <s v="Rev_Budget"/>
    <x v="0"/>
    <s v="COSGS"/>
    <x v="4"/>
    <s v="COSTI"/>
    <m/>
    <s v="B.7)"/>
    <s v="7) per servizi"/>
    <x v="2"/>
  </r>
  <r>
    <x v="2"/>
    <x v="41"/>
    <x v="111"/>
    <x v="111"/>
    <n v="1719"/>
    <s v="Rev_Budget"/>
    <x v="0"/>
    <s v="COSGS"/>
    <x v="4"/>
    <s v="COSTI"/>
    <m/>
    <s v="B.7)"/>
    <s v="7) per servizi"/>
    <x v="2"/>
  </r>
  <r>
    <x v="2"/>
    <x v="42"/>
    <x v="111"/>
    <x v="111"/>
    <n v="1857"/>
    <s v="Rev_Budget"/>
    <x v="0"/>
    <s v="COSGS"/>
    <x v="4"/>
    <s v="COSTI"/>
    <m/>
    <s v="B.7)"/>
    <s v="7) per servizi"/>
    <x v="2"/>
  </r>
  <r>
    <x v="2"/>
    <x v="43"/>
    <x v="111"/>
    <x v="111"/>
    <n v="1857"/>
    <s v="Rev_Budget"/>
    <x v="0"/>
    <s v="COSGS"/>
    <x v="4"/>
    <s v="COSTI"/>
    <m/>
    <s v="B.7)"/>
    <s v="7) per servizi"/>
    <x v="2"/>
  </r>
  <r>
    <x v="2"/>
    <x v="44"/>
    <x v="111"/>
    <x v="111"/>
    <n v="1857"/>
    <s v="Rev_Budget"/>
    <x v="0"/>
    <s v="COSGS"/>
    <x v="4"/>
    <s v="COSTI"/>
    <m/>
    <s v="B.7)"/>
    <s v="7) per servizi"/>
    <x v="2"/>
  </r>
  <r>
    <x v="2"/>
    <x v="45"/>
    <x v="111"/>
    <x v="111"/>
    <n v="1857"/>
    <s v="Rev_Budget"/>
    <x v="0"/>
    <s v="COSGS"/>
    <x v="4"/>
    <s v="COSTI"/>
    <m/>
    <s v="B.7)"/>
    <s v="7) per servizi"/>
    <x v="2"/>
  </r>
  <r>
    <x v="2"/>
    <x v="46"/>
    <x v="111"/>
    <x v="111"/>
    <n v="2357"/>
    <s v="Rev_Budget"/>
    <x v="0"/>
    <s v="COSGS"/>
    <x v="4"/>
    <s v="COSTI"/>
    <m/>
    <s v="B.7)"/>
    <s v="7) per servizi"/>
    <x v="2"/>
  </r>
  <r>
    <x v="2"/>
    <x v="47"/>
    <x v="111"/>
    <x v="111"/>
    <n v="2857"/>
    <s v="Rev_Budget"/>
    <x v="0"/>
    <s v="COSGS"/>
    <x v="4"/>
    <s v="COSTI"/>
    <m/>
    <s v="B.7)"/>
    <s v="7) per servizi"/>
    <x v="2"/>
  </r>
  <r>
    <x v="2"/>
    <x v="48"/>
    <x v="111"/>
    <x v="111"/>
    <n v="3357"/>
    <s v="Rev_Budget"/>
    <x v="0"/>
    <s v="COSGS"/>
    <x v="4"/>
    <s v="COSTI"/>
    <m/>
    <s v="B.7)"/>
    <s v="7) per servizi"/>
    <x v="2"/>
  </r>
  <r>
    <x v="2"/>
    <x v="49"/>
    <x v="111"/>
    <x v="111"/>
    <n v="3857"/>
    <s v="Rev_Budget"/>
    <x v="0"/>
    <s v="COSGS"/>
    <x v="4"/>
    <s v="COSTI"/>
    <m/>
    <s v="B.7)"/>
    <s v="7) per servizi"/>
    <x v="2"/>
  </r>
  <r>
    <x v="2"/>
    <x v="38"/>
    <x v="46"/>
    <x v="46"/>
    <n v="0"/>
    <s v="Rev_Budget"/>
    <x v="0"/>
    <s v="SERST"/>
    <x v="8"/>
    <s v="COSTI"/>
    <m/>
    <s v="B.7)"/>
    <s v="7) per servizi"/>
    <x v="2"/>
  </r>
  <r>
    <x v="2"/>
    <x v="39"/>
    <x v="46"/>
    <x v="46"/>
    <n v="0"/>
    <s v="Rev_Budget"/>
    <x v="0"/>
    <s v="SERST"/>
    <x v="8"/>
    <s v="COSTI"/>
    <m/>
    <s v="B.7)"/>
    <s v="7) per servizi"/>
    <x v="2"/>
  </r>
  <r>
    <x v="2"/>
    <x v="40"/>
    <x v="46"/>
    <x v="46"/>
    <n v="0"/>
    <s v="Rev_Budget"/>
    <x v="0"/>
    <s v="SERST"/>
    <x v="8"/>
    <s v="COSTI"/>
    <m/>
    <s v="B.7)"/>
    <s v="7) per servizi"/>
    <x v="2"/>
  </r>
  <r>
    <x v="2"/>
    <x v="41"/>
    <x v="46"/>
    <x v="46"/>
    <n v="0"/>
    <s v="Rev_Budget"/>
    <x v="0"/>
    <s v="SERST"/>
    <x v="8"/>
    <s v="COSTI"/>
    <m/>
    <s v="B.7)"/>
    <s v="7) per servizi"/>
    <x v="2"/>
  </r>
  <r>
    <x v="2"/>
    <x v="42"/>
    <x v="46"/>
    <x v="46"/>
    <n v="1051.7200000000003"/>
    <s v="Rev_Budget"/>
    <x v="0"/>
    <s v="SERST"/>
    <x v="8"/>
    <s v="COSTI"/>
    <m/>
    <s v="B.7)"/>
    <s v="7) per servizi"/>
    <x v="2"/>
  </r>
  <r>
    <x v="2"/>
    <x v="43"/>
    <x v="46"/>
    <x v="46"/>
    <n v="1201.7200000000003"/>
    <s v="Rev_Budget"/>
    <x v="0"/>
    <s v="SERST"/>
    <x v="8"/>
    <s v="COSTI"/>
    <m/>
    <s v="B.7)"/>
    <s v="7) per servizi"/>
    <x v="2"/>
  </r>
  <r>
    <x v="2"/>
    <x v="44"/>
    <x v="46"/>
    <x v="46"/>
    <n v="1351.7200000000003"/>
    <s v="Rev_Budget"/>
    <x v="0"/>
    <s v="SERST"/>
    <x v="8"/>
    <s v="COSTI"/>
    <m/>
    <s v="B.7)"/>
    <s v="7) per servizi"/>
    <x v="2"/>
  </r>
  <r>
    <x v="2"/>
    <x v="45"/>
    <x v="46"/>
    <x v="46"/>
    <n v="1491.9200000000003"/>
    <s v="Rev_Budget"/>
    <x v="0"/>
    <s v="SERST"/>
    <x v="8"/>
    <s v="COSTI"/>
    <m/>
    <s v="B.7)"/>
    <s v="7) per servizi"/>
    <x v="2"/>
  </r>
  <r>
    <x v="2"/>
    <x v="46"/>
    <x v="46"/>
    <x v="46"/>
    <n v="1641.9200000000003"/>
    <s v="Rev_Budget"/>
    <x v="0"/>
    <s v="SERST"/>
    <x v="8"/>
    <s v="COSTI"/>
    <m/>
    <s v="B.7)"/>
    <s v="7) per servizi"/>
    <x v="2"/>
  </r>
  <r>
    <x v="2"/>
    <x v="47"/>
    <x v="46"/>
    <x v="46"/>
    <n v="1812.1200000000003"/>
    <s v="Rev_Budget"/>
    <x v="0"/>
    <s v="SERST"/>
    <x v="8"/>
    <s v="COSTI"/>
    <m/>
    <s v="B.7)"/>
    <s v="7) per servizi"/>
    <x v="2"/>
  </r>
  <r>
    <x v="2"/>
    <x v="48"/>
    <x v="46"/>
    <x v="46"/>
    <n v="1982.3200000000004"/>
    <s v="Rev_Budget"/>
    <x v="0"/>
    <s v="SERST"/>
    <x v="8"/>
    <s v="COSTI"/>
    <m/>
    <s v="B.7)"/>
    <s v="7) per servizi"/>
    <x v="2"/>
  </r>
  <r>
    <x v="2"/>
    <x v="49"/>
    <x v="46"/>
    <x v="46"/>
    <n v="2152.5200000000004"/>
    <s v="Rev_Budget"/>
    <x v="0"/>
    <s v="SERST"/>
    <x v="8"/>
    <s v="COSTI"/>
    <m/>
    <s v="B.7)"/>
    <s v="7) per servizi"/>
    <x v="2"/>
  </r>
  <r>
    <x v="2"/>
    <x v="38"/>
    <x v="211"/>
    <x v="211"/>
    <n v="0"/>
    <s v="Rev_Budget"/>
    <x v="0"/>
    <s v="COSGS"/>
    <x v="4"/>
    <s v="COSTI"/>
    <m/>
    <s v="B.14)"/>
    <s v="14) oneri diversi di gestione"/>
    <x v="2"/>
  </r>
  <r>
    <x v="2"/>
    <x v="39"/>
    <x v="211"/>
    <x v="211"/>
    <n v="0"/>
    <s v="Rev_Budget"/>
    <x v="0"/>
    <s v="COSGS"/>
    <x v="4"/>
    <s v="COSTI"/>
    <m/>
    <s v="B.14)"/>
    <s v="14) oneri diversi di gestione"/>
    <x v="2"/>
  </r>
  <r>
    <x v="2"/>
    <x v="40"/>
    <x v="211"/>
    <x v="211"/>
    <n v="0"/>
    <s v="Rev_Budget"/>
    <x v="0"/>
    <s v="COSGS"/>
    <x v="4"/>
    <s v="COSTI"/>
    <m/>
    <s v="B.14)"/>
    <s v="14) oneri diversi di gestione"/>
    <x v="2"/>
  </r>
  <r>
    <x v="2"/>
    <x v="41"/>
    <x v="211"/>
    <x v="211"/>
    <n v="0"/>
    <s v="Rev_Budget"/>
    <x v="0"/>
    <s v="COSGS"/>
    <x v="4"/>
    <s v="COSTI"/>
    <m/>
    <s v="B.14)"/>
    <s v="14) oneri diversi di gestione"/>
    <x v="2"/>
  </r>
  <r>
    <x v="2"/>
    <x v="42"/>
    <x v="211"/>
    <x v="211"/>
    <n v="96.79"/>
    <s v="Rev_Budget"/>
    <x v="0"/>
    <s v="COSGS"/>
    <x v="4"/>
    <s v="COSTI"/>
    <m/>
    <s v="B.14)"/>
    <s v="14) oneri diversi di gestione"/>
    <x v="2"/>
  </r>
  <r>
    <x v="2"/>
    <x v="43"/>
    <x v="211"/>
    <x v="211"/>
    <n v="96.79"/>
    <s v="Rev_Budget"/>
    <x v="0"/>
    <s v="COSGS"/>
    <x v="4"/>
    <s v="COSTI"/>
    <m/>
    <s v="B.14)"/>
    <s v="14) oneri diversi di gestione"/>
    <x v="2"/>
  </r>
  <r>
    <x v="2"/>
    <x v="44"/>
    <x v="211"/>
    <x v="211"/>
    <n v="96.79"/>
    <s v="Rev_Budget"/>
    <x v="0"/>
    <s v="COSGS"/>
    <x v="4"/>
    <s v="COSTI"/>
    <m/>
    <s v="B.14)"/>
    <s v="14) oneri diversi di gestione"/>
    <x v="2"/>
  </r>
  <r>
    <x v="2"/>
    <x v="45"/>
    <x v="211"/>
    <x v="211"/>
    <n v="96.79"/>
    <s v="Rev_Budget"/>
    <x v="0"/>
    <s v="COSGS"/>
    <x v="4"/>
    <s v="COSTI"/>
    <m/>
    <s v="B.14)"/>
    <s v="14) oneri diversi di gestione"/>
    <x v="2"/>
  </r>
  <r>
    <x v="2"/>
    <x v="46"/>
    <x v="211"/>
    <x v="211"/>
    <n v="96.79"/>
    <s v="Rev_Budget"/>
    <x v="0"/>
    <s v="COSGS"/>
    <x v="4"/>
    <s v="COSTI"/>
    <m/>
    <s v="B.14)"/>
    <s v="14) oneri diversi di gestione"/>
    <x v="2"/>
  </r>
  <r>
    <x v="2"/>
    <x v="47"/>
    <x v="211"/>
    <x v="211"/>
    <n v="96.79"/>
    <s v="Rev_Budget"/>
    <x v="0"/>
    <s v="COSGS"/>
    <x v="4"/>
    <s v="COSTI"/>
    <m/>
    <s v="B.14)"/>
    <s v="14) oneri diversi di gestione"/>
    <x v="2"/>
  </r>
  <r>
    <x v="2"/>
    <x v="48"/>
    <x v="211"/>
    <x v="211"/>
    <n v="96.79"/>
    <s v="Rev_Budget"/>
    <x v="0"/>
    <s v="COSGS"/>
    <x v="4"/>
    <s v="COSTI"/>
    <m/>
    <s v="B.14)"/>
    <s v="14) oneri diversi di gestione"/>
    <x v="2"/>
  </r>
  <r>
    <x v="2"/>
    <x v="49"/>
    <x v="211"/>
    <x v="211"/>
    <n v="96.79"/>
    <s v="Rev_Budget"/>
    <x v="0"/>
    <s v="COSGS"/>
    <x v="4"/>
    <s v="COSTI"/>
    <m/>
    <s v="B.14)"/>
    <s v="14) oneri diversi di gestione"/>
    <x v="2"/>
  </r>
  <r>
    <x v="2"/>
    <x v="38"/>
    <x v="468"/>
    <x v="501"/>
    <n v="0"/>
    <s v="Rev_Budget"/>
    <x v="2"/>
    <m/>
    <x v="41"/>
    <m/>
    <m/>
    <m/>
    <m/>
    <x v="10"/>
  </r>
  <r>
    <x v="2"/>
    <x v="39"/>
    <x v="468"/>
    <x v="501"/>
    <n v="0"/>
    <s v="Rev_Budget"/>
    <x v="2"/>
    <m/>
    <x v="41"/>
    <m/>
    <m/>
    <m/>
    <m/>
    <x v="10"/>
  </r>
  <r>
    <x v="2"/>
    <x v="40"/>
    <x v="468"/>
    <x v="501"/>
    <n v="0"/>
    <s v="Rev_Budget"/>
    <x v="2"/>
    <m/>
    <x v="41"/>
    <m/>
    <m/>
    <m/>
    <m/>
    <x v="10"/>
  </r>
  <r>
    <x v="2"/>
    <x v="41"/>
    <x v="468"/>
    <x v="501"/>
    <n v="0"/>
    <s v="Rev_Budget"/>
    <x v="2"/>
    <m/>
    <x v="41"/>
    <m/>
    <m/>
    <m/>
    <m/>
    <x v="10"/>
  </r>
  <r>
    <x v="2"/>
    <x v="42"/>
    <x v="468"/>
    <x v="501"/>
    <n v="0"/>
    <s v="Rev_Budget"/>
    <x v="2"/>
    <m/>
    <x v="41"/>
    <m/>
    <m/>
    <m/>
    <m/>
    <x v="10"/>
  </r>
  <r>
    <x v="2"/>
    <x v="43"/>
    <x v="468"/>
    <x v="501"/>
    <n v="0"/>
    <s v="Rev_Budget"/>
    <x v="2"/>
    <m/>
    <x v="41"/>
    <m/>
    <m/>
    <m/>
    <m/>
    <x v="10"/>
  </r>
  <r>
    <x v="2"/>
    <x v="44"/>
    <x v="468"/>
    <x v="501"/>
    <n v="0"/>
    <s v="Rev_Budget"/>
    <x v="2"/>
    <m/>
    <x v="41"/>
    <m/>
    <m/>
    <m/>
    <m/>
    <x v="10"/>
  </r>
  <r>
    <x v="2"/>
    <x v="45"/>
    <x v="468"/>
    <x v="501"/>
    <n v="0"/>
    <s v="Rev_Budget"/>
    <x v="2"/>
    <m/>
    <x v="41"/>
    <m/>
    <m/>
    <m/>
    <m/>
    <x v="10"/>
  </r>
  <r>
    <x v="2"/>
    <x v="46"/>
    <x v="468"/>
    <x v="501"/>
    <n v="10000"/>
    <s v="Rev_Budget"/>
    <x v="2"/>
    <m/>
    <x v="41"/>
    <m/>
    <m/>
    <m/>
    <m/>
    <x v="10"/>
  </r>
  <r>
    <x v="2"/>
    <x v="47"/>
    <x v="468"/>
    <x v="501"/>
    <n v="20000"/>
    <s v="Rev_Budget"/>
    <x v="2"/>
    <m/>
    <x v="41"/>
    <m/>
    <m/>
    <m/>
    <m/>
    <x v="10"/>
  </r>
  <r>
    <x v="2"/>
    <x v="48"/>
    <x v="468"/>
    <x v="501"/>
    <n v="30000"/>
    <s v="Rev_Budget"/>
    <x v="2"/>
    <m/>
    <x v="41"/>
    <m/>
    <m/>
    <m/>
    <m/>
    <x v="10"/>
  </r>
  <r>
    <x v="2"/>
    <x v="49"/>
    <x v="468"/>
    <x v="501"/>
    <n v="40000"/>
    <s v="Rev_Budget"/>
    <x v="2"/>
    <m/>
    <x v="41"/>
    <m/>
    <m/>
    <m/>
    <m/>
    <x v="10"/>
  </r>
  <r>
    <x v="2"/>
    <x v="38"/>
    <x v="469"/>
    <x v="502"/>
    <n v="0"/>
    <s v="Rev_Budget"/>
    <x v="2"/>
    <m/>
    <x v="41"/>
    <m/>
    <m/>
    <m/>
    <m/>
    <x v="10"/>
  </r>
  <r>
    <x v="2"/>
    <x v="39"/>
    <x v="469"/>
    <x v="502"/>
    <n v="0"/>
    <s v="Rev_Budget"/>
    <x v="2"/>
    <m/>
    <x v="41"/>
    <m/>
    <m/>
    <m/>
    <m/>
    <x v="10"/>
  </r>
  <r>
    <x v="2"/>
    <x v="40"/>
    <x v="469"/>
    <x v="502"/>
    <n v="0"/>
    <s v="Rev_Budget"/>
    <x v="2"/>
    <m/>
    <x v="41"/>
    <m/>
    <m/>
    <m/>
    <m/>
    <x v="10"/>
  </r>
  <r>
    <x v="2"/>
    <x v="41"/>
    <x v="469"/>
    <x v="502"/>
    <n v="0"/>
    <s v="Rev_Budget"/>
    <x v="2"/>
    <m/>
    <x v="41"/>
    <m/>
    <m/>
    <m/>
    <m/>
    <x v="10"/>
  </r>
  <r>
    <x v="2"/>
    <x v="42"/>
    <x v="469"/>
    <x v="502"/>
    <n v="0"/>
    <s v="Rev_Budget"/>
    <x v="2"/>
    <m/>
    <x v="41"/>
    <m/>
    <m/>
    <m/>
    <m/>
    <x v="10"/>
  </r>
  <r>
    <x v="2"/>
    <x v="43"/>
    <x v="469"/>
    <x v="502"/>
    <n v="0"/>
    <s v="Rev_Budget"/>
    <x v="2"/>
    <m/>
    <x v="41"/>
    <m/>
    <m/>
    <m/>
    <m/>
    <x v="10"/>
  </r>
  <r>
    <x v="2"/>
    <x v="44"/>
    <x v="469"/>
    <x v="502"/>
    <n v="0"/>
    <s v="Rev_Budget"/>
    <x v="2"/>
    <m/>
    <x v="41"/>
    <m/>
    <m/>
    <m/>
    <m/>
    <x v="10"/>
  </r>
  <r>
    <x v="2"/>
    <x v="45"/>
    <x v="469"/>
    <x v="502"/>
    <n v="0"/>
    <s v="Rev_Budget"/>
    <x v="2"/>
    <m/>
    <x v="41"/>
    <m/>
    <m/>
    <m/>
    <m/>
    <x v="10"/>
  </r>
  <r>
    <x v="2"/>
    <x v="46"/>
    <x v="469"/>
    <x v="502"/>
    <n v="0"/>
    <s v="Rev_Budget"/>
    <x v="2"/>
    <m/>
    <x v="41"/>
    <m/>
    <m/>
    <m/>
    <m/>
    <x v="10"/>
  </r>
  <r>
    <x v="2"/>
    <x v="47"/>
    <x v="469"/>
    <x v="502"/>
    <n v="0"/>
    <s v="Rev_Budget"/>
    <x v="2"/>
    <m/>
    <x v="41"/>
    <m/>
    <m/>
    <m/>
    <m/>
    <x v="10"/>
  </r>
  <r>
    <x v="2"/>
    <x v="48"/>
    <x v="469"/>
    <x v="502"/>
    <n v="0"/>
    <s v="Rev_Budget"/>
    <x v="2"/>
    <m/>
    <x v="41"/>
    <m/>
    <m/>
    <m/>
    <m/>
    <x v="10"/>
  </r>
  <r>
    <x v="2"/>
    <x v="49"/>
    <x v="469"/>
    <x v="502"/>
    <n v="-150000"/>
    <s v="Rev_Budget"/>
    <x v="2"/>
    <m/>
    <x v="41"/>
    <m/>
    <m/>
    <m/>
    <m/>
    <x v="10"/>
  </r>
  <r>
    <x v="2"/>
    <x v="38"/>
    <x v="470"/>
    <x v="503"/>
    <n v="0"/>
    <s v="Rev_Budget"/>
    <x v="2"/>
    <m/>
    <x v="41"/>
    <m/>
    <m/>
    <m/>
    <m/>
    <x v="10"/>
  </r>
  <r>
    <x v="2"/>
    <x v="39"/>
    <x v="470"/>
    <x v="503"/>
    <n v="0"/>
    <s v="Rev_Budget"/>
    <x v="2"/>
    <m/>
    <x v="41"/>
    <m/>
    <m/>
    <m/>
    <m/>
    <x v="10"/>
  </r>
  <r>
    <x v="2"/>
    <x v="40"/>
    <x v="470"/>
    <x v="503"/>
    <n v="0"/>
    <s v="Rev_Budget"/>
    <x v="2"/>
    <m/>
    <x v="41"/>
    <m/>
    <m/>
    <m/>
    <m/>
    <x v="10"/>
  </r>
  <r>
    <x v="2"/>
    <x v="41"/>
    <x v="470"/>
    <x v="503"/>
    <n v="0"/>
    <s v="Rev_Budget"/>
    <x v="2"/>
    <m/>
    <x v="41"/>
    <m/>
    <m/>
    <m/>
    <m/>
    <x v="10"/>
  </r>
  <r>
    <x v="2"/>
    <x v="42"/>
    <x v="470"/>
    <x v="503"/>
    <n v="0"/>
    <s v="Rev_Budget"/>
    <x v="2"/>
    <m/>
    <x v="41"/>
    <m/>
    <m/>
    <m/>
    <m/>
    <x v="10"/>
  </r>
  <r>
    <x v="2"/>
    <x v="43"/>
    <x v="470"/>
    <x v="503"/>
    <n v="0"/>
    <s v="Rev_Budget"/>
    <x v="2"/>
    <m/>
    <x v="41"/>
    <m/>
    <m/>
    <m/>
    <m/>
    <x v="10"/>
  </r>
  <r>
    <x v="2"/>
    <x v="44"/>
    <x v="470"/>
    <x v="503"/>
    <n v="0"/>
    <s v="Rev_Budget"/>
    <x v="2"/>
    <m/>
    <x v="41"/>
    <m/>
    <m/>
    <m/>
    <m/>
    <x v="10"/>
  </r>
  <r>
    <x v="2"/>
    <x v="45"/>
    <x v="470"/>
    <x v="503"/>
    <n v="0"/>
    <s v="Rev_Budget"/>
    <x v="2"/>
    <m/>
    <x v="41"/>
    <m/>
    <m/>
    <m/>
    <m/>
    <x v="10"/>
  </r>
  <r>
    <x v="2"/>
    <x v="46"/>
    <x v="470"/>
    <x v="503"/>
    <n v="0"/>
    <s v="Rev_Budget"/>
    <x v="2"/>
    <m/>
    <x v="41"/>
    <m/>
    <m/>
    <m/>
    <m/>
    <x v="10"/>
  </r>
  <r>
    <x v="2"/>
    <x v="47"/>
    <x v="470"/>
    <x v="503"/>
    <n v="0"/>
    <s v="Rev_Budget"/>
    <x v="2"/>
    <m/>
    <x v="41"/>
    <m/>
    <m/>
    <m/>
    <m/>
    <x v="10"/>
  </r>
  <r>
    <x v="2"/>
    <x v="48"/>
    <x v="470"/>
    <x v="503"/>
    <n v="0"/>
    <s v="Rev_Budget"/>
    <x v="2"/>
    <m/>
    <x v="41"/>
    <m/>
    <m/>
    <m/>
    <m/>
    <x v="10"/>
  </r>
  <r>
    <x v="2"/>
    <x v="49"/>
    <x v="470"/>
    <x v="503"/>
    <n v="150000"/>
    <s v="Rev_Budget"/>
    <x v="2"/>
    <m/>
    <x v="41"/>
    <m/>
    <m/>
    <m/>
    <m/>
    <x v="10"/>
  </r>
  <r>
    <x v="2"/>
    <x v="38"/>
    <x v="471"/>
    <x v="504"/>
    <n v="0"/>
    <s v="Rev_Budget"/>
    <x v="2"/>
    <m/>
    <x v="41"/>
    <m/>
    <m/>
    <m/>
    <m/>
    <x v="10"/>
  </r>
  <r>
    <x v="2"/>
    <x v="39"/>
    <x v="471"/>
    <x v="504"/>
    <n v="0"/>
    <s v="Rev_Budget"/>
    <x v="2"/>
    <m/>
    <x v="41"/>
    <m/>
    <m/>
    <m/>
    <m/>
    <x v="10"/>
  </r>
  <r>
    <x v="2"/>
    <x v="40"/>
    <x v="471"/>
    <x v="504"/>
    <n v="0"/>
    <s v="Rev_Budget"/>
    <x v="2"/>
    <m/>
    <x v="41"/>
    <m/>
    <m/>
    <m/>
    <m/>
    <x v="10"/>
  </r>
  <r>
    <x v="2"/>
    <x v="41"/>
    <x v="471"/>
    <x v="504"/>
    <n v="0"/>
    <s v="Rev_Budget"/>
    <x v="2"/>
    <m/>
    <x v="41"/>
    <m/>
    <m/>
    <m/>
    <m/>
    <x v="10"/>
  </r>
  <r>
    <x v="2"/>
    <x v="42"/>
    <x v="471"/>
    <x v="504"/>
    <n v="0"/>
    <s v="Rev_Budget"/>
    <x v="2"/>
    <m/>
    <x v="41"/>
    <m/>
    <m/>
    <m/>
    <m/>
    <x v="10"/>
  </r>
  <r>
    <x v="2"/>
    <x v="43"/>
    <x v="471"/>
    <x v="504"/>
    <n v="0"/>
    <s v="Rev_Budget"/>
    <x v="2"/>
    <m/>
    <x v="41"/>
    <m/>
    <m/>
    <m/>
    <m/>
    <x v="10"/>
  </r>
  <r>
    <x v="2"/>
    <x v="44"/>
    <x v="471"/>
    <x v="504"/>
    <n v="0"/>
    <s v="Rev_Budget"/>
    <x v="2"/>
    <m/>
    <x v="41"/>
    <m/>
    <m/>
    <m/>
    <m/>
    <x v="10"/>
  </r>
  <r>
    <x v="2"/>
    <x v="45"/>
    <x v="471"/>
    <x v="504"/>
    <n v="0"/>
    <s v="Rev_Budget"/>
    <x v="2"/>
    <m/>
    <x v="41"/>
    <m/>
    <m/>
    <m/>
    <m/>
    <x v="10"/>
  </r>
  <r>
    <x v="2"/>
    <x v="46"/>
    <x v="471"/>
    <x v="504"/>
    <n v="0"/>
    <s v="Rev_Budget"/>
    <x v="2"/>
    <m/>
    <x v="41"/>
    <m/>
    <m/>
    <m/>
    <m/>
    <x v="10"/>
  </r>
  <r>
    <x v="2"/>
    <x v="47"/>
    <x v="471"/>
    <x v="504"/>
    <n v="5000"/>
    <s v="Rev_Budget"/>
    <x v="2"/>
    <m/>
    <x v="41"/>
    <m/>
    <m/>
    <m/>
    <m/>
    <x v="10"/>
  </r>
  <r>
    <x v="2"/>
    <x v="48"/>
    <x v="471"/>
    <x v="504"/>
    <n v="5000"/>
    <s v="Rev_Budget"/>
    <x v="2"/>
    <m/>
    <x v="41"/>
    <m/>
    <m/>
    <m/>
    <m/>
    <x v="10"/>
  </r>
  <r>
    <x v="2"/>
    <x v="49"/>
    <x v="471"/>
    <x v="504"/>
    <n v="5000"/>
    <s v="Rev_Budget"/>
    <x v="2"/>
    <m/>
    <x v="41"/>
    <m/>
    <m/>
    <m/>
    <m/>
    <x v="10"/>
  </r>
  <r>
    <x v="2"/>
    <x v="38"/>
    <x v="472"/>
    <x v="505"/>
    <n v="0"/>
    <s v="Rev_Budget"/>
    <x v="2"/>
    <m/>
    <x v="41"/>
    <m/>
    <m/>
    <m/>
    <m/>
    <x v="10"/>
  </r>
  <r>
    <x v="2"/>
    <x v="39"/>
    <x v="472"/>
    <x v="505"/>
    <n v="0"/>
    <s v="Rev_Budget"/>
    <x v="2"/>
    <m/>
    <x v="41"/>
    <m/>
    <m/>
    <m/>
    <m/>
    <x v="10"/>
  </r>
  <r>
    <x v="2"/>
    <x v="40"/>
    <x v="472"/>
    <x v="505"/>
    <n v="0"/>
    <s v="Rev_Budget"/>
    <x v="2"/>
    <m/>
    <x v="41"/>
    <m/>
    <m/>
    <m/>
    <m/>
    <x v="10"/>
  </r>
  <r>
    <x v="2"/>
    <x v="41"/>
    <x v="472"/>
    <x v="505"/>
    <n v="0"/>
    <s v="Rev_Budget"/>
    <x v="2"/>
    <m/>
    <x v="41"/>
    <m/>
    <m/>
    <m/>
    <m/>
    <x v="10"/>
  </r>
  <r>
    <x v="2"/>
    <x v="42"/>
    <x v="472"/>
    <x v="505"/>
    <n v="0"/>
    <s v="Rev_Budget"/>
    <x v="2"/>
    <m/>
    <x v="41"/>
    <m/>
    <m/>
    <m/>
    <m/>
    <x v="10"/>
  </r>
  <r>
    <x v="2"/>
    <x v="43"/>
    <x v="472"/>
    <x v="505"/>
    <n v="0"/>
    <s v="Rev_Budget"/>
    <x v="2"/>
    <m/>
    <x v="41"/>
    <m/>
    <m/>
    <m/>
    <m/>
    <x v="10"/>
  </r>
  <r>
    <x v="2"/>
    <x v="44"/>
    <x v="472"/>
    <x v="505"/>
    <n v="0"/>
    <s v="Rev_Budget"/>
    <x v="2"/>
    <m/>
    <x v="41"/>
    <m/>
    <m/>
    <m/>
    <m/>
    <x v="10"/>
  </r>
  <r>
    <x v="2"/>
    <x v="45"/>
    <x v="472"/>
    <x v="505"/>
    <n v="0"/>
    <s v="Rev_Budget"/>
    <x v="2"/>
    <m/>
    <x v="41"/>
    <m/>
    <m/>
    <m/>
    <m/>
    <x v="10"/>
  </r>
  <r>
    <x v="2"/>
    <x v="46"/>
    <x v="472"/>
    <x v="505"/>
    <n v="0"/>
    <s v="Rev_Budget"/>
    <x v="2"/>
    <m/>
    <x v="41"/>
    <m/>
    <m/>
    <m/>
    <m/>
    <x v="10"/>
  </r>
  <r>
    <x v="2"/>
    <x v="47"/>
    <x v="472"/>
    <x v="505"/>
    <n v="541.66666666666663"/>
    <s v="Rev_Budget"/>
    <x v="2"/>
    <m/>
    <x v="41"/>
    <m/>
    <m/>
    <m/>
    <m/>
    <x v="10"/>
  </r>
  <r>
    <x v="2"/>
    <x v="48"/>
    <x v="472"/>
    <x v="505"/>
    <n v="1083.3333333333333"/>
    <s v="Rev_Budget"/>
    <x v="2"/>
    <m/>
    <x v="41"/>
    <m/>
    <m/>
    <m/>
    <m/>
    <x v="10"/>
  </r>
  <r>
    <x v="2"/>
    <x v="49"/>
    <x v="472"/>
    <x v="505"/>
    <n v="1625"/>
    <s v="Rev_Budget"/>
    <x v="2"/>
    <m/>
    <x v="41"/>
    <m/>
    <m/>
    <m/>
    <m/>
    <x v="10"/>
  </r>
  <r>
    <x v="2"/>
    <x v="38"/>
    <x v="473"/>
    <x v="448"/>
    <n v="0"/>
    <s v="Rev_Budget"/>
    <x v="2"/>
    <m/>
    <x v="41"/>
    <m/>
    <m/>
    <m/>
    <m/>
    <x v="10"/>
  </r>
  <r>
    <x v="2"/>
    <x v="39"/>
    <x v="473"/>
    <x v="448"/>
    <n v="0"/>
    <s v="Rev_Budget"/>
    <x v="2"/>
    <m/>
    <x v="41"/>
    <m/>
    <m/>
    <m/>
    <m/>
    <x v="10"/>
  </r>
  <r>
    <x v="2"/>
    <x v="40"/>
    <x v="473"/>
    <x v="448"/>
    <n v="0"/>
    <s v="Rev_Budget"/>
    <x v="2"/>
    <m/>
    <x v="41"/>
    <m/>
    <m/>
    <m/>
    <m/>
    <x v="10"/>
  </r>
  <r>
    <x v="2"/>
    <x v="41"/>
    <x v="473"/>
    <x v="448"/>
    <n v="0"/>
    <s v="Rev_Budget"/>
    <x v="2"/>
    <m/>
    <x v="41"/>
    <m/>
    <m/>
    <m/>
    <m/>
    <x v="10"/>
  </r>
  <r>
    <x v="2"/>
    <x v="42"/>
    <x v="473"/>
    <x v="448"/>
    <n v="0"/>
    <s v="Rev_Budget"/>
    <x v="2"/>
    <m/>
    <x v="41"/>
    <m/>
    <m/>
    <m/>
    <m/>
    <x v="10"/>
  </r>
  <r>
    <x v="2"/>
    <x v="43"/>
    <x v="473"/>
    <x v="448"/>
    <n v="0"/>
    <s v="Rev_Budget"/>
    <x v="2"/>
    <m/>
    <x v="41"/>
    <m/>
    <m/>
    <m/>
    <m/>
    <x v="10"/>
  </r>
  <r>
    <x v="2"/>
    <x v="44"/>
    <x v="473"/>
    <x v="448"/>
    <n v="0"/>
    <s v="Rev_Budget"/>
    <x v="2"/>
    <m/>
    <x v="41"/>
    <m/>
    <m/>
    <m/>
    <m/>
    <x v="10"/>
  </r>
  <r>
    <x v="2"/>
    <x v="45"/>
    <x v="473"/>
    <x v="448"/>
    <n v="0"/>
    <s v="Rev_Budget"/>
    <x v="2"/>
    <m/>
    <x v="41"/>
    <m/>
    <m/>
    <m/>
    <m/>
    <x v="10"/>
  </r>
  <r>
    <x v="2"/>
    <x v="46"/>
    <x v="473"/>
    <x v="448"/>
    <n v="1540"/>
    <s v="Rev_Budget"/>
    <x v="2"/>
    <m/>
    <x v="41"/>
    <m/>
    <m/>
    <m/>
    <m/>
    <x v="10"/>
  </r>
  <r>
    <x v="2"/>
    <x v="47"/>
    <x v="473"/>
    <x v="448"/>
    <n v="3080"/>
    <s v="Rev_Budget"/>
    <x v="2"/>
    <m/>
    <x v="41"/>
    <m/>
    <m/>
    <m/>
    <m/>
    <x v="10"/>
  </r>
  <r>
    <x v="2"/>
    <x v="48"/>
    <x v="473"/>
    <x v="448"/>
    <n v="4620"/>
    <s v="Rev_Budget"/>
    <x v="2"/>
    <m/>
    <x v="41"/>
    <m/>
    <m/>
    <m/>
    <m/>
    <x v="10"/>
  </r>
  <r>
    <x v="2"/>
    <x v="49"/>
    <x v="473"/>
    <x v="448"/>
    <n v="6160"/>
    <s v="Rev_Budget"/>
    <x v="2"/>
    <m/>
    <x v="41"/>
    <m/>
    <m/>
    <m/>
    <m/>
    <x v="10"/>
  </r>
  <r>
    <x v="2"/>
    <x v="38"/>
    <x v="448"/>
    <x v="451"/>
    <n v="129289.97109072414"/>
    <s v="Rev_Budget"/>
    <x v="0"/>
    <s v="PERDI"/>
    <x v="37"/>
    <s v="DIR"/>
    <m/>
    <s v="B.9)"/>
    <s v="9) per il personale"/>
    <x v="2"/>
  </r>
  <r>
    <x v="2"/>
    <x v="39"/>
    <x v="448"/>
    <x v="451"/>
    <n v="258909.3082649766"/>
    <s v="Rev_Budget"/>
    <x v="0"/>
    <s v="PERDI"/>
    <x v="37"/>
    <s v="DIR"/>
    <m/>
    <s v="B.9)"/>
    <s v="9) per il personale"/>
    <x v="2"/>
  </r>
  <r>
    <x v="2"/>
    <x v="40"/>
    <x v="448"/>
    <x v="451"/>
    <n v="383877.68895040354"/>
    <s v="Rev_Budget"/>
    <x v="0"/>
    <s v="PERDI"/>
    <x v="37"/>
    <s v="DIR"/>
    <m/>
    <s v="B.9)"/>
    <s v="9) per il personale"/>
    <x v="2"/>
  </r>
  <r>
    <x v="2"/>
    <x v="41"/>
    <x v="448"/>
    <x v="451"/>
    <n v="520593.70953105"/>
    <s v="Rev_Budget"/>
    <x v="0"/>
    <s v="PERDI"/>
    <x v="37"/>
    <s v="DIR"/>
    <m/>
    <s v="B.9)"/>
    <s v="9) per il personale"/>
    <x v="2"/>
  </r>
  <r>
    <x v="2"/>
    <x v="42"/>
    <x v="448"/>
    <x v="451"/>
    <n v="657127.78322990495"/>
    <s v="Rev_Budget"/>
    <x v="0"/>
    <s v="PERDI"/>
    <x v="37"/>
    <s v="DIR"/>
    <m/>
    <s v="B.9)"/>
    <s v="9) per il personale"/>
    <x v="2"/>
  </r>
  <r>
    <x v="2"/>
    <x v="43"/>
    <x v="448"/>
    <x v="451"/>
    <n v="795464.328429905"/>
    <s v="Rev_Budget"/>
    <x v="0"/>
    <s v="PERDI"/>
    <x v="37"/>
    <s v="DIR"/>
    <m/>
    <s v="B.9)"/>
    <s v="9) per il personale"/>
    <x v="2"/>
  </r>
  <r>
    <x v="2"/>
    <x v="44"/>
    <x v="448"/>
    <x v="451"/>
    <n v="933800.87362990505"/>
    <s v="Rev_Budget"/>
    <x v="0"/>
    <s v="PERDI"/>
    <x v="37"/>
    <s v="DIR"/>
    <m/>
    <s v="B.9)"/>
    <s v="9) per il personale"/>
    <x v="2"/>
  </r>
  <r>
    <x v="2"/>
    <x v="45"/>
    <x v="448"/>
    <x v="451"/>
    <n v="1037553.2825299051"/>
    <s v="Rev_Budget"/>
    <x v="0"/>
    <s v="PERDI"/>
    <x v="37"/>
    <s v="DIR"/>
    <m/>
    <s v="B.9)"/>
    <s v="9) per il personale"/>
    <x v="2"/>
  </r>
  <r>
    <x v="2"/>
    <x v="46"/>
    <x v="448"/>
    <x v="451"/>
    <n v="1175889.827729905"/>
    <s v="Rev_Budget"/>
    <x v="0"/>
    <s v="PERDI"/>
    <x v="37"/>
    <s v="DIR"/>
    <m/>
    <s v="B.9)"/>
    <s v="9) per il personale"/>
    <x v="2"/>
  </r>
  <r>
    <x v="2"/>
    <x v="47"/>
    <x v="448"/>
    <x v="451"/>
    <n v="1314226.3729299051"/>
    <s v="Rev_Budget"/>
    <x v="0"/>
    <s v="PERDI"/>
    <x v="37"/>
    <s v="DIR"/>
    <m/>
    <s v="B.9)"/>
    <s v="9) per il personale"/>
    <x v="2"/>
  </r>
  <r>
    <x v="2"/>
    <x v="48"/>
    <x v="448"/>
    <x v="451"/>
    <n v="1452562.9181299051"/>
    <s v="Rev_Budget"/>
    <x v="0"/>
    <s v="PERDI"/>
    <x v="37"/>
    <s v="DIR"/>
    <m/>
    <s v="B.9)"/>
    <s v="9) per il personale"/>
    <x v="2"/>
  </r>
  <r>
    <x v="2"/>
    <x v="49"/>
    <x v="448"/>
    <x v="451"/>
    <n v="1590899.4633299052"/>
    <s v="Rev_Budget"/>
    <x v="0"/>
    <s v="PERDI"/>
    <x v="37"/>
    <s v="DIR"/>
    <m/>
    <s v="B.9)"/>
    <s v="9) per il personale"/>
    <x v="2"/>
  </r>
  <r>
    <x v="2"/>
    <x v="38"/>
    <x v="449"/>
    <x v="452"/>
    <n v="55409.987610310345"/>
    <s v="Rev_Budget"/>
    <x v="0"/>
    <s v="PERIM"/>
    <x v="38"/>
    <s v="PAY"/>
    <m/>
    <s v="B.9)"/>
    <s v="9) per il personale"/>
    <x v="2"/>
  </r>
  <r>
    <x v="2"/>
    <x v="39"/>
    <x v="449"/>
    <x v="452"/>
    <n v="110961.1321135614"/>
    <s v="Rev_Budget"/>
    <x v="0"/>
    <s v="PERIM"/>
    <x v="38"/>
    <s v="PAY"/>
    <m/>
    <s v="B.9)"/>
    <s v="9) per il personale"/>
    <x v="2"/>
  </r>
  <r>
    <x v="2"/>
    <x v="40"/>
    <x v="449"/>
    <x v="452"/>
    <n v="164519.00955017292"/>
    <s v="Rev_Budget"/>
    <x v="0"/>
    <s v="PERIM"/>
    <x v="38"/>
    <s v="PAY"/>
    <m/>
    <s v="B.9)"/>
    <s v="9) per il personale"/>
    <x v="2"/>
  </r>
  <r>
    <x v="2"/>
    <x v="41"/>
    <x v="449"/>
    <x v="452"/>
    <n v="223111.58979902099"/>
    <s v="Rev_Budget"/>
    <x v="0"/>
    <s v="PERIM"/>
    <x v="38"/>
    <s v="PAY"/>
    <m/>
    <s v="B.9)"/>
    <s v="9) per il personale"/>
    <x v="2"/>
  </r>
  <r>
    <x v="2"/>
    <x v="42"/>
    <x v="449"/>
    <x v="452"/>
    <n v="281626.19281281636"/>
    <s v="Rev_Budget"/>
    <x v="0"/>
    <s v="PERIM"/>
    <x v="38"/>
    <s v="PAY"/>
    <m/>
    <s v="B.9)"/>
    <s v="9) per il personale"/>
    <x v="2"/>
  </r>
  <r>
    <x v="2"/>
    <x v="43"/>
    <x v="449"/>
    <x v="452"/>
    <n v="340913.28361281636"/>
    <s v="Rev_Budget"/>
    <x v="0"/>
    <s v="PERIM"/>
    <x v="38"/>
    <s v="PAY"/>
    <m/>
    <s v="B.9)"/>
    <s v="9) per il personale"/>
    <x v="2"/>
  </r>
  <r>
    <x v="2"/>
    <x v="44"/>
    <x v="449"/>
    <x v="452"/>
    <n v="400200.37441281637"/>
    <s v="Rev_Budget"/>
    <x v="0"/>
    <s v="PERIM"/>
    <x v="38"/>
    <s v="PAY"/>
    <m/>
    <s v="B.9)"/>
    <s v="9) per il personale"/>
    <x v="2"/>
  </r>
  <r>
    <x v="2"/>
    <x v="45"/>
    <x v="449"/>
    <x v="452"/>
    <n v="444665.6925128164"/>
    <s v="Rev_Budget"/>
    <x v="0"/>
    <s v="PERIM"/>
    <x v="38"/>
    <s v="PAY"/>
    <m/>
    <s v="B.9)"/>
    <s v="9) per il personale"/>
    <x v="2"/>
  </r>
  <r>
    <x v="2"/>
    <x v="46"/>
    <x v="449"/>
    <x v="452"/>
    <n v="503952.78331281641"/>
    <s v="Rev_Budget"/>
    <x v="0"/>
    <s v="PERIM"/>
    <x v="38"/>
    <s v="PAY"/>
    <m/>
    <s v="B.9)"/>
    <s v="9) per il personale"/>
    <x v="2"/>
  </r>
  <r>
    <x v="2"/>
    <x v="47"/>
    <x v="449"/>
    <x v="452"/>
    <n v="563239.87411281641"/>
    <s v="Rev_Budget"/>
    <x v="0"/>
    <s v="PERIM"/>
    <x v="38"/>
    <s v="PAY"/>
    <m/>
    <s v="B.9)"/>
    <s v="9) per il personale"/>
    <x v="2"/>
  </r>
  <r>
    <x v="2"/>
    <x v="48"/>
    <x v="449"/>
    <x v="452"/>
    <n v="622526.96491281642"/>
    <s v="Rev_Budget"/>
    <x v="0"/>
    <s v="PERIM"/>
    <x v="38"/>
    <s v="PAY"/>
    <m/>
    <s v="B.9)"/>
    <s v="9) per il personale"/>
    <x v="2"/>
  </r>
  <r>
    <x v="2"/>
    <x v="49"/>
    <x v="449"/>
    <x v="452"/>
    <n v="681814.05571281642"/>
    <s v="Rev_Budget"/>
    <x v="0"/>
    <s v="PERIM"/>
    <x v="38"/>
    <s v="PAY"/>
    <m/>
    <s v="B.9)"/>
    <s v="9) per il personale"/>
    <x v="2"/>
  </r>
  <r>
    <x v="2"/>
    <x v="38"/>
    <x v="450"/>
    <x v="453"/>
    <n v="59855.183728452044"/>
    <s v="Rev_Budget"/>
    <x v="0"/>
    <s v="PERIN"/>
    <x v="39"/>
    <s v="PAY"/>
    <m/>
    <s v="B.9)"/>
    <s v="9) per il personale"/>
    <x v="2"/>
  </r>
  <r>
    <x v="2"/>
    <x v="39"/>
    <x v="450"/>
    <x v="453"/>
    <n v="118288.12278729727"/>
    <s v="Rev_Budget"/>
    <x v="0"/>
    <s v="PERIN"/>
    <x v="39"/>
    <s v="PAY"/>
    <m/>
    <s v="B.9)"/>
    <s v="9) per il personale"/>
    <x v="2"/>
  </r>
  <r>
    <x v="2"/>
    <x v="40"/>
    <x v="450"/>
    <x v="453"/>
    <n v="210006.72374599733"/>
    <s v="Rev_Budget"/>
    <x v="0"/>
    <s v="PERIN"/>
    <x v="39"/>
    <s v="PAY"/>
    <m/>
    <s v="B.9)"/>
    <s v="9) per il personale"/>
    <x v="2"/>
  </r>
  <r>
    <x v="2"/>
    <x v="41"/>
    <x v="450"/>
    <x v="453"/>
    <n v="423605.58756209601"/>
    <s v="Rev_Budget"/>
    <x v="0"/>
    <s v="PERIN"/>
    <x v="39"/>
    <s v="PAY"/>
    <m/>
    <s v="B.9)"/>
    <s v="9) per il personale"/>
    <x v="2"/>
  </r>
  <r>
    <x v="2"/>
    <x v="42"/>
    <x v="450"/>
    <x v="453"/>
    <n v="342881.35440100374"/>
    <s v="Rev_Budget"/>
    <x v="0"/>
    <s v="PERIN"/>
    <x v="39"/>
    <s v="PAY"/>
    <m/>
    <s v="B.9)"/>
    <s v="9) per il personale"/>
    <x v="2"/>
  </r>
  <r>
    <x v="2"/>
    <x v="43"/>
    <x v="450"/>
    <x v="453"/>
    <n v="411440.47973433707"/>
    <s v="Rev_Budget"/>
    <x v="0"/>
    <s v="PERIN"/>
    <x v="39"/>
    <s v="PAY"/>
    <m/>
    <s v="B.9)"/>
    <s v="9) per il personale"/>
    <x v="2"/>
  </r>
  <r>
    <x v="2"/>
    <x v="44"/>
    <x v="450"/>
    <x v="453"/>
    <n v="479999.6050676704"/>
    <s v="Rev_Budget"/>
    <x v="0"/>
    <s v="PERIN"/>
    <x v="39"/>
    <s v="PAY"/>
    <m/>
    <s v="B.9)"/>
    <s v="9) per il personale"/>
    <x v="2"/>
  </r>
  <r>
    <x v="2"/>
    <x v="45"/>
    <x v="450"/>
    <x v="453"/>
    <n v="528256.69556767039"/>
    <s v="Rev_Budget"/>
    <x v="0"/>
    <s v="PERIN"/>
    <x v="39"/>
    <s v="PAY"/>
    <m/>
    <s v="B.9)"/>
    <s v="9) per il personale"/>
    <x v="2"/>
  </r>
  <r>
    <x v="2"/>
    <x v="46"/>
    <x v="450"/>
    <x v="453"/>
    <n v="592599.48290100368"/>
    <s v="Rev_Budget"/>
    <x v="0"/>
    <s v="PERIN"/>
    <x v="39"/>
    <s v="PAY"/>
    <m/>
    <s v="B.9)"/>
    <s v="9) per il personale"/>
    <x v="2"/>
  </r>
  <r>
    <x v="2"/>
    <x v="47"/>
    <x v="450"/>
    <x v="453"/>
    <n v="658942.27023433708"/>
    <s v="Rev_Budget"/>
    <x v="0"/>
    <s v="PERIN"/>
    <x v="39"/>
    <s v="PAY"/>
    <m/>
    <s v="B.9)"/>
    <s v="9) per il personale"/>
    <x v="2"/>
  </r>
  <r>
    <x v="2"/>
    <x v="48"/>
    <x v="450"/>
    <x v="453"/>
    <n v="725285.05756767048"/>
    <s v="Rev_Budget"/>
    <x v="0"/>
    <s v="PERIN"/>
    <x v="39"/>
    <s v="PAY"/>
    <m/>
    <s v="B.9)"/>
    <s v="9) per il personale"/>
    <x v="2"/>
  </r>
  <r>
    <x v="2"/>
    <x v="49"/>
    <x v="450"/>
    <x v="453"/>
    <n v="791627.84490100387"/>
    <s v="Rev_Budget"/>
    <x v="0"/>
    <s v="PERIN"/>
    <x v="39"/>
    <s v="PAY"/>
    <m/>
    <s v="B.9)"/>
    <s v="9) per il personale"/>
    <x v="2"/>
  </r>
  <r>
    <x v="2"/>
    <x v="38"/>
    <x v="451"/>
    <x v="454"/>
    <n v="121856.99457051346"/>
    <s v="Rev_Budget"/>
    <x v="0"/>
    <s v="PERST"/>
    <x v="40"/>
    <s v="PAY"/>
    <m/>
    <s v="B.9)"/>
    <s v="9) per il personale"/>
    <x v="2"/>
  </r>
  <r>
    <x v="2"/>
    <x v="39"/>
    <x v="451"/>
    <x v="454"/>
    <n v="234116.5638341645"/>
    <s v="Rev_Budget"/>
    <x v="0"/>
    <s v="PERST"/>
    <x v="40"/>
    <s v="PAY"/>
    <m/>
    <s v="B.9)"/>
    <s v="9) per il personale"/>
    <x v="2"/>
  </r>
  <r>
    <x v="2"/>
    <x v="40"/>
    <x v="451"/>
    <x v="454"/>
    <n v="312419.13475342619"/>
    <s v="Rev_Budget"/>
    <x v="0"/>
    <s v="PERST"/>
    <x v="40"/>
    <s v="PAY"/>
    <m/>
    <s v="B.9)"/>
    <s v="9) per il personale"/>
    <x v="2"/>
  </r>
  <r>
    <x v="2"/>
    <x v="41"/>
    <x v="451"/>
    <x v="454"/>
    <n v="284047.39010783302"/>
    <s v="Rev_Budget"/>
    <x v="0"/>
    <s v="PERST"/>
    <x v="40"/>
    <s v="PAY"/>
    <m/>
    <s v="B.9)"/>
    <s v="9) per il personale"/>
    <x v="2"/>
  </r>
  <r>
    <x v="2"/>
    <x v="42"/>
    <x v="451"/>
    <x v="454"/>
    <n v="415492.90655627509"/>
    <s v="Rev_Budget"/>
    <x v="0"/>
    <s v="PERST"/>
    <x v="40"/>
    <s v="PAY"/>
    <m/>
    <s v="B.9)"/>
    <s v="9) per il personale"/>
    <x v="2"/>
  </r>
  <r>
    <x v="2"/>
    <x v="43"/>
    <x v="451"/>
    <x v="454"/>
    <n v="496856.93055627507"/>
    <s v="Rev_Budget"/>
    <x v="0"/>
    <s v="PERST"/>
    <x v="40"/>
    <s v="PAY"/>
    <m/>
    <s v="B.9)"/>
    <s v="9) per il personale"/>
    <x v="2"/>
  </r>
  <r>
    <x v="2"/>
    <x v="44"/>
    <x v="451"/>
    <x v="454"/>
    <n v="577861.02122294169"/>
    <s v="Rev_Budget"/>
    <x v="0"/>
    <s v="PERST"/>
    <x v="40"/>
    <s v="PAY"/>
    <m/>
    <s v="B.9)"/>
    <s v="9) per il personale"/>
    <x v="2"/>
  </r>
  <r>
    <x v="2"/>
    <x v="45"/>
    <x v="451"/>
    <x v="454"/>
    <n v="636656.08297294169"/>
    <s v="Rev_Budget"/>
    <x v="0"/>
    <s v="PERST"/>
    <x v="40"/>
    <s v="PAY"/>
    <m/>
    <s v="B.9)"/>
    <s v="9) per il personale"/>
    <x v="2"/>
  </r>
  <r>
    <x v="2"/>
    <x v="46"/>
    <x v="451"/>
    <x v="454"/>
    <n v="717216.16530627501"/>
    <s v="Rev_Budget"/>
    <x v="0"/>
    <s v="PERST"/>
    <x v="40"/>
    <s v="PAY"/>
    <m/>
    <s v="B.9)"/>
    <s v="9) per il personale"/>
    <x v="2"/>
  </r>
  <r>
    <x v="2"/>
    <x v="47"/>
    <x v="451"/>
    <x v="454"/>
    <n v="799942.91430627508"/>
    <s v="Rev_Budget"/>
    <x v="0"/>
    <s v="PERST"/>
    <x v="40"/>
    <s v="PAY"/>
    <m/>
    <s v="B.9)"/>
    <s v="9) per il personale"/>
    <x v="2"/>
  </r>
  <r>
    <x v="2"/>
    <x v="48"/>
    <x v="451"/>
    <x v="454"/>
    <n v="882669.66330627515"/>
    <s v="Rev_Budget"/>
    <x v="0"/>
    <s v="PERST"/>
    <x v="40"/>
    <s v="PAY"/>
    <m/>
    <s v="B.9)"/>
    <s v="9) per il personale"/>
    <x v="2"/>
  </r>
  <r>
    <x v="2"/>
    <x v="49"/>
    <x v="451"/>
    <x v="454"/>
    <n v="965396.41230627522"/>
    <s v="Rev_Budget"/>
    <x v="0"/>
    <s v="PERST"/>
    <x v="40"/>
    <s v="PAY"/>
    <m/>
    <s v="B.9)"/>
    <s v="9) per il personale"/>
    <x v="2"/>
  </r>
  <r>
    <x v="2"/>
    <x v="38"/>
    <x v="268"/>
    <x v="268"/>
    <n v="-15000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9"/>
    <x v="268"/>
    <x v="268"/>
    <n v="-15000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0"/>
    <x v="268"/>
    <x v="268"/>
    <n v="-15000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1"/>
    <x v="268"/>
    <x v="268"/>
    <n v="-15000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2"/>
    <x v="268"/>
    <x v="268"/>
    <n v="-15000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3"/>
    <x v="268"/>
    <x v="268"/>
    <n v="-120000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4"/>
    <x v="268"/>
    <x v="268"/>
    <n v="-225000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5"/>
    <x v="268"/>
    <x v="268"/>
    <n v="-330000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6"/>
    <x v="268"/>
    <x v="268"/>
    <n v="-435000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7"/>
    <x v="268"/>
    <x v="268"/>
    <n v="-540000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8"/>
    <x v="268"/>
    <x v="268"/>
    <n v="-645000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9"/>
    <x v="268"/>
    <x v="268"/>
    <n v="-750000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8"/>
    <x v="270"/>
    <x v="270"/>
    <n v="-60544.45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9"/>
    <x v="270"/>
    <x v="270"/>
    <n v="-60544.45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0"/>
    <x v="270"/>
    <x v="270"/>
    <n v="-100794.45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1"/>
    <x v="270"/>
    <x v="270"/>
    <n v="-141308.59000000003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2"/>
    <x v="270"/>
    <x v="270"/>
    <n v="-157908.59000000003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3"/>
    <x v="270"/>
    <x v="270"/>
    <n v="-163921.64857142858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4"/>
    <x v="270"/>
    <x v="270"/>
    <n v="-169934.70714285714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5"/>
    <x v="270"/>
    <x v="270"/>
    <n v="-175947.76571428569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6"/>
    <x v="270"/>
    <x v="270"/>
    <n v="-181960.82428571425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7"/>
    <x v="270"/>
    <x v="270"/>
    <n v="-187973.8828571428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8"/>
    <x v="270"/>
    <x v="270"/>
    <n v="-193986.94142857136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49"/>
    <x v="270"/>
    <x v="270"/>
    <n v="-199999.99999999991"/>
    <s v="Rev_Budget"/>
    <x v="0"/>
    <s v="ALTRI"/>
    <x v="34"/>
    <s v="ALTRI"/>
    <s v="RICGRANT"/>
    <s v="A.5)"/>
    <s v="5) altri ricavi e proventi, con separata indicazione dei contributi in conto esercizio"/>
    <x v="8"/>
  </r>
  <r>
    <x v="2"/>
    <x v="38"/>
    <x v="408"/>
    <x v="438"/>
    <n v="0"/>
    <s v="Rev_Budget"/>
    <x v="0"/>
    <s v="SERST"/>
    <x v="8"/>
    <s v="COSTI"/>
    <s v="SPESGRANT"/>
    <s v="B.7)"/>
    <s v="7) per servizi"/>
    <x v="8"/>
  </r>
  <r>
    <x v="2"/>
    <x v="39"/>
    <x v="408"/>
    <x v="438"/>
    <n v="500"/>
    <s v="Rev_Budget"/>
    <x v="0"/>
    <s v="SERST"/>
    <x v="8"/>
    <s v="COSTI"/>
    <s v="SPESGRANT"/>
    <s v="B.7)"/>
    <s v="7) per servizi"/>
    <x v="8"/>
  </r>
  <r>
    <x v="2"/>
    <x v="40"/>
    <x v="408"/>
    <x v="438"/>
    <n v="11505.56"/>
    <s v="Rev_Budget"/>
    <x v="0"/>
    <s v="SERST"/>
    <x v="8"/>
    <s v="COSTI"/>
    <s v="SPESGRANT"/>
    <s v="B.7)"/>
    <s v="7) per servizi"/>
    <x v="8"/>
  </r>
  <r>
    <x v="2"/>
    <x v="41"/>
    <x v="408"/>
    <x v="438"/>
    <n v="14891.59"/>
    <s v="Rev_Budget"/>
    <x v="0"/>
    <s v="SERST"/>
    <x v="8"/>
    <s v="COSTI"/>
    <s v="SPESGRANT"/>
    <s v="B.7)"/>
    <s v="7) per servizi"/>
    <x v="8"/>
  </r>
  <r>
    <x v="2"/>
    <x v="42"/>
    <x v="408"/>
    <x v="438"/>
    <n v="38742.83"/>
    <s v="Rev_Budget"/>
    <x v="0"/>
    <s v="SERST"/>
    <x v="8"/>
    <s v="COSTI"/>
    <s v="SPESGRANT"/>
    <s v="B.7)"/>
    <s v="7) per servizi"/>
    <x v="8"/>
  </r>
  <r>
    <x v="2"/>
    <x v="43"/>
    <x v="408"/>
    <x v="438"/>
    <n v="41028.337142857141"/>
    <s v="Rev_Budget"/>
    <x v="0"/>
    <s v="SERST"/>
    <x v="8"/>
    <s v="COSTI"/>
    <s v="SPESGRANT"/>
    <s v="B.7)"/>
    <s v="7) per servizi"/>
    <x v="8"/>
  </r>
  <r>
    <x v="2"/>
    <x v="44"/>
    <x v="408"/>
    <x v="438"/>
    <n v="43313.84428571428"/>
    <s v="Rev_Budget"/>
    <x v="0"/>
    <s v="SERST"/>
    <x v="8"/>
    <s v="COSTI"/>
    <s v="SPESGRANT"/>
    <s v="B.7)"/>
    <s v="7) per servizi"/>
    <x v="8"/>
  </r>
  <r>
    <x v="2"/>
    <x v="45"/>
    <x v="408"/>
    <x v="438"/>
    <n v="45599.351428571419"/>
    <s v="Rev_Budget"/>
    <x v="0"/>
    <s v="SERST"/>
    <x v="8"/>
    <s v="COSTI"/>
    <s v="SPESGRANT"/>
    <s v="B.7)"/>
    <s v="7) per servizi"/>
    <x v="8"/>
  </r>
  <r>
    <x v="2"/>
    <x v="46"/>
    <x v="408"/>
    <x v="438"/>
    <n v="47884.858571428558"/>
    <s v="Rev_Budget"/>
    <x v="0"/>
    <s v="SERST"/>
    <x v="8"/>
    <s v="COSTI"/>
    <s v="SPESGRANT"/>
    <s v="B.7)"/>
    <s v="7) per servizi"/>
    <x v="8"/>
  </r>
  <r>
    <x v="2"/>
    <x v="47"/>
    <x v="408"/>
    <x v="438"/>
    <n v="50170.365714285697"/>
    <s v="Rev_Budget"/>
    <x v="0"/>
    <s v="SERST"/>
    <x v="8"/>
    <s v="COSTI"/>
    <s v="SPESGRANT"/>
    <s v="B.7)"/>
    <s v="7) per servizi"/>
    <x v="8"/>
  </r>
  <r>
    <x v="2"/>
    <x v="48"/>
    <x v="408"/>
    <x v="438"/>
    <n v="52455.872857142836"/>
    <s v="Rev_Budget"/>
    <x v="0"/>
    <s v="SERST"/>
    <x v="8"/>
    <s v="COSTI"/>
    <s v="SPESGRANT"/>
    <s v="B.7)"/>
    <s v="7) per servizi"/>
    <x v="8"/>
  </r>
  <r>
    <x v="2"/>
    <x v="49"/>
    <x v="408"/>
    <x v="438"/>
    <n v="54741.379999999976"/>
    <s v="Rev_Budget"/>
    <x v="0"/>
    <s v="SERST"/>
    <x v="8"/>
    <s v="COSTI"/>
    <s v="SPESGRANT"/>
    <s v="B.7)"/>
    <s v="7) per servizi"/>
    <x v="8"/>
  </r>
  <r>
    <x v="2"/>
    <x v="38"/>
    <x v="362"/>
    <x v="361"/>
    <n v="0"/>
    <s v="Rev_Budget"/>
    <x v="0"/>
    <s v="SERST"/>
    <x v="8"/>
    <s v="COSTI"/>
    <s v="CONSGRANT"/>
    <s v="B.7)"/>
    <s v="7) per servizi"/>
    <x v="8"/>
  </r>
  <r>
    <x v="2"/>
    <x v="39"/>
    <x v="362"/>
    <x v="361"/>
    <n v="5942.1399999999994"/>
    <s v="Rev_Budget"/>
    <x v="0"/>
    <s v="SERST"/>
    <x v="8"/>
    <s v="COSTI"/>
    <s v="CONSGRANT"/>
    <s v="B.7)"/>
    <s v="7) per servizi"/>
    <x v="8"/>
  </r>
  <r>
    <x v="2"/>
    <x v="40"/>
    <x v="362"/>
    <x v="361"/>
    <n v="6242.1399999999994"/>
    <s v="Rev_Budget"/>
    <x v="0"/>
    <s v="SERST"/>
    <x v="8"/>
    <s v="COSTI"/>
    <s v="CONSGRANT"/>
    <s v="B.7)"/>
    <s v="7) per servizi"/>
    <x v="8"/>
  </r>
  <r>
    <x v="2"/>
    <x v="41"/>
    <x v="362"/>
    <x v="361"/>
    <n v="3930"/>
    <s v="Rev_Budget"/>
    <x v="0"/>
    <s v="SERST"/>
    <x v="8"/>
    <s v="COSTI"/>
    <s v="CONSGRANT"/>
    <s v="B.7)"/>
    <s v="7) per servizi"/>
    <x v="8"/>
  </r>
  <r>
    <x v="2"/>
    <x v="42"/>
    <x v="362"/>
    <x v="361"/>
    <n v="6430"/>
    <s v="Rev_Budget"/>
    <x v="0"/>
    <s v="SERST"/>
    <x v="8"/>
    <s v="COSTI"/>
    <s v="CONSGRANT"/>
    <s v="B.7)"/>
    <s v="7) per servizi"/>
    <x v="8"/>
  </r>
  <r>
    <x v="2"/>
    <x v="43"/>
    <x v="362"/>
    <x v="361"/>
    <n v="6430"/>
    <s v="Rev_Budget"/>
    <x v="0"/>
    <s v="SERST"/>
    <x v="8"/>
    <s v="COSTI"/>
    <s v="CONSGRANT"/>
    <s v="B.7)"/>
    <s v="7) per servizi"/>
    <x v="8"/>
  </r>
  <r>
    <x v="2"/>
    <x v="44"/>
    <x v="362"/>
    <x v="361"/>
    <n v="6430"/>
    <s v="Rev_Budget"/>
    <x v="0"/>
    <s v="SERST"/>
    <x v="8"/>
    <s v="COSTI"/>
    <s v="CONSGRANT"/>
    <s v="B.7)"/>
    <s v="7) per servizi"/>
    <x v="8"/>
  </r>
  <r>
    <x v="2"/>
    <x v="45"/>
    <x v="362"/>
    <x v="361"/>
    <n v="6430"/>
    <s v="Rev_Budget"/>
    <x v="0"/>
    <s v="SERST"/>
    <x v="8"/>
    <s v="COSTI"/>
    <s v="CONSGRANT"/>
    <s v="B.7)"/>
    <s v="7) per servizi"/>
    <x v="8"/>
  </r>
  <r>
    <x v="2"/>
    <x v="46"/>
    <x v="362"/>
    <x v="361"/>
    <n v="6430"/>
    <s v="Rev_Budget"/>
    <x v="0"/>
    <s v="SERST"/>
    <x v="8"/>
    <s v="COSTI"/>
    <s v="CONSGRANT"/>
    <s v="B.7)"/>
    <s v="7) per servizi"/>
    <x v="8"/>
  </r>
  <r>
    <x v="2"/>
    <x v="47"/>
    <x v="362"/>
    <x v="361"/>
    <n v="6430"/>
    <s v="Rev_Budget"/>
    <x v="0"/>
    <s v="SERST"/>
    <x v="8"/>
    <s v="COSTI"/>
    <s v="CONSGRANT"/>
    <s v="B.7)"/>
    <s v="7) per servizi"/>
    <x v="8"/>
  </r>
  <r>
    <x v="2"/>
    <x v="48"/>
    <x v="362"/>
    <x v="361"/>
    <n v="6430"/>
    <s v="Rev_Budget"/>
    <x v="0"/>
    <s v="SERST"/>
    <x v="8"/>
    <s v="COSTI"/>
    <s v="CONSGRANT"/>
    <s v="B.7)"/>
    <s v="7) per servizi"/>
    <x v="8"/>
  </r>
  <r>
    <x v="2"/>
    <x v="49"/>
    <x v="362"/>
    <x v="361"/>
    <n v="6430"/>
    <s v="Rev_Budget"/>
    <x v="0"/>
    <s v="SERST"/>
    <x v="8"/>
    <s v="COSTI"/>
    <s v="CONSGRANT"/>
    <s v="B.7)"/>
    <s v="7) per servizi"/>
    <x v="8"/>
  </r>
  <r>
    <x v="2"/>
    <x v="38"/>
    <x v="358"/>
    <x v="357"/>
    <n v="0"/>
    <s v="Rev_Budget"/>
    <x v="0"/>
    <s v="SERST"/>
    <x v="8"/>
    <s v="COSTI"/>
    <s v="SPESGRANT"/>
    <s v="B.7)"/>
    <s v="7) per servizi"/>
    <x v="6"/>
  </r>
  <r>
    <x v="2"/>
    <x v="39"/>
    <x v="358"/>
    <x v="357"/>
    <n v="0"/>
    <s v="Rev_Budget"/>
    <x v="0"/>
    <s v="SERST"/>
    <x v="8"/>
    <s v="COSTI"/>
    <s v="SPESGRANT"/>
    <s v="B.7)"/>
    <s v="7) per servizi"/>
    <x v="6"/>
  </r>
  <r>
    <x v="2"/>
    <x v="40"/>
    <x v="358"/>
    <x v="357"/>
    <n v="100.36"/>
    <s v="Rev_Budget"/>
    <x v="0"/>
    <s v="SERST"/>
    <x v="8"/>
    <s v="COSTI"/>
    <s v="SPESGRANT"/>
    <s v="B.7)"/>
    <s v="7) per servizi"/>
    <x v="6"/>
  </r>
  <r>
    <x v="2"/>
    <x v="41"/>
    <x v="358"/>
    <x v="357"/>
    <n v="100.36"/>
    <s v="Rev_Budget"/>
    <x v="0"/>
    <s v="SERST"/>
    <x v="8"/>
    <s v="COSTI"/>
    <s v="SPESGRANT"/>
    <s v="B.7)"/>
    <s v="7) per servizi"/>
    <x v="6"/>
  </r>
  <r>
    <x v="2"/>
    <x v="42"/>
    <x v="358"/>
    <x v="357"/>
    <n v="1828.62"/>
    <s v="Rev_Budget"/>
    <x v="0"/>
    <s v="SERST"/>
    <x v="8"/>
    <s v="COSTI"/>
    <s v="SPESGRANT"/>
    <s v="B.7)"/>
    <s v="7) per servizi"/>
    <x v="6"/>
  </r>
  <r>
    <x v="2"/>
    <x v="43"/>
    <x v="358"/>
    <x v="357"/>
    <n v="1828.62"/>
    <s v="Rev_Budget"/>
    <x v="0"/>
    <s v="SERST"/>
    <x v="8"/>
    <s v="COSTI"/>
    <s v="SPESGRANT"/>
    <s v="B.7)"/>
    <s v="7) per servizi"/>
    <x v="6"/>
  </r>
  <r>
    <x v="2"/>
    <x v="44"/>
    <x v="358"/>
    <x v="357"/>
    <n v="1828.62"/>
    <s v="Rev_Budget"/>
    <x v="0"/>
    <s v="SERST"/>
    <x v="8"/>
    <s v="COSTI"/>
    <s v="SPESGRANT"/>
    <s v="B.7)"/>
    <s v="7) per servizi"/>
    <x v="6"/>
  </r>
  <r>
    <x v="2"/>
    <x v="45"/>
    <x v="358"/>
    <x v="357"/>
    <n v="1828.62"/>
    <s v="Rev_Budget"/>
    <x v="0"/>
    <s v="SERST"/>
    <x v="8"/>
    <s v="COSTI"/>
    <s v="SPESGRANT"/>
    <s v="B.7)"/>
    <s v="7) per servizi"/>
    <x v="6"/>
  </r>
  <r>
    <x v="2"/>
    <x v="46"/>
    <x v="358"/>
    <x v="357"/>
    <n v="1828.62"/>
    <s v="Rev_Budget"/>
    <x v="0"/>
    <s v="SERST"/>
    <x v="8"/>
    <s v="COSTI"/>
    <s v="SPESGRANT"/>
    <s v="B.7)"/>
    <s v="7) per servizi"/>
    <x v="6"/>
  </r>
  <r>
    <x v="2"/>
    <x v="47"/>
    <x v="358"/>
    <x v="357"/>
    <n v="1828.62"/>
    <s v="Rev_Budget"/>
    <x v="0"/>
    <s v="SERST"/>
    <x v="8"/>
    <s v="COSTI"/>
    <s v="SPESGRANT"/>
    <s v="B.7)"/>
    <s v="7) per servizi"/>
    <x v="6"/>
  </r>
  <r>
    <x v="2"/>
    <x v="48"/>
    <x v="358"/>
    <x v="357"/>
    <n v="1828.62"/>
    <s v="Rev_Budget"/>
    <x v="0"/>
    <s v="SERST"/>
    <x v="8"/>
    <s v="COSTI"/>
    <s v="SPESGRANT"/>
    <s v="B.7)"/>
    <s v="7) per servizi"/>
    <x v="6"/>
  </r>
  <r>
    <x v="2"/>
    <x v="49"/>
    <x v="358"/>
    <x v="357"/>
    <n v="1828.62"/>
    <s v="Rev_Budget"/>
    <x v="0"/>
    <s v="SERST"/>
    <x v="8"/>
    <s v="COSTI"/>
    <s v="SPESGRANT"/>
    <s v="B.7)"/>
    <s v="7) per servizi"/>
    <x v="6"/>
  </r>
  <r>
    <x v="2"/>
    <x v="38"/>
    <x v="372"/>
    <x v="371"/>
    <n v="0"/>
    <s v="Rev_Budget"/>
    <x v="0"/>
    <s v="RICOP"/>
    <x v="33"/>
    <s v="RIC"/>
    <m/>
    <s v="A.1)"/>
    <s v="1) ricavi delle vendite e delle prestazioni"/>
    <x v="6"/>
  </r>
  <r>
    <x v="2"/>
    <x v="39"/>
    <x v="372"/>
    <x v="371"/>
    <n v="0"/>
    <s v="Rev_Budget"/>
    <x v="0"/>
    <s v="RICOP"/>
    <x v="33"/>
    <s v="RIC"/>
    <m/>
    <s v="A.1)"/>
    <s v="1) ricavi delle vendite e delle prestazioni"/>
    <x v="6"/>
  </r>
  <r>
    <x v="2"/>
    <x v="40"/>
    <x v="372"/>
    <x v="371"/>
    <n v="0"/>
    <s v="Rev_Budget"/>
    <x v="0"/>
    <s v="RICOP"/>
    <x v="33"/>
    <s v="RIC"/>
    <m/>
    <s v="A.1)"/>
    <s v="1) ricavi delle vendite e delle prestazioni"/>
    <x v="6"/>
  </r>
  <r>
    <x v="2"/>
    <x v="41"/>
    <x v="372"/>
    <x v="371"/>
    <n v="-25300"/>
    <s v="Rev_Budget"/>
    <x v="0"/>
    <s v="RICOP"/>
    <x v="33"/>
    <s v="RIC"/>
    <m/>
    <s v="A.1)"/>
    <s v="1) ricavi delle vendite e delle prestazioni"/>
    <x v="6"/>
  </r>
  <r>
    <x v="2"/>
    <x v="42"/>
    <x v="372"/>
    <x v="371"/>
    <n v="-25300"/>
    <s v="Rev_Budget"/>
    <x v="0"/>
    <s v="RICOP"/>
    <x v="33"/>
    <s v="RIC"/>
    <m/>
    <s v="A.1)"/>
    <s v="1) ricavi delle vendite e delle prestazioni"/>
    <x v="6"/>
  </r>
  <r>
    <x v="2"/>
    <x v="43"/>
    <x v="372"/>
    <x v="371"/>
    <n v="-28828.571428571428"/>
    <s v="Rev_Budget"/>
    <x v="0"/>
    <s v="RICOP"/>
    <x v="33"/>
    <s v="RIC"/>
    <m/>
    <s v="A.1)"/>
    <s v="1) ricavi delle vendite e delle prestazioni"/>
    <x v="6"/>
  </r>
  <r>
    <x v="2"/>
    <x v="44"/>
    <x v="372"/>
    <x v="371"/>
    <n v="-32357.142857142855"/>
    <s v="Rev_Budget"/>
    <x v="0"/>
    <s v="RICOP"/>
    <x v="33"/>
    <s v="RIC"/>
    <m/>
    <s v="A.1)"/>
    <s v="1) ricavi delle vendite e delle prestazioni"/>
    <x v="6"/>
  </r>
  <r>
    <x v="2"/>
    <x v="45"/>
    <x v="372"/>
    <x v="371"/>
    <n v="-35885.714285714283"/>
    <s v="Rev_Budget"/>
    <x v="0"/>
    <s v="RICOP"/>
    <x v="33"/>
    <s v="RIC"/>
    <m/>
    <s v="A.1)"/>
    <s v="1) ricavi delle vendite e delle prestazioni"/>
    <x v="6"/>
  </r>
  <r>
    <x v="2"/>
    <x v="46"/>
    <x v="372"/>
    <x v="371"/>
    <n v="-39414.28571428571"/>
    <s v="Rev_Budget"/>
    <x v="0"/>
    <s v="RICOP"/>
    <x v="33"/>
    <s v="RIC"/>
    <m/>
    <s v="A.1)"/>
    <s v="1) ricavi delle vendite e delle prestazioni"/>
    <x v="6"/>
  </r>
  <r>
    <x v="2"/>
    <x v="47"/>
    <x v="372"/>
    <x v="371"/>
    <n v="-42942.857142857138"/>
    <s v="Rev_Budget"/>
    <x v="0"/>
    <s v="RICOP"/>
    <x v="33"/>
    <s v="RIC"/>
    <m/>
    <s v="A.1)"/>
    <s v="1) ricavi delle vendite e delle prestazioni"/>
    <x v="6"/>
  </r>
  <r>
    <x v="2"/>
    <x v="48"/>
    <x v="372"/>
    <x v="371"/>
    <n v="-46471.428571428565"/>
    <s v="Rev_Budget"/>
    <x v="0"/>
    <s v="RICOP"/>
    <x v="33"/>
    <s v="RIC"/>
    <m/>
    <s v="A.1)"/>
    <s v="1) ricavi delle vendite e delle prestazioni"/>
    <x v="6"/>
  </r>
  <r>
    <x v="2"/>
    <x v="49"/>
    <x v="372"/>
    <x v="371"/>
    <n v="-49999.999999999993"/>
    <s v="Rev_Budget"/>
    <x v="0"/>
    <s v="RICOP"/>
    <x v="33"/>
    <s v="RIC"/>
    <m/>
    <s v="A.1)"/>
    <s v="1) ricavi delle vendite e delle prestazioni"/>
    <x v="6"/>
  </r>
  <r>
    <x v="2"/>
    <x v="38"/>
    <x v="474"/>
    <x v="506"/>
    <n v="0"/>
    <s v="Rev_Budget"/>
    <x v="2"/>
    <m/>
    <x v="41"/>
    <m/>
    <m/>
    <m/>
    <m/>
    <x v="10"/>
  </r>
  <r>
    <x v="2"/>
    <x v="39"/>
    <x v="474"/>
    <x v="506"/>
    <n v="0"/>
    <s v="Rev_Budget"/>
    <x v="2"/>
    <m/>
    <x v="41"/>
    <m/>
    <m/>
    <m/>
    <m/>
    <x v="10"/>
  </r>
  <r>
    <x v="2"/>
    <x v="40"/>
    <x v="474"/>
    <x v="506"/>
    <n v="0"/>
    <s v="Rev_Budget"/>
    <x v="2"/>
    <m/>
    <x v="41"/>
    <m/>
    <m/>
    <m/>
    <m/>
    <x v="10"/>
  </r>
  <r>
    <x v="2"/>
    <x v="41"/>
    <x v="474"/>
    <x v="506"/>
    <n v="0"/>
    <s v="Rev_Budget"/>
    <x v="2"/>
    <m/>
    <x v="41"/>
    <m/>
    <m/>
    <m/>
    <m/>
    <x v="10"/>
  </r>
  <r>
    <x v="2"/>
    <x v="42"/>
    <x v="474"/>
    <x v="506"/>
    <n v="0"/>
    <s v="Rev_Budget"/>
    <x v="2"/>
    <m/>
    <x v="41"/>
    <m/>
    <m/>
    <m/>
    <m/>
    <x v="10"/>
  </r>
  <r>
    <x v="2"/>
    <x v="43"/>
    <x v="474"/>
    <x v="506"/>
    <n v="0"/>
    <s v="Rev_Budget"/>
    <x v="2"/>
    <m/>
    <x v="41"/>
    <m/>
    <m/>
    <m/>
    <m/>
    <x v="10"/>
  </r>
  <r>
    <x v="2"/>
    <x v="44"/>
    <x v="474"/>
    <x v="506"/>
    <n v="0"/>
    <s v="Rev_Budget"/>
    <x v="2"/>
    <m/>
    <x v="41"/>
    <m/>
    <m/>
    <m/>
    <m/>
    <x v="10"/>
  </r>
  <r>
    <x v="2"/>
    <x v="45"/>
    <x v="474"/>
    <x v="506"/>
    <n v="0"/>
    <s v="Rev_Budget"/>
    <x v="2"/>
    <m/>
    <x v="41"/>
    <m/>
    <m/>
    <m/>
    <m/>
    <x v="10"/>
  </r>
  <r>
    <x v="2"/>
    <x v="46"/>
    <x v="474"/>
    <x v="506"/>
    <n v="0"/>
    <s v="Rev_Budget"/>
    <x v="2"/>
    <m/>
    <x v="41"/>
    <m/>
    <m/>
    <m/>
    <m/>
    <x v="10"/>
  </r>
  <r>
    <x v="2"/>
    <x v="47"/>
    <x v="474"/>
    <x v="506"/>
    <n v="0"/>
    <s v="Rev_Budget"/>
    <x v="2"/>
    <m/>
    <x v="41"/>
    <m/>
    <m/>
    <m/>
    <m/>
    <x v="10"/>
  </r>
  <r>
    <x v="2"/>
    <x v="48"/>
    <x v="474"/>
    <x v="506"/>
    <n v="0"/>
    <s v="Rev_Budget"/>
    <x v="2"/>
    <m/>
    <x v="41"/>
    <m/>
    <m/>
    <m/>
    <m/>
    <x v="10"/>
  </r>
  <r>
    <x v="2"/>
    <x v="49"/>
    <x v="474"/>
    <x v="506"/>
    <n v="100000"/>
    <s v="Rev_Budget"/>
    <x v="2"/>
    <m/>
    <x v="41"/>
    <m/>
    <m/>
    <m/>
    <m/>
    <x v="10"/>
  </r>
  <r>
    <x v="2"/>
    <x v="38"/>
    <x v="475"/>
    <x v="507"/>
    <n v="0"/>
    <s v="Rev_Budget"/>
    <x v="2"/>
    <m/>
    <x v="41"/>
    <m/>
    <m/>
    <m/>
    <m/>
    <x v="10"/>
  </r>
  <r>
    <x v="2"/>
    <x v="39"/>
    <x v="475"/>
    <x v="507"/>
    <n v="0"/>
    <s v="Rev_Budget"/>
    <x v="2"/>
    <m/>
    <x v="41"/>
    <m/>
    <m/>
    <m/>
    <m/>
    <x v="10"/>
  </r>
  <r>
    <x v="2"/>
    <x v="40"/>
    <x v="475"/>
    <x v="507"/>
    <n v="0"/>
    <s v="Rev_Budget"/>
    <x v="2"/>
    <m/>
    <x v="41"/>
    <m/>
    <m/>
    <m/>
    <m/>
    <x v="10"/>
  </r>
  <r>
    <x v="2"/>
    <x v="41"/>
    <x v="475"/>
    <x v="507"/>
    <n v="0"/>
    <s v="Rev_Budget"/>
    <x v="2"/>
    <m/>
    <x v="41"/>
    <m/>
    <m/>
    <m/>
    <m/>
    <x v="10"/>
  </r>
  <r>
    <x v="2"/>
    <x v="42"/>
    <x v="475"/>
    <x v="507"/>
    <n v="0"/>
    <s v="Rev_Budget"/>
    <x v="2"/>
    <m/>
    <x v="41"/>
    <m/>
    <m/>
    <m/>
    <m/>
    <x v="10"/>
  </r>
  <r>
    <x v="2"/>
    <x v="43"/>
    <x v="475"/>
    <x v="507"/>
    <n v="0"/>
    <s v="Rev_Budget"/>
    <x v="2"/>
    <m/>
    <x v="41"/>
    <m/>
    <m/>
    <m/>
    <m/>
    <x v="10"/>
  </r>
  <r>
    <x v="2"/>
    <x v="44"/>
    <x v="475"/>
    <x v="507"/>
    <n v="0"/>
    <s v="Rev_Budget"/>
    <x v="2"/>
    <m/>
    <x v="41"/>
    <m/>
    <m/>
    <m/>
    <m/>
    <x v="10"/>
  </r>
  <r>
    <x v="2"/>
    <x v="45"/>
    <x v="475"/>
    <x v="507"/>
    <n v="0"/>
    <s v="Rev_Budget"/>
    <x v="2"/>
    <m/>
    <x v="41"/>
    <m/>
    <m/>
    <m/>
    <m/>
    <x v="10"/>
  </r>
  <r>
    <x v="2"/>
    <x v="46"/>
    <x v="475"/>
    <x v="507"/>
    <n v="0"/>
    <s v="Rev_Budget"/>
    <x v="2"/>
    <m/>
    <x v="41"/>
    <m/>
    <m/>
    <m/>
    <m/>
    <x v="10"/>
  </r>
  <r>
    <x v="2"/>
    <x v="47"/>
    <x v="475"/>
    <x v="507"/>
    <n v="0"/>
    <s v="Rev_Budget"/>
    <x v="2"/>
    <m/>
    <x v="41"/>
    <m/>
    <m/>
    <m/>
    <m/>
    <x v="10"/>
  </r>
  <r>
    <x v="2"/>
    <x v="48"/>
    <x v="475"/>
    <x v="507"/>
    <n v="0"/>
    <s v="Rev_Budget"/>
    <x v="2"/>
    <m/>
    <x v="41"/>
    <m/>
    <m/>
    <m/>
    <m/>
    <x v="10"/>
  </r>
  <r>
    <x v="2"/>
    <x v="49"/>
    <x v="475"/>
    <x v="507"/>
    <n v="-99500"/>
    <s v="Rev_Budget"/>
    <x v="2"/>
    <m/>
    <x v="41"/>
    <m/>
    <m/>
    <m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69EE0-0337-493C-9CC4-9B60D68133B8}" name="PivotTable10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6:D40" firstHeaderRow="1" firstDataRow="2" firstDataCol="1" rowPageCount="2" colPageCount="1"/>
  <pivotFields count="15">
    <pivotField axis="axisCol" showAll="0">
      <items count="5">
        <item x="0"/>
        <item x="1"/>
        <item m="1" x="3"/>
        <item x="2"/>
        <item t="default"/>
      </items>
    </pivotField>
    <pivotField axis="axisPage" numFmtId="14" showAll="0">
      <items count="5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x="43"/>
        <item h="1" x="44"/>
        <item h="1" x="45"/>
        <item h="1" x="46"/>
        <item h="1" x="47"/>
        <item h="1" x="48"/>
        <item h="1" x="49"/>
        <item t="default"/>
      </items>
    </pivotField>
    <pivotField showAll="0"/>
    <pivotField axis="axisRow" showAll="0" defaultSubtotal="0">
      <items count="520">
        <item x="301"/>
        <item x="201"/>
        <item x="202"/>
        <item x="304"/>
        <item x="320"/>
        <item x="22"/>
        <item x="25"/>
        <item x="46"/>
        <item x="20"/>
        <item x="455"/>
        <item x="418"/>
        <item x="19"/>
        <item x="1"/>
        <item x="23"/>
        <item x="3"/>
        <item x="5"/>
        <item x="289"/>
        <item x="403"/>
        <item x="0"/>
        <item x="288"/>
        <item x="115"/>
        <item x="137"/>
        <item x="142"/>
        <item x="408"/>
        <item x="143"/>
        <item x="424"/>
        <item x="146"/>
        <item x="363"/>
        <item x="415"/>
        <item x="390"/>
        <item x="141"/>
        <item x="144"/>
        <item x="391"/>
        <item x="148"/>
        <item x="150"/>
        <item x="138"/>
        <item x="140"/>
        <item x="139"/>
        <item x="299"/>
        <item x="75"/>
        <item x="379"/>
        <item x="67"/>
        <item x="112"/>
        <item x="357"/>
        <item x="48"/>
        <item x="121"/>
        <item x="359"/>
        <item x="70"/>
        <item x="228"/>
        <item x="170"/>
        <item x="278"/>
        <item x="156"/>
        <item x="456"/>
        <item x="388"/>
        <item x="59"/>
        <item x="457"/>
        <item x="458"/>
        <item x="186"/>
        <item x="196"/>
        <item x="179"/>
        <item x="178"/>
        <item x="188"/>
        <item x="182"/>
        <item x="194"/>
        <item x="184"/>
        <item x="180"/>
        <item x="190"/>
        <item x="192"/>
        <item x="176"/>
        <item x="96"/>
        <item x="240"/>
        <item x="78"/>
        <item x="321"/>
        <item x="259"/>
        <item x="222"/>
        <item x="225"/>
        <item x="73"/>
        <item x="71"/>
        <item x="76"/>
        <item x="69"/>
        <item x="416"/>
        <item x="21"/>
        <item x="26"/>
        <item x="8"/>
        <item x="199"/>
        <item x="128"/>
        <item x="11"/>
        <item x="376"/>
        <item x="191"/>
        <item x="197"/>
        <item x="126"/>
        <item x="364"/>
        <item x="35"/>
        <item x="13"/>
        <item x="89"/>
        <item x="87"/>
        <item x="145"/>
        <item x="149"/>
        <item x="147"/>
        <item x="428"/>
        <item x="15"/>
        <item x="17"/>
        <item x="411"/>
        <item x="412"/>
        <item x="410"/>
        <item x="109"/>
        <item x="323"/>
        <item x="324"/>
        <item x="95"/>
        <item x="37"/>
        <item x="53"/>
        <item x="55"/>
        <item x="51"/>
        <item x="221"/>
        <item x="135"/>
        <item x="395"/>
        <item x="296"/>
        <item x="63"/>
        <item x="291"/>
        <item x="58"/>
        <item x="293"/>
        <item x="66"/>
        <item x="345"/>
        <item x="56"/>
        <item x="297"/>
        <item x="62"/>
        <item x="54"/>
        <item x="65"/>
        <item x="292"/>
        <item x="249"/>
        <item x="361"/>
        <item x="60"/>
        <item x="203"/>
        <item x="274"/>
        <item x="272"/>
        <item x="459"/>
        <item x="111"/>
        <item x="346"/>
        <item x="460"/>
        <item x="461"/>
        <item x="462"/>
        <item x="302"/>
        <item x="219"/>
        <item x="218"/>
        <item x="356"/>
        <item x="409"/>
        <item x="366"/>
        <item x="360"/>
        <item x="136"/>
        <item x="134"/>
        <item x="187"/>
        <item x="130"/>
        <item x="90"/>
        <item x="72"/>
        <item x="318"/>
        <item x="317"/>
        <item x="322"/>
        <item x="98"/>
        <item x="316"/>
        <item x="64"/>
        <item x="80"/>
        <item x="84"/>
        <item x="86"/>
        <item x="124"/>
        <item x="389"/>
        <item x="372"/>
        <item x="382"/>
        <item x="220"/>
        <item x="417"/>
        <item x="339"/>
        <item x="242"/>
        <item x="399"/>
        <item x="338"/>
        <item x="365"/>
        <item x="285"/>
        <item x="230"/>
        <item x="234"/>
        <item x="232"/>
        <item x="92"/>
        <item x="327"/>
        <item x="328"/>
        <item x="430"/>
        <item x="402"/>
        <item x="381"/>
        <item x="2"/>
        <item x="215"/>
        <item x="373"/>
        <item x="298"/>
        <item x="68"/>
        <item x="374"/>
        <item x="394"/>
        <item x="43"/>
        <item x="319"/>
        <item x="256"/>
        <item x="351"/>
        <item x="74"/>
        <item x="253"/>
        <item x="270"/>
        <item x="204"/>
        <item x="407"/>
        <item x="162"/>
        <item x="160"/>
        <item x="161"/>
        <item x="164"/>
        <item x="163"/>
        <item x="169"/>
        <item x="159"/>
        <item x="168"/>
        <item x="167"/>
        <item x="14"/>
        <item x="57"/>
        <item x="216"/>
        <item x="93"/>
        <item x="205"/>
        <item x="193"/>
        <item x="195"/>
        <item x="189"/>
        <item x="336"/>
        <item x="185"/>
        <item x="334"/>
        <item x="335"/>
        <item x="387"/>
        <item x="271"/>
        <item x="158"/>
        <item x="166"/>
        <item x="165"/>
        <item x="157"/>
        <item x="279"/>
        <item x="280"/>
        <item x="282"/>
        <item x="284"/>
        <item x="275"/>
        <item x="171"/>
        <item x="269"/>
        <item x="331"/>
        <item x="330"/>
        <item x="273"/>
        <item x="277"/>
        <item x="413"/>
        <item x="427"/>
        <item x="281"/>
        <item x="177"/>
        <item x="397"/>
        <item x="332"/>
        <item x="283"/>
        <item x="344"/>
        <item x="174"/>
        <item x="175"/>
        <item x="172"/>
        <item x="173"/>
        <item x="362"/>
        <item x="212"/>
        <item x="214"/>
        <item x="210"/>
        <item x="422"/>
        <item x="44"/>
        <item x="264"/>
        <item x="396"/>
        <item x="262"/>
        <item x="343"/>
        <item x="342"/>
        <item x="251"/>
        <item x="341"/>
        <item x="7"/>
        <item x="27"/>
        <item x="420"/>
        <item x="18"/>
        <item x="406"/>
        <item x="258"/>
        <item x="206"/>
        <item x="208"/>
        <item x="368"/>
        <item x="386"/>
        <item x="213"/>
        <item x="209"/>
        <item x="353"/>
        <item x="101"/>
        <item x="250"/>
        <item x="261"/>
        <item x="30"/>
        <item x="377"/>
        <item x="348"/>
        <item x="313"/>
        <item x="276"/>
        <item x="236"/>
        <item x="237"/>
        <item x="235"/>
        <item x="233"/>
        <item x="231"/>
        <item x="380"/>
        <item x="398"/>
        <item x="325"/>
        <item x="414"/>
        <item x="421"/>
        <item x="401"/>
        <item x="426"/>
        <item x="425"/>
        <item x="31"/>
        <item x="29"/>
        <item x="42"/>
        <item x="39"/>
        <item x="41"/>
        <item x="32"/>
        <item x="385"/>
        <item x="305"/>
        <item x="123"/>
        <item x="24"/>
        <item x="463"/>
        <item x="9"/>
        <item x="423"/>
        <item x="45"/>
        <item x="97"/>
        <item x="10"/>
        <item x="16"/>
        <item x="392"/>
        <item x="28"/>
        <item x="354"/>
        <item x="295"/>
        <item x="183"/>
        <item x="153"/>
        <item x="155"/>
        <item x="405"/>
        <item x="337"/>
        <item x="94"/>
        <item x="464"/>
        <item x="370"/>
        <item x="229"/>
        <item x="263"/>
        <item x="367"/>
        <item x="36"/>
        <item x="34"/>
        <item x="38"/>
        <item x="40"/>
        <item x="314"/>
        <item x="132"/>
        <item x="88"/>
        <item x="465"/>
        <item x="310"/>
        <item x="247"/>
        <item x="82"/>
        <item x="207"/>
        <item x="49"/>
        <item x="47"/>
        <item x="33"/>
        <item x="315"/>
        <item x="378"/>
        <item x="91"/>
        <item x="105"/>
        <item x="286"/>
        <item x="224"/>
        <item x="383"/>
        <item x="300"/>
        <item x="238"/>
        <item x="371"/>
        <item x="246"/>
        <item x="244"/>
        <item x="265"/>
        <item x="245"/>
        <item x="268"/>
        <item x="255"/>
        <item x="254"/>
        <item x="252"/>
        <item x="200"/>
        <item x="198"/>
        <item x="303"/>
        <item x="110"/>
        <item x="108"/>
        <item x="309"/>
        <item x="267"/>
        <item x="308"/>
        <item x="404"/>
        <item x="260"/>
        <item x="375"/>
        <item x="107"/>
        <item x="287"/>
        <item x="151"/>
        <item x="329"/>
        <item x="154"/>
        <item x="340"/>
        <item x="61"/>
        <item x="152"/>
        <item x="451"/>
        <item x="452"/>
        <item x="453"/>
        <item x="454"/>
        <item x="217"/>
        <item x="223"/>
        <item x="257"/>
        <item x="466"/>
        <item x="384"/>
        <item x="102"/>
        <item x="294"/>
        <item x="4"/>
        <item x="6"/>
        <item x="181"/>
        <item x="307"/>
        <item x="266"/>
        <item x="312"/>
        <item x="400"/>
        <item x="311"/>
        <item x="226"/>
        <item x="369"/>
        <item x="106"/>
        <item x="306"/>
        <item x="127"/>
        <item x="131"/>
        <item x="227"/>
        <item x="81"/>
        <item x="77"/>
        <item x="79"/>
        <item x="85"/>
        <item x="100"/>
        <item x="248"/>
        <item x="118"/>
        <item x="83"/>
        <item x="429"/>
        <item x="125"/>
        <item x="355"/>
        <item x="133"/>
        <item x="104"/>
        <item x="119"/>
        <item x="116"/>
        <item x="129"/>
        <item x="99"/>
        <item x="347"/>
        <item x="50"/>
        <item x="52"/>
        <item x="103"/>
        <item x="467"/>
        <item x="468"/>
        <item x="350"/>
        <item x="333"/>
        <item x="393"/>
        <item x="419"/>
        <item x="211"/>
        <item x="12"/>
        <item x="290"/>
        <item x="113"/>
        <item x="114"/>
        <item x="122"/>
        <item x="120"/>
        <item x="358"/>
        <item x="117"/>
        <item x="326"/>
        <item x="352"/>
        <item x="469"/>
        <item x="470"/>
        <item x="349"/>
        <item x="471"/>
        <item x="239"/>
        <item x="472"/>
        <item x="243"/>
        <item x="241"/>
        <item x="498"/>
        <item x="499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4"/>
        <item x="500"/>
        <item x="479"/>
        <item x="480"/>
        <item x="481"/>
        <item x="482"/>
        <item x="483"/>
        <item x="484"/>
        <item x="477"/>
        <item x="478"/>
        <item x="476"/>
        <item x="473"/>
        <item x="474"/>
        <item x="475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45"/>
        <item x="446"/>
        <item x="443"/>
        <item x="447"/>
        <item x="448"/>
        <item x="449"/>
        <item x="450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x="501"/>
        <item x="502"/>
        <item x="503"/>
        <item x="504"/>
        <item x="505"/>
        <item x="506"/>
        <item x="507"/>
      </items>
    </pivotField>
    <pivotField dataField="1"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43">
        <item sd="0" x="29"/>
        <item x="33"/>
        <item x="35"/>
        <item x="27"/>
        <item x="34"/>
        <item sd="0" x="0"/>
        <item sd="0" x="28"/>
        <item sd="0" x="5"/>
        <item x="37"/>
        <item sd="0" x="2"/>
        <item sd="0" x="38"/>
        <item sd="0" x="39"/>
        <item x="6"/>
        <item x="26"/>
        <item sd="0" x="40"/>
        <item x="8"/>
        <item sd="0" x="17"/>
        <item sd="0" x="11"/>
        <item sd="0" x="13"/>
        <item sd="0" x="22"/>
        <item sd="0" x="4"/>
        <item sd="0" x="24"/>
        <item sd="0" x="18"/>
        <item sd="0" x="10"/>
        <item sd="0" x="15"/>
        <item sd="0" x="14"/>
        <item sd="0" x="25"/>
        <item sd="0" x="31"/>
        <item sd="0" x="21"/>
        <item sd="0" x="20"/>
        <item sd="0" x="23"/>
        <item sd="0" x="32"/>
        <item x="30"/>
        <item sd="0" x="7"/>
        <item sd="0" x="1"/>
        <item sd="0" x="3"/>
        <item sd="0" x="36"/>
        <item sd="0" x="12"/>
        <item sd="0" x="9"/>
        <item sd="0" x="19"/>
        <item sd="0" x="41"/>
        <item x="16"/>
        <item t="default" sd="0"/>
      </items>
    </pivotField>
    <pivotField showAll="0"/>
    <pivotField showAll="0"/>
    <pivotField showAll="0"/>
    <pivotField showAll="0"/>
    <pivotField axis="axisRow" showAll="0">
      <items count="12">
        <item x="1"/>
        <item x="4"/>
        <item x="6"/>
        <item x="3"/>
        <item x="5"/>
        <item x="0"/>
        <item x="2"/>
        <item x="8"/>
        <item x="9"/>
        <item x="7"/>
        <item x="10"/>
        <item t="default"/>
      </items>
    </pivotField>
    <pivotField axis="axisRow" showAll="0">
      <items count="28">
        <item sd="0" x="17"/>
        <item n="RICAVI" sd="0" x="20"/>
        <item n="COSTI DIRETTI" sd="0" x="21"/>
        <item n="COSTI INDIRETTI" sd="0" x="22"/>
        <item n="COSTI STRUTTURA" sd="0" x="23"/>
        <item sd="0" x="5"/>
        <item sd="0" x="8"/>
        <item sd="0" x="14"/>
        <item sd="0" x="10"/>
        <item sd="0" x="4"/>
        <item sd="0" x="9"/>
        <item sd="0" x="7"/>
        <item sd="0" x="16"/>
        <item sd="0" x="18"/>
        <item sd="0" x="13"/>
        <item sd="0" x="12"/>
        <item sd="0" x="15"/>
        <item n="GEST. EXTRACARATT." sd="0" x="24"/>
        <item sd="0" x="2"/>
        <item sd="0" x="0"/>
        <item sd="0" x="1"/>
        <item sd="0" x="19"/>
        <item sd="0" x="6"/>
        <item sd="0" x="3"/>
        <item sd="0" x="11"/>
        <item sd="0" x="25"/>
        <item x="26"/>
        <item t="default" sd="0"/>
      </items>
    </pivotField>
  </pivotFields>
  <rowFields count="4">
    <field x="13"/>
    <field x="14"/>
    <field x="8"/>
    <field x="3"/>
  </rowFields>
  <rowItems count="33">
    <i>
      <x v="1"/>
    </i>
    <i r="1">
      <x v="4"/>
    </i>
    <i r="1">
      <x v="17"/>
    </i>
    <i>
      <x v="2"/>
    </i>
    <i r="1">
      <x v="1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3"/>
    </i>
    <i r="1">
      <x v="4"/>
    </i>
    <i>
      <x v="5"/>
    </i>
    <i r="1">
      <x v="2"/>
    </i>
    <i r="1">
      <x v="3"/>
    </i>
    <i>
      <x v="6"/>
    </i>
    <i r="1">
      <x v="1"/>
    </i>
    <i r="1">
      <x v="2"/>
    </i>
    <i r="1">
      <x v="3"/>
    </i>
    <i r="1">
      <x v="4"/>
    </i>
    <i r="1">
      <x v="17"/>
    </i>
    <i>
      <x v="7"/>
    </i>
    <i r="1">
      <x v="1"/>
    </i>
    <i r="1">
      <x v="4"/>
    </i>
    <i>
      <x v="9"/>
    </i>
    <i r="1">
      <x v="2"/>
    </i>
    <i r="1">
      <x v="3"/>
    </i>
    <i r="1">
      <x v="4"/>
    </i>
    <i r="1">
      <x v="17"/>
    </i>
    <i t="grand">
      <x/>
    </i>
  </rowItems>
  <colFields count="1">
    <field x="0"/>
  </colFields>
  <colItems count="3">
    <i>
      <x/>
    </i>
    <i>
      <x v="1"/>
    </i>
    <i>
      <x v="3"/>
    </i>
  </colItems>
  <pageFields count="2">
    <pageField fld="6" item="0" hier="-1"/>
    <pageField fld="1" item="43" hier="-1"/>
  </pageFields>
  <dataFields count="1">
    <dataField name="Sum of Saldo (D-A)" fld="4" baseField="8" baseItem="1" numFmtId="164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449C6-9C4B-4052-9862-1F114C6CD0E8}" name="PivotTable10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6:G29" firstHeaderRow="1" firstDataRow="2" firstDataCol="1" rowPageCount="2" colPageCount="1"/>
  <pivotFields count="15">
    <pivotField axis="axisPage" showAll="0">
      <items count="5">
        <item x="0"/>
        <item x="1"/>
        <item m="1" x="3"/>
        <item x="2"/>
        <item t="default"/>
      </items>
    </pivotField>
    <pivotField axis="axisCol" numFmtId="14" showAll="0">
      <items count="5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x="38"/>
        <item x="39"/>
        <item x="40"/>
        <item x="41"/>
        <item x="42"/>
        <item x="43"/>
        <item h="1" x="44"/>
        <item h="1" x="45"/>
        <item h="1" x="46"/>
        <item h="1" x="47"/>
        <item h="1" x="48"/>
        <item h="1" x="49"/>
        <item t="default"/>
      </items>
    </pivotField>
    <pivotField showAll="0"/>
    <pivotField axis="axisRow" showAll="0" defaultSubtotal="0">
      <items count="520">
        <item x="301"/>
        <item x="201"/>
        <item x="202"/>
        <item x="304"/>
        <item x="320"/>
        <item x="22"/>
        <item x="25"/>
        <item x="46"/>
        <item x="20"/>
        <item x="455"/>
        <item x="418"/>
        <item x="19"/>
        <item x="1"/>
        <item x="23"/>
        <item x="3"/>
        <item x="5"/>
        <item x="289"/>
        <item x="403"/>
        <item x="0"/>
        <item x="288"/>
        <item x="115"/>
        <item x="137"/>
        <item x="142"/>
        <item x="408"/>
        <item x="143"/>
        <item x="424"/>
        <item x="146"/>
        <item x="363"/>
        <item x="415"/>
        <item x="390"/>
        <item x="141"/>
        <item x="144"/>
        <item x="391"/>
        <item x="148"/>
        <item x="150"/>
        <item x="138"/>
        <item x="140"/>
        <item x="139"/>
        <item x="299"/>
        <item x="75"/>
        <item x="379"/>
        <item x="67"/>
        <item x="112"/>
        <item x="357"/>
        <item x="48"/>
        <item x="121"/>
        <item x="359"/>
        <item x="70"/>
        <item x="228"/>
        <item x="170"/>
        <item x="278"/>
        <item x="156"/>
        <item x="456"/>
        <item x="388"/>
        <item x="59"/>
        <item x="457"/>
        <item x="458"/>
        <item x="186"/>
        <item x="196"/>
        <item x="179"/>
        <item x="178"/>
        <item x="188"/>
        <item x="182"/>
        <item x="194"/>
        <item x="184"/>
        <item x="180"/>
        <item x="190"/>
        <item x="192"/>
        <item x="176"/>
        <item x="96"/>
        <item x="240"/>
        <item x="78"/>
        <item x="321"/>
        <item x="259"/>
        <item x="222"/>
        <item x="225"/>
        <item x="73"/>
        <item x="71"/>
        <item x="76"/>
        <item x="69"/>
        <item x="416"/>
        <item x="21"/>
        <item x="26"/>
        <item x="8"/>
        <item x="199"/>
        <item x="128"/>
        <item x="11"/>
        <item x="376"/>
        <item x="191"/>
        <item x="197"/>
        <item x="126"/>
        <item x="364"/>
        <item x="35"/>
        <item x="13"/>
        <item x="89"/>
        <item x="87"/>
        <item x="145"/>
        <item x="149"/>
        <item x="147"/>
        <item x="428"/>
        <item x="15"/>
        <item x="17"/>
        <item x="411"/>
        <item x="412"/>
        <item x="410"/>
        <item x="109"/>
        <item x="323"/>
        <item x="324"/>
        <item x="95"/>
        <item x="37"/>
        <item x="53"/>
        <item x="55"/>
        <item x="51"/>
        <item x="221"/>
        <item x="135"/>
        <item x="395"/>
        <item x="296"/>
        <item x="63"/>
        <item x="291"/>
        <item x="58"/>
        <item x="293"/>
        <item x="66"/>
        <item x="345"/>
        <item x="56"/>
        <item x="297"/>
        <item x="62"/>
        <item x="54"/>
        <item x="65"/>
        <item x="292"/>
        <item x="249"/>
        <item x="361"/>
        <item x="60"/>
        <item x="203"/>
        <item x="274"/>
        <item x="272"/>
        <item x="459"/>
        <item x="111"/>
        <item x="346"/>
        <item x="460"/>
        <item x="461"/>
        <item x="462"/>
        <item x="302"/>
        <item x="219"/>
        <item x="218"/>
        <item x="356"/>
        <item x="409"/>
        <item x="366"/>
        <item x="360"/>
        <item x="136"/>
        <item x="134"/>
        <item x="187"/>
        <item x="130"/>
        <item x="90"/>
        <item x="72"/>
        <item x="318"/>
        <item x="317"/>
        <item x="322"/>
        <item x="98"/>
        <item x="316"/>
        <item x="64"/>
        <item x="80"/>
        <item x="84"/>
        <item x="86"/>
        <item x="124"/>
        <item x="389"/>
        <item x="372"/>
        <item x="382"/>
        <item x="220"/>
        <item x="417"/>
        <item x="339"/>
        <item x="242"/>
        <item x="399"/>
        <item x="338"/>
        <item x="365"/>
        <item x="285"/>
        <item x="230"/>
        <item x="234"/>
        <item x="232"/>
        <item x="92"/>
        <item x="327"/>
        <item x="328"/>
        <item x="430"/>
        <item x="402"/>
        <item x="381"/>
        <item x="2"/>
        <item x="215"/>
        <item x="373"/>
        <item x="298"/>
        <item x="68"/>
        <item x="374"/>
        <item x="394"/>
        <item x="43"/>
        <item x="319"/>
        <item x="256"/>
        <item x="351"/>
        <item x="74"/>
        <item x="253"/>
        <item x="270"/>
        <item x="204"/>
        <item x="407"/>
        <item x="162"/>
        <item x="160"/>
        <item x="161"/>
        <item x="164"/>
        <item x="163"/>
        <item x="169"/>
        <item x="159"/>
        <item x="168"/>
        <item x="167"/>
        <item x="14"/>
        <item x="57"/>
        <item x="216"/>
        <item x="93"/>
        <item x="205"/>
        <item x="193"/>
        <item x="195"/>
        <item x="189"/>
        <item x="336"/>
        <item x="185"/>
        <item x="334"/>
        <item x="335"/>
        <item x="387"/>
        <item x="271"/>
        <item x="158"/>
        <item x="166"/>
        <item x="165"/>
        <item x="157"/>
        <item x="279"/>
        <item x="280"/>
        <item x="282"/>
        <item x="284"/>
        <item x="275"/>
        <item x="171"/>
        <item x="269"/>
        <item x="331"/>
        <item x="330"/>
        <item x="273"/>
        <item x="277"/>
        <item x="413"/>
        <item x="427"/>
        <item x="281"/>
        <item x="177"/>
        <item x="397"/>
        <item x="332"/>
        <item x="283"/>
        <item x="344"/>
        <item x="174"/>
        <item x="175"/>
        <item x="172"/>
        <item x="173"/>
        <item x="362"/>
        <item x="212"/>
        <item x="214"/>
        <item x="210"/>
        <item x="422"/>
        <item x="44"/>
        <item x="264"/>
        <item x="396"/>
        <item x="262"/>
        <item x="343"/>
        <item x="342"/>
        <item x="251"/>
        <item x="341"/>
        <item x="7"/>
        <item x="27"/>
        <item x="420"/>
        <item x="18"/>
        <item x="406"/>
        <item x="258"/>
        <item x="206"/>
        <item x="208"/>
        <item x="368"/>
        <item x="386"/>
        <item x="213"/>
        <item x="209"/>
        <item x="353"/>
        <item x="101"/>
        <item x="250"/>
        <item x="261"/>
        <item x="30"/>
        <item x="377"/>
        <item x="348"/>
        <item x="313"/>
        <item x="276"/>
        <item x="236"/>
        <item x="237"/>
        <item x="235"/>
        <item x="233"/>
        <item x="231"/>
        <item x="380"/>
        <item x="398"/>
        <item x="325"/>
        <item x="414"/>
        <item x="421"/>
        <item x="401"/>
        <item x="426"/>
        <item x="425"/>
        <item x="31"/>
        <item x="29"/>
        <item x="42"/>
        <item x="39"/>
        <item x="41"/>
        <item x="32"/>
        <item x="385"/>
        <item x="305"/>
        <item x="123"/>
        <item x="24"/>
        <item x="463"/>
        <item x="9"/>
        <item x="423"/>
        <item x="45"/>
        <item x="97"/>
        <item x="10"/>
        <item x="16"/>
        <item x="392"/>
        <item x="28"/>
        <item x="354"/>
        <item x="295"/>
        <item x="183"/>
        <item x="153"/>
        <item x="155"/>
        <item x="405"/>
        <item x="337"/>
        <item x="94"/>
        <item x="464"/>
        <item x="370"/>
        <item x="229"/>
        <item x="263"/>
        <item x="367"/>
        <item x="36"/>
        <item x="34"/>
        <item x="38"/>
        <item x="40"/>
        <item x="314"/>
        <item x="132"/>
        <item x="88"/>
        <item x="465"/>
        <item x="310"/>
        <item x="247"/>
        <item x="82"/>
        <item x="207"/>
        <item x="49"/>
        <item x="47"/>
        <item x="33"/>
        <item x="315"/>
        <item x="378"/>
        <item x="91"/>
        <item x="105"/>
        <item x="286"/>
        <item x="224"/>
        <item x="383"/>
        <item x="300"/>
        <item x="238"/>
        <item x="371"/>
        <item x="246"/>
        <item x="244"/>
        <item x="265"/>
        <item x="245"/>
        <item x="268"/>
        <item x="255"/>
        <item x="254"/>
        <item x="252"/>
        <item x="200"/>
        <item x="198"/>
        <item x="303"/>
        <item x="110"/>
        <item x="108"/>
        <item x="309"/>
        <item x="267"/>
        <item x="308"/>
        <item x="404"/>
        <item x="260"/>
        <item x="375"/>
        <item x="107"/>
        <item x="287"/>
        <item x="151"/>
        <item x="329"/>
        <item x="154"/>
        <item x="340"/>
        <item x="61"/>
        <item x="152"/>
        <item x="451"/>
        <item x="452"/>
        <item x="453"/>
        <item x="454"/>
        <item x="217"/>
        <item x="223"/>
        <item x="257"/>
        <item x="466"/>
        <item x="384"/>
        <item x="102"/>
        <item x="294"/>
        <item x="4"/>
        <item x="6"/>
        <item x="181"/>
        <item x="307"/>
        <item x="266"/>
        <item x="312"/>
        <item x="400"/>
        <item x="311"/>
        <item x="226"/>
        <item x="369"/>
        <item x="106"/>
        <item x="306"/>
        <item x="127"/>
        <item x="131"/>
        <item x="227"/>
        <item x="81"/>
        <item x="77"/>
        <item x="79"/>
        <item x="85"/>
        <item x="100"/>
        <item x="248"/>
        <item x="118"/>
        <item x="83"/>
        <item x="429"/>
        <item x="125"/>
        <item x="355"/>
        <item x="133"/>
        <item x="104"/>
        <item x="119"/>
        <item x="116"/>
        <item x="129"/>
        <item x="99"/>
        <item x="347"/>
        <item x="50"/>
        <item x="52"/>
        <item x="103"/>
        <item x="467"/>
        <item x="468"/>
        <item x="350"/>
        <item x="333"/>
        <item x="393"/>
        <item x="419"/>
        <item x="211"/>
        <item x="12"/>
        <item x="290"/>
        <item x="113"/>
        <item x="114"/>
        <item x="122"/>
        <item x="120"/>
        <item x="358"/>
        <item x="117"/>
        <item x="326"/>
        <item x="352"/>
        <item x="469"/>
        <item x="470"/>
        <item x="349"/>
        <item x="471"/>
        <item x="239"/>
        <item x="472"/>
        <item x="243"/>
        <item x="241"/>
        <item x="498"/>
        <item x="499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4"/>
        <item x="500"/>
        <item x="479"/>
        <item x="480"/>
        <item x="481"/>
        <item x="482"/>
        <item x="483"/>
        <item x="484"/>
        <item x="477"/>
        <item x="478"/>
        <item x="476"/>
        <item x="473"/>
        <item x="474"/>
        <item x="475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45"/>
        <item x="446"/>
        <item x="443"/>
        <item x="447"/>
        <item x="448"/>
        <item x="449"/>
        <item x="450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x="501"/>
        <item x="502"/>
        <item x="503"/>
        <item x="504"/>
        <item x="505"/>
        <item x="506"/>
        <item x="507"/>
      </items>
    </pivotField>
    <pivotField dataField="1"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43">
        <item sd="0" x="29"/>
        <item sd="0" x="33"/>
        <item sd="0" x="35"/>
        <item sd="0" x="27"/>
        <item sd="0" x="34"/>
        <item sd="0" x="0"/>
        <item sd="0" x="28"/>
        <item sd="0" x="5"/>
        <item sd="0" x="37"/>
        <item sd="0" x="2"/>
        <item sd="0" x="38"/>
        <item sd="0" x="39"/>
        <item sd="0" x="6"/>
        <item sd="0" x="26"/>
        <item sd="0" x="40"/>
        <item sd="0" x="8"/>
        <item sd="0" x="17"/>
        <item sd="0" x="11"/>
        <item sd="0" x="13"/>
        <item sd="0" x="22"/>
        <item sd="0" x="4"/>
        <item sd="0" x="24"/>
        <item sd="0" x="18"/>
        <item sd="0" x="10"/>
        <item sd="0" x="15"/>
        <item sd="0" x="14"/>
        <item sd="0" x="25"/>
        <item sd="0" x="31"/>
        <item sd="0" x="21"/>
        <item sd="0" x="20"/>
        <item sd="0" x="23"/>
        <item sd="0" x="32"/>
        <item sd="0" x="30"/>
        <item sd="0" x="7"/>
        <item sd="0" x="1"/>
        <item sd="0" x="3"/>
        <item sd="0" x="36"/>
        <item sd="0" x="12"/>
        <item sd="0" x="9"/>
        <item sd="0" x="19"/>
        <item sd="0" x="41"/>
        <item x="16"/>
        <item t="default" sd="0"/>
      </items>
    </pivotField>
    <pivotField showAll="0"/>
    <pivotField showAll="0"/>
    <pivotField showAll="0"/>
    <pivotField showAll="0"/>
    <pivotField showAll="0"/>
    <pivotField axis="axisRow" showAll="0">
      <items count="28">
        <item sd="0" x="17"/>
        <item n="RICAVI" sd="0" x="20"/>
        <item n="COSTI DIRETTI" x="21"/>
        <item n="COSTI INDIRETTI" x="22"/>
        <item n="COSTI STRUTTURA" x="23"/>
        <item sd="0" x="5"/>
        <item sd="0" x="8"/>
        <item sd="0" x="14"/>
        <item sd="0" x="10"/>
        <item sd="0" x="4"/>
        <item sd="0" x="9"/>
        <item sd="0" x="7"/>
        <item sd="0" x="16"/>
        <item sd="0" x="18"/>
        <item sd="0" x="13"/>
        <item sd="0" x="12"/>
        <item sd="0" x="15"/>
        <item n="GEST. EXTRACARATT." x="24"/>
        <item sd="0" x="2"/>
        <item sd="0" x="0"/>
        <item sd="0" x="1"/>
        <item sd="0" x="19"/>
        <item sd="0" x="6"/>
        <item sd="0" x="3"/>
        <item sd="0" x="11"/>
        <item sd="0" x="25"/>
        <item x="26"/>
        <item t="default" sd="0"/>
      </items>
    </pivotField>
  </pivotFields>
  <rowFields count="3">
    <field x="14"/>
    <field x="8"/>
    <field x="3"/>
  </rowFields>
  <rowItems count="22">
    <i>
      <x v="1"/>
    </i>
    <i>
      <x v="2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 r="1">
      <x v="12"/>
    </i>
    <i r="1">
      <x v="13"/>
    </i>
    <i>
      <x v="4"/>
    </i>
    <i r="1">
      <x v="14"/>
    </i>
    <i r="1">
      <x v="15"/>
    </i>
    <i r="1">
      <x v="16"/>
    </i>
    <i r="1">
      <x v="20"/>
    </i>
    <i r="1">
      <x v="21"/>
    </i>
    <i>
      <x v="17"/>
    </i>
    <i r="1">
      <x v="31"/>
    </i>
    <i r="1">
      <x v="32"/>
    </i>
    <i t="grand">
      <x/>
    </i>
  </rowItems>
  <colFields count="1">
    <field x="1"/>
  </colFields>
  <colItems count="6">
    <i>
      <x v="38"/>
    </i>
    <i>
      <x v="39"/>
    </i>
    <i>
      <x v="40"/>
    </i>
    <i>
      <x v="41"/>
    </i>
    <i>
      <x v="42"/>
    </i>
    <i>
      <x v="43"/>
    </i>
  </colItems>
  <pageFields count="2">
    <pageField fld="0" item="0" hier="-1"/>
    <pageField fld="6" item="0" hier="-1"/>
  </pageFields>
  <dataFields count="1">
    <dataField name="Sum of Saldo (D-A)" fld="4" baseField="8" baseItem="1" numFmtId="164"/>
  </dataFields>
  <formats count="13">
    <format dxfId="77">
      <pivotArea dataOnly="0" labelOnly="1" fieldPosition="0">
        <references count="3">
          <reference field="3" count="1">
            <x v="404"/>
          </reference>
          <reference field="8" count="1" selected="0">
            <x v="15"/>
          </reference>
          <reference field="14" count="1" selected="0">
            <x v="4"/>
          </reference>
        </references>
      </pivotArea>
    </format>
    <format dxfId="76">
      <pivotArea dataOnly="0" labelOnly="1" fieldPosition="0">
        <references count="3">
          <reference field="3" count="1">
            <x v="414"/>
          </reference>
          <reference field="8" count="1" selected="0">
            <x v="15"/>
          </reference>
          <reference field="14" count="1" selected="0">
            <x v="4"/>
          </reference>
        </references>
      </pivotArea>
    </format>
    <format dxfId="75">
      <pivotArea dataOnly="0" labelOnly="1" fieldPosition="0">
        <references count="3">
          <reference field="3" count="1">
            <x v="420"/>
          </reference>
          <reference field="8" count="1" selected="0">
            <x v="15"/>
          </reference>
          <reference field="14" count="1" selected="0">
            <x v="4"/>
          </reference>
        </references>
      </pivotArea>
    </format>
    <format dxfId="74">
      <pivotArea dataOnly="0" labelOnly="1" fieldPosition="0">
        <references count="3">
          <reference field="3" count="1">
            <x v="432"/>
          </reference>
          <reference field="8" count="1" selected="0">
            <x v="15"/>
          </reference>
          <reference field="14" count="1" selected="0">
            <x v="4"/>
          </reference>
        </references>
      </pivotArea>
    </format>
    <format dxfId="73">
      <pivotArea dataOnly="0" labelOnly="1" fieldPosition="0">
        <references count="3">
          <reference field="3" count="1">
            <x v="495"/>
          </reference>
          <reference field="8" count="1" selected="0">
            <x v="15"/>
          </reference>
          <reference field="14" count="1" selected="0">
            <x v="4"/>
          </reference>
        </references>
      </pivotArea>
    </format>
    <format dxfId="72">
      <pivotArea dataOnly="0" labelOnly="1" fieldPosition="0">
        <references count="3">
          <reference field="3" count="1">
            <x v="28"/>
          </reference>
          <reference field="8" count="1" selected="0">
            <x v="16"/>
          </reference>
          <reference field="14" count="1" selected="0">
            <x v="4"/>
          </reference>
        </references>
      </pivotArea>
    </format>
    <format dxfId="71">
      <pivotArea dataOnly="0" labelOnly="1" fieldPosition="0">
        <references count="3">
          <reference field="3" count="1">
            <x v="132"/>
          </reference>
          <reference field="8" count="1" selected="0">
            <x v="20"/>
          </reference>
          <reference field="14" count="1" selected="0">
            <x v="4"/>
          </reference>
        </references>
      </pivotArea>
    </format>
    <format dxfId="70">
      <pivotArea dataOnly="0" labelOnly="1" fieldPosition="0">
        <references count="3">
          <reference field="3" count="2">
            <x v="136"/>
            <x v="142"/>
          </reference>
          <reference field="8" count="1" selected="0">
            <x v="20"/>
          </reference>
          <reference field="14" count="1" selected="0">
            <x v="4"/>
          </reference>
        </references>
      </pivotArea>
    </format>
    <format dxfId="69">
      <pivotArea dataOnly="0" labelOnly="1" fieldPosition="0">
        <references count="3">
          <reference field="3" count="2">
            <x v="273"/>
            <x v="274"/>
          </reference>
          <reference field="8" count="1" selected="0">
            <x v="20"/>
          </reference>
          <reference field="14" count="1" selected="0">
            <x v="4"/>
          </reference>
        </references>
      </pivotArea>
    </format>
    <format dxfId="68">
      <pivotArea dataOnly="0" labelOnly="1" fieldPosition="0">
        <references count="3">
          <reference field="3" count="1">
            <x v="304"/>
          </reference>
          <reference field="8" count="1" selected="0">
            <x v="20"/>
          </reference>
          <reference field="14" count="1" selected="0">
            <x v="4"/>
          </reference>
        </references>
      </pivotArea>
    </format>
    <format dxfId="67">
      <pivotArea dataOnly="0" labelOnly="1" fieldPosition="0">
        <references count="3">
          <reference field="3" count="1">
            <x v="370"/>
          </reference>
          <reference field="8" count="1" selected="0">
            <x v="20"/>
          </reference>
          <reference field="14" count="1" selected="0">
            <x v="4"/>
          </reference>
        </references>
      </pivotArea>
    </format>
    <format dxfId="66">
      <pivotArea dataOnly="0" labelOnly="1" fieldPosition="0">
        <references count="3">
          <reference field="3" count="1">
            <x v="365"/>
          </reference>
          <reference field="8" count="1" selected="0">
            <x v="20"/>
          </reference>
          <reference field="14" count="1" selected="0">
            <x v="4"/>
          </reference>
        </references>
      </pivotArea>
    </format>
    <format dxfId="65">
      <pivotArea dataOnly="0" labelOnly="1" fieldPosition="0">
        <references count="3">
          <reference field="3" count="1">
            <x v="434"/>
          </reference>
          <reference field="8" count="1" selected="0">
            <x v="20"/>
          </reference>
          <reference field="14" count="1" selected="0">
            <x v="4"/>
          </reference>
        </references>
      </pivotArea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41D68-7884-4A3D-82C4-F701A05E8B55}" name="PivotTable10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6:D20" firstHeaderRow="1" firstDataRow="2" firstDataCol="1" rowPageCount="1" colPageCount="1"/>
  <pivotFields count="15">
    <pivotField axis="axisCol" showAll="0">
      <items count="5">
        <item x="0"/>
        <item x="1"/>
        <item m="1" x="3"/>
        <item x="2"/>
        <item t="default"/>
      </items>
    </pivotField>
    <pivotField numFmtId="14" showAll="0"/>
    <pivotField showAll="0"/>
    <pivotField axis="axisRow" showAll="0" defaultSubtotal="0">
      <items count="520">
        <item x="301"/>
        <item x="201"/>
        <item x="202"/>
        <item x="304"/>
        <item x="320"/>
        <item x="22"/>
        <item x="25"/>
        <item x="46"/>
        <item x="20"/>
        <item x="455"/>
        <item x="418"/>
        <item x="19"/>
        <item x="1"/>
        <item x="23"/>
        <item x="3"/>
        <item x="5"/>
        <item x="289"/>
        <item x="403"/>
        <item x="0"/>
        <item x="288"/>
        <item x="115"/>
        <item x="137"/>
        <item x="142"/>
        <item x="408"/>
        <item x="143"/>
        <item x="424"/>
        <item x="146"/>
        <item x="363"/>
        <item x="415"/>
        <item x="390"/>
        <item x="141"/>
        <item x="144"/>
        <item x="391"/>
        <item x="148"/>
        <item x="150"/>
        <item x="138"/>
        <item x="140"/>
        <item x="139"/>
        <item x="299"/>
        <item x="75"/>
        <item x="379"/>
        <item x="67"/>
        <item x="112"/>
        <item x="357"/>
        <item x="48"/>
        <item x="121"/>
        <item x="359"/>
        <item x="70"/>
        <item x="228"/>
        <item x="170"/>
        <item x="278"/>
        <item x="156"/>
        <item x="456"/>
        <item x="388"/>
        <item x="59"/>
        <item x="457"/>
        <item x="458"/>
        <item x="186"/>
        <item x="196"/>
        <item x="179"/>
        <item x="178"/>
        <item x="188"/>
        <item x="182"/>
        <item x="194"/>
        <item x="184"/>
        <item x="180"/>
        <item x="190"/>
        <item x="192"/>
        <item x="176"/>
        <item x="96"/>
        <item x="240"/>
        <item x="78"/>
        <item x="321"/>
        <item x="259"/>
        <item x="222"/>
        <item x="225"/>
        <item x="73"/>
        <item x="71"/>
        <item x="76"/>
        <item x="69"/>
        <item x="416"/>
        <item x="21"/>
        <item x="26"/>
        <item x="8"/>
        <item x="199"/>
        <item x="128"/>
        <item x="11"/>
        <item x="376"/>
        <item x="191"/>
        <item x="197"/>
        <item x="126"/>
        <item x="364"/>
        <item x="35"/>
        <item x="13"/>
        <item x="89"/>
        <item x="87"/>
        <item x="145"/>
        <item x="149"/>
        <item x="147"/>
        <item x="428"/>
        <item x="15"/>
        <item x="17"/>
        <item x="411"/>
        <item x="412"/>
        <item x="410"/>
        <item x="109"/>
        <item x="323"/>
        <item x="324"/>
        <item x="95"/>
        <item x="37"/>
        <item x="53"/>
        <item x="55"/>
        <item x="51"/>
        <item x="221"/>
        <item x="135"/>
        <item x="395"/>
        <item x="296"/>
        <item x="63"/>
        <item x="291"/>
        <item x="58"/>
        <item x="293"/>
        <item x="66"/>
        <item x="345"/>
        <item x="56"/>
        <item x="297"/>
        <item x="62"/>
        <item x="54"/>
        <item x="65"/>
        <item x="292"/>
        <item x="249"/>
        <item x="361"/>
        <item x="60"/>
        <item x="203"/>
        <item x="274"/>
        <item x="272"/>
        <item x="459"/>
        <item x="111"/>
        <item x="346"/>
        <item x="460"/>
        <item x="461"/>
        <item x="462"/>
        <item x="302"/>
        <item x="219"/>
        <item x="218"/>
        <item x="356"/>
        <item x="409"/>
        <item x="366"/>
        <item x="360"/>
        <item x="136"/>
        <item x="134"/>
        <item x="187"/>
        <item x="130"/>
        <item x="90"/>
        <item x="72"/>
        <item x="318"/>
        <item x="317"/>
        <item x="322"/>
        <item x="98"/>
        <item x="316"/>
        <item x="64"/>
        <item x="80"/>
        <item x="84"/>
        <item x="86"/>
        <item x="124"/>
        <item x="389"/>
        <item x="372"/>
        <item x="382"/>
        <item x="220"/>
        <item x="417"/>
        <item x="339"/>
        <item x="242"/>
        <item x="399"/>
        <item x="338"/>
        <item x="365"/>
        <item x="285"/>
        <item x="230"/>
        <item x="234"/>
        <item x="232"/>
        <item x="92"/>
        <item x="327"/>
        <item x="328"/>
        <item x="430"/>
        <item x="402"/>
        <item x="381"/>
        <item x="2"/>
        <item x="215"/>
        <item x="373"/>
        <item x="298"/>
        <item x="68"/>
        <item x="374"/>
        <item x="394"/>
        <item x="43"/>
        <item x="319"/>
        <item x="256"/>
        <item x="351"/>
        <item x="74"/>
        <item x="253"/>
        <item x="270"/>
        <item x="204"/>
        <item x="407"/>
        <item x="162"/>
        <item x="160"/>
        <item x="161"/>
        <item x="164"/>
        <item x="163"/>
        <item x="169"/>
        <item x="159"/>
        <item x="168"/>
        <item x="167"/>
        <item x="14"/>
        <item x="57"/>
        <item x="216"/>
        <item x="93"/>
        <item x="205"/>
        <item x="193"/>
        <item x="195"/>
        <item x="189"/>
        <item x="336"/>
        <item x="185"/>
        <item x="334"/>
        <item x="335"/>
        <item x="387"/>
        <item x="271"/>
        <item x="158"/>
        <item x="166"/>
        <item x="165"/>
        <item x="157"/>
        <item x="279"/>
        <item x="280"/>
        <item x="282"/>
        <item x="284"/>
        <item x="275"/>
        <item x="171"/>
        <item x="269"/>
        <item x="331"/>
        <item x="330"/>
        <item x="273"/>
        <item x="277"/>
        <item x="413"/>
        <item x="427"/>
        <item x="281"/>
        <item x="177"/>
        <item x="397"/>
        <item x="332"/>
        <item x="283"/>
        <item x="344"/>
        <item x="174"/>
        <item x="175"/>
        <item x="172"/>
        <item x="173"/>
        <item x="362"/>
        <item x="212"/>
        <item x="214"/>
        <item x="210"/>
        <item x="422"/>
        <item x="44"/>
        <item x="264"/>
        <item x="396"/>
        <item x="262"/>
        <item x="343"/>
        <item x="342"/>
        <item x="251"/>
        <item x="341"/>
        <item x="7"/>
        <item x="27"/>
        <item x="420"/>
        <item x="18"/>
        <item x="406"/>
        <item x="258"/>
        <item x="206"/>
        <item x="208"/>
        <item x="368"/>
        <item x="386"/>
        <item x="213"/>
        <item x="209"/>
        <item x="353"/>
        <item x="101"/>
        <item x="250"/>
        <item x="261"/>
        <item x="30"/>
        <item x="377"/>
        <item x="348"/>
        <item x="313"/>
        <item x="276"/>
        <item x="236"/>
        <item x="237"/>
        <item x="235"/>
        <item x="233"/>
        <item x="231"/>
        <item x="380"/>
        <item x="398"/>
        <item x="325"/>
        <item x="414"/>
        <item x="421"/>
        <item x="401"/>
        <item x="426"/>
        <item x="425"/>
        <item x="31"/>
        <item x="29"/>
        <item x="42"/>
        <item x="39"/>
        <item x="41"/>
        <item x="32"/>
        <item x="385"/>
        <item x="305"/>
        <item x="123"/>
        <item x="24"/>
        <item x="463"/>
        <item x="9"/>
        <item x="423"/>
        <item x="45"/>
        <item x="97"/>
        <item x="10"/>
        <item x="16"/>
        <item x="392"/>
        <item x="28"/>
        <item x="354"/>
        <item x="295"/>
        <item x="183"/>
        <item x="153"/>
        <item x="155"/>
        <item x="405"/>
        <item x="337"/>
        <item x="94"/>
        <item x="464"/>
        <item x="370"/>
        <item x="229"/>
        <item x="263"/>
        <item x="367"/>
        <item x="36"/>
        <item x="34"/>
        <item x="38"/>
        <item x="40"/>
        <item x="314"/>
        <item x="132"/>
        <item x="88"/>
        <item x="465"/>
        <item x="310"/>
        <item x="247"/>
        <item x="82"/>
        <item x="207"/>
        <item x="49"/>
        <item x="47"/>
        <item x="33"/>
        <item x="315"/>
        <item x="378"/>
        <item x="91"/>
        <item x="105"/>
        <item x="286"/>
        <item x="224"/>
        <item x="383"/>
        <item x="300"/>
        <item x="238"/>
        <item x="371"/>
        <item x="246"/>
        <item x="244"/>
        <item x="265"/>
        <item x="245"/>
        <item x="268"/>
        <item x="255"/>
        <item x="254"/>
        <item x="252"/>
        <item x="200"/>
        <item x="198"/>
        <item x="303"/>
        <item x="110"/>
        <item x="108"/>
        <item x="309"/>
        <item x="267"/>
        <item x="308"/>
        <item x="404"/>
        <item x="260"/>
        <item x="375"/>
        <item x="107"/>
        <item x="287"/>
        <item x="151"/>
        <item x="329"/>
        <item x="154"/>
        <item x="340"/>
        <item x="61"/>
        <item x="152"/>
        <item x="451"/>
        <item x="452"/>
        <item x="453"/>
        <item x="454"/>
        <item x="217"/>
        <item x="223"/>
        <item x="257"/>
        <item x="466"/>
        <item x="384"/>
        <item x="102"/>
        <item x="294"/>
        <item x="4"/>
        <item x="6"/>
        <item x="181"/>
        <item x="307"/>
        <item x="266"/>
        <item x="312"/>
        <item x="400"/>
        <item x="311"/>
        <item x="226"/>
        <item x="369"/>
        <item x="106"/>
        <item x="306"/>
        <item x="127"/>
        <item x="131"/>
        <item x="227"/>
        <item x="81"/>
        <item x="77"/>
        <item x="79"/>
        <item x="85"/>
        <item x="100"/>
        <item x="248"/>
        <item x="118"/>
        <item x="83"/>
        <item x="429"/>
        <item x="125"/>
        <item x="355"/>
        <item x="133"/>
        <item x="104"/>
        <item x="119"/>
        <item x="116"/>
        <item x="129"/>
        <item x="99"/>
        <item x="347"/>
        <item x="50"/>
        <item x="52"/>
        <item x="103"/>
        <item x="467"/>
        <item x="468"/>
        <item x="350"/>
        <item x="333"/>
        <item x="393"/>
        <item x="419"/>
        <item x="211"/>
        <item x="12"/>
        <item x="290"/>
        <item x="113"/>
        <item x="114"/>
        <item x="122"/>
        <item x="120"/>
        <item x="358"/>
        <item x="117"/>
        <item x="326"/>
        <item x="352"/>
        <item x="469"/>
        <item x="470"/>
        <item x="349"/>
        <item x="471"/>
        <item x="239"/>
        <item x="472"/>
        <item x="243"/>
        <item x="241"/>
        <item x="498"/>
        <item x="499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4"/>
        <item x="500"/>
        <item x="479"/>
        <item x="480"/>
        <item x="481"/>
        <item x="482"/>
        <item x="483"/>
        <item x="484"/>
        <item x="477"/>
        <item x="478"/>
        <item x="476"/>
        <item x="473"/>
        <item x="474"/>
        <item x="475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45"/>
        <item x="446"/>
        <item x="443"/>
        <item x="447"/>
        <item x="448"/>
        <item x="449"/>
        <item x="450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x="501"/>
        <item x="502"/>
        <item x="503"/>
        <item x="504"/>
        <item x="505"/>
        <item x="506"/>
        <item x="507"/>
      </items>
    </pivotField>
    <pivotField dataField="1"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43">
        <item sd="0" x="29"/>
        <item sd="0" x="33"/>
        <item sd="0" x="35"/>
        <item sd="0" x="27"/>
        <item sd="0" x="34"/>
        <item sd="0" x="0"/>
        <item sd="0" x="28"/>
        <item sd="0" x="5"/>
        <item sd="0" x="37"/>
        <item sd="0" x="2"/>
        <item sd="0" x="38"/>
        <item sd="0" x="39"/>
        <item sd="0" x="6"/>
        <item sd="0" x="26"/>
        <item sd="0" x="40"/>
        <item sd="0" x="8"/>
        <item sd="0" x="17"/>
        <item sd="0" x="11"/>
        <item sd="0" x="13"/>
        <item sd="0" x="22"/>
        <item sd="0" x="4"/>
        <item sd="0" x="24"/>
        <item sd="0" x="18"/>
        <item sd="0" x="10"/>
        <item sd="0" x="15"/>
        <item sd="0" x="14"/>
        <item sd="0" x="25"/>
        <item sd="0" x="31"/>
        <item sd="0" x="21"/>
        <item sd="0" x="20"/>
        <item sd="0" x="23"/>
        <item sd="0" x="32"/>
        <item sd="0" x="30"/>
        <item sd="0" x="7"/>
        <item sd="0" x="1"/>
        <item sd="0" x="3"/>
        <item sd="0" x="36"/>
        <item sd="0" x="12"/>
        <item sd="0" x="9"/>
        <item sd="0" x="19"/>
        <item sd="0" x="41"/>
        <item sd="0" x="16"/>
        <item t="default" sd="0"/>
      </items>
    </pivotField>
    <pivotField showAll="0"/>
    <pivotField showAll="0"/>
    <pivotField showAll="0"/>
    <pivotField showAll="0"/>
    <pivotField showAll="0"/>
    <pivotField axis="axisRow" showAll="0">
      <items count="28">
        <item sd="0" x="17"/>
        <item n="RICAVI" sd="0" x="20"/>
        <item n="COSTI DIRETTI" sd="0" x="21"/>
        <item n="COSTI INDIRETTI" sd="0" x="22"/>
        <item n="COSTI STRUTTURA" x="23"/>
        <item sd="0" x="5"/>
        <item sd="0" x="8"/>
        <item sd="0" x="14"/>
        <item sd="0" x="10"/>
        <item sd="0" x="4"/>
        <item sd="0" x="9"/>
        <item sd="0" x="7"/>
        <item sd="0" x="16"/>
        <item sd="0" x="18"/>
        <item sd="0" x="13"/>
        <item sd="0" x="12"/>
        <item sd="0" x="15"/>
        <item n="GEST. EXTRACARATT." sd="0" x="24"/>
        <item sd="0" x="2"/>
        <item sd="0" x="0"/>
        <item sd="0" x="1"/>
        <item sd="0" x="19"/>
        <item sd="0" x="6"/>
        <item sd="0" x="3"/>
        <item sd="0" x="11"/>
        <item sd="0" x="25"/>
        <item x="26"/>
        <item t="default" sd="0"/>
      </items>
    </pivotField>
  </pivotFields>
  <rowFields count="3">
    <field x="14"/>
    <field x="8"/>
    <field x="3"/>
  </rowFields>
  <rowItems count="13">
    <i>
      <x/>
    </i>
    <i>
      <x v="1"/>
    </i>
    <i>
      <x v="2"/>
    </i>
    <i>
      <x v="3"/>
    </i>
    <i>
      <x v="4"/>
    </i>
    <i r="1">
      <x v="14"/>
    </i>
    <i r="1">
      <x v="15"/>
    </i>
    <i r="1">
      <x v="16"/>
    </i>
    <i r="1">
      <x v="20"/>
    </i>
    <i r="1">
      <x v="21"/>
    </i>
    <i>
      <x v="17"/>
    </i>
    <i>
      <x v="21"/>
    </i>
    <i t="grand">
      <x/>
    </i>
  </rowItems>
  <colFields count="1">
    <field x="0"/>
  </colFields>
  <colItems count="3">
    <i>
      <x/>
    </i>
    <i>
      <x v="1"/>
    </i>
    <i>
      <x v="3"/>
    </i>
  </colItems>
  <pageFields count="1">
    <pageField fld="6" item="0" hier="-1"/>
  </pageFields>
  <dataFields count="1">
    <dataField name="Sum of Saldo (D-A)" fld="4" baseField="8" baseItem="1" numFmtId="164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68FD9-11E8-49F6-8B8E-F87CA0FD5F5B}" name="PivotTable10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5:B25" firstHeaderRow="1" firstDataRow="1" firstDataCol="1" rowPageCount="3" colPageCount="1"/>
  <pivotFields count="15">
    <pivotField axis="axisPage" showAll="0">
      <items count="5">
        <item x="0"/>
        <item x="1"/>
        <item m="1" x="3"/>
        <item x="2"/>
        <item t="default"/>
      </items>
    </pivotField>
    <pivotField axis="axisPage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477">
        <item x="316"/>
        <item x="2"/>
        <item x="4"/>
        <item x="6"/>
        <item x="8"/>
        <item x="10"/>
        <item x="12"/>
        <item x="14"/>
        <item x="16"/>
        <item x="18"/>
        <item x="407"/>
        <item x="21"/>
        <item x="437"/>
        <item x="24"/>
        <item x="26"/>
        <item x="28"/>
        <item x="30"/>
        <item x="436"/>
        <item x="421"/>
        <item x="34"/>
        <item x="36"/>
        <item x="38"/>
        <item x="40"/>
        <item x="317"/>
        <item x="318"/>
        <item x="351"/>
        <item x="45"/>
        <item x="47"/>
        <item x="49"/>
        <item x="51"/>
        <item x="53"/>
        <item x="55"/>
        <item x="57"/>
        <item x="59"/>
        <item x="61"/>
        <item x="319"/>
        <item x="64"/>
        <item x="415"/>
        <item x="67"/>
        <item x="444"/>
        <item x="70"/>
        <item x="72"/>
        <item x="74"/>
        <item x="320"/>
        <item x="422"/>
        <item x="78"/>
        <item x="80"/>
        <item x="82"/>
        <item x="84"/>
        <item x="86"/>
        <item x="88"/>
        <item x="90"/>
        <item x="92"/>
        <item x="94"/>
        <item x="96"/>
        <item x="98"/>
        <item x="321"/>
        <item x="101"/>
        <item x="397"/>
        <item x="322"/>
        <item x="105"/>
        <item x="107"/>
        <item x="109"/>
        <item x="323"/>
        <item x="324"/>
        <item x="411"/>
        <item x="412"/>
        <item x="413"/>
        <item x="438"/>
        <item x="117"/>
        <item x="325"/>
        <item x="120"/>
        <item x="122"/>
        <item x="124"/>
        <item x="126"/>
        <item x="128"/>
        <item x="130"/>
        <item x="132"/>
        <item x="134"/>
        <item x="326"/>
        <item x="327"/>
        <item x="359"/>
        <item x="365"/>
        <item x="388"/>
        <item x="439"/>
        <item x="328"/>
        <item x="329"/>
        <item x="430"/>
        <item x="145"/>
        <item x="147"/>
        <item x="149"/>
        <item x="151"/>
        <item x="330"/>
        <item x="154"/>
        <item x="353"/>
        <item x="403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331"/>
        <item x="332"/>
        <item x="171"/>
        <item x="333"/>
        <item x="398"/>
        <item x="334"/>
        <item x="172"/>
        <item x="173"/>
        <item x="174"/>
        <item x="175"/>
        <item x="177"/>
        <item x="431"/>
        <item x="383"/>
        <item x="181"/>
        <item x="183"/>
        <item x="185"/>
        <item x="187"/>
        <item x="189"/>
        <item x="191"/>
        <item x="193"/>
        <item x="195"/>
        <item x="197"/>
        <item x="199"/>
        <item x="335"/>
        <item x="336"/>
        <item x="399"/>
        <item x="440"/>
        <item x="205"/>
        <item x="207"/>
        <item x="337"/>
        <item x="210"/>
        <item x="212"/>
        <item x="214"/>
        <item x="216"/>
        <item x="338"/>
        <item x="423"/>
        <item x="220"/>
        <item x="222"/>
        <item x="224"/>
        <item x="384"/>
        <item x="366"/>
        <item x="228"/>
        <item x="230"/>
        <item x="232"/>
        <item x="234"/>
        <item x="432"/>
        <item x="339"/>
        <item x="373"/>
        <item x="400"/>
        <item x="240"/>
        <item x="242"/>
        <item x="340"/>
        <item x="418"/>
        <item x="433"/>
        <item x="425"/>
        <item x="426"/>
        <item x="352"/>
        <item x="402"/>
        <item x="251"/>
        <item x="253"/>
        <item x="341"/>
        <item x="256"/>
        <item x="258"/>
        <item x="446"/>
        <item x="342"/>
        <item x="262"/>
        <item x="264"/>
        <item x="354"/>
        <item x="343"/>
        <item x="344"/>
        <item x="269"/>
        <item x="271"/>
        <item x="273"/>
        <item x="275"/>
        <item x="277"/>
        <item x="279"/>
        <item x="280"/>
        <item x="281"/>
        <item x="282"/>
        <item x="283"/>
        <item x="345"/>
        <item x="414"/>
        <item x="427"/>
        <item x="434"/>
        <item x="435"/>
        <item x="443"/>
        <item x="284"/>
        <item x="285"/>
        <item x="286"/>
        <item x="287"/>
        <item x="0"/>
        <item x="1"/>
        <item x="3"/>
        <item x="5"/>
        <item x="7"/>
        <item x="9"/>
        <item x="11"/>
        <item x="13"/>
        <item x="15"/>
        <item x="17"/>
        <item x="19"/>
        <item x="419"/>
        <item x="20"/>
        <item x="22"/>
        <item x="23"/>
        <item x="25"/>
        <item x="27"/>
        <item x="288"/>
        <item x="289"/>
        <item x="290"/>
        <item x="404"/>
        <item x="424"/>
        <item x="428"/>
        <item x="29"/>
        <item x="31"/>
        <item x="32"/>
        <item x="33"/>
        <item x="35"/>
        <item x="37"/>
        <item x="39"/>
        <item x="41"/>
        <item x="42"/>
        <item x="386"/>
        <item x="43"/>
        <item x="44"/>
        <item x="46"/>
        <item x="48"/>
        <item x="50"/>
        <item x="52"/>
        <item x="54"/>
        <item x="56"/>
        <item x="58"/>
        <item x="60"/>
        <item x="62"/>
        <item x="63"/>
        <item x="65"/>
        <item x="66"/>
        <item x="291"/>
        <item x="292"/>
        <item x="293"/>
        <item x="294"/>
        <item x="295"/>
        <item x="296"/>
        <item x="346"/>
        <item x="297"/>
        <item x="367"/>
        <item x="394"/>
        <item x="68"/>
        <item x="395"/>
        <item x="298"/>
        <item x="375"/>
        <item x="368"/>
        <item x="69"/>
        <item x="71"/>
        <item x="73"/>
        <item x="75"/>
        <item x="76"/>
        <item x="417"/>
        <item x="77"/>
        <item x="79"/>
        <item x="81"/>
        <item x="83"/>
        <item x="85"/>
        <item x="87"/>
        <item x="89"/>
        <item x="429"/>
        <item x="91"/>
        <item x="93"/>
        <item x="95"/>
        <item x="97"/>
        <item x="99"/>
        <item x="100"/>
        <item x="102"/>
        <item x="103"/>
        <item x="104"/>
        <item x="106"/>
        <item x="108"/>
        <item x="110"/>
        <item x="111"/>
        <item x="112"/>
        <item x="441"/>
        <item x="299"/>
        <item x="347"/>
        <item x="376"/>
        <item x="348"/>
        <item x="355"/>
        <item x="356"/>
        <item x="405"/>
        <item x="408"/>
        <item x="113"/>
        <item x="114"/>
        <item x="115"/>
        <item x="300"/>
        <item x="390"/>
        <item x="116"/>
        <item x="118"/>
        <item x="119"/>
        <item x="121"/>
        <item x="360"/>
        <item x="357"/>
        <item x="123"/>
        <item x="125"/>
        <item x="127"/>
        <item x="129"/>
        <item x="301"/>
        <item x="131"/>
        <item x="133"/>
        <item x="135"/>
        <item x="136"/>
        <item x="377"/>
        <item x="361"/>
        <item x="302"/>
        <item x="362"/>
        <item x="363"/>
        <item x="358"/>
        <item x="396"/>
        <item x="137"/>
        <item x="138"/>
        <item x="139"/>
        <item x="140"/>
        <item x="141"/>
        <item x="142"/>
        <item x="143"/>
        <item x="144"/>
        <item x="146"/>
        <item x="148"/>
        <item x="150"/>
        <item x="364"/>
        <item x="391"/>
        <item x="392"/>
        <item x="409"/>
        <item x="416"/>
        <item x="445"/>
        <item x="152"/>
        <item x="153"/>
        <item x="155"/>
        <item x="156"/>
        <item x="406"/>
        <item x="448"/>
        <item x="449"/>
        <item x="450"/>
        <item x="451"/>
        <item x="176"/>
        <item x="178"/>
        <item x="179"/>
        <item x="180"/>
        <item x="182"/>
        <item x="184"/>
        <item x="186"/>
        <item x="188"/>
        <item x="190"/>
        <item x="192"/>
        <item x="194"/>
        <item x="196"/>
        <item x="420"/>
        <item x="198"/>
        <item x="303"/>
        <item x="200"/>
        <item x="201"/>
        <item x="304"/>
        <item x="202"/>
        <item x="203"/>
        <item x="204"/>
        <item x="206"/>
        <item x="208"/>
        <item x="209"/>
        <item x="211"/>
        <item x="369"/>
        <item x="213"/>
        <item x="215"/>
        <item x="217"/>
        <item x="305"/>
        <item x="218"/>
        <item x="219"/>
        <item x="221"/>
        <item x="223"/>
        <item x="225"/>
        <item x="226"/>
        <item x="393"/>
        <item x="227"/>
        <item x="229"/>
        <item x="306"/>
        <item x="307"/>
        <item x="370"/>
        <item x="371"/>
        <item x="410"/>
        <item x="381"/>
        <item x="231"/>
        <item x="233"/>
        <item x="235"/>
        <item x="349"/>
        <item x="378"/>
        <item x="236"/>
        <item x="237"/>
        <item x="387"/>
        <item x="442"/>
        <item x="239"/>
        <item x="241"/>
        <item x="243"/>
        <item x="244"/>
        <item x="245"/>
        <item x="350"/>
        <item x="385"/>
        <item x="372"/>
        <item x="246"/>
        <item x="247"/>
        <item x="248"/>
        <item x="249"/>
        <item x="250"/>
        <item x="252"/>
        <item x="254"/>
        <item x="255"/>
        <item x="257"/>
        <item x="259"/>
        <item x="382"/>
        <item x="238"/>
        <item x="260"/>
        <item x="308"/>
        <item x="309"/>
        <item x="261"/>
        <item x="263"/>
        <item x="265"/>
        <item x="266"/>
        <item x="310"/>
        <item x="267"/>
        <item x="311"/>
        <item x="312"/>
        <item x="401"/>
        <item x="313"/>
        <item x="268"/>
        <item x="270"/>
        <item x="272"/>
        <item x="274"/>
        <item x="389"/>
        <item x="380"/>
        <item x="374"/>
        <item x="447"/>
        <item x="314"/>
        <item x="315"/>
        <item x="379"/>
        <item x="276"/>
        <item x="278"/>
        <item x="468"/>
        <item x="469"/>
        <item x="470"/>
        <item x="471"/>
        <item x="472"/>
        <item x="473"/>
        <item x="474"/>
        <item x="475"/>
        <item x="461"/>
        <item x="460"/>
        <item x="459"/>
        <item x="457"/>
        <item x="458"/>
        <item x="462"/>
        <item x="455"/>
        <item x="454"/>
        <item x="452"/>
        <item x="466"/>
        <item x="465"/>
        <item x="453"/>
        <item x="463"/>
        <item x="456"/>
        <item x="464"/>
        <item x="467"/>
        <item t="default"/>
      </items>
    </pivotField>
    <pivotField axis="axisRow" showAll="0">
      <items count="521">
        <item sd="0" x="301"/>
        <item sd="0" x="201"/>
        <item sd="0" x="202"/>
        <item sd="0" x="304"/>
        <item sd="0" x="320"/>
        <item sd="0" x="22"/>
        <item sd="0" x="25"/>
        <item sd="0" x="46"/>
        <item sd="0" x="20"/>
        <item sd="0" x="455"/>
        <item sd="0" x="418"/>
        <item sd="0" x="19"/>
        <item sd="0" x="1"/>
        <item sd="0" x="23"/>
        <item sd="0" x="3"/>
        <item sd="0" x="5"/>
        <item sd="0" x="289"/>
        <item sd="0" x="403"/>
        <item sd="0" x="0"/>
        <item sd="0" x="288"/>
        <item sd="0" x="115"/>
        <item sd="0" x="137"/>
        <item sd="0" x="142"/>
        <item sd="0" x="408"/>
        <item sd="0" x="143"/>
        <item sd="0" x="424"/>
        <item sd="0" x="146"/>
        <item sd="0" x="363"/>
        <item sd="0" x="415"/>
        <item sd="0" x="390"/>
        <item sd="0" x="141"/>
        <item sd="0" x="144"/>
        <item sd="0" x="391"/>
        <item sd="0" x="148"/>
        <item sd="0" x="150"/>
        <item sd="0" x="138"/>
        <item sd="0" x="140"/>
        <item sd="0" x="139"/>
        <item sd="0" x="299"/>
        <item sd="0" x="75"/>
        <item sd="0" x="379"/>
        <item sd="0" x="67"/>
        <item sd="0" x="112"/>
        <item sd="0" x="357"/>
        <item sd="0" x="48"/>
        <item sd="0" x="121"/>
        <item sd="0" x="359"/>
        <item sd="0" x="70"/>
        <item sd="0" x="228"/>
        <item sd="0" x="170"/>
        <item sd="0" x="278"/>
        <item sd="0" x="156"/>
        <item sd="0" x="456"/>
        <item sd="0" x="388"/>
        <item sd="0" x="59"/>
        <item sd="0" x="457"/>
        <item sd="0" x="458"/>
        <item sd="0" x="186"/>
        <item sd="0" x="196"/>
        <item sd="0" x="179"/>
        <item sd="0" x="178"/>
        <item sd="0" x="188"/>
        <item sd="0" x="182"/>
        <item sd="0" x="194"/>
        <item sd="0" x="184"/>
        <item sd="0" x="180"/>
        <item sd="0" x="190"/>
        <item sd="0" x="192"/>
        <item sd="0" x="176"/>
        <item sd="0" x="96"/>
        <item sd="0" x="240"/>
        <item sd="0" x="78"/>
        <item sd="0" x="321"/>
        <item sd="0" x="259"/>
        <item sd="0" x="222"/>
        <item sd="0" x="225"/>
        <item sd="0" x="73"/>
        <item sd="0" x="71"/>
        <item sd="0" x="76"/>
        <item sd="0" x="69"/>
        <item sd="0" x="416"/>
        <item sd="0" x="21"/>
        <item sd="0" x="26"/>
        <item sd="0" x="8"/>
        <item sd="0" x="199"/>
        <item sd="0" x="128"/>
        <item sd="0" x="11"/>
        <item sd="0" x="376"/>
        <item sd="0" x="191"/>
        <item sd="0" x="197"/>
        <item sd="0" x="126"/>
        <item sd="0" x="364"/>
        <item sd="0" x="35"/>
        <item sd="0" x="13"/>
        <item sd="0" x="89"/>
        <item sd="0" x="87"/>
        <item sd="0" x="145"/>
        <item sd="0" x="149"/>
        <item sd="0" x="147"/>
        <item sd="0" x="428"/>
        <item sd="0" x="15"/>
        <item sd="0" x="17"/>
        <item sd="0" x="411"/>
        <item sd="0" x="412"/>
        <item sd="0" x="410"/>
        <item sd="0" x="109"/>
        <item sd="0" x="323"/>
        <item sd="0" x="324"/>
        <item sd="0" x="95"/>
        <item sd="0" x="37"/>
        <item sd="0" x="53"/>
        <item sd="0" x="55"/>
        <item sd="0" x="51"/>
        <item sd="0" x="221"/>
        <item sd="0" x="135"/>
        <item sd="0" x="395"/>
        <item sd="0" x="296"/>
        <item sd="0" x="63"/>
        <item sd="0" x="291"/>
        <item sd="0" x="58"/>
        <item sd="0" x="293"/>
        <item sd="0" x="66"/>
        <item sd="0" x="345"/>
        <item sd="0" x="56"/>
        <item sd="0" x="297"/>
        <item sd="0" x="62"/>
        <item sd="0" x="54"/>
        <item sd="0" x="65"/>
        <item sd="0" x="292"/>
        <item sd="0" x="249"/>
        <item sd="0" x="361"/>
        <item sd="0" x="60"/>
        <item sd="0" x="203"/>
        <item sd="0" x="274"/>
        <item sd="0" x="272"/>
        <item sd="0" x="459"/>
        <item sd="0" x="111"/>
        <item sd="0" x="346"/>
        <item sd="0" x="460"/>
        <item sd="0" x="461"/>
        <item sd="0" x="462"/>
        <item sd="0" x="302"/>
        <item sd="0" x="219"/>
        <item sd="0" x="218"/>
        <item sd="0" x="356"/>
        <item sd="0" x="409"/>
        <item sd="0" x="366"/>
        <item sd="0" x="360"/>
        <item sd="0" x="136"/>
        <item sd="0" x="134"/>
        <item sd="0" x="187"/>
        <item sd="0" x="130"/>
        <item sd="0" x="90"/>
        <item sd="0" x="72"/>
        <item sd="0" x="318"/>
        <item sd="0" x="317"/>
        <item sd="0" x="322"/>
        <item sd="0" x="98"/>
        <item sd="0" x="316"/>
        <item sd="0" x="64"/>
        <item sd="0" x="80"/>
        <item sd="0" x="84"/>
        <item sd="0" x="86"/>
        <item sd="0" x="124"/>
        <item sd="0" x="389"/>
        <item sd="0" x="372"/>
        <item sd="0" x="382"/>
        <item sd="0" x="220"/>
        <item sd="0" x="417"/>
        <item sd="0" x="339"/>
        <item sd="0" x="242"/>
        <item sd="0" x="399"/>
        <item sd="0" x="338"/>
        <item sd="0" x="365"/>
        <item sd="0" x="285"/>
        <item sd="0" x="230"/>
        <item sd="0" x="234"/>
        <item sd="0" x="232"/>
        <item sd="0" x="92"/>
        <item sd="0" x="327"/>
        <item sd="0" x="328"/>
        <item sd="0" x="430"/>
        <item sd="0" x="402"/>
        <item sd="0" x="381"/>
        <item sd="0" x="2"/>
        <item sd="0" x="215"/>
        <item sd="0" x="373"/>
        <item sd="0" x="298"/>
        <item sd="0" x="68"/>
        <item sd="0" x="374"/>
        <item sd="0" x="394"/>
        <item sd="0" x="43"/>
        <item sd="0" x="319"/>
        <item sd="0" x="256"/>
        <item sd="0" x="351"/>
        <item sd="0" x="74"/>
        <item sd="0" x="253"/>
        <item sd="0" x="270"/>
        <item sd="0" x="204"/>
        <item sd="0" x="407"/>
        <item sd="0" x="162"/>
        <item sd="0" x="160"/>
        <item sd="0" x="161"/>
        <item sd="0" x="164"/>
        <item sd="0" x="163"/>
        <item sd="0" x="169"/>
        <item sd="0" x="159"/>
        <item sd="0" x="168"/>
        <item sd="0" x="167"/>
        <item sd="0" x="14"/>
        <item sd="0" x="57"/>
        <item sd="0" x="216"/>
        <item sd="0" x="93"/>
        <item sd="0" x="205"/>
        <item sd="0" x="193"/>
        <item sd="0" x="195"/>
        <item sd="0" x="189"/>
        <item sd="0" x="336"/>
        <item sd="0" x="185"/>
        <item sd="0" x="334"/>
        <item sd="0" x="335"/>
        <item sd="0" x="387"/>
        <item sd="0" x="271"/>
        <item sd="0" x="158"/>
        <item sd="0" x="166"/>
        <item sd="0" x="165"/>
        <item sd="0" x="157"/>
        <item sd="0" x="279"/>
        <item sd="0" x="280"/>
        <item sd="0" x="282"/>
        <item sd="0" x="284"/>
        <item sd="0" x="275"/>
        <item sd="0" x="171"/>
        <item sd="0" x="269"/>
        <item sd="0" x="331"/>
        <item sd="0" x="330"/>
        <item sd="0" x="273"/>
        <item sd="0" x="277"/>
        <item sd="0" x="413"/>
        <item sd="0" x="427"/>
        <item sd="0" x="281"/>
        <item sd="0" x="177"/>
        <item sd="0" x="397"/>
        <item sd="0" x="332"/>
        <item sd="0" x="283"/>
        <item sd="0" x="344"/>
        <item sd="0" x="174"/>
        <item sd="0" x="175"/>
        <item sd="0" x="172"/>
        <item sd="0" x="173"/>
        <item sd="0" x="362"/>
        <item sd="0" x="212"/>
        <item sd="0" x="214"/>
        <item sd="0" x="210"/>
        <item sd="0" x="422"/>
        <item sd="0" x="44"/>
        <item sd="0" x="264"/>
        <item sd="0" x="396"/>
        <item sd="0" x="262"/>
        <item sd="0" x="343"/>
        <item sd="0" x="342"/>
        <item sd="0" x="251"/>
        <item sd="0" x="341"/>
        <item sd="0" x="7"/>
        <item sd="0" x="27"/>
        <item sd="0" x="420"/>
        <item sd="0" x="18"/>
        <item sd="0" x="406"/>
        <item sd="0" x="258"/>
        <item sd="0" x="206"/>
        <item sd="0" x="208"/>
        <item sd="0" x="368"/>
        <item sd="0" x="386"/>
        <item sd="0" x="213"/>
        <item sd="0" x="209"/>
        <item sd="0" x="353"/>
        <item sd="0" x="101"/>
        <item sd="0" x="250"/>
        <item sd="0" x="261"/>
        <item sd="0" x="30"/>
        <item sd="0" x="377"/>
        <item sd="0" x="348"/>
        <item sd="0" x="313"/>
        <item sd="0" x="276"/>
        <item sd="0" x="236"/>
        <item sd="0" x="237"/>
        <item sd="0" x="235"/>
        <item sd="0" x="233"/>
        <item sd="0" x="231"/>
        <item sd="0" x="380"/>
        <item x="398"/>
        <item sd="0" x="325"/>
        <item sd="0" x="414"/>
        <item sd="0" x="421"/>
        <item sd="0" x="401"/>
        <item sd="0" x="426"/>
        <item sd="0" x="425"/>
        <item sd="0" x="31"/>
        <item sd="0" x="29"/>
        <item sd="0" x="42"/>
        <item sd="0" x="39"/>
        <item sd="0" x="41"/>
        <item sd="0" x="32"/>
        <item sd="0" x="385"/>
        <item sd="0" x="305"/>
        <item sd="0" x="123"/>
        <item sd="0" x="24"/>
        <item sd="0" x="463"/>
        <item sd="0" x="9"/>
        <item sd="0" x="423"/>
        <item sd="0" x="45"/>
        <item sd="0" x="97"/>
        <item sd="0" x="10"/>
        <item sd="0" x="16"/>
        <item sd="0" x="392"/>
        <item sd="0" x="28"/>
        <item sd="0" x="354"/>
        <item sd="0" x="295"/>
        <item sd="0" x="183"/>
        <item sd="0" x="153"/>
        <item sd="0" x="155"/>
        <item sd="0" x="405"/>
        <item sd="0" x="337"/>
        <item sd="0" x="94"/>
        <item sd="0" x="464"/>
        <item sd="0" x="370"/>
        <item sd="0" x="229"/>
        <item sd="0" x="263"/>
        <item sd="0" x="367"/>
        <item sd="0" x="36"/>
        <item sd="0" x="34"/>
        <item sd="0" x="38"/>
        <item sd="0" x="40"/>
        <item sd="0" x="314"/>
        <item sd="0" x="132"/>
        <item sd="0" x="88"/>
        <item sd="0" x="465"/>
        <item sd="0" x="310"/>
        <item sd="0" x="247"/>
        <item sd="0" x="82"/>
        <item sd="0" x="207"/>
        <item sd="0" x="49"/>
        <item sd="0" x="47"/>
        <item sd="0" x="33"/>
        <item sd="0" x="315"/>
        <item sd="0" x="378"/>
        <item sd="0" x="91"/>
        <item sd="0" x="105"/>
        <item sd="0" x="286"/>
        <item sd="0" x="224"/>
        <item sd="0" x="383"/>
        <item sd="0" x="300"/>
        <item sd="0" x="238"/>
        <item sd="0" x="371"/>
        <item sd="0" x="246"/>
        <item sd="0" x="244"/>
        <item sd="0" x="265"/>
        <item sd="0" x="245"/>
        <item sd="0" x="268"/>
        <item sd="0" x="255"/>
        <item sd="0" x="254"/>
        <item sd="0" x="252"/>
        <item sd="0" x="200"/>
        <item sd="0" x="198"/>
        <item sd="0" x="303"/>
        <item sd="0" x="110"/>
        <item sd="0" x="108"/>
        <item sd="0" x="309"/>
        <item sd="0" x="267"/>
        <item sd="0" x="308"/>
        <item sd="0" x="404"/>
        <item sd="0" x="260"/>
        <item sd="0" x="375"/>
        <item sd="0" x="107"/>
        <item sd="0" x="287"/>
        <item sd="0" x="151"/>
        <item sd="0" x="329"/>
        <item sd="0" x="154"/>
        <item sd="0" x="340"/>
        <item sd="0" x="61"/>
        <item sd="0" x="152"/>
        <item sd="0" x="451"/>
        <item sd="0" x="452"/>
        <item sd="0" x="453"/>
        <item sd="0" x="454"/>
        <item sd="0" x="217"/>
        <item sd="0" x="223"/>
        <item sd="0" x="257"/>
        <item sd="0" x="466"/>
        <item sd="0" x="384"/>
        <item sd="0" x="102"/>
        <item sd="0" x="294"/>
        <item sd="0" x="4"/>
        <item sd="0" x="6"/>
        <item sd="0" x="181"/>
        <item sd="0" x="307"/>
        <item sd="0" x="266"/>
        <item sd="0" x="312"/>
        <item sd="0" x="400"/>
        <item sd="0" x="311"/>
        <item sd="0" x="226"/>
        <item sd="0" x="369"/>
        <item sd="0" x="106"/>
        <item sd="0" x="306"/>
        <item sd="0" x="127"/>
        <item sd="0" x="131"/>
        <item sd="0" x="227"/>
        <item sd="0" x="81"/>
        <item sd="0" x="77"/>
        <item sd="0" x="79"/>
        <item sd="0" x="85"/>
        <item sd="0" x="100"/>
        <item sd="0" x="248"/>
        <item sd="0" x="118"/>
        <item sd="0" x="83"/>
        <item sd="0" x="429"/>
        <item sd="0" x="125"/>
        <item sd="0" x="355"/>
        <item sd="0" x="133"/>
        <item sd="0" x="104"/>
        <item sd="0" x="119"/>
        <item sd="0" x="116"/>
        <item sd="0" x="129"/>
        <item sd="0" x="99"/>
        <item sd="0" x="347"/>
        <item sd="0" x="50"/>
        <item sd="0" x="52"/>
        <item sd="0" x="103"/>
        <item sd="0" x="467"/>
        <item sd="0" x="468"/>
        <item sd="0" x="350"/>
        <item sd="0" x="333"/>
        <item sd="0" x="393"/>
        <item sd="0" x="419"/>
        <item sd="0" x="211"/>
        <item sd="0" x="12"/>
        <item sd="0" x="290"/>
        <item sd="0" x="113"/>
        <item sd="0" x="114"/>
        <item sd="0" x="122"/>
        <item sd="0" x="120"/>
        <item sd="0" x="358"/>
        <item sd="0" x="117"/>
        <item sd="0" x="326"/>
        <item sd="0" x="352"/>
        <item sd="0" x="469"/>
        <item sd="0" x="470"/>
        <item sd="0" x="349"/>
        <item sd="0" x="471"/>
        <item sd="0" x="239"/>
        <item sd="0" x="472"/>
        <item sd="0" x="243"/>
        <item sd="0" x="241"/>
        <item sd="0" x="498"/>
        <item sd="0" x="499"/>
        <item sd="0" x="431"/>
        <item sd="0" x="432"/>
        <item sd="0" x="433"/>
        <item sd="0" x="434"/>
        <item sd="0" x="435"/>
        <item sd="0" x="436"/>
        <item sd="0" x="437"/>
        <item sd="0" x="438"/>
        <item x="439"/>
        <item sd="0" x="440"/>
        <item x="441"/>
        <item sd="0" x="442"/>
        <item sd="0" x="444"/>
        <item sd="0" x="500"/>
        <item sd="0" x="479"/>
        <item sd="0" x="480"/>
        <item sd="0" x="481"/>
        <item sd="0" x="482"/>
        <item sd="0" x="483"/>
        <item sd="0" x="484"/>
        <item sd="0" x="477"/>
        <item sd="0" x="478"/>
        <item sd="0" x="476"/>
        <item sd="0" x="473"/>
        <item sd="0" x="474"/>
        <item sd="0" x="475"/>
        <item sd="0" x="485"/>
        <item sd="0" x="486"/>
        <item sd="0" x="487"/>
        <item sd="0" x="488"/>
        <item sd="0" x="489"/>
        <item sd="0" x="490"/>
        <item sd="0" x="491"/>
        <item sd="0" x="492"/>
        <item sd="0" x="493"/>
        <item sd="0" x="494"/>
        <item sd="0" x="495"/>
        <item sd="0" x="496"/>
        <item sd="0" x="497"/>
        <item sd="0" x="445"/>
        <item sd="0" x="446"/>
        <item sd="0" x="443"/>
        <item sd="0" x="447"/>
        <item sd="0" x="448"/>
        <item sd="0" x="449"/>
        <item sd="0" x="450"/>
        <item sd="0" m="1" x="508"/>
        <item sd="0" m="1" x="509"/>
        <item sd="0" m="1" x="510"/>
        <item sd="0" m="1" x="511"/>
        <item sd="0" m="1" x="512"/>
        <item sd="0" m="1" x="513"/>
        <item sd="0" m="1" x="514"/>
        <item sd="0" m="1" x="515"/>
        <item sd="0" m="1" x="516"/>
        <item sd="0" m="1" x="517"/>
        <item sd="0" m="1" x="518"/>
        <item sd="0" m="1" x="519"/>
        <item sd="0" x="501"/>
        <item sd="0" x="502"/>
        <item sd="0" x="503"/>
        <item sd="0" x="504"/>
        <item sd="0" x="505"/>
        <item sd="0" x="506"/>
        <item sd="0" x="507"/>
        <item t="default" sd="0"/>
      </items>
    </pivotField>
    <pivotField dataField="1"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43">
        <item sd="0" x="29"/>
        <item sd="0" x="33"/>
        <item sd="0" x="35"/>
        <item sd="0" x="27"/>
        <item sd="0" x="34"/>
        <item sd="0" x="0"/>
        <item sd="0" x="28"/>
        <item sd="0" x="5"/>
        <item sd="0" x="37"/>
        <item sd="0" x="2"/>
        <item sd="0" x="38"/>
        <item sd="0" x="39"/>
        <item sd="0" x="6"/>
        <item sd="0" x="26"/>
        <item sd="0" x="40"/>
        <item sd="0" x="8"/>
        <item sd="0" x="17"/>
        <item sd="0" x="11"/>
        <item sd="0" x="13"/>
        <item sd="0" x="22"/>
        <item sd="0" x="4"/>
        <item sd="0" x="24"/>
        <item sd="0" x="18"/>
        <item sd="0" x="10"/>
        <item sd="0" x="15"/>
        <item sd="0" x="14"/>
        <item sd="0" x="25"/>
        <item sd="0" x="31"/>
        <item sd="0" x="21"/>
        <item sd="0" x="20"/>
        <item sd="0" x="23"/>
        <item sd="0" x="32"/>
        <item sd="0" x="30"/>
        <item sd="0" x="7"/>
        <item sd="0" x="1"/>
        <item sd="0" x="3"/>
        <item sd="0" x="36"/>
        <item sd="0" x="12"/>
        <item sd="0" x="9"/>
        <item sd="0" x="19"/>
        <item x="41"/>
        <item sd="0" x="16"/>
        <item t="default" sd="0"/>
      </items>
    </pivotField>
    <pivotField showAll="0"/>
    <pivotField showAll="0"/>
    <pivotField showAll="0"/>
    <pivotField showAll="0"/>
    <pivotField showAll="0"/>
    <pivotField showAll="0">
      <items count="28">
        <item sd="0" x="17"/>
        <item n="RICAVI" x="20"/>
        <item n="COSTI DIRETTI" x="21"/>
        <item n="COSTI INDIRETTI" x="22"/>
        <item n="COSTI STRUTTURA" x="23"/>
        <item sd="0" x="5"/>
        <item sd="0" x="8"/>
        <item sd="0" x="14"/>
        <item sd="0" x="10"/>
        <item sd="0" x="4"/>
        <item sd="0" x="9"/>
        <item sd="0" x="7"/>
        <item sd="0" x="16"/>
        <item sd="0" x="18"/>
        <item sd="0" x="13"/>
        <item sd="0" x="12"/>
        <item sd="0" x="15"/>
        <item n="GEST. EXTRACARATT." x="24"/>
        <item sd="0" x="2"/>
        <item sd="0" x="0"/>
        <item sd="0" x="1"/>
        <item sd="0" x="19"/>
        <item sd="0" x="6"/>
        <item x="3"/>
        <item sd="0" x="11"/>
        <item x="25"/>
        <item x="26"/>
        <item t="default"/>
      </items>
    </pivotField>
  </pivotFields>
  <rowFields count="3">
    <field x="8"/>
    <field x="3"/>
    <field x="2"/>
  </rowFields>
  <rowItems count="20">
    <i>
      <x v="17"/>
    </i>
    <i>
      <x v="18"/>
    </i>
    <i>
      <x v="19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3"/>
    </i>
    <i>
      <x v="34"/>
    </i>
    <i>
      <x v="35"/>
    </i>
    <i>
      <x v="37"/>
    </i>
    <i>
      <x v="38"/>
    </i>
    <i>
      <x v="39"/>
    </i>
    <i>
      <x v="41"/>
    </i>
    <i t="grand">
      <x/>
    </i>
  </rowItems>
  <colItems count="1">
    <i/>
  </colItems>
  <pageFields count="3">
    <pageField fld="0" item="0" hier="-1"/>
    <pageField fld="6" item="1" hier="-1"/>
    <pageField fld="1" item="37" hier="-1"/>
  </pageFields>
  <dataFields count="1">
    <dataField name="Sum of Saldo (D-A)" fld="4" baseField="8" baseItem="1" numFmtId="164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49F4481-7F34-4EAA-8004-00C8CE2DE155}" autoFormatId="16" applyNumberFormats="0" applyBorderFormats="0" applyFontFormats="0" applyPatternFormats="0" applyAlignmentFormats="0" applyWidthHeightFormats="0">
  <queryTableRefresh nextId="25">
    <queryTableFields count="14">
      <queryTableField id="12" name="ACT/BDG" tableColumnId="12"/>
      <queryTableField id="1" name="Mese Competenza" tableColumnId="1"/>
      <queryTableField id="2" name="Conto" tableColumnId="2"/>
      <queryTableField id="3" name="Descr. Conto" tableColumnId="3"/>
      <queryTableField id="4" name="Saldo (D-A)" tableColumnId="4"/>
      <queryTableField id="13" name="Fonte" tableColumnId="13"/>
      <queryTableField id="5" name="CE/SP" tableColumnId="5"/>
      <queryTableField id="16" name="Riclassifica Estesta" tableColumnId="14"/>
      <queryTableField id="17" name="Descr. Riclassifica Estesta" tableColumnId="15"/>
      <queryTableField id="18" name="Riclassifica Sintetica" tableColumnId="16"/>
      <queryTableField id="9" name="MAPPATURA GRANT" tableColumnId="9"/>
      <queryTableField id="22" name="Column1" tableColumnId="6"/>
      <queryTableField id="23" name="Riclassifica CEE" tableColumnId="7"/>
      <queryTableField id="24" name="CdR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0C98DDA-E9EA-4234-8457-4F6AA07B36E3}" autoFormatId="16" applyNumberFormats="0" applyBorderFormats="0" applyFontFormats="0" applyPatternFormats="0" applyAlignmentFormats="0" applyWidthHeightFormats="0">
  <queryTableRefresh nextId="3">
    <queryTableFields count="2">
      <queryTableField id="1" name="Conto" tableColumnId="1"/>
      <queryTableField id="2" name="Descr. Cont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E1A85AC2-B555-4807-A9EA-F8E9952BB564}" autoFormatId="16" applyNumberFormats="0" applyBorderFormats="0" applyFontFormats="0" applyPatternFormats="0" applyAlignmentFormats="0" applyWidthHeightFormats="0">
  <queryTableRefresh nextId="5">
    <queryTableFields count="4">
      <queryTableField id="1" name="ACT/BDG" tableColumnId="1"/>
      <queryTableField id="2" name="Mese Competenza" tableColumnId="2"/>
      <queryTableField id="3" name="Saldo (D-A)" tableColumnId="3"/>
      <queryTableField id="4" name="Conto Transitori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F408B1-3FEF-4A06-9D62-974BDB3BD50A}" autoFormatId="16" applyNumberFormats="0" applyBorderFormats="0" applyFontFormats="0" applyPatternFormats="0" applyAlignmentFormats="0" applyWidthHeightFormats="0">
  <queryTableRefresh nextId="70">
    <queryTableFields count="44">
      <queryTableField id="1" name="31/12/2020" tableColumnId="1"/>
      <queryTableField id="2" name="31/12/2021" tableColumnId="2"/>
      <queryTableField id="3" name="31/01/2022" tableColumnId="3"/>
      <queryTableField id="6" name="28/02/2022" tableColumnId="6"/>
      <queryTableField id="9" name="31/03/2022" tableColumnId="9"/>
      <queryTableField id="12" name="30/04/2022" tableColumnId="12"/>
      <queryTableField id="15" name="31/05/2022" tableColumnId="15"/>
      <queryTableField id="17" name="30/06/2022" tableColumnId="17"/>
      <queryTableField id="19" name="31/07/2022" tableColumnId="19"/>
      <queryTableField id="21" name="31/08/2022" tableColumnId="21"/>
      <queryTableField id="23" name="30/09/2022" tableColumnId="23"/>
      <queryTableField id="25" name="31/10/2022" tableColumnId="25"/>
      <queryTableField id="27" name="30/11/2022" tableColumnId="27"/>
      <queryTableField id="29" name="31/12/2022" tableColumnId="29"/>
      <queryTableField id="4" name="31/01/2023" tableColumnId="4"/>
      <queryTableField id="7" name="28/02/2023" tableColumnId="7"/>
      <queryTableField id="10" name="31/03/2023" tableColumnId="10"/>
      <queryTableField id="13" name="30/04/2023" tableColumnId="13"/>
      <queryTableField id="16" name="31/05/2023" tableColumnId="16"/>
      <queryTableField id="18" name="30/06/2023" tableColumnId="18"/>
      <queryTableField id="20" name="31/07/2023" tableColumnId="20"/>
      <queryTableField id="22" name="31/08/2023" tableColumnId="22"/>
      <queryTableField id="24" name="30/09/2023" tableColumnId="24"/>
      <queryTableField id="26" name="31/10/2023" tableColumnId="26"/>
      <queryTableField id="28" name="30/11/2023" tableColumnId="28"/>
      <queryTableField id="30" name="31/12/2023" tableColumnId="30"/>
      <queryTableField id="5" name="31/01/2024" tableColumnId="5"/>
      <queryTableField id="8" name="29/02/2024" tableColumnId="8"/>
      <queryTableField id="11" name="31/03/2024" tableColumnId="11"/>
      <queryTableField id="14" name="30/04/2024" tableColumnId="14"/>
      <queryTableField id="31" name="31/05/2024" tableColumnId="31"/>
      <queryTableField id="32" name="30/06/2024" tableColumnId="32"/>
      <queryTableField id="55" name="31/07/2024" tableColumnId="33"/>
      <queryTableField id="56" name="31/08/2024" tableColumnId="34"/>
      <queryTableField id="57" name="30/09/2024" tableColumnId="35"/>
      <queryTableField id="58" name="31/10/2024" tableColumnId="36"/>
      <queryTableField id="59" name="30/11/2024" tableColumnId="37"/>
      <queryTableField id="60" name="31/12/2024" tableColumnId="38"/>
      <queryTableField id="61" name="31/01/2025" tableColumnId="39"/>
      <queryTableField id="62" name="28/02/2025" tableColumnId="40"/>
      <queryTableField id="65" name="31/03/2025" tableColumnId="41"/>
      <queryTableField id="67" name="30/04/2025" tableColumnId="42"/>
      <queryTableField id="68" name="31/05/2025" tableColumnId="43"/>
      <queryTableField id="69" name="30/06/2025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8522CA-93FD-431D-BD8B-662BBD6ADB43}" name="DB_Complessivo" displayName="DB_Complessivo" ref="A1:N18990" tableType="queryTable" totalsRowCount="1">
  <autoFilter ref="A1:N18989" xr:uid="{728522CA-93FD-431D-BD8B-662BBD6ADB43}">
    <filterColumn colId="1">
      <filters>
        <dateGroupItem year="2025" dateTimeGrouping="year"/>
      </filters>
    </filterColumn>
  </autoFilter>
  <tableColumns count="14">
    <tableColumn id="12" xr3:uid="{DCE4A995-864C-42C0-8F60-D4319299356A}" uniqueName="12" name="ACT/BDG" queryTableFieldId="12" dataDxfId="64" totalsRowDxfId="63"/>
    <tableColumn id="1" xr3:uid="{FBA65FE8-40ED-435D-9EE7-50651D2DD3E9}" uniqueName="1" name="Mese Competenza" queryTableFieldId="1" dataDxfId="62" totalsRowDxfId="61"/>
    <tableColumn id="2" xr3:uid="{579E7176-DF70-4C73-A665-B67F32A480BF}" uniqueName="2" name="Conto" queryTableFieldId="2" dataDxfId="60" totalsRowDxfId="59"/>
    <tableColumn id="3" xr3:uid="{0A4818B3-9B77-495C-B3C4-4F6BBEFFAE92}" uniqueName="3" name="Descr. Conto" queryTableFieldId="3" dataDxfId="58" totalsRowDxfId="57"/>
    <tableColumn id="4" xr3:uid="{FB2A8DAC-27BC-417A-A109-FB27A2F57E28}" uniqueName="4" name="Saldo (D-A)" queryTableFieldId="4" dataDxfId="56" totalsRowDxfId="55"/>
    <tableColumn id="13" xr3:uid="{3DB2A4CF-7394-4E9E-A5C8-6E5793D59922}" uniqueName="13" name="Fonte" queryTableFieldId="13" dataDxfId="54" totalsRowDxfId="53"/>
    <tableColumn id="5" xr3:uid="{0A3E1653-A155-404F-BEBA-DC0AE143DAB1}" uniqueName="5" name="CE/SP" queryTableFieldId="5" dataDxfId="52" totalsRowDxfId="51"/>
    <tableColumn id="14" xr3:uid="{833C26DF-0FCD-4678-B4C7-E795A020FFF0}" uniqueName="14" name="Riclassifica Estesta" queryTableFieldId="16" dataDxfId="50" totalsRowDxfId="49"/>
    <tableColumn id="15" xr3:uid="{C08E82E6-6E7C-4ACB-A2BC-60364A07BD2E}" uniqueName="15" name="Descr. Riclassifica Estesta" queryTableFieldId="17" dataDxfId="48" totalsRowDxfId="47"/>
    <tableColumn id="16" xr3:uid="{E4A2778C-68F4-4684-80A2-F96E55D1852E}" uniqueName="16" name="Riclassifica Sintetica" queryTableFieldId="18" dataDxfId="46" totalsRowDxfId="45"/>
    <tableColumn id="9" xr3:uid="{0739196D-4D8A-4016-9EC8-D44DAAE4F70B}" uniqueName="9" name="MAPPATURA GRANT" queryTableFieldId="9" dataDxfId="44" totalsRowDxfId="43"/>
    <tableColumn id="6" xr3:uid="{980E1F3E-B940-485C-A6C1-4786C265B1E0}" uniqueName="6" name="Column1" queryTableFieldId="22" dataDxfId="42" totalsRowDxfId="41"/>
    <tableColumn id="7" xr3:uid="{B7FC6370-8BC3-47A2-8867-E8B917131D96}" uniqueName="7" name="Riclassifica CEE" queryTableFieldId="23" dataDxfId="40" totalsRowDxfId="39"/>
    <tableColumn id="8" xr3:uid="{13A9BA29-F56F-4A16-98AE-FAFBA72D0AF5}" uniqueName="8" name="CdR" queryTableFieldId="24" dataDxfId="38" totalsRow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B57BDA-5AD8-4FDB-BB43-CDFE9F92DC32}" name="Check_Mappatura" displayName="Check_Mappatura" ref="A1:B9" tableType="queryTable" totalsRowShown="0">
  <autoFilter ref="A1:B9" xr:uid="{ABB57BDA-5AD8-4FDB-BB43-CDFE9F92DC32}"/>
  <tableColumns count="2">
    <tableColumn id="1" xr3:uid="{D00ADD3D-6F1E-460D-B3ED-A432674CAB3D}" uniqueName="1" name="Conto" queryTableFieldId="1"/>
    <tableColumn id="2" xr3:uid="{7E8A6BF1-B03B-41E4-BFA2-0CDE5379F0B8}" uniqueName="2" name="Descr. Conto" queryTableFieldId="2" dataDxfId="3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873B4B-6C5F-4BE3-85C4-7B224EFD044D}" name="Riclassifica_PdC" displayName="Riclassifica_PdC" ref="A1:J497" totalsRowShown="0" headerRowDxfId="35">
  <autoFilter ref="A1:J497" xr:uid="{43873B4B-6C5F-4BE3-85C4-7B224EFD044D}"/>
  <sortState xmlns:xlrd2="http://schemas.microsoft.com/office/spreadsheetml/2017/richdata2" ref="A2:J497">
    <sortCondition ref="B1:B497"/>
  </sortState>
  <tableColumns count="10">
    <tableColumn id="1" xr3:uid="{2E705DB9-8097-4E0A-A1F6-4248DB1A25A8}" name="CE/SP"/>
    <tableColumn id="2" xr3:uid="{BDFDE31D-8B92-44F2-83DF-17954F586CE3}" name="CODICE_CONTO"/>
    <tableColumn id="3" xr3:uid="{1F0E71D0-CECF-4B74-B3E7-59E074778918}" name="DESC_CONTO_CONTABILE"/>
    <tableColumn id="4" xr3:uid="{7D213886-9F36-4FBB-A3CB-A086E29344DF}" name="Riclassifica Estesta"/>
    <tableColumn id="5" xr3:uid="{665EEF4E-F80F-4BBA-B7E9-729ED9EF9B29}" name="Descr. Riclassifica Estesta"/>
    <tableColumn id="11" xr3:uid="{41D03C22-42CC-4534-B9EE-8C14F9107D16}" name="Riclassifica Sintetica" dataDxfId="34"/>
    <tableColumn id="7" xr3:uid="{D5875AE4-1648-4C7D-8532-4B0253A0EBBD}" name="MAPPATURA GRANT"/>
    <tableColumn id="8" xr3:uid="{1A49300F-34E8-45AD-ADC8-7FFB43E28549}" name="Column1" dataDxfId="33"/>
    <tableColumn id="6" xr3:uid="{759C299C-802D-45FD-85CD-BBFCB0F6AD5E}" name="Riclassifica CEE" dataDxfId="32"/>
    <tableColumn id="9" xr3:uid="{A9C7BE93-957B-41E4-AEC5-CC88DA5E5DE0}" name="CdR" dataDxfId="31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5C210-D5FB-4BF2-9A87-403FBE04659C}" name="Drop_Coge" displayName="Drop_Coge" ref="A1:D13287" totalsRowShown="0" headerRowDxfId="30">
  <autoFilter ref="A1:D13287" xr:uid="{F815C210-D5FB-4BF2-9A87-403FBE04659C}"/>
  <tableColumns count="4">
    <tableColumn id="1" xr3:uid="{0CE8AF04-2B04-4BB8-A929-E759B72F062D}" name="Mese Competenza" dataDxfId="29"/>
    <tableColumn id="2" xr3:uid="{EFE58F2A-1504-420D-81B7-22B4A80C3F4C}" name="Conto"/>
    <tableColumn id="3" xr3:uid="{E9107967-48EB-4351-B503-CFA18A7C927F}" name="Descr. Conto"/>
    <tableColumn id="4" xr3:uid="{BAEF753F-61F3-435C-B056-F1C2260D8282}" name="Saldo (D-A)" dataDxfId="28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446CC0-DFF0-4D74-9600-097B9403EAD5}" name="Drop_Budget" displayName="Drop_Budget" ref="A1:D1617" totalsRowShown="0" headerRowDxfId="27">
  <autoFilter ref="A1:D1617" xr:uid="{BC446CC0-DFF0-4D74-9600-097B9403EAD5}"/>
  <sortState xmlns:xlrd2="http://schemas.microsoft.com/office/spreadsheetml/2017/richdata2" ref="A2:D1617">
    <sortCondition ref="C1:C1617"/>
  </sortState>
  <tableColumns count="4">
    <tableColumn id="1" xr3:uid="{A376214E-0744-450E-A25B-CABEDE495BFD}" name="Mese Competenza" dataDxfId="26"/>
    <tableColumn id="2" xr3:uid="{8CC2216A-E030-4E6D-9508-A4F150B8D4C8}" name="Conto"/>
    <tableColumn id="3" xr3:uid="{F9277C03-E84D-44BD-9D5D-A7BF4411DC7F}" name="Descr. Conto"/>
    <tableColumn id="4" xr3:uid="{95868F66-34B8-470B-8DE5-42E61E924184}" name="Saldo (D-A)" dataDxfId="25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653E5A0-F2A5-4E3B-9BB7-422CEE98C5A8}" name="Drop_RevBudget" displayName="Drop_RevBudget" ref="A1:D1657" totalsRowShown="0" headerRowDxfId="24" headerRowBorderDxfId="23" tableBorderDxfId="22" totalsRowBorderDxfId="21">
  <autoFilter ref="A1:D1657" xr:uid="{C653E5A0-F2A5-4E3B-9BB7-422CEE98C5A8}"/>
  <tableColumns count="4">
    <tableColumn id="1" xr3:uid="{B6EDA74D-9E13-4398-AE71-C5CB9A2E53E3}" name="Mese Competenza" dataDxfId="20"/>
    <tableColumn id="2" xr3:uid="{A05E858E-E54D-4B04-81E5-13BF917B04C5}" name="Conto" dataDxfId="19"/>
    <tableColumn id="3" xr3:uid="{2A346820-53D5-4F0D-83A3-E91C2FCD599E}" name="Descr. Conto" dataDxfId="18"/>
    <tableColumn id="4" xr3:uid="{E8A774CF-C46D-4CD3-A541-7B09BF1CFFD0}" name="Saldo (D-A)" dataDxfId="17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0B34820-941D-4994-90CC-60CFBC7C9EE7}" name="Budget_2025" displayName="Budget_2025" ref="A1:D1544" totalsRowShown="0">
  <autoFilter ref="A1:D1544" xr:uid="{70B34820-941D-4994-90CC-60CFBC7C9EE7}">
    <filterColumn colId="0">
      <filters>
        <filter val="06041000/A"/>
        <filter val="06041000/B"/>
      </filters>
    </filterColumn>
    <filterColumn colId="2">
      <filters>
        <dateGroupItem year="2025" month="6" dateTimeGrouping="month"/>
      </filters>
    </filterColumn>
  </autoFilter>
  <sortState xmlns:xlrd2="http://schemas.microsoft.com/office/spreadsheetml/2017/richdata2" ref="A2:D1484">
    <sortCondition ref="A1:A1484"/>
  </sortState>
  <tableColumns count="4">
    <tableColumn id="1" xr3:uid="{0162813C-F159-4FB9-A956-0BE5BA67CA54}" name="Cod. Conto"/>
    <tableColumn id="2" xr3:uid="{3CE4C2D8-82A7-465E-8DC9-3BDE737F4F63}" name="Descr. Conto"/>
    <tableColumn id="3" xr3:uid="{B11CD898-12CD-4408-A50B-6183BC5F6B8B}" name="Mese" dataDxfId="16"/>
    <tableColumn id="4" xr3:uid="{62DFAC85-1E7C-4E27-BF0C-FAB5FC2C8EAE}" name="Saldo (D-A)" dataDxfId="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4B608B2-8789-4BAA-A30B-32412DB6B616}" name="RevBudget2025" displayName="RevBudget2025" ref="A1:D1681" totalsRowShown="0" headerRowDxfId="14" headerRowBorderDxfId="13" tableBorderDxfId="12">
  <autoFilter ref="A1:D1681" xr:uid="{34B608B2-8789-4BAA-A30B-32412DB6B616}"/>
  <tableColumns count="4">
    <tableColumn id="1" xr3:uid="{6DBA9916-733D-431A-9E30-2ACD26ABED6D}" name="Mese Competenza" dataDxfId="11"/>
    <tableColumn id="2" xr3:uid="{1E684096-96EC-4A8B-87D6-0E6E85E48C64}" name="Conto"/>
    <tableColumn id="3" xr3:uid="{C29D3AFC-C28A-43C2-BD65-AC9A67FFD9D5}" name="Descr. Conto"/>
    <tableColumn id="4" xr3:uid="{6259DCBA-DC59-47B0-973B-DF159F255F71}" name="Saldo (D-A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84E029-DB11-4556-822A-913C42218A3C}" name="Filtered_dipendenti" displayName="Filtered_dipendenti" ref="A1:D45" tableType="queryTable" totalsRowShown="0">
  <autoFilter ref="A1:D45" xr:uid="{B684E029-DB11-4556-822A-913C42218A3C}"/>
  <tableColumns count="4">
    <tableColumn id="1" xr3:uid="{50AB2C30-9628-4689-8277-8A3D4FB64F09}" uniqueName="1" name="ACT/BDG" queryTableFieldId="1" dataDxfId="10"/>
    <tableColumn id="2" xr3:uid="{B6389BBC-5C60-4DBC-8F55-5F508BB4B6A2}" uniqueName="2" name="Mese Competenza" queryTableFieldId="2" dataDxfId="9"/>
    <tableColumn id="3" xr3:uid="{8AC16820-185D-4C3B-96EE-26FC22502E87}" uniqueName="3" name="Saldo (D-A)" queryTableFieldId="3"/>
    <tableColumn id="4" xr3:uid="{94FA5DE1-AE36-485E-8E75-BFBB636135F8}" uniqueName="4" name="Conto Transitorio" queryTableFieldId="4" dataDxfId="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7DC892-EEC4-48E9-9177-70230417B1ED}" name="Rettifiche_Dipendenti" displayName="Rettifiche_Dipendenti" ref="A1:D164" totalsRowShown="0" headerRowDxfId="7">
  <autoFilter ref="A1:D164" xr:uid="{357DC892-EEC4-48E9-9177-70230417B1ED}"/>
  <sortState xmlns:xlrd2="http://schemas.microsoft.com/office/spreadsheetml/2017/richdata2" ref="A2:D99">
    <sortCondition ref="A1:A99"/>
  </sortState>
  <tableColumns count="4">
    <tableColumn id="1" xr3:uid="{ECCE33E8-0CCC-4088-A5FB-58F8027F6916}" name="Mese Competenza" dataDxfId="6"/>
    <tableColumn id="2" xr3:uid="{DFD1E6BB-F455-476F-80C8-779DC9AC527D}" name="Conto"/>
    <tableColumn id="3" xr3:uid="{5F617D29-E22F-4346-93B0-4E77A8D9BD8E}" name="Descr. Conto">
      <calculatedColumnFormula>INDEX(Mappatura_PdC!C:C,MATCH(B2,Mappatura_PdC!B:B,0))</calculatedColumnFormula>
    </tableColumn>
    <tableColumn id="4" xr3:uid="{C6626D54-0EA1-4E56-9499-288273FB00AE}" name="Saldo (D-A)" dataDxfId="5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8D9CAD-80AA-44F8-BE59-901C747C9D08}" name="Rettifiche_Coge" displayName="Rettifiche_Coge" ref="A1:D29" totalsRowShown="0" headerRowDxfId="4">
  <autoFilter ref="A1:D29" xr:uid="{AD8D9CAD-80AA-44F8-BE59-901C747C9D08}"/>
  <tableColumns count="4">
    <tableColumn id="1" xr3:uid="{63A324BD-D0B0-4983-8090-73B8EEA1181A}" name="Mese Competenza" dataDxfId="3"/>
    <tableColumn id="2" xr3:uid="{C64EBE8F-B7D9-4B99-8759-4A43F1FA5A56}" name="Conto"/>
    <tableColumn id="3" xr3:uid="{D7055AD6-BF87-4156-BB5E-1D6A3F2B30E2}" name="Descr. Conto"/>
    <tableColumn id="4" xr3:uid="{82201A5A-AC66-49C6-9BA9-B43CE09D12CD}" name="Saldo (D-A)" dataDxfId="2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4D16F4-0EC1-48E7-87AF-CA564276ECCB}" name="Calcolo_TFR" displayName="Calcolo_TFR" ref="A17:AR18" tableType="queryTable" totalsRowShown="0">
  <autoFilter ref="A17:AR18" xr:uid="{D34D16F4-0EC1-48E7-87AF-CA564276ECCB}"/>
  <tableColumns count="44">
    <tableColumn id="1" xr3:uid="{B788B427-97FD-43A9-9C9B-1DA85810298E}" uniqueName="1" name="31/12/2020" queryTableFieldId="1"/>
    <tableColumn id="2" xr3:uid="{08A18DFE-C2D9-497B-B010-ADB9B0BC3483}" uniqueName="2" name="31/12/2021" queryTableFieldId="2"/>
    <tableColumn id="3" xr3:uid="{3A31F782-4709-4CBA-A0DE-CB3AE13C820A}" uniqueName="3" name="31/01/2022" queryTableFieldId="3"/>
    <tableColumn id="6" xr3:uid="{00B85449-58AE-4035-857F-AE750F4270CA}" uniqueName="6" name="28/02/2022" queryTableFieldId="6"/>
    <tableColumn id="9" xr3:uid="{D9386D1D-AC61-4301-82C4-AF77A8AFA34D}" uniqueName="9" name="31/03/2022" queryTableFieldId="9"/>
    <tableColumn id="12" xr3:uid="{0788CDD0-4417-4DF0-BB09-E98624B31108}" uniqueName="12" name="30/04/2022" queryTableFieldId="12"/>
    <tableColumn id="15" xr3:uid="{5E26C644-8986-47DA-929C-9AE94A696A98}" uniqueName="15" name="31/05/2022" queryTableFieldId="15"/>
    <tableColumn id="17" xr3:uid="{23161097-4A60-4D0E-B19E-B402343EE6B2}" uniqueName="17" name="30/06/2022" queryTableFieldId="17"/>
    <tableColumn id="19" xr3:uid="{EC05E035-5F65-481F-8A8D-1EDBA6DDA321}" uniqueName="19" name="31/07/2022" queryTableFieldId="19"/>
    <tableColumn id="21" xr3:uid="{F62EBE50-5525-4512-9C5C-697F343F8B73}" uniqueName="21" name="31/08/2022" queryTableFieldId="21"/>
    <tableColumn id="23" xr3:uid="{A1AEC76D-A2F3-47DD-8C6F-8B54AB430273}" uniqueName="23" name="30/09/2022" queryTableFieldId="23"/>
    <tableColumn id="25" xr3:uid="{9BFCE81F-79DF-46ED-9F79-3AA1802D4925}" uniqueName="25" name="31/10/2022" queryTableFieldId="25"/>
    <tableColumn id="27" xr3:uid="{E48BDADE-E10B-43F6-A6F5-10BB3CC4A193}" uniqueName="27" name="30/11/2022" queryTableFieldId="27"/>
    <tableColumn id="29" xr3:uid="{560E213E-0C4D-4AAF-999E-1434CC4E5543}" uniqueName="29" name="31/12/2022" queryTableFieldId="29"/>
    <tableColumn id="4" xr3:uid="{2D35E99C-91ED-401E-98A5-BD957436D837}" uniqueName="4" name="31/01/2023" queryTableFieldId="4"/>
    <tableColumn id="7" xr3:uid="{B1885852-4649-4907-B725-99184CE392EA}" uniqueName="7" name="28/02/2023" queryTableFieldId="7"/>
    <tableColumn id="10" xr3:uid="{2E769DC4-E260-45A0-8A7F-F5748C8471B7}" uniqueName="10" name="31/03/2023" queryTableFieldId="10"/>
    <tableColumn id="13" xr3:uid="{3A2E0F5B-AA29-4BBB-8E1E-64C4C35AAACC}" uniqueName="13" name="30/04/2023" queryTableFieldId="13"/>
    <tableColumn id="16" xr3:uid="{B0E873CB-4966-457A-9D81-214E637175D6}" uniqueName="16" name="31/05/2023" queryTableFieldId="16"/>
    <tableColumn id="18" xr3:uid="{56A23C28-3BB2-4C68-B335-8FB661C9D85C}" uniqueName="18" name="30/06/2023" queryTableFieldId="18"/>
    <tableColumn id="20" xr3:uid="{8CDB2BDC-1D0E-49EB-9A70-9AE0DA66B9B8}" uniqueName="20" name="31/07/2023" queryTableFieldId="20"/>
    <tableColumn id="22" xr3:uid="{298E2FD3-DCA6-439A-B956-F68F184DF83E}" uniqueName="22" name="31/08/2023" queryTableFieldId="22"/>
    <tableColumn id="24" xr3:uid="{A7B16CE4-2B6D-492C-8536-2F1B7085BAC2}" uniqueName="24" name="30/09/2023" queryTableFieldId="24"/>
    <tableColumn id="26" xr3:uid="{14041287-F8D4-4E53-8951-B4D837811E46}" uniqueName="26" name="31/10/2023" queryTableFieldId="26"/>
    <tableColumn id="28" xr3:uid="{B2300B6B-6A25-4F41-8D74-CB56C42C19BA}" uniqueName="28" name="30/11/2023" queryTableFieldId="28"/>
    <tableColumn id="30" xr3:uid="{E8676897-938F-4D95-AAF3-E6BC1B7A0B9F}" uniqueName="30" name="31/12/2023" queryTableFieldId="30"/>
    <tableColumn id="5" xr3:uid="{13DF2803-9C79-480A-A7AA-BB8505BDD217}" uniqueName="5" name="31/01/2024" queryTableFieldId="5"/>
    <tableColumn id="8" xr3:uid="{26776E15-C15F-4078-A7EE-7782C5703A6E}" uniqueName="8" name="29/02/2024" queryTableFieldId="8"/>
    <tableColumn id="11" xr3:uid="{77E13315-FB06-45B4-BFC9-BACC8E93723E}" uniqueName="11" name="31/03/2024" queryTableFieldId="11"/>
    <tableColumn id="14" xr3:uid="{A7219E1B-4E0A-4843-8D79-F5E3243790F7}" uniqueName="14" name="30/04/2024" queryTableFieldId="14"/>
    <tableColumn id="31" xr3:uid="{5EEA221D-86BC-4891-BAD1-E5761DEAFB6D}" uniqueName="31" name="31/05/2024" queryTableFieldId="31"/>
    <tableColumn id="32" xr3:uid="{23ACF462-35BB-4B99-8D23-F7CE4F749593}" uniqueName="32" name="30/06/2024" queryTableFieldId="32"/>
    <tableColumn id="33" xr3:uid="{5B8251D0-1C10-44B1-8C0D-9C0EC7858644}" uniqueName="33" name="31/07/2024" queryTableFieldId="55"/>
    <tableColumn id="34" xr3:uid="{55F7059C-C32D-4036-9E73-A12086499C89}" uniqueName="34" name="31/08/2024" queryTableFieldId="56"/>
    <tableColumn id="35" xr3:uid="{E86E338C-616B-4831-BE28-51A2046F2A2D}" uniqueName="35" name="30/09/2024" queryTableFieldId="57"/>
    <tableColumn id="36" xr3:uid="{2E7036DE-E830-4FE5-9976-0FD5C40B8A19}" uniqueName="36" name="31/10/2024" queryTableFieldId="58"/>
    <tableColumn id="37" xr3:uid="{5417A2AC-68E3-4D0B-ACA5-25F375C40029}" uniqueName="37" name="30/11/2024" queryTableFieldId="59"/>
    <tableColumn id="38" xr3:uid="{02DC80FD-CEB7-4EB8-B2DC-FDD862A1B424}" uniqueName="38" name="31/12/2024" queryTableFieldId="60"/>
    <tableColumn id="39" xr3:uid="{1CB7C709-A9C1-4583-8E1D-F9AEAAEA5DCA}" uniqueName="39" name="31/01/2025" queryTableFieldId="61"/>
    <tableColumn id="40" xr3:uid="{DB23391D-7BD9-46DD-A9B2-A40C962F905A}" uniqueName="40" name="28/02/2025" queryTableFieldId="62"/>
    <tableColumn id="41" xr3:uid="{3F781DEE-9575-4A19-B69E-E9168C594445}" uniqueName="41" name="31/03/2025" queryTableFieldId="65"/>
    <tableColumn id="42" xr3:uid="{8413F211-BF15-4FCA-AD7B-AC0EDF3CB537}" uniqueName="42" name="30/04/2025" queryTableFieldId="67"/>
    <tableColumn id="43" xr3:uid="{E851595A-C679-4C65-BCB5-7A5AB241AC42}" uniqueName="43" name="31/05/2025" queryTableFieldId="68"/>
    <tableColumn id="44" xr3:uid="{E3F2A7B1-C4B4-4F98-B26E-5DA4ABC14DED}" uniqueName="44" name="30/06/2025" queryTableFieldId="6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3697-F10E-48F8-A631-489F284AE904}">
  <sheetPr>
    <tabColor rgb="FFFF0000"/>
  </sheetPr>
  <dimension ref="A2:C8"/>
  <sheetViews>
    <sheetView showGridLines="0" workbookViewId="0">
      <selection activeCell="B3" sqref="B3"/>
    </sheetView>
  </sheetViews>
  <sheetFormatPr defaultRowHeight="15" x14ac:dyDescent="0.25"/>
  <cols>
    <col min="1" max="1" width="32.7109375" bestFit="1" customWidth="1"/>
    <col min="2" max="2" width="13.7109375" customWidth="1"/>
  </cols>
  <sheetData>
    <row r="2" spans="1:3" x14ac:dyDescent="0.25">
      <c r="A2" s="5" t="s">
        <v>0</v>
      </c>
      <c r="B2" s="6">
        <v>45838</v>
      </c>
    </row>
    <row r="6" spans="1:3" x14ac:dyDescent="0.25">
      <c r="A6" s="5" t="s">
        <v>1</v>
      </c>
      <c r="B6" s="5"/>
      <c r="C6" s="5"/>
    </row>
    <row r="7" spans="1:3" x14ac:dyDescent="0.25">
      <c r="A7" s="34" t="s">
        <v>2</v>
      </c>
      <c r="B7" s="34" t="s">
        <v>3</v>
      </c>
      <c r="C7" s="35">
        <v>0.7</v>
      </c>
    </row>
    <row r="8" spans="1:3" x14ac:dyDescent="0.25">
      <c r="A8" s="34" t="s">
        <v>4</v>
      </c>
      <c r="B8" s="34" t="s">
        <v>5</v>
      </c>
      <c r="C8" s="35">
        <v>0.3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E93C-89BE-4622-B641-F88BE79D2ADF}">
  <sheetPr>
    <tabColor theme="3"/>
  </sheetPr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8B3D-0D77-4DB6-A900-83C0F091BE93}">
  <sheetPr>
    <tabColor theme="3" tint="0.749992370372631"/>
  </sheetPr>
  <dimension ref="A1:Y236"/>
  <sheetViews>
    <sheetView showGridLines="0" workbookViewId="0">
      <selection activeCell="T43" sqref="T43"/>
    </sheetView>
  </sheetViews>
  <sheetFormatPr defaultRowHeight="15" x14ac:dyDescent="0.25"/>
  <cols>
    <col min="11" max="11" width="31.85546875" bestFit="1" customWidth="1"/>
    <col min="12" max="12" width="14.85546875" bestFit="1" customWidth="1"/>
    <col min="13" max="15" width="10.7109375" bestFit="1" customWidth="1"/>
    <col min="16" max="16" width="11.140625" bestFit="1" customWidth="1"/>
    <col min="17" max="17" width="10.5703125" bestFit="1" customWidth="1"/>
  </cols>
  <sheetData>
    <row r="1" spans="1:25" x14ac:dyDescent="0.25">
      <c r="A1" s="2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77" spans="1:25" x14ac:dyDescent="0.25">
      <c r="A77" s="2" t="s">
        <v>7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96" spans="11:17" x14ac:dyDescent="0.25">
      <c r="K96" s="12" t="s">
        <v>8</v>
      </c>
      <c r="L96" s="13" t="s">
        <v>9</v>
      </c>
      <c r="M96" s="13" t="s">
        <v>10</v>
      </c>
      <c r="N96" s="13" t="s">
        <v>11</v>
      </c>
      <c r="O96" s="13" t="s">
        <v>12</v>
      </c>
      <c r="P96" s="13" t="s">
        <v>13</v>
      </c>
      <c r="Q96" s="12" t="s">
        <v>14</v>
      </c>
    </row>
    <row r="97" spans="11:17" x14ac:dyDescent="0.25">
      <c r="K97" s="48" t="s">
        <v>15</v>
      </c>
      <c r="L97" s="49">
        <f>DB_Grafici!B64</f>
        <v>13187.454460000001</v>
      </c>
      <c r="M97" s="49">
        <f>DB_Grafici!C64</f>
        <v>6668.3967550000007</v>
      </c>
      <c r="N97" s="49">
        <f>DB_Grafici!D64</f>
        <v>5925.2624300000007</v>
      </c>
      <c r="O97" s="49">
        <f>DB_Grafici!E64</f>
        <v>6006.0651350000016</v>
      </c>
      <c r="P97" s="49">
        <f>DB_Grafici!F64</f>
        <v>7209.1739620000117</v>
      </c>
      <c r="Q97" s="49">
        <f>DB_Grafici!G64</f>
        <v>7625.0437599999987</v>
      </c>
    </row>
    <row r="98" spans="11:17" x14ac:dyDescent="0.25">
      <c r="K98" s="48" t="s">
        <v>16</v>
      </c>
      <c r="L98" s="49">
        <f>SUM(CE_Sintetico!J9:J11)*-1</f>
        <v>8423.9510000000009</v>
      </c>
      <c r="M98" s="49">
        <f>SUM(CE_Sintetico!K9:K11)*-1</f>
        <v>3558.3326349999998</v>
      </c>
      <c r="N98" s="49">
        <f>SUM(CE_Sintetico!L9:L11)*-1</f>
        <v>2105.6038749999998</v>
      </c>
      <c r="O98" s="49">
        <f>SUM(CE_Sintetico!M9:M11)*-1</f>
        <v>3589.3426660890282</v>
      </c>
      <c r="P98" s="49">
        <f>SUM(CE_Sintetico!N9:N11)*-1</f>
        <v>2635.8387276565845</v>
      </c>
      <c r="Q98" s="49">
        <f>+SUM(CE_Esteso!K8:K11)*-1</f>
        <v>3311.4535539380713</v>
      </c>
    </row>
    <row r="99" spans="11:17" x14ac:dyDescent="0.25">
      <c r="K99" s="50" t="s">
        <v>17</v>
      </c>
      <c r="L99" s="51">
        <f>CE_Sintetico!J9</f>
        <v>-1825.4342800000002</v>
      </c>
      <c r="M99" s="51">
        <f>CE_Sintetico!K9</f>
        <v>-1182.6431300000002</v>
      </c>
      <c r="N99" s="51">
        <f>CE_Sintetico!L9</f>
        <v>-340.13104000000004</v>
      </c>
      <c r="O99" s="51">
        <f>CE_Sintetico!M9</f>
        <v>-1092.4301200000002</v>
      </c>
      <c r="P99" s="51">
        <f>CE_Sintetico!N9</f>
        <v>-527.36396999999977</v>
      </c>
      <c r="Q99" s="51">
        <f>+SUM(CE_Esteso!K8:K9)</f>
        <v>-633.54426937580399</v>
      </c>
    </row>
    <row r="100" spans="11:17" x14ac:dyDescent="0.25">
      <c r="K100" s="50" t="s">
        <v>18</v>
      </c>
      <c r="L100" s="51">
        <f>CE_Sintetico!J10</f>
        <v>-4793.8640800000012</v>
      </c>
      <c r="M100" s="51">
        <f>CE_Sintetico!K10</f>
        <v>-458.08769999999998</v>
      </c>
      <c r="N100" s="51">
        <f>CE_Sintetico!L10</f>
        <v>-890.82406000000003</v>
      </c>
      <c r="O100" s="51">
        <f>CE_Sintetico!M10</f>
        <v>-1345.23696</v>
      </c>
      <c r="P100" s="51">
        <f>CE_Sintetico!N10</f>
        <v>-839.90732999999989</v>
      </c>
      <c r="Q100" s="51">
        <f>+CE_Esteso!K10</f>
        <v>-1102.4473050000004</v>
      </c>
    </row>
    <row r="101" spans="11:17" x14ac:dyDescent="0.25">
      <c r="K101" s="50" t="s">
        <v>19</v>
      </c>
      <c r="L101" s="51">
        <f>CE_Sintetico!J11</f>
        <v>-1804.65264</v>
      </c>
      <c r="M101" s="51">
        <f>CE_Sintetico!K11</f>
        <v>-1917.6018049999998</v>
      </c>
      <c r="N101" s="51">
        <f>CE_Sintetico!L11</f>
        <v>-874.64877499999989</v>
      </c>
      <c r="O101" s="51">
        <f>CE_Sintetico!M11</f>
        <v>-1151.675586089028</v>
      </c>
      <c r="P101" s="51">
        <f>CE_Sintetico!N11</f>
        <v>-1268.5674276565849</v>
      </c>
      <c r="Q101" s="51">
        <f>+CE_Esteso!K11</f>
        <v>-1575.4619795622673</v>
      </c>
    </row>
    <row r="102" spans="11:17" x14ac:dyDescent="0.25">
      <c r="K102" s="16" t="s">
        <v>20</v>
      </c>
      <c r="L102" s="52">
        <f>L97-L98</f>
        <v>4763.5034599999999</v>
      </c>
      <c r="M102" s="52">
        <f t="shared" ref="M102:O102" si="0">M97-M98</f>
        <v>3110.0641200000009</v>
      </c>
      <c r="N102" s="52">
        <f t="shared" si="0"/>
        <v>3819.6585550000009</v>
      </c>
      <c r="O102" s="52">
        <f t="shared" si="0"/>
        <v>2416.7224689109735</v>
      </c>
      <c r="P102" s="52">
        <f t="shared" ref="P102" si="1">P97-P98</f>
        <v>4573.3352343434271</v>
      </c>
      <c r="Q102" s="52">
        <f>Q97-Q98</f>
        <v>4313.5902060619273</v>
      </c>
    </row>
    <row r="103" spans="11:17" x14ac:dyDescent="0.25">
      <c r="K103" s="53" t="s">
        <v>21</v>
      </c>
      <c r="L103" s="53">
        <f>L102/L97</f>
        <v>0.36121477988406259</v>
      </c>
      <c r="M103" s="53">
        <f t="shared" ref="M103:O103" si="2">M102/M97</f>
        <v>0.4663885839828078</v>
      </c>
      <c r="N103" s="53">
        <f t="shared" si="2"/>
        <v>0.64463955818409213</v>
      </c>
      <c r="O103" s="53">
        <f t="shared" si="2"/>
        <v>0.40238032964838516</v>
      </c>
      <c r="P103" s="53">
        <f t="shared" ref="P103" si="3">P102/P97</f>
        <v>0.63437715034340292</v>
      </c>
      <c r="Q103" s="53">
        <f>Q102/Q97</f>
        <v>0.56571350169693035</v>
      </c>
    </row>
    <row r="115" spans="10:15" x14ac:dyDescent="0.25">
      <c r="K115" s="12" t="s">
        <v>22</v>
      </c>
      <c r="L115" s="12" t="str">
        <f>"Bdg 0"&amp;MONTH(INDICE!$B$2)&amp;"."&amp;YEAR(INDICE!$B$2)</f>
        <v>Bdg 06.2025</v>
      </c>
      <c r="M115" s="12" t="str">
        <f>"Act 0"&amp;MONTH(INDICE!$B$2)&amp;"."&amp;YEAR(INDICE!$B$2)</f>
        <v>Act 06.2025</v>
      </c>
      <c r="N115" s="12" t="s">
        <v>23</v>
      </c>
      <c r="O115" s="12" t="s">
        <v>24</v>
      </c>
    </row>
    <row r="116" spans="10:15" x14ac:dyDescent="0.25">
      <c r="J116" t="s">
        <v>25</v>
      </c>
      <c r="K116" s="16" t="str">
        <f>PROPER(LOWER(INDEX(Mappatura_PdC!C:C,MATCH(J116,Mappatura_PdC!B:B,0))))</f>
        <v>Incassi Per Corrispettivi</v>
      </c>
      <c r="L116" s="52">
        <f>-SUMIFS(DB_Complessivo!$E:$E,DB_Complessivo!$A:$A,"BDG",DB_Complessivo!$C:$C,$J116,DB_Complessivo!$B:$B,INDICE!$B$2)/1000</f>
        <v>96</v>
      </c>
      <c r="M116" s="52">
        <f>-SUMIFS(DB_Complessivo!$E:$E,DB_Complessivo!$A:$A,"ACT",DB_Complessivo!$C:$C,$J116,DB_Complessivo!$B:$B,INDICE!$B$2)/1000</f>
        <v>145.43466000000001</v>
      </c>
      <c r="N116" s="52">
        <f>M116-L116</f>
        <v>49.434660000000008</v>
      </c>
      <c r="O116" s="23">
        <f>IFERROR(N116/L116,"")</f>
        <v>0.51494437500000012</v>
      </c>
    </row>
    <row r="117" spans="10:15" x14ac:dyDescent="0.25">
      <c r="K117" s="16" t="s">
        <v>26</v>
      </c>
      <c r="L117" s="52">
        <f>+SUM(L118:L126)</f>
        <v>3116</v>
      </c>
      <c r="M117" s="52">
        <f t="shared" ref="M117" si="4">+SUM(M118:M126)</f>
        <v>3278.72568</v>
      </c>
      <c r="N117" s="52">
        <f t="shared" ref="N117:N126" si="5">M117-L117</f>
        <v>162.72568000000001</v>
      </c>
      <c r="O117" s="23">
        <f t="shared" ref="O117:O126" si="6">IFERROR(N117/L117,"")</f>
        <v>5.2222618741976895E-2</v>
      </c>
    </row>
    <row r="118" spans="10:15" x14ac:dyDescent="0.25">
      <c r="J118" t="s">
        <v>27</v>
      </c>
      <c r="K118" s="56" t="str">
        <f>"Di cui "&amp;PROPER(LOWER(INDEX(Mappatura_PdC!C:C,MATCH(J118,Mappatura_PdC!B:B,0))))</f>
        <v>Di cui Vendite B2B</v>
      </c>
      <c r="L118" s="57">
        <f>-SUMIFS(DB_Complessivo!$E:$E,DB_Complessivo!$A:$A,"BDG",DB_Complessivo!$C:$C,$J118,DB_Complessivo!$B:$B,INDICE!$B$2)/1000</f>
        <v>3016</v>
      </c>
      <c r="M118" s="57">
        <f>-SUMIFS(DB_Complessivo!$E:$E,DB_Complessivo!$A:$A,"ACT",DB_Complessivo!$C:$C,$J118,DB_Complessivo!$B:$B,INDICE!$B$2)/1000</f>
        <v>3060.2933900000003</v>
      </c>
      <c r="N118" s="57">
        <f t="shared" si="5"/>
        <v>44.293390000000272</v>
      </c>
      <c r="O118" s="58">
        <f t="shared" si="6"/>
        <v>1.46861372679046E-2</v>
      </c>
    </row>
    <row r="119" spans="10:15" x14ac:dyDescent="0.25">
      <c r="J119" t="s">
        <v>28</v>
      </c>
      <c r="K119" s="56" t="str">
        <f>"Di cui "&amp;PROPER(LOWER(INDEX(Mappatura_PdC!C:C,MATCH(J119,Mappatura_PdC!B:B,0))))</f>
        <v>Di cui Vendite Botteghe Altromercato</v>
      </c>
      <c r="L119" s="57">
        <f>-SUMIFS(DB_Complessivo!$E:$E,DB_Complessivo!$A:$A,"BDG",DB_Complessivo!$C:$C,$J119,DB_Complessivo!$B:$B,INDICE!$B$2)/1000</f>
        <v>0</v>
      </c>
      <c r="M119" s="57">
        <f>-SUMIFS(DB_Complessivo!$E:$E,DB_Complessivo!$A:$A,"ACT",DB_Complessivo!$C:$C,$J119,DB_Complessivo!$B:$B,INDICE!$B$2)/1000</f>
        <v>-1.0383200000000001</v>
      </c>
      <c r="N119" s="57">
        <f t="shared" si="5"/>
        <v>-1.0383200000000001</v>
      </c>
      <c r="O119" s="58" t="str">
        <f t="shared" si="6"/>
        <v/>
      </c>
    </row>
    <row r="120" spans="10:15" x14ac:dyDescent="0.25">
      <c r="J120" t="s">
        <v>29</v>
      </c>
      <c r="K120" s="56" t="str">
        <f>"Di cui "&amp;PROPER(LOWER(INDEX(Mappatura_PdC!C:C,MATCH(J120,Mappatura_PdC!B:B,0))))</f>
        <v>Di cui Ricavi Delle Vendite Altri</v>
      </c>
      <c r="L120" s="57">
        <f>-SUMIFS(DB_Complessivo!$E:$E,DB_Complessivo!$A:$A,"BDG",DB_Complessivo!$C:$C,$J120,DB_Complessivo!$B:$B,INDICE!$B$2)/1000</f>
        <v>0</v>
      </c>
      <c r="M120" s="57">
        <f>-SUMIFS(DB_Complessivo!$E:$E,DB_Complessivo!$A:$A,"ACT",DB_Complessivo!$C:$C,$J120,DB_Complessivo!$B:$B,INDICE!$B$2)/1000</f>
        <v>2.4087700000000001</v>
      </c>
      <c r="N120" s="57">
        <f t="shared" si="5"/>
        <v>2.4087700000000001</v>
      </c>
      <c r="O120" s="58" t="str">
        <f t="shared" si="6"/>
        <v/>
      </c>
    </row>
    <row r="121" spans="10:15" x14ac:dyDescent="0.25">
      <c r="J121" t="s">
        <v>30</v>
      </c>
      <c r="K121" s="56" t="str">
        <f>"Di cui "&amp;PROPER(LOWER(INDEX(Mappatura_PdC!C:C,MATCH(J121,Mappatura_PdC!B:B,0))))</f>
        <v>Di cui Vendita Tessuti</v>
      </c>
      <c r="L121" s="57">
        <f>-SUMIFS(DB_Complessivo!$E:$E,DB_Complessivo!$A:$A,"BDG",DB_Complessivo!$C:$C,$J121,DB_Complessivo!$B:$B,INDICE!$B$2)/1000</f>
        <v>0</v>
      </c>
      <c r="M121" s="57">
        <f>-SUMIFS(DB_Complessivo!$E:$E,DB_Complessivo!$A:$A,"ACT",DB_Complessivo!$C:$C,$J121,DB_Complessivo!$B:$B,INDICE!$B$2)/1000</f>
        <v>2.0568</v>
      </c>
      <c r="N121" s="57">
        <f t="shared" si="5"/>
        <v>2.0568</v>
      </c>
      <c r="O121" s="58" t="str">
        <f t="shared" si="6"/>
        <v/>
      </c>
    </row>
    <row r="122" spans="10:15" x14ac:dyDescent="0.25">
      <c r="J122" t="s">
        <v>31</v>
      </c>
      <c r="K122" s="56" t="str">
        <f>"Di cui "&amp;PROPER(LOWER(INDEX(Mappatura_PdC!C:C,MATCH(J122,Mappatura_PdC!B:B,0))))</f>
        <v>Di cui Servizi B2B</v>
      </c>
      <c r="L122" s="57">
        <f>-SUMIFS(DB_Complessivo!$E:$E,DB_Complessivo!$A:$A,"BDG",DB_Complessivo!$C:$C,$J122,DB_Complessivo!$B:$B,INDICE!$B$2)/1000</f>
        <v>0</v>
      </c>
      <c r="M122" s="57">
        <f>-SUMIFS(DB_Complessivo!$E:$E,DB_Complessivo!$A:$A,"ACT",DB_Complessivo!$C:$C,$J122,DB_Complessivo!$B:$B,INDICE!$B$2)/1000</f>
        <v>12.006</v>
      </c>
      <c r="N122" s="57">
        <f t="shared" si="5"/>
        <v>12.006</v>
      </c>
      <c r="O122" s="58" t="str">
        <f t="shared" si="6"/>
        <v/>
      </c>
    </row>
    <row r="123" spans="10:15" x14ac:dyDescent="0.25">
      <c r="J123" t="s">
        <v>32</v>
      </c>
      <c r="K123" s="56" t="str">
        <f>"Di cui "&amp;PROPER(LOWER(INDEX(Mappatura_PdC!C:C,MATCH(J123,Mappatura_PdC!B:B,0))))</f>
        <v>Di cui Ricavi Da Eventi Istituzionali</v>
      </c>
      <c r="L123" s="57">
        <f>-SUMIFS(DB_Complessivo!$E:$E,DB_Complessivo!$A:$A,"BDG",DB_Complessivo!$C:$C,$J123,DB_Complessivo!$B:$B,INDICE!$B$2)/1000</f>
        <v>95</v>
      </c>
      <c r="M123" s="57">
        <f>-SUMIFS(DB_Complessivo!$E:$E,DB_Complessivo!$A:$A,"ACT",DB_Complessivo!$C:$C,$J123,DB_Complessivo!$B:$B,INDICE!$B$2)/1000</f>
        <v>59.751199999999997</v>
      </c>
      <c r="N123" s="57">
        <f t="shared" si="5"/>
        <v>-35.248800000000003</v>
      </c>
      <c r="O123" s="58">
        <f t="shared" si="6"/>
        <v>-0.37104000000000004</v>
      </c>
    </row>
    <row r="124" spans="10:15" x14ac:dyDescent="0.25">
      <c r="J124" t="s">
        <v>33</v>
      </c>
      <c r="K124" s="56" t="str">
        <f>"Di cui "&amp;PROPER(LOWER(INDEX(Mappatura_PdC!C:C,MATCH(J124,Mappatura_PdC!B:B,0))))</f>
        <v>Di cui Ricavi Da Prestazione Servizi</v>
      </c>
      <c r="L124" s="57">
        <f>-SUMIFS(DB_Complessivo!$E:$E,DB_Complessivo!$A:$A,"BDG",DB_Complessivo!$C:$C,$J124,DB_Complessivo!$B:$B,INDICE!$B$2)/1000</f>
        <v>5</v>
      </c>
      <c r="M124" s="57">
        <f>-SUMIFS(DB_Complessivo!$E:$E,DB_Complessivo!$A:$A,"ACT",DB_Complessivo!$C:$C,$J124,DB_Complessivo!$B:$B,INDICE!$B$2)/1000</f>
        <v>0</v>
      </c>
      <c r="N124" s="57">
        <f t="shared" si="5"/>
        <v>-5</v>
      </c>
      <c r="O124" s="58">
        <f t="shared" si="6"/>
        <v>-1</v>
      </c>
    </row>
    <row r="125" spans="10:15" x14ac:dyDescent="0.25">
      <c r="J125" t="s">
        <v>34</v>
      </c>
      <c r="K125" s="56" t="str">
        <f>"Di cui "&amp;PROPER(LOWER(INDEX(Mappatura_PdC!C:C,MATCH(J125,Mappatura_PdC!B:B,0))))</f>
        <v>Di cui Prestazioni Di Servizi Yeah</v>
      </c>
      <c r="L125" s="57">
        <f>-SUMIFS(DB_Complessivo!$E:$E,DB_Complessivo!$A:$A,"BDG",DB_Complessivo!$C:$C,$J125,DB_Complessivo!$B:$B,INDICE!$B$2)/1000</f>
        <v>0</v>
      </c>
      <c r="M125" s="57">
        <f>-SUMIFS(DB_Complessivo!$E:$E,DB_Complessivo!$A:$A,"ACT",DB_Complessivo!$C:$C,$J125,DB_Complessivo!$B:$B,INDICE!$B$2)/1000</f>
        <v>143.96199999999999</v>
      </c>
      <c r="N125" s="57">
        <f t="shared" si="5"/>
        <v>143.96199999999999</v>
      </c>
      <c r="O125" s="58" t="str">
        <f t="shared" si="6"/>
        <v/>
      </c>
    </row>
    <row r="126" spans="10:15" x14ac:dyDescent="0.25">
      <c r="J126" t="s">
        <v>35</v>
      </c>
      <c r="K126" s="56" t="str">
        <f>"Di cui "&amp;PROPER(LOWER(INDEX(Mappatura_PdC!C:C,MATCH(J126,Mappatura_PdC!B:B,0))))</f>
        <v>Di cui Resi Su Vendite</v>
      </c>
      <c r="L126" s="57">
        <f>-SUMIFS(DB_Complessivo!$E:$E,DB_Complessivo!$A:$A,"BDG",DB_Complessivo!$C:$C,$J126,DB_Complessivo!$B:$B,INDICE!$B$2)/1000</f>
        <v>0</v>
      </c>
      <c r="M126" s="57">
        <f>-SUMIFS(DB_Complessivo!$E:$E,DB_Complessivo!$A:$A,"ACT",DB_Complessivo!$C:$C,$J126,DB_Complessivo!$B:$B,INDICE!$B$2)/1000</f>
        <v>-0.71416000000000013</v>
      </c>
      <c r="N126" s="57">
        <f t="shared" si="5"/>
        <v>-0.71416000000000013</v>
      </c>
      <c r="O126" s="58" t="str">
        <f t="shared" si="6"/>
        <v/>
      </c>
    </row>
    <row r="147" spans="1:25" x14ac:dyDescent="0.25">
      <c r="A147" s="2" t="s">
        <v>36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203" spans="1:25" x14ac:dyDescent="0.25">
      <c r="A203" s="2" t="s">
        <v>37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36" spans="1:25" x14ac:dyDescent="0.25">
      <c r="A236" s="2" t="s">
        <v>38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</sheetData>
  <phoneticPr fontId="5" type="noConversion"/>
  <pageMargins left="0.7" right="0.7" top="0.75" bottom="0.75" header="0.3" footer="0.3"/>
  <ignoredErrors>
    <ignoredError sqref="L117:M117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7316-F364-4D19-B0BA-975420928B14}">
  <sheetPr>
    <tabColor theme="3" tint="0.749992370372631"/>
  </sheetPr>
  <dimension ref="A1:M199"/>
  <sheetViews>
    <sheetView showGridLines="0" topLeftCell="A125" zoomScale="70" zoomScaleNormal="70" workbookViewId="0">
      <selection activeCell="G140" sqref="G140"/>
    </sheetView>
  </sheetViews>
  <sheetFormatPr defaultRowHeight="15" x14ac:dyDescent="0.25"/>
  <cols>
    <col min="1" max="1" width="29.28515625" customWidth="1"/>
    <col min="2" max="2" width="14.28515625" customWidth="1"/>
    <col min="3" max="3" width="14.85546875" bestFit="1" customWidth="1"/>
    <col min="4" max="4" width="12.140625" bestFit="1" customWidth="1"/>
    <col min="5" max="5" width="12.7109375" bestFit="1" customWidth="1"/>
    <col min="6" max="6" width="27.42578125" customWidth="1"/>
    <col min="7" max="7" width="22.28515625" bestFit="1" customWidth="1"/>
    <col min="8" max="8" width="13.7109375" bestFit="1" customWidth="1"/>
    <col min="12" max="12" width="56.140625" bestFit="1" customWidth="1"/>
    <col min="13" max="13" width="13.7109375" bestFit="1" customWidth="1"/>
  </cols>
  <sheetData>
    <row r="1" spans="1:13" x14ac:dyDescent="0.25">
      <c r="A1" s="2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3" x14ac:dyDescent="0.25">
      <c r="A3" s="2"/>
      <c r="B3" s="2" t="str">
        <f>"Act 0"&amp;MONTH(INDICE!$B$2)&amp;"."&amp;YEAR(INDICE!$B$2)</f>
        <v>Act 06.2025</v>
      </c>
      <c r="C3" s="2" t="str">
        <f>"Bdg 0"&amp;MONTH(INDICE!$B$2)&amp;"."&amp;YEAR(INDICE!$B$2)</f>
        <v>Bdg 06.2025</v>
      </c>
    </row>
    <row r="4" spans="1:13" x14ac:dyDescent="0.25">
      <c r="A4" t="s">
        <v>39</v>
      </c>
      <c r="B4" s="46">
        <f>CE_Esteso!G7</f>
        <v>3842.68678</v>
      </c>
      <c r="C4" s="46">
        <f>+CE_Esteso!F7</f>
        <v>3543.5452799999994</v>
      </c>
    </row>
    <row r="5" spans="1:13" x14ac:dyDescent="0.25">
      <c r="A5" t="s">
        <v>40</v>
      </c>
      <c r="B5" s="46">
        <f>+CE_Esteso!G12</f>
        <v>2178.0041553377332</v>
      </c>
      <c r="C5" s="46">
        <f>+CE_Esteso!F12</f>
        <v>1876.9616893316525</v>
      </c>
    </row>
    <row r="6" spans="1:13" x14ac:dyDescent="0.25">
      <c r="A6" t="s">
        <v>41</v>
      </c>
      <c r="B6" s="46">
        <f>+CE_Esteso!G27-SUM(CE_Esteso!G18,CE_Esteso!G25:G26)</f>
        <v>93.72719999999984</v>
      </c>
      <c r="C6" s="46">
        <f>+CE_Esteso!F27-SUM(CE_Esteso!F18,CE_Esteso!F25:F26)</f>
        <v>30.758894856795386</v>
      </c>
    </row>
    <row r="7" spans="1:13" x14ac:dyDescent="0.25">
      <c r="A7" t="s">
        <v>42</v>
      </c>
      <c r="B7" s="46">
        <f>+CE_Esteso!G27</f>
        <v>26.514749999999843</v>
      </c>
      <c r="C7" s="46">
        <f>+CE_Esteso!F27</f>
        <v>-36.453645143204604</v>
      </c>
    </row>
    <row r="10" spans="1:13" x14ac:dyDescent="0.25">
      <c r="A10" s="2"/>
      <c r="B10" s="2" t="str">
        <f>"Act 0"&amp;MONTH(INDICE!$B$2)&amp;"."&amp;YEAR(INDICE!B2)-1</f>
        <v>Act 06.2024</v>
      </c>
      <c r="C10" s="2" t="str">
        <f>"Act 0"&amp;MONTH(INDICE!$B$2)&amp;"."&amp;YEAR(INDICE!B2)</f>
        <v>Act 06.2025</v>
      </c>
      <c r="D10" s="2" t="str">
        <f>"Bdg 0"&amp;MONTH(INDICE!$B$2)&amp;"."&amp;YEAR(INDICE!B2)</f>
        <v>Bdg 06.2025</v>
      </c>
    </row>
    <row r="11" spans="1:13" x14ac:dyDescent="0.25">
      <c r="A11" t="s">
        <v>39</v>
      </c>
      <c r="B11">
        <f>CE_Esteso!$D$7</f>
        <v>3718.5334620000003</v>
      </c>
      <c r="C11">
        <f>CE_Esteso!$G$7</f>
        <v>3842.68678</v>
      </c>
      <c r="D11">
        <f>CE_Esteso!$F$7</f>
        <v>3543.5452799999994</v>
      </c>
    </row>
    <row r="12" spans="1:13" x14ac:dyDescent="0.25">
      <c r="A12" t="s">
        <v>40</v>
      </c>
      <c r="B12">
        <f>+CE_Esteso!$D$12</f>
        <v>2711.8762494359535</v>
      </c>
      <c r="C12">
        <f>+CE_Esteso!$G$12</f>
        <v>2178.0041553377332</v>
      </c>
      <c r="D12">
        <f>+CE_Esteso!$F$12</f>
        <v>1876.9616893316525</v>
      </c>
    </row>
    <row r="13" spans="1:13" x14ac:dyDescent="0.25">
      <c r="A13" t="s">
        <v>41</v>
      </c>
      <c r="B13">
        <f>+CE_Esteso!$D$27-SUM(CE_Esteso!$D$18,CE_Esteso!$D$25:$D$26)</f>
        <v>957.31621700000051</v>
      </c>
      <c r="C13">
        <f>+CE_Esteso!$G$27-SUM(CE_Esteso!$G$18,CE_Esteso!$G$25:$G$26)</f>
        <v>93.72719999999984</v>
      </c>
      <c r="D13">
        <f>+CE_Esteso!$F$27-SUM(CE_Esteso!$F$18,CE_Esteso!$F$25:$F$26)</f>
        <v>30.758894856795386</v>
      </c>
    </row>
    <row r="14" spans="1:13" x14ac:dyDescent="0.25">
      <c r="A14" t="s">
        <v>42</v>
      </c>
      <c r="B14">
        <f>+CE_Esteso!$D$27</f>
        <v>901.13016940000045</v>
      </c>
      <c r="C14">
        <f>+CE_Esteso!$G$27</f>
        <v>26.514749999999843</v>
      </c>
      <c r="D14">
        <f>+CE_Esteso!$F$27</f>
        <v>-36.453645143204604</v>
      </c>
    </row>
    <row r="16" spans="1:13" x14ac:dyDescent="0.25">
      <c r="A16" s="2" t="s">
        <v>43</v>
      </c>
      <c r="B16" s="2" t="s">
        <v>44</v>
      </c>
      <c r="C16" s="2" t="s">
        <v>45</v>
      </c>
      <c r="D16" s="2" t="s">
        <v>46</v>
      </c>
      <c r="F16" s="2" t="s">
        <v>47</v>
      </c>
      <c r="G16" s="2"/>
      <c r="H16" s="2"/>
      <c r="M16" s="9"/>
    </row>
    <row r="17" spans="1:13" x14ac:dyDescent="0.25">
      <c r="A17" t="s">
        <v>48</v>
      </c>
      <c r="B17" t="s">
        <v>49</v>
      </c>
      <c r="C17" t="s">
        <v>50</v>
      </c>
      <c r="D17">
        <f>SUMIFS(DB_Complessivo!E:E,DB_Complessivo!B:B,INDICE!$B$2,DB_Complessivo!C:C,$A17,DB_Complessivo!A:A,"ACT")</f>
        <v>340</v>
      </c>
      <c r="F17" t="s">
        <v>51</v>
      </c>
      <c r="G17" t="s">
        <v>52</v>
      </c>
      <c r="H17">
        <f>SUMIFS($D$17:$D$43,$C$17:$C$43,$F17)/1000</f>
        <v>1102.9950070000064</v>
      </c>
      <c r="M17" s="9"/>
    </row>
    <row r="18" spans="1:13" x14ac:dyDescent="0.25">
      <c r="A18" t="s">
        <v>53</v>
      </c>
      <c r="B18" t="s">
        <v>54</v>
      </c>
      <c r="C18" t="s">
        <v>50</v>
      </c>
      <c r="D18">
        <f>SUMIFS(DB_Complessivo!E:E,DB_Complessivo!B:B,INDICE!$B$2,DB_Complessivo!C:C,$A18,DB_Complessivo!A:A,"ACT")</f>
        <v>2500</v>
      </c>
      <c r="F18" t="s">
        <v>55</v>
      </c>
      <c r="G18" t="s">
        <v>56</v>
      </c>
      <c r="H18">
        <f>SUMIFS($D$17:$D$43,$C$17:$C$43,$F18)/1000</f>
        <v>1898.8734199999999</v>
      </c>
      <c r="M18" s="9"/>
    </row>
    <row r="19" spans="1:13" x14ac:dyDescent="0.25">
      <c r="A19" t="s">
        <v>57</v>
      </c>
      <c r="B19" t="s">
        <v>58</v>
      </c>
      <c r="C19" t="s">
        <v>50</v>
      </c>
      <c r="D19">
        <f>SUMIFS(DB_Complessivo!E:E,DB_Complessivo!B:B,INDICE!$B$2,DB_Complessivo!C:C,$A19,DB_Complessivo!A:A,"ACT")</f>
        <v>250</v>
      </c>
      <c r="F19" t="s">
        <v>59</v>
      </c>
      <c r="G19" t="s">
        <v>60</v>
      </c>
      <c r="H19">
        <f>SUMIFS($D$17:$D$43,$C$17:$C$43,$F19)/1000</f>
        <v>1055.02307</v>
      </c>
      <c r="M19" s="9"/>
    </row>
    <row r="20" spans="1:13" x14ac:dyDescent="0.25">
      <c r="A20" t="s">
        <v>61</v>
      </c>
      <c r="B20" t="s">
        <v>62</v>
      </c>
      <c r="C20" t="s">
        <v>59</v>
      </c>
      <c r="D20">
        <f>SUMIFS(DB_Complessivo!E:E,DB_Complessivo!B:B,INDICE!$B$2,DB_Complessivo!C:C,$A20,DB_Complessivo!A:A,"ACT")</f>
        <v>997500</v>
      </c>
      <c r="F20" t="s">
        <v>50</v>
      </c>
      <c r="G20" t="s">
        <v>63</v>
      </c>
      <c r="H20">
        <f>SUMIFS($D$17:$D$43,$C$17:$C$43,$F20)/1000</f>
        <v>63.788520000000013</v>
      </c>
      <c r="M20" s="9"/>
    </row>
    <row r="21" spans="1:13" x14ac:dyDescent="0.25">
      <c r="A21" t="s">
        <v>64</v>
      </c>
      <c r="B21" t="s">
        <v>65</v>
      </c>
      <c r="C21" t="s">
        <v>59</v>
      </c>
      <c r="D21">
        <f>SUMIFS(DB_Complessivo!E:E,DB_Complessivo!B:B,INDICE!$B$2,DB_Complessivo!C:C,$A21,DB_Complessivo!A:A,"ACT")</f>
        <v>57523.069999999992</v>
      </c>
      <c r="M21" s="9"/>
    </row>
    <row r="22" spans="1:13" x14ac:dyDescent="0.25">
      <c r="A22" t="s">
        <v>66</v>
      </c>
      <c r="B22" t="s">
        <v>67</v>
      </c>
      <c r="C22" t="s">
        <v>50</v>
      </c>
      <c r="D22">
        <f>SUMIFS(DB_Complessivo!E:E,DB_Complessivo!B:B,INDICE!$B$2,DB_Complessivo!C:C,$A22,DB_Complessivo!A:A,"ACT")</f>
        <v>60698.520000000011</v>
      </c>
      <c r="M22" s="9"/>
    </row>
    <row r="23" spans="1:13" x14ac:dyDescent="0.25">
      <c r="A23" t="s">
        <v>68</v>
      </c>
      <c r="B23" t="s">
        <v>69</v>
      </c>
      <c r="C23" t="s">
        <v>51</v>
      </c>
      <c r="D23">
        <f>SUMIFS(DB_Complessivo!E:E,DB_Complessivo!B:B,INDICE!$B$2,DB_Complessivo!C:C,$A23,DB_Complessivo!A:A,"ACT")</f>
        <v>7314.8300000000017</v>
      </c>
      <c r="M23" s="9"/>
    </row>
    <row r="24" spans="1:13" x14ac:dyDescent="0.25">
      <c r="A24" t="s">
        <v>70</v>
      </c>
      <c r="B24" t="s">
        <v>71</v>
      </c>
      <c r="C24" t="s">
        <v>51</v>
      </c>
      <c r="D24">
        <f>SUMIFS(DB_Complessivo!E:E,DB_Complessivo!B:B,INDICE!$B$2,DB_Complessivo!C:C,$A24,DB_Complessivo!A:A,"ACT")</f>
        <v>24179.807999998447</v>
      </c>
      <c r="M24" s="9"/>
    </row>
    <row r="25" spans="1:13" x14ac:dyDescent="0.25">
      <c r="A25" t="s">
        <v>72</v>
      </c>
      <c r="B25" t="s">
        <v>73</v>
      </c>
      <c r="C25" t="s">
        <v>51</v>
      </c>
      <c r="D25">
        <f>SUMIFS(DB_Complessivo!E:E,DB_Complessivo!B:B,INDICE!$B$2,DB_Complessivo!C:C,$A25,DB_Complessivo!A:A,"ACT")</f>
        <v>2408.0499999999993</v>
      </c>
      <c r="M25" s="9"/>
    </row>
    <row r="26" spans="1:13" x14ac:dyDescent="0.25">
      <c r="A26" t="s">
        <v>74</v>
      </c>
      <c r="B26" t="s">
        <v>75</v>
      </c>
      <c r="C26" t="s">
        <v>51</v>
      </c>
      <c r="D26">
        <f>SUMIFS(DB_Complessivo!E:E,DB_Complessivo!B:B,INDICE!$B$2,DB_Complessivo!C:C,$A26,DB_Complessivo!A:A,"ACT")</f>
        <v>1951.5699999999997</v>
      </c>
      <c r="M26" s="9"/>
    </row>
    <row r="27" spans="1:13" x14ac:dyDescent="0.25">
      <c r="A27" t="s">
        <v>76</v>
      </c>
      <c r="B27" t="s">
        <v>77</v>
      </c>
      <c r="C27" t="s">
        <v>51</v>
      </c>
      <c r="D27">
        <f>SUMIFS(DB_Complessivo!E:E,DB_Complessivo!B:B,INDICE!$B$2,DB_Complessivo!C:C,$A27,DB_Complessivo!A:A,"ACT")</f>
        <v>0</v>
      </c>
      <c r="M27" s="9"/>
    </row>
    <row r="28" spans="1:13" x14ac:dyDescent="0.25">
      <c r="A28" t="s">
        <v>78</v>
      </c>
      <c r="B28" t="s">
        <v>79</v>
      </c>
      <c r="C28" t="s">
        <v>51</v>
      </c>
      <c r="D28">
        <f>SUMIFS(DB_Complessivo!E:E,DB_Complessivo!B:B,INDICE!$B$2,DB_Complessivo!C:C,$A28,DB_Complessivo!A:A,"ACT")</f>
        <v>334360.54000000551</v>
      </c>
      <c r="M28" s="9"/>
    </row>
    <row r="29" spans="1:13" x14ac:dyDescent="0.25">
      <c r="A29" t="s">
        <v>80</v>
      </c>
      <c r="B29" t="s">
        <v>81</v>
      </c>
      <c r="C29" t="s">
        <v>51</v>
      </c>
      <c r="D29">
        <f>SUMIFS(DB_Complessivo!E:E,DB_Complessivo!B:B,INDICE!$B$2,DB_Complessivo!C:C,$A29,DB_Complessivo!A:A,"ACT")</f>
        <v>158.53999999978987</v>
      </c>
      <c r="M29" s="9"/>
    </row>
    <row r="30" spans="1:13" x14ac:dyDescent="0.25">
      <c r="A30" t="s">
        <v>82</v>
      </c>
      <c r="B30" t="s">
        <v>83</v>
      </c>
      <c r="C30" t="s">
        <v>51</v>
      </c>
      <c r="D30">
        <f>SUMIFS(DB_Complessivo!E:E,DB_Complessivo!B:B,INDICE!$B$2,DB_Complessivo!C:C,$A30,DB_Complessivo!A:A,"ACT")</f>
        <v>0</v>
      </c>
      <c r="M30" s="9"/>
    </row>
    <row r="31" spans="1:13" x14ac:dyDescent="0.25">
      <c r="A31" t="s">
        <v>84</v>
      </c>
      <c r="B31" t="s">
        <v>85</v>
      </c>
      <c r="C31" t="s">
        <v>51</v>
      </c>
      <c r="D31">
        <f>SUMIFS(DB_Complessivo!E:E,DB_Complessivo!B:B,INDICE!$B$2,DB_Complessivo!C:C,$A31,DB_Complessivo!A:A,"ACT")</f>
        <v>35631.340000002667</v>
      </c>
      <c r="M31" s="9"/>
    </row>
    <row r="32" spans="1:13" x14ac:dyDescent="0.25">
      <c r="A32" t="s">
        <v>86</v>
      </c>
      <c r="B32" t="s">
        <v>87</v>
      </c>
      <c r="C32" t="s">
        <v>51</v>
      </c>
      <c r="D32">
        <f>SUMIFS(DB_Complessivo!E:E,DB_Complessivo!B:B,INDICE!$B$2,DB_Complessivo!C:C,$A32,DB_Complessivo!A:A,"ACT")</f>
        <v>225538.55000000002</v>
      </c>
      <c r="M32" s="9"/>
    </row>
    <row r="33" spans="1:13" x14ac:dyDescent="0.25">
      <c r="A33" t="s">
        <v>88</v>
      </c>
      <c r="B33" t="s">
        <v>89</v>
      </c>
      <c r="C33" t="s">
        <v>51</v>
      </c>
      <c r="D33">
        <f>SUMIFS(DB_Complessivo!E:E,DB_Complessivo!B:B,INDICE!$B$2,DB_Complessivo!C:C,$A33,DB_Complessivo!A:A,"ACT")</f>
        <v>25400.740000000296</v>
      </c>
      <c r="M33" s="9"/>
    </row>
    <row r="34" spans="1:13" x14ac:dyDescent="0.25">
      <c r="A34" t="s">
        <v>90</v>
      </c>
      <c r="B34" t="s">
        <v>91</v>
      </c>
      <c r="C34" t="s">
        <v>51</v>
      </c>
      <c r="D34">
        <f>SUMIFS(DB_Complessivo!E:E,DB_Complessivo!B:B,INDICE!$B$2,DB_Complessivo!C:C,$A34,DB_Complessivo!A:A,"ACT")</f>
        <v>9520.1799999999876</v>
      </c>
      <c r="M34" s="9"/>
    </row>
    <row r="35" spans="1:13" x14ac:dyDescent="0.25">
      <c r="A35" t="s">
        <v>92</v>
      </c>
      <c r="B35" t="s">
        <v>93</v>
      </c>
      <c r="C35" t="s">
        <v>51</v>
      </c>
      <c r="D35">
        <f>SUMIFS(DB_Complessivo!E:E,DB_Complessivo!B:B,INDICE!$B$2,DB_Complessivo!C:C,$A35,DB_Complessivo!A:A,"ACT")</f>
        <v>410483.60899999982</v>
      </c>
      <c r="M35" s="9"/>
    </row>
    <row r="36" spans="1:13" x14ac:dyDescent="0.25">
      <c r="A36" t="s">
        <v>94</v>
      </c>
      <c r="B36" t="s">
        <v>95</v>
      </c>
      <c r="C36" t="s">
        <v>51</v>
      </c>
      <c r="D36">
        <f>SUMIFS(DB_Complessivo!E:E,DB_Complessivo!B:B,INDICE!$B$2,DB_Complessivo!C:C,$A36,DB_Complessivo!A:A,"ACT")</f>
        <v>2252.0400000000009</v>
      </c>
      <c r="M36" s="9"/>
    </row>
    <row r="37" spans="1:13" x14ac:dyDescent="0.25">
      <c r="A37" t="s">
        <v>96</v>
      </c>
      <c r="B37" t="s">
        <v>97</v>
      </c>
      <c r="C37" t="s">
        <v>51</v>
      </c>
      <c r="D37">
        <f>SUMIFS(DB_Complessivo!E:E,DB_Complessivo!B:B,INDICE!$B$2,DB_Complessivo!C:C,$A37,DB_Complessivo!A:A,"ACT")</f>
        <v>34384.799999999945</v>
      </c>
      <c r="M37" s="9"/>
    </row>
    <row r="38" spans="1:13" x14ac:dyDescent="0.25">
      <c r="A38" t="s">
        <v>98</v>
      </c>
      <c r="B38" t="s">
        <v>99</v>
      </c>
      <c r="C38" t="s">
        <v>51</v>
      </c>
      <c r="D38">
        <f>SUMIFS(DB_Complessivo!E:E,DB_Complessivo!B:B,INDICE!$B$2,DB_Complessivo!C:C,$A38,DB_Complessivo!A:A,"ACT")</f>
        <v>46.660000000001077</v>
      </c>
      <c r="M38" s="9"/>
    </row>
    <row r="39" spans="1:13" x14ac:dyDescent="0.25">
      <c r="A39" t="s">
        <v>100</v>
      </c>
      <c r="B39" t="s">
        <v>101</v>
      </c>
      <c r="C39" t="s">
        <v>55</v>
      </c>
      <c r="D39">
        <f>SUMIFS(DB_Complessivo!E:E,DB_Complessivo!B:B,INDICE!$B$2,DB_Complessivo!C:C,$A39,DB_Complessivo!A:A,"ACT")</f>
        <v>1000063.42</v>
      </c>
      <c r="M39" s="9"/>
    </row>
    <row r="40" spans="1:13" x14ac:dyDescent="0.25">
      <c r="A40" t="s">
        <v>102</v>
      </c>
      <c r="B40" t="s">
        <v>103</v>
      </c>
      <c r="C40" t="s">
        <v>51</v>
      </c>
      <c r="D40">
        <f>SUMIFS(DB_Complessivo!E:E,DB_Complessivo!B:B,INDICE!$B$2,DB_Complessivo!C:C,$A40,DB_Complessivo!A:A,"ACT")</f>
        <v>4138.2299999999996</v>
      </c>
      <c r="M40" s="9"/>
    </row>
    <row r="41" spans="1:13" x14ac:dyDescent="0.25">
      <c r="A41" t="s">
        <v>104</v>
      </c>
      <c r="B41" t="s">
        <v>105</v>
      </c>
      <c r="C41" t="s">
        <v>51</v>
      </c>
      <c r="D41">
        <f>SUMIFS(DB_Complessivo!E:E,DB_Complessivo!B:B,INDICE!$B$2,DB_Complessivo!C:C,$A41,DB_Complessivo!A:A,"ACT")</f>
        <v>5547.2600000000675</v>
      </c>
      <c r="M41" s="9"/>
    </row>
    <row r="42" spans="1:13" x14ac:dyDescent="0.25">
      <c r="A42" t="s">
        <v>106</v>
      </c>
      <c r="B42" t="s">
        <v>107</v>
      </c>
      <c r="C42" t="s">
        <v>51</v>
      </c>
      <c r="D42">
        <f>SUMIFS(DB_Complessivo!E:E,DB_Complessivo!B:B,INDICE!$B$2,DB_Complessivo!C:C,$A42,DB_Complessivo!A:A,"ACT")</f>
        <v>-20321.740000000107</v>
      </c>
      <c r="M42" s="9"/>
    </row>
    <row r="43" spans="1:13" x14ac:dyDescent="0.25">
      <c r="A43" t="s">
        <v>108</v>
      </c>
      <c r="B43" t="s">
        <v>109</v>
      </c>
      <c r="C43" t="s">
        <v>55</v>
      </c>
      <c r="D43">
        <f>SUMIFS(DB_Complessivo!E:E,DB_Complessivo!B:B,INDICE!$B$2,DB_Complessivo!C:C,$A43,DB_Complessivo!A:A,"ACT")</f>
        <v>898810</v>
      </c>
      <c r="M43" s="9"/>
    </row>
    <row r="44" spans="1:13" x14ac:dyDescent="0.25">
      <c r="M44" s="9"/>
    </row>
    <row r="45" spans="1:13" x14ac:dyDescent="0.25">
      <c r="A45" s="2" t="s">
        <v>43</v>
      </c>
      <c r="B45" s="2" t="s">
        <v>44</v>
      </c>
      <c r="C45" s="2" t="s">
        <v>46</v>
      </c>
      <c r="M45" s="9"/>
    </row>
    <row r="46" spans="1:13" x14ac:dyDescent="0.25">
      <c r="A46" t="s">
        <v>110</v>
      </c>
      <c r="B46" t="s">
        <v>111</v>
      </c>
      <c r="C46">
        <f>-SUMIFS(DB_Complessivo!E:E,DB_Complessivo!B:B,INDICE!$B$2,DB_Complessivo!C:C,$A46,DB_Complessivo!A:A,"ACT")/1000</f>
        <v>135.17966999999999</v>
      </c>
      <c r="G46" t="s">
        <v>47</v>
      </c>
      <c r="H46">
        <f>SUM(H17:H20)</f>
        <v>4120.680017000006</v>
      </c>
      <c r="M46" s="9"/>
    </row>
    <row r="47" spans="1:13" x14ac:dyDescent="0.25">
      <c r="A47" t="s">
        <v>112</v>
      </c>
      <c r="B47" t="s">
        <v>113</v>
      </c>
      <c r="C47">
        <f>-SUMIFS(DB_Complessivo!E:E,DB_Complessivo!B:B,INDICE!$B$2,DB_Complessivo!C:C,$A47,DB_Complessivo!A:A,"ACT")/1000</f>
        <v>201.99893000000029</v>
      </c>
      <c r="G47" t="s">
        <v>114</v>
      </c>
      <c r="H47">
        <f>SUM(C46:C52)</f>
        <v>2062.2307000000001</v>
      </c>
      <c r="M47" s="9"/>
    </row>
    <row r="48" spans="1:13" x14ac:dyDescent="0.25">
      <c r="A48" t="s">
        <v>115</v>
      </c>
      <c r="B48" t="s">
        <v>116</v>
      </c>
      <c r="C48">
        <f>-SUMIFS(DB_Complessivo!E:E,DB_Complessivo!B:B,INDICE!$B$2,DB_Complessivo!C:C,$A48,DB_Complessivo!A:A,"ACT")/1000</f>
        <v>158.61723999999998</v>
      </c>
      <c r="M48" s="9"/>
    </row>
    <row r="49" spans="1:13" x14ac:dyDescent="0.25">
      <c r="A49" t="s">
        <v>117</v>
      </c>
      <c r="B49" t="s">
        <v>118</v>
      </c>
      <c r="C49">
        <f>-SUMIFS(DB_Complessivo!E:E,DB_Complessivo!B:B,INDICE!$B$2,DB_Complessivo!C:C,$A49,DB_Complessivo!A:A,"ACT")/1000</f>
        <v>29.296100000000006</v>
      </c>
      <c r="H49" s="96">
        <f>SUM(M16:M53)</f>
        <v>0</v>
      </c>
      <c r="M49" s="9"/>
    </row>
    <row r="50" spans="1:13" x14ac:dyDescent="0.25">
      <c r="A50" t="s">
        <v>119</v>
      </c>
      <c r="B50" t="s">
        <v>120</v>
      </c>
      <c r="C50">
        <f>-SUMIFS(DB_Complessivo!E:E,DB_Complessivo!B:B,INDICE!$B$2,DB_Complessivo!C:C,$A50,DB_Complessivo!A:A,"ACT")/1000</f>
        <v>101.70099</v>
      </c>
      <c r="H50">
        <f>+(H46-H47)*1000</f>
        <v>2058449.3170000059</v>
      </c>
      <c r="M50" s="9"/>
    </row>
    <row r="51" spans="1:13" x14ac:dyDescent="0.25">
      <c r="A51" t="s">
        <v>121</v>
      </c>
      <c r="B51" t="s">
        <v>122</v>
      </c>
      <c r="C51">
        <f>-SUMIFS(DB_Complessivo!E:E,DB_Complessivo!B:B,INDICE!$B$2,DB_Complessivo!C:C,$A51,DB_Complessivo!A:A,"ACT")/1000</f>
        <v>1419.6157699999997</v>
      </c>
      <c r="H51" s="96">
        <f>+H49-H50</f>
        <v>-2058449.3170000059</v>
      </c>
      <c r="M51" s="9"/>
    </row>
    <row r="52" spans="1:13" x14ac:dyDescent="0.25">
      <c r="A52" t="s">
        <v>123</v>
      </c>
      <c r="B52" t="s">
        <v>124</v>
      </c>
      <c r="C52">
        <f>-SUMIFS(DB_Complessivo!E:E,DB_Complessivo!B:B,INDICE!$B$2,DB_Complessivo!C:C,$A52,DB_Complessivo!A:A,"ACT")/1000</f>
        <v>15.822000000000008</v>
      </c>
      <c r="M52" s="9"/>
    </row>
    <row r="53" spans="1:13" x14ac:dyDescent="0.25">
      <c r="M53" s="9"/>
    </row>
    <row r="54" spans="1:13" x14ac:dyDescent="0.25">
      <c r="M54" s="9"/>
    </row>
    <row r="56" spans="1:13" x14ac:dyDescent="0.25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9" spans="1:13" x14ac:dyDescent="0.25">
      <c r="A59" s="2"/>
      <c r="B59" s="2" t="str">
        <f>"Act 0"&amp;MONTH(INDICE!$B$2)&amp;"."&amp;YEAR(INDICE!$B$2)-1</f>
        <v>Act 06.2024</v>
      </c>
      <c r="C59" s="2" t="str">
        <f>"Bdg 0"&amp;MONTH(INDICE!$B$2)&amp;"."&amp;YEAR(INDICE!$B$2)</f>
        <v>Bdg 06.2025</v>
      </c>
      <c r="D59" s="2" t="str">
        <f>"Act 0"&amp;MONTH(INDICE!$B$2)&amp;"."&amp;YEAR(INDICE!$B$2)</f>
        <v>Act 06.2025</v>
      </c>
    </row>
    <row r="60" spans="1:13" x14ac:dyDescent="0.25">
      <c r="A60" t="s">
        <v>39</v>
      </c>
      <c r="B60" s="4">
        <f>CE_Sintetico!D8</f>
        <v>3718.5334620000003</v>
      </c>
      <c r="C60" s="4">
        <f>CE_Sintetico!E8</f>
        <v>3543.5452799999994</v>
      </c>
      <c r="D60" s="4">
        <f>CE_Sintetico!F8</f>
        <v>3842.68678</v>
      </c>
    </row>
    <row r="61" spans="1:13" x14ac:dyDescent="0.25">
      <c r="A61" t="s">
        <v>125</v>
      </c>
      <c r="B61" s="47">
        <f>CE_Sintetico!D19</f>
        <v>0.25744456162164298</v>
      </c>
      <c r="C61" s="47">
        <f>CE_Sintetico!E19</f>
        <v>8.6802601424063146E-3</v>
      </c>
      <c r="D61" s="47">
        <f>CE_Sintetico!F19</f>
        <v>2.4391059007937012E-2</v>
      </c>
    </row>
    <row r="63" spans="1:13" x14ac:dyDescent="0.25">
      <c r="A63" s="2"/>
      <c r="B63" s="7" t="s">
        <v>9</v>
      </c>
      <c r="C63" s="7" t="s">
        <v>10</v>
      </c>
      <c r="D63" s="7" t="s">
        <v>11</v>
      </c>
      <c r="E63" s="7" t="s">
        <v>12</v>
      </c>
      <c r="F63" s="7" t="s">
        <v>13</v>
      </c>
      <c r="G63" s="2" t="s">
        <v>14</v>
      </c>
    </row>
    <row r="64" spans="1:13" x14ac:dyDescent="0.25">
      <c r="A64" t="s">
        <v>39</v>
      </c>
      <c r="B64" s="4">
        <f>CE_Sintetico!J8</f>
        <v>13187.454460000001</v>
      </c>
      <c r="C64" s="4">
        <f>CE_Sintetico!K8</f>
        <v>6668.3967550000007</v>
      </c>
      <c r="D64" s="4">
        <f>CE_Sintetico!L8</f>
        <v>5925.2624300000007</v>
      </c>
      <c r="E64" s="4">
        <f>CE_Sintetico!M8</f>
        <v>6006.0651350000016</v>
      </c>
      <c r="F64" s="4">
        <f>CE_Sintetico!N8</f>
        <v>7209.1739620000117</v>
      </c>
      <c r="G64" s="4">
        <f>CE_Esteso!K7</f>
        <v>7625.0437599999987</v>
      </c>
    </row>
    <row r="65" spans="1:7" x14ac:dyDescent="0.25">
      <c r="A65" t="s">
        <v>125</v>
      </c>
      <c r="B65" s="47">
        <f>CE_Sintetico!J19</f>
        <v>0.19294939730165328</v>
      </c>
      <c r="C65" s="47">
        <f>CE_Sintetico!K19</f>
        <v>0.135390613091977</v>
      </c>
      <c r="D65" s="47">
        <f>CE_Sintetico!L19</f>
        <v>-2.2778542148047753E-2</v>
      </c>
      <c r="E65" s="47">
        <f>CE_Sintetico!M19</f>
        <v>-0.26941933506020788</v>
      </c>
      <c r="F65" s="47">
        <f>CE_Sintetico!N19</f>
        <v>0.12197365768047903</v>
      </c>
      <c r="G65" s="47">
        <f>(CE_Esteso!K27-SUM(CE_Esteso!K18,CE_Esteso!K25:K26))/CE_Esteso!K3</f>
        <v>8.2290335063500905E-2</v>
      </c>
    </row>
    <row r="69" spans="1:7" x14ac:dyDescent="0.25">
      <c r="A69" s="2" t="s">
        <v>126</v>
      </c>
      <c r="B69" s="2" t="str">
        <f>"Act 0"&amp;MONTH(INDICE!$B$2)&amp;"."&amp;YEAR(INDICE!$B$2)</f>
        <v>Act 06.2025</v>
      </c>
    </row>
    <row r="70" spans="1:7" x14ac:dyDescent="0.25">
      <c r="A70" t="s">
        <v>2</v>
      </c>
      <c r="B70" s="4">
        <f>-CE_Esteso!G11</f>
        <v>780.02684466226685</v>
      </c>
    </row>
    <row r="71" spans="1:7" x14ac:dyDescent="0.25">
      <c r="A71" t="s">
        <v>4</v>
      </c>
      <c r="B71" s="4">
        <f>-CE_Esteso!G15</f>
        <v>334.29721914097155</v>
      </c>
    </row>
    <row r="72" spans="1:7" x14ac:dyDescent="0.25">
      <c r="A72" t="s">
        <v>127</v>
      </c>
      <c r="B72" s="4">
        <f>-CE_Esteso!G16</f>
        <v>406.57358120704504</v>
      </c>
    </row>
    <row r="73" spans="1:7" x14ac:dyDescent="0.25">
      <c r="A73" t="s">
        <v>128</v>
      </c>
      <c r="B73" s="4">
        <f>-CE_Esteso!G21</f>
        <v>630.26133198971695</v>
      </c>
    </row>
    <row r="76" spans="1:7" x14ac:dyDescent="0.25">
      <c r="A76" s="2" t="s">
        <v>129</v>
      </c>
      <c r="B76" s="2" t="str">
        <f>"Act 0"&amp;MONTH(INDICE!$B$2)&amp;"."&amp;YEAR(INDICE!$B$2)</f>
        <v>Act 06.2025</v>
      </c>
    </row>
    <row r="77" spans="1:7" x14ac:dyDescent="0.25">
      <c r="A77" t="s">
        <v>39</v>
      </c>
      <c r="B77" s="4">
        <f>SUM(CE_Esteso!G3:G6)</f>
        <v>3842.68678</v>
      </c>
    </row>
    <row r="78" spans="1:7" x14ac:dyDescent="0.25">
      <c r="A78" t="s">
        <v>130</v>
      </c>
      <c r="B78" s="4">
        <f>SUM(CE_Esteso!G8:G11)</f>
        <v>-1664.6826246622668</v>
      </c>
    </row>
    <row r="79" spans="1:7" x14ac:dyDescent="0.25">
      <c r="A79" t="s">
        <v>131</v>
      </c>
      <c r="B79" s="4">
        <f>SUM(CE_Esteso!G14:G18)</f>
        <v>-891.39369034801666</v>
      </c>
    </row>
    <row r="80" spans="1:7" x14ac:dyDescent="0.25">
      <c r="A80" t="s">
        <v>132</v>
      </c>
      <c r="B80" s="4">
        <f>SUM(CE_Esteso!G21:G26)</f>
        <v>-1260.0957149897167</v>
      </c>
    </row>
    <row r="81" spans="1:12" x14ac:dyDescent="0.25">
      <c r="A81" t="s">
        <v>133</v>
      </c>
      <c r="B81" s="4">
        <f>SUM(B77:B80)</f>
        <v>26.514749999999822</v>
      </c>
    </row>
    <row r="84" spans="1:12" x14ac:dyDescent="0.25">
      <c r="A84" s="2" t="s">
        <v>36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7" spans="1:12" x14ac:dyDescent="0.25">
      <c r="A87" s="2" t="s">
        <v>134</v>
      </c>
      <c r="B87" s="7" t="s">
        <v>12</v>
      </c>
      <c r="C87" s="2" t="str">
        <f>"Act 0"&amp;MONTH(INDICE!$B$2)&amp;"."&amp;YEAR(INDICE!$B$2)</f>
        <v>Act 06.2025</v>
      </c>
    </row>
    <row r="88" spans="1:12" x14ac:dyDescent="0.25">
      <c r="A88" t="s">
        <v>135</v>
      </c>
      <c r="B88" s="4">
        <f>SP_CIN!D11</f>
        <v>1965.61617999999</v>
      </c>
      <c r="C88" s="4">
        <f>SP_CIN!E11</f>
        <v>1353.2128599999924</v>
      </c>
    </row>
    <row r="89" spans="1:12" x14ac:dyDescent="0.25">
      <c r="A89" t="s">
        <v>136</v>
      </c>
      <c r="B89" s="4">
        <f>SP_CIN!D10</f>
        <v>573.37450000000013</v>
      </c>
      <c r="C89" s="4">
        <f>SP_CIN!E10</f>
        <v>491.05785000000009</v>
      </c>
    </row>
    <row r="90" spans="1:12" x14ac:dyDescent="0.25">
      <c r="A90" t="s">
        <v>137</v>
      </c>
      <c r="B90" s="4">
        <f>-SP_CIN!D12</f>
        <v>786.791469999995</v>
      </c>
      <c r="C90" s="4">
        <f>-SP_CIN!E12</f>
        <v>827.84898999999962</v>
      </c>
    </row>
    <row r="93" spans="1:12" x14ac:dyDescent="0.25">
      <c r="A93" s="2"/>
      <c r="B93" s="2" t="s">
        <v>138</v>
      </c>
      <c r="C93" s="2" t="str">
        <f>"Act 0"&amp;MONTH(INDICE!$B$2)&amp;"."&amp;YEAR(INDICE!$B$2)</f>
        <v>Act 06.2025</v>
      </c>
    </row>
    <row r="94" spans="1:12" x14ac:dyDescent="0.25">
      <c r="A94" t="s">
        <v>139</v>
      </c>
      <c r="B94" t="s">
        <v>140</v>
      </c>
      <c r="C94" s="4">
        <f>SUMIFS(DB_Complessivo!E:E,DB_Complessivo!A:A,"ACT",DB_Complessivo!C:C,A94,DB_Complessivo!B:B,INDICE!$B$2)/1000</f>
        <v>398.48487000000006</v>
      </c>
    </row>
    <row r="95" spans="1:12" x14ac:dyDescent="0.25">
      <c r="A95" t="s">
        <v>141</v>
      </c>
      <c r="B95" t="s">
        <v>142</v>
      </c>
      <c r="C95" s="4">
        <f>SUMIFS(DB_Complessivo!E:E,DB_Complessivo!A:A,"ACT",DB_Complessivo!C:C,A95,DB_Complessivo!B:B,INDICE!$B$2)/1000</f>
        <v>-51.958579999999991</v>
      </c>
    </row>
    <row r="96" spans="1:12" x14ac:dyDescent="0.25">
      <c r="A96" t="s">
        <v>143</v>
      </c>
      <c r="B96" t="s">
        <v>144</v>
      </c>
      <c r="C96" s="4">
        <f>SUMIFS(DB_Complessivo!E:E,DB_Complessivo!A:A,"ACT",DB_Complessivo!C:C,A96,DB_Complessivo!B:B,INDICE!$B$2)/1000</f>
        <v>244.53155999999998</v>
      </c>
    </row>
    <row r="97" spans="1:12" x14ac:dyDescent="0.25">
      <c r="A97" t="s">
        <v>145</v>
      </c>
      <c r="B97" t="s">
        <v>146</v>
      </c>
      <c r="C97" s="4">
        <f>SUMIFS(DB_Complessivo!E:E,DB_Complessivo!A:A,"ACT",DB_Complessivo!C:C,A97,DB_Complessivo!B:B,INDICE!$B$2)/1000</f>
        <v>-100</v>
      </c>
    </row>
    <row r="100" spans="1:12" x14ac:dyDescent="0.25">
      <c r="A100" s="2" t="s">
        <v>147</v>
      </c>
      <c r="B100" s="7" t="s">
        <v>12</v>
      </c>
      <c r="C100" s="2" t="str">
        <f>"Act 0"&amp;MONTH(INDICE!$B$2)&amp;"."&amp;YEAR(INDICE!$B$2)</f>
        <v>Act 06.2025</v>
      </c>
    </row>
    <row r="101" spans="1:12" x14ac:dyDescent="0.25">
      <c r="A101" t="s">
        <v>148</v>
      </c>
      <c r="B101" s="4">
        <f>SP_CIN!H6</f>
        <v>-2263.2017870000054</v>
      </c>
      <c r="C101" s="4">
        <f>SP_CIN!I6</f>
        <v>-3001.8684270000062</v>
      </c>
    </row>
    <row r="102" spans="1:12" x14ac:dyDescent="0.25">
      <c r="A102" t="s">
        <v>149</v>
      </c>
      <c r="B102" s="4">
        <f>SP_CIN!H10</f>
        <v>1204.9326199999998</v>
      </c>
      <c r="C102" s="4">
        <f>SP_CIN!I10</f>
        <v>943.41910999999959</v>
      </c>
    </row>
    <row r="109" spans="1:12" x14ac:dyDescent="0.25">
      <c r="A109" s="2" t="s">
        <v>37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1" spans="1:12" x14ac:dyDescent="0.25">
      <c r="A111" s="2" t="s">
        <v>150</v>
      </c>
      <c r="B111" s="2" t="str">
        <f>"Act 0"&amp;MONTH(INDICE!$B$2)&amp;"."&amp;YEAR(INDICE!$B$2)</f>
        <v>Act 06.2025</v>
      </c>
    </row>
    <row r="112" spans="1:12" x14ac:dyDescent="0.25">
      <c r="A112" t="s">
        <v>151</v>
      </c>
      <c r="B112" s="4">
        <f>INDEX(RF_YtD!10:10,MATCH(INDICE!$B$2,RF_YtD!$1:$1,0))</f>
        <v>230.74303759999984</v>
      </c>
    </row>
    <row r="113" spans="1:12" x14ac:dyDescent="0.25">
      <c r="A113" t="s">
        <v>152</v>
      </c>
      <c r="B113" s="4">
        <f>INDEX(RF_YtD!25:25,MATCH(INDICE!$B$2,RF_YtD!$1:$1,0))-B112</f>
        <v>418.69243700000141</v>
      </c>
    </row>
    <row r="114" spans="1:12" x14ac:dyDescent="0.25">
      <c r="A114" t="s">
        <v>153</v>
      </c>
      <c r="B114" s="4">
        <f>INDEX(RF_YtD!30:30,MATCH(INDICE!$B$2,RF_YtD!$1:$1,0))-SUM(B112:B113)</f>
        <v>-8.1353775999990603</v>
      </c>
    </row>
    <row r="115" spans="1:12" x14ac:dyDescent="0.25">
      <c r="A115" t="s">
        <v>154</v>
      </c>
      <c r="B115" s="4">
        <f>INDEX(RF_YtD!33:33,MATCH(INDICE!$B$2,RF_YtD!$1:$1,0))-SUM(B112:B114)</f>
        <v>-271.25320000000028</v>
      </c>
    </row>
    <row r="116" spans="1:12" x14ac:dyDescent="0.25">
      <c r="A116" t="s">
        <v>155</v>
      </c>
      <c r="B116" s="4">
        <f>INDEX(RF_YtD!36:36,MATCH(INDICE!$B$2,RF_YtD!$1:$1,0))-SUM(B112:B115)</f>
        <v>-103.51784700000053</v>
      </c>
    </row>
    <row r="117" spans="1:12" x14ac:dyDescent="0.25">
      <c r="A117" t="s">
        <v>156</v>
      </c>
      <c r="B117" s="4">
        <f>INDEX(RF_YtD!38:38,MATCH(INDICE!$B$2,RF_YtD!$1:$1,0))-SUM(B112:B116)</f>
        <v>0</v>
      </c>
    </row>
    <row r="118" spans="1:12" x14ac:dyDescent="0.25">
      <c r="A118" t="s">
        <v>157</v>
      </c>
      <c r="B118" s="4">
        <f>SUM(B112:B117)</f>
        <v>266.5290500000014</v>
      </c>
    </row>
    <row r="122" spans="1:12" x14ac:dyDescent="0.25">
      <c r="A122" s="2" t="s">
        <v>158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5" spans="1:12" x14ac:dyDescent="0.25">
      <c r="A125" s="2" t="s">
        <v>159</v>
      </c>
      <c r="B125" s="2" t="s">
        <v>160</v>
      </c>
      <c r="C125" s="2" t="s">
        <v>161</v>
      </c>
      <c r="D125" s="2" t="s">
        <v>162</v>
      </c>
    </row>
    <row r="126" spans="1:12" x14ac:dyDescent="0.25">
      <c r="A126" t="s">
        <v>163</v>
      </c>
      <c r="B126" s="4">
        <v>1779.4348900000002</v>
      </c>
      <c r="C126" s="47">
        <f t="shared" ref="C126:C157" si="0">B126/SUM($B$126:$B$199)</f>
        <v>0.57918668206356017</v>
      </c>
      <c r="D126" s="47">
        <f>C126</f>
        <v>0.57918668206356017</v>
      </c>
      <c r="F126" t="s">
        <v>163</v>
      </c>
      <c r="G126" s="9">
        <f>+B126</f>
        <v>1779.4348900000002</v>
      </c>
    </row>
    <row r="127" spans="1:12" x14ac:dyDescent="0.25">
      <c r="A127" t="s">
        <v>164</v>
      </c>
      <c r="B127" s="4">
        <v>162.83175</v>
      </c>
      <c r="C127" s="47">
        <f t="shared" si="0"/>
        <v>5.2999961699696188E-2</v>
      </c>
      <c r="D127" s="47">
        <f t="shared" ref="D127:D158" si="1">C127+D126</f>
        <v>0.6321866437632564</v>
      </c>
      <c r="F127" t="s">
        <v>164</v>
      </c>
      <c r="G127" s="9">
        <f t="shared" ref="G127:G130" si="2">+B127</f>
        <v>162.83175</v>
      </c>
    </row>
    <row r="128" spans="1:12" x14ac:dyDescent="0.25">
      <c r="A128" t="s">
        <v>165</v>
      </c>
      <c r="B128" s="4">
        <v>114.32895000000001</v>
      </c>
      <c r="C128" s="47">
        <f t="shared" si="0"/>
        <v>3.7212828402117405E-2</v>
      </c>
      <c r="D128" s="47">
        <f t="shared" si="1"/>
        <v>0.66939947216537377</v>
      </c>
      <c r="F128" t="s">
        <v>165</v>
      </c>
      <c r="G128" s="9">
        <f t="shared" si="2"/>
        <v>114.32895000000001</v>
      </c>
    </row>
    <row r="129" spans="1:7" x14ac:dyDescent="0.25">
      <c r="A129" t="s">
        <v>166</v>
      </c>
      <c r="B129" s="4">
        <v>112.40900000000001</v>
      </c>
      <c r="C129" s="47">
        <f t="shared" si="0"/>
        <v>3.6587905581688764E-2</v>
      </c>
      <c r="D129" s="47">
        <f t="shared" si="1"/>
        <v>0.70598737774706255</v>
      </c>
      <c r="F129" t="s">
        <v>166</v>
      </c>
      <c r="G129" s="9">
        <f t="shared" si="2"/>
        <v>112.40900000000001</v>
      </c>
    </row>
    <row r="130" spans="1:7" x14ac:dyDescent="0.25">
      <c r="A130" t="s">
        <v>167</v>
      </c>
      <c r="B130" s="4">
        <v>103.27079999999999</v>
      </c>
      <c r="C130" s="47">
        <f t="shared" si="0"/>
        <v>3.3613520979151698E-2</v>
      </c>
      <c r="D130" s="47">
        <f t="shared" si="1"/>
        <v>0.73960089872621426</v>
      </c>
      <c r="F130" t="s">
        <v>167</v>
      </c>
      <c r="G130" s="9">
        <f t="shared" si="2"/>
        <v>103.27079999999999</v>
      </c>
    </row>
    <row r="131" spans="1:7" x14ac:dyDescent="0.25">
      <c r="A131" t="s">
        <v>168</v>
      </c>
      <c r="B131" s="4">
        <v>88.495959999999997</v>
      </c>
      <c r="C131" s="47">
        <f t="shared" si="0"/>
        <v>2.8804471428808237E-2</v>
      </c>
      <c r="D131" s="47">
        <f t="shared" si="1"/>
        <v>0.76840537015502253</v>
      </c>
      <c r="F131" t="s">
        <v>169</v>
      </c>
      <c r="G131" s="9">
        <f>ROUND(SUM(B131:B199),2)</f>
        <v>800.02</v>
      </c>
    </row>
    <row r="132" spans="1:7" x14ac:dyDescent="0.25">
      <c r="A132" t="s">
        <v>170</v>
      </c>
      <c r="B132" s="4">
        <v>69.24130000000001</v>
      </c>
      <c r="C132" s="47">
        <f t="shared" si="0"/>
        <v>2.2537289245108366E-2</v>
      </c>
      <c r="D132" s="47">
        <f t="shared" si="1"/>
        <v>0.79094265940013087</v>
      </c>
    </row>
    <row r="133" spans="1:7" x14ac:dyDescent="0.25">
      <c r="A133" t="s">
        <v>171</v>
      </c>
      <c r="B133" s="4">
        <v>58.543900000000001</v>
      </c>
      <c r="C133" s="47">
        <f t="shared" si="0"/>
        <v>1.9055402019267396E-2</v>
      </c>
      <c r="D133" s="47">
        <f t="shared" si="1"/>
        <v>0.80999806141939823</v>
      </c>
    </row>
    <row r="134" spans="1:7" x14ac:dyDescent="0.25">
      <c r="A134" t="s">
        <v>172</v>
      </c>
      <c r="B134" s="4">
        <v>54.817749999999997</v>
      </c>
      <c r="C134" s="47">
        <f t="shared" si="0"/>
        <v>1.784258076489088E-2</v>
      </c>
      <c r="D134" s="47">
        <f t="shared" si="1"/>
        <v>0.8278406421842891</v>
      </c>
    </row>
    <row r="135" spans="1:7" x14ac:dyDescent="0.25">
      <c r="A135" t="s">
        <v>173</v>
      </c>
      <c r="B135" s="4">
        <v>46.877000000000002</v>
      </c>
      <c r="C135" s="47">
        <f t="shared" si="0"/>
        <v>1.525795309942108E-2</v>
      </c>
      <c r="D135" s="47">
        <f t="shared" si="1"/>
        <v>0.84309859528371023</v>
      </c>
    </row>
    <row r="136" spans="1:7" x14ac:dyDescent="0.25">
      <c r="A136" t="s">
        <v>174</v>
      </c>
      <c r="B136" s="4">
        <v>35.107999999999997</v>
      </c>
      <c r="C136" s="47">
        <f t="shared" si="0"/>
        <v>1.1427271741247844E-2</v>
      </c>
      <c r="D136" s="47">
        <f t="shared" si="1"/>
        <v>0.85452586702495803</v>
      </c>
    </row>
    <row r="137" spans="1:7" x14ac:dyDescent="0.25">
      <c r="A137" t="s">
        <v>175</v>
      </c>
      <c r="B137" s="4">
        <v>35.076560000000001</v>
      </c>
      <c r="C137" s="47">
        <f t="shared" si="0"/>
        <v>1.1417038363569117E-2</v>
      </c>
      <c r="D137" s="47">
        <f t="shared" si="1"/>
        <v>0.86594290538852714</v>
      </c>
    </row>
    <row r="138" spans="1:7" x14ac:dyDescent="0.25">
      <c r="A138" t="s">
        <v>176</v>
      </c>
      <c r="B138" s="4">
        <v>34.789699999999996</v>
      </c>
      <c r="C138" s="47">
        <f t="shared" si="0"/>
        <v>1.1323668556924066E-2</v>
      </c>
      <c r="D138" s="47">
        <f t="shared" si="1"/>
        <v>0.87726657394545116</v>
      </c>
    </row>
    <row r="139" spans="1:7" x14ac:dyDescent="0.25">
      <c r="A139" t="s">
        <v>177</v>
      </c>
      <c r="B139" s="4">
        <v>31.935500000000001</v>
      </c>
      <c r="C139" s="47">
        <f t="shared" si="0"/>
        <v>1.0394657533685216E-2</v>
      </c>
      <c r="D139" s="47">
        <f t="shared" si="1"/>
        <v>0.88766123147913634</v>
      </c>
    </row>
    <row r="140" spans="1:7" x14ac:dyDescent="0.25">
      <c r="A140" t="s">
        <v>178</v>
      </c>
      <c r="B140" s="4">
        <v>30.791599999999999</v>
      </c>
      <c r="C140" s="47">
        <f t="shared" si="0"/>
        <v>1.0022330538561216E-2</v>
      </c>
      <c r="D140" s="47">
        <f t="shared" si="1"/>
        <v>0.8976835620176975</v>
      </c>
    </row>
    <row r="141" spans="1:7" x14ac:dyDescent="0.25">
      <c r="A141" t="s">
        <v>179</v>
      </c>
      <c r="B141" s="4">
        <v>27.892199999999999</v>
      </c>
      <c r="C141" s="47">
        <f t="shared" si="0"/>
        <v>9.0786074074636312E-3</v>
      </c>
      <c r="D141" s="47">
        <f t="shared" si="1"/>
        <v>0.90676216942516108</v>
      </c>
    </row>
    <row r="142" spans="1:7" x14ac:dyDescent="0.25">
      <c r="A142" t="s">
        <v>180</v>
      </c>
      <c r="B142" s="4">
        <v>25.440799999999999</v>
      </c>
      <c r="C142" s="47">
        <f t="shared" si="0"/>
        <v>8.280703398505701E-3</v>
      </c>
      <c r="D142" s="47">
        <f t="shared" si="1"/>
        <v>0.91504287282366681</v>
      </c>
    </row>
    <row r="143" spans="1:7" x14ac:dyDescent="0.25">
      <c r="A143" t="s">
        <v>181</v>
      </c>
      <c r="B143" s="4">
        <v>23.216799999999999</v>
      </c>
      <c r="C143" s="47">
        <f t="shared" si="0"/>
        <v>7.5568156135981251E-3</v>
      </c>
      <c r="D143" s="47">
        <f t="shared" si="1"/>
        <v>0.92259968843726492</v>
      </c>
    </row>
    <row r="144" spans="1:7" x14ac:dyDescent="0.25">
      <c r="A144" t="s">
        <v>182</v>
      </c>
      <c r="B144">
        <v>20.95</v>
      </c>
      <c r="C144" s="47">
        <f t="shared" si="0"/>
        <v>6.8189968947004204E-3</v>
      </c>
      <c r="D144" s="47">
        <f t="shared" si="1"/>
        <v>0.92941868533196537</v>
      </c>
    </row>
    <row r="145" spans="1:4" x14ac:dyDescent="0.25">
      <c r="A145" t="s">
        <v>183</v>
      </c>
      <c r="B145">
        <v>17.128</v>
      </c>
      <c r="C145" s="47">
        <f t="shared" si="0"/>
        <v>5.5749775089464822E-3</v>
      </c>
      <c r="D145" s="47">
        <f t="shared" si="1"/>
        <v>0.9349936628409119</v>
      </c>
    </row>
    <row r="146" spans="1:4" x14ac:dyDescent="0.25">
      <c r="A146" t="s">
        <v>184</v>
      </c>
      <c r="B146">
        <v>14.1</v>
      </c>
      <c r="C146" s="47">
        <f t="shared" si="0"/>
        <v>4.5893964780561302E-3</v>
      </c>
      <c r="D146" s="47">
        <f t="shared" si="1"/>
        <v>0.93958305931896802</v>
      </c>
    </row>
    <row r="147" spans="1:4" x14ac:dyDescent="0.25">
      <c r="A147" t="s">
        <v>185</v>
      </c>
      <c r="B147">
        <v>13.509</v>
      </c>
      <c r="C147" s="47">
        <f t="shared" si="0"/>
        <v>4.3970324129120756E-3</v>
      </c>
      <c r="D147" s="47">
        <f t="shared" si="1"/>
        <v>0.94398009173188013</v>
      </c>
    </row>
    <row r="148" spans="1:4" x14ac:dyDescent="0.25">
      <c r="A148" t="s">
        <v>186</v>
      </c>
      <c r="B148">
        <v>12.9</v>
      </c>
      <c r="C148" s="47">
        <f t="shared" si="0"/>
        <v>4.198809543753481E-3</v>
      </c>
      <c r="D148" s="47">
        <f t="shared" si="1"/>
        <v>0.94817890127563365</v>
      </c>
    </row>
    <row r="149" spans="1:4" x14ac:dyDescent="0.25">
      <c r="A149" t="s">
        <v>187</v>
      </c>
      <c r="B149">
        <v>10.327500000000001</v>
      </c>
      <c r="C149" s="47">
        <f t="shared" si="0"/>
        <v>3.3614888033421764E-3</v>
      </c>
      <c r="D149" s="47">
        <f t="shared" si="1"/>
        <v>0.95154039007897584</v>
      </c>
    </row>
    <row r="150" spans="1:4" x14ac:dyDescent="0.25">
      <c r="A150" t="s">
        <v>188</v>
      </c>
      <c r="B150">
        <v>10.209</v>
      </c>
      <c r="C150" s="47">
        <f t="shared" si="0"/>
        <v>3.3229183435797894E-3</v>
      </c>
      <c r="D150" s="47">
        <f t="shared" si="1"/>
        <v>0.95486330842255562</v>
      </c>
    </row>
    <row r="151" spans="1:4" x14ac:dyDescent="0.25">
      <c r="A151" t="s">
        <v>189</v>
      </c>
      <c r="B151">
        <v>9.1654499999999981</v>
      </c>
      <c r="C151" s="47">
        <f t="shared" si="0"/>
        <v>2.9832541808368475E-3</v>
      </c>
      <c r="D151" s="47">
        <f t="shared" si="1"/>
        <v>0.95784656260339252</v>
      </c>
    </row>
    <row r="152" spans="1:4" x14ac:dyDescent="0.25">
      <c r="A152" t="s">
        <v>190</v>
      </c>
      <c r="B152">
        <v>8.7799999999999994</v>
      </c>
      <c r="C152" s="47">
        <f t="shared" si="0"/>
        <v>2.8577944026477176E-3</v>
      </c>
      <c r="D152" s="47">
        <f t="shared" si="1"/>
        <v>0.96070435700604029</v>
      </c>
    </row>
    <row r="153" spans="1:4" x14ac:dyDescent="0.25">
      <c r="A153" t="s">
        <v>191</v>
      </c>
      <c r="B153">
        <v>8.696200000000001</v>
      </c>
      <c r="C153" s="47">
        <f t="shared" si="0"/>
        <v>2.8305184150689165E-3</v>
      </c>
      <c r="D153" s="47">
        <f t="shared" si="1"/>
        <v>0.96353487542110916</v>
      </c>
    </row>
    <row r="154" spans="1:4" x14ac:dyDescent="0.25">
      <c r="A154" t="s">
        <v>192</v>
      </c>
      <c r="B154">
        <v>8</v>
      </c>
      <c r="C154" s="47">
        <f t="shared" si="0"/>
        <v>2.6039128953509959E-3</v>
      </c>
      <c r="D154" s="47">
        <f t="shared" si="1"/>
        <v>0.96613878831646016</v>
      </c>
    </row>
    <row r="155" spans="1:4" x14ac:dyDescent="0.25">
      <c r="A155" t="s">
        <v>193</v>
      </c>
      <c r="B155">
        <v>7.7489999999999997</v>
      </c>
      <c r="C155" s="47">
        <f t="shared" si="0"/>
        <v>2.5222151282593584E-3</v>
      </c>
      <c r="D155" s="47">
        <f t="shared" si="1"/>
        <v>0.9686610034447195</v>
      </c>
    </row>
    <row r="156" spans="1:4" x14ac:dyDescent="0.25">
      <c r="A156" t="s">
        <v>194</v>
      </c>
      <c r="B156">
        <v>7.524</v>
      </c>
      <c r="C156" s="47">
        <f t="shared" si="0"/>
        <v>2.4489800780776116E-3</v>
      </c>
      <c r="D156" s="47">
        <f t="shared" si="1"/>
        <v>0.97110998352279709</v>
      </c>
    </row>
    <row r="157" spans="1:4" x14ac:dyDescent="0.25">
      <c r="A157" t="s">
        <v>195</v>
      </c>
      <c r="B157">
        <v>7.2249999999999996</v>
      </c>
      <c r="C157" s="47">
        <f t="shared" si="0"/>
        <v>2.351658833613868E-3</v>
      </c>
      <c r="D157" s="47">
        <f t="shared" si="1"/>
        <v>0.97346164235641097</v>
      </c>
    </row>
    <row r="158" spans="1:4" x14ac:dyDescent="0.25">
      <c r="A158" t="s">
        <v>196</v>
      </c>
      <c r="B158">
        <v>6.3983999999999996</v>
      </c>
      <c r="C158" s="47">
        <f t="shared" ref="C158:C189" si="3">B158/SUM($B$126:$B$199)</f>
        <v>2.0826095337017265E-3</v>
      </c>
      <c r="D158" s="47">
        <f t="shared" si="1"/>
        <v>0.97554425189011273</v>
      </c>
    </row>
    <row r="159" spans="1:4" x14ac:dyDescent="0.25">
      <c r="A159" t="s">
        <v>197</v>
      </c>
      <c r="B159">
        <v>6.3</v>
      </c>
      <c r="C159" s="47">
        <f t="shared" si="3"/>
        <v>2.0505814050889091E-3</v>
      </c>
      <c r="D159" s="47">
        <f t="shared" ref="D159:D190" si="4">C159+D158</f>
        <v>0.97759483329520169</v>
      </c>
    </row>
    <row r="160" spans="1:4" x14ac:dyDescent="0.25">
      <c r="A160" t="s">
        <v>198</v>
      </c>
      <c r="B160">
        <v>5.7329999999999997</v>
      </c>
      <c r="C160" s="47">
        <f t="shared" si="3"/>
        <v>1.8660290786309073E-3</v>
      </c>
      <c r="D160" s="47">
        <f t="shared" si="4"/>
        <v>0.97946086237383256</v>
      </c>
    </row>
    <row r="161" spans="1:4" x14ac:dyDescent="0.25">
      <c r="A161" t="s">
        <v>199</v>
      </c>
      <c r="B161">
        <v>5.702</v>
      </c>
      <c r="C161" s="47">
        <f t="shared" si="3"/>
        <v>1.8559389161614222E-3</v>
      </c>
      <c r="D161" s="47">
        <f t="shared" si="4"/>
        <v>0.98131680128999399</v>
      </c>
    </row>
    <row r="162" spans="1:4" x14ac:dyDescent="0.25">
      <c r="A162" t="s">
        <v>200</v>
      </c>
      <c r="B162">
        <v>5.38</v>
      </c>
      <c r="C162" s="47">
        <f t="shared" si="3"/>
        <v>1.7511314221235446E-3</v>
      </c>
      <c r="D162" s="47">
        <f t="shared" si="4"/>
        <v>0.98306793271211756</v>
      </c>
    </row>
    <row r="163" spans="1:4" x14ac:dyDescent="0.25">
      <c r="A163" t="s">
        <v>201</v>
      </c>
      <c r="B163">
        <v>4.5540000000000003</v>
      </c>
      <c r="C163" s="47">
        <f t="shared" si="3"/>
        <v>1.4822774156785545E-3</v>
      </c>
      <c r="D163" s="47">
        <f t="shared" si="4"/>
        <v>0.98455021012779609</v>
      </c>
    </row>
    <row r="164" spans="1:4" x14ac:dyDescent="0.25">
      <c r="A164" t="s">
        <v>202</v>
      </c>
      <c r="B164">
        <v>3.5819999999999999</v>
      </c>
      <c r="C164" s="47">
        <f t="shared" si="3"/>
        <v>1.1659019988934083E-3</v>
      </c>
      <c r="D164" s="47">
        <f t="shared" si="4"/>
        <v>0.98571611212668953</v>
      </c>
    </row>
    <row r="165" spans="1:4" x14ac:dyDescent="0.25">
      <c r="A165" t="s">
        <v>203</v>
      </c>
      <c r="B165">
        <v>3.5339200000000002</v>
      </c>
      <c r="C165" s="47">
        <f t="shared" si="3"/>
        <v>1.150252482392349E-3</v>
      </c>
      <c r="D165" s="47">
        <f t="shared" si="4"/>
        <v>0.98686636460908184</v>
      </c>
    </row>
    <row r="166" spans="1:4" x14ac:dyDescent="0.25">
      <c r="A166" t="s">
        <v>204</v>
      </c>
      <c r="B166">
        <v>3.419</v>
      </c>
      <c r="C166" s="47">
        <f t="shared" si="3"/>
        <v>1.1128472736506318E-3</v>
      </c>
      <c r="D166" s="47">
        <f t="shared" si="4"/>
        <v>0.98797921188273252</v>
      </c>
    </row>
    <row r="167" spans="1:4" x14ac:dyDescent="0.25">
      <c r="A167" t="s">
        <v>205</v>
      </c>
      <c r="B167">
        <v>3.1794000000000002</v>
      </c>
      <c r="C167" s="47">
        <f t="shared" si="3"/>
        <v>1.0348600824348696E-3</v>
      </c>
      <c r="D167" s="47">
        <f t="shared" si="4"/>
        <v>0.98901407196516744</v>
      </c>
    </row>
    <row r="168" spans="1:4" x14ac:dyDescent="0.25">
      <c r="A168" t="s">
        <v>206</v>
      </c>
      <c r="B168">
        <v>3.1395</v>
      </c>
      <c r="C168" s="47">
        <f t="shared" si="3"/>
        <v>1.0218730668693065E-3</v>
      </c>
      <c r="D168" s="47">
        <f t="shared" si="4"/>
        <v>0.99003594503203673</v>
      </c>
    </row>
    <row r="169" spans="1:4" x14ac:dyDescent="0.25">
      <c r="A169" t="s">
        <v>207</v>
      </c>
      <c r="B169">
        <v>2.9676000000000005</v>
      </c>
      <c r="C169" s="47">
        <f t="shared" si="3"/>
        <v>9.659214885304521E-4</v>
      </c>
      <c r="D169" s="47">
        <f t="shared" si="4"/>
        <v>0.99100186652056721</v>
      </c>
    </row>
    <row r="170" spans="1:4" x14ac:dyDescent="0.25">
      <c r="A170" t="s">
        <v>208</v>
      </c>
      <c r="B170">
        <v>2.2959999999999998</v>
      </c>
      <c r="C170" s="47">
        <f t="shared" si="3"/>
        <v>7.4732300096573578E-4</v>
      </c>
      <c r="D170" s="47">
        <f t="shared" si="4"/>
        <v>0.9917491895215329</v>
      </c>
    </row>
    <row r="171" spans="1:4" x14ac:dyDescent="0.25">
      <c r="A171" t="s">
        <v>209</v>
      </c>
      <c r="B171">
        <v>1.84544</v>
      </c>
      <c r="C171" s="47">
        <f t="shared" si="3"/>
        <v>6.0067062669956776E-4</v>
      </c>
      <c r="D171" s="47">
        <f t="shared" si="4"/>
        <v>0.99234986014823245</v>
      </c>
    </row>
    <row r="172" spans="1:4" x14ac:dyDescent="0.25">
      <c r="A172" t="s">
        <v>210</v>
      </c>
      <c r="B172">
        <v>1.8068</v>
      </c>
      <c r="C172" s="47">
        <f t="shared" si="3"/>
        <v>5.8809372741502246E-4</v>
      </c>
      <c r="D172" s="47">
        <f t="shared" si="4"/>
        <v>0.99293795387564743</v>
      </c>
    </row>
    <row r="173" spans="1:4" x14ac:dyDescent="0.25">
      <c r="A173" t="s">
        <v>211</v>
      </c>
      <c r="B173">
        <v>1.8</v>
      </c>
      <c r="C173" s="47">
        <f t="shared" si="3"/>
        <v>5.8588040145397412E-4</v>
      </c>
      <c r="D173" s="47">
        <f t="shared" si="4"/>
        <v>0.99352383427710145</v>
      </c>
    </row>
    <row r="174" spans="1:4" x14ac:dyDescent="0.25">
      <c r="A174" t="s">
        <v>212</v>
      </c>
      <c r="B174">
        <v>1.716</v>
      </c>
      <c r="C174" s="47">
        <f t="shared" si="3"/>
        <v>5.5853931605278858E-4</v>
      </c>
      <c r="D174" s="47">
        <f t="shared" si="4"/>
        <v>0.99408237359315421</v>
      </c>
    </row>
    <row r="175" spans="1:4" x14ac:dyDescent="0.25">
      <c r="A175" t="s">
        <v>213</v>
      </c>
      <c r="B175">
        <v>1.5620000000000001</v>
      </c>
      <c r="C175" s="47">
        <f t="shared" si="3"/>
        <v>5.0841399281728193E-4</v>
      </c>
      <c r="D175" s="47">
        <f t="shared" si="4"/>
        <v>0.99459078758597153</v>
      </c>
    </row>
    <row r="176" spans="1:4" x14ac:dyDescent="0.25">
      <c r="A176" t="s">
        <v>214</v>
      </c>
      <c r="B176">
        <v>1.4570999999999998</v>
      </c>
      <c r="C176" s="47">
        <f t="shared" si="3"/>
        <v>4.7427018497699195E-4</v>
      </c>
      <c r="D176" s="47">
        <f t="shared" si="4"/>
        <v>0.99506505777094856</v>
      </c>
    </row>
    <row r="177" spans="1:4" x14ac:dyDescent="0.25">
      <c r="A177" t="s">
        <v>215</v>
      </c>
      <c r="B177">
        <v>1.4</v>
      </c>
      <c r="C177" s="47">
        <f t="shared" si="3"/>
        <v>4.5568475668642428E-4</v>
      </c>
      <c r="D177" s="47">
        <f t="shared" si="4"/>
        <v>0.99552074252763501</v>
      </c>
    </row>
    <row r="178" spans="1:4" x14ac:dyDescent="0.25">
      <c r="A178" t="s">
        <v>216</v>
      </c>
      <c r="B178">
        <v>1.32</v>
      </c>
      <c r="C178" s="47">
        <f t="shared" si="3"/>
        <v>4.2964562773291435E-4</v>
      </c>
      <c r="D178" s="47">
        <f t="shared" si="4"/>
        <v>0.99595038815536796</v>
      </c>
    </row>
    <row r="179" spans="1:4" x14ac:dyDescent="0.25">
      <c r="A179" t="s">
        <v>217</v>
      </c>
      <c r="B179">
        <v>1.284</v>
      </c>
      <c r="C179" s="47">
        <f t="shared" si="3"/>
        <v>4.1792801970383484E-4</v>
      </c>
      <c r="D179" s="47">
        <f t="shared" si="4"/>
        <v>0.99636831617507182</v>
      </c>
    </row>
    <row r="180" spans="1:4" x14ac:dyDescent="0.25">
      <c r="A180" t="s">
        <v>218</v>
      </c>
      <c r="B180">
        <v>1.2</v>
      </c>
      <c r="C180" s="47">
        <f t="shared" si="3"/>
        <v>3.9058693430264936E-4</v>
      </c>
      <c r="D180" s="47">
        <f t="shared" si="4"/>
        <v>0.99675890310937443</v>
      </c>
    </row>
    <row r="181" spans="1:4" x14ac:dyDescent="0.25">
      <c r="A181" t="s">
        <v>219</v>
      </c>
      <c r="B181">
        <v>1.2</v>
      </c>
      <c r="C181" s="47">
        <f t="shared" si="3"/>
        <v>3.9058693430264936E-4</v>
      </c>
      <c r="D181" s="47">
        <f t="shared" si="4"/>
        <v>0.99714949004367703</v>
      </c>
    </row>
    <row r="182" spans="1:4" x14ac:dyDescent="0.25">
      <c r="A182" t="s">
        <v>220</v>
      </c>
      <c r="B182">
        <v>1.1399999999999999</v>
      </c>
      <c r="C182" s="47">
        <f t="shared" si="3"/>
        <v>3.7105758758751689E-4</v>
      </c>
      <c r="D182" s="47">
        <f t="shared" si="4"/>
        <v>0.99752054763126452</v>
      </c>
    </row>
    <row r="183" spans="1:4" x14ac:dyDescent="0.25">
      <c r="A183" t="s">
        <v>221</v>
      </c>
      <c r="B183">
        <v>1.0444</v>
      </c>
      <c r="C183" s="47">
        <f t="shared" si="3"/>
        <v>3.3994082848807253E-4</v>
      </c>
      <c r="D183" s="47">
        <f t="shared" si="4"/>
        <v>0.99786048845975261</v>
      </c>
    </row>
    <row r="184" spans="1:4" x14ac:dyDescent="0.25">
      <c r="A184" t="s">
        <v>222</v>
      </c>
      <c r="B184">
        <v>0.80520000000000003</v>
      </c>
      <c r="C184" s="47">
        <f t="shared" si="3"/>
        <v>2.6208383291707773E-4</v>
      </c>
      <c r="D184" s="47">
        <f t="shared" si="4"/>
        <v>0.99812257229266965</v>
      </c>
    </row>
    <row r="185" spans="1:4" x14ac:dyDescent="0.25">
      <c r="A185" t="s">
        <v>223</v>
      </c>
      <c r="B185">
        <v>0.78</v>
      </c>
      <c r="C185" s="47">
        <f t="shared" si="3"/>
        <v>2.5388150729672212E-4</v>
      </c>
      <c r="D185" s="47">
        <f t="shared" si="4"/>
        <v>0.99837645379996642</v>
      </c>
    </row>
    <row r="186" spans="1:4" x14ac:dyDescent="0.25">
      <c r="A186" t="s">
        <v>224</v>
      </c>
      <c r="B186">
        <v>0.76500000000000001</v>
      </c>
      <c r="C186" s="47">
        <f t="shared" si="3"/>
        <v>2.4899917061793896E-4</v>
      </c>
      <c r="D186" s="47">
        <f t="shared" si="4"/>
        <v>0.99862545297058436</v>
      </c>
    </row>
    <row r="187" spans="1:4" x14ac:dyDescent="0.25">
      <c r="A187" t="s">
        <v>225</v>
      </c>
      <c r="B187">
        <v>0.75</v>
      </c>
      <c r="C187" s="47">
        <f t="shared" si="3"/>
        <v>2.4411683393915585E-4</v>
      </c>
      <c r="D187" s="47">
        <f t="shared" si="4"/>
        <v>0.99886956980452346</v>
      </c>
    </row>
    <row r="188" spans="1:4" x14ac:dyDescent="0.25">
      <c r="A188" t="s">
        <v>226</v>
      </c>
      <c r="B188">
        <v>0.68159999999999998</v>
      </c>
      <c r="C188" s="47">
        <f t="shared" si="3"/>
        <v>2.2185337868390484E-4</v>
      </c>
      <c r="D188" s="47">
        <f t="shared" si="4"/>
        <v>0.99909142318320732</v>
      </c>
    </row>
    <row r="189" spans="1:4" x14ac:dyDescent="0.25">
      <c r="A189" t="s">
        <v>227</v>
      </c>
      <c r="B189">
        <v>0.61612</v>
      </c>
      <c r="C189" s="47">
        <f t="shared" si="3"/>
        <v>2.0054035163545695E-4</v>
      </c>
      <c r="D189" s="47">
        <f t="shared" si="4"/>
        <v>0.99929196353484273</v>
      </c>
    </row>
    <row r="190" spans="1:4" x14ac:dyDescent="0.25">
      <c r="A190" t="s">
        <v>228</v>
      </c>
      <c r="B190">
        <v>0.52800000000000002</v>
      </c>
      <c r="C190" s="47">
        <f t="shared" ref="C190:C221" si="5">B190/SUM($B$126:$B$199)</f>
        <v>1.7185825109316573E-4</v>
      </c>
      <c r="D190" s="47">
        <f t="shared" si="4"/>
        <v>0.99946382178593585</v>
      </c>
    </row>
    <row r="191" spans="1:4" x14ac:dyDescent="0.25">
      <c r="A191" t="s">
        <v>229</v>
      </c>
      <c r="B191">
        <v>0.5</v>
      </c>
      <c r="C191" s="47">
        <f t="shared" si="5"/>
        <v>1.6274455595943725E-4</v>
      </c>
      <c r="D191" s="47">
        <f t="shared" ref="D191:D222" si="6">C191+D190</f>
        <v>0.99962656634189528</v>
      </c>
    </row>
    <row r="192" spans="1:4" x14ac:dyDescent="0.25">
      <c r="A192" t="s">
        <v>230</v>
      </c>
      <c r="B192">
        <v>0.3</v>
      </c>
      <c r="C192" s="47">
        <f t="shared" si="5"/>
        <v>9.7646733575662339E-5</v>
      </c>
      <c r="D192" s="47">
        <f t="shared" si="6"/>
        <v>0.99972421307547099</v>
      </c>
    </row>
    <row r="193" spans="1:4" x14ac:dyDescent="0.25">
      <c r="A193" t="s">
        <v>231</v>
      </c>
      <c r="B193">
        <v>0.3</v>
      </c>
      <c r="C193" s="47">
        <f t="shared" si="5"/>
        <v>9.7646733575662339E-5</v>
      </c>
      <c r="D193" s="47">
        <f t="shared" si="6"/>
        <v>0.9998218598090467</v>
      </c>
    </row>
    <row r="194" spans="1:4" x14ac:dyDescent="0.25">
      <c r="A194" t="s">
        <v>232</v>
      </c>
      <c r="B194">
        <v>0.25</v>
      </c>
      <c r="C194" s="47">
        <f t="shared" si="5"/>
        <v>8.1372277979718623E-5</v>
      </c>
      <c r="D194" s="47">
        <f t="shared" si="6"/>
        <v>0.99990323208702636</v>
      </c>
    </row>
    <row r="195" spans="1:4" x14ac:dyDescent="0.25">
      <c r="A195" t="s">
        <v>233</v>
      </c>
      <c r="B195">
        <v>0.15</v>
      </c>
      <c r="C195" s="47">
        <f t="shared" si="5"/>
        <v>4.882336678783117E-5</v>
      </c>
      <c r="D195" s="47">
        <f t="shared" si="6"/>
        <v>0.99995205545381416</v>
      </c>
    </row>
    <row r="196" spans="1:4" x14ac:dyDescent="0.25">
      <c r="A196" t="s">
        <v>234</v>
      </c>
      <c r="B196">
        <v>4.2000000000000003E-2</v>
      </c>
      <c r="C196" s="47">
        <f t="shared" si="5"/>
        <v>1.367054270059273E-5</v>
      </c>
      <c r="D196" s="47">
        <f t="shared" si="6"/>
        <v>0.99996572599651479</v>
      </c>
    </row>
    <row r="197" spans="1:4" x14ac:dyDescent="0.25">
      <c r="A197" t="s">
        <v>235</v>
      </c>
      <c r="B197">
        <v>4.0799999999999996E-2</v>
      </c>
      <c r="C197" s="47">
        <f t="shared" si="5"/>
        <v>1.3279955766290077E-5</v>
      </c>
      <c r="D197" s="47">
        <f t="shared" si="6"/>
        <v>0.99997900595228106</v>
      </c>
    </row>
    <row r="198" spans="1:4" x14ac:dyDescent="0.25">
      <c r="A198" t="s">
        <v>236</v>
      </c>
      <c r="B198">
        <v>0.04</v>
      </c>
      <c r="C198" s="47">
        <f t="shared" si="5"/>
        <v>1.3019564476754979E-5</v>
      </c>
      <c r="D198" s="47">
        <f t="shared" si="6"/>
        <v>0.99999202551675781</v>
      </c>
    </row>
    <row r="199" spans="1:4" x14ac:dyDescent="0.25">
      <c r="A199" t="s">
        <v>237</v>
      </c>
      <c r="B199">
        <v>2.4500000000000001E-2</v>
      </c>
      <c r="C199" s="47">
        <f t="shared" si="5"/>
        <v>7.9744832420124256E-6</v>
      </c>
      <c r="D199" s="47">
        <f t="shared" si="6"/>
        <v>0.99999999999999978</v>
      </c>
    </row>
  </sheetData>
  <autoFilter ref="A125:D199" xr:uid="{46F67316-F364-4D19-B0BA-975420928B14}">
    <sortState xmlns:xlrd2="http://schemas.microsoft.com/office/spreadsheetml/2017/richdata2" ref="A126:D199">
      <sortCondition descending="1" ref="B125:B199"/>
    </sortState>
  </autoFilter>
  <phoneticPr fontId="5" type="noConversion"/>
  <conditionalFormatting sqref="B17:B43 B46:B52 L16:L53">
    <cfRule type="duplicateValues" dxfId="1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4DD8-72B5-4FF1-AADA-7862A01800FA}">
  <sheetPr>
    <tabColor theme="3" tint="0.749992370372631"/>
  </sheetPr>
  <dimension ref="A1:N28"/>
  <sheetViews>
    <sheetView showGridLines="0" tabSelected="1" topLeftCell="E3" workbookViewId="0">
      <selection activeCell="E3" sqref="E3"/>
    </sheetView>
  </sheetViews>
  <sheetFormatPr defaultColWidth="8.85546875" defaultRowHeight="15" x14ac:dyDescent="0.25"/>
  <cols>
    <col min="1" max="1" width="6.42578125" bestFit="1" customWidth="1"/>
    <col min="2" max="2" width="9.140625"/>
    <col min="3" max="3" width="30.7109375" bestFit="1" customWidth="1"/>
    <col min="4" max="4" width="11.7109375" style="4" bestFit="1" customWidth="1"/>
    <col min="5" max="5" width="11.28515625" style="4" customWidth="1"/>
    <col min="6" max="6" width="12.7109375" style="4" customWidth="1"/>
    <col min="7" max="7" width="8.85546875" style="4"/>
    <col min="8" max="9" width="9.140625"/>
    <col min="10" max="10" width="14.140625" style="4" customWidth="1"/>
    <col min="11" max="11" width="11.7109375" style="4" customWidth="1"/>
    <col min="12" max="12" width="14.5703125" style="4" customWidth="1"/>
    <col min="13" max="14" width="10.7109375" style="4" customWidth="1"/>
    <col min="15" max="16384" width="8.85546875" style="4"/>
  </cols>
  <sheetData>
    <row r="1" spans="1:14" customFormat="1" x14ac:dyDescent="0.25"/>
    <row r="2" spans="1:14" customFormat="1" x14ac:dyDescent="0.25">
      <c r="C2" s="12" t="s">
        <v>238</v>
      </c>
      <c r="D2" s="20" t="s">
        <v>239</v>
      </c>
      <c r="E2" s="20" t="s">
        <v>240</v>
      </c>
      <c r="F2" s="20" t="s">
        <v>241</v>
      </c>
      <c r="J2" s="20"/>
      <c r="K2" s="20"/>
      <c r="L2" s="20"/>
      <c r="M2" s="20"/>
      <c r="N2" s="20"/>
    </row>
    <row r="3" spans="1:14" customFormat="1" x14ac:dyDescent="0.25">
      <c r="C3" s="12" t="s">
        <v>242</v>
      </c>
      <c r="D3" s="13">
        <f>EOMONTH(INDICE!B2,-12)</f>
        <v>45473</v>
      </c>
      <c r="E3" s="13">
        <f>EOMONTH(INDICE!B2,0)</f>
        <v>45838</v>
      </c>
      <c r="F3" s="13">
        <f>EOMONTH(INDICE!B2,0)</f>
        <v>45838</v>
      </c>
      <c r="J3" s="13">
        <v>44196</v>
      </c>
      <c r="K3" s="13">
        <v>44561</v>
      </c>
      <c r="L3" s="13">
        <v>44926</v>
      </c>
      <c r="M3" s="13">
        <v>45291</v>
      </c>
      <c r="N3" s="13">
        <v>45657</v>
      </c>
    </row>
    <row r="4" spans="1:14" x14ac:dyDescent="0.25">
      <c r="A4" t="s">
        <v>243</v>
      </c>
      <c r="C4" s="14" t="s">
        <v>26</v>
      </c>
      <c r="D4" s="15">
        <f>-SUMIFS(DB_Complessivo!$E:$E,DB_Complessivo!$A:$A,"ACT",DB_Complessivo!$J:$J,$A4,DB_Complessivo!$B:$B,D$3)/1000</f>
        <v>3007.6994000000004</v>
      </c>
      <c r="E4" s="15">
        <f>-SUMIFS(DB_Complessivo!$E:$E,DB_Complessivo!$A:$A,$E$2,DB_Complessivo!$J:$J,$A4,DB_Complessivo!$B:$B,E$3)/1000</f>
        <v>3057.6795714285709</v>
      </c>
      <c r="F4" s="15">
        <f>-SUMIFS(DB_Complessivo!$E:$E,DB_Complessivo!$A:$A,"ACT",DB_Complessivo!$J:$J,$A4,DB_Complessivo!$B:$B,F$3)/1000</f>
        <v>3134.76368</v>
      </c>
      <c r="J4" s="15">
        <f>-SUMIFS(DB_Complessivo!$E:$E,DB_Complessivo!$A:$A,"ACT",DB_Complessivo!$J:$J,$A4,DB_Complessivo!$B:$B,J$3)/1000</f>
        <v>7370.1442800000013</v>
      </c>
      <c r="K4" s="15">
        <f>-SUMIFS(DB_Complessivo!$E:$E,DB_Complessivo!$A:$A,"ACT",DB_Complessivo!$J:$J,$A4,DB_Complessivo!$B:$B,K$3)/1000</f>
        <v>3089.6106800000002</v>
      </c>
      <c r="L4" s="15">
        <f>-SUMIFS(DB_Complessivo!$E:$E,DB_Complessivo!$A:$A,"ACT",DB_Complessivo!$J:$J,$A4,DB_Complessivo!$B:$B,L$3)/1000</f>
        <v>4290.7314600000009</v>
      </c>
      <c r="M4" s="15">
        <f>-SUMIFS(DB_Complessivo!$E:$E,DB_Complessivo!$A:$A,"ACT",DB_Complessivo!$J:$J,$A4,DB_Complessivo!$B:$B,M$3)/1000</f>
        <v>3828.3513700000008</v>
      </c>
      <c r="N4" s="15">
        <f>-SUMIFS(DB_Complessivo!$E:$E,DB_Complessivo!$A:$A,"ACT",DB_Complessivo!$J:$J,$A4,DB_Complessivo!$B:$B,N$3)/1000</f>
        <v>5644.8125900000114</v>
      </c>
    </row>
    <row r="5" spans="1:14" x14ac:dyDescent="0.25">
      <c r="A5" t="s">
        <v>244</v>
      </c>
      <c r="C5" s="14" t="s">
        <v>245</v>
      </c>
      <c r="D5" s="15">
        <f>-SUMIFS(DB_Complessivo!$E:$E,DB_Complessivo!$A:$A,"ACT",DB_Complessivo!$J:$J,$A5,DB_Complessivo!$B:$B,D$3)/1000</f>
        <v>583.81820200000004</v>
      </c>
      <c r="E5" s="15">
        <f>-SUMIFS(DB_Complessivo!$E:$E,DB_Complessivo!$A:$A,$E$2,DB_Complessivo!$J:$J,$A5,DB_Complessivo!$B:$B,E$3)/1000</f>
        <v>145.36443999999997</v>
      </c>
      <c r="F5" s="15">
        <f>-SUMIFS(DB_Complessivo!$E:$E,DB_Complessivo!$A:$A,"ACT",DB_Complessivo!$J:$J,$A5,DB_Complessivo!$B:$B,F$3)/1000</f>
        <v>145.43466000000001</v>
      </c>
      <c r="J5" s="15">
        <f>-SUMIFS(DB_Complessivo!$E:$E,DB_Complessivo!$A:$A,"ACT",DB_Complessivo!$J:$J,$A5,DB_Complessivo!$B:$B,J$3)/1000</f>
        <v>1321.2355099999997</v>
      </c>
      <c r="K5" s="15">
        <f>-SUMIFS(DB_Complessivo!$E:$E,DB_Complessivo!$A:$A,"ACT",DB_Complessivo!$J:$J,$A5,DB_Complessivo!$B:$B,K$3)/1000</f>
        <v>1480.6082649999996</v>
      </c>
      <c r="L5" s="15">
        <f>-SUMIFS(DB_Complessivo!$E:$E,DB_Complessivo!$A:$A,"ACT",DB_Complessivo!$J:$J,$A5,DB_Complessivo!$B:$B,L$3)/1000</f>
        <v>1720.3794900000005</v>
      </c>
      <c r="M5" s="15">
        <f>-SUMIFS(DB_Complessivo!$E:$E,DB_Complessivo!$A:$A,"ACT",DB_Complessivo!$J:$J,$A5,DB_Complessivo!$B:$B,M$3)/1000</f>
        <v>1701.8199400000003</v>
      </c>
      <c r="N5" s="15">
        <f>-SUMIFS(DB_Complessivo!$E:$E,DB_Complessivo!$A:$A,"ACT",DB_Complessivo!$J:$J,$A5,DB_Complessivo!$B:$B,N$3)/1000</f>
        <v>825.32082199999934</v>
      </c>
    </row>
    <row r="6" spans="1:14" x14ac:dyDescent="0.25">
      <c r="A6" t="s">
        <v>246</v>
      </c>
      <c r="C6" s="14" t="s">
        <v>247</v>
      </c>
      <c r="D6" s="15">
        <f>-SUMIFS(DB_Complessivo!$E:$E,DB_Complessivo!$A:$A,"ACT",DB_Complessivo!$J:$J,$A6,DB_Complessivo!$B:$B,D$3)/1000</f>
        <v>-378.34422999999998</v>
      </c>
      <c r="E6" s="15">
        <f>-SUMIFS(DB_Complessivo!$E:$E,DB_Complessivo!$A:$A,$E$2,DB_Complessivo!$J:$J,$A6,DB_Complessivo!$B:$B,E$3)/1000</f>
        <v>50.486809999999998</v>
      </c>
      <c r="F6" s="15">
        <f>-SUMIFS(DB_Complessivo!$E:$E,DB_Complessivo!$A:$A,"ACT",DB_Complessivo!$J:$J,$A6,DB_Complessivo!$B:$B,F$3)/1000</f>
        <v>-30.723340000000025</v>
      </c>
      <c r="J6" s="15">
        <f>-SUMIFS(DB_Complessivo!$E:$E,DB_Complessivo!$A:$A,"ACT",DB_Complessivo!$J:$J,$A6,DB_Complessivo!$B:$B,J$3)/1000</f>
        <v>2698.6681100000005</v>
      </c>
      <c r="K6" s="15">
        <f>-SUMIFS(DB_Complessivo!$E:$E,DB_Complessivo!$A:$A,"ACT",DB_Complessivo!$J:$J,$A6,DB_Complessivo!$B:$B,K$3)/1000</f>
        <v>-2428.6984199999997</v>
      </c>
      <c r="L6" s="15">
        <f>-SUMIFS(DB_Complessivo!$E:$E,DB_Complessivo!$A:$A,"ACT",DB_Complessivo!$J:$J,$A6,DB_Complessivo!$B:$B,L$3)/1000</f>
        <v>-675.34040000000005</v>
      </c>
      <c r="M6" s="15">
        <f>-SUMIFS(DB_Complessivo!$E:$E,DB_Complessivo!$A:$A,"ACT",DB_Complessivo!$J:$J,$A6,DB_Complessivo!$B:$B,M$3)/1000</f>
        <v>-56.15042000000004</v>
      </c>
      <c r="N6" s="15">
        <f>-SUMIFS(DB_Complessivo!$E:$E,DB_Complessivo!$A:$A,"ACT",DB_Complessivo!$J:$J,$A6,DB_Complessivo!$B:$B,N$3)/1000</f>
        <v>-113.78035999999999</v>
      </c>
    </row>
    <row r="7" spans="1:14" x14ac:dyDescent="0.25">
      <c r="A7" t="s">
        <v>248</v>
      </c>
      <c r="C7" s="14" t="s">
        <v>249</v>
      </c>
      <c r="D7" s="15">
        <f>-SUMIFS(DB_Complessivo!$E:$E,DB_Complessivo!$A:$A,"ACT",DB_Complessivo!$J:$J,$A7,DB_Complessivo!$B:$B,D$3)/1000</f>
        <v>505.36008999999996</v>
      </c>
      <c r="E7" s="15">
        <f>-SUMIFS(DB_Complessivo!$E:$E,DB_Complessivo!$A:$A,$E$2,DB_Complessivo!$J:$J,$A7,DB_Complessivo!$B:$B,E$3)/1000</f>
        <v>290.01445857142863</v>
      </c>
      <c r="F7" s="15">
        <f>-SUMIFS(DB_Complessivo!$E:$E,DB_Complessivo!$A:$A,"ACT",DB_Complessivo!$J:$J,$A7,DB_Complessivo!$B:$B,F$3)/1000</f>
        <v>593.21177999999998</v>
      </c>
      <c r="J7" s="15">
        <f>-SUMIFS(DB_Complessivo!$E:$E,DB_Complessivo!$A:$A,"ACT",DB_Complessivo!$J:$J,$A7,DB_Complessivo!$B:$B,J$3)/1000</f>
        <v>1797.4065599999999</v>
      </c>
      <c r="K7" s="15">
        <f>-SUMIFS(DB_Complessivo!$E:$E,DB_Complessivo!$A:$A,"ACT",DB_Complessivo!$J:$J,$A7,DB_Complessivo!$B:$B,K$3)/1000</f>
        <v>4526.8762300000008</v>
      </c>
      <c r="L7" s="15">
        <f>-SUMIFS(DB_Complessivo!$E:$E,DB_Complessivo!$A:$A,"ACT",DB_Complessivo!$J:$J,$A7,DB_Complessivo!$B:$B,L$3)/1000</f>
        <v>589.49188000000004</v>
      </c>
      <c r="M7" s="15">
        <f>-SUMIFS(DB_Complessivo!$E:$E,DB_Complessivo!$A:$A,"ACT",DB_Complessivo!$J:$J,$A7,DB_Complessivo!$B:$B,M$3)/1000</f>
        <v>532.04424500000005</v>
      </c>
      <c r="N7" s="15">
        <f>-SUMIFS(DB_Complessivo!$E:$E,DB_Complessivo!$A:$A,"ACT",DB_Complessivo!$J:$J,$A7,DB_Complessivo!$B:$B,N$3)/1000</f>
        <v>852.82090999999991</v>
      </c>
    </row>
    <row r="8" spans="1:14" x14ac:dyDescent="0.25">
      <c r="C8" s="16" t="s">
        <v>250</v>
      </c>
      <c r="D8" s="17">
        <f>SUM(D4:D7)</f>
        <v>3718.5334620000003</v>
      </c>
      <c r="E8" s="17">
        <f t="shared" ref="E8:F8" si="0">SUM(E4:E7)</f>
        <v>3543.5452799999994</v>
      </c>
      <c r="F8" s="17">
        <f t="shared" si="0"/>
        <v>3842.68678</v>
      </c>
      <c r="J8" s="17">
        <f t="shared" ref="J8:M8" si="1">SUM(J4:J7)</f>
        <v>13187.454460000001</v>
      </c>
      <c r="K8" s="17">
        <f t="shared" si="1"/>
        <v>6668.3967550000007</v>
      </c>
      <c r="L8" s="17">
        <f t="shared" si="1"/>
        <v>5925.2624300000007</v>
      </c>
      <c r="M8" s="17">
        <f t="shared" si="1"/>
        <v>6006.0651350000016</v>
      </c>
      <c r="N8" s="17">
        <f t="shared" ref="N8" si="2">SUM(N4:N7)</f>
        <v>7209.1739620000117</v>
      </c>
    </row>
    <row r="9" spans="1:14" x14ac:dyDescent="0.25">
      <c r="A9" t="s">
        <v>251</v>
      </c>
      <c r="C9" s="14" t="s">
        <v>252</v>
      </c>
      <c r="D9" s="15">
        <f>-SUMIFS(DB_Complessivo!$E:$E,DB_Complessivo!$A:$A,"ACT",DB_Complessivo!$J:$J,$A9,DB_Complessivo!$B:$B,D$3)/1000</f>
        <v>-8.2941599999999642</v>
      </c>
      <c r="E9" s="15">
        <f>-SUMIFS(DB_Complessivo!$E:$E,DB_Complessivo!$A:$A,$E$2,DB_Complessivo!$J:$J,$A9,DB_Complessivo!$B:$B,E$3)/1000</f>
        <v>-304.70786223844169</v>
      </c>
      <c r="F9" s="15">
        <f>-SUMIFS(DB_Complessivo!$E:$E,DB_Complessivo!$A:$A,"ACT",DB_Complessivo!$J:$J,$A9,DB_Complessivo!$B:$B,F$3)/1000</f>
        <v>-365.43326000000008</v>
      </c>
      <c r="J9" s="15">
        <f>-SUMIFS(DB_Complessivo!$E:$E,DB_Complessivo!$A:$A,"ACT",DB_Complessivo!$J:$J,$A9,DB_Complessivo!$B:$B,J$3)/1000</f>
        <v>-1825.4342800000002</v>
      </c>
      <c r="K9" s="15">
        <f>-SUMIFS(DB_Complessivo!$E:$E,DB_Complessivo!$A:$A,"ACT",DB_Complessivo!$J:$J,$A9,DB_Complessivo!$B:$B,K$3)/1000</f>
        <v>-1182.6431300000002</v>
      </c>
      <c r="L9" s="15">
        <f>-SUMIFS(DB_Complessivo!$E:$E,DB_Complessivo!$A:$A,"ACT",DB_Complessivo!$J:$J,$A9,DB_Complessivo!$B:$B,L$3)/1000</f>
        <v>-340.13104000000004</v>
      </c>
      <c r="M9" s="15">
        <f>-SUMIFS(DB_Complessivo!$E:$E,DB_Complessivo!$A:$A,"ACT",DB_Complessivo!$J:$J,$A9,DB_Complessivo!$B:$B,M$3)/1000</f>
        <v>-1092.4301200000002</v>
      </c>
      <c r="N9" s="15">
        <f>-SUMIFS(DB_Complessivo!$E:$E,DB_Complessivo!$A:$A,"ACT",DB_Complessivo!$J:$J,$A9,DB_Complessivo!$B:$B,N$3)/1000</f>
        <v>-527.36396999999977</v>
      </c>
    </row>
    <row r="10" spans="1:14" x14ac:dyDescent="0.25">
      <c r="A10" t="s">
        <v>253</v>
      </c>
      <c r="C10" s="14" t="s">
        <v>254</v>
      </c>
      <c r="D10" s="15">
        <f>-SUMIFS(DB_Complessivo!$E:$E,DB_Complessivo!$A:$A,"ACT",DB_Complessivo!$J:$J,$A10,DB_Complessivo!$B:$B,D$3)/1000</f>
        <v>-354.46344999999997</v>
      </c>
      <c r="E10" s="15">
        <f>-SUMIFS(DB_Complessivo!$E:$E,DB_Complessivo!$A:$A,$E$2,DB_Complessivo!$J:$J,$A10,DB_Complessivo!$B:$B,E$3)/1000</f>
        <v>-566.41139999999996</v>
      </c>
      <c r="F10" s="15">
        <f>-SUMIFS(DB_Complessivo!$E:$E,DB_Complessivo!$A:$A,"ACT",DB_Complessivo!$J:$J,$A10,DB_Complessivo!$B:$B,F$3)/1000</f>
        <v>-519.22252000000003</v>
      </c>
      <c r="J10" s="15">
        <f>-SUMIFS(DB_Complessivo!$E:$E,DB_Complessivo!$A:$A,"ACT",DB_Complessivo!$J:$J,$A10,DB_Complessivo!$B:$B,J$3)/1000</f>
        <v>-4793.8640800000012</v>
      </c>
      <c r="K10" s="15">
        <f>-SUMIFS(DB_Complessivo!$E:$E,DB_Complessivo!$A:$A,"ACT",DB_Complessivo!$J:$J,$A10,DB_Complessivo!$B:$B,K$3)/1000</f>
        <v>-458.08769999999998</v>
      </c>
      <c r="L10" s="15">
        <f>-SUMIFS(DB_Complessivo!$E:$E,DB_Complessivo!$A:$A,"ACT",DB_Complessivo!$J:$J,$A10,DB_Complessivo!$B:$B,L$3)/1000</f>
        <v>-890.82406000000003</v>
      </c>
      <c r="M10" s="15">
        <f>-SUMIFS(DB_Complessivo!$E:$E,DB_Complessivo!$A:$A,"ACT",DB_Complessivo!$J:$J,$A10,DB_Complessivo!$B:$B,M$3)/1000</f>
        <v>-1345.23696</v>
      </c>
      <c r="N10" s="15">
        <f>-SUMIFS(DB_Complessivo!$E:$E,DB_Complessivo!$A:$A,"ACT",DB_Complessivo!$J:$J,$A10,DB_Complessivo!$B:$B,N$3)/1000</f>
        <v>-839.90732999999989</v>
      </c>
    </row>
    <row r="11" spans="1:14" x14ac:dyDescent="0.25">
      <c r="A11" t="s">
        <v>255</v>
      </c>
      <c r="C11" s="14" t="s">
        <v>256</v>
      </c>
      <c r="D11" s="15">
        <f>-SUMIFS(DB_Complessivo!$E:$E,DB_Complessivo!$A:$A,"ACT",DB_Complessivo!$J:$J,$A11,DB_Complessivo!$B:$B,D$3)/1000</f>
        <v>-643.89960256404709</v>
      </c>
      <c r="E11" s="15">
        <f>-SUMIFS(DB_Complessivo!$E:$E,DB_Complessivo!$A:$A,$E$2,DB_Complessivo!$J:$J,$A11,DB_Complessivo!$B:$B,E$3)/1000*70%</f>
        <v>-556.82502990093349</v>
      </c>
      <c r="F11" s="15">
        <f>-SUMIFS(DB_Complessivo!$E:$E,DB_Complessivo!$A:$A,"ACT",DB_Complessivo!$J:$J,$A11,DB_Complessivo!$B:$B,F$3)/1000</f>
        <v>-780.02684466226685</v>
      </c>
      <c r="J11" s="15">
        <f>-SUMIFS(DB_Complessivo!$E:$E,DB_Complessivo!$A:$A,"ACT",DB_Complessivo!$J:$J,$A11,DB_Complessivo!$B:$B,J$3)/1000</f>
        <v>-1804.65264</v>
      </c>
      <c r="K11" s="15">
        <f>-SUMIFS(DB_Complessivo!$E:$E,DB_Complessivo!$A:$A,"ACT",DB_Complessivo!$J:$J,$A11,DB_Complessivo!$B:$B,K$3)/1000</f>
        <v>-1917.6018049999998</v>
      </c>
      <c r="L11" s="15">
        <f>-SUMIFS(DB_Complessivo!$E:$E,DB_Complessivo!$A:$A,"ACT",DB_Complessivo!$J:$J,$A11,DB_Complessivo!$B:$B,L$3)/1000</f>
        <v>-874.64877499999989</v>
      </c>
      <c r="M11" s="15">
        <f>-SUMIFS(DB_Complessivo!$E:$E,DB_Complessivo!$A:$A,"ACT",DB_Complessivo!$J:$J,$A11,DB_Complessivo!$B:$B,M$3)/1000</f>
        <v>-1151.675586089028</v>
      </c>
      <c r="N11" s="15">
        <f>-SUMIFS(DB_Complessivo!$E:$E,DB_Complessivo!$A:$A,"ACT",DB_Complessivo!$J:$J,$A11,DB_Complessivo!$B:$B,N$3)/1000</f>
        <v>-1268.5674276565849</v>
      </c>
    </row>
    <row r="12" spans="1:14" x14ac:dyDescent="0.25">
      <c r="C12" s="16" t="s">
        <v>20</v>
      </c>
      <c r="D12" s="17">
        <f>SUM(D8:D11)</f>
        <v>2711.8762494359535</v>
      </c>
      <c r="E12" s="17">
        <f t="shared" ref="E12:F12" si="3">SUM(E8:E11)</f>
        <v>2115.6009878606246</v>
      </c>
      <c r="F12" s="17">
        <f t="shared" si="3"/>
        <v>2178.0041553377332</v>
      </c>
      <c r="J12" s="17">
        <f t="shared" ref="J12:M12" si="4">SUM(J8:J11)</f>
        <v>4763.5034599999999</v>
      </c>
      <c r="K12" s="17">
        <f t="shared" si="4"/>
        <v>3110.0641200000005</v>
      </c>
      <c r="L12" s="17">
        <f t="shared" si="4"/>
        <v>3819.6585550000009</v>
      </c>
      <c r="M12" s="17">
        <f t="shared" si="4"/>
        <v>2416.7224689109735</v>
      </c>
      <c r="N12" s="17">
        <f t="shared" ref="N12" si="5">SUM(N8:N11)</f>
        <v>4573.3352343434271</v>
      </c>
    </row>
    <row r="13" spans="1:14" x14ac:dyDescent="0.25">
      <c r="C13" s="18" t="s">
        <v>257</v>
      </c>
      <c r="D13" s="19">
        <f>D12/D$8</f>
        <v>0.72928649887081565</v>
      </c>
      <c r="E13" s="19">
        <f t="shared" ref="E13:F13" si="6">E12/E$8</f>
        <v>0.59702947773835846</v>
      </c>
      <c r="F13" s="19">
        <f t="shared" si="6"/>
        <v>0.56679200778829364</v>
      </c>
      <c r="J13" s="19">
        <f t="shared" ref="J13:M13" si="7">J12/J$8</f>
        <v>0.36121477988406259</v>
      </c>
      <c r="K13" s="19">
        <f t="shared" si="7"/>
        <v>0.46638858398280775</v>
      </c>
      <c r="L13" s="19">
        <f t="shared" si="7"/>
        <v>0.64463955818409213</v>
      </c>
      <c r="M13" s="19">
        <f t="shared" si="7"/>
        <v>0.40238032964838516</v>
      </c>
      <c r="N13" s="19">
        <f t="shared" ref="N13" si="8">N12/N$8</f>
        <v>0.63437715034340292</v>
      </c>
    </row>
    <row r="14" spans="1:14" x14ac:dyDescent="0.25">
      <c r="A14" t="s">
        <v>258</v>
      </c>
      <c r="C14" s="14" t="s">
        <v>259</v>
      </c>
      <c r="D14" s="15">
        <f>-SUMIFS(DB_Complessivo!$E:$E,DB_Complessivo!$A:$A,"ACT",DB_Complessivo!$J:$J,$A14,DB_Complessivo!$B:$B,D$3)/1000</f>
        <v>-81.115239999999986</v>
      </c>
      <c r="E14" s="15">
        <f>-SUMIFS(DB_Complessivo!$E:$E,DB_Complessivo!$A:$A,$E$2,DB_Complessivo!$J:$J,$A14,DB_Complessivo!$B:$B,E$3)/1000</f>
        <v>-103.07902199999998</v>
      </c>
      <c r="F14" s="15">
        <f>-SUMIFS(DB_Complessivo!$E:$E,DB_Complessivo!$A:$A,"ACT",DB_Complessivo!$J:$J,$A14,DB_Complessivo!$B:$B,F$3)/1000</f>
        <v>-106.59596000000002</v>
      </c>
      <c r="J14" s="15">
        <f>-SUMIFS(DB_Complessivo!$E:$E,DB_Complessivo!$A:$A,"ACT",DB_Complessivo!$J:$J,$A14,DB_Complessivo!$B:$B,J$3)/1000</f>
        <v>-228.33279999999999</v>
      </c>
      <c r="K14" s="15">
        <f>-SUMIFS(DB_Complessivo!$E:$E,DB_Complessivo!$A:$A,"ACT",DB_Complessivo!$J:$J,$A14,DB_Complessivo!$B:$B,K$3)/1000</f>
        <v>-192.74005999999997</v>
      </c>
      <c r="L14" s="15">
        <f>-SUMIFS(DB_Complessivo!$E:$E,DB_Complessivo!$A:$A,"ACT",DB_Complessivo!$J:$J,$A14,DB_Complessivo!$B:$B,L$3)/1000</f>
        <v>-255.39125999999999</v>
      </c>
      <c r="M14" s="15">
        <f>-SUMIFS(DB_Complessivo!$E:$E,DB_Complessivo!$A:$A,"ACT",DB_Complessivo!$J:$J,$A14,DB_Complessivo!$B:$B,M$3)/1000</f>
        <v>-292.18367000000001</v>
      </c>
      <c r="N14" s="15">
        <f>-SUMIFS(DB_Complessivo!$E:$E,DB_Complessivo!$A:$A,"ACT",DB_Complessivo!$J:$J,$A14,DB_Complessivo!$B:$B,N$3)/1000</f>
        <v>-180.57236999999998</v>
      </c>
    </row>
    <row r="15" spans="1:14" x14ac:dyDescent="0.25">
      <c r="A15" t="s">
        <v>260</v>
      </c>
      <c r="C15" s="14" t="s">
        <v>261</v>
      </c>
      <c r="D15" s="15">
        <f>-SUMIFS(DB_Complessivo!$E:$E,DB_Complessivo!$A:$A,"ACT",DB_Complessivo!$J:$J,$A15,DB_Complessivo!$B:$B,D$3)/1000</f>
        <v>-1163.1672574359529</v>
      </c>
      <c r="E15" s="15">
        <f>-SUMIFS(DB_Complessivo!$E:$E,DB_Complessivo!$A:$A,$E$2,DB_Complessivo!$J:$J,$A15,DB_Complessivo!$B:$B,E$3)/1000-SUMIFS(DB_Complessivo!$E:$E,DB_Complessivo!$A:$A,$E$2,DB_Complessivo!$J:$J,$A11,DB_Complessivo!$B:$B,E$3)/1000*30%</f>
        <v>-1487.8499924324001</v>
      </c>
      <c r="F15" s="15">
        <f>-SUMIFS(DB_Complessivo!$E:$E,DB_Complessivo!$A:$A,"ACT",DB_Complessivo!$J:$J,$A15,DB_Complessivo!$B:$B,F$3)/1000</f>
        <v>-1371.1321323377335</v>
      </c>
      <c r="J15" s="15">
        <f>-SUMIFS(DB_Complessivo!$E:$E,DB_Complessivo!$A:$A,"ACT",DB_Complessivo!$J:$J,$A15,DB_Complessivo!$B:$B,J$3)/1000</f>
        <v>-773.42256000000009</v>
      </c>
      <c r="K15" s="15">
        <f>-SUMIFS(DB_Complessivo!$E:$E,DB_Complessivo!$A:$A,"ACT",DB_Complessivo!$J:$J,$A15,DB_Complessivo!$B:$B,K$3)/1000</f>
        <v>-821.82934499999999</v>
      </c>
      <c r="L15" s="15">
        <f>-SUMIFS(DB_Complessivo!$E:$E,DB_Complessivo!$A:$A,"ACT",DB_Complessivo!$J:$J,$A15,DB_Complessivo!$B:$B,L$3)/1000</f>
        <v>-2271.9612049999996</v>
      </c>
      <c r="M15" s="15">
        <f>-SUMIFS(DB_Complessivo!$E:$E,DB_Complessivo!$A:$A,"ACT",DB_Complessivo!$J:$J,$A15,DB_Complessivo!$B:$B,M$3)/1000</f>
        <v>-2336.1136239109719</v>
      </c>
      <c r="N15" s="15">
        <f>-SUMIFS(DB_Complessivo!$E:$E,DB_Complessivo!$A:$A,"ACT",DB_Complessivo!$J:$J,$A15,DB_Complessivo!$B:$B,N$3)/1000</f>
        <v>-2291.1535223434148</v>
      </c>
    </row>
    <row r="16" spans="1:14" x14ac:dyDescent="0.25">
      <c r="A16" t="s">
        <v>262</v>
      </c>
      <c r="C16" s="14" t="s">
        <v>263</v>
      </c>
      <c r="D16" s="15">
        <f>-SUMIFS(DB_Complessivo!$E:$E,DB_Complessivo!$A:$A,"ACT",DB_Complessivo!$J:$J,$A16,DB_Complessivo!$B:$B,D$3)/1000</f>
        <v>-85.261179999999996</v>
      </c>
      <c r="E16" s="15">
        <f>-SUMIFS(DB_Complessivo!$E:$E,DB_Complessivo!$A:$A,$E$2,DB_Complessivo!$J:$J,$A16,DB_Complessivo!$B:$B,E$3)/1000</f>
        <v>-38.675400000000003</v>
      </c>
      <c r="F16" s="15">
        <f>-SUMIFS(DB_Complessivo!$E:$E,DB_Complessivo!$A:$A,"ACT",DB_Complessivo!$J:$J,$A16,DB_Complessivo!$B:$B,F$3)/1000</f>
        <v>-46.575400000000002</v>
      </c>
      <c r="J16" s="15">
        <f>-SUMIFS(DB_Complessivo!$E:$E,DB_Complessivo!$A:$A,"ACT",DB_Complessivo!$J:$J,$A16,DB_Complessivo!$B:$B,J$3)/1000</f>
        <v>-168.45069000000001</v>
      </c>
      <c r="K16" s="15">
        <f>-SUMIFS(DB_Complessivo!$E:$E,DB_Complessivo!$A:$A,"ACT",DB_Complessivo!$J:$J,$A16,DB_Complessivo!$B:$B,K$3)/1000</f>
        <v>-186.66431999999998</v>
      </c>
      <c r="L16" s="15">
        <f>-SUMIFS(DB_Complessivo!$E:$E,DB_Complessivo!$A:$A,"ACT",DB_Complessivo!$J:$J,$A16,DB_Complessivo!$B:$B,L$3)/1000</f>
        <v>-205.82747000000003</v>
      </c>
      <c r="M16" s="15">
        <f>-SUMIFS(DB_Complessivo!$E:$E,DB_Complessivo!$A:$A,"ACT",DB_Complessivo!$J:$J,$A16,DB_Complessivo!$B:$B,M$3)/1000</f>
        <v>-249.02661000000001</v>
      </c>
      <c r="N16" s="15">
        <f>-SUMIFS(DB_Complessivo!$E:$E,DB_Complessivo!$A:$A,"ACT",DB_Complessivo!$J:$J,$A16,DB_Complessivo!$B:$B,N$3)/1000</f>
        <v>-125.09451000000001</v>
      </c>
    </row>
    <row r="17" spans="1:14" x14ac:dyDescent="0.25">
      <c r="A17" t="s">
        <v>264</v>
      </c>
      <c r="C17" s="14" t="s">
        <v>265</v>
      </c>
      <c r="D17" s="15">
        <f>-SUMIFS(DB_Complessivo!$E:$E,DB_Complessivo!$A:$A,"ACT",DB_Complessivo!$J:$J,$A17,DB_Complessivo!$B:$B,D$3)/1000</f>
        <v>-425.01635499999992</v>
      </c>
      <c r="E17" s="15">
        <f>-SUMIFS(DB_Complessivo!$E:$E,DB_Complessivo!$A:$A,$E$2,DB_Complessivo!$J:$J,$A17,DB_Complessivo!$B:$B,E$3)/1000</f>
        <v>-455.2376785714286</v>
      </c>
      <c r="F17" s="15">
        <f>-SUMIFS(DB_Complessivo!$E:$E,DB_Complessivo!$A:$A,"ACT",DB_Complessivo!$J:$J,$A17,DB_Complessivo!$B:$B,F$3)/1000</f>
        <v>-559.97346300000015</v>
      </c>
      <c r="J17" s="15">
        <f>-SUMIFS(DB_Complessivo!$E:$E,DB_Complessivo!$A:$A,"ACT",DB_Complessivo!$J:$J,$A17,DB_Complessivo!$B:$B,J$3)/1000</f>
        <v>-1048.7860199999998</v>
      </c>
      <c r="K17" s="15">
        <f>-SUMIFS(DB_Complessivo!$E:$E,DB_Complessivo!$A:$A,"ACT",DB_Complessivo!$J:$J,$A17,DB_Complessivo!$B:$B,K$3)/1000</f>
        <v>-1005.9920700000004</v>
      </c>
      <c r="L17" s="15">
        <f>-SUMIFS(DB_Complessivo!$E:$E,DB_Complessivo!$A:$A,"ACT",DB_Complessivo!$J:$J,$A17,DB_Complessivo!$B:$B,L$3)/1000</f>
        <v>-1221.4474600000003</v>
      </c>
      <c r="M17" s="15">
        <f>-SUMIFS(DB_Complessivo!$E:$E,DB_Complessivo!$A:$A,"ACT",DB_Complessivo!$J:$J,$A17,DB_Complessivo!$B:$B,M$3)/1000</f>
        <v>-1157.54864</v>
      </c>
      <c r="N17" s="15">
        <f>-SUMIFS(DB_Complessivo!$E:$E,DB_Complessivo!$A:$A,"ACT",DB_Complessivo!$J:$J,$A17,DB_Complessivo!$B:$B,N$3)/1000</f>
        <v>-1097.1855150000004</v>
      </c>
    </row>
    <row r="18" spans="1:14" x14ac:dyDescent="0.25">
      <c r="C18" s="16" t="s">
        <v>266</v>
      </c>
      <c r="D18" s="17">
        <f>SUM(D12,D14:D17)</f>
        <v>957.31621700000051</v>
      </c>
      <c r="E18" s="17">
        <f t="shared" ref="E18:F18" si="9">SUM(E12,E14:E17)</f>
        <v>30.758894856796019</v>
      </c>
      <c r="F18" s="17">
        <f t="shared" si="9"/>
        <v>93.72719999999947</v>
      </c>
      <c r="H18" s="59"/>
      <c r="J18" s="17">
        <f t="shared" ref="J18:M18" si="10">SUM(J12,J14:J17)</f>
        <v>2544.5113899999997</v>
      </c>
      <c r="K18" s="17">
        <f t="shared" si="10"/>
        <v>902.83832500000005</v>
      </c>
      <c r="L18" s="17">
        <f t="shared" si="10"/>
        <v>-134.96883999999886</v>
      </c>
      <c r="M18" s="17">
        <f t="shared" si="10"/>
        <v>-1618.1500749999982</v>
      </c>
      <c r="N18" s="17">
        <f t="shared" ref="N18" si="11">SUM(N12,N14:N17)</f>
        <v>879.32931700001222</v>
      </c>
    </row>
    <row r="19" spans="1:14" x14ac:dyDescent="0.25">
      <c r="C19" s="18" t="s">
        <v>267</v>
      </c>
      <c r="D19" s="19">
        <f>D18/D$8</f>
        <v>0.25744456162164298</v>
      </c>
      <c r="E19" s="19">
        <f t="shared" ref="E19" si="12">E18/E$8</f>
        <v>8.6802601424063146E-3</v>
      </c>
      <c r="F19" s="19">
        <f t="shared" ref="F19" si="13">F18/F$8</f>
        <v>2.4391059007937012E-2</v>
      </c>
      <c r="J19" s="19">
        <f t="shared" ref="J19:M19" si="14">J18/J$8</f>
        <v>0.19294939730165328</v>
      </c>
      <c r="K19" s="19">
        <f t="shared" si="14"/>
        <v>0.135390613091977</v>
      </c>
      <c r="L19" s="19">
        <f t="shared" si="14"/>
        <v>-2.2778542148047753E-2</v>
      </c>
      <c r="M19" s="19">
        <f t="shared" si="14"/>
        <v>-0.26941933506020788</v>
      </c>
      <c r="N19" s="19">
        <f t="shared" ref="N19" si="15">N18/N$8</f>
        <v>0.12197365768047903</v>
      </c>
    </row>
    <row r="20" spans="1:14" x14ac:dyDescent="0.25">
      <c r="A20" t="s">
        <v>268</v>
      </c>
      <c r="C20" s="14" t="s">
        <v>269</v>
      </c>
      <c r="D20" s="15">
        <f>-SUMIFS(DB_Complessivo!$E:$E,DB_Complessivo!$A:$A,"ACT",DB_Complessivo!$J:$J,$A20,DB_Complessivo!$B:$B,D$3)/1000</f>
        <v>-56.186047600000002</v>
      </c>
      <c r="E20" s="15">
        <f>-SUMIFS(DB_Complessivo!$E:$E,DB_Complessivo!$A:$A,$E$2,DB_Complessivo!$J:$J,$A20,DB_Complessivo!$B:$B,E$3)/1000</f>
        <v>-67.21253999999999</v>
      </c>
      <c r="F20" s="15">
        <f>-SUMIFS(DB_Complessivo!$E:$E,DB_Complessivo!$A:$A,"ACT",DB_Complessivo!$J:$J,$A20,DB_Complessivo!$B:$B,F$3)/1000</f>
        <v>-67.212449999999976</v>
      </c>
      <c r="J20" s="15">
        <f>-SUMIFS(DB_Complessivo!$E:$E,DB_Complessivo!$A:$A,"ACT",DB_Complessivo!$J:$J,$A20,DB_Complessivo!$B:$B,J$3)/1000</f>
        <v>-164.51532</v>
      </c>
      <c r="K20" s="15">
        <f>-SUMIFS(DB_Complessivo!$E:$E,DB_Complessivo!$A:$A,"ACT",DB_Complessivo!$J:$J,$A20,DB_Complessivo!$B:$B,K$3)/1000</f>
        <v>-198.29228000000001</v>
      </c>
      <c r="L20" s="15">
        <f>-SUMIFS(DB_Complessivo!$E:$E,DB_Complessivo!$A:$A,"ACT",DB_Complessivo!$J:$J,$A20,DB_Complessivo!$B:$B,L$3)/1000</f>
        <v>-157.96159</v>
      </c>
      <c r="M20" s="15">
        <f>-SUMIFS(DB_Complessivo!$E:$E,DB_Complessivo!$A:$A,"ACT",DB_Complessivo!$J:$J,$A20,DB_Complessivo!$B:$B,M$3)/1000</f>
        <v>-130.40508</v>
      </c>
      <c r="N20" s="15">
        <f>-SUMIFS(DB_Complessivo!$E:$E,DB_Complessivo!$A:$A,"ACT",DB_Complessivo!$J:$J,$A20,DB_Complessivo!$B:$B,N$3)/1000</f>
        <v>-122.44399999999999</v>
      </c>
    </row>
    <row r="21" spans="1:14" x14ac:dyDescent="0.25">
      <c r="A21" t="s">
        <v>270</v>
      </c>
      <c r="C21" s="14" t="s">
        <v>271</v>
      </c>
      <c r="D21" s="15">
        <f>-SUMIFS(DB_Complessivo!$E:$E,DB_Complessivo!$A:$A,"ACT",DB_Complessivo!$J:$J,$A21,DB_Complessivo!$B:$B,D$3)/1000</f>
        <v>0</v>
      </c>
      <c r="E21" s="15">
        <f>-SUMIFS(DB_Complessivo!$E:$E,DB_Complessivo!$A:$A,$E$2,DB_Complessivo!$J:$J,$A21,DB_Complessivo!$B:$B,E$3)/1000</f>
        <v>0</v>
      </c>
      <c r="F21" s="15">
        <f>-SUMIFS(DB_Complessivo!$E:$E,DB_Complessivo!$A:$A,"ACT",DB_Complessivo!$J:$J,$A21,DB_Complessivo!$B:$B,F$3)/1000</f>
        <v>0</v>
      </c>
      <c r="J21" s="15">
        <f>-SUMIFS(DB_Complessivo!$E:$E,DB_Complessivo!$A:$A,"ACT",DB_Complessivo!$J:$J,$A21,DB_Complessivo!$B:$B,J$3)/1000</f>
        <v>-2427</v>
      </c>
      <c r="K21" s="15">
        <f>-SUMIFS(DB_Complessivo!$E:$E,DB_Complessivo!$A:$A,"ACT",DB_Complessivo!$J:$J,$A21,DB_Complessivo!$B:$B,K$3)/1000</f>
        <v>-808.99081000000001</v>
      </c>
      <c r="L21" s="15">
        <f>-SUMIFS(DB_Complessivo!$E:$E,DB_Complessivo!$A:$A,"ACT",DB_Complessivo!$J:$J,$A21,DB_Complessivo!$B:$B,L$3)/1000</f>
        <v>-2016.5399299999999</v>
      </c>
      <c r="M21" s="15">
        <f>-SUMIFS(DB_Complessivo!$E:$E,DB_Complessivo!$A:$A,"ACT",DB_Complessivo!$J:$J,$A21,DB_Complessivo!$B:$B,M$3)/1000</f>
        <v>0</v>
      </c>
      <c r="N21" s="15">
        <f>-SUMIFS(DB_Complessivo!$E:$E,DB_Complessivo!$A:$A,"ACT",DB_Complessivo!$J:$J,$A21,DB_Complessivo!$B:$B,N$3)/1000</f>
        <v>0</v>
      </c>
    </row>
    <row r="22" spans="1:14" x14ac:dyDescent="0.25">
      <c r="C22" s="16" t="s">
        <v>272</v>
      </c>
      <c r="D22" s="17">
        <f>SUM(D18,D20:D21)</f>
        <v>901.13016940000045</v>
      </c>
      <c r="E22" s="17">
        <f t="shared" ref="E22:F22" si="16">SUM(E18,E20:E21)</f>
        <v>-36.453645143203971</v>
      </c>
      <c r="F22" s="17">
        <f t="shared" si="16"/>
        <v>26.514749999999495</v>
      </c>
      <c r="J22" s="17">
        <f t="shared" ref="J22:M22" si="17">SUM(J18,J20:J21)</f>
        <v>-47.00393000000031</v>
      </c>
      <c r="K22" s="17">
        <f t="shared" si="17"/>
        <v>-104.44476499999996</v>
      </c>
      <c r="L22" s="17">
        <f t="shared" si="17"/>
        <v>-2309.4703599999989</v>
      </c>
      <c r="M22" s="17">
        <f t="shared" si="17"/>
        <v>-1748.5551549999982</v>
      </c>
      <c r="N22" s="17">
        <f t="shared" ref="N22" si="18">SUM(N18,N20:N21)</f>
        <v>756.88531700001226</v>
      </c>
    </row>
    <row r="23" spans="1:14" x14ac:dyDescent="0.25">
      <c r="C23" s="18" t="s">
        <v>273</v>
      </c>
      <c r="D23" s="19">
        <f>D22/D$8</f>
        <v>0.24233482866531225</v>
      </c>
      <c r="E23" s="19">
        <f t="shared" ref="E23" si="19">E22/E$8</f>
        <v>-1.0287337189946668E-2</v>
      </c>
      <c r="F23" s="19">
        <f t="shared" ref="F23" si="20">F22/F$8</f>
        <v>6.9000549662284714E-3</v>
      </c>
      <c r="J23" s="19">
        <f t="shared" ref="J23:M23" si="21">J22/J$8</f>
        <v>-3.564291360593658E-3</v>
      </c>
      <c r="K23" s="19">
        <f t="shared" si="21"/>
        <v>-1.566265008477288E-2</v>
      </c>
      <c r="L23" s="19">
        <f t="shared" si="21"/>
        <v>-0.38976676346131028</v>
      </c>
      <c r="M23" s="19">
        <f t="shared" si="21"/>
        <v>-0.29113156712377175</v>
      </c>
      <c r="N23" s="19">
        <f t="shared" ref="N23" si="22">N22/N$8</f>
        <v>0.10498918752545024</v>
      </c>
    </row>
    <row r="24" spans="1:14" x14ac:dyDescent="0.25">
      <c r="A24" t="s">
        <v>274</v>
      </c>
      <c r="C24" s="14" t="s">
        <v>275</v>
      </c>
      <c r="D24" s="15">
        <f>-SUMIFS(DB_Complessivo!$E:$E,DB_Complessivo!$A:$A,"ACT",DB_Complessivo!$J:$J,$A24,DB_Complessivo!$B:$B,D$3)/1000</f>
        <v>-44.341640000000005</v>
      </c>
      <c r="E24" s="15">
        <f>-SUMIFS(DB_Complessivo!$E:$E,DB_Complessivo!$A:$A,$E$2,DB_Complessivo!$J:$J,$A24,DB_Complessivo!$B:$B,E$3)/1000</f>
        <v>0</v>
      </c>
      <c r="F24" s="15">
        <f>-SUMIFS(DB_Complessivo!$E:$E,DB_Complessivo!$A:$A,"ACT",DB_Complessivo!$J:$J,$A24,DB_Complessivo!$B:$B,F$3)/1000</f>
        <v>11.677790000000002</v>
      </c>
      <c r="J24" s="15">
        <f>-SUMIFS(DB_Complessivo!$E:$E,DB_Complessivo!$A:$A,"ACT",DB_Complessivo!$J:$J,$A24,DB_Complessivo!$B:$B,J$3)/1000</f>
        <v>-18.590429999999998</v>
      </c>
      <c r="K24" s="15">
        <f>-SUMIFS(DB_Complessivo!$E:$E,DB_Complessivo!$A:$A,"ACT",DB_Complessivo!$J:$J,$A24,DB_Complessivo!$B:$B,K$3)/1000</f>
        <v>-24.941600000000001</v>
      </c>
      <c r="L24" s="15">
        <f>-SUMIFS(DB_Complessivo!$E:$E,DB_Complessivo!$A:$A,"ACT",DB_Complessivo!$J:$J,$A24,DB_Complessivo!$B:$B,L$3)/1000</f>
        <v>-14.279669999999998</v>
      </c>
      <c r="M24" s="15">
        <f>-SUMIFS(DB_Complessivo!$E:$E,DB_Complessivo!$A:$A,"ACT",DB_Complessivo!$J:$J,$A24,DB_Complessivo!$B:$B,M$3)/1000</f>
        <v>69.022849999999991</v>
      </c>
      <c r="N24" s="15">
        <f>-SUMIFS(DB_Complessivo!$E:$E,DB_Complessivo!$A:$A,"ACT",DB_Complessivo!$J:$J,$A24,DB_Complessivo!$B:$B,N$3)/1000</f>
        <v>44.336519999999958</v>
      </c>
    </row>
    <row r="25" spans="1:14" x14ac:dyDescent="0.25">
      <c r="A25" t="s">
        <v>276</v>
      </c>
      <c r="C25" s="14" t="s">
        <v>277</v>
      </c>
      <c r="D25" s="15">
        <f>-SUMIFS(DB_Complessivo!$E:$E,DB_Complessivo!$A:$A,"ACT",DB_Complessivo!$J:$J,$A25,DB_Complessivo!$B:$B,D$3)/1000</f>
        <v>33.568000000000005</v>
      </c>
      <c r="E25" s="15">
        <f>-SUMIFS(DB_Complessivo!$E:$E,DB_Complessivo!$A:$A,$E$2,DB_Complessivo!$J:$J,$A25,DB_Complessivo!$B:$B,E$3)/1000</f>
        <v>-49.878740000000001</v>
      </c>
      <c r="F25" s="15">
        <f>-SUMIFS(DB_Complessivo!$E:$E,DB_Complessivo!$A:$A,"ACT",DB_Complessivo!$J:$J,$A25,DB_Complessivo!$B:$B,F$3)/1000</f>
        <v>37.294630000000019</v>
      </c>
      <c r="J25" s="15">
        <f>-SUMIFS(DB_Complessivo!$E:$E,DB_Complessivo!$A:$A,"ACT",DB_Complessivo!$J:$J,$A25,DB_Complessivo!$B:$B,J$3)/1000</f>
        <v>98.742650000000012</v>
      </c>
      <c r="K25" s="15">
        <f>-SUMIFS(DB_Complessivo!$E:$E,DB_Complessivo!$A:$A,"ACT",DB_Complessivo!$J:$J,$A25,DB_Complessivo!$B:$B,K$3)/1000</f>
        <v>180.12790000000007</v>
      </c>
      <c r="L25" s="15">
        <f>-SUMIFS(DB_Complessivo!$E:$E,DB_Complessivo!$A:$A,"ACT",DB_Complessivo!$J:$J,$A25,DB_Complessivo!$B:$B,L$3)/1000</f>
        <v>2393.0702000000001</v>
      </c>
      <c r="M25" s="15">
        <f>-SUMIFS(DB_Complessivo!$E:$E,DB_Complessivo!$A:$A,"ACT",DB_Complessivo!$J:$J,$A25,DB_Complessivo!$B:$B,M$3)/1000</f>
        <v>1732.9860499999998</v>
      </c>
      <c r="N25" s="15">
        <f>-SUMIFS(DB_Complessivo!$E:$E,DB_Complessivo!$A:$A,"ACT",DB_Complessivo!$J:$J,$A25,DB_Complessivo!$B:$B,N$3)/1000</f>
        <v>139.31700000000001</v>
      </c>
    </row>
    <row r="26" spans="1:14" x14ac:dyDescent="0.25">
      <c r="C26" s="16" t="s">
        <v>278</v>
      </c>
      <c r="D26" s="17">
        <f>SUM(D22,D24:D25)</f>
        <v>890.35652940000045</v>
      </c>
      <c r="E26" s="17">
        <f t="shared" ref="E26:F26" si="23">SUM(E22,E24:E25)</f>
        <v>-86.332385143203965</v>
      </c>
      <c r="F26" s="17">
        <f t="shared" si="23"/>
        <v>75.487169999999509</v>
      </c>
      <c r="J26" s="17">
        <f t="shared" ref="J26:M26" si="24">SUM(J22,J24:J25)</f>
        <v>33.148289999999704</v>
      </c>
      <c r="K26" s="17">
        <f t="shared" si="24"/>
        <v>50.741535000000113</v>
      </c>
      <c r="L26" s="17">
        <f t="shared" si="24"/>
        <v>69.320170000001326</v>
      </c>
      <c r="M26" s="17">
        <f t="shared" si="24"/>
        <v>53.453745000001618</v>
      </c>
      <c r="N26" s="17">
        <f t="shared" ref="N26" si="25">SUM(N22,N24:N25)</f>
        <v>940.53883700001222</v>
      </c>
    </row>
    <row r="27" spans="1:14" x14ac:dyDescent="0.25">
      <c r="A27" t="s">
        <v>279</v>
      </c>
      <c r="C27" s="14" t="s">
        <v>280</v>
      </c>
      <c r="D27" s="15">
        <f>-SUMIFS(DB_Complessivo!$E:$E,DB_Complessivo!$A:$A,"ACT",DB_Complessivo!$J:$J,$A27,DB_Complessivo!$B:$B,D$3)/1000</f>
        <v>0</v>
      </c>
      <c r="E27" s="15">
        <f>-SUMIFS(DB_Complessivo!$E:$E,DB_Complessivo!$A:$A,$E$2,DB_Complessivo!$J:$J,$A27,DB_Complessivo!$B:$B,E$3)/1000</f>
        <v>0</v>
      </c>
      <c r="F27" s="15">
        <f>-SUMIFS(DB_Complessivo!$E:$E,DB_Complessivo!$A:$A,"ACT",DB_Complessivo!$J:$J,$A27,DB_Complessivo!$B:$B,F$3)/1000</f>
        <v>0</v>
      </c>
      <c r="J27" s="15">
        <f>-SUMIFS(DB_Complessivo!$E:$E,DB_Complessivo!$A:$A,"ACT",DB_Complessivo!$J:$J,$A27,DB_Complessivo!$B:$B,J$3)/1000</f>
        <v>0</v>
      </c>
      <c r="K27" s="15">
        <f>-SUMIFS(DB_Complessivo!$E:$E,DB_Complessivo!$A:$A,"ACT",DB_Complessivo!$J:$J,$A27,DB_Complessivo!$B:$B,K$3)/1000</f>
        <v>0</v>
      </c>
      <c r="L27" s="15">
        <f>-SUMIFS(DB_Complessivo!$E:$E,DB_Complessivo!$A:$A,"ACT",DB_Complessivo!$J:$J,$A27,DB_Complessivo!$B:$B,L$3)/1000</f>
        <v>-0.94799999999999995</v>
      </c>
      <c r="M27" s="15">
        <f>-SUMIFS(DB_Complessivo!$E:$E,DB_Complessivo!$A:$A,"ACT",DB_Complessivo!$J:$J,$A27,DB_Complessivo!$B:$B,M$3)/1000</f>
        <v>0</v>
      </c>
      <c r="N27" s="15">
        <f>-SUMIFS(DB_Complessivo!$E:$E,DB_Complessivo!$A:$A,"ACT",DB_Complessivo!$J:$J,$A27,DB_Complessivo!$B:$B,N$3)/1000</f>
        <v>0</v>
      </c>
    </row>
    <row r="28" spans="1:14" x14ac:dyDescent="0.25">
      <c r="C28" s="16" t="s">
        <v>281</v>
      </c>
      <c r="D28" s="17">
        <f>SUM(D26:D27)</f>
        <v>890.35652940000045</v>
      </c>
      <c r="E28" s="17">
        <f t="shared" ref="E28:F28" si="26">SUM(E26:E27)</f>
        <v>-86.332385143203965</v>
      </c>
      <c r="F28" s="17">
        <f t="shared" si="26"/>
        <v>75.487169999999509</v>
      </c>
      <c r="J28" s="17">
        <f t="shared" ref="J28:M28" si="27">SUM(J26:J27)</f>
        <v>33.148289999999704</v>
      </c>
      <c r="K28" s="17">
        <f t="shared" si="27"/>
        <v>50.741535000000113</v>
      </c>
      <c r="L28" s="17">
        <f t="shared" si="27"/>
        <v>68.372170000001333</v>
      </c>
      <c r="M28" s="17">
        <f t="shared" si="27"/>
        <v>53.453745000001618</v>
      </c>
      <c r="N28" s="17">
        <f t="shared" ref="N28" si="28">SUM(N26:N27)</f>
        <v>940.53883700001222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4DEE-0C67-44DA-96BB-0712A21D709A}">
  <sheetPr>
    <tabColor theme="3" tint="0.749992370372631"/>
  </sheetPr>
  <dimension ref="A1:V33"/>
  <sheetViews>
    <sheetView showGridLines="0" workbookViewId="0">
      <selection activeCell="G7" sqref="G7"/>
    </sheetView>
  </sheetViews>
  <sheetFormatPr defaultRowHeight="15" x14ac:dyDescent="0.25"/>
  <cols>
    <col min="1" max="1" width="12.140625" bestFit="1" customWidth="1"/>
    <col min="3" max="3" width="34.85546875" bestFit="1" customWidth="1"/>
    <col min="4" max="4" width="10.28515625" style="4" bestFit="1" customWidth="1"/>
    <col min="5" max="5" width="1.7109375" customWidth="1"/>
    <col min="6" max="6" width="10.28515625" style="4" bestFit="1" customWidth="1"/>
    <col min="7" max="9" width="10.28515625" style="4" customWidth="1"/>
    <col min="10" max="10" width="2.140625" customWidth="1"/>
    <col min="11" max="11" width="9.28515625" style="4" customWidth="1"/>
    <col min="14" max="14" width="30.7109375" bestFit="1" customWidth="1"/>
    <col min="15" max="15" width="10.28515625" bestFit="1" customWidth="1"/>
  </cols>
  <sheetData>
    <row r="1" spans="1:22" x14ac:dyDescent="0.25">
      <c r="A1" s="10"/>
      <c r="C1" s="12" t="s">
        <v>282</v>
      </c>
      <c r="D1" s="20" t="s">
        <v>239</v>
      </c>
      <c r="F1" s="20" t="s">
        <v>240</v>
      </c>
      <c r="G1" s="20" t="s">
        <v>241</v>
      </c>
      <c r="H1" s="20" t="s">
        <v>283</v>
      </c>
      <c r="I1" s="20" t="s">
        <v>284</v>
      </c>
      <c r="K1" s="20" t="s">
        <v>285</v>
      </c>
    </row>
    <row r="2" spans="1:22" x14ac:dyDescent="0.25">
      <c r="A2" s="10"/>
      <c r="C2" s="12" t="s">
        <v>242</v>
      </c>
      <c r="D2" s="21">
        <f>EOMONTH(INDICE!$B$2,-12)</f>
        <v>45473</v>
      </c>
      <c r="F2" s="21">
        <f>EOMONTH(INDICE!$B$2,0)</f>
        <v>45838</v>
      </c>
      <c r="G2" s="21">
        <f>EOMONTH(INDICE!$B$2,0)</f>
        <v>45838</v>
      </c>
      <c r="H2" s="21" t="s">
        <v>286</v>
      </c>
      <c r="I2" s="21" t="s">
        <v>286</v>
      </c>
      <c r="K2" s="21" t="s">
        <v>287</v>
      </c>
    </row>
    <row r="3" spans="1:22" x14ac:dyDescent="0.25">
      <c r="A3" s="8" t="s">
        <v>288</v>
      </c>
      <c r="C3" s="14" t="s">
        <v>26</v>
      </c>
      <c r="D3" s="15">
        <f>-SUMIFS(DB_Complessivo!$E:$E,DB_Complessivo!$A:$A,"ACT",DB_Complessivo!$B:$B,D$2,DB_Complessivo!$H:$H,$A3)/1000</f>
        <v>3007.6994000000004</v>
      </c>
      <c r="F3" s="15">
        <f>-SUMIFS(DB_Complessivo!$E:$E,DB_Complessivo!$A:$A,$F$1,DB_Complessivo!$B:$B,F$2,DB_Complessivo!$H:$H,$A3)/1000</f>
        <v>3057.6795714285709</v>
      </c>
      <c r="G3" s="15">
        <f>-SUMIFS(DB_Complessivo!$E:$E,DB_Complessivo!$A:$A,"ACT",DB_Complessivo!$B:$B,G$2,DB_Complessivo!$H:$H,$A3)/1000</f>
        <v>3134.76368</v>
      </c>
      <c r="H3" s="15">
        <f>G3-F3</f>
        <v>77.084108571429169</v>
      </c>
      <c r="I3" s="22">
        <f>IFERROR((G3-F3)/ABS(F3),"")</f>
        <v>2.5210002150557225E-2</v>
      </c>
      <c r="K3" s="15">
        <f>+SUM(FCT!D3:O3)</f>
        <v>6180.0423085714283</v>
      </c>
      <c r="L3" t="s">
        <v>289</v>
      </c>
      <c r="M3" s="69"/>
      <c r="P3" s="69"/>
      <c r="Q3" s="69"/>
      <c r="R3" s="69"/>
      <c r="S3" s="69"/>
      <c r="T3" s="69"/>
      <c r="U3" s="69"/>
      <c r="V3" s="69"/>
    </row>
    <row r="4" spans="1:22" x14ac:dyDescent="0.25">
      <c r="A4" s="8" t="s">
        <v>244</v>
      </c>
      <c r="C4" s="14" t="s">
        <v>245</v>
      </c>
      <c r="D4" s="15">
        <f>-SUMIFS(DB_Complessivo!$E:$E,DB_Complessivo!$A:$A,"ACT",DB_Complessivo!$B:$B,D$2,DB_Complessivo!$H:$H,$A4)/1000</f>
        <v>583.81820200000004</v>
      </c>
      <c r="F4" s="15">
        <f>-SUMIFS(DB_Complessivo!$E:$E,DB_Complessivo!$A:$A,$F$1,DB_Complessivo!$B:$B,F$2,DB_Complessivo!$H:$H,$A4)/1000</f>
        <v>145.36443999999997</v>
      </c>
      <c r="G4" s="15">
        <f>-SUMIFS(DB_Complessivo!$E:$E,DB_Complessivo!$A:$A,"ACT",DB_Complessivo!$B:$B,G$2,DB_Complessivo!$H:$H,$A4)/1000</f>
        <v>145.43466000000001</v>
      </c>
      <c r="H4" s="15">
        <f t="shared" ref="H4:H33" si="0">G4-F4</f>
        <v>7.0220000000034588E-2</v>
      </c>
      <c r="I4" s="22">
        <f t="shared" ref="I4:I33" si="1">IFERROR((G4-F4)/ABS(F4),"")</f>
        <v>4.8306174467452014E-4</v>
      </c>
      <c r="K4" s="15">
        <f>+SUM(FCT!D4:O4)</f>
        <v>216.43466000000001</v>
      </c>
      <c r="L4" t="s">
        <v>289</v>
      </c>
    </row>
    <row r="5" spans="1:22" x14ac:dyDescent="0.25">
      <c r="A5" s="8" t="s">
        <v>246</v>
      </c>
      <c r="C5" s="14" t="s">
        <v>247</v>
      </c>
      <c r="D5" s="15">
        <f>-SUMIFS(DB_Complessivo!$E:$E,DB_Complessivo!$A:$A,"ACT",DB_Complessivo!$B:$B,D$2,DB_Complessivo!$H:$H,$A5)/1000</f>
        <v>-378.34422999999998</v>
      </c>
      <c r="F5" s="15">
        <f>-SUMIFS(DB_Complessivo!$E:$E,DB_Complessivo!$A:$A,$F$1,DB_Complessivo!$B:$B,F$2,DB_Complessivo!$H:$H,$A5)/1000</f>
        <v>50.486809999999998</v>
      </c>
      <c r="G5" s="15">
        <f>-SUMIFS(DB_Complessivo!$E:$E,DB_Complessivo!$A:$A,"ACT",DB_Complessivo!$B:$B,G$2,DB_Complessivo!$H:$H,$A5)/1000</f>
        <v>-30.723340000000025</v>
      </c>
      <c r="H5" s="15">
        <f t="shared" si="0"/>
        <v>-81.210150000000027</v>
      </c>
      <c r="I5" s="22">
        <f t="shared" si="1"/>
        <v>-1.6085419142148223</v>
      </c>
      <c r="K5" s="15">
        <f>+SUM(FCT!D5:O5)</f>
        <v>-30.723340000000036</v>
      </c>
      <c r="L5" t="s">
        <v>289</v>
      </c>
    </row>
    <row r="6" spans="1:22" x14ac:dyDescent="0.25">
      <c r="A6" s="8" t="s">
        <v>248</v>
      </c>
      <c r="C6" s="14" t="s">
        <v>249</v>
      </c>
      <c r="D6" s="15">
        <f>-SUMIFS(DB_Complessivo!$E:$E,DB_Complessivo!$A:$A,"ACT",DB_Complessivo!$B:$B,D$2,DB_Complessivo!$H:$H,$A6)/1000</f>
        <v>505.36008999999996</v>
      </c>
      <c r="F6" s="15">
        <f>-SUMIFS(DB_Complessivo!$E:$E,DB_Complessivo!$A:$A,$F$1,DB_Complessivo!$B:$B,F$2,DB_Complessivo!$H:$H,$A6)/1000</f>
        <v>290.01445857142863</v>
      </c>
      <c r="G6" s="15">
        <f>-SUMIFS(DB_Complessivo!$E:$E,DB_Complessivo!$A:$A,"ACT",DB_Complessivo!$B:$B,G$2,DB_Complessivo!$H:$H,$A6)/1000</f>
        <v>593.21177999999998</v>
      </c>
      <c r="H6" s="15">
        <f t="shared" si="0"/>
        <v>303.19732142857134</v>
      </c>
      <c r="I6" s="22">
        <f t="shared" si="1"/>
        <v>1.0454558814828738</v>
      </c>
      <c r="K6" s="15">
        <f>+SUM(FCT!D6:O6)</f>
        <v>1259.2901314285714</v>
      </c>
      <c r="L6" t="s">
        <v>289</v>
      </c>
    </row>
    <row r="7" spans="1:22" ht="15.75" thickBot="1" x14ac:dyDescent="0.3">
      <c r="A7" s="11" t="s">
        <v>290</v>
      </c>
      <c r="C7" s="16" t="s">
        <v>39</v>
      </c>
      <c r="D7" s="17">
        <f>SUM(D3:D6)</f>
        <v>3718.5334620000003</v>
      </c>
      <c r="F7" s="17">
        <f t="shared" ref="F7:G7" si="2">SUM(F3:F6)</f>
        <v>3543.5452799999994</v>
      </c>
      <c r="G7" s="17">
        <f t="shared" si="2"/>
        <v>3842.68678</v>
      </c>
      <c r="H7" s="17">
        <f t="shared" si="0"/>
        <v>299.14150000000063</v>
      </c>
      <c r="I7" s="23">
        <f t="shared" si="1"/>
        <v>8.4418703970956646E-2</v>
      </c>
      <c r="K7" s="17">
        <f t="shared" ref="K7" si="3">SUM(K3:K6)</f>
        <v>7625.0437599999987</v>
      </c>
    </row>
    <row r="8" spans="1:22" x14ac:dyDescent="0.25">
      <c r="A8" s="8" t="s">
        <v>291</v>
      </c>
      <c r="C8" s="14" t="s">
        <v>292</v>
      </c>
      <c r="D8" s="15">
        <f>-SUMIFS(DB_Complessivo!$E:$E,DB_Complessivo!$A:$A,"ACT",DB_Complessivo!$B:$B,D$2,DB_Complessivo!$H:$H,$A8)/1000</f>
        <v>-262.589</v>
      </c>
      <c r="F8" s="15">
        <f>-SUMIFS(DB_Complessivo!$E:$E,DB_Complessivo!$A:$A,$F$1,DB_Complessivo!$B:$B,F$2,DB_Complessivo!$H:$H,$A8)/1000</f>
        <v>-254.76535223844152</v>
      </c>
      <c r="G8" s="15">
        <f>-SUMIFS(DB_Complessivo!$E:$E,DB_Complessivo!$A:$A,"ACT",DB_Complessivo!$B:$B,G$2,DB_Complessivo!$H:$H,$A8)/1000</f>
        <v>-313.83994999999993</v>
      </c>
      <c r="H8" s="15">
        <f t="shared" si="0"/>
        <v>-59.074597761558408</v>
      </c>
      <c r="I8" s="22">
        <f t="shared" si="1"/>
        <v>-0.2318784608759081</v>
      </c>
      <c r="K8" s="15">
        <f>+SUM(FCT!D8:O8)</f>
        <v>-581.9509593758039</v>
      </c>
      <c r="L8" t="s">
        <v>289</v>
      </c>
    </row>
    <row r="9" spans="1:22" x14ac:dyDescent="0.25">
      <c r="A9" s="8" t="s">
        <v>293</v>
      </c>
      <c r="C9" s="14" t="s">
        <v>294</v>
      </c>
      <c r="D9" s="15">
        <f>-SUMIFS(DB_Complessivo!$E:$E,DB_Complessivo!$A:$A,"ACT",DB_Complessivo!$B:$B,D$2,DB_Complessivo!$H:$H,$A9)/1000</f>
        <v>254.29484000000002</v>
      </c>
      <c r="F9" s="15">
        <f>-SUMIFS(DB_Complessivo!$E:$E,DB_Complessivo!$A:$A,$F$1,DB_Complessivo!$B:$B,F$2,DB_Complessivo!$H:$H,$A9)/1000</f>
        <v>-49.942510000000183</v>
      </c>
      <c r="G9" s="15">
        <f>-SUMIFS(DB_Complessivo!$E:$E,DB_Complessivo!$A:$A,"ACT",DB_Complessivo!$B:$B,G$2,DB_Complessivo!$H:$H,$A9)/1000</f>
        <v>-51.593310000000059</v>
      </c>
      <c r="H9" s="15">
        <f t="shared" si="0"/>
        <v>-1.6507999999998759</v>
      </c>
      <c r="I9" s="22">
        <f t="shared" si="1"/>
        <v>-3.3054005495516139E-2</v>
      </c>
      <c r="K9" s="15">
        <f>+SUM(FCT!D9:O9)</f>
        <v>-51.593310000000059</v>
      </c>
      <c r="L9" t="s">
        <v>289</v>
      </c>
    </row>
    <row r="10" spans="1:22" x14ac:dyDescent="0.25">
      <c r="A10" s="8" t="s">
        <v>295</v>
      </c>
      <c r="C10" s="14" t="s">
        <v>254</v>
      </c>
      <c r="D10" s="15">
        <f>-SUMIFS(DB_Complessivo!$E:$E,DB_Complessivo!$A:$A,"ACT",DB_Complessivo!$B:$B,D$2,DB_Complessivo!$H:$H,$A10)/1000</f>
        <v>-354.46344999999997</v>
      </c>
      <c r="F10" s="15">
        <f>-SUMIFS(DB_Complessivo!$E:$E,DB_Complessivo!$A:$A,$F$1,DB_Complessivo!$B:$B,F$2,DB_Complessivo!$H:$H,$A10)/1000</f>
        <v>-566.41139999999996</v>
      </c>
      <c r="G10" s="15">
        <f>-SUMIFS(DB_Complessivo!$E:$E,DB_Complessivo!$A:$A,"ACT",DB_Complessivo!$B:$B,G$2,DB_Complessivo!$H:$H,$A10)/1000</f>
        <v>-519.22252000000003</v>
      </c>
      <c r="H10" s="15">
        <f t="shared" si="0"/>
        <v>47.188879999999926</v>
      </c>
      <c r="I10" s="22">
        <f t="shared" si="1"/>
        <v>8.3312023733985455E-2</v>
      </c>
      <c r="K10" s="15">
        <f>+SUM(FCT!D10:O10)</f>
        <v>-1102.4473050000004</v>
      </c>
      <c r="L10" t="s">
        <v>289</v>
      </c>
    </row>
    <row r="11" spans="1:22" x14ac:dyDescent="0.25">
      <c r="A11" s="8" t="s">
        <v>3</v>
      </c>
      <c r="C11" s="14" t="s">
        <v>2</v>
      </c>
      <c r="D11" s="15">
        <f>-SUMIFS(DB_Complessivo!$E:$E,DB_Complessivo!$A:$A,"ACT",DB_Complessivo!$B:$B,D$2,DB_Complessivo!$H:$H,$A11)/1000</f>
        <v>-643.89960256404709</v>
      </c>
      <c r="F11" s="15">
        <f>-SUMIFS(DB_Complessivo!$E:$E,DB_Complessivo!$A:$A,$F$1,DB_Complessivo!$B:$B,F$2,DB_Complessivo!$H:$H,$A11)/1000</f>
        <v>-795.46432842990498</v>
      </c>
      <c r="G11" s="15">
        <f>-SUMIFS(DB_Complessivo!$E:$E,DB_Complessivo!$A:$A,"ACT",DB_Complessivo!$B:$B,G$2,DB_Complessivo!$H:$H,$A11)/1000</f>
        <v>-780.02684466226685</v>
      </c>
      <c r="H11" s="15">
        <f t="shared" si="0"/>
        <v>15.437483767638128</v>
      </c>
      <c r="I11" s="22">
        <f t="shared" si="1"/>
        <v>1.9406883773290976E-2</v>
      </c>
      <c r="K11" s="15">
        <f>+SUM(FCT!D11:O11)</f>
        <v>-1575.4619795622673</v>
      </c>
      <c r="L11" t="s">
        <v>289</v>
      </c>
    </row>
    <row r="12" spans="1:22" ht="15.75" thickBot="1" x14ac:dyDescent="0.3">
      <c r="A12" s="11" t="s">
        <v>290</v>
      </c>
      <c r="C12" s="16" t="s">
        <v>296</v>
      </c>
      <c r="D12" s="17">
        <f>SUM(D7:D11)</f>
        <v>2711.8762494359535</v>
      </c>
      <c r="F12" s="17">
        <f t="shared" ref="F12:G12" si="4">SUM(F7:F11)</f>
        <v>1876.9616893316525</v>
      </c>
      <c r="G12" s="17">
        <f t="shared" si="4"/>
        <v>2178.0041553377332</v>
      </c>
      <c r="H12" s="17">
        <f t="shared" si="0"/>
        <v>301.04246600608076</v>
      </c>
      <c r="I12" s="23">
        <f t="shared" si="1"/>
        <v>0.16038817825486668</v>
      </c>
      <c r="K12" s="17">
        <f t="shared" ref="K12" si="5">SUM(K7:K11)</f>
        <v>4313.5902060619264</v>
      </c>
    </row>
    <row r="13" spans="1:22" ht="15.75" thickBot="1" x14ac:dyDescent="0.3">
      <c r="A13" s="11" t="s">
        <v>290</v>
      </c>
      <c r="C13" s="18" t="s">
        <v>297</v>
      </c>
      <c r="D13" s="19">
        <f>IFERROR(D12/D$7,"")</f>
        <v>0.72928649887081565</v>
      </c>
      <c r="F13" s="19">
        <f t="shared" ref="F13:G13" si="6">IFERROR(F12/F$7,"")</f>
        <v>0.52968469174793575</v>
      </c>
      <c r="G13" s="19">
        <f t="shared" si="6"/>
        <v>0.56679200778829364</v>
      </c>
      <c r="H13" s="19">
        <f t="shared" si="0"/>
        <v>3.7107316040357885E-2</v>
      </c>
      <c r="I13" s="19">
        <f t="shared" si="1"/>
        <v>7.0055481342882323E-2</v>
      </c>
      <c r="K13" s="19">
        <f t="shared" ref="K13" si="7">IFERROR(K12/K$7,"")</f>
        <v>0.56571350169693024</v>
      </c>
    </row>
    <row r="14" spans="1:22" x14ac:dyDescent="0.25">
      <c r="A14" s="8" t="s">
        <v>298</v>
      </c>
      <c r="C14" s="14" t="s">
        <v>299</v>
      </c>
      <c r="D14" s="15">
        <f>-SUMIFS(DB_Complessivo!$E:$E,DB_Complessivo!$A:$A,"ACT",DB_Complessivo!$B:$B,D$2,DB_Complessivo!$H:$H,$A14)/1000</f>
        <v>-10.14771</v>
      </c>
      <c r="F14" s="15">
        <f>-SUMIFS(DB_Complessivo!$E:$E,DB_Complessivo!$A:$A,$F$1,DB_Complessivo!$B:$B,F$2,DB_Complessivo!$H:$H,$A14)/1000</f>
        <v>-8.9584559999999982</v>
      </c>
      <c r="G14" s="15">
        <f>-SUMIFS(DB_Complessivo!$E:$E,DB_Complessivo!$A:$A,"ACT",DB_Complessivo!$B:$B,G$2,DB_Complessivo!$H:$H,$A14)/1000</f>
        <v>-9.8313500000000005</v>
      </c>
      <c r="H14" s="15">
        <f t="shared" si="0"/>
        <v>-0.87289400000000228</v>
      </c>
      <c r="I14" s="22">
        <f t="shared" si="1"/>
        <v>-9.7437996011813022E-2</v>
      </c>
      <c r="K14" s="15">
        <f>+SUM(FCT!D14:O14)</f>
        <v>-14.875141999999999</v>
      </c>
      <c r="L14" t="s">
        <v>289</v>
      </c>
    </row>
    <row r="15" spans="1:22" x14ac:dyDescent="0.25">
      <c r="A15" s="8" t="s">
        <v>5</v>
      </c>
      <c r="C15" s="14" t="s">
        <v>4</v>
      </c>
      <c r="D15" s="15">
        <f>-SUMIFS(DB_Complessivo!$E:$E,DB_Complessivo!$A:$A,"ACT",DB_Complessivo!$B:$B,D$2,DB_Complessivo!$H:$H,$A15)/1000</f>
        <v>-275.95697252744878</v>
      </c>
      <c r="F15" s="15">
        <f>-SUMIFS(DB_Complessivo!$E:$E,DB_Complessivo!$A:$A,$F$1,DB_Complessivo!$B:$B,F$2,DB_Complessivo!$H:$H,$A15)/1000</f>
        <v>-340.91328361281637</v>
      </c>
      <c r="G15" s="15">
        <f>-SUMIFS(DB_Complessivo!$E:$E,DB_Complessivo!$A:$A,"ACT",DB_Complessivo!$B:$B,G$2,DB_Complessivo!$H:$H,$A15)/1000</f>
        <v>-334.29721914097155</v>
      </c>
      <c r="H15" s="15">
        <f t="shared" si="0"/>
        <v>6.6160644718448225</v>
      </c>
      <c r="I15" s="22">
        <f t="shared" si="1"/>
        <v>1.9406883773290719E-2</v>
      </c>
      <c r="K15" s="15">
        <f>+SUM(FCT!D15:O15)</f>
        <v>-675.19799124097153</v>
      </c>
    </row>
    <row r="16" spans="1:22" x14ac:dyDescent="0.25">
      <c r="A16" s="8" t="s">
        <v>300</v>
      </c>
      <c r="C16" s="14" t="s">
        <v>127</v>
      </c>
      <c r="D16" s="15">
        <f>-SUMIFS(DB_Complessivo!$E:$E,DB_Complessivo!$A:$A,"ACT",DB_Complessivo!$B:$B,D$2,DB_Complessivo!$H:$H,$A16)/1000</f>
        <v>-278.62387475015345</v>
      </c>
      <c r="F16" s="15">
        <f>-SUMIFS(DB_Complessivo!$E:$E,DB_Complessivo!$A:$A,$F$1,DB_Complessivo!$B:$B,F$2,DB_Complessivo!$H:$H,$A16)/1000</f>
        <v>-411.44047973433709</v>
      </c>
      <c r="G16" s="15">
        <f>-SUMIFS(DB_Complessivo!$E:$E,DB_Complessivo!$A:$A,"ACT",DB_Complessivo!$B:$B,G$2,DB_Complessivo!$H:$H,$A16)/1000</f>
        <v>-406.57358120704504</v>
      </c>
      <c r="H16" s="15">
        <f t="shared" si="0"/>
        <v>4.8668985272920509</v>
      </c>
      <c r="I16" s="22">
        <f t="shared" si="1"/>
        <v>1.1828924879813862E-2</v>
      </c>
      <c r="K16" s="15">
        <f>+SUM(FCT!D16:O16)</f>
        <v>-786.76094637371182</v>
      </c>
    </row>
    <row r="17" spans="1:12" x14ac:dyDescent="0.25">
      <c r="A17" s="8" t="s">
        <v>301</v>
      </c>
      <c r="C17" s="14" t="s">
        <v>302</v>
      </c>
      <c r="D17" s="15">
        <f>-SUMIFS(DB_Complessivo!$E:$E,DB_Complessivo!$A:$A,"ACT",DB_Complessivo!$B:$B,D$2,DB_Complessivo!$H:$H,$A17)/1000</f>
        <v>-70.967529999999996</v>
      </c>
      <c r="F17" s="15">
        <f>-SUMIFS(DB_Complessivo!$E:$E,DB_Complessivo!$A:$A,$F$1,DB_Complessivo!$B:$B,F$2,DB_Complessivo!$H:$H,$A17)/1000</f>
        <v>-94.120565999999997</v>
      </c>
      <c r="G17" s="15">
        <f>-SUMIFS(DB_Complessivo!$E:$E,DB_Complessivo!$A:$A,"ACT",DB_Complessivo!$B:$B,G$2,DB_Complessivo!$H:$H,$A17)/1000</f>
        <v>-96.764610000000019</v>
      </c>
      <c r="H17" s="15">
        <f t="shared" si="0"/>
        <v>-2.6440440000000223</v>
      </c>
      <c r="I17" s="22">
        <f t="shared" si="1"/>
        <v>-2.8092096258749893E-2</v>
      </c>
      <c r="K17" s="15">
        <f>+SUM(FCT!D17:O17)</f>
        <v>-222.749686</v>
      </c>
      <c r="L17" t="s">
        <v>289</v>
      </c>
    </row>
    <row r="18" spans="1:12" x14ac:dyDescent="0.25">
      <c r="A18" s="8" t="s">
        <v>303</v>
      </c>
      <c r="C18" s="14" t="s">
        <v>304</v>
      </c>
      <c r="D18" s="15">
        <f>-SUMIFS(DB_Complessivo!$E:$E,DB_Complessivo!$A:$A,"ACT",DB_Complessivo!$B:$B,D$2,DB_Complessivo!$H:$H,$A18)/1000</f>
        <v>-39.920999999999999</v>
      </c>
      <c r="F18" s="15">
        <f>-SUMIFS(DB_Complessivo!$E:$E,DB_Complessivo!$A:$A,$F$1,DB_Complessivo!$B:$B,F$2,DB_Complessivo!$H:$H,$A18)/1000</f>
        <v>-43.927019999999999</v>
      </c>
      <c r="G18" s="15">
        <f>-SUMIFS(DB_Complessivo!$E:$E,DB_Complessivo!$A:$A,"ACT",DB_Complessivo!$B:$B,G$2,DB_Complessivo!$H:$H,$A18)/1000</f>
        <v>-43.926929999999999</v>
      </c>
      <c r="H18" s="15">
        <f t="shared" si="0"/>
        <v>9.0000000000145519E-5</v>
      </c>
      <c r="I18" s="22">
        <f t="shared" si="1"/>
        <v>2.0488528472941145E-6</v>
      </c>
      <c r="K18" s="15">
        <f>+SUM(FCT!D18:O18)</f>
        <v>-87.853949999999983</v>
      </c>
      <c r="L18" t="s">
        <v>289</v>
      </c>
    </row>
    <row r="19" spans="1:12" ht="15.75" thickBot="1" x14ac:dyDescent="0.3">
      <c r="A19" s="11" t="s">
        <v>290</v>
      </c>
      <c r="C19" s="16" t="s">
        <v>305</v>
      </c>
      <c r="D19" s="17">
        <f>SUM(D12,D14:D18)</f>
        <v>2036.2591621583513</v>
      </c>
      <c r="F19" s="17">
        <f t="shared" ref="F19:G19" si="8">SUM(F12,F14:F18)</f>
        <v>977.60188398449907</v>
      </c>
      <c r="G19" s="17">
        <f t="shared" si="8"/>
        <v>1286.6104649897168</v>
      </c>
      <c r="H19" s="17">
        <f t="shared" si="0"/>
        <v>309.00858100521771</v>
      </c>
      <c r="I19" s="23">
        <f t="shared" si="1"/>
        <v>0.31608836487278841</v>
      </c>
      <c r="K19" s="17">
        <f t="shared" ref="K19" si="9">SUM(K12,K14:K18)</f>
        <v>2526.1524904472431</v>
      </c>
    </row>
    <row r="20" spans="1:12" ht="15.75" thickBot="1" x14ac:dyDescent="0.3">
      <c r="A20" s="11" t="s">
        <v>290</v>
      </c>
      <c r="C20" s="18" t="s">
        <v>306</v>
      </c>
      <c r="D20" s="19">
        <f>IFERROR(D19/D$7,"")</f>
        <v>0.54759737487024152</v>
      </c>
      <c r="F20" s="19">
        <f t="shared" ref="F20:G20" si="10">IFERROR(F19/F$7,"")</f>
        <v>0.27588243037337434</v>
      </c>
      <c r="G20" s="19">
        <f t="shared" si="10"/>
        <v>0.33482054058793642</v>
      </c>
      <c r="H20" s="19">
        <f t="shared" si="0"/>
        <v>5.8938110214562078E-2</v>
      </c>
      <c r="I20" s="19">
        <f t="shared" si="1"/>
        <v>0.21363488111510506</v>
      </c>
      <c r="K20" s="19">
        <f t="shared" ref="K20" si="11">IFERROR(K19/K$7,"")</f>
        <v>0.33129678595408396</v>
      </c>
    </row>
    <row r="21" spans="1:12" x14ac:dyDescent="0.25">
      <c r="A21" s="8" t="s">
        <v>307</v>
      </c>
      <c r="C21" s="14" t="s">
        <v>128</v>
      </c>
      <c r="D21" s="15">
        <f>-SUMIFS(DB_Complessivo!$E:$E,DB_Complessivo!$A:$A,"ACT",DB_Complessivo!$B:$B,D$2,DB_Complessivo!$H:$H,$A21)/1000</f>
        <v>-608.58641015835087</v>
      </c>
      <c r="F21" s="15">
        <f>-SUMIFS(DB_Complessivo!$E:$E,DB_Complessivo!$A:$A,$F$1,DB_Complessivo!$B:$B,F$2,DB_Complessivo!$H:$H,$A21)/1000</f>
        <v>-496.85693055627507</v>
      </c>
      <c r="G21" s="15">
        <f>-SUMIFS(DB_Complessivo!$E:$E,DB_Complessivo!$A:$A,"ACT",DB_Complessivo!$B:$B,G$2,DB_Complessivo!$H:$H,$A21)/1000</f>
        <v>-630.26133198971695</v>
      </c>
      <c r="H21" s="15">
        <f t="shared" si="0"/>
        <v>-133.40440143344188</v>
      </c>
      <c r="I21" s="22">
        <f t="shared" si="1"/>
        <v>-0.26849660984719265</v>
      </c>
      <c r="K21" s="15">
        <f>+SUM(FCT!D21:O21)</f>
        <v>-1098.8008137397171</v>
      </c>
    </row>
    <row r="22" spans="1:12" x14ac:dyDescent="0.25">
      <c r="A22" s="8" t="s">
        <v>308</v>
      </c>
      <c r="C22" s="14" t="s">
        <v>309</v>
      </c>
      <c r="D22" s="15">
        <f>-SUMIFS(DB_Complessivo!$E:$E,DB_Complessivo!$A:$A,"ACT",DB_Complessivo!$B:$B,D$2,DB_Complessivo!$H:$H,$A22)/1000</f>
        <v>-279.21442000000002</v>
      </c>
      <c r="F22" s="15">
        <f>-SUMIFS(DB_Complessivo!$E:$E,DB_Complessivo!$A:$A,$F$1,DB_Complessivo!$B:$B,F$2,DB_Complessivo!$H:$H,$A22)/1000</f>
        <v>-311.56083657142858</v>
      </c>
      <c r="G22" s="15">
        <f>-SUMIFS(DB_Complessivo!$E:$E,DB_Complessivo!$A:$A,"ACT",DB_Complessivo!$B:$B,G$2,DB_Complessivo!$H:$H,$A22)/1000</f>
        <v>-385.23776000000004</v>
      </c>
      <c r="H22" s="15">
        <f t="shared" si="0"/>
        <v>-73.676923428571456</v>
      </c>
      <c r="I22" s="22">
        <f t="shared" si="1"/>
        <v>-0.2364768442637053</v>
      </c>
      <c r="K22" s="15">
        <f>+SUM(FCT!D22:O22)</f>
        <v>-619.76319942857151</v>
      </c>
      <c r="L22" t="s">
        <v>289</v>
      </c>
    </row>
    <row r="23" spans="1:12" x14ac:dyDescent="0.25">
      <c r="A23" s="8" t="s">
        <v>310</v>
      </c>
      <c r="C23" s="14" t="s">
        <v>263</v>
      </c>
      <c r="D23" s="15">
        <f>-SUMIFS(DB_Complessivo!$E:$E,DB_Complessivo!$A:$A,"ACT",DB_Complessivo!$B:$B,D$2,DB_Complessivo!$H:$H,$A23)/1000</f>
        <v>-85.261179999999996</v>
      </c>
      <c r="F23" s="15">
        <f>-SUMIFS(DB_Complessivo!$E:$E,DB_Complessivo!$A:$A,$F$1,DB_Complessivo!$B:$B,F$2,DB_Complessivo!$H:$H,$A23)/1000</f>
        <v>-38.675400000000003</v>
      </c>
      <c r="G23" s="15">
        <f>-SUMIFS(DB_Complessivo!$E:$E,DB_Complessivo!$A:$A,"ACT",DB_Complessivo!$B:$B,G$2,DB_Complessivo!$H:$H,$A23)/1000</f>
        <v>-46.575400000000002</v>
      </c>
      <c r="H23" s="15">
        <f t="shared" si="0"/>
        <v>-7.8999999999999986</v>
      </c>
      <c r="I23" s="22">
        <f t="shared" si="1"/>
        <v>-0.20426420929066016</v>
      </c>
      <c r="K23" s="15">
        <f>+SUM(FCT!D23:O23)</f>
        <v>-88.700800000000001</v>
      </c>
      <c r="L23" t="s">
        <v>289</v>
      </c>
    </row>
    <row r="24" spans="1:12" x14ac:dyDescent="0.25">
      <c r="A24" s="8" t="s">
        <v>311</v>
      </c>
      <c r="C24" s="14" t="s">
        <v>312</v>
      </c>
      <c r="D24" s="15">
        <f>-SUMIFS(DB_Complessivo!$E:$E,DB_Complessivo!$A:$A,"ACT",DB_Complessivo!$B:$B,D$2,DB_Complessivo!$H:$H,$A24)/1000</f>
        <v>-145.80193499999999</v>
      </c>
      <c r="F24" s="15">
        <f>-SUMIFS(DB_Complessivo!$E:$E,DB_Complessivo!$A:$A,$F$1,DB_Complessivo!$B:$B,F$2,DB_Complessivo!$H:$H,$A24)/1000</f>
        <v>-143.67684200000002</v>
      </c>
      <c r="G24" s="15">
        <f>-SUMIFS(DB_Complessivo!$E:$E,DB_Complessivo!$A:$A,"ACT",DB_Complessivo!$B:$B,G$2,DB_Complessivo!$H:$H,$A24)/1000</f>
        <v>-174.73570299999994</v>
      </c>
      <c r="H24" s="15">
        <f t="shared" si="0"/>
        <v>-31.058860999999922</v>
      </c>
      <c r="I24" s="22">
        <f t="shared" si="1"/>
        <v>-0.21617165694663526</v>
      </c>
      <c r="K24" s="15">
        <f>+SUM(FCT!D24:O24)</f>
        <v>-298.18387499999994</v>
      </c>
      <c r="L24" t="s">
        <v>289</v>
      </c>
    </row>
    <row r="25" spans="1:12" x14ac:dyDescent="0.25">
      <c r="A25" s="8" t="s">
        <v>313</v>
      </c>
      <c r="C25" s="14" t="s">
        <v>314</v>
      </c>
      <c r="D25" s="15">
        <f>-SUMIFS(DB_Complessivo!$E:$E,DB_Complessivo!$A:$A,"ACT",DB_Complessivo!$B:$B,D$2,DB_Complessivo!$H:$H,$A25)/1000</f>
        <v>-16.265047599999999</v>
      </c>
      <c r="F25" s="15">
        <f>-SUMIFS(DB_Complessivo!$E:$E,DB_Complessivo!$A:$A,$F$1,DB_Complessivo!$B:$B,F$2,DB_Complessivo!$H:$H,$A25)/1000</f>
        <v>-23.285519999999998</v>
      </c>
      <c r="G25" s="15">
        <f>-SUMIFS(DB_Complessivo!$E:$E,DB_Complessivo!$A:$A,"ACT",DB_Complessivo!$B:$B,G$2,DB_Complessivo!$H:$H,$A25)/1000</f>
        <v>-23.285519999999998</v>
      </c>
      <c r="H25" s="15">
        <f t="shared" si="0"/>
        <v>0</v>
      </c>
      <c r="I25" s="22">
        <f t="shared" si="1"/>
        <v>0</v>
      </c>
      <c r="K25" s="15">
        <f>+SUM(FCT!D25:O25)</f>
        <v>-46.571039999999989</v>
      </c>
      <c r="L25" t="s">
        <v>289</v>
      </c>
    </row>
    <row r="26" spans="1:12" x14ac:dyDescent="0.25">
      <c r="A26" s="8" t="s">
        <v>270</v>
      </c>
      <c r="C26" s="14" t="s">
        <v>271</v>
      </c>
      <c r="D26" s="15">
        <f>-SUMIFS(DB_Complessivo!$E:$E,DB_Complessivo!$A:$A,"ACT",DB_Complessivo!$B:$B,D$2,DB_Complessivo!$H:$H,$A26)/1000</f>
        <v>0</v>
      </c>
      <c r="F26" s="15">
        <f>-SUMIFS(DB_Complessivo!$E:$E,DB_Complessivo!$A:$A,$F$1,DB_Complessivo!$B:$B,F$2,DB_Complessivo!$H:$H,$A26)/1000</f>
        <v>0</v>
      </c>
      <c r="G26" s="15">
        <f>-SUMIFS(DB_Complessivo!$E:$E,DB_Complessivo!$A:$A,"ACT",DB_Complessivo!$B:$B,G$2,DB_Complessivo!$H:$H,$A26)/1000</f>
        <v>0</v>
      </c>
      <c r="H26" s="15">
        <f t="shared" si="0"/>
        <v>0</v>
      </c>
      <c r="I26" s="22" t="str">
        <f t="shared" si="1"/>
        <v/>
      </c>
      <c r="K26" s="15">
        <f>+SUM(FCT!D26:O26)</f>
        <v>0</v>
      </c>
    </row>
    <row r="27" spans="1:12" ht="15.75" thickBot="1" x14ac:dyDescent="0.3">
      <c r="A27" s="11" t="s">
        <v>290</v>
      </c>
      <c r="C27" s="16" t="s">
        <v>133</v>
      </c>
      <c r="D27" s="17">
        <f>SUM(D19,D21:D26)</f>
        <v>901.13016940000045</v>
      </c>
      <c r="F27" s="17">
        <f t="shared" ref="F27:G27" si="12">SUM(F19,F21:F26)</f>
        <v>-36.453645143204604</v>
      </c>
      <c r="G27" s="17">
        <f t="shared" si="12"/>
        <v>26.514749999999843</v>
      </c>
      <c r="H27" s="17">
        <f t="shared" si="0"/>
        <v>62.968395143204447</v>
      </c>
      <c r="I27" s="23">
        <f t="shared" si="1"/>
        <v>1.7273552451569445</v>
      </c>
      <c r="K27" s="17">
        <f t="shared" ref="K27" si="13">SUM(K19,K21:K26)</f>
        <v>374.13276227895454</v>
      </c>
    </row>
    <row r="28" spans="1:12" ht="15.75" thickBot="1" x14ac:dyDescent="0.3">
      <c r="A28" s="11" t="s">
        <v>290</v>
      </c>
      <c r="C28" s="18" t="s">
        <v>315</v>
      </c>
      <c r="D28" s="19">
        <f>IFERROR(D27/D$7,"")</f>
        <v>0.24233482866531225</v>
      </c>
      <c r="F28" s="19">
        <f t="shared" ref="F28:G28" si="14">IFERROR(F27/F$7,"")</f>
        <v>-1.0287337189946847E-2</v>
      </c>
      <c r="G28" s="19">
        <f t="shared" si="14"/>
        <v>6.9000549662285625E-3</v>
      </c>
      <c r="H28" s="19">
        <f t="shared" si="0"/>
        <v>1.7187392156175409E-2</v>
      </c>
      <c r="I28" s="19">
        <f t="shared" si="1"/>
        <v>1.6707328474633398</v>
      </c>
      <c r="K28" s="19">
        <f t="shared" ref="K28" si="15">IFERROR(K27/K$7,"")</f>
        <v>4.9066310181930632E-2</v>
      </c>
    </row>
    <row r="29" spans="1:12" x14ac:dyDescent="0.25">
      <c r="A29" s="8" t="s">
        <v>316</v>
      </c>
      <c r="C29" s="14" t="s">
        <v>275</v>
      </c>
      <c r="D29" s="15">
        <f>-SUMIFS(DB_Complessivo!$E:$E,DB_Complessivo!$A:$A,"ACT",DB_Complessivo!$B:$B,D$2,DB_Complessivo!$H:$H,$A29)/1000</f>
        <v>-44.341640000000005</v>
      </c>
      <c r="F29" s="15">
        <f>-SUMIFS(DB_Complessivo!$E:$E,DB_Complessivo!$A:$A,$F$1,DB_Complessivo!$B:$B,F$2,DB_Complessivo!$H:$H,$A29)/1000</f>
        <v>0</v>
      </c>
      <c r="G29" s="15">
        <f>-SUMIFS(DB_Complessivo!$E:$E,DB_Complessivo!$A:$A,"ACT",DB_Complessivo!$B:$B,G$2,DB_Complessivo!$H:$H,$A29)/1000</f>
        <v>11.677790000000002</v>
      </c>
      <c r="H29" s="15">
        <f t="shared" si="0"/>
        <v>11.677790000000002</v>
      </c>
      <c r="I29" s="22" t="str">
        <f t="shared" si="1"/>
        <v/>
      </c>
      <c r="K29" s="15">
        <f>+SUM(FCT!D29:O29)</f>
        <v>11.677790000000005</v>
      </c>
    </row>
    <row r="30" spans="1:12" x14ac:dyDescent="0.25">
      <c r="A30" s="8" t="s">
        <v>317</v>
      </c>
      <c r="C30" s="14" t="s">
        <v>318</v>
      </c>
      <c r="D30" s="15">
        <f>-SUMIFS(DB_Complessivo!$E:$E,DB_Complessivo!$A:$A,"ACT",DB_Complessivo!$B:$B,D$2,DB_Complessivo!$H:$H,$A30)/1000</f>
        <v>33.568000000000005</v>
      </c>
      <c r="F30" s="15">
        <f>-SUMIFS(DB_Complessivo!$E:$E,DB_Complessivo!$A:$A,$F$1,DB_Complessivo!$B:$B,F$2,DB_Complessivo!$H:$H,$A30)/1000</f>
        <v>-49.878740000000001</v>
      </c>
      <c r="G30" s="15">
        <f>-SUMIFS(DB_Complessivo!$E:$E,DB_Complessivo!$A:$A,"ACT",DB_Complessivo!$B:$B,G$2,DB_Complessivo!$H:$H,$A30)/1000</f>
        <v>37.294630000000019</v>
      </c>
      <c r="H30" s="15">
        <f t="shared" si="0"/>
        <v>87.17337000000002</v>
      </c>
      <c r="I30" s="22">
        <f t="shared" si="1"/>
        <v>1.7477059364370475</v>
      </c>
      <c r="K30" s="15">
        <f>+SUM(FCT!D30:O30)</f>
        <v>37.294630000000026</v>
      </c>
    </row>
    <row r="31" spans="1:12" ht="15.75" thickBot="1" x14ac:dyDescent="0.3">
      <c r="A31" s="11" t="s">
        <v>290</v>
      </c>
      <c r="C31" s="16" t="s">
        <v>278</v>
      </c>
      <c r="D31" s="17">
        <f>SUM(D27,D29:D30)</f>
        <v>890.35652940000045</v>
      </c>
      <c r="F31" s="17">
        <f t="shared" ref="F31:G31" si="16">SUM(F27,F29:F30)</f>
        <v>-86.332385143204604</v>
      </c>
      <c r="G31" s="17">
        <f t="shared" si="16"/>
        <v>75.487169999999864</v>
      </c>
      <c r="H31" s="17">
        <f t="shared" si="0"/>
        <v>161.81955514320447</v>
      </c>
      <c r="I31" s="23">
        <f t="shared" si="1"/>
        <v>1.8743783676865275</v>
      </c>
      <c r="K31" s="17">
        <f t="shared" ref="K31" si="17">SUM(K27,K29:K30)</f>
        <v>423.1051822789546</v>
      </c>
    </row>
    <row r="32" spans="1:12" x14ac:dyDescent="0.25">
      <c r="A32" s="8" t="s">
        <v>279</v>
      </c>
      <c r="C32" s="14" t="s">
        <v>319</v>
      </c>
      <c r="D32" s="15">
        <f>-SUMIFS(DB_Complessivo!$E:$E,DB_Complessivo!$A:$A,"ACT",DB_Complessivo!$B:$B,D$2,DB_Complessivo!$H:$H,$A32)/1000</f>
        <v>0</v>
      </c>
      <c r="F32" s="15">
        <f>-SUMIFS(DB_Complessivo!$E:$E,DB_Complessivo!$A:$A,$F$1,DB_Complessivo!$B:$B,F$2,DB_Complessivo!$H:$H,$A32)/1000</f>
        <v>0</v>
      </c>
      <c r="G32" s="15">
        <f>-SUMIFS(DB_Complessivo!$E:$E,DB_Complessivo!$A:$A,"ACT",DB_Complessivo!$B:$B,G$2,DB_Complessivo!$H:$H,$A32)/1000</f>
        <v>0</v>
      </c>
      <c r="H32" s="15">
        <f t="shared" si="0"/>
        <v>0</v>
      </c>
      <c r="I32" s="22" t="str">
        <f t="shared" si="1"/>
        <v/>
      </c>
      <c r="K32" s="15">
        <v>0</v>
      </c>
    </row>
    <row r="33" spans="1:11" ht="15.75" thickBot="1" x14ac:dyDescent="0.3">
      <c r="A33" s="11" t="s">
        <v>290</v>
      </c>
      <c r="C33" s="16" t="s">
        <v>320</v>
      </c>
      <c r="D33" s="17">
        <f>SUM(D31:D32)</f>
        <v>890.35652940000045</v>
      </c>
      <c r="F33" s="17">
        <f t="shared" ref="F33:G33" si="18">SUM(F31:F32)</f>
        <v>-86.332385143204604</v>
      </c>
      <c r="G33" s="17">
        <f t="shared" si="18"/>
        <v>75.487169999999864</v>
      </c>
      <c r="H33" s="17">
        <f t="shared" si="0"/>
        <v>161.81955514320447</v>
      </c>
      <c r="I33" s="23">
        <f t="shared" si="1"/>
        <v>1.8743783676865275</v>
      </c>
      <c r="K33" s="17">
        <f t="shared" ref="K33" si="19">SUM(K31:K32)</f>
        <v>423.1051822789546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17EC-2076-4B2E-8E28-9FA99BCE7002}">
  <sheetPr>
    <tabColor theme="3" tint="0.749992370372631"/>
  </sheetPr>
  <dimension ref="A1:K39"/>
  <sheetViews>
    <sheetView showGridLines="0" workbookViewId="0">
      <selection activeCell="I20" sqref="I20"/>
    </sheetView>
  </sheetViews>
  <sheetFormatPr defaultColWidth="8.7109375" defaultRowHeight="15" x14ac:dyDescent="0.25"/>
  <cols>
    <col min="1" max="1" width="11.7109375" bestFit="1" customWidth="1"/>
    <col min="3" max="3" width="36.28515625" customWidth="1"/>
    <col min="4" max="5" width="13.7109375" style="4" customWidth="1"/>
    <col min="6" max="6" width="3.7109375" style="4" customWidth="1"/>
    <col min="7" max="7" width="36.28515625" style="4" customWidth="1"/>
    <col min="8" max="9" width="13.7109375" style="4" customWidth="1"/>
    <col min="10" max="16384" width="8.7109375" style="4"/>
  </cols>
  <sheetData>
    <row r="1" spans="1:11" customFormat="1" x14ac:dyDescent="0.25">
      <c r="C1" s="2" t="s">
        <v>321</v>
      </c>
      <c r="D1" s="2"/>
      <c r="E1" s="2"/>
      <c r="G1" s="2"/>
      <c r="H1" s="2"/>
      <c r="I1" s="2"/>
    </row>
    <row r="2" spans="1:11" customFormat="1" x14ac:dyDescent="0.25">
      <c r="C2" s="2" t="s">
        <v>242</v>
      </c>
      <c r="D2" s="7">
        <v>45657</v>
      </c>
      <c r="E2" s="7">
        <f>INDICE!B2</f>
        <v>45838</v>
      </c>
      <c r="G2" s="2"/>
      <c r="H2" s="7">
        <v>45657</v>
      </c>
      <c r="I2" s="7">
        <f>E2</f>
        <v>45838</v>
      </c>
    </row>
    <row r="4" spans="1:11" x14ac:dyDescent="0.25">
      <c r="C4" s="28" t="s">
        <v>322</v>
      </c>
      <c r="D4" s="29">
        <f>INDEX(SP!4:4,MATCH(D2,SP!2:2,0))</f>
        <v>83.937440000000009</v>
      </c>
      <c r="E4" s="29">
        <f>INDEX(SP!4:4,MATCH(E2,SP!2:2,0))</f>
        <v>71.357540000000029</v>
      </c>
      <c r="G4" s="28" t="s">
        <v>323</v>
      </c>
      <c r="H4" s="29">
        <f>-SUMIFS(DB_Complessivo!$E:$E,DB_Complessivo!$A:$A,"ACT",DB_Complessivo!$H:$H,$K4,DB_Complessivo!$B:$B,D$2)/1000</f>
        <v>-2755.6611170000056</v>
      </c>
      <c r="I4" s="29">
        <f>-SUMIFS(DB_Complessivo!$E:$E,DB_Complessivo!$A:$A,"ACT",DB_Complessivo!$H:$H,$K4,DB_Complessivo!$B:$B,E$2)/1000</f>
        <v>-3022.1901670000066</v>
      </c>
      <c r="K4" t="s">
        <v>324</v>
      </c>
    </row>
    <row r="5" spans="1:11" x14ac:dyDescent="0.25">
      <c r="C5" s="28" t="s">
        <v>325</v>
      </c>
      <c r="D5" s="29">
        <f>INDEX(SP!7:7,MATCH(D2,SP!2:2,0))</f>
        <v>1007.7578800000008</v>
      </c>
      <c r="E5" s="29">
        <f>INDEX(SP!7:7,MATCH(E2,SP!2:2,0))</f>
        <v>993.70458999999994</v>
      </c>
      <c r="G5" s="4" t="s">
        <v>326</v>
      </c>
      <c r="H5" s="29">
        <f>-SUMIFS(DB_Complessivo!$E:$E,DB_Complessivo!$A:$A,"ACT",DB_Complessivo!$H:$H,$K5,DB_Complessivo!$B:$B,D$2)/1000</f>
        <v>492.45933000000002</v>
      </c>
      <c r="I5" s="29">
        <f>-SUMIFS(DB_Complessivo!$E:$E,DB_Complessivo!$A:$A,"ACT",DB_Complessivo!$H:$H,$K5,DB_Complessivo!$B:$B,E$2)/1000</f>
        <v>20.321740000000108</v>
      </c>
      <c r="K5" t="s">
        <v>327</v>
      </c>
    </row>
    <row r="6" spans="1:11" x14ac:dyDescent="0.25">
      <c r="A6" t="s">
        <v>328</v>
      </c>
      <c r="C6" s="28" t="s">
        <v>329</v>
      </c>
      <c r="D6" s="29">
        <f>SUMIFS(DB_Complessivo!$E:$E,DB_Complessivo!$A:$A,"ACT",DB_Complessivo!$H:$H,$A6,DB_Complessivo!$B:$B,D$2)/1000</f>
        <v>-674.25166999999965</v>
      </c>
      <c r="E6" s="29">
        <f>SUMIFS(DB_Complessivo!$E:$E,DB_Complessivo!$A:$A,"ACT",DB_Complessivo!$H:$H,$A6,DB_Complessivo!$B:$B,E$2)/1000</f>
        <v>-733.23269999999991</v>
      </c>
      <c r="G6" s="32" t="s">
        <v>330</v>
      </c>
      <c r="H6" s="33">
        <f>+SUM(H4:H5)</f>
        <v>-2263.2017870000054</v>
      </c>
      <c r="I6" s="33">
        <f t="shared" ref="I6" si="0">+SUM(I4:I5)</f>
        <v>-3001.8684270000062</v>
      </c>
      <c r="K6"/>
    </row>
    <row r="7" spans="1:11" x14ac:dyDescent="0.25">
      <c r="A7" t="s">
        <v>331</v>
      </c>
      <c r="C7" s="28" t="s">
        <v>332</v>
      </c>
      <c r="D7" s="29">
        <f>SUMIFS(DB_Complessivo!$E:$E,DB_Complessivo!$A:$A,"ACT",DB_Complessivo!$H:$H,$A7,DB_Complessivo!$B:$B,D$2)/1000</f>
        <v>-518.56361000000004</v>
      </c>
      <c r="E7" s="29">
        <f>SUMIFS(DB_Complessivo!$E:$E,DB_Complessivo!$A:$A,"ACT",DB_Complessivo!$H:$H,$A7,DB_Complessivo!$B:$B,E$2)/1000</f>
        <v>-574.26850000000002</v>
      </c>
      <c r="G7"/>
      <c r="K7" t="s">
        <v>333</v>
      </c>
    </row>
    <row r="8" spans="1:11" x14ac:dyDescent="0.25">
      <c r="C8" s="30" t="s">
        <v>334</v>
      </c>
      <c r="D8" s="31">
        <f>SUM(D4:D7)</f>
        <v>-101.11995999999897</v>
      </c>
      <c r="E8" s="31">
        <f>SUM(E4:E7)</f>
        <v>-242.4390699999999</v>
      </c>
      <c r="G8" s="28" t="s">
        <v>335</v>
      </c>
      <c r="H8" s="29">
        <f>-SUMIFS(DB_Complessivo!$E:$E,DB_Complessivo!$A:$A,"ACT",DB_Complessivo!$H:$H,$K7,DB_Complessivo!$B:$B,D$2)/1000</f>
        <v>2345.1616899999999</v>
      </c>
      <c r="I8" s="29">
        <f>-SUMIFS(DB_Complessivo!$E:$E,DB_Complessivo!$A:$A,"ACT",DB_Complessivo!$H:$H,$K7,DB_Complessivo!$B:$B,E$2)/1000</f>
        <v>2062.2306999999996</v>
      </c>
      <c r="K8" t="s">
        <v>336</v>
      </c>
    </row>
    <row r="9" spans="1:11" x14ac:dyDescent="0.25">
      <c r="G9" s="28" t="s">
        <v>337</v>
      </c>
      <c r="H9" s="29">
        <f>-SUMIFS(DB_Complessivo!$E:$E,DB_Complessivo!$A:$A,"ACT",DB_Complessivo!$H:$H,$K8,DB_Complessivo!$B:$B,D$2)/1000</f>
        <v>-1140.2290700000001</v>
      </c>
      <c r="I9" s="29">
        <f>-SUMIFS(DB_Complessivo!$E:$E,DB_Complessivo!$A:$A,"ACT",DB_Complessivo!$H:$H,$K8,DB_Complessivo!$B:$B,E$2)/1000</f>
        <v>-1118.81159</v>
      </c>
      <c r="K9"/>
    </row>
    <row r="10" spans="1:11" x14ac:dyDescent="0.25">
      <c r="A10" t="s">
        <v>338</v>
      </c>
      <c r="C10" s="28" t="s">
        <v>136</v>
      </c>
      <c r="D10" s="29">
        <f>SUMIFS(DB_Complessivo!$E:$E,DB_Complessivo!$A:$A,"ACT",DB_Complessivo!$H:$H,$A10,DB_Complessivo!$B:$B,D$2)/1000</f>
        <v>573.37450000000013</v>
      </c>
      <c r="E10" s="29">
        <f>SUMIFS(DB_Complessivo!$E:$E,DB_Complessivo!$A:$A,"ACT",DB_Complessivo!$H:$H,$A10,DB_Complessivo!$B:$B,E$2)/1000</f>
        <v>491.05785000000009</v>
      </c>
      <c r="G10" s="32" t="s">
        <v>339</v>
      </c>
      <c r="H10" s="33">
        <f>SUM(H8:H9)</f>
        <v>1204.9326199999998</v>
      </c>
      <c r="I10" s="33">
        <f t="shared" ref="I10" si="1">SUM(I8:I9)</f>
        <v>943.41910999999959</v>
      </c>
      <c r="K10"/>
    </row>
    <row r="11" spans="1:11" x14ac:dyDescent="0.25">
      <c r="A11" t="s">
        <v>340</v>
      </c>
      <c r="C11" s="28" t="s">
        <v>341</v>
      </c>
      <c r="D11" s="29">
        <f>SUMIFS(DB_Complessivo!$E:$E,DB_Complessivo!$A:$A,"ACT",DB_Complessivo!$H:$H,$A11,DB_Complessivo!$B:$B,D$2)/1000</f>
        <v>1965.61617999999</v>
      </c>
      <c r="E11" s="29">
        <f>SUMIFS(DB_Complessivo!$E:$E,DB_Complessivo!$A:$A,"ACT",DB_Complessivo!$H:$H,$A11,DB_Complessivo!$B:$B,E$2)/1000</f>
        <v>1353.2128599999924</v>
      </c>
      <c r="G11"/>
      <c r="K11"/>
    </row>
    <row r="12" spans="1:11" x14ac:dyDescent="0.25">
      <c r="A12" t="s">
        <v>342</v>
      </c>
      <c r="C12" s="28" t="s">
        <v>343</v>
      </c>
      <c r="D12" s="29">
        <f>SUMIFS(DB_Complessivo!$E:$E,DB_Complessivo!$A:$A,"ACT",DB_Complessivo!$H:$H,$A12,DB_Complessivo!$B:$B,D$2)/1000</f>
        <v>-786.791469999995</v>
      </c>
      <c r="E12" s="29">
        <f>SUMIFS(DB_Complessivo!$E:$E,DB_Complessivo!$A:$A,"ACT",DB_Complessivo!$H:$H,$A12,DB_Complessivo!$B:$B,E$2)/1000</f>
        <v>-827.84898999999962</v>
      </c>
      <c r="G12" s="30" t="s">
        <v>344</v>
      </c>
      <c r="H12" s="31">
        <f>H6+H10</f>
        <v>-1058.2691670000056</v>
      </c>
      <c r="I12" s="31">
        <f t="shared" ref="I12" si="2">I6+I10</f>
        <v>-2058.4493170000069</v>
      </c>
      <c r="K12"/>
    </row>
    <row r="13" spans="1:11" x14ac:dyDescent="0.25">
      <c r="A13" t="s">
        <v>345</v>
      </c>
      <c r="C13" s="28" t="s">
        <v>346</v>
      </c>
      <c r="D13" s="29">
        <f>SUMIFS(DB_Complessivo!$E:$E,DB_Complessivo!$A:$A,"ACT",DB_Complessivo!$H:$H,$A13,DB_Complessivo!$B:$B,D$2)/1000</f>
        <v>270.18941000000001</v>
      </c>
      <c r="E13" s="29">
        <f>SUMIFS(DB_Complessivo!$E:$E,DB_Complessivo!$A:$A,"ACT",DB_Complessivo!$H:$H,$A13,DB_Complessivo!$B:$B,E$2)/1000</f>
        <v>374.77313000000009</v>
      </c>
      <c r="G13" s="28"/>
      <c r="H13" s="29"/>
      <c r="I13" s="29"/>
      <c r="K13" t="s">
        <v>347</v>
      </c>
    </row>
    <row r="14" spans="1:11" x14ac:dyDescent="0.25">
      <c r="A14" t="s">
        <v>348</v>
      </c>
      <c r="C14" s="28" t="s">
        <v>349</v>
      </c>
      <c r="D14" s="29">
        <f>SUMIFS(DB_Complessivo!$E:$E,DB_Complessivo!$A:$A,"ACT",DB_Complessivo!$H:$H,$A14,DB_Complessivo!$B:$B,D$2)/1000</f>
        <v>-648.42184000000066</v>
      </c>
      <c r="E14" s="29">
        <f>SUMIFS(DB_Complessivo!$E:$E,DB_Complessivo!$A:$A,"ACT",DB_Complessivo!$H:$H,$A14,DB_Complessivo!$B:$B,E$2)/1000</f>
        <v>-701.66724699999997</v>
      </c>
      <c r="G14" s="28" t="s">
        <v>350</v>
      </c>
      <c r="H14" s="29">
        <f>-SUMIFS(DB_Complessivo!$E:$E,DB_Complessivo!$A:$A,"ACT",DB_Complessivo!$H:$H,$K13,DB_Complessivo!$B:$B,D$2)/1000</f>
        <v>907.30000000000007</v>
      </c>
      <c r="I14" s="29">
        <f>-SUMIFS(DB_Complessivo!$E:$E,DB_Complessivo!$A:$A,"ACT",DB_Complessivo!$H:$H,$K13,DB_Complessivo!$B:$B,E$2)/1000</f>
        <v>951.30000000000007</v>
      </c>
      <c r="K14" t="s">
        <v>351</v>
      </c>
    </row>
    <row r="15" spans="1:11" x14ac:dyDescent="0.25">
      <c r="A15" t="s">
        <v>352</v>
      </c>
      <c r="C15" s="28" t="s">
        <v>353</v>
      </c>
      <c r="D15" s="29">
        <f>SUMIFS(DB_Complessivo!$E:$E,DB_Complessivo!$A:$A,"ACT",DB_Complessivo!$H:$H,$A15,DB_Complessivo!$B:$B,D$2)/1000</f>
        <v>-244.8211499999999</v>
      </c>
      <c r="E15" s="29">
        <f>SUMIFS(DB_Complessivo!$E:$E,DB_Complessivo!$A:$A,"ACT",DB_Complessivo!$H:$H,$A15,DB_Complessivo!$B:$B,E$2)/1000</f>
        <v>-435.97224999999986</v>
      </c>
      <c r="G15" s="28" t="s">
        <v>354</v>
      </c>
      <c r="H15" s="29">
        <f>-SUMIFS(DB_Complessivo!$E:$E,DB_Complessivo!$A:$A,"ACT",DB_Complessivo!$H:$H,$K14,DB_Complessivo!$B:$B,D$2)/1000</f>
        <v>282.49888000000004</v>
      </c>
      <c r="I15" s="29">
        <f>-SUMIFS(DB_Complessivo!$E:$E,DB_Complessivo!$A:$A,"ACT",DB_Complessivo!$H:$H,$K14,DB_Complessivo!$B:$B,E$2)/1000</f>
        <v>1075.5198700000001</v>
      </c>
      <c r="K15"/>
    </row>
    <row r="16" spans="1:11" x14ac:dyDescent="0.25">
      <c r="A16" t="s">
        <v>355</v>
      </c>
      <c r="C16" s="28" t="s">
        <v>356</v>
      </c>
      <c r="D16" s="29">
        <f>SUMIFS(DB_Complessivo!$E:$E,DB_Complessivo!$A:$A,"ACT",DB_Complessivo!$H:$H,$A16,DB_Complessivo!$B:$B,D$2)/1000</f>
        <v>44.042879999999798</v>
      </c>
      <c r="E16" s="29">
        <f>SUMIFS(DB_Complessivo!$E:$E,DB_Complessivo!$A:$A,"ACT",DB_Complessivo!$H:$H,$A16,DB_Complessivo!$B:$B,E$2)/1000</f>
        <v>32.741440000000139</v>
      </c>
      <c r="G16" s="28" t="s">
        <v>357</v>
      </c>
      <c r="H16" s="29">
        <f>+SP!D38</f>
        <v>940.53883700000051</v>
      </c>
      <c r="I16" s="29">
        <f>INDEX(SP!38:38,MATCH(I2,SP!2:2,0))</f>
        <v>75.487169999999864</v>
      </c>
      <c r="K16"/>
    </row>
    <row r="17" spans="1:11" x14ac:dyDescent="0.25">
      <c r="A17" t="s">
        <v>358</v>
      </c>
      <c r="C17" s="28" t="s">
        <v>359</v>
      </c>
      <c r="D17" s="29">
        <f>SUMIFS(DB_Complessivo!$E:$E,DB_Complessivo!$A:$A,"ACT",DB_Complessivo!$H:$H,$A17,DB_Complessivo!$B:$B,D$2)/1000</f>
        <v>0</v>
      </c>
      <c r="E17" s="29">
        <f>SUMIFS(DB_Complessivo!$E:$E,DB_Complessivo!$A:$A,"ACT",DB_Complessivo!$H:$H,$A17,DB_Complessivo!$B:$B,E$2)/1000</f>
        <v>0</v>
      </c>
      <c r="G17" s="30" t="s">
        <v>360</v>
      </c>
      <c r="H17" s="31">
        <f>SUM(H14:H16)</f>
        <v>2130.3377170000003</v>
      </c>
      <c r="I17" s="31">
        <f t="shared" ref="I17" si="3">SUM(I14:I16)</f>
        <v>2102.3070400000001</v>
      </c>
      <c r="K17"/>
    </row>
    <row r="18" spans="1:11" x14ac:dyDescent="0.25">
      <c r="C18" s="30" t="s">
        <v>361</v>
      </c>
      <c r="D18" s="31">
        <f>SUM(D10:D17)</f>
        <v>1173.1885099999938</v>
      </c>
      <c r="E18" s="31">
        <f t="shared" ref="E18" si="4">SUM(E10:E17)</f>
        <v>286.29679299999333</v>
      </c>
      <c r="K18"/>
    </row>
    <row r="20" spans="1:11" x14ac:dyDescent="0.25">
      <c r="C20" s="24" t="s">
        <v>362</v>
      </c>
      <c r="D20" s="24">
        <f>SUM(D8,D18)</f>
        <v>1072.068549999995</v>
      </c>
      <c r="E20" s="24">
        <f t="shared" ref="E20" si="5">SUM(E8,E18)</f>
        <v>43.857722999993427</v>
      </c>
      <c r="G20" s="24" t="s">
        <v>363</v>
      </c>
      <c r="H20" s="24">
        <f>SUM(H12,H17)</f>
        <v>1072.0685499999947</v>
      </c>
      <c r="I20" s="24">
        <f>SUM(I12,I17)</f>
        <v>43.857722999993257</v>
      </c>
    </row>
    <row r="22" spans="1:11" x14ac:dyDescent="0.25">
      <c r="C22" s="4"/>
    </row>
    <row r="23" spans="1:11" x14ac:dyDescent="0.25">
      <c r="C23" s="4"/>
    </row>
    <row r="24" spans="1:11" x14ac:dyDescent="0.25">
      <c r="A24" s="4"/>
      <c r="B24" s="4"/>
    </row>
    <row r="25" spans="1:11" x14ac:dyDescent="0.25">
      <c r="A25" s="4"/>
      <c r="B25" s="4"/>
      <c r="C25" s="4"/>
    </row>
    <row r="26" spans="1:11" x14ac:dyDescent="0.25">
      <c r="C26" s="4"/>
    </row>
    <row r="27" spans="1:11" x14ac:dyDescent="0.25">
      <c r="A27" s="4"/>
      <c r="B27" s="4"/>
      <c r="C27" s="4"/>
    </row>
    <row r="28" spans="1:11" x14ac:dyDescent="0.25">
      <c r="A28" s="4"/>
      <c r="B28" s="4"/>
    </row>
    <row r="29" spans="1:11" x14ac:dyDescent="0.25">
      <c r="A29" s="4"/>
      <c r="B29" s="4"/>
      <c r="C29" s="4"/>
    </row>
    <row r="30" spans="1:11" x14ac:dyDescent="0.25">
      <c r="C30" s="4"/>
    </row>
    <row r="31" spans="1:11" x14ac:dyDescent="0.25">
      <c r="A31" s="4"/>
      <c r="B31" s="4"/>
      <c r="C31" s="4"/>
    </row>
    <row r="32" spans="1:11" x14ac:dyDescent="0.25">
      <c r="A32" s="4"/>
      <c r="B32" s="4"/>
      <c r="C32" s="4"/>
    </row>
    <row r="33" spans="1:5" x14ac:dyDescent="0.25">
      <c r="A33" s="4"/>
      <c r="B33" s="4"/>
      <c r="C33" s="4"/>
    </row>
    <row r="34" spans="1:5" x14ac:dyDescent="0.25">
      <c r="A34" s="4"/>
      <c r="B34" s="4"/>
      <c r="C34" s="4"/>
    </row>
    <row r="35" spans="1:5" x14ac:dyDescent="0.25">
      <c r="A35" s="4"/>
      <c r="B35" s="4"/>
    </row>
    <row r="36" spans="1:5" x14ac:dyDescent="0.25">
      <c r="A36" s="4"/>
      <c r="B36" s="4"/>
      <c r="C36" s="4"/>
    </row>
    <row r="38" spans="1:5" x14ac:dyDescent="0.25">
      <c r="A38" s="4"/>
      <c r="B38" s="4"/>
    </row>
    <row r="39" spans="1:5" x14ac:dyDescent="0.25">
      <c r="C39" s="25" t="s">
        <v>364</v>
      </c>
      <c r="D39" s="26">
        <f>D20-H20</f>
        <v>0</v>
      </c>
      <c r="E39" s="26">
        <f>E20-I20</f>
        <v>1.7053025658242404E-13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8EEA-D5E7-4E83-8386-8BA180BBC6AE}">
  <sheetPr>
    <tabColor theme="4"/>
  </sheetPr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33EF-8B65-40A5-8AF1-7045459B4619}">
  <sheetPr>
    <tabColor rgb="FFFF0000"/>
  </sheetPr>
  <dimension ref="A1:D33"/>
  <sheetViews>
    <sheetView showGridLines="0" workbookViewId="0">
      <selection activeCell="D14" sqref="D14"/>
    </sheetView>
  </sheetViews>
  <sheetFormatPr defaultRowHeight="15" x14ac:dyDescent="0.25"/>
  <cols>
    <col min="1" max="1" width="8.28515625" bestFit="1" customWidth="1"/>
    <col min="2" max="2" width="67.140625" bestFit="1" customWidth="1"/>
    <col min="3" max="4" width="12" bestFit="1" customWidth="1"/>
  </cols>
  <sheetData>
    <row r="1" spans="1:4" x14ac:dyDescent="0.25">
      <c r="B1" s="2" t="s">
        <v>365</v>
      </c>
      <c r="C1" s="7">
        <f>+INDICE!B2</f>
        <v>45838</v>
      </c>
      <c r="D1" s="7">
        <v>45657</v>
      </c>
    </row>
    <row r="2" spans="1:4" x14ac:dyDescent="0.25">
      <c r="C2" s="1"/>
      <c r="D2" s="1"/>
    </row>
    <row r="3" spans="1:4" x14ac:dyDescent="0.25">
      <c r="A3" t="s">
        <v>366</v>
      </c>
      <c r="B3" s="38" t="s">
        <v>367</v>
      </c>
      <c r="C3" s="70">
        <f>+SUM(C4:C6)</f>
        <v>3857893.5800000005</v>
      </c>
      <c r="D3" s="70">
        <f t="shared" ref="D3" si="0">+SUM(D4:D6)</f>
        <v>7465208.9115000106</v>
      </c>
    </row>
    <row r="4" spans="1:4" x14ac:dyDescent="0.25">
      <c r="A4" t="s">
        <v>368</v>
      </c>
      <c r="B4" s="28" t="s">
        <v>369</v>
      </c>
      <c r="C4" s="71">
        <f>-SUMIFS(DB_Complessivo!$E:$E,DB_Complessivo!$B:$B,C$1,DB_Complessivo!$A:$A,"ACT",DB_Complessivo!$L:$L,$A4)</f>
        <v>3280198.3400000003</v>
      </c>
      <c r="D4" s="71">
        <f>-SUMIFS(DB_Complessivo!$E:$E,DB_Complessivo!$B:$B,D$1,DB_Complessivo!$A:$A,"ACT",DB_Complessivo!$L:$L,$A4)</f>
        <v>6470133.4120000107</v>
      </c>
    </row>
    <row r="5" spans="1:4" x14ac:dyDescent="0.25">
      <c r="A5" t="s">
        <v>370</v>
      </c>
      <c r="B5" s="28" t="s">
        <v>371</v>
      </c>
      <c r="C5" s="71">
        <f>-SUMIFS(DB_Complessivo!$E:$E,DB_Complessivo!$B:$B,C$1,DB_Complessivo!$A:$A,"ACT",DB_Complessivo!$L:$L,$A5)</f>
        <v>-30723.340000000026</v>
      </c>
      <c r="D5" s="71">
        <f>-SUMIFS(DB_Complessivo!$E:$E,DB_Complessivo!$B:$B,D$1,DB_Complessivo!$A:$A,"ACT",DB_Complessivo!$L:$L,$A5)</f>
        <v>-113780.35999999999</v>
      </c>
    </row>
    <row r="6" spans="1:4" x14ac:dyDescent="0.25">
      <c r="A6" t="s">
        <v>372</v>
      </c>
      <c r="B6" s="28" t="s">
        <v>373</v>
      </c>
      <c r="C6" s="71">
        <f>-SUMIFS(DB_Complessivo!$E:$E,DB_Complessivo!$B:$B,C$1,DB_Complessivo!$A:$A,"ACT",DB_Complessivo!$L:$L,$A6)</f>
        <v>608418.58000000007</v>
      </c>
      <c r="D6" s="71">
        <f>-SUMIFS(DB_Complessivo!$E:$E,DB_Complessivo!$B:$B,D$1,DB_Complessivo!$A:$A,"ACT",DB_Complessivo!$L:$L,$A6)</f>
        <v>1108855.8594999998</v>
      </c>
    </row>
    <row r="7" spans="1:4" x14ac:dyDescent="0.25">
      <c r="C7" s="46"/>
      <c r="D7" s="46"/>
    </row>
    <row r="8" spans="1:4" x14ac:dyDescent="0.25">
      <c r="A8" t="s">
        <v>374</v>
      </c>
      <c r="B8" s="38" t="s">
        <v>375</v>
      </c>
      <c r="C8" s="70">
        <f>+SUM(C9:C16)</f>
        <v>3794084.2000000007</v>
      </c>
      <c r="D8" s="70">
        <f t="shared" ref="D8" si="1">+SUM(D9:D16)</f>
        <v>6569006.5944999997</v>
      </c>
    </row>
    <row r="9" spans="1:4" x14ac:dyDescent="0.25">
      <c r="A9" t="s">
        <v>376</v>
      </c>
      <c r="B9" s="28" t="s">
        <v>377</v>
      </c>
      <c r="C9" s="71">
        <f>SUMIFS(DB_Complessivo!$E:$E,DB_Complessivo!$B:$B,C$1,DB_Complessivo!$A:$A,"ACT",DB_Complessivo!$L:$L,$A9)</f>
        <v>338334.64</v>
      </c>
      <c r="D9" s="72">
        <f>SUMIFS(DB_Complessivo!$E:$E,DB_Complessivo!$B:$B,D$1,DB_Complessivo!$A:$A,"ACT",DB_Complessivo!$L:$L,$A9)</f>
        <v>711929.54949999985</v>
      </c>
    </row>
    <row r="10" spans="1:4" x14ac:dyDescent="0.25">
      <c r="A10" t="s">
        <v>378</v>
      </c>
      <c r="B10" s="28" t="s">
        <v>379</v>
      </c>
      <c r="C10" s="71">
        <f>SUMIFS(DB_Complessivo!$E:$E,DB_Complessivo!$B:$B,C$1,DB_Complessivo!$A:$A,"ACT",DB_Complessivo!$L:$L,$A10)</f>
        <v>1114124.02</v>
      </c>
      <c r="D10" s="71">
        <f>SUMIFS(DB_Complessivo!$E:$E,DB_Complessivo!$B:$B,D$1,DB_Complessivo!$A:$A,"ACT",DB_Complessivo!$L:$L,$A10)</f>
        <v>1955676.4800000002</v>
      </c>
    </row>
    <row r="11" spans="1:4" x14ac:dyDescent="0.25">
      <c r="A11" t="s">
        <v>380</v>
      </c>
      <c r="B11" s="28" t="s">
        <v>381</v>
      </c>
      <c r="C11" s="71">
        <f>SUMIFS(DB_Complessivo!$E:$E,DB_Complessivo!$B:$B,C$1,DB_Complessivo!$A:$A,"ACT",DB_Complessivo!$L:$L,$A11)</f>
        <v>69418.2</v>
      </c>
      <c r="D11" s="71">
        <f>SUMIFS(DB_Complessivo!$E:$E,DB_Complessivo!$B:$B,D$1,DB_Complessivo!$A:$A,"ACT",DB_Complessivo!$L:$L,$A11)</f>
        <v>188758.52000000002</v>
      </c>
    </row>
    <row r="12" spans="1:4" x14ac:dyDescent="0.25">
      <c r="A12" t="s">
        <v>382</v>
      </c>
      <c r="B12" s="28" t="s">
        <v>383</v>
      </c>
      <c r="C12" s="71">
        <f>SUMIFS(DB_Complessivo!$E:$E,DB_Complessivo!$B:$B,C$1,DB_Complessivo!$A:$A,"ACT",DB_Complessivo!$L:$L,$A12)</f>
        <v>2151158.9770000004</v>
      </c>
      <c r="D12" s="72">
        <f>SUMIFS(DB_Complessivo!$E:$E,DB_Complessivo!$B:$B,D$1,DB_Complessivo!$A:$A,"ACT",DB_Complessivo!$L:$L,$A12)</f>
        <v>3559720.9499999993</v>
      </c>
    </row>
    <row r="13" spans="1:4" x14ac:dyDescent="0.25">
      <c r="A13" t="s">
        <v>384</v>
      </c>
      <c r="B13" s="28" t="s">
        <v>385</v>
      </c>
      <c r="C13" s="71">
        <f>SUMIFS(DB_Complessivo!$E:$E,DB_Complessivo!$B:$B,C$1,DB_Complessivo!$A:$A,"ACT",DB_Complessivo!$L:$L,$A13)</f>
        <v>67212.449999999983</v>
      </c>
      <c r="D13" s="72">
        <f>SUMIFS(DB_Complessivo!$E:$E,DB_Complessivo!$B:$B,D$1,DB_Complessivo!$A:$A,"ACT",DB_Complessivo!$L:$L,$A13)</f>
        <v>122443.99999999999</v>
      </c>
    </row>
    <row r="14" spans="1:4" x14ac:dyDescent="0.25">
      <c r="A14" t="s">
        <v>386</v>
      </c>
      <c r="B14" s="28" t="s">
        <v>387</v>
      </c>
      <c r="C14" s="71">
        <f>SUMIFS(DB_Complessivo!$E:$E,DB_Complessivo!$B:$B,C$1,DB_Complessivo!$A:$A,"ACT",DB_Complessivo!$L:$L,$A14)</f>
        <v>51593.310000000056</v>
      </c>
      <c r="D14" s="72">
        <f>SUMIFS(DB_Complessivo!$E:$E,DB_Complessivo!$B:$B,D$1,DB_Complessivo!$A:$A,"ACT",DB_Complessivo!$L:$L,$A14)</f>
        <v>-119025.56</v>
      </c>
    </row>
    <row r="15" spans="1:4" x14ac:dyDescent="0.25">
      <c r="A15" t="s">
        <v>388</v>
      </c>
      <c r="B15" s="28" t="s">
        <v>389</v>
      </c>
      <c r="C15" s="71">
        <f>SUMIFS(DB_Complessivo!$E:$E,DB_Complessivo!$B:$B,C$1,DB_Complessivo!$A:$A,"ACT",DB_Complessivo!$L:$L,$A15)</f>
        <v>0</v>
      </c>
      <c r="D15" s="71">
        <f>SUMIFS(DB_Complessivo!$E:$E,DB_Complessivo!$B:$B,D$1,DB_Complessivo!$A:$A,"ACT",DB_Complessivo!$L:$L,$A15)</f>
        <v>0</v>
      </c>
    </row>
    <row r="16" spans="1:4" x14ac:dyDescent="0.25">
      <c r="A16" t="s">
        <v>390</v>
      </c>
      <c r="B16" s="28" t="s">
        <v>391</v>
      </c>
      <c r="C16" s="71">
        <f>SUMIFS(DB_Complessivo!$E:$E,DB_Complessivo!$B:$B,C$1,DB_Complessivo!$A:$A,"ACT",DB_Complessivo!$L:$L,$A16)</f>
        <v>2242.6029999999155</v>
      </c>
      <c r="D16" s="72">
        <f>SUMIFS(DB_Complessivo!$E:$E,DB_Complessivo!$B:$B,D$1,DB_Complessivo!$A:$A,"ACT",DB_Complessivo!$L:$L,$A16)</f>
        <v>149502.65499999991</v>
      </c>
    </row>
    <row r="17" spans="1:4" x14ac:dyDescent="0.25">
      <c r="C17" s="46"/>
      <c r="D17" s="46"/>
    </row>
    <row r="18" spans="1:4" x14ac:dyDescent="0.25">
      <c r="A18" t="s">
        <v>392</v>
      </c>
      <c r="B18" s="38" t="s">
        <v>393</v>
      </c>
      <c r="C18" s="70">
        <f>+C3-C8</f>
        <v>63809.379999999888</v>
      </c>
      <c r="D18" s="70">
        <f t="shared" ref="D18" si="2">+D3-D8</f>
        <v>896202.31700001098</v>
      </c>
    </row>
    <row r="19" spans="1:4" x14ac:dyDescent="0.25">
      <c r="C19" s="46"/>
      <c r="D19" s="46"/>
    </row>
    <row r="20" spans="1:4" x14ac:dyDescent="0.25">
      <c r="A20" t="s">
        <v>394</v>
      </c>
      <c r="B20" s="38" t="s">
        <v>395</v>
      </c>
      <c r="C20" s="70">
        <f>+SUM(C21:C23)</f>
        <v>11677.79</v>
      </c>
      <c r="D20" s="70">
        <f t="shared" ref="D20" si="3">+SUM(D21:D23)</f>
        <v>44336.519999999975</v>
      </c>
    </row>
    <row r="21" spans="1:4" x14ac:dyDescent="0.25">
      <c r="A21" t="s">
        <v>396</v>
      </c>
      <c r="B21" s="28" t="s">
        <v>397</v>
      </c>
      <c r="C21" s="71">
        <f>-SUMIFS(DB_Complessivo!$E:$E,DB_Complessivo!$B:$B,C$1,DB_Complessivo!$A:$A,"ACT",DB_Complessivo!$L:$L,$A21)</f>
        <v>0</v>
      </c>
      <c r="D21" s="71">
        <f>-SUMIFS(DB_Complessivo!$E:$E,DB_Complessivo!$B:$B,D$1,DB_Complessivo!$A:$A,"ACT",DB_Complessivo!$L:$L,$A21)</f>
        <v>0</v>
      </c>
    </row>
    <row r="22" spans="1:4" x14ac:dyDescent="0.25">
      <c r="A22" t="s">
        <v>398</v>
      </c>
      <c r="B22" s="28" t="s">
        <v>399</v>
      </c>
      <c r="C22" s="71">
        <f>-SUMIFS(DB_Complessivo!$E:$E,DB_Complessivo!$B:$B,C$1,DB_Complessivo!$A:$A,"ACT",DB_Complessivo!$L:$L,$A22)</f>
        <v>43286.17</v>
      </c>
      <c r="D22" s="71">
        <f>-SUMIFS(DB_Complessivo!$E:$E,DB_Complessivo!$B:$B,D$1,DB_Complessivo!$A:$A,"ACT",DB_Complessivo!$L:$L,$A22)</f>
        <v>151587.42999999996</v>
      </c>
    </row>
    <row r="23" spans="1:4" x14ac:dyDescent="0.25">
      <c r="A23" t="s">
        <v>400</v>
      </c>
      <c r="B23" s="28" t="s">
        <v>401</v>
      </c>
      <c r="C23" s="71">
        <f>-SUMIFS(DB_Complessivo!$E:$E,DB_Complessivo!$B:$B,C$1,DB_Complessivo!$A:$A,"ACT",DB_Complessivo!$L:$L,$A23)</f>
        <v>-31608.379999999997</v>
      </c>
      <c r="D23" s="71">
        <f>-SUMIFS(DB_Complessivo!$E:$E,DB_Complessivo!$B:$B,D$1,DB_Complessivo!$A:$A,"ACT",DB_Complessivo!$L:$L,$A23)</f>
        <v>-107250.90999999999</v>
      </c>
    </row>
    <row r="24" spans="1:4" x14ac:dyDescent="0.25">
      <c r="C24" s="46"/>
      <c r="D24" s="46"/>
    </row>
    <row r="25" spans="1:4" x14ac:dyDescent="0.25">
      <c r="A25" t="s">
        <v>402</v>
      </c>
      <c r="B25" s="38" t="s">
        <v>403</v>
      </c>
      <c r="C25" s="70">
        <f>+SUM(C26:C27)</f>
        <v>0</v>
      </c>
      <c r="D25" s="70">
        <f t="shared" ref="D25" si="4">+SUM(D26:D27)</f>
        <v>0</v>
      </c>
    </row>
    <row r="26" spans="1:4" x14ac:dyDescent="0.25">
      <c r="A26" t="s">
        <v>404</v>
      </c>
      <c r="B26" s="28" t="s">
        <v>405</v>
      </c>
      <c r="C26" s="71">
        <f>-SUMIFS(DB_Complessivo!$E:$E,DB_Complessivo!$B:$B,C$1,DB_Complessivo!$A:$A,"ACT",DB_Complessivo!$L:$L,$A26)</f>
        <v>0</v>
      </c>
      <c r="D26" s="71">
        <f>-SUMIFS(DB_Complessivo!$E:$E,DB_Complessivo!$B:$B,D$1,DB_Complessivo!$A:$A,"ACT",DB_Complessivo!$L:$L,$A26)</f>
        <v>0</v>
      </c>
    </row>
    <row r="27" spans="1:4" x14ac:dyDescent="0.25">
      <c r="A27" t="s">
        <v>406</v>
      </c>
      <c r="B27" s="28" t="s">
        <v>407</v>
      </c>
      <c r="C27" s="71">
        <f>-SUMIFS(DB_Complessivo!$E:$E,DB_Complessivo!$B:$B,C$1,DB_Complessivo!$A:$A,"ACT",DB_Complessivo!$L:$L,$A27)</f>
        <v>0</v>
      </c>
      <c r="D27" s="71">
        <f>-SUMIFS(DB_Complessivo!$E:$E,DB_Complessivo!$B:$B,D$1,DB_Complessivo!$A:$A,"ACT",DB_Complessivo!$L:$L,$A27)</f>
        <v>0</v>
      </c>
    </row>
    <row r="28" spans="1:4" x14ac:dyDescent="0.25">
      <c r="C28" s="46"/>
      <c r="D28" s="46"/>
    </row>
    <row r="29" spans="1:4" x14ac:dyDescent="0.25">
      <c r="B29" s="38" t="s">
        <v>408</v>
      </c>
      <c r="C29" s="70">
        <f>+C18+C20+C25</f>
        <v>75487.169999999896</v>
      </c>
      <c r="D29" s="70">
        <f t="shared" ref="D29" si="5">+D18+D20+D25</f>
        <v>940538.837000011</v>
      </c>
    </row>
    <row r="30" spans="1:4" x14ac:dyDescent="0.25">
      <c r="C30" s="46"/>
      <c r="D30" s="46"/>
    </row>
    <row r="31" spans="1:4" x14ac:dyDescent="0.25">
      <c r="A31" t="s">
        <v>409</v>
      </c>
      <c r="B31" s="28" t="s">
        <v>410</v>
      </c>
      <c r="C31" s="71">
        <f>-SUMIFS(DB_Complessivo!$E:$E,DB_Complessivo!$B:$B,C$1,DB_Complessivo!$A:$A,"ACT",DB_Complessivo!$L:$L,$A31)</f>
        <v>0</v>
      </c>
      <c r="D31" s="71">
        <f>-SUMIFS(DB_Complessivo!$E:$E,DB_Complessivo!$B:$B,D$1,DB_Complessivo!$A:$A,"ACT",DB_Complessivo!$L:$L,$A31)</f>
        <v>0</v>
      </c>
    </row>
    <row r="32" spans="1:4" x14ac:dyDescent="0.25">
      <c r="C32" s="46"/>
      <c r="D32" s="46"/>
    </row>
    <row r="33" spans="2:4" x14ac:dyDescent="0.25">
      <c r="B33" s="38" t="s">
        <v>411</v>
      </c>
      <c r="C33" s="70">
        <f>+C29+C31</f>
        <v>75487.169999999896</v>
      </c>
      <c r="D33" s="70">
        <f t="shared" ref="D33" si="6">+D29+D31</f>
        <v>940538.837000011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E55D-DB7D-4E17-B695-7EE53C780B2C}">
  <sheetPr>
    <tabColor rgb="FFFF0000"/>
  </sheetPr>
  <dimension ref="A1:D42"/>
  <sheetViews>
    <sheetView workbookViewId="0">
      <selection activeCell="D1" sqref="D1"/>
    </sheetView>
  </sheetViews>
  <sheetFormatPr defaultRowHeight="15" x14ac:dyDescent="0.25"/>
  <cols>
    <col min="1" max="1" width="24.5703125" customWidth="1"/>
    <col min="2" max="2" width="54" customWidth="1"/>
    <col min="3" max="4" width="14.5703125" customWidth="1"/>
  </cols>
  <sheetData>
    <row r="1" spans="1:4" x14ac:dyDescent="0.25">
      <c r="B1" s="2" t="s">
        <v>412</v>
      </c>
      <c r="C1" s="7">
        <f>+INDICE!B2</f>
        <v>45838</v>
      </c>
      <c r="D1" s="7">
        <v>45657</v>
      </c>
    </row>
    <row r="2" spans="1:4" x14ac:dyDescent="0.25">
      <c r="C2" s="46"/>
      <c r="D2" s="46"/>
    </row>
    <row r="3" spans="1:4" x14ac:dyDescent="0.25">
      <c r="B3" s="12" t="s">
        <v>413</v>
      </c>
      <c r="C3" s="73"/>
      <c r="D3" s="73"/>
    </row>
    <row r="4" spans="1:4" x14ac:dyDescent="0.25">
      <c r="A4" t="s">
        <v>414</v>
      </c>
      <c r="B4" s="16" t="s">
        <v>415</v>
      </c>
      <c r="C4" s="52">
        <f>+SUMIFS(DB_Complessivo!$E:$E,DB_Complessivo!$B:$B,C$1,DB_Complessivo!$A:$A,"act",DB_Complessivo!$M:$M,$A4)</f>
        <v>249.99999999998727</v>
      </c>
      <c r="D4" s="84">
        <f>+SUMIFS(DB_Complessivo!$E:$E,DB_Complessivo!$B:$B,D$1,DB_Complessivo!$A:$A,"act",DB_Complessivo!$M:$M,$A4)</f>
        <v>249.99999999998727</v>
      </c>
    </row>
    <row r="5" spans="1:4" x14ac:dyDescent="0.25">
      <c r="B5" s="16" t="s">
        <v>416</v>
      </c>
      <c r="C5" s="52"/>
      <c r="D5" s="52"/>
    </row>
    <row r="6" spans="1:4" x14ac:dyDescent="0.25">
      <c r="A6" t="s">
        <v>417</v>
      </c>
      <c r="B6" s="14" t="s">
        <v>418</v>
      </c>
      <c r="C6" s="74">
        <f>+SUMIFS(DB_Complessivo!$E:$E,DB_Complessivo!$B:$B,C$1,DB_Complessivo!$A:$A,"act",DB_Complessivo!$M:$M,$A6)</f>
        <v>71357.540000000008</v>
      </c>
      <c r="D6" s="85">
        <f>+SUMIFS(DB_Complessivo!$E:$E,DB_Complessivo!$B:$B,D$1,DB_Complessivo!$A:$A,"act",DB_Complessivo!$M:$M,$A6)</f>
        <v>83937.44</v>
      </c>
    </row>
    <row r="7" spans="1:4" x14ac:dyDescent="0.25">
      <c r="A7" t="s">
        <v>419</v>
      </c>
      <c r="B7" s="14" t="s">
        <v>420</v>
      </c>
      <c r="C7" s="74">
        <f>+SUMIFS(DB_Complessivo!$E:$E,DB_Complessivo!$B:$B,C$1,DB_Complessivo!$A:$A,"act",DB_Complessivo!$M:$M,$A7)</f>
        <v>993704.59</v>
      </c>
      <c r="D7" s="85">
        <f>+SUMIFS(DB_Complessivo!$E:$E,DB_Complessivo!$B:$B,D$1,DB_Complessivo!$A:$A,"act",DB_Complessivo!$M:$M,$A7)</f>
        <v>1007757.8800000008</v>
      </c>
    </row>
    <row r="8" spans="1:4" x14ac:dyDescent="0.25">
      <c r="A8" t="s">
        <v>337</v>
      </c>
      <c r="B8" s="14" t="s">
        <v>421</v>
      </c>
      <c r="C8" s="74">
        <f>+SUMIFS(DB_Complessivo!$E:$E,DB_Complessivo!$B:$B,C$1,DB_Complessivo!$A:$A,"act",DB_Complessivo!$M:$M,$A8)</f>
        <v>1118811.5900000001</v>
      </c>
      <c r="D8" s="85">
        <f>+SUMIFS(DB_Complessivo!$E:$E,DB_Complessivo!$B:$B,D$1,DB_Complessivo!$A:$A,"act",DB_Complessivo!$M:$M,$A8)</f>
        <v>1140229.07</v>
      </c>
    </row>
    <row r="9" spans="1:4" x14ac:dyDescent="0.25">
      <c r="B9" s="48" t="s">
        <v>422</v>
      </c>
      <c r="C9" s="75">
        <f>+SUM(C6:C8)</f>
        <v>2183873.7199999997</v>
      </c>
      <c r="D9" s="75">
        <f t="shared" ref="D9" si="0">+SUM(D6:D8)</f>
        <v>2231924.3900000006</v>
      </c>
    </row>
    <row r="10" spans="1:4" x14ac:dyDescent="0.25">
      <c r="B10" s="16" t="s">
        <v>423</v>
      </c>
      <c r="C10" s="76"/>
      <c r="D10" s="76"/>
    </row>
    <row r="11" spans="1:4" x14ac:dyDescent="0.25">
      <c r="A11" t="s">
        <v>136</v>
      </c>
      <c r="B11" s="14" t="s">
        <v>424</v>
      </c>
      <c r="C11" s="74">
        <f>+SUMIFS(DB_Complessivo!$E:$E,DB_Complessivo!$B:$B,C$1,DB_Complessivo!$A:$A,"act",DB_Complessivo!$M:$M,$A11)</f>
        <v>491057.85000000009</v>
      </c>
      <c r="D11" s="85">
        <f>+SUMIFS(DB_Complessivo!$E:$E,DB_Complessivo!$B:$B,D$1,DB_Complessivo!$A:$A,"act",DB_Complessivo!$M:$M,$A11)</f>
        <v>573374.50000000012</v>
      </c>
    </row>
    <row r="12" spans="1:4" x14ac:dyDescent="0.25">
      <c r="B12" s="77" t="s">
        <v>425</v>
      </c>
      <c r="C12" s="78">
        <f>+SUM(C13:C15)</f>
        <v>1796479.6799999925</v>
      </c>
      <c r="D12" s="78">
        <f t="shared" ref="D12" si="1">+SUM(D13:D15)</f>
        <v>2345615.0099999895</v>
      </c>
    </row>
    <row r="13" spans="1:4" x14ac:dyDescent="0.25">
      <c r="A13" t="s">
        <v>341</v>
      </c>
      <c r="B13" s="79" t="s">
        <v>426</v>
      </c>
      <c r="C13" s="80">
        <f>+SUMIFS(DB_Complessivo!$E:$E,DB_Complessivo!$B:$B,C$1,DB_Complessivo!$A:$A,"act",DB_Complessivo!$M:$M,$A13)</f>
        <v>1353212.8599999924</v>
      </c>
      <c r="D13" s="87">
        <f>+SUMIFS(DB_Complessivo!$E:$E,DB_Complessivo!$B:$B,D$1,DB_Complessivo!$A:$A,"act",DB_Complessivo!$M:$M,$A13)</f>
        <v>1965616.1799999899</v>
      </c>
    </row>
    <row r="14" spans="1:4" x14ac:dyDescent="0.25">
      <c r="A14" t="s">
        <v>427</v>
      </c>
      <c r="B14" s="79" t="s">
        <v>428</v>
      </c>
      <c r="C14" s="80">
        <f>+SUMIFS(DB_Complessivo!$E:$E,DB_Complessivo!$B:$B,C$1,DB_Complessivo!$A:$A,"act",DB_Complessivo!$M:$M,$A14)</f>
        <v>90457.449999999983</v>
      </c>
      <c r="D14" s="87">
        <f>+SUMIFS(DB_Complessivo!$E:$E,DB_Complessivo!$B:$B,D$1,DB_Complessivo!$A:$A,"act",DB_Complessivo!$M:$M,$A14)</f>
        <v>129633.69999999975</v>
      </c>
    </row>
    <row r="15" spans="1:4" x14ac:dyDescent="0.25">
      <c r="A15" t="s">
        <v>346</v>
      </c>
      <c r="B15" s="81" t="s">
        <v>429</v>
      </c>
      <c r="C15" s="82">
        <f>+SUMIFS(DB_Complessivo!$E:$E,DB_Complessivo!$B:$B,C$1,DB_Complessivo!$A:$A,"act",DB_Complessivo!$M:$M,$A15)</f>
        <v>352809.37000000017</v>
      </c>
      <c r="D15" s="88">
        <f>+SUMIFS(DB_Complessivo!$E:$E,DB_Complessivo!$B:$B,D$1,DB_Complessivo!$A:$A,"act",DB_Complessivo!$M:$M,$A15)</f>
        <v>250365.13000000009</v>
      </c>
    </row>
    <row r="16" spans="1:4" x14ac:dyDescent="0.25">
      <c r="A16" t="s">
        <v>323</v>
      </c>
      <c r="B16" s="14" t="s">
        <v>430</v>
      </c>
      <c r="C16" s="74">
        <f>+SUMIFS(DB_Complessivo!$E:$E,DB_Complessivo!$B:$B,C$1,DB_Complessivo!$A:$A,"act",DB_Complessivo!$M:$M,$A16)</f>
        <v>3001868.4270000062</v>
      </c>
      <c r="D16" s="85">
        <f>+SUMIFS(DB_Complessivo!$E:$E,DB_Complessivo!$B:$B,D$1,DB_Complessivo!$A:$A,"act",DB_Complessivo!$M:$M,$A16)</f>
        <v>2263201.7870000056</v>
      </c>
    </row>
    <row r="17" spans="1:4" x14ac:dyDescent="0.25">
      <c r="B17" s="48" t="s">
        <v>431</v>
      </c>
      <c r="C17" s="75">
        <f>+SUM(C11:C12,C16)</f>
        <v>5289405.9569999985</v>
      </c>
      <c r="D17" s="75">
        <f t="shared" ref="D17" si="2">+SUM(D11:D12,D16)</f>
        <v>5182191.2969999947</v>
      </c>
    </row>
    <row r="18" spans="1:4" x14ac:dyDescent="0.25">
      <c r="A18" t="s">
        <v>432</v>
      </c>
      <c r="B18" s="16" t="s">
        <v>433</v>
      </c>
      <c r="C18" s="76">
        <f>+SUMIFS(DB_Complessivo!$E:$E,DB_Complessivo!$B:$B,C$1,DB_Complessivo!$A:$A,"act",DB_Complessivo!$M:$M,$A18)</f>
        <v>21633.200000000001</v>
      </c>
      <c r="D18" s="86">
        <f>+SUMIFS(DB_Complessivo!$E:$E,DB_Complessivo!$B:$B,D$1,DB_Complessivo!$A:$A,"act",DB_Complessivo!$M:$M,$A18)</f>
        <v>19674.690000000002</v>
      </c>
    </row>
    <row r="19" spans="1:4" x14ac:dyDescent="0.25">
      <c r="B19" s="12" t="s">
        <v>434</v>
      </c>
      <c r="C19" s="83">
        <f t="shared" ref="C19" si="3">+SUM(C4,C9,C17,C18)</f>
        <v>7495162.8769999985</v>
      </c>
      <c r="D19" s="83">
        <f>+SUM(D4,D9,D17,D18)</f>
        <v>7434040.3769999957</v>
      </c>
    </row>
    <row r="20" spans="1:4" x14ac:dyDescent="0.25">
      <c r="B20" s="14"/>
      <c r="C20" s="74"/>
      <c r="D20" s="74"/>
    </row>
    <row r="21" spans="1:4" x14ac:dyDescent="0.25">
      <c r="B21" s="12" t="s">
        <v>435</v>
      </c>
      <c r="C21" s="83"/>
      <c r="D21" s="83"/>
    </row>
    <row r="22" spans="1:4" x14ac:dyDescent="0.25">
      <c r="B22" s="16" t="s">
        <v>436</v>
      </c>
      <c r="C22" s="76"/>
      <c r="D22" s="76"/>
    </row>
    <row r="23" spans="1:4" x14ac:dyDescent="0.25">
      <c r="A23" t="s">
        <v>350</v>
      </c>
      <c r="B23" s="14" t="s">
        <v>437</v>
      </c>
      <c r="C23" s="74">
        <f>-SUMIFS(DB_Complessivo!$E:$E,DB_Complessivo!$B:$B,C$1,DB_Complessivo!$A:$A,"act",DB_Complessivo!$M:$M,$A23)</f>
        <v>951550.00000000012</v>
      </c>
      <c r="D23" s="85">
        <f>-SUMIFS(DB_Complessivo!$E:$E,DB_Complessivo!$B:$B,D$1,DB_Complessivo!$A:$A,"act",DB_Complessivo!$M:$M,$A23)</f>
        <v>907550.00000000012</v>
      </c>
    </row>
    <row r="24" spans="1:4" x14ac:dyDescent="0.25">
      <c r="A24" t="s">
        <v>438</v>
      </c>
      <c r="B24" s="14" t="s">
        <v>439</v>
      </c>
      <c r="C24" s="74">
        <f>-SUMIFS(DB_Complessivo!$E:$E,DB_Complessivo!$B:$B,C$1,DB_Complessivo!$A:$A,"act",DB_Complessivo!$M:$M,$A24)</f>
        <v>381571.79000000004</v>
      </c>
      <c r="D24" s="85">
        <f>-SUMIFS(DB_Complessivo!$E:$E,DB_Complessivo!$B:$B,D$1,DB_Complessivo!$A:$A,"act",DB_Complessivo!$M:$M,$A24)</f>
        <v>99477.040000000008</v>
      </c>
    </row>
    <row r="25" spans="1:4" x14ac:dyDescent="0.25">
      <c r="A25" t="s">
        <v>440</v>
      </c>
      <c r="B25" s="14" t="s">
        <v>441</v>
      </c>
      <c r="C25" s="74">
        <f>-SUMIFS(DB_Complessivo!$E:$E,DB_Complessivo!$B:$B,C$1,DB_Complessivo!$A:$A,"act",DB_Complessivo!$M:$M,$A25)</f>
        <v>633249.55999999994</v>
      </c>
      <c r="D25" s="85">
        <f>-SUMIFS(DB_Complessivo!$E:$E,DB_Complessivo!$B:$B,D$1,DB_Complessivo!$A:$A,"act",DB_Complessivo!$M:$M,$A25)</f>
        <v>100905.84000000001</v>
      </c>
    </row>
    <row r="26" spans="1:4" x14ac:dyDescent="0.25">
      <c r="A26" t="s">
        <v>442</v>
      </c>
      <c r="B26" s="14" t="s">
        <v>442</v>
      </c>
      <c r="C26" s="74">
        <f>-SUMIFS(DB_Complessivo!$E:$E,DB_Complessivo!$B:$B,C$1,DB_Complessivo!$A:$A,"act",DB_Complessivo!$M:$M,$A26)</f>
        <v>60698.52000000007</v>
      </c>
      <c r="D26" s="85">
        <f>-SUMIFS(DB_Complessivo!$E:$E,DB_Complessivo!$B:$B,D$1,DB_Complessivo!$A:$A,"act",DB_Complessivo!$M:$M,$A26)</f>
        <v>82116.000000000044</v>
      </c>
    </row>
    <row r="27" spans="1:4" x14ac:dyDescent="0.25">
      <c r="B27" s="14" t="s">
        <v>443</v>
      </c>
      <c r="C27" s="74">
        <f>+CE_CEE!C33</f>
        <v>75487.169999999896</v>
      </c>
      <c r="D27" s="85">
        <f>+CE_CEE!D33</f>
        <v>940538.837000011</v>
      </c>
    </row>
    <row r="28" spans="1:4" x14ac:dyDescent="0.25">
      <c r="B28" s="48" t="s">
        <v>444</v>
      </c>
      <c r="C28" s="75">
        <f>+SUM(C23:C27)</f>
        <v>2102557.04</v>
      </c>
      <c r="D28" s="75">
        <f t="shared" ref="D28" si="4">+SUM(D23:D27)</f>
        <v>2130587.7170000114</v>
      </c>
    </row>
    <row r="29" spans="1:4" x14ac:dyDescent="0.25">
      <c r="A29" t="s">
        <v>332</v>
      </c>
      <c r="B29" s="16" t="s">
        <v>445</v>
      </c>
      <c r="C29" s="76">
        <f>-SUMIFS(DB_Complessivo!$E:$E,DB_Complessivo!$B:$B,C$1,DB_Complessivo!$A:$A,"act",DB_Complessivo!$M:$M,$A29)</f>
        <v>574268.5</v>
      </c>
      <c r="D29" s="86">
        <f>-SUMIFS(DB_Complessivo!$E:$E,DB_Complessivo!$B:$B,D$1,DB_Complessivo!$A:$A,"act",DB_Complessivo!$M:$M,$A29)</f>
        <v>518563.61</v>
      </c>
    </row>
    <row r="30" spans="1:4" x14ac:dyDescent="0.25">
      <c r="A30" t="s">
        <v>329</v>
      </c>
      <c r="B30" s="16" t="s">
        <v>446</v>
      </c>
      <c r="C30" s="76">
        <f>-SUMIFS(DB_Complessivo!$E:$E,DB_Complessivo!$B:$B,C$1,DB_Complessivo!$A:$A,"act",DB_Complessivo!$M:$M,$A30)</f>
        <v>733232.7</v>
      </c>
      <c r="D30" s="86">
        <f>-SUMIFS(DB_Complessivo!$E:$E,DB_Complessivo!$B:$B,D$1,DB_Complessivo!$A:$A,"act",DB_Complessivo!$M:$M,$A30)</f>
        <v>674251.66999999969</v>
      </c>
    </row>
    <row r="31" spans="1:4" x14ac:dyDescent="0.25">
      <c r="B31" s="16" t="s">
        <v>447</v>
      </c>
      <c r="C31" s="76"/>
      <c r="D31" s="76"/>
    </row>
    <row r="32" spans="1:4" x14ac:dyDescent="0.25">
      <c r="A32" t="s">
        <v>335</v>
      </c>
      <c r="B32" s="14" t="s">
        <v>448</v>
      </c>
      <c r="C32" s="74">
        <f>-SUMIFS(DB_Complessivo!$E:$E,DB_Complessivo!$B:$B,C$1,DB_Complessivo!$A:$A,"act",DB_Complessivo!$M:$M,$A32)</f>
        <v>2046408.6999999997</v>
      </c>
      <c r="D32" s="85">
        <f>-SUMIFS(DB_Complessivo!$E:$E,DB_Complessivo!$B:$B,D$1,DB_Complessivo!$A:$A,"act",DB_Complessivo!$M:$M,$A32)</f>
        <v>2313517.71</v>
      </c>
    </row>
    <row r="33" spans="1:4" x14ac:dyDescent="0.25">
      <c r="A33" t="s">
        <v>449</v>
      </c>
      <c r="B33" s="14" t="s">
        <v>450</v>
      </c>
      <c r="C33" s="74">
        <f>-SUMIFS(DB_Complessivo!$E:$E,DB_Complessivo!$B:$B,C$1,DB_Complessivo!$A:$A,"act",DB_Complessivo!$M:$M,$A33)</f>
        <v>15822.000000000007</v>
      </c>
      <c r="D33" s="85">
        <f>-SUMIFS(DB_Complessivo!$E:$E,DB_Complessivo!$B:$B,D$1,DB_Complessivo!$A:$A,"act",DB_Complessivo!$M:$M,$A33)</f>
        <v>31643.980000000003</v>
      </c>
    </row>
    <row r="34" spans="1:4" x14ac:dyDescent="0.25">
      <c r="A34" t="s">
        <v>343</v>
      </c>
      <c r="B34" s="14" t="s">
        <v>451</v>
      </c>
      <c r="C34" s="74">
        <f>-SUMIFS(DB_Complessivo!$E:$E,DB_Complessivo!$B:$B,C$1,DB_Complessivo!$A:$A,"act",DB_Complessivo!$M:$M,$A34)</f>
        <v>827848.98999999964</v>
      </c>
      <c r="D34" s="85">
        <f>-SUMIFS(DB_Complessivo!$E:$E,DB_Complessivo!$B:$B,D$1,DB_Complessivo!$A:$A,"act",DB_Complessivo!$M:$M,$A34)</f>
        <v>786791.46999999497</v>
      </c>
    </row>
    <row r="35" spans="1:4" x14ac:dyDescent="0.25">
      <c r="A35" t="s">
        <v>356</v>
      </c>
      <c r="B35" s="14" t="s">
        <v>452</v>
      </c>
      <c r="C35" s="74">
        <f>-SUMIFS(DB_Complessivo!$E:$E,DB_Complessivo!$B:$B,C$1,DB_Complessivo!$A:$A,"act",DB_Complessivo!$M:$M,$A35)</f>
        <v>57716.009999999842</v>
      </c>
      <c r="D35" s="74">
        <f>-SUMIFS(DB_Complessivo!$E:$E,DB_Complessivo!$B:$B,D$1,DB_Complessivo!$A:$A,"act",DB_Complessivo!$M:$M,$A35)</f>
        <v>85590.819999999963</v>
      </c>
    </row>
    <row r="36" spans="1:4" x14ac:dyDescent="0.25">
      <c r="A36" t="s">
        <v>453</v>
      </c>
      <c r="B36" s="14" t="s">
        <v>454</v>
      </c>
      <c r="C36" s="74">
        <f>-SUMIFS(DB_Complessivo!$E:$E,DB_Complessivo!$B:$B,C$1,DB_Complessivo!$A:$A,"act",DB_Complessivo!$M:$M,$A36)</f>
        <v>142139.58699999997</v>
      </c>
      <c r="D36" s="85">
        <f>-SUMIFS(DB_Complessivo!$E:$E,DB_Complessivo!$B:$B,D$1,DB_Complessivo!$A:$A,"act",DB_Complessivo!$M:$M,$A36)</f>
        <v>122778.08000000007</v>
      </c>
    </row>
    <row r="37" spans="1:4" x14ac:dyDescent="0.25">
      <c r="A37" t="s">
        <v>349</v>
      </c>
      <c r="B37" s="14" t="s">
        <v>455</v>
      </c>
      <c r="C37" s="74">
        <f>-SUMIFS(DB_Complessivo!$E:$E,DB_Complessivo!$B:$B,C$1,DB_Complessivo!$A:$A,"act",DB_Complessivo!$M:$M,$A37)</f>
        <v>792119.34999999986</v>
      </c>
      <c r="D37" s="74">
        <f>-SUMIFS(DB_Complessivo!$E:$E,DB_Complessivo!$B:$B,D$1,DB_Complessivo!$A:$A,"act",DB_Complessivo!$M:$M,$A37)</f>
        <v>421805.8900000006</v>
      </c>
    </row>
    <row r="38" spans="1:4" x14ac:dyDescent="0.25">
      <c r="B38" s="48" t="s">
        <v>456</v>
      </c>
      <c r="C38" s="75">
        <f>+SUM(C32:C37)</f>
        <v>3882054.6369999992</v>
      </c>
      <c r="D38" s="75">
        <f t="shared" ref="D38" si="5">+SUM(D32:D37)</f>
        <v>3762127.9499999955</v>
      </c>
    </row>
    <row r="39" spans="1:4" x14ac:dyDescent="0.25">
      <c r="A39" t="s">
        <v>457</v>
      </c>
      <c r="B39" s="16" t="s">
        <v>458</v>
      </c>
      <c r="C39" s="76">
        <f>-SUMIFS(DB_Complessivo!$E:$E,DB_Complessivo!$B:$B,C$1,DB_Complessivo!$A:$A,"act",DB_Complessivo!$M:$M,$A39)</f>
        <v>203050</v>
      </c>
      <c r="D39" s="86">
        <f>-SUMIFS(DB_Complessivo!$E:$E,DB_Complessivo!$B:$B,D$1,DB_Complessivo!$A:$A,"act",DB_Complessivo!$M:$M,$A39)</f>
        <v>348509.43</v>
      </c>
    </row>
    <row r="40" spans="1:4" x14ac:dyDescent="0.25">
      <c r="B40" s="12" t="s">
        <v>459</v>
      </c>
      <c r="C40" s="83">
        <f>+SUM(C28,C29,C30,C38,C39)</f>
        <v>7495162.8769999994</v>
      </c>
      <c r="D40" s="83">
        <f t="shared" ref="D40" si="6">+SUM(D28,D29,D30,D38,D39)</f>
        <v>7434040.3770000059</v>
      </c>
    </row>
    <row r="41" spans="1:4" x14ac:dyDescent="0.25">
      <c r="C41" s="46"/>
      <c r="D41" s="46"/>
    </row>
    <row r="42" spans="1:4" x14ac:dyDescent="0.25">
      <c r="C42" s="46"/>
      <c r="D42" s="46"/>
    </row>
  </sheetData>
  <conditionalFormatting sqref="A29:A30 A25:A26 A37 A32:A35 A13:A16 A11 A6:A8 A23 A18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6202-E728-4D58-8C75-412BCC8157FA}">
  <sheetPr>
    <tabColor theme="4" tint="0.59999389629810485"/>
  </sheetPr>
  <dimension ref="A1:R35"/>
  <sheetViews>
    <sheetView showGridLines="0" workbookViewId="0">
      <selection activeCell="F19" sqref="F19"/>
    </sheetView>
  </sheetViews>
  <sheetFormatPr defaultColWidth="8.85546875" defaultRowHeight="15" outlineLevelCol="1" x14ac:dyDescent="0.25"/>
  <cols>
    <col min="1" max="1" width="12.42578125" bestFit="1" customWidth="1"/>
    <col min="2" max="2" width="9.140625"/>
    <col min="3" max="3" width="37.5703125" bestFit="1" customWidth="1"/>
    <col min="4" max="9" width="11.28515625" style="4" bestFit="1" customWidth="1"/>
    <col min="10" max="15" width="11.28515625" style="4" hidden="1" customWidth="1" outlineLevel="1"/>
    <col min="16" max="16" width="8.85546875" style="4" collapsed="1"/>
    <col min="17" max="16384" width="8.85546875" style="4"/>
  </cols>
  <sheetData>
    <row r="1" spans="1:18" customFormat="1" x14ac:dyDescent="0.25">
      <c r="A1" s="10"/>
      <c r="C1" s="12" t="s">
        <v>282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customFormat="1" x14ac:dyDescent="0.25">
      <c r="A2" s="10"/>
      <c r="C2" s="12" t="s">
        <v>242</v>
      </c>
      <c r="D2" s="13">
        <v>45688</v>
      </c>
      <c r="E2" s="13">
        <f>EOMONTH(D2,1)</f>
        <v>45716</v>
      </c>
      <c r="F2" s="13">
        <f t="shared" ref="F2:O2" si="0">EOMONTH(E2,1)</f>
        <v>45747</v>
      </c>
      <c r="G2" s="13">
        <f t="shared" si="0"/>
        <v>45777</v>
      </c>
      <c r="H2" s="13">
        <f t="shared" si="0"/>
        <v>45808</v>
      </c>
      <c r="I2" s="13">
        <f t="shared" si="0"/>
        <v>45838</v>
      </c>
      <c r="J2" s="13">
        <f t="shared" si="0"/>
        <v>45869</v>
      </c>
      <c r="K2" s="13">
        <f t="shared" si="0"/>
        <v>45900</v>
      </c>
      <c r="L2" s="13">
        <f t="shared" si="0"/>
        <v>45930</v>
      </c>
      <c r="M2" s="13">
        <f t="shared" si="0"/>
        <v>45961</v>
      </c>
      <c r="N2" s="13">
        <f t="shared" si="0"/>
        <v>45991</v>
      </c>
      <c r="O2" s="13">
        <f t="shared" si="0"/>
        <v>46022</v>
      </c>
      <c r="P2" s="13" t="s">
        <v>460</v>
      </c>
      <c r="Q2" s="13" t="s">
        <v>461</v>
      </c>
      <c r="R2" s="13" t="s">
        <v>462</v>
      </c>
    </row>
    <row r="3" spans="1:18" x14ac:dyDescent="0.25">
      <c r="A3" s="8" t="s">
        <v>288</v>
      </c>
      <c r="C3" s="14" t="s">
        <v>26</v>
      </c>
      <c r="D3" s="15">
        <f>-SUMIFS(DB_Complessivo!$E:$E,DB_Complessivo!$A:$A,"ACT",DB_Complessivo!$B:$B,D$2,DB_Complessivo!$H:$H,$A3)/1000</f>
        <v>390.27999</v>
      </c>
      <c r="E3" s="15">
        <f>-SUMIFS(DB_Complessivo!$E:$E,DB_Complessivo!$A:$A,"ACT",DB_Complessivo!$B:$B,E$2,DB_Complessivo!$H:$H,$A3)/1000</f>
        <v>872.04089999999985</v>
      </c>
      <c r="F3" s="15">
        <f>-SUMIFS(DB_Complessivo!$E:$E,DB_Complessivo!$A:$A,"ACT",DB_Complessivo!$B:$B,F$2,DB_Complessivo!$H:$H,$A3)/1000</f>
        <v>1476.7380600000004</v>
      </c>
      <c r="G3" s="15">
        <f>-SUMIFS(DB_Complessivo!$E:$E,DB_Complessivo!$A:$A,"ACT",DB_Complessivo!$B:$B,G$2,DB_Complessivo!$H:$H,$A3)/1000</f>
        <v>2190.0386700000008</v>
      </c>
      <c r="H3" s="15">
        <f>-SUMIFS(DB_Complessivo!$E:$E,DB_Complessivo!$A:$A,"ACT",DB_Complessivo!$B:$B,H$2,DB_Complessivo!$H:$H,$A3)/1000</f>
        <v>2791.7997999999993</v>
      </c>
      <c r="I3" s="15">
        <f>-SUMIFS(DB_Complessivo!$E:$E,DB_Complessivo!$A:$A,"ACT",DB_Complessivo!$B:$B,I$2,DB_Complessivo!$H:$H,$A3)/1000</f>
        <v>3134.76368</v>
      </c>
      <c r="J3" s="15">
        <f>-SUMIFS(DB_Complessivo!$E:$E,DB_Complessivo!$A:$A,"ACT",DB_Complessivo!$B:$B,J$2,DB_Complessivo!$H:$H,$A3)/1000</f>
        <v>0</v>
      </c>
      <c r="K3" s="15">
        <f>-SUMIFS(DB_Complessivo!$E:$E,DB_Complessivo!$A:$A,"ACT",DB_Complessivo!$B:$B,K$2,DB_Complessivo!$H:$H,$A3)/1000</f>
        <v>0</v>
      </c>
      <c r="L3" s="15">
        <f>-SUMIFS(DB_Complessivo!$E:$E,DB_Complessivo!$A:$A,"ACT",DB_Complessivo!$B:$B,L$2,DB_Complessivo!$H:$H,$A3)/1000</f>
        <v>0</v>
      </c>
      <c r="M3" s="15">
        <f>-SUMIFS(DB_Complessivo!$E:$E,DB_Complessivo!$A:$A,"ACT",DB_Complessivo!$B:$B,M$2,DB_Complessivo!$H:$H,$A3)/1000</f>
        <v>0</v>
      </c>
      <c r="N3" s="15">
        <f>-SUMIFS(DB_Complessivo!$E:$E,DB_Complessivo!$A:$A,"ACT",DB_Complessivo!$B:$B,N$2,DB_Complessivo!$H:$H,$A3)/1000</f>
        <v>0</v>
      </c>
      <c r="O3" s="15">
        <f>-SUMIFS(DB_Complessivo!$E:$E,DB_Complessivo!$A:$A,"ACT",DB_Complessivo!$B:$B,O$2,DB_Complessivo!$H:$H,$A3)/1000</f>
        <v>0</v>
      </c>
      <c r="P3" s="15">
        <f>+H3/5</f>
        <v>558.35995999999989</v>
      </c>
      <c r="Q3" s="15">
        <f>+I3-H3</f>
        <v>342.9638800000007</v>
      </c>
      <c r="R3" s="15">
        <f>+Q3-P3</f>
        <v>-215.39607999999919</v>
      </c>
    </row>
    <row r="4" spans="1:18" x14ac:dyDescent="0.25">
      <c r="A4" s="8" t="s">
        <v>244</v>
      </c>
      <c r="C4" s="14" t="s">
        <v>245</v>
      </c>
      <c r="D4" s="15">
        <f>-SUMIFS(DB_Complessivo!$E:$E,DB_Complessivo!$A:$A,"ACT",DB_Complessivo!$B:$B,D$2,DB_Complessivo!$H:$H,$A4)/1000</f>
        <v>38.977810000000005</v>
      </c>
      <c r="E4" s="15">
        <f>-SUMIFS(DB_Complessivo!$E:$E,DB_Complessivo!$A:$A,"ACT",DB_Complessivo!$B:$B,E$2,DB_Complessivo!$H:$H,$A4)/1000</f>
        <v>72.519350000000003</v>
      </c>
      <c r="F4" s="15">
        <f>-SUMIFS(DB_Complessivo!$E:$E,DB_Complessivo!$A:$A,"ACT",DB_Complessivo!$B:$B,F$2,DB_Complessivo!$H:$H,$A4)/1000</f>
        <v>106.98067999999996</v>
      </c>
      <c r="G4" s="15">
        <f>-SUMIFS(DB_Complessivo!$E:$E,DB_Complessivo!$A:$A,"ACT",DB_Complessivo!$B:$B,G$2,DB_Complessivo!$H:$H,$A4)/1000</f>
        <v>119.15012999999993</v>
      </c>
      <c r="H4" s="15">
        <f>-SUMIFS(DB_Complessivo!$E:$E,DB_Complessivo!$A:$A,"ACT",DB_Complessivo!$B:$B,H$2,DB_Complessivo!$H:$H,$A4)/1000</f>
        <v>133.36443999999997</v>
      </c>
      <c r="I4" s="15">
        <f>-SUMIFS(DB_Complessivo!$E:$E,DB_Complessivo!$A:$A,"ACT",DB_Complessivo!$B:$B,I$2,DB_Complessivo!$H:$H,$A4)/1000</f>
        <v>145.43466000000001</v>
      </c>
      <c r="J4" s="15">
        <f>-SUMIFS(DB_Complessivo!$E:$E,DB_Complessivo!$A:$A,"ACT",DB_Complessivo!$B:$B,J$2,DB_Complessivo!$H:$H,$A4)/1000</f>
        <v>0</v>
      </c>
      <c r="K4" s="15">
        <f>-SUMIFS(DB_Complessivo!$E:$E,DB_Complessivo!$A:$A,"ACT",DB_Complessivo!$B:$B,K$2,DB_Complessivo!$H:$H,$A4)/1000</f>
        <v>0</v>
      </c>
      <c r="L4" s="15">
        <f>-SUMIFS(DB_Complessivo!$E:$E,DB_Complessivo!$A:$A,"ACT",DB_Complessivo!$B:$B,L$2,DB_Complessivo!$H:$H,$A4)/1000</f>
        <v>0</v>
      </c>
      <c r="M4" s="15">
        <f>-SUMIFS(DB_Complessivo!$E:$E,DB_Complessivo!$A:$A,"ACT",DB_Complessivo!$B:$B,M$2,DB_Complessivo!$H:$H,$A4)/1000</f>
        <v>0</v>
      </c>
      <c r="N4" s="15">
        <f>-SUMIFS(DB_Complessivo!$E:$E,DB_Complessivo!$A:$A,"ACT",DB_Complessivo!$B:$B,N$2,DB_Complessivo!$H:$H,$A4)/1000</f>
        <v>0</v>
      </c>
      <c r="O4" s="15">
        <f>-SUMIFS(DB_Complessivo!$E:$E,DB_Complessivo!$A:$A,"ACT",DB_Complessivo!$B:$B,O$2,DB_Complessivo!$H:$H,$A4)/1000</f>
        <v>0</v>
      </c>
      <c r="P4" s="15">
        <f t="shared" ref="P4:P32" si="1">+H4/5</f>
        <v>26.672887999999993</v>
      </c>
      <c r="Q4" s="15">
        <f t="shared" ref="Q4:Q32" si="2">+I4-H4</f>
        <v>12.070220000000035</v>
      </c>
      <c r="R4" s="15">
        <f t="shared" ref="R4:R32" si="3">+Q4-P4</f>
        <v>-14.602667999999959</v>
      </c>
    </row>
    <row r="5" spans="1:18" x14ac:dyDescent="0.25">
      <c r="A5" s="8" t="s">
        <v>246</v>
      </c>
      <c r="C5" s="14" t="s">
        <v>247</v>
      </c>
      <c r="D5" s="15">
        <f>-SUMIFS(DB_Complessivo!$E:$E,DB_Complessivo!$A:$A,"ACT",DB_Complessivo!$B:$B,D$2,DB_Complessivo!$H:$H,$A5)/1000</f>
        <v>84.218470000000025</v>
      </c>
      <c r="E5" s="15">
        <f>-SUMIFS(DB_Complessivo!$E:$E,DB_Complessivo!$A:$A,"ACT",DB_Complessivo!$B:$B,E$2,DB_Complessivo!$H:$H,$A5)/1000</f>
        <v>84.218470000000025</v>
      </c>
      <c r="F5" s="15">
        <f>-SUMIFS(DB_Complessivo!$E:$E,DB_Complessivo!$A:$A,"ACT",DB_Complessivo!$B:$B,F$2,DB_Complessivo!$H:$H,$A5)/1000</f>
        <v>36.630120000000055</v>
      </c>
      <c r="G5" s="15">
        <f>-SUMIFS(DB_Complessivo!$E:$E,DB_Complessivo!$A:$A,"ACT",DB_Complessivo!$B:$B,G$2,DB_Complessivo!$H:$H,$A5)/1000</f>
        <v>-4.2381199999999373</v>
      </c>
      <c r="H5" s="15">
        <f>-SUMIFS(DB_Complessivo!$E:$E,DB_Complessivo!$A:$A,"ACT",DB_Complessivo!$B:$B,H$2,DB_Complessivo!$H:$H,$A5)/1000</f>
        <v>50.486809999999998</v>
      </c>
      <c r="I5" s="15">
        <f>-SUMIFS(DB_Complessivo!$E:$E,DB_Complessivo!$A:$A,"ACT",DB_Complessivo!$B:$B,I$2,DB_Complessivo!$H:$H,$A5)/1000</f>
        <v>-30.723340000000025</v>
      </c>
      <c r="J5" s="15">
        <f>-SUMIFS(DB_Complessivo!$E:$E,DB_Complessivo!$A:$A,"ACT",DB_Complessivo!$B:$B,J$2,DB_Complessivo!$H:$H,$A5)/1000</f>
        <v>0</v>
      </c>
      <c r="K5" s="15">
        <f>-SUMIFS(DB_Complessivo!$E:$E,DB_Complessivo!$A:$A,"ACT",DB_Complessivo!$B:$B,K$2,DB_Complessivo!$H:$H,$A5)/1000</f>
        <v>0</v>
      </c>
      <c r="L5" s="15">
        <f>-SUMIFS(DB_Complessivo!$E:$E,DB_Complessivo!$A:$A,"ACT",DB_Complessivo!$B:$B,L$2,DB_Complessivo!$H:$H,$A5)/1000</f>
        <v>0</v>
      </c>
      <c r="M5" s="15">
        <f>-SUMIFS(DB_Complessivo!$E:$E,DB_Complessivo!$A:$A,"ACT",DB_Complessivo!$B:$B,M$2,DB_Complessivo!$H:$H,$A5)/1000</f>
        <v>0</v>
      </c>
      <c r="N5" s="15">
        <f>-SUMIFS(DB_Complessivo!$E:$E,DB_Complessivo!$A:$A,"ACT",DB_Complessivo!$B:$B,N$2,DB_Complessivo!$H:$H,$A5)/1000</f>
        <v>0</v>
      </c>
      <c r="O5" s="15">
        <f>-SUMIFS(DB_Complessivo!$E:$E,DB_Complessivo!$A:$A,"ACT",DB_Complessivo!$B:$B,O$2,DB_Complessivo!$H:$H,$A5)/1000</f>
        <v>0</v>
      </c>
      <c r="P5" s="15">
        <f t="shared" si="1"/>
        <v>10.097362</v>
      </c>
      <c r="Q5" s="15">
        <f t="shared" si="2"/>
        <v>-81.210150000000027</v>
      </c>
      <c r="R5" s="15">
        <f t="shared" si="3"/>
        <v>-91.307512000000031</v>
      </c>
    </row>
    <row r="6" spans="1:18" x14ac:dyDescent="0.25">
      <c r="A6" s="8" t="s">
        <v>248</v>
      </c>
      <c r="C6" s="14" t="s">
        <v>249</v>
      </c>
      <c r="D6" s="15">
        <f>-SUMIFS(DB_Complessivo!$E:$E,DB_Complessivo!$A:$A,"ACT",DB_Complessivo!$B:$B,D$2,DB_Complessivo!$H:$H,$A6)/1000</f>
        <v>75.823250000000002</v>
      </c>
      <c r="E6" s="15">
        <f>-SUMIFS(DB_Complessivo!$E:$E,DB_Complessivo!$A:$A,"ACT",DB_Complessivo!$B:$B,E$2,DB_Complessivo!$H:$H,$A6)/1000</f>
        <v>77.741749999999996</v>
      </c>
      <c r="F6" s="15">
        <f>-SUMIFS(DB_Complessivo!$E:$E,DB_Complessivo!$A:$A,"ACT",DB_Complessivo!$B:$B,F$2,DB_Complessivo!$H:$H,$A6)/1000</f>
        <v>119.21726000000001</v>
      </c>
      <c r="G6" s="15">
        <f>-SUMIFS(DB_Complessivo!$E:$E,DB_Complessivo!$A:$A,"ACT",DB_Complessivo!$B:$B,G$2,DB_Complessivo!$H:$H,$A6)/1000</f>
        <v>160.79440000000002</v>
      </c>
      <c r="H6" s="15">
        <f>-SUMIFS(DB_Complessivo!$E:$E,DB_Complessivo!$A:$A,"ACT",DB_Complessivo!$B:$B,H$2,DB_Complessivo!$H:$H,$A6)/1000</f>
        <v>179.00140000000002</v>
      </c>
      <c r="I6" s="15">
        <f>-SUMIFS(DB_Complessivo!$E:$E,DB_Complessivo!$A:$A,"ACT",DB_Complessivo!$B:$B,I$2,DB_Complessivo!$H:$H,$A6)/1000</f>
        <v>593.21177999999998</v>
      </c>
      <c r="J6" s="15">
        <f>-SUMIFS(DB_Complessivo!$E:$E,DB_Complessivo!$A:$A,"ACT",DB_Complessivo!$B:$B,J$2,DB_Complessivo!$H:$H,$A6)/1000</f>
        <v>0</v>
      </c>
      <c r="K6" s="15">
        <f>-SUMIFS(DB_Complessivo!$E:$E,DB_Complessivo!$A:$A,"ACT",DB_Complessivo!$B:$B,K$2,DB_Complessivo!$H:$H,$A6)/1000</f>
        <v>0</v>
      </c>
      <c r="L6" s="15">
        <f>-SUMIFS(DB_Complessivo!$E:$E,DB_Complessivo!$A:$A,"ACT",DB_Complessivo!$B:$B,L$2,DB_Complessivo!$H:$H,$A6)/1000</f>
        <v>0</v>
      </c>
      <c r="M6" s="15">
        <f>-SUMIFS(DB_Complessivo!$E:$E,DB_Complessivo!$A:$A,"ACT",DB_Complessivo!$B:$B,M$2,DB_Complessivo!$H:$H,$A6)/1000</f>
        <v>0</v>
      </c>
      <c r="N6" s="15">
        <f>-SUMIFS(DB_Complessivo!$E:$E,DB_Complessivo!$A:$A,"ACT",DB_Complessivo!$B:$B,N$2,DB_Complessivo!$H:$H,$A6)/1000</f>
        <v>0</v>
      </c>
      <c r="O6" s="15">
        <f>-SUMIFS(DB_Complessivo!$E:$E,DB_Complessivo!$A:$A,"ACT",DB_Complessivo!$B:$B,O$2,DB_Complessivo!$H:$H,$A6)/1000</f>
        <v>0</v>
      </c>
      <c r="P6" s="15">
        <f t="shared" si="1"/>
        <v>35.800280000000001</v>
      </c>
      <c r="Q6" s="15">
        <f t="shared" si="2"/>
        <v>414.21037999999999</v>
      </c>
      <c r="R6" s="15">
        <f t="shared" si="3"/>
        <v>378.4101</v>
      </c>
    </row>
    <row r="7" spans="1:18" ht="15.75" thickBot="1" x14ac:dyDescent="0.3">
      <c r="A7" s="11" t="s">
        <v>290</v>
      </c>
      <c r="C7" s="16" t="s">
        <v>39</v>
      </c>
      <c r="D7" s="17">
        <f>SUM(D3:D6)</f>
        <v>589.29952000000003</v>
      </c>
      <c r="E7" s="17">
        <f t="shared" ref="E7:O7" si="4">SUM(E3:E6)</f>
        <v>1106.5204699999997</v>
      </c>
      <c r="F7" s="17">
        <f t="shared" si="4"/>
        <v>1739.5661200000004</v>
      </c>
      <c r="G7" s="17">
        <f t="shared" si="4"/>
        <v>2465.7450800000011</v>
      </c>
      <c r="H7" s="17">
        <f t="shared" si="4"/>
        <v>3154.6524499999991</v>
      </c>
      <c r="I7" s="17">
        <f t="shared" si="4"/>
        <v>3842.68678</v>
      </c>
      <c r="J7" s="17">
        <f t="shared" si="4"/>
        <v>0</v>
      </c>
      <c r="K7" s="17">
        <f t="shared" si="4"/>
        <v>0</v>
      </c>
      <c r="L7" s="17">
        <f t="shared" si="4"/>
        <v>0</v>
      </c>
      <c r="M7" s="17">
        <f t="shared" si="4"/>
        <v>0</v>
      </c>
      <c r="N7" s="17">
        <f t="shared" si="4"/>
        <v>0</v>
      </c>
      <c r="O7" s="17">
        <f t="shared" si="4"/>
        <v>0</v>
      </c>
      <c r="P7" s="17">
        <f t="shared" si="1"/>
        <v>630.93048999999985</v>
      </c>
      <c r="Q7" s="17">
        <f t="shared" si="2"/>
        <v>688.03433000000086</v>
      </c>
      <c r="R7" s="17">
        <f t="shared" si="3"/>
        <v>57.103840000001014</v>
      </c>
    </row>
    <row r="8" spans="1:18" x14ac:dyDescent="0.25">
      <c r="A8" s="8" t="s">
        <v>291</v>
      </c>
      <c r="C8" s="14" t="s">
        <v>292</v>
      </c>
      <c r="D8" s="15">
        <f>-SUMIFS(DB_Complessivo!$E:$E,DB_Complessivo!$A:$A,"ACT",DB_Complessivo!$B:$B,D$2,DB_Complessivo!$H:$H,$A8)/1000</f>
        <v>-39.738119999999995</v>
      </c>
      <c r="E8" s="15">
        <f>-SUMIFS(DB_Complessivo!$E:$E,DB_Complessivo!$A:$A,"ACT",DB_Complessivo!$B:$B,E$2,DB_Complessivo!$H:$H,$A8)/1000</f>
        <v>-78.009289999999993</v>
      </c>
      <c r="F8" s="15">
        <f>-SUMIFS(DB_Complessivo!$E:$E,DB_Complessivo!$A:$A,"ACT",DB_Complessivo!$B:$B,F$2,DB_Complessivo!$H:$H,$A8)/1000</f>
        <v>-111.32941</v>
      </c>
      <c r="G8" s="15">
        <f>-SUMIFS(DB_Complessivo!$E:$E,DB_Complessivo!$A:$A,"ACT",DB_Complessivo!$B:$B,G$2,DB_Complessivo!$H:$H,$A8)/1000</f>
        <v>-165.66580999999999</v>
      </c>
      <c r="H8" s="15">
        <f>-SUMIFS(DB_Complessivo!$E:$E,DB_Complessivo!$A:$A,"ACT",DB_Complessivo!$B:$B,H$2,DB_Complessivo!$H:$H,$A8)/1000</f>
        <v>-230.96139999999997</v>
      </c>
      <c r="I8" s="15">
        <f>-SUMIFS(DB_Complessivo!$E:$E,DB_Complessivo!$A:$A,"ACT",DB_Complessivo!$B:$B,I$2,DB_Complessivo!$H:$H,$A8)/1000</f>
        <v>-313.83994999999993</v>
      </c>
      <c r="J8" s="15">
        <f>-SUMIFS(DB_Complessivo!$E:$E,DB_Complessivo!$A:$A,"ACT",DB_Complessivo!$B:$B,J$2,DB_Complessivo!$H:$H,$A8)/1000</f>
        <v>0</v>
      </c>
      <c r="K8" s="15">
        <f>-SUMIFS(DB_Complessivo!$E:$E,DB_Complessivo!$A:$A,"ACT",DB_Complessivo!$B:$B,K$2,DB_Complessivo!$H:$H,$A8)/1000</f>
        <v>0</v>
      </c>
      <c r="L8" s="15">
        <f>-SUMIFS(DB_Complessivo!$E:$E,DB_Complessivo!$A:$A,"ACT",DB_Complessivo!$B:$B,L$2,DB_Complessivo!$H:$H,$A8)/1000</f>
        <v>0</v>
      </c>
      <c r="M8" s="15">
        <f>-SUMIFS(DB_Complessivo!$E:$E,DB_Complessivo!$A:$A,"ACT",DB_Complessivo!$B:$B,M$2,DB_Complessivo!$H:$H,$A8)/1000</f>
        <v>0</v>
      </c>
      <c r="N8" s="15">
        <f>-SUMIFS(DB_Complessivo!$E:$E,DB_Complessivo!$A:$A,"ACT",DB_Complessivo!$B:$B,N$2,DB_Complessivo!$H:$H,$A8)/1000</f>
        <v>0</v>
      </c>
      <c r="O8" s="15">
        <f>-SUMIFS(DB_Complessivo!$E:$E,DB_Complessivo!$A:$A,"ACT",DB_Complessivo!$B:$B,O$2,DB_Complessivo!$H:$H,$A8)/1000</f>
        <v>0</v>
      </c>
      <c r="P8" s="15">
        <f t="shared" si="1"/>
        <v>-46.192279999999997</v>
      </c>
      <c r="Q8" s="15">
        <f t="shared" si="2"/>
        <v>-82.878549999999962</v>
      </c>
      <c r="R8" s="15">
        <f t="shared" si="3"/>
        <v>-36.686269999999965</v>
      </c>
    </row>
    <row r="9" spans="1:18" x14ac:dyDescent="0.25">
      <c r="A9" s="8" t="s">
        <v>293</v>
      </c>
      <c r="C9" s="14" t="s">
        <v>294</v>
      </c>
      <c r="D9" s="15">
        <f>-SUMIFS(DB_Complessivo!$E:$E,DB_Complessivo!$A:$A,"ACT",DB_Complessivo!$B:$B,D$2,DB_Complessivo!$H:$H,$A9)/1000</f>
        <v>141.30300999999994</v>
      </c>
      <c r="E9" s="15">
        <f>-SUMIFS(DB_Complessivo!$E:$E,DB_Complessivo!$A:$A,"ACT",DB_Complessivo!$B:$B,E$2,DB_Complessivo!$H:$H,$A9)/1000</f>
        <v>141.30300999999994</v>
      </c>
      <c r="F9" s="15">
        <f>-SUMIFS(DB_Complessivo!$E:$E,DB_Complessivo!$A:$A,"ACT",DB_Complessivo!$B:$B,F$2,DB_Complessivo!$H:$H,$A9)/1000</f>
        <v>-2.6923800000001501</v>
      </c>
      <c r="G9" s="15">
        <f>-SUMIFS(DB_Complessivo!$E:$E,DB_Complessivo!$A:$A,"ACT",DB_Complessivo!$B:$B,G$2,DB_Complessivo!$H:$H,$A9)/1000</f>
        <v>2.7730000000039581E-2</v>
      </c>
      <c r="H9" s="15">
        <f>-SUMIFS(DB_Complessivo!$E:$E,DB_Complessivo!$A:$A,"ACT",DB_Complessivo!$B:$B,H$2,DB_Complessivo!$H:$H,$A9)/1000</f>
        <v>-49.942510000000183</v>
      </c>
      <c r="I9" s="15">
        <f>-SUMIFS(DB_Complessivo!$E:$E,DB_Complessivo!$A:$A,"ACT",DB_Complessivo!$B:$B,I$2,DB_Complessivo!$H:$H,$A9)/1000</f>
        <v>-51.593310000000059</v>
      </c>
      <c r="J9" s="15">
        <f>-SUMIFS(DB_Complessivo!$E:$E,DB_Complessivo!$A:$A,"ACT",DB_Complessivo!$B:$B,J$2,DB_Complessivo!$H:$H,$A9)/1000</f>
        <v>0</v>
      </c>
      <c r="K9" s="15">
        <f>-SUMIFS(DB_Complessivo!$E:$E,DB_Complessivo!$A:$A,"ACT",DB_Complessivo!$B:$B,K$2,DB_Complessivo!$H:$H,$A9)/1000</f>
        <v>0</v>
      </c>
      <c r="L9" s="15">
        <f>-SUMIFS(DB_Complessivo!$E:$E,DB_Complessivo!$A:$A,"ACT",DB_Complessivo!$B:$B,L$2,DB_Complessivo!$H:$H,$A9)/1000</f>
        <v>0</v>
      </c>
      <c r="M9" s="15">
        <f>-SUMIFS(DB_Complessivo!$E:$E,DB_Complessivo!$A:$A,"ACT",DB_Complessivo!$B:$B,M$2,DB_Complessivo!$H:$H,$A9)/1000</f>
        <v>0</v>
      </c>
      <c r="N9" s="15">
        <f>-SUMIFS(DB_Complessivo!$E:$E,DB_Complessivo!$A:$A,"ACT",DB_Complessivo!$B:$B,N$2,DB_Complessivo!$H:$H,$A9)/1000</f>
        <v>0</v>
      </c>
      <c r="O9" s="15">
        <f>-SUMIFS(DB_Complessivo!$E:$E,DB_Complessivo!$A:$A,"ACT",DB_Complessivo!$B:$B,O$2,DB_Complessivo!$H:$H,$A9)/1000</f>
        <v>0</v>
      </c>
      <c r="P9" s="15">
        <f t="shared" si="1"/>
        <v>-9.988502000000036</v>
      </c>
      <c r="Q9" s="15">
        <f t="shared" si="2"/>
        <v>-1.6507999999998759</v>
      </c>
      <c r="R9" s="15">
        <f t="shared" si="3"/>
        <v>8.33770200000016</v>
      </c>
    </row>
    <row r="10" spans="1:18" x14ac:dyDescent="0.25">
      <c r="A10" s="8" t="s">
        <v>295</v>
      </c>
      <c r="C10" s="14" t="s">
        <v>254</v>
      </c>
      <c r="D10" s="15">
        <f>-SUMIFS(DB_Complessivo!$E:$E,DB_Complessivo!$A:$A,"ACT",DB_Complessivo!$B:$B,D$2,DB_Complessivo!$H:$H,$A10)/1000</f>
        <v>-79.865520000000004</v>
      </c>
      <c r="E10" s="15">
        <f>-SUMIFS(DB_Complessivo!$E:$E,DB_Complessivo!$A:$A,"ACT",DB_Complessivo!$B:$B,E$2,DB_Complessivo!$H:$H,$A10)/1000</f>
        <v>-139.63166000000001</v>
      </c>
      <c r="F10" s="15">
        <f>-SUMIFS(DB_Complessivo!$E:$E,DB_Complessivo!$A:$A,"ACT",DB_Complessivo!$B:$B,F$2,DB_Complessivo!$H:$H,$A10)/1000</f>
        <v>-218.26396000000003</v>
      </c>
      <c r="G10" s="15">
        <f>-SUMIFS(DB_Complessivo!$E:$E,DB_Complessivo!$A:$A,"ACT",DB_Complessivo!$B:$B,G$2,DB_Complessivo!$H:$H,$A10)/1000</f>
        <v>-334.73080000000004</v>
      </c>
      <c r="H10" s="15">
        <f>-SUMIFS(DB_Complessivo!$E:$E,DB_Complessivo!$A:$A,"ACT",DB_Complessivo!$B:$B,H$2,DB_Complessivo!$H:$H,$A10)/1000</f>
        <v>-460.37052999999997</v>
      </c>
      <c r="I10" s="15">
        <f>-SUMIFS(DB_Complessivo!$E:$E,DB_Complessivo!$A:$A,"ACT",DB_Complessivo!$B:$B,I$2,DB_Complessivo!$H:$H,$A10)/1000</f>
        <v>-519.22252000000003</v>
      </c>
      <c r="J10" s="15">
        <f>-SUMIFS(DB_Complessivo!$E:$E,DB_Complessivo!$A:$A,"ACT",DB_Complessivo!$B:$B,J$2,DB_Complessivo!$H:$H,$A10)/1000</f>
        <v>0</v>
      </c>
      <c r="K10" s="15">
        <f>-SUMIFS(DB_Complessivo!$E:$E,DB_Complessivo!$A:$A,"ACT",DB_Complessivo!$B:$B,K$2,DB_Complessivo!$H:$H,$A10)/1000</f>
        <v>0</v>
      </c>
      <c r="L10" s="15">
        <f>-SUMIFS(DB_Complessivo!$E:$E,DB_Complessivo!$A:$A,"ACT",DB_Complessivo!$B:$B,L$2,DB_Complessivo!$H:$H,$A10)/1000</f>
        <v>0</v>
      </c>
      <c r="M10" s="15">
        <f>-SUMIFS(DB_Complessivo!$E:$E,DB_Complessivo!$A:$A,"ACT",DB_Complessivo!$B:$B,M$2,DB_Complessivo!$H:$H,$A10)/1000</f>
        <v>0</v>
      </c>
      <c r="N10" s="15">
        <f>-SUMIFS(DB_Complessivo!$E:$E,DB_Complessivo!$A:$A,"ACT",DB_Complessivo!$B:$B,N$2,DB_Complessivo!$H:$H,$A10)/1000</f>
        <v>0</v>
      </c>
      <c r="O10" s="15">
        <f>-SUMIFS(DB_Complessivo!$E:$E,DB_Complessivo!$A:$A,"ACT",DB_Complessivo!$B:$B,O$2,DB_Complessivo!$H:$H,$A10)/1000</f>
        <v>0</v>
      </c>
      <c r="P10" s="15">
        <f t="shared" si="1"/>
        <v>-92.074106</v>
      </c>
      <c r="Q10" s="15">
        <f t="shared" si="2"/>
        <v>-58.851990000000058</v>
      </c>
      <c r="R10" s="15">
        <f t="shared" si="3"/>
        <v>33.222115999999943</v>
      </c>
    </row>
    <row r="11" spans="1:18" x14ac:dyDescent="0.25">
      <c r="A11" s="8" t="s">
        <v>3</v>
      </c>
      <c r="C11" s="14" t="s">
        <v>2</v>
      </c>
      <c r="D11" s="15">
        <f>-SUMIFS(DB_Complessivo!$E:$E,DB_Complessivo!$A:$A,"ACT",DB_Complessivo!$B:$B,D$2,DB_Complessivo!$H:$H,$A11)/1000</f>
        <v>-129.28997109072415</v>
      </c>
      <c r="E11" s="15">
        <f>-SUMIFS(DB_Complessivo!$E:$E,DB_Complessivo!$A:$A,"ACT",DB_Complessivo!$B:$B,E$2,DB_Complessivo!$H:$H,$A11)/1000</f>
        <v>-258.90930826497657</v>
      </c>
      <c r="F11" s="15">
        <f>-SUMIFS(DB_Complessivo!$E:$E,DB_Complessivo!$A:$A,"ACT",DB_Complessivo!$B:$B,F$2,DB_Complessivo!$H:$H,$A11)/1000</f>
        <v>-383.87768895040352</v>
      </c>
      <c r="G11" s="15">
        <f>-SUMIFS(DB_Complessivo!$E:$E,DB_Complessivo!$A:$A,"ACT",DB_Complessivo!$B:$B,G$2,DB_Complessivo!$H:$H,$A11)/1000</f>
        <v>-520.59370953104997</v>
      </c>
      <c r="H11" s="15">
        <f>-SUMIFS(DB_Complessivo!$E:$E,DB_Complessivo!$A:$A,"ACT",DB_Complessivo!$B:$B,H$2,DB_Complessivo!$H:$H,$A11)/1000</f>
        <v>-657.12778322990494</v>
      </c>
      <c r="I11" s="15">
        <f>-SUMIFS(DB_Complessivo!$E:$E,DB_Complessivo!$A:$A,"ACT",DB_Complessivo!$B:$B,I$2,DB_Complessivo!$H:$H,$A11)/1000</f>
        <v>-780.02684466226685</v>
      </c>
      <c r="J11" s="15">
        <f>-SUMIFS(DB_Complessivo!$E:$E,DB_Complessivo!$A:$A,"ACT",DB_Complessivo!$B:$B,J$2,DB_Complessivo!$H:$H,$A11)/1000</f>
        <v>0</v>
      </c>
      <c r="K11" s="15">
        <f>-SUMIFS(DB_Complessivo!$E:$E,DB_Complessivo!$A:$A,"ACT",DB_Complessivo!$B:$B,K$2,DB_Complessivo!$H:$H,$A11)/1000</f>
        <v>0</v>
      </c>
      <c r="L11" s="15">
        <f>-SUMIFS(DB_Complessivo!$E:$E,DB_Complessivo!$A:$A,"ACT",DB_Complessivo!$B:$B,L$2,DB_Complessivo!$H:$H,$A11)/1000</f>
        <v>0</v>
      </c>
      <c r="M11" s="15">
        <f>-SUMIFS(DB_Complessivo!$E:$E,DB_Complessivo!$A:$A,"ACT",DB_Complessivo!$B:$B,M$2,DB_Complessivo!$H:$H,$A11)/1000</f>
        <v>0</v>
      </c>
      <c r="N11" s="15">
        <f>-SUMIFS(DB_Complessivo!$E:$E,DB_Complessivo!$A:$A,"ACT",DB_Complessivo!$B:$B,N$2,DB_Complessivo!$H:$H,$A11)/1000</f>
        <v>0</v>
      </c>
      <c r="O11" s="15">
        <f>-SUMIFS(DB_Complessivo!$E:$E,DB_Complessivo!$A:$A,"ACT",DB_Complessivo!$B:$B,O$2,DB_Complessivo!$H:$H,$A11)/1000</f>
        <v>0</v>
      </c>
      <c r="P11" s="15">
        <f t="shared" si="1"/>
        <v>-131.42555664598098</v>
      </c>
      <c r="Q11" s="15">
        <f t="shared" si="2"/>
        <v>-122.89906143236192</v>
      </c>
      <c r="R11" s="15">
        <f t="shared" si="3"/>
        <v>8.5264952136190573</v>
      </c>
    </row>
    <row r="12" spans="1:18" ht="15.75" thickBot="1" x14ac:dyDescent="0.3">
      <c r="A12" s="11" t="s">
        <v>290</v>
      </c>
      <c r="C12" s="16" t="s">
        <v>463</v>
      </c>
      <c r="D12" s="17">
        <f>SUM(D7:D11)</f>
        <v>481.70891890927589</v>
      </c>
      <c r="E12" s="17">
        <f t="shared" ref="E12:O12" si="5">SUM(E7:E11)</f>
        <v>771.27322173502307</v>
      </c>
      <c r="F12" s="17">
        <f t="shared" si="5"/>
        <v>1023.4026810495966</v>
      </c>
      <c r="G12" s="17">
        <f t="shared" si="5"/>
        <v>1444.7824904689514</v>
      </c>
      <c r="H12" s="17">
        <f t="shared" si="5"/>
        <v>1756.2502267700936</v>
      </c>
      <c r="I12" s="17">
        <f t="shared" si="5"/>
        <v>2178.0041553377332</v>
      </c>
      <c r="J12" s="17">
        <f t="shared" si="5"/>
        <v>0</v>
      </c>
      <c r="K12" s="17">
        <f t="shared" si="5"/>
        <v>0</v>
      </c>
      <c r="L12" s="17">
        <f t="shared" si="5"/>
        <v>0</v>
      </c>
      <c r="M12" s="17">
        <f t="shared" si="5"/>
        <v>0</v>
      </c>
      <c r="N12" s="17">
        <f t="shared" si="5"/>
        <v>0</v>
      </c>
      <c r="O12" s="17">
        <f t="shared" si="5"/>
        <v>0</v>
      </c>
      <c r="P12" s="17">
        <f t="shared" si="1"/>
        <v>351.25004535401871</v>
      </c>
      <c r="Q12" s="17">
        <f t="shared" si="2"/>
        <v>421.7539285676396</v>
      </c>
      <c r="R12" s="17">
        <f t="shared" si="3"/>
        <v>70.503883213620895</v>
      </c>
    </row>
    <row r="13" spans="1:18" ht="15.75" thickBot="1" x14ac:dyDescent="0.3">
      <c r="A13" s="11" t="s">
        <v>290</v>
      </c>
      <c r="C13" s="18" t="s">
        <v>464</v>
      </c>
      <c r="D13" s="19">
        <f>IFERROR(D12/D$7,"")</f>
        <v>0.81742628758509062</v>
      </c>
      <c r="E13" s="19">
        <f t="shared" ref="E13:O13" si="6">IFERROR(E12/E$7,"")</f>
        <v>0.69702571497391574</v>
      </c>
      <c r="F13" s="19">
        <f t="shared" si="6"/>
        <v>0.58830915898131908</v>
      </c>
      <c r="G13" s="19">
        <f t="shared" si="6"/>
        <v>0.58594154853548397</v>
      </c>
      <c r="H13" s="19">
        <f t="shared" si="6"/>
        <v>0.5567175004555871</v>
      </c>
      <c r="I13" s="19">
        <f t="shared" si="6"/>
        <v>0.56679200778829364</v>
      </c>
      <c r="J13" s="19" t="str">
        <f t="shared" si="6"/>
        <v/>
      </c>
      <c r="K13" s="19" t="str">
        <f t="shared" si="6"/>
        <v/>
      </c>
      <c r="L13" s="19" t="str">
        <f t="shared" si="6"/>
        <v/>
      </c>
      <c r="M13" s="19" t="str">
        <f t="shared" si="6"/>
        <v/>
      </c>
      <c r="N13" s="19" t="str">
        <f t="shared" si="6"/>
        <v/>
      </c>
      <c r="O13" s="19" t="str">
        <f t="shared" si="6"/>
        <v/>
      </c>
      <c r="P13" s="19">
        <f t="shared" si="1"/>
        <v>0.11134350009111742</v>
      </c>
      <c r="Q13" s="19">
        <f t="shared" si="2"/>
        <v>1.0074507332706539E-2</v>
      </c>
      <c r="R13" s="19">
        <f t="shared" si="3"/>
        <v>-0.10126899275841088</v>
      </c>
    </row>
    <row r="14" spans="1:18" x14ac:dyDescent="0.25">
      <c r="A14" s="8" t="s">
        <v>298</v>
      </c>
      <c r="C14" s="14" t="s">
        <v>299</v>
      </c>
      <c r="D14" s="15">
        <f>-SUMIFS(DB_Complessivo!$E:$E,DB_Complessivo!$A:$A,"ACT",DB_Complessivo!$B:$B,D$2,DB_Complessivo!$H:$H,$A14)/1000</f>
        <v>-3.5642799999999997</v>
      </c>
      <c r="E14" s="15">
        <f>-SUMIFS(DB_Complessivo!$E:$E,DB_Complessivo!$A:$A,"ACT",DB_Complessivo!$B:$B,E$2,DB_Complessivo!$H:$H,$A14)/1000</f>
        <v>-4.3773200000000001</v>
      </c>
      <c r="F14" s="15">
        <f>-SUMIFS(DB_Complessivo!$E:$E,DB_Complessivo!$A:$A,"ACT",DB_Complessivo!$B:$B,F$2,DB_Complessivo!$H:$H,$A14)/1000</f>
        <v>-6.6156000000000006</v>
      </c>
      <c r="G14" s="15">
        <f>-SUMIFS(DB_Complessivo!$E:$E,DB_Complessivo!$A:$A,"ACT",DB_Complessivo!$B:$B,G$2,DB_Complessivo!$H:$H,$A14)/1000</f>
        <v>-8.0525900000000004</v>
      </c>
      <c r="H14" s="15">
        <f>-SUMIFS(DB_Complessivo!$E:$E,DB_Complessivo!$A:$A,"ACT",DB_Complessivo!$B:$B,H$2,DB_Complessivo!$H:$H,$A14)/1000</f>
        <v>-8.0843100000000003</v>
      </c>
      <c r="I14" s="15">
        <f>-SUMIFS(DB_Complessivo!$E:$E,DB_Complessivo!$A:$A,"ACT",DB_Complessivo!$B:$B,I$2,DB_Complessivo!$H:$H,$A14)/1000</f>
        <v>-9.8313500000000005</v>
      </c>
      <c r="J14" s="15">
        <f>-SUMIFS(DB_Complessivo!$E:$E,DB_Complessivo!$A:$A,"ACT",DB_Complessivo!$B:$B,J$2,DB_Complessivo!$H:$H,$A14)/1000</f>
        <v>0</v>
      </c>
      <c r="K14" s="15">
        <f>-SUMIFS(DB_Complessivo!$E:$E,DB_Complessivo!$A:$A,"ACT",DB_Complessivo!$B:$B,K$2,DB_Complessivo!$H:$H,$A14)/1000</f>
        <v>0</v>
      </c>
      <c r="L14" s="15">
        <f>-SUMIFS(DB_Complessivo!$E:$E,DB_Complessivo!$A:$A,"ACT",DB_Complessivo!$B:$B,L$2,DB_Complessivo!$H:$H,$A14)/1000</f>
        <v>0</v>
      </c>
      <c r="M14" s="15">
        <f>-SUMIFS(DB_Complessivo!$E:$E,DB_Complessivo!$A:$A,"ACT",DB_Complessivo!$B:$B,M$2,DB_Complessivo!$H:$H,$A14)/1000</f>
        <v>0</v>
      </c>
      <c r="N14" s="15">
        <f>-SUMIFS(DB_Complessivo!$E:$E,DB_Complessivo!$A:$A,"ACT",DB_Complessivo!$B:$B,N$2,DB_Complessivo!$H:$H,$A14)/1000</f>
        <v>0</v>
      </c>
      <c r="O14" s="15">
        <f>-SUMIFS(DB_Complessivo!$E:$E,DB_Complessivo!$A:$A,"ACT",DB_Complessivo!$B:$B,O$2,DB_Complessivo!$H:$H,$A14)/1000</f>
        <v>0</v>
      </c>
      <c r="P14" s="15">
        <f t="shared" si="1"/>
        <v>-1.616862</v>
      </c>
      <c r="Q14" s="15">
        <f t="shared" si="2"/>
        <v>-1.7470400000000001</v>
      </c>
      <c r="R14" s="15">
        <f t="shared" si="3"/>
        <v>-0.13017800000000013</v>
      </c>
    </row>
    <row r="15" spans="1:18" x14ac:dyDescent="0.25">
      <c r="A15" s="8" t="s">
        <v>5</v>
      </c>
      <c r="C15" s="14" t="s">
        <v>4</v>
      </c>
      <c r="D15" s="15">
        <f>-SUMIFS(DB_Complessivo!$E:$E,DB_Complessivo!$A:$A,"ACT",DB_Complessivo!$B:$B,D$2,DB_Complessivo!$H:$H,$A15)/1000</f>
        <v>-55.409987610310345</v>
      </c>
      <c r="E15" s="15">
        <f>-SUMIFS(DB_Complessivo!$E:$E,DB_Complessivo!$A:$A,"ACT",DB_Complessivo!$B:$B,E$2,DB_Complessivo!$H:$H,$A15)/1000</f>
        <v>-110.9611321135614</v>
      </c>
      <c r="F15" s="15">
        <f>-SUMIFS(DB_Complessivo!$E:$E,DB_Complessivo!$A:$A,"ACT",DB_Complessivo!$B:$B,F$2,DB_Complessivo!$H:$H,$A15)/1000</f>
        <v>-164.51900955017291</v>
      </c>
      <c r="G15" s="15">
        <f>-SUMIFS(DB_Complessivo!$E:$E,DB_Complessivo!$A:$A,"ACT",DB_Complessivo!$B:$B,G$2,DB_Complessivo!$H:$H,$A15)/1000</f>
        <v>-223.111589799021</v>
      </c>
      <c r="H15" s="15">
        <f>-SUMIFS(DB_Complessivo!$E:$E,DB_Complessivo!$A:$A,"ACT",DB_Complessivo!$B:$B,H$2,DB_Complessivo!$H:$H,$A15)/1000</f>
        <v>-281.62619281281638</v>
      </c>
      <c r="I15" s="15">
        <f>-SUMIFS(DB_Complessivo!$E:$E,DB_Complessivo!$A:$A,"ACT",DB_Complessivo!$B:$B,I$2,DB_Complessivo!$H:$H,$A15)/1000</f>
        <v>-334.29721914097155</v>
      </c>
      <c r="J15" s="15">
        <f>-SUMIFS(DB_Complessivo!$E:$E,DB_Complessivo!$A:$A,"ACT",DB_Complessivo!$B:$B,J$2,DB_Complessivo!$H:$H,$A15)/1000</f>
        <v>0</v>
      </c>
      <c r="K15" s="15">
        <f>-SUMIFS(DB_Complessivo!$E:$E,DB_Complessivo!$A:$A,"ACT",DB_Complessivo!$B:$B,K$2,DB_Complessivo!$H:$H,$A15)/1000</f>
        <v>0</v>
      </c>
      <c r="L15" s="15">
        <f>-SUMIFS(DB_Complessivo!$E:$E,DB_Complessivo!$A:$A,"ACT",DB_Complessivo!$B:$B,L$2,DB_Complessivo!$H:$H,$A15)/1000</f>
        <v>0</v>
      </c>
      <c r="M15" s="15">
        <f>-SUMIFS(DB_Complessivo!$E:$E,DB_Complessivo!$A:$A,"ACT",DB_Complessivo!$B:$B,M$2,DB_Complessivo!$H:$H,$A15)/1000</f>
        <v>0</v>
      </c>
      <c r="N15" s="15">
        <f>-SUMIFS(DB_Complessivo!$E:$E,DB_Complessivo!$A:$A,"ACT",DB_Complessivo!$B:$B,N$2,DB_Complessivo!$H:$H,$A15)/1000</f>
        <v>0</v>
      </c>
      <c r="O15" s="15">
        <f>-SUMIFS(DB_Complessivo!$E:$E,DB_Complessivo!$A:$A,"ACT",DB_Complessivo!$B:$B,O$2,DB_Complessivo!$H:$H,$A15)/1000</f>
        <v>0</v>
      </c>
      <c r="P15" s="15">
        <f t="shared" si="1"/>
        <v>-56.325238562563278</v>
      </c>
      <c r="Q15" s="15">
        <f t="shared" si="2"/>
        <v>-52.671026328155165</v>
      </c>
      <c r="R15" s="15">
        <f t="shared" si="3"/>
        <v>3.6542122344081136</v>
      </c>
    </row>
    <row r="16" spans="1:18" x14ac:dyDescent="0.25">
      <c r="A16" s="8" t="s">
        <v>300</v>
      </c>
      <c r="C16" s="14" t="s">
        <v>127</v>
      </c>
      <c r="D16" s="15">
        <f>-SUMIFS(DB_Complessivo!$E:$E,DB_Complessivo!$A:$A,"ACT",DB_Complessivo!$B:$B,D$2,DB_Complessivo!$H:$H,$A16)/1000</f>
        <v>-59.855183728452047</v>
      </c>
      <c r="E16" s="15">
        <f>-SUMIFS(DB_Complessivo!$E:$E,DB_Complessivo!$A:$A,"ACT",DB_Complessivo!$B:$B,E$2,DB_Complessivo!$H:$H,$A16)/1000</f>
        <v>-118.28812278729727</v>
      </c>
      <c r="F16" s="15">
        <f>-SUMIFS(DB_Complessivo!$E:$E,DB_Complessivo!$A:$A,"ACT",DB_Complessivo!$B:$B,F$2,DB_Complessivo!$H:$H,$A16)/1000</f>
        <v>-210.00672374599733</v>
      </c>
      <c r="G16" s="15">
        <f>-SUMIFS(DB_Complessivo!$E:$E,DB_Complessivo!$A:$A,"ACT",DB_Complessivo!$B:$B,G$2,DB_Complessivo!$H:$H,$A16)/1000</f>
        <v>-423.60558756209599</v>
      </c>
      <c r="H16" s="15">
        <f>-SUMIFS(DB_Complessivo!$E:$E,DB_Complessivo!$A:$A,"ACT",DB_Complessivo!$B:$B,H$2,DB_Complessivo!$H:$H,$A16)/1000</f>
        <v>-342.88135440100376</v>
      </c>
      <c r="I16" s="15">
        <f>-SUMIFS(DB_Complessivo!$E:$E,DB_Complessivo!$A:$A,"ACT",DB_Complessivo!$B:$B,I$2,DB_Complessivo!$H:$H,$A16)/1000</f>
        <v>-406.57358120704504</v>
      </c>
      <c r="J16" s="15">
        <f>-SUMIFS(DB_Complessivo!$E:$E,DB_Complessivo!$A:$A,"ACT",DB_Complessivo!$B:$B,J$2,DB_Complessivo!$H:$H,$A16)/1000</f>
        <v>0</v>
      </c>
      <c r="K16" s="15">
        <f>-SUMIFS(DB_Complessivo!$E:$E,DB_Complessivo!$A:$A,"ACT",DB_Complessivo!$B:$B,K$2,DB_Complessivo!$H:$H,$A16)/1000</f>
        <v>0</v>
      </c>
      <c r="L16" s="15">
        <f>-SUMIFS(DB_Complessivo!$E:$E,DB_Complessivo!$A:$A,"ACT",DB_Complessivo!$B:$B,L$2,DB_Complessivo!$H:$H,$A16)/1000</f>
        <v>0</v>
      </c>
      <c r="M16" s="15">
        <f>-SUMIFS(DB_Complessivo!$E:$E,DB_Complessivo!$A:$A,"ACT",DB_Complessivo!$B:$B,M$2,DB_Complessivo!$H:$H,$A16)/1000</f>
        <v>0</v>
      </c>
      <c r="N16" s="15">
        <f>-SUMIFS(DB_Complessivo!$E:$E,DB_Complessivo!$A:$A,"ACT",DB_Complessivo!$B:$B,N$2,DB_Complessivo!$H:$H,$A16)/1000</f>
        <v>0</v>
      </c>
      <c r="O16" s="15">
        <f>-SUMIFS(DB_Complessivo!$E:$E,DB_Complessivo!$A:$A,"ACT",DB_Complessivo!$B:$B,O$2,DB_Complessivo!$H:$H,$A16)/1000</f>
        <v>0</v>
      </c>
      <c r="P16" s="15">
        <f t="shared" si="1"/>
        <v>-68.576270880200752</v>
      </c>
      <c r="Q16" s="15">
        <f t="shared" si="2"/>
        <v>-63.692226806041276</v>
      </c>
      <c r="R16" s="15">
        <f t="shared" si="3"/>
        <v>4.8840440741594762</v>
      </c>
    </row>
    <row r="17" spans="1:18" x14ac:dyDescent="0.25">
      <c r="A17" s="8" t="s">
        <v>301</v>
      </c>
      <c r="C17" s="14" t="s">
        <v>302</v>
      </c>
      <c r="D17" s="15">
        <f>-SUMIFS(DB_Complessivo!$E:$E,DB_Complessivo!$A:$A,"ACT",DB_Complessivo!$B:$B,D$2,DB_Complessivo!$H:$H,$A17)/1000</f>
        <v>-12.614600000000001</v>
      </c>
      <c r="E17" s="15">
        <f>-SUMIFS(DB_Complessivo!$E:$E,DB_Complessivo!$A:$A,"ACT",DB_Complessivo!$B:$B,E$2,DB_Complessivo!$H:$H,$A17)/1000</f>
        <v>-28.434269999999998</v>
      </c>
      <c r="F17" s="15">
        <f>-SUMIFS(DB_Complessivo!$E:$E,DB_Complessivo!$A:$A,"ACT",DB_Complessivo!$B:$B,F$2,DB_Complessivo!$H:$H,$A17)/1000</f>
        <v>-37.236089999999997</v>
      </c>
      <c r="G17" s="15">
        <f>-SUMIFS(DB_Complessivo!$E:$E,DB_Complessivo!$A:$A,"ACT",DB_Complessivo!$B:$B,G$2,DB_Complessivo!$H:$H,$A17)/1000</f>
        <v>-48.34769</v>
      </c>
      <c r="H17" s="15">
        <f>-SUMIFS(DB_Complessivo!$E:$E,DB_Complessivo!$A:$A,"ACT",DB_Complessivo!$B:$B,H$2,DB_Complessivo!$H:$H,$A17)/1000</f>
        <v>-71.039720000000003</v>
      </c>
      <c r="I17" s="15">
        <f>-SUMIFS(DB_Complessivo!$E:$E,DB_Complessivo!$A:$A,"ACT",DB_Complessivo!$B:$B,I$2,DB_Complessivo!$H:$H,$A17)/1000</f>
        <v>-96.764610000000019</v>
      </c>
      <c r="J17" s="15">
        <f>-SUMIFS(DB_Complessivo!$E:$E,DB_Complessivo!$A:$A,"ACT",DB_Complessivo!$B:$B,J$2,DB_Complessivo!$H:$H,$A17)/1000</f>
        <v>0</v>
      </c>
      <c r="K17" s="15">
        <f>-SUMIFS(DB_Complessivo!$E:$E,DB_Complessivo!$A:$A,"ACT",DB_Complessivo!$B:$B,K$2,DB_Complessivo!$H:$H,$A17)/1000</f>
        <v>0</v>
      </c>
      <c r="L17" s="15">
        <f>-SUMIFS(DB_Complessivo!$E:$E,DB_Complessivo!$A:$A,"ACT",DB_Complessivo!$B:$B,L$2,DB_Complessivo!$H:$H,$A17)/1000</f>
        <v>0</v>
      </c>
      <c r="M17" s="15">
        <f>-SUMIFS(DB_Complessivo!$E:$E,DB_Complessivo!$A:$A,"ACT",DB_Complessivo!$B:$B,M$2,DB_Complessivo!$H:$H,$A17)/1000</f>
        <v>0</v>
      </c>
      <c r="N17" s="15">
        <f>-SUMIFS(DB_Complessivo!$E:$E,DB_Complessivo!$A:$A,"ACT",DB_Complessivo!$B:$B,N$2,DB_Complessivo!$H:$H,$A17)/1000</f>
        <v>0</v>
      </c>
      <c r="O17" s="15">
        <f>-SUMIFS(DB_Complessivo!$E:$E,DB_Complessivo!$A:$A,"ACT",DB_Complessivo!$B:$B,O$2,DB_Complessivo!$H:$H,$A17)/1000</f>
        <v>0</v>
      </c>
      <c r="P17" s="15">
        <f t="shared" si="1"/>
        <v>-14.207944000000001</v>
      </c>
      <c r="Q17" s="15">
        <f t="shared" si="2"/>
        <v>-25.724890000000016</v>
      </c>
      <c r="R17" s="15">
        <f t="shared" si="3"/>
        <v>-11.516946000000015</v>
      </c>
    </row>
    <row r="18" spans="1:18" x14ac:dyDescent="0.25">
      <c r="A18" s="8" t="s">
        <v>303</v>
      </c>
      <c r="C18" s="14" t="s">
        <v>304</v>
      </c>
      <c r="D18" s="15">
        <f>-SUMIFS(DB_Complessivo!$E:$E,DB_Complessivo!$A:$A,"ACT",DB_Complessivo!$B:$B,D$2,DB_Complessivo!$H:$H,$A18)/1000</f>
        <v>-7.1882599999999996</v>
      </c>
      <c r="E18" s="15">
        <f>-SUMIFS(DB_Complessivo!$E:$E,DB_Complessivo!$A:$A,"ACT",DB_Complessivo!$B:$B,E$2,DB_Complessivo!$H:$H,$A18)/1000</f>
        <v>-14.376519999999999</v>
      </c>
      <c r="F18" s="15">
        <f>-SUMIFS(DB_Complessivo!$E:$E,DB_Complessivo!$A:$A,"ACT",DB_Complessivo!$B:$B,F$2,DB_Complessivo!$H:$H,$A18)/1000</f>
        <v>-21.963509999999999</v>
      </c>
      <c r="G18" s="15">
        <f>-SUMIFS(DB_Complessivo!$E:$E,DB_Complessivo!$A:$A,"ACT",DB_Complessivo!$B:$B,G$2,DB_Complessivo!$H:$H,$A18)/1000</f>
        <v>-29.284680000000005</v>
      </c>
      <c r="H18" s="15">
        <f>-SUMIFS(DB_Complessivo!$E:$E,DB_Complessivo!$A:$A,"ACT",DB_Complessivo!$B:$B,H$2,DB_Complessivo!$H:$H,$A18)/1000</f>
        <v>-36.605849999999997</v>
      </c>
      <c r="I18" s="15">
        <f>-SUMIFS(DB_Complessivo!$E:$E,DB_Complessivo!$A:$A,"ACT",DB_Complessivo!$B:$B,I$2,DB_Complessivo!$H:$H,$A18)/1000</f>
        <v>-43.926929999999999</v>
      </c>
      <c r="J18" s="15">
        <f>-SUMIFS(DB_Complessivo!$E:$E,DB_Complessivo!$A:$A,"ACT",DB_Complessivo!$B:$B,J$2,DB_Complessivo!$H:$H,$A18)/1000</f>
        <v>0</v>
      </c>
      <c r="K18" s="15">
        <f>-SUMIFS(DB_Complessivo!$E:$E,DB_Complessivo!$A:$A,"ACT",DB_Complessivo!$B:$B,K$2,DB_Complessivo!$H:$H,$A18)/1000</f>
        <v>0</v>
      </c>
      <c r="L18" s="15">
        <f>-SUMIFS(DB_Complessivo!$E:$E,DB_Complessivo!$A:$A,"ACT",DB_Complessivo!$B:$B,L$2,DB_Complessivo!$H:$H,$A18)/1000</f>
        <v>0</v>
      </c>
      <c r="M18" s="15">
        <f>-SUMIFS(DB_Complessivo!$E:$E,DB_Complessivo!$A:$A,"ACT",DB_Complessivo!$B:$B,M$2,DB_Complessivo!$H:$H,$A18)/1000</f>
        <v>0</v>
      </c>
      <c r="N18" s="15">
        <f>-SUMIFS(DB_Complessivo!$E:$E,DB_Complessivo!$A:$A,"ACT",DB_Complessivo!$B:$B,N$2,DB_Complessivo!$H:$H,$A18)/1000</f>
        <v>0</v>
      </c>
      <c r="O18" s="15">
        <f>-SUMIFS(DB_Complessivo!$E:$E,DB_Complessivo!$A:$A,"ACT",DB_Complessivo!$B:$B,O$2,DB_Complessivo!$H:$H,$A18)/1000</f>
        <v>0</v>
      </c>
      <c r="P18" s="15">
        <f t="shared" si="1"/>
        <v>-7.3211699999999995</v>
      </c>
      <c r="Q18" s="15">
        <f t="shared" si="2"/>
        <v>-7.321080000000002</v>
      </c>
      <c r="R18" s="15">
        <f t="shared" si="3"/>
        <v>8.9999999997480984E-5</v>
      </c>
    </row>
    <row r="19" spans="1:18" ht="15.75" thickBot="1" x14ac:dyDescent="0.3">
      <c r="A19" s="11" t="s">
        <v>290</v>
      </c>
      <c r="C19" s="16" t="s">
        <v>465</v>
      </c>
      <c r="D19" s="17">
        <f>SUM(D12,D14:D18)</f>
        <v>343.07660757051349</v>
      </c>
      <c r="E19" s="17">
        <f t="shared" ref="E19:O19" si="7">SUM(E12,E14:E18)</f>
        <v>494.83585683416425</v>
      </c>
      <c r="F19" s="17">
        <f t="shared" si="7"/>
        <v>583.0617477534264</v>
      </c>
      <c r="G19" s="17">
        <f t="shared" si="7"/>
        <v>712.38035310783448</v>
      </c>
      <c r="H19" s="17">
        <f t="shared" si="7"/>
        <v>1016.0127995562733</v>
      </c>
      <c r="I19" s="17">
        <f t="shared" si="7"/>
        <v>1286.6104649897168</v>
      </c>
      <c r="J19" s="17">
        <f t="shared" si="7"/>
        <v>0</v>
      </c>
      <c r="K19" s="17">
        <f t="shared" si="7"/>
        <v>0</v>
      </c>
      <c r="L19" s="17">
        <f t="shared" si="7"/>
        <v>0</v>
      </c>
      <c r="M19" s="17">
        <f t="shared" si="7"/>
        <v>0</v>
      </c>
      <c r="N19" s="17">
        <f t="shared" si="7"/>
        <v>0</v>
      </c>
      <c r="O19" s="17">
        <f t="shared" si="7"/>
        <v>0</v>
      </c>
      <c r="P19" s="17">
        <f t="shared" si="1"/>
        <v>203.20255991125467</v>
      </c>
      <c r="Q19" s="17">
        <f t="shared" si="2"/>
        <v>270.59766543344347</v>
      </c>
      <c r="R19" s="17">
        <f t="shared" si="3"/>
        <v>67.3951055221888</v>
      </c>
    </row>
    <row r="20" spans="1:18" ht="15.75" thickBot="1" x14ac:dyDescent="0.3">
      <c r="A20" s="11" t="s">
        <v>290</v>
      </c>
      <c r="C20" s="18" t="s">
        <v>466</v>
      </c>
      <c r="D20" s="19">
        <f>IFERROR(D19/D$7,"")</f>
        <v>0.58217696761489557</v>
      </c>
      <c r="E20" s="19">
        <f t="shared" ref="E20:O20" si="8">IFERROR(E19/E$7,"")</f>
        <v>0.44719991202165865</v>
      </c>
      <c r="F20" s="19">
        <f t="shared" si="8"/>
        <v>0.33517653686738064</v>
      </c>
      <c r="G20" s="19">
        <f t="shared" si="8"/>
        <v>0.2889107876098182</v>
      </c>
      <c r="H20" s="19">
        <f t="shared" si="8"/>
        <v>0.32206806158829748</v>
      </c>
      <c r="I20" s="19">
        <f t="shared" si="8"/>
        <v>0.33482054058793642</v>
      </c>
      <c r="J20" s="19" t="str">
        <f t="shared" si="8"/>
        <v/>
      </c>
      <c r="K20" s="19" t="str">
        <f t="shared" si="8"/>
        <v/>
      </c>
      <c r="L20" s="19" t="str">
        <f t="shared" si="8"/>
        <v/>
      </c>
      <c r="M20" s="19" t="str">
        <f t="shared" si="8"/>
        <v/>
      </c>
      <c r="N20" s="19" t="str">
        <f t="shared" si="8"/>
        <v/>
      </c>
      <c r="O20" s="19" t="str">
        <f t="shared" si="8"/>
        <v/>
      </c>
      <c r="P20" s="19">
        <f t="shared" si="1"/>
        <v>6.4413612317659491E-2</v>
      </c>
      <c r="Q20" s="19">
        <f t="shared" si="2"/>
        <v>1.2752478999638939E-2</v>
      </c>
      <c r="R20" s="19">
        <f t="shared" si="3"/>
        <v>-5.1661133318020552E-2</v>
      </c>
    </row>
    <row r="21" spans="1:18" x14ac:dyDescent="0.25">
      <c r="A21" s="8" t="s">
        <v>307</v>
      </c>
      <c r="C21" s="14" t="s">
        <v>128</v>
      </c>
      <c r="D21" s="15">
        <f>-SUMIFS(DB_Complessivo!$E:$E,DB_Complessivo!$A:$A,"ACT",DB_Complessivo!$B:$B,D$2,DB_Complessivo!$H:$H,$A21)/1000</f>
        <v>-121.85699457051346</v>
      </c>
      <c r="E21" s="15">
        <f>-SUMIFS(DB_Complessivo!$E:$E,DB_Complessivo!$A:$A,"ACT",DB_Complessivo!$B:$B,E$2,DB_Complessivo!$H:$H,$A21)/1000</f>
        <v>-234.11656383416451</v>
      </c>
      <c r="F21" s="15">
        <f>-SUMIFS(DB_Complessivo!$E:$E,DB_Complessivo!$A:$A,"ACT",DB_Complessivo!$B:$B,F$2,DB_Complessivo!$H:$H,$A21)/1000</f>
        <v>-312.41913475342619</v>
      </c>
      <c r="G21" s="15">
        <f>-SUMIFS(DB_Complessivo!$E:$E,DB_Complessivo!$A:$A,"ACT",DB_Complessivo!$B:$B,G$2,DB_Complessivo!$H:$H,$A21)/1000</f>
        <v>-284.047390107833</v>
      </c>
      <c r="H21" s="15">
        <f>-SUMIFS(DB_Complessivo!$E:$E,DB_Complessivo!$A:$A,"ACT",DB_Complessivo!$B:$B,H$2,DB_Complessivo!$H:$H,$A21)/1000</f>
        <v>-415.4929065562751</v>
      </c>
      <c r="I21" s="15">
        <f>-SUMIFS(DB_Complessivo!$E:$E,DB_Complessivo!$A:$A,"ACT",DB_Complessivo!$B:$B,I$2,DB_Complessivo!$H:$H,$A21)/1000</f>
        <v>-630.26133198971695</v>
      </c>
      <c r="J21" s="15">
        <f>-SUMIFS(DB_Complessivo!$E:$E,DB_Complessivo!$A:$A,"ACT",DB_Complessivo!$B:$B,J$2,DB_Complessivo!$H:$H,$A21)/1000</f>
        <v>0</v>
      </c>
      <c r="K21" s="15">
        <f>-SUMIFS(DB_Complessivo!$E:$E,DB_Complessivo!$A:$A,"ACT",DB_Complessivo!$B:$B,K$2,DB_Complessivo!$H:$H,$A21)/1000</f>
        <v>0</v>
      </c>
      <c r="L21" s="15">
        <f>-SUMIFS(DB_Complessivo!$E:$E,DB_Complessivo!$A:$A,"ACT",DB_Complessivo!$B:$B,L$2,DB_Complessivo!$H:$H,$A21)/1000</f>
        <v>0</v>
      </c>
      <c r="M21" s="15">
        <f>-SUMIFS(DB_Complessivo!$E:$E,DB_Complessivo!$A:$A,"ACT",DB_Complessivo!$B:$B,M$2,DB_Complessivo!$H:$H,$A21)/1000</f>
        <v>0</v>
      </c>
      <c r="N21" s="15">
        <f>-SUMIFS(DB_Complessivo!$E:$E,DB_Complessivo!$A:$A,"ACT",DB_Complessivo!$B:$B,N$2,DB_Complessivo!$H:$H,$A21)/1000</f>
        <v>0</v>
      </c>
      <c r="O21" s="15">
        <f>-SUMIFS(DB_Complessivo!$E:$E,DB_Complessivo!$A:$A,"ACT",DB_Complessivo!$B:$B,O$2,DB_Complessivo!$H:$H,$A21)/1000</f>
        <v>0</v>
      </c>
      <c r="P21" s="15">
        <f t="shared" si="1"/>
        <v>-83.098581311255018</v>
      </c>
      <c r="Q21" s="15">
        <f t="shared" si="2"/>
        <v>-214.76842543344185</v>
      </c>
      <c r="R21" s="15">
        <f t="shared" si="3"/>
        <v>-131.66984412218682</v>
      </c>
    </row>
    <row r="22" spans="1:18" x14ac:dyDescent="0.25">
      <c r="A22" s="8" t="s">
        <v>308</v>
      </c>
      <c r="C22" s="14" t="s">
        <v>309</v>
      </c>
      <c r="D22" s="15">
        <f>-SUMIFS(DB_Complessivo!$E:$E,DB_Complessivo!$A:$A,"ACT",DB_Complessivo!$B:$B,D$2,DB_Complessivo!$H:$H,$A22)/1000</f>
        <v>-44.997730000000004</v>
      </c>
      <c r="E22" s="15">
        <f>-SUMIFS(DB_Complessivo!$E:$E,DB_Complessivo!$A:$A,"ACT",DB_Complessivo!$B:$B,E$2,DB_Complessivo!$H:$H,$A22)/1000</f>
        <v>-86.628739999999993</v>
      </c>
      <c r="F22" s="15">
        <f>-SUMIFS(DB_Complessivo!$E:$E,DB_Complessivo!$A:$A,"ACT",DB_Complessivo!$B:$B,F$2,DB_Complessivo!$H:$H,$A22)/1000</f>
        <v>-150.84994000000006</v>
      </c>
      <c r="G22" s="15">
        <f>-SUMIFS(DB_Complessivo!$E:$E,DB_Complessivo!$A:$A,"ACT",DB_Complessivo!$B:$B,G$2,DB_Complessivo!$H:$H,$A22)/1000</f>
        <v>-253.60355999999996</v>
      </c>
      <c r="H22" s="15">
        <f>-SUMIFS(DB_Complessivo!$E:$E,DB_Complessivo!$A:$A,"ACT",DB_Complessivo!$B:$B,H$2,DB_Complessivo!$H:$H,$A22)/1000</f>
        <v>-258.94822999999997</v>
      </c>
      <c r="I22" s="15">
        <f>-SUMIFS(DB_Complessivo!$E:$E,DB_Complessivo!$A:$A,"ACT",DB_Complessivo!$B:$B,I$2,DB_Complessivo!$H:$H,$A22)/1000</f>
        <v>-385.23776000000004</v>
      </c>
      <c r="J22" s="15">
        <f>-SUMIFS(DB_Complessivo!$E:$E,DB_Complessivo!$A:$A,"ACT",DB_Complessivo!$B:$B,J$2,DB_Complessivo!$H:$H,$A22)/1000</f>
        <v>0</v>
      </c>
      <c r="K22" s="15">
        <f>-SUMIFS(DB_Complessivo!$E:$E,DB_Complessivo!$A:$A,"ACT",DB_Complessivo!$B:$B,K$2,DB_Complessivo!$H:$H,$A22)/1000</f>
        <v>0</v>
      </c>
      <c r="L22" s="15">
        <f>-SUMIFS(DB_Complessivo!$E:$E,DB_Complessivo!$A:$A,"ACT",DB_Complessivo!$B:$B,L$2,DB_Complessivo!$H:$H,$A22)/1000</f>
        <v>0</v>
      </c>
      <c r="M22" s="15">
        <f>-SUMIFS(DB_Complessivo!$E:$E,DB_Complessivo!$A:$A,"ACT",DB_Complessivo!$B:$B,M$2,DB_Complessivo!$H:$H,$A22)/1000</f>
        <v>0</v>
      </c>
      <c r="N22" s="15">
        <f>-SUMIFS(DB_Complessivo!$E:$E,DB_Complessivo!$A:$A,"ACT",DB_Complessivo!$B:$B,N$2,DB_Complessivo!$H:$H,$A22)/1000</f>
        <v>0</v>
      </c>
      <c r="O22" s="15">
        <f>-SUMIFS(DB_Complessivo!$E:$E,DB_Complessivo!$A:$A,"ACT",DB_Complessivo!$B:$B,O$2,DB_Complessivo!$H:$H,$A22)/1000</f>
        <v>0</v>
      </c>
      <c r="P22" s="15">
        <f t="shared" si="1"/>
        <v>-51.789645999999991</v>
      </c>
      <c r="Q22" s="15">
        <f t="shared" si="2"/>
        <v>-126.28953000000007</v>
      </c>
      <c r="R22" s="15">
        <f t="shared" si="3"/>
        <v>-74.49988400000008</v>
      </c>
    </row>
    <row r="23" spans="1:18" x14ac:dyDescent="0.25">
      <c r="A23" s="8" t="s">
        <v>310</v>
      </c>
      <c r="C23" s="14" t="s">
        <v>263</v>
      </c>
      <c r="D23" s="15">
        <f>-SUMIFS(DB_Complessivo!$E:$E,DB_Complessivo!$A:$A,"ACT",DB_Complessivo!$B:$B,D$2,DB_Complessivo!$H:$H,$A23)/1000</f>
        <v>-4.6208999999999998</v>
      </c>
      <c r="E23" s="15">
        <f>-SUMIFS(DB_Complessivo!$E:$E,DB_Complessivo!$A:$A,"ACT",DB_Complessivo!$B:$B,E$2,DB_Complessivo!$H:$H,$A23)/1000</f>
        <v>-7.4918000000000005</v>
      </c>
      <c r="F23" s="15">
        <f>-SUMIFS(DB_Complessivo!$E:$E,DB_Complessivo!$A:$A,"ACT",DB_Complessivo!$B:$B,F$2,DB_Complessivo!$H:$H,$A23)/1000</f>
        <v>-17.6127</v>
      </c>
      <c r="G23" s="15">
        <f>-SUMIFS(DB_Complessivo!$E:$E,DB_Complessivo!$A:$A,"ACT",DB_Complessivo!$B:$B,G$2,DB_Complessivo!$H:$H,$A23)/1000</f>
        <v>-24.633599999999998</v>
      </c>
      <c r="H23" s="15">
        <f>-SUMIFS(DB_Complessivo!$E:$E,DB_Complessivo!$A:$A,"ACT",DB_Complessivo!$B:$B,H$2,DB_Complessivo!$H:$H,$A23)/1000</f>
        <v>-32.854500000000002</v>
      </c>
      <c r="I23" s="15">
        <f>-SUMIFS(DB_Complessivo!$E:$E,DB_Complessivo!$A:$A,"ACT",DB_Complessivo!$B:$B,I$2,DB_Complessivo!$H:$H,$A23)/1000</f>
        <v>-46.575400000000002</v>
      </c>
      <c r="J23" s="15">
        <f>-SUMIFS(DB_Complessivo!$E:$E,DB_Complessivo!$A:$A,"ACT",DB_Complessivo!$B:$B,J$2,DB_Complessivo!$H:$H,$A23)/1000</f>
        <v>0</v>
      </c>
      <c r="K23" s="15">
        <f>-SUMIFS(DB_Complessivo!$E:$E,DB_Complessivo!$A:$A,"ACT",DB_Complessivo!$B:$B,K$2,DB_Complessivo!$H:$H,$A23)/1000</f>
        <v>0</v>
      </c>
      <c r="L23" s="15">
        <f>-SUMIFS(DB_Complessivo!$E:$E,DB_Complessivo!$A:$A,"ACT",DB_Complessivo!$B:$B,L$2,DB_Complessivo!$H:$H,$A23)/1000</f>
        <v>0</v>
      </c>
      <c r="M23" s="15">
        <f>-SUMIFS(DB_Complessivo!$E:$E,DB_Complessivo!$A:$A,"ACT",DB_Complessivo!$B:$B,M$2,DB_Complessivo!$H:$H,$A23)/1000</f>
        <v>0</v>
      </c>
      <c r="N23" s="15">
        <f>-SUMIFS(DB_Complessivo!$E:$E,DB_Complessivo!$A:$A,"ACT",DB_Complessivo!$B:$B,N$2,DB_Complessivo!$H:$H,$A23)/1000</f>
        <v>0</v>
      </c>
      <c r="O23" s="15">
        <f>-SUMIFS(DB_Complessivo!$E:$E,DB_Complessivo!$A:$A,"ACT",DB_Complessivo!$B:$B,O$2,DB_Complessivo!$H:$H,$A23)/1000</f>
        <v>0</v>
      </c>
      <c r="P23" s="15">
        <f t="shared" si="1"/>
        <v>-6.5709</v>
      </c>
      <c r="Q23" s="15">
        <f t="shared" si="2"/>
        <v>-13.7209</v>
      </c>
      <c r="R23" s="15">
        <f t="shared" si="3"/>
        <v>-7.15</v>
      </c>
    </row>
    <row r="24" spans="1:18" x14ac:dyDescent="0.25">
      <c r="A24" s="8" t="s">
        <v>311</v>
      </c>
      <c r="C24" s="14" t="s">
        <v>312</v>
      </c>
      <c r="D24" s="15">
        <f>-SUMIFS(DB_Complessivo!$E:$E,DB_Complessivo!$A:$A,"ACT",DB_Complessivo!$B:$B,D$2,DB_Complessivo!$H:$H,$A24)/1000</f>
        <v>-28.649460000000001</v>
      </c>
      <c r="E24" s="15">
        <f>-SUMIFS(DB_Complessivo!$E:$E,DB_Complessivo!$A:$A,"ACT",DB_Complessivo!$B:$B,E$2,DB_Complessivo!$H:$H,$A24)/1000</f>
        <v>-52.222920000000023</v>
      </c>
      <c r="F24" s="15">
        <f>-SUMIFS(DB_Complessivo!$E:$E,DB_Complessivo!$A:$A,"ACT",DB_Complessivo!$B:$B,F$2,DB_Complessivo!$H:$H,$A24)/1000</f>
        <v>-70.008769999999998</v>
      </c>
      <c r="G24" s="15">
        <f>-SUMIFS(DB_Complessivo!$E:$E,DB_Complessivo!$A:$A,"ACT",DB_Complessivo!$B:$B,G$2,DB_Complessivo!$H:$H,$A24)/1000</f>
        <v>-95.608349999999987</v>
      </c>
      <c r="H24" s="15">
        <f>-SUMIFS(DB_Complessivo!$E:$E,DB_Complessivo!$A:$A,"ACT",DB_Complessivo!$B:$B,H$2,DB_Complessivo!$H:$H,$A24)/1000</f>
        <v>-116.26547999999997</v>
      </c>
      <c r="I24" s="15">
        <f>-SUMIFS(DB_Complessivo!$E:$E,DB_Complessivo!$A:$A,"ACT",DB_Complessivo!$B:$B,I$2,DB_Complessivo!$H:$H,$A24)/1000</f>
        <v>-174.73570299999994</v>
      </c>
      <c r="J24" s="15">
        <f>-SUMIFS(DB_Complessivo!$E:$E,DB_Complessivo!$A:$A,"ACT",DB_Complessivo!$B:$B,J$2,DB_Complessivo!$H:$H,$A24)/1000</f>
        <v>0</v>
      </c>
      <c r="K24" s="15">
        <f>-SUMIFS(DB_Complessivo!$E:$E,DB_Complessivo!$A:$A,"ACT",DB_Complessivo!$B:$B,K$2,DB_Complessivo!$H:$H,$A24)/1000</f>
        <v>0</v>
      </c>
      <c r="L24" s="15">
        <f>-SUMIFS(DB_Complessivo!$E:$E,DB_Complessivo!$A:$A,"ACT",DB_Complessivo!$B:$B,L$2,DB_Complessivo!$H:$H,$A24)/1000</f>
        <v>0</v>
      </c>
      <c r="M24" s="15">
        <f>-SUMIFS(DB_Complessivo!$E:$E,DB_Complessivo!$A:$A,"ACT",DB_Complessivo!$B:$B,M$2,DB_Complessivo!$H:$H,$A24)/1000</f>
        <v>0</v>
      </c>
      <c r="N24" s="15">
        <f>-SUMIFS(DB_Complessivo!$E:$E,DB_Complessivo!$A:$A,"ACT",DB_Complessivo!$B:$B,N$2,DB_Complessivo!$H:$H,$A24)/1000</f>
        <v>0</v>
      </c>
      <c r="O24" s="15">
        <f>-SUMIFS(DB_Complessivo!$E:$E,DB_Complessivo!$A:$A,"ACT",DB_Complessivo!$B:$B,O$2,DB_Complessivo!$H:$H,$A24)/1000</f>
        <v>0</v>
      </c>
      <c r="P24" s="15">
        <f t="shared" si="1"/>
        <v>-23.253095999999992</v>
      </c>
      <c r="Q24" s="15">
        <f t="shared" si="2"/>
        <v>-58.470222999999976</v>
      </c>
      <c r="R24" s="15">
        <f t="shared" si="3"/>
        <v>-35.217126999999984</v>
      </c>
    </row>
    <row r="25" spans="1:18" x14ac:dyDescent="0.25">
      <c r="A25" s="8" t="s">
        <v>313</v>
      </c>
      <c r="C25" s="14" t="s">
        <v>314</v>
      </c>
      <c r="D25" s="15">
        <f>-SUMIFS(DB_Complessivo!$E:$E,DB_Complessivo!$A:$A,"ACT",DB_Complessivo!$B:$B,D$2,DB_Complessivo!$H:$H,$A25)/1000</f>
        <v>-3.7690099999999997</v>
      </c>
      <c r="E25" s="15">
        <f>-SUMIFS(DB_Complessivo!$E:$E,DB_Complessivo!$A:$A,"ACT",DB_Complessivo!$B:$B,E$2,DB_Complessivo!$H:$H,$A25)/1000</f>
        <v>-7.5380199999999995</v>
      </c>
      <c r="F25" s="15">
        <f>-SUMIFS(DB_Complessivo!$E:$E,DB_Complessivo!$A:$A,"ACT",DB_Complessivo!$B:$B,F$2,DB_Complessivo!$H:$H,$A25)/1000</f>
        <v>-11.642759999999999</v>
      </c>
      <c r="G25" s="15">
        <f>-SUMIFS(DB_Complessivo!$E:$E,DB_Complessivo!$A:$A,"ACT",DB_Complessivo!$B:$B,G$2,DB_Complessivo!$H:$H,$A25)/1000</f>
        <v>-15.523680000000001</v>
      </c>
      <c r="H25" s="15">
        <f>-SUMIFS(DB_Complessivo!$E:$E,DB_Complessivo!$A:$A,"ACT",DB_Complessivo!$B:$B,H$2,DB_Complessivo!$H:$H,$A25)/1000</f>
        <v>-19.404599999999999</v>
      </c>
      <c r="I25" s="15">
        <f>-SUMIFS(DB_Complessivo!$E:$E,DB_Complessivo!$A:$A,"ACT",DB_Complessivo!$B:$B,I$2,DB_Complessivo!$H:$H,$A25)/1000</f>
        <v>-23.285519999999998</v>
      </c>
      <c r="J25" s="15">
        <f>-SUMIFS(DB_Complessivo!$E:$E,DB_Complessivo!$A:$A,"ACT",DB_Complessivo!$B:$B,J$2,DB_Complessivo!$H:$H,$A25)/1000</f>
        <v>0</v>
      </c>
      <c r="K25" s="15">
        <f>-SUMIFS(DB_Complessivo!$E:$E,DB_Complessivo!$A:$A,"ACT",DB_Complessivo!$B:$B,K$2,DB_Complessivo!$H:$H,$A25)/1000</f>
        <v>0</v>
      </c>
      <c r="L25" s="15">
        <f>-SUMIFS(DB_Complessivo!$E:$E,DB_Complessivo!$A:$A,"ACT",DB_Complessivo!$B:$B,L$2,DB_Complessivo!$H:$H,$A25)/1000</f>
        <v>0</v>
      </c>
      <c r="M25" s="15">
        <f>-SUMIFS(DB_Complessivo!$E:$E,DB_Complessivo!$A:$A,"ACT",DB_Complessivo!$B:$B,M$2,DB_Complessivo!$H:$H,$A25)/1000</f>
        <v>0</v>
      </c>
      <c r="N25" s="15">
        <f>-SUMIFS(DB_Complessivo!$E:$E,DB_Complessivo!$A:$A,"ACT",DB_Complessivo!$B:$B,N$2,DB_Complessivo!$H:$H,$A25)/1000</f>
        <v>0</v>
      </c>
      <c r="O25" s="15">
        <f>-SUMIFS(DB_Complessivo!$E:$E,DB_Complessivo!$A:$A,"ACT",DB_Complessivo!$B:$B,O$2,DB_Complessivo!$H:$H,$A25)/1000</f>
        <v>0</v>
      </c>
      <c r="P25" s="15">
        <f t="shared" si="1"/>
        <v>-3.8809199999999997</v>
      </c>
      <c r="Q25" s="15">
        <f t="shared" si="2"/>
        <v>-3.8809199999999997</v>
      </c>
      <c r="R25" s="15">
        <f t="shared" si="3"/>
        <v>0</v>
      </c>
    </row>
    <row r="26" spans="1:18" x14ac:dyDescent="0.25">
      <c r="A26" s="8" t="s">
        <v>270</v>
      </c>
      <c r="C26" s="14" t="s">
        <v>271</v>
      </c>
      <c r="D26" s="15">
        <f>-SUMIFS(DB_Complessivo!$E:$E,DB_Complessivo!$A:$A,"ACT",DB_Complessivo!$B:$B,D$2,DB_Complessivo!$H:$H,$A26)/1000</f>
        <v>0</v>
      </c>
      <c r="E26" s="15">
        <f>-SUMIFS(DB_Complessivo!$E:$E,DB_Complessivo!$A:$A,"ACT",DB_Complessivo!$B:$B,E$2,DB_Complessivo!$H:$H,$A26)/1000</f>
        <v>0</v>
      </c>
      <c r="F26" s="15">
        <f>-SUMIFS(DB_Complessivo!$E:$E,DB_Complessivo!$A:$A,"ACT",DB_Complessivo!$B:$B,F$2,DB_Complessivo!$H:$H,$A26)/1000</f>
        <v>0</v>
      </c>
      <c r="G26" s="15">
        <f>-SUMIFS(DB_Complessivo!$E:$E,DB_Complessivo!$A:$A,"ACT",DB_Complessivo!$B:$B,G$2,DB_Complessivo!$H:$H,$A26)/1000</f>
        <v>0</v>
      </c>
      <c r="H26" s="15">
        <f>-SUMIFS(DB_Complessivo!$E:$E,DB_Complessivo!$A:$A,"ACT",DB_Complessivo!$B:$B,H$2,DB_Complessivo!$H:$H,$A26)/1000</f>
        <v>0</v>
      </c>
      <c r="I26" s="15">
        <f>-SUMIFS(DB_Complessivo!$E:$E,DB_Complessivo!$A:$A,"ACT",DB_Complessivo!$B:$B,I$2,DB_Complessivo!$H:$H,$A26)/1000</f>
        <v>0</v>
      </c>
      <c r="J26" s="15">
        <f>-SUMIFS(DB_Complessivo!$E:$E,DB_Complessivo!$A:$A,"ACT",DB_Complessivo!$B:$B,J$2,DB_Complessivo!$H:$H,$A26)/1000</f>
        <v>0</v>
      </c>
      <c r="K26" s="15">
        <f>-SUMIFS(DB_Complessivo!$E:$E,DB_Complessivo!$A:$A,"ACT",DB_Complessivo!$B:$B,K$2,DB_Complessivo!$H:$H,$A26)/1000</f>
        <v>0</v>
      </c>
      <c r="L26" s="15">
        <f>-SUMIFS(DB_Complessivo!$E:$E,DB_Complessivo!$A:$A,"ACT",DB_Complessivo!$B:$B,L$2,DB_Complessivo!$H:$H,$A26)/1000</f>
        <v>0</v>
      </c>
      <c r="M26" s="15">
        <f>-SUMIFS(DB_Complessivo!$E:$E,DB_Complessivo!$A:$A,"ACT",DB_Complessivo!$B:$B,M$2,DB_Complessivo!$H:$H,$A26)/1000</f>
        <v>0</v>
      </c>
      <c r="N26" s="15">
        <f>-SUMIFS(DB_Complessivo!$E:$E,DB_Complessivo!$A:$A,"ACT",DB_Complessivo!$B:$B,N$2,DB_Complessivo!$H:$H,$A26)/1000</f>
        <v>0</v>
      </c>
      <c r="O26" s="15">
        <f>-SUMIFS(DB_Complessivo!$E:$E,DB_Complessivo!$A:$A,"ACT",DB_Complessivo!$B:$B,O$2,DB_Complessivo!$H:$H,$A26)/1000</f>
        <v>0</v>
      </c>
      <c r="P26" s="15">
        <f t="shared" si="1"/>
        <v>0</v>
      </c>
      <c r="Q26" s="15">
        <f t="shared" si="2"/>
        <v>0</v>
      </c>
      <c r="R26" s="15">
        <f t="shared" si="3"/>
        <v>0</v>
      </c>
    </row>
    <row r="27" spans="1:18" ht="15.75" thickBot="1" x14ac:dyDescent="0.3">
      <c r="A27" s="11" t="s">
        <v>290</v>
      </c>
      <c r="C27" s="16" t="s">
        <v>467</v>
      </c>
      <c r="D27" s="17">
        <f>SUM(D19,D21:D26)</f>
        <v>139.18251300000003</v>
      </c>
      <c r="E27" s="17">
        <f t="shared" ref="E27:O27" si="9">SUM(E19,E21:E26)</f>
        <v>106.83781299999974</v>
      </c>
      <c r="F27" s="17">
        <f t="shared" si="9"/>
        <v>20.528443000000149</v>
      </c>
      <c r="G27" s="17">
        <f t="shared" si="9"/>
        <v>38.963773000001538</v>
      </c>
      <c r="H27" s="17">
        <f t="shared" si="9"/>
        <v>173.04708299999825</v>
      </c>
      <c r="I27" s="17">
        <f t="shared" si="9"/>
        <v>26.514749999999843</v>
      </c>
      <c r="J27" s="17">
        <f t="shared" si="9"/>
        <v>0</v>
      </c>
      <c r="K27" s="17">
        <f t="shared" si="9"/>
        <v>0</v>
      </c>
      <c r="L27" s="17">
        <f t="shared" si="9"/>
        <v>0</v>
      </c>
      <c r="M27" s="17">
        <f t="shared" si="9"/>
        <v>0</v>
      </c>
      <c r="N27" s="17">
        <f t="shared" si="9"/>
        <v>0</v>
      </c>
      <c r="O27" s="17">
        <f t="shared" si="9"/>
        <v>0</v>
      </c>
      <c r="P27" s="17">
        <f t="shared" si="1"/>
        <v>34.609416599999648</v>
      </c>
      <c r="Q27" s="17">
        <f t="shared" si="2"/>
        <v>-146.5323329999984</v>
      </c>
      <c r="R27" s="17">
        <f t="shared" si="3"/>
        <v>-181.14174959999804</v>
      </c>
    </row>
    <row r="28" spans="1:18" ht="15.75" thickBot="1" x14ac:dyDescent="0.3">
      <c r="A28" s="11" t="s">
        <v>290</v>
      </c>
      <c r="C28" s="18" t="s">
        <v>272</v>
      </c>
      <c r="D28" s="19">
        <f>IFERROR(D27/D$7,"")</f>
        <v>0.23618297364301269</v>
      </c>
      <c r="E28" s="19">
        <f t="shared" ref="E28" si="10">IFERROR(E27/E$7,"")</f>
        <v>9.6552947637742095E-2</v>
      </c>
      <c r="F28" s="19">
        <f t="shared" ref="F28" si="11">IFERROR(F27/F$7,"")</f>
        <v>1.1800898375739891E-2</v>
      </c>
      <c r="G28" s="19">
        <f t="shared" ref="G28" si="12">IFERROR(G27/G$7,"")</f>
        <v>1.5802028083130769E-2</v>
      </c>
      <c r="H28" s="19">
        <f t="shared" ref="H28" si="13">IFERROR(H27/H$7,"")</f>
        <v>5.485456345595164E-2</v>
      </c>
      <c r="I28" s="19">
        <f t="shared" ref="I28" si="14">IFERROR(I27/I$7,"")</f>
        <v>6.9000549662285625E-3</v>
      </c>
      <c r="J28" s="19" t="str">
        <f t="shared" ref="J28" si="15">IFERROR(J27/J$7,"")</f>
        <v/>
      </c>
      <c r="K28" s="19" t="str">
        <f t="shared" ref="K28" si="16">IFERROR(K27/K$7,"")</f>
        <v/>
      </c>
      <c r="L28" s="19" t="str">
        <f t="shared" ref="L28" si="17">IFERROR(L27/L$7,"")</f>
        <v/>
      </c>
      <c r="M28" s="19" t="str">
        <f t="shared" ref="M28" si="18">IFERROR(M27/M$7,"")</f>
        <v/>
      </c>
      <c r="N28" s="19" t="str">
        <f t="shared" ref="N28" si="19">IFERROR(N27/N$7,"")</f>
        <v/>
      </c>
      <c r="O28" s="19" t="str">
        <f t="shared" ref="O28" si="20">IFERROR(O27/O$7,"")</f>
        <v/>
      </c>
      <c r="P28" s="19">
        <f t="shared" si="1"/>
        <v>1.0970912691190328E-2</v>
      </c>
      <c r="Q28" s="19">
        <f t="shared" si="2"/>
        <v>-4.7954508489723074E-2</v>
      </c>
      <c r="R28" s="19">
        <f t="shared" si="3"/>
        <v>-5.8925421180913401E-2</v>
      </c>
    </row>
    <row r="29" spans="1:18" x14ac:dyDescent="0.25">
      <c r="A29" s="8" t="s">
        <v>316</v>
      </c>
      <c r="C29" s="14" t="s">
        <v>275</v>
      </c>
      <c r="D29" s="15">
        <f>-SUMIFS(DB_Complessivo!$E:$E,DB_Complessivo!$A:$A,"ACT",DB_Complessivo!$B:$B,D$2,DB_Complessivo!$H:$H,$A29)/1000</f>
        <v>-29.111939999999993</v>
      </c>
      <c r="E29" s="15">
        <f>-SUMIFS(DB_Complessivo!$E:$E,DB_Complessivo!$A:$A,"ACT",DB_Complessivo!$B:$B,E$2,DB_Complessivo!$H:$H,$A29)/1000</f>
        <v>-30.139369999999996</v>
      </c>
      <c r="F29" s="15">
        <f>-SUMIFS(DB_Complessivo!$E:$E,DB_Complessivo!$A:$A,"ACT",DB_Complessivo!$B:$B,F$2,DB_Complessivo!$H:$H,$A29)/1000</f>
        <v>-30.139369999999996</v>
      </c>
      <c r="G29" s="15">
        <f>-SUMIFS(DB_Complessivo!$E:$E,DB_Complessivo!$A:$A,"ACT",DB_Complessivo!$B:$B,G$2,DB_Complessivo!$H:$H,$A29)/1000</f>
        <v>-7.2514699999999941</v>
      </c>
      <c r="H29" s="15">
        <f>-SUMIFS(DB_Complessivo!$E:$E,DB_Complessivo!$A:$A,"ACT",DB_Complessivo!$B:$B,H$2,DB_Complessivo!$H:$H,$A29)/1000</f>
        <v>-7.2514699999999941</v>
      </c>
      <c r="I29" s="15">
        <f>-SUMIFS(DB_Complessivo!$E:$E,DB_Complessivo!$A:$A,"ACT",DB_Complessivo!$B:$B,I$2,DB_Complessivo!$H:$H,$A29)/1000</f>
        <v>11.677790000000002</v>
      </c>
      <c r="J29" s="15">
        <f>-SUMIFS(DB_Complessivo!$E:$E,DB_Complessivo!$A:$A,"ACT",DB_Complessivo!$B:$B,J$2,DB_Complessivo!$H:$H,$A29)/1000</f>
        <v>0</v>
      </c>
      <c r="K29" s="15">
        <f>-SUMIFS(DB_Complessivo!$E:$E,DB_Complessivo!$A:$A,"ACT",DB_Complessivo!$B:$B,K$2,DB_Complessivo!$H:$H,$A29)/1000</f>
        <v>0</v>
      </c>
      <c r="L29" s="15">
        <f>-SUMIFS(DB_Complessivo!$E:$E,DB_Complessivo!$A:$A,"ACT",DB_Complessivo!$B:$B,L$2,DB_Complessivo!$H:$H,$A29)/1000</f>
        <v>0</v>
      </c>
      <c r="M29" s="15">
        <f>-SUMIFS(DB_Complessivo!$E:$E,DB_Complessivo!$A:$A,"ACT",DB_Complessivo!$B:$B,M$2,DB_Complessivo!$H:$H,$A29)/1000</f>
        <v>0</v>
      </c>
      <c r="N29" s="15">
        <f>-SUMIFS(DB_Complessivo!$E:$E,DB_Complessivo!$A:$A,"ACT",DB_Complessivo!$B:$B,N$2,DB_Complessivo!$H:$H,$A29)/1000</f>
        <v>0</v>
      </c>
      <c r="O29" s="15">
        <f>-SUMIFS(DB_Complessivo!$E:$E,DB_Complessivo!$A:$A,"ACT",DB_Complessivo!$B:$B,O$2,DB_Complessivo!$H:$H,$A29)/1000</f>
        <v>0</v>
      </c>
      <c r="P29" s="15">
        <f t="shared" si="1"/>
        <v>-1.4502939999999989</v>
      </c>
      <c r="Q29" s="15">
        <f t="shared" si="2"/>
        <v>18.929259999999996</v>
      </c>
      <c r="R29" s="15">
        <f t="shared" si="3"/>
        <v>20.379553999999995</v>
      </c>
    </row>
    <row r="30" spans="1:18" x14ac:dyDescent="0.25">
      <c r="A30" s="8" t="s">
        <v>317</v>
      </c>
      <c r="C30" s="14" t="s">
        <v>318</v>
      </c>
      <c r="D30" s="15">
        <f>-SUMIFS(DB_Complessivo!$E:$E,DB_Complessivo!$A:$A,"ACT",DB_Complessivo!$B:$B,D$2,DB_Complessivo!$H:$H,$A30)/1000</f>
        <v>-12.29759</v>
      </c>
      <c r="E30" s="15">
        <f>-SUMIFS(DB_Complessivo!$E:$E,DB_Complessivo!$A:$A,"ACT",DB_Complessivo!$B:$B,E$2,DB_Complessivo!$H:$H,$A30)/1000</f>
        <v>-17.150209999999998</v>
      </c>
      <c r="F30" s="15">
        <f>-SUMIFS(DB_Complessivo!$E:$E,DB_Complessivo!$A:$A,"ACT",DB_Complessivo!$B:$B,F$2,DB_Complessivo!$H:$H,$A30)/1000</f>
        <v>39.068680000000001</v>
      </c>
      <c r="G30" s="15">
        <f>-SUMIFS(DB_Complessivo!$E:$E,DB_Complessivo!$A:$A,"ACT",DB_Complessivo!$B:$B,G$2,DB_Complessivo!$H:$H,$A30)/1000</f>
        <v>61.972279999999998</v>
      </c>
      <c r="H30" s="15">
        <f>-SUMIFS(DB_Complessivo!$E:$E,DB_Complessivo!$A:$A,"ACT",DB_Complessivo!$B:$B,H$2,DB_Complessivo!$H:$H,$A30)/1000</f>
        <v>-49.878740000000001</v>
      </c>
      <c r="I30" s="15">
        <f>-SUMIFS(DB_Complessivo!$E:$E,DB_Complessivo!$A:$A,"ACT",DB_Complessivo!$B:$B,I$2,DB_Complessivo!$H:$H,$A30)/1000</f>
        <v>37.294630000000019</v>
      </c>
      <c r="J30" s="15">
        <f>-SUMIFS(DB_Complessivo!$E:$E,DB_Complessivo!$A:$A,"ACT",DB_Complessivo!$B:$B,J$2,DB_Complessivo!$H:$H,$A30)/1000</f>
        <v>0</v>
      </c>
      <c r="K30" s="15">
        <f>-SUMIFS(DB_Complessivo!$E:$E,DB_Complessivo!$A:$A,"ACT",DB_Complessivo!$B:$B,K$2,DB_Complessivo!$H:$H,$A30)/1000</f>
        <v>0</v>
      </c>
      <c r="L30" s="15">
        <f>-SUMIFS(DB_Complessivo!$E:$E,DB_Complessivo!$A:$A,"ACT",DB_Complessivo!$B:$B,L$2,DB_Complessivo!$H:$H,$A30)/1000</f>
        <v>0</v>
      </c>
      <c r="M30" s="15">
        <f>-SUMIFS(DB_Complessivo!$E:$E,DB_Complessivo!$A:$A,"ACT",DB_Complessivo!$B:$B,M$2,DB_Complessivo!$H:$H,$A30)/1000</f>
        <v>0</v>
      </c>
      <c r="N30" s="15">
        <f>-SUMIFS(DB_Complessivo!$E:$E,DB_Complessivo!$A:$A,"ACT",DB_Complessivo!$B:$B,N$2,DB_Complessivo!$H:$H,$A30)/1000</f>
        <v>0</v>
      </c>
      <c r="O30" s="15">
        <f>-SUMIFS(DB_Complessivo!$E:$E,DB_Complessivo!$A:$A,"ACT",DB_Complessivo!$B:$B,O$2,DB_Complessivo!$H:$H,$A30)/1000</f>
        <v>0</v>
      </c>
      <c r="P30" s="15">
        <f t="shared" si="1"/>
        <v>-9.9757479999999994</v>
      </c>
      <c r="Q30" s="15">
        <f t="shared" si="2"/>
        <v>87.17337000000002</v>
      </c>
      <c r="R30" s="15">
        <f t="shared" si="3"/>
        <v>97.149118000000016</v>
      </c>
    </row>
    <row r="31" spans="1:18" ht="15.75" thickBot="1" x14ac:dyDescent="0.3">
      <c r="A31" s="11" t="s">
        <v>290</v>
      </c>
      <c r="C31" s="16" t="s">
        <v>468</v>
      </c>
      <c r="D31" s="17">
        <f>SUM(D27,D29:D30)</f>
        <v>97.772983000000039</v>
      </c>
      <c r="E31" s="17">
        <f t="shared" ref="E31:O31" si="21">SUM(E27,E29:E30)</f>
        <v>59.54823299999974</v>
      </c>
      <c r="F31" s="17">
        <f t="shared" si="21"/>
        <v>29.457753000000153</v>
      </c>
      <c r="G31" s="17">
        <f t="shared" si="21"/>
        <v>93.684583000001538</v>
      </c>
      <c r="H31" s="17">
        <f t="shared" si="21"/>
        <v>115.91687299999828</v>
      </c>
      <c r="I31" s="17">
        <f t="shared" si="21"/>
        <v>75.487169999999864</v>
      </c>
      <c r="J31" s="17">
        <f t="shared" si="21"/>
        <v>0</v>
      </c>
      <c r="K31" s="17">
        <f t="shared" si="21"/>
        <v>0</v>
      </c>
      <c r="L31" s="17">
        <f t="shared" si="21"/>
        <v>0</v>
      </c>
      <c r="M31" s="17">
        <f t="shared" si="21"/>
        <v>0</v>
      </c>
      <c r="N31" s="17">
        <f t="shared" si="21"/>
        <v>0</v>
      </c>
      <c r="O31" s="17">
        <f t="shared" si="21"/>
        <v>0</v>
      </c>
      <c r="P31" s="17">
        <f t="shared" si="1"/>
        <v>23.183374599999656</v>
      </c>
      <c r="Q31" s="17">
        <f t="shared" si="2"/>
        <v>-40.429702999998412</v>
      </c>
      <c r="R31" s="17">
        <f t="shared" si="3"/>
        <v>-63.613077599998064</v>
      </c>
    </row>
    <row r="32" spans="1:18" x14ac:dyDescent="0.25">
      <c r="A32" s="8" t="s">
        <v>279</v>
      </c>
      <c r="C32" s="14" t="s">
        <v>319</v>
      </c>
      <c r="D32" s="15">
        <f>-SUMIFS(DB_Complessivo!$E:$E,DB_Complessivo!$A:$A,"ACT",DB_Complessivo!$B:$B,D$2,DB_Complessivo!$H:$H,$A32)/1000</f>
        <v>0</v>
      </c>
      <c r="E32" s="15">
        <f>-SUMIFS(DB_Complessivo!$E:$E,DB_Complessivo!$A:$A,"ACT",DB_Complessivo!$B:$B,E$2,DB_Complessivo!$H:$H,$A32)/1000</f>
        <v>0</v>
      </c>
      <c r="F32" s="15">
        <f>-SUMIFS(DB_Complessivo!$E:$E,DB_Complessivo!$A:$A,"ACT",DB_Complessivo!$B:$B,F$2,DB_Complessivo!$H:$H,$A32)/1000</f>
        <v>0</v>
      </c>
      <c r="G32" s="15">
        <f>-SUMIFS(DB_Complessivo!$E:$E,DB_Complessivo!$A:$A,"ACT",DB_Complessivo!$B:$B,G$2,DB_Complessivo!$H:$H,$A32)/1000</f>
        <v>0</v>
      </c>
      <c r="H32" s="15">
        <f>-SUMIFS(DB_Complessivo!$E:$E,DB_Complessivo!$A:$A,"ACT",DB_Complessivo!$B:$B,H$2,DB_Complessivo!$H:$H,$A32)/1000</f>
        <v>0</v>
      </c>
      <c r="I32" s="15">
        <f>-SUMIFS(DB_Complessivo!$E:$E,DB_Complessivo!$A:$A,"ACT",DB_Complessivo!$B:$B,I$2,DB_Complessivo!$H:$H,$A32)/1000</f>
        <v>0</v>
      </c>
      <c r="J32" s="15">
        <f>-SUMIFS(DB_Complessivo!$E:$E,DB_Complessivo!$A:$A,"ACT",DB_Complessivo!$B:$B,J$2,DB_Complessivo!$H:$H,$A32)/1000</f>
        <v>0</v>
      </c>
      <c r="K32" s="15">
        <f>-SUMIFS(DB_Complessivo!$E:$E,DB_Complessivo!$A:$A,"ACT",DB_Complessivo!$B:$B,K$2,DB_Complessivo!$H:$H,$A32)/1000</f>
        <v>0</v>
      </c>
      <c r="L32" s="15">
        <f>-SUMIFS(DB_Complessivo!$E:$E,DB_Complessivo!$A:$A,"ACT",DB_Complessivo!$B:$B,L$2,DB_Complessivo!$H:$H,$A32)/1000</f>
        <v>0</v>
      </c>
      <c r="M32" s="15">
        <f>-SUMIFS(DB_Complessivo!$E:$E,DB_Complessivo!$A:$A,"ACT",DB_Complessivo!$B:$B,M$2,DB_Complessivo!$H:$H,$A32)/1000</f>
        <v>0</v>
      </c>
      <c r="N32" s="15">
        <f>-SUMIFS(DB_Complessivo!$E:$E,DB_Complessivo!$A:$A,"ACT",DB_Complessivo!$B:$B,N$2,DB_Complessivo!$H:$H,$A32)/1000</f>
        <v>0</v>
      </c>
      <c r="O32" s="15">
        <f>-SUMIFS(DB_Complessivo!$E:$E,DB_Complessivo!$A:$A,"ACT",DB_Complessivo!$B:$B,O$2,DB_Complessivo!$H:$H,$A32)/1000</f>
        <v>0</v>
      </c>
      <c r="P32" s="15">
        <f t="shared" si="1"/>
        <v>0</v>
      </c>
      <c r="Q32" s="15">
        <f t="shared" si="2"/>
        <v>0</v>
      </c>
      <c r="R32" s="15">
        <f t="shared" si="3"/>
        <v>0</v>
      </c>
    </row>
    <row r="33" spans="1:18" ht="15.75" thickBot="1" x14ac:dyDescent="0.3">
      <c r="A33" s="11" t="s">
        <v>290</v>
      </c>
      <c r="C33" s="16" t="s">
        <v>469</v>
      </c>
      <c r="D33" s="17">
        <f>SUM(D31:D32)</f>
        <v>97.772983000000039</v>
      </c>
      <c r="E33" s="17">
        <f t="shared" ref="E33:O33" si="22">SUM(E31:E32)</f>
        <v>59.54823299999974</v>
      </c>
      <c r="F33" s="17">
        <f t="shared" si="22"/>
        <v>29.457753000000153</v>
      </c>
      <c r="G33" s="17">
        <f t="shared" si="22"/>
        <v>93.684583000001538</v>
      </c>
      <c r="H33" s="17">
        <f t="shared" si="22"/>
        <v>115.91687299999828</v>
      </c>
      <c r="I33" s="17">
        <f t="shared" si="22"/>
        <v>75.487169999999864</v>
      </c>
      <c r="J33" s="17">
        <f t="shared" si="22"/>
        <v>0</v>
      </c>
      <c r="K33" s="17">
        <f t="shared" si="22"/>
        <v>0</v>
      </c>
      <c r="L33" s="17">
        <f t="shared" si="22"/>
        <v>0</v>
      </c>
      <c r="M33" s="17">
        <f t="shared" si="22"/>
        <v>0</v>
      </c>
      <c r="N33" s="17">
        <f t="shared" si="22"/>
        <v>0</v>
      </c>
      <c r="O33" s="17">
        <f t="shared" si="22"/>
        <v>0</v>
      </c>
      <c r="P33" s="17"/>
      <c r="Q33" s="17"/>
      <c r="R33" s="17"/>
    </row>
    <row r="35" spans="1:18" x14ac:dyDescent="0.25">
      <c r="I35" s="4">
        <f>+I33*1000</f>
        <v>75487.169999999867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55A7-30C2-4BF5-8D26-C45AB0C0BFD4}">
  <sheetPr>
    <tabColor theme="4" tint="0.59999389629810485"/>
  </sheetPr>
  <dimension ref="A1:P33"/>
  <sheetViews>
    <sheetView showGridLines="0" workbookViewId="0">
      <selection activeCell="I35" sqref="I35"/>
    </sheetView>
  </sheetViews>
  <sheetFormatPr defaultColWidth="8.85546875" defaultRowHeight="15" x14ac:dyDescent="0.25"/>
  <cols>
    <col min="1" max="1" width="12.140625" bestFit="1" customWidth="1"/>
    <col min="3" max="3" width="34.42578125" bestFit="1" customWidth="1"/>
    <col min="4" max="4" width="11.28515625" style="4" bestFit="1" customWidth="1"/>
    <col min="5" max="8" width="11.7109375" style="4" bestFit="1" customWidth="1"/>
    <col min="9" max="9" width="12.28515625" style="4" customWidth="1"/>
    <col min="10" max="10" width="11.5703125" style="4" customWidth="1"/>
    <col min="11" max="15" width="10.28515625" style="4" bestFit="1" customWidth="1"/>
    <col min="16" max="16384" width="8.85546875" style="4"/>
  </cols>
  <sheetData>
    <row r="1" spans="1:16" customFormat="1" x14ac:dyDescent="0.25">
      <c r="A1" s="10"/>
      <c r="C1" s="12" t="s">
        <v>282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6" customFormat="1" x14ac:dyDescent="0.25">
      <c r="A2" s="10"/>
      <c r="C2" s="12" t="s">
        <v>242</v>
      </c>
      <c r="D2" s="13">
        <v>45688</v>
      </c>
      <c r="E2" s="13">
        <f>EOMONTH(D2,1)</f>
        <v>45716</v>
      </c>
      <c r="F2" s="13">
        <f t="shared" ref="F2:O2" si="0">EOMONTH(E2,1)</f>
        <v>45747</v>
      </c>
      <c r="G2" s="13">
        <f t="shared" si="0"/>
        <v>45777</v>
      </c>
      <c r="H2" s="13">
        <f t="shared" si="0"/>
        <v>45808</v>
      </c>
      <c r="I2" s="13">
        <f t="shared" si="0"/>
        <v>45838</v>
      </c>
      <c r="J2" s="13">
        <f t="shared" si="0"/>
        <v>45869</v>
      </c>
      <c r="K2" s="13">
        <f t="shared" si="0"/>
        <v>45900</v>
      </c>
      <c r="L2" s="13">
        <f t="shared" si="0"/>
        <v>45930</v>
      </c>
      <c r="M2" s="13">
        <f t="shared" si="0"/>
        <v>45961</v>
      </c>
      <c r="N2" s="13">
        <f t="shared" si="0"/>
        <v>45991</v>
      </c>
      <c r="O2" s="13">
        <f t="shared" si="0"/>
        <v>46022</v>
      </c>
    </row>
    <row r="3" spans="1:16" x14ac:dyDescent="0.25">
      <c r="A3" s="8" t="s">
        <v>288</v>
      </c>
      <c r="C3" s="14" t="s">
        <v>26</v>
      </c>
      <c r="D3" s="15">
        <f>CE_YtD!D3</f>
        <v>390.27999</v>
      </c>
      <c r="E3" s="15">
        <f>CE_YtD!E3-CE_YtD!D3</f>
        <v>481.76090999999985</v>
      </c>
      <c r="F3" s="15">
        <f>CE_YtD!F3-CE_YtD!E3</f>
        <v>604.69716000000051</v>
      </c>
      <c r="G3" s="15">
        <f>CE_YtD!G3-CE_YtD!F3</f>
        <v>713.30061000000046</v>
      </c>
      <c r="H3" s="15">
        <f>CE_YtD!H3-CE_YtD!G3</f>
        <v>601.7611299999985</v>
      </c>
      <c r="I3" s="15">
        <f>CE_YtD!I3-CE_YtD!H3</f>
        <v>342.9638800000007</v>
      </c>
      <c r="J3" s="15">
        <f>CE_YtD!J3-CE_YtD!I3</f>
        <v>-3134.76368</v>
      </c>
      <c r="K3" s="15">
        <f>CE_YtD!K3-CE_YtD!J3</f>
        <v>0</v>
      </c>
      <c r="L3" s="15">
        <f>CE_YtD!L3-CE_YtD!K3</f>
        <v>0</v>
      </c>
      <c r="M3" s="15">
        <f>CE_YtD!M3-CE_YtD!L3</f>
        <v>0</v>
      </c>
      <c r="N3" s="15">
        <f>CE_YtD!N3-CE_YtD!M3</f>
        <v>0</v>
      </c>
      <c r="O3" s="15">
        <f>CE_YtD!O3-CE_YtD!N3</f>
        <v>0</v>
      </c>
    </row>
    <row r="4" spans="1:16" x14ac:dyDescent="0.25">
      <c r="A4" s="8" t="s">
        <v>244</v>
      </c>
      <c r="C4" s="14" t="s">
        <v>245</v>
      </c>
      <c r="D4" s="15">
        <f>CE_YtD!D4</f>
        <v>38.977810000000005</v>
      </c>
      <c r="E4" s="15">
        <f>CE_YtD!E4-CE_YtD!D4</f>
        <v>33.541539999999998</v>
      </c>
      <c r="F4" s="15">
        <f>CE_YtD!F4-CE_YtD!E4</f>
        <v>34.461329999999961</v>
      </c>
      <c r="G4" s="15">
        <f>CE_YtD!G4-CE_YtD!F4</f>
        <v>12.169449999999969</v>
      </c>
      <c r="H4" s="15">
        <f>CE_YtD!H4-CE_YtD!G4</f>
        <v>14.21431000000004</v>
      </c>
      <c r="I4" s="15">
        <f>CE_YtD!I4-CE_YtD!H4</f>
        <v>12.070220000000035</v>
      </c>
      <c r="J4" s="15">
        <f>CE_YtD!J4-CE_YtD!I4</f>
        <v>-145.43466000000001</v>
      </c>
      <c r="K4" s="15">
        <f>CE_YtD!K4-CE_YtD!J4</f>
        <v>0</v>
      </c>
      <c r="L4" s="15">
        <f>CE_YtD!L4-CE_YtD!K4</f>
        <v>0</v>
      </c>
      <c r="M4" s="15">
        <f>CE_YtD!M4-CE_YtD!L4</f>
        <v>0</v>
      </c>
      <c r="N4" s="15">
        <f>CE_YtD!N4-CE_YtD!M4</f>
        <v>0</v>
      </c>
      <c r="O4" s="15">
        <f>CE_YtD!O4-CE_YtD!N4</f>
        <v>0</v>
      </c>
    </row>
    <row r="5" spans="1:16" x14ac:dyDescent="0.25">
      <c r="A5" s="8" t="s">
        <v>246</v>
      </c>
      <c r="C5" s="14" t="s">
        <v>247</v>
      </c>
      <c r="D5" s="15">
        <f>CE_YtD!D5</f>
        <v>84.218470000000025</v>
      </c>
      <c r="E5" s="15">
        <f>CE_YtD!E5-CE_YtD!D5</f>
        <v>0</v>
      </c>
      <c r="F5" s="15">
        <f>CE_YtD!F5-CE_YtD!E5</f>
        <v>-47.58834999999997</v>
      </c>
      <c r="G5" s="15">
        <f>CE_YtD!G5-CE_YtD!F5</f>
        <v>-40.868239999999993</v>
      </c>
      <c r="H5" s="15">
        <f>CE_YtD!H5-CE_YtD!G5</f>
        <v>54.724929999999937</v>
      </c>
      <c r="I5" s="15">
        <f>CE_YtD!I5-CE_YtD!H5</f>
        <v>-81.210150000000027</v>
      </c>
      <c r="J5" s="15">
        <f>CE_YtD!J5-CE_YtD!I5</f>
        <v>30.723340000000025</v>
      </c>
      <c r="K5" s="15">
        <f>CE_YtD!K5-CE_YtD!J5</f>
        <v>0</v>
      </c>
      <c r="L5" s="15">
        <f>CE_YtD!L5-CE_YtD!K5</f>
        <v>0</v>
      </c>
      <c r="M5" s="15">
        <f>CE_YtD!M5-CE_YtD!L5</f>
        <v>0</v>
      </c>
      <c r="N5" s="15">
        <f>CE_YtD!N5-CE_YtD!M5</f>
        <v>0</v>
      </c>
      <c r="O5" s="15">
        <f>CE_YtD!O5-CE_YtD!N5</f>
        <v>0</v>
      </c>
    </row>
    <row r="6" spans="1:16" x14ac:dyDescent="0.25">
      <c r="A6" s="8" t="s">
        <v>248</v>
      </c>
      <c r="C6" s="14" t="s">
        <v>249</v>
      </c>
      <c r="D6" s="15">
        <f>CE_YtD!D6</f>
        <v>75.823250000000002</v>
      </c>
      <c r="E6" s="15">
        <f>CE_YtD!E6-CE_YtD!D6</f>
        <v>1.9184999999999945</v>
      </c>
      <c r="F6" s="15">
        <f>CE_YtD!F6-CE_YtD!E6</f>
        <v>41.475510000000014</v>
      </c>
      <c r="G6" s="15">
        <f>CE_YtD!G6-CE_YtD!F6</f>
        <v>41.577140000000014</v>
      </c>
      <c r="H6" s="15">
        <f>CE_YtD!H6-CE_YtD!G6</f>
        <v>18.206999999999994</v>
      </c>
      <c r="I6" s="15">
        <f>CE_YtD!I6-CE_YtD!H6</f>
        <v>414.21037999999999</v>
      </c>
      <c r="J6" s="15">
        <f>CE_YtD!J6-CE_YtD!I6</f>
        <v>-593.21177999999998</v>
      </c>
      <c r="K6" s="15">
        <f>CE_YtD!K6-CE_YtD!J6</f>
        <v>0</v>
      </c>
      <c r="L6" s="15">
        <f>CE_YtD!L6-CE_YtD!K6</f>
        <v>0</v>
      </c>
      <c r="M6" s="15">
        <f>CE_YtD!M6-CE_YtD!L6</f>
        <v>0</v>
      </c>
      <c r="N6" s="15">
        <f>CE_YtD!N6-CE_YtD!M6</f>
        <v>0</v>
      </c>
      <c r="O6" s="15">
        <f>CE_YtD!O6-CE_YtD!N6</f>
        <v>0</v>
      </c>
    </row>
    <row r="7" spans="1:16" ht="15.75" thickBot="1" x14ac:dyDescent="0.3">
      <c r="A7" s="11" t="s">
        <v>290</v>
      </c>
      <c r="C7" s="16" t="s">
        <v>39</v>
      </c>
      <c r="D7" s="17">
        <f>SUM(D3:D6)</f>
        <v>589.29952000000003</v>
      </c>
      <c r="E7" s="17">
        <f t="shared" ref="E7:O7" si="1">SUM(E3:E6)</f>
        <v>517.2209499999999</v>
      </c>
      <c r="F7" s="17">
        <f t="shared" si="1"/>
        <v>633.04565000000048</v>
      </c>
      <c r="G7" s="17">
        <f t="shared" si="1"/>
        <v>726.17896000000042</v>
      </c>
      <c r="H7" s="17">
        <f t="shared" si="1"/>
        <v>688.90736999999854</v>
      </c>
      <c r="I7" s="17">
        <f t="shared" si="1"/>
        <v>688.03433000000075</v>
      </c>
      <c r="J7" s="17">
        <f t="shared" si="1"/>
        <v>-3842.68678</v>
      </c>
      <c r="K7" s="17">
        <f t="shared" si="1"/>
        <v>0</v>
      </c>
      <c r="L7" s="17">
        <f t="shared" si="1"/>
        <v>0</v>
      </c>
      <c r="M7" s="17">
        <f t="shared" si="1"/>
        <v>0</v>
      </c>
      <c r="N7" s="17">
        <f t="shared" si="1"/>
        <v>0</v>
      </c>
      <c r="O7" s="17">
        <f t="shared" si="1"/>
        <v>0</v>
      </c>
    </row>
    <row r="8" spans="1:16" x14ac:dyDescent="0.25">
      <c r="A8" s="8" t="s">
        <v>291</v>
      </c>
      <c r="C8" s="14" t="s">
        <v>292</v>
      </c>
      <c r="D8" s="15">
        <f>CE_YtD!D8</f>
        <v>-39.738119999999995</v>
      </c>
      <c r="E8" s="15">
        <f>CE_YtD!E8-CE_YtD!D8</f>
        <v>-38.271169999999998</v>
      </c>
      <c r="F8" s="15">
        <f>CE_YtD!F8-CE_YtD!E8</f>
        <v>-33.320120000000003</v>
      </c>
      <c r="G8" s="15">
        <f>CE_YtD!G8-CE_YtD!F8</f>
        <v>-54.336399999999998</v>
      </c>
      <c r="H8" s="15">
        <f>CE_YtD!H8-CE_YtD!G8</f>
        <v>-65.295589999999976</v>
      </c>
      <c r="I8" s="15">
        <f>CE_YtD!I8-CE_YtD!H8</f>
        <v>-82.878549999999962</v>
      </c>
      <c r="J8" s="15">
        <f>CE_YtD!J8-CE_YtD!I8</f>
        <v>313.83994999999993</v>
      </c>
      <c r="K8" s="15">
        <f>CE_YtD!K8-CE_YtD!J8</f>
        <v>0</v>
      </c>
      <c r="L8" s="15">
        <f>CE_YtD!L8-CE_YtD!K8</f>
        <v>0</v>
      </c>
      <c r="M8" s="15">
        <f>CE_YtD!M8-CE_YtD!L8</f>
        <v>0</v>
      </c>
      <c r="N8" s="15">
        <f>CE_YtD!N8-CE_YtD!M8</f>
        <v>0</v>
      </c>
      <c r="O8" s="15">
        <f>CE_YtD!O8-CE_YtD!N8</f>
        <v>0</v>
      </c>
      <c r="P8" s="47"/>
    </row>
    <row r="9" spans="1:16" x14ac:dyDescent="0.25">
      <c r="A9" s="8" t="s">
        <v>293</v>
      </c>
      <c r="C9" s="14" t="s">
        <v>294</v>
      </c>
      <c r="D9" s="15">
        <f>CE_YtD!D9</f>
        <v>141.30300999999994</v>
      </c>
      <c r="E9" s="15">
        <f>CE_YtD!E9-CE_YtD!D9</f>
        <v>0</v>
      </c>
      <c r="F9" s="15">
        <f>CE_YtD!F9-CE_YtD!E9</f>
        <v>-143.9953900000001</v>
      </c>
      <c r="G9" s="15">
        <f>CE_YtD!G9-CE_YtD!F9</f>
        <v>2.7201100000001897</v>
      </c>
      <c r="H9" s="15">
        <f>CE_YtD!H9-CE_YtD!G9</f>
        <v>-49.970240000000224</v>
      </c>
      <c r="I9" s="15">
        <f>CE_YtD!I9-CE_YtD!H9</f>
        <v>-1.6507999999998759</v>
      </c>
      <c r="J9" s="15">
        <f>CE_YtD!J9-CE_YtD!I9</f>
        <v>51.593310000000059</v>
      </c>
      <c r="K9" s="15">
        <f>CE_YtD!K9-CE_YtD!J9</f>
        <v>0</v>
      </c>
      <c r="L9" s="15">
        <f>CE_YtD!L9-CE_YtD!K9</f>
        <v>0</v>
      </c>
      <c r="M9" s="15">
        <f>CE_YtD!M9-CE_YtD!L9</f>
        <v>0</v>
      </c>
      <c r="N9" s="15">
        <f>CE_YtD!N9-CE_YtD!M9</f>
        <v>0</v>
      </c>
      <c r="O9" s="15">
        <f>CE_YtD!O9-CE_YtD!N9</f>
        <v>0</v>
      </c>
      <c r="P9" s="47"/>
    </row>
    <row r="10" spans="1:16" x14ac:dyDescent="0.25">
      <c r="A10" s="8" t="s">
        <v>295</v>
      </c>
      <c r="C10" s="14" t="s">
        <v>254</v>
      </c>
      <c r="D10" s="15">
        <f>CE_YtD!D10</f>
        <v>-79.865520000000004</v>
      </c>
      <c r="E10" s="15">
        <f>CE_YtD!E10-CE_YtD!D10</f>
        <v>-59.766140000000007</v>
      </c>
      <c r="F10" s="15">
        <f>CE_YtD!F10-CE_YtD!E10</f>
        <v>-78.632300000000015</v>
      </c>
      <c r="G10" s="15">
        <f>CE_YtD!G10-CE_YtD!F10</f>
        <v>-116.46684000000002</v>
      </c>
      <c r="H10" s="15">
        <f>CE_YtD!H10-CE_YtD!G10</f>
        <v>-125.63972999999993</v>
      </c>
      <c r="I10" s="15">
        <f>CE_YtD!I10-CE_YtD!H10</f>
        <v>-58.851990000000058</v>
      </c>
      <c r="J10" s="15">
        <f>CE_YtD!J10-CE_YtD!I10</f>
        <v>519.22252000000003</v>
      </c>
      <c r="K10" s="15">
        <f>CE_YtD!K10-CE_YtD!J10</f>
        <v>0</v>
      </c>
      <c r="L10" s="15">
        <f>CE_YtD!L10-CE_YtD!K10</f>
        <v>0</v>
      </c>
      <c r="M10" s="15">
        <f>CE_YtD!M10-CE_YtD!L10</f>
        <v>0</v>
      </c>
      <c r="N10" s="15">
        <f>CE_YtD!N10-CE_YtD!M10</f>
        <v>0</v>
      </c>
      <c r="O10" s="15">
        <f>CE_YtD!O10-CE_YtD!N10</f>
        <v>0</v>
      </c>
      <c r="P10" s="47"/>
    </row>
    <row r="11" spans="1:16" x14ac:dyDescent="0.25">
      <c r="A11" s="8" t="s">
        <v>3</v>
      </c>
      <c r="C11" s="14" t="s">
        <v>2</v>
      </c>
      <c r="D11" s="15">
        <f>CE_YtD!D11</f>
        <v>-129.28997109072415</v>
      </c>
      <c r="E11" s="15">
        <f>CE_YtD!E11-CE_YtD!D11</f>
        <v>-129.61933717425242</v>
      </c>
      <c r="F11" s="15">
        <f>CE_YtD!F11-CE_YtD!E11</f>
        <v>-124.96838068542695</v>
      </c>
      <c r="G11" s="15">
        <f>CE_YtD!G11-CE_YtD!F11</f>
        <v>-136.71602058064644</v>
      </c>
      <c r="H11" s="15">
        <f>CE_YtD!H11-CE_YtD!G11</f>
        <v>-136.53407369885497</v>
      </c>
      <c r="I11" s="15">
        <f>CE_YtD!I11-CE_YtD!H11</f>
        <v>-122.89906143236192</v>
      </c>
      <c r="J11" s="15">
        <f>CE_YtD!J11-CE_YtD!I11</f>
        <v>780.02684466226685</v>
      </c>
      <c r="K11" s="15">
        <f>CE_YtD!K11-CE_YtD!J11</f>
        <v>0</v>
      </c>
      <c r="L11" s="15">
        <f>CE_YtD!L11-CE_YtD!K11</f>
        <v>0</v>
      </c>
      <c r="M11" s="15">
        <f>CE_YtD!M11-CE_YtD!L11</f>
        <v>0</v>
      </c>
      <c r="N11" s="15">
        <f>CE_YtD!N11-CE_YtD!M11</f>
        <v>0</v>
      </c>
      <c r="O11" s="15">
        <f>CE_YtD!O11-CE_YtD!N11</f>
        <v>0</v>
      </c>
      <c r="P11" s="47"/>
    </row>
    <row r="12" spans="1:16" ht="15.75" thickBot="1" x14ac:dyDescent="0.3">
      <c r="A12" s="11" t="s">
        <v>290</v>
      </c>
      <c r="C12" s="16" t="s">
        <v>463</v>
      </c>
      <c r="D12" s="17">
        <f>SUM(D7:D11)</f>
        <v>481.70891890927589</v>
      </c>
      <c r="E12" s="17">
        <f t="shared" ref="E12:O12" si="2">SUM(E7:E11)</f>
        <v>289.56430282574752</v>
      </c>
      <c r="F12" s="17">
        <f t="shared" si="2"/>
        <v>252.12945931457341</v>
      </c>
      <c r="G12" s="17">
        <f t="shared" si="2"/>
        <v>421.3798094193541</v>
      </c>
      <c r="H12" s="17">
        <f t="shared" si="2"/>
        <v>311.46773630114347</v>
      </c>
      <c r="I12" s="17">
        <f t="shared" si="2"/>
        <v>421.75392856763881</v>
      </c>
      <c r="J12" s="17">
        <f t="shared" si="2"/>
        <v>-2178.0041553377332</v>
      </c>
      <c r="K12" s="17">
        <f t="shared" si="2"/>
        <v>0</v>
      </c>
      <c r="L12" s="17">
        <f t="shared" si="2"/>
        <v>0</v>
      </c>
      <c r="M12" s="17">
        <f t="shared" si="2"/>
        <v>0</v>
      </c>
      <c r="N12" s="17">
        <f t="shared" si="2"/>
        <v>0</v>
      </c>
      <c r="O12" s="17">
        <f t="shared" si="2"/>
        <v>0</v>
      </c>
    </row>
    <row r="13" spans="1:16" ht="15.75" thickBot="1" x14ac:dyDescent="0.3">
      <c r="A13" s="11" t="s">
        <v>290</v>
      </c>
      <c r="C13" s="18" t="s">
        <v>464</v>
      </c>
      <c r="D13" s="19">
        <f>IFERROR(D12/D$7,"")</f>
        <v>0.81742628758509062</v>
      </c>
      <c r="E13" s="19">
        <f t="shared" ref="E13:O13" si="3">IFERROR(E12/E$7,"")</f>
        <v>0.55984643086430963</v>
      </c>
      <c r="F13" s="19">
        <f t="shared" si="3"/>
        <v>0.39828005976278841</v>
      </c>
      <c r="G13" s="19">
        <f t="shared" si="3"/>
        <v>0.58026992329735616</v>
      </c>
      <c r="H13" s="19">
        <f t="shared" si="3"/>
        <v>0.45211845578186244</v>
      </c>
      <c r="I13" s="19">
        <f t="shared" si="3"/>
        <v>0.6129838442329445</v>
      </c>
      <c r="J13" s="19">
        <f t="shared" si="3"/>
        <v>0.56679200778829364</v>
      </c>
      <c r="K13" s="19" t="str">
        <f t="shared" si="3"/>
        <v/>
      </c>
      <c r="L13" s="19" t="str">
        <f t="shared" si="3"/>
        <v/>
      </c>
      <c r="M13" s="19" t="str">
        <f t="shared" si="3"/>
        <v/>
      </c>
      <c r="N13" s="19" t="str">
        <f t="shared" si="3"/>
        <v/>
      </c>
      <c r="O13" s="19" t="str">
        <f t="shared" si="3"/>
        <v/>
      </c>
    </row>
    <row r="14" spans="1:16" x14ac:dyDescent="0.25">
      <c r="A14" s="8" t="s">
        <v>298</v>
      </c>
      <c r="C14" s="14" t="s">
        <v>299</v>
      </c>
      <c r="D14" s="15">
        <f>CE_YtD!D14</f>
        <v>-3.5642799999999997</v>
      </c>
      <c r="E14" s="15">
        <f>CE_YtD!E14-CE_YtD!D14</f>
        <v>-0.81304000000000043</v>
      </c>
      <c r="F14" s="15">
        <f>CE_YtD!F14-CE_YtD!E14</f>
        <v>-2.2382800000000005</v>
      </c>
      <c r="G14" s="15">
        <f>CE_YtD!G14-CE_YtD!F14</f>
        <v>-1.4369899999999998</v>
      </c>
      <c r="H14" s="15">
        <f>CE_YtD!H14-CE_YtD!G14</f>
        <v>-3.171999999999997E-2</v>
      </c>
      <c r="I14" s="15">
        <f>CE_YtD!I14-CE_YtD!H14</f>
        <v>-1.7470400000000001</v>
      </c>
      <c r="J14" s="15">
        <f>CE_YtD!J14-CE_YtD!I14</f>
        <v>9.8313500000000005</v>
      </c>
      <c r="K14" s="15">
        <f>CE_YtD!K14-CE_YtD!J14</f>
        <v>0</v>
      </c>
      <c r="L14" s="15">
        <f>CE_YtD!L14-CE_YtD!K14</f>
        <v>0</v>
      </c>
      <c r="M14" s="15">
        <f>CE_YtD!M14-CE_YtD!L14</f>
        <v>0</v>
      </c>
      <c r="N14" s="15">
        <f>CE_YtD!N14-CE_YtD!M14</f>
        <v>0</v>
      </c>
      <c r="O14" s="15">
        <f>CE_YtD!O14-CE_YtD!N14</f>
        <v>0</v>
      </c>
    </row>
    <row r="15" spans="1:16" x14ac:dyDescent="0.25">
      <c r="A15" s="8" t="s">
        <v>5</v>
      </c>
      <c r="C15" s="14" t="s">
        <v>4</v>
      </c>
      <c r="D15" s="15">
        <f>CE_YtD!D15</f>
        <v>-55.409987610310345</v>
      </c>
      <c r="E15" s="15">
        <f>CE_YtD!E15-CE_YtD!D15</f>
        <v>-55.551144503251059</v>
      </c>
      <c r="F15" s="15">
        <f>CE_YtD!F15-CE_YtD!E15</f>
        <v>-53.557877436611506</v>
      </c>
      <c r="G15" s="15">
        <f>CE_YtD!G15-CE_YtD!F15</f>
        <v>-58.592580248848094</v>
      </c>
      <c r="H15" s="15">
        <f>CE_YtD!H15-CE_YtD!G15</f>
        <v>-58.51460301379538</v>
      </c>
      <c r="I15" s="15">
        <f>CE_YtD!I15-CE_YtD!H15</f>
        <v>-52.671026328155165</v>
      </c>
      <c r="J15" s="15">
        <f>CE_YtD!J15-CE_YtD!I15</f>
        <v>334.29721914097155</v>
      </c>
      <c r="K15" s="15">
        <f>CE_YtD!K15-CE_YtD!J15</f>
        <v>0</v>
      </c>
      <c r="L15" s="15">
        <f>CE_YtD!L15-CE_YtD!K15</f>
        <v>0</v>
      </c>
      <c r="M15" s="15">
        <f>CE_YtD!M15-CE_YtD!L15</f>
        <v>0</v>
      </c>
      <c r="N15" s="15">
        <f>CE_YtD!N15-CE_YtD!M15</f>
        <v>0</v>
      </c>
      <c r="O15" s="15">
        <f>CE_YtD!O15-CE_YtD!N15</f>
        <v>0</v>
      </c>
    </row>
    <row r="16" spans="1:16" x14ac:dyDescent="0.25">
      <c r="A16" s="8" t="s">
        <v>300</v>
      </c>
      <c r="C16" s="14" t="s">
        <v>127</v>
      </c>
      <c r="D16" s="15">
        <f>CE_YtD!D16</f>
        <v>-59.855183728452047</v>
      </c>
      <c r="E16" s="15">
        <f>CE_YtD!E16-CE_YtD!D16</f>
        <v>-58.432939058845221</v>
      </c>
      <c r="F16" s="15">
        <f>CE_YtD!F16-CE_YtD!E16</f>
        <v>-91.718600958700065</v>
      </c>
      <c r="G16" s="15">
        <f>CE_YtD!G16-CE_YtD!F16</f>
        <v>-213.59886381609866</v>
      </c>
      <c r="H16" s="15">
        <f>CE_YtD!H16-CE_YtD!G16</f>
        <v>80.724233161092229</v>
      </c>
      <c r="I16" s="15">
        <f>CE_YtD!I16-CE_YtD!H16</f>
        <v>-63.692226806041276</v>
      </c>
      <c r="J16" s="15">
        <f>CE_YtD!J16-CE_YtD!I16</f>
        <v>406.57358120704504</v>
      </c>
      <c r="K16" s="15">
        <f>CE_YtD!K16-CE_YtD!J16</f>
        <v>0</v>
      </c>
      <c r="L16" s="15">
        <f>CE_YtD!L16-CE_YtD!K16</f>
        <v>0</v>
      </c>
      <c r="M16" s="15">
        <f>CE_YtD!M16-CE_YtD!L16</f>
        <v>0</v>
      </c>
      <c r="N16" s="15">
        <f>CE_YtD!N16-CE_YtD!M16</f>
        <v>0</v>
      </c>
      <c r="O16" s="15">
        <f>CE_YtD!O16-CE_YtD!N16</f>
        <v>0</v>
      </c>
    </row>
    <row r="17" spans="1:15" x14ac:dyDescent="0.25">
      <c r="A17" s="8" t="s">
        <v>301</v>
      </c>
      <c r="C17" s="14" t="s">
        <v>302</v>
      </c>
      <c r="D17" s="15">
        <f>CE_YtD!D17</f>
        <v>-12.614600000000001</v>
      </c>
      <c r="E17" s="15">
        <f>CE_YtD!E17-CE_YtD!D17</f>
        <v>-15.819669999999997</v>
      </c>
      <c r="F17" s="15">
        <f>CE_YtD!F17-CE_YtD!E17</f>
        <v>-8.8018199999999993</v>
      </c>
      <c r="G17" s="15">
        <f>CE_YtD!G17-CE_YtD!F17</f>
        <v>-11.111600000000003</v>
      </c>
      <c r="H17" s="15">
        <f>CE_YtD!H17-CE_YtD!G17</f>
        <v>-22.692030000000003</v>
      </c>
      <c r="I17" s="15">
        <f>CE_YtD!I17-CE_YtD!H17</f>
        <v>-25.724890000000016</v>
      </c>
      <c r="J17" s="15">
        <f>CE_YtD!J17-CE_YtD!I17</f>
        <v>96.764610000000019</v>
      </c>
      <c r="K17" s="15">
        <f>CE_YtD!K17-CE_YtD!J17</f>
        <v>0</v>
      </c>
      <c r="L17" s="15">
        <f>CE_YtD!L17-CE_YtD!K17</f>
        <v>0</v>
      </c>
      <c r="M17" s="15">
        <f>CE_YtD!M17-CE_YtD!L17</f>
        <v>0</v>
      </c>
      <c r="N17" s="15">
        <f>CE_YtD!N17-CE_YtD!M17</f>
        <v>0</v>
      </c>
      <c r="O17" s="15">
        <f>CE_YtD!O17-CE_YtD!N17</f>
        <v>0</v>
      </c>
    </row>
    <row r="18" spans="1:15" x14ac:dyDescent="0.25">
      <c r="A18" s="8" t="s">
        <v>303</v>
      </c>
      <c r="C18" s="14" t="s">
        <v>304</v>
      </c>
      <c r="D18" s="15">
        <f>CE_YtD!D18</f>
        <v>-7.1882599999999996</v>
      </c>
      <c r="E18" s="15">
        <f>CE_YtD!E18-CE_YtD!D18</f>
        <v>-7.1882599999999996</v>
      </c>
      <c r="F18" s="15">
        <f>CE_YtD!F18-CE_YtD!E18</f>
        <v>-7.5869900000000001</v>
      </c>
      <c r="G18" s="15">
        <f>CE_YtD!G18-CE_YtD!F18</f>
        <v>-7.3211700000000057</v>
      </c>
      <c r="H18" s="15">
        <f>CE_YtD!H18-CE_YtD!G18</f>
        <v>-7.3211699999999915</v>
      </c>
      <c r="I18" s="15">
        <f>CE_YtD!I18-CE_YtD!H18</f>
        <v>-7.321080000000002</v>
      </c>
      <c r="J18" s="15">
        <f>CE_YtD!J18-CE_YtD!I18</f>
        <v>43.926929999999999</v>
      </c>
      <c r="K18" s="15">
        <f>CE_YtD!K18-CE_YtD!J18</f>
        <v>0</v>
      </c>
      <c r="L18" s="15">
        <f>CE_YtD!L18-CE_YtD!K18</f>
        <v>0</v>
      </c>
      <c r="M18" s="15">
        <f>CE_YtD!M18-CE_YtD!L18</f>
        <v>0</v>
      </c>
      <c r="N18" s="15">
        <f>CE_YtD!N18-CE_YtD!M18</f>
        <v>0</v>
      </c>
      <c r="O18" s="15">
        <f>CE_YtD!O18-CE_YtD!N18</f>
        <v>0</v>
      </c>
    </row>
    <row r="19" spans="1:15" ht="15.75" thickBot="1" x14ac:dyDescent="0.3">
      <c r="A19" s="11" t="s">
        <v>290</v>
      </c>
      <c r="C19" s="16" t="s">
        <v>465</v>
      </c>
      <c r="D19" s="17">
        <f>SUM(D12,D14:D18)</f>
        <v>343.07660757051349</v>
      </c>
      <c r="E19" s="17">
        <f t="shared" ref="E19:O19" si="4">SUM(E12,E14:E18)</f>
        <v>151.75924926365121</v>
      </c>
      <c r="F19" s="17">
        <f t="shared" si="4"/>
        <v>88.225890919261829</v>
      </c>
      <c r="G19" s="17">
        <f t="shared" si="4"/>
        <v>129.31860535440737</v>
      </c>
      <c r="H19" s="17">
        <f t="shared" si="4"/>
        <v>303.63244644844031</v>
      </c>
      <c r="I19" s="17">
        <f t="shared" si="4"/>
        <v>270.59766543344233</v>
      </c>
      <c r="J19" s="17">
        <f t="shared" si="4"/>
        <v>-1286.6104649897168</v>
      </c>
      <c r="K19" s="17">
        <f t="shared" si="4"/>
        <v>0</v>
      </c>
      <c r="L19" s="17">
        <f t="shared" si="4"/>
        <v>0</v>
      </c>
      <c r="M19" s="17">
        <f t="shared" si="4"/>
        <v>0</v>
      </c>
      <c r="N19" s="17">
        <f t="shared" si="4"/>
        <v>0</v>
      </c>
      <c r="O19" s="17">
        <f t="shared" si="4"/>
        <v>0</v>
      </c>
    </row>
    <row r="20" spans="1:15" ht="15.75" thickBot="1" x14ac:dyDescent="0.3">
      <c r="A20" s="11" t="s">
        <v>290</v>
      </c>
      <c r="C20" s="18" t="s">
        <v>466</v>
      </c>
      <c r="D20" s="19">
        <f>IFERROR(D19/D$7,"")</f>
        <v>0.58217696761489557</v>
      </c>
      <c r="E20" s="19">
        <f t="shared" ref="E20:O20" si="5">IFERROR(E19/E$7,"")</f>
        <v>0.29341280407077719</v>
      </c>
      <c r="F20" s="19">
        <f t="shared" si="5"/>
        <v>0.13936734407583681</v>
      </c>
      <c r="G20" s="19">
        <f t="shared" si="5"/>
        <v>0.17808090357562451</v>
      </c>
      <c r="H20" s="19">
        <f t="shared" si="5"/>
        <v>0.44074495305289152</v>
      </c>
      <c r="I20" s="19">
        <f t="shared" si="5"/>
        <v>0.3932909356913078</v>
      </c>
      <c r="J20" s="19">
        <f t="shared" si="5"/>
        <v>0.33482054058793642</v>
      </c>
      <c r="K20" s="19" t="str">
        <f t="shared" si="5"/>
        <v/>
      </c>
      <c r="L20" s="19" t="str">
        <f t="shared" si="5"/>
        <v/>
      </c>
      <c r="M20" s="19" t="str">
        <f t="shared" si="5"/>
        <v/>
      </c>
      <c r="N20" s="19" t="str">
        <f t="shared" si="5"/>
        <v/>
      </c>
      <c r="O20" s="19" t="str">
        <f t="shared" si="5"/>
        <v/>
      </c>
    </row>
    <row r="21" spans="1:15" x14ac:dyDescent="0.25">
      <c r="A21" s="8" t="s">
        <v>307</v>
      </c>
      <c r="C21" s="14" t="s">
        <v>128</v>
      </c>
      <c r="D21" s="15">
        <f>CE_YtD!D21</f>
        <v>-121.85699457051346</v>
      </c>
      <c r="E21" s="15">
        <f>CE_YtD!E21-CE_YtD!D21</f>
        <v>-112.25956926365104</v>
      </c>
      <c r="F21" s="15">
        <f>CE_YtD!F21-CE_YtD!E21</f>
        <v>-78.302570919261683</v>
      </c>
      <c r="G21" s="15">
        <f>CE_YtD!G21-CE_YtD!F21</f>
        <v>28.371744645593196</v>
      </c>
      <c r="H21" s="15">
        <f>CE_YtD!H21-CE_YtD!G21</f>
        <v>-131.44551644844211</v>
      </c>
      <c r="I21" s="15">
        <f>CE_YtD!I21-CE_YtD!H21</f>
        <v>-214.76842543344185</v>
      </c>
      <c r="J21" s="15">
        <f>CE_YtD!J21-CE_YtD!I21</f>
        <v>630.26133198971695</v>
      </c>
      <c r="K21" s="15">
        <f>CE_YtD!K21-CE_YtD!J21</f>
        <v>0</v>
      </c>
      <c r="L21" s="15">
        <f>CE_YtD!L21-CE_YtD!K21</f>
        <v>0</v>
      </c>
      <c r="M21" s="15">
        <f>CE_YtD!M21-CE_YtD!L21</f>
        <v>0</v>
      </c>
      <c r="N21" s="15">
        <f>CE_YtD!N21-CE_YtD!M21</f>
        <v>0</v>
      </c>
      <c r="O21" s="15">
        <f>CE_YtD!O21-CE_YtD!N21</f>
        <v>0</v>
      </c>
    </row>
    <row r="22" spans="1:15" x14ac:dyDescent="0.25">
      <c r="A22" s="8" t="s">
        <v>308</v>
      </c>
      <c r="C22" s="14" t="s">
        <v>309</v>
      </c>
      <c r="D22" s="15">
        <f>CE_YtD!D22</f>
        <v>-44.997730000000004</v>
      </c>
      <c r="E22" s="15">
        <f>CE_YtD!E22-CE_YtD!D22</f>
        <v>-41.631009999999989</v>
      </c>
      <c r="F22" s="15">
        <f>CE_YtD!F22-CE_YtD!E22</f>
        <v>-64.221200000000067</v>
      </c>
      <c r="G22" s="15">
        <f>CE_YtD!G22-CE_YtD!F22</f>
        <v>-102.7536199999999</v>
      </c>
      <c r="H22" s="15">
        <f>CE_YtD!H22-CE_YtD!G22</f>
        <v>-5.3446700000000078</v>
      </c>
      <c r="I22" s="15">
        <f>CE_YtD!I22-CE_YtD!H22</f>
        <v>-126.28953000000007</v>
      </c>
      <c r="J22" s="15">
        <f>CE_YtD!J22-CE_YtD!I22</f>
        <v>385.23776000000004</v>
      </c>
      <c r="K22" s="15">
        <f>CE_YtD!K22-CE_YtD!J22</f>
        <v>0</v>
      </c>
      <c r="L22" s="15">
        <f>CE_YtD!L22-CE_YtD!K22</f>
        <v>0</v>
      </c>
      <c r="M22" s="15">
        <f>CE_YtD!M22-CE_YtD!L22</f>
        <v>0</v>
      </c>
      <c r="N22" s="15">
        <f>CE_YtD!N22-CE_YtD!M22</f>
        <v>0</v>
      </c>
      <c r="O22" s="15">
        <f>CE_YtD!O22-CE_YtD!N22</f>
        <v>0</v>
      </c>
    </row>
    <row r="23" spans="1:15" x14ac:dyDescent="0.25">
      <c r="A23" s="8" t="s">
        <v>310</v>
      </c>
      <c r="C23" s="14" t="s">
        <v>263</v>
      </c>
      <c r="D23" s="15">
        <f>CE_YtD!D23</f>
        <v>-4.6208999999999998</v>
      </c>
      <c r="E23" s="15">
        <f>CE_YtD!E23-CE_YtD!D23</f>
        <v>-2.8709000000000007</v>
      </c>
      <c r="F23" s="15">
        <f>CE_YtD!F23-CE_YtD!E23</f>
        <v>-10.120899999999999</v>
      </c>
      <c r="G23" s="15">
        <f>CE_YtD!G23-CE_YtD!F23</f>
        <v>-7.0208999999999975</v>
      </c>
      <c r="H23" s="15">
        <f>CE_YtD!H23-CE_YtD!G23</f>
        <v>-8.2209000000000039</v>
      </c>
      <c r="I23" s="15">
        <f>CE_YtD!I23-CE_YtD!H23</f>
        <v>-13.7209</v>
      </c>
      <c r="J23" s="15">
        <f>CE_YtD!J23-CE_YtD!I23</f>
        <v>46.575400000000002</v>
      </c>
      <c r="K23" s="15">
        <f>CE_YtD!K23-CE_YtD!J23</f>
        <v>0</v>
      </c>
      <c r="L23" s="15">
        <f>CE_YtD!L23-CE_YtD!K23</f>
        <v>0</v>
      </c>
      <c r="M23" s="15">
        <f>CE_YtD!M23-CE_YtD!L23</f>
        <v>0</v>
      </c>
      <c r="N23" s="15">
        <f>CE_YtD!N23-CE_YtD!M23</f>
        <v>0</v>
      </c>
      <c r="O23" s="15">
        <f>CE_YtD!O23-CE_YtD!N23</f>
        <v>0</v>
      </c>
    </row>
    <row r="24" spans="1:15" x14ac:dyDescent="0.25">
      <c r="A24" s="8" t="s">
        <v>311</v>
      </c>
      <c r="C24" s="14" t="s">
        <v>312</v>
      </c>
      <c r="D24" s="15">
        <f>CE_YtD!D24</f>
        <v>-28.649460000000001</v>
      </c>
      <c r="E24" s="15">
        <f>CE_YtD!E24-CE_YtD!D24</f>
        <v>-23.573460000000022</v>
      </c>
      <c r="F24" s="15">
        <f>CE_YtD!F24-CE_YtD!E24</f>
        <v>-17.785849999999975</v>
      </c>
      <c r="G24" s="15">
        <f>CE_YtD!G24-CE_YtD!F24</f>
        <v>-25.599579999999989</v>
      </c>
      <c r="H24" s="15">
        <f>CE_YtD!H24-CE_YtD!G24</f>
        <v>-20.657129999999981</v>
      </c>
      <c r="I24" s="15">
        <f>CE_YtD!I24-CE_YtD!H24</f>
        <v>-58.470222999999976</v>
      </c>
      <c r="J24" s="15">
        <f>CE_YtD!J24-CE_YtD!I24</f>
        <v>174.73570299999994</v>
      </c>
      <c r="K24" s="15">
        <f>CE_YtD!K24-CE_YtD!J24</f>
        <v>0</v>
      </c>
      <c r="L24" s="15">
        <f>CE_YtD!L24-CE_YtD!K24</f>
        <v>0</v>
      </c>
      <c r="M24" s="15">
        <f>CE_YtD!M24-CE_YtD!L24</f>
        <v>0</v>
      </c>
      <c r="N24" s="15">
        <f>CE_YtD!N24-CE_YtD!M24</f>
        <v>0</v>
      </c>
      <c r="O24" s="15">
        <f>CE_YtD!O24-CE_YtD!N24</f>
        <v>0</v>
      </c>
    </row>
    <row r="25" spans="1:15" x14ac:dyDescent="0.25">
      <c r="A25" s="8" t="s">
        <v>313</v>
      </c>
      <c r="C25" s="14" t="s">
        <v>314</v>
      </c>
      <c r="D25" s="15">
        <f>CE_YtD!D25</f>
        <v>-3.7690099999999997</v>
      </c>
      <c r="E25" s="15">
        <f>CE_YtD!E25-CE_YtD!D25</f>
        <v>-3.7690099999999997</v>
      </c>
      <c r="F25" s="15">
        <f>CE_YtD!F25-CE_YtD!E25</f>
        <v>-4.1047399999999996</v>
      </c>
      <c r="G25" s="15">
        <f>CE_YtD!G25-CE_YtD!F25</f>
        <v>-3.8809200000000015</v>
      </c>
      <c r="H25" s="15">
        <f>CE_YtD!H25-CE_YtD!G25</f>
        <v>-3.8809199999999979</v>
      </c>
      <c r="I25" s="15">
        <f>CE_YtD!I25-CE_YtD!H25</f>
        <v>-3.8809199999999997</v>
      </c>
      <c r="J25" s="15">
        <f>CE_YtD!J25-CE_YtD!I25</f>
        <v>23.285519999999998</v>
      </c>
      <c r="K25" s="15">
        <f>CE_YtD!K25-CE_YtD!J25</f>
        <v>0</v>
      </c>
      <c r="L25" s="15">
        <f>CE_YtD!L25-CE_YtD!K25</f>
        <v>0</v>
      </c>
      <c r="M25" s="15">
        <f>CE_YtD!M25-CE_YtD!L25</f>
        <v>0</v>
      </c>
      <c r="N25" s="15">
        <f>CE_YtD!N25-CE_YtD!M25</f>
        <v>0</v>
      </c>
      <c r="O25" s="15">
        <f>CE_YtD!O25-CE_YtD!N25</f>
        <v>0</v>
      </c>
    </row>
    <row r="26" spans="1:15" x14ac:dyDescent="0.25">
      <c r="A26" s="8" t="s">
        <v>270</v>
      </c>
      <c r="C26" s="14" t="s">
        <v>271</v>
      </c>
      <c r="D26" s="15">
        <f>CE_YtD!D26</f>
        <v>0</v>
      </c>
      <c r="E26" s="15">
        <f>CE_YtD!E26-CE_YtD!D26</f>
        <v>0</v>
      </c>
      <c r="F26" s="15">
        <f>CE_YtD!F26-CE_YtD!E26</f>
        <v>0</v>
      </c>
      <c r="G26" s="15">
        <f>CE_YtD!G26-CE_YtD!F26</f>
        <v>0</v>
      </c>
      <c r="H26" s="15">
        <f>CE_YtD!H26-CE_YtD!G26</f>
        <v>0</v>
      </c>
      <c r="I26" s="15">
        <f>CE_YtD!I26-CE_YtD!H26</f>
        <v>0</v>
      </c>
      <c r="J26" s="15">
        <f>CE_YtD!J26-CE_YtD!I26</f>
        <v>0</v>
      </c>
      <c r="K26" s="15">
        <f>CE_YtD!K26-CE_YtD!J26</f>
        <v>0</v>
      </c>
      <c r="L26" s="15">
        <f>CE_YtD!L26-CE_YtD!K26</f>
        <v>0</v>
      </c>
      <c r="M26" s="15">
        <f>CE_YtD!M26-CE_YtD!L26</f>
        <v>0</v>
      </c>
      <c r="N26" s="15">
        <f>CE_YtD!N26-CE_YtD!M26</f>
        <v>0</v>
      </c>
      <c r="O26" s="15">
        <f>CE_YtD!O26-CE_YtD!N26</f>
        <v>0</v>
      </c>
    </row>
    <row r="27" spans="1:15" ht="15.75" thickBot="1" x14ac:dyDescent="0.3">
      <c r="A27" s="11" t="s">
        <v>290</v>
      </c>
      <c r="C27" s="16" t="s">
        <v>467</v>
      </c>
      <c r="D27" s="17">
        <f>SUM(D19,D21:D26)</f>
        <v>139.18251300000003</v>
      </c>
      <c r="E27" s="17">
        <f t="shared" ref="E27:O27" si="6">SUM(E19,E21:E26)</f>
        <v>-32.344699999999847</v>
      </c>
      <c r="F27" s="17">
        <f t="shared" si="6"/>
        <v>-86.309369999999888</v>
      </c>
      <c r="G27" s="17">
        <f t="shared" si="6"/>
        <v>18.435330000000675</v>
      </c>
      <c r="H27" s="17">
        <f t="shared" si="6"/>
        <v>134.08330999999822</v>
      </c>
      <c r="I27" s="17">
        <f t="shared" si="6"/>
        <v>-146.53233299999957</v>
      </c>
      <c r="J27" s="17">
        <f t="shared" si="6"/>
        <v>-26.514749999999843</v>
      </c>
      <c r="K27" s="17">
        <f t="shared" si="6"/>
        <v>0</v>
      </c>
      <c r="L27" s="17">
        <f t="shared" si="6"/>
        <v>0</v>
      </c>
      <c r="M27" s="17">
        <f t="shared" si="6"/>
        <v>0</v>
      </c>
      <c r="N27" s="17">
        <f t="shared" si="6"/>
        <v>0</v>
      </c>
      <c r="O27" s="17">
        <f t="shared" si="6"/>
        <v>0</v>
      </c>
    </row>
    <row r="28" spans="1:15" ht="15.75" thickBot="1" x14ac:dyDescent="0.3">
      <c r="A28" s="11" t="s">
        <v>290</v>
      </c>
      <c r="C28" s="18" t="s">
        <v>272</v>
      </c>
      <c r="D28" s="19">
        <f>IFERROR(D27/D$7,"")</f>
        <v>0.23618297364301269</v>
      </c>
      <c r="E28" s="19">
        <f t="shared" ref="E28:O28" si="7">IFERROR(E27/E$7,"")</f>
        <v>-6.253555661270073E-2</v>
      </c>
      <c r="F28" s="19">
        <f t="shared" si="7"/>
        <v>-0.13633988322958987</v>
      </c>
      <c r="G28" s="19">
        <f t="shared" si="7"/>
        <v>2.5386758657949364E-2</v>
      </c>
      <c r="H28" s="19">
        <f t="shared" si="7"/>
        <v>0.1946318414331937</v>
      </c>
      <c r="I28" s="19">
        <f t="shared" si="7"/>
        <v>-0.21297241519910701</v>
      </c>
      <c r="J28" s="19">
        <f t="shared" si="7"/>
        <v>6.9000549662285625E-3</v>
      </c>
      <c r="K28" s="19" t="str">
        <f t="shared" si="7"/>
        <v/>
      </c>
      <c r="L28" s="19" t="str">
        <f t="shared" si="7"/>
        <v/>
      </c>
      <c r="M28" s="19" t="str">
        <f t="shared" si="7"/>
        <v/>
      </c>
      <c r="N28" s="19" t="str">
        <f t="shared" si="7"/>
        <v/>
      </c>
      <c r="O28" s="19" t="str">
        <f t="shared" si="7"/>
        <v/>
      </c>
    </row>
    <row r="29" spans="1:15" x14ac:dyDescent="0.25">
      <c r="A29" s="8" t="s">
        <v>316</v>
      </c>
      <c r="C29" s="14" t="s">
        <v>275</v>
      </c>
      <c r="D29" s="15">
        <f>CE_YtD!D29</f>
        <v>-29.111939999999993</v>
      </c>
      <c r="E29" s="15">
        <f>CE_YtD!E29-CE_YtD!D29</f>
        <v>-1.0274300000000025</v>
      </c>
      <c r="F29" s="15">
        <f>CE_YtD!F29-CE_YtD!E29</f>
        <v>0</v>
      </c>
      <c r="G29" s="15">
        <f>CE_YtD!G29-CE_YtD!F29</f>
        <v>22.887900000000002</v>
      </c>
      <c r="H29" s="15">
        <f>CE_YtD!H29-CE_YtD!G29</f>
        <v>0</v>
      </c>
      <c r="I29" s="15">
        <f>CE_YtD!I29-CE_YtD!H29</f>
        <v>18.929259999999996</v>
      </c>
      <c r="J29" s="15">
        <f>CE_YtD!J29-CE_YtD!I29</f>
        <v>-11.677790000000002</v>
      </c>
      <c r="K29" s="15">
        <f>CE_YtD!K29-CE_YtD!J29</f>
        <v>0</v>
      </c>
      <c r="L29" s="15">
        <f>CE_YtD!L29-CE_YtD!K29</f>
        <v>0</v>
      </c>
      <c r="M29" s="15">
        <f>CE_YtD!M29-CE_YtD!L29</f>
        <v>0</v>
      </c>
      <c r="N29" s="15">
        <f>CE_YtD!N29-CE_YtD!M29</f>
        <v>0</v>
      </c>
      <c r="O29" s="15">
        <f>CE_YtD!O29-CE_YtD!N29</f>
        <v>0</v>
      </c>
    </row>
    <row r="30" spans="1:15" x14ac:dyDescent="0.25">
      <c r="A30" s="8" t="s">
        <v>317</v>
      </c>
      <c r="C30" s="14" t="s">
        <v>318</v>
      </c>
      <c r="D30" s="15">
        <f>CE_YtD!D30</f>
        <v>-12.29759</v>
      </c>
      <c r="E30" s="15">
        <f>CE_YtD!E30-CE_YtD!D30</f>
        <v>-4.8526199999999982</v>
      </c>
      <c r="F30" s="15">
        <f>CE_YtD!F30-CE_YtD!E30</f>
        <v>56.218890000000002</v>
      </c>
      <c r="G30" s="15">
        <f>CE_YtD!G30-CE_YtD!F30</f>
        <v>22.903599999999997</v>
      </c>
      <c r="H30" s="15">
        <f>CE_YtD!H30-CE_YtD!G30</f>
        <v>-111.85102000000001</v>
      </c>
      <c r="I30" s="15">
        <f>CE_YtD!I30-CE_YtD!H30</f>
        <v>87.17337000000002</v>
      </c>
      <c r="J30" s="15">
        <f>CE_YtD!J30-CE_YtD!I30</f>
        <v>-37.294630000000019</v>
      </c>
      <c r="K30" s="15">
        <f>CE_YtD!K30-CE_YtD!J30</f>
        <v>0</v>
      </c>
      <c r="L30" s="15">
        <f>CE_YtD!L30-CE_YtD!K30</f>
        <v>0</v>
      </c>
      <c r="M30" s="15">
        <f>CE_YtD!M30-CE_YtD!L30</f>
        <v>0</v>
      </c>
      <c r="N30" s="15">
        <f>CE_YtD!N30-CE_YtD!M30</f>
        <v>0</v>
      </c>
      <c r="O30" s="15">
        <f>CE_YtD!O30-CE_YtD!N30</f>
        <v>0</v>
      </c>
    </row>
    <row r="31" spans="1:15" ht="15.75" thickBot="1" x14ac:dyDescent="0.3">
      <c r="A31" s="11" t="s">
        <v>290</v>
      </c>
      <c r="C31" s="16" t="s">
        <v>468</v>
      </c>
      <c r="D31" s="17">
        <f>SUM(D27,D29:D30)</f>
        <v>97.772983000000039</v>
      </c>
      <c r="E31" s="17">
        <f t="shared" ref="E31:O31" si="8">SUM(E27,E29:E30)</f>
        <v>-38.224749999999844</v>
      </c>
      <c r="F31" s="17">
        <f t="shared" si="8"/>
        <v>-30.090479999999886</v>
      </c>
      <c r="G31" s="17">
        <f t="shared" si="8"/>
        <v>64.226830000000675</v>
      </c>
      <c r="H31" s="17">
        <f t="shared" si="8"/>
        <v>22.232289999998216</v>
      </c>
      <c r="I31" s="17">
        <f t="shared" si="8"/>
        <v>-40.429702999999549</v>
      </c>
      <c r="J31" s="17">
        <f t="shared" si="8"/>
        <v>-75.487169999999864</v>
      </c>
      <c r="K31" s="17">
        <f t="shared" si="8"/>
        <v>0</v>
      </c>
      <c r="L31" s="17">
        <f t="shared" si="8"/>
        <v>0</v>
      </c>
      <c r="M31" s="17">
        <f t="shared" si="8"/>
        <v>0</v>
      </c>
      <c r="N31" s="17">
        <f t="shared" si="8"/>
        <v>0</v>
      </c>
      <c r="O31" s="17">
        <f t="shared" si="8"/>
        <v>0</v>
      </c>
    </row>
    <row r="32" spans="1:15" x14ac:dyDescent="0.25">
      <c r="A32" s="8" t="s">
        <v>279</v>
      </c>
      <c r="C32" s="14" t="s">
        <v>319</v>
      </c>
      <c r="D32" s="15">
        <f>CE_YtD!D32</f>
        <v>0</v>
      </c>
      <c r="E32" s="15">
        <f>CE_YtD!E32-CE_YtD!D32</f>
        <v>0</v>
      </c>
      <c r="F32" s="15">
        <f>CE_YtD!F32-CE_YtD!E32</f>
        <v>0</v>
      </c>
      <c r="G32" s="15">
        <f>CE_YtD!G32-CE_YtD!F32</f>
        <v>0</v>
      </c>
      <c r="H32" s="15">
        <f>CE_YtD!H32-CE_YtD!G32</f>
        <v>0</v>
      </c>
      <c r="I32" s="15">
        <f>CE_YtD!I32-CE_YtD!H32</f>
        <v>0</v>
      </c>
      <c r="J32" s="15">
        <f>CE_YtD!J32-CE_YtD!I32</f>
        <v>0</v>
      </c>
      <c r="K32" s="15">
        <f>CE_YtD!K32-CE_YtD!J32</f>
        <v>0</v>
      </c>
      <c r="L32" s="15">
        <f>CE_YtD!L32-CE_YtD!K32</f>
        <v>0</v>
      </c>
      <c r="M32" s="15">
        <f>CE_YtD!M32-CE_YtD!L32</f>
        <v>0</v>
      </c>
      <c r="N32" s="15">
        <f>CE_YtD!N32-CE_YtD!M32</f>
        <v>0</v>
      </c>
      <c r="O32" s="15">
        <f>CE_YtD!O32-CE_YtD!N32</f>
        <v>0</v>
      </c>
    </row>
    <row r="33" spans="1:15" ht="15.75" thickBot="1" x14ac:dyDescent="0.3">
      <c r="A33" s="11" t="s">
        <v>290</v>
      </c>
      <c r="C33" s="16" t="s">
        <v>469</v>
      </c>
      <c r="D33" s="17">
        <f>SUM(D31:D32)</f>
        <v>97.772983000000039</v>
      </c>
      <c r="E33" s="17">
        <f t="shared" ref="E33:O33" si="9">SUM(E31:E32)</f>
        <v>-38.224749999999844</v>
      </c>
      <c r="F33" s="17">
        <f t="shared" si="9"/>
        <v>-30.090479999999886</v>
      </c>
      <c r="G33" s="17">
        <f t="shared" si="9"/>
        <v>64.226830000000675</v>
      </c>
      <c r="H33" s="17">
        <f t="shared" si="9"/>
        <v>22.232289999998216</v>
      </c>
      <c r="I33" s="17">
        <f t="shared" si="9"/>
        <v>-40.429702999999549</v>
      </c>
      <c r="J33" s="17">
        <f t="shared" si="9"/>
        <v>-75.487169999999864</v>
      </c>
      <c r="K33" s="17">
        <f t="shared" si="9"/>
        <v>0</v>
      </c>
      <c r="L33" s="17">
        <f t="shared" si="9"/>
        <v>0</v>
      </c>
      <c r="M33" s="17">
        <f t="shared" si="9"/>
        <v>0</v>
      </c>
      <c r="N33" s="17">
        <f t="shared" si="9"/>
        <v>0</v>
      </c>
      <c r="O33" s="17">
        <f t="shared" si="9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4DCE-BCB1-48F7-A2C1-E0976EF3B9DD}">
  <sheetPr>
    <tabColor theme="4" tint="0.59999389629810485"/>
  </sheetPr>
  <dimension ref="A3:E46"/>
  <sheetViews>
    <sheetView showGridLines="0" topLeftCell="A9" zoomScale="90" zoomScaleNormal="90" workbookViewId="0">
      <selection activeCell="E11" sqref="E11"/>
    </sheetView>
  </sheetViews>
  <sheetFormatPr defaultRowHeight="15" x14ac:dyDescent="0.25"/>
  <cols>
    <col min="1" max="1" width="22.85546875" bestFit="1" customWidth="1"/>
    <col min="2" max="2" width="16.7109375" bestFit="1" customWidth="1"/>
    <col min="3" max="5" width="14.28515625" bestFit="1" customWidth="1"/>
    <col min="6" max="6" width="12.42578125" bestFit="1" customWidth="1"/>
    <col min="7" max="17" width="14.28515625" bestFit="1" customWidth="1"/>
    <col min="18" max="18" width="15.42578125" bestFit="1" customWidth="1"/>
    <col min="19" max="20" width="12.42578125" bestFit="1" customWidth="1"/>
    <col min="21" max="30" width="14.28515625" bestFit="1" customWidth="1"/>
    <col min="31" max="31" width="15.42578125" bestFit="1" customWidth="1"/>
    <col min="32" max="32" width="12.42578125" bestFit="1" customWidth="1"/>
    <col min="33" max="43" width="14.28515625" bestFit="1" customWidth="1"/>
    <col min="44" max="44" width="15.42578125" bestFit="1" customWidth="1"/>
    <col min="45" max="56" width="14.28515625" bestFit="1" customWidth="1"/>
    <col min="57" max="57" width="15.42578125" bestFit="1" customWidth="1"/>
    <col min="58" max="59" width="12.42578125" bestFit="1" customWidth="1"/>
    <col min="60" max="81" width="14.28515625" bestFit="1" customWidth="1"/>
    <col min="82" max="82" width="15.42578125" bestFit="1" customWidth="1"/>
    <col min="83" max="87" width="14.28515625" bestFit="1" customWidth="1"/>
    <col min="88" max="88" width="15.42578125" bestFit="1" customWidth="1"/>
    <col min="89" max="94" width="14.28515625" bestFit="1" customWidth="1"/>
    <col min="95" max="96" width="15.42578125" bestFit="1" customWidth="1"/>
  </cols>
  <sheetData>
    <row r="3" spans="1:5" x14ac:dyDescent="0.25">
      <c r="A3" s="54" t="s">
        <v>470</v>
      </c>
      <c r="B3" t="s">
        <v>471</v>
      </c>
    </row>
    <row r="4" spans="1:5" x14ac:dyDescent="0.25">
      <c r="A4" s="54" t="s">
        <v>472</v>
      </c>
      <c r="B4" s="95">
        <v>45838</v>
      </c>
    </row>
    <row r="6" spans="1:5" x14ac:dyDescent="0.25">
      <c r="A6" s="54" t="s">
        <v>473</v>
      </c>
      <c r="B6" s="54" t="s">
        <v>474</v>
      </c>
    </row>
    <row r="7" spans="1:5" x14ac:dyDescent="0.25">
      <c r="A7" s="54" t="s">
        <v>475</v>
      </c>
      <c r="B7" t="s">
        <v>241</v>
      </c>
      <c r="C7" t="s">
        <v>476</v>
      </c>
      <c r="D7" t="s">
        <v>240</v>
      </c>
    </row>
    <row r="8" spans="1:5" x14ac:dyDescent="0.25">
      <c r="A8" s="55" t="s">
        <v>477</v>
      </c>
      <c r="B8" s="4">
        <v>-25778.279999999981</v>
      </c>
      <c r="C8" s="4">
        <v>41600</v>
      </c>
      <c r="D8" s="4">
        <v>23740.57</v>
      </c>
      <c r="E8" s="4">
        <f>+B8-C8</f>
        <v>-67378.279999999984</v>
      </c>
    </row>
    <row r="9" spans="1:5" x14ac:dyDescent="0.25">
      <c r="A9" s="89" t="s">
        <v>478</v>
      </c>
      <c r="B9" s="4">
        <v>17507.890000000018</v>
      </c>
      <c r="C9" s="4">
        <v>60350</v>
      </c>
      <c r="D9" s="4">
        <v>23740.57</v>
      </c>
      <c r="E9" s="4">
        <f t="shared" ref="E9:E46" si="0">+B9-C9</f>
        <v>-42842.109999999986</v>
      </c>
    </row>
    <row r="10" spans="1:5" x14ac:dyDescent="0.25">
      <c r="A10" s="89" t="s">
        <v>479</v>
      </c>
      <c r="B10" s="4">
        <v>-43286.17</v>
      </c>
      <c r="C10" s="4">
        <v>-18750</v>
      </c>
      <c r="D10" s="4">
        <v>0</v>
      </c>
      <c r="E10" s="4">
        <f t="shared" si="0"/>
        <v>-24536.17</v>
      </c>
    </row>
    <row r="11" spans="1:5" x14ac:dyDescent="0.25">
      <c r="A11" s="55" t="s">
        <v>480</v>
      </c>
      <c r="B11" s="4">
        <v>-207715.61</v>
      </c>
      <c r="C11" s="4">
        <v>-165533.33333333334</v>
      </c>
      <c r="D11" s="4">
        <v>-178032.7414285714</v>
      </c>
      <c r="E11" s="4">
        <f t="shared" si="0"/>
        <v>-42182.276666666643</v>
      </c>
    </row>
    <row r="12" spans="1:5" x14ac:dyDescent="0.25">
      <c r="A12" s="89" t="s">
        <v>481</v>
      </c>
      <c r="B12" s="4">
        <v>-217848.15</v>
      </c>
      <c r="C12" s="4">
        <v>-196000</v>
      </c>
      <c r="D12" s="4">
        <v>-188076.96142857141</v>
      </c>
      <c r="E12" s="4">
        <f t="shared" si="0"/>
        <v>-21848.149999999994</v>
      </c>
    </row>
    <row r="13" spans="1:5" x14ac:dyDescent="0.25">
      <c r="A13" s="89" t="s">
        <v>478</v>
      </c>
      <c r="B13" s="4">
        <v>10132.539999999999</v>
      </c>
      <c r="C13" s="4">
        <v>30466.666666666664</v>
      </c>
      <c r="D13" s="4">
        <v>10044.219999999999</v>
      </c>
      <c r="E13" s="4">
        <f t="shared" si="0"/>
        <v>-20334.126666666663</v>
      </c>
    </row>
    <row r="14" spans="1:5" x14ac:dyDescent="0.25">
      <c r="A14" s="55" t="s">
        <v>482</v>
      </c>
      <c r="B14" s="4">
        <v>123451.24000000008</v>
      </c>
      <c r="C14" s="4">
        <v>43137.039999999994</v>
      </c>
      <c r="D14" s="4">
        <v>41122.756000000198</v>
      </c>
      <c r="E14" s="4">
        <f t="shared" si="0"/>
        <v>80314.200000000084</v>
      </c>
    </row>
    <row r="15" spans="1:5" x14ac:dyDescent="0.25">
      <c r="A15" s="89" t="s">
        <v>481</v>
      </c>
      <c r="B15" s="4">
        <v>30723.340000000026</v>
      </c>
      <c r="C15" s="4"/>
      <c r="D15" s="4">
        <v>-50486.81</v>
      </c>
      <c r="E15" s="4">
        <f t="shared" si="0"/>
        <v>30723.340000000026</v>
      </c>
    </row>
    <row r="16" spans="1:5" x14ac:dyDescent="0.25">
      <c r="A16" s="89" t="s">
        <v>483</v>
      </c>
      <c r="B16" s="4">
        <v>60316.970000000059</v>
      </c>
      <c r="C16" s="4">
        <v>6499.9999999999991</v>
      </c>
      <c r="D16" s="4">
        <v>57974.374000000185</v>
      </c>
      <c r="E16" s="4">
        <f t="shared" si="0"/>
        <v>53816.970000000059</v>
      </c>
    </row>
    <row r="17" spans="1:5" x14ac:dyDescent="0.25">
      <c r="A17" s="89" t="s">
        <v>484</v>
      </c>
      <c r="B17" s="4">
        <v>28747.42</v>
      </c>
      <c r="C17" s="4">
        <v>29310.02</v>
      </c>
      <c r="D17" s="4">
        <v>29238.980000000007</v>
      </c>
      <c r="E17" s="4">
        <f t="shared" si="0"/>
        <v>-562.60000000000218</v>
      </c>
    </row>
    <row r="18" spans="1:5" x14ac:dyDescent="0.25">
      <c r="A18" s="89" t="s">
        <v>478</v>
      </c>
      <c r="B18" s="4">
        <v>3663.51</v>
      </c>
      <c r="C18" s="4">
        <v>7327.02</v>
      </c>
      <c r="D18" s="4">
        <v>4396.2120000000004</v>
      </c>
      <c r="E18" s="4">
        <f t="shared" si="0"/>
        <v>-3663.51</v>
      </c>
    </row>
    <row r="19" spans="1:5" x14ac:dyDescent="0.25">
      <c r="A19" s="55" t="s">
        <v>485</v>
      </c>
      <c r="B19" s="4">
        <v>-3048183.64</v>
      </c>
      <c r="C19" s="4">
        <v>-3016000</v>
      </c>
      <c r="D19" s="4">
        <v>-3001945.4899999993</v>
      </c>
      <c r="E19" s="4">
        <f t="shared" si="0"/>
        <v>-32183.64000000013</v>
      </c>
    </row>
    <row r="20" spans="1:5" x14ac:dyDescent="0.25">
      <c r="A20" s="89" t="s">
        <v>481</v>
      </c>
      <c r="B20" s="4">
        <v>-3062350.19</v>
      </c>
      <c r="C20" s="4">
        <v>-3016000</v>
      </c>
      <c r="D20" s="4">
        <v>-3014967.0499999993</v>
      </c>
      <c r="E20" s="4">
        <f t="shared" si="0"/>
        <v>-46350.189999999944</v>
      </c>
    </row>
    <row r="21" spans="1:5" x14ac:dyDescent="0.25">
      <c r="A21" s="89" t="s">
        <v>484</v>
      </c>
      <c r="B21" s="4">
        <v>135.29999999999998</v>
      </c>
      <c r="C21" s="4"/>
      <c r="D21" s="4">
        <v>162.35999999999999</v>
      </c>
      <c r="E21" s="4">
        <f t="shared" si="0"/>
        <v>135.29999999999998</v>
      </c>
    </row>
    <row r="22" spans="1:5" x14ac:dyDescent="0.25">
      <c r="A22" s="89" t="s">
        <v>478</v>
      </c>
      <c r="B22" s="4">
        <v>14031.250000000009</v>
      </c>
      <c r="C22" s="4"/>
      <c r="D22" s="4">
        <v>12859.200000000012</v>
      </c>
      <c r="E22" s="4">
        <f t="shared" si="0"/>
        <v>14031.250000000009</v>
      </c>
    </row>
    <row r="23" spans="1:5" x14ac:dyDescent="0.25">
      <c r="A23" s="55" t="s">
        <v>486</v>
      </c>
      <c r="B23" s="4">
        <v>881276.6</v>
      </c>
      <c r="C23" s="4">
        <v>691933.08766092965</v>
      </c>
      <c r="D23" s="4">
        <v>867538.67423844151</v>
      </c>
      <c r="E23" s="4">
        <f t="shared" si="0"/>
        <v>189343.51233907032</v>
      </c>
    </row>
    <row r="24" spans="1:5" x14ac:dyDescent="0.25">
      <c r="A24" s="89" t="s">
        <v>483</v>
      </c>
      <c r="B24" s="4">
        <v>824338.80999999994</v>
      </c>
      <c r="C24" s="4">
        <v>669733.08766092965</v>
      </c>
      <c r="D24" s="4">
        <v>813144.88823844155</v>
      </c>
      <c r="E24" s="4">
        <f t="shared" si="0"/>
        <v>154605.72233907029</v>
      </c>
    </row>
    <row r="25" spans="1:5" x14ac:dyDescent="0.25">
      <c r="A25" s="89" t="s">
        <v>484</v>
      </c>
      <c r="B25" s="4">
        <v>56937.79</v>
      </c>
      <c r="C25" s="4">
        <v>22200</v>
      </c>
      <c r="D25" s="4">
        <v>54393.785999999993</v>
      </c>
      <c r="E25" s="4">
        <f t="shared" si="0"/>
        <v>34737.79</v>
      </c>
    </row>
    <row r="26" spans="1:5" x14ac:dyDescent="0.25">
      <c r="A26" s="55" t="s">
        <v>487</v>
      </c>
      <c r="B26" s="4">
        <v>2644038.0900000003</v>
      </c>
      <c r="C26" s="4">
        <v>2311576.9563277778</v>
      </c>
      <c r="D26" s="4">
        <v>2504853.5277619045</v>
      </c>
      <c r="E26" s="4">
        <f t="shared" si="0"/>
        <v>332461.1336722225</v>
      </c>
    </row>
    <row r="27" spans="1:5" x14ac:dyDescent="0.25">
      <c r="A27" s="89" t="s">
        <v>481</v>
      </c>
      <c r="B27" s="4">
        <v>-8336.6900000000114</v>
      </c>
      <c r="C27" s="4"/>
      <c r="D27" s="4">
        <v>-6092.8100000000104</v>
      </c>
      <c r="E27" s="4">
        <f t="shared" si="0"/>
        <v>-8336.6900000000114</v>
      </c>
    </row>
    <row r="28" spans="1:5" x14ac:dyDescent="0.25">
      <c r="A28" s="89" t="s">
        <v>483</v>
      </c>
      <c r="B28" s="4">
        <v>781720.98466226691</v>
      </c>
      <c r="C28" s="4">
        <v>776090.67304444464</v>
      </c>
      <c r="D28" s="4">
        <v>797158.46842990501</v>
      </c>
      <c r="E28" s="4">
        <f t="shared" si="0"/>
        <v>5630.3116178222699</v>
      </c>
    </row>
    <row r="29" spans="1:5" x14ac:dyDescent="0.25">
      <c r="A29" s="89" t="s">
        <v>484</v>
      </c>
      <c r="B29" s="4">
        <v>761646.25034801662</v>
      </c>
      <c r="C29" s="4">
        <v>776031.97918333334</v>
      </c>
      <c r="D29" s="4">
        <v>771637.65934715339</v>
      </c>
      <c r="E29" s="4">
        <f t="shared" si="0"/>
        <v>-14385.728835316724</v>
      </c>
    </row>
    <row r="30" spans="1:5" x14ac:dyDescent="0.25">
      <c r="A30" s="89" t="s">
        <v>478</v>
      </c>
      <c r="B30" s="4">
        <v>1146302.1749897166</v>
      </c>
      <c r="C30" s="4">
        <v>758704.30409999995</v>
      </c>
      <c r="D30" s="4">
        <v>892271.46998484619</v>
      </c>
      <c r="E30" s="4">
        <f t="shared" si="0"/>
        <v>387597.87088971667</v>
      </c>
    </row>
    <row r="31" spans="1:5" x14ac:dyDescent="0.25">
      <c r="A31" s="89" t="s">
        <v>479</v>
      </c>
      <c r="B31" s="4">
        <v>-37294.630000000012</v>
      </c>
      <c r="C31" s="4">
        <v>750</v>
      </c>
      <c r="D31" s="4">
        <v>49878.74</v>
      </c>
      <c r="E31" s="4">
        <f t="shared" si="0"/>
        <v>-38044.630000000012</v>
      </c>
    </row>
    <row r="32" spans="1:5" x14ac:dyDescent="0.25">
      <c r="A32" s="55" t="s">
        <v>488</v>
      </c>
      <c r="B32" s="4">
        <v>-539702.26000000013</v>
      </c>
      <c r="C32" s="4">
        <v>-405000</v>
      </c>
      <c r="D32" s="4">
        <v>-236463.31142857147</v>
      </c>
      <c r="E32" s="4">
        <f t="shared" si="0"/>
        <v>-134702.26000000013</v>
      </c>
    </row>
    <row r="33" spans="1:5" x14ac:dyDescent="0.25">
      <c r="A33" s="89" t="s">
        <v>481</v>
      </c>
      <c r="B33" s="4">
        <v>-584875.09000000008</v>
      </c>
      <c r="C33" s="4">
        <v>-425000</v>
      </c>
      <c r="D33" s="4">
        <v>-283921.64857142861</v>
      </c>
      <c r="E33" s="4">
        <f t="shared" si="0"/>
        <v>-159875.09000000008</v>
      </c>
    </row>
    <row r="34" spans="1:5" x14ac:dyDescent="0.25">
      <c r="A34" s="89" t="s">
        <v>478</v>
      </c>
      <c r="B34" s="4">
        <v>45172.83</v>
      </c>
      <c r="C34" s="4">
        <v>20000</v>
      </c>
      <c r="D34" s="4">
        <v>47458.337142857141</v>
      </c>
      <c r="E34" s="4">
        <f t="shared" si="0"/>
        <v>25172.83</v>
      </c>
    </row>
    <row r="35" spans="1:5" x14ac:dyDescent="0.25">
      <c r="A35" s="55" t="s">
        <v>489</v>
      </c>
      <c r="B35" s="4">
        <v>97126.69</v>
      </c>
      <c r="C35" s="4">
        <v>76963.555700000012</v>
      </c>
      <c r="D35" s="4">
        <v>65518.400000000009</v>
      </c>
      <c r="E35" s="4">
        <f t="shared" si="0"/>
        <v>20163.134299999991</v>
      </c>
    </row>
    <row r="36" spans="1:5" x14ac:dyDescent="0.25">
      <c r="A36" s="89" t="s">
        <v>483</v>
      </c>
      <c r="B36" s="4">
        <v>-1694.14</v>
      </c>
      <c r="C36" s="4"/>
      <c r="D36" s="4">
        <v>-1694.14</v>
      </c>
      <c r="E36" s="4">
        <f t="shared" si="0"/>
        <v>-1694.14</v>
      </c>
    </row>
    <row r="37" spans="1:5" x14ac:dyDescent="0.25">
      <c r="A37" s="89" t="s">
        <v>484</v>
      </c>
      <c r="B37" s="4">
        <v>43926.930000000008</v>
      </c>
      <c r="C37" s="4">
        <v>40489.5</v>
      </c>
      <c r="D37" s="4">
        <v>43927.020000000004</v>
      </c>
      <c r="E37" s="4">
        <f t="shared" si="0"/>
        <v>3437.4300000000076</v>
      </c>
    </row>
    <row r="38" spans="1:5" x14ac:dyDescent="0.25">
      <c r="A38" s="89" t="s">
        <v>478</v>
      </c>
      <c r="B38" s="4">
        <v>23285.52</v>
      </c>
      <c r="C38" s="4">
        <v>18452.045700000002</v>
      </c>
      <c r="D38" s="4">
        <v>23285.52</v>
      </c>
      <c r="E38" s="4">
        <f t="shared" si="0"/>
        <v>4833.474299999998</v>
      </c>
    </row>
    <row r="39" spans="1:5" x14ac:dyDescent="0.25">
      <c r="A39" s="89" t="s">
        <v>479</v>
      </c>
      <c r="B39" s="4">
        <v>31608.379999999997</v>
      </c>
      <c r="C39" s="4">
        <v>18022.010000000006</v>
      </c>
      <c r="D39" s="4">
        <v>0</v>
      </c>
      <c r="E39" s="4">
        <f t="shared" si="0"/>
        <v>13586.369999999992</v>
      </c>
    </row>
    <row r="40" spans="1:5" x14ac:dyDescent="0.25">
      <c r="A40" s="55" t="s">
        <v>490</v>
      </c>
      <c r="B40" s="4">
        <v>-75487.169999999809</v>
      </c>
      <c r="C40" s="4">
        <v>-421322.69364462595</v>
      </c>
      <c r="D40" s="4">
        <v>86332.385143203763</v>
      </c>
      <c r="E40" s="4">
        <f t="shared" si="0"/>
        <v>345835.52364462614</v>
      </c>
    </row>
    <row r="41" spans="1:5" x14ac:dyDescent="0.25">
      <c r="E41" s="4">
        <f t="shared" si="0"/>
        <v>0</v>
      </c>
    </row>
    <row r="42" spans="1:5" x14ac:dyDescent="0.25">
      <c r="E42" s="4">
        <f t="shared" si="0"/>
        <v>0</v>
      </c>
    </row>
    <row r="43" spans="1:5" x14ac:dyDescent="0.25">
      <c r="E43" s="4">
        <f t="shared" si="0"/>
        <v>0</v>
      </c>
    </row>
    <row r="44" spans="1:5" x14ac:dyDescent="0.25">
      <c r="E44" s="4">
        <f t="shared" si="0"/>
        <v>0</v>
      </c>
    </row>
    <row r="45" spans="1:5" x14ac:dyDescent="0.25">
      <c r="E45" s="4">
        <f t="shared" si="0"/>
        <v>0</v>
      </c>
    </row>
    <row r="46" spans="1:5" x14ac:dyDescent="0.25">
      <c r="E46" s="4">
        <f t="shared" si="0"/>
        <v>0</v>
      </c>
    </row>
  </sheetData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1179-F367-460B-A145-54DEFDB83955}">
  <sheetPr>
    <tabColor theme="4" tint="0.59999389629810485"/>
  </sheetPr>
  <dimension ref="A3:O100"/>
  <sheetViews>
    <sheetView showGridLines="0" topLeftCell="A7" zoomScale="85" zoomScaleNormal="85" workbookViewId="0">
      <selection activeCell="G8" sqref="G8"/>
    </sheetView>
  </sheetViews>
  <sheetFormatPr defaultRowHeight="15" x14ac:dyDescent="0.25"/>
  <cols>
    <col min="1" max="1" width="38" bestFit="1" customWidth="1"/>
    <col min="2" max="2" width="16.28515625" bestFit="1" customWidth="1"/>
    <col min="3" max="7" width="13.28515625" bestFit="1" customWidth="1"/>
    <col min="8" max="8" width="14.28515625" style="4" hidden="1" customWidth="1"/>
    <col min="9" max="10" width="12.42578125" style="4" hidden="1" customWidth="1"/>
    <col min="11" max="13" width="14.28515625" style="4" hidden="1" customWidth="1"/>
    <col min="14" max="15" width="14.28515625" hidden="1" customWidth="1"/>
    <col min="16" max="20" width="14.28515625" bestFit="1" customWidth="1"/>
    <col min="21" max="21" width="12.42578125" bestFit="1" customWidth="1"/>
    <col min="22" max="32" width="14.28515625" bestFit="1" customWidth="1"/>
    <col min="33" max="33" width="12.42578125" bestFit="1" customWidth="1"/>
    <col min="34" max="49" width="14.28515625" bestFit="1" customWidth="1"/>
    <col min="50" max="50" width="15.42578125" bestFit="1" customWidth="1"/>
    <col min="51" max="52" width="12.42578125" bestFit="1" customWidth="1"/>
    <col min="53" max="74" width="14.28515625" bestFit="1" customWidth="1"/>
    <col min="75" max="75" width="15.42578125" bestFit="1" customWidth="1"/>
    <col min="76" max="80" width="14.28515625" bestFit="1" customWidth="1"/>
    <col min="81" max="81" width="15.42578125" bestFit="1" customWidth="1"/>
    <col min="82" max="87" width="14.28515625" bestFit="1" customWidth="1"/>
    <col min="88" max="89" width="15.42578125" bestFit="1" customWidth="1"/>
  </cols>
  <sheetData>
    <row r="3" spans="1:14" x14ac:dyDescent="0.25">
      <c r="A3" s="54" t="s">
        <v>491</v>
      </c>
      <c r="B3" t="s">
        <v>241</v>
      </c>
    </row>
    <row r="4" spans="1:14" x14ac:dyDescent="0.25">
      <c r="A4" s="54" t="s">
        <v>470</v>
      </c>
      <c r="B4" t="s">
        <v>471</v>
      </c>
    </row>
    <row r="6" spans="1:14" x14ac:dyDescent="0.25">
      <c r="A6" s="54" t="s">
        <v>473</v>
      </c>
      <c r="B6" s="54" t="s">
        <v>474</v>
      </c>
      <c r="H6" s="4" t="s">
        <v>492</v>
      </c>
    </row>
    <row r="7" spans="1:14" x14ac:dyDescent="0.25">
      <c r="A7" s="54" t="s">
        <v>475</v>
      </c>
      <c r="B7" s="1">
        <v>45688</v>
      </c>
      <c r="C7" s="1">
        <v>45716</v>
      </c>
      <c r="D7" s="1">
        <v>45747</v>
      </c>
      <c r="E7" s="1">
        <v>45777</v>
      </c>
      <c r="F7" s="1">
        <v>45808</v>
      </c>
      <c r="G7" s="1">
        <v>45838</v>
      </c>
      <c r="H7" s="4" t="s">
        <v>493</v>
      </c>
      <c r="I7" s="4" t="s">
        <v>494</v>
      </c>
      <c r="J7" s="4" t="s">
        <v>495</v>
      </c>
      <c r="K7" s="4" t="s">
        <v>496</v>
      </c>
      <c r="L7" s="4" t="s">
        <v>497</v>
      </c>
      <c r="M7" s="4" t="s">
        <v>461</v>
      </c>
      <c r="N7" s="4" t="s">
        <v>498</v>
      </c>
    </row>
    <row r="8" spans="1:14" x14ac:dyDescent="0.25">
      <c r="A8" s="55" t="s">
        <v>481</v>
      </c>
      <c r="B8" s="4">
        <v>-589299.52</v>
      </c>
      <c r="C8" s="4">
        <v>-1106520.47</v>
      </c>
      <c r="D8" s="4">
        <v>-1739566.1200000003</v>
      </c>
      <c r="E8" s="4">
        <v>-2465745.0800000005</v>
      </c>
      <c r="F8" s="4">
        <v>-3154652.4499999993</v>
      </c>
      <c r="G8" s="4">
        <v>-3842686.7800000003</v>
      </c>
      <c r="H8" s="4">
        <f t="shared" ref="H8:H9" si="0">+B8</f>
        <v>-589299.52</v>
      </c>
      <c r="I8" s="4">
        <f t="shared" ref="I8:I9" si="1">+C8-B8</f>
        <v>-517220.94999999995</v>
      </c>
      <c r="J8" s="4">
        <f t="shared" ref="J8:J9" si="2">+D8-C8</f>
        <v>-633045.65000000037</v>
      </c>
      <c r="K8" s="4">
        <f t="shared" ref="K8:K9" si="3">+E8-D8</f>
        <v>-726178.9600000002</v>
      </c>
      <c r="L8" s="4">
        <f t="shared" ref="L8:L9" si="4">+F8-E8</f>
        <v>-688907.36999999871</v>
      </c>
      <c r="M8" s="4">
        <f t="shared" ref="M8:M9" si="5">+G8-F8</f>
        <v>-688034.33000000101</v>
      </c>
      <c r="N8" s="4">
        <f>+AVERAGE(H8:L8)</f>
        <v>-630930.48999999987</v>
      </c>
    </row>
    <row r="9" spans="1:14" x14ac:dyDescent="0.25">
      <c r="A9" s="55" t="s">
        <v>483</v>
      </c>
      <c r="B9" s="4">
        <v>107590.60109072419</v>
      </c>
      <c r="C9" s="4">
        <v>335247.24826497666</v>
      </c>
      <c r="D9" s="4">
        <v>716163.43895040383</v>
      </c>
      <c r="E9" s="4">
        <v>1020962.5895310501</v>
      </c>
      <c r="F9" s="4">
        <v>1398402.2232299051</v>
      </c>
      <c r="G9" s="4">
        <v>1664682.624662267</v>
      </c>
      <c r="H9" s="4">
        <f t="shared" si="0"/>
        <v>107590.60109072419</v>
      </c>
      <c r="I9" s="4">
        <f t="shared" si="1"/>
        <v>227656.64717425249</v>
      </c>
      <c r="J9" s="4">
        <f t="shared" si="2"/>
        <v>380916.19068542717</v>
      </c>
      <c r="K9" s="4">
        <f t="shared" si="3"/>
        <v>304799.15058064624</v>
      </c>
      <c r="L9" s="4">
        <f t="shared" si="4"/>
        <v>377439.63369885506</v>
      </c>
      <c r="M9" s="4">
        <f t="shared" si="5"/>
        <v>266280.40143236192</v>
      </c>
      <c r="N9" s="4">
        <f t="shared" ref="N9:N66" si="6">+AVERAGE(H9:L9)</f>
        <v>279680.44464598101</v>
      </c>
    </row>
    <row r="10" spans="1:14" x14ac:dyDescent="0.25">
      <c r="A10" s="89" t="s">
        <v>292</v>
      </c>
      <c r="B10" s="4">
        <v>39738.119999999995</v>
      </c>
      <c r="C10" s="4">
        <v>78009.290000000008</v>
      </c>
      <c r="D10" s="4">
        <v>111329.41</v>
      </c>
      <c r="E10" s="4">
        <v>165665.81</v>
      </c>
      <c r="F10" s="4">
        <v>230961.39999999997</v>
      </c>
      <c r="G10" s="4">
        <v>313839.94999999995</v>
      </c>
      <c r="H10" s="4">
        <f>+B10</f>
        <v>39738.119999999995</v>
      </c>
      <c r="I10" s="4">
        <f>+C10-B10</f>
        <v>38271.170000000013</v>
      </c>
      <c r="J10" s="4">
        <f t="shared" ref="J10:M10" si="7">+D10-C10</f>
        <v>33320.119999999995</v>
      </c>
      <c r="K10" s="4">
        <f t="shared" si="7"/>
        <v>54336.399999999994</v>
      </c>
      <c r="L10" s="4">
        <f t="shared" si="7"/>
        <v>65295.589999999967</v>
      </c>
      <c r="M10" s="4">
        <f t="shared" si="7"/>
        <v>82878.549999999988</v>
      </c>
      <c r="N10" s="4">
        <f t="shared" si="6"/>
        <v>46192.279999999992</v>
      </c>
    </row>
    <row r="11" spans="1:14" x14ac:dyDescent="0.25">
      <c r="A11" s="89" t="s">
        <v>294</v>
      </c>
      <c r="B11" s="4">
        <v>-141303.00999999995</v>
      </c>
      <c r="C11" s="4">
        <v>-141303.00999999995</v>
      </c>
      <c r="D11" s="4">
        <v>2692.3800000001793</v>
      </c>
      <c r="E11" s="4">
        <v>-27.730000000039581</v>
      </c>
      <c r="F11" s="4">
        <v>49942.510000000184</v>
      </c>
      <c r="G11" s="4">
        <v>51593.310000000056</v>
      </c>
      <c r="H11" s="4">
        <f t="shared" ref="H11:H66" si="8">+B11</f>
        <v>-141303.00999999995</v>
      </c>
      <c r="I11" s="4">
        <f t="shared" ref="I11:I66" si="9">+C11-B11</f>
        <v>0</v>
      </c>
      <c r="J11" s="4">
        <f t="shared" ref="J11:J66" si="10">+D11-C11</f>
        <v>143995.39000000013</v>
      </c>
      <c r="K11" s="4">
        <f t="shared" ref="K11:K66" si="11">+E11-D11</f>
        <v>-2720.1100000002189</v>
      </c>
      <c r="L11" s="4">
        <f t="shared" ref="L11:L66" si="12">+F11-E11</f>
        <v>49970.240000000224</v>
      </c>
      <c r="M11" s="4">
        <f t="shared" ref="M11:M66" si="13">+G11-F11</f>
        <v>1650.7999999998719</v>
      </c>
      <c r="N11" s="4">
        <f t="shared" si="6"/>
        <v>9988.5020000000368</v>
      </c>
    </row>
    <row r="12" spans="1:14" x14ac:dyDescent="0.25">
      <c r="A12" s="89" t="s">
        <v>254</v>
      </c>
      <c r="B12" s="4">
        <v>79865.52</v>
      </c>
      <c r="C12" s="4">
        <v>139631.66</v>
      </c>
      <c r="D12" s="4">
        <v>218263.96000000002</v>
      </c>
      <c r="E12" s="4">
        <v>334730.80000000005</v>
      </c>
      <c r="F12" s="4">
        <v>460370.52999999997</v>
      </c>
      <c r="G12" s="4">
        <v>519222.52</v>
      </c>
      <c r="H12" s="4">
        <f t="shared" si="8"/>
        <v>79865.52</v>
      </c>
      <c r="I12" s="4">
        <f t="shared" si="9"/>
        <v>59766.14</v>
      </c>
      <c r="J12" s="4">
        <f t="shared" si="10"/>
        <v>78632.300000000017</v>
      </c>
      <c r="K12" s="4">
        <f t="shared" si="11"/>
        <v>116466.84000000003</v>
      </c>
      <c r="L12" s="4">
        <f t="shared" si="12"/>
        <v>125639.72999999992</v>
      </c>
      <c r="M12" s="4">
        <f t="shared" si="13"/>
        <v>58851.990000000049</v>
      </c>
      <c r="N12" s="4">
        <f t="shared" si="6"/>
        <v>92074.106</v>
      </c>
    </row>
    <row r="13" spans="1:14" x14ac:dyDescent="0.25">
      <c r="A13" s="89" t="s">
        <v>2</v>
      </c>
      <c r="B13" s="4">
        <v>129289.97109072414</v>
      </c>
      <c r="C13" s="4">
        <v>258909.3082649766</v>
      </c>
      <c r="D13" s="4">
        <v>383877.68895040354</v>
      </c>
      <c r="E13" s="4">
        <v>520593.70953105</v>
      </c>
      <c r="F13" s="4">
        <v>657127.78322990495</v>
      </c>
      <c r="G13" s="4">
        <v>780026.8446622669</v>
      </c>
      <c r="H13" s="4">
        <f t="shared" si="8"/>
        <v>129289.97109072414</v>
      </c>
      <c r="I13" s="4">
        <f t="shared" si="9"/>
        <v>129619.33717425246</v>
      </c>
      <c r="J13" s="4">
        <f t="shared" si="10"/>
        <v>124968.38068542694</v>
      </c>
      <c r="K13" s="4">
        <f t="shared" si="11"/>
        <v>136716.02058064647</v>
      </c>
      <c r="L13" s="4">
        <f t="shared" si="12"/>
        <v>136534.07369885495</v>
      </c>
      <c r="M13" s="4">
        <f t="shared" si="13"/>
        <v>122899.06143236195</v>
      </c>
      <c r="N13" s="4">
        <f t="shared" si="6"/>
        <v>131425.55664598098</v>
      </c>
    </row>
    <row r="14" spans="1:14" x14ac:dyDescent="0.25">
      <c r="A14" s="55" t="s">
        <v>484</v>
      </c>
      <c r="B14" s="4">
        <v>138632.3113387624</v>
      </c>
      <c r="C14" s="4">
        <v>276437.36490085867</v>
      </c>
      <c r="D14" s="4">
        <v>440340.93329617026</v>
      </c>
      <c r="E14" s="4">
        <v>732402.13736111706</v>
      </c>
      <c r="F14" s="4">
        <v>740237.42721382005</v>
      </c>
      <c r="G14" s="4">
        <v>891393.69034801656</v>
      </c>
      <c r="H14" s="4">
        <f t="shared" si="8"/>
        <v>138632.3113387624</v>
      </c>
      <c r="I14" s="4">
        <f t="shared" si="9"/>
        <v>137805.05356209626</v>
      </c>
      <c r="J14" s="4">
        <f t="shared" si="10"/>
        <v>163903.56839531159</v>
      </c>
      <c r="K14" s="4">
        <f t="shared" si="11"/>
        <v>292061.2040649468</v>
      </c>
      <c r="L14" s="4">
        <f t="shared" si="12"/>
        <v>7835.2898527029902</v>
      </c>
      <c r="M14" s="4">
        <f t="shared" si="13"/>
        <v>151156.26313419652</v>
      </c>
      <c r="N14" s="4">
        <f t="shared" si="6"/>
        <v>148047.48544276401</v>
      </c>
    </row>
    <row r="15" spans="1:14" x14ac:dyDescent="0.25">
      <c r="A15" s="89" t="s">
        <v>299</v>
      </c>
      <c r="B15" s="4">
        <v>3564.28</v>
      </c>
      <c r="C15" s="4">
        <v>4377.32</v>
      </c>
      <c r="D15" s="4">
        <v>6615.5999999999995</v>
      </c>
      <c r="E15" s="4">
        <v>8052.5899999999992</v>
      </c>
      <c r="F15" s="4">
        <v>8084.3099999999995</v>
      </c>
      <c r="G15" s="4">
        <v>9831.35</v>
      </c>
      <c r="H15" s="4">
        <f t="shared" si="8"/>
        <v>3564.28</v>
      </c>
      <c r="I15" s="4">
        <f t="shared" si="9"/>
        <v>813.03999999999951</v>
      </c>
      <c r="J15" s="4">
        <f t="shared" si="10"/>
        <v>2238.2799999999997</v>
      </c>
      <c r="K15" s="4">
        <f t="shared" si="11"/>
        <v>1436.9899999999998</v>
      </c>
      <c r="L15" s="4">
        <f t="shared" si="12"/>
        <v>31.720000000000255</v>
      </c>
      <c r="M15" s="4">
        <f t="shared" si="13"/>
        <v>1747.0400000000009</v>
      </c>
      <c r="N15" s="4">
        <f t="shared" si="6"/>
        <v>1616.8619999999999</v>
      </c>
    </row>
    <row r="16" spans="1:14" x14ac:dyDescent="0.25">
      <c r="A16" s="89" t="s">
        <v>4</v>
      </c>
      <c r="B16" s="4">
        <v>55409.987610310345</v>
      </c>
      <c r="C16" s="4">
        <v>110961.1321135614</v>
      </c>
      <c r="D16" s="4">
        <v>164519.00955017292</v>
      </c>
      <c r="E16" s="4">
        <v>223111.58979902099</v>
      </c>
      <c r="F16" s="4">
        <v>281626.19281281636</v>
      </c>
      <c r="G16" s="4">
        <v>334297.21914097155</v>
      </c>
      <c r="H16" s="4">
        <f t="shared" si="8"/>
        <v>55409.987610310345</v>
      </c>
      <c r="I16" s="4">
        <f t="shared" si="9"/>
        <v>55551.144503251053</v>
      </c>
      <c r="J16" s="4">
        <f t="shared" si="10"/>
        <v>53557.877436611525</v>
      </c>
      <c r="K16" s="4">
        <f t="shared" si="11"/>
        <v>58592.580248848069</v>
      </c>
      <c r="L16" s="4">
        <f t="shared" si="12"/>
        <v>58514.603013795364</v>
      </c>
      <c r="M16" s="4">
        <f t="shared" si="13"/>
        <v>52671.026328155189</v>
      </c>
      <c r="N16" s="4">
        <f t="shared" si="6"/>
        <v>56325.238562563274</v>
      </c>
    </row>
    <row r="17" spans="1:14" x14ac:dyDescent="0.25">
      <c r="A17" s="89" t="s">
        <v>127</v>
      </c>
      <c r="B17" s="4">
        <v>59855.183728452044</v>
      </c>
      <c r="C17" s="4">
        <v>118288.12278729727</v>
      </c>
      <c r="D17" s="4">
        <v>210006.72374599733</v>
      </c>
      <c r="E17" s="4">
        <v>423605.58756209601</v>
      </c>
      <c r="F17" s="4">
        <v>342881.35440100374</v>
      </c>
      <c r="G17" s="4">
        <v>406573.58120704506</v>
      </c>
      <c r="H17" s="4">
        <f t="shared" si="8"/>
        <v>59855.183728452044</v>
      </c>
      <c r="I17" s="4">
        <f t="shared" si="9"/>
        <v>58432.939058845222</v>
      </c>
      <c r="J17" s="4">
        <f t="shared" si="10"/>
        <v>91718.600958700059</v>
      </c>
      <c r="K17" s="4">
        <f t="shared" si="11"/>
        <v>213598.86381609869</v>
      </c>
      <c r="L17" s="4">
        <f t="shared" si="12"/>
        <v>-80724.23316109227</v>
      </c>
      <c r="M17" s="4">
        <f t="shared" si="13"/>
        <v>63692.226806041319</v>
      </c>
      <c r="N17" s="4">
        <f t="shared" si="6"/>
        <v>68576.270880200755</v>
      </c>
    </row>
    <row r="18" spans="1:14" x14ac:dyDescent="0.25">
      <c r="A18" s="89" t="s">
        <v>302</v>
      </c>
      <c r="B18" s="4">
        <v>12614.599999999999</v>
      </c>
      <c r="C18" s="4">
        <v>28434.27</v>
      </c>
      <c r="D18" s="4">
        <v>37236.090000000011</v>
      </c>
      <c r="E18" s="4">
        <v>48347.69</v>
      </c>
      <c r="F18" s="4">
        <v>71039.720000000016</v>
      </c>
      <c r="G18" s="4">
        <v>96764.61</v>
      </c>
      <c r="H18" s="4">
        <f t="shared" si="8"/>
        <v>12614.599999999999</v>
      </c>
      <c r="I18" s="4">
        <f t="shared" si="9"/>
        <v>15819.670000000002</v>
      </c>
      <c r="J18" s="4">
        <f t="shared" si="10"/>
        <v>8801.8200000000106</v>
      </c>
      <c r="K18" s="4">
        <f t="shared" si="11"/>
        <v>11111.599999999991</v>
      </c>
      <c r="L18" s="4">
        <f t="shared" si="12"/>
        <v>22692.030000000013</v>
      </c>
      <c r="M18" s="4">
        <f t="shared" si="13"/>
        <v>25724.889999999985</v>
      </c>
      <c r="N18" s="4">
        <f t="shared" si="6"/>
        <v>14207.944000000003</v>
      </c>
    </row>
    <row r="19" spans="1:14" x14ac:dyDescent="0.25">
      <c r="A19" s="89" t="s">
        <v>304</v>
      </c>
      <c r="B19" s="4">
        <v>7188.26</v>
      </c>
      <c r="C19" s="4">
        <v>14376.52</v>
      </c>
      <c r="D19" s="4">
        <v>21963.510000000002</v>
      </c>
      <c r="E19" s="4">
        <v>29284.68</v>
      </c>
      <c r="F19" s="4">
        <v>36605.850000000006</v>
      </c>
      <c r="G19" s="4">
        <v>43926.930000000008</v>
      </c>
      <c r="H19" s="4">
        <f t="shared" si="8"/>
        <v>7188.26</v>
      </c>
      <c r="I19" s="4">
        <f t="shared" si="9"/>
        <v>7188.26</v>
      </c>
      <c r="J19" s="4">
        <f t="shared" si="10"/>
        <v>7586.9900000000016</v>
      </c>
      <c r="K19" s="4">
        <f t="shared" si="11"/>
        <v>7321.1699999999983</v>
      </c>
      <c r="L19" s="4">
        <f t="shared" si="12"/>
        <v>7321.1700000000055</v>
      </c>
      <c r="M19" s="4">
        <f t="shared" si="13"/>
        <v>7321.0800000000017</v>
      </c>
      <c r="N19" s="4">
        <f t="shared" si="6"/>
        <v>7321.170000000001</v>
      </c>
    </row>
    <row r="20" spans="1:14" x14ac:dyDescent="0.25">
      <c r="A20" s="55" t="s">
        <v>478</v>
      </c>
      <c r="B20" s="4">
        <v>203894.09457051347</v>
      </c>
      <c r="C20" s="4">
        <v>387998.04383416451</v>
      </c>
      <c r="D20" s="4">
        <v>562533.30475342611</v>
      </c>
      <c r="E20" s="4">
        <v>673416.58010783303</v>
      </c>
      <c r="F20" s="4">
        <v>842965.71655627503</v>
      </c>
      <c r="G20" s="4">
        <v>1260095.7149897169</v>
      </c>
      <c r="H20" s="4">
        <f t="shared" si="8"/>
        <v>203894.09457051347</v>
      </c>
      <c r="I20" s="4">
        <f t="shared" si="9"/>
        <v>184103.94926365104</v>
      </c>
      <c r="J20" s="4">
        <f t="shared" si="10"/>
        <v>174535.26091926161</v>
      </c>
      <c r="K20" s="4">
        <f t="shared" si="11"/>
        <v>110883.27535440691</v>
      </c>
      <c r="L20" s="4">
        <f t="shared" si="12"/>
        <v>169549.136448442</v>
      </c>
      <c r="M20" s="4">
        <f t="shared" si="13"/>
        <v>417129.99843344186</v>
      </c>
      <c r="N20" s="4">
        <f t="shared" si="6"/>
        <v>168593.143311255</v>
      </c>
    </row>
    <row r="21" spans="1:14" x14ac:dyDescent="0.25">
      <c r="A21" s="89" t="s">
        <v>128</v>
      </c>
      <c r="B21" s="4">
        <v>121856.99457051346</v>
      </c>
      <c r="C21" s="4">
        <v>234116.5638341645</v>
      </c>
      <c r="D21" s="4">
        <v>312419.13475342619</v>
      </c>
      <c r="E21" s="4">
        <v>284047.39010783302</v>
      </c>
      <c r="F21" s="4">
        <v>415492.90655627509</v>
      </c>
      <c r="G21" s="4">
        <v>630261.33198971697</v>
      </c>
      <c r="H21" s="4">
        <f t="shared" si="8"/>
        <v>121856.99457051346</v>
      </c>
      <c r="I21" s="4">
        <f t="shared" si="9"/>
        <v>112259.56926365104</v>
      </c>
      <c r="J21" s="4">
        <f t="shared" si="10"/>
        <v>78302.570919261692</v>
      </c>
      <c r="K21" s="4">
        <f t="shared" si="11"/>
        <v>-28371.744645593164</v>
      </c>
      <c r="L21" s="4">
        <f t="shared" si="12"/>
        <v>131445.51644844207</v>
      </c>
      <c r="M21" s="4">
        <f t="shared" si="13"/>
        <v>214768.42543344188</v>
      </c>
      <c r="N21" s="4">
        <f t="shared" si="6"/>
        <v>83098.581311255024</v>
      </c>
    </row>
    <row r="22" spans="1:14" x14ac:dyDescent="0.25">
      <c r="A22" s="89" t="s">
        <v>309</v>
      </c>
      <c r="B22" s="4">
        <v>44997.73</v>
      </c>
      <c r="C22" s="4">
        <v>86628.739999999991</v>
      </c>
      <c r="D22" s="4">
        <v>150849.93999999997</v>
      </c>
      <c r="E22" s="4">
        <v>253603.56000000003</v>
      </c>
      <c r="F22" s="4">
        <v>258948.23</v>
      </c>
      <c r="G22" s="4">
        <v>385237.76000000007</v>
      </c>
      <c r="H22" s="4">
        <f t="shared" si="8"/>
        <v>44997.73</v>
      </c>
      <c r="I22" s="4">
        <f t="shared" si="9"/>
        <v>41631.009999999987</v>
      </c>
      <c r="J22" s="4">
        <f t="shared" si="10"/>
        <v>64221.199999999983</v>
      </c>
      <c r="K22" s="4">
        <f t="shared" si="11"/>
        <v>102753.62000000005</v>
      </c>
      <c r="L22" s="4">
        <f t="shared" si="12"/>
        <v>5344.6699999999837</v>
      </c>
      <c r="M22" s="4">
        <f t="shared" si="13"/>
        <v>126289.53000000006</v>
      </c>
      <c r="N22" s="4">
        <f t="shared" si="6"/>
        <v>51789.646000000001</v>
      </c>
    </row>
    <row r="23" spans="1:14" x14ac:dyDescent="0.25">
      <c r="A23" s="89" t="s">
        <v>263</v>
      </c>
      <c r="B23" s="4">
        <v>4620.8999999999996</v>
      </c>
      <c r="C23" s="4">
        <v>7491.8</v>
      </c>
      <c r="D23" s="4">
        <v>17612.7</v>
      </c>
      <c r="E23" s="4">
        <v>24633.599999999999</v>
      </c>
      <c r="F23" s="4">
        <v>32854.5</v>
      </c>
      <c r="G23" s="4">
        <v>46575.4</v>
      </c>
      <c r="H23" s="4">
        <f t="shared" si="8"/>
        <v>4620.8999999999996</v>
      </c>
      <c r="I23" s="4">
        <f t="shared" si="9"/>
        <v>2870.9000000000005</v>
      </c>
      <c r="J23" s="4">
        <f t="shared" si="10"/>
        <v>10120.900000000001</v>
      </c>
      <c r="K23" s="4">
        <f t="shared" si="11"/>
        <v>7020.8999999999978</v>
      </c>
      <c r="L23" s="4">
        <f t="shared" si="12"/>
        <v>8220.9000000000015</v>
      </c>
      <c r="M23" s="4">
        <f t="shared" si="13"/>
        <v>13720.900000000001</v>
      </c>
      <c r="N23" s="4">
        <f t="shared" si="6"/>
        <v>6570.9</v>
      </c>
    </row>
    <row r="24" spans="1:14" x14ac:dyDescent="0.25">
      <c r="A24" s="89" t="s">
        <v>312</v>
      </c>
      <c r="B24" s="4">
        <v>28649.460000000003</v>
      </c>
      <c r="C24" s="4">
        <v>52222.920000000006</v>
      </c>
      <c r="D24" s="4">
        <v>70008.76999999999</v>
      </c>
      <c r="E24" s="4">
        <v>95608.35</v>
      </c>
      <c r="F24" s="4">
        <v>116265.48000000003</v>
      </c>
      <c r="G24" s="4">
        <v>174735.70299999989</v>
      </c>
      <c r="H24" s="4">
        <f t="shared" si="8"/>
        <v>28649.460000000003</v>
      </c>
      <c r="I24" s="4">
        <f t="shared" si="9"/>
        <v>23573.460000000003</v>
      </c>
      <c r="J24" s="4">
        <f t="shared" si="10"/>
        <v>17785.849999999984</v>
      </c>
      <c r="K24" s="4">
        <f t="shared" si="11"/>
        <v>25599.580000000016</v>
      </c>
      <c r="L24" s="4">
        <f t="shared" si="12"/>
        <v>20657.130000000019</v>
      </c>
      <c r="M24" s="4">
        <f t="shared" si="13"/>
        <v>58470.222999999867</v>
      </c>
      <c r="N24" s="4">
        <f t="shared" si="6"/>
        <v>23253.096000000005</v>
      </c>
    </row>
    <row r="25" spans="1:14" x14ac:dyDescent="0.25">
      <c r="A25" s="89" t="s">
        <v>314</v>
      </c>
      <c r="B25" s="4">
        <v>3769.0099999999998</v>
      </c>
      <c r="C25" s="4">
        <v>7538.0199999999995</v>
      </c>
      <c r="D25" s="4">
        <v>11642.759999999998</v>
      </c>
      <c r="E25" s="4">
        <v>15523.68</v>
      </c>
      <c r="F25" s="4">
        <v>19404.599999999999</v>
      </c>
      <c r="G25" s="4">
        <v>23285.52</v>
      </c>
      <c r="H25" s="4">
        <f t="shared" si="8"/>
        <v>3769.0099999999998</v>
      </c>
      <c r="I25" s="4">
        <f t="shared" si="9"/>
        <v>3769.0099999999998</v>
      </c>
      <c r="J25" s="4">
        <f t="shared" si="10"/>
        <v>4104.7399999999989</v>
      </c>
      <c r="K25" s="4">
        <f t="shared" si="11"/>
        <v>3880.9200000000019</v>
      </c>
      <c r="L25" s="4">
        <f t="shared" si="12"/>
        <v>3880.9199999999983</v>
      </c>
      <c r="M25" s="4">
        <f t="shared" si="13"/>
        <v>3880.9200000000019</v>
      </c>
      <c r="N25" s="4">
        <f t="shared" si="6"/>
        <v>3880.9199999999996</v>
      </c>
    </row>
    <row r="26" spans="1:14" x14ac:dyDescent="0.25">
      <c r="A26" s="55" t="s">
        <v>479</v>
      </c>
      <c r="B26" s="4">
        <v>41409.53</v>
      </c>
      <c r="C26" s="4">
        <v>47289.579999999994</v>
      </c>
      <c r="D26" s="4">
        <v>-8929.3100000000122</v>
      </c>
      <c r="E26" s="4">
        <v>-54720.810000000027</v>
      </c>
      <c r="F26" s="4">
        <v>57130.21</v>
      </c>
      <c r="G26" s="4">
        <v>-48972.420000000013</v>
      </c>
      <c r="H26" s="4">
        <f t="shared" si="8"/>
        <v>41409.53</v>
      </c>
      <c r="I26" s="4">
        <f t="shared" si="9"/>
        <v>5880.0499999999956</v>
      </c>
      <c r="J26" s="4">
        <f t="shared" si="10"/>
        <v>-56218.890000000007</v>
      </c>
      <c r="K26" s="4">
        <f t="shared" si="11"/>
        <v>-45791.500000000015</v>
      </c>
      <c r="L26" s="4">
        <f t="shared" si="12"/>
        <v>111851.02000000002</v>
      </c>
      <c r="M26" s="4">
        <f t="shared" si="13"/>
        <v>-106102.63</v>
      </c>
      <c r="N26" s="4">
        <f t="shared" si="6"/>
        <v>11426.041999999998</v>
      </c>
    </row>
    <row r="27" spans="1:14" x14ac:dyDescent="0.25">
      <c r="A27" s="89" t="s">
        <v>275</v>
      </c>
      <c r="B27" s="4">
        <v>29111.94</v>
      </c>
      <c r="C27" s="4">
        <v>30139.369999999995</v>
      </c>
      <c r="D27" s="4">
        <v>30139.369999999995</v>
      </c>
      <c r="E27" s="4">
        <v>7251.4699999999939</v>
      </c>
      <c r="F27" s="4">
        <v>7251.4699999999939</v>
      </c>
      <c r="G27" s="4">
        <v>-11677.79</v>
      </c>
      <c r="H27" s="4">
        <f t="shared" si="8"/>
        <v>29111.94</v>
      </c>
      <c r="I27" s="4">
        <f t="shared" si="9"/>
        <v>1027.4299999999967</v>
      </c>
      <c r="J27" s="4">
        <f t="shared" si="10"/>
        <v>0</v>
      </c>
      <c r="K27" s="4">
        <f t="shared" si="11"/>
        <v>-22887.9</v>
      </c>
      <c r="L27" s="4">
        <f t="shared" si="12"/>
        <v>0</v>
      </c>
      <c r="M27" s="4">
        <f t="shared" si="13"/>
        <v>-18929.259999999995</v>
      </c>
      <c r="N27" s="4">
        <f t="shared" si="6"/>
        <v>1450.2939999999987</v>
      </c>
    </row>
    <row r="28" spans="1:14" x14ac:dyDescent="0.25">
      <c r="A28" s="89" t="s">
        <v>318</v>
      </c>
      <c r="B28" s="4">
        <v>12297.59</v>
      </c>
      <c r="C28" s="4">
        <v>17150.21</v>
      </c>
      <c r="D28" s="4">
        <v>-39068.680000000008</v>
      </c>
      <c r="E28" s="4">
        <v>-61972.280000000021</v>
      </c>
      <c r="F28" s="4">
        <v>49878.740000000005</v>
      </c>
      <c r="G28" s="4">
        <v>-37294.630000000012</v>
      </c>
      <c r="H28" s="4">
        <f t="shared" si="8"/>
        <v>12297.59</v>
      </c>
      <c r="I28" s="4">
        <f t="shared" si="9"/>
        <v>4852.619999999999</v>
      </c>
      <c r="J28" s="4">
        <f t="shared" si="10"/>
        <v>-56218.890000000007</v>
      </c>
      <c r="K28" s="4">
        <f t="shared" si="11"/>
        <v>-22903.600000000013</v>
      </c>
      <c r="L28" s="4">
        <f t="shared" si="12"/>
        <v>111851.02000000002</v>
      </c>
      <c r="M28" s="4">
        <f t="shared" si="13"/>
        <v>-87173.370000000024</v>
      </c>
      <c r="N28" s="4">
        <f t="shared" si="6"/>
        <v>9975.7479999999996</v>
      </c>
    </row>
    <row r="29" spans="1:14" x14ac:dyDescent="0.25">
      <c r="A29" s="55" t="s">
        <v>490</v>
      </c>
      <c r="B29" s="4">
        <v>-97772.98299999992</v>
      </c>
      <c r="C29" s="4">
        <v>-59548.233000000218</v>
      </c>
      <c r="D29" s="4">
        <v>-29457.753000000415</v>
      </c>
      <c r="E29" s="4">
        <v>-93684.583000000392</v>
      </c>
      <c r="F29" s="4">
        <v>-115916.87299999896</v>
      </c>
      <c r="G29" s="4">
        <v>-75487.169999999518</v>
      </c>
      <c r="H29" s="4">
        <f t="shared" si="8"/>
        <v>-97772.98299999992</v>
      </c>
      <c r="I29" s="4">
        <f t="shared" si="9"/>
        <v>38224.749999999702</v>
      </c>
      <c r="J29" s="4">
        <f t="shared" si="10"/>
        <v>30090.479999999803</v>
      </c>
      <c r="K29" s="4">
        <f t="shared" si="11"/>
        <v>-64226.829999999973</v>
      </c>
      <c r="L29" s="4">
        <f t="shared" si="12"/>
        <v>-22232.289999998568</v>
      </c>
      <c r="M29" s="4">
        <f t="shared" si="13"/>
        <v>40429.702999999441</v>
      </c>
      <c r="N29" s="4">
        <f t="shared" si="6"/>
        <v>-23183.374599999792</v>
      </c>
    </row>
    <row r="30" spans="1:14" x14ac:dyDescent="0.25">
      <c r="H30" s="4">
        <f t="shared" si="8"/>
        <v>0</v>
      </c>
      <c r="I30" s="4">
        <f t="shared" si="9"/>
        <v>0</v>
      </c>
      <c r="J30" s="4">
        <f t="shared" si="10"/>
        <v>0</v>
      </c>
      <c r="K30" s="4">
        <f t="shared" si="11"/>
        <v>0</v>
      </c>
      <c r="L30" s="4">
        <f t="shared" si="12"/>
        <v>0</v>
      </c>
      <c r="M30" s="4">
        <f t="shared" si="13"/>
        <v>0</v>
      </c>
      <c r="N30" s="4">
        <f t="shared" si="6"/>
        <v>0</v>
      </c>
    </row>
    <row r="31" spans="1:14" x14ac:dyDescent="0.25">
      <c r="H31" s="4">
        <f t="shared" si="8"/>
        <v>0</v>
      </c>
      <c r="I31" s="4">
        <f t="shared" si="9"/>
        <v>0</v>
      </c>
      <c r="J31" s="4">
        <f t="shared" si="10"/>
        <v>0</v>
      </c>
      <c r="K31" s="4">
        <f t="shared" si="11"/>
        <v>0</v>
      </c>
      <c r="L31" s="4">
        <f t="shared" si="12"/>
        <v>0</v>
      </c>
      <c r="M31" s="4">
        <f t="shared" si="13"/>
        <v>0</v>
      </c>
      <c r="N31" s="4">
        <f t="shared" si="6"/>
        <v>0</v>
      </c>
    </row>
    <row r="32" spans="1:14" x14ac:dyDescent="0.25">
      <c r="H32" s="4">
        <f t="shared" si="8"/>
        <v>0</v>
      </c>
      <c r="I32" s="4">
        <f t="shared" si="9"/>
        <v>0</v>
      </c>
      <c r="J32" s="4">
        <f t="shared" si="10"/>
        <v>0</v>
      </c>
      <c r="K32" s="4">
        <f t="shared" si="11"/>
        <v>0</v>
      </c>
      <c r="L32" s="4">
        <f t="shared" si="12"/>
        <v>0</v>
      </c>
      <c r="M32" s="4">
        <f t="shared" si="13"/>
        <v>0</v>
      </c>
      <c r="N32" s="4">
        <f t="shared" si="6"/>
        <v>0</v>
      </c>
    </row>
    <row r="33" spans="8:14" x14ac:dyDescent="0.25">
      <c r="H33" s="4">
        <f t="shared" si="8"/>
        <v>0</v>
      </c>
      <c r="I33" s="4">
        <f t="shared" si="9"/>
        <v>0</v>
      </c>
      <c r="J33" s="4">
        <f t="shared" si="10"/>
        <v>0</v>
      </c>
      <c r="K33" s="4">
        <f t="shared" si="11"/>
        <v>0</v>
      </c>
      <c r="L33" s="4">
        <f t="shared" si="12"/>
        <v>0</v>
      </c>
      <c r="M33" s="4">
        <f t="shared" si="13"/>
        <v>0</v>
      </c>
      <c r="N33" s="4">
        <f t="shared" si="6"/>
        <v>0</v>
      </c>
    </row>
    <row r="34" spans="8:14" x14ac:dyDescent="0.25">
      <c r="H34" s="4">
        <f t="shared" si="8"/>
        <v>0</v>
      </c>
      <c r="I34" s="4">
        <f t="shared" si="9"/>
        <v>0</v>
      </c>
      <c r="J34" s="4">
        <f t="shared" si="10"/>
        <v>0</v>
      </c>
      <c r="K34" s="4">
        <f t="shared" si="11"/>
        <v>0</v>
      </c>
      <c r="L34" s="4">
        <f t="shared" si="12"/>
        <v>0</v>
      </c>
      <c r="M34" s="4">
        <f t="shared" si="13"/>
        <v>0</v>
      </c>
      <c r="N34" s="4">
        <f t="shared" si="6"/>
        <v>0</v>
      </c>
    </row>
    <row r="35" spans="8:14" x14ac:dyDescent="0.25">
      <c r="H35" s="4">
        <f t="shared" si="8"/>
        <v>0</v>
      </c>
      <c r="I35" s="4">
        <f t="shared" si="9"/>
        <v>0</v>
      </c>
      <c r="J35" s="4">
        <f t="shared" si="10"/>
        <v>0</v>
      </c>
      <c r="K35" s="4">
        <f t="shared" si="11"/>
        <v>0</v>
      </c>
      <c r="L35" s="4">
        <f t="shared" si="12"/>
        <v>0</v>
      </c>
      <c r="M35" s="4">
        <f t="shared" si="13"/>
        <v>0</v>
      </c>
      <c r="N35" s="4">
        <f t="shared" si="6"/>
        <v>0</v>
      </c>
    </row>
    <row r="36" spans="8:14" x14ac:dyDescent="0.25">
      <c r="H36" s="4">
        <f t="shared" si="8"/>
        <v>0</v>
      </c>
      <c r="I36" s="4">
        <f t="shared" si="9"/>
        <v>0</v>
      </c>
      <c r="J36" s="4">
        <f t="shared" si="10"/>
        <v>0</v>
      </c>
      <c r="K36" s="4">
        <f t="shared" si="11"/>
        <v>0</v>
      </c>
      <c r="L36" s="4">
        <f t="shared" si="12"/>
        <v>0</v>
      </c>
      <c r="M36" s="4">
        <f t="shared" si="13"/>
        <v>0</v>
      </c>
      <c r="N36" s="4">
        <f t="shared" si="6"/>
        <v>0</v>
      </c>
    </row>
    <row r="37" spans="8:14" x14ac:dyDescent="0.25">
      <c r="H37" s="4">
        <f t="shared" si="8"/>
        <v>0</v>
      </c>
      <c r="I37" s="4">
        <f t="shared" si="9"/>
        <v>0</v>
      </c>
      <c r="J37" s="4">
        <f t="shared" si="10"/>
        <v>0</v>
      </c>
      <c r="K37" s="4">
        <f t="shared" si="11"/>
        <v>0</v>
      </c>
      <c r="L37" s="4">
        <f t="shared" si="12"/>
        <v>0</v>
      </c>
      <c r="M37" s="4">
        <f t="shared" si="13"/>
        <v>0</v>
      </c>
      <c r="N37" s="4">
        <f t="shared" si="6"/>
        <v>0</v>
      </c>
    </row>
    <row r="38" spans="8:14" x14ac:dyDescent="0.25">
      <c r="H38" s="4">
        <f t="shared" si="8"/>
        <v>0</v>
      </c>
      <c r="I38" s="4">
        <f t="shared" si="9"/>
        <v>0</v>
      </c>
      <c r="J38" s="4">
        <f t="shared" si="10"/>
        <v>0</v>
      </c>
      <c r="K38" s="4">
        <f t="shared" si="11"/>
        <v>0</v>
      </c>
      <c r="L38" s="4">
        <f t="shared" si="12"/>
        <v>0</v>
      </c>
      <c r="M38" s="4">
        <f t="shared" si="13"/>
        <v>0</v>
      </c>
      <c r="N38" s="4">
        <f t="shared" si="6"/>
        <v>0</v>
      </c>
    </row>
    <row r="39" spans="8:14" x14ac:dyDescent="0.25">
      <c r="H39" s="4">
        <f t="shared" si="8"/>
        <v>0</v>
      </c>
      <c r="I39" s="4">
        <f t="shared" si="9"/>
        <v>0</v>
      </c>
      <c r="J39" s="4">
        <f t="shared" si="10"/>
        <v>0</v>
      </c>
      <c r="K39" s="4">
        <f t="shared" si="11"/>
        <v>0</v>
      </c>
      <c r="L39" s="4">
        <f t="shared" si="12"/>
        <v>0</v>
      </c>
      <c r="M39" s="4">
        <f t="shared" si="13"/>
        <v>0</v>
      </c>
      <c r="N39" s="4">
        <f t="shared" si="6"/>
        <v>0</v>
      </c>
    </row>
    <row r="40" spans="8:14" x14ac:dyDescent="0.25">
      <c r="H40" s="4">
        <f t="shared" si="8"/>
        <v>0</v>
      </c>
      <c r="I40" s="4">
        <f t="shared" si="9"/>
        <v>0</v>
      </c>
      <c r="J40" s="4">
        <f t="shared" si="10"/>
        <v>0</v>
      </c>
      <c r="K40" s="4">
        <f t="shared" si="11"/>
        <v>0</v>
      </c>
      <c r="L40" s="4">
        <f t="shared" si="12"/>
        <v>0</v>
      </c>
      <c r="M40" s="4">
        <f t="shared" si="13"/>
        <v>0</v>
      </c>
      <c r="N40" s="4">
        <f t="shared" si="6"/>
        <v>0</v>
      </c>
    </row>
    <row r="41" spans="8:14" x14ac:dyDescent="0.25">
      <c r="H41" s="4">
        <f t="shared" si="8"/>
        <v>0</v>
      </c>
      <c r="I41" s="4">
        <f t="shared" si="9"/>
        <v>0</v>
      </c>
      <c r="J41" s="4">
        <f t="shared" si="10"/>
        <v>0</v>
      </c>
      <c r="K41" s="4">
        <f t="shared" si="11"/>
        <v>0</v>
      </c>
      <c r="L41" s="4">
        <f t="shared" si="12"/>
        <v>0</v>
      </c>
      <c r="M41" s="4">
        <f t="shared" si="13"/>
        <v>0</v>
      </c>
      <c r="N41" s="4">
        <f t="shared" si="6"/>
        <v>0</v>
      </c>
    </row>
    <row r="42" spans="8:14" x14ac:dyDescent="0.25">
      <c r="H42" s="4">
        <f t="shared" si="8"/>
        <v>0</v>
      </c>
      <c r="I42" s="4">
        <f t="shared" si="9"/>
        <v>0</v>
      </c>
      <c r="J42" s="4">
        <f t="shared" si="10"/>
        <v>0</v>
      </c>
      <c r="K42" s="4">
        <f t="shared" si="11"/>
        <v>0</v>
      </c>
      <c r="L42" s="4">
        <f t="shared" si="12"/>
        <v>0</v>
      </c>
      <c r="M42" s="4">
        <f t="shared" si="13"/>
        <v>0</v>
      </c>
      <c r="N42" s="4">
        <f t="shared" si="6"/>
        <v>0</v>
      </c>
    </row>
    <row r="43" spans="8:14" x14ac:dyDescent="0.25">
      <c r="H43" s="4">
        <f t="shared" si="8"/>
        <v>0</v>
      </c>
      <c r="I43" s="4">
        <f t="shared" si="9"/>
        <v>0</v>
      </c>
      <c r="J43" s="4">
        <f t="shared" si="10"/>
        <v>0</v>
      </c>
      <c r="K43" s="4">
        <f t="shared" si="11"/>
        <v>0</v>
      </c>
      <c r="L43" s="4">
        <f t="shared" si="12"/>
        <v>0</v>
      </c>
      <c r="M43" s="4">
        <f t="shared" si="13"/>
        <v>0</v>
      </c>
      <c r="N43" s="4">
        <f t="shared" si="6"/>
        <v>0</v>
      </c>
    </row>
    <row r="44" spans="8:14" x14ac:dyDescent="0.25">
      <c r="H44" s="4">
        <f t="shared" si="8"/>
        <v>0</v>
      </c>
      <c r="I44" s="4">
        <f t="shared" si="9"/>
        <v>0</v>
      </c>
      <c r="J44" s="4">
        <f t="shared" si="10"/>
        <v>0</v>
      </c>
      <c r="K44" s="4">
        <f t="shared" si="11"/>
        <v>0</v>
      </c>
      <c r="L44" s="4">
        <f t="shared" si="12"/>
        <v>0</v>
      </c>
      <c r="M44" s="4">
        <f t="shared" si="13"/>
        <v>0</v>
      </c>
      <c r="N44" s="4">
        <f t="shared" si="6"/>
        <v>0</v>
      </c>
    </row>
    <row r="45" spans="8:14" x14ac:dyDescent="0.25">
      <c r="H45" s="4">
        <f t="shared" si="8"/>
        <v>0</v>
      </c>
      <c r="I45" s="4">
        <f t="shared" si="9"/>
        <v>0</v>
      </c>
      <c r="J45" s="4">
        <f t="shared" si="10"/>
        <v>0</v>
      </c>
      <c r="K45" s="4">
        <f t="shared" si="11"/>
        <v>0</v>
      </c>
      <c r="L45" s="4">
        <f t="shared" si="12"/>
        <v>0</v>
      </c>
      <c r="M45" s="4">
        <f t="shared" si="13"/>
        <v>0</v>
      </c>
      <c r="N45" s="4">
        <f t="shared" si="6"/>
        <v>0</v>
      </c>
    </row>
    <row r="46" spans="8:14" x14ac:dyDescent="0.25">
      <c r="H46" s="4">
        <f t="shared" si="8"/>
        <v>0</v>
      </c>
      <c r="I46" s="4">
        <f t="shared" si="9"/>
        <v>0</v>
      </c>
      <c r="J46" s="4">
        <f t="shared" si="10"/>
        <v>0</v>
      </c>
      <c r="K46" s="4">
        <f t="shared" si="11"/>
        <v>0</v>
      </c>
      <c r="L46" s="4">
        <f t="shared" si="12"/>
        <v>0</v>
      </c>
      <c r="M46" s="4">
        <f t="shared" si="13"/>
        <v>0</v>
      </c>
      <c r="N46" s="4">
        <f t="shared" si="6"/>
        <v>0</v>
      </c>
    </row>
    <row r="47" spans="8:14" x14ac:dyDescent="0.25">
      <c r="H47" s="4">
        <f t="shared" si="8"/>
        <v>0</v>
      </c>
      <c r="I47" s="4">
        <f t="shared" si="9"/>
        <v>0</v>
      </c>
      <c r="J47" s="4">
        <f t="shared" si="10"/>
        <v>0</v>
      </c>
      <c r="K47" s="4">
        <f t="shared" si="11"/>
        <v>0</v>
      </c>
      <c r="L47" s="4">
        <f t="shared" si="12"/>
        <v>0</v>
      </c>
      <c r="M47" s="4">
        <f t="shared" si="13"/>
        <v>0</v>
      </c>
      <c r="N47" s="4">
        <f t="shared" si="6"/>
        <v>0</v>
      </c>
    </row>
    <row r="48" spans="8:14" x14ac:dyDescent="0.25">
      <c r="H48" s="4">
        <f t="shared" si="8"/>
        <v>0</v>
      </c>
      <c r="I48" s="4">
        <f t="shared" si="9"/>
        <v>0</v>
      </c>
      <c r="J48" s="4">
        <f t="shared" si="10"/>
        <v>0</v>
      </c>
      <c r="K48" s="4">
        <f t="shared" si="11"/>
        <v>0</v>
      </c>
      <c r="L48" s="4">
        <f t="shared" si="12"/>
        <v>0</v>
      </c>
      <c r="M48" s="4">
        <f t="shared" si="13"/>
        <v>0</v>
      </c>
      <c r="N48" s="4">
        <f t="shared" si="6"/>
        <v>0</v>
      </c>
    </row>
    <row r="49" spans="8:14" x14ac:dyDescent="0.25">
      <c r="H49" s="4">
        <f t="shared" si="8"/>
        <v>0</v>
      </c>
      <c r="I49" s="4">
        <f t="shared" si="9"/>
        <v>0</v>
      </c>
      <c r="J49" s="4">
        <f t="shared" si="10"/>
        <v>0</v>
      </c>
      <c r="K49" s="4">
        <f t="shared" si="11"/>
        <v>0</v>
      </c>
      <c r="L49" s="4">
        <f t="shared" si="12"/>
        <v>0</v>
      </c>
      <c r="M49" s="4">
        <f t="shared" si="13"/>
        <v>0</v>
      </c>
      <c r="N49" s="4">
        <f t="shared" si="6"/>
        <v>0</v>
      </c>
    </row>
    <row r="50" spans="8:14" x14ac:dyDescent="0.25">
      <c r="H50" s="4">
        <f t="shared" si="8"/>
        <v>0</v>
      </c>
      <c r="I50" s="4">
        <f t="shared" si="9"/>
        <v>0</v>
      </c>
      <c r="J50" s="4">
        <f t="shared" si="10"/>
        <v>0</v>
      </c>
      <c r="K50" s="4">
        <f t="shared" si="11"/>
        <v>0</v>
      </c>
      <c r="L50" s="4">
        <f t="shared" si="12"/>
        <v>0</v>
      </c>
      <c r="M50" s="4">
        <f t="shared" si="13"/>
        <v>0</v>
      </c>
      <c r="N50" s="4">
        <f t="shared" si="6"/>
        <v>0</v>
      </c>
    </row>
    <row r="51" spans="8:14" x14ac:dyDescent="0.25">
      <c r="H51" s="4">
        <f t="shared" si="8"/>
        <v>0</v>
      </c>
      <c r="I51" s="4">
        <f t="shared" si="9"/>
        <v>0</v>
      </c>
      <c r="J51" s="4">
        <f t="shared" si="10"/>
        <v>0</v>
      </c>
      <c r="K51" s="4">
        <f t="shared" si="11"/>
        <v>0</v>
      </c>
      <c r="L51" s="4">
        <f t="shared" si="12"/>
        <v>0</v>
      </c>
      <c r="M51" s="4">
        <f t="shared" si="13"/>
        <v>0</v>
      </c>
      <c r="N51" s="4">
        <f t="shared" si="6"/>
        <v>0</v>
      </c>
    </row>
    <row r="52" spans="8:14" x14ac:dyDescent="0.25">
      <c r="H52" s="4">
        <f t="shared" si="8"/>
        <v>0</v>
      </c>
      <c r="I52" s="4">
        <f t="shared" si="9"/>
        <v>0</v>
      </c>
      <c r="J52" s="4">
        <f t="shared" si="10"/>
        <v>0</v>
      </c>
      <c r="K52" s="4">
        <f t="shared" si="11"/>
        <v>0</v>
      </c>
      <c r="L52" s="4">
        <f t="shared" si="12"/>
        <v>0</v>
      </c>
      <c r="M52" s="4">
        <f t="shared" si="13"/>
        <v>0</v>
      </c>
      <c r="N52" s="4">
        <f t="shared" si="6"/>
        <v>0</v>
      </c>
    </row>
    <row r="53" spans="8:14" x14ac:dyDescent="0.25">
      <c r="H53" s="4">
        <f t="shared" si="8"/>
        <v>0</v>
      </c>
      <c r="I53" s="4">
        <f t="shared" si="9"/>
        <v>0</v>
      </c>
      <c r="J53" s="4">
        <f t="shared" si="10"/>
        <v>0</v>
      </c>
      <c r="K53" s="4">
        <f t="shared" si="11"/>
        <v>0</v>
      </c>
      <c r="L53" s="4">
        <f t="shared" si="12"/>
        <v>0</v>
      </c>
      <c r="M53" s="4">
        <f t="shared" si="13"/>
        <v>0</v>
      </c>
      <c r="N53" s="4">
        <f t="shared" si="6"/>
        <v>0</v>
      </c>
    </row>
    <row r="54" spans="8:14" x14ac:dyDescent="0.25">
      <c r="H54" s="4">
        <f t="shared" si="8"/>
        <v>0</v>
      </c>
      <c r="I54" s="4">
        <f t="shared" si="9"/>
        <v>0</v>
      </c>
      <c r="J54" s="4">
        <f t="shared" si="10"/>
        <v>0</v>
      </c>
      <c r="K54" s="4">
        <f t="shared" si="11"/>
        <v>0</v>
      </c>
      <c r="L54" s="4">
        <f t="shared" si="12"/>
        <v>0</v>
      </c>
      <c r="M54" s="4">
        <f t="shared" si="13"/>
        <v>0</v>
      </c>
      <c r="N54" s="4">
        <f t="shared" si="6"/>
        <v>0</v>
      </c>
    </row>
    <row r="55" spans="8:14" x14ac:dyDescent="0.25">
      <c r="H55" s="4">
        <f t="shared" si="8"/>
        <v>0</v>
      </c>
      <c r="I55" s="4">
        <f t="shared" si="9"/>
        <v>0</v>
      </c>
      <c r="J55" s="4">
        <f t="shared" si="10"/>
        <v>0</v>
      </c>
      <c r="K55" s="4">
        <f t="shared" si="11"/>
        <v>0</v>
      </c>
      <c r="L55" s="4">
        <f t="shared" si="12"/>
        <v>0</v>
      </c>
      <c r="M55" s="4">
        <f t="shared" si="13"/>
        <v>0</v>
      </c>
      <c r="N55" s="4">
        <f t="shared" si="6"/>
        <v>0</v>
      </c>
    </row>
    <row r="56" spans="8:14" x14ac:dyDescent="0.25">
      <c r="H56" s="4">
        <f t="shared" si="8"/>
        <v>0</v>
      </c>
      <c r="I56" s="4">
        <f t="shared" si="9"/>
        <v>0</v>
      </c>
      <c r="J56" s="4">
        <f t="shared" si="10"/>
        <v>0</v>
      </c>
      <c r="K56" s="4">
        <f t="shared" si="11"/>
        <v>0</v>
      </c>
      <c r="L56" s="4">
        <f t="shared" si="12"/>
        <v>0</v>
      </c>
      <c r="M56" s="4">
        <f t="shared" si="13"/>
        <v>0</v>
      </c>
      <c r="N56" s="4">
        <f t="shared" si="6"/>
        <v>0</v>
      </c>
    </row>
    <row r="57" spans="8:14" x14ac:dyDescent="0.25">
      <c r="H57" s="4">
        <f t="shared" si="8"/>
        <v>0</v>
      </c>
      <c r="I57" s="4">
        <f t="shared" si="9"/>
        <v>0</v>
      </c>
      <c r="J57" s="4">
        <f t="shared" si="10"/>
        <v>0</v>
      </c>
      <c r="K57" s="4">
        <f t="shared" si="11"/>
        <v>0</v>
      </c>
      <c r="L57" s="4">
        <f t="shared" si="12"/>
        <v>0</v>
      </c>
      <c r="M57" s="4">
        <f t="shared" si="13"/>
        <v>0</v>
      </c>
      <c r="N57" s="4">
        <f t="shared" si="6"/>
        <v>0</v>
      </c>
    </row>
    <row r="58" spans="8:14" x14ac:dyDescent="0.25">
      <c r="H58" s="4">
        <f t="shared" si="8"/>
        <v>0</v>
      </c>
      <c r="I58" s="4">
        <f t="shared" si="9"/>
        <v>0</v>
      </c>
      <c r="J58" s="4">
        <f t="shared" si="10"/>
        <v>0</v>
      </c>
      <c r="K58" s="4">
        <f t="shared" si="11"/>
        <v>0</v>
      </c>
      <c r="L58" s="4">
        <f t="shared" si="12"/>
        <v>0</v>
      </c>
      <c r="M58" s="4">
        <f t="shared" si="13"/>
        <v>0</v>
      </c>
      <c r="N58" s="4">
        <f t="shared" si="6"/>
        <v>0</v>
      </c>
    </row>
    <row r="59" spans="8:14" x14ac:dyDescent="0.25">
      <c r="H59" s="4">
        <f t="shared" si="8"/>
        <v>0</v>
      </c>
      <c r="I59" s="4">
        <f t="shared" si="9"/>
        <v>0</v>
      </c>
      <c r="J59" s="4">
        <f t="shared" si="10"/>
        <v>0</v>
      </c>
      <c r="K59" s="4">
        <f t="shared" si="11"/>
        <v>0</v>
      </c>
      <c r="L59" s="4">
        <f t="shared" si="12"/>
        <v>0</v>
      </c>
      <c r="M59" s="4">
        <f t="shared" si="13"/>
        <v>0</v>
      </c>
      <c r="N59" s="4">
        <f t="shared" si="6"/>
        <v>0</v>
      </c>
    </row>
    <row r="60" spans="8:14" x14ac:dyDescent="0.25">
      <c r="H60" s="4">
        <f t="shared" si="8"/>
        <v>0</v>
      </c>
      <c r="I60" s="4">
        <f t="shared" si="9"/>
        <v>0</v>
      </c>
      <c r="J60" s="4">
        <f t="shared" si="10"/>
        <v>0</v>
      </c>
      <c r="K60" s="4">
        <f t="shared" si="11"/>
        <v>0</v>
      </c>
      <c r="L60" s="4">
        <f t="shared" si="12"/>
        <v>0</v>
      </c>
      <c r="M60" s="4">
        <f t="shared" si="13"/>
        <v>0</v>
      </c>
      <c r="N60" s="4">
        <f t="shared" si="6"/>
        <v>0</v>
      </c>
    </row>
    <row r="61" spans="8:14" x14ac:dyDescent="0.25">
      <c r="H61" s="4">
        <f t="shared" si="8"/>
        <v>0</v>
      </c>
      <c r="I61" s="4">
        <f t="shared" si="9"/>
        <v>0</v>
      </c>
      <c r="J61" s="4">
        <f t="shared" si="10"/>
        <v>0</v>
      </c>
      <c r="K61" s="4">
        <f t="shared" si="11"/>
        <v>0</v>
      </c>
      <c r="L61" s="4">
        <f t="shared" si="12"/>
        <v>0</v>
      </c>
      <c r="M61" s="4">
        <f t="shared" si="13"/>
        <v>0</v>
      </c>
      <c r="N61" s="4">
        <f t="shared" si="6"/>
        <v>0</v>
      </c>
    </row>
    <row r="62" spans="8:14" x14ac:dyDescent="0.25">
      <c r="H62" s="4">
        <f t="shared" si="8"/>
        <v>0</v>
      </c>
      <c r="I62" s="4">
        <f t="shared" si="9"/>
        <v>0</v>
      </c>
      <c r="J62" s="4">
        <f t="shared" si="10"/>
        <v>0</v>
      </c>
      <c r="K62" s="4">
        <f t="shared" si="11"/>
        <v>0</v>
      </c>
      <c r="L62" s="4">
        <f t="shared" si="12"/>
        <v>0</v>
      </c>
      <c r="M62" s="4">
        <f t="shared" si="13"/>
        <v>0</v>
      </c>
      <c r="N62" s="4">
        <f t="shared" si="6"/>
        <v>0</v>
      </c>
    </row>
    <row r="63" spans="8:14" x14ac:dyDescent="0.25">
      <c r="H63" s="4">
        <f t="shared" si="8"/>
        <v>0</v>
      </c>
      <c r="I63" s="4">
        <f t="shared" si="9"/>
        <v>0</v>
      </c>
      <c r="J63" s="4">
        <f t="shared" si="10"/>
        <v>0</v>
      </c>
      <c r="K63" s="4">
        <f t="shared" si="11"/>
        <v>0</v>
      </c>
      <c r="L63" s="4">
        <f t="shared" si="12"/>
        <v>0</v>
      </c>
      <c r="M63" s="4">
        <f t="shared" si="13"/>
        <v>0</v>
      </c>
      <c r="N63" s="4">
        <f t="shared" si="6"/>
        <v>0</v>
      </c>
    </row>
    <row r="64" spans="8:14" x14ac:dyDescent="0.25">
      <c r="H64" s="4">
        <f t="shared" si="8"/>
        <v>0</v>
      </c>
      <c r="I64" s="4">
        <f t="shared" si="9"/>
        <v>0</v>
      </c>
      <c r="J64" s="4">
        <f t="shared" si="10"/>
        <v>0</v>
      </c>
      <c r="K64" s="4">
        <f t="shared" si="11"/>
        <v>0</v>
      </c>
      <c r="L64" s="4">
        <f t="shared" si="12"/>
        <v>0</v>
      </c>
      <c r="M64" s="4">
        <f t="shared" si="13"/>
        <v>0</v>
      </c>
      <c r="N64" s="4">
        <f t="shared" si="6"/>
        <v>0</v>
      </c>
    </row>
    <row r="65" spans="8:14" x14ac:dyDescent="0.25">
      <c r="H65" s="4">
        <f t="shared" si="8"/>
        <v>0</v>
      </c>
      <c r="I65" s="4">
        <f t="shared" si="9"/>
        <v>0</v>
      </c>
      <c r="J65" s="4">
        <f t="shared" si="10"/>
        <v>0</v>
      </c>
      <c r="K65" s="4">
        <f t="shared" si="11"/>
        <v>0</v>
      </c>
      <c r="L65" s="4">
        <f t="shared" si="12"/>
        <v>0</v>
      </c>
      <c r="M65" s="4">
        <f t="shared" si="13"/>
        <v>0</v>
      </c>
      <c r="N65" s="4">
        <f t="shared" si="6"/>
        <v>0</v>
      </c>
    </row>
    <row r="66" spans="8:14" x14ac:dyDescent="0.25">
      <c r="H66" s="4">
        <f t="shared" si="8"/>
        <v>0</v>
      </c>
      <c r="I66" s="4">
        <f t="shared" si="9"/>
        <v>0</v>
      </c>
      <c r="J66" s="4">
        <f t="shared" si="10"/>
        <v>0</v>
      </c>
      <c r="K66" s="4">
        <f t="shared" si="11"/>
        <v>0</v>
      </c>
      <c r="L66" s="4">
        <f t="shared" si="12"/>
        <v>0</v>
      </c>
      <c r="M66" s="4">
        <f t="shared" si="13"/>
        <v>0</v>
      </c>
      <c r="N66" s="4">
        <f t="shared" si="6"/>
        <v>0</v>
      </c>
    </row>
    <row r="67" spans="8:14" x14ac:dyDescent="0.25">
      <c r="H67" s="4">
        <f t="shared" ref="H67:H100" si="14">+B67</f>
        <v>0</v>
      </c>
      <c r="I67" s="4">
        <f t="shared" ref="I67:I100" si="15">+C67-B67</f>
        <v>0</v>
      </c>
      <c r="J67" s="4">
        <f t="shared" ref="J67:J100" si="16">+D67-C67</f>
        <v>0</v>
      </c>
      <c r="K67" s="4">
        <f t="shared" ref="K67:K100" si="17">+E67-D67</f>
        <v>0</v>
      </c>
      <c r="L67" s="4">
        <f t="shared" ref="L67:L100" si="18">+F67-E67</f>
        <v>0</v>
      </c>
      <c r="M67" s="4">
        <f t="shared" ref="M67:M100" si="19">+G67-F67</f>
        <v>0</v>
      </c>
      <c r="N67" s="4">
        <f t="shared" ref="N67:N100" si="20">+AVERAGE(H67:L67)</f>
        <v>0</v>
      </c>
    </row>
    <row r="68" spans="8:14" x14ac:dyDescent="0.25">
      <c r="H68" s="4">
        <f t="shared" si="14"/>
        <v>0</v>
      </c>
      <c r="I68" s="4">
        <f t="shared" si="15"/>
        <v>0</v>
      </c>
      <c r="J68" s="4">
        <f t="shared" si="16"/>
        <v>0</v>
      </c>
      <c r="K68" s="4">
        <f t="shared" si="17"/>
        <v>0</v>
      </c>
      <c r="L68" s="4">
        <f t="shared" si="18"/>
        <v>0</v>
      </c>
      <c r="M68" s="4">
        <f t="shared" si="19"/>
        <v>0</v>
      </c>
      <c r="N68" s="4">
        <f t="shared" si="20"/>
        <v>0</v>
      </c>
    </row>
    <row r="69" spans="8:14" x14ac:dyDescent="0.25">
      <c r="H69" s="4">
        <f t="shared" si="14"/>
        <v>0</v>
      </c>
      <c r="I69" s="4">
        <f t="shared" si="15"/>
        <v>0</v>
      </c>
      <c r="J69" s="4">
        <f t="shared" si="16"/>
        <v>0</v>
      </c>
      <c r="K69" s="4">
        <f t="shared" si="17"/>
        <v>0</v>
      </c>
      <c r="L69" s="4">
        <f t="shared" si="18"/>
        <v>0</v>
      </c>
      <c r="M69" s="4">
        <f t="shared" si="19"/>
        <v>0</v>
      </c>
      <c r="N69" s="4">
        <f t="shared" si="20"/>
        <v>0</v>
      </c>
    </row>
    <row r="70" spans="8:14" x14ac:dyDescent="0.25">
      <c r="H70" s="4">
        <f t="shared" si="14"/>
        <v>0</v>
      </c>
      <c r="I70" s="4">
        <f t="shared" si="15"/>
        <v>0</v>
      </c>
      <c r="J70" s="4">
        <f t="shared" si="16"/>
        <v>0</v>
      </c>
      <c r="K70" s="4">
        <f t="shared" si="17"/>
        <v>0</v>
      </c>
      <c r="L70" s="4">
        <f t="shared" si="18"/>
        <v>0</v>
      </c>
      <c r="M70" s="4">
        <f t="shared" si="19"/>
        <v>0</v>
      </c>
      <c r="N70" s="4">
        <f t="shared" si="20"/>
        <v>0</v>
      </c>
    </row>
    <row r="71" spans="8:14" x14ac:dyDescent="0.25">
      <c r="H71" s="4">
        <f t="shared" si="14"/>
        <v>0</v>
      </c>
      <c r="I71" s="4">
        <f t="shared" si="15"/>
        <v>0</v>
      </c>
      <c r="J71" s="4">
        <f t="shared" si="16"/>
        <v>0</v>
      </c>
      <c r="K71" s="4">
        <f t="shared" si="17"/>
        <v>0</v>
      </c>
      <c r="L71" s="4">
        <f t="shared" si="18"/>
        <v>0</v>
      </c>
      <c r="M71" s="4">
        <f t="shared" si="19"/>
        <v>0</v>
      </c>
      <c r="N71" s="4">
        <f t="shared" si="20"/>
        <v>0</v>
      </c>
    </row>
    <row r="72" spans="8:14" x14ac:dyDescent="0.25">
      <c r="H72" s="4">
        <f t="shared" si="14"/>
        <v>0</v>
      </c>
      <c r="I72" s="4">
        <f t="shared" si="15"/>
        <v>0</v>
      </c>
      <c r="J72" s="4">
        <f t="shared" si="16"/>
        <v>0</v>
      </c>
      <c r="K72" s="4">
        <f t="shared" si="17"/>
        <v>0</v>
      </c>
      <c r="L72" s="4">
        <f t="shared" si="18"/>
        <v>0</v>
      </c>
      <c r="M72" s="4">
        <f t="shared" si="19"/>
        <v>0</v>
      </c>
      <c r="N72" s="4">
        <f t="shared" si="20"/>
        <v>0</v>
      </c>
    </row>
    <row r="73" spans="8:14" x14ac:dyDescent="0.25">
      <c r="H73" s="4">
        <f t="shared" si="14"/>
        <v>0</v>
      </c>
      <c r="I73" s="4">
        <f t="shared" si="15"/>
        <v>0</v>
      </c>
      <c r="J73" s="4">
        <f t="shared" si="16"/>
        <v>0</v>
      </c>
      <c r="K73" s="4">
        <f t="shared" si="17"/>
        <v>0</v>
      </c>
      <c r="L73" s="4">
        <f t="shared" si="18"/>
        <v>0</v>
      </c>
      <c r="M73" s="4">
        <f t="shared" si="19"/>
        <v>0</v>
      </c>
      <c r="N73" s="4">
        <f t="shared" si="20"/>
        <v>0</v>
      </c>
    </row>
    <row r="74" spans="8:14" x14ac:dyDescent="0.25">
      <c r="H74" s="4">
        <f t="shared" si="14"/>
        <v>0</v>
      </c>
      <c r="I74" s="4">
        <f t="shared" si="15"/>
        <v>0</v>
      </c>
      <c r="J74" s="4">
        <f t="shared" si="16"/>
        <v>0</v>
      </c>
      <c r="K74" s="4">
        <f t="shared" si="17"/>
        <v>0</v>
      </c>
      <c r="L74" s="4">
        <f t="shared" si="18"/>
        <v>0</v>
      </c>
      <c r="M74" s="4">
        <f t="shared" si="19"/>
        <v>0</v>
      </c>
      <c r="N74" s="4">
        <f t="shared" si="20"/>
        <v>0</v>
      </c>
    </row>
    <row r="75" spans="8:14" x14ac:dyDescent="0.25">
      <c r="H75" s="4">
        <f t="shared" si="14"/>
        <v>0</v>
      </c>
      <c r="I75" s="4">
        <f t="shared" si="15"/>
        <v>0</v>
      </c>
      <c r="J75" s="4">
        <f t="shared" si="16"/>
        <v>0</v>
      </c>
      <c r="K75" s="4">
        <f t="shared" si="17"/>
        <v>0</v>
      </c>
      <c r="L75" s="4">
        <f t="shared" si="18"/>
        <v>0</v>
      </c>
      <c r="M75" s="4">
        <f t="shared" si="19"/>
        <v>0</v>
      </c>
      <c r="N75" s="4">
        <f t="shared" si="20"/>
        <v>0</v>
      </c>
    </row>
    <row r="76" spans="8:14" x14ac:dyDescent="0.25">
      <c r="H76" s="4">
        <f t="shared" si="14"/>
        <v>0</v>
      </c>
      <c r="I76" s="4">
        <f t="shared" si="15"/>
        <v>0</v>
      </c>
      <c r="J76" s="4">
        <f t="shared" si="16"/>
        <v>0</v>
      </c>
      <c r="K76" s="4">
        <f t="shared" si="17"/>
        <v>0</v>
      </c>
      <c r="L76" s="4">
        <f t="shared" si="18"/>
        <v>0</v>
      </c>
      <c r="M76" s="4">
        <f t="shared" si="19"/>
        <v>0</v>
      </c>
      <c r="N76" s="4">
        <f t="shared" si="20"/>
        <v>0</v>
      </c>
    </row>
    <row r="77" spans="8:14" x14ac:dyDescent="0.25">
      <c r="H77" s="4">
        <f t="shared" si="14"/>
        <v>0</v>
      </c>
      <c r="I77" s="4">
        <f t="shared" si="15"/>
        <v>0</v>
      </c>
      <c r="J77" s="4">
        <f t="shared" si="16"/>
        <v>0</v>
      </c>
      <c r="K77" s="4">
        <f t="shared" si="17"/>
        <v>0</v>
      </c>
      <c r="L77" s="4">
        <f t="shared" si="18"/>
        <v>0</v>
      </c>
      <c r="M77" s="4">
        <f t="shared" si="19"/>
        <v>0</v>
      </c>
      <c r="N77" s="4">
        <f t="shared" si="20"/>
        <v>0</v>
      </c>
    </row>
    <row r="78" spans="8:14" x14ac:dyDescent="0.25">
      <c r="H78" s="4">
        <f t="shared" si="14"/>
        <v>0</v>
      </c>
      <c r="I78" s="4">
        <f t="shared" si="15"/>
        <v>0</v>
      </c>
      <c r="J78" s="4">
        <f t="shared" si="16"/>
        <v>0</v>
      </c>
      <c r="K78" s="4">
        <f t="shared" si="17"/>
        <v>0</v>
      </c>
      <c r="L78" s="4">
        <f t="shared" si="18"/>
        <v>0</v>
      </c>
      <c r="M78" s="4">
        <f t="shared" si="19"/>
        <v>0</v>
      </c>
      <c r="N78" s="4">
        <f t="shared" si="20"/>
        <v>0</v>
      </c>
    </row>
    <row r="79" spans="8:14" x14ac:dyDescent="0.25">
      <c r="H79" s="4">
        <f t="shared" si="14"/>
        <v>0</v>
      </c>
      <c r="I79" s="4">
        <f t="shared" si="15"/>
        <v>0</v>
      </c>
      <c r="J79" s="4">
        <f t="shared" si="16"/>
        <v>0</v>
      </c>
      <c r="K79" s="4">
        <f t="shared" si="17"/>
        <v>0</v>
      </c>
      <c r="L79" s="4">
        <f t="shared" si="18"/>
        <v>0</v>
      </c>
      <c r="M79" s="4">
        <f t="shared" si="19"/>
        <v>0</v>
      </c>
      <c r="N79" s="4">
        <f t="shared" si="20"/>
        <v>0</v>
      </c>
    </row>
    <row r="80" spans="8:14" x14ac:dyDescent="0.25">
      <c r="H80" s="4">
        <f t="shared" si="14"/>
        <v>0</v>
      </c>
      <c r="I80" s="4">
        <f t="shared" si="15"/>
        <v>0</v>
      </c>
      <c r="J80" s="4">
        <f t="shared" si="16"/>
        <v>0</v>
      </c>
      <c r="K80" s="4">
        <f t="shared" si="17"/>
        <v>0</v>
      </c>
      <c r="L80" s="4">
        <f t="shared" si="18"/>
        <v>0</v>
      </c>
      <c r="M80" s="4">
        <f t="shared" si="19"/>
        <v>0</v>
      </c>
      <c r="N80" s="4">
        <f t="shared" si="20"/>
        <v>0</v>
      </c>
    </row>
    <row r="81" spans="8:14" x14ac:dyDescent="0.25">
      <c r="H81" s="4">
        <f t="shared" si="14"/>
        <v>0</v>
      </c>
      <c r="I81" s="4">
        <f t="shared" si="15"/>
        <v>0</v>
      </c>
      <c r="J81" s="4">
        <f t="shared" si="16"/>
        <v>0</v>
      </c>
      <c r="K81" s="4">
        <f t="shared" si="17"/>
        <v>0</v>
      </c>
      <c r="L81" s="4">
        <f t="shared" si="18"/>
        <v>0</v>
      </c>
      <c r="M81" s="4">
        <f t="shared" si="19"/>
        <v>0</v>
      </c>
      <c r="N81" s="4">
        <f t="shared" si="20"/>
        <v>0</v>
      </c>
    </row>
    <row r="82" spans="8:14" x14ac:dyDescent="0.25">
      <c r="H82" s="4">
        <f t="shared" si="14"/>
        <v>0</v>
      </c>
      <c r="I82" s="4">
        <f t="shared" si="15"/>
        <v>0</v>
      </c>
      <c r="J82" s="4">
        <f t="shared" si="16"/>
        <v>0</v>
      </c>
      <c r="K82" s="4">
        <f t="shared" si="17"/>
        <v>0</v>
      </c>
      <c r="L82" s="4">
        <f t="shared" si="18"/>
        <v>0</v>
      </c>
      <c r="M82" s="4">
        <f t="shared" si="19"/>
        <v>0</v>
      </c>
      <c r="N82" s="4">
        <f t="shared" si="20"/>
        <v>0</v>
      </c>
    </row>
    <row r="83" spans="8:14" x14ac:dyDescent="0.25">
      <c r="H83" s="4">
        <f t="shared" si="14"/>
        <v>0</v>
      </c>
      <c r="I83" s="4">
        <f t="shared" si="15"/>
        <v>0</v>
      </c>
      <c r="J83" s="4">
        <f t="shared" si="16"/>
        <v>0</v>
      </c>
      <c r="K83" s="4">
        <f t="shared" si="17"/>
        <v>0</v>
      </c>
      <c r="L83" s="4">
        <f t="shared" si="18"/>
        <v>0</v>
      </c>
      <c r="M83" s="4">
        <f t="shared" si="19"/>
        <v>0</v>
      </c>
      <c r="N83" s="4">
        <f t="shared" si="20"/>
        <v>0</v>
      </c>
    </row>
    <row r="84" spans="8:14" x14ac:dyDescent="0.25">
      <c r="H84" s="4">
        <f t="shared" si="14"/>
        <v>0</v>
      </c>
      <c r="I84" s="4">
        <f t="shared" si="15"/>
        <v>0</v>
      </c>
      <c r="J84" s="4">
        <f t="shared" si="16"/>
        <v>0</v>
      </c>
      <c r="K84" s="4">
        <f t="shared" si="17"/>
        <v>0</v>
      </c>
      <c r="L84" s="4">
        <f t="shared" si="18"/>
        <v>0</v>
      </c>
      <c r="M84" s="4">
        <f t="shared" si="19"/>
        <v>0</v>
      </c>
      <c r="N84" s="4">
        <f t="shared" si="20"/>
        <v>0</v>
      </c>
    </row>
    <row r="85" spans="8:14" x14ac:dyDescent="0.25">
      <c r="H85" s="4">
        <f t="shared" si="14"/>
        <v>0</v>
      </c>
      <c r="I85" s="4">
        <f t="shared" si="15"/>
        <v>0</v>
      </c>
      <c r="J85" s="4">
        <f t="shared" si="16"/>
        <v>0</v>
      </c>
      <c r="K85" s="4">
        <f t="shared" si="17"/>
        <v>0</v>
      </c>
      <c r="L85" s="4">
        <f t="shared" si="18"/>
        <v>0</v>
      </c>
      <c r="M85" s="4">
        <f t="shared" si="19"/>
        <v>0</v>
      </c>
      <c r="N85" s="4">
        <f t="shared" si="20"/>
        <v>0</v>
      </c>
    </row>
    <row r="86" spans="8:14" x14ac:dyDescent="0.25">
      <c r="H86" s="4">
        <f t="shared" si="14"/>
        <v>0</v>
      </c>
      <c r="I86" s="4">
        <f t="shared" si="15"/>
        <v>0</v>
      </c>
      <c r="J86" s="4">
        <f t="shared" si="16"/>
        <v>0</v>
      </c>
      <c r="K86" s="4">
        <f t="shared" si="17"/>
        <v>0</v>
      </c>
      <c r="L86" s="4">
        <f t="shared" si="18"/>
        <v>0</v>
      </c>
      <c r="M86" s="4">
        <f t="shared" si="19"/>
        <v>0</v>
      </c>
      <c r="N86" s="4">
        <f t="shared" si="20"/>
        <v>0</v>
      </c>
    </row>
    <row r="87" spans="8:14" x14ac:dyDescent="0.25">
      <c r="H87" s="4">
        <f t="shared" si="14"/>
        <v>0</v>
      </c>
      <c r="I87" s="4">
        <f t="shared" si="15"/>
        <v>0</v>
      </c>
      <c r="J87" s="4">
        <f t="shared" si="16"/>
        <v>0</v>
      </c>
      <c r="K87" s="4">
        <f t="shared" si="17"/>
        <v>0</v>
      </c>
      <c r="L87" s="4">
        <f t="shared" si="18"/>
        <v>0</v>
      </c>
      <c r="M87" s="4">
        <f t="shared" si="19"/>
        <v>0</v>
      </c>
      <c r="N87" s="4">
        <f t="shared" si="20"/>
        <v>0</v>
      </c>
    </row>
    <row r="88" spans="8:14" x14ac:dyDescent="0.25">
      <c r="H88" s="4">
        <f t="shared" si="14"/>
        <v>0</v>
      </c>
      <c r="I88" s="4">
        <f t="shared" si="15"/>
        <v>0</v>
      </c>
      <c r="J88" s="4">
        <f t="shared" si="16"/>
        <v>0</v>
      </c>
      <c r="K88" s="4">
        <f t="shared" si="17"/>
        <v>0</v>
      </c>
      <c r="L88" s="4">
        <f t="shared" si="18"/>
        <v>0</v>
      </c>
      <c r="M88" s="4">
        <f t="shared" si="19"/>
        <v>0</v>
      </c>
      <c r="N88" s="4">
        <f t="shared" si="20"/>
        <v>0</v>
      </c>
    </row>
    <row r="89" spans="8:14" x14ac:dyDescent="0.25">
      <c r="H89" s="4">
        <f t="shared" si="14"/>
        <v>0</v>
      </c>
      <c r="I89" s="4">
        <f t="shared" si="15"/>
        <v>0</v>
      </c>
      <c r="J89" s="4">
        <f t="shared" si="16"/>
        <v>0</v>
      </c>
      <c r="K89" s="4">
        <f t="shared" si="17"/>
        <v>0</v>
      </c>
      <c r="L89" s="4">
        <f t="shared" si="18"/>
        <v>0</v>
      </c>
      <c r="M89" s="4">
        <f t="shared" si="19"/>
        <v>0</v>
      </c>
      <c r="N89" s="4">
        <f t="shared" si="20"/>
        <v>0</v>
      </c>
    </row>
    <row r="90" spans="8:14" x14ac:dyDescent="0.25">
      <c r="H90" s="4">
        <f t="shared" si="14"/>
        <v>0</v>
      </c>
      <c r="I90" s="4">
        <f t="shared" si="15"/>
        <v>0</v>
      </c>
      <c r="J90" s="4">
        <f t="shared" si="16"/>
        <v>0</v>
      </c>
      <c r="K90" s="4">
        <f t="shared" si="17"/>
        <v>0</v>
      </c>
      <c r="L90" s="4">
        <f t="shared" si="18"/>
        <v>0</v>
      </c>
      <c r="M90" s="4">
        <f t="shared" si="19"/>
        <v>0</v>
      </c>
      <c r="N90" s="4">
        <f t="shared" si="20"/>
        <v>0</v>
      </c>
    </row>
    <row r="91" spans="8:14" x14ac:dyDescent="0.25">
      <c r="H91" s="4">
        <f t="shared" si="14"/>
        <v>0</v>
      </c>
      <c r="I91" s="4">
        <f t="shared" si="15"/>
        <v>0</v>
      </c>
      <c r="J91" s="4">
        <f t="shared" si="16"/>
        <v>0</v>
      </c>
      <c r="K91" s="4">
        <f t="shared" si="17"/>
        <v>0</v>
      </c>
      <c r="L91" s="4">
        <f t="shared" si="18"/>
        <v>0</v>
      </c>
      <c r="M91" s="4">
        <f t="shared" si="19"/>
        <v>0</v>
      </c>
      <c r="N91" s="4">
        <f t="shared" si="20"/>
        <v>0</v>
      </c>
    </row>
    <row r="92" spans="8:14" x14ac:dyDescent="0.25">
      <c r="H92" s="4">
        <f t="shared" si="14"/>
        <v>0</v>
      </c>
      <c r="I92" s="4">
        <f t="shared" si="15"/>
        <v>0</v>
      </c>
      <c r="J92" s="4">
        <f t="shared" si="16"/>
        <v>0</v>
      </c>
      <c r="K92" s="4">
        <f t="shared" si="17"/>
        <v>0</v>
      </c>
      <c r="L92" s="4">
        <f t="shared" si="18"/>
        <v>0</v>
      </c>
      <c r="M92" s="4">
        <f t="shared" si="19"/>
        <v>0</v>
      </c>
      <c r="N92" s="4">
        <f t="shared" si="20"/>
        <v>0</v>
      </c>
    </row>
    <row r="93" spans="8:14" x14ac:dyDescent="0.25">
      <c r="H93" s="4">
        <f t="shared" si="14"/>
        <v>0</v>
      </c>
      <c r="I93" s="4">
        <f t="shared" si="15"/>
        <v>0</v>
      </c>
      <c r="J93" s="4">
        <f t="shared" si="16"/>
        <v>0</v>
      </c>
      <c r="K93" s="4">
        <f t="shared" si="17"/>
        <v>0</v>
      </c>
      <c r="L93" s="4">
        <f t="shared" si="18"/>
        <v>0</v>
      </c>
      <c r="M93" s="4">
        <f t="shared" si="19"/>
        <v>0</v>
      </c>
      <c r="N93" s="4">
        <f t="shared" si="20"/>
        <v>0</v>
      </c>
    </row>
    <row r="94" spans="8:14" x14ac:dyDescent="0.25">
      <c r="H94" s="4">
        <f t="shared" si="14"/>
        <v>0</v>
      </c>
      <c r="I94" s="4">
        <f t="shared" si="15"/>
        <v>0</v>
      </c>
      <c r="J94" s="4">
        <f t="shared" si="16"/>
        <v>0</v>
      </c>
      <c r="K94" s="4">
        <f t="shared" si="17"/>
        <v>0</v>
      </c>
      <c r="L94" s="4">
        <f t="shared" si="18"/>
        <v>0</v>
      </c>
      <c r="M94" s="4">
        <f t="shared" si="19"/>
        <v>0</v>
      </c>
      <c r="N94" s="4">
        <f t="shared" si="20"/>
        <v>0</v>
      </c>
    </row>
    <row r="95" spans="8:14" x14ac:dyDescent="0.25">
      <c r="H95" s="4">
        <f t="shared" si="14"/>
        <v>0</v>
      </c>
      <c r="I95" s="4">
        <f t="shared" si="15"/>
        <v>0</v>
      </c>
      <c r="J95" s="4">
        <f t="shared" si="16"/>
        <v>0</v>
      </c>
      <c r="K95" s="4">
        <f t="shared" si="17"/>
        <v>0</v>
      </c>
      <c r="L95" s="4">
        <f t="shared" si="18"/>
        <v>0</v>
      </c>
      <c r="M95" s="4">
        <f t="shared" si="19"/>
        <v>0</v>
      </c>
      <c r="N95" s="4">
        <f t="shared" si="20"/>
        <v>0</v>
      </c>
    </row>
    <row r="96" spans="8:14" x14ac:dyDescent="0.25">
      <c r="H96" s="4">
        <f t="shared" si="14"/>
        <v>0</v>
      </c>
      <c r="I96" s="4">
        <f t="shared" si="15"/>
        <v>0</v>
      </c>
      <c r="J96" s="4">
        <f t="shared" si="16"/>
        <v>0</v>
      </c>
      <c r="K96" s="4">
        <f t="shared" si="17"/>
        <v>0</v>
      </c>
      <c r="L96" s="4">
        <f t="shared" si="18"/>
        <v>0</v>
      </c>
      <c r="M96" s="4">
        <f t="shared" si="19"/>
        <v>0</v>
      </c>
      <c r="N96" s="4">
        <f t="shared" si="20"/>
        <v>0</v>
      </c>
    </row>
    <row r="97" spans="8:14" x14ac:dyDescent="0.25">
      <c r="H97" s="4">
        <f t="shared" si="14"/>
        <v>0</v>
      </c>
      <c r="I97" s="4">
        <f t="shared" si="15"/>
        <v>0</v>
      </c>
      <c r="J97" s="4">
        <f t="shared" si="16"/>
        <v>0</v>
      </c>
      <c r="K97" s="4">
        <f t="shared" si="17"/>
        <v>0</v>
      </c>
      <c r="L97" s="4">
        <f t="shared" si="18"/>
        <v>0</v>
      </c>
      <c r="M97" s="4">
        <f t="shared" si="19"/>
        <v>0</v>
      </c>
      <c r="N97" s="4">
        <f t="shared" si="20"/>
        <v>0</v>
      </c>
    </row>
    <row r="98" spans="8:14" x14ac:dyDescent="0.25">
      <c r="H98" s="4">
        <f t="shared" si="14"/>
        <v>0</v>
      </c>
      <c r="I98" s="4">
        <f t="shared" si="15"/>
        <v>0</v>
      </c>
      <c r="J98" s="4">
        <f t="shared" si="16"/>
        <v>0</v>
      </c>
      <c r="K98" s="4">
        <f t="shared" si="17"/>
        <v>0</v>
      </c>
      <c r="L98" s="4">
        <f t="shared" si="18"/>
        <v>0</v>
      </c>
      <c r="M98" s="4">
        <f t="shared" si="19"/>
        <v>0</v>
      </c>
      <c r="N98" s="4">
        <f t="shared" si="20"/>
        <v>0</v>
      </c>
    </row>
    <row r="99" spans="8:14" x14ac:dyDescent="0.25">
      <c r="H99" s="4">
        <f t="shared" si="14"/>
        <v>0</v>
      </c>
      <c r="I99" s="4">
        <f t="shared" si="15"/>
        <v>0</v>
      </c>
      <c r="J99" s="4">
        <f t="shared" si="16"/>
        <v>0</v>
      </c>
      <c r="K99" s="4">
        <f t="shared" si="17"/>
        <v>0</v>
      </c>
      <c r="L99" s="4">
        <f t="shared" si="18"/>
        <v>0</v>
      </c>
      <c r="M99" s="4">
        <f t="shared" si="19"/>
        <v>0</v>
      </c>
      <c r="N99" s="4">
        <f t="shared" si="20"/>
        <v>0</v>
      </c>
    </row>
    <row r="100" spans="8:14" x14ac:dyDescent="0.25">
      <c r="H100" s="4">
        <f t="shared" si="14"/>
        <v>0</v>
      </c>
      <c r="I100" s="4">
        <f t="shared" si="15"/>
        <v>0</v>
      </c>
      <c r="J100" s="4">
        <f t="shared" si="16"/>
        <v>0</v>
      </c>
      <c r="K100" s="4">
        <f t="shared" si="17"/>
        <v>0</v>
      </c>
      <c r="L100" s="4">
        <f t="shared" si="18"/>
        <v>0</v>
      </c>
      <c r="M100" s="4">
        <f t="shared" si="19"/>
        <v>0</v>
      </c>
      <c r="N100" s="4">
        <f t="shared" si="20"/>
        <v>0</v>
      </c>
    </row>
  </sheetData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439E-A529-4C17-A0D2-EE38349FB11D}">
  <sheetPr>
    <tabColor theme="4" tint="0.59999389629810485"/>
  </sheetPr>
  <dimension ref="A4:D20"/>
  <sheetViews>
    <sheetView showGridLines="0" zoomScale="90" zoomScaleNormal="90" workbookViewId="0">
      <selection activeCell="G11" sqref="G11"/>
    </sheetView>
  </sheetViews>
  <sheetFormatPr defaultRowHeight="15" x14ac:dyDescent="0.25"/>
  <cols>
    <col min="1" max="1" width="31.42578125" bestFit="1" customWidth="1"/>
    <col min="2" max="2" width="16.7109375" bestFit="1" customWidth="1"/>
    <col min="3" max="4" width="15.42578125" bestFit="1" customWidth="1"/>
    <col min="5" max="17" width="14.28515625" bestFit="1" customWidth="1"/>
    <col min="18" max="18" width="15.42578125" bestFit="1" customWidth="1"/>
    <col min="19" max="20" width="12.42578125" bestFit="1" customWidth="1"/>
    <col min="21" max="30" width="14.28515625" bestFit="1" customWidth="1"/>
    <col min="31" max="31" width="15.42578125" bestFit="1" customWidth="1"/>
    <col min="32" max="32" width="12.42578125" bestFit="1" customWidth="1"/>
    <col min="33" max="43" width="14.28515625" bestFit="1" customWidth="1"/>
    <col min="44" max="44" width="15.42578125" bestFit="1" customWidth="1"/>
    <col min="45" max="56" width="14.28515625" bestFit="1" customWidth="1"/>
    <col min="57" max="57" width="15.42578125" bestFit="1" customWidth="1"/>
    <col min="58" max="59" width="12.42578125" bestFit="1" customWidth="1"/>
    <col min="60" max="81" width="14.28515625" bestFit="1" customWidth="1"/>
    <col min="82" max="82" width="15.42578125" bestFit="1" customWidth="1"/>
    <col min="83" max="87" width="14.28515625" bestFit="1" customWidth="1"/>
    <col min="88" max="88" width="15.42578125" bestFit="1" customWidth="1"/>
    <col min="89" max="94" width="14.28515625" bestFit="1" customWidth="1"/>
    <col min="95" max="96" width="15.42578125" bestFit="1" customWidth="1"/>
  </cols>
  <sheetData>
    <row r="4" spans="1:4" x14ac:dyDescent="0.25">
      <c r="A4" s="54" t="s">
        <v>470</v>
      </c>
      <c r="B4" t="s">
        <v>471</v>
      </c>
    </row>
    <row r="6" spans="1:4" x14ac:dyDescent="0.25">
      <c r="A6" s="54" t="s">
        <v>473</v>
      </c>
      <c r="B6" s="54" t="s">
        <v>474</v>
      </c>
    </row>
    <row r="7" spans="1:4" x14ac:dyDescent="0.25">
      <c r="A7" s="54" t="s">
        <v>475</v>
      </c>
      <c r="B7" t="s">
        <v>241</v>
      </c>
      <c r="C7" t="s">
        <v>476</v>
      </c>
      <c r="D7" t="s">
        <v>240</v>
      </c>
    </row>
    <row r="8" spans="1:4" x14ac:dyDescent="0.25">
      <c r="A8" s="55" t="s">
        <v>271</v>
      </c>
      <c r="B8" s="4">
        <v>5252530.74</v>
      </c>
      <c r="C8" s="4"/>
      <c r="D8" s="4"/>
    </row>
    <row r="9" spans="1:4" x14ac:dyDescent="0.25">
      <c r="A9" s="55" t="s">
        <v>481</v>
      </c>
      <c r="B9" s="4">
        <v>-160817393.99233326</v>
      </c>
      <c r="C9" s="4">
        <v>-80631794.818219349</v>
      </c>
      <c r="D9" s="4">
        <v>-91323404.656706005</v>
      </c>
    </row>
    <row r="10" spans="1:4" x14ac:dyDescent="0.25">
      <c r="A10" s="55" t="s">
        <v>483</v>
      </c>
      <c r="B10" s="4">
        <v>67351552.216455132</v>
      </c>
      <c r="C10" s="4">
        <v>44193587.064948201</v>
      </c>
      <c r="D10" s="4">
        <v>37324184.754214376</v>
      </c>
    </row>
    <row r="11" spans="1:4" x14ac:dyDescent="0.25">
      <c r="A11" s="55" t="s">
        <v>484</v>
      </c>
      <c r="B11" s="4">
        <v>26090646.937775154</v>
      </c>
      <c r="C11" s="4">
        <v>15593814.461185828</v>
      </c>
      <c r="D11" s="4">
        <v>20707422.977250692</v>
      </c>
    </row>
    <row r="12" spans="1:4" x14ac:dyDescent="0.25">
      <c r="A12" s="55" t="s">
        <v>478</v>
      </c>
      <c r="B12" s="4">
        <v>48089634.160769731</v>
      </c>
      <c r="C12" s="4">
        <v>24698349.666526511</v>
      </c>
      <c r="D12" s="4">
        <v>27548436.248484895</v>
      </c>
    </row>
    <row r="13" spans="1:4" x14ac:dyDescent="0.25">
      <c r="A13" s="89" t="s">
        <v>128</v>
      </c>
      <c r="B13" s="4">
        <v>19225295.487769719</v>
      </c>
      <c r="C13" s="4">
        <v>12161861.244425001</v>
      </c>
      <c r="D13" s="4">
        <v>14197877.221423782</v>
      </c>
    </row>
    <row r="14" spans="1:4" x14ac:dyDescent="0.25">
      <c r="A14" s="89" t="s">
        <v>309</v>
      </c>
      <c r="B14" s="4">
        <v>15966425.875000015</v>
      </c>
      <c r="C14" s="4">
        <v>6926804.3766833311</v>
      </c>
      <c r="D14" s="4">
        <v>7288672.8326111138</v>
      </c>
    </row>
    <row r="15" spans="1:4" x14ac:dyDescent="0.25">
      <c r="A15" s="89" t="s">
        <v>263</v>
      </c>
      <c r="B15" s="4">
        <v>4448164.5699999975</v>
      </c>
      <c r="C15" s="4">
        <v>1492556.2166666668</v>
      </c>
      <c r="D15" s="4">
        <v>1562213.7399999993</v>
      </c>
    </row>
    <row r="16" spans="1:4" x14ac:dyDescent="0.25">
      <c r="A16" s="89" t="s">
        <v>312</v>
      </c>
      <c r="B16" s="4">
        <v>7608365.2399999974</v>
      </c>
      <c r="C16" s="4">
        <v>3516815.4765265137</v>
      </c>
      <c r="D16" s="4">
        <v>3822183.236000001</v>
      </c>
    </row>
    <row r="17" spans="1:4" x14ac:dyDescent="0.25">
      <c r="A17" s="89" t="s">
        <v>314</v>
      </c>
      <c r="B17" s="4">
        <v>841382.98800000024</v>
      </c>
      <c r="C17" s="4">
        <v>600312.35222500004</v>
      </c>
      <c r="D17" s="4">
        <v>677489.21845000004</v>
      </c>
    </row>
    <row r="18" spans="1:4" x14ac:dyDescent="0.25">
      <c r="A18" s="55" t="s">
        <v>479</v>
      </c>
      <c r="B18" s="4">
        <v>-9727142.8199999835</v>
      </c>
      <c r="C18" s="4">
        <v>-257502.53999999998</v>
      </c>
      <c r="D18" s="4">
        <v>568231.94999999914</v>
      </c>
    </row>
    <row r="19" spans="1:4" x14ac:dyDescent="0.25">
      <c r="A19" s="55" t="s">
        <v>280</v>
      </c>
      <c r="B19" s="4">
        <v>2844</v>
      </c>
      <c r="C19" s="4"/>
      <c r="D19" s="4"/>
    </row>
    <row r="20" spans="1:4" x14ac:dyDescent="0.25">
      <c r="A20" s="55" t="s">
        <v>490</v>
      </c>
      <c r="B20" s="4">
        <v>-23757328.757333223</v>
      </c>
      <c r="C20" s="4">
        <v>3596453.8344411924</v>
      </c>
      <c r="D20" s="4">
        <v>-5175128.7267560419</v>
      </c>
    </row>
  </sheetData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94A2-D715-44FE-B85B-AE98FA2C6F85}">
  <sheetPr>
    <tabColor theme="4" tint="0.59999389629810485"/>
  </sheetPr>
  <dimension ref="A1:I33"/>
  <sheetViews>
    <sheetView workbookViewId="0">
      <selection activeCell="L35" sqref="L35"/>
    </sheetView>
  </sheetViews>
  <sheetFormatPr defaultRowHeight="15" outlineLevelRow="1" x14ac:dyDescent="0.25"/>
  <cols>
    <col min="1" max="1" width="32.7109375" bestFit="1" customWidth="1"/>
    <col min="2" max="2" width="12.7109375" style="4" bestFit="1" customWidth="1"/>
    <col min="3" max="3" width="7.140625" bestFit="1" customWidth="1"/>
    <col min="4" max="4" width="1.85546875" customWidth="1"/>
    <col min="5" max="5" width="12.7109375" style="4" bestFit="1" customWidth="1"/>
    <col min="6" max="6" width="7.140625" bestFit="1" customWidth="1"/>
    <col min="7" max="7" width="1.85546875" customWidth="1"/>
    <col min="8" max="8" width="11.28515625" style="4" bestFit="1" customWidth="1"/>
    <col min="9" max="9" width="6.85546875" customWidth="1"/>
  </cols>
  <sheetData>
    <row r="1" spans="1:9" x14ac:dyDescent="0.25">
      <c r="A1" s="2" t="s">
        <v>499</v>
      </c>
      <c r="B1" s="97" t="s">
        <v>241</v>
      </c>
      <c r="C1" s="97"/>
      <c r="E1" s="97" t="s">
        <v>476</v>
      </c>
      <c r="F1" s="97"/>
      <c r="H1" s="3" t="s">
        <v>500</v>
      </c>
      <c r="I1" s="3" t="s">
        <v>501</v>
      </c>
    </row>
    <row r="3" spans="1:9" x14ac:dyDescent="0.25">
      <c r="A3" s="90" t="s">
        <v>502</v>
      </c>
      <c r="B3" s="91">
        <f>+SUM(B4:B5)</f>
        <v>2884286.61</v>
      </c>
      <c r="C3" s="92">
        <f>+B3/B$3</f>
        <v>1</v>
      </c>
      <c r="E3" s="91">
        <f>+SUM(E4:E5)</f>
        <v>2767166.6666666698</v>
      </c>
      <c r="F3" s="92">
        <f>+E3/E$3</f>
        <v>1</v>
      </c>
      <c r="H3" s="91">
        <f>+B3-E3</f>
        <v>117119.9433333301</v>
      </c>
      <c r="I3" s="92">
        <f>+H3/E3</f>
        <v>4.2324860567366125E-2</v>
      </c>
    </row>
    <row r="4" spans="1:9" hidden="1" outlineLevel="1" x14ac:dyDescent="0.25">
      <c r="A4" t="s">
        <v>503</v>
      </c>
      <c r="B4" s="4">
        <v>2791799.8</v>
      </c>
      <c r="E4" s="4">
        <v>2767166.6666666698</v>
      </c>
    </row>
    <row r="5" spans="1:9" hidden="1" outlineLevel="1" x14ac:dyDescent="0.25">
      <c r="A5" t="s">
        <v>504</v>
      </c>
      <c r="B5" s="4">
        <f>50486.81+42000</f>
        <v>92486.81</v>
      </c>
    </row>
    <row r="6" spans="1:9" collapsed="1" x14ac:dyDescent="0.25">
      <c r="A6" s="90" t="s">
        <v>505</v>
      </c>
      <c r="B6" s="91">
        <f>+SUM(B7:B8)</f>
        <v>91364.44</v>
      </c>
      <c r="C6" s="92">
        <f>+B6/B$3</f>
        <v>3.1676616215335136E-2</v>
      </c>
      <c r="E6" s="91">
        <f>+SUM(E7:E8)</f>
        <v>88000</v>
      </c>
      <c r="F6" s="92">
        <f>+E6/E$3</f>
        <v>3.1801481659940942E-2</v>
      </c>
      <c r="H6" s="91">
        <f>+B6-E6</f>
        <v>3364.4400000000023</v>
      </c>
      <c r="I6" s="92">
        <f>+H6/E6</f>
        <v>3.8232272727272754E-2</v>
      </c>
    </row>
    <row r="7" spans="1:9" hidden="1" outlineLevel="1" x14ac:dyDescent="0.25">
      <c r="A7" t="s">
        <v>245</v>
      </c>
      <c r="B7" s="4">
        <v>133364.44</v>
      </c>
      <c r="E7" s="4">
        <v>88000</v>
      </c>
    </row>
    <row r="8" spans="1:9" hidden="1" outlineLevel="1" x14ac:dyDescent="0.25">
      <c r="A8" t="s">
        <v>504</v>
      </c>
      <c r="B8" s="4">
        <v>-42000</v>
      </c>
    </row>
    <row r="9" spans="1:9" collapsed="1" x14ac:dyDescent="0.25">
      <c r="A9" s="90" t="s">
        <v>506</v>
      </c>
      <c r="B9" s="91">
        <v>179001.4</v>
      </c>
      <c r="C9" s="92">
        <f>+B9/B$3</f>
        <v>6.2060892069252437E-2</v>
      </c>
      <c r="E9" s="91">
        <v>425000</v>
      </c>
      <c r="F9" s="92">
        <f>+E9/E$3</f>
        <v>0.1535867011985784</v>
      </c>
      <c r="H9" s="91">
        <f>+B9-E9</f>
        <v>-245998.6</v>
      </c>
      <c r="I9" s="92">
        <f>+H9/E9</f>
        <v>-0.57882023529411764</v>
      </c>
    </row>
    <row r="10" spans="1:9" x14ac:dyDescent="0.25">
      <c r="C10" s="47"/>
      <c r="F10" s="47"/>
      <c r="I10" s="47"/>
    </row>
    <row r="11" spans="1:9" x14ac:dyDescent="0.25">
      <c r="A11" s="90" t="s">
        <v>507</v>
      </c>
      <c r="B11" s="91">
        <f>+SUM(B12:B13)</f>
        <v>-280903.91000000021</v>
      </c>
      <c r="C11" s="92">
        <f>+B11/B$3</f>
        <v>-9.7391122305976463E-2</v>
      </c>
      <c r="E11" s="91">
        <f>+SUM(E12:E13)</f>
        <v>-214298.03119754701</v>
      </c>
      <c r="F11" s="92">
        <f>+E11/E$3</f>
        <v>-7.7443123964661839E-2</v>
      </c>
      <c r="H11" s="91">
        <f>+B11-E11</f>
        <v>-66605.878802453197</v>
      </c>
      <c r="I11" s="92">
        <f>+H11/E11</f>
        <v>0.31080956941248655</v>
      </c>
    </row>
    <row r="12" spans="1:9" hidden="1" outlineLevel="1" x14ac:dyDescent="0.25">
      <c r="A12" t="s">
        <v>508</v>
      </c>
      <c r="B12" s="4">
        <v>-230961.4</v>
      </c>
      <c r="E12" s="4">
        <v>-214298.03119754701</v>
      </c>
    </row>
    <row r="13" spans="1:9" hidden="1" outlineLevel="1" x14ac:dyDescent="0.25">
      <c r="A13" t="s">
        <v>504</v>
      </c>
      <c r="B13" s="4">
        <v>-49942.510000000198</v>
      </c>
    </row>
    <row r="14" spans="1:9" collapsed="1" x14ac:dyDescent="0.25">
      <c r="A14" s="90" t="s">
        <v>254</v>
      </c>
      <c r="B14" s="91">
        <v>-460370.53</v>
      </c>
      <c r="C14" s="92">
        <f>+B14/B$3</f>
        <v>-0.15961330902548551</v>
      </c>
      <c r="E14" s="91">
        <v>-394311.87679565401</v>
      </c>
      <c r="F14" s="92">
        <f>+E14/E$3</f>
        <v>-0.14249661270697594</v>
      </c>
      <c r="H14" s="91">
        <f>+B14-E14</f>
        <v>-66058.653204346017</v>
      </c>
      <c r="I14" s="92">
        <f>+H14/E14</f>
        <v>0.16752894622694789</v>
      </c>
    </row>
    <row r="16" spans="1:9" x14ac:dyDescent="0.25">
      <c r="A16" s="90" t="s">
        <v>509</v>
      </c>
      <c r="B16" s="91">
        <f>+SUM(B17:B21)</f>
        <v>-485992.24</v>
      </c>
      <c r="C16" s="92">
        <f>+B16/B$3</f>
        <v>-0.16849651429058224</v>
      </c>
      <c r="E16" s="91">
        <f t="shared" ref="E16" si="0">+SUM(E17:E21)</f>
        <v>-429783.52129166736</v>
      </c>
      <c r="F16" s="92">
        <f>+E16/E$3</f>
        <v>-0.15531537238752041</v>
      </c>
      <c r="H16" s="91">
        <f>+B16-E16</f>
        <v>-56208.718708332628</v>
      </c>
      <c r="I16" s="92">
        <f>+H16/E16</f>
        <v>0.13078379212726321</v>
      </c>
    </row>
    <row r="17" spans="1:9" hidden="1" outlineLevel="1" x14ac:dyDescent="0.25">
      <c r="A17" t="s">
        <v>299</v>
      </c>
      <c r="B17" s="4">
        <v>-8084.31</v>
      </c>
      <c r="E17" s="4">
        <v>-8665.5975416666697</v>
      </c>
    </row>
    <row r="18" spans="1:9" hidden="1" outlineLevel="1" x14ac:dyDescent="0.25">
      <c r="A18" t="s">
        <v>4</v>
      </c>
      <c r="B18" s="4">
        <v>-71039.72</v>
      </c>
      <c r="E18" s="4">
        <v>-52328.999499999998</v>
      </c>
    </row>
    <row r="19" spans="1:9" hidden="1" outlineLevel="1" x14ac:dyDescent="0.25">
      <c r="A19" t="s">
        <v>309</v>
      </c>
      <c r="B19" s="4">
        <v>-258948.23</v>
      </c>
      <c r="E19" s="4">
        <v>-240067.35454166701</v>
      </c>
    </row>
    <row r="20" spans="1:9" hidden="1" outlineLevel="1" x14ac:dyDescent="0.25">
      <c r="A20" t="s">
        <v>263</v>
      </c>
      <c r="B20" s="4">
        <v>-31654.5</v>
      </c>
      <c r="E20" s="4">
        <v>-22916.666666666701</v>
      </c>
    </row>
    <row r="21" spans="1:9" ht="15" hidden="1" customHeight="1" outlineLevel="1" x14ac:dyDescent="0.25">
      <c r="A21" t="s">
        <v>312</v>
      </c>
      <c r="B21" s="4">
        <v>-116265.48</v>
      </c>
      <c r="E21" s="4">
        <v>-105804.903041667</v>
      </c>
    </row>
    <row r="22" spans="1:9" ht="15" customHeight="1" collapsed="1" x14ac:dyDescent="0.25"/>
    <row r="23" spans="1:9" x14ac:dyDescent="0.25">
      <c r="A23" s="90" t="s">
        <v>510</v>
      </c>
      <c r="B23" s="91">
        <f>+SUM(B24:B27)</f>
        <v>-1697128.237</v>
      </c>
      <c r="C23" s="92">
        <f>+B23/B$3</f>
        <v>-0.58840485238739848</v>
      </c>
      <c r="E23" s="91">
        <f t="shared" ref="E23" si="1">+SUM(E24:E27)</f>
        <v>-1638478.1423148159</v>
      </c>
      <c r="F23" s="92">
        <f>+E23/E$3</f>
        <v>-0.59211400673907633</v>
      </c>
      <c r="H23" s="91">
        <f>+B23-E23</f>
        <v>-58650.094685184071</v>
      </c>
      <c r="I23" s="92">
        <f>+H23/E23</f>
        <v>3.5795469692579573E-2</v>
      </c>
    </row>
    <row r="24" spans="1:9" hidden="1" outlineLevel="1" x14ac:dyDescent="0.25">
      <c r="A24" t="s">
        <v>2</v>
      </c>
      <c r="B24" s="4">
        <v>-657127.78322990495</v>
      </c>
      <c r="E24" s="4">
        <v>-646325.56087037094</v>
      </c>
    </row>
    <row r="25" spans="1:9" hidden="1" outlineLevel="1" x14ac:dyDescent="0.25">
      <c r="A25" t="s">
        <v>4</v>
      </c>
      <c r="B25" s="4">
        <v>-281626.19281281601</v>
      </c>
      <c r="E25" s="4">
        <v>-276996.66894444497</v>
      </c>
    </row>
    <row r="26" spans="1:9" hidden="1" outlineLevel="1" x14ac:dyDescent="0.25">
      <c r="A26" t="s">
        <v>127</v>
      </c>
      <c r="B26" s="4">
        <v>-342881.35440100398</v>
      </c>
      <c r="E26" s="4">
        <v>-351627.066666667</v>
      </c>
    </row>
    <row r="27" spans="1:9" hidden="1" outlineLevel="1" x14ac:dyDescent="0.25">
      <c r="A27" t="s">
        <v>128</v>
      </c>
      <c r="B27" s="4">
        <v>-415492.90655627497</v>
      </c>
      <c r="E27" s="4">
        <v>-363528.84583333298</v>
      </c>
    </row>
    <row r="28" spans="1:9" collapsed="1" x14ac:dyDescent="0.25"/>
    <row r="29" spans="1:9" x14ac:dyDescent="0.25">
      <c r="A29" s="90" t="s">
        <v>269</v>
      </c>
      <c r="B29" s="91">
        <f>+SUM(B30:B31)</f>
        <v>-56010.45</v>
      </c>
      <c r="C29" s="92">
        <f>+B29/B$3</f>
        <v>-1.9419169303705224E-2</v>
      </c>
      <c r="E29" s="91">
        <f t="shared" ref="E29" si="2">+SUM(E30:E31)</f>
        <v>-49117.954750000004</v>
      </c>
      <c r="F29" s="92">
        <f>+E29/E$3</f>
        <v>-1.7750269740408341E-2</v>
      </c>
      <c r="H29" s="91">
        <f>+B29-E29</f>
        <v>-6892.4952499999927</v>
      </c>
      <c r="I29" s="92">
        <f>+H29/E29</f>
        <v>0.14032537154857802</v>
      </c>
    </row>
    <row r="30" spans="1:9" hidden="1" outlineLevel="1" x14ac:dyDescent="0.25">
      <c r="A30" t="s">
        <v>304</v>
      </c>
      <c r="B30" s="4">
        <v>-36605.85</v>
      </c>
      <c r="E30" s="4">
        <v>-33741.25</v>
      </c>
    </row>
    <row r="31" spans="1:9" hidden="1" outlineLevel="1" x14ac:dyDescent="0.25">
      <c r="A31" t="s">
        <v>314</v>
      </c>
      <c r="B31" s="4">
        <v>-19404.599999999999</v>
      </c>
      <c r="E31" s="4">
        <v>-15376.704750000001</v>
      </c>
    </row>
    <row r="32" spans="1:9" collapsed="1" x14ac:dyDescent="0.25"/>
    <row r="33" spans="1:9" x14ac:dyDescent="0.25">
      <c r="A33" s="90" t="s">
        <v>272</v>
      </c>
      <c r="B33" s="91">
        <f>+SUM(B3,B6,B9,B11,B14,B16,B23,B29)</f>
        <v>174247.08299999981</v>
      </c>
      <c r="C33" s="92">
        <f>+B33/B$3</f>
        <v>6.0412540971439666E-2</v>
      </c>
      <c r="E33" s="91">
        <f t="shared" ref="E33" si="3">+SUM(E3,E6,E9,E11,E14,E16,E23,E29)</f>
        <v>554177.14031698508</v>
      </c>
      <c r="F33" s="92">
        <f>+E33/E$3</f>
        <v>0.20026879731987635</v>
      </c>
      <c r="H33" s="91">
        <f>+B33-E33</f>
        <v>-379930.05731698527</v>
      </c>
      <c r="I33" s="92">
        <f>+H33/E33</f>
        <v>-0.68557511610758282</v>
      </c>
    </row>
  </sheetData>
  <mergeCells count="2">
    <mergeCell ref="B1:C1"/>
    <mergeCell ref="E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0927-FEB8-4D94-948B-E86F23DF8CE8}">
  <sheetPr>
    <tabColor theme="4" tint="0.59999389629810485"/>
  </sheetPr>
  <dimension ref="A1:H25"/>
  <sheetViews>
    <sheetView showGridLines="0" workbookViewId="0">
      <selection activeCell="A24" sqref="A24"/>
    </sheetView>
  </sheetViews>
  <sheetFormatPr defaultRowHeight="15" x14ac:dyDescent="0.25"/>
  <cols>
    <col min="1" max="1" width="31.28515625" bestFit="1" customWidth="1"/>
    <col min="2" max="2" width="16.5703125" bestFit="1" customWidth="1"/>
    <col min="3" max="17" width="13.140625" bestFit="1" customWidth="1"/>
    <col min="18" max="18" width="14.140625" bestFit="1" customWidth="1"/>
    <col min="19" max="30" width="13.140625" bestFit="1" customWidth="1"/>
    <col min="31" max="31" width="14.140625" bestFit="1" customWidth="1"/>
    <col min="32" max="43" width="13.140625" bestFit="1" customWidth="1"/>
    <col min="44" max="44" width="14.140625" bestFit="1" customWidth="1"/>
    <col min="45" max="56" width="13.140625" bestFit="1" customWidth="1"/>
    <col min="57" max="57" width="14.140625" bestFit="1" customWidth="1"/>
    <col min="58" max="81" width="13.140625" bestFit="1" customWidth="1"/>
    <col min="82" max="82" width="14.140625" bestFit="1" customWidth="1"/>
    <col min="83" max="95" width="13.140625" bestFit="1" customWidth="1"/>
    <col min="96" max="96" width="14.140625" bestFit="1" customWidth="1"/>
  </cols>
  <sheetData>
    <row r="1" spans="1:8" x14ac:dyDescent="0.25">
      <c r="A1" s="54" t="s">
        <v>491</v>
      </c>
      <c r="B1" t="s">
        <v>241</v>
      </c>
    </row>
    <row r="2" spans="1:8" x14ac:dyDescent="0.25">
      <c r="A2" s="54" t="s">
        <v>470</v>
      </c>
      <c r="B2" t="s">
        <v>511</v>
      </c>
    </row>
    <row r="3" spans="1:8" x14ac:dyDescent="0.25">
      <c r="A3" s="54" t="s">
        <v>472</v>
      </c>
      <c r="B3" s="95">
        <v>45657</v>
      </c>
    </row>
    <row r="5" spans="1:8" x14ac:dyDescent="0.25">
      <c r="A5" s="54" t="s">
        <v>475</v>
      </c>
      <c r="B5" t="s">
        <v>473</v>
      </c>
    </row>
    <row r="6" spans="1:8" x14ac:dyDescent="0.25">
      <c r="A6" s="55" t="s">
        <v>346</v>
      </c>
      <c r="B6" s="4">
        <v>270189.41000000003</v>
      </c>
    </row>
    <row r="7" spans="1:8" x14ac:dyDescent="0.25">
      <c r="A7" s="55" t="s">
        <v>349</v>
      </c>
      <c r="B7" s="4">
        <v>-648421.84000000067</v>
      </c>
    </row>
    <row r="8" spans="1:8" x14ac:dyDescent="0.25">
      <c r="A8" s="55" t="s">
        <v>332</v>
      </c>
      <c r="B8" s="4">
        <v>-518563.61</v>
      </c>
    </row>
    <row r="9" spans="1:8" x14ac:dyDescent="0.25">
      <c r="A9" s="55" t="s">
        <v>350</v>
      </c>
      <c r="B9" s="4">
        <v>-907300.00000000012</v>
      </c>
      <c r="E9">
        <v>457688.93137905787</v>
      </c>
      <c r="F9">
        <f>+E9-E12</f>
        <v>-2692.3833271369804</v>
      </c>
    </row>
    <row r="10" spans="1:8" x14ac:dyDescent="0.25">
      <c r="A10" s="55" t="s">
        <v>341</v>
      </c>
      <c r="B10" s="4">
        <v>1965616.1799999897</v>
      </c>
    </row>
    <row r="11" spans="1:8" x14ac:dyDescent="0.25">
      <c r="A11" s="55" t="s">
        <v>323</v>
      </c>
      <c r="B11" s="4">
        <v>2755661.1170000047</v>
      </c>
      <c r="E11">
        <v>581501.58747456456</v>
      </c>
      <c r="F11">
        <f>+E11-E12</f>
        <v>121120.2727683697</v>
      </c>
      <c r="H11">
        <f>+F11-F9</f>
        <v>123812.65609550668</v>
      </c>
    </row>
    <row r="12" spans="1:8" x14ac:dyDescent="0.25">
      <c r="A12" s="55" t="s">
        <v>343</v>
      </c>
      <c r="B12" s="4">
        <v>-786791.46999999497</v>
      </c>
      <c r="E12">
        <v>460381.31470619485</v>
      </c>
    </row>
    <row r="13" spans="1:8" x14ac:dyDescent="0.25">
      <c r="A13" s="55" t="s">
        <v>335</v>
      </c>
      <c r="B13" s="4">
        <v>-2345161.69</v>
      </c>
    </row>
    <row r="14" spans="1:8" x14ac:dyDescent="0.25">
      <c r="A14" s="55" t="s">
        <v>353</v>
      </c>
      <c r="B14" s="4">
        <v>-244821.14999999991</v>
      </c>
    </row>
    <row r="15" spans="1:8" x14ac:dyDescent="0.25">
      <c r="A15" s="55" t="s">
        <v>512</v>
      </c>
      <c r="B15" s="4">
        <v>-126955.35000000002</v>
      </c>
    </row>
    <row r="16" spans="1:8" x14ac:dyDescent="0.25">
      <c r="A16" s="55" t="s">
        <v>513</v>
      </c>
      <c r="B16" s="4">
        <v>-728923.65999999922</v>
      </c>
    </row>
    <row r="17" spans="1:2" x14ac:dyDescent="0.25">
      <c r="A17" s="55" t="s">
        <v>329</v>
      </c>
      <c r="B17" s="4">
        <v>-674251.66999999969</v>
      </c>
    </row>
    <row r="18" spans="1:2" x14ac:dyDescent="0.25">
      <c r="A18" s="55" t="s">
        <v>337</v>
      </c>
      <c r="B18" s="4">
        <v>1140229.07</v>
      </c>
    </row>
    <row r="19" spans="1:2" x14ac:dyDescent="0.25">
      <c r="A19" s="55" t="s">
        <v>417</v>
      </c>
      <c r="B19" s="4">
        <v>210892.79</v>
      </c>
    </row>
    <row r="20" spans="1:2" x14ac:dyDescent="0.25">
      <c r="A20" s="55" t="s">
        <v>419</v>
      </c>
      <c r="B20" s="4">
        <v>1736681.54</v>
      </c>
    </row>
    <row r="21" spans="1:2" x14ac:dyDescent="0.25">
      <c r="A21" s="55" t="s">
        <v>356</v>
      </c>
      <c r="B21" s="4">
        <v>44042.879999999808</v>
      </c>
    </row>
    <row r="22" spans="1:2" x14ac:dyDescent="0.25">
      <c r="A22" s="55" t="s">
        <v>136</v>
      </c>
      <c r="B22" s="4">
        <v>573374.5</v>
      </c>
    </row>
    <row r="23" spans="1:2" x14ac:dyDescent="0.25">
      <c r="A23" s="55" t="s">
        <v>354</v>
      </c>
      <c r="B23" s="4">
        <v>-282498.88000000006</v>
      </c>
    </row>
    <row r="24" spans="1:2" x14ac:dyDescent="0.25">
      <c r="A24" s="55" t="s">
        <v>326</v>
      </c>
      <c r="B24" s="4">
        <v>-492459.33</v>
      </c>
    </row>
    <row r="25" spans="1:2" x14ac:dyDescent="0.25">
      <c r="A25" s="55" t="s">
        <v>490</v>
      </c>
      <c r="B25" s="4">
        <v>940538.83699999959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F18A-615E-40E5-BBBB-32D1471001EB}">
  <sheetPr>
    <tabColor theme="4" tint="0.59999389629810485"/>
  </sheetPr>
  <dimension ref="A1:Q44"/>
  <sheetViews>
    <sheetView showGridLines="0" topLeftCell="A22" workbookViewId="0">
      <selection activeCell="D38" sqref="D38"/>
    </sheetView>
  </sheetViews>
  <sheetFormatPr defaultColWidth="8.7109375" defaultRowHeight="15" outlineLevelRow="1" x14ac:dyDescent="0.25"/>
  <cols>
    <col min="1" max="1" width="11.7109375" bestFit="1" customWidth="1"/>
    <col min="3" max="3" width="35.7109375" bestFit="1" customWidth="1"/>
    <col min="4" max="4" width="12.7109375" style="4" bestFit="1" customWidth="1"/>
    <col min="5" max="16" width="10.28515625" style="4" bestFit="1" customWidth="1"/>
    <col min="17" max="16384" width="8.7109375" style="4"/>
  </cols>
  <sheetData>
    <row r="1" spans="1:17" customFormat="1" x14ac:dyDescent="0.25">
      <c r="C1" s="2" t="s">
        <v>321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customFormat="1" x14ac:dyDescent="0.25">
      <c r="C2" s="2" t="s">
        <v>242</v>
      </c>
      <c r="D2" s="7">
        <v>45657</v>
      </c>
      <c r="E2" s="7">
        <f>EOMONTH(D2,1)</f>
        <v>45688</v>
      </c>
      <c r="F2" s="7">
        <f t="shared" ref="F2:O2" si="0">EOMONTH(E2,1)</f>
        <v>45716</v>
      </c>
      <c r="G2" s="7">
        <f t="shared" si="0"/>
        <v>45747</v>
      </c>
      <c r="H2" s="7">
        <f t="shared" si="0"/>
        <v>45777</v>
      </c>
      <c r="I2" s="7">
        <f t="shared" si="0"/>
        <v>45808</v>
      </c>
      <c r="J2" s="7">
        <f t="shared" si="0"/>
        <v>45838</v>
      </c>
      <c r="K2" s="7">
        <f t="shared" si="0"/>
        <v>45869</v>
      </c>
      <c r="L2" s="7">
        <f t="shared" si="0"/>
        <v>45900</v>
      </c>
      <c r="M2" s="7">
        <f t="shared" si="0"/>
        <v>45930</v>
      </c>
      <c r="N2" s="7">
        <f t="shared" si="0"/>
        <v>45961</v>
      </c>
      <c r="O2" s="7">
        <f t="shared" si="0"/>
        <v>45991</v>
      </c>
      <c r="P2" s="7">
        <f t="shared" ref="P2:Q2" si="1">EOMONTH(O2,1)</f>
        <v>46022</v>
      </c>
      <c r="Q2" s="7">
        <f t="shared" si="1"/>
        <v>46053</v>
      </c>
    </row>
    <row r="4" spans="1:17" x14ac:dyDescent="0.25">
      <c r="C4" s="28" t="s">
        <v>322</v>
      </c>
      <c r="D4" s="4">
        <f t="shared" ref="D4:Q4" si="2">+SUM(D5:D6)</f>
        <v>83.937440000000009</v>
      </c>
      <c r="E4" s="4">
        <f t="shared" si="2"/>
        <v>81.840789999999998</v>
      </c>
      <c r="F4" s="4">
        <f t="shared" si="2"/>
        <v>79.744139999999987</v>
      </c>
      <c r="G4" s="4">
        <f t="shared" si="2"/>
        <v>-6.2899499999999993</v>
      </c>
      <c r="H4" s="4">
        <f t="shared" si="2"/>
        <v>-8.3865999999999978</v>
      </c>
      <c r="I4" s="4">
        <f t="shared" si="2"/>
        <v>-10.483249999999998</v>
      </c>
      <c r="J4" s="4">
        <f t="shared" si="2"/>
        <v>71.357540000000029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</row>
    <row r="5" spans="1:17" outlineLevel="1" x14ac:dyDescent="0.25">
      <c r="A5" t="s">
        <v>514</v>
      </c>
      <c r="C5" s="61" t="s">
        <v>515</v>
      </c>
      <c r="D5" s="60">
        <f>SUMIFS(DB_Complessivo!$E:$E,DB_Complessivo!$A:$A,"ACT",DB_Complessivo!$H:$H,$A5,DB_Complessivo!$B:$B,D$2)/1000</f>
        <v>210.89279000000002</v>
      </c>
      <c r="E5" s="60">
        <f>SUMIFS(DB_Complessivo!$E:$E,DB_Complessivo!$A:$A,"ACT",DB_Complessivo!$H:$H,$A5,DB_Complessivo!$B:$B,E$2)/1000</f>
        <v>210.89279000000002</v>
      </c>
      <c r="F5" s="60">
        <f>SUMIFS(DB_Complessivo!$E:$E,DB_Complessivo!$A:$A,"ACT",DB_Complessivo!$H:$H,$A5,DB_Complessivo!$B:$B,F$2)/1000</f>
        <v>210.89279000000002</v>
      </c>
      <c r="G5" s="60">
        <f>SUMIFS(DB_Complessivo!$E:$E,DB_Complessivo!$A:$A,"ACT",DB_Complessivo!$H:$H,$A5,DB_Complessivo!$B:$B,G$2)/1000</f>
        <v>0</v>
      </c>
      <c r="H5" s="60">
        <f>SUMIFS(DB_Complessivo!$E:$E,DB_Complessivo!$A:$A,"ACT",DB_Complessivo!$H:$H,$A5,DB_Complessivo!$B:$B,H$2)/1000</f>
        <v>0</v>
      </c>
      <c r="I5" s="60">
        <f>SUMIFS(DB_Complessivo!$E:$E,DB_Complessivo!$A:$A,"ACT",DB_Complessivo!$H:$H,$A5,DB_Complessivo!$B:$B,I$2)/1000</f>
        <v>0</v>
      </c>
      <c r="J5" s="60">
        <f>SUMIFS(DB_Complessivo!$E:$E,DB_Complessivo!$A:$A,"ACT",DB_Complessivo!$H:$H,$A5,DB_Complessivo!$B:$B,J$2)/1000</f>
        <v>210.89279000000002</v>
      </c>
      <c r="K5" s="60">
        <f>SUMIFS(DB_Complessivo!$E:$E,DB_Complessivo!$A:$A,"ACT",DB_Complessivo!$H:$H,$A5,DB_Complessivo!$B:$B,K$2)/1000</f>
        <v>0</v>
      </c>
      <c r="L5" s="60">
        <f>SUMIFS(DB_Complessivo!$E:$E,DB_Complessivo!$A:$A,"ACT",DB_Complessivo!$H:$H,$A5,DB_Complessivo!$B:$B,L$2)/1000</f>
        <v>0</v>
      </c>
      <c r="M5" s="60">
        <f>SUMIFS(DB_Complessivo!$E:$E,DB_Complessivo!$A:$A,"ACT",DB_Complessivo!$H:$H,$A5,DB_Complessivo!$B:$B,M$2)/1000</f>
        <v>0</v>
      </c>
      <c r="N5" s="60">
        <f>SUMIFS(DB_Complessivo!$E:$E,DB_Complessivo!$A:$A,"ACT",DB_Complessivo!$H:$H,$A5,DB_Complessivo!$B:$B,N$2)/1000</f>
        <v>0</v>
      </c>
      <c r="O5" s="60">
        <f>SUMIFS(DB_Complessivo!$E:$E,DB_Complessivo!$A:$A,"ACT",DB_Complessivo!$H:$H,$A5,DB_Complessivo!$B:$B,O$2)/1000</f>
        <v>0</v>
      </c>
      <c r="P5" s="60">
        <f>SUMIFS(DB_Complessivo!$E:$E,DB_Complessivo!$A:$A,"ACT",DB_Complessivo!$H:$H,$A5,DB_Complessivo!$B:$B,P$2)/1000</f>
        <v>0</v>
      </c>
      <c r="Q5" s="60">
        <f>SUMIFS(DB_Complessivo!$E:$E,DB_Complessivo!$A:$A,"ACT",DB_Complessivo!$H:$H,$A5,DB_Complessivo!$B:$B,Q$2)/1000</f>
        <v>0</v>
      </c>
    </row>
    <row r="6" spans="1:17" outlineLevel="1" x14ac:dyDescent="0.25">
      <c r="A6" t="s">
        <v>516</v>
      </c>
      <c r="C6" s="61" t="s">
        <v>517</v>
      </c>
      <c r="D6" s="60">
        <f>SUMIFS(DB_Complessivo!$E:$E,DB_Complessivo!$A:$A,"ACT",DB_Complessivo!$H:$H,$A6,DB_Complessivo!$B:$B,D$2)/1000</f>
        <v>-126.95535000000001</v>
      </c>
      <c r="E6" s="60">
        <f>SUMIFS(DB_Complessivo!$E:$E,DB_Complessivo!$A:$A,"ACT",DB_Complessivo!$H:$H,$A6,DB_Complessivo!$B:$B,E$2)/1000</f>
        <v>-129.05200000000002</v>
      </c>
      <c r="F6" s="60">
        <f>SUMIFS(DB_Complessivo!$E:$E,DB_Complessivo!$A:$A,"ACT",DB_Complessivo!$H:$H,$A6,DB_Complessivo!$B:$B,F$2)/1000</f>
        <v>-131.14865000000003</v>
      </c>
      <c r="G6" s="60">
        <f>SUMIFS(DB_Complessivo!$E:$E,DB_Complessivo!$A:$A,"ACT",DB_Complessivo!$H:$H,$A6,DB_Complessivo!$B:$B,G$2)/1000</f>
        <v>-6.2899499999999993</v>
      </c>
      <c r="H6" s="60">
        <f>SUMIFS(DB_Complessivo!$E:$E,DB_Complessivo!$A:$A,"ACT",DB_Complessivo!$H:$H,$A6,DB_Complessivo!$B:$B,H$2)/1000</f>
        <v>-8.3865999999999978</v>
      </c>
      <c r="I6" s="60">
        <f>SUMIFS(DB_Complessivo!$E:$E,DB_Complessivo!$A:$A,"ACT",DB_Complessivo!$H:$H,$A6,DB_Complessivo!$B:$B,I$2)/1000</f>
        <v>-10.483249999999998</v>
      </c>
      <c r="J6" s="60">
        <f>SUMIFS(DB_Complessivo!$E:$E,DB_Complessivo!$A:$A,"ACT",DB_Complessivo!$H:$H,$A6,DB_Complessivo!$B:$B,J$2)/1000</f>
        <v>-139.53524999999999</v>
      </c>
      <c r="K6" s="60">
        <f>SUMIFS(DB_Complessivo!$E:$E,DB_Complessivo!$A:$A,"ACT",DB_Complessivo!$H:$H,$A6,DB_Complessivo!$B:$B,K$2)/1000</f>
        <v>0</v>
      </c>
      <c r="L6" s="60">
        <f>SUMIFS(DB_Complessivo!$E:$E,DB_Complessivo!$A:$A,"ACT",DB_Complessivo!$H:$H,$A6,DB_Complessivo!$B:$B,L$2)/1000</f>
        <v>0</v>
      </c>
      <c r="M6" s="60">
        <f>SUMIFS(DB_Complessivo!$E:$E,DB_Complessivo!$A:$A,"ACT",DB_Complessivo!$H:$H,$A6,DB_Complessivo!$B:$B,M$2)/1000</f>
        <v>0</v>
      </c>
      <c r="N6" s="60">
        <f>SUMIFS(DB_Complessivo!$E:$E,DB_Complessivo!$A:$A,"ACT",DB_Complessivo!$H:$H,$A6,DB_Complessivo!$B:$B,N$2)/1000</f>
        <v>0</v>
      </c>
      <c r="O6" s="60">
        <f>SUMIFS(DB_Complessivo!$E:$E,DB_Complessivo!$A:$A,"ACT",DB_Complessivo!$H:$H,$A6,DB_Complessivo!$B:$B,O$2)/1000</f>
        <v>0</v>
      </c>
      <c r="P6" s="60">
        <f>SUMIFS(DB_Complessivo!$E:$E,DB_Complessivo!$A:$A,"ACT",DB_Complessivo!$H:$H,$A6,DB_Complessivo!$B:$B,P$2)/1000</f>
        <v>0</v>
      </c>
      <c r="Q6" s="60">
        <f>SUMIFS(DB_Complessivo!$E:$E,DB_Complessivo!$A:$A,"ACT",DB_Complessivo!$H:$H,$A6,DB_Complessivo!$B:$B,Q$2)/1000</f>
        <v>0</v>
      </c>
    </row>
    <row r="7" spans="1:17" x14ac:dyDescent="0.25">
      <c r="C7" s="28" t="s">
        <v>325</v>
      </c>
      <c r="D7" s="4">
        <f t="shared" ref="D7:Q7" si="3">+SUM(D8:D9)</f>
        <v>1007.7578800000008</v>
      </c>
      <c r="E7" s="4">
        <f t="shared" si="3"/>
        <v>1007.1580799999999</v>
      </c>
      <c r="F7" s="4">
        <f t="shared" si="3"/>
        <v>1007.5874600000003</v>
      </c>
      <c r="G7" s="4">
        <f t="shared" si="3"/>
        <v>0.57294000000000267</v>
      </c>
      <c r="H7" s="4">
        <f t="shared" si="3"/>
        <v>-8.5324999999999882</v>
      </c>
      <c r="I7" s="4">
        <f t="shared" si="3"/>
        <v>-11.237940000000009</v>
      </c>
      <c r="J7" s="4">
        <f t="shared" si="3"/>
        <v>993.70458999999994</v>
      </c>
      <c r="K7" s="4">
        <f t="shared" si="3"/>
        <v>0</v>
      </c>
      <c r="L7" s="4">
        <f t="shared" si="3"/>
        <v>0</v>
      </c>
      <c r="M7" s="4">
        <f t="shared" si="3"/>
        <v>0</v>
      </c>
      <c r="N7" s="4">
        <f t="shared" si="3"/>
        <v>0</v>
      </c>
      <c r="O7" s="4">
        <f t="shared" si="3"/>
        <v>0</v>
      </c>
      <c r="P7" s="4">
        <f t="shared" si="3"/>
        <v>0</v>
      </c>
      <c r="Q7" s="4">
        <f t="shared" si="3"/>
        <v>0</v>
      </c>
    </row>
    <row r="8" spans="1:17" outlineLevel="1" x14ac:dyDescent="0.25">
      <c r="A8" t="s">
        <v>518</v>
      </c>
      <c r="C8" s="61" t="s">
        <v>419</v>
      </c>
      <c r="D8" s="60">
        <f>SUMIFS(DB_Complessivo!$E:$E,DB_Complessivo!$A:$A,"ACT",DB_Complessivo!$H:$H,$A8,DB_Complessivo!$B:$B,D$2)/1000</f>
        <v>1736.68154</v>
      </c>
      <c r="E8" s="60">
        <f>SUMIFS(DB_Complessivo!$E:$E,DB_Complessivo!$A:$A,"ACT",DB_Complessivo!$H:$H,$A8,DB_Complessivo!$B:$B,E$2)/1000</f>
        <v>1744.94236</v>
      </c>
      <c r="F8" s="60">
        <f>SUMIFS(DB_Complessivo!$E:$E,DB_Complessivo!$A:$A,"ACT",DB_Complessivo!$H:$H,$A8,DB_Complessivo!$B:$B,F$2)/1000</f>
        <v>1754.2323600000002</v>
      </c>
      <c r="G8" s="60">
        <f>SUMIFS(DB_Complessivo!$E:$E,DB_Complessivo!$A:$A,"ACT",DB_Complessivo!$H:$H,$A8,DB_Complessivo!$B:$B,G$2)/1000</f>
        <v>27.889260000000004</v>
      </c>
      <c r="H8" s="60">
        <f>SUMIFS(DB_Complessivo!$E:$E,DB_Complessivo!$A:$A,"ACT",DB_Complessivo!$H:$H,$A8,DB_Complessivo!$B:$B,H$2)/1000</f>
        <v>27.889260000000004</v>
      </c>
      <c r="I8" s="60">
        <f>SUMIFS(DB_Complessivo!$E:$E,DB_Complessivo!$A:$A,"ACT",DB_Complessivo!$H:$H,$A8,DB_Complessivo!$B:$B,I$2)/1000</f>
        <v>34.289259999999999</v>
      </c>
      <c r="J8" s="60">
        <f>SUMIFS(DB_Complessivo!$E:$E,DB_Complessivo!$A:$A,"ACT",DB_Complessivo!$H:$H,$A8,DB_Complessivo!$B:$B,J$2)/1000</f>
        <v>1777.2608</v>
      </c>
      <c r="K8" s="60">
        <f>SUMIFS(DB_Complessivo!$E:$E,DB_Complessivo!$A:$A,"ACT",DB_Complessivo!$H:$H,$A8,DB_Complessivo!$B:$B,K$2)/1000</f>
        <v>0</v>
      </c>
      <c r="L8" s="60">
        <f>SUMIFS(DB_Complessivo!$E:$E,DB_Complessivo!$A:$A,"ACT",DB_Complessivo!$H:$H,$A8,DB_Complessivo!$B:$B,L$2)/1000</f>
        <v>0</v>
      </c>
      <c r="M8" s="60">
        <f>SUMIFS(DB_Complessivo!$E:$E,DB_Complessivo!$A:$A,"ACT",DB_Complessivo!$H:$H,$A8,DB_Complessivo!$B:$B,M$2)/1000</f>
        <v>0</v>
      </c>
      <c r="N8" s="60">
        <f>SUMIFS(DB_Complessivo!$E:$E,DB_Complessivo!$A:$A,"ACT",DB_Complessivo!$H:$H,$A8,DB_Complessivo!$B:$B,N$2)/1000</f>
        <v>0</v>
      </c>
      <c r="O8" s="60">
        <f>SUMIFS(DB_Complessivo!$E:$E,DB_Complessivo!$A:$A,"ACT",DB_Complessivo!$H:$H,$A8,DB_Complessivo!$B:$B,O$2)/1000</f>
        <v>0</v>
      </c>
      <c r="P8" s="60">
        <f>SUMIFS(DB_Complessivo!$E:$E,DB_Complessivo!$A:$A,"ACT",DB_Complessivo!$H:$H,$A8,DB_Complessivo!$B:$B,P$2)/1000</f>
        <v>0</v>
      </c>
      <c r="Q8" s="60">
        <f>SUMIFS(DB_Complessivo!$E:$E,DB_Complessivo!$A:$A,"ACT",DB_Complessivo!$H:$H,$A8,DB_Complessivo!$B:$B,Q$2)/1000</f>
        <v>0</v>
      </c>
    </row>
    <row r="9" spans="1:17" outlineLevel="1" x14ac:dyDescent="0.25">
      <c r="A9" t="s">
        <v>519</v>
      </c>
      <c r="C9" s="61" t="s">
        <v>513</v>
      </c>
      <c r="D9" s="60">
        <f>SUMIFS(DB_Complessivo!$E:$E,DB_Complessivo!$A:$A,"ACT",DB_Complessivo!$H:$H,$A9,DB_Complessivo!$B:$B,D$2)/1000</f>
        <v>-728.92365999999924</v>
      </c>
      <c r="E9" s="60">
        <f>SUMIFS(DB_Complessivo!$E:$E,DB_Complessivo!$A:$A,"ACT",DB_Complessivo!$H:$H,$A9,DB_Complessivo!$B:$B,E$2)/1000</f>
        <v>-737.78428000000008</v>
      </c>
      <c r="F9" s="60">
        <f>SUMIFS(DB_Complessivo!$E:$E,DB_Complessivo!$A:$A,"ACT",DB_Complessivo!$H:$H,$A9,DB_Complessivo!$B:$B,F$2)/1000</f>
        <v>-746.64489999999989</v>
      </c>
      <c r="G9" s="60">
        <f>SUMIFS(DB_Complessivo!$E:$E,DB_Complessivo!$A:$A,"ACT",DB_Complessivo!$H:$H,$A9,DB_Complessivo!$B:$B,G$2)/1000</f>
        <v>-27.316320000000001</v>
      </c>
      <c r="H9" s="60">
        <f>SUMIFS(DB_Complessivo!$E:$E,DB_Complessivo!$A:$A,"ACT",DB_Complessivo!$H:$H,$A9,DB_Complessivo!$B:$B,H$2)/1000</f>
        <v>-36.421759999999992</v>
      </c>
      <c r="I9" s="60">
        <f>SUMIFS(DB_Complessivo!$E:$E,DB_Complessivo!$A:$A,"ACT",DB_Complessivo!$H:$H,$A9,DB_Complessivo!$B:$B,I$2)/1000</f>
        <v>-45.527200000000008</v>
      </c>
      <c r="J9" s="60">
        <f>SUMIFS(DB_Complessivo!$E:$E,DB_Complessivo!$A:$A,"ACT",DB_Complessivo!$H:$H,$A9,DB_Complessivo!$B:$B,J$2)/1000</f>
        <v>-783.55621000000008</v>
      </c>
      <c r="K9" s="60">
        <f>SUMIFS(DB_Complessivo!$E:$E,DB_Complessivo!$A:$A,"ACT",DB_Complessivo!$H:$H,$A9,DB_Complessivo!$B:$B,K$2)/1000</f>
        <v>0</v>
      </c>
      <c r="L9" s="60">
        <f>SUMIFS(DB_Complessivo!$E:$E,DB_Complessivo!$A:$A,"ACT",DB_Complessivo!$H:$H,$A9,DB_Complessivo!$B:$B,L$2)/1000</f>
        <v>0</v>
      </c>
      <c r="M9" s="60">
        <f>SUMIFS(DB_Complessivo!$E:$E,DB_Complessivo!$A:$A,"ACT",DB_Complessivo!$H:$H,$A9,DB_Complessivo!$B:$B,M$2)/1000</f>
        <v>0</v>
      </c>
      <c r="N9" s="60">
        <f>SUMIFS(DB_Complessivo!$E:$E,DB_Complessivo!$A:$A,"ACT",DB_Complessivo!$H:$H,$A9,DB_Complessivo!$B:$B,N$2)/1000</f>
        <v>0</v>
      </c>
      <c r="O9" s="60">
        <f>SUMIFS(DB_Complessivo!$E:$E,DB_Complessivo!$A:$A,"ACT",DB_Complessivo!$H:$H,$A9,DB_Complessivo!$B:$B,O$2)/1000</f>
        <v>0</v>
      </c>
      <c r="P9" s="60">
        <f>SUMIFS(DB_Complessivo!$E:$E,DB_Complessivo!$A:$A,"ACT",DB_Complessivo!$H:$H,$A9,DB_Complessivo!$B:$B,P$2)/1000</f>
        <v>0</v>
      </c>
      <c r="Q9" s="60">
        <f>SUMIFS(DB_Complessivo!$E:$E,DB_Complessivo!$A:$A,"ACT",DB_Complessivo!$H:$H,$A9,DB_Complessivo!$B:$B,Q$2)/1000</f>
        <v>0</v>
      </c>
    </row>
    <row r="10" spans="1:17" x14ac:dyDescent="0.25">
      <c r="A10" t="s">
        <v>328</v>
      </c>
      <c r="C10" s="28" t="s">
        <v>329</v>
      </c>
      <c r="D10" s="29">
        <f>SUMIFS(DB_Complessivo!$E:$E,DB_Complessivo!$A:$A,"ACT",DB_Complessivo!$H:$H,$A10,DB_Complessivo!$B:$B,D$2)/1000</f>
        <v>-674.25166999999965</v>
      </c>
      <c r="E10" s="29">
        <f>SUMIFS(DB_Complessivo!$E:$E,DB_Complessivo!$A:$A,"ACT",DB_Complessivo!$H:$H,$A10,DB_Complessivo!$B:$B,E$2)/1000</f>
        <v>-689.28414999999995</v>
      </c>
      <c r="F10" s="29">
        <f>SUMIFS(DB_Complessivo!$E:$E,DB_Complessivo!$A:$A,"ACT",DB_Complessivo!$H:$H,$A10,DB_Complessivo!$B:$B,F$2)/1000</f>
        <v>-703.63193000000001</v>
      </c>
      <c r="G10" s="29">
        <f>SUMIFS(DB_Complessivo!$E:$E,DB_Complessivo!$A:$A,"ACT",DB_Complessivo!$H:$H,$A10,DB_Complessivo!$B:$B,G$2)/1000</f>
        <v>-39.077280000000002</v>
      </c>
      <c r="H10" s="29">
        <f>SUMIFS(DB_Complessivo!$E:$E,DB_Complessivo!$A:$A,"ACT",DB_Complessivo!$H:$H,$A10,DB_Complessivo!$B:$B,H$2)/1000</f>
        <v>-55.720029999999994</v>
      </c>
      <c r="I10" s="29">
        <f>SUMIFS(DB_Complessivo!$E:$E,DB_Complessivo!$A:$A,"ACT",DB_Complessivo!$H:$H,$A10,DB_Complessivo!$B:$B,I$2)/1000</f>
        <v>-71.579759999999993</v>
      </c>
      <c r="J10" s="29">
        <f>SUMIFS(DB_Complessivo!$E:$E,DB_Complessivo!$A:$A,"ACT",DB_Complessivo!$H:$H,$A10,DB_Complessivo!$B:$B,J$2)/1000</f>
        <v>-733.23269999999991</v>
      </c>
      <c r="K10" s="29">
        <f>SUMIFS(DB_Complessivo!$E:$E,DB_Complessivo!$A:$A,"ACT",DB_Complessivo!$H:$H,$A10,DB_Complessivo!$B:$B,K$2)/1000</f>
        <v>0</v>
      </c>
      <c r="L10" s="29">
        <f>SUMIFS(DB_Complessivo!$E:$E,DB_Complessivo!$A:$A,"ACT",DB_Complessivo!$H:$H,$A10,DB_Complessivo!$B:$B,L$2)/1000</f>
        <v>0</v>
      </c>
      <c r="M10" s="29">
        <f>SUMIFS(DB_Complessivo!$E:$E,DB_Complessivo!$A:$A,"ACT",DB_Complessivo!$H:$H,$A10,DB_Complessivo!$B:$B,M$2)/1000</f>
        <v>0</v>
      </c>
      <c r="N10" s="29">
        <f>SUMIFS(DB_Complessivo!$E:$E,DB_Complessivo!$A:$A,"ACT",DB_Complessivo!$H:$H,$A10,DB_Complessivo!$B:$B,N$2)/1000</f>
        <v>0</v>
      </c>
      <c r="O10" s="29">
        <f>SUMIFS(DB_Complessivo!$E:$E,DB_Complessivo!$A:$A,"ACT",DB_Complessivo!$H:$H,$A10,DB_Complessivo!$B:$B,O$2)/1000</f>
        <v>0</v>
      </c>
      <c r="P10" s="29">
        <f>SUMIFS(DB_Complessivo!$E:$E,DB_Complessivo!$A:$A,"ACT",DB_Complessivo!$H:$H,$A10,DB_Complessivo!$B:$B,P$2)/1000</f>
        <v>0</v>
      </c>
      <c r="Q10" s="29">
        <f>SUMIFS(DB_Complessivo!$E:$E,DB_Complessivo!$A:$A,"ACT",DB_Complessivo!$H:$H,$A10,DB_Complessivo!$B:$B,Q$2)/1000</f>
        <v>0</v>
      </c>
    </row>
    <row r="11" spans="1:17" x14ac:dyDescent="0.25">
      <c r="A11" t="s">
        <v>331</v>
      </c>
      <c r="C11" s="28" t="s">
        <v>332</v>
      </c>
      <c r="D11" s="29">
        <f>SUMIFS(DB_Complessivo!$E:$E,DB_Complessivo!$A:$A,"ACT",DB_Complessivo!$H:$H,$A11,DB_Complessivo!$B:$B,D$2)/1000</f>
        <v>-518.56361000000004</v>
      </c>
      <c r="E11" s="29">
        <f>SUMIFS(DB_Complessivo!$E:$E,DB_Complessivo!$A:$A,"ACT",DB_Complessivo!$H:$H,$A11,DB_Complessivo!$B:$B,E$2)/1000</f>
        <v>-518.56361000000004</v>
      </c>
      <c r="F11" s="29">
        <f>SUMIFS(DB_Complessivo!$E:$E,DB_Complessivo!$A:$A,"ACT",DB_Complessivo!$H:$H,$A11,DB_Complessivo!$B:$B,F$2)/1000</f>
        <v>-518.56361000000004</v>
      </c>
      <c r="G11" s="29">
        <f>SUMIFS(DB_Complessivo!$E:$E,DB_Complessivo!$A:$A,"ACT",DB_Complessivo!$H:$H,$A11,DB_Complessivo!$B:$B,G$2)/1000</f>
        <v>0</v>
      </c>
      <c r="H11" s="29">
        <f>SUMIFS(DB_Complessivo!$E:$E,DB_Complessivo!$A:$A,"ACT",DB_Complessivo!$H:$H,$A11,DB_Complessivo!$B:$B,H$2)/1000</f>
        <v>0</v>
      </c>
      <c r="I11" s="29">
        <f>SUMIFS(DB_Complessivo!$E:$E,DB_Complessivo!$A:$A,"ACT",DB_Complessivo!$H:$H,$A11,DB_Complessivo!$B:$B,I$2)/1000</f>
        <v>0</v>
      </c>
      <c r="J11" s="29">
        <f>SUMIFS(DB_Complessivo!$E:$E,DB_Complessivo!$A:$A,"ACT",DB_Complessivo!$H:$H,$A11,DB_Complessivo!$B:$B,J$2)/1000</f>
        <v>-574.26850000000002</v>
      </c>
      <c r="K11" s="29">
        <f>SUMIFS(DB_Complessivo!$E:$E,DB_Complessivo!$A:$A,"ACT",DB_Complessivo!$H:$H,$A11,DB_Complessivo!$B:$B,K$2)/1000</f>
        <v>0</v>
      </c>
      <c r="L11" s="29">
        <f>SUMIFS(DB_Complessivo!$E:$E,DB_Complessivo!$A:$A,"ACT",DB_Complessivo!$H:$H,$A11,DB_Complessivo!$B:$B,L$2)/1000</f>
        <v>0</v>
      </c>
      <c r="M11" s="29">
        <f>SUMIFS(DB_Complessivo!$E:$E,DB_Complessivo!$A:$A,"ACT",DB_Complessivo!$H:$H,$A11,DB_Complessivo!$B:$B,M$2)/1000</f>
        <v>0</v>
      </c>
      <c r="N11" s="29">
        <f>SUMIFS(DB_Complessivo!$E:$E,DB_Complessivo!$A:$A,"ACT",DB_Complessivo!$H:$H,$A11,DB_Complessivo!$B:$B,N$2)/1000</f>
        <v>0</v>
      </c>
      <c r="O11" s="29">
        <f>SUMIFS(DB_Complessivo!$E:$E,DB_Complessivo!$A:$A,"ACT",DB_Complessivo!$H:$H,$A11,DB_Complessivo!$B:$B,O$2)/1000</f>
        <v>0</v>
      </c>
      <c r="P11" s="29">
        <f>SUMIFS(DB_Complessivo!$E:$E,DB_Complessivo!$A:$A,"ACT",DB_Complessivo!$H:$H,$A11,DB_Complessivo!$B:$B,P$2)/1000</f>
        <v>0</v>
      </c>
      <c r="Q11" s="29">
        <f>SUMIFS(DB_Complessivo!$E:$E,DB_Complessivo!$A:$A,"ACT",DB_Complessivo!$H:$H,$A11,DB_Complessivo!$B:$B,Q$2)/1000</f>
        <v>0</v>
      </c>
    </row>
    <row r="12" spans="1:17" x14ac:dyDescent="0.25">
      <c r="C12" s="30" t="s">
        <v>334</v>
      </c>
      <c r="D12" s="31">
        <f>SUM(D4,D7,D10:D11)</f>
        <v>-101.11995999999897</v>
      </c>
      <c r="E12" s="31">
        <f t="shared" ref="E12:Q12" si="4">SUM(E4,E7,E10:E11)</f>
        <v>-118.8488900000001</v>
      </c>
      <c r="F12" s="31">
        <f t="shared" si="4"/>
        <v>-134.86393999999984</v>
      </c>
      <c r="G12" s="31">
        <f t="shared" si="4"/>
        <v>-44.794289999999997</v>
      </c>
      <c r="H12" s="31">
        <f t="shared" si="4"/>
        <v>-72.63912999999998</v>
      </c>
      <c r="I12" s="31">
        <f t="shared" si="4"/>
        <v>-93.30095</v>
      </c>
      <c r="J12" s="31">
        <f t="shared" si="4"/>
        <v>-242.4390699999999</v>
      </c>
      <c r="K12" s="31">
        <f t="shared" si="4"/>
        <v>0</v>
      </c>
      <c r="L12" s="31">
        <f t="shared" si="4"/>
        <v>0</v>
      </c>
      <c r="M12" s="31">
        <f t="shared" si="4"/>
        <v>0</v>
      </c>
      <c r="N12" s="31">
        <f t="shared" si="4"/>
        <v>0</v>
      </c>
      <c r="O12" s="31">
        <f t="shared" si="4"/>
        <v>0</v>
      </c>
      <c r="P12" s="31">
        <f t="shared" si="4"/>
        <v>0</v>
      </c>
      <c r="Q12" s="31">
        <f t="shared" si="4"/>
        <v>0</v>
      </c>
    </row>
    <row r="14" spans="1:17" x14ac:dyDescent="0.25">
      <c r="A14" t="s">
        <v>338</v>
      </c>
      <c r="C14" s="28" t="s">
        <v>136</v>
      </c>
      <c r="D14" s="29">
        <f>SUMIFS(DB_Complessivo!$E:$E,DB_Complessivo!$A:$A,"ACT",DB_Complessivo!$H:$H,$A14,DB_Complessivo!$B:$B,D$2)/1000</f>
        <v>573.37450000000013</v>
      </c>
      <c r="E14" s="29">
        <f>SUMIFS(DB_Complessivo!$E:$E,DB_Complessivo!$A:$A,"ACT",DB_Complessivo!$H:$H,$A14,DB_Complessivo!$B:$B,E$2)/1000</f>
        <v>775.51839000000007</v>
      </c>
      <c r="F14" s="29">
        <f>SUMIFS(DB_Complessivo!$E:$E,DB_Complessivo!$A:$A,"ACT",DB_Complessivo!$H:$H,$A14,DB_Complessivo!$B:$B,F$2)/1000</f>
        <v>775.51839000000007</v>
      </c>
      <c r="G14" s="29">
        <f>SUMIFS(DB_Complessivo!$E:$E,DB_Complessivo!$A:$A,"ACT",DB_Complessivo!$H:$H,$A14,DB_Complessivo!$B:$B,G$2)/1000</f>
        <v>33.937739999999906</v>
      </c>
      <c r="H14" s="29">
        <f>SUMIFS(DB_Complessivo!$E:$E,DB_Complessivo!$A:$A,"ACT",DB_Complessivo!$H:$H,$A14,DB_Complessivo!$B:$B,H$2)/1000</f>
        <v>-4.2103899999998973</v>
      </c>
      <c r="I14" s="29">
        <f>SUMIFS(DB_Complessivo!$E:$E,DB_Complessivo!$A:$A,"ACT",DB_Complessivo!$H:$H,$A14,DB_Complessivo!$B:$B,I$2)/1000</f>
        <v>0.54429999999981371</v>
      </c>
      <c r="J14" s="29">
        <f>SUMIFS(DB_Complessivo!$E:$E,DB_Complessivo!$A:$A,"ACT",DB_Complessivo!$H:$H,$A14,DB_Complessivo!$B:$B,J$2)/1000</f>
        <v>491.05785000000009</v>
      </c>
      <c r="K14" s="29">
        <f>SUMIFS(DB_Complessivo!$E:$E,DB_Complessivo!$A:$A,"ACT",DB_Complessivo!$H:$H,$A14,DB_Complessivo!$B:$B,K$2)/1000</f>
        <v>0</v>
      </c>
      <c r="L14" s="29">
        <f>SUMIFS(DB_Complessivo!$E:$E,DB_Complessivo!$A:$A,"ACT",DB_Complessivo!$H:$H,$A14,DB_Complessivo!$B:$B,L$2)/1000</f>
        <v>0</v>
      </c>
      <c r="M14" s="29">
        <f>SUMIFS(DB_Complessivo!$E:$E,DB_Complessivo!$A:$A,"ACT",DB_Complessivo!$H:$H,$A14,DB_Complessivo!$B:$B,M$2)/1000</f>
        <v>0</v>
      </c>
      <c r="N14" s="29">
        <f>SUMIFS(DB_Complessivo!$E:$E,DB_Complessivo!$A:$A,"ACT",DB_Complessivo!$H:$H,$A14,DB_Complessivo!$B:$B,N$2)/1000</f>
        <v>0</v>
      </c>
      <c r="O14" s="29">
        <f>SUMIFS(DB_Complessivo!$E:$E,DB_Complessivo!$A:$A,"ACT",DB_Complessivo!$H:$H,$A14,DB_Complessivo!$B:$B,O$2)/1000</f>
        <v>0</v>
      </c>
      <c r="P14" s="29">
        <f>SUMIFS(DB_Complessivo!$E:$E,DB_Complessivo!$A:$A,"ACT",DB_Complessivo!$H:$H,$A14,DB_Complessivo!$B:$B,P$2)/1000</f>
        <v>0</v>
      </c>
      <c r="Q14" s="29">
        <f>SUMIFS(DB_Complessivo!$E:$E,DB_Complessivo!$A:$A,"ACT",DB_Complessivo!$H:$H,$A14,DB_Complessivo!$B:$B,Q$2)/1000</f>
        <v>0</v>
      </c>
    </row>
    <row r="15" spans="1:17" x14ac:dyDescent="0.25">
      <c r="A15" t="s">
        <v>340</v>
      </c>
      <c r="C15" s="28" t="s">
        <v>341</v>
      </c>
      <c r="D15" s="29">
        <f>SUMIFS(DB_Complessivo!$E:$E,DB_Complessivo!$A:$A,"ACT",DB_Complessivo!$H:$H,$A15,DB_Complessivo!$B:$B,D$2)/1000</f>
        <v>1965.61617999999</v>
      </c>
      <c r="E15" s="29">
        <f>SUMIFS(DB_Complessivo!$E:$E,DB_Complessivo!$A:$A,"ACT",DB_Complessivo!$H:$H,$A15,DB_Complessivo!$B:$B,E$2)/1000</f>
        <v>2121.1728099999932</v>
      </c>
      <c r="F15" s="29">
        <f>SUMIFS(DB_Complessivo!$E:$E,DB_Complessivo!$A:$A,"ACT",DB_Complessivo!$H:$H,$A15,DB_Complessivo!$B:$B,F$2)/1000</f>
        <v>2707.3329499999936</v>
      </c>
      <c r="G15" s="29">
        <f>SUMIFS(DB_Complessivo!$E:$E,DB_Complessivo!$A:$A,"ACT",DB_Complessivo!$H:$H,$A15,DB_Complessivo!$B:$B,G$2)/1000</f>
        <v>1516.5430100000008</v>
      </c>
      <c r="H15" s="29">
        <f>SUMIFS(DB_Complessivo!$E:$E,DB_Complessivo!$A:$A,"ACT",DB_Complessivo!$H:$H,$A15,DB_Complessivo!$B:$B,H$2)/1000</f>
        <v>2429.4453600000011</v>
      </c>
      <c r="I15" s="29">
        <f>SUMIFS(DB_Complessivo!$E:$E,DB_Complessivo!$A:$A,"ACT",DB_Complessivo!$H:$H,$A15,DB_Complessivo!$B:$B,I$2)/1000</f>
        <v>3184.5264100000018</v>
      </c>
      <c r="J15" s="29">
        <f>SUMIFS(DB_Complessivo!$E:$E,DB_Complessivo!$A:$A,"ACT",DB_Complessivo!$H:$H,$A15,DB_Complessivo!$B:$B,J$2)/1000</f>
        <v>1353.2128599999924</v>
      </c>
      <c r="K15" s="29">
        <f>SUMIFS(DB_Complessivo!$E:$E,DB_Complessivo!$A:$A,"ACT",DB_Complessivo!$H:$H,$A15,DB_Complessivo!$B:$B,K$2)/1000</f>
        <v>0</v>
      </c>
      <c r="L15" s="29">
        <f>SUMIFS(DB_Complessivo!$E:$E,DB_Complessivo!$A:$A,"ACT",DB_Complessivo!$H:$H,$A15,DB_Complessivo!$B:$B,L$2)/1000</f>
        <v>0</v>
      </c>
      <c r="M15" s="29">
        <f>SUMIFS(DB_Complessivo!$E:$E,DB_Complessivo!$A:$A,"ACT",DB_Complessivo!$H:$H,$A15,DB_Complessivo!$B:$B,M$2)/1000</f>
        <v>0</v>
      </c>
      <c r="N15" s="29">
        <f>SUMIFS(DB_Complessivo!$E:$E,DB_Complessivo!$A:$A,"ACT",DB_Complessivo!$H:$H,$A15,DB_Complessivo!$B:$B,N$2)/1000</f>
        <v>0</v>
      </c>
      <c r="O15" s="29">
        <f>SUMIFS(DB_Complessivo!$E:$E,DB_Complessivo!$A:$A,"ACT",DB_Complessivo!$H:$H,$A15,DB_Complessivo!$B:$B,O$2)/1000</f>
        <v>0</v>
      </c>
      <c r="P15" s="29">
        <f>SUMIFS(DB_Complessivo!$E:$E,DB_Complessivo!$A:$A,"ACT",DB_Complessivo!$H:$H,$A15,DB_Complessivo!$B:$B,P$2)/1000</f>
        <v>0</v>
      </c>
      <c r="Q15" s="29">
        <f>SUMIFS(DB_Complessivo!$E:$E,DB_Complessivo!$A:$A,"ACT",DB_Complessivo!$H:$H,$A15,DB_Complessivo!$B:$B,Q$2)/1000</f>
        <v>0</v>
      </c>
    </row>
    <row r="16" spans="1:17" x14ac:dyDescent="0.25">
      <c r="A16" t="s">
        <v>342</v>
      </c>
      <c r="C16" s="28" t="s">
        <v>343</v>
      </c>
      <c r="D16" s="29">
        <f>SUMIFS(DB_Complessivo!$E:$E,DB_Complessivo!$A:$A,"ACT",DB_Complessivo!$H:$H,$A16,DB_Complessivo!$B:$B,D$2)/1000</f>
        <v>-786.791469999995</v>
      </c>
      <c r="E16" s="29">
        <f>SUMIFS(DB_Complessivo!$E:$E,DB_Complessivo!$A:$A,"ACT",DB_Complessivo!$H:$H,$A16,DB_Complessivo!$B:$B,E$2)/1000</f>
        <v>-1040.7201299999997</v>
      </c>
      <c r="F16" s="29">
        <f>SUMIFS(DB_Complessivo!$E:$E,DB_Complessivo!$A:$A,"ACT",DB_Complessivo!$H:$H,$A16,DB_Complessivo!$B:$B,F$2)/1000</f>
        <v>-1277.7141699999997</v>
      </c>
      <c r="G16" s="29">
        <f>SUMIFS(DB_Complessivo!$E:$E,DB_Complessivo!$A:$A,"ACT",DB_Complessivo!$H:$H,$A16,DB_Complessivo!$B:$B,G$2)/1000</f>
        <v>-519.57849999999939</v>
      </c>
      <c r="H16" s="29">
        <f>SUMIFS(DB_Complessivo!$E:$E,DB_Complessivo!$A:$A,"ACT",DB_Complessivo!$H:$H,$A16,DB_Complessivo!$B:$B,H$2)/1000</f>
        <v>-891.23224999999968</v>
      </c>
      <c r="I16" s="29">
        <f>SUMIFS(DB_Complessivo!$E:$E,DB_Complessivo!$A:$A,"ACT",DB_Complessivo!$H:$H,$A16,DB_Complessivo!$B:$B,I$2)/1000</f>
        <v>-1279.5817399999996</v>
      </c>
      <c r="J16" s="29">
        <f>SUMIFS(DB_Complessivo!$E:$E,DB_Complessivo!$A:$A,"ACT",DB_Complessivo!$H:$H,$A16,DB_Complessivo!$B:$B,J$2)/1000</f>
        <v>-827.84898999999962</v>
      </c>
      <c r="K16" s="29">
        <f>SUMIFS(DB_Complessivo!$E:$E,DB_Complessivo!$A:$A,"ACT",DB_Complessivo!$H:$H,$A16,DB_Complessivo!$B:$B,K$2)/1000</f>
        <v>0</v>
      </c>
      <c r="L16" s="29">
        <f>SUMIFS(DB_Complessivo!$E:$E,DB_Complessivo!$A:$A,"ACT",DB_Complessivo!$H:$H,$A16,DB_Complessivo!$B:$B,L$2)/1000</f>
        <v>0</v>
      </c>
      <c r="M16" s="29">
        <f>SUMIFS(DB_Complessivo!$E:$E,DB_Complessivo!$A:$A,"ACT",DB_Complessivo!$H:$H,$A16,DB_Complessivo!$B:$B,M$2)/1000</f>
        <v>0</v>
      </c>
      <c r="N16" s="29">
        <f>SUMIFS(DB_Complessivo!$E:$E,DB_Complessivo!$A:$A,"ACT",DB_Complessivo!$H:$H,$A16,DB_Complessivo!$B:$B,N$2)/1000</f>
        <v>0</v>
      </c>
      <c r="O16" s="29">
        <f>SUMIFS(DB_Complessivo!$E:$E,DB_Complessivo!$A:$A,"ACT",DB_Complessivo!$H:$H,$A16,DB_Complessivo!$B:$B,O$2)/1000</f>
        <v>0</v>
      </c>
      <c r="P16" s="29">
        <f>SUMIFS(DB_Complessivo!$E:$E,DB_Complessivo!$A:$A,"ACT",DB_Complessivo!$H:$H,$A16,DB_Complessivo!$B:$B,P$2)/1000</f>
        <v>0</v>
      </c>
      <c r="Q16" s="29">
        <f>SUMIFS(DB_Complessivo!$E:$E,DB_Complessivo!$A:$A,"ACT",DB_Complessivo!$H:$H,$A16,DB_Complessivo!$B:$B,Q$2)/1000</f>
        <v>0</v>
      </c>
    </row>
    <row r="17" spans="1:17" x14ac:dyDescent="0.25">
      <c r="A17" t="s">
        <v>345</v>
      </c>
      <c r="C17" s="28" t="s">
        <v>346</v>
      </c>
      <c r="D17" s="29">
        <f>SUMIFS(DB_Complessivo!$E:$E,DB_Complessivo!$A:$A,"ACT",DB_Complessivo!$H:$H,$A17,DB_Complessivo!$B:$B,D$2)/1000</f>
        <v>270.18941000000001</v>
      </c>
      <c r="E17" s="29">
        <f>SUMIFS(DB_Complessivo!$E:$E,DB_Complessivo!$A:$A,"ACT",DB_Complessivo!$H:$H,$A17,DB_Complessivo!$B:$B,E$2)/1000</f>
        <v>251.67853000000011</v>
      </c>
      <c r="F17" s="29">
        <f>SUMIFS(DB_Complessivo!$E:$E,DB_Complessivo!$A:$A,"ACT",DB_Complessivo!$H:$H,$A17,DB_Complessivo!$B:$B,F$2)/1000</f>
        <v>297.02743000000009</v>
      </c>
      <c r="G17" s="29">
        <f>SUMIFS(DB_Complessivo!$E:$E,DB_Complessivo!$A:$A,"ACT",DB_Complessivo!$H:$H,$A17,DB_Complessivo!$B:$B,G$2)/1000</f>
        <v>68.715220000000201</v>
      </c>
      <c r="H17" s="29">
        <f>SUMIFS(DB_Complessivo!$E:$E,DB_Complessivo!$A:$A,"ACT",DB_Complessivo!$H:$H,$A17,DB_Complessivo!$B:$B,H$2)/1000</f>
        <v>33.734480000000275</v>
      </c>
      <c r="I17" s="29">
        <f>SUMIFS(DB_Complessivo!$E:$E,DB_Complessivo!$A:$A,"ACT",DB_Complessivo!$H:$H,$A17,DB_Complessivo!$B:$B,I$2)/1000</f>
        <v>163.68855000000025</v>
      </c>
      <c r="J17" s="29">
        <f>SUMIFS(DB_Complessivo!$E:$E,DB_Complessivo!$A:$A,"ACT",DB_Complessivo!$H:$H,$A17,DB_Complessivo!$B:$B,J$2)/1000</f>
        <v>374.77313000000009</v>
      </c>
      <c r="K17" s="29">
        <f>SUMIFS(DB_Complessivo!$E:$E,DB_Complessivo!$A:$A,"ACT",DB_Complessivo!$H:$H,$A17,DB_Complessivo!$B:$B,K$2)/1000</f>
        <v>0</v>
      </c>
      <c r="L17" s="29">
        <f>SUMIFS(DB_Complessivo!$E:$E,DB_Complessivo!$A:$A,"ACT",DB_Complessivo!$H:$H,$A17,DB_Complessivo!$B:$B,L$2)/1000</f>
        <v>0</v>
      </c>
      <c r="M17" s="29">
        <f>SUMIFS(DB_Complessivo!$E:$E,DB_Complessivo!$A:$A,"ACT",DB_Complessivo!$H:$H,$A17,DB_Complessivo!$B:$B,M$2)/1000</f>
        <v>0</v>
      </c>
      <c r="N17" s="29">
        <f>SUMIFS(DB_Complessivo!$E:$E,DB_Complessivo!$A:$A,"ACT",DB_Complessivo!$H:$H,$A17,DB_Complessivo!$B:$B,N$2)/1000</f>
        <v>0</v>
      </c>
      <c r="O17" s="29">
        <f>SUMIFS(DB_Complessivo!$E:$E,DB_Complessivo!$A:$A,"ACT",DB_Complessivo!$H:$H,$A17,DB_Complessivo!$B:$B,O$2)/1000</f>
        <v>0</v>
      </c>
      <c r="P17" s="29">
        <f>SUMIFS(DB_Complessivo!$E:$E,DB_Complessivo!$A:$A,"ACT",DB_Complessivo!$H:$H,$A17,DB_Complessivo!$B:$B,P$2)/1000</f>
        <v>0</v>
      </c>
      <c r="Q17" s="29">
        <f>SUMIFS(DB_Complessivo!$E:$E,DB_Complessivo!$A:$A,"ACT",DB_Complessivo!$H:$H,$A17,DB_Complessivo!$B:$B,Q$2)/1000</f>
        <v>0</v>
      </c>
    </row>
    <row r="18" spans="1:17" x14ac:dyDescent="0.25">
      <c r="A18" t="s">
        <v>348</v>
      </c>
      <c r="C18" s="28" t="s">
        <v>349</v>
      </c>
      <c r="D18" s="29">
        <f>SUMIFS(DB_Complessivo!$E:$E,DB_Complessivo!$A:$A,"ACT",DB_Complessivo!$H:$H,$A18,DB_Complessivo!$B:$B,D$2)/1000</f>
        <v>-648.42184000000066</v>
      </c>
      <c r="E18" s="29">
        <f>SUMIFS(DB_Complessivo!$E:$E,DB_Complessivo!$A:$A,"ACT",DB_Complessivo!$H:$H,$A18,DB_Complessivo!$B:$B,E$2)/1000</f>
        <v>-617.07429699999977</v>
      </c>
      <c r="F18" s="29">
        <f>SUMIFS(DB_Complessivo!$E:$E,DB_Complessivo!$A:$A,"ACT",DB_Complessivo!$H:$H,$A18,DB_Complessivo!$B:$B,F$2)/1000</f>
        <v>-740.06599699999992</v>
      </c>
      <c r="G18" s="29">
        <f>SUMIFS(DB_Complessivo!$E:$E,DB_Complessivo!$A:$A,"ACT",DB_Complessivo!$H:$H,$A18,DB_Complessivo!$B:$B,G$2)/1000</f>
        <v>-262.12434699999989</v>
      </c>
      <c r="H18" s="29">
        <f>SUMIFS(DB_Complessivo!$E:$E,DB_Complessivo!$A:$A,"ACT",DB_Complessivo!$H:$H,$A18,DB_Complessivo!$B:$B,H$2)/1000</f>
        <v>-373.78784699999977</v>
      </c>
      <c r="I18" s="29">
        <f>SUMIFS(DB_Complessivo!$E:$E,DB_Complessivo!$A:$A,"ACT",DB_Complessivo!$H:$H,$A18,DB_Complessivo!$B:$B,I$2)/1000</f>
        <v>-472.27404699999994</v>
      </c>
      <c r="J18" s="29">
        <f>SUMIFS(DB_Complessivo!$E:$E,DB_Complessivo!$A:$A,"ACT",DB_Complessivo!$H:$H,$A18,DB_Complessivo!$B:$B,J$2)/1000</f>
        <v>-701.66724699999997</v>
      </c>
      <c r="K18" s="29">
        <f>SUMIFS(DB_Complessivo!$E:$E,DB_Complessivo!$A:$A,"ACT",DB_Complessivo!$H:$H,$A18,DB_Complessivo!$B:$B,K$2)/1000</f>
        <v>0</v>
      </c>
      <c r="L18" s="29">
        <f>SUMIFS(DB_Complessivo!$E:$E,DB_Complessivo!$A:$A,"ACT",DB_Complessivo!$H:$H,$A18,DB_Complessivo!$B:$B,L$2)/1000</f>
        <v>0</v>
      </c>
      <c r="M18" s="29">
        <f>SUMIFS(DB_Complessivo!$E:$E,DB_Complessivo!$A:$A,"ACT",DB_Complessivo!$H:$H,$A18,DB_Complessivo!$B:$B,M$2)/1000</f>
        <v>0</v>
      </c>
      <c r="N18" s="29">
        <f>SUMIFS(DB_Complessivo!$E:$E,DB_Complessivo!$A:$A,"ACT",DB_Complessivo!$H:$H,$A18,DB_Complessivo!$B:$B,N$2)/1000</f>
        <v>0</v>
      </c>
      <c r="O18" s="29">
        <f>SUMIFS(DB_Complessivo!$E:$E,DB_Complessivo!$A:$A,"ACT",DB_Complessivo!$H:$H,$A18,DB_Complessivo!$B:$B,O$2)/1000</f>
        <v>0</v>
      </c>
      <c r="P18" s="29">
        <f>SUMIFS(DB_Complessivo!$E:$E,DB_Complessivo!$A:$A,"ACT",DB_Complessivo!$H:$H,$A18,DB_Complessivo!$B:$B,P$2)/1000</f>
        <v>0</v>
      </c>
      <c r="Q18" s="29">
        <f>SUMIFS(DB_Complessivo!$E:$E,DB_Complessivo!$A:$A,"ACT",DB_Complessivo!$H:$H,$A18,DB_Complessivo!$B:$B,Q$2)/1000</f>
        <v>0</v>
      </c>
    </row>
    <row r="19" spans="1:17" x14ac:dyDescent="0.25">
      <c r="A19" t="s">
        <v>352</v>
      </c>
      <c r="C19" s="28" t="s">
        <v>353</v>
      </c>
      <c r="D19" s="29">
        <f>SUMIFS(DB_Complessivo!$E:$E,DB_Complessivo!$A:$A,"ACT",DB_Complessivo!$H:$H,$A19,DB_Complessivo!$B:$B,D$2)/1000</f>
        <v>-244.8211499999999</v>
      </c>
      <c r="E19" s="29">
        <f>SUMIFS(DB_Complessivo!$E:$E,DB_Complessivo!$A:$A,"ACT",DB_Complessivo!$H:$H,$A19,DB_Complessivo!$B:$B,E$2)/1000</f>
        <v>-470.69939999999997</v>
      </c>
      <c r="F19" s="29">
        <f>SUMIFS(DB_Complessivo!$E:$E,DB_Complessivo!$A:$A,"ACT",DB_Complessivo!$H:$H,$A19,DB_Complessivo!$B:$B,F$2)/1000</f>
        <v>-673.85957999999994</v>
      </c>
      <c r="G19" s="29">
        <f>SUMIFS(DB_Complessivo!$E:$E,DB_Complessivo!$A:$A,"ACT",DB_Complessivo!$H:$H,$A19,DB_Complessivo!$B:$B,G$2)/1000</f>
        <v>-644.64502000000005</v>
      </c>
      <c r="H19" s="29">
        <f>SUMIFS(DB_Complessivo!$E:$E,DB_Complessivo!$A:$A,"ACT",DB_Complessivo!$H:$H,$A19,DB_Complessivo!$B:$B,H$2)/1000</f>
        <v>-884.89274</v>
      </c>
      <c r="I19" s="29">
        <f>SUMIFS(DB_Complessivo!$E:$E,DB_Complessivo!$A:$A,"ACT",DB_Complessivo!$H:$H,$A19,DB_Complessivo!$B:$B,I$2)/1000</f>
        <v>-1115.8161</v>
      </c>
      <c r="J19" s="29">
        <f>SUMIFS(DB_Complessivo!$E:$E,DB_Complessivo!$A:$A,"ACT",DB_Complessivo!$H:$H,$A19,DB_Complessivo!$B:$B,J$2)/1000</f>
        <v>-435.97224999999986</v>
      </c>
      <c r="K19" s="29">
        <f>SUMIFS(DB_Complessivo!$E:$E,DB_Complessivo!$A:$A,"ACT",DB_Complessivo!$H:$H,$A19,DB_Complessivo!$B:$B,K$2)/1000</f>
        <v>0</v>
      </c>
      <c r="L19" s="29">
        <f>SUMIFS(DB_Complessivo!$E:$E,DB_Complessivo!$A:$A,"ACT",DB_Complessivo!$H:$H,$A19,DB_Complessivo!$B:$B,L$2)/1000</f>
        <v>0</v>
      </c>
      <c r="M19" s="29">
        <f>SUMIFS(DB_Complessivo!$E:$E,DB_Complessivo!$A:$A,"ACT",DB_Complessivo!$H:$H,$A19,DB_Complessivo!$B:$B,M$2)/1000</f>
        <v>0</v>
      </c>
      <c r="N19" s="29">
        <f>SUMIFS(DB_Complessivo!$E:$E,DB_Complessivo!$A:$A,"ACT",DB_Complessivo!$H:$H,$A19,DB_Complessivo!$B:$B,N$2)/1000</f>
        <v>0</v>
      </c>
      <c r="O19" s="29">
        <f>SUMIFS(DB_Complessivo!$E:$E,DB_Complessivo!$A:$A,"ACT",DB_Complessivo!$H:$H,$A19,DB_Complessivo!$B:$B,O$2)/1000</f>
        <v>0</v>
      </c>
      <c r="P19" s="29">
        <f>SUMIFS(DB_Complessivo!$E:$E,DB_Complessivo!$A:$A,"ACT",DB_Complessivo!$H:$H,$A19,DB_Complessivo!$B:$B,P$2)/1000</f>
        <v>0</v>
      </c>
      <c r="Q19" s="29">
        <f>SUMIFS(DB_Complessivo!$E:$E,DB_Complessivo!$A:$A,"ACT",DB_Complessivo!$H:$H,$A19,DB_Complessivo!$B:$B,Q$2)/1000</f>
        <v>0</v>
      </c>
    </row>
    <row r="20" spans="1:17" x14ac:dyDescent="0.25">
      <c r="A20" t="s">
        <v>355</v>
      </c>
      <c r="C20" s="28" t="s">
        <v>356</v>
      </c>
      <c r="D20" s="29">
        <f>SUMIFS(DB_Complessivo!$E:$E,DB_Complessivo!$A:$A,"ACT",DB_Complessivo!$H:$H,$A20,DB_Complessivo!$B:$B,D$2)/1000</f>
        <v>44.042879999999798</v>
      </c>
      <c r="E20" s="29">
        <f>SUMIFS(DB_Complessivo!$E:$E,DB_Complessivo!$A:$A,"ACT",DB_Complessivo!$H:$H,$A20,DB_Complessivo!$B:$B,E$2)/1000</f>
        <v>26.200140000000069</v>
      </c>
      <c r="F20" s="29">
        <f>SUMIFS(DB_Complessivo!$E:$E,DB_Complessivo!$A:$A,"ACT",DB_Complessivo!$H:$H,$A20,DB_Complessivo!$B:$B,F$2)/1000</f>
        <v>-104.12497999999995</v>
      </c>
      <c r="G20" s="29">
        <f>SUMIFS(DB_Complessivo!$E:$E,DB_Complessivo!$A:$A,"ACT",DB_Complessivo!$H:$H,$A20,DB_Complessivo!$B:$B,G$2)/1000</f>
        <v>-313.56336999999991</v>
      </c>
      <c r="H20" s="29">
        <f>SUMIFS(DB_Complessivo!$E:$E,DB_Complessivo!$A:$A,"ACT",DB_Complessivo!$H:$H,$A20,DB_Complessivo!$B:$B,H$2)/1000</f>
        <v>-416.00093999999979</v>
      </c>
      <c r="I20" s="29">
        <f>SUMIFS(DB_Complessivo!$E:$E,DB_Complessivo!$A:$A,"ACT",DB_Complessivo!$H:$H,$A20,DB_Complessivo!$B:$B,I$2)/1000</f>
        <v>-579.07904999999994</v>
      </c>
      <c r="J20" s="29">
        <f>SUMIFS(DB_Complessivo!$E:$E,DB_Complessivo!$A:$A,"ACT",DB_Complessivo!$H:$H,$A20,DB_Complessivo!$B:$B,J$2)/1000</f>
        <v>32.741440000000139</v>
      </c>
      <c r="K20" s="29">
        <f>SUMIFS(DB_Complessivo!$E:$E,DB_Complessivo!$A:$A,"ACT",DB_Complessivo!$H:$H,$A20,DB_Complessivo!$B:$B,K$2)/1000</f>
        <v>0</v>
      </c>
      <c r="L20" s="29">
        <f>SUMIFS(DB_Complessivo!$E:$E,DB_Complessivo!$A:$A,"ACT",DB_Complessivo!$H:$H,$A20,DB_Complessivo!$B:$B,L$2)/1000</f>
        <v>0</v>
      </c>
      <c r="M20" s="29">
        <f>SUMIFS(DB_Complessivo!$E:$E,DB_Complessivo!$A:$A,"ACT",DB_Complessivo!$H:$H,$A20,DB_Complessivo!$B:$B,M$2)/1000</f>
        <v>0</v>
      </c>
      <c r="N20" s="29">
        <f>SUMIFS(DB_Complessivo!$E:$E,DB_Complessivo!$A:$A,"ACT",DB_Complessivo!$H:$H,$A20,DB_Complessivo!$B:$B,N$2)/1000</f>
        <v>0</v>
      </c>
      <c r="O20" s="29">
        <f>SUMIFS(DB_Complessivo!$E:$E,DB_Complessivo!$A:$A,"ACT",DB_Complessivo!$H:$H,$A20,DB_Complessivo!$B:$B,O$2)/1000</f>
        <v>0</v>
      </c>
      <c r="P20" s="29">
        <f>SUMIFS(DB_Complessivo!$E:$E,DB_Complessivo!$A:$A,"ACT",DB_Complessivo!$H:$H,$A20,DB_Complessivo!$B:$B,P$2)/1000</f>
        <v>0</v>
      </c>
      <c r="Q20" s="29">
        <f>SUMIFS(DB_Complessivo!$E:$E,DB_Complessivo!$A:$A,"ACT",DB_Complessivo!$H:$H,$A20,DB_Complessivo!$B:$B,Q$2)/1000</f>
        <v>0</v>
      </c>
    </row>
    <row r="21" spans="1:17" x14ac:dyDescent="0.25">
      <c r="A21" t="s">
        <v>358</v>
      </c>
      <c r="C21" s="28" t="s">
        <v>359</v>
      </c>
      <c r="D21" s="29">
        <f>SUMIFS(DB_Complessivo!$E:$E,DB_Complessivo!$A:$A,"ACT",DB_Complessivo!$H:$H,$A21,DB_Complessivo!$B:$B,D$2)/1000</f>
        <v>0</v>
      </c>
      <c r="E21" s="29">
        <f>SUMIFS(DB_Complessivo!$E:$E,DB_Complessivo!$A:$A,"ACT",DB_Complessivo!$H:$H,$A21,DB_Complessivo!$B:$B,E$2)/1000</f>
        <v>0</v>
      </c>
      <c r="F21" s="29">
        <f>SUMIFS(DB_Complessivo!$E:$E,DB_Complessivo!$A:$A,"ACT",DB_Complessivo!$H:$H,$A21,DB_Complessivo!$B:$B,F$2)/1000</f>
        <v>0</v>
      </c>
      <c r="G21" s="29">
        <f>SUMIFS(DB_Complessivo!$E:$E,DB_Complessivo!$A:$A,"ACT",DB_Complessivo!$H:$H,$A21,DB_Complessivo!$B:$B,G$2)/1000</f>
        <v>0</v>
      </c>
      <c r="H21" s="29">
        <f>SUMIFS(DB_Complessivo!$E:$E,DB_Complessivo!$A:$A,"ACT",DB_Complessivo!$H:$H,$A21,DB_Complessivo!$B:$B,H$2)/1000</f>
        <v>0</v>
      </c>
      <c r="I21" s="29">
        <f>SUMIFS(DB_Complessivo!$E:$E,DB_Complessivo!$A:$A,"ACT",DB_Complessivo!$H:$H,$A21,DB_Complessivo!$B:$B,I$2)/1000</f>
        <v>0</v>
      </c>
      <c r="J21" s="29">
        <f>SUMIFS(DB_Complessivo!$E:$E,DB_Complessivo!$A:$A,"ACT",DB_Complessivo!$H:$H,$A21,DB_Complessivo!$B:$B,J$2)/1000</f>
        <v>0</v>
      </c>
      <c r="K21" s="29">
        <f>SUMIFS(DB_Complessivo!$E:$E,DB_Complessivo!$A:$A,"ACT",DB_Complessivo!$H:$H,$A21,DB_Complessivo!$B:$B,K$2)/1000</f>
        <v>0</v>
      </c>
      <c r="L21" s="29">
        <f>SUMIFS(DB_Complessivo!$E:$E,DB_Complessivo!$A:$A,"ACT",DB_Complessivo!$H:$H,$A21,DB_Complessivo!$B:$B,L$2)/1000</f>
        <v>0</v>
      </c>
      <c r="M21" s="29">
        <f>SUMIFS(DB_Complessivo!$E:$E,DB_Complessivo!$A:$A,"ACT",DB_Complessivo!$H:$H,$A21,DB_Complessivo!$B:$B,M$2)/1000</f>
        <v>0</v>
      </c>
      <c r="N21" s="29">
        <f>SUMIFS(DB_Complessivo!$E:$E,DB_Complessivo!$A:$A,"ACT",DB_Complessivo!$H:$H,$A21,DB_Complessivo!$B:$B,N$2)/1000</f>
        <v>0</v>
      </c>
      <c r="O21" s="29">
        <f>SUMIFS(DB_Complessivo!$E:$E,DB_Complessivo!$A:$A,"ACT",DB_Complessivo!$H:$H,$A21,DB_Complessivo!$B:$B,O$2)/1000</f>
        <v>0</v>
      </c>
      <c r="P21" s="29">
        <f>SUMIFS(DB_Complessivo!$E:$E,DB_Complessivo!$A:$A,"ACT",DB_Complessivo!$H:$H,$A21,DB_Complessivo!$B:$B,P$2)/1000</f>
        <v>0</v>
      </c>
      <c r="Q21" s="29">
        <f>SUMIFS(DB_Complessivo!$E:$E,DB_Complessivo!$A:$A,"ACT",DB_Complessivo!$H:$H,$A21,DB_Complessivo!$B:$B,Q$2)/1000</f>
        <v>0</v>
      </c>
    </row>
    <row r="22" spans="1:17" x14ac:dyDescent="0.25">
      <c r="C22" s="30" t="s">
        <v>361</v>
      </c>
      <c r="D22" s="31">
        <f>SUM(D14:D21)</f>
        <v>1173.1885099999938</v>
      </c>
      <c r="E22" s="31">
        <f t="shared" ref="E22" si="5">SUM(E14:E21)</f>
        <v>1046.0760429999943</v>
      </c>
      <c r="F22" s="31">
        <f t="shared" ref="F22" si="6">SUM(F14:F21)</f>
        <v>984.11404299999424</v>
      </c>
      <c r="G22" s="31">
        <f t="shared" ref="G22" si="7">SUM(G14:G21)</f>
        <v>-120.71526699999839</v>
      </c>
      <c r="H22" s="31">
        <f t="shared" ref="H22" si="8">SUM(H14:H21)</f>
        <v>-106.94432699999754</v>
      </c>
      <c r="I22" s="31">
        <f t="shared" ref="I22" si="9">SUM(I14:I21)</f>
        <v>-97.991676999997367</v>
      </c>
      <c r="J22" s="31">
        <f t="shared" ref="J22" si="10">SUM(J14:J21)</f>
        <v>286.29679299999333</v>
      </c>
      <c r="K22" s="31">
        <f t="shared" ref="K22" si="11">SUM(K14:K21)</f>
        <v>0</v>
      </c>
      <c r="L22" s="31">
        <f t="shared" ref="L22" si="12">SUM(L14:L21)</f>
        <v>0</v>
      </c>
      <c r="M22" s="31">
        <f t="shared" ref="M22" si="13">SUM(M14:M21)</f>
        <v>0</v>
      </c>
      <c r="N22" s="31">
        <f t="shared" ref="N22" si="14">SUM(N14:N21)</f>
        <v>0</v>
      </c>
      <c r="O22" s="31">
        <f t="shared" ref="O22" si="15">SUM(O14:O21)</f>
        <v>0</v>
      </c>
      <c r="P22" s="31">
        <f t="shared" ref="P22" si="16">SUM(P14:P21)</f>
        <v>0</v>
      </c>
      <c r="Q22" s="31">
        <f t="shared" ref="Q22" si="17">SUM(Q14:Q21)</f>
        <v>0</v>
      </c>
    </row>
    <row r="24" spans="1:17" x14ac:dyDescent="0.25">
      <c r="C24" s="24" t="s">
        <v>362</v>
      </c>
      <c r="D24" s="24">
        <f>SUM(D12,D22)</f>
        <v>1072.068549999995</v>
      </c>
      <c r="E24" s="24">
        <f t="shared" ref="E24:Q24" si="18">SUM(E12,E22)</f>
        <v>927.22715299999425</v>
      </c>
      <c r="F24" s="24">
        <f t="shared" si="18"/>
        <v>849.2501029999944</v>
      </c>
      <c r="G24" s="24">
        <f t="shared" si="18"/>
        <v>-165.50955699999838</v>
      </c>
      <c r="H24" s="24">
        <f t="shared" si="18"/>
        <v>-179.58345699999751</v>
      </c>
      <c r="I24" s="24">
        <f t="shared" si="18"/>
        <v>-191.29262699999737</v>
      </c>
      <c r="J24" s="24">
        <f t="shared" si="18"/>
        <v>43.857722999993427</v>
      </c>
      <c r="K24" s="24">
        <f t="shared" si="18"/>
        <v>0</v>
      </c>
      <c r="L24" s="24">
        <f t="shared" si="18"/>
        <v>0</v>
      </c>
      <c r="M24" s="24">
        <f t="shared" si="18"/>
        <v>0</v>
      </c>
      <c r="N24" s="24">
        <f t="shared" si="18"/>
        <v>0</v>
      </c>
      <c r="O24" s="24">
        <f t="shared" si="18"/>
        <v>0</v>
      </c>
      <c r="P24" s="24">
        <f t="shared" si="18"/>
        <v>0</v>
      </c>
      <c r="Q24" s="24">
        <f t="shared" si="18"/>
        <v>0</v>
      </c>
    </row>
    <row r="26" spans="1:17" x14ac:dyDescent="0.25">
      <c r="A26" t="s">
        <v>324</v>
      </c>
      <c r="C26" s="28" t="s">
        <v>323</v>
      </c>
      <c r="D26" s="29">
        <f>-SUMIFS(DB_Complessivo!$E:$E,DB_Complessivo!$A:$A,"ACT",DB_Complessivo!$H:$H,$A26,DB_Complessivo!$B:$B,D$2)/1000</f>
        <v>-2755.6611170000056</v>
      </c>
      <c r="E26" s="29">
        <f>-SUMIFS(DB_Complessivo!$E:$E,DB_Complessivo!$A:$A,"ACT",DB_Complessivo!$H:$H,$A26,DB_Complessivo!$B:$B,E$2)/1000</f>
        <v>-2955.6158870000072</v>
      </c>
      <c r="F26" s="29">
        <f>-SUMIFS(DB_Complessivo!$E:$E,DB_Complessivo!$A:$A,"ACT",DB_Complessivo!$H:$H,$A26,DB_Complessivo!$B:$B,F$2)/1000</f>
        <v>-2980.5518870000069</v>
      </c>
      <c r="G26" s="29">
        <f>-SUMIFS(DB_Complessivo!$E:$E,DB_Complessivo!$A:$A,"ACT",DB_Complessivo!$H:$H,$A26,DB_Complessivo!$B:$B,G$2)/1000</f>
        <v>-124.93094000000009</v>
      </c>
      <c r="H26" s="29">
        <f>-SUMIFS(DB_Complessivo!$E:$E,DB_Complessivo!$A:$A,"ACT",DB_Complessivo!$H:$H,$A26,DB_Complessivo!$B:$B,H$2)/1000</f>
        <v>-346.83167000000003</v>
      </c>
      <c r="I26" s="29">
        <f>-SUMIFS(DB_Complessivo!$E:$E,DB_Complessivo!$A:$A,"ACT",DB_Complessivo!$H:$H,$A26,DB_Complessivo!$B:$B,I$2)/1000</f>
        <v>-380.82312999999999</v>
      </c>
      <c r="J26" s="29">
        <f>-SUMIFS(DB_Complessivo!$E:$E,DB_Complessivo!$A:$A,"ACT",DB_Complessivo!$H:$H,$A26,DB_Complessivo!$B:$B,J$2)/1000</f>
        <v>-3022.1901670000066</v>
      </c>
      <c r="K26" s="29">
        <f>-SUMIFS(DB_Complessivo!$E:$E,DB_Complessivo!$A:$A,"ACT",DB_Complessivo!$H:$H,$A26,DB_Complessivo!$B:$B,K$2)/1000</f>
        <v>0</v>
      </c>
      <c r="L26" s="29">
        <f>-SUMIFS(DB_Complessivo!$E:$E,DB_Complessivo!$A:$A,"ACT",DB_Complessivo!$H:$H,$A26,DB_Complessivo!$B:$B,L$2)/1000</f>
        <v>0</v>
      </c>
      <c r="M26" s="29">
        <f>-SUMIFS(DB_Complessivo!$E:$E,DB_Complessivo!$A:$A,"ACT",DB_Complessivo!$H:$H,$A26,DB_Complessivo!$B:$B,M$2)/1000</f>
        <v>0</v>
      </c>
      <c r="N26" s="29">
        <f>-SUMIFS(DB_Complessivo!$E:$E,DB_Complessivo!$A:$A,"ACT",DB_Complessivo!$H:$H,$A26,DB_Complessivo!$B:$B,N$2)/1000</f>
        <v>0</v>
      </c>
      <c r="O26" s="29">
        <f>-SUMIFS(DB_Complessivo!$E:$E,DB_Complessivo!$A:$A,"ACT",DB_Complessivo!$H:$H,$A26,DB_Complessivo!$B:$B,O$2)/1000</f>
        <v>0</v>
      </c>
      <c r="P26" s="29">
        <f>-SUMIFS(DB_Complessivo!$E:$E,DB_Complessivo!$A:$A,"ACT",DB_Complessivo!$H:$H,$A26,DB_Complessivo!$B:$B,P$2)/1000</f>
        <v>0</v>
      </c>
      <c r="Q26" s="29">
        <f>-SUMIFS(DB_Complessivo!$E:$E,DB_Complessivo!$A:$A,"ACT",DB_Complessivo!$H:$H,$A26,DB_Complessivo!$B:$B,Q$2)/1000</f>
        <v>0</v>
      </c>
    </row>
    <row r="27" spans="1:17" x14ac:dyDescent="0.25">
      <c r="A27" t="s">
        <v>327</v>
      </c>
      <c r="C27" s="28" t="s">
        <v>326</v>
      </c>
      <c r="D27" s="29">
        <f>-SUMIFS(DB_Complessivo!$E:$E,DB_Complessivo!$A:$A,"ACT",DB_Complessivo!$H:$H,$A27,DB_Complessivo!$B:$B,D$2)/1000</f>
        <v>492.45933000000002</v>
      </c>
      <c r="E27" s="29">
        <f>-SUMIFS(DB_Complessivo!$E:$E,DB_Complessivo!$A:$A,"ACT",DB_Complessivo!$H:$H,$A27,DB_Complessivo!$B:$B,E$2)/1000</f>
        <v>530.76373999999998</v>
      </c>
      <c r="F27" s="29">
        <f>-SUMIFS(DB_Complessivo!$E:$E,DB_Complessivo!$A:$A,"ACT",DB_Complessivo!$H:$H,$A27,DB_Complessivo!$B:$B,F$2)/1000</f>
        <v>530.76373999999998</v>
      </c>
      <c r="G27" s="29">
        <f>-SUMIFS(DB_Complessivo!$E:$E,DB_Complessivo!$A:$A,"ACT",DB_Complessivo!$H:$H,$A27,DB_Complessivo!$B:$B,G$2)/1000</f>
        <v>38.304409999999997</v>
      </c>
      <c r="H27" s="29">
        <f>-SUMIFS(DB_Complessivo!$E:$E,DB_Complessivo!$A:$A,"ACT",DB_Complessivo!$H:$H,$A27,DB_Complessivo!$B:$B,H$2)/1000</f>
        <v>38.304409999999997</v>
      </c>
      <c r="I27" s="29">
        <f>-SUMIFS(DB_Complessivo!$E:$E,DB_Complessivo!$A:$A,"ACT",DB_Complessivo!$H:$H,$A27,DB_Complessivo!$B:$B,I$2)/1000</f>
        <v>38.304409999999997</v>
      </c>
      <c r="J27" s="29">
        <f>-SUMIFS(DB_Complessivo!$E:$E,DB_Complessivo!$A:$A,"ACT",DB_Complessivo!$H:$H,$A27,DB_Complessivo!$B:$B,J$2)/1000</f>
        <v>20.321740000000108</v>
      </c>
      <c r="K27" s="29">
        <f>-SUMIFS(DB_Complessivo!$E:$E,DB_Complessivo!$A:$A,"ACT",DB_Complessivo!$H:$H,$A27,DB_Complessivo!$B:$B,K$2)/1000</f>
        <v>0</v>
      </c>
      <c r="L27" s="29">
        <f>-SUMIFS(DB_Complessivo!$E:$E,DB_Complessivo!$A:$A,"ACT",DB_Complessivo!$H:$H,$A27,DB_Complessivo!$B:$B,L$2)/1000</f>
        <v>0</v>
      </c>
      <c r="M27" s="29">
        <f>-SUMIFS(DB_Complessivo!$E:$E,DB_Complessivo!$A:$A,"ACT",DB_Complessivo!$H:$H,$A27,DB_Complessivo!$B:$B,M$2)/1000</f>
        <v>0</v>
      </c>
      <c r="N27" s="29">
        <f>-SUMIFS(DB_Complessivo!$E:$E,DB_Complessivo!$A:$A,"ACT",DB_Complessivo!$H:$H,$A27,DB_Complessivo!$B:$B,N$2)/1000</f>
        <v>0</v>
      </c>
      <c r="O27" s="29">
        <f>-SUMIFS(DB_Complessivo!$E:$E,DB_Complessivo!$A:$A,"ACT",DB_Complessivo!$H:$H,$A27,DB_Complessivo!$B:$B,O$2)/1000</f>
        <v>0</v>
      </c>
      <c r="P27" s="29">
        <f>-SUMIFS(DB_Complessivo!$E:$E,DB_Complessivo!$A:$A,"ACT",DB_Complessivo!$H:$H,$A27,DB_Complessivo!$B:$B,P$2)/1000</f>
        <v>0</v>
      </c>
      <c r="Q27" s="29">
        <f>-SUMIFS(DB_Complessivo!$E:$E,DB_Complessivo!$A:$A,"ACT",DB_Complessivo!$H:$H,$A27,DB_Complessivo!$B:$B,Q$2)/1000</f>
        <v>0</v>
      </c>
    </row>
    <row r="28" spans="1:17" x14ac:dyDescent="0.25">
      <c r="C28" s="32" t="s">
        <v>330</v>
      </c>
      <c r="D28" s="33">
        <f>SUM(D26:D27)</f>
        <v>-2263.2017870000054</v>
      </c>
      <c r="E28" s="33">
        <f t="shared" ref="E28:Q28" si="19">SUM(E26:E27)</f>
        <v>-2424.8521470000073</v>
      </c>
      <c r="F28" s="33">
        <f t="shared" si="19"/>
        <v>-2449.788147000007</v>
      </c>
      <c r="G28" s="33">
        <f t="shared" si="19"/>
        <v>-86.626530000000088</v>
      </c>
      <c r="H28" s="33">
        <f t="shared" si="19"/>
        <v>-308.52726000000001</v>
      </c>
      <c r="I28" s="33">
        <f t="shared" si="19"/>
        <v>-342.51871999999997</v>
      </c>
      <c r="J28" s="33">
        <f t="shared" si="19"/>
        <v>-3001.8684270000062</v>
      </c>
      <c r="K28" s="33">
        <f t="shared" si="19"/>
        <v>0</v>
      </c>
      <c r="L28" s="33">
        <f t="shared" si="19"/>
        <v>0</v>
      </c>
      <c r="M28" s="33">
        <f t="shared" si="19"/>
        <v>0</v>
      </c>
      <c r="N28" s="33">
        <f t="shared" si="19"/>
        <v>0</v>
      </c>
      <c r="O28" s="33">
        <f t="shared" si="19"/>
        <v>0</v>
      </c>
      <c r="P28" s="33">
        <f t="shared" si="19"/>
        <v>0</v>
      </c>
      <c r="Q28" s="33">
        <f t="shared" si="19"/>
        <v>0</v>
      </c>
    </row>
    <row r="30" spans="1:17" x14ac:dyDescent="0.25">
      <c r="A30" t="s">
        <v>333</v>
      </c>
      <c r="C30" s="28" t="s">
        <v>335</v>
      </c>
      <c r="D30" s="29">
        <f>-SUMIFS(DB_Complessivo!$E:$E,DB_Complessivo!$A:$A,"ACT",DB_Complessivo!$H:$H,$A30,DB_Complessivo!$B:$B,D$2)/1000</f>
        <v>2345.1616899999999</v>
      </c>
      <c r="E30" s="29">
        <f>-SUMIFS(DB_Complessivo!$E:$E,DB_Complessivo!$A:$A,"ACT",DB_Complessivo!$H:$H,$A30,DB_Complessivo!$B:$B,E$2)/1000</f>
        <v>2250.9372100000001</v>
      </c>
      <c r="F30" s="29">
        <f>-SUMIFS(DB_Complessivo!$E:$E,DB_Complessivo!$A:$A,"ACT",DB_Complessivo!$H:$H,$A30,DB_Complessivo!$B:$B,F$2)/1000</f>
        <v>2236.0209099999997</v>
      </c>
      <c r="G30" s="29">
        <f>-SUMIFS(DB_Complessivo!$E:$E,DB_Complessivo!$A:$A,"ACT",DB_Complessivo!$H:$H,$A30,DB_Complessivo!$B:$B,G$2)/1000</f>
        <v>-109.14077999999999</v>
      </c>
      <c r="H30" s="29">
        <f>-SUMIFS(DB_Complessivo!$E:$E,DB_Complessivo!$A:$A,"ACT",DB_Complessivo!$H:$H,$A30,DB_Complessivo!$B:$B,H$2)/1000</f>
        <v>-109.14077999999999</v>
      </c>
      <c r="I30" s="29">
        <f>-SUMIFS(DB_Complessivo!$E:$E,DB_Complessivo!$A:$A,"ACT",DB_Complessivo!$H:$H,$A30,DB_Complessivo!$B:$B,I$2)/1000</f>
        <v>-109.14077999999999</v>
      </c>
      <c r="J30" s="29">
        <f>-SUMIFS(DB_Complessivo!$E:$E,DB_Complessivo!$A:$A,"ACT",DB_Complessivo!$H:$H,$A30,DB_Complessivo!$B:$B,J$2)/1000</f>
        <v>2062.2306999999996</v>
      </c>
      <c r="K30" s="29">
        <f>-SUMIFS(DB_Complessivo!$E:$E,DB_Complessivo!$A:$A,"ACT",DB_Complessivo!$H:$H,$A30,DB_Complessivo!$B:$B,K$2)/1000</f>
        <v>0</v>
      </c>
      <c r="L30" s="29">
        <f>-SUMIFS(DB_Complessivo!$E:$E,DB_Complessivo!$A:$A,"ACT",DB_Complessivo!$H:$H,$A30,DB_Complessivo!$B:$B,L$2)/1000</f>
        <v>0</v>
      </c>
      <c r="M30" s="29">
        <f>-SUMIFS(DB_Complessivo!$E:$E,DB_Complessivo!$A:$A,"ACT",DB_Complessivo!$H:$H,$A30,DB_Complessivo!$B:$B,M$2)/1000</f>
        <v>0</v>
      </c>
      <c r="N30" s="29">
        <f>-SUMIFS(DB_Complessivo!$E:$E,DB_Complessivo!$A:$A,"ACT",DB_Complessivo!$H:$H,$A30,DB_Complessivo!$B:$B,N$2)/1000</f>
        <v>0</v>
      </c>
      <c r="O30" s="29">
        <f>-SUMIFS(DB_Complessivo!$E:$E,DB_Complessivo!$A:$A,"ACT",DB_Complessivo!$H:$H,$A30,DB_Complessivo!$B:$B,O$2)/1000</f>
        <v>0</v>
      </c>
      <c r="P30" s="29">
        <f>-SUMIFS(DB_Complessivo!$E:$E,DB_Complessivo!$A:$A,"ACT",DB_Complessivo!$H:$H,$A30,DB_Complessivo!$B:$B,P$2)/1000</f>
        <v>0</v>
      </c>
      <c r="Q30" s="29">
        <f>-SUMIFS(DB_Complessivo!$E:$E,DB_Complessivo!$A:$A,"ACT",DB_Complessivo!$H:$H,$A30,DB_Complessivo!$B:$B,Q$2)/1000</f>
        <v>0</v>
      </c>
    </row>
    <row r="31" spans="1:17" x14ac:dyDescent="0.25">
      <c r="A31" t="s">
        <v>336</v>
      </c>
      <c r="C31" s="28" t="s">
        <v>337</v>
      </c>
      <c r="D31" s="29">
        <f>-SUMIFS(DB_Complessivo!$E:$E,DB_Complessivo!$A:$A,"ACT",DB_Complessivo!$H:$H,$A31,DB_Complessivo!$B:$B,D$2)/1000</f>
        <v>-1140.2290700000001</v>
      </c>
      <c r="E31" s="29">
        <f>-SUMIFS(DB_Complessivo!$E:$E,DB_Complessivo!$A:$A,"ACT",DB_Complessivo!$H:$H,$A31,DB_Complessivo!$B:$B,E$2)/1000</f>
        <v>-1140.2290700000001</v>
      </c>
      <c r="F31" s="29">
        <f>-SUMIFS(DB_Complessivo!$E:$E,DB_Complessivo!$A:$A,"ACT",DB_Complessivo!$H:$H,$A31,DB_Complessivo!$B:$B,F$2)/1000</f>
        <v>-1140.2290700000001</v>
      </c>
      <c r="G31" s="29">
        <f>-SUMIFS(DB_Complessivo!$E:$E,DB_Complessivo!$A:$A,"ACT",DB_Complessivo!$H:$H,$A31,DB_Complessivo!$B:$B,G$2)/1000</f>
        <v>0</v>
      </c>
      <c r="H31" s="29">
        <f>-SUMIFS(DB_Complessivo!$E:$E,DB_Complessivo!$A:$A,"ACT",DB_Complessivo!$H:$H,$A31,DB_Complessivo!$B:$B,H$2)/1000</f>
        <v>0</v>
      </c>
      <c r="I31" s="29">
        <f>-SUMIFS(DB_Complessivo!$E:$E,DB_Complessivo!$A:$A,"ACT",DB_Complessivo!$H:$H,$A31,DB_Complessivo!$B:$B,I$2)/1000</f>
        <v>0</v>
      </c>
      <c r="J31" s="29">
        <f>-SUMIFS(DB_Complessivo!$E:$E,DB_Complessivo!$A:$A,"ACT",DB_Complessivo!$H:$H,$A31,DB_Complessivo!$B:$B,J$2)/1000</f>
        <v>-1118.81159</v>
      </c>
      <c r="K31" s="29">
        <f>-SUMIFS(DB_Complessivo!$E:$E,DB_Complessivo!$A:$A,"ACT",DB_Complessivo!$H:$H,$A31,DB_Complessivo!$B:$B,K$2)/1000</f>
        <v>0</v>
      </c>
      <c r="L31" s="29">
        <f>-SUMIFS(DB_Complessivo!$E:$E,DB_Complessivo!$A:$A,"ACT",DB_Complessivo!$H:$H,$A31,DB_Complessivo!$B:$B,L$2)/1000</f>
        <v>0</v>
      </c>
      <c r="M31" s="29">
        <f>-SUMIFS(DB_Complessivo!$E:$E,DB_Complessivo!$A:$A,"ACT",DB_Complessivo!$H:$H,$A31,DB_Complessivo!$B:$B,M$2)/1000</f>
        <v>0</v>
      </c>
      <c r="N31" s="29">
        <f>-SUMIFS(DB_Complessivo!$E:$E,DB_Complessivo!$A:$A,"ACT",DB_Complessivo!$H:$H,$A31,DB_Complessivo!$B:$B,N$2)/1000</f>
        <v>0</v>
      </c>
      <c r="O31" s="29">
        <f>-SUMIFS(DB_Complessivo!$E:$E,DB_Complessivo!$A:$A,"ACT",DB_Complessivo!$H:$H,$A31,DB_Complessivo!$B:$B,O$2)/1000</f>
        <v>0</v>
      </c>
      <c r="P31" s="29">
        <f>-SUMIFS(DB_Complessivo!$E:$E,DB_Complessivo!$A:$A,"ACT",DB_Complessivo!$H:$H,$A31,DB_Complessivo!$B:$B,P$2)/1000</f>
        <v>0</v>
      </c>
      <c r="Q31" s="29">
        <f>-SUMIFS(DB_Complessivo!$E:$E,DB_Complessivo!$A:$A,"ACT",DB_Complessivo!$H:$H,$A31,DB_Complessivo!$B:$B,Q$2)/1000</f>
        <v>0</v>
      </c>
    </row>
    <row r="32" spans="1:17" x14ac:dyDescent="0.25">
      <c r="C32" s="32" t="s">
        <v>339</v>
      </c>
      <c r="D32" s="33">
        <f>SUM(D30:D31)</f>
        <v>1204.9326199999998</v>
      </c>
      <c r="E32" s="33">
        <f t="shared" ref="E32" si="20">SUM(E30:E31)</f>
        <v>1110.70814</v>
      </c>
      <c r="F32" s="33">
        <f t="shared" ref="F32" si="21">SUM(F30:F31)</f>
        <v>1095.7918399999996</v>
      </c>
      <c r="G32" s="33">
        <f t="shared" ref="G32" si="22">SUM(G30:G31)</f>
        <v>-109.14077999999999</v>
      </c>
      <c r="H32" s="33">
        <f t="shared" ref="H32" si="23">SUM(H30:H31)</f>
        <v>-109.14077999999999</v>
      </c>
      <c r="I32" s="33">
        <f t="shared" ref="I32" si="24">SUM(I30:I31)</f>
        <v>-109.14077999999999</v>
      </c>
      <c r="J32" s="33">
        <f t="shared" ref="J32" si="25">SUM(J30:J31)</f>
        <v>943.41910999999959</v>
      </c>
      <c r="K32" s="33">
        <f t="shared" ref="K32" si="26">SUM(K30:K31)</f>
        <v>0</v>
      </c>
      <c r="L32" s="33">
        <f t="shared" ref="L32" si="27">SUM(L30:L31)</f>
        <v>0</v>
      </c>
      <c r="M32" s="33">
        <f t="shared" ref="M32" si="28">SUM(M30:M31)</f>
        <v>0</v>
      </c>
      <c r="N32" s="33">
        <f t="shared" ref="N32" si="29">SUM(N30:N31)</f>
        <v>0</v>
      </c>
      <c r="O32" s="33">
        <f t="shared" ref="O32" si="30">SUM(O30:O31)</f>
        <v>0</v>
      </c>
      <c r="P32" s="33">
        <f t="shared" ref="P32" si="31">SUM(P30:P31)</f>
        <v>0</v>
      </c>
      <c r="Q32" s="33">
        <f t="shared" ref="Q32" si="32">SUM(Q30:Q31)</f>
        <v>0</v>
      </c>
    </row>
    <row r="34" spans="1:17" x14ac:dyDescent="0.25">
      <c r="C34" s="30" t="s">
        <v>344</v>
      </c>
      <c r="D34" s="31">
        <f>D28+D32</f>
        <v>-1058.2691670000056</v>
      </c>
      <c r="E34" s="31">
        <f t="shared" ref="E34:Q34" si="33">E28+E32</f>
        <v>-1314.1440070000074</v>
      </c>
      <c r="F34" s="31">
        <f t="shared" si="33"/>
        <v>-1353.9963070000074</v>
      </c>
      <c r="G34" s="31">
        <f t="shared" si="33"/>
        <v>-195.76731000000007</v>
      </c>
      <c r="H34" s="31">
        <f t="shared" si="33"/>
        <v>-417.66804000000002</v>
      </c>
      <c r="I34" s="31">
        <f t="shared" si="33"/>
        <v>-451.65949999999998</v>
      </c>
      <c r="J34" s="31">
        <f t="shared" si="33"/>
        <v>-2058.4493170000069</v>
      </c>
      <c r="K34" s="31">
        <f t="shared" si="33"/>
        <v>0</v>
      </c>
      <c r="L34" s="31">
        <f t="shared" si="33"/>
        <v>0</v>
      </c>
      <c r="M34" s="31">
        <f t="shared" si="33"/>
        <v>0</v>
      </c>
      <c r="N34" s="31">
        <f t="shared" si="33"/>
        <v>0</v>
      </c>
      <c r="O34" s="31">
        <f t="shared" si="33"/>
        <v>0</v>
      </c>
      <c r="P34" s="31">
        <f t="shared" si="33"/>
        <v>0</v>
      </c>
      <c r="Q34" s="31">
        <f t="shared" si="33"/>
        <v>0</v>
      </c>
    </row>
    <row r="35" spans="1:17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</row>
    <row r="36" spans="1:17" x14ac:dyDescent="0.25">
      <c r="A36" t="s">
        <v>347</v>
      </c>
      <c r="C36" s="28" t="s">
        <v>350</v>
      </c>
      <c r="D36" s="29">
        <f>-SUMIFS(DB_Complessivo!$E:$E,DB_Complessivo!$A:$A,"ACT",DB_Complessivo!$H:$H,$A36,DB_Complessivo!$B:$B,D$2)/1000</f>
        <v>907.30000000000007</v>
      </c>
      <c r="E36" s="29">
        <f>-SUMIFS(DB_Complessivo!$E:$E,DB_Complessivo!$A:$A,"ACT",DB_Complessivo!$H:$H,$A36,DB_Complessivo!$B:$B,E$2)/1000</f>
        <v>907.50000000000011</v>
      </c>
      <c r="F36" s="29">
        <f>-SUMIFS(DB_Complessivo!$E:$E,DB_Complessivo!$A:$A,"ACT",DB_Complessivo!$H:$H,$A36,DB_Complessivo!$B:$B,F$2)/1000</f>
        <v>907.60000000000014</v>
      </c>
      <c r="G36" s="29">
        <f>-SUMIFS(DB_Complessivo!$E:$E,DB_Complessivo!$A:$A,"ACT",DB_Complessivo!$H:$H,$A36,DB_Complessivo!$B:$B,G$2)/1000</f>
        <v>0.80000000000001459</v>
      </c>
      <c r="H36" s="29">
        <f>-SUMIFS(DB_Complessivo!$E:$E,DB_Complessivo!$A:$A,"ACT",DB_Complessivo!$H:$H,$A36,DB_Complessivo!$B:$B,H$2)/1000</f>
        <v>144.4</v>
      </c>
      <c r="I36" s="29">
        <f>-SUMIFS(DB_Complessivo!$E:$E,DB_Complessivo!$A:$A,"ACT",DB_Complessivo!$H:$H,$A36,DB_Complessivo!$B:$B,I$2)/1000</f>
        <v>144.44999999999999</v>
      </c>
      <c r="J36" s="29">
        <f>-SUMIFS(DB_Complessivo!$E:$E,DB_Complessivo!$A:$A,"ACT",DB_Complessivo!$H:$H,$A36,DB_Complessivo!$B:$B,J$2)/1000</f>
        <v>951.30000000000007</v>
      </c>
      <c r="K36" s="29">
        <f>-SUMIFS(DB_Complessivo!$E:$E,DB_Complessivo!$A:$A,"ACT",DB_Complessivo!$H:$H,$A36,DB_Complessivo!$B:$B,K$2)/1000</f>
        <v>0</v>
      </c>
      <c r="L36" s="29">
        <f>-SUMIFS(DB_Complessivo!$E:$E,DB_Complessivo!$A:$A,"ACT",DB_Complessivo!$H:$H,$A36,DB_Complessivo!$B:$B,L$2)/1000</f>
        <v>0</v>
      </c>
      <c r="M36" s="29">
        <f>-SUMIFS(DB_Complessivo!$E:$E,DB_Complessivo!$A:$A,"ACT",DB_Complessivo!$H:$H,$A36,DB_Complessivo!$B:$B,M$2)/1000</f>
        <v>0</v>
      </c>
      <c r="N36" s="29">
        <f>-SUMIFS(DB_Complessivo!$E:$E,DB_Complessivo!$A:$A,"ACT",DB_Complessivo!$H:$H,$A36,DB_Complessivo!$B:$B,N$2)/1000</f>
        <v>0</v>
      </c>
      <c r="O36" s="29">
        <f>-SUMIFS(DB_Complessivo!$E:$E,DB_Complessivo!$A:$A,"ACT",DB_Complessivo!$H:$H,$A36,DB_Complessivo!$B:$B,O$2)/1000</f>
        <v>0</v>
      </c>
      <c r="P36" s="29">
        <f>-SUMIFS(DB_Complessivo!$E:$E,DB_Complessivo!$A:$A,"ACT",DB_Complessivo!$H:$H,$A36,DB_Complessivo!$B:$B,P$2)/1000</f>
        <v>0</v>
      </c>
      <c r="Q36" s="29">
        <f>-SUMIFS(DB_Complessivo!$E:$E,DB_Complessivo!$A:$A,"ACT",DB_Complessivo!$H:$H,$A36,DB_Complessivo!$B:$B,Q$2)/1000</f>
        <v>0</v>
      </c>
    </row>
    <row r="37" spans="1:17" x14ac:dyDescent="0.25">
      <c r="A37" t="s">
        <v>351</v>
      </c>
      <c r="C37" s="28" t="s">
        <v>354</v>
      </c>
      <c r="D37" s="29">
        <f>-SUMIFS(DB_Complessivo!$E:$E,DB_Complessivo!$A:$A,"ACT",DB_Complessivo!$H:$H,$A37,DB_Complessivo!$B:$B,D$2)/1000</f>
        <v>282.49888000000004</v>
      </c>
      <c r="E37" s="29">
        <f>-SUMIFS(DB_Complessivo!$E:$E,DB_Complessivo!$A:$A,"ACT",DB_Complessivo!$H:$H,$A37,DB_Complessivo!$B:$B,E$2)/1000</f>
        <v>1236.0981770000005</v>
      </c>
      <c r="F37" s="29">
        <f>-SUMIFS(DB_Complessivo!$E:$E,DB_Complessivo!$A:$A,"ACT",DB_Complessivo!$H:$H,$A37,DB_Complessivo!$B:$B,F$2)/1000</f>
        <v>1236.0981770000005</v>
      </c>
      <c r="G37" s="29">
        <f>-SUMIFS(DB_Complessivo!$E:$E,DB_Complessivo!$A:$A,"ACT",DB_Complessivo!$H:$H,$A37,DB_Complessivo!$B:$B,G$2)/1000</f>
        <v>0</v>
      </c>
      <c r="H37" s="29">
        <f>-SUMIFS(DB_Complessivo!$E:$E,DB_Complessivo!$A:$A,"ACT",DB_Complessivo!$H:$H,$A37,DB_Complessivo!$B:$B,H$2)/1000</f>
        <v>0</v>
      </c>
      <c r="I37" s="29">
        <f>-SUMIFS(DB_Complessivo!$E:$E,DB_Complessivo!$A:$A,"ACT",DB_Complessivo!$H:$H,$A37,DB_Complessivo!$B:$B,I$2)/1000</f>
        <v>0</v>
      </c>
      <c r="J37" s="29">
        <f>-SUMIFS(DB_Complessivo!$E:$E,DB_Complessivo!$A:$A,"ACT",DB_Complessivo!$H:$H,$A37,DB_Complessivo!$B:$B,J$2)/1000</f>
        <v>1075.5198700000001</v>
      </c>
      <c r="K37" s="29">
        <f>-SUMIFS(DB_Complessivo!$E:$E,DB_Complessivo!$A:$A,"ACT",DB_Complessivo!$H:$H,$A37,DB_Complessivo!$B:$B,K$2)/1000</f>
        <v>0</v>
      </c>
      <c r="L37" s="29">
        <f>-SUMIFS(DB_Complessivo!$E:$E,DB_Complessivo!$A:$A,"ACT",DB_Complessivo!$H:$H,$A37,DB_Complessivo!$B:$B,L$2)/1000</f>
        <v>0</v>
      </c>
      <c r="M37" s="29">
        <f>-SUMIFS(DB_Complessivo!$E:$E,DB_Complessivo!$A:$A,"ACT",DB_Complessivo!$H:$H,$A37,DB_Complessivo!$B:$B,M$2)/1000</f>
        <v>0</v>
      </c>
      <c r="N37" s="29">
        <f>-SUMIFS(DB_Complessivo!$E:$E,DB_Complessivo!$A:$A,"ACT",DB_Complessivo!$H:$H,$A37,DB_Complessivo!$B:$B,N$2)/1000</f>
        <v>0</v>
      </c>
      <c r="O37" s="29">
        <f>-SUMIFS(DB_Complessivo!$E:$E,DB_Complessivo!$A:$A,"ACT",DB_Complessivo!$H:$H,$A37,DB_Complessivo!$B:$B,O$2)/1000</f>
        <v>0</v>
      </c>
      <c r="P37" s="29">
        <f>-SUMIFS(DB_Complessivo!$E:$E,DB_Complessivo!$A:$A,"ACT",DB_Complessivo!$H:$H,$A37,DB_Complessivo!$B:$B,P$2)/1000</f>
        <v>0</v>
      </c>
      <c r="Q37" s="29">
        <f>-SUMIFS(DB_Complessivo!$E:$E,DB_Complessivo!$A:$A,"ACT",DB_Complessivo!$H:$H,$A37,DB_Complessivo!$B:$B,Q$2)/1000</f>
        <v>0</v>
      </c>
    </row>
    <row r="38" spans="1:17" x14ac:dyDescent="0.25">
      <c r="C38" s="28" t="s">
        <v>357</v>
      </c>
      <c r="D38" s="29">
        <v>940.53883700000051</v>
      </c>
      <c r="E38" s="29">
        <f>+CE_YtD!D33</f>
        <v>97.772983000000039</v>
      </c>
      <c r="F38" s="29">
        <f>+CE_YtD!E33</f>
        <v>59.54823299999974</v>
      </c>
      <c r="G38" s="29">
        <f>+CE_YtD!F33</f>
        <v>29.457753000000153</v>
      </c>
      <c r="H38" s="29">
        <f>+CE_YtD!G33</f>
        <v>93.684583000001538</v>
      </c>
      <c r="I38" s="29">
        <f>+CE_YtD!H33</f>
        <v>115.91687299999828</v>
      </c>
      <c r="J38" s="29">
        <f>+CE_YtD!I33</f>
        <v>75.487169999999864</v>
      </c>
      <c r="K38" s="29">
        <f>+CE_YtD!J33</f>
        <v>0</v>
      </c>
      <c r="L38" s="29">
        <f>+CE_YtD!K33</f>
        <v>0</v>
      </c>
      <c r="M38" s="29">
        <f>+CE_YtD!L33</f>
        <v>0</v>
      </c>
      <c r="N38" s="29">
        <f>+CE_YtD!M33</f>
        <v>0</v>
      </c>
      <c r="O38" s="29">
        <f>+CE_YtD!N33</f>
        <v>0</v>
      </c>
      <c r="P38" s="29">
        <f>+CE_YtD!O33</f>
        <v>0</v>
      </c>
      <c r="Q38" s="29">
        <f>+CE_YtD!P33</f>
        <v>0</v>
      </c>
    </row>
    <row r="39" spans="1:17" x14ac:dyDescent="0.25">
      <c r="C39" s="30" t="s">
        <v>360</v>
      </c>
      <c r="D39" s="31">
        <f>SUM(D36:D38)</f>
        <v>2130.3377170000003</v>
      </c>
      <c r="E39" s="31">
        <f t="shared" ref="E39" si="34">SUM(E36:E38)</f>
        <v>2241.3711600000006</v>
      </c>
      <c r="F39" s="31">
        <f t="shared" ref="F39" si="35">SUM(F36:F38)</f>
        <v>2203.2464100000002</v>
      </c>
      <c r="G39" s="31">
        <f t="shared" ref="G39" si="36">SUM(G36:G38)</f>
        <v>30.257753000000168</v>
      </c>
      <c r="H39" s="31">
        <f t="shared" ref="H39" si="37">SUM(H36:H38)</f>
        <v>238.08458300000154</v>
      </c>
      <c r="I39" s="31">
        <f t="shared" ref="I39" si="38">SUM(I36:I38)</f>
        <v>260.36687299999824</v>
      </c>
      <c r="J39" s="31">
        <f t="shared" ref="J39" si="39">SUM(J36:J38)</f>
        <v>2102.3070400000001</v>
      </c>
      <c r="K39" s="31">
        <f t="shared" ref="K39" si="40">SUM(K36:K38)</f>
        <v>0</v>
      </c>
      <c r="L39" s="31">
        <f t="shared" ref="L39" si="41">SUM(L36:L38)</f>
        <v>0</v>
      </c>
      <c r="M39" s="31">
        <f t="shared" ref="M39" si="42">SUM(M36:M38)</f>
        <v>0</v>
      </c>
      <c r="N39" s="31">
        <f t="shared" ref="N39" si="43">SUM(N36:N38)</f>
        <v>0</v>
      </c>
      <c r="O39" s="31">
        <f t="shared" ref="O39" si="44">SUM(O36:O38)</f>
        <v>0</v>
      </c>
      <c r="P39" s="31">
        <f t="shared" ref="P39" si="45">SUM(P36:P38)</f>
        <v>0</v>
      </c>
      <c r="Q39" s="31">
        <f t="shared" ref="Q39" si="46">SUM(Q36:Q38)</f>
        <v>0</v>
      </c>
    </row>
    <row r="41" spans="1:17" x14ac:dyDescent="0.25">
      <c r="C41" s="24" t="s">
        <v>363</v>
      </c>
      <c r="D41" s="24">
        <f>SUM(D34,D39)</f>
        <v>1072.0685499999947</v>
      </c>
      <c r="E41" s="24">
        <f t="shared" ref="E41:Q41" si="47">SUM(E34,E39)</f>
        <v>927.22715299999322</v>
      </c>
      <c r="F41" s="24">
        <f t="shared" si="47"/>
        <v>849.25010299999281</v>
      </c>
      <c r="G41" s="24">
        <f t="shared" si="47"/>
        <v>-165.50955699999989</v>
      </c>
      <c r="H41" s="24">
        <f t="shared" si="47"/>
        <v>-179.58345699999848</v>
      </c>
      <c r="I41" s="24">
        <f t="shared" si="47"/>
        <v>-191.29262700000174</v>
      </c>
      <c r="J41" s="24">
        <f t="shared" si="47"/>
        <v>43.857722999993257</v>
      </c>
      <c r="K41" s="24">
        <f t="shared" si="47"/>
        <v>0</v>
      </c>
      <c r="L41" s="24">
        <f t="shared" si="47"/>
        <v>0</v>
      </c>
      <c r="M41" s="24">
        <f t="shared" si="47"/>
        <v>0</v>
      </c>
      <c r="N41" s="24">
        <f t="shared" si="47"/>
        <v>0</v>
      </c>
      <c r="O41" s="24">
        <f t="shared" si="47"/>
        <v>0</v>
      </c>
      <c r="P41" s="24">
        <f t="shared" si="47"/>
        <v>0</v>
      </c>
      <c r="Q41" s="24">
        <f t="shared" si="47"/>
        <v>0</v>
      </c>
    </row>
    <row r="44" spans="1:17" x14ac:dyDescent="0.25">
      <c r="C44" s="25" t="s">
        <v>364</v>
      </c>
      <c r="D44" s="26">
        <f>D24-D41</f>
        <v>0</v>
      </c>
      <c r="E44" s="26">
        <f t="shared" ref="E44:Q44" si="48">E24-E41</f>
        <v>1.0231815394945443E-12</v>
      </c>
      <c r="F44" s="26">
        <f t="shared" si="48"/>
        <v>1.5916157281026244E-12</v>
      </c>
      <c r="G44" s="26">
        <f t="shared" si="48"/>
        <v>1.5063505998114124E-12</v>
      </c>
      <c r="H44" s="26">
        <f t="shared" si="48"/>
        <v>9.6633812063373625E-13</v>
      </c>
      <c r="I44" s="26">
        <f t="shared" si="48"/>
        <v>4.3769432522822171E-12</v>
      </c>
      <c r="J44" s="26">
        <f t="shared" si="48"/>
        <v>1.7053025658242404E-13</v>
      </c>
      <c r="K44" s="26">
        <f t="shared" si="48"/>
        <v>0</v>
      </c>
      <c r="L44" s="26">
        <f t="shared" si="48"/>
        <v>0</v>
      </c>
      <c r="M44" s="26">
        <f t="shared" si="48"/>
        <v>0</v>
      </c>
      <c r="N44" s="26">
        <f t="shared" si="48"/>
        <v>0</v>
      </c>
      <c r="O44" s="26">
        <f t="shared" si="48"/>
        <v>0</v>
      </c>
      <c r="P44" s="26">
        <f t="shared" si="48"/>
        <v>0</v>
      </c>
      <c r="Q44" s="26">
        <f t="shared" si="48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24B7-66C6-483A-BF5E-2DB410813F54}">
  <sheetPr>
    <tabColor theme="4" tint="0.59999389629810485"/>
  </sheetPr>
  <dimension ref="A1:O33"/>
  <sheetViews>
    <sheetView showGridLines="0" workbookViewId="0">
      <selection activeCell="F18" sqref="F18"/>
    </sheetView>
  </sheetViews>
  <sheetFormatPr defaultColWidth="8.85546875" defaultRowHeight="15" x14ac:dyDescent="0.25"/>
  <cols>
    <col min="1" max="1" width="12.140625" bestFit="1" customWidth="1"/>
    <col min="2" max="2" width="9.140625"/>
    <col min="3" max="3" width="34.42578125" bestFit="1" customWidth="1"/>
    <col min="4" max="4" width="11.28515625" style="4" bestFit="1" customWidth="1"/>
    <col min="5" max="8" width="11.7109375" style="4" bestFit="1" customWidth="1"/>
    <col min="9" max="12" width="10.28515625" style="4" bestFit="1" customWidth="1"/>
    <col min="13" max="13" width="11.28515625" style="4" bestFit="1" customWidth="1"/>
    <col min="14" max="15" width="10.28515625" style="4" bestFit="1" customWidth="1"/>
    <col min="16" max="16384" width="8.85546875" style="4"/>
  </cols>
  <sheetData>
    <row r="1" spans="1:15" customFormat="1" x14ac:dyDescent="0.25">
      <c r="A1" s="10"/>
      <c r="C1" s="12" t="s">
        <v>282</v>
      </c>
      <c r="D1" s="20" t="str">
        <f>IF(D2&lt;=INDICE!$B$2,"ACT","BDG")</f>
        <v>ACT</v>
      </c>
      <c r="E1" s="20" t="str">
        <f>IF(E2&lt;=INDICE!$B$2,"ACT","BDG")</f>
        <v>ACT</v>
      </c>
      <c r="F1" s="20" t="str">
        <f>IF(F2&lt;=INDICE!$B$2,"ACT","BDG")</f>
        <v>ACT</v>
      </c>
      <c r="G1" s="20" t="str">
        <f>IF(G2&lt;=INDICE!$B$2,"ACT","BDG")</f>
        <v>ACT</v>
      </c>
      <c r="H1" s="20" t="str">
        <f>IF(H2&lt;=INDICE!$B$2,"ACT","BDG")</f>
        <v>ACT</v>
      </c>
      <c r="I1" s="20" t="str">
        <f>IF(I2&lt;=INDICE!$B$2,"ACT","BDG")</f>
        <v>ACT</v>
      </c>
      <c r="J1" s="20" t="str">
        <f>IF(J2&lt;=INDICE!$B$2,"ACT","REV_BDG")</f>
        <v>REV_BDG</v>
      </c>
      <c r="K1" s="20" t="str">
        <f>IF(K2&lt;=INDICE!$B$2,"ACT","REV_BDG")</f>
        <v>REV_BDG</v>
      </c>
      <c r="L1" s="20" t="str">
        <f>IF(L2&lt;=INDICE!$B$2,"ACT","REV_BDG")</f>
        <v>REV_BDG</v>
      </c>
      <c r="M1" s="20" t="str">
        <f>IF(M2&lt;=INDICE!$B$2,"ACT","REV_BDG")</f>
        <v>REV_BDG</v>
      </c>
      <c r="N1" s="20" t="str">
        <f>IF(N2&lt;=INDICE!$B$2,"ACT","REV_BDG")</f>
        <v>REV_BDG</v>
      </c>
      <c r="O1" s="20" t="str">
        <f>IF(O2&lt;=INDICE!$B$2,"ACT","REV_BDG")</f>
        <v>REV_BDG</v>
      </c>
    </row>
    <row r="2" spans="1:15" customFormat="1" x14ac:dyDescent="0.25">
      <c r="A2" s="10"/>
      <c r="C2" s="12" t="s">
        <v>242</v>
      </c>
      <c r="D2" s="13">
        <v>45688</v>
      </c>
      <c r="E2" s="13">
        <f>EOMONTH(D2,1)</f>
        <v>45716</v>
      </c>
      <c r="F2" s="13">
        <f t="shared" ref="F2:O2" si="0">EOMONTH(E2,1)</f>
        <v>45747</v>
      </c>
      <c r="G2" s="13">
        <f t="shared" si="0"/>
        <v>45777</v>
      </c>
      <c r="H2" s="13">
        <f t="shared" si="0"/>
        <v>45808</v>
      </c>
      <c r="I2" s="13">
        <f t="shared" si="0"/>
        <v>45838</v>
      </c>
      <c r="J2" s="13">
        <f t="shared" si="0"/>
        <v>45869</v>
      </c>
      <c r="K2" s="13">
        <f t="shared" si="0"/>
        <v>45900</v>
      </c>
      <c r="L2" s="13">
        <f t="shared" si="0"/>
        <v>45930</v>
      </c>
      <c r="M2" s="13">
        <f t="shared" si="0"/>
        <v>45961</v>
      </c>
      <c r="N2" s="13">
        <f t="shared" si="0"/>
        <v>45991</v>
      </c>
      <c r="O2" s="13">
        <f t="shared" si="0"/>
        <v>46022</v>
      </c>
    </row>
    <row r="3" spans="1:15" x14ac:dyDescent="0.25">
      <c r="A3" s="8" t="s">
        <v>288</v>
      </c>
      <c r="C3" s="14" t="s">
        <v>26</v>
      </c>
      <c r="D3" s="15">
        <f>-SUMIFS(DB_Complessivo!$E:$E,DB_Complessivo!$A:$A,"ACT",DB_Complessivo!$B:$B,D$2,DB_Complessivo!$H:$H,$A3)/1000</f>
        <v>390.27999</v>
      </c>
      <c r="E3" s="15">
        <f>-(SUMIFS(DB_Complessivo!$E:$E,DB_Complessivo!$A:$A,E$1,DB_Complessivo!$B:$B,E$2,DB_Complessivo!$H:$H,$A3)-SUMIFS(DB_Complessivo!$E:$E,DB_Complessivo!$A:$A,E$1,DB_Complessivo!$B:$B,D$2,DB_Complessivo!$H:$H,$A3))/1000</f>
        <v>481.76090999999991</v>
      </c>
      <c r="F3" s="15">
        <f>-(SUMIFS(DB_Complessivo!$E:$E,DB_Complessivo!$A:$A,F$1,DB_Complessivo!$B:$B,F$2,DB_Complessivo!$H:$H,$A3)-SUMIFS(DB_Complessivo!$E:$E,DB_Complessivo!$A:$A,F$1,DB_Complessivo!$B:$B,E$2,DB_Complessivo!$H:$H,$A3))/1000</f>
        <v>604.69716000000039</v>
      </c>
      <c r="G3" s="15">
        <f>-(SUMIFS(DB_Complessivo!$E:$E,DB_Complessivo!$A:$A,G$1,DB_Complessivo!$B:$B,G$2,DB_Complessivo!$H:$H,$A3)-SUMIFS(DB_Complessivo!$E:$E,DB_Complessivo!$A:$A,G$1,DB_Complessivo!$B:$B,F$2,DB_Complessivo!$H:$H,$A3))/1000</f>
        <v>713.30061000000057</v>
      </c>
      <c r="H3" s="15">
        <f>-(SUMIFS(DB_Complessivo!$E:$E,DB_Complessivo!$A:$A,H$1,DB_Complessivo!$B:$B,H$2,DB_Complessivo!$H:$H,$A3)-SUMIFS(DB_Complessivo!$E:$E,DB_Complessivo!$A:$A,H$1,DB_Complessivo!$B:$B,G$2,DB_Complessivo!$H:$H,$A3))/1000</f>
        <v>601.7611299999985</v>
      </c>
      <c r="I3" s="15">
        <f>-(SUMIFS(DB_Complessivo!$E:$E,DB_Complessivo!$A:$A,I$1,DB_Complessivo!$B:$B,I$2,DB_Complessivo!$H:$H,$A3)-SUMIFS(DB_Complessivo!$E:$E,DB_Complessivo!$A:$A,I$1,DB_Complessivo!$B:$B,H$2,DB_Complessivo!$H:$H,$A3))/1000</f>
        <v>342.96388000000081</v>
      </c>
      <c r="J3" s="15">
        <f>-(SUMIFS(DB_Complessivo!$E:$E,DB_Complessivo!$A:$A,J$1,DB_Complessivo!$B:$B,J$2,DB_Complessivo!$H:$H,$A3)-SUMIFS(DB_Complessivo!$E:$E,DB_Complessivo!$A:$A,J$1,DB_Complessivo!$B:$B,I$2,DB_Complessivo!$H:$H,$A3))/1000</f>
        <v>355.87977142857108</v>
      </c>
      <c r="K3" s="15">
        <f>-(SUMIFS(DB_Complessivo!$E:$E,DB_Complessivo!$A:$A,K$1,DB_Complessivo!$B:$B,K$2,DB_Complessivo!$H:$H,$A3)-SUMIFS(DB_Complessivo!$E:$E,DB_Complessivo!$A:$A,K$1,DB_Complessivo!$B:$B,J$2,DB_Complessivo!$H:$H,$A3))/1000</f>
        <v>235.87977142857156</v>
      </c>
      <c r="L3" s="15">
        <f>-(SUMIFS(DB_Complessivo!$E:$E,DB_Complessivo!$A:$A,L$1,DB_Complessivo!$B:$B,L$2,DB_Complessivo!$H:$H,$A3)-SUMIFS(DB_Complessivo!$E:$E,DB_Complessivo!$A:$A,L$1,DB_Complessivo!$B:$B,K$2,DB_Complessivo!$H:$H,$A3))/1000</f>
        <v>805.87977142857062</v>
      </c>
      <c r="M3" s="15">
        <f>-(SUMIFS(DB_Complessivo!$E:$E,DB_Complessivo!$A:$A,M$1,DB_Complessivo!$B:$B,M$2,DB_Complessivo!$H:$H,$A3)-SUMIFS(DB_Complessivo!$E:$E,DB_Complessivo!$A:$A,M$1,DB_Complessivo!$B:$B,L$2,DB_Complessivo!$H:$H,$A3))/1000</f>
        <v>645.87977142857198</v>
      </c>
      <c r="N3" s="15">
        <f>-(SUMIFS(DB_Complessivo!$E:$E,DB_Complessivo!$A:$A,N$1,DB_Complessivo!$B:$B,N$2,DB_Complessivo!$H:$H,$A3)-SUMIFS(DB_Complessivo!$E:$E,DB_Complessivo!$A:$A,N$1,DB_Complessivo!$B:$B,M$2,DB_Complessivo!$H:$H,$A3))/1000</f>
        <v>645.87977142857108</v>
      </c>
      <c r="O3" s="15">
        <f>-(SUMIFS(DB_Complessivo!$E:$E,DB_Complessivo!$A:$A,O$1,DB_Complessivo!$B:$B,O$2,DB_Complessivo!$H:$H,$A3)-SUMIFS(DB_Complessivo!$E:$E,DB_Complessivo!$A:$A,O$1,DB_Complessivo!$B:$B,N$2,DB_Complessivo!$H:$H,$A3))/1000</f>
        <v>355.87977142857204</v>
      </c>
    </row>
    <row r="4" spans="1:15" x14ac:dyDescent="0.25">
      <c r="A4" s="8" t="s">
        <v>244</v>
      </c>
      <c r="C4" s="14" t="s">
        <v>245</v>
      </c>
      <c r="D4" s="15">
        <f>-SUMIFS(DB_Complessivo!$E:$E,DB_Complessivo!$A:$A,"ACT",DB_Complessivo!$B:$B,D$2,DB_Complessivo!$H:$H,$A4)/1000</f>
        <v>38.977810000000005</v>
      </c>
      <c r="E4" s="15">
        <f>-(SUMIFS(DB_Complessivo!$E:$E,DB_Complessivo!$A:$A,E$1,DB_Complessivo!$B:$B,E$2,DB_Complessivo!$H:$H,$A4)-SUMIFS(DB_Complessivo!$E:$E,DB_Complessivo!$A:$A,E$1,DB_Complessivo!$B:$B,D$2,DB_Complessivo!$H:$H,$A4))/1000</f>
        <v>33.541539999999998</v>
      </c>
      <c r="F4" s="15">
        <f>-(SUMIFS(DB_Complessivo!$E:$E,DB_Complessivo!$A:$A,F$1,DB_Complessivo!$B:$B,F$2,DB_Complessivo!$H:$H,$A4)-SUMIFS(DB_Complessivo!$E:$E,DB_Complessivo!$A:$A,F$1,DB_Complessivo!$B:$B,E$2,DB_Complessivo!$H:$H,$A4))/1000</f>
        <v>34.461329999999961</v>
      </c>
      <c r="G4" s="15">
        <f>-(SUMIFS(DB_Complessivo!$E:$E,DB_Complessivo!$A:$A,G$1,DB_Complessivo!$B:$B,G$2,DB_Complessivo!$H:$H,$A4)-SUMIFS(DB_Complessivo!$E:$E,DB_Complessivo!$A:$A,G$1,DB_Complessivo!$B:$B,F$2,DB_Complessivo!$H:$H,$A4))/1000</f>
        <v>12.169449999999967</v>
      </c>
      <c r="H4" s="15">
        <f>-(SUMIFS(DB_Complessivo!$E:$E,DB_Complessivo!$A:$A,H$1,DB_Complessivo!$B:$B,H$2,DB_Complessivo!$H:$H,$A4)-SUMIFS(DB_Complessivo!$E:$E,DB_Complessivo!$A:$A,H$1,DB_Complessivo!$B:$B,G$2,DB_Complessivo!$H:$H,$A4))/1000</f>
        <v>14.214310000000042</v>
      </c>
      <c r="I4" s="15">
        <f>-(SUMIFS(DB_Complessivo!$E:$E,DB_Complessivo!$A:$A,I$1,DB_Complessivo!$B:$B,I$2,DB_Complessivo!$H:$H,$A4)-SUMIFS(DB_Complessivo!$E:$E,DB_Complessivo!$A:$A,I$1,DB_Complessivo!$B:$B,H$2,DB_Complessivo!$H:$H,$A4))/1000</f>
        <v>12.070220000000031</v>
      </c>
      <c r="J4" s="15">
        <f>-(SUMIFS(DB_Complessivo!$E:$E,DB_Complessivo!$A:$A,J$1,DB_Complessivo!$B:$B,J$2,DB_Complessivo!$H:$H,$A4)-SUMIFS(DB_Complessivo!$E:$E,DB_Complessivo!$A:$A,J$1,DB_Complessivo!$B:$B,I$2,DB_Complessivo!$H:$H,$A4))/1000</f>
        <v>15</v>
      </c>
      <c r="K4" s="15">
        <f>-(SUMIFS(DB_Complessivo!$E:$E,DB_Complessivo!$A:$A,K$1,DB_Complessivo!$B:$B,K$2,DB_Complessivo!$H:$H,$A4)-SUMIFS(DB_Complessivo!$E:$E,DB_Complessivo!$A:$A,K$1,DB_Complessivo!$B:$B,J$2,DB_Complessivo!$H:$H,$A4))/1000</f>
        <v>8</v>
      </c>
      <c r="L4" s="15">
        <f>-(SUMIFS(DB_Complessivo!$E:$E,DB_Complessivo!$A:$A,L$1,DB_Complessivo!$B:$B,L$2,DB_Complessivo!$H:$H,$A4)-SUMIFS(DB_Complessivo!$E:$E,DB_Complessivo!$A:$A,L$1,DB_Complessivo!$B:$B,K$2,DB_Complessivo!$H:$H,$A4))/1000</f>
        <v>12</v>
      </c>
      <c r="M4" s="15">
        <f>-(SUMIFS(DB_Complessivo!$E:$E,DB_Complessivo!$A:$A,M$1,DB_Complessivo!$B:$B,M$2,DB_Complessivo!$H:$H,$A4)-SUMIFS(DB_Complessivo!$E:$E,DB_Complessivo!$A:$A,M$1,DB_Complessivo!$B:$B,L$2,DB_Complessivo!$H:$H,$A4))/1000</f>
        <v>12</v>
      </c>
      <c r="N4" s="15">
        <f>-(SUMIFS(DB_Complessivo!$E:$E,DB_Complessivo!$A:$A,N$1,DB_Complessivo!$B:$B,N$2,DB_Complessivo!$H:$H,$A4)-SUMIFS(DB_Complessivo!$E:$E,DB_Complessivo!$A:$A,N$1,DB_Complessivo!$B:$B,M$2,DB_Complessivo!$H:$H,$A4))/1000</f>
        <v>12</v>
      </c>
      <c r="O4" s="15">
        <f>-(SUMIFS(DB_Complessivo!$E:$E,DB_Complessivo!$A:$A,O$1,DB_Complessivo!$B:$B,O$2,DB_Complessivo!$H:$H,$A4)-SUMIFS(DB_Complessivo!$E:$E,DB_Complessivo!$A:$A,O$1,DB_Complessivo!$B:$B,N$2,DB_Complessivo!$H:$H,$A4))/1000</f>
        <v>12</v>
      </c>
    </row>
    <row r="5" spans="1:15" x14ac:dyDescent="0.25">
      <c r="A5" s="8" t="s">
        <v>246</v>
      </c>
      <c r="C5" s="14" t="s">
        <v>247</v>
      </c>
      <c r="D5" s="15">
        <f>-SUMIFS(DB_Complessivo!$E:$E,DB_Complessivo!$A:$A,"ACT",DB_Complessivo!$B:$B,D$2,DB_Complessivo!$H:$H,$A5)/1000</f>
        <v>84.218470000000025</v>
      </c>
      <c r="E5" s="15">
        <f>-(SUMIFS(DB_Complessivo!$E:$E,DB_Complessivo!$A:$A,E$1,DB_Complessivo!$B:$B,E$2,DB_Complessivo!$H:$H,$A5)-SUMIFS(DB_Complessivo!$E:$E,DB_Complessivo!$A:$A,E$1,DB_Complessivo!$B:$B,D$2,DB_Complessivo!$H:$H,$A5))/1000</f>
        <v>0</v>
      </c>
      <c r="F5" s="15">
        <f>-(SUMIFS(DB_Complessivo!$E:$E,DB_Complessivo!$A:$A,F$1,DB_Complessivo!$B:$B,F$2,DB_Complessivo!$H:$H,$A5)-SUMIFS(DB_Complessivo!$E:$E,DB_Complessivo!$A:$A,F$1,DB_Complessivo!$B:$B,E$2,DB_Complessivo!$H:$H,$A5))/1000</f>
        <v>-47.588349999999977</v>
      </c>
      <c r="G5" s="15">
        <f>-(SUMIFS(DB_Complessivo!$E:$E,DB_Complessivo!$A:$A,G$1,DB_Complessivo!$B:$B,G$2,DB_Complessivo!$H:$H,$A5)-SUMIFS(DB_Complessivo!$E:$E,DB_Complessivo!$A:$A,G$1,DB_Complessivo!$B:$B,F$2,DB_Complessivo!$H:$H,$A5))/1000</f>
        <v>-40.868239999999993</v>
      </c>
      <c r="H5" s="15">
        <f>-(SUMIFS(DB_Complessivo!$E:$E,DB_Complessivo!$A:$A,H$1,DB_Complessivo!$B:$B,H$2,DB_Complessivo!$H:$H,$A5)-SUMIFS(DB_Complessivo!$E:$E,DB_Complessivo!$A:$A,H$1,DB_Complessivo!$B:$B,G$2,DB_Complessivo!$H:$H,$A5))/1000</f>
        <v>54.724929999999937</v>
      </c>
      <c r="I5" s="15">
        <f>-(SUMIFS(DB_Complessivo!$E:$E,DB_Complessivo!$A:$A,I$1,DB_Complessivo!$B:$B,I$2,DB_Complessivo!$H:$H,$A5)-SUMIFS(DB_Complessivo!$E:$E,DB_Complessivo!$A:$A,I$1,DB_Complessivo!$B:$B,H$2,DB_Complessivo!$H:$H,$A5))/1000</f>
        <v>-81.210150000000027</v>
      </c>
      <c r="J5" s="15">
        <f>-(SUMIFS(DB_Complessivo!$E:$E,DB_Complessivo!$A:$A,J$1,DB_Complessivo!$B:$B,J$2,DB_Complessivo!$H:$H,$A5)-SUMIFS(DB_Complessivo!$E:$E,DB_Complessivo!$A:$A,J$1,DB_Complessivo!$B:$B,I$2,DB_Complessivo!$H:$H,$A5))/1000</f>
        <v>0</v>
      </c>
      <c r="K5" s="15">
        <f>-(SUMIFS(DB_Complessivo!$E:$E,DB_Complessivo!$A:$A,K$1,DB_Complessivo!$B:$B,K$2,DB_Complessivo!$H:$H,$A5)-SUMIFS(DB_Complessivo!$E:$E,DB_Complessivo!$A:$A,K$1,DB_Complessivo!$B:$B,J$2,DB_Complessivo!$H:$H,$A5))/1000</f>
        <v>0</v>
      </c>
      <c r="L5" s="15">
        <f>-(SUMIFS(DB_Complessivo!$E:$E,DB_Complessivo!$A:$A,L$1,DB_Complessivo!$B:$B,L$2,DB_Complessivo!$H:$H,$A5)-SUMIFS(DB_Complessivo!$E:$E,DB_Complessivo!$A:$A,L$1,DB_Complessivo!$B:$B,K$2,DB_Complessivo!$H:$H,$A5))/1000</f>
        <v>0</v>
      </c>
      <c r="M5" s="15">
        <f>-(SUMIFS(DB_Complessivo!$E:$E,DB_Complessivo!$A:$A,M$1,DB_Complessivo!$B:$B,M$2,DB_Complessivo!$H:$H,$A5)-SUMIFS(DB_Complessivo!$E:$E,DB_Complessivo!$A:$A,M$1,DB_Complessivo!$B:$B,L$2,DB_Complessivo!$H:$H,$A5))/1000</f>
        <v>0</v>
      </c>
      <c r="N5" s="15">
        <f>-(SUMIFS(DB_Complessivo!$E:$E,DB_Complessivo!$A:$A,N$1,DB_Complessivo!$B:$B,N$2,DB_Complessivo!$H:$H,$A5)-SUMIFS(DB_Complessivo!$E:$E,DB_Complessivo!$A:$A,N$1,DB_Complessivo!$B:$B,M$2,DB_Complessivo!$H:$H,$A5))/1000</f>
        <v>0</v>
      </c>
      <c r="O5" s="15">
        <f>-(SUMIFS(DB_Complessivo!$E:$E,DB_Complessivo!$A:$A,O$1,DB_Complessivo!$B:$B,O$2,DB_Complessivo!$H:$H,$A5)-SUMIFS(DB_Complessivo!$E:$E,DB_Complessivo!$A:$A,O$1,DB_Complessivo!$B:$B,N$2,DB_Complessivo!$H:$H,$A5))/1000</f>
        <v>0</v>
      </c>
    </row>
    <row r="6" spans="1:15" x14ac:dyDescent="0.25">
      <c r="A6" s="8" t="s">
        <v>248</v>
      </c>
      <c r="C6" s="14" t="s">
        <v>249</v>
      </c>
      <c r="D6" s="15">
        <f>-SUMIFS(DB_Complessivo!$E:$E,DB_Complessivo!$A:$A,"ACT",DB_Complessivo!$B:$B,D$2,DB_Complessivo!$H:$H,$A6)/1000</f>
        <v>75.823250000000002</v>
      </c>
      <c r="E6" s="15">
        <f>-(SUMIFS(DB_Complessivo!$E:$E,DB_Complessivo!$A:$A,E$1,DB_Complessivo!$B:$B,E$2,DB_Complessivo!$H:$H,$A6)-SUMIFS(DB_Complessivo!$E:$E,DB_Complessivo!$A:$A,E$1,DB_Complessivo!$B:$B,D$2,DB_Complessivo!$H:$H,$A6))/1000</f>
        <v>1.9185000000000001</v>
      </c>
      <c r="F6" s="15">
        <f>-(SUMIFS(DB_Complessivo!$E:$E,DB_Complessivo!$A:$A,F$1,DB_Complessivo!$B:$B,F$2,DB_Complessivo!$H:$H,$A6)-SUMIFS(DB_Complessivo!$E:$E,DB_Complessivo!$A:$A,F$1,DB_Complessivo!$B:$B,E$2,DB_Complessivo!$H:$H,$A6))/1000</f>
        <v>41.475510000000007</v>
      </c>
      <c r="G6" s="15">
        <f>-(SUMIFS(DB_Complessivo!$E:$E,DB_Complessivo!$A:$A,G$1,DB_Complessivo!$B:$B,G$2,DB_Complessivo!$H:$H,$A6)-SUMIFS(DB_Complessivo!$E:$E,DB_Complessivo!$A:$A,G$1,DB_Complessivo!$B:$B,F$2,DB_Complessivo!$H:$H,$A6))/1000</f>
        <v>41.577140000000014</v>
      </c>
      <c r="H6" s="15">
        <f>-(SUMIFS(DB_Complessivo!$E:$E,DB_Complessivo!$A:$A,H$1,DB_Complessivo!$B:$B,H$2,DB_Complessivo!$H:$H,$A6)-SUMIFS(DB_Complessivo!$E:$E,DB_Complessivo!$A:$A,H$1,DB_Complessivo!$B:$B,G$2,DB_Complessivo!$H:$H,$A6))/1000</f>
        <v>18.207000000000001</v>
      </c>
      <c r="I6" s="15">
        <f>-(SUMIFS(DB_Complessivo!$E:$E,DB_Complessivo!$A:$A,I$1,DB_Complessivo!$B:$B,I$2,DB_Complessivo!$H:$H,$A6)-SUMIFS(DB_Complessivo!$E:$E,DB_Complessivo!$A:$A,I$1,DB_Complessivo!$B:$B,H$2,DB_Complessivo!$H:$H,$A6))/1000</f>
        <v>414.21037999999999</v>
      </c>
      <c r="J6" s="15">
        <f>-(SUMIFS(DB_Complessivo!$E:$E,DB_Complessivo!$A:$A,J$1,DB_Complessivo!$B:$B,J$2,DB_Complessivo!$H:$H,$A6)-SUMIFS(DB_Complessivo!$E:$E,DB_Complessivo!$A:$A,J$1,DB_Complessivo!$B:$B,I$2,DB_Complessivo!$H:$H,$A6))/1000</f>
        <v>111.01305857142853</v>
      </c>
      <c r="K6" s="15">
        <f>-(SUMIFS(DB_Complessivo!$E:$E,DB_Complessivo!$A:$A,K$1,DB_Complessivo!$B:$B,K$2,DB_Complessivo!$H:$H,$A6)-SUMIFS(DB_Complessivo!$E:$E,DB_Complessivo!$A:$A,K$1,DB_Complessivo!$B:$B,J$2,DB_Complessivo!$H:$H,$A6))/1000</f>
        <v>111.01305857142859</v>
      </c>
      <c r="L6" s="15">
        <f>-(SUMIFS(DB_Complessivo!$E:$E,DB_Complessivo!$A:$A,L$1,DB_Complessivo!$B:$B,L$2,DB_Complessivo!$H:$H,$A6)-SUMIFS(DB_Complessivo!$E:$E,DB_Complessivo!$A:$A,L$1,DB_Complessivo!$B:$B,K$2,DB_Complessivo!$H:$H,$A6))/1000</f>
        <v>111.01305857142853</v>
      </c>
      <c r="M6" s="15">
        <f>-(SUMIFS(DB_Complessivo!$E:$E,DB_Complessivo!$A:$A,M$1,DB_Complessivo!$B:$B,M$2,DB_Complessivo!$H:$H,$A6)-SUMIFS(DB_Complessivo!$E:$E,DB_Complessivo!$A:$A,M$1,DB_Complessivo!$B:$B,L$2,DB_Complessivo!$H:$H,$A6))/1000</f>
        <v>111.01305857142864</v>
      </c>
      <c r="N6" s="15">
        <f>-(SUMIFS(DB_Complessivo!$E:$E,DB_Complessivo!$A:$A,N$1,DB_Complessivo!$B:$B,N$2,DB_Complessivo!$H:$H,$A6)-SUMIFS(DB_Complessivo!$E:$E,DB_Complessivo!$A:$A,N$1,DB_Complessivo!$B:$B,M$2,DB_Complessivo!$H:$H,$A6))/1000</f>
        <v>111.01305857142853</v>
      </c>
      <c r="O6" s="15">
        <f>-(SUMIFS(DB_Complessivo!$E:$E,DB_Complessivo!$A:$A,O$1,DB_Complessivo!$B:$B,O$2,DB_Complessivo!$H:$H,$A6)-SUMIFS(DB_Complessivo!$E:$E,DB_Complessivo!$A:$A,O$1,DB_Complessivo!$B:$B,N$2,DB_Complessivo!$H:$H,$A6))/1000</f>
        <v>111.01305857142853</v>
      </c>
    </row>
    <row r="7" spans="1:15" ht="15.75" thickBot="1" x14ac:dyDescent="0.3">
      <c r="A7" s="11" t="s">
        <v>290</v>
      </c>
      <c r="C7" s="16" t="s">
        <v>39</v>
      </c>
      <c r="D7" s="17">
        <f>SUM(D3:D6)</f>
        <v>589.29952000000003</v>
      </c>
      <c r="E7" s="17">
        <f t="shared" ref="E7" si="1">SUM(E3:E6)</f>
        <v>517.2209499999999</v>
      </c>
      <c r="F7" s="17">
        <f t="shared" ref="F7:O7" si="2">SUM(F3:F6)</f>
        <v>633.04565000000036</v>
      </c>
      <c r="G7" s="17">
        <f t="shared" si="2"/>
        <v>726.17896000000053</v>
      </c>
      <c r="H7" s="17">
        <f t="shared" si="2"/>
        <v>688.90736999999854</v>
      </c>
      <c r="I7" s="17">
        <f t="shared" si="2"/>
        <v>688.03433000000075</v>
      </c>
      <c r="J7" s="17">
        <f t="shared" si="2"/>
        <v>481.89282999999961</v>
      </c>
      <c r="K7" s="17">
        <f t="shared" si="2"/>
        <v>354.89283000000012</v>
      </c>
      <c r="L7" s="17">
        <f t="shared" si="2"/>
        <v>928.89282999999909</v>
      </c>
      <c r="M7" s="17">
        <f t="shared" si="2"/>
        <v>768.89283000000069</v>
      </c>
      <c r="N7" s="17">
        <f t="shared" si="2"/>
        <v>768.89282999999955</v>
      </c>
      <c r="O7" s="17">
        <f t="shared" si="2"/>
        <v>478.89283000000057</v>
      </c>
    </row>
    <row r="8" spans="1:15" x14ac:dyDescent="0.25">
      <c r="A8" s="8" t="s">
        <v>291</v>
      </c>
      <c r="C8" s="14" t="s">
        <v>292</v>
      </c>
      <c r="D8" s="15">
        <f>-SUMIFS(DB_Complessivo!$E:$E,DB_Complessivo!$A:$A,"ACT",DB_Complessivo!$B:$B,D$2,DB_Complessivo!$H:$H,$A8)/1000</f>
        <v>-39.738119999999995</v>
      </c>
      <c r="E8" s="15">
        <f>-(SUMIFS(DB_Complessivo!$E:$E,DB_Complessivo!$A:$A,E$1,DB_Complessivo!$B:$B,E$2,DB_Complessivo!$H:$H,$A8)-SUMIFS(DB_Complessivo!$E:$E,DB_Complessivo!$A:$A,E$1,DB_Complessivo!$B:$B,D$2,DB_Complessivo!$H:$H,$A8))/1000</f>
        <v>-38.271169999999998</v>
      </c>
      <c r="F8" s="15">
        <f>-(SUMIFS(DB_Complessivo!$E:$E,DB_Complessivo!$A:$A,F$1,DB_Complessivo!$B:$B,F$2,DB_Complessivo!$H:$H,$A8)-SUMIFS(DB_Complessivo!$E:$E,DB_Complessivo!$A:$A,F$1,DB_Complessivo!$B:$B,E$2,DB_Complessivo!$H:$H,$A8))/1000</f>
        <v>-33.320119999999996</v>
      </c>
      <c r="G8" s="15">
        <f>-(SUMIFS(DB_Complessivo!$E:$E,DB_Complessivo!$A:$A,G$1,DB_Complessivo!$B:$B,G$2,DB_Complessivo!$H:$H,$A8)-SUMIFS(DB_Complessivo!$E:$E,DB_Complessivo!$A:$A,G$1,DB_Complessivo!$B:$B,F$2,DB_Complessivo!$H:$H,$A8))/1000</f>
        <v>-54.336400000000012</v>
      </c>
      <c r="H8" s="15">
        <f>-(SUMIFS(DB_Complessivo!$E:$E,DB_Complessivo!$A:$A,H$1,DB_Complessivo!$B:$B,H$2,DB_Complessivo!$H:$H,$A8)-SUMIFS(DB_Complessivo!$E:$E,DB_Complessivo!$A:$A,H$1,DB_Complessivo!$B:$B,G$2,DB_Complessivo!$H:$H,$A8))/1000</f>
        <v>-65.295589999999962</v>
      </c>
      <c r="I8" s="15">
        <f>-(SUMIFS(DB_Complessivo!$E:$E,DB_Complessivo!$A:$A,I$1,DB_Complessivo!$B:$B,I$2,DB_Complessivo!$H:$H,$A8)-SUMIFS(DB_Complessivo!$E:$E,DB_Complessivo!$A:$A,I$1,DB_Complessivo!$B:$B,H$2,DB_Complessivo!$H:$H,$A8))/1000</f>
        <v>-82.87854999999999</v>
      </c>
      <c r="J8" s="15">
        <f>-(SUMIFS(DB_Complessivo!$E:$E,DB_Complessivo!$A:$A,J$1,DB_Complessivo!$B:$B,J$2,DB_Complessivo!$H:$H,$A8)-SUMIFS(DB_Complessivo!$E:$E,DB_Complessivo!$A:$A,J$1,DB_Complessivo!$B:$B,I$2,DB_Complessivo!$H:$H,$A8))/1000</f>
        <v>-31.580405090209794</v>
      </c>
      <c r="K8" s="15">
        <f>-(SUMIFS(DB_Complessivo!$E:$E,DB_Complessivo!$A:$A,K$1,DB_Complessivo!$B:$B,K$2,DB_Complessivo!$H:$H,$A8)-SUMIFS(DB_Complessivo!$E:$E,DB_Complessivo!$A:$A,K$1,DB_Complessivo!$B:$B,J$2,DB_Complessivo!$H:$H,$A8))/1000</f>
        <v>-21.211801287852111</v>
      </c>
      <c r="L8" s="15">
        <f>-(SUMIFS(DB_Complessivo!$E:$E,DB_Complessivo!$A:$A,L$1,DB_Complessivo!$B:$B,L$2,DB_Complessivo!$H:$H,$A8)-SUMIFS(DB_Complessivo!$E:$E,DB_Complessivo!$A:$A,L$1,DB_Complessivo!$B:$B,K$2,DB_Complessivo!$H:$H,$A8))/1000</f>
        <v>-70.462669349050913</v>
      </c>
      <c r="M8" s="15">
        <f>-(SUMIFS(DB_Complessivo!$E:$E,DB_Complessivo!$A:$A,M$1,DB_Complessivo!$B:$B,M$2,DB_Complessivo!$H:$H,$A8)-SUMIFS(DB_Complessivo!$E:$E,DB_Complessivo!$A:$A,M$1,DB_Complessivo!$B:$B,L$2,DB_Complessivo!$H:$H,$A8))/1000</f>
        <v>-56.63786427924078</v>
      </c>
      <c r="N8" s="15">
        <f>-(SUMIFS(DB_Complessivo!$E:$E,DB_Complessivo!$A:$A,N$1,DB_Complessivo!$B:$B,N$2,DB_Complessivo!$H:$H,$A8)-SUMIFS(DB_Complessivo!$E:$E,DB_Complessivo!$A:$A,N$1,DB_Complessivo!$B:$B,M$2,DB_Complessivo!$H:$H,$A8))/1000</f>
        <v>-56.637864279240659</v>
      </c>
      <c r="O8" s="15">
        <f>-(SUMIFS(DB_Complessivo!$E:$E,DB_Complessivo!$A:$A,O$1,DB_Complessivo!$B:$B,O$2,DB_Complessivo!$H:$H,$A8)-SUMIFS(DB_Complessivo!$E:$E,DB_Complessivo!$A:$A,O$1,DB_Complessivo!$B:$B,N$2,DB_Complessivo!$H:$H,$A8))/1000</f>
        <v>-31.580405090209794</v>
      </c>
    </row>
    <row r="9" spans="1:15" x14ac:dyDescent="0.25">
      <c r="A9" s="8" t="s">
        <v>293</v>
      </c>
      <c r="C9" s="14" t="s">
        <v>294</v>
      </c>
      <c r="D9" s="15">
        <f>-SUMIFS(DB_Complessivo!$E:$E,DB_Complessivo!$A:$A,"ACT",DB_Complessivo!$B:$B,D$2,DB_Complessivo!$H:$H,$A9)/1000</f>
        <v>141.30300999999994</v>
      </c>
      <c r="E9" s="15">
        <f>-(SUMIFS(DB_Complessivo!$E:$E,DB_Complessivo!$A:$A,E$1,DB_Complessivo!$B:$B,E$2,DB_Complessivo!$H:$H,$A9)-SUMIFS(DB_Complessivo!$E:$E,DB_Complessivo!$A:$A,E$1,DB_Complessivo!$B:$B,D$2,DB_Complessivo!$H:$H,$A9))/1000</f>
        <v>0</v>
      </c>
      <c r="F9" s="15">
        <f>-(SUMIFS(DB_Complessivo!$E:$E,DB_Complessivo!$A:$A,F$1,DB_Complessivo!$B:$B,F$2,DB_Complessivo!$H:$H,$A9)-SUMIFS(DB_Complessivo!$E:$E,DB_Complessivo!$A:$A,F$1,DB_Complessivo!$B:$B,E$2,DB_Complessivo!$H:$H,$A9))/1000</f>
        <v>-143.9953900000001</v>
      </c>
      <c r="G9" s="15">
        <f>-(SUMIFS(DB_Complessivo!$E:$E,DB_Complessivo!$A:$A,G$1,DB_Complessivo!$B:$B,G$2,DB_Complessivo!$H:$H,$A9)-SUMIFS(DB_Complessivo!$E:$E,DB_Complessivo!$A:$A,G$1,DB_Complessivo!$B:$B,F$2,DB_Complessivo!$H:$H,$A9))/1000</f>
        <v>2.7201100000001897</v>
      </c>
      <c r="H9" s="15">
        <f>-(SUMIFS(DB_Complessivo!$E:$E,DB_Complessivo!$A:$A,H$1,DB_Complessivo!$B:$B,H$2,DB_Complessivo!$H:$H,$A9)-SUMIFS(DB_Complessivo!$E:$E,DB_Complessivo!$A:$A,H$1,DB_Complessivo!$B:$B,G$2,DB_Complessivo!$H:$H,$A9))/1000</f>
        <v>-49.970240000000224</v>
      </c>
      <c r="I9" s="15">
        <f>-(SUMIFS(DB_Complessivo!$E:$E,DB_Complessivo!$A:$A,I$1,DB_Complessivo!$B:$B,I$2,DB_Complessivo!$H:$H,$A9)-SUMIFS(DB_Complessivo!$E:$E,DB_Complessivo!$A:$A,I$1,DB_Complessivo!$B:$B,H$2,DB_Complessivo!$H:$H,$A9))/1000</f>
        <v>-1.6507999999998719</v>
      </c>
      <c r="J9" s="15">
        <f>-(SUMIFS(DB_Complessivo!$E:$E,DB_Complessivo!$A:$A,J$1,DB_Complessivo!$B:$B,J$2,DB_Complessivo!$H:$H,$A9)-SUMIFS(DB_Complessivo!$E:$E,DB_Complessivo!$A:$A,J$1,DB_Complessivo!$B:$B,I$2,DB_Complessivo!$H:$H,$A9))/1000</f>
        <v>0</v>
      </c>
      <c r="K9" s="15">
        <f>-(SUMIFS(DB_Complessivo!$E:$E,DB_Complessivo!$A:$A,K$1,DB_Complessivo!$B:$B,K$2,DB_Complessivo!$H:$H,$A9)-SUMIFS(DB_Complessivo!$E:$E,DB_Complessivo!$A:$A,K$1,DB_Complessivo!$B:$B,J$2,DB_Complessivo!$H:$H,$A9))/1000</f>
        <v>0</v>
      </c>
      <c r="L9" s="15">
        <f>-(SUMIFS(DB_Complessivo!$E:$E,DB_Complessivo!$A:$A,L$1,DB_Complessivo!$B:$B,L$2,DB_Complessivo!$H:$H,$A9)-SUMIFS(DB_Complessivo!$E:$E,DB_Complessivo!$A:$A,L$1,DB_Complessivo!$B:$B,K$2,DB_Complessivo!$H:$H,$A9))/1000</f>
        <v>0</v>
      </c>
      <c r="M9" s="15">
        <f>-(SUMIFS(DB_Complessivo!$E:$E,DB_Complessivo!$A:$A,M$1,DB_Complessivo!$B:$B,M$2,DB_Complessivo!$H:$H,$A9)-SUMIFS(DB_Complessivo!$E:$E,DB_Complessivo!$A:$A,M$1,DB_Complessivo!$B:$B,L$2,DB_Complessivo!$H:$H,$A9))/1000</f>
        <v>0</v>
      </c>
      <c r="N9" s="15">
        <f>-(SUMIFS(DB_Complessivo!$E:$E,DB_Complessivo!$A:$A,N$1,DB_Complessivo!$B:$B,N$2,DB_Complessivo!$H:$H,$A9)-SUMIFS(DB_Complessivo!$E:$E,DB_Complessivo!$A:$A,N$1,DB_Complessivo!$B:$B,M$2,DB_Complessivo!$H:$H,$A9))/1000</f>
        <v>0</v>
      </c>
      <c r="O9" s="15">
        <f>-(SUMIFS(DB_Complessivo!$E:$E,DB_Complessivo!$A:$A,O$1,DB_Complessivo!$B:$B,O$2,DB_Complessivo!$H:$H,$A9)-SUMIFS(DB_Complessivo!$E:$E,DB_Complessivo!$A:$A,O$1,DB_Complessivo!$B:$B,N$2,DB_Complessivo!$H:$H,$A9))/1000</f>
        <v>0</v>
      </c>
    </row>
    <row r="10" spans="1:15" x14ac:dyDescent="0.25">
      <c r="A10" s="8" t="s">
        <v>295</v>
      </c>
      <c r="C10" s="14" t="s">
        <v>254</v>
      </c>
      <c r="D10" s="15">
        <f>-SUMIFS(DB_Complessivo!$E:$E,DB_Complessivo!$A:$A,"ACT",DB_Complessivo!$B:$B,D$2,DB_Complessivo!$H:$H,$A10)/1000</f>
        <v>-79.865520000000004</v>
      </c>
      <c r="E10" s="15">
        <f>-(SUMIFS(DB_Complessivo!$E:$E,DB_Complessivo!$A:$A,E$1,DB_Complessivo!$B:$B,E$2,DB_Complessivo!$H:$H,$A10)-SUMIFS(DB_Complessivo!$E:$E,DB_Complessivo!$A:$A,E$1,DB_Complessivo!$B:$B,D$2,DB_Complessivo!$H:$H,$A10))/1000</f>
        <v>-59.76614</v>
      </c>
      <c r="F10" s="15">
        <f>-(SUMIFS(DB_Complessivo!$E:$E,DB_Complessivo!$A:$A,F$1,DB_Complessivo!$B:$B,F$2,DB_Complessivo!$H:$H,$A10)-SUMIFS(DB_Complessivo!$E:$E,DB_Complessivo!$A:$A,F$1,DB_Complessivo!$B:$B,E$2,DB_Complessivo!$H:$H,$A10))/1000</f>
        <v>-78.632300000000015</v>
      </c>
      <c r="G10" s="15">
        <f>-(SUMIFS(DB_Complessivo!$E:$E,DB_Complessivo!$A:$A,G$1,DB_Complessivo!$B:$B,G$2,DB_Complessivo!$H:$H,$A10)-SUMIFS(DB_Complessivo!$E:$E,DB_Complessivo!$A:$A,G$1,DB_Complessivo!$B:$B,F$2,DB_Complessivo!$H:$H,$A10))/1000</f>
        <v>-116.46684000000002</v>
      </c>
      <c r="H10" s="15">
        <f>-(SUMIFS(DB_Complessivo!$E:$E,DB_Complessivo!$A:$A,H$1,DB_Complessivo!$B:$B,H$2,DB_Complessivo!$H:$H,$A10)-SUMIFS(DB_Complessivo!$E:$E,DB_Complessivo!$A:$A,H$1,DB_Complessivo!$B:$B,G$2,DB_Complessivo!$H:$H,$A10))/1000</f>
        <v>-125.63972999999993</v>
      </c>
      <c r="I10" s="15">
        <f>-(SUMIFS(DB_Complessivo!$E:$E,DB_Complessivo!$A:$A,I$1,DB_Complessivo!$B:$B,I$2,DB_Complessivo!$H:$H,$A10)-SUMIFS(DB_Complessivo!$E:$E,DB_Complessivo!$A:$A,I$1,DB_Complessivo!$B:$B,H$2,DB_Complessivo!$H:$H,$A10))/1000</f>
        <v>-58.851990000000107</v>
      </c>
      <c r="J10" s="15">
        <f>-(SUMIFS(DB_Complessivo!$E:$E,DB_Complessivo!$A:$A,J$1,DB_Complessivo!$B:$B,J$2,DB_Complessivo!$H:$H,$A10)-SUMIFS(DB_Complessivo!$E:$E,DB_Complessivo!$A:$A,J$1,DB_Complessivo!$B:$B,I$2,DB_Complessivo!$H:$H,$A10))/1000</f>
        <v>-106.04087000000011</v>
      </c>
      <c r="K10" s="15">
        <f>-(SUMIFS(DB_Complessivo!$E:$E,DB_Complessivo!$A:$A,K$1,DB_Complessivo!$B:$B,K$2,DB_Complessivo!$H:$H,$A10)-SUMIFS(DB_Complessivo!$E:$E,DB_Complessivo!$A:$A,K$1,DB_Complessivo!$B:$B,J$2,DB_Complessivo!$H:$H,$A10))/1000</f>
        <v>-53.020435000000056</v>
      </c>
      <c r="L10" s="15">
        <f>-(SUMIFS(DB_Complessivo!$E:$E,DB_Complessivo!$A:$A,L$1,DB_Complessivo!$B:$B,L$2,DB_Complessivo!$H:$H,$A10)-SUMIFS(DB_Complessivo!$E:$E,DB_Complessivo!$A:$A,L$1,DB_Complessivo!$B:$B,K$2,DB_Complessivo!$H:$H,$A10))/1000</f>
        <v>-106.04087</v>
      </c>
      <c r="M10" s="15">
        <f>-(SUMIFS(DB_Complessivo!$E:$E,DB_Complessivo!$A:$A,M$1,DB_Complessivo!$B:$B,M$2,DB_Complessivo!$H:$H,$A10)-SUMIFS(DB_Complessivo!$E:$E,DB_Complessivo!$A:$A,M$1,DB_Complessivo!$B:$B,L$2,DB_Complessivo!$H:$H,$A10))/1000</f>
        <v>-106.04087</v>
      </c>
      <c r="N10" s="15">
        <f>-(SUMIFS(DB_Complessivo!$E:$E,DB_Complessivo!$A:$A,N$1,DB_Complessivo!$B:$B,N$2,DB_Complessivo!$H:$H,$A10)-SUMIFS(DB_Complessivo!$E:$E,DB_Complessivo!$A:$A,N$1,DB_Complessivo!$B:$B,M$2,DB_Complessivo!$H:$H,$A10))/1000</f>
        <v>-106.04087</v>
      </c>
      <c r="O10" s="15">
        <f>-(SUMIFS(DB_Complessivo!$E:$E,DB_Complessivo!$A:$A,O$1,DB_Complessivo!$B:$B,O$2,DB_Complessivo!$H:$H,$A10)-SUMIFS(DB_Complessivo!$E:$E,DB_Complessivo!$A:$A,O$1,DB_Complessivo!$B:$B,N$2,DB_Complessivo!$H:$H,$A10))/1000</f>
        <v>-106.04087</v>
      </c>
    </row>
    <row r="11" spans="1:15" x14ac:dyDescent="0.25">
      <c r="A11" s="8" t="s">
        <v>3</v>
      </c>
      <c r="C11" s="14" t="s">
        <v>2</v>
      </c>
      <c r="D11" s="15">
        <f>-SUMIFS(DB_Complessivo!$E:$E,DB_Complessivo!$A:$A,"ACT",DB_Complessivo!$B:$B,D$2,DB_Complessivo!$H:$H,$A11)/1000</f>
        <v>-129.28997109072415</v>
      </c>
      <c r="E11" s="15">
        <f>-(SUMIFS(DB_Complessivo!$E:$E,DB_Complessivo!$A:$A,E$1,DB_Complessivo!$B:$B,E$2,DB_Complessivo!$H:$H,$A11)-SUMIFS(DB_Complessivo!$E:$E,DB_Complessivo!$A:$A,E$1,DB_Complessivo!$B:$B,D$2,DB_Complessivo!$H:$H,$A11))/1000</f>
        <v>-129.61933717425245</v>
      </c>
      <c r="F11" s="15">
        <f>-(SUMIFS(DB_Complessivo!$E:$E,DB_Complessivo!$A:$A,F$1,DB_Complessivo!$B:$B,F$2,DB_Complessivo!$H:$H,$A11)-SUMIFS(DB_Complessivo!$E:$E,DB_Complessivo!$A:$A,F$1,DB_Complessivo!$B:$B,E$2,DB_Complessivo!$H:$H,$A11))/1000</f>
        <v>-124.96838068542694</v>
      </c>
      <c r="G11" s="15">
        <f>-(SUMIFS(DB_Complessivo!$E:$E,DB_Complessivo!$A:$A,G$1,DB_Complessivo!$B:$B,G$2,DB_Complessivo!$H:$H,$A11)-SUMIFS(DB_Complessivo!$E:$E,DB_Complessivo!$A:$A,G$1,DB_Complessivo!$B:$B,F$2,DB_Complessivo!$H:$H,$A11))/1000</f>
        <v>-136.71602058064647</v>
      </c>
      <c r="H11" s="15">
        <f>-(SUMIFS(DB_Complessivo!$E:$E,DB_Complessivo!$A:$A,H$1,DB_Complessivo!$B:$B,H$2,DB_Complessivo!$H:$H,$A11)-SUMIFS(DB_Complessivo!$E:$E,DB_Complessivo!$A:$A,H$1,DB_Complessivo!$B:$B,G$2,DB_Complessivo!$H:$H,$A11))/1000</f>
        <v>-136.53407369885494</v>
      </c>
      <c r="I11" s="15">
        <f>-(SUMIFS(DB_Complessivo!$E:$E,DB_Complessivo!$A:$A,I$1,DB_Complessivo!$B:$B,I$2,DB_Complessivo!$H:$H,$A11)-SUMIFS(DB_Complessivo!$E:$E,DB_Complessivo!$A:$A,I$1,DB_Complessivo!$B:$B,H$2,DB_Complessivo!$H:$H,$A11))/1000</f>
        <v>-122.89906143236195</v>
      </c>
      <c r="J11" s="15">
        <f>-(SUMIFS(DB_Complessivo!$E:$E,DB_Complessivo!$A:$A,J$1,DB_Complessivo!$B:$B,J$2,DB_Complessivo!$H:$H,$A11)-SUMIFS(DB_Complessivo!$E:$E,DB_Complessivo!$A:$A,J$1,DB_Complessivo!$B:$B,I$2,DB_Complessivo!$H:$H,$A11))/1000</f>
        <v>-138.33654520000005</v>
      </c>
      <c r="K11" s="15">
        <f>-(SUMIFS(DB_Complessivo!$E:$E,DB_Complessivo!$A:$A,K$1,DB_Complessivo!$B:$B,K$2,DB_Complessivo!$H:$H,$A11)-SUMIFS(DB_Complessivo!$E:$E,DB_Complessivo!$A:$A,K$1,DB_Complessivo!$B:$B,J$2,DB_Complessivo!$H:$H,$A11))/1000</f>
        <v>-103.75240890000003</v>
      </c>
      <c r="L11" s="15">
        <f>-(SUMIFS(DB_Complessivo!$E:$E,DB_Complessivo!$A:$A,L$1,DB_Complessivo!$B:$B,L$2,DB_Complessivo!$H:$H,$A11)-SUMIFS(DB_Complessivo!$E:$E,DB_Complessivo!$A:$A,L$1,DB_Complessivo!$B:$B,K$2,DB_Complessivo!$H:$H,$A11))/1000</f>
        <v>-138.33654519999993</v>
      </c>
      <c r="M11" s="15">
        <f>-(SUMIFS(DB_Complessivo!$E:$E,DB_Complessivo!$A:$A,M$1,DB_Complessivo!$B:$B,M$2,DB_Complessivo!$H:$H,$A11)-SUMIFS(DB_Complessivo!$E:$E,DB_Complessivo!$A:$A,M$1,DB_Complessivo!$B:$B,L$2,DB_Complessivo!$H:$H,$A11))/1000</f>
        <v>-138.33654520000005</v>
      </c>
      <c r="N11" s="15">
        <f>-(SUMIFS(DB_Complessivo!$E:$E,DB_Complessivo!$A:$A,N$1,DB_Complessivo!$B:$B,N$2,DB_Complessivo!$H:$H,$A11)-SUMIFS(DB_Complessivo!$E:$E,DB_Complessivo!$A:$A,N$1,DB_Complessivo!$B:$B,M$2,DB_Complessivo!$H:$H,$A11))/1000</f>
        <v>-138.33654520000005</v>
      </c>
      <c r="O11" s="15">
        <f>-(SUMIFS(DB_Complessivo!$E:$E,DB_Complessivo!$A:$A,O$1,DB_Complessivo!$B:$B,O$2,DB_Complessivo!$H:$H,$A11)-SUMIFS(DB_Complessivo!$E:$E,DB_Complessivo!$A:$A,O$1,DB_Complessivo!$B:$B,N$2,DB_Complessivo!$H:$H,$A11))/1000</f>
        <v>-138.33654520000005</v>
      </c>
    </row>
    <row r="12" spans="1:15" ht="15.75" thickBot="1" x14ac:dyDescent="0.3">
      <c r="A12" s="11" t="s">
        <v>290</v>
      </c>
      <c r="C12" s="16" t="s">
        <v>463</v>
      </c>
      <c r="D12" s="17">
        <f>SUM(D7:D11)</f>
        <v>481.70891890927589</v>
      </c>
      <c r="E12" s="17">
        <f t="shared" ref="E12" si="3">SUM(E7:E11)</f>
        <v>289.56430282574746</v>
      </c>
      <c r="F12" s="17">
        <f t="shared" ref="F12:O12" si="4">SUM(F7:F11)</f>
        <v>252.1294593145733</v>
      </c>
      <c r="G12" s="17">
        <f t="shared" si="4"/>
        <v>421.37980941935416</v>
      </c>
      <c r="H12" s="17">
        <f t="shared" si="4"/>
        <v>311.46773630114353</v>
      </c>
      <c r="I12" s="17">
        <f t="shared" si="4"/>
        <v>421.75392856763881</v>
      </c>
      <c r="J12" s="17">
        <f t="shared" si="4"/>
        <v>205.93500970978965</v>
      </c>
      <c r="K12" s="17">
        <f t="shared" si="4"/>
        <v>176.90818481214791</v>
      </c>
      <c r="L12" s="17">
        <f t="shared" si="4"/>
        <v>614.05274545094824</v>
      </c>
      <c r="M12" s="17">
        <f t="shared" si="4"/>
        <v>467.87755052075977</v>
      </c>
      <c r="N12" s="17">
        <f t="shared" si="4"/>
        <v>467.87755052075886</v>
      </c>
      <c r="O12" s="17">
        <f t="shared" si="4"/>
        <v>202.93500970979073</v>
      </c>
    </row>
    <row r="13" spans="1:15" ht="15.75" thickBot="1" x14ac:dyDescent="0.3">
      <c r="A13" s="11" t="s">
        <v>290</v>
      </c>
      <c r="C13" s="18" t="s">
        <v>464</v>
      </c>
      <c r="D13" s="19">
        <f>IFERROR(D12/D$7,"")</f>
        <v>0.81742628758509062</v>
      </c>
      <c r="E13" s="19">
        <f t="shared" ref="E13" si="5">IFERROR(E12/E$7,"")</f>
        <v>0.55984643086430952</v>
      </c>
      <c r="F13" s="19">
        <f t="shared" ref="F13:O13" si="6">IFERROR(F12/F$7,"")</f>
        <v>0.3982800597627883</v>
      </c>
      <c r="G13" s="19">
        <f t="shared" si="6"/>
        <v>0.58026992329735616</v>
      </c>
      <c r="H13" s="19">
        <f t="shared" si="6"/>
        <v>0.45211845578186249</v>
      </c>
      <c r="I13" s="19">
        <f t="shared" si="6"/>
        <v>0.6129838442329445</v>
      </c>
      <c r="J13" s="19">
        <f t="shared" si="6"/>
        <v>0.42734607549522957</v>
      </c>
      <c r="K13" s="19">
        <f t="shared" si="6"/>
        <v>0.49848340078368969</v>
      </c>
      <c r="L13" s="19">
        <f t="shared" si="6"/>
        <v>0.66105876331390012</v>
      </c>
      <c r="M13" s="19">
        <f t="shared" si="6"/>
        <v>0.60850814608423298</v>
      </c>
      <c r="N13" s="19">
        <f t="shared" si="6"/>
        <v>0.60850814608423276</v>
      </c>
      <c r="O13" s="19">
        <f t="shared" si="6"/>
        <v>0.42375871384374347</v>
      </c>
    </row>
    <row r="14" spans="1:15" x14ac:dyDescent="0.25">
      <c r="A14" s="8" t="s">
        <v>298</v>
      </c>
      <c r="C14" s="14" t="s">
        <v>299</v>
      </c>
      <c r="D14" s="15">
        <f>-SUMIFS(DB_Complessivo!$E:$E,DB_Complessivo!$A:$A,"ACT",DB_Complessivo!$B:$B,D$2,DB_Complessivo!$H:$H,$A14)/1000</f>
        <v>-3.5642799999999997</v>
      </c>
      <c r="E14" s="15">
        <f>-(SUMIFS(DB_Complessivo!$E:$E,DB_Complessivo!$A:$A,E$1,DB_Complessivo!$B:$B,E$2,DB_Complessivo!$H:$H,$A14)-SUMIFS(DB_Complessivo!$E:$E,DB_Complessivo!$A:$A,E$1,DB_Complessivo!$B:$B,D$2,DB_Complessivo!$H:$H,$A14))/1000</f>
        <v>-0.81303999999999998</v>
      </c>
      <c r="F14" s="15">
        <f>-(SUMIFS(DB_Complessivo!$E:$E,DB_Complessivo!$A:$A,F$1,DB_Complessivo!$B:$B,F$2,DB_Complessivo!$H:$H,$A14)-SUMIFS(DB_Complessivo!$E:$E,DB_Complessivo!$A:$A,F$1,DB_Complessivo!$B:$B,E$2,DB_Complessivo!$H:$H,$A14))/1000</f>
        <v>-2.2382800000000005</v>
      </c>
      <c r="G14" s="15">
        <f>-(SUMIFS(DB_Complessivo!$E:$E,DB_Complessivo!$A:$A,G$1,DB_Complessivo!$B:$B,G$2,DB_Complessivo!$H:$H,$A14)-SUMIFS(DB_Complessivo!$E:$E,DB_Complessivo!$A:$A,G$1,DB_Complessivo!$B:$B,F$2,DB_Complessivo!$H:$H,$A14))/1000</f>
        <v>-1.4369899999999998</v>
      </c>
      <c r="H14" s="15">
        <f>-(SUMIFS(DB_Complessivo!$E:$E,DB_Complessivo!$A:$A,H$1,DB_Complessivo!$B:$B,H$2,DB_Complessivo!$H:$H,$A14)-SUMIFS(DB_Complessivo!$E:$E,DB_Complessivo!$A:$A,H$1,DB_Complessivo!$B:$B,G$2,DB_Complessivo!$H:$H,$A14))/1000</f>
        <v>-3.1719999999999346E-2</v>
      </c>
      <c r="I14" s="15">
        <f>-(SUMIFS(DB_Complessivo!$E:$E,DB_Complessivo!$A:$A,I$1,DB_Complessivo!$B:$B,I$2,DB_Complessivo!$H:$H,$A14)-SUMIFS(DB_Complessivo!$E:$E,DB_Complessivo!$A:$A,I$1,DB_Complessivo!$B:$B,H$2,DB_Complessivo!$H:$H,$A14))/1000</f>
        <v>-1.7470400000000008</v>
      </c>
      <c r="J14" s="15">
        <f>-(SUMIFS(DB_Complessivo!$E:$E,DB_Complessivo!$A:$A,J$1,DB_Complessivo!$B:$B,J$2,DB_Complessivo!$H:$H,$A14)-SUMIFS(DB_Complessivo!$E:$E,DB_Complessivo!$A:$A,J$1,DB_Complessivo!$B:$B,I$2,DB_Complessivo!$H:$H,$A14))/1000</f>
        <v>-0.87677000000000038</v>
      </c>
      <c r="K14" s="15">
        <f>-(SUMIFS(DB_Complessivo!$E:$E,DB_Complessivo!$A:$A,K$1,DB_Complessivo!$B:$B,K$2,DB_Complessivo!$H:$H,$A14)-SUMIFS(DB_Complessivo!$E:$E,DB_Complessivo!$A:$A,K$1,DB_Complessivo!$B:$B,J$2,DB_Complessivo!$H:$H,$A14))/1000</f>
        <v>-1.0573480000000017</v>
      </c>
      <c r="L14" s="15">
        <f>-(SUMIFS(DB_Complessivo!$E:$E,DB_Complessivo!$A:$A,L$1,DB_Complessivo!$B:$B,L$2,DB_Complessivo!$H:$H,$A14)-SUMIFS(DB_Complessivo!$E:$E,DB_Complessivo!$A:$A,L$1,DB_Complessivo!$B:$B,K$2,DB_Complessivo!$H:$H,$A14))/1000</f>
        <v>-0.8192159999999985</v>
      </c>
      <c r="M14" s="15">
        <f>-(SUMIFS(DB_Complessivo!$E:$E,DB_Complessivo!$A:$A,M$1,DB_Complessivo!$B:$B,M$2,DB_Complessivo!$H:$H,$A14)-SUMIFS(DB_Complessivo!$E:$E,DB_Complessivo!$A:$A,M$1,DB_Complessivo!$B:$B,L$2,DB_Complessivo!$H:$H,$A14))/1000</f>
        <v>-0.763485999999999</v>
      </c>
      <c r="N14" s="15">
        <f>-(SUMIFS(DB_Complessivo!$E:$E,DB_Complessivo!$A:$A,N$1,DB_Complessivo!$B:$B,N$2,DB_Complessivo!$H:$H,$A14)-SUMIFS(DB_Complessivo!$E:$E,DB_Complessivo!$A:$A,N$1,DB_Complessivo!$B:$B,M$2,DB_Complessivo!$H:$H,$A14))/1000</f>
        <v>-0.76348600000000078</v>
      </c>
      <c r="O14" s="15">
        <f>-(SUMIFS(DB_Complessivo!$E:$E,DB_Complessivo!$A:$A,O$1,DB_Complessivo!$B:$B,O$2,DB_Complessivo!$H:$H,$A14)-SUMIFS(DB_Complessivo!$E:$E,DB_Complessivo!$A:$A,O$1,DB_Complessivo!$B:$B,N$2,DB_Complessivo!$H:$H,$A14))/1000</f>
        <v>-0.76348600000000078</v>
      </c>
    </row>
    <row r="15" spans="1:15" x14ac:dyDescent="0.25">
      <c r="A15" s="8" t="s">
        <v>5</v>
      </c>
      <c r="C15" s="14" t="s">
        <v>4</v>
      </c>
      <c r="D15" s="15">
        <f>-SUMIFS(DB_Complessivo!$E:$E,DB_Complessivo!$A:$A,"ACT",DB_Complessivo!$B:$B,D$2,DB_Complessivo!$H:$H,$A15)/1000</f>
        <v>-55.409987610310345</v>
      </c>
      <c r="E15" s="15">
        <f>-(SUMIFS(DB_Complessivo!$E:$E,DB_Complessivo!$A:$A,E$1,DB_Complessivo!$B:$B,E$2,DB_Complessivo!$H:$H,$A15)-SUMIFS(DB_Complessivo!$E:$E,DB_Complessivo!$A:$A,E$1,DB_Complessivo!$B:$B,D$2,DB_Complessivo!$H:$H,$A15))/1000</f>
        <v>-55.551144503251052</v>
      </c>
      <c r="F15" s="15">
        <f>-(SUMIFS(DB_Complessivo!$E:$E,DB_Complessivo!$A:$A,F$1,DB_Complessivo!$B:$B,F$2,DB_Complessivo!$H:$H,$A15)-SUMIFS(DB_Complessivo!$E:$E,DB_Complessivo!$A:$A,F$1,DB_Complessivo!$B:$B,E$2,DB_Complessivo!$H:$H,$A15))/1000</f>
        <v>-53.557877436611527</v>
      </c>
      <c r="G15" s="15">
        <f>-(SUMIFS(DB_Complessivo!$E:$E,DB_Complessivo!$A:$A,G$1,DB_Complessivo!$B:$B,G$2,DB_Complessivo!$H:$H,$A15)-SUMIFS(DB_Complessivo!$E:$E,DB_Complessivo!$A:$A,G$1,DB_Complessivo!$B:$B,F$2,DB_Complessivo!$H:$H,$A15))/1000</f>
        <v>-58.592580248848073</v>
      </c>
      <c r="H15" s="15">
        <f>-(SUMIFS(DB_Complessivo!$E:$E,DB_Complessivo!$A:$A,H$1,DB_Complessivo!$B:$B,H$2,DB_Complessivo!$H:$H,$A15)-SUMIFS(DB_Complessivo!$E:$E,DB_Complessivo!$A:$A,H$1,DB_Complessivo!$B:$B,G$2,DB_Complessivo!$H:$H,$A15))/1000</f>
        <v>-58.514603013795366</v>
      </c>
      <c r="I15" s="15">
        <f>-(SUMIFS(DB_Complessivo!$E:$E,DB_Complessivo!$A:$A,I$1,DB_Complessivo!$B:$B,I$2,DB_Complessivo!$H:$H,$A15)-SUMIFS(DB_Complessivo!$E:$E,DB_Complessivo!$A:$A,I$1,DB_Complessivo!$B:$B,H$2,DB_Complessivo!$H:$H,$A15))/1000</f>
        <v>-52.671026328155186</v>
      </c>
      <c r="J15" s="15">
        <f>-(SUMIFS(DB_Complessivo!$E:$E,DB_Complessivo!$A:$A,J$1,DB_Complessivo!$B:$B,J$2,DB_Complessivo!$H:$H,$A15)-SUMIFS(DB_Complessivo!$E:$E,DB_Complessivo!$A:$A,J$1,DB_Complessivo!$B:$B,I$2,DB_Complessivo!$H:$H,$A15))/1000</f>
        <v>-59.287090800000009</v>
      </c>
      <c r="K15" s="15">
        <f>-(SUMIFS(DB_Complessivo!$E:$E,DB_Complessivo!$A:$A,K$1,DB_Complessivo!$B:$B,K$2,DB_Complessivo!$H:$H,$A15)-SUMIFS(DB_Complessivo!$E:$E,DB_Complessivo!$A:$A,K$1,DB_Complessivo!$B:$B,J$2,DB_Complessivo!$H:$H,$A15))/1000</f>
        <v>-44.465318100000033</v>
      </c>
      <c r="L15" s="15">
        <f>-(SUMIFS(DB_Complessivo!$E:$E,DB_Complessivo!$A:$A,L$1,DB_Complessivo!$B:$B,L$2,DB_Complessivo!$H:$H,$A15)-SUMIFS(DB_Complessivo!$E:$E,DB_Complessivo!$A:$A,L$1,DB_Complessivo!$B:$B,K$2,DB_Complessivo!$H:$H,$A15))/1000</f>
        <v>-59.287090800000009</v>
      </c>
      <c r="M15" s="15">
        <f>-(SUMIFS(DB_Complessivo!$E:$E,DB_Complessivo!$A:$A,M$1,DB_Complessivo!$B:$B,M$2,DB_Complessivo!$H:$H,$A15)-SUMIFS(DB_Complessivo!$E:$E,DB_Complessivo!$A:$A,M$1,DB_Complessivo!$B:$B,L$2,DB_Complessivo!$H:$H,$A15))/1000</f>
        <v>-59.287090800000009</v>
      </c>
      <c r="N15" s="15">
        <f>-(SUMIFS(DB_Complessivo!$E:$E,DB_Complessivo!$A:$A,N$1,DB_Complessivo!$B:$B,N$2,DB_Complessivo!$H:$H,$A15)-SUMIFS(DB_Complessivo!$E:$E,DB_Complessivo!$A:$A,N$1,DB_Complessivo!$B:$B,M$2,DB_Complessivo!$H:$H,$A15))/1000</f>
        <v>-59.287090800000009</v>
      </c>
      <c r="O15" s="15">
        <f>-(SUMIFS(DB_Complessivo!$E:$E,DB_Complessivo!$A:$A,O$1,DB_Complessivo!$B:$B,O$2,DB_Complessivo!$H:$H,$A15)-SUMIFS(DB_Complessivo!$E:$E,DB_Complessivo!$A:$A,O$1,DB_Complessivo!$B:$B,N$2,DB_Complessivo!$H:$H,$A15))/1000</f>
        <v>-59.287090800000009</v>
      </c>
    </row>
    <row r="16" spans="1:15" x14ac:dyDescent="0.25">
      <c r="A16" s="8" t="s">
        <v>300</v>
      </c>
      <c r="C16" s="14" t="s">
        <v>127</v>
      </c>
      <c r="D16" s="15">
        <f>-SUMIFS(DB_Complessivo!$E:$E,DB_Complessivo!$A:$A,"ACT",DB_Complessivo!$B:$B,D$2,DB_Complessivo!$H:$H,$A16)/1000</f>
        <v>-59.855183728452047</v>
      </c>
      <c r="E16" s="15">
        <f>-(SUMIFS(DB_Complessivo!$E:$E,DB_Complessivo!$A:$A,E$1,DB_Complessivo!$B:$B,E$2,DB_Complessivo!$H:$H,$A16)-SUMIFS(DB_Complessivo!$E:$E,DB_Complessivo!$A:$A,E$1,DB_Complessivo!$B:$B,D$2,DB_Complessivo!$H:$H,$A16))/1000</f>
        <v>-58.432939058845221</v>
      </c>
      <c r="F16" s="15">
        <f>-(SUMIFS(DB_Complessivo!$E:$E,DB_Complessivo!$A:$A,F$1,DB_Complessivo!$B:$B,F$2,DB_Complessivo!$H:$H,$A16)-SUMIFS(DB_Complessivo!$E:$E,DB_Complessivo!$A:$A,F$1,DB_Complessivo!$B:$B,E$2,DB_Complessivo!$H:$H,$A16))/1000</f>
        <v>-91.718600958700065</v>
      </c>
      <c r="G16" s="15">
        <f>-(SUMIFS(DB_Complessivo!$E:$E,DB_Complessivo!$A:$A,G$1,DB_Complessivo!$B:$B,G$2,DB_Complessivo!$H:$H,$A16)-SUMIFS(DB_Complessivo!$E:$E,DB_Complessivo!$A:$A,G$1,DB_Complessivo!$B:$B,F$2,DB_Complessivo!$H:$H,$A16))/1000</f>
        <v>-213.59886381609869</v>
      </c>
      <c r="H16" s="15">
        <f>-(SUMIFS(DB_Complessivo!$E:$E,DB_Complessivo!$A:$A,H$1,DB_Complessivo!$B:$B,H$2,DB_Complessivo!$H:$H,$A16)-SUMIFS(DB_Complessivo!$E:$E,DB_Complessivo!$A:$A,H$1,DB_Complessivo!$B:$B,G$2,DB_Complessivo!$H:$H,$A16))/1000</f>
        <v>80.724233161092272</v>
      </c>
      <c r="I16" s="15">
        <f>-(SUMIFS(DB_Complessivo!$E:$E,DB_Complessivo!$A:$A,I$1,DB_Complessivo!$B:$B,I$2,DB_Complessivo!$H:$H,$A16)-SUMIFS(DB_Complessivo!$E:$E,DB_Complessivo!$A:$A,I$1,DB_Complessivo!$B:$B,H$2,DB_Complessivo!$H:$H,$A16))/1000</f>
        <v>-63.692226806041319</v>
      </c>
      <c r="J16" s="15">
        <f>-(SUMIFS(DB_Complessivo!$E:$E,DB_Complessivo!$A:$A,J$1,DB_Complessivo!$B:$B,J$2,DB_Complessivo!$H:$H,$A16)-SUMIFS(DB_Complessivo!$E:$E,DB_Complessivo!$A:$A,J$1,DB_Complessivo!$B:$B,I$2,DB_Complessivo!$H:$H,$A16))/1000</f>
        <v>-68.559125333333327</v>
      </c>
      <c r="K16" s="15">
        <f>-(SUMIFS(DB_Complessivo!$E:$E,DB_Complessivo!$A:$A,K$1,DB_Complessivo!$B:$B,K$2,DB_Complessivo!$H:$H,$A16)-SUMIFS(DB_Complessivo!$E:$E,DB_Complessivo!$A:$A,K$1,DB_Complessivo!$B:$B,J$2,DB_Complessivo!$H:$H,$A16))/1000</f>
        <v>-48.25709049999999</v>
      </c>
      <c r="L16" s="15">
        <f>-(SUMIFS(DB_Complessivo!$E:$E,DB_Complessivo!$A:$A,L$1,DB_Complessivo!$B:$B,L$2,DB_Complessivo!$H:$H,$A16)-SUMIFS(DB_Complessivo!$E:$E,DB_Complessivo!$A:$A,L$1,DB_Complessivo!$B:$B,K$2,DB_Complessivo!$H:$H,$A16))/1000</f>
        <v>-64.342787333333277</v>
      </c>
      <c r="M16" s="15">
        <f>-(SUMIFS(DB_Complessivo!$E:$E,DB_Complessivo!$A:$A,M$1,DB_Complessivo!$B:$B,M$2,DB_Complessivo!$H:$H,$A16)-SUMIFS(DB_Complessivo!$E:$E,DB_Complessivo!$A:$A,M$1,DB_Complessivo!$B:$B,L$2,DB_Complessivo!$H:$H,$A16))/1000</f>
        <v>-66.342787333333405</v>
      </c>
      <c r="N16" s="15">
        <f>-(SUMIFS(DB_Complessivo!$E:$E,DB_Complessivo!$A:$A,N$1,DB_Complessivo!$B:$B,N$2,DB_Complessivo!$H:$H,$A16)-SUMIFS(DB_Complessivo!$E:$E,DB_Complessivo!$A:$A,N$1,DB_Complessivo!$B:$B,M$2,DB_Complessivo!$H:$H,$A16))/1000</f>
        <v>-66.342787333333405</v>
      </c>
      <c r="O16" s="15">
        <f>-(SUMIFS(DB_Complessivo!$E:$E,DB_Complessivo!$A:$A,O$1,DB_Complessivo!$B:$B,O$2,DB_Complessivo!$H:$H,$A16)-SUMIFS(DB_Complessivo!$E:$E,DB_Complessivo!$A:$A,O$1,DB_Complessivo!$B:$B,N$2,DB_Complessivo!$H:$H,$A16))/1000</f>
        <v>-66.342787333333405</v>
      </c>
    </row>
    <row r="17" spans="1:15" x14ac:dyDescent="0.25">
      <c r="A17" s="8" t="s">
        <v>301</v>
      </c>
      <c r="C17" s="14" t="s">
        <v>302</v>
      </c>
      <c r="D17" s="15">
        <f>-SUMIFS(DB_Complessivo!$E:$E,DB_Complessivo!$A:$A,"ACT",DB_Complessivo!$B:$B,D$2,DB_Complessivo!$H:$H,$A17)/1000</f>
        <v>-12.614600000000001</v>
      </c>
      <c r="E17" s="15">
        <f>-(SUMIFS(DB_Complessivo!$E:$E,DB_Complessivo!$A:$A,E$1,DB_Complessivo!$B:$B,E$2,DB_Complessivo!$H:$H,$A17)-SUMIFS(DB_Complessivo!$E:$E,DB_Complessivo!$A:$A,E$1,DB_Complessivo!$B:$B,D$2,DB_Complessivo!$H:$H,$A17))/1000</f>
        <v>-15.819669999999997</v>
      </c>
      <c r="F17" s="15">
        <f>-(SUMIFS(DB_Complessivo!$E:$E,DB_Complessivo!$A:$A,F$1,DB_Complessivo!$B:$B,F$2,DB_Complessivo!$H:$H,$A17)-SUMIFS(DB_Complessivo!$E:$E,DB_Complessivo!$A:$A,F$1,DB_Complessivo!$B:$B,E$2,DB_Complessivo!$H:$H,$A17))/1000</f>
        <v>-8.8018199999999993</v>
      </c>
      <c r="G17" s="15">
        <f>-(SUMIFS(DB_Complessivo!$E:$E,DB_Complessivo!$A:$A,G$1,DB_Complessivo!$B:$B,G$2,DB_Complessivo!$H:$H,$A17)-SUMIFS(DB_Complessivo!$E:$E,DB_Complessivo!$A:$A,G$1,DB_Complessivo!$B:$B,F$2,DB_Complessivo!$H:$H,$A17))/1000</f>
        <v>-11.111600000000006</v>
      </c>
      <c r="H17" s="15">
        <f>-(SUMIFS(DB_Complessivo!$E:$E,DB_Complessivo!$A:$A,H$1,DB_Complessivo!$B:$B,H$2,DB_Complessivo!$H:$H,$A17)-SUMIFS(DB_Complessivo!$E:$E,DB_Complessivo!$A:$A,H$1,DB_Complessivo!$B:$B,G$2,DB_Complessivo!$H:$H,$A17))/1000</f>
        <v>-22.692029999999999</v>
      </c>
      <c r="I17" s="15">
        <f>-(SUMIFS(DB_Complessivo!$E:$E,DB_Complessivo!$A:$A,I$1,DB_Complessivo!$B:$B,I$2,DB_Complessivo!$H:$H,$A17)-SUMIFS(DB_Complessivo!$E:$E,DB_Complessivo!$A:$A,I$1,DB_Complessivo!$B:$B,H$2,DB_Complessivo!$H:$H,$A17))/1000</f>
        <v>-25.724890000000013</v>
      </c>
      <c r="J17" s="15">
        <f>-(SUMIFS(DB_Complessivo!$E:$E,DB_Complessivo!$A:$A,J$1,DB_Complessivo!$B:$B,J$2,DB_Complessivo!$H:$H,$A17)-SUMIFS(DB_Complessivo!$E:$E,DB_Complessivo!$A:$A,J$1,DB_Complessivo!$B:$B,I$2,DB_Complessivo!$H:$H,$A17))/1000</f>
        <v>-20.997512666666676</v>
      </c>
      <c r="K17" s="15">
        <f>-(SUMIFS(DB_Complessivo!$E:$E,DB_Complessivo!$A:$A,K$1,DB_Complessivo!$B:$B,K$2,DB_Complessivo!$H:$H,$A17)-SUMIFS(DB_Complessivo!$E:$E,DB_Complessivo!$A:$A,K$1,DB_Complessivo!$B:$B,J$2,DB_Complessivo!$H:$H,$A17))/1000</f>
        <v>-20.997512666666676</v>
      </c>
      <c r="L17" s="15">
        <f>-(SUMIFS(DB_Complessivo!$E:$E,DB_Complessivo!$A:$A,L$1,DB_Complessivo!$B:$B,L$2,DB_Complessivo!$H:$H,$A17)-SUMIFS(DB_Complessivo!$E:$E,DB_Complessivo!$A:$A,L$1,DB_Complessivo!$B:$B,K$2,DB_Complessivo!$H:$H,$A17))/1000</f>
        <v>-20.997512666666676</v>
      </c>
      <c r="M17" s="15">
        <f>-(SUMIFS(DB_Complessivo!$E:$E,DB_Complessivo!$A:$A,M$1,DB_Complessivo!$B:$B,M$2,DB_Complessivo!$H:$H,$A17)-SUMIFS(DB_Complessivo!$E:$E,DB_Complessivo!$A:$A,M$1,DB_Complessivo!$B:$B,L$2,DB_Complessivo!$H:$H,$A17))/1000</f>
        <v>-20.997512666666676</v>
      </c>
      <c r="N17" s="15">
        <f>-(SUMIFS(DB_Complessivo!$E:$E,DB_Complessivo!$A:$A,N$1,DB_Complessivo!$B:$B,N$2,DB_Complessivo!$H:$H,$A17)-SUMIFS(DB_Complessivo!$E:$E,DB_Complessivo!$A:$A,N$1,DB_Complessivo!$B:$B,M$2,DB_Complessivo!$H:$H,$A17))/1000</f>
        <v>-20.997512666666648</v>
      </c>
      <c r="O17" s="15">
        <f>-(SUMIFS(DB_Complessivo!$E:$E,DB_Complessivo!$A:$A,O$1,DB_Complessivo!$B:$B,O$2,DB_Complessivo!$H:$H,$A17)-SUMIFS(DB_Complessivo!$E:$E,DB_Complessivo!$A:$A,O$1,DB_Complessivo!$B:$B,N$2,DB_Complessivo!$H:$H,$A17))/1000</f>
        <v>-20.997512666666676</v>
      </c>
    </row>
    <row r="18" spans="1:15" x14ac:dyDescent="0.25">
      <c r="A18" s="8" t="s">
        <v>303</v>
      </c>
      <c r="C18" s="14" t="s">
        <v>304</v>
      </c>
      <c r="D18" s="15">
        <f>-SUMIFS(DB_Complessivo!$E:$E,DB_Complessivo!$A:$A,"ACT",DB_Complessivo!$B:$B,D$2,DB_Complessivo!$H:$H,$A18)/1000</f>
        <v>-7.1882599999999996</v>
      </c>
      <c r="E18" s="15">
        <f>-(SUMIFS(DB_Complessivo!$E:$E,DB_Complessivo!$A:$A,E$1,DB_Complessivo!$B:$B,E$2,DB_Complessivo!$H:$H,$A18)-SUMIFS(DB_Complessivo!$E:$E,DB_Complessivo!$A:$A,E$1,DB_Complessivo!$B:$B,D$2,DB_Complessivo!$H:$H,$A18))/1000</f>
        <v>-7.1882599999999996</v>
      </c>
      <c r="F18" s="15">
        <f>-(SUMIFS(DB_Complessivo!$E:$E,DB_Complessivo!$A:$A,F$1,DB_Complessivo!$B:$B,F$2,DB_Complessivo!$H:$H,$A18)-SUMIFS(DB_Complessivo!$E:$E,DB_Complessivo!$A:$A,F$1,DB_Complessivo!$B:$B,E$2,DB_Complessivo!$H:$H,$A18))/1000</f>
        <v>-7.5869900000000001</v>
      </c>
      <c r="G18" s="15">
        <f>-(SUMIFS(DB_Complessivo!$E:$E,DB_Complessivo!$A:$A,G$1,DB_Complessivo!$B:$B,G$2,DB_Complessivo!$H:$H,$A18)-SUMIFS(DB_Complessivo!$E:$E,DB_Complessivo!$A:$A,G$1,DB_Complessivo!$B:$B,F$2,DB_Complessivo!$H:$H,$A18))/1000</f>
        <v>-7.3211700000000057</v>
      </c>
      <c r="H18" s="15">
        <f>-(SUMIFS(DB_Complessivo!$E:$E,DB_Complessivo!$A:$A,H$1,DB_Complessivo!$B:$B,H$2,DB_Complessivo!$H:$H,$A18)-SUMIFS(DB_Complessivo!$E:$E,DB_Complessivo!$A:$A,H$1,DB_Complessivo!$B:$B,G$2,DB_Complessivo!$H:$H,$A18))/1000</f>
        <v>-7.3211699999999942</v>
      </c>
      <c r="I18" s="15">
        <f>-(SUMIFS(DB_Complessivo!$E:$E,DB_Complessivo!$A:$A,I$1,DB_Complessivo!$B:$B,I$2,DB_Complessivo!$H:$H,$A18)-SUMIFS(DB_Complessivo!$E:$E,DB_Complessivo!$A:$A,I$1,DB_Complessivo!$B:$B,H$2,DB_Complessivo!$H:$H,$A18))/1000</f>
        <v>-7.321080000000002</v>
      </c>
      <c r="J18" s="15">
        <f>-(SUMIFS(DB_Complessivo!$E:$E,DB_Complessivo!$A:$A,J$1,DB_Complessivo!$B:$B,J$2,DB_Complessivo!$H:$H,$A18)-SUMIFS(DB_Complessivo!$E:$E,DB_Complessivo!$A:$A,J$1,DB_Complessivo!$B:$B,I$2,DB_Complessivo!$H:$H,$A18))/1000</f>
        <v>-7.3211700000000128</v>
      </c>
      <c r="K18" s="15">
        <f>-(SUMIFS(DB_Complessivo!$E:$E,DB_Complessivo!$A:$A,K$1,DB_Complessivo!$B:$B,K$2,DB_Complessivo!$H:$H,$A18)-SUMIFS(DB_Complessivo!$E:$E,DB_Complessivo!$A:$A,K$1,DB_Complessivo!$B:$B,J$2,DB_Complessivo!$H:$H,$A18))/1000</f>
        <v>-7.3211699999999986</v>
      </c>
      <c r="L18" s="15">
        <f>-(SUMIFS(DB_Complessivo!$E:$E,DB_Complessivo!$A:$A,L$1,DB_Complessivo!$B:$B,L$2,DB_Complessivo!$H:$H,$A18)-SUMIFS(DB_Complessivo!$E:$E,DB_Complessivo!$A:$A,L$1,DB_Complessivo!$B:$B,K$2,DB_Complessivo!$H:$H,$A18))/1000</f>
        <v>-7.3211699999999906</v>
      </c>
      <c r="M18" s="15">
        <f>-(SUMIFS(DB_Complessivo!$E:$E,DB_Complessivo!$A:$A,M$1,DB_Complessivo!$B:$B,M$2,DB_Complessivo!$H:$H,$A18)-SUMIFS(DB_Complessivo!$E:$E,DB_Complessivo!$A:$A,M$1,DB_Complessivo!$B:$B,L$2,DB_Complessivo!$H:$H,$A18))/1000</f>
        <v>-7.3211699999999986</v>
      </c>
      <c r="N18" s="15">
        <f>-(SUMIFS(DB_Complessivo!$E:$E,DB_Complessivo!$A:$A,N$1,DB_Complessivo!$B:$B,N$2,DB_Complessivo!$H:$H,$A18)-SUMIFS(DB_Complessivo!$E:$E,DB_Complessivo!$A:$A,N$1,DB_Complessivo!$B:$B,M$2,DB_Complessivo!$H:$H,$A18))/1000</f>
        <v>-7.3211700000000128</v>
      </c>
      <c r="O18" s="15">
        <f>-(SUMIFS(DB_Complessivo!$E:$E,DB_Complessivo!$A:$A,O$1,DB_Complessivo!$B:$B,O$2,DB_Complessivo!$H:$H,$A18)-SUMIFS(DB_Complessivo!$E:$E,DB_Complessivo!$A:$A,O$1,DB_Complessivo!$B:$B,N$2,DB_Complessivo!$H:$H,$A18))/1000</f>
        <v>-7.3211699999999835</v>
      </c>
    </row>
    <row r="19" spans="1:15" ht="15.75" thickBot="1" x14ac:dyDescent="0.3">
      <c r="A19" s="11" t="s">
        <v>290</v>
      </c>
      <c r="C19" s="16" t="s">
        <v>465</v>
      </c>
      <c r="D19" s="17">
        <f>SUM(D12,D14:D18)</f>
        <v>343.07660757051349</v>
      </c>
      <c r="E19" s="17">
        <f t="shared" ref="E19" si="7">SUM(E12,E14:E18)</f>
        <v>151.75924926365116</v>
      </c>
      <c r="F19" s="17">
        <f t="shared" ref="F19:O19" si="8">SUM(F12,F14:F18)</f>
        <v>88.225890919261687</v>
      </c>
      <c r="G19" s="17">
        <f t="shared" si="8"/>
        <v>129.3186053544074</v>
      </c>
      <c r="H19" s="17">
        <f t="shared" si="8"/>
        <v>303.63244644844048</v>
      </c>
      <c r="I19" s="17">
        <f t="shared" si="8"/>
        <v>270.59766543344227</v>
      </c>
      <c r="J19" s="17">
        <f t="shared" si="8"/>
        <v>48.893340909789629</v>
      </c>
      <c r="K19" s="17">
        <f t="shared" si="8"/>
        <v>54.809745545481206</v>
      </c>
      <c r="L19" s="17">
        <f t="shared" si="8"/>
        <v>461.28496865094831</v>
      </c>
      <c r="M19" s="17">
        <f t="shared" si="8"/>
        <v>313.16550372075966</v>
      </c>
      <c r="N19" s="17">
        <f t="shared" si="8"/>
        <v>313.16550372075881</v>
      </c>
      <c r="O19" s="17">
        <f t="shared" si="8"/>
        <v>48.222962909790652</v>
      </c>
    </row>
    <row r="20" spans="1:15" ht="15.75" thickBot="1" x14ac:dyDescent="0.3">
      <c r="A20" s="11" t="s">
        <v>290</v>
      </c>
      <c r="C20" s="18" t="s">
        <v>466</v>
      </c>
      <c r="D20" s="19">
        <f>IFERROR(D19/D$7,"")</f>
        <v>0.58217696761489557</v>
      </c>
      <c r="E20" s="19">
        <f t="shared" ref="E20" si="9">IFERROR(E19/E$7,"")</f>
        <v>0.29341280407077708</v>
      </c>
      <c r="F20" s="19">
        <f t="shared" ref="F20:O20" si="10">IFERROR(F19/F$7,"")</f>
        <v>0.13936734407583662</v>
      </c>
      <c r="G20" s="19">
        <f t="shared" si="10"/>
        <v>0.17808090357562453</v>
      </c>
      <c r="H20" s="19">
        <f t="shared" si="10"/>
        <v>0.44074495305289174</v>
      </c>
      <c r="I20" s="19">
        <f t="shared" si="10"/>
        <v>0.39329093569130769</v>
      </c>
      <c r="J20" s="19">
        <f t="shared" si="10"/>
        <v>0.10146102590858151</v>
      </c>
      <c r="K20" s="19">
        <f t="shared" si="10"/>
        <v>0.15444027298461113</v>
      </c>
      <c r="L20" s="19">
        <f t="shared" si="10"/>
        <v>0.49659654349032789</v>
      </c>
      <c r="M20" s="19">
        <f t="shared" si="10"/>
        <v>0.40729408768288211</v>
      </c>
      <c r="N20" s="19">
        <f t="shared" si="10"/>
        <v>0.40729408768288161</v>
      </c>
      <c r="O20" s="19">
        <f t="shared" si="10"/>
        <v>0.10069677365975722</v>
      </c>
    </row>
    <row r="21" spans="1:15" x14ac:dyDescent="0.25">
      <c r="A21" s="8" t="s">
        <v>307</v>
      </c>
      <c r="C21" s="14" t="s">
        <v>128</v>
      </c>
      <c r="D21" s="15">
        <f>-SUMIFS(DB_Complessivo!$E:$E,DB_Complessivo!$A:$A,"ACT",DB_Complessivo!$B:$B,D$2,DB_Complessivo!$H:$H,$A21)/1000</f>
        <v>-121.85699457051346</v>
      </c>
      <c r="E21" s="15">
        <f>-(SUMIFS(DB_Complessivo!$E:$E,DB_Complessivo!$A:$A,E$1,DB_Complessivo!$B:$B,E$2,DB_Complessivo!$H:$H,$A21)-SUMIFS(DB_Complessivo!$E:$E,DB_Complessivo!$A:$A,E$1,DB_Complessivo!$B:$B,D$2,DB_Complessivo!$H:$H,$A21))/1000</f>
        <v>-112.25956926365103</v>
      </c>
      <c r="F21" s="15">
        <f>-(SUMIFS(DB_Complessivo!$E:$E,DB_Complessivo!$A:$A,F$1,DB_Complessivo!$B:$B,F$2,DB_Complessivo!$H:$H,$A21)-SUMIFS(DB_Complessivo!$E:$E,DB_Complessivo!$A:$A,F$1,DB_Complessivo!$B:$B,E$2,DB_Complessivo!$H:$H,$A21))/1000</f>
        <v>-78.302570919261697</v>
      </c>
      <c r="G21" s="15">
        <f>-(SUMIFS(DB_Complessivo!$E:$E,DB_Complessivo!$A:$A,G$1,DB_Complessivo!$B:$B,G$2,DB_Complessivo!$H:$H,$A21)-SUMIFS(DB_Complessivo!$E:$E,DB_Complessivo!$A:$A,G$1,DB_Complessivo!$B:$B,F$2,DB_Complessivo!$H:$H,$A21))/1000</f>
        <v>28.371744645593164</v>
      </c>
      <c r="H21" s="15">
        <f>-(SUMIFS(DB_Complessivo!$E:$E,DB_Complessivo!$A:$A,H$1,DB_Complessivo!$B:$B,H$2,DB_Complessivo!$H:$H,$A21)-SUMIFS(DB_Complessivo!$E:$E,DB_Complessivo!$A:$A,H$1,DB_Complessivo!$B:$B,G$2,DB_Complessivo!$H:$H,$A21))/1000</f>
        <v>-131.44551644844208</v>
      </c>
      <c r="I21" s="15">
        <f>-(SUMIFS(DB_Complessivo!$E:$E,DB_Complessivo!$A:$A,I$1,DB_Complessivo!$B:$B,I$2,DB_Complessivo!$H:$H,$A21)-SUMIFS(DB_Complessivo!$E:$E,DB_Complessivo!$A:$A,I$1,DB_Complessivo!$B:$B,H$2,DB_Complessivo!$H:$H,$A21))/1000</f>
        <v>-214.76842543344188</v>
      </c>
      <c r="J21" s="15">
        <f>-(SUMIFS(DB_Complessivo!$E:$E,DB_Complessivo!$A:$A,J$1,DB_Complessivo!$B:$B,J$2,DB_Complessivo!$H:$H,$A21)-SUMIFS(DB_Complessivo!$E:$E,DB_Complessivo!$A:$A,J$1,DB_Complessivo!$B:$B,I$2,DB_Complessivo!$H:$H,$A21))/1000</f>
        <v>-81.004090666666627</v>
      </c>
      <c r="K21" s="15">
        <f>-(SUMIFS(DB_Complessivo!$E:$E,DB_Complessivo!$A:$A,K$1,DB_Complessivo!$B:$B,K$2,DB_Complessivo!$H:$H,$A21)-SUMIFS(DB_Complessivo!$E:$E,DB_Complessivo!$A:$A,K$1,DB_Complessivo!$B:$B,J$2,DB_Complessivo!$H:$H,$A21))/1000</f>
        <v>-58.795061749999995</v>
      </c>
      <c r="L21" s="15">
        <f>-(SUMIFS(DB_Complessivo!$E:$E,DB_Complessivo!$A:$A,L$1,DB_Complessivo!$B:$B,L$2,DB_Complessivo!$H:$H,$A21)-SUMIFS(DB_Complessivo!$E:$E,DB_Complessivo!$A:$A,L$1,DB_Complessivo!$B:$B,K$2,DB_Complessivo!$H:$H,$A21))/1000</f>
        <v>-80.560082333333327</v>
      </c>
      <c r="M21" s="15">
        <f>-(SUMIFS(DB_Complessivo!$E:$E,DB_Complessivo!$A:$A,M$1,DB_Complessivo!$B:$B,M$2,DB_Complessivo!$H:$H,$A21)-SUMIFS(DB_Complessivo!$E:$E,DB_Complessivo!$A:$A,M$1,DB_Complessivo!$B:$B,L$2,DB_Complessivo!$H:$H,$A21))/1000</f>
        <v>-82.726749000000069</v>
      </c>
      <c r="N21" s="15">
        <f>-(SUMIFS(DB_Complessivo!$E:$E,DB_Complessivo!$A:$A,N$1,DB_Complessivo!$B:$B,N$2,DB_Complessivo!$H:$H,$A21)-SUMIFS(DB_Complessivo!$E:$E,DB_Complessivo!$A:$A,N$1,DB_Complessivo!$B:$B,M$2,DB_Complessivo!$H:$H,$A21))/1000</f>
        <v>-82.726749000000069</v>
      </c>
      <c r="O21" s="15">
        <f>-(SUMIFS(DB_Complessivo!$E:$E,DB_Complessivo!$A:$A,O$1,DB_Complessivo!$B:$B,O$2,DB_Complessivo!$H:$H,$A21)-SUMIFS(DB_Complessivo!$E:$E,DB_Complessivo!$A:$A,O$1,DB_Complessivo!$B:$B,N$2,DB_Complessivo!$H:$H,$A21))/1000</f>
        <v>-82.726749000000069</v>
      </c>
    </row>
    <row r="22" spans="1:15" x14ac:dyDescent="0.25">
      <c r="A22" s="8" t="s">
        <v>308</v>
      </c>
      <c r="C22" s="14" t="s">
        <v>309</v>
      </c>
      <c r="D22" s="15">
        <f>-SUMIFS(DB_Complessivo!$E:$E,DB_Complessivo!$A:$A,"ACT",DB_Complessivo!$B:$B,D$2,DB_Complessivo!$H:$H,$A22)/1000</f>
        <v>-44.997730000000004</v>
      </c>
      <c r="E22" s="15">
        <f>-(SUMIFS(DB_Complessivo!$E:$E,DB_Complessivo!$A:$A,E$1,DB_Complessivo!$B:$B,E$2,DB_Complessivo!$H:$H,$A22)-SUMIFS(DB_Complessivo!$E:$E,DB_Complessivo!$A:$A,E$1,DB_Complessivo!$B:$B,D$2,DB_Complessivo!$H:$H,$A22))/1000</f>
        <v>-41.631009999999989</v>
      </c>
      <c r="F22" s="15">
        <f>-(SUMIFS(DB_Complessivo!$E:$E,DB_Complessivo!$A:$A,F$1,DB_Complessivo!$B:$B,F$2,DB_Complessivo!$H:$H,$A22)-SUMIFS(DB_Complessivo!$E:$E,DB_Complessivo!$A:$A,F$1,DB_Complessivo!$B:$B,E$2,DB_Complessivo!$H:$H,$A22))/1000</f>
        <v>-64.221200000000067</v>
      </c>
      <c r="G22" s="15">
        <f>-(SUMIFS(DB_Complessivo!$E:$E,DB_Complessivo!$A:$A,G$1,DB_Complessivo!$B:$B,G$2,DB_Complessivo!$H:$H,$A22)-SUMIFS(DB_Complessivo!$E:$E,DB_Complessivo!$A:$A,G$1,DB_Complessivo!$B:$B,F$2,DB_Complessivo!$H:$H,$A22))/1000</f>
        <v>-102.75361999999991</v>
      </c>
      <c r="H22" s="15">
        <f>-(SUMIFS(DB_Complessivo!$E:$E,DB_Complessivo!$A:$A,H$1,DB_Complessivo!$B:$B,H$2,DB_Complessivo!$H:$H,$A22)-SUMIFS(DB_Complessivo!$E:$E,DB_Complessivo!$A:$A,H$1,DB_Complessivo!$B:$B,G$2,DB_Complessivo!$H:$H,$A22))/1000</f>
        <v>-5.3446700000000131</v>
      </c>
      <c r="I22" s="15">
        <f>-(SUMIFS(DB_Complessivo!$E:$E,DB_Complessivo!$A:$A,I$1,DB_Complessivo!$B:$B,I$2,DB_Complessivo!$H:$H,$A22)-SUMIFS(DB_Complessivo!$E:$E,DB_Complessivo!$A:$A,I$1,DB_Complessivo!$B:$B,H$2,DB_Complessivo!$H:$H,$A22))/1000</f>
        <v>-126.28953000000003</v>
      </c>
      <c r="J22" s="15">
        <f>-(SUMIFS(DB_Complessivo!$E:$E,DB_Complessivo!$A:$A,J$1,DB_Complessivo!$B:$B,J$2,DB_Complessivo!$H:$H,$A22)-SUMIFS(DB_Complessivo!$E:$E,DB_Complessivo!$A:$A,J$1,DB_Complessivo!$B:$B,I$2,DB_Complessivo!$H:$H,$A22))/1000</f>
        <v>-35.31960657142848</v>
      </c>
      <c r="K22" s="15">
        <f>-(SUMIFS(DB_Complessivo!$E:$E,DB_Complessivo!$A:$A,K$1,DB_Complessivo!$B:$B,K$2,DB_Complessivo!$H:$H,$A22)-SUMIFS(DB_Complessivo!$E:$E,DB_Complessivo!$A:$A,K$1,DB_Complessivo!$B:$B,J$2,DB_Complessivo!$H:$H,$A22))/1000</f>
        <v>-35.309806571428666</v>
      </c>
      <c r="L22" s="15">
        <f>-(SUMIFS(DB_Complessivo!$E:$E,DB_Complessivo!$A:$A,L$1,DB_Complessivo!$B:$B,L$2,DB_Complessivo!$H:$H,$A22)-SUMIFS(DB_Complessivo!$E:$E,DB_Complessivo!$A:$A,L$1,DB_Complessivo!$B:$B,K$2,DB_Complessivo!$H:$H,$A22))/1000</f>
        <v>-36.837606571428594</v>
      </c>
      <c r="M22" s="15">
        <f>-(SUMIFS(DB_Complessivo!$E:$E,DB_Complessivo!$A:$A,M$1,DB_Complessivo!$B:$B,M$2,DB_Complessivo!$H:$H,$A22)-SUMIFS(DB_Complessivo!$E:$E,DB_Complessivo!$A:$A,M$1,DB_Complessivo!$B:$B,L$2,DB_Complessivo!$H:$H,$A22))/1000</f>
        <v>-37.824806571428603</v>
      </c>
      <c r="N22" s="15">
        <f>-(SUMIFS(DB_Complessivo!$E:$E,DB_Complessivo!$A:$A,N$1,DB_Complessivo!$B:$B,N$2,DB_Complessivo!$H:$H,$A22)-SUMIFS(DB_Complessivo!$E:$E,DB_Complessivo!$A:$A,N$1,DB_Complessivo!$B:$B,M$2,DB_Complessivo!$H:$H,$A22))/1000</f>
        <v>-37.766806571428546</v>
      </c>
      <c r="O22" s="15">
        <f>-(SUMIFS(DB_Complessivo!$E:$E,DB_Complessivo!$A:$A,O$1,DB_Complessivo!$B:$B,O$2,DB_Complessivo!$H:$H,$A22)-SUMIFS(DB_Complessivo!$E:$E,DB_Complessivo!$A:$A,O$1,DB_Complessivo!$B:$B,N$2,DB_Complessivo!$H:$H,$A22))/1000</f>
        <v>-51.466806571428606</v>
      </c>
    </row>
    <row r="23" spans="1:15" x14ac:dyDescent="0.25">
      <c r="A23" s="8" t="s">
        <v>310</v>
      </c>
      <c r="C23" s="14" t="s">
        <v>263</v>
      </c>
      <c r="D23" s="15">
        <f>-SUMIFS(DB_Complessivo!$E:$E,DB_Complessivo!$A:$A,"ACT",DB_Complessivo!$B:$B,D$2,DB_Complessivo!$H:$H,$A23)/1000</f>
        <v>-4.6208999999999998</v>
      </c>
      <c r="E23" s="15">
        <f>-(SUMIFS(DB_Complessivo!$E:$E,DB_Complessivo!$A:$A,E$1,DB_Complessivo!$B:$B,E$2,DB_Complessivo!$H:$H,$A23)-SUMIFS(DB_Complessivo!$E:$E,DB_Complessivo!$A:$A,E$1,DB_Complessivo!$B:$B,D$2,DB_Complessivo!$H:$H,$A23))/1000</f>
        <v>-2.8709000000000007</v>
      </c>
      <c r="F23" s="15">
        <f>-(SUMIFS(DB_Complessivo!$E:$E,DB_Complessivo!$A:$A,F$1,DB_Complessivo!$B:$B,F$2,DB_Complessivo!$H:$H,$A23)-SUMIFS(DB_Complessivo!$E:$E,DB_Complessivo!$A:$A,F$1,DB_Complessivo!$B:$B,E$2,DB_Complessivo!$H:$H,$A23))/1000</f>
        <v>-10.120900000000001</v>
      </c>
      <c r="G23" s="15">
        <f>-(SUMIFS(DB_Complessivo!$E:$E,DB_Complessivo!$A:$A,G$1,DB_Complessivo!$B:$B,G$2,DB_Complessivo!$H:$H,$A23)-SUMIFS(DB_Complessivo!$E:$E,DB_Complessivo!$A:$A,G$1,DB_Complessivo!$B:$B,F$2,DB_Complessivo!$H:$H,$A23))/1000</f>
        <v>-7.0208999999999975</v>
      </c>
      <c r="H23" s="15">
        <f>-(SUMIFS(DB_Complessivo!$E:$E,DB_Complessivo!$A:$A,H$1,DB_Complessivo!$B:$B,H$2,DB_Complessivo!$H:$H,$A23)-SUMIFS(DB_Complessivo!$E:$E,DB_Complessivo!$A:$A,H$1,DB_Complessivo!$B:$B,G$2,DB_Complessivo!$H:$H,$A23))/1000</f>
        <v>-8.2209000000000021</v>
      </c>
      <c r="I23" s="15">
        <f>-(SUMIFS(DB_Complessivo!$E:$E,DB_Complessivo!$A:$A,I$1,DB_Complessivo!$B:$B,I$2,DB_Complessivo!$H:$H,$A23)-SUMIFS(DB_Complessivo!$E:$E,DB_Complessivo!$A:$A,I$1,DB_Complessivo!$B:$B,H$2,DB_Complessivo!$H:$H,$A23))/1000</f>
        <v>-13.720900000000002</v>
      </c>
      <c r="J23" s="15">
        <f>-(SUMIFS(DB_Complessivo!$E:$E,DB_Complessivo!$A:$A,J$1,DB_Complessivo!$B:$B,J$2,DB_Complessivo!$H:$H,$A23)-SUMIFS(DB_Complessivo!$E:$E,DB_Complessivo!$A:$A,J$1,DB_Complessivo!$B:$B,I$2,DB_Complessivo!$H:$H,$A23))/1000</f>
        <v>-7.020900000000001</v>
      </c>
      <c r="K23" s="15">
        <f>-(SUMIFS(DB_Complessivo!$E:$E,DB_Complessivo!$A:$A,K$1,DB_Complessivo!$B:$B,K$2,DB_Complessivo!$H:$H,$A23)-SUMIFS(DB_Complessivo!$E:$E,DB_Complessivo!$A:$A,K$1,DB_Complessivo!$B:$B,J$2,DB_Complessivo!$H:$H,$A23))/1000</f>
        <v>-7.0208999999999939</v>
      </c>
      <c r="L23" s="15">
        <f>-(SUMIFS(DB_Complessivo!$E:$E,DB_Complessivo!$A:$A,L$1,DB_Complessivo!$B:$B,L$2,DB_Complessivo!$H:$H,$A23)-SUMIFS(DB_Complessivo!$E:$E,DB_Complessivo!$A:$A,L$1,DB_Complessivo!$B:$B,K$2,DB_Complessivo!$H:$H,$A23))/1000</f>
        <v>-7.020900000000001</v>
      </c>
      <c r="M23" s="15">
        <f>-(SUMIFS(DB_Complessivo!$E:$E,DB_Complessivo!$A:$A,M$1,DB_Complessivo!$B:$B,M$2,DB_Complessivo!$H:$H,$A23)-SUMIFS(DB_Complessivo!$E:$E,DB_Complessivo!$A:$A,M$1,DB_Complessivo!$B:$B,L$2,DB_Complessivo!$H:$H,$A23))/1000</f>
        <v>-7.020900000000001</v>
      </c>
      <c r="N23" s="15">
        <f>-(SUMIFS(DB_Complessivo!$E:$E,DB_Complessivo!$A:$A,N$1,DB_Complessivo!$B:$B,N$2,DB_Complessivo!$H:$H,$A23)-SUMIFS(DB_Complessivo!$E:$E,DB_Complessivo!$A:$A,N$1,DB_Complessivo!$B:$B,M$2,DB_Complessivo!$H:$H,$A23))/1000</f>
        <v>-7.0208999999999939</v>
      </c>
      <c r="O23" s="15">
        <f>-(SUMIFS(DB_Complessivo!$E:$E,DB_Complessivo!$A:$A,O$1,DB_Complessivo!$B:$B,O$2,DB_Complessivo!$H:$H,$A23)-SUMIFS(DB_Complessivo!$E:$E,DB_Complessivo!$A:$A,O$1,DB_Complessivo!$B:$B,N$2,DB_Complessivo!$H:$H,$A23))/1000</f>
        <v>-7.020900000000009</v>
      </c>
    </row>
    <row r="24" spans="1:15" x14ac:dyDescent="0.25">
      <c r="A24" s="8" t="s">
        <v>311</v>
      </c>
      <c r="C24" s="14" t="s">
        <v>312</v>
      </c>
      <c r="D24" s="15">
        <f>-SUMIFS(DB_Complessivo!$E:$E,DB_Complessivo!$A:$A,"ACT",DB_Complessivo!$B:$B,D$2,DB_Complessivo!$H:$H,$A24)/1000</f>
        <v>-28.649460000000001</v>
      </c>
      <c r="E24" s="15">
        <f>-(SUMIFS(DB_Complessivo!$E:$E,DB_Complessivo!$A:$A,E$1,DB_Complessivo!$B:$B,E$2,DB_Complessivo!$H:$H,$A24)-SUMIFS(DB_Complessivo!$E:$E,DB_Complessivo!$A:$A,E$1,DB_Complessivo!$B:$B,D$2,DB_Complessivo!$H:$H,$A24))/1000</f>
        <v>-23.573460000000019</v>
      </c>
      <c r="F24" s="15">
        <f>-(SUMIFS(DB_Complessivo!$E:$E,DB_Complessivo!$A:$A,F$1,DB_Complessivo!$B:$B,F$2,DB_Complessivo!$H:$H,$A24)-SUMIFS(DB_Complessivo!$E:$E,DB_Complessivo!$A:$A,F$1,DB_Complessivo!$B:$B,E$2,DB_Complessivo!$H:$H,$A24))/1000</f>
        <v>-17.785849999999986</v>
      </c>
      <c r="G24" s="15">
        <f>-(SUMIFS(DB_Complessivo!$E:$E,DB_Complessivo!$A:$A,G$1,DB_Complessivo!$B:$B,G$2,DB_Complessivo!$H:$H,$A24)-SUMIFS(DB_Complessivo!$E:$E,DB_Complessivo!$A:$A,G$1,DB_Complessivo!$B:$B,F$2,DB_Complessivo!$H:$H,$A24))/1000</f>
        <v>-25.599579999999989</v>
      </c>
      <c r="H24" s="15">
        <f>-(SUMIFS(DB_Complessivo!$E:$E,DB_Complessivo!$A:$A,H$1,DB_Complessivo!$B:$B,H$2,DB_Complessivo!$H:$H,$A24)-SUMIFS(DB_Complessivo!$E:$E,DB_Complessivo!$A:$A,H$1,DB_Complessivo!$B:$B,G$2,DB_Complessivo!$H:$H,$A24))/1000</f>
        <v>-20.657129999999974</v>
      </c>
      <c r="I24" s="15">
        <f>-(SUMIFS(DB_Complessivo!$E:$E,DB_Complessivo!$A:$A,I$1,DB_Complessivo!$B:$B,I$2,DB_Complessivo!$H:$H,$A24)-SUMIFS(DB_Complessivo!$E:$E,DB_Complessivo!$A:$A,I$1,DB_Complessivo!$B:$B,H$2,DB_Complessivo!$H:$H,$A24))/1000</f>
        <v>-58.470222999999983</v>
      </c>
      <c r="J24" s="15">
        <f>-(SUMIFS(DB_Complessivo!$E:$E,DB_Complessivo!$A:$A,J$1,DB_Complessivo!$B:$B,J$2,DB_Complessivo!$H:$H,$A24)-SUMIFS(DB_Complessivo!$E:$E,DB_Complessivo!$A:$A,J$1,DB_Complessivo!$B:$B,I$2,DB_Complessivo!$H:$H,$A24))/1000</f>
        <v>-20.241361999999995</v>
      </c>
      <c r="K24" s="15">
        <f>-(SUMIFS(DB_Complessivo!$E:$E,DB_Complessivo!$A:$A,K$1,DB_Complessivo!$B:$B,K$2,DB_Complessivo!$H:$H,$A24)-SUMIFS(DB_Complessivo!$E:$E,DB_Complessivo!$A:$A,K$1,DB_Complessivo!$B:$B,J$2,DB_Complessivo!$H:$H,$A24))/1000</f>
        <v>-20.241362000000024</v>
      </c>
      <c r="L24" s="15">
        <f>-(SUMIFS(DB_Complessivo!$E:$E,DB_Complessivo!$A:$A,L$1,DB_Complessivo!$B:$B,L$2,DB_Complessivo!$H:$H,$A24)-SUMIFS(DB_Complessivo!$E:$E,DB_Complessivo!$A:$A,L$1,DB_Complessivo!$B:$B,K$2,DB_Complessivo!$H:$H,$A24))/1000</f>
        <v>-20.741362000000024</v>
      </c>
      <c r="M24" s="15">
        <f>-(SUMIFS(DB_Complessivo!$E:$E,DB_Complessivo!$A:$A,M$1,DB_Complessivo!$B:$B,M$2,DB_Complessivo!$H:$H,$A24)-SUMIFS(DB_Complessivo!$E:$E,DB_Complessivo!$A:$A,M$1,DB_Complessivo!$B:$B,L$2,DB_Complessivo!$H:$H,$A24))/1000</f>
        <v>-20.741362000000024</v>
      </c>
      <c r="N24" s="15">
        <f>-(SUMIFS(DB_Complessivo!$E:$E,DB_Complessivo!$A:$A,N$1,DB_Complessivo!$B:$B,N$2,DB_Complessivo!$H:$H,$A24)-SUMIFS(DB_Complessivo!$E:$E,DB_Complessivo!$A:$A,N$1,DB_Complessivo!$B:$B,M$2,DB_Complessivo!$H:$H,$A24))/1000</f>
        <v>-20.741361999999963</v>
      </c>
      <c r="O24" s="15">
        <f>-(SUMIFS(DB_Complessivo!$E:$E,DB_Complessivo!$A:$A,O$1,DB_Complessivo!$B:$B,O$2,DB_Complessivo!$H:$H,$A24)-SUMIFS(DB_Complessivo!$E:$E,DB_Complessivo!$A:$A,O$1,DB_Complessivo!$B:$B,N$2,DB_Complessivo!$H:$H,$A24))/1000</f>
        <v>-20.741361999999906</v>
      </c>
    </row>
    <row r="25" spans="1:15" x14ac:dyDescent="0.25">
      <c r="A25" s="8" t="s">
        <v>313</v>
      </c>
      <c r="C25" s="14" t="s">
        <v>314</v>
      </c>
      <c r="D25" s="15">
        <f>-SUMIFS(DB_Complessivo!$E:$E,DB_Complessivo!$A:$A,"ACT",DB_Complessivo!$B:$B,D$2,DB_Complessivo!$H:$H,$A25)/1000</f>
        <v>-3.7690099999999997</v>
      </c>
      <c r="E25" s="15">
        <f>-(SUMIFS(DB_Complessivo!$E:$E,DB_Complessivo!$A:$A,E$1,DB_Complessivo!$B:$B,E$2,DB_Complessivo!$H:$H,$A25)-SUMIFS(DB_Complessivo!$E:$E,DB_Complessivo!$A:$A,E$1,DB_Complessivo!$B:$B,D$2,DB_Complessivo!$H:$H,$A25))/1000</f>
        <v>-3.7690099999999997</v>
      </c>
      <c r="F25" s="15">
        <f>-(SUMIFS(DB_Complessivo!$E:$E,DB_Complessivo!$A:$A,F$1,DB_Complessivo!$B:$B,F$2,DB_Complessivo!$H:$H,$A25)-SUMIFS(DB_Complessivo!$E:$E,DB_Complessivo!$A:$A,F$1,DB_Complessivo!$B:$B,E$2,DB_Complessivo!$H:$H,$A25))/1000</f>
        <v>-4.1047399999999987</v>
      </c>
      <c r="G25" s="15">
        <f>-(SUMIFS(DB_Complessivo!$E:$E,DB_Complessivo!$A:$A,G$1,DB_Complessivo!$B:$B,G$2,DB_Complessivo!$H:$H,$A25)-SUMIFS(DB_Complessivo!$E:$E,DB_Complessivo!$A:$A,G$1,DB_Complessivo!$B:$B,F$2,DB_Complessivo!$H:$H,$A25))/1000</f>
        <v>-3.8809200000000019</v>
      </c>
      <c r="H25" s="15">
        <f>-(SUMIFS(DB_Complessivo!$E:$E,DB_Complessivo!$A:$A,H$1,DB_Complessivo!$B:$B,H$2,DB_Complessivo!$H:$H,$A25)-SUMIFS(DB_Complessivo!$E:$E,DB_Complessivo!$A:$A,H$1,DB_Complessivo!$B:$B,G$2,DB_Complessivo!$H:$H,$A25))/1000</f>
        <v>-3.8809199999999984</v>
      </c>
      <c r="I25" s="15">
        <f>-(SUMIFS(DB_Complessivo!$E:$E,DB_Complessivo!$A:$A,I$1,DB_Complessivo!$B:$B,I$2,DB_Complessivo!$H:$H,$A25)-SUMIFS(DB_Complessivo!$E:$E,DB_Complessivo!$A:$A,I$1,DB_Complessivo!$B:$B,H$2,DB_Complessivo!$H:$H,$A25))/1000</f>
        <v>-3.8809199999999984</v>
      </c>
      <c r="J25" s="15">
        <f>-(SUMIFS(DB_Complessivo!$E:$E,DB_Complessivo!$A:$A,J$1,DB_Complessivo!$B:$B,J$2,DB_Complessivo!$H:$H,$A25)-SUMIFS(DB_Complessivo!$E:$E,DB_Complessivo!$A:$A,J$1,DB_Complessivo!$B:$B,I$2,DB_Complessivo!$H:$H,$A25))/1000</f>
        <v>-3.8809200000000055</v>
      </c>
      <c r="K25" s="15">
        <f>-(SUMIFS(DB_Complessivo!$E:$E,DB_Complessivo!$A:$A,K$1,DB_Complessivo!$B:$B,K$2,DB_Complessivo!$H:$H,$A25)-SUMIFS(DB_Complessivo!$E:$E,DB_Complessivo!$A:$A,K$1,DB_Complessivo!$B:$B,J$2,DB_Complessivo!$H:$H,$A25))/1000</f>
        <v>-3.8809199999999984</v>
      </c>
      <c r="L25" s="15">
        <f>-(SUMIFS(DB_Complessivo!$E:$E,DB_Complessivo!$A:$A,L$1,DB_Complessivo!$B:$B,L$2,DB_Complessivo!$H:$H,$A25)-SUMIFS(DB_Complessivo!$E:$E,DB_Complessivo!$A:$A,L$1,DB_Complessivo!$B:$B,K$2,DB_Complessivo!$H:$H,$A25))/1000</f>
        <v>-3.8809199999999984</v>
      </c>
      <c r="M25" s="15">
        <f>-(SUMIFS(DB_Complessivo!$E:$E,DB_Complessivo!$A:$A,M$1,DB_Complessivo!$B:$B,M$2,DB_Complessivo!$H:$H,$A25)-SUMIFS(DB_Complessivo!$E:$E,DB_Complessivo!$A:$A,M$1,DB_Complessivo!$B:$B,L$2,DB_Complessivo!$H:$H,$A25))/1000</f>
        <v>-3.8809199999999984</v>
      </c>
      <c r="N25" s="15">
        <f>-(SUMIFS(DB_Complessivo!$E:$E,DB_Complessivo!$A:$A,N$1,DB_Complessivo!$B:$B,N$2,DB_Complessivo!$H:$H,$A25)-SUMIFS(DB_Complessivo!$E:$E,DB_Complessivo!$A:$A,N$1,DB_Complessivo!$B:$B,M$2,DB_Complessivo!$H:$H,$A25))/1000</f>
        <v>-3.8809199999999984</v>
      </c>
      <c r="O25" s="15">
        <f>-(SUMIFS(DB_Complessivo!$E:$E,DB_Complessivo!$A:$A,O$1,DB_Complessivo!$B:$B,O$2,DB_Complessivo!$H:$H,$A25)-SUMIFS(DB_Complessivo!$E:$E,DB_Complessivo!$A:$A,O$1,DB_Complessivo!$B:$B,N$2,DB_Complessivo!$H:$H,$A25))/1000</f>
        <v>-3.8809199999999984</v>
      </c>
    </row>
    <row r="26" spans="1:15" x14ac:dyDescent="0.25">
      <c r="A26" s="8" t="s">
        <v>270</v>
      </c>
      <c r="C26" s="14" t="s">
        <v>271</v>
      </c>
      <c r="D26" s="15">
        <f>-SUMIFS(DB_Complessivo!$E:$E,DB_Complessivo!$A:$A,"ACT",DB_Complessivo!$B:$B,D$2,DB_Complessivo!$H:$H,$A26)/1000</f>
        <v>0</v>
      </c>
      <c r="E26" s="15">
        <f>-(SUMIFS(DB_Complessivo!$E:$E,DB_Complessivo!$A:$A,E$1,DB_Complessivo!$B:$B,E$2,DB_Complessivo!$H:$H,$A26)-SUMIFS(DB_Complessivo!$E:$E,DB_Complessivo!$A:$A,E$1,DB_Complessivo!$B:$B,D$2,DB_Complessivo!$H:$H,$A26))/1000</f>
        <v>0</v>
      </c>
      <c r="F26" s="15">
        <f>-(SUMIFS(DB_Complessivo!$E:$E,DB_Complessivo!$A:$A,F$1,DB_Complessivo!$B:$B,F$2,DB_Complessivo!$H:$H,$A26)-SUMIFS(DB_Complessivo!$E:$E,DB_Complessivo!$A:$A,F$1,DB_Complessivo!$B:$B,E$2,DB_Complessivo!$H:$H,$A26))/1000</f>
        <v>0</v>
      </c>
      <c r="G26" s="15">
        <f>-(SUMIFS(DB_Complessivo!$E:$E,DB_Complessivo!$A:$A,G$1,DB_Complessivo!$B:$B,G$2,DB_Complessivo!$H:$H,$A26)-SUMIFS(DB_Complessivo!$E:$E,DB_Complessivo!$A:$A,G$1,DB_Complessivo!$B:$B,F$2,DB_Complessivo!$H:$H,$A26))/1000</f>
        <v>0</v>
      </c>
      <c r="H26" s="15">
        <f>-(SUMIFS(DB_Complessivo!$E:$E,DB_Complessivo!$A:$A,H$1,DB_Complessivo!$B:$B,H$2,DB_Complessivo!$H:$H,$A26)-SUMIFS(DB_Complessivo!$E:$E,DB_Complessivo!$A:$A,H$1,DB_Complessivo!$B:$B,G$2,DB_Complessivo!$H:$H,$A26))/1000</f>
        <v>0</v>
      </c>
      <c r="I26" s="15">
        <f>-(SUMIFS(DB_Complessivo!$E:$E,DB_Complessivo!$A:$A,I$1,DB_Complessivo!$B:$B,I$2,DB_Complessivo!$H:$H,$A26)-SUMIFS(DB_Complessivo!$E:$E,DB_Complessivo!$A:$A,I$1,DB_Complessivo!$B:$B,H$2,DB_Complessivo!$H:$H,$A26))/1000</f>
        <v>0</v>
      </c>
      <c r="J26" s="15">
        <f>-(SUMIFS(DB_Complessivo!$E:$E,DB_Complessivo!$A:$A,J$1,DB_Complessivo!$B:$B,J$2,DB_Complessivo!$H:$H,$A26)-SUMIFS(DB_Complessivo!$E:$E,DB_Complessivo!$A:$A,J$1,DB_Complessivo!$B:$B,I$2,DB_Complessivo!$H:$H,$A26))/1000</f>
        <v>0</v>
      </c>
      <c r="K26" s="15">
        <f>-(SUMIFS(DB_Complessivo!$E:$E,DB_Complessivo!$A:$A,K$1,DB_Complessivo!$B:$B,K$2,DB_Complessivo!$H:$H,$A26)-SUMIFS(DB_Complessivo!$E:$E,DB_Complessivo!$A:$A,K$1,DB_Complessivo!$B:$B,J$2,DB_Complessivo!$H:$H,$A26))/1000</f>
        <v>0</v>
      </c>
      <c r="L26" s="15">
        <f>-(SUMIFS(DB_Complessivo!$E:$E,DB_Complessivo!$A:$A,L$1,DB_Complessivo!$B:$B,L$2,DB_Complessivo!$H:$H,$A26)-SUMIFS(DB_Complessivo!$E:$E,DB_Complessivo!$A:$A,L$1,DB_Complessivo!$B:$B,K$2,DB_Complessivo!$H:$H,$A26))/1000</f>
        <v>0</v>
      </c>
      <c r="M26" s="15">
        <f>-(SUMIFS(DB_Complessivo!$E:$E,DB_Complessivo!$A:$A,M$1,DB_Complessivo!$B:$B,M$2,DB_Complessivo!$H:$H,$A26)-SUMIFS(DB_Complessivo!$E:$E,DB_Complessivo!$A:$A,M$1,DB_Complessivo!$B:$B,L$2,DB_Complessivo!$H:$H,$A26))/1000</f>
        <v>0</v>
      </c>
      <c r="N26" s="15">
        <f>-(SUMIFS(DB_Complessivo!$E:$E,DB_Complessivo!$A:$A,N$1,DB_Complessivo!$B:$B,N$2,DB_Complessivo!$H:$H,$A26)-SUMIFS(DB_Complessivo!$E:$E,DB_Complessivo!$A:$A,N$1,DB_Complessivo!$B:$B,M$2,DB_Complessivo!$H:$H,$A26))/1000</f>
        <v>0</v>
      </c>
      <c r="O26" s="15">
        <f>-(SUMIFS(DB_Complessivo!$E:$E,DB_Complessivo!$A:$A,O$1,DB_Complessivo!$B:$B,O$2,DB_Complessivo!$H:$H,$A26)-SUMIFS(DB_Complessivo!$E:$E,DB_Complessivo!$A:$A,O$1,DB_Complessivo!$B:$B,N$2,DB_Complessivo!$H:$H,$A26))/1000</f>
        <v>0</v>
      </c>
    </row>
    <row r="27" spans="1:15" ht="15.75" thickBot="1" x14ac:dyDescent="0.3">
      <c r="A27" s="11" t="s">
        <v>290</v>
      </c>
      <c r="C27" s="16" t="s">
        <v>467</v>
      </c>
      <c r="D27" s="17">
        <f>SUM(D19,D21:D26)</f>
        <v>139.18251300000003</v>
      </c>
      <c r="E27" s="17">
        <f t="shared" ref="E27" si="11">SUM(E19,E21:E26)</f>
        <v>-32.344699999999882</v>
      </c>
      <c r="F27" s="17">
        <f t="shared" ref="F27:O27" si="12">SUM(F19,F21:F26)</f>
        <v>-86.309370000000058</v>
      </c>
      <c r="G27" s="17">
        <f t="shared" si="12"/>
        <v>18.435330000000661</v>
      </c>
      <c r="H27" s="17">
        <f t="shared" si="12"/>
        <v>134.08330999999842</v>
      </c>
      <c r="I27" s="17">
        <f t="shared" si="12"/>
        <v>-146.53233299999962</v>
      </c>
      <c r="J27" s="17">
        <f t="shared" si="12"/>
        <v>-98.573538328305474</v>
      </c>
      <c r="K27" s="17">
        <f t="shared" si="12"/>
        <v>-70.438304775947472</v>
      </c>
      <c r="L27" s="17">
        <f t="shared" si="12"/>
        <v>312.24409774618636</v>
      </c>
      <c r="M27" s="17">
        <f t="shared" si="12"/>
        <v>160.97076614933093</v>
      </c>
      <c r="N27" s="17">
        <f t="shared" si="12"/>
        <v>161.02876614933027</v>
      </c>
      <c r="O27" s="17">
        <f t="shared" si="12"/>
        <v>-117.61377466163795</v>
      </c>
    </row>
    <row r="28" spans="1:15" ht="15.75" thickBot="1" x14ac:dyDescent="0.3">
      <c r="A28" s="11" t="s">
        <v>290</v>
      </c>
      <c r="C28" s="18" t="s">
        <v>272</v>
      </c>
      <c r="D28" s="19">
        <f>IFERROR(D27/D$7,"")</f>
        <v>0.23618297364301269</v>
      </c>
      <c r="E28" s="19">
        <f t="shared" ref="E28" si="13">IFERROR(E27/E$7,"")</f>
        <v>-6.2535556612700799E-2</v>
      </c>
      <c r="F28" s="19">
        <f t="shared" ref="F28:O28" si="14">IFERROR(F27/F$7,"")</f>
        <v>-0.13633988322959018</v>
      </c>
      <c r="G28" s="19">
        <f t="shared" si="14"/>
        <v>2.538675865794934E-2</v>
      </c>
      <c r="H28" s="19">
        <f t="shared" si="14"/>
        <v>0.19463184143319398</v>
      </c>
      <c r="I28" s="19">
        <f t="shared" si="14"/>
        <v>-0.21297241519910709</v>
      </c>
      <c r="J28" s="19">
        <f t="shared" si="14"/>
        <v>-0.20455489725444878</v>
      </c>
      <c r="K28" s="19">
        <f t="shared" si="14"/>
        <v>-0.19847767782726816</v>
      </c>
      <c r="L28" s="19">
        <f t="shared" si="14"/>
        <v>0.33614652590890021</v>
      </c>
      <c r="M28" s="19">
        <f t="shared" si="14"/>
        <v>0.209353969589404</v>
      </c>
      <c r="N28" s="19">
        <f t="shared" si="14"/>
        <v>0.20942940272876567</v>
      </c>
      <c r="O28" s="19">
        <f t="shared" si="14"/>
        <v>-0.24559518809592076</v>
      </c>
    </row>
    <row r="29" spans="1:15" x14ac:dyDescent="0.25">
      <c r="A29" s="8" t="s">
        <v>316</v>
      </c>
      <c r="C29" s="14" t="s">
        <v>275</v>
      </c>
      <c r="D29" s="15">
        <f>-SUMIFS(DB_Complessivo!$E:$E,DB_Complessivo!$A:$A,"ACT",DB_Complessivo!$B:$B,D$2,DB_Complessivo!$H:$H,$A29)/1000</f>
        <v>-29.111939999999993</v>
      </c>
      <c r="E29" s="15">
        <f>-(SUMIFS(DB_Complessivo!$E:$E,DB_Complessivo!$A:$A,E$1,DB_Complessivo!$B:$B,E$2,DB_Complessivo!$H:$H,$A29)-SUMIFS(DB_Complessivo!$E:$E,DB_Complessivo!$A:$A,E$1,DB_Complessivo!$B:$B,D$2,DB_Complessivo!$H:$H,$A29))/1000</f>
        <v>-1.0274300000000003</v>
      </c>
      <c r="F29" s="15">
        <f>-(SUMIFS(DB_Complessivo!$E:$E,DB_Complessivo!$A:$A,F$1,DB_Complessivo!$B:$B,F$2,DB_Complessivo!$H:$H,$A29)-SUMIFS(DB_Complessivo!$E:$E,DB_Complessivo!$A:$A,F$1,DB_Complessivo!$B:$B,E$2,DB_Complessivo!$H:$H,$A29))/1000</f>
        <v>0</v>
      </c>
      <c r="G29" s="15">
        <f>-(SUMIFS(DB_Complessivo!$E:$E,DB_Complessivo!$A:$A,G$1,DB_Complessivo!$B:$B,G$2,DB_Complessivo!$H:$H,$A29)-SUMIFS(DB_Complessivo!$E:$E,DB_Complessivo!$A:$A,G$1,DB_Complessivo!$B:$B,F$2,DB_Complessivo!$H:$H,$A29))/1000</f>
        <v>22.887900000000002</v>
      </c>
      <c r="H29" s="15">
        <f>-(SUMIFS(DB_Complessivo!$E:$E,DB_Complessivo!$A:$A,H$1,DB_Complessivo!$B:$B,H$2,DB_Complessivo!$H:$H,$A29)-SUMIFS(DB_Complessivo!$E:$E,DB_Complessivo!$A:$A,H$1,DB_Complessivo!$B:$B,G$2,DB_Complessivo!$H:$H,$A29))/1000</f>
        <v>0</v>
      </c>
      <c r="I29" s="15">
        <f>-(SUMIFS(DB_Complessivo!$E:$E,DB_Complessivo!$A:$A,I$1,DB_Complessivo!$B:$B,I$2,DB_Complessivo!$H:$H,$A29)-SUMIFS(DB_Complessivo!$E:$E,DB_Complessivo!$A:$A,I$1,DB_Complessivo!$B:$B,H$2,DB_Complessivo!$H:$H,$A29))/1000</f>
        <v>18.929259999999996</v>
      </c>
      <c r="J29" s="15">
        <f>-(SUMIFS(DB_Complessivo!$E:$E,DB_Complessivo!$A:$A,J$1,DB_Complessivo!$B:$B,J$2,DB_Complessivo!$H:$H,$A29)-SUMIFS(DB_Complessivo!$E:$E,DB_Complessivo!$A:$A,J$1,DB_Complessivo!$B:$B,I$2,DB_Complessivo!$H:$H,$A29))/1000</f>
        <v>0</v>
      </c>
      <c r="K29" s="15">
        <f>-(SUMIFS(DB_Complessivo!$E:$E,DB_Complessivo!$A:$A,K$1,DB_Complessivo!$B:$B,K$2,DB_Complessivo!$H:$H,$A29)-SUMIFS(DB_Complessivo!$E:$E,DB_Complessivo!$A:$A,K$1,DB_Complessivo!$B:$B,J$2,DB_Complessivo!$H:$H,$A29))/1000</f>
        <v>0</v>
      </c>
      <c r="L29" s="15">
        <f>-(SUMIFS(DB_Complessivo!$E:$E,DB_Complessivo!$A:$A,L$1,DB_Complessivo!$B:$B,L$2,DB_Complessivo!$H:$H,$A29)-SUMIFS(DB_Complessivo!$E:$E,DB_Complessivo!$A:$A,L$1,DB_Complessivo!$B:$B,K$2,DB_Complessivo!$H:$H,$A29))/1000</f>
        <v>0</v>
      </c>
      <c r="M29" s="15">
        <f>-(SUMIFS(DB_Complessivo!$E:$E,DB_Complessivo!$A:$A,M$1,DB_Complessivo!$B:$B,M$2,DB_Complessivo!$H:$H,$A29)-SUMIFS(DB_Complessivo!$E:$E,DB_Complessivo!$A:$A,M$1,DB_Complessivo!$B:$B,L$2,DB_Complessivo!$H:$H,$A29))/1000</f>
        <v>0</v>
      </c>
      <c r="N29" s="15">
        <f>-(SUMIFS(DB_Complessivo!$E:$E,DB_Complessivo!$A:$A,N$1,DB_Complessivo!$B:$B,N$2,DB_Complessivo!$H:$H,$A29)-SUMIFS(DB_Complessivo!$E:$E,DB_Complessivo!$A:$A,N$1,DB_Complessivo!$B:$B,M$2,DB_Complessivo!$H:$H,$A29))/1000</f>
        <v>0</v>
      </c>
      <c r="O29" s="15">
        <f>-(SUMIFS(DB_Complessivo!$E:$E,DB_Complessivo!$A:$A,O$1,DB_Complessivo!$B:$B,O$2,DB_Complessivo!$H:$H,$A29)-SUMIFS(DB_Complessivo!$E:$E,DB_Complessivo!$A:$A,O$1,DB_Complessivo!$B:$B,N$2,DB_Complessivo!$H:$H,$A29))/1000</f>
        <v>0</v>
      </c>
    </row>
    <row r="30" spans="1:15" x14ac:dyDescent="0.25">
      <c r="A30" s="8" t="s">
        <v>317</v>
      </c>
      <c r="C30" s="14" t="s">
        <v>318</v>
      </c>
      <c r="D30" s="15">
        <f>-SUMIFS(DB_Complessivo!$E:$E,DB_Complessivo!$A:$A,"ACT",DB_Complessivo!$B:$B,D$2,DB_Complessivo!$H:$H,$A30)/1000</f>
        <v>-12.29759</v>
      </c>
      <c r="E30" s="15">
        <f>-(SUMIFS(DB_Complessivo!$E:$E,DB_Complessivo!$A:$A,E$1,DB_Complessivo!$B:$B,E$2,DB_Complessivo!$H:$H,$A30)-SUMIFS(DB_Complessivo!$E:$E,DB_Complessivo!$A:$A,E$1,DB_Complessivo!$B:$B,D$2,DB_Complessivo!$H:$H,$A30))/1000</f>
        <v>-4.852619999999999</v>
      </c>
      <c r="F30" s="15">
        <f>-(SUMIFS(DB_Complessivo!$E:$E,DB_Complessivo!$A:$A,F$1,DB_Complessivo!$B:$B,F$2,DB_Complessivo!$H:$H,$A30)-SUMIFS(DB_Complessivo!$E:$E,DB_Complessivo!$A:$A,F$1,DB_Complessivo!$B:$B,E$2,DB_Complessivo!$H:$H,$A30))/1000</f>
        <v>56.218890000000002</v>
      </c>
      <c r="G30" s="15">
        <f>-(SUMIFS(DB_Complessivo!$E:$E,DB_Complessivo!$A:$A,G$1,DB_Complessivo!$B:$B,G$2,DB_Complessivo!$H:$H,$A30)-SUMIFS(DB_Complessivo!$E:$E,DB_Complessivo!$A:$A,G$1,DB_Complessivo!$B:$B,F$2,DB_Complessivo!$H:$H,$A30))/1000</f>
        <v>22.903599999999997</v>
      </c>
      <c r="H30" s="15">
        <f>-(SUMIFS(DB_Complessivo!$E:$E,DB_Complessivo!$A:$A,H$1,DB_Complessivo!$B:$B,H$2,DB_Complessivo!$H:$H,$A30)-SUMIFS(DB_Complessivo!$E:$E,DB_Complessivo!$A:$A,H$1,DB_Complessivo!$B:$B,G$2,DB_Complessivo!$H:$H,$A30))/1000</f>
        <v>-111.85101999999999</v>
      </c>
      <c r="I30" s="15">
        <f>-(SUMIFS(DB_Complessivo!$E:$E,DB_Complessivo!$A:$A,I$1,DB_Complessivo!$B:$B,I$2,DB_Complessivo!$H:$H,$A30)-SUMIFS(DB_Complessivo!$E:$E,DB_Complessivo!$A:$A,I$1,DB_Complessivo!$B:$B,H$2,DB_Complessivo!$H:$H,$A30))/1000</f>
        <v>87.17337000000002</v>
      </c>
      <c r="J30" s="15">
        <f>-(SUMIFS(DB_Complessivo!$E:$E,DB_Complessivo!$A:$A,J$1,DB_Complessivo!$B:$B,J$2,DB_Complessivo!$H:$H,$A30)-SUMIFS(DB_Complessivo!$E:$E,DB_Complessivo!$A:$A,J$1,DB_Complessivo!$B:$B,I$2,DB_Complessivo!$H:$H,$A30))/1000</f>
        <v>0</v>
      </c>
      <c r="K30" s="15">
        <f>-(SUMIFS(DB_Complessivo!$E:$E,DB_Complessivo!$A:$A,K$1,DB_Complessivo!$B:$B,K$2,DB_Complessivo!$H:$H,$A30)-SUMIFS(DB_Complessivo!$E:$E,DB_Complessivo!$A:$A,K$1,DB_Complessivo!$B:$B,J$2,DB_Complessivo!$H:$H,$A30))/1000</f>
        <v>0</v>
      </c>
      <c r="L30" s="15">
        <f>-(SUMIFS(DB_Complessivo!$E:$E,DB_Complessivo!$A:$A,L$1,DB_Complessivo!$B:$B,L$2,DB_Complessivo!$H:$H,$A30)-SUMIFS(DB_Complessivo!$E:$E,DB_Complessivo!$A:$A,L$1,DB_Complessivo!$B:$B,K$2,DB_Complessivo!$H:$H,$A30))/1000</f>
        <v>0</v>
      </c>
      <c r="M30" s="15">
        <f>-(SUMIFS(DB_Complessivo!$E:$E,DB_Complessivo!$A:$A,M$1,DB_Complessivo!$B:$B,M$2,DB_Complessivo!$H:$H,$A30)-SUMIFS(DB_Complessivo!$E:$E,DB_Complessivo!$A:$A,M$1,DB_Complessivo!$B:$B,L$2,DB_Complessivo!$H:$H,$A30))/1000</f>
        <v>0</v>
      </c>
      <c r="N30" s="15">
        <f>-(SUMIFS(DB_Complessivo!$E:$E,DB_Complessivo!$A:$A,N$1,DB_Complessivo!$B:$B,N$2,DB_Complessivo!$H:$H,$A30)-SUMIFS(DB_Complessivo!$E:$E,DB_Complessivo!$A:$A,N$1,DB_Complessivo!$B:$B,M$2,DB_Complessivo!$H:$H,$A30))/1000</f>
        <v>0</v>
      </c>
      <c r="O30" s="15">
        <f>-(SUMIFS(DB_Complessivo!$E:$E,DB_Complessivo!$A:$A,O$1,DB_Complessivo!$B:$B,O$2,DB_Complessivo!$H:$H,$A30)-SUMIFS(DB_Complessivo!$E:$E,DB_Complessivo!$A:$A,O$1,DB_Complessivo!$B:$B,N$2,DB_Complessivo!$H:$H,$A30))/1000</f>
        <v>0</v>
      </c>
    </row>
    <row r="31" spans="1:15" ht="15.75" thickBot="1" x14ac:dyDescent="0.3">
      <c r="A31" s="11" t="s">
        <v>290</v>
      </c>
      <c r="C31" s="16" t="s">
        <v>468</v>
      </c>
      <c r="D31" s="17">
        <f>SUM(D27,D29:D30)</f>
        <v>97.772983000000039</v>
      </c>
      <c r="E31" s="17">
        <f t="shared" ref="E31" si="15">SUM(E27,E29:E30)</f>
        <v>-38.224749999999887</v>
      </c>
      <c r="F31" s="17">
        <f t="shared" ref="F31:O31" si="16">SUM(F27,F29:F30)</f>
        <v>-30.090480000000056</v>
      </c>
      <c r="G31" s="17">
        <f t="shared" si="16"/>
        <v>64.22683000000066</v>
      </c>
      <c r="H31" s="17">
        <f t="shared" si="16"/>
        <v>22.232289999998429</v>
      </c>
      <c r="I31" s="17">
        <f t="shared" si="16"/>
        <v>-40.429702999999606</v>
      </c>
      <c r="J31" s="17">
        <f t="shared" si="16"/>
        <v>-98.573538328305474</v>
      </c>
      <c r="K31" s="17">
        <f t="shared" si="16"/>
        <v>-70.438304775947472</v>
      </c>
      <c r="L31" s="17">
        <f t="shared" si="16"/>
        <v>312.24409774618636</v>
      </c>
      <c r="M31" s="17">
        <f t="shared" si="16"/>
        <v>160.97076614933093</v>
      </c>
      <c r="N31" s="17">
        <f t="shared" si="16"/>
        <v>161.02876614933027</v>
      </c>
      <c r="O31" s="17">
        <f t="shared" si="16"/>
        <v>-117.61377466163795</v>
      </c>
    </row>
    <row r="32" spans="1:15" x14ac:dyDescent="0.25">
      <c r="A32" s="8" t="s">
        <v>279</v>
      </c>
      <c r="C32" s="14" t="s">
        <v>319</v>
      </c>
      <c r="D32" s="15">
        <f>-SUMIFS(DB_Complessivo!$E:$E,DB_Complessivo!$A:$A,"ACT",DB_Complessivo!$B:$B,D$2,DB_Complessivo!$H:$H,$A32)/1000</f>
        <v>0</v>
      </c>
      <c r="E32" s="15">
        <f>-(SUMIFS(DB_Complessivo!$E:$E,DB_Complessivo!$A:$A,E$1,DB_Complessivo!$B:$B,E$2,DB_Complessivo!$H:$H,$A32)-SUMIFS(DB_Complessivo!$E:$E,DB_Complessivo!$A:$A,E$1,DB_Complessivo!$B:$B,D$2,DB_Complessivo!$H:$H,$A32))/1000</f>
        <v>0</v>
      </c>
      <c r="F32" s="15">
        <f>-(SUMIFS(DB_Complessivo!$E:$E,DB_Complessivo!$A:$A,F$1,DB_Complessivo!$B:$B,F$2,DB_Complessivo!$H:$H,$A32)-SUMIFS(DB_Complessivo!$E:$E,DB_Complessivo!$A:$A,F$1,DB_Complessivo!$B:$B,E$2,DB_Complessivo!$H:$H,$A32))/1000</f>
        <v>0</v>
      </c>
      <c r="G32" s="15">
        <f>-(SUMIFS(DB_Complessivo!$E:$E,DB_Complessivo!$A:$A,G$1,DB_Complessivo!$B:$B,G$2,DB_Complessivo!$H:$H,$A32)-SUMIFS(DB_Complessivo!$E:$E,DB_Complessivo!$A:$A,G$1,DB_Complessivo!$B:$B,F$2,DB_Complessivo!$H:$H,$A32))/1000</f>
        <v>0</v>
      </c>
      <c r="H32" s="15">
        <f>-(SUMIFS(DB_Complessivo!$E:$E,DB_Complessivo!$A:$A,H$1,DB_Complessivo!$B:$B,H$2,DB_Complessivo!$H:$H,$A32)-SUMIFS(DB_Complessivo!$E:$E,DB_Complessivo!$A:$A,H$1,DB_Complessivo!$B:$B,G$2,DB_Complessivo!$H:$H,$A32))/1000</f>
        <v>0</v>
      </c>
      <c r="I32" s="15">
        <f>-(SUMIFS(DB_Complessivo!$E:$E,DB_Complessivo!$A:$A,I$1,DB_Complessivo!$B:$B,I$2,DB_Complessivo!$H:$H,$A32)-SUMIFS(DB_Complessivo!$E:$E,DB_Complessivo!$A:$A,I$1,DB_Complessivo!$B:$B,H$2,DB_Complessivo!$H:$H,$A32))/1000</f>
        <v>0</v>
      </c>
      <c r="J32" s="15">
        <f>-(SUMIFS(DB_Complessivo!$E:$E,DB_Complessivo!$A:$A,J$1,DB_Complessivo!$B:$B,J$2,DB_Complessivo!$H:$H,$A32)-SUMIFS(DB_Complessivo!$E:$E,DB_Complessivo!$A:$A,J$1,DB_Complessivo!$B:$B,I$2,DB_Complessivo!$H:$H,$A32))/1000</f>
        <v>0</v>
      </c>
      <c r="K32" s="15">
        <f>-(SUMIFS(DB_Complessivo!$E:$E,DB_Complessivo!$A:$A,K$1,DB_Complessivo!$B:$B,K$2,DB_Complessivo!$H:$H,$A32)-SUMIFS(DB_Complessivo!$E:$E,DB_Complessivo!$A:$A,K$1,DB_Complessivo!$B:$B,J$2,DB_Complessivo!$H:$H,$A32))/1000</f>
        <v>0</v>
      </c>
      <c r="L32" s="15">
        <f>-(SUMIFS(DB_Complessivo!$E:$E,DB_Complessivo!$A:$A,L$1,DB_Complessivo!$B:$B,L$2,DB_Complessivo!$H:$H,$A32)-SUMIFS(DB_Complessivo!$E:$E,DB_Complessivo!$A:$A,L$1,DB_Complessivo!$B:$B,K$2,DB_Complessivo!$H:$H,$A32))/1000</f>
        <v>0</v>
      </c>
      <c r="M32" s="15">
        <f>-(SUMIFS(DB_Complessivo!$E:$E,DB_Complessivo!$A:$A,M$1,DB_Complessivo!$B:$B,M$2,DB_Complessivo!$H:$H,$A32)-SUMIFS(DB_Complessivo!$E:$E,DB_Complessivo!$A:$A,M$1,DB_Complessivo!$B:$B,L$2,DB_Complessivo!$H:$H,$A32))/1000</f>
        <v>0</v>
      </c>
      <c r="N32" s="15">
        <f>-(SUMIFS(DB_Complessivo!$E:$E,DB_Complessivo!$A:$A,N$1,DB_Complessivo!$B:$B,N$2,DB_Complessivo!$H:$H,$A32)-SUMIFS(DB_Complessivo!$E:$E,DB_Complessivo!$A:$A,N$1,DB_Complessivo!$B:$B,M$2,DB_Complessivo!$H:$H,$A32))/1000</f>
        <v>0</v>
      </c>
      <c r="O32" s="15">
        <f>-(SUMIFS(DB_Complessivo!$E:$E,DB_Complessivo!$A:$A,O$1,DB_Complessivo!$B:$B,O$2,DB_Complessivo!$H:$H,$A32)-SUMIFS(DB_Complessivo!$E:$E,DB_Complessivo!$A:$A,O$1,DB_Complessivo!$B:$B,N$2,DB_Complessivo!$H:$H,$A32))/1000</f>
        <v>0</v>
      </c>
    </row>
    <row r="33" spans="1:15" ht="15.75" thickBot="1" x14ac:dyDescent="0.3">
      <c r="A33" s="11" t="s">
        <v>290</v>
      </c>
      <c r="C33" s="16" t="s">
        <v>469</v>
      </c>
      <c r="D33" s="17">
        <f>SUM(D31:D32)</f>
        <v>97.772983000000039</v>
      </c>
      <c r="E33" s="17">
        <f t="shared" ref="E33" si="17">SUM(E31:E32)</f>
        <v>-38.224749999999887</v>
      </c>
      <c r="F33" s="17">
        <f t="shared" ref="F33:O33" si="18">SUM(F31:F32)</f>
        <v>-30.090480000000056</v>
      </c>
      <c r="G33" s="17">
        <f t="shared" si="18"/>
        <v>64.22683000000066</v>
      </c>
      <c r="H33" s="17">
        <f t="shared" si="18"/>
        <v>22.232289999998429</v>
      </c>
      <c r="I33" s="17">
        <f t="shared" si="18"/>
        <v>-40.429702999999606</v>
      </c>
      <c r="J33" s="17">
        <f t="shared" si="18"/>
        <v>-98.573538328305474</v>
      </c>
      <c r="K33" s="17">
        <f t="shared" si="18"/>
        <v>-70.438304775947472</v>
      </c>
      <c r="L33" s="17">
        <f t="shared" si="18"/>
        <v>312.24409774618636</v>
      </c>
      <c r="M33" s="17">
        <f t="shared" si="18"/>
        <v>160.97076614933093</v>
      </c>
      <c r="N33" s="17">
        <f t="shared" si="18"/>
        <v>161.02876614933027</v>
      </c>
      <c r="O33" s="17">
        <f t="shared" si="18"/>
        <v>-117.61377466163795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835F-268F-424E-9CC5-9A75914AC4D7}">
  <sheetPr>
    <tabColor theme="4" tint="0.59999389629810485"/>
  </sheetPr>
  <dimension ref="A1:M45"/>
  <sheetViews>
    <sheetView showGridLines="0" workbookViewId="0">
      <selection activeCell="G42" sqref="A1:G42"/>
    </sheetView>
  </sheetViews>
  <sheetFormatPr defaultColWidth="31.28515625" defaultRowHeight="15" outlineLevelRow="1" x14ac:dyDescent="0.25"/>
  <cols>
    <col min="1" max="1" width="31.28515625" bestFit="1" customWidth="1"/>
    <col min="2" max="6" width="10.28515625" style="4" hidden="1" customWidth="1"/>
    <col min="7" max="13" width="10.28515625" style="4" bestFit="1" customWidth="1"/>
    <col min="14" max="16384" width="31.28515625" style="4"/>
  </cols>
  <sheetData>
    <row r="1" spans="1:13" customFormat="1" x14ac:dyDescent="0.25">
      <c r="A1" s="2" t="s">
        <v>520</v>
      </c>
      <c r="B1" s="7">
        <v>45688</v>
      </c>
      <c r="C1" s="7">
        <f>EOMONTH(B1,1)</f>
        <v>45716</v>
      </c>
      <c r="D1" s="7">
        <f t="shared" ref="D1:M1" si="0">EOMONTH(C1,1)</f>
        <v>45747</v>
      </c>
      <c r="E1" s="7">
        <f t="shared" si="0"/>
        <v>45777</v>
      </c>
      <c r="F1" s="7">
        <f t="shared" si="0"/>
        <v>45808</v>
      </c>
      <c r="G1" s="7">
        <f t="shared" si="0"/>
        <v>45838</v>
      </c>
      <c r="H1" s="7">
        <f t="shared" si="0"/>
        <v>45869</v>
      </c>
      <c r="I1" s="7">
        <f t="shared" si="0"/>
        <v>45900</v>
      </c>
      <c r="J1" s="7">
        <f t="shared" si="0"/>
        <v>45930</v>
      </c>
      <c r="K1" s="7">
        <f t="shared" si="0"/>
        <v>45961</v>
      </c>
      <c r="L1" s="7">
        <f t="shared" si="0"/>
        <v>45991</v>
      </c>
      <c r="M1" s="7">
        <f t="shared" si="0"/>
        <v>46022</v>
      </c>
    </row>
    <row r="3" spans="1:13" x14ac:dyDescent="0.25">
      <c r="A3" s="38" t="s">
        <v>521</v>
      </c>
      <c r="B3" s="39">
        <f>IF(B$1&gt;INDICE!$B$2,0,CE_YtD!D27)</f>
        <v>139.18251300000003</v>
      </c>
      <c r="C3" s="39">
        <f>IF(C$1&gt;INDICE!$B$2,0,CE_YtD!E27)</f>
        <v>106.83781299999974</v>
      </c>
      <c r="D3" s="39">
        <f>IF(D$1&gt;INDICE!$B$2,0,CE_YtD!F27)</f>
        <v>20.528443000000149</v>
      </c>
      <c r="E3" s="39">
        <f>IF(E$1&gt;INDICE!$B$2,0,CE_YtD!G27)</f>
        <v>38.963773000001538</v>
      </c>
      <c r="F3" s="39">
        <f>IF(F$1&gt;INDICE!$B$2,0,CE_YtD!H27)</f>
        <v>173.04708299999825</v>
      </c>
      <c r="G3" s="39">
        <f>IF(G$1&gt;INDICE!$B$2,0,CE_YtD!I27)</f>
        <v>26.514749999999843</v>
      </c>
      <c r="H3" s="39">
        <f>IF(H$1&gt;INDICE!$B$2,0,CE_YtD!J27)</f>
        <v>0</v>
      </c>
      <c r="I3" s="39">
        <f>IF(I$1&gt;INDICE!$B$2,0,CE_YtD!K27)</f>
        <v>0</v>
      </c>
      <c r="J3" s="39">
        <f>IF(J$1&gt;INDICE!$B$2,0,CE_YtD!L27)</f>
        <v>0</v>
      </c>
      <c r="K3" s="39">
        <f>IF(K$1&gt;INDICE!$B$2,0,CE_YtD!M27)</f>
        <v>0</v>
      </c>
      <c r="L3" s="39">
        <f>IF(L$1&gt;INDICE!$B$2,0,CE_YtD!N27)</f>
        <v>0</v>
      </c>
      <c r="M3" s="39">
        <f>IF(M$1&gt;INDICE!$B$2,0,CE_YtD!O27)</f>
        <v>0</v>
      </c>
    </row>
    <row r="4" spans="1:13" x14ac:dyDescent="0.25">
      <c r="A4" s="40" t="s">
        <v>522</v>
      </c>
      <c r="B4" s="29">
        <f>IF(B$1&gt;INDICE!$B$2,0,+SUMIFS(Appoggio_Schemi!D$3:D$14,Appoggio_Schemi!$C$3:$C$14,$A4))</f>
        <v>1.20438</v>
      </c>
      <c r="C4" s="29">
        <f>IF(C$1&gt;INDICE!$B$2,0,+SUMIFS(Appoggio_Schemi!E$3:E$14,Appoggio_Schemi!$C$3:$C$14,$A4))</f>
        <v>2.40876</v>
      </c>
      <c r="D4" s="29">
        <f>IF(D$1&gt;INDICE!$B$2,0,+SUMIFS(Appoggio_Schemi!F$3:F$14,Appoggio_Schemi!$C$3:$C$14,$A4))</f>
        <v>3.61314</v>
      </c>
      <c r="E4" s="29">
        <f>IF(E$1&gt;INDICE!$B$2,0,+SUMIFS(Appoggio_Schemi!G$3:G$14,Appoggio_Schemi!$C$3:$C$14,$A4))</f>
        <v>4.81752</v>
      </c>
      <c r="F4" s="29">
        <f>IF(F$1&gt;INDICE!$B$2,0,+SUMIFS(Appoggio_Schemi!H$3:H$14,Appoggio_Schemi!$C$3:$C$14,$A4))</f>
        <v>6.0219000000000005</v>
      </c>
      <c r="G4" s="29">
        <f>IF(G$1&gt;INDICE!$B$2,0,+SUMIFS(Appoggio_Schemi!I$3:I$14,Appoggio_Schemi!$C$3:$C$14,$A4))</f>
        <v>7.22628</v>
      </c>
      <c r="H4" s="29">
        <f>IF(H$1&gt;INDICE!$B$2,0,+SUMIFS(Appoggio_Schemi!J$3:J$14,Appoggio_Schemi!$C$3:$C$14,$A4))</f>
        <v>0</v>
      </c>
      <c r="I4" s="29">
        <f>IF(I$1&gt;INDICE!$B$2,0,+SUMIFS(Appoggio_Schemi!K$3:K$14,Appoggio_Schemi!$C$3:$C$14,$A4))</f>
        <v>0</v>
      </c>
      <c r="J4" s="29">
        <f>IF(J$1&gt;INDICE!$B$2,0,+SUMIFS(Appoggio_Schemi!L$3:L$14,Appoggio_Schemi!$C$3:$C$14,$A4))</f>
        <v>0</v>
      </c>
      <c r="K4" s="29">
        <f>IF(K$1&gt;INDICE!$B$2,0,+SUMIFS(Appoggio_Schemi!M$3:M$14,Appoggio_Schemi!$C$3:$C$14,$A4))</f>
        <v>0</v>
      </c>
      <c r="L4" s="29">
        <f>IF(L$1&gt;INDICE!$B$2,0,+SUMIFS(Appoggio_Schemi!N$3:N$14,Appoggio_Schemi!$C$3:$C$14,$A4))</f>
        <v>0</v>
      </c>
      <c r="M4" s="29">
        <f>IF(M$1&gt;INDICE!$B$2,0,+SUMIFS(Appoggio_Schemi!O$3:O$14,Appoggio_Schemi!$C$3:$C$14,$A4))</f>
        <v>0</v>
      </c>
    </row>
    <row r="5" spans="1:13" x14ac:dyDescent="0.25">
      <c r="A5" s="40" t="s">
        <v>523</v>
      </c>
      <c r="B5" s="29">
        <f>IF(B$1&gt;INDICE!$B$2,0,+SUMIFS(Appoggio_Schemi!D$3:D$14,Appoggio_Schemi!$C$3:$C$14,$A5))</f>
        <v>7.9893700000000001</v>
      </c>
      <c r="C5" s="29">
        <f>IF(C$1&gt;INDICE!$B$2,0,+SUMIFS(Appoggio_Schemi!E$3:E$14,Appoggio_Schemi!$C$3:$C$14,$A5))</f>
        <v>15.978737600000001</v>
      </c>
      <c r="D5" s="29">
        <f>IF(D$1&gt;INDICE!$B$2,0,+SUMIFS(Appoggio_Schemi!F$3:F$14,Appoggio_Schemi!$C$3:$C$14,$A5))</f>
        <v>24.165607600000001</v>
      </c>
      <c r="E5" s="29">
        <f>IF(E$1&gt;INDICE!$B$2,0,+SUMIFS(Appoggio_Schemi!G$3:G$14,Appoggio_Schemi!$C$3:$C$14,$A5))</f>
        <v>32.220807600000001</v>
      </c>
      <c r="F5" s="29">
        <f>IF(F$1&gt;INDICE!$B$2,0,+SUMIFS(Appoggio_Schemi!H$3:H$14,Appoggio_Schemi!$C$3:$C$14,$A5))</f>
        <v>40.420807600000003</v>
      </c>
      <c r="G5" s="29">
        <f>IF(G$1&gt;INDICE!$B$2,0,+SUMIFS(Appoggio_Schemi!I$3:I$14,Appoggio_Schemi!$C$3:$C$14,$A5))</f>
        <v>48.959767599999999</v>
      </c>
      <c r="H5" s="29">
        <f>IF(H$1&gt;INDICE!$B$2,0,+SUMIFS(Appoggio_Schemi!J$3:J$14,Appoggio_Schemi!$C$3:$C$14,$A5))</f>
        <v>0</v>
      </c>
      <c r="I5" s="29">
        <f>IF(I$1&gt;INDICE!$B$2,0,+SUMIFS(Appoggio_Schemi!K$3:K$14,Appoggio_Schemi!$C$3:$C$14,$A5))</f>
        <v>0</v>
      </c>
      <c r="J5" s="29">
        <f>IF(J$1&gt;INDICE!$B$2,0,+SUMIFS(Appoggio_Schemi!L$3:L$14,Appoggio_Schemi!$C$3:$C$14,$A5))</f>
        <v>0</v>
      </c>
      <c r="K5" s="29">
        <f>IF(K$1&gt;INDICE!$B$2,0,+SUMIFS(Appoggio_Schemi!M$3:M$14,Appoggio_Schemi!$C$3:$C$14,$A5))</f>
        <v>0</v>
      </c>
      <c r="L5" s="29">
        <f>IF(L$1&gt;INDICE!$B$2,0,+SUMIFS(Appoggio_Schemi!N$3:N$14,Appoggio_Schemi!$C$3:$C$14,$A5))</f>
        <v>0</v>
      </c>
      <c r="M5" s="29">
        <f>IF(M$1&gt;INDICE!$B$2,0,+SUMIFS(Appoggio_Schemi!O$3:O$14,Appoggio_Schemi!$C$3:$C$14,$A5))</f>
        <v>0</v>
      </c>
    </row>
    <row r="6" spans="1:13" x14ac:dyDescent="0.25">
      <c r="A6" s="40" t="s">
        <v>524</v>
      </c>
      <c r="B6" s="29">
        <f>IF(B$1&gt;INDICE!$B$2,0,-CE_YtD!D26)</f>
        <v>0</v>
      </c>
      <c r="C6" s="29">
        <f>IF(C$1&gt;INDICE!$B$2,0,-CE_YtD!E26)</f>
        <v>0</v>
      </c>
      <c r="D6" s="29">
        <f>IF(D$1&gt;INDICE!$B$2,0,-CE_YtD!F26)</f>
        <v>0</v>
      </c>
      <c r="E6" s="29">
        <f>IF(E$1&gt;INDICE!$B$2,0,-CE_YtD!G26)</f>
        <v>0</v>
      </c>
      <c r="F6" s="29">
        <f>IF(F$1&gt;INDICE!$B$2,0,-CE_YtD!H26)</f>
        <v>0</v>
      </c>
      <c r="G6" s="29">
        <f>IF(G$1&gt;INDICE!$B$2,0,-CE_YtD!I26)</f>
        <v>0</v>
      </c>
      <c r="H6" s="29">
        <f>IF(H$1&gt;INDICE!$B$2,0,-CE_YtD!J26)</f>
        <v>0</v>
      </c>
      <c r="I6" s="29">
        <f>IF(I$1&gt;INDICE!$B$2,0,-CE_YtD!K26)</f>
        <v>0</v>
      </c>
      <c r="J6" s="29">
        <f>IF(J$1&gt;INDICE!$B$2,0,-CE_YtD!L26)</f>
        <v>0</v>
      </c>
      <c r="K6" s="29">
        <f>IF(K$1&gt;INDICE!$B$2,0,-CE_YtD!M26)</f>
        <v>0</v>
      </c>
      <c r="L6" s="29">
        <f>IF(L$1&gt;INDICE!$B$2,0,-CE_YtD!N26)</f>
        <v>0</v>
      </c>
      <c r="M6" s="29">
        <f>IF(M$1&gt;INDICE!$B$2,0,-CE_YtD!O26)</f>
        <v>0</v>
      </c>
    </row>
    <row r="7" spans="1:13" x14ac:dyDescent="0.25">
      <c r="A7" s="40" t="s">
        <v>525</v>
      </c>
      <c r="B7" s="29">
        <f>IF(B$1&gt;INDICE!$B$2,0,+SUMIFS(Appoggio_Schemi!18:18,Appoggio_Schemi!17:17,B1)/1000)</f>
        <v>15.197119999999998</v>
      </c>
      <c r="C7" s="29">
        <f>IF(C$1&gt;INDICE!$B$2,0,+SUMIFS(Appoggio_Schemi!18:18,Appoggio_Schemi!17:17,C1)/1000)</f>
        <v>34.709020000000002</v>
      </c>
      <c r="D7" s="29">
        <f>IF(D$1&gt;INDICE!$B$2,0,+SUMIFS(Appoggio_Schemi!18:18,Appoggio_Schemi!17:17,D1)/1000)</f>
        <v>50.748419999999996</v>
      </c>
      <c r="E7" s="29">
        <f>IF(E$1&gt;INDICE!$B$2,0,+SUMIFS(Appoggio_Schemi!18:18,Appoggio_Schemi!17:17,E1)/1000)</f>
        <v>68.238320000000002</v>
      </c>
      <c r="F7" s="29">
        <f>IF(F$1&gt;INDICE!$B$2,0,+SUMIFS(Appoggio_Schemi!18:18,Appoggio_Schemi!17:17,F1)/1000)</f>
        <v>85.208910000000003</v>
      </c>
      <c r="G7" s="29">
        <f>IF(G$1&gt;INDICE!$B$2,0,+SUMIFS(Appoggio_Schemi!18:18,Appoggio_Schemi!17:17,G1)/1000)</f>
        <v>110.74760999999999</v>
      </c>
      <c r="H7" s="29">
        <f>IF(H$1&gt;INDICE!$B$2,0,+SUMIFS(Appoggio_Schemi!18:18,Appoggio_Schemi!17:17,H1)/1000)</f>
        <v>0</v>
      </c>
      <c r="I7" s="29">
        <f>IF(I$1&gt;INDICE!$B$2,0,+SUMIFS(Appoggio_Schemi!18:18,Appoggio_Schemi!17:17,I1)/1000)</f>
        <v>0</v>
      </c>
      <c r="J7" s="29">
        <f>IF(J$1&gt;INDICE!$B$2,0,+SUMIFS(Appoggio_Schemi!18:18,Appoggio_Schemi!17:17,J1)/1000)</f>
        <v>0</v>
      </c>
      <c r="K7" s="29">
        <f>IF(K$1&gt;INDICE!$B$2,0,+SUMIFS(Appoggio_Schemi!18:18,Appoggio_Schemi!17:17,K1)/1000)</f>
        <v>0</v>
      </c>
      <c r="L7" s="29">
        <f>IF(L$1&gt;INDICE!$B$2,0,+SUMIFS(Appoggio_Schemi!18:18,Appoggio_Schemi!17:17,L1)/1000)</f>
        <v>0</v>
      </c>
      <c r="M7" s="29">
        <f>IF(M$1&gt;INDICE!$B$2,0,+SUMIFS(Appoggio_Schemi!18:18,Appoggio_Schemi!17:17,M1)/1000)</f>
        <v>0</v>
      </c>
    </row>
    <row r="8" spans="1:13" x14ac:dyDescent="0.25">
      <c r="A8" s="40" t="s">
        <v>526</v>
      </c>
      <c r="B8" s="29">
        <f>IF(B$1&gt;INDICE!$B$2,0,+CE_YtD!D30)</f>
        <v>-12.29759</v>
      </c>
      <c r="C8" s="29">
        <f>IF(C$1&gt;INDICE!$B$2,0,+CE_YtD!E30)</f>
        <v>-17.150209999999998</v>
      </c>
      <c r="D8" s="29">
        <f>IF(D$1&gt;INDICE!$B$2,0,+CE_YtD!F30)</f>
        <v>39.068680000000001</v>
      </c>
      <c r="E8" s="29">
        <f>IF(E$1&gt;INDICE!$B$2,0,+CE_YtD!G30)</f>
        <v>61.972279999999998</v>
      </c>
      <c r="F8" s="29">
        <f>IF(F$1&gt;INDICE!$B$2,0,+CE_YtD!H30)</f>
        <v>-49.878740000000001</v>
      </c>
      <c r="G8" s="29">
        <f>IF(G$1&gt;INDICE!$B$2,0,+CE_YtD!I30)</f>
        <v>37.294630000000019</v>
      </c>
      <c r="H8" s="29">
        <f>IF(H$1&gt;INDICE!$B$2,0,+CE_YtD!J30)</f>
        <v>0</v>
      </c>
      <c r="I8" s="29">
        <f>IF(I$1&gt;INDICE!$B$2,0,+CE_YtD!K30)</f>
        <v>0</v>
      </c>
      <c r="J8" s="29">
        <f>IF(J$1&gt;INDICE!$B$2,0,+CE_YtD!L30)</f>
        <v>0</v>
      </c>
      <c r="K8" s="29">
        <f>IF(K$1&gt;INDICE!$B$2,0,+CE_YtD!M30)</f>
        <v>0</v>
      </c>
      <c r="L8" s="29">
        <f>IF(L$1&gt;INDICE!$B$2,0,+CE_YtD!N30)</f>
        <v>0</v>
      </c>
      <c r="M8" s="29">
        <f>IF(M$1&gt;INDICE!$B$2,0,+CE_YtD!O30)</f>
        <v>0</v>
      </c>
    </row>
    <row r="9" spans="1:13" x14ac:dyDescent="0.25">
      <c r="A9" s="40" t="s">
        <v>319</v>
      </c>
      <c r="B9" s="29">
        <f>IF(B$1&gt;INDICE!$B$2,0,+CE_YtD!D32)</f>
        <v>0</v>
      </c>
      <c r="C9" s="29">
        <f>IF(C$1&gt;INDICE!$B$2,0,+CE_YtD!E32)</f>
        <v>0</v>
      </c>
      <c r="D9" s="29">
        <f>IF(D$1&gt;INDICE!$B$2,0,+CE_YtD!F32)</f>
        <v>0</v>
      </c>
      <c r="E9" s="29">
        <f>IF(E$1&gt;INDICE!$B$2,0,+CE_YtD!G32)</f>
        <v>0</v>
      </c>
      <c r="F9" s="29">
        <f>IF(F$1&gt;INDICE!$B$2,0,+CE_YtD!H32)</f>
        <v>0</v>
      </c>
      <c r="G9" s="29">
        <f>IF(G$1&gt;INDICE!$B$2,0,+CE_YtD!I32)</f>
        <v>0</v>
      </c>
      <c r="H9" s="29">
        <f>IF(H$1&gt;INDICE!$B$2,0,+CE_YtD!J32)</f>
        <v>0</v>
      </c>
      <c r="I9" s="29">
        <f>IF(I$1&gt;INDICE!$B$2,0,+CE_YtD!K32)</f>
        <v>0</v>
      </c>
      <c r="J9" s="29">
        <f>IF(J$1&gt;INDICE!$B$2,0,+CE_YtD!L32)</f>
        <v>0</v>
      </c>
      <c r="K9" s="29">
        <f>IF(K$1&gt;INDICE!$B$2,0,+CE_YtD!M32)</f>
        <v>0</v>
      </c>
      <c r="L9" s="29">
        <f>IF(L$1&gt;INDICE!$B$2,0,+CE_YtD!N32)</f>
        <v>0</v>
      </c>
      <c r="M9" s="29">
        <f>IF(M$1&gt;INDICE!$B$2,0,+CE_YtD!O32)</f>
        <v>0</v>
      </c>
    </row>
    <row r="10" spans="1:13" x14ac:dyDescent="0.25">
      <c r="A10" s="38" t="s">
        <v>151</v>
      </c>
      <c r="B10" s="39">
        <f>SUM(B3:B9)</f>
        <v>151.27579300000002</v>
      </c>
      <c r="C10" s="39">
        <f t="shared" ref="C10:M10" si="1">SUM(C3:C9)</f>
        <v>142.78412059999977</v>
      </c>
      <c r="D10" s="39">
        <f t="shared" si="1"/>
        <v>138.12429060000017</v>
      </c>
      <c r="E10" s="39">
        <f t="shared" si="1"/>
        <v>206.21270060000154</v>
      </c>
      <c r="F10" s="39">
        <f t="shared" si="1"/>
        <v>254.81996059999824</v>
      </c>
      <c r="G10" s="39">
        <f t="shared" si="1"/>
        <v>230.74303759999984</v>
      </c>
      <c r="H10" s="39">
        <f t="shared" si="1"/>
        <v>0</v>
      </c>
      <c r="I10" s="39">
        <f t="shared" si="1"/>
        <v>0</v>
      </c>
      <c r="J10" s="39">
        <f t="shared" si="1"/>
        <v>0</v>
      </c>
      <c r="K10" s="39">
        <f t="shared" si="1"/>
        <v>0</v>
      </c>
      <c r="L10" s="39">
        <f t="shared" si="1"/>
        <v>0</v>
      </c>
      <c r="M10" s="39">
        <f t="shared" si="1"/>
        <v>0</v>
      </c>
    </row>
    <row r="11" spans="1:13" x14ac:dyDescent="0.25">
      <c r="A11" s="41" t="s">
        <v>527</v>
      </c>
      <c r="B11" s="42">
        <f>SUM(B12:B16)</f>
        <v>160.41080000000156</v>
      </c>
      <c r="C11" s="42">
        <f t="shared" ref="C11:M11" si="2">SUM(C12:C16)</f>
        <v>14.404880000001185</v>
      </c>
      <c r="D11" s="42">
        <f t="shared" si="2"/>
        <v>666.9659099999941</v>
      </c>
      <c r="E11" s="42">
        <f t="shared" si="2"/>
        <v>404.11315999999374</v>
      </c>
      <c r="F11" s="42">
        <f t="shared" si="2"/>
        <v>263.55026999999336</v>
      </c>
      <c r="G11" s="42">
        <f t="shared" si="2"/>
        <v>454.79100000000233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0</v>
      </c>
      <c r="L11" s="42">
        <f t="shared" si="2"/>
        <v>0</v>
      </c>
      <c r="M11" s="42">
        <f t="shared" si="2"/>
        <v>0</v>
      </c>
    </row>
    <row r="12" spans="1:13" hidden="1" outlineLevel="1" x14ac:dyDescent="0.25">
      <c r="A12" s="43" t="s">
        <v>528</v>
      </c>
      <c r="B12" s="44">
        <f>IF(B$1&gt;INDICE!$B$2,0,-(SP!E15-SP!$D15))</f>
        <v>-155.55663000000322</v>
      </c>
      <c r="C12" s="44">
        <f>IF(C$1&gt;INDICE!$B$2,0,-(SP!F15-SP!$D15))</f>
        <v>-741.71677000000363</v>
      </c>
      <c r="D12" s="44">
        <f>IF(D$1&gt;INDICE!$B$2,0,-(SP!G15-SP!$D15))</f>
        <v>449.0731699999892</v>
      </c>
      <c r="E12" s="44">
        <f>IF(E$1&gt;INDICE!$B$2,0,-(SP!H15-SP!$D15))</f>
        <v>-463.82918000001109</v>
      </c>
      <c r="F12" s="44">
        <f>IF(F$1&gt;INDICE!$B$2,0,-(SP!I15-SP!$D15))</f>
        <v>-1218.9102300000118</v>
      </c>
      <c r="G12" s="44">
        <f>IF(G$1&gt;INDICE!$B$2,0,-(SP!J15-SP!$D15))</f>
        <v>612.40331999999762</v>
      </c>
      <c r="H12" s="44">
        <f>IF(H$1&gt;INDICE!$B$2,0,-(SP!K15-SP!$D15))</f>
        <v>0</v>
      </c>
      <c r="I12" s="44">
        <f>IF(I$1&gt;INDICE!$B$2,0,-(SP!L15-SP!$D15))</f>
        <v>0</v>
      </c>
      <c r="J12" s="44">
        <f>IF(J$1&gt;INDICE!$B$2,0,-(SP!M15-SP!$D15))</f>
        <v>0</v>
      </c>
      <c r="K12" s="44">
        <f>IF(K$1&gt;INDICE!$B$2,0,-(SP!N15-SP!$D15))</f>
        <v>0</v>
      </c>
      <c r="L12" s="44">
        <f>IF(L$1&gt;INDICE!$B$2,0,-(SP!O15-SP!$D15))</f>
        <v>0</v>
      </c>
      <c r="M12" s="44">
        <f>IF(M$1&gt;INDICE!$B$2,0,-(SP!P15-SP!$D15))</f>
        <v>0</v>
      </c>
    </row>
    <row r="13" spans="1:13" hidden="1" outlineLevel="1" x14ac:dyDescent="0.25">
      <c r="A13" s="43" t="s">
        <v>529</v>
      </c>
      <c r="B13" s="44">
        <f>IF(B$1&gt;INDICE!$B$2,0,(SP!E27-SP!$D27))</f>
        <v>38.304409999999962</v>
      </c>
      <c r="C13" s="44">
        <f>IF(C$1&gt;INDICE!$B$2,0,(SP!F27-SP!$D27))</f>
        <v>38.304409999999962</v>
      </c>
      <c r="D13" s="44">
        <f>IF(D$1&gt;INDICE!$B$2,0,(SP!G27-SP!$D27))</f>
        <v>-454.15492</v>
      </c>
      <c r="E13" s="44">
        <f>IF(E$1&gt;INDICE!$B$2,0,(SP!H27-SP!$D27))</f>
        <v>-454.15492</v>
      </c>
      <c r="F13" s="44">
        <f>IF(F$1&gt;INDICE!$B$2,0,(SP!I27-SP!$D27))</f>
        <v>-454.15492</v>
      </c>
      <c r="G13" s="44">
        <f>IF(G$1&gt;INDICE!$B$2,0,(SP!J27-SP!$D27))</f>
        <v>-472.13758999999993</v>
      </c>
      <c r="H13" s="44">
        <f>IF(H$1&gt;INDICE!$B$2,0,(SP!K27-SP!$D27))</f>
        <v>0</v>
      </c>
      <c r="I13" s="44">
        <f>IF(I$1&gt;INDICE!$B$2,0,(SP!L27-SP!$D27))</f>
        <v>0</v>
      </c>
      <c r="J13" s="44">
        <f>IF(J$1&gt;INDICE!$B$2,0,(SP!M27-SP!$D27))</f>
        <v>0</v>
      </c>
      <c r="K13" s="44">
        <f>IF(K$1&gt;INDICE!$B$2,0,(SP!N27-SP!$D27))</f>
        <v>0</v>
      </c>
      <c r="L13" s="44">
        <f>IF(L$1&gt;INDICE!$B$2,0,(SP!O27-SP!$D27))</f>
        <v>0</v>
      </c>
      <c r="M13" s="44">
        <f>IF(M$1&gt;INDICE!$B$2,0,(SP!P27-SP!$D27))</f>
        <v>0</v>
      </c>
    </row>
    <row r="14" spans="1:13" hidden="1" outlineLevel="1" x14ac:dyDescent="0.25">
      <c r="A14" s="43" t="s">
        <v>530</v>
      </c>
      <c r="B14" s="44">
        <f>IF(B$1&gt;INDICE!$B$2,0,-(SP!E14-SP!$D14))</f>
        <v>-202.14388999999994</v>
      </c>
      <c r="C14" s="44">
        <f>IF(C$1&gt;INDICE!$B$2,0,-(SP!F14-SP!$D14))</f>
        <v>-202.14388999999994</v>
      </c>
      <c r="D14" s="44">
        <f>IF(D$1&gt;INDICE!$B$2,0,-(SP!G14-SP!$D14))</f>
        <v>539.43676000000028</v>
      </c>
      <c r="E14" s="44">
        <f>IF(E$1&gt;INDICE!$B$2,0,-(SP!H14-SP!$D14))</f>
        <v>577.58488999999997</v>
      </c>
      <c r="F14" s="44">
        <f>IF(F$1&gt;INDICE!$B$2,0,-(SP!I14-SP!$D14))</f>
        <v>572.83020000000033</v>
      </c>
      <c r="G14" s="44">
        <f>IF(G$1&gt;INDICE!$B$2,0,-(SP!J14-SP!$D14))</f>
        <v>82.316650000000038</v>
      </c>
      <c r="H14" s="44">
        <f>IF(H$1&gt;INDICE!$B$2,0,-(SP!K14-SP!$D14))</f>
        <v>0</v>
      </c>
      <c r="I14" s="44">
        <f>IF(I$1&gt;INDICE!$B$2,0,-(SP!L14-SP!$D14))</f>
        <v>0</v>
      </c>
      <c r="J14" s="44">
        <f>IF(J$1&gt;INDICE!$B$2,0,-(SP!M14-SP!$D14))</f>
        <v>0</v>
      </c>
      <c r="K14" s="44">
        <f>IF(K$1&gt;INDICE!$B$2,0,-(SP!N14-SP!$D14))</f>
        <v>0</v>
      </c>
      <c r="L14" s="44">
        <f>IF(L$1&gt;INDICE!$B$2,0,-(SP!O14-SP!$D14))</f>
        <v>0</v>
      </c>
      <c r="M14" s="44">
        <f>IF(M$1&gt;INDICE!$B$2,0,-(SP!P14-SP!$D14))</f>
        <v>0</v>
      </c>
    </row>
    <row r="15" spans="1:13" hidden="1" outlineLevel="1" x14ac:dyDescent="0.25">
      <c r="A15" s="43" t="s">
        <v>531</v>
      </c>
      <c r="B15" s="44">
        <f>IF(B$1&gt;INDICE!$B$2,0,-(SP!E16-SP!$D16))</f>
        <v>253.9286600000047</v>
      </c>
      <c r="C15" s="44">
        <f>IF(C$1&gt;INDICE!$B$2,0,-(SP!F16-SP!$D16))</f>
        <v>490.92270000000474</v>
      </c>
      <c r="D15" s="44">
        <f>IF(D$1&gt;INDICE!$B$2,0,-(SP!G16-SP!$D16))</f>
        <v>-267.21296999999561</v>
      </c>
      <c r="E15" s="44">
        <f>IF(E$1&gt;INDICE!$B$2,0,-(SP!H16-SP!$D16))</f>
        <v>104.44078000000468</v>
      </c>
      <c r="F15" s="44">
        <f>IF(F$1&gt;INDICE!$B$2,0,-(SP!I16-SP!$D16))</f>
        <v>492.79027000000463</v>
      </c>
      <c r="G15" s="44">
        <f>IF(G$1&gt;INDICE!$B$2,0,-(SP!J16-SP!$D16))</f>
        <v>41.057520000004615</v>
      </c>
      <c r="H15" s="44">
        <f>IF(H$1&gt;INDICE!$B$2,0,-(SP!K16-SP!$D16))</f>
        <v>0</v>
      </c>
      <c r="I15" s="44">
        <f>IF(I$1&gt;INDICE!$B$2,0,-(SP!L16-SP!$D16))</f>
        <v>0</v>
      </c>
      <c r="J15" s="44">
        <f>IF(J$1&gt;INDICE!$B$2,0,-(SP!M16-SP!$D16))</f>
        <v>0</v>
      </c>
      <c r="K15" s="44">
        <f>IF(K$1&gt;INDICE!$B$2,0,-(SP!N16-SP!$D16))</f>
        <v>0</v>
      </c>
      <c r="L15" s="44">
        <f>IF(L$1&gt;INDICE!$B$2,0,-(SP!O16-SP!$D16))</f>
        <v>0</v>
      </c>
      <c r="M15" s="44">
        <f>IF(M$1&gt;INDICE!$B$2,0,-(SP!P16-SP!$D16))</f>
        <v>0</v>
      </c>
    </row>
    <row r="16" spans="1:13" hidden="1" outlineLevel="1" x14ac:dyDescent="0.25">
      <c r="A16" s="43" t="s">
        <v>532</v>
      </c>
      <c r="B16" s="44">
        <f>IF(B$1&gt;INDICE!$B$2,0,-(SP!E19-SP!$D19))</f>
        <v>225.87825000000007</v>
      </c>
      <c r="C16" s="44">
        <f>IF(C$1&gt;INDICE!$B$2,0,-(SP!F19-SP!$D19))</f>
        <v>429.03843000000006</v>
      </c>
      <c r="D16" s="44">
        <f>IF(D$1&gt;INDICE!$B$2,0,-(SP!G19-SP!$D19))</f>
        <v>399.82387000000017</v>
      </c>
      <c r="E16" s="44">
        <f>IF(E$1&gt;INDICE!$B$2,0,-(SP!H19-SP!$D19))</f>
        <v>640.07159000000013</v>
      </c>
      <c r="F16" s="44">
        <f>IF(F$1&gt;INDICE!$B$2,0,-(SP!I19-SP!$D19))</f>
        <v>870.99495000000013</v>
      </c>
      <c r="G16" s="44">
        <f>IF(G$1&gt;INDICE!$B$2,0,-(SP!J19-SP!$D19))</f>
        <v>191.15109999999996</v>
      </c>
      <c r="H16" s="44">
        <f>IF(H$1&gt;INDICE!$B$2,0,-(SP!K19-SP!$D19))</f>
        <v>0</v>
      </c>
      <c r="I16" s="44">
        <f>IF(I$1&gt;INDICE!$B$2,0,-(SP!L19-SP!$D19))</f>
        <v>0</v>
      </c>
      <c r="J16" s="44">
        <f>IF(J$1&gt;INDICE!$B$2,0,-(SP!M19-SP!$D19))</f>
        <v>0</v>
      </c>
      <c r="K16" s="44">
        <f>IF(K$1&gt;INDICE!$B$2,0,-(SP!N19-SP!$D19))</f>
        <v>0</v>
      </c>
      <c r="L16" s="44">
        <f>IF(L$1&gt;INDICE!$B$2,0,-(SP!O19-SP!$D19))</f>
        <v>0</v>
      </c>
      <c r="M16" s="44">
        <f>IF(M$1&gt;INDICE!$B$2,0,-(SP!P19-SP!$D19))</f>
        <v>0</v>
      </c>
    </row>
    <row r="17" spans="1:13" collapsed="1" x14ac:dyDescent="0.25">
      <c r="A17" s="41" t="s">
        <v>533</v>
      </c>
      <c r="B17" s="42">
        <f>SUM(B18:B20)</f>
        <v>5.0060769999987471</v>
      </c>
      <c r="C17" s="42">
        <f t="shared" ref="C17:M17" si="3">SUM(C18:C20)</f>
        <v>212.97399699999892</v>
      </c>
      <c r="D17" s="42">
        <f t="shared" si="3"/>
        <v>172.78294699999873</v>
      </c>
      <c r="E17" s="42">
        <f t="shared" si="3"/>
        <v>421.86475699999846</v>
      </c>
      <c r="F17" s="42">
        <f t="shared" si="3"/>
        <v>553.47499699999889</v>
      </c>
      <c r="G17" s="42">
        <f t="shared" si="3"/>
        <v>-40.036873000001108</v>
      </c>
      <c r="H17" s="42">
        <f t="shared" si="3"/>
        <v>0</v>
      </c>
      <c r="I17" s="42">
        <f t="shared" si="3"/>
        <v>0</v>
      </c>
      <c r="J17" s="42">
        <f t="shared" si="3"/>
        <v>0</v>
      </c>
      <c r="K17" s="42">
        <f t="shared" si="3"/>
        <v>0</v>
      </c>
      <c r="L17" s="42">
        <f t="shared" si="3"/>
        <v>0</v>
      </c>
      <c r="M17" s="42">
        <f t="shared" si="3"/>
        <v>0</v>
      </c>
    </row>
    <row r="18" spans="1:13" hidden="1" outlineLevel="1" x14ac:dyDescent="0.25">
      <c r="A18" s="43" t="s">
        <v>534</v>
      </c>
      <c r="B18" s="44">
        <f>IF(B$1&gt;INDICE!$B$2,0,-(SP!E17-SP!$D17))</f>
        <v>18.510879999999901</v>
      </c>
      <c r="C18" s="44">
        <f>IF(C$1&gt;INDICE!$B$2,0,-(SP!F17-SP!$D17))</f>
        <v>-26.838020000000085</v>
      </c>
      <c r="D18" s="44">
        <f>IF(D$1&gt;INDICE!$B$2,0,-(SP!G17-SP!$D17))</f>
        <v>201.47418999999979</v>
      </c>
      <c r="E18" s="44">
        <f>IF(E$1&gt;INDICE!$B$2,0,-(SP!H17-SP!$D17))</f>
        <v>236.45492999999973</v>
      </c>
      <c r="F18" s="44">
        <f>IF(F$1&gt;INDICE!$B$2,0,-(SP!I17-SP!$D17))</f>
        <v>106.50085999999976</v>
      </c>
      <c r="G18" s="44">
        <f>IF(G$1&gt;INDICE!$B$2,0,-(SP!J17-SP!$D17))</f>
        <v>-104.58372000000008</v>
      </c>
      <c r="H18" s="44">
        <f>IF(H$1&gt;INDICE!$B$2,0,-(SP!K17-SP!$D17))</f>
        <v>0</v>
      </c>
      <c r="I18" s="44">
        <f>IF(I$1&gt;INDICE!$B$2,0,-(SP!L17-SP!$D17))</f>
        <v>0</v>
      </c>
      <c r="J18" s="44">
        <f>IF(J$1&gt;INDICE!$B$2,0,-(SP!M17-SP!$D17))</f>
        <v>0</v>
      </c>
      <c r="K18" s="44">
        <f>IF(K$1&gt;INDICE!$B$2,0,-(SP!N17-SP!$D17))</f>
        <v>0</v>
      </c>
      <c r="L18" s="44">
        <f>IF(L$1&gt;INDICE!$B$2,0,-(SP!O17-SP!$D17))</f>
        <v>0</v>
      </c>
      <c r="M18" s="44">
        <f>IF(M$1&gt;INDICE!$B$2,0,-(SP!P17-SP!$D17))</f>
        <v>0</v>
      </c>
    </row>
    <row r="19" spans="1:13" hidden="1" outlineLevel="1" x14ac:dyDescent="0.25">
      <c r="A19" s="43" t="s">
        <v>535</v>
      </c>
      <c r="B19" s="44">
        <f>IF(B$1&gt;INDICE!$B$2,0,-(SP!E18-SP!$D18))</f>
        <v>-31.347543000000883</v>
      </c>
      <c r="C19" s="44">
        <f>IF(C$1&gt;INDICE!$B$2,0,-(SP!F18-SP!$D18))</f>
        <v>91.644156999999268</v>
      </c>
      <c r="D19" s="44">
        <f>IF(D$1&gt;INDICE!$B$2,0,-(SP!G18-SP!$D18))</f>
        <v>-386.29749300000077</v>
      </c>
      <c r="E19" s="44">
        <f>IF(E$1&gt;INDICE!$B$2,0,-(SP!H18-SP!$D18))</f>
        <v>-274.63399300000088</v>
      </c>
      <c r="F19" s="44">
        <f>IF(F$1&gt;INDICE!$B$2,0,-(SP!I18-SP!$D18))</f>
        <v>-176.14779300000072</v>
      </c>
      <c r="G19" s="44">
        <f>IF(G$1&gt;INDICE!$B$2,0,-(SP!J18-SP!$D18))</f>
        <v>53.245406999999318</v>
      </c>
      <c r="H19" s="44">
        <f>IF(H$1&gt;INDICE!$B$2,0,-(SP!K18-SP!$D18))</f>
        <v>0</v>
      </c>
      <c r="I19" s="44">
        <f>IF(I$1&gt;INDICE!$B$2,0,-(SP!L18-SP!$D18))</f>
        <v>0</v>
      </c>
      <c r="J19" s="44">
        <f>IF(J$1&gt;INDICE!$B$2,0,-(SP!M18-SP!$D18))</f>
        <v>0</v>
      </c>
      <c r="K19" s="44">
        <f>IF(K$1&gt;INDICE!$B$2,0,-(SP!N18-SP!$D18))</f>
        <v>0</v>
      </c>
      <c r="L19" s="44">
        <f>IF(L$1&gt;INDICE!$B$2,0,-(SP!O18-SP!$D18))</f>
        <v>0</v>
      </c>
      <c r="M19" s="44">
        <f>IF(M$1&gt;INDICE!$B$2,0,-(SP!P18-SP!$D18))</f>
        <v>0</v>
      </c>
    </row>
    <row r="20" spans="1:13" hidden="1" outlineLevel="1" x14ac:dyDescent="0.25">
      <c r="A20" s="43" t="s">
        <v>536</v>
      </c>
      <c r="B20" s="44">
        <f>IF(B$1&gt;INDICE!$B$2,0,-(SP!E20-SP!$D20))</f>
        <v>17.842739999999729</v>
      </c>
      <c r="C20" s="44">
        <f>IF(C$1&gt;INDICE!$B$2,0,-(SP!F20-SP!$D20))</f>
        <v>148.16785999999973</v>
      </c>
      <c r="D20" s="44">
        <f>IF(D$1&gt;INDICE!$B$2,0,-(SP!G20-SP!$D20))</f>
        <v>357.6062499999997</v>
      </c>
      <c r="E20" s="44">
        <f>IF(E$1&gt;INDICE!$B$2,0,-(SP!H20-SP!$D20))</f>
        <v>460.04381999999958</v>
      </c>
      <c r="F20" s="44">
        <f>IF(F$1&gt;INDICE!$B$2,0,-(SP!I20-SP!$D20))</f>
        <v>623.12192999999979</v>
      </c>
      <c r="G20" s="44">
        <f>IF(G$1&gt;INDICE!$B$2,0,-(SP!J20-SP!$D20))</f>
        <v>11.301439999999658</v>
      </c>
      <c r="H20" s="44">
        <f>IF(H$1&gt;INDICE!$B$2,0,-(SP!K20-SP!$D20))</f>
        <v>0</v>
      </c>
      <c r="I20" s="44">
        <f>IF(I$1&gt;INDICE!$B$2,0,-(SP!L20-SP!$D20))</f>
        <v>0</v>
      </c>
      <c r="J20" s="44">
        <f>IF(J$1&gt;INDICE!$B$2,0,-(SP!M20-SP!$D20))</f>
        <v>0</v>
      </c>
      <c r="K20" s="44">
        <f>IF(K$1&gt;INDICE!$B$2,0,-(SP!N20-SP!$D20))</f>
        <v>0</v>
      </c>
      <c r="L20" s="44">
        <f>IF(L$1&gt;INDICE!$B$2,0,-(SP!O20-SP!$D20))</f>
        <v>0</v>
      </c>
      <c r="M20" s="44">
        <f>IF(M$1&gt;INDICE!$B$2,0,-(SP!P20-SP!$D20))</f>
        <v>0</v>
      </c>
    </row>
    <row r="21" spans="1:13" hidden="1" outlineLevel="1" x14ac:dyDescent="0.25">
      <c r="A21" s="43" t="s">
        <v>537</v>
      </c>
      <c r="B21" s="44">
        <f>IF(B$1&gt;INDICE!$B$2,0,-(SP!E21-SP!$D21))</f>
        <v>0</v>
      </c>
      <c r="C21" s="44">
        <f>IF(C$1&gt;INDICE!$B$2,0,-(SP!F21-SP!$D21))</f>
        <v>0</v>
      </c>
      <c r="D21" s="44">
        <f>IF(D$1&gt;INDICE!$B$2,0,-(SP!G21-SP!$D21))</f>
        <v>0</v>
      </c>
      <c r="E21" s="44">
        <f>IF(E$1&gt;INDICE!$B$2,0,-(SP!H21-SP!$D21))</f>
        <v>0</v>
      </c>
      <c r="F21" s="44">
        <f>IF(F$1&gt;INDICE!$B$2,0,-(SP!I21-SP!$D21))</f>
        <v>0</v>
      </c>
      <c r="G21" s="44">
        <f>IF(G$1&gt;INDICE!$B$2,0,-(SP!J21-SP!$D21))</f>
        <v>0</v>
      </c>
      <c r="H21" s="44">
        <f>IF(H$1&gt;INDICE!$B$2,0,-(SP!K21-SP!$D21))</f>
        <v>0</v>
      </c>
      <c r="I21" s="44">
        <f>IF(I$1&gt;INDICE!$B$2,0,-(SP!L21-SP!$D21))</f>
        <v>0</v>
      </c>
      <c r="J21" s="44">
        <f>IF(J$1&gt;INDICE!$B$2,0,-(SP!M21-SP!$D21))</f>
        <v>0</v>
      </c>
      <c r="K21" s="44">
        <f>IF(K$1&gt;INDICE!$B$2,0,-(SP!N21-SP!$D21))</f>
        <v>0</v>
      </c>
      <c r="L21" s="44">
        <f>IF(L$1&gt;INDICE!$B$2,0,-(SP!O21-SP!$D21))</f>
        <v>0</v>
      </c>
      <c r="M21" s="44">
        <f>IF(M$1&gt;INDICE!$B$2,0,-(SP!P21-SP!$D21))</f>
        <v>0</v>
      </c>
    </row>
    <row r="22" spans="1:13" collapsed="1" x14ac:dyDescent="0.25">
      <c r="A22" s="41" t="s">
        <v>538</v>
      </c>
      <c r="B22" s="42">
        <f>SUM(B23:B24)</f>
        <v>-0.16463999999969303</v>
      </c>
      <c r="C22" s="42">
        <f t="shared" ref="C22:M22" si="4">SUM(C23:C24)</f>
        <v>-5.3287599999996402</v>
      </c>
      <c r="D22" s="42">
        <f t="shared" si="4"/>
        <v>-1204.4864199999997</v>
      </c>
      <c r="E22" s="42">
        <f t="shared" si="4"/>
        <v>-1205.3335699999998</v>
      </c>
      <c r="F22" s="42">
        <f t="shared" si="4"/>
        <v>-1206.4444299999996</v>
      </c>
      <c r="G22" s="42">
        <f t="shared" si="4"/>
        <v>3.9383100000002429</v>
      </c>
      <c r="H22" s="42">
        <f t="shared" si="4"/>
        <v>0</v>
      </c>
      <c r="I22" s="42">
        <f t="shared" si="4"/>
        <v>0</v>
      </c>
      <c r="J22" s="42">
        <f t="shared" si="4"/>
        <v>0</v>
      </c>
      <c r="K22" s="42">
        <f t="shared" si="4"/>
        <v>0</v>
      </c>
      <c r="L22" s="42">
        <f t="shared" si="4"/>
        <v>0</v>
      </c>
      <c r="M22" s="42">
        <f t="shared" si="4"/>
        <v>0</v>
      </c>
    </row>
    <row r="23" spans="1:13" hidden="1" outlineLevel="1" x14ac:dyDescent="0.25">
      <c r="A23" s="43" t="s">
        <v>539</v>
      </c>
      <c r="B23" s="44">
        <f>IF(B$1&gt;INDICE!$B$2,0,-(SP!E10-SP!$D10)-B7)</f>
        <v>-0.16463999999969303</v>
      </c>
      <c r="C23" s="44">
        <f>IF(C$1&gt;INDICE!$B$2,0,-(SP!F10-SP!$D10)-C7)</f>
        <v>-5.3287599999996402</v>
      </c>
      <c r="D23" s="44">
        <f>IF(D$1&gt;INDICE!$B$2,0,-(SP!G10-SP!$D10)-D7)</f>
        <v>-685.92280999999969</v>
      </c>
      <c r="E23" s="44">
        <f>IF(E$1&gt;INDICE!$B$2,0,-(SP!H10-SP!$D10)-E7)</f>
        <v>-686.76995999999974</v>
      </c>
      <c r="F23" s="44">
        <f>IF(F$1&gt;INDICE!$B$2,0,-(SP!I10-SP!$D10)-F7)</f>
        <v>-687.88081999999963</v>
      </c>
      <c r="G23" s="44">
        <f>IF(G$1&gt;INDICE!$B$2,0,-(SP!J10-SP!$D10)-G7)</f>
        <v>-51.766579999999735</v>
      </c>
      <c r="H23" s="44">
        <f>IF(H$1&gt;INDICE!$B$2,0,-(SP!K10-SP!$D10)-H7)</f>
        <v>0</v>
      </c>
      <c r="I23" s="44">
        <f>IF(I$1&gt;INDICE!$B$2,0,-(SP!L10-SP!$D10)-I7)</f>
        <v>0</v>
      </c>
      <c r="J23" s="44">
        <f>IF(J$1&gt;INDICE!$B$2,0,-(SP!M10-SP!$D10)-J7)</f>
        <v>0</v>
      </c>
      <c r="K23" s="44">
        <f>IF(K$1&gt;INDICE!$B$2,0,-(SP!N10-SP!$D10)-K7)</f>
        <v>0</v>
      </c>
      <c r="L23" s="44">
        <f>IF(L$1&gt;INDICE!$B$2,0,-(SP!O10-SP!$D10)-L7)</f>
        <v>0</v>
      </c>
      <c r="M23" s="44">
        <f>IF(M$1&gt;INDICE!$B$2,0,-(SP!P10-SP!$D10)-M7)</f>
        <v>0</v>
      </c>
    </row>
    <row r="24" spans="1:13" hidden="1" outlineLevel="1" x14ac:dyDescent="0.25">
      <c r="A24" s="43" t="s">
        <v>540</v>
      </c>
      <c r="B24" s="44">
        <f>IF(B$1&gt;INDICE!$B$2,0,-(SP!E11-SP!$D11)-B9)</f>
        <v>0</v>
      </c>
      <c r="C24" s="44">
        <f>IF(C$1&gt;INDICE!$B$2,0,-(SP!F11-SP!$D11)-C9)</f>
        <v>0</v>
      </c>
      <c r="D24" s="44">
        <f>IF(D$1&gt;INDICE!$B$2,0,-(SP!G11-SP!$D11)-D9)</f>
        <v>-518.56361000000004</v>
      </c>
      <c r="E24" s="44">
        <f>IF(E$1&gt;INDICE!$B$2,0,-(SP!H11-SP!$D11)-E9)</f>
        <v>-518.56361000000004</v>
      </c>
      <c r="F24" s="44">
        <f>IF(F$1&gt;INDICE!$B$2,0,-(SP!I11-SP!$D11)-F9)</f>
        <v>-518.56361000000004</v>
      </c>
      <c r="G24" s="44">
        <f>IF(G$1&gt;INDICE!$B$2,0,-(SP!J11-SP!$D11)-G9)</f>
        <v>55.704889999999978</v>
      </c>
      <c r="H24" s="44">
        <f>IF(H$1&gt;INDICE!$B$2,0,-(SP!K11-SP!$D11)-H9)</f>
        <v>0</v>
      </c>
      <c r="I24" s="44">
        <f>IF(I$1&gt;INDICE!$B$2,0,-(SP!L11-SP!$D11)-I9)</f>
        <v>0</v>
      </c>
      <c r="J24" s="44">
        <f>IF(J$1&gt;INDICE!$B$2,0,-(SP!M11-SP!$D11)-J9)</f>
        <v>0</v>
      </c>
      <c r="K24" s="44">
        <f>IF(K$1&gt;INDICE!$B$2,0,-(SP!N11-SP!$D11)-K9)</f>
        <v>0</v>
      </c>
      <c r="L24" s="44">
        <f>IF(L$1&gt;INDICE!$B$2,0,-(SP!O11-SP!$D11)-L9)</f>
        <v>0</v>
      </c>
      <c r="M24" s="44">
        <f>IF(M$1&gt;INDICE!$B$2,0,-(SP!P11-SP!$D11)-M9)</f>
        <v>0</v>
      </c>
    </row>
    <row r="25" spans="1:13" collapsed="1" x14ac:dyDescent="0.25">
      <c r="A25" s="38" t="s">
        <v>541</v>
      </c>
      <c r="B25" s="39">
        <f>SUM(B10,B11,B17,B22)</f>
        <v>316.52803000000068</v>
      </c>
      <c r="C25" s="39">
        <f t="shared" ref="C25:M25" si="5">SUM(C10,C11,C17,C22)</f>
        <v>364.83423760000022</v>
      </c>
      <c r="D25" s="39">
        <f t="shared" si="5"/>
        <v>-226.61327240000674</v>
      </c>
      <c r="E25" s="39">
        <f t="shared" si="5"/>
        <v>-173.14295240000592</v>
      </c>
      <c r="F25" s="39">
        <f t="shared" si="5"/>
        <v>-134.59920240000906</v>
      </c>
      <c r="G25" s="39">
        <f t="shared" si="5"/>
        <v>649.43547460000127</v>
      </c>
      <c r="H25" s="39">
        <f t="shared" si="5"/>
        <v>0</v>
      </c>
      <c r="I25" s="39">
        <f t="shared" si="5"/>
        <v>0</v>
      </c>
      <c r="J25" s="39">
        <f t="shared" si="5"/>
        <v>0</v>
      </c>
      <c r="K25" s="39">
        <f t="shared" si="5"/>
        <v>0</v>
      </c>
      <c r="L25" s="39">
        <f t="shared" si="5"/>
        <v>0</v>
      </c>
      <c r="M25" s="39">
        <f t="shared" si="5"/>
        <v>0</v>
      </c>
    </row>
    <row r="26" spans="1:13" x14ac:dyDescent="0.25">
      <c r="A26" s="41" t="s">
        <v>153</v>
      </c>
      <c r="B26" s="42">
        <f>SUM(B27:B29)</f>
        <v>-6.4972999999991199</v>
      </c>
      <c r="C26" s="42">
        <f t="shared" ref="C26:M26" si="6">SUM(C27:C29)</f>
        <v>-14.023777599999487</v>
      </c>
      <c r="D26" s="42">
        <f t="shared" si="6"/>
        <v>2209.862652400001</v>
      </c>
      <c r="E26" s="42">
        <f t="shared" si="6"/>
        <v>2211.8051624000009</v>
      </c>
      <c r="F26" s="42">
        <f t="shared" si="6"/>
        <v>2207.2028724000011</v>
      </c>
      <c r="G26" s="42">
        <f t="shared" si="6"/>
        <v>-8.1353775999990923</v>
      </c>
      <c r="H26" s="42">
        <f t="shared" si="6"/>
        <v>0</v>
      </c>
      <c r="I26" s="42">
        <f t="shared" si="6"/>
        <v>0</v>
      </c>
      <c r="J26" s="42">
        <f t="shared" si="6"/>
        <v>0</v>
      </c>
      <c r="K26" s="42">
        <f t="shared" si="6"/>
        <v>0</v>
      </c>
      <c r="L26" s="42">
        <f t="shared" si="6"/>
        <v>0</v>
      </c>
      <c r="M26" s="42">
        <f t="shared" si="6"/>
        <v>0</v>
      </c>
    </row>
    <row r="27" spans="1:13" hidden="1" outlineLevel="1" x14ac:dyDescent="0.25">
      <c r="A27" s="43" t="s">
        <v>542</v>
      </c>
      <c r="B27" s="44">
        <f>IF(B$1&gt;INDICE!$B$2,0,-(SP!E5-SP!$D5)-(SP!E6-SP!$D6)-B4)</f>
        <v>0.892270000000011</v>
      </c>
      <c r="C27" s="44">
        <f>IF(C$1&gt;INDICE!$B$2,0,-(SP!F5-SP!$D5)-(SP!F6-SP!$D6)-C4)</f>
        <v>1.784540000000022</v>
      </c>
      <c r="D27" s="44">
        <f>IF(D$1&gt;INDICE!$B$2,0,-(SP!G5-SP!$D5)-(SP!G6-SP!$D6)-D4)</f>
        <v>86.614250000000013</v>
      </c>
      <c r="E27" s="44">
        <f>IF(E$1&gt;INDICE!$B$2,0,-(SP!H5-SP!$D5)-(SP!H6-SP!$D6)-E4)</f>
        <v>87.506520000000009</v>
      </c>
      <c r="F27" s="44">
        <f>IF(F$1&gt;INDICE!$B$2,0,-(SP!I5-SP!$D5)-(SP!I6-SP!$D6)-F4)</f>
        <v>88.398790000000005</v>
      </c>
      <c r="G27" s="44">
        <f>IF(G$1&gt;INDICE!$B$2,0,-(SP!J5-SP!$D5)-(SP!J6-SP!$D6)-G4)</f>
        <v>5.3536199999999807</v>
      </c>
      <c r="H27" s="44">
        <f>IF(H$1&gt;INDICE!$B$2,0,-(SP!K5-SP!$D5)-(SP!K6-SP!$D6)-H4)</f>
        <v>0</v>
      </c>
      <c r="I27" s="44">
        <f>IF(I$1&gt;INDICE!$B$2,0,-(SP!L5-SP!$D5)-(SP!L6-SP!$D6)-I4)</f>
        <v>0</v>
      </c>
      <c r="J27" s="44">
        <f>IF(J$1&gt;INDICE!$B$2,0,-(SP!M5-SP!$D5)-(SP!M6-SP!$D6)-J4)</f>
        <v>0</v>
      </c>
      <c r="K27" s="44">
        <f>IF(K$1&gt;INDICE!$B$2,0,-(SP!N5-SP!$D5)-(SP!N6-SP!$D6)-K4)</f>
        <v>0</v>
      </c>
      <c r="L27" s="44">
        <f>IF(L$1&gt;INDICE!$B$2,0,-(SP!O5-SP!$D5)-(SP!O6-SP!$D6)-L4)</f>
        <v>0</v>
      </c>
      <c r="M27" s="44">
        <f>IF(M$1&gt;INDICE!$B$2,0,-(SP!P5-SP!$D5)-(SP!P6-SP!$D6)-M4)</f>
        <v>0</v>
      </c>
    </row>
    <row r="28" spans="1:13" hidden="1" outlineLevel="1" x14ac:dyDescent="0.25">
      <c r="A28" s="43" t="s">
        <v>543</v>
      </c>
      <c r="B28" s="44">
        <f>IF(B$1&gt;INDICE!$B$2,0,-(SP!E8-SP!$D8)-(SP!E9-SP!$D9)-B5)</f>
        <v>-7.3895699999991313</v>
      </c>
      <c r="C28" s="44">
        <f>IF(C$1&gt;INDICE!$B$2,0,-(SP!F8-SP!$D8)-(SP!F9-SP!$D9)-C5)</f>
        <v>-15.80831759999951</v>
      </c>
      <c r="D28" s="44">
        <f>IF(D$1&gt;INDICE!$B$2,0,-(SP!G8-SP!$D8)-(SP!G9-SP!$D9)-D5)</f>
        <v>983.01933240000085</v>
      </c>
      <c r="E28" s="44">
        <f>IF(E$1&gt;INDICE!$B$2,0,-(SP!H8-SP!$D8)-(SP!H9-SP!$D9)-E5)</f>
        <v>984.06957240000088</v>
      </c>
      <c r="F28" s="44">
        <f>IF(F$1&gt;INDICE!$B$2,0,-(SP!I8-SP!$D8)-(SP!I9-SP!$D9)-F5)</f>
        <v>978.57501240000079</v>
      </c>
      <c r="G28" s="44">
        <f>IF(G$1&gt;INDICE!$B$2,0,-(SP!J8-SP!$D8)-(SP!J9-SP!$D9)-G5)</f>
        <v>-34.906477599999143</v>
      </c>
      <c r="H28" s="44">
        <f>IF(H$1&gt;INDICE!$B$2,0,-(SP!K8-SP!$D8)-(SP!K9-SP!$D9)-H5)</f>
        <v>0</v>
      </c>
      <c r="I28" s="44">
        <f>IF(I$1&gt;INDICE!$B$2,0,-(SP!L8-SP!$D8)-(SP!L9-SP!$D9)-I5)</f>
        <v>0</v>
      </c>
      <c r="J28" s="44">
        <f>IF(J$1&gt;INDICE!$B$2,0,-(SP!M8-SP!$D8)-(SP!M9-SP!$D9)-J5)</f>
        <v>0</v>
      </c>
      <c r="K28" s="44">
        <f>IF(K$1&gt;INDICE!$B$2,0,-(SP!N8-SP!$D8)-(SP!N9-SP!$D9)-K5)</f>
        <v>0</v>
      </c>
      <c r="L28" s="44">
        <f>IF(L$1&gt;INDICE!$B$2,0,-(SP!O8-SP!$D8)-(SP!O9-SP!$D9)-L5)</f>
        <v>0</v>
      </c>
      <c r="M28" s="44">
        <f>IF(M$1&gt;INDICE!$B$2,0,-(SP!P8-SP!$D8)-(SP!P9-SP!$D9)-M5)</f>
        <v>0</v>
      </c>
    </row>
    <row r="29" spans="1:13" hidden="1" outlineLevel="1" x14ac:dyDescent="0.25">
      <c r="A29" s="43" t="s">
        <v>544</v>
      </c>
      <c r="B29" s="29">
        <f>IF(B$1&gt;INDICE!$B$2,0,SP!E31-SP!$D31)</f>
        <v>0</v>
      </c>
      <c r="C29" s="29">
        <f>IF(C$1&gt;INDICE!$B$2,0,SP!F31-SP!$D31)</f>
        <v>0</v>
      </c>
      <c r="D29" s="29">
        <f>IF(D$1&gt;INDICE!$B$2,0,SP!G31-SP!$D31)</f>
        <v>1140.2290700000001</v>
      </c>
      <c r="E29" s="29">
        <f>IF(E$1&gt;INDICE!$B$2,0,SP!H31-SP!$D31)</f>
        <v>1140.2290700000001</v>
      </c>
      <c r="F29" s="29">
        <f>IF(F$1&gt;INDICE!$B$2,0,SP!I31-SP!$D31)</f>
        <v>1140.2290700000001</v>
      </c>
      <c r="G29" s="29">
        <f>IF(G$1&gt;INDICE!$B$2,0,SP!J31-SP!$D31)</f>
        <v>21.417480000000069</v>
      </c>
      <c r="H29" s="29">
        <f>IF(H$1&gt;INDICE!$B$2,0,SP!K31-SP!$D31)</f>
        <v>0</v>
      </c>
      <c r="I29" s="29">
        <f>IF(I$1&gt;INDICE!$B$2,0,SP!L31-SP!$D31)</f>
        <v>0</v>
      </c>
      <c r="J29" s="29">
        <f>IF(J$1&gt;INDICE!$B$2,0,SP!M31-SP!$D31)</f>
        <v>0</v>
      </c>
      <c r="K29" s="29">
        <f>IF(K$1&gt;INDICE!$B$2,0,SP!N31-SP!$D31)</f>
        <v>0</v>
      </c>
      <c r="L29" s="29">
        <f>IF(L$1&gt;INDICE!$B$2,0,SP!O31-SP!$D31)</f>
        <v>0</v>
      </c>
      <c r="M29" s="29">
        <f>IF(M$1&gt;INDICE!$B$2,0,SP!P31-SP!$D31)</f>
        <v>0</v>
      </c>
    </row>
    <row r="30" spans="1:13" collapsed="1" x14ac:dyDescent="0.25">
      <c r="A30" s="38" t="s">
        <v>545</v>
      </c>
      <c r="B30" s="39">
        <f>SUM(B25:B26)</f>
        <v>310.03073000000154</v>
      </c>
      <c r="C30" s="39">
        <f t="shared" ref="C30:M30" si="7">SUM(C25:C26)</f>
        <v>350.81046000000072</v>
      </c>
      <c r="D30" s="39">
        <f t="shared" si="7"/>
        <v>1983.2493799999943</v>
      </c>
      <c r="E30" s="39">
        <f t="shared" si="7"/>
        <v>2038.662209999995</v>
      </c>
      <c r="F30" s="39">
        <f t="shared" si="7"/>
        <v>2072.6036699999922</v>
      </c>
      <c r="G30" s="39">
        <f t="shared" si="7"/>
        <v>641.30009700000221</v>
      </c>
      <c r="H30" s="39">
        <f t="shared" si="7"/>
        <v>0</v>
      </c>
      <c r="I30" s="39">
        <f t="shared" si="7"/>
        <v>0</v>
      </c>
      <c r="J30" s="39">
        <f t="shared" si="7"/>
        <v>0</v>
      </c>
      <c r="K30" s="39">
        <f t="shared" si="7"/>
        <v>0</v>
      </c>
      <c r="L30" s="39">
        <f t="shared" si="7"/>
        <v>0</v>
      </c>
      <c r="M30" s="39">
        <f t="shared" si="7"/>
        <v>0</v>
      </c>
    </row>
    <row r="31" spans="1:13" x14ac:dyDescent="0.25">
      <c r="A31" s="40" t="s">
        <v>546</v>
      </c>
      <c r="B31" s="29">
        <f>IF(B$1&gt;INDICE!$B$2,0,SP!E30-SP!$D30)-B37</f>
        <v>-94.224479999999858</v>
      </c>
      <c r="C31" s="29">
        <f>IF(C$1&gt;INDICE!$B$2,0,SP!F30-SP!$D30)</f>
        <v>-109.14078000000018</v>
      </c>
      <c r="D31" s="29">
        <f>IF(D$1&gt;INDICE!$B$2,0,SP!G30-SP!$D30)</f>
        <v>-2454.3024700000001</v>
      </c>
      <c r="E31" s="29">
        <f>IF(E$1&gt;INDICE!$B$2,0,SP!H30-SP!$D30)</f>
        <v>-2454.3024700000001</v>
      </c>
      <c r="F31" s="29">
        <f>IF(F$1&gt;INDICE!$B$2,0,SP!I30-SP!$D30)</f>
        <v>-2454.3024700000001</v>
      </c>
      <c r="G31" s="29">
        <f>IF(G$1&gt;INDICE!$B$2,0,SP!J30-SP!$D30)</f>
        <v>-282.93099000000029</v>
      </c>
      <c r="H31" s="29">
        <f>IF(H$1&gt;INDICE!$B$2,0,SP!K30-SP!$D30)</f>
        <v>0</v>
      </c>
      <c r="I31" s="29">
        <f>IF(I$1&gt;INDICE!$B$2,0,SP!L30-SP!$D30)</f>
        <v>0</v>
      </c>
      <c r="J31" s="29">
        <f>IF(J$1&gt;INDICE!$B$2,0,SP!M30-SP!$D30)</f>
        <v>0</v>
      </c>
      <c r="K31" s="29">
        <f>IF(K$1&gt;INDICE!$B$2,0,SP!N30-SP!$D30)</f>
        <v>0</v>
      </c>
      <c r="L31" s="29">
        <f>IF(L$1&gt;INDICE!$B$2,0,SP!O30-SP!$D30)</f>
        <v>0</v>
      </c>
      <c r="M31" s="29">
        <f>IF(M$1&gt;INDICE!$B$2,0,SP!P30-SP!$D30)</f>
        <v>0</v>
      </c>
    </row>
    <row r="32" spans="1:13" x14ac:dyDescent="0.25">
      <c r="A32" s="40" t="s">
        <v>547</v>
      </c>
      <c r="B32" s="29">
        <f>IF(B$1&gt;INDICE!$B$2,0,+CE_YtD!D29)</f>
        <v>-29.111939999999993</v>
      </c>
      <c r="C32" s="29">
        <f>IF(C$1&gt;INDICE!$B$2,0,+CE_YtD!E29)</f>
        <v>-30.139369999999996</v>
      </c>
      <c r="D32" s="29">
        <f>IF(D$1&gt;INDICE!$B$2,0,+CE_YtD!F29)</f>
        <v>-30.139369999999996</v>
      </c>
      <c r="E32" s="29">
        <f>IF(E$1&gt;INDICE!$B$2,0,+CE_YtD!G29)</f>
        <v>-7.2514699999999941</v>
      </c>
      <c r="F32" s="29">
        <f>IF(F$1&gt;INDICE!$B$2,0,+CE_YtD!H29)</f>
        <v>-7.2514699999999941</v>
      </c>
      <c r="G32" s="29">
        <f>IF(G$1&gt;INDICE!$B$2,0,+CE_YtD!I29)</f>
        <v>11.677790000000002</v>
      </c>
      <c r="H32" s="29">
        <f>IF(H$1&gt;INDICE!$B$2,0,+CE_YtD!J29)</f>
        <v>0</v>
      </c>
      <c r="I32" s="29">
        <f>IF(I$1&gt;INDICE!$B$2,0,+CE_YtD!K29)</f>
        <v>0</v>
      </c>
      <c r="J32" s="29">
        <f>IF(J$1&gt;INDICE!$B$2,0,+CE_YtD!L29)</f>
        <v>0</v>
      </c>
      <c r="K32" s="29">
        <f>IF(K$1&gt;INDICE!$B$2,0,+CE_YtD!M29)</f>
        <v>0</v>
      </c>
      <c r="L32" s="29">
        <f>IF(L$1&gt;INDICE!$B$2,0,+CE_YtD!N29)</f>
        <v>0</v>
      </c>
      <c r="M32" s="29">
        <f>IF(M$1&gt;INDICE!$B$2,0,+CE_YtD!O29)</f>
        <v>0</v>
      </c>
    </row>
    <row r="33" spans="1:13" x14ac:dyDescent="0.25">
      <c r="A33" s="38" t="s">
        <v>548</v>
      </c>
      <c r="B33" s="39">
        <f>SUM(B30:B32)</f>
        <v>186.69431000000168</v>
      </c>
      <c r="C33" s="39">
        <f t="shared" ref="C33:M33" si="8">SUM(C30:C32)</f>
        <v>211.53031000000055</v>
      </c>
      <c r="D33" s="39">
        <f t="shared" si="8"/>
        <v>-501.19246000000578</v>
      </c>
      <c r="E33" s="39">
        <f t="shared" si="8"/>
        <v>-422.89173000000511</v>
      </c>
      <c r="F33" s="39">
        <f t="shared" si="8"/>
        <v>-388.95027000000783</v>
      </c>
      <c r="G33" s="39">
        <f t="shared" si="8"/>
        <v>370.04689700000193</v>
      </c>
      <c r="H33" s="39">
        <f t="shared" si="8"/>
        <v>0</v>
      </c>
      <c r="I33" s="39">
        <f t="shared" si="8"/>
        <v>0</v>
      </c>
      <c r="J33" s="39">
        <f t="shared" si="8"/>
        <v>0</v>
      </c>
      <c r="K33" s="39">
        <f t="shared" si="8"/>
        <v>0</v>
      </c>
      <c r="L33" s="39">
        <f t="shared" si="8"/>
        <v>0</v>
      </c>
      <c r="M33" s="39">
        <f t="shared" si="8"/>
        <v>0</v>
      </c>
    </row>
    <row r="34" spans="1:13" x14ac:dyDescent="0.25">
      <c r="A34" s="40" t="s">
        <v>549</v>
      </c>
      <c r="B34" s="29">
        <f>IF(B$1&gt;INDICE!$B$2,0,SP!E36-SP!$D36)</f>
        <v>0.20000000000004547</v>
      </c>
      <c r="C34" s="29">
        <f>IF(C$1&gt;INDICE!$B$2,0,SP!F36-SP!$D36)</f>
        <v>0.30000000000006821</v>
      </c>
      <c r="D34" s="29">
        <f>IF(D$1&gt;INDICE!$B$2,0,SP!G36-SP!$D36)</f>
        <v>-906.5</v>
      </c>
      <c r="E34" s="29">
        <f>IF(E$1&gt;INDICE!$B$2,0,SP!H36-SP!$D36)</f>
        <v>-762.90000000000009</v>
      </c>
      <c r="F34" s="29">
        <f>IF(F$1&gt;INDICE!$B$2,0,SP!I36-SP!$D36)</f>
        <v>-762.85000000000014</v>
      </c>
      <c r="G34" s="29">
        <f>IF(G$1&gt;INDICE!$B$2,0,SP!J36-SP!$D36)</f>
        <v>44</v>
      </c>
      <c r="H34" s="29">
        <f>IF(H$1&gt;INDICE!$B$2,0,SP!K36-SP!$D36)</f>
        <v>0</v>
      </c>
      <c r="I34" s="29">
        <f>IF(I$1&gt;INDICE!$B$2,0,SP!L36-SP!$D36)</f>
        <v>0</v>
      </c>
      <c r="J34" s="29">
        <f>IF(J$1&gt;INDICE!$B$2,0,SP!M36-SP!$D36)</f>
        <v>0</v>
      </c>
      <c r="K34" s="29">
        <f>IF(K$1&gt;INDICE!$B$2,0,SP!N36-SP!$D36)</f>
        <v>0</v>
      </c>
      <c r="L34" s="29">
        <f>IF(L$1&gt;INDICE!$B$2,0,SP!O36-SP!$D36)</f>
        <v>0</v>
      </c>
      <c r="M34" s="29">
        <f>IF(M$1&gt;INDICE!$B$2,0,SP!P36-SP!$D36)</f>
        <v>0</v>
      </c>
    </row>
    <row r="35" spans="1:13" x14ac:dyDescent="0.25">
      <c r="A35" s="40" t="s">
        <v>550</v>
      </c>
      <c r="B35" s="29">
        <f>IF(B$1&gt;INDICE!$B$2,0,SP!E37-(SP!$D37+SP!$D38))</f>
        <v>13.060459999999921</v>
      </c>
      <c r="C35" s="29">
        <f>IF(C$1&gt;INDICE!$B$2,0,SP!F37-(SP!$D37+SP!$D38))</f>
        <v>13.060459999999921</v>
      </c>
      <c r="D35" s="29">
        <f>IF(D$1&gt;INDICE!$B$2,0,SP!G37-(SP!$D37+SP!$D38))</f>
        <v>-1223.0377170000006</v>
      </c>
      <c r="E35" s="29">
        <f>IF(E$1&gt;INDICE!$B$2,0,SP!H37-(SP!$D37+SP!$D38))</f>
        <v>-1223.0377170000006</v>
      </c>
      <c r="F35" s="29">
        <f>IF(F$1&gt;INDICE!$B$2,0,SP!I37-(SP!$D37+SP!$D38))</f>
        <v>-1223.0377170000006</v>
      </c>
      <c r="G35" s="29">
        <f>IF(G$1&gt;INDICE!$B$2,0,SP!J37-(SP!$D37+SP!$D38))</f>
        <v>-147.51784700000053</v>
      </c>
      <c r="H35" s="29">
        <f>IF(H$1&gt;INDICE!$B$2,0,SP!K37-(SP!$D37+SP!$D38))</f>
        <v>0</v>
      </c>
      <c r="I35" s="29">
        <f>IF(I$1&gt;INDICE!$B$2,0,SP!L37-(SP!$D37+SP!$D38))</f>
        <v>0</v>
      </c>
      <c r="J35" s="29">
        <f>IF(J$1&gt;INDICE!$B$2,0,SP!M37-(SP!$D37+SP!$D38))</f>
        <v>0</v>
      </c>
      <c r="K35" s="29">
        <f>IF(K$1&gt;INDICE!$B$2,0,SP!N37-(SP!$D37+SP!$D38))</f>
        <v>0</v>
      </c>
      <c r="L35" s="29">
        <f>IF(L$1&gt;INDICE!$B$2,0,SP!O37-(SP!$D37+SP!$D38))</f>
        <v>0</v>
      </c>
      <c r="M35" s="29">
        <f>IF(M$1&gt;INDICE!$B$2,0,SP!P37-(SP!$D37+SP!$D38))</f>
        <v>0</v>
      </c>
    </row>
    <row r="36" spans="1:13" x14ac:dyDescent="0.25">
      <c r="A36" s="38" t="s">
        <v>551</v>
      </c>
      <c r="B36" s="39">
        <f>SUM(B33:B35)</f>
        <v>199.95477000000164</v>
      </c>
      <c r="C36" s="39">
        <f t="shared" ref="C36:M36" si="9">SUM(C33:C35)</f>
        <v>224.89077000000054</v>
      </c>
      <c r="D36" s="39">
        <f t="shared" si="9"/>
        <v>-2630.7301770000063</v>
      </c>
      <c r="E36" s="39">
        <f t="shared" si="9"/>
        <v>-2408.8294470000055</v>
      </c>
      <c r="F36" s="39">
        <f t="shared" si="9"/>
        <v>-2374.8379870000085</v>
      </c>
      <c r="G36" s="39">
        <f t="shared" si="9"/>
        <v>266.5290500000014</v>
      </c>
      <c r="H36" s="39">
        <f t="shared" si="9"/>
        <v>0</v>
      </c>
      <c r="I36" s="39">
        <f t="shared" si="9"/>
        <v>0</v>
      </c>
      <c r="J36" s="39">
        <f t="shared" si="9"/>
        <v>0</v>
      </c>
      <c r="K36" s="39">
        <f t="shared" si="9"/>
        <v>0</v>
      </c>
      <c r="L36" s="39">
        <f t="shared" si="9"/>
        <v>0</v>
      </c>
      <c r="M36" s="39">
        <f t="shared" si="9"/>
        <v>0</v>
      </c>
    </row>
    <row r="37" spans="1:13" x14ac:dyDescent="0.25">
      <c r="A37" s="40" t="s">
        <v>552</v>
      </c>
      <c r="B37" s="29">
        <f>IF(B$1&gt;INDICE!$B$2,0,0)</f>
        <v>0</v>
      </c>
      <c r="C37" s="29">
        <f>IF(C$1&gt;INDICE!$B$2,0,B37)</f>
        <v>0</v>
      </c>
      <c r="D37" s="29">
        <f>IF(D$1&gt;INDICE!$B$2,0,C37)</f>
        <v>0</v>
      </c>
      <c r="E37" s="29">
        <f>IF(E$1&gt;INDICE!$B$2,0,D37)</f>
        <v>0</v>
      </c>
      <c r="F37" s="29">
        <f>IF(F$1&gt;INDICE!$B$2,0,E37)</f>
        <v>0</v>
      </c>
      <c r="G37" s="29">
        <f>IF(G$1&gt;INDICE!$B$2,0,F37)</f>
        <v>0</v>
      </c>
      <c r="H37" s="29">
        <f>IF(H$1&gt;INDICE!$B$2,0,G37)</f>
        <v>0</v>
      </c>
      <c r="I37" s="29">
        <f>IF(I$1&gt;INDICE!$B$2,0,H37)</f>
        <v>0</v>
      </c>
      <c r="J37" s="29">
        <f>IF(J$1&gt;INDICE!$B$2,0,I37)</f>
        <v>0</v>
      </c>
      <c r="K37" s="29">
        <f>IF(K$1&gt;INDICE!$B$2,0,J37)</f>
        <v>0</v>
      </c>
      <c r="L37" s="29">
        <f>IF(L$1&gt;INDICE!$B$2,0,K37)</f>
        <v>0</v>
      </c>
      <c r="M37" s="29">
        <f>IF(M$1&gt;INDICE!$B$2,0,L37)</f>
        <v>0</v>
      </c>
    </row>
    <row r="38" spans="1:13" x14ac:dyDescent="0.25">
      <c r="A38" s="45" t="s">
        <v>157</v>
      </c>
      <c r="B38" s="39">
        <f>SUM(B36:B37)</f>
        <v>199.95477000000164</v>
      </c>
      <c r="C38" s="39">
        <f t="shared" ref="C38:M38" si="10">SUM(C36:C37)</f>
        <v>224.89077000000054</v>
      </c>
      <c r="D38" s="39">
        <f t="shared" si="10"/>
        <v>-2630.7301770000063</v>
      </c>
      <c r="E38" s="39">
        <f t="shared" si="10"/>
        <v>-2408.8294470000055</v>
      </c>
      <c r="F38" s="39">
        <f t="shared" si="10"/>
        <v>-2374.8379870000085</v>
      </c>
      <c r="G38" s="39">
        <f t="shared" si="10"/>
        <v>266.5290500000014</v>
      </c>
      <c r="H38" s="39">
        <f t="shared" si="10"/>
        <v>0</v>
      </c>
      <c r="I38" s="39">
        <f t="shared" si="10"/>
        <v>0</v>
      </c>
      <c r="J38" s="39">
        <f t="shared" si="10"/>
        <v>0</v>
      </c>
      <c r="K38" s="39">
        <f t="shared" si="10"/>
        <v>0</v>
      </c>
      <c r="L38" s="39">
        <f t="shared" si="10"/>
        <v>0</v>
      </c>
      <c r="M38" s="39">
        <f t="shared" si="10"/>
        <v>0</v>
      </c>
    </row>
    <row r="39" spans="1:13" x14ac:dyDescent="0.25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</row>
    <row r="40" spans="1:13" x14ac:dyDescent="0.25">
      <c r="A40" s="28" t="s">
        <v>553</v>
      </c>
      <c r="B40" s="29">
        <f>IF(B$1&gt;INDICE!$B$2,0,-SP!$D26)</f>
        <v>2755.6611170000056</v>
      </c>
      <c r="C40" s="29">
        <f>IF(C$1&gt;INDICE!$B$2,0,-SP!$D26)</f>
        <v>2755.6611170000056</v>
      </c>
      <c r="D40" s="29">
        <f>IF(D$1&gt;INDICE!$B$2,0,-SP!$D26)</f>
        <v>2755.6611170000056</v>
      </c>
      <c r="E40" s="29">
        <f>IF(E$1&gt;INDICE!$B$2,0,-SP!$D26)</f>
        <v>2755.6611170000056</v>
      </c>
      <c r="F40" s="29">
        <f>IF(F$1&gt;INDICE!$B$2,0,-SP!$D26)</f>
        <v>2755.6611170000056</v>
      </c>
      <c r="G40" s="29">
        <f>IF(G$1&gt;INDICE!$B$2,0,-SP!$D26)</f>
        <v>2755.6611170000056</v>
      </c>
      <c r="H40" s="29">
        <f>IF(H$1&gt;INDICE!$B$2,0,-SP!$D26)</f>
        <v>0</v>
      </c>
      <c r="I40" s="29">
        <f>IF(I$1&gt;INDICE!$B$2,0,-SP!$D26)</f>
        <v>0</v>
      </c>
      <c r="J40" s="29">
        <f>IF(J$1&gt;INDICE!$B$2,0,-SP!$D26)</f>
        <v>0</v>
      </c>
      <c r="K40" s="29">
        <f>IF(K$1&gt;INDICE!$B$2,0,-SP!$D26)</f>
        <v>0</v>
      </c>
      <c r="L40" s="29">
        <f>IF(L$1&gt;INDICE!$B$2,0,-SP!$D26)</f>
        <v>0</v>
      </c>
      <c r="M40" s="29">
        <f>IF(M$1&gt;INDICE!$B$2,0,-SP!$D26)</f>
        <v>0</v>
      </c>
    </row>
    <row r="41" spans="1:13" x14ac:dyDescent="0.25">
      <c r="A41" s="28" t="s">
        <v>554</v>
      </c>
      <c r="B41" s="29">
        <f>IF(B$1&gt;INDICE!$B$2,0,-SP!E26)</f>
        <v>2955.6158870000072</v>
      </c>
      <c r="C41" s="29">
        <f>IF(C$1&gt;INDICE!$B$2,0,-SP!F26)</f>
        <v>2980.5518870000069</v>
      </c>
      <c r="D41" s="29">
        <f>IF(D$1&gt;INDICE!$B$2,0,-SP!G26)</f>
        <v>124.93094000000009</v>
      </c>
      <c r="E41" s="29">
        <f>IF(E$1&gt;INDICE!$B$2,0,-SP!H26)</f>
        <v>346.83167000000003</v>
      </c>
      <c r="F41" s="29">
        <f>IF(F$1&gt;INDICE!$B$2,0,-SP!I26)</f>
        <v>380.82312999999999</v>
      </c>
      <c r="G41" s="29">
        <f>IF(G$1&gt;INDICE!$B$2,0,-SP!J26)</f>
        <v>3022.1901670000066</v>
      </c>
      <c r="H41" s="29">
        <f>IF(H$1&gt;INDICE!$B$2,0,-SP!K26)</f>
        <v>0</v>
      </c>
      <c r="I41" s="29">
        <f>IF(I$1&gt;INDICE!$B$2,0,-SP!L26)</f>
        <v>0</v>
      </c>
      <c r="J41" s="29">
        <f>IF(J$1&gt;INDICE!$B$2,0,-SP!M26)</f>
        <v>0</v>
      </c>
      <c r="K41" s="29">
        <f>IF(K$1&gt;INDICE!$B$2,0,-SP!N26)</f>
        <v>0</v>
      </c>
      <c r="L41" s="29">
        <f>IF(L$1&gt;INDICE!$B$2,0,-SP!O26)</f>
        <v>0</v>
      </c>
      <c r="M41" s="29">
        <f>IF(M$1&gt;INDICE!$B$2,0,-SP!P26)</f>
        <v>0</v>
      </c>
    </row>
    <row r="42" spans="1:13" x14ac:dyDescent="0.25">
      <c r="A42" s="38" t="s">
        <v>555</v>
      </c>
      <c r="B42" s="39">
        <f>B41-B40</f>
        <v>199.95477000000164</v>
      </c>
      <c r="C42" s="39">
        <f t="shared" ref="C42:M42" si="11">C41-C40</f>
        <v>224.89077000000134</v>
      </c>
      <c r="D42" s="39">
        <f t="shared" si="11"/>
        <v>-2630.7301770000054</v>
      </c>
      <c r="E42" s="39">
        <f t="shared" si="11"/>
        <v>-2408.8294470000055</v>
      </c>
      <c r="F42" s="39">
        <f t="shared" si="11"/>
        <v>-2374.8379870000053</v>
      </c>
      <c r="G42" s="39">
        <f t="shared" si="11"/>
        <v>266.52905000000101</v>
      </c>
      <c r="H42" s="39">
        <f t="shared" si="11"/>
        <v>0</v>
      </c>
      <c r="I42" s="39">
        <f t="shared" si="11"/>
        <v>0</v>
      </c>
      <c r="J42" s="39">
        <f t="shared" si="11"/>
        <v>0</v>
      </c>
      <c r="K42" s="39">
        <f t="shared" si="11"/>
        <v>0</v>
      </c>
      <c r="L42" s="39">
        <f t="shared" si="11"/>
        <v>0</v>
      </c>
      <c r="M42" s="39">
        <f t="shared" si="11"/>
        <v>0</v>
      </c>
    </row>
    <row r="45" spans="1:13" x14ac:dyDescent="0.25">
      <c r="A45" s="25" t="s">
        <v>364</v>
      </c>
      <c r="B45" s="26">
        <f>B42-B38</f>
        <v>0</v>
      </c>
      <c r="C45" s="26">
        <f t="shared" ref="C45:M45" si="12">C42-C38</f>
        <v>7.9580786405131221E-13</v>
      </c>
      <c r="D45" s="26">
        <f t="shared" si="12"/>
        <v>0</v>
      </c>
      <c r="E45" s="26">
        <f t="shared" si="12"/>
        <v>0</v>
      </c>
      <c r="F45" s="26">
        <f t="shared" si="12"/>
        <v>0</v>
      </c>
      <c r="G45" s="26">
        <f t="shared" si="12"/>
        <v>0</v>
      </c>
      <c r="H45" s="26">
        <f t="shared" si="12"/>
        <v>0</v>
      </c>
      <c r="I45" s="26">
        <f t="shared" si="12"/>
        <v>0</v>
      </c>
      <c r="J45" s="26">
        <f t="shared" si="12"/>
        <v>0</v>
      </c>
      <c r="K45" s="26">
        <f t="shared" si="12"/>
        <v>0</v>
      </c>
      <c r="L45" s="26">
        <f t="shared" si="12"/>
        <v>0</v>
      </c>
      <c r="M45" s="26">
        <f t="shared" si="12"/>
        <v>0</v>
      </c>
    </row>
  </sheetData>
  <pageMargins left="0.7" right="0.7" top="0.75" bottom="0.75" header="0.3" footer="0.3"/>
  <ignoredErrors>
    <ignoredError sqref="B37:M37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EA00-075C-4A17-BBF1-0B7BA857132D}">
  <sheetPr>
    <tabColor theme="5"/>
  </sheetPr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CB3F-1143-4D2F-9356-7A0E6F46CCFC}">
  <sheetPr>
    <tabColor theme="5" tint="0.79998168889431442"/>
  </sheetPr>
  <dimension ref="A1:N18991"/>
  <sheetViews>
    <sheetView showGridLines="0" topLeftCell="A18949" workbookViewId="0">
      <selection activeCell="B10970" sqref="B10970:B18989"/>
    </sheetView>
  </sheetViews>
  <sheetFormatPr defaultRowHeight="15" x14ac:dyDescent="0.25"/>
  <cols>
    <col min="1" max="1" width="10.7109375" bestFit="1" customWidth="1"/>
    <col min="2" max="2" width="18.5703125" bestFit="1" customWidth="1"/>
    <col min="3" max="3" width="10.85546875" bestFit="1" customWidth="1"/>
    <col min="4" max="4" width="71.85546875" bestFit="1" customWidth="1"/>
    <col min="5" max="5" width="15.5703125" customWidth="1"/>
    <col min="6" max="6" width="18.28515625" bestFit="1" customWidth="1"/>
    <col min="7" max="7" width="8.28515625" bestFit="1" customWidth="1"/>
    <col min="8" max="8" width="19.5703125" bestFit="1" customWidth="1"/>
    <col min="9" max="9" width="32.7109375" bestFit="1" customWidth="1"/>
    <col min="10" max="10" width="21" bestFit="1" customWidth="1"/>
    <col min="11" max="11" width="19.7109375" bestFit="1" customWidth="1"/>
    <col min="12" max="12" width="11.7109375" bestFit="1" customWidth="1"/>
    <col min="13" max="13" width="67.140625" bestFit="1" customWidth="1"/>
    <col min="14" max="14" width="9.5703125" bestFit="1" customWidth="1"/>
    <col min="15" max="15" width="15" bestFit="1" customWidth="1"/>
    <col min="16" max="16" width="9.28515625" bestFit="1" customWidth="1"/>
    <col min="17" max="17" width="19.7109375" bestFit="1" customWidth="1"/>
    <col min="18" max="18" width="17.28515625" bestFit="1" customWidth="1"/>
    <col min="19" max="19" width="21.7109375" bestFit="1" customWidth="1"/>
  </cols>
  <sheetData>
    <row r="1" spans="1:14" x14ac:dyDescent="0.25">
      <c r="A1" t="s">
        <v>491</v>
      </c>
      <c r="B1" t="s">
        <v>472</v>
      </c>
      <c r="C1" t="s">
        <v>43</v>
      </c>
      <c r="D1" t="s">
        <v>44</v>
      </c>
      <c r="E1" t="s">
        <v>556</v>
      </c>
      <c r="F1" t="s">
        <v>557</v>
      </c>
      <c r="G1" t="s">
        <v>470</v>
      </c>
      <c r="H1" t="s">
        <v>558</v>
      </c>
      <c r="I1" t="s">
        <v>559</v>
      </c>
      <c r="J1" t="s">
        <v>560</v>
      </c>
      <c r="K1" t="s">
        <v>561</v>
      </c>
      <c r="L1" t="s">
        <v>562</v>
      </c>
      <c r="M1" t="s">
        <v>563</v>
      </c>
      <c r="N1" t="s">
        <v>564</v>
      </c>
    </row>
    <row r="2" spans="1:14" hidden="1" x14ac:dyDescent="0.25">
      <c r="A2" t="s">
        <v>241</v>
      </c>
      <c r="B2" s="1">
        <v>44196</v>
      </c>
      <c r="C2" t="s">
        <v>565</v>
      </c>
      <c r="D2" t="s">
        <v>566</v>
      </c>
      <c r="E2" s="4">
        <v>497643.72999999992</v>
      </c>
      <c r="F2" t="s">
        <v>567</v>
      </c>
      <c r="G2" t="s">
        <v>471</v>
      </c>
      <c r="H2" t="s">
        <v>291</v>
      </c>
      <c r="I2" t="s">
        <v>292</v>
      </c>
      <c r="J2" t="s">
        <v>251</v>
      </c>
      <c r="L2" t="s">
        <v>376</v>
      </c>
      <c r="M2" t="s">
        <v>377</v>
      </c>
      <c r="N2" t="s">
        <v>486</v>
      </c>
    </row>
    <row r="3" spans="1:14" hidden="1" x14ac:dyDescent="0.25">
      <c r="A3" t="s">
        <v>241</v>
      </c>
      <c r="B3" s="1">
        <v>44561</v>
      </c>
      <c r="C3" t="s">
        <v>565</v>
      </c>
      <c r="D3" t="s">
        <v>566</v>
      </c>
      <c r="E3" s="4">
        <v>587092.1</v>
      </c>
      <c r="F3" t="s">
        <v>567</v>
      </c>
      <c r="G3" t="s">
        <v>471</v>
      </c>
      <c r="H3" t="s">
        <v>291</v>
      </c>
      <c r="I3" t="s">
        <v>292</v>
      </c>
      <c r="J3" t="s">
        <v>251</v>
      </c>
      <c r="L3" t="s">
        <v>376</v>
      </c>
      <c r="M3" t="s">
        <v>377</v>
      </c>
      <c r="N3" t="s">
        <v>486</v>
      </c>
    </row>
    <row r="4" spans="1:14" hidden="1" x14ac:dyDescent="0.25">
      <c r="A4" t="s">
        <v>241</v>
      </c>
      <c r="B4" s="1">
        <v>44196</v>
      </c>
      <c r="C4" t="s">
        <v>568</v>
      </c>
      <c r="D4" t="s">
        <v>569</v>
      </c>
      <c r="E4" s="4">
        <v>119859.41000000002</v>
      </c>
      <c r="F4" t="s">
        <v>567</v>
      </c>
      <c r="G4" t="s">
        <v>471</v>
      </c>
      <c r="H4" t="s">
        <v>291</v>
      </c>
      <c r="I4" t="s">
        <v>292</v>
      </c>
      <c r="J4" t="s">
        <v>251</v>
      </c>
      <c r="L4" t="s">
        <v>376</v>
      </c>
      <c r="M4" t="s">
        <v>377</v>
      </c>
      <c r="N4" t="s">
        <v>486</v>
      </c>
    </row>
    <row r="5" spans="1:14" hidden="1" x14ac:dyDescent="0.25">
      <c r="A5" t="s">
        <v>241</v>
      </c>
      <c r="B5" s="1">
        <v>44561</v>
      </c>
      <c r="C5" t="s">
        <v>568</v>
      </c>
      <c r="D5" t="s">
        <v>569</v>
      </c>
      <c r="E5" s="4">
        <v>102143.39</v>
      </c>
      <c r="F5" t="s">
        <v>567</v>
      </c>
      <c r="G5" t="s">
        <v>471</v>
      </c>
      <c r="H5" t="s">
        <v>291</v>
      </c>
      <c r="I5" t="s">
        <v>292</v>
      </c>
      <c r="J5" t="s">
        <v>251</v>
      </c>
      <c r="L5" t="s">
        <v>376</v>
      </c>
      <c r="M5" t="s">
        <v>377</v>
      </c>
      <c r="N5" t="s">
        <v>486</v>
      </c>
    </row>
    <row r="6" spans="1:14" hidden="1" x14ac:dyDescent="0.25">
      <c r="A6" t="s">
        <v>241</v>
      </c>
      <c r="B6" s="1">
        <v>44196</v>
      </c>
      <c r="C6" t="s">
        <v>570</v>
      </c>
      <c r="D6" t="s">
        <v>571</v>
      </c>
      <c r="E6" s="4">
        <v>10000</v>
      </c>
      <c r="F6" t="s">
        <v>567</v>
      </c>
      <c r="G6" t="s">
        <v>511</v>
      </c>
      <c r="H6" t="s">
        <v>514</v>
      </c>
      <c r="I6" t="s">
        <v>417</v>
      </c>
      <c r="J6" t="s">
        <v>572</v>
      </c>
      <c r="L6" t="s">
        <v>514</v>
      </c>
      <c r="M6" t="s">
        <v>417</v>
      </c>
      <c r="N6" t="s">
        <v>573</v>
      </c>
    </row>
    <row r="7" spans="1:14" hidden="1" x14ac:dyDescent="0.25">
      <c r="A7" t="s">
        <v>241</v>
      </c>
      <c r="B7" s="1">
        <v>44196</v>
      </c>
      <c r="C7" t="s">
        <v>574</v>
      </c>
      <c r="D7" t="s">
        <v>575</v>
      </c>
      <c r="E7" s="4">
        <v>49806.8</v>
      </c>
      <c r="F7" t="s">
        <v>567</v>
      </c>
      <c r="G7" t="s">
        <v>471</v>
      </c>
      <c r="H7" t="s">
        <v>291</v>
      </c>
      <c r="I7" t="s">
        <v>292</v>
      </c>
      <c r="J7" t="s">
        <v>251</v>
      </c>
      <c r="L7" t="s">
        <v>376</v>
      </c>
      <c r="M7" t="s">
        <v>377</v>
      </c>
      <c r="N7" t="s">
        <v>486</v>
      </c>
    </row>
    <row r="8" spans="1:14" hidden="1" x14ac:dyDescent="0.25">
      <c r="A8" t="s">
        <v>241</v>
      </c>
      <c r="B8" s="1">
        <v>44561</v>
      </c>
      <c r="C8" t="s">
        <v>574</v>
      </c>
      <c r="D8" t="s">
        <v>575</v>
      </c>
      <c r="E8" s="4">
        <v>59411.41</v>
      </c>
      <c r="F8" t="s">
        <v>567</v>
      </c>
      <c r="G8" t="s">
        <v>471</v>
      </c>
      <c r="H8" t="s">
        <v>291</v>
      </c>
      <c r="I8" t="s">
        <v>292</v>
      </c>
      <c r="J8" t="s">
        <v>251</v>
      </c>
      <c r="L8" t="s">
        <v>376</v>
      </c>
      <c r="M8" t="s">
        <v>377</v>
      </c>
      <c r="N8" t="s">
        <v>486</v>
      </c>
    </row>
    <row r="9" spans="1:14" hidden="1" x14ac:dyDescent="0.25">
      <c r="A9" t="s">
        <v>241</v>
      </c>
      <c r="B9" s="1">
        <v>44196</v>
      </c>
      <c r="C9" t="s">
        <v>576</v>
      </c>
      <c r="D9" t="s">
        <v>577</v>
      </c>
      <c r="E9" s="4">
        <v>1843</v>
      </c>
      <c r="F9" t="s">
        <v>567</v>
      </c>
      <c r="G9" t="s">
        <v>511</v>
      </c>
      <c r="H9" t="s">
        <v>514</v>
      </c>
      <c r="I9" t="s">
        <v>417</v>
      </c>
      <c r="J9" t="s">
        <v>572</v>
      </c>
      <c r="L9" t="s">
        <v>514</v>
      </c>
      <c r="M9" t="s">
        <v>417</v>
      </c>
      <c r="N9" t="s">
        <v>573</v>
      </c>
    </row>
    <row r="10" spans="1:14" hidden="1" x14ac:dyDescent="0.25">
      <c r="A10" t="s">
        <v>241</v>
      </c>
      <c r="B10" s="1">
        <v>44196</v>
      </c>
      <c r="C10" t="s">
        <v>578</v>
      </c>
      <c r="D10" t="s">
        <v>579</v>
      </c>
      <c r="E10" s="4">
        <v>10689.559999999998</v>
      </c>
      <c r="F10" t="s">
        <v>567</v>
      </c>
      <c r="G10" t="s">
        <v>471</v>
      </c>
      <c r="H10" t="s">
        <v>298</v>
      </c>
      <c r="I10" t="s">
        <v>299</v>
      </c>
      <c r="J10" t="s">
        <v>258</v>
      </c>
      <c r="L10" t="s">
        <v>376</v>
      </c>
      <c r="M10" t="s">
        <v>377</v>
      </c>
      <c r="N10" t="s">
        <v>487</v>
      </c>
    </row>
    <row r="11" spans="1:14" hidden="1" x14ac:dyDescent="0.25">
      <c r="A11" t="s">
        <v>241</v>
      </c>
      <c r="B11" s="1">
        <v>44561</v>
      </c>
      <c r="C11" t="s">
        <v>578</v>
      </c>
      <c r="D11" t="s">
        <v>579</v>
      </c>
      <c r="E11" s="4">
        <v>1562.0900000000001</v>
      </c>
      <c r="F11" t="s">
        <v>567</v>
      </c>
      <c r="G11" t="s">
        <v>471</v>
      </c>
      <c r="H11" t="s">
        <v>298</v>
      </c>
      <c r="I11" t="s">
        <v>299</v>
      </c>
      <c r="J11" t="s">
        <v>258</v>
      </c>
      <c r="L11" t="s">
        <v>376</v>
      </c>
      <c r="M11" t="s">
        <v>377</v>
      </c>
      <c r="N11" t="s">
        <v>487</v>
      </c>
    </row>
    <row r="12" spans="1:14" hidden="1" x14ac:dyDescent="0.25">
      <c r="A12" t="s">
        <v>241</v>
      </c>
      <c r="B12" s="1">
        <v>44196</v>
      </c>
      <c r="C12" t="s">
        <v>580</v>
      </c>
      <c r="D12" t="s">
        <v>581</v>
      </c>
      <c r="E12" s="4">
        <v>39000</v>
      </c>
      <c r="F12" t="s">
        <v>567</v>
      </c>
      <c r="G12" t="s">
        <v>511</v>
      </c>
      <c r="H12" t="s">
        <v>514</v>
      </c>
      <c r="I12" t="s">
        <v>417</v>
      </c>
      <c r="J12" t="s">
        <v>572</v>
      </c>
      <c r="L12" t="s">
        <v>514</v>
      </c>
      <c r="M12" t="s">
        <v>417</v>
      </c>
      <c r="N12" t="s">
        <v>573</v>
      </c>
    </row>
    <row r="13" spans="1:14" hidden="1" x14ac:dyDescent="0.25">
      <c r="A13" t="s">
        <v>241</v>
      </c>
      <c r="B13" s="1">
        <v>44196</v>
      </c>
      <c r="C13" t="s">
        <v>582</v>
      </c>
      <c r="D13" t="s">
        <v>583</v>
      </c>
      <c r="E13" s="4">
        <v>68214.8</v>
      </c>
      <c r="F13" t="s">
        <v>567</v>
      </c>
      <c r="G13" t="s">
        <v>471</v>
      </c>
      <c r="H13" t="s">
        <v>291</v>
      </c>
      <c r="I13" t="s">
        <v>292</v>
      </c>
      <c r="J13" t="s">
        <v>251</v>
      </c>
      <c r="L13" t="s">
        <v>376</v>
      </c>
      <c r="M13" t="s">
        <v>377</v>
      </c>
      <c r="N13" t="s">
        <v>482</v>
      </c>
    </row>
    <row r="14" spans="1:14" hidden="1" x14ac:dyDescent="0.25">
      <c r="A14" t="s">
        <v>241</v>
      </c>
      <c r="B14" s="1">
        <v>44561</v>
      </c>
      <c r="C14" t="s">
        <v>582</v>
      </c>
      <c r="D14" t="s">
        <v>583</v>
      </c>
      <c r="E14" s="4">
        <v>28113.609999999997</v>
      </c>
      <c r="F14" t="s">
        <v>567</v>
      </c>
      <c r="G14" t="s">
        <v>471</v>
      </c>
      <c r="H14" t="s">
        <v>291</v>
      </c>
      <c r="I14" t="s">
        <v>292</v>
      </c>
      <c r="J14" t="s">
        <v>251</v>
      </c>
      <c r="L14" t="s">
        <v>376</v>
      </c>
      <c r="M14" t="s">
        <v>377</v>
      </c>
      <c r="N14" t="s">
        <v>482</v>
      </c>
    </row>
    <row r="15" spans="1:14" hidden="1" x14ac:dyDescent="0.25">
      <c r="A15" t="s">
        <v>241</v>
      </c>
      <c r="B15" s="1">
        <v>44196</v>
      </c>
      <c r="C15" t="s">
        <v>584</v>
      </c>
      <c r="D15" t="s">
        <v>585</v>
      </c>
      <c r="E15" s="4">
        <v>100000</v>
      </c>
      <c r="F15" t="s">
        <v>567</v>
      </c>
      <c r="G15" t="s">
        <v>511</v>
      </c>
      <c r="H15" t="s">
        <v>514</v>
      </c>
      <c r="I15" t="s">
        <v>417</v>
      </c>
      <c r="J15" t="s">
        <v>572</v>
      </c>
      <c r="L15" t="s">
        <v>514</v>
      </c>
      <c r="M15" t="s">
        <v>417</v>
      </c>
      <c r="N15" t="s">
        <v>573</v>
      </c>
    </row>
    <row r="16" spans="1:14" hidden="1" x14ac:dyDescent="0.25">
      <c r="A16" t="s">
        <v>241</v>
      </c>
      <c r="B16" s="1">
        <v>44196</v>
      </c>
      <c r="C16" t="s">
        <v>586</v>
      </c>
      <c r="D16" t="s">
        <v>587</v>
      </c>
      <c r="E16" s="4">
        <v>5319.4699999999993</v>
      </c>
      <c r="F16" t="s">
        <v>567</v>
      </c>
      <c r="G16" t="s">
        <v>471</v>
      </c>
      <c r="H16" t="s">
        <v>298</v>
      </c>
      <c r="I16" t="s">
        <v>299</v>
      </c>
      <c r="J16" t="s">
        <v>258</v>
      </c>
      <c r="L16" t="s">
        <v>376</v>
      </c>
      <c r="M16" t="s">
        <v>377</v>
      </c>
      <c r="N16" t="s">
        <v>487</v>
      </c>
    </row>
    <row r="17" spans="1:14" hidden="1" x14ac:dyDescent="0.25">
      <c r="A17" t="s">
        <v>241</v>
      </c>
      <c r="B17" s="1">
        <v>44561</v>
      </c>
      <c r="C17" t="s">
        <v>586</v>
      </c>
      <c r="D17" t="s">
        <v>587</v>
      </c>
      <c r="E17" s="4">
        <v>5469.69</v>
      </c>
      <c r="F17" t="s">
        <v>567</v>
      </c>
      <c r="G17" t="s">
        <v>471</v>
      </c>
      <c r="H17" t="s">
        <v>298</v>
      </c>
      <c r="I17" t="s">
        <v>299</v>
      </c>
      <c r="J17" t="s">
        <v>258</v>
      </c>
      <c r="L17" t="s">
        <v>376</v>
      </c>
      <c r="M17" t="s">
        <v>377</v>
      </c>
      <c r="N17" t="s">
        <v>487</v>
      </c>
    </row>
    <row r="18" spans="1:14" hidden="1" x14ac:dyDescent="0.25">
      <c r="A18" t="s">
        <v>241</v>
      </c>
      <c r="B18" s="1">
        <v>44196</v>
      </c>
      <c r="C18" t="s">
        <v>588</v>
      </c>
      <c r="D18" t="s">
        <v>589</v>
      </c>
      <c r="E18" s="4">
        <v>94265.23</v>
      </c>
      <c r="F18" t="s">
        <v>567</v>
      </c>
      <c r="G18" t="s">
        <v>511</v>
      </c>
      <c r="H18" t="s">
        <v>514</v>
      </c>
      <c r="I18" t="s">
        <v>417</v>
      </c>
      <c r="J18" t="s">
        <v>572</v>
      </c>
      <c r="L18" t="s">
        <v>514</v>
      </c>
      <c r="M18" t="s">
        <v>417</v>
      </c>
      <c r="N18" t="s">
        <v>573</v>
      </c>
    </row>
    <row r="19" spans="1:14" hidden="1" x14ac:dyDescent="0.25">
      <c r="A19" t="s">
        <v>241</v>
      </c>
      <c r="B19" s="1">
        <v>44196</v>
      </c>
      <c r="C19" t="s">
        <v>590</v>
      </c>
      <c r="D19" t="s">
        <v>591</v>
      </c>
      <c r="E19" s="4">
        <v>7859.2900000000009</v>
      </c>
      <c r="F19" t="s">
        <v>567</v>
      </c>
      <c r="G19" t="s">
        <v>471</v>
      </c>
      <c r="H19" t="s">
        <v>298</v>
      </c>
      <c r="I19" t="s">
        <v>299</v>
      </c>
      <c r="J19" t="s">
        <v>258</v>
      </c>
      <c r="L19" t="s">
        <v>376</v>
      </c>
      <c r="M19" t="s">
        <v>377</v>
      </c>
      <c r="N19" t="s">
        <v>487</v>
      </c>
    </row>
    <row r="20" spans="1:14" hidden="1" x14ac:dyDescent="0.25">
      <c r="A20" t="s">
        <v>241</v>
      </c>
      <c r="B20" s="1">
        <v>44561</v>
      </c>
      <c r="C20" t="s">
        <v>590</v>
      </c>
      <c r="D20" t="s">
        <v>591</v>
      </c>
      <c r="E20" s="4">
        <v>7643.2900000000009</v>
      </c>
      <c r="F20" t="s">
        <v>567</v>
      </c>
      <c r="G20" t="s">
        <v>471</v>
      </c>
      <c r="H20" t="s">
        <v>298</v>
      </c>
      <c r="I20" t="s">
        <v>299</v>
      </c>
      <c r="J20" t="s">
        <v>258</v>
      </c>
      <c r="L20" t="s">
        <v>376</v>
      </c>
      <c r="M20" t="s">
        <v>377</v>
      </c>
      <c r="N20" t="s">
        <v>487</v>
      </c>
    </row>
    <row r="21" spans="1:14" hidden="1" x14ac:dyDescent="0.25">
      <c r="A21" t="s">
        <v>241</v>
      </c>
      <c r="B21" s="1">
        <v>44196</v>
      </c>
      <c r="C21" t="s">
        <v>592</v>
      </c>
      <c r="D21" t="s">
        <v>593</v>
      </c>
      <c r="E21" s="4">
        <v>87545.25</v>
      </c>
      <c r="F21" t="s">
        <v>567</v>
      </c>
      <c r="G21" t="s">
        <v>511</v>
      </c>
      <c r="H21" t="s">
        <v>518</v>
      </c>
      <c r="I21" t="s">
        <v>419</v>
      </c>
      <c r="J21" t="s">
        <v>594</v>
      </c>
      <c r="L21" t="s">
        <v>518</v>
      </c>
      <c r="M21" t="s">
        <v>419</v>
      </c>
      <c r="N21" t="s">
        <v>573</v>
      </c>
    </row>
    <row r="22" spans="1:14" hidden="1" x14ac:dyDescent="0.25">
      <c r="A22" t="s">
        <v>241</v>
      </c>
      <c r="B22" s="1">
        <v>44196</v>
      </c>
      <c r="C22" t="s">
        <v>595</v>
      </c>
      <c r="D22" t="s">
        <v>596</v>
      </c>
      <c r="E22" s="4">
        <v>4467.12</v>
      </c>
      <c r="F22" t="s">
        <v>567</v>
      </c>
      <c r="G22" t="s">
        <v>471</v>
      </c>
      <c r="H22" t="s">
        <v>311</v>
      </c>
      <c r="I22" t="s">
        <v>312</v>
      </c>
      <c r="J22" t="s">
        <v>264</v>
      </c>
      <c r="L22" t="s">
        <v>376</v>
      </c>
      <c r="M22" t="s">
        <v>377</v>
      </c>
      <c r="N22" t="s">
        <v>477</v>
      </c>
    </row>
    <row r="23" spans="1:14" hidden="1" x14ac:dyDescent="0.25">
      <c r="A23" t="s">
        <v>241</v>
      </c>
      <c r="B23" s="1">
        <v>44561</v>
      </c>
      <c r="C23" t="s">
        <v>595</v>
      </c>
      <c r="D23" t="s">
        <v>596</v>
      </c>
      <c r="E23" s="4">
        <v>3646.6699999999996</v>
      </c>
      <c r="F23" t="s">
        <v>567</v>
      </c>
      <c r="G23" t="s">
        <v>471</v>
      </c>
      <c r="H23" t="s">
        <v>311</v>
      </c>
      <c r="I23" t="s">
        <v>312</v>
      </c>
      <c r="J23" t="s">
        <v>264</v>
      </c>
      <c r="L23" t="s">
        <v>376</v>
      </c>
      <c r="M23" t="s">
        <v>377</v>
      </c>
      <c r="N23" t="s">
        <v>477</v>
      </c>
    </row>
    <row r="24" spans="1:14" hidden="1" x14ac:dyDescent="0.25">
      <c r="A24" t="s">
        <v>241</v>
      </c>
      <c r="B24" s="1">
        <v>44196</v>
      </c>
      <c r="C24" t="s">
        <v>597</v>
      </c>
      <c r="D24" t="s">
        <v>598</v>
      </c>
      <c r="E24" s="4">
        <v>693957.03</v>
      </c>
      <c r="F24" t="s">
        <v>567</v>
      </c>
      <c r="G24" t="s">
        <v>511</v>
      </c>
      <c r="H24" t="s">
        <v>518</v>
      </c>
      <c r="I24" t="s">
        <v>419</v>
      </c>
      <c r="J24" t="s">
        <v>594</v>
      </c>
      <c r="L24" t="s">
        <v>518</v>
      </c>
      <c r="M24" t="s">
        <v>419</v>
      </c>
      <c r="N24" t="s">
        <v>573</v>
      </c>
    </row>
    <row r="25" spans="1:14" hidden="1" x14ac:dyDescent="0.25">
      <c r="A25" t="s">
        <v>241</v>
      </c>
      <c r="B25" s="1">
        <v>44196</v>
      </c>
      <c r="C25" t="s">
        <v>599</v>
      </c>
      <c r="D25" t="s">
        <v>600</v>
      </c>
      <c r="E25" s="4">
        <v>1077.92</v>
      </c>
      <c r="F25" t="s">
        <v>567</v>
      </c>
      <c r="G25" t="s">
        <v>471</v>
      </c>
      <c r="H25" t="s">
        <v>298</v>
      </c>
      <c r="I25" t="s">
        <v>299</v>
      </c>
      <c r="J25" t="s">
        <v>258</v>
      </c>
      <c r="L25" t="s">
        <v>376</v>
      </c>
      <c r="M25" t="s">
        <v>377</v>
      </c>
      <c r="N25" t="s">
        <v>482</v>
      </c>
    </row>
    <row r="26" spans="1:14" hidden="1" x14ac:dyDescent="0.25">
      <c r="A26" t="s">
        <v>241</v>
      </c>
      <c r="B26" s="1">
        <v>44561</v>
      </c>
      <c r="C26" t="s">
        <v>599</v>
      </c>
      <c r="D26" t="s">
        <v>600</v>
      </c>
      <c r="E26" s="4">
        <v>10.5</v>
      </c>
      <c r="F26" t="s">
        <v>567</v>
      </c>
      <c r="G26" t="s">
        <v>471</v>
      </c>
      <c r="H26" t="s">
        <v>298</v>
      </c>
      <c r="I26" t="s">
        <v>299</v>
      </c>
      <c r="J26" t="s">
        <v>258</v>
      </c>
      <c r="L26" t="s">
        <v>376</v>
      </c>
      <c r="M26" t="s">
        <v>377</v>
      </c>
      <c r="N26" t="s">
        <v>482</v>
      </c>
    </row>
    <row r="27" spans="1:14" hidden="1" x14ac:dyDescent="0.25">
      <c r="A27" t="s">
        <v>241</v>
      </c>
      <c r="B27" s="1">
        <v>44196</v>
      </c>
      <c r="C27" t="s">
        <v>601</v>
      </c>
      <c r="D27" t="s">
        <v>602</v>
      </c>
      <c r="E27" s="4">
        <v>88721.51</v>
      </c>
      <c r="F27" t="s">
        <v>567</v>
      </c>
      <c r="G27" t="s">
        <v>511</v>
      </c>
      <c r="H27" t="s">
        <v>518</v>
      </c>
      <c r="I27" t="s">
        <v>419</v>
      </c>
      <c r="J27" t="s">
        <v>594</v>
      </c>
      <c r="L27" t="s">
        <v>518</v>
      </c>
      <c r="M27" t="s">
        <v>419</v>
      </c>
      <c r="N27" t="s">
        <v>573</v>
      </c>
    </row>
    <row r="28" spans="1:14" hidden="1" x14ac:dyDescent="0.25">
      <c r="A28" t="s">
        <v>241</v>
      </c>
      <c r="B28" s="1">
        <v>44196</v>
      </c>
      <c r="C28" t="s">
        <v>603</v>
      </c>
      <c r="D28" t="s">
        <v>604</v>
      </c>
      <c r="E28" s="4">
        <v>10491.709999999997</v>
      </c>
      <c r="F28" t="s">
        <v>567</v>
      </c>
      <c r="G28" t="s">
        <v>471</v>
      </c>
      <c r="H28" t="s">
        <v>311</v>
      </c>
      <c r="I28" t="s">
        <v>312</v>
      </c>
      <c r="J28" t="s">
        <v>264</v>
      </c>
      <c r="L28" t="s">
        <v>376</v>
      </c>
      <c r="M28" t="s">
        <v>377</v>
      </c>
      <c r="N28" t="s">
        <v>487</v>
      </c>
    </row>
    <row r="29" spans="1:14" hidden="1" x14ac:dyDescent="0.25">
      <c r="A29" t="s">
        <v>241</v>
      </c>
      <c r="B29" s="1">
        <v>44561</v>
      </c>
      <c r="C29" t="s">
        <v>603</v>
      </c>
      <c r="D29" t="s">
        <v>604</v>
      </c>
      <c r="E29" s="4">
        <v>11803.539999999999</v>
      </c>
      <c r="F29" t="s">
        <v>567</v>
      </c>
      <c r="G29" t="s">
        <v>471</v>
      </c>
      <c r="H29" t="s">
        <v>311</v>
      </c>
      <c r="I29" t="s">
        <v>312</v>
      </c>
      <c r="J29" t="s">
        <v>264</v>
      </c>
      <c r="L29" t="s">
        <v>376</v>
      </c>
      <c r="M29" t="s">
        <v>377</v>
      </c>
      <c r="N29" t="s">
        <v>487</v>
      </c>
    </row>
    <row r="30" spans="1:14" hidden="1" x14ac:dyDescent="0.25">
      <c r="A30" t="s">
        <v>241</v>
      </c>
      <c r="B30" s="1">
        <v>44196</v>
      </c>
      <c r="C30" t="s">
        <v>605</v>
      </c>
      <c r="D30" t="s">
        <v>606</v>
      </c>
      <c r="E30" s="4">
        <v>202071.74</v>
      </c>
      <c r="F30" t="s">
        <v>567</v>
      </c>
      <c r="G30" t="s">
        <v>511</v>
      </c>
      <c r="H30" t="s">
        <v>518</v>
      </c>
      <c r="I30" t="s">
        <v>419</v>
      </c>
      <c r="J30" t="s">
        <v>594</v>
      </c>
      <c r="L30" t="s">
        <v>518</v>
      </c>
      <c r="M30" t="s">
        <v>419</v>
      </c>
      <c r="N30" t="s">
        <v>573</v>
      </c>
    </row>
    <row r="31" spans="1:14" hidden="1" x14ac:dyDescent="0.25">
      <c r="A31" t="s">
        <v>241</v>
      </c>
      <c r="B31" s="1">
        <v>44196</v>
      </c>
      <c r="C31" t="s">
        <v>607</v>
      </c>
      <c r="D31" t="s">
        <v>608</v>
      </c>
      <c r="E31" s="4">
        <v>230.28</v>
      </c>
      <c r="F31" t="s">
        <v>567</v>
      </c>
      <c r="G31" t="s">
        <v>471</v>
      </c>
      <c r="H31" t="s">
        <v>291</v>
      </c>
      <c r="I31" t="s">
        <v>292</v>
      </c>
      <c r="J31" t="s">
        <v>251</v>
      </c>
      <c r="L31" t="s">
        <v>376</v>
      </c>
      <c r="M31" t="s">
        <v>377</v>
      </c>
      <c r="N31" t="s">
        <v>486</v>
      </c>
    </row>
    <row r="32" spans="1:14" hidden="1" x14ac:dyDescent="0.25">
      <c r="A32" t="s">
        <v>241</v>
      </c>
      <c r="B32" s="1">
        <v>44561</v>
      </c>
      <c r="C32" t="s">
        <v>607</v>
      </c>
      <c r="D32" t="s">
        <v>608</v>
      </c>
      <c r="E32" s="4">
        <v>1659.1999999999998</v>
      </c>
      <c r="F32" t="s">
        <v>567</v>
      </c>
      <c r="G32" t="s">
        <v>471</v>
      </c>
      <c r="H32" t="s">
        <v>291</v>
      </c>
      <c r="I32" t="s">
        <v>292</v>
      </c>
      <c r="J32" t="s">
        <v>251</v>
      </c>
      <c r="L32" t="s">
        <v>376</v>
      </c>
      <c r="M32" t="s">
        <v>377</v>
      </c>
      <c r="N32" t="s">
        <v>486</v>
      </c>
    </row>
    <row r="33" spans="1:14" hidden="1" x14ac:dyDescent="0.25">
      <c r="A33" t="s">
        <v>241</v>
      </c>
      <c r="B33" s="1">
        <v>44196</v>
      </c>
      <c r="C33" t="s">
        <v>609</v>
      </c>
      <c r="D33" t="s">
        <v>610</v>
      </c>
      <c r="E33" s="4">
        <v>133136.14000000001</v>
      </c>
      <c r="F33" t="s">
        <v>567</v>
      </c>
      <c r="G33" t="s">
        <v>471</v>
      </c>
      <c r="H33" t="s">
        <v>291</v>
      </c>
      <c r="I33" t="s">
        <v>292</v>
      </c>
      <c r="J33" t="s">
        <v>251</v>
      </c>
      <c r="L33" t="s">
        <v>376</v>
      </c>
      <c r="M33" t="s">
        <v>377</v>
      </c>
      <c r="N33" t="s">
        <v>486</v>
      </c>
    </row>
    <row r="34" spans="1:14" hidden="1" x14ac:dyDescent="0.25">
      <c r="A34" t="s">
        <v>241</v>
      </c>
      <c r="B34" s="1">
        <v>44561</v>
      </c>
      <c r="C34" t="s">
        <v>609</v>
      </c>
      <c r="D34" t="s">
        <v>610</v>
      </c>
      <c r="E34" s="4">
        <v>668.73</v>
      </c>
      <c r="F34" t="s">
        <v>567</v>
      </c>
      <c r="G34" t="s">
        <v>471</v>
      </c>
      <c r="H34" t="s">
        <v>291</v>
      </c>
      <c r="I34" t="s">
        <v>292</v>
      </c>
      <c r="J34" t="s">
        <v>251</v>
      </c>
      <c r="L34" t="s">
        <v>376</v>
      </c>
      <c r="M34" t="s">
        <v>377</v>
      </c>
      <c r="N34" t="s">
        <v>486</v>
      </c>
    </row>
    <row r="35" spans="1:14" hidden="1" x14ac:dyDescent="0.25">
      <c r="A35" t="s">
        <v>241</v>
      </c>
      <c r="B35" s="1">
        <v>44196</v>
      </c>
      <c r="C35" t="s">
        <v>611</v>
      </c>
      <c r="D35" t="s">
        <v>612</v>
      </c>
      <c r="E35" s="4">
        <v>205955.95</v>
      </c>
      <c r="F35" t="s">
        <v>567</v>
      </c>
      <c r="G35" t="s">
        <v>511</v>
      </c>
      <c r="H35" t="s">
        <v>518</v>
      </c>
      <c r="I35" t="s">
        <v>419</v>
      </c>
      <c r="J35" t="s">
        <v>594</v>
      </c>
      <c r="L35" t="s">
        <v>518</v>
      </c>
      <c r="M35" t="s">
        <v>419</v>
      </c>
      <c r="N35" t="s">
        <v>573</v>
      </c>
    </row>
    <row r="36" spans="1:14" hidden="1" x14ac:dyDescent="0.25">
      <c r="A36" t="s">
        <v>241</v>
      </c>
      <c r="B36" s="1">
        <v>44196</v>
      </c>
      <c r="C36" t="s">
        <v>613</v>
      </c>
      <c r="D36" t="s">
        <v>614</v>
      </c>
      <c r="E36" s="4">
        <v>212703.63999999993</v>
      </c>
      <c r="F36" t="s">
        <v>567</v>
      </c>
      <c r="G36" t="s">
        <v>471</v>
      </c>
      <c r="H36" t="s">
        <v>291</v>
      </c>
      <c r="I36" t="s">
        <v>292</v>
      </c>
      <c r="J36" t="s">
        <v>251</v>
      </c>
      <c r="L36" t="s">
        <v>376</v>
      </c>
      <c r="M36" t="s">
        <v>377</v>
      </c>
      <c r="N36" t="s">
        <v>486</v>
      </c>
    </row>
    <row r="37" spans="1:14" hidden="1" x14ac:dyDescent="0.25">
      <c r="A37" t="s">
        <v>241</v>
      </c>
      <c r="B37" s="1">
        <v>44561</v>
      </c>
      <c r="C37" t="s">
        <v>613</v>
      </c>
      <c r="D37" t="s">
        <v>614</v>
      </c>
      <c r="E37" s="4">
        <v>69</v>
      </c>
      <c r="F37" t="s">
        <v>567</v>
      </c>
      <c r="G37" t="s">
        <v>471</v>
      </c>
      <c r="H37" t="s">
        <v>291</v>
      </c>
      <c r="I37" t="s">
        <v>292</v>
      </c>
      <c r="J37" t="s">
        <v>251</v>
      </c>
      <c r="L37" t="s">
        <v>376</v>
      </c>
      <c r="M37" t="s">
        <v>377</v>
      </c>
      <c r="N37" t="s">
        <v>486</v>
      </c>
    </row>
    <row r="38" spans="1:14" hidden="1" x14ac:dyDescent="0.25">
      <c r="A38" t="s">
        <v>241</v>
      </c>
      <c r="B38" s="1">
        <v>44196</v>
      </c>
      <c r="C38" t="s">
        <v>615</v>
      </c>
      <c r="D38" t="s">
        <v>616</v>
      </c>
      <c r="E38" s="4">
        <v>259095.16</v>
      </c>
      <c r="F38" t="s">
        <v>567</v>
      </c>
      <c r="G38" t="s">
        <v>471</v>
      </c>
      <c r="H38" t="s">
        <v>291</v>
      </c>
      <c r="I38" t="s">
        <v>292</v>
      </c>
      <c r="J38" t="s">
        <v>251</v>
      </c>
      <c r="L38" t="s">
        <v>376</v>
      </c>
      <c r="M38" t="s">
        <v>377</v>
      </c>
      <c r="N38" t="s">
        <v>486</v>
      </c>
    </row>
    <row r="39" spans="1:14" hidden="1" x14ac:dyDescent="0.25">
      <c r="A39" t="s">
        <v>241</v>
      </c>
      <c r="B39" s="1">
        <v>44196</v>
      </c>
      <c r="C39" t="s">
        <v>617</v>
      </c>
      <c r="D39" t="s">
        <v>618</v>
      </c>
      <c r="E39" s="4">
        <v>53628.630000000005</v>
      </c>
      <c r="F39" t="s">
        <v>567</v>
      </c>
      <c r="G39" t="s">
        <v>511</v>
      </c>
      <c r="H39" t="s">
        <v>518</v>
      </c>
      <c r="I39" t="s">
        <v>419</v>
      </c>
      <c r="J39" t="s">
        <v>594</v>
      </c>
      <c r="L39" t="s">
        <v>518</v>
      </c>
      <c r="M39" t="s">
        <v>419</v>
      </c>
      <c r="N39" t="s">
        <v>573</v>
      </c>
    </row>
    <row r="40" spans="1:14" hidden="1" x14ac:dyDescent="0.25">
      <c r="A40" t="s">
        <v>241</v>
      </c>
      <c r="B40" s="1">
        <v>44196</v>
      </c>
      <c r="C40" t="s">
        <v>619</v>
      </c>
      <c r="D40" t="s">
        <v>620</v>
      </c>
      <c r="E40" s="4">
        <v>409573.87000000005</v>
      </c>
      <c r="F40" t="s">
        <v>567</v>
      </c>
      <c r="G40" t="s">
        <v>471</v>
      </c>
      <c r="H40" t="s">
        <v>291</v>
      </c>
      <c r="I40" t="s">
        <v>292</v>
      </c>
      <c r="J40" t="s">
        <v>251</v>
      </c>
      <c r="L40" t="s">
        <v>376</v>
      </c>
      <c r="M40" t="s">
        <v>377</v>
      </c>
      <c r="N40" t="s">
        <v>486</v>
      </c>
    </row>
    <row r="41" spans="1:14" hidden="1" x14ac:dyDescent="0.25">
      <c r="A41" t="s">
        <v>241</v>
      </c>
      <c r="B41" s="1">
        <v>44196</v>
      </c>
      <c r="C41" t="s">
        <v>621</v>
      </c>
      <c r="D41" t="s">
        <v>622</v>
      </c>
      <c r="E41" s="4">
        <v>16409.09</v>
      </c>
      <c r="F41" t="s">
        <v>567</v>
      </c>
      <c r="G41" t="s">
        <v>511</v>
      </c>
      <c r="H41" t="s">
        <v>518</v>
      </c>
      <c r="I41" t="s">
        <v>419</v>
      </c>
      <c r="J41" t="s">
        <v>594</v>
      </c>
      <c r="L41" t="s">
        <v>518</v>
      </c>
      <c r="M41" t="s">
        <v>419</v>
      </c>
      <c r="N41" t="s">
        <v>573</v>
      </c>
    </row>
    <row r="42" spans="1:14" hidden="1" x14ac:dyDescent="0.25">
      <c r="A42" t="s">
        <v>241</v>
      </c>
      <c r="B42" s="1">
        <v>44196</v>
      </c>
      <c r="C42" t="s">
        <v>623</v>
      </c>
      <c r="D42" t="s">
        <v>624</v>
      </c>
      <c r="E42" s="4">
        <v>73108.45</v>
      </c>
      <c r="F42" t="s">
        <v>567</v>
      </c>
      <c r="G42" t="s">
        <v>471</v>
      </c>
      <c r="H42" t="s">
        <v>291</v>
      </c>
      <c r="I42" t="s">
        <v>292</v>
      </c>
      <c r="J42" t="s">
        <v>251</v>
      </c>
      <c r="L42" t="s">
        <v>376</v>
      </c>
      <c r="M42" t="s">
        <v>377</v>
      </c>
      <c r="N42" t="s">
        <v>482</v>
      </c>
    </row>
    <row r="43" spans="1:14" hidden="1" x14ac:dyDescent="0.25">
      <c r="A43" t="s">
        <v>241</v>
      </c>
      <c r="B43" s="1">
        <v>44196</v>
      </c>
      <c r="C43" t="s">
        <v>625</v>
      </c>
      <c r="D43" t="s">
        <v>626</v>
      </c>
      <c r="E43" s="4">
        <v>84770.08</v>
      </c>
      <c r="F43" t="s">
        <v>567</v>
      </c>
      <c r="G43" t="s">
        <v>511</v>
      </c>
      <c r="H43" t="s">
        <v>518</v>
      </c>
      <c r="I43" t="s">
        <v>419</v>
      </c>
      <c r="J43" t="s">
        <v>594</v>
      </c>
      <c r="L43" t="s">
        <v>518</v>
      </c>
      <c r="M43" t="s">
        <v>419</v>
      </c>
      <c r="N43" t="s">
        <v>573</v>
      </c>
    </row>
    <row r="44" spans="1:14" hidden="1" x14ac:dyDescent="0.25">
      <c r="A44" t="s">
        <v>241</v>
      </c>
      <c r="B44" s="1">
        <v>44196</v>
      </c>
      <c r="C44" t="s">
        <v>627</v>
      </c>
      <c r="D44" t="s">
        <v>628</v>
      </c>
      <c r="E44" s="4">
        <v>200450.55000000002</v>
      </c>
      <c r="F44" t="s">
        <v>567</v>
      </c>
      <c r="G44" t="s">
        <v>471</v>
      </c>
      <c r="H44" t="s">
        <v>295</v>
      </c>
      <c r="I44" t="s">
        <v>254</v>
      </c>
      <c r="J44" t="s">
        <v>253</v>
      </c>
      <c r="L44" t="s">
        <v>378</v>
      </c>
      <c r="M44" t="s">
        <v>379</v>
      </c>
      <c r="N44" t="s">
        <v>486</v>
      </c>
    </row>
    <row r="45" spans="1:14" hidden="1" x14ac:dyDescent="0.25">
      <c r="A45" t="s">
        <v>241</v>
      </c>
      <c r="B45" s="1">
        <v>44561</v>
      </c>
      <c r="C45" t="s">
        <v>627</v>
      </c>
      <c r="D45" t="s">
        <v>628</v>
      </c>
      <c r="E45" s="4">
        <v>191239.87</v>
      </c>
      <c r="F45" t="s">
        <v>567</v>
      </c>
      <c r="G45" t="s">
        <v>471</v>
      </c>
      <c r="H45" t="s">
        <v>295</v>
      </c>
      <c r="I45" t="s">
        <v>254</v>
      </c>
      <c r="J45" t="s">
        <v>253</v>
      </c>
      <c r="L45" t="s">
        <v>378</v>
      </c>
      <c r="M45" t="s">
        <v>379</v>
      </c>
      <c r="N45" t="s">
        <v>486</v>
      </c>
    </row>
    <row r="46" spans="1:14" hidden="1" x14ac:dyDescent="0.25">
      <c r="A46" t="s">
        <v>241</v>
      </c>
      <c r="B46" s="1">
        <v>44196</v>
      </c>
      <c r="C46" t="s">
        <v>629</v>
      </c>
      <c r="D46" t="s">
        <v>630</v>
      </c>
      <c r="E46" s="4">
        <v>2625</v>
      </c>
      <c r="F46" t="s">
        <v>567</v>
      </c>
      <c r="G46" t="s">
        <v>511</v>
      </c>
      <c r="H46" t="s">
        <v>518</v>
      </c>
      <c r="I46" t="s">
        <v>419</v>
      </c>
      <c r="J46" t="s">
        <v>594</v>
      </c>
      <c r="L46" t="s">
        <v>518</v>
      </c>
      <c r="M46" t="s">
        <v>419</v>
      </c>
      <c r="N46" t="s">
        <v>573</v>
      </c>
    </row>
    <row r="47" spans="1:14" hidden="1" x14ac:dyDescent="0.25">
      <c r="A47" t="s">
        <v>241</v>
      </c>
      <c r="B47" s="1">
        <v>44196</v>
      </c>
      <c r="C47" t="s">
        <v>631</v>
      </c>
      <c r="D47" t="s">
        <v>632</v>
      </c>
      <c r="E47" s="4">
        <v>5964.84</v>
      </c>
      <c r="F47" t="s">
        <v>567</v>
      </c>
      <c r="G47" t="s">
        <v>471</v>
      </c>
      <c r="H47" t="s">
        <v>301</v>
      </c>
      <c r="I47" t="s">
        <v>302</v>
      </c>
      <c r="J47" t="s">
        <v>258</v>
      </c>
      <c r="L47" t="s">
        <v>378</v>
      </c>
      <c r="M47" t="s">
        <v>379</v>
      </c>
      <c r="N47" t="s">
        <v>486</v>
      </c>
    </row>
    <row r="48" spans="1:14" hidden="1" x14ac:dyDescent="0.25">
      <c r="A48" t="s">
        <v>241</v>
      </c>
      <c r="B48" s="1">
        <v>44561</v>
      </c>
      <c r="C48" t="s">
        <v>631</v>
      </c>
      <c r="D48" t="s">
        <v>632</v>
      </c>
      <c r="E48" s="4">
        <v>12401.21</v>
      </c>
      <c r="F48" t="s">
        <v>567</v>
      </c>
      <c r="G48" t="s">
        <v>471</v>
      </c>
      <c r="H48" t="s">
        <v>301</v>
      </c>
      <c r="I48" t="s">
        <v>302</v>
      </c>
      <c r="J48" t="s">
        <v>258</v>
      </c>
      <c r="L48" t="s">
        <v>378</v>
      </c>
      <c r="M48" t="s">
        <v>379</v>
      </c>
      <c r="N48" t="s">
        <v>486</v>
      </c>
    </row>
    <row r="49" spans="1:14" hidden="1" x14ac:dyDescent="0.25">
      <c r="A49" t="s">
        <v>241</v>
      </c>
      <c r="B49" s="1">
        <v>44196</v>
      </c>
      <c r="C49" t="s">
        <v>633</v>
      </c>
      <c r="D49" t="s">
        <v>634</v>
      </c>
      <c r="E49" s="4">
        <v>12983.18</v>
      </c>
      <c r="F49" t="s">
        <v>567</v>
      </c>
      <c r="G49" t="s">
        <v>471</v>
      </c>
      <c r="H49" t="s">
        <v>295</v>
      </c>
      <c r="I49" t="s">
        <v>254</v>
      </c>
      <c r="J49" t="s">
        <v>253</v>
      </c>
      <c r="L49" t="s">
        <v>378</v>
      </c>
      <c r="M49" t="s">
        <v>379</v>
      </c>
      <c r="N49" t="s">
        <v>486</v>
      </c>
    </row>
    <row r="50" spans="1:14" hidden="1" x14ac:dyDescent="0.25">
      <c r="A50" t="s">
        <v>241</v>
      </c>
      <c r="B50" s="1">
        <v>44561</v>
      </c>
      <c r="C50" t="s">
        <v>633</v>
      </c>
      <c r="D50" t="s">
        <v>634</v>
      </c>
      <c r="E50" s="4">
        <v>22029.289999999997</v>
      </c>
      <c r="F50" t="s">
        <v>567</v>
      </c>
      <c r="G50" t="s">
        <v>471</v>
      </c>
      <c r="H50" t="s">
        <v>295</v>
      </c>
      <c r="I50" t="s">
        <v>254</v>
      </c>
      <c r="J50" t="s">
        <v>253</v>
      </c>
      <c r="L50" t="s">
        <v>378</v>
      </c>
      <c r="M50" t="s">
        <v>379</v>
      </c>
      <c r="N50" t="s">
        <v>486</v>
      </c>
    </row>
    <row r="51" spans="1:14" hidden="1" x14ac:dyDescent="0.25">
      <c r="A51" t="s">
        <v>241</v>
      </c>
      <c r="B51" s="1">
        <v>44196</v>
      </c>
      <c r="C51" t="s">
        <v>635</v>
      </c>
      <c r="D51" t="s">
        <v>636</v>
      </c>
      <c r="E51" s="4">
        <v>39363</v>
      </c>
      <c r="F51" t="s">
        <v>567</v>
      </c>
      <c r="G51" t="s">
        <v>471</v>
      </c>
      <c r="H51" t="s">
        <v>301</v>
      </c>
      <c r="I51" t="s">
        <v>302</v>
      </c>
      <c r="J51" t="s">
        <v>258</v>
      </c>
      <c r="L51" t="s">
        <v>378</v>
      </c>
      <c r="M51" t="s">
        <v>379</v>
      </c>
      <c r="N51" t="s">
        <v>486</v>
      </c>
    </row>
    <row r="52" spans="1:14" hidden="1" x14ac:dyDescent="0.25">
      <c r="A52" t="s">
        <v>241</v>
      </c>
      <c r="B52" s="1">
        <v>44196</v>
      </c>
      <c r="C52" t="s">
        <v>637</v>
      </c>
      <c r="D52" t="s">
        <v>638</v>
      </c>
      <c r="E52" s="4">
        <v>1906.5</v>
      </c>
      <c r="F52" t="s">
        <v>567</v>
      </c>
      <c r="G52" t="s">
        <v>511</v>
      </c>
      <c r="H52" t="s">
        <v>336</v>
      </c>
      <c r="I52" t="s">
        <v>337</v>
      </c>
      <c r="J52" t="s">
        <v>639</v>
      </c>
      <c r="L52" t="s">
        <v>336</v>
      </c>
      <c r="M52" t="s">
        <v>337</v>
      </c>
      <c r="N52" t="s">
        <v>573</v>
      </c>
    </row>
    <row r="53" spans="1:14" hidden="1" x14ac:dyDescent="0.25">
      <c r="A53" t="s">
        <v>241</v>
      </c>
      <c r="B53" s="1">
        <v>44196</v>
      </c>
      <c r="C53" t="s">
        <v>640</v>
      </c>
      <c r="D53" t="s">
        <v>641</v>
      </c>
      <c r="E53" s="4">
        <v>1269.8000000000002</v>
      </c>
      <c r="F53" t="s">
        <v>567</v>
      </c>
      <c r="G53" t="s">
        <v>471</v>
      </c>
      <c r="H53" t="s">
        <v>301</v>
      </c>
      <c r="I53" t="s">
        <v>302</v>
      </c>
      <c r="J53" t="s">
        <v>258</v>
      </c>
      <c r="L53" t="s">
        <v>378</v>
      </c>
      <c r="M53" t="s">
        <v>379</v>
      </c>
      <c r="N53" t="s">
        <v>485</v>
      </c>
    </row>
    <row r="54" spans="1:14" hidden="1" x14ac:dyDescent="0.25">
      <c r="A54" t="s">
        <v>241</v>
      </c>
      <c r="B54" s="1">
        <v>44561</v>
      </c>
      <c r="C54" t="s">
        <v>640</v>
      </c>
      <c r="D54" t="s">
        <v>641</v>
      </c>
      <c r="E54" s="4">
        <v>12.899999999999773</v>
      </c>
      <c r="F54" t="s">
        <v>567</v>
      </c>
      <c r="G54" t="s">
        <v>471</v>
      </c>
      <c r="H54" t="s">
        <v>301</v>
      </c>
      <c r="I54" t="s">
        <v>302</v>
      </c>
      <c r="J54" t="s">
        <v>258</v>
      </c>
      <c r="L54" t="s">
        <v>378</v>
      </c>
      <c r="M54" t="s">
        <v>379</v>
      </c>
      <c r="N54" t="s">
        <v>485</v>
      </c>
    </row>
    <row r="55" spans="1:14" hidden="1" x14ac:dyDescent="0.25">
      <c r="A55" t="s">
        <v>241</v>
      </c>
      <c r="B55" s="1">
        <v>44196</v>
      </c>
      <c r="C55" t="s">
        <v>48</v>
      </c>
      <c r="D55" t="s">
        <v>49</v>
      </c>
      <c r="E55" s="4">
        <v>340</v>
      </c>
      <c r="F55" t="s">
        <v>567</v>
      </c>
      <c r="G55" t="s">
        <v>511</v>
      </c>
      <c r="H55" t="s">
        <v>336</v>
      </c>
      <c r="I55" t="s">
        <v>337</v>
      </c>
      <c r="J55" t="s">
        <v>639</v>
      </c>
      <c r="L55" t="s">
        <v>336</v>
      </c>
      <c r="M55" t="s">
        <v>337</v>
      </c>
      <c r="N55" t="s">
        <v>573</v>
      </c>
    </row>
    <row r="56" spans="1:14" hidden="1" x14ac:dyDescent="0.25">
      <c r="A56" t="s">
        <v>241</v>
      </c>
      <c r="B56" s="1">
        <v>44196</v>
      </c>
      <c r="C56" t="s">
        <v>642</v>
      </c>
      <c r="D56" t="s">
        <v>643</v>
      </c>
      <c r="E56" s="4">
        <v>13590</v>
      </c>
      <c r="F56" t="s">
        <v>567</v>
      </c>
      <c r="G56" t="s">
        <v>471</v>
      </c>
      <c r="H56" t="s">
        <v>311</v>
      </c>
      <c r="I56" t="s">
        <v>312</v>
      </c>
      <c r="J56" t="s">
        <v>264</v>
      </c>
      <c r="L56" t="s">
        <v>378</v>
      </c>
      <c r="M56" t="s">
        <v>379</v>
      </c>
      <c r="N56" t="s">
        <v>487</v>
      </c>
    </row>
    <row r="57" spans="1:14" hidden="1" x14ac:dyDescent="0.25">
      <c r="A57" t="s">
        <v>241</v>
      </c>
      <c r="B57" s="1">
        <v>44196</v>
      </c>
      <c r="C57" t="s">
        <v>53</v>
      </c>
      <c r="D57" t="s">
        <v>54</v>
      </c>
      <c r="E57" s="4">
        <v>2500</v>
      </c>
      <c r="F57" t="s">
        <v>567</v>
      </c>
      <c r="G57" t="s">
        <v>511</v>
      </c>
      <c r="H57" t="s">
        <v>336</v>
      </c>
      <c r="I57" t="s">
        <v>337</v>
      </c>
      <c r="J57" t="s">
        <v>639</v>
      </c>
      <c r="L57" t="s">
        <v>336</v>
      </c>
      <c r="M57" t="s">
        <v>337</v>
      </c>
      <c r="N57" t="s">
        <v>573</v>
      </c>
    </row>
    <row r="58" spans="1:14" hidden="1" x14ac:dyDescent="0.25">
      <c r="A58" t="s">
        <v>241</v>
      </c>
      <c r="B58" s="1">
        <v>44196</v>
      </c>
      <c r="C58" t="s">
        <v>644</v>
      </c>
      <c r="D58" t="s">
        <v>645</v>
      </c>
      <c r="E58" s="4">
        <v>1643096.79</v>
      </c>
      <c r="F58" t="s">
        <v>567</v>
      </c>
      <c r="G58" t="s">
        <v>471</v>
      </c>
      <c r="H58" t="s">
        <v>295</v>
      </c>
      <c r="I58" t="s">
        <v>254</v>
      </c>
      <c r="J58" t="s">
        <v>253</v>
      </c>
      <c r="L58" t="s">
        <v>378</v>
      </c>
      <c r="M58" t="s">
        <v>379</v>
      </c>
      <c r="N58" t="s">
        <v>486</v>
      </c>
    </row>
    <row r="59" spans="1:14" hidden="1" x14ac:dyDescent="0.25">
      <c r="A59" t="s">
        <v>241</v>
      </c>
      <c r="B59" s="1">
        <v>44561</v>
      </c>
      <c r="C59" t="s">
        <v>644</v>
      </c>
      <c r="D59" t="s">
        <v>645</v>
      </c>
      <c r="E59" s="4">
        <v>84006.24</v>
      </c>
      <c r="F59" t="s">
        <v>567</v>
      </c>
      <c r="G59" t="s">
        <v>471</v>
      </c>
      <c r="H59" t="s">
        <v>295</v>
      </c>
      <c r="I59" t="s">
        <v>254</v>
      </c>
      <c r="J59" t="s">
        <v>253</v>
      </c>
      <c r="L59" t="s">
        <v>378</v>
      </c>
      <c r="M59" t="s">
        <v>379</v>
      </c>
      <c r="N59" t="s">
        <v>486</v>
      </c>
    </row>
    <row r="60" spans="1:14" hidden="1" x14ac:dyDescent="0.25">
      <c r="A60" t="s">
        <v>241</v>
      </c>
      <c r="B60" s="1">
        <v>44196</v>
      </c>
      <c r="C60" t="s">
        <v>57</v>
      </c>
      <c r="D60" t="s">
        <v>58</v>
      </c>
      <c r="E60" s="4">
        <v>250</v>
      </c>
      <c r="F60" t="s">
        <v>567</v>
      </c>
      <c r="G60" t="s">
        <v>511</v>
      </c>
      <c r="H60" t="s">
        <v>336</v>
      </c>
      <c r="I60" t="s">
        <v>337</v>
      </c>
      <c r="J60" t="s">
        <v>639</v>
      </c>
      <c r="L60" t="s">
        <v>336</v>
      </c>
      <c r="M60" t="s">
        <v>337</v>
      </c>
      <c r="N60" t="s">
        <v>573</v>
      </c>
    </row>
    <row r="61" spans="1:14" hidden="1" x14ac:dyDescent="0.25">
      <c r="A61" t="s">
        <v>241</v>
      </c>
      <c r="B61" s="1">
        <v>44196</v>
      </c>
      <c r="C61" t="s">
        <v>646</v>
      </c>
      <c r="D61" t="s">
        <v>647</v>
      </c>
      <c r="E61" s="4">
        <v>213011.9</v>
      </c>
      <c r="F61" t="s">
        <v>567</v>
      </c>
      <c r="G61" t="s">
        <v>471</v>
      </c>
      <c r="H61" t="s">
        <v>295</v>
      </c>
      <c r="I61" t="s">
        <v>254</v>
      </c>
      <c r="J61" t="s">
        <v>253</v>
      </c>
      <c r="L61" t="s">
        <v>378</v>
      </c>
      <c r="M61" t="s">
        <v>379</v>
      </c>
      <c r="N61" t="s">
        <v>486</v>
      </c>
    </row>
    <row r="62" spans="1:14" hidden="1" x14ac:dyDescent="0.25">
      <c r="A62" t="s">
        <v>241</v>
      </c>
      <c r="B62" s="1">
        <v>44561</v>
      </c>
      <c r="C62" t="s">
        <v>646</v>
      </c>
      <c r="D62" t="s">
        <v>647</v>
      </c>
      <c r="E62" s="4">
        <v>160812.29999999999</v>
      </c>
      <c r="F62" t="s">
        <v>567</v>
      </c>
      <c r="G62" t="s">
        <v>471</v>
      </c>
      <c r="H62" t="s">
        <v>295</v>
      </c>
      <c r="I62" t="s">
        <v>254</v>
      </c>
      <c r="J62" t="s">
        <v>253</v>
      </c>
      <c r="L62" t="s">
        <v>378</v>
      </c>
      <c r="M62" t="s">
        <v>379</v>
      </c>
      <c r="N62" t="s">
        <v>486</v>
      </c>
    </row>
    <row r="63" spans="1:14" hidden="1" x14ac:dyDescent="0.25">
      <c r="A63" t="s">
        <v>241</v>
      </c>
      <c r="B63" s="1">
        <v>44196</v>
      </c>
      <c r="C63" t="s">
        <v>648</v>
      </c>
      <c r="D63" t="s">
        <v>649</v>
      </c>
      <c r="E63" s="4">
        <v>2724289.8000000003</v>
      </c>
      <c r="F63" t="s">
        <v>567</v>
      </c>
      <c r="G63" t="s">
        <v>471</v>
      </c>
      <c r="H63" t="s">
        <v>295</v>
      </c>
      <c r="I63" t="s">
        <v>254</v>
      </c>
      <c r="J63" t="s">
        <v>253</v>
      </c>
      <c r="L63" t="s">
        <v>378</v>
      </c>
      <c r="M63" t="s">
        <v>379</v>
      </c>
      <c r="N63" t="s">
        <v>486</v>
      </c>
    </row>
    <row r="64" spans="1:14" hidden="1" x14ac:dyDescent="0.25">
      <c r="A64" t="s">
        <v>241</v>
      </c>
      <c r="B64" s="1">
        <v>44196</v>
      </c>
      <c r="C64" t="s">
        <v>650</v>
      </c>
      <c r="D64" t="s">
        <v>651</v>
      </c>
      <c r="E64" s="4">
        <v>43053.66</v>
      </c>
      <c r="F64" t="s">
        <v>567</v>
      </c>
      <c r="G64" t="s">
        <v>471</v>
      </c>
      <c r="H64" t="s">
        <v>308</v>
      </c>
      <c r="I64" t="s">
        <v>309</v>
      </c>
      <c r="J64" t="s">
        <v>264</v>
      </c>
      <c r="L64" t="s">
        <v>378</v>
      </c>
      <c r="M64" t="s">
        <v>379</v>
      </c>
      <c r="N64" t="s">
        <v>487</v>
      </c>
    </row>
    <row r="65" spans="1:14" hidden="1" x14ac:dyDescent="0.25">
      <c r="A65" t="s">
        <v>241</v>
      </c>
      <c r="B65" s="1">
        <v>44561</v>
      </c>
      <c r="C65" t="s">
        <v>650</v>
      </c>
      <c r="D65" t="s">
        <v>651</v>
      </c>
      <c r="E65" s="4">
        <v>56672.649999999994</v>
      </c>
      <c r="F65" t="s">
        <v>567</v>
      </c>
      <c r="G65" t="s">
        <v>471</v>
      </c>
      <c r="H65" t="s">
        <v>308</v>
      </c>
      <c r="I65" t="s">
        <v>309</v>
      </c>
      <c r="J65" t="s">
        <v>264</v>
      </c>
      <c r="L65" t="s">
        <v>378</v>
      </c>
      <c r="M65" t="s">
        <v>379</v>
      </c>
      <c r="N65" t="s">
        <v>487</v>
      </c>
    </row>
    <row r="66" spans="1:14" hidden="1" x14ac:dyDescent="0.25">
      <c r="A66" t="s">
        <v>241</v>
      </c>
      <c r="B66" s="1">
        <v>44196</v>
      </c>
      <c r="C66" t="s">
        <v>652</v>
      </c>
      <c r="D66" t="s">
        <v>653</v>
      </c>
      <c r="E66" s="4">
        <v>6009.74</v>
      </c>
      <c r="F66" t="s">
        <v>567</v>
      </c>
      <c r="G66" t="s">
        <v>471</v>
      </c>
      <c r="H66" t="s">
        <v>308</v>
      </c>
      <c r="I66" t="s">
        <v>309</v>
      </c>
      <c r="J66" t="s">
        <v>264</v>
      </c>
      <c r="L66" t="s">
        <v>378</v>
      </c>
      <c r="M66" t="s">
        <v>379</v>
      </c>
      <c r="N66" t="s">
        <v>487</v>
      </c>
    </row>
    <row r="67" spans="1:14" hidden="1" x14ac:dyDescent="0.25">
      <c r="A67" t="s">
        <v>241</v>
      </c>
      <c r="B67" s="1">
        <v>44561</v>
      </c>
      <c r="C67" t="s">
        <v>652</v>
      </c>
      <c r="D67" t="s">
        <v>653</v>
      </c>
      <c r="E67" s="4">
        <v>9845.9900000000016</v>
      </c>
      <c r="F67" t="s">
        <v>567</v>
      </c>
      <c r="G67" t="s">
        <v>471</v>
      </c>
      <c r="H67" t="s">
        <v>308</v>
      </c>
      <c r="I67" t="s">
        <v>309</v>
      </c>
      <c r="J67" t="s">
        <v>264</v>
      </c>
      <c r="L67" t="s">
        <v>378</v>
      </c>
      <c r="M67" t="s">
        <v>379</v>
      </c>
      <c r="N67" t="s">
        <v>487</v>
      </c>
    </row>
    <row r="68" spans="1:14" hidden="1" x14ac:dyDescent="0.25">
      <c r="A68" t="s">
        <v>241</v>
      </c>
      <c r="B68" s="1">
        <v>44196</v>
      </c>
      <c r="C68" t="s">
        <v>139</v>
      </c>
      <c r="D68" t="s">
        <v>654</v>
      </c>
      <c r="E68" s="4">
        <v>256165</v>
      </c>
      <c r="F68" t="s">
        <v>567</v>
      </c>
      <c r="G68" t="s">
        <v>511</v>
      </c>
      <c r="H68" t="s">
        <v>338</v>
      </c>
      <c r="I68" t="s">
        <v>136</v>
      </c>
      <c r="J68" t="s">
        <v>655</v>
      </c>
      <c r="L68" t="s">
        <v>338</v>
      </c>
      <c r="M68" t="s">
        <v>136</v>
      </c>
      <c r="N68" t="s">
        <v>573</v>
      </c>
    </row>
    <row r="69" spans="1:14" hidden="1" x14ac:dyDescent="0.25">
      <c r="A69" t="s">
        <v>241</v>
      </c>
      <c r="B69" s="1">
        <v>44196</v>
      </c>
      <c r="C69" t="s">
        <v>656</v>
      </c>
      <c r="D69" t="s">
        <v>657</v>
      </c>
      <c r="E69" s="4">
        <v>1981.1799999999998</v>
      </c>
      <c r="F69" t="s">
        <v>567</v>
      </c>
      <c r="G69" t="s">
        <v>471</v>
      </c>
      <c r="H69" t="s">
        <v>308</v>
      </c>
      <c r="I69" t="s">
        <v>309</v>
      </c>
      <c r="J69" t="s">
        <v>264</v>
      </c>
      <c r="L69" t="s">
        <v>378</v>
      </c>
      <c r="M69" t="s">
        <v>379</v>
      </c>
      <c r="N69" t="s">
        <v>487</v>
      </c>
    </row>
    <row r="70" spans="1:14" hidden="1" x14ac:dyDescent="0.25">
      <c r="A70" t="s">
        <v>241</v>
      </c>
      <c r="B70" s="1">
        <v>44561</v>
      </c>
      <c r="C70" t="s">
        <v>656</v>
      </c>
      <c r="D70" t="s">
        <v>657</v>
      </c>
      <c r="E70" s="4">
        <v>2626.64</v>
      </c>
      <c r="F70" t="s">
        <v>567</v>
      </c>
      <c r="G70" t="s">
        <v>471</v>
      </c>
      <c r="H70" t="s">
        <v>308</v>
      </c>
      <c r="I70" t="s">
        <v>309</v>
      </c>
      <c r="J70" t="s">
        <v>264</v>
      </c>
      <c r="L70" t="s">
        <v>378</v>
      </c>
      <c r="M70" t="s">
        <v>379</v>
      </c>
      <c r="N70" t="s">
        <v>487</v>
      </c>
    </row>
    <row r="71" spans="1:14" hidden="1" x14ac:dyDescent="0.25">
      <c r="A71" t="s">
        <v>241</v>
      </c>
      <c r="B71" s="1">
        <v>44196</v>
      </c>
      <c r="C71" t="s">
        <v>658</v>
      </c>
      <c r="D71" t="s">
        <v>659</v>
      </c>
      <c r="E71" s="4">
        <v>16873</v>
      </c>
      <c r="F71" t="s">
        <v>567</v>
      </c>
      <c r="G71" t="s">
        <v>511</v>
      </c>
      <c r="H71" t="s">
        <v>338</v>
      </c>
      <c r="I71" t="s">
        <v>136</v>
      </c>
      <c r="J71" t="s">
        <v>655</v>
      </c>
      <c r="L71" t="s">
        <v>338</v>
      </c>
      <c r="M71" t="s">
        <v>136</v>
      </c>
      <c r="N71" t="s">
        <v>573</v>
      </c>
    </row>
    <row r="72" spans="1:14" hidden="1" x14ac:dyDescent="0.25">
      <c r="A72" t="s">
        <v>241</v>
      </c>
      <c r="B72" s="1">
        <v>44196</v>
      </c>
      <c r="C72" t="s">
        <v>660</v>
      </c>
      <c r="D72" t="s">
        <v>661</v>
      </c>
      <c r="E72" s="4">
        <v>31.859999999999985</v>
      </c>
      <c r="F72" t="s">
        <v>567</v>
      </c>
      <c r="G72" t="s">
        <v>471</v>
      </c>
      <c r="H72" t="s">
        <v>295</v>
      </c>
      <c r="I72" t="s">
        <v>254</v>
      </c>
      <c r="J72" t="s">
        <v>253</v>
      </c>
      <c r="L72" t="s">
        <v>378</v>
      </c>
      <c r="M72" t="s">
        <v>379</v>
      </c>
      <c r="N72" t="s">
        <v>486</v>
      </c>
    </row>
    <row r="73" spans="1:14" hidden="1" x14ac:dyDescent="0.25">
      <c r="A73" t="s">
        <v>241</v>
      </c>
      <c r="B73" s="1">
        <v>44196</v>
      </c>
      <c r="C73" t="s">
        <v>143</v>
      </c>
      <c r="D73" t="s">
        <v>662</v>
      </c>
      <c r="E73" s="4">
        <v>3764522</v>
      </c>
      <c r="F73" t="s">
        <v>567</v>
      </c>
      <c r="G73" t="s">
        <v>511</v>
      </c>
      <c r="H73" t="s">
        <v>338</v>
      </c>
      <c r="I73" t="s">
        <v>136</v>
      </c>
      <c r="J73" t="s">
        <v>655</v>
      </c>
      <c r="L73" t="s">
        <v>338</v>
      </c>
      <c r="M73" t="s">
        <v>136</v>
      </c>
      <c r="N73" t="s">
        <v>573</v>
      </c>
    </row>
    <row r="74" spans="1:14" hidden="1" x14ac:dyDescent="0.25">
      <c r="A74" t="s">
        <v>241</v>
      </c>
      <c r="B74" s="1">
        <v>44196</v>
      </c>
      <c r="C74" t="s">
        <v>663</v>
      </c>
      <c r="D74" t="s">
        <v>664</v>
      </c>
      <c r="E74" s="4">
        <v>13455.45</v>
      </c>
      <c r="F74" t="s">
        <v>567</v>
      </c>
      <c r="G74" t="s">
        <v>471</v>
      </c>
      <c r="H74" t="s">
        <v>308</v>
      </c>
      <c r="I74" t="s">
        <v>309</v>
      </c>
      <c r="J74" t="s">
        <v>264</v>
      </c>
      <c r="L74" t="s">
        <v>378</v>
      </c>
      <c r="M74" t="s">
        <v>379</v>
      </c>
      <c r="N74" t="s">
        <v>487</v>
      </c>
    </row>
    <row r="75" spans="1:14" hidden="1" x14ac:dyDescent="0.25">
      <c r="A75" t="s">
        <v>241</v>
      </c>
      <c r="B75" s="1">
        <v>44561</v>
      </c>
      <c r="C75" t="s">
        <v>663</v>
      </c>
      <c r="D75" t="s">
        <v>664</v>
      </c>
      <c r="E75" s="4">
        <v>10228.23</v>
      </c>
      <c r="F75" t="s">
        <v>567</v>
      </c>
      <c r="G75" t="s">
        <v>471</v>
      </c>
      <c r="H75" t="s">
        <v>308</v>
      </c>
      <c r="I75" t="s">
        <v>309</v>
      </c>
      <c r="J75" t="s">
        <v>264</v>
      </c>
      <c r="L75" t="s">
        <v>378</v>
      </c>
      <c r="M75" t="s">
        <v>379</v>
      </c>
      <c r="N75" t="s">
        <v>487</v>
      </c>
    </row>
    <row r="76" spans="1:14" hidden="1" x14ac:dyDescent="0.25">
      <c r="A76" t="s">
        <v>241</v>
      </c>
      <c r="B76" s="1">
        <v>44196</v>
      </c>
      <c r="C76" t="s">
        <v>665</v>
      </c>
      <c r="D76" t="s">
        <v>666</v>
      </c>
      <c r="E76" s="4">
        <v>420147.77999999229</v>
      </c>
      <c r="F76" t="s">
        <v>567</v>
      </c>
      <c r="G76" t="s">
        <v>511</v>
      </c>
      <c r="H76" t="s">
        <v>340</v>
      </c>
      <c r="I76" t="s">
        <v>341</v>
      </c>
      <c r="J76" t="s">
        <v>667</v>
      </c>
      <c r="L76" t="s">
        <v>340</v>
      </c>
      <c r="M76" t="s">
        <v>341</v>
      </c>
      <c r="N76" t="s">
        <v>573</v>
      </c>
    </row>
    <row r="77" spans="1:14" hidden="1" x14ac:dyDescent="0.25">
      <c r="A77" t="s">
        <v>241</v>
      </c>
      <c r="B77" s="1">
        <v>44196</v>
      </c>
      <c r="C77" t="s">
        <v>668</v>
      </c>
      <c r="D77" t="s">
        <v>669</v>
      </c>
      <c r="E77" s="4">
        <v>5356.19</v>
      </c>
      <c r="F77" t="s">
        <v>567</v>
      </c>
      <c r="G77" t="s">
        <v>471</v>
      </c>
      <c r="H77" t="s">
        <v>308</v>
      </c>
      <c r="I77" t="s">
        <v>309</v>
      </c>
      <c r="J77" t="s">
        <v>264</v>
      </c>
      <c r="L77" t="s">
        <v>378</v>
      </c>
      <c r="M77" t="s">
        <v>379</v>
      </c>
      <c r="N77" t="s">
        <v>487</v>
      </c>
    </row>
    <row r="78" spans="1:14" hidden="1" x14ac:dyDescent="0.25">
      <c r="A78" t="s">
        <v>241</v>
      </c>
      <c r="B78" s="1">
        <v>44561</v>
      </c>
      <c r="C78" t="s">
        <v>668</v>
      </c>
      <c r="D78" t="s">
        <v>669</v>
      </c>
      <c r="E78" s="4">
        <v>6034.08</v>
      </c>
      <c r="F78" t="s">
        <v>567</v>
      </c>
      <c r="G78" t="s">
        <v>471</v>
      </c>
      <c r="H78" t="s">
        <v>308</v>
      </c>
      <c r="I78" t="s">
        <v>309</v>
      </c>
      <c r="J78" t="s">
        <v>264</v>
      </c>
      <c r="L78" t="s">
        <v>378</v>
      </c>
      <c r="M78" t="s">
        <v>379</v>
      </c>
      <c r="N78" t="s">
        <v>487</v>
      </c>
    </row>
    <row r="79" spans="1:14" hidden="1" x14ac:dyDescent="0.25">
      <c r="A79" t="s">
        <v>241</v>
      </c>
      <c r="B79" s="1">
        <v>44196</v>
      </c>
      <c r="C79" t="s">
        <v>670</v>
      </c>
      <c r="D79" t="s">
        <v>671</v>
      </c>
      <c r="E79" s="4">
        <v>24739.010000000009</v>
      </c>
      <c r="F79" t="s">
        <v>567</v>
      </c>
      <c r="G79" t="s">
        <v>511</v>
      </c>
      <c r="H79" t="s">
        <v>340</v>
      </c>
      <c r="I79" t="s">
        <v>341</v>
      </c>
      <c r="J79" t="s">
        <v>667</v>
      </c>
      <c r="L79" t="s">
        <v>340</v>
      </c>
      <c r="M79" t="s">
        <v>341</v>
      </c>
      <c r="N79" t="s">
        <v>573</v>
      </c>
    </row>
    <row r="80" spans="1:14" hidden="1" x14ac:dyDescent="0.25">
      <c r="A80" t="s">
        <v>241</v>
      </c>
      <c r="B80" s="1">
        <v>44196</v>
      </c>
      <c r="C80" t="s">
        <v>672</v>
      </c>
      <c r="D80" t="s">
        <v>673</v>
      </c>
      <c r="E80" s="4">
        <v>4685.83</v>
      </c>
      <c r="F80" t="s">
        <v>567</v>
      </c>
      <c r="G80" t="s">
        <v>471</v>
      </c>
      <c r="H80" t="s">
        <v>308</v>
      </c>
      <c r="I80" t="s">
        <v>309</v>
      </c>
      <c r="J80" t="s">
        <v>264</v>
      </c>
      <c r="L80" t="s">
        <v>378</v>
      </c>
      <c r="M80" t="s">
        <v>379</v>
      </c>
      <c r="N80" t="s">
        <v>487</v>
      </c>
    </row>
    <row r="81" spans="1:14" hidden="1" x14ac:dyDescent="0.25">
      <c r="A81" t="s">
        <v>241</v>
      </c>
      <c r="B81" s="1">
        <v>44561</v>
      </c>
      <c r="C81" t="s">
        <v>672</v>
      </c>
      <c r="D81" t="s">
        <v>673</v>
      </c>
      <c r="E81" s="4">
        <v>9879.83</v>
      </c>
      <c r="F81" t="s">
        <v>567</v>
      </c>
      <c r="G81" t="s">
        <v>471</v>
      </c>
      <c r="H81" t="s">
        <v>308</v>
      </c>
      <c r="I81" t="s">
        <v>309</v>
      </c>
      <c r="J81" t="s">
        <v>264</v>
      </c>
      <c r="L81" t="s">
        <v>378</v>
      </c>
      <c r="M81" t="s">
        <v>379</v>
      </c>
      <c r="N81" t="s">
        <v>487</v>
      </c>
    </row>
    <row r="82" spans="1:14" hidden="1" x14ac:dyDescent="0.25">
      <c r="A82" t="s">
        <v>241</v>
      </c>
      <c r="B82" s="1">
        <v>44196</v>
      </c>
      <c r="C82" t="s">
        <v>674</v>
      </c>
      <c r="D82" t="s">
        <v>675</v>
      </c>
      <c r="E82" s="4">
        <v>2613.8700000000003</v>
      </c>
      <c r="F82" t="s">
        <v>567</v>
      </c>
      <c r="G82" t="s">
        <v>511</v>
      </c>
      <c r="H82" t="s">
        <v>340</v>
      </c>
      <c r="I82" t="s">
        <v>341</v>
      </c>
      <c r="J82" t="s">
        <v>667</v>
      </c>
      <c r="L82" t="s">
        <v>340</v>
      </c>
      <c r="M82" t="s">
        <v>341</v>
      </c>
      <c r="N82" t="s">
        <v>573</v>
      </c>
    </row>
    <row r="83" spans="1:14" hidden="1" x14ac:dyDescent="0.25">
      <c r="A83" t="s">
        <v>241</v>
      </c>
      <c r="B83" s="1">
        <v>44196</v>
      </c>
      <c r="C83" t="s">
        <v>676</v>
      </c>
      <c r="D83" t="s">
        <v>677</v>
      </c>
      <c r="E83" s="4">
        <v>84840.6</v>
      </c>
      <c r="F83" t="s">
        <v>567</v>
      </c>
      <c r="G83" t="s">
        <v>471</v>
      </c>
      <c r="H83" t="s">
        <v>308</v>
      </c>
      <c r="I83" t="s">
        <v>309</v>
      </c>
      <c r="J83" t="s">
        <v>264</v>
      </c>
      <c r="L83" t="s">
        <v>378</v>
      </c>
      <c r="M83" t="s">
        <v>379</v>
      </c>
      <c r="N83" t="s">
        <v>477</v>
      </c>
    </row>
    <row r="84" spans="1:14" hidden="1" x14ac:dyDescent="0.25">
      <c r="A84" t="s">
        <v>241</v>
      </c>
      <c r="B84" s="1">
        <v>44561</v>
      </c>
      <c r="C84" t="s">
        <v>676</v>
      </c>
      <c r="D84" t="s">
        <v>677</v>
      </c>
      <c r="E84" s="4">
        <v>89426.240000000005</v>
      </c>
      <c r="F84" t="s">
        <v>567</v>
      </c>
      <c r="G84" t="s">
        <v>471</v>
      </c>
      <c r="H84" t="s">
        <v>308</v>
      </c>
      <c r="I84" t="s">
        <v>309</v>
      </c>
      <c r="J84" t="s">
        <v>264</v>
      </c>
      <c r="L84" t="s">
        <v>378</v>
      </c>
      <c r="M84" t="s">
        <v>379</v>
      </c>
      <c r="N84" t="s">
        <v>477</v>
      </c>
    </row>
    <row r="85" spans="1:14" hidden="1" x14ac:dyDescent="0.25">
      <c r="A85" t="s">
        <v>241</v>
      </c>
      <c r="B85" s="1">
        <v>44196</v>
      </c>
      <c r="C85" t="s">
        <v>678</v>
      </c>
      <c r="D85" t="s">
        <v>679</v>
      </c>
      <c r="E85" s="4">
        <v>1539177.28</v>
      </c>
      <c r="F85" t="s">
        <v>567</v>
      </c>
      <c r="G85" t="s">
        <v>511</v>
      </c>
      <c r="H85" t="s">
        <v>340</v>
      </c>
      <c r="I85" t="s">
        <v>341</v>
      </c>
      <c r="J85" t="s">
        <v>667</v>
      </c>
      <c r="L85" t="s">
        <v>340</v>
      </c>
      <c r="M85" t="s">
        <v>341</v>
      </c>
      <c r="N85" t="s">
        <v>573</v>
      </c>
    </row>
    <row r="86" spans="1:14" hidden="1" x14ac:dyDescent="0.25">
      <c r="A86" t="s">
        <v>241</v>
      </c>
      <c r="B86" s="1">
        <v>44196</v>
      </c>
      <c r="C86" t="s">
        <v>680</v>
      </c>
      <c r="D86" t="s">
        <v>681</v>
      </c>
      <c r="E86" s="4">
        <v>54305.16</v>
      </c>
      <c r="F86" t="s">
        <v>567</v>
      </c>
      <c r="G86" t="s">
        <v>471</v>
      </c>
      <c r="H86" t="s">
        <v>308</v>
      </c>
      <c r="I86" t="s">
        <v>309</v>
      </c>
      <c r="J86" t="s">
        <v>264</v>
      </c>
      <c r="L86" t="s">
        <v>378</v>
      </c>
      <c r="M86" t="s">
        <v>379</v>
      </c>
      <c r="N86" t="s">
        <v>487</v>
      </c>
    </row>
    <row r="87" spans="1:14" hidden="1" x14ac:dyDescent="0.25">
      <c r="A87" t="s">
        <v>241</v>
      </c>
      <c r="B87" s="1">
        <v>44561</v>
      </c>
      <c r="C87" t="s">
        <v>680</v>
      </c>
      <c r="D87" t="s">
        <v>681</v>
      </c>
      <c r="E87" s="4">
        <v>51401.570000000007</v>
      </c>
      <c r="F87" t="s">
        <v>567</v>
      </c>
      <c r="G87" t="s">
        <v>471</v>
      </c>
      <c r="H87" t="s">
        <v>308</v>
      </c>
      <c r="I87" t="s">
        <v>309</v>
      </c>
      <c r="J87" t="s">
        <v>264</v>
      </c>
      <c r="L87" t="s">
        <v>378</v>
      </c>
      <c r="M87" t="s">
        <v>379</v>
      </c>
      <c r="N87" t="s">
        <v>487</v>
      </c>
    </row>
    <row r="88" spans="1:14" hidden="1" x14ac:dyDescent="0.25">
      <c r="A88" t="s">
        <v>241</v>
      </c>
      <c r="B88" s="1">
        <v>44196</v>
      </c>
      <c r="C88" t="s">
        <v>682</v>
      </c>
      <c r="D88" t="s">
        <v>683</v>
      </c>
      <c r="E88" s="4">
        <v>6000</v>
      </c>
      <c r="F88" t="s">
        <v>567</v>
      </c>
      <c r="G88" t="s">
        <v>511</v>
      </c>
      <c r="H88" t="s">
        <v>345</v>
      </c>
      <c r="I88" t="s">
        <v>346</v>
      </c>
      <c r="J88" t="s">
        <v>684</v>
      </c>
      <c r="L88" t="s">
        <v>345</v>
      </c>
      <c r="M88" t="s">
        <v>346</v>
      </c>
      <c r="N88" t="s">
        <v>573</v>
      </c>
    </row>
    <row r="89" spans="1:14" hidden="1" x14ac:dyDescent="0.25">
      <c r="A89" t="s">
        <v>241</v>
      </c>
      <c r="B89" s="1">
        <v>44196</v>
      </c>
      <c r="C89" t="s">
        <v>685</v>
      </c>
      <c r="D89" t="s">
        <v>686</v>
      </c>
      <c r="E89" s="4">
        <v>47742.97</v>
      </c>
      <c r="F89" t="s">
        <v>567</v>
      </c>
      <c r="G89" t="s">
        <v>471</v>
      </c>
      <c r="H89" t="s">
        <v>301</v>
      </c>
      <c r="I89" t="s">
        <v>302</v>
      </c>
      <c r="J89" t="s">
        <v>258</v>
      </c>
      <c r="L89" t="s">
        <v>378</v>
      </c>
      <c r="M89" t="s">
        <v>379</v>
      </c>
      <c r="N89" t="s">
        <v>486</v>
      </c>
    </row>
    <row r="90" spans="1:14" hidden="1" x14ac:dyDescent="0.25">
      <c r="A90" t="s">
        <v>241</v>
      </c>
      <c r="B90" s="1">
        <v>44561</v>
      </c>
      <c r="C90" t="s">
        <v>685</v>
      </c>
      <c r="D90" t="s">
        <v>686</v>
      </c>
      <c r="E90" s="4">
        <v>69248.66</v>
      </c>
      <c r="F90" t="s">
        <v>567</v>
      </c>
      <c r="G90" t="s">
        <v>471</v>
      </c>
      <c r="H90" t="s">
        <v>301</v>
      </c>
      <c r="I90" t="s">
        <v>302</v>
      </c>
      <c r="J90" t="s">
        <v>258</v>
      </c>
      <c r="L90" t="s">
        <v>378</v>
      </c>
      <c r="M90" t="s">
        <v>379</v>
      </c>
      <c r="N90" t="s">
        <v>486</v>
      </c>
    </row>
    <row r="91" spans="1:14" hidden="1" x14ac:dyDescent="0.25">
      <c r="A91" t="s">
        <v>241</v>
      </c>
      <c r="B91" s="1">
        <v>44196</v>
      </c>
      <c r="C91" t="s">
        <v>687</v>
      </c>
      <c r="D91" t="s">
        <v>688</v>
      </c>
      <c r="E91" s="4">
        <v>38.719999999999992</v>
      </c>
      <c r="F91" t="s">
        <v>567</v>
      </c>
      <c r="G91" t="s">
        <v>511</v>
      </c>
      <c r="H91" t="s">
        <v>355</v>
      </c>
      <c r="I91" t="s">
        <v>356</v>
      </c>
      <c r="J91" t="s">
        <v>689</v>
      </c>
      <c r="L91" t="s">
        <v>355</v>
      </c>
      <c r="M91" t="s">
        <v>427</v>
      </c>
      <c r="N91" t="s">
        <v>573</v>
      </c>
    </row>
    <row r="92" spans="1:14" hidden="1" x14ac:dyDescent="0.25">
      <c r="A92" t="s">
        <v>241</v>
      </c>
      <c r="B92" s="1">
        <v>44196</v>
      </c>
      <c r="C92" t="s">
        <v>690</v>
      </c>
      <c r="D92" t="s">
        <v>691</v>
      </c>
      <c r="E92" s="4">
        <v>26210</v>
      </c>
      <c r="F92" t="s">
        <v>567</v>
      </c>
      <c r="G92" t="s">
        <v>471</v>
      </c>
      <c r="H92" t="s">
        <v>308</v>
      </c>
      <c r="I92" t="s">
        <v>309</v>
      </c>
      <c r="J92" t="s">
        <v>264</v>
      </c>
      <c r="L92" t="s">
        <v>378</v>
      </c>
      <c r="M92" t="s">
        <v>379</v>
      </c>
      <c r="N92" t="s">
        <v>487</v>
      </c>
    </row>
    <row r="93" spans="1:14" hidden="1" x14ac:dyDescent="0.25">
      <c r="A93" t="s">
        <v>241</v>
      </c>
      <c r="B93" s="1">
        <v>44561</v>
      </c>
      <c r="C93" t="s">
        <v>690</v>
      </c>
      <c r="D93" t="s">
        <v>691</v>
      </c>
      <c r="E93" s="4">
        <v>29139.67</v>
      </c>
      <c r="F93" t="s">
        <v>567</v>
      </c>
      <c r="G93" t="s">
        <v>471</v>
      </c>
      <c r="H93" t="s">
        <v>308</v>
      </c>
      <c r="I93" t="s">
        <v>309</v>
      </c>
      <c r="J93" t="s">
        <v>264</v>
      </c>
      <c r="L93" t="s">
        <v>378</v>
      </c>
      <c r="M93" t="s">
        <v>379</v>
      </c>
      <c r="N93" t="s">
        <v>487</v>
      </c>
    </row>
    <row r="94" spans="1:14" hidden="1" x14ac:dyDescent="0.25">
      <c r="A94" t="s">
        <v>241</v>
      </c>
      <c r="B94" s="1">
        <v>44196</v>
      </c>
      <c r="C94" t="s">
        <v>692</v>
      </c>
      <c r="D94" t="s">
        <v>693</v>
      </c>
      <c r="E94" s="4">
        <v>12736.14</v>
      </c>
      <c r="F94" t="s">
        <v>567</v>
      </c>
      <c r="G94" t="s">
        <v>471</v>
      </c>
      <c r="H94" t="s">
        <v>308</v>
      </c>
      <c r="I94" t="s">
        <v>309</v>
      </c>
      <c r="J94" t="s">
        <v>264</v>
      </c>
      <c r="L94" t="s">
        <v>378</v>
      </c>
      <c r="M94" t="s">
        <v>379</v>
      </c>
      <c r="N94" t="s">
        <v>487</v>
      </c>
    </row>
    <row r="95" spans="1:14" hidden="1" x14ac:dyDescent="0.25">
      <c r="A95" t="s">
        <v>241</v>
      </c>
      <c r="B95" s="1">
        <v>44561</v>
      </c>
      <c r="C95" t="s">
        <v>692</v>
      </c>
      <c r="D95" t="s">
        <v>693</v>
      </c>
      <c r="E95" s="4">
        <v>7950</v>
      </c>
      <c r="F95" t="s">
        <v>567</v>
      </c>
      <c r="G95" t="s">
        <v>471</v>
      </c>
      <c r="H95" t="s">
        <v>308</v>
      </c>
      <c r="I95" t="s">
        <v>309</v>
      </c>
      <c r="J95" t="s">
        <v>264</v>
      </c>
      <c r="L95" t="s">
        <v>378</v>
      </c>
      <c r="M95" t="s">
        <v>379</v>
      </c>
      <c r="N95" t="s">
        <v>487</v>
      </c>
    </row>
    <row r="96" spans="1:14" hidden="1" x14ac:dyDescent="0.25">
      <c r="A96" t="s">
        <v>241</v>
      </c>
      <c r="B96" s="1">
        <v>44196</v>
      </c>
      <c r="C96" t="s">
        <v>694</v>
      </c>
      <c r="D96" t="s">
        <v>695</v>
      </c>
      <c r="E96" s="4">
        <v>40561.15</v>
      </c>
      <c r="F96" t="s">
        <v>567</v>
      </c>
      <c r="G96" t="s">
        <v>511</v>
      </c>
      <c r="H96" t="s">
        <v>345</v>
      </c>
      <c r="I96" t="s">
        <v>346</v>
      </c>
      <c r="J96" t="s">
        <v>684</v>
      </c>
      <c r="L96" t="s">
        <v>345</v>
      </c>
      <c r="M96" t="s">
        <v>346</v>
      </c>
      <c r="N96" t="s">
        <v>573</v>
      </c>
    </row>
    <row r="97" spans="1:14" hidden="1" x14ac:dyDescent="0.25">
      <c r="A97" t="s">
        <v>241</v>
      </c>
      <c r="B97" s="1">
        <v>44196</v>
      </c>
      <c r="C97" t="s">
        <v>696</v>
      </c>
      <c r="D97" t="s">
        <v>697</v>
      </c>
      <c r="E97" s="4">
        <v>9591.5300000000007</v>
      </c>
      <c r="F97" t="s">
        <v>567</v>
      </c>
      <c r="G97" t="s">
        <v>471</v>
      </c>
      <c r="H97" t="s">
        <v>308</v>
      </c>
      <c r="I97" t="s">
        <v>309</v>
      </c>
      <c r="J97" t="s">
        <v>264</v>
      </c>
      <c r="L97" t="s">
        <v>378</v>
      </c>
      <c r="M97" t="s">
        <v>379</v>
      </c>
      <c r="N97" t="s">
        <v>487</v>
      </c>
    </row>
    <row r="98" spans="1:14" hidden="1" x14ac:dyDescent="0.25">
      <c r="A98" t="s">
        <v>241</v>
      </c>
      <c r="B98" s="1">
        <v>44561</v>
      </c>
      <c r="C98" t="s">
        <v>696</v>
      </c>
      <c r="D98" t="s">
        <v>697</v>
      </c>
      <c r="E98" s="4">
        <v>4366.9000000000005</v>
      </c>
      <c r="F98" t="s">
        <v>567</v>
      </c>
      <c r="G98" t="s">
        <v>471</v>
      </c>
      <c r="H98" t="s">
        <v>308</v>
      </c>
      <c r="I98" t="s">
        <v>309</v>
      </c>
      <c r="J98" t="s">
        <v>264</v>
      </c>
      <c r="L98" t="s">
        <v>378</v>
      </c>
      <c r="M98" t="s">
        <v>379</v>
      </c>
      <c r="N98" t="s">
        <v>487</v>
      </c>
    </row>
    <row r="99" spans="1:14" hidden="1" x14ac:dyDescent="0.25">
      <c r="A99" t="s">
        <v>241</v>
      </c>
      <c r="B99" s="1">
        <v>44196</v>
      </c>
      <c r="C99" t="s">
        <v>698</v>
      </c>
      <c r="D99" t="s">
        <v>699</v>
      </c>
      <c r="E99" s="4">
        <v>31448.400000000001</v>
      </c>
      <c r="F99" t="s">
        <v>567</v>
      </c>
      <c r="G99" t="s">
        <v>471</v>
      </c>
      <c r="H99" t="s">
        <v>308</v>
      </c>
      <c r="I99" t="s">
        <v>309</v>
      </c>
      <c r="J99" t="s">
        <v>264</v>
      </c>
      <c r="L99" t="s">
        <v>378</v>
      </c>
      <c r="M99" t="s">
        <v>379</v>
      </c>
      <c r="N99" t="s">
        <v>487</v>
      </c>
    </row>
    <row r="100" spans="1:14" hidden="1" x14ac:dyDescent="0.25">
      <c r="A100" t="s">
        <v>241</v>
      </c>
      <c r="B100" s="1">
        <v>44561</v>
      </c>
      <c r="C100" t="s">
        <v>698</v>
      </c>
      <c r="D100" t="s">
        <v>699</v>
      </c>
      <c r="E100" s="4">
        <v>39926.399999999994</v>
      </c>
      <c r="F100" t="s">
        <v>567</v>
      </c>
      <c r="G100" t="s">
        <v>471</v>
      </c>
      <c r="H100" t="s">
        <v>308</v>
      </c>
      <c r="I100" t="s">
        <v>309</v>
      </c>
      <c r="J100" t="s">
        <v>264</v>
      </c>
      <c r="L100" t="s">
        <v>378</v>
      </c>
      <c r="M100" t="s">
        <v>379</v>
      </c>
      <c r="N100" t="s">
        <v>487</v>
      </c>
    </row>
    <row r="101" spans="1:14" hidden="1" x14ac:dyDescent="0.25">
      <c r="A101" t="s">
        <v>241</v>
      </c>
      <c r="B101" s="1">
        <v>44196</v>
      </c>
      <c r="C101" t="s">
        <v>700</v>
      </c>
      <c r="D101" t="s">
        <v>701</v>
      </c>
      <c r="E101" s="4">
        <v>16153.98</v>
      </c>
      <c r="F101" t="s">
        <v>567</v>
      </c>
      <c r="G101" t="s">
        <v>511</v>
      </c>
      <c r="H101" t="s">
        <v>355</v>
      </c>
      <c r="I101" t="s">
        <v>356</v>
      </c>
      <c r="J101" t="s">
        <v>689</v>
      </c>
      <c r="L101" t="s">
        <v>355</v>
      </c>
      <c r="M101" t="s">
        <v>427</v>
      </c>
      <c r="N101" t="s">
        <v>573</v>
      </c>
    </row>
    <row r="102" spans="1:14" hidden="1" x14ac:dyDescent="0.25">
      <c r="A102" t="s">
        <v>241</v>
      </c>
      <c r="B102" s="1">
        <v>44196</v>
      </c>
      <c r="C102" t="s">
        <v>702</v>
      </c>
      <c r="D102" t="s">
        <v>703</v>
      </c>
      <c r="E102" s="4">
        <v>7280</v>
      </c>
      <c r="F102" t="s">
        <v>567</v>
      </c>
      <c r="G102" t="s">
        <v>471</v>
      </c>
      <c r="H102" t="s">
        <v>311</v>
      </c>
      <c r="I102" t="s">
        <v>312</v>
      </c>
      <c r="J102" t="s">
        <v>264</v>
      </c>
      <c r="L102" t="s">
        <v>378</v>
      </c>
      <c r="M102" t="s">
        <v>379</v>
      </c>
      <c r="N102" t="s">
        <v>487</v>
      </c>
    </row>
    <row r="103" spans="1:14" hidden="1" x14ac:dyDescent="0.25">
      <c r="A103" t="s">
        <v>241</v>
      </c>
      <c r="B103" s="1">
        <v>44561</v>
      </c>
      <c r="C103" t="s">
        <v>702</v>
      </c>
      <c r="D103" t="s">
        <v>703</v>
      </c>
      <c r="E103" s="4">
        <v>7280</v>
      </c>
      <c r="F103" t="s">
        <v>567</v>
      </c>
      <c r="G103" t="s">
        <v>471</v>
      </c>
      <c r="H103" t="s">
        <v>311</v>
      </c>
      <c r="I103" t="s">
        <v>312</v>
      </c>
      <c r="J103" t="s">
        <v>264</v>
      </c>
      <c r="L103" t="s">
        <v>378</v>
      </c>
      <c r="M103" t="s">
        <v>379</v>
      </c>
      <c r="N103" t="s">
        <v>487</v>
      </c>
    </row>
    <row r="104" spans="1:14" hidden="1" x14ac:dyDescent="0.25">
      <c r="A104" t="s">
        <v>241</v>
      </c>
      <c r="B104" s="1">
        <v>44196</v>
      </c>
      <c r="C104" t="s">
        <v>704</v>
      </c>
      <c r="D104" t="s">
        <v>705</v>
      </c>
      <c r="E104" s="4">
        <v>15504.630000000003</v>
      </c>
      <c r="F104" t="s">
        <v>567</v>
      </c>
      <c r="G104" t="s">
        <v>471</v>
      </c>
      <c r="H104" t="s">
        <v>311</v>
      </c>
      <c r="I104" t="s">
        <v>312</v>
      </c>
      <c r="J104" t="s">
        <v>264</v>
      </c>
      <c r="L104" t="s">
        <v>378</v>
      </c>
      <c r="M104" t="s">
        <v>379</v>
      </c>
      <c r="N104" t="s">
        <v>487</v>
      </c>
    </row>
    <row r="105" spans="1:14" hidden="1" x14ac:dyDescent="0.25">
      <c r="A105" t="s">
        <v>241</v>
      </c>
      <c r="B105" s="1">
        <v>44561</v>
      </c>
      <c r="C105" t="s">
        <v>704</v>
      </c>
      <c r="D105" t="s">
        <v>705</v>
      </c>
      <c r="E105" s="4">
        <v>16060.1</v>
      </c>
      <c r="F105" t="s">
        <v>567</v>
      </c>
      <c r="G105" t="s">
        <v>471</v>
      </c>
      <c r="H105" t="s">
        <v>311</v>
      </c>
      <c r="I105" t="s">
        <v>312</v>
      </c>
      <c r="J105" t="s">
        <v>264</v>
      </c>
      <c r="L105" t="s">
        <v>378</v>
      </c>
      <c r="M105" t="s">
        <v>379</v>
      </c>
      <c r="N105" t="s">
        <v>487</v>
      </c>
    </row>
    <row r="106" spans="1:14" hidden="1" x14ac:dyDescent="0.25">
      <c r="A106" t="s">
        <v>241</v>
      </c>
      <c r="B106" s="1">
        <v>44196</v>
      </c>
      <c r="C106" t="s">
        <v>706</v>
      </c>
      <c r="D106" t="s">
        <v>707</v>
      </c>
      <c r="E106" s="4">
        <v>22849.57</v>
      </c>
      <c r="F106" t="s">
        <v>567</v>
      </c>
      <c r="G106" t="s">
        <v>511</v>
      </c>
      <c r="H106" t="s">
        <v>345</v>
      </c>
      <c r="I106" t="s">
        <v>346</v>
      </c>
      <c r="J106" t="s">
        <v>684</v>
      </c>
      <c r="L106" t="s">
        <v>345</v>
      </c>
      <c r="M106" t="s">
        <v>346</v>
      </c>
      <c r="N106" t="s">
        <v>573</v>
      </c>
    </row>
    <row r="107" spans="1:14" hidden="1" x14ac:dyDescent="0.25">
      <c r="A107" t="s">
        <v>241</v>
      </c>
      <c r="B107" s="1">
        <v>44196</v>
      </c>
      <c r="C107" t="s">
        <v>708</v>
      </c>
      <c r="D107" t="s">
        <v>709</v>
      </c>
      <c r="E107" s="4">
        <v>1408.01</v>
      </c>
      <c r="F107" t="s">
        <v>567</v>
      </c>
      <c r="G107" t="s">
        <v>471</v>
      </c>
      <c r="H107" t="s">
        <v>301</v>
      </c>
      <c r="I107" t="s">
        <v>302</v>
      </c>
      <c r="J107" t="s">
        <v>258</v>
      </c>
      <c r="L107" t="s">
        <v>378</v>
      </c>
      <c r="M107" t="s">
        <v>379</v>
      </c>
      <c r="N107" t="s">
        <v>482</v>
      </c>
    </row>
    <row r="108" spans="1:14" hidden="1" x14ac:dyDescent="0.25">
      <c r="A108" t="s">
        <v>241</v>
      </c>
      <c r="B108" s="1">
        <v>44561</v>
      </c>
      <c r="C108" t="s">
        <v>708</v>
      </c>
      <c r="D108" t="s">
        <v>709</v>
      </c>
      <c r="E108" s="4">
        <v>1598.7299999999998</v>
      </c>
      <c r="F108" t="s">
        <v>567</v>
      </c>
      <c r="G108" t="s">
        <v>471</v>
      </c>
      <c r="H108" t="s">
        <v>301</v>
      </c>
      <c r="I108" t="s">
        <v>302</v>
      </c>
      <c r="J108" t="s">
        <v>258</v>
      </c>
      <c r="L108" t="s">
        <v>378</v>
      </c>
      <c r="M108" t="s">
        <v>379</v>
      </c>
      <c r="N108" t="s">
        <v>482</v>
      </c>
    </row>
    <row r="109" spans="1:14" hidden="1" x14ac:dyDescent="0.25">
      <c r="A109" t="s">
        <v>241</v>
      </c>
      <c r="B109" s="1">
        <v>44196</v>
      </c>
      <c r="C109" t="s">
        <v>710</v>
      </c>
      <c r="D109" t="s">
        <v>711</v>
      </c>
      <c r="E109" s="4">
        <v>33716.150000000009</v>
      </c>
      <c r="F109" t="s">
        <v>567</v>
      </c>
      <c r="G109" t="s">
        <v>511</v>
      </c>
      <c r="H109" t="s">
        <v>355</v>
      </c>
      <c r="I109" t="s">
        <v>356</v>
      </c>
      <c r="J109" t="s">
        <v>689</v>
      </c>
      <c r="L109" t="s">
        <v>355</v>
      </c>
      <c r="M109" t="s">
        <v>427</v>
      </c>
      <c r="N109" t="s">
        <v>573</v>
      </c>
    </row>
    <row r="110" spans="1:14" hidden="1" x14ac:dyDescent="0.25">
      <c r="A110" t="s">
        <v>241</v>
      </c>
      <c r="B110" s="1">
        <v>44196</v>
      </c>
      <c r="C110" t="s">
        <v>712</v>
      </c>
      <c r="D110" t="s">
        <v>713</v>
      </c>
      <c r="E110" s="4">
        <v>747.65000000000009</v>
      </c>
      <c r="F110" t="s">
        <v>567</v>
      </c>
      <c r="G110" t="s">
        <v>471</v>
      </c>
      <c r="H110" t="s">
        <v>311</v>
      </c>
      <c r="I110" t="s">
        <v>312</v>
      </c>
      <c r="J110" t="s">
        <v>264</v>
      </c>
      <c r="L110" t="s">
        <v>378</v>
      </c>
      <c r="M110" t="s">
        <v>379</v>
      </c>
      <c r="N110" t="s">
        <v>487</v>
      </c>
    </row>
    <row r="111" spans="1:14" hidden="1" x14ac:dyDescent="0.25">
      <c r="A111" t="s">
        <v>241</v>
      </c>
      <c r="B111" s="1">
        <v>44561</v>
      </c>
      <c r="C111" t="s">
        <v>712</v>
      </c>
      <c r="D111" t="s">
        <v>713</v>
      </c>
      <c r="E111" s="4">
        <v>769.27</v>
      </c>
      <c r="F111" t="s">
        <v>567</v>
      </c>
      <c r="G111" t="s">
        <v>471</v>
      </c>
      <c r="H111" t="s">
        <v>311</v>
      </c>
      <c r="I111" t="s">
        <v>312</v>
      </c>
      <c r="J111" t="s">
        <v>264</v>
      </c>
      <c r="L111" t="s">
        <v>378</v>
      </c>
      <c r="M111" t="s">
        <v>379</v>
      </c>
      <c r="N111" t="s">
        <v>487</v>
      </c>
    </row>
    <row r="112" spans="1:14" hidden="1" x14ac:dyDescent="0.25">
      <c r="A112" t="s">
        <v>241</v>
      </c>
      <c r="B112" s="1">
        <v>44196</v>
      </c>
      <c r="C112" t="s">
        <v>714</v>
      </c>
      <c r="D112" t="s">
        <v>715</v>
      </c>
      <c r="E112" s="4">
        <v>567716.85</v>
      </c>
      <c r="F112" t="s">
        <v>567</v>
      </c>
      <c r="G112" t="s">
        <v>511</v>
      </c>
      <c r="H112" t="s">
        <v>355</v>
      </c>
      <c r="I112" t="s">
        <v>356</v>
      </c>
      <c r="J112" t="s">
        <v>689</v>
      </c>
      <c r="L112" t="s">
        <v>716</v>
      </c>
      <c r="M112" t="s">
        <v>356</v>
      </c>
      <c r="N112" t="s">
        <v>573</v>
      </c>
    </row>
    <row r="113" spans="1:14" hidden="1" x14ac:dyDescent="0.25">
      <c r="A113" t="s">
        <v>241</v>
      </c>
      <c r="B113" s="1">
        <v>44196</v>
      </c>
      <c r="C113" t="s">
        <v>717</v>
      </c>
      <c r="D113" t="s">
        <v>718</v>
      </c>
      <c r="E113" s="4">
        <v>17193.05</v>
      </c>
      <c r="F113" t="s">
        <v>567</v>
      </c>
      <c r="G113" t="s">
        <v>471</v>
      </c>
      <c r="H113" t="s">
        <v>311</v>
      </c>
      <c r="I113" t="s">
        <v>312</v>
      </c>
      <c r="J113" t="s">
        <v>264</v>
      </c>
      <c r="L113" t="s">
        <v>378</v>
      </c>
      <c r="M113" t="s">
        <v>379</v>
      </c>
      <c r="N113" t="s">
        <v>487</v>
      </c>
    </row>
    <row r="114" spans="1:14" hidden="1" x14ac:dyDescent="0.25">
      <c r="A114" t="s">
        <v>241</v>
      </c>
      <c r="B114" s="1">
        <v>44561</v>
      </c>
      <c r="C114" t="s">
        <v>717</v>
      </c>
      <c r="D114" t="s">
        <v>718</v>
      </c>
      <c r="E114" s="4">
        <v>3764.1499999999996</v>
      </c>
      <c r="F114" t="s">
        <v>567</v>
      </c>
      <c r="G114" t="s">
        <v>471</v>
      </c>
      <c r="H114" t="s">
        <v>311</v>
      </c>
      <c r="I114" t="s">
        <v>312</v>
      </c>
      <c r="J114" t="s">
        <v>264</v>
      </c>
      <c r="L114" t="s">
        <v>378</v>
      </c>
      <c r="M114" t="s">
        <v>379</v>
      </c>
      <c r="N114" t="s">
        <v>487</v>
      </c>
    </row>
    <row r="115" spans="1:14" hidden="1" x14ac:dyDescent="0.25">
      <c r="A115" t="s">
        <v>241</v>
      </c>
      <c r="B115" s="1">
        <v>44196</v>
      </c>
      <c r="C115" t="s">
        <v>719</v>
      </c>
      <c r="D115" t="s">
        <v>720</v>
      </c>
      <c r="E115" s="4">
        <v>1237.2</v>
      </c>
      <c r="F115" t="s">
        <v>567</v>
      </c>
      <c r="G115" t="s">
        <v>471</v>
      </c>
      <c r="H115" t="s">
        <v>311</v>
      </c>
      <c r="I115" t="s">
        <v>312</v>
      </c>
      <c r="J115" t="s">
        <v>264</v>
      </c>
      <c r="L115" t="s">
        <v>378</v>
      </c>
      <c r="M115" t="s">
        <v>379</v>
      </c>
      <c r="N115" t="s">
        <v>487</v>
      </c>
    </row>
    <row r="116" spans="1:14" hidden="1" x14ac:dyDescent="0.25">
      <c r="A116" t="s">
        <v>241</v>
      </c>
      <c r="B116" s="1">
        <v>44561</v>
      </c>
      <c r="C116" t="s">
        <v>719</v>
      </c>
      <c r="D116" t="s">
        <v>720</v>
      </c>
      <c r="E116" s="4">
        <v>2786.0200000000004</v>
      </c>
      <c r="F116" t="s">
        <v>567</v>
      </c>
      <c r="G116" t="s">
        <v>471</v>
      </c>
      <c r="H116" t="s">
        <v>311</v>
      </c>
      <c r="I116" t="s">
        <v>312</v>
      </c>
      <c r="J116" t="s">
        <v>264</v>
      </c>
      <c r="L116" t="s">
        <v>378</v>
      </c>
      <c r="M116" t="s">
        <v>379</v>
      </c>
      <c r="N116" t="s">
        <v>487</v>
      </c>
    </row>
    <row r="117" spans="1:14" hidden="1" x14ac:dyDescent="0.25">
      <c r="A117" t="s">
        <v>241</v>
      </c>
      <c r="B117" s="1">
        <v>44196</v>
      </c>
      <c r="C117" t="s">
        <v>721</v>
      </c>
      <c r="D117" t="s">
        <v>722</v>
      </c>
      <c r="E117" s="4">
        <v>340</v>
      </c>
      <c r="F117" t="s">
        <v>567</v>
      </c>
      <c r="G117" t="s">
        <v>471</v>
      </c>
      <c r="H117" t="s">
        <v>308</v>
      </c>
      <c r="I117" t="s">
        <v>309</v>
      </c>
      <c r="J117" t="s">
        <v>264</v>
      </c>
      <c r="L117" t="s">
        <v>378</v>
      </c>
      <c r="M117" t="s">
        <v>379</v>
      </c>
      <c r="N117" t="s">
        <v>487</v>
      </c>
    </row>
    <row r="118" spans="1:14" hidden="1" x14ac:dyDescent="0.25">
      <c r="A118" t="s">
        <v>241</v>
      </c>
      <c r="B118" s="1">
        <v>44561</v>
      </c>
      <c r="C118" t="s">
        <v>721</v>
      </c>
      <c r="D118" t="s">
        <v>722</v>
      </c>
      <c r="E118" s="4">
        <v>120</v>
      </c>
      <c r="F118" t="s">
        <v>567</v>
      </c>
      <c r="G118" t="s">
        <v>471</v>
      </c>
      <c r="H118" t="s">
        <v>308</v>
      </c>
      <c r="I118" t="s">
        <v>309</v>
      </c>
      <c r="J118" t="s">
        <v>264</v>
      </c>
      <c r="L118" t="s">
        <v>378</v>
      </c>
      <c r="M118" t="s">
        <v>379</v>
      </c>
      <c r="N118" t="s">
        <v>487</v>
      </c>
    </row>
    <row r="119" spans="1:14" hidden="1" x14ac:dyDescent="0.25">
      <c r="A119" t="s">
        <v>241</v>
      </c>
      <c r="B119" s="1">
        <v>44196</v>
      </c>
      <c r="C119" t="s">
        <v>723</v>
      </c>
      <c r="D119" t="s">
        <v>724</v>
      </c>
      <c r="E119" s="4">
        <v>10067.450000000004</v>
      </c>
      <c r="F119" t="s">
        <v>567</v>
      </c>
      <c r="G119" t="s">
        <v>511</v>
      </c>
      <c r="H119" t="s">
        <v>345</v>
      </c>
      <c r="I119" t="s">
        <v>346</v>
      </c>
      <c r="J119" t="s">
        <v>725</v>
      </c>
      <c r="L119" t="s">
        <v>342</v>
      </c>
      <c r="M119" t="s">
        <v>346</v>
      </c>
      <c r="N119" t="s">
        <v>573</v>
      </c>
    </row>
    <row r="120" spans="1:14" hidden="1" x14ac:dyDescent="0.25">
      <c r="A120" t="s">
        <v>241</v>
      </c>
      <c r="B120" s="1">
        <v>44196</v>
      </c>
      <c r="C120" t="s">
        <v>726</v>
      </c>
      <c r="D120" t="s">
        <v>727</v>
      </c>
      <c r="E120" s="4">
        <v>13337.689999999999</v>
      </c>
      <c r="F120" t="s">
        <v>567</v>
      </c>
      <c r="G120" t="s">
        <v>471</v>
      </c>
      <c r="H120" t="s">
        <v>301</v>
      </c>
      <c r="I120" t="s">
        <v>302</v>
      </c>
      <c r="J120" t="s">
        <v>258</v>
      </c>
      <c r="L120" t="s">
        <v>378</v>
      </c>
      <c r="M120" t="s">
        <v>379</v>
      </c>
      <c r="N120" t="s">
        <v>486</v>
      </c>
    </row>
    <row r="121" spans="1:14" hidden="1" x14ac:dyDescent="0.25">
      <c r="A121" t="s">
        <v>241</v>
      </c>
      <c r="B121" s="1">
        <v>44561</v>
      </c>
      <c r="C121" t="s">
        <v>726</v>
      </c>
      <c r="D121" t="s">
        <v>727</v>
      </c>
      <c r="E121" s="4">
        <v>16904.22</v>
      </c>
      <c r="F121" t="s">
        <v>567</v>
      </c>
      <c r="G121" t="s">
        <v>471</v>
      </c>
      <c r="H121" t="s">
        <v>301</v>
      </c>
      <c r="I121" t="s">
        <v>302</v>
      </c>
      <c r="J121" t="s">
        <v>258</v>
      </c>
      <c r="L121" t="s">
        <v>378</v>
      </c>
      <c r="M121" t="s">
        <v>379</v>
      </c>
      <c r="N121" t="s">
        <v>486</v>
      </c>
    </row>
    <row r="122" spans="1:14" hidden="1" x14ac:dyDescent="0.25">
      <c r="A122" t="s">
        <v>241</v>
      </c>
      <c r="B122" s="1">
        <v>44196</v>
      </c>
      <c r="C122" t="s">
        <v>728</v>
      </c>
      <c r="D122" t="s">
        <v>729</v>
      </c>
      <c r="E122" s="4">
        <v>785.29000000001361</v>
      </c>
      <c r="F122" t="s">
        <v>567</v>
      </c>
      <c r="G122" t="s">
        <v>511</v>
      </c>
      <c r="H122" t="s">
        <v>345</v>
      </c>
      <c r="I122" t="s">
        <v>346</v>
      </c>
      <c r="J122" t="s">
        <v>684</v>
      </c>
      <c r="L122" t="s">
        <v>345</v>
      </c>
      <c r="M122" t="s">
        <v>346</v>
      </c>
      <c r="N122" t="s">
        <v>573</v>
      </c>
    </row>
    <row r="123" spans="1:14" hidden="1" x14ac:dyDescent="0.25">
      <c r="A123" t="s">
        <v>241</v>
      </c>
      <c r="B123" s="1">
        <v>44196</v>
      </c>
      <c r="C123" t="s">
        <v>730</v>
      </c>
      <c r="D123" t="s">
        <v>731</v>
      </c>
      <c r="E123" s="4">
        <v>4540.3599999999997</v>
      </c>
      <c r="F123" t="s">
        <v>567</v>
      </c>
      <c r="G123" t="s">
        <v>471</v>
      </c>
      <c r="H123" t="s">
        <v>308</v>
      </c>
      <c r="I123" t="s">
        <v>309</v>
      </c>
      <c r="J123" t="s">
        <v>264</v>
      </c>
      <c r="L123" t="s">
        <v>378</v>
      </c>
      <c r="M123" t="s">
        <v>379</v>
      </c>
      <c r="N123" t="s">
        <v>487</v>
      </c>
    </row>
    <row r="124" spans="1:14" hidden="1" x14ac:dyDescent="0.25">
      <c r="A124" t="s">
        <v>241</v>
      </c>
      <c r="B124" s="1">
        <v>44561</v>
      </c>
      <c r="C124" t="s">
        <v>730</v>
      </c>
      <c r="D124" t="s">
        <v>731</v>
      </c>
      <c r="E124" s="4">
        <v>901.49</v>
      </c>
      <c r="F124" t="s">
        <v>567</v>
      </c>
      <c r="G124" t="s">
        <v>471</v>
      </c>
      <c r="H124" t="s">
        <v>308</v>
      </c>
      <c r="I124" t="s">
        <v>309</v>
      </c>
      <c r="J124" t="s">
        <v>264</v>
      </c>
      <c r="L124" t="s">
        <v>378</v>
      </c>
      <c r="M124" t="s">
        <v>379</v>
      </c>
      <c r="N124" t="s">
        <v>487</v>
      </c>
    </row>
    <row r="125" spans="1:14" hidden="1" x14ac:dyDescent="0.25">
      <c r="A125" t="s">
        <v>241</v>
      </c>
      <c r="B125" s="1">
        <v>44196</v>
      </c>
      <c r="C125" t="s">
        <v>732</v>
      </c>
      <c r="D125" t="s">
        <v>733</v>
      </c>
      <c r="E125" s="4">
        <v>699.99999999997453</v>
      </c>
      <c r="F125" t="s">
        <v>567</v>
      </c>
      <c r="G125" t="s">
        <v>511</v>
      </c>
      <c r="H125" t="s">
        <v>345</v>
      </c>
      <c r="I125" t="s">
        <v>346</v>
      </c>
      <c r="J125" t="s">
        <v>684</v>
      </c>
      <c r="L125" t="s">
        <v>345</v>
      </c>
      <c r="M125" t="s">
        <v>346</v>
      </c>
      <c r="N125" t="s">
        <v>573</v>
      </c>
    </row>
    <row r="126" spans="1:14" hidden="1" x14ac:dyDescent="0.25">
      <c r="A126" t="s">
        <v>241</v>
      </c>
      <c r="B126" s="1">
        <v>44196</v>
      </c>
      <c r="C126" t="s">
        <v>734</v>
      </c>
      <c r="D126" t="s">
        <v>735</v>
      </c>
      <c r="E126" s="4">
        <v>1392.73</v>
      </c>
      <c r="F126" t="s">
        <v>567</v>
      </c>
      <c r="G126" t="s">
        <v>471</v>
      </c>
      <c r="H126" t="s">
        <v>308</v>
      </c>
      <c r="I126" t="s">
        <v>309</v>
      </c>
      <c r="J126" t="s">
        <v>264</v>
      </c>
      <c r="L126" t="s">
        <v>378</v>
      </c>
      <c r="M126" t="s">
        <v>379</v>
      </c>
      <c r="N126" t="s">
        <v>487</v>
      </c>
    </row>
    <row r="127" spans="1:14" hidden="1" x14ac:dyDescent="0.25">
      <c r="A127" t="s">
        <v>241</v>
      </c>
      <c r="B127" s="1">
        <v>44561</v>
      </c>
      <c r="C127" t="s">
        <v>734</v>
      </c>
      <c r="D127" t="s">
        <v>735</v>
      </c>
      <c r="E127" s="4">
        <v>624.94000000000005</v>
      </c>
      <c r="F127" t="s">
        <v>567</v>
      </c>
      <c r="G127" t="s">
        <v>471</v>
      </c>
      <c r="H127" t="s">
        <v>308</v>
      </c>
      <c r="I127" t="s">
        <v>309</v>
      </c>
      <c r="J127" t="s">
        <v>264</v>
      </c>
      <c r="L127" t="s">
        <v>378</v>
      </c>
      <c r="M127" t="s">
        <v>379</v>
      </c>
      <c r="N127" t="s">
        <v>487</v>
      </c>
    </row>
    <row r="128" spans="1:14" hidden="1" x14ac:dyDescent="0.25">
      <c r="A128" t="s">
        <v>241</v>
      </c>
      <c r="B128" s="1">
        <v>44196</v>
      </c>
      <c r="C128" t="s">
        <v>736</v>
      </c>
      <c r="D128" t="s">
        <v>737</v>
      </c>
      <c r="E128" s="4">
        <v>27666</v>
      </c>
      <c r="F128" t="s">
        <v>567</v>
      </c>
      <c r="G128" t="s">
        <v>511</v>
      </c>
      <c r="H128" t="s">
        <v>345</v>
      </c>
      <c r="I128" t="s">
        <v>346</v>
      </c>
      <c r="J128" t="s">
        <v>684</v>
      </c>
      <c r="L128" t="s">
        <v>345</v>
      </c>
      <c r="M128" t="s">
        <v>346</v>
      </c>
      <c r="N128" t="s">
        <v>573</v>
      </c>
    </row>
    <row r="129" spans="1:14" hidden="1" x14ac:dyDescent="0.25">
      <c r="A129" t="s">
        <v>241</v>
      </c>
      <c r="B129" s="1">
        <v>44196</v>
      </c>
      <c r="C129" t="s">
        <v>738</v>
      </c>
      <c r="D129" t="s">
        <v>739</v>
      </c>
      <c r="E129" s="4">
        <v>2379.5699999999997</v>
      </c>
      <c r="F129" t="s">
        <v>567</v>
      </c>
      <c r="G129" t="s">
        <v>471</v>
      </c>
      <c r="H129" t="s">
        <v>301</v>
      </c>
      <c r="I129" t="s">
        <v>302</v>
      </c>
      <c r="J129" t="s">
        <v>258</v>
      </c>
      <c r="L129" t="s">
        <v>378</v>
      </c>
      <c r="M129" t="s">
        <v>379</v>
      </c>
      <c r="N129" t="s">
        <v>487</v>
      </c>
    </row>
    <row r="130" spans="1:14" hidden="1" x14ac:dyDescent="0.25">
      <c r="A130" t="s">
        <v>241</v>
      </c>
      <c r="B130" s="1">
        <v>44561</v>
      </c>
      <c r="C130" t="s">
        <v>738</v>
      </c>
      <c r="D130" t="s">
        <v>739</v>
      </c>
      <c r="E130" s="4">
        <v>11650.42</v>
      </c>
      <c r="F130" t="s">
        <v>567</v>
      </c>
      <c r="G130" t="s">
        <v>471</v>
      </c>
      <c r="H130" t="s">
        <v>301</v>
      </c>
      <c r="I130" t="s">
        <v>302</v>
      </c>
      <c r="J130" t="s">
        <v>258</v>
      </c>
      <c r="L130" t="s">
        <v>378</v>
      </c>
      <c r="M130" t="s">
        <v>379</v>
      </c>
      <c r="N130" t="s">
        <v>487</v>
      </c>
    </row>
    <row r="131" spans="1:14" hidden="1" x14ac:dyDescent="0.25">
      <c r="A131" t="s">
        <v>241</v>
      </c>
      <c r="B131" s="1">
        <v>44196</v>
      </c>
      <c r="C131" t="s">
        <v>740</v>
      </c>
      <c r="D131" t="s">
        <v>741</v>
      </c>
      <c r="E131" s="4">
        <v>1473.9999999999991</v>
      </c>
      <c r="F131" t="s">
        <v>567</v>
      </c>
      <c r="G131" t="s">
        <v>511</v>
      </c>
      <c r="H131" t="s">
        <v>345</v>
      </c>
      <c r="I131" t="s">
        <v>346</v>
      </c>
      <c r="J131" t="s">
        <v>684</v>
      </c>
      <c r="L131" t="s">
        <v>345</v>
      </c>
      <c r="M131" t="s">
        <v>346</v>
      </c>
      <c r="N131" t="s">
        <v>573</v>
      </c>
    </row>
    <row r="132" spans="1:14" hidden="1" x14ac:dyDescent="0.25">
      <c r="A132" t="s">
        <v>241</v>
      </c>
      <c r="B132" s="1">
        <v>44196</v>
      </c>
      <c r="C132" t="s">
        <v>742</v>
      </c>
      <c r="D132" t="s">
        <v>743</v>
      </c>
      <c r="E132" s="4">
        <v>219</v>
      </c>
      <c r="F132" t="s">
        <v>567</v>
      </c>
      <c r="G132" t="s">
        <v>471</v>
      </c>
      <c r="H132" t="s">
        <v>308</v>
      </c>
      <c r="I132" t="s">
        <v>309</v>
      </c>
      <c r="J132" t="s">
        <v>264</v>
      </c>
      <c r="L132" t="s">
        <v>378</v>
      </c>
      <c r="M132" t="s">
        <v>379</v>
      </c>
      <c r="N132" t="s">
        <v>487</v>
      </c>
    </row>
    <row r="133" spans="1:14" hidden="1" x14ac:dyDescent="0.25">
      <c r="A133" t="s">
        <v>241</v>
      </c>
      <c r="B133" s="1">
        <v>44561</v>
      </c>
      <c r="C133" t="s">
        <v>742</v>
      </c>
      <c r="D133" t="s">
        <v>743</v>
      </c>
      <c r="E133" s="4">
        <v>1008</v>
      </c>
      <c r="F133" t="s">
        <v>567</v>
      </c>
      <c r="G133" t="s">
        <v>471</v>
      </c>
      <c r="H133" t="s">
        <v>308</v>
      </c>
      <c r="I133" t="s">
        <v>309</v>
      </c>
      <c r="J133" t="s">
        <v>264</v>
      </c>
      <c r="L133" t="s">
        <v>378</v>
      </c>
      <c r="M133" t="s">
        <v>379</v>
      </c>
      <c r="N133" t="s">
        <v>487</v>
      </c>
    </row>
    <row r="134" spans="1:14" hidden="1" x14ac:dyDescent="0.25">
      <c r="A134" t="s">
        <v>241</v>
      </c>
      <c r="B134" s="1">
        <v>44196</v>
      </c>
      <c r="C134" t="s">
        <v>744</v>
      </c>
      <c r="D134" t="s">
        <v>745</v>
      </c>
      <c r="E134" s="4">
        <v>3409.8300000000004</v>
      </c>
      <c r="F134" t="s">
        <v>567</v>
      </c>
      <c r="G134" t="s">
        <v>511</v>
      </c>
      <c r="H134" t="s">
        <v>348</v>
      </c>
      <c r="I134" t="s">
        <v>349</v>
      </c>
      <c r="J134" t="s">
        <v>746</v>
      </c>
      <c r="L134" t="s">
        <v>348</v>
      </c>
      <c r="M134" t="s">
        <v>346</v>
      </c>
      <c r="N134" t="s">
        <v>573</v>
      </c>
    </row>
    <row r="135" spans="1:14" hidden="1" x14ac:dyDescent="0.25">
      <c r="A135" t="s">
        <v>241</v>
      </c>
      <c r="B135" s="1">
        <v>44196</v>
      </c>
      <c r="C135" t="s">
        <v>747</v>
      </c>
      <c r="D135" t="s">
        <v>748</v>
      </c>
      <c r="E135" s="4">
        <v>27348.969999999998</v>
      </c>
      <c r="F135" t="s">
        <v>567</v>
      </c>
      <c r="G135" t="s">
        <v>471</v>
      </c>
      <c r="H135" t="s">
        <v>308</v>
      </c>
      <c r="I135" t="s">
        <v>309</v>
      </c>
      <c r="J135" t="s">
        <v>264</v>
      </c>
      <c r="L135" t="s">
        <v>378</v>
      </c>
      <c r="M135" t="s">
        <v>379</v>
      </c>
      <c r="N135" t="s">
        <v>487</v>
      </c>
    </row>
    <row r="136" spans="1:14" hidden="1" x14ac:dyDescent="0.25">
      <c r="A136" t="s">
        <v>241</v>
      </c>
      <c r="B136" s="1">
        <v>44561</v>
      </c>
      <c r="C136" t="s">
        <v>747</v>
      </c>
      <c r="D136" t="s">
        <v>748</v>
      </c>
      <c r="E136" s="4">
        <v>38555.440000000002</v>
      </c>
      <c r="F136" t="s">
        <v>567</v>
      </c>
      <c r="G136" t="s">
        <v>471</v>
      </c>
      <c r="H136" t="s">
        <v>308</v>
      </c>
      <c r="I136" t="s">
        <v>309</v>
      </c>
      <c r="J136" t="s">
        <v>264</v>
      </c>
      <c r="L136" t="s">
        <v>378</v>
      </c>
      <c r="M136" t="s">
        <v>379</v>
      </c>
      <c r="N136" t="s">
        <v>487</v>
      </c>
    </row>
    <row r="137" spans="1:14" hidden="1" x14ac:dyDescent="0.25">
      <c r="A137" t="s">
        <v>241</v>
      </c>
      <c r="B137" s="1">
        <v>44196</v>
      </c>
      <c r="C137" t="s">
        <v>749</v>
      </c>
      <c r="D137" t="s">
        <v>750</v>
      </c>
      <c r="E137" s="4">
        <v>6595.27</v>
      </c>
      <c r="F137" t="s">
        <v>567</v>
      </c>
      <c r="G137" t="s">
        <v>511</v>
      </c>
      <c r="H137" t="s">
        <v>345</v>
      </c>
      <c r="I137" t="s">
        <v>346</v>
      </c>
      <c r="J137" t="s">
        <v>684</v>
      </c>
      <c r="L137" t="s">
        <v>345</v>
      </c>
      <c r="M137" t="s">
        <v>346</v>
      </c>
      <c r="N137" t="s">
        <v>573</v>
      </c>
    </row>
    <row r="138" spans="1:14" hidden="1" x14ac:dyDescent="0.25">
      <c r="A138" t="s">
        <v>241</v>
      </c>
      <c r="B138" s="1">
        <v>44196</v>
      </c>
      <c r="C138" t="s">
        <v>751</v>
      </c>
      <c r="D138" t="s">
        <v>752</v>
      </c>
      <c r="E138" s="4">
        <v>64928.889999999985</v>
      </c>
      <c r="F138" t="s">
        <v>567</v>
      </c>
      <c r="G138" t="s">
        <v>471</v>
      </c>
      <c r="H138" t="s">
        <v>308</v>
      </c>
      <c r="I138" t="s">
        <v>309</v>
      </c>
      <c r="J138" t="s">
        <v>264</v>
      </c>
      <c r="L138" t="s">
        <v>378</v>
      </c>
      <c r="M138" t="s">
        <v>379</v>
      </c>
      <c r="N138" t="s">
        <v>485</v>
      </c>
    </row>
    <row r="139" spans="1:14" hidden="1" x14ac:dyDescent="0.25">
      <c r="A139" t="s">
        <v>241</v>
      </c>
      <c r="B139" s="1">
        <v>44561</v>
      </c>
      <c r="C139" t="s">
        <v>751</v>
      </c>
      <c r="D139" t="s">
        <v>752</v>
      </c>
      <c r="E139" s="4">
        <v>28259.760000000002</v>
      </c>
      <c r="F139" t="s">
        <v>567</v>
      </c>
      <c r="G139" t="s">
        <v>471</v>
      </c>
      <c r="H139" t="s">
        <v>308</v>
      </c>
      <c r="I139" t="s">
        <v>309</v>
      </c>
      <c r="J139" t="s">
        <v>264</v>
      </c>
      <c r="L139" t="s">
        <v>378</v>
      </c>
      <c r="M139" t="s">
        <v>379</v>
      </c>
      <c r="N139" t="s">
        <v>485</v>
      </c>
    </row>
    <row r="140" spans="1:14" hidden="1" x14ac:dyDescent="0.25">
      <c r="A140" t="s">
        <v>241</v>
      </c>
      <c r="B140" s="1">
        <v>44196</v>
      </c>
      <c r="C140" t="s">
        <v>753</v>
      </c>
      <c r="D140" t="s">
        <v>754</v>
      </c>
      <c r="E140" s="4">
        <v>33756.770000000004</v>
      </c>
      <c r="F140" t="s">
        <v>567</v>
      </c>
      <c r="G140" t="s">
        <v>511</v>
      </c>
      <c r="H140" t="s">
        <v>345</v>
      </c>
      <c r="I140" t="s">
        <v>346</v>
      </c>
      <c r="J140" t="s">
        <v>684</v>
      </c>
      <c r="L140" t="s">
        <v>345</v>
      </c>
      <c r="M140" t="s">
        <v>346</v>
      </c>
      <c r="N140" t="s">
        <v>573</v>
      </c>
    </row>
    <row r="141" spans="1:14" hidden="1" x14ac:dyDescent="0.25">
      <c r="A141" t="s">
        <v>241</v>
      </c>
      <c r="B141" s="1">
        <v>44196</v>
      </c>
      <c r="C141" t="s">
        <v>755</v>
      </c>
      <c r="D141" t="s">
        <v>756</v>
      </c>
      <c r="E141" s="4">
        <v>70</v>
      </c>
      <c r="F141" t="s">
        <v>567</v>
      </c>
      <c r="G141" t="s">
        <v>471</v>
      </c>
      <c r="H141" t="s">
        <v>311</v>
      </c>
      <c r="I141" t="s">
        <v>312</v>
      </c>
      <c r="J141" t="s">
        <v>264</v>
      </c>
      <c r="L141" t="s">
        <v>378</v>
      </c>
      <c r="M141" t="s">
        <v>379</v>
      </c>
      <c r="N141" t="s">
        <v>487</v>
      </c>
    </row>
    <row r="142" spans="1:14" hidden="1" x14ac:dyDescent="0.25">
      <c r="A142" t="s">
        <v>241</v>
      </c>
      <c r="B142" s="1">
        <v>44196</v>
      </c>
      <c r="C142" t="s">
        <v>757</v>
      </c>
      <c r="D142" t="s">
        <v>758</v>
      </c>
      <c r="E142" s="4">
        <v>175.94</v>
      </c>
      <c r="F142" t="s">
        <v>567</v>
      </c>
      <c r="G142" t="s">
        <v>511</v>
      </c>
      <c r="H142" t="s">
        <v>342</v>
      </c>
      <c r="I142" t="s">
        <v>343</v>
      </c>
      <c r="J142" t="s">
        <v>725</v>
      </c>
      <c r="L142" t="s">
        <v>342</v>
      </c>
      <c r="M142" t="s">
        <v>343</v>
      </c>
      <c r="N142" t="s">
        <v>573</v>
      </c>
    </row>
    <row r="143" spans="1:14" hidden="1" x14ac:dyDescent="0.25">
      <c r="A143" t="s">
        <v>241</v>
      </c>
      <c r="B143" s="1">
        <v>44196</v>
      </c>
      <c r="C143" t="s">
        <v>759</v>
      </c>
      <c r="D143" t="s">
        <v>760</v>
      </c>
      <c r="E143" s="4">
        <v>2342.08</v>
      </c>
      <c r="F143" t="s">
        <v>567</v>
      </c>
      <c r="G143" t="s">
        <v>471</v>
      </c>
      <c r="H143" t="s">
        <v>311</v>
      </c>
      <c r="I143" t="s">
        <v>312</v>
      </c>
      <c r="J143" t="s">
        <v>264</v>
      </c>
      <c r="L143" t="s">
        <v>378</v>
      </c>
      <c r="M143" t="s">
        <v>379</v>
      </c>
      <c r="N143" t="s">
        <v>487</v>
      </c>
    </row>
    <row r="144" spans="1:14" hidden="1" x14ac:dyDescent="0.25">
      <c r="A144" t="s">
        <v>241</v>
      </c>
      <c r="B144" s="1">
        <v>44561</v>
      </c>
      <c r="C144" t="s">
        <v>759</v>
      </c>
      <c r="D144" t="s">
        <v>760</v>
      </c>
      <c r="E144" s="4">
        <v>1154.97</v>
      </c>
      <c r="F144" t="s">
        <v>567</v>
      </c>
      <c r="G144" t="s">
        <v>471</v>
      </c>
      <c r="H144" t="s">
        <v>311</v>
      </c>
      <c r="I144" t="s">
        <v>312</v>
      </c>
      <c r="J144" t="s">
        <v>264</v>
      </c>
      <c r="L144" t="s">
        <v>378</v>
      </c>
      <c r="M144" t="s">
        <v>379</v>
      </c>
      <c r="N144" t="s">
        <v>487</v>
      </c>
    </row>
    <row r="145" spans="1:14" hidden="1" x14ac:dyDescent="0.25">
      <c r="A145" t="s">
        <v>241</v>
      </c>
      <c r="B145" s="1">
        <v>44196</v>
      </c>
      <c r="C145" t="s">
        <v>761</v>
      </c>
      <c r="D145" t="s">
        <v>762</v>
      </c>
      <c r="E145" s="4">
        <v>1870.399999999998</v>
      </c>
      <c r="F145" t="s">
        <v>567</v>
      </c>
      <c r="G145" t="s">
        <v>511</v>
      </c>
      <c r="H145" t="s">
        <v>345</v>
      </c>
      <c r="I145" t="s">
        <v>346</v>
      </c>
      <c r="J145" t="s">
        <v>684</v>
      </c>
      <c r="L145" t="s">
        <v>345</v>
      </c>
      <c r="M145" t="s">
        <v>346</v>
      </c>
      <c r="N145" t="s">
        <v>573</v>
      </c>
    </row>
    <row r="146" spans="1:14" hidden="1" x14ac:dyDescent="0.25">
      <c r="A146" t="s">
        <v>241</v>
      </c>
      <c r="B146" s="1">
        <v>44196</v>
      </c>
      <c r="C146" t="s">
        <v>763</v>
      </c>
      <c r="D146" t="s">
        <v>764</v>
      </c>
      <c r="E146" s="4">
        <v>335</v>
      </c>
      <c r="F146" t="s">
        <v>567</v>
      </c>
      <c r="G146" t="s">
        <v>471</v>
      </c>
      <c r="H146" t="s">
        <v>308</v>
      </c>
      <c r="I146" t="s">
        <v>309</v>
      </c>
      <c r="J146" t="s">
        <v>264</v>
      </c>
      <c r="L146" t="s">
        <v>378</v>
      </c>
      <c r="M146" t="s">
        <v>379</v>
      </c>
      <c r="N146" t="s">
        <v>480</v>
      </c>
    </row>
    <row r="147" spans="1:14" hidden="1" x14ac:dyDescent="0.25">
      <c r="A147" t="s">
        <v>241</v>
      </c>
      <c r="B147" s="1">
        <v>44196</v>
      </c>
      <c r="C147" t="s">
        <v>765</v>
      </c>
      <c r="D147" t="s">
        <v>766</v>
      </c>
      <c r="E147" s="4">
        <v>4421.1899999999987</v>
      </c>
      <c r="F147" t="s">
        <v>567</v>
      </c>
      <c r="G147" t="s">
        <v>511</v>
      </c>
      <c r="H147" t="s">
        <v>345</v>
      </c>
      <c r="I147" t="s">
        <v>346</v>
      </c>
      <c r="J147" t="s">
        <v>684</v>
      </c>
      <c r="L147" t="s">
        <v>345</v>
      </c>
      <c r="M147" t="s">
        <v>346</v>
      </c>
      <c r="N147" t="s">
        <v>573</v>
      </c>
    </row>
    <row r="148" spans="1:14" hidden="1" x14ac:dyDescent="0.25">
      <c r="A148" t="s">
        <v>241</v>
      </c>
      <c r="B148" s="1">
        <v>44196</v>
      </c>
      <c r="C148" t="s">
        <v>767</v>
      </c>
      <c r="D148" t="s">
        <v>768</v>
      </c>
      <c r="E148" s="4">
        <v>57492.449999999983</v>
      </c>
      <c r="F148" t="s">
        <v>567</v>
      </c>
      <c r="G148" t="s">
        <v>471</v>
      </c>
      <c r="H148" t="s">
        <v>308</v>
      </c>
      <c r="I148" t="s">
        <v>309</v>
      </c>
      <c r="J148" t="s">
        <v>264</v>
      </c>
      <c r="L148" t="s">
        <v>378</v>
      </c>
      <c r="M148" t="s">
        <v>379</v>
      </c>
      <c r="N148" t="s">
        <v>480</v>
      </c>
    </row>
    <row r="149" spans="1:14" hidden="1" x14ac:dyDescent="0.25">
      <c r="A149" t="s">
        <v>241</v>
      </c>
      <c r="B149" s="1">
        <v>44561</v>
      </c>
      <c r="C149" t="s">
        <v>767</v>
      </c>
      <c r="D149" t="s">
        <v>768</v>
      </c>
      <c r="E149" s="4">
        <v>49156.87</v>
      </c>
      <c r="F149" t="s">
        <v>567</v>
      </c>
      <c r="G149" t="s">
        <v>471</v>
      </c>
      <c r="H149" t="s">
        <v>308</v>
      </c>
      <c r="I149" t="s">
        <v>309</v>
      </c>
      <c r="J149" t="s">
        <v>264</v>
      </c>
      <c r="L149" t="s">
        <v>378</v>
      </c>
      <c r="M149" t="s">
        <v>379</v>
      </c>
      <c r="N149" t="s">
        <v>480</v>
      </c>
    </row>
    <row r="150" spans="1:14" hidden="1" x14ac:dyDescent="0.25">
      <c r="A150" t="s">
        <v>241</v>
      </c>
      <c r="B150" s="1">
        <v>44196</v>
      </c>
      <c r="C150" t="s">
        <v>769</v>
      </c>
      <c r="D150" t="s">
        <v>770</v>
      </c>
      <c r="E150" s="4">
        <v>3898.8099999999995</v>
      </c>
      <c r="F150" t="s">
        <v>567</v>
      </c>
      <c r="G150" t="s">
        <v>471</v>
      </c>
      <c r="H150" t="s">
        <v>311</v>
      </c>
      <c r="I150" t="s">
        <v>312</v>
      </c>
      <c r="J150" t="s">
        <v>264</v>
      </c>
      <c r="L150" t="s">
        <v>378</v>
      </c>
      <c r="M150" t="s">
        <v>379</v>
      </c>
      <c r="N150" t="s">
        <v>487</v>
      </c>
    </row>
    <row r="151" spans="1:14" hidden="1" x14ac:dyDescent="0.25">
      <c r="A151" t="s">
        <v>241</v>
      </c>
      <c r="B151" s="1">
        <v>44561</v>
      </c>
      <c r="C151" t="s">
        <v>769</v>
      </c>
      <c r="D151" t="s">
        <v>770</v>
      </c>
      <c r="E151" s="4">
        <v>6891.34</v>
      </c>
      <c r="F151" t="s">
        <v>567</v>
      </c>
      <c r="G151" t="s">
        <v>471</v>
      </c>
      <c r="H151" t="s">
        <v>311</v>
      </c>
      <c r="I151" t="s">
        <v>312</v>
      </c>
      <c r="J151" t="s">
        <v>264</v>
      </c>
      <c r="L151" t="s">
        <v>378</v>
      </c>
      <c r="M151" t="s">
        <v>379</v>
      </c>
      <c r="N151" t="s">
        <v>487</v>
      </c>
    </row>
    <row r="152" spans="1:14" hidden="1" x14ac:dyDescent="0.25">
      <c r="A152" t="s">
        <v>241</v>
      </c>
      <c r="B152" s="1">
        <v>44196</v>
      </c>
      <c r="C152" t="s">
        <v>771</v>
      </c>
      <c r="D152" t="s">
        <v>772</v>
      </c>
      <c r="E152" s="4">
        <v>8317.89</v>
      </c>
      <c r="F152" t="s">
        <v>567</v>
      </c>
      <c r="G152" t="s">
        <v>511</v>
      </c>
      <c r="H152" t="s">
        <v>340</v>
      </c>
      <c r="I152" t="s">
        <v>341</v>
      </c>
      <c r="J152" t="s">
        <v>667</v>
      </c>
      <c r="L152" t="s">
        <v>340</v>
      </c>
      <c r="M152" t="s">
        <v>341</v>
      </c>
      <c r="N152" t="s">
        <v>573</v>
      </c>
    </row>
    <row r="153" spans="1:14" hidden="1" x14ac:dyDescent="0.25">
      <c r="A153" t="s">
        <v>241</v>
      </c>
      <c r="B153" s="1">
        <v>44196</v>
      </c>
      <c r="C153" t="s">
        <v>773</v>
      </c>
      <c r="D153" t="s">
        <v>774</v>
      </c>
      <c r="E153" s="4">
        <v>11503.6</v>
      </c>
      <c r="F153" t="s">
        <v>567</v>
      </c>
      <c r="G153" t="s">
        <v>471</v>
      </c>
      <c r="H153" t="s">
        <v>308</v>
      </c>
      <c r="I153" t="s">
        <v>309</v>
      </c>
      <c r="J153" t="s">
        <v>264</v>
      </c>
      <c r="L153" t="s">
        <v>378</v>
      </c>
      <c r="M153" t="s">
        <v>379</v>
      </c>
      <c r="N153" t="s">
        <v>480</v>
      </c>
    </row>
    <row r="154" spans="1:14" hidden="1" x14ac:dyDescent="0.25">
      <c r="A154" t="s">
        <v>241</v>
      </c>
      <c r="B154" s="1">
        <v>44561</v>
      </c>
      <c r="C154" t="s">
        <v>773</v>
      </c>
      <c r="D154" t="s">
        <v>774</v>
      </c>
      <c r="E154" s="4">
        <v>17334.84</v>
      </c>
      <c r="F154" t="s">
        <v>567</v>
      </c>
      <c r="G154" t="s">
        <v>471</v>
      </c>
      <c r="H154" t="s">
        <v>308</v>
      </c>
      <c r="I154" t="s">
        <v>309</v>
      </c>
      <c r="J154" t="s">
        <v>264</v>
      </c>
      <c r="L154" t="s">
        <v>378</v>
      </c>
      <c r="M154" t="s">
        <v>379</v>
      </c>
      <c r="N154" t="s">
        <v>480</v>
      </c>
    </row>
    <row r="155" spans="1:14" hidden="1" x14ac:dyDescent="0.25">
      <c r="A155" t="s">
        <v>241</v>
      </c>
      <c r="B155" s="1">
        <v>44196</v>
      </c>
      <c r="C155" t="s">
        <v>775</v>
      </c>
      <c r="D155" t="s">
        <v>776</v>
      </c>
      <c r="E155" s="4">
        <v>7861.1699999999992</v>
      </c>
      <c r="F155" t="s">
        <v>567</v>
      </c>
      <c r="G155" t="s">
        <v>471</v>
      </c>
      <c r="H155" t="s">
        <v>311</v>
      </c>
      <c r="I155" t="s">
        <v>312</v>
      </c>
      <c r="J155" t="s">
        <v>264</v>
      </c>
      <c r="L155" t="s">
        <v>378</v>
      </c>
      <c r="M155" t="s">
        <v>379</v>
      </c>
      <c r="N155" t="s">
        <v>487</v>
      </c>
    </row>
    <row r="156" spans="1:14" hidden="1" x14ac:dyDescent="0.25">
      <c r="A156" t="s">
        <v>241</v>
      </c>
      <c r="B156" s="1">
        <v>44561</v>
      </c>
      <c r="C156" t="s">
        <v>775</v>
      </c>
      <c r="D156" t="s">
        <v>776</v>
      </c>
      <c r="E156" s="4">
        <v>9183.0399999999991</v>
      </c>
      <c r="F156" t="s">
        <v>567</v>
      </c>
      <c r="G156" t="s">
        <v>471</v>
      </c>
      <c r="H156" t="s">
        <v>311</v>
      </c>
      <c r="I156" t="s">
        <v>312</v>
      </c>
      <c r="J156" t="s">
        <v>264</v>
      </c>
      <c r="L156" t="s">
        <v>378</v>
      </c>
      <c r="M156" t="s">
        <v>379</v>
      </c>
      <c r="N156" t="s">
        <v>487</v>
      </c>
    </row>
    <row r="157" spans="1:14" hidden="1" x14ac:dyDescent="0.25">
      <c r="A157" t="s">
        <v>241</v>
      </c>
      <c r="B157" s="1">
        <v>44196</v>
      </c>
      <c r="C157" t="s">
        <v>777</v>
      </c>
      <c r="D157" t="s">
        <v>778</v>
      </c>
      <c r="E157" s="4">
        <v>5265.4499999999989</v>
      </c>
      <c r="F157" t="s">
        <v>567</v>
      </c>
      <c r="G157" t="s">
        <v>471</v>
      </c>
      <c r="H157" t="s">
        <v>311</v>
      </c>
      <c r="I157" t="s">
        <v>312</v>
      </c>
      <c r="J157" t="s">
        <v>264</v>
      </c>
      <c r="L157" t="s">
        <v>378</v>
      </c>
      <c r="M157" t="s">
        <v>379</v>
      </c>
      <c r="N157" t="s">
        <v>485</v>
      </c>
    </row>
    <row r="158" spans="1:14" hidden="1" x14ac:dyDescent="0.25">
      <c r="A158" t="s">
        <v>241</v>
      </c>
      <c r="B158" s="1">
        <v>44561</v>
      </c>
      <c r="C158" t="s">
        <v>777</v>
      </c>
      <c r="D158" t="s">
        <v>778</v>
      </c>
      <c r="E158" s="4">
        <v>4969.24</v>
      </c>
      <c r="F158" t="s">
        <v>567</v>
      </c>
      <c r="G158" t="s">
        <v>471</v>
      </c>
      <c r="H158" t="s">
        <v>311</v>
      </c>
      <c r="I158" t="s">
        <v>312</v>
      </c>
      <c r="J158" t="s">
        <v>264</v>
      </c>
      <c r="L158" t="s">
        <v>378</v>
      </c>
      <c r="M158" t="s">
        <v>379</v>
      </c>
      <c r="N158" t="s">
        <v>485</v>
      </c>
    </row>
    <row r="159" spans="1:14" hidden="1" x14ac:dyDescent="0.25">
      <c r="A159" t="s">
        <v>241</v>
      </c>
      <c r="B159" s="1">
        <v>44196</v>
      </c>
      <c r="C159" t="s">
        <v>779</v>
      </c>
      <c r="D159" t="s">
        <v>780</v>
      </c>
      <c r="E159" s="4">
        <v>73.349999999999994</v>
      </c>
      <c r="F159" t="s">
        <v>567</v>
      </c>
      <c r="G159" t="s">
        <v>511</v>
      </c>
      <c r="H159" t="s">
        <v>345</v>
      </c>
      <c r="I159" t="s">
        <v>346</v>
      </c>
      <c r="J159" t="s">
        <v>684</v>
      </c>
      <c r="L159" t="s">
        <v>345</v>
      </c>
      <c r="M159" t="s">
        <v>432</v>
      </c>
      <c r="N159" t="s">
        <v>573</v>
      </c>
    </row>
    <row r="160" spans="1:14" hidden="1" x14ac:dyDescent="0.25">
      <c r="A160" t="s">
        <v>241</v>
      </c>
      <c r="B160" s="1">
        <v>44196</v>
      </c>
      <c r="C160" t="s">
        <v>781</v>
      </c>
      <c r="D160" t="s">
        <v>782</v>
      </c>
      <c r="E160" s="4">
        <v>4089.5200000000004</v>
      </c>
      <c r="F160" t="s">
        <v>567</v>
      </c>
      <c r="G160" t="s">
        <v>471</v>
      </c>
      <c r="H160" t="s">
        <v>311</v>
      </c>
      <c r="I160" t="s">
        <v>312</v>
      </c>
      <c r="J160" t="s">
        <v>264</v>
      </c>
      <c r="L160" t="s">
        <v>378</v>
      </c>
      <c r="M160" t="s">
        <v>379</v>
      </c>
      <c r="N160" t="s">
        <v>485</v>
      </c>
    </row>
    <row r="161" spans="1:14" hidden="1" x14ac:dyDescent="0.25">
      <c r="A161" t="s">
        <v>241</v>
      </c>
      <c r="B161" s="1">
        <v>44561</v>
      </c>
      <c r="C161" t="s">
        <v>781</v>
      </c>
      <c r="D161" t="s">
        <v>782</v>
      </c>
      <c r="E161" s="4">
        <v>7503.86</v>
      </c>
      <c r="F161" t="s">
        <v>567</v>
      </c>
      <c r="G161" t="s">
        <v>471</v>
      </c>
      <c r="H161" t="s">
        <v>311</v>
      </c>
      <c r="I161" t="s">
        <v>312</v>
      </c>
      <c r="J161" t="s">
        <v>264</v>
      </c>
      <c r="L161" t="s">
        <v>378</v>
      </c>
      <c r="M161" t="s">
        <v>379</v>
      </c>
      <c r="N161" t="s">
        <v>485</v>
      </c>
    </row>
    <row r="162" spans="1:14" hidden="1" x14ac:dyDescent="0.25">
      <c r="A162" t="s">
        <v>241</v>
      </c>
      <c r="B162" s="1">
        <v>44196</v>
      </c>
      <c r="C162" t="s">
        <v>783</v>
      </c>
      <c r="D162" t="s">
        <v>784</v>
      </c>
      <c r="E162" s="4">
        <v>19392.120000000003</v>
      </c>
      <c r="F162" t="s">
        <v>567</v>
      </c>
      <c r="G162" t="s">
        <v>511</v>
      </c>
      <c r="H162" t="s">
        <v>345</v>
      </c>
      <c r="I162" t="s">
        <v>346</v>
      </c>
      <c r="J162" t="s">
        <v>684</v>
      </c>
      <c r="L162" t="s">
        <v>345</v>
      </c>
      <c r="M162" t="s">
        <v>432</v>
      </c>
      <c r="N162" t="s">
        <v>573</v>
      </c>
    </row>
    <row r="163" spans="1:14" hidden="1" x14ac:dyDescent="0.25">
      <c r="A163" t="s">
        <v>241</v>
      </c>
      <c r="B163" s="1">
        <v>44196</v>
      </c>
      <c r="C163" t="s">
        <v>785</v>
      </c>
      <c r="D163" t="s">
        <v>786</v>
      </c>
      <c r="E163" s="4">
        <v>19319.73</v>
      </c>
      <c r="F163" t="s">
        <v>567</v>
      </c>
      <c r="G163" t="s">
        <v>471</v>
      </c>
      <c r="H163" t="s">
        <v>311</v>
      </c>
      <c r="I163" t="s">
        <v>312</v>
      </c>
      <c r="J163" t="s">
        <v>264</v>
      </c>
      <c r="L163" t="s">
        <v>378</v>
      </c>
      <c r="M163" t="s">
        <v>379</v>
      </c>
      <c r="N163" t="s">
        <v>485</v>
      </c>
    </row>
    <row r="164" spans="1:14" hidden="1" x14ac:dyDescent="0.25">
      <c r="A164" t="s">
        <v>241</v>
      </c>
      <c r="B164" s="1">
        <v>44561</v>
      </c>
      <c r="C164" t="s">
        <v>785</v>
      </c>
      <c r="D164" t="s">
        <v>786</v>
      </c>
      <c r="E164" s="4">
        <v>9483.77</v>
      </c>
      <c r="F164" t="s">
        <v>567</v>
      </c>
      <c r="G164" t="s">
        <v>471</v>
      </c>
      <c r="H164" t="s">
        <v>311</v>
      </c>
      <c r="I164" t="s">
        <v>312</v>
      </c>
      <c r="J164" t="s">
        <v>264</v>
      </c>
      <c r="L164" t="s">
        <v>378</v>
      </c>
      <c r="M164" t="s">
        <v>379</v>
      </c>
      <c r="N164" t="s">
        <v>485</v>
      </c>
    </row>
    <row r="165" spans="1:14" hidden="1" x14ac:dyDescent="0.25">
      <c r="A165" t="s">
        <v>241</v>
      </c>
      <c r="B165" s="1">
        <v>44196</v>
      </c>
      <c r="C165" t="s">
        <v>68</v>
      </c>
      <c r="D165" t="s">
        <v>69</v>
      </c>
      <c r="E165" s="4">
        <v>181.09000000000037</v>
      </c>
      <c r="F165" t="s">
        <v>567</v>
      </c>
      <c r="G165" t="s">
        <v>511</v>
      </c>
      <c r="H165" t="s">
        <v>324</v>
      </c>
      <c r="I165" t="s">
        <v>323</v>
      </c>
      <c r="J165" t="s">
        <v>787</v>
      </c>
      <c r="L165" t="s">
        <v>324</v>
      </c>
      <c r="M165" t="s">
        <v>323</v>
      </c>
      <c r="N165" t="s">
        <v>573</v>
      </c>
    </row>
    <row r="166" spans="1:14" hidden="1" x14ac:dyDescent="0.25">
      <c r="A166" t="s">
        <v>241</v>
      </c>
      <c r="B166" s="1">
        <v>44196</v>
      </c>
      <c r="C166" t="s">
        <v>788</v>
      </c>
      <c r="D166" t="s">
        <v>789</v>
      </c>
      <c r="E166" s="4">
        <v>37591.960000000006</v>
      </c>
      <c r="F166" t="s">
        <v>567</v>
      </c>
      <c r="G166" t="s">
        <v>471</v>
      </c>
      <c r="H166" t="s">
        <v>311</v>
      </c>
      <c r="I166" t="s">
        <v>312</v>
      </c>
      <c r="J166" t="s">
        <v>264</v>
      </c>
      <c r="L166" t="s">
        <v>378</v>
      </c>
      <c r="M166" t="s">
        <v>379</v>
      </c>
      <c r="N166" t="s">
        <v>485</v>
      </c>
    </row>
    <row r="167" spans="1:14" hidden="1" x14ac:dyDescent="0.25">
      <c r="A167" t="s">
        <v>241</v>
      </c>
      <c r="B167" s="1">
        <v>44561</v>
      </c>
      <c r="C167" t="s">
        <v>788</v>
      </c>
      <c r="D167" t="s">
        <v>789</v>
      </c>
      <c r="E167" s="4">
        <v>32752.410000000003</v>
      </c>
      <c r="F167" t="s">
        <v>567</v>
      </c>
      <c r="G167" t="s">
        <v>471</v>
      </c>
      <c r="H167" t="s">
        <v>311</v>
      </c>
      <c r="I167" t="s">
        <v>312</v>
      </c>
      <c r="J167" t="s">
        <v>264</v>
      </c>
      <c r="L167" t="s">
        <v>378</v>
      </c>
      <c r="M167" t="s">
        <v>379</v>
      </c>
      <c r="N167" t="s">
        <v>485</v>
      </c>
    </row>
    <row r="168" spans="1:14" hidden="1" x14ac:dyDescent="0.25">
      <c r="A168" t="s">
        <v>241</v>
      </c>
      <c r="B168" s="1">
        <v>44196</v>
      </c>
      <c r="C168" t="s">
        <v>790</v>
      </c>
      <c r="D168" t="s">
        <v>791</v>
      </c>
      <c r="E168" s="4">
        <v>4785.6899999999996</v>
      </c>
      <c r="F168" t="s">
        <v>567</v>
      </c>
      <c r="G168" t="s">
        <v>471</v>
      </c>
      <c r="H168" t="s">
        <v>311</v>
      </c>
      <c r="I168" t="s">
        <v>312</v>
      </c>
      <c r="J168" t="s">
        <v>264</v>
      </c>
      <c r="L168" t="s">
        <v>378</v>
      </c>
      <c r="M168" t="s">
        <v>379</v>
      </c>
      <c r="N168" t="s">
        <v>487</v>
      </c>
    </row>
    <row r="169" spans="1:14" hidden="1" x14ac:dyDescent="0.25">
      <c r="A169" t="s">
        <v>241</v>
      </c>
      <c r="B169" s="1">
        <v>44561</v>
      </c>
      <c r="C169" t="s">
        <v>790</v>
      </c>
      <c r="D169" t="s">
        <v>791</v>
      </c>
      <c r="E169" s="4">
        <v>18515.400000000001</v>
      </c>
      <c r="F169" t="s">
        <v>567</v>
      </c>
      <c r="G169" t="s">
        <v>471</v>
      </c>
      <c r="H169" t="s">
        <v>311</v>
      </c>
      <c r="I169" t="s">
        <v>312</v>
      </c>
      <c r="J169" t="s">
        <v>264</v>
      </c>
      <c r="L169" t="s">
        <v>378</v>
      </c>
      <c r="M169" t="s">
        <v>379</v>
      </c>
      <c r="N169" t="s">
        <v>487</v>
      </c>
    </row>
    <row r="170" spans="1:14" hidden="1" x14ac:dyDescent="0.25">
      <c r="A170" t="s">
        <v>241</v>
      </c>
      <c r="B170" s="1">
        <v>44196</v>
      </c>
      <c r="C170" t="s">
        <v>792</v>
      </c>
      <c r="D170" t="s">
        <v>793</v>
      </c>
      <c r="E170" s="4">
        <v>420</v>
      </c>
      <c r="F170" t="s">
        <v>567</v>
      </c>
      <c r="G170" t="s">
        <v>471</v>
      </c>
      <c r="H170" t="s">
        <v>308</v>
      </c>
      <c r="I170" t="s">
        <v>309</v>
      </c>
      <c r="J170" t="s">
        <v>264</v>
      </c>
      <c r="L170" t="s">
        <v>378</v>
      </c>
      <c r="M170" t="s">
        <v>379</v>
      </c>
      <c r="N170" t="s">
        <v>487</v>
      </c>
    </row>
    <row r="171" spans="1:14" hidden="1" x14ac:dyDescent="0.25">
      <c r="A171" t="s">
        <v>241</v>
      </c>
      <c r="B171" s="1">
        <v>44561</v>
      </c>
      <c r="C171" t="s">
        <v>792</v>
      </c>
      <c r="D171" t="s">
        <v>793</v>
      </c>
      <c r="E171" s="4">
        <v>4850</v>
      </c>
      <c r="F171" t="s">
        <v>567</v>
      </c>
      <c r="G171" t="s">
        <v>471</v>
      </c>
      <c r="H171" t="s">
        <v>308</v>
      </c>
      <c r="I171" t="s">
        <v>309</v>
      </c>
      <c r="J171" t="s">
        <v>264</v>
      </c>
      <c r="L171" t="s">
        <v>378</v>
      </c>
      <c r="M171" t="s">
        <v>379</v>
      </c>
      <c r="N171" t="s">
        <v>487</v>
      </c>
    </row>
    <row r="172" spans="1:14" hidden="1" x14ac:dyDescent="0.25">
      <c r="A172" t="s">
        <v>241</v>
      </c>
      <c r="B172" s="1">
        <v>44196</v>
      </c>
      <c r="C172" t="s">
        <v>794</v>
      </c>
      <c r="D172" t="s">
        <v>795</v>
      </c>
      <c r="E172" s="4">
        <v>84604.789999999979</v>
      </c>
      <c r="F172" t="s">
        <v>567</v>
      </c>
      <c r="G172" t="s">
        <v>471</v>
      </c>
      <c r="H172" t="s">
        <v>301</v>
      </c>
      <c r="I172" t="s">
        <v>302</v>
      </c>
      <c r="J172" t="s">
        <v>258</v>
      </c>
      <c r="L172" t="s">
        <v>378</v>
      </c>
      <c r="M172" t="s">
        <v>379</v>
      </c>
      <c r="N172" t="s">
        <v>482</v>
      </c>
    </row>
    <row r="173" spans="1:14" hidden="1" x14ac:dyDescent="0.25">
      <c r="A173" t="s">
        <v>241</v>
      </c>
      <c r="B173" s="1">
        <v>44561</v>
      </c>
      <c r="C173" t="s">
        <v>794</v>
      </c>
      <c r="D173" t="s">
        <v>795</v>
      </c>
      <c r="E173" s="4">
        <v>54937.09</v>
      </c>
      <c r="F173" t="s">
        <v>567</v>
      </c>
      <c r="G173" t="s">
        <v>471</v>
      </c>
      <c r="H173" t="s">
        <v>301</v>
      </c>
      <c r="I173" t="s">
        <v>302</v>
      </c>
      <c r="J173" t="s">
        <v>258</v>
      </c>
      <c r="L173" t="s">
        <v>378</v>
      </c>
      <c r="M173" t="s">
        <v>379</v>
      </c>
      <c r="N173" t="s">
        <v>482</v>
      </c>
    </row>
    <row r="174" spans="1:14" hidden="1" x14ac:dyDescent="0.25">
      <c r="A174" t="s">
        <v>241</v>
      </c>
      <c r="B174" s="1">
        <v>44196</v>
      </c>
      <c r="C174" t="s">
        <v>796</v>
      </c>
      <c r="D174" t="s">
        <v>797</v>
      </c>
      <c r="E174" s="4">
        <v>6625.2900000000009</v>
      </c>
      <c r="F174" t="s">
        <v>567</v>
      </c>
      <c r="G174" t="s">
        <v>471</v>
      </c>
      <c r="H174" t="s">
        <v>301</v>
      </c>
      <c r="I174" t="s">
        <v>302</v>
      </c>
      <c r="J174" t="s">
        <v>258</v>
      </c>
      <c r="L174" t="s">
        <v>378</v>
      </c>
      <c r="M174" t="s">
        <v>379</v>
      </c>
      <c r="N174" t="s">
        <v>482</v>
      </c>
    </row>
    <row r="175" spans="1:14" hidden="1" x14ac:dyDescent="0.25">
      <c r="A175" t="s">
        <v>241</v>
      </c>
      <c r="B175" s="1">
        <v>44561</v>
      </c>
      <c r="C175" t="s">
        <v>796</v>
      </c>
      <c r="D175" t="s">
        <v>797</v>
      </c>
      <c r="E175" s="4">
        <v>6866.4599999999991</v>
      </c>
      <c r="F175" t="s">
        <v>567</v>
      </c>
      <c r="G175" t="s">
        <v>471</v>
      </c>
      <c r="H175" t="s">
        <v>301</v>
      </c>
      <c r="I175" t="s">
        <v>302</v>
      </c>
      <c r="J175" t="s">
        <v>258</v>
      </c>
      <c r="L175" t="s">
        <v>378</v>
      </c>
      <c r="M175" t="s">
        <v>379</v>
      </c>
      <c r="N175" t="s">
        <v>482</v>
      </c>
    </row>
    <row r="176" spans="1:14" hidden="1" x14ac:dyDescent="0.25">
      <c r="A176" t="s">
        <v>241</v>
      </c>
      <c r="B176" s="1">
        <v>44196</v>
      </c>
      <c r="C176" t="s">
        <v>798</v>
      </c>
      <c r="D176" t="s">
        <v>799</v>
      </c>
      <c r="E176" s="4">
        <v>122.79</v>
      </c>
      <c r="F176" t="s">
        <v>567</v>
      </c>
      <c r="G176" t="s">
        <v>471</v>
      </c>
      <c r="H176" t="s">
        <v>311</v>
      </c>
      <c r="I176" t="s">
        <v>312</v>
      </c>
      <c r="J176" t="s">
        <v>264</v>
      </c>
      <c r="L176" t="s">
        <v>378</v>
      </c>
      <c r="M176" t="s">
        <v>379</v>
      </c>
      <c r="N176" t="s">
        <v>487</v>
      </c>
    </row>
    <row r="177" spans="1:14" hidden="1" x14ac:dyDescent="0.25">
      <c r="A177" t="s">
        <v>241</v>
      </c>
      <c r="B177" s="1">
        <v>44196</v>
      </c>
      <c r="C177" t="s">
        <v>800</v>
      </c>
      <c r="D177" t="s">
        <v>801</v>
      </c>
      <c r="E177" s="4">
        <v>15291.5</v>
      </c>
      <c r="F177" t="s">
        <v>567</v>
      </c>
      <c r="G177" t="s">
        <v>471</v>
      </c>
      <c r="H177" t="s">
        <v>308</v>
      </c>
      <c r="I177" t="s">
        <v>309</v>
      </c>
      <c r="J177" t="s">
        <v>264</v>
      </c>
      <c r="L177" t="s">
        <v>378</v>
      </c>
      <c r="M177" t="s">
        <v>379</v>
      </c>
      <c r="N177" t="s">
        <v>487</v>
      </c>
    </row>
    <row r="178" spans="1:14" hidden="1" x14ac:dyDescent="0.25">
      <c r="A178" t="s">
        <v>241</v>
      </c>
      <c r="B178" s="1">
        <v>44561</v>
      </c>
      <c r="C178" t="s">
        <v>800</v>
      </c>
      <c r="D178" t="s">
        <v>801</v>
      </c>
      <c r="E178" s="4">
        <v>25203</v>
      </c>
      <c r="F178" t="s">
        <v>567</v>
      </c>
      <c r="G178" t="s">
        <v>471</v>
      </c>
      <c r="H178" t="s">
        <v>308</v>
      </c>
      <c r="I178" t="s">
        <v>309</v>
      </c>
      <c r="J178" t="s">
        <v>264</v>
      </c>
      <c r="L178" t="s">
        <v>378</v>
      </c>
      <c r="M178" t="s">
        <v>379</v>
      </c>
      <c r="N178" t="s">
        <v>487</v>
      </c>
    </row>
    <row r="179" spans="1:14" hidden="1" x14ac:dyDescent="0.25">
      <c r="A179" t="s">
        <v>241</v>
      </c>
      <c r="B179" s="1">
        <v>44196</v>
      </c>
      <c r="C179" t="s">
        <v>78</v>
      </c>
      <c r="D179" t="s">
        <v>79</v>
      </c>
      <c r="E179" s="4">
        <v>71842.270000000251</v>
      </c>
      <c r="F179" t="s">
        <v>567</v>
      </c>
      <c r="G179" t="s">
        <v>511</v>
      </c>
      <c r="H179" t="s">
        <v>324</v>
      </c>
      <c r="I179" t="s">
        <v>323</v>
      </c>
      <c r="J179" t="s">
        <v>787</v>
      </c>
      <c r="L179" t="s">
        <v>324</v>
      </c>
      <c r="M179" t="s">
        <v>323</v>
      </c>
      <c r="N179" t="s">
        <v>573</v>
      </c>
    </row>
    <row r="180" spans="1:14" hidden="1" x14ac:dyDescent="0.25">
      <c r="A180" t="s">
        <v>241</v>
      </c>
      <c r="B180" s="1">
        <v>44196</v>
      </c>
      <c r="C180" t="s">
        <v>802</v>
      </c>
      <c r="D180" t="s">
        <v>803</v>
      </c>
      <c r="E180" s="4">
        <v>1053.2</v>
      </c>
      <c r="F180" t="s">
        <v>567</v>
      </c>
      <c r="G180" t="s">
        <v>471</v>
      </c>
      <c r="H180" t="s">
        <v>308</v>
      </c>
      <c r="I180" t="s">
        <v>309</v>
      </c>
      <c r="J180" t="s">
        <v>264</v>
      </c>
      <c r="L180" t="s">
        <v>378</v>
      </c>
      <c r="M180" t="s">
        <v>379</v>
      </c>
      <c r="N180" t="s">
        <v>487</v>
      </c>
    </row>
    <row r="181" spans="1:14" hidden="1" x14ac:dyDescent="0.25">
      <c r="A181" t="s">
        <v>241</v>
      </c>
      <c r="B181" s="1">
        <v>44561</v>
      </c>
      <c r="C181" t="s">
        <v>802</v>
      </c>
      <c r="D181" t="s">
        <v>803</v>
      </c>
      <c r="E181" s="4">
        <v>1178.3</v>
      </c>
      <c r="F181" t="s">
        <v>567</v>
      </c>
      <c r="G181" t="s">
        <v>471</v>
      </c>
      <c r="H181" t="s">
        <v>308</v>
      </c>
      <c r="I181" t="s">
        <v>309</v>
      </c>
      <c r="J181" t="s">
        <v>264</v>
      </c>
      <c r="L181" t="s">
        <v>378</v>
      </c>
      <c r="M181" t="s">
        <v>379</v>
      </c>
      <c r="N181" t="s">
        <v>487</v>
      </c>
    </row>
    <row r="182" spans="1:14" hidden="1" x14ac:dyDescent="0.25">
      <c r="A182" t="s">
        <v>241</v>
      </c>
      <c r="B182" s="1">
        <v>44196</v>
      </c>
      <c r="C182" t="s">
        <v>804</v>
      </c>
      <c r="D182" t="s">
        <v>805</v>
      </c>
      <c r="E182" s="4">
        <v>17665.480000000003</v>
      </c>
      <c r="F182" t="s">
        <v>567</v>
      </c>
      <c r="G182" t="s">
        <v>471</v>
      </c>
      <c r="H182" t="s">
        <v>308</v>
      </c>
      <c r="I182" t="s">
        <v>309</v>
      </c>
      <c r="J182" t="s">
        <v>264</v>
      </c>
      <c r="L182" t="s">
        <v>378</v>
      </c>
      <c r="M182" t="s">
        <v>379</v>
      </c>
      <c r="N182" t="s">
        <v>487</v>
      </c>
    </row>
    <row r="183" spans="1:14" hidden="1" x14ac:dyDescent="0.25">
      <c r="A183" t="s">
        <v>241</v>
      </c>
      <c r="B183" s="1">
        <v>44561</v>
      </c>
      <c r="C183" t="s">
        <v>804</v>
      </c>
      <c r="D183" t="s">
        <v>805</v>
      </c>
      <c r="E183" s="4">
        <v>9392.0600000000013</v>
      </c>
      <c r="F183" t="s">
        <v>567</v>
      </c>
      <c r="G183" t="s">
        <v>471</v>
      </c>
      <c r="H183" t="s">
        <v>308</v>
      </c>
      <c r="I183" t="s">
        <v>309</v>
      </c>
      <c r="J183" t="s">
        <v>264</v>
      </c>
      <c r="L183" t="s">
        <v>378</v>
      </c>
      <c r="M183" t="s">
        <v>379</v>
      </c>
      <c r="N183" t="s">
        <v>487</v>
      </c>
    </row>
    <row r="184" spans="1:14" hidden="1" x14ac:dyDescent="0.25">
      <c r="A184" t="s">
        <v>241</v>
      </c>
      <c r="B184" s="1">
        <v>44196</v>
      </c>
      <c r="C184" t="s">
        <v>806</v>
      </c>
      <c r="D184" t="s">
        <v>807</v>
      </c>
      <c r="E184" s="4">
        <v>7223.4100000005565</v>
      </c>
      <c r="F184" t="s">
        <v>567</v>
      </c>
      <c r="G184" t="s">
        <v>511</v>
      </c>
      <c r="H184" t="s">
        <v>324</v>
      </c>
      <c r="I184" t="s">
        <v>323</v>
      </c>
      <c r="J184" t="s">
        <v>787</v>
      </c>
      <c r="L184" t="s">
        <v>324</v>
      </c>
      <c r="M184" t="s">
        <v>323</v>
      </c>
      <c r="N184" t="s">
        <v>573</v>
      </c>
    </row>
    <row r="185" spans="1:14" hidden="1" x14ac:dyDescent="0.25">
      <c r="A185" t="s">
        <v>241</v>
      </c>
      <c r="B185" s="1">
        <v>44196</v>
      </c>
      <c r="C185" t="s">
        <v>808</v>
      </c>
      <c r="D185" t="s">
        <v>809</v>
      </c>
      <c r="E185" s="4">
        <v>7718.7900000000009</v>
      </c>
      <c r="F185" t="s">
        <v>567</v>
      </c>
      <c r="G185" t="s">
        <v>471</v>
      </c>
      <c r="H185" t="s">
        <v>308</v>
      </c>
      <c r="I185" t="s">
        <v>309</v>
      </c>
      <c r="J185" t="s">
        <v>264</v>
      </c>
      <c r="L185" t="s">
        <v>378</v>
      </c>
      <c r="M185" t="s">
        <v>379</v>
      </c>
      <c r="N185" t="s">
        <v>487</v>
      </c>
    </row>
    <row r="186" spans="1:14" hidden="1" x14ac:dyDescent="0.25">
      <c r="A186" t="s">
        <v>241</v>
      </c>
      <c r="B186" s="1">
        <v>44561</v>
      </c>
      <c r="C186" t="s">
        <v>808</v>
      </c>
      <c r="D186" t="s">
        <v>809</v>
      </c>
      <c r="E186" s="4">
        <v>692.02</v>
      </c>
      <c r="F186" t="s">
        <v>567</v>
      </c>
      <c r="G186" t="s">
        <v>471</v>
      </c>
      <c r="H186" t="s">
        <v>308</v>
      </c>
      <c r="I186" t="s">
        <v>309</v>
      </c>
      <c r="J186" t="s">
        <v>264</v>
      </c>
      <c r="L186" t="s">
        <v>378</v>
      </c>
      <c r="M186" t="s">
        <v>379</v>
      </c>
      <c r="N186" t="s">
        <v>487</v>
      </c>
    </row>
    <row r="187" spans="1:14" hidden="1" x14ac:dyDescent="0.25">
      <c r="A187" t="s">
        <v>241</v>
      </c>
      <c r="B187" s="1">
        <v>44196</v>
      </c>
      <c r="C187" t="s">
        <v>810</v>
      </c>
      <c r="D187" t="s">
        <v>811</v>
      </c>
      <c r="E187" s="4">
        <v>235.94000000000688</v>
      </c>
      <c r="F187" t="s">
        <v>567</v>
      </c>
      <c r="G187" t="s">
        <v>511</v>
      </c>
      <c r="H187" t="s">
        <v>324</v>
      </c>
      <c r="I187" t="s">
        <v>323</v>
      </c>
      <c r="J187" t="s">
        <v>787</v>
      </c>
      <c r="L187" t="s">
        <v>324</v>
      </c>
      <c r="M187" t="s">
        <v>323</v>
      </c>
      <c r="N187" t="s">
        <v>573</v>
      </c>
    </row>
    <row r="188" spans="1:14" hidden="1" x14ac:dyDescent="0.25">
      <c r="A188" t="s">
        <v>241</v>
      </c>
      <c r="B188" s="1">
        <v>44196</v>
      </c>
      <c r="C188" t="s">
        <v>812</v>
      </c>
      <c r="D188" t="s">
        <v>813</v>
      </c>
      <c r="E188" s="4">
        <v>1694.99</v>
      </c>
      <c r="F188" t="s">
        <v>567</v>
      </c>
      <c r="G188" t="s">
        <v>471</v>
      </c>
      <c r="H188" t="s">
        <v>308</v>
      </c>
      <c r="I188" t="s">
        <v>309</v>
      </c>
      <c r="J188" t="s">
        <v>264</v>
      </c>
      <c r="L188" t="s">
        <v>378</v>
      </c>
      <c r="M188" t="s">
        <v>379</v>
      </c>
      <c r="N188" t="s">
        <v>487</v>
      </c>
    </row>
    <row r="189" spans="1:14" hidden="1" x14ac:dyDescent="0.25">
      <c r="A189" t="s">
        <v>241</v>
      </c>
      <c r="B189" s="1">
        <v>44561</v>
      </c>
      <c r="C189" t="s">
        <v>812</v>
      </c>
      <c r="D189" t="s">
        <v>813</v>
      </c>
      <c r="E189" s="4">
        <v>1707.3000000000002</v>
      </c>
      <c r="F189" t="s">
        <v>567</v>
      </c>
      <c r="G189" t="s">
        <v>471</v>
      </c>
      <c r="H189" t="s">
        <v>308</v>
      </c>
      <c r="I189" t="s">
        <v>309</v>
      </c>
      <c r="J189" t="s">
        <v>264</v>
      </c>
      <c r="L189" t="s">
        <v>378</v>
      </c>
      <c r="M189" t="s">
        <v>379</v>
      </c>
      <c r="N189" t="s">
        <v>487</v>
      </c>
    </row>
    <row r="190" spans="1:14" hidden="1" x14ac:dyDescent="0.25">
      <c r="A190" t="s">
        <v>241</v>
      </c>
      <c r="B190" s="1">
        <v>44196</v>
      </c>
      <c r="C190" t="s">
        <v>82</v>
      </c>
      <c r="D190" t="s">
        <v>83</v>
      </c>
      <c r="E190" s="4">
        <v>51339.61</v>
      </c>
      <c r="F190" t="s">
        <v>567</v>
      </c>
      <c r="G190" t="s">
        <v>511</v>
      </c>
      <c r="H190" t="s">
        <v>324</v>
      </c>
      <c r="I190" t="s">
        <v>323</v>
      </c>
      <c r="J190" t="s">
        <v>787</v>
      </c>
      <c r="L190" t="s">
        <v>324</v>
      </c>
      <c r="M190" t="s">
        <v>323</v>
      </c>
      <c r="N190" t="s">
        <v>573</v>
      </c>
    </row>
    <row r="191" spans="1:14" hidden="1" x14ac:dyDescent="0.25">
      <c r="A191" t="s">
        <v>241</v>
      </c>
      <c r="B191" s="1">
        <v>44196</v>
      </c>
      <c r="C191" t="s">
        <v>814</v>
      </c>
      <c r="D191" t="s">
        <v>815</v>
      </c>
      <c r="E191" s="4">
        <v>11287.95</v>
      </c>
      <c r="F191" t="s">
        <v>567</v>
      </c>
      <c r="G191" t="s">
        <v>471</v>
      </c>
      <c r="H191" t="s">
        <v>308</v>
      </c>
      <c r="I191" t="s">
        <v>309</v>
      </c>
      <c r="J191" t="s">
        <v>264</v>
      </c>
      <c r="L191" t="s">
        <v>378</v>
      </c>
      <c r="M191" t="s">
        <v>379</v>
      </c>
      <c r="N191" t="s">
        <v>480</v>
      </c>
    </row>
    <row r="192" spans="1:14" hidden="1" x14ac:dyDescent="0.25">
      <c r="A192" t="s">
        <v>241</v>
      </c>
      <c r="B192" s="1">
        <v>44561</v>
      </c>
      <c r="C192" t="s">
        <v>814</v>
      </c>
      <c r="D192" t="s">
        <v>815</v>
      </c>
      <c r="E192" s="4">
        <v>3366.7300000000005</v>
      </c>
      <c r="F192" t="s">
        <v>567</v>
      </c>
      <c r="G192" t="s">
        <v>471</v>
      </c>
      <c r="H192" t="s">
        <v>308</v>
      </c>
      <c r="I192" t="s">
        <v>309</v>
      </c>
      <c r="J192" t="s">
        <v>264</v>
      </c>
      <c r="L192" t="s">
        <v>378</v>
      </c>
      <c r="M192" t="s">
        <v>379</v>
      </c>
      <c r="N192" t="s">
        <v>480</v>
      </c>
    </row>
    <row r="193" spans="1:14" hidden="1" x14ac:dyDescent="0.25">
      <c r="A193" t="s">
        <v>241</v>
      </c>
      <c r="B193" s="1">
        <v>44196</v>
      </c>
      <c r="C193" t="s">
        <v>84</v>
      </c>
      <c r="D193" t="s">
        <v>85</v>
      </c>
      <c r="E193" s="4">
        <v>72862.650000002526</v>
      </c>
      <c r="F193" t="s">
        <v>567</v>
      </c>
      <c r="G193" t="s">
        <v>511</v>
      </c>
      <c r="H193" t="s">
        <v>324</v>
      </c>
      <c r="I193" t="s">
        <v>323</v>
      </c>
      <c r="J193" t="s">
        <v>787</v>
      </c>
      <c r="L193" t="s">
        <v>324</v>
      </c>
      <c r="M193" t="s">
        <v>323</v>
      </c>
      <c r="N193" t="s">
        <v>573</v>
      </c>
    </row>
    <row r="194" spans="1:14" hidden="1" x14ac:dyDescent="0.25">
      <c r="A194" t="s">
        <v>241</v>
      </c>
      <c r="B194" s="1">
        <v>44196</v>
      </c>
      <c r="C194" t="s">
        <v>816</v>
      </c>
      <c r="D194" t="s">
        <v>817</v>
      </c>
      <c r="E194" s="4">
        <v>30004.749999999975</v>
      </c>
      <c r="F194" t="s">
        <v>567</v>
      </c>
      <c r="G194" t="s">
        <v>471</v>
      </c>
      <c r="H194" t="s">
        <v>308</v>
      </c>
      <c r="I194" t="s">
        <v>309</v>
      </c>
      <c r="J194" t="s">
        <v>264</v>
      </c>
      <c r="L194" t="s">
        <v>378</v>
      </c>
      <c r="M194" t="s">
        <v>379</v>
      </c>
      <c r="N194" t="s">
        <v>477</v>
      </c>
    </row>
    <row r="195" spans="1:14" hidden="1" x14ac:dyDescent="0.25">
      <c r="A195" t="s">
        <v>241</v>
      </c>
      <c r="B195" s="1">
        <v>44561</v>
      </c>
      <c r="C195" t="s">
        <v>816</v>
      </c>
      <c r="D195" t="s">
        <v>817</v>
      </c>
      <c r="E195" s="4">
        <v>29901.059999999983</v>
      </c>
      <c r="F195" t="s">
        <v>567</v>
      </c>
      <c r="G195" t="s">
        <v>471</v>
      </c>
      <c r="H195" t="s">
        <v>308</v>
      </c>
      <c r="I195" t="s">
        <v>309</v>
      </c>
      <c r="J195" t="s">
        <v>264</v>
      </c>
      <c r="L195" t="s">
        <v>378</v>
      </c>
      <c r="M195" t="s">
        <v>379</v>
      </c>
      <c r="N195" t="s">
        <v>477</v>
      </c>
    </row>
    <row r="196" spans="1:14" hidden="1" x14ac:dyDescent="0.25">
      <c r="A196" t="s">
        <v>241</v>
      </c>
      <c r="B196" s="1">
        <v>44196</v>
      </c>
      <c r="C196" t="s">
        <v>86</v>
      </c>
      <c r="D196" t="s">
        <v>87</v>
      </c>
      <c r="E196" s="4">
        <v>53830.189999999995</v>
      </c>
      <c r="F196" t="s">
        <v>567</v>
      </c>
      <c r="G196" t="s">
        <v>511</v>
      </c>
      <c r="H196" t="s">
        <v>324</v>
      </c>
      <c r="I196" t="s">
        <v>323</v>
      </c>
      <c r="J196" t="s">
        <v>787</v>
      </c>
      <c r="L196" t="s">
        <v>324</v>
      </c>
      <c r="M196" t="s">
        <v>323</v>
      </c>
      <c r="N196" t="s">
        <v>573</v>
      </c>
    </row>
    <row r="197" spans="1:14" hidden="1" x14ac:dyDescent="0.25">
      <c r="A197" t="s">
        <v>241</v>
      </c>
      <c r="B197" s="1">
        <v>44196</v>
      </c>
      <c r="C197" t="s">
        <v>818</v>
      </c>
      <c r="D197" t="s">
        <v>819</v>
      </c>
      <c r="E197" s="4">
        <v>9.2799999999999994</v>
      </c>
      <c r="F197" t="s">
        <v>567</v>
      </c>
      <c r="G197" t="s">
        <v>471</v>
      </c>
      <c r="H197" t="s">
        <v>311</v>
      </c>
      <c r="I197" t="s">
        <v>312</v>
      </c>
      <c r="J197" t="s">
        <v>264</v>
      </c>
      <c r="L197" t="s">
        <v>378</v>
      </c>
      <c r="M197" t="s">
        <v>379</v>
      </c>
      <c r="N197" t="s">
        <v>487</v>
      </c>
    </row>
    <row r="198" spans="1:14" hidden="1" x14ac:dyDescent="0.25">
      <c r="A198" t="s">
        <v>241</v>
      </c>
      <c r="B198" s="1">
        <v>44561</v>
      </c>
      <c r="C198" t="s">
        <v>818</v>
      </c>
      <c r="D198" t="s">
        <v>819</v>
      </c>
      <c r="E198" s="4">
        <v>7.65</v>
      </c>
      <c r="F198" t="s">
        <v>567</v>
      </c>
      <c r="G198" t="s">
        <v>471</v>
      </c>
      <c r="H198" t="s">
        <v>311</v>
      </c>
      <c r="I198" t="s">
        <v>312</v>
      </c>
      <c r="J198" t="s">
        <v>264</v>
      </c>
      <c r="L198" t="s">
        <v>378</v>
      </c>
      <c r="M198" t="s">
        <v>379</v>
      </c>
      <c r="N198" t="s">
        <v>487</v>
      </c>
    </row>
    <row r="199" spans="1:14" hidden="1" x14ac:dyDescent="0.25">
      <c r="A199" t="s">
        <v>241</v>
      </c>
      <c r="B199" s="1">
        <v>44196</v>
      </c>
      <c r="C199" t="s">
        <v>88</v>
      </c>
      <c r="D199" t="s">
        <v>89</v>
      </c>
      <c r="E199" s="4">
        <v>44971.500000000116</v>
      </c>
      <c r="F199" t="s">
        <v>567</v>
      </c>
      <c r="G199" t="s">
        <v>511</v>
      </c>
      <c r="H199" t="s">
        <v>324</v>
      </c>
      <c r="I199" t="s">
        <v>323</v>
      </c>
      <c r="J199" t="s">
        <v>787</v>
      </c>
      <c r="L199" t="s">
        <v>324</v>
      </c>
      <c r="M199" t="s">
        <v>323</v>
      </c>
      <c r="N199" t="s">
        <v>573</v>
      </c>
    </row>
    <row r="200" spans="1:14" hidden="1" x14ac:dyDescent="0.25">
      <c r="A200" t="s">
        <v>241</v>
      </c>
      <c r="B200" s="1">
        <v>44196</v>
      </c>
      <c r="C200" t="s">
        <v>820</v>
      </c>
      <c r="D200" t="s">
        <v>821</v>
      </c>
      <c r="E200" s="4">
        <v>167.72</v>
      </c>
      <c r="F200" t="s">
        <v>567</v>
      </c>
      <c r="G200" t="s">
        <v>471</v>
      </c>
      <c r="H200" t="s">
        <v>311</v>
      </c>
      <c r="I200" t="s">
        <v>312</v>
      </c>
      <c r="J200" t="s">
        <v>264</v>
      </c>
      <c r="L200" t="s">
        <v>378</v>
      </c>
      <c r="M200" t="s">
        <v>379</v>
      </c>
      <c r="N200" t="s">
        <v>487</v>
      </c>
    </row>
    <row r="201" spans="1:14" hidden="1" x14ac:dyDescent="0.25">
      <c r="A201" t="s">
        <v>241</v>
      </c>
      <c r="B201" s="1">
        <v>44561</v>
      </c>
      <c r="C201" t="s">
        <v>820</v>
      </c>
      <c r="D201" t="s">
        <v>821</v>
      </c>
      <c r="E201" s="4">
        <v>143.22</v>
      </c>
      <c r="F201" t="s">
        <v>567</v>
      </c>
      <c r="G201" t="s">
        <v>471</v>
      </c>
      <c r="H201" t="s">
        <v>311</v>
      </c>
      <c r="I201" t="s">
        <v>312</v>
      </c>
      <c r="J201" t="s">
        <v>264</v>
      </c>
      <c r="L201" t="s">
        <v>378</v>
      </c>
      <c r="M201" t="s">
        <v>379</v>
      </c>
      <c r="N201" t="s">
        <v>487</v>
      </c>
    </row>
    <row r="202" spans="1:14" hidden="1" x14ac:dyDescent="0.25">
      <c r="A202" t="s">
        <v>241</v>
      </c>
      <c r="B202" s="1">
        <v>44196</v>
      </c>
      <c r="C202" t="s">
        <v>90</v>
      </c>
      <c r="D202" t="s">
        <v>91</v>
      </c>
      <c r="E202" s="4">
        <v>9693.5699999999943</v>
      </c>
      <c r="F202" t="s">
        <v>567</v>
      </c>
      <c r="G202" t="s">
        <v>511</v>
      </c>
      <c r="H202" t="s">
        <v>324</v>
      </c>
      <c r="I202" t="s">
        <v>323</v>
      </c>
      <c r="J202" t="s">
        <v>787</v>
      </c>
      <c r="L202" t="s">
        <v>324</v>
      </c>
      <c r="M202" t="s">
        <v>323</v>
      </c>
      <c r="N202" t="s">
        <v>573</v>
      </c>
    </row>
    <row r="203" spans="1:14" hidden="1" x14ac:dyDescent="0.25">
      <c r="A203" t="s">
        <v>241</v>
      </c>
      <c r="B203" s="1">
        <v>44196</v>
      </c>
      <c r="C203" t="s">
        <v>822</v>
      </c>
      <c r="D203" t="s">
        <v>823</v>
      </c>
      <c r="E203" s="4">
        <v>6146.9499999999989</v>
      </c>
      <c r="F203" t="s">
        <v>567</v>
      </c>
      <c r="G203" t="s">
        <v>471</v>
      </c>
      <c r="H203" t="s">
        <v>308</v>
      </c>
      <c r="I203" t="s">
        <v>309</v>
      </c>
      <c r="J203" t="s">
        <v>264</v>
      </c>
      <c r="L203" t="s">
        <v>378</v>
      </c>
      <c r="M203" t="s">
        <v>379</v>
      </c>
      <c r="N203" t="s">
        <v>477</v>
      </c>
    </row>
    <row r="204" spans="1:14" hidden="1" x14ac:dyDescent="0.25">
      <c r="A204" t="s">
        <v>241</v>
      </c>
      <c r="B204" s="1">
        <v>44561</v>
      </c>
      <c r="C204" t="s">
        <v>822</v>
      </c>
      <c r="D204" t="s">
        <v>823</v>
      </c>
      <c r="E204" s="4">
        <v>2582.35</v>
      </c>
      <c r="F204" t="s">
        <v>567</v>
      </c>
      <c r="G204" t="s">
        <v>471</v>
      </c>
      <c r="H204" t="s">
        <v>308</v>
      </c>
      <c r="I204" t="s">
        <v>309</v>
      </c>
      <c r="J204" t="s">
        <v>264</v>
      </c>
      <c r="L204" t="s">
        <v>378</v>
      </c>
      <c r="M204" t="s">
        <v>379</v>
      </c>
      <c r="N204" t="s">
        <v>477</v>
      </c>
    </row>
    <row r="205" spans="1:14" hidden="1" x14ac:dyDescent="0.25">
      <c r="A205" t="s">
        <v>241</v>
      </c>
      <c r="B205" s="1">
        <v>44196</v>
      </c>
      <c r="C205" t="s">
        <v>824</v>
      </c>
      <c r="D205" t="s">
        <v>825</v>
      </c>
      <c r="E205" s="4">
        <v>5096.01</v>
      </c>
      <c r="F205" t="s">
        <v>567</v>
      </c>
      <c r="G205" t="s">
        <v>511</v>
      </c>
      <c r="H205" t="s">
        <v>327</v>
      </c>
      <c r="I205" t="s">
        <v>326</v>
      </c>
      <c r="J205" t="s">
        <v>787</v>
      </c>
      <c r="L205" t="s">
        <v>324</v>
      </c>
      <c r="M205" t="s">
        <v>323</v>
      </c>
      <c r="N205" t="s">
        <v>573</v>
      </c>
    </row>
    <row r="206" spans="1:14" hidden="1" x14ac:dyDescent="0.25">
      <c r="A206" t="s">
        <v>241</v>
      </c>
      <c r="B206" s="1">
        <v>44196</v>
      </c>
      <c r="C206" t="s">
        <v>826</v>
      </c>
      <c r="D206" t="s">
        <v>827</v>
      </c>
      <c r="E206" s="4">
        <v>1365.1200000000001</v>
      </c>
      <c r="F206" t="s">
        <v>567</v>
      </c>
      <c r="G206" t="s">
        <v>471</v>
      </c>
      <c r="H206" t="s">
        <v>311</v>
      </c>
      <c r="I206" t="s">
        <v>312</v>
      </c>
      <c r="J206" t="s">
        <v>264</v>
      </c>
      <c r="L206" t="s">
        <v>378</v>
      </c>
      <c r="M206" t="s">
        <v>379</v>
      </c>
      <c r="N206" t="s">
        <v>487</v>
      </c>
    </row>
    <row r="207" spans="1:14" hidden="1" x14ac:dyDescent="0.25">
      <c r="A207" t="s">
        <v>241</v>
      </c>
      <c r="B207" s="1">
        <v>44561</v>
      </c>
      <c r="C207" t="s">
        <v>826</v>
      </c>
      <c r="D207" t="s">
        <v>827</v>
      </c>
      <c r="E207" s="4">
        <v>2.749999999998181</v>
      </c>
      <c r="F207" t="s">
        <v>567</v>
      </c>
      <c r="G207" t="s">
        <v>471</v>
      </c>
      <c r="H207" t="s">
        <v>311</v>
      </c>
      <c r="I207" t="s">
        <v>312</v>
      </c>
      <c r="J207" t="s">
        <v>264</v>
      </c>
      <c r="L207" t="s">
        <v>378</v>
      </c>
      <c r="M207" t="s">
        <v>379</v>
      </c>
      <c r="N207" t="s">
        <v>487</v>
      </c>
    </row>
    <row r="208" spans="1:14" hidden="1" x14ac:dyDescent="0.25">
      <c r="A208" t="s">
        <v>241</v>
      </c>
      <c r="B208" s="1">
        <v>44196</v>
      </c>
      <c r="C208" t="s">
        <v>828</v>
      </c>
      <c r="D208" t="s">
        <v>829</v>
      </c>
      <c r="E208" s="4">
        <v>1534.72</v>
      </c>
      <c r="F208" t="s">
        <v>567</v>
      </c>
      <c r="G208" t="s">
        <v>471</v>
      </c>
      <c r="H208" t="s">
        <v>308</v>
      </c>
      <c r="I208" t="s">
        <v>309</v>
      </c>
      <c r="J208" t="s">
        <v>264</v>
      </c>
      <c r="L208" t="s">
        <v>378</v>
      </c>
      <c r="M208" t="s">
        <v>379</v>
      </c>
      <c r="N208" t="s">
        <v>487</v>
      </c>
    </row>
    <row r="209" spans="1:14" hidden="1" x14ac:dyDescent="0.25">
      <c r="A209" t="s">
        <v>241</v>
      </c>
      <c r="B209" s="1">
        <v>44561</v>
      </c>
      <c r="C209" t="s">
        <v>828</v>
      </c>
      <c r="D209" t="s">
        <v>829</v>
      </c>
      <c r="E209" s="4">
        <v>469</v>
      </c>
      <c r="F209" t="s">
        <v>567</v>
      </c>
      <c r="G209" t="s">
        <v>471</v>
      </c>
      <c r="H209" t="s">
        <v>308</v>
      </c>
      <c r="I209" t="s">
        <v>309</v>
      </c>
      <c r="J209" t="s">
        <v>264</v>
      </c>
      <c r="L209" t="s">
        <v>378</v>
      </c>
      <c r="M209" t="s">
        <v>379</v>
      </c>
      <c r="N209" t="s">
        <v>487</v>
      </c>
    </row>
    <row r="210" spans="1:14" hidden="1" x14ac:dyDescent="0.25">
      <c r="A210" t="s">
        <v>241</v>
      </c>
      <c r="B210" s="1">
        <v>44196</v>
      </c>
      <c r="C210" t="s">
        <v>830</v>
      </c>
      <c r="D210" t="s">
        <v>831</v>
      </c>
      <c r="E210" s="4">
        <v>6108</v>
      </c>
      <c r="F210" t="s">
        <v>567</v>
      </c>
      <c r="G210" t="s">
        <v>471</v>
      </c>
      <c r="H210" t="s">
        <v>310</v>
      </c>
      <c r="I210" t="s">
        <v>263</v>
      </c>
      <c r="J210" t="s">
        <v>262</v>
      </c>
      <c r="L210" t="s">
        <v>380</v>
      </c>
      <c r="M210" t="s">
        <v>381</v>
      </c>
      <c r="N210" t="s">
        <v>487</v>
      </c>
    </row>
    <row r="211" spans="1:14" hidden="1" x14ac:dyDescent="0.25">
      <c r="A211" t="s">
        <v>241</v>
      </c>
      <c r="B211" s="1">
        <v>44561</v>
      </c>
      <c r="C211" t="s">
        <v>830</v>
      </c>
      <c r="D211" t="s">
        <v>831</v>
      </c>
      <c r="E211" s="4">
        <v>6654.45</v>
      </c>
      <c r="F211" t="s">
        <v>567</v>
      </c>
      <c r="G211" t="s">
        <v>471</v>
      </c>
      <c r="H211" t="s">
        <v>310</v>
      </c>
      <c r="I211" t="s">
        <v>263</v>
      </c>
      <c r="J211" t="s">
        <v>262</v>
      </c>
      <c r="L211" t="s">
        <v>380</v>
      </c>
      <c r="M211" t="s">
        <v>381</v>
      </c>
      <c r="N211" t="s">
        <v>487</v>
      </c>
    </row>
    <row r="212" spans="1:14" hidden="1" x14ac:dyDescent="0.25">
      <c r="A212" t="s">
        <v>241</v>
      </c>
      <c r="B212" s="1">
        <v>44196</v>
      </c>
      <c r="C212" t="s">
        <v>832</v>
      </c>
      <c r="D212" t="s">
        <v>833</v>
      </c>
      <c r="E212" s="4">
        <v>12000</v>
      </c>
      <c r="F212" t="s">
        <v>567</v>
      </c>
      <c r="G212" t="s">
        <v>471</v>
      </c>
      <c r="H212" t="s">
        <v>310</v>
      </c>
      <c r="I212" t="s">
        <v>263</v>
      </c>
      <c r="J212" t="s">
        <v>262</v>
      </c>
      <c r="L212" t="s">
        <v>380</v>
      </c>
      <c r="M212" t="s">
        <v>381</v>
      </c>
      <c r="N212" t="s">
        <v>487</v>
      </c>
    </row>
    <row r="213" spans="1:14" hidden="1" x14ac:dyDescent="0.25">
      <c r="A213" t="s">
        <v>241</v>
      </c>
      <c r="B213" s="1">
        <v>44561</v>
      </c>
      <c r="C213" t="s">
        <v>832</v>
      </c>
      <c r="D213" t="s">
        <v>833</v>
      </c>
      <c r="E213" s="4">
        <v>12000</v>
      </c>
      <c r="F213" t="s">
        <v>567</v>
      </c>
      <c r="G213" t="s">
        <v>471</v>
      </c>
      <c r="H213" t="s">
        <v>310</v>
      </c>
      <c r="I213" t="s">
        <v>263</v>
      </c>
      <c r="J213" t="s">
        <v>262</v>
      </c>
      <c r="L213" t="s">
        <v>380</v>
      </c>
      <c r="M213" t="s">
        <v>381</v>
      </c>
      <c r="N213" t="s">
        <v>487</v>
      </c>
    </row>
    <row r="214" spans="1:14" hidden="1" x14ac:dyDescent="0.25">
      <c r="A214" t="s">
        <v>241</v>
      </c>
      <c r="B214" s="1">
        <v>44196</v>
      </c>
      <c r="C214" t="s">
        <v>834</v>
      </c>
      <c r="D214" t="s">
        <v>835</v>
      </c>
      <c r="E214" s="4">
        <v>36000</v>
      </c>
      <c r="F214" t="s">
        <v>567</v>
      </c>
      <c r="G214" t="s">
        <v>471</v>
      </c>
      <c r="H214" t="s">
        <v>310</v>
      </c>
      <c r="I214" t="s">
        <v>263</v>
      </c>
      <c r="J214" t="s">
        <v>262</v>
      </c>
      <c r="L214" t="s">
        <v>380</v>
      </c>
      <c r="M214" t="s">
        <v>381</v>
      </c>
      <c r="N214" t="s">
        <v>487</v>
      </c>
    </row>
    <row r="215" spans="1:14" hidden="1" x14ac:dyDescent="0.25">
      <c r="A215" t="s">
        <v>241</v>
      </c>
      <c r="B215" s="1">
        <v>44561</v>
      </c>
      <c r="C215" t="s">
        <v>834</v>
      </c>
      <c r="D215" t="s">
        <v>835</v>
      </c>
      <c r="E215" s="4">
        <v>28888.89</v>
      </c>
      <c r="F215" t="s">
        <v>567</v>
      </c>
      <c r="G215" t="s">
        <v>471</v>
      </c>
      <c r="H215" t="s">
        <v>310</v>
      </c>
      <c r="I215" t="s">
        <v>263</v>
      </c>
      <c r="J215" t="s">
        <v>262</v>
      </c>
      <c r="L215" t="s">
        <v>380</v>
      </c>
      <c r="M215" t="s">
        <v>381</v>
      </c>
      <c r="N215" t="s">
        <v>487</v>
      </c>
    </row>
    <row r="216" spans="1:14" hidden="1" x14ac:dyDescent="0.25">
      <c r="A216" t="s">
        <v>241</v>
      </c>
      <c r="B216" s="1">
        <v>44196</v>
      </c>
      <c r="C216" t="s">
        <v>836</v>
      </c>
      <c r="D216" t="s">
        <v>837</v>
      </c>
      <c r="E216" s="4">
        <v>1100</v>
      </c>
      <c r="F216" t="s">
        <v>567</v>
      </c>
      <c r="G216" t="s">
        <v>471</v>
      </c>
      <c r="H216" t="s">
        <v>310</v>
      </c>
      <c r="I216" t="s">
        <v>263</v>
      </c>
      <c r="J216" t="s">
        <v>262</v>
      </c>
      <c r="L216" t="s">
        <v>380</v>
      </c>
      <c r="M216" t="s">
        <v>381</v>
      </c>
      <c r="N216" t="s">
        <v>487</v>
      </c>
    </row>
    <row r="217" spans="1:14" hidden="1" x14ac:dyDescent="0.25">
      <c r="A217" t="s">
        <v>241</v>
      </c>
      <c r="B217" s="1">
        <v>44561</v>
      </c>
      <c r="C217" t="s">
        <v>836</v>
      </c>
      <c r="D217" t="s">
        <v>837</v>
      </c>
      <c r="E217" s="4">
        <v>1200</v>
      </c>
      <c r="F217" t="s">
        <v>567</v>
      </c>
      <c r="G217" t="s">
        <v>471</v>
      </c>
      <c r="H217" t="s">
        <v>310</v>
      </c>
      <c r="I217" t="s">
        <v>263</v>
      </c>
      <c r="J217" t="s">
        <v>262</v>
      </c>
      <c r="L217" t="s">
        <v>380</v>
      </c>
      <c r="M217" t="s">
        <v>381</v>
      </c>
      <c r="N217" t="s">
        <v>487</v>
      </c>
    </row>
    <row r="218" spans="1:14" hidden="1" x14ac:dyDescent="0.25">
      <c r="A218" t="s">
        <v>241</v>
      </c>
      <c r="B218" s="1">
        <v>44196</v>
      </c>
      <c r="C218" t="s">
        <v>838</v>
      </c>
      <c r="D218" t="s">
        <v>839</v>
      </c>
      <c r="E218" s="4">
        <v>15568</v>
      </c>
      <c r="F218" t="s">
        <v>567</v>
      </c>
      <c r="G218" t="s">
        <v>471</v>
      </c>
      <c r="H218" t="s">
        <v>310</v>
      </c>
      <c r="I218" t="s">
        <v>263</v>
      </c>
      <c r="J218" t="s">
        <v>262</v>
      </c>
      <c r="L218" t="s">
        <v>380</v>
      </c>
      <c r="M218" t="s">
        <v>381</v>
      </c>
      <c r="N218" t="s">
        <v>487</v>
      </c>
    </row>
    <row r="219" spans="1:14" hidden="1" x14ac:dyDescent="0.25">
      <c r="A219" t="s">
        <v>241</v>
      </c>
      <c r="B219" s="1">
        <v>44561</v>
      </c>
      <c r="C219" t="s">
        <v>838</v>
      </c>
      <c r="D219" t="s">
        <v>839</v>
      </c>
      <c r="E219" s="4">
        <v>18168</v>
      </c>
      <c r="F219" t="s">
        <v>567</v>
      </c>
      <c r="G219" t="s">
        <v>471</v>
      </c>
      <c r="H219" t="s">
        <v>310</v>
      </c>
      <c r="I219" t="s">
        <v>263</v>
      </c>
      <c r="J219" t="s">
        <v>262</v>
      </c>
      <c r="L219" t="s">
        <v>380</v>
      </c>
      <c r="M219" t="s">
        <v>381</v>
      </c>
      <c r="N219" t="s">
        <v>487</v>
      </c>
    </row>
    <row r="220" spans="1:14" hidden="1" x14ac:dyDescent="0.25">
      <c r="A220" t="s">
        <v>241</v>
      </c>
      <c r="B220" s="1">
        <v>44196</v>
      </c>
      <c r="C220" t="s">
        <v>840</v>
      </c>
      <c r="D220" t="s">
        <v>841</v>
      </c>
      <c r="E220" s="4">
        <v>27500</v>
      </c>
      <c r="F220" t="s">
        <v>567</v>
      </c>
      <c r="G220" t="s">
        <v>471</v>
      </c>
      <c r="H220" t="s">
        <v>310</v>
      </c>
      <c r="I220" t="s">
        <v>263</v>
      </c>
      <c r="J220" t="s">
        <v>262</v>
      </c>
      <c r="L220" t="s">
        <v>380</v>
      </c>
      <c r="M220" t="s">
        <v>381</v>
      </c>
      <c r="N220" t="s">
        <v>487</v>
      </c>
    </row>
    <row r="221" spans="1:14" hidden="1" x14ac:dyDescent="0.25">
      <c r="A221" t="s">
        <v>241</v>
      </c>
      <c r="B221" s="1">
        <v>44561</v>
      </c>
      <c r="C221" t="s">
        <v>840</v>
      </c>
      <c r="D221" t="s">
        <v>841</v>
      </c>
      <c r="E221" s="4">
        <v>31344.899999999998</v>
      </c>
      <c r="F221" t="s">
        <v>567</v>
      </c>
      <c r="G221" t="s">
        <v>471</v>
      </c>
      <c r="H221" t="s">
        <v>310</v>
      </c>
      <c r="I221" t="s">
        <v>263</v>
      </c>
      <c r="J221" t="s">
        <v>262</v>
      </c>
      <c r="L221" t="s">
        <v>380</v>
      </c>
      <c r="M221" t="s">
        <v>381</v>
      </c>
      <c r="N221" t="s">
        <v>487</v>
      </c>
    </row>
    <row r="222" spans="1:14" hidden="1" x14ac:dyDescent="0.25">
      <c r="A222" t="s">
        <v>241</v>
      </c>
      <c r="B222" s="1">
        <v>44196</v>
      </c>
      <c r="C222" t="s">
        <v>842</v>
      </c>
      <c r="D222" t="s">
        <v>843</v>
      </c>
      <c r="E222" s="4">
        <v>1100</v>
      </c>
      <c r="F222" t="s">
        <v>567</v>
      </c>
      <c r="G222" t="s">
        <v>471</v>
      </c>
      <c r="H222" t="s">
        <v>310</v>
      </c>
      <c r="I222" t="s">
        <v>263</v>
      </c>
      <c r="J222" t="s">
        <v>262</v>
      </c>
      <c r="L222" t="s">
        <v>380</v>
      </c>
      <c r="M222" t="s">
        <v>381</v>
      </c>
      <c r="N222" t="s">
        <v>487</v>
      </c>
    </row>
    <row r="223" spans="1:14" hidden="1" x14ac:dyDescent="0.25">
      <c r="A223" t="s">
        <v>241</v>
      </c>
      <c r="B223" s="1">
        <v>44561</v>
      </c>
      <c r="C223" t="s">
        <v>842</v>
      </c>
      <c r="D223" t="s">
        <v>843</v>
      </c>
      <c r="E223" s="4">
        <v>1200</v>
      </c>
      <c r="F223" t="s">
        <v>567</v>
      </c>
      <c r="G223" t="s">
        <v>471</v>
      </c>
      <c r="H223" t="s">
        <v>310</v>
      </c>
      <c r="I223" t="s">
        <v>263</v>
      </c>
      <c r="J223" t="s">
        <v>262</v>
      </c>
      <c r="L223" t="s">
        <v>380</v>
      </c>
      <c r="M223" t="s">
        <v>381</v>
      </c>
      <c r="N223" t="s">
        <v>487</v>
      </c>
    </row>
    <row r="224" spans="1:14" hidden="1" x14ac:dyDescent="0.25">
      <c r="A224" t="s">
        <v>241</v>
      </c>
      <c r="B224" s="1">
        <v>44196</v>
      </c>
      <c r="C224" t="s">
        <v>844</v>
      </c>
      <c r="D224" t="s">
        <v>845</v>
      </c>
      <c r="E224" s="4">
        <v>26673.89</v>
      </c>
      <c r="F224" t="s">
        <v>567</v>
      </c>
      <c r="G224" t="s">
        <v>471</v>
      </c>
      <c r="H224" t="s">
        <v>310</v>
      </c>
      <c r="I224" t="s">
        <v>263</v>
      </c>
      <c r="J224" t="s">
        <v>262</v>
      </c>
      <c r="L224" t="s">
        <v>380</v>
      </c>
      <c r="M224" t="s">
        <v>381</v>
      </c>
      <c r="N224" t="s">
        <v>487</v>
      </c>
    </row>
    <row r="225" spans="1:14" hidden="1" x14ac:dyDescent="0.25">
      <c r="A225" t="s">
        <v>241</v>
      </c>
      <c r="B225" s="1">
        <v>44561</v>
      </c>
      <c r="C225" t="s">
        <v>844</v>
      </c>
      <c r="D225" t="s">
        <v>845</v>
      </c>
      <c r="E225" s="4">
        <v>26500.920000000002</v>
      </c>
      <c r="F225" t="s">
        <v>567</v>
      </c>
      <c r="G225" t="s">
        <v>471</v>
      </c>
      <c r="H225" t="s">
        <v>310</v>
      </c>
      <c r="I225" t="s">
        <v>263</v>
      </c>
      <c r="J225" t="s">
        <v>262</v>
      </c>
      <c r="L225" t="s">
        <v>380</v>
      </c>
      <c r="M225" t="s">
        <v>381</v>
      </c>
      <c r="N225" t="s">
        <v>487</v>
      </c>
    </row>
    <row r="226" spans="1:14" hidden="1" x14ac:dyDescent="0.25">
      <c r="A226" t="s">
        <v>241</v>
      </c>
      <c r="B226" s="1">
        <v>44196</v>
      </c>
      <c r="C226" t="s">
        <v>846</v>
      </c>
      <c r="D226" t="s">
        <v>847</v>
      </c>
      <c r="E226" s="4">
        <v>-7600.0000000000146</v>
      </c>
      <c r="F226" t="s">
        <v>567</v>
      </c>
      <c r="G226" t="s">
        <v>511</v>
      </c>
      <c r="H226" t="s">
        <v>347</v>
      </c>
      <c r="I226" t="s">
        <v>350</v>
      </c>
      <c r="J226" t="s">
        <v>848</v>
      </c>
      <c r="L226" t="s">
        <v>347</v>
      </c>
      <c r="M226" t="s">
        <v>350</v>
      </c>
      <c r="N226" t="s">
        <v>573</v>
      </c>
    </row>
    <row r="227" spans="1:14" hidden="1" x14ac:dyDescent="0.25">
      <c r="A227" t="s">
        <v>241</v>
      </c>
      <c r="B227" s="1">
        <v>44196</v>
      </c>
      <c r="C227" t="s">
        <v>849</v>
      </c>
      <c r="D227" t="s">
        <v>850</v>
      </c>
      <c r="E227" s="4">
        <v>16500</v>
      </c>
      <c r="F227" t="s">
        <v>567</v>
      </c>
      <c r="G227" t="s">
        <v>471</v>
      </c>
      <c r="H227" t="s">
        <v>310</v>
      </c>
      <c r="I227" t="s">
        <v>263</v>
      </c>
      <c r="J227" t="s">
        <v>262</v>
      </c>
      <c r="L227" t="s">
        <v>380</v>
      </c>
      <c r="M227" t="s">
        <v>381</v>
      </c>
      <c r="N227" t="s">
        <v>487</v>
      </c>
    </row>
    <row r="228" spans="1:14" hidden="1" x14ac:dyDescent="0.25">
      <c r="A228" t="s">
        <v>241</v>
      </c>
      <c r="B228" s="1">
        <v>44561</v>
      </c>
      <c r="C228" t="s">
        <v>849</v>
      </c>
      <c r="D228" t="s">
        <v>850</v>
      </c>
      <c r="E228" s="4">
        <v>18040.5</v>
      </c>
      <c r="F228" t="s">
        <v>567</v>
      </c>
      <c r="G228" t="s">
        <v>471</v>
      </c>
      <c r="H228" t="s">
        <v>310</v>
      </c>
      <c r="I228" t="s">
        <v>263</v>
      </c>
      <c r="J228" t="s">
        <v>262</v>
      </c>
      <c r="L228" t="s">
        <v>380</v>
      </c>
      <c r="M228" t="s">
        <v>381</v>
      </c>
      <c r="N228" t="s">
        <v>487</v>
      </c>
    </row>
    <row r="229" spans="1:14" hidden="1" x14ac:dyDescent="0.25">
      <c r="A229" t="s">
        <v>241</v>
      </c>
      <c r="B229" s="1">
        <v>44196</v>
      </c>
      <c r="C229" t="s">
        <v>851</v>
      </c>
      <c r="D229" t="s">
        <v>852</v>
      </c>
      <c r="E229" s="4">
        <v>-100000</v>
      </c>
      <c r="F229" t="s">
        <v>567</v>
      </c>
      <c r="G229" t="s">
        <v>511</v>
      </c>
      <c r="H229" t="s">
        <v>347</v>
      </c>
      <c r="I229" t="s">
        <v>350</v>
      </c>
      <c r="J229" t="s">
        <v>848</v>
      </c>
      <c r="L229" t="s">
        <v>347</v>
      </c>
      <c r="M229" t="s">
        <v>350</v>
      </c>
      <c r="N229" t="s">
        <v>573</v>
      </c>
    </row>
    <row r="230" spans="1:14" hidden="1" x14ac:dyDescent="0.25">
      <c r="A230" t="s">
        <v>241</v>
      </c>
      <c r="B230" s="1">
        <v>44196</v>
      </c>
      <c r="C230" t="s">
        <v>853</v>
      </c>
      <c r="D230" t="s">
        <v>854</v>
      </c>
      <c r="E230" s="4">
        <v>6950.8</v>
      </c>
      <c r="F230" t="s">
        <v>567</v>
      </c>
      <c r="G230" t="s">
        <v>471</v>
      </c>
      <c r="H230" t="s">
        <v>310</v>
      </c>
      <c r="I230" t="s">
        <v>263</v>
      </c>
      <c r="J230" t="s">
        <v>262</v>
      </c>
      <c r="L230" t="s">
        <v>380</v>
      </c>
      <c r="M230" t="s">
        <v>381</v>
      </c>
      <c r="N230" t="s">
        <v>487</v>
      </c>
    </row>
    <row r="231" spans="1:14" hidden="1" x14ac:dyDescent="0.25">
      <c r="A231" t="s">
        <v>241</v>
      </c>
      <c r="B231" s="1">
        <v>44561</v>
      </c>
      <c r="C231" t="s">
        <v>853</v>
      </c>
      <c r="D231" t="s">
        <v>854</v>
      </c>
      <c r="E231" s="4">
        <v>5935.48</v>
      </c>
      <c r="F231" t="s">
        <v>567</v>
      </c>
      <c r="G231" t="s">
        <v>471</v>
      </c>
      <c r="H231" t="s">
        <v>310</v>
      </c>
      <c r="I231" t="s">
        <v>263</v>
      </c>
      <c r="J231" t="s">
        <v>262</v>
      </c>
      <c r="L231" t="s">
        <v>380</v>
      </c>
      <c r="M231" t="s">
        <v>381</v>
      </c>
      <c r="N231" t="s">
        <v>487</v>
      </c>
    </row>
    <row r="232" spans="1:14" hidden="1" x14ac:dyDescent="0.25">
      <c r="A232" t="s">
        <v>241</v>
      </c>
      <c r="B232" s="1">
        <v>44196</v>
      </c>
      <c r="C232" t="s">
        <v>855</v>
      </c>
      <c r="D232" t="s">
        <v>856</v>
      </c>
      <c r="E232" s="4">
        <v>-800000</v>
      </c>
      <c r="F232" t="s">
        <v>567</v>
      </c>
      <c r="G232" t="s">
        <v>511</v>
      </c>
      <c r="H232" t="s">
        <v>347</v>
      </c>
      <c r="I232" t="s">
        <v>350</v>
      </c>
      <c r="J232" t="s">
        <v>848</v>
      </c>
      <c r="L232" t="s">
        <v>347</v>
      </c>
      <c r="M232" t="s">
        <v>350</v>
      </c>
      <c r="N232" t="s">
        <v>573</v>
      </c>
    </row>
    <row r="233" spans="1:14" hidden="1" x14ac:dyDescent="0.25">
      <c r="A233" t="s">
        <v>241</v>
      </c>
      <c r="B233" s="1">
        <v>44196</v>
      </c>
      <c r="C233" t="s">
        <v>857</v>
      </c>
      <c r="D233" t="s">
        <v>858</v>
      </c>
      <c r="E233" s="4">
        <v>18950</v>
      </c>
      <c r="F233" t="s">
        <v>567</v>
      </c>
      <c r="G233" t="s">
        <v>471</v>
      </c>
      <c r="H233" t="s">
        <v>310</v>
      </c>
      <c r="I233" t="s">
        <v>263</v>
      </c>
      <c r="J233" t="s">
        <v>262</v>
      </c>
      <c r="L233" t="s">
        <v>380</v>
      </c>
      <c r="M233" t="s">
        <v>381</v>
      </c>
      <c r="N233" t="s">
        <v>487</v>
      </c>
    </row>
    <row r="234" spans="1:14" hidden="1" x14ac:dyDescent="0.25">
      <c r="A234" t="s">
        <v>241</v>
      </c>
      <c r="B234" s="1">
        <v>44561</v>
      </c>
      <c r="C234" t="s">
        <v>857</v>
      </c>
      <c r="D234" t="s">
        <v>858</v>
      </c>
      <c r="E234" s="4">
        <v>36731.18</v>
      </c>
      <c r="F234" t="s">
        <v>567</v>
      </c>
      <c r="G234" t="s">
        <v>471</v>
      </c>
      <c r="H234" t="s">
        <v>310</v>
      </c>
      <c r="I234" t="s">
        <v>263</v>
      </c>
      <c r="J234" t="s">
        <v>262</v>
      </c>
      <c r="L234" t="s">
        <v>380</v>
      </c>
      <c r="M234" t="s">
        <v>381</v>
      </c>
      <c r="N234" t="s">
        <v>487</v>
      </c>
    </row>
    <row r="235" spans="1:14" hidden="1" x14ac:dyDescent="0.25">
      <c r="A235" t="s">
        <v>241</v>
      </c>
      <c r="B235" s="1">
        <v>44196</v>
      </c>
      <c r="C235" t="s">
        <v>859</v>
      </c>
      <c r="D235" t="s">
        <v>860</v>
      </c>
      <c r="E235" s="4">
        <v>-37761.910000000003</v>
      </c>
      <c r="F235" t="s">
        <v>567</v>
      </c>
      <c r="G235" t="s">
        <v>511</v>
      </c>
      <c r="H235" t="s">
        <v>351</v>
      </c>
      <c r="I235" t="s">
        <v>354</v>
      </c>
      <c r="J235" t="s">
        <v>848</v>
      </c>
      <c r="L235" t="s">
        <v>351</v>
      </c>
      <c r="M235" t="s">
        <v>438</v>
      </c>
      <c r="N235" t="s">
        <v>573</v>
      </c>
    </row>
    <row r="236" spans="1:14" hidden="1" x14ac:dyDescent="0.25">
      <c r="A236" t="s">
        <v>241</v>
      </c>
      <c r="B236" s="1">
        <v>44196</v>
      </c>
      <c r="C236" t="s">
        <v>861</v>
      </c>
      <c r="D236" t="s">
        <v>862</v>
      </c>
      <c r="E236" s="4">
        <v>247777.46</v>
      </c>
      <c r="F236" t="s">
        <v>567</v>
      </c>
      <c r="G236" t="s">
        <v>471</v>
      </c>
      <c r="H236" t="s">
        <v>311</v>
      </c>
      <c r="I236" t="s">
        <v>312</v>
      </c>
      <c r="J236" t="s">
        <v>264</v>
      </c>
      <c r="L236" t="s">
        <v>380</v>
      </c>
      <c r="M236" t="s">
        <v>381</v>
      </c>
      <c r="N236" t="s">
        <v>487</v>
      </c>
    </row>
    <row r="237" spans="1:14" hidden="1" x14ac:dyDescent="0.25">
      <c r="A237" t="s">
        <v>241</v>
      </c>
      <c r="B237" s="1">
        <v>44561</v>
      </c>
      <c r="C237" t="s">
        <v>861</v>
      </c>
      <c r="D237" t="s">
        <v>862</v>
      </c>
      <c r="E237" s="4">
        <v>35000</v>
      </c>
      <c r="F237" t="s">
        <v>567</v>
      </c>
      <c r="G237" t="s">
        <v>471</v>
      </c>
      <c r="H237" t="s">
        <v>311</v>
      </c>
      <c r="I237" t="s">
        <v>312</v>
      </c>
      <c r="J237" t="s">
        <v>264</v>
      </c>
      <c r="L237" t="s">
        <v>380</v>
      </c>
      <c r="M237" t="s">
        <v>381</v>
      </c>
      <c r="N237" t="s">
        <v>487</v>
      </c>
    </row>
    <row r="238" spans="1:14" hidden="1" x14ac:dyDescent="0.25">
      <c r="A238" t="s">
        <v>241</v>
      </c>
      <c r="B238" s="1">
        <v>44196</v>
      </c>
      <c r="C238" t="s">
        <v>863</v>
      </c>
      <c r="D238" t="s">
        <v>864</v>
      </c>
      <c r="E238" s="4">
        <v>690.6</v>
      </c>
      <c r="F238" t="s">
        <v>567</v>
      </c>
      <c r="G238" t="s">
        <v>471</v>
      </c>
      <c r="H238" t="s">
        <v>311</v>
      </c>
      <c r="I238" t="s">
        <v>312</v>
      </c>
      <c r="J238" t="s">
        <v>258</v>
      </c>
      <c r="L238" t="s">
        <v>380</v>
      </c>
      <c r="M238" t="s">
        <v>381</v>
      </c>
      <c r="N238" t="s">
        <v>487</v>
      </c>
    </row>
    <row r="239" spans="1:14" hidden="1" x14ac:dyDescent="0.25">
      <c r="A239" t="s">
        <v>241</v>
      </c>
      <c r="B239" s="1">
        <v>44196</v>
      </c>
      <c r="C239" t="s">
        <v>865</v>
      </c>
      <c r="D239" t="s">
        <v>866</v>
      </c>
      <c r="E239" s="4">
        <v>-83780</v>
      </c>
      <c r="F239" t="s">
        <v>567</v>
      </c>
      <c r="G239" t="s">
        <v>511</v>
      </c>
      <c r="H239" t="s">
        <v>351</v>
      </c>
      <c r="I239" t="s">
        <v>354</v>
      </c>
      <c r="J239" t="s">
        <v>848</v>
      </c>
      <c r="L239" t="s">
        <v>351</v>
      </c>
      <c r="M239" t="s">
        <v>440</v>
      </c>
      <c r="N239" t="s">
        <v>573</v>
      </c>
    </row>
    <row r="240" spans="1:14" hidden="1" x14ac:dyDescent="0.25">
      <c r="A240" t="s">
        <v>241</v>
      </c>
      <c r="B240" s="1">
        <v>44196</v>
      </c>
      <c r="C240" t="s">
        <v>867</v>
      </c>
      <c r="D240" t="s">
        <v>868</v>
      </c>
      <c r="E240" s="4">
        <v>13258.01</v>
      </c>
      <c r="F240" t="s">
        <v>567</v>
      </c>
      <c r="G240" t="s">
        <v>471</v>
      </c>
      <c r="H240" t="s">
        <v>311</v>
      </c>
      <c r="I240" t="s">
        <v>312</v>
      </c>
      <c r="J240" t="s">
        <v>264</v>
      </c>
      <c r="L240" t="s">
        <v>380</v>
      </c>
      <c r="M240" t="s">
        <v>381</v>
      </c>
      <c r="N240" t="s">
        <v>487</v>
      </c>
    </row>
    <row r="241" spans="1:14" hidden="1" x14ac:dyDescent="0.25">
      <c r="A241" t="s">
        <v>241</v>
      </c>
      <c r="B241" s="1">
        <v>44561</v>
      </c>
      <c r="C241" t="s">
        <v>867</v>
      </c>
      <c r="D241" t="s">
        <v>868</v>
      </c>
      <c r="E241" s="4">
        <v>21036.080000000005</v>
      </c>
      <c r="F241" t="s">
        <v>567</v>
      </c>
      <c r="G241" t="s">
        <v>471</v>
      </c>
      <c r="H241" t="s">
        <v>311</v>
      </c>
      <c r="I241" t="s">
        <v>312</v>
      </c>
      <c r="J241" t="s">
        <v>264</v>
      </c>
      <c r="L241" t="s">
        <v>380</v>
      </c>
      <c r="M241" t="s">
        <v>381</v>
      </c>
      <c r="N241" t="s">
        <v>487</v>
      </c>
    </row>
    <row r="242" spans="1:14" hidden="1" x14ac:dyDescent="0.25">
      <c r="A242" t="s">
        <v>241</v>
      </c>
      <c r="B242" s="1">
        <v>44196</v>
      </c>
      <c r="C242" t="s">
        <v>869</v>
      </c>
      <c r="D242" t="s">
        <v>870</v>
      </c>
      <c r="E242" s="4">
        <v>3631.4300000000003</v>
      </c>
      <c r="F242" t="s">
        <v>567</v>
      </c>
      <c r="G242" t="s">
        <v>471</v>
      </c>
      <c r="H242" t="s">
        <v>311</v>
      </c>
      <c r="I242" t="s">
        <v>312</v>
      </c>
      <c r="J242" t="s">
        <v>264</v>
      </c>
      <c r="L242" t="s">
        <v>380</v>
      </c>
      <c r="M242" t="s">
        <v>381</v>
      </c>
      <c r="N242" t="s">
        <v>487</v>
      </c>
    </row>
    <row r="243" spans="1:14" hidden="1" x14ac:dyDescent="0.25">
      <c r="A243" t="s">
        <v>241</v>
      </c>
      <c r="B243" s="1">
        <v>44561</v>
      </c>
      <c r="C243" t="s">
        <v>869</v>
      </c>
      <c r="D243" t="s">
        <v>870</v>
      </c>
      <c r="E243" s="4">
        <v>2942.21</v>
      </c>
      <c r="F243" t="s">
        <v>567</v>
      </c>
      <c r="G243" t="s">
        <v>471</v>
      </c>
      <c r="H243" t="s">
        <v>311</v>
      </c>
      <c r="I243" t="s">
        <v>312</v>
      </c>
      <c r="J243" t="s">
        <v>264</v>
      </c>
      <c r="L243" t="s">
        <v>380</v>
      </c>
      <c r="M243" t="s">
        <v>381</v>
      </c>
      <c r="N243" t="s">
        <v>487</v>
      </c>
    </row>
    <row r="244" spans="1:14" hidden="1" x14ac:dyDescent="0.25">
      <c r="A244" t="s">
        <v>241</v>
      </c>
      <c r="B244" s="1">
        <v>44196</v>
      </c>
      <c r="C244" t="s">
        <v>871</v>
      </c>
      <c r="D244" t="s">
        <v>872</v>
      </c>
      <c r="E244" s="4">
        <v>-62552.2</v>
      </c>
      <c r="F244" t="s">
        <v>567</v>
      </c>
      <c r="G244" t="s">
        <v>511</v>
      </c>
      <c r="H244" t="s">
        <v>519</v>
      </c>
      <c r="I244" t="s">
        <v>513</v>
      </c>
      <c r="J244" t="s">
        <v>594</v>
      </c>
      <c r="L244" t="s">
        <v>519</v>
      </c>
      <c r="M244" t="s">
        <v>419</v>
      </c>
      <c r="N244" t="s">
        <v>573</v>
      </c>
    </row>
    <row r="245" spans="1:14" hidden="1" x14ac:dyDescent="0.25">
      <c r="A245" t="s">
        <v>241</v>
      </c>
      <c r="B245" s="1">
        <v>44196</v>
      </c>
      <c r="C245" t="s">
        <v>873</v>
      </c>
      <c r="D245" t="s">
        <v>874</v>
      </c>
      <c r="E245" s="4">
        <v>-153315.35</v>
      </c>
      <c r="F245" t="s">
        <v>567</v>
      </c>
      <c r="G245" t="s">
        <v>511</v>
      </c>
      <c r="H245" t="s">
        <v>519</v>
      </c>
      <c r="I245" t="s">
        <v>513</v>
      </c>
      <c r="J245" t="s">
        <v>594</v>
      </c>
      <c r="L245" t="s">
        <v>519</v>
      </c>
      <c r="M245" t="s">
        <v>419</v>
      </c>
      <c r="N245" t="s">
        <v>573</v>
      </c>
    </row>
    <row r="246" spans="1:14" hidden="1" x14ac:dyDescent="0.25">
      <c r="A246" t="s">
        <v>241</v>
      </c>
      <c r="B246" s="1">
        <v>44196</v>
      </c>
      <c r="C246" t="s">
        <v>875</v>
      </c>
      <c r="D246" t="s">
        <v>876</v>
      </c>
      <c r="E246" s="4">
        <v>-60005.289999999994</v>
      </c>
      <c r="F246" t="s">
        <v>567</v>
      </c>
      <c r="G246" t="s">
        <v>511</v>
      </c>
      <c r="H246" t="s">
        <v>519</v>
      </c>
      <c r="I246" t="s">
        <v>513</v>
      </c>
      <c r="J246" t="s">
        <v>594</v>
      </c>
      <c r="L246" t="s">
        <v>519</v>
      </c>
      <c r="M246" t="s">
        <v>419</v>
      </c>
      <c r="N246" t="s">
        <v>573</v>
      </c>
    </row>
    <row r="247" spans="1:14" hidden="1" x14ac:dyDescent="0.25">
      <c r="A247" t="s">
        <v>241</v>
      </c>
      <c r="B247" s="1">
        <v>44196</v>
      </c>
      <c r="C247" t="s">
        <v>877</v>
      </c>
      <c r="D247" t="s">
        <v>878</v>
      </c>
      <c r="E247" s="4">
        <v>-523.5</v>
      </c>
      <c r="F247" t="s">
        <v>567</v>
      </c>
      <c r="G247" t="s">
        <v>511</v>
      </c>
      <c r="H247" t="s">
        <v>519</v>
      </c>
      <c r="I247" t="s">
        <v>513</v>
      </c>
      <c r="J247" t="s">
        <v>594</v>
      </c>
      <c r="L247" t="s">
        <v>519</v>
      </c>
      <c r="M247" t="s">
        <v>419</v>
      </c>
      <c r="N247" t="s">
        <v>573</v>
      </c>
    </row>
    <row r="248" spans="1:14" hidden="1" x14ac:dyDescent="0.25">
      <c r="A248" t="s">
        <v>241</v>
      </c>
      <c r="B248" s="1">
        <v>44196</v>
      </c>
      <c r="C248" t="s">
        <v>879</v>
      </c>
      <c r="D248" t="s">
        <v>880</v>
      </c>
      <c r="E248" s="4">
        <v>-29414.07</v>
      </c>
      <c r="F248" t="s">
        <v>567</v>
      </c>
      <c r="G248" t="s">
        <v>511</v>
      </c>
      <c r="H248" t="s">
        <v>519</v>
      </c>
      <c r="I248" t="s">
        <v>513</v>
      </c>
      <c r="J248" t="s">
        <v>594</v>
      </c>
      <c r="L248" t="s">
        <v>519</v>
      </c>
      <c r="M248" t="s">
        <v>419</v>
      </c>
      <c r="N248" t="s">
        <v>573</v>
      </c>
    </row>
    <row r="249" spans="1:14" hidden="1" x14ac:dyDescent="0.25">
      <c r="A249" t="s">
        <v>241</v>
      </c>
      <c r="B249" s="1">
        <v>44196</v>
      </c>
      <c r="C249" t="s">
        <v>881</v>
      </c>
      <c r="D249" t="s">
        <v>882</v>
      </c>
      <c r="E249" s="4">
        <v>-11485.77</v>
      </c>
      <c r="F249" t="s">
        <v>567</v>
      </c>
      <c r="G249" t="s">
        <v>511</v>
      </c>
      <c r="H249" t="s">
        <v>519</v>
      </c>
      <c r="I249" t="s">
        <v>513</v>
      </c>
      <c r="J249" t="s">
        <v>594</v>
      </c>
      <c r="L249" t="s">
        <v>519</v>
      </c>
      <c r="M249" t="s">
        <v>419</v>
      </c>
      <c r="N249" t="s">
        <v>573</v>
      </c>
    </row>
    <row r="250" spans="1:14" hidden="1" x14ac:dyDescent="0.25">
      <c r="A250" t="s">
        <v>241</v>
      </c>
      <c r="B250" s="1">
        <v>44196</v>
      </c>
      <c r="C250" t="s">
        <v>883</v>
      </c>
      <c r="D250" t="s">
        <v>884</v>
      </c>
      <c r="E250" s="4">
        <v>-14668.23</v>
      </c>
      <c r="F250" t="s">
        <v>567</v>
      </c>
      <c r="G250" t="s">
        <v>511</v>
      </c>
      <c r="H250" t="s">
        <v>519</v>
      </c>
      <c r="I250" t="s">
        <v>513</v>
      </c>
      <c r="J250" t="s">
        <v>594</v>
      </c>
      <c r="L250" t="s">
        <v>519</v>
      </c>
      <c r="M250" t="s">
        <v>419</v>
      </c>
      <c r="N250" t="s">
        <v>573</v>
      </c>
    </row>
    <row r="251" spans="1:14" hidden="1" x14ac:dyDescent="0.25">
      <c r="A251" t="s">
        <v>241</v>
      </c>
      <c r="B251" s="1">
        <v>44196</v>
      </c>
      <c r="C251" t="s">
        <v>885</v>
      </c>
      <c r="D251" t="s">
        <v>886</v>
      </c>
      <c r="E251" s="4">
        <v>-3186.38</v>
      </c>
      <c r="F251" t="s">
        <v>567</v>
      </c>
      <c r="G251" t="s">
        <v>511</v>
      </c>
      <c r="H251" t="s">
        <v>519</v>
      </c>
      <c r="I251" t="s">
        <v>513</v>
      </c>
      <c r="J251" t="s">
        <v>594</v>
      </c>
      <c r="L251" t="s">
        <v>519</v>
      </c>
      <c r="M251" t="s">
        <v>419</v>
      </c>
      <c r="N251" t="s">
        <v>573</v>
      </c>
    </row>
    <row r="252" spans="1:14" hidden="1" x14ac:dyDescent="0.25">
      <c r="A252" t="s">
        <v>241</v>
      </c>
      <c r="B252" s="1">
        <v>44196</v>
      </c>
      <c r="C252" t="s">
        <v>887</v>
      </c>
      <c r="D252" t="s">
        <v>888</v>
      </c>
      <c r="E252" s="4">
        <v>-8000</v>
      </c>
      <c r="F252" t="s">
        <v>567</v>
      </c>
      <c r="G252" t="s">
        <v>511</v>
      </c>
      <c r="H252" t="s">
        <v>516</v>
      </c>
      <c r="I252" t="s">
        <v>512</v>
      </c>
      <c r="J252" t="s">
        <v>572</v>
      </c>
      <c r="L252" t="s">
        <v>516</v>
      </c>
      <c r="M252" t="s">
        <v>417</v>
      </c>
      <c r="N252" t="s">
        <v>573</v>
      </c>
    </row>
    <row r="253" spans="1:14" hidden="1" x14ac:dyDescent="0.25">
      <c r="A253" t="s">
        <v>241</v>
      </c>
      <c r="B253" s="1">
        <v>44196</v>
      </c>
      <c r="C253" t="s">
        <v>889</v>
      </c>
      <c r="D253" t="s">
        <v>890</v>
      </c>
      <c r="E253" s="4">
        <v>-20000</v>
      </c>
      <c r="F253" t="s">
        <v>567</v>
      </c>
      <c r="G253" t="s">
        <v>511</v>
      </c>
      <c r="H253" t="s">
        <v>516</v>
      </c>
      <c r="I253" t="s">
        <v>512</v>
      </c>
      <c r="J253" t="s">
        <v>572</v>
      </c>
      <c r="L253" t="s">
        <v>516</v>
      </c>
      <c r="M253" t="s">
        <v>417</v>
      </c>
      <c r="N253" t="s">
        <v>573</v>
      </c>
    </row>
    <row r="254" spans="1:14" hidden="1" x14ac:dyDescent="0.25">
      <c r="A254" t="s">
        <v>241</v>
      </c>
      <c r="B254" s="1">
        <v>44196</v>
      </c>
      <c r="C254" t="s">
        <v>891</v>
      </c>
      <c r="D254" t="s">
        <v>892</v>
      </c>
      <c r="E254" s="4">
        <v>-1843</v>
      </c>
      <c r="F254" t="s">
        <v>567</v>
      </c>
      <c r="G254" t="s">
        <v>511</v>
      </c>
      <c r="H254" t="s">
        <v>516</v>
      </c>
      <c r="I254" t="s">
        <v>512</v>
      </c>
      <c r="J254" t="s">
        <v>572</v>
      </c>
      <c r="L254" t="s">
        <v>516</v>
      </c>
      <c r="M254" t="s">
        <v>417</v>
      </c>
      <c r="N254" t="s">
        <v>573</v>
      </c>
    </row>
    <row r="255" spans="1:14" hidden="1" x14ac:dyDescent="0.25">
      <c r="A255" t="s">
        <v>241</v>
      </c>
      <c r="B255" s="1">
        <v>44196</v>
      </c>
      <c r="C255" t="s">
        <v>893</v>
      </c>
      <c r="D255" t="s">
        <v>894</v>
      </c>
      <c r="E255" s="4">
        <v>-42986.850000000006</v>
      </c>
      <c r="F255" t="s">
        <v>567</v>
      </c>
      <c r="G255" t="s">
        <v>511</v>
      </c>
      <c r="H255" t="s">
        <v>516</v>
      </c>
      <c r="I255" t="s">
        <v>512</v>
      </c>
      <c r="J255" t="s">
        <v>572</v>
      </c>
      <c r="L255" t="s">
        <v>516</v>
      </c>
      <c r="M255" t="s">
        <v>417</v>
      </c>
      <c r="N255" t="s">
        <v>573</v>
      </c>
    </row>
    <row r="256" spans="1:14" hidden="1" x14ac:dyDescent="0.25">
      <c r="A256" t="s">
        <v>241</v>
      </c>
      <c r="B256" s="1">
        <v>44196</v>
      </c>
      <c r="C256" t="s">
        <v>895</v>
      </c>
      <c r="D256" t="s">
        <v>896</v>
      </c>
      <c r="E256" s="4">
        <v>-23400</v>
      </c>
      <c r="F256" t="s">
        <v>567</v>
      </c>
      <c r="G256" t="s">
        <v>511</v>
      </c>
      <c r="H256" t="s">
        <v>516</v>
      </c>
      <c r="I256" t="s">
        <v>512</v>
      </c>
      <c r="J256" t="s">
        <v>572</v>
      </c>
      <c r="L256" t="s">
        <v>516</v>
      </c>
      <c r="M256" t="s">
        <v>417</v>
      </c>
      <c r="N256" t="s">
        <v>573</v>
      </c>
    </row>
    <row r="257" spans="1:14" hidden="1" x14ac:dyDescent="0.25">
      <c r="A257" t="s">
        <v>241</v>
      </c>
      <c r="B257" s="1">
        <v>44196</v>
      </c>
      <c r="C257" t="s">
        <v>897</v>
      </c>
      <c r="D257" t="s">
        <v>898</v>
      </c>
      <c r="E257" s="4">
        <v>-2450900</v>
      </c>
      <c r="F257" t="s">
        <v>567</v>
      </c>
      <c r="G257" t="s">
        <v>511</v>
      </c>
      <c r="H257" t="s">
        <v>331</v>
      </c>
      <c r="I257" t="s">
        <v>332</v>
      </c>
      <c r="J257" t="s">
        <v>899</v>
      </c>
      <c r="L257" t="s">
        <v>331</v>
      </c>
      <c r="M257" t="s">
        <v>332</v>
      </c>
      <c r="N257" t="s">
        <v>573</v>
      </c>
    </row>
    <row r="258" spans="1:14" hidden="1" x14ac:dyDescent="0.25">
      <c r="A258" t="s">
        <v>241</v>
      </c>
      <c r="B258" s="1">
        <v>44196</v>
      </c>
      <c r="C258" t="s">
        <v>900</v>
      </c>
      <c r="D258" t="s">
        <v>901</v>
      </c>
      <c r="E258" s="4">
        <v>-6000</v>
      </c>
      <c r="F258" t="s">
        <v>567</v>
      </c>
      <c r="G258" t="s">
        <v>511</v>
      </c>
      <c r="H258" t="s">
        <v>331</v>
      </c>
      <c r="I258" t="s">
        <v>332</v>
      </c>
      <c r="J258" t="s">
        <v>899</v>
      </c>
      <c r="L258" t="s">
        <v>331</v>
      </c>
      <c r="M258" t="s">
        <v>332</v>
      </c>
      <c r="N258" t="s">
        <v>573</v>
      </c>
    </row>
    <row r="259" spans="1:14" hidden="1" x14ac:dyDescent="0.25">
      <c r="A259" t="s">
        <v>241</v>
      </c>
      <c r="B259" s="1">
        <v>44196</v>
      </c>
      <c r="C259" t="s">
        <v>902</v>
      </c>
      <c r="D259" t="s">
        <v>903</v>
      </c>
      <c r="E259" s="4">
        <v>-107527.88</v>
      </c>
      <c r="F259" t="s">
        <v>567</v>
      </c>
      <c r="G259" t="s">
        <v>511</v>
      </c>
      <c r="H259" t="s">
        <v>328</v>
      </c>
      <c r="I259" t="s">
        <v>329</v>
      </c>
      <c r="J259" t="s">
        <v>904</v>
      </c>
      <c r="L259" t="s">
        <v>328</v>
      </c>
      <c r="M259" t="s">
        <v>329</v>
      </c>
      <c r="N259" t="s">
        <v>573</v>
      </c>
    </row>
    <row r="260" spans="1:14" hidden="1" x14ac:dyDescent="0.25">
      <c r="A260" t="s">
        <v>241</v>
      </c>
      <c r="B260" s="1">
        <v>44196</v>
      </c>
      <c r="C260" t="s">
        <v>905</v>
      </c>
      <c r="D260" t="s">
        <v>906</v>
      </c>
      <c r="E260" s="4">
        <v>-191109.18</v>
      </c>
      <c r="F260" t="s">
        <v>567</v>
      </c>
      <c r="G260" t="s">
        <v>511</v>
      </c>
      <c r="H260" t="s">
        <v>328</v>
      </c>
      <c r="I260" t="s">
        <v>329</v>
      </c>
      <c r="J260" t="s">
        <v>904</v>
      </c>
      <c r="L260" t="s">
        <v>328</v>
      </c>
      <c r="M260" t="s">
        <v>329</v>
      </c>
      <c r="N260" t="s">
        <v>573</v>
      </c>
    </row>
    <row r="261" spans="1:14" hidden="1" x14ac:dyDescent="0.25">
      <c r="A261" t="s">
        <v>241</v>
      </c>
      <c r="B261" s="1">
        <v>44196</v>
      </c>
      <c r="C261" t="s">
        <v>907</v>
      </c>
      <c r="D261" t="s">
        <v>908</v>
      </c>
      <c r="E261" s="4">
        <v>-36842.36</v>
      </c>
      <c r="F261" t="s">
        <v>567</v>
      </c>
      <c r="G261" t="s">
        <v>511</v>
      </c>
      <c r="H261" t="s">
        <v>328</v>
      </c>
      <c r="I261" t="s">
        <v>329</v>
      </c>
      <c r="J261" t="s">
        <v>904</v>
      </c>
      <c r="L261" t="s">
        <v>328</v>
      </c>
      <c r="M261" t="s">
        <v>329</v>
      </c>
      <c r="N261" t="s">
        <v>573</v>
      </c>
    </row>
    <row r="262" spans="1:14" hidden="1" x14ac:dyDescent="0.25">
      <c r="A262" t="s">
        <v>241</v>
      </c>
      <c r="B262" s="1">
        <v>44196</v>
      </c>
      <c r="C262" t="s">
        <v>909</v>
      </c>
      <c r="D262" t="s">
        <v>910</v>
      </c>
      <c r="E262" s="4">
        <v>-2839.3399999999997</v>
      </c>
      <c r="F262" t="s">
        <v>567</v>
      </c>
      <c r="G262" t="s">
        <v>511</v>
      </c>
      <c r="H262" t="s">
        <v>328</v>
      </c>
      <c r="I262" t="s">
        <v>329</v>
      </c>
      <c r="J262" t="s">
        <v>904</v>
      </c>
      <c r="L262" t="s">
        <v>328</v>
      </c>
      <c r="M262" t="s">
        <v>329</v>
      </c>
      <c r="N262" t="s">
        <v>573</v>
      </c>
    </row>
    <row r="263" spans="1:14" hidden="1" x14ac:dyDescent="0.25">
      <c r="A263" t="s">
        <v>241</v>
      </c>
      <c r="B263" s="1">
        <v>44196</v>
      </c>
      <c r="C263" t="s">
        <v>911</v>
      </c>
      <c r="D263" t="s">
        <v>912</v>
      </c>
      <c r="E263" s="4">
        <v>7800</v>
      </c>
      <c r="F263" t="s">
        <v>567</v>
      </c>
      <c r="G263" t="s">
        <v>471</v>
      </c>
      <c r="H263" t="s">
        <v>313</v>
      </c>
      <c r="I263" t="s">
        <v>314</v>
      </c>
      <c r="J263" t="s">
        <v>268</v>
      </c>
      <c r="L263" t="s">
        <v>384</v>
      </c>
      <c r="M263" t="s">
        <v>385</v>
      </c>
      <c r="N263" t="s">
        <v>489</v>
      </c>
    </row>
    <row r="264" spans="1:14" hidden="1" x14ac:dyDescent="0.25">
      <c r="A264" t="s">
        <v>241</v>
      </c>
      <c r="B264" s="1">
        <v>44561</v>
      </c>
      <c r="C264" t="s">
        <v>911</v>
      </c>
      <c r="D264" t="s">
        <v>912</v>
      </c>
      <c r="E264" s="4">
        <v>12485</v>
      </c>
      <c r="F264" t="s">
        <v>567</v>
      </c>
      <c r="G264" t="s">
        <v>471</v>
      </c>
      <c r="H264" t="s">
        <v>313</v>
      </c>
      <c r="I264" t="s">
        <v>314</v>
      </c>
      <c r="J264" t="s">
        <v>268</v>
      </c>
      <c r="L264" t="s">
        <v>384</v>
      </c>
      <c r="M264" t="s">
        <v>385</v>
      </c>
      <c r="N264" t="s">
        <v>489</v>
      </c>
    </row>
    <row r="265" spans="1:14" hidden="1" x14ac:dyDescent="0.25">
      <c r="A265" t="s">
        <v>241</v>
      </c>
      <c r="B265" s="1">
        <v>44196</v>
      </c>
      <c r="C265" t="s">
        <v>913</v>
      </c>
      <c r="D265" t="s">
        <v>914</v>
      </c>
      <c r="E265" s="4">
        <v>-57676.369999999995</v>
      </c>
      <c r="F265" t="s">
        <v>567</v>
      </c>
      <c r="G265" t="s">
        <v>511</v>
      </c>
      <c r="H265" t="s">
        <v>340</v>
      </c>
      <c r="I265" t="s">
        <v>341</v>
      </c>
      <c r="J265" t="s">
        <v>667</v>
      </c>
      <c r="L265" t="s">
        <v>340</v>
      </c>
      <c r="M265" t="s">
        <v>341</v>
      </c>
      <c r="N265" t="s">
        <v>573</v>
      </c>
    </row>
    <row r="266" spans="1:14" hidden="1" x14ac:dyDescent="0.25">
      <c r="A266" t="s">
        <v>241</v>
      </c>
      <c r="B266" s="1">
        <v>44196</v>
      </c>
      <c r="C266" t="s">
        <v>915</v>
      </c>
      <c r="D266" t="s">
        <v>916</v>
      </c>
      <c r="E266" s="4">
        <v>4000</v>
      </c>
      <c r="F266" t="s">
        <v>567</v>
      </c>
      <c r="G266" t="s">
        <v>471</v>
      </c>
      <c r="H266" t="s">
        <v>313</v>
      </c>
      <c r="I266" t="s">
        <v>314</v>
      </c>
      <c r="J266" t="s">
        <v>268</v>
      </c>
      <c r="L266" t="s">
        <v>384</v>
      </c>
      <c r="M266" t="s">
        <v>385</v>
      </c>
      <c r="N266" t="s">
        <v>489</v>
      </c>
    </row>
    <row r="267" spans="1:14" hidden="1" x14ac:dyDescent="0.25">
      <c r="A267" t="s">
        <v>241</v>
      </c>
      <c r="B267" s="1">
        <v>44561</v>
      </c>
      <c r="C267" t="s">
        <v>915</v>
      </c>
      <c r="D267" t="s">
        <v>916</v>
      </c>
      <c r="E267" s="4">
        <v>2000</v>
      </c>
      <c r="F267" t="s">
        <v>567</v>
      </c>
      <c r="G267" t="s">
        <v>471</v>
      </c>
      <c r="H267" t="s">
        <v>313</v>
      </c>
      <c r="I267" t="s">
        <v>314</v>
      </c>
      <c r="J267" t="s">
        <v>268</v>
      </c>
      <c r="L267" t="s">
        <v>384</v>
      </c>
      <c r="M267" t="s">
        <v>385</v>
      </c>
      <c r="N267" t="s">
        <v>489</v>
      </c>
    </row>
    <row r="268" spans="1:14" hidden="1" x14ac:dyDescent="0.25">
      <c r="A268" t="s">
        <v>241</v>
      </c>
      <c r="B268" s="1">
        <v>44196</v>
      </c>
      <c r="C268" t="s">
        <v>917</v>
      </c>
      <c r="D268" t="s">
        <v>918</v>
      </c>
      <c r="E268" s="4">
        <v>10000</v>
      </c>
      <c r="F268" t="s">
        <v>567</v>
      </c>
      <c r="G268" t="s">
        <v>471</v>
      </c>
      <c r="H268" t="s">
        <v>313</v>
      </c>
      <c r="I268" t="s">
        <v>314</v>
      </c>
      <c r="J268" t="s">
        <v>268</v>
      </c>
      <c r="L268" t="s">
        <v>384</v>
      </c>
      <c r="M268" t="s">
        <v>385</v>
      </c>
      <c r="N268" t="s">
        <v>489</v>
      </c>
    </row>
    <row r="269" spans="1:14" hidden="1" x14ac:dyDescent="0.25">
      <c r="A269" t="s">
        <v>241</v>
      </c>
      <c r="B269" s="1">
        <v>44561</v>
      </c>
      <c r="C269" t="s">
        <v>917</v>
      </c>
      <c r="D269" t="s">
        <v>918</v>
      </c>
      <c r="E269" s="4">
        <v>10000</v>
      </c>
      <c r="F269" t="s">
        <v>567</v>
      </c>
      <c r="G269" t="s">
        <v>471</v>
      </c>
      <c r="H269" t="s">
        <v>313</v>
      </c>
      <c r="I269" t="s">
        <v>314</v>
      </c>
      <c r="J269" t="s">
        <v>268</v>
      </c>
      <c r="L269" t="s">
        <v>384</v>
      </c>
      <c r="M269" t="s">
        <v>385</v>
      </c>
      <c r="N269" t="s">
        <v>489</v>
      </c>
    </row>
    <row r="270" spans="1:14" hidden="1" x14ac:dyDescent="0.25">
      <c r="A270" t="s">
        <v>241</v>
      </c>
      <c r="B270" s="1">
        <v>44196</v>
      </c>
      <c r="C270" t="s">
        <v>919</v>
      </c>
      <c r="D270" t="s">
        <v>920</v>
      </c>
      <c r="E270" s="4">
        <v>21213.350000000002</v>
      </c>
      <c r="F270" t="s">
        <v>567</v>
      </c>
      <c r="G270" t="s">
        <v>471</v>
      </c>
      <c r="H270" t="s">
        <v>313</v>
      </c>
      <c r="I270" t="s">
        <v>314</v>
      </c>
      <c r="J270" t="s">
        <v>268</v>
      </c>
      <c r="L270" t="s">
        <v>384</v>
      </c>
      <c r="M270" t="s">
        <v>385</v>
      </c>
      <c r="N270" t="s">
        <v>489</v>
      </c>
    </row>
    <row r="271" spans="1:14" hidden="1" x14ac:dyDescent="0.25">
      <c r="A271" t="s">
        <v>241</v>
      </c>
      <c r="B271" s="1">
        <v>44561</v>
      </c>
      <c r="C271" t="s">
        <v>919</v>
      </c>
      <c r="D271" t="s">
        <v>920</v>
      </c>
      <c r="E271" s="4">
        <v>54553.200000000004</v>
      </c>
      <c r="F271" t="s">
        <v>567</v>
      </c>
      <c r="G271" t="s">
        <v>471</v>
      </c>
      <c r="H271" t="s">
        <v>313</v>
      </c>
      <c r="I271" t="s">
        <v>314</v>
      </c>
      <c r="J271" t="s">
        <v>268</v>
      </c>
      <c r="L271" t="s">
        <v>384</v>
      </c>
      <c r="M271" t="s">
        <v>385</v>
      </c>
      <c r="N271" t="s">
        <v>489</v>
      </c>
    </row>
    <row r="272" spans="1:14" hidden="1" x14ac:dyDescent="0.25">
      <c r="A272" t="s">
        <v>241</v>
      </c>
      <c r="B272" s="1">
        <v>44196</v>
      </c>
      <c r="C272" t="s">
        <v>921</v>
      </c>
      <c r="D272" t="s">
        <v>922</v>
      </c>
      <c r="E272" s="4">
        <v>-82790.690000000017</v>
      </c>
      <c r="F272" t="s">
        <v>567</v>
      </c>
      <c r="G272" t="s">
        <v>511</v>
      </c>
      <c r="H272" t="s">
        <v>333</v>
      </c>
      <c r="I272" t="s">
        <v>335</v>
      </c>
      <c r="J272" t="s">
        <v>923</v>
      </c>
      <c r="L272" t="s">
        <v>333</v>
      </c>
      <c r="M272" t="s">
        <v>335</v>
      </c>
      <c r="N272" t="s">
        <v>573</v>
      </c>
    </row>
    <row r="273" spans="1:14" hidden="1" x14ac:dyDescent="0.25">
      <c r="A273" t="s">
        <v>241</v>
      </c>
      <c r="B273" s="1">
        <v>44196</v>
      </c>
      <c r="C273" t="s">
        <v>924</v>
      </c>
      <c r="D273" t="s">
        <v>925</v>
      </c>
      <c r="E273" s="4">
        <v>32054.719999999998</v>
      </c>
      <c r="F273" t="s">
        <v>567</v>
      </c>
      <c r="G273" t="s">
        <v>471</v>
      </c>
      <c r="H273" t="s">
        <v>303</v>
      </c>
      <c r="I273" t="s">
        <v>304</v>
      </c>
      <c r="J273" t="s">
        <v>268</v>
      </c>
      <c r="L273" t="s">
        <v>384</v>
      </c>
      <c r="M273" t="s">
        <v>385</v>
      </c>
      <c r="N273" t="s">
        <v>489</v>
      </c>
    </row>
    <row r="274" spans="1:14" hidden="1" x14ac:dyDescent="0.25">
      <c r="A274" t="s">
        <v>241</v>
      </c>
      <c r="B274" s="1">
        <v>44561</v>
      </c>
      <c r="C274" t="s">
        <v>924</v>
      </c>
      <c r="D274" t="s">
        <v>925</v>
      </c>
      <c r="E274" s="4">
        <v>35234.25</v>
      </c>
      <c r="F274" t="s">
        <v>567</v>
      </c>
      <c r="G274" t="s">
        <v>471</v>
      </c>
      <c r="H274" t="s">
        <v>303</v>
      </c>
      <c r="I274" t="s">
        <v>304</v>
      </c>
      <c r="J274" t="s">
        <v>268</v>
      </c>
      <c r="L274" t="s">
        <v>384</v>
      </c>
      <c r="M274" t="s">
        <v>385</v>
      </c>
      <c r="N274" t="s">
        <v>489</v>
      </c>
    </row>
    <row r="275" spans="1:14" hidden="1" x14ac:dyDescent="0.25">
      <c r="A275" t="s">
        <v>241</v>
      </c>
      <c r="B275" s="1">
        <v>44196</v>
      </c>
      <c r="C275" t="s">
        <v>110</v>
      </c>
      <c r="D275" t="s">
        <v>926</v>
      </c>
      <c r="E275" s="4">
        <v>-212413.36</v>
      </c>
      <c r="F275" t="s">
        <v>567</v>
      </c>
      <c r="G275" t="s">
        <v>511</v>
      </c>
      <c r="H275" t="s">
        <v>333</v>
      </c>
      <c r="I275" t="s">
        <v>335</v>
      </c>
      <c r="J275" t="s">
        <v>923</v>
      </c>
      <c r="L275" t="s">
        <v>333</v>
      </c>
      <c r="M275" t="s">
        <v>335</v>
      </c>
      <c r="N275" t="s">
        <v>573</v>
      </c>
    </row>
    <row r="276" spans="1:14" hidden="1" x14ac:dyDescent="0.25">
      <c r="A276" t="s">
        <v>241</v>
      </c>
      <c r="B276" s="1">
        <v>44196</v>
      </c>
      <c r="C276" t="s">
        <v>927</v>
      </c>
      <c r="D276" t="s">
        <v>928</v>
      </c>
      <c r="E276" s="4">
        <v>9310.9</v>
      </c>
      <c r="F276" t="s">
        <v>567</v>
      </c>
      <c r="G276" t="s">
        <v>471</v>
      </c>
      <c r="H276" t="s">
        <v>313</v>
      </c>
      <c r="I276" t="s">
        <v>314</v>
      </c>
      <c r="J276" t="s">
        <v>268</v>
      </c>
      <c r="L276" t="s">
        <v>384</v>
      </c>
      <c r="M276" t="s">
        <v>385</v>
      </c>
      <c r="N276" t="s">
        <v>489</v>
      </c>
    </row>
    <row r="277" spans="1:14" hidden="1" x14ac:dyDescent="0.25">
      <c r="A277" t="s">
        <v>241</v>
      </c>
      <c r="B277" s="1">
        <v>44561</v>
      </c>
      <c r="C277" t="s">
        <v>927</v>
      </c>
      <c r="D277" t="s">
        <v>928</v>
      </c>
      <c r="E277" s="4">
        <v>10926.509999999998</v>
      </c>
      <c r="F277" t="s">
        <v>567</v>
      </c>
      <c r="G277" t="s">
        <v>471</v>
      </c>
      <c r="H277" t="s">
        <v>313</v>
      </c>
      <c r="I277" t="s">
        <v>314</v>
      </c>
      <c r="J277" t="s">
        <v>268</v>
      </c>
      <c r="L277" t="s">
        <v>384</v>
      </c>
      <c r="M277" t="s">
        <v>385</v>
      </c>
      <c r="N277" t="s">
        <v>489</v>
      </c>
    </row>
    <row r="278" spans="1:14" hidden="1" x14ac:dyDescent="0.25">
      <c r="A278" t="s">
        <v>241</v>
      </c>
      <c r="B278" s="1">
        <v>44196</v>
      </c>
      <c r="C278" t="s">
        <v>929</v>
      </c>
      <c r="D278" t="s">
        <v>930</v>
      </c>
      <c r="E278" s="4">
        <v>-104621.09</v>
      </c>
      <c r="F278" t="s">
        <v>567</v>
      </c>
      <c r="G278" t="s">
        <v>511</v>
      </c>
      <c r="H278" t="s">
        <v>333</v>
      </c>
      <c r="I278" t="s">
        <v>335</v>
      </c>
      <c r="J278" t="s">
        <v>923</v>
      </c>
      <c r="L278" t="s">
        <v>333</v>
      </c>
      <c r="M278" t="s">
        <v>335</v>
      </c>
      <c r="N278" t="s">
        <v>573</v>
      </c>
    </row>
    <row r="279" spans="1:14" hidden="1" x14ac:dyDescent="0.25">
      <c r="A279" t="s">
        <v>241</v>
      </c>
      <c r="B279" s="1">
        <v>44196</v>
      </c>
      <c r="C279" t="s">
        <v>931</v>
      </c>
      <c r="D279" t="s">
        <v>932</v>
      </c>
      <c r="E279" s="4">
        <v>44651.81</v>
      </c>
      <c r="F279" t="s">
        <v>567</v>
      </c>
      <c r="G279" t="s">
        <v>471</v>
      </c>
      <c r="H279" t="s">
        <v>303</v>
      </c>
      <c r="I279" t="s">
        <v>304</v>
      </c>
      <c r="J279" t="s">
        <v>268</v>
      </c>
      <c r="L279" t="s">
        <v>384</v>
      </c>
      <c r="M279" t="s">
        <v>385</v>
      </c>
      <c r="N279" t="s">
        <v>489</v>
      </c>
    </row>
    <row r="280" spans="1:14" hidden="1" x14ac:dyDescent="0.25">
      <c r="A280" t="s">
        <v>241</v>
      </c>
      <c r="B280" s="1">
        <v>44561</v>
      </c>
      <c r="C280" t="s">
        <v>931</v>
      </c>
      <c r="D280" t="s">
        <v>932</v>
      </c>
      <c r="E280" s="4">
        <v>34632.659999999996</v>
      </c>
      <c r="F280" t="s">
        <v>567</v>
      </c>
      <c r="G280" t="s">
        <v>471</v>
      </c>
      <c r="H280" t="s">
        <v>303</v>
      </c>
      <c r="I280" t="s">
        <v>304</v>
      </c>
      <c r="J280" t="s">
        <v>268</v>
      </c>
      <c r="L280" t="s">
        <v>384</v>
      </c>
      <c r="M280" t="s">
        <v>385</v>
      </c>
      <c r="N280" t="s">
        <v>489</v>
      </c>
    </row>
    <row r="281" spans="1:14" hidden="1" x14ac:dyDescent="0.25">
      <c r="A281" t="s">
        <v>241</v>
      </c>
      <c r="B281" s="1">
        <v>44196</v>
      </c>
      <c r="C281" t="s">
        <v>933</v>
      </c>
      <c r="D281" t="s">
        <v>934</v>
      </c>
      <c r="E281" s="4">
        <v>-9010.6099999999788</v>
      </c>
      <c r="F281" t="s">
        <v>567</v>
      </c>
      <c r="G281" t="s">
        <v>511</v>
      </c>
      <c r="H281" t="s">
        <v>324</v>
      </c>
      <c r="I281" t="s">
        <v>323</v>
      </c>
      <c r="J281" t="s">
        <v>787</v>
      </c>
      <c r="L281" t="s">
        <v>324</v>
      </c>
      <c r="M281" t="s">
        <v>323</v>
      </c>
      <c r="N281" t="s">
        <v>573</v>
      </c>
    </row>
    <row r="282" spans="1:14" hidden="1" x14ac:dyDescent="0.25">
      <c r="A282" t="s">
        <v>241</v>
      </c>
      <c r="B282" s="1">
        <v>44196</v>
      </c>
      <c r="C282" t="s">
        <v>935</v>
      </c>
      <c r="D282" t="s">
        <v>936</v>
      </c>
      <c r="E282" s="4">
        <v>20818.71</v>
      </c>
      <c r="F282" t="s">
        <v>567</v>
      </c>
      <c r="G282" t="s">
        <v>471</v>
      </c>
      <c r="H282" t="s">
        <v>303</v>
      </c>
      <c r="I282" t="s">
        <v>304</v>
      </c>
      <c r="J282" t="s">
        <v>268</v>
      </c>
      <c r="L282" t="s">
        <v>384</v>
      </c>
      <c r="M282" t="s">
        <v>385</v>
      </c>
      <c r="N282" t="s">
        <v>489</v>
      </c>
    </row>
    <row r="283" spans="1:14" hidden="1" x14ac:dyDescent="0.25">
      <c r="A283" t="s">
        <v>241</v>
      </c>
      <c r="B283" s="1">
        <v>44561</v>
      </c>
      <c r="C283" t="s">
        <v>935</v>
      </c>
      <c r="D283" t="s">
        <v>936</v>
      </c>
      <c r="E283" s="4">
        <v>20818.71</v>
      </c>
      <c r="F283" t="s">
        <v>567</v>
      </c>
      <c r="G283" t="s">
        <v>471</v>
      </c>
      <c r="H283" t="s">
        <v>303</v>
      </c>
      <c r="I283" t="s">
        <v>304</v>
      </c>
      <c r="J283" t="s">
        <v>268</v>
      </c>
      <c r="L283" t="s">
        <v>384</v>
      </c>
      <c r="M283" t="s">
        <v>385</v>
      </c>
      <c r="N283" t="s">
        <v>489</v>
      </c>
    </row>
    <row r="284" spans="1:14" hidden="1" x14ac:dyDescent="0.25">
      <c r="A284" t="s">
        <v>241</v>
      </c>
      <c r="B284" s="1">
        <v>44196</v>
      </c>
      <c r="C284" t="s">
        <v>112</v>
      </c>
      <c r="D284" t="s">
        <v>937</v>
      </c>
      <c r="E284" s="4">
        <v>-700000</v>
      </c>
      <c r="F284" t="s">
        <v>567</v>
      </c>
      <c r="G284" t="s">
        <v>511</v>
      </c>
      <c r="H284" t="s">
        <v>333</v>
      </c>
      <c r="I284" t="s">
        <v>335</v>
      </c>
      <c r="J284" t="s">
        <v>923</v>
      </c>
      <c r="L284" t="s">
        <v>333</v>
      </c>
      <c r="M284" t="s">
        <v>335</v>
      </c>
      <c r="N284" t="s">
        <v>573</v>
      </c>
    </row>
    <row r="285" spans="1:14" hidden="1" x14ac:dyDescent="0.25">
      <c r="A285" t="s">
        <v>241</v>
      </c>
      <c r="B285" s="1">
        <v>44196</v>
      </c>
      <c r="C285" t="s">
        <v>938</v>
      </c>
      <c r="D285" t="s">
        <v>939</v>
      </c>
      <c r="E285" s="4">
        <v>2258.6000000000004</v>
      </c>
      <c r="F285" t="s">
        <v>567</v>
      </c>
      <c r="G285" t="s">
        <v>471</v>
      </c>
      <c r="H285" t="s">
        <v>313</v>
      </c>
      <c r="I285" t="s">
        <v>314</v>
      </c>
      <c r="J285" t="s">
        <v>268</v>
      </c>
      <c r="L285" t="s">
        <v>384</v>
      </c>
      <c r="M285" t="s">
        <v>385</v>
      </c>
      <c r="N285" t="s">
        <v>489</v>
      </c>
    </row>
    <row r="286" spans="1:14" hidden="1" x14ac:dyDescent="0.25">
      <c r="A286" t="s">
        <v>241</v>
      </c>
      <c r="B286" s="1">
        <v>44561</v>
      </c>
      <c r="C286" t="s">
        <v>938</v>
      </c>
      <c r="D286" t="s">
        <v>939</v>
      </c>
      <c r="E286" s="4">
        <v>2894.75</v>
      </c>
      <c r="F286" t="s">
        <v>567</v>
      </c>
      <c r="G286" t="s">
        <v>471</v>
      </c>
      <c r="H286" t="s">
        <v>313</v>
      </c>
      <c r="I286" t="s">
        <v>314</v>
      </c>
      <c r="J286" t="s">
        <v>268</v>
      </c>
      <c r="L286" t="s">
        <v>384</v>
      </c>
      <c r="M286" t="s">
        <v>385</v>
      </c>
      <c r="N286" t="s">
        <v>489</v>
      </c>
    </row>
    <row r="287" spans="1:14" hidden="1" x14ac:dyDescent="0.25">
      <c r="A287" t="s">
        <v>241</v>
      </c>
      <c r="B287" s="1">
        <v>44196</v>
      </c>
      <c r="C287" t="s">
        <v>940</v>
      </c>
      <c r="D287" t="s">
        <v>941</v>
      </c>
      <c r="E287" s="4">
        <v>-24000</v>
      </c>
      <c r="F287" t="s">
        <v>567</v>
      </c>
      <c r="G287" t="s">
        <v>511</v>
      </c>
      <c r="H287" t="s">
        <v>324</v>
      </c>
      <c r="I287" t="s">
        <v>323</v>
      </c>
      <c r="J287" t="s">
        <v>787</v>
      </c>
      <c r="L287" t="s">
        <v>324</v>
      </c>
      <c r="M287" t="s">
        <v>323</v>
      </c>
      <c r="N287" t="s">
        <v>573</v>
      </c>
    </row>
    <row r="288" spans="1:14" hidden="1" x14ac:dyDescent="0.25">
      <c r="A288" t="s">
        <v>241</v>
      </c>
      <c r="B288" s="1">
        <v>44196</v>
      </c>
      <c r="C288" t="s">
        <v>942</v>
      </c>
      <c r="D288" t="s">
        <v>943</v>
      </c>
      <c r="E288" s="4">
        <v>8731.66</v>
      </c>
      <c r="F288" t="s">
        <v>567</v>
      </c>
      <c r="G288" t="s">
        <v>471</v>
      </c>
      <c r="H288" t="s">
        <v>313</v>
      </c>
      <c r="I288" t="s">
        <v>314</v>
      </c>
      <c r="J288" t="s">
        <v>268</v>
      </c>
      <c r="L288" t="s">
        <v>384</v>
      </c>
      <c r="M288" t="s">
        <v>385</v>
      </c>
      <c r="N288" t="s">
        <v>489</v>
      </c>
    </row>
    <row r="289" spans="1:14" hidden="1" x14ac:dyDescent="0.25">
      <c r="A289" t="s">
        <v>241</v>
      </c>
      <c r="B289" s="1">
        <v>44561</v>
      </c>
      <c r="C289" t="s">
        <v>942</v>
      </c>
      <c r="D289" t="s">
        <v>943</v>
      </c>
      <c r="E289" s="4">
        <v>11071.63</v>
      </c>
      <c r="F289" t="s">
        <v>567</v>
      </c>
      <c r="G289" t="s">
        <v>471</v>
      </c>
      <c r="H289" t="s">
        <v>313</v>
      </c>
      <c r="I289" t="s">
        <v>314</v>
      </c>
      <c r="J289" t="s">
        <v>268</v>
      </c>
      <c r="L289" t="s">
        <v>384</v>
      </c>
      <c r="M289" t="s">
        <v>385</v>
      </c>
      <c r="N289" t="s">
        <v>489</v>
      </c>
    </row>
    <row r="290" spans="1:14" hidden="1" x14ac:dyDescent="0.25">
      <c r="A290" t="s">
        <v>241</v>
      </c>
      <c r="B290" s="1">
        <v>44196</v>
      </c>
      <c r="C290" t="s">
        <v>115</v>
      </c>
      <c r="D290" t="s">
        <v>944</v>
      </c>
      <c r="E290" s="4">
        <v>-367586.64</v>
      </c>
      <c r="F290" t="s">
        <v>567</v>
      </c>
      <c r="G290" t="s">
        <v>511</v>
      </c>
      <c r="H290" t="s">
        <v>333</v>
      </c>
      <c r="I290" t="s">
        <v>335</v>
      </c>
      <c r="J290" t="s">
        <v>923</v>
      </c>
      <c r="L290" t="s">
        <v>333</v>
      </c>
      <c r="M290" t="s">
        <v>335</v>
      </c>
      <c r="N290" t="s">
        <v>573</v>
      </c>
    </row>
    <row r="291" spans="1:14" hidden="1" x14ac:dyDescent="0.25">
      <c r="A291" t="s">
        <v>241</v>
      </c>
      <c r="B291" s="1">
        <v>44196</v>
      </c>
      <c r="C291" t="s">
        <v>945</v>
      </c>
      <c r="D291" t="s">
        <v>946</v>
      </c>
      <c r="E291" s="4">
        <v>393.75</v>
      </c>
      <c r="F291" t="s">
        <v>567</v>
      </c>
      <c r="G291" t="s">
        <v>471</v>
      </c>
      <c r="H291" t="s">
        <v>313</v>
      </c>
      <c r="I291" t="s">
        <v>314</v>
      </c>
      <c r="J291" t="s">
        <v>268</v>
      </c>
      <c r="L291" t="s">
        <v>384</v>
      </c>
      <c r="M291" t="s">
        <v>385</v>
      </c>
      <c r="N291" t="s">
        <v>489</v>
      </c>
    </row>
    <row r="292" spans="1:14" hidden="1" x14ac:dyDescent="0.25">
      <c r="A292" t="s">
        <v>241</v>
      </c>
      <c r="B292" s="1">
        <v>44561</v>
      </c>
      <c r="C292" t="s">
        <v>945</v>
      </c>
      <c r="D292" t="s">
        <v>946</v>
      </c>
      <c r="E292" s="4">
        <v>393.75</v>
      </c>
      <c r="F292" t="s">
        <v>567</v>
      </c>
      <c r="G292" t="s">
        <v>471</v>
      </c>
      <c r="H292" t="s">
        <v>313</v>
      </c>
      <c r="I292" t="s">
        <v>314</v>
      </c>
      <c r="J292" t="s">
        <v>268</v>
      </c>
      <c r="L292" t="s">
        <v>384</v>
      </c>
      <c r="M292" t="s">
        <v>385</v>
      </c>
      <c r="N292" t="s">
        <v>489</v>
      </c>
    </row>
    <row r="293" spans="1:14" hidden="1" x14ac:dyDescent="0.25">
      <c r="A293" t="s">
        <v>241</v>
      </c>
      <c r="B293" s="1">
        <v>44196</v>
      </c>
      <c r="C293" t="s">
        <v>117</v>
      </c>
      <c r="D293" t="s">
        <v>947</v>
      </c>
      <c r="E293" s="4">
        <v>-100000</v>
      </c>
      <c r="F293" t="s">
        <v>567</v>
      </c>
      <c r="G293" t="s">
        <v>511</v>
      </c>
      <c r="H293" t="s">
        <v>333</v>
      </c>
      <c r="I293" t="s">
        <v>335</v>
      </c>
      <c r="J293" t="s">
        <v>923</v>
      </c>
      <c r="L293" t="s">
        <v>333</v>
      </c>
      <c r="M293" t="s">
        <v>335</v>
      </c>
      <c r="N293" t="s">
        <v>573</v>
      </c>
    </row>
    <row r="294" spans="1:14" hidden="1" x14ac:dyDescent="0.25">
      <c r="A294" t="s">
        <v>241</v>
      </c>
      <c r="B294" s="1">
        <v>44196</v>
      </c>
      <c r="C294" t="s">
        <v>948</v>
      </c>
      <c r="D294" t="s">
        <v>949</v>
      </c>
      <c r="E294" s="4">
        <v>3281.82</v>
      </c>
      <c r="F294" t="s">
        <v>567</v>
      </c>
      <c r="G294" t="s">
        <v>471</v>
      </c>
      <c r="H294" t="s">
        <v>303</v>
      </c>
      <c r="I294" t="s">
        <v>304</v>
      </c>
      <c r="J294" t="s">
        <v>268</v>
      </c>
      <c r="L294" t="s">
        <v>384</v>
      </c>
      <c r="M294" t="s">
        <v>385</v>
      </c>
      <c r="N294" t="s">
        <v>489</v>
      </c>
    </row>
    <row r="295" spans="1:14" hidden="1" x14ac:dyDescent="0.25">
      <c r="A295" t="s">
        <v>241</v>
      </c>
      <c r="B295" s="1">
        <v>44561</v>
      </c>
      <c r="C295" t="s">
        <v>948</v>
      </c>
      <c r="D295" t="s">
        <v>949</v>
      </c>
      <c r="E295" s="4">
        <v>3281.82</v>
      </c>
      <c r="F295" t="s">
        <v>567</v>
      </c>
      <c r="G295" t="s">
        <v>471</v>
      </c>
      <c r="H295" t="s">
        <v>303</v>
      </c>
      <c r="I295" t="s">
        <v>304</v>
      </c>
      <c r="J295" t="s">
        <v>268</v>
      </c>
      <c r="L295" t="s">
        <v>384</v>
      </c>
      <c r="M295" t="s">
        <v>385</v>
      </c>
      <c r="N295" t="s">
        <v>489</v>
      </c>
    </row>
    <row r="296" spans="1:14" hidden="1" x14ac:dyDescent="0.25">
      <c r="A296" t="s">
        <v>241</v>
      </c>
      <c r="B296" s="1">
        <v>44196</v>
      </c>
      <c r="C296" t="s">
        <v>950</v>
      </c>
      <c r="D296" t="s">
        <v>951</v>
      </c>
      <c r="E296" s="4">
        <v>-49999.999999999985</v>
      </c>
      <c r="F296" t="s">
        <v>567</v>
      </c>
      <c r="G296" t="s">
        <v>511</v>
      </c>
      <c r="H296" t="s">
        <v>324</v>
      </c>
      <c r="I296" t="s">
        <v>323</v>
      </c>
      <c r="J296" t="s">
        <v>787</v>
      </c>
      <c r="L296" t="s">
        <v>324</v>
      </c>
      <c r="M296" t="s">
        <v>323</v>
      </c>
      <c r="N296" t="s">
        <v>573</v>
      </c>
    </row>
    <row r="297" spans="1:14" hidden="1" x14ac:dyDescent="0.25">
      <c r="A297" t="s">
        <v>241</v>
      </c>
      <c r="B297" s="1">
        <v>44196</v>
      </c>
      <c r="C297" t="s">
        <v>952</v>
      </c>
      <c r="D297" t="s">
        <v>953</v>
      </c>
      <c r="E297" s="4">
        <v>1065853.8899999999</v>
      </c>
      <c r="F297" t="s">
        <v>567</v>
      </c>
      <c r="G297" t="s">
        <v>471</v>
      </c>
      <c r="H297" t="s">
        <v>246</v>
      </c>
      <c r="I297" t="s">
        <v>247</v>
      </c>
      <c r="J297" t="s">
        <v>246</v>
      </c>
      <c r="L297" t="s">
        <v>370</v>
      </c>
      <c r="M297" t="s">
        <v>371</v>
      </c>
      <c r="N297" t="s">
        <v>482</v>
      </c>
    </row>
    <row r="298" spans="1:14" hidden="1" x14ac:dyDescent="0.25">
      <c r="A298" t="s">
        <v>241</v>
      </c>
      <c r="B298" s="1">
        <v>44561</v>
      </c>
      <c r="C298" t="s">
        <v>952</v>
      </c>
      <c r="D298" t="s">
        <v>953</v>
      </c>
      <c r="E298" s="4">
        <v>3764522</v>
      </c>
      <c r="F298" t="s">
        <v>567</v>
      </c>
      <c r="G298" t="s">
        <v>471</v>
      </c>
      <c r="H298" t="s">
        <v>246</v>
      </c>
      <c r="I298" t="s">
        <v>247</v>
      </c>
      <c r="J298" t="s">
        <v>246</v>
      </c>
      <c r="L298" t="s">
        <v>370</v>
      </c>
      <c r="M298" t="s">
        <v>371</v>
      </c>
      <c r="N298" t="s">
        <v>482</v>
      </c>
    </row>
    <row r="299" spans="1:14" hidden="1" x14ac:dyDescent="0.25">
      <c r="A299" t="s">
        <v>241</v>
      </c>
      <c r="B299" s="1">
        <v>44196</v>
      </c>
      <c r="C299" t="s">
        <v>954</v>
      </c>
      <c r="D299" t="s">
        <v>81</v>
      </c>
      <c r="E299" s="4">
        <v>-52832.98</v>
      </c>
      <c r="F299" t="s">
        <v>567</v>
      </c>
      <c r="G299" t="s">
        <v>511</v>
      </c>
      <c r="H299" t="s">
        <v>324</v>
      </c>
      <c r="I299" t="s">
        <v>323</v>
      </c>
      <c r="J299" t="s">
        <v>787</v>
      </c>
      <c r="L299" t="s">
        <v>324</v>
      </c>
      <c r="M299" t="s">
        <v>323</v>
      </c>
      <c r="N299" t="s">
        <v>573</v>
      </c>
    </row>
    <row r="300" spans="1:14" hidden="1" x14ac:dyDescent="0.25">
      <c r="A300" t="s">
        <v>241</v>
      </c>
      <c r="B300" s="1">
        <v>44196</v>
      </c>
      <c r="C300" t="s">
        <v>955</v>
      </c>
      <c r="D300" t="s">
        <v>956</v>
      </c>
      <c r="E300" s="4">
        <v>275100</v>
      </c>
      <c r="F300" t="s">
        <v>567</v>
      </c>
      <c r="G300" t="s">
        <v>471</v>
      </c>
      <c r="H300" t="s">
        <v>293</v>
      </c>
      <c r="I300" t="s">
        <v>294</v>
      </c>
      <c r="J300" t="s">
        <v>251</v>
      </c>
      <c r="L300" t="s">
        <v>386</v>
      </c>
      <c r="M300" t="s">
        <v>387</v>
      </c>
      <c r="N300" t="s">
        <v>482</v>
      </c>
    </row>
    <row r="301" spans="1:14" hidden="1" x14ac:dyDescent="0.25">
      <c r="A301" t="s">
        <v>241</v>
      </c>
      <c r="B301" s="1">
        <v>44561</v>
      </c>
      <c r="C301" t="s">
        <v>955</v>
      </c>
      <c r="D301" t="s">
        <v>956</v>
      </c>
      <c r="E301" s="4">
        <v>256165</v>
      </c>
      <c r="F301" t="s">
        <v>567</v>
      </c>
      <c r="G301" t="s">
        <v>471</v>
      </c>
      <c r="H301" t="s">
        <v>293</v>
      </c>
      <c r="I301" t="s">
        <v>294</v>
      </c>
      <c r="J301" t="s">
        <v>251</v>
      </c>
      <c r="L301" t="s">
        <v>386</v>
      </c>
      <c r="M301" t="s">
        <v>387</v>
      </c>
      <c r="N301" t="s">
        <v>482</v>
      </c>
    </row>
    <row r="302" spans="1:14" hidden="1" x14ac:dyDescent="0.25">
      <c r="A302" t="s">
        <v>241</v>
      </c>
      <c r="B302" s="1">
        <v>44196</v>
      </c>
      <c r="C302" t="s">
        <v>957</v>
      </c>
      <c r="D302" t="s">
        <v>958</v>
      </c>
      <c r="E302" s="4">
        <v>2395000</v>
      </c>
      <c r="F302" t="s">
        <v>567</v>
      </c>
      <c r="G302" t="s">
        <v>471</v>
      </c>
      <c r="H302" t="s">
        <v>270</v>
      </c>
      <c r="I302" t="s">
        <v>271</v>
      </c>
      <c r="J302" t="s">
        <v>270</v>
      </c>
      <c r="L302" t="s">
        <v>388</v>
      </c>
      <c r="M302" t="s">
        <v>389</v>
      </c>
      <c r="N302" t="s">
        <v>489</v>
      </c>
    </row>
    <row r="303" spans="1:14" hidden="1" x14ac:dyDescent="0.25">
      <c r="A303" t="s">
        <v>241</v>
      </c>
      <c r="B303" s="1">
        <v>44561</v>
      </c>
      <c r="C303" t="s">
        <v>957</v>
      </c>
      <c r="D303" t="s">
        <v>958</v>
      </c>
      <c r="E303" s="4">
        <v>110020.44</v>
      </c>
      <c r="F303" t="s">
        <v>567</v>
      </c>
      <c r="G303" t="s">
        <v>471</v>
      </c>
      <c r="H303" t="s">
        <v>270</v>
      </c>
      <c r="I303" t="s">
        <v>271</v>
      </c>
      <c r="J303" t="s">
        <v>270</v>
      </c>
      <c r="L303" t="s">
        <v>388</v>
      </c>
      <c r="M303" t="s">
        <v>389</v>
      </c>
      <c r="N303" t="s">
        <v>489</v>
      </c>
    </row>
    <row r="304" spans="1:14" hidden="1" x14ac:dyDescent="0.25">
      <c r="A304" t="s">
        <v>241</v>
      </c>
      <c r="B304" s="1">
        <v>44196</v>
      </c>
      <c r="C304" t="s">
        <v>959</v>
      </c>
      <c r="D304" t="s">
        <v>960</v>
      </c>
      <c r="E304" s="4">
        <v>32000</v>
      </c>
      <c r="F304" t="s">
        <v>567</v>
      </c>
      <c r="G304" t="s">
        <v>471</v>
      </c>
      <c r="H304" t="s">
        <v>270</v>
      </c>
      <c r="I304" t="s">
        <v>271</v>
      </c>
      <c r="J304" t="s">
        <v>270</v>
      </c>
      <c r="L304" t="s">
        <v>388</v>
      </c>
      <c r="M304" t="s">
        <v>389</v>
      </c>
      <c r="N304" t="s">
        <v>489</v>
      </c>
    </row>
    <row r="305" spans="1:14" hidden="1" x14ac:dyDescent="0.25">
      <c r="A305" t="s">
        <v>241</v>
      </c>
      <c r="B305" s="1">
        <v>44561</v>
      </c>
      <c r="C305" t="s">
        <v>959</v>
      </c>
      <c r="D305" t="s">
        <v>960</v>
      </c>
      <c r="E305" s="4">
        <v>68375.37</v>
      </c>
      <c r="F305" t="s">
        <v>567</v>
      </c>
      <c r="G305" t="s">
        <v>471</v>
      </c>
      <c r="H305" t="s">
        <v>270</v>
      </c>
      <c r="I305" t="s">
        <v>271</v>
      </c>
      <c r="J305" t="s">
        <v>270</v>
      </c>
      <c r="L305" t="s">
        <v>388</v>
      </c>
      <c r="M305" t="s">
        <v>389</v>
      </c>
      <c r="N305" t="s">
        <v>489</v>
      </c>
    </row>
    <row r="306" spans="1:14" hidden="1" x14ac:dyDescent="0.25">
      <c r="A306" t="s">
        <v>241</v>
      </c>
      <c r="B306" s="1">
        <v>44196</v>
      </c>
      <c r="C306" t="s">
        <v>961</v>
      </c>
      <c r="D306" t="s">
        <v>962</v>
      </c>
      <c r="E306" s="4">
        <v>6133.4299999999985</v>
      </c>
      <c r="F306" t="s">
        <v>567</v>
      </c>
      <c r="G306" t="s">
        <v>471</v>
      </c>
      <c r="H306" t="s">
        <v>311</v>
      </c>
      <c r="I306" t="s">
        <v>312</v>
      </c>
      <c r="J306" t="s">
        <v>264</v>
      </c>
      <c r="L306" t="s">
        <v>390</v>
      </c>
      <c r="M306" t="s">
        <v>391</v>
      </c>
      <c r="N306" t="s">
        <v>487</v>
      </c>
    </row>
    <row r="307" spans="1:14" hidden="1" x14ac:dyDescent="0.25">
      <c r="A307" t="s">
        <v>241</v>
      </c>
      <c r="B307" s="1">
        <v>44561</v>
      </c>
      <c r="C307" t="s">
        <v>961</v>
      </c>
      <c r="D307" t="s">
        <v>962</v>
      </c>
      <c r="E307" s="4">
        <v>7024.7999999999993</v>
      </c>
      <c r="F307" t="s">
        <v>567</v>
      </c>
      <c r="G307" t="s">
        <v>471</v>
      </c>
      <c r="H307" t="s">
        <v>311</v>
      </c>
      <c r="I307" t="s">
        <v>312</v>
      </c>
      <c r="J307" t="s">
        <v>264</v>
      </c>
      <c r="L307" t="s">
        <v>390</v>
      </c>
      <c r="M307" t="s">
        <v>391</v>
      </c>
      <c r="N307" t="s">
        <v>487</v>
      </c>
    </row>
    <row r="308" spans="1:14" hidden="1" x14ac:dyDescent="0.25">
      <c r="A308" t="s">
        <v>241</v>
      </c>
      <c r="B308" s="1">
        <v>44196</v>
      </c>
      <c r="C308" t="s">
        <v>963</v>
      </c>
      <c r="D308" t="s">
        <v>964</v>
      </c>
      <c r="E308" s="4">
        <v>1300</v>
      </c>
      <c r="F308" t="s">
        <v>567</v>
      </c>
      <c r="G308" t="s">
        <v>471</v>
      </c>
      <c r="H308" t="s">
        <v>311</v>
      </c>
      <c r="I308" t="s">
        <v>312</v>
      </c>
      <c r="J308" t="s">
        <v>264</v>
      </c>
      <c r="L308" t="s">
        <v>390</v>
      </c>
      <c r="M308" t="s">
        <v>391</v>
      </c>
      <c r="N308" t="s">
        <v>487</v>
      </c>
    </row>
    <row r="309" spans="1:14" hidden="1" x14ac:dyDescent="0.25">
      <c r="A309" t="s">
        <v>241</v>
      </c>
      <c r="B309" s="1">
        <v>44561</v>
      </c>
      <c r="C309" t="s">
        <v>963</v>
      </c>
      <c r="D309" t="s">
        <v>964</v>
      </c>
      <c r="E309" s="4">
        <v>450</v>
      </c>
      <c r="F309" t="s">
        <v>567</v>
      </c>
      <c r="G309" t="s">
        <v>471</v>
      </c>
      <c r="H309" t="s">
        <v>311</v>
      </c>
      <c r="I309" t="s">
        <v>312</v>
      </c>
      <c r="J309" t="s">
        <v>264</v>
      </c>
      <c r="L309" t="s">
        <v>390</v>
      </c>
      <c r="M309" t="s">
        <v>391</v>
      </c>
      <c r="N309" t="s">
        <v>487</v>
      </c>
    </row>
    <row r="310" spans="1:14" hidden="1" x14ac:dyDescent="0.25">
      <c r="A310" t="s">
        <v>241</v>
      </c>
      <c r="B310" s="1">
        <v>44196</v>
      </c>
      <c r="C310" t="s">
        <v>965</v>
      </c>
      <c r="D310" t="s">
        <v>966</v>
      </c>
      <c r="E310" s="4">
        <v>-337499.99</v>
      </c>
      <c r="F310" t="s">
        <v>567</v>
      </c>
      <c r="G310" t="s">
        <v>511</v>
      </c>
      <c r="H310" t="s">
        <v>333</v>
      </c>
      <c r="I310" t="s">
        <v>335</v>
      </c>
      <c r="J310" t="s">
        <v>923</v>
      </c>
      <c r="L310" t="s">
        <v>333</v>
      </c>
      <c r="M310" t="s">
        <v>335</v>
      </c>
      <c r="N310" t="s">
        <v>573</v>
      </c>
    </row>
    <row r="311" spans="1:14" hidden="1" x14ac:dyDescent="0.25">
      <c r="A311" t="s">
        <v>241</v>
      </c>
      <c r="B311" s="1">
        <v>44196</v>
      </c>
      <c r="C311" t="s">
        <v>967</v>
      </c>
      <c r="D311" t="s">
        <v>968</v>
      </c>
      <c r="E311" s="4">
        <v>169.88</v>
      </c>
      <c r="F311" t="s">
        <v>567</v>
      </c>
      <c r="G311" t="s">
        <v>471</v>
      </c>
      <c r="H311" t="s">
        <v>311</v>
      </c>
      <c r="I311" t="s">
        <v>312</v>
      </c>
      <c r="J311" t="s">
        <v>264</v>
      </c>
      <c r="L311" t="s">
        <v>390</v>
      </c>
      <c r="M311" t="s">
        <v>391</v>
      </c>
      <c r="N311" t="s">
        <v>487</v>
      </c>
    </row>
    <row r="312" spans="1:14" hidden="1" x14ac:dyDescent="0.25">
      <c r="A312" t="s">
        <v>241</v>
      </c>
      <c r="B312" s="1">
        <v>44561</v>
      </c>
      <c r="C312" t="s">
        <v>967</v>
      </c>
      <c r="D312" t="s">
        <v>968</v>
      </c>
      <c r="E312" s="4">
        <v>80.900000000000006</v>
      </c>
      <c r="F312" t="s">
        <v>567</v>
      </c>
      <c r="G312" t="s">
        <v>471</v>
      </c>
      <c r="H312" t="s">
        <v>311</v>
      </c>
      <c r="I312" t="s">
        <v>312</v>
      </c>
      <c r="J312" t="s">
        <v>264</v>
      </c>
      <c r="L312" t="s">
        <v>390</v>
      </c>
      <c r="M312" t="s">
        <v>391</v>
      </c>
      <c r="N312" t="s">
        <v>487</v>
      </c>
    </row>
    <row r="313" spans="1:14" hidden="1" x14ac:dyDescent="0.25">
      <c r="A313" t="s">
        <v>241</v>
      </c>
      <c r="B313" s="1">
        <v>44196</v>
      </c>
      <c r="C313" t="s">
        <v>969</v>
      </c>
      <c r="D313" t="s">
        <v>970</v>
      </c>
      <c r="E313" s="4">
        <v>-100000</v>
      </c>
      <c r="F313" t="s">
        <v>567</v>
      </c>
      <c r="G313" t="s">
        <v>511</v>
      </c>
      <c r="H313" t="s">
        <v>333</v>
      </c>
      <c r="I313" t="s">
        <v>335</v>
      </c>
      <c r="J313" t="s">
        <v>923</v>
      </c>
      <c r="L313" t="s">
        <v>333</v>
      </c>
      <c r="M313" t="s">
        <v>335</v>
      </c>
      <c r="N313" t="s">
        <v>573</v>
      </c>
    </row>
    <row r="314" spans="1:14" hidden="1" x14ac:dyDescent="0.25">
      <c r="A314" t="s">
        <v>241</v>
      </c>
      <c r="B314" s="1">
        <v>44196</v>
      </c>
      <c r="C314" t="s">
        <v>971</v>
      </c>
      <c r="D314" t="s">
        <v>972</v>
      </c>
      <c r="E314" s="4">
        <v>1018</v>
      </c>
      <c r="F314" t="s">
        <v>567</v>
      </c>
      <c r="G314" t="s">
        <v>471</v>
      </c>
      <c r="H314" t="s">
        <v>311</v>
      </c>
      <c r="I314" t="s">
        <v>312</v>
      </c>
      <c r="J314" t="s">
        <v>264</v>
      </c>
      <c r="L314" t="s">
        <v>390</v>
      </c>
      <c r="M314" t="s">
        <v>391</v>
      </c>
      <c r="N314" t="s">
        <v>487</v>
      </c>
    </row>
    <row r="315" spans="1:14" hidden="1" x14ac:dyDescent="0.25">
      <c r="A315" t="s">
        <v>241</v>
      </c>
      <c r="B315" s="1">
        <v>44561</v>
      </c>
      <c r="C315" t="s">
        <v>971</v>
      </c>
      <c r="D315" t="s">
        <v>972</v>
      </c>
      <c r="E315" s="4">
        <v>1466</v>
      </c>
      <c r="F315" t="s">
        <v>567</v>
      </c>
      <c r="G315" t="s">
        <v>471</v>
      </c>
      <c r="H315" t="s">
        <v>311</v>
      </c>
      <c r="I315" t="s">
        <v>312</v>
      </c>
      <c r="J315" t="s">
        <v>264</v>
      </c>
      <c r="L315" t="s">
        <v>390</v>
      </c>
      <c r="M315" t="s">
        <v>391</v>
      </c>
      <c r="N315" t="s">
        <v>487</v>
      </c>
    </row>
    <row r="316" spans="1:14" hidden="1" x14ac:dyDescent="0.25">
      <c r="A316" t="s">
        <v>241</v>
      </c>
      <c r="B316" s="1">
        <v>44196</v>
      </c>
      <c r="C316" t="s">
        <v>973</v>
      </c>
      <c r="D316" t="s">
        <v>974</v>
      </c>
      <c r="E316" s="4">
        <v>11480</v>
      </c>
      <c r="F316" t="s">
        <v>567</v>
      </c>
      <c r="G316" t="s">
        <v>471</v>
      </c>
      <c r="H316" t="s">
        <v>311</v>
      </c>
      <c r="I316" t="s">
        <v>312</v>
      </c>
      <c r="J316" t="s">
        <v>264</v>
      </c>
      <c r="L316" t="s">
        <v>390</v>
      </c>
      <c r="M316" t="s">
        <v>391</v>
      </c>
      <c r="N316" t="s">
        <v>487</v>
      </c>
    </row>
    <row r="317" spans="1:14" hidden="1" x14ac:dyDescent="0.25">
      <c r="A317" t="s">
        <v>241</v>
      </c>
      <c r="B317" s="1">
        <v>44561</v>
      </c>
      <c r="C317" t="s">
        <v>973</v>
      </c>
      <c r="D317" t="s">
        <v>974</v>
      </c>
      <c r="E317" s="4">
        <v>11480</v>
      </c>
      <c r="F317" t="s">
        <v>567</v>
      </c>
      <c r="G317" t="s">
        <v>471</v>
      </c>
      <c r="H317" t="s">
        <v>311</v>
      </c>
      <c r="I317" t="s">
        <v>312</v>
      </c>
      <c r="J317" t="s">
        <v>264</v>
      </c>
      <c r="L317" t="s">
        <v>390</v>
      </c>
      <c r="M317" t="s">
        <v>391</v>
      </c>
      <c r="N317" t="s">
        <v>487</v>
      </c>
    </row>
    <row r="318" spans="1:14" hidden="1" x14ac:dyDescent="0.25">
      <c r="A318" t="s">
        <v>241</v>
      </c>
      <c r="B318" s="1">
        <v>44196</v>
      </c>
      <c r="C318" t="s">
        <v>975</v>
      </c>
      <c r="D318" t="s">
        <v>976</v>
      </c>
      <c r="E318" s="4">
        <v>-787987.05000000051</v>
      </c>
      <c r="F318" t="s">
        <v>567</v>
      </c>
      <c r="G318" t="s">
        <v>511</v>
      </c>
      <c r="H318" t="s">
        <v>342</v>
      </c>
      <c r="I318" t="s">
        <v>343</v>
      </c>
      <c r="J318" t="s">
        <v>725</v>
      </c>
      <c r="L318" t="s">
        <v>342</v>
      </c>
      <c r="M318" t="s">
        <v>343</v>
      </c>
      <c r="N318" t="s">
        <v>573</v>
      </c>
    </row>
    <row r="319" spans="1:14" hidden="1" x14ac:dyDescent="0.25">
      <c r="A319" t="s">
        <v>241</v>
      </c>
      <c r="B319" s="1">
        <v>44196</v>
      </c>
      <c r="C319" t="s">
        <v>977</v>
      </c>
      <c r="D319" t="s">
        <v>978</v>
      </c>
      <c r="E319" s="4">
        <v>4692.2999999999993</v>
      </c>
      <c r="F319" t="s">
        <v>567</v>
      </c>
      <c r="G319" t="s">
        <v>471</v>
      </c>
      <c r="H319" t="s">
        <v>311</v>
      </c>
      <c r="I319" t="s">
        <v>312</v>
      </c>
      <c r="J319" t="s">
        <v>264</v>
      </c>
      <c r="L319" t="s">
        <v>390</v>
      </c>
      <c r="M319" t="s">
        <v>391</v>
      </c>
      <c r="N319" t="s">
        <v>487</v>
      </c>
    </row>
    <row r="320" spans="1:14" hidden="1" x14ac:dyDescent="0.25">
      <c r="A320" t="s">
        <v>241</v>
      </c>
      <c r="B320" s="1">
        <v>44561</v>
      </c>
      <c r="C320" t="s">
        <v>977</v>
      </c>
      <c r="D320" t="s">
        <v>978</v>
      </c>
      <c r="E320" s="4">
        <v>4390.22</v>
      </c>
      <c r="F320" t="s">
        <v>567</v>
      </c>
      <c r="G320" t="s">
        <v>471</v>
      </c>
      <c r="H320" t="s">
        <v>311</v>
      </c>
      <c r="I320" t="s">
        <v>312</v>
      </c>
      <c r="J320" t="s">
        <v>264</v>
      </c>
      <c r="L320" t="s">
        <v>390</v>
      </c>
      <c r="M320" t="s">
        <v>391</v>
      </c>
      <c r="N320" t="s">
        <v>487</v>
      </c>
    </row>
    <row r="321" spans="1:14" hidden="1" x14ac:dyDescent="0.25">
      <c r="A321" t="s">
        <v>241</v>
      </c>
      <c r="B321" s="1">
        <v>44196</v>
      </c>
      <c r="C321" t="s">
        <v>979</v>
      </c>
      <c r="D321" t="s">
        <v>980</v>
      </c>
      <c r="E321" s="4">
        <v>-13119.940000000002</v>
      </c>
      <c r="F321" t="s">
        <v>567</v>
      </c>
      <c r="G321" t="s">
        <v>511</v>
      </c>
      <c r="H321" t="s">
        <v>342</v>
      </c>
      <c r="I321" t="s">
        <v>343</v>
      </c>
      <c r="J321" t="s">
        <v>725</v>
      </c>
      <c r="L321" t="s">
        <v>342</v>
      </c>
      <c r="M321" t="s">
        <v>343</v>
      </c>
      <c r="N321" t="s">
        <v>573</v>
      </c>
    </row>
    <row r="322" spans="1:14" hidden="1" x14ac:dyDescent="0.25">
      <c r="A322" t="s">
        <v>241</v>
      </c>
      <c r="B322" s="1">
        <v>44196</v>
      </c>
      <c r="C322" t="s">
        <v>981</v>
      </c>
      <c r="D322" t="s">
        <v>982</v>
      </c>
      <c r="E322" s="4">
        <v>1641.45</v>
      </c>
      <c r="F322" t="s">
        <v>567</v>
      </c>
      <c r="G322" t="s">
        <v>471</v>
      </c>
      <c r="H322" t="s">
        <v>311</v>
      </c>
      <c r="I322" t="s">
        <v>312</v>
      </c>
      <c r="J322" t="s">
        <v>264</v>
      </c>
      <c r="L322" t="s">
        <v>390</v>
      </c>
      <c r="M322" t="s">
        <v>391</v>
      </c>
      <c r="N322" t="s">
        <v>487</v>
      </c>
    </row>
    <row r="323" spans="1:14" hidden="1" x14ac:dyDescent="0.25">
      <c r="A323" t="s">
        <v>241</v>
      </c>
      <c r="B323" s="1">
        <v>44561</v>
      </c>
      <c r="C323" t="s">
        <v>981</v>
      </c>
      <c r="D323" t="s">
        <v>982</v>
      </c>
      <c r="E323" s="4">
        <v>2702.12</v>
      </c>
      <c r="F323" t="s">
        <v>567</v>
      </c>
      <c r="G323" t="s">
        <v>471</v>
      </c>
      <c r="H323" t="s">
        <v>311</v>
      </c>
      <c r="I323" t="s">
        <v>312</v>
      </c>
      <c r="J323" t="s">
        <v>264</v>
      </c>
      <c r="L323" t="s">
        <v>390</v>
      </c>
      <c r="M323" t="s">
        <v>391</v>
      </c>
      <c r="N323" t="s">
        <v>487</v>
      </c>
    </row>
    <row r="324" spans="1:14" hidden="1" x14ac:dyDescent="0.25">
      <c r="A324" t="s">
        <v>241</v>
      </c>
      <c r="B324" s="1">
        <v>44196</v>
      </c>
      <c r="C324" t="s">
        <v>983</v>
      </c>
      <c r="D324" t="s">
        <v>984</v>
      </c>
      <c r="E324" s="4">
        <v>-92.099999999999909</v>
      </c>
      <c r="F324" t="s">
        <v>567</v>
      </c>
      <c r="G324" t="s">
        <v>511</v>
      </c>
      <c r="H324" t="s">
        <v>342</v>
      </c>
      <c r="I324" t="s">
        <v>343</v>
      </c>
      <c r="J324" t="s">
        <v>725</v>
      </c>
      <c r="L324" t="s">
        <v>342</v>
      </c>
      <c r="M324" t="s">
        <v>343</v>
      </c>
      <c r="N324" t="s">
        <v>573</v>
      </c>
    </row>
    <row r="325" spans="1:14" hidden="1" x14ac:dyDescent="0.25">
      <c r="A325" t="s">
        <v>241</v>
      </c>
      <c r="B325" s="1">
        <v>44196</v>
      </c>
      <c r="C325" t="s">
        <v>985</v>
      </c>
      <c r="D325" t="s">
        <v>986</v>
      </c>
      <c r="E325" s="4">
        <v>17815.3</v>
      </c>
      <c r="F325" t="s">
        <v>567</v>
      </c>
      <c r="G325" t="s">
        <v>471</v>
      </c>
      <c r="H325" t="s">
        <v>311</v>
      </c>
      <c r="I325" t="s">
        <v>312</v>
      </c>
      <c r="J325" t="s">
        <v>264</v>
      </c>
      <c r="L325" t="s">
        <v>390</v>
      </c>
      <c r="M325" t="s">
        <v>391</v>
      </c>
      <c r="N325" t="s">
        <v>487</v>
      </c>
    </row>
    <row r="326" spans="1:14" hidden="1" x14ac:dyDescent="0.25">
      <c r="A326" t="s">
        <v>241</v>
      </c>
      <c r="B326" s="1">
        <v>44196</v>
      </c>
      <c r="C326" t="s">
        <v>987</v>
      </c>
      <c r="D326" t="s">
        <v>988</v>
      </c>
      <c r="E326" s="4">
        <v>-697786.44</v>
      </c>
      <c r="F326" t="s">
        <v>567</v>
      </c>
      <c r="G326" t="s">
        <v>511</v>
      </c>
      <c r="H326" t="s">
        <v>342</v>
      </c>
      <c r="I326" t="s">
        <v>343</v>
      </c>
      <c r="J326" t="s">
        <v>725</v>
      </c>
      <c r="L326" t="s">
        <v>342</v>
      </c>
      <c r="M326" t="s">
        <v>343</v>
      </c>
      <c r="N326" t="s">
        <v>573</v>
      </c>
    </row>
    <row r="327" spans="1:14" hidden="1" x14ac:dyDescent="0.25">
      <c r="A327" t="s">
        <v>241</v>
      </c>
      <c r="B327" s="1">
        <v>44196</v>
      </c>
      <c r="C327" t="s">
        <v>989</v>
      </c>
      <c r="D327" t="s">
        <v>990</v>
      </c>
      <c r="E327" s="4">
        <v>2677.1200000000003</v>
      </c>
      <c r="F327" t="s">
        <v>567</v>
      </c>
      <c r="G327" t="s">
        <v>471</v>
      </c>
      <c r="H327" t="s">
        <v>317</v>
      </c>
      <c r="I327" t="s">
        <v>318</v>
      </c>
      <c r="J327" t="s">
        <v>276</v>
      </c>
      <c r="L327" t="s">
        <v>390</v>
      </c>
      <c r="M327" t="s">
        <v>391</v>
      </c>
      <c r="N327" t="s">
        <v>487</v>
      </c>
    </row>
    <row r="328" spans="1:14" hidden="1" x14ac:dyDescent="0.25">
      <c r="A328" t="s">
        <v>241</v>
      </c>
      <c r="B328" s="1">
        <v>44561</v>
      </c>
      <c r="C328" t="s">
        <v>989</v>
      </c>
      <c r="D328" t="s">
        <v>990</v>
      </c>
      <c r="E328" s="4">
        <v>41748.03</v>
      </c>
      <c r="F328" t="s">
        <v>567</v>
      </c>
      <c r="G328" t="s">
        <v>471</v>
      </c>
      <c r="H328" t="s">
        <v>317</v>
      </c>
      <c r="I328" t="s">
        <v>318</v>
      </c>
      <c r="J328" t="s">
        <v>276</v>
      </c>
      <c r="L328" t="s">
        <v>390</v>
      </c>
      <c r="M328" t="s">
        <v>391</v>
      </c>
      <c r="N328" t="s">
        <v>487</v>
      </c>
    </row>
    <row r="329" spans="1:14" hidden="1" x14ac:dyDescent="0.25">
      <c r="A329" t="s">
        <v>241</v>
      </c>
      <c r="B329" s="1">
        <v>44196</v>
      </c>
      <c r="C329" t="s">
        <v>991</v>
      </c>
      <c r="D329" t="s">
        <v>992</v>
      </c>
      <c r="E329" s="4">
        <v>16564.939999999999</v>
      </c>
      <c r="F329" t="s">
        <v>567</v>
      </c>
      <c r="G329" t="s">
        <v>471</v>
      </c>
      <c r="H329" t="s">
        <v>311</v>
      </c>
      <c r="I329" t="s">
        <v>312</v>
      </c>
      <c r="J329" t="s">
        <v>264</v>
      </c>
      <c r="L329" t="s">
        <v>390</v>
      </c>
      <c r="M329" t="s">
        <v>391</v>
      </c>
      <c r="N329" t="s">
        <v>487</v>
      </c>
    </row>
    <row r="330" spans="1:14" hidden="1" x14ac:dyDescent="0.25">
      <c r="A330" t="s">
        <v>241</v>
      </c>
      <c r="B330" s="1">
        <v>44561</v>
      </c>
      <c r="C330" t="s">
        <v>991</v>
      </c>
      <c r="D330" t="s">
        <v>992</v>
      </c>
      <c r="E330" s="4">
        <v>1066.81</v>
      </c>
      <c r="F330" t="s">
        <v>567</v>
      </c>
      <c r="G330" t="s">
        <v>471</v>
      </c>
      <c r="H330" t="s">
        <v>311</v>
      </c>
      <c r="I330" t="s">
        <v>312</v>
      </c>
      <c r="J330" t="s">
        <v>264</v>
      </c>
      <c r="L330" t="s">
        <v>390</v>
      </c>
      <c r="M330" t="s">
        <v>391</v>
      </c>
      <c r="N330" t="s">
        <v>487</v>
      </c>
    </row>
    <row r="331" spans="1:14" hidden="1" x14ac:dyDescent="0.25">
      <c r="A331" t="s">
        <v>241</v>
      </c>
      <c r="B331" s="1">
        <v>44196</v>
      </c>
      <c r="C331" t="s">
        <v>993</v>
      </c>
      <c r="D331" t="s">
        <v>994</v>
      </c>
      <c r="E331" s="4">
        <v>12557.609999999999</v>
      </c>
      <c r="F331" t="s">
        <v>567</v>
      </c>
      <c r="G331" t="s">
        <v>471</v>
      </c>
      <c r="H331" t="s">
        <v>311</v>
      </c>
      <c r="I331" t="s">
        <v>312</v>
      </c>
      <c r="J331" t="s">
        <v>264</v>
      </c>
      <c r="L331" t="s">
        <v>390</v>
      </c>
      <c r="M331" t="s">
        <v>391</v>
      </c>
      <c r="N331" t="s">
        <v>487</v>
      </c>
    </row>
    <row r="332" spans="1:14" hidden="1" x14ac:dyDescent="0.25">
      <c r="A332" t="s">
        <v>241</v>
      </c>
      <c r="B332" s="1">
        <v>44561</v>
      </c>
      <c r="C332" t="s">
        <v>993</v>
      </c>
      <c r="D332" t="s">
        <v>994</v>
      </c>
      <c r="E332" s="4">
        <v>21063.67</v>
      </c>
      <c r="F332" t="s">
        <v>567</v>
      </c>
      <c r="G332" t="s">
        <v>471</v>
      </c>
      <c r="H332" t="s">
        <v>311</v>
      </c>
      <c r="I332" t="s">
        <v>312</v>
      </c>
      <c r="J332" t="s">
        <v>264</v>
      </c>
      <c r="L332" t="s">
        <v>390</v>
      </c>
      <c r="M332" t="s">
        <v>391</v>
      </c>
      <c r="N332" t="s">
        <v>487</v>
      </c>
    </row>
    <row r="333" spans="1:14" hidden="1" x14ac:dyDescent="0.25">
      <c r="A333" t="s">
        <v>241</v>
      </c>
      <c r="B333" s="1">
        <v>44196</v>
      </c>
      <c r="C333" t="s">
        <v>995</v>
      </c>
      <c r="D333" t="s">
        <v>996</v>
      </c>
      <c r="E333" s="4">
        <v>-176100.02999999994</v>
      </c>
      <c r="F333" t="s">
        <v>567</v>
      </c>
      <c r="G333" t="s">
        <v>511</v>
      </c>
      <c r="H333" t="s">
        <v>352</v>
      </c>
      <c r="I333" t="s">
        <v>353</v>
      </c>
      <c r="J333" t="s">
        <v>746</v>
      </c>
      <c r="L333" t="s">
        <v>352</v>
      </c>
      <c r="M333" t="s">
        <v>349</v>
      </c>
      <c r="N333" t="s">
        <v>573</v>
      </c>
    </row>
    <row r="334" spans="1:14" hidden="1" x14ac:dyDescent="0.25">
      <c r="A334" t="s">
        <v>241</v>
      </c>
      <c r="B334" s="1">
        <v>44196</v>
      </c>
      <c r="C334" t="s">
        <v>997</v>
      </c>
      <c r="D334" t="s">
        <v>998</v>
      </c>
      <c r="E334" s="4">
        <v>270</v>
      </c>
      <c r="F334" t="s">
        <v>567</v>
      </c>
      <c r="G334" t="s">
        <v>471</v>
      </c>
      <c r="H334" t="s">
        <v>311</v>
      </c>
      <c r="I334" t="s">
        <v>312</v>
      </c>
      <c r="J334" t="s">
        <v>264</v>
      </c>
      <c r="L334" t="s">
        <v>390</v>
      </c>
      <c r="M334" t="s">
        <v>391</v>
      </c>
      <c r="N334" t="s">
        <v>477</v>
      </c>
    </row>
    <row r="335" spans="1:14" hidden="1" x14ac:dyDescent="0.25">
      <c r="A335" t="s">
        <v>241</v>
      </c>
      <c r="B335" s="1">
        <v>44561</v>
      </c>
      <c r="C335" t="s">
        <v>997</v>
      </c>
      <c r="D335" t="s">
        <v>998</v>
      </c>
      <c r="E335" s="4">
        <v>366</v>
      </c>
      <c r="F335" t="s">
        <v>567</v>
      </c>
      <c r="G335" t="s">
        <v>471</v>
      </c>
      <c r="H335" t="s">
        <v>311</v>
      </c>
      <c r="I335" t="s">
        <v>312</v>
      </c>
      <c r="J335" t="s">
        <v>264</v>
      </c>
      <c r="L335" t="s">
        <v>390</v>
      </c>
      <c r="M335" t="s">
        <v>391</v>
      </c>
      <c r="N335" t="s">
        <v>477</v>
      </c>
    </row>
    <row r="336" spans="1:14" hidden="1" x14ac:dyDescent="0.25">
      <c r="A336" t="s">
        <v>241</v>
      </c>
      <c r="B336" s="1">
        <v>44196</v>
      </c>
      <c r="C336" t="s">
        <v>999</v>
      </c>
      <c r="D336" t="s">
        <v>1000</v>
      </c>
      <c r="E336" s="4">
        <v>-2703.1600000000344</v>
      </c>
      <c r="F336" t="s">
        <v>567</v>
      </c>
      <c r="G336" t="s">
        <v>511</v>
      </c>
      <c r="H336" t="s">
        <v>348</v>
      </c>
      <c r="I336" t="s">
        <v>349</v>
      </c>
      <c r="J336" t="s">
        <v>746</v>
      </c>
      <c r="L336" t="s">
        <v>348</v>
      </c>
      <c r="M336" t="s">
        <v>349</v>
      </c>
      <c r="N336" t="s">
        <v>573</v>
      </c>
    </row>
    <row r="337" spans="1:14" hidden="1" x14ac:dyDescent="0.25">
      <c r="A337" t="s">
        <v>241</v>
      </c>
      <c r="B337" s="1">
        <v>44196</v>
      </c>
      <c r="C337" t="s">
        <v>1001</v>
      </c>
      <c r="D337" t="s">
        <v>1002</v>
      </c>
      <c r="E337" s="4">
        <v>16.489999999999998</v>
      </c>
      <c r="F337" t="s">
        <v>567</v>
      </c>
      <c r="G337" t="s">
        <v>471</v>
      </c>
      <c r="H337" t="s">
        <v>311</v>
      </c>
      <c r="I337" t="s">
        <v>312</v>
      </c>
      <c r="J337" t="s">
        <v>264</v>
      </c>
      <c r="L337" t="s">
        <v>390</v>
      </c>
      <c r="M337" t="s">
        <v>391</v>
      </c>
      <c r="N337" t="s">
        <v>487</v>
      </c>
    </row>
    <row r="338" spans="1:14" hidden="1" x14ac:dyDescent="0.25">
      <c r="A338" t="s">
        <v>241</v>
      </c>
      <c r="B338" s="1">
        <v>44561</v>
      </c>
      <c r="C338" t="s">
        <v>1001</v>
      </c>
      <c r="D338" t="s">
        <v>1002</v>
      </c>
      <c r="E338" s="4">
        <v>1.06</v>
      </c>
      <c r="F338" t="s">
        <v>567</v>
      </c>
      <c r="G338" t="s">
        <v>471</v>
      </c>
      <c r="H338" t="s">
        <v>311</v>
      </c>
      <c r="I338" t="s">
        <v>312</v>
      </c>
      <c r="J338" t="s">
        <v>264</v>
      </c>
      <c r="L338" t="s">
        <v>390</v>
      </c>
      <c r="M338" t="s">
        <v>391</v>
      </c>
      <c r="N338" t="s">
        <v>487</v>
      </c>
    </row>
    <row r="339" spans="1:14" hidden="1" x14ac:dyDescent="0.25">
      <c r="A339" t="s">
        <v>241</v>
      </c>
      <c r="B339" s="1">
        <v>44196</v>
      </c>
      <c r="C339" t="s">
        <v>1003</v>
      </c>
      <c r="D339" t="s">
        <v>1004</v>
      </c>
      <c r="E339" s="4">
        <v>-61916.58</v>
      </c>
      <c r="F339" t="s">
        <v>567</v>
      </c>
      <c r="G339" t="s">
        <v>511</v>
      </c>
      <c r="H339" t="s">
        <v>348</v>
      </c>
      <c r="I339" t="s">
        <v>349</v>
      </c>
      <c r="J339" t="s">
        <v>746</v>
      </c>
      <c r="L339" t="s">
        <v>348</v>
      </c>
      <c r="M339" t="s">
        <v>349</v>
      </c>
      <c r="N339" t="s">
        <v>573</v>
      </c>
    </row>
    <row r="340" spans="1:14" hidden="1" x14ac:dyDescent="0.25">
      <c r="A340" t="s">
        <v>241</v>
      </c>
      <c r="B340" s="1">
        <v>44196</v>
      </c>
      <c r="C340" t="s">
        <v>1005</v>
      </c>
      <c r="D340" t="s">
        <v>1006</v>
      </c>
      <c r="E340" s="4">
        <v>13.189999999998875</v>
      </c>
      <c r="F340" t="s">
        <v>567</v>
      </c>
      <c r="G340" t="s">
        <v>471</v>
      </c>
      <c r="H340" t="s">
        <v>311</v>
      </c>
      <c r="I340" t="s">
        <v>312</v>
      </c>
      <c r="J340" t="s">
        <v>264</v>
      </c>
      <c r="L340" t="s">
        <v>390</v>
      </c>
      <c r="M340" t="s">
        <v>391</v>
      </c>
      <c r="N340" t="s">
        <v>487</v>
      </c>
    </row>
    <row r="341" spans="1:14" hidden="1" x14ac:dyDescent="0.25">
      <c r="A341" t="s">
        <v>241</v>
      </c>
      <c r="B341" s="1">
        <v>44561</v>
      </c>
      <c r="C341" t="s">
        <v>1005</v>
      </c>
      <c r="D341" t="s">
        <v>1006</v>
      </c>
      <c r="E341" s="4">
        <v>10.150000000008554</v>
      </c>
      <c r="F341" t="s">
        <v>567</v>
      </c>
      <c r="G341" t="s">
        <v>471</v>
      </c>
      <c r="H341" t="s">
        <v>311</v>
      </c>
      <c r="I341" t="s">
        <v>312</v>
      </c>
      <c r="J341" t="s">
        <v>264</v>
      </c>
      <c r="L341" t="s">
        <v>390</v>
      </c>
      <c r="M341" t="s">
        <v>391</v>
      </c>
      <c r="N341" t="s">
        <v>487</v>
      </c>
    </row>
    <row r="342" spans="1:14" hidden="1" x14ac:dyDescent="0.25">
      <c r="A342" t="s">
        <v>241</v>
      </c>
      <c r="B342" s="1">
        <v>44196</v>
      </c>
      <c r="C342" t="s">
        <v>1007</v>
      </c>
      <c r="D342" t="s">
        <v>1008</v>
      </c>
      <c r="E342" s="4">
        <v>56928.929999999993</v>
      </c>
      <c r="F342" t="s">
        <v>567</v>
      </c>
      <c r="G342" t="s">
        <v>471</v>
      </c>
      <c r="H342" t="s">
        <v>317</v>
      </c>
      <c r="I342" t="s">
        <v>318</v>
      </c>
      <c r="J342" t="s">
        <v>276</v>
      </c>
      <c r="L342" t="s">
        <v>390</v>
      </c>
      <c r="M342" t="s">
        <v>391</v>
      </c>
      <c r="N342" t="s">
        <v>487</v>
      </c>
    </row>
    <row r="343" spans="1:14" hidden="1" x14ac:dyDescent="0.25">
      <c r="A343" t="s">
        <v>241</v>
      </c>
      <c r="B343" s="1">
        <v>44561</v>
      </c>
      <c r="C343" t="s">
        <v>1007</v>
      </c>
      <c r="D343" t="s">
        <v>1008</v>
      </c>
      <c r="E343" s="4">
        <v>164718.96999999997</v>
      </c>
      <c r="F343" t="s">
        <v>567</v>
      </c>
      <c r="G343" t="s">
        <v>471</v>
      </c>
      <c r="H343" t="s">
        <v>317</v>
      </c>
      <c r="I343" t="s">
        <v>318</v>
      </c>
      <c r="J343" t="s">
        <v>276</v>
      </c>
      <c r="L343" t="s">
        <v>390</v>
      </c>
      <c r="M343" t="s">
        <v>391</v>
      </c>
      <c r="N343" t="s">
        <v>487</v>
      </c>
    </row>
    <row r="344" spans="1:14" hidden="1" x14ac:dyDescent="0.25">
      <c r="A344" t="s">
        <v>241</v>
      </c>
      <c r="B344" s="1">
        <v>44196</v>
      </c>
      <c r="C344" t="s">
        <v>1009</v>
      </c>
      <c r="D344" t="s">
        <v>1010</v>
      </c>
      <c r="E344" s="4">
        <v>10107.630000000001</v>
      </c>
      <c r="F344" t="s">
        <v>567</v>
      </c>
      <c r="G344" t="s">
        <v>471</v>
      </c>
      <c r="H344" t="s">
        <v>311</v>
      </c>
      <c r="I344" t="s">
        <v>312</v>
      </c>
      <c r="J344" t="s">
        <v>264</v>
      </c>
      <c r="L344" t="s">
        <v>390</v>
      </c>
      <c r="M344" t="s">
        <v>391</v>
      </c>
      <c r="N344" t="s">
        <v>487</v>
      </c>
    </row>
    <row r="345" spans="1:14" hidden="1" x14ac:dyDescent="0.25">
      <c r="A345" t="s">
        <v>241</v>
      </c>
      <c r="B345" s="1">
        <v>44561</v>
      </c>
      <c r="C345" t="s">
        <v>1009</v>
      </c>
      <c r="D345" t="s">
        <v>1010</v>
      </c>
      <c r="E345" s="4">
        <v>12191</v>
      </c>
      <c r="F345" t="s">
        <v>567</v>
      </c>
      <c r="G345" t="s">
        <v>471</v>
      </c>
      <c r="H345" t="s">
        <v>311</v>
      </c>
      <c r="I345" t="s">
        <v>312</v>
      </c>
      <c r="J345" t="s">
        <v>264</v>
      </c>
      <c r="L345" t="s">
        <v>390</v>
      </c>
      <c r="M345" t="s">
        <v>391</v>
      </c>
      <c r="N345" t="s">
        <v>487</v>
      </c>
    </row>
    <row r="346" spans="1:14" hidden="1" x14ac:dyDescent="0.25">
      <c r="A346" t="s">
        <v>241</v>
      </c>
      <c r="B346" s="1">
        <v>44196</v>
      </c>
      <c r="C346" t="s">
        <v>1011</v>
      </c>
      <c r="D346" t="s">
        <v>1012</v>
      </c>
      <c r="E346" s="4">
        <v>-15972.280000000002</v>
      </c>
      <c r="F346" t="s">
        <v>567</v>
      </c>
      <c r="G346" t="s">
        <v>511</v>
      </c>
      <c r="H346" t="s">
        <v>348</v>
      </c>
      <c r="I346" t="s">
        <v>349</v>
      </c>
      <c r="J346" t="s">
        <v>746</v>
      </c>
      <c r="L346" t="s">
        <v>348</v>
      </c>
      <c r="M346" t="s">
        <v>349</v>
      </c>
      <c r="N346" t="s">
        <v>573</v>
      </c>
    </row>
    <row r="347" spans="1:14" hidden="1" x14ac:dyDescent="0.25">
      <c r="A347" t="s">
        <v>241</v>
      </c>
      <c r="B347" s="1">
        <v>44196</v>
      </c>
      <c r="C347" t="s">
        <v>1013</v>
      </c>
      <c r="D347" t="s">
        <v>1014</v>
      </c>
      <c r="E347" s="4">
        <v>1716.57</v>
      </c>
      <c r="F347" t="s">
        <v>567</v>
      </c>
      <c r="G347" t="s">
        <v>471</v>
      </c>
      <c r="H347" t="s">
        <v>311</v>
      </c>
      <c r="I347" t="s">
        <v>312</v>
      </c>
      <c r="J347" t="s">
        <v>264</v>
      </c>
      <c r="L347" t="s">
        <v>390</v>
      </c>
      <c r="M347" t="s">
        <v>391</v>
      </c>
      <c r="N347" t="s">
        <v>480</v>
      </c>
    </row>
    <row r="348" spans="1:14" hidden="1" x14ac:dyDescent="0.25">
      <c r="A348" t="s">
        <v>241</v>
      </c>
      <c r="B348" s="1">
        <v>44561</v>
      </c>
      <c r="C348" t="s">
        <v>1013</v>
      </c>
      <c r="D348" t="s">
        <v>1014</v>
      </c>
      <c r="E348" s="4">
        <v>3348.2</v>
      </c>
      <c r="F348" t="s">
        <v>567</v>
      </c>
      <c r="G348" t="s">
        <v>471</v>
      </c>
      <c r="H348" t="s">
        <v>311</v>
      </c>
      <c r="I348" t="s">
        <v>312</v>
      </c>
      <c r="J348" t="s">
        <v>264</v>
      </c>
      <c r="L348" t="s">
        <v>390</v>
      </c>
      <c r="M348" t="s">
        <v>391</v>
      </c>
      <c r="N348" t="s">
        <v>480</v>
      </c>
    </row>
    <row r="349" spans="1:14" hidden="1" x14ac:dyDescent="0.25">
      <c r="A349" t="s">
        <v>241</v>
      </c>
      <c r="B349" s="1">
        <v>44196</v>
      </c>
      <c r="C349" t="s">
        <v>1015</v>
      </c>
      <c r="D349" t="s">
        <v>1016</v>
      </c>
      <c r="E349" s="4">
        <v>-2014.9700000000007</v>
      </c>
      <c r="F349" t="s">
        <v>567</v>
      </c>
      <c r="G349" t="s">
        <v>511</v>
      </c>
      <c r="H349" t="s">
        <v>348</v>
      </c>
      <c r="I349" t="s">
        <v>349</v>
      </c>
      <c r="J349" t="s">
        <v>746</v>
      </c>
      <c r="L349" t="s">
        <v>348</v>
      </c>
      <c r="M349" t="s">
        <v>349</v>
      </c>
      <c r="N349" t="s">
        <v>573</v>
      </c>
    </row>
    <row r="350" spans="1:14" hidden="1" x14ac:dyDescent="0.25">
      <c r="A350" t="s">
        <v>241</v>
      </c>
      <c r="B350" s="1">
        <v>44196</v>
      </c>
      <c r="C350" t="s">
        <v>1017</v>
      </c>
      <c r="D350" t="s">
        <v>1018</v>
      </c>
      <c r="E350" s="4">
        <v>7516.7899999999991</v>
      </c>
      <c r="F350" t="s">
        <v>567</v>
      </c>
      <c r="G350" t="s">
        <v>471</v>
      </c>
      <c r="H350" t="s">
        <v>316</v>
      </c>
      <c r="I350" t="s">
        <v>275</v>
      </c>
      <c r="J350" t="s">
        <v>274</v>
      </c>
      <c r="L350" t="s">
        <v>400</v>
      </c>
      <c r="M350" t="s">
        <v>401</v>
      </c>
      <c r="N350" t="s">
        <v>489</v>
      </c>
    </row>
    <row r="351" spans="1:14" hidden="1" x14ac:dyDescent="0.25">
      <c r="A351" t="s">
        <v>241</v>
      </c>
      <c r="B351" s="1">
        <v>44561</v>
      </c>
      <c r="C351" t="s">
        <v>1017</v>
      </c>
      <c r="D351" t="s">
        <v>1018</v>
      </c>
      <c r="E351" s="4">
        <v>14717.939999999999</v>
      </c>
      <c r="F351" t="s">
        <v>567</v>
      </c>
      <c r="G351" t="s">
        <v>471</v>
      </c>
      <c r="H351" t="s">
        <v>316</v>
      </c>
      <c r="I351" t="s">
        <v>275</v>
      </c>
      <c r="J351" t="s">
        <v>274</v>
      </c>
      <c r="L351" t="s">
        <v>400</v>
      </c>
      <c r="M351" t="s">
        <v>401</v>
      </c>
      <c r="N351" t="s">
        <v>489</v>
      </c>
    </row>
    <row r="352" spans="1:14" hidden="1" x14ac:dyDescent="0.25">
      <c r="A352" t="s">
        <v>241</v>
      </c>
      <c r="B352" s="1">
        <v>44196</v>
      </c>
      <c r="C352" t="s">
        <v>1019</v>
      </c>
      <c r="D352" t="s">
        <v>1020</v>
      </c>
      <c r="E352" s="4">
        <v>-509.0000000000573</v>
      </c>
      <c r="F352" t="s">
        <v>567</v>
      </c>
      <c r="G352" t="s">
        <v>511</v>
      </c>
      <c r="H352" t="s">
        <v>348</v>
      </c>
      <c r="I352" t="s">
        <v>349</v>
      </c>
      <c r="J352" t="s">
        <v>746</v>
      </c>
      <c r="L352" t="s">
        <v>348</v>
      </c>
      <c r="M352" t="s">
        <v>349</v>
      </c>
      <c r="N352" t="s">
        <v>573</v>
      </c>
    </row>
    <row r="353" spans="1:14" hidden="1" x14ac:dyDescent="0.25">
      <c r="A353" t="s">
        <v>241</v>
      </c>
      <c r="B353" s="1">
        <v>44196</v>
      </c>
      <c r="C353" t="s">
        <v>1021</v>
      </c>
      <c r="D353" t="s">
        <v>1022</v>
      </c>
      <c r="E353" s="4">
        <v>4666.6500000000005</v>
      </c>
      <c r="F353" t="s">
        <v>567</v>
      </c>
      <c r="G353" t="s">
        <v>471</v>
      </c>
      <c r="H353" t="s">
        <v>316</v>
      </c>
      <c r="I353" t="s">
        <v>275</v>
      </c>
      <c r="J353" t="s">
        <v>274</v>
      </c>
      <c r="L353" t="s">
        <v>400</v>
      </c>
      <c r="M353" t="s">
        <v>401</v>
      </c>
      <c r="N353" t="s">
        <v>489</v>
      </c>
    </row>
    <row r="354" spans="1:14" hidden="1" x14ac:dyDescent="0.25">
      <c r="A354" t="s">
        <v>241</v>
      </c>
      <c r="B354" s="1">
        <v>44561</v>
      </c>
      <c r="C354" t="s">
        <v>1021</v>
      </c>
      <c r="D354" t="s">
        <v>1022</v>
      </c>
      <c r="E354" s="4">
        <v>11199.960000000001</v>
      </c>
      <c r="F354" t="s">
        <v>567</v>
      </c>
      <c r="G354" t="s">
        <v>471</v>
      </c>
      <c r="H354" t="s">
        <v>316</v>
      </c>
      <c r="I354" t="s">
        <v>275</v>
      </c>
      <c r="J354" t="s">
        <v>274</v>
      </c>
      <c r="L354" t="s">
        <v>400</v>
      </c>
      <c r="M354" t="s">
        <v>401</v>
      </c>
      <c r="N354" t="s">
        <v>489</v>
      </c>
    </row>
    <row r="355" spans="1:14" hidden="1" x14ac:dyDescent="0.25">
      <c r="A355" t="s">
        <v>241</v>
      </c>
      <c r="B355" s="1">
        <v>44196</v>
      </c>
      <c r="C355" t="s">
        <v>1023</v>
      </c>
      <c r="D355" t="s">
        <v>1024</v>
      </c>
      <c r="E355" s="4">
        <v>-9705.02</v>
      </c>
      <c r="F355" t="s">
        <v>567</v>
      </c>
      <c r="G355" t="s">
        <v>511</v>
      </c>
      <c r="H355" t="s">
        <v>348</v>
      </c>
      <c r="I355" t="s">
        <v>349</v>
      </c>
      <c r="J355" t="s">
        <v>746</v>
      </c>
      <c r="L355" t="s">
        <v>348</v>
      </c>
      <c r="M355" t="s">
        <v>349</v>
      </c>
      <c r="N355" t="s">
        <v>573</v>
      </c>
    </row>
    <row r="356" spans="1:14" hidden="1" x14ac:dyDescent="0.25">
      <c r="A356" t="s">
        <v>241</v>
      </c>
      <c r="B356" s="1">
        <v>44196</v>
      </c>
      <c r="C356" t="s">
        <v>1025</v>
      </c>
      <c r="D356" t="s">
        <v>1026</v>
      </c>
      <c r="E356" s="4">
        <v>165.25</v>
      </c>
      <c r="F356" t="s">
        <v>567</v>
      </c>
      <c r="G356" t="s">
        <v>471</v>
      </c>
      <c r="H356" t="s">
        <v>316</v>
      </c>
      <c r="I356" t="s">
        <v>275</v>
      </c>
      <c r="J356" t="s">
        <v>274</v>
      </c>
      <c r="L356" t="s">
        <v>400</v>
      </c>
      <c r="M356" t="s">
        <v>401</v>
      </c>
      <c r="N356" t="s">
        <v>489</v>
      </c>
    </row>
    <row r="357" spans="1:14" hidden="1" x14ac:dyDescent="0.25">
      <c r="A357" t="s">
        <v>241</v>
      </c>
      <c r="B357" s="1">
        <v>44561</v>
      </c>
      <c r="C357" t="s">
        <v>1025</v>
      </c>
      <c r="D357" t="s">
        <v>1026</v>
      </c>
      <c r="E357" s="4">
        <v>1979.8600000000001</v>
      </c>
      <c r="F357" t="s">
        <v>567</v>
      </c>
      <c r="G357" t="s">
        <v>471</v>
      </c>
      <c r="H357" t="s">
        <v>316</v>
      </c>
      <c r="I357" t="s">
        <v>275</v>
      </c>
      <c r="J357" t="s">
        <v>274</v>
      </c>
      <c r="L357" t="s">
        <v>400</v>
      </c>
      <c r="M357" t="s">
        <v>401</v>
      </c>
      <c r="N357" t="s">
        <v>489</v>
      </c>
    </row>
    <row r="358" spans="1:14" hidden="1" x14ac:dyDescent="0.25">
      <c r="A358" t="s">
        <v>241</v>
      </c>
      <c r="B358" s="1">
        <v>44196</v>
      </c>
      <c r="C358" t="s">
        <v>1027</v>
      </c>
      <c r="D358" t="s">
        <v>1028</v>
      </c>
      <c r="E358" s="4">
        <v>14.24</v>
      </c>
      <c r="F358" t="s">
        <v>567</v>
      </c>
      <c r="G358" t="s">
        <v>471</v>
      </c>
      <c r="H358" t="s">
        <v>316</v>
      </c>
      <c r="I358" t="s">
        <v>275</v>
      </c>
      <c r="J358" t="s">
        <v>274</v>
      </c>
      <c r="L358" t="s">
        <v>400</v>
      </c>
      <c r="M358" t="s">
        <v>401</v>
      </c>
      <c r="N358" t="s">
        <v>489</v>
      </c>
    </row>
    <row r="359" spans="1:14" hidden="1" x14ac:dyDescent="0.25">
      <c r="A359" t="s">
        <v>241</v>
      </c>
      <c r="B359" s="1">
        <v>44196</v>
      </c>
      <c r="C359" t="s">
        <v>1029</v>
      </c>
      <c r="D359" t="s">
        <v>1030</v>
      </c>
      <c r="E359" s="4">
        <v>6928.2800000000016</v>
      </c>
      <c r="F359" t="s">
        <v>567</v>
      </c>
      <c r="G359" t="s">
        <v>471</v>
      </c>
      <c r="H359" t="s">
        <v>316</v>
      </c>
      <c r="I359" t="s">
        <v>275</v>
      </c>
      <c r="J359" t="s">
        <v>274</v>
      </c>
      <c r="L359" t="s">
        <v>400</v>
      </c>
      <c r="M359" t="s">
        <v>401</v>
      </c>
      <c r="N359" t="s">
        <v>489</v>
      </c>
    </row>
    <row r="360" spans="1:14" hidden="1" x14ac:dyDescent="0.25">
      <c r="A360" t="s">
        <v>241</v>
      </c>
      <c r="B360" s="1">
        <v>44561</v>
      </c>
      <c r="C360" t="s">
        <v>1029</v>
      </c>
      <c r="D360" t="s">
        <v>1030</v>
      </c>
      <c r="E360" s="4">
        <v>3986.3100000000004</v>
      </c>
      <c r="F360" t="s">
        <v>567</v>
      </c>
      <c r="G360" t="s">
        <v>471</v>
      </c>
      <c r="H360" t="s">
        <v>316</v>
      </c>
      <c r="I360" t="s">
        <v>275</v>
      </c>
      <c r="J360" t="s">
        <v>274</v>
      </c>
      <c r="L360" t="s">
        <v>400</v>
      </c>
      <c r="M360" t="s">
        <v>401</v>
      </c>
      <c r="N360" t="s">
        <v>489</v>
      </c>
    </row>
    <row r="361" spans="1:14" hidden="1" x14ac:dyDescent="0.25">
      <c r="A361" t="s">
        <v>241</v>
      </c>
      <c r="B361" s="1">
        <v>44196</v>
      </c>
      <c r="C361" t="s">
        <v>35</v>
      </c>
      <c r="D361" t="s">
        <v>1031</v>
      </c>
      <c r="E361" s="4">
        <v>8405.92</v>
      </c>
      <c r="F361" t="s">
        <v>567</v>
      </c>
      <c r="G361" t="s">
        <v>471</v>
      </c>
      <c r="H361" t="s">
        <v>288</v>
      </c>
      <c r="I361" t="s">
        <v>26</v>
      </c>
      <c r="J361" t="s">
        <v>243</v>
      </c>
      <c r="L361" t="s">
        <v>368</v>
      </c>
      <c r="M361" t="s">
        <v>369</v>
      </c>
      <c r="N361" t="s">
        <v>480</v>
      </c>
    </row>
    <row r="362" spans="1:14" hidden="1" x14ac:dyDescent="0.25">
      <c r="A362" t="s">
        <v>241</v>
      </c>
      <c r="B362" s="1">
        <v>44561</v>
      </c>
      <c r="C362" t="s">
        <v>35</v>
      </c>
      <c r="D362" t="s">
        <v>1031</v>
      </c>
      <c r="E362" s="4">
        <v>5700.78</v>
      </c>
      <c r="F362" t="s">
        <v>567</v>
      </c>
      <c r="G362" t="s">
        <v>471</v>
      </c>
      <c r="H362" t="s">
        <v>288</v>
      </c>
      <c r="I362" t="s">
        <v>26</v>
      </c>
      <c r="J362" t="s">
        <v>243</v>
      </c>
      <c r="L362" t="s">
        <v>368</v>
      </c>
      <c r="M362" t="s">
        <v>369</v>
      </c>
      <c r="N362" t="s">
        <v>480</v>
      </c>
    </row>
    <row r="363" spans="1:14" hidden="1" x14ac:dyDescent="0.25">
      <c r="A363" t="s">
        <v>241</v>
      </c>
      <c r="B363" s="1">
        <v>44196</v>
      </c>
      <c r="C363" t="s">
        <v>27</v>
      </c>
      <c r="D363" t="s">
        <v>1032</v>
      </c>
      <c r="E363" s="4">
        <v>-1722914.94</v>
      </c>
      <c r="F363" t="s">
        <v>567</v>
      </c>
      <c r="G363" t="s">
        <v>471</v>
      </c>
      <c r="H363" t="s">
        <v>288</v>
      </c>
      <c r="I363" t="s">
        <v>26</v>
      </c>
      <c r="J363" t="s">
        <v>243</v>
      </c>
      <c r="L363" t="s">
        <v>368</v>
      </c>
      <c r="M363" t="s">
        <v>369</v>
      </c>
      <c r="N363" t="s">
        <v>485</v>
      </c>
    </row>
    <row r="364" spans="1:14" hidden="1" x14ac:dyDescent="0.25">
      <c r="A364" t="s">
        <v>241</v>
      </c>
      <c r="B364" s="1">
        <v>44561</v>
      </c>
      <c r="C364" t="s">
        <v>27</v>
      </c>
      <c r="D364" t="s">
        <v>1032</v>
      </c>
      <c r="E364" s="4">
        <v>-2122596.0300000003</v>
      </c>
      <c r="F364" t="s">
        <v>567</v>
      </c>
      <c r="G364" t="s">
        <v>471</v>
      </c>
      <c r="H364" t="s">
        <v>288</v>
      </c>
      <c r="I364" t="s">
        <v>26</v>
      </c>
      <c r="J364" t="s">
        <v>243</v>
      </c>
      <c r="L364" t="s">
        <v>368</v>
      </c>
      <c r="M364" t="s">
        <v>369</v>
      </c>
      <c r="N364" t="s">
        <v>485</v>
      </c>
    </row>
    <row r="365" spans="1:14" hidden="1" x14ac:dyDescent="0.25">
      <c r="A365" t="s">
        <v>241</v>
      </c>
      <c r="B365" s="1">
        <v>44196</v>
      </c>
      <c r="C365" t="s">
        <v>1033</v>
      </c>
      <c r="D365" t="s">
        <v>1034</v>
      </c>
      <c r="E365" s="4">
        <v>-160179.67999999996</v>
      </c>
      <c r="F365" t="s">
        <v>567</v>
      </c>
      <c r="G365" t="s">
        <v>511</v>
      </c>
      <c r="H365" t="s">
        <v>348</v>
      </c>
      <c r="I365" t="s">
        <v>349</v>
      </c>
      <c r="J365" t="s">
        <v>667</v>
      </c>
      <c r="L365" t="s">
        <v>340</v>
      </c>
      <c r="M365" t="s">
        <v>349</v>
      </c>
      <c r="N365" t="s">
        <v>573</v>
      </c>
    </row>
    <row r="366" spans="1:14" hidden="1" x14ac:dyDescent="0.25">
      <c r="A366" t="s">
        <v>241</v>
      </c>
      <c r="B366" s="1">
        <v>44196</v>
      </c>
      <c r="C366" t="s">
        <v>1035</v>
      </c>
      <c r="D366" t="s">
        <v>1036</v>
      </c>
      <c r="E366" s="4">
        <v>-297151.04999999993</v>
      </c>
      <c r="F366" t="s">
        <v>567</v>
      </c>
      <c r="G366" t="s">
        <v>471</v>
      </c>
      <c r="H366" t="s">
        <v>288</v>
      </c>
      <c r="I366" t="s">
        <v>26</v>
      </c>
      <c r="J366" t="s">
        <v>243</v>
      </c>
      <c r="L366" t="s">
        <v>368</v>
      </c>
      <c r="M366" t="s">
        <v>369</v>
      </c>
      <c r="N366" t="s">
        <v>485</v>
      </c>
    </row>
    <row r="367" spans="1:14" hidden="1" x14ac:dyDescent="0.25">
      <c r="A367" t="s">
        <v>241</v>
      </c>
      <c r="B367" s="1">
        <v>44561</v>
      </c>
      <c r="C367" t="s">
        <v>1035</v>
      </c>
      <c r="D367" t="s">
        <v>1036</v>
      </c>
      <c r="E367" s="4">
        <v>-473349.33999999997</v>
      </c>
      <c r="F367" t="s">
        <v>567</v>
      </c>
      <c r="G367" t="s">
        <v>471</v>
      </c>
      <c r="H367" t="s">
        <v>288</v>
      </c>
      <c r="I367" t="s">
        <v>26</v>
      </c>
      <c r="J367" t="s">
        <v>243</v>
      </c>
      <c r="L367" t="s">
        <v>368</v>
      </c>
      <c r="M367" t="s">
        <v>369</v>
      </c>
      <c r="N367" t="s">
        <v>485</v>
      </c>
    </row>
    <row r="368" spans="1:14" hidden="1" x14ac:dyDescent="0.25">
      <c r="A368" t="s">
        <v>241</v>
      </c>
      <c r="B368" s="1">
        <v>44196</v>
      </c>
      <c r="C368" t="s">
        <v>1037</v>
      </c>
      <c r="D368" t="s">
        <v>1038</v>
      </c>
      <c r="E368" s="4">
        <v>-2433.8999999999992</v>
      </c>
      <c r="F368" t="s">
        <v>567</v>
      </c>
      <c r="G368" t="s">
        <v>511</v>
      </c>
      <c r="H368" t="s">
        <v>348</v>
      </c>
      <c r="I368" t="s">
        <v>349</v>
      </c>
      <c r="J368" t="s">
        <v>746</v>
      </c>
      <c r="L368" t="s">
        <v>348</v>
      </c>
      <c r="M368" t="s">
        <v>349</v>
      </c>
      <c r="N368" t="s">
        <v>573</v>
      </c>
    </row>
    <row r="369" spans="1:14" hidden="1" x14ac:dyDescent="0.25">
      <c r="A369" t="s">
        <v>241</v>
      </c>
      <c r="B369" s="1">
        <v>44196</v>
      </c>
      <c r="C369" t="s">
        <v>28</v>
      </c>
      <c r="D369" t="s">
        <v>1039</v>
      </c>
      <c r="E369" s="4">
        <v>-210665.21999999994</v>
      </c>
      <c r="F369" t="s">
        <v>567</v>
      </c>
      <c r="G369" t="s">
        <v>471</v>
      </c>
      <c r="H369" t="s">
        <v>288</v>
      </c>
      <c r="I369" t="s">
        <v>26</v>
      </c>
      <c r="J369" t="s">
        <v>243</v>
      </c>
      <c r="L369" t="s">
        <v>368</v>
      </c>
      <c r="M369" t="s">
        <v>369</v>
      </c>
      <c r="N369" t="s">
        <v>480</v>
      </c>
    </row>
    <row r="370" spans="1:14" hidden="1" x14ac:dyDescent="0.25">
      <c r="A370" t="s">
        <v>241</v>
      </c>
      <c r="B370" s="1">
        <v>44561</v>
      </c>
      <c r="C370" t="s">
        <v>28</v>
      </c>
      <c r="D370" t="s">
        <v>1039</v>
      </c>
      <c r="E370" s="4">
        <v>-223091.18</v>
      </c>
      <c r="F370" t="s">
        <v>567</v>
      </c>
      <c r="G370" t="s">
        <v>471</v>
      </c>
      <c r="H370" t="s">
        <v>288</v>
      </c>
      <c r="I370" t="s">
        <v>26</v>
      </c>
      <c r="J370" t="s">
        <v>243</v>
      </c>
      <c r="L370" t="s">
        <v>368</v>
      </c>
      <c r="M370" t="s">
        <v>369</v>
      </c>
      <c r="N370" t="s">
        <v>480</v>
      </c>
    </row>
    <row r="371" spans="1:14" hidden="1" x14ac:dyDescent="0.25">
      <c r="A371" t="s">
        <v>241</v>
      </c>
      <c r="B371" s="1">
        <v>44196</v>
      </c>
      <c r="C371" t="s">
        <v>29</v>
      </c>
      <c r="D371" t="s">
        <v>1040</v>
      </c>
      <c r="E371" s="4">
        <v>-46208.399999999994</v>
      </c>
      <c r="F371" t="s">
        <v>567</v>
      </c>
      <c r="G371" t="s">
        <v>471</v>
      </c>
      <c r="H371" t="s">
        <v>288</v>
      </c>
      <c r="I371" t="s">
        <v>26</v>
      </c>
      <c r="J371" t="s">
        <v>243</v>
      </c>
      <c r="L371" t="s">
        <v>368</v>
      </c>
      <c r="M371" t="s">
        <v>369</v>
      </c>
      <c r="N371" t="s">
        <v>480</v>
      </c>
    </row>
    <row r="372" spans="1:14" hidden="1" x14ac:dyDescent="0.25">
      <c r="A372" t="s">
        <v>241</v>
      </c>
      <c r="B372" s="1">
        <v>44561</v>
      </c>
      <c r="C372" t="s">
        <v>29</v>
      </c>
      <c r="D372" t="s">
        <v>1040</v>
      </c>
      <c r="E372" s="4">
        <v>-92889.920000000013</v>
      </c>
      <c r="F372" t="s">
        <v>567</v>
      </c>
      <c r="G372" t="s">
        <v>471</v>
      </c>
      <c r="H372" t="s">
        <v>288</v>
      </c>
      <c r="I372" t="s">
        <v>26</v>
      </c>
      <c r="J372" t="s">
        <v>243</v>
      </c>
      <c r="L372" t="s">
        <v>368</v>
      </c>
      <c r="M372" t="s">
        <v>369</v>
      </c>
      <c r="N372" t="s">
        <v>480</v>
      </c>
    </row>
    <row r="373" spans="1:14" hidden="1" x14ac:dyDescent="0.25">
      <c r="A373" t="s">
        <v>241</v>
      </c>
      <c r="B373" s="1">
        <v>44196</v>
      </c>
      <c r="C373" t="s">
        <v>1041</v>
      </c>
      <c r="D373" t="s">
        <v>1042</v>
      </c>
      <c r="E373" s="4">
        <v>-5101463.0500000017</v>
      </c>
      <c r="F373" t="s">
        <v>567</v>
      </c>
      <c r="G373" t="s">
        <v>471</v>
      </c>
      <c r="H373" t="s">
        <v>288</v>
      </c>
      <c r="I373" t="s">
        <v>26</v>
      </c>
      <c r="J373" t="s">
        <v>243</v>
      </c>
      <c r="L373" t="s">
        <v>368</v>
      </c>
      <c r="M373" t="s">
        <v>369</v>
      </c>
      <c r="N373" t="s">
        <v>489</v>
      </c>
    </row>
    <row r="374" spans="1:14" hidden="1" x14ac:dyDescent="0.25">
      <c r="A374" t="s">
        <v>241</v>
      </c>
      <c r="B374" s="1">
        <v>44561</v>
      </c>
      <c r="C374" t="s">
        <v>1041</v>
      </c>
      <c r="D374" t="s">
        <v>1042</v>
      </c>
      <c r="E374" s="4">
        <v>-180199.15</v>
      </c>
      <c r="F374" t="s">
        <v>567</v>
      </c>
      <c r="G374" t="s">
        <v>471</v>
      </c>
      <c r="H374" t="s">
        <v>288</v>
      </c>
      <c r="I374" t="s">
        <v>26</v>
      </c>
      <c r="J374" t="s">
        <v>243</v>
      </c>
      <c r="L374" t="s">
        <v>368</v>
      </c>
      <c r="M374" t="s">
        <v>369</v>
      </c>
      <c r="N374" t="s">
        <v>489</v>
      </c>
    </row>
    <row r="375" spans="1:14" hidden="1" x14ac:dyDescent="0.25">
      <c r="A375" t="s">
        <v>241</v>
      </c>
      <c r="B375" s="1">
        <v>44196</v>
      </c>
      <c r="C375" t="s">
        <v>33</v>
      </c>
      <c r="D375" t="s">
        <v>1043</v>
      </c>
      <c r="E375" s="4">
        <v>-147.54</v>
      </c>
      <c r="F375" t="s">
        <v>567</v>
      </c>
      <c r="G375" t="s">
        <v>471</v>
      </c>
      <c r="H375" t="s">
        <v>288</v>
      </c>
      <c r="I375" t="s">
        <v>26</v>
      </c>
      <c r="J375" t="s">
        <v>243</v>
      </c>
      <c r="L375" t="s">
        <v>368</v>
      </c>
      <c r="M375" t="s">
        <v>369</v>
      </c>
      <c r="N375" t="s">
        <v>480</v>
      </c>
    </row>
    <row r="376" spans="1:14" hidden="1" x14ac:dyDescent="0.25">
      <c r="A376" t="s">
        <v>241</v>
      </c>
      <c r="B376" s="1">
        <v>44561</v>
      </c>
      <c r="C376" t="s">
        <v>33</v>
      </c>
      <c r="D376" t="s">
        <v>1043</v>
      </c>
      <c r="E376" s="4">
        <v>-3185.84</v>
      </c>
      <c r="F376" t="s">
        <v>567</v>
      </c>
      <c r="G376" t="s">
        <v>471</v>
      </c>
      <c r="H376" t="s">
        <v>288</v>
      </c>
      <c r="I376" t="s">
        <v>26</v>
      </c>
      <c r="J376" t="s">
        <v>243</v>
      </c>
      <c r="L376" t="s">
        <v>368</v>
      </c>
      <c r="M376" t="s">
        <v>369</v>
      </c>
      <c r="N376" t="s">
        <v>480</v>
      </c>
    </row>
    <row r="377" spans="1:14" hidden="1" x14ac:dyDescent="0.25">
      <c r="A377" t="s">
        <v>241</v>
      </c>
      <c r="B377" s="1">
        <v>44196</v>
      </c>
      <c r="C377" t="s">
        <v>34</v>
      </c>
      <c r="D377" t="s">
        <v>1044</v>
      </c>
      <c r="E377" s="4">
        <v>-96888.81</v>
      </c>
      <c r="F377" t="s">
        <v>567</v>
      </c>
      <c r="G377" t="s">
        <v>471</v>
      </c>
      <c r="H377" t="s">
        <v>317</v>
      </c>
      <c r="I377" t="s">
        <v>318</v>
      </c>
      <c r="J377" t="s">
        <v>276</v>
      </c>
      <c r="L377" t="s">
        <v>390</v>
      </c>
      <c r="M377" t="s">
        <v>391</v>
      </c>
      <c r="N377" t="s">
        <v>487</v>
      </c>
    </row>
    <row r="378" spans="1:14" hidden="1" x14ac:dyDescent="0.25">
      <c r="A378" t="s">
        <v>241</v>
      </c>
      <c r="B378" s="1">
        <v>44561</v>
      </c>
      <c r="C378" t="s">
        <v>34</v>
      </c>
      <c r="D378" t="s">
        <v>1044</v>
      </c>
      <c r="E378" s="4">
        <v>-65067.619999999995</v>
      </c>
      <c r="F378" t="s">
        <v>567</v>
      </c>
      <c r="G378" t="s">
        <v>471</v>
      </c>
      <c r="H378" t="s">
        <v>317</v>
      </c>
      <c r="I378" t="s">
        <v>318</v>
      </c>
      <c r="J378" t="s">
        <v>276</v>
      </c>
      <c r="L378" t="s">
        <v>390</v>
      </c>
      <c r="M378" t="s">
        <v>391</v>
      </c>
      <c r="N378" t="s">
        <v>487</v>
      </c>
    </row>
    <row r="379" spans="1:14" hidden="1" x14ac:dyDescent="0.25">
      <c r="A379" t="s">
        <v>241</v>
      </c>
      <c r="B379" s="1">
        <v>44196</v>
      </c>
      <c r="C379" t="s">
        <v>1045</v>
      </c>
      <c r="D379" t="s">
        <v>1046</v>
      </c>
      <c r="E379" s="4">
        <v>-13371.559999999989</v>
      </c>
      <c r="F379" t="s">
        <v>567</v>
      </c>
      <c r="G379" t="s">
        <v>471</v>
      </c>
      <c r="H379" t="s">
        <v>311</v>
      </c>
      <c r="I379" t="s">
        <v>312</v>
      </c>
      <c r="J379" t="s">
        <v>264</v>
      </c>
      <c r="L379" t="s">
        <v>390</v>
      </c>
      <c r="M379" t="s">
        <v>391</v>
      </c>
      <c r="N379" t="s">
        <v>487</v>
      </c>
    </row>
    <row r="380" spans="1:14" hidden="1" x14ac:dyDescent="0.25">
      <c r="A380" t="s">
        <v>241</v>
      </c>
      <c r="B380" s="1">
        <v>44561</v>
      </c>
      <c r="C380" t="s">
        <v>1045</v>
      </c>
      <c r="D380" t="s">
        <v>1046</v>
      </c>
      <c r="E380" s="4">
        <v>-21.759999999999998</v>
      </c>
      <c r="F380" t="s">
        <v>567</v>
      </c>
      <c r="G380" t="s">
        <v>471</v>
      </c>
      <c r="H380" t="s">
        <v>311</v>
      </c>
      <c r="I380" t="s">
        <v>312</v>
      </c>
      <c r="J380" t="s">
        <v>264</v>
      </c>
      <c r="L380" t="s">
        <v>390</v>
      </c>
      <c r="M380" t="s">
        <v>391</v>
      </c>
      <c r="N380" t="s">
        <v>487</v>
      </c>
    </row>
    <row r="381" spans="1:14" hidden="1" x14ac:dyDescent="0.25">
      <c r="A381" t="s">
        <v>241</v>
      </c>
      <c r="B381" s="1">
        <v>44196</v>
      </c>
      <c r="C381" t="s">
        <v>1047</v>
      </c>
      <c r="D381" t="s">
        <v>1048</v>
      </c>
      <c r="E381" s="4">
        <v>-1536948</v>
      </c>
      <c r="F381" t="s">
        <v>567</v>
      </c>
      <c r="G381" t="s">
        <v>471</v>
      </c>
      <c r="H381" t="s">
        <v>248</v>
      </c>
      <c r="I381" t="s">
        <v>249</v>
      </c>
      <c r="J381" t="s">
        <v>248</v>
      </c>
      <c r="L381" t="s">
        <v>368</v>
      </c>
      <c r="M381" t="s">
        <v>369</v>
      </c>
      <c r="N381" t="s">
        <v>489</v>
      </c>
    </row>
    <row r="382" spans="1:14" hidden="1" x14ac:dyDescent="0.25">
      <c r="A382" t="s">
        <v>241</v>
      </c>
      <c r="B382" s="1">
        <v>44561</v>
      </c>
      <c r="C382" t="s">
        <v>1047</v>
      </c>
      <c r="D382" t="s">
        <v>1048</v>
      </c>
      <c r="E382" s="4">
        <v>-4049768.1</v>
      </c>
      <c r="F382" t="s">
        <v>567</v>
      </c>
      <c r="G382" t="s">
        <v>471</v>
      </c>
      <c r="H382" t="s">
        <v>248</v>
      </c>
      <c r="I382" t="s">
        <v>249</v>
      </c>
      <c r="J382" t="s">
        <v>248</v>
      </c>
      <c r="L382" t="s">
        <v>368</v>
      </c>
      <c r="M382" t="s">
        <v>369</v>
      </c>
      <c r="N382" t="s">
        <v>489</v>
      </c>
    </row>
    <row r="383" spans="1:14" hidden="1" x14ac:dyDescent="0.25">
      <c r="A383" t="s">
        <v>241</v>
      </c>
      <c r="B383" s="1">
        <v>44196</v>
      </c>
      <c r="C383" t="s">
        <v>25</v>
      </c>
      <c r="D383" t="s">
        <v>1049</v>
      </c>
      <c r="E383" s="4">
        <v>-1321235.5099999998</v>
      </c>
      <c r="F383" t="s">
        <v>567</v>
      </c>
      <c r="G383" t="s">
        <v>471</v>
      </c>
      <c r="H383" t="s">
        <v>244</v>
      </c>
      <c r="I383" t="s">
        <v>245</v>
      </c>
      <c r="J383" t="s">
        <v>244</v>
      </c>
      <c r="L383" t="s">
        <v>368</v>
      </c>
      <c r="M383" t="s">
        <v>369</v>
      </c>
      <c r="N383" t="s">
        <v>480</v>
      </c>
    </row>
    <row r="384" spans="1:14" hidden="1" x14ac:dyDescent="0.25">
      <c r="A384" t="s">
        <v>241</v>
      </c>
      <c r="B384" s="1">
        <v>44561</v>
      </c>
      <c r="C384" t="s">
        <v>25</v>
      </c>
      <c r="D384" t="s">
        <v>1049</v>
      </c>
      <c r="E384" s="4">
        <v>-1480608.2649999997</v>
      </c>
      <c r="F384" t="s">
        <v>567</v>
      </c>
      <c r="G384" t="s">
        <v>471</v>
      </c>
      <c r="H384" t="s">
        <v>244</v>
      </c>
      <c r="I384" t="s">
        <v>245</v>
      </c>
      <c r="J384" t="s">
        <v>244</v>
      </c>
      <c r="L384" t="s">
        <v>368</v>
      </c>
      <c r="M384" t="s">
        <v>369</v>
      </c>
      <c r="N384" t="s">
        <v>480</v>
      </c>
    </row>
    <row r="385" spans="1:14" hidden="1" x14ac:dyDescent="0.25">
      <c r="A385" t="s">
        <v>241</v>
      </c>
      <c r="B385" s="1">
        <v>44196</v>
      </c>
      <c r="C385" t="s">
        <v>1050</v>
      </c>
      <c r="D385" t="s">
        <v>1051</v>
      </c>
      <c r="E385" s="4">
        <v>-74820.429999999993</v>
      </c>
      <c r="F385" t="s">
        <v>567</v>
      </c>
      <c r="G385" t="s">
        <v>511</v>
      </c>
      <c r="H385" t="s">
        <v>355</v>
      </c>
      <c r="I385" t="s">
        <v>356</v>
      </c>
      <c r="J385" t="s">
        <v>689</v>
      </c>
      <c r="L385" t="s">
        <v>348</v>
      </c>
      <c r="M385" t="s">
        <v>356</v>
      </c>
      <c r="N385" t="s">
        <v>573</v>
      </c>
    </row>
    <row r="386" spans="1:14" hidden="1" x14ac:dyDescent="0.25">
      <c r="A386" t="s">
        <v>241</v>
      </c>
      <c r="B386" s="1">
        <v>44196</v>
      </c>
      <c r="C386" t="s">
        <v>1052</v>
      </c>
      <c r="D386" t="s">
        <v>1053</v>
      </c>
      <c r="E386" s="4">
        <v>-16873</v>
      </c>
      <c r="F386" t="s">
        <v>567</v>
      </c>
      <c r="G386" t="s">
        <v>471</v>
      </c>
      <c r="H386" t="s">
        <v>293</v>
      </c>
      <c r="I386" t="s">
        <v>294</v>
      </c>
      <c r="J386" t="s">
        <v>251</v>
      </c>
      <c r="L386" t="s">
        <v>370</v>
      </c>
      <c r="M386" t="s">
        <v>371</v>
      </c>
      <c r="N386" t="s">
        <v>482</v>
      </c>
    </row>
    <row r="387" spans="1:14" hidden="1" x14ac:dyDescent="0.25">
      <c r="A387" t="s">
        <v>241</v>
      </c>
      <c r="B387" s="1">
        <v>44196</v>
      </c>
      <c r="C387" t="s">
        <v>1054</v>
      </c>
      <c r="D387" t="s">
        <v>1055</v>
      </c>
      <c r="E387" s="4">
        <v>-7260.5300000000007</v>
      </c>
      <c r="F387" t="s">
        <v>567</v>
      </c>
      <c r="G387" t="s">
        <v>511</v>
      </c>
      <c r="H387" t="s">
        <v>355</v>
      </c>
      <c r="I387" t="s">
        <v>356</v>
      </c>
      <c r="J387" t="s">
        <v>689</v>
      </c>
      <c r="L387" t="s">
        <v>355</v>
      </c>
      <c r="M387" t="s">
        <v>356</v>
      </c>
      <c r="N387" t="s">
        <v>573</v>
      </c>
    </row>
    <row r="388" spans="1:14" hidden="1" x14ac:dyDescent="0.25">
      <c r="A388" t="s">
        <v>241</v>
      </c>
      <c r="B388" s="1">
        <v>44196</v>
      </c>
      <c r="C388" t="s">
        <v>1056</v>
      </c>
      <c r="D388" t="s">
        <v>1057</v>
      </c>
      <c r="E388" s="4">
        <v>-3764522</v>
      </c>
      <c r="F388" t="s">
        <v>567</v>
      </c>
      <c r="G388" t="s">
        <v>471</v>
      </c>
      <c r="H388" t="s">
        <v>246</v>
      </c>
      <c r="I388" t="s">
        <v>247</v>
      </c>
      <c r="J388" t="s">
        <v>246</v>
      </c>
      <c r="L388" t="s">
        <v>370</v>
      </c>
      <c r="M388" t="s">
        <v>371</v>
      </c>
      <c r="N388" t="s">
        <v>482</v>
      </c>
    </row>
    <row r="389" spans="1:14" hidden="1" x14ac:dyDescent="0.25">
      <c r="A389" t="s">
        <v>241</v>
      </c>
      <c r="B389" s="1">
        <v>44561</v>
      </c>
      <c r="C389" t="s">
        <v>1056</v>
      </c>
      <c r="D389" t="s">
        <v>1057</v>
      </c>
      <c r="E389" s="4">
        <v>-1335823.58</v>
      </c>
      <c r="F389" t="s">
        <v>567</v>
      </c>
      <c r="G389" t="s">
        <v>471</v>
      </c>
      <c r="H389" t="s">
        <v>246</v>
      </c>
      <c r="I389" t="s">
        <v>247</v>
      </c>
      <c r="J389" t="s">
        <v>246</v>
      </c>
      <c r="L389" t="s">
        <v>370</v>
      </c>
      <c r="M389" t="s">
        <v>371</v>
      </c>
      <c r="N389" t="s">
        <v>482</v>
      </c>
    </row>
    <row r="390" spans="1:14" hidden="1" x14ac:dyDescent="0.25">
      <c r="A390" t="s">
        <v>241</v>
      </c>
      <c r="B390" s="1">
        <v>44196</v>
      </c>
      <c r="C390" t="s">
        <v>1058</v>
      </c>
      <c r="D390" t="s">
        <v>1059</v>
      </c>
      <c r="E390" s="4">
        <v>-256165</v>
      </c>
      <c r="F390" t="s">
        <v>567</v>
      </c>
      <c r="G390" t="s">
        <v>471</v>
      </c>
      <c r="H390" t="s">
        <v>293</v>
      </c>
      <c r="I390" t="s">
        <v>294</v>
      </c>
      <c r="J390" t="s">
        <v>251</v>
      </c>
      <c r="L390" t="s">
        <v>386</v>
      </c>
      <c r="M390" t="s">
        <v>387</v>
      </c>
      <c r="N390" t="s">
        <v>482</v>
      </c>
    </row>
    <row r="391" spans="1:14" hidden="1" x14ac:dyDescent="0.25">
      <c r="A391" t="s">
        <v>241</v>
      </c>
      <c r="B391" s="1">
        <v>44561</v>
      </c>
      <c r="C391" t="s">
        <v>1058</v>
      </c>
      <c r="D391" t="s">
        <v>1059</v>
      </c>
      <c r="E391" s="4">
        <v>-153350</v>
      </c>
      <c r="F391" t="s">
        <v>567</v>
      </c>
      <c r="G391" t="s">
        <v>471</v>
      </c>
      <c r="H391" t="s">
        <v>293</v>
      </c>
      <c r="I391" t="s">
        <v>294</v>
      </c>
      <c r="J391" t="s">
        <v>251</v>
      </c>
      <c r="L391" t="s">
        <v>386</v>
      </c>
      <c r="M391" t="s">
        <v>387</v>
      </c>
      <c r="N391" t="s">
        <v>482</v>
      </c>
    </row>
    <row r="392" spans="1:14" hidden="1" x14ac:dyDescent="0.25">
      <c r="A392" t="s">
        <v>241</v>
      </c>
      <c r="B392" s="1">
        <v>44196</v>
      </c>
      <c r="C392" t="s">
        <v>1060</v>
      </c>
      <c r="D392" t="s">
        <v>1061</v>
      </c>
      <c r="E392" s="4">
        <v>-122.32000000003156</v>
      </c>
      <c r="F392" t="s">
        <v>567</v>
      </c>
      <c r="G392" t="s">
        <v>511</v>
      </c>
      <c r="H392" t="s">
        <v>355</v>
      </c>
      <c r="I392" t="s">
        <v>356</v>
      </c>
      <c r="J392" t="s">
        <v>689</v>
      </c>
      <c r="L392" t="s">
        <v>355</v>
      </c>
      <c r="M392" t="s">
        <v>356</v>
      </c>
      <c r="N392" t="s">
        <v>573</v>
      </c>
    </row>
    <row r="393" spans="1:14" hidden="1" x14ac:dyDescent="0.25">
      <c r="A393" t="s">
        <v>241</v>
      </c>
      <c r="B393" s="1">
        <v>44196</v>
      </c>
      <c r="C393" t="s">
        <v>1062</v>
      </c>
      <c r="D393" t="s">
        <v>1063</v>
      </c>
      <c r="E393" s="4">
        <v>-5.9099999999999717</v>
      </c>
      <c r="F393" t="s">
        <v>567</v>
      </c>
      <c r="G393" t="s">
        <v>471</v>
      </c>
      <c r="H393" t="s">
        <v>248</v>
      </c>
      <c r="I393" t="s">
        <v>249</v>
      </c>
      <c r="J393" t="s">
        <v>248</v>
      </c>
      <c r="L393" t="s">
        <v>372</v>
      </c>
      <c r="M393" t="s">
        <v>373</v>
      </c>
      <c r="N393" t="s">
        <v>487</v>
      </c>
    </row>
    <row r="394" spans="1:14" hidden="1" x14ac:dyDescent="0.25">
      <c r="A394" t="s">
        <v>241</v>
      </c>
      <c r="B394" s="1">
        <v>44561</v>
      </c>
      <c r="C394" t="s">
        <v>1062</v>
      </c>
      <c r="D394" t="s">
        <v>1063</v>
      </c>
      <c r="E394" s="4">
        <v>-1.5499999999999265</v>
      </c>
      <c r="F394" t="s">
        <v>567</v>
      </c>
      <c r="G394" t="s">
        <v>471</v>
      </c>
      <c r="H394" t="s">
        <v>248</v>
      </c>
      <c r="I394" t="s">
        <v>249</v>
      </c>
      <c r="J394" t="s">
        <v>248</v>
      </c>
      <c r="L394" t="s">
        <v>372</v>
      </c>
      <c r="M394" t="s">
        <v>373</v>
      </c>
      <c r="N394" t="s">
        <v>487</v>
      </c>
    </row>
    <row r="395" spans="1:14" hidden="1" x14ac:dyDescent="0.25">
      <c r="A395" t="s">
        <v>241</v>
      </c>
      <c r="B395" s="1">
        <v>44196</v>
      </c>
      <c r="C395" t="s">
        <v>1064</v>
      </c>
      <c r="D395" t="s">
        <v>1065</v>
      </c>
      <c r="E395" s="4">
        <v>-2.2799999999999727</v>
      </c>
      <c r="F395" t="s">
        <v>567</v>
      </c>
      <c r="G395" t="s">
        <v>511</v>
      </c>
      <c r="H395" t="s">
        <v>355</v>
      </c>
      <c r="I395" t="s">
        <v>356</v>
      </c>
      <c r="J395" t="s">
        <v>746</v>
      </c>
      <c r="L395" t="s">
        <v>348</v>
      </c>
      <c r="M395" t="s">
        <v>356</v>
      </c>
      <c r="N395" t="s">
        <v>573</v>
      </c>
    </row>
    <row r="396" spans="1:14" hidden="1" x14ac:dyDescent="0.25">
      <c r="A396" t="s">
        <v>241</v>
      </c>
      <c r="B396" s="1">
        <v>44196</v>
      </c>
      <c r="C396" t="s">
        <v>1066</v>
      </c>
      <c r="D396" t="s">
        <v>1067</v>
      </c>
      <c r="E396" s="4">
        <v>-52.170000000001167</v>
      </c>
      <c r="F396" t="s">
        <v>567</v>
      </c>
      <c r="G396" t="s">
        <v>471</v>
      </c>
      <c r="H396" t="s">
        <v>248</v>
      </c>
      <c r="I396" t="s">
        <v>249</v>
      </c>
      <c r="J396" t="s">
        <v>248</v>
      </c>
      <c r="L396" t="s">
        <v>372</v>
      </c>
      <c r="M396" t="s">
        <v>373</v>
      </c>
      <c r="N396" t="s">
        <v>487</v>
      </c>
    </row>
    <row r="397" spans="1:14" hidden="1" x14ac:dyDescent="0.25">
      <c r="A397" t="s">
        <v>241</v>
      </c>
      <c r="B397" s="1">
        <v>44561</v>
      </c>
      <c r="C397" t="s">
        <v>1066</v>
      </c>
      <c r="D397" t="s">
        <v>1067</v>
      </c>
      <c r="E397" s="4">
        <v>-13.81000000000201</v>
      </c>
      <c r="F397" t="s">
        <v>567</v>
      </c>
      <c r="G397" t="s">
        <v>471</v>
      </c>
      <c r="H397" t="s">
        <v>248</v>
      </c>
      <c r="I397" t="s">
        <v>249</v>
      </c>
      <c r="J397" t="s">
        <v>248</v>
      </c>
      <c r="L397" t="s">
        <v>372</v>
      </c>
      <c r="M397" t="s">
        <v>373</v>
      </c>
      <c r="N397" t="s">
        <v>487</v>
      </c>
    </row>
    <row r="398" spans="1:14" hidden="1" x14ac:dyDescent="0.25">
      <c r="A398" t="s">
        <v>241</v>
      </c>
      <c r="B398" s="1">
        <v>44196</v>
      </c>
      <c r="C398" t="s">
        <v>1068</v>
      </c>
      <c r="D398" t="s">
        <v>1069</v>
      </c>
      <c r="E398" s="4">
        <v>-2729.7</v>
      </c>
      <c r="F398" t="s">
        <v>567</v>
      </c>
      <c r="G398" t="s">
        <v>471</v>
      </c>
      <c r="H398" t="s">
        <v>248</v>
      </c>
      <c r="I398" t="s">
        <v>249</v>
      </c>
      <c r="J398" t="s">
        <v>248</v>
      </c>
      <c r="L398" t="s">
        <v>372</v>
      </c>
      <c r="M398" t="s">
        <v>373</v>
      </c>
      <c r="N398" t="s">
        <v>487</v>
      </c>
    </row>
    <row r="399" spans="1:14" hidden="1" x14ac:dyDescent="0.25">
      <c r="A399" t="s">
        <v>241</v>
      </c>
      <c r="B399" s="1">
        <v>44561</v>
      </c>
      <c r="C399" t="s">
        <v>1068</v>
      </c>
      <c r="D399" t="s">
        <v>1069</v>
      </c>
      <c r="E399" s="4">
        <v>-1048.7099999999998</v>
      </c>
      <c r="F399" t="s">
        <v>567</v>
      </c>
      <c r="G399" t="s">
        <v>471</v>
      </c>
      <c r="H399" t="s">
        <v>248</v>
      </c>
      <c r="I399" t="s">
        <v>249</v>
      </c>
      <c r="J399" t="s">
        <v>248</v>
      </c>
      <c r="L399" t="s">
        <v>372</v>
      </c>
      <c r="M399" t="s">
        <v>373</v>
      </c>
      <c r="N399" t="s">
        <v>487</v>
      </c>
    </row>
    <row r="400" spans="1:14" hidden="1" x14ac:dyDescent="0.25">
      <c r="A400" t="s">
        <v>241</v>
      </c>
      <c r="B400" s="1">
        <v>44196</v>
      </c>
      <c r="C400" t="s">
        <v>1070</v>
      </c>
      <c r="D400" t="s">
        <v>1071</v>
      </c>
      <c r="E400" s="4">
        <v>-3086</v>
      </c>
      <c r="F400" t="s">
        <v>567</v>
      </c>
      <c r="G400" t="s">
        <v>471</v>
      </c>
      <c r="H400" t="s">
        <v>248</v>
      </c>
      <c r="I400" t="s">
        <v>249</v>
      </c>
      <c r="J400" t="s">
        <v>248</v>
      </c>
      <c r="L400" t="s">
        <v>372</v>
      </c>
      <c r="M400" t="s">
        <v>373</v>
      </c>
      <c r="N400" t="s">
        <v>487</v>
      </c>
    </row>
    <row r="401" spans="1:14" hidden="1" x14ac:dyDescent="0.25">
      <c r="A401" t="s">
        <v>241</v>
      </c>
      <c r="B401" s="1">
        <v>44196</v>
      </c>
      <c r="C401" t="s">
        <v>1072</v>
      </c>
      <c r="D401" t="s">
        <v>1073</v>
      </c>
      <c r="E401" s="4">
        <v>-63028.580000000016</v>
      </c>
      <c r="F401" t="s">
        <v>567</v>
      </c>
      <c r="G401" t="s">
        <v>511</v>
      </c>
      <c r="H401" t="s">
        <v>348</v>
      </c>
      <c r="I401" t="s">
        <v>349</v>
      </c>
      <c r="J401" t="s">
        <v>746</v>
      </c>
      <c r="L401" t="s">
        <v>348</v>
      </c>
      <c r="M401" t="s">
        <v>453</v>
      </c>
      <c r="N401" t="s">
        <v>573</v>
      </c>
    </row>
    <row r="402" spans="1:14" hidden="1" x14ac:dyDescent="0.25">
      <c r="A402" t="s">
        <v>241</v>
      </c>
      <c r="B402" s="1">
        <v>44196</v>
      </c>
      <c r="C402" t="s">
        <v>1074</v>
      </c>
      <c r="D402" t="s">
        <v>1075</v>
      </c>
      <c r="E402" s="4">
        <v>-32195.510000000002</v>
      </c>
      <c r="F402" t="s">
        <v>567</v>
      </c>
      <c r="G402" t="s">
        <v>471</v>
      </c>
      <c r="H402" t="s">
        <v>248</v>
      </c>
      <c r="I402" t="s">
        <v>249</v>
      </c>
      <c r="J402" t="s">
        <v>248</v>
      </c>
      <c r="L402" t="s">
        <v>372</v>
      </c>
      <c r="M402" t="s">
        <v>373</v>
      </c>
      <c r="N402" t="s">
        <v>487</v>
      </c>
    </row>
    <row r="403" spans="1:14" hidden="1" x14ac:dyDescent="0.25">
      <c r="A403" t="s">
        <v>241</v>
      </c>
      <c r="B403" s="1">
        <v>44196</v>
      </c>
      <c r="C403" t="s">
        <v>1076</v>
      </c>
      <c r="D403" t="s">
        <v>1077</v>
      </c>
      <c r="E403" s="4">
        <v>-774.00000000000182</v>
      </c>
      <c r="F403" t="s">
        <v>567</v>
      </c>
      <c r="G403" t="s">
        <v>511</v>
      </c>
      <c r="H403" t="s">
        <v>348</v>
      </c>
      <c r="I403" t="s">
        <v>349</v>
      </c>
      <c r="J403" t="s">
        <v>746</v>
      </c>
      <c r="L403" t="s">
        <v>348</v>
      </c>
      <c r="M403" t="s">
        <v>453</v>
      </c>
      <c r="N403" t="s">
        <v>573</v>
      </c>
    </row>
    <row r="404" spans="1:14" hidden="1" x14ac:dyDescent="0.25">
      <c r="A404" t="s">
        <v>241</v>
      </c>
      <c r="B404" s="1">
        <v>44196</v>
      </c>
      <c r="C404" t="s">
        <v>1078</v>
      </c>
      <c r="D404" t="s">
        <v>1079</v>
      </c>
      <c r="E404" s="4">
        <v>-984.49</v>
      </c>
      <c r="F404" t="s">
        <v>567</v>
      </c>
      <c r="G404" t="s">
        <v>471</v>
      </c>
      <c r="H404" t="s">
        <v>248</v>
      </c>
      <c r="I404" t="s">
        <v>249</v>
      </c>
      <c r="J404" t="s">
        <v>248</v>
      </c>
      <c r="L404" t="s">
        <v>372</v>
      </c>
      <c r="M404" t="s">
        <v>373</v>
      </c>
      <c r="N404" t="s">
        <v>488</v>
      </c>
    </row>
    <row r="405" spans="1:14" hidden="1" x14ac:dyDescent="0.25">
      <c r="A405" t="s">
        <v>241</v>
      </c>
      <c r="B405" s="1">
        <v>44561</v>
      </c>
      <c r="C405" t="s">
        <v>1078</v>
      </c>
      <c r="D405" t="s">
        <v>1079</v>
      </c>
      <c r="E405" s="4">
        <v>-250</v>
      </c>
      <c r="F405" t="s">
        <v>567</v>
      </c>
      <c r="G405" t="s">
        <v>471</v>
      </c>
      <c r="H405" t="s">
        <v>248</v>
      </c>
      <c r="I405" t="s">
        <v>249</v>
      </c>
      <c r="J405" t="s">
        <v>248</v>
      </c>
      <c r="L405" t="s">
        <v>372</v>
      </c>
      <c r="M405" t="s">
        <v>373</v>
      </c>
      <c r="N405" t="s">
        <v>488</v>
      </c>
    </row>
    <row r="406" spans="1:14" hidden="1" x14ac:dyDescent="0.25">
      <c r="A406" t="s">
        <v>241</v>
      </c>
      <c r="B406" s="1">
        <v>44196</v>
      </c>
      <c r="C406" t="s">
        <v>1080</v>
      </c>
      <c r="D406" t="s">
        <v>1081</v>
      </c>
      <c r="E406" s="4">
        <v>-37001.920000000006</v>
      </c>
      <c r="F406" t="s">
        <v>567</v>
      </c>
      <c r="G406" t="s">
        <v>471</v>
      </c>
      <c r="H406" t="s">
        <v>317</v>
      </c>
      <c r="I406" t="s">
        <v>318</v>
      </c>
      <c r="J406" t="s">
        <v>276</v>
      </c>
      <c r="L406" t="s">
        <v>372</v>
      </c>
      <c r="M406" t="s">
        <v>373</v>
      </c>
      <c r="N406" t="s">
        <v>487</v>
      </c>
    </row>
    <row r="407" spans="1:14" hidden="1" x14ac:dyDescent="0.25">
      <c r="A407" t="s">
        <v>241</v>
      </c>
      <c r="B407" s="1">
        <v>44561</v>
      </c>
      <c r="C407" t="s">
        <v>1080</v>
      </c>
      <c r="D407" t="s">
        <v>1081</v>
      </c>
      <c r="E407" s="4">
        <v>-131542.60000000003</v>
      </c>
      <c r="F407" t="s">
        <v>567</v>
      </c>
      <c r="G407" t="s">
        <v>471</v>
      </c>
      <c r="H407" t="s">
        <v>317</v>
      </c>
      <c r="I407" t="s">
        <v>318</v>
      </c>
      <c r="J407" t="s">
        <v>276</v>
      </c>
      <c r="L407" t="s">
        <v>372</v>
      </c>
      <c r="M407" t="s">
        <v>373</v>
      </c>
      <c r="N407" t="s">
        <v>487</v>
      </c>
    </row>
    <row r="408" spans="1:14" hidden="1" x14ac:dyDescent="0.25">
      <c r="A408" t="s">
        <v>241</v>
      </c>
      <c r="B408" s="1">
        <v>44196</v>
      </c>
      <c r="C408" t="s">
        <v>1082</v>
      </c>
      <c r="D408" t="s">
        <v>1083</v>
      </c>
      <c r="E408" s="4">
        <v>-116</v>
      </c>
      <c r="F408" t="s">
        <v>567</v>
      </c>
      <c r="G408" t="s">
        <v>471</v>
      </c>
      <c r="H408" t="s">
        <v>248</v>
      </c>
      <c r="I408" t="s">
        <v>249</v>
      </c>
      <c r="J408" t="s">
        <v>248</v>
      </c>
      <c r="L408" t="s">
        <v>372</v>
      </c>
      <c r="M408" t="s">
        <v>373</v>
      </c>
      <c r="N408" t="s">
        <v>488</v>
      </c>
    </row>
    <row r="409" spans="1:14" hidden="1" x14ac:dyDescent="0.25">
      <c r="A409" t="s">
        <v>241</v>
      </c>
      <c r="B409" s="1">
        <v>44196</v>
      </c>
      <c r="C409" t="s">
        <v>1084</v>
      </c>
      <c r="D409" t="s">
        <v>1085</v>
      </c>
      <c r="E409" s="4">
        <v>-206610.33000000002</v>
      </c>
      <c r="F409" t="s">
        <v>567</v>
      </c>
      <c r="G409" t="s">
        <v>471</v>
      </c>
      <c r="H409" t="s">
        <v>248</v>
      </c>
      <c r="I409" t="s">
        <v>249</v>
      </c>
      <c r="J409" t="s">
        <v>248</v>
      </c>
      <c r="K409" t="s">
        <v>1086</v>
      </c>
      <c r="L409" t="s">
        <v>372</v>
      </c>
      <c r="M409" t="s">
        <v>373</v>
      </c>
      <c r="N409" t="s">
        <v>488</v>
      </c>
    </row>
    <row r="410" spans="1:14" hidden="1" x14ac:dyDescent="0.25">
      <c r="A410" t="s">
        <v>241</v>
      </c>
      <c r="B410" s="1">
        <v>44196</v>
      </c>
      <c r="C410" t="s">
        <v>1087</v>
      </c>
      <c r="D410" t="s">
        <v>1088</v>
      </c>
      <c r="E410" s="4">
        <v>-387.31</v>
      </c>
      <c r="F410" t="s">
        <v>567</v>
      </c>
      <c r="G410" t="s">
        <v>511</v>
      </c>
      <c r="H410" t="s">
        <v>348</v>
      </c>
      <c r="I410" t="s">
        <v>349</v>
      </c>
      <c r="J410" t="s">
        <v>746</v>
      </c>
      <c r="L410" t="s">
        <v>348</v>
      </c>
      <c r="M410" t="s">
        <v>453</v>
      </c>
      <c r="N410" t="s">
        <v>573</v>
      </c>
    </row>
    <row r="411" spans="1:14" hidden="1" x14ac:dyDescent="0.25">
      <c r="A411" t="s">
        <v>241</v>
      </c>
      <c r="B411" s="1">
        <v>44196</v>
      </c>
      <c r="C411" t="s">
        <v>1089</v>
      </c>
      <c r="D411" t="s">
        <v>1090</v>
      </c>
      <c r="E411" s="4">
        <v>-12678.449999999999</v>
      </c>
      <c r="F411" t="s">
        <v>567</v>
      </c>
      <c r="G411" t="s">
        <v>471</v>
      </c>
      <c r="H411" t="s">
        <v>248</v>
      </c>
      <c r="I411" t="s">
        <v>249</v>
      </c>
      <c r="J411" t="s">
        <v>248</v>
      </c>
      <c r="K411" t="s">
        <v>1086</v>
      </c>
      <c r="L411" t="s">
        <v>372</v>
      </c>
      <c r="M411" t="s">
        <v>373</v>
      </c>
      <c r="N411" t="s">
        <v>488</v>
      </c>
    </row>
    <row r="412" spans="1:14" hidden="1" x14ac:dyDescent="0.25">
      <c r="A412" t="s">
        <v>241</v>
      </c>
      <c r="B412" s="1">
        <v>44196</v>
      </c>
      <c r="C412" t="s">
        <v>1091</v>
      </c>
      <c r="D412" t="s">
        <v>1092</v>
      </c>
      <c r="E412" s="4">
        <v>-2109.79</v>
      </c>
      <c r="F412" t="s">
        <v>567</v>
      </c>
      <c r="G412" t="s">
        <v>511</v>
      </c>
      <c r="H412" t="s">
        <v>348</v>
      </c>
      <c r="I412" t="s">
        <v>349</v>
      </c>
      <c r="J412" t="s">
        <v>746</v>
      </c>
      <c r="L412" t="s">
        <v>348</v>
      </c>
      <c r="M412" t="s">
        <v>453</v>
      </c>
      <c r="N412" t="s">
        <v>573</v>
      </c>
    </row>
    <row r="413" spans="1:14" hidden="1" x14ac:dyDescent="0.25">
      <c r="A413" t="s">
        <v>241</v>
      </c>
      <c r="B413" s="1">
        <v>44196</v>
      </c>
      <c r="C413" t="s">
        <v>1093</v>
      </c>
      <c r="D413" t="s">
        <v>1094</v>
      </c>
      <c r="E413" s="4">
        <v>-2000</v>
      </c>
      <c r="F413" t="s">
        <v>567</v>
      </c>
      <c r="G413" t="s">
        <v>471</v>
      </c>
      <c r="H413" t="s">
        <v>248</v>
      </c>
      <c r="I413" t="s">
        <v>249</v>
      </c>
      <c r="J413" t="s">
        <v>248</v>
      </c>
      <c r="L413" t="s">
        <v>372</v>
      </c>
      <c r="M413" t="s">
        <v>373</v>
      </c>
      <c r="N413" t="s">
        <v>488</v>
      </c>
    </row>
    <row r="414" spans="1:14" hidden="1" x14ac:dyDescent="0.25">
      <c r="A414" t="s">
        <v>241</v>
      </c>
      <c r="B414" s="1">
        <v>44196</v>
      </c>
      <c r="C414" t="s">
        <v>1095</v>
      </c>
      <c r="D414" t="s">
        <v>1096</v>
      </c>
      <c r="E414" s="4">
        <v>-387.31000000000006</v>
      </c>
      <c r="F414" t="s">
        <v>567</v>
      </c>
      <c r="G414" t="s">
        <v>511</v>
      </c>
      <c r="H414" t="s">
        <v>348</v>
      </c>
      <c r="I414" t="s">
        <v>349</v>
      </c>
      <c r="J414" t="s">
        <v>746</v>
      </c>
      <c r="L414" t="s">
        <v>348</v>
      </c>
      <c r="M414" t="s">
        <v>453</v>
      </c>
      <c r="N414" t="s">
        <v>573</v>
      </c>
    </row>
    <row r="415" spans="1:14" hidden="1" x14ac:dyDescent="0.25">
      <c r="A415" t="s">
        <v>241</v>
      </c>
      <c r="B415" s="1">
        <v>44196</v>
      </c>
      <c r="C415" t="s">
        <v>1097</v>
      </c>
      <c r="D415" t="s">
        <v>1098</v>
      </c>
      <c r="E415" s="4">
        <v>-24457.97</v>
      </c>
      <c r="F415" t="s">
        <v>567</v>
      </c>
      <c r="G415" t="s">
        <v>471</v>
      </c>
      <c r="H415" t="s">
        <v>317</v>
      </c>
      <c r="I415" t="s">
        <v>318</v>
      </c>
      <c r="J415" t="s">
        <v>276</v>
      </c>
      <c r="L415" t="s">
        <v>372</v>
      </c>
      <c r="M415" t="s">
        <v>373</v>
      </c>
      <c r="N415" t="s">
        <v>489</v>
      </c>
    </row>
    <row r="416" spans="1:14" hidden="1" x14ac:dyDescent="0.25">
      <c r="A416" t="s">
        <v>241</v>
      </c>
      <c r="B416" s="1">
        <v>44196</v>
      </c>
      <c r="C416" t="s">
        <v>1099</v>
      </c>
      <c r="D416" t="s">
        <v>1100</v>
      </c>
      <c r="E416" s="4">
        <v>-1699.6</v>
      </c>
      <c r="F416" t="s">
        <v>567</v>
      </c>
      <c r="G416" t="s">
        <v>511</v>
      </c>
      <c r="H416" t="s">
        <v>348</v>
      </c>
      <c r="I416" t="s">
        <v>349</v>
      </c>
      <c r="J416" t="s">
        <v>746</v>
      </c>
      <c r="L416" t="s">
        <v>348</v>
      </c>
      <c r="M416" t="s">
        <v>453</v>
      </c>
      <c r="N416" t="s">
        <v>573</v>
      </c>
    </row>
    <row r="417" spans="1:14" hidden="1" x14ac:dyDescent="0.25">
      <c r="A417" t="s">
        <v>241</v>
      </c>
      <c r="B417" s="1">
        <v>44196</v>
      </c>
      <c r="C417" t="s">
        <v>1101</v>
      </c>
      <c r="D417" t="s">
        <v>1102</v>
      </c>
      <c r="E417" s="4">
        <v>-148.77000000000001</v>
      </c>
      <c r="F417" t="s">
        <v>567</v>
      </c>
      <c r="G417" t="s">
        <v>471</v>
      </c>
      <c r="H417" t="s">
        <v>316</v>
      </c>
      <c r="I417" t="s">
        <v>275</v>
      </c>
      <c r="J417" t="s">
        <v>274</v>
      </c>
      <c r="L417" t="s">
        <v>398</v>
      </c>
      <c r="M417" t="s">
        <v>399</v>
      </c>
      <c r="N417" t="s">
        <v>477</v>
      </c>
    </row>
    <row r="418" spans="1:14" hidden="1" x14ac:dyDescent="0.25">
      <c r="A418" t="s">
        <v>241</v>
      </c>
      <c r="B418" s="1">
        <v>44196</v>
      </c>
      <c r="C418" t="s">
        <v>1103</v>
      </c>
      <c r="D418" t="s">
        <v>1104</v>
      </c>
      <c r="E418" s="4">
        <v>-1553.3999999999999</v>
      </c>
      <c r="F418" t="s">
        <v>567</v>
      </c>
      <c r="G418" t="s">
        <v>511</v>
      </c>
      <c r="H418" t="s">
        <v>348</v>
      </c>
      <c r="I418" t="s">
        <v>349</v>
      </c>
      <c r="J418" t="s">
        <v>746</v>
      </c>
      <c r="L418" t="s">
        <v>348</v>
      </c>
      <c r="M418" t="s">
        <v>453</v>
      </c>
      <c r="N418" t="s">
        <v>573</v>
      </c>
    </row>
    <row r="419" spans="1:14" hidden="1" x14ac:dyDescent="0.25">
      <c r="A419" t="s">
        <v>241</v>
      </c>
      <c r="B419" s="1">
        <v>44196</v>
      </c>
      <c r="C419" t="s">
        <v>1105</v>
      </c>
      <c r="D419" t="s">
        <v>1106</v>
      </c>
      <c r="E419" s="4">
        <v>-552.01000000000204</v>
      </c>
      <c r="F419" t="s">
        <v>567</v>
      </c>
      <c r="G419" t="s">
        <v>471</v>
      </c>
      <c r="H419" t="s">
        <v>316</v>
      </c>
      <c r="I419" t="s">
        <v>275</v>
      </c>
      <c r="J419" t="s">
        <v>274</v>
      </c>
      <c r="L419" t="s">
        <v>398</v>
      </c>
      <c r="M419" t="s">
        <v>399</v>
      </c>
      <c r="N419" t="s">
        <v>489</v>
      </c>
    </row>
    <row r="420" spans="1:14" hidden="1" x14ac:dyDescent="0.25">
      <c r="A420" t="s">
        <v>241</v>
      </c>
      <c r="B420" s="1">
        <v>44196</v>
      </c>
      <c r="C420" t="s">
        <v>1107</v>
      </c>
      <c r="D420" t="s">
        <v>1108</v>
      </c>
      <c r="E420" s="4">
        <v>-368.61000000000013</v>
      </c>
      <c r="F420" t="s">
        <v>567</v>
      </c>
      <c r="G420" t="s">
        <v>511</v>
      </c>
      <c r="H420" t="s">
        <v>348</v>
      </c>
      <c r="I420" t="s">
        <v>349</v>
      </c>
      <c r="J420" t="s">
        <v>746</v>
      </c>
      <c r="L420" t="s">
        <v>348</v>
      </c>
      <c r="M420" t="s">
        <v>453</v>
      </c>
      <c r="N420" t="s">
        <v>573</v>
      </c>
    </row>
    <row r="421" spans="1:14" hidden="1" x14ac:dyDescent="0.25">
      <c r="A421" t="s">
        <v>241</v>
      </c>
      <c r="B421" s="1">
        <v>44196</v>
      </c>
      <c r="C421" t="s">
        <v>1109</v>
      </c>
      <c r="D421" t="s">
        <v>1110</v>
      </c>
      <c r="E421" s="4">
        <v>-642.3900000000001</v>
      </c>
      <c r="F421" t="s">
        <v>567</v>
      </c>
      <c r="G421" t="s">
        <v>511</v>
      </c>
      <c r="H421" t="s">
        <v>348</v>
      </c>
      <c r="I421" t="s">
        <v>349</v>
      </c>
      <c r="J421" t="s">
        <v>746</v>
      </c>
      <c r="L421" t="s">
        <v>348</v>
      </c>
      <c r="M421" t="s">
        <v>453</v>
      </c>
      <c r="N421" t="s">
        <v>573</v>
      </c>
    </row>
    <row r="422" spans="1:14" hidden="1" x14ac:dyDescent="0.25">
      <c r="A422" t="s">
        <v>241</v>
      </c>
      <c r="B422" s="1">
        <v>44196</v>
      </c>
      <c r="C422" t="s">
        <v>1111</v>
      </c>
      <c r="D422" t="s">
        <v>1112</v>
      </c>
      <c r="E422" s="4">
        <v>-2234.7999999999997</v>
      </c>
      <c r="F422" t="s">
        <v>567</v>
      </c>
      <c r="G422" t="s">
        <v>511</v>
      </c>
      <c r="H422" t="s">
        <v>348</v>
      </c>
      <c r="I422" t="s">
        <v>349</v>
      </c>
      <c r="J422" t="s">
        <v>746</v>
      </c>
      <c r="L422" t="s">
        <v>348</v>
      </c>
      <c r="M422" t="s">
        <v>453</v>
      </c>
      <c r="N422" t="s">
        <v>573</v>
      </c>
    </row>
    <row r="423" spans="1:14" hidden="1" x14ac:dyDescent="0.25">
      <c r="A423" t="s">
        <v>241</v>
      </c>
      <c r="B423" s="1">
        <v>44196</v>
      </c>
      <c r="C423" t="s">
        <v>1113</v>
      </c>
      <c r="D423" t="s">
        <v>1114</v>
      </c>
      <c r="E423" s="4">
        <v>-119.98</v>
      </c>
      <c r="F423" t="s">
        <v>567</v>
      </c>
      <c r="G423" t="s">
        <v>511</v>
      </c>
      <c r="H423" t="s">
        <v>348</v>
      </c>
      <c r="I423" t="s">
        <v>349</v>
      </c>
      <c r="J423" t="s">
        <v>746</v>
      </c>
      <c r="L423" t="s">
        <v>348</v>
      </c>
      <c r="M423" t="s">
        <v>453</v>
      </c>
      <c r="N423" t="s">
        <v>573</v>
      </c>
    </row>
    <row r="424" spans="1:14" hidden="1" x14ac:dyDescent="0.25">
      <c r="A424" t="s">
        <v>241</v>
      </c>
      <c r="B424" s="1">
        <v>44196</v>
      </c>
      <c r="C424" t="s">
        <v>1115</v>
      </c>
      <c r="D424" t="s">
        <v>1116</v>
      </c>
      <c r="E424" s="4">
        <v>-372.2600000000192</v>
      </c>
      <c r="F424" t="s">
        <v>567</v>
      </c>
      <c r="G424" t="s">
        <v>511</v>
      </c>
      <c r="H424" t="s">
        <v>348</v>
      </c>
      <c r="I424" t="s">
        <v>349</v>
      </c>
      <c r="J424" t="s">
        <v>746</v>
      </c>
      <c r="L424" t="s">
        <v>348</v>
      </c>
      <c r="M424" t="s">
        <v>453</v>
      </c>
      <c r="N424" t="s">
        <v>573</v>
      </c>
    </row>
    <row r="425" spans="1:14" hidden="1" x14ac:dyDescent="0.25">
      <c r="A425" t="s">
        <v>241</v>
      </c>
      <c r="B425" s="1">
        <v>44196</v>
      </c>
      <c r="C425" t="s">
        <v>1117</v>
      </c>
      <c r="D425" t="s">
        <v>1118</v>
      </c>
      <c r="E425" s="4">
        <v>-1212.0699999999997</v>
      </c>
      <c r="F425" t="s">
        <v>567</v>
      </c>
      <c r="G425" t="s">
        <v>511</v>
      </c>
      <c r="H425" t="s">
        <v>348</v>
      </c>
      <c r="I425" t="s">
        <v>349</v>
      </c>
      <c r="J425" t="s">
        <v>746</v>
      </c>
      <c r="L425" t="s">
        <v>348</v>
      </c>
      <c r="M425" t="s">
        <v>453</v>
      </c>
      <c r="N425" t="s">
        <v>573</v>
      </c>
    </row>
    <row r="426" spans="1:14" hidden="1" x14ac:dyDescent="0.25">
      <c r="A426" t="s">
        <v>241</v>
      </c>
      <c r="B426" s="1">
        <v>44196</v>
      </c>
      <c r="C426" t="s">
        <v>1119</v>
      </c>
      <c r="D426" t="s">
        <v>1120</v>
      </c>
      <c r="E426" s="4">
        <v>-13786.39</v>
      </c>
      <c r="F426" t="s">
        <v>567</v>
      </c>
      <c r="G426" t="s">
        <v>511</v>
      </c>
      <c r="H426" t="s">
        <v>348</v>
      </c>
      <c r="I426" t="s">
        <v>349</v>
      </c>
      <c r="J426" t="s">
        <v>684</v>
      </c>
      <c r="L426" t="s">
        <v>1121</v>
      </c>
      <c r="M426" t="s">
        <v>453</v>
      </c>
      <c r="N426" t="s">
        <v>573</v>
      </c>
    </row>
    <row r="427" spans="1:14" hidden="1" x14ac:dyDescent="0.25">
      <c r="A427" t="s">
        <v>241</v>
      </c>
      <c r="B427" s="1">
        <v>44196</v>
      </c>
      <c r="C427" t="s">
        <v>1122</v>
      </c>
      <c r="D427" t="s">
        <v>1123</v>
      </c>
      <c r="E427" s="4">
        <v>-9831.5800000000017</v>
      </c>
      <c r="F427" t="s">
        <v>567</v>
      </c>
      <c r="G427" t="s">
        <v>511</v>
      </c>
      <c r="H427" t="s">
        <v>348</v>
      </c>
      <c r="I427" t="s">
        <v>349</v>
      </c>
      <c r="J427" t="s">
        <v>746</v>
      </c>
      <c r="L427" t="s">
        <v>348</v>
      </c>
      <c r="M427" t="s">
        <v>457</v>
      </c>
      <c r="N427" t="s">
        <v>573</v>
      </c>
    </row>
    <row r="428" spans="1:14" hidden="1" x14ac:dyDescent="0.25">
      <c r="A428" t="s">
        <v>241</v>
      </c>
      <c r="B428" s="1">
        <v>44196</v>
      </c>
      <c r="C428" t="s">
        <v>1124</v>
      </c>
      <c r="D428" t="s">
        <v>1125</v>
      </c>
      <c r="E428" s="4">
        <v>-234490</v>
      </c>
      <c r="F428" t="s">
        <v>567</v>
      </c>
      <c r="G428" t="s">
        <v>511</v>
      </c>
      <c r="H428" t="s">
        <v>348</v>
      </c>
      <c r="I428" t="s">
        <v>349</v>
      </c>
      <c r="J428" t="s">
        <v>746</v>
      </c>
      <c r="L428" t="s">
        <v>348</v>
      </c>
      <c r="M428" t="s">
        <v>457</v>
      </c>
      <c r="N428" t="s">
        <v>573</v>
      </c>
    </row>
    <row r="429" spans="1:14" hidden="1" x14ac:dyDescent="0.25">
      <c r="A429" t="s">
        <v>241</v>
      </c>
      <c r="B429" s="1">
        <v>44561</v>
      </c>
      <c r="C429" t="s">
        <v>1126</v>
      </c>
      <c r="D429" t="s">
        <v>1127</v>
      </c>
      <c r="E429" s="4">
        <v>222855.58</v>
      </c>
      <c r="F429" t="s">
        <v>567</v>
      </c>
      <c r="G429" t="s">
        <v>471</v>
      </c>
      <c r="H429" t="s">
        <v>291</v>
      </c>
      <c r="I429" t="s">
        <v>292</v>
      </c>
      <c r="J429" t="s">
        <v>251</v>
      </c>
      <c r="L429" t="s">
        <v>376</v>
      </c>
      <c r="M429" t="s">
        <v>377</v>
      </c>
      <c r="N429" t="s">
        <v>486</v>
      </c>
    </row>
    <row r="430" spans="1:14" hidden="1" x14ac:dyDescent="0.25">
      <c r="A430" t="s">
        <v>241</v>
      </c>
      <c r="B430" s="1">
        <v>44561</v>
      </c>
      <c r="C430" t="s">
        <v>1128</v>
      </c>
      <c r="D430" t="s">
        <v>1129</v>
      </c>
      <c r="E430" s="4">
        <v>64515.1</v>
      </c>
      <c r="F430" t="s">
        <v>567</v>
      </c>
      <c r="G430" t="s">
        <v>471</v>
      </c>
      <c r="H430" t="s">
        <v>291</v>
      </c>
      <c r="I430" t="s">
        <v>292</v>
      </c>
      <c r="J430" t="s">
        <v>251</v>
      </c>
      <c r="L430" t="s">
        <v>376</v>
      </c>
      <c r="M430" t="s">
        <v>377</v>
      </c>
      <c r="N430" t="s">
        <v>486</v>
      </c>
    </row>
    <row r="431" spans="1:14" hidden="1" x14ac:dyDescent="0.25">
      <c r="A431" t="s">
        <v>241</v>
      </c>
      <c r="B431" s="1">
        <v>44561</v>
      </c>
      <c r="C431" t="s">
        <v>1130</v>
      </c>
      <c r="D431" t="s">
        <v>1131</v>
      </c>
      <c r="E431" s="4">
        <v>111925.04999999999</v>
      </c>
      <c r="F431" t="s">
        <v>567</v>
      </c>
      <c r="G431" t="s">
        <v>471</v>
      </c>
      <c r="H431" t="s">
        <v>291</v>
      </c>
      <c r="I431" t="s">
        <v>292</v>
      </c>
      <c r="J431" t="s">
        <v>251</v>
      </c>
      <c r="L431" t="s">
        <v>376</v>
      </c>
      <c r="M431" t="s">
        <v>377</v>
      </c>
      <c r="N431" t="s">
        <v>487</v>
      </c>
    </row>
    <row r="432" spans="1:14" hidden="1" x14ac:dyDescent="0.25">
      <c r="A432" t="s">
        <v>241</v>
      </c>
      <c r="B432" s="1">
        <v>44561</v>
      </c>
      <c r="C432" t="s">
        <v>1132</v>
      </c>
      <c r="D432" t="s">
        <v>1133</v>
      </c>
      <c r="E432" s="4">
        <v>79395</v>
      </c>
      <c r="F432" t="s">
        <v>567</v>
      </c>
      <c r="G432" t="s">
        <v>471</v>
      </c>
      <c r="H432" t="s">
        <v>308</v>
      </c>
      <c r="I432" t="s">
        <v>309</v>
      </c>
      <c r="J432" t="s">
        <v>264</v>
      </c>
      <c r="L432" t="s">
        <v>378</v>
      </c>
      <c r="M432" t="s">
        <v>379</v>
      </c>
      <c r="N432" t="s">
        <v>480</v>
      </c>
    </row>
    <row r="433" spans="1:14" hidden="1" x14ac:dyDescent="0.25">
      <c r="A433" t="s">
        <v>241</v>
      </c>
      <c r="B433" s="1">
        <v>44561</v>
      </c>
      <c r="C433" t="s">
        <v>1134</v>
      </c>
      <c r="D433" t="s">
        <v>1135</v>
      </c>
      <c r="E433" s="4">
        <v>4434.8</v>
      </c>
      <c r="F433" t="s">
        <v>567</v>
      </c>
      <c r="G433" t="s">
        <v>471</v>
      </c>
      <c r="H433" t="s">
        <v>301</v>
      </c>
      <c r="I433" t="s">
        <v>302</v>
      </c>
      <c r="J433" t="s">
        <v>258</v>
      </c>
      <c r="L433" t="s">
        <v>378</v>
      </c>
      <c r="M433" t="s">
        <v>379</v>
      </c>
      <c r="N433" t="s">
        <v>486</v>
      </c>
    </row>
    <row r="434" spans="1:14" hidden="1" x14ac:dyDescent="0.25">
      <c r="A434" t="s">
        <v>241</v>
      </c>
      <c r="B434" s="1">
        <v>44561</v>
      </c>
      <c r="C434" t="s">
        <v>1136</v>
      </c>
      <c r="D434" t="s">
        <v>1137</v>
      </c>
      <c r="E434" s="4">
        <v>42000</v>
      </c>
      <c r="F434" t="s">
        <v>567</v>
      </c>
      <c r="G434" t="s">
        <v>471</v>
      </c>
      <c r="H434" t="s">
        <v>308</v>
      </c>
      <c r="I434" t="s">
        <v>309</v>
      </c>
      <c r="J434" t="s">
        <v>264</v>
      </c>
      <c r="L434" t="s">
        <v>378</v>
      </c>
      <c r="M434" t="s">
        <v>379</v>
      </c>
      <c r="N434" t="s">
        <v>487</v>
      </c>
    </row>
    <row r="435" spans="1:14" hidden="1" x14ac:dyDescent="0.25">
      <c r="A435" t="s">
        <v>241</v>
      </c>
      <c r="B435" s="1">
        <v>44561</v>
      </c>
      <c r="C435" t="s">
        <v>1138</v>
      </c>
      <c r="D435" t="s">
        <v>1139</v>
      </c>
      <c r="E435" s="4">
        <v>28115</v>
      </c>
      <c r="F435" t="s">
        <v>567</v>
      </c>
      <c r="G435" t="s">
        <v>471</v>
      </c>
      <c r="H435" t="s">
        <v>311</v>
      </c>
      <c r="I435" t="s">
        <v>312</v>
      </c>
      <c r="J435" t="s">
        <v>264</v>
      </c>
      <c r="L435" t="s">
        <v>378</v>
      </c>
      <c r="M435" t="s">
        <v>379</v>
      </c>
      <c r="N435" t="s">
        <v>487</v>
      </c>
    </row>
    <row r="436" spans="1:14" hidden="1" x14ac:dyDescent="0.25">
      <c r="A436" t="s">
        <v>241</v>
      </c>
      <c r="B436" s="1">
        <v>44561</v>
      </c>
      <c r="C436" t="s">
        <v>1140</v>
      </c>
      <c r="D436" t="s">
        <v>1141</v>
      </c>
      <c r="E436" s="4">
        <v>4000</v>
      </c>
      <c r="F436" t="s">
        <v>567</v>
      </c>
      <c r="G436" t="s">
        <v>471</v>
      </c>
      <c r="H436" t="s">
        <v>308</v>
      </c>
      <c r="I436" t="s">
        <v>309</v>
      </c>
      <c r="J436" t="s">
        <v>264</v>
      </c>
      <c r="L436" t="s">
        <v>378</v>
      </c>
      <c r="M436" t="s">
        <v>379</v>
      </c>
      <c r="N436" t="s">
        <v>487</v>
      </c>
    </row>
    <row r="437" spans="1:14" hidden="1" x14ac:dyDescent="0.25">
      <c r="A437" t="s">
        <v>241</v>
      </c>
      <c r="B437" s="1">
        <v>44561</v>
      </c>
      <c r="C437" t="s">
        <v>1142</v>
      </c>
      <c r="D437" t="s">
        <v>1143</v>
      </c>
      <c r="E437" s="4">
        <v>6260</v>
      </c>
      <c r="F437" t="s">
        <v>567</v>
      </c>
      <c r="G437" t="s">
        <v>471</v>
      </c>
      <c r="H437" t="s">
        <v>308</v>
      </c>
      <c r="I437" t="s">
        <v>309</v>
      </c>
      <c r="J437" t="s">
        <v>264</v>
      </c>
      <c r="L437" t="s">
        <v>378</v>
      </c>
      <c r="M437" t="s">
        <v>379</v>
      </c>
      <c r="N437" t="s">
        <v>487</v>
      </c>
    </row>
    <row r="438" spans="1:14" hidden="1" x14ac:dyDescent="0.25">
      <c r="A438" t="s">
        <v>241</v>
      </c>
      <c r="B438" s="1">
        <v>44561</v>
      </c>
      <c r="C438" t="s">
        <v>1144</v>
      </c>
      <c r="D438" t="s">
        <v>1145</v>
      </c>
      <c r="E438" s="4">
        <v>3919.41</v>
      </c>
      <c r="F438" t="s">
        <v>567</v>
      </c>
      <c r="G438" t="s">
        <v>471</v>
      </c>
      <c r="H438" t="s">
        <v>308</v>
      </c>
      <c r="I438" t="s">
        <v>309</v>
      </c>
      <c r="J438" t="s">
        <v>264</v>
      </c>
      <c r="L438" t="s">
        <v>378</v>
      </c>
      <c r="M438" t="s">
        <v>379</v>
      </c>
      <c r="N438" t="s">
        <v>487</v>
      </c>
    </row>
    <row r="439" spans="1:14" hidden="1" x14ac:dyDescent="0.25">
      <c r="A439" t="s">
        <v>241</v>
      </c>
      <c r="B439" s="1">
        <v>44561</v>
      </c>
      <c r="C439" t="s">
        <v>1146</v>
      </c>
      <c r="D439" t="s">
        <v>1147</v>
      </c>
      <c r="E439" s="4">
        <v>30600</v>
      </c>
      <c r="F439" t="s">
        <v>567</v>
      </c>
      <c r="G439" t="s">
        <v>471</v>
      </c>
      <c r="H439" t="s">
        <v>311</v>
      </c>
      <c r="I439" t="s">
        <v>312</v>
      </c>
      <c r="J439" t="s">
        <v>264</v>
      </c>
      <c r="L439" t="s">
        <v>378</v>
      </c>
      <c r="M439" t="s">
        <v>379</v>
      </c>
      <c r="N439" t="s">
        <v>487</v>
      </c>
    </row>
    <row r="440" spans="1:14" hidden="1" x14ac:dyDescent="0.25">
      <c r="A440" t="s">
        <v>241</v>
      </c>
      <c r="B440" s="1">
        <v>44561</v>
      </c>
      <c r="C440" t="s">
        <v>1148</v>
      </c>
      <c r="D440" t="s">
        <v>1149</v>
      </c>
      <c r="E440" s="4">
        <v>1579.19</v>
      </c>
      <c r="F440" t="s">
        <v>567</v>
      </c>
      <c r="G440" t="s">
        <v>471</v>
      </c>
      <c r="H440" t="s">
        <v>308</v>
      </c>
      <c r="I440" t="s">
        <v>309</v>
      </c>
      <c r="J440" t="s">
        <v>264</v>
      </c>
      <c r="L440" t="s">
        <v>378</v>
      </c>
      <c r="M440" t="s">
        <v>379</v>
      </c>
      <c r="N440" t="s">
        <v>480</v>
      </c>
    </row>
    <row r="441" spans="1:14" hidden="1" x14ac:dyDescent="0.25">
      <c r="A441" t="s">
        <v>241</v>
      </c>
      <c r="B441" s="1">
        <v>44561</v>
      </c>
      <c r="C441" t="s">
        <v>1150</v>
      </c>
      <c r="D441" t="s">
        <v>1151</v>
      </c>
      <c r="E441" s="4">
        <v>206.92000000000002</v>
      </c>
      <c r="F441" t="s">
        <v>567</v>
      </c>
      <c r="G441" t="s">
        <v>471</v>
      </c>
      <c r="H441" t="s">
        <v>291</v>
      </c>
      <c r="I441" t="s">
        <v>292</v>
      </c>
      <c r="J441" t="s">
        <v>251</v>
      </c>
      <c r="L441" t="s">
        <v>376</v>
      </c>
      <c r="M441" t="s">
        <v>377</v>
      </c>
      <c r="N441" t="s">
        <v>486</v>
      </c>
    </row>
    <row r="442" spans="1:14" hidden="1" x14ac:dyDescent="0.25">
      <c r="A442" t="s">
        <v>241</v>
      </c>
      <c r="B442" s="1">
        <v>44561</v>
      </c>
      <c r="C442" t="s">
        <v>1152</v>
      </c>
      <c r="D442" t="s">
        <v>1153</v>
      </c>
      <c r="E442" s="4">
        <v>355.02</v>
      </c>
      <c r="F442" t="s">
        <v>567</v>
      </c>
      <c r="G442" t="s">
        <v>471</v>
      </c>
      <c r="H442" t="s">
        <v>311</v>
      </c>
      <c r="I442" t="s">
        <v>312</v>
      </c>
      <c r="J442" t="s">
        <v>264</v>
      </c>
      <c r="L442" t="s">
        <v>378</v>
      </c>
      <c r="M442" t="s">
        <v>379</v>
      </c>
      <c r="N442" t="s">
        <v>487</v>
      </c>
    </row>
    <row r="443" spans="1:14" hidden="1" x14ac:dyDescent="0.25">
      <c r="A443" t="s">
        <v>241</v>
      </c>
      <c r="B443" s="1">
        <v>44561</v>
      </c>
      <c r="C443" t="s">
        <v>1154</v>
      </c>
      <c r="D443" t="s">
        <v>1155</v>
      </c>
      <c r="E443" s="4">
        <v>6365</v>
      </c>
      <c r="F443" t="s">
        <v>567</v>
      </c>
      <c r="G443" t="s">
        <v>471</v>
      </c>
      <c r="H443" t="s">
        <v>311</v>
      </c>
      <c r="I443" t="s">
        <v>312</v>
      </c>
      <c r="J443" t="s">
        <v>264</v>
      </c>
      <c r="L443" t="s">
        <v>378</v>
      </c>
      <c r="M443" t="s">
        <v>379</v>
      </c>
      <c r="N443" t="s">
        <v>487</v>
      </c>
    </row>
    <row r="444" spans="1:14" hidden="1" x14ac:dyDescent="0.25">
      <c r="A444" t="s">
        <v>241</v>
      </c>
      <c r="B444" s="1">
        <v>44561</v>
      </c>
      <c r="C444" t="s">
        <v>1156</v>
      </c>
      <c r="D444" t="s">
        <v>1157</v>
      </c>
      <c r="E444" s="4">
        <v>16873</v>
      </c>
      <c r="F444" t="s">
        <v>567</v>
      </c>
      <c r="G444" t="s">
        <v>471</v>
      </c>
      <c r="H444" t="s">
        <v>293</v>
      </c>
      <c r="I444" t="s">
        <v>294</v>
      </c>
      <c r="J444" t="s">
        <v>251</v>
      </c>
      <c r="L444" t="s">
        <v>370</v>
      </c>
      <c r="M444" t="s">
        <v>371</v>
      </c>
      <c r="N444" t="s">
        <v>482</v>
      </c>
    </row>
    <row r="445" spans="1:14" hidden="1" x14ac:dyDescent="0.25">
      <c r="A445" t="s">
        <v>241</v>
      </c>
      <c r="B445" s="1">
        <v>44561</v>
      </c>
      <c r="C445" t="s">
        <v>1158</v>
      </c>
      <c r="D445" t="s">
        <v>1159</v>
      </c>
      <c r="E445" s="4">
        <v>630595</v>
      </c>
      <c r="F445" t="s">
        <v>567</v>
      </c>
      <c r="G445" t="s">
        <v>471</v>
      </c>
      <c r="H445" t="s">
        <v>270</v>
      </c>
      <c r="I445" t="s">
        <v>271</v>
      </c>
      <c r="J445" t="s">
        <v>270</v>
      </c>
      <c r="L445" t="s">
        <v>388</v>
      </c>
      <c r="M445" t="s">
        <v>389</v>
      </c>
      <c r="N445" t="s">
        <v>489</v>
      </c>
    </row>
    <row r="446" spans="1:14" hidden="1" x14ac:dyDescent="0.25">
      <c r="A446" t="s">
        <v>241</v>
      </c>
      <c r="B446" s="1">
        <v>44561</v>
      </c>
      <c r="C446" t="s">
        <v>1160</v>
      </c>
      <c r="D446" t="s">
        <v>1161</v>
      </c>
      <c r="E446" s="4">
        <v>6340</v>
      </c>
      <c r="F446" t="s">
        <v>567</v>
      </c>
      <c r="G446" t="s">
        <v>471</v>
      </c>
      <c r="H446" t="s">
        <v>311</v>
      </c>
      <c r="I446" t="s">
        <v>312</v>
      </c>
      <c r="J446" t="s">
        <v>264</v>
      </c>
      <c r="L446" t="s">
        <v>390</v>
      </c>
      <c r="M446" t="s">
        <v>391</v>
      </c>
      <c r="N446" t="s">
        <v>487</v>
      </c>
    </row>
    <row r="447" spans="1:14" hidden="1" x14ac:dyDescent="0.25">
      <c r="A447" t="s">
        <v>241</v>
      </c>
      <c r="B447" s="1">
        <v>44561</v>
      </c>
      <c r="C447" t="s">
        <v>1162</v>
      </c>
      <c r="D447" t="s">
        <v>1163</v>
      </c>
      <c r="E447" s="4">
        <v>2947.23</v>
      </c>
      <c r="F447" t="s">
        <v>567</v>
      </c>
      <c r="G447" t="s">
        <v>471</v>
      </c>
      <c r="H447" t="s">
        <v>311</v>
      </c>
      <c r="I447" t="s">
        <v>312</v>
      </c>
      <c r="J447" t="s">
        <v>264</v>
      </c>
      <c r="L447" t="s">
        <v>390</v>
      </c>
      <c r="M447" t="s">
        <v>391</v>
      </c>
      <c r="N447" t="s">
        <v>477</v>
      </c>
    </row>
    <row r="448" spans="1:14" hidden="1" x14ac:dyDescent="0.25">
      <c r="A448" t="s">
        <v>241</v>
      </c>
      <c r="B448" s="1">
        <v>44561</v>
      </c>
      <c r="C448" t="s">
        <v>1164</v>
      </c>
      <c r="D448" t="s">
        <v>1165</v>
      </c>
      <c r="E448" s="4">
        <v>49517.33</v>
      </c>
      <c r="F448" t="s">
        <v>567</v>
      </c>
      <c r="G448" t="s">
        <v>471</v>
      </c>
      <c r="H448" t="s">
        <v>317</v>
      </c>
      <c r="I448" t="s">
        <v>318</v>
      </c>
      <c r="J448" t="s">
        <v>276</v>
      </c>
      <c r="L448" t="s">
        <v>390</v>
      </c>
      <c r="M448" t="s">
        <v>391</v>
      </c>
      <c r="N448" t="s">
        <v>489</v>
      </c>
    </row>
    <row r="449" spans="1:14" hidden="1" x14ac:dyDescent="0.25">
      <c r="A449" t="s">
        <v>241</v>
      </c>
      <c r="B449" s="1">
        <v>44561</v>
      </c>
      <c r="C449" t="s">
        <v>1166</v>
      </c>
      <c r="D449" t="s">
        <v>1167</v>
      </c>
      <c r="E449" s="4">
        <v>-150.44999999999999</v>
      </c>
      <c r="F449" t="s">
        <v>567</v>
      </c>
      <c r="G449" t="s">
        <v>471</v>
      </c>
      <c r="H449" t="s">
        <v>248</v>
      </c>
      <c r="I449" t="s">
        <v>249</v>
      </c>
      <c r="J449" t="s">
        <v>248</v>
      </c>
      <c r="L449" t="s">
        <v>372</v>
      </c>
      <c r="M449" t="s">
        <v>373</v>
      </c>
      <c r="N449" t="s">
        <v>487</v>
      </c>
    </row>
    <row r="450" spans="1:14" hidden="1" x14ac:dyDescent="0.25">
      <c r="A450" t="s">
        <v>241</v>
      </c>
      <c r="B450" s="1">
        <v>44561</v>
      </c>
      <c r="C450" t="s">
        <v>1168</v>
      </c>
      <c r="D450" t="s">
        <v>1169</v>
      </c>
      <c r="E450" s="4">
        <v>-4311.97</v>
      </c>
      <c r="F450" t="s">
        <v>567</v>
      </c>
      <c r="G450" t="s">
        <v>471</v>
      </c>
      <c r="H450" t="s">
        <v>248</v>
      </c>
      <c r="I450" t="s">
        <v>249</v>
      </c>
      <c r="J450" t="s">
        <v>248</v>
      </c>
      <c r="L450" t="s">
        <v>372</v>
      </c>
      <c r="M450" t="s">
        <v>373</v>
      </c>
      <c r="N450" t="s">
        <v>487</v>
      </c>
    </row>
    <row r="451" spans="1:14" hidden="1" x14ac:dyDescent="0.25">
      <c r="A451" t="s">
        <v>241</v>
      </c>
      <c r="B451" s="1">
        <v>44561</v>
      </c>
      <c r="C451" t="s">
        <v>1170</v>
      </c>
      <c r="D451" t="s">
        <v>1171</v>
      </c>
      <c r="E451" s="4">
        <v>-199.5</v>
      </c>
      <c r="F451" t="s">
        <v>567</v>
      </c>
      <c r="G451" t="s">
        <v>471</v>
      </c>
      <c r="H451" t="s">
        <v>317</v>
      </c>
      <c r="I451" t="s">
        <v>318</v>
      </c>
      <c r="J451" t="s">
        <v>276</v>
      </c>
      <c r="L451" t="s">
        <v>404</v>
      </c>
      <c r="M451" t="s">
        <v>405</v>
      </c>
      <c r="N451" t="s">
        <v>489</v>
      </c>
    </row>
    <row r="452" spans="1:14" hidden="1" x14ac:dyDescent="0.25">
      <c r="A452" t="s">
        <v>241</v>
      </c>
      <c r="B452" s="1">
        <v>44561</v>
      </c>
      <c r="C452" t="s">
        <v>1082</v>
      </c>
      <c r="D452" t="s">
        <v>1083</v>
      </c>
      <c r="E452" s="4">
        <v>-776.65</v>
      </c>
      <c r="F452" t="s">
        <v>567</v>
      </c>
      <c r="G452" t="s">
        <v>471</v>
      </c>
      <c r="H452" t="s">
        <v>248</v>
      </c>
      <c r="I452" t="s">
        <v>249</v>
      </c>
      <c r="J452" t="s">
        <v>248</v>
      </c>
      <c r="L452" t="s">
        <v>372</v>
      </c>
      <c r="M452" t="s">
        <v>373</v>
      </c>
      <c r="N452" t="s">
        <v>488</v>
      </c>
    </row>
    <row r="453" spans="1:14" hidden="1" x14ac:dyDescent="0.25">
      <c r="A453" t="s">
        <v>241</v>
      </c>
      <c r="B453" s="1">
        <v>44561</v>
      </c>
      <c r="C453" t="s">
        <v>1172</v>
      </c>
      <c r="D453" t="s">
        <v>1173</v>
      </c>
      <c r="E453" s="4">
        <v>-115704.95999999998</v>
      </c>
      <c r="F453" t="s">
        <v>567</v>
      </c>
      <c r="G453" t="s">
        <v>471</v>
      </c>
      <c r="H453" t="s">
        <v>291</v>
      </c>
      <c r="I453" t="s">
        <v>292</v>
      </c>
      <c r="J453" t="s">
        <v>251</v>
      </c>
      <c r="L453" t="s">
        <v>372</v>
      </c>
      <c r="M453" t="s">
        <v>373</v>
      </c>
      <c r="N453" t="s">
        <v>487</v>
      </c>
    </row>
    <row r="454" spans="1:14" hidden="1" x14ac:dyDescent="0.25">
      <c r="A454" t="s">
        <v>241</v>
      </c>
      <c r="B454" s="1">
        <v>44561</v>
      </c>
      <c r="C454" t="s">
        <v>1174</v>
      </c>
      <c r="D454" t="s">
        <v>1175</v>
      </c>
      <c r="E454" s="4">
        <v>-167163.45000000001</v>
      </c>
      <c r="F454" t="s">
        <v>567</v>
      </c>
      <c r="G454" t="s">
        <v>471</v>
      </c>
      <c r="H454" t="s">
        <v>317</v>
      </c>
      <c r="I454" t="s">
        <v>318</v>
      </c>
      <c r="J454" t="s">
        <v>276</v>
      </c>
      <c r="L454" t="s">
        <v>404</v>
      </c>
      <c r="M454" t="s">
        <v>405</v>
      </c>
      <c r="N454" t="s">
        <v>489</v>
      </c>
    </row>
    <row r="455" spans="1:14" hidden="1" x14ac:dyDescent="0.25">
      <c r="A455" t="s">
        <v>241</v>
      </c>
      <c r="B455" s="1">
        <v>44561</v>
      </c>
      <c r="C455" t="s">
        <v>1176</v>
      </c>
      <c r="D455" t="s">
        <v>1177</v>
      </c>
      <c r="E455" s="4">
        <v>-434.23000000000047</v>
      </c>
      <c r="F455" t="s">
        <v>567</v>
      </c>
      <c r="G455" t="s">
        <v>471</v>
      </c>
      <c r="H455" t="s">
        <v>316</v>
      </c>
      <c r="I455" t="s">
        <v>275</v>
      </c>
      <c r="J455" t="s">
        <v>274</v>
      </c>
      <c r="L455" t="s">
        <v>398</v>
      </c>
      <c r="M455" t="s">
        <v>399</v>
      </c>
      <c r="N455" t="s">
        <v>489</v>
      </c>
    </row>
    <row r="456" spans="1:14" hidden="1" x14ac:dyDescent="0.25">
      <c r="A456" t="s">
        <v>241</v>
      </c>
      <c r="B456" s="1">
        <v>44561</v>
      </c>
      <c r="C456" t="s">
        <v>1084</v>
      </c>
      <c r="D456" t="s">
        <v>1085</v>
      </c>
      <c r="E456" s="4">
        <v>-436366.99</v>
      </c>
      <c r="F456" t="s">
        <v>567</v>
      </c>
      <c r="G456" t="s">
        <v>471</v>
      </c>
      <c r="H456" t="s">
        <v>248</v>
      </c>
      <c r="I456" t="s">
        <v>249</v>
      </c>
      <c r="J456" t="s">
        <v>248</v>
      </c>
      <c r="K456" t="s">
        <v>1086</v>
      </c>
      <c r="L456" t="s">
        <v>372</v>
      </c>
      <c r="M456" t="s">
        <v>373</v>
      </c>
      <c r="N456" t="s">
        <v>488</v>
      </c>
    </row>
    <row r="457" spans="1:14" hidden="1" x14ac:dyDescent="0.25">
      <c r="A457" t="s">
        <v>241</v>
      </c>
      <c r="B457" s="1">
        <v>44561</v>
      </c>
      <c r="C457" t="s">
        <v>1089</v>
      </c>
      <c r="D457" t="s">
        <v>1090</v>
      </c>
      <c r="E457" s="4">
        <v>-645</v>
      </c>
      <c r="F457" t="s">
        <v>567</v>
      </c>
      <c r="G457" t="s">
        <v>471</v>
      </c>
      <c r="H457" t="s">
        <v>248</v>
      </c>
      <c r="I457" t="s">
        <v>249</v>
      </c>
      <c r="J457" t="s">
        <v>248</v>
      </c>
      <c r="K457" t="s">
        <v>1086</v>
      </c>
      <c r="L457" t="s">
        <v>372</v>
      </c>
      <c r="M457" t="s">
        <v>373</v>
      </c>
      <c r="N457" t="s">
        <v>488</v>
      </c>
    </row>
    <row r="458" spans="1:14" hidden="1" x14ac:dyDescent="0.25">
      <c r="A458" t="s">
        <v>241</v>
      </c>
      <c r="B458" s="1">
        <v>44561</v>
      </c>
      <c r="C458" t="s">
        <v>1093</v>
      </c>
      <c r="D458" t="s">
        <v>1094</v>
      </c>
      <c r="E458" s="4">
        <v>-33543</v>
      </c>
      <c r="F458" t="s">
        <v>567</v>
      </c>
      <c r="G458" t="s">
        <v>471</v>
      </c>
      <c r="H458" t="s">
        <v>248</v>
      </c>
      <c r="I458" t="s">
        <v>249</v>
      </c>
      <c r="J458" t="s">
        <v>248</v>
      </c>
      <c r="L458" t="s">
        <v>372</v>
      </c>
      <c r="M458" t="s">
        <v>373</v>
      </c>
      <c r="N458" t="s">
        <v>488</v>
      </c>
    </row>
    <row r="459" spans="1:14" hidden="1" x14ac:dyDescent="0.25">
      <c r="A459" t="s">
        <v>241</v>
      </c>
      <c r="B459" s="1">
        <v>44561</v>
      </c>
      <c r="C459" t="s">
        <v>1097</v>
      </c>
      <c r="D459" t="s">
        <v>1098</v>
      </c>
      <c r="E459" s="4">
        <v>-72133.06</v>
      </c>
      <c r="F459" t="s">
        <v>567</v>
      </c>
      <c r="G459" t="s">
        <v>471</v>
      </c>
      <c r="H459" t="s">
        <v>317</v>
      </c>
      <c r="I459" t="s">
        <v>318</v>
      </c>
      <c r="J459" t="s">
        <v>276</v>
      </c>
      <c r="L459" t="s">
        <v>372</v>
      </c>
      <c r="M459" t="s">
        <v>373</v>
      </c>
      <c r="N459" t="s">
        <v>489</v>
      </c>
    </row>
    <row r="460" spans="1:14" hidden="1" x14ac:dyDescent="0.25">
      <c r="A460" t="s">
        <v>241</v>
      </c>
      <c r="B460" s="1">
        <v>44561</v>
      </c>
      <c r="C460" t="s">
        <v>1178</v>
      </c>
      <c r="D460" t="s">
        <v>1179</v>
      </c>
      <c r="E460" s="4">
        <v>-6</v>
      </c>
      <c r="F460" t="s">
        <v>567</v>
      </c>
      <c r="G460" t="s">
        <v>471</v>
      </c>
      <c r="H460" t="s">
        <v>317</v>
      </c>
      <c r="I460" t="s">
        <v>318</v>
      </c>
      <c r="J460" t="s">
        <v>276</v>
      </c>
      <c r="L460" t="s">
        <v>396</v>
      </c>
      <c r="M460" t="s">
        <v>397</v>
      </c>
      <c r="N460" t="s">
        <v>489</v>
      </c>
    </row>
    <row r="461" spans="1:14" hidden="1" x14ac:dyDescent="0.25">
      <c r="A461" t="s">
        <v>241</v>
      </c>
      <c r="B461" s="1">
        <v>44561</v>
      </c>
      <c r="C461" t="s">
        <v>1180</v>
      </c>
      <c r="D461" t="s">
        <v>1181</v>
      </c>
      <c r="E461" s="4">
        <v>-5870.22</v>
      </c>
      <c r="F461" t="s">
        <v>567</v>
      </c>
      <c r="G461" t="s">
        <v>471</v>
      </c>
      <c r="H461" t="s">
        <v>316</v>
      </c>
      <c r="I461" t="s">
        <v>275</v>
      </c>
      <c r="J461" t="s">
        <v>274</v>
      </c>
      <c r="L461" t="s">
        <v>398</v>
      </c>
      <c r="M461" t="s">
        <v>399</v>
      </c>
      <c r="N461" t="s">
        <v>489</v>
      </c>
    </row>
    <row r="462" spans="1:14" hidden="1" x14ac:dyDescent="0.25">
      <c r="A462" t="s">
        <v>241</v>
      </c>
      <c r="B462" s="1">
        <v>44561</v>
      </c>
      <c r="C462" t="s">
        <v>1101</v>
      </c>
      <c r="D462" t="s">
        <v>1102</v>
      </c>
      <c r="E462" s="4">
        <v>-638.02</v>
      </c>
      <c r="F462" t="s">
        <v>567</v>
      </c>
      <c r="G462" t="s">
        <v>471</v>
      </c>
      <c r="H462" t="s">
        <v>316</v>
      </c>
      <c r="I462" t="s">
        <v>275</v>
      </c>
      <c r="J462" t="s">
        <v>274</v>
      </c>
      <c r="L462" t="s">
        <v>398</v>
      </c>
      <c r="M462" t="s">
        <v>399</v>
      </c>
      <c r="N462" t="s">
        <v>477</v>
      </c>
    </row>
    <row r="463" spans="1:14" hidden="1" x14ac:dyDescent="0.25">
      <c r="A463" t="s">
        <v>241</v>
      </c>
      <c r="B463" s="1">
        <v>44561</v>
      </c>
      <c r="C463" t="s">
        <v>1182</v>
      </c>
      <c r="D463" t="s">
        <v>1183</v>
      </c>
      <c r="E463" s="4">
        <v>100.00000000000182</v>
      </c>
      <c r="F463" t="s">
        <v>567</v>
      </c>
      <c r="G463" t="s">
        <v>511</v>
      </c>
      <c r="H463" t="s">
        <v>347</v>
      </c>
      <c r="I463" t="s">
        <v>350</v>
      </c>
      <c r="J463" t="s">
        <v>848</v>
      </c>
      <c r="L463" t="s">
        <v>55</v>
      </c>
      <c r="M463" t="s">
        <v>414</v>
      </c>
      <c r="N463" t="s">
        <v>573</v>
      </c>
    </row>
    <row r="464" spans="1:14" hidden="1" x14ac:dyDescent="0.25">
      <c r="A464" t="s">
        <v>241</v>
      </c>
      <c r="B464" s="1">
        <v>44561</v>
      </c>
      <c r="C464" t="s">
        <v>570</v>
      </c>
      <c r="D464" t="s">
        <v>571</v>
      </c>
      <c r="E464" s="4">
        <v>10000</v>
      </c>
      <c r="F464" t="s">
        <v>567</v>
      </c>
      <c r="G464" t="s">
        <v>511</v>
      </c>
      <c r="H464" t="s">
        <v>514</v>
      </c>
      <c r="I464" t="s">
        <v>417</v>
      </c>
      <c r="J464" t="s">
        <v>572</v>
      </c>
      <c r="L464" t="s">
        <v>514</v>
      </c>
      <c r="M464" t="s">
        <v>417</v>
      </c>
      <c r="N464" t="s">
        <v>573</v>
      </c>
    </row>
    <row r="465" spans="1:14" hidden="1" x14ac:dyDescent="0.25">
      <c r="A465" t="s">
        <v>241</v>
      </c>
      <c r="B465" s="1">
        <v>44561</v>
      </c>
      <c r="C465" t="s">
        <v>576</v>
      </c>
      <c r="D465" t="s">
        <v>577</v>
      </c>
      <c r="E465" s="4">
        <v>6343</v>
      </c>
      <c r="F465" t="s">
        <v>567</v>
      </c>
      <c r="G465" t="s">
        <v>511</v>
      </c>
      <c r="H465" t="s">
        <v>514</v>
      </c>
      <c r="I465" t="s">
        <v>417</v>
      </c>
      <c r="J465" t="s">
        <v>572</v>
      </c>
      <c r="L465" t="s">
        <v>514</v>
      </c>
      <c r="M465" t="s">
        <v>417</v>
      </c>
      <c r="N465" t="s">
        <v>573</v>
      </c>
    </row>
    <row r="466" spans="1:14" hidden="1" x14ac:dyDescent="0.25">
      <c r="A466" t="s">
        <v>241</v>
      </c>
      <c r="B466" s="1">
        <v>44561</v>
      </c>
      <c r="C466" t="s">
        <v>580</v>
      </c>
      <c r="D466" t="s">
        <v>581</v>
      </c>
      <c r="E466" s="4">
        <v>57925</v>
      </c>
      <c r="F466" t="s">
        <v>567</v>
      </c>
      <c r="G466" t="s">
        <v>511</v>
      </c>
      <c r="H466" t="s">
        <v>514</v>
      </c>
      <c r="I466" t="s">
        <v>417</v>
      </c>
      <c r="J466" t="s">
        <v>572</v>
      </c>
      <c r="L466" t="s">
        <v>514</v>
      </c>
      <c r="M466" t="s">
        <v>417</v>
      </c>
      <c r="N466" t="s">
        <v>573</v>
      </c>
    </row>
    <row r="467" spans="1:14" hidden="1" x14ac:dyDescent="0.25">
      <c r="A467" t="s">
        <v>241</v>
      </c>
      <c r="B467" s="1">
        <v>44561</v>
      </c>
      <c r="C467" t="s">
        <v>584</v>
      </c>
      <c r="D467" t="s">
        <v>585</v>
      </c>
      <c r="E467" s="4">
        <v>100000</v>
      </c>
      <c r="F467" t="s">
        <v>567</v>
      </c>
      <c r="G467" t="s">
        <v>511</v>
      </c>
      <c r="H467" t="s">
        <v>514</v>
      </c>
      <c r="I467" t="s">
        <v>417</v>
      </c>
      <c r="J467" t="s">
        <v>572</v>
      </c>
      <c r="L467" t="s">
        <v>514</v>
      </c>
      <c r="M467" t="s">
        <v>417</v>
      </c>
      <c r="N467" t="s">
        <v>573</v>
      </c>
    </row>
    <row r="468" spans="1:14" hidden="1" x14ac:dyDescent="0.25">
      <c r="A468" t="s">
        <v>241</v>
      </c>
      <c r="B468" s="1">
        <v>44561</v>
      </c>
      <c r="C468" t="s">
        <v>588</v>
      </c>
      <c r="D468" t="s">
        <v>589</v>
      </c>
      <c r="E468" s="4">
        <v>168277.53</v>
      </c>
      <c r="F468" t="s">
        <v>567</v>
      </c>
      <c r="G468" t="s">
        <v>511</v>
      </c>
      <c r="H468" t="s">
        <v>514</v>
      </c>
      <c r="I468" t="s">
        <v>417</v>
      </c>
      <c r="J468" t="s">
        <v>572</v>
      </c>
      <c r="L468" t="s">
        <v>514</v>
      </c>
      <c r="M468" t="s">
        <v>417</v>
      </c>
      <c r="N468" t="s">
        <v>573</v>
      </c>
    </row>
    <row r="469" spans="1:14" hidden="1" x14ac:dyDescent="0.25">
      <c r="A469" t="s">
        <v>241</v>
      </c>
      <c r="B469" s="1">
        <v>44561</v>
      </c>
      <c r="C469" t="s">
        <v>592</v>
      </c>
      <c r="D469" t="s">
        <v>593</v>
      </c>
      <c r="E469" s="4">
        <v>87545.25</v>
      </c>
      <c r="F469" t="s">
        <v>567</v>
      </c>
      <c r="G469" t="s">
        <v>511</v>
      </c>
      <c r="H469" t="s">
        <v>518</v>
      </c>
      <c r="I469" t="s">
        <v>419</v>
      </c>
      <c r="J469" t="s">
        <v>594</v>
      </c>
      <c r="L469" t="s">
        <v>518</v>
      </c>
      <c r="M469" t="s">
        <v>419</v>
      </c>
      <c r="N469" t="s">
        <v>573</v>
      </c>
    </row>
    <row r="470" spans="1:14" hidden="1" x14ac:dyDescent="0.25">
      <c r="A470" t="s">
        <v>241</v>
      </c>
      <c r="B470" s="1">
        <v>44561</v>
      </c>
      <c r="C470" t="s">
        <v>597</v>
      </c>
      <c r="D470" t="s">
        <v>598</v>
      </c>
      <c r="E470" s="4">
        <v>693957.03</v>
      </c>
      <c r="F470" t="s">
        <v>567</v>
      </c>
      <c r="G470" t="s">
        <v>511</v>
      </c>
      <c r="H470" t="s">
        <v>518</v>
      </c>
      <c r="I470" t="s">
        <v>419</v>
      </c>
      <c r="J470" t="s">
        <v>594</v>
      </c>
      <c r="L470" t="s">
        <v>518</v>
      </c>
      <c r="M470" t="s">
        <v>419</v>
      </c>
      <c r="N470" t="s">
        <v>573</v>
      </c>
    </row>
    <row r="471" spans="1:14" hidden="1" x14ac:dyDescent="0.25">
      <c r="A471" t="s">
        <v>241</v>
      </c>
      <c r="B471" s="1">
        <v>44561</v>
      </c>
      <c r="C471" t="s">
        <v>601</v>
      </c>
      <c r="D471" t="s">
        <v>602</v>
      </c>
      <c r="E471" s="4">
        <v>104261.51</v>
      </c>
      <c r="F471" t="s">
        <v>567</v>
      </c>
      <c r="G471" t="s">
        <v>511</v>
      </c>
      <c r="H471" t="s">
        <v>518</v>
      </c>
      <c r="I471" t="s">
        <v>419</v>
      </c>
      <c r="J471" t="s">
        <v>594</v>
      </c>
      <c r="L471" t="s">
        <v>518</v>
      </c>
      <c r="M471" t="s">
        <v>419</v>
      </c>
      <c r="N471" t="s">
        <v>573</v>
      </c>
    </row>
    <row r="472" spans="1:14" hidden="1" x14ac:dyDescent="0.25">
      <c r="A472" t="s">
        <v>241</v>
      </c>
      <c r="B472" s="1">
        <v>44561</v>
      </c>
      <c r="C472" t="s">
        <v>605</v>
      </c>
      <c r="D472" t="s">
        <v>606</v>
      </c>
      <c r="E472" s="4">
        <v>202071.74</v>
      </c>
      <c r="F472" t="s">
        <v>567</v>
      </c>
      <c r="G472" t="s">
        <v>511</v>
      </c>
      <c r="H472" t="s">
        <v>518</v>
      </c>
      <c r="I472" t="s">
        <v>419</v>
      </c>
      <c r="J472" t="s">
        <v>594</v>
      </c>
      <c r="L472" t="s">
        <v>518</v>
      </c>
      <c r="M472" t="s">
        <v>419</v>
      </c>
      <c r="N472" t="s">
        <v>573</v>
      </c>
    </row>
    <row r="473" spans="1:14" hidden="1" x14ac:dyDescent="0.25">
      <c r="A473" t="s">
        <v>241</v>
      </c>
      <c r="B473" s="1">
        <v>44561</v>
      </c>
      <c r="C473" t="s">
        <v>611</v>
      </c>
      <c r="D473" t="s">
        <v>612</v>
      </c>
      <c r="E473" s="4">
        <v>208455.95</v>
      </c>
      <c r="F473" t="s">
        <v>567</v>
      </c>
      <c r="G473" t="s">
        <v>511</v>
      </c>
      <c r="H473" t="s">
        <v>518</v>
      </c>
      <c r="I473" t="s">
        <v>419</v>
      </c>
      <c r="J473" t="s">
        <v>594</v>
      </c>
      <c r="L473" t="s">
        <v>518</v>
      </c>
      <c r="M473" t="s">
        <v>419</v>
      </c>
      <c r="N473" t="s">
        <v>573</v>
      </c>
    </row>
    <row r="474" spans="1:14" hidden="1" x14ac:dyDescent="0.25">
      <c r="A474" t="s">
        <v>241</v>
      </c>
      <c r="B474" s="1">
        <v>44561</v>
      </c>
      <c r="C474" t="s">
        <v>617</v>
      </c>
      <c r="D474" t="s">
        <v>618</v>
      </c>
      <c r="E474" s="4">
        <v>71614.930000000008</v>
      </c>
      <c r="F474" t="s">
        <v>567</v>
      </c>
      <c r="G474" t="s">
        <v>511</v>
      </c>
      <c r="H474" t="s">
        <v>518</v>
      </c>
      <c r="I474" t="s">
        <v>419</v>
      </c>
      <c r="J474" t="s">
        <v>594</v>
      </c>
      <c r="L474" t="s">
        <v>518</v>
      </c>
      <c r="M474" t="s">
        <v>419</v>
      </c>
      <c r="N474" t="s">
        <v>573</v>
      </c>
    </row>
    <row r="475" spans="1:14" hidden="1" x14ac:dyDescent="0.25">
      <c r="A475" t="s">
        <v>241</v>
      </c>
      <c r="B475" s="1">
        <v>44561</v>
      </c>
      <c r="C475" t="s">
        <v>621</v>
      </c>
      <c r="D475" t="s">
        <v>622</v>
      </c>
      <c r="E475" s="4">
        <v>16409.09</v>
      </c>
      <c r="F475" t="s">
        <v>567</v>
      </c>
      <c r="G475" t="s">
        <v>511</v>
      </c>
      <c r="H475" t="s">
        <v>518</v>
      </c>
      <c r="I475" t="s">
        <v>419</v>
      </c>
      <c r="J475" t="s">
        <v>594</v>
      </c>
      <c r="L475" t="s">
        <v>518</v>
      </c>
      <c r="M475" t="s">
        <v>419</v>
      </c>
      <c r="N475" t="s">
        <v>573</v>
      </c>
    </row>
    <row r="476" spans="1:14" hidden="1" x14ac:dyDescent="0.25">
      <c r="A476" t="s">
        <v>241</v>
      </c>
      <c r="B476" s="1">
        <v>44561</v>
      </c>
      <c r="C476" t="s">
        <v>625</v>
      </c>
      <c r="D476" t="s">
        <v>626</v>
      </c>
      <c r="E476" s="4">
        <v>93951.49</v>
      </c>
      <c r="F476" t="s">
        <v>567</v>
      </c>
      <c r="G476" t="s">
        <v>511</v>
      </c>
      <c r="H476" t="s">
        <v>518</v>
      </c>
      <c r="I476" t="s">
        <v>419</v>
      </c>
      <c r="J476" t="s">
        <v>594</v>
      </c>
      <c r="L476" t="s">
        <v>518</v>
      </c>
      <c r="M476" t="s">
        <v>419</v>
      </c>
      <c r="N476" t="s">
        <v>573</v>
      </c>
    </row>
    <row r="477" spans="1:14" hidden="1" x14ac:dyDescent="0.25">
      <c r="A477" t="s">
        <v>241</v>
      </c>
      <c r="B477" s="1">
        <v>44561</v>
      </c>
      <c r="C477" t="s">
        <v>629</v>
      </c>
      <c r="D477" t="s">
        <v>630</v>
      </c>
      <c r="E477" s="4">
        <v>2625</v>
      </c>
      <c r="F477" t="s">
        <v>567</v>
      </c>
      <c r="G477" t="s">
        <v>511</v>
      </c>
      <c r="H477" t="s">
        <v>518</v>
      </c>
      <c r="I477" t="s">
        <v>419</v>
      </c>
      <c r="J477" t="s">
        <v>594</v>
      </c>
      <c r="L477" t="s">
        <v>518</v>
      </c>
      <c r="M477" t="s">
        <v>419</v>
      </c>
      <c r="N477" t="s">
        <v>573</v>
      </c>
    </row>
    <row r="478" spans="1:14" hidden="1" x14ac:dyDescent="0.25">
      <c r="A478" t="s">
        <v>241</v>
      </c>
      <c r="B478" s="1">
        <v>44561</v>
      </c>
      <c r="C478" t="s">
        <v>48</v>
      </c>
      <c r="D478" t="s">
        <v>49</v>
      </c>
      <c r="E478" s="4">
        <v>340</v>
      </c>
      <c r="F478" t="s">
        <v>567</v>
      </c>
      <c r="G478" t="s">
        <v>511</v>
      </c>
      <c r="H478" t="s">
        <v>336</v>
      </c>
      <c r="I478" t="s">
        <v>337</v>
      </c>
      <c r="J478" t="s">
        <v>639</v>
      </c>
      <c r="L478" t="s">
        <v>336</v>
      </c>
      <c r="M478" t="s">
        <v>337</v>
      </c>
      <c r="N478" t="s">
        <v>573</v>
      </c>
    </row>
    <row r="479" spans="1:14" hidden="1" x14ac:dyDescent="0.25">
      <c r="A479" t="s">
        <v>241</v>
      </c>
      <c r="B479" s="1">
        <v>44561</v>
      </c>
      <c r="C479" t="s">
        <v>53</v>
      </c>
      <c r="D479" t="s">
        <v>54</v>
      </c>
      <c r="E479" s="4">
        <v>2500</v>
      </c>
      <c r="F479" t="s">
        <v>567</v>
      </c>
      <c r="G479" t="s">
        <v>511</v>
      </c>
      <c r="H479" t="s">
        <v>336</v>
      </c>
      <c r="I479" t="s">
        <v>337</v>
      </c>
      <c r="J479" t="s">
        <v>639</v>
      </c>
      <c r="L479" t="s">
        <v>336</v>
      </c>
      <c r="M479" t="s">
        <v>337</v>
      </c>
      <c r="N479" t="s">
        <v>573</v>
      </c>
    </row>
    <row r="480" spans="1:14" hidden="1" x14ac:dyDescent="0.25">
      <c r="A480" t="s">
        <v>241</v>
      </c>
      <c r="B480" s="1">
        <v>44561</v>
      </c>
      <c r="C480" t="s">
        <v>57</v>
      </c>
      <c r="D480" t="s">
        <v>58</v>
      </c>
      <c r="E480" s="4">
        <v>250</v>
      </c>
      <c r="F480" t="s">
        <v>567</v>
      </c>
      <c r="G480" t="s">
        <v>511</v>
      </c>
      <c r="H480" t="s">
        <v>336</v>
      </c>
      <c r="I480" t="s">
        <v>337</v>
      </c>
      <c r="J480" t="s">
        <v>639</v>
      </c>
      <c r="L480" t="s">
        <v>336</v>
      </c>
      <c r="M480" t="s">
        <v>337</v>
      </c>
      <c r="N480" t="s">
        <v>573</v>
      </c>
    </row>
    <row r="481" spans="1:14" hidden="1" x14ac:dyDescent="0.25">
      <c r="A481" t="s">
        <v>241</v>
      </c>
      <c r="B481" s="1">
        <v>44561</v>
      </c>
      <c r="C481" t="s">
        <v>61</v>
      </c>
      <c r="D481" t="s">
        <v>62</v>
      </c>
      <c r="E481" s="4">
        <v>997500</v>
      </c>
      <c r="F481" t="s">
        <v>567</v>
      </c>
      <c r="G481" t="s">
        <v>511</v>
      </c>
      <c r="H481" t="s">
        <v>336</v>
      </c>
      <c r="I481" t="s">
        <v>337</v>
      </c>
      <c r="J481" t="s">
        <v>639</v>
      </c>
      <c r="L481" t="s">
        <v>336</v>
      </c>
      <c r="M481" t="s">
        <v>337</v>
      </c>
      <c r="N481" t="s">
        <v>573</v>
      </c>
    </row>
    <row r="482" spans="1:14" hidden="1" x14ac:dyDescent="0.25">
      <c r="A482" t="s">
        <v>241</v>
      </c>
      <c r="B482" s="1">
        <v>44561</v>
      </c>
      <c r="C482" t="s">
        <v>64</v>
      </c>
      <c r="D482" t="s">
        <v>65</v>
      </c>
      <c r="E482" s="4">
        <v>5870.22</v>
      </c>
      <c r="F482" t="s">
        <v>567</v>
      </c>
      <c r="G482" t="s">
        <v>511</v>
      </c>
      <c r="H482" t="s">
        <v>336</v>
      </c>
      <c r="I482" t="s">
        <v>337</v>
      </c>
      <c r="J482" t="s">
        <v>639</v>
      </c>
      <c r="L482" t="s">
        <v>336</v>
      </c>
      <c r="M482" t="s">
        <v>337</v>
      </c>
      <c r="N482" t="s">
        <v>573</v>
      </c>
    </row>
    <row r="483" spans="1:14" hidden="1" x14ac:dyDescent="0.25">
      <c r="A483" t="s">
        <v>241</v>
      </c>
      <c r="B483" s="1">
        <v>44561</v>
      </c>
      <c r="C483" t="s">
        <v>139</v>
      </c>
      <c r="D483" t="s">
        <v>654</v>
      </c>
      <c r="E483" s="4">
        <v>153350</v>
      </c>
      <c r="F483" t="s">
        <v>567</v>
      </c>
      <c r="G483" t="s">
        <v>511</v>
      </c>
      <c r="H483" t="s">
        <v>338</v>
      </c>
      <c r="I483" t="s">
        <v>136</v>
      </c>
      <c r="J483" t="s">
        <v>655</v>
      </c>
      <c r="L483" t="s">
        <v>338</v>
      </c>
      <c r="M483" t="s">
        <v>136</v>
      </c>
      <c r="N483" t="s">
        <v>573</v>
      </c>
    </row>
    <row r="484" spans="1:14" hidden="1" x14ac:dyDescent="0.25">
      <c r="A484" t="s">
        <v>241</v>
      </c>
      <c r="B484" s="1">
        <v>44561</v>
      </c>
      <c r="C484" t="s">
        <v>143</v>
      </c>
      <c r="D484" t="s">
        <v>662</v>
      </c>
      <c r="E484" s="4">
        <v>1335823.58</v>
      </c>
      <c r="F484" t="s">
        <v>567</v>
      </c>
      <c r="G484" t="s">
        <v>511</v>
      </c>
      <c r="H484" t="s">
        <v>338</v>
      </c>
      <c r="I484" t="s">
        <v>136</v>
      </c>
      <c r="J484" t="s">
        <v>655</v>
      </c>
      <c r="L484" t="s">
        <v>338</v>
      </c>
      <c r="M484" t="s">
        <v>136</v>
      </c>
      <c r="N484" t="s">
        <v>573</v>
      </c>
    </row>
    <row r="485" spans="1:14" hidden="1" x14ac:dyDescent="0.25">
      <c r="A485" t="s">
        <v>241</v>
      </c>
      <c r="B485" s="1">
        <v>44561</v>
      </c>
      <c r="C485" t="s">
        <v>665</v>
      </c>
      <c r="D485" t="s">
        <v>666</v>
      </c>
      <c r="E485" s="4">
        <v>499131.63999999198</v>
      </c>
      <c r="F485" t="s">
        <v>567</v>
      </c>
      <c r="G485" t="s">
        <v>511</v>
      </c>
      <c r="H485" t="s">
        <v>340</v>
      </c>
      <c r="I485" t="s">
        <v>341</v>
      </c>
      <c r="J485" t="s">
        <v>667</v>
      </c>
      <c r="L485" t="s">
        <v>340</v>
      </c>
      <c r="M485" t="s">
        <v>341</v>
      </c>
      <c r="N485" t="s">
        <v>573</v>
      </c>
    </row>
    <row r="486" spans="1:14" hidden="1" x14ac:dyDescent="0.25">
      <c r="A486" t="s">
        <v>241</v>
      </c>
      <c r="B486" s="1">
        <v>44561</v>
      </c>
      <c r="C486" t="s">
        <v>670</v>
      </c>
      <c r="D486" t="s">
        <v>671</v>
      </c>
      <c r="E486" s="4">
        <v>31656.620000000024</v>
      </c>
      <c r="F486" t="s">
        <v>567</v>
      </c>
      <c r="G486" t="s">
        <v>511</v>
      </c>
      <c r="H486" t="s">
        <v>340</v>
      </c>
      <c r="I486" t="s">
        <v>341</v>
      </c>
      <c r="J486" t="s">
        <v>667</v>
      </c>
      <c r="L486" t="s">
        <v>340</v>
      </c>
      <c r="M486" t="s">
        <v>341</v>
      </c>
      <c r="N486" t="s">
        <v>573</v>
      </c>
    </row>
    <row r="487" spans="1:14" hidden="1" x14ac:dyDescent="0.25">
      <c r="A487" t="s">
        <v>241</v>
      </c>
      <c r="B487" s="1">
        <v>44561</v>
      </c>
      <c r="C487" t="s">
        <v>674</v>
      </c>
      <c r="D487" t="s">
        <v>675</v>
      </c>
      <c r="E487" s="4">
        <v>268510.03999999998</v>
      </c>
      <c r="F487" t="s">
        <v>567</v>
      </c>
      <c r="G487" t="s">
        <v>511</v>
      </c>
      <c r="H487" t="s">
        <v>340</v>
      </c>
      <c r="I487" t="s">
        <v>341</v>
      </c>
      <c r="J487" t="s">
        <v>667</v>
      </c>
      <c r="L487" t="s">
        <v>340</v>
      </c>
      <c r="M487" t="s">
        <v>341</v>
      </c>
      <c r="N487" t="s">
        <v>573</v>
      </c>
    </row>
    <row r="488" spans="1:14" hidden="1" x14ac:dyDescent="0.25">
      <c r="A488" t="s">
        <v>241</v>
      </c>
      <c r="B488" s="1">
        <v>44561</v>
      </c>
      <c r="C488" t="s">
        <v>687</v>
      </c>
      <c r="D488" t="s">
        <v>688</v>
      </c>
      <c r="E488" s="4">
        <v>165.93</v>
      </c>
      <c r="F488" t="s">
        <v>567</v>
      </c>
      <c r="G488" t="s">
        <v>511</v>
      </c>
      <c r="H488" t="s">
        <v>355</v>
      </c>
      <c r="I488" t="s">
        <v>356</v>
      </c>
      <c r="J488" t="s">
        <v>689</v>
      </c>
      <c r="L488" t="s">
        <v>355</v>
      </c>
      <c r="M488" t="s">
        <v>427</v>
      </c>
      <c r="N488" t="s">
        <v>573</v>
      </c>
    </row>
    <row r="489" spans="1:14" hidden="1" x14ac:dyDescent="0.25">
      <c r="A489" t="s">
        <v>241</v>
      </c>
      <c r="B489" s="1">
        <v>44561</v>
      </c>
      <c r="C489" t="s">
        <v>1184</v>
      </c>
      <c r="D489" t="s">
        <v>1185</v>
      </c>
      <c r="E489" s="4">
        <v>109597.23999999999</v>
      </c>
      <c r="F489" t="s">
        <v>567</v>
      </c>
      <c r="G489" t="s">
        <v>511</v>
      </c>
      <c r="H489" t="s">
        <v>355</v>
      </c>
      <c r="I489" t="s">
        <v>356</v>
      </c>
      <c r="J489" t="s">
        <v>689</v>
      </c>
      <c r="L489" t="s">
        <v>355</v>
      </c>
      <c r="M489" t="s">
        <v>427</v>
      </c>
      <c r="N489" t="s">
        <v>573</v>
      </c>
    </row>
    <row r="490" spans="1:14" hidden="1" x14ac:dyDescent="0.25">
      <c r="A490" t="s">
        <v>241</v>
      </c>
      <c r="B490" s="1">
        <v>44561</v>
      </c>
      <c r="C490" t="s">
        <v>700</v>
      </c>
      <c r="D490" t="s">
        <v>701</v>
      </c>
      <c r="E490" s="4">
        <v>400.31999999999834</v>
      </c>
      <c r="F490" t="s">
        <v>567</v>
      </c>
      <c r="G490" t="s">
        <v>511</v>
      </c>
      <c r="H490" t="s">
        <v>355</v>
      </c>
      <c r="I490" t="s">
        <v>356</v>
      </c>
      <c r="J490" t="s">
        <v>689</v>
      </c>
      <c r="L490" t="s">
        <v>355</v>
      </c>
      <c r="M490" t="s">
        <v>427</v>
      </c>
      <c r="N490" t="s">
        <v>573</v>
      </c>
    </row>
    <row r="491" spans="1:14" hidden="1" x14ac:dyDescent="0.25">
      <c r="A491" t="s">
        <v>241</v>
      </c>
      <c r="B491" s="1">
        <v>44561</v>
      </c>
      <c r="C491" t="s">
        <v>706</v>
      </c>
      <c r="D491" t="s">
        <v>707</v>
      </c>
      <c r="E491" s="4">
        <v>12170.82</v>
      </c>
      <c r="F491" t="s">
        <v>567</v>
      </c>
      <c r="G491" t="s">
        <v>511</v>
      </c>
      <c r="H491" t="s">
        <v>345</v>
      </c>
      <c r="I491" t="s">
        <v>346</v>
      </c>
      <c r="J491" t="s">
        <v>684</v>
      </c>
      <c r="L491" t="s">
        <v>345</v>
      </c>
      <c r="M491" t="s">
        <v>346</v>
      </c>
      <c r="N491" t="s">
        <v>573</v>
      </c>
    </row>
    <row r="492" spans="1:14" hidden="1" x14ac:dyDescent="0.25">
      <c r="A492" t="s">
        <v>241</v>
      </c>
      <c r="B492" s="1">
        <v>44561</v>
      </c>
      <c r="C492" t="s">
        <v>710</v>
      </c>
      <c r="D492" t="s">
        <v>711</v>
      </c>
      <c r="E492" s="4">
        <v>34455.319999999992</v>
      </c>
      <c r="F492" t="s">
        <v>567</v>
      </c>
      <c r="G492" t="s">
        <v>511</v>
      </c>
      <c r="H492" t="s">
        <v>355</v>
      </c>
      <c r="I492" t="s">
        <v>356</v>
      </c>
      <c r="J492" t="s">
        <v>689</v>
      </c>
      <c r="L492" t="s">
        <v>355</v>
      </c>
      <c r="M492" t="s">
        <v>427</v>
      </c>
      <c r="N492" t="s">
        <v>573</v>
      </c>
    </row>
    <row r="493" spans="1:14" hidden="1" x14ac:dyDescent="0.25">
      <c r="A493" t="s">
        <v>241</v>
      </c>
      <c r="B493" s="1">
        <v>44561</v>
      </c>
      <c r="C493" t="s">
        <v>714</v>
      </c>
      <c r="D493" t="s">
        <v>715</v>
      </c>
      <c r="E493" s="4">
        <v>72702.58</v>
      </c>
      <c r="F493" t="s">
        <v>567</v>
      </c>
      <c r="G493" t="s">
        <v>511</v>
      </c>
      <c r="H493" t="s">
        <v>355</v>
      </c>
      <c r="I493" t="s">
        <v>356</v>
      </c>
      <c r="J493" t="s">
        <v>689</v>
      </c>
      <c r="L493" t="s">
        <v>716</v>
      </c>
      <c r="M493" t="s">
        <v>356</v>
      </c>
      <c r="N493" t="s">
        <v>573</v>
      </c>
    </row>
    <row r="494" spans="1:14" hidden="1" x14ac:dyDescent="0.25">
      <c r="A494" t="s">
        <v>241</v>
      </c>
      <c r="B494" s="1">
        <v>44561</v>
      </c>
      <c r="C494" t="s">
        <v>1186</v>
      </c>
      <c r="D494" t="s">
        <v>1187</v>
      </c>
      <c r="E494" s="4">
        <v>2378</v>
      </c>
      <c r="F494" t="s">
        <v>567</v>
      </c>
      <c r="G494" t="s">
        <v>511</v>
      </c>
      <c r="H494" t="s">
        <v>355</v>
      </c>
      <c r="I494" t="s">
        <v>356</v>
      </c>
      <c r="J494" t="s">
        <v>689</v>
      </c>
      <c r="L494" t="s">
        <v>355</v>
      </c>
      <c r="M494" t="s">
        <v>427</v>
      </c>
      <c r="N494" t="s">
        <v>573</v>
      </c>
    </row>
    <row r="495" spans="1:14" hidden="1" x14ac:dyDescent="0.25">
      <c r="A495" t="s">
        <v>241</v>
      </c>
      <c r="B495" s="1">
        <v>44561</v>
      </c>
      <c r="C495" t="s">
        <v>723</v>
      </c>
      <c r="D495" t="s">
        <v>724</v>
      </c>
      <c r="E495" s="4">
        <v>42093.770000000004</v>
      </c>
      <c r="F495" t="s">
        <v>567</v>
      </c>
      <c r="G495" t="s">
        <v>511</v>
      </c>
      <c r="H495" t="s">
        <v>345</v>
      </c>
      <c r="I495" t="s">
        <v>346</v>
      </c>
      <c r="J495" t="s">
        <v>725</v>
      </c>
      <c r="L495" t="s">
        <v>342</v>
      </c>
      <c r="M495" t="s">
        <v>346</v>
      </c>
      <c r="N495" t="s">
        <v>573</v>
      </c>
    </row>
    <row r="496" spans="1:14" hidden="1" x14ac:dyDescent="0.25">
      <c r="A496" t="s">
        <v>241</v>
      </c>
      <c r="B496" s="1">
        <v>44561</v>
      </c>
      <c r="C496" t="s">
        <v>728</v>
      </c>
      <c r="D496" t="s">
        <v>729</v>
      </c>
      <c r="E496" s="4">
        <v>2880.9300000000658</v>
      </c>
      <c r="F496" t="s">
        <v>567</v>
      </c>
      <c r="G496" t="s">
        <v>511</v>
      </c>
      <c r="H496" t="s">
        <v>345</v>
      </c>
      <c r="I496" t="s">
        <v>346</v>
      </c>
      <c r="J496" t="s">
        <v>684</v>
      </c>
      <c r="L496" t="s">
        <v>345</v>
      </c>
      <c r="M496" t="s">
        <v>346</v>
      </c>
      <c r="N496" t="s">
        <v>573</v>
      </c>
    </row>
    <row r="497" spans="1:14" hidden="1" x14ac:dyDescent="0.25">
      <c r="A497" t="s">
        <v>241</v>
      </c>
      <c r="B497" s="1">
        <v>44561</v>
      </c>
      <c r="C497" t="s">
        <v>736</v>
      </c>
      <c r="D497" t="s">
        <v>737</v>
      </c>
      <c r="E497" s="4">
        <v>44068</v>
      </c>
      <c r="F497" t="s">
        <v>567</v>
      </c>
      <c r="G497" t="s">
        <v>511</v>
      </c>
      <c r="H497" t="s">
        <v>345</v>
      </c>
      <c r="I497" t="s">
        <v>346</v>
      </c>
      <c r="J497" t="s">
        <v>684</v>
      </c>
      <c r="L497" t="s">
        <v>345</v>
      </c>
      <c r="M497" t="s">
        <v>346</v>
      </c>
      <c r="N497" t="s">
        <v>573</v>
      </c>
    </row>
    <row r="498" spans="1:14" hidden="1" x14ac:dyDescent="0.25">
      <c r="A498" t="s">
        <v>241</v>
      </c>
      <c r="B498" s="1">
        <v>44561</v>
      </c>
      <c r="C498" t="s">
        <v>740</v>
      </c>
      <c r="D498" t="s">
        <v>741</v>
      </c>
      <c r="E498" s="4">
        <v>10162.720000000001</v>
      </c>
      <c r="F498" t="s">
        <v>567</v>
      </c>
      <c r="G498" t="s">
        <v>511</v>
      </c>
      <c r="H498" t="s">
        <v>345</v>
      </c>
      <c r="I498" t="s">
        <v>346</v>
      </c>
      <c r="J498" t="s">
        <v>684</v>
      </c>
      <c r="L498" t="s">
        <v>345</v>
      </c>
      <c r="M498" t="s">
        <v>346</v>
      </c>
      <c r="N498" t="s">
        <v>573</v>
      </c>
    </row>
    <row r="499" spans="1:14" hidden="1" x14ac:dyDescent="0.25">
      <c r="A499" t="s">
        <v>241</v>
      </c>
      <c r="B499" s="1">
        <v>44561</v>
      </c>
      <c r="C499" t="s">
        <v>744</v>
      </c>
      <c r="D499" t="s">
        <v>745</v>
      </c>
      <c r="E499" s="4">
        <v>160.97000000001935</v>
      </c>
      <c r="F499" t="s">
        <v>567</v>
      </c>
      <c r="G499" t="s">
        <v>511</v>
      </c>
      <c r="H499" t="s">
        <v>348</v>
      </c>
      <c r="I499" t="s">
        <v>349</v>
      </c>
      <c r="J499" t="s">
        <v>746</v>
      </c>
      <c r="L499" t="s">
        <v>348</v>
      </c>
      <c r="M499" t="s">
        <v>346</v>
      </c>
      <c r="N499" t="s">
        <v>573</v>
      </c>
    </row>
    <row r="500" spans="1:14" hidden="1" x14ac:dyDescent="0.25">
      <c r="A500" t="s">
        <v>241</v>
      </c>
      <c r="B500" s="1">
        <v>44561</v>
      </c>
      <c r="C500" t="s">
        <v>749</v>
      </c>
      <c r="D500" t="s">
        <v>750</v>
      </c>
      <c r="E500" s="4">
        <v>111439.32</v>
      </c>
      <c r="F500" t="s">
        <v>567</v>
      </c>
      <c r="G500" t="s">
        <v>511</v>
      </c>
      <c r="H500" t="s">
        <v>345</v>
      </c>
      <c r="I500" t="s">
        <v>346</v>
      </c>
      <c r="J500" t="s">
        <v>684</v>
      </c>
      <c r="L500" t="s">
        <v>345</v>
      </c>
      <c r="M500" t="s">
        <v>346</v>
      </c>
      <c r="N500" t="s">
        <v>573</v>
      </c>
    </row>
    <row r="501" spans="1:14" hidden="1" x14ac:dyDescent="0.25">
      <c r="A501" t="s">
        <v>241</v>
      </c>
      <c r="B501" s="1">
        <v>44561</v>
      </c>
      <c r="C501" t="s">
        <v>753</v>
      </c>
      <c r="D501" t="s">
        <v>754</v>
      </c>
      <c r="E501" s="4">
        <v>58156.770000000004</v>
      </c>
      <c r="F501" t="s">
        <v>567</v>
      </c>
      <c r="G501" t="s">
        <v>511</v>
      </c>
      <c r="H501" t="s">
        <v>345</v>
      </c>
      <c r="I501" t="s">
        <v>346</v>
      </c>
      <c r="J501" t="s">
        <v>684</v>
      </c>
      <c r="L501" t="s">
        <v>345</v>
      </c>
      <c r="M501" t="s">
        <v>346</v>
      </c>
      <c r="N501" t="s">
        <v>573</v>
      </c>
    </row>
    <row r="502" spans="1:14" hidden="1" x14ac:dyDescent="0.25">
      <c r="A502" t="s">
        <v>241</v>
      </c>
      <c r="B502" s="1">
        <v>44561</v>
      </c>
      <c r="C502" t="s">
        <v>761</v>
      </c>
      <c r="D502" t="s">
        <v>762</v>
      </c>
      <c r="E502" s="4">
        <v>669.89999999999804</v>
      </c>
      <c r="F502" t="s">
        <v>567</v>
      </c>
      <c r="G502" t="s">
        <v>511</v>
      </c>
      <c r="H502" t="s">
        <v>345</v>
      </c>
      <c r="I502" t="s">
        <v>346</v>
      </c>
      <c r="J502" t="s">
        <v>684</v>
      </c>
      <c r="L502" t="s">
        <v>345</v>
      </c>
      <c r="M502" t="s">
        <v>346</v>
      </c>
      <c r="N502" t="s">
        <v>573</v>
      </c>
    </row>
    <row r="503" spans="1:14" hidden="1" x14ac:dyDescent="0.25">
      <c r="A503" t="s">
        <v>241</v>
      </c>
      <c r="B503" s="1">
        <v>44561</v>
      </c>
      <c r="C503" t="s">
        <v>1188</v>
      </c>
      <c r="D503" t="s">
        <v>1189</v>
      </c>
      <c r="E503" s="4">
        <v>1091.8000000000002</v>
      </c>
      <c r="F503" t="s">
        <v>567</v>
      </c>
      <c r="G503" t="s">
        <v>511</v>
      </c>
      <c r="H503" t="s">
        <v>345</v>
      </c>
      <c r="I503" t="s">
        <v>346</v>
      </c>
      <c r="J503" t="s">
        <v>684</v>
      </c>
      <c r="L503" t="s">
        <v>345</v>
      </c>
      <c r="M503" t="s">
        <v>346</v>
      </c>
      <c r="N503" t="s">
        <v>573</v>
      </c>
    </row>
    <row r="504" spans="1:14" hidden="1" x14ac:dyDescent="0.25">
      <c r="A504" t="s">
        <v>241</v>
      </c>
      <c r="B504" s="1">
        <v>44561</v>
      </c>
      <c r="C504" t="s">
        <v>1190</v>
      </c>
      <c r="D504" t="s">
        <v>1191</v>
      </c>
      <c r="E504" s="4">
        <v>2.1699999999999982</v>
      </c>
      <c r="F504" t="s">
        <v>567</v>
      </c>
      <c r="G504" t="s">
        <v>511</v>
      </c>
      <c r="H504" t="s">
        <v>345</v>
      </c>
      <c r="I504" t="s">
        <v>346</v>
      </c>
      <c r="J504" t="s">
        <v>684</v>
      </c>
      <c r="L504" t="s">
        <v>345</v>
      </c>
      <c r="M504" t="s">
        <v>346</v>
      </c>
      <c r="N504" t="s">
        <v>573</v>
      </c>
    </row>
    <row r="505" spans="1:14" hidden="1" x14ac:dyDescent="0.25">
      <c r="A505" t="s">
        <v>241</v>
      </c>
      <c r="B505" s="1">
        <v>44561</v>
      </c>
      <c r="C505" t="s">
        <v>779</v>
      </c>
      <c r="D505" t="s">
        <v>780</v>
      </c>
      <c r="E505" s="4">
        <v>337.0300000000002</v>
      </c>
      <c r="F505" t="s">
        <v>567</v>
      </c>
      <c r="G505" t="s">
        <v>511</v>
      </c>
      <c r="H505" t="s">
        <v>345</v>
      </c>
      <c r="I505" t="s">
        <v>346</v>
      </c>
      <c r="J505" t="s">
        <v>684</v>
      </c>
      <c r="L505" t="s">
        <v>345</v>
      </c>
      <c r="M505" t="s">
        <v>432</v>
      </c>
      <c r="N505" t="s">
        <v>573</v>
      </c>
    </row>
    <row r="506" spans="1:14" hidden="1" x14ac:dyDescent="0.25">
      <c r="A506" t="s">
        <v>241</v>
      </c>
      <c r="B506" s="1">
        <v>44561</v>
      </c>
      <c r="C506" t="s">
        <v>783</v>
      </c>
      <c r="D506" t="s">
        <v>784</v>
      </c>
      <c r="E506" s="4">
        <v>17823.510000000002</v>
      </c>
      <c r="F506" t="s">
        <v>567</v>
      </c>
      <c r="G506" t="s">
        <v>511</v>
      </c>
      <c r="H506" t="s">
        <v>345</v>
      </c>
      <c r="I506" t="s">
        <v>346</v>
      </c>
      <c r="J506" t="s">
        <v>684</v>
      </c>
      <c r="L506" t="s">
        <v>345</v>
      </c>
      <c r="M506" t="s">
        <v>432</v>
      </c>
      <c r="N506" t="s">
        <v>573</v>
      </c>
    </row>
    <row r="507" spans="1:14" hidden="1" x14ac:dyDescent="0.25">
      <c r="A507" t="s">
        <v>241</v>
      </c>
      <c r="B507" s="1">
        <v>44561</v>
      </c>
      <c r="C507" t="s">
        <v>68</v>
      </c>
      <c r="D507" t="s">
        <v>69</v>
      </c>
      <c r="E507" s="4">
        <v>2917.5400000000004</v>
      </c>
      <c r="F507" t="s">
        <v>567</v>
      </c>
      <c r="G507" t="s">
        <v>511</v>
      </c>
      <c r="H507" t="s">
        <v>324</v>
      </c>
      <c r="I507" t="s">
        <v>323</v>
      </c>
      <c r="J507" t="s">
        <v>787</v>
      </c>
      <c r="L507" t="s">
        <v>324</v>
      </c>
      <c r="M507" t="s">
        <v>323</v>
      </c>
      <c r="N507" t="s">
        <v>573</v>
      </c>
    </row>
    <row r="508" spans="1:14" hidden="1" x14ac:dyDescent="0.25">
      <c r="A508" t="s">
        <v>241</v>
      </c>
      <c r="B508" s="1">
        <v>44561</v>
      </c>
      <c r="C508" t="s">
        <v>70</v>
      </c>
      <c r="D508" t="s">
        <v>71</v>
      </c>
      <c r="E508" s="4">
        <v>2167.4050000000279</v>
      </c>
      <c r="F508" t="s">
        <v>567</v>
      </c>
      <c r="G508" t="s">
        <v>511</v>
      </c>
      <c r="H508" t="s">
        <v>324</v>
      </c>
      <c r="I508" t="s">
        <v>323</v>
      </c>
      <c r="J508" t="s">
        <v>787</v>
      </c>
      <c r="L508" t="s">
        <v>324</v>
      </c>
      <c r="M508" t="s">
        <v>323</v>
      </c>
      <c r="N508" t="s">
        <v>573</v>
      </c>
    </row>
    <row r="509" spans="1:14" hidden="1" x14ac:dyDescent="0.25">
      <c r="A509" t="s">
        <v>241</v>
      </c>
      <c r="B509" s="1">
        <v>44561</v>
      </c>
      <c r="C509" t="s">
        <v>72</v>
      </c>
      <c r="D509" t="s">
        <v>73</v>
      </c>
      <c r="E509" s="4">
        <v>6713.1399999999994</v>
      </c>
      <c r="F509" t="s">
        <v>567</v>
      </c>
      <c r="G509" t="s">
        <v>511</v>
      </c>
      <c r="H509" t="s">
        <v>324</v>
      </c>
      <c r="I509" t="s">
        <v>323</v>
      </c>
      <c r="J509" t="s">
        <v>787</v>
      </c>
      <c r="L509" t="s">
        <v>324</v>
      </c>
      <c r="M509" t="s">
        <v>323</v>
      </c>
      <c r="N509" t="s">
        <v>573</v>
      </c>
    </row>
    <row r="510" spans="1:14" hidden="1" x14ac:dyDescent="0.25">
      <c r="A510" t="s">
        <v>241</v>
      </c>
      <c r="B510" s="1">
        <v>44561</v>
      </c>
      <c r="C510" t="s">
        <v>78</v>
      </c>
      <c r="D510" t="s">
        <v>79</v>
      </c>
      <c r="E510" s="4">
        <v>1926847.7600000035</v>
      </c>
      <c r="F510" t="s">
        <v>567</v>
      </c>
      <c r="G510" t="s">
        <v>511</v>
      </c>
      <c r="H510" t="s">
        <v>324</v>
      </c>
      <c r="I510" t="s">
        <v>323</v>
      </c>
      <c r="J510" t="s">
        <v>787</v>
      </c>
      <c r="L510" t="s">
        <v>324</v>
      </c>
      <c r="M510" t="s">
        <v>323</v>
      </c>
      <c r="N510" t="s">
        <v>573</v>
      </c>
    </row>
    <row r="511" spans="1:14" hidden="1" x14ac:dyDescent="0.25">
      <c r="A511" t="s">
        <v>241</v>
      </c>
      <c r="B511" s="1">
        <v>44561</v>
      </c>
      <c r="C511" t="s">
        <v>80</v>
      </c>
      <c r="D511" t="s">
        <v>81</v>
      </c>
      <c r="E511" s="4">
        <v>194631.11999999988</v>
      </c>
      <c r="F511" t="s">
        <v>567</v>
      </c>
      <c r="G511" t="s">
        <v>511</v>
      </c>
      <c r="H511" t="s">
        <v>324</v>
      </c>
      <c r="I511" t="s">
        <v>323</v>
      </c>
      <c r="J511" t="s">
        <v>787</v>
      </c>
      <c r="L511" t="s">
        <v>324</v>
      </c>
      <c r="M511" t="s">
        <v>323</v>
      </c>
      <c r="N511" t="s">
        <v>573</v>
      </c>
    </row>
    <row r="512" spans="1:14" hidden="1" x14ac:dyDescent="0.25">
      <c r="A512" t="s">
        <v>241</v>
      </c>
      <c r="B512" s="1">
        <v>44561</v>
      </c>
      <c r="C512" t="s">
        <v>810</v>
      </c>
      <c r="D512" t="s">
        <v>811</v>
      </c>
      <c r="E512" s="4">
        <v>145.4100000000069</v>
      </c>
      <c r="F512" t="s">
        <v>567</v>
      </c>
      <c r="G512" t="s">
        <v>511</v>
      </c>
      <c r="H512" t="s">
        <v>324</v>
      </c>
      <c r="I512" t="s">
        <v>323</v>
      </c>
      <c r="J512" t="s">
        <v>787</v>
      </c>
      <c r="L512" t="s">
        <v>324</v>
      </c>
      <c r="M512" t="s">
        <v>323</v>
      </c>
      <c r="N512" t="s">
        <v>573</v>
      </c>
    </row>
    <row r="513" spans="1:14" hidden="1" x14ac:dyDescent="0.25">
      <c r="A513" t="s">
        <v>241</v>
      </c>
      <c r="B513" s="1">
        <v>44561</v>
      </c>
      <c r="C513" t="s">
        <v>82</v>
      </c>
      <c r="D513" t="s">
        <v>83</v>
      </c>
      <c r="E513" s="4">
        <v>102773.58</v>
      </c>
      <c r="F513" t="s">
        <v>567</v>
      </c>
      <c r="G513" t="s">
        <v>511</v>
      </c>
      <c r="H513" t="s">
        <v>324</v>
      </c>
      <c r="I513" t="s">
        <v>323</v>
      </c>
      <c r="J513" t="s">
        <v>787</v>
      </c>
      <c r="L513" t="s">
        <v>324</v>
      </c>
      <c r="M513" t="s">
        <v>323</v>
      </c>
      <c r="N513" t="s">
        <v>573</v>
      </c>
    </row>
    <row r="514" spans="1:14" hidden="1" x14ac:dyDescent="0.25">
      <c r="A514" t="s">
        <v>241</v>
      </c>
      <c r="B514" s="1">
        <v>44561</v>
      </c>
      <c r="C514" t="s">
        <v>84</v>
      </c>
      <c r="D514" t="s">
        <v>85</v>
      </c>
      <c r="E514" s="4">
        <v>905159.5400000026</v>
      </c>
      <c r="F514" t="s">
        <v>567</v>
      </c>
      <c r="G514" t="s">
        <v>511</v>
      </c>
      <c r="H514" t="s">
        <v>324</v>
      </c>
      <c r="I514" t="s">
        <v>323</v>
      </c>
      <c r="J514" t="s">
        <v>787</v>
      </c>
      <c r="L514" t="s">
        <v>324</v>
      </c>
      <c r="M514" t="s">
        <v>323</v>
      </c>
      <c r="N514" t="s">
        <v>573</v>
      </c>
    </row>
    <row r="515" spans="1:14" hidden="1" x14ac:dyDescent="0.25">
      <c r="A515" t="s">
        <v>241</v>
      </c>
      <c r="B515" s="1">
        <v>44561</v>
      </c>
      <c r="C515" t="s">
        <v>86</v>
      </c>
      <c r="D515" t="s">
        <v>87</v>
      </c>
      <c r="E515" s="4">
        <v>82760.650000000023</v>
      </c>
      <c r="F515" t="s">
        <v>567</v>
      </c>
      <c r="G515" t="s">
        <v>511</v>
      </c>
      <c r="H515" t="s">
        <v>324</v>
      </c>
      <c r="I515" t="s">
        <v>323</v>
      </c>
      <c r="J515" t="s">
        <v>787</v>
      </c>
      <c r="L515" t="s">
        <v>324</v>
      </c>
      <c r="M515" t="s">
        <v>323</v>
      </c>
      <c r="N515" t="s">
        <v>573</v>
      </c>
    </row>
    <row r="516" spans="1:14" hidden="1" x14ac:dyDescent="0.25">
      <c r="A516" t="s">
        <v>241</v>
      </c>
      <c r="B516" s="1">
        <v>44561</v>
      </c>
      <c r="C516" t="s">
        <v>88</v>
      </c>
      <c r="D516" t="s">
        <v>89</v>
      </c>
      <c r="E516" s="4">
        <v>233003.59000000032</v>
      </c>
      <c r="F516" t="s">
        <v>567</v>
      </c>
      <c r="G516" t="s">
        <v>511</v>
      </c>
      <c r="H516" t="s">
        <v>324</v>
      </c>
      <c r="I516" t="s">
        <v>323</v>
      </c>
      <c r="J516" t="s">
        <v>787</v>
      </c>
      <c r="L516" t="s">
        <v>324</v>
      </c>
      <c r="M516" t="s">
        <v>323</v>
      </c>
      <c r="N516" t="s">
        <v>573</v>
      </c>
    </row>
    <row r="517" spans="1:14" hidden="1" x14ac:dyDescent="0.25">
      <c r="A517" t="s">
        <v>241</v>
      </c>
      <c r="B517" s="1">
        <v>44561</v>
      </c>
      <c r="C517" t="s">
        <v>90</v>
      </c>
      <c r="D517" t="s">
        <v>91</v>
      </c>
      <c r="E517" s="4">
        <v>23219.499999999993</v>
      </c>
      <c r="F517" t="s">
        <v>567</v>
      </c>
      <c r="G517" t="s">
        <v>511</v>
      </c>
      <c r="H517" t="s">
        <v>324</v>
      </c>
      <c r="I517" t="s">
        <v>323</v>
      </c>
      <c r="J517" t="s">
        <v>787</v>
      </c>
      <c r="L517" t="s">
        <v>324</v>
      </c>
      <c r="M517" t="s">
        <v>323</v>
      </c>
      <c r="N517" t="s">
        <v>573</v>
      </c>
    </row>
    <row r="518" spans="1:14" hidden="1" x14ac:dyDescent="0.25">
      <c r="A518" t="s">
        <v>241</v>
      </c>
      <c r="B518" s="1">
        <v>44561</v>
      </c>
      <c r="C518" t="s">
        <v>92</v>
      </c>
      <c r="D518" t="s">
        <v>93</v>
      </c>
      <c r="E518" s="4">
        <v>675864.4800000001</v>
      </c>
      <c r="F518" t="s">
        <v>567</v>
      </c>
      <c r="G518" t="s">
        <v>511</v>
      </c>
      <c r="H518" t="s">
        <v>324</v>
      </c>
      <c r="I518" t="s">
        <v>323</v>
      </c>
      <c r="J518" t="s">
        <v>787</v>
      </c>
      <c r="L518" t="s">
        <v>324</v>
      </c>
      <c r="M518" t="s">
        <v>323</v>
      </c>
      <c r="N518" t="s">
        <v>573</v>
      </c>
    </row>
    <row r="519" spans="1:14" hidden="1" x14ac:dyDescent="0.25">
      <c r="A519" t="s">
        <v>241</v>
      </c>
      <c r="B519" s="1">
        <v>44561</v>
      </c>
      <c r="C519" t="s">
        <v>94</v>
      </c>
      <c r="D519" t="s">
        <v>95</v>
      </c>
      <c r="E519" s="4">
        <v>16622.7</v>
      </c>
      <c r="F519" t="s">
        <v>567</v>
      </c>
      <c r="G519" t="s">
        <v>511</v>
      </c>
      <c r="H519" t="s">
        <v>324</v>
      </c>
      <c r="I519" t="s">
        <v>323</v>
      </c>
      <c r="J519" t="s">
        <v>787</v>
      </c>
      <c r="L519" t="s">
        <v>324</v>
      </c>
      <c r="M519" t="s">
        <v>323</v>
      </c>
      <c r="N519" t="s">
        <v>573</v>
      </c>
    </row>
    <row r="520" spans="1:14" hidden="1" x14ac:dyDescent="0.25">
      <c r="A520" t="s">
        <v>241</v>
      </c>
      <c r="B520" s="1">
        <v>44561</v>
      </c>
      <c r="C520" t="s">
        <v>100</v>
      </c>
      <c r="D520" t="s">
        <v>101</v>
      </c>
      <c r="E520" s="4">
        <v>1000153.42</v>
      </c>
      <c r="F520" t="s">
        <v>567</v>
      </c>
      <c r="G520" t="s">
        <v>511</v>
      </c>
      <c r="H520" t="s">
        <v>324</v>
      </c>
      <c r="I520" t="s">
        <v>323</v>
      </c>
      <c r="J520" t="s">
        <v>787</v>
      </c>
      <c r="L520" t="s">
        <v>324</v>
      </c>
      <c r="M520" t="s">
        <v>323</v>
      </c>
      <c r="N520" t="s">
        <v>573</v>
      </c>
    </row>
    <row r="521" spans="1:14" hidden="1" x14ac:dyDescent="0.25">
      <c r="A521" t="s">
        <v>241</v>
      </c>
      <c r="B521" s="1">
        <v>44561</v>
      </c>
      <c r="C521" t="s">
        <v>108</v>
      </c>
      <c r="D521" t="s">
        <v>109</v>
      </c>
      <c r="E521" s="4">
        <v>600000</v>
      </c>
      <c r="F521" t="s">
        <v>567</v>
      </c>
      <c r="G521" t="s">
        <v>511</v>
      </c>
      <c r="H521" t="s">
        <v>324</v>
      </c>
      <c r="I521" t="s">
        <v>323</v>
      </c>
      <c r="J521" t="s">
        <v>787</v>
      </c>
      <c r="L521" t="s">
        <v>324</v>
      </c>
      <c r="M521" t="s">
        <v>323</v>
      </c>
      <c r="N521" t="s">
        <v>573</v>
      </c>
    </row>
    <row r="522" spans="1:14" hidden="1" x14ac:dyDescent="0.25">
      <c r="A522" t="s">
        <v>241</v>
      </c>
      <c r="B522" s="1">
        <v>44561</v>
      </c>
      <c r="C522" t="s">
        <v>1192</v>
      </c>
      <c r="D522" t="s">
        <v>1193</v>
      </c>
      <c r="E522" s="4">
        <v>17571</v>
      </c>
      <c r="F522" t="s">
        <v>567</v>
      </c>
      <c r="G522" t="s">
        <v>511</v>
      </c>
      <c r="H522" t="s">
        <v>351</v>
      </c>
      <c r="I522" t="s">
        <v>354</v>
      </c>
      <c r="J522" t="s">
        <v>848</v>
      </c>
      <c r="L522" t="s">
        <v>1194</v>
      </c>
      <c r="M522" t="s">
        <v>442</v>
      </c>
      <c r="N522" t="s">
        <v>573</v>
      </c>
    </row>
    <row r="523" spans="1:14" hidden="1" x14ac:dyDescent="0.25">
      <c r="A523" t="s">
        <v>241</v>
      </c>
      <c r="B523" s="1">
        <v>44561</v>
      </c>
      <c r="C523" t="s">
        <v>846</v>
      </c>
      <c r="D523" t="s">
        <v>847</v>
      </c>
      <c r="E523" s="4">
        <v>-7300</v>
      </c>
      <c r="F523" t="s">
        <v>567</v>
      </c>
      <c r="G523" t="s">
        <v>511</v>
      </c>
      <c r="H523" t="s">
        <v>347</v>
      </c>
      <c r="I523" t="s">
        <v>350</v>
      </c>
      <c r="J523" t="s">
        <v>848</v>
      </c>
      <c r="L523" t="s">
        <v>347</v>
      </c>
      <c r="M523" t="s">
        <v>350</v>
      </c>
      <c r="N523" t="s">
        <v>573</v>
      </c>
    </row>
    <row r="524" spans="1:14" hidden="1" x14ac:dyDescent="0.25">
      <c r="A524" t="s">
        <v>241</v>
      </c>
      <c r="B524" s="1">
        <v>44561</v>
      </c>
      <c r="C524" t="s">
        <v>851</v>
      </c>
      <c r="D524" t="s">
        <v>852</v>
      </c>
      <c r="E524" s="4">
        <v>-100000</v>
      </c>
      <c r="F524" t="s">
        <v>567</v>
      </c>
      <c r="G524" t="s">
        <v>511</v>
      </c>
      <c r="H524" t="s">
        <v>347</v>
      </c>
      <c r="I524" t="s">
        <v>350</v>
      </c>
      <c r="J524" t="s">
        <v>848</v>
      </c>
      <c r="L524" t="s">
        <v>347</v>
      </c>
      <c r="M524" t="s">
        <v>350</v>
      </c>
      <c r="N524" t="s">
        <v>573</v>
      </c>
    </row>
    <row r="525" spans="1:14" hidden="1" x14ac:dyDescent="0.25">
      <c r="A525" t="s">
        <v>241</v>
      </c>
      <c r="B525" s="1">
        <v>44561</v>
      </c>
      <c r="C525" t="s">
        <v>855</v>
      </c>
      <c r="D525" t="s">
        <v>856</v>
      </c>
      <c r="E525" s="4">
        <v>-800000</v>
      </c>
      <c r="F525" t="s">
        <v>567</v>
      </c>
      <c r="G525" t="s">
        <v>511</v>
      </c>
      <c r="H525" t="s">
        <v>347</v>
      </c>
      <c r="I525" t="s">
        <v>350</v>
      </c>
      <c r="J525" t="s">
        <v>848</v>
      </c>
      <c r="L525" t="s">
        <v>347</v>
      </c>
      <c r="M525" t="s">
        <v>350</v>
      </c>
      <c r="N525" t="s">
        <v>573</v>
      </c>
    </row>
    <row r="526" spans="1:14" hidden="1" x14ac:dyDescent="0.25">
      <c r="A526" t="s">
        <v>241</v>
      </c>
      <c r="B526" s="1">
        <v>44561</v>
      </c>
      <c r="C526" t="s">
        <v>859</v>
      </c>
      <c r="D526" t="s">
        <v>860</v>
      </c>
      <c r="E526" s="4">
        <v>-47705.91</v>
      </c>
      <c r="F526" t="s">
        <v>567</v>
      </c>
      <c r="G526" t="s">
        <v>511</v>
      </c>
      <c r="H526" t="s">
        <v>351</v>
      </c>
      <c r="I526" t="s">
        <v>354</v>
      </c>
      <c r="J526" t="s">
        <v>848</v>
      </c>
      <c r="L526" t="s">
        <v>351</v>
      </c>
      <c r="M526" t="s">
        <v>438</v>
      </c>
      <c r="N526" t="s">
        <v>573</v>
      </c>
    </row>
    <row r="527" spans="1:14" hidden="1" x14ac:dyDescent="0.25">
      <c r="A527" t="s">
        <v>241</v>
      </c>
      <c r="B527" s="1">
        <v>44561</v>
      </c>
      <c r="C527" t="s">
        <v>865</v>
      </c>
      <c r="D527" t="s">
        <v>866</v>
      </c>
      <c r="E527" s="4">
        <v>-84286.290000000008</v>
      </c>
      <c r="F527" t="s">
        <v>567</v>
      </c>
      <c r="G527" t="s">
        <v>511</v>
      </c>
      <c r="H527" t="s">
        <v>351</v>
      </c>
      <c r="I527" t="s">
        <v>354</v>
      </c>
      <c r="J527" t="s">
        <v>848</v>
      </c>
      <c r="L527" t="s">
        <v>351</v>
      </c>
      <c r="M527" t="s">
        <v>440</v>
      </c>
      <c r="N527" t="s">
        <v>573</v>
      </c>
    </row>
    <row r="528" spans="1:14" hidden="1" x14ac:dyDescent="0.25">
      <c r="A528" t="s">
        <v>241</v>
      </c>
      <c r="B528" s="1">
        <v>44561</v>
      </c>
      <c r="C528" t="s">
        <v>871</v>
      </c>
      <c r="D528" t="s">
        <v>872</v>
      </c>
      <c r="E528" s="4">
        <v>-83370.91</v>
      </c>
      <c r="F528" t="s">
        <v>567</v>
      </c>
      <c r="G528" t="s">
        <v>511</v>
      </c>
      <c r="H528" t="s">
        <v>519</v>
      </c>
      <c r="I528" t="s">
        <v>513</v>
      </c>
      <c r="J528" t="s">
        <v>594</v>
      </c>
      <c r="L528" t="s">
        <v>519</v>
      </c>
      <c r="M528" t="s">
        <v>419</v>
      </c>
      <c r="N528" t="s">
        <v>573</v>
      </c>
    </row>
    <row r="529" spans="1:14" hidden="1" x14ac:dyDescent="0.25">
      <c r="A529" t="s">
        <v>241</v>
      </c>
      <c r="B529" s="1">
        <v>44561</v>
      </c>
      <c r="C529" t="s">
        <v>873</v>
      </c>
      <c r="D529" t="s">
        <v>874</v>
      </c>
      <c r="E529" s="4">
        <v>-187948.01</v>
      </c>
      <c r="F529" t="s">
        <v>567</v>
      </c>
      <c r="G529" t="s">
        <v>511</v>
      </c>
      <c r="H529" t="s">
        <v>519</v>
      </c>
      <c r="I529" t="s">
        <v>513</v>
      </c>
      <c r="J529" t="s">
        <v>594</v>
      </c>
      <c r="L529" t="s">
        <v>519</v>
      </c>
      <c r="M529" t="s">
        <v>419</v>
      </c>
      <c r="N529" t="s">
        <v>573</v>
      </c>
    </row>
    <row r="530" spans="1:14" hidden="1" x14ac:dyDescent="0.25">
      <c r="A530" t="s">
        <v>241</v>
      </c>
      <c r="B530" s="1">
        <v>44561</v>
      </c>
      <c r="C530" t="s">
        <v>875</v>
      </c>
      <c r="D530" t="s">
        <v>876</v>
      </c>
      <c r="E530" s="4">
        <v>-95239.54</v>
      </c>
      <c r="F530" t="s">
        <v>567</v>
      </c>
      <c r="G530" t="s">
        <v>511</v>
      </c>
      <c r="H530" t="s">
        <v>519</v>
      </c>
      <c r="I530" t="s">
        <v>513</v>
      </c>
      <c r="J530" t="s">
        <v>594</v>
      </c>
      <c r="L530" t="s">
        <v>519</v>
      </c>
      <c r="M530" t="s">
        <v>419</v>
      </c>
      <c r="N530" t="s">
        <v>573</v>
      </c>
    </row>
    <row r="531" spans="1:14" hidden="1" x14ac:dyDescent="0.25">
      <c r="A531" t="s">
        <v>241</v>
      </c>
      <c r="B531" s="1">
        <v>44561</v>
      </c>
      <c r="C531" t="s">
        <v>877</v>
      </c>
      <c r="D531" t="s">
        <v>878</v>
      </c>
      <c r="E531" s="4">
        <v>-917.25</v>
      </c>
      <c r="F531" t="s">
        <v>567</v>
      </c>
      <c r="G531" t="s">
        <v>511</v>
      </c>
      <c r="H531" t="s">
        <v>519</v>
      </c>
      <c r="I531" t="s">
        <v>513</v>
      </c>
      <c r="J531" t="s">
        <v>594</v>
      </c>
      <c r="L531" t="s">
        <v>519</v>
      </c>
      <c r="M531" t="s">
        <v>419</v>
      </c>
      <c r="N531" t="s">
        <v>573</v>
      </c>
    </row>
    <row r="532" spans="1:14" hidden="1" x14ac:dyDescent="0.25">
      <c r="A532" t="s">
        <v>241</v>
      </c>
      <c r="B532" s="1">
        <v>44561</v>
      </c>
      <c r="C532" t="s">
        <v>879</v>
      </c>
      <c r="D532" t="s">
        <v>880</v>
      </c>
      <c r="E532" s="4">
        <v>-40340.58</v>
      </c>
      <c r="F532" t="s">
        <v>567</v>
      </c>
      <c r="G532" t="s">
        <v>511</v>
      </c>
      <c r="H532" t="s">
        <v>519</v>
      </c>
      <c r="I532" t="s">
        <v>513</v>
      </c>
      <c r="J532" t="s">
        <v>594</v>
      </c>
      <c r="L532" t="s">
        <v>519</v>
      </c>
      <c r="M532" t="s">
        <v>419</v>
      </c>
      <c r="N532" t="s">
        <v>573</v>
      </c>
    </row>
    <row r="533" spans="1:14" hidden="1" x14ac:dyDescent="0.25">
      <c r="A533" t="s">
        <v>241</v>
      </c>
      <c r="B533" s="1">
        <v>44561</v>
      </c>
      <c r="C533" t="s">
        <v>881</v>
      </c>
      <c r="D533" t="s">
        <v>882</v>
      </c>
      <c r="E533" s="4">
        <v>-14767.59</v>
      </c>
      <c r="F533" t="s">
        <v>567</v>
      </c>
      <c r="G533" t="s">
        <v>511</v>
      </c>
      <c r="H533" t="s">
        <v>519</v>
      </c>
      <c r="I533" t="s">
        <v>513</v>
      </c>
      <c r="J533" t="s">
        <v>594</v>
      </c>
      <c r="L533" t="s">
        <v>519</v>
      </c>
      <c r="M533" t="s">
        <v>419</v>
      </c>
      <c r="N533" t="s">
        <v>573</v>
      </c>
    </row>
    <row r="534" spans="1:14" hidden="1" x14ac:dyDescent="0.25">
      <c r="A534" t="s">
        <v>241</v>
      </c>
      <c r="B534" s="1">
        <v>44561</v>
      </c>
      <c r="C534" t="s">
        <v>883</v>
      </c>
      <c r="D534" t="s">
        <v>884</v>
      </c>
      <c r="E534" s="4">
        <v>-25739.86</v>
      </c>
      <c r="F534" t="s">
        <v>567</v>
      </c>
      <c r="G534" t="s">
        <v>511</v>
      </c>
      <c r="H534" t="s">
        <v>519</v>
      </c>
      <c r="I534" t="s">
        <v>513</v>
      </c>
      <c r="J534" t="s">
        <v>594</v>
      </c>
      <c r="L534" t="s">
        <v>519</v>
      </c>
      <c r="M534" t="s">
        <v>419</v>
      </c>
      <c r="N534" t="s">
        <v>573</v>
      </c>
    </row>
    <row r="535" spans="1:14" hidden="1" x14ac:dyDescent="0.25">
      <c r="A535" t="s">
        <v>241</v>
      </c>
      <c r="B535" s="1">
        <v>44561</v>
      </c>
      <c r="C535" t="s">
        <v>885</v>
      </c>
      <c r="D535" t="s">
        <v>886</v>
      </c>
      <c r="E535" s="4">
        <v>-6081.13</v>
      </c>
      <c r="F535" t="s">
        <v>567</v>
      </c>
      <c r="G535" t="s">
        <v>511</v>
      </c>
      <c r="H535" t="s">
        <v>519</v>
      </c>
      <c r="I535" t="s">
        <v>513</v>
      </c>
      <c r="J535" t="s">
        <v>594</v>
      </c>
      <c r="L535" t="s">
        <v>519</v>
      </c>
      <c r="M535" t="s">
        <v>419</v>
      </c>
      <c r="N535" t="s">
        <v>573</v>
      </c>
    </row>
    <row r="536" spans="1:14" hidden="1" x14ac:dyDescent="0.25">
      <c r="A536" t="s">
        <v>241</v>
      </c>
      <c r="B536" s="1">
        <v>44561</v>
      </c>
      <c r="C536" t="s">
        <v>887</v>
      </c>
      <c r="D536" t="s">
        <v>888</v>
      </c>
      <c r="E536" s="4">
        <v>-10000</v>
      </c>
      <c r="F536" t="s">
        <v>567</v>
      </c>
      <c r="G536" t="s">
        <v>511</v>
      </c>
      <c r="H536" t="s">
        <v>516</v>
      </c>
      <c r="I536" t="s">
        <v>512</v>
      </c>
      <c r="J536" t="s">
        <v>572</v>
      </c>
      <c r="L536" t="s">
        <v>516</v>
      </c>
      <c r="M536" t="s">
        <v>417</v>
      </c>
      <c r="N536" t="s">
        <v>573</v>
      </c>
    </row>
    <row r="537" spans="1:14" hidden="1" x14ac:dyDescent="0.25">
      <c r="A537" t="s">
        <v>241</v>
      </c>
      <c r="B537" s="1">
        <v>44561</v>
      </c>
      <c r="C537" t="s">
        <v>889</v>
      </c>
      <c r="D537" t="s">
        <v>890</v>
      </c>
      <c r="E537" s="4">
        <v>-30000</v>
      </c>
      <c r="F537" t="s">
        <v>567</v>
      </c>
      <c r="G537" t="s">
        <v>511</v>
      </c>
      <c r="H537" t="s">
        <v>516</v>
      </c>
      <c r="I537" t="s">
        <v>512</v>
      </c>
      <c r="J537" t="s">
        <v>572</v>
      </c>
      <c r="L537" t="s">
        <v>516</v>
      </c>
      <c r="M537" t="s">
        <v>417</v>
      </c>
      <c r="N537" t="s">
        <v>573</v>
      </c>
    </row>
    <row r="538" spans="1:14" hidden="1" x14ac:dyDescent="0.25">
      <c r="A538" t="s">
        <v>241</v>
      </c>
      <c r="B538" s="1">
        <v>44561</v>
      </c>
      <c r="C538" t="s">
        <v>891</v>
      </c>
      <c r="D538" t="s">
        <v>892</v>
      </c>
      <c r="E538" s="4">
        <v>-2743</v>
      </c>
      <c r="F538" t="s">
        <v>567</v>
      </c>
      <c r="G538" t="s">
        <v>511</v>
      </c>
      <c r="H538" t="s">
        <v>516</v>
      </c>
      <c r="I538" t="s">
        <v>512</v>
      </c>
      <c r="J538" t="s">
        <v>572</v>
      </c>
      <c r="L538" t="s">
        <v>516</v>
      </c>
      <c r="M538" t="s">
        <v>417</v>
      </c>
      <c r="N538" t="s">
        <v>573</v>
      </c>
    </row>
    <row r="539" spans="1:14" hidden="1" x14ac:dyDescent="0.25">
      <c r="A539" t="s">
        <v>241</v>
      </c>
      <c r="B539" s="1">
        <v>44561</v>
      </c>
      <c r="C539" t="s">
        <v>893</v>
      </c>
      <c r="D539" t="s">
        <v>894</v>
      </c>
      <c r="E539" s="4">
        <v>-97540.050000000017</v>
      </c>
      <c r="F539" t="s">
        <v>567</v>
      </c>
      <c r="G539" t="s">
        <v>511</v>
      </c>
      <c r="H539" t="s">
        <v>516</v>
      </c>
      <c r="I539" t="s">
        <v>512</v>
      </c>
      <c r="J539" t="s">
        <v>572</v>
      </c>
      <c r="L539" t="s">
        <v>516</v>
      </c>
      <c r="M539" t="s">
        <v>417</v>
      </c>
      <c r="N539" t="s">
        <v>573</v>
      </c>
    </row>
    <row r="540" spans="1:14" hidden="1" x14ac:dyDescent="0.25">
      <c r="A540" t="s">
        <v>241</v>
      </c>
      <c r="B540" s="1">
        <v>44561</v>
      </c>
      <c r="C540" t="s">
        <v>895</v>
      </c>
      <c r="D540" t="s">
        <v>896</v>
      </c>
      <c r="E540" s="4">
        <v>-34985</v>
      </c>
      <c r="F540" t="s">
        <v>567</v>
      </c>
      <c r="G540" t="s">
        <v>511</v>
      </c>
      <c r="H540" t="s">
        <v>516</v>
      </c>
      <c r="I540" t="s">
        <v>512</v>
      </c>
      <c r="J540" t="s">
        <v>572</v>
      </c>
      <c r="L540" t="s">
        <v>516</v>
      </c>
      <c r="M540" t="s">
        <v>417</v>
      </c>
      <c r="N540" t="s">
        <v>573</v>
      </c>
    </row>
    <row r="541" spans="1:14" hidden="1" x14ac:dyDescent="0.25">
      <c r="A541" t="s">
        <v>241</v>
      </c>
      <c r="B541" s="1">
        <v>44561</v>
      </c>
      <c r="C541" t="s">
        <v>897</v>
      </c>
      <c r="D541" t="s">
        <v>898</v>
      </c>
      <c r="E541" s="4">
        <v>-2450900</v>
      </c>
      <c r="F541" t="s">
        <v>567</v>
      </c>
      <c r="G541" t="s">
        <v>511</v>
      </c>
      <c r="H541" t="s">
        <v>331</v>
      </c>
      <c r="I541" t="s">
        <v>332</v>
      </c>
      <c r="J541" t="s">
        <v>899</v>
      </c>
      <c r="L541" t="s">
        <v>331</v>
      </c>
      <c r="M541" t="s">
        <v>332</v>
      </c>
      <c r="N541" t="s">
        <v>573</v>
      </c>
    </row>
    <row r="542" spans="1:14" hidden="1" x14ac:dyDescent="0.25">
      <c r="A542" t="s">
        <v>241</v>
      </c>
      <c r="B542" s="1">
        <v>44561</v>
      </c>
      <c r="C542" t="s">
        <v>1195</v>
      </c>
      <c r="D542" t="s">
        <v>1196</v>
      </c>
      <c r="E542" s="4">
        <v>-83020.44</v>
      </c>
      <c r="F542" t="s">
        <v>567</v>
      </c>
      <c r="G542" t="s">
        <v>511</v>
      </c>
      <c r="H542" t="s">
        <v>331</v>
      </c>
      <c r="I542" t="s">
        <v>332</v>
      </c>
      <c r="J542" t="s">
        <v>899</v>
      </c>
      <c r="L542" t="s">
        <v>331</v>
      </c>
      <c r="M542" t="s">
        <v>332</v>
      </c>
      <c r="N542" t="s">
        <v>573</v>
      </c>
    </row>
    <row r="543" spans="1:14" hidden="1" x14ac:dyDescent="0.25">
      <c r="A543" t="s">
        <v>241</v>
      </c>
      <c r="B543" s="1">
        <v>44561</v>
      </c>
      <c r="C543" t="s">
        <v>1197</v>
      </c>
      <c r="D543" t="s">
        <v>1198</v>
      </c>
      <c r="E543" s="4">
        <v>-27000</v>
      </c>
      <c r="F543" t="s">
        <v>567</v>
      </c>
      <c r="G543" t="s">
        <v>511</v>
      </c>
      <c r="H543" t="s">
        <v>331</v>
      </c>
      <c r="I543" t="s">
        <v>332</v>
      </c>
      <c r="J543" t="s">
        <v>899</v>
      </c>
      <c r="L543" t="s">
        <v>331</v>
      </c>
      <c r="M543" t="s">
        <v>332</v>
      </c>
      <c r="N543" t="s">
        <v>573</v>
      </c>
    </row>
    <row r="544" spans="1:14" hidden="1" x14ac:dyDescent="0.25">
      <c r="A544" t="s">
        <v>241</v>
      </c>
      <c r="B544" s="1">
        <v>44561</v>
      </c>
      <c r="C544" t="s">
        <v>145</v>
      </c>
      <c r="D544" t="s">
        <v>1199</v>
      </c>
      <c r="E544" s="4">
        <v>-630595</v>
      </c>
      <c r="F544" t="s">
        <v>567</v>
      </c>
      <c r="G544" t="s">
        <v>511</v>
      </c>
      <c r="H544" t="s">
        <v>338</v>
      </c>
      <c r="I544" t="s">
        <v>136</v>
      </c>
      <c r="J544" t="s">
        <v>655</v>
      </c>
      <c r="L544" t="s">
        <v>338</v>
      </c>
      <c r="M544" t="s">
        <v>136</v>
      </c>
      <c r="N544" t="s">
        <v>573</v>
      </c>
    </row>
    <row r="545" spans="1:14" hidden="1" x14ac:dyDescent="0.25">
      <c r="A545" t="s">
        <v>241</v>
      </c>
      <c r="B545" s="1">
        <v>44561</v>
      </c>
      <c r="C545" t="s">
        <v>1200</v>
      </c>
      <c r="D545" t="s">
        <v>1201</v>
      </c>
      <c r="E545" s="4">
        <v>-17571</v>
      </c>
      <c r="F545" t="s">
        <v>567</v>
      </c>
      <c r="G545" t="s">
        <v>511</v>
      </c>
      <c r="H545" t="s">
        <v>331</v>
      </c>
      <c r="I545" t="s">
        <v>332</v>
      </c>
      <c r="J545" t="s">
        <v>899</v>
      </c>
      <c r="L545" t="s">
        <v>331</v>
      </c>
      <c r="M545" t="s">
        <v>332</v>
      </c>
      <c r="N545" t="s">
        <v>573</v>
      </c>
    </row>
    <row r="546" spans="1:14" hidden="1" x14ac:dyDescent="0.25">
      <c r="A546" t="s">
        <v>241</v>
      </c>
      <c r="B546" s="1">
        <v>44561</v>
      </c>
      <c r="C546" t="s">
        <v>902</v>
      </c>
      <c r="D546" t="s">
        <v>903</v>
      </c>
      <c r="E546" s="4">
        <v>-135904.57</v>
      </c>
      <c r="F546" t="s">
        <v>567</v>
      </c>
      <c r="G546" t="s">
        <v>511</v>
      </c>
      <c r="H546" t="s">
        <v>328</v>
      </c>
      <c r="I546" t="s">
        <v>329</v>
      </c>
      <c r="J546" t="s">
        <v>904</v>
      </c>
      <c r="L546" t="s">
        <v>328</v>
      </c>
      <c r="M546" t="s">
        <v>329</v>
      </c>
      <c r="N546" t="s">
        <v>573</v>
      </c>
    </row>
    <row r="547" spans="1:14" hidden="1" x14ac:dyDescent="0.25">
      <c r="A547" t="s">
        <v>241</v>
      </c>
      <c r="B547" s="1">
        <v>44561</v>
      </c>
      <c r="C547" t="s">
        <v>905</v>
      </c>
      <c r="D547" t="s">
        <v>906</v>
      </c>
      <c r="E547" s="4">
        <v>-251322.11</v>
      </c>
      <c r="F547" t="s">
        <v>567</v>
      </c>
      <c r="G547" t="s">
        <v>511</v>
      </c>
      <c r="H547" t="s">
        <v>328</v>
      </c>
      <c r="I547" t="s">
        <v>329</v>
      </c>
      <c r="J547" t="s">
        <v>904</v>
      </c>
      <c r="L547" t="s">
        <v>328</v>
      </c>
      <c r="M547" t="s">
        <v>329</v>
      </c>
      <c r="N547" t="s">
        <v>573</v>
      </c>
    </row>
    <row r="548" spans="1:14" hidden="1" x14ac:dyDescent="0.25">
      <c r="A548" t="s">
        <v>241</v>
      </c>
      <c r="B548" s="1">
        <v>44561</v>
      </c>
      <c r="C548" t="s">
        <v>907</v>
      </c>
      <c r="D548" t="s">
        <v>908</v>
      </c>
      <c r="E548" s="4">
        <v>-40731.19</v>
      </c>
      <c r="F548" t="s">
        <v>567</v>
      </c>
      <c r="G548" t="s">
        <v>511</v>
      </c>
      <c r="H548" t="s">
        <v>328</v>
      </c>
      <c r="I548" t="s">
        <v>329</v>
      </c>
      <c r="J548" t="s">
        <v>904</v>
      </c>
      <c r="L548" t="s">
        <v>328</v>
      </c>
      <c r="M548" t="s">
        <v>329</v>
      </c>
      <c r="N548" t="s">
        <v>573</v>
      </c>
    </row>
    <row r="549" spans="1:14" hidden="1" x14ac:dyDescent="0.25">
      <c r="A549" t="s">
        <v>241</v>
      </c>
      <c r="B549" s="1">
        <v>44561</v>
      </c>
      <c r="C549" t="s">
        <v>909</v>
      </c>
      <c r="D549" t="s">
        <v>910</v>
      </c>
      <c r="E549" s="4">
        <v>-2737.0299999999943</v>
      </c>
      <c r="F549" t="s">
        <v>567</v>
      </c>
      <c r="G549" t="s">
        <v>511</v>
      </c>
      <c r="H549" t="s">
        <v>328</v>
      </c>
      <c r="I549" t="s">
        <v>329</v>
      </c>
      <c r="J549" t="s">
        <v>904</v>
      </c>
      <c r="L549" t="s">
        <v>328</v>
      </c>
      <c r="M549" t="s">
        <v>329</v>
      </c>
      <c r="N549" t="s">
        <v>573</v>
      </c>
    </row>
    <row r="550" spans="1:14" hidden="1" x14ac:dyDescent="0.25">
      <c r="A550" t="s">
        <v>241</v>
      </c>
      <c r="B550" s="1">
        <v>44561</v>
      </c>
      <c r="C550" t="s">
        <v>913</v>
      </c>
      <c r="D550" t="s">
        <v>914</v>
      </c>
      <c r="E550" s="4">
        <v>-120389.22</v>
      </c>
      <c r="F550" t="s">
        <v>567</v>
      </c>
      <c r="G550" t="s">
        <v>511</v>
      </c>
      <c r="H550" t="s">
        <v>340</v>
      </c>
      <c r="I550" t="s">
        <v>341</v>
      </c>
      <c r="J550" t="s">
        <v>667</v>
      </c>
      <c r="L550" t="s">
        <v>340</v>
      </c>
      <c r="M550" t="s">
        <v>341</v>
      </c>
      <c r="N550" t="s">
        <v>573</v>
      </c>
    </row>
    <row r="551" spans="1:14" hidden="1" x14ac:dyDescent="0.25">
      <c r="A551" t="s">
        <v>241</v>
      </c>
      <c r="B551" s="1">
        <v>44561</v>
      </c>
      <c r="C551" t="s">
        <v>921</v>
      </c>
      <c r="D551" t="s">
        <v>922</v>
      </c>
      <c r="E551" s="4">
        <v>-67767.080000000031</v>
      </c>
      <c r="F551" t="s">
        <v>567</v>
      </c>
      <c r="G551" t="s">
        <v>511</v>
      </c>
      <c r="H551" t="s">
        <v>333</v>
      </c>
      <c r="I551" t="s">
        <v>335</v>
      </c>
      <c r="J551" t="s">
        <v>923</v>
      </c>
      <c r="L551" t="s">
        <v>333</v>
      </c>
      <c r="M551" t="s">
        <v>335</v>
      </c>
      <c r="N551" t="s">
        <v>573</v>
      </c>
    </row>
    <row r="552" spans="1:14" hidden="1" x14ac:dyDescent="0.25">
      <c r="A552" t="s">
        <v>241</v>
      </c>
      <c r="B552" s="1">
        <v>44561</v>
      </c>
      <c r="C552" t="s">
        <v>110</v>
      </c>
      <c r="D552" t="s">
        <v>926</v>
      </c>
      <c r="E552" s="4">
        <v>-212413.36</v>
      </c>
      <c r="F552" t="s">
        <v>567</v>
      </c>
      <c r="G552" t="s">
        <v>511</v>
      </c>
      <c r="H552" t="s">
        <v>333</v>
      </c>
      <c r="I552" t="s">
        <v>335</v>
      </c>
      <c r="J552" t="s">
        <v>923</v>
      </c>
      <c r="L552" t="s">
        <v>333</v>
      </c>
      <c r="M552" t="s">
        <v>335</v>
      </c>
      <c r="N552" t="s">
        <v>573</v>
      </c>
    </row>
    <row r="553" spans="1:14" hidden="1" x14ac:dyDescent="0.25">
      <c r="A553" t="s">
        <v>241</v>
      </c>
      <c r="B553" s="1">
        <v>44561</v>
      </c>
      <c r="C553" t="s">
        <v>929</v>
      </c>
      <c r="D553" t="s">
        <v>930</v>
      </c>
      <c r="E553" s="4">
        <v>-30697.550000000014</v>
      </c>
      <c r="F553" t="s">
        <v>567</v>
      </c>
      <c r="G553" t="s">
        <v>511</v>
      </c>
      <c r="H553" t="s">
        <v>333</v>
      </c>
      <c r="I553" t="s">
        <v>335</v>
      </c>
      <c r="J553" t="s">
        <v>923</v>
      </c>
      <c r="L553" t="s">
        <v>333</v>
      </c>
      <c r="M553" t="s">
        <v>335</v>
      </c>
      <c r="N553" t="s">
        <v>573</v>
      </c>
    </row>
    <row r="554" spans="1:14" hidden="1" x14ac:dyDescent="0.25">
      <c r="A554" t="s">
        <v>241</v>
      </c>
      <c r="B554" s="1">
        <v>44561</v>
      </c>
      <c r="C554" t="s">
        <v>112</v>
      </c>
      <c r="D554" t="s">
        <v>937</v>
      </c>
      <c r="E554" s="4">
        <v>-700000</v>
      </c>
      <c r="F554" t="s">
        <v>567</v>
      </c>
      <c r="G554" t="s">
        <v>511</v>
      </c>
      <c r="H554" t="s">
        <v>333</v>
      </c>
      <c r="I554" t="s">
        <v>335</v>
      </c>
      <c r="J554" t="s">
        <v>923</v>
      </c>
      <c r="L554" t="s">
        <v>333</v>
      </c>
      <c r="M554" t="s">
        <v>335</v>
      </c>
      <c r="N554" t="s">
        <v>573</v>
      </c>
    </row>
    <row r="555" spans="1:14" hidden="1" x14ac:dyDescent="0.25">
      <c r="A555" t="s">
        <v>241</v>
      </c>
      <c r="B555" s="1">
        <v>44561</v>
      </c>
      <c r="C555" t="s">
        <v>115</v>
      </c>
      <c r="D555" t="s">
        <v>944</v>
      </c>
      <c r="E555" s="4">
        <v>-243316.98</v>
      </c>
      <c r="F555" t="s">
        <v>567</v>
      </c>
      <c r="G555" t="s">
        <v>511</v>
      </c>
      <c r="H555" t="s">
        <v>333</v>
      </c>
      <c r="I555" t="s">
        <v>335</v>
      </c>
      <c r="J555" t="s">
        <v>923</v>
      </c>
      <c r="L555" t="s">
        <v>333</v>
      </c>
      <c r="M555" t="s">
        <v>335</v>
      </c>
      <c r="N555" t="s">
        <v>573</v>
      </c>
    </row>
    <row r="556" spans="1:14" hidden="1" x14ac:dyDescent="0.25">
      <c r="A556" t="s">
        <v>241</v>
      </c>
      <c r="B556" s="1">
        <v>44561</v>
      </c>
      <c r="C556" t="s">
        <v>117</v>
      </c>
      <c r="D556" t="s">
        <v>947</v>
      </c>
      <c r="E556" s="4">
        <v>-98411.91</v>
      </c>
      <c r="F556" t="s">
        <v>567</v>
      </c>
      <c r="G556" t="s">
        <v>511</v>
      </c>
      <c r="H556" t="s">
        <v>333</v>
      </c>
      <c r="I556" t="s">
        <v>335</v>
      </c>
      <c r="J556" t="s">
        <v>923</v>
      </c>
      <c r="L556" t="s">
        <v>333</v>
      </c>
      <c r="M556" t="s">
        <v>335</v>
      </c>
      <c r="N556" t="s">
        <v>573</v>
      </c>
    </row>
    <row r="557" spans="1:14" hidden="1" x14ac:dyDescent="0.25">
      <c r="A557" t="s">
        <v>241</v>
      </c>
      <c r="B557" s="1">
        <v>44561</v>
      </c>
      <c r="C557" t="s">
        <v>119</v>
      </c>
      <c r="D557" t="s">
        <v>1202</v>
      </c>
      <c r="E557" s="4">
        <v>-110275.99</v>
      </c>
      <c r="F557" t="s">
        <v>567</v>
      </c>
      <c r="G557" t="s">
        <v>511</v>
      </c>
      <c r="H557" t="s">
        <v>333</v>
      </c>
      <c r="I557" t="s">
        <v>335</v>
      </c>
      <c r="J557" t="s">
        <v>923</v>
      </c>
      <c r="L557" t="s">
        <v>333</v>
      </c>
      <c r="M557" t="s">
        <v>335</v>
      </c>
      <c r="N557" t="s">
        <v>573</v>
      </c>
    </row>
    <row r="558" spans="1:14" hidden="1" x14ac:dyDescent="0.25">
      <c r="A558" t="s">
        <v>241</v>
      </c>
      <c r="B558" s="1">
        <v>44561</v>
      </c>
      <c r="C558" t="s">
        <v>121</v>
      </c>
      <c r="D558" t="s">
        <v>1203</v>
      </c>
      <c r="E558" s="4">
        <v>-2500000</v>
      </c>
      <c r="F558" t="s">
        <v>567</v>
      </c>
      <c r="G558" t="s">
        <v>511</v>
      </c>
      <c r="H558" t="s">
        <v>333</v>
      </c>
      <c r="I558" t="s">
        <v>335</v>
      </c>
      <c r="J558" t="s">
        <v>923</v>
      </c>
      <c r="L558" t="s">
        <v>333</v>
      </c>
      <c r="M558" t="s">
        <v>335</v>
      </c>
      <c r="N558" t="s">
        <v>573</v>
      </c>
    </row>
    <row r="559" spans="1:14" hidden="1" x14ac:dyDescent="0.25">
      <c r="A559" t="s">
        <v>241</v>
      </c>
      <c r="B559" s="1">
        <v>44561</v>
      </c>
      <c r="C559" t="s">
        <v>965</v>
      </c>
      <c r="D559" t="s">
        <v>966</v>
      </c>
      <c r="E559" s="4">
        <v>-87499.91000000012</v>
      </c>
      <c r="F559" t="s">
        <v>567</v>
      </c>
      <c r="G559" t="s">
        <v>511</v>
      </c>
      <c r="H559" t="s">
        <v>333</v>
      </c>
      <c r="I559" t="s">
        <v>335</v>
      </c>
      <c r="J559" t="s">
        <v>923</v>
      </c>
      <c r="L559" t="s">
        <v>333</v>
      </c>
      <c r="M559" t="s">
        <v>335</v>
      </c>
      <c r="N559" t="s">
        <v>573</v>
      </c>
    </row>
    <row r="560" spans="1:14" hidden="1" x14ac:dyDescent="0.25">
      <c r="A560" t="s">
        <v>241</v>
      </c>
      <c r="B560" s="1">
        <v>44561</v>
      </c>
      <c r="C560" t="s">
        <v>123</v>
      </c>
      <c r="D560" t="s">
        <v>1204</v>
      </c>
      <c r="E560" s="4">
        <v>-83550</v>
      </c>
      <c r="F560" t="s">
        <v>567</v>
      </c>
      <c r="G560" t="s">
        <v>511</v>
      </c>
      <c r="H560" t="s">
        <v>333</v>
      </c>
      <c r="I560" t="s">
        <v>335</v>
      </c>
      <c r="J560" t="s">
        <v>923</v>
      </c>
      <c r="L560" t="s">
        <v>333</v>
      </c>
      <c r="M560" t="s">
        <v>449</v>
      </c>
      <c r="N560" t="s">
        <v>573</v>
      </c>
    </row>
    <row r="561" spans="1:14" hidden="1" x14ac:dyDescent="0.25">
      <c r="A561" t="s">
        <v>241</v>
      </c>
      <c r="B561" s="1">
        <v>44561</v>
      </c>
      <c r="C561" t="s">
        <v>975</v>
      </c>
      <c r="D561" t="s">
        <v>976</v>
      </c>
      <c r="E561" s="4">
        <v>-412367.28999999957</v>
      </c>
      <c r="F561" t="s">
        <v>567</v>
      </c>
      <c r="G561" t="s">
        <v>511</v>
      </c>
      <c r="H561" t="s">
        <v>342</v>
      </c>
      <c r="I561" t="s">
        <v>343</v>
      </c>
      <c r="J561" t="s">
        <v>725</v>
      </c>
      <c r="L561" t="s">
        <v>342</v>
      </c>
      <c r="M561" t="s">
        <v>343</v>
      </c>
      <c r="N561" t="s">
        <v>573</v>
      </c>
    </row>
    <row r="562" spans="1:14" hidden="1" x14ac:dyDescent="0.25">
      <c r="A562" t="s">
        <v>241</v>
      </c>
      <c r="B562" s="1">
        <v>44561</v>
      </c>
      <c r="C562" t="s">
        <v>983</v>
      </c>
      <c r="D562" t="s">
        <v>984</v>
      </c>
      <c r="E562" s="4">
        <v>-14302.66</v>
      </c>
      <c r="F562" t="s">
        <v>567</v>
      </c>
      <c r="G562" t="s">
        <v>511</v>
      </c>
      <c r="H562" t="s">
        <v>342</v>
      </c>
      <c r="I562" t="s">
        <v>343</v>
      </c>
      <c r="J562" t="s">
        <v>725</v>
      </c>
      <c r="L562" t="s">
        <v>342</v>
      </c>
      <c r="M562" t="s">
        <v>343</v>
      </c>
      <c r="N562" t="s">
        <v>573</v>
      </c>
    </row>
    <row r="563" spans="1:14" hidden="1" x14ac:dyDescent="0.25">
      <c r="A563" t="s">
        <v>241</v>
      </c>
      <c r="B563" s="1">
        <v>44561</v>
      </c>
      <c r="C563" t="s">
        <v>987</v>
      </c>
      <c r="D563" t="s">
        <v>988</v>
      </c>
      <c r="E563" s="4">
        <v>-61824.569999999912</v>
      </c>
      <c r="F563" t="s">
        <v>567</v>
      </c>
      <c r="G563" t="s">
        <v>511</v>
      </c>
      <c r="H563" t="s">
        <v>342</v>
      </c>
      <c r="I563" t="s">
        <v>343</v>
      </c>
      <c r="J563" t="s">
        <v>725</v>
      </c>
      <c r="L563" t="s">
        <v>342</v>
      </c>
      <c r="M563" t="s">
        <v>343</v>
      </c>
      <c r="N563" t="s">
        <v>573</v>
      </c>
    </row>
    <row r="564" spans="1:14" hidden="1" x14ac:dyDescent="0.25">
      <c r="A564" t="s">
        <v>241</v>
      </c>
      <c r="B564" s="1">
        <v>44561</v>
      </c>
      <c r="C564" t="s">
        <v>1205</v>
      </c>
      <c r="D564" t="s">
        <v>1206</v>
      </c>
      <c r="E564" s="4">
        <v>-266130.03999999998</v>
      </c>
      <c r="F564" t="s">
        <v>567</v>
      </c>
      <c r="G564" t="s">
        <v>511</v>
      </c>
      <c r="H564" t="s">
        <v>340</v>
      </c>
      <c r="I564" t="s">
        <v>341</v>
      </c>
      <c r="J564" t="s">
        <v>667</v>
      </c>
      <c r="L564" t="s">
        <v>340</v>
      </c>
      <c r="M564" t="s">
        <v>341</v>
      </c>
      <c r="N564" t="s">
        <v>573</v>
      </c>
    </row>
    <row r="565" spans="1:14" hidden="1" x14ac:dyDescent="0.25">
      <c r="A565" t="s">
        <v>241</v>
      </c>
      <c r="B565" s="1">
        <v>44561</v>
      </c>
      <c r="C565" t="s">
        <v>995</v>
      </c>
      <c r="D565" t="s">
        <v>996</v>
      </c>
      <c r="E565" s="4">
        <v>-188999.12999999995</v>
      </c>
      <c r="F565" t="s">
        <v>567</v>
      </c>
      <c r="G565" t="s">
        <v>511</v>
      </c>
      <c r="H565" t="s">
        <v>352</v>
      </c>
      <c r="I565" t="s">
        <v>353</v>
      </c>
      <c r="J565" t="s">
        <v>746</v>
      </c>
      <c r="L565" t="s">
        <v>352</v>
      </c>
      <c r="M565" t="s">
        <v>349</v>
      </c>
      <c r="N565" t="s">
        <v>573</v>
      </c>
    </row>
    <row r="566" spans="1:14" hidden="1" x14ac:dyDescent="0.25">
      <c r="A566" t="s">
        <v>241</v>
      </c>
      <c r="B566" s="1">
        <v>44561</v>
      </c>
      <c r="C566" t="s">
        <v>1003</v>
      </c>
      <c r="D566" t="s">
        <v>1004</v>
      </c>
      <c r="E566" s="4">
        <v>-93370.430000000008</v>
      </c>
      <c r="F566" t="s">
        <v>567</v>
      </c>
      <c r="G566" t="s">
        <v>511</v>
      </c>
      <c r="H566" t="s">
        <v>348</v>
      </c>
      <c r="I566" t="s">
        <v>349</v>
      </c>
      <c r="J566" t="s">
        <v>746</v>
      </c>
      <c r="L566" t="s">
        <v>348</v>
      </c>
      <c r="M566" t="s">
        <v>349</v>
      </c>
      <c r="N566" t="s">
        <v>573</v>
      </c>
    </row>
    <row r="567" spans="1:14" hidden="1" x14ac:dyDescent="0.25">
      <c r="A567" t="s">
        <v>241</v>
      </c>
      <c r="B567" s="1">
        <v>44561</v>
      </c>
      <c r="C567" t="s">
        <v>1011</v>
      </c>
      <c r="D567" t="s">
        <v>1012</v>
      </c>
      <c r="E567" s="4">
        <v>-6204.4800000000032</v>
      </c>
      <c r="F567" t="s">
        <v>567</v>
      </c>
      <c r="G567" t="s">
        <v>511</v>
      </c>
      <c r="H567" t="s">
        <v>348</v>
      </c>
      <c r="I567" t="s">
        <v>349</v>
      </c>
      <c r="J567" t="s">
        <v>746</v>
      </c>
      <c r="L567" t="s">
        <v>348</v>
      </c>
      <c r="M567" t="s">
        <v>349</v>
      </c>
      <c r="N567" t="s">
        <v>573</v>
      </c>
    </row>
    <row r="568" spans="1:14" hidden="1" x14ac:dyDescent="0.25">
      <c r="A568" t="s">
        <v>241</v>
      </c>
      <c r="B568" s="1">
        <v>44561</v>
      </c>
      <c r="C568" t="s">
        <v>1015</v>
      </c>
      <c r="D568" t="s">
        <v>1016</v>
      </c>
      <c r="E568" s="4">
        <v>-1471.4500000000016</v>
      </c>
      <c r="F568" t="s">
        <v>567</v>
      </c>
      <c r="G568" t="s">
        <v>511</v>
      </c>
      <c r="H568" t="s">
        <v>348</v>
      </c>
      <c r="I568" t="s">
        <v>349</v>
      </c>
      <c r="J568" t="s">
        <v>746</v>
      </c>
      <c r="L568" t="s">
        <v>348</v>
      </c>
      <c r="M568" t="s">
        <v>349</v>
      </c>
      <c r="N568" t="s">
        <v>573</v>
      </c>
    </row>
    <row r="569" spans="1:14" hidden="1" x14ac:dyDescent="0.25">
      <c r="A569" t="s">
        <v>241</v>
      </c>
      <c r="B569" s="1">
        <v>44561</v>
      </c>
      <c r="C569" t="s">
        <v>1019</v>
      </c>
      <c r="D569" t="s">
        <v>1020</v>
      </c>
      <c r="E569" s="4">
        <v>-720.0000000000573</v>
      </c>
      <c r="F569" t="s">
        <v>567</v>
      </c>
      <c r="G569" t="s">
        <v>511</v>
      </c>
      <c r="H569" t="s">
        <v>348</v>
      </c>
      <c r="I569" t="s">
        <v>349</v>
      </c>
      <c r="J569" t="s">
        <v>746</v>
      </c>
      <c r="L569" t="s">
        <v>348</v>
      </c>
      <c r="M569" t="s">
        <v>349</v>
      </c>
      <c r="N569" t="s">
        <v>573</v>
      </c>
    </row>
    <row r="570" spans="1:14" hidden="1" x14ac:dyDescent="0.25">
      <c r="A570" t="s">
        <v>241</v>
      </c>
      <c r="B570" s="1">
        <v>44561</v>
      </c>
      <c r="C570" t="s">
        <v>1023</v>
      </c>
      <c r="D570" t="s">
        <v>1024</v>
      </c>
      <c r="E570" s="4">
        <v>-7280.0000000000009</v>
      </c>
      <c r="F570" t="s">
        <v>567</v>
      </c>
      <c r="G570" t="s">
        <v>511</v>
      </c>
      <c r="H570" t="s">
        <v>348</v>
      </c>
      <c r="I570" t="s">
        <v>349</v>
      </c>
      <c r="J570" t="s">
        <v>746</v>
      </c>
      <c r="L570" t="s">
        <v>348</v>
      </c>
      <c r="M570" t="s">
        <v>349</v>
      </c>
      <c r="N570" t="s">
        <v>573</v>
      </c>
    </row>
    <row r="571" spans="1:14" hidden="1" x14ac:dyDescent="0.25">
      <c r="A571" t="s">
        <v>241</v>
      </c>
      <c r="B571" s="1">
        <v>44561</v>
      </c>
      <c r="C571" t="s">
        <v>1207</v>
      </c>
      <c r="D571" t="s">
        <v>1208</v>
      </c>
      <c r="E571" s="4">
        <v>-28</v>
      </c>
      <c r="F571" t="s">
        <v>567</v>
      </c>
      <c r="G571" t="s">
        <v>511</v>
      </c>
      <c r="H571" t="s">
        <v>348</v>
      </c>
      <c r="I571" t="s">
        <v>349</v>
      </c>
      <c r="J571" t="s">
        <v>746</v>
      </c>
      <c r="L571" t="s">
        <v>348</v>
      </c>
      <c r="M571" t="s">
        <v>349</v>
      </c>
      <c r="N571" t="s">
        <v>573</v>
      </c>
    </row>
    <row r="572" spans="1:14" hidden="1" x14ac:dyDescent="0.25">
      <c r="A572" t="s">
        <v>241</v>
      </c>
      <c r="B572" s="1">
        <v>44561</v>
      </c>
      <c r="C572" t="s">
        <v>1033</v>
      </c>
      <c r="D572" t="s">
        <v>1034</v>
      </c>
      <c r="E572" s="4">
        <v>-252845.84999999998</v>
      </c>
      <c r="F572" t="s">
        <v>567</v>
      </c>
      <c r="G572" t="s">
        <v>511</v>
      </c>
      <c r="H572" t="s">
        <v>348</v>
      </c>
      <c r="I572" t="s">
        <v>349</v>
      </c>
      <c r="J572" t="s">
        <v>667</v>
      </c>
      <c r="L572" t="s">
        <v>340</v>
      </c>
      <c r="M572" t="s">
        <v>349</v>
      </c>
      <c r="N572" t="s">
        <v>573</v>
      </c>
    </row>
    <row r="573" spans="1:14" hidden="1" x14ac:dyDescent="0.25">
      <c r="A573" t="s">
        <v>241</v>
      </c>
      <c r="B573" s="1">
        <v>44561</v>
      </c>
      <c r="C573" t="s">
        <v>1209</v>
      </c>
      <c r="D573" t="s">
        <v>1210</v>
      </c>
      <c r="E573" s="4">
        <v>-63391.119999999995</v>
      </c>
      <c r="F573" t="s">
        <v>567</v>
      </c>
      <c r="G573" t="s">
        <v>511</v>
      </c>
      <c r="H573" t="s">
        <v>348</v>
      </c>
      <c r="I573" t="s">
        <v>349</v>
      </c>
      <c r="J573" t="s">
        <v>746</v>
      </c>
      <c r="L573" t="s">
        <v>348</v>
      </c>
      <c r="M573" t="s">
        <v>349</v>
      </c>
      <c r="N573" t="s">
        <v>573</v>
      </c>
    </row>
    <row r="574" spans="1:14" hidden="1" x14ac:dyDescent="0.25">
      <c r="A574" t="s">
        <v>241</v>
      </c>
      <c r="B574" s="1">
        <v>44561</v>
      </c>
      <c r="C574" t="s">
        <v>1050</v>
      </c>
      <c r="D574" t="s">
        <v>1051</v>
      </c>
      <c r="E574" s="4">
        <v>-86628.399999999965</v>
      </c>
      <c r="F574" t="s">
        <v>567</v>
      </c>
      <c r="G574" t="s">
        <v>511</v>
      </c>
      <c r="H574" t="s">
        <v>355</v>
      </c>
      <c r="I574" t="s">
        <v>356</v>
      </c>
      <c r="J574" t="s">
        <v>689</v>
      </c>
      <c r="L574" t="s">
        <v>348</v>
      </c>
      <c r="M574" t="s">
        <v>356</v>
      </c>
      <c r="N574" t="s">
        <v>573</v>
      </c>
    </row>
    <row r="575" spans="1:14" hidden="1" x14ac:dyDescent="0.25">
      <c r="A575" t="s">
        <v>241</v>
      </c>
      <c r="B575" s="1">
        <v>44561</v>
      </c>
      <c r="C575" t="s">
        <v>1054</v>
      </c>
      <c r="D575" t="s">
        <v>1055</v>
      </c>
      <c r="E575" s="4">
        <v>-8490.1700000000019</v>
      </c>
      <c r="F575" t="s">
        <v>567</v>
      </c>
      <c r="G575" t="s">
        <v>511</v>
      </c>
      <c r="H575" t="s">
        <v>355</v>
      </c>
      <c r="I575" t="s">
        <v>356</v>
      </c>
      <c r="J575" t="s">
        <v>689</v>
      </c>
      <c r="L575" t="s">
        <v>355</v>
      </c>
      <c r="M575" t="s">
        <v>356</v>
      </c>
      <c r="N575" t="s">
        <v>573</v>
      </c>
    </row>
    <row r="576" spans="1:14" hidden="1" x14ac:dyDescent="0.25">
      <c r="A576" t="s">
        <v>241</v>
      </c>
      <c r="B576" s="1">
        <v>44561</v>
      </c>
      <c r="C576" t="s">
        <v>1211</v>
      </c>
      <c r="D576" t="s">
        <v>1212</v>
      </c>
      <c r="E576" s="4">
        <v>-267.07</v>
      </c>
      <c r="F576" t="s">
        <v>567</v>
      </c>
      <c r="G576" t="s">
        <v>511</v>
      </c>
      <c r="H576" t="s">
        <v>355</v>
      </c>
      <c r="I576" t="s">
        <v>356</v>
      </c>
      <c r="J576" t="s">
        <v>746</v>
      </c>
      <c r="L576" t="s">
        <v>348</v>
      </c>
      <c r="M576" t="s">
        <v>356</v>
      </c>
      <c r="N576" t="s">
        <v>573</v>
      </c>
    </row>
    <row r="577" spans="1:14" hidden="1" x14ac:dyDescent="0.25">
      <c r="A577" t="s">
        <v>241</v>
      </c>
      <c r="B577" s="1">
        <v>44561</v>
      </c>
      <c r="C577" t="s">
        <v>1060</v>
      </c>
      <c r="D577" t="s">
        <v>1061</v>
      </c>
      <c r="E577" s="4">
        <v>-740.81000000003553</v>
      </c>
      <c r="F577" t="s">
        <v>567</v>
      </c>
      <c r="G577" t="s">
        <v>511</v>
      </c>
      <c r="H577" t="s">
        <v>355</v>
      </c>
      <c r="I577" t="s">
        <v>356</v>
      </c>
      <c r="J577" t="s">
        <v>689</v>
      </c>
      <c r="L577" t="s">
        <v>355</v>
      </c>
      <c r="M577" t="s">
        <v>356</v>
      </c>
      <c r="N577" t="s">
        <v>573</v>
      </c>
    </row>
    <row r="578" spans="1:14" hidden="1" x14ac:dyDescent="0.25">
      <c r="A578" t="s">
        <v>241</v>
      </c>
      <c r="B578" s="1">
        <v>44561</v>
      </c>
      <c r="C578" t="s">
        <v>1064</v>
      </c>
      <c r="D578" t="s">
        <v>1065</v>
      </c>
      <c r="E578" s="4">
        <v>-2.2799999999999727</v>
      </c>
      <c r="F578" t="s">
        <v>567</v>
      </c>
      <c r="G578" t="s">
        <v>511</v>
      </c>
      <c r="H578" t="s">
        <v>355</v>
      </c>
      <c r="I578" t="s">
        <v>356</v>
      </c>
      <c r="J578" t="s">
        <v>746</v>
      </c>
      <c r="L578" t="s">
        <v>348</v>
      </c>
      <c r="M578" t="s">
        <v>356</v>
      </c>
      <c r="N578" t="s">
        <v>573</v>
      </c>
    </row>
    <row r="579" spans="1:14" hidden="1" x14ac:dyDescent="0.25">
      <c r="A579" t="s">
        <v>241</v>
      </c>
      <c r="B579" s="1">
        <v>44561</v>
      </c>
      <c r="C579" t="s">
        <v>1213</v>
      </c>
      <c r="D579" t="s">
        <v>1214</v>
      </c>
      <c r="E579" s="4">
        <v>-5524.14</v>
      </c>
      <c r="F579" t="s">
        <v>567</v>
      </c>
      <c r="G579" t="s">
        <v>511</v>
      </c>
      <c r="H579" t="s">
        <v>348</v>
      </c>
      <c r="I579" t="s">
        <v>349</v>
      </c>
      <c r="J579" t="s">
        <v>689</v>
      </c>
      <c r="L579" t="s">
        <v>348</v>
      </c>
      <c r="M579" t="s">
        <v>349</v>
      </c>
      <c r="N579" t="s">
        <v>573</v>
      </c>
    </row>
    <row r="580" spans="1:14" hidden="1" x14ac:dyDescent="0.25">
      <c r="A580" t="s">
        <v>241</v>
      </c>
      <c r="B580" s="1">
        <v>44561</v>
      </c>
      <c r="C580" t="s">
        <v>1072</v>
      </c>
      <c r="D580" t="s">
        <v>1073</v>
      </c>
      <c r="E580" s="4">
        <v>-78864.810000000012</v>
      </c>
      <c r="F580" t="s">
        <v>567</v>
      </c>
      <c r="G580" t="s">
        <v>511</v>
      </c>
      <c r="H580" t="s">
        <v>348</v>
      </c>
      <c r="I580" t="s">
        <v>349</v>
      </c>
      <c r="J580" t="s">
        <v>746</v>
      </c>
      <c r="L580" t="s">
        <v>348</v>
      </c>
      <c r="M580" t="s">
        <v>453</v>
      </c>
      <c r="N580" t="s">
        <v>573</v>
      </c>
    </row>
    <row r="581" spans="1:14" hidden="1" x14ac:dyDescent="0.25">
      <c r="A581" t="s">
        <v>241</v>
      </c>
      <c r="B581" s="1">
        <v>44561</v>
      </c>
      <c r="C581" t="s">
        <v>1076</v>
      </c>
      <c r="D581" t="s">
        <v>1077</v>
      </c>
      <c r="E581" s="4">
        <v>-1826.0400000000011</v>
      </c>
      <c r="F581" t="s">
        <v>567</v>
      </c>
      <c r="G581" t="s">
        <v>511</v>
      </c>
      <c r="H581" t="s">
        <v>348</v>
      </c>
      <c r="I581" t="s">
        <v>349</v>
      </c>
      <c r="J581" t="s">
        <v>746</v>
      </c>
      <c r="L581" t="s">
        <v>348</v>
      </c>
      <c r="M581" t="s">
        <v>453</v>
      </c>
      <c r="N581" t="s">
        <v>573</v>
      </c>
    </row>
    <row r="582" spans="1:14" hidden="1" x14ac:dyDescent="0.25">
      <c r="A582" t="s">
        <v>241</v>
      </c>
      <c r="B582" s="1">
        <v>44561</v>
      </c>
      <c r="C582" t="s">
        <v>1215</v>
      </c>
      <c r="D582" t="s">
        <v>1216</v>
      </c>
      <c r="E582" s="4">
        <v>-6.24</v>
      </c>
      <c r="F582" t="s">
        <v>567</v>
      </c>
      <c r="G582" t="s">
        <v>511</v>
      </c>
      <c r="H582" t="s">
        <v>348</v>
      </c>
      <c r="I582" t="s">
        <v>349</v>
      </c>
      <c r="J582" t="s">
        <v>746</v>
      </c>
      <c r="L582" t="s">
        <v>348</v>
      </c>
      <c r="M582" t="s">
        <v>453</v>
      </c>
      <c r="N582" t="s">
        <v>573</v>
      </c>
    </row>
    <row r="583" spans="1:14" hidden="1" x14ac:dyDescent="0.25">
      <c r="A583" t="s">
        <v>241</v>
      </c>
      <c r="B583" s="1">
        <v>44561</v>
      </c>
      <c r="C583" t="s">
        <v>1217</v>
      </c>
      <c r="D583" t="s">
        <v>1218</v>
      </c>
      <c r="E583" s="4">
        <v>-336.31</v>
      </c>
      <c r="F583" t="s">
        <v>567</v>
      </c>
      <c r="G583" t="s">
        <v>511</v>
      </c>
      <c r="H583" t="s">
        <v>348</v>
      </c>
      <c r="I583" t="s">
        <v>349</v>
      </c>
      <c r="J583" t="s">
        <v>746</v>
      </c>
      <c r="L583" t="s">
        <v>348</v>
      </c>
      <c r="M583" t="s">
        <v>453</v>
      </c>
      <c r="N583" t="s">
        <v>573</v>
      </c>
    </row>
    <row r="584" spans="1:14" hidden="1" x14ac:dyDescent="0.25">
      <c r="A584" t="s">
        <v>241</v>
      </c>
      <c r="B584" s="1">
        <v>44561</v>
      </c>
      <c r="C584" t="s">
        <v>1087</v>
      </c>
      <c r="D584" t="s">
        <v>1088</v>
      </c>
      <c r="E584" s="4">
        <v>-417.04</v>
      </c>
      <c r="F584" t="s">
        <v>567</v>
      </c>
      <c r="G584" t="s">
        <v>511</v>
      </c>
      <c r="H584" t="s">
        <v>348</v>
      </c>
      <c r="I584" t="s">
        <v>349</v>
      </c>
      <c r="J584" t="s">
        <v>746</v>
      </c>
      <c r="L584" t="s">
        <v>348</v>
      </c>
      <c r="M584" t="s">
        <v>453</v>
      </c>
      <c r="N584" t="s">
        <v>573</v>
      </c>
    </row>
    <row r="585" spans="1:14" hidden="1" x14ac:dyDescent="0.25">
      <c r="A585" t="s">
        <v>241</v>
      </c>
      <c r="B585" s="1">
        <v>44561</v>
      </c>
      <c r="C585" t="s">
        <v>1091</v>
      </c>
      <c r="D585" t="s">
        <v>1092</v>
      </c>
      <c r="E585" s="4">
        <v>-2198.79</v>
      </c>
      <c r="F585" t="s">
        <v>567</v>
      </c>
      <c r="G585" t="s">
        <v>511</v>
      </c>
      <c r="H585" t="s">
        <v>348</v>
      </c>
      <c r="I585" t="s">
        <v>349</v>
      </c>
      <c r="J585" t="s">
        <v>746</v>
      </c>
      <c r="L585" t="s">
        <v>348</v>
      </c>
      <c r="M585" t="s">
        <v>453</v>
      </c>
      <c r="N585" t="s">
        <v>573</v>
      </c>
    </row>
    <row r="586" spans="1:14" hidden="1" x14ac:dyDescent="0.25">
      <c r="A586" t="s">
        <v>241</v>
      </c>
      <c r="B586" s="1">
        <v>44561</v>
      </c>
      <c r="C586" t="s">
        <v>1095</v>
      </c>
      <c r="D586" t="s">
        <v>1096</v>
      </c>
      <c r="E586" s="4">
        <v>-415.67000000000007</v>
      </c>
      <c r="F586" t="s">
        <v>567</v>
      </c>
      <c r="G586" t="s">
        <v>511</v>
      </c>
      <c r="H586" t="s">
        <v>348</v>
      </c>
      <c r="I586" t="s">
        <v>349</v>
      </c>
      <c r="J586" t="s">
        <v>746</v>
      </c>
      <c r="L586" t="s">
        <v>348</v>
      </c>
      <c r="M586" t="s">
        <v>453</v>
      </c>
      <c r="N586" t="s">
        <v>573</v>
      </c>
    </row>
    <row r="587" spans="1:14" hidden="1" x14ac:dyDescent="0.25">
      <c r="A587" t="s">
        <v>241</v>
      </c>
      <c r="B587" s="1">
        <v>44561</v>
      </c>
      <c r="C587" t="s">
        <v>1099</v>
      </c>
      <c r="D587" t="s">
        <v>1100</v>
      </c>
      <c r="E587" s="4">
        <v>-1576.62</v>
      </c>
      <c r="F587" t="s">
        <v>567</v>
      </c>
      <c r="G587" t="s">
        <v>511</v>
      </c>
      <c r="H587" t="s">
        <v>348</v>
      </c>
      <c r="I587" t="s">
        <v>349</v>
      </c>
      <c r="J587" t="s">
        <v>746</v>
      </c>
      <c r="L587" t="s">
        <v>348</v>
      </c>
      <c r="M587" t="s">
        <v>453</v>
      </c>
      <c r="N587" t="s">
        <v>573</v>
      </c>
    </row>
    <row r="588" spans="1:14" hidden="1" x14ac:dyDescent="0.25">
      <c r="A588" t="s">
        <v>241</v>
      </c>
      <c r="B588" s="1">
        <v>44561</v>
      </c>
      <c r="C588" t="s">
        <v>1103</v>
      </c>
      <c r="D588" t="s">
        <v>1104</v>
      </c>
      <c r="E588" s="4">
        <v>-1669.2299999999996</v>
      </c>
      <c r="F588" t="s">
        <v>567</v>
      </c>
      <c r="G588" t="s">
        <v>511</v>
      </c>
      <c r="H588" t="s">
        <v>348</v>
      </c>
      <c r="I588" t="s">
        <v>349</v>
      </c>
      <c r="J588" t="s">
        <v>746</v>
      </c>
      <c r="L588" t="s">
        <v>348</v>
      </c>
      <c r="M588" t="s">
        <v>453</v>
      </c>
      <c r="N588" t="s">
        <v>573</v>
      </c>
    </row>
    <row r="589" spans="1:14" hidden="1" x14ac:dyDescent="0.25">
      <c r="A589" t="s">
        <v>241</v>
      </c>
      <c r="B589" s="1">
        <v>44561</v>
      </c>
      <c r="C589" t="s">
        <v>1107</v>
      </c>
      <c r="D589" t="s">
        <v>1108</v>
      </c>
      <c r="E589" s="4">
        <v>-667.6600000000002</v>
      </c>
      <c r="F589" t="s">
        <v>567</v>
      </c>
      <c r="G589" t="s">
        <v>511</v>
      </c>
      <c r="H589" t="s">
        <v>348</v>
      </c>
      <c r="I589" t="s">
        <v>349</v>
      </c>
      <c r="J589" t="s">
        <v>746</v>
      </c>
      <c r="L589" t="s">
        <v>348</v>
      </c>
      <c r="M589" t="s">
        <v>453</v>
      </c>
      <c r="N589" t="s">
        <v>573</v>
      </c>
    </row>
    <row r="590" spans="1:14" hidden="1" x14ac:dyDescent="0.25">
      <c r="A590" t="s">
        <v>241</v>
      </c>
      <c r="B590" s="1">
        <v>44561</v>
      </c>
      <c r="C590" t="s">
        <v>1109</v>
      </c>
      <c r="D590" t="s">
        <v>1110</v>
      </c>
      <c r="E590" s="4">
        <v>-647.69000000000017</v>
      </c>
      <c r="F590" t="s">
        <v>567</v>
      </c>
      <c r="G590" t="s">
        <v>511</v>
      </c>
      <c r="H590" t="s">
        <v>348</v>
      </c>
      <c r="I590" t="s">
        <v>349</v>
      </c>
      <c r="J590" t="s">
        <v>746</v>
      </c>
      <c r="L590" t="s">
        <v>348</v>
      </c>
      <c r="M590" t="s">
        <v>453</v>
      </c>
      <c r="N590" t="s">
        <v>573</v>
      </c>
    </row>
    <row r="591" spans="1:14" hidden="1" x14ac:dyDescent="0.25">
      <c r="A591" t="s">
        <v>241</v>
      </c>
      <c r="B591" s="1">
        <v>44561</v>
      </c>
      <c r="C591" t="s">
        <v>1115</v>
      </c>
      <c r="D591" t="s">
        <v>1116</v>
      </c>
      <c r="E591" s="4">
        <v>-270.6400000000192</v>
      </c>
      <c r="F591" t="s">
        <v>567</v>
      </c>
      <c r="G591" t="s">
        <v>511</v>
      </c>
      <c r="H591" t="s">
        <v>348</v>
      </c>
      <c r="I591" t="s">
        <v>349</v>
      </c>
      <c r="J591" t="s">
        <v>746</v>
      </c>
      <c r="L591" t="s">
        <v>348</v>
      </c>
      <c r="M591" t="s">
        <v>453</v>
      </c>
      <c r="N591" t="s">
        <v>573</v>
      </c>
    </row>
    <row r="592" spans="1:14" hidden="1" x14ac:dyDescent="0.25">
      <c r="A592" t="s">
        <v>241</v>
      </c>
      <c r="B592" s="1">
        <v>44561</v>
      </c>
      <c r="C592" t="s">
        <v>1219</v>
      </c>
      <c r="D592" t="s">
        <v>1220</v>
      </c>
      <c r="E592" s="4">
        <v>-443.75</v>
      </c>
      <c r="F592" t="s">
        <v>567</v>
      </c>
      <c r="G592" t="s">
        <v>511</v>
      </c>
      <c r="H592" t="s">
        <v>348</v>
      </c>
      <c r="I592" t="s">
        <v>349</v>
      </c>
      <c r="J592" t="s">
        <v>746</v>
      </c>
      <c r="L592" t="s">
        <v>348</v>
      </c>
      <c r="M592" t="s">
        <v>453</v>
      </c>
      <c r="N592" t="s">
        <v>573</v>
      </c>
    </row>
    <row r="593" spans="1:14" hidden="1" x14ac:dyDescent="0.25">
      <c r="A593" t="s">
        <v>241</v>
      </c>
      <c r="B593" s="1">
        <v>44561</v>
      </c>
      <c r="C593" t="s">
        <v>1117</v>
      </c>
      <c r="D593" t="s">
        <v>1118</v>
      </c>
      <c r="E593" s="4">
        <v>-1265.0699999999997</v>
      </c>
      <c r="F593" t="s">
        <v>567</v>
      </c>
      <c r="G593" t="s">
        <v>511</v>
      </c>
      <c r="H593" t="s">
        <v>348</v>
      </c>
      <c r="I593" t="s">
        <v>349</v>
      </c>
      <c r="J593" t="s">
        <v>746</v>
      </c>
      <c r="L593" t="s">
        <v>348</v>
      </c>
      <c r="M593" t="s">
        <v>453</v>
      </c>
      <c r="N593" t="s">
        <v>573</v>
      </c>
    </row>
    <row r="594" spans="1:14" hidden="1" x14ac:dyDescent="0.25">
      <c r="A594" t="s">
        <v>241</v>
      </c>
      <c r="B594" s="1">
        <v>44561</v>
      </c>
      <c r="C594" t="s">
        <v>1119</v>
      </c>
      <c r="D594" t="s">
        <v>1120</v>
      </c>
      <c r="E594" s="4">
        <v>-20328.949999999993</v>
      </c>
      <c r="F594" t="s">
        <v>567</v>
      </c>
      <c r="G594" t="s">
        <v>511</v>
      </c>
      <c r="H594" t="s">
        <v>348</v>
      </c>
      <c r="I594" t="s">
        <v>349</v>
      </c>
      <c r="J594" t="s">
        <v>684</v>
      </c>
      <c r="L594" t="s">
        <v>1121</v>
      </c>
      <c r="M594" t="s">
        <v>453</v>
      </c>
      <c r="N594" t="s">
        <v>573</v>
      </c>
    </row>
    <row r="595" spans="1:14" hidden="1" x14ac:dyDescent="0.25">
      <c r="A595" t="s">
        <v>241</v>
      </c>
      <c r="B595" s="1">
        <v>44561</v>
      </c>
      <c r="C595" t="s">
        <v>1122</v>
      </c>
      <c r="D595" t="s">
        <v>1123</v>
      </c>
      <c r="E595" s="4">
        <v>-3895.7500000000009</v>
      </c>
      <c r="F595" t="s">
        <v>567</v>
      </c>
      <c r="G595" t="s">
        <v>511</v>
      </c>
      <c r="H595" t="s">
        <v>348</v>
      </c>
      <c r="I595" t="s">
        <v>349</v>
      </c>
      <c r="J595" t="s">
        <v>746</v>
      </c>
      <c r="L595" t="s">
        <v>348</v>
      </c>
      <c r="M595" t="s">
        <v>457</v>
      </c>
      <c r="N595" t="s">
        <v>573</v>
      </c>
    </row>
    <row r="596" spans="1:14" hidden="1" x14ac:dyDescent="0.25">
      <c r="A596" t="s">
        <v>241</v>
      </c>
      <c r="B596" s="1">
        <v>44561</v>
      </c>
      <c r="C596" t="s">
        <v>1124</v>
      </c>
      <c r="D596" t="s">
        <v>1125</v>
      </c>
      <c r="E596" s="4">
        <v>-230549.41</v>
      </c>
      <c r="F596" t="s">
        <v>567</v>
      </c>
      <c r="G596" t="s">
        <v>511</v>
      </c>
      <c r="H596" t="s">
        <v>348</v>
      </c>
      <c r="I596" t="s">
        <v>349</v>
      </c>
      <c r="J596" t="s">
        <v>746</v>
      </c>
      <c r="L596" t="s">
        <v>348</v>
      </c>
      <c r="M596" t="s">
        <v>457</v>
      </c>
      <c r="N596" t="s">
        <v>573</v>
      </c>
    </row>
    <row r="597" spans="1:14" hidden="1" x14ac:dyDescent="0.25">
      <c r="A597" t="s">
        <v>241</v>
      </c>
      <c r="B597" s="1">
        <v>44592</v>
      </c>
      <c r="C597" t="s">
        <v>565</v>
      </c>
      <c r="D597" t="s">
        <v>566</v>
      </c>
      <c r="E597" s="4">
        <v>31419.21</v>
      </c>
      <c r="F597" t="s">
        <v>567</v>
      </c>
      <c r="G597" t="s">
        <v>471</v>
      </c>
      <c r="H597" t="s">
        <v>291</v>
      </c>
      <c r="I597" t="s">
        <v>292</v>
      </c>
      <c r="J597" t="s">
        <v>251</v>
      </c>
      <c r="L597" t="s">
        <v>376</v>
      </c>
      <c r="M597" t="s">
        <v>377</v>
      </c>
      <c r="N597" t="s">
        <v>486</v>
      </c>
    </row>
    <row r="598" spans="1:14" hidden="1" x14ac:dyDescent="0.25">
      <c r="A598" t="s">
        <v>241</v>
      </c>
      <c r="B598" s="1">
        <v>44592</v>
      </c>
      <c r="C598" t="s">
        <v>568</v>
      </c>
      <c r="D598" t="s">
        <v>569</v>
      </c>
      <c r="E598" s="4">
        <v>12170.96</v>
      </c>
      <c r="F598" t="s">
        <v>567</v>
      </c>
      <c r="G598" t="s">
        <v>471</v>
      </c>
      <c r="H598" t="s">
        <v>291</v>
      </c>
      <c r="I598" t="s">
        <v>292</v>
      </c>
      <c r="J598" t="s">
        <v>251</v>
      </c>
      <c r="L598" t="s">
        <v>376</v>
      </c>
      <c r="M598" t="s">
        <v>377</v>
      </c>
      <c r="N598" t="s">
        <v>486</v>
      </c>
    </row>
    <row r="599" spans="1:14" hidden="1" x14ac:dyDescent="0.25">
      <c r="A599" t="s">
        <v>241</v>
      </c>
      <c r="B599" s="1">
        <v>44592</v>
      </c>
      <c r="C599" t="s">
        <v>574</v>
      </c>
      <c r="D599" t="s">
        <v>575</v>
      </c>
      <c r="E599" s="4">
        <v>7055.0199999999995</v>
      </c>
      <c r="F599" t="s">
        <v>567</v>
      </c>
      <c r="G599" t="s">
        <v>471</v>
      </c>
      <c r="H599" t="s">
        <v>291</v>
      </c>
      <c r="I599" t="s">
        <v>292</v>
      </c>
      <c r="J599" t="s">
        <v>251</v>
      </c>
      <c r="L599" t="s">
        <v>376</v>
      </c>
      <c r="M599" t="s">
        <v>377</v>
      </c>
      <c r="N599" t="s">
        <v>486</v>
      </c>
    </row>
    <row r="600" spans="1:14" hidden="1" x14ac:dyDescent="0.25">
      <c r="A600" t="s">
        <v>241</v>
      </c>
      <c r="B600" s="1">
        <v>44592</v>
      </c>
      <c r="C600" t="s">
        <v>578</v>
      </c>
      <c r="D600" t="s">
        <v>579</v>
      </c>
      <c r="E600" s="4">
        <v>99.159999999999982</v>
      </c>
      <c r="F600" t="s">
        <v>567</v>
      </c>
      <c r="G600" t="s">
        <v>471</v>
      </c>
      <c r="H600" t="s">
        <v>298</v>
      </c>
      <c r="I600" t="s">
        <v>299</v>
      </c>
      <c r="J600" t="s">
        <v>258</v>
      </c>
      <c r="L600" t="s">
        <v>376</v>
      </c>
      <c r="M600" t="s">
        <v>377</v>
      </c>
      <c r="N600" t="s">
        <v>487</v>
      </c>
    </row>
    <row r="601" spans="1:14" hidden="1" x14ac:dyDescent="0.25">
      <c r="A601" t="s">
        <v>241</v>
      </c>
      <c r="B601" s="1">
        <v>44592</v>
      </c>
      <c r="C601" t="s">
        <v>582</v>
      </c>
      <c r="D601" t="s">
        <v>583</v>
      </c>
      <c r="E601" s="4">
        <v>3670.5400000000004</v>
      </c>
      <c r="F601" t="s">
        <v>567</v>
      </c>
      <c r="G601" t="s">
        <v>471</v>
      </c>
      <c r="H601" t="s">
        <v>291</v>
      </c>
      <c r="I601" t="s">
        <v>292</v>
      </c>
      <c r="J601" t="s">
        <v>251</v>
      </c>
      <c r="L601" t="s">
        <v>376</v>
      </c>
      <c r="M601" t="s">
        <v>377</v>
      </c>
      <c r="N601" t="s">
        <v>482</v>
      </c>
    </row>
    <row r="602" spans="1:14" hidden="1" x14ac:dyDescent="0.25">
      <c r="A602" t="s">
        <v>241</v>
      </c>
      <c r="B602" s="1">
        <v>44592</v>
      </c>
      <c r="C602" t="s">
        <v>586</v>
      </c>
      <c r="D602" t="s">
        <v>587</v>
      </c>
      <c r="E602" s="4">
        <v>730.06000000000017</v>
      </c>
      <c r="F602" t="s">
        <v>567</v>
      </c>
      <c r="G602" t="s">
        <v>471</v>
      </c>
      <c r="H602" t="s">
        <v>298</v>
      </c>
      <c r="I602" t="s">
        <v>299</v>
      </c>
      <c r="J602" t="s">
        <v>258</v>
      </c>
      <c r="L602" t="s">
        <v>376</v>
      </c>
      <c r="M602" t="s">
        <v>377</v>
      </c>
      <c r="N602" t="s">
        <v>487</v>
      </c>
    </row>
    <row r="603" spans="1:14" hidden="1" x14ac:dyDescent="0.25">
      <c r="A603" t="s">
        <v>241</v>
      </c>
      <c r="B603" s="1">
        <v>44592</v>
      </c>
      <c r="C603" t="s">
        <v>590</v>
      </c>
      <c r="D603" t="s">
        <v>591</v>
      </c>
      <c r="E603" s="4">
        <v>683.27</v>
      </c>
      <c r="F603" t="s">
        <v>567</v>
      </c>
      <c r="G603" t="s">
        <v>471</v>
      </c>
      <c r="H603" t="s">
        <v>298</v>
      </c>
      <c r="I603" t="s">
        <v>299</v>
      </c>
      <c r="J603" t="s">
        <v>258</v>
      </c>
      <c r="L603" t="s">
        <v>376</v>
      </c>
      <c r="M603" t="s">
        <v>377</v>
      </c>
      <c r="N603" t="s">
        <v>487</v>
      </c>
    </row>
    <row r="604" spans="1:14" hidden="1" x14ac:dyDescent="0.25">
      <c r="A604" t="s">
        <v>241</v>
      </c>
      <c r="B604" s="1">
        <v>44592</v>
      </c>
      <c r="C604" t="s">
        <v>595</v>
      </c>
      <c r="D604" t="s">
        <v>596</v>
      </c>
      <c r="E604" s="4">
        <v>621.88</v>
      </c>
      <c r="F604" t="s">
        <v>567</v>
      </c>
      <c r="G604" t="s">
        <v>471</v>
      </c>
      <c r="H604" t="s">
        <v>311</v>
      </c>
      <c r="I604" t="s">
        <v>312</v>
      </c>
      <c r="J604" t="s">
        <v>264</v>
      </c>
      <c r="L604" t="s">
        <v>376</v>
      </c>
      <c r="M604" t="s">
        <v>377</v>
      </c>
      <c r="N604" t="s">
        <v>477</v>
      </c>
    </row>
    <row r="605" spans="1:14" hidden="1" x14ac:dyDescent="0.25">
      <c r="A605" t="s">
        <v>241</v>
      </c>
      <c r="B605" s="1">
        <v>44592</v>
      </c>
      <c r="C605" t="s">
        <v>603</v>
      </c>
      <c r="D605" t="s">
        <v>604</v>
      </c>
      <c r="E605" s="4">
        <v>876.19999999999993</v>
      </c>
      <c r="F605" t="s">
        <v>567</v>
      </c>
      <c r="G605" t="s">
        <v>471</v>
      </c>
      <c r="H605" t="s">
        <v>311</v>
      </c>
      <c r="I605" t="s">
        <v>312</v>
      </c>
      <c r="J605" t="s">
        <v>264</v>
      </c>
      <c r="L605" t="s">
        <v>376</v>
      </c>
      <c r="M605" t="s">
        <v>377</v>
      </c>
      <c r="N605" t="s">
        <v>487</v>
      </c>
    </row>
    <row r="606" spans="1:14" hidden="1" x14ac:dyDescent="0.25">
      <c r="A606" t="s">
        <v>241</v>
      </c>
      <c r="B606" s="1">
        <v>44592</v>
      </c>
      <c r="C606" t="s">
        <v>1128</v>
      </c>
      <c r="D606" t="s">
        <v>1129</v>
      </c>
      <c r="E606" s="4">
        <v>9702</v>
      </c>
      <c r="F606" t="s">
        <v>567</v>
      </c>
      <c r="G606" t="s">
        <v>471</v>
      </c>
      <c r="H606" t="s">
        <v>291</v>
      </c>
      <c r="I606" t="s">
        <v>292</v>
      </c>
      <c r="J606" t="s">
        <v>251</v>
      </c>
      <c r="L606" t="s">
        <v>376</v>
      </c>
      <c r="M606" t="s">
        <v>377</v>
      </c>
      <c r="N606" t="s">
        <v>486</v>
      </c>
    </row>
    <row r="607" spans="1:14" hidden="1" x14ac:dyDescent="0.25">
      <c r="A607" t="s">
        <v>241</v>
      </c>
      <c r="B607" s="1">
        <v>44592</v>
      </c>
      <c r="C607" t="s">
        <v>1130</v>
      </c>
      <c r="D607" t="s">
        <v>1131</v>
      </c>
      <c r="E607" s="4">
        <v>22468.06</v>
      </c>
      <c r="F607" t="s">
        <v>567</v>
      </c>
      <c r="G607" t="s">
        <v>471</v>
      </c>
      <c r="H607" t="s">
        <v>291</v>
      </c>
      <c r="I607" t="s">
        <v>292</v>
      </c>
      <c r="J607" t="s">
        <v>251</v>
      </c>
      <c r="L607" t="s">
        <v>376</v>
      </c>
      <c r="M607" t="s">
        <v>377</v>
      </c>
      <c r="N607" t="s">
        <v>487</v>
      </c>
    </row>
    <row r="608" spans="1:14" hidden="1" x14ac:dyDescent="0.25">
      <c r="A608" t="s">
        <v>241</v>
      </c>
      <c r="B608" s="1">
        <v>44592</v>
      </c>
      <c r="C608" t="s">
        <v>627</v>
      </c>
      <c r="D608" t="s">
        <v>628</v>
      </c>
      <c r="E608" s="4">
        <v>16072.400000000001</v>
      </c>
      <c r="F608" t="s">
        <v>567</v>
      </c>
      <c r="G608" t="s">
        <v>471</v>
      </c>
      <c r="H608" t="s">
        <v>295</v>
      </c>
      <c r="I608" t="s">
        <v>254</v>
      </c>
      <c r="J608" t="s">
        <v>253</v>
      </c>
      <c r="L608" t="s">
        <v>378</v>
      </c>
      <c r="M608" t="s">
        <v>379</v>
      </c>
      <c r="N608" t="s">
        <v>486</v>
      </c>
    </row>
    <row r="609" spans="1:14" hidden="1" x14ac:dyDescent="0.25">
      <c r="A609" t="s">
        <v>241</v>
      </c>
      <c r="B609" s="1">
        <v>44592</v>
      </c>
      <c r="C609" t="s">
        <v>631</v>
      </c>
      <c r="D609" t="s">
        <v>632</v>
      </c>
      <c r="E609" s="4">
        <v>289.2</v>
      </c>
      <c r="F609" t="s">
        <v>567</v>
      </c>
      <c r="G609" t="s">
        <v>471</v>
      </c>
      <c r="H609" t="s">
        <v>301</v>
      </c>
      <c r="I609" t="s">
        <v>302</v>
      </c>
      <c r="J609" t="s">
        <v>258</v>
      </c>
      <c r="L609" t="s">
        <v>378</v>
      </c>
      <c r="M609" t="s">
        <v>379</v>
      </c>
      <c r="N609" t="s">
        <v>486</v>
      </c>
    </row>
    <row r="610" spans="1:14" hidden="1" x14ac:dyDescent="0.25">
      <c r="A610" t="s">
        <v>241</v>
      </c>
      <c r="B610" s="1">
        <v>44592</v>
      </c>
      <c r="C610" t="s">
        <v>633</v>
      </c>
      <c r="D610" t="s">
        <v>634</v>
      </c>
      <c r="E610" s="4">
        <v>1489.85</v>
      </c>
      <c r="F610" t="s">
        <v>567</v>
      </c>
      <c r="G610" t="s">
        <v>471</v>
      </c>
      <c r="H610" t="s">
        <v>295</v>
      </c>
      <c r="I610" t="s">
        <v>254</v>
      </c>
      <c r="J610" t="s">
        <v>253</v>
      </c>
      <c r="L610" t="s">
        <v>378</v>
      </c>
      <c r="M610" t="s">
        <v>379</v>
      </c>
      <c r="N610" t="s">
        <v>486</v>
      </c>
    </row>
    <row r="611" spans="1:14" hidden="1" x14ac:dyDescent="0.25">
      <c r="A611" t="s">
        <v>241</v>
      </c>
      <c r="B611" s="1">
        <v>44592</v>
      </c>
      <c r="C611" t="s">
        <v>644</v>
      </c>
      <c r="D611" t="s">
        <v>645</v>
      </c>
      <c r="E611" s="4">
        <v>36715.599999999999</v>
      </c>
      <c r="F611" t="s">
        <v>567</v>
      </c>
      <c r="G611" t="s">
        <v>471</v>
      </c>
      <c r="H611" t="s">
        <v>295</v>
      </c>
      <c r="I611" t="s">
        <v>254</v>
      </c>
      <c r="J611" t="s">
        <v>253</v>
      </c>
      <c r="L611" t="s">
        <v>378</v>
      </c>
      <c r="M611" t="s">
        <v>379</v>
      </c>
      <c r="N611" t="s">
        <v>486</v>
      </c>
    </row>
    <row r="612" spans="1:14" hidden="1" x14ac:dyDescent="0.25">
      <c r="A612" t="s">
        <v>241</v>
      </c>
      <c r="B612" s="1">
        <v>44592</v>
      </c>
      <c r="C612" t="s">
        <v>646</v>
      </c>
      <c r="D612" t="s">
        <v>647</v>
      </c>
      <c r="E612" s="4">
        <v>2216.5</v>
      </c>
      <c r="F612" t="s">
        <v>567</v>
      </c>
      <c r="G612" t="s">
        <v>471</v>
      </c>
      <c r="H612" t="s">
        <v>295</v>
      </c>
      <c r="I612" t="s">
        <v>254</v>
      </c>
      <c r="J612" t="s">
        <v>253</v>
      </c>
      <c r="L612" t="s">
        <v>378</v>
      </c>
      <c r="M612" t="s">
        <v>379</v>
      </c>
      <c r="N612" t="s">
        <v>486</v>
      </c>
    </row>
    <row r="613" spans="1:14" hidden="1" x14ac:dyDescent="0.25">
      <c r="A613" t="s">
        <v>241</v>
      </c>
      <c r="B613" s="1">
        <v>44592</v>
      </c>
      <c r="C613" t="s">
        <v>676</v>
      </c>
      <c r="D613" t="s">
        <v>677</v>
      </c>
      <c r="E613" s="4">
        <v>5820</v>
      </c>
      <c r="F613" t="s">
        <v>567</v>
      </c>
      <c r="G613" t="s">
        <v>471</v>
      </c>
      <c r="H613" t="s">
        <v>308</v>
      </c>
      <c r="I613" t="s">
        <v>309</v>
      </c>
      <c r="J613" t="s">
        <v>264</v>
      </c>
      <c r="L613" t="s">
        <v>378</v>
      </c>
      <c r="M613" t="s">
        <v>379</v>
      </c>
      <c r="N613" t="s">
        <v>477</v>
      </c>
    </row>
    <row r="614" spans="1:14" hidden="1" x14ac:dyDescent="0.25">
      <c r="A614" t="s">
        <v>241</v>
      </c>
      <c r="B614" s="1">
        <v>44592</v>
      </c>
      <c r="C614" t="s">
        <v>698</v>
      </c>
      <c r="D614" t="s">
        <v>699</v>
      </c>
      <c r="E614" s="4">
        <v>900</v>
      </c>
      <c r="F614" t="s">
        <v>567</v>
      </c>
      <c r="G614" t="s">
        <v>471</v>
      </c>
      <c r="H614" t="s">
        <v>308</v>
      </c>
      <c r="I614" t="s">
        <v>309</v>
      </c>
      <c r="J614" t="s">
        <v>264</v>
      </c>
      <c r="L614" t="s">
        <v>378</v>
      </c>
      <c r="M614" t="s">
        <v>379</v>
      </c>
      <c r="N614" t="s">
        <v>487</v>
      </c>
    </row>
    <row r="615" spans="1:14" hidden="1" x14ac:dyDescent="0.25">
      <c r="A615" t="s">
        <v>241</v>
      </c>
      <c r="B615" s="1">
        <v>44592</v>
      </c>
      <c r="C615" t="s">
        <v>1132</v>
      </c>
      <c r="D615" t="s">
        <v>1133</v>
      </c>
      <c r="E615" s="4">
        <v>5950</v>
      </c>
      <c r="F615" t="s">
        <v>567</v>
      </c>
      <c r="G615" t="s">
        <v>471</v>
      </c>
      <c r="H615" t="s">
        <v>308</v>
      </c>
      <c r="I615" t="s">
        <v>309</v>
      </c>
      <c r="J615" t="s">
        <v>264</v>
      </c>
      <c r="L615" t="s">
        <v>378</v>
      </c>
      <c r="M615" t="s">
        <v>379</v>
      </c>
      <c r="N615" t="s">
        <v>480</v>
      </c>
    </row>
    <row r="616" spans="1:14" hidden="1" x14ac:dyDescent="0.25">
      <c r="A616" t="s">
        <v>241</v>
      </c>
      <c r="B616" s="1">
        <v>44592</v>
      </c>
      <c r="C616" t="s">
        <v>1136</v>
      </c>
      <c r="D616" t="s">
        <v>1137</v>
      </c>
      <c r="E616" s="4">
        <v>4766.67</v>
      </c>
      <c r="F616" t="s">
        <v>567</v>
      </c>
      <c r="G616" t="s">
        <v>471</v>
      </c>
      <c r="H616" t="s">
        <v>308</v>
      </c>
      <c r="I616" t="s">
        <v>309</v>
      </c>
      <c r="J616" t="s">
        <v>264</v>
      </c>
      <c r="L616" t="s">
        <v>378</v>
      </c>
      <c r="M616" t="s">
        <v>379</v>
      </c>
      <c r="N616" t="s">
        <v>487</v>
      </c>
    </row>
    <row r="617" spans="1:14" hidden="1" x14ac:dyDescent="0.25">
      <c r="A617" t="s">
        <v>241</v>
      </c>
      <c r="B617" s="1">
        <v>44592</v>
      </c>
      <c r="C617" t="s">
        <v>1221</v>
      </c>
      <c r="D617" t="s">
        <v>1222</v>
      </c>
      <c r="E617" s="4">
        <v>380</v>
      </c>
      <c r="F617" t="s">
        <v>567</v>
      </c>
      <c r="G617" t="s">
        <v>471</v>
      </c>
      <c r="H617" t="s">
        <v>317</v>
      </c>
      <c r="I617" t="s">
        <v>318</v>
      </c>
      <c r="J617" t="s">
        <v>276</v>
      </c>
      <c r="L617" t="s">
        <v>390</v>
      </c>
      <c r="M617" t="s">
        <v>391</v>
      </c>
      <c r="N617" t="s">
        <v>487</v>
      </c>
    </row>
    <row r="618" spans="1:14" hidden="1" x14ac:dyDescent="0.25">
      <c r="A618" t="s">
        <v>241</v>
      </c>
      <c r="B618" s="1">
        <v>44592</v>
      </c>
      <c r="C618" t="s">
        <v>704</v>
      </c>
      <c r="D618" t="s">
        <v>705</v>
      </c>
      <c r="E618" s="4">
        <v>5733.1200000000008</v>
      </c>
      <c r="F618" t="s">
        <v>567</v>
      </c>
      <c r="G618" t="s">
        <v>471</v>
      </c>
      <c r="H618" t="s">
        <v>311</v>
      </c>
      <c r="I618" t="s">
        <v>312</v>
      </c>
      <c r="J618" t="s">
        <v>264</v>
      </c>
      <c r="L618" t="s">
        <v>378</v>
      </c>
      <c r="M618" t="s">
        <v>379</v>
      </c>
      <c r="N618" t="s">
        <v>487</v>
      </c>
    </row>
    <row r="619" spans="1:14" hidden="1" x14ac:dyDescent="0.25">
      <c r="A619" t="s">
        <v>241</v>
      </c>
      <c r="B619" s="1">
        <v>44592</v>
      </c>
      <c r="C619" t="s">
        <v>708</v>
      </c>
      <c r="D619" t="s">
        <v>709</v>
      </c>
      <c r="E619" s="4">
        <v>1414.1000000000001</v>
      </c>
      <c r="F619" t="s">
        <v>567</v>
      </c>
      <c r="G619" t="s">
        <v>471</v>
      </c>
      <c r="H619" t="s">
        <v>301</v>
      </c>
      <c r="I619" t="s">
        <v>302</v>
      </c>
      <c r="J619" t="s">
        <v>258</v>
      </c>
      <c r="L619" t="s">
        <v>378</v>
      </c>
      <c r="M619" t="s">
        <v>379</v>
      </c>
      <c r="N619" t="s">
        <v>482</v>
      </c>
    </row>
    <row r="620" spans="1:14" hidden="1" x14ac:dyDescent="0.25">
      <c r="A620" t="s">
        <v>241</v>
      </c>
      <c r="B620" s="1">
        <v>44592</v>
      </c>
      <c r="C620" t="s">
        <v>712</v>
      </c>
      <c r="D620" t="s">
        <v>713</v>
      </c>
      <c r="E620" s="4">
        <v>916.69</v>
      </c>
      <c r="F620" t="s">
        <v>567</v>
      </c>
      <c r="G620" t="s">
        <v>471</v>
      </c>
      <c r="H620" t="s">
        <v>311</v>
      </c>
      <c r="I620" t="s">
        <v>312</v>
      </c>
      <c r="J620" t="s">
        <v>264</v>
      </c>
      <c r="L620" t="s">
        <v>378</v>
      </c>
      <c r="M620" t="s">
        <v>379</v>
      </c>
      <c r="N620" t="s">
        <v>487</v>
      </c>
    </row>
    <row r="621" spans="1:14" hidden="1" x14ac:dyDescent="0.25">
      <c r="A621" t="s">
        <v>241</v>
      </c>
      <c r="B621" s="1">
        <v>44592</v>
      </c>
      <c r="C621" t="s">
        <v>719</v>
      </c>
      <c r="D621" t="s">
        <v>720</v>
      </c>
      <c r="E621" s="4">
        <v>2577.7299999999996</v>
      </c>
      <c r="F621" t="s">
        <v>567</v>
      </c>
      <c r="G621" t="s">
        <v>471</v>
      </c>
      <c r="H621" t="s">
        <v>311</v>
      </c>
      <c r="I621" t="s">
        <v>312</v>
      </c>
      <c r="J621" t="s">
        <v>264</v>
      </c>
      <c r="L621" t="s">
        <v>378</v>
      </c>
      <c r="M621" t="s">
        <v>379</v>
      </c>
      <c r="N621" t="s">
        <v>487</v>
      </c>
    </row>
    <row r="622" spans="1:14" hidden="1" x14ac:dyDescent="0.25">
      <c r="A622" t="s">
        <v>241</v>
      </c>
      <c r="B622" s="1">
        <v>44592</v>
      </c>
      <c r="C622" t="s">
        <v>726</v>
      </c>
      <c r="D622" t="s">
        <v>727</v>
      </c>
      <c r="E622" s="4">
        <v>1323.5</v>
      </c>
      <c r="F622" t="s">
        <v>567</v>
      </c>
      <c r="G622" t="s">
        <v>471</v>
      </c>
      <c r="H622" t="s">
        <v>301</v>
      </c>
      <c r="I622" t="s">
        <v>302</v>
      </c>
      <c r="J622" t="s">
        <v>258</v>
      </c>
      <c r="L622" t="s">
        <v>378</v>
      </c>
      <c r="M622" t="s">
        <v>379</v>
      </c>
      <c r="N622" t="s">
        <v>486</v>
      </c>
    </row>
    <row r="623" spans="1:14" hidden="1" x14ac:dyDescent="0.25">
      <c r="A623" t="s">
        <v>241</v>
      </c>
      <c r="B623" s="1">
        <v>44592</v>
      </c>
      <c r="C623" t="s">
        <v>738</v>
      </c>
      <c r="D623" t="s">
        <v>739</v>
      </c>
      <c r="E623" s="4">
        <v>952</v>
      </c>
      <c r="F623" t="s">
        <v>567</v>
      </c>
      <c r="G623" t="s">
        <v>471</v>
      </c>
      <c r="H623" t="s">
        <v>301</v>
      </c>
      <c r="I623" t="s">
        <v>302</v>
      </c>
      <c r="J623" t="s">
        <v>258</v>
      </c>
      <c r="L623" t="s">
        <v>378</v>
      </c>
      <c r="M623" t="s">
        <v>379</v>
      </c>
      <c r="N623" t="s">
        <v>487</v>
      </c>
    </row>
    <row r="624" spans="1:14" hidden="1" x14ac:dyDescent="0.25">
      <c r="A624" t="s">
        <v>241</v>
      </c>
      <c r="B624" s="1">
        <v>44592</v>
      </c>
      <c r="C624" t="s">
        <v>747</v>
      </c>
      <c r="D624" t="s">
        <v>748</v>
      </c>
      <c r="E624" s="4">
        <v>9404.61</v>
      </c>
      <c r="F624" t="s">
        <v>567</v>
      </c>
      <c r="G624" t="s">
        <v>471</v>
      </c>
      <c r="H624" t="s">
        <v>308</v>
      </c>
      <c r="I624" t="s">
        <v>309</v>
      </c>
      <c r="J624" t="s">
        <v>264</v>
      </c>
      <c r="L624" t="s">
        <v>378</v>
      </c>
      <c r="M624" t="s">
        <v>379</v>
      </c>
      <c r="N624" t="s">
        <v>487</v>
      </c>
    </row>
    <row r="625" spans="1:14" hidden="1" x14ac:dyDescent="0.25">
      <c r="A625" t="s">
        <v>241</v>
      </c>
      <c r="B625" s="1">
        <v>44592</v>
      </c>
      <c r="C625" t="s">
        <v>767</v>
      </c>
      <c r="D625" t="s">
        <v>768</v>
      </c>
      <c r="E625" s="4">
        <v>122</v>
      </c>
      <c r="F625" t="s">
        <v>567</v>
      </c>
      <c r="G625" t="s">
        <v>471</v>
      </c>
      <c r="H625" t="s">
        <v>308</v>
      </c>
      <c r="I625" t="s">
        <v>309</v>
      </c>
      <c r="J625" t="s">
        <v>264</v>
      </c>
      <c r="L625" t="s">
        <v>378</v>
      </c>
      <c r="M625" t="s">
        <v>379</v>
      </c>
      <c r="N625" t="s">
        <v>480</v>
      </c>
    </row>
    <row r="626" spans="1:14" hidden="1" x14ac:dyDescent="0.25">
      <c r="A626" t="s">
        <v>241</v>
      </c>
      <c r="B626" s="1">
        <v>44592</v>
      </c>
      <c r="C626" t="s">
        <v>769</v>
      </c>
      <c r="D626" t="s">
        <v>770</v>
      </c>
      <c r="E626" s="4">
        <v>84</v>
      </c>
      <c r="F626" t="s">
        <v>567</v>
      </c>
      <c r="G626" t="s">
        <v>471</v>
      </c>
      <c r="H626" t="s">
        <v>311</v>
      </c>
      <c r="I626" t="s">
        <v>312</v>
      </c>
      <c r="J626" t="s">
        <v>264</v>
      </c>
      <c r="L626" t="s">
        <v>378</v>
      </c>
      <c r="M626" t="s">
        <v>379</v>
      </c>
      <c r="N626" t="s">
        <v>487</v>
      </c>
    </row>
    <row r="627" spans="1:14" hidden="1" x14ac:dyDescent="0.25">
      <c r="A627" t="s">
        <v>241</v>
      </c>
      <c r="B627" s="1">
        <v>44592</v>
      </c>
      <c r="C627" t="s">
        <v>775</v>
      </c>
      <c r="D627" t="s">
        <v>776</v>
      </c>
      <c r="E627" s="4">
        <v>212.92</v>
      </c>
      <c r="F627" t="s">
        <v>567</v>
      </c>
      <c r="G627" t="s">
        <v>471</v>
      </c>
      <c r="H627" t="s">
        <v>311</v>
      </c>
      <c r="I627" t="s">
        <v>312</v>
      </c>
      <c r="J627" t="s">
        <v>264</v>
      </c>
      <c r="L627" t="s">
        <v>378</v>
      </c>
      <c r="M627" t="s">
        <v>379</v>
      </c>
      <c r="N627" t="s">
        <v>487</v>
      </c>
    </row>
    <row r="628" spans="1:14" hidden="1" x14ac:dyDescent="0.25">
      <c r="A628" t="s">
        <v>241</v>
      </c>
      <c r="B628" s="1">
        <v>44592</v>
      </c>
      <c r="C628" t="s">
        <v>777</v>
      </c>
      <c r="D628" t="s">
        <v>778</v>
      </c>
      <c r="E628" s="4">
        <v>413</v>
      </c>
      <c r="F628" t="s">
        <v>567</v>
      </c>
      <c r="G628" t="s">
        <v>471</v>
      </c>
      <c r="H628" t="s">
        <v>311</v>
      </c>
      <c r="I628" t="s">
        <v>312</v>
      </c>
      <c r="J628" t="s">
        <v>264</v>
      </c>
      <c r="L628" t="s">
        <v>378</v>
      </c>
      <c r="M628" t="s">
        <v>379</v>
      </c>
      <c r="N628" t="s">
        <v>485</v>
      </c>
    </row>
    <row r="629" spans="1:14" hidden="1" x14ac:dyDescent="0.25">
      <c r="A629" t="s">
        <v>241</v>
      </c>
      <c r="B629" s="1">
        <v>44592</v>
      </c>
      <c r="C629" t="s">
        <v>781</v>
      </c>
      <c r="D629" t="s">
        <v>782</v>
      </c>
      <c r="E629" s="4">
        <v>54.05</v>
      </c>
      <c r="F629" t="s">
        <v>567</v>
      </c>
      <c r="G629" t="s">
        <v>471</v>
      </c>
      <c r="H629" t="s">
        <v>311</v>
      </c>
      <c r="I629" t="s">
        <v>312</v>
      </c>
      <c r="J629" t="s">
        <v>264</v>
      </c>
      <c r="L629" t="s">
        <v>378</v>
      </c>
      <c r="M629" t="s">
        <v>379</v>
      </c>
      <c r="N629" t="s">
        <v>485</v>
      </c>
    </row>
    <row r="630" spans="1:14" hidden="1" x14ac:dyDescent="0.25">
      <c r="A630" t="s">
        <v>241</v>
      </c>
      <c r="B630" s="1">
        <v>44592</v>
      </c>
      <c r="C630" t="s">
        <v>788</v>
      </c>
      <c r="D630" t="s">
        <v>789</v>
      </c>
      <c r="E630" s="4">
        <v>1963.99</v>
      </c>
      <c r="F630" t="s">
        <v>567</v>
      </c>
      <c r="G630" t="s">
        <v>471</v>
      </c>
      <c r="H630" t="s">
        <v>311</v>
      </c>
      <c r="I630" t="s">
        <v>312</v>
      </c>
      <c r="J630" t="s">
        <v>264</v>
      </c>
      <c r="L630" t="s">
        <v>378</v>
      </c>
      <c r="M630" t="s">
        <v>379</v>
      </c>
      <c r="N630" t="s">
        <v>485</v>
      </c>
    </row>
    <row r="631" spans="1:14" hidden="1" x14ac:dyDescent="0.25">
      <c r="A631" t="s">
        <v>241</v>
      </c>
      <c r="B631" s="1">
        <v>44592</v>
      </c>
      <c r="C631" t="s">
        <v>1223</v>
      </c>
      <c r="D631" t="s">
        <v>1224</v>
      </c>
      <c r="E631" s="4">
        <v>3000</v>
      </c>
      <c r="F631" t="s">
        <v>567</v>
      </c>
      <c r="G631" t="s">
        <v>471</v>
      </c>
      <c r="H631" t="s">
        <v>317</v>
      </c>
      <c r="I631" t="s">
        <v>318</v>
      </c>
      <c r="J631" t="s">
        <v>276</v>
      </c>
      <c r="L631" t="s">
        <v>390</v>
      </c>
      <c r="M631" t="s">
        <v>391</v>
      </c>
      <c r="N631" t="s">
        <v>487</v>
      </c>
    </row>
    <row r="632" spans="1:14" hidden="1" x14ac:dyDescent="0.25">
      <c r="A632" t="s">
        <v>241</v>
      </c>
      <c r="B632" s="1">
        <v>44592</v>
      </c>
      <c r="C632" t="s">
        <v>1225</v>
      </c>
      <c r="D632" t="s">
        <v>1226</v>
      </c>
      <c r="E632" s="4">
        <v>186</v>
      </c>
      <c r="F632" t="s">
        <v>567</v>
      </c>
      <c r="G632" t="s">
        <v>471</v>
      </c>
      <c r="H632" t="s">
        <v>308</v>
      </c>
      <c r="I632" t="s">
        <v>309</v>
      </c>
      <c r="J632" t="s">
        <v>264</v>
      </c>
      <c r="L632" t="s">
        <v>378</v>
      </c>
      <c r="M632" t="s">
        <v>379</v>
      </c>
      <c r="N632" t="s">
        <v>480</v>
      </c>
    </row>
    <row r="633" spans="1:14" hidden="1" x14ac:dyDescent="0.25">
      <c r="A633" t="s">
        <v>241</v>
      </c>
      <c r="B633" s="1">
        <v>44592</v>
      </c>
      <c r="C633" t="s">
        <v>794</v>
      </c>
      <c r="D633" t="s">
        <v>795</v>
      </c>
      <c r="E633" s="4">
        <v>4426.7700000000004</v>
      </c>
      <c r="F633" t="s">
        <v>567</v>
      </c>
      <c r="G633" t="s">
        <v>471</v>
      </c>
      <c r="H633" t="s">
        <v>301</v>
      </c>
      <c r="I633" t="s">
        <v>302</v>
      </c>
      <c r="J633" t="s">
        <v>258</v>
      </c>
      <c r="L633" t="s">
        <v>378</v>
      </c>
      <c r="M633" t="s">
        <v>379</v>
      </c>
      <c r="N633" t="s">
        <v>482</v>
      </c>
    </row>
    <row r="634" spans="1:14" hidden="1" x14ac:dyDescent="0.25">
      <c r="A634" t="s">
        <v>241</v>
      </c>
      <c r="B634" s="1">
        <v>44592</v>
      </c>
      <c r="C634" t="s">
        <v>796</v>
      </c>
      <c r="D634" t="s">
        <v>797</v>
      </c>
      <c r="E634" s="4">
        <v>220.33</v>
      </c>
      <c r="F634" t="s">
        <v>567</v>
      </c>
      <c r="G634" t="s">
        <v>471</v>
      </c>
      <c r="H634" t="s">
        <v>301</v>
      </c>
      <c r="I634" t="s">
        <v>302</v>
      </c>
      <c r="J634" t="s">
        <v>258</v>
      </c>
      <c r="L634" t="s">
        <v>378</v>
      </c>
      <c r="M634" t="s">
        <v>379</v>
      </c>
      <c r="N634" t="s">
        <v>482</v>
      </c>
    </row>
    <row r="635" spans="1:14" hidden="1" x14ac:dyDescent="0.25">
      <c r="A635" t="s">
        <v>241</v>
      </c>
      <c r="B635" s="1">
        <v>44592</v>
      </c>
      <c r="C635" t="s">
        <v>800</v>
      </c>
      <c r="D635" t="s">
        <v>801</v>
      </c>
      <c r="E635" s="4">
        <v>1980</v>
      </c>
      <c r="F635" t="s">
        <v>567</v>
      </c>
      <c r="G635" t="s">
        <v>471</v>
      </c>
      <c r="H635" t="s">
        <v>308</v>
      </c>
      <c r="I635" t="s">
        <v>309</v>
      </c>
      <c r="J635" t="s">
        <v>264</v>
      </c>
      <c r="L635" t="s">
        <v>378</v>
      </c>
      <c r="M635" t="s">
        <v>379</v>
      </c>
      <c r="N635" t="s">
        <v>487</v>
      </c>
    </row>
    <row r="636" spans="1:14" hidden="1" x14ac:dyDescent="0.25">
      <c r="A636" t="s">
        <v>241</v>
      </c>
      <c r="B636" s="1">
        <v>44592</v>
      </c>
      <c r="C636" t="s">
        <v>802</v>
      </c>
      <c r="D636" t="s">
        <v>803</v>
      </c>
      <c r="E636" s="4">
        <v>105</v>
      </c>
      <c r="F636" t="s">
        <v>567</v>
      </c>
      <c r="G636" t="s">
        <v>471</v>
      </c>
      <c r="H636" t="s">
        <v>308</v>
      </c>
      <c r="I636" t="s">
        <v>309</v>
      </c>
      <c r="J636" t="s">
        <v>264</v>
      </c>
      <c r="L636" t="s">
        <v>378</v>
      </c>
      <c r="M636" t="s">
        <v>379</v>
      </c>
      <c r="N636" t="s">
        <v>487</v>
      </c>
    </row>
    <row r="637" spans="1:14" hidden="1" x14ac:dyDescent="0.25">
      <c r="A637" t="s">
        <v>241</v>
      </c>
      <c r="B637" s="1">
        <v>44592</v>
      </c>
      <c r="C637" t="s">
        <v>804</v>
      </c>
      <c r="D637" t="s">
        <v>805</v>
      </c>
      <c r="E637" s="4">
        <v>955</v>
      </c>
      <c r="F637" t="s">
        <v>567</v>
      </c>
      <c r="G637" t="s">
        <v>471</v>
      </c>
      <c r="H637" t="s">
        <v>308</v>
      </c>
      <c r="I637" t="s">
        <v>309</v>
      </c>
      <c r="J637" t="s">
        <v>264</v>
      </c>
      <c r="L637" t="s">
        <v>378</v>
      </c>
      <c r="M637" t="s">
        <v>379</v>
      </c>
      <c r="N637" t="s">
        <v>487</v>
      </c>
    </row>
    <row r="638" spans="1:14" hidden="1" x14ac:dyDescent="0.25">
      <c r="A638" t="s">
        <v>241</v>
      </c>
      <c r="B638" s="1">
        <v>44592</v>
      </c>
      <c r="C638" t="s">
        <v>808</v>
      </c>
      <c r="D638" t="s">
        <v>809</v>
      </c>
      <c r="E638" s="4">
        <v>53.93</v>
      </c>
      <c r="F638" t="s">
        <v>567</v>
      </c>
      <c r="G638" t="s">
        <v>471</v>
      </c>
      <c r="H638" t="s">
        <v>308</v>
      </c>
      <c r="I638" t="s">
        <v>309</v>
      </c>
      <c r="J638" t="s">
        <v>264</v>
      </c>
      <c r="L638" t="s">
        <v>378</v>
      </c>
      <c r="M638" t="s">
        <v>379</v>
      </c>
      <c r="N638" t="s">
        <v>487</v>
      </c>
    </row>
    <row r="639" spans="1:14" hidden="1" x14ac:dyDescent="0.25">
      <c r="A639" t="s">
        <v>241</v>
      </c>
      <c r="B639" s="1">
        <v>44592</v>
      </c>
      <c r="C639" t="s">
        <v>814</v>
      </c>
      <c r="D639" t="s">
        <v>815</v>
      </c>
      <c r="E639" s="4">
        <v>139.9</v>
      </c>
      <c r="F639" t="s">
        <v>567</v>
      </c>
      <c r="G639" t="s">
        <v>471</v>
      </c>
      <c r="H639" t="s">
        <v>308</v>
      </c>
      <c r="I639" t="s">
        <v>309</v>
      </c>
      <c r="J639" t="s">
        <v>264</v>
      </c>
      <c r="L639" t="s">
        <v>378</v>
      </c>
      <c r="M639" t="s">
        <v>379</v>
      </c>
      <c r="N639" t="s">
        <v>480</v>
      </c>
    </row>
    <row r="640" spans="1:14" hidden="1" x14ac:dyDescent="0.25">
      <c r="A640" t="s">
        <v>241</v>
      </c>
      <c r="B640" s="1">
        <v>44592</v>
      </c>
      <c r="C640" t="s">
        <v>816</v>
      </c>
      <c r="D640" t="s">
        <v>817</v>
      </c>
      <c r="E640" s="4">
        <v>1118.2999999999904</v>
      </c>
      <c r="F640" t="s">
        <v>567</v>
      </c>
      <c r="G640" t="s">
        <v>471</v>
      </c>
      <c r="H640" t="s">
        <v>308</v>
      </c>
      <c r="I640" t="s">
        <v>309</v>
      </c>
      <c r="J640" t="s">
        <v>264</v>
      </c>
      <c r="L640" t="s">
        <v>378</v>
      </c>
      <c r="M640" t="s">
        <v>379</v>
      </c>
      <c r="N640" t="s">
        <v>477</v>
      </c>
    </row>
    <row r="641" spans="1:14" hidden="1" x14ac:dyDescent="0.25">
      <c r="A641" t="s">
        <v>241</v>
      </c>
      <c r="B641" s="1">
        <v>44592</v>
      </c>
      <c r="C641" t="s">
        <v>1152</v>
      </c>
      <c r="D641" t="s">
        <v>1153</v>
      </c>
      <c r="E641" s="4">
        <v>307.63</v>
      </c>
      <c r="F641" t="s">
        <v>567</v>
      </c>
      <c r="G641" t="s">
        <v>471</v>
      </c>
      <c r="H641" t="s">
        <v>311</v>
      </c>
      <c r="I641" t="s">
        <v>312</v>
      </c>
      <c r="J641" t="s">
        <v>264</v>
      </c>
      <c r="L641" t="s">
        <v>378</v>
      </c>
      <c r="M641" t="s">
        <v>379</v>
      </c>
      <c r="N641" t="s">
        <v>487</v>
      </c>
    </row>
    <row r="642" spans="1:14" hidden="1" x14ac:dyDescent="0.25">
      <c r="A642" t="s">
        <v>241</v>
      </c>
      <c r="B642" s="1">
        <v>44592</v>
      </c>
      <c r="C642" t="s">
        <v>820</v>
      </c>
      <c r="D642" t="s">
        <v>821</v>
      </c>
      <c r="E642" s="4">
        <v>8</v>
      </c>
      <c r="F642" t="s">
        <v>567</v>
      </c>
      <c r="G642" t="s">
        <v>471</v>
      </c>
      <c r="H642" t="s">
        <v>311</v>
      </c>
      <c r="I642" t="s">
        <v>312</v>
      </c>
      <c r="J642" t="s">
        <v>264</v>
      </c>
      <c r="L642" t="s">
        <v>378</v>
      </c>
      <c r="M642" t="s">
        <v>379</v>
      </c>
      <c r="N642" t="s">
        <v>487</v>
      </c>
    </row>
    <row r="643" spans="1:14" hidden="1" x14ac:dyDescent="0.25">
      <c r="A643" t="s">
        <v>241</v>
      </c>
      <c r="B643" s="1">
        <v>44592</v>
      </c>
      <c r="C643" t="s">
        <v>822</v>
      </c>
      <c r="D643" t="s">
        <v>823</v>
      </c>
      <c r="E643" s="4">
        <v>614.12</v>
      </c>
      <c r="F643" t="s">
        <v>567</v>
      </c>
      <c r="G643" t="s">
        <v>471</v>
      </c>
      <c r="H643" t="s">
        <v>308</v>
      </c>
      <c r="I643" t="s">
        <v>309</v>
      </c>
      <c r="J643" t="s">
        <v>264</v>
      </c>
      <c r="L643" t="s">
        <v>378</v>
      </c>
      <c r="M643" t="s">
        <v>379</v>
      </c>
      <c r="N643" t="s">
        <v>477</v>
      </c>
    </row>
    <row r="644" spans="1:14" hidden="1" x14ac:dyDescent="0.25">
      <c r="A644" t="s">
        <v>241</v>
      </c>
      <c r="B644" s="1">
        <v>44592</v>
      </c>
      <c r="C644" t="s">
        <v>828</v>
      </c>
      <c r="D644" t="s">
        <v>829</v>
      </c>
      <c r="E644" s="4">
        <v>371.11</v>
      </c>
      <c r="F644" t="s">
        <v>567</v>
      </c>
      <c r="G644" t="s">
        <v>471</v>
      </c>
      <c r="H644" t="s">
        <v>308</v>
      </c>
      <c r="I644" t="s">
        <v>309</v>
      </c>
      <c r="J644" t="s">
        <v>264</v>
      </c>
      <c r="L644" t="s">
        <v>378</v>
      </c>
      <c r="M644" t="s">
        <v>379</v>
      </c>
      <c r="N644" t="s">
        <v>487</v>
      </c>
    </row>
    <row r="645" spans="1:14" hidden="1" x14ac:dyDescent="0.25">
      <c r="A645" t="s">
        <v>241</v>
      </c>
      <c r="B645" s="1">
        <v>44592</v>
      </c>
      <c r="C645" t="s">
        <v>830</v>
      </c>
      <c r="D645" t="s">
        <v>831</v>
      </c>
      <c r="E645" s="4">
        <v>430.05</v>
      </c>
      <c r="F645" t="s">
        <v>567</v>
      </c>
      <c r="G645" t="s">
        <v>471</v>
      </c>
      <c r="H645" t="s">
        <v>310</v>
      </c>
      <c r="I645" t="s">
        <v>263</v>
      </c>
      <c r="J645" t="s">
        <v>262</v>
      </c>
      <c r="L645" t="s">
        <v>380</v>
      </c>
      <c r="M645" t="s">
        <v>381</v>
      </c>
      <c r="N645" t="s">
        <v>487</v>
      </c>
    </row>
    <row r="646" spans="1:14" hidden="1" x14ac:dyDescent="0.25">
      <c r="A646" t="s">
        <v>241</v>
      </c>
      <c r="B646" s="1">
        <v>44592</v>
      </c>
      <c r="C646" t="s">
        <v>832</v>
      </c>
      <c r="D646" t="s">
        <v>833</v>
      </c>
      <c r="E646" s="4">
        <v>1000</v>
      </c>
      <c r="F646" t="s">
        <v>567</v>
      </c>
      <c r="G646" t="s">
        <v>471</v>
      </c>
      <c r="H646" t="s">
        <v>310</v>
      </c>
      <c r="I646" t="s">
        <v>263</v>
      </c>
      <c r="J646" t="s">
        <v>262</v>
      </c>
      <c r="L646" t="s">
        <v>380</v>
      </c>
      <c r="M646" t="s">
        <v>381</v>
      </c>
      <c r="N646" t="s">
        <v>487</v>
      </c>
    </row>
    <row r="647" spans="1:14" hidden="1" x14ac:dyDescent="0.25">
      <c r="A647" t="s">
        <v>241</v>
      </c>
      <c r="B647" s="1">
        <v>44592</v>
      </c>
      <c r="C647" t="s">
        <v>834</v>
      </c>
      <c r="D647" t="s">
        <v>835</v>
      </c>
      <c r="E647" s="4">
        <v>3195</v>
      </c>
      <c r="F647" t="s">
        <v>567</v>
      </c>
      <c r="G647" t="s">
        <v>471</v>
      </c>
      <c r="H647" t="s">
        <v>310</v>
      </c>
      <c r="I647" t="s">
        <v>263</v>
      </c>
      <c r="J647" t="s">
        <v>262</v>
      </c>
      <c r="L647" t="s">
        <v>380</v>
      </c>
      <c r="M647" t="s">
        <v>381</v>
      </c>
      <c r="N647" t="s">
        <v>487</v>
      </c>
    </row>
    <row r="648" spans="1:14" hidden="1" x14ac:dyDescent="0.25">
      <c r="A648" t="s">
        <v>241</v>
      </c>
      <c r="B648" s="1">
        <v>44592</v>
      </c>
      <c r="C648" t="s">
        <v>836</v>
      </c>
      <c r="D648" t="s">
        <v>837</v>
      </c>
      <c r="E648" s="4">
        <v>100</v>
      </c>
      <c r="F648" t="s">
        <v>567</v>
      </c>
      <c r="G648" t="s">
        <v>471</v>
      </c>
      <c r="H648" t="s">
        <v>310</v>
      </c>
      <c r="I648" t="s">
        <v>263</v>
      </c>
      <c r="J648" t="s">
        <v>262</v>
      </c>
      <c r="L648" t="s">
        <v>380</v>
      </c>
      <c r="M648" t="s">
        <v>381</v>
      </c>
      <c r="N648" t="s">
        <v>487</v>
      </c>
    </row>
    <row r="649" spans="1:14" hidden="1" x14ac:dyDescent="0.25">
      <c r="A649" t="s">
        <v>241</v>
      </c>
      <c r="B649" s="1">
        <v>44592</v>
      </c>
      <c r="C649" t="s">
        <v>838</v>
      </c>
      <c r="D649" t="s">
        <v>839</v>
      </c>
      <c r="E649" s="4">
        <v>1614</v>
      </c>
      <c r="F649" t="s">
        <v>567</v>
      </c>
      <c r="G649" t="s">
        <v>471</v>
      </c>
      <c r="H649" t="s">
        <v>310</v>
      </c>
      <c r="I649" t="s">
        <v>263</v>
      </c>
      <c r="J649" t="s">
        <v>262</v>
      </c>
      <c r="L649" t="s">
        <v>380</v>
      </c>
      <c r="M649" t="s">
        <v>381</v>
      </c>
      <c r="N649" t="s">
        <v>487</v>
      </c>
    </row>
    <row r="650" spans="1:14" hidden="1" x14ac:dyDescent="0.25">
      <c r="A650" t="s">
        <v>241</v>
      </c>
      <c r="B650" s="1">
        <v>44592</v>
      </c>
      <c r="C650" t="s">
        <v>840</v>
      </c>
      <c r="D650" t="s">
        <v>841</v>
      </c>
      <c r="E650" s="4">
        <v>2518.98</v>
      </c>
      <c r="F650" t="s">
        <v>567</v>
      </c>
      <c r="G650" t="s">
        <v>471</v>
      </c>
      <c r="H650" t="s">
        <v>310</v>
      </c>
      <c r="I650" t="s">
        <v>263</v>
      </c>
      <c r="J650" t="s">
        <v>262</v>
      </c>
      <c r="L650" t="s">
        <v>380</v>
      </c>
      <c r="M650" t="s">
        <v>381</v>
      </c>
      <c r="N650" t="s">
        <v>487</v>
      </c>
    </row>
    <row r="651" spans="1:14" hidden="1" x14ac:dyDescent="0.25">
      <c r="A651" t="s">
        <v>241</v>
      </c>
      <c r="B651" s="1">
        <v>44592</v>
      </c>
      <c r="C651" t="s">
        <v>842</v>
      </c>
      <c r="D651" t="s">
        <v>843</v>
      </c>
      <c r="E651" s="4">
        <v>100</v>
      </c>
      <c r="F651" t="s">
        <v>567</v>
      </c>
      <c r="G651" t="s">
        <v>471</v>
      </c>
      <c r="H651" t="s">
        <v>310</v>
      </c>
      <c r="I651" t="s">
        <v>263</v>
      </c>
      <c r="J651" t="s">
        <v>262</v>
      </c>
      <c r="L651" t="s">
        <v>380</v>
      </c>
      <c r="M651" t="s">
        <v>381</v>
      </c>
      <c r="N651" t="s">
        <v>487</v>
      </c>
    </row>
    <row r="652" spans="1:14" hidden="1" x14ac:dyDescent="0.25">
      <c r="A652" t="s">
        <v>241</v>
      </c>
      <c r="B652" s="1">
        <v>44592</v>
      </c>
      <c r="C652" t="s">
        <v>844</v>
      </c>
      <c r="D652" t="s">
        <v>845</v>
      </c>
      <c r="E652" s="4">
        <v>4458.5200000000004</v>
      </c>
      <c r="F652" t="s">
        <v>567</v>
      </c>
      <c r="G652" t="s">
        <v>471</v>
      </c>
      <c r="H652" t="s">
        <v>310</v>
      </c>
      <c r="I652" t="s">
        <v>263</v>
      </c>
      <c r="J652" t="s">
        <v>262</v>
      </c>
      <c r="L652" t="s">
        <v>380</v>
      </c>
      <c r="M652" t="s">
        <v>381</v>
      </c>
      <c r="N652" t="s">
        <v>487</v>
      </c>
    </row>
    <row r="653" spans="1:14" hidden="1" x14ac:dyDescent="0.25">
      <c r="A653" t="s">
        <v>241</v>
      </c>
      <c r="B653" s="1">
        <v>44592</v>
      </c>
      <c r="C653" t="s">
        <v>849</v>
      </c>
      <c r="D653" t="s">
        <v>850</v>
      </c>
      <c r="E653" s="4">
        <v>1545</v>
      </c>
      <c r="F653" t="s">
        <v>567</v>
      </c>
      <c r="G653" t="s">
        <v>471</v>
      </c>
      <c r="H653" t="s">
        <v>310</v>
      </c>
      <c r="I653" t="s">
        <v>263</v>
      </c>
      <c r="J653" t="s">
        <v>262</v>
      </c>
      <c r="L653" t="s">
        <v>380</v>
      </c>
      <c r="M653" t="s">
        <v>381</v>
      </c>
      <c r="N653" t="s">
        <v>487</v>
      </c>
    </row>
    <row r="654" spans="1:14" hidden="1" x14ac:dyDescent="0.25">
      <c r="A654" t="s">
        <v>241</v>
      </c>
      <c r="B654" s="1">
        <v>44592</v>
      </c>
      <c r="C654" t="s">
        <v>857</v>
      </c>
      <c r="D654" t="s">
        <v>858</v>
      </c>
      <c r="E654" s="4">
        <v>3333.33</v>
      </c>
      <c r="F654" t="s">
        <v>567</v>
      </c>
      <c r="G654" t="s">
        <v>471</v>
      </c>
      <c r="H654" t="s">
        <v>310</v>
      </c>
      <c r="I654" t="s">
        <v>263</v>
      </c>
      <c r="J654" t="s">
        <v>262</v>
      </c>
      <c r="L654" t="s">
        <v>380</v>
      </c>
      <c r="M654" t="s">
        <v>381</v>
      </c>
      <c r="N654" t="s">
        <v>487</v>
      </c>
    </row>
    <row r="655" spans="1:14" hidden="1" x14ac:dyDescent="0.25">
      <c r="A655" t="s">
        <v>241</v>
      </c>
      <c r="B655" s="1">
        <v>44592</v>
      </c>
      <c r="C655" t="s">
        <v>861</v>
      </c>
      <c r="D655" t="s">
        <v>862</v>
      </c>
      <c r="E655" s="4">
        <v>30000</v>
      </c>
      <c r="F655" t="s">
        <v>567</v>
      </c>
      <c r="G655" t="s">
        <v>471</v>
      </c>
      <c r="H655" t="s">
        <v>311</v>
      </c>
      <c r="I655" t="s">
        <v>312</v>
      </c>
      <c r="J655" t="s">
        <v>264</v>
      </c>
      <c r="L655" t="s">
        <v>380</v>
      </c>
      <c r="M655" t="s">
        <v>381</v>
      </c>
      <c r="N655" t="s">
        <v>487</v>
      </c>
    </row>
    <row r="656" spans="1:14" hidden="1" x14ac:dyDescent="0.25">
      <c r="A656" t="s">
        <v>241</v>
      </c>
      <c r="B656" s="1">
        <v>44592</v>
      </c>
      <c r="C656" t="s">
        <v>867</v>
      </c>
      <c r="D656" t="s">
        <v>868</v>
      </c>
      <c r="E656" s="4">
        <v>3492.6200000000003</v>
      </c>
      <c r="F656" t="s">
        <v>567</v>
      </c>
      <c r="G656" t="s">
        <v>471</v>
      </c>
      <c r="H656" t="s">
        <v>311</v>
      </c>
      <c r="I656" t="s">
        <v>312</v>
      </c>
      <c r="J656" t="s">
        <v>264</v>
      </c>
      <c r="L656" t="s">
        <v>380</v>
      </c>
      <c r="M656" t="s">
        <v>381</v>
      </c>
      <c r="N656" t="s">
        <v>487</v>
      </c>
    </row>
    <row r="657" spans="1:14" hidden="1" x14ac:dyDescent="0.25">
      <c r="A657" t="s">
        <v>241</v>
      </c>
      <c r="B657" s="1">
        <v>44592</v>
      </c>
      <c r="C657" t="s">
        <v>869</v>
      </c>
      <c r="D657" t="s">
        <v>870</v>
      </c>
      <c r="E657" s="4">
        <v>1715.3</v>
      </c>
      <c r="F657" t="s">
        <v>567</v>
      </c>
      <c r="G657" t="s">
        <v>471</v>
      </c>
      <c r="H657" t="s">
        <v>311</v>
      </c>
      <c r="I657" t="s">
        <v>312</v>
      </c>
      <c r="J657" t="s">
        <v>264</v>
      </c>
      <c r="L657" t="s">
        <v>380</v>
      </c>
      <c r="M657" t="s">
        <v>381</v>
      </c>
      <c r="N657" t="s">
        <v>487</v>
      </c>
    </row>
    <row r="658" spans="1:14" hidden="1" x14ac:dyDescent="0.25">
      <c r="A658" t="s">
        <v>241</v>
      </c>
      <c r="B658" s="1">
        <v>44592</v>
      </c>
      <c r="C658" t="s">
        <v>961</v>
      </c>
      <c r="D658" t="s">
        <v>962</v>
      </c>
      <c r="E658" s="4">
        <v>91.35</v>
      </c>
      <c r="F658" t="s">
        <v>567</v>
      </c>
      <c r="G658" t="s">
        <v>471</v>
      </c>
      <c r="H658" t="s">
        <v>311</v>
      </c>
      <c r="I658" t="s">
        <v>312</v>
      </c>
      <c r="J658" t="s">
        <v>264</v>
      </c>
      <c r="L658" t="s">
        <v>390</v>
      </c>
      <c r="M658" t="s">
        <v>391</v>
      </c>
      <c r="N658" t="s">
        <v>487</v>
      </c>
    </row>
    <row r="659" spans="1:14" hidden="1" x14ac:dyDescent="0.25">
      <c r="A659" t="s">
        <v>241</v>
      </c>
      <c r="B659" s="1">
        <v>44592</v>
      </c>
      <c r="C659" t="s">
        <v>967</v>
      </c>
      <c r="D659" t="s">
        <v>968</v>
      </c>
      <c r="E659" s="4">
        <v>2</v>
      </c>
      <c r="F659" t="s">
        <v>567</v>
      </c>
      <c r="G659" t="s">
        <v>471</v>
      </c>
      <c r="H659" t="s">
        <v>311</v>
      </c>
      <c r="I659" t="s">
        <v>312</v>
      </c>
      <c r="J659" t="s">
        <v>264</v>
      </c>
      <c r="L659" t="s">
        <v>390</v>
      </c>
      <c r="M659" t="s">
        <v>391</v>
      </c>
      <c r="N659" t="s">
        <v>487</v>
      </c>
    </row>
    <row r="660" spans="1:14" hidden="1" x14ac:dyDescent="0.25">
      <c r="A660" t="s">
        <v>241</v>
      </c>
      <c r="B660" s="1">
        <v>44592</v>
      </c>
      <c r="C660" t="s">
        <v>971</v>
      </c>
      <c r="D660" t="s">
        <v>972</v>
      </c>
      <c r="E660" s="4">
        <v>271.85000000000002</v>
      </c>
      <c r="F660" t="s">
        <v>567</v>
      </c>
      <c r="G660" t="s">
        <v>471</v>
      </c>
      <c r="H660" t="s">
        <v>311</v>
      </c>
      <c r="I660" t="s">
        <v>312</v>
      </c>
      <c r="J660" t="s">
        <v>264</v>
      </c>
      <c r="L660" t="s">
        <v>390</v>
      </c>
      <c r="M660" t="s">
        <v>391</v>
      </c>
      <c r="N660" t="s">
        <v>487</v>
      </c>
    </row>
    <row r="661" spans="1:14" hidden="1" x14ac:dyDescent="0.25">
      <c r="A661" t="s">
        <v>241</v>
      </c>
      <c r="B661" s="1">
        <v>44592</v>
      </c>
      <c r="C661" t="s">
        <v>989</v>
      </c>
      <c r="D661" t="s">
        <v>990</v>
      </c>
      <c r="E661" s="4">
        <v>115.55000000000001</v>
      </c>
      <c r="F661" t="s">
        <v>567</v>
      </c>
      <c r="G661" t="s">
        <v>471</v>
      </c>
      <c r="H661" t="s">
        <v>317</v>
      </c>
      <c r="I661" t="s">
        <v>318</v>
      </c>
      <c r="J661" t="s">
        <v>276</v>
      </c>
      <c r="L661" t="s">
        <v>390</v>
      </c>
      <c r="M661" t="s">
        <v>391</v>
      </c>
      <c r="N661" t="s">
        <v>487</v>
      </c>
    </row>
    <row r="662" spans="1:14" hidden="1" x14ac:dyDescent="0.25">
      <c r="A662" t="s">
        <v>241</v>
      </c>
      <c r="B662" s="1">
        <v>44592</v>
      </c>
      <c r="C662" t="s">
        <v>991</v>
      </c>
      <c r="D662" t="s">
        <v>992</v>
      </c>
      <c r="E662" s="4">
        <v>382.76</v>
      </c>
      <c r="F662" t="s">
        <v>567</v>
      </c>
      <c r="G662" t="s">
        <v>471</v>
      </c>
      <c r="H662" t="s">
        <v>311</v>
      </c>
      <c r="I662" t="s">
        <v>312</v>
      </c>
      <c r="J662" t="s">
        <v>264</v>
      </c>
      <c r="L662" t="s">
        <v>390</v>
      </c>
      <c r="M662" t="s">
        <v>391</v>
      </c>
      <c r="N662" t="s">
        <v>487</v>
      </c>
    </row>
    <row r="663" spans="1:14" hidden="1" x14ac:dyDescent="0.25">
      <c r="A663" t="s">
        <v>241</v>
      </c>
      <c r="B663" s="1">
        <v>44592</v>
      </c>
      <c r="C663" t="s">
        <v>993</v>
      </c>
      <c r="D663" t="s">
        <v>994</v>
      </c>
      <c r="E663" s="4">
        <v>24.6</v>
      </c>
      <c r="F663" t="s">
        <v>567</v>
      </c>
      <c r="G663" t="s">
        <v>471</v>
      </c>
      <c r="H663" t="s">
        <v>311</v>
      </c>
      <c r="I663" t="s">
        <v>312</v>
      </c>
      <c r="J663" t="s">
        <v>264</v>
      </c>
      <c r="L663" t="s">
        <v>390</v>
      </c>
      <c r="M663" t="s">
        <v>391</v>
      </c>
      <c r="N663" t="s">
        <v>487</v>
      </c>
    </row>
    <row r="664" spans="1:14" hidden="1" x14ac:dyDescent="0.25">
      <c r="A664" t="s">
        <v>241</v>
      </c>
      <c r="B664" s="1">
        <v>44592</v>
      </c>
      <c r="C664" t="s">
        <v>1005</v>
      </c>
      <c r="D664" t="s">
        <v>1006</v>
      </c>
      <c r="E664" s="4">
        <v>7.0000000000000923E-2</v>
      </c>
      <c r="F664" t="s">
        <v>567</v>
      </c>
      <c r="G664" t="s">
        <v>471</v>
      </c>
      <c r="H664" t="s">
        <v>311</v>
      </c>
      <c r="I664" t="s">
        <v>312</v>
      </c>
      <c r="J664" t="s">
        <v>264</v>
      </c>
      <c r="L664" t="s">
        <v>390</v>
      </c>
      <c r="M664" t="s">
        <v>391</v>
      </c>
      <c r="N664" t="s">
        <v>487</v>
      </c>
    </row>
    <row r="665" spans="1:14" hidden="1" x14ac:dyDescent="0.25">
      <c r="A665" t="s">
        <v>241</v>
      </c>
      <c r="B665" s="1">
        <v>44592</v>
      </c>
      <c r="C665" t="s">
        <v>1007</v>
      </c>
      <c r="D665" t="s">
        <v>1008</v>
      </c>
      <c r="E665" s="4">
        <v>653.70000000000005</v>
      </c>
      <c r="F665" t="s">
        <v>567</v>
      </c>
      <c r="G665" t="s">
        <v>471</v>
      </c>
      <c r="H665" t="s">
        <v>317</v>
      </c>
      <c r="I665" t="s">
        <v>318</v>
      </c>
      <c r="J665" t="s">
        <v>276</v>
      </c>
      <c r="L665" t="s">
        <v>390</v>
      </c>
      <c r="M665" t="s">
        <v>391</v>
      </c>
      <c r="N665" t="s">
        <v>487</v>
      </c>
    </row>
    <row r="666" spans="1:14" hidden="1" x14ac:dyDescent="0.25">
      <c r="A666" t="s">
        <v>241</v>
      </c>
      <c r="B666" s="1">
        <v>44592</v>
      </c>
      <c r="C666" t="s">
        <v>1162</v>
      </c>
      <c r="D666" t="s">
        <v>1163</v>
      </c>
      <c r="E666" s="4">
        <v>58</v>
      </c>
      <c r="F666" t="s">
        <v>567</v>
      </c>
      <c r="G666" t="s">
        <v>471</v>
      </c>
      <c r="H666" t="s">
        <v>311</v>
      </c>
      <c r="I666" t="s">
        <v>312</v>
      </c>
      <c r="J666" t="s">
        <v>264</v>
      </c>
      <c r="L666" t="s">
        <v>390</v>
      </c>
      <c r="M666" t="s">
        <v>391</v>
      </c>
      <c r="N666" t="s">
        <v>477</v>
      </c>
    </row>
    <row r="667" spans="1:14" hidden="1" x14ac:dyDescent="0.25">
      <c r="A667" t="s">
        <v>241</v>
      </c>
      <c r="B667" s="1">
        <v>44592</v>
      </c>
      <c r="C667" t="s">
        <v>1017</v>
      </c>
      <c r="D667" t="s">
        <v>1018</v>
      </c>
      <c r="E667" s="4">
        <v>405.83</v>
      </c>
      <c r="F667" t="s">
        <v>567</v>
      </c>
      <c r="G667" t="s">
        <v>471</v>
      </c>
      <c r="H667" t="s">
        <v>316</v>
      </c>
      <c r="I667" t="s">
        <v>275</v>
      </c>
      <c r="J667" t="s">
        <v>274</v>
      </c>
      <c r="L667" t="s">
        <v>400</v>
      </c>
      <c r="M667" t="s">
        <v>401</v>
      </c>
      <c r="N667" t="s">
        <v>489</v>
      </c>
    </row>
    <row r="668" spans="1:14" hidden="1" x14ac:dyDescent="0.25">
      <c r="A668" t="s">
        <v>241</v>
      </c>
      <c r="B668" s="1">
        <v>44592</v>
      </c>
      <c r="C668" t="s">
        <v>1021</v>
      </c>
      <c r="D668" t="s">
        <v>1022</v>
      </c>
      <c r="E668" s="4">
        <v>933.33</v>
      </c>
      <c r="F668" t="s">
        <v>567</v>
      </c>
      <c r="G668" t="s">
        <v>471</v>
      </c>
      <c r="H668" t="s">
        <v>316</v>
      </c>
      <c r="I668" t="s">
        <v>275</v>
      </c>
      <c r="J668" t="s">
        <v>274</v>
      </c>
      <c r="L668" t="s">
        <v>400</v>
      </c>
      <c r="M668" t="s">
        <v>401</v>
      </c>
      <c r="N668" t="s">
        <v>489</v>
      </c>
    </row>
    <row r="669" spans="1:14" hidden="1" x14ac:dyDescent="0.25">
      <c r="A669" t="s">
        <v>241</v>
      </c>
      <c r="B669" s="1">
        <v>44592</v>
      </c>
      <c r="C669" t="s">
        <v>1025</v>
      </c>
      <c r="D669" t="s">
        <v>1026</v>
      </c>
      <c r="E669" s="4">
        <v>165.25</v>
      </c>
      <c r="F669" t="s">
        <v>567</v>
      </c>
      <c r="G669" t="s">
        <v>471</v>
      </c>
      <c r="H669" t="s">
        <v>316</v>
      </c>
      <c r="I669" t="s">
        <v>275</v>
      </c>
      <c r="J669" t="s">
        <v>274</v>
      </c>
      <c r="L669" t="s">
        <v>400</v>
      </c>
      <c r="M669" t="s">
        <v>401</v>
      </c>
      <c r="N669" t="s">
        <v>489</v>
      </c>
    </row>
    <row r="670" spans="1:14" hidden="1" x14ac:dyDescent="0.25">
      <c r="A670" t="s">
        <v>241</v>
      </c>
      <c r="B670" s="1">
        <v>44592</v>
      </c>
      <c r="C670" t="s">
        <v>1227</v>
      </c>
      <c r="D670" t="s">
        <v>1228</v>
      </c>
      <c r="E670" s="4">
        <v>3474.52</v>
      </c>
      <c r="F670" t="s">
        <v>567</v>
      </c>
      <c r="G670" t="s">
        <v>471</v>
      </c>
      <c r="H670" t="s">
        <v>316</v>
      </c>
      <c r="I670" t="s">
        <v>275</v>
      </c>
      <c r="J670" t="s">
        <v>274</v>
      </c>
      <c r="L670" t="s">
        <v>400</v>
      </c>
      <c r="M670" t="s">
        <v>401</v>
      </c>
      <c r="N670" t="s">
        <v>489</v>
      </c>
    </row>
    <row r="671" spans="1:14" hidden="1" x14ac:dyDescent="0.25">
      <c r="A671" t="s">
        <v>241</v>
      </c>
      <c r="B671" s="1">
        <v>44592</v>
      </c>
      <c r="C671" t="s">
        <v>1029</v>
      </c>
      <c r="D671" t="s">
        <v>1030</v>
      </c>
      <c r="E671" s="4">
        <v>1488.9299999999998</v>
      </c>
      <c r="F671" t="s">
        <v>567</v>
      </c>
      <c r="G671" t="s">
        <v>471</v>
      </c>
      <c r="H671" t="s">
        <v>316</v>
      </c>
      <c r="I671" t="s">
        <v>275</v>
      </c>
      <c r="J671" t="s">
        <v>274</v>
      </c>
      <c r="L671" t="s">
        <v>400</v>
      </c>
      <c r="M671" t="s">
        <v>401</v>
      </c>
      <c r="N671" t="s">
        <v>489</v>
      </c>
    </row>
    <row r="672" spans="1:14" hidden="1" x14ac:dyDescent="0.25">
      <c r="A672" t="s">
        <v>241</v>
      </c>
      <c r="B672" s="1">
        <v>44592</v>
      </c>
      <c r="C672" t="s">
        <v>1035</v>
      </c>
      <c r="D672" t="s">
        <v>1036</v>
      </c>
      <c r="E672" s="4">
        <v>776.81</v>
      </c>
      <c r="F672" t="s">
        <v>567</v>
      </c>
      <c r="G672" t="s">
        <v>471</v>
      </c>
      <c r="H672" t="s">
        <v>288</v>
      </c>
      <c r="I672" t="s">
        <v>26</v>
      </c>
      <c r="J672" t="s">
        <v>243</v>
      </c>
      <c r="L672" t="s">
        <v>368</v>
      </c>
      <c r="M672" t="s">
        <v>369</v>
      </c>
      <c r="N672" t="s">
        <v>485</v>
      </c>
    </row>
    <row r="673" spans="1:14" hidden="1" x14ac:dyDescent="0.25">
      <c r="A673" t="s">
        <v>241</v>
      </c>
      <c r="B673" s="1">
        <v>44592</v>
      </c>
      <c r="C673" t="s">
        <v>28</v>
      </c>
      <c r="D673" t="s">
        <v>1039</v>
      </c>
      <c r="E673" s="4">
        <v>485.84000000000015</v>
      </c>
      <c r="F673" t="s">
        <v>567</v>
      </c>
      <c r="G673" t="s">
        <v>471</v>
      </c>
      <c r="H673" t="s">
        <v>288</v>
      </c>
      <c r="I673" t="s">
        <v>26</v>
      </c>
      <c r="J673" t="s">
        <v>243</v>
      </c>
      <c r="L673" t="s">
        <v>368</v>
      </c>
      <c r="M673" t="s">
        <v>369</v>
      </c>
      <c r="N673" t="s">
        <v>480</v>
      </c>
    </row>
    <row r="674" spans="1:14" hidden="1" x14ac:dyDescent="0.25">
      <c r="A674" t="s">
        <v>241</v>
      </c>
      <c r="B674" s="1">
        <v>44592</v>
      </c>
      <c r="C674" t="s">
        <v>35</v>
      </c>
      <c r="D674" t="s">
        <v>1031</v>
      </c>
      <c r="E674" s="4">
        <v>1812.86</v>
      </c>
      <c r="F674" t="s">
        <v>567</v>
      </c>
      <c r="G674" t="s">
        <v>471</v>
      </c>
      <c r="H674" t="s">
        <v>288</v>
      </c>
      <c r="I674" t="s">
        <v>26</v>
      </c>
      <c r="J674" t="s">
        <v>243</v>
      </c>
      <c r="L674" t="s">
        <v>368</v>
      </c>
      <c r="M674" t="s">
        <v>369</v>
      </c>
      <c r="N674" t="s">
        <v>480</v>
      </c>
    </row>
    <row r="675" spans="1:14" hidden="1" x14ac:dyDescent="0.25">
      <c r="A675" t="s">
        <v>241</v>
      </c>
      <c r="B675" s="1">
        <v>44592</v>
      </c>
      <c r="C675" t="s">
        <v>27</v>
      </c>
      <c r="D675" t="s">
        <v>1032</v>
      </c>
      <c r="E675" s="4">
        <v>-111737.60000000001</v>
      </c>
      <c r="F675" t="s">
        <v>567</v>
      </c>
      <c r="G675" t="s">
        <v>471</v>
      </c>
      <c r="H675" t="s">
        <v>288</v>
      </c>
      <c r="I675" t="s">
        <v>26</v>
      </c>
      <c r="J675" t="s">
        <v>243</v>
      </c>
      <c r="L675" t="s">
        <v>368</v>
      </c>
      <c r="M675" t="s">
        <v>369</v>
      </c>
      <c r="N675" t="s">
        <v>485</v>
      </c>
    </row>
    <row r="676" spans="1:14" hidden="1" x14ac:dyDescent="0.25">
      <c r="A676" t="s">
        <v>241</v>
      </c>
      <c r="B676" s="1">
        <v>44592</v>
      </c>
      <c r="C676" t="s">
        <v>29</v>
      </c>
      <c r="D676" t="s">
        <v>1040</v>
      </c>
      <c r="E676" s="4">
        <v>-808.86999999999898</v>
      </c>
      <c r="F676" t="s">
        <v>567</v>
      </c>
      <c r="G676" t="s">
        <v>471</v>
      </c>
      <c r="H676" t="s">
        <v>288</v>
      </c>
      <c r="I676" t="s">
        <v>26</v>
      </c>
      <c r="J676" t="s">
        <v>243</v>
      </c>
      <c r="L676" t="s">
        <v>368</v>
      </c>
      <c r="M676" t="s">
        <v>369</v>
      </c>
      <c r="N676" t="s">
        <v>480</v>
      </c>
    </row>
    <row r="677" spans="1:14" hidden="1" x14ac:dyDescent="0.25">
      <c r="A677" t="s">
        <v>241</v>
      </c>
      <c r="B677" s="1">
        <v>44592</v>
      </c>
      <c r="C677" t="s">
        <v>1041</v>
      </c>
      <c r="D677" t="s">
        <v>1042</v>
      </c>
      <c r="E677" s="4">
        <v>-50545.109999999993</v>
      </c>
      <c r="F677" t="s">
        <v>567</v>
      </c>
      <c r="G677" t="s">
        <v>471</v>
      </c>
      <c r="H677" t="s">
        <v>288</v>
      </c>
      <c r="I677" t="s">
        <v>26</v>
      </c>
      <c r="J677" t="s">
        <v>243</v>
      </c>
      <c r="L677" t="s">
        <v>368</v>
      </c>
      <c r="M677" t="s">
        <v>369</v>
      </c>
      <c r="N677" t="s">
        <v>489</v>
      </c>
    </row>
    <row r="678" spans="1:14" hidden="1" x14ac:dyDescent="0.25">
      <c r="A678" t="s">
        <v>241</v>
      </c>
      <c r="B678" s="1">
        <v>44592</v>
      </c>
      <c r="C678" t="s">
        <v>30</v>
      </c>
      <c r="D678" t="s">
        <v>1229</v>
      </c>
      <c r="E678" s="4">
        <v>-1259.2</v>
      </c>
      <c r="F678" t="s">
        <v>567</v>
      </c>
      <c r="G678" t="s">
        <v>471</v>
      </c>
      <c r="H678" t="s">
        <v>288</v>
      </c>
      <c r="I678" t="s">
        <v>26</v>
      </c>
      <c r="J678" t="s">
        <v>243</v>
      </c>
      <c r="L678" t="s">
        <v>368</v>
      </c>
      <c r="M678" t="s">
        <v>369</v>
      </c>
      <c r="N678" t="s">
        <v>485</v>
      </c>
    </row>
    <row r="679" spans="1:14" hidden="1" x14ac:dyDescent="0.25">
      <c r="A679" t="s">
        <v>241</v>
      </c>
      <c r="B679" s="1">
        <v>44592</v>
      </c>
      <c r="C679" t="s">
        <v>33</v>
      </c>
      <c r="D679" t="s">
        <v>1043</v>
      </c>
      <c r="E679" s="4">
        <v>-6.8999999999996362</v>
      </c>
      <c r="F679" t="s">
        <v>567</v>
      </c>
      <c r="G679" t="s">
        <v>471</v>
      </c>
      <c r="H679" t="s">
        <v>288</v>
      </c>
      <c r="I679" t="s">
        <v>26</v>
      </c>
      <c r="J679" t="s">
        <v>243</v>
      </c>
      <c r="L679" t="s">
        <v>368</v>
      </c>
      <c r="M679" t="s">
        <v>369</v>
      </c>
      <c r="N679" t="s">
        <v>480</v>
      </c>
    </row>
    <row r="680" spans="1:14" hidden="1" x14ac:dyDescent="0.25">
      <c r="A680" t="s">
        <v>241</v>
      </c>
      <c r="B680" s="1">
        <v>44592</v>
      </c>
      <c r="C680" t="s">
        <v>34</v>
      </c>
      <c r="D680" t="s">
        <v>1044</v>
      </c>
      <c r="E680" s="4">
        <v>-8460</v>
      </c>
      <c r="F680" t="s">
        <v>567</v>
      </c>
      <c r="G680" t="s">
        <v>471</v>
      </c>
      <c r="H680" t="s">
        <v>317</v>
      </c>
      <c r="I680" t="s">
        <v>318</v>
      </c>
      <c r="J680" t="s">
        <v>276</v>
      </c>
      <c r="L680" t="s">
        <v>390</v>
      </c>
      <c r="M680" t="s">
        <v>391</v>
      </c>
      <c r="N680" t="s">
        <v>487</v>
      </c>
    </row>
    <row r="681" spans="1:14" hidden="1" x14ac:dyDescent="0.25">
      <c r="A681" t="s">
        <v>241</v>
      </c>
      <c r="B681" s="1">
        <v>44592</v>
      </c>
      <c r="C681" t="s">
        <v>25</v>
      </c>
      <c r="D681" t="s">
        <v>1049</v>
      </c>
      <c r="E681" s="4">
        <v>-160263.87</v>
      </c>
      <c r="F681" t="s">
        <v>567</v>
      </c>
      <c r="G681" t="s">
        <v>471</v>
      </c>
      <c r="H681" t="s">
        <v>244</v>
      </c>
      <c r="I681" t="s">
        <v>245</v>
      </c>
      <c r="J681" t="s">
        <v>244</v>
      </c>
      <c r="L681" t="s">
        <v>368</v>
      </c>
      <c r="M681" t="s">
        <v>369</v>
      </c>
      <c r="N681" t="s">
        <v>480</v>
      </c>
    </row>
    <row r="682" spans="1:14" hidden="1" x14ac:dyDescent="0.25">
      <c r="A682" t="s">
        <v>241</v>
      </c>
      <c r="B682" s="1">
        <v>44592</v>
      </c>
      <c r="C682" t="s">
        <v>1066</v>
      </c>
      <c r="D682" t="s">
        <v>1067</v>
      </c>
      <c r="E682" s="4">
        <v>-0.49000000000023808</v>
      </c>
      <c r="F682" t="s">
        <v>567</v>
      </c>
      <c r="G682" t="s">
        <v>471</v>
      </c>
      <c r="H682" t="s">
        <v>248</v>
      </c>
      <c r="I682" t="s">
        <v>249</v>
      </c>
      <c r="J682" t="s">
        <v>248</v>
      </c>
      <c r="L682" t="s">
        <v>372</v>
      </c>
      <c r="M682" t="s">
        <v>373</v>
      </c>
      <c r="N682" t="s">
        <v>487</v>
      </c>
    </row>
    <row r="683" spans="1:14" hidden="1" x14ac:dyDescent="0.25">
      <c r="A683" t="s">
        <v>241</v>
      </c>
      <c r="B683" s="1">
        <v>44592</v>
      </c>
      <c r="C683" t="s">
        <v>1168</v>
      </c>
      <c r="D683" t="s">
        <v>1169</v>
      </c>
      <c r="E683" s="4">
        <v>-705.17999999999938</v>
      </c>
      <c r="F683" t="s">
        <v>567</v>
      </c>
      <c r="G683" t="s">
        <v>471</v>
      </c>
      <c r="H683" t="s">
        <v>248</v>
      </c>
      <c r="I683" t="s">
        <v>249</v>
      </c>
      <c r="J683" t="s">
        <v>248</v>
      </c>
      <c r="L683" t="s">
        <v>372</v>
      </c>
      <c r="M683" t="s">
        <v>373</v>
      </c>
      <c r="N683" t="s">
        <v>487</v>
      </c>
    </row>
    <row r="684" spans="1:14" hidden="1" x14ac:dyDescent="0.25">
      <c r="A684" t="s">
        <v>241</v>
      </c>
      <c r="B684" s="1">
        <v>44592</v>
      </c>
      <c r="C684" t="s">
        <v>1172</v>
      </c>
      <c r="D684" t="s">
        <v>1173</v>
      </c>
      <c r="E684" s="4">
        <v>-22468.06</v>
      </c>
      <c r="F684" t="s">
        <v>567</v>
      </c>
      <c r="G684" t="s">
        <v>471</v>
      </c>
      <c r="H684" t="s">
        <v>291</v>
      </c>
      <c r="I684" t="s">
        <v>292</v>
      </c>
      <c r="J684" t="s">
        <v>251</v>
      </c>
      <c r="L684" t="s">
        <v>372</v>
      </c>
      <c r="M684" t="s">
        <v>373</v>
      </c>
      <c r="N684" t="s">
        <v>487</v>
      </c>
    </row>
    <row r="685" spans="1:14" hidden="1" x14ac:dyDescent="0.25">
      <c r="A685" t="s">
        <v>241</v>
      </c>
      <c r="B685" s="1">
        <v>44592</v>
      </c>
      <c r="C685" t="s">
        <v>1182</v>
      </c>
      <c r="D685" t="s">
        <v>1183</v>
      </c>
      <c r="E685" s="4">
        <v>50.000000000001819</v>
      </c>
      <c r="F685" t="s">
        <v>567</v>
      </c>
      <c r="G685" t="s">
        <v>511</v>
      </c>
      <c r="H685" t="s">
        <v>347</v>
      </c>
      <c r="I685" t="s">
        <v>350</v>
      </c>
      <c r="J685" t="s">
        <v>848</v>
      </c>
      <c r="L685" t="s">
        <v>55</v>
      </c>
      <c r="M685" t="s">
        <v>414</v>
      </c>
      <c r="N685" t="s">
        <v>573</v>
      </c>
    </row>
    <row r="686" spans="1:14" hidden="1" x14ac:dyDescent="0.25">
      <c r="A686" t="s">
        <v>241</v>
      </c>
      <c r="B686" s="1">
        <v>44592</v>
      </c>
      <c r="C686" t="s">
        <v>570</v>
      </c>
      <c r="D686" t="s">
        <v>571</v>
      </c>
      <c r="E686" s="4">
        <v>10000</v>
      </c>
      <c r="F686" t="s">
        <v>567</v>
      </c>
      <c r="G686" t="s">
        <v>511</v>
      </c>
      <c r="H686" t="s">
        <v>514</v>
      </c>
      <c r="I686" t="s">
        <v>417</v>
      </c>
      <c r="J686" t="s">
        <v>572</v>
      </c>
      <c r="L686" t="s">
        <v>514</v>
      </c>
      <c r="M686" t="s">
        <v>417</v>
      </c>
      <c r="N686" t="s">
        <v>573</v>
      </c>
    </row>
    <row r="687" spans="1:14" hidden="1" x14ac:dyDescent="0.25">
      <c r="A687" t="s">
        <v>241</v>
      </c>
      <c r="B687" s="1">
        <v>44592</v>
      </c>
      <c r="C687" t="s">
        <v>576</v>
      </c>
      <c r="D687" t="s">
        <v>577</v>
      </c>
      <c r="E687" s="4">
        <v>6343</v>
      </c>
      <c r="F687" t="s">
        <v>567</v>
      </c>
      <c r="G687" t="s">
        <v>511</v>
      </c>
      <c r="H687" t="s">
        <v>514</v>
      </c>
      <c r="I687" t="s">
        <v>417</v>
      </c>
      <c r="J687" t="s">
        <v>572</v>
      </c>
      <c r="L687" t="s">
        <v>514</v>
      </c>
      <c r="M687" t="s">
        <v>417</v>
      </c>
      <c r="N687" t="s">
        <v>573</v>
      </c>
    </row>
    <row r="688" spans="1:14" hidden="1" x14ac:dyDescent="0.25">
      <c r="A688" t="s">
        <v>241</v>
      </c>
      <c r="B688" s="1">
        <v>44592</v>
      </c>
      <c r="C688" t="s">
        <v>580</v>
      </c>
      <c r="D688" t="s">
        <v>581</v>
      </c>
      <c r="E688" s="4">
        <v>57925</v>
      </c>
      <c r="F688" t="s">
        <v>567</v>
      </c>
      <c r="G688" t="s">
        <v>511</v>
      </c>
      <c r="H688" t="s">
        <v>514</v>
      </c>
      <c r="I688" t="s">
        <v>417</v>
      </c>
      <c r="J688" t="s">
        <v>572</v>
      </c>
      <c r="L688" t="s">
        <v>514</v>
      </c>
      <c r="M688" t="s">
        <v>417</v>
      </c>
      <c r="N688" t="s">
        <v>573</v>
      </c>
    </row>
    <row r="689" spans="1:14" hidden="1" x14ac:dyDescent="0.25">
      <c r="A689" t="s">
        <v>241</v>
      </c>
      <c r="B689" s="1">
        <v>44592</v>
      </c>
      <c r="C689" t="s">
        <v>584</v>
      </c>
      <c r="D689" t="s">
        <v>585</v>
      </c>
      <c r="E689" s="4">
        <v>100000</v>
      </c>
      <c r="F689" t="s">
        <v>567</v>
      </c>
      <c r="G689" t="s">
        <v>511</v>
      </c>
      <c r="H689" t="s">
        <v>514</v>
      </c>
      <c r="I689" t="s">
        <v>417</v>
      </c>
      <c r="J689" t="s">
        <v>572</v>
      </c>
      <c r="L689" t="s">
        <v>514</v>
      </c>
      <c r="M689" t="s">
        <v>417</v>
      </c>
      <c r="N689" t="s">
        <v>573</v>
      </c>
    </row>
    <row r="690" spans="1:14" hidden="1" x14ac:dyDescent="0.25">
      <c r="A690" t="s">
        <v>241</v>
      </c>
      <c r="B690" s="1">
        <v>44592</v>
      </c>
      <c r="C690" t="s">
        <v>588</v>
      </c>
      <c r="D690" t="s">
        <v>589</v>
      </c>
      <c r="E690" s="4">
        <v>168277.53</v>
      </c>
      <c r="F690" t="s">
        <v>567</v>
      </c>
      <c r="G690" t="s">
        <v>511</v>
      </c>
      <c r="H690" t="s">
        <v>514</v>
      </c>
      <c r="I690" t="s">
        <v>417</v>
      </c>
      <c r="J690" t="s">
        <v>572</v>
      </c>
      <c r="L690" t="s">
        <v>514</v>
      </c>
      <c r="M690" t="s">
        <v>417</v>
      </c>
      <c r="N690" t="s">
        <v>573</v>
      </c>
    </row>
    <row r="691" spans="1:14" hidden="1" x14ac:dyDescent="0.25">
      <c r="A691" t="s">
        <v>241</v>
      </c>
      <c r="B691" s="1">
        <v>44592</v>
      </c>
      <c r="C691" t="s">
        <v>592</v>
      </c>
      <c r="D691" t="s">
        <v>593</v>
      </c>
      <c r="E691" s="4">
        <v>87545.25</v>
      </c>
      <c r="F691" t="s">
        <v>567</v>
      </c>
      <c r="G691" t="s">
        <v>511</v>
      </c>
      <c r="H691" t="s">
        <v>518</v>
      </c>
      <c r="I691" t="s">
        <v>419</v>
      </c>
      <c r="J691" t="s">
        <v>594</v>
      </c>
      <c r="L691" t="s">
        <v>518</v>
      </c>
      <c r="M691" t="s">
        <v>419</v>
      </c>
      <c r="N691" t="s">
        <v>573</v>
      </c>
    </row>
    <row r="692" spans="1:14" hidden="1" x14ac:dyDescent="0.25">
      <c r="A692" t="s">
        <v>241</v>
      </c>
      <c r="B692" s="1">
        <v>44592</v>
      </c>
      <c r="C692" t="s">
        <v>597</v>
      </c>
      <c r="D692" t="s">
        <v>598</v>
      </c>
      <c r="E692" s="4">
        <v>693957.03</v>
      </c>
      <c r="F692" t="s">
        <v>567</v>
      </c>
      <c r="G692" t="s">
        <v>511</v>
      </c>
      <c r="H692" t="s">
        <v>518</v>
      </c>
      <c r="I692" t="s">
        <v>419</v>
      </c>
      <c r="J692" t="s">
        <v>594</v>
      </c>
      <c r="L692" t="s">
        <v>518</v>
      </c>
      <c r="M692" t="s">
        <v>419</v>
      </c>
      <c r="N692" t="s">
        <v>573</v>
      </c>
    </row>
    <row r="693" spans="1:14" hidden="1" x14ac:dyDescent="0.25">
      <c r="A693" t="s">
        <v>241</v>
      </c>
      <c r="B693" s="1">
        <v>44592</v>
      </c>
      <c r="C693" t="s">
        <v>601</v>
      </c>
      <c r="D693" t="s">
        <v>602</v>
      </c>
      <c r="E693" s="4">
        <v>104261.51</v>
      </c>
      <c r="F693" t="s">
        <v>567</v>
      </c>
      <c r="G693" t="s">
        <v>511</v>
      </c>
      <c r="H693" t="s">
        <v>518</v>
      </c>
      <c r="I693" t="s">
        <v>419</v>
      </c>
      <c r="J693" t="s">
        <v>594</v>
      </c>
      <c r="L693" t="s">
        <v>518</v>
      </c>
      <c r="M693" t="s">
        <v>419</v>
      </c>
      <c r="N693" t="s">
        <v>573</v>
      </c>
    </row>
    <row r="694" spans="1:14" hidden="1" x14ac:dyDescent="0.25">
      <c r="A694" t="s">
        <v>241</v>
      </c>
      <c r="B694" s="1">
        <v>44592</v>
      </c>
      <c r="C694" t="s">
        <v>605</v>
      </c>
      <c r="D694" t="s">
        <v>606</v>
      </c>
      <c r="E694" s="4">
        <v>202071.74</v>
      </c>
      <c r="F694" t="s">
        <v>567</v>
      </c>
      <c r="G694" t="s">
        <v>511</v>
      </c>
      <c r="H694" t="s">
        <v>518</v>
      </c>
      <c r="I694" t="s">
        <v>419</v>
      </c>
      <c r="J694" t="s">
        <v>594</v>
      </c>
      <c r="L694" t="s">
        <v>518</v>
      </c>
      <c r="M694" t="s">
        <v>419</v>
      </c>
      <c r="N694" t="s">
        <v>573</v>
      </c>
    </row>
    <row r="695" spans="1:14" hidden="1" x14ac:dyDescent="0.25">
      <c r="A695" t="s">
        <v>241</v>
      </c>
      <c r="B695" s="1">
        <v>44592</v>
      </c>
      <c r="C695" t="s">
        <v>611</v>
      </c>
      <c r="D695" t="s">
        <v>612</v>
      </c>
      <c r="E695" s="4">
        <v>217755.95</v>
      </c>
      <c r="F695" t="s">
        <v>567</v>
      </c>
      <c r="G695" t="s">
        <v>511</v>
      </c>
      <c r="H695" t="s">
        <v>518</v>
      </c>
      <c r="I695" t="s">
        <v>419</v>
      </c>
      <c r="J695" t="s">
        <v>594</v>
      </c>
      <c r="L695" t="s">
        <v>518</v>
      </c>
      <c r="M695" t="s">
        <v>419</v>
      </c>
      <c r="N695" t="s">
        <v>573</v>
      </c>
    </row>
    <row r="696" spans="1:14" hidden="1" x14ac:dyDescent="0.25">
      <c r="A696" t="s">
        <v>241</v>
      </c>
      <c r="B696" s="1">
        <v>44592</v>
      </c>
      <c r="C696" t="s">
        <v>617</v>
      </c>
      <c r="D696" t="s">
        <v>618</v>
      </c>
      <c r="E696" s="4">
        <v>74159.930000000008</v>
      </c>
      <c r="F696" t="s">
        <v>567</v>
      </c>
      <c r="G696" t="s">
        <v>511</v>
      </c>
      <c r="H696" t="s">
        <v>518</v>
      </c>
      <c r="I696" t="s">
        <v>419</v>
      </c>
      <c r="J696" t="s">
        <v>594</v>
      </c>
      <c r="L696" t="s">
        <v>518</v>
      </c>
      <c r="M696" t="s">
        <v>419</v>
      </c>
      <c r="N696" t="s">
        <v>573</v>
      </c>
    </row>
    <row r="697" spans="1:14" hidden="1" x14ac:dyDescent="0.25">
      <c r="A697" t="s">
        <v>241</v>
      </c>
      <c r="B697" s="1">
        <v>44592</v>
      </c>
      <c r="C697" t="s">
        <v>621</v>
      </c>
      <c r="D697" t="s">
        <v>622</v>
      </c>
      <c r="E697" s="4">
        <v>16409.09</v>
      </c>
      <c r="F697" t="s">
        <v>567</v>
      </c>
      <c r="G697" t="s">
        <v>511</v>
      </c>
      <c r="H697" t="s">
        <v>518</v>
      </c>
      <c r="I697" t="s">
        <v>419</v>
      </c>
      <c r="J697" t="s">
        <v>594</v>
      </c>
      <c r="L697" t="s">
        <v>518</v>
      </c>
      <c r="M697" t="s">
        <v>419</v>
      </c>
      <c r="N697" t="s">
        <v>573</v>
      </c>
    </row>
    <row r="698" spans="1:14" hidden="1" x14ac:dyDescent="0.25">
      <c r="A698" t="s">
        <v>241</v>
      </c>
      <c r="B698" s="1">
        <v>44592</v>
      </c>
      <c r="C698" t="s">
        <v>625</v>
      </c>
      <c r="D698" t="s">
        <v>626</v>
      </c>
      <c r="E698" s="4">
        <v>93951.49</v>
      </c>
      <c r="F698" t="s">
        <v>567</v>
      </c>
      <c r="G698" t="s">
        <v>511</v>
      </c>
      <c r="H698" t="s">
        <v>518</v>
      </c>
      <c r="I698" t="s">
        <v>419</v>
      </c>
      <c r="J698" t="s">
        <v>594</v>
      </c>
      <c r="L698" t="s">
        <v>518</v>
      </c>
      <c r="M698" t="s">
        <v>419</v>
      </c>
      <c r="N698" t="s">
        <v>573</v>
      </c>
    </row>
    <row r="699" spans="1:14" hidden="1" x14ac:dyDescent="0.25">
      <c r="A699" t="s">
        <v>241</v>
      </c>
      <c r="B699" s="1">
        <v>44592</v>
      </c>
      <c r="C699" t="s">
        <v>629</v>
      </c>
      <c r="D699" t="s">
        <v>630</v>
      </c>
      <c r="E699" s="4">
        <v>2625</v>
      </c>
      <c r="F699" t="s">
        <v>567</v>
      </c>
      <c r="G699" t="s">
        <v>511</v>
      </c>
      <c r="H699" t="s">
        <v>518</v>
      </c>
      <c r="I699" t="s">
        <v>419</v>
      </c>
      <c r="J699" t="s">
        <v>594</v>
      </c>
      <c r="L699" t="s">
        <v>518</v>
      </c>
      <c r="M699" t="s">
        <v>419</v>
      </c>
      <c r="N699" t="s">
        <v>573</v>
      </c>
    </row>
    <row r="700" spans="1:14" hidden="1" x14ac:dyDescent="0.25">
      <c r="A700" t="s">
        <v>241</v>
      </c>
      <c r="B700" s="1">
        <v>44592</v>
      </c>
      <c r="C700" t="s">
        <v>48</v>
      </c>
      <c r="D700" t="s">
        <v>49</v>
      </c>
      <c r="E700" s="4">
        <v>340</v>
      </c>
      <c r="F700" t="s">
        <v>567</v>
      </c>
      <c r="G700" t="s">
        <v>511</v>
      </c>
      <c r="H700" t="s">
        <v>336</v>
      </c>
      <c r="I700" t="s">
        <v>337</v>
      </c>
      <c r="J700" t="s">
        <v>639</v>
      </c>
      <c r="L700" t="s">
        <v>336</v>
      </c>
      <c r="M700" t="s">
        <v>337</v>
      </c>
      <c r="N700" t="s">
        <v>573</v>
      </c>
    </row>
    <row r="701" spans="1:14" hidden="1" x14ac:dyDescent="0.25">
      <c r="A701" t="s">
        <v>241</v>
      </c>
      <c r="B701" s="1">
        <v>44592</v>
      </c>
      <c r="C701" t="s">
        <v>53</v>
      </c>
      <c r="D701" t="s">
        <v>54</v>
      </c>
      <c r="E701" s="4">
        <v>2500</v>
      </c>
      <c r="F701" t="s">
        <v>567</v>
      </c>
      <c r="G701" t="s">
        <v>511</v>
      </c>
      <c r="H701" t="s">
        <v>336</v>
      </c>
      <c r="I701" t="s">
        <v>337</v>
      </c>
      <c r="J701" t="s">
        <v>639</v>
      </c>
      <c r="L701" t="s">
        <v>336</v>
      </c>
      <c r="M701" t="s">
        <v>337</v>
      </c>
      <c r="N701" t="s">
        <v>573</v>
      </c>
    </row>
    <row r="702" spans="1:14" hidden="1" x14ac:dyDescent="0.25">
      <c r="A702" t="s">
        <v>241</v>
      </c>
      <c r="B702" s="1">
        <v>44592</v>
      </c>
      <c r="C702" t="s">
        <v>57</v>
      </c>
      <c r="D702" t="s">
        <v>58</v>
      </c>
      <c r="E702" s="4">
        <v>250</v>
      </c>
      <c r="F702" t="s">
        <v>567</v>
      </c>
      <c r="G702" t="s">
        <v>511</v>
      </c>
      <c r="H702" t="s">
        <v>336</v>
      </c>
      <c r="I702" t="s">
        <v>337</v>
      </c>
      <c r="J702" t="s">
        <v>639</v>
      </c>
      <c r="L702" t="s">
        <v>336</v>
      </c>
      <c r="M702" t="s">
        <v>337</v>
      </c>
      <c r="N702" t="s">
        <v>573</v>
      </c>
    </row>
    <row r="703" spans="1:14" hidden="1" x14ac:dyDescent="0.25">
      <c r="A703" t="s">
        <v>241</v>
      </c>
      <c r="B703" s="1">
        <v>44592</v>
      </c>
      <c r="C703" t="s">
        <v>61</v>
      </c>
      <c r="D703" t="s">
        <v>62</v>
      </c>
      <c r="E703" s="4">
        <v>997500</v>
      </c>
      <c r="F703" t="s">
        <v>567</v>
      </c>
      <c r="G703" t="s">
        <v>511</v>
      </c>
      <c r="H703" t="s">
        <v>336</v>
      </c>
      <c r="I703" t="s">
        <v>337</v>
      </c>
      <c r="J703" t="s">
        <v>639</v>
      </c>
      <c r="L703" t="s">
        <v>336</v>
      </c>
      <c r="M703" t="s">
        <v>337</v>
      </c>
      <c r="N703" t="s">
        <v>573</v>
      </c>
    </row>
    <row r="704" spans="1:14" hidden="1" x14ac:dyDescent="0.25">
      <c r="A704" t="s">
        <v>241</v>
      </c>
      <c r="B704" s="1">
        <v>44592</v>
      </c>
      <c r="C704" t="s">
        <v>64</v>
      </c>
      <c r="D704" t="s">
        <v>65</v>
      </c>
      <c r="E704" s="4">
        <v>5870.22</v>
      </c>
      <c r="F704" t="s">
        <v>567</v>
      </c>
      <c r="G704" t="s">
        <v>511</v>
      </c>
      <c r="H704" t="s">
        <v>336</v>
      </c>
      <c r="I704" t="s">
        <v>337</v>
      </c>
      <c r="J704" t="s">
        <v>639</v>
      </c>
      <c r="L704" t="s">
        <v>336</v>
      </c>
      <c r="M704" t="s">
        <v>337</v>
      </c>
      <c r="N704" t="s">
        <v>573</v>
      </c>
    </row>
    <row r="705" spans="1:14" hidden="1" x14ac:dyDescent="0.25">
      <c r="A705" t="s">
        <v>241</v>
      </c>
      <c r="B705" s="1">
        <v>44592</v>
      </c>
      <c r="C705" t="s">
        <v>66</v>
      </c>
      <c r="D705" t="s">
        <v>67</v>
      </c>
      <c r="E705" s="4">
        <v>21607.21</v>
      </c>
      <c r="F705" t="s">
        <v>567</v>
      </c>
      <c r="G705" t="s">
        <v>511</v>
      </c>
      <c r="H705" t="s">
        <v>336</v>
      </c>
      <c r="I705" t="s">
        <v>337</v>
      </c>
      <c r="J705" t="s">
        <v>639</v>
      </c>
      <c r="L705" t="s">
        <v>336</v>
      </c>
      <c r="M705" t="s">
        <v>337</v>
      </c>
      <c r="N705" t="s">
        <v>573</v>
      </c>
    </row>
    <row r="706" spans="1:14" hidden="1" x14ac:dyDescent="0.25">
      <c r="A706" t="s">
        <v>241</v>
      </c>
      <c r="B706" s="1">
        <v>44592</v>
      </c>
      <c r="C706" t="s">
        <v>139</v>
      </c>
      <c r="D706" t="s">
        <v>654</v>
      </c>
      <c r="E706" s="4">
        <v>153350</v>
      </c>
      <c r="F706" t="s">
        <v>567</v>
      </c>
      <c r="G706" t="s">
        <v>511</v>
      </c>
      <c r="H706" t="s">
        <v>338</v>
      </c>
      <c r="I706" t="s">
        <v>136</v>
      </c>
      <c r="J706" t="s">
        <v>655</v>
      </c>
      <c r="L706" t="s">
        <v>338</v>
      </c>
      <c r="M706" t="s">
        <v>136</v>
      </c>
      <c r="N706" t="s">
        <v>573</v>
      </c>
    </row>
    <row r="707" spans="1:14" hidden="1" x14ac:dyDescent="0.25">
      <c r="A707" t="s">
        <v>241</v>
      </c>
      <c r="B707" s="1">
        <v>44592</v>
      </c>
      <c r="C707" t="s">
        <v>143</v>
      </c>
      <c r="D707" t="s">
        <v>662</v>
      </c>
      <c r="E707" s="4">
        <v>1335823.58</v>
      </c>
      <c r="F707" t="s">
        <v>567</v>
      </c>
      <c r="G707" t="s">
        <v>511</v>
      </c>
      <c r="H707" t="s">
        <v>338</v>
      </c>
      <c r="I707" t="s">
        <v>136</v>
      </c>
      <c r="J707" t="s">
        <v>655</v>
      </c>
      <c r="L707" t="s">
        <v>338</v>
      </c>
      <c r="M707" t="s">
        <v>136</v>
      </c>
      <c r="N707" t="s">
        <v>573</v>
      </c>
    </row>
    <row r="708" spans="1:14" hidden="1" x14ac:dyDescent="0.25">
      <c r="A708" t="s">
        <v>241</v>
      </c>
      <c r="B708" s="1">
        <v>44592</v>
      </c>
      <c r="C708" t="s">
        <v>665</v>
      </c>
      <c r="D708" t="s">
        <v>666</v>
      </c>
      <c r="E708" s="4">
        <v>566731.79999999201</v>
      </c>
      <c r="F708" t="s">
        <v>567</v>
      </c>
      <c r="G708" t="s">
        <v>511</v>
      </c>
      <c r="H708" t="s">
        <v>340</v>
      </c>
      <c r="I708" t="s">
        <v>341</v>
      </c>
      <c r="J708" t="s">
        <v>667</v>
      </c>
      <c r="L708" t="s">
        <v>340</v>
      </c>
      <c r="M708" t="s">
        <v>341</v>
      </c>
      <c r="N708" t="s">
        <v>573</v>
      </c>
    </row>
    <row r="709" spans="1:14" hidden="1" x14ac:dyDescent="0.25">
      <c r="A709" t="s">
        <v>241</v>
      </c>
      <c r="B709" s="1">
        <v>44592</v>
      </c>
      <c r="C709" t="s">
        <v>670</v>
      </c>
      <c r="D709" t="s">
        <v>671</v>
      </c>
      <c r="E709" s="4">
        <v>30656.620000000024</v>
      </c>
      <c r="F709" t="s">
        <v>567</v>
      </c>
      <c r="G709" t="s">
        <v>511</v>
      </c>
      <c r="H709" t="s">
        <v>340</v>
      </c>
      <c r="I709" t="s">
        <v>341</v>
      </c>
      <c r="J709" t="s">
        <v>667</v>
      </c>
      <c r="L709" t="s">
        <v>340</v>
      </c>
      <c r="M709" t="s">
        <v>341</v>
      </c>
      <c r="N709" t="s">
        <v>573</v>
      </c>
    </row>
    <row r="710" spans="1:14" hidden="1" x14ac:dyDescent="0.25">
      <c r="A710" t="s">
        <v>241</v>
      </c>
      <c r="B710" s="1">
        <v>44592</v>
      </c>
      <c r="C710" t="s">
        <v>674</v>
      </c>
      <c r="D710" t="s">
        <v>675</v>
      </c>
      <c r="E710" s="4">
        <v>268510.03999999998</v>
      </c>
      <c r="F710" t="s">
        <v>567</v>
      </c>
      <c r="G710" t="s">
        <v>511</v>
      </c>
      <c r="H710" t="s">
        <v>340</v>
      </c>
      <c r="I710" t="s">
        <v>341</v>
      </c>
      <c r="J710" t="s">
        <v>667</v>
      </c>
      <c r="L710" t="s">
        <v>340</v>
      </c>
      <c r="M710" t="s">
        <v>341</v>
      </c>
      <c r="N710" t="s">
        <v>573</v>
      </c>
    </row>
    <row r="711" spans="1:14" hidden="1" x14ac:dyDescent="0.25">
      <c r="A711" t="s">
        <v>241</v>
      </c>
      <c r="B711" s="1">
        <v>44592</v>
      </c>
      <c r="C711" t="s">
        <v>687</v>
      </c>
      <c r="D711" t="s">
        <v>688</v>
      </c>
      <c r="E711" s="4">
        <v>165.94</v>
      </c>
      <c r="F711" t="s">
        <v>567</v>
      </c>
      <c r="G711" t="s">
        <v>511</v>
      </c>
      <c r="H711" t="s">
        <v>355</v>
      </c>
      <c r="I711" t="s">
        <v>356</v>
      </c>
      <c r="J711" t="s">
        <v>689</v>
      </c>
      <c r="L711" t="s">
        <v>355</v>
      </c>
      <c r="M711" t="s">
        <v>427</v>
      </c>
      <c r="N711" t="s">
        <v>573</v>
      </c>
    </row>
    <row r="712" spans="1:14" hidden="1" x14ac:dyDescent="0.25">
      <c r="A712" t="s">
        <v>241</v>
      </c>
      <c r="B712" s="1">
        <v>44592</v>
      </c>
      <c r="C712" t="s">
        <v>1184</v>
      </c>
      <c r="D712" t="s">
        <v>1185</v>
      </c>
      <c r="E712" s="4">
        <v>109597.23999999999</v>
      </c>
      <c r="F712" t="s">
        <v>567</v>
      </c>
      <c r="G712" t="s">
        <v>511</v>
      </c>
      <c r="H712" t="s">
        <v>355</v>
      </c>
      <c r="I712" t="s">
        <v>356</v>
      </c>
      <c r="J712" t="s">
        <v>689</v>
      </c>
      <c r="L712" t="s">
        <v>355</v>
      </c>
      <c r="M712" t="s">
        <v>427</v>
      </c>
      <c r="N712" t="s">
        <v>573</v>
      </c>
    </row>
    <row r="713" spans="1:14" hidden="1" x14ac:dyDescent="0.25">
      <c r="A713" t="s">
        <v>241</v>
      </c>
      <c r="B713" s="1">
        <v>44592</v>
      </c>
      <c r="C713" t="s">
        <v>700</v>
      </c>
      <c r="D713" t="s">
        <v>701</v>
      </c>
      <c r="E713" s="4">
        <v>400.31999999999834</v>
      </c>
      <c r="F713" t="s">
        <v>567</v>
      </c>
      <c r="G713" t="s">
        <v>511</v>
      </c>
      <c r="H713" t="s">
        <v>355</v>
      </c>
      <c r="I713" t="s">
        <v>356</v>
      </c>
      <c r="J713" t="s">
        <v>689</v>
      </c>
      <c r="L713" t="s">
        <v>355</v>
      </c>
      <c r="M713" t="s">
        <v>427</v>
      </c>
      <c r="N713" t="s">
        <v>573</v>
      </c>
    </row>
    <row r="714" spans="1:14" hidden="1" x14ac:dyDescent="0.25">
      <c r="A714" t="s">
        <v>241</v>
      </c>
      <c r="B714" s="1">
        <v>44592</v>
      </c>
      <c r="C714" t="s">
        <v>706</v>
      </c>
      <c r="D714" t="s">
        <v>707</v>
      </c>
      <c r="E714" s="4">
        <v>11967.82</v>
      </c>
      <c r="F714" t="s">
        <v>567</v>
      </c>
      <c r="G714" t="s">
        <v>511</v>
      </c>
      <c r="H714" t="s">
        <v>345</v>
      </c>
      <c r="I714" t="s">
        <v>346</v>
      </c>
      <c r="J714" t="s">
        <v>684</v>
      </c>
      <c r="L714" t="s">
        <v>345</v>
      </c>
      <c r="M714" t="s">
        <v>346</v>
      </c>
      <c r="N714" t="s">
        <v>573</v>
      </c>
    </row>
    <row r="715" spans="1:14" hidden="1" x14ac:dyDescent="0.25">
      <c r="A715" t="s">
        <v>241</v>
      </c>
      <c r="B715" s="1">
        <v>44592</v>
      </c>
      <c r="C715" t="s">
        <v>710</v>
      </c>
      <c r="D715" t="s">
        <v>711</v>
      </c>
      <c r="E715" s="4">
        <v>28526.369999999995</v>
      </c>
      <c r="F715" t="s">
        <v>567</v>
      </c>
      <c r="G715" t="s">
        <v>511</v>
      </c>
      <c r="H715" t="s">
        <v>355</v>
      </c>
      <c r="I715" t="s">
        <v>356</v>
      </c>
      <c r="J715" t="s">
        <v>689</v>
      </c>
      <c r="L715" t="s">
        <v>355</v>
      </c>
      <c r="M715" t="s">
        <v>427</v>
      </c>
      <c r="N715" t="s">
        <v>573</v>
      </c>
    </row>
    <row r="716" spans="1:14" hidden="1" x14ac:dyDescent="0.25">
      <c r="A716" t="s">
        <v>241</v>
      </c>
      <c r="B716" s="1">
        <v>44592</v>
      </c>
      <c r="C716" t="s">
        <v>1186</v>
      </c>
      <c r="D716" t="s">
        <v>1187</v>
      </c>
      <c r="E716" s="4">
        <v>2378</v>
      </c>
      <c r="F716" t="s">
        <v>567</v>
      </c>
      <c r="G716" t="s">
        <v>511</v>
      </c>
      <c r="H716" t="s">
        <v>355</v>
      </c>
      <c r="I716" t="s">
        <v>356</v>
      </c>
      <c r="J716" t="s">
        <v>689</v>
      </c>
      <c r="L716" t="s">
        <v>355</v>
      </c>
      <c r="M716" t="s">
        <v>427</v>
      </c>
      <c r="N716" t="s">
        <v>573</v>
      </c>
    </row>
    <row r="717" spans="1:14" hidden="1" x14ac:dyDescent="0.25">
      <c r="A717" t="s">
        <v>241</v>
      </c>
      <c r="B717" s="1">
        <v>44592</v>
      </c>
      <c r="C717" t="s">
        <v>723</v>
      </c>
      <c r="D717" t="s">
        <v>724</v>
      </c>
      <c r="E717" s="4">
        <v>5908.0900000000038</v>
      </c>
      <c r="F717" t="s">
        <v>567</v>
      </c>
      <c r="G717" t="s">
        <v>511</v>
      </c>
      <c r="H717" t="s">
        <v>345</v>
      </c>
      <c r="I717" t="s">
        <v>346</v>
      </c>
      <c r="J717" t="s">
        <v>725</v>
      </c>
      <c r="L717" t="s">
        <v>342</v>
      </c>
      <c r="M717" t="s">
        <v>346</v>
      </c>
      <c r="N717" t="s">
        <v>573</v>
      </c>
    </row>
    <row r="718" spans="1:14" hidden="1" x14ac:dyDescent="0.25">
      <c r="A718" t="s">
        <v>241</v>
      </c>
      <c r="B718" s="1">
        <v>44592</v>
      </c>
      <c r="C718" t="s">
        <v>728</v>
      </c>
      <c r="D718" t="s">
        <v>729</v>
      </c>
      <c r="E718" s="4">
        <v>2796.9300000000658</v>
      </c>
      <c r="F718" t="s">
        <v>567</v>
      </c>
      <c r="G718" t="s">
        <v>511</v>
      </c>
      <c r="H718" t="s">
        <v>345</v>
      </c>
      <c r="I718" t="s">
        <v>346</v>
      </c>
      <c r="J718" t="s">
        <v>684</v>
      </c>
      <c r="L718" t="s">
        <v>345</v>
      </c>
      <c r="M718" t="s">
        <v>346</v>
      </c>
      <c r="N718" t="s">
        <v>573</v>
      </c>
    </row>
    <row r="719" spans="1:14" hidden="1" x14ac:dyDescent="0.25">
      <c r="A719" t="s">
        <v>241</v>
      </c>
      <c r="B719" s="1">
        <v>44592</v>
      </c>
      <c r="C719" t="s">
        <v>736</v>
      </c>
      <c r="D719" t="s">
        <v>737</v>
      </c>
      <c r="E719" s="4">
        <v>44068</v>
      </c>
      <c r="F719" t="s">
        <v>567</v>
      </c>
      <c r="G719" t="s">
        <v>511</v>
      </c>
      <c r="H719" t="s">
        <v>345</v>
      </c>
      <c r="I719" t="s">
        <v>346</v>
      </c>
      <c r="J719" t="s">
        <v>684</v>
      </c>
      <c r="L719" t="s">
        <v>345</v>
      </c>
      <c r="M719" t="s">
        <v>346</v>
      </c>
      <c r="N719" t="s">
        <v>573</v>
      </c>
    </row>
    <row r="720" spans="1:14" hidden="1" x14ac:dyDescent="0.25">
      <c r="A720" t="s">
        <v>241</v>
      </c>
      <c r="B720" s="1">
        <v>44592</v>
      </c>
      <c r="C720" t="s">
        <v>740</v>
      </c>
      <c r="D720" t="s">
        <v>741</v>
      </c>
      <c r="E720" s="4">
        <v>9980.7200000000012</v>
      </c>
      <c r="F720" t="s">
        <v>567</v>
      </c>
      <c r="G720" t="s">
        <v>511</v>
      </c>
      <c r="H720" t="s">
        <v>345</v>
      </c>
      <c r="I720" t="s">
        <v>346</v>
      </c>
      <c r="J720" t="s">
        <v>684</v>
      </c>
      <c r="L720" t="s">
        <v>345</v>
      </c>
      <c r="M720" t="s">
        <v>346</v>
      </c>
      <c r="N720" t="s">
        <v>573</v>
      </c>
    </row>
    <row r="721" spans="1:14" hidden="1" x14ac:dyDescent="0.25">
      <c r="A721" t="s">
        <v>241</v>
      </c>
      <c r="B721" s="1">
        <v>44592</v>
      </c>
      <c r="C721" t="s">
        <v>744</v>
      </c>
      <c r="D721" t="s">
        <v>745</v>
      </c>
      <c r="E721" s="4">
        <v>609.92000000001906</v>
      </c>
      <c r="F721" t="s">
        <v>567</v>
      </c>
      <c r="G721" t="s">
        <v>511</v>
      </c>
      <c r="H721" t="s">
        <v>348</v>
      </c>
      <c r="I721" t="s">
        <v>349</v>
      </c>
      <c r="J721" t="s">
        <v>746</v>
      </c>
      <c r="L721" t="s">
        <v>348</v>
      </c>
      <c r="M721" t="s">
        <v>346</v>
      </c>
      <c r="N721" t="s">
        <v>573</v>
      </c>
    </row>
    <row r="722" spans="1:14" hidden="1" x14ac:dyDescent="0.25">
      <c r="A722" t="s">
        <v>241</v>
      </c>
      <c r="B722" s="1">
        <v>44592</v>
      </c>
      <c r="C722" t="s">
        <v>749</v>
      </c>
      <c r="D722" t="s">
        <v>750</v>
      </c>
      <c r="E722" s="4">
        <v>1351.0300000000134</v>
      </c>
      <c r="F722" t="s">
        <v>567</v>
      </c>
      <c r="G722" t="s">
        <v>511</v>
      </c>
      <c r="H722" t="s">
        <v>345</v>
      </c>
      <c r="I722" t="s">
        <v>346</v>
      </c>
      <c r="J722" t="s">
        <v>684</v>
      </c>
      <c r="L722" t="s">
        <v>345</v>
      </c>
      <c r="M722" t="s">
        <v>346</v>
      </c>
      <c r="N722" t="s">
        <v>573</v>
      </c>
    </row>
    <row r="723" spans="1:14" hidden="1" x14ac:dyDescent="0.25">
      <c r="A723" t="s">
        <v>241</v>
      </c>
      <c r="B723" s="1">
        <v>44592</v>
      </c>
      <c r="C723" t="s">
        <v>753</v>
      </c>
      <c r="D723" t="s">
        <v>754</v>
      </c>
      <c r="E723" s="4">
        <v>44956.770000000004</v>
      </c>
      <c r="F723" t="s">
        <v>567</v>
      </c>
      <c r="G723" t="s">
        <v>511</v>
      </c>
      <c r="H723" t="s">
        <v>345</v>
      </c>
      <c r="I723" t="s">
        <v>346</v>
      </c>
      <c r="J723" t="s">
        <v>684</v>
      </c>
      <c r="L723" t="s">
        <v>345</v>
      </c>
      <c r="M723" t="s">
        <v>346</v>
      </c>
      <c r="N723" t="s">
        <v>573</v>
      </c>
    </row>
    <row r="724" spans="1:14" hidden="1" x14ac:dyDescent="0.25">
      <c r="A724" t="s">
        <v>241</v>
      </c>
      <c r="B724" s="1">
        <v>44592</v>
      </c>
      <c r="C724" t="s">
        <v>761</v>
      </c>
      <c r="D724" t="s">
        <v>762</v>
      </c>
      <c r="E724" s="4">
        <v>669.89999999999804</v>
      </c>
      <c r="F724" t="s">
        <v>567</v>
      </c>
      <c r="G724" t="s">
        <v>511</v>
      </c>
      <c r="H724" t="s">
        <v>345</v>
      </c>
      <c r="I724" t="s">
        <v>346</v>
      </c>
      <c r="J724" t="s">
        <v>684</v>
      </c>
      <c r="L724" t="s">
        <v>345</v>
      </c>
      <c r="M724" t="s">
        <v>346</v>
      </c>
      <c r="N724" t="s">
        <v>573</v>
      </c>
    </row>
    <row r="725" spans="1:14" hidden="1" x14ac:dyDescent="0.25">
      <c r="A725" t="s">
        <v>241</v>
      </c>
      <c r="B725" s="1">
        <v>44592</v>
      </c>
      <c r="C725" t="s">
        <v>1188</v>
      </c>
      <c r="D725" t="s">
        <v>1189</v>
      </c>
      <c r="E725" s="4">
        <v>1091.8000000000002</v>
      </c>
      <c r="F725" t="s">
        <v>567</v>
      </c>
      <c r="G725" t="s">
        <v>511</v>
      </c>
      <c r="H725" t="s">
        <v>345</v>
      </c>
      <c r="I725" t="s">
        <v>346</v>
      </c>
      <c r="J725" t="s">
        <v>684</v>
      </c>
      <c r="L725" t="s">
        <v>345</v>
      </c>
      <c r="M725" t="s">
        <v>346</v>
      </c>
      <c r="N725" t="s">
        <v>573</v>
      </c>
    </row>
    <row r="726" spans="1:14" hidden="1" x14ac:dyDescent="0.25">
      <c r="A726" t="s">
        <v>241</v>
      </c>
      <c r="B726" s="1">
        <v>44592</v>
      </c>
      <c r="C726" t="s">
        <v>1190</v>
      </c>
      <c r="D726" t="s">
        <v>1191</v>
      </c>
      <c r="E726" s="4">
        <v>0.47999999999999821</v>
      </c>
      <c r="F726" t="s">
        <v>567</v>
      </c>
      <c r="G726" t="s">
        <v>511</v>
      </c>
      <c r="H726" t="s">
        <v>345</v>
      </c>
      <c r="I726" t="s">
        <v>346</v>
      </c>
      <c r="J726" t="s">
        <v>684</v>
      </c>
      <c r="L726" t="s">
        <v>345</v>
      </c>
      <c r="M726" t="s">
        <v>346</v>
      </c>
      <c r="N726" t="s">
        <v>573</v>
      </c>
    </row>
    <row r="727" spans="1:14" hidden="1" x14ac:dyDescent="0.25">
      <c r="A727" t="s">
        <v>241</v>
      </c>
      <c r="B727" s="1">
        <v>44592</v>
      </c>
      <c r="C727" t="s">
        <v>783</v>
      </c>
      <c r="D727" t="s">
        <v>784</v>
      </c>
      <c r="E727" s="4">
        <v>533.2599999999984</v>
      </c>
      <c r="F727" t="s">
        <v>567</v>
      </c>
      <c r="G727" t="s">
        <v>511</v>
      </c>
      <c r="H727" t="s">
        <v>345</v>
      </c>
      <c r="I727" t="s">
        <v>346</v>
      </c>
      <c r="J727" t="s">
        <v>684</v>
      </c>
      <c r="L727" t="s">
        <v>345</v>
      </c>
      <c r="M727" t="s">
        <v>432</v>
      </c>
      <c r="N727" t="s">
        <v>573</v>
      </c>
    </row>
    <row r="728" spans="1:14" hidden="1" x14ac:dyDescent="0.25">
      <c r="A728" t="s">
        <v>241</v>
      </c>
      <c r="B728" s="1">
        <v>44592</v>
      </c>
      <c r="C728" t="s">
        <v>68</v>
      </c>
      <c r="D728" t="s">
        <v>69</v>
      </c>
      <c r="E728" s="4">
        <v>2900.51</v>
      </c>
      <c r="F728" t="s">
        <v>567</v>
      </c>
      <c r="G728" t="s">
        <v>511</v>
      </c>
      <c r="H728" t="s">
        <v>324</v>
      </c>
      <c r="I728" t="s">
        <v>323</v>
      </c>
      <c r="J728" t="s">
        <v>787</v>
      </c>
      <c r="L728" t="s">
        <v>324</v>
      </c>
      <c r="M728" t="s">
        <v>323</v>
      </c>
      <c r="N728" t="s">
        <v>573</v>
      </c>
    </row>
    <row r="729" spans="1:14" hidden="1" x14ac:dyDescent="0.25">
      <c r="A729" t="s">
        <v>241</v>
      </c>
      <c r="B729" s="1">
        <v>44592</v>
      </c>
      <c r="C729" t="s">
        <v>70</v>
      </c>
      <c r="D729" t="s">
        <v>71</v>
      </c>
      <c r="E729" s="4">
        <v>5686.2550000000047</v>
      </c>
      <c r="F729" t="s">
        <v>567</v>
      </c>
      <c r="G729" t="s">
        <v>511</v>
      </c>
      <c r="H729" t="s">
        <v>324</v>
      </c>
      <c r="I729" t="s">
        <v>323</v>
      </c>
      <c r="J729" t="s">
        <v>787</v>
      </c>
      <c r="L729" t="s">
        <v>324</v>
      </c>
      <c r="M729" t="s">
        <v>323</v>
      </c>
      <c r="N729" t="s">
        <v>573</v>
      </c>
    </row>
    <row r="730" spans="1:14" hidden="1" x14ac:dyDescent="0.25">
      <c r="A730" t="s">
        <v>241</v>
      </c>
      <c r="B730" s="1">
        <v>44592</v>
      </c>
      <c r="C730" t="s">
        <v>72</v>
      </c>
      <c r="D730" t="s">
        <v>73</v>
      </c>
      <c r="E730" s="4">
        <v>5214.5199999999995</v>
      </c>
      <c r="F730" t="s">
        <v>567</v>
      </c>
      <c r="G730" t="s">
        <v>511</v>
      </c>
      <c r="H730" t="s">
        <v>324</v>
      </c>
      <c r="I730" t="s">
        <v>323</v>
      </c>
      <c r="J730" t="s">
        <v>787</v>
      </c>
      <c r="L730" t="s">
        <v>324</v>
      </c>
      <c r="M730" t="s">
        <v>323</v>
      </c>
      <c r="N730" t="s">
        <v>573</v>
      </c>
    </row>
    <row r="731" spans="1:14" hidden="1" x14ac:dyDescent="0.25">
      <c r="A731" t="s">
        <v>241</v>
      </c>
      <c r="B731" s="1">
        <v>44592</v>
      </c>
      <c r="C731" t="s">
        <v>78</v>
      </c>
      <c r="D731" t="s">
        <v>79</v>
      </c>
      <c r="E731" s="4">
        <v>49907.250000004657</v>
      </c>
      <c r="F731" t="s">
        <v>567</v>
      </c>
      <c r="G731" t="s">
        <v>511</v>
      </c>
      <c r="H731" t="s">
        <v>324</v>
      </c>
      <c r="I731" t="s">
        <v>323</v>
      </c>
      <c r="J731" t="s">
        <v>787</v>
      </c>
      <c r="L731" t="s">
        <v>324</v>
      </c>
      <c r="M731" t="s">
        <v>323</v>
      </c>
      <c r="N731" t="s">
        <v>573</v>
      </c>
    </row>
    <row r="732" spans="1:14" hidden="1" x14ac:dyDescent="0.25">
      <c r="A732" t="s">
        <v>241</v>
      </c>
      <c r="B732" s="1">
        <v>44592</v>
      </c>
      <c r="C732" t="s">
        <v>80</v>
      </c>
      <c r="D732" t="s">
        <v>81</v>
      </c>
      <c r="E732" s="4">
        <v>116431.7499999999</v>
      </c>
      <c r="F732" t="s">
        <v>567</v>
      </c>
      <c r="G732" t="s">
        <v>511</v>
      </c>
      <c r="H732" t="s">
        <v>324</v>
      </c>
      <c r="I732" t="s">
        <v>323</v>
      </c>
      <c r="J732" t="s">
        <v>787</v>
      </c>
      <c r="L732" t="s">
        <v>324</v>
      </c>
      <c r="M732" t="s">
        <v>323</v>
      </c>
      <c r="N732" t="s">
        <v>573</v>
      </c>
    </row>
    <row r="733" spans="1:14" hidden="1" x14ac:dyDescent="0.25">
      <c r="A733" t="s">
        <v>241</v>
      </c>
      <c r="B733" s="1">
        <v>44592</v>
      </c>
      <c r="C733" t="s">
        <v>810</v>
      </c>
      <c r="D733" t="s">
        <v>811</v>
      </c>
      <c r="E733" s="4">
        <v>124.4100000000069</v>
      </c>
      <c r="F733" t="s">
        <v>567</v>
      </c>
      <c r="G733" t="s">
        <v>511</v>
      </c>
      <c r="H733" t="s">
        <v>324</v>
      </c>
      <c r="I733" t="s">
        <v>323</v>
      </c>
      <c r="J733" t="s">
        <v>787</v>
      </c>
      <c r="L733" t="s">
        <v>324</v>
      </c>
      <c r="M733" t="s">
        <v>323</v>
      </c>
      <c r="N733" t="s">
        <v>573</v>
      </c>
    </row>
    <row r="734" spans="1:14" hidden="1" x14ac:dyDescent="0.25">
      <c r="A734" t="s">
        <v>241</v>
      </c>
      <c r="B734" s="1">
        <v>44592</v>
      </c>
      <c r="C734" t="s">
        <v>82</v>
      </c>
      <c r="D734" t="s">
        <v>83</v>
      </c>
      <c r="E734" s="4">
        <v>102773.58</v>
      </c>
      <c r="F734" t="s">
        <v>567</v>
      </c>
      <c r="G734" t="s">
        <v>511</v>
      </c>
      <c r="H734" t="s">
        <v>324</v>
      </c>
      <c r="I734" t="s">
        <v>323</v>
      </c>
      <c r="J734" t="s">
        <v>787</v>
      </c>
      <c r="L734" t="s">
        <v>324</v>
      </c>
      <c r="M734" t="s">
        <v>323</v>
      </c>
      <c r="N734" t="s">
        <v>573</v>
      </c>
    </row>
    <row r="735" spans="1:14" hidden="1" x14ac:dyDescent="0.25">
      <c r="A735" t="s">
        <v>241</v>
      </c>
      <c r="B735" s="1">
        <v>44592</v>
      </c>
      <c r="C735" t="s">
        <v>84</v>
      </c>
      <c r="D735" t="s">
        <v>85</v>
      </c>
      <c r="E735" s="4">
        <v>394595.85000000265</v>
      </c>
      <c r="F735" t="s">
        <v>567</v>
      </c>
      <c r="G735" t="s">
        <v>511</v>
      </c>
      <c r="H735" t="s">
        <v>324</v>
      </c>
      <c r="I735" t="s">
        <v>323</v>
      </c>
      <c r="J735" t="s">
        <v>787</v>
      </c>
      <c r="L735" t="s">
        <v>324</v>
      </c>
      <c r="M735" t="s">
        <v>323</v>
      </c>
      <c r="N735" t="s">
        <v>573</v>
      </c>
    </row>
    <row r="736" spans="1:14" hidden="1" x14ac:dyDescent="0.25">
      <c r="A736" t="s">
        <v>241</v>
      </c>
      <c r="B736" s="1">
        <v>44592</v>
      </c>
      <c r="C736" t="s">
        <v>86</v>
      </c>
      <c r="D736" t="s">
        <v>87</v>
      </c>
      <c r="E736" s="4">
        <v>72734.180000000022</v>
      </c>
      <c r="F736" t="s">
        <v>567</v>
      </c>
      <c r="G736" t="s">
        <v>511</v>
      </c>
      <c r="H736" t="s">
        <v>324</v>
      </c>
      <c r="I736" t="s">
        <v>323</v>
      </c>
      <c r="J736" t="s">
        <v>787</v>
      </c>
      <c r="L736" t="s">
        <v>324</v>
      </c>
      <c r="M736" t="s">
        <v>323</v>
      </c>
      <c r="N736" t="s">
        <v>573</v>
      </c>
    </row>
    <row r="737" spans="1:14" hidden="1" x14ac:dyDescent="0.25">
      <c r="A737" t="s">
        <v>241</v>
      </c>
      <c r="B737" s="1">
        <v>44592</v>
      </c>
      <c r="C737" t="s">
        <v>88</v>
      </c>
      <c r="D737" t="s">
        <v>89</v>
      </c>
      <c r="E737" s="4">
        <v>266856.15000000031</v>
      </c>
      <c r="F737" t="s">
        <v>567</v>
      </c>
      <c r="G737" t="s">
        <v>511</v>
      </c>
      <c r="H737" t="s">
        <v>324</v>
      </c>
      <c r="I737" t="s">
        <v>323</v>
      </c>
      <c r="J737" t="s">
        <v>787</v>
      </c>
      <c r="L737" t="s">
        <v>324</v>
      </c>
      <c r="M737" t="s">
        <v>323</v>
      </c>
      <c r="N737" t="s">
        <v>573</v>
      </c>
    </row>
    <row r="738" spans="1:14" hidden="1" x14ac:dyDescent="0.25">
      <c r="A738" t="s">
        <v>241</v>
      </c>
      <c r="B738" s="1">
        <v>44592</v>
      </c>
      <c r="C738" t="s">
        <v>90</v>
      </c>
      <c r="D738" t="s">
        <v>91</v>
      </c>
      <c r="E738" s="4">
        <v>39223.01999999999</v>
      </c>
      <c r="F738" t="s">
        <v>567</v>
      </c>
      <c r="G738" t="s">
        <v>511</v>
      </c>
      <c r="H738" t="s">
        <v>324</v>
      </c>
      <c r="I738" t="s">
        <v>323</v>
      </c>
      <c r="J738" t="s">
        <v>787</v>
      </c>
      <c r="L738" t="s">
        <v>324</v>
      </c>
      <c r="M738" t="s">
        <v>323</v>
      </c>
      <c r="N738" t="s">
        <v>573</v>
      </c>
    </row>
    <row r="739" spans="1:14" hidden="1" x14ac:dyDescent="0.25">
      <c r="A739" t="s">
        <v>241</v>
      </c>
      <c r="B739" s="1">
        <v>44592</v>
      </c>
      <c r="C739" t="s">
        <v>92</v>
      </c>
      <c r="D739" t="s">
        <v>93</v>
      </c>
      <c r="E739" s="4">
        <v>339247.18000000011</v>
      </c>
      <c r="F739" t="s">
        <v>567</v>
      </c>
      <c r="G739" t="s">
        <v>511</v>
      </c>
      <c r="H739" t="s">
        <v>324</v>
      </c>
      <c r="I739" t="s">
        <v>323</v>
      </c>
      <c r="J739" t="s">
        <v>787</v>
      </c>
      <c r="L739" t="s">
        <v>324</v>
      </c>
      <c r="M739" t="s">
        <v>323</v>
      </c>
      <c r="N739" t="s">
        <v>573</v>
      </c>
    </row>
    <row r="740" spans="1:14" hidden="1" x14ac:dyDescent="0.25">
      <c r="A740" t="s">
        <v>241</v>
      </c>
      <c r="B740" s="1">
        <v>44592</v>
      </c>
      <c r="C740" t="s">
        <v>94</v>
      </c>
      <c r="D740" t="s">
        <v>95</v>
      </c>
      <c r="E740" s="4">
        <v>115559.2</v>
      </c>
      <c r="F740" t="s">
        <v>567</v>
      </c>
      <c r="G740" t="s">
        <v>511</v>
      </c>
      <c r="H740" t="s">
        <v>324</v>
      </c>
      <c r="I740" t="s">
        <v>323</v>
      </c>
      <c r="J740" t="s">
        <v>787</v>
      </c>
      <c r="L740" t="s">
        <v>324</v>
      </c>
      <c r="M740" t="s">
        <v>323</v>
      </c>
      <c r="N740" t="s">
        <v>573</v>
      </c>
    </row>
    <row r="741" spans="1:14" hidden="1" x14ac:dyDescent="0.25">
      <c r="A741" t="s">
        <v>241</v>
      </c>
      <c r="B741" s="1">
        <v>44592</v>
      </c>
      <c r="C741" t="s">
        <v>100</v>
      </c>
      <c r="D741" t="s">
        <v>101</v>
      </c>
      <c r="E741" s="4">
        <v>1000153.42</v>
      </c>
      <c r="F741" t="s">
        <v>567</v>
      </c>
      <c r="G741" t="s">
        <v>511</v>
      </c>
      <c r="H741" t="s">
        <v>324</v>
      </c>
      <c r="I741" t="s">
        <v>323</v>
      </c>
      <c r="J741" t="s">
        <v>787</v>
      </c>
      <c r="L741" t="s">
        <v>324</v>
      </c>
      <c r="M741" t="s">
        <v>323</v>
      </c>
      <c r="N741" t="s">
        <v>573</v>
      </c>
    </row>
    <row r="742" spans="1:14" hidden="1" x14ac:dyDescent="0.25">
      <c r="A742" t="s">
        <v>241</v>
      </c>
      <c r="B742" s="1">
        <v>44592</v>
      </c>
      <c r="C742" t="s">
        <v>108</v>
      </c>
      <c r="D742" t="s">
        <v>109</v>
      </c>
      <c r="E742" s="4">
        <v>3000000</v>
      </c>
      <c r="F742" t="s">
        <v>567</v>
      </c>
      <c r="G742" t="s">
        <v>511</v>
      </c>
      <c r="H742" t="s">
        <v>324</v>
      </c>
      <c r="I742" t="s">
        <v>323</v>
      </c>
      <c r="J742" t="s">
        <v>787</v>
      </c>
      <c r="L742" t="s">
        <v>324</v>
      </c>
      <c r="M742" t="s">
        <v>323</v>
      </c>
      <c r="N742" t="s">
        <v>573</v>
      </c>
    </row>
    <row r="743" spans="1:14" hidden="1" x14ac:dyDescent="0.25">
      <c r="A743" t="s">
        <v>241</v>
      </c>
      <c r="B743" s="1">
        <v>44592</v>
      </c>
      <c r="C743" t="s">
        <v>979</v>
      </c>
      <c r="D743" t="s">
        <v>980</v>
      </c>
      <c r="E743" s="4">
        <v>13</v>
      </c>
      <c r="F743" t="s">
        <v>567</v>
      </c>
      <c r="G743" t="s">
        <v>511</v>
      </c>
      <c r="H743" t="s">
        <v>342</v>
      </c>
      <c r="I743" t="s">
        <v>343</v>
      </c>
      <c r="J743" t="s">
        <v>725</v>
      </c>
      <c r="L743" t="s">
        <v>342</v>
      </c>
      <c r="M743" t="s">
        <v>343</v>
      </c>
      <c r="N743" t="s">
        <v>573</v>
      </c>
    </row>
    <row r="744" spans="1:14" hidden="1" x14ac:dyDescent="0.25">
      <c r="A744" t="s">
        <v>241</v>
      </c>
      <c r="B744" s="1">
        <v>44592</v>
      </c>
      <c r="C744" t="s">
        <v>1230</v>
      </c>
      <c r="D744" t="s">
        <v>1231</v>
      </c>
      <c r="E744" s="4">
        <v>54117.489999999991</v>
      </c>
      <c r="F744" t="s">
        <v>567</v>
      </c>
      <c r="G744" t="s">
        <v>511</v>
      </c>
      <c r="H744" t="s">
        <v>355</v>
      </c>
      <c r="I744" t="s">
        <v>356</v>
      </c>
      <c r="J744" t="s">
        <v>689</v>
      </c>
      <c r="L744" t="s">
        <v>716</v>
      </c>
      <c r="M744" t="s">
        <v>356</v>
      </c>
      <c r="N744" t="s">
        <v>573</v>
      </c>
    </row>
    <row r="745" spans="1:14" hidden="1" x14ac:dyDescent="0.25">
      <c r="A745" t="s">
        <v>241</v>
      </c>
      <c r="B745" s="1">
        <v>44592</v>
      </c>
      <c r="C745" t="s">
        <v>1117</v>
      </c>
      <c r="D745" t="s">
        <v>1118</v>
      </c>
      <c r="E745" s="4">
        <v>1318.9300000000003</v>
      </c>
      <c r="F745" t="s">
        <v>567</v>
      </c>
      <c r="G745" t="s">
        <v>511</v>
      </c>
      <c r="H745" t="s">
        <v>348</v>
      </c>
      <c r="I745" t="s">
        <v>349</v>
      </c>
      <c r="J745" t="s">
        <v>746</v>
      </c>
      <c r="L745" t="s">
        <v>348</v>
      </c>
      <c r="M745" t="s">
        <v>453</v>
      </c>
      <c r="N745" t="s">
        <v>573</v>
      </c>
    </row>
    <row r="746" spans="1:14" hidden="1" x14ac:dyDescent="0.25">
      <c r="A746" t="s">
        <v>241</v>
      </c>
      <c r="B746" s="1">
        <v>44592</v>
      </c>
      <c r="C746" t="s">
        <v>757</v>
      </c>
      <c r="D746" t="s">
        <v>758</v>
      </c>
      <c r="E746" s="4">
        <v>-210</v>
      </c>
      <c r="F746" t="s">
        <v>567</v>
      </c>
      <c r="G746" t="s">
        <v>511</v>
      </c>
      <c r="H746" t="s">
        <v>342</v>
      </c>
      <c r="I746" t="s">
        <v>343</v>
      </c>
      <c r="J746" t="s">
        <v>725</v>
      </c>
      <c r="L746" t="s">
        <v>342</v>
      </c>
      <c r="M746" t="s">
        <v>343</v>
      </c>
      <c r="N746" t="s">
        <v>573</v>
      </c>
    </row>
    <row r="747" spans="1:14" hidden="1" x14ac:dyDescent="0.25">
      <c r="A747" t="s">
        <v>241</v>
      </c>
      <c r="B747" s="1">
        <v>44592</v>
      </c>
      <c r="C747" t="s">
        <v>846</v>
      </c>
      <c r="D747" t="s">
        <v>847</v>
      </c>
      <c r="E747" s="4">
        <v>-7200</v>
      </c>
      <c r="F747" t="s">
        <v>567</v>
      </c>
      <c r="G747" t="s">
        <v>511</v>
      </c>
      <c r="H747" t="s">
        <v>347</v>
      </c>
      <c r="I747" t="s">
        <v>350</v>
      </c>
      <c r="J747" t="s">
        <v>848</v>
      </c>
      <c r="L747" t="s">
        <v>347</v>
      </c>
      <c r="M747" t="s">
        <v>350</v>
      </c>
      <c r="N747" t="s">
        <v>573</v>
      </c>
    </row>
    <row r="748" spans="1:14" hidden="1" x14ac:dyDescent="0.25">
      <c r="A748" t="s">
        <v>241</v>
      </c>
      <c r="B748" s="1">
        <v>44592</v>
      </c>
      <c r="C748" t="s">
        <v>851</v>
      </c>
      <c r="D748" t="s">
        <v>852</v>
      </c>
      <c r="E748" s="4">
        <v>-100000</v>
      </c>
      <c r="F748" t="s">
        <v>567</v>
      </c>
      <c r="G748" t="s">
        <v>511</v>
      </c>
      <c r="H748" t="s">
        <v>347</v>
      </c>
      <c r="I748" t="s">
        <v>350</v>
      </c>
      <c r="J748" t="s">
        <v>848</v>
      </c>
      <c r="L748" t="s">
        <v>347</v>
      </c>
      <c r="M748" t="s">
        <v>350</v>
      </c>
      <c r="N748" t="s">
        <v>573</v>
      </c>
    </row>
    <row r="749" spans="1:14" hidden="1" x14ac:dyDescent="0.25">
      <c r="A749" t="s">
        <v>241</v>
      </c>
      <c r="B749" s="1">
        <v>44592</v>
      </c>
      <c r="C749" t="s">
        <v>855</v>
      </c>
      <c r="D749" t="s">
        <v>856</v>
      </c>
      <c r="E749" s="4">
        <v>-800000</v>
      </c>
      <c r="F749" t="s">
        <v>567</v>
      </c>
      <c r="G749" t="s">
        <v>511</v>
      </c>
      <c r="H749" t="s">
        <v>347</v>
      </c>
      <c r="I749" t="s">
        <v>350</v>
      </c>
      <c r="J749" t="s">
        <v>848</v>
      </c>
      <c r="L749" t="s">
        <v>347</v>
      </c>
      <c r="M749" t="s">
        <v>350</v>
      </c>
      <c r="N749" t="s">
        <v>573</v>
      </c>
    </row>
    <row r="750" spans="1:14" hidden="1" x14ac:dyDescent="0.25">
      <c r="A750" t="s">
        <v>241</v>
      </c>
      <c r="B750" s="1">
        <v>44592</v>
      </c>
      <c r="C750" t="s">
        <v>859</v>
      </c>
      <c r="D750" t="s">
        <v>860</v>
      </c>
      <c r="E750" s="4">
        <v>-47705.91</v>
      </c>
      <c r="F750" t="s">
        <v>567</v>
      </c>
      <c r="G750" t="s">
        <v>511</v>
      </c>
      <c r="H750" t="s">
        <v>351</v>
      </c>
      <c r="I750" t="s">
        <v>354</v>
      </c>
      <c r="J750" t="s">
        <v>848</v>
      </c>
      <c r="L750" t="s">
        <v>351</v>
      </c>
      <c r="M750" t="s">
        <v>438</v>
      </c>
      <c r="N750" t="s">
        <v>573</v>
      </c>
    </row>
    <row r="751" spans="1:14" hidden="1" x14ac:dyDescent="0.25">
      <c r="A751" t="s">
        <v>241</v>
      </c>
      <c r="B751" s="1">
        <v>44592</v>
      </c>
      <c r="C751" t="s">
        <v>1192</v>
      </c>
      <c r="D751" t="s">
        <v>1193</v>
      </c>
      <c r="E751" s="4">
        <v>-4036.2099999999991</v>
      </c>
      <c r="F751" t="s">
        <v>567</v>
      </c>
      <c r="G751" t="s">
        <v>511</v>
      </c>
      <c r="H751" t="s">
        <v>351</v>
      </c>
      <c r="I751" t="s">
        <v>354</v>
      </c>
      <c r="J751" t="s">
        <v>848</v>
      </c>
      <c r="L751" t="s">
        <v>1194</v>
      </c>
      <c r="M751" t="s">
        <v>442</v>
      </c>
      <c r="N751" t="s">
        <v>573</v>
      </c>
    </row>
    <row r="752" spans="1:14" hidden="1" x14ac:dyDescent="0.25">
      <c r="A752" t="s">
        <v>241</v>
      </c>
      <c r="B752" s="1">
        <v>44592</v>
      </c>
      <c r="C752" t="s">
        <v>865</v>
      </c>
      <c r="D752" t="s">
        <v>866</v>
      </c>
      <c r="E752" s="4">
        <v>-84286.290000000008</v>
      </c>
      <c r="F752" t="s">
        <v>567</v>
      </c>
      <c r="G752" t="s">
        <v>511</v>
      </c>
      <c r="H752" t="s">
        <v>351</v>
      </c>
      <c r="I752" t="s">
        <v>354</v>
      </c>
      <c r="J752" t="s">
        <v>848</v>
      </c>
      <c r="L752" t="s">
        <v>351</v>
      </c>
      <c r="M752" t="s">
        <v>440</v>
      </c>
      <c r="N752" t="s">
        <v>573</v>
      </c>
    </row>
    <row r="753" spans="1:14" hidden="1" x14ac:dyDescent="0.25">
      <c r="A753" t="s">
        <v>241</v>
      </c>
      <c r="B753" s="1">
        <v>44592</v>
      </c>
      <c r="C753" t="s">
        <v>1232</v>
      </c>
      <c r="D753" t="s">
        <v>1233</v>
      </c>
      <c r="E753" s="4">
        <v>-50741.535000002012</v>
      </c>
      <c r="F753" t="s">
        <v>567</v>
      </c>
      <c r="G753" t="s">
        <v>511</v>
      </c>
      <c r="H753" t="s">
        <v>351</v>
      </c>
      <c r="I753" t="s">
        <v>354</v>
      </c>
      <c r="J753" t="s">
        <v>848</v>
      </c>
      <c r="L753" t="s">
        <v>351</v>
      </c>
      <c r="M753" t="s">
        <v>440</v>
      </c>
      <c r="N753" t="s">
        <v>573</v>
      </c>
    </row>
    <row r="754" spans="1:14" hidden="1" x14ac:dyDescent="0.25">
      <c r="A754" t="s">
        <v>241</v>
      </c>
      <c r="B754" s="1">
        <v>44592</v>
      </c>
      <c r="C754" t="s">
        <v>871</v>
      </c>
      <c r="D754" t="s">
        <v>872</v>
      </c>
      <c r="E754" s="4">
        <v>-83370.91</v>
      </c>
      <c r="F754" t="s">
        <v>567</v>
      </c>
      <c r="G754" t="s">
        <v>511</v>
      </c>
      <c r="H754" t="s">
        <v>519</v>
      </c>
      <c r="I754" t="s">
        <v>513</v>
      </c>
      <c r="J754" t="s">
        <v>594</v>
      </c>
      <c r="L754" t="s">
        <v>519</v>
      </c>
      <c r="M754" t="s">
        <v>419</v>
      </c>
      <c r="N754" t="s">
        <v>573</v>
      </c>
    </row>
    <row r="755" spans="1:14" hidden="1" x14ac:dyDescent="0.25">
      <c r="A755" t="s">
        <v>241</v>
      </c>
      <c r="B755" s="1">
        <v>44592</v>
      </c>
      <c r="C755" t="s">
        <v>873</v>
      </c>
      <c r="D755" t="s">
        <v>874</v>
      </c>
      <c r="E755" s="4">
        <v>-187948.01</v>
      </c>
      <c r="F755" t="s">
        <v>567</v>
      </c>
      <c r="G755" t="s">
        <v>511</v>
      </c>
      <c r="H755" t="s">
        <v>519</v>
      </c>
      <c r="I755" t="s">
        <v>513</v>
      </c>
      <c r="J755" t="s">
        <v>594</v>
      </c>
      <c r="L755" t="s">
        <v>519</v>
      </c>
      <c r="M755" t="s">
        <v>419</v>
      </c>
      <c r="N755" t="s">
        <v>573</v>
      </c>
    </row>
    <row r="756" spans="1:14" hidden="1" x14ac:dyDescent="0.25">
      <c r="A756" t="s">
        <v>241</v>
      </c>
      <c r="B756" s="1">
        <v>44592</v>
      </c>
      <c r="C756" t="s">
        <v>875</v>
      </c>
      <c r="D756" t="s">
        <v>876</v>
      </c>
      <c r="E756" s="4">
        <v>-95239.54</v>
      </c>
      <c r="F756" t="s">
        <v>567</v>
      </c>
      <c r="G756" t="s">
        <v>511</v>
      </c>
      <c r="H756" t="s">
        <v>519</v>
      </c>
      <c r="I756" t="s">
        <v>513</v>
      </c>
      <c r="J756" t="s">
        <v>594</v>
      </c>
      <c r="L756" t="s">
        <v>519</v>
      </c>
      <c r="M756" t="s">
        <v>419</v>
      </c>
      <c r="N756" t="s">
        <v>573</v>
      </c>
    </row>
    <row r="757" spans="1:14" hidden="1" x14ac:dyDescent="0.25">
      <c r="A757" t="s">
        <v>241</v>
      </c>
      <c r="B757" s="1">
        <v>44592</v>
      </c>
      <c r="C757" t="s">
        <v>877</v>
      </c>
      <c r="D757" t="s">
        <v>878</v>
      </c>
      <c r="E757" s="4">
        <v>-917.25</v>
      </c>
      <c r="F757" t="s">
        <v>567</v>
      </c>
      <c r="G757" t="s">
        <v>511</v>
      </c>
      <c r="H757" t="s">
        <v>519</v>
      </c>
      <c r="I757" t="s">
        <v>513</v>
      </c>
      <c r="J757" t="s">
        <v>594</v>
      </c>
      <c r="L757" t="s">
        <v>519</v>
      </c>
      <c r="M757" t="s">
        <v>419</v>
      </c>
      <c r="N757" t="s">
        <v>573</v>
      </c>
    </row>
    <row r="758" spans="1:14" hidden="1" x14ac:dyDescent="0.25">
      <c r="A758" t="s">
        <v>241</v>
      </c>
      <c r="B758" s="1">
        <v>44592</v>
      </c>
      <c r="C758" t="s">
        <v>879</v>
      </c>
      <c r="D758" t="s">
        <v>880</v>
      </c>
      <c r="E758" s="4">
        <v>-40340.58</v>
      </c>
      <c r="F758" t="s">
        <v>567</v>
      </c>
      <c r="G758" t="s">
        <v>511</v>
      </c>
      <c r="H758" t="s">
        <v>519</v>
      </c>
      <c r="I758" t="s">
        <v>513</v>
      </c>
      <c r="J758" t="s">
        <v>594</v>
      </c>
      <c r="L758" t="s">
        <v>519</v>
      </c>
      <c r="M758" t="s">
        <v>419</v>
      </c>
      <c r="N758" t="s">
        <v>573</v>
      </c>
    </row>
    <row r="759" spans="1:14" hidden="1" x14ac:dyDescent="0.25">
      <c r="A759" t="s">
        <v>241</v>
      </c>
      <c r="B759" s="1">
        <v>44592</v>
      </c>
      <c r="C759" t="s">
        <v>881</v>
      </c>
      <c r="D759" t="s">
        <v>882</v>
      </c>
      <c r="E759" s="4">
        <v>-14767.59</v>
      </c>
      <c r="F759" t="s">
        <v>567</v>
      </c>
      <c r="G759" t="s">
        <v>511</v>
      </c>
      <c r="H759" t="s">
        <v>519</v>
      </c>
      <c r="I759" t="s">
        <v>513</v>
      </c>
      <c r="J759" t="s">
        <v>594</v>
      </c>
      <c r="L759" t="s">
        <v>519</v>
      </c>
      <c r="M759" t="s">
        <v>419</v>
      </c>
      <c r="N759" t="s">
        <v>573</v>
      </c>
    </row>
    <row r="760" spans="1:14" hidden="1" x14ac:dyDescent="0.25">
      <c r="A760" t="s">
        <v>241</v>
      </c>
      <c r="B760" s="1">
        <v>44592</v>
      </c>
      <c r="C760" t="s">
        <v>883</v>
      </c>
      <c r="D760" t="s">
        <v>884</v>
      </c>
      <c r="E760" s="4">
        <v>-25739.86</v>
      </c>
      <c r="F760" t="s">
        <v>567</v>
      </c>
      <c r="G760" t="s">
        <v>511</v>
      </c>
      <c r="H760" t="s">
        <v>519</v>
      </c>
      <c r="I760" t="s">
        <v>513</v>
      </c>
      <c r="J760" t="s">
        <v>594</v>
      </c>
      <c r="L760" t="s">
        <v>519</v>
      </c>
      <c r="M760" t="s">
        <v>419</v>
      </c>
      <c r="N760" t="s">
        <v>573</v>
      </c>
    </row>
    <row r="761" spans="1:14" hidden="1" x14ac:dyDescent="0.25">
      <c r="A761" t="s">
        <v>241</v>
      </c>
      <c r="B761" s="1">
        <v>44592</v>
      </c>
      <c r="C761" t="s">
        <v>885</v>
      </c>
      <c r="D761" t="s">
        <v>886</v>
      </c>
      <c r="E761" s="4">
        <v>-6081.13</v>
      </c>
      <c r="F761" t="s">
        <v>567</v>
      </c>
      <c r="G761" t="s">
        <v>511</v>
      </c>
      <c r="H761" t="s">
        <v>519</v>
      </c>
      <c r="I761" t="s">
        <v>513</v>
      </c>
      <c r="J761" t="s">
        <v>594</v>
      </c>
      <c r="L761" t="s">
        <v>519</v>
      </c>
      <c r="M761" t="s">
        <v>419</v>
      </c>
      <c r="N761" t="s">
        <v>573</v>
      </c>
    </row>
    <row r="762" spans="1:14" hidden="1" x14ac:dyDescent="0.25">
      <c r="A762" t="s">
        <v>241</v>
      </c>
      <c r="B762" s="1">
        <v>44592</v>
      </c>
      <c r="C762" t="s">
        <v>887</v>
      </c>
      <c r="D762" t="s">
        <v>888</v>
      </c>
      <c r="E762" s="4">
        <v>-10000</v>
      </c>
      <c r="F762" t="s">
        <v>567</v>
      </c>
      <c r="G762" t="s">
        <v>511</v>
      </c>
      <c r="H762" t="s">
        <v>516</v>
      </c>
      <c r="I762" t="s">
        <v>512</v>
      </c>
      <c r="J762" t="s">
        <v>572</v>
      </c>
      <c r="L762" t="s">
        <v>516</v>
      </c>
      <c r="M762" t="s">
        <v>417</v>
      </c>
      <c r="N762" t="s">
        <v>573</v>
      </c>
    </row>
    <row r="763" spans="1:14" hidden="1" x14ac:dyDescent="0.25">
      <c r="A763" t="s">
        <v>241</v>
      </c>
      <c r="B763" s="1">
        <v>44592</v>
      </c>
      <c r="C763" t="s">
        <v>889</v>
      </c>
      <c r="D763" t="s">
        <v>890</v>
      </c>
      <c r="E763" s="4">
        <v>-30000</v>
      </c>
      <c r="F763" t="s">
        <v>567</v>
      </c>
      <c r="G763" t="s">
        <v>511</v>
      </c>
      <c r="H763" t="s">
        <v>516</v>
      </c>
      <c r="I763" t="s">
        <v>512</v>
      </c>
      <c r="J763" t="s">
        <v>572</v>
      </c>
      <c r="L763" t="s">
        <v>516</v>
      </c>
      <c r="M763" t="s">
        <v>417</v>
      </c>
      <c r="N763" t="s">
        <v>573</v>
      </c>
    </row>
    <row r="764" spans="1:14" hidden="1" x14ac:dyDescent="0.25">
      <c r="A764" t="s">
        <v>241</v>
      </c>
      <c r="B764" s="1">
        <v>44592</v>
      </c>
      <c r="C764" t="s">
        <v>891</v>
      </c>
      <c r="D764" t="s">
        <v>892</v>
      </c>
      <c r="E764" s="4">
        <v>-2743</v>
      </c>
      <c r="F764" t="s">
        <v>567</v>
      </c>
      <c r="G764" t="s">
        <v>511</v>
      </c>
      <c r="H764" t="s">
        <v>516</v>
      </c>
      <c r="I764" t="s">
        <v>512</v>
      </c>
      <c r="J764" t="s">
        <v>572</v>
      </c>
      <c r="L764" t="s">
        <v>516</v>
      </c>
      <c r="M764" t="s">
        <v>417</v>
      </c>
      <c r="N764" t="s">
        <v>573</v>
      </c>
    </row>
    <row r="765" spans="1:14" hidden="1" x14ac:dyDescent="0.25">
      <c r="A765" t="s">
        <v>241</v>
      </c>
      <c r="B765" s="1">
        <v>44592</v>
      </c>
      <c r="C765" t="s">
        <v>893</v>
      </c>
      <c r="D765" t="s">
        <v>894</v>
      </c>
      <c r="E765" s="4">
        <v>-97540.050000000017</v>
      </c>
      <c r="F765" t="s">
        <v>567</v>
      </c>
      <c r="G765" t="s">
        <v>511</v>
      </c>
      <c r="H765" t="s">
        <v>516</v>
      </c>
      <c r="I765" t="s">
        <v>512</v>
      </c>
      <c r="J765" t="s">
        <v>572</v>
      </c>
      <c r="L765" t="s">
        <v>516</v>
      </c>
      <c r="M765" t="s">
        <v>417</v>
      </c>
      <c r="N765" t="s">
        <v>573</v>
      </c>
    </row>
    <row r="766" spans="1:14" hidden="1" x14ac:dyDescent="0.25">
      <c r="A766" t="s">
        <v>241</v>
      </c>
      <c r="B766" s="1">
        <v>44592</v>
      </c>
      <c r="C766" t="s">
        <v>895</v>
      </c>
      <c r="D766" t="s">
        <v>896</v>
      </c>
      <c r="E766" s="4">
        <v>-34985</v>
      </c>
      <c r="F766" t="s">
        <v>567</v>
      </c>
      <c r="G766" t="s">
        <v>511</v>
      </c>
      <c r="H766" t="s">
        <v>516</v>
      </c>
      <c r="I766" t="s">
        <v>512</v>
      </c>
      <c r="J766" t="s">
        <v>572</v>
      </c>
      <c r="L766" t="s">
        <v>516</v>
      </c>
      <c r="M766" t="s">
        <v>417</v>
      </c>
      <c r="N766" t="s">
        <v>573</v>
      </c>
    </row>
    <row r="767" spans="1:14" hidden="1" x14ac:dyDescent="0.25">
      <c r="A767" t="s">
        <v>241</v>
      </c>
      <c r="B767" s="1">
        <v>44592</v>
      </c>
      <c r="C767" t="s">
        <v>897</v>
      </c>
      <c r="D767" t="s">
        <v>898</v>
      </c>
      <c r="E767" s="4">
        <v>-2450900</v>
      </c>
      <c r="F767" t="s">
        <v>567</v>
      </c>
      <c r="G767" t="s">
        <v>511</v>
      </c>
      <c r="H767" t="s">
        <v>331</v>
      </c>
      <c r="I767" t="s">
        <v>332</v>
      </c>
      <c r="J767" t="s">
        <v>899</v>
      </c>
      <c r="L767" t="s">
        <v>331</v>
      </c>
      <c r="M767" t="s">
        <v>332</v>
      </c>
      <c r="N767" t="s">
        <v>573</v>
      </c>
    </row>
    <row r="768" spans="1:14" hidden="1" x14ac:dyDescent="0.25">
      <c r="A768" t="s">
        <v>241</v>
      </c>
      <c r="B768" s="1">
        <v>44592</v>
      </c>
      <c r="C768" t="s">
        <v>1195</v>
      </c>
      <c r="D768" t="s">
        <v>1196</v>
      </c>
      <c r="E768" s="4">
        <v>-77020.44</v>
      </c>
      <c r="F768" t="s">
        <v>567</v>
      </c>
      <c r="G768" t="s">
        <v>511</v>
      </c>
      <c r="H768" t="s">
        <v>331</v>
      </c>
      <c r="I768" t="s">
        <v>332</v>
      </c>
      <c r="J768" t="s">
        <v>899</v>
      </c>
      <c r="L768" t="s">
        <v>331</v>
      </c>
      <c r="M768" t="s">
        <v>332</v>
      </c>
      <c r="N768" t="s">
        <v>573</v>
      </c>
    </row>
    <row r="769" spans="1:14" hidden="1" x14ac:dyDescent="0.25">
      <c r="A769" t="s">
        <v>241</v>
      </c>
      <c r="B769" s="1">
        <v>44592</v>
      </c>
      <c r="C769" t="s">
        <v>1197</v>
      </c>
      <c r="D769" t="s">
        <v>1198</v>
      </c>
      <c r="E769" s="4">
        <v>-27000</v>
      </c>
      <c r="F769" t="s">
        <v>567</v>
      </c>
      <c r="G769" t="s">
        <v>511</v>
      </c>
      <c r="H769" t="s">
        <v>331</v>
      </c>
      <c r="I769" t="s">
        <v>332</v>
      </c>
      <c r="J769" t="s">
        <v>899</v>
      </c>
      <c r="L769" t="s">
        <v>331</v>
      </c>
      <c r="M769" t="s">
        <v>332</v>
      </c>
      <c r="N769" t="s">
        <v>573</v>
      </c>
    </row>
    <row r="770" spans="1:14" hidden="1" x14ac:dyDescent="0.25">
      <c r="A770" t="s">
        <v>241</v>
      </c>
      <c r="B770" s="1">
        <v>44592</v>
      </c>
      <c r="C770" t="s">
        <v>145</v>
      </c>
      <c r="D770" t="s">
        <v>1199</v>
      </c>
      <c r="E770" s="4">
        <v>-630595</v>
      </c>
      <c r="F770" t="s">
        <v>567</v>
      </c>
      <c r="G770" t="s">
        <v>511</v>
      </c>
      <c r="H770" t="s">
        <v>338</v>
      </c>
      <c r="I770" t="s">
        <v>136</v>
      </c>
      <c r="J770" t="s">
        <v>655</v>
      </c>
      <c r="L770" t="s">
        <v>338</v>
      </c>
      <c r="M770" t="s">
        <v>136</v>
      </c>
      <c r="N770" t="s">
        <v>573</v>
      </c>
    </row>
    <row r="771" spans="1:14" hidden="1" x14ac:dyDescent="0.25">
      <c r="A771" t="s">
        <v>241</v>
      </c>
      <c r="B771" s="1">
        <v>44592</v>
      </c>
      <c r="C771" t="s">
        <v>1200</v>
      </c>
      <c r="D771" t="s">
        <v>1201</v>
      </c>
      <c r="E771" s="4">
        <v>-17571</v>
      </c>
      <c r="F771" t="s">
        <v>567</v>
      </c>
      <c r="G771" t="s">
        <v>511</v>
      </c>
      <c r="H771" t="s">
        <v>331</v>
      </c>
      <c r="I771" t="s">
        <v>332</v>
      </c>
      <c r="J771" t="s">
        <v>899</v>
      </c>
      <c r="L771" t="s">
        <v>331</v>
      </c>
      <c r="M771" t="s">
        <v>332</v>
      </c>
      <c r="N771" t="s">
        <v>573</v>
      </c>
    </row>
    <row r="772" spans="1:14" hidden="1" x14ac:dyDescent="0.25">
      <c r="A772" t="s">
        <v>241</v>
      </c>
      <c r="B772" s="1">
        <v>44592</v>
      </c>
      <c r="C772" t="s">
        <v>902</v>
      </c>
      <c r="D772" t="s">
        <v>903</v>
      </c>
      <c r="E772" s="4">
        <v>-121131.1</v>
      </c>
      <c r="F772" t="s">
        <v>567</v>
      </c>
      <c r="G772" t="s">
        <v>511</v>
      </c>
      <c r="H772" t="s">
        <v>328</v>
      </c>
      <c r="I772" t="s">
        <v>329</v>
      </c>
      <c r="J772" t="s">
        <v>904</v>
      </c>
      <c r="L772" t="s">
        <v>328</v>
      </c>
      <c r="M772" t="s">
        <v>329</v>
      </c>
      <c r="N772" t="s">
        <v>573</v>
      </c>
    </row>
    <row r="773" spans="1:14" hidden="1" x14ac:dyDescent="0.25">
      <c r="A773" t="s">
        <v>241</v>
      </c>
      <c r="B773" s="1">
        <v>44592</v>
      </c>
      <c r="C773" t="s">
        <v>905</v>
      </c>
      <c r="D773" t="s">
        <v>906</v>
      </c>
      <c r="E773" s="4">
        <v>-251322.11</v>
      </c>
      <c r="F773" t="s">
        <v>567</v>
      </c>
      <c r="G773" t="s">
        <v>511</v>
      </c>
      <c r="H773" t="s">
        <v>328</v>
      </c>
      <c r="I773" t="s">
        <v>329</v>
      </c>
      <c r="J773" t="s">
        <v>904</v>
      </c>
      <c r="L773" t="s">
        <v>328</v>
      </c>
      <c r="M773" t="s">
        <v>329</v>
      </c>
      <c r="N773" t="s">
        <v>573</v>
      </c>
    </row>
    <row r="774" spans="1:14" hidden="1" x14ac:dyDescent="0.25">
      <c r="A774" t="s">
        <v>241</v>
      </c>
      <c r="B774" s="1">
        <v>44592</v>
      </c>
      <c r="C774" t="s">
        <v>907</v>
      </c>
      <c r="D774" t="s">
        <v>908</v>
      </c>
      <c r="E774" s="4">
        <v>-40731.19</v>
      </c>
      <c r="F774" t="s">
        <v>567</v>
      </c>
      <c r="G774" t="s">
        <v>511</v>
      </c>
      <c r="H774" t="s">
        <v>328</v>
      </c>
      <c r="I774" t="s">
        <v>329</v>
      </c>
      <c r="J774" t="s">
        <v>904</v>
      </c>
      <c r="L774" t="s">
        <v>328</v>
      </c>
      <c r="M774" t="s">
        <v>329</v>
      </c>
      <c r="N774" t="s">
        <v>573</v>
      </c>
    </row>
    <row r="775" spans="1:14" hidden="1" x14ac:dyDescent="0.25">
      <c r="A775" t="s">
        <v>241</v>
      </c>
      <c r="B775" s="1">
        <v>44592</v>
      </c>
      <c r="C775" t="s">
        <v>909</v>
      </c>
      <c r="D775" t="s">
        <v>910</v>
      </c>
      <c r="E775" s="4">
        <v>-2737.0299999999943</v>
      </c>
      <c r="F775" t="s">
        <v>567</v>
      </c>
      <c r="G775" t="s">
        <v>511</v>
      </c>
      <c r="H775" t="s">
        <v>328</v>
      </c>
      <c r="I775" t="s">
        <v>329</v>
      </c>
      <c r="J775" t="s">
        <v>904</v>
      </c>
      <c r="L775" t="s">
        <v>328</v>
      </c>
      <c r="M775" t="s">
        <v>329</v>
      </c>
      <c r="N775" t="s">
        <v>573</v>
      </c>
    </row>
    <row r="776" spans="1:14" hidden="1" x14ac:dyDescent="0.25">
      <c r="A776" t="s">
        <v>241</v>
      </c>
      <c r="B776" s="1">
        <v>44592</v>
      </c>
      <c r="C776" t="s">
        <v>913</v>
      </c>
      <c r="D776" t="s">
        <v>914</v>
      </c>
      <c r="E776" s="4">
        <v>-120389.22</v>
      </c>
      <c r="F776" t="s">
        <v>567</v>
      </c>
      <c r="G776" t="s">
        <v>511</v>
      </c>
      <c r="H776" t="s">
        <v>340</v>
      </c>
      <c r="I776" t="s">
        <v>341</v>
      </c>
      <c r="J776" t="s">
        <v>667</v>
      </c>
      <c r="L776" t="s">
        <v>340</v>
      </c>
      <c r="M776" t="s">
        <v>341</v>
      </c>
      <c r="N776" t="s">
        <v>573</v>
      </c>
    </row>
    <row r="777" spans="1:14" hidden="1" x14ac:dyDescent="0.25">
      <c r="A777" t="s">
        <v>241</v>
      </c>
      <c r="B777" s="1">
        <v>44592</v>
      </c>
      <c r="C777" t="s">
        <v>921</v>
      </c>
      <c r="D777" t="s">
        <v>922</v>
      </c>
      <c r="E777" s="4">
        <v>-65241.190000000031</v>
      </c>
      <c r="F777" t="s">
        <v>567</v>
      </c>
      <c r="G777" t="s">
        <v>511</v>
      </c>
      <c r="H777" t="s">
        <v>333</v>
      </c>
      <c r="I777" t="s">
        <v>335</v>
      </c>
      <c r="J777" t="s">
        <v>923</v>
      </c>
      <c r="L777" t="s">
        <v>333</v>
      </c>
      <c r="M777" t="s">
        <v>335</v>
      </c>
      <c r="N777" t="s">
        <v>573</v>
      </c>
    </row>
    <row r="778" spans="1:14" hidden="1" x14ac:dyDescent="0.25">
      <c r="A778" t="s">
        <v>241</v>
      </c>
      <c r="B778" s="1">
        <v>44592</v>
      </c>
      <c r="C778" t="s">
        <v>110</v>
      </c>
      <c r="D778" t="s">
        <v>926</v>
      </c>
      <c r="E778" s="4">
        <v>-212413.36</v>
      </c>
      <c r="F778" t="s">
        <v>567</v>
      </c>
      <c r="G778" t="s">
        <v>511</v>
      </c>
      <c r="H778" t="s">
        <v>333</v>
      </c>
      <c r="I778" t="s">
        <v>335</v>
      </c>
      <c r="J778" t="s">
        <v>923</v>
      </c>
      <c r="L778" t="s">
        <v>333</v>
      </c>
      <c r="M778" t="s">
        <v>335</v>
      </c>
      <c r="N778" t="s">
        <v>573</v>
      </c>
    </row>
    <row r="779" spans="1:14" hidden="1" x14ac:dyDescent="0.25">
      <c r="A779" t="s">
        <v>241</v>
      </c>
      <c r="B779" s="1">
        <v>44592</v>
      </c>
      <c r="C779" t="s">
        <v>929</v>
      </c>
      <c r="D779" t="s">
        <v>930</v>
      </c>
      <c r="E779" s="4">
        <v>-18376.960000000014</v>
      </c>
      <c r="F779" t="s">
        <v>567</v>
      </c>
      <c r="G779" t="s">
        <v>511</v>
      </c>
      <c r="H779" t="s">
        <v>333</v>
      </c>
      <c r="I779" t="s">
        <v>335</v>
      </c>
      <c r="J779" t="s">
        <v>923</v>
      </c>
      <c r="L779" t="s">
        <v>333</v>
      </c>
      <c r="M779" t="s">
        <v>335</v>
      </c>
      <c r="N779" t="s">
        <v>573</v>
      </c>
    </row>
    <row r="780" spans="1:14" hidden="1" x14ac:dyDescent="0.25">
      <c r="A780" t="s">
        <v>241</v>
      </c>
      <c r="B780" s="1">
        <v>44592</v>
      </c>
      <c r="C780" t="s">
        <v>112</v>
      </c>
      <c r="D780" t="s">
        <v>937</v>
      </c>
      <c r="E780" s="4">
        <v>-700000</v>
      </c>
      <c r="F780" t="s">
        <v>567</v>
      </c>
      <c r="G780" t="s">
        <v>511</v>
      </c>
      <c r="H780" t="s">
        <v>333</v>
      </c>
      <c r="I780" t="s">
        <v>335</v>
      </c>
      <c r="J780" t="s">
        <v>923</v>
      </c>
      <c r="L780" t="s">
        <v>333</v>
      </c>
      <c r="M780" t="s">
        <v>335</v>
      </c>
      <c r="N780" t="s">
        <v>573</v>
      </c>
    </row>
    <row r="781" spans="1:14" hidden="1" x14ac:dyDescent="0.25">
      <c r="A781" t="s">
        <v>241</v>
      </c>
      <c r="B781" s="1">
        <v>44592</v>
      </c>
      <c r="C781" t="s">
        <v>115</v>
      </c>
      <c r="D781" t="s">
        <v>944</v>
      </c>
      <c r="E781" s="4">
        <v>-229288.33000000002</v>
      </c>
      <c r="F781" t="s">
        <v>567</v>
      </c>
      <c r="G781" t="s">
        <v>511</v>
      </c>
      <c r="H781" t="s">
        <v>333</v>
      </c>
      <c r="I781" t="s">
        <v>335</v>
      </c>
      <c r="J781" t="s">
        <v>923</v>
      </c>
      <c r="L781" t="s">
        <v>333</v>
      </c>
      <c r="M781" t="s">
        <v>335</v>
      </c>
      <c r="N781" t="s">
        <v>573</v>
      </c>
    </row>
    <row r="782" spans="1:14" hidden="1" x14ac:dyDescent="0.25">
      <c r="A782" t="s">
        <v>241</v>
      </c>
      <c r="B782" s="1">
        <v>44592</v>
      </c>
      <c r="C782" t="s">
        <v>117</v>
      </c>
      <c r="D782" t="s">
        <v>947</v>
      </c>
      <c r="E782" s="4">
        <v>-96821.24</v>
      </c>
      <c r="F782" t="s">
        <v>567</v>
      </c>
      <c r="G782" t="s">
        <v>511</v>
      </c>
      <c r="H782" t="s">
        <v>333</v>
      </c>
      <c r="I782" t="s">
        <v>335</v>
      </c>
      <c r="J782" t="s">
        <v>923</v>
      </c>
      <c r="L782" t="s">
        <v>333</v>
      </c>
      <c r="M782" t="s">
        <v>335</v>
      </c>
      <c r="N782" t="s">
        <v>573</v>
      </c>
    </row>
    <row r="783" spans="1:14" hidden="1" x14ac:dyDescent="0.25">
      <c r="A783" t="s">
        <v>241</v>
      </c>
      <c r="B783" s="1">
        <v>44592</v>
      </c>
      <c r="C783" t="s">
        <v>119</v>
      </c>
      <c r="D783" t="s">
        <v>1202</v>
      </c>
      <c r="E783" s="4">
        <v>-110275.99</v>
      </c>
      <c r="F783" t="s">
        <v>567</v>
      </c>
      <c r="G783" t="s">
        <v>511</v>
      </c>
      <c r="H783" t="s">
        <v>333</v>
      </c>
      <c r="I783" t="s">
        <v>335</v>
      </c>
      <c r="J783" t="s">
        <v>923</v>
      </c>
      <c r="L783" t="s">
        <v>333</v>
      </c>
      <c r="M783" t="s">
        <v>335</v>
      </c>
      <c r="N783" t="s">
        <v>573</v>
      </c>
    </row>
    <row r="784" spans="1:14" hidden="1" x14ac:dyDescent="0.25">
      <c r="A784" t="s">
        <v>241</v>
      </c>
      <c r="B784" s="1">
        <v>44592</v>
      </c>
      <c r="C784" t="s">
        <v>121</v>
      </c>
      <c r="D784" t="s">
        <v>1203</v>
      </c>
      <c r="E784" s="4">
        <v>-2423509.5699999998</v>
      </c>
      <c r="F784" t="s">
        <v>567</v>
      </c>
      <c r="G784" t="s">
        <v>511</v>
      </c>
      <c r="H784" t="s">
        <v>333</v>
      </c>
      <c r="I784" t="s">
        <v>335</v>
      </c>
      <c r="J784" t="s">
        <v>923</v>
      </c>
      <c r="L784" t="s">
        <v>333</v>
      </c>
      <c r="M784" t="s">
        <v>335</v>
      </c>
      <c r="N784" t="s">
        <v>573</v>
      </c>
    </row>
    <row r="785" spans="1:14" hidden="1" x14ac:dyDescent="0.25">
      <c r="A785" t="s">
        <v>241</v>
      </c>
      <c r="B785" s="1">
        <v>44592</v>
      </c>
      <c r="C785" t="s">
        <v>965</v>
      </c>
      <c r="D785" t="s">
        <v>966</v>
      </c>
      <c r="E785" s="4">
        <v>-83333.240000000122</v>
      </c>
      <c r="F785" t="s">
        <v>567</v>
      </c>
      <c r="G785" t="s">
        <v>511</v>
      </c>
      <c r="H785" t="s">
        <v>333</v>
      </c>
      <c r="I785" t="s">
        <v>335</v>
      </c>
      <c r="J785" t="s">
        <v>923</v>
      </c>
      <c r="L785" t="s">
        <v>333</v>
      </c>
      <c r="M785" t="s">
        <v>335</v>
      </c>
      <c r="N785" t="s">
        <v>573</v>
      </c>
    </row>
    <row r="786" spans="1:14" hidden="1" x14ac:dyDescent="0.25">
      <c r="A786" t="s">
        <v>241</v>
      </c>
      <c r="B786" s="1">
        <v>44592</v>
      </c>
      <c r="C786" t="s">
        <v>123</v>
      </c>
      <c r="D786" t="s">
        <v>1204</v>
      </c>
      <c r="E786" s="4">
        <v>-83550</v>
      </c>
      <c r="F786" t="s">
        <v>567</v>
      </c>
      <c r="G786" t="s">
        <v>511</v>
      </c>
      <c r="H786" t="s">
        <v>333</v>
      </c>
      <c r="I786" t="s">
        <v>335</v>
      </c>
      <c r="J786" t="s">
        <v>923</v>
      </c>
      <c r="L786" t="s">
        <v>333</v>
      </c>
      <c r="M786" t="s">
        <v>449</v>
      </c>
      <c r="N786" t="s">
        <v>573</v>
      </c>
    </row>
    <row r="787" spans="1:14" hidden="1" x14ac:dyDescent="0.25">
      <c r="A787" t="s">
        <v>241</v>
      </c>
      <c r="B787" s="1">
        <v>44592</v>
      </c>
      <c r="C787" t="s">
        <v>975</v>
      </c>
      <c r="D787" t="s">
        <v>976</v>
      </c>
      <c r="E787" s="4">
        <v>-437049.74000000005</v>
      </c>
      <c r="F787" t="s">
        <v>567</v>
      </c>
      <c r="G787" t="s">
        <v>511</v>
      </c>
      <c r="H787" t="s">
        <v>342</v>
      </c>
      <c r="I787" t="s">
        <v>343</v>
      </c>
      <c r="J787" t="s">
        <v>725</v>
      </c>
      <c r="L787" t="s">
        <v>342</v>
      </c>
      <c r="M787" t="s">
        <v>343</v>
      </c>
      <c r="N787" t="s">
        <v>573</v>
      </c>
    </row>
    <row r="788" spans="1:14" hidden="1" x14ac:dyDescent="0.25">
      <c r="A788" t="s">
        <v>241</v>
      </c>
      <c r="B788" s="1">
        <v>44592</v>
      </c>
      <c r="C788" t="s">
        <v>983</v>
      </c>
      <c r="D788" t="s">
        <v>984</v>
      </c>
      <c r="E788" s="4">
        <v>-14302.66</v>
      </c>
      <c r="F788" t="s">
        <v>567</v>
      </c>
      <c r="G788" t="s">
        <v>511</v>
      </c>
      <c r="H788" t="s">
        <v>342</v>
      </c>
      <c r="I788" t="s">
        <v>343</v>
      </c>
      <c r="J788" t="s">
        <v>725</v>
      </c>
      <c r="L788" t="s">
        <v>342</v>
      </c>
      <c r="M788" t="s">
        <v>343</v>
      </c>
      <c r="N788" t="s">
        <v>573</v>
      </c>
    </row>
    <row r="789" spans="1:14" hidden="1" x14ac:dyDescent="0.25">
      <c r="A789" t="s">
        <v>241</v>
      </c>
      <c r="B789" s="1">
        <v>44592</v>
      </c>
      <c r="C789" t="s">
        <v>987</v>
      </c>
      <c r="D789" t="s">
        <v>988</v>
      </c>
      <c r="E789" s="4">
        <v>-17669.94999999991</v>
      </c>
      <c r="F789" t="s">
        <v>567</v>
      </c>
      <c r="G789" t="s">
        <v>511</v>
      </c>
      <c r="H789" t="s">
        <v>342</v>
      </c>
      <c r="I789" t="s">
        <v>343</v>
      </c>
      <c r="J789" t="s">
        <v>725</v>
      </c>
      <c r="L789" t="s">
        <v>342</v>
      </c>
      <c r="M789" t="s">
        <v>343</v>
      </c>
      <c r="N789" t="s">
        <v>573</v>
      </c>
    </row>
    <row r="790" spans="1:14" hidden="1" x14ac:dyDescent="0.25">
      <c r="A790" t="s">
        <v>241</v>
      </c>
      <c r="B790" s="1">
        <v>44592</v>
      </c>
      <c r="C790" t="s">
        <v>1205</v>
      </c>
      <c r="D790" t="s">
        <v>1206</v>
      </c>
      <c r="E790" s="4">
        <v>-266130.03999999998</v>
      </c>
      <c r="F790" t="s">
        <v>567</v>
      </c>
      <c r="G790" t="s">
        <v>511</v>
      </c>
      <c r="H790" t="s">
        <v>340</v>
      </c>
      <c r="I790" t="s">
        <v>341</v>
      </c>
      <c r="J790" t="s">
        <v>667</v>
      </c>
      <c r="L790" t="s">
        <v>340</v>
      </c>
      <c r="M790" t="s">
        <v>341</v>
      </c>
      <c r="N790" t="s">
        <v>573</v>
      </c>
    </row>
    <row r="791" spans="1:14" hidden="1" x14ac:dyDescent="0.25">
      <c r="A791" t="s">
        <v>241</v>
      </c>
      <c r="B791" s="1">
        <v>44592</v>
      </c>
      <c r="C791" t="s">
        <v>995</v>
      </c>
      <c r="D791" t="s">
        <v>996</v>
      </c>
      <c r="E791" s="4">
        <v>-159423.97999999995</v>
      </c>
      <c r="F791" t="s">
        <v>567</v>
      </c>
      <c r="G791" t="s">
        <v>511</v>
      </c>
      <c r="H791" t="s">
        <v>352</v>
      </c>
      <c r="I791" t="s">
        <v>353</v>
      </c>
      <c r="J791" t="s">
        <v>746</v>
      </c>
      <c r="L791" t="s">
        <v>352</v>
      </c>
      <c r="M791" t="s">
        <v>349</v>
      </c>
      <c r="N791" t="s">
        <v>573</v>
      </c>
    </row>
    <row r="792" spans="1:14" hidden="1" x14ac:dyDescent="0.25">
      <c r="A792" t="s">
        <v>241</v>
      </c>
      <c r="B792" s="1">
        <v>44592</v>
      </c>
      <c r="C792" t="s">
        <v>1003</v>
      </c>
      <c r="D792" t="s">
        <v>1004</v>
      </c>
      <c r="E792" s="4">
        <v>-93370.430000000008</v>
      </c>
      <c r="F792" t="s">
        <v>567</v>
      </c>
      <c r="G792" t="s">
        <v>511</v>
      </c>
      <c r="H792" t="s">
        <v>348</v>
      </c>
      <c r="I792" t="s">
        <v>349</v>
      </c>
      <c r="J792" t="s">
        <v>746</v>
      </c>
      <c r="L792" t="s">
        <v>348</v>
      </c>
      <c r="M792" t="s">
        <v>349</v>
      </c>
      <c r="N792" t="s">
        <v>573</v>
      </c>
    </row>
    <row r="793" spans="1:14" hidden="1" x14ac:dyDescent="0.25">
      <c r="A793" t="s">
        <v>241</v>
      </c>
      <c r="B793" s="1">
        <v>44592</v>
      </c>
      <c r="C793" t="s">
        <v>1011</v>
      </c>
      <c r="D793" t="s">
        <v>1012</v>
      </c>
      <c r="E793" s="4">
        <v>-3937.1100000000033</v>
      </c>
      <c r="F793" t="s">
        <v>567</v>
      </c>
      <c r="G793" t="s">
        <v>511</v>
      </c>
      <c r="H793" t="s">
        <v>348</v>
      </c>
      <c r="I793" t="s">
        <v>349</v>
      </c>
      <c r="J793" t="s">
        <v>746</v>
      </c>
      <c r="L793" t="s">
        <v>348</v>
      </c>
      <c r="M793" t="s">
        <v>349</v>
      </c>
      <c r="N793" t="s">
        <v>573</v>
      </c>
    </row>
    <row r="794" spans="1:14" hidden="1" x14ac:dyDescent="0.25">
      <c r="A794" t="s">
        <v>241</v>
      </c>
      <c r="B794" s="1">
        <v>44592</v>
      </c>
      <c r="C794" t="s">
        <v>1015</v>
      </c>
      <c r="D794" t="s">
        <v>1016</v>
      </c>
      <c r="E794" s="4">
        <v>-2584.7500000000018</v>
      </c>
      <c r="F794" t="s">
        <v>567</v>
      </c>
      <c r="G794" t="s">
        <v>511</v>
      </c>
      <c r="H794" t="s">
        <v>348</v>
      </c>
      <c r="I794" t="s">
        <v>349</v>
      </c>
      <c r="J794" t="s">
        <v>746</v>
      </c>
      <c r="L794" t="s">
        <v>348</v>
      </c>
      <c r="M794" t="s">
        <v>349</v>
      </c>
      <c r="N794" t="s">
        <v>573</v>
      </c>
    </row>
    <row r="795" spans="1:14" hidden="1" x14ac:dyDescent="0.25">
      <c r="A795" t="s">
        <v>241</v>
      </c>
      <c r="B795" s="1">
        <v>44592</v>
      </c>
      <c r="C795" t="s">
        <v>1019</v>
      </c>
      <c r="D795" t="s">
        <v>1020</v>
      </c>
      <c r="E795" s="4">
        <v>-573.0000000000573</v>
      </c>
      <c r="F795" t="s">
        <v>567</v>
      </c>
      <c r="G795" t="s">
        <v>511</v>
      </c>
      <c r="H795" t="s">
        <v>348</v>
      </c>
      <c r="I795" t="s">
        <v>349</v>
      </c>
      <c r="J795" t="s">
        <v>746</v>
      </c>
      <c r="L795" t="s">
        <v>348</v>
      </c>
      <c r="M795" t="s">
        <v>349</v>
      </c>
      <c r="N795" t="s">
        <v>573</v>
      </c>
    </row>
    <row r="796" spans="1:14" hidden="1" x14ac:dyDescent="0.25">
      <c r="A796" t="s">
        <v>241</v>
      </c>
      <c r="B796" s="1">
        <v>44592</v>
      </c>
      <c r="C796" t="s">
        <v>1023</v>
      </c>
      <c r="D796" t="s">
        <v>1024</v>
      </c>
      <c r="E796" s="4">
        <v>-7280.0000000000009</v>
      </c>
      <c r="F796" t="s">
        <v>567</v>
      </c>
      <c r="G796" t="s">
        <v>511</v>
      </c>
      <c r="H796" t="s">
        <v>348</v>
      </c>
      <c r="I796" t="s">
        <v>349</v>
      </c>
      <c r="J796" t="s">
        <v>746</v>
      </c>
      <c r="L796" t="s">
        <v>348</v>
      </c>
      <c r="M796" t="s">
        <v>349</v>
      </c>
      <c r="N796" t="s">
        <v>573</v>
      </c>
    </row>
    <row r="797" spans="1:14" hidden="1" x14ac:dyDescent="0.25">
      <c r="A797" t="s">
        <v>241</v>
      </c>
      <c r="B797" s="1">
        <v>44592</v>
      </c>
      <c r="C797" t="s">
        <v>1207</v>
      </c>
      <c r="D797" t="s">
        <v>1208</v>
      </c>
      <c r="E797" s="4">
        <v>-21.000000000014552</v>
      </c>
      <c r="F797" t="s">
        <v>567</v>
      </c>
      <c r="G797" t="s">
        <v>511</v>
      </c>
      <c r="H797" t="s">
        <v>348</v>
      </c>
      <c r="I797" t="s">
        <v>349</v>
      </c>
      <c r="J797" t="s">
        <v>746</v>
      </c>
      <c r="L797" t="s">
        <v>348</v>
      </c>
      <c r="M797" t="s">
        <v>349</v>
      </c>
      <c r="N797" t="s">
        <v>573</v>
      </c>
    </row>
    <row r="798" spans="1:14" hidden="1" x14ac:dyDescent="0.25">
      <c r="A798" t="s">
        <v>241</v>
      </c>
      <c r="B798" s="1">
        <v>44592</v>
      </c>
      <c r="C798" t="s">
        <v>1033</v>
      </c>
      <c r="D798" t="s">
        <v>1034</v>
      </c>
      <c r="E798" s="4">
        <v>-252845.84999999998</v>
      </c>
      <c r="F798" t="s">
        <v>567</v>
      </c>
      <c r="G798" t="s">
        <v>511</v>
      </c>
      <c r="H798" t="s">
        <v>348</v>
      </c>
      <c r="I798" t="s">
        <v>349</v>
      </c>
      <c r="J798" t="s">
        <v>667</v>
      </c>
      <c r="L798" t="s">
        <v>340</v>
      </c>
      <c r="M798" t="s">
        <v>349</v>
      </c>
      <c r="N798" t="s">
        <v>573</v>
      </c>
    </row>
    <row r="799" spans="1:14" hidden="1" x14ac:dyDescent="0.25">
      <c r="A799" t="s">
        <v>241</v>
      </c>
      <c r="B799" s="1">
        <v>44592</v>
      </c>
      <c r="C799" t="s">
        <v>1209</v>
      </c>
      <c r="D799" t="s">
        <v>1210</v>
      </c>
      <c r="E799" s="4">
        <v>-63391.119999999995</v>
      </c>
      <c r="F799" t="s">
        <v>567</v>
      </c>
      <c r="G799" t="s">
        <v>511</v>
      </c>
      <c r="H799" t="s">
        <v>348</v>
      </c>
      <c r="I799" t="s">
        <v>349</v>
      </c>
      <c r="J799" t="s">
        <v>746</v>
      </c>
      <c r="L799" t="s">
        <v>348</v>
      </c>
      <c r="M799" t="s">
        <v>349</v>
      </c>
      <c r="N799" t="s">
        <v>573</v>
      </c>
    </row>
    <row r="800" spans="1:14" hidden="1" x14ac:dyDescent="0.25">
      <c r="A800" t="s">
        <v>241</v>
      </c>
      <c r="B800" s="1">
        <v>44592</v>
      </c>
      <c r="C800" t="s">
        <v>1050</v>
      </c>
      <c r="D800" t="s">
        <v>1051</v>
      </c>
      <c r="E800" s="4">
        <v>-46408.169999999969</v>
      </c>
      <c r="F800" t="s">
        <v>567</v>
      </c>
      <c r="G800" t="s">
        <v>511</v>
      </c>
      <c r="H800" t="s">
        <v>355</v>
      </c>
      <c r="I800" t="s">
        <v>356</v>
      </c>
      <c r="J800" t="s">
        <v>689</v>
      </c>
      <c r="L800" t="s">
        <v>348</v>
      </c>
      <c r="M800" t="s">
        <v>356</v>
      </c>
      <c r="N800" t="s">
        <v>573</v>
      </c>
    </row>
    <row r="801" spans="1:14" hidden="1" x14ac:dyDescent="0.25">
      <c r="A801" t="s">
        <v>241</v>
      </c>
      <c r="B801" s="1">
        <v>44592</v>
      </c>
      <c r="C801" t="s">
        <v>1054</v>
      </c>
      <c r="D801" t="s">
        <v>1055</v>
      </c>
      <c r="E801" s="4">
        <v>-6607.9400000000014</v>
      </c>
      <c r="F801" t="s">
        <v>567</v>
      </c>
      <c r="G801" t="s">
        <v>511</v>
      </c>
      <c r="H801" t="s">
        <v>355</v>
      </c>
      <c r="I801" t="s">
        <v>356</v>
      </c>
      <c r="J801" t="s">
        <v>689</v>
      </c>
      <c r="L801" t="s">
        <v>355</v>
      </c>
      <c r="M801" t="s">
        <v>356</v>
      </c>
      <c r="N801" t="s">
        <v>573</v>
      </c>
    </row>
    <row r="802" spans="1:14" hidden="1" x14ac:dyDescent="0.25">
      <c r="A802" t="s">
        <v>241</v>
      </c>
      <c r="B802" s="1">
        <v>44592</v>
      </c>
      <c r="C802" t="s">
        <v>1211</v>
      </c>
      <c r="D802" t="s">
        <v>1212</v>
      </c>
      <c r="E802" s="4">
        <v>-267.07</v>
      </c>
      <c r="F802" t="s">
        <v>567</v>
      </c>
      <c r="G802" t="s">
        <v>511</v>
      </c>
      <c r="H802" t="s">
        <v>355</v>
      </c>
      <c r="I802" t="s">
        <v>356</v>
      </c>
      <c r="J802" t="s">
        <v>746</v>
      </c>
      <c r="L802" t="s">
        <v>348</v>
      </c>
      <c r="M802" t="s">
        <v>356</v>
      </c>
      <c r="N802" t="s">
        <v>573</v>
      </c>
    </row>
    <row r="803" spans="1:14" hidden="1" x14ac:dyDescent="0.25">
      <c r="A803" t="s">
        <v>241</v>
      </c>
      <c r="B803" s="1">
        <v>44592</v>
      </c>
      <c r="C803" t="s">
        <v>1060</v>
      </c>
      <c r="D803" t="s">
        <v>1061</v>
      </c>
      <c r="E803" s="4">
        <v>-741.20000000003552</v>
      </c>
      <c r="F803" t="s">
        <v>567</v>
      </c>
      <c r="G803" t="s">
        <v>511</v>
      </c>
      <c r="H803" t="s">
        <v>355</v>
      </c>
      <c r="I803" t="s">
        <v>356</v>
      </c>
      <c r="J803" t="s">
        <v>689</v>
      </c>
      <c r="L803" t="s">
        <v>355</v>
      </c>
      <c r="M803" t="s">
        <v>356</v>
      </c>
      <c r="N803" t="s">
        <v>573</v>
      </c>
    </row>
    <row r="804" spans="1:14" hidden="1" x14ac:dyDescent="0.25">
      <c r="A804" t="s">
        <v>241</v>
      </c>
      <c r="B804" s="1">
        <v>44592</v>
      </c>
      <c r="C804" t="s">
        <v>1064</v>
      </c>
      <c r="D804" t="s">
        <v>1065</v>
      </c>
      <c r="E804" s="4">
        <v>-2.2799999999999727</v>
      </c>
      <c r="F804" t="s">
        <v>567</v>
      </c>
      <c r="G804" t="s">
        <v>511</v>
      </c>
      <c r="H804" t="s">
        <v>355</v>
      </c>
      <c r="I804" t="s">
        <v>356</v>
      </c>
      <c r="J804" t="s">
        <v>746</v>
      </c>
      <c r="L804" t="s">
        <v>348</v>
      </c>
      <c r="M804" t="s">
        <v>356</v>
      </c>
      <c r="N804" t="s">
        <v>573</v>
      </c>
    </row>
    <row r="805" spans="1:14" hidden="1" x14ac:dyDescent="0.25">
      <c r="A805" t="s">
        <v>241</v>
      </c>
      <c r="B805" s="1">
        <v>44592</v>
      </c>
      <c r="C805" t="s">
        <v>1072</v>
      </c>
      <c r="D805" t="s">
        <v>1073</v>
      </c>
      <c r="E805" s="4">
        <v>-30009.460000000006</v>
      </c>
      <c r="F805" t="s">
        <v>567</v>
      </c>
      <c r="G805" t="s">
        <v>511</v>
      </c>
      <c r="H805" t="s">
        <v>348</v>
      </c>
      <c r="I805" t="s">
        <v>349</v>
      </c>
      <c r="J805" t="s">
        <v>746</v>
      </c>
      <c r="L805" t="s">
        <v>348</v>
      </c>
      <c r="M805" t="s">
        <v>453</v>
      </c>
      <c r="N805" t="s">
        <v>573</v>
      </c>
    </row>
    <row r="806" spans="1:14" hidden="1" x14ac:dyDescent="0.25">
      <c r="A806" t="s">
        <v>241</v>
      </c>
      <c r="B806" s="1">
        <v>44592</v>
      </c>
      <c r="C806" t="s">
        <v>1076</v>
      </c>
      <c r="D806" t="s">
        <v>1077</v>
      </c>
      <c r="E806" s="4">
        <v>-1826.0400000000011</v>
      </c>
      <c r="F806" t="s">
        <v>567</v>
      </c>
      <c r="G806" t="s">
        <v>511</v>
      </c>
      <c r="H806" t="s">
        <v>348</v>
      </c>
      <c r="I806" t="s">
        <v>349</v>
      </c>
      <c r="J806" t="s">
        <v>746</v>
      </c>
      <c r="L806" t="s">
        <v>348</v>
      </c>
      <c r="M806" t="s">
        <v>453</v>
      </c>
      <c r="N806" t="s">
        <v>573</v>
      </c>
    </row>
    <row r="807" spans="1:14" hidden="1" x14ac:dyDescent="0.25">
      <c r="A807" t="s">
        <v>241</v>
      </c>
      <c r="B807" s="1">
        <v>44592</v>
      </c>
      <c r="C807" t="s">
        <v>1234</v>
      </c>
      <c r="D807" t="s">
        <v>1235</v>
      </c>
      <c r="E807" s="4">
        <v>-3.4000000000000909</v>
      </c>
      <c r="F807" t="s">
        <v>567</v>
      </c>
      <c r="G807" t="s">
        <v>511</v>
      </c>
      <c r="H807" t="s">
        <v>348</v>
      </c>
      <c r="I807" t="s">
        <v>349</v>
      </c>
      <c r="J807" t="s">
        <v>746</v>
      </c>
      <c r="L807" t="s">
        <v>348</v>
      </c>
      <c r="M807" t="s">
        <v>453</v>
      </c>
      <c r="N807" t="s">
        <v>573</v>
      </c>
    </row>
    <row r="808" spans="1:14" hidden="1" x14ac:dyDescent="0.25">
      <c r="A808" t="s">
        <v>241</v>
      </c>
      <c r="B808" s="1">
        <v>44592</v>
      </c>
      <c r="C808" t="s">
        <v>1215</v>
      </c>
      <c r="D808" t="s">
        <v>1216</v>
      </c>
      <c r="E808" s="4">
        <v>-6.24</v>
      </c>
      <c r="F808" t="s">
        <v>567</v>
      </c>
      <c r="G808" t="s">
        <v>511</v>
      </c>
      <c r="H808" t="s">
        <v>348</v>
      </c>
      <c r="I808" t="s">
        <v>349</v>
      </c>
      <c r="J808" t="s">
        <v>746</v>
      </c>
      <c r="L808" t="s">
        <v>348</v>
      </c>
      <c r="M808" t="s">
        <v>453</v>
      </c>
      <c r="N808" t="s">
        <v>573</v>
      </c>
    </row>
    <row r="809" spans="1:14" hidden="1" x14ac:dyDescent="0.25">
      <c r="A809" t="s">
        <v>241</v>
      </c>
      <c r="B809" s="1">
        <v>44592</v>
      </c>
      <c r="C809" t="s">
        <v>1217</v>
      </c>
      <c r="D809" t="s">
        <v>1218</v>
      </c>
      <c r="E809" s="4">
        <v>-336.31</v>
      </c>
      <c r="F809" t="s">
        <v>567</v>
      </c>
      <c r="G809" t="s">
        <v>511</v>
      </c>
      <c r="H809" t="s">
        <v>348</v>
      </c>
      <c r="I809" t="s">
        <v>349</v>
      </c>
      <c r="J809" t="s">
        <v>746</v>
      </c>
      <c r="L809" t="s">
        <v>348</v>
      </c>
      <c r="M809" t="s">
        <v>453</v>
      </c>
      <c r="N809" t="s">
        <v>573</v>
      </c>
    </row>
    <row r="810" spans="1:14" hidden="1" x14ac:dyDescent="0.25">
      <c r="A810" t="s">
        <v>241</v>
      </c>
      <c r="B810" s="1">
        <v>44592</v>
      </c>
      <c r="C810" t="s">
        <v>1087</v>
      </c>
      <c r="D810" t="s">
        <v>1088</v>
      </c>
      <c r="E810" s="4">
        <v>-516.94000000000005</v>
      </c>
      <c r="F810" t="s">
        <v>567</v>
      </c>
      <c r="G810" t="s">
        <v>511</v>
      </c>
      <c r="H810" t="s">
        <v>348</v>
      </c>
      <c r="I810" t="s">
        <v>349</v>
      </c>
      <c r="J810" t="s">
        <v>746</v>
      </c>
      <c r="L810" t="s">
        <v>348</v>
      </c>
      <c r="M810" t="s">
        <v>453</v>
      </c>
      <c r="N810" t="s">
        <v>573</v>
      </c>
    </row>
    <row r="811" spans="1:14" hidden="1" x14ac:dyDescent="0.25">
      <c r="A811" t="s">
        <v>241</v>
      </c>
      <c r="B811" s="1">
        <v>44592</v>
      </c>
      <c r="C811" t="s">
        <v>1091</v>
      </c>
      <c r="D811" t="s">
        <v>1092</v>
      </c>
      <c r="E811" s="4">
        <v>-2733.96</v>
      </c>
      <c r="F811" t="s">
        <v>567</v>
      </c>
      <c r="G811" t="s">
        <v>511</v>
      </c>
      <c r="H811" t="s">
        <v>348</v>
      </c>
      <c r="I811" t="s">
        <v>349</v>
      </c>
      <c r="J811" t="s">
        <v>746</v>
      </c>
      <c r="L811" t="s">
        <v>348</v>
      </c>
      <c r="M811" t="s">
        <v>453</v>
      </c>
      <c r="N811" t="s">
        <v>573</v>
      </c>
    </row>
    <row r="812" spans="1:14" hidden="1" x14ac:dyDescent="0.25">
      <c r="A812" t="s">
        <v>241</v>
      </c>
      <c r="B812" s="1">
        <v>44592</v>
      </c>
      <c r="C812" t="s">
        <v>1095</v>
      </c>
      <c r="D812" t="s">
        <v>1096</v>
      </c>
      <c r="E812" s="4">
        <v>-512.69000000000005</v>
      </c>
      <c r="F812" t="s">
        <v>567</v>
      </c>
      <c r="G812" t="s">
        <v>511</v>
      </c>
      <c r="H812" t="s">
        <v>348</v>
      </c>
      <c r="I812" t="s">
        <v>349</v>
      </c>
      <c r="J812" t="s">
        <v>746</v>
      </c>
      <c r="L812" t="s">
        <v>348</v>
      </c>
      <c r="M812" t="s">
        <v>453</v>
      </c>
      <c r="N812" t="s">
        <v>573</v>
      </c>
    </row>
    <row r="813" spans="1:14" hidden="1" x14ac:dyDescent="0.25">
      <c r="A813" t="s">
        <v>241</v>
      </c>
      <c r="B813" s="1">
        <v>44592</v>
      </c>
      <c r="C813" t="s">
        <v>1099</v>
      </c>
      <c r="D813" t="s">
        <v>1100</v>
      </c>
      <c r="E813" s="4">
        <v>-1657.01</v>
      </c>
      <c r="F813" t="s">
        <v>567</v>
      </c>
      <c r="G813" t="s">
        <v>511</v>
      </c>
      <c r="H813" t="s">
        <v>348</v>
      </c>
      <c r="I813" t="s">
        <v>349</v>
      </c>
      <c r="J813" t="s">
        <v>746</v>
      </c>
      <c r="L813" t="s">
        <v>348</v>
      </c>
      <c r="M813" t="s">
        <v>453</v>
      </c>
      <c r="N813" t="s">
        <v>573</v>
      </c>
    </row>
    <row r="814" spans="1:14" hidden="1" x14ac:dyDescent="0.25">
      <c r="A814" t="s">
        <v>241</v>
      </c>
      <c r="B814" s="1">
        <v>44592</v>
      </c>
      <c r="C814" t="s">
        <v>1103</v>
      </c>
      <c r="D814" t="s">
        <v>1104</v>
      </c>
      <c r="E814" s="4">
        <v>-2002.4699999999996</v>
      </c>
      <c r="F814" t="s">
        <v>567</v>
      </c>
      <c r="G814" t="s">
        <v>511</v>
      </c>
      <c r="H814" t="s">
        <v>348</v>
      </c>
      <c r="I814" t="s">
        <v>349</v>
      </c>
      <c r="J814" t="s">
        <v>746</v>
      </c>
      <c r="L814" t="s">
        <v>348</v>
      </c>
      <c r="M814" t="s">
        <v>453</v>
      </c>
      <c r="N814" t="s">
        <v>573</v>
      </c>
    </row>
    <row r="815" spans="1:14" hidden="1" x14ac:dyDescent="0.25">
      <c r="A815" t="s">
        <v>241</v>
      </c>
      <c r="B815" s="1">
        <v>44592</v>
      </c>
      <c r="C815" t="s">
        <v>1107</v>
      </c>
      <c r="D815" t="s">
        <v>1108</v>
      </c>
      <c r="E815" s="4">
        <v>-759.20000000000016</v>
      </c>
      <c r="F815" t="s">
        <v>567</v>
      </c>
      <c r="G815" t="s">
        <v>511</v>
      </c>
      <c r="H815" t="s">
        <v>348</v>
      </c>
      <c r="I815" t="s">
        <v>349</v>
      </c>
      <c r="J815" t="s">
        <v>746</v>
      </c>
      <c r="L815" t="s">
        <v>348</v>
      </c>
      <c r="M815" t="s">
        <v>453</v>
      </c>
      <c r="N815" t="s">
        <v>573</v>
      </c>
    </row>
    <row r="816" spans="1:14" hidden="1" x14ac:dyDescent="0.25">
      <c r="A816" t="s">
        <v>241</v>
      </c>
      <c r="B816" s="1">
        <v>44592</v>
      </c>
      <c r="C816" t="s">
        <v>1109</v>
      </c>
      <c r="D816" t="s">
        <v>1110</v>
      </c>
      <c r="E816" s="4">
        <v>-806.56000000000017</v>
      </c>
      <c r="F816" t="s">
        <v>567</v>
      </c>
      <c r="G816" t="s">
        <v>511</v>
      </c>
      <c r="H816" t="s">
        <v>348</v>
      </c>
      <c r="I816" t="s">
        <v>349</v>
      </c>
      <c r="J816" t="s">
        <v>746</v>
      </c>
      <c r="L816" t="s">
        <v>348</v>
      </c>
      <c r="M816" t="s">
        <v>453</v>
      </c>
      <c r="N816" t="s">
        <v>573</v>
      </c>
    </row>
    <row r="817" spans="1:14" hidden="1" x14ac:dyDescent="0.25">
      <c r="A817" t="s">
        <v>241</v>
      </c>
      <c r="B817" s="1">
        <v>44592</v>
      </c>
      <c r="C817" t="s">
        <v>1115</v>
      </c>
      <c r="D817" t="s">
        <v>1116</v>
      </c>
      <c r="E817" s="4">
        <v>-337.71000000001919</v>
      </c>
      <c r="F817" t="s">
        <v>567</v>
      </c>
      <c r="G817" t="s">
        <v>511</v>
      </c>
      <c r="H817" t="s">
        <v>348</v>
      </c>
      <c r="I817" t="s">
        <v>349</v>
      </c>
      <c r="J817" t="s">
        <v>746</v>
      </c>
      <c r="L817" t="s">
        <v>348</v>
      </c>
      <c r="M817" t="s">
        <v>453</v>
      </c>
      <c r="N817" t="s">
        <v>573</v>
      </c>
    </row>
    <row r="818" spans="1:14" hidden="1" x14ac:dyDescent="0.25">
      <c r="A818" t="s">
        <v>241</v>
      </c>
      <c r="B818" s="1">
        <v>44592</v>
      </c>
      <c r="C818" t="s">
        <v>1219</v>
      </c>
      <c r="D818" t="s">
        <v>1220</v>
      </c>
      <c r="E818" s="4">
        <v>-641.99</v>
      </c>
      <c r="F818" t="s">
        <v>567</v>
      </c>
      <c r="G818" t="s">
        <v>511</v>
      </c>
      <c r="H818" t="s">
        <v>348</v>
      </c>
      <c r="I818" t="s">
        <v>349</v>
      </c>
      <c r="J818" t="s">
        <v>746</v>
      </c>
      <c r="L818" t="s">
        <v>348</v>
      </c>
      <c r="M818" t="s">
        <v>453</v>
      </c>
      <c r="N818" t="s">
        <v>573</v>
      </c>
    </row>
    <row r="819" spans="1:14" hidden="1" x14ac:dyDescent="0.25">
      <c r="A819" t="s">
        <v>241</v>
      </c>
      <c r="B819" s="1">
        <v>44592</v>
      </c>
      <c r="C819" t="s">
        <v>1119</v>
      </c>
      <c r="D819" t="s">
        <v>1120</v>
      </c>
      <c r="E819" s="4">
        <v>-20328.949999999993</v>
      </c>
      <c r="F819" t="s">
        <v>567</v>
      </c>
      <c r="G819" t="s">
        <v>511</v>
      </c>
      <c r="H819" t="s">
        <v>348</v>
      </c>
      <c r="I819" t="s">
        <v>349</v>
      </c>
      <c r="J819" t="s">
        <v>684</v>
      </c>
      <c r="L819" t="s">
        <v>1121</v>
      </c>
      <c r="M819" t="s">
        <v>453</v>
      </c>
      <c r="N819" t="s">
        <v>573</v>
      </c>
    </row>
    <row r="820" spans="1:14" hidden="1" x14ac:dyDescent="0.25">
      <c r="A820" t="s">
        <v>241</v>
      </c>
      <c r="B820" s="1">
        <v>44592</v>
      </c>
      <c r="C820" t="s">
        <v>1122</v>
      </c>
      <c r="D820" t="s">
        <v>1123</v>
      </c>
      <c r="E820" s="4">
        <v>-404.82000000000062</v>
      </c>
      <c r="F820" t="s">
        <v>567</v>
      </c>
      <c r="G820" t="s">
        <v>511</v>
      </c>
      <c r="H820" t="s">
        <v>348</v>
      </c>
      <c r="I820" t="s">
        <v>349</v>
      </c>
      <c r="J820" t="s">
        <v>746</v>
      </c>
      <c r="L820" t="s">
        <v>348</v>
      </c>
      <c r="M820" t="s">
        <v>457</v>
      </c>
      <c r="N820" t="s">
        <v>573</v>
      </c>
    </row>
    <row r="821" spans="1:14" hidden="1" x14ac:dyDescent="0.25">
      <c r="A821" t="s">
        <v>241</v>
      </c>
      <c r="B821" s="1">
        <v>44592</v>
      </c>
      <c r="C821" t="s">
        <v>1124</v>
      </c>
      <c r="D821" t="s">
        <v>1125</v>
      </c>
      <c r="E821" s="4">
        <v>-230549.41</v>
      </c>
      <c r="F821" t="s">
        <v>567</v>
      </c>
      <c r="G821" t="s">
        <v>511</v>
      </c>
      <c r="H821" t="s">
        <v>348</v>
      </c>
      <c r="I821" t="s">
        <v>349</v>
      </c>
      <c r="J821" t="s">
        <v>746</v>
      </c>
      <c r="L821" t="s">
        <v>348</v>
      </c>
      <c r="M821" t="s">
        <v>457</v>
      </c>
      <c r="N821" t="s">
        <v>573</v>
      </c>
    </row>
    <row r="822" spans="1:14" hidden="1" x14ac:dyDescent="0.25">
      <c r="A822" t="s">
        <v>241</v>
      </c>
      <c r="B822" s="1">
        <v>44620</v>
      </c>
      <c r="C822" t="s">
        <v>1084</v>
      </c>
      <c r="D822" t="s">
        <v>1085</v>
      </c>
      <c r="E822" s="4">
        <v>-5150</v>
      </c>
      <c r="F822" t="s">
        <v>567</v>
      </c>
      <c r="G822" t="s">
        <v>471</v>
      </c>
      <c r="H822" t="s">
        <v>248</v>
      </c>
      <c r="I822" t="s">
        <v>249</v>
      </c>
      <c r="J822" t="s">
        <v>248</v>
      </c>
      <c r="K822" t="s">
        <v>1086</v>
      </c>
      <c r="L822" t="s">
        <v>372</v>
      </c>
      <c r="M822" t="s">
        <v>373</v>
      </c>
      <c r="N822" t="s">
        <v>488</v>
      </c>
    </row>
    <row r="823" spans="1:14" hidden="1" x14ac:dyDescent="0.25">
      <c r="A823" t="s">
        <v>241</v>
      </c>
      <c r="B823" s="1">
        <v>44620</v>
      </c>
      <c r="C823" t="s">
        <v>565</v>
      </c>
      <c r="D823" t="s">
        <v>566</v>
      </c>
      <c r="E823" s="4">
        <v>58814.709999999992</v>
      </c>
      <c r="F823" t="s">
        <v>567</v>
      </c>
      <c r="G823" t="s">
        <v>471</v>
      </c>
      <c r="H823" t="s">
        <v>291</v>
      </c>
      <c r="I823" t="s">
        <v>292</v>
      </c>
      <c r="J823" t="s">
        <v>251</v>
      </c>
      <c r="L823" t="s">
        <v>376</v>
      </c>
      <c r="M823" t="s">
        <v>377</v>
      </c>
      <c r="N823" t="s">
        <v>486</v>
      </c>
    </row>
    <row r="824" spans="1:14" hidden="1" x14ac:dyDescent="0.25">
      <c r="A824" t="s">
        <v>241</v>
      </c>
      <c r="B824" s="1">
        <v>44620</v>
      </c>
      <c r="C824" t="s">
        <v>568</v>
      </c>
      <c r="D824" t="s">
        <v>569</v>
      </c>
      <c r="E824" s="4">
        <v>23503.21</v>
      </c>
      <c r="F824" t="s">
        <v>567</v>
      </c>
      <c r="G824" t="s">
        <v>471</v>
      </c>
      <c r="H824" t="s">
        <v>291</v>
      </c>
      <c r="I824" t="s">
        <v>292</v>
      </c>
      <c r="J824" t="s">
        <v>251</v>
      </c>
      <c r="L824" t="s">
        <v>376</v>
      </c>
      <c r="M824" t="s">
        <v>377</v>
      </c>
      <c r="N824" t="s">
        <v>486</v>
      </c>
    </row>
    <row r="825" spans="1:14" hidden="1" x14ac:dyDescent="0.25">
      <c r="A825" t="s">
        <v>241</v>
      </c>
      <c r="B825" s="1">
        <v>44620</v>
      </c>
      <c r="C825" t="s">
        <v>574</v>
      </c>
      <c r="D825" t="s">
        <v>575</v>
      </c>
      <c r="E825" s="4">
        <v>15737.32</v>
      </c>
      <c r="F825" t="s">
        <v>567</v>
      </c>
      <c r="G825" t="s">
        <v>471</v>
      </c>
      <c r="H825" t="s">
        <v>291</v>
      </c>
      <c r="I825" t="s">
        <v>292</v>
      </c>
      <c r="J825" t="s">
        <v>251</v>
      </c>
      <c r="L825" t="s">
        <v>376</v>
      </c>
      <c r="M825" t="s">
        <v>377</v>
      </c>
      <c r="N825" t="s">
        <v>486</v>
      </c>
    </row>
    <row r="826" spans="1:14" hidden="1" x14ac:dyDescent="0.25">
      <c r="A826" t="s">
        <v>241</v>
      </c>
      <c r="B826" s="1">
        <v>44620</v>
      </c>
      <c r="C826" t="s">
        <v>578</v>
      </c>
      <c r="D826" t="s">
        <v>579</v>
      </c>
      <c r="E826" s="4">
        <v>1889.63</v>
      </c>
      <c r="F826" t="s">
        <v>567</v>
      </c>
      <c r="G826" t="s">
        <v>471</v>
      </c>
      <c r="H826" t="s">
        <v>298</v>
      </c>
      <c r="I826" t="s">
        <v>299</v>
      </c>
      <c r="J826" t="s">
        <v>258</v>
      </c>
      <c r="L826" t="s">
        <v>376</v>
      </c>
      <c r="M826" t="s">
        <v>377</v>
      </c>
      <c r="N826" t="s">
        <v>487</v>
      </c>
    </row>
    <row r="827" spans="1:14" hidden="1" x14ac:dyDescent="0.25">
      <c r="A827" t="s">
        <v>241</v>
      </c>
      <c r="B827" s="1">
        <v>44620</v>
      </c>
      <c r="C827" t="s">
        <v>582</v>
      </c>
      <c r="D827" t="s">
        <v>583</v>
      </c>
      <c r="E827" s="4">
        <v>5029.13</v>
      </c>
      <c r="F827" t="s">
        <v>567</v>
      </c>
      <c r="G827" t="s">
        <v>471</v>
      </c>
      <c r="H827" t="s">
        <v>291</v>
      </c>
      <c r="I827" t="s">
        <v>292</v>
      </c>
      <c r="J827" t="s">
        <v>251</v>
      </c>
      <c r="L827" t="s">
        <v>376</v>
      </c>
      <c r="M827" t="s">
        <v>377</v>
      </c>
      <c r="N827" t="s">
        <v>482</v>
      </c>
    </row>
    <row r="828" spans="1:14" hidden="1" x14ac:dyDescent="0.25">
      <c r="A828" t="s">
        <v>241</v>
      </c>
      <c r="B828" s="1">
        <v>44620</v>
      </c>
      <c r="C828" t="s">
        <v>586</v>
      </c>
      <c r="D828" t="s">
        <v>587</v>
      </c>
      <c r="E828" s="4">
        <v>892.11000000000024</v>
      </c>
      <c r="F828" t="s">
        <v>567</v>
      </c>
      <c r="G828" t="s">
        <v>471</v>
      </c>
      <c r="H828" t="s">
        <v>298</v>
      </c>
      <c r="I828" t="s">
        <v>299</v>
      </c>
      <c r="J828" t="s">
        <v>258</v>
      </c>
      <c r="L828" t="s">
        <v>376</v>
      </c>
      <c r="M828" t="s">
        <v>377</v>
      </c>
      <c r="N828" t="s">
        <v>487</v>
      </c>
    </row>
    <row r="829" spans="1:14" hidden="1" x14ac:dyDescent="0.25">
      <c r="A829" t="s">
        <v>241</v>
      </c>
      <c r="B829" s="1">
        <v>44620</v>
      </c>
      <c r="C829" t="s">
        <v>590</v>
      </c>
      <c r="D829" t="s">
        <v>591</v>
      </c>
      <c r="E829" s="4">
        <v>1043.27</v>
      </c>
      <c r="F829" t="s">
        <v>567</v>
      </c>
      <c r="G829" t="s">
        <v>471</v>
      </c>
      <c r="H829" t="s">
        <v>298</v>
      </c>
      <c r="I829" t="s">
        <v>299</v>
      </c>
      <c r="J829" t="s">
        <v>258</v>
      </c>
      <c r="L829" t="s">
        <v>376</v>
      </c>
      <c r="M829" t="s">
        <v>377</v>
      </c>
      <c r="N829" t="s">
        <v>487</v>
      </c>
    </row>
    <row r="830" spans="1:14" hidden="1" x14ac:dyDescent="0.25">
      <c r="A830" t="s">
        <v>241</v>
      </c>
      <c r="B830" s="1">
        <v>44620</v>
      </c>
      <c r="C830" t="s">
        <v>595</v>
      </c>
      <c r="D830" t="s">
        <v>596</v>
      </c>
      <c r="E830" s="4">
        <v>953.61999999999989</v>
      </c>
      <c r="F830" t="s">
        <v>567</v>
      </c>
      <c r="G830" t="s">
        <v>471</v>
      </c>
      <c r="H830" t="s">
        <v>311</v>
      </c>
      <c r="I830" t="s">
        <v>312</v>
      </c>
      <c r="J830" t="s">
        <v>264</v>
      </c>
      <c r="L830" t="s">
        <v>376</v>
      </c>
      <c r="M830" t="s">
        <v>377</v>
      </c>
      <c r="N830" t="s">
        <v>477</v>
      </c>
    </row>
    <row r="831" spans="1:14" hidden="1" x14ac:dyDescent="0.25">
      <c r="A831" t="s">
        <v>241</v>
      </c>
      <c r="B831" s="1">
        <v>44620</v>
      </c>
      <c r="C831" t="s">
        <v>603</v>
      </c>
      <c r="D831" t="s">
        <v>604</v>
      </c>
      <c r="E831" s="4">
        <v>1046.24</v>
      </c>
      <c r="F831" t="s">
        <v>567</v>
      </c>
      <c r="G831" t="s">
        <v>471</v>
      </c>
      <c r="H831" t="s">
        <v>311</v>
      </c>
      <c r="I831" t="s">
        <v>312</v>
      </c>
      <c r="J831" t="s">
        <v>264</v>
      </c>
      <c r="L831" t="s">
        <v>376</v>
      </c>
      <c r="M831" t="s">
        <v>377</v>
      </c>
      <c r="N831" t="s">
        <v>487</v>
      </c>
    </row>
    <row r="832" spans="1:14" hidden="1" x14ac:dyDescent="0.25">
      <c r="A832" t="s">
        <v>241</v>
      </c>
      <c r="B832" s="1">
        <v>44620</v>
      </c>
      <c r="C832" t="s">
        <v>1128</v>
      </c>
      <c r="D832" t="s">
        <v>1129</v>
      </c>
      <c r="E832" s="4">
        <v>21005.599999999999</v>
      </c>
      <c r="F832" t="s">
        <v>567</v>
      </c>
      <c r="G832" t="s">
        <v>471</v>
      </c>
      <c r="H832" t="s">
        <v>291</v>
      </c>
      <c r="I832" t="s">
        <v>292</v>
      </c>
      <c r="J832" t="s">
        <v>251</v>
      </c>
      <c r="L832" t="s">
        <v>376</v>
      </c>
      <c r="M832" t="s">
        <v>377</v>
      </c>
      <c r="N832" t="s">
        <v>486</v>
      </c>
    </row>
    <row r="833" spans="1:14" hidden="1" x14ac:dyDescent="0.25">
      <c r="A833" t="s">
        <v>241</v>
      </c>
      <c r="B833" s="1">
        <v>44620</v>
      </c>
      <c r="C833" t="s">
        <v>1130</v>
      </c>
      <c r="D833" t="s">
        <v>1131</v>
      </c>
      <c r="E833" s="4">
        <v>27430.45</v>
      </c>
      <c r="F833" t="s">
        <v>567</v>
      </c>
      <c r="G833" t="s">
        <v>471</v>
      </c>
      <c r="H833" t="s">
        <v>291</v>
      </c>
      <c r="I833" t="s">
        <v>292</v>
      </c>
      <c r="J833" t="s">
        <v>251</v>
      </c>
      <c r="L833" t="s">
        <v>376</v>
      </c>
      <c r="M833" t="s">
        <v>377</v>
      </c>
      <c r="N833" t="s">
        <v>487</v>
      </c>
    </row>
    <row r="834" spans="1:14" hidden="1" x14ac:dyDescent="0.25">
      <c r="A834" t="s">
        <v>241</v>
      </c>
      <c r="B834" s="1">
        <v>44620</v>
      </c>
      <c r="C834" t="s">
        <v>627</v>
      </c>
      <c r="D834" t="s">
        <v>628</v>
      </c>
      <c r="E834" s="4">
        <v>44132.800000000003</v>
      </c>
      <c r="F834" t="s">
        <v>567</v>
      </c>
      <c r="G834" t="s">
        <v>471</v>
      </c>
      <c r="H834" t="s">
        <v>295</v>
      </c>
      <c r="I834" t="s">
        <v>254</v>
      </c>
      <c r="J834" t="s">
        <v>253</v>
      </c>
      <c r="L834" t="s">
        <v>378</v>
      </c>
      <c r="M834" t="s">
        <v>379</v>
      </c>
      <c r="N834" t="s">
        <v>486</v>
      </c>
    </row>
    <row r="835" spans="1:14" hidden="1" x14ac:dyDescent="0.25">
      <c r="A835" t="s">
        <v>241</v>
      </c>
      <c r="B835" s="1">
        <v>44620</v>
      </c>
      <c r="C835" t="s">
        <v>631</v>
      </c>
      <c r="D835" t="s">
        <v>632</v>
      </c>
      <c r="E835" s="4">
        <v>289.2</v>
      </c>
      <c r="F835" t="s">
        <v>567</v>
      </c>
      <c r="G835" t="s">
        <v>471</v>
      </c>
      <c r="H835" t="s">
        <v>301</v>
      </c>
      <c r="I835" t="s">
        <v>302</v>
      </c>
      <c r="J835" t="s">
        <v>258</v>
      </c>
      <c r="L835" t="s">
        <v>378</v>
      </c>
      <c r="M835" t="s">
        <v>379</v>
      </c>
      <c r="N835" t="s">
        <v>486</v>
      </c>
    </row>
    <row r="836" spans="1:14" hidden="1" x14ac:dyDescent="0.25">
      <c r="A836" t="s">
        <v>241</v>
      </c>
      <c r="B836" s="1">
        <v>44620</v>
      </c>
      <c r="C836" t="s">
        <v>633</v>
      </c>
      <c r="D836" t="s">
        <v>634</v>
      </c>
      <c r="E836" s="4">
        <v>4439.7000000000007</v>
      </c>
      <c r="F836" t="s">
        <v>567</v>
      </c>
      <c r="G836" t="s">
        <v>471</v>
      </c>
      <c r="H836" t="s">
        <v>295</v>
      </c>
      <c r="I836" t="s">
        <v>254</v>
      </c>
      <c r="J836" t="s">
        <v>253</v>
      </c>
      <c r="L836" t="s">
        <v>378</v>
      </c>
      <c r="M836" t="s">
        <v>379</v>
      </c>
      <c r="N836" t="s">
        <v>486</v>
      </c>
    </row>
    <row r="837" spans="1:14" hidden="1" x14ac:dyDescent="0.25">
      <c r="A837" t="s">
        <v>241</v>
      </c>
      <c r="B837" s="1">
        <v>44620</v>
      </c>
      <c r="C837" t="s">
        <v>644</v>
      </c>
      <c r="D837" t="s">
        <v>645</v>
      </c>
      <c r="E837" s="4">
        <v>52274.2</v>
      </c>
      <c r="F837" t="s">
        <v>567</v>
      </c>
      <c r="G837" t="s">
        <v>471</v>
      </c>
      <c r="H837" t="s">
        <v>295</v>
      </c>
      <c r="I837" t="s">
        <v>254</v>
      </c>
      <c r="J837" t="s">
        <v>253</v>
      </c>
      <c r="L837" t="s">
        <v>378</v>
      </c>
      <c r="M837" t="s">
        <v>379</v>
      </c>
      <c r="N837" t="s">
        <v>486</v>
      </c>
    </row>
    <row r="838" spans="1:14" hidden="1" x14ac:dyDescent="0.25">
      <c r="A838" t="s">
        <v>241</v>
      </c>
      <c r="B838" s="1">
        <v>44620</v>
      </c>
      <c r="C838" t="s">
        <v>646</v>
      </c>
      <c r="D838" t="s">
        <v>647</v>
      </c>
      <c r="E838" s="4">
        <v>61230.65</v>
      </c>
      <c r="F838" t="s">
        <v>567</v>
      </c>
      <c r="G838" t="s">
        <v>471</v>
      </c>
      <c r="H838" t="s">
        <v>295</v>
      </c>
      <c r="I838" t="s">
        <v>254</v>
      </c>
      <c r="J838" t="s">
        <v>253</v>
      </c>
      <c r="L838" t="s">
        <v>378</v>
      </c>
      <c r="M838" t="s">
        <v>379</v>
      </c>
      <c r="N838" t="s">
        <v>486</v>
      </c>
    </row>
    <row r="839" spans="1:14" hidden="1" x14ac:dyDescent="0.25">
      <c r="A839" t="s">
        <v>241</v>
      </c>
      <c r="B839" s="1">
        <v>44620</v>
      </c>
      <c r="C839" t="s">
        <v>650</v>
      </c>
      <c r="D839" t="s">
        <v>651</v>
      </c>
      <c r="E839" s="4">
        <v>4846.4400000000005</v>
      </c>
      <c r="F839" t="s">
        <v>567</v>
      </c>
      <c r="G839" t="s">
        <v>471</v>
      </c>
      <c r="H839" t="s">
        <v>308</v>
      </c>
      <c r="I839" t="s">
        <v>309</v>
      </c>
      <c r="J839" t="s">
        <v>264</v>
      </c>
      <c r="L839" t="s">
        <v>378</v>
      </c>
      <c r="M839" t="s">
        <v>379</v>
      </c>
      <c r="N839" t="s">
        <v>487</v>
      </c>
    </row>
    <row r="840" spans="1:14" hidden="1" x14ac:dyDescent="0.25">
      <c r="A840" t="s">
        <v>241</v>
      </c>
      <c r="B840" s="1">
        <v>44620</v>
      </c>
      <c r="C840" t="s">
        <v>652</v>
      </c>
      <c r="D840" t="s">
        <v>653</v>
      </c>
      <c r="E840" s="4">
        <v>2883.8900000000003</v>
      </c>
      <c r="F840" t="s">
        <v>567</v>
      </c>
      <c r="G840" t="s">
        <v>471</v>
      </c>
      <c r="H840" t="s">
        <v>308</v>
      </c>
      <c r="I840" t="s">
        <v>309</v>
      </c>
      <c r="J840" t="s">
        <v>264</v>
      </c>
      <c r="L840" t="s">
        <v>378</v>
      </c>
      <c r="M840" t="s">
        <v>379</v>
      </c>
      <c r="N840" t="s">
        <v>487</v>
      </c>
    </row>
    <row r="841" spans="1:14" hidden="1" x14ac:dyDescent="0.25">
      <c r="A841" t="s">
        <v>241</v>
      </c>
      <c r="B841" s="1">
        <v>44620</v>
      </c>
      <c r="C841" t="s">
        <v>656</v>
      </c>
      <c r="D841" t="s">
        <v>657</v>
      </c>
      <c r="E841" s="4">
        <v>4.960000000000008</v>
      </c>
      <c r="F841" t="s">
        <v>567</v>
      </c>
      <c r="G841" t="s">
        <v>471</v>
      </c>
      <c r="H841" t="s">
        <v>308</v>
      </c>
      <c r="I841" t="s">
        <v>309</v>
      </c>
      <c r="J841" t="s">
        <v>264</v>
      </c>
      <c r="L841" t="s">
        <v>378</v>
      </c>
      <c r="M841" t="s">
        <v>379</v>
      </c>
      <c r="N841" t="s">
        <v>487</v>
      </c>
    </row>
    <row r="842" spans="1:14" hidden="1" x14ac:dyDescent="0.25">
      <c r="A842" t="s">
        <v>241</v>
      </c>
      <c r="B842" s="1">
        <v>44620</v>
      </c>
      <c r="C842" t="s">
        <v>663</v>
      </c>
      <c r="D842" t="s">
        <v>664</v>
      </c>
      <c r="E842" s="4">
        <v>524.19000000000005</v>
      </c>
      <c r="F842" t="s">
        <v>567</v>
      </c>
      <c r="G842" t="s">
        <v>471</v>
      </c>
      <c r="H842" t="s">
        <v>308</v>
      </c>
      <c r="I842" t="s">
        <v>309</v>
      </c>
      <c r="J842" t="s">
        <v>264</v>
      </c>
      <c r="L842" t="s">
        <v>378</v>
      </c>
      <c r="M842" t="s">
        <v>379</v>
      </c>
      <c r="N842" t="s">
        <v>487</v>
      </c>
    </row>
    <row r="843" spans="1:14" hidden="1" x14ac:dyDescent="0.25">
      <c r="A843" t="s">
        <v>241</v>
      </c>
      <c r="B843" s="1">
        <v>44620</v>
      </c>
      <c r="C843" t="s">
        <v>676</v>
      </c>
      <c r="D843" t="s">
        <v>677</v>
      </c>
      <c r="E843" s="4">
        <v>11744</v>
      </c>
      <c r="F843" t="s">
        <v>567</v>
      </c>
      <c r="G843" t="s">
        <v>471</v>
      </c>
      <c r="H843" t="s">
        <v>308</v>
      </c>
      <c r="I843" t="s">
        <v>309</v>
      </c>
      <c r="J843" t="s">
        <v>264</v>
      </c>
      <c r="L843" t="s">
        <v>378</v>
      </c>
      <c r="M843" t="s">
        <v>379</v>
      </c>
      <c r="N843" t="s">
        <v>477</v>
      </c>
    </row>
    <row r="844" spans="1:14" hidden="1" x14ac:dyDescent="0.25">
      <c r="A844" t="s">
        <v>241</v>
      </c>
      <c r="B844" s="1">
        <v>44620</v>
      </c>
      <c r="C844" t="s">
        <v>698</v>
      </c>
      <c r="D844" t="s">
        <v>699</v>
      </c>
      <c r="E844" s="4">
        <v>2382</v>
      </c>
      <c r="F844" t="s">
        <v>567</v>
      </c>
      <c r="G844" t="s">
        <v>471</v>
      </c>
      <c r="H844" t="s">
        <v>308</v>
      </c>
      <c r="I844" t="s">
        <v>309</v>
      </c>
      <c r="J844" t="s">
        <v>264</v>
      </c>
      <c r="L844" t="s">
        <v>378</v>
      </c>
      <c r="M844" t="s">
        <v>379</v>
      </c>
      <c r="N844" t="s">
        <v>487</v>
      </c>
    </row>
    <row r="845" spans="1:14" hidden="1" x14ac:dyDescent="0.25">
      <c r="A845" t="s">
        <v>241</v>
      </c>
      <c r="B845" s="1">
        <v>44620</v>
      </c>
      <c r="C845" t="s">
        <v>1132</v>
      </c>
      <c r="D845" t="s">
        <v>1133</v>
      </c>
      <c r="E845" s="4">
        <v>11900</v>
      </c>
      <c r="F845" t="s">
        <v>567</v>
      </c>
      <c r="G845" t="s">
        <v>471</v>
      </c>
      <c r="H845" t="s">
        <v>308</v>
      </c>
      <c r="I845" t="s">
        <v>309</v>
      </c>
      <c r="J845" t="s">
        <v>264</v>
      </c>
      <c r="L845" t="s">
        <v>378</v>
      </c>
      <c r="M845" t="s">
        <v>379</v>
      </c>
      <c r="N845" t="s">
        <v>480</v>
      </c>
    </row>
    <row r="846" spans="1:14" hidden="1" x14ac:dyDescent="0.25">
      <c r="A846" t="s">
        <v>241</v>
      </c>
      <c r="B846" s="1">
        <v>44620</v>
      </c>
      <c r="C846" t="s">
        <v>1134</v>
      </c>
      <c r="D846" t="s">
        <v>1135</v>
      </c>
      <c r="E846" s="4">
        <v>5633.3</v>
      </c>
      <c r="F846" t="s">
        <v>567</v>
      </c>
      <c r="G846" t="s">
        <v>471</v>
      </c>
      <c r="H846" t="s">
        <v>301</v>
      </c>
      <c r="I846" t="s">
        <v>302</v>
      </c>
      <c r="J846" t="s">
        <v>258</v>
      </c>
      <c r="L846" t="s">
        <v>378</v>
      </c>
      <c r="M846" t="s">
        <v>379</v>
      </c>
      <c r="N846" t="s">
        <v>486</v>
      </c>
    </row>
    <row r="847" spans="1:14" hidden="1" x14ac:dyDescent="0.25">
      <c r="A847" t="s">
        <v>241</v>
      </c>
      <c r="B847" s="1">
        <v>44620</v>
      </c>
      <c r="C847" t="s">
        <v>1136</v>
      </c>
      <c r="D847" t="s">
        <v>1137</v>
      </c>
      <c r="E847" s="4">
        <v>9533.34</v>
      </c>
      <c r="F847" t="s">
        <v>567</v>
      </c>
      <c r="G847" t="s">
        <v>471</v>
      </c>
      <c r="H847" t="s">
        <v>308</v>
      </c>
      <c r="I847" t="s">
        <v>309</v>
      </c>
      <c r="J847" t="s">
        <v>264</v>
      </c>
      <c r="L847" t="s">
        <v>378</v>
      </c>
      <c r="M847" t="s">
        <v>379</v>
      </c>
      <c r="N847" t="s">
        <v>487</v>
      </c>
    </row>
    <row r="848" spans="1:14" hidden="1" x14ac:dyDescent="0.25">
      <c r="A848" t="s">
        <v>241</v>
      </c>
      <c r="B848" s="1">
        <v>44620</v>
      </c>
      <c r="C848" t="s">
        <v>1221</v>
      </c>
      <c r="D848" t="s">
        <v>1222</v>
      </c>
      <c r="E848" s="4">
        <v>6316.32</v>
      </c>
      <c r="F848" t="s">
        <v>567</v>
      </c>
      <c r="G848" t="s">
        <v>471</v>
      </c>
      <c r="H848" t="s">
        <v>317</v>
      </c>
      <c r="I848" t="s">
        <v>318</v>
      </c>
      <c r="J848" t="s">
        <v>276</v>
      </c>
      <c r="L848" t="s">
        <v>390</v>
      </c>
      <c r="M848" t="s">
        <v>391</v>
      </c>
      <c r="N848" t="s">
        <v>487</v>
      </c>
    </row>
    <row r="849" spans="1:14" hidden="1" x14ac:dyDescent="0.25">
      <c r="A849" t="s">
        <v>241</v>
      </c>
      <c r="B849" s="1">
        <v>44620</v>
      </c>
      <c r="C849" t="s">
        <v>704</v>
      </c>
      <c r="D849" t="s">
        <v>705</v>
      </c>
      <c r="E849" s="4">
        <v>5733.1200000000008</v>
      </c>
      <c r="F849" t="s">
        <v>567</v>
      </c>
      <c r="G849" t="s">
        <v>471</v>
      </c>
      <c r="H849" t="s">
        <v>311</v>
      </c>
      <c r="I849" t="s">
        <v>312</v>
      </c>
      <c r="J849" t="s">
        <v>264</v>
      </c>
      <c r="L849" t="s">
        <v>378</v>
      </c>
      <c r="M849" t="s">
        <v>379</v>
      </c>
      <c r="N849" t="s">
        <v>487</v>
      </c>
    </row>
    <row r="850" spans="1:14" hidden="1" x14ac:dyDescent="0.25">
      <c r="A850" t="s">
        <v>241</v>
      </c>
      <c r="B850" s="1">
        <v>44620</v>
      </c>
      <c r="C850" t="s">
        <v>708</v>
      </c>
      <c r="D850" t="s">
        <v>709</v>
      </c>
      <c r="E850" s="4">
        <v>1414.1000000000001</v>
      </c>
      <c r="F850" t="s">
        <v>567</v>
      </c>
      <c r="G850" t="s">
        <v>471</v>
      </c>
      <c r="H850" t="s">
        <v>301</v>
      </c>
      <c r="I850" t="s">
        <v>302</v>
      </c>
      <c r="J850" t="s">
        <v>258</v>
      </c>
      <c r="L850" t="s">
        <v>378</v>
      </c>
      <c r="M850" t="s">
        <v>379</v>
      </c>
      <c r="N850" t="s">
        <v>482</v>
      </c>
    </row>
    <row r="851" spans="1:14" hidden="1" x14ac:dyDescent="0.25">
      <c r="A851" t="s">
        <v>241</v>
      </c>
      <c r="B851" s="1">
        <v>44620</v>
      </c>
      <c r="C851" t="s">
        <v>712</v>
      </c>
      <c r="D851" t="s">
        <v>713</v>
      </c>
      <c r="E851" s="4">
        <v>916.69</v>
      </c>
      <c r="F851" t="s">
        <v>567</v>
      </c>
      <c r="G851" t="s">
        <v>471</v>
      </c>
      <c r="H851" t="s">
        <v>311</v>
      </c>
      <c r="I851" t="s">
        <v>312</v>
      </c>
      <c r="J851" t="s">
        <v>264</v>
      </c>
      <c r="L851" t="s">
        <v>378</v>
      </c>
      <c r="M851" t="s">
        <v>379</v>
      </c>
      <c r="N851" t="s">
        <v>487</v>
      </c>
    </row>
    <row r="852" spans="1:14" hidden="1" x14ac:dyDescent="0.25">
      <c r="A852" t="s">
        <v>241</v>
      </c>
      <c r="B852" s="1">
        <v>44620</v>
      </c>
      <c r="C852" t="s">
        <v>717</v>
      </c>
      <c r="D852" t="s">
        <v>718</v>
      </c>
      <c r="E852" s="4">
        <v>209.37</v>
      </c>
      <c r="F852" t="s">
        <v>567</v>
      </c>
      <c r="G852" t="s">
        <v>471</v>
      </c>
      <c r="H852" t="s">
        <v>311</v>
      </c>
      <c r="I852" t="s">
        <v>312</v>
      </c>
      <c r="J852" t="s">
        <v>264</v>
      </c>
      <c r="L852" t="s">
        <v>378</v>
      </c>
      <c r="M852" t="s">
        <v>379</v>
      </c>
      <c r="N852" t="s">
        <v>487</v>
      </c>
    </row>
    <row r="853" spans="1:14" hidden="1" x14ac:dyDescent="0.25">
      <c r="A853" t="s">
        <v>241</v>
      </c>
      <c r="B853" s="1">
        <v>44620</v>
      </c>
      <c r="C853" t="s">
        <v>719</v>
      </c>
      <c r="D853" t="s">
        <v>720</v>
      </c>
      <c r="E853" s="4">
        <v>2577.7299999999996</v>
      </c>
      <c r="F853" t="s">
        <v>567</v>
      </c>
      <c r="G853" t="s">
        <v>471</v>
      </c>
      <c r="H853" t="s">
        <v>311</v>
      </c>
      <c r="I853" t="s">
        <v>312</v>
      </c>
      <c r="J853" t="s">
        <v>264</v>
      </c>
      <c r="L853" t="s">
        <v>378</v>
      </c>
      <c r="M853" t="s">
        <v>379</v>
      </c>
      <c r="N853" t="s">
        <v>487</v>
      </c>
    </row>
    <row r="854" spans="1:14" hidden="1" x14ac:dyDescent="0.25">
      <c r="A854" t="s">
        <v>241</v>
      </c>
      <c r="B854" s="1">
        <v>44620</v>
      </c>
      <c r="C854" t="s">
        <v>726</v>
      </c>
      <c r="D854" t="s">
        <v>727</v>
      </c>
      <c r="E854" s="4">
        <v>1643.5</v>
      </c>
      <c r="F854" t="s">
        <v>567</v>
      </c>
      <c r="G854" t="s">
        <v>471</v>
      </c>
      <c r="H854" t="s">
        <v>301</v>
      </c>
      <c r="I854" t="s">
        <v>302</v>
      </c>
      <c r="J854" t="s">
        <v>258</v>
      </c>
      <c r="L854" t="s">
        <v>378</v>
      </c>
      <c r="M854" t="s">
        <v>379</v>
      </c>
      <c r="N854" t="s">
        <v>486</v>
      </c>
    </row>
    <row r="855" spans="1:14" hidden="1" x14ac:dyDescent="0.25">
      <c r="A855" t="s">
        <v>241</v>
      </c>
      <c r="B855" s="1">
        <v>44620</v>
      </c>
      <c r="C855" t="s">
        <v>738</v>
      </c>
      <c r="D855" t="s">
        <v>739</v>
      </c>
      <c r="E855" s="4">
        <v>1462</v>
      </c>
      <c r="F855" t="s">
        <v>567</v>
      </c>
      <c r="G855" t="s">
        <v>471</v>
      </c>
      <c r="H855" t="s">
        <v>301</v>
      </c>
      <c r="I855" t="s">
        <v>302</v>
      </c>
      <c r="J855" t="s">
        <v>258</v>
      </c>
      <c r="L855" t="s">
        <v>378</v>
      </c>
      <c r="M855" t="s">
        <v>379</v>
      </c>
      <c r="N855" t="s">
        <v>487</v>
      </c>
    </row>
    <row r="856" spans="1:14" hidden="1" x14ac:dyDescent="0.25">
      <c r="A856" t="s">
        <v>241</v>
      </c>
      <c r="B856" s="1">
        <v>44620</v>
      </c>
      <c r="C856" t="s">
        <v>747</v>
      </c>
      <c r="D856" t="s">
        <v>748</v>
      </c>
      <c r="E856" s="4">
        <v>18059.71</v>
      </c>
      <c r="F856" t="s">
        <v>567</v>
      </c>
      <c r="G856" t="s">
        <v>471</v>
      </c>
      <c r="H856" t="s">
        <v>308</v>
      </c>
      <c r="I856" t="s">
        <v>309</v>
      </c>
      <c r="J856" t="s">
        <v>264</v>
      </c>
      <c r="L856" t="s">
        <v>378</v>
      </c>
      <c r="M856" t="s">
        <v>379</v>
      </c>
      <c r="N856" t="s">
        <v>487</v>
      </c>
    </row>
    <row r="857" spans="1:14" hidden="1" x14ac:dyDescent="0.25">
      <c r="A857" t="s">
        <v>241</v>
      </c>
      <c r="B857" s="1">
        <v>44620</v>
      </c>
      <c r="C857" t="s">
        <v>767</v>
      </c>
      <c r="D857" t="s">
        <v>768</v>
      </c>
      <c r="E857" s="4">
        <v>247.99999999999997</v>
      </c>
      <c r="F857" t="s">
        <v>567</v>
      </c>
      <c r="G857" t="s">
        <v>471</v>
      </c>
      <c r="H857" t="s">
        <v>308</v>
      </c>
      <c r="I857" t="s">
        <v>309</v>
      </c>
      <c r="J857" t="s">
        <v>264</v>
      </c>
      <c r="L857" t="s">
        <v>378</v>
      </c>
      <c r="M857" t="s">
        <v>379</v>
      </c>
      <c r="N857" t="s">
        <v>480</v>
      </c>
    </row>
    <row r="858" spans="1:14" hidden="1" x14ac:dyDescent="0.25">
      <c r="A858" t="s">
        <v>241</v>
      </c>
      <c r="B858" s="1">
        <v>44620</v>
      </c>
      <c r="C858" t="s">
        <v>769</v>
      </c>
      <c r="D858" t="s">
        <v>770</v>
      </c>
      <c r="E858" s="4">
        <v>925.19999999999993</v>
      </c>
      <c r="F858" t="s">
        <v>567</v>
      </c>
      <c r="G858" t="s">
        <v>471</v>
      </c>
      <c r="H858" t="s">
        <v>311</v>
      </c>
      <c r="I858" t="s">
        <v>312</v>
      </c>
      <c r="J858" t="s">
        <v>264</v>
      </c>
      <c r="L858" t="s">
        <v>378</v>
      </c>
      <c r="M858" t="s">
        <v>379</v>
      </c>
      <c r="N858" t="s">
        <v>487</v>
      </c>
    </row>
    <row r="859" spans="1:14" hidden="1" x14ac:dyDescent="0.25">
      <c r="A859" t="s">
        <v>241</v>
      </c>
      <c r="B859" s="1">
        <v>44620</v>
      </c>
      <c r="C859" t="s">
        <v>773</v>
      </c>
      <c r="D859" t="s">
        <v>774</v>
      </c>
      <c r="E859" s="4">
        <v>600</v>
      </c>
      <c r="F859" t="s">
        <v>567</v>
      </c>
      <c r="G859" t="s">
        <v>471</v>
      </c>
      <c r="H859" t="s">
        <v>308</v>
      </c>
      <c r="I859" t="s">
        <v>309</v>
      </c>
      <c r="J859" t="s">
        <v>264</v>
      </c>
      <c r="L859" t="s">
        <v>378</v>
      </c>
      <c r="M859" t="s">
        <v>379</v>
      </c>
      <c r="N859" t="s">
        <v>480</v>
      </c>
    </row>
    <row r="860" spans="1:14" hidden="1" x14ac:dyDescent="0.25">
      <c r="A860" t="s">
        <v>241</v>
      </c>
      <c r="B860" s="1">
        <v>44620</v>
      </c>
      <c r="C860" t="s">
        <v>775</v>
      </c>
      <c r="D860" t="s">
        <v>776</v>
      </c>
      <c r="E860" s="4">
        <v>1241.3900000000001</v>
      </c>
      <c r="F860" t="s">
        <v>567</v>
      </c>
      <c r="G860" t="s">
        <v>471</v>
      </c>
      <c r="H860" t="s">
        <v>311</v>
      </c>
      <c r="I860" t="s">
        <v>312</v>
      </c>
      <c r="J860" t="s">
        <v>264</v>
      </c>
      <c r="L860" t="s">
        <v>378</v>
      </c>
      <c r="M860" t="s">
        <v>379</v>
      </c>
      <c r="N860" t="s">
        <v>487</v>
      </c>
    </row>
    <row r="861" spans="1:14" hidden="1" x14ac:dyDescent="0.25">
      <c r="A861" t="s">
        <v>241</v>
      </c>
      <c r="B861" s="1">
        <v>44620</v>
      </c>
      <c r="C861" t="s">
        <v>777</v>
      </c>
      <c r="D861" t="s">
        <v>778</v>
      </c>
      <c r="E861" s="4">
        <v>866.41000000000008</v>
      </c>
      <c r="F861" t="s">
        <v>567</v>
      </c>
      <c r="G861" t="s">
        <v>471</v>
      </c>
      <c r="H861" t="s">
        <v>311</v>
      </c>
      <c r="I861" t="s">
        <v>312</v>
      </c>
      <c r="J861" t="s">
        <v>264</v>
      </c>
      <c r="L861" t="s">
        <v>378</v>
      </c>
      <c r="M861" t="s">
        <v>379</v>
      </c>
      <c r="N861" t="s">
        <v>485</v>
      </c>
    </row>
    <row r="862" spans="1:14" hidden="1" x14ac:dyDescent="0.25">
      <c r="A862" t="s">
        <v>241</v>
      </c>
      <c r="B862" s="1">
        <v>44620</v>
      </c>
      <c r="C862" t="s">
        <v>781</v>
      </c>
      <c r="D862" t="s">
        <v>782</v>
      </c>
      <c r="E862" s="4">
        <v>402.59</v>
      </c>
      <c r="F862" t="s">
        <v>567</v>
      </c>
      <c r="G862" t="s">
        <v>471</v>
      </c>
      <c r="H862" t="s">
        <v>311</v>
      </c>
      <c r="I862" t="s">
        <v>312</v>
      </c>
      <c r="J862" t="s">
        <v>264</v>
      </c>
      <c r="L862" t="s">
        <v>378</v>
      </c>
      <c r="M862" t="s">
        <v>379</v>
      </c>
      <c r="N862" t="s">
        <v>485</v>
      </c>
    </row>
    <row r="863" spans="1:14" hidden="1" x14ac:dyDescent="0.25">
      <c r="A863" t="s">
        <v>241</v>
      </c>
      <c r="B863" s="1">
        <v>44620</v>
      </c>
      <c r="C863" t="s">
        <v>785</v>
      </c>
      <c r="D863" t="s">
        <v>786</v>
      </c>
      <c r="E863" s="4">
        <v>347.1</v>
      </c>
      <c r="F863" t="s">
        <v>567</v>
      </c>
      <c r="G863" t="s">
        <v>471</v>
      </c>
      <c r="H863" t="s">
        <v>311</v>
      </c>
      <c r="I863" t="s">
        <v>312</v>
      </c>
      <c r="J863" t="s">
        <v>264</v>
      </c>
      <c r="L863" t="s">
        <v>378</v>
      </c>
      <c r="M863" t="s">
        <v>379</v>
      </c>
      <c r="N863" t="s">
        <v>485</v>
      </c>
    </row>
    <row r="864" spans="1:14" hidden="1" x14ac:dyDescent="0.25">
      <c r="A864" t="s">
        <v>241</v>
      </c>
      <c r="B864" s="1">
        <v>44620</v>
      </c>
      <c r="C864" t="s">
        <v>788</v>
      </c>
      <c r="D864" t="s">
        <v>789</v>
      </c>
      <c r="E864" s="4">
        <v>4195.7699999999995</v>
      </c>
      <c r="F864" t="s">
        <v>567</v>
      </c>
      <c r="G864" t="s">
        <v>471</v>
      </c>
      <c r="H864" t="s">
        <v>311</v>
      </c>
      <c r="I864" t="s">
        <v>312</v>
      </c>
      <c r="J864" t="s">
        <v>264</v>
      </c>
      <c r="L864" t="s">
        <v>378</v>
      </c>
      <c r="M864" t="s">
        <v>379</v>
      </c>
      <c r="N864" t="s">
        <v>485</v>
      </c>
    </row>
    <row r="865" spans="1:14" hidden="1" x14ac:dyDescent="0.25">
      <c r="A865" t="s">
        <v>241</v>
      </c>
      <c r="B865" s="1">
        <v>44620</v>
      </c>
      <c r="C865" t="s">
        <v>1223</v>
      </c>
      <c r="D865" t="s">
        <v>1224</v>
      </c>
      <c r="E865" s="4">
        <v>3000</v>
      </c>
      <c r="F865" t="s">
        <v>567</v>
      </c>
      <c r="G865" t="s">
        <v>471</v>
      </c>
      <c r="H865" t="s">
        <v>317</v>
      </c>
      <c r="I865" t="s">
        <v>318</v>
      </c>
      <c r="J865" t="s">
        <v>276</v>
      </c>
      <c r="L865" t="s">
        <v>390</v>
      </c>
      <c r="M865" t="s">
        <v>391</v>
      </c>
      <c r="N865" t="s">
        <v>487</v>
      </c>
    </row>
    <row r="866" spans="1:14" hidden="1" x14ac:dyDescent="0.25">
      <c r="A866" t="s">
        <v>241</v>
      </c>
      <c r="B866" s="1">
        <v>44620</v>
      </c>
      <c r="C866" t="s">
        <v>1225</v>
      </c>
      <c r="D866" t="s">
        <v>1226</v>
      </c>
      <c r="E866" s="4">
        <v>250</v>
      </c>
      <c r="F866" t="s">
        <v>567</v>
      </c>
      <c r="G866" t="s">
        <v>471</v>
      </c>
      <c r="H866" t="s">
        <v>308</v>
      </c>
      <c r="I866" t="s">
        <v>309</v>
      </c>
      <c r="J866" t="s">
        <v>264</v>
      </c>
      <c r="L866" t="s">
        <v>378</v>
      </c>
      <c r="M866" t="s">
        <v>379</v>
      </c>
      <c r="N866" t="s">
        <v>480</v>
      </c>
    </row>
    <row r="867" spans="1:14" hidden="1" x14ac:dyDescent="0.25">
      <c r="A867" t="s">
        <v>241</v>
      </c>
      <c r="B867" s="1">
        <v>44620</v>
      </c>
      <c r="C867" t="s">
        <v>1236</v>
      </c>
      <c r="D867" t="s">
        <v>1237</v>
      </c>
      <c r="E867" s="4">
        <v>750</v>
      </c>
      <c r="F867" t="s">
        <v>567</v>
      </c>
      <c r="G867" t="s">
        <v>471</v>
      </c>
      <c r="H867" t="s">
        <v>308</v>
      </c>
      <c r="I867" t="s">
        <v>309</v>
      </c>
      <c r="J867" t="s">
        <v>264</v>
      </c>
      <c r="L867" t="s">
        <v>378</v>
      </c>
      <c r="M867" t="s">
        <v>379</v>
      </c>
      <c r="N867" t="s">
        <v>480</v>
      </c>
    </row>
    <row r="868" spans="1:14" hidden="1" x14ac:dyDescent="0.25">
      <c r="A868" t="s">
        <v>241</v>
      </c>
      <c r="B868" s="1">
        <v>44620</v>
      </c>
      <c r="C868" t="s">
        <v>1238</v>
      </c>
      <c r="D868" t="s">
        <v>1239</v>
      </c>
      <c r="E868" s="4">
        <v>1253.8</v>
      </c>
      <c r="F868" t="s">
        <v>567</v>
      </c>
      <c r="G868" t="s">
        <v>471</v>
      </c>
      <c r="H868" t="s">
        <v>308</v>
      </c>
      <c r="I868" t="s">
        <v>309</v>
      </c>
      <c r="J868" t="s">
        <v>264</v>
      </c>
      <c r="L868" t="s">
        <v>378</v>
      </c>
      <c r="M868" t="s">
        <v>379</v>
      </c>
      <c r="N868" t="s">
        <v>487</v>
      </c>
    </row>
    <row r="869" spans="1:14" hidden="1" x14ac:dyDescent="0.25">
      <c r="A869" t="s">
        <v>241</v>
      </c>
      <c r="B869" s="1">
        <v>44620</v>
      </c>
      <c r="C869" t="s">
        <v>794</v>
      </c>
      <c r="D869" t="s">
        <v>795</v>
      </c>
      <c r="E869" s="4">
        <v>7679.67</v>
      </c>
      <c r="F869" t="s">
        <v>567</v>
      </c>
      <c r="G869" t="s">
        <v>471</v>
      </c>
      <c r="H869" t="s">
        <v>301</v>
      </c>
      <c r="I869" t="s">
        <v>302</v>
      </c>
      <c r="J869" t="s">
        <v>258</v>
      </c>
      <c r="L869" t="s">
        <v>378</v>
      </c>
      <c r="M869" t="s">
        <v>379</v>
      </c>
      <c r="N869" t="s">
        <v>482</v>
      </c>
    </row>
    <row r="870" spans="1:14" hidden="1" x14ac:dyDescent="0.25">
      <c r="A870" t="s">
        <v>241</v>
      </c>
      <c r="B870" s="1">
        <v>44620</v>
      </c>
      <c r="C870" t="s">
        <v>796</v>
      </c>
      <c r="D870" t="s">
        <v>797</v>
      </c>
      <c r="E870" s="4">
        <v>803.34</v>
      </c>
      <c r="F870" t="s">
        <v>567</v>
      </c>
      <c r="G870" t="s">
        <v>471</v>
      </c>
      <c r="H870" t="s">
        <v>301</v>
      </c>
      <c r="I870" t="s">
        <v>302</v>
      </c>
      <c r="J870" t="s">
        <v>258</v>
      </c>
      <c r="L870" t="s">
        <v>378</v>
      </c>
      <c r="M870" t="s">
        <v>379</v>
      </c>
      <c r="N870" t="s">
        <v>482</v>
      </c>
    </row>
    <row r="871" spans="1:14" hidden="1" x14ac:dyDescent="0.25">
      <c r="A871" t="s">
        <v>241</v>
      </c>
      <c r="B871" s="1">
        <v>44620</v>
      </c>
      <c r="C871" t="s">
        <v>800</v>
      </c>
      <c r="D871" t="s">
        <v>801</v>
      </c>
      <c r="E871" s="4">
        <v>4026</v>
      </c>
      <c r="F871" t="s">
        <v>567</v>
      </c>
      <c r="G871" t="s">
        <v>471</v>
      </c>
      <c r="H871" t="s">
        <v>308</v>
      </c>
      <c r="I871" t="s">
        <v>309</v>
      </c>
      <c r="J871" t="s">
        <v>264</v>
      </c>
      <c r="L871" t="s">
        <v>378</v>
      </c>
      <c r="M871" t="s">
        <v>379</v>
      </c>
      <c r="N871" t="s">
        <v>487</v>
      </c>
    </row>
    <row r="872" spans="1:14" hidden="1" x14ac:dyDescent="0.25">
      <c r="A872" t="s">
        <v>241</v>
      </c>
      <c r="B872" s="1">
        <v>44620</v>
      </c>
      <c r="C872" t="s">
        <v>802</v>
      </c>
      <c r="D872" t="s">
        <v>803</v>
      </c>
      <c r="E872" s="4">
        <v>105</v>
      </c>
      <c r="F872" t="s">
        <v>567</v>
      </c>
      <c r="G872" t="s">
        <v>471</v>
      </c>
      <c r="H872" t="s">
        <v>308</v>
      </c>
      <c r="I872" t="s">
        <v>309</v>
      </c>
      <c r="J872" t="s">
        <v>264</v>
      </c>
      <c r="L872" t="s">
        <v>378</v>
      </c>
      <c r="M872" t="s">
        <v>379</v>
      </c>
      <c r="N872" t="s">
        <v>487</v>
      </c>
    </row>
    <row r="873" spans="1:14" hidden="1" x14ac:dyDescent="0.25">
      <c r="A873" t="s">
        <v>241</v>
      </c>
      <c r="B873" s="1">
        <v>44620</v>
      </c>
      <c r="C873" t="s">
        <v>804</v>
      </c>
      <c r="D873" t="s">
        <v>805</v>
      </c>
      <c r="E873" s="4">
        <v>1145.8399999999999</v>
      </c>
      <c r="F873" t="s">
        <v>567</v>
      </c>
      <c r="G873" t="s">
        <v>471</v>
      </c>
      <c r="H873" t="s">
        <v>308</v>
      </c>
      <c r="I873" t="s">
        <v>309</v>
      </c>
      <c r="J873" t="s">
        <v>264</v>
      </c>
      <c r="L873" t="s">
        <v>378</v>
      </c>
      <c r="M873" t="s">
        <v>379</v>
      </c>
      <c r="N873" t="s">
        <v>487</v>
      </c>
    </row>
    <row r="874" spans="1:14" hidden="1" x14ac:dyDescent="0.25">
      <c r="A874" t="s">
        <v>241</v>
      </c>
      <c r="B874" s="1">
        <v>44620</v>
      </c>
      <c r="C874" t="s">
        <v>808</v>
      </c>
      <c r="D874" t="s">
        <v>809</v>
      </c>
      <c r="E874" s="4">
        <v>167.81</v>
      </c>
      <c r="F874" t="s">
        <v>567</v>
      </c>
      <c r="G874" t="s">
        <v>471</v>
      </c>
      <c r="H874" t="s">
        <v>308</v>
      </c>
      <c r="I874" t="s">
        <v>309</v>
      </c>
      <c r="J874" t="s">
        <v>264</v>
      </c>
      <c r="L874" t="s">
        <v>378</v>
      </c>
      <c r="M874" t="s">
        <v>379</v>
      </c>
      <c r="N874" t="s">
        <v>487</v>
      </c>
    </row>
    <row r="875" spans="1:14" hidden="1" x14ac:dyDescent="0.25">
      <c r="A875" t="s">
        <v>241</v>
      </c>
      <c r="B875" s="1">
        <v>44620</v>
      </c>
      <c r="C875" t="s">
        <v>1240</v>
      </c>
      <c r="D875" t="s">
        <v>1241</v>
      </c>
      <c r="E875" s="4">
        <v>17.489999999999998</v>
      </c>
      <c r="F875" t="s">
        <v>567</v>
      </c>
      <c r="G875" t="s">
        <v>471</v>
      </c>
      <c r="H875" t="s">
        <v>317</v>
      </c>
      <c r="I875" t="s">
        <v>318</v>
      </c>
      <c r="J875" t="s">
        <v>276</v>
      </c>
      <c r="L875" t="s">
        <v>390</v>
      </c>
      <c r="M875" t="s">
        <v>391</v>
      </c>
      <c r="N875" t="s">
        <v>487</v>
      </c>
    </row>
    <row r="876" spans="1:14" hidden="1" x14ac:dyDescent="0.25">
      <c r="A876" t="s">
        <v>241</v>
      </c>
      <c r="B876" s="1">
        <v>44620</v>
      </c>
      <c r="C876" t="s">
        <v>812</v>
      </c>
      <c r="D876" t="s">
        <v>813</v>
      </c>
      <c r="E876" s="4">
        <v>134</v>
      </c>
      <c r="F876" t="s">
        <v>567</v>
      </c>
      <c r="G876" t="s">
        <v>471</v>
      </c>
      <c r="H876" t="s">
        <v>308</v>
      </c>
      <c r="I876" t="s">
        <v>309</v>
      </c>
      <c r="J876" t="s">
        <v>264</v>
      </c>
      <c r="L876" t="s">
        <v>378</v>
      </c>
      <c r="M876" t="s">
        <v>379</v>
      </c>
      <c r="N876" t="s">
        <v>487</v>
      </c>
    </row>
    <row r="877" spans="1:14" hidden="1" x14ac:dyDescent="0.25">
      <c r="A877" t="s">
        <v>241</v>
      </c>
      <c r="B877" s="1">
        <v>44620</v>
      </c>
      <c r="C877" t="s">
        <v>814</v>
      </c>
      <c r="D877" t="s">
        <v>815</v>
      </c>
      <c r="E877" s="4">
        <v>139.9</v>
      </c>
      <c r="F877" t="s">
        <v>567</v>
      </c>
      <c r="G877" t="s">
        <v>471</v>
      </c>
      <c r="H877" t="s">
        <v>308</v>
      </c>
      <c r="I877" t="s">
        <v>309</v>
      </c>
      <c r="J877" t="s">
        <v>264</v>
      </c>
      <c r="L877" t="s">
        <v>378</v>
      </c>
      <c r="M877" t="s">
        <v>379</v>
      </c>
      <c r="N877" t="s">
        <v>480</v>
      </c>
    </row>
    <row r="878" spans="1:14" hidden="1" x14ac:dyDescent="0.25">
      <c r="A878" t="s">
        <v>241</v>
      </c>
      <c r="B878" s="1">
        <v>44620</v>
      </c>
      <c r="C878" t="s">
        <v>816</v>
      </c>
      <c r="D878" t="s">
        <v>817</v>
      </c>
      <c r="E878" s="4">
        <v>2334.9799999999823</v>
      </c>
      <c r="F878" t="s">
        <v>567</v>
      </c>
      <c r="G878" t="s">
        <v>471</v>
      </c>
      <c r="H878" t="s">
        <v>308</v>
      </c>
      <c r="I878" t="s">
        <v>309</v>
      </c>
      <c r="J878" t="s">
        <v>264</v>
      </c>
      <c r="L878" t="s">
        <v>378</v>
      </c>
      <c r="M878" t="s">
        <v>379</v>
      </c>
      <c r="N878" t="s">
        <v>477</v>
      </c>
    </row>
    <row r="879" spans="1:14" hidden="1" x14ac:dyDescent="0.25">
      <c r="A879" t="s">
        <v>241</v>
      </c>
      <c r="B879" s="1">
        <v>44620</v>
      </c>
      <c r="C879" t="s">
        <v>1152</v>
      </c>
      <c r="D879" t="s">
        <v>1153</v>
      </c>
      <c r="E879" s="4">
        <v>546.63</v>
      </c>
      <c r="F879" t="s">
        <v>567</v>
      </c>
      <c r="G879" t="s">
        <v>471</v>
      </c>
      <c r="H879" t="s">
        <v>311</v>
      </c>
      <c r="I879" t="s">
        <v>312</v>
      </c>
      <c r="J879" t="s">
        <v>264</v>
      </c>
      <c r="L879" t="s">
        <v>378</v>
      </c>
      <c r="M879" t="s">
        <v>379</v>
      </c>
      <c r="N879" t="s">
        <v>487</v>
      </c>
    </row>
    <row r="880" spans="1:14" hidden="1" x14ac:dyDescent="0.25">
      <c r="A880" t="s">
        <v>241</v>
      </c>
      <c r="B880" s="1">
        <v>44620</v>
      </c>
      <c r="C880" t="s">
        <v>820</v>
      </c>
      <c r="D880" t="s">
        <v>821</v>
      </c>
      <c r="E880" s="4">
        <v>20</v>
      </c>
      <c r="F880" t="s">
        <v>567</v>
      </c>
      <c r="G880" t="s">
        <v>471</v>
      </c>
      <c r="H880" t="s">
        <v>311</v>
      </c>
      <c r="I880" t="s">
        <v>312</v>
      </c>
      <c r="J880" t="s">
        <v>264</v>
      </c>
      <c r="L880" t="s">
        <v>378</v>
      </c>
      <c r="M880" t="s">
        <v>379</v>
      </c>
      <c r="N880" t="s">
        <v>487</v>
      </c>
    </row>
    <row r="881" spans="1:14" hidden="1" x14ac:dyDescent="0.25">
      <c r="A881" t="s">
        <v>241</v>
      </c>
      <c r="B881" s="1">
        <v>44620</v>
      </c>
      <c r="C881" t="s">
        <v>822</v>
      </c>
      <c r="D881" t="s">
        <v>823</v>
      </c>
      <c r="E881" s="4">
        <v>807.81999999999994</v>
      </c>
      <c r="F881" t="s">
        <v>567</v>
      </c>
      <c r="G881" t="s">
        <v>471</v>
      </c>
      <c r="H881" t="s">
        <v>308</v>
      </c>
      <c r="I881" t="s">
        <v>309</v>
      </c>
      <c r="J881" t="s">
        <v>264</v>
      </c>
      <c r="L881" t="s">
        <v>378</v>
      </c>
      <c r="M881" t="s">
        <v>379</v>
      </c>
      <c r="N881" t="s">
        <v>477</v>
      </c>
    </row>
    <row r="882" spans="1:14" hidden="1" x14ac:dyDescent="0.25">
      <c r="A882" t="s">
        <v>241</v>
      </c>
      <c r="B882" s="1">
        <v>44620</v>
      </c>
      <c r="C882" t="s">
        <v>828</v>
      </c>
      <c r="D882" t="s">
        <v>829</v>
      </c>
      <c r="E882" s="4">
        <v>371.11</v>
      </c>
      <c r="F882" t="s">
        <v>567</v>
      </c>
      <c r="G882" t="s">
        <v>471</v>
      </c>
      <c r="H882" t="s">
        <v>308</v>
      </c>
      <c r="I882" t="s">
        <v>309</v>
      </c>
      <c r="J882" t="s">
        <v>264</v>
      </c>
      <c r="L882" t="s">
        <v>378</v>
      </c>
      <c r="M882" t="s">
        <v>379</v>
      </c>
      <c r="N882" t="s">
        <v>487</v>
      </c>
    </row>
    <row r="883" spans="1:14" hidden="1" x14ac:dyDescent="0.25">
      <c r="A883" t="s">
        <v>241</v>
      </c>
      <c r="B883" s="1">
        <v>44620</v>
      </c>
      <c r="C883" t="s">
        <v>1242</v>
      </c>
      <c r="D883" t="s">
        <v>1243</v>
      </c>
      <c r="E883" s="4">
        <v>55.67</v>
      </c>
      <c r="F883" t="s">
        <v>567</v>
      </c>
      <c r="G883" t="s">
        <v>471</v>
      </c>
      <c r="H883" t="s">
        <v>308</v>
      </c>
      <c r="I883" t="s">
        <v>309</v>
      </c>
      <c r="J883" t="s">
        <v>264</v>
      </c>
      <c r="K883" t="s">
        <v>1244</v>
      </c>
      <c r="L883" t="s">
        <v>378</v>
      </c>
      <c r="M883" t="s">
        <v>379</v>
      </c>
      <c r="N883" t="s">
        <v>480</v>
      </c>
    </row>
    <row r="884" spans="1:14" hidden="1" x14ac:dyDescent="0.25">
      <c r="A884" t="s">
        <v>241</v>
      </c>
      <c r="B884" s="1">
        <v>44620</v>
      </c>
      <c r="C884" t="s">
        <v>830</v>
      </c>
      <c r="D884" t="s">
        <v>831</v>
      </c>
      <c r="E884" s="4">
        <v>430.05</v>
      </c>
      <c r="F884" t="s">
        <v>567</v>
      </c>
      <c r="G884" t="s">
        <v>471</v>
      </c>
      <c r="H884" t="s">
        <v>310</v>
      </c>
      <c r="I884" t="s">
        <v>263</v>
      </c>
      <c r="J884" t="s">
        <v>262</v>
      </c>
      <c r="L884" t="s">
        <v>380</v>
      </c>
      <c r="M884" t="s">
        <v>381</v>
      </c>
      <c r="N884" t="s">
        <v>487</v>
      </c>
    </row>
    <row r="885" spans="1:14" hidden="1" x14ac:dyDescent="0.25">
      <c r="A885" t="s">
        <v>241</v>
      </c>
      <c r="B885" s="1">
        <v>44620</v>
      </c>
      <c r="C885" t="s">
        <v>832</v>
      </c>
      <c r="D885" t="s">
        <v>833</v>
      </c>
      <c r="E885" s="4">
        <v>2000</v>
      </c>
      <c r="F885" t="s">
        <v>567</v>
      </c>
      <c r="G885" t="s">
        <v>471</v>
      </c>
      <c r="H885" t="s">
        <v>310</v>
      </c>
      <c r="I885" t="s">
        <v>263</v>
      </c>
      <c r="J885" t="s">
        <v>262</v>
      </c>
      <c r="L885" t="s">
        <v>380</v>
      </c>
      <c r="M885" t="s">
        <v>381</v>
      </c>
      <c r="N885" t="s">
        <v>487</v>
      </c>
    </row>
    <row r="886" spans="1:14" hidden="1" x14ac:dyDescent="0.25">
      <c r="A886" t="s">
        <v>241</v>
      </c>
      <c r="B886" s="1">
        <v>44620</v>
      </c>
      <c r="C886" t="s">
        <v>834</v>
      </c>
      <c r="D886" t="s">
        <v>835</v>
      </c>
      <c r="E886" s="4">
        <v>6395</v>
      </c>
      <c r="F886" t="s">
        <v>567</v>
      </c>
      <c r="G886" t="s">
        <v>471</v>
      </c>
      <c r="H886" t="s">
        <v>310</v>
      </c>
      <c r="I886" t="s">
        <v>263</v>
      </c>
      <c r="J886" t="s">
        <v>262</v>
      </c>
      <c r="L886" t="s">
        <v>380</v>
      </c>
      <c r="M886" t="s">
        <v>381</v>
      </c>
      <c r="N886" t="s">
        <v>487</v>
      </c>
    </row>
    <row r="887" spans="1:14" hidden="1" x14ac:dyDescent="0.25">
      <c r="A887" t="s">
        <v>241</v>
      </c>
      <c r="B887" s="1">
        <v>44620</v>
      </c>
      <c r="C887" t="s">
        <v>836</v>
      </c>
      <c r="D887" t="s">
        <v>837</v>
      </c>
      <c r="E887" s="4">
        <v>200</v>
      </c>
      <c r="F887" t="s">
        <v>567</v>
      </c>
      <c r="G887" t="s">
        <v>471</v>
      </c>
      <c r="H887" t="s">
        <v>310</v>
      </c>
      <c r="I887" t="s">
        <v>263</v>
      </c>
      <c r="J887" t="s">
        <v>262</v>
      </c>
      <c r="L887" t="s">
        <v>380</v>
      </c>
      <c r="M887" t="s">
        <v>381</v>
      </c>
      <c r="N887" t="s">
        <v>487</v>
      </c>
    </row>
    <row r="888" spans="1:14" hidden="1" x14ac:dyDescent="0.25">
      <c r="A888" t="s">
        <v>241</v>
      </c>
      <c r="B888" s="1">
        <v>44620</v>
      </c>
      <c r="C888" t="s">
        <v>838</v>
      </c>
      <c r="D888" t="s">
        <v>839</v>
      </c>
      <c r="E888" s="4">
        <v>3228</v>
      </c>
      <c r="F888" t="s">
        <v>567</v>
      </c>
      <c r="G888" t="s">
        <v>471</v>
      </c>
      <c r="H888" t="s">
        <v>310</v>
      </c>
      <c r="I888" t="s">
        <v>263</v>
      </c>
      <c r="J888" t="s">
        <v>262</v>
      </c>
      <c r="L888" t="s">
        <v>380</v>
      </c>
      <c r="M888" t="s">
        <v>381</v>
      </c>
      <c r="N888" t="s">
        <v>487</v>
      </c>
    </row>
    <row r="889" spans="1:14" hidden="1" x14ac:dyDescent="0.25">
      <c r="A889" t="s">
        <v>241</v>
      </c>
      <c r="B889" s="1">
        <v>44620</v>
      </c>
      <c r="C889" t="s">
        <v>840</v>
      </c>
      <c r="D889" t="s">
        <v>841</v>
      </c>
      <c r="E889" s="4">
        <v>5037.96</v>
      </c>
      <c r="F889" t="s">
        <v>567</v>
      </c>
      <c r="G889" t="s">
        <v>471</v>
      </c>
      <c r="H889" t="s">
        <v>310</v>
      </c>
      <c r="I889" t="s">
        <v>263</v>
      </c>
      <c r="J889" t="s">
        <v>262</v>
      </c>
      <c r="L889" t="s">
        <v>380</v>
      </c>
      <c r="M889" t="s">
        <v>381</v>
      </c>
      <c r="N889" t="s">
        <v>487</v>
      </c>
    </row>
    <row r="890" spans="1:14" hidden="1" x14ac:dyDescent="0.25">
      <c r="A890" t="s">
        <v>241</v>
      </c>
      <c r="B890" s="1">
        <v>44620</v>
      </c>
      <c r="C890" t="s">
        <v>842</v>
      </c>
      <c r="D890" t="s">
        <v>843</v>
      </c>
      <c r="E890" s="4">
        <v>200</v>
      </c>
      <c r="F890" t="s">
        <v>567</v>
      </c>
      <c r="G890" t="s">
        <v>471</v>
      </c>
      <c r="H890" t="s">
        <v>310</v>
      </c>
      <c r="I890" t="s">
        <v>263</v>
      </c>
      <c r="J890" t="s">
        <v>262</v>
      </c>
      <c r="L890" t="s">
        <v>380</v>
      </c>
      <c r="M890" t="s">
        <v>381</v>
      </c>
      <c r="N890" t="s">
        <v>487</v>
      </c>
    </row>
    <row r="891" spans="1:14" hidden="1" x14ac:dyDescent="0.25">
      <c r="A891" t="s">
        <v>241</v>
      </c>
      <c r="B891" s="1">
        <v>44620</v>
      </c>
      <c r="C891" t="s">
        <v>844</v>
      </c>
      <c r="D891" t="s">
        <v>845</v>
      </c>
      <c r="E891" s="4">
        <v>4458.5200000000004</v>
      </c>
      <c r="F891" t="s">
        <v>567</v>
      </c>
      <c r="G891" t="s">
        <v>471</v>
      </c>
      <c r="H891" t="s">
        <v>310</v>
      </c>
      <c r="I891" t="s">
        <v>263</v>
      </c>
      <c r="J891" t="s">
        <v>262</v>
      </c>
      <c r="L891" t="s">
        <v>380</v>
      </c>
      <c r="M891" t="s">
        <v>381</v>
      </c>
      <c r="N891" t="s">
        <v>487</v>
      </c>
    </row>
    <row r="892" spans="1:14" hidden="1" x14ac:dyDescent="0.25">
      <c r="A892" t="s">
        <v>241</v>
      </c>
      <c r="B892" s="1">
        <v>44620</v>
      </c>
      <c r="C892" t="s">
        <v>849</v>
      </c>
      <c r="D892" t="s">
        <v>850</v>
      </c>
      <c r="E892" s="4">
        <v>3090</v>
      </c>
      <c r="F892" t="s">
        <v>567</v>
      </c>
      <c r="G892" t="s">
        <v>471</v>
      </c>
      <c r="H892" t="s">
        <v>310</v>
      </c>
      <c r="I892" t="s">
        <v>263</v>
      </c>
      <c r="J892" t="s">
        <v>262</v>
      </c>
      <c r="L892" t="s">
        <v>380</v>
      </c>
      <c r="M892" t="s">
        <v>381</v>
      </c>
      <c r="N892" t="s">
        <v>487</v>
      </c>
    </row>
    <row r="893" spans="1:14" hidden="1" x14ac:dyDescent="0.25">
      <c r="A893" t="s">
        <v>241</v>
      </c>
      <c r="B893" s="1">
        <v>44620</v>
      </c>
      <c r="C893" t="s">
        <v>853</v>
      </c>
      <c r="D893" t="s">
        <v>854</v>
      </c>
      <c r="E893" s="4">
        <v>500</v>
      </c>
      <c r="F893" t="s">
        <v>567</v>
      </c>
      <c r="G893" t="s">
        <v>471</v>
      </c>
      <c r="H893" t="s">
        <v>310</v>
      </c>
      <c r="I893" t="s">
        <v>263</v>
      </c>
      <c r="J893" t="s">
        <v>262</v>
      </c>
      <c r="L893" t="s">
        <v>380</v>
      </c>
      <c r="M893" t="s">
        <v>381</v>
      </c>
      <c r="N893" t="s">
        <v>487</v>
      </c>
    </row>
    <row r="894" spans="1:14" hidden="1" x14ac:dyDescent="0.25">
      <c r="A894" t="s">
        <v>241</v>
      </c>
      <c r="B894" s="1">
        <v>44620</v>
      </c>
      <c r="C894" t="s">
        <v>857</v>
      </c>
      <c r="D894" t="s">
        <v>858</v>
      </c>
      <c r="E894" s="4">
        <v>9999.99</v>
      </c>
      <c r="F894" t="s">
        <v>567</v>
      </c>
      <c r="G894" t="s">
        <v>471</v>
      </c>
      <c r="H894" t="s">
        <v>310</v>
      </c>
      <c r="I894" t="s">
        <v>263</v>
      </c>
      <c r="J894" t="s">
        <v>262</v>
      </c>
      <c r="L894" t="s">
        <v>380</v>
      </c>
      <c r="M894" t="s">
        <v>381</v>
      </c>
      <c r="N894" t="s">
        <v>487</v>
      </c>
    </row>
    <row r="895" spans="1:14" hidden="1" x14ac:dyDescent="0.25">
      <c r="A895" t="s">
        <v>241</v>
      </c>
      <c r="B895" s="1">
        <v>44620</v>
      </c>
      <c r="C895" t="s">
        <v>861</v>
      </c>
      <c r="D895" t="s">
        <v>862</v>
      </c>
      <c r="E895" s="4">
        <v>30000</v>
      </c>
      <c r="F895" t="s">
        <v>567</v>
      </c>
      <c r="G895" t="s">
        <v>471</v>
      </c>
      <c r="H895" t="s">
        <v>311</v>
      </c>
      <c r="I895" t="s">
        <v>312</v>
      </c>
      <c r="J895" t="s">
        <v>264</v>
      </c>
      <c r="L895" t="s">
        <v>380</v>
      </c>
      <c r="M895" t="s">
        <v>381</v>
      </c>
      <c r="N895" t="s">
        <v>487</v>
      </c>
    </row>
    <row r="896" spans="1:14" hidden="1" x14ac:dyDescent="0.25">
      <c r="A896" t="s">
        <v>241</v>
      </c>
      <c r="B896" s="1">
        <v>44620</v>
      </c>
      <c r="C896" t="s">
        <v>867</v>
      </c>
      <c r="D896" t="s">
        <v>868</v>
      </c>
      <c r="E896" s="4">
        <v>5435.13</v>
      </c>
      <c r="F896" t="s">
        <v>567</v>
      </c>
      <c r="G896" t="s">
        <v>471</v>
      </c>
      <c r="H896" t="s">
        <v>311</v>
      </c>
      <c r="I896" t="s">
        <v>312</v>
      </c>
      <c r="J896" t="s">
        <v>264</v>
      </c>
      <c r="L896" t="s">
        <v>380</v>
      </c>
      <c r="M896" t="s">
        <v>381</v>
      </c>
      <c r="N896" t="s">
        <v>487</v>
      </c>
    </row>
    <row r="897" spans="1:14" hidden="1" x14ac:dyDescent="0.25">
      <c r="A897" t="s">
        <v>241</v>
      </c>
      <c r="B897" s="1">
        <v>44620</v>
      </c>
      <c r="C897" t="s">
        <v>869</v>
      </c>
      <c r="D897" t="s">
        <v>870</v>
      </c>
      <c r="E897" s="4">
        <v>1715.3</v>
      </c>
      <c r="F897" t="s">
        <v>567</v>
      </c>
      <c r="G897" t="s">
        <v>471</v>
      </c>
      <c r="H897" t="s">
        <v>311</v>
      </c>
      <c r="I897" t="s">
        <v>312</v>
      </c>
      <c r="J897" t="s">
        <v>264</v>
      </c>
      <c r="L897" t="s">
        <v>380</v>
      </c>
      <c r="M897" t="s">
        <v>381</v>
      </c>
      <c r="N897" t="s">
        <v>487</v>
      </c>
    </row>
    <row r="898" spans="1:14" hidden="1" x14ac:dyDescent="0.25">
      <c r="A898" t="s">
        <v>241</v>
      </c>
      <c r="B898" s="1">
        <v>44620</v>
      </c>
      <c r="C898" t="s">
        <v>952</v>
      </c>
      <c r="D898" t="s">
        <v>953</v>
      </c>
      <c r="E898" s="4">
        <v>222855.58</v>
      </c>
      <c r="F898" t="s">
        <v>567</v>
      </c>
      <c r="G898" t="s">
        <v>471</v>
      </c>
      <c r="H898" t="s">
        <v>246</v>
      </c>
      <c r="I898" t="s">
        <v>247</v>
      </c>
      <c r="J898" t="s">
        <v>246</v>
      </c>
      <c r="L898" t="s">
        <v>370</v>
      </c>
      <c r="M898" t="s">
        <v>371</v>
      </c>
      <c r="N898" t="s">
        <v>482</v>
      </c>
    </row>
    <row r="899" spans="1:14" hidden="1" x14ac:dyDescent="0.25">
      <c r="A899" t="s">
        <v>241</v>
      </c>
      <c r="B899" s="1">
        <v>44620</v>
      </c>
      <c r="C899" t="s">
        <v>961</v>
      </c>
      <c r="D899" t="s">
        <v>962</v>
      </c>
      <c r="E899" s="4">
        <v>205.35</v>
      </c>
      <c r="F899" t="s">
        <v>567</v>
      </c>
      <c r="G899" t="s">
        <v>471</v>
      </c>
      <c r="H899" t="s">
        <v>311</v>
      </c>
      <c r="I899" t="s">
        <v>312</v>
      </c>
      <c r="J899" t="s">
        <v>264</v>
      </c>
      <c r="L899" t="s">
        <v>390</v>
      </c>
      <c r="M899" t="s">
        <v>391</v>
      </c>
      <c r="N899" t="s">
        <v>487</v>
      </c>
    </row>
    <row r="900" spans="1:14" hidden="1" x14ac:dyDescent="0.25">
      <c r="A900" t="s">
        <v>241</v>
      </c>
      <c r="B900" s="1">
        <v>44620</v>
      </c>
      <c r="C900" t="s">
        <v>963</v>
      </c>
      <c r="D900" t="s">
        <v>964</v>
      </c>
      <c r="E900" s="4">
        <v>400</v>
      </c>
      <c r="F900" t="s">
        <v>567</v>
      </c>
      <c r="G900" t="s">
        <v>471</v>
      </c>
      <c r="H900" t="s">
        <v>311</v>
      </c>
      <c r="I900" t="s">
        <v>312</v>
      </c>
      <c r="J900" t="s">
        <v>264</v>
      </c>
      <c r="L900" t="s">
        <v>390</v>
      </c>
      <c r="M900" t="s">
        <v>391</v>
      </c>
      <c r="N900" t="s">
        <v>487</v>
      </c>
    </row>
    <row r="901" spans="1:14" hidden="1" x14ac:dyDescent="0.25">
      <c r="A901" t="s">
        <v>241</v>
      </c>
      <c r="B901" s="1">
        <v>44620</v>
      </c>
      <c r="C901" t="s">
        <v>967</v>
      </c>
      <c r="D901" t="s">
        <v>968</v>
      </c>
      <c r="E901" s="4">
        <v>2</v>
      </c>
      <c r="F901" t="s">
        <v>567</v>
      </c>
      <c r="G901" t="s">
        <v>471</v>
      </c>
      <c r="H901" t="s">
        <v>311</v>
      </c>
      <c r="I901" t="s">
        <v>312</v>
      </c>
      <c r="J901" t="s">
        <v>264</v>
      </c>
      <c r="L901" t="s">
        <v>390</v>
      </c>
      <c r="M901" t="s">
        <v>391</v>
      </c>
      <c r="N901" t="s">
        <v>487</v>
      </c>
    </row>
    <row r="902" spans="1:14" hidden="1" x14ac:dyDescent="0.25">
      <c r="A902" t="s">
        <v>241</v>
      </c>
      <c r="B902" s="1">
        <v>44620</v>
      </c>
      <c r="C902" t="s">
        <v>971</v>
      </c>
      <c r="D902" t="s">
        <v>972</v>
      </c>
      <c r="E902" s="4">
        <v>276.85000000000002</v>
      </c>
      <c r="F902" t="s">
        <v>567</v>
      </c>
      <c r="G902" t="s">
        <v>471</v>
      </c>
      <c r="H902" t="s">
        <v>311</v>
      </c>
      <c r="I902" t="s">
        <v>312</v>
      </c>
      <c r="J902" t="s">
        <v>264</v>
      </c>
      <c r="L902" t="s">
        <v>390</v>
      </c>
      <c r="M902" t="s">
        <v>391</v>
      </c>
      <c r="N902" t="s">
        <v>487</v>
      </c>
    </row>
    <row r="903" spans="1:14" hidden="1" x14ac:dyDescent="0.25">
      <c r="A903" t="s">
        <v>241</v>
      </c>
      <c r="B903" s="1">
        <v>44620</v>
      </c>
      <c r="C903" t="s">
        <v>981</v>
      </c>
      <c r="D903" t="s">
        <v>982</v>
      </c>
      <c r="E903" s="4">
        <v>32.799999999999997</v>
      </c>
      <c r="F903" t="s">
        <v>567</v>
      </c>
      <c r="G903" t="s">
        <v>471</v>
      </c>
      <c r="H903" t="s">
        <v>311</v>
      </c>
      <c r="I903" t="s">
        <v>312</v>
      </c>
      <c r="J903" t="s">
        <v>264</v>
      </c>
      <c r="L903" t="s">
        <v>390</v>
      </c>
      <c r="M903" t="s">
        <v>391</v>
      </c>
      <c r="N903" t="s">
        <v>487</v>
      </c>
    </row>
    <row r="904" spans="1:14" hidden="1" x14ac:dyDescent="0.25">
      <c r="A904" t="s">
        <v>241</v>
      </c>
      <c r="B904" s="1">
        <v>44620</v>
      </c>
      <c r="C904" t="s">
        <v>989</v>
      </c>
      <c r="D904" t="s">
        <v>990</v>
      </c>
      <c r="E904" s="4">
        <v>183.61</v>
      </c>
      <c r="F904" t="s">
        <v>567</v>
      </c>
      <c r="G904" t="s">
        <v>471</v>
      </c>
      <c r="H904" t="s">
        <v>317</v>
      </c>
      <c r="I904" t="s">
        <v>318</v>
      </c>
      <c r="J904" t="s">
        <v>276</v>
      </c>
      <c r="L904" t="s">
        <v>390</v>
      </c>
      <c r="M904" t="s">
        <v>391</v>
      </c>
      <c r="N904" t="s">
        <v>487</v>
      </c>
    </row>
    <row r="905" spans="1:14" hidden="1" x14ac:dyDescent="0.25">
      <c r="A905" t="s">
        <v>241</v>
      </c>
      <c r="B905" s="1">
        <v>44620</v>
      </c>
      <c r="C905" t="s">
        <v>991</v>
      </c>
      <c r="D905" t="s">
        <v>992</v>
      </c>
      <c r="E905" s="4">
        <v>556.19000000000005</v>
      </c>
      <c r="F905" t="s">
        <v>567</v>
      </c>
      <c r="G905" t="s">
        <v>471</v>
      </c>
      <c r="H905" t="s">
        <v>311</v>
      </c>
      <c r="I905" t="s">
        <v>312</v>
      </c>
      <c r="J905" t="s">
        <v>264</v>
      </c>
      <c r="L905" t="s">
        <v>390</v>
      </c>
      <c r="M905" t="s">
        <v>391</v>
      </c>
      <c r="N905" t="s">
        <v>487</v>
      </c>
    </row>
    <row r="906" spans="1:14" hidden="1" x14ac:dyDescent="0.25">
      <c r="A906" t="s">
        <v>241</v>
      </c>
      <c r="B906" s="1">
        <v>44620</v>
      </c>
      <c r="C906" t="s">
        <v>993</v>
      </c>
      <c r="D906" t="s">
        <v>994</v>
      </c>
      <c r="E906" s="4">
        <v>420.14</v>
      </c>
      <c r="F906" t="s">
        <v>567</v>
      </c>
      <c r="G906" t="s">
        <v>471</v>
      </c>
      <c r="H906" t="s">
        <v>311</v>
      </c>
      <c r="I906" t="s">
        <v>312</v>
      </c>
      <c r="J906" t="s">
        <v>264</v>
      </c>
      <c r="L906" t="s">
        <v>390</v>
      </c>
      <c r="M906" t="s">
        <v>391</v>
      </c>
      <c r="N906" t="s">
        <v>487</v>
      </c>
    </row>
    <row r="907" spans="1:14" hidden="1" x14ac:dyDescent="0.25">
      <c r="A907" t="s">
        <v>241</v>
      </c>
      <c r="B907" s="1">
        <v>44620</v>
      </c>
      <c r="C907" t="s">
        <v>1001</v>
      </c>
      <c r="D907" t="s">
        <v>1002</v>
      </c>
      <c r="E907" s="4">
        <v>7.569999999999709</v>
      </c>
      <c r="F907" t="s">
        <v>567</v>
      </c>
      <c r="G907" t="s">
        <v>471</v>
      </c>
      <c r="H907" t="s">
        <v>311</v>
      </c>
      <c r="I907" t="s">
        <v>312</v>
      </c>
      <c r="J907" t="s">
        <v>264</v>
      </c>
      <c r="L907" t="s">
        <v>390</v>
      </c>
      <c r="M907" t="s">
        <v>391</v>
      </c>
      <c r="N907" t="s">
        <v>487</v>
      </c>
    </row>
    <row r="908" spans="1:14" hidden="1" x14ac:dyDescent="0.25">
      <c r="A908" t="s">
        <v>241</v>
      </c>
      <c r="B908" s="1">
        <v>44620</v>
      </c>
      <c r="C908" t="s">
        <v>1005</v>
      </c>
      <c r="D908" t="s">
        <v>1006</v>
      </c>
      <c r="E908" s="4">
        <v>8.0000000000000918E-2</v>
      </c>
      <c r="F908" t="s">
        <v>567</v>
      </c>
      <c r="G908" t="s">
        <v>471</v>
      </c>
      <c r="H908" t="s">
        <v>311</v>
      </c>
      <c r="I908" t="s">
        <v>312</v>
      </c>
      <c r="J908" t="s">
        <v>264</v>
      </c>
      <c r="L908" t="s">
        <v>390</v>
      </c>
      <c r="M908" t="s">
        <v>391</v>
      </c>
      <c r="N908" t="s">
        <v>487</v>
      </c>
    </row>
    <row r="909" spans="1:14" hidden="1" x14ac:dyDescent="0.25">
      <c r="A909" t="s">
        <v>241</v>
      </c>
      <c r="B909" s="1">
        <v>44620</v>
      </c>
      <c r="C909" t="s">
        <v>1007</v>
      </c>
      <c r="D909" t="s">
        <v>1008</v>
      </c>
      <c r="E909" s="4">
        <v>701.45</v>
      </c>
      <c r="F909" t="s">
        <v>567</v>
      </c>
      <c r="G909" t="s">
        <v>471</v>
      </c>
      <c r="H909" t="s">
        <v>317</v>
      </c>
      <c r="I909" t="s">
        <v>318</v>
      </c>
      <c r="J909" t="s">
        <v>276</v>
      </c>
      <c r="L909" t="s">
        <v>390</v>
      </c>
      <c r="M909" t="s">
        <v>391</v>
      </c>
      <c r="N909" t="s">
        <v>487</v>
      </c>
    </row>
    <row r="910" spans="1:14" hidden="1" x14ac:dyDescent="0.25">
      <c r="A910" t="s">
        <v>241</v>
      </c>
      <c r="B910" s="1">
        <v>44620</v>
      </c>
      <c r="C910" t="s">
        <v>1162</v>
      </c>
      <c r="D910" t="s">
        <v>1163</v>
      </c>
      <c r="E910" s="4">
        <v>61.6200000000008</v>
      </c>
      <c r="F910" t="s">
        <v>567</v>
      </c>
      <c r="G910" t="s">
        <v>471</v>
      </c>
      <c r="H910" t="s">
        <v>311</v>
      </c>
      <c r="I910" t="s">
        <v>312</v>
      </c>
      <c r="J910" t="s">
        <v>264</v>
      </c>
      <c r="L910" t="s">
        <v>390</v>
      </c>
      <c r="M910" t="s">
        <v>391</v>
      </c>
      <c r="N910" t="s">
        <v>477</v>
      </c>
    </row>
    <row r="911" spans="1:14" hidden="1" x14ac:dyDescent="0.25">
      <c r="A911" t="s">
        <v>241</v>
      </c>
      <c r="B911" s="1">
        <v>44620</v>
      </c>
      <c r="C911" t="s">
        <v>1017</v>
      </c>
      <c r="D911" t="s">
        <v>1018</v>
      </c>
      <c r="E911" s="4">
        <v>761.22</v>
      </c>
      <c r="F911" t="s">
        <v>567</v>
      </c>
      <c r="G911" t="s">
        <v>471</v>
      </c>
      <c r="H911" t="s">
        <v>316</v>
      </c>
      <c r="I911" t="s">
        <v>275</v>
      </c>
      <c r="J911" t="s">
        <v>274</v>
      </c>
      <c r="L911" t="s">
        <v>400</v>
      </c>
      <c r="M911" t="s">
        <v>401</v>
      </c>
      <c r="N911" t="s">
        <v>489</v>
      </c>
    </row>
    <row r="912" spans="1:14" hidden="1" x14ac:dyDescent="0.25">
      <c r="A912" t="s">
        <v>241</v>
      </c>
      <c r="B912" s="1">
        <v>44620</v>
      </c>
      <c r="C912" t="s">
        <v>1021</v>
      </c>
      <c r="D912" t="s">
        <v>1022</v>
      </c>
      <c r="E912" s="4">
        <v>1866.66</v>
      </c>
      <c r="F912" t="s">
        <v>567</v>
      </c>
      <c r="G912" t="s">
        <v>471</v>
      </c>
      <c r="H912" t="s">
        <v>316</v>
      </c>
      <c r="I912" t="s">
        <v>275</v>
      </c>
      <c r="J912" t="s">
        <v>274</v>
      </c>
      <c r="L912" t="s">
        <v>400</v>
      </c>
      <c r="M912" t="s">
        <v>401</v>
      </c>
      <c r="N912" t="s">
        <v>489</v>
      </c>
    </row>
    <row r="913" spans="1:14" hidden="1" x14ac:dyDescent="0.25">
      <c r="A913" t="s">
        <v>241</v>
      </c>
      <c r="B913" s="1">
        <v>44620</v>
      </c>
      <c r="C913" t="s">
        <v>1025</v>
      </c>
      <c r="D913" t="s">
        <v>1026</v>
      </c>
      <c r="E913" s="4">
        <v>327.83000000000004</v>
      </c>
      <c r="F913" t="s">
        <v>567</v>
      </c>
      <c r="G913" t="s">
        <v>471</v>
      </c>
      <c r="H913" t="s">
        <v>316</v>
      </c>
      <c r="I913" t="s">
        <v>275</v>
      </c>
      <c r="J913" t="s">
        <v>274</v>
      </c>
      <c r="L913" t="s">
        <v>400</v>
      </c>
      <c r="M913" t="s">
        <v>401</v>
      </c>
      <c r="N913" t="s">
        <v>489</v>
      </c>
    </row>
    <row r="914" spans="1:14" hidden="1" x14ac:dyDescent="0.25">
      <c r="A914" t="s">
        <v>241</v>
      </c>
      <c r="B914" s="1">
        <v>44620</v>
      </c>
      <c r="C914" t="s">
        <v>1227</v>
      </c>
      <c r="D914" t="s">
        <v>1228</v>
      </c>
      <c r="E914" s="4">
        <v>3474.52</v>
      </c>
      <c r="F914" t="s">
        <v>567</v>
      </c>
      <c r="G914" t="s">
        <v>471</v>
      </c>
      <c r="H914" t="s">
        <v>316</v>
      </c>
      <c r="I914" t="s">
        <v>275</v>
      </c>
      <c r="J914" t="s">
        <v>274</v>
      </c>
      <c r="L914" t="s">
        <v>400</v>
      </c>
      <c r="M914" t="s">
        <v>401</v>
      </c>
      <c r="N914" t="s">
        <v>489</v>
      </c>
    </row>
    <row r="915" spans="1:14" hidden="1" x14ac:dyDescent="0.25">
      <c r="A915" t="s">
        <v>241</v>
      </c>
      <c r="B915" s="1">
        <v>44620</v>
      </c>
      <c r="C915" t="s">
        <v>1029</v>
      </c>
      <c r="D915" t="s">
        <v>1030</v>
      </c>
      <c r="E915" s="4">
        <v>1488.9299999999998</v>
      </c>
      <c r="F915" t="s">
        <v>567</v>
      </c>
      <c r="G915" t="s">
        <v>471</v>
      </c>
      <c r="H915" t="s">
        <v>316</v>
      </c>
      <c r="I915" t="s">
        <v>275</v>
      </c>
      <c r="J915" t="s">
        <v>274</v>
      </c>
      <c r="L915" t="s">
        <v>400</v>
      </c>
      <c r="M915" t="s">
        <v>401</v>
      </c>
      <c r="N915" t="s">
        <v>489</v>
      </c>
    </row>
    <row r="916" spans="1:14" hidden="1" x14ac:dyDescent="0.25">
      <c r="A916" t="s">
        <v>241</v>
      </c>
      <c r="B916" s="1">
        <v>44620</v>
      </c>
      <c r="C916" t="s">
        <v>1035</v>
      </c>
      <c r="D916" t="s">
        <v>1036</v>
      </c>
      <c r="E916" s="4">
        <v>944.20999999999992</v>
      </c>
      <c r="F916" t="s">
        <v>567</v>
      </c>
      <c r="G916" t="s">
        <v>471</v>
      </c>
      <c r="H916" t="s">
        <v>288</v>
      </c>
      <c r="I916" t="s">
        <v>26</v>
      </c>
      <c r="J916" t="s">
        <v>243</v>
      </c>
      <c r="L916" t="s">
        <v>368</v>
      </c>
      <c r="M916" t="s">
        <v>369</v>
      </c>
      <c r="N916" t="s">
        <v>485</v>
      </c>
    </row>
    <row r="917" spans="1:14" hidden="1" x14ac:dyDescent="0.25">
      <c r="A917" t="s">
        <v>241</v>
      </c>
      <c r="B917" s="1">
        <v>44620</v>
      </c>
      <c r="C917" t="s">
        <v>28</v>
      </c>
      <c r="D917" t="s">
        <v>1039</v>
      </c>
      <c r="E917" s="4">
        <v>724.80000000000018</v>
      </c>
      <c r="F917" t="s">
        <v>567</v>
      </c>
      <c r="G917" t="s">
        <v>471</v>
      </c>
      <c r="H917" t="s">
        <v>288</v>
      </c>
      <c r="I917" t="s">
        <v>26</v>
      </c>
      <c r="J917" t="s">
        <v>243</v>
      </c>
      <c r="L917" t="s">
        <v>368</v>
      </c>
      <c r="M917" t="s">
        <v>369</v>
      </c>
      <c r="N917" t="s">
        <v>480</v>
      </c>
    </row>
    <row r="918" spans="1:14" hidden="1" x14ac:dyDescent="0.25">
      <c r="A918" t="s">
        <v>241</v>
      </c>
      <c r="B918" s="1">
        <v>44620</v>
      </c>
      <c r="C918" t="s">
        <v>35</v>
      </c>
      <c r="D918" t="s">
        <v>1031</v>
      </c>
      <c r="E918" s="4">
        <v>2694.74</v>
      </c>
      <c r="F918" t="s">
        <v>567</v>
      </c>
      <c r="G918" t="s">
        <v>471</v>
      </c>
      <c r="H918" t="s">
        <v>288</v>
      </c>
      <c r="I918" t="s">
        <v>26</v>
      </c>
      <c r="J918" t="s">
        <v>243</v>
      </c>
      <c r="L918" t="s">
        <v>368</v>
      </c>
      <c r="M918" t="s">
        <v>369</v>
      </c>
      <c r="N918" t="s">
        <v>480</v>
      </c>
    </row>
    <row r="919" spans="1:14" hidden="1" x14ac:dyDescent="0.25">
      <c r="A919" t="s">
        <v>241</v>
      </c>
      <c r="B919" s="1">
        <v>44620</v>
      </c>
      <c r="C919" t="s">
        <v>27</v>
      </c>
      <c r="D919" t="s">
        <v>1032</v>
      </c>
      <c r="E919" s="4">
        <v>-365347.14</v>
      </c>
      <c r="F919" t="s">
        <v>567</v>
      </c>
      <c r="G919" t="s">
        <v>471</v>
      </c>
      <c r="H919" t="s">
        <v>288</v>
      </c>
      <c r="I919" t="s">
        <v>26</v>
      </c>
      <c r="J919" t="s">
        <v>243</v>
      </c>
      <c r="L919" t="s">
        <v>368</v>
      </c>
      <c r="M919" t="s">
        <v>369</v>
      </c>
      <c r="N919" t="s">
        <v>485</v>
      </c>
    </row>
    <row r="920" spans="1:14" hidden="1" x14ac:dyDescent="0.25">
      <c r="A920" t="s">
        <v>241</v>
      </c>
      <c r="B920" s="1">
        <v>44620</v>
      </c>
      <c r="C920" t="s">
        <v>29</v>
      </c>
      <c r="D920" t="s">
        <v>1040</v>
      </c>
      <c r="E920" s="4">
        <v>-898.76999999999964</v>
      </c>
      <c r="F920" t="s">
        <v>567</v>
      </c>
      <c r="G920" t="s">
        <v>471</v>
      </c>
      <c r="H920" t="s">
        <v>288</v>
      </c>
      <c r="I920" t="s">
        <v>26</v>
      </c>
      <c r="J920" t="s">
        <v>243</v>
      </c>
      <c r="L920" t="s">
        <v>368</v>
      </c>
      <c r="M920" t="s">
        <v>369</v>
      </c>
      <c r="N920" t="s">
        <v>480</v>
      </c>
    </row>
    <row r="921" spans="1:14" hidden="1" x14ac:dyDescent="0.25">
      <c r="A921" t="s">
        <v>241</v>
      </c>
      <c r="B921" s="1">
        <v>44620</v>
      </c>
      <c r="C921" t="s">
        <v>1041</v>
      </c>
      <c r="D921" t="s">
        <v>1042</v>
      </c>
      <c r="E921" s="4">
        <v>-59508.389999999992</v>
      </c>
      <c r="F921" t="s">
        <v>567</v>
      </c>
      <c r="G921" t="s">
        <v>471</v>
      </c>
      <c r="H921" t="s">
        <v>288</v>
      </c>
      <c r="I921" t="s">
        <v>26</v>
      </c>
      <c r="J921" t="s">
        <v>243</v>
      </c>
      <c r="L921" t="s">
        <v>368</v>
      </c>
      <c r="M921" t="s">
        <v>369</v>
      </c>
      <c r="N921" t="s">
        <v>489</v>
      </c>
    </row>
    <row r="922" spans="1:14" hidden="1" x14ac:dyDescent="0.25">
      <c r="A922" t="s">
        <v>241</v>
      </c>
      <c r="B922" s="1">
        <v>44620</v>
      </c>
      <c r="C922" t="s">
        <v>30</v>
      </c>
      <c r="D922" t="s">
        <v>1229</v>
      </c>
      <c r="E922" s="4">
        <v>-267389.24</v>
      </c>
      <c r="F922" t="s">
        <v>567</v>
      </c>
      <c r="G922" t="s">
        <v>471</v>
      </c>
      <c r="H922" t="s">
        <v>288</v>
      </c>
      <c r="I922" t="s">
        <v>26</v>
      </c>
      <c r="J922" t="s">
        <v>243</v>
      </c>
      <c r="L922" t="s">
        <v>368</v>
      </c>
      <c r="M922" t="s">
        <v>369</v>
      </c>
      <c r="N922" t="s">
        <v>485</v>
      </c>
    </row>
    <row r="923" spans="1:14" hidden="1" x14ac:dyDescent="0.25">
      <c r="A923" t="s">
        <v>241</v>
      </c>
      <c r="B923" s="1">
        <v>44620</v>
      </c>
      <c r="C923" t="s">
        <v>33</v>
      </c>
      <c r="D923" t="s">
        <v>1043</v>
      </c>
      <c r="E923" s="4">
        <v>-326.89999999999964</v>
      </c>
      <c r="F923" t="s">
        <v>567</v>
      </c>
      <c r="G923" t="s">
        <v>471</v>
      </c>
      <c r="H923" t="s">
        <v>288</v>
      </c>
      <c r="I923" t="s">
        <v>26</v>
      </c>
      <c r="J923" t="s">
        <v>243</v>
      </c>
      <c r="L923" t="s">
        <v>368</v>
      </c>
      <c r="M923" t="s">
        <v>369</v>
      </c>
      <c r="N923" t="s">
        <v>480</v>
      </c>
    </row>
    <row r="924" spans="1:14" hidden="1" x14ac:dyDescent="0.25">
      <c r="A924" t="s">
        <v>241</v>
      </c>
      <c r="B924" s="1">
        <v>44620</v>
      </c>
      <c r="C924" t="s">
        <v>34</v>
      </c>
      <c r="D924" t="s">
        <v>1044</v>
      </c>
      <c r="E924" s="4">
        <v>-23250</v>
      </c>
      <c r="F924" t="s">
        <v>567</v>
      </c>
      <c r="G924" t="s">
        <v>471</v>
      </c>
      <c r="H924" t="s">
        <v>317</v>
      </c>
      <c r="I924" t="s">
        <v>318</v>
      </c>
      <c r="J924" t="s">
        <v>276</v>
      </c>
      <c r="L924" t="s">
        <v>390</v>
      </c>
      <c r="M924" t="s">
        <v>391</v>
      </c>
      <c r="N924" t="s">
        <v>487</v>
      </c>
    </row>
    <row r="925" spans="1:14" hidden="1" x14ac:dyDescent="0.25">
      <c r="A925" t="s">
        <v>241</v>
      </c>
      <c r="B925" s="1">
        <v>44620</v>
      </c>
      <c r="C925" t="s">
        <v>1047</v>
      </c>
      <c r="D925" t="s">
        <v>1048</v>
      </c>
      <c r="E925" s="4">
        <v>-255483.9</v>
      </c>
      <c r="F925" t="s">
        <v>567</v>
      </c>
      <c r="G925" t="s">
        <v>471</v>
      </c>
      <c r="H925" t="s">
        <v>248</v>
      </c>
      <c r="I925" t="s">
        <v>249</v>
      </c>
      <c r="J925" t="s">
        <v>248</v>
      </c>
      <c r="L925" t="s">
        <v>368</v>
      </c>
      <c r="M925" t="s">
        <v>369</v>
      </c>
      <c r="N925" t="s">
        <v>489</v>
      </c>
    </row>
    <row r="926" spans="1:14" hidden="1" x14ac:dyDescent="0.25">
      <c r="A926" t="s">
        <v>241</v>
      </c>
      <c r="B926" s="1">
        <v>44620</v>
      </c>
      <c r="C926" t="s">
        <v>25</v>
      </c>
      <c r="D926" t="s">
        <v>1049</v>
      </c>
      <c r="E926" s="4">
        <v>-283119.39999999991</v>
      </c>
      <c r="F926" t="s">
        <v>567</v>
      </c>
      <c r="G926" t="s">
        <v>471</v>
      </c>
      <c r="H926" t="s">
        <v>244</v>
      </c>
      <c r="I926" t="s">
        <v>245</v>
      </c>
      <c r="J926" t="s">
        <v>244</v>
      </c>
      <c r="L926" t="s">
        <v>368</v>
      </c>
      <c r="M926" t="s">
        <v>369</v>
      </c>
      <c r="N926" t="s">
        <v>480</v>
      </c>
    </row>
    <row r="927" spans="1:14" hidden="1" x14ac:dyDescent="0.25">
      <c r="A927" t="s">
        <v>241</v>
      </c>
      <c r="B927" s="1">
        <v>44620</v>
      </c>
      <c r="C927" t="s">
        <v>1066</v>
      </c>
      <c r="D927" t="s">
        <v>1067</v>
      </c>
      <c r="E927" s="4">
        <v>-1.5600000000002361</v>
      </c>
      <c r="F927" t="s">
        <v>567</v>
      </c>
      <c r="G927" t="s">
        <v>471</v>
      </c>
      <c r="H927" t="s">
        <v>248</v>
      </c>
      <c r="I927" t="s">
        <v>249</v>
      </c>
      <c r="J927" t="s">
        <v>248</v>
      </c>
      <c r="L927" t="s">
        <v>372</v>
      </c>
      <c r="M927" t="s">
        <v>373</v>
      </c>
      <c r="N927" t="s">
        <v>487</v>
      </c>
    </row>
    <row r="928" spans="1:14" hidden="1" x14ac:dyDescent="0.25">
      <c r="A928" t="s">
        <v>241</v>
      </c>
      <c r="B928" s="1">
        <v>44620</v>
      </c>
      <c r="C928" t="s">
        <v>1168</v>
      </c>
      <c r="D928" t="s">
        <v>1169</v>
      </c>
      <c r="E928" s="4">
        <v>-1447.6199999999994</v>
      </c>
      <c r="F928" t="s">
        <v>567</v>
      </c>
      <c r="G928" t="s">
        <v>471</v>
      </c>
      <c r="H928" t="s">
        <v>248</v>
      </c>
      <c r="I928" t="s">
        <v>249</v>
      </c>
      <c r="J928" t="s">
        <v>248</v>
      </c>
      <c r="L928" t="s">
        <v>372</v>
      </c>
      <c r="M928" t="s">
        <v>373</v>
      </c>
      <c r="N928" t="s">
        <v>487</v>
      </c>
    </row>
    <row r="929" spans="1:14" hidden="1" x14ac:dyDescent="0.25">
      <c r="A929" t="s">
        <v>241</v>
      </c>
      <c r="B929" s="1">
        <v>44620</v>
      </c>
      <c r="C929" t="s">
        <v>1080</v>
      </c>
      <c r="D929" t="s">
        <v>1081</v>
      </c>
      <c r="E929" s="4">
        <v>-222.37</v>
      </c>
      <c r="F929" t="s">
        <v>567</v>
      </c>
      <c r="G929" t="s">
        <v>471</v>
      </c>
      <c r="H929" t="s">
        <v>317</v>
      </c>
      <c r="I929" t="s">
        <v>318</v>
      </c>
      <c r="J929" t="s">
        <v>276</v>
      </c>
      <c r="L929" t="s">
        <v>372</v>
      </c>
      <c r="M929" t="s">
        <v>373</v>
      </c>
      <c r="N929" t="s">
        <v>487</v>
      </c>
    </row>
    <row r="930" spans="1:14" hidden="1" x14ac:dyDescent="0.25">
      <c r="A930" t="s">
        <v>241</v>
      </c>
      <c r="B930" s="1">
        <v>44620</v>
      </c>
      <c r="C930" t="s">
        <v>1082</v>
      </c>
      <c r="D930" t="s">
        <v>1083</v>
      </c>
      <c r="E930" s="4">
        <v>-63.55</v>
      </c>
      <c r="F930" t="s">
        <v>567</v>
      </c>
      <c r="G930" t="s">
        <v>471</v>
      </c>
      <c r="H930" t="s">
        <v>248</v>
      </c>
      <c r="I930" t="s">
        <v>249</v>
      </c>
      <c r="J930" t="s">
        <v>248</v>
      </c>
      <c r="L930" t="s">
        <v>372</v>
      </c>
      <c r="M930" t="s">
        <v>373</v>
      </c>
      <c r="N930" t="s">
        <v>488</v>
      </c>
    </row>
    <row r="931" spans="1:14" hidden="1" x14ac:dyDescent="0.25">
      <c r="A931" t="s">
        <v>241</v>
      </c>
      <c r="B931" s="1">
        <v>44620</v>
      </c>
      <c r="C931" t="s">
        <v>1172</v>
      </c>
      <c r="D931" t="s">
        <v>1173</v>
      </c>
      <c r="E931" s="4">
        <v>-27434.080000000002</v>
      </c>
      <c r="F931" t="s">
        <v>567</v>
      </c>
      <c r="G931" t="s">
        <v>471</v>
      </c>
      <c r="H931" t="s">
        <v>291</v>
      </c>
      <c r="I931" t="s">
        <v>292</v>
      </c>
      <c r="J931" t="s">
        <v>251</v>
      </c>
      <c r="L931" t="s">
        <v>372</v>
      </c>
      <c r="M931" t="s">
        <v>373</v>
      </c>
      <c r="N931" t="s">
        <v>487</v>
      </c>
    </row>
    <row r="932" spans="1:14" hidden="1" x14ac:dyDescent="0.25">
      <c r="A932" t="s">
        <v>241</v>
      </c>
      <c r="B932" s="1">
        <v>44620</v>
      </c>
      <c r="C932" t="s">
        <v>570</v>
      </c>
      <c r="D932" t="s">
        <v>571</v>
      </c>
      <c r="E932" s="4">
        <v>10000</v>
      </c>
      <c r="F932" t="s">
        <v>567</v>
      </c>
      <c r="G932" t="s">
        <v>511</v>
      </c>
      <c r="H932" t="s">
        <v>514</v>
      </c>
      <c r="I932" t="s">
        <v>417</v>
      </c>
      <c r="J932" t="s">
        <v>572</v>
      </c>
      <c r="L932" t="s">
        <v>514</v>
      </c>
      <c r="M932" t="s">
        <v>417</v>
      </c>
      <c r="N932" t="s">
        <v>573</v>
      </c>
    </row>
    <row r="933" spans="1:14" hidden="1" x14ac:dyDescent="0.25">
      <c r="A933" t="s">
        <v>241</v>
      </c>
      <c r="B933" s="1">
        <v>44620</v>
      </c>
      <c r="C933" t="s">
        <v>576</v>
      </c>
      <c r="D933" t="s">
        <v>577</v>
      </c>
      <c r="E933" s="4">
        <v>6343</v>
      </c>
      <c r="F933" t="s">
        <v>567</v>
      </c>
      <c r="G933" t="s">
        <v>511</v>
      </c>
      <c r="H933" t="s">
        <v>514</v>
      </c>
      <c r="I933" t="s">
        <v>417</v>
      </c>
      <c r="J933" t="s">
        <v>572</v>
      </c>
      <c r="L933" t="s">
        <v>514</v>
      </c>
      <c r="M933" t="s">
        <v>417</v>
      </c>
      <c r="N933" t="s">
        <v>573</v>
      </c>
    </row>
    <row r="934" spans="1:14" hidden="1" x14ac:dyDescent="0.25">
      <c r="A934" t="s">
        <v>241</v>
      </c>
      <c r="B934" s="1">
        <v>44620</v>
      </c>
      <c r="C934" t="s">
        <v>580</v>
      </c>
      <c r="D934" t="s">
        <v>581</v>
      </c>
      <c r="E934" s="4">
        <v>57925</v>
      </c>
      <c r="F934" t="s">
        <v>567</v>
      </c>
      <c r="G934" t="s">
        <v>511</v>
      </c>
      <c r="H934" t="s">
        <v>514</v>
      </c>
      <c r="I934" t="s">
        <v>417</v>
      </c>
      <c r="J934" t="s">
        <v>572</v>
      </c>
      <c r="L934" t="s">
        <v>514</v>
      </c>
      <c r="M934" t="s">
        <v>417</v>
      </c>
      <c r="N934" t="s">
        <v>573</v>
      </c>
    </row>
    <row r="935" spans="1:14" hidden="1" x14ac:dyDescent="0.25">
      <c r="A935" t="s">
        <v>241</v>
      </c>
      <c r="B935" s="1">
        <v>44620</v>
      </c>
      <c r="C935" t="s">
        <v>584</v>
      </c>
      <c r="D935" t="s">
        <v>585</v>
      </c>
      <c r="E935" s="4">
        <v>100000</v>
      </c>
      <c r="F935" t="s">
        <v>567</v>
      </c>
      <c r="G935" t="s">
        <v>511</v>
      </c>
      <c r="H935" t="s">
        <v>514</v>
      </c>
      <c r="I935" t="s">
        <v>417</v>
      </c>
      <c r="J935" t="s">
        <v>572</v>
      </c>
      <c r="L935" t="s">
        <v>514</v>
      </c>
      <c r="M935" t="s">
        <v>417</v>
      </c>
      <c r="N935" t="s">
        <v>573</v>
      </c>
    </row>
    <row r="936" spans="1:14" hidden="1" x14ac:dyDescent="0.25">
      <c r="A936" t="s">
        <v>241</v>
      </c>
      <c r="B936" s="1">
        <v>44620</v>
      </c>
      <c r="C936" t="s">
        <v>588</v>
      </c>
      <c r="D936" t="s">
        <v>589</v>
      </c>
      <c r="E936" s="4">
        <v>168277.53</v>
      </c>
      <c r="F936" t="s">
        <v>567</v>
      </c>
      <c r="G936" t="s">
        <v>511</v>
      </c>
      <c r="H936" t="s">
        <v>514</v>
      </c>
      <c r="I936" t="s">
        <v>417</v>
      </c>
      <c r="J936" t="s">
        <v>572</v>
      </c>
      <c r="L936" t="s">
        <v>514</v>
      </c>
      <c r="M936" t="s">
        <v>417</v>
      </c>
      <c r="N936" t="s">
        <v>573</v>
      </c>
    </row>
    <row r="937" spans="1:14" hidden="1" x14ac:dyDescent="0.25">
      <c r="A937" t="s">
        <v>241</v>
      </c>
      <c r="B937" s="1">
        <v>44620</v>
      </c>
      <c r="C937" t="s">
        <v>592</v>
      </c>
      <c r="D937" t="s">
        <v>593</v>
      </c>
      <c r="E937" s="4">
        <v>87545.25</v>
      </c>
      <c r="F937" t="s">
        <v>567</v>
      </c>
      <c r="G937" t="s">
        <v>511</v>
      </c>
      <c r="H937" t="s">
        <v>518</v>
      </c>
      <c r="I937" t="s">
        <v>419</v>
      </c>
      <c r="J937" t="s">
        <v>594</v>
      </c>
      <c r="L937" t="s">
        <v>518</v>
      </c>
      <c r="M937" t="s">
        <v>419</v>
      </c>
      <c r="N937" t="s">
        <v>573</v>
      </c>
    </row>
    <row r="938" spans="1:14" hidden="1" x14ac:dyDescent="0.25">
      <c r="A938" t="s">
        <v>241</v>
      </c>
      <c r="B938" s="1">
        <v>44620</v>
      </c>
      <c r="C938" t="s">
        <v>597</v>
      </c>
      <c r="D938" t="s">
        <v>598</v>
      </c>
      <c r="E938" s="4">
        <v>693957.03</v>
      </c>
      <c r="F938" t="s">
        <v>567</v>
      </c>
      <c r="G938" t="s">
        <v>511</v>
      </c>
      <c r="H938" t="s">
        <v>518</v>
      </c>
      <c r="I938" t="s">
        <v>419</v>
      </c>
      <c r="J938" t="s">
        <v>594</v>
      </c>
      <c r="L938" t="s">
        <v>518</v>
      </c>
      <c r="M938" t="s">
        <v>419</v>
      </c>
      <c r="N938" t="s">
        <v>573</v>
      </c>
    </row>
    <row r="939" spans="1:14" hidden="1" x14ac:dyDescent="0.25">
      <c r="A939" t="s">
        <v>241</v>
      </c>
      <c r="B939" s="1">
        <v>44620</v>
      </c>
      <c r="C939" t="s">
        <v>601</v>
      </c>
      <c r="D939" t="s">
        <v>602</v>
      </c>
      <c r="E939" s="4">
        <v>104261.51</v>
      </c>
      <c r="F939" t="s">
        <v>567</v>
      </c>
      <c r="G939" t="s">
        <v>511</v>
      </c>
      <c r="H939" t="s">
        <v>518</v>
      </c>
      <c r="I939" t="s">
        <v>419</v>
      </c>
      <c r="J939" t="s">
        <v>594</v>
      </c>
      <c r="L939" t="s">
        <v>518</v>
      </c>
      <c r="M939" t="s">
        <v>419</v>
      </c>
      <c r="N939" t="s">
        <v>573</v>
      </c>
    </row>
    <row r="940" spans="1:14" hidden="1" x14ac:dyDescent="0.25">
      <c r="A940" t="s">
        <v>241</v>
      </c>
      <c r="B940" s="1">
        <v>44620</v>
      </c>
      <c r="C940" t="s">
        <v>605</v>
      </c>
      <c r="D940" t="s">
        <v>606</v>
      </c>
      <c r="E940" s="4">
        <v>202071.74</v>
      </c>
      <c r="F940" t="s">
        <v>567</v>
      </c>
      <c r="G940" t="s">
        <v>511</v>
      </c>
      <c r="H940" t="s">
        <v>518</v>
      </c>
      <c r="I940" t="s">
        <v>419</v>
      </c>
      <c r="J940" t="s">
        <v>594</v>
      </c>
      <c r="L940" t="s">
        <v>518</v>
      </c>
      <c r="M940" t="s">
        <v>419</v>
      </c>
      <c r="N940" t="s">
        <v>573</v>
      </c>
    </row>
    <row r="941" spans="1:14" hidden="1" x14ac:dyDescent="0.25">
      <c r="A941" t="s">
        <v>241</v>
      </c>
      <c r="B941" s="1">
        <v>44620</v>
      </c>
      <c r="C941" t="s">
        <v>611</v>
      </c>
      <c r="D941" t="s">
        <v>612</v>
      </c>
      <c r="E941" s="4">
        <v>229871.05000000002</v>
      </c>
      <c r="F941" t="s">
        <v>567</v>
      </c>
      <c r="G941" t="s">
        <v>511</v>
      </c>
      <c r="H941" t="s">
        <v>518</v>
      </c>
      <c r="I941" t="s">
        <v>419</v>
      </c>
      <c r="J941" t="s">
        <v>594</v>
      </c>
      <c r="L941" t="s">
        <v>518</v>
      </c>
      <c r="M941" t="s">
        <v>419</v>
      </c>
      <c r="N941" t="s">
        <v>573</v>
      </c>
    </row>
    <row r="942" spans="1:14" hidden="1" x14ac:dyDescent="0.25">
      <c r="A942" t="s">
        <v>241</v>
      </c>
      <c r="B942" s="1">
        <v>44620</v>
      </c>
      <c r="C942" t="s">
        <v>617</v>
      </c>
      <c r="D942" t="s">
        <v>618</v>
      </c>
      <c r="E942" s="4">
        <v>74159.930000000008</v>
      </c>
      <c r="F942" t="s">
        <v>567</v>
      </c>
      <c r="G942" t="s">
        <v>511</v>
      </c>
      <c r="H942" t="s">
        <v>518</v>
      </c>
      <c r="I942" t="s">
        <v>419</v>
      </c>
      <c r="J942" t="s">
        <v>594</v>
      </c>
      <c r="L942" t="s">
        <v>518</v>
      </c>
      <c r="M942" t="s">
        <v>419</v>
      </c>
      <c r="N942" t="s">
        <v>573</v>
      </c>
    </row>
    <row r="943" spans="1:14" hidden="1" x14ac:dyDescent="0.25">
      <c r="A943" t="s">
        <v>241</v>
      </c>
      <c r="B943" s="1">
        <v>44620</v>
      </c>
      <c r="C943" t="s">
        <v>621</v>
      </c>
      <c r="D943" t="s">
        <v>622</v>
      </c>
      <c r="E943" s="4">
        <v>16409.09</v>
      </c>
      <c r="F943" t="s">
        <v>567</v>
      </c>
      <c r="G943" t="s">
        <v>511</v>
      </c>
      <c r="H943" t="s">
        <v>518</v>
      </c>
      <c r="I943" t="s">
        <v>419</v>
      </c>
      <c r="J943" t="s">
        <v>594</v>
      </c>
      <c r="L943" t="s">
        <v>518</v>
      </c>
      <c r="M943" t="s">
        <v>419</v>
      </c>
      <c r="N943" t="s">
        <v>573</v>
      </c>
    </row>
    <row r="944" spans="1:14" hidden="1" x14ac:dyDescent="0.25">
      <c r="A944" t="s">
        <v>241</v>
      </c>
      <c r="B944" s="1">
        <v>44620</v>
      </c>
      <c r="C944" t="s">
        <v>625</v>
      </c>
      <c r="D944" t="s">
        <v>626</v>
      </c>
      <c r="E944" s="4">
        <v>93951.49</v>
      </c>
      <c r="F944" t="s">
        <v>567</v>
      </c>
      <c r="G944" t="s">
        <v>511</v>
      </c>
      <c r="H944" t="s">
        <v>518</v>
      </c>
      <c r="I944" t="s">
        <v>419</v>
      </c>
      <c r="J944" t="s">
        <v>594</v>
      </c>
      <c r="L944" t="s">
        <v>518</v>
      </c>
      <c r="M944" t="s">
        <v>419</v>
      </c>
      <c r="N944" t="s">
        <v>573</v>
      </c>
    </row>
    <row r="945" spans="1:14" hidden="1" x14ac:dyDescent="0.25">
      <c r="A945" t="s">
        <v>241</v>
      </c>
      <c r="B945" s="1">
        <v>44620</v>
      </c>
      <c r="C945" t="s">
        <v>629</v>
      </c>
      <c r="D945" t="s">
        <v>630</v>
      </c>
      <c r="E945" s="4">
        <v>2625</v>
      </c>
      <c r="F945" t="s">
        <v>567</v>
      </c>
      <c r="G945" t="s">
        <v>511</v>
      </c>
      <c r="H945" t="s">
        <v>518</v>
      </c>
      <c r="I945" t="s">
        <v>419</v>
      </c>
      <c r="J945" t="s">
        <v>594</v>
      </c>
      <c r="L945" t="s">
        <v>518</v>
      </c>
      <c r="M945" t="s">
        <v>419</v>
      </c>
      <c r="N945" t="s">
        <v>573</v>
      </c>
    </row>
    <row r="946" spans="1:14" hidden="1" x14ac:dyDescent="0.25">
      <c r="A946" t="s">
        <v>241</v>
      </c>
      <c r="B946" s="1">
        <v>44620</v>
      </c>
      <c r="C946" t="s">
        <v>48</v>
      </c>
      <c r="D946" t="s">
        <v>49</v>
      </c>
      <c r="E946" s="4">
        <v>340</v>
      </c>
      <c r="F946" t="s">
        <v>567</v>
      </c>
      <c r="G946" t="s">
        <v>511</v>
      </c>
      <c r="H946" t="s">
        <v>336</v>
      </c>
      <c r="I946" t="s">
        <v>337</v>
      </c>
      <c r="J946" t="s">
        <v>639</v>
      </c>
      <c r="L946" t="s">
        <v>336</v>
      </c>
      <c r="M946" t="s">
        <v>337</v>
      </c>
      <c r="N946" t="s">
        <v>573</v>
      </c>
    </row>
    <row r="947" spans="1:14" hidden="1" x14ac:dyDescent="0.25">
      <c r="A947" t="s">
        <v>241</v>
      </c>
      <c r="B947" s="1">
        <v>44620</v>
      </c>
      <c r="C947" t="s">
        <v>53</v>
      </c>
      <c r="D947" t="s">
        <v>54</v>
      </c>
      <c r="E947" s="4">
        <v>2500</v>
      </c>
      <c r="F947" t="s">
        <v>567</v>
      </c>
      <c r="G947" t="s">
        <v>511</v>
      </c>
      <c r="H947" t="s">
        <v>336</v>
      </c>
      <c r="I947" t="s">
        <v>337</v>
      </c>
      <c r="J947" t="s">
        <v>639</v>
      </c>
      <c r="L947" t="s">
        <v>336</v>
      </c>
      <c r="M947" t="s">
        <v>337</v>
      </c>
      <c r="N947" t="s">
        <v>573</v>
      </c>
    </row>
    <row r="948" spans="1:14" hidden="1" x14ac:dyDescent="0.25">
      <c r="A948" t="s">
        <v>241</v>
      </c>
      <c r="B948" s="1">
        <v>44620</v>
      </c>
      <c r="C948" t="s">
        <v>57</v>
      </c>
      <c r="D948" t="s">
        <v>58</v>
      </c>
      <c r="E948" s="4">
        <v>250</v>
      </c>
      <c r="F948" t="s">
        <v>567</v>
      </c>
      <c r="G948" t="s">
        <v>511</v>
      </c>
      <c r="H948" t="s">
        <v>336</v>
      </c>
      <c r="I948" t="s">
        <v>337</v>
      </c>
      <c r="J948" t="s">
        <v>639</v>
      </c>
      <c r="L948" t="s">
        <v>336</v>
      </c>
      <c r="M948" t="s">
        <v>337</v>
      </c>
      <c r="N948" t="s">
        <v>573</v>
      </c>
    </row>
    <row r="949" spans="1:14" hidden="1" x14ac:dyDescent="0.25">
      <c r="A949" t="s">
        <v>241</v>
      </c>
      <c r="B949" s="1">
        <v>44620</v>
      </c>
      <c r="C949" t="s">
        <v>61</v>
      </c>
      <c r="D949" t="s">
        <v>62</v>
      </c>
      <c r="E949" s="4">
        <v>997500</v>
      </c>
      <c r="F949" t="s">
        <v>567</v>
      </c>
      <c r="G949" t="s">
        <v>511</v>
      </c>
      <c r="H949" t="s">
        <v>336</v>
      </c>
      <c r="I949" t="s">
        <v>337</v>
      </c>
      <c r="J949" t="s">
        <v>639</v>
      </c>
      <c r="L949" t="s">
        <v>336</v>
      </c>
      <c r="M949" t="s">
        <v>337</v>
      </c>
      <c r="N949" t="s">
        <v>573</v>
      </c>
    </row>
    <row r="950" spans="1:14" hidden="1" x14ac:dyDescent="0.25">
      <c r="A950" t="s">
        <v>241</v>
      </c>
      <c r="B950" s="1">
        <v>44620</v>
      </c>
      <c r="C950" t="s">
        <v>64</v>
      </c>
      <c r="D950" t="s">
        <v>65</v>
      </c>
      <c r="E950" s="4">
        <v>5870.22</v>
      </c>
      <c r="F950" t="s">
        <v>567</v>
      </c>
      <c r="G950" t="s">
        <v>511</v>
      </c>
      <c r="H950" t="s">
        <v>336</v>
      </c>
      <c r="I950" t="s">
        <v>337</v>
      </c>
      <c r="J950" t="s">
        <v>639</v>
      </c>
      <c r="L950" t="s">
        <v>336</v>
      </c>
      <c r="M950" t="s">
        <v>337</v>
      </c>
      <c r="N950" t="s">
        <v>573</v>
      </c>
    </row>
    <row r="951" spans="1:14" hidden="1" x14ac:dyDescent="0.25">
      <c r="A951" t="s">
        <v>241</v>
      </c>
      <c r="B951" s="1">
        <v>44620</v>
      </c>
      <c r="C951" t="s">
        <v>66</v>
      </c>
      <c r="D951" t="s">
        <v>67</v>
      </c>
      <c r="E951" s="4">
        <v>46543.58</v>
      </c>
      <c r="F951" t="s">
        <v>567</v>
      </c>
      <c r="G951" t="s">
        <v>511</v>
      </c>
      <c r="H951" t="s">
        <v>336</v>
      </c>
      <c r="I951" t="s">
        <v>337</v>
      </c>
      <c r="J951" t="s">
        <v>639</v>
      </c>
      <c r="L951" t="s">
        <v>336</v>
      </c>
      <c r="M951" t="s">
        <v>337</v>
      </c>
      <c r="N951" t="s">
        <v>573</v>
      </c>
    </row>
    <row r="952" spans="1:14" hidden="1" x14ac:dyDescent="0.25">
      <c r="A952" t="s">
        <v>241</v>
      </c>
      <c r="B952" s="1">
        <v>44620</v>
      </c>
      <c r="C952" t="s">
        <v>139</v>
      </c>
      <c r="D952" t="s">
        <v>654</v>
      </c>
      <c r="E952" s="4">
        <v>153350</v>
      </c>
      <c r="F952" t="s">
        <v>567</v>
      </c>
      <c r="G952" t="s">
        <v>511</v>
      </c>
      <c r="H952" t="s">
        <v>338</v>
      </c>
      <c r="I952" t="s">
        <v>136</v>
      </c>
      <c r="J952" t="s">
        <v>655</v>
      </c>
      <c r="L952" t="s">
        <v>338</v>
      </c>
      <c r="M952" t="s">
        <v>136</v>
      </c>
      <c r="N952" t="s">
        <v>573</v>
      </c>
    </row>
    <row r="953" spans="1:14" hidden="1" x14ac:dyDescent="0.25">
      <c r="A953" t="s">
        <v>241</v>
      </c>
      <c r="B953" s="1">
        <v>44620</v>
      </c>
      <c r="C953" t="s">
        <v>143</v>
      </c>
      <c r="D953" t="s">
        <v>662</v>
      </c>
      <c r="E953" s="4">
        <v>1112968</v>
      </c>
      <c r="F953" t="s">
        <v>567</v>
      </c>
      <c r="G953" t="s">
        <v>511</v>
      </c>
      <c r="H953" t="s">
        <v>338</v>
      </c>
      <c r="I953" t="s">
        <v>136</v>
      </c>
      <c r="J953" t="s">
        <v>655</v>
      </c>
      <c r="L953" t="s">
        <v>338</v>
      </c>
      <c r="M953" t="s">
        <v>136</v>
      </c>
      <c r="N953" t="s">
        <v>573</v>
      </c>
    </row>
    <row r="954" spans="1:14" hidden="1" x14ac:dyDescent="0.25">
      <c r="A954" t="s">
        <v>241</v>
      </c>
      <c r="B954" s="1">
        <v>44620</v>
      </c>
      <c r="C954" t="s">
        <v>665</v>
      </c>
      <c r="D954" t="s">
        <v>666</v>
      </c>
      <c r="E954" s="4">
        <v>741049.70999999228</v>
      </c>
      <c r="F954" t="s">
        <v>567</v>
      </c>
      <c r="G954" t="s">
        <v>511</v>
      </c>
      <c r="H954" t="s">
        <v>340</v>
      </c>
      <c r="I954" t="s">
        <v>341</v>
      </c>
      <c r="J954" t="s">
        <v>667</v>
      </c>
      <c r="L954" t="s">
        <v>340</v>
      </c>
      <c r="M954" t="s">
        <v>341</v>
      </c>
      <c r="N954" t="s">
        <v>573</v>
      </c>
    </row>
    <row r="955" spans="1:14" hidden="1" x14ac:dyDescent="0.25">
      <c r="A955" t="s">
        <v>241</v>
      </c>
      <c r="B955" s="1">
        <v>44620</v>
      </c>
      <c r="C955" t="s">
        <v>670</v>
      </c>
      <c r="D955" t="s">
        <v>671</v>
      </c>
      <c r="E955" s="4">
        <v>29656.620000000024</v>
      </c>
      <c r="F955" t="s">
        <v>567</v>
      </c>
      <c r="G955" t="s">
        <v>511</v>
      </c>
      <c r="H955" t="s">
        <v>340</v>
      </c>
      <c r="I955" t="s">
        <v>341</v>
      </c>
      <c r="J955" t="s">
        <v>667</v>
      </c>
      <c r="L955" t="s">
        <v>340</v>
      </c>
      <c r="M955" t="s">
        <v>341</v>
      </c>
      <c r="N955" t="s">
        <v>573</v>
      </c>
    </row>
    <row r="956" spans="1:14" hidden="1" x14ac:dyDescent="0.25">
      <c r="A956" t="s">
        <v>241</v>
      </c>
      <c r="B956" s="1">
        <v>44620</v>
      </c>
      <c r="C956" t="s">
        <v>674</v>
      </c>
      <c r="D956" t="s">
        <v>675</v>
      </c>
      <c r="E956" s="4">
        <v>268510.03999999998</v>
      </c>
      <c r="F956" t="s">
        <v>567</v>
      </c>
      <c r="G956" t="s">
        <v>511</v>
      </c>
      <c r="H956" t="s">
        <v>340</v>
      </c>
      <c r="I956" t="s">
        <v>341</v>
      </c>
      <c r="J956" t="s">
        <v>667</v>
      </c>
      <c r="L956" t="s">
        <v>340</v>
      </c>
      <c r="M956" t="s">
        <v>341</v>
      </c>
      <c r="N956" t="s">
        <v>573</v>
      </c>
    </row>
    <row r="957" spans="1:14" hidden="1" x14ac:dyDescent="0.25">
      <c r="A957" t="s">
        <v>241</v>
      </c>
      <c r="B957" s="1">
        <v>44620</v>
      </c>
      <c r="C957" t="s">
        <v>687</v>
      </c>
      <c r="D957" t="s">
        <v>688</v>
      </c>
      <c r="E957" s="4">
        <v>165.94</v>
      </c>
      <c r="F957" t="s">
        <v>567</v>
      </c>
      <c r="G957" t="s">
        <v>511</v>
      </c>
      <c r="H957" t="s">
        <v>355</v>
      </c>
      <c r="I957" t="s">
        <v>356</v>
      </c>
      <c r="J957" t="s">
        <v>689</v>
      </c>
      <c r="L957" t="s">
        <v>355</v>
      </c>
      <c r="M957" t="s">
        <v>427</v>
      </c>
      <c r="N957" t="s">
        <v>573</v>
      </c>
    </row>
    <row r="958" spans="1:14" hidden="1" x14ac:dyDescent="0.25">
      <c r="A958" t="s">
        <v>241</v>
      </c>
      <c r="B958" s="1">
        <v>44620</v>
      </c>
      <c r="C958" t="s">
        <v>1184</v>
      </c>
      <c r="D958" t="s">
        <v>1185</v>
      </c>
      <c r="E958" s="4">
        <v>109597.23999999999</v>
      </c>
      <c r="F958" t="s">
        <v>567</v>
      </c>
      <c r="G958" t="s">
        <v>511</v>
      </c>
      <c r="H958" t="s">
        <v>355</v>
      </c>
      <c r="I958" t="s">
        <v>356</v>
      </c>
      <c r="J958" t="s">
        <v>689</v>
      </c>
      <c r="L958" t="s">
        <v>355</v>
      </c>
      <c r="M958" t="s">
        <v>427</v>
      </c>
      <c r="N958" t="s">
        <v>573</v>
      </c>
    </row>
    <row r="959" spans="1:14" hidden="1" x14ac:dyDescent="0.25">
      <c r="A959" t="s">
        <v>241</v>
      </c>
      <c r="B959" s="1">
        <v>44620</v>
      </c>
      <c r="C959" t="s">
        <v>700</v>
      </c>
      <c r="D959" t="s">
        <v>701</v>
      </c>
      <c r="E959" s="4">
        <v>400.31999999999834</v>
      </c>
      <c r="F959" t="s">
        <v>567</v>
      </c>
      <c r="G959" t="s">
        <v>511</v>
      </c>
      <c r="H959" t="s">
        <v>355</v>
      </c>
      <c r="I959" t="s">
        <v>356</v>
      </c>
      <c r="J959" t="s">
        <v>689</v>
      </c>
      <c r="L959" t="s">
        <v>355</v>
      </c>
      <c r="M959" t="s">
        <v>427</v>
      </c>
      <c r="N959" t="s">
        <v>573</v>
      </c>
    </row>
    <row r="960" spans="1:14" hidden="1" x14ac:dyDescent="0.25">
      <c r="A960" t="s">
        <v>241</v>
      </c>
      <c r="B960" s="1">
        <v>44620</v>
      </c>
      <c r="C960" t="s">
        <v>706</v>
      </c>
      <c r="D960" t="s">
        <v>707</v>
      </c>
      <c r="E960" s="4">
        <v>11967.82</v>
      </c>
      <c r="F960" t="s">
        <v>567</v>
      </c>
      <c r="G960" t="s">
        <v>511</v>
      </c>
      <c r="H960" t="s">
        <v>345</v>
      </c>
      <c r="I960" t="s">
        <v>346</v>
      </c>
      <c r="J960" t="s">
        <v>684</v>
      </c>
      <c r="L960" t="s">
        <v>345</v>
      </c>
      <c r="M960" t="s">
        <v>346</v>
      </c>
      <c r="N960" t="s">
        <v>573</v>
      </c>
    </row>
    <row r="961" spans="1:14" hidden="1" x14ac:dyDescent="0.25">
      <c r="A961" t="s">
        <v>241</v>
      </c>
      <c r="B961" s="1">
        <v>44620</v>
      </c>
      <c r="C961" t="s">
        <v>710</v>
      </c>
      <c r="D961" t="s">
        <v>711</v>
      </c>
      <c r="E961" s="4">
        <v>7675.5599999999977</v>
      </c>
      <c r="F961" t="s">
        <v>567</v>
      </c>
      <c r="G961" t="s">
        <v>511</v>
      </c>
      <c r="H961" t="s">
        <v>355</v>
      </c>
      <c r="I961" t="s">
        <v>356</v>
      </c>
      <c r="J961" t="s">
        <v>689</v>
      </c>
      <c r="L961" t="s">
        <v>355</v>
      </c>
      <c r="M961" t="s">
        <v>427</v>
      </c>
      <c r="N961" t="s">
        <v>573</v>
      </c>
    </row>
    <row r="962" spans="1:14" hidden="1" x14ac:dyDescent="0.25">
      <c r="A962" t="s">
        <v>241</v>
      </c>
      <c r="B962" s="1">
        <v>44620</v>
      </c>
      <c r="C962" t="s">
        <v>1186</v>
      </c>
      <c r="D962" t="s">
        <v>1187</v>
      </c>
      <c r="E962" s="4">
        <v>2378</v>
      </c>
      <c r="F962" t="s">
        <v>567</v>
      </c>
      <c r="G962" t="s">
        <v>511</v>
      </c>
      <c r="H962" t="s">
        <v>355</v>
      </c>
      <c r="I962" t="s">
        <v>356</v>
      </c>
      <c r="J962" t="s">
        <v>689</v>
      </c>
      <c r="L962" t="s">
        <v>355</v>
      </c>
      <c r="M962" t="s">
        <v>427</v>
      </c>
      <c r="N962" t="s">
        <v>573</v>
      </c>
    </row>
    <row r="963" spans="1:14" hidden="1" x14ac:dyDescent="0.25">
      <c r="A963" t="s">
        <v>241</v>
      </c>
      <c r="B963" s="1">
        <v>44620</v>
      </c>
      <c r="C963" t="s">
        <v>723</v>
      </c>
      <c r="D963" t="s">
        <v>724</v>
      </c>
      <c r="E963" s="4">
        <v>4407.5200000000041</v>
      </c>
      <c r="F963" t="s">
        <v>567</v>
      </c>
      <c r="G963" t="s">
        <v>511</v>
      </c>
      <c r="H963" t="s">
        <v>345</v>
      </c>
      <c r="I963" t="s">
        <v>346</v>
      </c>
      <c r="J963" t="s">
        <v>725</v>
      </c>
      <c r="L963" t="s">
        <v>342</v>
      </c>
      <c r="M963" t="s">
        <v>346</v>
      </c>
      <c r="N963" t="s">
        <v>573</v>
      </c>
    </row>
    <row r="964" spans="1:14" hidden="1" x14ac:dyDescent="0.25">
      <c r="A964" t="s">
        <v>241</v>
      </c>
      <c r="B964" s="1">
        <v>44620</v>
      </c>
      <c r="C964" t="s">
        <v>728</v>
      </c>
      <c r="D964" t="s">
        <v>729</v>
      </c>
      <c r="E964" s="4">
        <v>2796.9300000000658</v>
      </c>
      <c r="F964" t="s">
        <v>567</v>
      </c>
      <c r="G964" t="s">
        <v>511</v>
      </c>
      <c r="H964" t="s">
        <v>345</v>
      </c>
      <c r="I964" t="s">
        <v>346</v>
      </c>
      <c r="J964" t="s">
        <v>684</v>
      </c>
      <c r="L964" t="s">
        <v>345</v>
      </c>
      <c r="M964" t="s">
        <v>346</v>
      </c>
      <c r="N964" t="s">
        <v>573</v>
      </c>
    </row>
    <row r="965" spans="1:14" hidden="1" x14ac:dyDescent="0.25">
      <c r="A965" t="s">
        <v>241</v>
      </c>
      <c r="B965" s="1">
        <v>44620</v>
      </c>
      <c r="C965" t="s">
        <v>736</v>
      </c>
      <c r="D965" t="s">
        <v>737</v>
      </c>
      <c r="E965" s="4">
        <v>49578</v>
      </c>
      <c r="F965" t="s">
        <v>567</v>
      </c>
      <c r="G965" t="s">
        <v>511</v>
      </c>
      <c r="H965" t="s">
        <v>345</v>
      </c>
      <c r="I965" t="s">
        <v>346</v>
      </c>
      <c r="J965" t="s">
        <v>684</v>
      </c>
      <c r="L965" t="s">
        <v>345</v>
      </c>
      <c r="M965" t="s">
        <v>346</v>
      </c>
      <c r="N965" t="s">
        <v>573</v>
      </c>
    </row>
    <row r="966" spans="1:14" hidden="1" x14ac:dyDescent="0.25">
      <c r="A966" t="s">
        <v>241</v>
      </c>
      <c r="B966" s="1">
        <v>44620</v>
      </c>
      <c r="C966" t="s">
        <v>740</v>
      </c>
      <c r="D966" t="s">
        <v>741</v>
      </c>
      <c r="E966" s="4">
        <v>9880.7200000000012</v>
      </c>
      <c r="F966" t="s">
        <v>567</v>
      </c>
      <c r="G966" t="s">
        <v>511</v>
      </c>
      <c r="H966" t="s">
        <v>345</v>
      </c>
      <c r="I966" t="s">
        <v>346</v>
      </c>
      <c r="J966" t="s">
        <v>684</v>
      </c>
      <c r="L966" t="s">
        <v>345</v>
      </c>
      <c r="M966" t="s">
        <v>346</v>
      </c>
      <c r="N966" t="s">
        <v>573</v>
      </c>
    </row>
    <row r="967" spans="1:14" hidden="1" x14ac:dyDescent="0.25">
      <c r="A967" t="s">
        <v>241</v>
      </c>
      <c r="B967" s="1">
        <v>44620</v>
      </c>
      <c r="C967" t="s">
        <v>744</v>
      </c>
      <c r="D967" t="s">
        <v>745</v>
      </c>
      <c r="E967" s="4">
        <v>632.0900000000189</v>
      </c>
      <c r="F967" t="s">
        <v>567</v>
      </c>
      <c r="G967" t="s">
        <v>511</v>
      </c>
      <c r="H967" t="s">
        <v>348</v>
      </c>
      <c r="I967" t="s">
        <v>349</v>
      </c>
      <c r="J967" t="s">
        <v>746</v>
      </c>
      <c r="L967" t="s">
        <v>348</v>
      </c>
      <c r="M967" t="s">
        <v>346</v>
      </c>
      <c r="N967" t="s">
        <v>573</v>
      </c>
    </row>
    <row r="968" spans="1:14" hidden="1" x14ac:dyDescent="0.25">
      <c r="A968" t="s">
        <v>241</v>
      </c>
      <c r="B968" s="1">
        <v>44620</v>
      </c>
      <c r="C968" t="s">
        <v>749</v>
      </c>
      <c r="D968" t="s">
        <v>750</v>
      </c>
      <c r="E968" s="4">
        <v>1455.0300000000134</v>
      </c>
      <c r="F968" t="s">
        <v>567</v>
      </c>
      <c r="G968" t="s">
        <v>511</v>
      </c>
      <c r="H968" t="s">
        <v>345</v>
      </c>
      <c r="I968" t="s">
        <v>346</v>
      </c>
      <c r="J968" t="s">
        <v>684</v>
      </c>
      <c r="L968" t="s">
        <v>345</v>
      </c>
      <c r="M968" t="s">
        <v>346</v>
      </c>
      <c r="N968" t="s">
        <v>573</v>
      </c>
    </row>
    <row r="969" spans="1:14" hidden="1" x14ac:dyDescent="0.25">
      <c r="A969" t="s">
        <v>241</v>
      </c>
      <c r="B969" s="1">
        <v>44620</v>
      </c>
      <c r="C969" t="s">
        <v>753</v>
      </c>
      <c r="D969" t="s">
        <v>754</v>
      </c>
      <c r="E969" s="4">
        <v>44956.770000000004</v>
      </c>
      <c r="F969" t="s">
        <v>567</v>
      </c>
      <c r="G969" t="s">
        <v>511</v>
      </c>
      <c r="H969" t="s">
        <v>345</v>
      </c>
      <c r="I969" t="s">
        <v>346</v>
      </c>
      <c r="J969" t="s">
        <v>684</v>
      </c>
      <c r="L969" t="s">
        <v>345</v>
      </c>
      <c r="M969" t="s">
        <v>346</v>
      </c>
      <c r="N969" t="s">
        <v>573</v>
      </c>
    </row>
    <row r="970" spans="1:14" hidden="1" x14ac:dyDescent="0.25">
      <c r="A970" t="s">
        <v>241</v>
      </c>
      <c r="B970" s="1">
        <v>44620</v>
      </c>
      <c r="C970" t="s">
        <v>761</v>
      </c>
      <c r="D970" t="s">
        <v>762</v>
      </c>
      <c r="E970" s="4">
        <v>47.999999999998067</v>
      </c>
      <c r="F970" t="s">
        <v>567</v>
      </c>
      <c r="G970" t="s">
        <v>511</v>
      </c>
      <c r="H970" t="s">
        <v>345</v>
      </c>
      <c r="I970" t="s">
        <v>346</v>
      </c>
      <c r="J970" t="s">
        <v>684</v>
      </c>
      <c r="L970" t="s">
        <v>345</v>
      </c>
      <c r="M970" t="s">
        <v>346</v>
      </c>
      <c r="N970" t="s">
        <v>573</v>
      </c>
    </row>
    <row r="971" spans="1:14" hidden="1" x14ac:dyDescent="0.25">
      <c r="A971" t="s">
        <v>241</v>
      </c>
      <c r="B971" s="1">
        <v>44620</v>
      </c>
      <c r="C971" t="s">
        <v>1188</v>
      </c>
      <c r="D971" t="s">
        <v>1189</v>
      </c>
      <c r="E971" s="4">
        <v>1091.8000000000002</v>
      </c>
      <c r="F971" t="s">
        <v>567</v>
      </c>
      <c r="G971" t="s">
        <v>511</v>
      </c>
      <c r="H971" t="s">
        <v>345</v>
      </c>
      <c r="I971" t="s">
        <v>346</v>
      </c>
      <c r="J971" t="s">
        <v>684</v>
      </c>
      <c r="L971" t="s">
        <v>345</v>
      </c>
      <c r="M971" t="s">
        <v>346</v>
      </c>
      <c r="N971" t="s">
        <v>573</v>
      </c>
    </row>
    <row r="972" spans="1:14" hidden="1" x14ac:dyDescent="0.25">
      <c r="A972" t="s">
        <v>241</v>
      </c>
      <c r="B972" s="1">
        <v>44620</v>
      </c>
      <c r="C972" t="s">
        <v>1190</v>
      </c>
      <c r="D972" t="s">
        <v>1191</v>
      </c>
      <c r="E972" s="4">
        <v>0.47999999999999821</v>
      </c>
      <c r="F972" t="s">
        <v>567</v>
      </c>
      <c r="G972" t="s">
        <v>511</v>
      </c>
      <c r="H972" t="s">
        <v>345</v>
      </c>
      <c r="I972" t="s">
        <v>346</v>
      </c>
      <c r="J972" t="s">
        <v>684</v>
      </c>
      <c r="L972" t="s">
        <v>345</v>
      </c>
      <c r="M972" t="s">
        <v>346</v>
      </c>
      <c r="N972" t="s">
        <v>573</v>
      </c>
    </row>
    <row r="973" spans="1:14" hidden="1" x14ac:dyDescent="0.25">
      <c r="A973" t="s">
        <v>241</v>
      </c>
      <c r="B973" s="1">
        <v>44620</v>
      </c>
      <c r="C973" t="s">
        <v>68</v>
      </c>
      <c r="D973" t="s">
        <v>69</v>
      </c>
      <c r="E973" s="4">
        <v>2565.7700000000004</v>
      </c>
      <c r="F973" t="s">
        <v>567</v>
      </c>
      <c r="G973" t="s">
        <v>511</v>
      </c>
      <c r="H973" t="s">
        <v>324</v>
      </c>
      <c r="I973" t="s">
        <v>323</v>
      </c>
      <c r="J973" t="s">
        <v>787</v>
      </c>
      <c r="L973" t="s">
        <v>324</v>
      </c>
      <c r="M973" t="s">
        <v>323</v>
      </c>
      <c r="N973" t="s">
        <v>573</v>
      </c>
    </row>
    <row r="974" spans="1:14" hidden="1" x14ac:dyDescent="0.25">
      <c r="A974" t="s">
        <v>241</v>
      </c>
      <c r="B974" s="1">
        <v>44620</v>
      </c>
      <c r="C974" t="s">
        <v>70</v>
      </c>
      <c r="D974" t="s">
        <v>71</v>
      </c>
      <c r="E974" s="4">
        <v>1380.3049999999348</v>
      </c>
      <c r="F974" t="s">
        <v>567</v>
      </c>
      <c r="G974" t="s">
        <v>511</v>
      </c>
      <c r="H974" t="s">
        <v>324</v>
      </c>
      <c r="I974" t="s">
        <v>323</v>
      </c>
      <c r="J974" t="s">
        <v>787</v>
      </c>
      <c r="L974" t="s">
        <v>324</v>
      </c>
      <c r="M974" t="s">
        <v>323</v>
      </c>
      <c r="N974" t="s">
        <v>573</v>
      </c>
    </row>
    <row r="975" spans="1:14" hidden="1" x14ac:dyDescent="0.25">
      <c r="A975" t="s">
        <v>241</v>
      </c>
      <c r="B975" s="1">
        <v>44620</v>
      </c>
      <c r="C975" t="s">
        <v>72</v>
      </c>
      <c r="D975" t="s">
        <v>73</v>
      </c>
      <c r="E975" s="4">
        <v>6995.7099999999991</v>
      </c>
      <c r="F975" t="s">
        <v>567</v>
      </c>
      <c r="G975" t="s">
        <v>511</v>
      </c>
      <c r="H975" t="s">
        <v>324</v>
      </c>
      <c r="I975" t="s">
        <v>323</v>
      </c>
      <c r="J975" t="s">
        <v>787</v>
      </c>
      <c r="L975" t="s">
        <v>324</v>
      </c>
      <c r="M975" t="s">
        <v>323</v>
      </c>
      <c r="N975" t="s">
        <v>573</v>
      </c>
    </row>
    <row r="976" spans="1:14" hidden="1" x14ac:dyDescent="0.25">
      <c r="A976" t="s">
        <v>241</v>
      </c>
      <c r="B976" s="1">
        <v>44620</v>
      </c>
      <c r="C976" t="s">
        <v>78</v>
      </c>
      <c r="D976" t="s">
        <v>79</v>
      </c>
      <c r="E976" s="4">
        <v>183977.50000000471</v>
      </c>
      <c r="F976" t="s">
        <v>567</v>
      </c>
      <c r="G976" t="s">
        <v>511</v>
      </c>
      <c r="H976" t="s">
        <v>324</v>
      </c>
      <c r="I976" t="s">
        <v>323</v>
      </c>
      <c r="J976" t="s">
        <v>787</v>
      </c>
      <c r="L976" t="s">
        <v>324</v>
      </c>
      <c r="M976" t="s">
        <v>323</v>
      </c>
      <c r="N976" t="s">
        <v>573</v>
      </c>
    </row>
    <row r="977" spans="1:14" hidden="1" x14ac:dyDescent="0.25">
      <c r="A977" t="s">
        <v>241</v>
      </c>
      <c r="B977" s="1">
        <v>44620</v>
      </c>
      <c r="C977" t="s">
        <v>80</v>
      </c>
      <c r="D977" t="s">
        <v>81</v>
      </c>
      <c r="E977" s="4">
        <v>56798.079999999936</v>
      </c>
      <c r="F977" t="s">
        <v>567</v>
      </c>
      <c r="G977" t="s">
        <v>511</v>
      </c>
      <c r="H977" t="s">
        <v>324</v>
      </c>
      <c r="I977" t="s">
        <v>323</v>
      </c>
      <c r="J977" t="s">
        <v>787</v>
      </c>
      <c r="L977" t="s">
        <v>324</v>
      </c>
      <c r="M977" t="s">
        <v>323</v>
      </c>
      <c r="N977" t="s">
        <v>573</v>
      </c>
    </row>
    <row r="978" spans="1:14" hidden="1" x14ac:dyDescent="0.25">
      <c r="A978" t="s">
        <v>241</v>
      </c>
      <c r="B978" s="1">
        <v>44620</v>
      </c>
      <c r="C978" t="s">
        <v>810</v>
      </c>
      <c r="D978" t="s">
        <v>811</v>
      </c>
      <c r="E978" s="4">
        <v>124.4100000000069</v>
      </c>
      <c r="F978" t="s">
        <v>567</v>
      </c>
      <c r="G978" t="s">
        <v>511</v>
      </c>
      <c r="H978" t="s">
        <v>324</v>
      </c>
      <c r="I978" t="s">
        <v>323</v>
      </c>
      <c r="J978" t="s">
        <v>787</v>
      </c>
      <c r="L978" t="s">
        <v>324</v>
      </c>
      <c r="M978" t="s">
        <v>323</v>
      </c>
      <c r="N978" t="s">
        <v>573</v>
      </c>
    </row>
    <row r="979" spans="1:14" hidden="1" x14ac:dyDescent="0.25">
      <c r="A979" t="s">
        <v>241</v>
      </c>
      <c r="B979" s="1">
        <v>44620</v>
      </c>
      <c r="C979" t="s">
        <v>82</v>
      </c>
      <c r="D979" t="s">
        <v>83</v>
      </c>
      <c r="E979" s="4">
        <v>102773.58</v>
      </c>
      <c r="F979" t="s">
        <v>567</v>
      </c>
      <c r="G979" t="s">
        <v>511</v>
      </c>
      <c r="H979" t="s">
        <v>324</v>
      </c>
      <c r="I979" t="s">
        <v>323</v>
      </c>
      <c r="J979" t="s">
        <v>787</v>
      </c>
      <c r="L979" t="s">
        <v>324</v>
      </c>
      <c r="M979" t="s">
        <v>323</v>
      </c>
      <c r="N979" t="s">
        <v>573</v>
      </c>
    </row>
    <row r="980" spans="1:14" hidden="1" x14ac:dyDescent="0.25">
      <c r="A980" t="s">
        <v>241</v>
      </c>
      <c r="B980" s="1">
        <v>44620</v>
      </c>
      <c r="C980" t="s">
        <v>84</v>
      </c>
      <c r="D980" t="s">
        <v>85</v>
      </c>
      <c r="E980" s="4">
        <v>174346.44000000256</v>
      </c>
      <c r="F980" t="s">
        <v>567</v>
      </c>
      <c r="G980" t="s">
        <v>511</v>
      </c>
      <c r="H980" t="s">
        <v>324</v>
      </c>
      <c r="I980" t="s">
        <v>323</v>
      </c>
      <c r="J980" t="s">
        <v>787</v>
      </c>
      <c r="L980" t="s">
        <v>324</v>
      </c>
      <c r="M980" t="s">
        <v>323</v>
      </c>
      <c r="N980" t="s">
        <v>573</v>
      </c>
    </row>
    <row r="981" spans="1:14" hidden="1" x14ac:dyDescent="0.25">
      <c r="A981" t="s">
        <v>241</v>
      </c>
      <c r="B981" s="1">
        <v>44620</v>
      </c>
      <c r="C981" t="s">
        <v>86</v>
      </c>
      <c r="D981" t="s">
        <v>87</v>
      </c>
      <c r="E981" s="4">
        <v>78823.450000000026</v>
      </c>
      <c r="F981" t="s">
        <v>567</v>
      </c>
      <c r="G981" t="s">
        <v>511</v>
      </c>
      <c r="H981" t="s">
        <v>324</v>
      </c>
      <c r="I981" t="s">
        <v>323</v>
      </c>
      <c r="J981" t="s">
        <v>787</v>
      </c>
      <c r="L981" t="s">
        <v>324</v>
      </c>
      <c r="M981" t="s">
        <v>323</v>
      </c>
      <c r="N981" t="s">
        <v>573</v>
      </c>
    </row>
    <row r="982" spans="1:14" hidden="1" x14ac:dyDescent="0.25">
      <c r="A982" t="s">
        <v>241</v>
      </c>
      <c r="B982" s="1">
        <v>44620</v>
      </c>
      <c r="C982" t="s">
        <v>88</v>
      </c>
      <c r="D982" t="s">
        <v>89</v>
      </c>
      <c r="E982" s="4">
        <v>305836.8200000003</v>
      </c>
      <c r="F982" t="s">
        <v>567</v>
      </c>
      <c r="G982" t="s">
        <v>511</v>
      </c>
      <c r="H982" t="s">
        <v>324</v>
      </c>
      <c r="I982" t="s">
        <v>323</v>
      </c>
      <c r="J982" t="s">
        <v>787</v>
      </c>
      <c r="L982" t="s">
        <v>324</v>
      </c>
      <c r="M982" t="s">
        <v>323</v>
      </c>
      <c r="N982" t="s">
        <v>573</v>
      </c>
    </row>
    <row r="983" spans="1:14" hidden="1" x14ac:dyDescent="0.25">
      <c r="A983" t="s">
        <v>241</v>
      </c>
      <c r="B983" s="1">
        <v>44620</v>
      </c>
      <c r="C983" t="s">
        <v>90</v>
      </c>
      <c r="D983" t="s">
        <v>91</v>
      </c>
      <c r="E983" s="4">
        <v>47038.599999999991</v>
      </c>
      <c r="F983" t="s">
        <v>567</v>
      </c>
      <c r="G983" t="s">
        <v>511</v>
      </c>
      <c r="H983" t="s">
        <v>324</v>
      </c>
      <c r="I983" t="s">
        <v>323</v>
      </c>
      <c r="J983" t="s">
        <v>787</v>
      </c>
      <c r="L983" t="s">
        <v>324</v>
      </c>
      <c r="M983" t="s">
        <v>323</v>
      </c>
      <c r="N983" t="s">
        <v>573</v>
      </c>
    </row>
    <row r="984" spans="1:14" hidden="1" x14ac:dyDescent="0.25">
      <c r="A984" t="s">
        <v>241</v>
      </c>
      <c r="B984" s="1">
        <v>44620</v>
      </c>
      <c r="C984" t="s">
        <v>92</v>
      </c>
      <c r="D984" t="s">
        <v>93</v>
      </c>
      <c r="E984" s="4">
        <v>432766.93000000011</v>
      </c>
      <c r="F984" t="s">
        <v>567</v>
      </c>
      <c r="G984" t="s">
        <v>511</v>
      </c>
      <c r="H984" t="s">
        <v>324</v>
      </c>
      <c r="I984" t="s">
        <v>323</v>
      </c>
      <c r="J984" t="s">
        <v>787</v>
      </c>
      <c r="L984" t="s">
        <v>324</v>
      </c>
      <c r="M984" t="s">
        <v>323</v>
      </c>
      <c r="N984" t="s">
        <v>573</v>
      </c>
    </row>
    <row r="985" spans="1:14" hidden="1" x14ac:dyDescent="0.25">
      <c r="A985" t="s">
        <v>241</v>
      </c>
      <c r="B985" s="1">
        <v>44620</v>
      </c>
      <c r="C985" t="s">
        <v>94</v>
      </c>
      <c r="D985" t="s">
        <v>95</v>
      </c>
      <c r="E985" s="4">
        <v>111788.8</v>
      </c>
      <c r="F985" t="s">
        <v>567</v>
      </c>
      <c r="G985" t="s">
        <v>511</v>
      </c>
      <c r="H985" t="s">
        <v>324</v>
      </c>
      <c r="I985" t="s">
        <v>323</v>
      </c>
      <c r="J985" t="s">
        <v>787</v>
      </c>
      <c r="L985" t="s">
        <v>324</v>
      </c>
      <c r="M985" t="s">
        <v>323</v>
      </c>
      <c r="N985" t="s">
        <v>573</v>
      </c>
    </row>
    <row r="986" spans="1:14" hidden="1" x14ac:dyDescent="0.25">
      <c r="A986" t="s">
        <v>241</v>
      </c>
      <c r="B986" s="1">
        <v>44620</v>
      </c>
      <c r="C986" t="s">
        <v>96</v>
      </c>
      <c r="D986" t="s">
        <v>97</v>
      </c>
      <c r="E986" s="4">
        <v>131575.31</v>
      </c>
      <c r="F986" t="s">
        <v>567</v>
      </c>
      <c r="G986" t="s">
        <v>511</v>
      </c>
      <c r="H986" t="s">
        <v>324</v>
      </c>
      <c r="I986" t="s">
        <v>323</v>
      </c>
      <c r="J986" t="s">
        <v>787</v>
      </c>
      <c r="L986" t="s">
        <v>324</v>
      </c>
      <c r="M986" t="s">
        <v>323</v>
      </c>
      <c r="N986" t="s">
        <v>573</v>
      </c>
    </row>
    <row r="987" spans="1:14" hidden="1" x14ac:dyDescent="0.25">
      <c r="A987" t="s">
        <v>241</v>
      </c>
      <c r="B987" s="1">
        <v>44620</v>
      </c>
      <c r="C987" t="s">
        <v>100</v>
      </c>
      <c r="D987" t="s">
        <v>101</v>
      </c>
      <c r="E987" s="4">
        <v>1000153.42</v>
      </c>
      <c r="F987" t="s">
        <v>567</v>
      </c>
      <c r="G987" t="s">
        <v>511</v>
      </c>
      <c r="H987" t="s">
        <v>324</v>
      </c>
      <c r="I987" t="s">
        <v>323</v>
      </c>
      <c r="J987" t="s">
        <v>787</v>
      </c>
      <c r="L987" t="s">
        <v>324</v>
      </c>
      <c r="M987" t="s">
        <v>323</v>
      </c>
      <c r="N987" t="s">
        <v>573</v>
      </c>
    </row>
    <row r="988" spans="1:14" hidden="1" x14ac:dyDescent="0.25">
      <c r="A988" t="s">
        <v>241</v>
      </c>
      <c r="B988" s="1">
        <v>44620</v>
      </c>
      <c r="C988" t="s">
        <v>108</v>
      </c>
      <c r="D988" t="s">
        <v>109</v>
      </c>
      <c r="E988" s="4">
        <v>3000000</v>
      </c>
      <c r="F988" t="s">
        <v>567</v>
      </c>
      <c r="G988" t="s">
        <v>511</v>
      </c>
      <c r="H988" t="s">
        <v>324</v>
      </c>
      <c r="I988" t="s">
        <v>323</v>
      </c>
      <c r="J988" t="s">
        <v>787</v>
      </c>
      <c r="L988" t="s">
        <v>324</v>
      </c>
      <c r="M988" t="s">
        <v>323</v>
      </c>
      <c r="N988" t="s">
        <v>573</v>
      </c>
    </row>
    <row r="989" spans="1:14" hidden="1" x14ac:dyDescent="0.25">
      <c r="A989" t="s">
        <v>241</v>
      </c>
      <c r="B989" s="1">
        <v>44620</v>
      </c>
      <c r="C989" t="s">
        <v>979</v>
      </c>
      <c r="D989" t="s">
        <v>980</v>
      </c>
      <c r="E989" s="4">
        <v>611.02</v>
      </c>
      <c r="F989" t="s">
        <v>567</v>
      </c>
      <c r="G989" t="s">
        <v>511</v>
      </c>
      <c r="H989" t="s">
        <v>342</v>
      </c>
      <c r="I989" t="s">
        <v>343</v>
      </c>
      <c r="J989" t="s">
        <v>725</v>
      </c>
      <c r="L989" t="s">
        <v>342</v>
      </c>
      <c r="M989" t="s">
        <v>343</v>
      </c>
      <c r="N989" t="s">
        <v>573</v>
      </c>
    </row>
    <row r="990" spans="1:14" hidden="1" x14ac:dyDescent="0.25">
      <c r="A990" t="s">
        <v>241</v>
      </c>
      <c r="B990" s="1">
        <v>44620</v>
      </c>
      <c r="C990" t="s">
        <v>1117</v>
      </c>
      <c r="D990" t="s">
        <v>1118</v>
      </c>
      <c r="E990" s="4">
        <v>777.93000000000029</v>
      </c>
      <c r="F990" t="s">
        <v>567</v>
      </c>
      <c r="G990" t="s">
        <v>511</v>
      </c>
      <c r="H990" t="s">
        <v>348</v>
      </c>
      <c r="I990" t="s">
        <v>349</v>
      </c>
      <c r="J990" t="s">
        <v>746</v>
      </c>
      <c r="L990" t="s">
        <v>348</v>
      </c>
      <c r="M990" t="s">
        <v>453</v>
      </c>
      <c r="N990" t="s">
        <v>573</v>
      </c>
    </row>
    <row r="991" spans="1:14" hidden="1" x14ac:dyDescent="0.25">
      <c r="A991" t="s">
        <v>241</v>
      </c>
      <c r="B991" s="1">
        <v>44620</v>
      </c>
      <c r="C991" t="s">
        <v>846</v>
      </c>
      <c r="D991" t="s">
        <v>847</v>
      </c>
      <c r="E991" s="4">
        <v>-7150</v>
      </c>
      <c r="F991" t="s">
        <v>567</v>
      </c>
      <c r="G991" t="s">
        <v>511</v>
      </c>
      <c r="H991" t="s">
        <v>347</v>
      </c>
      <c r="I991" t="s">
        <v>350</v>
      </c>
      <c r="J991" t="s">
        <v>848</v>
      </c>
      <c r="L991" t="s">
        <v>347</v>
      </c>
      <c r="M991" t="s">
        <v>350</v>
      </c>
      <c r="N991" t="s">
        <v>573</v>
      </c>
    </row>
    <row r="992" spans="1:14" hidden="1" x14ac:dyDescent="0.25">
      <c r="A992" t="s">
        <v>241</v>
      </c>
      <c r="B992" s="1">
        <v>44620</v>
      </c>
      <c r="C992" t="s">
        <v>851</v>
      </c>
      <c r="D992" t="s">
        <v>852</v>
      </c>
      <c r="E992" s="4">
        <v>-100000</v>
      </c>
      <c r="F992" t="s">
        <v>567</v>
      </c>
      <c r="G992" t="s">
        <v>511</v>
      </c>
      <c r="H992" t="s">
        <v>347</v>
      </c>
      <c r="I992" t="s">
        <v>350</v>
      </c>
      <c r="J992" t="s">
        <v>848</v>
      </c>
      <c r="L992" t="s">
        <v>347</v>
      </c>
      <c r="M992" t="s">
        <v>350</v>
      </c>
      <c r="N992" t="s">
        <v>573</v>
      </c>
    </row>
    <row r="993" spans="1:14" hidden="1" x14ac:dyDescent="0.25">
      <c r="A993" t="s">
        <v>241</v>
      </c>
      <c r="B993" s="1">
        <v>44620</v>
      </c>
      <c r="C993" t="s">
        <v>855</v>
      </c>
      <c r="D993" t="s">
        <v>856</v>
      </c>
      <c r="E993" s="4">
        <v>-800000</v>
      </c>
      <c r="F993" t="s">
        <v>567</v>
      </c>
      <c r="G993" t="s">
        <v>511</v>
      </c>
      <c r="H993" t="s">
        <v>347</v>
      </c>
      <c r="I993" t="s">
        <v>350</v>
      </c>
      <c r="J993" t="s">
        <v>848</v>
      </c>
      <c r="L993" t="s">
        <v>347</v>
      </c>
      <c r="M993" t="s">
        <v>350</v>
      </c>
      <c r="N993" t="s">
        <v>573</v>
      </c>
    </row>
    <row r="994" spans="1:14" hidden="1" x14ac:dyDescent="0.25">
      <c r="A994" t="s">
        <v>241</v>
      </c>
      <c r="B994" s="1">
        <v>44620</v>
      </c>
      <c r="C994" t="s">
        <v>859</v>
      </c>
      <c r="D994" t="s">
        <v>860</v>
      </c>
      <c r="E994" s="4">
        <v>-47705.91</v>
      </c>
      <c r="F994" t="s">
        <v>567</v>
      </c>
      <c r="G994" t="s">
        <v>511</v>
      </c>
      <c r="H994" t="s">
        <v>351</v>
      </c>
      <c r="I994" t="s">
        <v>354</v>
      </c>
      <c r="J994" t="s">
        <v>848</v>
      </c>
      <c r="L994" t="s">
        <v>351</v>
      </c>
      <c r="M994" t="s">
        <v>438</v>
      </c>
      <c r="N994" t="s">
        <v>573</v>
      </c>
    </row>
    <row r="995" spans="1:14" hidden="1" x14ac:dyDescent="0.25">
      <c r="A995" t="s">
        <v>241</v>
      </c>
      <c r="B995" s="1">
        <v>44620</v>
      </c>
      <c r="C995" t="s">
        <v>1192</v>
      </c>
      <c r="D995" t="s">
        <v>1193</v>
      </c>
      <c r="E995" s="4">
        <v>-28972.579999999998</v>
      </c>
      <c r="F995" t="s">
        <v>567</v>
      </c>
      <c r="G995" t="s">
        <v>511</v>
      </c>
      <c r="H995" t="s">
        <v>351</v>
      </c>
      <c r="I995" t="s">
        <v>354</v>
      </c>
      <c r="J995" t="s">
        <v>848</v>
      </c>
      <c r="L995" t="s">
        <v>1194</v>
      </c>
      <c r="M995" t="s">
        <v>442</v>
      </c>
      <c r="N995" t="s">
        <v>573</v>
      </c>
    </row>
    <row r="996" spans="1:14" hidden="1" x14ac:dyDescent="0.25">
      <c r="A996" t="s">
        <v>241</v>
      </c>
      <c r="B996" s="1">
        <v>44620</v>
      </c>
      <c r="C996" t="s">
        <v>865</v>
      </c>
      <c r="D996" t="s">
        <v>866</v>
      </c>
      <c r="E996" s="4">
        <v>-84286.290000000008</v>
      </c>
      <c r="F996" t="s">
        <v>567</v>
      </c>
      <c r="G996" t="s">
        <v>511</v>
      </c>
      <c r="H996" t="s">
        <v>351</v>
      </c>
      <c r="I996" t="s">
        <v>354</v>
      </c>
      <c r="J996" t="s">
        <v>848</v>
      </c>
      <c r="L996" t="s">
        <v>351</v>
      </c>
      <c r="M996" t="s">
        <v>440</v>
      </c>
      <c r="N996" t="s">
        <v>573</v>
      </c>
    </row>
    <row r="997" spans="1:14" hidden="1" x14ac:dyDescent="0.25">
      <c r="A997" t="s">
        <v>241</v>
      </c>
      <c r="B997" s="1">
        <v>44620</v>
      </c>
      <c r="C997" t="s">
        <v>1232</v>
      </c>
      <c r="D997" t="s">
        <v>1233</v>
      </c>
      <c r="E997" s="4">
        <v>-50741.535000002012</v>
      </c>
      <c r="F997" t="s">
        <v>567</v>
      </c>
      <c r="G997" t="s">
        <v>511</v>
      </c>
      <c r="H997" t="s">
        <v>351</v>
      </c>
      <c r="I997" t="s">
        <v>354</v>
      </c>
      <c r="J997" t="s">
        <v>848</v>
      </c>
      <c r="L997" t="s">
        <v>351</v>
      </c>
      <c r="M997" t="s">
        <v>440</v>
      </c>
      <c r="N997" t="s">
        <v>573</v>
      </c>
    </row>
    <row r="998" spans="1:14" hidden="1" x14ac:dyDescent="0.25">
      <c r="A998" t="s">
        <v>241</v>
      </c>
      <c r="B998" s="1">
        <v>44620</v>
      </c>
      <c r="C998" t="s">
        <v>871</v>
      </c>
      <c r="D998" t="s">
        <v>872</v>
      </c>
      <c r="E998" s="4">
        <v>-83370.91</v>
      </c>
      <c r="F998" t="s">
        <v>567</v>
      </c>
      <c r="G998" t="s">
        <v>511</v>
      </c>
      <c r="H998" t="s">
        <v>519</v>
      </c>
      <c r="I998" t="s">
        <v>513</v>
      </c>
      <c r="J998" t="s">
        <v>594</v>
      </c>
      <c r="L998" t="s">
        <v>519</v>
      </c>
      <c r="M998" t="s">
        <v>419</v>
      </c>
      <c r="N998" t="s">
        <v>573</v>
      </c>
    </row>
    <row r="999" spans="1:14" hidden="1" x14ac:dyDescent="0.25">
      <c r="A999" t="s">
        <v>241</v>
      </c>
      <c r="B999" s="1">
        <v>44620</v>
      </c>
      <c r="C999" t="s">
        <v>873</v>
      </c>
      <c r="D999" t="s">
        <v>874</v>
      </c>
      <c r="E999" s="4">
        <v>-187948.01</v>
      </c>
      <c r="F999" t="s">
        <v>567</v>
      </c>
      <c r="G999" t="s">
        <v>511</v>
      </c>
      <c r="H999" t="s">
        <v>519</v>
      </c>
      <c r="I999" t="s">
        <v>513</v>
      </c>
      <c r="J999" t="s">
        <v>594</v>
      </c>
      <c r="L999" t="s">
        <v>519</v>
      </c>
      <c r="M999" t="s">
        <v>419</v>
      </c>
      <c r="N999" t="s">
        <v>573</v>
      </c>
    </row>
    <row r="1000" spans="1:14" hidden="1" x14ac:dyDescent="0.25">
      <c r="A1000" t="s">
        <v>241</v>
      </c>
      <c r="B1000" s="1">
        <v>44620</v>
      </c>
      <c r="C1000" t="s">
        <v>875</v>
      </c>
      <c r="D1000" t="s">
        <v>876</v>
      </c>
      <c r="E1000" s="4">
        <v>-95239.54</v>
      </c>
      <c r="F1000" t="s">
        <v>567</v>
      </c>
      <c r="G1000" t="s">
        <v>511</v>
      </c>
      <c r="H1000" t="s">
        <v>519</v>
      </c>
      <c r="I1000" t="s">
        <v>513</v>
      </c>
      <c r="J1000" t="s">
        <v>594</v>
      </c>
      <c r="L1000" t="s">
        <v>519</v>
      </c>
      <c r="M1000" t="s">
        <v>419</v>
      </c>
      <c r="N1000" t="s">
        <v>573</v>
      </c>
    </row>
    <row r="1001" spans="1:14" hidden="1" x14ac:dyDescent="0.25">
      <c r="A1001" t="s">
        <v>241</v>
      </c>
      <c r="B1001" s="1">
        <v>44620</v>
      </c>
      <c r="C1001" t="s">
        <v>877</v>
      </c>
      <c r="D1001" t="s">
        <v>878</v>
      </c>
      <c r="E1001" s="4">
        <v>-917.25</v>
      </c>
      <c r="F1001" t="s">
        <v>567</v>
      </c>
      <c r="G1001" t="s">
        <v>511</v>
      </c>
      <c r="H1001" t="s">
        <v>519</v>
      </c>
      <c r="I1001" t="s">
        <v>513</v>
      </c>
      <c r="J1001" t="s">
        <v>594</v>
      </c>
      <c r="L1001" t="s">
        <v>519</v>
      </c>
      <c r="M1001" t="s">
        <v>419</v>
      </c>
      <c r="N1001" t="s">
        <v>573</v>
      </c>
    </row>
    <row r="1002" spans="1:14" hidden="1" x14ac:dyDescent="0.25">
      <c r="A1002" t="s">
        <v>241</v>
      </c>
      <c r="B1002" s="1">
        <v>44620</v>
      </c>
      <c r="C1002" t="s">
        <v>879</v>
      </c>
      <c r="D1002" t="s">
        <v>880</v>
      </c>
      <c r="E1002" s="4">
        <v>-40340.58</v>
      </c>
      <c r="F1002" t="s">
        <v>567</v>
      </c>
      <c r="G1002" t="s">
        <v>511</v>
      </c>
      <c r="H1002" t="s">
        <v>519</v>
      </c>
      <c r="I1002" t="s">
        <v>513</v>
      </c>
      <c r="J1002" t="s">
        <v>594</v>
      </c>
      <c r="L1002" t="s">
        <v>519</v>
      </c>
      <c r="M1002" t="s">
        <v>419</v>
      </c>
      <c r="N1002" t="s">
        <v>573</v>
      </c>
    </row>
    <row r="1003" spans="1:14" hidden="1" x14ac:dyDescent="0.25">
      <c r="A1003" t="s">
        <v>241</v>
      </c>
      <c r="B1003" s="1">
        <v>44620</v>
      </c>
      <c r="C1003" t="s">
        <v>881</v>
      </c>
      <c r="D1003" t="s">
        <v>882</v>
      </c>
      <c r="E1003" s="4">
        <v>-14767.59</v>
      </c>
      <c r="F1003" t="s">
        <v>567</v>
      </c>
      <c r="G1003" t="s">
        <v>511</v>
      </c>
      <c r="H1003" t="s">
        <v>519</v>
      </c>
      <c r="I1003" t="s">
        <v>513</v>
      </c>
      <c r="J1003" t="s">
        <v>594</v>
      </c>
      <c r="L1003" t="s">
        <v>519</v>
      </c>
      <c r="M1003" t="s">
        <v>419</v>
      </c>
      <c r="N1003" t="s">
        <v>573</v>
      </c>
    </row>
    <row r="1004" spans="1:14" hidden="1" x14ac:dyDescent="0.25">
      <c r="A1004" t="s">
        <v>241</v>
      </c>
      <c r="B1004" s="1">
        <v>44620</v>
      </c>
      <c r="C1004" t="s">
        <v>883</v>
      </c>
      <c r="D1004" t="s">
        <v>884</v>
      </c>
      <c r="E1004" s="4">
        <v>-25739.86</v>
      </c>
      <c r="F1004" t="s">
        <v>567</v>
      </c>
      <c r="G1004" t="s">
        <v>511</v>
      </c>
      <c r="H1004" t="s">
        <v>519</v>
      </c>
      <c r="I1004" t="s">
        <v>513</v>
      </c>
      <c r="J1004" t="s">
        <v>594</v>
      </c>
      <c r="L1004" t="s">
        <v>519</v>
      </c>
      <c r="M1004" t="s">
        <v>419</v>
      </c>
      <c r="N1004" t="s">
        <v>573</v>
      </c>
    </row>
    <row r="1005" spans="1:14" hidden="1" x14ac:dyDescent="0.25">
      <c r="A1005" t="s">
        <v>241</v>
      </c>
      <c r="B1005" s="1">
        <v>44620</v>
      </c>
      <c r="C1005" t="s">
        <v>885</v>
      </c>
      <c r="D1005" t="s">
        <v>886</v>
      </c>
      <c r="E1005" s="4">
        <v>-6081.13</v>
      </c>
      <c r="F1005" t="s">
        <v>567</v>
      </c>
      <c r="G1005" t="s">
        <v>511</v>
      </c>
      <c r="H1005" t="s">
        <v>519</v>
      </c>
      <c r="I1005" t="s">
        <v>513</v>
      </c>
      <c r="J1005" t="s">
        <v>594</v>
      </c>
      <c r="L1005" t="s">
        <v>519</v>
      </c>
      <c r="M1005" t="s">
        <v>419</v>
      </c>
      <c r="N1005" t="s">
        <v>573</v>
      </c>
    </row>
    <row r="1006" spans="1:14" hidden="1" x14ac:dyDescent="0.25">
      <c r="A1006" t="s">
        <v>241</v>
      </c>
      <c r="B1006" s="1">
        <v>44620</v>
      </c>
      <c r="C1006" t="s">
        <v>887</v>
      </c>
      <c r="D1006" t="s">
        <v>888</v>
      </c>
      <c r="E1006" s="4">
        <v>-10000</v>
      </c>
      <c r="F1006" t="s">
        <v>567</v>
      </c>
      <c r="G1006" t="s">
        <v>511</v>
      </c>
      <c r="H1006" t="s">
        <v>516</v>
      </c>
      <c r="I1006" t="s">
        <v>512</v>
      </c>
      <c r="J1006" t="s">
        <v>572</v>
      </c>
      <c r="L1006" t="s">
        <v>516</v>
      </c>
      <c r="M1006" t="s">
        <v>417</v>
      </c>
      <c r="N1006" t="s">
        <v>573</v>
      </c>
    </row>
    <row r="1007" spans="1:14" hidden="1" x14ac:dyDescent="0.25">
      <c r="A1007" t="s">
        <v>241</v>
      </c>
      <c r="B1007" s="1">
        <v>44620</v>
      </c>
      <c r="C1007" t="s">
        <v>889</v>
      </c>
      <c r="D1007" t="s">
        <v>890</v>
      </c>
      <c r="E1007" s="4">
        <v>-30000</v>
      </c>
      <c r="F1007" t="s">
        <v>567</v>
      </c>
      <c r="G1007" t="s">
        <v>511</v>
      </c>
      <c r="H1007" t="s">
        <v>516</v>
      </c>
      <c r="I1007" t="s">
        <v>512</v>
      </c>
      <c r="J1007" t="s">
        <v>572</v>
      </c>
      <c r="L1007" t="s">
        <v>516</v>
      </c>
      <c r="M1007" t="s">
        <v>417</v>
      </c>
      <c r="N1007" t="s">
        <v>573</v>
      </c>
    </row>
    <row r="1008" spans="1:14" hidden="1" x14ac:dyDescent="0.25">
      <c r="A1008" t="s">
        <v>241</v>
      </c>
      <c r="B1008" s="1">
        <v>44620</v>
      </c>
      <c r="C1008" t="s">
        <v>891</v>
      </c>
      <c r="D1008" t="s">
        <v>892</v>
      </c>
      <c r="E1008" s="4">
        <v>-2743</v>
      </c>
      <c r="F1008" t="s">
        <v>567</v>
      </c>
      <c r="G1008" t="s">
        <v>511</v>
      </c>
      <c r="H1008" t="s">
        <v>516</v>
      </c>
      <c r="I1008" t="s">
        <v>512</v>
      </c>
      <c r="J1008" t="s">
        <v>572</v>
      </c>
      <c r="L1008" t="s">
        <v>516</v>
      </c>
      <c r="M1008" t="s">
        <v>417</v>
      </c>
      <c r="N1008" t="s">
        <v>573</v>
      </c>
    </row>
    <row r="1009" spans="1:14" hidden="1" x14ac:dyDescent="0.25">
      <c r="A1009" t="s">
        <v>241</v>
      </c>
      <c r="B1009" s="1">
        <v>44620</v>
      </c>
      <c r="C1009" t="s">
        <v>893</v>
      </c>
      <c r="D1009" t="s">
        <v>894</v>
      </c>
      <c r="E1009" s="4">
        <v>-97540.050000000017</v>
      </c>
      <c r="F1009" t="s">
        <v>567</v>
      </c>
      <c r="G1009" t="s">
        <v>511</v>
      </c>
      <c r="H1009" t="s">
        <v>516</v>
      </c>
      <c r="I1009" t="s">
        <v>512</v>
      </c>
      <c r="J1009" t="s">
        <v>572</v>
      </c>
      <c r="L1009" t="s">
        <v>516</v>
      </c>
      <c r="M1009" t="s">
        <v>417</v>
      </c>
      <c r="N1009" t="s">
        <v>573</v>
      </c>
    </row>
    <row r="1010" spans="1:14" hidden="1" x14ac:dyDescent="0.25">
      <c r="A1010" t="s">
        <v>241</v>
      </c>
      <c r="B1010" s="1">
        <v>44620</v>
      </c>
      <c r="C1010" t="s">
        <v>895</v>
      </c>
      <c r="D1010" t="s">
        <v>896</v>
      </c>
      <c r="E1010" s="4">
        <v>-34985</v>
      </c>
      <c r="F1010" t="s">
        <v>567</v>
      </c>
      <c r="G1010" t="s">
        <v>511</v>
      </c>
      <c r="H1010" t="s">
        <v>516</v>
      </c>
      <c r="I1010" t="s">
        <v>512</v>
      </c>
      <c r="J1010" t="s">
        <v>572</v>
      </c>
      <c r="L1010" t="s">
        <v>516</v>
      </c>
      <c r="M1010" t="s">
        <v>417</v>
      </c>
      <c r="N1010" t="s">
        <v>573</v>
      </c>
    </row>
    <row r="1011" spans="1:14" hidden="1" x14ac:dyDescent="0.25">
      <c r="A1011" t="s">
        <v>241</v>
      </c>
      <c r="B1011" s="1">
        <v>44620</v>
      </c>
      <c r="C1011" t="s">
        <v>897</v>
      </c>
      <c r="D1011" t="s">
        <v>898</v>
      </c>
      <c r="E1011" s="4">
        <v>-2450900</v>
      </c>
      <c r="F1011" t="s">
        <v>567</v>
      </c>
      <c r="G1011" t="s">
        <v>511</v>
      </c>
      <c r="H1011" t="s">
        <v>331</v>
      </c>
      <c r="I1011" t="s">
        <v>332</v>
      </c>
      <c r="J1011" t="s">
        <v>899</v>
      </c>
      <c r="L1011" t="s">
        <v>331</v>
      </c>
      <c r="M1011" t="s">
        <v>332</v>
      </c>
      <c r="N1011" t="s">
        <v>573</v>
      </c>
    </row>
    <row r="1012" spans="1:14" hidden="1" x14ac:dyDescent="0.25">
      <c r="A1012" t="s">
        <v>241</v>
      </c>
      <c r="B1012" s="1">
        <v>44620</v>
      </c>
      <c r="C1012" t="s">
        <v>1195</v>
      </c>
      <c r="D1012" t="s">
        <v>1196</v>
      </c>
      <c r="E1012" s="4">
        <v>-77020.44</v>
      </c>
      <c r="F1012" t="s">
        <v>567</v>
      </c>
      <c r="G1012" t="s">
        <v>511</v>
      </c>
      <c r="H1012" t="s">
        <v>331</v>
      </c>
      <c r="I1012" t="s">
        <v>332</v>
      </c>
      <c r="J1012" t="s">
        <v>899</v>
      </c>
      <c r="L1012" t="s">
        <v>331</v>
      </c>
      <c r="M1012" t="s">
        <v>332</v>
      </c>
      <c r="N1012" t="s">
        <v>573</v>
      </c>
    </row>
    <row r="1013" spans="1:14" hidden="1" x14ac:dyDescent="0.25">
      <c r="A1013" t="s">
        <v>241</v>
      </c>
      <c r="B1013" s="1">
        <v>44620</v>
      </c>
      <c r="C1013" t="s">
        <v>1197</v>
      </c>
      <c r="D1013" t="s">
        <v>1198</v>
      </c>
      <c r="E1013" s="4">
        <v>-27000</v>
      </c>
      <c r="F1013" t="s">
        <v>567</v>
      </c>
      <c r="G1013" t="s">
        <v>511</v>
      </c>
      <c r="H1013" t="s">
        <v>331</v>
      </c>
      <c r="I1013" t="s">
        <v>332</v>
      </c>
      <c r="J1013" t="s">
        <v>899</v>
      </c>
      <c r="L1013" t="s">
        <v>331</v>
      </c>
      <c r="M1013" t="s">
        <v>332</v>
      </c>
      <c r="N1013" t="s">
        <v>573</v>
      </c>
    </row>
    <row r="1014" spans="1:14" hidden="1" x14ac:dyDescent="0.25">
      <c r="A1014" t="s">
        <v>241</v>
      </c>
      <c r="B1014" s="1">
        <v>44620</v>
      </c>
      <c r="C1014" t="s">
        <v>145</v>
      </c>
      <c r="D1014" t="s">
        <v>1199</v>
      </c>
      <c r="E1014" s="4">
        <v>-630595</v>
      </c>
      <c r="F1014" t="s">
        <v>567</v>
      </c>
      <c r="G1014" t="s">
        <v>511</v>
      </c>
      <c r="H1014" t="s">
        <v>338</v>
      </c>
      <c r="I1014" t="s">
        <v>136</v>
      </c>
      <c r="J1014" t="s">
        <v>655</v>
      </c>
      <c r="L1014" t="s">
        <v>338</v>
      </c>
      <c r="M1014" t="s">
        <v>136</v>
      </c>
      <c r="N1014" t="s">
        <v>573</v>
      </c>
    </row>
    <row r="1015" spans="1:14" hidden="1" x14ac:dyDescent="0.25">
      <c r="A1015" t="s">
        <v>241</v>
      </c>
      <c r="B1015" s="1">
        <v>44620</v>
      </c>
      <c r="C1015" t="s">
        <v>1200</v>
      </c>
      <c r="D1015" t="s">
        <v>1201</v>
      </c>
      <c r="E1015" s="4">
        <v>-17571</v>
      </c>
      <c r="F1015" t="s">
        <v>567</v>
      </c>
      <c r="G1015" t="s">
        <v>511</v>
      </c>
      <c r="H1015" t="s">
        <v>331</v>
      </c>
      <c r="I1015" t="s">
        <v>332</v>
      </c>
      <c r="J1015" t="s">
        <v>899</v>
      </c>
      <c r="L1015" t="s">
        <v>331</v>
      </c>
      <c r="M1015" t="s">
        <v>332</v>
      </c>
      <c r="N1015" t="s">
        <v>573</v>
      </c>
    </row>
    <row r="1016" spans="1:14" hidden="1" x14ac:dyDescent="0.25">
      <c r="A1016" t="s">
        <v>241</v>
      </c>
      <c r="B1016" s="1">
        <v>44620</v>
      </c>
      <c r="C1016" t="s">
        <v>902</v>
      </c>
      <c r="D1016" t="s">
        <v>903</v>
      </c>
      <c r="E1016" s="4">
        <v>-121131.1</v>
      </c>
      <c r="F1016" t="s">
        <v>567</v>
      </c>
      <c r="G1016" t="s">
        <v>511</v>
      </c>
      <c r="H1016" t="s">
        <v>328</v>
      </c>
      <c r="I1016" t="s">
        <v>329</v>
      </c>
      <c r="J1016" t="s">
        <v>904</v>
      </c>
      <c r="L1016" t="s">
        <v>328</v>
      </c>
      <c r="M1016" t="s">
        <v>329</v>
      </c>
      <c r="N1016" t="s">
        <v>573</v>
      </c>
    </row>
    <row r="1017" spans="1:14" hidden="1" x14ac:dyDescent="0.25">
      <c r="A1017" t="s">
        <v>241</v>
      </c>
      <c r="B1017" s="1">
        <v>44620</v>
      </c>
      <c r="C1017" t="s">
        <v>905</v>
      </c>
      <c r="D1017" t="s">
        <v>906</v>
      </c>
      <c r="E1017" s="4">
        <v>-251322.11</v>
      </c>
      <c r="F1017" t="s">
        <v>567</v>
      </c>
      <c r="G1017" t="s">
        <v>511</v>
      </c>
      <c r="H1017" t="s">
        <v>328</v>
      </c>
      <c r="I1017" t="s">
        <v>329</v>
      </c>
      <c r="J1017" t="s">
        <v>904</v>
      </c>
      <c r="L1017" t="s">
        <v>328</v>
      </c>
      <c r="M1017" t="s">
        <v>329</v>
      </c>
      <c r="N1017" t="s">
        <v>573</v>
      </c>
    </row>
    <row r="1018" spans="1:14" hidden="1" x14ac:dyDescent="0.25">
      <c r="A1018" t="s">
        <v>241</v>
      </c>
      <c r="B1018" s="1">
        <v>44620</v>
      </c>
      <c r="C1018" t="s">
        <v>907</v>
      </c>
      <c r="D1018" t="s">
        <v>908</v>
      </c>
      <c r="E1018" s="4">
        <v>-40731.19</v>
      </c>
      <c r="F1018" t="s">
        <v>567</v>
      </c>
      <c r="G1018" t="s">
        <v>511</v>
      </c>
      <c r="H1018" t="s">
        <v>328</v>
      </c>
      <c r="I1018" t="s">
        <v>329</v>
      </c>
      <c r="J1018" t="s">
        <v>904</v>
      </c>
      <c r="L1018" t="s">
        <v>328</v>
      </c>
      <c r="M1018" t="s">
        <v>329</v>
      </c>
      <c r="N1018" t="s">
        <v>573</v>
      </c>
    </row>
    <row r="1019" spans="1:14" hidden="1" x14ac:dyDescent="0.25">
      <c r="A1019" t="s">
        <v>241</v>
      </c>
      <c r="B1019" s="1">
        <v>44620</v>
      </c>
      <c r="C1019" t="s">
        <v>909</v>
      </c>
      <c r="D1019" t="s">
        <v>910</v>
      </c>
      <c r="E1019" s="4">
        <v>-2737.0299999999943</v>
      </c>
      <c r="F1019" t="s">
        <v>567</v>
      </c>
      <c r="G1019" t="s">
        <v>511</v>
      </c>
      <c r="H1019" t="s">
        <v>328</v>
      </c>
      <c r="I1019" t="s">
        <v>329</v>
      </c>
      <c r="J1019" t="s">
        <v>904</v>
      </c>
      <c r="L1019" t="s">
        <v>328</v>
      </c>
      <c r="M1019" t="s">
        <v>329</v>
      </c>
      <c r="N1019" t="s">
        <v>573</v>
      </c>
    </row>
    <row r="1020" spans="1:14" hidden="1" x14ac:dyDescent="0.25">
      <c r="A1020" t="s">
        <v>241</v>
      </c>
      <c r="B1020" s="1">
        <v>44620</v>
      </c>
      <c r="C1020" t="s">
        <v>913</v>
      </c>
      <c r="D1020" t="s">
        <v>914</v>
      </c>
      <c r="E1020" s="4">
        <v>-120389.22</v>
      </c>
      <c r="F1020" t="s">
        <v>567</v>
      </c>
      <c r="G1020" t="s">
        <v>511</v>
      </c>
      <c r="H1020" t="s">
        <v>340</v>
      </c>
      <c r="I1020" t="s">
        <v>341</v>
      </c>
      <c r="J1020" t="s">
        <v>667</v>
      </c>
      <c r="L1020" t="s">
        <v>340</v>
      </c>
      <c r="M1020" t="s">
        <v>341</v>
      </c>
      <c r="N1020" t="s">
        <v>573</v>
      </c>
    </row>
    <row r="1021" spans="1:14" hidden="1" x14ac:dyDescent="0.25">
      <c r="A1021" t="s">
        <v>241</v>
      </c>
      <c r="B1021" s="1">
        <v>44620</v>
      </c>
      <c r="C1021" t="s">
        <v>921</v>
      </c>
      <c r="D1021" t="s">
        <v>922</v>
      </c>
      <c r="E1021" s="4">
        <v>-62708.980000000032</v>
      </c>
      <c r="F1021" t="s">
        <v>567</v>
      </c>
      <c r="G1021" t="s">
        <v>511</v>
      </c>
      <c r="H1021" t="s">
        <v>333</v>
      </c>
      <c r="I1021" t="s">
        <v>335</v>
      </c>
      <c r="J1021" t="s">
        <v>923</v>
      </c>
      <c r="L1021" t="s">
        <v>333</v>
      </c>
      <c r="M1021" t="s">
        <v>335</v>
      </c>
      <c r="N1021" t="s">
        <v>573</v>
      </c>
    </row>
    <row r="1022" spans="1:14" hidden="1" x14ac:dyDescent="0.25">
      <c r="A1022" t="s">
        <v>241</v>
      </c>
      <c r="B1022" s="1">
        <v>44620</v>
      </c>
      <c r="C1022" t="s">
        <v>110</v>
      </c>
      <c r="D1022" t="s">
        <v>926</v>
      </c>
      <c r="E1022" s="4">
        <v>-212413.36</v>
      </c>
      <c r="F1022" t="s">
        <v>567</v>
      </c>
      <c r="G1022" t="s">
        <v>511</v>
      </c>
      <c r="H1022" t="s">
        <v>333</v>
      </c>
      <c r="I1022" t="s">
        <v>335</v>
      </c>
      <c r="J1022" t="s">
        <v>923</v>
      </c>
      <c r="L1022" t="s">
        <v>333</v>
      </c>
      <c r="M1022" t="s">
        <v>335</v>
      </c>
      <c r="N1022" t="s">
        <v>573</v>
      </c>
    </row>
    <row r="1023" spans="1:14" hidden="1" x14ac:dyDescent="0.25">
      <c r="A1023" t="s">
        <v>241</v>
      </c>
      <c r="B1023" s="1">
        <v>44620</v>
      </c>
      <c r="C1023" t="s">
        <v>929</v>
      </c>
      <c r="D1023" t="s">
        <v>930</v>
      </c>
      <c r="E1023" s="4">
        <v>-6056.3700000000135</v>
      </c>
      <c r="F1023" t="s">
        <v>567</v>
      </c>
      <c r="G1023" t="s">
        <v>511</v>
      </c>
      <c r="H1023" t="s">
        <v>333</v>
      </c>
      <c r="I1023" t="s">
        <v>335</v>
      </c>
      <c r="J1023" t="s">
        <v>923</v>
      </c>
      <c r="L1023" t="s">
        <v>333</v>
      </c>
      <c r="M1023" t="s">
        <v>335</v>
      </c>
      <c r="N1023" t="s">
        <v>573</v>
      </c>
    </row>
    <row r="1024" spans="1:14" hidden="1" x14ac:dyDescent="0.25">
      <c r="A1024" t="s">
        <v>241</v>
      </c>
      <c r="B1024" s="1">
        <v>44620</v>
      </c>
      <c r="C1024" t="s">
        <v>112</v>
      </c>
      <c r="D1024" t="s">
        <v>937</v>
      </c>
      <c r="E1024" s="4">
        <v>-700000</v>
      </c>
      <c r="F1024" t="s">
        <v>567</v>
      </c>
      <c r="G1024" t="s">
        <v>511</v>
      </c>
      <c r="H1024" t="s">
        <v>333</v>
      </c>
      <c r="I1024" t="s">
        <v>335</v>
      </c>
      <c r="J1024" t="s">
        <v>923</v>
      </c>
      <c r="L1024" t="s">
        <v>333</v>
      </c>
      <c r="M1024" t="s">
        <v>335</v>
      </c>
      <c r="N1024" t="s">
        <v>573</v>
      </c>
    </row>
    <row r="1025" spans="1:14" hidden="1" x14ac:dyDescent="0.25">
      <c r="A1025" t="s">
        <v>241</v>
      </c>
      <c r="B1025" s="1">
        <v>44620</v>
      </c>
      <c r="C1025" t="s">
        <v>115</v>
      </c>
      <c r="D1025" t="s">
        <v>944</v>
      </c>
      <c r="E1025" s="4">
        <v>-229288.33000000002</v>
      </c>
      <c r="F1025" t="s">
        <v>567</v>
      </c>
      <c r="G1025" t="s">
        <v>511</v>
      </c>
      <c r="H1025" t="s">
        <v>333</v>
      </c>
      <c r="I1025" t="s">
        <v>335</v>
      </c>
      <c r="J1025" t="s">
        <v>923</v>
      </c>
      <c r="L1025" t="s">
        <v>333</v>
      </c>
      <c r="M1025" t="s">
        <v>335</v>
      </c>
      <c r="N1025" t="s">
        <v>573</v>
      </c>
    </row>
    <row r="1026" spans="1:14" hidden="1" x14ac:dyDescent="0.25">
      <c r="A1026" t="s">
        <v>241</v>
      </c>
      <c r="B1026" s="1">
        <v>44620</v>
      </c>
      <c r="C1026" t="s">
        <v>117</v>
      </c>
      <c r="D1026" t="s">
        <v>947</v>
      </c>
      <c r="E1026" s="4">
        <v>-95227.98000000001</v>
      </c>
      <c r="F1026" t="s">
        <v>567</v>
      </c>
      <c r="G1026" t="s">
        <v>511</v>
      </c>
      <c r="H1026" t="s">
        <v>333</v>
      </c>
      <c r="I1026" t="s">
        <v>335</v>
      </c>
      <c r="J1026" t="s">
        <v>923</v>
      </c>
      <c r="L1026" t="s">
        <v>333</v>
      </c>
      <c r="M1026" t="s">
        <v>335</v>
      </c>
      <c r="N1026" t="s">
        <v>573</v>
      </c>
    </row>
    <row r="1027" spans="1:14" hidden="1" x14ac:dyDescent="0.25">
      <c r="A1027" t="s">
        <v>241</v>
      </c>
      <c r="B1027" s="1">
        <v>44620</v>
      </c>
      <c r="C1027" t="s">
        <v>119</v>
      </c>
      <c r="D1027" t="s">
        <v>1202</v>
      </c>
      <c r="E1027" s="4">
        <v>-110275.99</v>
      </c>
      <c r="F1027" t="s">
        <v>567</v>
      </c>
      <c r="G1027" t="s">
        <v>511</v>
      </c>
      <c r="H1027" t="s">
        <v>333</v>
      </c>
      <c r="I1027" t="s">
        <v>335</v>
      </c>
      <c r="J1027" t="s">
        <v>923</v>
      </c>
      <c r="L1027" t="s">
        <v>333</v>
      </c>
      <c r="M1027" t="s">
        <v>335</v>
      </c>
      <c r="N1027" t="s">
        <v>573</v>
      </c>
    </row>
    <row r="1028" spans="1:14" hidden="1" x14ac:dyDescent="0.25">
      <c r="A1028" t="s">
        <v>241</v>
      </c>
      <c r="B1028" s="1">
        <v>44620</v>
      </c>
      <c r="C1028" t="s">
        <v>121</v>
      </c>
      <c r="D1028" t="s">
        <v>1203</v>
      </c>
      <c r="E1028" s="4">
        <v>-2423509.5699999998</v>
      </c>
      <c r="F1028" t="s">
        <v>567</v>
      </c>
      <c r="G1028" t="s">
        <v>511</v>
      </c>
      <c r="H1028" t="s">
        <v>333</v>
      </c>
      <c r="I1028" t="s">
        <v>335</v>
      </c>
      <c r="J1028" t="s">
        <v>923</v>
      </c>
      <c r="L1028" t="s">
        <v>333</v>
      </c>
      <c r="M1028" t="s">
        <v>335</v>
      </c>
      <c r="N1028" t="s">
        <v>573</v>
      </c>
    </row>
    <row r="1029" spans="1:14" hidden="1" x14ac:dyDescent="0.25">
      <c r="A1029" t="s">
        <v>241</v>
      </c>
      <c r="B1029" s="1">
        <v>44620</v>
      </c>
      <c r="C1029" t="s">
        <v>965</v>
      </c>
      <c r="D1029" t="s">
        <v>966</v>
      </c>
      <c r="E1029" s="4">
        <v>-79166.570000000123</v>
      </c>
      <c r="F1029" t="s">
        <v>567</v>
      </c>
      <c r="G1029" t="s">
        <v>511</v>
      </c>
      <c r="H1029" t="s">
        <v>333</v>
      </c>
      <c r="I1029" t="s">
        <v>335</v>
      </c>
      <c r="J1029" t="s">
        <v>923</v>
      </c>
      <c r="L1029" t="s">
        <v>333</v>
      </c>
      <c r="M1029" t="s">
        <v>335</v>
      </c>
      <c r="N1029" t="s">
        <v>573</v>
      </c>
    </row>
    <row r="1030" spans="1:14" hidden="1" x14ac:dyDescent="0.25">
      <c r="A1030" t="s">
        <v>241</v>
      </c>
      <c r="B1030" s="1">
        <v>44620</v>
      </c>
      <c r="C1030" t="s">
        <v>123</v>
      </c>
      <c r="D1030" t="s">
        <v>1204</v>
      </c>
      <c r="E1030" s="4">
        <v>-83550</v>
      </c>
      <c r="F1030" t="s">
        <v>567</v>
      </c>
      <c r="G1030" t="s">
        <v>511</v>
      </c>
      <c r="H1030" t="s">
        <v>333</v>
      </c>
      <c r="I1030" t="s">
        <v>335</v>
      </c>
      <c r="J1030" t="s">
        <v>923</v>
      </c>
      <c r="L1030" t="s">
        <v>333</v>
      </c>
      <c r="M1030" t="s">
        <v>449</v>
      </c>
      <c r="N1030" t="s">
        <v>573</v>
      </c>
    </row>
    <row r="1031" spans="1:14" hidden="1" x14ac:dyDescent="0.25">
      <c r="A1031" t="s">
        <v>241</v>
      </c>
      <c r="B1031" s="1">
        <v>44620</v>
      </c>
      <c r="C1031" t="s">
        <v>975</v>
      </c>
      <c r="D1031" t="s">
        <v>976</v>
      </c>
      <c r="E1031" s="4">
        <v>-519030.34000000032</v>
      </c>
      <c r="F1031" t="s">
        <v>567</v>
      </c>
      <c r="G1031" t="s">
        <v>511</v>
      </c>
      <c r="H1031" t="s">
        <v>342</v>
      </c>
      <c r="I1031" t="s">
        <v>343</v>
      </c>
      <c r="J1031" t="s">
        <v>725</v>
      </c>
      <c r="L1031" t="s">
        <v>342</v>
      </c>
      <c r="M1031" t="s">
        <v>343</v>
      </c>
      <c r="N1031" t="s">
        <v>573</v>
      </c>
    </row>
    <row r="1032" spans="1:14" hidden="1" x14ac:dyDescent="0.25">
      <c r="A1032" t="s">
        <v>241</v>
      </c>
      <c r="B1032" s="1">
        <v>44620</v>
      </c>
      <c r="C1032" t="s">
        <v>983</v>
      </c>
      <c r="D1032" t="s">
        <v>984</v>
      </c>
      <c r="E1032" s="4">
        <v>-14210.56</v>
      </c>
      <c r="F1032" t="s">
        <v>567</v>
      </c>
      <c r="G1032" t="s">
        <v>511</v>
      </c>
      <c r="H1032" t="s">
        <v>342</v>
      </c>
      <c r="I1032" t="s">
        <v>343</v>
      </c>
      <c r="J1032" t="s">
        <v>725</v>
      </c>
      <c r="L1032" t="s">
        <v>342</v>
      </c>
      <c r="M1032" t="s">
        <v>343</v>
      </c>
      <c r="N1032" t="s">
        <v>573</v>
      </c>
    </row>
    <row r="1033" spans="1:14" hidden="1" x14ac:dyDescent="0.25">
      <c r="A1033" t="s">
        <v>241</v>
      </c>
      <c r="B1033" s="1">
        <v>44620</v>
      </c>
      <c r="C1033" t="s">
        <v>995</v>
      </c>
      <c r="D1033" t="s">
        <v>996</v>
      </c>
      <c r="E1033" s="4">
        <v>-140362.99999999997</v>
      </c>
      <c r="F1033" t="s">
        <v>567</v>
      </c>
      <c r="G1033" t="s">
        <v>511</v>
      </c>
      <c r="H1033" t="s">
        <v>352</v>
      </c>
      <c r="I1033" t="s">
        <v>353</v>
      </c>
      <c r="J1033" t="s">
        <v>746</v>
      </c>
      <c r="L1033" t="s">
        <v>352</v>
      </c>
      <c r="M1033" t="s">
        <v>349</v>
      </c>
      <c r="N1033" t="s">
        <v>573</v>
      </c>
    </row>
    <row r="1034" spans="1:14" hidden="1" x14ac:dyDescent="0.25">
      <c r="A1034" t="s">
        <v>241</v>
      </c>
      <c r="B1034" s="1">
        <v>44620</v>
      </c>
      <c r="C1034" t="s">
        <v>1003</v>
      </c>
      <c r="D1034" t="s">
        <v>1004</v>
      </c>
      <c r="E1034" s="4">
        <v>-93370.430000000008</v>
      </c>
      <c r="F1034" t="s">
        <v>567</v>
      </c>
      <c r="G1034" t="s">
        <v>511</v>
      </c>
      <c r="H1034" t="s">
        <v>348</v>
      </c>
      <c r="I1034" t="s">
        <v>349</v>
      </c>
      <c r="J1034" t="s">
        <v>746</v>
      </c>
      <c r="L1034" t="s">
        <v>348</v>
      </c>
      <c r="M1034" t="s">
        <v>349</v>
      </c>
      <c r="N1034" t="s">
        <v>573</v>
      </c>
    </row>
    <row r="1035" spans="1:14" hidden="1" x14ac:dyDescent="0.25">
      <c r="A1035" t="s">
        <v>241</v>
      </c>
      <c r="B1035" s="1">
        <v>44620</v>
      </c>
      <c r="C1035" t="s">
        <v>1015</v>
      </c>
      <c r="D1035" t="s">
        <v>1016</v>
      </c>
      <c r="E1035" s="4">
        <v>-4196.590000000002</v>
      </c>
      <c r="F1035" t="s">
        <v>567</v>
      </c>
      <c r="G1035" t="s">
        <v>511</v>
      </c>
      <c r="H1035" t="s">
        <v>348</v>
      </c>
      <c r="I1035" t="s">
        <v>349</v>
      </c>
      <c r="J1035" t="s">
        <v>746</v>
      </c>
      <c r="L1035" t="s">
        <v>348</v>
      </c>
      <c r="M1035" t="s">
        <v>349</v>
      </c>
      <c r="N1035" t="s">
        <v>573</v>
      </c>
    </row>
    <row r="1036" spans="1:14" hidden="1" x14ac:dyDescent="0.25">
      <c r="A1036" t="s">
        <v>241</v>
      </c>
      <c r="B1036" s="1">
        <v>44620</v>
      </c>
      <c r="C1036" t="s">
        <v>1019</v>
      </c>
      <c r="D1036" t="s">
        <v>1020</v>
      </c>
      <c r="E1036" s="4">
        <v>-720.00000000004275</v>
      </c>
      <c r="F1036" t="s">
        <v>567</v>
      </c>
      <c r="G1036" t="s">
        <v>511</v>
      </c>
      <c r="H1036" t="s">
        <v>348</v>
      </c>
      <c r="I1036" t="s">
        <v>349</v>
      </c>
      <c r="J1036" t="s">
        <v>746</v>
      </c>
      <c r="L1036" t="s">
        <v>348</v>
      </c>
      <c r="M1036" t="s">
        <v>349</v>
      </c>
      <c r="N1036" t="s">
        <v>573</v>
      </c>
    </row>
    <row r="1037" spans="1:14" hidden="1" x14ac:dyDescent="0.25">
      <c r="A1037" t="s">
        <v>241</v>
      </c>
      <c r="B1037" s="1">
        <v>44620</v>
      </c>
      <c r="C1037" t="s">
        <v>1023</v>
      </c>
      <c r="D1037" t="s">
        <v>1024</v>
      </c>
      <c r="E1037" s="4">
        <v>-7280.0000000000009</v>
      </c>
      <c r="F1037" t="s">
        <v>567</v>
      </c>
      <c r="G1037" t="s">
        <v>511</v>
      </c>
      <c r="H1037" t="s">
        <v>348</v>
      </c>
      <c r="I1037" t="s">
        <v>349</v>
      </c>
      <c r="J1037" t="s">
        <v>746</v>
      </c>
      <c r="L1037" t="s">
        <v>348</v>
      </c>
      <c r="M1037" t="s">
        <v>349</v>
      </c>
      <c r="N1037" t="s">
        <v>573</v>
      </c>
    </row>
    <row r="1038" spans="1:14" hidden="1" x14ac:dyDescent="0.25">
      <c r="A1038" t="s">
        <v>241</v>
      </c>
      <c r="B1038" s="1">
        <v>44620</v>
      </c>
      <c r="C1038" t="s">
        <v>1207</v>
      </c>
      <c r="D1038" t="s">
        <v>1208</v>
      </c>
      <c r="E1038" s="4">
        <v>-21.000000000014552</v>
      </c>
      <c r="F1038" t="s">
        <v>567</v>
      </c>
      <c r="G1038" t="s">
        <v>511</v>
      </c>
      <c r="H1038" t="s">
        <v>348</v>
      </c>
      <c r="I1038" t="s">
        <v>349</v>
      </c>
      <c r="J1038" t="s">
        <v>746</v>
      </c>
      <c r="L1038" t="s">
        <v>348</v>
      </c>
      <c r="M1038" t="s">
        <v>349</v>
      </c>
      <c r="N1038" t="s">
        <v>573</v>
      </c>
    </row>
    <row r="1039" spans="1:14" hidden="1" x14ac:dyDescent="0.25">
      <c r="A1039" t="s">
        <v>241</v>
      </c>
      <c r="B1039" s="1">
        <v>44620</v>
      </c>
      <c r="C1039" t="s">
        <v>1033</v>
      </c>
      <c r="D1039" t="s">
        <v>1034</v>
      </c>
      <c r="E1039" s="4">
        <v>-252845.84999999998</v>
      </c>
      <c r="F1039" t="s">
        <v>567</v>
      </c>
      <c r="G1039" t="s">
        <v>511</v>
      </c>
      <c r="H1039" t="s">
        <v>348</v>
      </c>
      <c r="I1039" t="s">
        <v>349</v>
      </c>
      <c r="J1039" t="s">
        <v>667</v>
      </c>
      <c r="L1039" t="s">
        <v>340</v>
      </c>
      <c r="M1039" t="s">
        <v>349</v>
      </c>
      <c r="N1039" t="s">
        <v>573</v>
      </c>
    </row>
    <row r="1040" spans="1:14" hidden="1" x14ac:dyDescent="0.25">
      <c r="A1040" t="s">
        <v>241</v>
      </c>
      <c r="B1040" s="1">
        <v>44620</v>
      </c>
      <c r="C1040" t="s">
        <v>1209</v>
      </c>
      <c r="D1040" t="s">
        <v>1210</v>
      </c>
      <c r="E1040" s="4">
        <v>-63391.119999999995</v>
      </c>
      <c r="F1040" t="s">
        <v>567</v>
      </c>
      <c r="G1040" t="s">
        <v>511</v>
      </c>
      <c r="H1040" t="s">
        <v>348</v>
      </c>
      <c r="I1040" t="s">
        <v>349</v>
      </c>
      <c r="J1040" t="s">
        <v>746</v>
      </c>
      <c r="L1040" t="s">
        <v>348</v>
      </c>
      <c r="M1040" t="s">
        <v>349</v>
      </c>
      <c r="N1040" t="s">
        <v>573</v>
      </c>
    </row>
    <row r="1041" spans="1:14" hidden="1" x14ac:dyDescent="0.25">
      <c r="A1041" t="s">
        <v>241</v>
      </c>
      <c r="B1041" s="1">
        <v>44620</v>
      </c>
      <c r="C1041" t="s">
        <v>1230</v>
      </c>
      <c r="D1041" t="s">
        <v>1231</v>
      </c>
      <c r="E1041" s="4">
        <v>-17903.579999999958</v>
      </c>
      <c r="F1041" t="s">
        <v>567</v>
      </c>
      <c r="G1041" t="s">
        <v>511</v>
      </c>
      <c r="H1041" t="s">
        <v>355</v>
      </c>
      <c r="I1041" t="s">
        <v>356</v>
      </c>
      <c r="J1041" t="s">
        <v>689</v>
      </c>
      <c r="L1041" t="s">
        <v>716</v>
      </c>
      <c r="M1041" t="s">
        <v>356</v>
      </c>
      <c r="N1041" t="s">
        <v>573</v>
      </c>
    </row>
    <row r="1042" spans="1:14" hidden="1" x14ac:dyDescent="0.25">
      <c r="A1042" t="s">
        <v>241</v>
      </c>
      <c r="B1042" s="1">
        <v>44620</v>
      </c>
      <c r="C1042" t="s">
        <v>1050</v>
      </c>
      <c r="D1042" t="s">
        <v>1051</v>
      </c>
      <c r="E1042" s="4">
        <v>-34417.909999999967</v>
      </c>
      <c r="F1042" t="s">
        <v>567</v>
      </c>
      <c r="G1042" t="s">
        <v>511</v>
      </c>
      <c r="H1042" t="s">
        <v>355</v>
      </c>
      <c r="I1042" t="s">
        <v>356</v>
      </c>
      <c r="J1042" t="s">
        <v>689</v>
      </c>
      <c r="L1042" t="s">
        <v>348</v>
      </c>
      <c r="M1042" t="s">
        <v>356</v>
      </c>
      <c r="N1042" t="s">
        <v>573</v>
      </c>
    </row>
    <row r="1043" spans="1:14" hidden="1" x14ac:dyDescent="0.25">
      <c r="A1043" t="s">
        <v>241</v>
      </c>
      <c r="B1043" s="1">
        <v>44620</v>
      </c>
      <c r="C1043" t="s">
        <v>1054</v>
      </c>
      <c r="D1043" t="s">
        <v>1055</v>
      </c>
      <c r="E1043" s="4">
        <v>-3538.6100000000015</v>
      </c>
      <c r="F1043" t="s">
        <v>567</v>
      </c>
      <c r="G1043" t="s">
        <v>511</v>
      </c>
      <c r="H1043" t="s">
        <v>355</v>
      </c>
      <c r="I1043" t="s">
        <v>356</v>
      </c>
      <c r="J1043" t="s">
        <v>689</v>
      </c>
      <c r="L1043" t="s">
        <v>355</v>
      </c>
      <c r="M1043" t="s">
        <v>356</v>
      </c>
      <c r="N1043" t="s">
        <v>573</v>
      </c>
    </row>
    <row r="1044" spans="1:14" hidden="1" x14ac:dyDescent="0.25">
      <c r="A1044" t="s">
        <v>241</v>
      </c>
      <c r="B1044" s="1">
        <v>44620</v>
      </c>
      <c r="C1044" t="s">
        <v>1211</v>
      </c>
      <c r="D1044" t="s">
        <v>1212</v>
      </c>
      <c r="E1044" s="4">
        <v>-267.07</v>
      </c>
      <c r="F1044" t="s">
        <v>567</v>
      </c>
      <c r="G1044" t="s">
        <v>511</v>
      </c>
      <c r="H1044" t="s">
        <v>355</v>
      </c>
      <c r="I1044" t="s">
        <v>356</v>
      </c>
      <c r="J1044" t="s">
        <v>746</v>
      </c>
      <c r="L1044" t="s">
        <v>348</v>
      </c>
      <c r="M1044" t="s">
        <v>356</v>
      </c>
      <c r="N1044" t="s">
        <v>573</v>
      </c>
    </row>
    <row r="1045" spans="1:14" hidden="1" x14ac:dyDescent="0.25">
      <c r="A1045" t="s">
        <v>241</v>
      </c>
      <c r="B1045" s="1">
        <v>44620</v>
      </c>
      <c r="C1045" t="s">
        <v>1060</v>
      </c>
      <c r="D1045" t="s">
        <v>1061</v>
      </c>
      <c r="E1045" s="4">
        <v>-0.39000000003557034</v>
      </c>
      <c r="F1045" t="s">
        <v>567</v>
      </c>
      <c r="G1045" t="s">
        <v>511</v>
      </c>
      <c r="H1045" t="s">
        <v>355</v>
      </c>
      <c r="I1045" t="s">
        <v>356</v>
      </c>
      <c r="J1045" t="s">
        <v>689</v>
      </c>
      <c r="L1045" t="s">
        <v>355</v>
      </c>
      <c r="M1045" t="s">
        <v>356</v>
      </c>
      <c r="N1045" t="s">
        <v>573</v>
      </c>
    </row>
    <row r="1046" spans="1:14" hidden="1" x14ac:dyDescent="0.25">
      <c r="A1046" t="s">
        <v>241</v>
      </c>
      <c r="B1046" s="1">
        <v>44620</v>
      </c>
      <c r="C1046" t="s">
        <v>1064</v>
      </c>
      <c r="D1046" t="s">
        <v>1065</v>
      </c>
      <c r="E1046" s="4">
        <v>-2.2799999999999727</v>
      </c>
      <c r="F1046" t="s">
        <v>567</v>
      </c>
      <c r="G1046" t="s">
        <v>511</v>
      </c>
      <c r="H1046" t="s">
        <v>355</v>
      </c>
      <c r="I1046" t="s">
        <v>356</v>
      </c>
      <c r="J1046" t="s">
        <v>746</v>
      </c>
      <c r="L1046" t="s">
        <v>348</v>
      </c>
      <c r="M1046" t="s">
        <v>356</v>
      </c>
      <c r="N1046" t="s">
        <v>573</v>
      </c>
    </row>
    <row r="1047" spans="1:14" hidden="1" x14ac:dyDescent="0.25">
      <c r="A1047" t="s">
        <v>241</v>
      </c>
      <c r="B1047" s="1">
        <v>44620</v>
      </c>
      <c r="C1047" t="s">
        <v>1072</v>
      </c>
      <c r="D1047" t="s">
        <v>1073</v>
      </c>
      <c r="E1047" s="4">
        <v>-30002.470000000005</v>
      </c>
      <c r="F1047" t="s">
        <v>567</v>
      </c>
      <c r="G1047" t="s">
        <v>511</v>
      </c>
      <c r="H1047" t="s">
        <v>348</v>
      </c>
      <c r="I1047" t="s">
        <v>349</v>
      </c>
      <c r="J1047" t="s">
        <v>746</v>
      </c>
      <c r="L1047" t="s">
        <v>348</v>
      </c>
      <c r="M1047" t="s">
        <v>453</v>
      </c>
      <c r="N1047" t="s">
        <v>573</v>
      </c>
    </row>
    <row r="1048" spans="1:14" hidden="1" x14ac:dyDescent="0.25">
      <c r="A1048" t="s">
        <v>241</v>
      </c>
      <c r="B1048" s="1">
        <v>44620</v>
      </c>
      <c r="C1048" t="s">
        <v>1076</v>
      </c>
      <c r="D1048" t="s">
        <v>1077</v>
      </c>
      <c r="E1048" s="4">
        <v>-15691.84</v>
      </c>
      <c r="F1048" t="s">
        <v>567</v>
      </c>
      <c r="G1048" t="s">
        <v>511</v>
      </c>
      <c r="H1048" t="s">
        <v>348</v>
      </c>
      <c r="I1048" t="s">
        <v>349</v>
      </c>
      <c r="J1048" t="s">
        <v>746</v>
      </c>
      <c r="L1048" t="s">
        <v>348</v>
      </c>
      <c r="M1048" t="s">
        <v>453</v>
      </c>
      <c r="N1048" t="s">
        <v>573</v>
      </c>
    </row>
    <row r="1049" spans="1:14" hidden="1" x14ac:dyDescent="0.25">
      <c r="A1049" t="s">
        <v>241</v>
      </c>
      <c r="B1049" s="1">
        <v>44620</v>
      </c>
      <c r="C1049" t="s">
        <v>1234</v>
      </c>
      <c r="D1049" t="s">
        <v>1235</v>
      </c>
      <c r="E1049" s="4">
        <v>-3.4000000000000909</v>
      </c>
      <c r="F1049" t="s">
        <v>567</v>
      </c>
      <c r="G1049" t="s">
        <v>511</v>
      </c>
      <c r="H1049" t="s">
        <v>348</v>
      </c>
      <c r="I1049" t="s">
        <v>349</v>
      </c>
      <c r="J1049" t="s">
        <v>746</v>
      </c>
      <c r="L1049" t="s">
        <v>348</v>
      </c>
      <c r="M1049" t="s">
        <v>453</v>
      </c>
      <c r="N1049" t="s">
        <v>573</v>
      </c>
    </row>
    <row r="1050" spans="1:14" hidden="1" x14ac:dyDescent="0.25">
      <c r="A1050" t="s">
        <v>241</v>
      </c>
      <c r="B1050" s="1">
        <v>44620</v>
      </c>
      <c r="C1050" t="s">
        <v>1215</v>
      </c>
      <c r="D1050" t="s">
        <v>1216</v>
      </c>
      <c r="E1050" s="4">
        <v>-6.24</v>
      </c>
      <c r="F1050" t="s">
        <v>567</v>
      </c>
      <c r="G1050" t="s">
        <v>511</v>
      </c>
      <c r="H1050" t="s">
        <v>348</v>
      </c>
      <c r="I1050" t="s">
        <v>349</v>
      </c>
      <c r="J1050" t="s">
        <v>746</v>
      </c>
      <c r="L1050" t="s">
        <v>348</v>
      </c>
      <c r="M1050" t="s">
        <v>453</v>
      </c>
      <c r="N1050" t="s">
        <v>573</v>
      </c>
    </row>
    <row r="1051" spans="1:14" hidden="1" x14ac:dyDescent="0.25">
      <c r="A1051" t="s">
        <v>241</v>
      </c>
      <c r="B1051" s="1">
        <v>44620</v>
      </c>
      <c r="C1051" t="s">
        <v>1217</v>
      </c>
      <c r="D1051" t="s">
        <v>1218</v>
      </c>
      <c r="E1051" s="4">
        <v>-336.31</v>
      </c>
      <c r="F1051" t="s">
        <v>567</v>
      </c>
      <c r="G1051" t="s">
        <v>511</v>
      </c>
      <c r="H1051" t="s">
        <v>348</v>
      </c>
      <c r="I1051" t="s">
        <v>349</v>
      </c>
      <c r="J1051" t="s">
        <v>746</v>
      </c>
      <c r="L1051" t="s">
        <v>348</v>
      </c>
      <c r="M1051" t="s">
        <v>453</v>
      </c>
      <c r="N1051" t="s">
        <v>573</v>
      </c>
    </row>
    <row r="1052" spans="1:14" hidden="1" x14ac:dyDescent="0.25">
      <c r="A1052" t="s">
        <v>241</v>
      </c>
      <c r="B1052" s="1">
        <v>44620</v>
      </c>
      <c r="C1052" t="s">
        <v>1087</v>
      </c>
      <c r="D1052" t="s">
        <v>1088</v>
      </c>
      <c r="E1052" s="4">
        <v>-192.25</v>
      </c>
      <c r="F1052" t="s">
        <v>567</v>
      </c>
      <c r="G1052" t="s">
        <v>511</v>
      </c>
      <c r="H1052" t="s">
        <v>348</v>
      </c>
      <c r="I1052" t="s">
        <v>349</v>
      </c>
      <c r="J1052" t="s">
        <v>746</v>
      </c>
      <c r="L1052" t="s">
        <v>348</v>
      </c>
      <c r="M1052" t="s">
        <v>453</v>
      </c>
      <c r="N1052" t="s">
        <v>573</v>
      </c>
    </row>
    <row r="1053" spans="1:14" hidden="1" x14ac:dyDescent="0.25">
      <c r="A1053" t="s">
        <v>241</v>
      </c>
      <c r="B1053" s="1">
        <v>44620</v>
      </c>
      <c r="C1053" t="s">
        <v>1091</v>
      </c>
      <c r="D1053" t="s">
        <v>1092</v>
      </c>
      <c r="E1053" s="4">
        <v>-1036.75</v>
      </c>
      <c r="F1053" t="s">
        <v>567</v>
      </c>
      <c r="G1053" t="s">
        <v>511</v>
      </c>
      <c r="H1053" t="s">
        <v>348</v>
      </c>
      <c r="I1053" t="s">
        <v>349</v>
      </c>
      <c r="J1053" t="s">
        <v>746</v>
      </c>
      <c r="L1053" t="s">
        <v>348</v>
      </c>
      <c r="M1053" t="s">
        <v>453</v>
      </c>
      <c r="N1053" t="s">
        <v>573</v>
      </c>
    </row>
    <row r="1054" spans="1:14" hidden="1" x14ac:dyDescent="0.25">
      <c r="A1054" t="s">
        <v>241</v>
      </c>
      <c r="B1054" s="1">
        <v>44620</v>
      </c>
      <c r="C1054" t="s">
        <v>1095</v>
      </c>
      <c r="D1054" t="s">
        <v>1096</v>
      </c>
      <c r="E1054" s="4">
        <v>-188.94000000000011</v>
      </c>
      <c r="F1054" t="s">
        <v>567</v>
      </c>
      <c r="G1054" t="s">
        <v>511</v>
      </c>
      <c r="H1054" t="s">
        <v>348</v>
      </c>
      <c r="I1054" t="s">
        <v>349</v>
      </c>
      <c r="J1054" t="s">
        <v>746</v>
      </c>
      <c r="L1054" t="s">
        <v>348</v>
      </c>
      <c r="M1054" t="s">
        <v>453</v>
      </c>
      <c r="N1054" t="s">
        <v>573</v>
      </c>
    </row>
    <row r="1055" spans="1:14" hidden="1" x14ac:dyDescent="0.25">
      <c r="A1055" t="s">
        <v>241</v>
      </c>
      <c r="B1055" s="1">
        <v>44620</v>
      </c>
      <c r="C1055" t="s">
        <v>1099</v>
      </c>
      <c r="D1055" t="s">
        <v>1100</v>
      </c>
      <c r="E1055" s="4">
        <v>-152.17000000000007</v>
      </c>
      <c r="F1055" t="s">
        <v>567</v>
      </c>
      <c r="G1055" t="s">
        <v>511</v>
      </c>
      <c r="H1055" t="s">
        <v>348</v>
      </c>
      <c r="I1055" t="s">
        <v>349</v>
      </c>
      <c r="J1055" t="s">
        <v>746</v>
      </c>
      <c r="L1055" t="s">
        <v>348</v>
      </c>
      <c r="M1055" t="s">
        <v>453</v>
      </c>
      <c r="N1055" t="s">
        <v>573</v>
      </c>
    </row>
    <row r="1056" spans="1:14" hidden="1" x14ac:dyDescent="0.25">
      <c r="A1056" t="s">
        <v>241</v>
      </c>
      <c r="B1056" s="1">
        <v>44620</v>
      </c>
      <c r="C1056" t="s">
        <v>1103</v>
      </c>
      <c r="D1056" t="s">
        <v>1104</v>
      </c>
      <c r="E1056" s="4">
        <v>-887.10999999999945</v>
      </c>
      <c r="F1056" t="s">
        <v>567</v>
      </c>
      <c r="G1056" t="s">
        <v>511</v>
      </c>
      <c r="H1056" t="s">
        <v>348</v>
      </c>
      <c r="I1056" t="s">
        <v>349</v>
      </c>
      <c r="J1056" t="s">
        <v>746</v>
      </c>
      <c r="L1056" t="s">
        <v>348</v>
      </c>
      <c r="M1056" t="s">
        <v>453</v>
      </c>
      <c r="N1056" t="s">
        <v>573</v>
      </c>
    </row>
    <row r="1057" spans="1:14" hidden="1" x14ac:dyDescent="0.25">
      <c r="A1057" t="s">
        <v>241</v>
      </c>
      <c r="B1057" s="1">
        <v>44620</v>
      </c>
      <c r="C1057" t="s">
        <v>1107</v>
      </c>
      <c r="D1057" t="s">
        <v>1108</v>
      </c>
      <c r="E1057" s="4">
        <v>-453.61000000000013</v>
      </c>
      <c r="F1057" t="s">
        <v>567</v>
      </c>
      <c r="G1057" t="s">
        <v>511</v>
      </c>
      <c r="H1057" t="s">
        <v>348</v>
      </c>
      <c r="I1057" t="s">
        <v>349</v>
      </c>
      <c r="J1057" t="s">
        <v>746</v>
      </c>
      <c r="L1057" t="s">
        <v>348</v>
      </c>
      <c r="M1057" t="s">
        <v>453</v>
      </c>
      <c r="N1057" t="s">
        <v>573</v>
      </c>
    </row>
    <row r="1058" spans="1:14" hidden="1" x14ac:dyDescent="0.25">
      <c r="A1058" t="s">
        <v>241</v>
      </c>
      <c r="B1058" s="1">
        <v>44620</v>
      </c>
      <c r="C1058" t="s">
        <v>1109</v>
      </c>
      <c r="D1058" t="s">
        <v>1110</v>
      </c>
      <c r="E1058" s="4">
        <v>-314.84000000000015</v>
      </c>
      <c r="F1058" t="s">
        <v>567</v>
      </c>
      <c r="G1058" t="s">
        <v>511</v>
      </c>
      <c r="H1058" t="s">
        <v>348</v>
      </c>
      <c r="I1058" t="s">
        <v>349</v>
      </c>
      <c r="J1058" t="s">
        <v>746</v>
      </c>
      <c r="L1058" t="s">
        <v>348</v>
      </c>
      <c r="M1058" t="s">
        <v>453</v>
      </c>
      <c r="N1058" t="s">
        <v>573</v>
      </c>
    </row>
    <row r="1059" spans="1:14" hidden="1" x14ac:dyDescent="0.25">
      <c r="A1059" t="s">
        <v>241</v>
      </c>
      <c r="B1059" s="1">
        <v>44620</v>
      </c>
      <c r="C1059" t="s">
        <v>1115</v>
      </c>
      <c r="D1059" t="s">
        <v>1116</v>
      </c>
      <c r="E1059" s="4">
        <v>-127.75000000001921</v>
      </c>
      <c r="F1059" t="s">
        <v>567</v>
      </c>
      <c r="G1059" t="s">
        <v>511</v>
      </c>
      <c r="H1059" t="s">
        <v>348</v>
      </c>
      <c r="I1059" t="s">
        <v>349</v>
      </c>
      <c r="J1059" t="s">
        <v>746</v>
      </c>
      <c r="L1059" t="s">
        <v>348</v>
      </c>
      <c r="M1059" t="s">
        <v>453</v>
      </c>
      <c r="N1059" t="s">
        <v>573</v>
      </c>
    </row>
    <row r="1060" spans="1:14" hidden="1" x14ac:dyDescent="0.25">
      <c r="A1060" t="s">
        <v>241</v>
      </c>
      <c r="B1060" s="1">
        <v>44620</v>
      </c>
      <c r="C1060" t="s">
        <v>1219</v>
      </c>
      <c r="D1060" t="s">
        <v>1220</v>
      </c>
      <c r="E1060" s="4">
        <v>-842.31</v>
      </c>
      <c r="F1060" t="s">
        <v>567</v>
      </c>
      <c r="G1060" t="s">
        <v>511</v>
      </c>
      <c r="H1060" t="s">
        <v>348</v>
      </c>
      <c r="I1060" t="s">
        <v>349</v>
      </c>
      <c r="J1060" t="s">
        <v>746</v>
      </c>
      <c r="L1060" t="s">
        <v>348</v>
      </c>
      <c r="M1060" t="s">
        <v>453</v>
      </c>
      <c r="N1060" t="s">
        <v>573</v>
      </c>
    </row>
    <row r="1061" spans="1:14" hidden="1" x14ac:dyDescent="0.25">
      <c r="A1061" t="s">
        <v>241</v>
      </c>
      <c r="B1061" s="1">
        <v>44620</v>
      </c>
      <c r="C1061" t="s">
        <v>1119</v>
      </c>
      <c r="D1061" t="s">
        <v>1120</v>
      </c>
      <c r="E1061" s="4">
        <v>-20328.949999999993</v>
      </c>
      <c r="F1061" t="s">
        <v>567</v>
      </c>
      <c r="G1061" t="s">
        <v>511</v>
      </c>
      <c r="H1061" t="s">
        <v>348</v>
      </c>
      <c r="I1061" t="s">
        <v>349</v>
      </c>
      <c r="J1061" t="s">
        <v>684</v>
      </c>
      <c r="L1061" t="s">
        <v>1121</v>
      </c>
      <c r="M1061" t="s">
        <v>453</v>
      </c>
      <c r="N1061" t="s">
        <v>573</v>
      </c>
    </row>
    <row r="1062" spans="1:14" hidden="1" x14ac:dyDescent="0.25">
      <c r="A1062" t="s">
        <v>241</v>
      </c>
      <c r="B1062" s="1">
        <v>44620</v>
      </c>
      <c r="C1062" t="s">
        <v>1122</v>
      </c>
      <c r="D1062" t="s">
        <v>1123</v>
      </c>
      <c r="E1062" s="4">
        <v>-404.82000000000062</v>
      </c>
      <c r="F1062" t="s">
        <v>567</v>
      </c>
      <c r="G1062" t="s">
        <v>511</v>
      </c>
      <c r="H1062" t="s">
        <v>348</v>
      </c>
      <c r="I1062" t="s">
        <v>349</v>
      </c>
      <c r="J1062" t="s">
        <v>746</v>
      </c>
      <c r="L1062" t="s">
        <v>348</v>
      </c>
      <c r="M1062" t="s">
        <v>457</v>
      </c>
      <c r="N1062" t="s">
        <v>573</v>
      </c>
    </row>
    <row r="1063" spans="1:14" hidden="1" x14ac:dyDescent="0.25">
      <c r="A1063" t="s">
        <v>241</v>
      </c>
      <c r="B1063" s="1">
        <v>44620</v>
      </c>
      <c r="C1063" t="s">
        <v>1124</v>
      </c>
      <c r="D1063" t="s">
        <v>1125</v>
      </c>
      <c r="E1063" s="4">
        <v>-230549.41</v>
      </c>
      <c r="F1063" t="s">
        <v>567</v>
      </c>
      <c r="G1063" t="s">
        <v>511</v>
      </c>
      <c r="H1063" t="s">
        <v>348</v>
      </c>
      <c r="I1063" t="s">
        <v>349</v>
      </c>
      <c r="J1063" t="s">
        <v>746</v>
      </c>
      <c r="L1063" t="s">
        <v>348</v>
      </c>
      <c r="M1063" t="s">
        <v>457</v>
      </c>
      <c r="N1063" t="s">
        <v>573</v>
      </c>
    </row>
    <row r="1064" spans="1:14" hidden="1" x14ac:dyDescent="0.25">
      <c r="A1064" t="s">
        <v>241</v>
      </c>
      <c r="B1064" s="1">
        <v>44651</v>
      </c>
      <c r="C1064" t="s">
        <v>1084</v>
      </c>
      <c r="D1064" t="s">
        <v>1085</v>
      </c>
      <c r="E1064" s="4">
        <v>-6470</v>
      </c>
      <c r="F1064" t="s">
        <v>567</v>
      </c>
      <c r="G1064" t="s">
        <v>471</v>
      </c>
      <c r="H1064" t="s">
        <v>248</v>
      </c>
      <c r="I1064" t="s">
        <v>249</v>
      </c>
      <c r="J1064" t="s">
        <v>248</v>
      </c>
      <c r="K1064" t="s">
        <v>1086</v>
      </c>
      <c r="L1064" t="s">
        <v>372</v>
      </c>
      <c r="M1064" t="s">
        <v>373</v>
      </c>
      <c r="N1064" t="s">
        <v>488</v>
      </c>
    </row>
    <row r="1065" spans="1:14" hidden="1" x14ac:dyDescent="0.25">
      <c r="A1065" t="s">
        <v>241</v>
      </c>
      <c r="B1065" s="1">
        <v>44651</v>
      </c>
      <c r="C1065" t="s">
        <v>565</v>
      </c>
      <c r="D1065" t="s">
        <v>566</v>
      </c>
      <c r="E1065" s="4">
        <v>86170.109999999986</v>
      </c>
      <c r="F1065" t="s">
        <v>567</v>
      </c>
      <c r="G1065" t="s">
        <v>471</v>
      </c>
      <c r="H1065" t="s">
        <v>291</v>
      </c>
      <c r="I1065" t="s">
        <v>292</v>
      </c>
      <c r="J1065" t="s">
        <v>251</v>
      </c>
      <c r="L1065" t="s">
        <v>376</v>
      </c>
      <c r="M1065" t="s">
        <v>377</v>
      </c>
      <c r="N1065" t="s">
        <v>486</v>
      </c>
    </row>
    <row r="1066" spans="1:14" hidden="1" x14ac:dyDescent="0.25">
      <c r="A1066" t="s">
        <v>241</v>
      </c>
      <c r="B1066" s="1">
        <v>44651</v>
      </c>
      <c r="C1066" t="s">
        <v>568</v>
      </c>
      <c r="D1066" t="s">
        <v>569</v>
      </c>
      <c r="E1066" s="4">
        <v>26529.3</v>
      </c>
      <c r="F1066" t="s">
        <v>567</v>
      </c>
      <c r="G1066" t="s">
        <v>471</v>
      </c>
      <c r="H1066" t="s">
        <v>291</v>
      </c>
      <c r="I1066" t="s">
        <v>292</v>
      </c>
      <c r="J1066" t="s">
        <v>251</v>
      </c>
      <c r="L1066" t="s">
        <v>376</v>
      </c>
      <c r="M1066" t="s">
        <v>377</v>
      </c>
      <c r="N1066" t="s">
        <v>486</v>
      </c>
    </row>
    <row r="1067" spans="1:14" hidden="1" x14ac:dyDescent="0.25">
      <c r="A1067" t="s">
        <v>241</v>
      </c>
      <c r="B1067" s="1">
        <v>44651</v>
      </c>
      <c r="C1067" t="s">
        <v>574</v>
      </c>
      <c r="D1067" t="s">
        <v>575</v>
      </c>
      <c r="E1067" s="4">
        <v>19328.349999999999</v>
      </c>
      <c r="F1067" t="s">
        <v>567</v>
      </c>
      <c r="G1067" t="s">
        <v>471</v>
      </c>
      <c r="H1067" t="s">
        <v>291</v>
      </c>
      <c r="I1067" t="s">
        <v>292</v>
      </c>
      <c r="J1067" t="s">
        <v>251</v>
      </c>
      <c r="L1067" t="s">
        <v>376</v>
      </c>
      <c r="M1067" t="s">
        <v>377</v>
      </c>
      <c r="N1067" t="s">
        <v>486</v>
      </c>
    </row>
    <row r="1068" spans="1:14" hidden="1" x14ac:dyDescent="0.25">
      <c r="A1068" t="s">
        <v>241</v>
      </c>
      <c r="B1068" s="1">
        <v>44651</v>
      </c>
      <c r="C1068" t="s">
        <v>578</v>
      </c>
      <c r="D1068" t="s">
        <v>579</v>
      </c>
      <c r="E1068" s="4">
        <v>3235.3900000000003</v>
      </c>
      <c r="F1068" t="s">
        <v>567</v>
      </c>
      <c r="G1068" t="s">
        <v>471</v>
      </c>
      <c r="H1068" t="s">
        <v>298</v>
      </c>
      <c r="I1068" t="s">
        <v>299</v>
      </c>
      <c r="J1068" t="s">
        <v>258</v>
      </c>
      <c r="L1068" t="s">
        <v>376</v>
      </c>
      <c r="M1068" t="s">
        <v>377</v>
      </c>
      <c r="N1068" t="s">
        <v>487</v>
      </c>
    </row>
    <row r="1069" spans="1:14" hidden="1" x14ac:dyDescent="0.25">
      <c r="A1069" t="s">
        <v>241</v>
      </c>
      <c r="B1069" s="1">
        <v>44651</v>
      </c>
      <c r="C1069" t="s">
        <v>582</v>
      </c>
      <c r="D1069" t="s">
        <v>583</v>
      </c>
      <c r="E1069" s="4">
        <v>7681.89</v>
      </c>
      <c r="F1069" t="s">
        <v>567</v>
      </c>
      <c r="G1069" t="s">
        <v>471</v>
      </c>
      <c r="H1069" t="s">
        <v>291</v>
      </c>
      <c r="I1069" t="s">
        <v>292</v>
      </c>
      <c r="J1069" t="s">
        <v>251</v>
      </c>
      <c r="L1069" t="s">
        <v>376</v>
      </c>
      <c r="M1069" t="s">
        <v>377</v>
      </c>
      <c r="N1069" t="s">
        <v>482</v>
      </c>
    </row>
    <row r="1070" spans="1:14" hidden="1" x14ac:dyDescent="0.25">
      <c r="A1070" t="s">
        <v>241</v>
      </c>
      <c r="B1070" s="1">
        <v>44651</v>
      </c>
      <c r="C1070" t="s">
        <v>586</v>
      </c>
      <c r="D1070" t="s">
        <v>587</v>
      </c>
      <c r="E1070" s="4">
        <v>1691.8800000000003</v>
      </c>
      <c r="F1070" t="s">
        <v>567</v>
      </c>
      <c r="G1070" t="s">
        <v>471</v>
      </c>
      <c r="H1070" t="s">
        <v>298</v>
      </c>
      <c r="I1070" t="s">
        <v>299</v>
      </c>
      <c r="J1070" t="s">
        <v>258</v>
      </c>
      <c r="L1070" t="s">
        <v>376</v>
      </c>
      <c r="M1070" t="s">
        <v>377</v>
      </c>
      <c r="N1070" t="s">
        <v>487</v>
      </c>
    </row>
    <row r="1071" spans="1:14" hidden="1" x14ac:dyDescent="0.25">
      <c r="A1071" t="s">
        <v>241</v>
      </c>
      <c r="B1071" s="1">
        <v>44651</v>
      </c>
      <c r="C1071" t="s">
        <v>590</v>
      </c>
      <c r="D1071" t="s">
        <v>591</v>
      </c>
      <c r="E1071" s="4">
        <v>1557.0900000000001</v>
      </c>
      <c r="F1071" t="s">
        <v>567</v>
      </c>
      <c r="G1071" t="s">
        <v>471</v>
      </c>
      <c r="H1071" t="s">
        <v>298</v>
      </c>
      <c r="I1071" t="s">
        <v>299</v>
      </c>
      <c r="J1071" t="s">
        <v>258</v>
      </c>
      <c r="L1071" t="s">
        <v>376</v>
      </c>
      <c r="M1071" t="s">
        <v>377</v>
      </c>
      <c r="N1071" t="s">
        <v>487</v>
      </c>
    </row>
    <row r="1072" spans="1:14" hidden="1" x14ac:dyDescent="0.25">
      <c r="A1072" t="s">
        <v>241</v>
      </c>
      <c r="B1072" s="1">
        <v>44651</v>
      </c>
      <c r="C1072" t="s">
        <v>595</v>
      </c>
      <c r="D1072" t="s">
        <v>596</v>
      </c>
      <c r="E1072" s="4">
        <v>1434.9299999999998</v>
      </c>
      <c r="F1072" t="s">
        <v>567</v>
      </c>
      <c r="G1072" t="s">
        <v>471</v>
      </c>
      <c r="H1072" t="s">
        <v>311</v>
      </c>
      <c r="I1072" t="s">
        <v>312</v>
      </c>
      <c r="J1072" t="s">
        <v>264</v>
      </c>
      <c r="L1072" t="s">
        <v>376</v>
      </c>
      <c r="M1072" t="s">
        <v>377</v>
      </c>
      <c r="N1072" t="s">
        <v>477</v>
      </c>
    </row>
    <row r="1073" spans="1:14" hidden="1" x14ac:dyDescent="0.25">
      <c r="A1073" t="s">
        <v>241</v>
      </c>
      <c r="B1073" s="1">
        <v>44651</v>
      </c>
      <c r="C1073" t="s">
        <v>603</v>
      </c>
      <c r="D1073" t="s">
        <v>604</v>
      </c>
      <c r="E1073" s="4">
        <v>2624.63</v>
      </c>
      <c r="F1073" t="s">
        <v>567</v>
      </c>
      <c r="G1073" t="s">
        <v>471</v>
      </c>
      <c r="H1073" t="s">
        <v>311</v>
      </c>
      <c r="I1073" t="s">
        <v>312</v>
      </c>
      <c r="J1073" t="s">
        <v>264</v>
      </c>
      <c r="L1073" t="s">
        <v>376</v>
      </c>
      <c r="M1073" t="s">
        <v>377</v>
      </c>
      <c r="N1073" t="s">
        <v>487</v>
      </c>
    </row>
    <row r="1074" spans="1:14" hidden="1" x14ac:dyDescent="0.25">
      <c r="A1074" t="s">
        <v>241</v>
      </c>
      <c r="B1074" s="1">
        <v>44651</v>
      </c>
      <c r="C1074" t="s">
        <v>1128</v>
      </c>
      <c r="D1074" t="s">
        <v>1129</v>
      </c>
      <c r="E1074" s="4">
        <v>34518</v>
      </c>
      <c r="F1074" t="s">
        <v>567</v>
      </c>
      <c r="G1074" t="s">
        <v>471</v>
      </c>
      <c r="H1074" t="s">
        <v>291</v>
      </c>
      <c r="I1074" t="s">
        <v>292</v>
      </c>
      <c r="J1074" t="s">
        <v>251</v>
      </c>
      <c r="L1074" t="s">
        <v>376</v>
      </c>
      <c r="M1074" t="s">
        <v>377</v>
      </c>
      <c r="N1074" t="s">
        <v>486</v>
      </c>
    </row>
    <row r="1075" spans="1:14" hidden="1" x14ac:dyDescent="0.25">
      <c r="A1075" t="s">
        <v>241</v>
      </c>
      <c r="B1075" s="1">
        <v>44651</v>
      </c>
      <c r="C1075" t="s">
        <v>1130</v>
      </c>
      <c r="D1075" t="s">
        <v>1131</v>
      </c>
      <c r="E1075" s="4">
        <v>114937.92</v>
      </c>
      <c r="F1075" t="s">
        <v>567</v>
      </c>
      <c r="G1075" t="s">
        <v>471</v>
      </c>
      <c r="H1075" t="s">
        <v>291</v>
      </c>
      <c r="I1075" t="s">
        <v>292</v>
      </c>
      <c r="J1075" t="s">
        <v>251</v>
      </c>
      <c r="L1075" t="s">
        <v>376</v>
      </c>
      <c r="M1075" t="s">
        <v>377</v>
      </c>
      <c r="N1075" t="s">
        <v>487</v>
      </c>
    </row>
    <row r="1076" spans="1:14" hidden="1" x14ac:dyDescent="0.25">
      <c r="A1076" t="s">
        <v>241</v>
      </c>
      <c r="B1076" s="1">
        <v>44651</v>
      </c>
      <c r="C1076" t="s">
        <v>627</v>
      </c>
      <c r="D1076" t="s">
        <v>628</v>
      </c>
      <c r="E1076" s="4">
        <v>66309.37</v>
      </c>
      <c r="F1076" t="s">
        <v>567</v>
      </c>
      <c r="G1076" t="s">
        <v>471</v>
      </c>
      <c r="H1076" t="s">
        <v>295</v>
      </c>
      <c r="I1076" t="s">
        <v>254</v>
      </c>
      <c r="J1076" t="s">
        <v>253</v>
      </c>
      <c r="L1076" t="s">
        <v>378</v>
      </c>
      <c r="M1076" t="s">
        <v>379</v>
      </c>
      <c r="N1076" t="s">
        <v>486</v>
      </c>
    </row>
    <row r="1077" spans="1:14" hidden="1" x14ac:dyDescent="0.25">
      <c r="A1077" t="s">
        <v>241</v>
      </c>
      <c r="B1077" s="1">
        <v>44651</v>
      </c>
      <c r="C1077" t="s">
        <v>631</v>
      </c>
      <c r="D1077" t="s">
        <v>632</v>
      </c>
      <c r="E1077" s="4">
        <v>292.2</v>
      </c>
      <c r="F1077" t="s">
        <v>567</v>
      </c>
      <c r="G1077" t="s">
        <v>471</v>
      </c>
      <c r="H1077" t="s">
        <v>301</v>
      </c>
      <c r="I1077" t="s">
        <v>302</v>
      </c>
      <c r="J1077" t="s">
        <v>258</v>
      </c>
      <c r="L1077" t="s">
        <v>378</v>
      </c>
      <c r="M1077" t="s">
        <v>379</v>
      </c>
      <c r="N1077" t="s">
        <v>486</v>
      </c>
    </row>
    <row r="1078" spans="1:14" hidden="1" x14ac:dyDescent="0.25">
      <c r="A1078" t="s">
        <v>241</v>
      </c>
      <c r="B1078" s="1">
        <v>44651</v>
      </c>
      <c r="C1078" t="s">
        <v>633</v>
      </c>
      <c r="D1078" t="s">
        <v>634</v>
      </c>
      <c r="E1078" s="4">
        <v>4439.7000000000007</v>
      </c>
      <c r="F1078" t="s">
        <v>567</v>
      </c>
      <c r="G1078" t="s">
        <v>471</v>
      </c>
      <c r="H1078" t="s">
        <v>295</v>
      </c>
      <c r="I1078" t="s">
        <v>254</v>
      </c>
      <c r="J1078" t="s">
        <v>253</v>
      </c>
      <c r="L1078" t="s">
        <v>378</v>
      </c>
      <c r="M1078" t="s">
        <v>379</v>
      </c>
      <c r="N1078" t="s">
        <v>486</v>
      </c>
    </row>
    <row r="1079" spans="1:14" hidden="1" x14ac:dyDescent="0.25">
      <c r="A1079" t="s">
        <v>241</v>
      </c>
      <c r="B1079" s="1">
        <v>44651</v>
      </c>
      <c r="C1079" t="s">
        <v>644</v>
      </c>
      <c r="D1079" t="s">
        <v>645</v>
      </c>
      <c r="E1079" s="4">
        <v>69321.399999999994</v>
      </c>
      <c r="F1079" t="s">
        <v>567</v>
      </c>
      <c r="G1079" t="s">
        <v>471</v>
      </c>
      <c r="H1079" t="s">
        <v>295</v>
      </c>
      <c r="I1079" t="s">
        <v>254</v>
      </c>
      <c r="J1079" t="s">
        <v>253</v>
      </c>
      <c r="L1079" t="s">
        <v>378</v>
      </c>
      <c r="M1079" t="s">
        <v>379</v>
      </c>
      <c r="N1079" t="s">
        <v>486</v>
      </c>
    </row>
    <row r="1080" spans="1:14" hidden="1" x14ac:dyDescent="0.25">
      <c r="A1080" t="s">
        <v>241</v>
      </c>
      <c r="B1080" s="1">
        <v>44651</v>
      </c>
      <c r="C1080" t="s">
        <v>646</v>
      </c>
      <c r="D1080" t="s">
        <v>647</v>
      </c>
      <c r="E1080" s="4">
        <v>103180.25</v>
      </c>
      <c r="F1080" t="s">
        <v>567</v>
      </c>
      <c r="G1080" t="s">
        <v>471</v>
      </c>
      <c r="H1080" t="s">
        <v>295</v>
      </c>
      <c r="I1080" t="s">
        <v>254</v>
      </c>
      <c r="J1080" t="s">
        <v>253</v>
      </c>
      <c r="L1080" t="s">
        <v>378</v>
      </c>
      <c r="M1080" t="s">
        <v>379</v>
      </c>
      <c r="N1080" t="s">
        <v>486</v>
      </c>
    </row>
    <row r="1081" spans="1:14" hidden="1" x14ac:dyDescent="0.25">
      <c r="A1081" t="s">
        <v>241</v>
      </c>
      <c r="B1081" s="1">
        <v>44651</v>
      </c>
      <c r="C1081" t="s">
        <v>650</v>
      </c>
      <c r="D1081" t="s">
        <v>651</v>
      </c>
      <c r="E1081" s="4">
        <v>9057.119999999999</v>
      </c>
      <c r="F1081" t="s">
        <v>567</v>
      </c>
      <c r="G1081" t="s">
        <v>471</v>
      </c>
      <c r="H1081" t="s">
        <v>308</v>
      </c>
      <c r="I1081" t="s">
        <v>309</v>
      </c>
      <c r="J1081" t="s">
        <v>264</v>
      </c>
      <c r="L1081" t="s">
        <v>378</v>
      </c>
      <c r="M1081" t="s">
        <v>379</v>
      </c>
      <c r="N1081" t="s">
        <v>487</v>
      </c>
    </row>
    <row r="1082" spans="1:14" hidden="1" x14ac:dyDescent="0.25">
      <c r="A1082" t="s">
        <v>241</v>
      </c>
      <c r="B1082" s="1">
        <v>44651</v>
      </c>
      <c r="C1082" t="s">
        <v>652</v>
      </c>
      <c r="D1082" t="s">
        <v>653</v>
      </c>
      <c r="E1082" s="4">
        <v>4841.6100000000006</v>
      </c>
      <c r="F1082" t="s">
        <v>567</v>
      </c>
      <c r="G1082" t="s">
        <v>471</v>
      </c>
      <c r="H1082" t="s">
        <v>308</v>
      </c>
      <c r="I1082" t="s">
        <v>309</v>
      </c>
      <c r="J1082" t="s">
        <v>264</v>
      </c>
      <c r="L1082" t="s">
        <v>378</v>
      </c>
      <c r="M1082" t="s">
        <v>379</v>
      </c>
      <c r="N1082" t="s">
        <v>487</v>
      </c>
    </row>
    <row r="1083" spans="1:14" hidden="1" x14ac:dyDescent="0.25">
      <c r="A1083" t="s">
        <v>241</v>
      </c>
      <c r="B1083" s="1">
        <v>44651</v>
      </c>
      <c r="C1083" t="s">
        <v>656</v>
      </c>
      <c r="D1083" t="s">
        <v>657</v>
      </c>
      <c r="E1083" s="4">
        <v>427.20999999999992</v>
      </c>
      <c r="F1083" t="s">
        <v>567</v>
      </c>
      <c r="G1083" t="s">
        <v>471</v>
      </c>
      <c r="H1083" t="s">
        <v>308</v>
      </c>
      <c r="I1083" t="s">
        <v>309</v>
      </c>
      <c r="J1083" t="s">
        <v>264</v>
      </c>
      <c r="L1083" t="s">
        <v>378</v>
      </c>
      <c r="M1083" t="s">
        <v>379</v>
      </c>
      <c r="N1083" t="s">
        <v>487</v>
      </c>
    </row>
    <row r="1084" spans="1:14" hidden="1" x14ac:dyDescent="0.25">
      <c r="A1084" t="s">
        <v>241</v>
      </c>
      <c r="B1084" s="1">
        <v>44651</v>
      </c>
      <c r="C1084" t="s">
        <v>663</v>
      </c>
      <c r="D1084" t="s">
        <v>664</v>
      </c>
      <c r="E1084" s="4">
        <v>911.94</v>
      </c>
      <c r="F1084" t="s">
        <v>567</v>
      </c>
      <c r="G1084" t="s">
        <v>471</v>
      </c>
      <c r="H1084" t="s">
        <v>308</v>
      </c>
      <c r="I1084" t="s">
        <v>309</v>
      </c>
      <c r="J1084" t="s">
        <v>264</v>
      </c>
      <c r="L1084" t="s">
        <v>378</v>
      </c>
      <c r="M1084" t="s">
        <v>379</v>
      </c>
      <c r="N1084" t="s">
        <v>487</v>
      </c>
    </row>
    <row r="1085" spans="1:14" hidden="1" x14ac:dyDescent="0.25">
      <c r="A1085" t="s">
        <v>241</v>
      </c>
      <c r="B1085" s="1">
        <v>44651</v>
      </c>
      <c r="C1085" t="s">
        <v>668</v>
      </c>
      <c r="D1085" t="s">
        <v>669</v>
      </c>
      <c r="E1085" s="4">
        <v>1123.69</v>
      </c>
      <c r="F1085" t="s">
        <v>567</v>
      </c>
      <c r="G1085" t="s">
        <v>471</v>
      </c>
      <c r="H1085" t="s">
        <v>308</v>
      </c>
      <c r="I1085" t="s">
        <v>309</v>
      </c>
      <c r="J1085" t="s">
        <v>264</v>
      </c>
      <c r="L1085" t="s">
        <v>378</v>
      </c>
      <c r="M1085" t="s">
        <v>379</v>
      </c>
      <c r="N1085" t="s">
        <v>487</v>
      </c>
    </row>
    <row r="1086" spans="1:14" hidden="1" x14ac:dyDescent="0.25">
      <c r="A1086" t="s">
        <v>241</v>
      </c>
      <c r="B1086" s="1">
        <v>44651</v>
      </c>
      <c r="C1086" t="s">
        <v>676</v>
      </c>
      <c r="D1086" t="s">
        <v>677</v>
      </c>
      <c r="E1086" s="4">
        <v>15592</v>
      </c>
      <c r="F1086" t="s">
        <v>567</v>
      </c>
      <c r="G1086" t="s">
        <v>471</v>
      </c>
      <c r="H1086" t="s">
        <v>308</v>
      </c>
      <c r="I1086" t="s">
        <v>309</v>
      </c>
      <c r="J1086" t="s">
        <v>264</v>
      </c>
      <c r="L1086" t="s">
        <v>378</v>
      </c>
      <c r="M1086" t="s">
        <v>379</v>
      </c>
      <c r="N1086" t="s">
        <v>477</v>
      </c>
    </row>
    <row r="1087" spans="1:14" hidden="1" x14ac:dyDescent="0.25">
      <c r="A1087" t="s">
        <v>241</v>
      </c>
      <c r="B1087" s="1">
        <v>44651</v>
      </c>
      <c r="C1087" t="s">
        <v>698</v>
      </c>
      <c r="D1087" t="s">
        <v>699</v>
      </c>
      <c r="E1087" s="4">
        <v>2382</v>
      </c>
      <c r="F1087" t="s">
        <v>567</v>
      </c>
      <c r="G1087" t="s">
        <v>471</v>
      </c>
      <c r="H1087" t="s">
        <v>308</v>
      </c>
      <c r="I1087" t="s">
        <v>309</v>
      </c>
      <c r="J1087" t="s">
        <v>264</v>
      </c>
      <c r="L1087" t="s">
        <v>378</v>
      </c>
      <c r="M1087" t="s">
        <v>379</v>
      </c>
      <c r="N1087" t="s">
        <v>487</v>
      </c>
    </row>
    <row r="1088" spans="1:14" hidden="1" x14ac:dyDescent="0.25">
      <c r="A1088" t="s">
        <v>241</v>
      </c>
      <c r="B1088" s="1">
        <v>44651</v>
      </c>
      <c r="C1088" t="s">
        <v>1132</v>
      </c>
      <c r="D1088" t="s">
        <v>1133</v>
      </c>
      <c r="E1088" s="4">
        <v>17850</v>
      </c>
      <c r="F1088" t="s">
        <v>567</v>
      </c>
      <c r="G1088" t="s">
        <v>471</v>
      </c>
      <c r="H1088" t="s">
        <v>308</v>
      </c>
      <c r="I1088" t="s">
        <v>309</v>
      </c>
      <c r="J1088" t="s">
        <v>264</v>
      </c>
      <c r="L1088" t="s">
        <v>378</v>
      </c>
      <c r="M1088" t="s">
        <v>379</v>
      </c>
      <c r="N1088" t="s">
        <v>480</v>
      </c>
    </row>
    <row r="1089" spans="1:14" hidden="1" x14ac:dyDescent="0.25">
      <c r="A1089" t="s">
        <v>241</v>
      </c>
      <c r="B1089" s="1">
        <v>44651</v>
      </c>
      <c r="C1089" t="s">
        <v>1134</v>
      </c>
      <c r="D1089" t="s">
        <v>1135</v>
      </c>
      <c r="E1089" s="4">
        <v>16899.899999999998</v>
      </c>
      <c r="F1089" t="s">
        <v>567</v>
      </c>
      <c r="G1089" t="s">
        <v>471</v>
      </c>
      <c r="H1089" t="s">
        <v>301</v>
      </c>
      <c r="I1089" t="s">
        <v>302</v>
      </c>
      <c r="J1089" t="s">
        <v>258</v>
      </c>
      <c r="L1089" t="s">
        <v>378</v>
      </c>
      <c r="M1089" t="s">
        <v>379</v>
      </c>
      <c r="N1089" t="s">
        <v>486</v>
      </c>
    </row>
    <row r="1090" spans="1:14" hidden="1" x14ac:dyDescent="0.25">
      <c r="A1090" t="s">
        <v>241</v>
      </c>
      <c r="B1090" s="1">
        <v>44651</v>
      </c>
      <c r="C1090" t="s">
        <v>1136</v>
      </c>
      <c r="D1090" t="s">
        <v>1137</v>
      </c>
      <c r="E1090" s="4">
        <v>14300.01</v>
      </c>
      <c r="F1090" t="s">
        <v>567</v>
      </c>
      <c r="G1090" t="s">
        <v>471</v>
      </c>
      <c r="H1090" t="s">
        <v>308</v>
      </c>
      <c r="I1090" t="s">
        <v>309</v>
      </c>
      <c r="J1090" t="s">
        <v>264</v>
      </c>
      <c r="L1090" t="s">
        <v>378</v>
      </c>
      <c r="M1090" t="s">
        <v>379</v>
      </c>
      <c r="N1090" t="s">
        <v>487</v>
      </c>
    </row>
    <row r="1091" spans="1:14" hidden="1" x14ac:dyDescent="0.25">
      <c r="A1091" t="s">
        <v>241</v>
      </c>
      <c r="B1091" s="1">
        <v>44651</v>
      </c>
      <c r="C1091" t="s">
        <v>1140</v>
      </c>
      <c r="D1091" t="s">
        <v>1141</v>
      </c>
      <c r="E1091" s="4">
        <v>1250</v>
      </c>
      <c r="F1091" t="s">
        <v>567</v>
      </c>
      <c r="G1091" t="s">
        <v>471</v>
      </c>
      <c r="H1091" t="s">
        <v>308</v>
      </c>
      <c r="I1091" t="s">
        <v>309</v>
      </c>
      <c r="J1091" t="s">
        <v>264</v>
      </c>
      <c r="L1091" t="s">
        <v>378</v>
      </c>
      <c r="M1091" t="s">
        <v>379</v>
      </c>
      <c r="N1091" t="s">
        <v>487</v>
      </c>
    </row>
    <row r="1092" spans="1:14" hidden="1" x14ac:dyDescent="0.25">
      <c r="A1092" t="s">
        <v>241</v>
      </c>
      <c r="B1092" s="1">
        <v>44651</v>
      </c>
      <c r="C1092" t="s">
        <v>1221</v>
      </c>
      <c r="D1092" t="s">
        <v>1222</v>
      </c>
      <c r="E1092" s="4">
        <v>7846.32</v>
      </c>
      <c r="F1092" t="s">
        <v>567</v>
      </c>
      <c r="G1092" t="s">
        <v>471</v>
      </c>
      <c r="H1092" t="s">
        <v>317</v>
      </c>
      <c r="I1092" t="s">
        <v>318</v>
      </c>
      <c r="J1092" t="s">
        <v>276</v>
      </c>
      <c r="L1092" t="s">
        <v>390</v>
      </c>
      <c r="M1092" t="s">
        <v>391</v>
      </c>
      <c r="N1092" t="s">
        <v>487</v>
      </c>
    </row>
    <row r="1093" spans="1:14" hidden="1" x14ac:dyDescent="0.25">
      <c r="A1093" t="s">
        <v>241</v>
      </c>
      <c r="B1093" s="1">
        <v>44651</v>
      </c>
      <c r="C1093" t="s">
        <v>704</v>
      </c>
      <c r="D1093" t="s">
        <v>705</v>
      </c>
      <c r="E1093" s="4">
        <v>5733.1200000000008</v>
      </c>
      <c r="F1093" t="s">
        <v>567</v>
      </c>
      <c r="G1093" t="s">
        <v>471</v>
      </c>
      <c r="H1093" t="s">
        <v>311</v>
      </c>
      <c r="I1093" t="s">
        <v>312</v>
      </c>
      <c r="J1093" t="s">
        <v>264</v>
      </c>
      <c r="L1093" t="s">
        <v>378</v>
      </c>
      <c r="M1093" t="s">
        <v>379</v>
      </c>
      <c r="N1093" t="s">
        <v>487</v>
      </c>
    </row>
    <row r="1094" spans="1:14" hidden="1" x14ac:dyDescent="0.25">
      <c r="A1094" t="s">
        <v>241</v>
      </c>
      <c r="B1094" s="1">
        <v>44651</v>
      </c>
      <c r="C1094" t="s">
        <v>708</v>
      </c>
      <c r="D1094" t="s">
        <v>709</v>
      </c>
      <c r="E1094" s="4">
        <v>1414.1000000000001</v>
      </c>
      <c r="F1094" t="s">
        <v>567</v>
      </c>
      <c r="G1094" t="s">
        <v>471</v>
      </c>
      <c r="H1094" t="s">
        <v>301</v>
      </c>
      <c r="I1094" t="s">
        <v>302</v>
      </c>
      <c r="J1094" t="s">
        <v>258</v>
      </c>
      <c r="L1094" t="s">
        <v>378</v>
      </c>
      <c r="M1094" t="s">
        <v>379</v>
      </c>
      <c r="N1094" t="s">
        <v>482</v>
      </c>
    </row>
    <row r="1095" spans="1:14" hidden="1" x14ac:dyDescent="0.25">
      <c r="A1095" t="s">
        <v>241</v>
      </c>
      <c r="B1095" s="1">
        <v>44651</v>
      </c>
      <c r="C1095" t="s">
        <v>712</v>
      </c>
      <c r="D1095" t="s">
        <v>713</v>
      </c>
      <c r="E1095" s="4">
        <v>916.69</v>
      </c>
      <c r="F1095" t="s">
        <v>567</v>
      </c>
      <c r="G1095" t="s">
        <v>471</v>
      </c>
      <c r="H1095" t="s">
        <v>311</v>
      </c>
      <c r="I1095" t="s">
        <v>312</v>
      </c>
      <c r="J1095" t="s">
        <v>264</v>
      </c>
      <c r="L1095" t="s">
        <v>378</v>
      </c>
      <c r="M1095" t="s">
        <v>379</v>
      </c>
      <c r="N1095" t="s">
        <v>487</v>
      </c>
    </row>
    <row r="1096" spans="1:14" hidden="1" x14ac:dyDescent="0.25">
      <c r="A1096" t="s">
        <v>241</v>
      </c>
      <c r="B1096" s="1">
        <v>44651</v>
      </c>
      <c r="C1096" t="s">
        <v>717</v>
      </c>
      <c r="D1096" t="s">
        <v>718</v>
      </c>
      <c r="E1096" s="4">
        <v>209.37</v>
      </c>
      <c r="F1096" t="s">
        <v>567</v>
      </c>
      <c r="G1096" t="s">
        <v>471</v>
      </c>
      <c r="H1096" t="s">
        <v>311</v>
      </c>
      <c r="I1096" t="s">
        <v>312</v>
      </c>
      <c r="J1096" t="s">
        <v>264</v>
      </c>
      <c r="L1096" t="s">
        <v>378</v>
      </c>
      <c r="M1096" t="s">
        <v>379</v>
      </c>
      <c r="N1096" t="s">
        <v>487</v>
      </c>
    </row>
    <row r="1097" spans="1:14" hidden="1" x14ac:dyDescent="0.25">
      <c r="A1097" t="s">
        <v>241</v>
      </c>
      <c r="B1097" s="1">
        <v>44651</v>
      </c>
      <c r="C1097" t="s">
        <v>719</v>
      </c>
      <c r="D1097" t="s">
        <v>720</v>
      </c>
      <c r="E1097" s="4">
        <v>2577.7299999999996</v>
      </c>
      <c r="F1097" t="s">
        <v>567</v>
      </c>
      <c r="G1097" t="s">
        <v>471</v>
      </c>
      <c r="H1097" t="s">
        <v>311</v>
      </c>
      <c r="I1097" t="s">
        <v>312</v>
      </c>
      <c r="J1097" t="s">
        <v>264</v>
      </c>
      <c r="L1097" t="s">
        <v>378</v>
      </c>
      <c r="M1097" t="s">
        <v>379</v>
      </c>
      <c r="N1097" t="s">
        <v>487</v>
      </c>
    </row>
    <row r="1098" spans="1:14" hidden="1" x14ac:dyDescent="0.25">
      <c r="A1098" t="s">
        <v>241</v>
      </c>
      <c r="B1098" s="1">
        <v>44651</v>
      </c>
      <c r="C1098" t="s">
        <v>726</v>
      </c>
      <c r="D1098" t="s">
        <v>727</v>
      </c>
      <c r="E1098" s="4">
        <v>1643.5</v>
      </c>
      <c r="F1098" t="s">
        <v>567</v>
      </c>
      <c r="G1098" t="s">
        <v>471</v>
      </c>
      <c r="H1098" t="s">
        <v>301</v>
      </c>
      <c r="I1098" t="s">
        <v>302</v>
      </c>
      <c r="J1098" t="s">
        <v>258</v>
      </c>
      <c r="L1098" t="s">
        <v>378</v>
      </c>
      <c r="M1098" t="s">
        <v>379</v>
      </c>
      <c r="N1098" t="s">
        <v>486</v>
      </c>
    </row>
    <row r="1099" spans="1:14" hidden="1" x14ac:dyDescent="0.25">
      <c r="A1099" t="s">
        <v>241</v>
      </c>
      <c r="B1099" s="1">
        <v>44651</v>
      </c>
      <c r="C1099" t="s">
        <v>734</v>
      </c>
      <c r="D1099" t="s">
        <v>735</v>
      </c>
      <c r="E1099" s="4">
        <v>25.72</v>
      </c>
      <c r="F1099" t="s">
        <v>567</v>
      </c>
      <c r="G1099" t="s">
        <v>471</v>
      </c>
      <c r="H1099" t="s">
        <v>308</v>
      </c>
      <c r="I1099" t="s">
        <v>309</v>
      </c>
      <c r="J1099" t="s">
        <v>264</v>
      </c>
      <c r="L1099" t="s">
        <v>378</v>
      </c>
      <c r="M1099" t="s">
        <v>379</v>
      </c>
      <c r="N1099" t="s">
        <v>487</v>
      </c>
    </row>
    <row r="1100" spans="1:14" hidden="1" x14ac:dyDescent="0.25">
      <c r="A1100" t="s">
        <v>241</v>
      </c>
      <c r="B1100" s="1">
        <v>44651</v>
      </c>
      <c r="C1100" t="s">
        <v>738</v>
      </c>
      <c r="D1100" t="s">
        <v>739</v>
      </c>
      <c r="E1100" s="4">
        <v>4984</v>
      </c>
      <c r="F1100" t="s">
        <v>567</v>
      </c>
      <c r="G1100" t="s">
        <v>471</v>
      </c>
      <c r="H1100" t="s">
        <v>301</v>
      </c>
      <c r="I1100" t="s">
        <v>302</v>
      </c>
      <c r="J1100" t="s">
        <v>258</v>
      </c>
      <c r="L1100" t="s">
        <v>378</v>
      </c>
      <c r="M1100" t="s">
        <v>379</v>
      </c>
      <c r="N1100" t="s">
        <v>487</v>
      </c>
    </row>
    <row r="1101" spans="1:14" hidden="1" x14ac:dyDescent="0.25">
      <c r="A1101" t="s">
        <v>241</v>
      </c>
      <c r="B1101" s="1">
        <v>44651</v>
      </c>
      <c r="C1101" t="s">
        <v>747</v>
      </c>
      <c r="D1101" t="s">
        <v>748</v>
      </c>
      <c r="E1101" s="4">
        <v>24066.799999999999</v>
      </c>
      <c r="F1101" t="s">
        <v>567</v>
      </c>
      <c r="G1101" t="s">
        <v>471</v>
      </c>
      <c r="H1101" t="s">
        <v>308</v>
      </c>
      <c r="I1101" t="s">
        <v>309</v>
      </c>
      <c r="J1101" t="s">
        <v>264</v>
      </c>
      <c r="L1101" t="s">
        <v>378</v>
      </c>
      <c r="M1101" t="s">
        <v>379</v>
      </c>
      <c r="N1101" t="s">
        <v>487</v>
      </c>
    </row>
    <row r="1102" spans="1:14" hidden="1" x14ac:dyDescent="0.25">
      <c r="A1102" t="s">
        <v>241</v>
      </c>
      <c r="B1102" s="1">
        <v>44651</v>
      </c>
      <c r="C1102" t="s">
        <v>751</v>
      </c>
      <c r="D1102" t="s">
        <v>752</v>
      </c>
      <c r="E1102" s="4">
        <v>2047.4699999999998</v>
      </c>
      <c r="F1102" t="s">
        <v>567</v>
      </c>
      <c r="G1102" t="s">
        <v>471</v>
      </c>
      <c r="H1102" t="s">
        <v>308</v>
      </c>
      <c r="I1102" t="s">
        <v>309</v>
      </c>
      <c r="J1102" t="s">
        <v>264</v>
      </c>
      <c r="L1102" t="s">
        <v>378</v>
      </c>
      <c r="M1102" t="s">
        <v>379</v>
      </c>
      <c r="N1102" t="s">
        <v>485</v>
      </c>
    </row>
    <row r="1103" spans="1:14" hidden="1" x14ac:dyDescent="0.25">
      <c r="A1103" t="s">
        <v>241</v>
      </c>
      <c r="B1103" s="1">
        <v>44651</v>
      </c>
      <c r="C1103" t="s">
        <v>763</v>
      </c>
      <c r="D1103" t="s">
        <v>764</v>
      </c>
      <c r="E1103" s="4">
        <v>1480</v>
      </c>
      <c r="F1103" t="s">
        <v>567</v>
      </c>
      <c r="G1103" t="s">
        <v>471</v>
      </c>
      <c r="H1103" t="s">
        <v>308</v>
      </c>
      <c r="I1103" t="s">
        <v>309</v>
      </c>
      <c r="J1103" t="s">
        <v>264</v>
      </c>
      <c r="L1103" t="s">
        <v>378</v>
      </c>
      <c r="M1103" t="s">
        <v>379</v>
      </c>
      <c r="N1103" t="s">
        <v>480</v>
      </c>
    </row>
    <row r="1104" spans="1:14" hidden="1" x14ac:dyDescent="0.25">
      <c r="A1104" t="s">
        <v>241</v>
      </c>
      <c r="B1104" s="1">
        <v>44651</v>
      </c>
      <c r="C1104" t="s">
        <v>767</v>
      </c>
      <c r="D1104" t="s">
        <v>768</v>
      </c>
      <c r="E1104" s="4">
        <v>247.99999999999972</v>
      </c>
      <c r="F1104" t="s">
        <v>567</v>
      </c>
      <c r="G1104" t="s">
        <v>471</v>
      </c>
      <c r="H1104" t="s">
        <v>308</v>
      </c>
      <c r="I1104" t="s">
        <v>309</v>
      </c>
      <c r="J1104" t="s">
        <v>264</v>
      </c>
      <c r="L1104" t="s">
        <v>378</v>
      </c>
      <c r="M1104" t="s">
        <v>379</v>
      </c>
      <c r="N1104" t="s">
        <v>480</v>
      </c>
    </row>
    <row r="1105" spans="1:14" hidden="1" x14ac:dyDescent="0.25">
      <c r="A1105" t="s">
        <v>241</v>
      </c>
      <c r="B1105" s="1">
        <v>44651</v>
      </c>
      <c r="C1105" t="s">
        <v>769</v>
      </c>
      <c r="D1105" t="s">
        <v>770</v>
      </c>
      <c r="E1105" s="4">
        <v>5302.2</v>
      </c>
      <c r="F1105" t="s">
        <v>567</v>
      </c>
      <c r="G1105" t="s">
        <v>471</v>
      </c>
      <c r="H1105" t="s">
        <v>311</v>
      </c>
      <c r="I1105" t="s">
        <v>312</v>
      </c>
      <c r="J1105" t="s">
        <v>264</v>
      </c>
      <c r="L1105" t="s">
        <v>378</v>
      </c>
      <c r="M1105" t="s">
        <v>379</v>
      </c>
      <c r="N1105" t="s">
        <v>487</v>
      </c>
    </row>
    <row r="1106" spans="1:14" hidden="1" x14ac:dyDescent="0.25">
      <c r="A1106" t="s">
        <v>241</v>
      </c>
      <c r="B1106" s="1">
        <v>44651</v>
      </c>
      <c r="C1106" t="s">
        <v>773</v>
      </c>
      <c r="D1106" t="s">
        <v>774</v>
      </c>
      <c r="E1106" s="4">
        <v>600</v>
      </c>
      <c r="F1106" t="s">
        <v>567</v>
      </c>
      <c r="G1106" t="s">
        <v>471</v>
      </c>
      <c r="H1106" t="s">
        <v>308</v>
      </c>
      <c r="I1106" t="s">
        <v>309</v>
      </c>
      <c r="J1106" t="s">
        <v>264</v>
      </c>
      <c r="L1106" t="s">
        <v>378</v>
      </c>
      <c r="M1106" t="s">
        <v>379</v>
      </c>
      <c r="N1106" t="s">
        <v>480</v>
      </c>
    </row>
    <row r="1107" spans="1:14" hidden="1" x14ac:dyDescent="0.25">
      <c r="A1107" t="s">
        <v>241</v>
      </c>
      <c r="B1107" s="1">
        <v>44651</v>
      </c>
      <c r="C1107" t="s">
        <v>775</v>
      </c>
      <c r="D1107" t="s">
        <v>776</v>
      </c>
      <c r="E1107" s="4">
        <v>2053.61</v>
      </c>
      <c r="F1107" t="s">
        <v>567</v>
      </c>
      <c r="G1107" t="s">
        <v>471</v>
      </c>
      <c r="H1107" t="s">
        <v>311</v>
      </c>
      <c r="I1107" t="s">
        <v>312</v>
      </c>
      <c r="J1107" t="s">
        <v>264</v>
      </c>
      <c r="L1107" t="s">
        <v>378</v>
      </c>
      <c r="M1107" t="s">
        <v>379</v>
      </c>
      <c r="N1107" t="s">
        <v>487</v>
      </c>
    </row>
    <row r="1108" spans="1:14" hidden="1" x14ac:dyDescent="0.25">
      <c r="A1108" t="s">
        <v>241</v>
      </c>
      <c r="B1108" s="1">
        <v>44651</v>
      </c>
      <c r="C1108" t="s">
        <v>777</v>
      </c>
      <c r="D1108" t="s">
        <v>778</v>
      </c>
      <c r="E1108" s="4">
        <v>1407.5700000000002</v>
      </c>
      <c r="F1108" t="s">
        <v>567</v>
      </c>
      <c r="G1108" t="s">
        <v>471</v>
      </c>
      <c r="H1108" t="s">
        <v>311</v>
      </c>
      <c r="I1108" t="s">
        <v>312</v>
      </c>
      <c r="J1108" t="s">
        <v>264</v>
      </c>
      <c r="L1108" t="s">
        <v>378</v>
      </c>
      <c r="M1108" t="s">
        <v>379</v>
      </c>
      <c r="N1108" t="s">
        <v>485</v>
      </c>
    </row>
    <row r="1109" spans="1:14" hidden="1" x14ac:dyDescent="0.25">
      <c r="A1109" t="s">
        <v>241</v>
      </c>
      <c r="B1109" s="1">
        <v>44651</v>
      </c>
      <c r="C1109" t="s">
        <v>781</v>
      </c>
      <c r="D1109" t="s">
        <v>782</v>
      </c>
      <c r="E1109" s="4">
        <v>586.11</v>
      </c>
      <c r="F1109" t="s">
        <v>567</v>
      </c>
      <c r="G1109" t="s">
        <v>471</v>
      </c>
      <c r="H1109" t="s">
        <v>311</v>
      </c>
      <c r="I1109" t="s">
        <v>312</v>
      </c>
      <c r="J1109" t="s">
        <v>264</v>
      </c>
      <c r="L1109" t="s">
        <v>378</v>
      </c>
      <c r="M1109" t="s">
        <v>379</v>
      </c>
      <c r="N1109" t="s">
        <v>485</v>
      </c>
    </row>
    <row r="1110" spans="1:14" hidden="1" x14ac:dyDescent="0.25">
      <c r="A1110" t="s">
        <v>241</v>
      </c>
      <c r="B1110" s="1">
        <v>44651</v>
      </c>
      <c r="C1110" t="s">
        <v>785</v>
      </c>
      <c r="D1110" t="s">
        <v>786</v>
      </c>
      <c r="E1110" s="4">
        <v>621.6</v>
      </c>
      <c r="F1110" t="s">
        <v>567</v>
      </c>
      <c r="G1110" t="s">
        <v>471</v>
      </c>
      <c r="H1110" t="s">
        <v>311</v>
      </c>
      <c r="I1110" t="s">
        <v>312</v>
      </c>
      <c r="J1110" t="s">
        <v>264</v>
      </c>
      <c r="L1110" t="s">
        <v>378</v>
      </c>
      <c r="M1110" t="s">
        <v>379</v>
      </c>
      <c r="N1110" t="s">
        <v>485</v>
      </c>
    </row>
    <row r="1111" spans="1:14" hidden="1" x14ac:dyDescent="0.25">
      <c r="A1111" t="s">
        <v>241</v>
      </c>
      <c r="B1111" s="1">
        <v>44651</v>
      </c>
      <c r="C1111" t="s">
        <v>788</v>
      </c>
      <c r="D1111" t="s">
        <v>789</v>
      </c>
      <c r="E1111" s="4">
        <v>6208.11</v>
      </c>
      <c r="F1111" t="s">
        <v>567</v>
      </c>
      <c r="G1111" t="s">
        <v>471</v>
      </c>
      <c r="H1111" t="s">
        <v>311</v>
      </c>
      <c r="I1111" t="s">
        <v>312</v>
      </c>
      <c r="J1111" t="s">
        <v>264</v>
      </c>
      <c r="L1111" t="s">
        <v>378</v>
      </c>
      <c r="M1111" t="s">
        <v>379</v>
      </c>
      <c r="N1111" t="s">
        <v>485</v>
      </c>
    </row>
    <row r="1112" spans="1:14" hidden="1" x14ac:dyDescent="0.25">
      <c r="A1112" t="s">
        <v>241</v>
      </c>
      <c r="B1112" s="1">
        <v>44651</v>
      </c>
      <c r="C1112" t="s">
        <v>1148</v>
      </c>
      <c r="D1112" t="s">
        <v>1149</v>
      </c>
      <c r="E1112" s="4">
        <v>365</v>
      </c>
      <c r="F1112" t="s">
        <v>567</v>
      </c>
      <c r="G1112" t="s">
        <v>471</v>
      </c>
      <c r="H1112" t="s">
        <v>308</v>
      </c>
      <c r="I1112" t="s">
        <v>309</v>
      </c>
      <c r="J1112" t="s">
        <v>264</v>
      </c>
      <c r="L1112" t="s">
        <v>378</v>
      </c>
      <c r="M1112" t="s">
        <v>379</v>
      </c>
      <c r="N1112" t="s">
        <v>480</v>
      </c>
    </row>
    <row r="1113" spans="1:14" hidden="1" x14ac:dyDescent="0.25">
      <c r="A1113" t="s">
        <v>241</v>
      </c>
      <c r="B1113" s="1">
        <v>44651</v>
      </c>
      <c r="C1113" t="s">
        <v>1223</v>
      </c>
      <c r="D1113" t="s">
        <v>1224</v>
      </c>
      <c r="E1113" s="4">
        <v>3000</v>
      </c>
      <c r="F1113" t="s">
        <v>567</v>
      </c>
      <c r="G1113" t="s">
        <v>471</v>
      </c>
      <c r="H1113" t="s">
        <v>317</v>
      </c>
      <c r="I1113" t="s">
        <v>318</v>
      </c>
      <c r="J1113" t="s">
        <v>276</v>
      </c>
      <c r="L1113" t="s">
        <v>390</v>
      </c>
      <c r="M1113" t="s">
        <v>391</v>
      </c>
      <c r="N1113" t="s">
        <v>487</v>
      </c>
    </row>
    <row r="1114" spans="1:14" hidden="1" x14ac:dyDescent="0.25">
      <c r="A1114" t="s">
        <v>241</v>
      </c>
      <c r="B1114" s="1">
        <v>44651</v>
      </c>
      <c r="C1114" t="s">
        <v>1225</v>
      </c>
      <c r="D1114" t="s">
        <v>1226</v>
      </c>
      <c r="E1114" s="4">
        <v>250</v>
      </c>
      <c r="F1114" t="s">
        <v>567</v>
      </c>
      <c r="G1114" t="s">
        <v>471</v>
      </c>
      <c r="H1114" t="s">
        <v>308</v>
      </c>
      <c r="I1114" t="s">
        <v>309</v>
      </c>
      <c r="J1114" t="s">
        <v>264</v>
      </c>
      <c r="L1114" t="s">
        <v>378</v>
      </c>
      <c r="M1114" t="s">
        <v>379</v>
      </c>
      <c r="N1114" t="s">
        <v>480</v>
      </c>
    </row>
    <row r="1115" spans="1:14" hidden="1" x14ac:dyDescent="0.25">
      <c r="A1115" t="s">
        <v>241</v>
      </c>
      <c r="B1115" s="1">
        <v>44651</v>
      </c>
      <c r="C1115" t="s">
        <v>1236</v>
      </c>
      <c r="D1115" t="s">
        <v>1237</v>
      </c>
      <c r="E1115" s="4">
        <v>1750</v>
      </c>
      <c r="F1115" t="s">
        <v>567</v>
      </c>
      <c r="G1115" t="s">
        <v>471</v>
      </c>
      <c r="H1115" t="s">
        <v>308</v>
      </c>
      <c r="I1115" t="s">
        <v>309</v>
      </c>
      <c r="J1115" t="s">
        <v>264</v>
      </c>
      <c r="L1115" t="s">
        <v>378</v>
      </c>
      <c r="M1115" t="s">
        <v>379</v>
      </c>
      <c r="N1115" t="s">
        <v>480</v>
      </c>
    </row>
    <row r="1116" spans="1:14" hidden="1" x14ac:dyDescent="0.25">
      <c r="A1116" t="s">
        <v>241</v>
      </c>
      <c r="B1116" s="1">
        <v>44651</v>
      </c>
      <c r="C1116" t="s">
        <v>1238</v>
      </c>
      <c r="D1116" t="s">
        <v>1239</v>
      </c>
      <c r="E1116" s="4">
        <v>1867.58</v>
      </c>
      <c r="F1116" t="s">
        <v>567</v>
      </c>
      <c r="G1116" t="s">
        <v>471</v>
      </c>
      <c r="H1116" t="s">
        <v>308</v>
      </c>
      <c r="I1116" t="s">
        <v>309</v>
      </c>
      <c r="J1116" t="s">
        <v>264</v>
      </c>
      <c r="L1116" t="s">
        <v>378</v>
      </c>
      <c r="M1116" t="s">
        <v>379</v>
      </c>
      <c r="N1116" t="s">
        <v>487</v>
      </c>
    </row>
    <row r="1117" spans="1:14" hidden="1" x14ac:dyDescent="0.25">
      <c r="A1117" t="s">
        <v>241</v>
      </c>
      <c r="B1117" s="1">
        <v>44651</v>
      </c>
      <c r="C1117" t="s">
        <v>794</v>
      </c>
      <c r="D1117" t="s">
        <v>795</v>
      </c>
      <c r="E1117" s="4">
        <v>14928.99</v>
      </c>
      <c r="F1117" t="s">
        <v>567</v>
      </c>
      <c r="G1117" t="s">
        <v>471</v>
      </c>
      <c r="H1117" t="s">
        <v>301</v>
      </c>
      <c r="I1117" t="s">
        <v>302</v>
      </c>
      <c r="J1117" t="s">
        <v>258</v>
      </c>
      <c r="L1117" t="s">
        <v>378</v>
      </c>
      <c r="M1117" t="s">
        <v>379</v>
      </c>
      <c r="N1117" t="s">
        <v>482</v>
      </c>
    </row>
    <row r="1118" spans="1:14" hidden="1" x14ac:dyDescent="0.25">
      <c r="A1118" t="s">
        <v>241</v>
      </c>
      <c r="B1118" s="1">
        <v>44651</v>
      </c>
      <c r="C1118" t="s">
        <v>796</v>
      </c>
      <c r="D1118" t="s">
        <v>797</v>
      </c>
      <c r="E1118" s="4">
        <v>1061.2400000000002</v>
      </c>
      <c r="F1118" t="s">
        <v>567</v>
      </c>
      <c r="G1118" t="s">
        <v>471</v>
      </c>
      <c r="H1118" t="s">
        <v>301</v>
      </c>
      <c r="I1118" t="s">
        <v>302</v>
      </c>
      <c r="J1118" t="s">
        <v>258</v>
      </c>
      <c r="L1118" t="s">
        <v>378</v>
      </c>
      <c r="M1118" t="s">
        <v>379</v>
      </c>
      <c r="N1118" t="s">
        <v>482</v>
      </c>
    </row>
    <row r="1119" spans="1:14" hidden="1" x14ac:dyDescent="0.25">
      <c r="A1119" t="s">
        <v>241</v>
      </c>
      <c r="B1119" s="1">
        <v>44651</v>
      </c>
      <c r="C1119" t="s">
        <v>800</v>
      </c>
      <c r="D1119" t="s">
        <v>801</v>
      </c>
      <c r="E1119" s="4">
        <v>6523.5</v>
      </c>
      <c r="F1119" t="s">
        <v>567</v>
      </c>
      <c r="G1119" t="s">
        <v>471</v>
      </c>
      <c r="H1119" t="s">
        <v>308</v>
      </c>
      <c r="I1119" t="s">
        <v>309</v>
      </c>
      <c r="J1119" t="s">
        <v>264</v>
      </c>
      <c r="L1119" t="s">
        <v>378</v>
      </c>
      <c r="M1119" t="s">
        <v>379</v>
      </c>
      <c r="N1119" t="s">
        <v>487</v>
      </c>
    </row>
    <row r="1120" spans="1:14" hidden="1" x14ac:dyDescent="0.25">
      <c r="A1120" t="s">
        <v>241</v>
      </c>
      <c r="B1120" s="1">
        <v>44651</v>
      </c>
      <c r="C1120" t="s">
        <v>802</v>
      </c>
      <c r="D1120" t="s">
        <v>803</v>
      </c>
      <c r="E1120" s="4">
        <v>105</v>
      </c>
      <c r="F1120" t="s">
        <v>567</v>
      </c>
      <c r="G1120" t="s">
        <v>471</v>
      </c>
      <c r="H1120" t="s">
        <v>308</v>
      </c>
      <c r="I1120" t="s">
        <v>309</v>
      </c>
      <c r="J1120" t="s">
        <v>264</v>
      </c>
      <c r="L1120" t="s">
        <v>378</v>
      </c>
      <c r="M1120" t="s">
        <v>379</v>
      </c>
      <c r="N1120" t="s">
        <v>487</v>
      </c>
    </row>
    <row r="1121" spans="1:14" hidden="1" x14ac:dyDescent="0.25">
      <c r="A1121" t="s">
        <v>241</v>
      </c>
      <c r="B1121" s="1">
        <v>44651</v>
      </c>
      <c r="C1121" t="s">
        <v>804</v>
      </c>
      <c r="D1121" t="s">
        <v>805</v>
      </c>
      <c r="E1121" s="4">
        <v>3352.84</v>
      </c>
      <c r="F1121" t="s">
        <v>567</v>
      </c>
      <c r="G1121" t="s">
        <v>471</v>
      </c>
      <c r="H1121" t="s">
        <v>308</v>
      </c>
      <c r="I1121" t="s">
        <v>309</v>
      </c>
      <c r="J1121" t="s">
        <v>264</v>
      </c>
      <c r="L1121" t="s">
        <v>378</v>
      </c>
      <c r="M1121" t="s">
        <v>379</v>
      </c>
      <c r="N1121" t="s">
        <v>487</v>
      </c>
    </row>
    <row r="1122" spans="1:14" hidden="1" x14ac:dyDescent="0.25">
      <c r="A1122" t="s">
        <v>241</v>
      </c>
      <c r="B1122" s="1">
        <v>44651</v>
      </c>
      <c r="C1122" t="s">
        <v>808</v>
      </c>
      <c r="D1122" t="s">
        <v>809</v>
      </c>
      <c r="E1122" s="4">
        <v>160.16999999999999</v>
      </c>
      <c r="F1122" t="s">
        <v>567</v>
      </c>
      <c r="G1122" t="s">
        <v>471</v>
      </c>
      <c r="H1122" t="s">
        <v>308</v>
      </c>
      <c r="I1122" t="s">
        <v>309</v>
      </c>
      <c r="J1122" t="s">
        <v>264</v>
      </c>
      <c r="L1122" t="s">
        <v>378</v>
      </c>
      <c r="M1122" t="s">
        <v>379</v>
      </c>
      <c r="N1122" t="s">
        <v>487</v>
      </c>
    </row>
    <row r="1123" spans="1:14" hidden="1" x14ac:dyDescent="0.25">
      <c r="A1123" t="s">
        <v>241</v>
      </c>
      <c r="B1123" s="1">
        <v>44651</v>
      </c>
      <c r="C1123" t="s">
        <v>1245</v>
      </c>
      <c r="D1123" t="s">
        <v>1246</v>
      </c>
      <c r="E1123" s="4">
        <v>86.78</v>
      </c>
      <c r="F1123" t="s">
        <v>567</v>
      </c>
      <c r="G1123" t="s">
        <v>471</v>
      </c>
      <c r="H1123" t="s">
        <v>308</v>
      </c>
      <c r="I1123" t="s">
        <v>309</v>
      </c>
      <c r="J1123" t="s">
        <v>264</v>
      </c>
      <c r="L1123" t="s">
        <v>378</v>
      </c>
      <c r="M1123" t="s">
        <v>379</v>
      </c>
      <c r="N1123" t="s">
        <v>487</v>
      </c>
    </row>
    <row r="1124" spans="1:14" hidden="1" x14ac:dyDescent="0.25">
      <c r="A1124" t="s">
        <v>241</v>
      </c>
      <c r="B1124" s="1">
        <v>44651</v>
      </c>
      <c r="C1124" t="s">
        <v>1240</v>
      </c>
      <c r="D1124" t="s">
        <v>1241</v>
      </c>
      <c r="E1124" s="4">
        <v>17.489999999999998</v>
      </c>
      <c r="F1124" t="s">
        <v>567</v>
      </c>
      <c r="G1124" t="s">
        <v>471</v>
      </c>
      <c r="H1124" t="s">
        <v>317</v>
      </c>
      <c r="I1124" t="s">
        <v>318</v>
      </c>
      <c r="J1124" t="s">
        <v>276</v>
      </c>
      <c r="L1124" t="s">
        <v>390</v>
      </c>
      <c r="M1124" t="s">
        <v>391</v>
      </c>
      <c r="N1124" t="s">
        <v>487</v>
      </c>
    </row>
    <row r="1125" spans="1:14" hidden="1" x14ac:dyDescent="0.25">
      <c r="A1125" t="s">
        <v>241</v>
      </c>
      <c r="B1125" s="1">
        <v>44651</v>
      </c>
      <c r="C1125" t="s">
        <v>812</v>
      </c>
      <c r="D1125" t="s">
        <v>813</v>
      </c>
      <c r="E1125" s="4">
        <v>134</v>
      </c>
      <c r="F1125" t="s">
        <v>567</v>
      </c>
      <c r="G1125" t="s">
        <v>471</v>
      </c>
      <c r="H1125" t="s">
        <v>308</v>
      </c>
      <c r="I1125" t="s">
        <v>309</v>
      </c>
      <c r="J1125" t="s">
        <v>264</v>
      </c>
      <c r="L1125" t="s">
        <v>378</v>
      </c>
      <c r="M1125" t="s">
        <v>379</v>
      </c>
      <c r="N1125" t="s">
        <v>487</v>
      </c>
    </row>
    <row r="1126" spans="1:14" hidden="1" x14ac:dyDescent="0.25">
      <c r="A1126" t="s">
        <v>241</v>
      </c>
      <c r="B1126" s="1">
        <v>44651</v>
      </c>
      <c r="C1126" t="s">
        <v>814</v>
      </c>
      <c r="D1126" t="s">
        <v>815</v>
      </c>
      <c r="E1126" s="4">
        <v>911.99999999999989</v>
      </c>
      <c r="F1126" t="s">
        <v>567</v>
      </c>
      <c r="G1126" t="s">
        <v>471</v>
      </c>
      <c r="H1126" t="s">
        <v>308</v>
      </c>
      <c r="I1126" t="s">
        <v>309</v>
      </c>
      <c r="J1126" t="s">
        <v>264</v>
      </c>
      <c r="L1126" t="s">
        <v>378</v>
      </c>
      <c r="M1126" t="s">
        <v>379</v>
      </c>
      <c r="N1126" t="s">
        <v>480</v>
      </c>
    </row>
    <row r="1127" spans="1:14" hidden="1" x14ac:dyDescent="0.25">
      <c r="A1127" t="s">
        <v>241</v>
      </c>
      <c r="B1127" s="1">
        <v>44651</v>
      </c>
      <c r="C1127" t="s">
        <v>816</v>
      </c>
      <c r="D1127" t="s">
        <v>817</v>
      </c>
      <c r="E1127" s="4">
        <v>4058.49999999998</v>
      </c>
      <c r="F1127" t="s">
        <v>567</v>
      </c>
      <c r="G1127" t="s">
        <v>471</v>
      </c>
      <c r="H1127" t="s">
        <v>308</v>
      </c>
      <c r="I1127" t="s">
        <v>309</v>
      </c>
      <c r="J1127" t="s">
        <v>264</v>
      </c>
      <c r="L1127" t="s">
        <v>378</v>
      </c>
      <c r="M1127" t="s">
        <v>379</v>
      </c>
      <c r="N1127" t="s">
        <v>477</v>
      </c>
    </row>
    <row r="1128" spans="1:14" hidden="1" x14ac:dyDescent="0.25">
      <c r="A1128" t="s">
        <v>241</v>
      </c>
      <c r="B1128" s="1">
        <v>44651</v>
      </c>
      <c r="C1128" t="s">
        <v>1152</v>
      </c>
      <c r="D1128" t="s">
        <v>1153</v>
      </c>
      <c r="E1128" s="4">
        <v>546.63</v>
      </c>
      <c r="F1128" t="s">
        <v>567</v>
      </c>
      <c r="G1128" t="s">
        <v>471</v>
      </c>
      <c r="H1128" t="s">
        <v>311</v>
      </c>
      <c r="I1128" t="s">
        <v>312</v>
      </c>
      <c r="J1128" t="s">
        <v>264</v>
      </c>
      <c r="L1128" t="s">
        <v>378</v>
      </c>
      <c r="M1128" t="s">
        <v>379</v>
      </c>
      <c r="N1128" t="s">
        <v>487</v>
      </c>
    </row>
    <row r="1129" spans="1:14" hidden="1" x14ac:dyDescent="0.25">
      <c r="A1129" t="s">
        <v>241</v>
      </c>
      <c r="B1129" s="1">
        <v>44651</v>
      </c>
      <c r="C1129" t="s">
        <v>820</v>
      </c>
      <c r="D1129" t="s">
        <v>821</v>
      </c>
      <c r="E1129" s="4">
        <v>35.67</v>
      </c>
      <c r="F1129" t="s">
        <v>567</v>
      </c>
      <c r="G1129" t="s">
        <v>471</v>
      </c>
      <c r="H1129" t="s">
        <v>311</v>
      </c>
      <c r="I1129" t="s">
        <v>312</v>
      </c>
      <c r="J1129" t="s">
        <v>264</v>
      </c>
      <c r="L1129" t="s">
        <v>378</v>
      </c>
      <c r="M1129" t="s">
        <v>379</v>
      </c>
      <c r="N1129" t="s">
        <v>487</v>
      </c>
    </row>
    <row r="1130" spans="1:14" hidden="1" x14ac:dyDescent="0.25">
      <c r="A1130" t="s">
        <v>241</v>
      </c>
      <c r="B1130" s="1">
        <v>44651</v>
      </c>
      <c r="C1130" t="s">
        <v>822</v>
      </c>
      <c r="D1130" t="s">
        <v>823</v>
      </c>
      <c r="E1130" s="4">
        <v>1012.1999999999999</v>
      </c>
      <c r="F1130" t="s">
        <v>567</v>
      </c>
      <c r="G1130" t="s">
        <v>471</v>
      </c>
      <c r="H1130" t="s">
        <v>308</v>
      </c>
      <c r="I1130" t="s">
        <v>309</v>
      </c>
      <c r="J1130" t="s">
        <v>264</v>
      </c>
      <c r="L1130" t="s">
        <v>378</v>
      </c>
      <c r="M1130" t="s">
        <v>379</v>
      </c>
      <c r="N1130" t="s">
        <v>477</v>
      </c>
    </row>
    <row r="1131" spans="1:14" hidden="1" x14ac:dyDescent="0.25">
      <c r="A1131" t="s">
        <v>241</v>
      </c>
      <c r="B1131" s="1">
        <v>44651</v>
      </c>
      <c r="C1131" t="s">
        <v>828</v>
      </c>
      <c r="D1131" t="s">
        <v>829</v>
      </c>
      <c r="E1131" s="4">
        <v>371.11</v>
      </c>
      <c r="F1131" t="s">
        <v>567</v>
      </c>
      <c r="G1131" t="s">
        <v>471</v>
      </c>
      <c r="H1131" t="s">
        <v>308</v>
      </c>
      <c r="I1131" t="s">
        <v>309</v>
      </c>
      <c r="J1131" t="s">
        <v>264</v>
      </c>
      <c r="L1131" t="s">
        <v>378</v>
      </c>
      <c r="M1131" t="s">
        <v>379</v>
      </c>
      <c r="N1131" t="s">
        <v>487</v>
      </c>
    </row>
    <row r="1132" spans="1:14" hidden="1" x14ac:dyDescent="0.25">
      <c r="A1132" t="s">
        <v>241</v>
      </c>
      <c r="B1132" s="1">
        <v>44651</v>
      </c>
      <c r="C1132" t="s">
        <v>1247</v>
      </c>
      <c r="D1132" t="s">
        <v>1248</v>
      </c>
      <c r="E1132" s="4">
        <v>4800</v>
      </c>
      <c r="F1132" t="s">
        <v>567</v>
      </c>
      <c r="G1132" t="s">
        <v>471</v>
      </c>
      <c r="H1132" t="s">
        <v>308</v>
      </c>
      <c r="I1132" t="s">
        <v>309</v>
      </c>
      <c r="J1132" t="s">
        <v>264</v>
      </c>
      <c r="L1132" t="s">
        <v>378</v>
      </c>
      <c r="M1132" t="s">
        <v>379</v>
      </c>
      <c r="N1132" t="s">
        <v>480</v>
      </c>
    </row>
    <row r="1133" spans="1:14" hidden="1" x14ac:dyDescent="0.25">
      <c r="A1133" t="s">
        <v>241</v>
      </c>
      <c r="B1133" s="1">
        <v>44651</v>
      </c>
      <c r="C1133" t="s">
        <v>1249</v>
      </c>
      <c r="D1133" t="s">
        <v>1250</v>
      </c>
      <c r="E1133" s="4">
        <v>500</v>
      </c>
      <c r="F1133" t="s">
        <v>567</v>
      </c>
      <c r="G1133" t="s">
        <v>471</v>
      </c>
      <c r="H1133" t="s">
        <v>308</v>
      </c>
      <c r="I1133" t="s">
        <v>309</v>
      </c>
      <c r="J1133" t="s">
        <v>264</v>
      </c>
      <c r="K1133" t="s">
        <v>1251</v>
      </c>
      <c r="L1133" t="s">
        <v>378</v>
      </c>
      <c r="M1133" t="s">
        <v>379</v>
      </c>
      <c r="N1133" t="s">
        <v>488</v>
      </c>
    </row>
    <row r="1134" spans="1:14" hidden="1" x14ac:dyDescent="0.25">
      <c r="A1134" t="s">
        <v>241</v>
      </c>
      <c r="B1134" s="1">
        <v>44651</v>
      </c>
      <c r="C1134" t="s">
        <v>1252</v>
      </c>
      <c r="D1134" t="s">
        <v>1253</v>
      </c>
      <c r="E1134" s="4">
        <v>1080.5900000000001</v>
      </c>
      <c r="F1134" t="s">
        <v>567</v>
      </c>
      <c r="G1134" t="s">
        <v>471</v>
      </c>
      <c r="H1134" t="s">
        <v>308</v>
      </c>
      <c r="I1134" t="s">
        <v>309</v>
      </c>
      <c r="J1134" t="s">
        <v>264</v>
      </c>
      <c r="L1134" t="s">
        <v>378</v>
      </c>
      <c r="M1134" t="s">
        <v>379</v>
      </c>
      <c r="N1134" t="s">
        <v>487</v>
      </c>
    </row>
    <row r="1135" spans="1:14" hidden="1" x14ac:dyDescent="0.25">
      <c r="A1135" t="s">
        <v>241</v>
      </c>
      <c r="B1135" s="1">
        <v>44651</v>
      </c>
      <c r="C1135" t="s">
        <v>1242</v>
      </c>
      <c r="D1135" t="s">
        <v>1243</v>
      </c>
      <c r="E1135" s="4">
        <v>1618.67</v>
      </c>
      <c r="F1135" t="s">
        <v>567</v>
      </c>
      <c r="G1135" t="s">
        <v>471</v>
      </c>
      <c r="H1135" t="s">
        <v>308</v>
      </c>
      <c r="I1135" t="s">
        <v>309</v>
      </c>
      <c r="J1135" t="s">
        <v>264</v>
      </c>
      <c r="K1135" t="s">
        <v>1244</v>
      </c>
      <c r="L1135" t="s">
        <v>378</v>
      </c>
      <c r="M1135" t="s">
        <v>379</v>
      </c>
      <c r="N1135" t="s">
        <v>480</v>
      </c>
    </row>
    <row r="1136" spans="1:14" hidden="1" x14ac:dyDescent="0.25">
      <c r="A1136" t="s">
        <v>241</v>
      </c>
      <c r="B1136" s="1">
        <v>44651</v>
      </c>
      <c r="C1136" t="s">
        <v>830</v>
      </c>
      <c r="D1136" t="s">
        <v>831</v>
      </c>
      <c r="E1136" s="4">
        <v>430.05</v>
      </c>
      <c r="F1136" t="s">
        <v>567</v>
      </c>
      <c r="G1136" t="s">
        <v>471</v>
      </c>
      <c r="H1136" t="s">
        <v>310</v>
      </c>
      <c r="I1136" t="s">
        <v>263</v>
      </c>
      <c r="J1136" t="s">
        <v>262</v>
      </c>
      <c r="L1136" t="s">
        <v>380</v>
      </c>
      <c r="M1136" t="s">
        <v>381</v>
      </c>
      <c r="N1136" t="s">
        <v>487</v>
      </c>
    </row>
    <row r="1137" spans="1:14" hidden="1" x14ac:dyDescent="0.25">
      <c r="A1137" t="s">
        <v>241</v>
      </c>
      <c r="B1137" s="1">
        <v>44651</v>
      </c>
      <c r="C1137" t="s">
        <v>832</v>
      </c>
      <c r="D1137" t="s">
        <v>833</v>
      </c>
      <c r="E1137" s="4">
        <v>3000</v>
      </c>
      <c r="F1137" t="s">
        <v>567</v>
      </c>
      <c r="G1137" t="s">
        <v>471</v>
      </c>
      <c r="H1137" t="s">
        <v>310</v>
      </c>
      <c r="I1137" t="s">
        <v>263</v>
      </c>
      <c r="J1137" t="s">
        <v>262</v>
      </c>
      <c r="L1137" t="s">
        <v>380</v>
      </c>
      <c r="M1137" t="s">
        <v>381</v>
      </c>
      <c r="N1137" t="s">
        <v>487</v>
      </c>
    </row>
    <row r="1138" spans="1:14" hidden="1" x14ac:dyDescent="0.25">
      <c r="A1138" t="s">
        <v>241</v>
      </c>
      <c r="B1138" s="1">
        <v>44651</v>
      </c>
      <c r="C1138" t="s">
        <v>834</v>
      </c>
      <c r="D1138" t="s">
        <v>835</v>
      </c>
      <c r="E1138" s="4">
        <v>9595</v>
      </c>
      <c r="F1138" t="s">
        <v>567</v>
      </c>
      <c r="G1138" t="s">
        <v>471</v>
      </c>
      <c r="H1138" t="s">
        <v>310</v>
      </c>
      <c r="I1138" t="s">
        <v>263</v>
      </c>
      <c r="J1138" t="s">
        <v>262</v>
      </c>
      <c r="L1138" t="s">
        <v>380</v>
      </c>
      <c r="M1138" t="s">
        <v>381</v>
      </c>
      <c r="N1138" t="s">
        <v>487</v>
      </c>
    </row>
    <row r="1139" spans="1:14" hidden="1" x14ac:dyDescent="0.25">
      <c r="A1139" t="s">
        <v>241</v>
      </c>
      <c r="B1139" s="1">
        <v>44651</v>
      </c>
      <c r="C1139" t="s">
        <v>836</v>
      </c>
      <c r="D1139" t="s">
        <v>837</v>
      </c>
      <c r="E1139" s="4">
        <v>300</v>
      </c>
      <c r="F1139" t="s">
        <v>567</v>
      </c>
      <c r="G1139" t="s">
        <v>471</v>
      </c>
      <c r="H1139" t="s">
        <v>310</v>
      </c>
      <c r="I1139" t="s">
        <v>263</v>
      </c>
      <c r="J1139" t="s">
        <v>262</v>
      </c>
      <c r="L1139" t="s">
        <v>380</v>
      </c>
      <c r="M1139" t="s">
        <v>381</v>
      </c>
      <c r="N1139" t="s">
        <v>487</v>
      </c>
    </row>
    <row r="1140" spans="1:14" hidden="1" x14ac:dyDescent="0.25">
      <c r="A1140" t="s">
        <v>241</v>
      </c>
      <c r="B1140" s="1">
        <v>44651</v>
      </c>
      <c r="C1140" t="s">
        <v>838</v>
      </c>
      <c r="D1140" t="s">
        <v>839</v>
      </c>
      <c r="E1140" s="4">
        <v>3228</v>
      </c>
      <c r="F1140" t="s">
        <v>567</v>
      </c>
      <c r="G1140" t="s">
        <v>471</v>
      </c>
      <c r="H1140" t="s">
        <v>310</v>
      </c>
      <c r="I1140" t="s">
        <v>263</v>
      </c>
      <c r="J1140" t="s">
        <v>262</v>
      </c>
      <c r="L1140" t="s">
        <v>380</v>
      </c>
      <c r="M1140" t="s">
        <v>381</v>
      </c>
      <c r="N1140" t="s">
        <v>487</v>
      </c>
    </row>
    <row r="1141" spans="1:14" hidden="1" x14ac:dyDescent="0.25">
      <c r="A1141" t="s">
        <v>241</v>
      </c>
      <c r="B1141" s="1">
        <v>44651</v>
      </c>
      <c r="C1141" t="s">
        <v>840</v>
      </c>
      <c r="D1141" t="s">
        <v>841</v>
      </c>
      <c r="E1141" s="4">
        <v>7556.9400000000005</v>
      </c>
      <c r="F1141" t="s">
        <v>567</v>
      </c>
      <c r="G1141" t="s">
        <v>471</v>
      </c>
      <c r="H1141" t="s">
        <v>310</v>
      </c>
      <c r="I1141" t="s">
        <v>263</v>
      </c>
      <c r="J1141" t="s">
        <v>262</v>
      </c>
      <c r="L1141" t="s">
        <v>380</v>
      </c>
      <c r="M1141" t="s">
        <v>381</v>
      </c>
      <c r="N1141" t="s">
        <v>487</v>
      </c>
    </row>
    <row r="1142" spans="1:14" hidden="1" x14ac:dyDescent="0.25">
      <c r="A1142" t="s">
        <v>241</v>
      </c>
      <c r="B1142" s="1">
        <v>44651</v>
      </c>
      <c r="C1142" t="s">
        <v>842</v>
      </c>
      <c r="D1142" t="s">
        <v>843</v>
      </c>
      <c r="E1142" s="4">
        <v>300</v>
      </c>
      <c r="F1142" t="s">
        <v>567</v>
      </c>
      <c r="G1142" t="s">
        <v>471</v>
      </c>
      <c r="H1142" t="s">
        <v>310</v>
      </c>
      <c r="I1142" t="s">
        <v>263</v>
      </c>
      <c r="J1142" t="s">
        <v>262</v>
      </c>
      <c r="L1142" t="s">
        <v>380</v>
      </c>
      <c r="M1142" t="s">
        <v>381</v>
      </c>
      <c r="N1142" t="s">
        <v>487</v>
      </c>
    </row>
    <row r="1143" spans="1:14" hidden="1" x14ac:dyDescent="0.25">
      <c r="A1143" t="s">
        <v>241</v>
      </c>
      <c r="B1143" s="1">
        <v>44651</v>
      </c>
      <c r="C1143" t="s">
        <v>844</v>
      </c>
      <c r="D1143" t="s">
        <v>845</v>
      </c>
      <c r="E1143" s="4">
        <v>11108.52</v>
      </c>
      <c r="F1143" t="s">
        <v>567</v>
      </c>
      <c r="G1143" t="s">
        <v>471</v>
      </c>
      <c r="H1143" t="s">
        <v>310</v>
      </c>
      <c r="I1143" t="s">
        <v>263</v>
      </c>
      <c r="J1143" t="s">
        <v>262</v>
      </c>
      <c r="L1143" t="s">
        <v>380</v>
      </c>
      <c r="M1143" t="s">
        <v>381</v>
      </c>
      <c r="N1143" t="s">
        <v>487</v>
      </c>
    </row>
    <row r="1144" spans="1:14" hidden="1" x14ac:dyDescent="0.25">
      <c r="A1144" t="s">
        <v>241</v>
      </c>
      <c r="B1144" s="1">
        <v>44651</v>
      </c>
      <c r="C1144" t="s">
        <v>849</v>
      </c>
      <c r="D1144" t="s">
        <v>850</v>
      </c>
      <c r="E1144" s="4">
        <v>4635</v>
      </c>
      <c r="F1144" t="s">
        <v>567</v>
      </c>
      <c r="G1144" t="s">
        <v>471</v>
      </c>
      <c r="H1144" t="s">
        <v>310</v>
      </c>
      <c r="I1144" t="s">
        <v>263</v>
      </c>
      <c r="J1144" t="s">
        <v>262</v>
      </c>
      <c r="L1144" t="s">
        <v>380</v>
      </c>
      <c r="M1144" t="s">
        <v>381</v>
      </c>
      <c r="N1144" t="s">
        <v>487</v>
      </c>
    </row>
    <row r="1145" spans="1:14" hidden="1" x14ac:dyDescent="0.25">
      <c r="A1145" t="s">
        <v>241</v>
      </c>
      <c r="B1145" s="1">
        <v>44651</v>
      </c>
      <c r="C1145" t="s">
        <v>853</v>
      </c>
      <c r="D1145" t="s">
        <v>854</v>
      </c>
      <c r="E1145" s="4">
        <v>1000</v>
      </c>
      <c r="F1145" t="s">
        <v>567</v>
      </c>
      <c r="G1145" t="s">
        <v>471</v>
      </c>
      <c r="H1145" t="s">
        <v>310</v>
      </c>
      <c r="I1145" t="s">
        <v>263</v>
      </c>
      <c r="J1145" t="s">
        <v>262</v>
      </c>
      <c r="L1145" t="s">
        <v>380</v>
      </c>
      <c r="M1145" t="s">
        <v>381</v>
      </c>
      <c r="N1145" t="s">
        <v>487</v>
      </c>
    </row>
    <row r="1146" spans="1:14" hidden="1" x14ac:dyDescent="0.25">
      <c r="A1146" t="s">
        <v>241</v>
      </c>
      <c r="B1146" s="1">
        <v>44651</v>
      </c>
      <c r="C1146" t="s">
        <v>857</v>
      </c>
      <c r="D1146" t="s">
        <v>858</v>
      </c>
      <c r="E1146" s="4">
        <v>10835.97</v>
      </c>
      <c r="F1146" t="s">
        <v>567</v>
      </c>
      <c r="G1146" t="s">
        <v>471</v>
      </c>
      <c r="H1146" t="s">
        <v>310</v>
      </c>
      <c r="I1146" t="s">
        <v>263</v>
      </c>
      <c r="J1146" t="s">
        <v>262</v>
      </c>
      <c r="L1146" t="s">
        <v>380</v>
      </c>
      <c r="M1146" t="s">
        <v>381</v>
      </c>
      <c r="N1146" t="s">
        <v>487</v>
      </c>
    </row>
    <row r="1147" spans="1:14" hidden="1" x14ac:dyDescent="0.25">
      <c r="A1147" t="s">
        <v>241</v>
      </c>
      <c r="B1147" s="1">
        <v>44651</v>
      </c>
      <c r="C1147" t="s">
        <v>1254</v>
      </c>
      <c r="D1147" t="s">
        <v>1255</v>
      </c>
      <c r="E1147" s="4">
        <v>2346</v>
      </c>
      <c r="F1147" t="s">
        <v>567</v>
      </c>
      <c r="G1147" t="s">
        <v>471</v>
      </c>
      <c r="H1147" t="s">
        <v>310</v>
      </c>
      <c r="I1147" t="s">
        <v>263</v>
      </c>
      <c r="J1147" t="s">
        <v>262</v>
      </c>
      <c r="L1147" t="s">
        <v>380</v>
      </c>
      <c r="M1147" t="s">
        <v>381</v>
      </c>
      <c r="N1147" t="s">
        <v>487</v>
      </c>
    </row>
    <row r="1148" spans="1:14" hidden="1" x14ac:dyDescent="0.25">
      <c r="A1148" t="s">
        <v>241</v>
      </c>
      <c r="B1148" s="1">
        <v>44651</v>
      </c>
      <c r="C1148" t="s">
        <v>861</v>
      </c>
      <c r="D1148" t="s">
        <v>862</v>
      </c>
      <c r="E1148" s="4">
        <v>30000</v>
      </c>
      <c r="F1148" t="s">
        <v>567</v>
      </c>
      <c r="G1148" t="s">
        <v>471</v>
      </c>
      <c r="H1148" t="s">
        <v>311</v>
      </c>
      <c r="I1148" t="s">
        <v>312</v>
      </c>
      <c r="J1148" t="s">
        <v>264</v>
      </c>
      <c r="L1148" t="s">
        <v>380</v>
      </c>
      <c r="M1148" t="s">
        <v>381</v>
      </c>
      <c r="N1148" t="s">
        <v>487</v>
      </c>
    </row>
    <row r="1149" spans="1:14" hidden="1" x14ac:dyDescent="0.25">
      <c r="A1149" t="s">
        <v>241</v>
      </c>
      <c r="B1149" s="1">
        <v>44651</v>
      </c>
      <c r="C1149" t="s">
        <v>867</v>
      </c>
      <c r="D1149" t="s">
        <v>868</v>
      </c>
      <c r="E1149" s="4">
        <v>7377.64</v>
      </c>
      <c r="F1149" t="s">
        <v>567</v>
      </c>
      <c r="G1149" t="s">
        <v>471</v>
      </c>
      <c r="H1149" t="s">
        <v>311</v>
      </c>
      <c r="I1149" t="s">
        <v>312</v>
      </c>
      <c r="J1149" t="s">
        <v>264</v>
      </c>
      <c r="L1149" t="s">
        <v>380</v>
      </c>
      <c r="M1149" t="s">
        <v>381</v>
      </c>
      <c r="N1149" t="s">
        <v>487</v>
      </c>
    </row>
    <row r="1150" spans="1:14" hidden="1" x14ac:dyDescent="0.25">
      <c r="A1150" t="s">
        <v>241</v>
      </c>
      <c r="B1150" s="1">
        <v>44651</v>
      </c>
      <c r="C1150" t="s">
        <v>869</v>
      </c>
      <c r="D1150" t="s">
        <v>870</v>
      </c>
      <c r="E1150" s="4">
        <v>2939.25</v>
      </c>
      <c r="F1150" t="s">
        <v>567</v>
      </c>
      <c r="G1150" t="s">
        <v>471</v>
      </c>
      <c r="H1150" t="s">
        <v>311</v>
      </c>
      <c r="I1150" t="s">
        <v>312</v>
      </c>
      <c r="J1150" t="s">
        <v>264</v>
      </c>
      <c r="L1150" t="s">
        <v>380</v>
      </c>
      <c r="M1150" t="s">
        <v>381</v>
      </c>
      <c r="N1150" t="s">
        <v>487</v>
      </c>
    </row>
    <row r="1151" spans="1:14" hidden="1" x14ac:dyDescent="0.25">
      <c r="A1151" t="s">
        <v>241</v>
      </c>
      <c r="B1151" s="1">
        <v>44651</v>
      </c>
      <c r="C1151" t="s">
        <v>952</v>
      </c>
      <c r="D1151" t="s">
        <v>953</v>
      </c>
      <c r="E1151" s="4">
        <v>222855.58</v>
      </c>
      <c r="F1151" t="s">
        <v>567</v>
      </c>
      <c r="G1151" t="s">
        <v>471</v>
      </c>
      <c r="H1151" t="s">
        <v>246</v>
      </c>
      <c r="I1151" t="s">
        <v>247</v>
      </c>
      <c r="J1151" t="s">
        <v>246</v>
      </c>
      <c r="L1151" t="s">
        <v>370</v>
      </c>
      <c r="M1151" t="s">
        <v>371</v>
      </c>
      <c r="N1151" t="s">
        <v>482</v>
      </c>
    </row>
    <row r="1152" spans="1:14" hidden="1" x14ac:dyDescent="0.25">
      <c r="A1152" t="s">
        <v>241</v>
      </c>
      <c r="B1152" s="1">
        <v>44651</v>
      </c>
      <c r="C1152" t="s">
        <v>961</v>
      </c>
      <c r="D1152" t="s">
        <v>962</v>
      </c>
      <c r="E1152" s="4">
        <v>1455.35</v>
      </c>
      <c r="F1152" t="s">
        <v>567</v>
      </c>
      <c r="G1152" t="s">
        <v>471</v>
      </c>
      <c r="H1152" t="s">
        <v>311</v>
      </c>
      <c r="I1152" t="s">
        <v>312</v>
      </c>
      <c r="J1152" t="s">
        <v>264</v>
      </c>
      <c r="L1152" t="s">
        <v>390</v>
      </c>
      <c r="M1152" t="s">
        <v>391</v>
      </c>
      <c r="N1152" t="s">
        <v>487</v>
      </c>
    </row>
    <row r="1153" spans="1:14" hidden="1" x14ac:dyDescent="0.25">
      <c r="A1153" t="s">
        <v>241</v>
      </c>
      <c r="B1153" s="1">
        <v>44651</v>
      </c>
      <c r="C1153" t="s">
        <v>963</v>
      </c>
      <c r="D1153" t="s">
        <v>964</v>
      </c>
      <c r="E1153" s="4">
        <v>400</v>
      </c>
      <c r="F1153" t="s">
        <v>567</v>
      </c>
      <c r="G1153" t="s">
        <v>471</v>
      </c>
      <c r="H1153" t="s">
        <v>311</v>
      </c>
      <c r="I1153" t="s">
        <v>312</v>
      </c>
      <c r="J1153" t="s">
        <v>264</v>
      </c>
      <c r="L1153" t="s">
        <v>390</v>
      </c>
      <c r="M1153" t="s">
        <v>391</v>
      </c>
      <c r="N1153" t="s">
        <v>487</v>
      </c>
    </row>
    <row r="1154" spans="1:14" hidden="1" x14ac:dyDescent="0.25">
      <c r="A1154" t="s">
        <v>241</v>
      </c>
      <c r="B1154" s="1">
        <v>44651</v>
      </c>
      <c r="C1154" t="s">
        <v>967</v>
      </c>
      <c r="D1154" t="s">
        <v>968</v>
      </c>
      <c r="E1154" s="4">
        <v>2</v>
      </c>
      <c r="F1154" t="s">
        <v>567</v>
      </c>
      <c r="G1154" t="s">
        <v>471</v>
      </c>
      <c r="H1154" t="s">
        <v>311</v>
      </c>
      <c r="I1154" t="s">
        <v>312</v>
      </c>
      <c r="J1154" t="s">
        <v>264</v>
      </c>
      <c r="L1154" t="s">
        <v>390</v>
      </c>
      <c r="M1154" t="s">
        <v>391</v>
      </c>
      <c r="N1154" t="s">
        <v>487</v>
      </c>
    </row>
    <row r="1155" spans="1:14" hidden="1" x14ac:dyDescent="0.25">
      <c r="A1155" t="s">
        <v>241</v>
      </c>
      <c r="B1155" s="1">
        <v>44651</v>
      </c>
      <c r="C1155" t="s">
        <v>971</v>
      </c>
      <c r="D1155" t="s">
        <v>972</v>
      </c>
      <c r="E1155" s="4">
        <v>276.85000000000002</v>
      </c>
      <c r="F1155" t="s">
        <v>567</v>
      </c>
      <c r="G1155" t="s">
        <v>471</v>
      </c>
      <c r="H1155" t="s">
        <v>311</v>
      </c>
      <c r="I1155" t="s">
        <v>312</v>
      </c>
      <c r="J1155" t="s">
        <v>264</v>
      </c>
      <c r="L1155" t="s">
        <v>390</v>
      </c>
      <c r="M1155" t="s">
        <v>391</v>
      </c>
      <c r="N1155" t="s">
        <v>487</v>
      </c>
    </row>
    <row r="1156" spans="1:14" hidden="1" x14ac:dyDescent="0.25">
      <c r="A1156" t="s">
        <v>241</v>
      </c>
      <c r="B1156" s="1">
        <v>44651</v>
      </c>
      <c r="C1156" t="s">
        <v>981</v>
      </c>
      <c r="D1156" t="s">
        <v>982</v>
      </c>
      <c r="E1156" s="4">
        <v>32.799999999999997</v>
      </c>
      <c r="F1156" t="s">
        <v>567</v>
      </c>
      <c r="G1156" t="s">
        <v>471</v>
      </c>
      <c r="H1156" t="s">
        <v>311</v>
      </c>
      <c r="I1156" t="s">
        <v>312</v>
      </c>
      <c r="J1156" t="s">
        <v>264</v>
      </c>
      <c r="L1156" t="s">
        <v>390</v>
      </c>
      <c r="M1156" t="s">
        <v>391</v>
      </c>
      <c r="N1156" t="s">
        <v>487</v>
      </c>
    </row>
    <row r="1157" spans="1:14" hidden="1" x14ac:dyDescent="0.25">
      <c r="A1157" t="s">
        <v>241</v>
      </c>
      <c r="B1157" s="1">
        <v>44651</v>
      </c>
      <c r="C1157" t="s">
        <v>989</v>
      </c>
      <c r="D1157" t="s">
        <v>990</v>
      </c>
      <c r="E1157" s="4">
        <v>370.28</v>
      </c>
      <c r="F1157" t="s">
        <v>567</v>
      </c>
      <c r="G1157" t="s">
        <v>471</v>
      </c>
      <c r="H1157" t="s">
        <v>317</v>
      </c>
      <c r="I1157" t="s">
        <v>318</v>
      </c>
      <c r="J1157" t="s">
        <v>276</v>
      </c>
      <c r="L1157" t="s">
        <v>390</v>
      </c>
      <c r="M1157" t="s">
        <v>391</v>
      </c>
      <c r="N1157" t="s">
        <v>487</v>
      </c>
    </row>
    <row r="1158" spans="1:14" hidden="1" x14ac:dyDescent="0.25">
      <c r="A1158" t="s">
        <v>241</v>
      </c>
      <c r="B1158" s="1">
        <v>44651</v>
      </c>
      <c r="C1158" t="s">
        <v>991</v>
      </c>
      <c r="D1158" t="s">
        <v>992</v>
      </c>
      <c r="E1158" s="4">
        <v>594.3900000000001</v>
      </c>
      <c r="F1158" t="s">
        <v>567</v>
      </c>
      <c r="G1158" t="s">
        <v>471</v>
      </c>
      <c r="H1158" t="s">
        <v>311</v>
      </c>
      <c r="I1158" t="s">
        <v>312</v>
      </c>
      <c r="J1158" t="s">
        <v>264</v>
      </c>
      <c r="L1158" t="s">
        <v>390</v>
      </c>
      <c r="M1158" t="s">
        <v>391</v>
      </c>
      <c r="N1158" t="s">
        <v>487</v>
      </c>
    </row>
    <row r="1159" spans="1:14" hidden="1" x14ac:dyDescent="0.25">
      <c r="A1159" t="s">
        <v>241</v>
      </c>
      <c r="B1159" s="1">
        <v>44651</v>
      </c>
      <c r="C1159" t="s">
        <v>993</v>
      </c>
      <c r="D1159" t="s">
        <v>994</v>
      </c>
      <c r="E1159" s="4">
        <v>512.79</v>
      </c>
      <c r="F1159" t="s">
        <v>567</v>
      </c>
      <c r="G1159" t="s">
        <v>471</v>
      </c>
      <c r="H1159" t="s">
        <v>311</v>
      </c>
      <c r="I1159" t="s">
        <v>312</v>
      </c>
      <c r="J1159" t="s">
        <v>264</v>
      </c>
      <c r="L1159" t="s">
        <v>390</v>
      </c>
      <c r="M1159" t="s">
        <v>391</v>
      </c>
      <c r="N1159" t="s">
        <v>487</v>
      </c>
    </row>
    <row r="1160" spans="1:14" hidden="1" x14ac:dyDescent="0.25">
      <c r="A1160" t="s">
        <v>241</v>
      </c>
      <c r="B1160" s="1">
        <v>44651</v>
      </c>
      <c r="C1160" t="s">
        <v>1001</v>
      </c>
      <c r="D1160" t="s">
        <v>1002</v>
      </c>
      <c r="E1160" s="4">
        <v>19.87999999999397</v>
      </c>
      <c r="F1160" t="s">
        <v>567</v>
      </c>
      <c r="G1160" t="s">
        <v>471</v>
      </c>
      <c r="H1160" t="s">
        <v>311</v>
      </c>
      <c r="I1160" t="s">
        <v>312</v>
      </c>
      <c r="J1160" t="s">
        <v>264</v>
      </c>
      <c r="L1160" t="s">
        <v>390</v>
      </c>
      <c r="M1160" t="s">
        <v>391</v>
      </c>
      <c r="N1160" t="s">
        <v>487</v>
      </c>
    </row>
    <row r="1161" spans="1:14" hidden="1" x14ac:dyDescent="0.25">
      <c r="A1161" t="s">
        <v>241</v>
      </c>
      <c r="B1161" s="1">
        <v>44651</v>
      </c>
      <c r="C1161" t="s">
        <v>1005</v>
      </c>
      <c r="D1161" t="s">
        <v>1006</v>
      </c>
      <c r="E1161" s="4">
        <v>2.9899999999998927</v>
      </c>
      <c r="F1161" t="s">
        <v>567</v>
      </c>
      <c r="G1161" t="s">
        <v>471</v>
      </c>
      <c r="H1161" t="s">
        <v>311</v>
      </c>
      <c r="I1161" t="s">
        <v>312</v>
      </c>
      <c r="J1161" t="s">
        <v>264</v>
      </c>
      <c r="L1161" t="s">
        <v>390</v>
      </c>
      <c r="M1161" t="s">
        <v>391</v>
      </c>
      <c r="N1161" t="s">
        <v>487</v>
      </c>
    </row>
    <row r="1162" spans="1:14" hidden="1" x14ac:dyDescent="0.25">
      <c r="A1162" t="s">
        <v>241</v>
      </c>
      <c r="B1162" s="1">
        <v>44651</v>
      </c>
      <c r="C1162" t="s">
        <v>1007</v>
      </c>
      <c r="D1162" t="s">
        <v>1008</v>
      </c>
      <c r="E1162" s="4">
        <v>1001.76</v>
      </c>
      <c r="F1162" t="s">
        <v>567</v>
      </c>
      <c r="G1162" t="s">
        <v>471</v>
      </c>
      <c r="H1162" t="s">
        <v>317</v>
      </c>
      <c r="I1162" t="s">
        <v>318</v>
      </c>
      <c r="J1162" t="s">
        <v>276</v>
      </c>
      <c r="L1162" t="s">
        <v>390</v>
      </c>
      <c r="M1162" t="s">
        <v>391</v>
      </c>
      <c r="N1162" t="s">
        <v>487</v>
      </c>
    </row>
    <row r="1163" spans="1:14" hidden="1" x14ac:dyDescent="0.25">
      <c r="A1163" t="s">
        <v>241</v>
      </c>
      <c r="B1163" s="1">
        <v>44651</v>
      </c>
      <c r="C1163" t="s">
        <v>1162</v>
      </c>
      <c r="D1163" t="s">
        <v>1163</v>
      </c>
      <c r="E1163" s="4">
        <v>61.6200000000008</v>
      </c>
      <c r="F1163" t="s">
        <v>567</v>
      </c>
      <c r="G1163" t="s">
        <v>471</v>
      </c>
      <c r="H1163" t="s">
        <v>311</v>
      </c>
      <c r="I1163" t="s">
        <v>312</v>
      </c>
      <c r="J1163" t="s">
        <v>264</v>
      </c>
      <c r="L1163" t="s">
        <v>390</v>
      </c>
      <c r="M1163" t="s">
        <v>391</v>
      </c>
      <c r="N1163" t="s">
        <v>477</v>
      </c>
    </row>
    <row r="1164" spans="1:14" hidden="1" x14ac:dyDescent="0.25">
      <c r="A1164" t="s">
        <v>241</v>
      </c>
      <c r="B1164" s="1">
        <v>44651</v>
      </c>
      <c r="C1164" t="s">
        <v>1017</v>
      </c>
      <c r="D1164" t="s">
        <v>1018</v>
      </c>
      <c r="E1164" s="4">
        <v>7314.6100000000006</v>
      </c>
      <c r="F1164" t="s">
        <v>567</v>
      </c>
      <c r="G1164" t="s">
        <v>471</v>
      </c>
      <c r="H1164" t="s">
        <v>316</v>
      </c>
      <c r="I1164" t="s">
        <v>275</v>
      </c>
      <c r="J1164" t="s">
        <v>274</v>
      </c>
      <c r="L1164" t="s">
        <v>400</v>
      </c>
      <c r="M1164" t="s">
        <v>401</v>
      </c>
      <c r="N1164" t="s">
        <v>489</v>
      </c>
    </row>
    <row r="1165" spans="1:14" hidden="1" x14ac:dyDescent="0.25">
      <c r="A1165" t="s">
        <v>241</v>
      </c>
      <c r="B1165" s="1">
        <v>44651</v>
      </c>
      <c r="C1165" t="s">
        <v>1021</v>
      </c>
      <c r="D1165" t="s">
        <v>1022</v>
      </c>
      <c r="E1165" s="4">
        <v>2799.9900000000002</v>
      </c>
      <c r="F1165" t="s">
        <v>567</v>
      </c>
      <c r="G1165" t="s">
        <v>471</v>
      </c>
      <c r="H1165" t="s">
        <v>316</v>
      </c>
      <c r="I1165" t="s">
        <v>275</v>
      </c>
      <c r="J1165" t="s">
        <v>274</v>
      </c>
      <c r="L1165" t="s">
        <v>400</v>
      </c>
      <c r="M1165" t="s">
        <v>401</v>
      </c>
      <c r="N1165" t="s">
        <v>489</v>
      </c>
    </row>
    <row r="1166" spans="1:14" hidden="1" x14ac:dyDescent="0.25">
      <c r="A1166" t="s">
        <v>241</v>
      </c>
      <c r="B1166" s="1">
        <v>44651</v>
      </c>
      <c r="C1166" t="s">
        <v>1025</v>
      </c>
      <c r="D1166" t="s">
        <v>1026</v>
      </c>
      <c r="E1166" s="4">
        <v>472.26000000000005</v>
      </c>
      <c r="F1166" t="s">
        <v>567</v>
      </c>
      <c r="G1166" t="s">
        <v>471</v>
      </c>
      <c r="H1166" t="s">
        <v>316</v>
      </c>
      <c r="I1166" t="s">
        <v>275</v>
      </c>
      <c r="J1166" t="s">
        <v>274</v>
      </c>
      <c r="L1166" t="s">
        <v>400</v>
      </c>
      <c r="M1166" t="s">
        <v>401</v>
      </c>
      <c r="N1166" t="s">
        <v>489</v>
      </c>
    </row>
    <row r="1167" spans="1:14" hidden="1" x14ac:dyDescent="0.25">
      <c r="A1167" t="s">
        <v>241</v>
      </c>
      <c r="B1167" s="1">
        <v>44651</v>
      </c>
      <c r="C1167" t="s">
        <v>1227</v>
      </c>
      <c r="D1167" t="s">
        <v>1228</v>
      </c>
      <c r="E1167" s="4">
        <v>3474.52</v>
      </c>
      <c r="F1167" t="s">
        <v>567</v>
      </c>
      <c r="G1167" t="s">
        <v>471</v>
      </c>
      <c r="H1167" t="s">
        <v>316</v>
      </c>
      <c r="I1167" t="s">
        <v>275</v>
      </c>
      <c r="J1167" t="s">
        <v>274</v>
      </c>
      <c r="L1167" t="s">
        <v>400</v>
      </c>
      <c r="M1167" t="s">
        <v>401</v>
      </c>
      <c r="N1167" t="s">
        <v>489</v>
      </c>
    </row>
    <row r="1168" spans="1:14" hidden="1" x14ac:dyDescent="0.25">
      <c r="A1168" t="s">
        <v>241</v>
      </c>
      <c r="B1168" s="1">
        <v>44651</v>
      </c>
      <c r="C1168" t="s">
        <v>1029</v>
      </c>
      <c r="D1168" t="s">
        <v>1030</v>
      </c>
      <c r="E1168" s="4">
        <v>1488.9299999999998</v>
      </c>
      <c r="F1168" t="s">
        <v>567</v>
      </c>
      <c r="G1168" t="s">
        <v>471</v>
      </c>
      <c r="H1168" t="s">
        <v>316</v>
      </c>
      <c r="I1168" t="s">
        <v>275</v>
      </c>
      <c r="J1168" t="s">
        <v>274</v>
      </c>
      <c r="L1168" t="s">
        <v>400</v>
      </c>
      <c r="M1168" t="s">
        <v>401</v>
      </c>
      <c r="N1168" t="s">
        <v>489</v>
      </c>
    </row>
    <row r="1169" spans="1:14" hidden="1" x14ac:dyDescent="0.25">
      <c r="A1169" t="s">
        <v>241</v>
      </c>
      <c r="B1169" s="1">
        <v>44651</v>
      </c>
      <c r="C1169" t="s">
        <v>35</v>
      </c>
      <c r="D1169" t="s">
        <v>1031</v>
      </c>
      <c r="E1169" s="4">
        <v>3611.64</v>
      </c>
      <c r="F1169" t="s">
        <v>567</v>
      </c>
      <c r="G1169" t="s">
        <v>471</v>
      </c>
      <c r="H1169" t="s">
        <v>288</v>
      </c>
      <c r="I1169" t="s">
        <v>26</v>
      </c>
      <c r="J1169" t="s">
        <v>243</v>
      </c>
      <c r="L1169" t="s">
        <v>368</v>
      </c>
      <c r="M1169" t="s">
        <v>369</v>
      </c>
      <c r="N1169" t="s">
        <v>480</v>
      </c>
    </row>
    <row r="1170" spans="1:14" hidden="1" x14ac:dyDescent="0.25">
      <c r="A1170" t="s">
        <v>241</v>
      </c>
      <c r="B1170" s="1">
        <v>44651</v>
      </c>
      <c r="C1170" t="s">
        <v>27</v>
      </c>
      <c r="D1170" t="s">
        <v>1032</v>
      </c>
      <c r="E1170" s="4">
        <v>-581821.24</v>
      </c>
      <c r="F1170" t="s">
        <v>567</v>
      </c>
      <c r="G1170" t="s">
        <v>471</v>
      </c>
      <c r="H1170" t="s">
        <v>288</v>
      </c>
      <c r="I1170" t="s">
        <v>26</v>
      </c>
      <c r="J1170" t="s">
        <v>243</v>
      </c>
      <c r="L1170" t="s">
        <v>368</v>
      </c>
      <c r="M1170" t="s">
        <v>369</v>
      </c>
      <c r="N1170" t="s">
        <v>485</v>
      </c>
    </row>
    <row r="1171" spans="1:14" hidden="1" x14ac:dyDescent="0.25">
      <c r="A1171" t="s">
        <v>241</v>
      </c>
      <c r="B1171" s="1">
        <v>44651</v>
      </c>
      <c r="C1171" t="s">
        <v>1035</v>
      </c>
      <c r="D1171" t="s">
        <v>1036</v>
      </c>
      <c r="E1171" s="4">
        <v>-123235.59</v>
      </c>
      <c r="F1171" t="s">
        <v>567</v>
      </c>
      <c r="G1171" t="s">
        <v>471</v>
      </c>
      <c r="H1171" t="s">
        <v>288</v>
      </c>
      <c r="I1171" t="s">
        <v>26</v>
      </c>
      <c r="J1171" t="s">
        <v>243</v>
      </c>
      <c r="L1171" t="s">
        <v>368</v>
      </c>
      <c r="M1171" t="s">
        <v>369</v>
      </c>
      <c r="N1171" t="s">
        <v>485</v>
      </c>
    </row>
    <row r="1172" spans="1:14" hidden="1" x14ac:dyDescent="0.25">
      <c r="A1172" t="s">
        <v>241</v>
      </c>
      <c r="B1172" s="1">
        <v>44651</v>
      </c>
      <c r="C1172" t="s">
        <v>28</v>
      </c>
      <c r="D1172" t="s">
        <v>1039</v>
      </c>
      <c r="E1172" s="4">
        <v>-1315.9099999999999</v>
      </c>
      <c r="F1172" t="s">
        <v>567</v>
      </c>
      <c r="G1172" t="s">
        <v>471</v>
      </c>
      <c r="H1172" t="s">
        <v>288</v>
      </c>
      <c r="I1172" t="s">
        <v>26</v>
      </c>
      <c r="J1172" t="s">
        <v>243</v>
      </c>
      <c r="L1172" t="s">
        <v>368</v>
      </c>
      <c r="M1172" t="s">
        <v>369</v>
      </c>
      <c r="N1172" t="s">
        <v>480</v>
      </c>
    </row>
    <row r="1173" spans="1:14" hidden="1" x14ac:dyDescent="0.25">
      <c r="A1173" t="s">
        <v>241</v>
      </c>
      <c r="B1173" s="1">
        <v>44651</v>
      </c>
      <c r="C1173" t="s">
        <v>29</v>
      </c>
      <c r="D1173" t="s">
        <v>1040</v>
      </c>
      <c r="E1173" s="4">
        <v>-1561.5099999999975</v>
      </c>
      <c r="F1173" t="s">
        <v>567</v>
      </c>
      <c r="G1173" t="s">
        <v>471</v>
      </c>
      <c r="H1173" t="s">
        <v>288</v>
      </c>
      <c r="I1173" t="s">
        <v>26</v>
      </c>
      <c r="J1173" t="s">
        <v>243</v>
      </c>
      <c r="L1173" t="s">
        <v>368</v>
      </c>
      <c r="M1173" t="s">
        <v>369</v>
      </c>
      <c r="N1173" t="s">
        <v>480</v>
      </c>
    </row>
    <row r="1174" spans="1:14" hidden="1" x14ac:dyDescent="0.25">
      <c r="A1174" t="s">
        <v>241</v>
      </c>
      <c r="B1174" s="1">
        <v>44651</v>
      </c>
      <c r="C1174" t="s">
        <v>1041</v>
      </c>
      <c r="D1174" t="s">
        <v>1042</v>
      </c>
      <c r="E1174" s="4">
        <v>-84149.26</v>
      </c>
      <c r="F1174" t="s">
        <v>567</v>
      </c>
      <c r="G1174" t="s">
        <v>471</v>
      </c>
      <c r="H1174" t="s">
        <v>288</v>
      </c>
      <c r="I1174" t="s">
        <v>26</v>
      </c>
      <c r="J1174" t="s">
        <v>243</v>
      </c>
      <c r="L1174" t="s">
        <v>368</v>
      </c>
      <c r="M1174" t="s">
        <v>369</v>
      </c>
      <c r="N1174" t="s">
        <v>489</v>
      </c>
    </row>
    <row r="1175" spans="1:14" hidden="1" x14ac:dyDescent="0.25">
      <c r="A1175" t="s">
        <v>241</v>
      </c>
      <c r="B1175" s="1">
        <v>44651</v>
      </c>
      <c r="C1175" t="s">
        <v>30</v>
      </c>
      <c r="D1175" t="s">
        <v>1229</v>
      </c>
      <c r="E1175" s="4">
        <v>-267734.24</v>
      </c>
      <c r="F1175" t="s">
        <v>567</v>
      </c>
      <c r="G1175" t="s">
        <v>471</v>
      </c>
      <c r="H1175" t="s">
        <v>288</v>
      </c>
      <c r="I1175" t="s">
        <v>26</v>
      </c>
      <c r="J1175" t="s">
        <v>243</v>
      </c>
      <c r="L1175" t="s">
        <v>368</v>
      </c>
      <c r="M1175" t="s">
        <v>369</v>
      </c>
      <c r="N1175" t="s">
        <v>485</v>
      </c>
    </row>
    <row r="1176" spans="1:14" hidden="1" x14ac:dyDescent="0.25">
      <c r="A1176" t="s">
        <v>241</v>
      </c>
      <c r="B1176" s="1">
        <v>44651</v>
      </c>
      <c r="C1176" t="s">
        <v>33</v>
      </c>
      <c r="D1176" t="s">
        <v>1043</v>
      </c>
      <c r="E1176" s="4">
        <v>-326.89999999999964</v>
      </c>
      <c r="F1176" t="s">
        <v>567</v>
      </c>
      <c r="G1176" t="s">
        <v>471</v>
      </c>
      <c r="H1176" t="s">
        <v>288</v>
      </c>
      <c r="I1176" t="s">
        <v>26</v>
      </c>
      <c r="J1176" t="s">
        <v>243</v>
      </c>
      <c r="L1176" t="s">
        <v>368</v>
      </c>
      <c r="M1176" t="s">
        <v>369</v>
      </c>
      <c r="N1176" t="s">
        <v>480</v>
      </c>
    </row>
    <row r="1177" spans="1:14" hidden="1" x14ac:dyDescent="0.25">
      <c r="A1177" t="s">
        <v>241</v>
      </c>
      <c r="B1177" s="1">
        <v>44651</v>
      </c>
      <c r="C1177" t="s">
        <v>34</v>
      </c>
      <c r="D1177" t="s">
        <v>1044</v>
      </c>
      <c r="E1177" s="4">
        <v>-30710</v>
      </c>
      <c r="F1177" t="s">
        <v>567</v>
      </c>
      <c r="G1177" t="s">
        <v>471</v>
      </c>
      <c r="H1177" t="s">
        <v>317</v>
      </c>
      <c r="I1177" t="s">
        <v>318</v>
      </c>
      <c r="J1177" t="s">
        <v>276</v>
      </c>
      <c r="L1177" t="s">
        <v>390</v>
      </c>
      <c r="M1177" t="s">
        <v>391</v>
      </c>
      <c r="N1177" t="s">
        <v>487</v>
      </c>
    </row>
    <row r="1178" spans="1:14" hidden="1" x14ac:dyDescent="0.25">
      <c r="A1178" t="s">
        <v>241</v>
      </c>
      <c r="B1178" s="1">
        <v>44651</v>
      </c>
      <c r="C1178" t="s">
        <v>1047</v>
      </c>
      <c r="D1178" t="s">
        <v>1048</v>
      </c>
      <c r="E1178" s="4">
        <v>-255483.9</v>
      </c>
      <c r="F1178" t="s">
        <v>567</v>
      </c>
      <c r="G1178" t="s">
        <v>471</v>
      </c>
      <c r="H1178" t="s">
        <v>248</v>
      </c>
      <c r="I1178" t="s">
        <v>249</v>
      </c>
      <c r="J1178" t="s">
        <v>248</v>
      </c>
      <c r="L1178" t="s">
        <v>368</v>
      </c>
      <c r="M1178" t="s">
        <v>369</v>
      </c>
      <c r="N1178" t="s">
        <v>489</v>
      </c>
    </row>
    <row r="1179" spans="1:14" hidden="1" x14ac:dyDescent="0.25">
      <c r="A1179" t="s">
        <v>241</v>
      </c>
      <c r="B1179" s="1">
        <v>44651</v>
      </c>
      <c r="C1179" t="s">
        <v>25</v>
      </c>
      <c r="D1179" t="s">
        <v>1049</v>
      </c>
      <c r="E1179" s="4">
        <v>-391290.18999999994</v>
      </c>
      <c r="F1179" t="s">
        <v>567</v>
      </c>
      <c r="G1179" t="s">
        <v>471</v>
      </c>
      <c r="H1179" t="s">
        <v>244</v>
      </c>
      <c r="I1179" t="s">
        <v>245</v>
      </c>
      <c r="J1179" t="s">
        <v>244</v>
      </c>
      <c r="L1179" t="s">
        <v>368</v>
      </c>
      <c r="M1179" t="s">
        <v>369</v>
      </c>
      <c r="N1179" t="s">
        <v>480</v>
      </c>
    </row>
    <row r="1180" spans="1:14" hidden="1" x14ac:dyDescent="0.25">
      <c r="A1180" t="s">
        <v>241</v>
      </c>
      <c r="B1180" s="1">
        <v>44651</v>
      </c>
      <c r="C1180" t="s">
        <v>1062</v>
      </c>
      <c r="D1180" t="s">
        <v>1063</v>
      </c>
      <c r="E1180" s="4">
        <v>-0.03</v>
      </c>
      <c r="F1180" t="s">
        <v>567</v>
      </c>
      <c r="G1180" t="s">
        <v>471</v>
      </c>
      <c r="H1180" t="s">
        <v>248</v>
      </c>
      <c r="I1180" t="s">
        <v>249</v>
      </c>
      <c r="J1180" t="s">
        <v>248</v>
      </c>
      <c r="L1180" t="s">
        <v>372</v>
      </c>
      <c r="M1180" t="s">
        <v>373</v>
      </c>
      <c r="N1180" t="s">
        <v>487</v>
      </c>
    </row>
    <row r="1181" spans="1:14" hidden="1" x14ac:dyDescent="0.25">
      <c r="A1181" t="s">
        <v>241</v>
      </c>
      <c r="B1181" s="1">
        <v>44651</v>
      </c>
      <c r="C1181" t="s">
        <v>1066</v>
      </c>
      <c r="D1181" t="s">
        <v>1067</v>
      </c>
      <c r="E1181" s="4">
        <v>-2.4300000000002284</v>
      </c>
      <c r="F1181" t="s">
        <v>567</v>
      </c>
      <c r="G1181" t="s">
        <v>471</v>
      </c>
      <c r="H1181" t="s">
        <v>248</v>
      </c>
      <c r="I1181" t="s">
        <v>249</v>
      </c>
      <c r="J1181" t="s">
        <v>248</v>
      </c>
      <c r="L1181" t="s">
        <v>372</v>
      </c>
      <c r="M1181" t="s">
        <v>373</v>
      </c>
      <c r="N1181" t="s">
        <v>487</v>
      </c>
    </row>
    <row r="1182" spans="1:14" hidden="1" x14ac:dyDescent="0.25">
      <c r="A1182" t="s">
        <v>241</v>
      </c>
      <c r="B1182" s="1">
        <v>44651</v>
      </c>
      <c r="C1182" t="s">
        <v>1168</v>
      </c>
      <c r="D1182" t="s">
        <v>1169</v>
      </c>
      <c r="E1182" s="4">
        <v>-1838.8799999999994</v>
      </c>
      <c r="F1182" t="s">
        <v>567</v>
      </c>
      <c r="G1182" t="s">
        <v>471</v>
      </c>
      <c r="H1182" t="s">
        <v>248</v>
      </c>
      <c r="I1182" t="s">
        <v>249</v>
      </c>
      <c r="J1182" t="s">
        <v>248</v>
      </c>
      <c r="L1182" t="s">
        <v>372</v>
      </c>
      <c r="M1182" t="s">
        <v>373</v>
      </c>
      <c r="N1182" t="s">
        <v>487</v>
      </c>
    </row>
    <row r="1183" spans="1:14" hidden="1" x14ac:dyDescent="0.25">
      <c r="A1183" t="s">
        <v>241</v>
      </c>
      <c r="B1183" s="1">
        <v>44651</v>
      </c>
      <c r="C1183" t="s">
        <v>1080</v>
      </c>
      <c r="D1183" t="s">
        <v>1081</v>
      </c>
      <c r="E1183" s="4">
        <v>-272.37</v>
      </c>
      <c r="F1183" t="s">
        <v>567</v>
      </c>
      <c r="G1183" t="s">
        <v>471</v>
      </c>
      <c r="H1183" t="s">
        <v>317</v>
      </c>
      <c r="I1183" t="s">
        <v>318</v>
      </c>
      <c r="J1183" t="s">
        <v>276</v>
      </c>
      <c r="L1183" t="s">
        <v>372</v>
      </c>
      <c r="M1183" t="s">
        <v>373</v>
      </c>
      <c r="N1183" t="s">
        <v>487</v>
      </c>
    </row>
    <row r="1184" spans="1:14" hidden="1" x14ac:dyDescent="0.25">
      <c r="A1184" t="s">
        <v>241</v>
      </c>
      <c r="B1184" s="1">
        <v>44651</v>
      </c>
      <c r="C1184" t="s">
        <v>1082</v>
      </c>
      <c r="D1184" t="s">
        <v>1083</v>
      </c>
      <c r="E1184" s="4">
        <v>-63.55</v>
      </c>
      <c r="F1184" t="s">
        <v>567</v>
      </c>
      <c r="G1184" t="s">
        <v>471</v>
      </c>
      <c r="H1184" t="s">
        <v>248</v>
      </c>
      <c r="I1184" t="s">
        <v>249</v>
      </c>
      <c r="J1184" t="s">
        <v>248</v>
      </c>
      <c r="L1184" t="s">
        <v>372</v>
      </c>
      <c r="M1184" t="s">
        <v>373</v>
      </c>
      <c r="N1184" t="s">
        <v>488</v>
      </c>
    </row>
    <row r="1185" spans="1:14" hidden="1" x14ac:dyDescent="0.25">
      <c r="A1185" t="s">
        <v>241</v>
      </c>
      <c r="B1185" s="1">
        <v>44651</v>
      </c>
      <c r="C1185" t="s">
        <v>1172</v>
      </c>
      <c r="D1185" t="s">
        <v>1173</v>
      </c>
      <c r="E1185" s="4">
        <v>-114941.55</v>
      </c>
      <c r="F1185" t="s">
        <v>567</v>
      </c>
      <c r="G1185" t="s">
        <v>471</v>
      </c>
      <c r="H1185" t="s">
        <v>291</v>
      </c>
      <c r="I1185" t="s">
        <v>292</v>
      </c>
      <c r="J1185" t="s">
        <v>251</v>
      </c>
      <c r="L1185" t="s">
        <v>372</v>
      </c>
      <c r="M1185" t="s">
        <v>373</v>
      </c>
      <c r="N1185" t="s">
        <v>487</v>
      </c>
    </row>
    <row r="1186" spans="1:14" hidden="1" x14ac:dyDescent="0.25">
      <c r="A1186" t="s">
        <v>241</v>
      </c>
      <c r="B1186" s="1">
        <v>44651</v>
      </c>
      <c r="C1186" t="s">
        <v>1101</v>
      </c>
      <c r="D1186" t="s">
        <v>1102</v>
      </c>
      <c r="E1186" s="4">
        <v>-84.36</v>
      </c>
      <c r="F1186" t="s">
        <v>567</v>
      </c>
      <c r="G1186" t="s">
        <v>471</v>
      </c>
      <c r="H1186" t="s">
        <v>316</v>
      </c>
      <c r="I1186" t="s">
        <v>275</v>
      </c>
      <c r="J1186" t="s">
        <v>274</v>
      </c>
      <c r="L1186" t="s">
        <v>398</v>
      </c>
      <c r="M1186" t="s">
        <v>399</v>
      </c>
      <c r="N1186" t="s">
        <v>477</v>
      </c>
    </row>
    <row r="1187" spans="1:14" hidden="1" x14ac:dyDescent="0.25">
      <c r="A1187" t="s">
        <v>241</v>
      </c>
      <c r="B1187" s="1">
        <v>44651</v>
      </c>
      <c r="C1187" t="s">
        <v>570</v>
      </c>
      <c r="D1187" t="s">
        <v>571</v>
      </c>
      <c r="E1187" s="4">
        <v>10000</v>
      </c>
      <c r="F1187" t="s">
        <v>567</v>
      </c>
      <c r="G1187" t="s">
        <v>511</v>
      </c>
      <c r="H1187" t="s">
        <v>514</v>
      </c>
      <c r="I1187" t="s">
        <v>417</v>
      </c>
      <c r="J1187" t="s">
        <v>572</v>
      </c>
      <c r="L1187" t="s">
        <v>514</v>
      </c>
      <c r="M1187" t="s">
        <v>417</v>
      </c>
      <c r="N1187" t="s">
        <v>573</v>
      </c>
    </row>
    <row r="1188" spans="1:14" hidden="1" x14ac:dyDescent="0.25">
      <c r="A1188" t="s">
        <v>241</v>
      </c>
      <c r="B1188" s="1">
        <v>44651</v>
      </c>
      <c r="C1188" t="s">
        <v>576</v>
      </c>
      <c r="D1188" t="s">
        <v>577</v>
      </c>
      <c r="E1188" s="4">
        <v>6343</v>
      </c>
      <c r="F1188" t="s">
        <v>567</v>
      </c>
      <c r="G1188" t="s">
        <v>511</v>
      </c>
      <c r="H1188" t="s">
        <v>514</v>
      </c>
      <c r="I1188" t="s">
        <v>417</v>
      </c>
      <c r="J1188" t="s">
        <v>572</v>
      </c>
      <c r="L1188" t="s">
        <v>514</v>
      </c>
      <c r="M1188" t="s">
        <v>417</v>
      </c>
      <c r="N1188" t="s">
        <v>573</v>
      </c>
    </row>
    <row r="1189" spans="1:14" hidden="1" x14ac:dyDescent="0.25">
      <c r="A1189" t="s">
        <v>241</v>
      </c>
      <c r="B1189" s="1">
        <v>44651</v>
      </c>
      <c r="C1189" t="s">
        <v>580</v>
      </c>
      <c r="D1189" t="s">
        <v>581</v>
      </c>
      <c r="E1189" s="4">
        <v>57925</v>
      </c>
      <c r="F1189" t="s">
        <v>567</v>
      </c>
      <c r="G1189" t="s">
        <v>511</v>
      </c>
      <c r="H1189" t="s">
        <v>514</v>
      </c>
      <c r="I1189" t="s">
        <v>417</v>
      </c>
      <c r="J1189" t="s">
        <v>572</v>
      </c>
      <c r="L1189" t="s">
        <v>514</v>
      </c>
      <c r="M1189" t="s">
        <v>417</v>
      </c>
      <c r="N1189" t="s">
        <v>573</v>
      </c>
    </row>
    <row r="1190" spans="1:14" hidden="1" x14ac:dyDescent="0.25">
      <c r="A1190" t="s">
        <v>241</v>
      </c>
      <c r="B1190" s="1">
        <v>44651</v>
      </c>
      <c r="C1190" t="s">
        <v>584</v>
      </c>
      <c r="D1190" t="s">
        <v>585</v>
      </c>
      <c r="E1190" s="4">
        <v>100000</v>
      </c>
      <c r="F1190" t="s">
        <v>567</v>
      </c>
      <c r="G1190" t="s">
        <v>511</v>
      </c>
      <c r="H1190" t="s">
        <v>514</v>
      </c>
      <c r="I1190" t="s">
        <v>417</v>
      </c>
      <c r="J1190" t="s">
        <v>572</v>
      </c>
      <c r="L1190" t="s">
        <v>514</v>
      </c>
      <c r="M1190" t="s">
        <v>417</v>
      </c>
      <c r="N1190" t="s">
        <v>573</v>
      </c>
    </row>
    <row r="1191" spans="1:14" hidden="1" x14ac:dyDescent="0.25">
      <c r="A1191" t="s">
        <v>241</v>
      </c>
      <c r="B1191" s="1">
        <v>44651</v>
      </c>
      <c r="C1191" t="s">
        <v>588</v>
      </c>
      <c r="D1191" t="s">
        <v>589</v>
      </c>
      <c r="E1191" s="4">
        <v>168277.53</v>
      </c>
      <c r="F1191" t="s">
        <v>567</v>
      </c>
      <c r="G1191" t="s">
        <v>511</v>
      </c>
      <c r="H1191" t="s">
        <v>514</v>
      </c>
      <c r="I1191" t="s">
        <v>417</v>
      </c>
      <c r="J1191" t="s">
        <v>572</v>
      </c>
      <c r="L1191" t="s">
        <v>514</v>
      </c>
      <c r="M1191" t="s">
        <v>417</v>
      </c>
      <c r="N1191" t="s">
        <v>573</v>
      </c>
    </row>
    <row r="1192" spans="1:14" hidden="1" x14ac:dyDescent="0.25">
      <c r="A1192" t="s">
        <v>241</v>
      </c>
      <c r="B1192" s="1">
        <v>44651</v>
      </c>
      <c r="C1192" t="s">
        <v>592</v>
      </c>
      <c r="D1192" t="s">
        <v>593</v>
      </c>
      <c r="E1192" s="4">
        <v>87545.25</v>
      </c>
      <c r="F1192" t="s">
        <v>567</v>
      </c>
      <c r="G1192" t="s">
        <v>511</v>
      </c>
      <c r="H1192" t="s">
        <v>518</v>
      </c>
      <c r="I1192" t="s">
        <v>419</v>
      </c>
      <c r="J1192" t="s">
        <v>594</v>
      </c>
      <c r="L1192" t="s">
        <v>518</v>
      </c>
      <c r="M1192" t="s">
        <v>419</v>
      </c>
      <c r="N1192" t="s">
        <v>573</v>
      </c>
    </row>
    <row r="1193" spans="1:14" hidden="1" x14ac:dyDescent="0.25">
      <c r="A1193" t="s">
        <v>241</v>
      </c>
      <c r="B1193" s="1">
        <v>44651</v>
      </c>
      <c r="C1193" t="s">
        <v>597</v>
      </c>
      <c r="D1193" t="s">
        <v>598</v>
      </c>
      <c r="E1193" s="4">
        <v>693957.03</v>
      </c>
      <c r="F1193" t="s">
        <v>567</v>
      </c>
      <c r="G1193" t="s">
        <v>511</v>
      </c>
      <c r="H1193" t="s">
        <v>518</v>
      </c>
      <c r="I1193" t="s">
        <v>419</v>
      </c>
      <c r="J1193" t="s">
        <v>594</v>
      </c>
      <c r="L1193" t="s">
        <v>518</v>
      </c>
      <c r="M1193" t="s">
        <v>419</v>
      </c>
      <c r="N1193" t="s">
        <v>573</v>
      </c>
    </row>
    <row r="1194" spans="1:14" hidden="1" x14ac:dyDescent="0.25">
      <c r="A1194" t="s">
        <v>241</v>
      </c>
      <c r="B1194" s="1">
        <v>44651</v>
      </c>
      <c r="C1194" t="s">
        <v>601</v>
      </c>
      <c r="D1194" t="s">
        <v>602</v>
      </c>
      <c r="E1194" s="4">
        <v>104261.51</v>
      </c>
      <c r="F1194" t="s">
        <v>567</v>
      </c>
      <c r="G1194" t="s">
        <v>511</v>
      </c>
      <c r="H1194" t="s">
        <v>518</v>
      </c>
      <c r="I1194" t="s">
        <v>419</v>
      </c>
      <c r="J1194" t="s">
        <v>594</v>
      </c>
      <c r="L1194" t="s">
        <v>518</v>
      </c>
      <c r="M1194" t="s">
        <v>419</v>
      </c>
      <c r="N1194" t="s">
        <v>573</v>
      </c>
    </row>
    <row r="1195" spans="1:14" hidden="1" x14ac:dyDescent="0.25">
      <c r="A1195" t="s">
        <v>241</v>
      </c>
      <c r="B1195" s="1">
        <v>44651</v>
      </c>
      <c r="C1195" t="s">
        <v>605</v>
      </c>
      <c r="D1195" t="s">
        <v>606</v>
      </c>
      <c r="E1195" s="4">
        <v>202071.74</v>
      </c>
      <c r="F1195" t="s">
        <v>567</v>
      </c>
      <c r="G1195" t="s">
        <v>511</v>
      </c>
      <c r="H1195" t="s">
        <v>518</v>
      </c>
      <c r="I1195" t="s">
        <v>419</v>
      </c>
      <c r="J1195" t="s">
        <v>594</v>
      </c>
      <c r="L1195" t="s">
        <v>518</v>
      </c>
      <c r="M1195" t="s">
        <v>419</v>
      </c>
      <c r="N1195" t="s">
        <v>573</v>
      </c>
    </row>
    <row r="1196" spans="1:14" hidden="1" x14ac:dyDescent="0.25">
      <c r="A1196" t="s">
        <v>241</v>
      </c>
      <c r="B1196" s="1">
        <v>44651</v>
      </c>
      <c r="C1196" t="s">
        <v>611</v>
      </c>
      <c r="D1196" t="s">
        <v>612</v>
      </c>
      <c r="E1196" s="4">
        <v>229871.05000000002</v>
      </c>
      <c r="F1196" t="s">
        <v>567</v>
      </c>
      <c r="G1196" t="s">
        <v>511</v>
      </c>
      <c r="H1196" t="s">
        <v>518</v>
      </c>
      <c r="I1196" t="s">
        <v>419</v>
      </c>
      <c r="J1196" t="s">
        <v>594</v>
      </c>
      <c r="L1196" t="s">
        <v>518</v>
      </c>
      <c r="M1196" t="s">
        <v>419</v>
      </c>
      <c r="N1196" t="s">
        <v>573</v>
      </c>
    </row>
    <row r="1197" spans="1:14" hidden="1" x14ac:dyDescent="0.25">
      <c r="A1197" t="s">
        <v>241</v>
      </c>
      <c r="B1197" s="1">
        <v>44651</v>
      </c>
      <c r="C1197" t="s">
        <v>617</v>
      </c>
      <c r="D1197" t="s">
        <v>618</v>
      </c>
      <c r="E1197" s="4">
        <v>75419.930000000008</v>
      </c>
      <c r="F1197" t="s">
        <v>567</v>
      </c>
      <c r="G1197" t="s">
        <v>511</v>
      </c>
      <c r="H1197" t="s">
        <v>518</v>
      </c>
      <c r="I1197" t="s">
        <v>419</v>
      </c>
      <c r="J1197" t="s">
        <v>594</v>
      </c>
      <c r="L1197" t="s">
        <v>518</v>
      </c>
      <c r="M1197" t="s">
        <v>419</v>
      </c>
      <c r="N1197" t="s">
        <v>573</v>
      </c>
    </row>
    <row r="1198" spans="1:14" hidden="1" x14ac:dyDescent="0.25">
      <c r="A1198" t="s">
        <v>241</v>
      </c>
      <c r="B1198" s="1">
        <v>44651</v>
      </c>
      <c r="C1198" t="s">
        <v>621</v>
      </c>
      <c r="D1198" t="s">
        <v>622</v>
      </c>
      <c r="E1198" s="4">
        <v>16409.09</v>
      </c>
      <c r="F1198" t="s">
        <v>567</v>
      </c>
      <c r="G1198" t="s">
        <v>511</v>
      </c>
      <c r="H1198" t="s">
        <v>518</v>
      </c>
      <c r="I1198" t="s">
        <v>419</v>
      </c>
      <c r="J1198" t="s">
        <v>594</v>
      </c>
      <c r="L1198" t="s">
        <v>518</v>
      </c>
      <c r="M1198" t="s">
        <v>419</v>
      </c>
      <c r="N1198" t="s">
        <v>573</v>
      </c>
    </row>
    <row r="1199" spans="1:14" hidden="1" x14ac:dyDescent="0.25">
      <c r="A1199" t="s">
        <v>241</v>
      </c>
      <c r="B1199" s="1">
        <v>44651</v>
      </c>
      <c r="C1199" t="s">
        <v>625</v>
      </c>
      <c r="D1199" t="s">
        <v>626</v>
      </c>
      <c r="E1199" s="4">
        <v>93951.49</v>
      </c>
      <c r="F1199" t="s">
        <v>567</v>
      </c>
      <c r="G1199" t="s">
        <v>511</v>
      </c>
      <c r="H1199" t="s">
        <v>518</v>
      </c>
      <c r="I1199" t="s">
        <v>419</v>
      </c>
      <c r="J1199" t="s">
        <v>594</v>
      </c>
      <c r="L1199" t="s">
        <v>518</v>
      </c>
      <c r="M1199" t="s">
        <v>419</v>
      </c>
      <c r="N1199" t="s">
        <v>573</v>
      </c>
    </row>
    <row r="1200" spans="1:14" hidden="1" x14ac:dyDescent="0.25">
      <c r="A1200" t="s">
        <v>241</v>
      </c>
      <c r="B1200" s="1">
        <v>44651</v>
      </c>
      <c r="C1200" t="s">
        <v>629</v>
      </c>
      <c r="D1200" t="s">
        <v>630</v>
      </c>
      <c r="E1200" s="4">
        <v>2625</v>
      </c>
      <c r="F1200" t="s">
        <v>567</v>
      </c>
      <c r="G1200" t="s">
        <v>511</v>
      </c>
      <c r="H1200" t="s">
        <v>518</v>
      </c>
      <c r="I1200" t="s">
        <v>419</v>
      </c>
      <c r="J1200" t="s">
        <v>594</v>
      </c>
      <c r="L1200" t="s">
        <v>518</v>
      </c>
      <c r="M1200" t="s">
        <v>419</v>
      </c>
      <c r="N1200" t="s">
        <v>573</v>
      </c>
    </row>
    <row r="1201" spans="1:14" hidden="1" x14ac:dyDescent="0.25">
      <c r="A1201" t="s">
        <v>241</v>
      </c>
      <c r="B1201" s="1">
        <v>44651</v>
      </c>
      <c r="C1201" t="s">
        <v>48</v>
      </c>
      <c r="D1201" t="s">
        <v>49</v>
      </c>
      <c r="E1201" s="4">
        <v>340</v>
      </c>
      <c r="F1201" t="s">
        <v>567</v>
      </c>
      <c r="G1201" t="s">
        <v>511</v>
      </c>
      <c r="H1201" t="s">
        <v>336</v>
      </c>
      <c r="I1201" t="s">
        <v>337</v>
      </c>
      <c r="J1201" t="s">
        <v>639</v>
      </c>
      <c r="L1201" t="s">
        <v>336</v>
      </c>
      <c r="M1201" t="s">
        <v>337</v>
      </c>
      <c r="N1201" t="s">
        <v>573</v>
      </c>
    </row>
    <row r="1202" spans="1:14" hidden="1" x14ac:dyDescent="0.25">
      <c r="A1202" t="s">
        <v>241</v>
      </c>
      <c r="B1202" s="1">
        <v>44651</v>
      </c>
      <c r="C1202" t="s">
        <v>53</v>
      </c>
      <c r="D1202" t="s">
        <v>54</v>
      </c>
      <c r="E1202" s="4">
        <v>2500</v>
      </c>
      <c r="F1202" t="s">
        <v>567</v>
      </c>
      <c r="G1202" t="s">
        <v>511</v>
      </c>
      <c r="H1202" t="s">
        <v>336</v>
      </c>
      <c r="I1202" t="s">
        <v>337</v>
      </c>
      <c r="J1202" t="s">
        <v>639</v>
      </c>
      <c r="L1202" t="s">
        <v>336</v>
      </c>
      <c r="M1202" t="s">
        <v>337</v>
      </c>
      <c r="N1202" t="s">
        <v>573</v>
      </c>
    </row>
    <row r="1203" spans="1:14" hidden="1" x14ac:dyDescent="0.25">
      <c r="A1203" t="s">
        <v>241</v>
      </c>
      <c r="B1203" s="1">
        <v>44651</v>
      </c>
      <c r="C1203" t="s">
        <v>57</v>
      </c>
      <c r="D1203" t="s">
        <v>58</v>
      </c>
      <c r="E1203" s="4">
        <v>250</v>
      </c>
      <c r="F1203" t="s">
        <v>567</v>
      </c>
      <c r="G1203" t="s">
        <v>511</v>
      </c>
      <c r="H1203" t="s">
        <v>336</v>
      </c>
      <c r="I1203" t="s">
        <v>337</v>
      </c>
      <c r="J1203" t="s">
        <v>639</v>
      </c>
      <c r="L1203" t="s">
        <v>336</v>
      </c>
      <c r="M1203" t="s">
        <v>337</v>
      </c>
      <c r="N1203" t="s">
        <v>573</v>
      </c>
    </row>
    <row r="1204" spans="1:14" hidden="1" x14ac:dyDescent="0.25">
      <c r="A1204" t="s">
        <v>241</v>
      </c>
      <c r="B1204" s="1">
        <v>44651</v>
      </c>
      <c r="C1204" t="s">
        <v>61</v>
      </c>
      <c r="D1204" t="s">
        <v>62</v>
      </c>
      <c r="E1204" s="4">
        <v>997500</v>
      </c>
      <c r="F1204" t="s">
        <v>567</v>
      </c>
      <c r="G1204" t="s">
        <v>511</v>
      </c>
      <c r="H1204" t="s">
        <v>336</v>
      </c>
      <c r="I1204" t="s">
        <v>337</v>
      </c>
      <c r="J1204" t="s">
        <v>639</v>
      </c>
      <c r="L1204" t="s">
        <v>336</v>
      </c>
      <c r="M1204" t="s">
        <v>337</v>
      </c>
      <c r="N1204" t="s">
        <v>573</v>
      </c>
    </row>
    <row r="1205" spans="1:14" hidden="1" x14ac:dyDescent="0.25">
      <c r="A1205" t="s">
        <v>241</v>
      </c>
      <c r="B1205" s="1">
        <v>44651</v>
      </c>
      <c r="C1205" t="s">
        <v>64</v>
      </c>
      <c r="D1205" t="s">
        <v>65</v>
      </c>
      <c r="E1205" s="4">
        <v>5870.22</v>
      </c>
      <c r="F1205" t="s">
        <v>567</v>
      </c>
      <c r="G1205" t="s">
        <v>511</v>
      </c>
      <c r="H1205" t="s">
        <v>336</v>
      </c>
      <c r="I1205" t="s">
        <v>337</v>
      </c>
      <c r="J1205" t="s">
        <v>639</v>
      </c>
      <c r="L1205" t="s">
        <v>336</v>
      </c>
      <c r="M1205" t="s">
        <v>337</v>
      </c>
      <c r="N1205" t="s">
        <v>573</v>
      </c>
    </row>
    <row r="1206" spans="1:14" hidden="1" x14ac:dyDescent="0.25">
      <c r="A1206" t="s">
        <v>241</v>
      </c>
      <c r="B1206" s="1">
        <v>44651</v>
      </c>
      <c r="C1206" t="s">
        <v>66</v>
      </c>
      <c r="D1206" t="s">
        <v>67</v>
      </c>
      <c r="E1206" s="4">
        <v>84646.24</v>
      </c>
      <c r="F1206" t="s">
        <v>567</v>
      </c>
      <c r="G1206" t="s">
        <v>511</v>
      </c>
      <c r="H1206" t="s">
        <v>336</v>
      </c>
      <c r="I1206" t="s">
        <v>337</v>
      </c>
      <c r="J1206" t="s">
        <v>639</v>
      </c>
      <c r="L1206" t="s">
        <v>336</v>
      </c>
      <c r="M1206" t="s">
        <v>337</v>
      </c>
      <c r="N1206" t="s">
        <v>573</v>
      </c>
    </row>
    <row r="1207" spans="1:14" hidden="1" x14ac:dyDescent="0.25">
      <c r="A1207" t="s">
        <v>241</v>
      </c>
      <c r="B1207" s="1">
        <v>44651</v>
      </c>
      <c r="C1207" t="s">
        <v>139</v>
      </c>
      <c r="D1207" t="s">
        <v>654</v>
      </c>
      <c r="E1207" s="4">
        <v>153350</v>
      </c>
      <c r="F1207" t="s">
        <v>567</v>
      </c>
      <c r="G1207" t="s">
        <v>511</v>
      </c>
      <c r="H1207" t="s">
        <v>338</v>
      </c>
      <c r="I1207" t="s">
        <v>136</v>
      </c>
      <c r="J1207" t="s">
        <v>655</v>
      </c>
      <c r="L1207" t="s">
        <v>338</v>
      </c>
      <c r="M1207" t="s">
        <v>136</v>
      </c>
      <c r="N1207" t="s">
        <v>573</v>
      </c>
    </row>
    <row r="1208" spans="1:14" hidden="1" x14ac:dyDescent="0.25">
      <c r="A1208" t="s">
        <v>241</v>
      </c>
      <c r="B1208" s="1">
        <v>44651</v>
      </c>
      <c r="C1208" t="s">
        <v>143</v>
      </c>
      <c r="D1208" t="s">
        <v>662</v>
      </c>
      <c r="E1208" s="4">
        <v>1112968</v>
      </c>
      <c r="F1208" t="s">
        <v>567</v>
      </c>
      <c r="G1208" t="s">
        <v>511</v>
      </c>
      <c r="H1208" t="s">
        <v>338</v>
      </c>
      <c r="I1208" t="s">
        <v>136</v>
      </c>
      <c r="J1208" t="s">
        <v>655</v>
      </c>
      <c r="L1208" t="s">
        <v>338</v>
      </c>
      <c r="M1208" t="s">
        <v>136</v>
      </c>
      <c r="N1208" t="s">
        <v>573</v>
      </c>
    </row>
    <row r="1209" spans="1:14" hidden="1" x14ac:dyDescent="0.25">
      <c r="A1209" t="s">
        <v>241</v>
      </c>
      <c r="B1209" s="1">
        <v>44651</v>
      </c>
      <c r="C1209" t="s">
        <v>665</v>
      </c>
      <c r="D1209" t="s">
        <v>666</v>
      </c>
      <c r="E1209" s="4">
        <v>782628.6199999922</v>
      </c>
      <c r="F1209" t="s">
        <v>567</v>
      </c>
      <c r="G1209" t="s">
        <v>511</v>
      </c>
      <c r="H1209" t="s">
        <v>340</v>
      </c>
      <c r="I1209" t="s">
        <v>341</v>
      </c>
      <c r="J1209" t="s">
        <v>667</v>
      </c>
      <c r="L1209" t="s">
        <v>340</v>
      </c>
      <c r="M1209" t="s">
        <v>341</v>
      </c>
      <c r="N1209" t="s">
        <v>573</v>
      </c>
    </row>
    <row r="1210" spans="1:14" hidden="1" x14ac:dyDescent="0.25">
      <c r="A1210" t="s">
        <v>241</v>
      </c>
      <c r="B1210" s="1">
        <v>44651</v>
      </c>
      <c r="C1210" t="s">
        <v>670</v>
      </c>
      <c r="D1210" t="s">
        <v>671</v>
      </c>
      <c r="E1210" s="4">
        <v>96012.620000000024</v>
      </c>
      <c r="F1210" t="s">
        <v>567</v>
      </c>
      <c r="G1210" t="s">
        <v>511</v>
      </c>
      <c r="H1210" t="s">
        <v>340</v>
      </c>
      <c r="I1210" t="s">
        <v>341</v>
      </c>
      <c r="J1210" t="s">
        <v>667</v>
      </c>
      <c r="L1210" t="s">
        <v>340</v>
      </c>
      <c r="M1210" t="s">
        <v>341</v>
      </c>
      <c r="N1210" t="s">
        <v>573</v>
      </c>
    </row>
    <row r="1211" spans="1:14" hidden="1" x14ac:dyDescent="0.25">
      <c r="A1211" t="s">
        <v>241</v>
      </c>
      <c r="B1211" s="1">
        <v>44651</v>
      </c>
      <c r="C1211" t="s">
        <v>674</v>
      </c>
      <c r="D1211" t="s">
        <v>675</v>
      </c>
      <c r="E1211" s="4">
        <v>2379.9999999999418</v>
      </c>
      <c r="F1211" t="s">
        <v>567</v>
      </c>
      <c r="G1211" t="s">
        <v>511</v>
      </c>
      <c r="H1211" t="s">
        <v>340</v>
      </c>
      <c r="I1211" t="s">
        <v>341</v>
      </c>
      <c r="J1211" t="s">
        <v>667</v>
      </c>
      <c r="L1211" t="s">
        <v>340</v>
      </c>
      <c r="M1211" t="s">
        <v>341</v>
      </c>
      <c r="N1211" t="s">
        <v>573</v>
      </c>
    </row>
    <row r="1212" spans="1:14" hidden="1" x14ac:dyDescent="0.25">
      <c r="A1212" t="s">
        <v>241</v>
      </c>
      <c r="B1212" s="1">
        <v>44651</v>
      </c>
      <c r="C1212" t="s">
        <v>687</v>
      </c>
      <c r="D1212" t="s">
        <v>688</v>
      </c>
      <c r="E1212" s="4">
        <v>187.9</v>
      </c>
      <c r="F1212" t="s">
        <v>567</v>
      </c>
      <c r="G1212" t="s">
        <v>511</v>
      </c>
      <c r="H1212" t="s">
        <v>355</v>
      </c>
      <c r="I1212" t="s">
        <v>356</v>
      </c>
      <c r="J1212" t="s">
        <v>689</v>
      </c>
      <c r="L1212" t="s">
        <v>355</v>
      </c>
      <c r="M1212" t="s">
        <v>427</v>
      </c>
      <c r="N1212" t="s">
        <v>573</v>
      </c>
    </row>
    <row r="1213" spans="1:14" hidden="1" x14ac:dyDescent="0.25">
      <c r="A1213" t="s">
        <v>241</v>
      </c>
      <c r="B1213" s="1">
        <v>44651</v>
      </c>
      <c r="C1213" t="s">
        <v>1184</v>
      </c>
      <c r="D1213" t="s">
        <v>1185</v>
      </c>
      <c r="E1213" s="4">
        <v>109597.23999999999</v>
      </c>
      <c r="F1213" t="s">
        <v>567</v>
      </c>
      <c r="G1213" t="s">
        <v>511</v>
      </c>
      <c r="H1213" t="s">
        <v>355</v>
      </c>
      <c r="I1213" t="s">
        <v>356</v>
      </c>
      <c r="J1213" t="s">
        <v>689</v>
      </c>
      <c r="L1213" t="s">
        <v>355</v>
      </c>
      <c r="M1213" t="s">
        <v>427</v>
      </c>
      <c r="N1213" t="s">
        <v>573</v>
      </c>
    </row>
    <row r="1214" spans="1:14" hidden="1" x14ac:dyDescent="0.25">
      <c r="A1214" t="s">
        <v>241</v>
      </c>
      <c r="B1214" s="1">
        <v>44651</v>
      </c>
      <c r="C1214" t="s">
        <v>700</v>
      </c>
      <c r="D1214" t="s">
        <v>701</v>
      </c>
      <c r="E1214" s="4">
        <v>400.31999999999834</v>
      </c>
      <c r="F1214" t="s">
        <v>567</v>
      </c>
      <c r="G1214" t="s">
        <v>511</v>
      </c>
      <c r="H1214" t="s">
        <v>355</v>
      </c>
      <c r="I1214" t="s">
        <v>356</v>
      </c>
      <c r="J1214" t="s">
        <v>689</v>
      </c>
      <c r="L1214" t="s">
        <v>355</v>
      </c>
      <c r="M1214" t="s">
        <v>427</v>
      </c>
      <c r="N1214" t="s">
        <v>573</v>
      </c>
    </row>
    <row r="1215" spans="1:14" hidden="1" x14ac:dyDescent="0.25">
      <c r="A1215" t="s">
        <v>241</v>
      </c>
      <c r="B1215" s="1">
        <v>44651</v>
      </c>
      <c r="C1215" t="s">
        <v>706</v>
      </c>
      <c r="D1215" t="s">
        <v>707</v>
      </c>
      <c r="E1215" s="4">
        <v>11967.82</v>
      </c>
      <c r="F1215" t="s">
        <v>567</v>
      </c>
      <c r="G1215" t="s">
        <v>511</v>
      </c>
      <c r="H1215" t="s">
        <v>345</v>
      </c>
      <c r="I1215" t="s">
        <v>346</v>
      </c>
      <c r="J1215" t="s">
        <v>684</v>
      </c>
      <c r="L1215" t="s">
        <v>345</v>
      </c>
      <c r="M1215" t="s">
        <v>346</v>
      </c>
      <c r="N1215" t="s">
        <v>573</v>
      </c>
    </row>
    <row r="1216" spans="1:14" hidden="1" x14ac:dyDescent="0.25">
      <c r="A1216" t="s">
        <v>241</v>
      </c>
      <c r="B1216" s="1">
        <v>44651</v>
      </c>
      <c r="C1216" t="s">
        <v>710</v>
      </c>
      <c r="D1216" t="s">
        <v>711</v>
      </c>
      <c r="E1216" s="4">
        <v>8161.4799999999977</v>
      </c>
      <c r="F1216" t="s">
        <v>567</v>
      </c>
      <c r="G1216" t="s">
        <v>511</v>
      </c>
      <c r="H1216" t="s">
        <v>355</v>
      </c>
      <c r="I1216" t="s">
        <v>356</v>
      </c>
      <c r="J1216" t="s">
        <v>689</v>
      </c>
      <c r="L1216" t="s">
        <v>355</v>
      </c>
      <c r="M1216" t="s">
        <v>427</v>
      </c>
      <c r="N1216" t="s">
        <v>573</v>
      </c>
    </row>
    <row r="1217" spans="1:14" hidden="1" x14ac:dyDescent="0.25">
      <c r="A1217" t="s">
        <v>241</v>
      </c>
      <c r="B1217" s="1">
        <v>44651</v>
      </c>
      <c r="C1217" t="s">
        <v>1186</v>
      </c>
      <c r="D1217" t="s">
        <v>1187</v>
      </c>
      <c r="E1217" s="4">
        <v>2378</v>
      </c>
      <c r="F1217" t="s">
        <v>567</v>
      </c>
      <c r="G1217" t="s">
        <v>511</v>
      </c>
      <c r="H1217" t="s">
        <v>355</v>
      </c>
      <c r="I1217" t="s">
        <v>356</v>
      </c>
      <c r="J1217" t="s">
        <v>689</v>
      </c>
      <c r="L1217" t="s">
        <v>355</v>
      </c>
      <c r="M1217" t="s">
        <v>427</v>
      </c>
      <c r="N1217" t="s">
        <v>573</v>
      </c>
    </row>
    <row r="1218" spans="1:14" hidden="1" x14ac:dyDescent="0.25">
      <c r="A1218" t="s">
        <v>241</v>
      </c>
      <c r="B1218" s="1">
        <v>44651</v>
      </c>
      <c r="C1218" t="s">
        <v>723</v>
      </c>
      <c r="D1218" t="s">
        <v>724</v>
      </c>
      <c r="E1218" s="4">
        <v>6707.100000000004</v>
      </c>
      <c r="F1218" t="s">
        <v>567</v>
      </c>
      <c r="G1218" t="s">
        <v>511</v>
      </c>
      <c r="H1218" t="s">
        <v>345</v>
      </c>
      <c r="I1218" t="s">
        <v>346</v>
      </c>
      <c r="J1218" t="s">
        <v>725</v>
      </c>
      <c r="L1218" t="s">
        <v>342</v>
      </c>
      <c r="M1218" t="s">
        <v>346</v>
      </c>
      <c r="N1218" t="s">
        <v>573</v>
      </c>
    </row>
    <row r="1219" spans="1:14" hidden="1" x14ac:dyDescent="0.25">
      <c r="A1219" t="s">
        <v>241</v>
      </c>
      <c r="B1219" s="1">
        <v>44651</v>
      </c>
      <c r="C1219" t="s">
        <v>728</v>
      </c>
      <c r="D1219" t="s">
        <v>729</v>
      </c>
      <c r="E1219" s="4">
        <v>2796.9300000000658</v>
      </c>
      <c r="F1219" t="s">
        <v>567</v>
      </c>
      <c r="G1219" t="s">
        <v>511</v>
      </c>
      <c r="H1219" t="s">
        <v>345</v>
      </c>
      <c r="I1219" t="s">
        <v>346</v>
      </c>
      <c r="J1219" t="s">
        <v>684</v>
      </c>
      <c r="L1219" t="s">
        <v>345</v>
      </c>
      <c r="M1219" t="s">
        <v>346</v>
      </c>
      <c r="N1219" t="s">
        <v>573</v>
      </c>
    </row>
    <row r="1220" spans="1:14" hidden="1" x14ac:dyDescent="0.25">
      <c r="A1220" t="s">
        <v>241</v>
      </c>
      <c r="B1220" s="1">
        <v>44651</v>
      </c>
      <c r="C1220" t="s">
        <v>736</v>
      </c>
      <c r="D1220" t="s">
        <v>737</v>
      </c>
      <c r="E1220" s="4">
        <v>46607</v>
      </c>
      <c r="F1220" t="s">
        <v>567</v>
      </c>
      <c r="G1220" t="s">
        <v>511</v>
      </c>
      <c r="H1220" t="s">
        <v>345</v>
      </c>
      <c r="I1220" t="s">
        <v>346</v>
      </c>
      <c r="J1220" t="s">
        <v>684</v>
      </c>
      <c r="L1220" t="s">
        <v>345</v>
      </c>
      <c r="M1220" t="s">
        <v>346</v>
      </c>
      <c r="N1220" t="s">
        <v>573</v>
      </c>
    </row>
    <row r="1221" spans="1:14" hidden="1" x14ac:dyDescent="0.25">
      <c r="A1221" t="s">
        <v>241</v>
      </c>
      <c r="B1221" s="1">
        <v>44651</v>
      </c>
      <c r="C1221" t="s">
        <v>740</v>
      </c>
      <c r="D1221" t="s">
        <v>741</v>
      </c>
      <c r="E1221" s="4">
        <v>5506</v>
      </c>
      <c r="F1221" t="s">
        <v>567</v>
      </c>
      <c r="G1221" t="s">
        <v>511</v>
      </c>
      <c r="H1221" t="s">
        <v>345</v>
      </c>
      <c r="I1221" t="s">
        <v>346</v>
      </c>
      <c r="J1221" t="s">
        <v>684</v>
      </c>
      <c r="L1221" t="s">
        <v>345</v>
      </c>
      <c r="M1221" t="s">
        <v>346</v>
      </c>
      <c r="N1221" t="s">
        <v>573</v>
      </c>
    </row>
    <row r="1222" spans="1:14" hidden="1" x14ac:dyDescent="0.25">
      <c r="A1222" t="s">
        <v>241</v>
      </c>
      <c r="B1222" s="1">
        <v>44651</v>
      </c>
      <c r="C1222" t="s">
        <v>744</v>
      </c>
      <c r="D1222" t="s">
        <v>745</v>
      </c>
      <c r="E1222" s="4">
        <v>616.12000000001899</v>
      </c>
      <c r="F1222" t="s">
        <v>567</v>
      </c>
      <c r="G1222" t="s">
        <v>511</v>
      </c>
      <c r="H1222" t="s">
        <v>348</v>
      </c>
      <c r="I1222" t="s">
        <v>349</v>
      </c>
      <c r="J1222" t="s">
        <v>746</v>
      </c>
      <c r="L1222" t="s">
        <v>348</v>
      </c>
      <c r="M1222" t="s">
        <v>346</v>
      </c>
      <c r="N1222" t="s">
        <v>573</v>
      </c>
    </row>
    <row r="1223" spans="1:14" hidden="1" x14ac:dyDescent="0.25">
      <c r="A1223" t="s">
        <v>241</v>
      </c>
      <c r="B1223" s="1">
        <v>44651</v>
      </c>
      <c r="C1223" t="s">
        <v>749</v>
      </c>
      <c r="D1223" t="s">
        <v>750</v>
      </c>
      <c r="E1223" s="4">
        <v>1455.0300000000134</v>
      </c>
      <c r="F1223" t="s">
        <v>567</v>
      </c>
      <c r="G1223" t="s">
        <v>511</v>
      </c>
      <c r="H1223" t="s">
        <v>345</v>
      </c>
      <c r="I1223" t="s">
        <v>346</v>
      </c>
      <c r="J1223" t="s">
        <v>684</v>
      </c>
      <c r="L1223" t="s">
        <v>345</v>
      </c>
      <c r="M1223" t="s">
        <v>346</v>
      </c>
      <c r="N1223" t="s">
        <v>573</v>
      </c>
    </row>
    <row r="1224" spans="1:14" hidden="1" x14ac:dyDescent="0.25">
      <c r="A1224" t="s">
        <v>241</v>
      </c>
      <c r="B1224" s="1">
        <v>44651</v>
      </c>
      <c r="C1224" t="s">
        <v>753</v>
      </c>
      <c r="D1224" t="s">
        <v>754</v>
      </c>
      <c r="E1224" s="4">
        <v>44956.770000000004</v>
      </c>
      <c r="F1224" t="s">
        <v>567</v>
      </c>
      <c r="G1224" t="s">
        <v>511</v>
      </c>
      <c r="H1224" t="s">
        <v>345</v>
      </c>
      <c r="I1224" t="s">
        <v>346</v>
      </c>
      <c r="J1224" t="s">
        <v>684</v>
      </c>
      <c r="L1224" t="s">
        <v>345</v>
      </c>
      <c r="M1224" t="s">
        <v>346</v>
      </c>
      <c r="N1224" t="s">
        <v>573</v>
      </c>
    </row>
    <row r="1225" spans="1:14" hidden="1" x14ac:dyDescent="0.25">
      <c r="A1225" t="s">
        <v>241</v>
      </c>
      <c r="B1225" s="1">
        <v>44651</v>
      </c>
      <c r="C1225" t="s">
        <v>761</v>
      </c>
      <c r="D1225" t="s">
        <v>762</v>
      </c>
      <c r="E1225" s="4">
        <v>47.999999999998067</v>
      </c>
      <c r="F1225" t="s">
        <v>567</v>
      </c>
      <c r="G1225" t="s">
        <v>511</v>
      </c>
      <c r="H1225" t="s">
        <v>345</v>
      </c>
      <c r="I1225" t="s">
        <v>346</v>
      </c>
      <c r="J1225" t="s">
        <v>684</v>
      </c>
      <c r="L1225" t="s">
        <v>345</v>
      </c>
      <c r="M1225" t="s">
        <v>346</v>
      </c>
      <c r="N1225" t="s">
        <v>573</v>
      </c>
    </row>
    <row r="1226" spans="1:14" hidden="1" x14ac:dyDescent="0.25">
      <c r="A1226" t="s">
        <v>241</v>
      </c>
      <c r="B1226" s="1">
        <v>44651</v>
      </c>
      <c r="C1226" t="s">
        <v>1188</v>
      </c>
      <c r="D1226" t="s">
        <v>1189</v>
      </c>
      <c r="E1226" s="4">
        <v>1091.8000000000002</v>
      </c>
      <c r="F1226" t="s">
        <v>567</v>
      </c>
      <c r="G1226" t="s">
        <v>511</v>
      </c>
      <c r="H1226" t="s">
        <v>345</v>
      </c>
      <c r="I1226" t="s">
        <v>346</v>
      </c>
      <c r="J1226" t="s">
        <v>684</v>
      </c>
      <c r="L1226" t="s">
        <v>345</v>
      </c>
      <c r="M1226" t="s">
        <v>346</v>
      </c>
      <c r="N1226" t="s">
        <v>573</v>
      </c>
    </row>
    <row r="1227" spans="1:14" hidden="1" x14ac:dyDescent="0.25">
      <c r="A1227" t="s">
        <v>241</v>
      </c>
      <c r="B1227" s="1">
        <v>44651</v>
      </c>
      <c r="C1227" t="s">
        <v>1190</v>
      </c>
      <c r="D1227" t="s">
        <v>1191</v>
      </c>
      <c r="E1227" s="4">
        <v>62.879999999999995</v>
      </c>
      <c r="F1227" t="s">
        <v>567</v>
      </c>
      <c r="G1227" t="s">
        <v>511</v>
      </c>
      <c r="H1227" t="s">
        <v>345</v>
      </c>
      <c r="I1227" t="s">
        <v>346</v>
      </c>
      <c r="J1227" t="s">
        <v>684</v>
      </c>
      <c r="L1227" t="s">
        <v>345</v>
      </c>
      <c r="M1227" t="s">
        <v>346</v>
      </c>
      <c r="N1227" t="s">
        <v>573</v>
      </c>
    </row>
    <row r="1228" spans="1:14" hidden="1" x14ac:dyDescent="0.25">
      <c r="A1228" t="s">
        <v>241</v>
      </c>
      <c r="B1228" s="1">
        <v>44651</v>
      </c>
      <c r="C1228" t="s">
        <v>68</v>
      </c>
      <c r="D1228" t="s">
        <v>69</v>
      </c>
      <c r="E1228" s="4">
        <v>3733.3500000000004</v>
      </c>
      <c r="F1228" t="s">
        <v>567</v>
      </c>
      <c r="G1228" t="s">
        <v>511</v>
      </c>
      <c r="H1228" t="s">
        <v>324</v>
      </c>
      <c r="I1228" t="s">
        <v>323</v>
      </c>
      <c r="J1228" t="s">
        <v>787</v>
      </c>
      <c r="L1228" t="s">
        <v>324</v>
      </c>
      <c r="M1228" t="s">
        <v>323</v>
      </c>
      <c r="N1228" t="s">
        <v>573</v>
      </c>
    </row>
    <row r="1229" spans="1:14" hidden="1" x14ac:dyDescent="0.25">
      <c r="A1229" t="s">
        <v>241</v>
      </c>
      <c r="B1229" s="1">
        <v>44651</v>
      </c>
      <c r="C1229" t="s">
        <v>70</v>
      </c>
      <c r="D1229" t="s">
        <v>71</v>
      </c>
      <c r="E1229" s="4">
        <v>3232.3549999998941</v>
      </c>
      <c r="F1229" t="s">
        <v>567</v>
      </c>
      <c r="G1229" t="s">
        <v>511</v>
      </c>
      <c r="H1229" t="s">
        <v>324</v>
      </c>
      <c r="I1229" t="s">
        <v>323</v>
      </c>
      <c r="J1229" t="s">
        <v>787</v>
      </c>
      <c r="L1229" t="s">
        <v>324</v>
      </c>
      <c r="M1229" t="s">
        <v>323</v>
      </c>
      <c r="N1229" t="s">
        <v>573</v>
      </c>
    </row>
    <row r="1230" spans="1:14" hidden="1" x14ac:dyDescent="0.25">
      <c r="A1230" t="s">
        <v>241</v>
      </c>
      <c r="B1230" s="1">
        <v>44651</v>
      </c>
      <c r="C1230" t="s">
        <v>72</v>
      </c>
      <c r="D1230" t="s">
        <v>73</v>
      </c>
      <c r="E1230" s="4">
        <v>6042.5999999999995</v>
      </c>
      <c r="F1230" t="s">
        <v>567</v>
      </c>
      <c r="G1230" t="s">
        <v>511</v>
      </c>
      <c r="H1230" t="s">
        <v>324</v>
      </c>
      <c r="I1230" t="s">
        <v>323</v>
      </c>
      <c r="J1230" t="s">
        <v>787</v>
      </c>
      <c r="L1230" t="s">
        <v>324</v>
      </c>
      <c r="M1230" t="s">
        <v>323</v>
      </c>
      <c r="N1230" t="s">
        <v>573</v>
      </c>
    </row>
    <row r="1231" spans="1:14" hidden="1" x14ac:dyDescent="0.25">
      <c r="A1231" t="s">
        <v>241</v>
      </c>
      <c r="B1231" s="1">
        <v>44651</v>
      </c>
      <c r="C1231" t="s">
        <v>78</v>
      </c>
      <c r="D1231" t="s">
        <v>79</v>
      </c>
      <c r="E1231" s="4">
        <v>260821.28000000515</v>
      </c>
      <c r="F1231" t="s">
        <v>567</v>
      </c>
      <c r="G1231" t="s">
        <v>511</v>
      </c>
      <c r="H1231" t="s">
        <v>324</v>
      </c>
      <c r="I1231" t="s">
        <v>323</v>
      </c>
      <c r="J1231" t="s">
        <v>787</v>
      </c>
      <c r="L1231" t="s">
        <v>324</v>
      </c>
      <c r="M1231" t="s">
        <v>323</v>
      </c>
      <c r="N1231" t="s">
        <v>573</v>
      </c>
    </row>
    <row r="1232" spans="1:14" hidden="1" x14ac:dyDescent="0.25">
      <c r="A1232" t="s">
        <v>241</v>
      </c>
      <c r="B1232" s="1">
        <v>44651</v>
      </c>
      <c r="C1232" t="s">
        <v>80</v>
      </c>
      <c r="D1232" t="s">
        <v>81</v>
      </c>
      <c r="E1232" s="4">
        <v>100298.97999999992</v>
      </c>
      <c r="F1232" t="s">
        <v>567</v>
      </c>
      <c r="G1232" t="s">
        <v>511</v>
      </c>
      <c r="H1232" t="s">
        <v>324</v>
      </c>
      <c r="I1232" t="s">
        <v>323</v>
      </c>
      <c r="J1232" t="s">
        <v>787</v>
      </c>
      <c r="L1232" t="s">
        <v>324</v>
      </c>
      <c r="M1232" t="s">
        <v>323</v>
      </c>
      <c r="N1232" t="s">
        <v>573</v>
      </c>
    </row>
    <row r="1233" spans="1:14" hidden="1" x14ac:dyDescent="0.25">
      <c r="A1233" t="s">
        <v>241</v>
      </c>
      <c r="B1233" s="1">
        <v>44651</v>
      </c>
      <c r="C1233" t="s">
        <v>810</v>
      </c>
      <c r="D1233" t="s">
        <v>811</v>
      </c>
      <c r="E1233" s="4">
        <v>124.4100000000069</v>
      </c>
      <c r="F1233" t="s">
        <v>567</v>
      </c>
      <c r="G1233" t="s">
        <v>511</v>
      </c>
      <c r="H1233" t="s">
        <v>324</v>
      </c>
      <c r="I1233" t="s">
        <v>323</v>
      </c>
      <c r="J1233" t="s">
        <v>787</v>
      </c>
      <c r="L1233" t="s">
        <v>324</v>
      </c>
      <c r="M1233" t="s">
        <v>323</v>
      </c>
      <c r="N1233" t="s">
        <v>573</v>
      </c>
    </row>
    <row r="1234" spans="1:14" hidden="1" x14ac:dyDescent="0.25">
      <c r="A1234" t="s">
        <v>241</v>
      </c>
      <c r="B1234" s="1">
        <v>44651</v>
      </c>
      <c r="C1234" t="s">
        <v>82</v>
      </c>
      <c r="D1234" t="s">
        <v>83</v>
      </c>
      <c r="E1234" s="4">
        <v>102773.58</v>
      </c>
      <c r="F1234" t="s">
        <v>567</v>
      </c>
      <c r="G1234" t="s">
        <v>511</v>
      </c>
      <c r="H1234" t="s">
        <v>324</v>
      </c>
      <c r="I1234" t="s">
        <v>323</v>
      </c>
      <c r="J1234" t="s">
        <v>787</v>
      </c>
      <c r="L1234" t="s">
        <v>324</v>
      </c>
      <c r="M1234" t="s">
        <v>323</v>
      </c>
      <c r="N1234" t="s">
        <v>573</v>
      </c>
    </row>
    <row r="1235" spans="1:14" hidden="1" x14ac:dyDescent="0.25">
      <c r="A1235" t="s">
        <v>241</v>
      </c>
      <c r="B1235" s="1">
        <v>44651</v>
      </c>
      <c r="C1235" t="s">
        <v>84</v>
      </c>
      <c r="D1235" t="s">
        <v>85</v>
      </c>
      <c r="E1235" s="4">
        <v>209059.8500000026</v>
      </c>
      <c r="F1235" t="s">
        <v>567</v>
      </c>
      <c r="G1235" t="s">
        <v>511</v>
      </c>
      <c r="H1235" t="s">
        <v>324</v>
      </c>
      <c r="I1235" t="s">
        <v>323</v>
      </c>
      <c r="J1235" t="s">
        <v>787</v>
      </c>
      <c r="L1235" t="s">
        <v>324</v>
      </c>
      <c r="M1235" t="s">
        <v>323</v>
      </c>
      <c r="N1235" t="s">
        <v>573</v>
      </c>
    </row>
    <row r="1236" spans="1:14" hidden="1" x14ac:dyDescent="0.25">
      <c r="A1236" t="s">
        <v>241</v>
      </c>
      <c r="B1236" s="1">
        <v>44651</v>
      </c>
      <c r="C1236" t="s">
        <v>86</v>
      </c>
      <c r="D1236" t="s">
        <v>87</v>
      </c>
      <c r="E1236" s="4">
        <v>95164.460000000021</v>
      </c>
      <c r="F1236" t="s">
        <v>567</v>
      </c>
      <c r="G1236" t="s">
        <v>511</v>
      </c>
      <c r="H1236" t="s">
        <v>324</v>
      </c>
      <c r="I1236" t="s">
        <v>323</v>
      </c>
      <c r="J1236" t="s">
        <v>787</v>
      </c>
      <c r="L1236" t="s">
        <v>324</v>
      </c>
      <c r="M1236" t="s">
        <v>323</v>
      </c>
      <c r="N1236" t="s">
        <v>573</v>
      </c>
    </row>
    <row r="1237" spans="1:14" hidden="1" x14ac:dyDescent="0.25">
      <c r="A1237" t="s">
        <v>241</v>
      </c>
      <c r="B1237" s="1">
        <v>44651</v>
      </c>
      <c r="C1237" t="s">
        <v>88</v>
      </c>
      <c r="D1237" t="s">
        <v>89</v>
      </c>
      <c r="E1237" s="4">
        <v>215141.6300000003</v>
      </c>
      <c r="F1237" t="s">
        <v>567</v>
      </c>
      <c r="G1237" t="s">
        <v>511</v>
      </c>
      <c r="H1237" t="s">
        <v>324</v>
      </c>
      <c r="I1237" t="s">
        <v>323</v>
      </c>
      <c r="J1237" t="s">
        <v>787</v>
      </c>
      <c r="L1237" t="s">
        <v>324</v>
      </c>
      <c r="M1237" t="s">
        <v>323</v>
      </c>
      <c r="N1237" t="s">
        <v>573</v>
      </c>
    </row>
    <row r="1238" spans="1:14" hidden="1" x14ac:dyDescent="0.25">
      <c r="A1238" t="s">
        <v>241</v>
      </c>
      <c r="B1238" s="1">
        <v>44651</v>
      </c>
      <c r="C1238" t="s">
        <v>90</v>
      </c>
      <c r="D1238" t="s">
        <v>91</v>
      </c>
      <c r="E1238" s="4">
        <v>45503.369999999995</v>
      </c>
      <c r="F1238" t="s">
        <v>567</v>
      </c>
      <c r="G1238" t="s">
        <v>511</v>
      </c>
      <c r="H1238" t="s">
        <v>324</v>
      </c>
      <c r="I1238" t="s">
        <v>323</v>
      </c>
      <c r="J1238" t="s">
        <v>787</v>
      </c>
      <c r="L1238" t="s">
        <v>324</v>
      </c>
      <c r="M1238" t="s">
        <v>323</v>
      </c>
      <c r="N1238" t="s">
        <v>573</v>
      </c>
    </row>
    <row r="1239" spans="1:14" hidden="1" x14ac:dyDescent="0.25">
      <c r="A1239" t="s">
        <v>241</v>
      </c>
      <c r="B1239" s="1">
        <v>44651</v>
      </c>
      <c r="C1239" t="s">
        <v>92</v>
      </c>
      <c r="D1239" t="s">
        <v>93</v>
      </c>
      <c r="E1239" s="4">
        <v>228543.40000000008</v>
      </c>
      <c r="F1239" t="s">
        <v>567</v>
      </c>
      <c r="G1239" t="s">
        <v>511</v>
      </c>
      <c r="H1239" t="s">
        <v>324</v>
      </c>
      <c r="I1239" t="s">
        <v>323</v>
      </c>
      <c r="J1239" t="s">
        <v>787</v>
      </c>
      <c r="L1239" t="s">
        <v>324</v>
      </c>
      <c r="M1239" t="s">
        <v>323</v>
      </c>
      <c r="N1239" t="s">
        <v>573</v>
      </c>
    </row>
    <row r="1240" spans="1:14" hidden="1" x14ac:dyDescent="0.25">
      <c r="A1240" t="s">
        <v>241</v>
      </c>
      <c r="B1240" s="1">
        <v>44651</v>
      </c>
      <c r="C1240" t="s">
        <v>94</v>
      </c>
      <c r="D1240" t="s">
        <v>95</v>
      </c>
      <c r="E1240" s="4">
        <v>97194.1</v>
      </c>
      <c r="F1240" t="s">
        <v>567</v>
      </c>
      <c r="G1240" t="s">
        <v>511</v>
      </c>
      <c r="H1240" t="s">
        <v>324</v>
      </c>
      <c r="I1240" t="s">
        <v>323</v>
      </c>
      <c r="J1240" t="s">
        <v>787</v>
      </c>
      <c r="L1240" t="s">
        <v>324</v>
      </c>
      <c r="M1240" t="s">
        <v>323</v>
      </c>
      <c r="N1240" t="s">
        <v>573</v>
      </c>
    </row>
    <row r="1241" spans="1:14" hidden="1" x14ac:dyDescent="0.25">
      <c r="A1241" t="s">
        <v>241</v>
      </c>
      <c r="B1241" s="1">
        <v>44651</v>
      </c>
      <c r="C1241" t="s">
        <v>96</v>
      </c>
      <c r="D1241" t="s">
        <v>97</v>
      </c>
      <c r="E1241" s="4">
        <v>139051.41999999998</v>
      </c>
      <c r="F1241" t="s">
        <v>567</v>
      </c>
      <c r="G1241" t="s">
        <v>511</v>
      </c>
      <c r="H1241" t="s">
        <v>324</v>
      </c>
      <c r="I1241" t="s">
        <v>323</v>
      </c>
      <c r="J1241" t="s">
        <v>787</v>
      </c>
      <c r="L1241" t="s">
        <v>324</v>
      </c>
      <c r="M1241" t="s">
        <v>323</v>
      </c>
      <c r="N1241" t="s">
        <v>573</v>
      </c>
    </row>
    <row r="1242" spans="1:14" hidden="1" x14ac:dyDescent="0.25">
      <c r="A1242" t="s">
        <v>241</v>
      </c>
      <c r="B1242" s="1">
        <v>44651</v>
      </c>
      <c r="C1242" t="s">
        <v>98</v>
      </c>
      <c r="D1242" t="s">
        <v>99</v>
      </c>
      <c r="E1242" s="4">
        <v>4875.4900000000007</v>
      </c>
      <c r="F1242" t="s">
        <v>567</v>
      </c>
      <c r="G1242" t="s">
        <v>511</v>
      </c>
      <c r="H1242" t="s">
        <v>324</v>
      </c>
      <c r="I1242" t="s">
        <v>323</v>
      </c>
      <c r="J1242" t="s">
        <v>787</v>
      </c>
      <c r="L1242" t="s">
        <v>324</v>
      </c>
      <c r="M1242" t="s">
        <v>323</v>
      </c>
      <c r="N1242" t="s">
        <v>573</v>
      </c>
    </row>
    <row r="1243" spans="1:14" hidden="1" x14ac:dyDescent="0.25">
      <c r="A1243" t="s">
        <v>241</v>
      </c>
      <c r="B1243" s="1">
        <v>44651</v>
      </c>
      <c r="C1243" t="s">
        <v>100</v>
      </c>
      <c r="D1243" t="s">
        <v>101</v>
      </c>
      <c r="E1243" s="4">
        <v>1000153.42</v>
      </c>
      <c r="F1243" t="s">
        <v>567</v>
      </c>
      <c r="G1243" t="s">
        <v>511</v>
      </c>
      <c r="H1243" t="s">
        <v>324</v>
      </c>
      <c r="I1243" t="s">
        <v>323</v>
      </c>
      <c r="J1243" t="s">
        <v>787</v>
      </c>
      <c r="L1243" t="s">
        <v>324</v>
      </c>
      <c r="M1243" t="s">
        <v>323</v>
      </c>
      <c r="N1243" t="s">
        <v>573</v>
      </c>
    </row>
    <row r="1244" spans="1:14" hidden="1" x14ac:dyDescent="0.25">
      <c r="A1244" t="s">
        <v>241</v>
      </c>
      <c r="B1244" s="1">
        <v>44651</v>
      </c>
      <c r="C1244" t="s">
        <v>108</v>
      </c>
      <c r="D1244" t="s">
        <v>109</v>
      </c>
      <c r="E1244" s="4">
        <v>3000000</v>
      </c>
      <c r="F1244" t="s">
        <v>567</v>
      </c>
      <c r="G1244" t="s">
        <v>511</v>
      </c>
      <c r="H1244" t="s">
        <v>324</v>
      </c>
      <c r="I1244" t="s">
        <v>323</v>
      </c>
      <c r="J1244" t="s">
        <v>787</v>
      </c>
      <c r="L1244" t="s">
        <v>324</v>
      </c>
      <c r="M1244" t="s">
        <v>323</v>
      </c>
      <c r="N1244" t="s">
        <v>573</v>
      </c>
    </row>
    <row r="1245" spans="1:14" hidden="1" x14ac:dyDescent="0.25">
      <c r="A1245" t="s">
        <v>241</v>
      </c>
      <c r="B1245" s="1">
        <v>44651</v>
      </c>
      <c r="C1245" t="s">
        <v>979</v>
      </c>
      <c r="D1245" t="s">
        <v>980</v>
      </c>
      <c r="E1245" s="4">
        <v>761.14</v>
      </c>
      <c r="F1245" t="s">
        <v>567</v>
      </c>
      <c r="G1245" t="s">
        <v>511</v>
      </c>
      <c r="H1245" t="s">
        <v>342</v>
      </c>
      <c r="I1245" t="s">
        <v>343</v>
      </c>
      <c r="J1245" t="s">
        <v>725</v>
      </c>
      <c r="L1245" t="s">
        <v>342</v>
      </c>
      <c r="M1245" t="s">
        <v>343</v>
      </c>
      <c r="N1245" t="s">
        <v>573</v>
      </c>
    </row>
    <row r="1246" spans="1:14" hidden="1" x14ac:dyDescent="0.25">
      <c r="A1246" t="s">
        <v>241</v>
      </c>
      <c r="B1246" s="1">
        <v>44651</v>
      </c>
      <c r="C1246" t="s">
        <v>983</v>
      </c>
      <c r="D1246" t="s">
        <v>984</v>
      </c>
      <c r="E1246" s="4">
        <v>49.940000000000509</v>
      </c>
      <c r="F1246" t="s">
        <v>567</v>
      </c>
      <c r="G1246" t="s">
        <v>511</v>
      </c>
      <c r="H1246" t="s">
        <v>342</v>
      </c>
      <c r="I1246" t="s">
        <v>343</v>
      </c>
      <c r="J1246" t="s">
        <v>725</v>
      </c>
      <c r="L1246" t="s">
        <v>342</v>
      </c>
      <c r="M1246" t="s">
        <v>343</v>
      </c>
      <c r="N1246" t="s">
        <v>573</v>
      </c>
    </row>
    <row r="1247" spans="1:14" hidden="1" x14ac:dyDescent="0.25">
      <c r="A1247" t="s">
        <v>241</v>
      </c>
      <c r="B1247" s="1">
        <v>44651</v>
      </c>
      <c r="C1247" t="s">
        <v>1230</v>
      </c>
      <c r="D1247" t="s">
        <v>1231</v>
      </c>
      <c r="E1247" s="4">
        <v>2820.4100000000981</v>
      </c>
      <c r="F1247" t="s">
        <v>567</v>
      </c>
      <c r="G1247" t="s">
        <v>511</v>
      </c>
      <c r="H1247" t="s">
        <v>355</v>
      </c>
      <c r="I1247" t="s">
        <v>356</v>
      </c>
      <c r="J1247" t="s">
        <v>689</v>
      </c>
      <c r="L1247" t="s">
        <v>716</v>
      </c>
      <c r="M1247" t="s">
        <v>356</v>
      </c>
      <c r="N1247" t="s">
        <v>573</v>
      </c>
    </row>
    <row r="1248" spans="1:14" hidden="1" x14ac:dyDescent="0.25">
      <c r="A1248" t="s">
        <v>241</v>
      </c>
      <c r="B1248" s="1">
        <v>44651</v>
      </c>
      <c r="C1248" t="s">
        <v>1117</v>
      </c>
      <c r="D1248" t="s">
        <v>1118</v>
      </c>
      <c r="E1248" s="4">
        <v>219.93000000000029</v>
      </c>
      <c r="F1248" t="s">
        <v>567</v>
      </c>
      <c r="G1248" t="s">
        <v>511</v>
      </c>
      <c r="H1248" t="s">
        <v>348</v>
      </c>
      <c r="I1248" t="s">
        <v>349</v>
      </c>
      <c r="J1248" t="s">
        <v>746</v>
      </c>
      <c r="L1248" t="s">
        <v>348</v>
      </c>
      <c r="M1248" t="s">
        <v>453</v>
      </c>
      <c r="N1248" t="s">
        <v>573</v>
      </c>
    </row>
    <row r="1249" spans="1:14" hidden="1" x14ac:dyDescent="0.25">
      <c r="A1249" t="s">
        <v>241</v>
      </c>
      <c r="B1249" s="1">
        <v>44651</v>
      </c>
      <c r="C1249" t="s">
        <v>846</v>
      </c>
      <c r="D1249" t="s">
        <v>847</v>
      </c>
      <c r="E1249" s="4">
        <v>-7050</v>
      </c>
      <c r="F1249" t="s">
        <v>567</v>
      </c>
      <c r="G1249" t="s">
        <v>511</v>
      </c>
      <c r="H1249" t="s">
        <v>347</v>
      </c>
      <c r="I1249" t="s">
        <v>350</v>
      </c>
      <c r="J1249" t="s">
        <v>848</v>
      </c>
      <c r="L1249" t="s">
        <v>347</v>
      </c>
      <c r="M1249" t="s">
        <v>350</v>
      </c>
      <c r="N1249" t="s">
        <v>573</v>
      </c>
    </row>
    <row r="1250" spans="1:14" hidden="1" x14ac:dyDescent="0.25">
      <c r="A1250" t="s">
        <v>241</v>
      </c>
      <c r="B1250" s="1">
        <v>44651</v>
      </c>
      <c r="C1250" t="s">
        <v>851</v>
      </c>
      <c r="D1250" t="s">
        <v>852</v>
      </c>
      <c r="E1250" s="4">
        <v>-100000</v>
      </c>
      <c r="F1250" t="s">
        <v>567</v>
      </c>
      <c r="G1250" t="s">
        <v>511</v>
      </c>
      <c r="H1250" t="s">
        <v>347</v>
      </c>
      <c r="I1250" t="s">
        <v>350</v>
      </c>
      <c r="J1250" t="s">
        <v>848</v>
      </c>
      <c r="L1250" t="s">
        <v>347</v>
      </c>
      <c r="M1250" t="s">
        <v>350</v>
      </c>
      <c r="N1250" t="s">
        <v>573</v>
      </c>
    </row>
    <row r="1251" spans="1:14" hidden="1" x14ac:dyDescent="0.25">
      <c r="A1251" t="s">
        <v>241</v>
      </c>
      <c r="B1251" s="1">
        <v>44651</v>
      </c>
      <c r="C1251" t="s">
        <v>855</v>
      </c>
      <c r="D1251" t="s">
        <v>856</v>
      </c>
      <c r="E1251" s="4">
        <v>-800000</v>
      </c>
      <c r="F1251" t="s">
        <v>567</v>
      </c>
      <c r="G1251" t="s">
        <v>511</v>
      </c>
      <c r="H1251" t="s">
        <v>347</v>
      </c>
      <c r="I1251" t="s">
        <v>350</v>
      </c>
      <c r="J1251" t="s">
        <v>848</v>
      </c>
      <c r="L1251" t="s">
        <v>347</v>
      </c>
      <c r="M1251" t="s">
        <v>350</v>
      </c>
      <c r="N1251" t="s">
        <v>573</v>
      </c>
    </row>
    <row r="1252" spans="1:14" hidden="1" x14ac:dyDescent="0.25">
      <c r="A1252" t="s">
        <v>241</v>
      </c>
      <c r="B1252" s="1">
        <v>44651</v>
      </c>
      <c r="C1252" t="s">
        <v>859</v>
      </c>
      <c r="D1252" t="s">
        <v>860</v>
      </c>
      <c r="E1252" s="4">
        <v>-47705.91</v>
      </c>
      <c r="F1252" t="s">
        <v>567</v>
      </c>
      <c r="G1252" t="s">
        <v>511</v>
      </c>
      <c r="H1252" t="s">
        <v>351</v>
      </c>
      <c r="I1252" t="s">
        <v>354</v>
      </c>
      <c r="J1252" t="s">
        <v>848</v>
      </c>
      <c r="L1252" t="s">
        <v>351</v>
      </c>
      <c r="M1252" t="s">
        <v>438</v>
      </c>
      <c r="N1252" t="s">
        <v>573</v>
      </c>
    </row>
    <row r="1253" spans="1:14" hidden="1" x14ac:dyDescent="0.25">
      <c r="A1253" t="s">
        <v>241</v>
      </c>
      <c r="B1253" s="1">
        <v>44651</v>
      </c>
      <c r="C1253" t="s">
        <v>1192</v>
      </c>
      <c r="D1253" t="s">
        <v>1193</v>
      </c>
      <c r="E1253" s="4">
        <v>-67075.240000000005</v>
      </c>
      <c r="F1253" t="s">
        <v>567</v>
      </c>
      <c r="G1253" t="s">
        <v>511</v>
      </c>
      <c r="H1253" t="s">
        <v>351</v>
      </c>
      <c r="I1253" t="s">
        <v>354</v>
      </c>
      <c r="J1253" t="s">
        <v>848</v>
      </c>
      <c r="L1253" t="s">
        <v>1194</v>
      </c>
      <c r="M1253" t="s">
        <v>442</v>
      </c>
      <c r="N1253" t="s">
        <v>573</v>
      </c>
    </row>
    <row r="1254" spans="1:14" hidden="1" x14ac:dyDescent="0.25">
      <c r="A1254" t="s">
        <v>241</v>
      </c>
      <c r="B1254" s="1">
        <v>44651</v>
      </c>
      <c r="C1254" t="s">
        <v>865</v>
      </c>
      <c r="D1254" t="s">
        <v>866</v>
      </c>
      <c r="E1254" s="4">
        <v>-84286.290000000008</v>
      </c>
      <c r="F1254" t="s">
        <v>567</v>
      </c>
      <c r="G1254" t="s">
        <v>511</v>
      </c>
      <c r="H1254" t="s">
        <v>351</v>
      </c>
      <c r="I1254" t="s">
        <v>354</v>
      </c>
      <c r="J1254" t="s">
        <v>848</v>
      </c>
      <c r="L1254" t="s">
        <v>351</v>
      </c>
      <c r="M1254" t="s">
        <v>440</v>
      </c>
      <c r="N1254" t="s">
        <v>573</v>
      </c>
    </row>
    <row r="1255" spans="1:14" hidden="1" x14ac:dyDescent="0.25">
      <c r="A1255" t="s">
        <v>241</v>
      </c>
      <c r="B1255" s="1">
        <v>44651</v>
      </c>
      <c r="C1255" t="s">
        <v>1232</v>
      </c>
      <c r="D1255" t="s">
        <v>1233</v>
      </c>
      <c r="E1255" s="4">
        <v>-50741.535000002012</v>
      </c>
      <c r="F1255" t="s">
        <v>567</v>
      </c>
      <c r="G1255" t="s">
        <v>511</v>
      </c>
      <c r="H1255" t="s">
        <v>351</v>
      </c>
      <c r="I1255" t="s">
        <v>354</v>
      </c>
      <c r="J1255" t="s">
        <v>848</v>
      </c>
      <c r="L1255" t="s">
        <v>351</v>
      </c>
      <c r="M1255" t="s">
        <v>440</v>
      </c>
      <c r="N1255" t="s">
        <v>573</v>
      </c>
    </row>
    <row r="1256" spans="1:14" hidden="1" x14ac:dyDescent="0.25">
      <c r="A1256" t="s">
        <v>241</v>
      </c>
      <c r="B1256" s="1">
        <v>44651</v>
      </c>
      <c r="C1256" t="s">
        <v>871</v>
      </c>
      <c r="D1256" t="s">
        <v>872</v>
      </c>
      <c r="E1256" s="4">
        <v>-83370.91</v>
      </c>
      <c r="F1256" t="s">
        <v>567</v>
      </c>
      <c r="G1256" t="s">
        <v>511</v>
      </c>
      <c r="H1256" t="s">
        <v>519</v>
      </c>
      <c r="I1256" t="s">
        <v>513</v>
      </c>
      <c r="J1256" t="s">
        <v>594</v>
      </c>
      <c r="L1256" t="s">
        <v>519</v>
      </c>
      <c r="M1256" t="s">
        <v>419</v>
      </c>
      <c r="N1256" t="s">
        <v>573</v>
      </c>
    </row>
    <row r="1257" spans="1:14" hidden="1" x14ac:dyDescent="0.25">
      <c r="A1257" t="s">
        <v>241</v>
      </c>
      <c r="B1257" s="1">
        <v>44651</v>
      </c>
      <c r="C1257" t="s">
        <v>873</v>
      </c>
      <c r="D1257" t="s">
        <v>874</v>
      </c>
      <c r="E1257" s="4">
        <v>-187948.01</v>
      </c>
      <c r="F1257" t="s">
        <v>567</v>
      </c>
      <c r="G1257" t="s">
        <v>511</v>
      </c>
      <c r="H1257" t="s">
        <v>519</v>
      </c>
      <c r="I1257" t="s">
        <v>513</v>
      </c>
      <c r="J1257" t="s">
        <v>594</v>
      </c>
      <c r="L1257" t="s">
        <v>519</v>
      </c>
      <c r="M1257" t="s">
        <v>419</v>
      </c>
      <c r="N1257" t="s">
        <v>573</v>
      </c>
    </row>
    <row r="1258" spans="1:14" hidden="1" x14ac:dyDescent="0.25">
      <c r="A1258" t="s">
        <v>241</v>
      </c>
      <c r="B1258" s="1">
        <v>44651</v>
      </c>
      <c r="C1258" t="s">
        <v>875</v>
      </c>
      <c r="D1258" t="s">
        <v>876</v>
      </c>
      <c r="E1258" s="4">
        <v>-95239.54</v>
      </c>
      <c r="F1258" t="s">
        <v>567</v>
      </c>
      <c r="G1258" t="s">
        <v>511</v>
      </c>
      <c r="H1258" t="s">
        <v>519</v>
      </c>
      <c r="I1258" t="s">
        <v>513</v>
      </c>
      <c r="J1258" t="s">
        <v>594</v>
      </c>
      <c r="L1258" t="s">
        <v>519</v>
      </c>
      <c r="M1258" t="s">
        <v>419</v>
      </c>
      <c r="N1258" t="s">
        <v>573</v>
      </c>
    </row>
    <row r="1259" spans="1:14" hidden="1" x14ac:dyDescent="0.25">
      <c r="A1259" t="s">
        <v>241</v>
      </c>
      <c r="B1259" s="1">
        <v>44651</v>
      </c>
      <c r="C1259" t="s">
        <v>877</v>
      </c>
      <c r="D1259" t="s">
        <v>878</v>
      </c>
      <c r="E1259" s="4">
        <v>-917.25</v>
      </c>
      <c r="F1259" t="s">
        <v>567</v>
      </c>
      <c r="G1259" t="s">
        <v>511</v>
      </c>
      <c r="H1259" t="s">
        <v>519</v>
      </c>
      <c r="I1259" t="s">
        <v>513</v>
      </c>
      <c r="J1259" t="s">
        <v>594</v>
      </c>
      <c r="L1259" t="s">
        <v>519</v>
      </c>
      <c r="M1259" t="s">
        <v>419</v>
      </c>
      <c r="N1259" t="s">
        <v>573</v>
      </c>
    </row>
    <row r="1260" spans="1:14" hidden="1" x14ac:dyDescent="0.25">
      <c r="A1260" t="s">
        <v>241</v>
      </c>
      <c r="B1260" s="1">
        <v>44651</v>
      </c>
      <c r="C1260" t="s">
        <v>879</v>
      </c>
      <c r="D1260" t="s">
        <v>880</v>
      </c>
      <c r="E1260" s="4">
        <v>-40340.58</v>
      </c>
      <c r="F1260" t="s">
        <v>567</v>
      </c>
      <c r="G1260" t="s">
        <v>511</v>
      </c>
      <c r="H1260" t="s">
        <v>519</v>
      </c>
      <c r="I1260" t="s">
        <v>513</v>
      </c>
      <c r="J1260" t="s">
        <v>594</v>
      </c>
      <c r="L1260" t="s">
        <v>519</v>
      </c>
      <c r="M1260" t="s">
        <v>419</v>
      </c>
      <c r="N1260" t="s">
        <v>573</v>
      </c>
    </row>
    <row r="1261" spans="1:14" hidden="1" x14ac:dyDescent="0.25">
      <c r="A1261" t="s">
        <v>241</v>
      </c>
      <c r="B1261" s="1">
        <v>44651</v>
      </c>
      <c r="C1261" t="s">
        <v>881</v>
      </c>
      <c r="D1261" t="s">
        <v>882</v>
      </c>
      <c r="E1261" s="4">
        <v>-14767.59</v>
      </c>
      <c r="F1261" t="s">
        <v>567</v>
      </c>
      <c r="G1261" t="s">
        <v>511</v>
      </c>
      <c r="H1261" t="s">
        <v>519</v>
      </c>
      <c r="I1261" t="s">
        <v>513</v>
      </c>
      <c r="J1261" t="s">
        <v>594</v>
      </c>
      <c r="L1261" t="s">
        <v>519</v>
      </c>
      <c r="M1261" t="s">
        <v>419</v>
      </c>
      <c r="N1261" t="s">
        <v>573</v>
      </c>
    </row>
    <row r="1262" spans="1:14" hidden="1" x14ac:dyDescent="0.25">
      <c r="A1262" t="s">
        <v>241</v>
      </c>
      <c r="B1262" s="1">
        <v>44651</v>
      </c>
      <c r="C1262" t="s">
        <v>883</v>
      </c>
      <c r="D1262" t="s">
        <v>884</v>
      </c>
      <c r="E1262" s="4">
        <v>-25739.86</v>
      </c>
      <c r="F1262" t="s">
        <v>567</v>
      </c>
      <c r="G1262" t="s">
        <v>511</v>
      </c>
      <c r="H1262" t="s">
        <v>519</v>
      </c>
      <c r="I1262" t="s">
        <v>513</v>
      </c>
      <c r="J1262" t="s">
        <v>594</v>
      </c>
      <c r="L1262" t="s">
        <v>519</v>
      </c>
      <c r="M1262" t="s">
        <v>419</v>
      </c>
      <c r="N1262" t="s">
        <v>573</v>
      </c>
    </row>
    <row r="1263" spans="1:14" hidden="1" x14ac:dyDescent="0.25">
      <c r="A1263" t="s">
        <v>241</v>
      </c>
      <c r="B1263" s="1">
        <v>44651</v>
      </c>
      <c r="C1263" t="s">
        <v>885</v>
      </c>
      <c r="D1263" t="s">
        <v>886</v>
      </c>
      <c r="E1263" s="4">
        <v>-6081.13</v>
      </c>
      <c r="F1263" t="s">
        <v>567</v>
      </c>
      <c r="G1263" t="s">
        <v>511</v>
      </c>
      <c r="H1263" t="s">
        <v>519</v>
      </c>
      <c r="I1263" t="s">
        <v>513</v>
      </c>
      <c r="J1263" t="s">
        <v>594</v>
      </c>
      <c r="L1263" t="s">
        <v>519</v>
      </c>
      <c r="M1263" t="s">
        <v>419</v>
      </c>
      <c r="N1263" t="s">
        <v>573</v>
      </c>
    </row>
    <row r="1264" spans="1:14" hidden="1" x14ac:dyDescent="0.25">
      <c r="A1264" t="s">
        <v>241</v>
      </c>
      <c r="B1264" s="1">
        <v>44651</v>
      </c>
      <c r="C1264" t="s">
        <v>887</v>
      </c>
      <c r="D1264" t="s">
        <v>888</v>
      </c>
      <c r="E1264" s="4">
        <v>-10000</v>
      </c>
      <c r="F1264" t="s">
        <v>567</v>
      </c>
      <c r="G1264" t="s">
        <v>511</v>
      </c>
      <c r="H1264" t="s">
        <v>516</v>
      </c>
      <c r="I1264" t="s">
        <v>512</v>
      </c>
      <c r="J1264" t="s">
        <v>572</v>
      </c>
      <c r="L1264" t="s">
        <v>516</v>
      </c>
      <c r="M1264" t="s">
        <v>417</v>
      </c>
      <c r="N1264" t="s">
        <v>573</v>
      </c>
    </row>
    <row r="1265" spans="1:14" hidden="1" x14ac:dyDescent="0.25">
      <c r="A1265" t="s">
        <v>241</v>
      </c>
      <c r="B1265" s="1">
        <v>44651</v>
      </c>
      <c r="C1265" t="s">
        <v>889</v>
      </c>
      <c r="D1265" t="s">
        <v>890</v>
      </c>
      <c r="E1265" s="4">
        <v>-30000</v>
      </c>
      <c r="F1265" t="s">
        <v>567</v>
      </c>
      <c r="G1265" t="s">
        <v>511</v>
      </c>
      <c r="H1265" t="s">
        <v>516</v>
      </c>
      <c r="I1265" t="s">
        <v>512</v>
      </c>
      <c r="J1265" t="s">
        <v>572</v>
      </c>
      <c r="L1265" t="s">
        <v>516</v>
      </c>
      <c r="M1265" t="s">
        <v>417</v>
      </c>
      <c r="N1265" t="s">
        <v>573</v>
      </c>
    </row>
    <row r="1266" spans="1:14" hidden="1" x14ac:dyDescent="0.25">
      <c r="A1266" t="s">
        <v>241</v>
      </c>
      <c r="B1266" s="1">
        <v>44651</v>
      </c>
      <c r="C1266" t="s">
        <v>891</v>
      </c>
      <c r="D1266" t="s">
        <v>892</v>
      </c>
      <c r="E1266" s="4">
        <v>-2743</v>
      </c>
      <c r="F1266" t="s">
        <v>567</v>
      </c>
      <c r="G1266" t="s">
        <v>511</v>
      </c>
      <c r="H1266" t="s">
        <v>516</v>
      </c>
      <c r="I1266" t="s">
        <v>512</v>
      </c>
      <c r="J1266" t="s">
        <v>572</v>
      </c>
      <c r="L1266" t="s">
        <v>516</v>
      </c>
      <c r="M1266" t="s">
        <v>417</v>
      </c>
      <c r="N1266" t="s">
        <v>573</v>
      </c>
    </row>
    <row r="1267" spans="1:14" hidden="1" x14ac:dyDescent="0.25">
      <c r="A1267" t="s">
        <v>241</v>
      </c>
      <c r="B1267" s="1">
        <v>44651</v>
      </c>
      <c r="C1267" t="s">
        <v>893</v>
      </c>
      <c r="D1267" t="s">
        <v>894</v>
      </c>
      <c r="E1267" s="4">
        <v>-97540.050000000017</v>
      </c>
      <c r="F1267" t="s">
        <v>567</v>
      </c>
      <c r="G1267" t="s">
        <v>511</v>
      </c>
      <c r="H1267" t="s">
        <v>516</v>
      </c>
      <c r="I1267" t="s">
        <v>512</v>
      </c>
      <c r="J1267" t="s">
        <v>572</v>
      </c>
      <c r="L1267" t="s">
        <v>516</v>
      </c>
      <c r="M1267" t="s">
        <v>417</v>
      </c>
      <c r="N1267" t="s">
        <v>573</v>
      </c>
    </row>
    <row r="1268" spans="1:14" hidden="1" x14ac:dyDescent="0.25">
      <c r="A1268" t="s">
        <v>241</v>
      </c>
      <c r="B1268" s="1">
        <v>44651</v>
      </c>
      <c r="C1268" t="s">
        <v>895</v>
      </c>
      <c r="D1268" t="s">
        <v>896</v>
      </c>
      <c r="E1268" s="4">
        <v>-34985</v>
      </c>
      <c r="F1268" t="s">
        <v>567</v>
      </c>
      <c r="G1268" t="s">
        <v>511</v>
      </c>
      <c r="H1268" t="s">
        <v>516</v>
      </c>
      <c r="I1268" t="s">
        <v>512</v>
      </c>
      <c r="J1268" t="s">
        <v>572</v>
      </c>
      <c r="L1268" t="s">
        <v>516</v>
      </c>
      <c r="M1268" t="s">
        <v>417</v>
      </c>
      <c r="N1268" t="s">
        <v>573</v>
      </c>
    </row>
    <row r="1269" spans="1:14" hidden="1" x14ac:dyDescent="0.25">
      <c r="A1269" t="s">
        <v>241</v>
      </c>
      <c r="B1269" s="1">
        <v>44651</v>
      </c>
      <c r="C1269" t="s">
        <v>897</v>
      </c>
      <c r="D1269" t="s">
        <v>898</v>
      </c>
      <c r="E1269" s="4">
        <v>-2450900</v>
      </c>
      <c r="F1269" t="s">
        <v>567</v>
      </c>
      <c r="G1269" t="s">
        <v>511</v>
      </c>
      <c r="H1269" t="s">
        <v>331</v>
      </c>
      <c r="I1269" t="s">
        <v>332</v>
      </c>
      <c r="J1269" t="s">
        <v>899</v>
      </c>
      <c r="L1269" t="s">
        <v>331</v>
      </c>
      <c r="M1269" t="s">
        <v>332</v>
      </c>
      <c r="N1269" t="s">
        <v>573</v>
      </c>
    </row>
    <row r="1270" spans="1:14" hidden="1" x14ac:dyDescent="0.25">
      <c r="A1270" t="s">
        <v>241</v>
      </c>
      <c r="B1270" s="1">
        <v>44651</v>
      </c>
      <c r="C1270" t="s">
        <v>1195</v>
      </c>
      <c r="D1270" t="s">
        <v>1196</v>
      </c>
      <c r="E1270" s="4">
        <v>-62286.83</v>
      </c>
      <c r="F1270" t="s">
        <v>567</v>
      </c>
      <c r="G1270" t="s">
        <v>511</v>
      </c>
      <c r="H1270" t="s">
        <v>331</v>
      </c>
      <c r="I1270" t="s">
        <v>332</v>
      </c>
      <c r="J1270" t="s">
        <v>899</v>
      </c>
      <c r="L1270" t="s">
        <v>331</v>
      </c>
      <c r="M1270" t="s">
        <v>332</v>
      </c>
      <c r="N1270" t="s">
        <v>573</v>
      </c>
    </row>
    <row r="1271" spans="1:14" hidden="1" x14ac:dyDescent="0.25">
      <c r="A1271" t="s">
        <v>241</v>
      </c>
      <c r="B1271" s="1">
        <v>44651</v>
      </c>
      <c r="C1271" t="s">
        <v>1197</v>
      </c>
      <c r="D1271" t="s">
        <v>1198</v>
      </c>
      <c r="E1271" s="4">
        <v>-27000</v>
      </c>
      <c r="F1271" t="s">
        <v>567</v>
      </c>
      <c r="G1271" t="s">
        <v>511</v>
      </c>
      <c r="H1271" t="s">
        <v>331</v>
      </c>
      <c r="I1271" t="s">
        <v>332</v>
      </c>
      <c r="J1271" t="s">
        <v>899</v>
      </c>
      <c r="L1271" t="s">
        <v>331</v>
      </c>
      <c r="M1271" t="s">
        <v>332</v>
      </c>
      <c r="N1271" t="s">
        <v>573</v>
      </c>
    </row>
    <row r="1272" spans="1:14" hidden="1" x14ac:dyDescent="0.25">
      <c r="A1272" t="s">
        <v>241</v>
      </c>
      <c r="B1272" s="1">
        <v>44651</v>
      </c>
      <c r="C1272" t="s">
        <v>145</v>
      </c>
      <c r="D1272" t="s">
        <v>1199</v>
      </c>
      <c r="E1272" s="4">
        <v>-630595</v>
      </c>
      <c r="F1272" t="s">
        <v>567</v>
      </c>
      <c r="G1272" t="s">
        <v>511</v>
      </c>
      <c r="H1272" t="s">
        <v>338</v>
      </c>
      <c r="I1272" t="s">
        <v>136</v>
      </c>
      <c r="J1272" t="s">
        <v>655</v>
      </c>
      <c r="L1272" t="s">
        <v>338</v>
      </c>
      <c r="M1272" t="s">
        <v>136</v>
      </c>
      <c r="N1272" t="s">
        <v>573</v>
      </c>
    </row>
    <row r="1273" spans="1:14" hidden="1" x14ac:dyDescent="0.25">
      <c r="A1273" t="s">
        <v>241</v>
      </c>
      <c r="B1273" s="1">
        <v>44651</v>
      </c>
      <c r="C1273" t="s">
        <v>1200</v>
      </c>
      <c r="D1273" t="s">
        <v>1201</v>
      </c>
      <c r="E1273" s="4">
        <v>-17571</v>
      </c>
      <c r="F1273" t="s">
        <v>567</v>
      </c>
      <c r="G1273" t="s">
        <v>511</v>
      </c>
      <c r="H1273" t="s">
        <v>331</v>
      </c>
      <c r="I1273" t="s">
        <v>332</v>
      </c>
      <c r="J1273" t="s">
        <v>899</v>
      </c>
      <c r="L1273" t="s">
        <v>331</v>
      </c>
      <c r="M1273" t="s">
        <v>332</v>
      </c>
      <c r="N1273" t="s">
        <v>573</v>
      </c>
    </row>
    <row r="1274" spans="1:14" hidden="1" x14ac:dyDescent="0.25">
      <c r="A1274" t="s">
        <v>241</v>
      </c>
      <c r="B1274" s="1">
        <v>44651</v>
      </c>
      <c r="C1274" t="s">
        <v>902</v>
      </c>
      <c r="D1274" t="s">
        <v>903</v>
      </c>
      <c r="E1274" s="4">
        <v>-111182.90000000001</v>
      </c>
      <c r="F1274" t="s">
        <v>567</v>
      </c>
      <c r="G1274" t="s">
        <v>511</v>
      </c>
      <c r="H1274" t="s">
        <v>328</v>
      </c>
      <c r="I1274" t="s">
        <v>329</v>
      </c>
      <c r="J1274" t="s">
        <v>904</v>
      </c>
      <c r="L1274" t="s">
        <v>328</v>
      </c>
      <c r="M1274" t="s">
        <v>329</v>
      </c>
      <c r="N1274" t="s">
        <v>573</v>
      </c>
    </row>
    <row r="1275" spans="1:14" hidden="1" x14ac:dyDescent="0.25">
      <c r="A1275" t="s">
        <v>241</v>
      </c>
      <c r="B1275" s="1">
        <v>44651</v>
      </c>
      <c r="C1275" t="s">
        <v>905</v>
      </c>
      <c r="D1275" t="s">
        <v>906</v>
      </c>
      <c r="E1275" s="4">
        <v>-244416.09</v>
      </c>
      <c r="F1275" t="s">
        <v>567</v>
      </c>
      <c r="G1275" t="s">
        <v>511</v>
      </c>
      <c r="H1275" t="s">
        <v>328</v>
      </c>
      <c r="I1275" t="s">
        <v>329</v>
      </c>
      <c r="J1275" t="s">
        <v>904</v>
      </c>
      <c r="L1275" t="s">
        <v>328</v>
      </c>
      <c r="M1275" t="s">
        <v>329</v>
      </c>
      <c r="N1275" t="s">
        <v>573</v>
      </c>
    </row>
    <row r="1276" spans="1:14" hidden="1" x14ac:dyDescent="0.25">
      <c r="A1276" t="s">
        <v>241</v>
      </c>
      <c r="B1276" s="1">
        <v>44651</v>
      </c>
      <c r="C1276" t="s">
        <v>907</v>
      </c>
      <c r="D1276" t="s">
        <v>908</v>
      </c>
      <c r="E1276" s="4">
        <v>-35815.83</v>
      </c>
      <c r="F1276" t="s">
        <v>567</v>
      </c>
      <c r="G1276" t="s">
        <v>511</v>
      </c>
      <c r="H1276" t="s">
        <v>328</v>
      </c>
      <c r="I1276" t="s">
        <v>329</v>
      </c>
      <c r="J1276" t="s">
        <v>904</v>
      </c>
      <c r="L1276" t="s">
        <v>328</v>
      </c>
      <c r="M1276" t="s">
        <v>329</v>
      </c>
      <c r="N1276" t="s">
        <v>573</v>
      </c>
    </row>
    <row r="1277" spans="1:14" hidden="1" x14ac:dyDescent="0.25">
      <c r="A1277" t="s">
        <v>241</v>
      </c>
      <c r="B1277" s="1">
        <v>44651</v>
      </c>
      <c r="C1277" t="s">
        <v>909</v>
      </c>
      <c r="D1277" t="s">
        <v>910</v>
      </c>
      <c r="E1277" s="4">
        <v>-2737.0299999999943</v>
      </c>
      <c r="F1277" t="s">
        <v>567</v>
      </c>
      <c r="G1277" t="s">
        <v>511</v>
      </c>
      <c r="H1277" t="s">
        <v>328</v>
      </c>
      <c r="I1277" t="s">
        <v>329</v>
      </c>
      <c r="J1277" t="s">
        <v>904</v>
      </c>
      <c r="L1277" t="s">
        <v>328</v>
      </c>
      <c r="M1277" t="s">
        <v>329</v>
      </c>
      <c r="N1277" t="s">
        <v>573</v>
      </c>
    </row>
    <row r="1278" spans="1:14" hidden="1" x14ac:dyDescent="0.25">
      <c r="A1278" t="s">
        <v>241</v>
      </c>
      <c r="B1278" s="1">
        <v>44651</v>
      </c>
      <c r="C1278" t="s">
        <v>913</v>
      </c>
      <c r="D1278" t="s">
        <v>914</v>
      </c>
      <c r="E1278" s="4">
        <v>-117464.21</v>
      </c>
      <c r="F1278" t="s">
        <v>567</v>
      </c>
      <c r="G1278" t="s">
        <v>511</v>
      </c>
      <c r="H1278" t="s">
        <v>340</v>
      </c>
      <c r="I1278" t="s">
        <v>341</v>
      </c>
      <c r="J1278" t="s">
        <v>667</v>
      </c>
      <c r="L1278" t="s">
        <v>340</v>
      </c>
      <c r="M1278" t="s">
        <v>341</v>
      </c>
      <c r="N1278" t="s">
        <v>573</v>
      </c>
    </row>
    <row r="1279" spans="1:14" hidden="1" x14ac:dyDescent="0.25">
      <c r="A1279" t="s">
        <v>241</v>
      </c>
      <c r="B1279" s="1">
        <v>44651</v>
      </c>
      <c r="C1279" t="s">
        <v>921</v>
      </c>
      <c r="D1279" t="s">
        <v>922</v>
      </c>
      <c r="E1279" s="4">
        <v>-60170.440000000031</v>
      </c>
      <c r="F1279" t="s">
        <v>567</v>
      </c>
      <c r="G1279" t="s">
        <v>511</v>
      </c>
      <c r="H1279" t="s">
        <v>333</v>
      </c>
      <c r="I1279" t="s">
        <v>335</v>
      </c>
      <c r="J1279" t="s">
        <v>923</v>
      </c>
      <c r="L1279" t="s">
        <v>333</v>
      </c>
      <c r="M1279" t="s">
        <v>335</v>
      </c>
      <c r="N1279" t="s">
        <v>573</v>
      </c>
    </row>
    <row r="1280" spans="1:14" hidden="1" x14ac:dyDescent="0.25">
      <c r="A1280" t="s">
        <v>241</v>
      </c>
      <c r="B1280" s="1">
        <v>44651</v>
      </c>
      <c r="C1280" t="s">
        <v>110</v>
      </c>
      <c r="D1280" t="s">
        <v>926</v>
      </c>
      <c r="E1280" s="4">
        <v>-212413.36</v>
      </c>
      <c r="F1280" t="s">
        <v>567</v>
      </c>
      <c r="G1280" t="s">
        <v>511</v>
      </c>
      <c r="H1280" t="s">
        <v>333</v>
      </c>
      <c r="I1280" t="s">
        <v>335</v>
      </c>
      <c r="J1280" t="s">
        <v>923</v>
      </c>
      <c r="L1280" t="s">
        <v>333</v>
      </c>
      <c r="M1280" t="s">
        <v>335</v>
      </c>
      <c r="N1280" t="s">
        <v>573</v>
      </c>
    </row>
    <row r="1281" spans="1:14" hidden="1" x14ac:dyDescent="0.25">
      <c r="A1281" t="s">
        <v>241</v>
      </c>
      <c r="B1281" s="1">
        <v>44651</v>
      </c>
      <c r="C1281" t="s">
        <v>112</v>
      </c>
      <c r="D1281" t="s">
        <v>937</v>
      </c>
      <c r="E1281" s="4">
        <v>-700000</v>
      </c>
      <c r="F1281" t="s">
        <v>567</v>
      </c>
      <c r="G1281" t="s">
        <v>511</v>
      </c>
      <c r="H1281" t="s">
        <v>333</v>
      </c>
      <c r="I1281" t="s">
        <v>335</v>
      </c>
      <c r="J1281" t="s">
        <v>923</v>
      </c>
      <c r="L1281" t="s">
        <v>333</v>
      </c>
      <c r="M1281" t="s">
        <v>335</v>
      </c>
      <c r="N1281" t="s">
        <v>573</v>
      </c>
    </row>
    <row r="1282" spans="1:14" hidden="1" x14ac:dyDescent="0.25">
      <c r="A1282" t="s">
        <v>241</v>
      </c>
      <c r="B1282" s="1">
        <v>44651</v>
      </c>
      <c r="C1282" t="s">
        <v>115</v>
      </c>
      <c r="D1282" t="s">
        <v>944</v>
      </c>
      <c r="E1282" s="4">
        <v>-229288.33000000002</v>
      </c>
      <c r="F1282" t="s">
        <v>567</v>
      </c>
      <c r="G1282" t="s">
        <v>511</v>
      </c>
      <c r="H1282" t="s">
        <v>333</v>
      </c>
      <c r="I1282" t="s">
        <v>335</v>
      </c>
      <c r="J1282" t="s">
        <v>923</v>
      </c>
      <c r="L1282" t="s">
        <v>333</v>
      </c>
      <c r="M1282" t="s">
        <v>335</v>
      </c>
      <c r="N1282" t="s">
        <v>573</v>
      </c>
    </row>
    <row r="1283" spans="1:14" hidden="1" x14ac:dyDescent="0.25">
      <c r="A1283" t="s">
        <v>241</v>
      </c>
      <c r="B1283" s="1">
        <v>44651</v>
      </c>
      <c r="C1283" t="s">
        <v>117</v>
      </c>
      <c r="D1283" t="s">
        <v>947</v>
      </c>
      <c r="E1283" s="4">
        <v>-93632.140000000014</v>
      </c>
      <c r="F1283" t="s">
        <v>567</v>
      </c>
      <c r="G1283" t="s">
        <v>511</v>
      </c>
      <c r="H1283" t="s">
        <v>333</v>
      </c>
      <c r="I1283" t="s">
        <v>335</v>
      </c>
      <c r="J1283" t="s">
        <v>923</v>
      </c>
      <c r="L1283" t="s">
        <v>333</v>
      </c>
      <c r="M1283" t="s">
        <v>335</v>
      </c>
      <c r="N1283" t="s">
        <v>573</v>
      </c>
    </row>
    <row r="1284" spans="1:14" hidden="1" x14ac:dyDescent="0.25">
      <c r="A1284" t="s">
        <v>241</v>
      </c>
      <c r="B1284" s="1">
        <v>44651</v>
      </c>
      <c r="C1284" t="s">
        <v>119</v>
      </c>
      <c r="D1284" t="s">
        <v>1202</v>
      </c>
      <c r="E1284" s="4">
        <v>-110275.99</v>
      </c>
      <c r="F1284" t="s">
        <v>567</v>
      </c>
      <c r="G1284" t="s">
        <v>511</v>
      </c>
      <c r="H1284" t="s">
        <v>333</v>
      </c>
      <c r="I1284" t="s">
        <v>335</v>
      </c>
      <c r="J1284" t="s">
        <v>923</v>
      </c>
      <c r="L1284" t="s">
        <v>333</v>
      </c>
      <c r="M1284" t="s">
        <v>335</v>
      </c>
      <c r="N1284" t="s">
        <v>573</v>
      </c>
    </row>
    <row r="1285" spans="1:14" hidden="1" x14ac:dyDescent="0.25">
      <c r="A1285" t="s">
        <v>241</v>
      </c>
      <c r="B1285" s="1">
        <v>44651</v>
      </c>
      <c r="C1285" t="s">
        <v>121</v>
      </c>
      <c r="D1285" t="s">
        <v>1203</v>
      </c>
      <c r="E1285" s="4">
        <v>-2423509.5699999998</v>
      </c>
      <c r="F1285" t="s">
        <v>567</v>
      </c>
      <c r="G1285" t="s">
        <v>511</v>
      </c>
      <c r="H1285" t="s">
        <v>333</v>
      </c>
      <c r="I1285" t="s">
        <v>335</v>
      </c>
      <c r="J1285" t="s">
        <v>923</v>
      </c>
      <c r="L1285" t="s">
        <v>333</v>
      </c>
      <c r="M1285" t="s">
        <v>335</v>
      </c>
      <c r="N1285" t="s">
        <v>573</v>
      </c>
    </row>
    <row r="1286" spans="1:14" hidden="1" x14ac:dyDescent="0.25">
      <c r="A1286" t="s">
        <v>241</v>
      </c>
      <c r="B1286" s="1">
        <v>44651</v>
      </c>
      <c r="C1286" t="s">
        <v>965</v>
      </c>
      <c r="D1286" t="s">
        <v>966</v>
      </c>
      <c r="E1286" s="4">
        <v>-74999.900000000125</v>
      </c>
      <c r="F1286" t="s">
        <v>567</v>
      </c>
      <c r="G1286" t="s">
        <v>511</v>
      </c>
      <c r="H1286" t="s">
        <v>333</v>
      </c>
      <c r="I1286" t="s">
        <v>335</v>
      </c>
      <c r="J1286" t="s">
        <v>923</v>
      </c>
      <c r="L1286" t="s">
        <v>333</v>
      </c>
      <c r="M1286" t="s">
        <v>335</v>
      </c>
      <c r="N1286" t="s">
        <v>573</v>
      </c>
    </row>
    <row r="1287" spans="1:14" hidden="1" x14ac:dyDescent="0.25">
      <c r="A1287" t="s">
        <v>241</v>
      </c>
      <c r="B1287" s="1">
        <v>44651</v>
      </c>
      <c r="C1287" t="s">
        <v>123</v>
      </c>
      <c r="D1287" t="s">
        <v>1204</v>
      </c>
      <c r="E1287" s="4">
        <v>-83550</v>
      </c>
      <c r="F1287" t="s">
        <v>567</v>
      </c>
      <c r="G1287" t="s">
        <v>511</v>
      </c>
      <c r="H1287" t="s">
        <v>333</v>
      </c>
      <c r="I1287" t="s">
        <v>335</v>
      </c>
      <c r="J1287" t="s">
        <v>923</v>
      </c>
      <c r="L1287" t="s">
        <v>333</v>
      </c>
      <c r="M1287" t="s">
        <v>449</v>
      </c>
      <c r="N1287" t="s">
        <v>573</v>
      </c>
    </row>
    <row r="1288" spans="1:14" hidden="1" x14ac:dyDescent="0.25">
      <c r="A1288" t="s">
        <v>241</v>
      </c>
      <c r="B1288" s="1">
        <v>44651</v>
      </c>
      <c r="C1288" t="s">
        <v>975</v>
      </c>
      <c r="D1288" t="s">
        <v>976</v>
      </c>
      <c r="E1288" s="4">
        <v>-500256.38000000035</v>
      </c>
      <c r="F1288" t="s">
        <v>567</v>
      </c>
      <c r="G1288" t="s">
        <v>511</v>
      </c>
      <c r="H1288" t="s">
        <v>342</v>
      </c>
      <c r="I1288" t="s">
        <v>343</v>
      </c>
      <c r="J1288" t="s">
        <v>725</v>
      </c>
      <c r="L1288" t="s">
        <v>342</v>
      </c>
      <c r="M1288" t="s">
        <v>343</v>
      </c>
      <c r="N1288" t="s">
        <v>573</v>
      </c>
    </row>
    <row r="1289" spans="1:14" hidden="1" x14ac:dyDescent="0.25">
      <c r="A1289" t="s">
        <v>241</v>
      </c>
      <c r="B1289" s="1">
        <v>44651</v>
      </c>
      <c r="C1289" t="s">
        <v>995</v>
      </c>
      <c r="D1289" t="s">
        <v>996</v>
      </c>
      <c r="E1289" s="4">
        <v>-183679.40999999997</v>
      </c>
      <c r="F1289" t="s">
        <v>567</v>
      </c>
      <c r="G1289" t="s">
        <v>511</v>
      </c>
      <c r="H1289" t="s">
        <v>352</v>
      </c>
      <c r="I1289" t="s">
        <v>353</v>
      </c>
      <c r="J1289" t="s">
        <v>746</v>
      </c>
      <c r="L1289" t="s">
        <v>352</v>
      </c>
      <c r="M1289" t="s">
        <v>349</v>
      </c>
      <c r="N1289" t="s">
        <v>573</v>
      </c>
    </row>
    <row r="1290" spans="1:14" hidden="1" x14ac:dyDescent="0.25">
      <c r="A1290" t="s">
        <v>241</v>
      </c>
      <c r="B1290" s="1">
        <v>44651</v>
      </c>
      <c r="C1290" t="s">
        <v>1003</v>
      </c>
      <c r="D1290" t="s">
        <v>1004</v>
      </c>
      <c r="E1290" s="4">
        <v>-93370.430000000008</v>
      </c>
      <c r="F1290" t="s">
        <v>567</v>
      </c>
      <c r="G1290" t="s">
        <v>511</v>
      </c>
      <c r="H1290" t="s">
        <v>348</v>
      </c>
      <c r="I1290" t="s">
        <v>349</v>
      </c>
      <c r="J1290" t="s">
        <v>746</v>
      </c>
      <c r="L1290" t="s">
        <v>348</v>
      </c>
      <c r="M1290" t="s">
        <v>349</v>
      </c>
      <c r="N1290" t="s">
        <v>573</v>
      </c>
    </row>
    <row r="1291" spans="1:14" hidden="1" x14ac:dyDescent="0.25">
      <c r="A1291" t="s">
        <v>241</v>
      </c>
      <c r="B1291" s="1">
        <v>44651</v>
      </c>
      <c r="C1291" t="s">
        <v>1256</v>
      </c>
      <c r="D1291" t="s">
        <v>1257</v>
      </c>
      <c r="E1291" s="4">
        <v>-100</v>
      </c>
      <c r="F1291" t="s">
        <v>567</v>
      </c>
      <c r="G1291" t="s">
        <v>511</v>
      </c>
      <c r="H1291" t="s">
        <v>348</v>
      </c>
      <c r="I1291" t="s">
        <v>349</v>
      </c>
      <c r="J1291" t="s">
        <v>746</v>
      </c>
      <c r="L1291" t="s">
        <v>348</v>
      </c>
      <c r="M1291" t="s">
        <v>349</v>
      </c>
      <c r="N1291" t="s">
        <v>573</v>
      </c>
    </row>
    <row r="1292" spans="1:14" hidden="1" x14ac:dyDescent="0.25">
      <c r="A1292" t="s">
        <v>241</v>
      </c>
      <c r="B1292" s="1">
        <v>44651</v>
      </c>
      <c r="C1292" t="s">
        <v>1015</v>
      </c>
      <c r="D1292" t="s">
        <v>1016</v>
      </c>
      <c r="E1292" s="4">
        <v>-5590.4500000000025</v>
      </c>
      <c r="F1292" t="s">
        <v>567</v>
      </c>
      <c r="G1292" t="s">
        <v>511</v>
      </c>
      <c r="H1292" t="s">
        <v>348</v>
      </c>
      <c r="I1292" t="s">
        <v>349</v>
      </c>
      <c r="J1292" t="s">
        <v>746</v>
      </c>
      <c r="L1292" t="s">
        <v>348</v>
      </c>
      <c r="M1292" t="s">
        <v>349</v>
      </c>
      <c r="N1292" t="s">
        <v>573</v>
      </c>
    </row>
    <row r="1293" spans="1:14" hidden="1" x14ac:dyDescent="0.25">
      <c r="A1293" t="s">
        <v>241</v>
      </c>
      <c r="B1293" s="1">
        <v>44651</v>
      </c>
      <c r="C1293" t="s">
        <v>1019</v>
      </c>
      <c r="D1293" t="s">
        <v>1020</v>
      </c>
      <c r="E1293" s="4">
        <v>-2766.8500000000631</v>
      </c>
      <c r="F1293" t="s">
        <v>567</v>
      </c>
      <c r="G1293" t="s">
        <v>511</v>
      </c>
      <c r="H1293" t="s">
        <v>348</v>
      </c>
      <c r="I1293" t="s">
        <v>349</v>
      </c>
      <c r="J1293" t="s">
        <v>746</v>
      </c>
      <c r="L1293" t="s">
        <v>348</v>
      </c>
      <c r="M1293" t="s">
        <v>349</v>
      </c>
      <c r="N1293" t="s">
        <v>573</v>
      </c>
    </row>
    <row r="1294" spans="1:14" hidden="1" x14ac:dyDescent="0.25">
      <c r="A1294" t="s">
        <v>241</v>
      </c>
      <c r="B1294" s="1">
        <v>44651</v>
      </c>
      <c r="C1294" t="s">
        <v>1023</v>
      </c>
      <c r="D1294" t="s">
        <v>1024</v>
      </c>
      <c r="E1294" s="4">
        <v>-7280.0000000000009</v>
      </c>
      <c r="F1294" t="s">
        <v>567</v>
      </c>
      <c r="G1294" t="s">
        <v>511</v>
      </c>
      <c r="H1294" t="s">
        <v>348</v>
      </c>
      <c r="I1294" t="s">
        <v>349</v>
      </c>
      <c r="J1294" t="s">
        <v>746</v>
      </c>
      <c r="L1294" t="s">
        <v>348</v>
      </c>
      <c r="M1294" t="s">
        <v>349</v>
      </c>
      <c r="N1294" t="s">
        <v>573</v>
      </c>
    </row>
    <row r="1295" spans="1:14" hidden="1" x14ac:dyDescent="0.25">
      <c r="A1295" t="s">
        <v>241</v>
      </c>
      <c r="B1295" s="1">
        <v>44651</v>
      </c>
      <c r="C1295" t="s">
        <v>1207</v>
      </c>
      <c r="D1295" t="s">
        <v>1208</v>
      </c>
      <c r="E1295" s="4">
        <v>-14.000000000014552</v>
      </c>
      <c r="F1295" t="s">
        <v>567</v>
      </c>
      <c r="G1295" t="s">
        <v>511</v>
      </c>
      <c r="H1295" t="s">
        <v>348</v>
      </c>
      <c r="I1295" t="s">
        <v>349</v>
      </c>
      <c r="J1295" t="s">
        <v>746</v>
      </c>
      <c r="L1295" t="s">
        <v>348</v>
      </c>
      <c r="M1295" t="s">
        <v>349</v>
      </c>
      <c r="N1295" t="s">
        <v>573</v>
      </c>
    </row>
    <row r="1296" spans="1:14" hidden="1" x14ac:dyDescent="0.25">
      <c r="A1296" t="s">
        <v>241</v>
      </c>
      <c r="B1296" s="1">
        <v>44651</v>
      </c>
      <c r="C1296" t="s">
        <v>1033</v>
      </c>
      <c r="D1296" t="s">
        <v>1034</v>
      </c>
      <c r="E1296" s="4">
        <v>-4236.9700000000012</v>
      </c>
      <c r="F1296" t="s">
        <v>567</v>
      </c>
      <c r="G1296" t="s">
        <v>511</v>
      </c>
      <c r="H1296" t="s">
        <v>348</v>
      </c>
      <c r="I1296" t="s">
        <v>349</v>
      </c>
      <c r="J1296" t="s">
        <v>667</v>
      </c>
      <c r="L1296" t="s">
        <v>340</v>
      </c>
      <c r="M1296" t="s">
        <v>349</v>
      </c>
      <c r="N1296" t="s">
        <v>573</v>
      </c>
    </row>
    <row r="1297" spans="1:14" hidden="1" x14ac:dyDescent="0.25">
      <c r="A1297" t="s">
        <v>241</v>
      </c>
      <c r="B1297" s="1">
        <v>44651</v>
      </c>
      <c r="C1297" t="s">
        <v>1209</v>
      </c>
      <c r="D1297" t="s">
        <v>1210</v>
      </c>
      <c r="E1297" s="4">
        <v>-63391.119999999995</v>
      </c>
      <c r="F1297" t="s">
        <v>567</v>
      </c>
      <c r="G1297" t="s">
        <v>511</v>
      </c>
      <c r="H1297" t="s">
        <v>348</v>
      </c>
      <c r="I1297" t="s">
        <v>349</v>
      </c>
      <c r="J1297" t="s">
        <v>746</v>
      </c>
      <c r="L1297" t="s">
        <v>348</v>
      </c>
      <c r="M1297" t="s">
        <v>349</v>
      </c>
      <c r="N1297" t="s">
        <v>573</v>
      </c>
    </row>
    <row r="1298" spans="1:14" hidden="1" x14ac:dyDescent="0.25">
      <c r="A1298" t="s">
        <v>241</v>
      </c>
      <c r="B1298" s="1">
        <v>44651</v>
      </c>
      <c r="C1298" t="s">
        <v>1050</v>
      </c>
      <c r="D1298" t="s">
        <v>1051</v>
      </c>
      <c r="E1298" s="4">
        <v>-42424.069999999963</v>
      </c>
      <c r="F1298" t="s">
        <v>567</v>
      </c>
      <c r="G1298" t="s">
        <v>511</v>
      </c>
      <c r="H1298" t="s">
        <v>355</v>
      </c>
      <c r="I1298" t="s">
        <v>356</v>
      </c>
      <c r="J1298" t="s">
        <v>689</v>
      </c>
      <c r="L1298" t="s">
        <v>348</v>
      </c>
      <c r="M1298" t="s">
        <v>356</v>
      </c>
      <c r="N1298" t="s">
        <v>573</v>
      </c>
    </row>
    <row r="1299" spans="1:14" hidden="1" x14ac:dyDescent="0.25">
      <c r="A1299" t="s">
        <v>241</v>
      </c>
      <c r="B1299" s="1">
        <v>44651</v>
      </c>
      <c r="C1299" t="s">
        <v>1054</v>
      </c>
      <c r="D1299" t="s">
        <v>1055</v>
      </c>
      <c r="E1299" s="4">
        <v>-1185.1000000000013</v>
      </c>
      <c r="F1299" t="s">
        <v>567</v>
      </c>
      <c r="G1299" t="s">
        <v>511</v>
      </c>
      <c r="H1299" t="s">
        <v>355</v>
      </c>
      <c r="I1299" t="s">
        <v>356</v>
      </c>
      <c r="J1299" t="s">
        <v>689</v>
      </c>
      <c r="L1299" t="s">
        <v>355</v>
      </c>
      <c r="M1299" t="s">
        <v>356</v>
      </c>
      <c r="N1299" t="s">
        <v>573</v>
      </c>
    </row>
    <row r="1300" spans="1:14" hidden="1" x14ac:dyDescent="0.25">
      <c r="A1300" t="s">
        <v>241</v>
      </c>
      <c r="B1300" s="1">
        <v>44651</v>
      </c>
      <c r="C1300" t="s">
        <v>1211</v>
      </c>
      <c r="D1300" t="s">
        <v>1212</v>
      </c>
      <c r="E1300" s="4">
        <v>-267.07</v>
      </c>
      <c r="F1300" t="s">
        <v>567</v>
      </c>
      <c r="G1300" t="s">
        <v>511</v>
      </c>
      <c r="H1300" t="s">
        <v>355</v>
      </c>
      <c r="I1300" t="s">
        <v>356</v>
      </c>
      <c r="J1300" t="s">
        <v>746</v>
      </c>
      <c r="L1300" t="s">
        <v>348</v>
      </c>
      <c r="M1300" t="s">
        <v>356</v>
      </c>
      <c r="N1300" t="s">
        <v>573</v>
      </c>
    </row>
    <row r="1301" spans="1:14" hidden="1" x14ac:dyDescent="0.25">
      <c r="A1301" t="s">
        <v>241</v>
      </c>
      <c r="B1301" s="1">
        <v>44651</v>
      </c>
      <c r="C1301" t="s">
        <v>1060</v>
      </c>
      <c r="D1301" t="s">
        <v>1061</v>
      </c>
      <c r="E1301" s="4">
        <v>-66.840000000035275</v>
      </c>
      <c r="F1301" t="s">
        <v>567</v>
      </c>
      <c r="G1301" t="s">
        <v>511</v>
      </c>
      <c r="H1301" t="s">
        <v>355</v>
      </c>
      <c r="I1301" t="s">
        <v>356</v>
      </c>
      <c r="J1301" t="s">
        <v>689</v>
      </c>
      <c r="L1301" t="s">
        <v>355</v>
      </c>
      <c r="M1301" t="s">
        <v>356</v>
      </c>
      <c r="N1301" t="s">
        <v>573</v>
      </c>
    </row>
    <row r="1302" spans="1:14" hidden="1" x14ac:dyDescent="0.25">
      <c r="A1302" t="s">
        <v>241</v>
      </c>
      <c r="B1302" s="1">
        <v>44651</v>
      </c>
      <c r="C1302" t="s">
        <v>1064</v>
      </c>
      <c r="D1302" t="s">
        <v>1065</v>
      </c>
      <c r="E1302" s="4">
        <v>-2.2799999999999727</v>
      </c>
      <c r="F1302" t="s">
        <v>567</v>
      </c>
      <c r="G1302" t="s">
        <v>511</v>
      </c>
      <c r="H1302" t="s">
        <v>355</v>
      </c>
      <c r="I1302" t="s">
        <v>356</v>
      </c>
      <c r="J1302" t="s">
        <v>746</v>
      </c>
      <c r="L1302" t="s">
        <v>348</v>
      </c>
      <c r="M1302" t="s">
        <v>356</v>
      </c>
      <c r="N1302" t="s">
        <v>573</v>
      </c>
    </row>
    <row r="1303" spans="1:14" hidden="1" x14ac:dyDescent="0.25">
      <c r="A1303" t="s">
        <v>241</v>
      </c>
      <c r="B1303" s="1">
        <v>44651</v>
      </c>
      <c r="C1303" t="s">
        <v>1072</v>
      </c>
      <c r="D1303" t="s">
        <v>1073</v>
      </c>
      <c r="E1303" s="4">
        <v>-46803.3</v>
      </c>
      <c r="F1303" t="s">
        <v>567</v>
      </c>
      <c r="G1303" t="s">
        <v>511</v>
      </c>
      <c r="H1303" t="s">
        <v>348</v>
      </c>
      <c r="I1303" t="s">
        <v>349</v>
      </c>
      <c r="J1303" t="s">
        <v>746</v>
      </c>
      <c r="L1303" t="s">
        <v>348</v>
      </c>
      <c r="M1303" t="s">
        <v>453</v>
      </c>
      <c r="N1303" t="s">
        <v>573</v>
      </c>
    </row>
    <row r="1304" spans="1:14" hidden="1" x14ac:dyDescent="0.25">
      <c r="A1304" t="s">
        <v>241</v>
      </c>
      <c r="B1304" s="1">
        <v>44651</v>
      </c>
      <c r="C1304" t="s">
        <v>1076</v>
      </c>
      <c r="D1304" t="s">
        <v>1077</v>
      </c>
      <c r="E1304" s="4">
        <v>-15693.06</v>
      </c>
      <c r="F1304" t="s">
        <v>567</v>
      </c>
      <c r="G1304" t="s">
        <v>511</v>
      </c>
      <c r="H1304" t="s">
        <v>348</v>
      </c>
      <c r="I1304" t="s">
        <v>349</v>
      </c>
      <c r="J1304" t="s">
        <v>746</v>
      </c>
      <c r="L1304" t="s">
        <v>348</v>
      </c>
      <c r="M1304" t="s">
        <v>453</v>
      </c>
      <c r="N1304" t="s">
        <v>573</v>
      </c>
    </row>
    <row r="1305" spans="1:14" hidden="1" x14ac:dyDescent="0.25">
      <c r="A1305" t="s">
        <v>241</v>
      </c>
      <c r="B1305" s="1">
        <v>44651</v>
      </c>
      <c r="C1305" t="s">
        <v>1234</v>
      </c>
      <c r="D1305" t="s">
        <v>1235</v>
      </c>
      <c r="E1305" s="4">
        <v>-3.4000000000000909</v>
      </c>
      <c r="F1305" t="s">
        <v>567</v>
      </c>
      <c r="G1305" t="s">
        <v>511</v>
      </c>
      <c r="H1305" t="s">
        <v>348</v>
      </c>
      <c r="I1305" t="s">
        <v>349</v>
      </c>
      <c r="J1305" t="s">
        <v>746</v>
      </c>
      <c r="L1305" t="s">
        <v>348</v>
      </c>
      <c r="M1305" t="s">
        <v>453</v>
      </c>
      <c r="N1305" t="s">
        <v>573</v>
      </c>
    </row>
    <row r="1306" spans="1:14" hidden="1" x14ac:dyDescent="0.25">
      <c r="A1306" t="s">
        <v>241</v>
      </c>
      <c r="B1306" s="1">
        <v>44651</v>
      </c>
      <c r="C1306" t="s">
        <v>1215</v>
      </c>
      <c r="D1306" t="s">
        <v>1216</v>
      </c>
      <c r="E1306" s="4">
        <v>-6.24</v>
      </c>
      <c r="F1306" t="s">
        <v>567</v>
      </c>
      <c r="G1306" t="s">
        <v>511</v>
      </c>
      <c r="H1306" t="s">
        <v>348</v>
      </c>
      <c r="I1306" t="s">
        <v>349</v>
      </c>
      <c r="J1306" t="s">
        <v>746</v>
      </c>
      <c r="L1306" t="s">
        <v>348</v>
      </c>
      <c r="M1306" t="s">
        <v>453</v>
      </c>
      <c r="N1306" t="s">
        <v>573</v>
      </c>
    </row>
    <row r="1307" spans="1:14" hidden="1" x14ac:dyDescent="0.25">
      <c r="A1307" t="s">
        <v>241</v>
      </c>
      <c r="B1307" s="1">
        <v>44651</v>
      </c>
      <c r="C1307" t="s">
        <v>1217</v>
      </c>
      <c r="D1307" t="s">
        <v>1218</v>
      </c>
      <c r="E1307" s="4">
        <v>-336.31</v>
      </c>
      <c r="F1307" t="s">
        <v>567</v>
      </c>
      <c r="G1307" t="s">
        <v>511</v>
      </c>
      <c r="H1307" t="s">
        <v>348</v>
      </c>
      <c r="I1307" t="s">
        <v>349</v>
      </c>
      <c r="J1307" t="s">
        <v>746</v>
      </c>
      <c r="L1307" t="s">
        <v>348</v>
      </c>
      <c r="M1307" t="s">
        <v>453</v>
      </c>
      <c r="N1307" t="s">
        <v>573</v>
      </c>
    </row>
    <row r="1308" spans="1:14" hidden="1" x14ac:dyDescent="0.25">
      <c r="A1308" t="s">
        <v>241</v>
      </c>
      <c r="B1308" s="1">
        <v>44651</v>
      </c>
      <c r="C1308" t="s">
        <v>1087</v>
      </c>
      <c r="D1308" t="s">
        <v>1088</v>
      </c>
      <c r="E1308" s="4">
        <v>-298.79000000000002</v>
      </c>
      <c r="F1308" t="s">
        <v>567</v>
      </c>
      <c r="G1308" t="s">
        <v>511</v>
      </c>
      <c r="H1308" t="s">
        <v>348</v>
      </c>
      <c r="I1308" t="s">
        <v>349</v>
      </c>
      <c r="J1308" t="s">
        <v>746</v>
      </c>
      <c r="L1308" t="s">
        <v>348</v>
      </c>
      <c r="M1308" t="s">
        <v>453</v>
      </c>
      <c r="N1308" t="s">
        <v>573</v>
      </c>
    </row>
    <row r="1309" spans="1:14" hidden="1" x14ac:dyDescent="0.25">
      <c r="A1309" t="s">
        <v>241</v>
      </c>
      <c r="B1309" s="1">
        <v>44651</v>
      </c>
      <c r="C1309" t="s">
        <v>1091</v>
      </c>
      <c r="D1309" t="s">
        <v>1092</v>
      </c>
      <c r="E1309" s="4">
        <v>-1607.53</v>
      </c>
      <c r="F1309" t="s">
        <v>567</v>
      </c>
      <c r="G1309" t="s">
        <v>511</v>
      </c>
      <c r="H1309" t="s">
        <v>348</v>
      </c>
      <c r="I1309" t="s">
        <v>349</v>
      </c>
      <c r="J1309" t="s">
        <v>746</v>
      </c>
      <c r="L1309" t="s">
        <v>348</v>
      </c>
      <c r="M1309" t="s">
        <v>453</v>
      </c>
      <c r="N1309" t="s">
        <v>573</v>
      </c>
    </row>
    <row r="1310" spans="1:14" hidden="1" x14ac:dyDescent="0.25">
      <c r="A1310" t="s">
        <v>241</v>
      </c>
      <c r="B1310" s="1">
        <v>44651</v>
      </c>
      <c r="C1310" t="s">
        <v>1095</v>
      </c>
      <c r="D1310" t="s">
        <v>1096</v>
      </c>
      <c r="E1310" s="4">
        <v>-294.75000000000011</v>
      </c>
      <c r="F1310" t="s">
        <v>567</v>
      </c>
      <c r="G1310" t="s">
        <v>511</v>
      </c>
      <c r="H1310" t="s">
        <v>348</v>
      </c>
      <c r="I1310" t="s">
        <v>349</v>
      </c>
      <c r="J1310" t="s">
        <v>746</v>
      </c>
      <c r="L1310" t="s">
        <v>348</v>
      </c>
      <c r="M1310" t="s">
        <v>453</v>
      </c>
      <c r="N1310" t="s">
        <v>573</v>
      </c>
    </row>
    <row r="1311" spans="1:14" hidden="1" x14ac:dyDescent="0.25">
      <c r="A1311" t="s">
        <v>241</v>
      </c>
      <c r="B1311" s="1">
        <v>44651</v>
      </c>
      <c r="C1311" t="s">
        <v>1099</v>
      </c>
      <c r="D1311" t="s">
        <v>1100</v>
      </c>
      <c r="E1311" s="4">
        <v>-228.07000000000008</v>
      </c>
      <c r="F1311" t="s">
        <v>567</v>
      </c>
      <c r="G1311" t="s">
        <v>511</v>
      </c>
      <c r="H1311" t="s">
        <v>348</v>
      </c>
      <c r="I1311" t="s">
        <v>349</v>
      </c>
      <c r="J1311" t="s">
        <v>746</v>
      </c>
      <c r="L1311" t="s">
        <v>348</v>
      </c>
      <c r="M1311" t="s">
        <v>453</v>
      </c>
      <c r="N1311" t="s">
        <v>573</v>
      </c>
    </row>
    <row r="1312" spans="1:14" hidden="1" x14ac:dyDescent="0.25">
      <c r="A1312" t="s">
        <v>241</v>
      </c>
      <c r="B1312" s="1">
        <v>44651</v>
      </c>
      <c r="C1312" t="s">
        <v>1103</v>
      </c>
      <c r="D1312" t="s">
        <v>1104</v>
      </c>
      <c r="E1312" s="4">
        <v>-1029.2399999999996</v>
      </c>
      <c r="F1312" t="s">
        <v>567</v>
      </c>
      <c r="G1312" t="s">
        <v>511</v>
      </c>
      <c r="H1312" t="s">
        <v>348</v>
      </c>
      <c r="I1312" t="s">
        <v>349</v>
      </c>
      <c r="J1312" t="s">
        <v>746</v>
      </c>
      <c r="L1312" t="s">
        <v>348</v>
      </c>
      <c r="M1312" t="s">
        <v>453</v>
      </c>
      <c r="N1312" t="s">
        <v>573</v>
      </c>
    </row>
    <row r="1313" spans="1:14" hidden="1" x14ac:dyDescent="0.25">
      <c r="A1313" t="s">
        <v>241</v>
      </c>
      <c r="B1313" s="1">
        <v>44651</v>
      </c>
      <c r="C1313" t="s">
        <v>1107</v>
      </c>
      <c r="D1313" t="s">
        <v>1108</v>
      </c>
      <c r="E1313" s="4">
        <v>-278.06000000000012</v>
      </c>
      <c r="F1313" t="s">
        <v>567</v>
      </c>
      <c r="G1313" t="s">
        <v>511</v>
      </c>
      <c r="H1313" t="s">
        <v>348</v>
      </c>
      <c r="I1313" t="s">
        <v>349</v>
      </c>
      <c r="J1313" t="s">
        <v>746</v>
      </c>
      <c r="L1313" t="s">
        <v>348</v>
      </c>
      <c r="M1313" t="s">
        <v>453</v>
      </c>
      <c r="N1313" t="s">
        <v>573</v>
      </c>
    </row>
    <row r="1314" spans="1:14" hidden="1" x14ac:dyDescent="0.25">
      <c r="A1314" t="s">
        <v>241</v>
      </c>
      <c r="B1314" s="1">
        <v>44651</v>
      </c>
      <c r="C1314" t="s">
        <v>1109</v>
      </c>
      <c r="D1314" t="s">
        <v>1110</v>
      </c>
      <c r="E1314" s="4">
        <v>-470.30000000000018</v>
      </c>
      <c r="F1314" t="s">
        <v>567</v>
      </c>
      <c r="G1314" t="s">
        <v>511</v>
      </c>
      <c r="H1314" t="s">
        <v>348</v>
      </c>
      <c r="I1314" t="s">
        <v>349</v>
      </c>
      <c r="J1314" t="s">
        <v>746</v>
      </c>
      <c r="L1314" t="s">
        <v>348</v>
      </c>
      <c r="M1314" t="s">
        <v>453</v>
      </c>
      <c r="N1314" t="s">
        <v>573</v>
      </c>
    </row>
    <row r="1315" spans="1:14" hidden="1" x14ac:dyDescent="0.25">
      <c r="A1315" t="s">
        <v>241</v>
      </c>
      <c r="B1315" s="1">
        <v>44651</v>
      </c>
      <c r="C1315" t="s">
        <v>1115</v>
      </c>
      <c r="D1315" t="s">
        <v>1116</v>
      </c>
      <c r="E1315" s="4">
        <v>-197.98000000001923</v>
      </c>
      <c r="F1315" t="s">
        <v>567</v>
      </c>
      <c r="G1315" t="s">
        <v>511</v>
      </c>
      <c r="H1315" t="s">
        <v>348</v>
      </c>
      <c r="I1315" t="s">
        <v>349</v>
      </c>
      <c r="J1315" t="s">
        <v>746</v>
      </c>
      <c r="L1315" t="s">
        <v>348</v>
      </c>
      <c r="M1315" t="s">
        <v>453</v>
      </c>
      <c r="N1315" t="s">
        <v>573</v>
      </c>
    </row>
    <row r="1316" spans="1:14" hidden="1" x14ac:dyDescent="0.25">
      <c r="A1316" t="s">
        <v>241</v>
      </c>
      <c r="B1316" s="1">
        <v>44651</v>
      </c>
      <c r="C1316" t="s">
        <v>1219</v>
      </c>
      <c r="D1316" t="s">
        <v>1220</v>
      </c>
      <c r="E1316" s="4">
        <v>-1040.55</v>
      </c>
      <c r="F1316" t="s">
        <v>567</v>
      </c>
      <c r="G1316" t="s">
        <v>511</v>
      </c>
      <c r="H1316" t="s">
        <v>348</v>
      </c>
      <c r="I1316" t="s">
        <v>349</v>
      </c>
      <c r="J1316" t="s">
        <v>746</v>
      </c>
      <c r="L1316" t="s">
        <v>348</v>
      </c>
      <c r="M1316" t="s">
        <v>453</v>
      </c>
      <c r="N1316" t="s">
        <v>573</v>
      </c>
    </row>
    <row r="1317" spans="1:14" hidden="1" x14ac:dyDescent="0.25">
      <c r="A1317" t="s">
        <v>241</v>
      </c>
      <c r="B1317" s="1">
        <v>44651</v>
      </c>
      <c r="C1317" t="s">
        <v>1119</v>
      </c>
      <c r="D1317" t="s">
        <v>1120</v>
      </c>
      <c r="E1317" s="4">
        <v>-20328.949999999993</v>
      </c>
      <c r="F1317" t="s">
        <v>567</v>
      </c>
      <c r="G1317" t="s">
        <v>511</v>
      </c>
      <c r="H1317" t="s">
        <v>348</v>
      </c>
      <c r="I1317" t="s">
        <v>349</v>
      </c>
      <c r="J1317" t="s">
        <v>684</v>
      </c>
      <c r="L1317" t="s">
        <v>1121</v>
      </c>
      <c r="M1317" t="s">
        <v>453</v>
      </c>
      <c r="N1317" t="s">
        <v>573</v>
      </c>
    </row>
    <row r="1318" spans="1:14" hidden="1" x14ac:dyDescent="0.25">
      <c r="A1318" t="s">
        <v>241</v>
      </c>
      <c r="B1318" s="1">
        <v>44651</v>
      </c>
      <c r="C1318" t="s">
        <v>1122</v>
      </c>
      <c r="D1318" t="s">
        <v>1123</v>
      </c>
      <c r="E1318" s="4">
        <v>-4.1500000000006594</v>
      </c>
      <c r="F1318" t="s">
        <v>567</v>
      </c>
      <c r="G1318" t="s">
        <v>511</v>
      </c>
      <c r="H1318" t="s">
        <v>348</v>
      </c>
      <c r="I1318" t="s">
        <v>349</v>
      </c>
      <c r="J1318" t="s">
        <v>746</v>
      </c>
      <c r="L1318" t="s">
        <v>348</v>
      </c>
      <c r="M1318" t="s">
        <v>457</v>
      </c>
      <c r="N1318" t="s">
        <v>573</v>
      </c>
    </row>
    <row r="1319" spans="1:14" hidden="1" x14ac:dyDescent="0.25">
      <c r="A1319" t="s">
        <v>241</v>
      </c>
      <c r="B1319" s="1">
        <v>44651</v>
      </c>
      <c r="C1319" t="s">
        <v>1124</v>
      </c>
      <c r="D1319" t="s">
        <v>1125</v>
      </c>
      <c r="E1319" s="4">
        <v>-226630</v>
      </c>
      <c r="F1319" t="s">
        <v>567</v>
      </c>
      <c r="G1319" t="s">
        <v>511</v>
      </c>
      <c r="H1319" t="s">
        <v>348</v>
      </c>
      <c r="I1319" t="s">
        <v>349</v>
      </c>
      <c r="J1319" t="s">
        <v>746</v>
      </c>
      <c r="L1319" t="s">
        <v>348</v>
      </c>
      <c r="M1319" t="s">
        <v>457</v>
      </c>
      <c r="N1319" t="s">
        <v>573</v>
      </c>
    </row>
    <row r="1320" spans="1:14" hidden="1" x14ac:dyDescent="0.25">
      <c r="A1320" t="s">
        <v>241</v>
      </c>
      <c r="B1320" s="1">
        <v>44681</v>
      </c>
      <c r="C1320" t="s">
        <v>1084</v>
      </c>
      <c r="D1320" t="s">
        <v>1085</v>
      </c>
      <c r="E1320" s="4">
        <v>-6470</v>
      </c>
      <c r="F1320" t="s">
        <v>567</v>
      </c>
      <c r="G1320" t="s">
        <v>471</v>
      </c>
      <c r="H1320" t="s">
        <v>248</v>
      </c>
      <c r="I1320" t="s">
        <v>249</v>
      </c>
      <c r="J1320" t="s">
        <v>248</v>
      </c>
      <c r="K1320" t="s">
        <v>1086</v>
      </c>
      <c r="L1320" t="s">
        <v>372</v>
      </c>
      <c r="M1320" t="s">
        <v>373</v>
      </c>
      <c r="N1320" t="s">
        <v>488</v>
      </c>
    </row>
    <row r="1321" spans="1:14" hidden="1" x14ac:dyDescent="0.25">
      <c r="A1321" t="s">
        <v>241</v>
      </c>
      <c r="B1321" s="1">
        <v>44681</v>
      </c>
      <c r="C1321" t="s">
        <v>565</v>
      </c>
      <c r="D1321" t="s">
        <v>566</v>
      </c>
      <c r="E1321" s="4">
        <v>127617.89999999998</v>
      </c>
      <c r="F1321" t="s">
        <v>567</v>
      </c>
      <c r="G1321" t="s">
        <v>471</v>
      </c>
      <c r="H1321" t="s">
        <v>291</v>
      </c>
      <c r="I1321" t="s">
        <v>292</v>
      </c>
      <c r="J1321" t="s">
        <v>251</v>
      </c>
      <c r="L1321" t="s">
        <v>376</v>
      </c>
      <c r="M1321" t="s">
        <v>377</v>
      </c>
      <c r="N1321" t="s">
        <v>486</v>
      </c>
    </row>
    <row r="1322" spans="1:14" hidden="1" x14ac:dyDescent="0.25">
      <c r="A1322" t="s">
        <v>241</v>
      </c>
      <c r="B1322" s="1">
        <v>44681</v>
      </c>
      <c r="C1322" t="s">
        <v>568</v>
      </c>
      <c r="D1322" t="s">
        <v>569</v>
      </c>
      <c r="E1322" s="4">
        <v>31188.36</v>
      </c>
      <c r="F1322" t="s">
        <v>567</v>
      </c>
      <c r="G1322" t="s">
        <v>471</v>
      </c>
      <c r="H1322" t="s">
        <v>291</v>
      </c>
      <c r="I1322" t="s">
        <v>292</v>
      </c>
      <c r="J1322" t="s">
        <v>251</v>
      </c>
      <c r="L1322" t="s">
        <v>376</v>
      </c>
      <c r="M1322" t="s">
        <v>377</v>
      </c>
      <c r="N1322" t="s">
        <v>486</v>
      </c>
    </row>
    <row r="1323" spans="1:14" hidden="1" x14ac:dyDescent="0.25">
      <c r="A1323" t="s">
        <v>241</v>
      </c>
      <c r="B1323" s="1">
        <v>44681</v>
      </c>
      <c r="C1323" t="s">
        <v>574</v>
      </c>
      <c r="D1323" t="s">
        <v>575</v>
      </c>
      <c r="E1323" s="4">
        <v>31683.59</v>
      </c>
      <c r="F1323" t="s">
        <v>567</v>
      </c>
      <c r="G1323" t="s">
        <v>471</v>
      </c>
      <c r="H1323" t="s">
        <v>291</v>
      </c>
      <c r="I1323" t="s">
        <v>292</v>
      </c>
      <c r="J1323" t="s">
        <v>251</v>
      </c>
      <c r="L1323" t="s">
        <v>376</v>
      </c>
      <c r="M1323" t="s">
        <v>377</v>
      </c>
      <c r="N1323" t="s">
        <v>486</v>
      </c>
    </row>
    <row r="1324" spans="1:14" hidden="1" x14ac:dyDescent="0.25">
      <c r="A1324" t="s">
        <v>241</v>
      </c>
      <c r="B1324" s="1">
        <v>44681</v>
      </c>
      <c r="C1324" t="s">
        <v>578</v>
      </c>
      <c r="D1324" t="s">
        <v>579</v>
      </c>
      <c r="E1324" s="4">
        <v>1948.0200000000004</v>
      </c>
      <c r="F1324" t="s">
        <v>567</v>
      </c>
      <c r="G1324" t="s">
        <v>471</v>
      </c>
      <c r="H1324" t="s">
        <v>298</v>
      </c>
      <c r="I1324" t="s">
        <v>299</v>
      </c>
      <c r="J1324" t="s">
        <v>258</v>
      </c>
      <c r="L1324" t="s">
        <v>376</v>
      </c>
      <c r="M1324" t="s">
        <v>377</v>
      </c>
      <c r="N1324" t="s">
        <v>487</v>
      </c>
    </row>
    <row r="1325" spans="1:14" hidden="1" x14ac:dyDescent="0.25">
      <c r="A1325" t="s">
        <v>241</v>
      </c>
      <c r="B1325" s="1">
        <v>44681</v>
      </c>
      <c r="C1325" t="s">
        <v>582</v>
      </c>
      <c r="D1325" t="s">
        <v>583</v>
      </c>
      <c r="E1325" s="4">
        <v>9979.49</v>
      </c>
      <c r="F1325" t="s">
        <v>567</v>
      </c>
      <c r="G1325" t="s">
        <v>471</v>
      </c>
      <c r="H1325" t="s">
        <v>291</v>
      </c>
      <c r="I1325" t="s">
        <v>292</v>
      </c>
      <c r="J1325" t="s">
        <v>251</v>
      </c>
      <c r="L1325" t="s">
        <v>376</v>
      </c>
      <c r="M1325" t="s">
        <v>377</v>
      </c>
      <c r="N1325" t="s">
        <v>482</v>
      </c>
    </row>
    <row r="1326" spans="1:14" hidden="1" x14ac:dyDescent="0.25">
      <c r="A1326" t="s">
        <v>241</v>
      </c>
      <c r="B1326" s="1">
        <v>44681</v>
      </c>
      <c r="C1326" t="s">
        <v>586</v>
      </c>
      <c r="D1326" t="s">
        <v>587</v>
      </c>
      <c r="E1326" s="4">
        <v>2294.4300000000003</v>
      </c>
      <c r="F1326" t="s">
        <v>567</v>
      </c>
      <c r="G1326" t="s">
        <v>471</v>
      </c>
      <c r="H1326" t="s">
        <v>298</v>
      </c>
      <c r="I1326" t="s">
        <v>299</v>
      </c>
      <c r="J1326" t="s">
        <v>258</v>
      </c>
      <c r="L1326" t="s">
        <v>376</v>
      </c>
      <c r="M1326" t="s">
        <v>377</v>
      </c>
      <c r="N1326" t="s">
        <v>487</v>
      </c>
    </row>
    <row r="1327" spans="1:14" hidden="1" x14ac:dyDescent="0.25">
      <c r="A1327" t="s">
        <v>241</v>
      </c>
      <c r="B1327" s="1">
        <v>44681</v>
      </c>
      <c r="C1327" t="s">
        <v>590</v>
      </c>
      <c r="D1327" t="s">
        <v>591</v>
      </c>
      <c r="E1327" s="4">
        <v>2351.5100000000002</v>
      </c>
      <c r="F1327" t="s">
        <v>567</v>
      </c>
      <c r="G1327" t="s">
        <v>471</v>
      </c>
      <c r="H1327" t="s">
        <v>298</v>
      </c>
      <c r="I1327" t="s">
        <v>299</v>
      </c>
      <c r="J1327" t="s">
        <v>258</v>
      </c>
      <c r="L1327" t="s">
        <v>376</v>
      </c>
      <c r="M1327" t="s">
        <v>377</v>
      </c>
      <c r="N1327" t="s">
        <v>487</v>
      </c>
    </row>
    <row r="1328" spans="1:14" hidden="1" x14ac:dyDescent="0.25">
      <c r="A1328" t="s">
        <v>241</v>
      </c>
      <c r="B1328" s="1">
        <v>44681</v>
      </c>
      <c r="C1328" t="s">
        <v>595</v>
      </c>
      <c r="D1328" t="s">
        <v>596</v>
      </c>
      <c r="E1328" s="4">
        <v>1680.5199999999998</v>
      </c>
      <c r="F1328" t="s">
        <v>567</v>
      </c>
      <c r="G1328" t="s">
        <v>471</v>
      </c>
      <c r="H1328" t="s">
        <v>311</v>
      </c>
      <c r="I1328" t="s">
        <v>312</v>
      </c>
      <c r="J1328" t="s">
        <v>264</v>
      </c>
      <c r="L1328" t="s">
        <v>376</v>
      </c>
      <c r="M1328" t="s">
        <v>377</v>
      </c>
      <c r="N1328" t="s">
        <v>477</v>
      </c>
    </row>
    <row r="1329" spans="1:14" hidden="1" x14ac:dyDescent="0.25">
      <c r="A1329" t="s">
        <v>241</v>
      </c>
      <c r="B1329" s="1">
        <v>44681</v>
      </c>
      <c r="C1329" t="s">
        <v>603</v>
      </c>
      <c r="D1329" t="s">
        <v>604</v>
      </c>
      <c r="E1329" s="4">
        <v>5027.26</v>
      </c>
      <c r="F1329" t="s">
        <v>567</v>
      </c>
      <c r="G1329" t="s">
        <v>471</v>
      </c>
      <c r="H1329" t="s">
        <v>311</v>
      </c>
      <c r="I1329" t="s">
        <v>312</v>
      </c>
      <c r="J1329" t="s">
        <v>264</v>
      </c>
      <c r="L1329" t="s">
        <v>376</v>
      </c>
      <c r="M1329" t="s">
        <v>377</v>
      </c>
      <c r="N1329" t="s">
        <v>487</v>
      </c>
    </row>
    <row r="1330" spans="1:14" hidden="1" x14ac:dyDescent="0.25">
      <c r="A1330" t="s">
        <v>241</v>
      </c>
      <c r="B1330" s="1">
        <v>44681</v>
      </c>
      <c r="C1330" t="s">
        <v>1128</v>
      </c>
      <c r="D1330" t="s">
        <v>1129</v>
      </c>
      <c r="E1330" s="4">
        <v>42185</v>
      </c>
      <c r="F1330" t="s">
        <v>567</v>
      </c>
      <c r="G1330" t="s">
        <v>471</v>
      </c>
      <c r="H1330" t="s">
        <v>291</v>
      </c>
      <c r="I1330" t="s">
        <v>292</v>
      </c>
      <c r="J1330" t="s">
        <v>251</v>
      </c>
      <c r="L1330" t="s">
        <v>376</v>
      </c>
      <c r="M1330" t="s">
        <v>377</v>
      </c>
      <c r="N1330" t="s">
        <v>486</v>
      </c>
    </row>
    <row r="1331" spans="1:14" hidden="1" x14ac:dyDescent="0.25">
      <c r="A1331" t="s">
        <v>241</v>
      </c>
      <c r="B1331" s="1">
        <v>44681</v>
      </c>
      <c r="C1331" t="s">
        <v>1130</v>
      </c>
      <c r="D1331" t="s">
        <v>1131</v>
      </c>
      <c r="E1331" s="4">
        <v>128502</v>
      </c>
      <c r="F1331" t="s">
        <v>567</v>
      </c>
      <c r="G1331" t="s">
        <v>471</v>
      </c>
      <c r="H1331" t="s">
        <v>291</v>
      </c>
      <c r="I1331" t="s">
        <v>292</v>
      </c>
      <c r="J1331" t="s">
        <v>251</v>
      </c>
      <c r="L1331" t="s">
        <v>376</v>
      </c>
      <c r="M1331" t="s">
        <v>377</v>
      </c>
      <c r="N1331" t="s">
        <v>487</v>
      </c>
    </row>
    <row r="1332" spans="1:14" hidden="1" x14ac:dyDescent="0.25">
      <c r="A1332" t="s">
        <v>241</v>
      </c>
      <c r="B1332" s="1">
        <v>44681</v>
      </c>
      <c r="C1332" t="s">
        <v>627</v>
      </c>
      <c r="D1332" t="s">
        <v>628</v>
      </c>
      <c r="E1332" s="4">
        <v>84119.92</v>
      </c>
      <c r="F1332" t="s">
        <v>567</v>
      </c>
      <c r="G1332" t="s">
        <v>471</v>
      </c>
      <c r="H1332" t="s">
        <v>295</v>
      </c>
      <c r="I1332" t="s">
        <v>254</v>
      </c>
      <c r="J1332" t="s">
        <v>253</v>
      </c>
      <c r="L1332" t="s">
        <v>378</v>
      </c>
      <c r="M1332" t="s">
        <v>379</v>
      </c>
      <c r="N1332" t="s">
        <v>486</v>
      </c>
    </row>
    <row r="1333" spans="1:14" hidden="1" x14ac:dyDescent="0.25">
      <c r="A1333" t="s">
        <v>241</v>
      </c>
      <c r="B1333" s="1">
        <v>44681</v>
      </c>
      <c r="C1333" t="s">
        <v>631</v>
      </c>
      <c r="D1333" t="s">
        <v>632</v>
      </c>
      <c r="E1333" s="4">
        <v>492.45</v>
      </c>
      <c r="F1333" t="s">
        <v>567</v>
      </c>
      <c r="G1333" t="s">
        <v>471</v>
      </c>
      <c r="H1333" t="s">
        <v>301</v>
      </c>
      <c r="I1333" t="s">
        <v>302</v>
      </c>
      <c r="J1333" t="s">
        <v>258</v>
      </c>
      <c r="L1333" t="s">
        <v>378</v>
      </c>
      <c r="M1333" t="s">
        <v>379</v>
      </c>
      <c r="N1333" t="s">
        <v>486</v>
      </c>
    </row>
    <row r="1334" spans="1:14" hidden="1" x14ac:dyDescent="0.25">
      <c r="A1334" t="s">
        <v>241</v>
      </c>
      <c r="B1334" s="1">
        <v>44681</v>
      </c>
      <c r="C1334" t="s">
        <v>633</v>
      </c>
      <c r="D1334" t="s">
        <v>634</v>
      </c>
      <c r="E1334" s="4">
        <v>7146.7000000000007</v>
      </c>
      <c r="F1334" t="s">
        <v>567</v>
      </c>
      <c r="G1334" t="s">
        <v>471</v>
      </c>
      <c r="H1334" t="s">
        <v>295</v>
      </c>
      <c r="I1334" t="s">
        <v>254</v>
      </c>
      <c r="J1334" t="s">
        <v>253</v>
      </c>
      <c r="L1334" t="s">
        <v>378</v>
      </c>
      <c r="M1334" t="s">
        <v>379</v>
      </c>
      <c r="N1334" t="s">
        <v>486</v>
      </c>
    </row>
    <row r="1335" spans="1:14" hidden="1" x14ac:dyDescent="0.25">
      <c r="A1335" t="s">
        <v>241</v>
      </c>
      <c r="B1335" s="1">
        <v>44681</v>
      </c>
      <c r="C1335" t="s">
        <v>644</v>
      </c>
      <c r="D1335" t="s">
        <v>645</v>
      </c>
      <c r="E1335" s="4">
        <v>71388.599999999991</v>
      </c>
      <c r="F1335" t="s">
        <v>567</v>
      </c>
      <c r="G1335" t="s">
        <v>471</v>
      </c>
      <c r="H1335" t="s">
        <v>295</v>
      </c>
      <c r="I1335" t="s">
        <v>254</v>
      </c>
      <c r="J1335" t="s">
        <v>253</v>
      </c>
      <c r="L1335" t="s">
        <v>378</v>
      </c>
      <c r="M1335" t="s">
        <v>379</v>
      </c>
      <c r="N1335" t="s">
        <v>486</v>
      </c>
    </row>
    <row r="1336" spans="1:14" hidden="1" x14ac:dyDescent="0.25">
      <c r="A1336" t="s">
        <v>241</v>
      </c>
      <c r="B1336" s="1">
        <v>44681</v>
      </c>
      <c r="C1336" t="s">
        <v>646</v>
      </c>
      <c r="D1336" t="s">
        <v>647</v>
      </c>
      <c r="E1336" s="4">
        <v>132052.75</v>
      </c>
      <c r="F1336" t="s">
        <v>567</v>
      </c>
      <c r="G1336" t="s">
        <v>471</v>
      </c>
      <c r="H1336" t="s">
        <v>295</v>
      </c>
      <c r="I1336" t="s">
        <v>254</v>
      </c>
      <c r="J1336" t="s">
        <v>253</v>
      </c>
      <c r="L1336" t="s">
        <v>378</v>
      </c>
      <c r="M1336" t="s">
        <v>379</v>
      </c>
      <c r="N1336" t="s">
        <v>486</v>
      </c>
    </row>
    <row r="1337" spans="1:14" hidden="1" x14ac:dyDescent="0.25">
      <c r="A1337" t="s">
        <v>241</v>
      </c>
      <c r="B1337" s="1">
        <v>44681</v>
      </c>
      <c r="C1337" t="s">
        <v>650</v>
      </c>
      <c r="D1337" t="s">
        <v>651</v>
      </c>
      <c r="E1337" s="4">
        <v>14721.169999999998</v>
      </c>
      <c r="F1337" t="s">
        <v>567</v>
      </c>
      <c r="G1337" t="s">
        <v>471</v>
      </c>
      <c r="H1337" t="s">
        <v>308</v>
      </c>
      <c r="I1337" t="s">
        <v>309</v>
      </c>
      <c r="J1337" t="s">
        <v>264</v>
      </c>
      <c r="L1337" t="s">
        <v>378</v>
      </c>
      <c r="M1337" t="s">
        <v>379</v>
      </c>
      <c r="N1337" t="s">
        <v>487</v>
      </c>
    </row>
    <row r="1338" spans="1:14" hidden="1" x14ac:dyDescent="0.25">
      <c r="A1338" t="s">
        <v>241</v>
      </c>
      <c r="B1338" s="1">
        <v>44681</v>
      </c>
      <c r="C1338" t="s">
        <v>652</v>
      </c>
      <c r="D1338" t="s">
        <v>653</v>
      </c>
      <c r="E1338" s="4">
        <v>7191.51</v>
      </c>
      <c r="F1338" t="s">
        <v>567</v>
      </c>
      <c r="G1338" t="s">
        <v>471</v>
      </c>
      <c r="H1338" t="s">
        <v>308</v>
      </c>
      <c r="I1338" t="s">
        <v>309</v>
      </c>
      <c r="J1338" t="s">
        <v>264</v>
      </c>
      <c r="L1338" t="s">
        <v>378</v>
      </c>
      <c r="M1338" t="s">
        <v>379</v>
      </c>
      <c r="N1338" t="s">
        <v>487</v>
      </c>
    </row>
    <row r="1339" spans="1:14" hidden="1" x14ac:dyDescent="0.25">
      <c r="A1339" t="s">
        <v>241</v>
      </c>
      <c r="B1339" s="1">
        <v>44681</v>
      </c>
      <c r="C1339" t="s">
        <v>656</v>
      </c>
      <c r="D1339" t="s">
        <v>657</v>
      </c>
      <c r="E1339" s="4">
        <v>427.20999999999992</v>
      </c>
      <c r="F1339" t="s">
        <v>567</v>
      </c>
      <c r="G1339" t="s">
        <v>471</v>
      </c>
      <c r="H1339" t="s">
        <v>308</v>
      </c>
      <c r="I1339" t="s">
        <v>309</v>
      </c>
      <c r="J1339" t="s">
        <v>264</v>
      </c>
      <c r="L1339" t="s">
        <v>378</v>
      </c>
      <c r="M1339" t="s">
        <v>379</v>
      </c>
      <c r="N1339" t="s">
        <v>487</v>
      </c>
    </row>
    <row r="1340" spans="1:14" hidden="1" x14ac:dyDescent="0.25">
      <c r="A1340" t="s">
        <v>241</v>
      </c>
      <c r="B1340" s="1">
        <v>44681</v>
      </c>
      <c r="C1340" t="s">
        <v>663</v>
      </c>
      <c r="D1340" t="s">
        <v>664</v>
      </c>
      <c r="E1340" s="4">
        <v>1864.68</v>
      </c>
      <c r="F1340" t="s">
        <v>567</v>
      </c>
      <c r="G1340" t="s">
        <v>471</v>
      </c>
      <c r="H1340" t="s">
        <v>308</v>
      </c>
      <c r="I1340" t="s">
        <v>309</v>
      </c>
      <c r="J1340" t="s">
        <v>264</v>
      </c>
      <c r="L1340" t="s">
        <v>378</v>
      </c>
      <c r="M1340" t="s">
        <v>379</v>
      </c>
      <c r="N1340" t="s">
        <v>487</v>
      </c>
    </row>
    <row r="1341" spans="1:14" hidden="1" x14ac:dyDescent="0.25">
      <c r="A1341" t="s">
        <v>241</v>
      </c>
      <c r="B1341" s="1">
        <v>44681</v>
      </c>
      <c r="C1341" t="s">
        <v>668</v>
      </c>
      <c r="D1341" t="s">
        <v>669</v>
      </c>
      <c r="E1341" s="4">
        <v>1123.69</v>
      </c>
      <c r="F1341" t="s">
        <v>567</v>
      </c>
      <c r="G1341" t="s">
        <v>471</v>
      </c>
      <c r="H1341" t="s">
        <v>308</v>
      </c>
      <c r="I1341" t="s">
        <v>309</v>
      </c>
      <c r="J1341" t="s">
        <v>264</v>
      </c>
      <c r="L1341" t="s">
        <v>378</v>
      </c>
      <c r="M1341" t="s">
        <v>379</v>
      </c>
      <c r="N1341" t="s">
        <v>487</v>
      </c>
    </row>
    <row r="1342" spans="1:14" hidden="1" x14ac:dyDescent="0.25">
      <c r="A1342" t="s">
        <v>241</v>
      </c>
      <c r="B1342" s="1">
        <v>44681</v>
      </c>
      <c r="C1342" t="s">
        <v>676</v>
      </c>
      <c r="D1342" t="s">
        <v>677</v>
      </c>
      <c r="E1342" s="4">
        <v>23592</v>
      </c>
      <c r="F1342" t="s">
        <v>567</v>
      </c>
      <c r="G1342" t="s">
        <v>471</v>
      </c>
      <c r="H1342" t="s">
        <v>308</v>
      </c>
      <c r="I1342" t="s">
        <v>309</v>
      </c>
      <c r="J1342" t="s">
        <v>264</v>
      </c>
      <c r="L1342" t="s">
        <v>378</v>
      </c>
      <c r="M1342" t="s">
        <v>379</v>
      </c>
      <c r="N1342" t="s">
        <v>477</v>
      </c>
    </row>
    <row r="1343" spans="1:14" hidden="1" x14ac:dyDescent="0.25">
      <c r="A1343" t="s">
        <v>241</v>
      </c>
      <c r="B1343" s="1">
        <v>44681</v>
      </c>
      <c r="C1343" t="s">
        <v>680</v>
      </c>
      <c r="D1343" t="s">
        <v>681</v>
      </c>
      <c r="E1343" s="4">
        <v>11876.8</v>
      </c>
      <c r="F1343" t="s">
        <v>567</v>
      </c>
      <c r="G1343" t="s">
        <v>471</v>
      </c>
      <c r="H1343" t="s">
        <v>308</v>
      </c>
      <c r="I1343" t="s">
        <v>309</v>
      </c>
      <c r="J1343" t="s">
        <v>264</v>
      </c>
      <c r="L1343" t="s">
        <v>378</v>
      </c>
      <c r="M1343" t="s">
        <v>379</v>
      </c>
      <c r="N1343" t="s">
        <v>487</v>
      </c>
    </row>
    <row r="1344" spans="1:14" hidden="1" x14ac:dyDescent="0.25">
      <c r="A1344" t="s">
        <v>241</v>
      </c>
      <c r="B1344" s="1">
        <v>44681</v>
      </c>
      <c r="C1344" t="s">
        <v>692</v>
      </c>
      <c r="D1344" t="s">
        <v>693</v>
      </c>
      <c r="E1344" s="4">
        <v>400</v>
      </c>
      <c r="F1344" t="s">
        <v>567</v>
      </c>
      <c r="G1344" t="s">
        <v>471</v>
      </c>
      <c r="H1344" t="s">
        <v>308</v>
      </c>
      <c r="I1344" t="s">
        <v>309</v>
      </c>
      <c r="J1344" t="s">
        <v>264</v>
      </c>
      <c r="L1344" t="s">
        <v>378</v>
      </c>
      <c r="M1344" t="s">
        <v>379</v>
      </c>
      <c r="N1344" t="s">
        <v>487</v>
      </c>
    </row>
    <row r="1345" spans="1:14" hidden="1" x14ac:dyDescent="0.25">
      <c r="A1345" t="s">
        <v>241</v>
      </c>
      <c r="B1345" s="1">
        <v>44681</v>
      </c>
      <c r="C1345" t="s">
        <v>696</v>
      </c>
      <c r="D1345" t="s">
        <v>697</v>
      </c>
      <c r="E1345" s="4">
        <v>250</v>
      </c>
      <c r="F1345" t="s">
        <v>567</v>
      </c>
      <c r="G1345" t="s">
        <v>471</v>
      </c>
      <c r="H1345" t="s">
        <v>308</v>
      </c>
      <c r="I1345" t="s">
        <v>309</v>
      </c>
      <c r="J1345" t="s">
        <v>264</v>
      </c>
      <c r="L1345" t="s">
        <v>378</v>
      </c>
      <c r="M1345" t="s">
        <v>379</v>
      </c>
      <c r="N1345" t="s">
        <v>487</v>
      </c>
    </row>
    <row r="1346" spans="1:14" hidden="1" x14ac:dyDescent="0.25">
      <c r="A1346" t="s">
        <v>241</v>
      </c>
      <c r="B1346" s="1">
        <v>44681</v>
      </c>
      <c r="C1346" t="s">
        <v>698</v>
      </c>
      <c r="D1346" t="s">
        <v>699</v>
      </c>
      <c r="E1346" s="4">
        <v>9382</v>
      </c>
      <c r="F1346" t="s">
        <v>567</v>
      </c>
      <c r="G1346" t="s">
        <v>471</v>
      </c>
      <c r="H1346" t="s">
        <v>308</v>
      </c>
      <c r="I1346" t="s">
        <v>309</v>
      </c>
      <c r="J1346" t="s">
        <v>264</v>
      </c>
      <c r="L1346" t="s">
        <v>378</v>
      </c>
      <c r="M1346" t="s">
        <v>379</v>
      </c>
      <c r="N1346" t="s">
        <v>487</v>
      </c>
    </row>
    <row r="1347" spans="1:14" hidden="1" x14ac:dyDescent="0.25">
      <c r="A1347" t="s">
        <v>241</v>
      </c>
      <c r="B1347" s="1">
        <v>44681</v>
      </c>
      <c r="C1347" t="s">
        <v>1132</v>
      </c>
      <c r="D1347" t="s">
        <v>1133</v>
      </c>
      <c r="E1347" s="4">
        <v>23800</v>
      </c>
      <c r="F1347" t="s">
        <v>567</v>
      </c>
      <c r="G1347" t="s">
        <v>471</v>
      </c>
      <c r="H1347" t="s">
        <v>308</v>
      </c>
      <c r="I1347" t="s">
        <v>309</v>
      </c>
      <c r="J1347" t="s">
        <v>264</v>
      </c>
      <c r="L1347" t="s">
        <v>378</v>
      </c>
      <c r="M1347" t="s">
        <v>379</v>
      </c>
      <c r="N1347" t="s">
        <v>480</v>
      </c>
    </row>
    <row r="1348" spans="1:14" hidden="1" x14ac:dyDescent="0.25">
      <c r="A1348" t="s">
        <v>241</v>
      </c>
      <c r="B1348" s="1">
        <v>44681</v>
      </c>
      <c r="C1348" t="s">
        <v>1134</v>
      </c>
      <c r="D1348" t="s">
        <v>1135</v>
      </c>
      <c r="E1348" s="4">
        <v>22533.199999999997</v>
      </c>
      <c r="F1348" t="s">
        <v>567</v>
      </c>
      <c r="G1348" t="s">
        <v>471</v>
      </c>
      <c r="H1348" t="s">
        <v>301</v>
      </c>
      <c r="I1348" t="s">
        <v>302</v>
      </c>
      <c r="J1348" t="s">
        <v>258</v>
      </c>
      <c r="L1348" t="s">
        <v>378</v>
      </c>
      <c r="M1348" t="s">
        <v>379</v>
      </c>
      <c r="N1348" t="s">
        <v>486</v>
      </c>
    </row>
    <row r="1349" spans="1:14" hidden="1" x14ac:dyDescent="0.25">
      <c r="A1349" t="s">
        <v>241</v>
      </c>
      <c r="B1349" s="1">
        <v>44681</v>
      </c>
      <c r="C1349" t="s">
        <v>1136</v>
      </c>
      <c r="D1349" t="s">
        <v>1137</v>
      </c>
      <c r="E1349" s="4">
        <v>20386.41</v>
      </c>
      <c r="F1349" t="s">
        <v>567</v>
      </c>
      <c r="G1349" t="s">
        <v>471</v>
      </c>
      <c r="H1349" t="s">
        <v>308</v>
      </c>
      <c r="I1349" t="s">
        <v>309</v>
      </c>
      <c r="J1349" t="s">
        <v>264</v>
      </c>
      <c r="L1349" t="s">
        <v>378</v>
      </c>
      <c r="M1349" t="s">
        <v>379</v>
      </c>
      <c r="N1349" t="s">
        <v>487</v>
      </c>
    </row>
    <row r="1350" spans="1:14" hidden="1" x14ac:dyDescent="0.25">
      <c r="A1350" t="s">
        <v>241</v>
      </c>
      <c r="B1350" s="1">
        <v>44681</v>
      </c>
      <c r="C1350" t="s">
        <v>1140</v>
      </c>
      <c r="D1350" t="s">
        <v>1141</v>
      </c>
      <c r="E1350" s="4">
        <v>1250</v>
      </c>
      <c r="F1350" t="s">
        <v>567</v>
      </c>
      <c r="G1350" t="s">
        <v>471</v>
      </c>
      <c r="H1350" t="s">
        <v>308</v>
      </c>
      <c r="I1350" t="s">
        <v>309</v>
      </c>
      <c r="J1350" t="s">
        <v>264</v>
      </c>
      <c r="L1350" t="s">
        <v>378</v>
      </c>
      <c r="M1350" t="s">
        <v>379</v>
      </c>
      <c r="N1350" t="s">
        <v>487</v>
      </c>
    </row>
    <row r="1351" spans="1:14" hidden="1" x14ac:dyDescent="0.25">
      <c r="A1351" t="s">
        <v>241</v>
      </c>
      <c r="B1351" s="1">
        <v>44681</v>
      </c>
      <c r="C1351" t="s">
        <v>1221</v>
      </c>
      <c r="D1351" t="s">
        <v>1222</v>
      </c>
      <c r="E1351" s="4">
        <v>8336.32</v>
      </c>
      <c r="F1351" t="s">
        <v>567</v>
      </c>
      <c r="G1351" t="s">
        <v>471</v>
      </c>
      <c r="H1351" t="s">
        <v>317</v>
      </c>
      <c r="I1351" t="s">
        <v>318</v>
      </c>
      <c r="J1351" t="s">
        <v>276</v>
      </c>
      <c r="L1351" t="s">
        <v>390</v>
      </c>
      <c r="M1351" t="s">
        <v>391</v>
      </c>
      <c r="N1351" t="s">
        <v>487</v>
      </c>
    </row>
    <row r="1352" spans="1:14" hidden="1" x14ac:dyDescent="0.25">
      <c r="A1352" t="s">
        <v>241</v>
      </c>
      <c r="B1352" s="1">
        <v>44681</v>
      </c>
      <c r="C1352" t="s">
        <v>1258</v>
      </c>
      <c r="D1352" t="s">
        <v>1259</v>
      </c>
      <c r="E1352" s="4">
        <v>3622.09</v>
      </c>
      <c r="F1352" t="s">
        <v>567</v>
      </c>
      <c r="G1352" t="s">
        <v>471</v>
      </c>
      <c r="H1352" t="s">
        <v>308</v>
      </c>
      <c r="I1352" t="s">
        <v>309</v>
      </c>
      <c r="J1352" t="s">
        <v>264</v>
      </c>
      <c r="L1352" t="s">
        <v>378</v>
      </c>
      <c r="M1352" t="s">
        <v>379</v>
      </c>
      <c r="N1352" t="s">
        <v>487</v>
      </c>
    </row>
    <row r="1353" spans="1:14" hidden="1" x14ac:dyDescent="0.25">
      <c r="A1353" t="s">
        <v>241</v>
      </c>
      <c r="B1353" s="1">
        <v>44681</v>
      </c>
      <c r="C1353" t="s">
        <v>1146</v>
      </c>
      <c r="D1353" t="s">
        <v>1147</v>
      </c>
      <c r="E1353" s="4">
        <v>5000</v>
      </c>
      <c r="F1353" t="s">
        <v>567</v>
      </c>
      <c r="G1353" t="s">
        <v>471</v>
      </c>
      <c r="H1353" t="s">
        <v>311</v>
      </c>
      <c r="I1353" t="s">
        <v>312</v>
      </c>
      <c r="J1353" t="s">
        <v>264</v>
      </c>
      <c r="L1353" t="s">
        <v>378</v>
      </c>
      <c r="M1353" t="s">
        <v>379</v>
      </c>
      <c r="N1353" t="s">
        <v>487</v>
      </c>
    </row>
    <row r="1354" spans="1:14" hidden="1" x14ac:dyDescent="0.25">
      <c r="A1354" t="s">
        <v>241</v>
      </c>
      <c r="B1354" s="1">
        <v>44681</v>
      </c>
      <c r="C1354" t="s">
        <v>1260</v>
      </c>
      <c r="D1354" t="s">
        <v>1261</v>
      </c>
      <c r="E1354" s="4">
        <v>800</v>
      </c>
      <c r="F1354" t="s">
        <v>567</v>
      </c>
      <c r="G1354" t="s">
        <v>471</v>
      </c>
      <c r="H1354" t="s">
        <v>311</v>
      </c>
      <c r="I1354" t="s">
        <v>312</v>
      </c>
      <c r="J1354" t="s">
        <v>264</v>
      </c>
      <c r="L1354" t="s">
        <v>378</v>
      </c>
      <c r="M1354" t="s">
        <v>379</v>
      </c>
      <c r="N1354" t="s">
        <v>487</v>
      </c>
    </row>
    <row r="1355" spans="1:14" hidden="1" x14ac:dyDescent="0.25">
      <c r="A1355" t="s">
        <v>241</v>
      </c>
      <c r="B1355" s="1">
        <v>44681</v>
      </c>
      <c r="C1355" t="s">
        <v>704</v>
      </c>
      <c r="D1355" t="s">
        <v>705</v>
      </c>
      <c r="E1355" s="4">
        <v>14002.800000000001</v>
      </c>
      <c r="F1355" t="s">
        <v>567</v>
      </c>
      <c r="G1355" t="s">
        <v>471</v>
      </c>
      <c r="H1355" t="s">
        <v>311</v>
      </c>
      <c r="I1355" t="s">
        <v>312</v>
      </c>
      <c r="J1355" t="s">
        <v>264</v>
      </c>
      <c r="L1355" t="s">
        <v>378</v>
      </c>
      <c r="M1355" t="s">
        <v>379</v>
      </c>
      <c r="N1355" t="s">
        <v>487</v>
      </c>
    </row>
    <row r="1356" spans="1:14" hidden="1" x14ac:dyDescent="0.25">
      <c r="A1356" t="s">
        <v>241</v>
      </c>
      <c r="B1356" s="1">
        <v>44681</v>
      </c>
      <c r="C1356" t="s">
        <v>708</v>
      </c>
      <c r="D1356" t="s">
        <v>709</v>
      </c>
      <c r="E1356" s="4">
        <v>1414.1000000000001</v>
      </c>
      <c r="F1356" t="s">
        <v>567</v>
      </c>
      <c r="G1356" t="s">
        <v>471</v>
      </c>
      <c r="H1356" t="s">
        <v>301</v>
      </c>
      <c r="I1356" t="s">
        <v>302</v>
      </c>
      <c r="J1356" t="s">
        <v>258</v>
      </c>
      <c r="L1356" t="s">
        <v>378</v>
      </c>
      <c r="M1356" t="s">
        <v>379</v>
      </c>
      <c r="N1356" t="s">
        <v>482</v>
      </c>
    </row>
    <row r="1357" spans="1:14" hidden="1" x14ac:dyDescent="0.25">
      <c r="A1357" t="s">
        <v>241</v>
      </c>
      <c r="B1357" s="1">
        <v>44681</v>
      </c>
      <c r="C1357" t="s">
        <v>712</v>
      </c>
      <c r="D1357" t="s">
        <v>713</v>
      </c>
      <c r="E1357" s="4">
        <v>916.69</v>
      </c>
      <c r="F1357" t="s">
        <v>567</v>
      </c>
      <c r="G1357" t="s">
        <v>471</v>
      </c>
      <c r="H1357" t="s">
        <v>311</v>
      </c>
      <c r="I1357" t="s">
        <v>312</v>
      </c>
      <c r="J1357" t="s">
        <v>264</v>
      </c>
      <c r="L1357" t="s">
        <v>378</v>
      </c>
      <c r="M1357" t="s">
        <v>379</v>
      </c>
      <c r="N1357" t="s">
        <v>487</v>
      </c>
    </row>
    <row r="1358" spans="1:14" hidden="1" x14ac:dyDescent="0.25">
      <c r="A1358" t="s">
        <v>241</v>
      </c>
      <c r="B1358" s="1">
        <v>44681</v>
      </c>
      <c r="C1358" t="s">
        <v>717</v>
      </c>
      <c r="D1358" t="s">
        <v>718</v>
      </c>
      <c r="E1358" s="4">
        <v>209.37</v>
      </c>
      <c r="F1358" t="s">
        <v>567</v>
      </c>
      <c r="G1358" t="s">
        <v>471</v>
      </c>
      <c r="H1358" t="s">
        <v>311</v>
      </c>
      <c r="I1358" t="s">
        <v>312</v>
      </c>
      <c r="J1358" t="s">
        <v>264</v>
      </c>
      <c r="L1358" t="s">
        <v>378</v>
      </c>
      <c r="M1358" t="s">
        <v>379</v>
      </c>
      <c r="N1358" t="s">
        <v>487</v>
      </c>
    </row>
    <row r="1359" spans="1:14" hidden="1" x14ac:dyDescent="0.25">
      <c r="A1359" t="s">
        <v>241</v>
      </c>
      <c r="B1359" s="1">
        <v>44681</v>
      </c>
      <c r="C1359" t="s">
        <v>719</v>
      </c>
      <c r="D1359" t="s">
        <v>720</v>
      </c>
      <c r="E1359" s="4">
        <v>2577.7299999999996</v>
      </c>
      <c r="F1359" t="s">
        <v>567</v>
      </c>
      <c r="G1359" t="s">
        <v>471</v>
      </c>
      <c r="H1359" t="s">
        <v>311</v>
      </c>
      <c r="I1359" t="s">
        <v>312</v>
      </c>
      <c r="J1359" t="s">
        <v>264</v>
      </c>
      <c r="L1359" t="s">
        <v>378</v>
      </c>
      <c r="M1359" t="s">
        <v>379</v>
      </c>
      <c r="N1359" t="s">
        <v>487</v>
      </c>
    </row>
    <row r="1360" spans="1:14" hidden="1" x14ac:dyDescent="0.25">
      <c r="A1360" t="s">
        <v>241</v>
      </c>
      <c r="B1360" s="1">
        <v>44681</v>
      </c>
      <c r="C1360" t="s">
        <v>726</v>
      </c>
      <c r="D1360" t="s">
        <v>727</v>
      </c>
      <c r="E1360" s="4">
        <v>1843.5</v>
      </c>
      <c r="F1360" t="s">
        <v>567</v>
      </c>
      <c r="G1360" t="s">
        <v>471</v>
      </c>
      <c r="H1360" t="s">
        <v>301</v>
      </c>
      <c r="I1360" t="s">
        <v>302</v>
      </c>
      <c r="J1360" t="s">
        <v>258</v>
      </c>
      <c r="L1360" t="s">
        <v>378</v>
      </c>
      <c r="M1360" t="s">
        <v>379</v>
      </c>
      <c r="N1360" t="s">
        <v>486</v>
      </c>
    </row>
    <row r="1361" spans="1:14" hidden="1" x14ac:dyDescent="0.25">
      <c r="A1361" t="s">
        <v>241</v>
      </c>
      <c r="B1361" s="1">
        <v>44681</v>
      </c>
      <c r="C1361" t="s">
        <v>734</v>
      </c>
      <c r="D1361" t="s">
        <v>735</v>
      </c>
      <c r="E1361" s="4">
        <v>270.76</v>
      </c>
      <c r="F1361" t="s">
        <v>567</v>
      </c>
      <c r="G1361" t="s">
        <v>471</v>
      </c>
      <c r="H1361" t="s">
        <v>308</v>
      </c>
      <c r="I1361" t="s">
        <v>309</v>
      </c>
      <c r="J1361" t="s">
        <v>264</v>
      </c>
      <c r="L1361" t="s">
        <v>378</v>
      </c>
      <c r="M1361" t="s">
        <v>379</v>
      </c>
      <c r="N1361" t="s">
        <v>487</v>
      </c>
    </row>
    <row r="1362" spans="1:14" hidden="1" x14ac:dyDescent="0.25">
      <c r="A1362" t="s">
        <v>241</v>
      </c>
      <c r="B1362" s="1">
        <v>44681</v>
      </c>
      <c r="C1362" t="s">
        <v>738</v>
      </c>
      <c r="D1362" t="s">
        <v>739</v>
      </c>
      <c r="E1362" s="4">
        <v>6032.5</v>
      </c>
      <c r="F1362" t="s">
        <v>567</v>
      </c>
      <c r="G1362" t="s">
        <v>471</v>
      </c>
      <c r="H1362" t="s">
        <v>301</v>
      </c>
      <c r="I1362" t="s">
        <v>302</v>
      </c>
      <c r="J1362" t="s">
        <v>258</v>
      </c>
      <c r="L1362" t="s">
        <v>378</v>
      </c>
      <c r="M1362" t="s">
        <v>379</v>
      </c>
      <c r="N1362" t="s">
        <v>487</v>
      </c>
    </row>
    <row r="1363" spans="1:14" hidden="1" x14ac:dyDescent="0.25">
      <c r="A1363" t="s">
        <v>241</v>
      </c>
      <c r="B1363" s="1">
        <v>44681</v>
      </c>
      <c r="C1363" t="s">
        <v>747</v>
      </c>
      <c r="D1363" t="s">
        <v>748</v>
      </c>
      <c r="E1363" s="4">
        <v>25317.05</v>
      </c>
      <c r="F1363" t="s">
        <v>567</v>
      </c>
      <c r="G1363" t="s">
        <v>471</v>
      </c>
      <c r="H1363" t="s">
        <v>308</v>
      </c>
      <c r="I1363" t="s">
        <v>309</v>
      </c>
      <c r="J1363" t="s">
        <v>264</v>
      </c>
      <c r="L1363" t="s">
        <v>378</v>
      </c>
      <c r="M1363" t="s">
        <v>379</v>
      </c>
      <c r="N1363" t="s">
        <v>487</v>
      </c>
    </row>
    <row r="1364" spans="1:14" hidden="1" x14ac:dyDescent="0.25">
      <c r="A1364" t="s">
        <v>241</v>
      </c>
      <c r="B1364" s="1">
        <v>44681</v>
      </c>
      <c r="C1364" t="s">
        <v>751</v>
      </c>
      <c r="D1364" t="s">
        <v>752</v>
      </c>
      <c r="E1364" s="4">
        <v>2047.4699999999998</v>
      </c>
      <c r="F1364" t="s">
        <v>567</v>
      </c>
      <c r="G1364" t="s">
        <v>471</v>
      </c>
      <c r="H1364" t="s">
        <v>308</v>
      </c>
      <c r="I1364" t="s">
        <v>309</v>
      </c>
      <c r="J1364" t="s">
        <v>264</v>
      </c>
      <c r="L1364" t="s">
        <v>378</v>
      </c>
      <c r="M1364" t="s">
        <v>379</v>
      </c>
      <c r="N1364" t="s">
        <v>485</v>
      </c>
    </row>
    <row r="1365" spans="1:14" hidden="1" x14ac:dyDescent="0.25">
      <c r="A1365" t="s">
        <v>241</v>
      </c>
      <c r="B1365" s="1">
        <v>44681</v>
      </c>
      <c r="C1365" t="s">
        <v>763</v>
      </c>
      <c r="D1365" t="s">
        <v>764</v>
      </c>
      <c r="E1365" s="4">
        <v>1733.12</v>
      </c>
      <c r="F1365" t="s">
        <v>567</v>
      </c>
      <c r="G1365" t="s">
        <v>471</v>
      </c>
      <c r="H1365" t="s">
        <v>308</v>
      </c>
      <c r="I1365" t="s">
        <v>309</v>
      </c>
      <c r="J1365" t="s">
        <v>264</v>
      </c>
      <c r="L1365" t="s">
        <v>378</v>
      </c>
      <c r="M1365" t="s">
        <v>379</v>
      </c>
      <c r="N1365" t="s">
        <v>480</v>
      </c>
    </row>
    <row r="1366" spans="1:14" hidden="1" x14ac:dyDescent="0.25">
      <c r="A1366" t="s">
        <v>241</v>
      </c>
      <c r="B1366" s="1">
        <v>44681</v>
      </c>
      <c r="C1366" t="s">
        <v>767</v>
      </c>
      <c r="D1366" t="s">
        <v>768</v>
      </c>
      <c r="E1366" s="4">
        <v>449.1999999999997</v>
      </c>
      <c r="F1366" t="s">
        <v>567</v>
      </c>
      <c r="G1366" t="s">
        <v>471</v>
      </c>
      <c r="H1366" t="s">
        <v>308</v>
      </c>
      <c r="I1366" t="s">
        <v>309</v>
      </c>
      <c r="J1366" t="s">
        <v>264</v>
      </c>
      <c r="L1366" t="s">
        <v>378</v>
      </c>
      <c r="M1366" t="s">
        <v>379</v>
      </c>
      <c r="N1366" t="s">
        <v>480</v>
      </c>
    </row>
    <row r="1367" spans="1:14" hidden="1" x14ac:dyDescent="0.25">
      <c r="A1367" t="s">
        <v>241</v>
      </c>
      <c r="B1367" s="1">
        <v>44681</v>
      </c>
      <c r="C1367" t="s">
        <v>769</v>
      </c>
      <c r="D1367" t="s">
        <v>770</v>
      </c>
      <c r="E1367" s="4">
        <v>6349.2199999999993</v>
      </c>
      <c r="F1367" t="s">
        <v>567</v>
      </c>
      <c r="G1367" t="s">
        <v>471</v>
      </c>
      <c r="H1367" t="s">
        <v>311</v>
      </c>
      <c r="I1367" t="s">
        <v>312</v>
      </c>
      <c r="J1367" t="s">
        <v>264</v>
      </c>
      <c r="L1367" t="s">
        <v>378</v>
      </c>
      <c r="M1367" t="s">
        <v>379</v>
      </c>
      <c r="N1367" t="s">
        <v>487</v>
      </c>
    </row>
    <row r="1368" spans="1:14" hidden="1" x14ac:dyDescent="0.25">
      <c r="A1368" t="s">
        <v>241</v>
      </c>
      <c r="B1368" s="1">
        <v>44681</v>
      </c>
      <c r="C1368" t="s">
        <v>773</v>
      </c>
      <c r="D1368" t="s">
        <v>774</v>
      </c>
      <c r="E1368" s="4">
        <v>2390</v>
      </c>
      <c r="F1368" t="s">
        <v>567</v>
      </c>
      <c r="G1368" t="s">
        <v>471</v>
      </c>
      <c r="H1368" t="s">
        <v>308</v>
      </c>
      <c r="I1368" t="s">
        <v>309</v>
      </c>
      <c r="J1368" t="s">
        <v>264</v>
      </c>
      <c r="L1368" t="s">
        <v>378</v>
      </c>
      <c r="M1368" t="s">
        <v>379</v>
      </c>
      <c r="N1368" t="s">
        <v>480</v>
      </c>
    </row>
    <row r="1369" spans="1:14" hidden="1" x14ac:dyDescent="0.25">
      <c r="A1369" t="s">
        <v>241</v>
      </c>
      <c r="B1369" s="1">
        <v>44681</v>
      </c>
      <c r="C1369" t="s">
        <v>775</v>
      </c>
      <c r="D1369" t="s">
        <v>776</v>
      </c>
      <c r="E1369" s="4">
        <v>2654.1000000000004</v>
      </c>
      <c r="F1369" t="s">
        <v>567</v>
      </c>
      <c r="G1369" t="s">
        <v>471</v>
      </c>
      <c r="H1369" t="s">
        <v>311</v>
      </c>
      <c r="I1369" t="s">
        <v>312</v>
      </c>
      <c r="J1369" t="s">
        <v>264</v>
      </c>
      <c r="L1369" t="s">
        <v>378</v>
      </c>
      <c r="M1369" t="s">
        <v>379</v>
      </c>
      <c r="N1369" t="s">
        <v>487</v>
      </c>
    </row>
    <row r="1370" spans="1:14" hidden="1" x14ac:dyDescent="0.25">
      <c r="A1370" t="s">
        <v>241</v>
      </c>
      <c r="B1370" s="1">
        <v>44681</v>
      </c>
      <c r="C1370" t="s">
        <v>777</v>
      </c>
      <c r="D1370" t="s">
        <v>778</v>
      </c>
      <c r="E1370" s="4">
        <v>1878.4</v>
      </c>
      <c r="F1370" t="s">
        <v>567</v>
      </c>
      <c r="G1370" t="s">
        <v>471</v>
      </c>
      <c r="H1370" t="s">
        <v>311</v>
      </c>
      <c r="I1370" t="s">
        <v>312</v>
      </c>
      <c r="J1370" t="s">
        <v>264</v>
      </c>
      <c r="L1370" t="s">
        <v>378</v>
      </c>
      <c r="M1370" t="s">
        <v>379</v>
      </c>
      <c r="N1370" t="s">
        <v>485</v>
      </c>
    </row>
    <row r="1371" spans="1:14" hidden="1" x14ac:dyDescent="0.25">
      <c r="A1371" t="s">
        <v>241</v>
      </c>
      <c r="B1371" s="1">
        <v>44681</v>
      </c>
      <c r="C1371" t="s">
        <v>781</v>
      </c>
      <c r="D1371" t="s">
        <v>782</v>
      </c>
      <c r="E1371" s="4">
        <v>697.12</v>
      </c>
      <c r="F1371" t="s">
        <v>567</v>
      </c>
      <c r="G1371" t="s">
        <v>471</v>
      </c>
      <c r="H1371" t="s">
        <v>311</v>
      </c>
      <c r="I1371" t="s">
        <v>312</v>
      </c>
      <c r="J1371" t="s">
        <v>264</v>
      </c>
      <c r="L1371" t="s">
        <v>378</v>
      </c>
      <c r="M1371" t="s">
        <v>379</v>
      </c>
      <c r="N1371" t="s">
        <v>485</v>
      </c>
    </row>
    <row r="1372" spans="1:14" hidden="1" x14ac:dyDescent="0.25">
      <c r="A1372" t="s">
        <v>241</v>
      </c>
      <c r="B1372" s="1">
        <v>44681</v>
      </c>
      <c r="C1372" t="s">
        <v>785</v>
      </c>
      <c r="D1372" t="s">
        <v>786</v>
      </c>
      <c r="E1372" s="4">
        <v>621.6</v>
      </c>
      <c r="F1372" t="s">
        <v>567</v>
      </c>
      <c r="G1372" t="s">
        <v>471</v>
      </c>
      <c r="H1372" t="s">
        <v>311</v>
      </c>
      <c r="I1372" t="s">
        <v>312</v>
      </c>
      <c r="J1372" t="s">
        <v>264</v>
      </c>
      <c r="L1372" t="s">
        <v>378</v>
      </c>
      <c r="M1372" t="s">
        <v>379</v>
      </c>
      <c r="N1372" t="s">
        <v>485</v>
      </c>
    </row>
    <row r="1373" spans="1:14" hidden="1" x14ac:dyDescent="0.25">
      <c r="A1373" t="s">
        <v>241</v>
      </c>
      <c r="B1373" s="1">
        <v>44681</v>
      </c>
      <c r="C1373" t="s">
        <v>788</v>
      </c>
      <c r="D1373" t="s">
        <v>789</v>
      </c>
      <c r="E1373" s="4">
        <v>7132.8799999999992</v>
      </c>
      <c r="F1373" t="s">
        <v>567</v>
      </c>
      <c r="G1373" t="s">
        <v>471</v>
      </c>
      <c r="H1373" t="s">
        <v>311</v>
      </c>
      <c r="I1373" t="s">
        <v>312</v>
      </c>
      <c r="J1373" t="s">
        <v>264</v>
      </c>
      <c r="L1373" t="s">
        <v>378</v>
      </c>
      <c r="M1373" t="s">
        <v>379</v>
      </c>
      <c r="N1373" t="s">
        <v>485</v>
      </c>
    </row>
    <row r="1374" spans="1:14" hidden="1" x14ac:dyDescent="0.25">
      <c r="A1374" t="s">
        <v>241</v>
      </c>
      <c r="B1374" s="1">
        <v>44681</v>
      </c>
      <c r="C1374" t="s">
        <v>1148</v>
      </c>
      <c r="D1374" t="s">
        <v>1149</v>
      </c>
      <c r="E1374" s="4">
        <v>710</v>
      </c>
      <c r="F1374" t="s">
        <v>567</v>
      </c>
      <c r="G1374" t="s">
        <v>471</v>
      </c>
      <c r="H1374" t="s">
        <v>308</v>
      </c>
      <c r="I1374" t="s">
        <v>309</v>
      </c>
      <c r="J1374" t="s">
        <v>264</v>
      </c>
      <c r="L1374" t="s">
        <v>378</v>
      </c>
      <c r="M1374" t="s">
        <v>379</v>
      </c>
      <c r="N1374" t="s">
        <v>480</v>
      </c>
    </row>
    <row r="1375" spans="1:14" hidden="1" x14ac:dyDescent="0.25">
      <c r="A1375" t="s">
        <v>241</v>
      </c>
      <c r="B1375" s="1">
        <v>44681</v>
      </c>
      <c r="C1375" t="s">
        <v>1223</v>
      </c>
      <c r="D1375" t="s">
        <v>1224</v>
      </c>
      <c r="E1375" s="4">
        <v>3000</v>
      </c>
      <c r="F1375" t="s">
        <v>567</v>
      </c>
      <c r="G1375" t="s">
        <v>471</v>
      </c>
      <c r="H1375" t="s">
        <v>317</v>
      </c>
      <c r="I1375" t="s">
        <v>318</v>
      </c>
      <c r="J1375" t="s">
        <v>276</v>
      </c>
      <c r="L1375" t="s">
        <v>390</v>
      </c>
      <c r="M1375" t="s">
        <v>391</v>
      </c>
      <c r="N1375" t="s">
        <v>487</v>
      </c>
    </row>
    <row r="1376" spans="1:14" hidden="1" x14ac:dyDescent="0.25">
      <c r="A1376" t="s">
        <v>241</v>
      </c>
      <c r="B1376" s="1">
        <v>44681</v>
      </c>
      <c r="C1376" t="s">
        <v>1225</v>
      </c>
      <c r="D1376" t="s">
        <v>1226</v>
      </c>
      <c r="E1376" s="4">
        <v>2478</v>
      </c>
      <c r="F1376" t="s">
        <v>567</v>
      </c>
      <c r="G1376" t="s">
        <v>471</v>
      </c>
      <c r="H1376" t="s">
        <v>308</v>
      </c>
      <c r="I1376" t="s">
        <v>309</v>
      </c>
      <c r="J1376" t="s">
        <v>264</v>
      </c>
      <c r="L1376" t="s">
        <v>378</v>
      </c>
      <c r="M1376" t="s">
        <v>379</v>
      </c>
      <c r="N1376" t="s">
        <v>480</v>
      </c>
    </row>
    <row r="1377" spans="1:14" hidden="1" x14ac:dyDescent="0.25">
      <c r="A1377" t="s">
        <v>241</v>
      </c>
      <c r="B1377" s="1">
        <v>44681</v>
      </c>
      <c r="C1377" t="s">
        <v>1236</v>
      </c>
      <c r="D1377" t="s">
        <v>1237</v>
      </c>
      <c r="E1377" s="4">
        <v>2550</v>
      </c>
      <c r="F1377" t="s">
        <v>567</v>
      </c>
      <c r="G1377" t="s">
        <v>471</v>
      </c>
      <c r="H1377" t="s">
        <v>308</v>
      </c>
      <c r="I1377" t="s">
        <v>309</v>
      </c>
      <c r="J1377" t="s">
        <v>264</v>
      </c>
      <c r="L1377" t="s">
        <v>378</v>
      </c>
      <c r="M1377" t="s">
        <v>379</v>
      </c>
      <c r="N1377" t="s">
        <v>480</v>
      </c>
    </row>
    <row r="1378" spans="1:14" hidden="1" x14ac:dyDescent="0.25">
      <c r="A1378" t="s">
        <v>241</v>
      </c>
      <c r="B1378" s="1">
        <v>44681</v>
      </c>
      <c r="C1378" t="s">
        <v>1238</v>
      </c>
      <c r="D1378" t="s">
        <v>1239</v>
      </c>
      <c r="E1378" s="4">
        <v>3383.1699999999996</v>
      </c>
      <c r="F1378" t="s">
        <v>567</v>
      </c>
      <c r="G1378" t="s">
        <v>471</v>
      </c>
      <c r="H1378" t="s">
        <v>308</v>
      </c>
      <c r="I1378" t="s">
        <v>309</v>
      </c>
      <c r="J1378" t="s">
        <v>264</v>
      </c>
      <c r="L1378" t="s">
        <v>378</v>
      </c>
      <c r="M1378" t="s">
        <v>379</v>
      </c>
      <c r="N1378" t="s">
        <v>487</v>
      </c>
    </row>
    <row r="1379" spans="1:14" hidden="1" x14ac:dyDescent="0.25">
      <c r="A1379" t="s">
        <v>241</v>
      </c>
      <c r="B1379" s="1">
        <v>44681</v>
      </c>
      <c r="C1379" t="s">
        <v>794</v>
      </c>
      <c r="D1379" t="s">
        <v>795</v>
      </c>
      <c r="E1379" s="4">
        <v>19928.96</v>
      </c>
      <c r="F1379" t="s">
        <v>567</v>
      </c>
      <c r="G1379" t="s">
        <v>471</v>
      </c>
      <c r="H1379" t="s">
        <v>301</v>
      </c>
      <c r="I1379" t="s">
        <v>302</v>
      </c>
      <c r="J1379" t="s">
        <v>258</v>
      </c>
      <c r="L1379" t="s">
        <v>378</v>
      </c>
      <c r="M1379" t="s">
        <v>379</v>
      </c>
      <c r="N1379" t="s">
        <v>482</v>
      </c>
    </row>
    <row r="1380" spans="1:14" hidden="1" x14ac:dyDescent="0.25">
      <c r="A1380" t="s">
        <v>241</v>
      </c>
      <c r="B1380" s="1">
        <v>44681</v>
      </c>
      <c r="C1380" t="s">
        <v>796</v>
      </c>
      <c r="D1380" t="s">
        <v>797</v>
      </c>
      <c r="E1380" s="4">
        <v>1566.4800000000002</v>
      </c>
      <c r="F1380" t="s">
        <v>567</v>
      </c>
      <c r="G1380" t="s">
        <v>471</v>
      </c>
      <c r="H1380" t="s">
        <v>301</v>
      </c>
      <c r="I1380" t="s">
        <v>302</v>
      </c>
      <c r="J1380" t="s">
        <v>258</v>
      </c>
      <c r="L1380" t="s">
        <v>378</v>
      </c>
      <c r="M1380" t="s">
        <v>379</v>
      </c>
      <c r="N1380" t="s">
        <v>482</v>
      </c>
    </row>
    <row r="1381" spans="1:14" hidden="1" x14ac:dyDescent="0.25">
      <c r="A1381" t="s">
        <v>241</v>
      </c>
      <c r="B1381" s="1">
        <v>44681</v>
      </c>
      <c r="C1381" t="s">
        <v>800</v>
      </c>
      <c r="D1381" t="s">
        <v>801</v>
      </c>
      <c r="E1381" s="4">
        <v>8951</v>
      </c>
      <c r="F1381" t="s">
        <v>567</v>
      </c>
      <c r="G1381" t="s">
        <v>471</v>
      </c>
      <c r="H1381" t="s">
        <v>308</v>
      </c>
      <c r="I1381" t="s">
        <v>309</v>
      </c>
      <c r="J1381" t="s">
        <v>264</v>
      </c>
      <c r="L1381" t="s">
        <v>378</v>
      </c>
      <c r="M1381" t="s">
        <v>379</v>
      </c>
      <c r="N1381" t="s">
        <v>487</v>
      </c>
    </row>
    <row r="1382" spans="1:14" hidden="1" x14ac:dyDescent="0.25">
      <c r="A1382" t="s">
        <v>241</v>
      </c>
      <c r="B1382" s="1">
        <v>44681</v>
      </c>
      <c r="C1382" t="s">
        <v>802</v>
      </c>
      <c r="D1382" t="s">
        <v>803</v>
      </c>
      <c r="E1382" s="4">
        <v>210</v>
      </c>
      <c r="F1382" t="s">
        <v>567</v>
      </c>
      <c r="G1382" t="s">
        <v>471</v>
      </c>
      <c r="H1382" t="s">
        <v>308</v>
      </c>
      <c r="I1382" t="s">
        <v>309</v>
      </c>
      <c r="J1382" t="s">
        <v>264</v>
      </c>
      <c r="L1382" t="s">
        <v>378</v>
      </c>
      <c r="M1382" t="s">
        <v>379</v>
      </c>
      <c r="N1382" t="s">
        <v>487</v>
      </c>
    </row>
    <row r="1383" spans="1:14" hidden="1" x14ac:dyDescent="0.25">
      <c r="A1383" t="s">
        <v>241</v>
      </c>
      <c r="B1383" s="1">
        <v>44681</v>
      </c>
      <c r="C1383" t="s">
        <v>804</v>
      </c>
      <c r="D1383" t="s">
        <v>805</v>
      </c>
      <c r="E1383" s="4">
        <v>3352.84</v>
      </c>
      <c r="F1383" t="s">
        <v>567</v>
      </c>
      <c r="G1383" t="s">
        <v>471</v>
      </c>
      <c r="H1383" t="s">
        <v>308</v>
      </c>
      <c r="I1383" t="s">
        <v>309</v>
      </c>
      <c r="J1383" t="s">
        <v>264</v>
      </c>
      <c r="L1383" t="s">
        <v>378</v>
      </c>
      <c r="M1383" t="s">
        <v>379</v>
      </c>
      <c r="N1383" t="s">
        <v>487</v>
      </c>
    </row>
    <row r="1384" spans="1:14" hidden="1" x14ac:dyDescent="0.25">
      <c r="A1384" t="s">
        <v>241</v>
      </c>
      <c r="B1384" s="1">
        <v>44681</v>
      </c>
      <c r="C1384" t="s">
        <v>808</v>
      </c>
      <c r="D1384" t="s">
        <v>809</v>
      </c>
      <c r="E1384" s="4">
        <v>342.15</v>
      </c>
      <c r="F1384" t="s">
        <v>567</v>
      </c>
      <c r="G1384" t="s">
        <v>471</v>
      </c>
      <c r="H1384" t="s">
        <v>308</v>
      </c>
      <c r="I1384" t="s">
        <v>309</v>
      </c>
      <c r="J1384" t="s">
        <v>264</v>
      </c>
      <c r="L1384" t="s">
        <v>378</v>
      </c>
      <c r="M1384" t="s">
        <v>379</v>
      </c>
      <c r="N1384" t="s">
        <v>487</v>
      </c>
    </row>
    <row r="1385" spans="1:14" hidden="1" x14ac:dyDescent="0.25">
      <c r="A1385" t="s">
        <v>241</v>
      </c>
      <c r="B1385" s="1">
        <v>44681</v>
      </c>
      <c r="C1385" t="s">
        <v>1245</v>
      </c>
      <c r="D1385" t="s">
        <v>1246</v>
      </c>
      <c r="E1385" s="4">
        <v>86.78</v>
      </c>
      <c r="F1385" t="s">
        <v>567</v>
      </c>
      <c r="G1385" t="s">
        <v>471</v>
      </c>
      <c r="H1385" t="s">
        <v>308</v>
      </c>
      <c r="I1385" t="s">
        <v>309</v>
      </c>
      <c r="J1385" t="s">
        <v>264</v>
      </c>
      <c r="L1385" t="s">
        <v>378</v>
      </c>
      <c r="M1385" t="s">
        <v>379</v>
      </c>
      <c r="N1385" t="s">
        <v>487</v>
      </c>
    </row>
    <row r="1386" spans="1:14" hidden="1" x14ac:dyDescent="0.25">
      <c r="A1386" t="s">
        <v>241</v>
      </c>
      <c r="B1386" s="1">
        <v>44681</v>
      </c>
      <c r="C1386" t="s">
        <v>1240</v>
      </c>
      <c r="D1386" t="s">
        <v>1241</v>
      </c>
      <c r="E1386" s="4">
        <v>819.40000000000009</v>
      </c>
      <c r="F1386" t="s">
        <v>567</v>
      </c>
      <c r="G1386" t="s">
        <v>471</v>
      </c>
      <c r="H1386" t="s">
        <v>317</v>
      </c>
      <c r="I1386" t="s">
        <v>318</v>
      </c>
      <c r="J1386" t="s">
        <v>276</v>
      </c>
      <c r="L1386" t="s">
        <v>390</v>
      </c>
      <c r="M1386" t="s">
        <v>391</v>
      </c>
      <c r="N1386" t="s">
        <v>487</v>
      </c>
    </row>
    <row r="1387" spans="1:14" hidden="1" x14ac:dyDescent="0.25">
      <c r="A1387" t="s">
        <v>241</v>
      </c>
      <c r="B1387" s="1">
        <v>44681</v>
      </c>
      <c r="C1387" t="s">
        <v>812</v>
      </c>
      <c r="D1387" t="s">
        <v>813</v>
      </c>
      <c r="E1387" s="4">
        <v>1063.0999999999999</v>
      </c>
      <c r="F1387" t="s">
        <v>567</v>
      </c>
      <c r="G1387" t="s">
        <v>471</v>
      </c>
      <c r="H1387" t="s">
        <v>308</v>
      </c>
      <c r="I1387" t="s">
        <v>309</v>
      </c>
      <c r="J1387" t="s">
        <v>264</v>
      </c>
      <c r="L1387" t="s">
        <v>378</v>
      </c>
      <c r="M1387" t="s">
        <v>379</v>
      </c>
      <c r="N1387" t="s">
        <v>487</v>
      </c>
    </row>
    <row r="1388" spans="1:14" hidden="1" x14ac:dyDescent="0.25">
      <c r="A1388" t="s">
        <v>241</v>
      </c>
      <c r="B1388" s="1">
        <v>44681</v>
      </c>
      <c r="C1388" t="s">
        <v>814</v>
      </c>
      <c r="D1388" t="s">
        <v>815</v>
      </c>
      <c r="E1388" s="4">
        <v>911.99999999999989</v>
      </c>
      <c r="F1388" t="s">
        <v>567</v>
      </c>
      <c r="G1388" t="s">
        <v>471</v>
      </c>
      <c r="H1388" t="s">
        <v>308</v>
      </c>
      <c r="I1388" t="s">
        <v>309</v>
      </c>
      <c r="J1388" t="s">
        <v>264</v>
      </c>
      <c r="L1388" t="s">
        <v>378</v>
      </c>
      <c r="M1388" t="s">
        <v>379</v>
      </c>
      <c r="N1388" t="s">
        <v>480</v>
      </c>
    </row>
    <row r="1389" spans="1:14" hidden="1" x14ac:dyDescent="0.25">
      <c r="A1389" t="s">
        <v>241</v>
      </c>
      <c r="B1389" s="1">
        <v>44681</v>
      </c>
      <c r="C1389" t="s">
        <v>816</v>
      </c>
      <c r="D1389" t="s">
        <v>817</v>
      </c>
      <c r="E1389" s="4">
        <v>6564.0999999999603</v>
      </c>
      <c r="F1389" t="s">
        <v>567</v>
      </c>
      <c r="G1389" t="s">
        <v>471</v>
      </c>
      <c r="H1389" t="s">
        <v>308</v>
      </c>
      <c r="I1389" t="s">
        <v>309</v>
      </c>
      <c r="J1389" t="s">
        <v>264</v>
      </c>
      <c r="L1389" t="s">
        <v>378</v>
      </c>
      <c r="M1389" t="s">
        <v>379</v>
      </c>
      <c r="N1389" t="s">
        <v>477</v>
      </c>
    </row>
    <row r="1390" spans="1:14" hidden="1" x14ac:dyDescent="0.25">
      <c r="A1390" t="s">
        <v>241</v>
      </c>
      <c r="B1390" s="1">
        <v>44681</v>
      </c>
      <c r="C1390" t="s">
        <v>1152</v>
      </c>
      <c r="D1390" t="s">
        <v>1153</v>
      </c>
      <c r="E1390" s="4">
        <v>546.63</v>
      </c>
      <c r="F1390" t="s">
        <v>567</v>
      </c>
      <c r="G1390" t="s">
        <v>471</v>
      </c>
      <c r="H1390" t="s">
        <v>311</v>
      </c>
      <c r="I1390" t="s">
        <v>312</v>
      </c>
      <c r="J1390" t="s">
        <v>264</v>
      </c>
      <c r="L1390" t="s">
        <v>378</v>
      </c>
      <c r="M1390" t="s">
        <v>379</v>
      </c>
      <c r="N1390" t="s">
        <v>487</v>
      </c>
    </row>
    <row r="1391" spans="1:14" hidden="1" x14ac:dyDescent="0.25">
      <c r="A1391" t="s">
        <v>241</v>
      </c>
      <c r="B1391" s="1">
        <v>44681</v>
      </c>
      <c r="C1391" t="s">
        <v>820</v>
      </c>
      <c r="D1391" t="s">
        <v>821</v>
      </c>
      <c r="E1391" s="4">
        <v>59.669999999999092</v>
      </c>
      <c r="F1391" t="s">
        <v>567</v>
      </c>
      <c r="G1391" t="s">
        <v>471</v>
      </c>
      <c r="H1391" t="s">
        <v>311</v>
      </c>
      <c r="I1391" t="s">
        <v>312</v>
      </c>
      <c r="J1391" t="s">
        <v>264</v>
      </c>
      <c r="L1391" t="s">
        <v>378</v>
      </c>
      <c r="M1391" t="s">
        <v>379</v>
      </c>
      <c r="N1391" t="s">
        <v>487</v>
      </c>
    </row>
    <row r="1392" spans="1:14" hidden="1" x14ac:dyDescent="0.25">
      <c r="A1392" t="s">
        <v>241</v>
      </c>
      <c r="B1392" s="1">
        <v>44681</v>
      </c>
      <c r="C1392" t="s">
        <v>822</v>
      </c>
      <c r="D1392" t="s">
        <v>823</v>
      </c>
      <c r="E1392" s="4">
        <v>1263.28</v>
      </c>
      <c r="F1392" t="s">
        <v>567</v>
      </c>
      <c r="G1392" t="s">
        <v>471</v>
      </c>
      <c r="H1392" t="s">
        <v>308</v>
      </c>
      <c r="I1392" t="s">
        <v>309</v>
      </c>
      <c r="J1392" t="s">
        <v>264</v>
      </c>
      <c r="L1392" t="s">
        <v>378</v>
      </c>
      <c r="M1392" t="s">
        <v>379</v>
      </c>
      <c r="N1392" t="s">
        <v>477</v>
      </c>
    </row>
    <row r="1393" spans="1:14" hidden="1" x14ac:dyDescent="0.25">
      <c r="A1393" t="s">
        <v>241</v>
      </c>
      <c r="B1393" s="1">
        <v>44681</v>
      </c>
      <c r="C1393" t="s">
        <v>828</v>
      </c>
      <c r="D1393" t="s">
        <v>829</v>
      </c>
      <c r="E1393" s="4">
        <v>371.11</v>
      </c>
      <c r="F1393" t="s">
        <v>567</v>
      </c>
      <c r="G1393" t="s">
        <v>471</v>
      </c>
      <c r="H1393" t="s">
        <v>308</v>
      </c>
      <c r="I1393" t="s">
        <v>309</v>
      </c>
      <c r="J1393" t="s">
        <v>264</v>
      </c>
      <c r="L1393" t="s">
        <v>378</v>
      </c>
      <c r="M1393" t="s">
        <v>379</v>
      </c>
      <c r="N1393" t="s">
        <v>487</v>
      </c>
    </row>
    <row r="1394" spans="1:14" hidden="1" x14ac:dyDescent="0.25">
      <c r="A1394" t="s">
        <v>241</v>
      </c>
      <c r="B1394" s="1">
        <v>44681</v>
      </c>
      <c r="C1394" t="s">
        <v>1247</v>
      </c>
      <c r="D1394" t="s">
        <v>1248</v>
      </c>
      <c r="E1394" s="4">
        <v>4800</v>
      </c>
      <c r="F1394" t="s">
        <v>567</v>
      </c>
      <c r="G1394" t="s">
        <v>471</v>
      </c>
      <c r="H1394" t="s">
        <v>308</v>
      </c>
      <c r="I1394" t="s">
        <v>309</v>
      </c>
      <c r="J1394" t="s">
        <v>264</v>
      </c>
      <c r="L1394" t="s">
        <v>378</v>
      </c>
      <c r="M1394" t="s">
        <v>379</v>
      </c>
      <c r="N1394" t="s">
        <v>480</v>
      </c>
    </row>
    <row r="1395" spans="1:14" hidden="1" x14ac:dyDescent="0.25">
      <c r="A1395" t="s">
        <v>241</v>
      </c>
      <c r="B1395" s="1">
        <v>44681</v>
      </c>
      <c r="C1395" t="s">
        <v>1249</v>
      </c>
      <c r="D1395" t="s">
        <v>1250</v>
      </c>
      <c r="E1395" s="4">
        <v>1540</v>
      </c>
      <c r="F1395" t="s">
        <v>567</v>
      </c>
      <c r="G1395" t="s">
        <v>471</v>
      </c>
      <c r="H1395" t="s">
        <v>308</v>
      </c>
      <c r="I1395" t="s">
        <v>309</v>
      </c>
      <c r="J1395" t="s">
        <v>264</v>
      </c>
      <c r="K1395" t="s">
        <v>1251</v>
      </c>
      <c r="L1395" t="s">
        <v>378</v>
      </c>
      <c r="M1395" t="s">
        <v>379</v>
      </c>
      <c r="N1395" t="s">
        <v>488</v>
      </c>
    </row>
    <row r="1396" spans="1:14" hidden="1" x14ac:dyDescent="0.25">
      <c r="A1396" t="s">
        <v>241</v>
      </c>
      <c r="B1396" s="1">
        <v>44681</v>
      </c>
      <c r="C1396" t="s">
        <v>1252</v>
      </c>
      <c r="D1396" t="s">
        <v>1253</v>
      </c>
      <c r="E1396" s="4">
        <v>1080.5900000000001</v>
      </c>
      <c r="F1396" t="s">
        <v>567</v>
      </c>
      <c r="G1396" t="s">
        <v>471</v>
      </c>
      <c r="H1396" t="s">
        <v>308</v>
      </c>
      <c r="I1396" t="s">
        <v>309</v>
      </c>
      <c r="J1396" t="s">
        <v>264</v>
      </c>
      <c r="L1396" t="s">
        <v>378</v>
      </c>
      <c r="M1396" t="s">
        <v>379</v>
      </c>
      <c r="N1396" t="s">
        <v>487</v>
      </c>
    </row>
    <row r="1397" spans="1:14" hidden="1" x14ac:dyDescent="0.25">
      <c r="A1397" t="s">
        <v>241</v>
      </c>
      <c r="B1397" s="1">
        <v>44681</v>
      </c>
      <c r="C1397" t="s">
        <v>1242</v>
      </c>
      <c r="D1397" t="s">
        <v>1243</v>
      </c>
      <c r="E1397" s="4">
        <v>1618.67</v>
      </c>
      <c r="F1397" t="s">
        <v>567</v>
      </c>
      <c r="G1397" t="s">
        <v>471</v>
      </c>
      <c r="H1397" t="s">
        <v>308</v>
      </c>
      <c r="I1397" t="s">
        <v>309</v>
      </c>
      <c r="J1397" t="s">
        <v>264</v>
      </c>
      <c r="K1397" t="s">
        <v>1244</v>
      </c>
      <c r="L1397" t="s">
        <v>378</v>
      </c>
      <c r="M1397" t="s">
        <v>379</v>
      </c>
      <c r="N1397" t="s">
        <v>480</v>
      </c>
    </row>
    <row r="1398" spans="1:14" hidden="1" x14ac:dyDescent="0.25">
      <c r="A1398" t="s">
        <v>241</v>
      </c>
      <c r="B1398" s="1">
        <v>44681</v>
      </c>
      <c r="C1398" t="s">
        <v>830</v>
      </c>
      <c r="D1398" t="s">
        <v>831</v>
      </c>
      <c r="E1398" s="4">
        <v>430.05</v>
      </c>
      <c r="F1398" t="s">
        <v>567</v>
      </c>
      <c r="G1398" t="s">
        <v>471</v>
      </c>
      <c r="H1398" t="s">
        <v>310</v>
      </c>
      <c r="I1398" t="s">
        <v>263</v>
      </c>
      <c r="J1398" t="s">
        <v>262</v>
      </c>
      <c r="L1398" t="s">
        <v>380</v>
      </c>
      <c r="M1398" t="s">
        <v>381</v>
      </c>
      <c r="N1398" t="s">
        <v>487</v>
      </c>
    </row>
    <row r="1399" spans="1:14" hidden="1" x14ac:dyDescent="0.25">
      <c r="A1399" t="s">
        <v>241</v>
      </c>
      <c r="B1399" s="1">
        <v>44681</v>
      </c>
      <c r="C1399" t="s">
        <v>832</v>
      </c>
      <c r="D1399" t="s">
        <v>833</v>
      </c>
      <c r="E1399" s="4">
        <v>4000</v>
      </c>
      <c r="F1399" t="s">
        <v>567</v>
      </c>
      <c r="G1399" t="s">
        <v>471</v>
      </c>
      <c r="H1399" t="s">
        <v>310</v>
      </c>
      <c r="I1399" t="s">
        <v>263</v>
      </c>
      <c r="J1399" t="s">
        <v>262</v>
      </c>
      <c r="L1399" t="s">
        <v>380</v>
      </c>
      <c r="M1399" t="s">
        <v>381</v>
      </c>
      <c r="N1399" t="s">
        <v>487</v>
      </c>
    </row>
    <row r="1400" spans="1:14" hidden="1" x14ac:dyDescent="0.25">
      <c r="A1400" t="s">
        <v>241</v>
      </c>
      <c r="B1400" s="1">
        <v>44681</v>
      </c>
      <c r="C1400" t="s">
        <v>834</v>
      </c>
      <c r="D1400" t="s">
        <v>835</v>
      </c>
      <c r="E1400" s="4">
        <v>15995</v>
      </c>
      <c r="F1400" t="s">
        <v>567</v>
      </c>
      <c r="G1400" t="s">
        <v>471</v>
      </c>
      <c r="H1400" t="s">
        <v>310</v>
      </c>
      <c r="I1400" t="s">
        <v>263</v>
      </c>
      <c r="J1400" t="s">
        <v>262</v>
      </c>
      <c r="L1400" t="s">
        <v>380</v>
      </c>
      <c r="M1400" t="s">
        <v>381</v>
      </c>
      <c r="N1400" t="s">
        <v>487</v>
      </c>
    </row>
    <row r="1401" spans="1:14" hidden="1" x14ac:dyDescent="0.25">
      <c r="A1401" t="s">
        <v>241</v>
      </c>
      <c r="B1401" s="1">
        <v>44681</v>
      </c>
      <c r="C1401" t="s">
        <v>836</v>
      </c>
      <c r="D1401" t="s">
        <v>837</v>
      </c>
      <c r="E1401" s="4">
        <v>400</v>
      </c>
      <c r="F1401" t="s">
        <v>567</v>
      </c>
      <c r="G1401" t="s">
        <v>471</v>
      </c>
      <c r="H1401" t="s">
        <v>310</v>
      </c>
      <c r="I1401" t="s">
        <v>263</v>
      </c>
      <c r="J1401" t="s">
        <v>262</v>
      </c>
      <c r="L1401" t="s">
        <v>380</v>
      </c>
      <c r="M1401" t="s">
        <v>381</v>
      </c>
      <c r="N1401" t="s">
        <v>487</v>
      </c>
    </row>
    <row r="1402" spans="1:14" hidden="1" x14ac:dyDescent="0.25">
      <c r="A1402" t="s">
        <v>241</v>
      </c>
      <c r="B1402" s="1">
        <v>44681</v>
      </c>
      <c r="C1402" t="s">
        <v>838</v>
      </c>
      <c r="D1402" t="s">
        <v>839</v>
      </c>
      <c r="E1402" s="4">
        <v>3228</v>
      </c>
      <c r="F1402" t="s">
        <v>567</v>
      </c>
      <c r="G1402" t="s">
        <v>471</v>
      </c>
      <c r="H1402" t="s">
        <v>310</v>
      </c>
      <c r="I1402" t="s">
        <v>263</v>
      </c>
      <c r="J1402" t="s">
        <v>262</v>
      </c>
      <c r="L1402" t="s">
        <v>380</v>
      </c>
      <c r="M1402" t="s">
        <v>381</v>
      </c>
      <c r="N1402" t="s">
        <v>487</v>
      </c>
    </row>
    <row r="1403" spans="1:14" hidden="1" x14ac:dyDescent="0.25">
      <c r="A1403" t="s">
        <v>241</v>
      </c>
      <c r="B1403" s="1">
        <v>44681</v>
      </c>
      <c r="C1403" t="s">
        <v>840</v>
      </c>
      <c r="D1403" t="s">
        <v>841</v>
      </c>
      <c r="E1403" s="4">
        <v>7556.9400000000005</v>
      </c>
      <c r="F1403" t="s">
        <v>567</v>
      </c>
      <c r="G1403" t="s">
        <v>471</v>
      </c>
      <c r="H1403" t="s">
        <v>310</v>
      </c>
      <c r="I1403" t="s">
        <v>263</v>
      </c>
      <c r="J1403" t="s">
        <v>262</v>
      </c>
      <c r="L1403" t="s">
        <v>380</v>
      </c>
      <c r="M1403" t="s">
        <v>381</v>
      </c>
      <c r="N1403" t="s">
        <v>487</v>
      </c>
    </row>
    <row r="1404" spans="1:14" hidden="1" x14ac:dyDescent="0.25">
      <c r="A1404" t="s">
        <v>241</v>
      </c>
      <c r="B1404" s="1">
        <v>44681</v>
      </c>
      <c r="C1404" t="s">
        <v>842</v>
      </c>
      <c r="D1404" t="s">
        <v>843</v>
      </c>
      <c r="E1404" s="4">
        <v>400</v>
      </c>
      <c r="F1404" t="s">
        <v>567</v>
      </c>
      <c r="G1404" t="s">
        <v>471</v>
      </c>
      <c r="H1404" t="s">
        <v>310</v>
      </c>
      <c r="I1404" t="s">
        <v>263</v>
      </c>
      <c r="J1404" t="s">
        <v>262</v>
      </c>
      <c r="L1404" t="s">
        <v>380</v>
      </c>
      <c r="M1404" t="s">
        <v>381</v>
      </c>
      <c r="N1404" t="s">
        <v>487</v>
      </c>
    </row>
    <row r="1405" spans="1:14" hidden="1" x14ac:dyDescent="0.25">
      <c r="A1405" t="s">
        <v>241</v>
      </c>
      <c r="B1405" s="1">
        <v>44681</v>
      </c>
      <c r="C1405" t="s">
        <v>844</v>
      </c>
      <c r="D1405" t="s">
        <v>845</v>
      </c>
      <c r="E1405" s="4">
        <v>11108.52</v>
      </c>
      <c r="F1405" t="s">
        <v>567</v>
      </c>
      <c r="G1405" t="s">
        <v>471</v>
      </c>
      <c r="H1405" t="s">
        <v>310</v>
      </c>
      <c r="I1405" t="s">
        <v>263</v>
      </c>
      <c r="J1405" t="s">
        <v>262</v>
      </c>
      <c r="L1405" t="s">
        <v>380</v>
      </c>
      <c r="M1405" t="s">
        <v>381</v>
      </c>
      <c r="N1405" t="s">
        <v>487</v>
      </c>
    </row>
    <row r="1406" spans="1:14" hidden="1" x14ac:dyDescent="0.25">
      <c r="A1406" t="s">
        <v>241</v>
      </c>
      <c r="B1406" s="1">
        <v>44681</v>
      </c>
      <c r="C1406" t="s">
        <v>849</v>
      </c>
      <c r="D1406" t="s">
        <v>850</v>
      </c>
      <c r="E1406" s="4">
        <v>6180</v>
      </c>
      <c r="F1406" t="s">
        <v>567</v>
      </c>
      <c r="G1406" t="s">
        <v>471</v>
      </c>
      <c r="H1406" t="s">
        <v>310</v>
      </c>
      <c r="I1406" t="s">
        <v>263</v>
      </c>
      <c r="J1406" t="s">
        <v>262</v>
      </c>
      <c r="L1406" t="s">
        <v>380</v>
      </c>
      <c r="M1406" t="s">
        <v>381</v>
      </c>
      <c r="N1406" t="s">
        <v>487</v>
      </c>
    </row>
    <row r="1407" spans="1:14" hidden="1" x14ac:dyDescent="0.25">
      <c r="A1407" t="s">
        <v>241</v>
      </c>
      <c r="B1407" s="1">
        <v>44681</v>
      </c>
      <c r="C1407" t="s">
        <v>853</v>
      </c>
      <c r="D1407" t="s">
        <v>854</v>
      </c>
      <c r="E1407" s="4">
        <v>1500</v>
      </c>
      <c r="F1407" t="s">
        <v>567</v>
      </c>
      <c r="G1407" t="s">
        <v>471</v>
      </c>
      <c r="H1407" t="s">
        <v>310</v>
      </c>
      <c r="I1407" t="s">
        <v>263</v>
      </c>
      <c r="J1407" t="s">
        <v>262</v>
      </c>
      <c r="L1407" t="s">
        <v>380</v>
      </c>
      <c r="M1407" t="s">
        <v>381</v>
      </c>
      <c r="N1407" t="s">
        <v>487</v>
      </c>
    </row>
    <row r="1408" spans="1:14" hidden="1" x14ac:dyDescent="0.25">
      <c r="A1408" t="s">
        <v>241</v>
      </c>
      <c r="B1408" s="1">
        <v>44681</v>
      </c>
      <c r="C1408" t="s">
        <v>857</v>
      </c>
      <c r="D1408" t="s">
        <v>858</v>
      </c>
      <c r="E1408" s="4">
        <v>14169.3</v>
      </c>
      <c r="F1408" t="s">
        <v>567</v>
      </c>
      <c r="G1408" t="s">
        <v>471</v>
      </c>
      <c r="H1408" t="s">
        <v>310</v>
      </c>
      <c r="I1408" t="s">
        <v>263</v>
      </c>
      <c r="J1408" t="s">
        <v>262</v>
      </c>
      <c r="L1408" t="s">
        <v>380</v>
      </c>
      <c r="M1408" t="s">
        <v>381</v>
      </c>
      <c r="N1408" t="s">
        <v>487</v>
      </c>
    </row>
    <row r="1409" spans="1:14" hidden="1" x14ac:dyDescent="0.25">
      <c r="A1409" t="s">
        <v>241</v>
      </c>
      <c r="B1409" s="1">
        <v>44681</v>
      </c>
      <c r="C1409" t="s">
        <v>1254</v>
      </c>
      <c r="D1409" t="s">
        <v>1255</v>
      </c>
      <c r="E1409" s="4">
        <v>4646</v>
      </c>
      <c r="F1409" t="s">
        <v>567</v>
      </c>
      <c r="G1409" t="s">
        <v>471</v>
      </c>
      <c r="H1409" t="s">
        <v>310</v>
      </c>
      <c r="I1409" t="s">
        <v>263</v>
      </c>
      <c r="J1409" t="s">
        <v>262</v>
      </c>
      <c r="L1409" t="s">
        <v>380</v>
      </c>
      <c r="M1409" t="s">
        <v>381</v>
      </c>
      <c r="N1409" t="s">
        <v>487</v>
      </c>
    </row>
    <row r="1410" spans="1:14" hidden="1" x14ac:dyDescent="0.25">
      <c r="A1410" t="s">
        <v>241</v>
      </c>
      <c r="B1410" s="1">
        <v>44681</v>
      </c>
      <c r="C1410" t="s">
        <v>861</v>
      </c>
      <c r="D1410" t="s">
        <v>862</v>
      </c>
      <c r="E1410" s="4">
        <v>30000</v>
      </c>
      <c r="F1410" t="s">
        <v>567</v>
      </c>
      <c r="G1410" t="s">
        <v>471</v>
      </c>
      <c r="H1410" t="s">
        <v>311</v>
      </c>
      <c r="I1410" t="s">
        <v>312</v>
      </c>
      <c r="J1410" t="s">
        <v>264</v>
      </c>
      <c r="L1410" t="s">
        <v>380</v>
      </c>
      <c r="M1410" t="s">
        <v>381</v>
      </c>
      <c r="N1410" t="s">
        <v>487</v>
      </c>
    </row>
    <row r="1411" spans="1:14" hidden="1" x14ac:dyDescent="0.25">
      <c r="A1411" t="s">
        <v>241</v>
      </c>
      <c r="B1411" s="1">
        <v>44681</v>
      </c>
      <c r="C1411" t="s">
        <v>867</v>
      </c>
      <c r="D1411" t="s">
        <v>868</v>
      </c>
      <c r="E1411" s="4">
        <v>9320.15</v>
      </c>
      <c r="F1411" t="s">
        <v>567</v>
      </c>
      <c r="G1411" t="s">
        <v>471</v>
      </c>
      <c r="H1411" t="s">
        <v>311</v>
      </c>
      <c r="I1411" t="s">
        <v>312</v>
      </c>
      <c r="J1411" t="s">
        <v>264</v>
      </c>
      <c r="L1411" t="s">
        <v>380</v>
      </c>
      <c r="M1411" t="s">
        <v>381</v>
      </c>
      <c r="N1411" t="s">
        <v>487</v>
      </c>
    </row>
    <row r="1412" spans="1:14" hidden="1" x14ac:dyDescent="0.25">
      <c r="A1412" t="s">
        <v>241</v>
      </c>
      <c r="B1412" s="1">
        <v>44681</v>
      </c>
      <c r="C1412" t="s">
        <v>869</v>
      </c>
      <c r="D1412" t="s">
        <v>870</v>
      </c>
      <c r="E1412" s="4">
        <v>2939.25</v>
      </c>
      <c r="F1412" t="s">
        <v>567</v>
      </c>
      <c r="G1412" t="s">
        <v>471</v>
      </c>
      <c r="H1412" t="s">
        <v>311</v>
      </c>
      <c r="I1412" t="s">
        <v>312</v>
      </c>
      <c r="J1412" t="s">
        <v>264</v>
      </c>
      <c r="L1412" t="s">
        <v>380</v>
      </c>
      <c r="M1412" t="s">
        <v>381</v>
      </c>
      <c r="N1412" t="s">
        <v>487</v>
      </c>
    </row>
    <row r="1413" spans="1:14" hidden="1" x14ac:dyDescent="0.25">
      <c r="A1413" t="s">
        <v>241</v>
      </c>
      <c r="B1413" s="1">
        <v>44681</v>
      </c>
      <c r="C1413" t="s">
        <v>952</v>
      </c>
      <c r="D1413" t="s">
        <v>953</v>
      </c>
      <c r="E1413" s="4">
        <v>222855.58</v>
      </c>
      <c r="F1413" t="s">
        <v>567</v>
      </c>
      <c r="G1413" t="s">
        <v>471</v>
      </c>
      <c r="H1413" t="s">
        <v>246</v>
      </c>
      <c r="I1413" t="s">
        <v>247</v>
      </c>
      <c r="J1413" t="s">
        <v>246</v>
      </c>
      <c r="L1413" t="s">
        <v>370</v>
      </c>
      <c r="M1413" t="s">
        <v>371</v>
      </c>
      <c r="N1413" t="s">
        <v>482</v>
      </c>
    </row>
    <row r="1414" spans="1:14" hidden="1" x14ac:dyDescent="0.25">
      <c r="A1414" t="s">
        <v>241</v>
      </c>
      <c r="B1414" s="1">
        <v>44681</v>
      </c>
      <c r="C1414" t="s">
        <v>961</v>
      </c>
      <c r="D1414" t="s">
        <v>962</v>
      </c>
      <c r="E1414" s="4">
        <v>1455.35</v>
      </c>
      <c r="F1414" t="s">
        <v>567</v>
      </c>
      <c r="G1414" t="s">
        <v>471</v>
      </c>
      <c r="H1414" t="s">
        <v>311</v>
      </c>
      <c r="I1414" t="s">
        <v>312</v>
      </c>
      <c r="J1414" t="s">
        <v>264</v>
      </c>
      <c r="L1414" t="s">
        <v>390</v>
      </c>
      <c r="M1414" t="s">
        <v>391</v>
      </c>
      <c r="N1414" t="s">
        <v>487</v>
      </c>
    </row>
    <row r="1415" spans="1:14" hidden="1" x14ac:dyDescent="0.25">
      <c r="A1415" t="s">
        <v>241</v>
      </c>
      <c r="B1415" s="1">
        <v>44681</v>
      </c>
      <c r="C1415" t="s">
        <v>963</v>
      </c>
      <c r="D1415" t="s">
        <v>964</v>
      </c>
      <c r="E1415" s="4">
        <v>400</v>
      </c>
      <c r="F1415" t="s">
        <v>567</v>
      </c>
      <c r="G1415" t="s">
        <v>471</v>
      </c>
      <c r="H1415" t="s">
        <v>311</v>
      </c>
      <c r="I1415" t="s">
        <v>312</v>
      </c>
      <c r="J1415" t="s">
        <v>264</v>
      </c>
      <c r="L1415" t="s">
        <v>390</v>
      </c>
      <c r="M1415" t="s">
        <v>391</v>
      </c>
      <c r="N1415" t="s">
        <v>487</v>
      </c>
    </row>
    <row r="1416" spans="1:14" hidden="1" x14ac:dyDescent="0.25">
      <c r="A1416" t="s">
        <v>241</v>
      </c>
      <c r="B1416" s="1">
        <v>44681</v>
      </c>
      <c r="C1416" t="s">
        <v>967</v>
      </c>
      <c r="D1416" t="s">
        <v>968</v>
      </c>
      <c r="E1416" s="4">
        <v>2</v>
      </c>
      <c r="F1416" t="s">
        <v>567</v>
      </c>
      <c r="G1416" t="s">
        <v>471</v>
      </c>
      <c r="H1416" t="s">
        <v>311</v>
      </c>
      <c r="I1416" t="s">
        <v>312</v>
      </c>
      <c r="J1416" t="s">
        <v>264</v>
      </c>
      <c r="L1416" t="s">
        <v>390</v>
      </c>
      <c r="M1416" t="s">
        <v>391</v>
      </c>
      <c r="N1416" t="s">
        <v>487</v>
      </c>
    </row>
    <row r="1417" spans="1:14" hidden="1" x14ac:dyDescent="0.25">
      <c r="A1417" t="s">
        <v>241</v>
      </c>
      <c r="B1417" s="1">
        <v>44681</v>
      </c>
      <c r="C1417" t="s">
        <v>971</v>
      </c>
      <c r="D1417" t="s">
        <v>972</v>
      </c>
      <c r="E1417" s="4">
        <v>476.85</v>
      </c>
      <c r="F1417" t="s">
        <v>567</v>
      </c>
      <c r="G1417" t="s">
        <v>471</v>
      </c>
      <c r="H1417" t="s">
        <v>311</v>
      </c>
      <c r="I1417" t="s">
        <v>312</v>
      </c>
      <c r="J1417" t="s">
        <v>264</v>
      </c>
      <c r="L1417" t="s">
        <v>390</v>
      </c>
      <c r="M1417" t="s">
        <v>391</v>
      </c>
      <c r="N1417" t="s">
        <v>487</v>
      </c>
    </row>
    <row r="1418" spans="1:14" hidden="1" x14ac:dyDescent="0.25">
      <c r="A1418" t="s">
        <v>241</v>
      </c>
      <c r="B1418" s="1">
        <v>44681</v>
      </c>
      <c r="C1418" t="s">
        <v>1262</v>
      </c>
      <c r="D1418" t="s">
        <v>1263</v>
      </c>
      <c r="E1418" s="4">
        <v>55.97</v>
      </c>
      <c r="F1418" t="s">
        <v>567</v>
      </c>
      <c r="G1418" t="s">
        <v>471</v>
      </c>
      <c r="H1418" t="s">
        <v>311</v>
      </c>
      <c r="I1418" t="s">
        <v>312</v>
      </c>
      <c r="J1418" t="s">
        <v>264</v>
      </c>
      <c r="L1418" t="s">
        <v>390</v>
      </c>
      <c r="M1418" t="s">
        <v>391</v>
      </c>
      <c r="N1418" t="s">
        <v>487</v>
      </c>
    </row>
    <row r="1419" spans="1:14" hidden="1" x14ac:dyDescent="0.25">
      <c r="A1419" t="s">
        <v>241</v>
      </c>
      <c r="B1419" s="1">
        <v>44681</v>
      </c>
      <c r="C1419" t="s">
        <v>981</v>
      </c>
      <c r="D1419" t="s">
        <v>982</v>
      </c>
      <c r="E1419" s="4">
        <v>32.799999999999997</v>
      </c>
      <c r="F1419" t="s">
        <v>567</v>
      </c>
      <c r="G1419" t="s">
        <v>471</v>
      </c>
      <c r="H1419" t="s">
        <v>311</v>
      </c>
      <c r="I1419" t="s">
        <v>312</v>
      </c>
      <c r="J1419" t="s">
        <v>264</v>
      </c>
      <c r="L1419" t="s">
        <v>390</v>
      </c>
      <c r="M1419" t="s">
        <v>391</v>
      </c>
      <c r="N1419" t="s">
        <v>487</v>
      </c>
    </row>
    <row r="1420" spans="1:14" hidden="1" x14ac:dyDescent="0.25">
      <c r="A1420" t="s">
        <v>241</v>
      </c>
      <c r="B1420" s="1">
        <v>44681</v>
      </c>
      <c r="C1420" t="s">
        <v>989</v>
      </c>
      <c r="D1420" t="s">
        <v>990</v>
      </c>
      <c r="E1420" s="4">
        <v>1062.3100000000004</v>
      </c>
      <c r="F1420" t="s">
        <v>567</v>
      </c>
      <c r="G1420" t="s">
        <v>471</v>
      </c>
      <c r="H1420" t="s">
        <v>317</v>
      </c>
      <c r="I1420" t="s">
        <v>318</v>
      </c>
      <c r="J1420" t="s">
        <v>276</v>
      </c>
      <c r="L1420" t="s">
        <v>390</v>
      </c>
      <c r="M1420" t="s">
        <v>391</v>
      </c>
      <c r="N1420" t="s">
        <v>487</v>
      </c>
    </row>
    <row r="1421" spans="1:14" hidden="1" x14ac:dyDescent="0.25">
      <c r="A1421" t="s">
        <v>241</v>
      </c>
      <c r="B1421" s="1">
        <v>44681</v>
      </c>
      <c r="C1421" t="s">
        <v>991</v>
      </c>
      <c r="D1421" t="s">
        <v>992</v>
      </c>
      <c r="E1421" s="4">
        <v>643.08000000000015</v>
      </c>
      <c r="F1421" t="s">
        <v>567</v>
      </c>
      <c r="G1421" t="s">
        <v>471</v>
      </c>
      <c r="H1421" t="s">
        <v>311</v>
      </c>
      <c r="I1421" t="s">
        <v>312</v>
      </c>
      <c r="J1421" t="s">
        <v>264</v>
      </c>
      <c r="L1421" t="s">
        <v>390</v>
      </c>
      <c r="M1421" t="s">
        <v>391</v>
      </c>
      <c r="N1421" t="s">
        <v>487</v>
      </c>
    </row>
    <row r="1422" spans="1:14" hidden="1" x14ac:dyDescent="0.25">
      <c r="A1422" t="s">
        <v>241</v>
      </c>
      <c r="B1422" s="1">
        <v>44681</v>
      </c>
      <c r="C1422" t="s">
        <v>993</v>
      </c>
      <c r="D1422" t="s">
        <v>994</v>
      </c>
      <c r="E1422" s="4">
        <v>2518.4499999999998</v>
      </c>
      <c r="F1422" t="s">
        <v>567</v>
      </c>
      <c r="G1422" t="s">
        <v>471</v>
      </c>
      <c r="H1422" t="s">
        <v>311</v>
      </c>
      <c r="I1422" t="s">
        <v>312</v>
      </c>
      <c r="J1422" t="s">
        <v>264</v>
      </c>
      <c r="L1422" t="s">
        <v>390</v>
      </c>
      <c r="M1422" t="s">
        <v>391</v>
      </c>
      <c r="N1422" t="s">
        <v>487</v>
      </c>
    </row>
    <row r="1423" spans="1:14" hidden="1" x14ac:dyDescent="0.25">
      <c r="A1423" t="s">
        <v>241</v>
      </c>
      <c r="B1423" s="1">
        <v>44681</v>
      </c>
      <c r="C1423" t="s">
        <v>1001</v>
      </c>
      <c r="D1423" t="s">
        <v>1002</v>
      </c>
      <c r="E1423" s="4">
        <v>19.87999999999397</v>
      </c>
      <c r="F1423" t="s">
        <v>567</v>
      </c>
      <c r="G1423" t="s">
        <v>471</v>
      </c>
      <c r="H1423" t="s">
        <v>311</v>
      </c>
      <c r="I1423" t="s">
        <v>312</v>
      </c>
      <c r="J1423" t="s">
        <v>264</v>
      </c>
      <c r="L1423" t="s">
        <v>390</v>
      </c>
      <c r="M1423" t="s">
        <v>391</v>
      </c>
      <c r="N1423" t="s">
        <v>487</v>
      </c>
    </row>
    <row r="1424" spans="1:14" hidden="1" x14ac:dyDescent="0.25">
      <c r="A1424" t="s">
        <v>241</v>
      </c>
      <c r="B1424" s="1">
        <v>44681</v>
      </c>
      <c r="C1424" t="s">
        <v>1005</v>
      </c>
      <c r="D1424" t="s">
        <v>1006</v>
      </c>
      <c r="E1424" s="4">
        <v>3.7299999999977098</v>
      </c>
      <c r="F1424" t="s">
        <v>567</v>
      </c>
      <c r="G1424" t="s">
        <v>471</v>
      </c>
      <c r="H1424" t="s">
        <v>311</v>
      </c>
      <c r="I1424" t="s">
        <v>312</v>
      </c>
      <c r="J1424" t="s">
        <v>264</v>
      </c>
      <c r="L1424" t="s">
        <v>390</v>
      </c>
      <c r="M1424" t="s">
        <v>391</v>
      </c>
      <c r="N1424" t="s">
        <v>487</v>
      </c>
    </row>
    <row r="1425" spans="1:14" hidden="1" x14ac:dyDescent="0.25">
      <c r="A1425" t="s">
        <v>241</v>
      </c>
      <c r="B1425" s="1">
        <v>44681</v>
      </c>
      <c r="C1425" t="s">
        <v>1007</v>
      </c>
      <c r="D1425" t="s">
        <v>1008</v>
      </c>
      <c r="E1425" s="4">
        <v>1038.69</v>
      </c>
      <c r="F1425" t="s">
        <v>567</v>
      </c>
      <c r="G1425" t="s">
        <v>471</v>
      </c>
      <c r="H1425" t="s">
        <v>317</v>
      </c>
      <c r="I1425" t="s">
        <v>318</v>
      </c>
      <c r="J1425" t="s">
        <v>276</v>
      </c>
      <c r="L1425" t="s">
        <v>390</v>
      </c>
      <c r="M1425" t="s">
        <v>391</v>
      </c>
      <c r="N1425" t="s">
        <v>487</v>
      </c>
    </row>
    <row r="1426" spans="1:14" hidden="1" x14ac:dyDescent="0.25">
      <c r="A1426" t="s">
        <v>241</v>
      </c>
      <c r="B1426" s="1">
        <v>44681</v>
      </c>
      <c r="C1426" t="s">
        <v>1162</v>
      </c>
      <c r="D1426" t="s">
        <v>1163</v>
      </c>
      <c r="E1426" s="4">
        <v>61.6200000000008</v>
      </c>
      <c r="F1426" t="s">
        <v>567</v>
      </c>
      <c r="G1426" t="s">
        <v>471</v>
      </c>
      <c r="H1426" t="s">
        <v>311</v>
      </c>
      <c r="I1426" t="s">
        <v>312</v>
      </c>
      <c r="J1426" t="s">
        <v>264</v>
      </c>
      <c r="L1426" t="s">
        <v>390</v>
      </c>
      <c r="M1426" t="s">
        <v>391</v>
      </c>
      <c r="N1426" t="s">
        <v>477</v>
      </c>
    </row>
    <row r="1427" spans="1:14" hidden="1" x14ac:dyDescent="0.25">
      <c r="A1427" t="s">
        <v>241</v>
      </c>
      <c r="B1427" s="1">
        <v>44681</v>
      </c>
      <c r="C1427" t="s">
        <v>1264</v>
      </c>
      <c r="D1427" t="s">
        <v>1265</v>
      </c>
      <c r="E1427" s="4">
        <v>2880</v>
      </c>
      <c r="F1427" t="s">
        <v>567</v>
      </c>
      <c r="G1427" t="s">
        <v>471</v>
      </c>
      <c r="H1427" t="s">
        <v>317</v>
      </c>
      <c r="I1427" t="s">
        <v>318</v>
      </c>
      <c r="J1427" t="s">
        <v>276</v>
      </c>
      <c r="L1427" t="s">
        <v>390</v>
      </c>
      <c r="M1427" t="s">
        <v>391</v>
      </c>
      <c r="N1427" t="s">
        <v>489</v>
      </c>
    </row>
    <row r="1428" spans="1:14" hidden="1" x14ac:dyDescent="0.25">
      <c r="A1428" t="s">
        <v>241</v>
      </c>
      <c r="B1428" s="1">
        <v>44681</v>
      </c>
      <c r="C1428" t="s">
        <v>1266</v>
      </c>
      <c r="D1428" t="s">
        <v>1267</v>
      </c>
      <c r="E1428" s="4">
        <v>254.4</v>
      </c>
      <c r="F1428" t="s">
        <v>567</v>
      </c>
      <c r="G1428" t="s">
        <v>471</v>
      </c>
      <c r="H1428" t="s">
        <v>311</v>
      </c>
      <c r="I1428" t="s">
        <v>312</v>
      </c>
      <c r="J1428" t="s">
        <v>264</v>
      </c>
      <c r="L1428" t="s">
        <v>390</v>
      </c>
      <c r="M1428" t="s">
        <v>391</v>
      </c>
      <c r="N1428" t="s">
        <v>487</v>
      </c>
    </row>
    <row r="1429" spans="1:14" hidden="1" x14ac:dyDescent="0.25">
      <c r="A1429" t="s">
        <v>241</v>
      </c>
      <c r="B1429" s="1">
        <v>44681</v>
      </c>
      <c r="C1429" t="s">
        <v>1017</v>
      </c>
      <c r="D1429" t="s">
        <v>1018</v>
      </c>
      <c r="E1429" s="4">
        <v>7568.5700000000006</v>
      </c>
      <c r="F1429" t="s">
        <v>567</v>
      </c>
      <c r="G1429" t="s">
        <v>471</v>
      </c>
      <c r="H1429" t="s">
        <v>316</v>
      </c>
      <c r="I1429" t="s">
        <v>275</v>
      </c>
      <c r="J1429" t="s">
        <v>274</v>
      </c>
      <c r="L1429" t="s">
        <v>400</v>
      </c>
      <c r="M1429" t="s">
        <v>401</v>
      </c>
      <c r="N1429" t="s">
        <v>489</v>
      </c>
    </row>
    <row r="1430" spans="1:14" hidden="1" x14ac:dyDescent="0.25">
      <c r="A1430" t="s">
        <v>241</v>
      </c>
      <c r="B1430" s="1">
        <v>44681</v>
      </c>
      <c r="C1430" t="s">
        <v>1021</v>
      </c>
      <c r="D1430" t="s">
        <v>1022</v>
      </c>
      <c r="E1430" s="4">
        <v>3733.32</v>
      </c>
      <c r="F1430" t="s">
        <v>567</v>
      </c>
      <c r="G1430" t="s">
        <v>471</v>
      </c>
      <c r="H1430" t="s">
        <v>316</v>
      </c>
      <c r="I1430" t="s">
        <v>275</v>
      </c>
      <c r="J1430" t="s">
        <v>274</v>
      </c>
      <c r="L1430" t="s">
        <v>400</v>
      </c>
      <c r="M1430" t="s">
        <v>401</v>
      </c>
      <c r="N1430" t="s">
        <v>489</v>
      </c>
    </row>
    <row r="1431" spans="1:14" hidden="1" x14ac:dyDescent="0.25">
      <c r="A1431" t="s">
        <v>241</v>
      </c>
      <c r="B1431" s="1">
        <v>44681</v>
      </c>
      <c r="C1431" t="s">
        <v>1025</v>
      </c>
      <c r="D1431" t="s">
        <v>1026</v>
      </c>
      <c r="E1431" s="4">
        <v>629.48</v>
      </c>
      <c r="F1431" t="s">
        <v>567</v>
      </c>
      <c r="G1431" t="s">
        <v>471</v>
      </c>
      <c r="H1431" t="s">
        <v>316</v>
      </c>
      <c r="I1431" t="s">
        <v>275</v>
      </c>
      <c r="J1431" t="s">
        <v>274</v>
      </c>
      <c r="L1431" t="s">
        <v>400</v>
      </c>
      <c r="M1431" t="s">
        <v>401</v>
      </c>
      <c r="N1431" t="s">
        <v>489</v>
      </c>
    </row>
    <row r="1432" spans="1:14" hidden="1" x14ac:dyDescent="0.25">
      <c r="A1432" t="s">
        <v>241</v>
      </c>
      <c r="B1432" s="1">
        <v>44681</v>
      </c>
      <c r="C1432" t="s">
        <v>1227</v>
      </c>
      <c r="D1432" t="s">
        <v>1228</v>
      </c>
      <c r="E1432" s="4">
        <v>6806.85</v>
      </c>
      <c r="F1432" t="s">
        <v>567</v>
      </c>
      <c r="G1432" t="s">
        <v>471</v>
      </c>
      <c r="H1432" t="s">
        <v>316</v>
      </c>
      <c r="I1432" t="s">
        <v>275</v>
      </c>
      <c r="J1432" t="s">
        <v>274</v>
      </c>
      <c r="L1432" t="s">
        <v>400</v>
      </c>
      <c r="M1432" t="s">
        <v>401</v>
      </c>
      <c r="N1432" t="s">
        <v>489</v>
      </c>
    </row>
    <row r="1433" spans="1:14" hidden="1" x14ac:dyDescent="0.25">
      <c r="A1433" t="s">
        <v>241</v>
      </c>
      <c r="B1433" s="1">
        <v>44681</v>
      </c>
      <c r="C1433" t="s">
        <v>1029</v>
      </c>
      <c r="D1433" t="s">
        <v>1030</v>
      </c>
      <c r="E1433" s="4">
        <v>5730.9499999999989</v>
      </c>
      <c r="F1433" t="s">
        <v>567</v>
      </c>
      <c r="G1433" t="s">
        <v>471</v>
      </c>
      <c r="H1433" t="s">
        <v>316</v>
      </c>
      <c r="I1433" t="s">
        <v>275</v>
      </c>
      <c r="J1433" t="s">
        <v>274</v>
      </c>
      <c r="L1433" t="s">
        <v>400</v>
      </c>
      <c r="M1433" t="s">
        <v>401</v>
      </c>
      <c r="N1433" t="s">
        <v>489</v>
      </c>
    </row>
    <row r="1434" spans="1:14" hidden="1" x14ac:dyDescent="0.25">
      <c r="A1434" t="s">
        <v>241</v>
      </c>
      <c r="B1434" s="1">
        <v>44681</v>
      </c>
      <c r="C1434" t="s">
        <v>35</v>
      </c>
      <c r="D1434" t="s">
        <v>1031</v>
      </c>
      <c r="E1434" s="4">
        <v>4144.96</v>
      </c>
      <c r="F1434" t="s">
        <v>567</v>
      </c>
      <c r="G1434" t="s">
        <v>471</v>
      </c>
      <c r="H1434" t="s">
        <v>288</v>
      </c>
      <c r="I1434" t="s">
        <v>26</v>
      </c>
      <c r="J1434" t="s">
        <v>243</v>
      </c>
      <c r="L1434" t="s">
        <v>368</v>
      </c>
      <c r="M1434" t="s">
        <v>369</v>
      </c>
      <c r="N1434" t="s">
        <v>480</v>
      </c>
    </row>
    <row r="1435" spans="1:14" hidden="1" x14ac:dyDescent="0.25">
      <c r="A1435" t="s">
        <v>241</v>
      </c>
      <c r="B1435" s="1">
        <v>44681</v>
      </c>
      <c r="C1435" t="s">
        <v>27</v>
      </c>
      <c r="D1435" t="s">
        <v>1032</v>
      </c>
      <c r="E1435" s="4">
        <v>-1119361.02</v>
      </c>
      <c r="F1435" t="s">
        <v>567</v>
      </c>
      <c r="G1435" t="s">
        <v>471</v>
      </c>
      <c r="H1435" t="s">
        <v>288</v>
      </c>
      <c r="I1435" t="s">
        <v>26</v>
      </c>
      <c r="J1435" t="s">
        <v>243</v>
      </c>
      <c r="L1435" t="s">
        <v>368</v>
      </c>
      <c r="M1435" t="s">
        <v>369</v>
      </c>
      <c r="N1435" t="s">
        <v>485</v>
      </c>
    </row>
    <row r="1436" spans="1:14" hidden="1" x14ac:dyDescent="0.25">
      <c r="A1436" t="s">
        <v>241</v>
      </c>
      <c r="B1436" s="1">
        <v>44681</v>
      </c>
      <c r="C1436" t="s">
        <v>1035</v>
      </c>
      <c r="D1436" t="s">
        <v>1036</v>
      </c>
      <c r="E1436" s="4">
        <v>-135532.21</v>
      </c>
      <c r="F1436" t="s">
        <v>567</v>
      </c>
      <c r="G1436" t="s">
        <v>471</v>
      </c>
      <c r="H1436" t="s">
        <v>288</v>
      </c>
      <c r="I1436" t="s">
        <v>26</v>
      </c>
      <c r="J1436" t="s">
        <v>243</v>
      </c>
      <c r="L1436" t="s">
        <v>368</v>
      </c>
      <c r="M1436" t="s">
        <v>369</v>
      </c>
      <c r="N1436" t="s">
        <v>485</v>
      </c>
    </row>
    <row r="1437" spans="1:14" hidden="1" x14ac:dyDescent="0.25">
      <c r="A1437" t="s">
        <v>241</v>
      </c>
      <c r="B1437" s="1">
        <v>44681</v>
      </c>
      <c r="C1437" t="s">
        <v>28</v>
      </c>
      <c r="D1437" t="s">
        <v>1039</v>
      </c>
      <c r="E1437" s="4">
        <v>-1315.9099999999999</v>
      </c>
      <c r="F1437" t="s">
        <v>567</v>
      </c>
      <c r="G1437" t="s">
        <v>471</v>
      </c>
      <c r="H1437" t="s">
        <v>288</v>
      </c>
      <c r="I1437" t="s">
        <v>26</v>
      </c>
      <c r="J1437" t="s">
        <v>243</v>
      </c>
      <c r="L1437" t="s">
        <v>368</v>
      </c>
      <c r="M1437" t="s">
        <v>369</v>
      </c>
      <c r="N1437" t="s">
        <v>480</v>
      </c>
    </row>
    <row r="1438" spans="1:14" hidden="1" x14ac:dyDescent="0.25">
      <c r="A1438" t="s">
        <v>241</v>
      </c>
      <c r="B1438" s="1">
        <v>44681</v>
      </c>
      <c r="C1438" t="s">
        <v>29</v>
      </c>
      <c r="D1438" t="s">
        <v>1040</v>
      </c>
      <c r="E1438" s="4">
        <v>-2320.7799999999957</v>
      </c>
      <c r="F1438" t="s">
        <v>567</v>
      </c>
      <c r="G1438" t="s">
        <v>471</v>
      </c>
      <c r="H1438" t="s">
        <v>288</v>
      </c>
      <c r="I1438" t="s">
        <v>26</v>
      </c>
      <c r="J1438" t="s">
        <v>243</v>
      </c>
      <c r="L1438" t="s">
        <v>368</v>
      </c>
      <c r="M1438" t="s">
        <v>369</v>
      </c>
      <c r="N1438" t="s">
        <v>480</v>
      </c>
    </row>
    <row r="1439" spans="1:14" hidden="1" x14ac:dyDescent="0.25">
      <c r="A1439" t="s">
        <v>241</v>
      </c>
      <c r="B1439" s="1">
        <v>44681</v>
      </c>
      <c r="C1439" t="s">
        <v>1041</v>
      </c>
      <c r="D1439" t="s">
        <v>1042</v>
      </c>
      <c r="E1439" s="4">
        <v>-88533.909999999989</v>
      </c>
      <c r="F1439" t="s">
        <v>567</v>
      </c>
      <c r="G1439" t="s">
        <v>471</v>
      </c>
      <c r="H1439" t="s">
        <v>288</v>
      </c>
      <c r="I1439" t="s">
        <v>26</v>
      </c>
      <c r="J1439" t="s">
        <v>243</v>
      </c>
      <c r="L1439" t="s">
        <v>368</v>
      </c>
      <c r="M1439" t="s">
        <v>369</v>
      </c>
      <c r="N1439" t="s">
        <v>489</v>
      </c>
    </row>
    <row r="1440" spans="1:14" hidden="1" x14ac:dyDescent="0.25">
      <c r="A1440" t="s">
        <v>241</v>
      </c>
      <c r="B1440" s="1">
        <v>44681</v>
      </c>
      <c r="C1440" t="s">
        <v>30</v>
      </c>
      <c r="D1440" t="s">
        <v>1229</v>
      </c>
      <c r="E1440" s="4">
        <v>-267834.23999999999</v>
      </c>
      <c r="F1440" t="s">
        <v>567</v>
      </c>
      <c r="G1440" t="s">
        <v>471</v>
      </c>
      <c r="H1440" t="s">
        <v>288</v>
      </c>
      <c r="I1440" t="s">
        <v>26</v>
      </c>
      <c r="J1440" t="s">
        <v>243</v>
      </c>
      <c r="L1440" t="s">
        <v>368</v>
      </c>
      <c r="M1440" t="s">
        <v>369</v>
      </c>
      <c r="N1440" t="s">
        <v>485</v>
      </c>
    </row>
    <row r="1441" spans="1:14" hidden="1" x14ac:dyDescent="0.25">
      <c r="A1441" t="s">
        <v>241</v>
      </c>
      <c r="B1441" s="1">
        <v>44681</v>
      </c>
      <c r="C1441" t="s">
        <v>32</v>
      </c>
      <c r="D1441" t="s">
        <v>1268</v>
      </c>
      <c r="E1441" s="4">
        <v>-10000</v>
      </c>
      <c r="F1441" t="s">
        <v>567</v>
      </c>
      <c r="G1441" t="s">
        <v>471</v>
      </c>
      <c r="H1441" t="s">
        <v>288</v>
      </c>
      <c r="I1441" t="s">
        <v>26</v>
      </c>
      <c r="J1441" t="s">
        <v>243</v>
      </c>
      <c r="L1441" t="s">
        <v>368</v>
      </c>
      <c r="M1441" t="s">
        <v>369</v>
      </c>
      <c r="N1441" t="s">
        <v>480</v>
      </c>
    </row>
    <row r="1442" spans="1:14" hidden="1" x14ac:dyDescent="0.25">
      <c r="A1442" t="s">
        <v>241</v>
      </c>
      <c r="B1442" s="1">
        <v>44681</v>
      </c>
      <c r="C1442" t="s">
        <v>33</v>
      </c>
      <c r="D1442" t="s">
        <v>1043</v>
      </c>
      <c r="E1442" s="4">
        <v>-326.89999999999964</v>
      </c>
      <c r="F1442" t="s">
        <v>567</v>
      </c>
      <c r="G1442" t="s">
        <v>471</v>
      </c>
      <c r="H1442" t="s">
        <v>288</v>
      </c>
      <c r="I1442" t="s">
        <v>26</v>
      </c>
      <c r="J1442" t="s">
        <v>243</v>
      </c>
      <c r="L1442" t="s">
        <v>368</v>
      </c>
      <c r="M1442" t="s">
        <v>369</v>
      </c>
      <c r="N1442" t="s">
        <v>480</v>
      </c>
    </row>
    <row r="1443" spans="1:14" hidden="1" x14ac:dyDescent="0.25">
      <c r="A1443" t="s">
        <v>241</v>
      </c>
      <c r="B1443" s="1">
        <v>44681</v>
      </c>
      <c r="C1443" t="s">
        <v>34</v>
      </c>
      <c r="D1443" t="s">
        <v>1044</v>
      </c>
      <c r="E1443" s="4">
        <v>-45619.020000000004</v>
      </c>
      <c r="F1443" t="s">
        <v>567</v>
      </c>
      <c r="G1443" t="s">
        <v>471</v>
      </c>
      <c r="H1443" t="s">
        <v>317</v>
      </c>
      <c r="I1443" t="s">
        <v>318</v>
      </c>
      <c r="J1443" t="s">
        <v>276</v>
      </c>
      <c r="L1443" t="s">
        <v>390</v>
      </c>
      <c r="M1443" t="s">
        <v>391</v>
      </c>
      <c r="N1443" t="s">
        <v>487</v>
      </c>
    </row>
    <row r="1444" spans="1:14" hidden="1" x14ac:dyDescent="0.25">
      <c r="A1444" t="s">
        <v>241</v>
      </c>
      <c r="B1444" s="1">
        <v>44681</v>
      </c>
      <c r="C1444" t="s">
        <v>1047</v>
      </c>
      <c r="D1444" t="s">
        <v>1048</v>
      </c>
      <c r="E1444" s="4">
        <v>-255483.9</v>
      </c>
      <c r="F1444" t="s">
        <v>567</v>
      </c>
      <c r="G1444" t="s">
        <v>471</v>
      </c>
      <c r="H1444" t="s">
        <v>248</v>
      </c>
      <c r="I1444" t="s">
        <v>249</v>
      </c>
      <c r="J1444" t="s">
        <v>248</v>
      </c>
      <c r="L1444" t="s">
        <v>368</v>
      </c>
      <c r="M1444" t="s">
        <v>369</v>
      </c>
      <c r="N1444" t="s">
        <v>489</v>
      </c>
    </row>
    <row r="1445" spans="1:14" hidden="1" x14ac:dyDescent="0.25">
      <c r="A1445" t="s">
        <v>241</v>
      </c>
      <c r="B1445" s="1">
        <v>44681</v>
      </c>
      <c r="C1445" t="s">
        <v>25</v>
      </c>
      <c r="D1445" t="s">
        <v>1049</v>
      </c>
      <c r="E1445" s="4">
        <v>-553315.96000000008</v>
      </c>
      <c r="F1445" t="s">
        <v>567</v>
      </c>
      <c r="G1445" t="s">
        <v>471</v>
      </c>
      <c r="H1445" t="s">
        <v>244</v>
      </c>
      <c r="I1445" t="s">
        <v>245</v>
      </c>
      <c r="J1445" t="s">
        <v>244</v>
      </c>
      <c r="L1445" t="s">
        <v>368</v>
      </c>
      <c r="M1445" t="s">
        <v>369</v>
      </c>
      <c r="N1445" t="s">
        <v>480</v>
      </c>
    </row>
    <row r="1446" spans="1:14" hidden="1" x14ac:dyDescent="0.25">
      <c r="A1446" t="s">
        <v>241</v>
      </c>
      <c r="B1446" s="1">
        <v>44681</v>
      </c>
      <c r="C1446" t="s">
        <v>1062</v>
      </c>
      <c r="D1446" t="s">
        <v>1063</v>
      </c>
      <c r="E1446" s="4">
        <v>-0.03</v>
      </c>
      <c r="F1446" t="s">
        <v>567</v>
      </c>
      <c r="G1446" t="s">
        <v>471</v>
      </c>
      <c r="H1446" t="s">
        <v>248</v>
      </c>
      <c r="I1446" t="s">
        <v>249</v>
      </c>
      <c r="J1446" t="s">
        <v>248</v>
      </c>
      <c r="L1446" t="s">
        <v>372</v>
      </c>
      <c r="M1446" t="s">
        <v>373</v>
      </c>
      <c r="N1446" t="s">
        <v>487</v>
      </c>
    </row>
    <row r="1447" spans="1:14" hidden="1" x14ac:dyDescent="0.25">
      <c r="A1447" t="s">
        <v>241</v>
      </c>
      <c r="B1447" s="1">
        <v>44681</v>
      </c>
      <c r="C1447" t="s">
        <v>1066</v>
      </c>
      <c r="D1447" t="s">
        <v>1067</v>
      </c>
      <c r="E1447" s="4">
        <v>-10.520000000000316</v>
      </c>
      <c r="F1447" t="s">
        <v>567</v>
      </c>
      <c r="G1447" t="s">
        <v>471</v>
      </c>
      <c r="H1447" t="s">
        <v>248</v>
      </c>
      <c r="I1447" t="s">
        <v>249</v>
      </c>
      <c r="J1447" t="s">
        <v>248</v>
      </c>
      <c r="L1447" t="s">
        <v>372</v>
      </c>
      <c r="M1447" t="s">
        <v>373</v>
      </c>
      <c r="N1447" t="s">
        <v>487</v>
      </c>
    </row>
    <row r="1448" spans="1:14" hidden="1" x14ac:dyDescent="0.25">
      <c r="A1448" t="s">
        <v>241</v>
      </c>
      <c r="B1448" s="1">
        <v>44681</v>
      </c>
      <c r="C1448" t="s">
        <v>1068</v>
      </c>
      <c r="D1448" t="s">
        <v>1069</v>
      </c>
      <c r="E1448" s="4">
        <v>-100</v>
      </c>
      <c r="F1448" t="s">
        <v>567</v>
      </c>
      <c r="G1448" t="s">
        <v>471</v>
      </c>
      <c r="H1448" t="s">
        <v>248</v>
      </c>
      <c r="I1448" t="s">
        <v>249</v>
      </c>
      <c r="J1448" t="s">
        <v>248</v>
      </c>
      <c r="L1448" t="s">
        <v>372</v>
      </c>
      <c r="M1448" t="s">
        <v>373</v>
      </c>
      <c r="N1448" t="s">
        <v>487</v>
      </c>
    </row>
    <row r="1449" spans="1:14" hidden="1" x14ac:dyDescent="0.25">
      <c r="A1449" t="s">
        <v>241</v>
      </c>
      <c r="B1449" s="1">
        <v>44681</v>
      </c>
      <c r="C1449" t="s">
        <v>1168</v>
      </c>
      <c r="D1449" t="s">
        <v>1169</v>
      </c>
      <c r="E1449" s="4">
        <v>-2691.4799999999996</v>
      </c>
      <c r="F1449" t="s">
        <v>567</v>
      </c>
      <c r="G1449" t="s">
        <v>471</v>
      </c>
      <c r="H1449" t="s">
        <v>248</v>
      </c>
      <c r="I1449" t="s">
        <v>249</v>
      </c>
      <c r="J1449" t="s">
        <v>248</v>
      </c>
      <c r="L1449" t="s">
        <v>372</v>
      </c>
      <c r="M1449" t="s">
        <v>373</v>
      </c>
      <c r="N1449" t="s">
        <v>487</v>
      </c>
    </row>
    <row r="1450" spans="1:14" hidden="1" x14ac:dyDescent="0.25">
      <c r="A1450" t="s">
        <v>241</v>
      </c>
      <c r="B1450" s="1">
        <v>44681</v>
      </c>
      <c r="C1450" t="s">
        <v>1080</v>
      </c>
      <c r="D1450" t="s">
        <v>1081</v>
      </c>
      <c r="E1450" s="4">
        <v>-272.37</v>
      </c>
      <c r="F1450" t="s">
        <v>567</v>
      </c>
      <c r="G1450" t="s">
        <v>471</v>
      </c>
      <c r="H1450" t="s">
        <v>317</v>
      </c>
      <c r="I1450" t="s">
        <v>318</v>
      </c>
      <c r="J1450" t="s">
        <v>276</v>
      </c>
      <c r="L1450" t="s">
        <v>372</v>
      </c>
      <c r="M1450" t="s">
        <v>373</v>
      </c>
      <c r="N1450" t="s">
        <v>487</v>
      </c>
    </row>
    <row r="1451" spans="1:14" hidden="1" x14ac:dyDescent="0.25">
      <c r="A1451" t="s">
        <v>241</v>
      </c>
      <c r="B1451" s="1">
        <v>44681</v>
      </c>
      <c r="C1451" t="s">
        <v>1082</v>
      </c>
      <c r="D1451" t="s">
        <v>1083</v>
      </c>
      <c r="E1451" s="4">
        <v>-63.55</v>
      </c>
      <c r="F1451" t="s">
        <v>567</v>
      </c>
      <c r="G1451" t="s">
        <v>471</v>
      </c>
      <c r="H1451" t="s">
        <v>248</v>
      </c>
      <c r="I1451" t="s">
        <v>249</v>
      </c>
      <c r="J1451" t="s">
        <v>248</v>
      </c>
      <c r="L1451" t="s">
        <v>372</v>
      </c>
      <c r="M1451" t="s">
        <v>373</v>
      </c>
      <c r="N1451" t="s">
        <v>488</v>
      </c>
    </row>
    <row r="1452" spans="1:14" hidden="1" x14ac:dyDescent="0.25">
      <c r="A1452" t="s">
        <v>241</v>
      </c>
      <c r="B1452" s="1">
        <v>44681</v>
      </c>
      <c r="C1452" t="s">
        <v>1172</v>
      </c>
      <c r="D1452" t="s">
        <v>1173</v>
      </c>
      <c r="E1452" s="4">
        <v>-128505.63</v>
      </c>
      <c r="F1452" t="s">
        <v>567</v>
      </c>
      <c r="G1452" t="s">
        <v>471</v>
      </c>
      <c r="H1452" t="s">
        <v>291</v>
      </c>
      <c r="I1452" t="s">
        <v>292</v>
      </c>
      <c r="J1452" t="s">
        <v>251</v>
      </c>
      <c r="L1452" t="s">
        <v>372</v>
      </c>
      <c r="M1452" t="s">
        <v>373</v>
      </c>
      <c r="N1452" t="s">
        <v>487</v>
      </c>
    </row>
    <row r="1453" spans="1:14" hidden="1" x14ac:dyDescent="0.25">
      <c r="A1453" t="s">
        <v>241</v>
      </c>
      <c r="B1453" s="1">
        <v>44681</v>
      </c>
      <c r="C1453" t="s">
        <v>1101</v>
      </c>
      <c r="D1453" t="s">
        <v>1102</v>
      </c>
      <c r="E1453" s="4">
        <v>-84.36</v>
      </c>
      <c r="F1453" t="s">
        <v>567</v>
      </c>
      <c r="G1453" t="s">
        <v>471</v>
      </c>
      <c r="H1453" t="s">
        <v>316</v>
      </c>
      <c r="I1453" t="s">
        <v>275</v>
      </c>
      <c r="J1453" t="s">
        <v>274</v>
      </c>
      <c r="L1453" t="s">
        <v>398</v>
      </c>
      <c r="M1453" t="s">
        <v>399</v>
      </c>
      <c r="N1453" t="s">
        <v>477</v>
      </c>
    </row>
    <row r="1454" spans="1:14" hidden="1" x14ac:dyDescent="0.25">
      <c r="A1454" t="s">
        <v>241</v>
      </c>
      <c r="B1454" s="1">
        <v>44681</v>
      </c>
      <c r="C1454" t="s">
        <v>570</v>
      </c>
      <c r="D1454" t="s">
        <v>571</v>
      </c>
      <c r="E1454" s="4">
        <v>10000</v>
      </c>
      <c r="F1454" t="s">
        <v>567</v>
      </c>
      <c r="G1454" t="s">
        <v>511</v>
      </c>
      <c r="H1454" t="s">
        <v>514</v>
      </c>
      <c r="I1454" t="s">
        <v>417</v>
      </c>
      <c r="J1454" t="s">
        <v>572</v>
      </c>
      <c r="L1454" t="s">
        <v>514</v>
      </c>
      <c r="M1454" t="s">
        <v>417</v>
      </c>
      <c r="N1454" t="s">
        <v>573</v>
      </c>
    </row>
    <row r="1455" spans="1:14" hidden="1" x14ac:dyDescent="0.25">
      <c r="A1455" t="s">
        <v>241</v>
      </c>
      <c r="B1455" s="1">
        <v>44681</v>
      </c>
      <c r="C1455" t="s">
        <v>576</v>
      </c>
      <c r="D1455" t="s">
        <v>577</v>
      </c>
      <c r="E1455" s="4">
        <v>6343</v>
      </c>
      <c r="F1455" t="s">
        <v>567</v>
      </c>
      <c r="G1455" t="s">
        <v>511</v>
      </c>
      <c r="H1455" t="s">
        <v>514</v>
      </c>
      <c r="I1455" t="s">
        <v>417</v>
      </c>
      <c r="J1455" t="s">
        <v>572</v>
      </c>
      <c r="L1455" t="s">
        <v>514</v>
      </c>
      <c r="M1455" t="s">
        <v>417</v>
      </c>
      <c r="N1455" t="s">
        <v>573</v>
      </c>
    </row>
    <row r="1456" spans="1:14" hidden="1" x14ac:dyDescent="0.25">
      <c r="A1456" t="s">
        <v>241</v>
      </c>
      <c r="B1456" s="1">
        <v>44681</v>
      </c>
      <c r="C1456" t="s">
        <v>580</v>
      </c>
      <c r="D1456" t="s">
        <v>581</v>
      </c>
      <c r="E1456" s="4">
        <v>57925</v>
      </c>
      <c r="F1456" t="s">
        <v>567</v>
      </c>
      <c r="G1456" t="s">
        <v>511</v>
      </c>
      <c r="H1456" t="s">
        <v>514</v>
      </c>
      <c r="I1456" t="s">
        <v>417</v>
      </c>
      <c r="J1456" t="s">
        <v>572</v>
      </c>
      <c r="L1456" t="s">
        <v>514</v>
      </c>
      <c r="M1456" t="s">
        <v>417</v>
      </c>
      <c r="N1456" t="s">
        <v>573</v>
      </c>
    </row>
    <row r="1457" spans="1:14" hidden="1" x14ac:dyDescent="0.25">
      <c r="A1457" t="s">
        <v>241</v>
      </c>
      <c r="B1457" s="1">
        <v>44681</v>
      </c>
      <c r="C1457" t="s">
        <v>584</v>
      </c>
      <c r="D1457" t="s">
        <v>585</v>
      </c>
      <c r="E1457" s="4">
        <v>100000</v>
      </c>
      <c r="F1457" t="s">
        <v>567</v>
      </c>
      <c r="G1457" t="s">
        <v>511</v>
      </c>
      <c r="H1457" t="s">
        <v>514</v>
      </c>
      <c r="I1457" t="s">
        <v>417</v>
      </c>
      <c r="J1457" t="s">
        <v>572</v>
      </c>
      <c r="L1457" t="s">
        <v>514</v>
      </c>
      <c r="M1457" t="s">
        <v>417</v>
      </c>
      <c r="N1457" t="s">
        <v>573</v>
      </c>
    </row>
    <row r="1458" spans="1:14" hidden="1" x14ac:dyDescent="0.25">
      <c r="A1458" t="s">
        <v>241</v>
      </c>
      <c r="B1458" s="1">
        <v>44681</v>
      </c>
      <c r="C1458" t="s">
        <v>588</v>
      </c>
      <c r="D1458" t="s">
        <v>589</v>
      </c>
      <c r="E1458" s="4">
        <v>168277.53</v>
      </c>
      <c r="F1458" t="s">
        <v>567</v>
      </c>
      <c r="G1458" t="s">
        <v>511</v>
      </c>
      <c r="H1458" t="s">
        <v>514</v>
      </c>
      <c r="I1458" t="s">
        <v>417</v>
      </c>
      <c r="J1458" t="s">
        <v>572</v>
      </c>
      <c r="L1458" t="s">
        <v>514</v>
      </c>
      <c r="M1458" t="s">
        <v>417</v>
      </c>
      <c r="N1458" t="s">
        <v>573</v>
      </c>
    </row>
    <row r="1459" spans="1:14" hidden="1" x14ac:dyDescent="0.25">
      <c r="A1459" t="s">
        <v>241</v>
      </c>
      <c r="B1459" s="1">
        <v>44681</v>
      </c>
      <c r="C1459" t="s">
        <v>592</v>
      </c>
      <c r="D1459" t="s">
        <v>593</v>
      </c>
      <c r="E1459" s="4">
        <v>87545.25</v>
      </c>
      <c r="F1459" t="s">
        <v>567</v>
      </c>
      <c r="G1459" t="s">
        <v>511</v>
      </c>
      <c r="H1459" t="s">
        <v>518</v>
      </c>
      <c r="I1459" t="s">
        <v>419</v>
      </c>
      <c r="J1459" t="s">
        <v>594</v>
      </c>
      <c r="L1459" t="s">
        <v>518</v>
      </c>
      <c r="M1459" t="s">
        <v>419</v>
      </c>
      <c r="N1459" t="s">
        <v>573</v>
      </c>
    </row>
    <row r="1460" spans="1:14" hidden="1" x14ac:dyDescent="0.25">
      <c r="A1460" t="s">
        <v>241</v>
      </c>
      <c r="B1460" s="1">
        <v>44681</v>
      </c>
      <c r="C1460" t="s">
        <v>597</v>
      </c>
      <c r="D1460" t="s">
        <v>598</v>
      </c>
      <c r="E1460" s="4">
        <v>693957.03</v>
      </c>
      <c r="F1460" t="s">
        <v>567</v>
      </c>
      <c r="G1460" t="s">
        <v>511</v>
      </c>
      <c r="H1460" t="s">
        <v>518</v>
      </c>
      <c r="I1460" t="s">
        <v>419</v>
      </c>
      <c r="J1460" t="s">
        <v>594</v>
      </c>
      <c r="L1460" t="s">
        <v>518</v>
      </c>
      <c r="M1460" t="s">
        <v>419</v>
      </c>
      <c r="N1460" t="s">
        <v>573</v>
      </c>
    </row>
    <row r="1461" spans="1:14" hidden="1" x14ac:dyDescent="0.25">
      <c r="A1461" t="s">
        <v>241</v>
      </c>
      <c r="B1461" s="1">
        <v>44681</v>
      </c>
      <c r="C1461" t="s">
        <v>601</v>
      </c>
      <c r="D1461" t="s">
        <v>602</v>
      </c>
      <c r="E1461" s="4">
        <v>104261.51</v>
      </c>
      <c r="F1461" t="s">
        <v>567</v>
      </c>
      <c r="G1461" t="s">
        <v>511</v>
      </c>
      <c r="H1461" t="s">
        <v>518</v>
      </c>
      <c r="I1461" t="s">
        <v>419</v>
      </c>
      <c r="J1461" t="s">
        <v>594</v>
      </c>
      <c r="L1461" t="s">
        <v>518</v>
      </c>
      <c r="M1461" t="s">
        <v>419</v>
      </c>
      <c r="N1461" t="s">
        <v>573</v>
      </c>
    </row>
    <row r="1462" spans="1:14" hidden="1" x14ac:dyDescent="0.25">
      <c r="A1462" t="s">
        <v>241</v>
      </c>
      <c r="B1462" s="1">
        <v>44681</v>
      </c>
      <c r="C1462" t="s">
        <v>605</v>
      </c>
      <c r="D1462" t="s">
        <v>606</v>
      </c>
      <c r="E1462" s="4">
        <v>202071.74</v>
      </c>
      <c r="F1462" t="s">
        <v>567</v>
      </c>
      <c r="G1462" t="s">
        <v>511</v>
      </c>
      <c r="H1462" t="s">
        <v>518</v>
      </c>
      <c r="I1462" t="s">
        <v>419</v>
      </c>
      <c r="J1462" t="s">
        <v>594</v>
      </c>
      <c r="L1462" t="s">
        <v>518</v>
      </c>
      <c r="M1462" t="s">
        <v>419</v>
      </c>
      <c r="N1462" t="s">
        <v>573</v>
      </c>
    </row>
    <row r="1463" spans="1:14" hidden="1" x14ac:dyDescent="0.25">
      <c r="A1463" t="s">
        <v>241</v>
      </c>
      <c r="B1463" s="1">
        <v>44681</v>
      </c>
      <c r="C1463" t="s">
        <v>611</v>
      </c>
      <c r="D1463" t="s">
        <v>612</v>
      </c>
      <c r="E1463" s="4">
        <v>229871.05000000002</v>
      </c>
      <c r="F1463" t="s">
        <v>567</v>
      </c>
      <c r="G1463" t="s">
        <v>511</v>
      </c>
      <c r="H1463" t="s">
        <v>518</v>
      </c>
      <c r="I1463" t="s">
        <v>419</v>
      </c>
      <c r="J1463" t="s">
        <v>594</v>
      </c>
      <c r="L1463" t="s">
        <v>518</v>
      </c>
      <c r="M1463" t="s">
        <v>419</v>
      </c>
      <c r="N1463" t="s">
        <v>573</v>
      </c>
    </row>
    <row r="1464" spans="1:14" hidden="1" x14ac:dyDescent="0.25">
      <c r="A1464" t="s">
        <v>241</v>
      </c>
      <c r="B1464" s="1">
        <v>44681</v>
      </c>
      <c r="C1464" t="s">
        <v>617</v>
      </c>
      <c r="D1464" t="s">
        <v>618</v>
      </c>
      <c r="E1464" s="4">
        <v>75419.930000000008</v>
      </c>
      <c r="F1464" t="s">
        <v>567</v>
      </c>
      <c r="G1464" t="s">
        <v>511</v>
      </c>
      <c r="H1464" t="s">
        <v>518</v>
      </c>
      <c r="I1464" t="s">
        <v>419</v>
      </c>
      <c r="J1464" t="s">
        <v>594</v>
      </c>
      <c r="L1464" t="s">
        <v>518</v>
      </c>
      <c r="M1464" t="s">
        <v>419</v>
      </c>
      <c r="N1464" t="s">
        <v>573</v>
      </c>
    </row>
    <row r="1465" spans="1:14" hidden="1" x14ac:dyDescent="0.25">
      <c r="A1465" t="s">
        <v>241</v>
      </c>
      <c r="B1465" s="1">
        <v>44681</v>
      </c>
      <c r="C1465" t="s">
        <v>621</v>
      </c>
      <c r="D1465" t="s">
        <v>622</v>
      </c>
      <c r="E1465" s="4">
        <v>16409.09</v>
      </c>
      <c r="F1465" t="s">
        <v>567</v>
      </c>
      <c r="G1465" t="s">
        <v>511</v>
      </c>
      <c r="H1465" t="s">
        <v>518</v>
      </c>
      <c r="I1465" t="s">
        <v>419</v>
      </c>
      <c r="J1465" t="s">
        <v>594</v>
      </c>
      <c r="L1465" t="s">
        <v>518</v>
      </c>
      <c r="M1465" t="s">
        <v>419</v>
      </c>
      <c r="N1465" t="s">
        <v>573</v>
      </c>
    </row>
    <row r="1466" spans="1:14" hidden="1" x14ac:dyDescent="0.25">
      <c r="A1466" t="s">
        <v>241</v>
      </c>
      <c r="B1466" s="1">
        <v>44681</v>
      </c>
      <c r="C1466" t="s">
        <v>625</v>
      </c>
      <c r="D1466" t="s">
        <v>626</v>
      </c>
      <c r="E1466" s="4">
        <v>93951.49</v>
      </c>
      <c r="F1466" t="s">
        <v>567</v>
      </c>
      <c r="G1466" t="s">
        <v>511</v>
      </c>
      <c r="H1466" t="s">
        <v>518</v>
      </c>
      <c r="I1466" t="s">
        <v>419</v>
      </c>
      <c r="J1466" t="s">
        <v>594</v>
      </c>
      <c r="L1466" t="s">
        <v>518</v>
      </c>
      <c r="M1466" t="s">
        <v>419</v>
      </c>
      <c r="N1466" t="s">
        <v>573</v>
      </c>
    </row>
    <row r="1467" spans="1:14" hidden="1" x14ac:dyDescent="0.25">
      <c r="A1467" t="s">
        <v>241</v>
      </c>
      <c r="B1467" s="1">
        <v>44681</v>
      </c>
      <c r="C1467" t="s">
        <v>629</v>
      </c>
      <c r="D1467" t="s">
        <v>630</v>
      </c>
      <c r="E1467" s="4">
        <v>2625</v>
      </c>
      <c r="F1467" t="s">
        <v>567</v>
      </c>
      <c r="G1467" t="s">
        <v>511</v>
      </c>
      <c r="H1467" t="s">
        <v>518</v>
      </c>
      <c r="I1467" t="s">
        <v>419</v>
      </c>
      <c r="J1467" t="s">
        <v>594</v>
      </c>
      <c r="L1467" t="s">
        <v>518</v>
      </c>
      <c r="M1467" t="s">
        <v>419</v>
      </c>
      <c r="N1467" t="s">
        <v>573</v>
      </c>
    </row>
    <row r="1468" spans="1:14" hidden="1" x14ac:dyDescent="0.25">
      <c r="A1468" t="s">
        <v>241</v>
      </c>
      <c r="B1468" s="1">
        <v>44681</v>
      </c>
      <c r="C1468" t="s">
        <v>48</v>
      </c>
      <c r="D1468" t="s">
        <v>49</v>
      </c>
      <c r="E1468" s="4">
        <v>340</v>
      </c>
      <c r="F1468" t="s">
        <v>567</v>
      </c>
      <c r="G1468" t="s">
        <v>511</v>
      </c>
      <c r="H1468" t="s">
        <v>336</v>
      </c>
      <c r="I1468" t="s">
        <v>337</v>
      </c>
      <c r="J1468" t="s">
        <v>639</v>
      </c>
      <c r="L1468" t="s">
        <v>336</v>
      </c>
      <c r="M1468" t="s">
        <v>337</v>
      </c>
      <c r="N1468" t="s">
        <v>573</v>
      </c>
    </row>
    <row r="1469" spans="1:14" hidden="1" x14ac:dyDescent="0.25">
      <c r="A1469" t="s">
        <v>241</v>
      </c>
      <c r="B1469" s="1">
        <v>44681</v>
      </c>
      <c r="C1469" t="s">
        <v>53</v>
      </c>
      <c r="D1469" t="s">
        <v>54</v>
      </c>
      <c r="E1469" s="4">
        <v>2500</v>
      </c>
      <c r="F1469" t="s">
        <v>567</v>
      </c>
      <c r="G1469" t="s">
        <v>511</v>
      </c>
      <c r="H1469" t="s">
        <v>336</v>
      </c>
      <c r="I1469" t="s">
        <v>337</v>
      </c>
      <c r="J1469" t="s">
        <v>639</v>
      </c>
      <c r="L1469" t="s">
        <v>336</v>
      </c>
      <c r="M1469" t="s">
        <v>337</v>
      </c>
      <c r="N1469" t="s">
        <v>573</v>
      </c>
    </row>
    <row r="1470" spans="1:14" hidden="1" x14ac:dyDescent="0.25">
      <c r="A1470" t="s">
        <v>241</v>
      </c>
      <c r="B1470" s="1">
        <v>44681</v>
      </c>
      <c r="C1470" t="s">
        <v>57</v>
      </c>
      <c r="D1470" t="s">
        <v>58</v>
      </c>
      <c r="E1470" s="4">
        <v>250</v>
      </c>
      <c r="F1470" t="s">
        <v>567</v>
      </c>
      <c r="G1470" t="s">
        <v>511</v>
      </c>
      <c r="H1470" t="s">
        <v>336</v>
      </c>
      <c r="I1470" t="s">
        <v>337</v>
      </c>
      <c r="J1470" t="s">
        <v>639</v>
      </c>
      <c r="L1470" t="s">
        <v>336</v>
      </c>
      <c r="M1470" t="s">
        <v>337</v>
      </c>
      <c r="N1470" t="s">
        <v>573</v>
      </c>
    </row>
    <row r="1471" spans="1:14" hidden="1" x14ac:dyDescent="0.25">
      <c r="A1471" t="s">
        <v>241</v>
      </c>
      <c r="B1471" s="1">
        <v>44681</v>
      </c>
      <c r="C1471" t="s">
        <v>61</v>
      </c>
      <c r="D1471" t="s">
        <v>62</v>
      </c>
      <c r="E1471" s="4">
        <v>997500</v>
      </c>
      <c r="F1471" t="s">
        <v>567</v>
      </c>
      <c r="G1471" t="s">
        <v>511</v>
      </c>
      <c r="H1471" t="s">
        <v>336</v>
      </c>
      <c r="I1471" t="s">
        <v>337</v>
      </c>
      <c r="J1471" t="s">
        <v>639</v>
      </c>
      <c r="L1471" t="s">
        <v>336</v>
      </c>
      <c r="M1471" t="s">
        <v>337</v>
      </c>
      <c r="N1471" t="s">
        <v>573</v>
      </c>
    </row>
    <row r="1472" spans="1:14" hidden="1" x14ac:dyDescent="0.25">
      <c r="A1472" t="s">
        <v>241</v>
      </c>
      <c r="B1472" s="1">
        <v>44681</v>
      </c>
      <c r="C1472" t="s">
        <v>64</v>
      </c>
      <c r="D1472" t="s">
        <v>65</v>
      </c>
      <c r="E1472" s="4">
        <v>5870.22</v>
      </c>
      <c r="F1472" t="s">
        <v>567</v>
      </c>
      <c r="G1472" t="s">
        <v>511</v>
      </c>
      <c r="H1472" t="s">
        <v>336</v>
      </c>
      <c r="I1472" t="s">
        <v>337</v>
      </c>
      <c r="J1472" t="s">
        <v>639</v>
      </c>
      <c r="L1472" t="s">
        <v>336</v>
      </c>
      <c r="M1472" t="s">
        <v>337</v>
      </c>
      <c r="N1472" t="s">
        <v>573</v>
      </c>
    </row>
    <row r="1473" spans="1:14" hidden="1" x14ac:dyDescent="0.25">
      <c r="A1473" t="s">
        <v>241</v>
      </c>
      <c r="B1473" s="1">
        <v>44681</v>
      </c>
      <c r="C1473" t="s">
        <v>66</v>
      </c>
      <c r="D1473" t="s">
        <v>67</v>
      </c>
      <c r="E1473" s="4">
        <v>119574.02</v>
      </c>
      <c r="F1473" t="s">
        <v>567</v>
      </c>
      <c r="G1473" t="s">
        <v>511</v>
      </c>
      <c r="H1473" t="s">
        <v>336</v>
      </c>
      <c r="I1473" t="s">
        <v>337</v>
      </c>
      <c r="J1473" t="s">
        <v>639</v>
      </c>
      <c r="L1473" t="s">
        <v>336</v>
      </c>
      <c r="M1473" t="s">
        <v>337</v>
      </c>
      <c r="N1473" t="s">
        <v>573</v>
      </c>
    </row>
    <row r="1474" spans="1:14" hidden="1" x14ac:dyDescent="0.25">
      <c r="A1474" t="s">
        <v>241</v>
      </c>
      <c r="B1474" s="1">
        <v>44681</v>
      </c>
      <c r="C1474" t="s">
        <v>139</v>
      </c>
      <c r="D1474" t="s">
        <v>654</v>
      </c>
      <c r="E1474" s="4">
        <v>153350</v>
      </c>
      <c r="F1474" t="s">
        <v>567</v>
      </c>
      <c r="G1474" t="s">
        <v>511</v>
      </c>
      <c r="H1474" t="s">
        <v>338</v>
      </c>
      <c r="I1474" t="s">
        <v>136</v>
      </c>
      <c r="J1474" t="s">
        <v>655</v>
      </c>
      <c r="L1474" t="s">
        <v>338</v>
      </c>
      <c r="M1474" t="s">
        <v>136</v>
      </c>
      <c r="N1474" t="s">
        <v>573</v>
      </c>
    </row>
    <row r="1475" spans="1:14" hidden="1" x14ac:dyDescent="0.25">
      <c r="A1475" t="s">
        <v>241</v>
      </c>
      <c r="B1475" s="1">
        <v>44681</v>
      </c>
      <c r="C1475" t="s">
        <v>143</v>
      </c>
      <c r="D1475" t="s">
        <v>662</v>
      </c>
      <c r="E1475" s="4">
        <v>1112968</v>
      </c>
      <c r="F1475" t="s">
        <v>567</v>
      </c>
      <c r="G1475" t="s">
        <v>511</v>
      </c>
      <c r="H1475" t="s">
        <v>338</v>
      </c>
      <c r="I1475" t="s">
        <v>136</v>
      </c>
      <c r="J1475" t="s">
        <v>655</v>
      </c>
      <c r="L1475" t="s">
        <v>338</v>
      </c>
      <c r="M1475" t="s">
        <v>136</v>
      </c>
      <c r="N1475" t="s">
        <v>573</v>
      </c>
    </row>
    <row r="1476" spans="1:14" hidden="1" x14ac:dyDescent="0.25">
      <c r="A1476" t="s">
        <v>241</v>
      </c>
      <c r="B1476" s="1">
        <v>44681</v>
      </c>
      <c r="C1476" t="s">
        <v>665</v>
      </c>
      <c r="D1476" t="s">
        <v>666</v>
      </c>
      <c r="E1476" s="4">
        <v>1338385.149999992</v>
      </c>
      <c r="F1476" t="s">
        <v>567</v>
      </c>
      <c r="G1476" t="s">
        <v>511</v>
      </c>
      <c r="H1476" t="s">
        <v>340</v>
      </c>
      <c r="I1476" t="s">
        <v>341</v>
      </c>
      <c r="J1476" t="s">
        <v>667</v>
      </c>
      <c r="L1476" t="s">
        <v>340</v>
      </c>
      <c r="M1476" t="s">
        <v>341</v>
      </c>
      <c r="N1476" t="s">
        <v>573</v>
      </c>
    </row>
    <row r="1477" spans="1:14" hidden="1" x14ac:dyDescent="0.25">
      <c r="A1477" t="s">
        <v>241</v>
      </c>
      <c r="B1477" s="1">
        <v>44681</v>
      </c>
      <c r="C1477" t="s">
        <v>670</v>
      </c>
      <c r="D1477" t="s">
        <v>671</v>
      </c>
      <c r="E1477" s="4">
        <v>85174.120000000024</v>
      </c>
      <c r="F1477" t="s">
        <v>567</v>
      </c>
      <c r="G1477" t="s">
        <v>511</v>
      </c>
      <c r="H1477" t="s">
        <v>340</v>
      </c>
      <c r="I1477" t="s">
        <v>341</v>
      </c>
      <c r="J1477" t="s">
        <v>667</v>
      </c>
      <c r="L1477" t="s">
        <v>340</v>
      </c>
      <c r="M1477" t="s">
        <v>341</v>
      </c>
      <c r="N1477" t="s">
        <v>573</v>
      </c>
    </row>
    <row r="1478" spans="1:14" hidden="1" x14ac:dyDescent="0.25">
      <c r="A1478" t="s">
        <v>241</v>
      </c>
      <c r="B1478" s="1">
        <v>44681</v>
      </c>
      <c r="C1478" t="s">
        <v>674</v>
      </c>
      <c r="D1478" t="s">
        <v>675</v>
      </c>
      <c r="E1478" s="4">
        <v>2379.9999999999418</v>
      </c>
      <c r="F1478" t="s">
        <v>567</v>
      </c>
      <c r="G1478" t="s">
        <v>511</v>
      </c>
      <c r="H1478" t="s">
        <v>340</v>
      </c>
      <c r="I1478" t="s">
        <v>341</v>
      </c>
      <c r="J1478" t="s">
        <v>667</v>
      </c>
      <c r="L1478" t="s">
        <v>340</v>
      </c>
      <c r="M1478" t="s">
        <v>341</v>
      </c>
      <c r="N1478" t="s">
        <v>573</v>
      </c>
    </row>
    <row r="1479" spans="1:14" hidden="1" x14ac:dyDescent="0.25">
      <c r="A1479" t="s">
        <v>241</v>
      </c>
      <c r="B1479" s="1">
        <v>44681</v>
      </c>
      <c r="C1479" t="s">
        <v>687</v>
      </c>
      <c r="D1479" t="s">
        <v>688</v>
      </c>
      <c r="E1479" s="4">
        <v>187.9</v>
      </c>
      <c r="F1479" t="s">
        <v>567</v>
      </c>
      <c r="G1479" t="s">
        <v>511</v>
      </c>
      <c r="H1479" t="s">
        <v>355</v>
      </c>
      <c r="I1479" t="s">
        <v>356</v>
      </c>
      <c r="J1479" t="s">
        <v>689</v>
      </c>
      <c r="L1479" t="s">
        <v>355</v>
      </c>
      <c r="M1479" t="s">
        <v>427</v>
      </c>
      <c r="N1479" t="s">
        <v>573</v>
      </c>
    </row>
    <row r="1480" spans="1:14" hidden="1" x14ac:dyDescent="0.25">
      <c r="A1480" t="s">
        <v>241</v>
      </c>
      <c r="B1480" s="1">
        <v>44681</v>
      </c>
      <c r="C1480" t="s">
        <v>1184</v>
      </c>
      <c r="D1480" t="s">
        <v>1185</v>
      </c>
      <c r="E1480" s="4">
        <v>109597.23999999999</v>
      </c>
      <c r="F1480" t="s">
        <v>567</v>
      </c>
      <c r="G1480" t="s">
        <v>511</v>
      </c>
      <c r="H1480" t="s">
        <v>355</v>
      </c>
      <c r="I1480" t="s">
        <v>356</v>
      </c>
      <c r="J1480" t="s">
        <v>689</v>
      </c>
      <c r="L1480" t="s">
        <v>355</v>
      </c>
      <c r="M1480" t="s">
        <v>427</v>
      </c>
      <c r="N1480" t="s">
        <v>573</v>
      </c>
    </row>
    <row r="1481" spans="1:14" hidden="1" x14ac:dyDescent="0.25">
      <c r="A1481" t="s">
        <v>241</v>
      </c>
      <c r="B1481" s="1">
        <v>44681</v>
      </c>
      <c r="C1481" t="s">
        <v>700</v>
      </c>
      <c r="D1481" t="s">
        <v>701</v>
      </c>
      <c r="E1481" s="4">
        <v>400.31999999999834</v>
      </c>
      <c r="F1481" t="s">
        <v>567</v>
      </c>
      <c r="G1481" t="s">
        <v>511</v>
      </c>
      <c r="H1481" t="s">
        <v>355</v>
      </c>
      <c r="I1481" t="s">
        <v>356</v>
      </c>
      <c r="J1481" t="s">
        <v>689</v>
      </c>
      <c r="L1481" t="s">
        <v>355</v>
      </c>
      <c r="M1481" t="s">
        <v>427</v>
      </c>
      <c r="N1481" t="s">
        <v>573</v>
      </c>
    </row>
    <row r="1482" spans="1:14" hidden="1" x14ac:dyDescent="0.25">
      <c r="A1482" t="s">
        <v>241</v>
      </c>
      <c r="B1482" s="1">
        <v>44681</v>
      </c>
      <c r="C1482" t="s">
        <v>710</v>
      </c>
      <c r="D1482" t="s">
        <v>711</v>
      </c>
      <c r="E1482" s="4">
        <v>7948.2099999999973</v>
      </c>
      <c r="F1482" t="s">
        <v>567</v>
      </c>
      <c r="G1482" t="s">
        <v>511</v>
      </c>
      <c r="H1482" t="s">
        <v>355</v>
      </c>
      <c r="I1482" t="s">
        <v>356</v>
      </c>
      <c r="J1482" t="s">
        <v>689</v>
      </c>
      <c r="L1482" t="s">
        <v>355</v>
      </c>
      <c r="M1482" t="s">
        <v>427</v>
      </c>
      <c r="N1482" t="s">
        <v>573</v>
      </c>
    </row>
    <row r="1483" spans="1:14" hidden="1" x14ac:dyDescent="0.25">
      <c r="A1483" t="s">
        <v>241</v>
      </c>
      <c r="B1483" s="1">
        <v>44681</v>
      </c>
      <c r="C1483" t="s">
        <v>1186</v>
      </c>
      <c r="D1483" t="s">
        <v>1187</v>
      </c>
      <c r="E1483" s="4">
        <v>2378</v>
      </c>
      <c r="F1483" t="s">
        <v>567</v>
      </c>
      <c r="G1483" t="s">
        <v>511</v>
      </c>
      <c r="H1483" t="s">
        <v>355</v>
      </c>
      <c r="I1483" t="s">
        <v>356</v>
      </c>
      <c r="J1483" t="s">
        <v>689</v>
      </c>
      <c r="L1483" t="s">
        <v>355</v>
      </c>
      <c r="M1483" t="s">
        <v>427</v>
      </c>
      <c r="N1483" t="s">
        <v>573</v>
      </c>
    </row>
    <row r="1484" spans="1:14" hidden="1" x14ac:dyDescent="0.25">
      <c r="A1484" t="s">
        <v>241</v>
      </c>
      <c r="B1484" s="1">
        <v>44681</v>
      </c>
      <c r="C1484" t="s">
        <v>723</v>
      </c>
      <c r="D1484" t="s">
        <v>724</v>
      </c>
      <c r="E1484" s="4">
        <v>10623.100000000006</v>
      </c>
      <c r="F1484" t="s">
        <v>567</v>
      </c>
      <c r="G1484" t="s">
        <v>511</v>
      </c>
      <c r="H1484" t="s">
        <v>345</v>
      </c>
      <c r="I1484" t="s">
        <v>346</v>
      </c>
      <c r="J1484" t="s">
        <v>725</v>
      </c>
      <c r="L1484" t="s">
        <v>342</v>
      </c>
      <c r="M1484" t="s">
        <v>346</v>
      </c>
      <c r="N1484" t="s">
        <v>573</v>
      </c>
    </row>
    <row r="1485" spans="1:14" hidden="1" x14ac:dyDescent="0.25">
      <c r="A1485" t="s">
        <v>241</v>
      </c>
      <c r="B1485" s="1">
        <v>44681</v>
      </c>
      <c r="C1485" t="s">
        <v>728</v>
      </c>
      <c r="D1485" t="s">
        <v>729</v>
      </c>
      <c r="E1485" s="4">
        <v>2796.9300000000658</v>
      </c>
      <c r="F1485" t="s">
        <v>567</v>
      </c>
      <c r="G1485" t="s">
        <v>511</v>
      </c>
      <c r="H1485" t="s">
        <v>345</v>
      </c>
      <c r="I1485" t="s">
        <v>346</v>
      </c>
      <c r="J1485" t="s">
        <v>684</v>
      </c>
      <c r="L1485" t="s">
        <v>345</v>
      </c>
      <c r="M1485" t="s">
        <v>346</v>
      </c>
      <c r="N1485" t="s">
        <v>573</v>
      </c>
    </row>
    <row r="1486" spans="1:14" hidden="1" x14ac:dyDescent="0.25">
      <c r="A1486" t="s">
        <v>241</v>
      </c>
      <c r="B1486" s="1">
        <v>44681</v>
      </c>
      <c r="C1486" t="s">
        <v>736</v>
      </c>
      <c r="D1486" t="s">
        <v>737</v>
      </c>
      <c r="E1486" s="4">
        <v>57157</v>
      </c>
      <c r="F1486" t="s">
        <v>567</v>
      </c>
      <c r="G1486" t="s">
        <v>511</v>
      </c>
      <c r="H1486" t="s">
        <v>345</v>
      </c>
      <c r="I1486" t="s">
        <v>346</v>
      </c>
      <c r="J1486" t="s">
        <v>684</v>
      </c>
      <c r="L1486" t="s">
        <v>345</v>
      </c>
      <c r="M1486" t="s">
        <v>346</v>
      </c>
      <c r="N1486" t="s">
        <v>573</v>
      </c>
    </row>
    <row r="1487" spans="1:14" hidden="1" x14ac:dyDescent="0.25">
      <c r="A1487" t="s">
        <v>241</v>
      </c>
      <c r="B1487" s="1">
        <v>44681</v>
      </c>
      <c r="C1487" t="s">
        <v>744</v>
      </c>
      <c r="D1487" t="s">
        <v>745</v>
      </c>
      <c r="E1487" s="4">
        <v>338.90000000001902</v>
      </c>
      <c r="F1487" t="s">
        <v>567</v>
      </c>
      <c r="G1487" t="s">
        <v>511</v>
      </c>
      <c r="H1487" t="s">
        <v>348</v>
      </c>
      <c r="I1487" t="s">
        <v>349</v>
      </c>
      <c r="J1487" t="s">
        <v>746</v>
      </c>
      <c r="L1487" t="s">
        <v>348</v>
      </c>
      <c r="M1487" t="s">
        <v>346</v>
      </c>
      <c r="N1487" t="s">
        <v>573</v>
      </c>
    </row>
    <row r="1488" spans="1:14" hidden="1" x14ac:dyDescent="0.25">
      <c r="A1488" t="s">
        <v>241</v>
      </c>
      <c r="B1488" s="1">
        <v>44681</v>
      </c>
      <c r="C1488" t="s">
        <v>749</v>
      </c>
      <c r="D1488" t="s">
        <v>750</v>
      </c>
      <c r="E1488" s="4">
        <v>1455.0300000000134</v>
      </c>
      <c r="F1488" t="s">
        <v>567</v>
      </c>
      <c r="G1488" t="s">
        <v>511</v>
      </c>
      <c r="H1488" t="s">
        <v>345</v>
      </c>
      <c r="I1488" t="s">
        <v>346</v>
      </c>
      <c r="J1488" t="s">
        <v>684</v>
      </c>
      <c r="L1488" t="s">
        <v>345</v>
      </c>
      <c r="M1488" t="s">
        <v>346</v>
      </c>
      <c r="N1488" t="s">
        <v>573</v>
      </c>
    </row>
    <row r="1489" spans="1:14" hidden="1" x14ac:dyDescent="0.25">
      <c r="A1489" t="s">
        <v>241</v>
      </c>
      <c r="B1489" s="1">
        <v>44681</v>
      </c>
      <c r="C1489" t="s">
        <v>753</v>
      </c>
      <c r="D1489" t="s">
        <v>754</v>
      </c>
      <c r="E1489" s="4">
        <v>44956.770000000004</v>
      </c>
      <c r="F1489" t="s">
        <v>567</v>
      </c>
      <c r="G1489" t="s">
        <v>511</v>
      </c>
      <c r="H1489" t="s">
        <v>345</v>
      </c>
      <c r="I1489" t="s">
        <v>346</v>
      </c>
      <c r="J1489" t="s">
        <v>684</v>
      </c>
      <c r="L1489" t="s">
        <v>345</v>
      </c>
      <c r="M1489" t="s">
        <v>346</v>
      </c>
      <c r="N1489" t="s">
        <v>573</v>
      </c>
    </row>
    <row r="1490" spans="1:14" hidden="1" x14ac:dyDescent="0.25">
      <c r="A1490" t="s">
        <v>241</v>
      </c>
      <c r="B1490" s="1">
        <v>44681</v>
      </c>
      <c r="C1490" t="s">
        <v>1188</v>
      </c>
      <c r="D1490" t="s">
        <v>1189</v>
      </c>
      <c r="E1490" s="4">
        <v>1091.8000000000002</v>
      </c>
      <c r="F1490" t="s">
        <v>567</v>
      </c>
      <c r="G1490" t="s">
        <v>511</v>
      </c>
      <c r="H1490" t="s">
        <v>345</v>
      </c>
      <c r="I1490" t="s">
        <v>346</v>
      </c>
      <c r="J1490" t="s">
        <v>684</v>
      </c>
      <c r="L1490" t="s">
        <v>345</v>
      </c>
      <c r="M1490" t="s">
        <v>346</v>
      </c>
      <c r="N1490" t="s">
        <v>573</v>
      </c>
    </row>
    <row r="1491" spans="1:14" hidden="1" x14ac:dyDescent="0.25">
      <c r="A1491" t="s">
        <v>241</v>
      </c>
      <c r="B1491" s="1">
        <v>44681</v>
      </c>
      <c r="C1491" t="s">
        <v>1190</v>
      </c>
      <c r="D1491" t="s">
        <v>1191</v>
      </c>
      <c r="E1491" s="4">
        <v>62.879999999999995</v>
      </c>
      <c r="F1491" t="s">
        <v>567</v>
      </c>
      <c r="G1491" t="s">
        <v>511</v>
      </c>
      <c r="H1491" t="s">
        <v>345</v>
      </c>
      <c r="I1491" t="s">
        <v>346</v>
      </c>
      <c r="J1491" t="s">
        <v>684</v>
      </c>
      <c r="L1491" t="s">
        <v>345</v>
      </c>
      <c r="M1491" t="s">
        <v>346</v>
      </c>
      <c r="N1491" t="s">
        <v>573</v>
      </c>
    </row>
    <row r="1492" spans="1:14" hidden="1" x14ac:dyDescent="0.25">
      <c r="A1492" t="s">
        <v>241</v>
      </c>
      <c r="B1492" s="1">
        <v>44681</v>
      </c>
      <c r="C1492" t="s">
        <v>68</v>
      </c>
      <c r="D1492" t="s">
        <v>69</v>
      </c>
      <c r="E1492" s="4">
        <v>3859.1000000000004</v>
      </c>
      <c r="F1492" t="s">
        <v>567</v>
      </c>
      <c r="G1492" t="s">
        <v>511</v>
      </c>
      <c r="H1492" t="s">
        <v>324</v>
      </c>
      <c r="I1492" t="s">
        <v>323</v>
      </c>
      <c r="J1492" t="s">
        <v>787</v>
      </c>
      <c r="L1492" t="s">
        <v>324</v>
      </c>
      <c r="M1492" t="s">
        <v>323</v>
      </c>
      <c r="N1492" t="s">
        <v>573</v>
      </c>
    </row>
    <row r="1493" spans="1:14" hidden="1" x14ac:dyDescent="0.25">
      <c r="A1493" t="s">
        <v>241</v>
      </c>
      <c r="B1493" s="1">
        <v>44681</v>
      </c>
      <c r="C1493" t="s">
        <v>70</v>
      </c>
      <c r="D1493" t="s">
        <v>71</v>
      </c>
      <c r="E1493" s="4">
        <v>21452.334999999701</v>
      </c>
      <c r="F1493" t="s">
        <v>567</v>
      </c>
      <c r="G1493" t="s">
        <v>511</v>
      </c>
      <c r="H1493" t="s">
        <v>324</v>
      </c>
      <c r="I1493" t="s">
        <v>323</v>
      </c>
      <c r="J1493" t="s">
        <v>787</v>
      </c>
      <c r="L1493" t="s">
        <v>324</v>
      </c>
      <c r="M1493" t="s">
        <v>323</v>
      </c>
      <c r="N1493" t="s">
        <v>573</v>
      </c>
    </row>
    <row r="1494" spans="1:14" hidden="1" x14ac:dyDescent="0.25">
      <c r="A1494" t="s">
        <v>241</v>
      </c>
      <c r="B1494" s="1">
        <v>44681</v>
      </c>
      <c r="C1494" t="s">
        <v>72</v>
      </c>
      <c r="D1494" t="s">
        <v>73</v>
      </c>
      <c r="E1494" s="4">
        <v>6617.11</v>
      </c>
      <c r="F1494" t="s">
        <v>567</v>
      </c>
      <c r="G1494" t="s">
        <v>511</v>
      </c>
      <c r="H1494" t="s">
        <v>324</v>
      </c>
      <c r="I1494" t="s">
        <v>323</v>
      </c>
      <c r="J1494" t="s">
        <v>787</v>
      </c>
      <c r="L1494" t="s">
        <v>324</v>
      </c>
      <c r="M1494" t="s">
        <v>323</v>
      </c>
      <c r="N1494" t="s">
        <v>573</v>
      </c>
    </row>
    <row r="1495" spans="1:14" hidden="1" x14ac:dyDescent="0.25">
      <c r="A1495" t="s">
        <v>241</v>
      </c>
      <c r="B1495" s="1">
        <v>44681</v>
      </c>
      <c r="C1495" t="s">
        <v>80</v>
      </c>
      <c r="D1495" t="s">
        <v>81</v>
      </c>
      <c r="E1495" s="4">
        <v>173013.14999999991</v>
      </c>
      <c r="F1495" t="s">
        <v>567</v>
      </c>
      <c r="G1495" t="s">
        <v>511</v>
      </c>
      <c r="H1495" t="s">
        <v>324</v>
      </c>
      <c r="I1495" t="s">
        <v>323</v>
      </c>
      <c r="J1495" t="s">
        <v>787</v>
      </c>
      <c r="L1495" t="s">
        <v>324</v>
      </c>
      <c r="M1495" t="s">
        <v>323</v>
      </c>
      <c r="N1495" t="s">
        <v>573</v>
      </c>
    </row>
    <row r="1496" spans="1:14" hidden="1" x14ac:dyDescent="0.25">
      <c r="A1496" t="s">
        <v>241</v>
      </c>
      <c r="B1496" s="1">
        <v>44681</v>
      </c>
      <c r="C1496" t="s">
        <v>810</v>
      </c>
      <c r="D1496" t="s">
        <v>811</v>
      </c>
      <c r="E1496" s="4">
        <v>103.4100000000069</v>
      </c>
      <c r="F1496" t="s">
        <v>567</v>
      </c>
      <c r="G1496" t="s">
        <v>511</v>
      </c>
      <c r="H1496" t="s">
        <v>324</v>
      </c>
      <c r="I1496" t="s">
        <v>323</v>
      </c>
      <c r="J1496" t="s">
        <v>787</v>
      </c>
      <c r="L1496" t="s">
        <v>324</v>
      </c>
      <c r="M1496" t="s">
        <v>323</v>
      </c>
      <c r="N1496" t="s">
        <v>573</v>
      </c>
    </row>
    <row r="1497" spans="1:14" hidden="1" x14ac:dyDescent="0.25">
      <c r="A1497" t="s">
        <v>241</v>
      </c>
      <c r="B1497" s="1">
        <v>44681</v>
      </c>
      <c r="C1497" t="s">
        <v>82</v>
      </c>
      <c r="D1497" t="s">
        <v>83</v>
      </c>
      <c r="E1497" s="4">
        <v>102773.58</v>
      </c>
      <c r="F1497" t="s">
        <v>567</v>
      </c>
      <c r="G1497" t="s">
        <v>511</v>
      </c>
      <c r="H1497" t="s">
        <v>324</v>
      </c>
      <c r="I1497" t="s">
        <v>323</v>
      </c>
      <c r="J1497" t="s">
        <v>787</v>
      </c>
      <c r="L1497" t="s">
        <v>324</v>
      </c>
      <c r="M1497" t="s">
        <v>323</v>
      </c>
      <c r="N1497" t="s">
        <v>573</v>
      </c>
    </row>
    <row r="1498" spans="1:14" hidden="1" x14ac:dyDescent="0.25">
      <c r="A1498" t="s">
        <v>241</v>
      </c>
      <c r="B1498" s="1">
        <v>44681</v>
      </c>
      <c r="C1498" t="s">
        <v>84</v>
      </c>
      <c r="D1498" t="s">
        <v>85</v>
      </c>
      <c r="E1498" s="4">
        <v>104688.41000000262</v>
      </c>
      <c r="F1498" t="s">
        <v>567</v>
      </c>
      <c r="G1498" t="s">
        <v>511</v>
      </c>
      <c r="H1498" t="s">
        <v>324</v>
      </c>
      <c r="I1498" t="s">
        <v>323</v>
      </c>
      <c r="J1498" t="s">
        <v>787</v>
      </c>
      <c r="L1498" t="s">
        <v>324</v>
      </c>
      <c r="M1498" t="s">
        <v>323</v>
      </c>
      <c r="N1498" t="s">
        <v>573</v>
      </c>
    </row>
    <row r="1499" spans="1:14" hidden="1" x14ac:dyDescent="0.25">
      <c r="A1499" t="s">
        <v>241</v>
      </c>
      <c r="B1499" s="1">
        <v>44681</v>
      </c>
      <c r="C1499" t="s">
        <v>86</v>
      </c>
      <c r="D1499" t="s">
        <v>87</v>
      </c>
      <c r="E1499" s="4">
        <v>94933.500000000015</v>
      </c>
      <c r="F1499" t="s">
        <v>567</v>
      </c>
      <c r="G1499" t="s">
        <v>511</v>
      </c>
      <c r="H1499" t="s">
        <v>324</v>
      </c>
      <c r="I1499" t="s">
        <v>323</v>
      </c>
      <c r="J1499" t="s">
        <v>787</v>
      </c>
      <c r="L1499" t="s">
        <v>324</v>
      </c>
      <c r="M1499" t="s">
        <v>323</v>
      </c>
      <c r="N1499" t="s">
        <v>573</v>
      </c>
    </row>
    <row r="1500" spans="1:14" hidden="1" x14ac:dyDescent="0.25">
      <c r="A1500" t="s">
        <v>241</v>
      </c>
      <c r="B1500" s="1">
        <v>44681</v>
      </c>
      <c r="C1500" t="s">
        <v>88</v>
      </c>
      <c r="D1500" t="s">
        <v>89</v>
      </c>
      <c r="E1500" s="4">
        <v>106826.39000000031</v>
      </c>
      <c r="F1500" t="s">
        <v>567</v>
      </c>
      <c r="G1500" t="s">
        <v>511</v>
      </c>
      <c r="H1500" t="s">
        <v>324</v>
      </c>
      <c r="I1500" t="s">
        <v>323</v>
      </c>
      <c r="J1500" t="s">
        <v>787</v>
      </c>
      <c r="L1500" t="s">
        <v>324</v>
      </c>
      <c r="M1500" t="s">
        <v>323</v>
      </c>
      <c r="N1500" t="s">
        <v>573</v>
      </c>
    </row>
    <row r="1501" spans="1:14" hidden="1" x14ac:dyDescent="0.25">
      <c r="A1501" t="s">
        <v>241</v>
      </c>
      <c r="B1501" s="1">
        <v>44681</v>
      </c>
      <c r="C1501" t="s">
        <v>90</v>
      </c>
      <c r="D1501" t="s">
        <v>91</v>
      </c>
      <c r="E1501" s="4">
        <v>32918.489999999991</v>
      </c>
      <c r="F1501" t="s">
        <v>567</v>
      </c>
      <c r="G1501" t="s">
        <v>511</v>
      </c>
      <c r="H1501" t="s">
        <v>324</v>
      </c>
      <c r="I1501" t="s">
        <v>323</v>
      </c>
      <c r="J1501" t="s">
        <v>787</v>
      </c>
      <c r="L1501" t="s">
        <v>324</v>
      </c>
      <c r="M1501" t="s">
        <v>323</v>
      </c>
      <c r="N1501" t="s">
        <v>573</v>
      </c>
    </row>
    <row r="1502" spans="1:14" hidden="1" x14ac:dyDescent="0.25">
      <c r="A1502" t="s">
        <v>241</v>
      </c>
      <c r="B1502" s="1">
        <v>44681</v>
      </c>
      <c r="C1502" t="s">
        <v>92</v>
      </c>
      <c r="D1502" t="s">
        <v>93</v>
      </c>
      <c r="E1502" s="4">
        <v>259670.90000000008</v>
      </c>
      <c r="F1502" t="s">
        <v>567</v>
      </c>
      <c r="G1502" t="s">
        <v>511</v>
      </c>
      <c r="H1502" t="s">
        <v>324</v>
      </c>
      <c r="I1502" t="s">
        <v>323</v>
      </c>
      <c r="J1502" t="s">
        <v>787</v>
      </c>
      <c r="L1502" t="s">
        <v>324</v>
      </c>
      <c r="M1502" t="s">
        <v>323</v>
      </c>
      <c r="N1502" t="s">
        <v>573</v>
      </c>
    </row>
    <row r="1503" spans="1:14" hidden="1" x14ac:dyDescent="0.25">
      <c r="A1503" t="s">
        <v>241</v>
      </c>
      <c r="B1503" s="1">
        <v>44681</v>
      </c>
      <c r="C1503" t="s">
        <v>94</v>
      </c>
      <c r="D1503" t="s">
        <v>95</v>
      </c>
      <c r="E1503" s="4">
        <v>79794.180000000008</v>
      </c>
      <c r="F1503" t="s">
        <v>567</v>
      </c>
      <c r="G1503" t="s">
        <v>511</v>
      </c>
      <c r="H1503" t="s">
        <v>324</v>
      </c>
      <c r="I1503" t="s">
        <v>323</v>
      </c>
      <c r="J1503" t="s">
        <v>787</v>
      </c>
      <c r="L1503" t="s">
        <v>324</v>
      </c>
      <c r="M1503" t="s">
        <v>323</v>
      </c>
      <c r="N1503" t="s">
        <v>573</v>
      </c>
    </row>
    <row r="1504" spans="1:14" hidden="1" x14ac:dyDescent="0.25">
      <c r="A1504" t="s">
        <v>241</v>
      </c>
      <c r="B1504" s="1">
        <v>44681</v>
      </c>
      <c r="C1504" t="s">
        <v>96</v>
      </c>
      <c r="D1504" t="s">
        <v>97</v>
      </c>
      <c r="E1504" s="4">
        <v>138690.81999999998</v>
      </c>
      <c r="F1504" t="s">
        <v>567</v>
      </c>
      <c r="G1504" t="s">
        <v>511</v>
      </c>
      <c r="H1504" t="s">
        <v>324</v>
      </c>
      <c r="I1504" t="s">
        <v>323</v>
      </c>
      <c r="J1504" t="s">
        <v>787</v>
      </c>
      <c r="L1504" t="s">
        <v>324</v>
      </c>
      <c r="M1504" t="s">
        <v>323</v>
      </c>
      <c r="N1504" t="s">
        <v>573</v>
      </c>
    </row>
    <row r="1505" spans="1:14" hidden="1" x14ac:dyDescent="0.25">
      <c r="A1505" t="s">
        <v>241</v>
      </c>
      <c r="B1505" s="1">
        <v>44681</v>
      </c>
      <c r="C1505" t="s">
        <v>98</v>
      </c>
      <c r="D1505" t="s">
        <v>99</v>
      </c>
      <c r="E1505" s="4">
        <v>4875.4900000000007</v>
      </c>
      <c r="F1505" t="s">
        <v>567</v>
      </c>
      <c r="G1505" t="s">
        <v>511</v>
      </c>
      <c r="H1505" t="s">
        <v>324</v>
      </c>
      <c r="I1505" t="s">
        <v>323</v>
      </c>
      <c r="J1505" t="s">
        <v>787</v>
      </c>
      <c r="L1505" t="s">
        <v>324</v>
      </c>
      <c r="M1505" t="s">
        <v>323</v>
      </c>
      <c r="N1505" t="s">
        <v>573</v>
      </c>
    </row>
    <row r="1506" spans="1:14" hidden="1" x14ac:dyDescent="0.25">
      <c r="A1506" t="s">
        <v>241</v>
      </c>
      <c r="B1506" s="1">
        <v>44681</v>
      </c>
      <c r="C1506" t="s">
        <v>100</v>
      </c>
      <c r="D1506" t="s">
        <v>101</v>
      </c>
      <c r="E1506" s="4">
        <v>1000153.42</v>
      </c>
      <c r="F1506" t="s">
        <v>567</v>
      </c>
      <c r="G1506" t="s">
        <v>511</v>
      </c>
      <c r="H1506" t="s">
        <v>324</v>
      </c>
      <c r="I1506" t="s">
        <v>323</v>
      </c>
      <c r="J1506" t="s">
        <v>787</v>
      </c>
      <c r="L1506" t="s">
        <v>324</v>
      </c>
      <c r="M1506" t="s">
        <v>323</v>
      </c>
      <c r="N1506" t="s">
        <v>573</v>
      </c>
    </row>
    <row r="1507" spans="1:14" hidden="1" x14ac:dyDescent="0.25">
      <c r="A1507" t="s">
        <v>241</v>
      </c>
      <c r="B1507" s="1">
        <v>44681</v>
      </c>
      <c r="C1507" t="s">
        <v>108</v>
      </c>
      <c r="D1507" t="s">
        <v>109</v>
      </c>
      <c r="E1507" s="4">
        <v>3000000</v>
      </c>
      <c r="F1507" t="s">
        <v>567</v>
      </c>
      <c r="G1507" t="s">
        <v>511</v>
      </c>
      <c r="H1507" t="s">
        <v>324</v>
      </c>
      <c r="I1507" t="s">
        <v>323</v>
      </c>
      <c r="J1507" t="s">
        <v>787</v>
      </c>
      <c r="L1507" t="s">
        <v>324</v>
      </c>
      <c r="M1507" t="s">
        <v>323</v>
      </c>
      <c r="N1507" t="s">
        <v>573</v>
      </c>
    </row>
    <row r="1508" spans="1:14" hidden="1" x14ac:dyDescent="0.25">
      <c r="A1508" t="s">
        <v>241</v>
      </c>
      <c r="B1508" s="1">
        <v>44681</v>
      </c>
      <c r="C1508" t="s">
        <v>979</v>
      </c>
      <c r="D1508" t="s">
        <v>980</v>
      </c>
      <c r="E1508" s="4">
        <v>142.91000000000042</v>
      </c>
      <c r="F1508" t="s">
        <v>567</v>
      </c>
      <c r="G1508" t="s">
        <v>511</v>
      </c>
      <c r="H1508" t="s">
        <v>342</v>
      </c>
      <c r="I1508" t="s">
        <v>343</v>
      </c>
      <c r="J1508" t="s">
        <v>725</v>
      </c>
      <c r="L1508" t="s">
        <v>342</v>
      </c>
      <c r="M1508" t="s">
        <v>343</v>
      </c>
      <c r="N1508" t="s">
        <v>573</v>
      </c>
    </row>
    <row r="1509" spans="1:14" hidden="1" x14ac:dyDescent="0.25">
      <c r="A1509" t="s">
        <v>241</v>
      </c>
      <c r="B1509" s="1">
        <v>44681</v>
      </c>
      <c r="C1509" t="s">
        <v>740</v>
      </c>
      <c r="D1509" t="s">
        <v>741</v>
      </c>
      <c r="E1509" s="4">
        <v>-100</v>
      </c>
      <c r="F1509" t="s">
        <v>567</v>
      </c>
      <c r="G1509" t="s">
        <v>511</v>
      </c>
      <c r="H1509" t="s">
        <v>345</v>
      </c>
      <c r="I1509" t="s">
        <v>346</v>
      </c>
      <c r="J1509" t="s">
        <v>684</v>
      </c>
      <c r="L1509" t="s">
        <v>345</v>
      </c>
      <c r="M1509" t="s">
        <v>346</v>
      </c>
      <c r="N1509" t="s">
        <v>573</v>
      </c>
    </row>
    <row r="1510" spans="1:14" hidden="1" x14ac:dyDescent="0.25">
      <c r="A1510" t="s">
        <v>241</v>
      </c>
      <c r="B1510" s="1">
        <v>44681</v>
      </c>
      <c r="C1510" t="s">
        <v>78</v>
      </c>
      <c r="D1510" t="s">
        <v>79</v>
      </c>
      <c r="E1510" s="4">
        <v>-11143.619999994873</v>
      </c>
      <c r="F1510" t="s">
        <v>567</v>
      </c>
      <c r="G1510" t="s">
        <v>511</v>
      </c>
      <c r="H1510" t="s">
        <v>324</v>
      </c>
      <c r="I1510" t="s">
        <v>323</v>
      </c>
      <c r="J1510" t="s">
        <v>787</v>
      </c>
      <c r="L1510" t="s">
        <v>324</v>
      </c>
      <c r="M1510" t="s">
        <v>323</v>
      </c>
      <c r="N1510" t="s">
        <v>573</v>
      </c>
    </row>
    <row r="1511" spans="1:14" hidden="1" x14ac:dyDescent="0.25">
      <c r="A1511" t="s">
        <v>241</v>
      </c>
      <c r="B1511" s="1">
        <v>44681</v>
      </c>
      <c r="C1511" t="s">
        <v>846</v>
      </c>
      <c r="D1511" t="s">
        <v>847</v>
      </c>
      <c r="E1511" s="4">
        <v>-7200</v>
      </c>
      <c r="F1511" t="s">
        <v>567</v>
      </c>
      <c r="G1511" t="s">
        <v>511</v>
      </c>
      <c r="H1511" t="s">
        <v>347</v>
      </c>
      <c r="I1511" t="s">
        <v>350</v>
      </c>
      <c r="J1511" t="s">
        <v>848</v>
      </c>
      <c r="L1511" t="s">
        <v>347</v>
      </c>
      <c r="M1511" t="s">
        <v>350</v>
      </c>
      <c r="N1511" t="s">
        <v>573</v>
      </c>
    </row>
    <row r="1512" spans="1:14" hidden="1" x14ac:dyDescent="0.25">
      <c r="A1512" t="s">
        <v>241</v>
      </c>
      <c r="B1512" s="1">
        <v>44681</v>
      </c>
      <c r="C1512" t="s">
        <v>851</v>
      </c>
      <c r="D1512" t="s">
        <v>852</v>
      </c>
      <c r="E1512" s="4">
        <v>-100000</v>
      </c>
      <c r="F1512" t="s">
        <v>567</v>
      </c>
      <c r="G1512" t="s">
        <v>511</v>
      </c>
      <c r="H1512" t="s">
        <v>347</v>
      </c>
      <c r="I1512" t="s">
        <v>350</v>
      </c>
      <c r="J1512" t="s">
        <v>848</v>
      </c>
      <c r="L1512" t="s">
        <v>347</v>
      </c>
      <c r="M1512" t="s">
        <v>350</v>
      </c>
      <c r="N1512" t="s">
        <v>573</v>
      </c>
    </row>
    <row r="1513" spans="1:14" hidden="1" x14ac:dyDescent="0.25">
      <c r="A1513" t="s">
        <v>241</v>
      </c>
      <c r="B1513" s="1">
        <v>44681</v>
      </c>
      <c r="C1513" t="s">
        <v>855</v>
      </c>
      <c r="D1513" t="s">
        <v>856</v>
      </c>
      <c r="E1513" s="4">
        <v>-800000</v>
      </c>
      <c r="F1513" t="s">
        <v>567</v>
      </c>
      <c r="G1513" t="s">
        <v>511</v>
      </c>
      <c r="H1513" t="s">
        <v>347</v>
      </c>
      <c r="I1513" t="s">
        <v>350</v>
      </c>
      <c r="J1513" t="s">
        <v>848</v>
      </c>
      <c r="L1513" t="s">
        <v>347</v>
      </c>
      <c r="M1513" t="s">
        <v>350</v>
      </c>
      <c r="N1513" t="s">
        <v>573</v>
      </c>
    </row>
    <row r="1514" spans="1:14" hidden="1" x14ac:dyDescent="0.25">
      <c r="A1514" t="s">
        <v>241</v>
      </c>
      <c r="B1514" s="1">
        <v>44681</v>
      </c>
      <c r="C1514" t="s">
        <v>859</v>
      </c>
      <c r="D1514" t="s">
        <v>860</v>
      </c>
      <c r="E1514" s="4">
        <v>-47705.91</v>
      </c>
      <c r="F1514" t="s">
        <v>567</v>
      </c>
      <c r="G1514" t="s">
        <v>511</v>
      </c>
      <c r="H1514" t="s">
        <v>351</v>
      </c>
      <c r="I1514" t="s">
        <v>354</v>
      </c>
      <c r="J1514" t="s">
        <v>848</v>
      </c>
      <c r="L1514" t="s">
        <v>351</v>
      </c>
      <c r="M1514" t="s">
        <v>438</v>
      </c>
      <c r="N1514" t="s">
        <v>573</v>
      </c>
    </row>
    <row r="1515" spans="1:14" hidden="1" x14ac:dyDescent="0.25">
      <c r="A1515" t="s">
        <v>241</v>
      </c>
      <c r="B1515" s="1">
        <v>44681</v>
      </c>
      <c r="C1515" t="s">
        <v>1192</v>
      </c>
      <c r="D1515" t="s">
        <v>1193</v>
      </c>
      <c r="E1515" s="4">
        <v>-102003.02</v>
      </c>
      <c r="F1515" t="s">
        <v>567</v>
      </c>
      <c r="G1515" t="s">
        <v>511</v>
      </c>
      <c r="H1515" t="s">
        <v>351</v>
      </c>
      <c r="I1515" t="s">
        <v>354</v>
      </c>
      <c r="J1515" t="s">
        <v>848</v>
      </c>
      <c r="L1515" t="s">
        <v>1194</v>
      </c>
      <c r="M1515" t="s">
        <v>442</v>
      </c>
      <c r="N1515" t="s">
        <v>573</v>
      </c>
    </row>
    <row r="1516" spans="1:14" hidden="1" x14ac:dyDescent="0.25">
      <c r="A1516" t="s">
        <v>241</v>
      </c>
      <c r="B1516" s="1">
        <v>44681</v>
      </c>
      <c r="C1516" t="s">
        <v>865</v>
      </c>
      <c r="D1516" t="s">
        <v>866</v>
      </c>
      <c r="E1516" s="4">
        <v>-84286.290000000008</v>
      </c>
      <c r="F1516" t="s">
        <v>567</v>
      </c>
      <c r="G1516" t="s">
        <v>511</v>
      </c>
      <c r="H1516" t="s">
        <v>351</v>
      </c>
      <c r="I1516" t="s">
        <v>354</v>
      </c>
      <c r="J1516" t="s">
        <v>848</v>
      </c>
      <c r="L1516" t="s">
        <v>351</v>
      </c>
      <c r="M1516" t="s">
        <v>440</v>
      </c>
      <c r="N1516" t="s">
        <v>573</v>
      </c>
    </row>
    <row r="1517" spans="1:14" hidden="1" x14ac:dyDescent="0.25">
      <c r="A1517" t="s">
        <v>241</v>
      </c>
      <c r="B1517" s="1">
        <v>44681</v>
      </c>
      <c r="C1517" t="s">
        <v>1232</v>
      </c>
      <c r="D1517" t="s">
        <v>1233</v>
      </c>
      <c r="E1517" s="4">
        <v>-50741.535000002012</v>
      </c>
      <c r="F1517" t="s">
        <v>567</v>
      </c>
      <c r="G1517" t="s">
        <v>511</v>
      </c>
      <c r="H1517" t="s">
        <v>351</v>
      </c>
      <c r="I1517" t="s">
        <v>354</v>
      </c>
      <c r="J1517" t="s">
        <v>848</v>
      </c>
      <c r="L1517" t="s">
        <v>351</v>
      </c>
      <c r="M1517" t="s">
        <v>440</v>
      </c>
      <c r="N1517" t="s">
        <v>573</v>
      </c>
    </row>
    <row r="1518" spans="1:14" hidden="1" x14ac:dyDescent="0.25">
      <c r="A1518" t="s">
        <v>241</v>
      </c>
      <c r="B1518" s="1">
        <v>44681</v>
      </c>
      <c r="C1518" t="s">
        <v>871</v>
      </c>
      <c r="D1518" t="s">
        <v>872</v>
      </c>
      <c r="E1518" s="4">
        <v>-83370.91</v>
      </c>
      <c r="F1518" t="s">
        <v>567</v>
      </c>
      <c r="G1518" t="s">
        <v>511</v>
      </c>
      <c r="H1518" t="s">
        <v>519</v>
      </c>
      <c r="I1518" t="s">
        <v>513</v>
      </c>
      <c r="J1518" t="s">
        <v>594</v>
      </c>
      <c r="L1518" t="s">
        <v>519</v>
      </c>
      <c r="M1518" t="s">
        <v>419</v>
      </c>
      <c r="N1518" t="s">
        <v>573</v>
      </c>
    </row>
    <row r="1519" spans="1:14" hidden="1" x14ac:dyDescent="0.25">
      <c r="A1519" t="s">
        <v>241</v>
      </c>
      <c r="B1519" s="1">
        <v>44681</v>
      </c>
      <c r="C1519" t="s">
        <v>873</v>
      </c>
      <c r="D1519" t="s">
        <v>874</v>
      </c>
      <c r="E1519" s="4">
        <v>-187948.01</v>
      </c>
      <c r="F1519" t="s">
        <v>567</v>
      </c>
      <c r="G1519" t="s">
        <v>511</v>
      </c>
      <c r="H1519" t="s">
        <v>519</v>
      </c>
      <c r="I1519" t="s">
        <v>513</v>
      </c>
      <c r="J1519" t="s">
        <v>594</v>
      </c>
      <c r="L1519" t="s">
        <v>519</v>
      </c>
      <c r="M1519" t="s">
        <v>419</v>
      </c>
      <c r="N1519" t="s">
        <v>573</v>
      </c>
    </row>
    <row r="1520" spans="1:14" hidden="1" x14ac:dyDescent="0.25">
      <c r="A1520" t="s">
        <v>241</v>
      </c>
      <c r="B1520" s="1">
        <v>44681</v>
      </c>
      <c r="C1520" t="s">
        <v>875</v>
      </c>
      <c r="D1520" t="s">
        <v>876</v>
      </c>
      <c r="E1520" s="4">
        <v>-95239.54</v>
      </c>
      <c r="F1520" t="s">
        <v>567</v>
      </c>
      <c r="G1520" t="s">
        <v>511</v>
      </c>
      <c r="H1520" t="s">
        <v>519</v>
      </c>
      <c r="I1520" t="s">
        <v>513</v>
      </c>
      <c r="J1520" t="s">
        <v>594</v>
      </c>
      <c r="L1520" t="s">
        <v>519</v>
      </c>
      <c r="M1520" t="s">
        <v>419</v>
      </c>
      <c r="N1520" t="s">
        <v>573</v>
      </c>
    </row>
    <row r="1521" spans="1:14" hidden="1" x14ac:dyDescent="0.25">
      <c r="A1521" t="s">
        <v>241</v>
      </c>
      <c r="B1521" s="1">
        <v>44681</v>
      </c>
      <c r="C1521" t="s">
        <v>877</v>
      </c>
      <c r="D1521" t="s">
        <v>878</v>
      </c>
      <c r="E1521" s="4">
        <v>-917.25</v>
      </c>
      <c r="F1521" t="s">
        <v>567</v>
      </c>
      <c r="G1521" t="s">
        <v>511</v>
      </c>
      <c r="H1521" t="s">
        <v>519</v>
      </c>
      <c r="I1521" t="s">
        <v>513</v>
      </c>
      <c r="J1521" t="s">
        <v>594</v>
      </c>
      <c r="L1521" t="s">
        <v>519</v>
      </c>
      <c r="M1521" t="s">
        <v>419</v>
      </c>
      <c r="N1521" t="s">
        <v>573</v>
      </c>
    </row>
    <row r="1522" spans="1:14" hidden="1" x14ac:dyDescent="0.25">
      <c r="A1522" t="s">
        <v>241</v>
      </c>
      <c r="B1522" s="1">
        <v>44681</v>
      </c>
      <c r="C1522" t="s">
        <v>879</v>
      </c>
      <c r="D1522" t="s">
        <v>880</v>
      </c>
      <c r="E1522" s="4">
        <v>-40340.58</v>
      </c>
      <c r="F1522" t="s">
        <v>567</v>
      </c>
      <c r="G1522" t="s">
        <v>511</v>
      </c>
      <c r="H1522" t="s">
        <v>519</v>
      </c>
      <c r="I1522" t="s">
        <v>513</v>
      </c>
      <c r="J1522" t="s">
        <v>594</v>
      </c>
      <c r="L1522" t="s">
        <v>519</v>
      </c>
      <c r="M1522" t="s">
        <v>419</v>
      </c>
      <c r="N1522" t="s">
        <v>573</v>
      </c>
    </row>
    <row r="1523" spans="1:14" hidden="1" x14ac:dyDescent="0.25">
      <c r="A1523" t="s">
        <v>241</v>
      </c>
      <c r="B1523" s="1">
        <v>44681</v>
      </c>
      <c r="C1523" t="s">
        <v>881</v>
      </c>
      <c r="D1523" t="s">
        <v>882</v>
      </c>
      <c r="E1523" s="4">
        <v>-14767.59</v>
      </c>
      <c r="F1523" t="s">
        <v>567</v>
      </c>
      <c r="G1523" t="s">
        <v>511</v>
      </c>
      <c r="H1523" t="s">
        <v>519</v>
      </c>
      <c r="I1523" t="s">
        <v>513</v>
      </c>
      <c r="J1523" t="s">
        <v>594</v>
      </c>
      <c r="L1523" t="s">
        <v>519</v>
      </c>
      <c r="M1523" t="s">
        <v>419</v>
      </c>
      <c r="N1523" t="s">
        <v>573</v>
      </c>
    </row>
    <row r="1524" spans="1:14" hidden="1" x14ac:dyDescent="0.25">
      <c r="A1524" t="s">
        <v>241</v>
      </c>
      <c r="B1524" s="1">
        <v>44681</v>
      </c>
      <c r="C1524" t="s">
        <v>883</v>
      </c>
      <c r="D1524" t="s">
        <v>884</v>
      </c>
      <c r="E1524" s="4">
        <v>-25739.86</v>
      </c>
      <c r="F1524" t="s">
        <v>567</v>
      </c>
      <c r="G1524" t="s">
        <v>511</v>
      </c>
      <c r="H1524" t="s">
        <v>519</v>
      </c>
      <c r="I1524" t="s">
        <v>513</v>
      </c>
      <c r="J1524" t="s">
        <v>594</v>
      </c>
      <c r="L1524" t="s">
        <v>519</v>
      </c>
      <c r="M1524" t="s">
        <v>419</v>
      </c>
      <c r="N1524" t="s">
        <v>573</v>
      </c>
    </row>
    <row r="1525" spans="1:14" hidden="1" x14ac:dyDescent="0.25">
      <c r="A1525" t="s">
        <v>241</v>
      </c>
      <c r="B1525" s="1">
        <v>44681</v>
      </c>
      <c r="C1525" t="s">
        <v>885</v>
      </c>
      <c r="D1525" t="s">
        <v>886</v>
      </c>
      <c r="E1525" s="4">
        <v>-6081.13</v>
      </c>
      <c r="F1525" t="s">
        <v>567</v>
      </c>
      <c r="G1525" t="s">
        <v>511</v>
      </c>
      <c r="H1525" t="s">
        <v>519</v>
      </c>
      <c r="I1525" t="s">
        <v>513</v>
      </c>
      <c r="J1525" t="s">
        <v>594</v>
      </c>
      <c r="L1525" t="s">
        <v>519</v>
      </c>
      <c r="M1525" t="s">
        <v>419</v>
      </c>
      <c r="N1525" t="s">
        <v>573</v>
      </c>
    </row>
    <row r="1526" spans="1:14" hidden="1" x14ac:dyDescent="0.25">
      <c r="A1526" t="s">
        <v>241</v>
      </c>
      <c r="B1526" s="1">
        <v>44681</v>
      </c>
      <c r="C1526" t="s">
        <v>887</v>
      </c>
      <c r="D1526" t="s">
        <v>888</v>
      </c>
      <c r="E1526" s="4">
        <v>-10000</v>
      </c>
      <c r="F1526" t="s">
        <v>567</v>
      </c>
      <c r="G1526" t="s">
        <v>511</v>
      </c>
      <c r="H1526" t="s">
        <v>516</v>
      </c>
      <c r="I1526" t="s">
        <v>512</v>
      </c>
      <c r="J1526" t="s">
        <v>572</v>
      </c>
      <c r="L1526" t="s">
        <v>516</v>
      </c>
      <c r="M1526" t="s">
        <v>417</v>
      </c>
      <c r="N1526" t="s">
        <v>573</v>
      </c>
    </row>
    <row r="1527" spans="1:14" hidden="1" x14ac:dyDescent="0.25">
      <c r="A1527" t="s">
        <v>241</v>
      </c>
      <c r="B1527" s="1">
        <v>44681</v>
      </c>
      <c r="C1527" t="s">
        <v>889</v>
      </c>
      <c r="D1527" t="s">
        <v>890</v>
      </c>
      <c r="E1527" s="4">
        <v>-30000</v>
      </c>
      <c r="F1527" t="s">
        <v>567</v>
      </c>
      <c r="G1527" t="s">
        <v>511</v>
      </c>
      <c r="H1527" t="s">
        <v>516</v>
      </c>
      <c r="I1527" t="s">
        <v>512</v>
      </c>
      <c r="J1527" t="s">
        <v>572</v>
      </c>
      <c r="L1527" t="s">
        <v>516</v>
      </c>
      <c r="M1527" t="s">
        <v>417</v>
      </c>
      <c r="N1527" t="s">
        <v>573</v>
      </c>
    </row>
    <row r="1528" spans="1:14" hidden="1" x14ac:dyDescent="0.25">
      <c r="A1528" t="s">
        <v>241</v>
      </c>
      <c r="B1528" s="1">
        <v>44681</v>
      </c>
      <c r="C1528" t="s">
        <v>891</v>
      </c>
      <c r="D1528" t="s">
        <v>892</v>
      </c>
      <c r="E1528" s="4">
        <v>-2743</v>
      </c>
      <c r="F1528" t="s">
        <v>567</v>
      </c>
      <c r="G1528" t="s">
        <v>511</v>
      </c>
      <c r="H1528" t="s">
        <v>516</v>
      </c>
      <c r="I1528" t="s">
        <v>512</v>
      </c>
      <c r="J1528" t="s">
        <v>572</v>
      </c>
      <c r="L1528" t="s">
        <v>516</v>
      </c>
      <c r="M1528" t="s">
        <v>417</v>
      </c>
      <c r="N1528" t="s">
        <v>573</v>
      </c>
    </row>
    <row r="1529" spans="1:14" hidden="1" x14ac:dyDescent="0.25">
      <c r="A1529" t="s">
        <v>241</v>
      </c>
      <c r="B1529" s="1">
        <v>44681</v>
      </c>
      <c r="C1529" t="s">
        <v>893</v>
      </c>
      <c r="D1529" t="s">
        <v>894</v>
      </c>
      <c r="E1529" s="4">
        <v>-97540.050000000017</v>
      </c>
      <c r="F1529" t="s">
        <v>567</v>
      </c>
      <c r="G1529" t="s">
        <v>511</v>
      </c>
      <c r="H1529" t="s">
        <v>516</v>
      </c>
      <c r="I1529" t="s">
        <v>512</v>
      </c>
      <c r="J1529" t="s">
        <v>572</v>
      </c>
      <c r="L1529" t="s">
        <v>516</v>
      </c>
      <c r="M1529" t="s">
        <v>417</v>
      </c>
      <c r="N1529" t="s">
        <v>573</v>
      </c>
    </row>
    <row r="1530" spans="1:14" hidden="1" x14ac:dyDescent="0.25">
      <c r="A1530" t="s">
        <v>241</v>
      </c>
      <c r="B1530" s="1">
        <v>44681</v>
      </c>
      <c r="C1530" t="s">
        <v>895</v>
      </c>
      <c r="D1530" t="s">
        <v>896</v>
      </c>
      <c r="E1530" s="4">
        <v>-34985</v>
      </c>
      <c r="F1530" t="s">
        <v>567</v>
      </c>
      <c r="G1530" t="s">
        <v>511</v>
      </c>
      <c r="H1530" t="s">
        <v>516</v>
      </c>
      <c r="I1530" t="s">
        <v>512</v>
      </c>
      <c r="J1530" t="s">
        <v>572</v>
      </c>
      <c r="L1530" t="s">
        <v>516</v>
      </c>
      <c r="M1530" t="s">
        <v>417</v>
      </c>
      <c r="N1530" t="s">
        <v>573</v>
      </c>
    </row>
    <row r="1531" spans="1:14" hidden="1" x14ac:dyDescent="0.25">
      <c r="A1531" t="s">
        <v>241</v>
      </c>
      <c r="B1531" s="1">
        <v>44681</v>
      </c>
      <c r="C1531" t="s">
        <v>897</v>
      </c>
      <c r="D1531" t="s">
        <v>898</v>
      </c>
      <c r="E1531" s="4">
        <v>-2450900</v>
      </c>
      <c r="F1531" t="s">
        <v>567</v>
      </c>
      <c r="G1531" t="s">
        <v>511</v>
      </c>
      <c r="H1531" t="s">
        <v>331</v>
      </c>
      <c r="I1531" t="s">
        <v>332</v>
      </c>
      <c r="J1531" t="s">
        <v>899</v>
      </c>
      <c r="L1531" t="s">
        <v>331</v>
      </c>
      <c r="M1531" t="s">
        <v>332</v>
      </c>
      <c r="N1531" t="s">
        <v>573</v>
      </c>
    </row>
    <row r="1532" spans="1:14" hidden="1" x14ac:dyDescent="0.25">
      <c r="A1532" t="s">
        <v>241</v>
      </c>
      <c r="B1532" s="1">
        <v>44681</v>
      </c>
      <c r="C1532" t="s">
        <v>1195</v>
      </c>
      <c r="D1532" t="s">
        <v>1196</v>
      </c>
      <c r="E1532" s="4">
        <v>-56930.83</v>
      </c>
      <c r="F1532" t="s">
        <v>567</v>
      </c>
      <c r="G1532" t="s">
        <v>511</v>
      </c>
      <c r="H1532" t="s">
        <v>331</v>
      </c>
      <c r="I1532" t="s">
        <v>332</v>
      </c>
      <c r="J1532" t="s">
        <v>899</v>
      </c>
      <c r="L1532" t="s">
        <v>331</v>
      </c>
      <c r="M1532" t="s">
        <v>332</v>
      </c>
      <c r="N1532" t="s">
        <v>573</v>
      </c>
    </row>
    <row r="1533" spans="1:14" hidden="1" x14ac:dyDescent="0.25">
      <c r="A1533" t="s">
        <v>241</v>
      </c>
      <c r="B1533" s="1">
        <v>44681</v>
      </c>
      <c r="C1533" t="s">
        <v>1197</v>
      </c>
      <c r="D1533" t="s">
        <v>1198</v>
      </c>
      <c r="E1533" s="4">
        <v>-27000</v>
      </c>
      <c r="F1533" t="s">
        <v>567</v>
      </c>
      <c r="G1533" t="s">
        <v>511</v>
      </c>
      <c r="H1533" t="s">
        <v>331</v>
      </c>
      <c r="I1533" t="s">
        <v>332</v>
      </c>
      <c r="J1533" t="s">
        <v>899</v>
      </c>
      <c r="L1533" t="s">
        <v>331</v>
      </c>
      <c r="M1533" t="s">
        <v>332</v>
      </c>
      <c r="N1533" t="s">
        <v>573</v>
      </c>
    </row>
    <row r="1534" spans="1:14" hidden="1" x14ac:dyDescent="0.25">
      <c r="A1534" t="s">
        <v>241</v>
      </c>
      <c r="B1534" s="1">
        <v>44681</v>
      </c>
      <c r="C1534" t="s">
        <v>145</v>
      </c>
      <c r="D1534" t="s">
        <v>1199</v>
      </c>
      <c r="E1534" s="4">
        <v>-630595</v>
      </c>
      <c r="F1534" t="s">
        <v>567</v>
      </c>
      <c r="G1534" t="s">
        <v>511</v>
      </c>
      <c r="H1534" t="s">
        <v>338</v>
      </c>
      <c r="I1534" t="s">
        <v>136</v>
      </c>
      <c r="J1534" t="s">
        <v>655</v>
      </c>
      <c r="L1534" t="s">
        <v>338</v>
      </c>
      <c r="M1534" t="s">
        <v>136</v>
      </c>
      <c r="N1534" t="s">
        <v>573</v>
      </c>
    </row>
    <row r="1535" spans="1:14" hidden="1" x14ac:dyDescent="0.25">
      <c r="A1535" t="s">
        <v>241</v>
      </c>
      <c r="B1535" s="1">
        <v>44681</v>
      </c>
      <c r="C1535" t="s">
        <v>1200</v>
      </c>
      <c r="D1535" t="s">
        <v>1201</v>
      </c>
      <c r="E1535" s="4">
        <v>-17571</v>
      </c>
      <c r="F1535" t="s">
        <v>567</v>
      </c>
      <c r="G1535" t="s">
        <v>511</v>
      </c>
      <c r="H1535" t="s">
        <v>331</v>
      </c>
      <c r="I1535" t="s">
        <v>332</v>
      </c>
      <c r="J1535" t="s">
        <v>899</v>
      </c>
      <c r="L1535" t="s">
        <v>331</v>
      </c>
      <c r="M1535" t="s">
        <v>332</v>
      </c>
      <c r="N1535" t="s">
        <v>573</v>
      </c>
    </row>
    <row r="1536" spans="1:14" hidden="1" x14ac:dyDescent="0.25">
      <c r="A1536" t="s">
        <v>241</v>
      </c>
      <c r="B1536" s="1">
        <v>44681</v>
      </c>
      <c r="C1536" t="s">
        <v>902</v>
      </c>
      <c r="D1536" t="s">
        <v>903</v>
      </c>
      <c r="E1536" s="4">
        <v>-105005.73000000001</v>
      </c>
      <c r="F1536" t="s">
        <v>567</v>
      </c>
      <c r="G1536" t="s">
        <v>511</v>
      </c>
      <c r="H1536" t="s">
        <v>328</v>
      </c>
      <c r="I1536" t="s">
        <v>329</v>
      </c>
      <c r="J1536" t="s">
        <v>904</v>
      </c>
      <c r="L1536" t="s">
        <v>328</v>
      </c>
      <c r="M1536" t="s">
        <v>329</v>
      </c>
      <c r="N1536" t="s">
        <v>573</v>
      </c>
    </row>
    <row r="1537" spans="1:14" hidden="1" x14ac:dyDescent="0.25">
      <c r="A1537" t="s">
        <v>241</v>
      </c>
      <c r="B1537" s="1">
        <v>44681</v>
      </c>
      <c r="C1537" t="s">
        <v>905</v>
      </c>
      <c r="D1537" t="s">
        <v>906</v>
      </c>
      <c r="E1537" s="4">
        <v>-244416.09</v>
      </c>
      <c r="F1537" t="s">
        <v>567</v>
      </c>
      <c r="G1537" t="s">
        <v>511</v>
      </c>
      <c r="H1537" t="s">
        <v>328</v>
      </c>
      <c r="I1537" t="s">
        <v>329</v>
      </c>
      <c r="J1537" t="s">
        <v>904</v>
      </c>
      <c r="L1537" t="s">
        <v>328</v>
      </c>
      <c r="M1537" t="s">
        <v>329</v>
      </c>
      <c r="N1537" t="s">
        <v>573</v>
      </c>
    </row>
    <row r="1538" spans="1:14" hidden="1" x14ac:dyDescent="0.25">
      <c r="A1538" t="s">
        <v>241</v>
      </c>
      <c r="B1538" s="1">
        <v>44681</v>
      </c>
      <c r="C1538" t="s">
        <v>907</v>
      </c>
      <c r="D1538" t="s">
        <v>908</v>
      </c>
      <c r="E1538" s="4">
        <v>-35815.83</v>
      </c>
      <c r="F1538" t="s">
        <v>567</v>
      </c>
      <c r="G1538" t="s">
        <v>511</v>
      </c>
      <c r="H1538" t="s">
        <v>328</v>
      </c>
      <c r="I1538" t="s">
        <v>329</v>
      </c>
      <c r="J1538" t="s">
        <v>904</v>
      </c>
      <c r="L1538" t="s">
        <v>328</v>
      </c>
      <c r="M1538" t="s">
        <v>329</v>
      </c>
      <c r="N1538" t="s">
        <v>573</v>
      </c>
    </row>
    <row r="1539" spans="1:14" hidden="1" x14ac:dyDescent="0.25">
      <c r="A1539" t="s">
        <v>241</v>
      </c>
      <c r="B1539" s="1">
        <v>44681</v>
      </c>
      <c r="C1539" t="s">
        <v>909</v>
      </c>
      <c r="D1539" t="s">
        <v>910</v>
      </c>
      <c r="E1539" s="4">
        <v>-2737.0299999999943</v>
      </c>
      <c r="F1539" t="s">
        <v>567</v>
      </c>
      <c r="G1539" t="s">
        <v>511</v>
      </c>
      <c r="H1539" t="s">
        <v>328</v>
      </c>
      <c r="I1539" t="s">
        <v>329</v>
      </c>
      <c r="J1539" t="s">
        <v>904</v>
      </c>
      <c r="L1539" t="s">
        <v>328</v>
      </c>
      <c r="M1539" t="s">
        <v>329</v>
      </c>
      <c r="N1539" t="s">
        <v>573</v>
      </c>
    </row>
    <row r="1540" spans="1:14" hidden="1" x14ac:dyDescent="0.25">
      <c r="A1540" t="s">
        <v>241</v>
      </c>
      <c r="B1540" s="1">
        <v>44681</v>
      </c>
      <c r="C1540" t="s">
        <v>913</v>
      </c>
      <c r="D1540" t="s">
        <v>914</v>
      </c>
      <c r="E1540" s="4">
        <v>-117464.21</v>
      </c>
      <c r="F1540" t="s">
        <v>567</v>
      </c>
      <c r="G1540" t="s">
        <v>511</v>
      </c>
      <c r="H1540" t="s">
        <v>340</v>
      </c>
      <c r="I1540" t="s">
        <v>341</v>
      </c>
      <c r="J1540" t="s">
        <v>667</v>
      </c>
      <c r="L1540" t="s">
        <v>340</v>
      </c>
      <c r="M1540" t="s">
        <v>341</v>
      </c>
      <c r="N1540" t="s">
        <v>573</v>
      </c>
    </row>
    <row r="1541" spans="1:14" hidden="1" x14ac:dyDescent="0.25">
      <c r="A1541" t="s">
        <v>241</v>
      </c>
      <c r="B1541" s="1">
        <v>44681</v>
      </c>
      <c r="C1541" t="s">
        <v>921</v>
      </c>
      <c r="D1541" t="s">
        <v>922</v>
      </c>
      <c r="E1541" s="4">
        <v>-57625.560000000034</v>
      </c>
      <c r="F1541" t="s">
        <v>567</v>
      </c>
      <c r="G1541" t="s">
        <v>511</v>
      </c>
      <c r="H1541" t="s">
        <v>333</v>
      </c>
      <c r="I1541" t="s">
        <v>335</v>
      </c>
      <c r="J1541" t="s">
        <v>923</v>
      </c>
      <c r="L1541" t="s">
        <v>333</v>
      </c>
      <c r="M1541" t="s">
        <v>335</v>
      </c>
      <c r="N1541" t="s">
        <v>573</v>
      </c>
    </row>
    <row r="1542" spans="1:14" hidden="1" x14ac:dyDescent="0.25">
      <c r="A1542" t="s">
        <v>241</v>
      </c>
      <c r="B1542" s="1">
        <v>44681</v>
      </c>
      <c r="C1542" t="s">
        <v>110</v>
      </c>
      <c r="D1542" t="s">
        <v>926</v>
      </c>
      <c r="E1542" s="4">
        <v>-212413.36</v>
      </c>
      <c r="F1542" t="s">
        <v>567</v>
      </c>
      <c r="G1542" t="s">
        <v>511</v>
      </c>
      <c r="H1542" t="s">
        <v>333</v>
      </c>
      <c r="I1542" t="s">
        <v>335</v>
      </c>
      <c r="J1542" t="s">
        <v>923</v>
      </c>
      <c r="L1542" t="s">
        <v>333</v>
      </c>
      <c r="M1542" t="s">
        <v>335</v>
      </c>
      <c r="N1542" t="s">
        <v>573</v>
      </c>
    </row>
    <row r="1543" spans="1:14" hidden="1" x14ac:dyDescent="0.25">
      <c r="A1543" t="s">
        <v>241</v>
      </c>
      <c r="B1543" s="1">
        <v>44681</v>
      </c>
      <c r="C1543" t="s">
        <v>112</v>
      </c>
      <c r="D1543" t="s">
        <v>937</v>
      </c>
      <c r="E1543" s="4">
        <v>-700000</v>
      </c>
      <c r="F1543" t="s">
        <v>567</v>
      </c>
      <c r="G1543" t="s">
        <v>511</v>
      </c>
      <c r="H1543" t="s">
        <v>333</v>
      </c>
      <c r="I1543" t="s">
        <v>335</v>
      </c>
      <c r="J1543" t="s">
        <v>923</v>
      </c>
      <c r="L1543" t="s">
        <v>333</v>
      </c>
      <c r="M1543" t="s">
        <v>335</v>
      </c>
      <c r="N1543" t="s">
        <v>573</v>
      </c>
    </row>
    <row r="1544" spans="1:14" hidden="1" x14ac:dyDescent="0.25">
      <c r="A1544" t="s">
        <v>241</v>
      </c>
      <c r="B1544" s="1">
        <v>44681</v>
      </c>
      <c r="C1544" t="s">
        <v>115</v>
      </c>
      <c r="D1544" t="s">
        <v>944</v>
      </c>
      <c r="E1544" s="4">
        <v>-229288.33000000002</v>
      </c>
      <c r="F1544" t="s">
        <v>567</v>
      </c>
      <c r="G1544" t="s">
        <v>511</v>
      </c>
      <c r="H1544" t="s">
        <v>333</v>
      </c>
      <c r="I1544" t="s">
        <v>335</v>
      </c>
      <c r="J1544" t="s">
        <v>923</v>
      </c>
      <c r="L1544" t="s">
        <v>333</v>
      </c>
      <c r="M1544" t="s">
        <v>335</v>
      </c>
      <c r="N1544" t="s">
        <v>573</v>
      </c>
    </row>
    <row r="1545" spans="1:14" hidden="1" x14ac:dyDescent="0.25">
      <c r="A1545" t="s">
        <v>241</v>
      </c>
      <c r="B1545" s="1">
        <v>44681</v>
      </c>
      <c r="C1545" t="s">
        <v>117</v>
      </c>
      <c r="D1545" t="s">
        <v>947</v>
      </c>
      <c r="E1545" s="4">
        <v>-92033.700000000012</v>
      </c>
      <c r="F1545" t="s">
        <v>567</v>
      </c>
      <c r="G1545" t="s">
        <v>511</v>
      </c>
      <c r="H1545" t="s">
        <v>333</v>
      </c>
      <c r="I1545" t="s">
        <v>335</v>
      </c>
      <c r="J1545" t="s">
        <v>923</v>
      </c>
      <c r="L1545" t="s">
        <v>333</v>
      </c>
      <c r="M1545" t="s">
        <v>335</v>
      </c>
      <c r="N1545" t="s">
        <v>573</v>
      </c>
    </row>
    <row r="1546" spans="1:14" hidden="1" x14ac:dyDescent="0.25">
      <c r="A1546" t="s">
        <v>241</v>
      </c>
      <c r="B1546" s="1">
        <v>44681</v>
      </c>
      <c r="C1546" t="s">
        <v>119</v>
      </c>
      <c r="D1546" t="s">
        <v>1202</v>
      </c>
      <c r="E1546" s="4">
        <v>-110275.99</v>
      </c>
      <c r="F1546" t="s">
        <v>567</v>
      </c>
      <c r="G1546" t="s">
        <v>511</v>
      </c>
      <c r="H1546" t="s">
        <v>333</v>
      </c>
      <c r="I1546" t="s">
        <v>335</v>
      </c>
      <c r="J1546" t="s">
        <v>923</v>
      </c>
      <c r="L1546" t="s">
        <v>333</v>
      </c>
      <c r="M1546" t="s">
        <v>335</v>
      </c>
      <c r="N1546" t="s">
        <v>573</v>
      </c>
    </row>
    <row r="1547" spans="1:14" hidden="1" x14ac:dyDescent="0.25">
      <c r="A1547" t="s">
        <v>241</v>
      </c>
      <c r="B1547" s="1">
        <v>44681</v>
      </c>
      <c r="C1547" t="s">
        <v>121</v>
      </c>
      <c r="D1547" t="s">
        <v>1203</v>
      </c>
      <c r="E1547" s="4">
        <v>-2346915.11</v>
      </c>
      <c r="F1547" t="s">
        <v>567</v>
      </c>
      <c r="G1547" t="s">
        <v>511</v>
      </c>
      <c r="H1547" t="s">
        <v>333</v>
      </c>
      <c r="I1547" t="s">
        <v>335</v>
      </c>
      <c r="J1547" t="s">
        <v>923</v>
      </c>
      <c r="L1547" t="s">
        <v>333</v>
      </c>
      <c r="M1547" t="s">
        <v>335</v>
      </c>
      <c r="N1547" t="s">
        <v>573</v>
      </c>
    </row>
    <row r="1548" spans="1:14" hidden="1" x14ac:dyDescent="0.25">
      <c r="A1548" t="s">
        <v>241</v>
      </c>
      <c r="B1548" s="1">
        <v>44681</v>
      </c>
      <c r="C1548" t="s">
        <v>965</v>
      </c>
      <c r="D1548" t="s">
        <v>966</v>
      </c>
      <c r="E1548" s="4">
        <v>-70833.230000000127</v>
      </c>
      <c r="F1548" t="s">
        <v>567</v>
      </c>
      <c r="G1548" t="s">
        <v>511</v>
      </c>
      <c r="H1548" t="s">
        <v>333</v>
      </c>
      <c r="I1548" t="s">
        <v>335</v>
      </c>
      <c r="J1548" t="s">
        <v>923</v>
      </c>
      <c r="L1548" t="s">
        <v>333</v>
      </c>
      <c r="M1548" t="s">
        <v>335</v>
      </c>
      <c r="N1548" t="s">
        <v>573</v>
      </c>
    </row>
    <row r="1549" spans="1:14" hidden="1" x14ac:dyDescent="0.25">
      <c r="A1549" t="s">
        <v>241</v>
      </c>
      <c r="B1549" s="1">
        <v>44681</v>
      </c>
      <c r="C1549" t="s">
        <v>123</v>
      </c>
      <c r="D1549" t="s">
        <v>1204</v>
      </c>
      <c r="E1549" s="4">
        <v>-83550</v>
      </c>
      <c r="F1549" t="s">
        <v>567</v>
      </c>
      <c r="G1549" t="s">
        <v>511</v>
      </c>
      <c r="H1549" t="s">
        <v>333</v>
      </c>
      <c r="I1549" t="s">
        <v>335</v>
      </c>
      <c r="J1549" t="s">
        <v>923</v>
      </c>
      <c r="L1549" t="s">
        <v>333</v>
      </c>
      <c r="M1549" t="s">
        <v>449</v>
      </c>
      <c r="N1549" t="s">
        <v>573</v>
      </c>
    </row>
    <row r="1550" spans="1:14" hidden="1" x14ac:dyDescent="0.25">
      <c r="A1550" t="s">
        <v>241</v>
      </c>
      <c r="B1550" s="1">
        <v>44681</v>
      </c>
      <c r="C1550" t="s">
        <v>975</v>
      </c>
      <c r="D1550" t="s">
        <v>976</v>
      </c>
      <c r="E1550" s="4">
        <v>-454616.36000000028</v>
      </c>
      <c r="F1550" t="s">
        <v>567</v>
      </c>
      <c r="G1550" t="s">
        <v>511</v>
      </c>
      <c r="H1550" t="s">
        <v>342</v>
      </c>
      <c r="I1550" t="s">
        <v>343</v>
      </c>
      <c r="J1550" t="s">
        <v>725</v>
      </c>
      <c r="L1550" t="s">
        <v>342</v>
      </c>
      <c r="M1550" t="s">
        <v>343</v>
      </c>
      <c r="N1550" t="s">
        <v>573</v>
      </c>
    </row>
    <row r="1551" spans="1:14" hidden="1" x14ac:dyDescent="0.25">
      <c r="A1551" t="s">
        <v>241</v>
      </c>
      <c r="B1551" s="1">
        <v>44681</v>
      </c>
      <c r="C1551" t="s">
        <v>983</v>
      </c>
      <c r="D1551" t="s">
        <v>984</v>
      </c>
      <c r="E1551" s="4">
        <v>-20.059999999999491</v>
      </c>
      <c r="F1551" t="s">
        <v>567</v>
      </c>
      <c r="G1551" t="s">
        <v>511</v>
      </c>
      <c r="H1551" t="s">
        <v>342</v>
      </c>
      <c r="I1551" t="s">
        <v>343</v>
      </c>
      <c r="J1551" t="s">
        <v>725</v>
      </c>
      <c r="L1551" t="s">
        <v>342</v>
      </c>
      <c r="M1551" t="s">
        <v>343</v>
      </c>
      <c r="N1551" t="s">
        <v>573</v>
      </c>
    </row>
    <row r="1552" spans="1:14" hidden="1" x14ac:dyDescent="0.25">
      <c r="A1552" t="s">
        <v>241</v>
      </c>
      <c r="B1552" s="1">
        <v>44681</v>
      </c>
      <c r="C1552" t="s">
        <v>995</v>
      </c>
      <c r="D1552" t="s">
        <v>996</v>
      </c>
      <c r="E1552" s="4">
        <v>-159489.34999999998</v>
      </c>
      <c r="F1552" t="s">
        <v>567</v>
      </c>
      <c r="G1552" t="s">
        <v>511</v>
      </c>
      <c r="H1552" t="s">
        <v>352</v>
      </c>
      <c r="I1552" t="s">
        <v>353</v>
      </c>
      <c r="J1552" t="s">
        <v>746</v>
      </c>
      <c r="L1552" t="s">
        <v>352</v>
      </c>
      <c r="M1552" t="s">
        <v>349</v>
      </c>
      <c r="N1552" t="s">
        <v>573</v>
      </c>
    </row>
    <row r="1553" spans="1:14" hidden="1" x14ac:dyDescent="0.25">
      <c r="A1553" t="s">
        <v>241</v>
      </c>
      <c r="B1553" s="1">
        <v>44681</v>
      </c>
      <c r="C1553" t="s">
        <v>1003</v>
      </c>
      <c r="D1553" t="s">
        <v>1004</v>
      </c>
      <c r="E1553" s="4">
        <v>-93370.430000000008</v>
      </c>
      <c r="F1553" t="s">
        <v>567</v>
      </c>
      <c r="G1553" t="s">
        <v>511</v>
      </c>
      <c r="H1553" t="s">
        <v>348</v>
      </c>
      <c r="I1553" t="s">
        <v>349</v>
      </c>
      <c r="J1553" t="s">
        <v>746</v>
      </c>
      <c r="L1553" t="s">
        <v>348</v>
      </c>
      <c r="M1553" t="s">
        <v>349</v>
      </c>
      <c r="N1553" t="s">
        <v>573</v>
      </c>
    </row>
    <row r="1554" spans="1:14" hidden="1" x14ac:dyDescent="0.25">
      <c r="A1554" t="s">
        <v>241</v>
      </c>
      <c r="B1554" s="1">
        <v>44681</v>
      </c>
      <c r="C1554" t="s">
        <v>1256</v>
      </c>
      <c r="D1554" t="s">
        <v>1257</v>
      </c>
      <c r="E1554" s="4">
        <v>-100</v>
      </c>
      <c r="F1554" t="s">
        <v>567</v>
      </c>
      <c r="G1554" t="s">
        <v>511</v>
      </c>
      <c r="H1554" t="s">
        <v>348</v>
      </c>
      <c r="I1554" t="s">
        <v>349</v>
      </c>
      <c r="J1554" t="s">
        <v>746</v>
      </c>
      <c r="L1554" t="s">
        <v>348</v>
      </c>
      <c r="M1554" t="s">
        <v>349</v>
      </c>
      <c r="N1554" t="s">
        <v>573</v>
      </c>
    </row>
    <row r="1555" spans="1:14" hidden="1" x14ac:dyDescent="0.25">
      <c r="A1555" t="s">
        <v>241</v>
      </c>
      <c r="B1555" s="1">
        <v>44681</v>
      </c>
      <c r="C1555" t="s">
        <v>1015</v>
      </c>
      <c r="D1555" t="s">
        <v>1016</v>
      </c>
      <c r="E1555" s="4">
        <v>-989.37000000000262</v>
      </c>
      <c r="F1555" t="s">
        <v>567</v>
      </c>
      <c r="G1555" t="s">
        <v>511</v>
      </c>
      <c r="H1555" t="s">
        <v>348</v>
      </c>
      <c r="I1555" t="s">
        <v>349</v>
      </c>
      <c r="J1555" t="s">
        <v>746</v>
      </c>
      <c r="L1555" t="s">
        <v>348</v>
      </c>
      <c r="M1555" t="s">
        <v>349</v>
      </c>
      <c r="N1555" t="s">
        <v>573</v>
      </c>
    </row>
    <row r="1556" spans="1:14" hidden="1" x14ac:dyDescent="0.25">
      <c r="A1556" t="s">
        <v>241</v>
      </c>
      <c r="B1556" s="1">
        <v>44681</v>
      </c>
      <c r="C1556" t="s">
        <v>1019</v>
      </c>
      <c r="D1556" t="s">
        <v>1020</v>
      </c>
      <c r="E1556" s="4">
        <v>-496.00000000007776</v>
      </c>
      <c r="F1556" t="s">
        <v>567</v>
      </c>
      <c r="G1556" t="s">
        <v>511</v>
      </c>
      <c r="H1556" t="s">
        <v>348</v>
      </c>
      <c r="I1556" t="s">
        <v>349</v>
      </c>
      <c r="J1556" t="s">
        <v>746</v>
      </c>
      <c r="L1556" t="s">
        <v>348</v>
      </c>
      <c r="M1556" t="s">
        <v>349</v>
      </c>
      <c r="N1556" t="s">
        <v>573</v>
      </c>
    </row>
    <row r="1557" spans="1:14" hidden="1" x14ac:dyDescent="0.25">
      <c r="A1557" t="s">
        <v>241</v>
      </c>
      <c r="B1557" s="1">
        <v>44681</v>
      </c>
      <c r="C1557" t="s">
        <v>1023</v>
      </c>
      <c r="D1557" t="s">
        <v>1024</v>
      </c>
      <c r="E1557" s="4">
        <v>-7280.0000000000009</v>
      </c>
      <c r="F1557" t="s">
        <v>567</v>
      </c>
      <c r="G1557" t="s">
        <v>511</v>
      </c>
      <c r="H1557" t="s">
        <v>348</v>
      </c>
      <c r="I1557" t="s">
        <v>349</v>
      </c>
      <c r="J1557" t="s">
        <v>746</v>
      </c>
      <c r="L1557" t="s">
        <v>348</v>
      </c>
      <c r="M1557" t="s">
        <v>349</v>
      </c>
      <c r="N1557" t="s">
        <v>573</v>
      </c>
    </row>
    <row r="1558" spans="1:14" hidden="1" x14ac:dyDescent="0.25">
      <c r="A1558" t="s">
        <v>241</v>
      </c>
      <c r="B1558" s="1">
        <v>44681</v>
      </c>
      <c r="C1558" t="s">
        <v>1207</v>
      </c>
      <c r="D1558" t="s">
        <v>1208</v>
      </c>
      <c r="E1558" s="4">
        <v>-14.000000000014552</v>
      </c>
      <c r="F1558" t="s">
        <v>567</v>
      </c>
      <c r="G1558" t="s">
        <v>511</v>
      </c>
      <c r="H1558" t="s">
        <v>348</v>
      </c>
      <c r="I1558" t="s">
        <v>349</v>
      </c>
      <c r="J1558" t="s">
        <v>746</v>
      </c>
      <c r="L1558" t="s">
        <v>348</v>
      </c>
      <c r="M1558" t="s">
        <v>349</v>
      </c>
      <c r="N1558" t="s">
        <v>573</v>
      </c>
    </row>
    <row r="1559" spans="1:14" hidden="1" x14ac:dyDescent="0.25">
      <c r="A1559" t="s">
        <v>241</v>
      </c>
      <c r="B1559" s="1">
        <v>44681</v>
      </c>
      <c r="C1559" t="s">
        <v>1269</v>
      </c>
      <c r="D1559" t="s">
        <v>1270</v>
      </c>
      <c r="E1559" s="4">
        <v>-2852</v>
      </c>
      <c r="F1559" t="s">
        <v>567</v>
      </c>
      <c r="G1559" t="s">
        <v>511</v>
      </c>
      <c r="H1559" t="s">
        <v>348</v>
      </c>
      <c r="I1559" t="s">
        <v>349</v>
      </c>
      <c r="J1559" t="s">
        <v>746</v>
      </c>
      <c r="L1559" t="s">
        <v>348</v>
      </c>
      <c r="M1559" t="s">
        <v>349</v>
      </c>
      <c r="N1559" t="s">
        <v>573</v>
      </c>
    </row>
    <row r="1560" spans="1:14" hidden="1" x14ac:dyDescent="0.25">
      <c r="A1560" t="s">
        <v>241</v>
      </c>
      <c r="B1560" s="1">
        <v>44681</v>
      </c>
      <c r="C1560" t="s">
        <v>1033</v>
      </c>
      <c r="D1560" t="s">
        <v>1034</v>
      </c>
      <c r="E1560" s="4">
        <v>-2457.650000000001</v>
      </c>
      <c r="F1560" t="s">
        <v>567</v>
      </c>
      <c r="G1560" t="s">
        <v>511</v>
      </c>
      <c r="H1560" t="s">
        <v>348</v>
      </c>
      <c r="I1560" t="s">
        <v>349</v>
      </c>
      <c r="J1560" t="s">
        <v>667</v>
      </c>
      <c r="L1560" t="s">
        <v>340</v>
      </c>
      <c r="M1560" t="s">
        <v>349</v>
      </c>
      <c r="N1560" t="s">
        <v>573</v>
      </c>
    </row>
    <row r="1561" spans="1:14" hidden="1" x14ac:dyDescent="0.25">
      <c r="A1561" t="s">
        <v>241</v>
      </c>
      <c r="B1561" s="1">
        <v>44681</v>
      </c>
      <c r="C1561" t="s">
        <v>1209</v>
      </c>
      <c r="D1561" t="s">
        <v>1210</v>
      </c>
      <c r="E1561" s="4">
        <v>-63391.119999999995</v>
      </c>
      <c r="F1561" t="s">
        <v>567</v>
      </c>
      <c r="G1561" t="s">
        <v>511</v>
      </c>
      <c r="H1561" t="s">
        <v>348</v>
      </c>
      <c r="I1561" t="s">
        <v>349</v>
      </c>
      <c r="J1561" t="s">
        <v>746</v>
      </c>
      <c r="L1561" t="s">
        <v>348</v>
      </c>
      <c r="M1561" t="s">
        <v>349</v>
      </c>
      <c r="N1561" t="s">
        <v>573</v>
      </c>
    </row>
    <row r="1562" spans="1:14" hidden="1" x14ac:dyDescent="0.25">
      <c r="A1562" t="s">
        <v>241</v>
      </c>
      <c r="B1562" s="1">
        <v>44681</v>
      </c>
      <c r="C1562" t="s">
        <v>1230</v>
      </c>
      <c r="D1562" t="s">
        <v>1231</v>
      </c>
      <c r="E1562" s="4">
        <v>-45087.199999999873</v>
      </c>
      <c r="F1562" t="s">
        <v>567</v>
      </c>
      <c r="G1562" t="s">
        <v>511</v>
      </c>
      <c r="H1562" t="s">
        <v>355</v>
      </c>
      <c r="I1562" t="s">
        <v>356</v>
      </c>
      <c r="J1562" t="s">
        <v>689</v>
      </c>
      <c r="L1562" t="s">
        <v>716</v>
      </c>
      <c r="M1562" t="s">
        <v>356</v>
      </c>
      <c r="N1562" t="s">
        <v>573</v>
      </c>
    </row>
    <row r="1563" spans="1:14" hidden="1" x14ac:dyDescent="0.25">
      <c r="A1563" t="s">
        <v>241</v>
      </c>
      <c r="B1563" s="1">
        <v>44681</v>
      </c>
      <c r="C1563" t="s">
        <v>1050</v>
      </c>
      <c r="D1563" t="s">
        <v>1051</v>
      </c>
      <c r="E1563" s="4">
        <v>-51257.189999999959</v>
      </c>
      <c r="F1563" t="s">
        <v>567</v>
      </c>
      <c r="G1563" t="s">
        <v>511</v>
      </c>
      <c r="H1563" t="s">
        <v>355</v>
      </c>
      <c r="I1563" t="s">
        <v>356</v>
      </c>
      <c r="J1563" t="s">
        <v>689</v>
      </c>
      <c r="L1563" t="s">
        <v>348</v>
      </c>
      <c r="M1563" t="s">
        <v>356</v>
      </c>
      <c r="N1563" t="s">
        <v>573</v>
      </c>
    </row>
    <row r="1564" spans="1:14" hidden="1" x14ac:dyDescent="0.25">
      <c r="A1564" t="s">
        <v>241</v>
      </c>
      <c r="B1564" s="1">
        <v>44681</v>
      </c>
      <c r="C1564" t="s">
        <v>1054</v>
      </c>
      <c r="D1564" t="s">
        <v>1055</v>
      </c>
      <c r="E1564" s="4">
        <v>-2840.2900000000009</v>
      </c>
      <c r="F1564" t="s">
        <v>567</v>
      </c>
      <c r="G1564" t="s">
        <v>511</v>
      </c>
      <c r="H1564" t="s">
        <v>355</v>
      </c>
      <c r="I1564" t="s">
        <v>356</v>
      </c>
      <c r="J1564" t="s">
        <v>689</v>
      </c>
      <c r="L1564" t="s">
        <v>355</v>
      </c>
      <c r="M1564" t="s">
        <v>356</v>
      </c>
      <c r="N1564" t="s">
        <v>573</v>
      </c>
    </row>
    <row r="1565" spans="1:14" hidden="1" x14ac:dyDescent="0.25">
      <c r="A1565" t="s">
        <v>241</v>
      </c>
      <c r="B1565" s="1">
        <v>44681</v>
      </c>
      <c r="C1565" t="s">
        <v>1211</v>
      </c>
      <c r="D1565" t="s">
        <v>1212</v>
      </c>
      <c r="E1565" s="4">
        <v>-267.07</v>
      </c>
      <c r="F1565" t="s">
        <v>567</v>
      </c>
      <c r="G1565" t="s">
        <v>511</v>
      </c>
      <c r="H1565" t="s">
        <v>355</v>
      </c>
      <c r="I1565" t="s">
        <v>356</v>
      </c>
      <c r="J1565" t="s">
        <v>746</v>
      </c>
      <c r="L1565" t="s">
        <v>348</v>
      </c>
      <c r="M1565" t="s">
        <v>356</v>
      </c>
      <c r="N1565" t="s">
        <v>573</v>
      </c>
    </row>
    <row r="1566" spans="1:14" hidden="1" x14ac:dyDescent="0.25">
      <c r="A1566" t="s">
        <v>241</v>
      </c>
      <c r="B1566" s="1">
        <v>44681</v>
      </c>
      <c r="C1566" t="s">
        <v>1060</v>
      </c>
      <c r="D1566" t="s">
        <v>1061</v>
      </c>
      <c r="E1566" s="4">
        <v>-105.70000000003527</v>
      </c>
      <c r="F1566" t="s">
        <v>567</v>
      </c>
      <c r="G1566" t="s">
        <v>511</v>
      </c>
      <c r="H1566" t="s">
        <v>355</v>
      </c>
      <c r="I1566" t="s">
        <v>356</v>
      </c>
      <c r="J1566" t="s">
        <v>689</v>
      </c>
      <c r="L1566" t="s">
        <v>355</v>
      </c>
      <c r="M1566" t="s">
        <v>356</v>
      </c>
      <c r="N1566" t="s">
        <v>573</v>
      </c>
    </row>
    <row r="1567" spans="1:14" hidden="1" x14ac:dyDescent="0.25">
      <c r="A1567" t="s">
        <v>241</v>
      </c>
      <c r="B1567" s="1">
        <v>44681</v>
      </c>
      <c r="C1567" t="s">
        <v>1064</v>
      </c>
      <c r="D1567" t="s">
        <v>1065</v>
      </c>
      <c r="E1567" s="4">
        <v>-2.2799999999999727</v>
      </c>
      <c r="F1567" t="s">
        <v>567</v>
      </c>
      <c r="G1567" t="s">
        <v>511</v>
      </c>
      <c r="H1567" t="s">
        <v>355</v>
      </c>
      <c r="I1567" t="s">
        <v>356</v>
      </c>
      <c r="J1567" t="s">
        <v>746</v>
      </c>
      <c r="L1567" t="s">
        <v>348</v>
      </c>
      <c r="M1567" t="s">
        <v>356</v>
      </c>
      <c r="N1567" t="s">
        <v>573</v>
      </c>
    </row>
    <row r="1568" spans="1:14" hidden="1" x14ac:dyDescent="0.25">
      <c r="A1568" t="s">
        <v>241</v>
      </c>
      <c r="B1568" s="1">
        <v>44681</v>
      </c>
      <c r="C1568" t="s">
        <v>1213</v>
      </c>
      <c r="D1568" t="s">
        <v>1214</v>
      </c>
      <c r="E1568" s="4">
        <v>-1748</v>
      </c>
      <c r="F1568" t="s">
        <v>567</v>
      </c>
      <c r="G1568" t="s">
        <v>511</v>
      </c>
      <c r="H1568" t="s">
        <v>348</v>
      </c>
      <c r="I1568" t="s">
        <v>349</v>
      </c>
      <c r="J1568" t="s">
        <v>689</v>
      </c>
      <c r="L1568" t="s">
        <v>348</v>
      </c>
      <c r="M1568" t="s">
        <v>349</v>
      </c>
      <c r="N1568" t="s">
        <v>573</v>
      </c>
    </row>
    <row r="1569" spans="1:14" hidden="1" x14ac:dyDescent="0.25">
      <c r="A1569" t="s">
        <v>241</v>
      </c>
      <c r="B1569" s="1">
        <v>44681</v>
      </c>
      <c r="C1569" t="s">
        <v>1072</v>
      </c>
      <c r="D1569" t="s">
        <v>1073</v>
      </c>
      <c r="E1569" s="4">
        <v>-45391.749999999993</v>
      </c>
      <c r="F1569" t="s">
        <v>567</v>
      </c>
      <c r="G1569" t="s">
        <v>511</v>
      </c>
      <c r="H1569" t="s">
        <v>348</v>
      </c>
      <c r="I1569" t="s">
        <v>349</v>
      </c>
      <c r="J1569" t="s">
        <v>746</v>
      </c>
      <c r="L1569" t="s">
        <v>348</v>
      </c>
      <c r="M1569" t="s">
        <v>453</v>
      </c>
      <c r="N1569" t="s">
        <v>573</v>
      </c>
    </row>
    <row r="1570" spans="1:14" hidden="1" x14ac:dyDescent="0.25">
      <c r="A1570" t="s">
        <v>241</v>
      </c>
      <c r="B1570" s="1">
        <v>44681</v>
      </c>
      <c r="C1570" t="s">
        <v>1076</v>
      </c>
      <c r="D1570" t="s">
        <v>1077</v>
      </c>
      <c r="E1570" s="4">
        <v>-15693.06</v>
      </c>
      <c r="F1570" t="s">
        <v>567</v>
      </c>
      <c r="G1570" t="s">
        <v>511</v>
      </c>
      <c r="H1570" t="s">
        <v>348</v>
      </c>
      <c r="I1570" t="s">
        <v>349</v>
      </c>
      <c r="J1570" t="s">
        <v>746</v>
      </c>
      <c r="L1570" t="s">
        <v>348</v>
      </c>
      <c r="M1570" t="s">
        <v>453</v>
      </c>
      <c r="N1570" t="s">
        <v>573</v>
      </c>
    </row>
    <row r="1571" spans="1:14" hidden="1" x14ac:dyDescent="0.25">
      <c r="A1571" t="s">
        <v>241</v>
      </c>
      <c r="B1571" s="1">
        <v>44681</v>
      </c>
      <c r="C1571" t="s">
        <v>1234</v>
      </c>
      <c r="D1571" t="s">
        <v>1235</v>
      </c>
      <c r="E1571" s="4">
        <v>-3.4000000000000909</v>
      </c>
      <c r="F1571" t="s">
        <v>567</v>
      </c>
      <c r="G1571" t="s">
        <v>511</v>
      </c>
      <c r="H1571" t="s">
        <v>348</v>
      </c>
      <c r="I1571" t="s">
        <v>349</v>
      </c>
      <c r="J1571" t="s">
        <v>746</v>
      </c>
      <c r="L1571" t="s">
        <v>348</v>
      </c>
      <c r="M1571" t="s">
        <v>453</v>
      </c>
      <c r="N1571" t="s">
        <v>573</v>
      </c>
    </row>
    <row r="1572" spans="1:14" hidden="1" x14ac:dyDescent="0.25">
      <c r="A1572" t="s">
        <v>241</v>
      </c>
      <c r="B1572" s="1">
        <v>44681</v>
      </c>
      <c r="C1572" t="s">
        <v>1215</v>
      </c>
      <c r="D1572" t="s">
        <v>1216</v>
      </c>
      <c r="E1572" s="4">
        <v>-6.24</v>
      </c>
      <c r="F1572" t="s">
        <v>567</v>
      </c>
      <c r="G1572" t="s">
        <v>511</v>
      </c>
      <c r="H1572" t="s">
        <v>348</v>
      </c>
      <c r="I1572" t="s">
        <v>349</v>
      </c>
      <c r="J1572" t="s">
        <v>746</v>
      </c>
      <c r="L1572" t="s">
        <v>348</v>
      </c>
      <c r="M1572" t="s">
        <v>453</v>
      </c>
      <c r="N1572" t="s">
        <v>573</v>
      </c>
    </row>
    <row r="1573" spans="1:14" hidden="1" x14ac:dyDescent="0.25">
      <c r="A1573" t="s">
        <v>241</v>
      </c>
      <c r="B1573" s="1">
        <v>44681</v>
      </c>
      <c r="C1573" t="s">
        <v>1217</v>
      </c>
      <c r="D1573" t="s">
        <v>1218</v>
      </c>
      <c r="E1573" s="4">
        <v>-336.31</v>
      </c>
      <c r="F1573" t="s">
        <v>567</v>
      </c>
      <c r="G1573" t="s">
        <v>511</v>
      </c>
      <c r="H1573" t="s">
        <v>348</v>
      </c>
      <c r="I1573" t="s">
        <v>349</v>
      </c>
      <c r="J1573" t="s">
        <v>746</v>
      </c>
      <c r="L1573" t="s">
        <v>348</v>
      </c>
      <c r="M1573" t="s">
        <v>453</v>
      </c>
      <c r="N1573" t="s">
        <v>573</v>
      </c>
    </row>
    <row r="1574" spans="1:14" hidden="1" x14ac:dyDescent="0.25">
      <c r="A1574" t="s">
        <v>241</v>
      </c>
      <c r="B1574" s="1">
        <v>44681</v>
      </c>
      <c r="C1574" t="s">
        <v>1087</v>
      </c>
      <c r="D1574" t="s">
        <v>1088</v>
      </c>
      <c r="E1574" s="4">
        <v>-396.08000000000004</v>
      </c>
      <c r="F1574" t="s">
        <v>567</v>
      </c>
      <c r="G1574" t="s">
        <v>511</v>
      </c>
      <c r="H1574" t="s">
        <v>348</v>
      </c>
      <c r="I1574" t="s">
        <v>349</v>
      </c>
      <c r="J1574" t="s">
        <v>746</v>
      </c>
      <c r="L1574" t="s">
        <v>348</v>
      </c>
      <c r="M1574" t="s">
        <v>453</v>
      </c>
      <c r="N1574" t="s">
        <v>573</v>
      </c>
    </row>
    <row r="1575" spans="1:14" hidden="1" x14ac:dyDescent="0.25">
      <c r="A1575" t="s">
        <v>241</v>
      </c>
      <c r="B1575" s="1">
        <v>44681</v>
      </c>
      <c r="C1575" t="s">
        <v>1091</v>
      </c>
      <c r="D1575" t="s">
        <v>1092</v>
      </c>
      <c r="E1575" s="4">
        <v>-2160.5500000000002</v>
      </c>
      <c r="F1575" t="s">
        <v>567</v>
      </c>
      <c r="G1575" t="s">
        <v>511</v>
      </c>
      <c r="H1575" t="s">
        <v>348</v>
      </c>
      <c r="I1575" t="s">
        <v>349</v>
      </c>
      <c r="J1575" t="s">
        <v>746</v>
      </c>
      <c r="L1575" t="s">
        <v>348</v>
      </c>
      <c r="M1575" t="s">
        <v>453</v>
      </c>
      <c r="N1575" t="s">
        <v>573</v>
      </c>
    </row>
    <row r="1576" spans="1:14" hidden="1" x14ac:dyDescent="0.25">
      <c r="A1576" t="s">
        <v>241</v>
      </c>
      <c r="B1576" s="1">
        <v>44681</v>
      </c>
      <c r="C1576" t="s">
        <v>1095</v>
      </c>
      <c r="D1576" t="s">
        <v>1096</v>
      </c>
      <c r="E1576" s="4">
        <v>-398.46000000000009</v>
      </c>
      <c r="F1576" t="s">
        <v>567</v>
      </c>
      <c r="G1576" t="s">
        <v>511</v>
      </c>
      <c r="H1576" t="s">
        <v>348</v>
      </c>
      <c r="I1576" t="s">
        <v>349</v>
      </c>
      <c r="J1576" t="s">
        <v>746</v>
      </c>
      <c r="L1576" t="s">
        <v>348</v>
      </c>
      <c r="M1576" t="s">
        <v>453</v>
      </c>
      <c r="N1576" t="s">
        <v>573</v>
      </c>
    </row>
    <row r="1577" spans="1:14" hidden="1" x14ac:dyDescent="0.25">
      <c r="A1577" t="s">
        <v>241</v>
      </c>
      <c r="B1577" s="1">
        <v>44681</v>
      </c>
      <c r="C1577" t="s">
        <v>1099</v>
      </c>
      <c r="D1577" t="s">
        <v>1100</v>
      </c>
      <c r="E1577" s="4">
        <v>-306.56000000000006</v>
      </c>
      <c r="F1577" t="s">
        <v>567</v>
      </c>
      <c r="G1577" t="s">
        <v>511</v>
      </c>
      <c r="H1577" t="s">
        <v>348</v>
      </c>
      <c r="I1577" t="s">
        <v>349</v>
      </c>
      <c r="J1577" t="s">
        <v>746</v>
      </c>
      <c r="L1577" t="s">
        <v>348</v>
      </c>
      <c r="M1577" t="s">
        <v>453</v>
      </c>
      <c r="N1577" t="s">
        <v>573</v>
      </c>
    </row>
    <row r="1578" spans="1:14" hidden="1" x14ac:dyDescent="0.25">
      <c r="A1578" t="s">
        <v>241</v>
      </c>
      <c r="B1578" s="1">
        <v>44681</v>
      </c>
      <c r="C1578" t="s">
        <v>1103</v>
      </c>
      <c r="D1578" t="s">
        <v>1104</v>
      </c>
      <c r="E1578" s="4">
        <v>-1376.9899999999996</v>
      </c>
      <c r="F1578" t="s">
        <v>567</v>
      </c>
      <c r="G1578" t="s">
        <v>511</v>
      </c>
      <c r="H1578" t="s">
        <v>348</v>
      </c>
      <c r="I1578" t="s">
        <v>349</v>
      </c>
      <c r="J1578" t="s">
        <v>746</v>
      </c>
      <c r="L1578" t="s">
        <v>348</v>
      </c>
      <c r="M1578" t="s">
        <v>453</v>
      </c>
      <c r="N1578" t="s">
        <v>573</v>
      </c>
    </row>
    <row r="1579" spans="1:14" hidden="1" x14ac:dyDescent="0.25">
      <c r="A1579" t="s">
        <v>241</v>
      </c>
      <c r="B1579" s="1">
        <v>44681</v>
      </c>
      <c r="C1579" t="s">
        <v>1107</v>
      </c>
      <c r="D1579" t="s">
        <v>1108</v>
      </c>
      <c r="E1579" s="4">
        <v>-369.36000000000013</v>
      </c>
      <c r="F1579" t="s">
        <v>567</v>
      </c>
      <c r="G1579" t="s">
        <v>511</v>
      </c>
      <c r="H1579" t="s">
        <v>348</v>
      </c>
      <c r="I1579" t="s">
        <v>349</v>
      </c>
      <c r="J1579" t="s">
        <v>746</v>
      </c>
      <c r="L1579" t="s">
        <v>348</v>
      </c>
      <c r="M1579" t="s">
        <v>453</v>
      </c>
      <c r="N1579" t="s">
        <v>573</v>
      </c>
    </row>
    <row r="1580" spans="1:14" hidden="1" x14ac:dyDescent="0.25">
      <c r="A1580" t="s">
        <v>241</v>
      </c>
      <c r="B1580" s="1">
        <v>44681</v>
      </c>
      <c r="C1580" t="s">
        <v>1109</v>
      </c>
      <c r="D1580" t="s">
        <v>1110</v>
      </c>
      <c r="E1580" s="4">
        <v>-629.17000000000019</v>
      </c>
      <c r="F1580" t="s">
        <v>567</v>
      </c>
      <c r="G1580" t="s">
        <v>511</v>
      </c>
      <c r="H1580" t="s">
        <v>348</v>
      </c>
      <c r="I1580" t="s">
        <v>349</v>
      </c>
      <c r="J1580" t="s">
        <v>746</v>
      </c>
      <c r="L1580" t="s">
        <v>348</v>
      </c>
      <c r="M1580" t="s">
        <v>453</v>
      </c>
      <c r="N1580" t="s">
        <v>573</v>
      </c>
    </row>
    <row r="1581" spans="1:14" hidden="1" x14ac:dyDescent="0.25">
      <c r="A1581" t="s">
        <v>241</v>
      </c>
      <c r="B1581" s="1">
        <v>44681</v>
      </c>
      <c r="C1581" t="s">
        <v>1115</v>
      </c>
      <c r="D1581" t="s">
        <v>1116</v>
      </c>
      <c r="E1581" s="4">
        <v>-263.29000000001923</v>
      </c>
      <c r="F1581" t="s">
        <v>567</v>
      </c>
      <c r="G1581" t="s">
        <v>511</v>
      </c>
      <c r="H1581" t="s">
        <v>348</v>
      </c>
      <c r="I1581" t="s">
        <v>349</v>
      </c>
      <c r="J1581" t="s">
        <v>746</v>
      </c>
      <c r="L1581" t="s">
        <v>348</v>
      </c>
      <c r="M1581" t="s">
        <v>453</v>
      </c>
      <c r="N1581" t="s">
        <v>573</v>
      </c>
    </row>
    <row r="1582" spans="1:14" hidden="1" x14ac:dyDescent="0.25">
      <c r="A1582" t="s">
        <v>241</v>
      </c>
      <c r="B1582" s="1">
        <v>44681</v>
      </c>
      <c r="C1582" t="s">
        <v>1219</v>
      </c>
      <c r="D1582" t="s">
        <v>1220</v>
      </c>
      <c r="E1582" s="4">
        <v>-1238.79</v>
      </c>
      <c r="F1582" t="s">
        <v>567</v>
      </c>
      <c r="G1582" t="s">
        <v>511</v>
      </c>
      <c r="H1582" t="s">
        <v>348</v>
      </c>
      <c r="I1582" t="s">
        <v>349</v>
      </c>
      <c r="J1582" t="s">
        <v>746</v>
      </c>
      <c r="L1582" t="s">
        <v>348</v>
      </c>
      <c r="M1582" t="s">
        <v>453</v>
      </c>
      <c r="N1582" t="s">
        <v>573</v>
      </c>
    </row>
    <row r="1583" spans="1:14" hidden="1" x14ac:dyDescent="0.25">
      <c r="A1583" t="s">
        <v>241</v>
      </c>
      <c r="B1583" s="1">
        <v>44681</v>
      </c>
      <c r="C1583" t="s">
        <v>1117</v>
      </c>
      <c r="D1583" t="s">
        <v>1118</v>
      </c>
      <c r="E1583" s="4">
        <v>-310.06999999999971</v>
      </c>
      <c r="F1583" t="s">
        <v>567</v>
      </c>
      <c r="G1583" t="s">
        <v>511</v>
      </c>
      <c r="H1583" t="s">
        <v>348</v>
      </c>
      <c r="I1583" t="s">
        <v>349</v>
      </c>
      <c r="J1583" t="s">
        <v>746</v>
      </c>
      <c r="L1583" t="s">
        <v>348</v>
      </c>
      <c r="M1583" t="s">
        <v>453</v>
      </c>
      <c r="N1583" t="s">
        <v>573</v>
      </c>
    </row>
    <row r="1584" spans="1:14" hidden="1" x14ac:dyDescent="0.25">
      <c r="A1584" t="s">
        <v>241</v>
      </c>
      <c r="B1584" s="1">
        <v>44681</v>
      </c>
      <c r="C1584" t="s">
        <v>1119</v>
      </c>
      <c r="D1584" t="s">
        <v>1120</v>
      </c>
      <c r="E1584" s="4">
        <v>-20328.949999999993</v>
      </c>
      <c r="F1584" t="s">
        <v>567</v>
      </c>
      <c r="G1584" t="s">
        <v>511</v>
      </c>
      <c r="H1584" t="s">
        <v>348</v>
      </c>
      <c r="I1584" t="s">
        <v>349</v>
      </c>
      <c r="J1584" t="s">
        <v>684</v>
      </c>
      <c r="L1584" t="s">
        <v>1121</v>
      </c>
      <c r="M1584" t="s">
        <v>453</v>
      </c>
      <c r="N1584" t="s">
        <v>573</v>
      </c>
    </row>
    <row r="1585" spans="1:14" hidden="1" x14ac:dyDescent="0.25">
      <c r="A1585" t="s">
        <v>241</v>
      </c>
      <c r="B1585" s="1">
        <v>44681</v>
      </c>
      <c r="C1585" t="s">
        <v>1122</v>
      </c>
      <c r="D1585" t="s">
        <v>1123</v>
      </c>
      <c r="E1585" s="4">
        <v>-4.1500000000006594</v>
      </c>
      <c r="F1585" t="s">
        <v>567</v>
      </c>
      <c r="G1585" t="s">
        <v>511</v>
      </c>
      <c r="H1585" t="s">
        <v>348</v>
      </c>
      <c r="I1585" t="s">
        <v>349</v>
      </c>
      <c r="J1585" t="s">
        <v>746</v>
      </c>
      <c r="L1585" t="s">
        <v>348</v>
      </c>
      <c r="M1585" t="s">
        <v>457</v>
      </c>
      <c r="N1585" t="s">
        <v>573</v>
      </c>
    </row>
    <row r="1586" spans="1:14" hidden="1" x14ac:dyDescent="0.25">
      <c r="A1586" t="s">
        <v>241</v>
      </c>
      <c r="B1586" s="1">
        <v>44681</v>
      </c>
      <c r="C1586" t="s">
        <v>1124</v>
      </c>
      <c r="D1586" t="s">
        <v>1125</v>
      </c>
      <c r="E1586" s="4">
        <v>-226630</v>
      </c>
      <c r="F1586" t="s">
        <v>567</v>
      </c>
      <c r="G1586" t="s">
        <v>511</v>
      </c>
      <c r="H1586" t="s">
        <v>348</v>
      </c>
      <c r="I1586" t="s">
        <v>349</v>
      </c>
      <c r="J1586" t="s">
        <v>746</v>
      </c>
      <c r="L1586" t="s">
        <v>348</v>
      </c>
      <c r="M1586" t="s">
        <v>457</v>
      </c>
      <c r="N1586" t="s">
        <v>573</v>
      </c>
    </row>
    <row r="1587" spans="1:14" hidden="1" x14ac:dyDescent="0.25">
      <c r="A1587" t="s">
        <v>241</v>
      </c>
      <c r="B1587" s="1">
        <v>44712</v>
      </c>
      <c r="C1587" t="s">
        <v>1084</v>
      </c>
      <c r="D1587" t="s">
        <v>1085</v>
      </c>
      <c r="E1587" s="4">
        <v>-151392.44</v>
      </c>
      <c r="F1587" t="s">
        <v>567</v>
      </c>
      <c r="G1587" t="s">
        <v>471</v>
      </c>
      <c r="H1587" t="s">
        <v>248</v>
      </c>
      <c r="I1587" t="s">
        <v>249</v>
      </c>
      <c r="J1587" t="s">
        <v>248</v>
      </c>
      <c r="K1587" t="s">
        <v>1086</v>
      </c>
      <c r="L1587" t="s">
        <v>372</v>
      </c>
      <c r="M1587" t="s">
        <v>373</v>
      </c>
      <c r="N1587" t="s">
        <v>488</v>
      </c>
    </row>
    <row r="1588" spans="1:14" hidden="1" x14ac:dyDescent="0.25">
      <c r="A1588" t="s">
        <v>241</v>
      </c>
      <c r="B1588" s="1">
        <v>44712</v>
      </c>
      <c r="C1588" t="s">
        <v>1271</v>
      </c>
      <c r="D1588" t="s">
        <v>1272</v>
      </c>
      <c r="E1588" s="4">
        <v>-17335.11</v>
      </c>
      <c r="F1588" t="s">
        <v>567</v>
      </c>
      <c r="G1588" t="s">
        <v>471</v>
      </c>
      <c r="H1588" t="s">
        <v>317</v>
      </c>
      <c r="I1588" t="s">
        <v>318</v>
      </c>
      <c r="J1588" t="s">
        <v>276</v>
      </c>
      <c r="L1588" t="s">
        <v>390</v>
      </c>
      <c r="M1588" t="s">
        <v>391</v>
      </c>
      <c r="N1588" t="s">
        <v>487</v>
      </c>
    </row>
    <row r="1589" spans="1:14" hidden="1" x14ac:dyDescent="0.25">
      <c r="A1589" t="s">
        <v>241</v>
      </c>
      <c r="B1589" s="1">
        <v>44712</v>
      </c>
      <c r="C1589" t="s">
        <v>565</v>
      </c>
      <c r="D1589" t="s">
        <v>566</v>
      </c>
      <c r="E1589" s="4">
        <v>182813.05</v>
      </c>
      <c r="F1589" t="s">
        <v>567</v>
      </c>
      <c r="G1589" t="s">
        <v>471</v>
      </c>
      <c r="H1589" t="s">
        <v>291</v>
      </c>
      <c r="I1589" t="s">
        <v>292</v>
      </c>
      <c r="J1589" t="s">
        <v>251</v>
      </c>
      <c r="L1589" t="s">
        <v>376</v>
      </c>
      <c r="M1589" t="s">
        <v>377</v>
      </c>
      <c r="N1589" t="s">
        <v>486</v>
      </c>
    </row>
    <row r="1590" spans="1:14" hidden="1" x14ac:dyDescent="0.25">
      <c r="A1590" t="s">
        <v>241</v>
      </c>
      <c r="B1590" s="1">
        <v>44712</v>
      </c>
      <c r="C1590" t="s">
        <v>568</v>
      </c>
      <c r="D1590" t="s">
        <v>569</v>
      </c>
      <c r="E1590" s="4">
        <v>48484.08</v>
      </c>
      <c r="F1590" t="s">
        <v>567</v>
      </c>
      <c r="G1590" t="s">
        <v>471</v>
      </c>
      <c r="H1590" t="s">
        <v>291</v>
      </c>
      <c r="I1590" t="s">
        <v>292</v>
      </c>
      <c r="J1590" t="s">
        <v>251</v>
      </c>
      <c r="L1590" t="s">
        <v>376</v>
      </c>
      <c r="M1590" t="s">
        <v>377</v>
      </c>
      <c r="N1590" t="s">
        <v>486</v>
      </c>
    </row>
    <row r="1591" spans="1:14" hidden="1" x14ac:dyDescent="0.25">
      <c r="A1591" t="s">
        <v>241</v>
      </c>
      <c r="B1591" s="1">
        <v>44712</v>
      </c>
      <c r="C1591" t="s">
        <v>574</v>
      </c>
      <c r="D1591" t="s">
        <v>575</v>
      </c>
      <c r="E1591" s="4">
        <v>33980.99</v>
      </c>
      <c r="F1591" t="s">
        <v>567</v>
      </c>
      <c r="G1591" t="s">
        <v>471</v>
      </c>
      <c r="H1591" t="s">
        <v>291</v>
      </c>
      <c r="I1591" t="s">
        <v>292</v>
      </c>
      <c r="J1591" t="s">
        <v>251</v>
      </c>
      <c r="L1591" t="s">
        <v>376</v>
      </c>
      <c r="M1591" t="s">
        <v>377</v>
      </c>
      <c r="N1591" t="s">
        <v>486</v>
      </c>
    </row>
    <row r="1592" spans="1:14" hidden="1" x14ac:dyDescent="0.25">
      <c r="A1592" t="s">
        <v>241</v>
      </c>
      <c r="B1592" s="1">
        <v>44712</v>
      </c>
      <c r="C1592" t="s">
        <v>578</v>
      </c>
      <c r="D1592" t="s">
        <v>579</v>
      </c>
      <c r="E1592" s="4">
        <v>1853.6300000000006</v>
      </c>
      <c r="F1592" t="s">
        <v>567</v>
      </c>
      <c r="G1592" t="s">
        <v>471</v>
      </c>
      <c r="H1592" t="s">
        <v>298</v>
      </c>
      <c r="I1592" t="s">
        <v>299</v>
      </c>
      <c r="J1592" t="s">
        <v>258</v>
      </c>
      <c r="L1592" t="s">
        <v>376</v>
      </c>
      <c r="M1592" t="s">
        <v>377</v>
      </c>
      <c r="N1592" t="s">
        <v>487</v>
      </c>
    </row>
    <row r="1593" spans="1:14" hidden="1" x14ac:dyDescent="0.25">
      <c r="A1593" t="s">
        <v>241</v>
      </c>
      <c r="B1593" s="1">
        <v>44712</v>
      </c>
      <c r="C1593" t="s">
        <v>582</v>
      </c>
      <c r="D1593" t="s">
        <v>583</v>
      </c>
      <c r="E1593" s="4">
        <v>10968.27</v>
      </c>
      <c r="F1593" t="s">
        <v>567</v>
      </c>
      <c r="G1593" t="s">
        <v>471</v>
      </c>
      <c r="H1593" t="s">
        <v>291</v>
      </c>
      <c r="I1593" t="s">
        <v>292</v>
      </c>
      <c r="J1593" t="s">
        <v>251</v>
      </c>
      <c r="L1593" t="s">
        <v>376</v>
      </c>
      <c r="M1593" t="s">
        <v>377</v>
      </c>
      <c r="N1593" t="s">
        <v>482</v>
      </c>
    </row>
    <row r="1594" spans="1:14" hidden="1" x14ac:dyDescent="0.25">
      <c r="A1594" t="s">
        <v>241</v>
      </c>
      <c r="B1594" s="1">
        <v>44712</v>
      </c>
      <c r="C1594" t="s">
        <v>586</v>
      </c>
      <c r="D1594" t="s">
        <v>587</v>
      </c>
      <c r="E1594" s="4">
        <v>3175.0700000000006</v>
      </c>
      <c r="F1594" t="s">
        <v>567</v>
      </c>
      <c r="G1594" t="s">
        <v>471</v>
      </c>
      <c r="H1594" t="s">
        <v>298</v>
      </c>
      <c r="I1594" t="s">
        <v>299</v>
      </c>
      <c r="J1594" t="s">
        <v>258</v>
      </c>
      <c r="L1594" t="s">
        <v>376</v>
      </c>
      <c r="M1594" t="s">
        <v>377</v>
      </c>
      <c r="N1594" t="s">
        <v>487</v>
      </c>
    </row>
    <row r="1595" spans="1:14" hidden="1" x14ac:dyDescent="0.25">
      <c r="A1595" t="s">
        <v>241</v>
      </c>
      <c r="B1595" s="1">
        <v>44712</v>
      </c>
      <c r="C1595" t="s">
        <v>590</v>
      </c>
      <c r="D1595" t="s">
        <v>591</v>
      </c>
      <c r="E1595" s="4">
        <v>3494.4100000000003</v>
      </c>
      <c r="F1595" t="s">
        <v>567</v>
      </c>
      <c r="G1595" t="s">
        <v>471</v>
      </c>
      <c r="H1595" t="s">
        <v>298</v>
      </c>
      <c r="I1595" t="s">
        <v>299</v>
      </c>
      <c r="J1595" t="s">
        <v>258</v>
      </c>
      <c r="L1595" t="s">
        <v>376</v>
      </c>
      <c r="M1595" t="s">
        <v>377</v>
      </c>
      <c r="N1595" t="s">
        <v>487</v>
      </c>
    </row>
    <row r="1596" spans="1:14" hidden="1" x14ac:dyDescent="0.25">
      <c r="A1596" t="s">
        <v>241</v>
      </c>
      <c r="B1596" s="1">
        <v>44712</v>
      </c>
      <c r="C1596" t="s">
        <v>595</v>
      </c>
      <c r="D1596" t="s">
        <v>596</v>
      </c>
      <c r="E1596" s="4">
        <v>2125.35</v>
      </c>
      <c r="F1596" t="s">
        <v>567</v>
      </c>
      <c r="G1596" t="s">
        <v>471</v>
      </c>
      <c r="H1596" t="s">
        <v>311</v>
      </c>
      <c r="I1596" t="s">
        <v>312</v>
      </c>
      <c r="J1596" t="s">
        <v>264</v>
      </c>
      <c r="L1596" t="s">
        <v>376</v>
      </c>
      <c r="M1596" t="s">
        <v>377</v>
      </c>
      <c r="N1596" t="s">
        <v>477</v>
      </c>
    </row>
    <row r="1597" spans="1:14" hidden="1" x14ac:dyDescent="0.25">
      <c r="A1597" t="s">
        <v>241</v>
      </c>
      <c r="B1597" s="1">
        <v>44712</v>
      </c>
      <c r="C1597" t="s">
        <v>603</v>
      </c>
      <c r="D1597" t="s">
        <v>604</v>
      </c>
      <c r="E1597" s="4">
        <v>6471.13</v>
      </c>
      <c r="F1597" t="s">
        <v>567</v>
      </c>
      <c r="G1597" t="s">
        <v>471</v>
      </c>
      <c r="H1597" t="s">
        <v>311</v>
      </c>
      <c r="I1597" t="s">
        <v>312</v>
      </c>
      <c r="J1597" t="s">
        <v>264</v>
      </c>
      <c r="L1597" t="s">
        <v>376</v>
      </c>
      <c r="M1597" t="s">
        <v>377</v>
      </c>
      <c r="N1597" t="s">
        <v>487</v>
      </c>
    </row>
    <row r="1598" spans="1:14" hidden="1" x14ac:dyDescent="0.25">
      <c r="A1598" t="s">
        <v>241</v>
      </c>
      <c r="B1598" s="1">
        <v>44712</v>
      </c>
      <c r="C1598" t="s">
        <v>1128</v>
      </c>
      <c r="D1598" t="s">
        <v>1129</v>
      </c>
      <c r="E1598" s="4">
        <v>53309</v>
      </c>
      <c r="F1598" t="s">
        <v>567</v>
      </c>
      <c r="G1598" t="s">
        <v>471</v>
      </c>
      <c r="H1598" t="s">
        <v>291</v>
      </c>
      <c r="I1598" t="s">
        <v>292</v>
      </c>
      <c r="J1598" t="s">
        <v>251</v>
      </c>
      <c r="L1598" t="s">
        <v>376</v>
      </c>
      <c r="M1598" t="s">
        <v>377</v>
      </c>
      <c r="N1598" t="s">
        <v>486</v>
      </c>
    </row>
    <row r="1599" spans="1:14" hidden="1" x14ac:dyDescent="0.25">
      <c r="A1599" t="s">
        <v>241</v>
      </c>
      <c r="B1599" s="1">
        <v>44712</v>
      </c>
      <c r="C1599" t="s">
        <v>1130</v>
      </c>
      <c r="D1599" t="s">
        <v>1131</v>
      </c>
      <c r="E1599" s="4">
        <v>174866.14</v>
      </c>
      <c r="F1599" t="s">
        <v>567</v>
      </c>
      <c r="G1599" t="s">
        <v>471</v>
      </c>
      <c r="H1599" t="s">
        <v>291</v>
      </c>
      <c r="I1599" t="s">
        <v>292</v>
      </c>
      <c r="J1599" t="s">
        <v>251</v>
      </c>
      <c r="L1599" t="s">
        <v>376</v>
      </c>
      <c r="M1599" t="s">
        <v>377</v>
      </c>
      <c r="N1599" t="s">
        <v>487</v>
      </c>
    </row>
    <row r="1600" spans="1:14" hidden="1" x14ac:dyDescent="0.25">
      <c r="A1600" t="s">
        <v>241</v>
      </c>
      <c r="B1600" s="1">
        <v>44712</v>
      </c>
      <c r="C1600" t="s">
        <v>627</v>
      </c>
      <c r="D1600" t="s">
        <v>628</v>
      </c>
      <c r="E1600" s="4">
        <v>98163.86</v>
      </c>
      <c r="F1600" t="s">
        <v>567</v>
      </c>
      <c r="G1600" t="s">
        <v>471</v>
      </c>
      <c r="H1600" t="s">
        <v>295</v>
      </c>
      <c r="I1600" t="s">
        <v>254</v>
      </c>
      <c r="J1600" t="s">
        <v>253</v>
      </c>
      <c r="L1600" t="s">
        <v>378</v>
      </c>
      <c r="M1600" t="s">
        <v>379</v>
      </c>
      <c r="N1600" t="s">
        <v>486</v>
      </c>
    </row>
    <row r="1601" spans="1:14" hidden="1" x14ac:dyDescent="0.25">
      <c r="A1601" t="s">
        <v>241</v>
      </c>
      <c r="B1601" s="1">
        <v>44712</v>
      </c>
      <c r="C1601" t="s">
        <v>631</v>
      </c>
      <c r="D1601" t="s">
        <v>632</v>
      </c>
      <c r="E1601" s="4">
        <v>630.45000000000005</v>
      </c>
      <c r="F1601" t="s">
        <v>567</v>
      </c>
      <c r="G1601" t="s">
        <v>471</v>
      </c>
      <c r="H1601" t="s">
        <v>301</v>
      </c>
      <c r="I1601" t="s">
        <v>302</v>
      </c>
      <c r="J1601" t="s">
        <v>258</v>
      </c>
      <c r="L1601" t="s">
        <v>378</v>
      </c>
      <c r="M1601" t="s">
        <v>379</v>
      </c>
      <c r="N1601" t="s">
        <v>486</v>
      </c>
    </row>
    <row r="1602" spans="1:14" hidden="1" x14ac:dyDescent="0.25">
      <c r="A1602" t="s">
        <v>241</v>
      </c>
      <c r="B1602" s="1">
        <v>44712</v>
      </c>
      <c r="C1602" t="s">
        <v>633</v>
      </c>
      <c r="D1602" t="s">
        <v>634</v>
      </c>
      <c r="E1602" s="4">
        <v>13290.7</v>
      </c>
      <c r="F1602" t="s">
        <v>567</v>
      </c>
      <c r="G1602" t="s">
        <v>471</v>
      </c>
      <c r="H1602" t="s">
        <v>295</v>
      </c>
      <c r="I1602" t="s">
        <v>254</v>
      </c>
      <c r="J1602" t="s">
        <v>253</v>
      </c>
      <c r="L1602" t="s">
        <v>378</v>
      </c>
      <c r="M1602" t="s">
        <v>379</v>
      </c>
      <c r="N1602" t="s">
        <v>486</v>
      </c>
    </row>
    <row r="1603" spans="1:14" hidden="1" x14ac:dyDescent="0.25">
      <c r="A1603" t="s">
        <v>241</v>
      </c>
      <c r="B1603" s="1">
        <v>44712</v>
      </c>
      <c r="C1603" t="s">
        <v>644</v>
      </c>
      <c r="D1603" t="s">
        <v>645</v>
      </c>
      <c r="E1603" s="4">
        <v>73656.599999999991</v>
      </c>
      <c r="F1603" t="s">
        <v>567</v>
      </c>
      <c r="G1603" t="s">
        <v>471</v>
      </c>
      <c r="H1603" t="s">
        <v>295</v>
      </c>
      <c r="I1603" t="s">
        <v>254</v>
      </c>
      <c r="J1603" t="s">
        <v>253</v>
      </c>
      <c r="L1603" t="s">
        <v>378</v>
      </c>
      <c r="M1603" t="s">
        <v>379</v>
      </c>
      <c r="N1603" t="s">
        <v>486</v>
      </c>
    </row>
    <row r="1604" spans="1:14" hidden="1" x14ac:dyDescent="0.25">
      <c r="A1604" t="s">
        <v>241</v>
      </c>
      <c r="B1604" s="1">
        <v>44712</v>
      </c>
      <c r="C1604" t="s">
        <v>646</v>
      </c>
      <c r="D1604" t="s">
        <v>647</v>
      </c>
      <c r="E1604" s="4">
        <v>194369.44</v>
      </c>
      <c r="F1604" t="s">
        <v>567</v>
      </c>
      <c r="G1604" t="s">
        <v>471</v>
      </c>
      <c r="H1604" t="s">
        <v>295</v>
      </c>
      <c r="I1604" t="s">
        <v>254</v>
      </c>
      <c r="J1604" t="s">
        <v>253</v>
      </c>
      <c r="L1604" t="s">
        <v>378</v>
      </c>
      <c r="M1604" t="s">
        <v>379</v>
      </c>
      <c r="N1604" t="s">
        <v>486</v>
      </c>
    </row>
    <row r="1605" spans="1:14" hidden="1" x14ac:dyDescent="0.25">
      <c r="A1605" t="s">
        <v>241</v>
      </c>
      <c r="B1605" s="1">
        <v>44712</v>
      </c>
      <c r="C1605" t="s">
        <v>650</v>
      </c>
      <c r="D1605" t="s">
        <v>651</v>
      </c>
      <c r="E1605" s="4">
        <v>18668.509999999998</v>
      </c>
      <c r="F1605" t="s">
        <v>567</v>
      </c>
      <c r="G1605" t="s">
        <v>471</v>
      </c>
      <c r="H1605" t="s">
        <v>308</v>
      </c>
      <c r="I1605" t="s">
        <v>309</v>
      </c>
      <c r="J1605" t="s">
        <v>264</v>
      </c>
      <c r="L1605" t="s">
        <v>378</v>
      </c>
      <c r="M1605" t="s">
        <v>379</v>
      </c>
      <c r="N1605" t="s">
        <v>487</v>
      </c>
    </row>
    <row r="1606" spans="1:14" hidden="1" x14ac:dyDescent="0.25">
      <c r="A1606" t="s">
        <v>241</v>
      </c>
      <c r="B1606" s="1">
        <v>44712</v>
      </c>
      <c r="C1606" t="s">
        <v>652</v>
      </c>
      <c r="D1606" t="s">
        <v>653</v>
      </c>
      <c r="E1606" s="4">
        <v>8001.3600000000006</v>
      </c>
      <c r="F1606" t="s">
        <v>567</v>
      </c>
      <c r="G1606" t="s">
        <v>471</v>
      </c>
      <c r="H1606" t="s">
        <v>308</v>
      </c>
      <c r="I1606" t="s">
        <v>309</v>
      </c>
      <c r="J1606" t="s">
        <v>264</v>
      </c>
      <c r="L1606" t="s">
        <v>378</v>
      </c>
      <c r="M1606" t="s">
        <v>379</v>
      </c>
      <c r="N1606" t="s">
        <v>487</v>
      </c>
    </row>
    <row r="1607" spans="1:14" hidden="1" x14ac:dyDescent="0.25">
      <c r="A1607" t="s">
        <v>241</v>
      </c>
      <c r="B1607" s="1">
        <v>44712</v>
      </c>
      <c r="C1607" t="s">
        <v>656</v>
      </c>
      <c r="D1607" t="s">
        <v>657</v>
      </c>
      <c r="E1607" s="4">
        <v>453.26999999999992</v>
      </c>
      <c r="F1607" t="s">
        <v>567</v>
      </c>
      <c r="G1607" t="s">
        <v>471</v>
      </c>
      <c r="H1607" t="s">
        <v>308</v>
      </c>
      <c r="I1607" t="s">
        <v>309</v>
      </c>
      <c r="J1607" t="s">
        <v>264</v>
      </c>
      <c r="L1607" t="s">
        <v>378</v>
      </c>
      <c r="M1607" t="s">
        <v>379</v>
      </c>
      <c r="N1607" t="s">
        <v>487</v>
      </c>
    </row>
    <row r="1608" spans="1:14" hidden="1" x14ac:dyDescent="0.25">
      <c r="A1608" t="s">
        <v>241</v>
      </c>
      <c r="B1608" s="1">
        <v>44712</v>
      </c>
      <c r="C1608" t="s">
        <v>663</v>
      </c>
      <c r="D1608" t="s">
        <v>664</v>
      </c>
      <c r="E1608" s="4">
        <v>2502.9499999999998</v>
      </c>
      <c r="F1608" t="s">
        <v>567</v>
      </c>
      <c r="G1608" t="s">
        <v>471</v>
      </c>
      <c r="H1608" t="s">
        <v>308</v>
      </c>
      <c r="I1608" t="s">
        <v>309</v>
      </c>
      <c r="J1608" t="s">
        <v>264</v>
      </c>
      <c r="L1608" t="s">
        <v>378</v>
      </c>
      <c r="M1608" t="s">
        <v>379</v>
      </c>
      <c r="N1608" t="s">
        <v>487</v>
      </c>
    </row>
    <row r="1609" spans="1:14" hidden="1" x14ac:dyDescent="0.25">
      <c r="A1609" t="s">
        <v>241</v>
      </c>
      <c r="B1609" s="1">
        <v>44712</v>
      </c>
      <c r="C1609" t="s">
        <v>668</v>
      </c>
      <c r="D1609" t="s">
        <v>669</v>
      </c>
      <c r="E1609" s="4">
        <v>2257.88</v>
      </c>
      <c r="F1609" t="s">
        <v>567</v>
      </c>
      <c r="G1609" t="s">
        <v>471</v>
      </c>
      <c r="H1609" t="s">
        <v>308</v>
      </c>
      <c r="I1609" t="s">
        <v>309</v>
      </c>
      <c r="J1609" t="s">
        <v>264</v>
      </c>
      <c r="L1609" t="s">
        <v>378</v>
      </c>
      <c r="M1609" t="s">
        <v>379</v>
      </c>
      <c r="N1609" t="s">
        <v>487</v>
      </c>
    </row>
    <row r="1610" spans="1:14" hidden="1" x14ac:dyDescent="0.25">
      <c r="A1610" t="s">
        <v>241</v>
      </c>
      <c r="B1610" s="1">
        <v>44712</v>
      </c>
      <c r="C1610" t="s">
        <v>672</v>
      </c>
      <c r="D1610" t="s">
        <v>673</v>
      </c>
      <c r="E1610" s="4">
        <v>2575</v>
      </c>
      <c r="F1610" t="s">
        <v>567</v>
      </c>
      <c r="G1610" t="s">
        <v>471</v>
      </c>
      <c r="H1610" t="s">
        <v>308</v>
      </c>
      <c r="I1610" t="s">
        <v>309</v>
      </c>
      <c r="J1610" t="s">
        <v>264</v>
      </c>
      <c r="L1610" t="s">
        <v>378</v>
      </c>
      <c r="M1610" t="s">
        <v>379</v>
      </c>
      <c r="N1610" t="s">
        <v>487</v>
      </c>
    </row>
    <row r="1611" spans="1:14" hidden="1" x14ac:dyDescent="0.25">
      <c r="A1611" t="s">
        <v>241</v>
      </c>
      <c r="B1611" s="1">
        <v>44712</v>
      </c>
      <c r="C1611" t="s">
        <v>676</v>
      </c>
      <c r="D1611" t="s">
        <v>677</v>
      </c>
      <c r="E1611" s="4">
        <v>31440</v>
      </c>
      <c r="F1611" t="s">
        <v>567</v>
      </c>
      <c r="G1611" t="s">
        <v>471</v>
      </c>
      <c r="H1611" t="s">
        <v>308</v>
      </c>
      <c r="I1611" t="s">
        <v>309</v>
      </c>
      <c r="J1611" t="s">
        <v>264</v>
      </c>
      <c r="L1611" t="s">
        <v>378</v>
      </c>
      <c r="M1611" t="s">
        <v>379</v>
      </c>
      <c r="N1611" t="s">
        <v>477</v>
      </c>
    </row>
    <row r="1612" spans="1:14" hidden="1" x14ac:dyDescent="0.25">
      <c r="A1612" t="s">
        <v>241</v>
      </c>
      <c r="B1612" s="1">
        <v>44712</v>
      </c>
      <c r="C1612" t="s">
        <v>680</v>
      </c>
      <c r="D1612" t="s">
        <v>681</v>
      </c>
      <c r="E1612" s="4">
        <v>11876.8</v>
      </c>
      <c r="F1612" t="s">
        <v>567</v>
      </c>
      <c r="G1612" t="s">
        <v>471</v>
      </c>
      <c r="H1612" t="s">
        <v>308</v>
      </c>
      <c r="I1612" t="s">
        <v>309</v>
      </c>
      <c r="J1612" t="s">
        <v>264</v>
      </c>
      <c r="L1612" t="s">
        <v>378</v>
      </c>
      <c r="M1612" t="s">
        <v>379</v>
      </c>
      <c r="N1612" t="s">
        <v>487</v>
      </c>
    </row>
    <row r="1613" spans="1:14" hidden="1" x14ac:dyDescent="0.25">
      <c r="A1613" t="s">
        <v>241</v>
      </c>
      <c r="B1613" s="1">
        <v>44712</v>
      </c>
      <c r="C1613" t="s">
        <v>685</v>
      </c>
      <c r="D1613" t="s">
        <v>686</v>
      </c>
      <c r="E1613" s="4">
        <v>2132</v>
      </c>
      <c r="F1613" t="s">
        <v>567</v>
      </c>
      <c r="G1613" t="s">
        <v>471</v>
      </c>
      <c r="H1613" t="s">
        <v>301</v>
      </c>
      <c r="I1613" t="s">
        <v>302</v>
      </c>
      <c r="J1613" t="s">
        <v>258</v>
      </c>
      <c r="L1613" t="s">
        <v>378</v>
      </c>
      <c r="M1613" t="s">
        <v>379</v>
      </c>
      <c r="N1613" t="s">
        <v>486</v>
      </c>
    </row>
    <row r="1614" spans="1:14" hidden="1" x14ac:dyDescent="0.25">
      <c r="A1614" t="s">
        <v>241</v>
      </c>
      <c r="B1614" s="1">
        <v>44712</v>
      </c>
      <c r="C1614" t="s">
        <v>690</v>
      </c>
      <c r="D1614" t="s">
        <v>691</v>
      </c>
      <c r="E1614" s="4">
        <v>21851</v>
      </c>
      <c r="F1614" t="s">
        <v>567</v>
      </c>
      <c r="G1614" t="s">
        <v>471</v>
      </c>
      <c r="H1614" t="s">
        <v>308</v>
      </c>
      <c r="I1614" t="s">
        <v>309</v>
      </c>
      <c r="J1614" t="s">
        <v>264</v>
      </c>
      <c r="L1614" t="s">
        <v>378</v>
      </c>
      <c r="M1614" t="s">
        <v>379</v>
      </c>
      <c r="N1614" t="s">
        <v>487</v>
      </c>
    </row>
    <row r="1615" spans="1:14" hidden="1" x14ac:dyDescent="0.25">
      <c r="A1615" t="s">
        <v>241</v>
      </c>
      <c r="B1615" s="1">
        <v>44712</v>
      </c>
      <c r="C1615" t="s">
        <v>692</v>
      </c>
      <c r="D1615" t="s">
        <v>693</v>
      </c>
      <c r="E1615" s="4">
        <v>816</v>
      </c>
      <c r="F1615" t="s">
        <v>567</v>
      </c>
      <c r="G1615" t="s">
        <v>471</v>
      </c>
      <c r="H1615" t="s">
        <v>308</v>
      </c>
      <c r="I1615" t="s">
        <v>309</v>
      </c>
      <c r="J1615" t="s">
        <v>264</v>
      </c>
      <c r="L1615" t="s">
        <v>378</v>
      </c>
      <c r="M1615" t="s">
        <v>379</v>
      </c>
      <c r="N1615" t="s">
        <v>487</v>
      </c>
    </row>
    <row r="1616" spans="1:14" hidden="1" x14ac:dyDescent="0.25">
      <c r="A1616" t="s">
        <v>241</v>
      </c>
      <c r="B1616" s="1">
        <v>44712</v>
      </c>
      <c r="C1616" t="s">
        <v>696</v>
      </c>
      <c r="D1616" t="s">
        <v>697</v>
      </c>
      <c r="E1616" s="4">
        <v>250</v>
      </c>
      <c r="F1616" t="s">
        <v>567</v>
      </c>
      <c r="G1616" t="s">
        <v>471</v>
      </c>
      <c r="H1616" t="s">
        <v>308</v>
      </c>
      <c r="I1616" t="s">
        <v>309</v>
      </c>
      <c r="J1616" t="s">
        <v>264</v>
      </c>
      <c r="L1616" t="s">
        <v>378</v>
      </c>
      <c r="M1616" t="s">
        <v>379</v>
      </c>
      <c r="N1616" t="s">
        <v>487</v>
      </c>
    </row>
    <row r="1617" spans="1:14" hidden="1" x14ac:dyDescent="0.25">
      <c r="A1617" t="s">
        <v>241</v>
      </c>
      <c r="B1617" s="1">
        <v>44712</v>
      </c>
      <c r="C1617" t="s">
        <v>698</v>
      </c>
      <c r="D1617" t="s">
        <v>699</v>
      </c>
      <c r="E1617" s="4">
        <v>9382</v>
      </c>
      <c r="F1617" t="s">
        <v>567</v>
      </c>
      <c r="G1617" t="s">
        <v>471</v>
      </c>
      <c r="H1617" t="s">
        <v>308</v>
      </c>
      <c r="I1617" t="s">
        <v>309</v>
      </c>
      <c r="J1617" t="s">
        <v>264</v>
      </c>
      <c r="L1617" t="s">
        <v>378</v>
      </c>
      <c r="M1617" t="s">
        <v>379</v>
      </c>
      <c r="N1617" t="s">
        <v>487</v>
      </c>
    </row>
    <row r="1618" spans="1:14" hidden="1" x14ac:dyDescent="0.25">
      <c r="A1618" t="s">
        <v>241</v>
      </c>
      <c r="B1618" s="1">
        <v>44712</v>
      </c>
      <c r="C1618" t="s">
        <v>1132</v>
      </c>
      <c r="D1618" t="s">
        <v>1133</v>
      </c>
      <c r="E1618" s="4">
        <v>29750</v>
      </c>
      <c r="F1618" t="s">
        <v>567</v>
      </c>
      <c r="G1618" t="s">
        <v>471</v>
      </c>
      <c r="H1618" t="s">
        <v>308</v>
      </c>
      <c r="I1618" t="s">
        <v>309</v>
      </c>
      <c r="J1618" t="s">
        <v>264</v>
      </c>
      <c r="L1618" t="s">
        <v>378</v>
      </c>
      <c r="M1618" t="s">
        <v>379</v>
      </c>
      <c r="N1618" t="s">
        <v>480</v>
      </c>
    </row>
    <row r="1619" spans="1:14" hidden="1" x14ac:dyDescent="0.25">
      <c r="A1619" t="s">
        <v>241</v>
      </c>
      <c r="B1619" s="1">
        <v>44712</v>
      </c>
      <c r="C1619" t="s">
        <v>1134</v>
      </c>
      <c r="D1619" t="s">
        <v>1135</v>
      </c>
      <c r="E1619" s="4">
        <v>22533.199999999997</v>
      </c>
      <c r="F1619" t="s">
        <v>567</v>
      </c>
      <c r="G1619" t="s">
        <v>471</v>
      </c>
      <c r="H1619" t="s">
        <v>301</v>
      </c>
      <c r="I1619" t="s">
        <v>302</v>
      </c>
      <c r="J1619" t="s">
        <v>258</v>
      </c>
      <c r="L1619" t="s">
        <v>378</v>
      </c>
      <c r="M1619" t="s">
        <v>379</v>
      </c>
      <c r="N1619" t="s">
        <v>486</v>
      </c>
    </row>
    <row r="1620" spans="1:14" hidden="1" x14ac:dyDescent="0.25">
      <c r="A1620" t="s">
        <v>241</v>
      </c>
      <c r="B1620" s="1">
        <v>44712</v>
      </c>
      <c r="C1620" t="s">
        <v>1136</v>
      </c>
      <c r="D1620" t="s">
        <v>1137</v>
      </c>
      <c r="E1620" s="4">
        <v>24486.41</v>
      </c>
      <c r="F1620" t="s">
        <v>567</v>
      </c>
      <c r="G1620" t="s">
        <v>471</v>
      </c>
      <c r="H1620" t="s">
        <v>308</v>
      </c>
      <c r="I1620" t="s">
        <v>309</v>
      </c>
      <c r="J1620" t="s">
        <v>264</v>
      </c>
      <c r="L1620" t="s">
        <v>378</v>
      </c>
      <c r="M1620" t="s">
        <v>379</v>
      </c>
      <c r="N1620" t="s">
        <v>487</v>
      </c>
    </row>
    <row r="1621" spans="1:14" hidden="1" x14ac:dyDescent="0.25">
      <c r="A1621" t="s">
        <v>241</v>
      </c>
      <c r="B1621" s="1">
        <v>44712</v>
      </c>
      <c r="C1621" t="s">
        <v>1140</v>
      </c>
      <c r="D1621" t="s">
        <v>1141</v>
      </c>
      <c r="E1621" s="4">
        <v>1250</v>
      </c>
      <c r="F1621" t="s">
        <v>567</v>
      </c>
      <c r="G1621" t="s">
        <v>471</v>
      </c>
      <c r="H1621" t="s">
        <v>308</v>
      </c>
      <c r="I1621" t="s">
        <v>309</v>
      </c>
      <c r="J1621" t="s">
        <v>264</v>
      </c>
      <c r="L1621" t="s">
        <v>378</v>
      </c>
      <c r="M1621" t="s">
        <v>379</v>
      </c>
      <c r="N1621" t="s">
        <v>487</v>
      </c>
    </row>
    <row r="1622" spans="1:14" hidden="1" x14ac:dyDescent="0.25">
      <c r="A1622" t="s">
        <v>241</v>
      </c>
      <c r="B1622" s="1">
        <v>44712</v>
      </c>
      <c r="C1622" t="s">
        <v>1221</v>
      </c>
      <c r="D1622" t="s">
        <v>1222</v>
      </c>
      <c r="E1622" s="4">
        <v>13286.32</v>
      </c>
      <c r="F1622" t="s">
        <v>567</v>
      </c>
      <c r="G1622" t="s">
        <v>471</v>
      </c>
      <c r="H1622" t="s">
        <v>317</v>
      </c>
      <c r="I1622" t="s">
        <v>318</v>
      </c>
      <c r="J1622" t="s">
        <v>276</v>
      </c>
      <c r="L1622" t="s">
        <v>390</v>
      </c>
      <c r="M1622" t="s">
        <v>391</v>
      </c>
      <c r="N1622" t="s">
        <v>487</v>
      </c>
    </row>
    <row r="1623" spans="1:14" hidden="1" x14ac:dyDescent="0.25">
      <c r="A1623" t="s">
        <v>241</v>
      </c>
      <c r="B1623" s="1">
        <v>44712</v>
      </c>
      <c r="C1623" t="s">
        <v>1258</v>
      </c>
      <c r="D1623" t="s">
        <v>1259</v>
      </c>
      <c r="E1623" s="4">
        <v>4663.45</v>
      </c>
      <c r="F1623" t="s">
        <v>567</v>
      </c>
      <c r="G1623" t="s">
        <v>471</v>
      </c>
      <c r="H1623" t="s">
        <v>308</v>
      </c>
      <c r="I1623" t="s">
        <v>309</v>
      </c>
      <c r="J1623" t="s">
        <v>264</v>
      </c>
      <c r="L1623" t="s">
        <v>378</v>
      </c>
      <c r="M1623" t="s">
        <v>379</v>
      </c>
      <c r="N1623" t="s">
        <v>487</v>
      </c>
    </row>
    <row r="1624" spans="1:14" hidden="1" x14ac:dyDescent="0.25">
      <c r="A1624" t="s">
        <v>241</v>
      </c>
      <c r="B1624" s="1">
        <v>44712</v>
      </c>
      <c r="C1624" t="s">
        <v>1146</v>
      </c>
      <c r="D1624" t="s">
        <v>1147</v>
      </c>
      <c r="E1624" s="4">
        <v>14050</v>
      </c>
      <c r="F1624" t="s">
        <v>567</v>
      </c>
      <c r="G1624" t="s">
        <v>471</v>
      </c>
      <c r="H1624" t="s">
        <v>311</v>
      </c>
      <c r="I1624" t="s">
        <v>312</v>
      </c>
      <c r="J1624" t="s">
        <v>264</v>
      </c>
      <c r="L1624" t="s">
        <v>378</v>
      </c>
      <c r="M1624" t="s">
        <v>379</v>
      </c>
      <c r="N1624" t="s">
        <v>487</v>
      </c>
    </row>
    <row r="1625" spans="1:14" hidden="1" x14ac:dyDescent="0.25">
      <c r="A1625" t="s">
        <v>241</v>
      </c>
      <c r="B1625" s="1">
        <v>44712</v>
      </c>
      <c r="C1625" t="s">
        <v>1273</v>
      </c>
      <c r="D1625" t="s">
        <v>1274</v>
      </c>
      <c r="E1625" s="4">
        <v>4160</v>
      </c>
      <c r="F1625" t="s">
        <v>567</v>
      </c>
      <c r="G1625" t="s">
        <v>471</v>
      </c>
      <c r="H1625" t="s">
        <v>301</v>
      </c>
      <c r="I1625" t="s">
        <v>302</v>
      </c>
      <c r="J1625" t="s">
        <v>258</v>
      </c>
      <c r="L1625" t="s">
        <v>378</v>
      </c>
      <c r="M1625" t="s">
        <v>379</v>
      </c>
      <c r="N1625" t="s">
        <v>487</v>
      </c>
    </row>
    <row r="1626" spans="1:14" hidden="1" x14ac:dyDescent="0.25">
      <c r="A1626" t="s">
        <v>241</v>
      </c>
      <c r="B1626" s="1">
        <v>44712</v>
      </c>
      <c r="C1626" t="s">
        <v>1260</v>
      </c>
      <c r="D1626" t="s">
        <v>1261</v>
      </c>
      <c r="E1626" s="4">
        <v>1000</v>
      </c>
      <c r="F1626" t="s">
        <v>567</v>
      </c>
      <c r="G1626" t="s">
        <v>471</v>
      </c>
      <c r="H1626" t="s">
        <v>311</v>
      </c>
      <c r="I1626" t="s">
        <v>312</v>
      </c>
      <c r="J1626" t="s">
        <v>264</v>
      </c>
      <c r="L1626" t="s">
        <v>378</v>
      </c>
      <c r="M1626" t="s">
        <v>379</v>
      </c>
      <c r="N1626" t="s">
        <v>487</v>
      </c>
    </row>
    <row r="1627" spans="1:14" hidden="1" x14ac:dyDescent="0.25">
      <c r="A1627" t="s">
        <v>241</v>
      </c>
      <c r="B1627" s="1">
        <v>44712</v>
      </c>
      <c r="C1627" t="s">
        <v>704</v>
      </c>
      <c r="D1627" t="s">
        <v>705</v>
      </c>
      <c r="E1627" s="4">
        <v>14002.800000000001</v>
      </c>
      <c r="F1627" t="s">
        <v>567</v>
      </c>
      <c r="G1627" t="s">
        <v>471</v>
      </c>
      <c r="H1627" t="s">
        <v>311</v>
      </c>
      <c r="I1627" t="s">
        <v>312</v>
      </c>
      <c r="J1627" t="s">
        <v>264</v>
      </c>
      <c r="L1627" t="s">
        <v>378</v>
      </c>
      <c r="M1627" t="s">
        <v>379</v>
      </c>
      <c r="N1627" t="s">
        <v>487</v>
      </c>
    </row>
    <row r="1628" spans="1:14" hidden="1" x14ac:dyDescent="0.25">
      <c r="A1628" t="s">
        <v>241</v>
      </c>
      <c r="B1628" s="1">
        <v>44712</v>
      </c>
      <c r="C1628" t="s">
        <v>708</v>
      </c>
      <c r="D1628" t="s">
        <v>709</v>
      </c>
      <c r="E1628" s="4">
        <v>1414.1000000000001</v>
      </c>
      <c r="F1628" t="s">
        <v>567</v>
      </c>
      <c r="G1628" t="s">
        <v>471</v>
      </c>
      <c r="H1628" t="s">
        <v>301</v>
      </c>
      <c r="I1628" t="s">
        <v>302</v>
      </c>
      <c r="J1628" t="s">
        <v>258</v>
      </c>
      <c r="L1628" t="s">
        <v>378</v>
      </c>
      <c r="M1628" t="s">
        <v>379</v>
      </c>
      <c r="N1628" t="s">
        <v>482</v>
      </c>
    </row>
    <row r="1629" spans="1:14" hidden="1" x14ac:dyDescent="0.25">
      <c r="A1629" t="s">
        <v>241</v>
      </c>
      <c r="B1629" s="1">
        <v>44712</v>
      </c>
      <c r="C1629" t="s">
        <v>712</v>
      </c>
      <c r="D1629" t="s">
        <v>713</v>
      </c>
      <c r="E1629" s="4">
        <v>916.69</v>
      </c>
      <c r="F1629" t="s">
        <v>567</v>
      </c>
      <c r="G1629" t="s">
        <v>471</v>
      </c>
      <c r="H1629" t="s">
        <v>311</v>
      </c>
      <c r="I1629" t="s">
        <v>312</v>
      </c>
      <c r="J1629" t="s">
        <v>264</v>
      </c>
      <c r="L1629" t="s">
        <v>378</v>
      </c>
      <c r="M1629" t="s">
        <v>379</v>
      </c>
      <c r="N1629" t="s">
        <v>487</v>
      </c>
    </row>
    <row r="1630" spans="1:14" hidden="1" x14ac:dyDescent="0.25">
      <c r="A1630" t="s">
        <v>241</v>
      </c>
      <c r="B1630" s="1">
        <v>44712</v>
      </c>
      <c r="C1630" t="s">
        <v>717</v>
      </c>
      <c r="D1630" t="s">
        <v>718</v>
      </c>
      <c r="E1630" s="4">
        <v>209.37</v>
      </c>
      <c r="F1630" t="s">
        <v>567</v>
      </c>
      <c r="G1630" t="s">
        <v>471</v>
      </c>
      <c r="H1630" t="s">
        <v>311</v>
      </c>
      <c r="I1630" t="s">
        <v>312</v>
      </c>
      <c r="J1630" t="s">
        <v>264</v>
      </c>
      <c r="L1630" t="s">
        <v>378</v>
      </c>
      <c r="M1630" t="s">
        <v>379</v>
      </c>
      <c r="N1630" t="s">
        <v>487</v>
      </c>
    </row>
    <row r="1631" spans="1:14" hidden="1" x14ac:dyDescent="0.25">
      <c r="A1631" t="s">
        <v>241</v>
      </c>
      <c r="B1631" s="1">
        <v>44712</v>
      </c>
      <c r="C1631" t="s">
        <v>719</v>
      </c>
      <c r="D1631" t="s">
        <v>720</v>
      </c>
      <c r="E1631" s="4">
        <v>2577.7299999999996</v>
      </c>
      <c r="F1631" t="s">
        <v>567</v>
      </c>
      <c r="G1631" t="s">
        <v>471</v>
      </c>
      <c r="H1631" t="s">
        <v>311</v>
      </c>
      <c r="I1631" t="s">
        <v>312</v>
      </c>
      <c r="J1631" t="s">
        <v>264</v>
      </c>
      <c r="L1631" t="s">
        <v>378</v>
      </c>
      <c r="M1631" t="s">
        <v>379</v>
      </c>
      <c r="N1631" t="s">
        <v>487</v>
      </c>
    </row>
    <row r="1632" spans="1:14" hidden="1" x14ac:dyDescent="0.25">
      <c r="A1632" t="s">
        <v>241</v>
      </c>
      <c r="B1632" s="1">
        <v>44712</v>
      </c>
      <c r="C1632" t="s">
        <v>721</v>
      </c>
      <c r="D1632" t="s">
        <v>722</v>
      </c>
      <c r="E1632" s="4">
        <v>180</v>
      </c>
      <c r="F1632" t="s">
        <v>567</v>
      </c>
      <c r="G1632" t="s">
        <v>471</v>
      </c>
      <c r="H1632" t="s">
        <v>308</v>
      </c>
      <c r="I1632" t="s">
        <v>309</v>
      </c>
      <c r="J1632" t="s">
        <v>264</v>
      </c>
      <c r="L1632" t="s">
        <v>378</v>
      </c>
      <c r="M1632" t="s">
        <v>379</v>
      </c>
      <c r="N1632" t="s">
        <v>487</v>
      </c>
    </row>
    <row r="1633" spans="1:14" hidden="1" x14ac:dyDescent="0.25">
      <c r="A1633" t="s">
        <v>241</v>
      </c>
      <c r="B1633" s="1">
        <v>44712</v>
      </c>
      <c r="C1633" t="s">
        <v>726</v>
      </c>
      <c r="D1633" t="s">
        <v>727</v>
      </c>
      <c r="E1633" s="4">
        <v>2008.5</v>
      </c>
      <c r="F1633" t="s">
        <v>567</v>
      </c>
      <c r="G1633" t="s">
        <v>471</v>
      </c>
      <c r="H1633" t="s">
        <v>301</v>
      </c>
      <c r="I1633" t="s">
        <v>302</v>
      </c>
      <c r="J1633" t="s">
        <v>258</v>
      </c>
      <c r="L1633" t="s">
        <v>378</v>
      </c>
      <c r="M1633" t="s">
        <v>379</v>
      </c>
      <c r="N1633" t="s">
        <v>486</v>
      </c>
    </row>
    <row r="1634" spans="1:14" hidden="1" x14ac:dyDescent="0.25">
      <c r="A1634" t="s">
        <v>241</v>
      </c>
      <c r="B1634" s="1">
        <v>44712</v>
      </c>
      <c r="C1634" t="s">
        <v>734</v>
      </c>
      <c r="D1634" t="s">
        <v>735</v>
      </c>
      <c r="E1634" s="4">
        <v>448.98</v>
      </c>
      <c r="F1634" t="s">
        <v>567</v>
      </c>
      <c r="G1634" t="s">
        <v>471</v>
      </c>
      <c r="H1634" t="s">
        <v>308</v>
      </c>
      <c r="I1634" t="s">
        <v>309</v>
      </c>
      <c r="J1634" t="s">
        <v>264</v>
      </c>
      <c r="L1634" t="s">
        <v>378</v>
      </c>
      <c r="M1634" t="s">
        <v>379</v>
      </c>
      <c r="N1634" t="s">
        <v>487</v>
      </c>
    </row>
    <row r="1635" spans="1:14" hidden="1" x14ac:dyDescent="0.25">
      <c r="A1635" t="s">
        <v>241</v>
      </c>
      <c r="B1635" s="1">
        <v>44712</v>
      </c>
      <c r="C1635" t="s">
        <v>738</v>
      </c>
      <c r="D1635" t="s">
        <v>739</v>
      </c>
      <c r="E1635" s="4">
        <v>6340.5</v>
      </c>
      <c r="F1635" t="s">
        <v>567</v>
      </c>
      <c r="G1635" t="s">
        <v>471</v>
      </c>
      <c r="H1635" t="s">
        <v>301</v>
      </c>
      <c r="I1635" t="s">
        <v>302</v>
      </c>
      <c r="J1635" t="s">
        <v>258</v>
      </c>
      <c r="L1635" t="s">
        <v>378</v>
      </c>
      <c r="M1635" t="s">
        <v>379</v>
      </c>
      <c r="N1635" t="s">
        <v>487</v>
      </c>
    </row>
    <row r="1636" spans="1:14" hidden="1" x14ac:dyDescent="0.25">
      <c r="A1636" t="s">
        <v>241</v>
      </c>
      <c r="B1636" s="1">
        <v>44712</v>
      </c>
      <c r="C1636" t="s">
        <v>747</v>
      </c>
      <c r="D1636" t="s">
        <v>748</v>
      </c>
      <c r="E1636" s="4">
        <v>26539.16</v>
      </c>
      <c r="F1636" t="s">
        <v>567</v>
      </c>
      <c r="G1636" t="s">
        <v>471</v>
      </c>
      <c r="H1636" t="s">
        <v>308</v>
      </c>
      <c r="I1636" t="s">
        <v>309</v>
      </c>
      <c r="J1636" t="s">
        <v>264</v>
      </c>
      <c r="L1636" t="s">
        <v>378</v>
      </c>
      <c r="M1636" t="s">
        <v>379</v>
      </c>
      <c r="N1636" t="s">
        <v>487</v>
      </c>
    </row>
    <row r="1637" spans="1:14" hidden="1" x14ac:dyDescent="0.25">
      <c r="A1637" t="s">
        <v>241</v>
      </c>
      <c r="B1637" s="1">
        <v>44712</v>
      </c>
      <c r="C1637" t="s">
        <v>751</v>
      </c>
      <c r="D1637" t="s">
        <v>752</v>
      </c>
      <c r="E1637" s="4">
        <v>2606.64</v>
      </c>
      <c r="F1637" t="s">
        <v>567</v>
      </c>
      <c r="G1637" t="s">
        <v>471</v>
      </c>
      <c r="H1637" t="s">
        <v>308</v>
      </c>
      <c r="I1637" t="s">
        <v>309</v>
      </c>
      <c r="J1637" t="s">
        <v>264</v>
      </c>
      <c r="L1637" t="s">
        <v>378</v>
      </c>
      <c r="M1637" t="s">
        <v>379</v>
      </c>
      <c r="N1637" t="s">
        <v>485</v>
      </c>
    </row>
    <row r="1638" spans="1:14" hidden="1" x14ac:dyDescent="0.25">
      <c r="A1638" t="s">
        <v>241</v>
      </c>
      <c r="B1638" s="1">
        <v>44712</v>
      </c>
      <c r="C1638" t="s">
        <v>755</v>
      </c>
      <c r="D1638" t="s">
        <v>756</v>
      </c>
      <c r="E1638" s="4">
        <v>311.60000000000002</v>
      </c>
      <c r="F1638" t="s">
        <v>567</v>
      </c>
      <c r="G1638" t="s">
        <v>471</v>
      </c>
      <c r="H1638" t="s">
        <v>311</v>
      </c>
      <c r="I1638" t="s">
        <v>312</v>
      </c>
      <c r="J1638" t="s">
        <v>264</v>
      </c>
      <c r="L1638" t="s">
        <v>378</v>
      </c>
      <c r="M1638" t="s">
        <v>379</v>
      </c>
      <c r="N1638" t="s">
        <v>487</v>
      </c>
    </row>
    <row r="1639" spans="1:14" hidden="1" x14ac:dyDescent="0.25">
      <c r="A1639" t="s">
        <v>241</v>
      </c>
      <c r="B1639" s="1">
        <v>44712</v>
      </c>
      <c r="C1639" t="s">
        <v>763</v>
      </c>
      <c r="D1639" t="s">
        <v>764</v>
      </c>
      <c r="E1639" s="4">
        <v>2114.27</v>
      </c>
      <c r="F1639" t="s">
        <v>567</v>
      </c>
      <c r="G1639" t="s">
        <v>471</v>
      </c>
      <c r="H1639" t="s">
        <v>308</v>
      </c>
      <c r="I1639" t="s">
        <v>309</v>
      </c>
      <c r="J1639" t="s">
        <v>264</v>
      </c>
      <c r="L1639" t="s">
        <v>378</v>
      </c>
      <c r="M1639" t="s">
        <v>379</v>
      </c>
      <c r="N1639" t="s">
        <v>480</v>
      </c>
    </row>
    <row r="1640" spans="1:14" hidden="1" x14ac:dyDescent="0.25">
      <c r="A1640" t="s">
        <v>241</v>
      </c>
      <c r="B1640" s="1">
        <v>44712</v>
      </c>
      <c r="C1640" t="s">
        <v>767</v>
      </c>
      <c r="D1640" t="s">
        <v>768</v>
      </c>
      <c r="E1640" s="4">
        <v>805.3299999999997</v>
      </c>
      <c r="F1640" t="s">
        <v>567</v>
      </c>
      <c r="G1640" t="s">
        <v>471</v>
      </c>
      <c r="H1640" t="s">
        <v>308</v>
      </c>
      <c r="I1640" t="s">
        <v>309</v>
      </c>
      <c r="J1640" t="s">
        <v>264</v>
      </c>
      <c r="L1640" t="s">
        <v>378</v>
      </c>
      <c r="M1640" t="s">
        <v>379</v>
      </c>
      <c r="N1640" t="s">
        <v>480</v>
      </c>
    </row>
    <row r="1641" spans="1:14" hidden="1" x14ac:dyDescent="0.25">
      <c r="A1641" t="s">
        <v>241</v>
      </c>
      <c r="B1641" s="1">
        <v>44712</v>
      </c>
      <c r="C1641" t="s">
        <v>769</v>
      </c>
      <c r="D1641" t="s">
        <v>770</v>
      </c>
      <c r="E1641" s="4">
        <v>8373.2599999999984</v>
      </c>
      <c r="F1641" t="s">
        <v>567</v>
      </c>
      <c r="G1641" t="s">
        <v>471</v>
      </c>
      <c r="H1641" t="s">
        <v>311</v>
      </c>
      <c r="I1641" t="s">
        <v>312</v>
      </c>
      <c r="J1641" t="s">
        <v>264</v>
      </c>
      <c r="L1641" t="s">
        <v>378</v>
      </c>
      <c r="M1641" t="s">
        <v>379</v>
      </c>
      <c r="N1641" t="s">
        <v>487</v>
      </c>
    </row>
    <row r="1642" spans="1:14" hidden="1" x14ac:dyDescent="0.25">
      <c r="A1642" t="s">
        <v>241</v>
      </c>
      <c r="B1642" s="1">
        <v>44712</v>
      </c>
      <c r="C1642" t="s">
        <v>773</v>
      </c>
      <c r="D1642" t="s">
        <v>774</v>
      </c>
      <c r="E1642" s="4">
        <v>5286</v>
      </c>
      <c r="F1642" t="s">
        <v>567</v>
      </c>
      <c r="G1642" t="s">
        <v>471</v>
      </c>
      <c r="H1642" t="s">
        <v>308</v>
      </c>
      <c r="I1642" t="s">
        <v>309</v>
      </c>
      <c r="J1642" t="s">
        <v>264</v>
      </c>
      <c r="L1642" t="s">
        <v>378</v>
      </c>
      <c r="M1642" t="s">
        <v>379</v>
      </c>
      <c r="N1642" t="s">
        <v>480</v>
      </c>
    </row>
    <row r="1643" spans="1:14" hidden="1" x14ac:dyDescent="0.25">
      <c r="A1643" t="s">
        <v>241</v>
      </c>
      <c r="B1643" s="1">
        <v>44712</v>
      </c>
      <c r="C1643" t="s">
        <v>775</v>
      </c>
      <c r="D1643" t="s">
        <v>776</v>
      </c>
      <c r="E1643" s="4">
        <v>3920.7300000000005</v>
      </c>
      <c r="F1643" t="s">
        <v>567</v>
      </c>
      <c r="G1643" t="s">
        <v>471</v>
      </c>
      <c r="H1643" t="s">
        <v>311</v>
      </c>
      <c r="I1643" t="s">
        <v>312</v>
      </c>
      <c r="J1643" t="s">
        <v>264</v>
      </c>
      <c r="L1643" t="s">
        <v>378</v>
      </c>
      <c r="M1643" t="s">
        <v>379</v>
      </c>
      <c r="N1643" t="s">
        <v>487</v>
      </c>
    </row>
    <row r="1644" spans="1:14" hidden="1" x14ac:dyDescent="0.25">
      <c r="A1644" t="s">
        <v>241</v>
      </c>
      <c r="B1644" s="1">
        <v>44712</v>
      </c>
      <c r="C1644" t="s">
        <v>777</v>
      </c>
      <c r="D1644" t="s">
        <v>778</v>
      </c>
      <c r="E1644" s="4">
        <v>2306.3200000000002</v>
      </c>
      <c r="F1644" t="s">
        <v>567</v>
      </c>
      <c r="G1644" t="s">
        <v>471</v>
      </c>
      <c r="H1644" t="s">
        <v>311</v>
      </c>
      <c r="I1644" t="s">
        <v>312</v>
      </c>
      <c r="J1644" t="s">
        <v>264</v>
      </c>
      <c r="L1644" t="s">
        <v>378</v>
      </c>
      <c r="M1644" t="s">
        <v>379</v>
      </c>
      <c r="N1644" t="s">
        <v>485</v>
      </c>
    </row>
    <row r="1645" spans="1:14" hidden="1" x14ac:dyDescent="0.25">
      <c r="A1645" t="s">
        <v>241</v>
      </c>
      <c r="B1645" s="1">
        <v>44712</v>
      </c>
      <c r="C1645" t="s">
        <v>781</v>
      </c>
      <c r="D1645" t="s">
        <v>782</v>
      </c>
      <c r="E1645" s="4">
        <v>820.05</v>
      </c>
      <c r="F1645" t="s">
        <v>567</v>
      </c>
      <c r="G1645" t="s">
        <v>471</v>
      </c>
      <c r="H1645" t="s">
        <v>311</v>
      </c>
      <c r="I1645" t="s">
        <v>312</v>
      </c>
      <c r="J1645" t="s">
        <v>264</v>
      </c>
      <c r="L1645" t="s">
        <v>378</v>
      </c>
      <c r="M1645" t="s">
        <v>379</v>
      </c>
      <c r="N1645" t="s">
        <v>485</v>
      </c>
    </row>
    <row r="1646" spans="1:14" hidden="1" x14ac:dyDescent="0.25">
      <c r="A1646" t="s">
        <v>241</v>
      </c>
      <c r="B1646" s="1">
        <v>44712</v>
      </c>
      <c r="C1646" t="s">
        <v>785</v>
      </c>
      <c r="D1646" t="s">
        <v>786</v>
      </c>
      <c r="E1646" s="4">
        <v>2435.1999999999998</v>
      </c>
      <c r="F1646" t="s">
        <v>567</v>
      </c>
      <c r="G1646" t="s">
        <v>471</v>
      </c>
      <c r="H1646" t="s">
        <v>311</v>
      </c>
      <c r="I1646" t="s">
        <v>312</v>
      </c>
      <c r="J1646" t="s">
        <v>264</v>
      </c>
      <c r="L1646" t="s">
        <v>378</v>
      </c>
      <c r="M1646" t="s">
        <v>379</v>
      </c>
      <c r="N1646" t="s">
        <v>485</v>
      </c>
    </row>
    <row r="1647" spans="1:14" hidden="1" x14ac:dyDescent="0.25">
      <c r="A1647" t="s">
        <v>241</v>
      </c>
      <c r="B1647" s="1">
        <v>44712</v>
      </c>
      <c r="C1647" t="s">
        <v>788</v>
      </c>
      <c r="D1647" t="s">
        <v>789</v>
      </c>
      <c r="E1647" s="4">
        <v>8025.8599999999988</v>
      </c>
      <c r="F1647" t="s">
        <v>567</v>
      </c>
      <c r="G1647" t="s">
        <v>471</v>
      </c>
      <c r="H1647" t="s">
        <v>311</v>
      </c>
      <c r="I1647" t="s">
        <v>312</v>
      </c>
      <c r="J1647" t="s">
        <v>264</v>
      </c>
      <c r="L1647" t="s">
        <v>378</v>
      </c>
      <c r="M1647" t="s">
        <v>379</v>
      </c>
      <c r="N1647" t="s">
        <v>485</v>
      </c>
    </row>
    <row r="1648" spans="1:14" hidden="1" x14ac:dyDescent="0.25">
      <c r="A1648" t="s">
        <v>241</v>
      </c>
      <c r="B1648" s="1">
        <v>44712</v>
      </c>
      <c r="C1648" t="s">
        <v>792</v>
      </c>
      <c r="D1648" t="s">
        <v>793</v>
      </c>
      <c r="E1648" s="4">
        <v>200</v>
      </c>
      <c r="F1648" t="s">
        <v>567</v>
      </c>
      <c r="G1648" t="s">
        <v>471</v>
      </c>
      <c r="H1648" t="s">
        <v>308</v>
      </c>
      <c r="I1648" t="s">
        <v>309</v>
      </c>
      <c r="J1648" t="s">
        <v>264</v>
      </c>
      <c r="L1648" t="s">
        <v>378</v>
      </c>
      <c r="M1648" t="s">
        <v>379</v>
      </c>
      <c r="N1648" t="s">
        <v>487</v>
      </c>
    </row>
    <row r="1649" spans="1:14" hidden="1" x14ac:dyDescent="0.25">
      <c r="A1649" t="s">
        <v>241</v>
      </c>
      <c r="B1649" s="1">
        <v>44712</v>
      </c>
      <c r="C1649" t="s">
        <v>1148</v>
      </c>
      <c r="D1649" t="s">
        <v>1149</v>
      </c>
      <c r="E1649" s="4">
        <v>1827.49</v>
      </c>
      <c r="F1649" t="s">
        <v>567</v>
      </c>
      <c r="G1649" t="s">
        <v>471</v>
      </c>
      <c r="H1649" t="s">
        <v>308</v>
      </c>
      <c r="I1649" t="s">
        <v>309</v>
      </c>
      <c r="J1649" t="s">
        <v>264</v>
      </c>
      <c r="L1649" t="s">
        <v>378</v>
      </c>
      <c r="M1649" t="s">
        <v>379</v>
      </c>
      <c r="N1649" t="s">
        <v>480</v>
      </c>
    </row>
    <row r="1650" spans="1:14" hidden="1" x14ac:dyDescent="0.25">
      <c r="A1650" t="s">
        <v>241</v>
      </c>
      <c r="B1650" s="1">
        <v>44712</v>
      </c>
      <c r="C1650" t="s">
        <v>1223</v>
      </c>
      <c r="D1650" t="s">
        <v>1224</v>
      </c>
      <c r="E1650" s="4">
        <v>3000</v>
      </c>
      <c r="F1650" t="s">
        <v>567</v>
      </c>
      <c r="G1650" t="s">
        <v>471</v>
      </c>
      <c r="H1650" t="s">
        <v>317</v>
      </c>
      <c r="I1650" t="s">
        <v>318</v>
      </c>
      <c r="J1650" t="s">
        <v>276</v>
      </c>
      <c r="L1650" t="s">
        <v>390</v>
      </c>
      <c r="M1650" t="s">
        <v>391</v>
      </c>
      <c r="N1650" t="s">
        <v>487</v>
      </c>
    </row>
    <row r="1651" spans="1:14" hidden="1" x14ac:dyDescent="0.25">
      <c r="A1651" t="s">
        <v>241</v>
      </c>
      <c r="B1651" s="1">
        <v>44712</v>
      </c>
      <c r="C1651" t="s">
        <v>1275</v>
      </c>
      <c r="D1651" t="s">
        <v>1276</v>
      </c>
      <c r="E1651" s="4">
        <v>799.99</v>
      </c>
      <c r="F1651" t="s">
        <v>567</v>
      </c>
      <c r="G1651" t="s">
        <v>471</v>
      </c>
      <c r="H1651" t="s">
        <v>317</v>
      </c>
      <c r="I1651" t="s">
        <v>318</v>
      </c>
      <c r="J1651" t="s">
        <v>276</v>
      </c>
      <c r="L1651" t="s">
        <v>390</v>
      </c>
      <c r="M1651" t="s">
        <v>391</v>
      </c>
      <c r="N1651" t="s">
        <v>487</v>
      </c>
    </row>
    <row r="1652" spans="1:14" hidden="1" x14ac:dyDescent="0.25">
      <c r="A1652" t="s">
        <v>241</v>
      </c>
      <c r="B1652" s="1">
        <v>44712</v>
      </c>
      <c r="C1652" t="s">
        <v>1225</v>
      </c>
      <c r="D1652" t="s">
        <v>1226</v>
      </c>
      <c r="E1652" s="4">
        <v>2606</v>
      </c>
      <c r="F1652" t="s">
        <v>567</v>
      </c>
      <c r="G1652" t="s">
        <v>471</v>
      </c>
      <c r="H1652" t="s">
        <v>308</v>
      </c>
      <c r="I1652" t="s">
        <v>309</v>
      </c>
      <c r="J1652" t="s">
        <v>264</v>
      </c>
      <c r="L1652" t="s">
        <v>378</v>
      </c>
      <c r="M1652" t="s">
        <v>379</v>
      </c>
      <c r="N1652" t="s">
        <v>480</v>
      </c>
    </row>
    <row r="1653" spans="1:14" hidden="1" x14ac:dyDescent="0.25">
      <c r="A1653" t="s">
        <v>241</v>
      </c>
      <c r="B1653" s="1">
        <v>44712</v>
      </c>
      <c r="C1653" t="s">
        <v>1236</v>
      </c>
      <c r="D1653" t="s">
        <v>1237</v>
      </c>
      <c r="E1653" s="4">
        <v>3550</v>
      </c>
      <c r="F1653" t="s">
        <v>567</v>
      </c>
      <c r="G1653" t="s">
        <v>471</v>
      </c>
      <c r="H1653" t="s">
        <v>308</v>
      </c>
      <c r="I1653" t="s">
        <v>309</v>
      </c>
      <c r="J1653" t="s">
        <v>264</v>
      </c>
      <c r="L1653" t="s">
        <v>378</v>
      </c>
      <c r="M1653" t="s">
        <v>379</v>
      </c>
      <c r="N1653" t="s">
        <v>480</v>
      </c>
    </row>
    <row r="1654" spans="1:14" hidden="1" x14ac:dyDescent="0.25">
      <c r="A1654" t="s">
        <v>241</v>
      </c>
      <c r="B1654" s="1">
        <v>44712</v>
      </c>
      <c r="C1654" t="s">
        <v>1238</v>
      </c>
      <c r="D1654" t="s">
        <v>1239</v>
      </c>
      <c r="E1654" s="4">
        <v>10155.119999999999</v>
      </c>
      <c r="F1654" t="s">
        <v>567</v>
      </c>
      <c r="G1654" t="s">
        <v>471</v>
      </c>
      <c r="H1654" t="s">
        <v>308</v>
      </c>
      <c r="I1654" t="s">
        <v>309</v>
      </c>
      <c r="J1654" t="s">
        <v>264</v>
      </c>
      <c r="L1654" t="s">
        <v>378</v>
      </c>
      <c r="M1654" t="s">
        <v>379</v>
      </c>
      <c r="N1654" t="s">
        <v>487</v>
      </c>
    </row>
    <row r="1655" spans="1:14" hidden="1" x14ac:dyDescent="0.25">
      <c r="A1655" t="s">
        <v>241</v>
      </c>
      <c r="B1655" s="1">
        <v>44712</v>
      </c>
      <c r="C1655" t="s">
        <v>794</v>
      </c>
      <c r="D1655" t="s">
        <v>795</v>
      </c>
      <c r="E1655" s="4">
        <v>25667.05</v>
      </c>
      <c r="F1655" t="s">
        <v>567</v>
      </c>
      <c r="G1655" t="s">
        <v>471</v>
      </c>
      <c r="H1655" t="s">
        <v>301</v>
      </c>
      <c r="I1655" t="s">
        <v>302</v>
      </c>
      <c r="J1655" t="s">
        <v>258</v>
      </c>
      <c r="L1655" t="s">
        <v>378</v>
      </c>
      <c r="M1655" t="s">
        <v>379</v>
      </c>
      <c r="N1655" t="s">
        <v>482</v>
      </c>
    </row>
    <row r="1656" spans="1:14" hidden="1" x14ac:dyDescent="0.25">
      <c r="A1656" t="s">
        <v>241</v>
      </c>
      <c r="B1656" s="1">
        <v>44712</v>
      </c>
      <c r="C1656" t="s">
        <v>796</v>
      </c>
      <c r="D1656" t="s">
        <v>797</v>
      </c>
      <c r="E1656" s="4">
        <v>3192.1500000000005</v>
      </c>
      <c r="F1656" t="s">
        <v>567</v>
      </c>
      <c r="G1656" t="s">
        <v>471</v>
      </c>
      <c r="H1656" t="s">
        <v>301</v>
      </c>
      <c r="I1656" t="s">
        <v>302</v>
      </c>
      <c r="J1656" t="s">
        <v>258</v>
      </c>
      <c r="L1656" t="s">
        <v>378</v>
      </c>
      <c r="M1656" t="s">
        <v>379</v>
      </c>
      <c r="N1656" t="s">
        <v>482</v>
      </c>
    </row>
    <row r="1657" spans="1:14" hidden="1" x14ac:dyDescent="0.25">
      <c r="A1657" t="s">
        <v>241</v>
      </c>
      <c r="B1657" s="1">
        <v>44712</v>
      </c>
      <c r="C1657" t="s">
        <v>800</v>
      </c>
      <c r="D1657" t="s">
        <v>801</v>
      </c>
      <c r="E1657" s="4">
        <v>10964</v>
      </c>
      <c r="F1657" t="s">
        <v>567</v>
      </c>
      <c r="G1657" t="s">
        <v>471</v>
      </c>
      <c r="H1657" t="s">
        <v>308</v>
      </c>
      <c r="I1657" t="s">
        <v>309</v>
      </c>
      <c r="J1657" t="s">
        <v>264</v>
      </c>
      <c r="L1657" t="s">
        <v>378</v>
      </c>
      <c r="M1657" t="s">
        <v>379</v>
      </c>
      <c r="N1657" t="s">
        <v>487</v>
      </c>
    </row>
    <row r="1658" spans="1:14" hidden="1" x14ac:dyDescent="0.25">
      <c r="A1658" t="s">
        <v>241</v>
      </c>
      <c r="B1658" s="1">
        <v>44712</v>
      </c>
      <c r="C1658" t="s">
        <v>802</v>
      </c>
      <c r="D1658" t="s">
        <v>803</v>
      </c>
      <c r="E1658" s="4">
        <v>210</v>
      </c>
      <c r="F1658" t="s">
        <v>567</v>
      </c>
      <c r="G1658" t="s">
        <v>471</v>
      </c>
      <c r="H1658" t="s">
        <v>308</v>
      </c>
      <c r="I1658" t="s">
        <v>309</v>
      </c>
      <c r="J1658" t="s">
        <v>264</v>
      </c>
      <c r="L1658" t="s">
        <v>378</v>
      </c>
      <c r="M1658" t="s">
        <v>379</v>
      </c>
      <c r="N1658" t="s">
        <v>487</v>
      </c>
    </row>
    <row r="1659" spans="1:14" hidden="1" x14ac:dyDescent="0.25">
      <c r="A1659" t="s">
        <v>241</v>
      </c>
      <c r="B1659" s="1">
        <v>44712</v>
      </c>
      <c r="C1659" t="s">
        <v>804</v>
      </c>
      <c r="D1659" t="s">
        <v>805</v>
      </c>
      <c r="E1659" s="4">
        <v>3413.38</v>
      </c>
      <c r="F1659" t="s">
        <v>567</v>
      </c>
      <c r="G1659" t="s">
        <v>471</v>
      </c>
      <c r="H1659" t="s">
        <v>308</v>
      </c>
      <c r="I1659" t="s">
        <v>309</v>
      </c>
      <c r="J1659" t="s">
        <v>264</v>
      </c>
      <c r="L1659" t="s">
        <v>378</v>
      </c>
      <c r="M1659" t="s">
        <v>379</v>
      </c>
      <c r="N1659" t="s">
        <v>487</v>
      </c>
    </row>
    <row r="1660" spans="1:14" hidden="1" x14ac:dyDescent="0.25">
      <c r="A1660" t="s">
        <v>241</v>
      </c>
      <c r="B1660" s="1">
        <v>44712</v>
      </c>
      <c r="C1660" t="s">
        <v>808</v>
      </c>
      <c r="D1660" t="s">
        <v>809</v>
      </c>
      <c r="E1660" s="4">
        <v>386.13</v>
      </c>
      <c r="F1660" t="s">
        <v>567</v>
      </c>
      <c r="G1660" t="s">
        <v>471</v>
      </c>
      <c r="H1660" t="s">
        <v>308</v>
      </c>
      <c r="I1660" t="s">
        <v>309</v>
      </c>
      <c r="J1660" t="s">
        <v>264</v>
      </c>
      <c r="L1660" t="s">
        <v>378</v>
      </c>
      <c r="M1660" t="s">
        <v>379</v>
      </c>
      <c r="N1660" t="s">
        <v>487</v>
      </c>
    </row>
    <row r="1661" spans="1:14" hidden="1" x14ac:dyDescent="0.25">
      <c r="A1661" t="s">
        <v>241</v>
      </c>
      <c r="B1661" s="1">
        <v>44712</v>
      </c>
      <c r="C1661" t="s">
        <v>1245</v>
      </c>
      <c r="D1661" t="s">
        <v>1246</v>
      </c>
      <c r="E1661" s="4">
        <v>86.78</v>
      </c>
      <c r="F1661" t="s">
        <v>567</v>
      </c>
      <c r="G1661" t="s">
        <v>471</v>
      </c>
      <c r="H1661" t="s">
        <v>308</v>
      </c>
      <c r="I1661" t="s">
        <v>309</v>
      </c>
      <c r="J1661" t="s">
        <v>264</v>
      </c>
      <c r="L1661" t="s">
        <v>378</v>
      </c>
      <c r="M1661" t="s">
        <v>379</v>
      </c>
      <c r="N1661" t="s">
        <v>487</v>
      </c>
    </row>
    <row r="1662" spans="1:14" hidden="1" x14ac:dyDescent="0.25">
      <c r="A1662" t="s">
        <v>241</v>
      </c>
      <c r="B1662" s="1">
        <v>44712</v>
      </c>
      <c r="C1662" t="s">
        <v>1240</v>
      </c>
      <c r="D1662" t="s">
        <v>1241</v>
      </c>
      <c r="E1662" s="4">
        <v>1321.0100000000002</v>
      </c>
      <c r="F1662" t="s">
        <v>567</v>
      </c>
      <c r="G1662" t="s">
        <v>471</v>
      </c>
      <c r="H1662" t="s">
        <v>317</v>
      </c>
      <c r="I1662" t="s">
        <v>318</v>
      </c>
      <c r="J1662" t="s">
        <v>276</v>
      </c>
      <c r="L1662" t="s">
        <v>390</v>
      </c>
      <c r="M1662" t="s">
        <v>391</v>
      </c>
      <c r="N1662" t="s">
        <v>487</v>
      </c>
    </row>
    <row r="1663" spans="1:14" hidden="1" x14ac:dyDescent="0.25">
      <c r="A1663" t="s">
        <v>241</v>
      </c>
      <c r="B1663" s="1">
        <v>44712</v>
      </c>
      <c r="C1663" t="s">
        <v>812</v>
      </c>
      <c r="D1663" t="s">
        <v>813</v>
      </c>
      <c r="E1663" s="4">
        <v>1063.0999999999999</v>
      </c>
      <c r="F1663" t="s">
        <v>567</v>
      </c>
      <c r="G1663" t="s">
        <v>471</v>
      </c>
      <c r="H1663" t="s">
        <v>308</v>
      </c>
      <c r="I1663" t="s">
        <v>309</v>
      </c>
      <c r="J1663" t="s">
        <v>264</v>
      </c>
      <c r="L1663" t="s">
        <v>378</v>
      </c>
      <c r="M1663" t="s">
        <v>379</v>
      </c>
      <c r="N1663" t="s">
        <v>487</v>
      </c>
    </row>
    <row r="1664" spans="1:14" hidden="1" x14ac:dyDescent="0.25">
      <c r="A1664" t="s">
        <v>241</v>
      </c>
      <c r="B1664" s="1">
        <v>44712</v>
      </c>
      <c r="C1664" t="s">
        <v>814</v>
      </c>
      <c r="D1664" t="s">
        <v>815</v>
      </c>
      <c r="E1664" s="4">
        <v>1099.0599999999995</v>
      </c>
      <c r="F1664" t="s">
        <v>567</v>
      </c>
      <c r="G1664" t="s">
        <v>471</v>
      </c>
      <c r="H1664" t="s">
        <v>308</v>
      </c>
      <c r="I1664" t="s">
        <v>309</v>
      </c>
      <c r="J1664" t="s">
        <v>264</v>
      </c>
      <c r="L1664" t="s">
        <v>378</v>
      </c>
      <c r="M1664" t="s">
        <v>379</v>
      </c>
      <c r="N1664" t="s">
        <v>480</v>
      </c>
    </row>
    <row r="1665" spans="1:14" hidden="1" x14ac:dyDescent="0.25">
      <c r="A1665" t="s">
        <v>241</v>
      </c>
      <c r="B1665" s="1">
        <v>44712</v>
      </c>
      <c r="C1665" t="s">
        <v>816</v>
      </c>
      <c r="D1665" t="s">
        <v>817</v>
      </c>
      <c r="E1665" s="4">
        <v>8022.2599999999475</v>
      </c>
      <c r="F1665" t="s">
        <v>567</v>
      </c>
      <c r="G1665" t="s">
        <v>471</v>
      </c>
      <c r="H1665" t="s">
        <v>308</v>
      </c>
      <c r="I1665" t="s">
        <v>309</v>
      </c>
      <c r="J1665" t="s">
        <v>264</v>
      </c>
      <c r="L1665" t="s">
        <v>378</v>
      </c>
      <c r="M1665" t="s">
        <v>379</v>
      </c>
      <c r="N1665" t="s">
        <v>477</v>
      </c>
    </row>
    <row r="1666" spans="1:14" hidden="1" x14ac:dyDescent="0.25">
      <c r="A1666" t="s">
        <v>241</v>
      </c>
      <c r="B1666" s="1">
        <v>44712</v>
      </c>
      <c r="C1666" t="s">
        <v>1152</v>
      </c>
      <c r="D1666" t="s">
        <v>1153</v>
      </c>
      <c r="E1666" s="4">
        <v>546.63</v>
      </c>
      <c r="F1666" t="s">
        <v>567</v>
      </c>
      <c r="G1666" t="s">
        <v>471</v>
      </c>
      <c r="H1666" t="s">
        <v>311</v>
      </c>
      <c r="I1666" t="s">
        <v>312</v>
      </c>
      <c r="J1666" t="s">
        <v>264</v>
      </c>
      <c r="L1666" t="s">
        <v>378</v>
      </c>
      <c r="M1666" t="s">
        <v>379</v>
      </c>
      <c r="N1666" t="s">
        <v>487</v>
      </c>
    </row>
    <row r="1667" spans="1:14" hidden="1" x14ac:dyDescent="0.25">
      <c r="A1667" t="s">
        <v>241</v>
      </c>
      <c r="B1667" s="1">
        <v>44712</v>
      </c>
      <c r="C1667" t="s">
        <v>820</v>
      </c>
      <c r="D1667" t="s">
        <v>821</v>
      </c>
      <c r="E1667" s="4">
        <v>81.669999999999092</v>
      </c>
      <c r="F1667" t="s">
        <v>567</v>
      </c>
      <c r="G1667" t="s">
        <v>471</v>
      </c>
      <c r="H1667" t="s">
        <v>311</v>
      </c>
      <c r="I1667" t="s">
        <v>312</v>
      </c>
      <c r="J1667" t="s">
        <v>264</v>
      </c>
      <c r="L1667" t="s">
        <v>378</v>
      </c>
      <c r="M1667" t="s">
        <v>379</v>
      </c>
      <c r="N1667" t="s">
        <v>487</v>
      </c>
    </row>
    <row r="1668" spans="1:14" hidden="1" x14ac:dyDescent="0.25">
      <c r="A1668" t="s">
        <v>241</v>
      </c>
      <c r="B1668" s="1">
        <v>44712</v>
      </c>
      <c r="C1668" t="s">
        <v>822</v>
      </c>
      <c r="D1668" t="s">
        <v>823</v>
      </c>
      <c r="E1668" s="4">
        <v>1436.47</v>
      </c>
      <c r="F1668" t="s">
        <v>567</v>
      </c>
      <c r="G1668" t="s">
        <v>471</v>
      </c>
      <c r="H1668" t="s">
        <v>308</v>
      </c>
      <c r="I1668" t="s">
        <v>309</v>
      </c>
      <c r="J1668" t="s">
        <v>264</v>
      </c>
      <c r="L1668" t="s">
        <v>378</v>
      </c>
      <c r="M1668" t="s">
        <v>379</v>
      </c>
      <c r="N1668" t="s">
        <v>477</v>
      </c>
    </row>
    <row r="1669" spans="1:14" hidden="1" x14ac:dyDescent="0.25">
      <c r="A1669" t="s">
        <v>241</v>
      </c>
      <c r="B1669" s="1">
        <v>44712</v>
      </c>
      <c r="C1669" t="s">
        <v>828</v>
      </c>
      <c r="D1669" t="s">
        <v>829</v>
      </c>
      <c r="E1669" s="4">
        <v>1415.1100000000001</v>
      </c>
      <c r="F1669" t="s">
        <v>567</v>
      </c>
      <c r="G1669" t="s">
        <v>471</v>
      </c>
      <c r="H1669" t="s">
        <v>308</v>
      </c>
      <c r="I1669" t="s">
        <v>309</v>
      </c>
      <c r="J1669" t="s">
        <v>264</v>
      </c>
      <c r="L1669" t="s">
        <v>378</v>
      </c>
      <c r="M1669" t="s">
        <v>379</v>
      </c>
      <c r="N1669" t="s">
        <v>487</v>
      </c>
    </row>
    <row r="1670" spans="1:14" hidden="1" x14ac:dyDescent="0.25">
      <c r="A1670" t="s">
        <v>241</v>
      </c>
      <c r="B1670" s="1">
        <v>44712</v>
      </c>
      <c r="C1670" t="s">
        <v>1277</v>
      </c>
      <c r="D1670" t="s">
        <v>1278</v>
      </c>
      <c r="E1670" s="4">
        <v>2134.83</v>
      </c>
      <c r="F1670" t="s">
        <v>567</v>
      </c>
      <c r="G1670" t="s">
        <v>471</v>
      </c>
      <c r="H1670" t="s">
        <v>311</v>
      </c>
      <c r="I1670" t="s">
        <v>312</v>
      </c>
      <c r="J1670" t="s">
        <v>264</v>
      </c>
      <c r="L1670" t="s">
        <v>378</v>
      </c>
      <c r="M1670" t="s">
        <v>379</v>
      </c>
      <c r="N1670" t="s">
        <v>487</v>
      </c>
    </row>
    <row r="1671" spans="1:14" hidden="1" x14ac:dyDescent="0.25">
      <c r="A1671" t="s">
        <v>241</v>
      </c>
      <c r="B1671" s="1">
        <v>44712</v>
      </c>
      <c r="C1671" t="s">
        <v>1247</v>
      </c>
      <c r="D1671" t="s">
        <v>1248</v>
      </c>
      <c r="E1671" s="4">
        <v>12200.98</v>
      </c>
      <c r="F1671" t="s">
        <v>567</v>
      </c>
      <c r="G1671" t="s">
        <v>471</v>
      </c>
      <c r="H1671" t="s">
        <v>308</v>
      </c>
      <c r="I1671" t="s">
        <v>309</v>
      </c>
      <c r="J1671" t="s">
        <v>264</v>
      </c>
      <c r="L1671" t="s">
        <v>378</v>
      </c>
      <c r="M1671" t="s">
        <v>379</v>
      </c>
      <c r="N1671" t="s">
        <v>480</v>
      </c>
    </row>
    <row r="1672" spans="1:14" hidden="1" x14ac:dyDescent="0.25">
      <c r="A1672" t="s">
        <v>241</v>
      </c>
      <c r="B1672" s="1">
        <v>44712</v>
      </c>
      <c r="C1672" t="s">
        <v>1249</v>
      </c>
      <c r="D1672" t="s">
        <v>1250</v>
      </c>
      <c r="E1672" s="4">
        <v>1915</v>
      </c>
      <c r="F1672" t="s">
        <v>567</v>
      </c>
      <c r="G1672" t="s">
        <v>471</v>
      </c>
      <c r="H1672" t="s">
        <v>308</v>
      </c>
      <c r="I1672" t="s">
        <v>309</v>
      </c>
      <c r="J1672" t="s">
        <v>264</v>
      </c>
      <c r="K1672" t="s">
        <v>1251</v>
      </c>
      <c r="L1672" t="s">
        <v>378</v>
      </c>
      <c r="M1672" t="s">
        <v>379</v>
      </c>
      <c r="N1672" t="s">
        <v>488</v>
      </c>
    </row>
    <row r="1673" spans="1:14" hidden="1" x14ac:dyDescent="0.25">
      <c r="A1673" t="s">
        <v>241</v>
      </c>
      <c r="B1673" s="1">
        <v>44712</v>
      </c>
      <c r="C1673" t="s">
        <v>1252</v>
      </c>
      <c r="D1673" t="s">
        <v>1253</v>
      </c>
      <c r="E1673" s="4">
        <v>1440.5900000000001</v>
      </c>
      <c r="F1673" t="s">
        <v>567</v>
      </c>
      <c r="G1673" t="s">
        <v>471</v>
      </c>
      <c r="H1673" t="s">
        <v>308</v>
      </c>
      <c r="I1673" t="s">
        <v>309</v>
      </c>
      <c r="J1673" t="s">
        <v>264</v>
      </c>
      <c r="L1673" t="s">
        <v>378</v>
      </c>
      <c r="M1673" t="s">
        <v>379</v>
      </c>
      <c r="N1673" t="s">
        <v>487</v>
      </c>
    </row>
    <row r="1674" spans="1:14" hidden="1" x14ac:dyDescent="0.25">
      <c r="A1674" t="s">
        <v>241</v>
      </c>
      <c r="B1674" s="1">
        <v>44712</v>
      </c>
      <c r="C1674" t="s">
        <v>1242</v>
      </c>
      <c r="D1674" t="s">
        <v>1243</v>
      </c>
      <c r="E1674" s="4">
        <v>1978.67</v>
      </c>
      <c r="F1674" t="s">
        <v>567</v>
      </c>
      <c r="G1674" t="s">
        <v>471</v>
      </c>
      <c r="H1674" t="s">
        <v>308</v>
      </c>
      <c r="I1674" t="s">
        <v>309</v>
      </c>
      <c r="J1674" t="s">
        <v>264</v>
      </c>
      <c r="K1674" t="s">
        <v>1244</v>
      </c>
      <c r="L1674" t="s">
        <v>378</v>
      </c>
      <c r="M1674" t="s">
        <v>379</v>
      </c>
      <c r="N1674" t="s">
        <v>480</v>
      </c>
    </row>
    <row r="1675" spans="1:14" hidden="1" x14ac:dyDescent="0.25">
      <c r="A1675" t="s">
        <v>241</v>
      </c>
      <c r="B1675" s="1">
        <v>44712</v>
      </c>
      <c r="C1675" t="s">
        <v>830</v>
      </c>
      <c r="D1675" t="s">
        <v>831</v>
      </c>
      <c r="E1675" s="4">
        <v>430.05</v>
      </c>
      <c r="F1675" t="s">
        <v>567</v>
      </c>
      <c r="G1675" t="s">
        <v>471</v>
      </c>
      <c r="H1675" t="s">
        <v>310</v>
      </c>
      <c r="I1675" t="s">
        <v>263</v>
      </c>
      <c r="J1675" t="s">
        <v>262</v>
      </c>
      <c r="L1675" t="s">
        <v>380</v>
      </c>
      <c r="M1675" t="s">
        <v>381</v>
      </c>
      <c r="N1675" t="s">
        <v>487</v>
      </c>
    </row>
    <row r="1676" spans="1:14" hidden="1" x14ac:dyDescent="0.25">
      <c r="A1676" t="s">
        <v>241</v>
      </c>
      <c r="B1676" s="1">
        <v>44712</v>
      </c>
      <c r="C1676" t="s">
        <v>832</v>
      </c>
      <c r="D1676" t="s">
        <v>833</v>
      </c>
      <c r="E1676" s="4">
        <v>5000</v>
      </c>
      <c r="F1676" t="s">
        <v>567</v>
      </c>
      <c r="G1676" t="s">
        <v>471</v>
      </c>
      <c r="H1676" t="s">
        <v>310</v>
      </c>
      <c r="I1676" t="s">
        <v>263</v>
      </c>
      <c r="J1676" t="s">
        <v>262</v>
      </c>
      <c r="L1676" t="s">
        <v>380</v>
      </c>
      <c r="M1676" t="s">
        <v>381</v>
      </c>
      <c r="N1676" t="s">
        <v>487</v>
      </c>
    </row>
    <row r="1677" spans="1:14" hidden="1" x14ac:dyDescent="0.25">
      <c r="A1677" t="s">
        <v>241</v>
      </c>
      <c r="B1677" s="1">
        <v>44712</v>
      </c>
      <c r="C1677" t="s">
        <v>834</v>
      </c>
      <c r="D1677" t="s">
        <v>835</v>
      </c>
      <c r="E1677" s="4">
        <v>15995</v>
      </c>
      <c r="F1677" t="s">
        <v>567</v>
      </c>
      <c r="G1677" t="s">
        <v>471</v>
      </c>
      <c r="H1677" t="s">
        <v>310</v>
      </c>
      <c r="I1677" t="s">
        <v>263</v>
      </c>
      <c r="J1677" t="s">
        <v>262</v>
      </c>
      <c r="L1677" t="s">
        <v>380</v>
      </c>
      <c r="M1677" t="s">
        <v>381</v>
      </c>
      <c r="N1677" t="s">
        <v>487</v>
      </c>
    </row>
    <row r="1678" spans="1:14" hidden="1" x14ac:dyDescent="0.25">
      <c r="A1678" t="s">
        <v>241</v>
      </c>
      <c r="B1678" s="1">
        <v>44712</v>
      </c>
      <c r="C1678" t="s">
        <v>836</v>
      </c>
      <c r="D1678" t="s">
        <v>837</v>
      </c>
      <c r="E1678" s="4">
        <v>500</v>
      </c>
      <c r="F1678" t="s">
        <v>567</v>
      </c>
      <c r="G1678" t="s">
        <v>471</v>
      </c>
      <c r="H1678" t="s">
        <v>310</v>
      </c>
      <c r="I1678" t="s">
        <v>263</v>
      </c>
      <c r="J1678" t="s">
        <v>262</v>
      </c>
      <c r="L1678" t="s">
        <v>380</v>
      </c>
      <c r="M1678" t="s">
        <v>381</v>
      </c>
      <c r="N1678" t="s">
        <v>487</v>
      </c>
    </row>
    <row r="1679" spans="1:14" hidden="1" x14ac:dyDescent="0.25">
      <c r="A1679" t="s">
        <v>241</v>
      </c>
      <c r="B1679" s="1">
        <v>44712</v>
      </c>
      <c r="C1679" t="s">
        <v>838</v>
      </c>
      <c r="D1679" t="s">
        <v>839</v>
      </c>
      <c r="E1679" s="4">
        <v>3228</v>
      </c>
      <c r="F1679" t="s">
        <v>567</v>
      </c>
      <c r="G1679" t="s">
        <v>471</v>
      </c>
      <c r="H1679" t="s">
        <v>310</v>
      </c>
      <c r="I1679" t="s">
        <v>263</v>
      </c>
      <c r="J1679" t="s">
        <v>262</v>
      </c>
      <c r="L1679" t="s">
        <v>380</v>
      </c>
      <c r="M1679" t="s">
        <v>381</v>
      </c>
      <c r="N1679" t="s">
        <v>487</v>
      </c>
    </row>
    <row r="1680" spans="1:14" hidden="1" x14ac:dyDescent="0.25">
      <c r="A1680" t="s">
        <v>241</v>
      </c>
      <c r="B1680" s="1">
        <v>44712</v>
      </c>
      <c r="C1680" t="s">
        <v>840</v>
      </c>
      <c r="D1680" t="s">
        <v>841</v>
      </c>
      <c r="E1680" s="4">
        <v>12594.900000000001</v>
      </c>
      <c r="F1680" t="s">
        <v>567</v>
      </c>
      <c r="G1680" t="s">
        <v>471</v>
      </c>
      <c r="H1680" t="s">
        <v>310</v>
      </c>
      <c r="I1680" t="s">
        <v>263</v>
      </c>
      <c r="J1680" t="s">
        <v>262</v>
      </c>
      <c r="L1680" t="s">
        <v>380</v>
      </c>
      <c r="M1680" t="s">
        <v>381</v>
      </c>
      <c r="N1680" t="s">
        <v>487</v>
      </c>
    </row>
    <row r="1681" spans="1:14" hidden="1" x14ac:dyDescent="0.25">
      <c r="A1681" t="s">
        <v>241</v>
      </c>
      <c r="B1681" s="1">
        <v>44712</v>
      </c>
      <c r="C1681" t="s">
        <v>842</v>
      </c>
      <c r="D1681" t="s">
        <v>843</v>
      </c>
      <c r="E1681" s="4">
        <v>500</v>
      </c>
      <c r="F1681" t="s">
        <v>567</v>
      </c>
      <c r="G1681" t="s">
        <v>471</v>
      </c>
      <c r="H1681" t="s">
        <v>310</v>
      </c>
      <c r="I1681" t="s">
        <v>263</v>
      </c>
      <c r="J1681" t="s">
        <v>262</v>
      </c>
      <c r="L1681" t="s">
        <v>380</v>
      </c>
      <c r="M1681" t="s">
        <v>381</v>
      </c>
      <c r="N1681" t="s">
        <v>487</v>
      </c>
    </row>
    <row r="1682" spans="1:14" hidden="1" x14ac:dyDescent="0.25">
      <c r="A1682" t="s">
        <v>241</v>
      </c>
      <c r="B1682" s="1">
        <v>44712</v>
      </c>
      <c r="C1682" t="s">
        <v>844</v>
      </c>
      <c r="D1682" t="s">
        <v>845</v>
      </c>
      <c r="E1682" s="4">
        <v>11108.52</v>
      </c>
      <c r="F1682" t="s">
        <v>567</v>
      </c>
      <c r="G1682" t="s">
        <v>471</v>
      </c>
      <c r="H1682" t="s">
        <v>310</v>
      </c>
      <c r="I1682" t="s">
        <v>263</v>
      </c>
      <c r="J1682" t="s">
        <v>262</v>
      </c>
      <c r="L1682" t="s">
        <v>380</v>
      </c>
      <c r="M1682" t="s">
        <v>381</v>
      </c>
      <c r="N1682" t="s">
        <v>487</v>
      </c>
    </row>
    <row r="1683" spans="1:14" hidden="1" x14ac:dyDescent="0.25">
      <c r="A1683" t="s">
        <v>241</v>
      </c>
      <c r="B1683" s="1">
        <v>44712</v>
      </c>
      <c r="C1683" t="s">
        <v>849</v>
      </c>
      <c r="D1683" t="s">
        <v>850</v>
      </c>
      <c r="E1683" s="4">
        <v>7725</v>
      </c>
      <c r="F1683" t="s">
        <v>567</v>
      </c>
      <c r="G1683" t="s">
        <v>471</v>
      </c>
      <c r="H1683" t="s">
        <v>310</v>
      </c>
      <c r="I1683" t="s">
        <v>263</v>
      </c>
      <c r="J1683" t="s">
        <v>262</v>
      </c>
      <c r="L1683" t="s">
        <v>380</v>
      </c>
      <c r="M1683" t="s">
        <v>381</v>
      </c>
      <c r="N1683" t="s">
        <v>487</v>
      </c>
    </row>
    <row r="1684" spans="1:14" hidden="1" x14ac:dyDescent="0.25">
      <c r="A1684" t="s">
        <v>241</v>
      </c>
      <c r="B1684" s="1">
        <v>44712</v>
      </c>
      <c r="C1684" t="s">
        <v>853</v>
      </c>
      <c r="D1684" t="s">
        <v>854</v>
      </c>
      <c r="E1684" s="4">
        <v>2000</v>
      </c>
      <c r="F1684" t="s">
        <v>567</v>
      </c>
      <c r="G1684" t="s">
        <v>471</v>
      </c>
      <c r="H1684" t="s">
        <v>310</v>
      </c>
      <c r="I1684" t="s">
        <v>263</v>
      </c>
      <c r="J1684" t="s">
        <v>262</v>
      </c>
      <c r="L1684" t="s">
        <v>380</v>
      </c>
      <c r="M1684" t="s">
        <v>381</v>
      </c>
      <c r="N1684" t="s">
        <v>487</v>
      </c>
    </row>
    <row r="1685" spans="1:14" hidden="1" x14ac:dyDescent="0.25">
      <c r="A1685" t="s">
        <v>241</v>
      </c>
      <c r="B1685" s="1">
        <v>44712</v>
      </c>
      <c r="C1685" t="s">
        <v>857</v>
      </c>
      <c r="D1685" t="s">
        <v>858</v>
      </c>
      <c r="E1685" s="4">
        <v>17502.629999999997</v>
      </c>
      <c r="F1685" t="s">
        <v>567</v>
      </c>
      <c r="G1685" t="s">
        <v>471</v>
      </c>
      <c r="H1685" t="s">
        <v>310</v>
      </c>
      <c r="I1685" t="s">
        <v>263</v>
      </c>
      <c r="J1685" t="s">
        <v>262</v>
      </c>
      <c r="L1685" t="s">
        <v>380</v>
      </c>
      <c r="M1685" t="s">
        <v>381</v>
      </c>
      <c r="N1685" t="s">
        <v>487</v>
      </c>
    </row>
    <row r="1686" spans="1:14" hidden="1" x14ac:dyDescent="0.25">
      <c r="A1686" t="s">
        <v>241</v>
      </c>
      <c r="B1686" s="1">
        <v>44712</v>
      </c>
      <c r="C1686" t="s">
        <v>1254</v>
      </c>
      <c r="D1686" t="s">
        <v>1255</v>
      </c>
      <c r="E1686" s="4">
        <v>6946</v>
      </c>
      <c r="F1686" t="s">
        <v>567</v>
      </c>
      <c r="G1686" t="s">
        <v>471</v>
      </c>
      <c r="H1686" t="s">
        <v>310</v>
      </c>
      <c r="I1686" t="s">
        <v>263</v>
      </c>
      <c r="J1686" t="s">
        <v>262</v>
      </c>
      <c r="L1686" t="s">
        <v>380</v>
      </c>
      <c r="M1686" t="s">
        <v>381</v>
      </c>
      <c r="N1686" t="s">
        <v>487</v>
      </c>
    </row>
    <row r="1687" spans="1:14" hidden="1" x14ac:dyDescent="0.25">
      <c r="A1687" t="s">
        <v>241</v>
      </c>
      <c r="B1687" s="1">
        <v>44712</v>
      </c>
      <c r="C1687" t="s">
        <v>861</v>
      </c>
      <c r="D1687" t="s">
        <v>862</v>
      </c>
      <c r="E1687" s="4">
        <v>30000</v>
      </c>
      <c r="F1687" t="s">
        <v>567</v>
      </c>
      <c r="G1687" t="s">
        <v>471</v>
      </c>
      <c r="H1687" t="s">
        <v>311</v>
      </c>
      <c r="I1687" t="s">
        <v>312</v>
      </c>
      <c r="J1687" t="s">
        <v>264</v>
      </c>
      <c r="L1687" t="s">
        <v>380</v>
      </c>
      <c r="M1687" t="s">
        <v>381</v>
      </c>
      <c r="N1687" t="s">
        <v>487</v>
      </c>
    </row>
    <row r="1688" spans="1:14" hidden="1" x14ac:dyDescent="0.25">
      <c r="A1688" t="s">
        <v>241</v>
      </c>
      <c r="B1688" s="1">
        <v>44712</v>
      </c>
      <c r="C1688" t="s">
        <v>867</v>
      </c>
      <c r="D1688" t="s">
        <v>868</v>
      </c>
      <c r="E1688" s="4">
        <v>11262.66</v>
      </c>
      <c r="F1688" t="s">
        <v>567</v>
      </c>
      <c r="G1688" t="s">
        <v>471</v>
      </c>
      <c r="H1688" t="s">
        <v>311</v>
      </c>
      <c r="I1688" t="s">
        <v>312</v>
      </c>
      <c r="J1688" t="s">
        <v>264</v>
      </c>
      <c r="L1688" t="s">
        <v>380</v>
      </c>
      <c r="M1688" t="s">
        <v>381</v>
      </c>
      <c r="N1688" t="s">
        <v>487</v>
      </c>
    </row>
    <row r="1689" spans="1:14" hidden="1" x14ac:dyDescent="0.25">
      <c r="A1689" t="s">
        <v>241</v>
      </c>
      <c r="B1689" s="1">
        <v>44712</v>
      </c>
      <c r="C1689" t="s">
        <v>869</v>
      </c>
      <c r="D1689" t="s">
        <v>870</v>
      </c>
      <c r="E1689" s="4">
        <v>2939.25</v>
      </c>
      <c r="F1689" t="s">
        <v>567</v>
      </c>
      <c r="G1689" t="s">
        <v>471</v>
      </c>
      <c r="H1689" t="s">
        <v>311</v>
      </c>
      <c r="I1689" t="s">
        <v>312</v>
      </c>
      <c r="J1689" t="s">
        <v>264</v>
      </c>
      <c r="L1689" t="s">
        <v>380</v>
      </c>
      <c r="M1689" t="s">
        <v>381</v>
      </c>
      <c r="N1689" t="s">
        <v>487</v>
      </c>
    </row>
    <row r="1690" spans="1:14" hidden="1" x14ac:dyDescent="0.25">
      <c r="A1690" t="s">
        <v>241</v>
      </c>
      <c r="B1690" s="1">
        <v>44712</v>
      </c>
      <c r="C1690" t="s">
        <v>952</v>
      </c>
      <c r="D1690" t="s">
        <v>953</v>
      </c>
      <c r="E1690" s="4">
        <v>222855.58</v>
      </c>
      <c r="F1690" t="s">
        <v>567</v>
      </c>
      <c r="G1690" t="s">
        <v>471</v>
      </c>
      <c r="H1690" t="s">
        <v>246</v>
      </c>
      <c r="I1690" t="s">
        <v>247</v>
      </c>
      <c r="J1690" t="s">
        <v>246</v>
      </c>
      <c r="L1690" t="s">
        <v>370</v>
      </c>
      <c r="M1690" t="s">
        <v>371</v>
      </c>
      <c r="N1690" t="s">
        <v>482</v>
      </c>
    </row>
    <row r="1691" spans="1:14" hidden="1" x14ac:dyDescent="0.25">
      <c r="A1691" t="s">
        <v>241</v>
      </c>
      <c r="B1691" s="1">
        <v>44712</v>
      </c>
      <c r="C1691" t="s">
        <v>961</v>
      </c>
      <c r="D1691" t="s">
        <v>962</v>
      </c>
      <c r="E1691" s="4">
        <v>1455.35</v>
      </c>
      <c r="F1691" t="s">
        <v>567</v>
      </c>
      <c r="G1691" t="s">
        <v>471</v>
      </c>
      <c r="H1691" t="s">
        <v>311</v>
      </c>
      <c r="I1691" t="s">
        <v>312</v>
      </c>
      <c r="J1691" t="s">
        <v>264</v>
      </c>
      <c r="L1691" t="s">
        <v>390</v>
      </c>
      <c r="M1691" t="s">
        <v>391</v>
      </c>
      <c r="N1691" t="s">
        <v>487</v>
      </c>
    </row>
    <row r="1692" spans="1:14" hidden="1" x14ac:dyDescent="0.25">
      <c r="A1692" t="s">
        <v>241</v>
      </c>
      <c r="B1692" s="1">
        <v>44712</v>
      </c>
      <c r="C1692" t="s">
        <v>963</v>
      </c>
      <c r="D1692" t="s">
        <v>964</v>
      </c>
      <c r="E1692" s="4">
        <v>820</v>
      </c>
      <c r="F1692" t="s">
        <v>567</v>
      </c>
      <c r="G1692" t="s">
        <v>471</v>
      </c>
      <c r="H1692" t="s">
        <v>311</v>
      </c>
      <c r="I1692" t="s">
        <v>312</v>
      </c>
      <c r="J1692" t="s">
        <v>264</v>
      </c>
      <c r="L1692" t="s">
        <v>390</v>
      </c>
      <c r="M1692" t="s">
        <v>391</v>
      </c>
      <c r="N1692" t="s">
        <v>487</v>
      </c>
    </row>
    <row r="1693" spans="1:14" hidden="1" x14ac:dyDescent="0.25">
      <c r="A1693" t="s">
        <v>241</v>
      </c>
      <c r="B1693" s="1">
        <v>44712</v>
      </c>
      <c r="C1693" t="s">
        <v>967</v>
      </c>
      <c r="D1693" t="s">
        <v>968</v>
      </c>
      <c r="E1693" s="4">
        <v>2</v>
      </c>
      <c r="F1693" t="s">
        <v>567</v>
      </c>
      <c r="G1693" t="s">
        <v>471</v>
      </c>
      <c r="H1693" t="s">
        <v>311</v>
      </c>
      <c r="I1693" t="s">
        <v>312</v>
      </c>
      <c r="J1693" t="s">
        <v>264</v>
      </c>
      <c r="L1693" t="s">
        <v>390</v>
      </c>
      <c r="M1693" t="s">
        <v>391</v>
      </c>
      <c r="N1693" t="s">
        <v>487</v>
      </c>
    </row>
    <row r="1694" spans="1:14" hidden="1" x14ac:dyDescent="0.25">
      <c r="A1694" t="s">
        <v>241</v>
      </c>
      <c r="B1694" s="1">
        <v>44712</v>
      </c>
      <c r="C1694" t="s">
        <v>971</v>
      </c>
      <c r="D1694" t="s">
        <v>972</v>
      </c>
      <c r="E1694" s="4">
        <v>691.85</v>
      </c>
      <c r="F1694" t="s">
        <v>567</v>
      </c>
      <c r="G1694" t="s">
        <v>471</v>
      </c>
      <c r="H1694" t="s">
        <v>311</v>
      </c>
      <c r="I1694" t="s">
        <v>312</v>
      </c>
      <c r="J1694" t="s">
        <v>264</v>
      </c>
      <c r="L1694" t="s">
        <v>390</v>
      </c>
      <c r="M1694" t="s">
        <v>391</v>
      </c>
      <c r="N1694" t="s">
        <v>487</v>
      </c>
    </row>
    <row r="1695" spans="1:14" hidden="1" x14ac:dyDescent="0.25">
      <c r="A1695" t="s">
        <v>241</v>
      </c>
      <c r="B1695" s="1">
        <v>44712</v>
      </c>
      <c r="C1695" t="s">
        <v>1262</v>
      </c>
      <c r="D1695" t="s">
        <v>1263</v>
      </c>
      <c r="E1695" s="4">
        <v>55.97</v>
      </c>
      <c r="F1695" t="s">
        <v>567</v>
      </c>
      <c r="G1695" t="s">
        <v>471</v>
      </c>
      <c r="H1695" t="s">
        <v>311</v>
      </c>
      <c r="I1695" t="s">
        <v>312</v>
      </c>
      <c r="J1695" t="s">
        <v>264</v>
      </c>
      <c r="L1695" t="s">
        <v>390</v>
      </c>
      <c r="M1695" t="s">
        <v>391</v>
      </c>
      <c r="N1695" t="s">
        <v>487</v>
      </c>
    </row>
    <row r="1696" spans="1:14" hidden="1" x14ac:dyDescent="0.25">
      <c r="A1696" t="s">
        <v>241</v>
      </c>
      <c r="B1696" s="1">
        <v>44712</v>
      </c>
      <c r="C1696" t="s">
        <v>981</v>
      </c>
      <c r="D1696" t="s">
        <v>982</v>
      </c>
      <c r="E1696" s="4">
        <v>32.799999999999997</v>
      </c>
      <c r="F1696" t="s">
        <v>567</v>
      </c>
      <c r="G1696" t="s">
        <v>471</v>
      </c>
      <c r="H1696" t="s">
        <v>311</v>
      </c>
      <c r="I1696" t="s">
        <v>312</v>
      </c>
      <c r="J1696" t="s">
        <v>264</v>
      </c>
      <c r="L1696" t="s">
        <v>390</v>
      </c>
      <c r="M1696" t="s">
        <v>391</v>
      </c>
      <c r="N1696" t="s">
        <v>487</v>
      </c>
    </row>
    <row r="1697" spans="1:14" hidden="1" x14ac:dyDescent="0.25">
      <c r="A1697" t="s">
        <v>241</v>
      </c>
      <c r="B1697" s="1">
        <v>44712</v>
      </c>
      <c r="C1697" t="s">
        <v>989</v>
      </c>
      <c r="D1697" t="s">
        <v>990</v>
      </c>
      <c r="E1697" s="4">
        <v>1217.2500000000005</v>
      </c>
      <c r="F1697" t="s">
        <v>567</v>
      </c>
      <c r="G1697" t="s">
        <v>471</v>
      </c>
      <c r="H1697" t="s">
        <v>317</v>
      </c>
      <c r="I1697" t="s">
        <v>318</v>
      </c>
      <c r="J1697" t="s">
        <v>276</v>
      </c>
      <c r="L1697" t="s">
        <v>390</v>
      </c>
      <c r="M1697" t="s">
        <v>391</v>
      </c>
      <c r="N1697" t="s">
        <v>487</v>
      </c>
    </row>
    <row r="1698" spans="1:14" hidden="1" x14ac:dyDescent="0.25">
      <c r="A1698" t="s">
        <v>241</v>
      </c>
      <c r="B1698" s="1">
        <v>44712</v>
      </c>
      <c r="C1698" t="s">
        <v>991</v>
      </c>
      <c r="D1698" t="s">
        <v>992</v>
      </c>
      <c r="E1698" s="4">
        <v>649.0300000000002</v>
      </c>
      <c r="F1698" t="s">
        <v>567</v>
      </c>
      <c r="G1698" t="s">
        <v>471</v>
      </c>
      <c r="H1698" t="s">
        <v>311</v>
      </c>
      <c r="I1698" t="s">
        <v>312</v>
      </c>
      <c r="J1698" t="s">
        <v>264</v>
      </c>
      <c r="L1698" t="s">
        <v>390</v>
      </c>
      <c r="M1698" t="s">
        <v>391</v>
      </c>
      <c r="N1698" t="s">
        <v>487</v>
      </c>
    </row>
    <row r="1699" spans="1:14" hidden="1" x14ac:dyDescent="0.25">
      <c r="A1699" t="s">
        <v>241</v>
      </c>
      <c r="B1699" s="1">
        <v>44712</v>
      </c>
      <c r="C1699" t="s">
        <v>993</v>
      </c>
      <c r="D1699" t="s">
        <v>994</v>
      </c>
      <c r="E1699" s="4">
        <v>3404.3</v>
      </c>
      <c r="F1699" t="s">
        <v>567</v>
      </c>
      <c r="G1699" t="s">
        <v>471</v>
      </c>
      <c r="H1699" t="s">
        <v>311</v>
      </c>
      <c r="I1699" t="s">
        <v>312</v>
      </c>
      <c r="J1699" t="s">
        <v>264</v>
      </c>
      <c r="L1699" t="s">
        <v>390</v>
      </c>
      <c r="M1699" t="s">
        <v>391</v>
      </c>
      <c r="N1699" t="s">
        <v>487</v>
      </c>
    </row>
    <row r="1700" spans="1:14" hidden="1" x14ac:dyDescent="0.25">
      <c r="A1700" t="s">
        <v>241</v>
      </c>
      <c r="B1700" s="1">
        <v>44712</v>
      </c>
      <c r="C1700" t="s">
        <v>1001</v>
      </c>
      <c r="D1700" t="s">
        <v>1002</v>
      </c>
      <c r="E1700" s="4">
        <v>19.87999999999397</v>
      </c>
      <c r="F1700" t="s">
        <v>567</v>
      </c>
      <c r="G1700" t="s">
        <v>471</v>
      </c>
      <c r="H1700" t="s">
        <v>311</v>
      </c>
      <c r="I1700" t="s">
        <v>312</v>
      </c>
      <c r="J1700" t="s">
        <v>264</v>
      </c>
      <c r="L1700" t="s">
        <v>390</v>
      </c>
      <c r="M1700" t="s">
        <v>391</v>
      </c>
      <c r="N1700" t="s">
        <v>487</v>
      </c>
    </row>
    <row r="1701" spans="1:14" hidden="1" x14ac:dyDescent="0.25">
      <c r="A1701" t="s">
        <v>241</v>
      </c>
      <c r="B1701" s="1">
        <v>44712</v>
      </c>
      <c r="C1701" t="s">
        <v>1005</v>
      </c>
      <c r="D1701" t="s">
        <v>1006</v>
      </c>
      <c r="E1701" s="4">
        <v>3.7299999999977098</v>
      </c>
      <c r="F1701" t="s">
        <v>567</v>
      </c>
      <c r="G1701" t="s">
        <v>471</v>
      </c>
      <c r="H1701" t="s">
        <v>311</v>
      </c>
      <c r="I1701" t="s">
        <v>312</v>
      </c>
      <c r="J1701" t="s">
        <v>264</v>
      </c>
      <c r="L1701" t="s">
        <v>390</v>
      </c>
      <c r="M1701" t="s">
        <v>391</v>
      </c>
      <c r="N1701" t="s">
        <v>487</v>
      </c>
    </row>
    <row r="1702" spans="1:14" hidden="1" x14ac:dyDescent="0.25">
      <c r="A1702" t="s">
        <v>241</v>
      </c>
      <c r="B1702" s="1">
        <v>44712</v>
      </c>
      <c r="C1702" t="s">
        <v>1007</v>
      </c>
      <c r="D1702" t="s">
        <v>1008</v>
      </c>
      <c r="E1702" s="4">
        <v>2697.3599999999947</v>
      </c>
      <c r="F1702" t="s">
        <v>567</v>
      </c>
      <c r="G1702" t="s">
        <v>471</v>
      </c>
      <c r="H1702" t="s">
        <v>317</v>
      </c>
      <c r="I1702" t="s">
        <v>318</v>
      </c>
      <c r="J1702" t="s">
        <v>276</v>
      </c>
      <c r="L1702" t="s">
        <v>390</v>
      </c>
      <c r="M1702" t="s">
        <v>391</v>
      </c>
      <c r="N1702" t="s">
        <v>487</v>
      </c>
    </row>
    <row r="1703" spans="1:14" hidden="1" x14ac:dyDescent="0.25">
      <c r="A1703" t="s">
        <v>241</v>
      </c>
      <c r="B1703" s="1">
        <v>44712</v>
      </c>
      <c r="C1703" t="s">
        <v>1162</v>
      </c>
      <c r="D1703" t="s">
        <v>1163</v>
      </c>
      <c r="E1703" s="4">
        <v>491.62000000000216</v>
      </c>
      <c r="F1703" t="s">
        <v>567</v>
      </c>
      <c r="G1703" t="s">
        <v>471</v>
      </c>
      <c r="H1703" t="s">
        <v>311</v>
      </c>
      <c r="I1703" t="s">
        <v>312</v>
      </c>
      <c r="J1703" t="s">
        <v>264</v>
      </c>
      <c r="L1703" t="s">
        <v>390</v>
      </c>
      <c r="M1703" t="s">
        <v>391</v>
      </c>
      <c r="N1703" t="s">
        <v>477</v>
      </c>
    </row>
    <row r="1704" spans="1:14" hidden="1" x14ac:dyDescent="0.25">
      <c r="A1704" t="s">
        <v>241</v>
      </c>
      <c r="B1704" s="1">
        <v>44712</v>
      </c>
      <c r="C1704" t="s">
        <v>1264</v>
      </c>
      <c r="D1704" t="s">
        <v>1265</v>
      </c>
      <c r="E1704" s="4">
        <v>7880</v>
      </c>
      <c r="F1704" t="s">
        <v>567</v>
      </c>
      <c r="G1704" t="s">
        <v>471</v>
      </c>
      <c r="H1704" t="s">
        <v>317</v>
      </c>
      <c r="I1704" t="s">
        <v>318</v>
      </c>
      <c r="J1704" t="s">
        <v>276</v>
      </c>
      <c r="L1704" t="s">
        <v>390</v>
      </c>
      <c r="M1704" t="s">
        <v>391</v>
      </c>
      <c r="N1704" t="s">
        <v>489</v>
      </c>
    </row>
    <row r="1705" spans="1:14" hidden="1" x14ac:dyDescent="0.25">
      <c r="A1705" t="s">
        <v>241</v>
      </c>
      <c r="B1705" s="1">
        <v>44712</v>
      </c>
      <c r="C1705" t="s">
        <v>1266</v>
      </c>
      <c r="D1705" t="s">
        <v>1267</v>
      </c>
      <c r="E1705" s="4">
        <v>254.4</v>
      </c>
      <c r="F1705" t="s">
        <v>567</v>
      </c>
      <c r="G1705" t="s">
        <v>471</v>
      </c>
      <c r="H1705" t="s">
        <v>311</v>
      </c>
      <c r="I1705" t="s">
        <v>312</v>
      </c>
      <c r="J1705" t="s">
        <v>264</v>
      </c>
      <c r="L1705" t="s">
        <v>390</v>
      </c>
      <c r="M1705" t="s">
        <v>391</v>
      </c>
      <c r="N1705" t="s">
        <v>487</v>
      </c>
    </row>
    <row r="1706" spans="1:14" hidden="1" x14ac:dyDescent="0.25">
      <c r="A1706" t="s">
        <v>241</v>
      </c>
      <c r="B1706" s="1">
        <v>44712</v>
      </c>
      <c r="C1706" t="s">
        <v>1017</v>
      </c>
      <c r="D1706" t="s">
        <v>1018</v>
      </c>
      <c r="E1706" s="4">
        <v>7811.1500000000005</v>
      </c>
      <c r="F1706" t="s">
        <v>567</v>
      </c>
      <c r="G1706" t="s">
        <v>471</v>
      </c>
      <c r="H1706" t="s">
        <v>316</v>
      </c>
      <c r="I1706" t="s">
        <v>275</v>
      </c>
      <c r="J1706" t="s">
        <v>274</v>
      </c>
      <c r="L1706" t="s">
        <v>400</v>
      </c>
      <c r="M1706" t="s">
        <v>401</v>
      </c>
      <c r="N1706" t="s">
        <v>489</v>
      </c>
    </row>
    <row r="1707" spans="1:14" hidden="1" x14ac:dyDescent="0.25">
      <c r="A1707" t="s">
        <v>241</v>
      </c>
      <c r="B1707" s="1">
        <v>44712</v>
      </c>
      <c r="C1707" t="s">
        <v>1021</v>
      </c>
      <c r="D1707" t="s">
        <v>1022</v>
      </c>
      <c r="E1707" s="4">
        <v>4666.6500000000005</v>
      </c>
      <c r="F1707" t="s">
        <v>567</v>
      </c>
      <c r="G1707" t="s">
        <v>471</v>
      </c>
      <c r="H1707" t="s">
        <v>316</v>
      </c>
      <c r="I1707" t="s">
        <v>275</v>
      </c>
      <c r="J1707" t="s">
        <v>274</v>
      </c>
      <c r="L1707" t="s">
        <v>400</v>
      </c>
      <c r="M1707" t="s">
        <v>401</v>
      </c>
      <c r="N1707" t="s">
        <v>489</v>
      </c>
    </row>
    <row r="1708" spans="1:14" hidden="1" x14ac:dyDescent="0.25">
      <c r="A1708" t="s">
        <v>241</v>
      </c>
      <c r="B1708" s="1">
        <v>44712</v>
      </c>
      <c r="C1708" t="s">
        <v>1025</v>
      </c>
      <c r="D1708" t="s">
        <v>1026</v>
      </c>
      <c r="E1708" s="4">
        <v>779.03</v>
      </c>
      <c r="F1708" t="s">
        <v>567</v>
      </c>
      <c r="G1708" t="s">
        <v>471</v>
      </c>
      <c r="H1708" t="s">
        <v>316</v>
      </c>
      <c r="I1708" t="s">
        <v>275</v>
      </c>
      <c r="J1708" t="s">
        <v>274</v>
      </c>
      <c r="L1708" t="s">
        <v>400</v>
      </c>
      <c r="M1708" t="s">
        <v>401</v>
      </c>
      <c r="N1708" t="s">
        <v>489</v>
      </c>
    </row>
    <row r="1709" spans="1:14" hidden="1" x14ac:dyDescent="0.25">
      <c r="A1709" t="s">
        <v>241</v>
      </c>
      <c r="B1709" s="1">
        <v>44712</v>
      </c>
      <c r="C1709" t="s">
        <v>1227</v>
      </c>
      <c r="D1709" t="s">
        <v>1228</v>
      </c>
      <c r="E1709" s="4">
        <v>6806.85</v>
      </c>
      <c r="F1709" t="s">
        <v>567</v>
      </c>
      <c r="G1709" t="s">
        <v>471</v>
      </c>
      <c r="H1709" t="s">
        <v>316</v>
      </c>
      <c r="I1709" t="s">
        <v>275</v>
      </c>
      <c r="J1709" t="s">
        <v>274</v>
      </c>
      <c r="L1709" t="s">
        <v>400</v>
      </c>
      <c r="M1709" t="s">
        <v>401</v>
      </c>
      <c r="N1709" t="s">
        <v>489</v>
      </c>
    </row>
    <row r="1710" spans="1:14" hidden="1" x14ac:dyDescent="0.25">
      <c r="A1710" t="s">
        <v>241</v>
      </c>
      <c r="B1710" s="1">
        <v>44712</v>
      </c>
      <c r="C1710" t="s">
        <v>1279</v>
      </c>
      <c r="D1710" t="s">
        <v>1280</v>
      </c>
      <c r="E1710" s="4">
        <v>11.17</v>
      </c>
      <c r="F1710" t="s">
        <v>567</v>
      </c>
      <c r="G1710" t="s">
        <v>471</v>
      </c>
      <c r="H1710" t="s">
        <v>316</v>
      </c>
      <c r="I1710" t="s">
        <v>275</v>
      </c>
      <c r="J1710" t="s">
        <v>274</v>
      </c>
      <c r="L1710" t="s">
        <v>400</v>
      </c>
      <c r="M1710" t="s">
        <v>401</v>
      </c>
      <c r="N1710" t="s">
        <v>489</v>
      </c>
    </row>
    <row r="1711" spans="1:14" hidden="1" x14ac:dyDescent="0.25">
      <c r="A1711" t="s">
        <v>241</v>
      </c>
      <c r="B1711" s="1">
        <v>44712</v>
      </c>
      <c r="C1711" t="s">
        <v>1029</v>
      </c>
      <c r="D1711" t="s">
        <v>1030</v>
      </c>
      <c r="E1711" s="4">
        <v>5730.9499999999989</v>
      </c>
      <c r="F1711" t="s">
        <v>567</v>
      </c>
      <c r="G1711" t="s">
        <v>471</v>
      </c>
      <c r="H1711" t="s">
        <v>316</v>
      </c>
      <c r="I1711" t="s">
        <v>275</v>
      </c>
      <c r="J1711" t="s">
        <v>274</v>
      </c>
      <c r="L1711" t="s">
        <v>400</v>
      </c>
      <c r="M1711" t="s">
        <v>401</v>
      </c>
      <c r="N1711" t="s">
        <v>489</v>
      </c>
    </row>
    <row r="1712" spans="1:14" hidden="1" x14ac:dyDescent="0.25">
      <c r="A1712" t="s">
        <v>241</v>
      </c>
      <c r="B1712" s="1">
        <v>44712</v>
      </c>
      <c r="C1712" t="s">
        <v>35</v>
      </c>
      <c r="D1712" t="s">
        <v>1031</v>
      </c>
      <c r="E1712" s="4">
        <v>4989.12</v>
      </c>
      <c r="F1712" t="s">
        <v>567</v>
      </c>
      <c r="G1712" t="s">
        <v>471</v>
      </c>
      <c r="H1712" t="s">
        <v>288</v>
      </c>
      <c r="I1712" t="s">
        <v>26</v>
      </c>
      <c r="J1712" t="s">
        <v>243</v>
      </c>
      <c r="L1712" t="s">
        <v>368</v>
      </c>
      <c r="M1712" t="s">
        <v>369</v>
      </c>
      <c r="N1712" t="s">
        <v>480</v>
      </c>
    </row>
    <row r="1713" spans="1:14" hidden="1" x14ac:dyDescent="0.25">
      <c r="A1713" t="s">
        <v>241</v>
      </c>
      <c r="B1713" s="1">
        <v>44712</v>
      </c>
      <c r="C1713" t="s">
        <v>27</v>
      </c>
      <c r="D1713" t="s">
        <v>1032</v>
      </c>
      <c r="E1713" s="4">
        <v>-1921617.8599999999</v>
      </c>
      <c r="F1713" t="s">
        <v>567</v>
      </c>
      <c r="G1713" t="s">
        <v>471</v>
      </c>
      <c r="H1713" t="s">
        <v>288</v>
      </c>
      <c r="I1713" t="s">
        <v>26</v>
      </c>
      <c r="J1713" t="s">
        <v>243</v>
      </c>
      <c r="L1713" t="s">
        <v>368</v>
      </c>
      <c r="M1713" t="s">
        <v>369</v>
      </c>
      <c r="N1713" t="s">
        <v>485</v>
      </c>
    </row>
    <row r="1714" spans="1:14" hidden="1" x14ac:dyDescent="0.25">
      <c r="A1714" t="s">
        <v>241</v>
      </c>
      <c r="B1714" s="1">
        <v>44712</v>
      </c>
      <c r="C1714" t="s">
        <v>1035</v>
      </c>
      <c r="D1714" t="s">
        <v>1036</v>
      </c>
      <c r="E1714" s="4">
        <v>-134202.60999999999</v>
      </c>
      <c r="F1714" t="s">
        <v>567</v>
      </c>
      <c r="G1714" t="s">
        <v>471</v>
      </c>
      <c r="H1714" t="s">
        <v>288</v>
      </c>
      <c r="I1714" t="s">
        <v>26</v>
      </c>
      <c r="J1714" t="s">
        <v>243</v>
      </c>
      <c r="L1714" t="s">
        <v>368</v>
      </c>
      <c r="M1714" t="s">
        <v>369</v>
      </c>
      <c r="N1714" t="s">
        <v>485</v>
      </c>
    </row>
    <row r="1715" spans="1:14" hidden="1" x14ac:dyDescent="0.25">
      <c r="A1715" t="s">
        <v>241</v>
      </c>
      <c r="B1715" s="1">
        <v>44712</v>
      </c>
      <c r="C1715" t="s">
        <v>28</v>
      </c>
      <c r="D1715" t="s">
        <v>1039</v>
      </c>
      <c r="E1715" s="4">
        <v>-134263.80999999994</v>
      </c>
      <c r="F1715" t="s">
        <v>567</v>
      </c>
      <c r="G1715" t="s">
        <v>471</v>
      </c>
      <c r="H1715" t="s">
        <v>288</v>
      </c>
      <c r="I1715" t="s">
        <v>26</v>
      </c>
      <c r="J1715" t="s">
        <v>243</v>
      </c>
      <c r="L1715" t="s">
        <v>368</v>
      </c>
      <c r="M1715" t="s">
        <v>369</v>
      </c>
      <c r="N1715" t="s">
        <v>480</v>
      </c>
    </row>
    <row r="1716" spans="1:14" hidden="1" x14ac:dyDescent="0.25">
      <c r="A1716" t="s">
        <v>241</v>
      </c>
      <c r="B1716" s="1">
        <v>44712</v>
      </c>
      <c r="C1716" t="s">
        <v>29</v>
      </c>
      <c r="D1716" t="s">
        <v>1040</v>
      </c>
      <c r="E1716" s="4">
        <v>-3059.1499999999974</v>
      </c>
      <c r="F1716" t="s">
        <v>567</v>
      </c>
      <c r="G1716" t="s">
        <v>471</v>
      </c>
      <c r="H1716" t="s">
        <v>288</v>
      </c>
      <c r="I1716" t="s">
        <v>26</v>
      </c>
      <c r="J1716" t="s">
        <v>243</v>
      </c>
      <c r="L1716" t="s">
        <v>368</v>
      </c>
      <c r="M1716" t="s">
        <v>369</v>
      </c>
      <c r="N1716" t="s">
        <v>480</v>
      </c>
    </row>
    <row r="1717" spans="1:14" hidden="1" x14ac:dyDescent="0.25">
      <c r="A1717" t="s">
        <v>241</v>
      </c>
      <c r="B1717" s="1">
        <v>44712</v>
      </c>
      <c r="C1717" t="s">
        <v>1041</v>
      </c>
      <c r="D1717" t="s">
        <v>1042</v>
      </c>
      <c r="E1717" s="4">
        <v>-92577.339999999982</v>
      </c>
      <c r="F1717" t="s">
        <v>567</v>
      </c>
      <c r="G1717" t="s">
        <v>471</v>
      </c>
      <c r="H1717" t="s">
        <v>288</v>
      </c>
      <c r="I1717" t="s">
        <v>26</v>
      </c>
      <c r="J1717" t="s">
        <v>243</v>
      </c>
      <c r="L1717" t="s">
        <v>368</v>
      </c>
      <c r="M1717" t="s">
        <v>369</v>
      </c>
      <c r="N1717" t="s">
        <v>489</v>
      </c>
    </row>
    <row r="1718" spans="1:14" hidden="1" x14ac:dyDescent="0.25">
      <c r="A1718" t="s">
        <v>241</v>
      </c>
      <c r="B1718" s="1">
        <v>44712</v>
      </c>
      <c r="C1718" t="s">
        <v>30</v>
      </c>
      <c r="D1718" t="s">
        <v>1229</v>
      </c>
      <c r="E1718" s="4">
        <v>-267834.23999999999</v>
      </c>
      <c r="F1718" t="s">
        <v>567</v>
      </c>
      <c r="G1718" t="s">
        <v>471</v>
      </c>
      <c r="H1718" t="s">
        <v>288</v>
      </c>
      <c r="I1718" t="s">
        <v>26</v>
      </c>
      <c r="J1718" t="s">
        <v>243</v>
      </c>
      <c r="L1718" t="s">
        <v>368</v>
      </c>
      <c r="M1718" t="s">
        <v>369</v>
      </c>
      <c r="N1718" t="s">
        <v>485</v>
      </c>
    </row>
    <row r="1719" spans="1:14" hidden="1" x14ac:dyDescent="0.25">
      <c r="A1719" t="s">
        <v>241</v>
      </c>
      <c r="B1719" s="1">
        <v>44712</v>
      </c>
      <c r="C1719" t="s">
        <v>32</v>
      </c>
      <c r="D1719" t="s">
        <v>1268</v>
      </c>
      <c r="E1719" s="4">
        <v>-17619.05</v>
      </c>
      <c r="F1719" t="s">
        <v>567</v>
      </c>
      <c r="G1719" t="s">
        <v>471</v>
      </c>
      <c r="H1719" t="s">
        <v>288</v>
      </c>
      <c r="I1719" t="s">
        <v>26</v>
      </c>
      <c r="J1719" t="s">
        <v>243</v>
      </c>
      <c r="L1719" t="s">
        <v>368</v>
      </c>
      <c r="M1719" t="s">
        <v>369</v>
      </c>
      <c r="N1719" t="s">
        <v>480</v>
      </c>
    </row>
    <row r="1720" spans="1:14" hidden="1" x14ac:dyDescent="0.25">
      <c r="A1720" t="s">
        <v>241</v>
      </c>
      <c r="B1720" s="1">
        <v>44712</v>
      </c>
      <c r="C1720" t="s">
        <v>33</v>
      </c>
      <c r="D1720" t="s">
        <v>1043</v>
      </c>
      <c r="E1720" s="4">
        <v>-326.89999999999964</v>
      </c>
      <c r="F1720" t="s">
        <v>567</v>
      </c>
      <c r="G1720" t="s">
        <v>471</v>
      </c>
      <c r="H1720" t="s">
        <v>288</v>
      </c>
      <c r="I1720" t="s">
        <v>26</v>
      </c>
      <c r="J1720" t="s">
        <v>243</v>
      </c>
      <c r="L1720" t="s">
        <v>368</v>
      </c>
      <c r="M1720" t="s">
        <v>369</v>
      </c>
      <c r="N1720" t="s">
        <v>480</v>
      </c>
    </row>
    <row r="1721" spans="1:14" hidden="1" x14ac:dyDescent="0.25">
      <c r="A1721" t="s">
        <v>241</v>
      </c>
      <c r="B1721" s="1">
        <v>44712</v>
      </c>
      <c r="C1721" t="s">
        <v>34</v>
      </c>
      <c r="D1721" t="s">
        <v>1044</v>
      </c>
      <c r="E1721" s="4">
        <v>-45619.020000000004</v>
      </c>
      <c r="F1721" t="s">
        <v>567</v>
      </c>
      <c r="G1721" t="s">
        <v>471</v>
      </c>
      <c r="H1721" t="s">
        <v>317</v>
      </c>
      <c r="I1721" t="s">
        <v>318</v>
      </c>
      <c r="J1721" t="s">
        <v>276</v>
      </c>
      <c r="L1721" t="s">
        <v>390</v>
      </c>
      <c r="M1721" t="s">
        <v>391</v>
      </c>
      <c r="N1721" t="s">
        <v>487</v>
      </c>
    </row>
    <row r="1722" spans="1:14" hidden="1" x14ac:dyDescent="0.25">
      <c r="A1722" t="s">
        <v>241</v>
      </c>
      <c r="B1722" s="1">
        <v>44712</v>
      </c>
      <c r="C1722" t="s">
        <v>1047</v>
      </c>
      <c r="D1722" t="s">
        <v>1048</v>
      </c>
      <c r="E1722" s="4">
        <v>-255483.9</v>
      </c>
      <c r="F1722" t="s">
        <v>567</v>
      </c>
      <c r="G1722" t="s">
        <v>471</v>
      </c>
      <c r="H1722" t="s">
        <v>248</v>
      </c>
      <c r="I1722" t="s">
        <v>249</v>
      </c>
      <c r="J1722" t="s">
        <v>248</v>
      </c>
      <c r="L1722" t="s">
        <v>368</v>
      </c>
      <c r="M1722" t="s">
        <v>369</v>
      </c>
      <c r="N1722" t="s">
        <v>489</v>
      </c>
    </row>
    <row r="1723" spans="1:14" hidden="1" x14ac:dyDescent="0.25">
      <c r="A1723" t="s">
        <v>241</v>
      </c>
      <c r="B1723" s="1">
        <v>44712</v>
      </c>
      <c r="C1723" t="s">
        <v>25</v>
      </c>
      <c r="D1723" t="s">
        <v>1049</v>
      </c>
      <c r="E1723" s="4">
        <v>-728686.30000000016</v>
      </c>
      <c r="F1723" t="s">
        <v>567</v>
      </c>
      <c r="G1723" t="s">
        <v>471</v>
      </c>
      <c r="H1723" t="s">
        <v>244</v>
      </c>
      <c r="I1723" t="s">
        <v>245</v>
      </c>
      <c r="J1723" t="s">
        <v>244</v>
      </c>
      <c r="L1723" t="s">
        <v>368</v>
      </c>
      <c r="M1723" t="s">
        <v>369</v>
      </c>
      <c r="N1723" t="s">
        <v>480</v>
      </c>
    </row>
    <row r="1724" spans="1:14" hidden="1" x14ac:dyDescent="0.25">
      <c r="A1724" t="s">
        <v>241</v>
      </c>
      <c r="B1724" s="1">
        <v>44712</v>
      </c>
      <c r="C1724" t="s">
        <v>1062</v>
      </c>
      <c r="D1724" t="s">
        <v>1063</v>
      </c>
      <c r="E1724" s="4">
        <v>-0.03</v>
      </c>
      <c r="F1724" t="s">
        <v>567</v>
      </c>
      <c r="G1724" t="s">
        <v>471</v>
      </c>
      <c r="H1724" t="s">
        <v>248</v>
      </c>
      <c r="I1724" t="s">
        <v>249</v>
      </c>
      <c r="J1724" t="s">
        <v>248</v>
      </c>
      <c r="L1724" t="s">
        <v>372</v>
      </c>
      <c r="M1724" t="s">
        <v>373</v>
      </c>
      <c r="N1724" t="s">
        <v>487</v>
      </c>
    </row>
    <row r="1725" spans="1:14" hidden="1" x14ac:dyDescent="0.25">
      <c r="A1725" t="s">
        <v>241</v>
      </c>
      <c r="B1725" s="1">
        <v>44712</v>
      </c>
      <c r="C1725" t="s">
        <v>1066</v>
      </c>
      <c r="D1725" t="s">
        <v>1067</v>
      </c>
      <c r="E1725" s="4">
        <v>-10.830000000000307</v>
      </c>
      <c r="F1725" t="s">
        <v>567</v>
      </c>
      <c r="G1725" t="s">
        <v>471</v>
      </c>
      <c r="H1725" t="s">
        <v>248</v>
      </c>
      <c r="I1725" t="s">
        <v>249</v>
      </c>
      <c r="J1725" t="s">
        <v>248</v>
      </c>
      <c r="L1725" t="s">
        <v>372</v>
      </c>
      <c r="M1725" t="s">
        <v>373</v>
      </c>
      <c r="N1725" t="s">
        <v>487</v>
      </c>
    </row>
    <row r="1726" spans="1:14" hidden="1" x14ac:dyDescent="0.25">
      <c r="A1726" t="s">
        <v>241</v>
      </c>
      <c r="B1726" s="1">
        <v>44712</v>
      </c>
      <c r="C1726" t="s">
        <v>1068</v>
      </c>
      <c r="D1726" t="s">
        <v>1069</v>
      </c>
      <c r="E1726" s="4">
        <v>-155.74</v>
      </c>
      <c r="F1726" t="s">
        <v>567</v>
      </c>
      <c r="G1726" t="s">
        <v>471</v>
      </c>
      <c r="H1726" t="s">
        <v>248</v>
      </c>
      <c r="I1726" t="s">
        <v>249</v>
      </c>
      <c r="J1726" t="s">
        <v>248</v>
      </c>
      <c r="L1726" t="s">
        <v>372</v>
      </c>
      <c r="M1726" t="s">
        <v>373</v>
      </c>
      <c r="N1726" t="s">
        <v>487</v>
      </c>
    </row>
    <row r="1727" spans="1:14" hidden="1" x14ac:dyDescent="0.25">
      <c r="A1727" t="s">
        <v>241</v>
      </c>
      <c r="B1727" s="1">
        <v>44712</v>
      </c>
      <c r="C1727" t="s">
        <v>1168</v>
      </c>
      <c r="D1727" t="s">
        <v>1169</v>
      </c>
      <c r="E1727" s="4">
        <v>-3100.3799999999997</v>
      </c>
      <c r="F1727" t="s">
        <v>567</v>
      </c>
      <c r="G1727" t="s">
        <v>471</v>
      </c>
      <c r="H1727" t="s">
        <v>248</v>
      </c>
      <c r="I1727" t="s">
        <v>249</v>
      </c>
      <c r="J1727" t="s">
        <v>248</v>
      </c>
      <c r="L1727" t="s">
        <v>372</v>
      </c>
      <c r="M1727" t="s">
        <v>373</v>
      </c>
      <c r="N1727" t="s">
        <v>487</v>
      </c>
    </row>
    <row r="1728" spans="1:14" hidden="1" x14ac:dyDescent="0.25">
      <c r="A1728" t="s">
        <v>241</v>
      </c>
      <c r="B1728" s="1">
        <v>44712</v>
      </c>
      <c r="C1728" t="s">
        <v>1080</v>
      </c>
      <c r="D1728" t="s">
        <v>1081</v>
      </c>
      <c r="E1728" s="4">
        <v>-4292.37</v>
      </c>
      <c r="F1728" t="s">
        <v>567</v>
      </c>
      <c r="G1728" t="s">
        <v>471</v>
      </c>
      <c r="H1728" t="s">
        <v>317</v>
      </c>
      <c r="I1728" t="s">
        <v>318</v>
      </c>
      <c r="J1728" t="s">
        <v>276</v>
      </c>
      <c r="L1728" t="s">
        <v>372</v>
      </c>
      <c r="M1728" t="s">
        <v>373</v>
      </c>
      <c r="N1728" t="s">
        <v>487</v>
      </c>
    </row>
    <row r="1729" spans="1:14" hidden="1" x14ac:dyDescent="0.25">
      <c r="A1729" t="s">
        <v>241</v>
      </c>
      <c r="B1729" s="1">
        <v>44712</v>
      </c>
      <c r="C1729" t="s">
        <v>1082</v>
      </c>
      <c r="D1729" t="s">
        <v>1083</v>
      </c>
      <c r="E1729" s="4">
        <v>-63.55</v>
      </c>
      <c r="F1729" t="s">
        <v>567</v>
      </c>
      <c r="G1729" t="s">
        <v>471</v>
      </c>
      <c r="H1729" t="s">
        <v>248</v>
      </c>
      <c r="I1729" t="s">
        <v>249</v>
      </c>
      <c r="J1729" t="s">
        <v>248</v>
      </c>
      <c r="L1729" t="s">
        <v>372</v>
      </c>
      <c r="M1729" t="s">
        <v>373</v>
      </c>
      <c r="N1729" t="s">
        <v>488</v>
      </c>
    </row>
    <row r="1730" spans="1:14" hidden="1" x14ac:dyDescent="0.25">
      <c r="A1730" t="s">
        <v>241</v>
      </c>
      <c r="B1730" s="1">
        <v>44712</v>
      </c>
      <c r="C1730" t="s">
        <v>1172</v>
      </c>
      <c r="D1730" t="s">
        <v>1173</v>
      </c>
      <c r="E1730" s="4">
        <v>-174913.77000000002</v>
      </c>
      <c r="F1730" t="s">
        <v>567</v>
      </c>
      <c r="G1730" t="s">
        <v>471</v>
      </c>
      <c r="H1730" t="s">
        <v>291</v>
      </c>
      <c r="I1730" t="s">
        <v>292</v>
      </c>
      <c r="J1730" t="s">
        <v>251</v>
      </c>
      <c r="L1730" t="s">
        <v>372</v>
      </c>
      <c r="M1730" t="s">
        <v>373</v>
      </c>
      <c r="N1730" t="s">
        <v>487</v>
      </c>
    </row>
    <row r="1731" spans="1:14" hidden="1" x14ac:dyDescent="0.25">
      <c r="A1731" t="s">
        <v>241</v>
      </c>
      <c r="B1731" s="1">
        <v>44712</v>
      </c>
      <c r="C1731" t="s">
        <v>1281</v>
      </c>
      <c r="D1731" t="s">
        <v>1282</v>
      </c>
      <c r="E1731" s="4">
        <v>-20</v>
      </c>
      <c r="F1731" t="s">
        <v>567</v>
      </c>
      <c r="G1731" t="s">
        <v>471</v>
      </c>
      <c r="H1731" t="s">
        <v>316</v>
      </c>
      <c r="I1731" t="s">
        <v>275</v>
      </c>
      <c r="J1731" t="s">
        <v>274</v>
      </c>
      <c r="L1731" t="s">
        <v>398</v>
      </c>
      <c r="M1731" t="s">
        <v>399</v>
      </c>
      <c r="N1731" t="s">
        <v>489</v>
      </c>
    </row>
    <row r="1732" spans="1:14" hidden="1" x14ac:dyDescent="0.25">
      <c r="A1732" t="s">
        <v>241</v>
      </c>
      <c r="B1732" s="1">
        <v>44712</v>
      </c>
      <c r="C1732" t="s">
        <v>1101</v>
      </c>
      <c r="D1732" t="s">
        <v>1102</v>
      </c>
      <c r="E1732" s="4">
        <v>-84.36</v>
      </c>
      <c r="F1732" t="s">
        <v>567</v>
      </c>
      <c r="G1732" t="s">
        <v>471</v>
      </c>
      <c r="H1732" t="s">
        <v>316</v>
      </c>
      <c r="I1732" t="s">
        <v>275</v>
      </c>
      <c r="J1732" t="s">
        <v>274</v>
      </c>
      <c r="L1732" t="s">
        <v>398</v>
      </c>
      <c r="M1732" t="s">
        <v>399</v>
      </c>
      <c r="N1732" t="s">
        <v>477</v>
      </c>
    </row>
    <row r="1733" spans="1:14" hidden="1" x14ac:dyDescent="0.25">
      <c r="A1733" t="s">
        <v>241</v>
      </c>
      <c r="B1733" s="1">
        <v>44712</v>
      </c>
      <c r="C1733" t="s">
        <v>570</v>
      </c>
      <c r="D1733" t="s">
        <v>571</v>
      </c>
      <c r="E1733" s="4">
        <v>10000</v>
      </c>
      <c r="F1733" t="s">
        <v>567</v>
      </c>
      <c r="G1733" t="s">
        <v>511</v>
      </c>
      <c r="H1733" t="s">
        <v>514</v>
      </c>
      <c r="I1733" t="s">
        <v>417</v>
      </c>
      <c r="J1733" t="s">
        <v>572</v>
      </c>
      <c r="L1733" t="s">
        <v>514</v>
      </c>
      <c r="M1733" t="s">
        <v>417</v>
      </c>
      <c r="N1733" t="s">
        <v>573</v>
      </c>
    </row>
    <row r="1734" spans="1:14" hidden="1" x14ac:dyDescent="0.25">
      <c r="A1734" t="s">
        <v>241</v>
      </c>
      <c r="B1734" s="1">
        <v>44712</v>
      </c>
      <c r="C1734" t="s">
        <v>576</v>
      </c>
      <c r="D1734" t="s">
        <v>577</v>
      </c>
      <c r="E1734" s="4">
        <v>6343</v>
      </c>
      <c r="F1734" t="s">
        <v>567</v>
      </c>
      <c r="G1734" t="s">
        <v>511</v>
      </c>
      <c r="H1734" t="s">
        <v>514</v>
      </c>
      <c r="I1734" t="s">
        <v>417</v>
      </c>
      <c r="J1734" t="s">
        <v>572</v>
      </c>
      <c r="L1734" t="s">
        <v>514</v>
      </c>
      <c r="M1734" t="s">
        <v>417</v>
      </c>
      <c r="N1734" t="s">
        <v>573</v>
      </c>
    </row>
    <row r="1735" spans="1:14" hidden="1" x14ac:dyDescent="0.25">
      <c r="A1735" t="s">
        <v>241</v>
      </c>
      <c r="B1735" s="1">
        <v>44712</v>
      </c>
      <c r="C1735" t="s">
        <v>580</v>
      </c>
      <c r="D1735" t="s">
        <v>581</v>
      </c>
      <c r="E1735" s="4">
        <v>57925</v>
      </c>
      <c r="F1735" t="s">
        <v>567</v>
      </c>
      <c r="G1735" t="s">
        <v>511</v>
      </c>
      <c r="H1735" t="s">
        <v>514</v>
      </c>
      <c r="I1735" t="s">
        <v>417</v>
      </c>
      <c r="J1735" t="s">
        <v>572</v>
      </c>
      <c r="L1735" t="s">
        <v>514</v>
      </c>
      <c r="M1735" t="s">
        <v>417</v>
      </c>
      <c r="N1735" t="s">
        <v>573</v>
      </c>
    </row>
    <row r="1736" spans="1:14" hidden="1" x14ac:dyDescent="0.25">
      <c r="A1736" t="s">
        <v>241</v>
      </c>
      <c r="B1736" s="1">
        <v>44712</v>
      </c>
      <c r="C1736" t="s">
        <v>584</v>
      </c>
      <c r="D1736" t="s">
        <v>585</v>
      </c>
      <c r="E1736" s="4">
        <v>100000</v>
      </c>
      <c r="F1736" t="s">
        <v>567</v>
      </c>
      <c r="G1736" t="s">
        <v>511</v>
      </c>
      <c r="H1736" t="s">
        <v>514</v>
      </c>
      <c r="I1736" t="s">
        <v>417</v>
      </c>
      <c r="J1736" t="s">
        <v>572</v>
      </c>
      <c r="L1736" t="s">
        <v>514</v>
      </c>
      <c r="M1736" t="s">
        <v>417</v>
      </c>
      <c r="N1736" t="s">
        <v>573</v>
      </c>
    </row>
    <row r="1737" spans="1:14" hidden="1" x14ac:dyDescent="0.25">
      <c r="A1737" t="s">
        <v>241</v>
      </c>
      <c r="B1737" s="1">
        <v>44712</v>
      </c>
      <c r="C1737" t="s">
        <v>588</v>
      </c>
      <c r="D1737" t="s">
        <v>589</v>
      </c>
      <c r="E1737" s="4">
        <v>168277.53</v>
      </c>
      <c r="F1737" t="s">
        <v>567</v>
      </c>
      <c r="G1737" t="s">
        <v>511</v>
      </c>
      <c r="H1737" t="s">
        <v>514</v>
      </c>
      <c r="I1737" t="s">
        <v>417</v>
      </c>
      <c r="J1737" t="s">
        <v>572</v>
      </c>
      <c r="L1737" t="s">
        <v>514</v>
      </c>
      <c r="M1737" t="s">
        <v>417</v>
      </c>
      <c r="N1737" t="s">
        <v>573</v>
      </c>
    </row>
    <row r="1738" spans="1:14" hidden="1" x14ac:dyDescent="0.25">
      <c r="A1738" t="s">
        <v>241</v>
      </c>
      <c r="B1738" s="1">
        <v>44712</v>
      </c>
      <c r="C1738" t="s">
        <v>592</v>
      </c>
      <c r="D1738" t="s">
        <v>593</v>
      </c>
      <c r="E1738" s="4">
        <v>87545.25</v>
      </c>
      <c r="F1738" t="s">
        <v>567</v>
      </c>
      <c r="G1738" t="s">
        <v>511</v>
      </c>
      <c r="H1738" t="s">
        <v>518</v>
      </c>
      <c r="I1738" t="s">
        <v>419</v>
      </c>
      <c r="J1738" t="s">
        <v>594</v>
      </c>
      <c r="L1738" t="s">
        <v>518</v>
      </c>
      <c r="M1738" t="s">
        <v>419</v>
      </c>
      <c r="N1738" t="s">
        <v>573</v>
      </c>
    </row>
    <row r="1739" spans="1:14" hidden="1" x14ac:dyDescent="0.25">
      <c r="A1739" t="s">
        <v>241</v>
      </c>
      <c r="B1739" s="1">
        <v>44712</v>
      </c>
      <c r="C1739" t="s">
        <v>597</v>
      </c>
      <c r="D1739" t="s">
        <v>598</v>
      </c>
      <c r="E1739" s="4">
        <v>693957.03</v>
      </c>
      <c r="F1739" t="s">
        <v>567</v>
      </c>
      <c r="G1739" t="s">
        <v>511</v>
      </c>
      <c r="H1739" t="s">
        <v>518</v>
      </c>
      <c r="I1739" t="s">
        <v>419</v>
      </c>
      <c r="J1739" t="s">
        <v>594</v>
      </c>
      <c r="L1739" t="s">
        <v>518</v>
      </c>
      <c r="M1739" t="s">
        <v>419</v>
      </c>
      <c r="N1739" t="s">
        <v>573</v>
      </c>
    </row>
    <row r="1740" spans="1:14" hidden="1" x14ac:dyDescent="0.25">
      <c r="A1740" t="s">
        <v>241</v>
      </c>
      <c r="B1740" s="1">
        <v>44712</v>
      </c>
      <c r="C1740" t="s">
        <v>601</v>
      </c>
      <c r="D1740" t="s">
        <v>602</v>
      </c>
      <c r="E1740" s="4">
        <v>104261.51</v>
      </c>
      <c r="F1740" t="s">
        <v>567</v>
      </c>
      <c r="G1740" t="s">
        <v>511</v>
      </c>
      <c r="H1740" t="s">
        <v>518</v>
      </c>
      <c r="I1740" t="s">
        <v>419</v>
      </c>
      <c r="J1740" t="s">
        <v>594</v>
      </c>
      <c r="L1740" t="s">
        <v>518</v>
      </c>
      <c r="M1740" t="s">
        <v>419</v>
      </c>
      <c r="N1740" t="s">
        <v>573</v>
      </c>
    </row>
    <row r="1741" spans="1:14" hidden="1" x14ac:dyDescent="0.25">
      <c r="A1741" t="s">
        <v>241</v>
      </c>
      <c r="B1741" s="1">
        <v>44712</v>
      </c>
      <c r="C1741" t="s">
        <v>605</v>
      </c>
      <c r="D1741" t="s">
        <v>606</v>
      </c>
      <c r="E1741" s="4">
        <v>202071.74</v>
      </c>
      <c r="F1741" t="s">
        <v>567</v>
      </c>
      <c r="G1741" t="s">
        <v>511</v>
      </c>
      <c r="H1741" t="s">
        <v>518</v>
      </c>
      <c r="I1741" t="s">
        <v>419</v>
      </c>
      <c r="J1741" t="s">
        <v>594</v>
      </c>
      <c r="L1741" t="s">
        <v>518</v>
      </c>
      <c r="M1741" t="s">
        <v>419</v>
      </c>
      <c r="N1741" t="s">
        <v>573</v>
      </c>
    </row>
    <row r="1742" spans="1:14" hidden="1" x14ac:dyDescent="0.25">
      <c r="A1742" t="s">
        <v>241</v>
      </c>
      <c r="B1742" s="1">
        <v>44712</v>
      </c>
      <c r="C1742" t="s">
        <v>611</v>
      </c>
      <c r="D1742" t="s">
        <v>612</v>
      </c>
      <c r="E1742" s="4">
        <v>229871.05000000002</v>
      </c>
      <c r="F1742" t="s">
        <v>567</v>
      </c>
      <c r="G1742" t="s">
        <v>511</v>
      </c>
      <c r="H1742" t="s">
        <v>518</v>
      </c>
      <c r="I1742" t="s">
        <v>419</v>
      </c>
      <c r="J1742" t="s">
        <v>594</v>
      </c>
      <c r="L1742" t="s">
        <v>518</v>
      </c>
      <c r="M1742" t="s">
        <v>419</v>
      </c>
      <c r="N1742" t="s">
        <v>573</v>
      </c>
    </row>
    <row r="1743" spans="1:14" hidden="1" x14ac:dyDescent="0.25">
      <c r="A1743" t="s">
        <v>241</v>
      </c>
      <c r="B1743" s="1">
        <v>44712</v>
      </c>
      <c r="C1743" t="s">
        <v>617</v>
      </c>
      <c r="D1743" t="s">
        <v>618</v>
      </c>
      <c r="E1743" s="4">
        <v>76009.930000000008</v>
      </c>
      <c r="F1743" t="s">
        <v>567</v>
      </c>
      <c r="G1743" t="s">
        <v>511</v>
      </c>
      <c r="H1743" t="s">
        <v>518</v>
      </c>
      <c r="I1743" t="s">
        <v>419</v>
      </c>
      <c r="J1743" t="s">
        <v>594</v>
      </c>
      <c r="L1743" t="s">
        <v>518</v>
      </c>
      <c r="M1743" t="s">
        <v>419</v>
      </c>
      <c r="N1743" t="s">
        <v>573</v>
      </c>
    </row>
    <row r="1744" spans="1:14" hidden="1" x14ac:dyDescent="0.25">
      <c r="A1744" t="s">
        <v>241</v>
      </c>
      <c r="B1744" s="1">
        <v>44712</v>
      </c>
      <c r="C1744" t="s">
        <v>621</v>
      </c>
      <c r="D1744" t="s">
        <v>622</v>
      </c>
      <c r="E1744" s="4">
        <v>16409.09</v>
      </c>
      <c r="F1744" t="s">
        <v>567</v>
      </c>
      <c r="G1744" t="s">
        <v>511</v>
      </c>
      <c r="H1744" t="s">
        <v>518</v>
      </c>
      <c r="I1744" t="s">
        <v>419</v>
      </c>
      <c r="J1744" t="s">
        <v>594</v>
      </c>
      <c r="L1744" t="s">
        <v>518</v>
      </c>
      <c r="M1744" t="s">
        <v>419</v>
      </c>
      <c r="N1744" t="s">
        <v>573</v>
      </c>
    </row>
    <row r="1745" spans="1:14" hidden="1" x14ac:dyDescent="0.25">
      <c r="A1745" t="s">
        <v>241</v>
      </c>
      <c r="B1745" s="1">
        <v>44712</v>
      </c>
      <c r="C1745" t="s">
        <v>625</v>
      </c>
      <c r="D1745" t="s">
        <v>626</v>
      </c>
      <c r="E1745" s="4">
        <v>94542.99</v>
      </c>
      <c r="F1745" t="s">
        <v>567</v>
      </c>
      <c r="G1745" t="s">
        <v>511</v>
      </c>
      <c r="H1745" t="s">
        <v>518</v>
      </c>
      <c r="I1745" t="s">
        <v>419</v>
      </c>
      <c r="J1745" t="s">
        <v>594</v>
      </c>
      <c r="L1745" t="s">
        <v>518</v>
      </c>
      <c r="M1745" t="s">
        <v>419</v>
      </c>
      <c r="N1745" t="s">
        <v>573</v>
      </c>
    </row>
    <row r="1746" spans="1:14" hidden="1" x14ac:dyDescent="0.25">
      <c r="A1746" t="s">
        <v>241</v>
      </c>
      <c r="B1746" s="1">
        <v>44712</v>
      </c>
      <c r="C1746" t="s">
        <v>629</v>
      </c>
      <c r="D1746" t="s">
        <v>630</v>
      </c>
      <c r="E1746" s="4">
        <v>2625</v>
      </c>
      <c r="F1746" t="s">
        <v>567</v>
      </c>
      <c r="G1746" t="s">
        <v>511</v>
      </c>
      <c r="H1746" t="s">
        <v>518</v>
      </c>
      <c r="I1746" t="s">
        <v>419</v>
      </c>
      <c r="J1746" t="s">
        <v>594</v>
      </c>
      <c r="L1746" t="s">
        <v>518</v>
      </c>
      <c r="M1746" t="s">
        <v>419</v>
      </c>
      <c r="N1746" t="s">
        <v>573</v>
      </c>
    </row>
    <row r="1747" spans="1:14" hidden="1" x14ac:dyDescent="0.25">
      <c r="A1747" t="s">
        <v>241</v>
      </c>
      <c r="B1747" s="1">
        <v>44712</v>
      </c>
      <c r="C1747" t="s">
        <v>48</v>
      </c>
      <c r="D1747" t="s">
        <v>49</v>
      </c>
      <c r="E1747" s="4">
        <v>340</v>
      </c>
      <c r="F1747" t="s">
        <v>567</v>
      </c>
      <c r="G1747" t="s">
        <v>511</v>
      </c>
      <c r="H1747" t="s">
        <v>336</v>
      </c>
      <c r="I1747" t="s">
        <v>337</v>
      </c>
      <c r="J1747" t="s">
        <v>639</v>
      </c>
      <c r="L1747" t="s">
        <v>336</v>
      </c>
      <c r="M1747" t="s">
        <v>337</v>
      </c>
      <c r="N1747" t="s">
        <v>573</v>
      </c>
    </row>
    <row r="1748" spans="1:14" hidden="1" x14ac:dyDescent="0.25">
      <c r="A1748" t="s">
        <v>241</v>
      </c>
      <c r="B1748" s="1">
        <v>44712</v>
      </c>
      <c r="C1748" t="s">
        <v>53</v>
      </c>
      <c r="D1748" t="s">
        <v>54</v>
      </c>
      <c r="E1748" s="4">
        <v>2500</v>
      </c>
      <c r="F1748" t="s">
        <v>567</v>
      </c>
      <c r="G1748" t="s">
        <v>511</v>
      </c>
      <c r="H1748" t="s">
        <v>336</v>
      </c>
      <c r="I1748" t="s">
        <v>337</v>
      </c>
      <c r="J1748" t="s">
        <v>639</v>
      </c>
      <c r="L1748" t="s">
        <v>336</v>
      </c>
      <c r="M1748" t="s">
        <v>337</v>
      </c>
      <c r="N1748" t="s">
        <v>573</v>
      </c>
    </row>
    <row r="1749" spans="1:14" hidden="1" x14ac:dyDescent="0.25">
      <c r="A1749" t="s">
        <v>241</v>
      </c>
      <c r="B1749" s="1">
        <v>44712</v>
      </c>
      <c r="C1749" t="s">
        <v>57</v>
      </c>
      <c r="D1749" t="s">
        <v>58</v>
      </c>
      <c r="E1749" s="4">
        <v>250</v>
      </c>
      <c r="F1749" t="s">
        <v>567</v>
      </c>
      <c r="G1749" t="s">
        <v>511</v>
      </c>
      <c r="H1749" t="s">
        <v>336</v>
      </c>
      <c r="I1749" t="s">
        <v>337</v>
      </c>
      <c r="J1749" t="s">
        <v>639</v>
      </c>
      <c r="L1749" t="s">
        <v>336</v>
      </c>
      <c r="M1749" t="s">
        <v>337</v>
      </c>
      <c r="N1749" t="s">
        <v>573</v>
      </c>
    </row>
    <row r="1750" spans="1:14" hidden="1" x14ac:dyDescent="0.25">
      <c r="A1750" t="s">
        <v>241</v>
      </c>
      <c r="B1750" s="1">
        <v>44712</v>
      </c>
      <c r="C1750" t="s">
        <v>61</v>
      </c>
      <c r="D1750" t="s">
        <v>62</v>
      </c>
      <c r="E1750" s="4">
        <v>997500</v>
      </c>
      <c r="F1750" t="s">
        <v>567</v>
      </c>
      <c r="G1750" t="s">
        <v>511</v>
      </c>
      <c r="H1750" t="s">
        <v>336</v>
      </c>
      <c r="I1750" t="s">
        <v>337</v>
      </c>
      <c r="J1750" t="s">
        <v>639</v>
      </c>
      <c r="L1750" t="s">
        <v>336</v>
      </c>
      <c r="M1750" t="s">
        <v>337</v>
      </c>
      <c r="N1750" t="s">
        <v>573</v>
      </c>
    </row>
    <row r="1751" spans="1:14" hidden="1" x14ac:dyDescent="0.25">
      <c r="A1751" t="s">
        <v>241</v>
      </c>
      <c r="B1751" s="1">
        <v>44712</v>
      </c>
      <c r="C1751" t="s">
        <v>64</v>
      </c>
      <c r="D1751" t="s">
        <v>65</v>
      </c>
      <c r="E1751" s="4">
        <v>5870.22</v>
      </c>
      <c r="F1751" t="s">
        <v>567</v>
      </c>
      <c r="G1751" t="s">
        <v>511</v>
      </c>
      <c r="H1751" t="s">
        <v>336</v>
      </c>
      <c r="I1751" t="s">
        <v>337</v>
      </c>
      <c r="J1751" t="s">
        <v>639</v>
      </c>
      <c r="L1751" t="s">
        <v>336</v>
      </c>
      <c r="M1751" t="s">
        <v>337</v>
      </c>
      <c r="N1751" t="s">
        <v>573</v>
      </c>
    </row>
    <row r="1752" spans="1:14" hidden="1" x14ac:dyDescent="0.25">
      <c r="A1752" t="s">
        <v>241</v>
      </c>
      <c r="B1752" s="1">
        <v>44712</v>
      </c>
      <c r="C1752" t="s">
        <v>66</v>
      </c>
      <c r="D1752" t="s">
        <v>67</v>
      </c>
      <c r="E1752" s="4">
        <v>125535.66</v>
      </c>
      <c r="F1752" t="s">
        <v>567</v>
      </c>
      <c r="G1752" t="s">
        <v>511</v>
      </c>
      <c r="H1752" t="s">
        <v>336</v>
      </c>
      <c r="I1752" t="s">
        <v>337</v>
      </c>
      <c r="J1752" t="s">
        <v>639</v>
      </c>
      <c r="L1752" t="s">
        <v>336</v>
      </c>
      <c r="M1752" t="s">
        <v>337</v>
      </c>
      <c r="N1752" t="s">
        <v>573</v>
      </c>
    </row>
    <row r="1753" spans="1:14" hidden="1" x14ac:dyDescent="0.25">
      <c r="A1753" t="s">
        <v>241</v>
      </c>
      <c r="B1753" s="1">
        <v>44712</v>
      </c>
      <c r="C1753" t="s">
        <v>139</v>
      </c>
      <c r="D1753" t="s">
        <v>654</v>
      </c>
      <c r="E1753" s="4">
        <v>153350</v>
      </c>
      <c r="F1753" t="s">
        <v>567</v>
      </c>
      <c r="G1753" t="s">
        <v>511</v>
      </c>
      <c r="H1753" t="s">
        <v>338</v>
      </c>
      <c r="I1753" t="s">
        <v>136</v>
      </c>
      <c r="J1753" t="s">
        <v>655</v>
      </c>
      <c r="L1753" t="s">
        <v>338</v>
      </c>
      <c r="M1753" t="s">
        <v>136</v>
      </c>
      <c r="N1753" t="s">
        <v>573</v>
      </c>
    </row>
    <row r="1754" spans="1:14" hidden="1" x14ac:dyDescent="0.25">
      <c r="A1754" t="s">
        <v>241</v>
      </c>
      <c r="B1754" s="1">
        <v>44712</v>
      </c>
      <c r="C1754" t="s">
        <v>143</v>
      </c>
      <c r="D1754" t="s">
        <v>662</v>
      </c>
      <c r="E1754" s="4">
        <v>1112968</v>
      </c>
      <c r="F1754" t="s">
        <v>567</v>
      </c>
      <c r="G1754" t="s">
        <v>511</v>
      </c>
      <c r="H1754" t="s">
        <v>338</v>
      </c>
      <c r="I1754" t="s">
        <v>136</v>
      </c>
      <c r="J1754" t="s">
        <v>655</v>
      </c>
      <c r="L1754" t="s">
        <v>338</v>
      </c>
      <c r="M1754" t="s">
        <v>136</v>
      </c>
      <c r="N1754" t="s">
        <v>573</v>
      </c>
    </row>
    <row r="1755" spans="1:14" hidden="1" x14ac:dyDescent="0.25">
      <c r="A1755" t="s">
        <v>241</v>
      </c>
      <c r="B1755" s="1">
        <v>44712</v>
      </c>
      <c r="C1755" t="s">
        <v>665</v>
      </c>
      <c r="D1755" t="s">
        <v>666</v>
      </c>
      <c r="E1755" s="4">
        <v>1635883.6999999923</v>
      </c>
      <c r="F1755" t="s">
        <v>567</v>
      </c>
      <c r="G1755" t="s">
        <v>511</v>
      </c>
      <c r="H1755" t="s">
        <v>340</v>
      </c>
      <c r="I1755" t="s">
        <v>341</v>
      </c>
      <c r="J1755" t="s">
        <v>667</v>
      </c>
      <c r="L1755" t="s">
        <v>340</v>
      </c>
      <c r="M1755" t="s">
        <v>341</v>
      </c>
      <c r="N1755" t="s">
        <v>573</v>
      </c>
    </row>
    <row r="1756" spans="1:14" hidden="1" x14ac:dyDescent="0.25">
      <c r="A1756" t="s">
        <v>241</v>
      </c>
      <c r="B1756" s="1">
        <v>44712</v>
      </c>
      <c r="C1756" t="s">
        <v>670</v>
      </c>
      <c r="D1756" t="s">
        <v>671</v>
      </c>
      <c r="E1756" s="4">
        <v>84174.120000000024</v>
      </c>
      <c r="F1756" t="s">
        <v>567</v>
      </c>
      <c r="G1756" t="s">
        <v>511</v>
      </c>
      <c r="H1756" t="s">
        <v>340</v>
      </c>
      <c r="I1756" t="s">
        <v>341</v>
      </c>
      <c r="J1756" t="s">
        <v>667</v>
      </c>
      <c r="L1756" t="s">
        <v>340</v>
      </c>
      <c r="M1756" t="s">
        <v>341</v>
      </c>
      <c r="N1756" t="s">
        <v>573</v>
      </c>
    </row>
    <row r="1757" spans="1:14" hidden="1" x14ac:dyDescent="0.25">
      <c r="A1757" t="s">
        <v>241</v>
      </c>
      <c r="B1757" s="1">
        <v>44712</v>
      </c>
      <c r="C1757" t="s">
        <v>674</v>
      </c>
      <c r="D1757" t="s">
        <v>675</v>
      </c>
      <c r="E1757" s="4">
        <v>2379.9999999999418</v>
      </c>
      <c r="F1757" t="s">
        <v>567</v>
      </c>
      <c r="G1757" t="s">
        <v>511</v>
      </c>
      <c r="H1757" t="s">
        <v>340</v>
      </c>
      <c r="I1757" t="s">
        <v>341</v>
      </c>
      <c r="J1757" t="s">
        <v>667</v>
      </c>
      <c r="L1757" t="s">
        <v>340</v>
      </c>
      <c r="M1757" t="s">
        <v>341</v>
      </c>
      <c r="N1757" t="s">
        <v>573</v>
      </c>
    </row>
    <row r="1758" spans="1:14" hidden="1" x14ac:dyDescent="0.25">
      <c r="A1758" t="s">
        <v>241</v>
      </c>
      <c r="B1758" s="1">
        <v>44712</v>
      </c>
      <c r="C1758" t="s">
        <v>687</v>
      </c>
      <c r="D1758" t="s">
        <v>688</v>
      </c>
      <c r="E1758" s="4">
        <v>187.9</v>
      </c>
      <c r="F1758" t="s">
        <v>567</v>
      </c>
      <c r="G1758" t="s">
        <v>511</v>
      </c>
      <c r="H1758" t="s">
        <v>355</v>
      </c>
      <c r="I1758" t="s">
        <v>356</v>
      </c>
      <c r="J1758" t="s">
        <v>689</v>
      </c>
      <c r="L1758" t="s">
        <v>355</v>
      </c>
      <c r="M1758" t="s">
        <v>427</v>
      </c>
      <c r="N1758" t="s">
        <v>573</v>
      </c>
    </row>
    <row r="1759" spans="1:14" hidden="1" x14ac:dyDescent="0.25">
      <c r="A1759" t="s">
        <v>241</v>
      </c>
      <c r="B1759" s="1">
        <v>44712</v>
      </c>
      <c r="C1759" t="s">
        <v>1184</v>
      </c>
      <c r="D1759" t="s">
        <v>1185</v>
      </c>
      <c r="E1759" s="4">
        <v>109597.23999999999</v>
      </c>
      <c r="F1759" t="s">
        <v>567</v>
      </c>
      <c r="G1759" t="s">
        <v>511</v>
      </c>
      <c r="H1759" t="s">
        <v>355</v>
      </c>
      <c r="I1759" t="s">
        <v>356</v>
      </c>
      <c r="J1759" t="s">
        <v>689</v>
      </c>
      <c r="L1759" t="s">
        <v>355</v>
      </c>
      <c r="M1759" t="s">
        <v>427</v>
      </c>
      <c r="N1759" t="s">
        <v>573</v>
      </c>
    </row>
    <row r="1760" spans="1:14" hidden="1" x14ac:dyDescent="0.25">
      <c r="A1760" t="s">
        <v>241</v>
      </c>
      <c r="B1760" s="1">
        <v>44712</v>
      </c>
      <c r="C1760" t="s">
        <v>700</v>
      </c>
      <c r="D1760" t="s">
        <v>701</v>
      </c>
      <c r="E1760" s="4">
        <v>400.31999999999834</v>
      </c>
      <c r="F1760" t="s">
        <v>567</v>
      </c>
      <c r="G1760" t="s">
        <v>511</v>
      </c>
      <c r="H1760" t="s">
        <v>355</v>
      </c>
      <c r="I1760" t="s">
        <v>356</v>
      </c>
      <c r="J1760" t="s">
        <v>689</v>
      </c>
      <c r="L1760" t="s">
        <v>355</v>
      </c>
      <c r="M1760" t="s">
        <v>427</v>
      </c>
      <c r="N1760" t="s">
        <v>573</v>
      </c>
    </row>
    <row r="1761" spans="1:14" hidden="1" x14ac:dyDescent="0.25">
      <c r="A1761" t="s">
        <v>241</v>
      </c>
      <c r="B1761" s="1">
        <v>44712</v>
      </c>
      <c r="C1761" t="s">
        <v>710</v>
      </c>
      <c r="D1761" t="s">
        <v>711</v>
      </c>
      <c r="E1761" s="4">
        <v>8463.8799999999974</v>
      </c>
      <c r="F1761" t="s">
        <v>567</v>
      </c>
      <c r="G1761" t="s">
        <v>511</v>
      </c>
      <c r="H1761" t="s">
        <v>355</v>
      </c>
      <c r="I1761" t="s">
        <v>356</v>
      </c>
      <c r="J1761" t="s">
        <v>689</v>
      </c>
      <c r="L1761" t="s">
        <v>355</v>
      </c>
      <c r="M1761" t="s">
        <v>427</v>
      </c>
      <c r="N1761" t="s">
        <v>573</v>
      </c>
    </row>
    <row r="1762" spans="1:14" hidden="1" x14ac:dyDescent="0.25">
      <c r="A1762" t="s">
        <v>241</v>
      </c>
      <c r="B1762" s="1">
        <v>44712</v>
      </c>
      <c r="C1762" t="s">
        <v>1186</v>
      </c>
      <c r="D1762" t="s">
        <v>1187</v>
      </c>
      <c r="E1762" s="4">
        <v>2378</v>
      </c>
      <c r="F1762" t="s">
        <v>567</v>
      </c>
      <c r="G1762" t="s">
        <v>511</v>
      </c>
      <c r="H1762" t="s">
        <v>355</v>
      </c>
      <c r="I1762" t="s">
        <v>356</v>
      </c>
      <c r="J1762" t="s">
        <v>689</v>
      </c>
      <c r="L1762" t="s">
        <v>355</v>
      </c>
      <c r="M1762" t="s">
        <v>427</v>
      </c>
      <c r="N1762" t="s">
        <v>573</v>
      </c>
    </row>
    <row r="1763" spans="1:14" hidden="1" x14ac:dyDescent="0.25">
      <c r="A1763" t="s">
        <v>241</v>
      </c>
      <c r="B1763" s="1">
        <v>44712</v>
      </c>
      <c r="C1763" t="s">
        <v>723</v>
      </c>
      <c r="D1763" t="s">
        <v>724</v>
      </c>
      <c r="E1763" s="4">
        <v>19098.470000000008</v>
      </c>
      <c r="F1763" t="s">
        <v>567</v>
      </c>
      <c r="G1763" t="s">
        <v>511</v>
      </c>
      <c r="H1763" t="s">
        <v>345</v>
      </c>
      <c r="I1763" t="s">
        <v>346</v>
      </c>
      <c r="J1763" t="s">
        <v>725</v>
      </c>
      <c r="L1763" t="s">
        <v>342</v>
      </c>
      <c r="M1763" t="s">
        <v>346</v>
      </c>
      <c r="N1763" t="s">
        <v>573</v>
      </c>
    </row>
    <row r="1764" spans="1:14" hidden="1" x14ac:dyDescent="0.25">
      <c r="A1764" t="s">
        <v>241</v>
      </c>
      <c r="B1764" s="1">
        <v>44712</v>
      </c>
      <c r="C1764" t="s">
        <v>728</v>
      </c>
      <c r="D1764" t="s">
        <v>729</v>
      </c>
      <c r="E1764" s="4">
        <v>2796.9300000000658</v>
      </c>
      <c r="F1764" t="s">
        <v>567</v>
      </c>
      <c r="G1764" t="s">
        <v>511</v>
      </c>
      <c r="H1764" t="s">
        <v>345</v>
      </c>
      <c r="I1764" t="s">
        <v>346</v>
      </c>
      <c r="J1764" t="s">
        <v>684</v>
      </c>
      <c r="L1764" t="s">
        <v>345</v>
      </c>
      <c r="M1764" t="s">
        <v>346</v>
      </c>
      <c r="N1764" t="s">
        <v>573</v>
      </c>
    </row>
    <row r="1765" spans="1:14" hidden="1" x14ac:dyDescent="0.25">
      <c r="A1765" t="s">
        <v>241</v>
      </c>
      <c r="B1765" s="1">
        <v>44712</v>
      </c>
      <c r="C1765" t="s">
        <v>736</v>
      </c>
      <c r="D1765" t="s">
        <v>737</v>
      </c>
      <c r="E1765" s="4">
        <v>57657</v>
      </c>
      <c r="F1765" t="s">
        <v>567</v>
      </c>
      <c r="G1765" t="s">
        <v>511</v>
      </c>
      <c r="H1765" t="s">
        <v>345</v>
      </c>
      <c r="I1765" t="s">
        <v>346</v>
      </c>
      <c r="J1765" t="s">
        <v>684</v>
      </c>
      <c r="L1765" t="s">
        <v>345</v>
      </c>
      <c r="M1765" t="s">
        <v>346</v>
      </c>
      <c r="N1765" t="s">
        <v>573</v>
      </c>
    </row>
    <row r="1766" spans="1:14" hidden="1" x14ac:dyDescent="0.25">
      <c r="A1766" t="s">
        <v>241</v>
      </c>
      <c r="B1766" s="1">
        <v>44712</v>
      </c>
      <c r="C1766" t="s">
        <v>744</v>
      </c>
      <c r="D1766" t="s">
        <v>745</v>
      </c>
      <c r="E1766" s="4">
        <v>345.70000000002943</v>
      </c>
      <c r="F1766" t="s">
        <v>567</v>
      </c>
      <c r="G1766" t="s">
        <v>511</v>
      </c>
      <c r="H1766" t="s">
        <v>348</v>
      </c>
      <c r="I1766" t="s">
        <v>349</v>
      </c>
      <c r="J1766" t="s">
        <v>746</v>
      </c>
      <c r="L1766" t="s">
        <v>348</v>
      </c>
      <c r="M1766" t="s">
        <v>346</v>
      </c>
      <c r="N1766" t="s">
        <v>573</v>
      </c>
    </row>
    <row r="1767" spans="1:14" hidden="1" x14ac:dyDescent="0.25">
      <c r="A1767" t="s">
        <v>241</v>
      </c>
      <c r="B1767" s="1">
        <v>44712</v>
      </c>
      <c r="C1767" t="s">
        <v>749</v>
      </c>
      <c r="D1767" t="s">
        <v>750</v>
      </c>
      <c r="E1767" s="4">
        <v>1455.0300000000134</v>
      </c>
      <c r="F1767" t="s">
        <v>567</v>
      </c>
      <c r="G1767" t="s">
        <v>511</v>
      </c>
      <c r="H1767" t="s">
        <v>345</v>
      </c>
      <c r="I1767" t="s">
        <v>346</v>
      </c>
      <c r="J1767" t="s">
        <v>684</v>
      </c>
      <c r="L1767" t="s">
        <v>345</v>
      </c>
      <c r="M1767" t="s">
        <v>346</v>
      </c>
      <c r="N1767" t="s">
        <v>573</v>
      </c>
    </row>
    <row r="1768" spans="1:14" hidden="1" x14ac:dyDescent="0.25">
      <c r="A1768" t="s">
        <v>241</v>
      </c>
      <c r="B1768" s="1">
        <v>44712</v>
      </c>
      <c r="C1768" t="s">
        <v>753</v>
      </c>
      <c r="D1768" t="s">
        <v>754</v>
      </c>
      <c r="E1768" s="4">
        <v>44956.770000000004</v>
      </c>
      <c r="F1768" t="s">
        <v>567</v>
      </c>
      <c r="G1768" t="s">
        <v>511</v>
      </c>
      <c r="H1768" t="s">
        <v>345</v>
      </c>
      <c r="I1768" t="s">
        <v>346</v>
      </c>
      <c r="J1768" t="s">
        <v>684</v>
      </c>
      <c r="L1768" t="s">
        <v>345</v>
      </c>
      <c r="M1768" t="s">
        <v>346</v>
      </c>
      <c r="N1768" t="s">
        <v>573</v>
      </c>
    </row>
    <row r="1769" spans="1:14" hidden="1" x14ac:dyDescent="0.25">
      <c r="A1769" t="s">
        <v>241</v>
      </c>
      <c r="B1769" s="1">
        <v>44712</v>
      </c>
      <c r="C1769" t="s">
        <v>761</v>
      </c>
      <c r="D1769" t="s">
        <v>762</v>
      </c>
      <c r="E1769" s="4">
        <v>256.87999999999818</v>
      </c>
      <c r="F1769" t="s">
        <v>567</v>
      </c>
      <c r="G1769" t="s">
        <v>511</v>
      </c>
      <c r="H1769" t="s">
        <v>345</v>
      </c>
      <c r="I1769" t="s">
        <v>346</v>
      </c>
      <c r="J1769" t="s">
        <v>684</v>
      </c>
      <c r="L1769" t="s">
        <v>345</v>
      </c>
      <c r="M1769" t="s">
        <v>346</v>
      </c>
      <c r="N1769" t="s">
        <v>573</v>
      </c>
    </row>
    <row r="1770" spans="1:14" hidden="1" x14ac:dyDescent="0.25">
      <c r="A1770" t="s">
        <v>241</v>
      </c>
      <c r="B1770" s="1">
        <v>44712</v>
      </c>
      <c r="C1770" t="s">
        <v>765</v>
      </c>
      <c r="D1770" t="s">
        <v>766</v>
      </c>
      <c r="E1770" s="4">
        <v>53.55</v>
      </c>
      <c r="F1770" t="s">
        <v>567</v>
      </c>
      <c r="G1770" t="s">
        <v>511</v>
      </c>
      <c r="H1770" t="s">
        <v>345</v>
      </c>
      <c r="I1770" t="s">
        <v>346</v>
      </c>
      <c r="J1770" t="s">
        <v>684</v>
      </c>
      <c r="L1770" t="s">
        <v>345</v>
      </c>
      <c r="M1770" t="s">
        <v>346</v>
      </c>
      <c r="N1770" t="s">
        <v>573</v>
      </c>
    </row>
    <row r="1771" spans="1:14" hidden="1" x14ac:dyDescent="0.25">
      <c r="A1771" t="s">
        <v>241</v>
      </c>
      <c r="B1771" s="1">
        <v>44712</v>
      </c>
      <c r="C1771" t="s">
        <v>1188</v>
      </c>
      <c r="D1771" t="s">
        <v>1189</v>
      </c>
      <c r="E1771" s="4">
        <v>1091.8000000000002</v>
      </c>
      <c r="F1771" t="s">
        <v>567</v>
      </c>
      <c r="G1771" t="s">
        <v>511</v>
      </c>
      <c r="H1771" t="s">
        <v>345</v>
      </c>
      <c r="I1771" t="s">
        <v>346</v>
      </c>
      <c r="J1771" t="s">
        <v>684</v>
      </c>
      <c r="L1771" t="s">
        <v>345</v>
      </c>
      <c r="M1771" t="s">
        <v>346</v>
      </c>
      <c r="N1771" t="s">
        <v>573</v>
      </c>
    </row>
    <row r="1772" spans="1:14" hidden="1" x14ac:dyDescent="0.25">
      <c r="A1772" t="s">
        <v>241</v>
      </c>
      <c r="B1772" s="1">
        <v>44712</v>
      </c>
      <c r="C1772" t="s">
        <v>1190</v>
      </c>
      <c r="D1772" t="s">
        <v>1191</v>
      </c>
      <c r="E1772" s="4">
        <v>62.4</v>
      </c>
      <c r="F1772" t="s">
        <v>567</v>
      </c>
      <c r="G1772" t="s">
        <v>511</v>
      </c>
      <c r="H1772" t="s">
        <v>345</v>
      </c>
      <c r="I1772" t="s">
        <v>346</v>
      </c>
      <c r="J1772" t="s">
        <v>684</v>
      </c>
      <c r="L1772" t="s">
        <v>345</v>
      </c>
      <c r="M1772" t="s">
        <v>346</v>
      </c>
      <c r="N1772" t="s">
        <v>573</v>
      </c>
    </row>
    <row r="1773" spans="1:14" hidden="1" x14ac:dyDescent="0.25">
      <c r="A1773" t="s">
        <v>241</v>
      </c>
      <c r="B1773" s="1">
        <v>44712</v>
      </c>
      <c r="C1773" t="s">
        <v>68</v>
      </c>
      <c r="D1773" t="s">
        <v>69</v>
      </c>
      <c r="E1773" s="4">
        <v>7397.2800000000007</v>
      </c>
      <c r="F1773" t="s">
        <v>567</v>
      </c>
      <c r="G1773" t="s">
        <v>511</v>
      </c>
      <c r="H1773" t="s">
        <v>324</v>
      </c>
      <c r="I1773" t="s">
        <v>323</v>
      </c>
      <c r="J1773" t="s">
        <v>787</v>
      </c>
      <c r="L1773" t="s">
        <v>324</v>
      </c>
      <c r="M1773" t="s">
        <v>323</v>
      </c>
      <c r="N1773" t="s">
        <v>573</v>
      </c>
    </row>
    <row r="1774" spans="1:14" hidden="1" x14ac:dyDescent="0.25">
      <c r="A1774" t="s">
        <v>241</v>
      </c>
      <c r="B1774" s="1">
        <v>44712</v>
      </c>
      <c r="C1774" t="s">
        <v>70</v>
      </c>
      <c r="D1774" t="s">
        <v>71</v>
      </c>
      <c r="E1774" s="4">
        <v>7520.0049999996263</v>
      </c>
      <c r="F1774" t="s">
        <v>567</v>
      </c>
      <c r="G1774" t="s">
        <v>511</v>
      </c>
      <c r="H1774" t="s">
        <v>324</v>
      </c>
      <c r="I1774" t="s">
        <v>323</v>
      </c>
      <c r="J1774" t="s">
        <v>787</v>
      </c>
      <c r="L1774" t="s">
        <v>324</v>
      </c>
      <c r="M1774" t="s">
        <v>323</v>
      </c>
      <c r="N1774" t="s">
        <v>573</v>
      </c>
    </row>
    <row r="1775" spans="1:14" hidden="1" x14ac:dyDescent="0.25">
      <c r="A1775" t="s">
        <v>241</v>
      </c>
      <c r="B1775" s="1">
        <v>44712</v>
      </c>
      <c r="C1775" t="s">
        <v>72</v>
      </c>
      <c r="D1775" t="s">
        <v>73</v>
      </c>
      <c r="E1775" s="4">
        <v>5029.28</v>
      </c>
      <c r="F1775" t="s">
        <v>567</v>
      </c>
      <c r="G1775" t="s">
        <v>511</v>
      </c>
      <c r="H1775" t="s">
        <v>324</v>
      </c>
      <c r="I1775" t="s">
        <v>323</v>
      </c>
      <c r="J1775" t="s">
        <v>787</v>
      </c>
      <c r="L1775" t="s">
        <v>324</v>
      </c>
      <c r="M1775" t="s">
        <v>323</v>
      </c>
      <c r="N1775" t="s">
        <v>573</v>
      </c>
    </row>
    <row r="1776" spans="1:14" hidden="1" x14ac:dyDescent="0.25">
      <c r="A1776" t="s">
        <v>241</v>
      </c>
      <c r="B1776" s="1">
        <v>44712</v>
      </c>
      <c r="C1776" t="s">
        <v>78</v>
      </c>
      <c r="D1776" t="s">
        <v>79</v>
      </c>
      <c r="E1776" s="4">
        <v>264196.8900000056</v>
      </c>
      <c r="F1776" t="s">
        <v>567</v>
      </c>
      <c r="G1776" t="s">
        <v>511</v>
      </c>
      <c r="H1776" t="s">
        <v>324</v>
      </c>
      <c r="I1776" t="s">
        <v>323</v>
      </c>
      <c r="J1776" t="s">
        <v>787</v>
      </c>
      <c r="L1776" t="s">
        <v>324</v>
      </c>
      <c r="M1776" t="s">
        <v>323</v>
      </c>
      <c r="N1776" t="s">
        <v>573</v>
      </c>
    </row>
    <row r="1777" spans="1:14" hidden="1" x14ac:dyDescent="0.25">
      <c r="A1777" t="s">
        <v>241</v>
      </c>
      <c r="B1777" s="1">
        <v>44712</v>
      </c>
      <c r="C1777" t="s">
        <v>80</v>
      </c>
      <c r="D1777" t="s">
        <v>81</v>
      </c>
      <c r="E1777" s="4">
        <v>265622.69999999995</v>
      </c>
      <c r="F1777" t="s">
        <v>567</v>
      </c>
      <c r="G1777" t="s">
        <v>511</v>
      </c>
      <c r="H1777" t="s">
        <v>324</v>
      </c>
      <c r="I1777" t="s">
        <v>323</v>
      </c>
      <c r="J1777" t="s">
        <v>787</v>
      </c>
      <c r="L1777" t="s">
        <v>324</v>
      </c>
      <c r="M1777" t="s">
        <v>323</v>
      </c>
      <c r="N1777" t="s">
        <v>573</v>
      </c>
    </row>
    <row r="1778" spans="1:14" hidden="1" x14ac:dyDescent="0.25">
      <c r="A1778" t="s">
        <v>241</v>
      </c>
      <c r="B1778" s="1">
        <v>44712</v>
      </c>
      <c r="C1778" t="s">
        <v>810</v>
      </c>
      <c r="D1778" t="s">
        <v>811</v>
      </c>
      <c r="E1778" s="4">
        <v>103.4100000000069</v>
      </c>
      <c r="F1778" t="s">
        <v>567</v>
      </c>
      <c r="G1778" t="s">
        <v>511</v>
      </c>
      <c r="H1778" t="s">
        <v>324</v>
      </c>
      <c r="I1778" t="s">
        <v>323</v>
      </c>
      <c r="J1778" t="s">
        <v>787</v>
      </c>
      <c r="L1778" t="s">
        <v>324</v>
      </c>
      <c r="M1778" t="s">
        <v>323</v>
      </c>
      <c r="N1778" t="s">
        <v>573</v>
      </c>
    </row>
    <row r="1779" spans="1:14" hidden="1" x14ac:dyDescent="0.25">
      <c r="A1779" t="s">
        <v>241</v>
      </c>
      <c r="B1779" s="1">
        <v>44712</v>
      </c>
      <c r="C1779" t="s">
        <v>82</v>
      </c>
      <c r="D1779" t="s">
        <v>83</v>
      </c>
      <c r="E1779" s="4">
        <v>102773.58</v>
      </c>
      <c r="F1779" t="s">
        <v>567</v>
      </c>
      <c r="G1779" t="s">
        <v>511</v>
      </c>
      <c r="H1779" t="s">
        <v>324</v>
      </c>
      <c r="I1779" t="s">
        <v>323</v>
      </c>
      <c r="J1779" t="s">
        <v>787</v>
      </c>
      <c r="L1779" t="s">
        <v>324</v>
      </c>
      <c r="M1779" t="s">
        <v>323</v>
      </c>
      <c r="N1779" t="s">
        <v>573</v>
      </c>
    </row>
    <row r="1780" spans="1:14" hidden="1" x14ac:dyDescent="0.25">
      <c r="A1780" t="s">
        <v>241</v>
      </c>
      <c r="B1780" s="1">
        <v>44712</v>
      </c>
      <c r="C1780" t="s">
        <v>84</v>
      </c>
      <c r="D1780" t="s">
        <v>85</v>
      </c>
      <c r="E1780" s="4">
        <v>299879.93000000261</v>
      </c>
      <c r="F1780" t="s">
        <v>567</v>
      </c>
      <c r="G1780" t="s">
        <v>511</v>
      </c>
      <c r="H1780" t="s">
        <v>324</v>
      </c>
      <c r="I1780" t="s">
        <v>323</v>
      </c>
      <c r="J1780" t="s">
        <v>787</v>
      </c>
      <c r="L1780" t="s">
        <v>324</v>
      </c>
      <c r="M1780" t="s">
        <v>323</v>
      </c>
      <c r="N1780" t="s">
        <v>573</v>
      </c>
    </row>
    <row r="1781" spans="1:14" hidden="1" x14ac:dyDescent="0.25">
      <c r="A1781" t="s">
        <v>241</v>
      </c>
      <c r="B1781" s="1">
        <v>44712</v>
      </c>
      <c r="C1781" t="s">
        <v>86</v>
      </c>
      <c r="D1781" t="s">
        <v>87</v>
      </c>
      <c r="E1781" s="4">
        <v>124046.76000000001</v>
      </c>
      <c r="F1781" t="s">
        <v>567</v>
      </c>
      <c r="G1781" t="s">
        <v>511</v>
      </c>
      <c r="H1781" t="s">
        <v>324</v>
      </c>
      <c r="I1781" t="s">
        <v>323</v>
      </c>
      <c r="J1781" t="s">
        <v>787</v>
      </c>
      <c r="L1781" t="s">
        <v>324</v>
      </c>
      <c r="M1781" t="s">
        <v>323</v>
      </c>
      <c r="N1781" t="s">
        <v>573</v>
      </c>
    </row>
    <row r="1782" spans="1:14" hidden="1" x14ac:dyDescent="0.25">
      <c r="A1782" t="s">
        <v>241</v>
      </c>
      <c r="B1782" s="1">
        <v>44712</v>
      </c>
      <c r="C1782" t="s">
        <v>88</v>
      </c>
      <c r="D1782" t="s">
        <v>89</v>
      </c>
      <c r="E1782" s="4">
        <v>159759.25000000032</v>
      </c>
      <c r="F1782" t="s">
        <v>567</v>
      </c>
      <c r="G1782" t="s">
        <v>511</v>
      </c>
      <c r="H1782" t="s">
        <v>324</v>
      </c>
      <c r="I1782" t="s">
        <v>323</v>
      </c>
      <c r="J1782" t="s">
        <v>787</v>
      </c>
      <c r="L1782" t="s">
        <v>324</v>
      </c>
      <c r="M1782" t="s">
        <v>323</v>
      </c>
      <c r="N1782" t="s">
        <v>573</v>
      </c>
    </row>
    <row r="1783" spans="1:14" hidden="1" x14ac:dyDescent="0.25">
      <c r="A1783" t="s">
        <v>241</v>
      </c>
      <c r="B1783" s="1">
        <v>44712</v>
      </c>
      <c r="C1783" t="s">
        <v>90</v>
      </c>
      <c r="D1783" t="s">
        <v>91</v>
      </c>
      <c r="E1783" s="4">
        <v>40028.849999999991</v>
      </c>
      <c r="F1783" t="s">
        <v>567</v>
      </c>
      <c r="G1783" t="s">
        <v>511</v>
      </c>
      <c r="H1783" t="s">
        <v>324</v>
      </c>
      <c r="I1783" t="s">
        <v>323</v>
      </c>
      <c r="J1783" t="s">
        <v>787</v>
      </c>
      <c r="L1783" t="s">
        <v>324</v>
      </c>
      <c r="M1783" t="s">
        <v>323</v>
      </c>
      <c r="N1783" t="s">
        <v>573</v>
      </c>
    </row>
    <row r="1784" spans="1:14" hidden="1" x14ac:dyDescent="0.25">
      <c r="A1784" t="s">
        <v>241</v>
      </c>
      <c r="B1784" s="1">
        <v>44712</v>
      </c>
      <c r="C1784" t="s">
        <v>92</v>
      </c>
      <c r="D1784" t="s">
        <v>93</v>
      </c>
      <c r="E1784" s="4">
        <v>172189.54000000007</v>
      </c>
      <c r="F1784" t="s">
        <v>567</v>
      </c>
      <c r="G1784" t="s">
        <v>511</v>
      </c>
      <c r="H1784" t="s">
        <v>324</v>
      </c>
      <c r="I1784" t="s">
        <v>323</v>
      </c>
      <c r="J1784" t="s">
        <v>787</v>
      </c>
      <c r="L1784" t="s">
        <v>324</v>
      </c>
      <c r="M1784" t="s">
        <v>323</v>
      </c>
      <c r="N1784" t="s">
        <v>573</v>
      </c>
    </row>
    <row r="1785" spans="1:14" hidden="1" x14ac:dyDescent="0.25">
      <c r="A1785" t="s">
        <v>241</v>
      </c>
      <c r="B1785" s="1">
        <v>44712</v>
      </c>
      <c r="C1785" t="s">
        <v>94</v>
      </c>
      <c r="D1785" t="s">
        <v>95</v>
      </c>
      <c r="E1785" s="4">
        <v>64238.540000000008</v>
      </c>
      <c r="F1785" t="s">
        <v>567</v>
      </c>
      <c r="G1785" t="s">
        <v>511</v>
      </c>
      <c r="H1785" t="s">
        <v>324</v>
      </c>
      <c r="I1785" t="s">
        <v>323</v>
      </c>
      <c r="J1785" t="s">
        <v>787</v>
      </c>
      <c r="L1785" t="s">
        <v>324</v>
      </c>
      <c r="M1785" t="s">
        <v>323</v>
      </c>
      <c r="N1785" t="s">
        <v>573</v>
      </c>
    </row>
    <row r="1786" spans="1:14" hidden="1" x14ac:dyDescent="0.25">
      <c r="A1786" t="s">
        <v>241</v>
      </c>
      <c r="B1786" s="1">
        <v>44712</v>
      </c>
      <c r="C1786" t="s">
        <v>96</v>
      </c>
      <c r="D1786" t="s">
        <v>97</v>
      </c>
      <c r="E1786" s="4">
        <v>130542.61999999998</v>
      </c>
      <c r="F1786" t="s">
        <v>567</v>
      </c>
      <c r="G1786" t="s">
        <v>511</v>
      </c>
      <c r="H1786" t="s">
        <v>324</v>
      </c>
      <c r="I1786" t="s">
        <v>323</v>
      </c>
      <c r="J1786" t="s">
        <v>787</v>
      </c>
      <c r="L1786" t="s">
        <v>324</v>
      </c>
      <c r="M1786" t="s">
        <v>323</v>
      </c>
      <c r="N1786" t="s">
        <v>573</v>
      </c>
    </row>
    <row r="1787" spans="1:14" hidden="1" x14ac:dyDescent="0.25">
      <c r="A1787" t="s">
        <v>241</v>
      </c>
      <c r="B1787" s="1">
        <v>44712</v>
      </c>
      <c r="C1787" t="s">
        <v>98</v>
      </c>
      <c r="D1787" t="s">
        <v>99</v>
      </c>
      <c r="E1787" s="4">
        <v>13775.490000000002</v>
      </c>
      <c r="F1787" t="s">
        <v>567</v>
      </c>
      <c r="G1787" t="s">
        <v>511</v>
      </c>
      <c r="H1787" t="s">
        <v>324</v>
      </c>
      <c r="I1787" t="s">
        <v>323</v>
      </c>
      <c r="J1787" t="s">
        <v>787</v>
      </c>
      <c r="L1787" t="s">
        <v>324</v>
      </c>
      <c r="M1787" t="s">
        <v>323</v>
      </c>
      <c r="N1787" t="s">
        <v>573</v>
      </c>
    </row>
    <row r="1788" spans="1:14" hidden="1" x14ac:dyDescent="0.25">
      <c r="A1788" t="s">
        <v>241</v>
      </c>
      <c r="B1788" s="1">
        <v>44712</v>
      </c>
      <c r="C1788" t="s">
        <v>100</v>
      </c>
      <c r="D1788" t="s">
        <v>101</v>
      </c>
      <c r="E1788" s="4">
        <v>1000153.42</v>
      </c>
      <c r="F1788" t="s">
        <v>567</v>
      </c>
      <c r="G1788" t="s">
        <v>511</v>
      </c>
      <c r="H1788" t="s">
        <v>324</v>
      </c>
      <c r="I1788" t="s">
        <v>323</v>
      </c>
      <c r="J1788" t="s">
        <v>787</v>
      </c>
      <c r="L1788" t="s">
        <v>324</v>
      </c>
      <c r="M1788" t="s">
        <v>323</v>
      </c>
      <c r="N1788" t="s">
        <v>573</v>
      </c>
    </row>
    <row r="1789" spans="1:14" hidden="1" x14ac:dyDescent="0.25">
      <c r="A1789" t="s">
        <v>241</v>
      </c>
      <c r="B1789" s="1">
        <v>44712</v>
      </c>
      <c r="C1789" t="s">
        <v>108</v>
      </c>
      <c r="D1789" t="s">
        <v>109</v>
      </c>
      <c r="E1789" s="4">
        <v>3000000</v>
      </c>
      <c r="F1789" t="s">
        <v>567</v>
      </c>
      <c r="G1789" t="s">
        <v>511</v>
      </c>
      <c r="H1789" t="s">
        <v>324</v>
      </c>
      <c r="I1789" t="s">
        <v>323</v>
      </c>
      <c r="J1789" t="s">
        <v>787</v>
      </c>
      <c r="L1789" t="s">
        <v>324</v>
      </c>
      <c r="M1789" t="s">
        <v>323</v>
      </c>
      <c r="N1789" t="s">
        <v>573</v>
      </c>
    </row>
    <row r="1790" spans="1:14" hidden="1" x14ac:dyDescent="0.25">
      <c r="A1790" t="s">
        <v>241</v>
      </c>
      <c r="B1790" s="1">
        <v>44712</v>
      </c>
      <c r="C1790" t="s">
        <v>1232</v>
      </c>
      <c r="D1790" t="s">
        <v>1233</v>
      </c>
      <c r="E1790" s="4">
        <v>4.9999979892163537E-3</v>
      </c>
      <c r="F1790" t="s">
        <v>567</v>
      </c>
      <c r="G1790" t="s">
        <v>511</v>
      </c>
      <c r="H1790" t="s">
        <v>351</v>
      </c>
      <c r="I1790" t="s">
        <v>354</v>
      </c>
      <c r="J1790" t="s">
        <v>848</v>
      </c>
      <c r="L1790" t="s">
        <v>351</v>
      </c>
      <c r="M1790" t="s">
        <v>440</v>
      </c>
      <c r="N1790" t="s">
        <v>573</v>
      </c>
    </row>
    <row r="1791" spans="1:14" hidden="1" x14ac:dyDescent="0.25">
      <c r="A1791" t="s">
        <v>241</v>
      </c>
      <c r="B1791" s="1">
        <v>44712</v>
      </c>
      <c r="C1791" t="s">
        <v>846</v>
      </c>
      <c r="D1791" t="s">
        <v>847</v>
      </c>
      <c r="E1791" s="4">
        <v>-7149.9999999999709</v>
      </c>
      <c r="F1791" t="s">
        <v>567</v>
      </c>
      <c r="G1791" t="s">
        <v>511</v>
      </c>
      <c r="H1791" t="s">
        <v>347</v>
      </c>
      <c r="I1791" t="s">
        <v>350</v>
      </c>
      <c r="J1791" t="s">
        <v>848</v>
      </c>
      <c r="L1791" t="s">
        <v>347</v>
      </c>
      <c r="M1791" t="s">
        <v>350</v>
      </c>
      <c r="N1791" t="s">
        <v>573</v>
      </c>
    </row>
    <row r="1792" spans="1:14" hidden="1" x14ac:dyDescent="0.25">
      <c r="A1792" t="s">
        <v>241</v>
      </c>
      <c r="B1792" s="1">
        <v>44712</v>
      </c>
      <c r="C1792" t="s">
        <v>851</v>
      </c>
      <c r="D1792" t="s">
        <v>852</v>
      </c>
      <c r="E1792" s="4">
        <v>-100000</v>
      </c>
      <c r="F1792" t="s">
        <v>567</v>
      </c>
      <c r="G1792" t="s">
        <v>511</v>
      </c>
      <c r="H1792" t="s">
        <v>347</v>
      </c>
      <c r="I1792" t="s">
        <v>350</v>
      </c>
      <c r="J1792" t="s">
        <v>848</v>
      </c>
      <c r="L1792" t="s">
        <v>347</v>
      </c>
      <c r="M1792" t="s">
        <v>350</v>
      </c>
      <c r="N1792" t="s">
        <v>573</v>
      </c>
    </row>
    <row r="1793" spans="1:14" hidden="1" x14ac:dyDescent="0.25">
      <c r="A1793" t="s">
        <v>241</v>
      </c>
      <c r="B1793" s="1">
        <v>44712</v>
      </c>
      <c r="C1793" t="s">
        <v>855</v>
      </c>
      <c r="D1793" t="s">
        <v>856</v>
      </c>
      <c r="E1793" s="4">
        <v>-800000</v>
      </c>
      <c r="F1793" t="s">
        <v>567</v>
      </c>
      <c r="G1793" t="s">
        <v>511</v>
      </c>
      <c r="H1793" t="s">
        <v>347</v>
      </c>
      <c r="I1793" t="s">
        <v>350</v>
      </c>
      <c r="J1793" t="s">
        <v>848</v>
      </c>
      <c r="L1793" t="s">
        <v>347</v>
      </c>
      <c r="M1793" t="s">
        <v>350</v>
      </c>
      <c r="N1793" t="s">
        <v>573</v>
      </c>
    </row>
    <row r="1794" spans="1:14" hidden="1" x14ac:dyDescent="0.25">
      <c r="A1794" t="s">
        <v>241</v>
      </c>
      <c r="B1794" s="1">
        <v>44712</v>
      </c>
      <c r="C1794" t="s">
        <v>859</v>
      </c>
      <c r="D1794" t="s">
        <v>860</v>
      </c>
      <c r="E1794" s="4">
        <v>-62928.91</v>
      </c>
      <c r="F1794" t="s">
        <v>567</v>
      </c>
      <c r="G1794" t="s">
        <v>511</v>
      </c>
      <c r="H1794" t="s">
        <v>351</v>
      </c>
      <c r="I1794" t="s">
        <v>354</v>
      </c>
      <c r="J1794" t="s">
        <v>848</v>
      </c>
      <c r="L1794" t="s">
        <v>351</v>
      </c>
      <c r="M1794" t="s">
        <v>438</v>
      </c>
      <c r="N1794" t="s">
        <v>573</v>
      </c>
    </row>
    <row r="1795" spans="1:14" hidden="1" x14ac:dyDescent="0.25">
      <c r="A1795" t="s">
        <v>241</v>
      </c>
      <c r="B1795" s="1">
        <v>44712</v>
      </c>
      <c r="C1795" t="s">
        <v>1192</v>
      </c>
      <c r="D1795" t="s">
        <v>1193</v>
      </c>
      <c r="E1795" s="4">
        <v>-107964.66</v>
      </c>
      <c r="F1795" t="s">
        <v>567</v>
      </c>
      <c r="G1795" t="s">
        <v>511</v>
      </c>
      <c r="H1795" t="s">
        <v>351</v>
      </c>
      <c r="I1795" t="s">
        <v>354</v>
      </c>
      <c r="J1795" t="s">
        <v>848</v>
      </c>
      <c r="L1795" t="s">
        <v>1194</v>
      </c>
      <c r="M1795" t="s">
        <v>442</v>
      </c>
      <c r="N1795" t="s">
        <v>573</v>
      </c>
    </row>
    <row r="1796" spans="1:14" hidden="1" x14ac:dyDescent="0.25">
      <c r="A1796" t="s">
        <v>241</v>
      </c>
      <c r="B1796" s="1">
        <v>44712</v>
      </c>
      <c r="C1796" t="s">
        <v>865</v>
      </c>
      <c r="D1796" t="s">
        <v>866</v>
      </c>
      <c r="E1796" s="4">
        <v>-86282.830000000016</v>
      </c>
      <c r="F1796" t="s">
        <v>567</v>
      </c>
      <c r="G1796" t="s">
        <v>511</v>
      </c>
      <c r="H1796" t="s">
        <v>351</v>
      </c>
      <c r="I1796" t="s">
        <v>354</v>
      </c>
      <c r="J1796" t="s">
        <v>848</v>
      </c>
      <c r="L1796" t="s">
        <v>351</v>
      </c>
      <c r="M1796" t="s">
        <v>440</v>
      </c>
      <c r="N1796" t="s">
        <v>573</v>
      </c>
    </row>
    <row r="1797" spans="1:14" hidden="1" x14ac:dyDescent="0.25">
      <c r="A1797" t="s">
        <v>241</v>
      </c>
      <c r="B1797" s="1">
        <v>44712</v>
      </c>
      <c r="C1797" t="s">
        <v>871</v>
      </c>
      <c r="D1797" t="s">
        <v>872</v>
      </c>
      <c r="E1797" s="4">
        <v>-83370.91</v>
      </c>
      <c r="F1797" t="s">
        <v>567</v>
      </c>
      <c r="G1797" t="s">
        <v>511</v>
      </c>
      <c r="H1797" t="s">
        <v>519</v>
      </c>
      <c r="I1797" t="s">
        <v>513</v>
      </c>
      <c r="J1797" t="s">
        <v>594</v>
      </c>
      <c r="L1797" t="s">
        <v>519</v>
      </c>
      <c r="M1797" t="s">
        <v>419</v>
      </c>
      <c r="N1797" t="s">
        <v>573</v>
      </c>
    </row>
    <row r="1798" spans="1:14" hidden="1" x14ac:dyDescent="0.25">
      <c r="A1798" t="s">
        <v>241</v>
      </c>
      <c r="B1798" s="1">
        <v>44712</v>
      </c>
      <c r="C1798" t="s">
        <v>873</v>
      </c>
      <c r="D1798" t="s">
        <v>874</v>
      </c>
      <c r="E1798" s="4">
        <v>-187948.01</v>
      </c>
      <c r="F1798" t="s">
        <v>567</v>
      </c>
      <c r="G1798" t="s">
        <v>511</v>
      </c>
      <c r="H1798" t="s">
        <v>519</v>
      </c>
      <c r="I1798" t="s">
        <v>513</v>
      </c>
      <c r="J1798" t="s">
        <v>594</v>
      </c>
      <c r="L1798" t="s">
        <v>519</v>
      </c>
      <c r="M1798" t="s">
        <v>419</v>
      </c>
      <c r="N1798" t="s">
        <v>573</v>
      </c>
    </row>
    <row r="1799" spans="1:14" hidden="1" x14ac:dyDescent="0.25">
      <c r="A1799" t="s">
        <v>241</v>
      </c>
      <c r="B1799" s="1">
        <v>44712</v>
      </c>
      <c r="C1799" t="s">
        <v>875</v>
      </c>
      <c r="D1799" t="s">
        <v>876</v>
      </c>
      <c r="E1799" s="4">
        <v>-95239.54</v>
      </c>
      <c r="F1799" t="s">
        <v>567</v>
      </c>
      <c r="G1799" t="s">
        <v>511</v>
      </c>
      <c r="H1799" t="s">
        <v>519</v>
      </c>
      <c r="I1799" t="s">
        <v>513</v>
      </c>
      <c r="J1799" t="s">
        <v>594</v>
      </c>
      <c r="L1799" t="s">
        <v>519</v>
      </c>
      <c r="M1799" t="s">
        <v>419</v>
      </c>
      <c r="N1799" t="s">
        <v>573</v>
      </c>
    </row>
    <row r="1800" spans="1:14" hidden="1" x14ac:dyDescent="0.25">
      <c r="A1800" t="s">
        <v>241</v>
      </c>
      <c r="B1800" s="1">
        <v>44712</v>
      </c>
      <c r="C1800" t="s">
        <v>877</v>
      </c>
      <c r="D1800" t="s">
        <v>878</v>
      </c>
      <c r="E1800" s="4">
        <v>-917.25</v>
      </c>
      <c r="F1800" t="s">
        <v>567</v>
      </c>
      <c r="G1800" t="s">
        <v>511</v>
      </c>
      <c r="H1800" t="s">
        <v>519</v>
      </c>
      <c r="I1800" t="s">
        <v>513</v>
      </c>
      <c r="J1800" t="s">
        <v>594</v>
      </c>
      <c r="L1800" t="s">
        <v>519</v>
      </c>
      <c r="M1800" t="s">
        <v>419</v>
      </c>
      <c r="N1800" t="s">
        <v>573</v>
      </c>
    </row>
    <row r="1801" spans="1:14" hidden="1" x14ac:dyDescent="0.25">
      <c r="A1801" t="s">
        <v>241</v>
      </c>
      <c r="B1801" s="1">
        <v>44712</v>
      </c>
      <c r="C1801" t="s">
        <v>879</v>
      </c>
      <c r="D1801" t="s">
        <v>880</v>
      </c>
      <c r="E1801" s="4">
        <v>-40340.58</v>
      </c>
      <c r="F1801" t="s">
        <v>567</v>
      </c>
      <c r="G1801" t="s">
        <v>511</v>
      </c>
      <c r="H1801" t="s">
        <v>519</v>
      </c>
      <c r="I1801" t="s">
        <v>513</v>
      </c>
      <c r="J1801" t="s">
        <v>594</v>
      </c>
      <c r="L1801" t="s">
        <v>519</v>
      </c>
      <c r="M1801" t="s">
        <v>419</v>
      </c>
      <c r="N1801" t="s">
        <v>573</v>
      </c>
    </row>
    <row r="1802" spans="1:14" hidden="1" x14ac:dyDescent="0.25">
      <c r="A1802" t="s">
        <v>241</v>
      </c>
      <c r="B1802" s="1">
        <v>44712</v>
      </c>
      <c r="C1802" t="s">
        <v>881</v>
      </c>
      <c r="D1802" t="s">
        <v>882</v>
      </c>
      <c r="E1802" s="4">
        <v>-14767.59</v>
      </c>
      <c r="F1802" t="s">
        <v>567</v>
      </c>
      <c r="G1802" t="s">
        <v>511</v>
      </c>
      <c r="H1802" t="s">
        <v>519</v>
      </c>
      <c r="I1802" t="s">
        <v>513</v>
      </c>
      <c r="J1802" t="s">
        <v>594</v>
      </c>
      <c r="L1802" t="s">
        <v>519</v>
      </c>
      <c r="M1802" t="s">
        <v>419</v>
      </c>
      <c r="N1802" t="s">
        <v>573</v>
      </c>
    </row>
    <row r="1803" spans="1:14" hidden="1" x14ac:dyDescent="0.25">
      <c r="A1803" t="s">
        <v>241</v>
      </c>
      <c r="B1803" s="1">
        <v>44712</v>
      </c>
      <c r="C1803" t="s">
        <v>883</v>
      </c>
      <c r="D1803" t="s">
        <v>884</v>
      </c>
      <c r="E1803" s="4">
        <v>-25739.86</v>
      </c>
      <c r="F1803" t="s">
        <v>567</v>
      </c>
      <c r="G1803" t="s">
        <v>511</v>
      </c>
      <c r="H1803" t="s">
        <v>519</v>
      </c>
      <c r="I1803" t="s">
        <v>513</v>
      </c>
      <c r="J1803" t="s">
        <v>594</v>
      </c>
      <c r="L1803" t="s">
        <v>519</v>
      </c>
      <c r="M1803" t="s">
        <v>419</v>
      </c>
      <c r="N1803" t="s">
        <v>573</v>
      </c>
    </row>
    <row r="1804" spans="1:14" hidden="1" x14ac:dyDescent="0.25">
      <c r="A1804" t="s">
        <v>241</v>
      </c>
      <c r="B1804" s="1">
        <v>44712</v>
      </c>
      <c r="C1804" t="s">
        <v>885</v>
      </c>
      <c r="D1804" t="s">
        <v>886</v>
      </c>
      <c r="E1804" s="4">
        <v>-6081.13</v>
      </c>
      <c r="F1804" t="s">
        <v>567</v>
      </c>
      <c r="G1804" t="s">
        <v>511</v>
      </c>
      <c r="H1804" t="s">
        <v>519</v>
      </c>
      <c r="I1804" t="s">
        <v>513</v>
      </c>
      <c r="J1804" t="s">
        <v>594</v>
      </c>
      <c r="L1804" t="s">
        <v>519</v>
      </c>
      <c r="M1804" t="s">
        <v>419</v>
      </c>
      <c r="N1804" t="s">
        <v>573</v>
      </c>
    </row>
    <row r="1805" spans="1:14" hidden="1" x14ac:dyDescent="0.25">
      <c r="A1805" t="s">
        <v>241</v>
      </c>
      <c r="B1805" s="1">
        <v>44712</v>
      </c>
      <c r="C1805" t="s">
        <v>887</v>
      </c>
      <c r="D1805" t="s">
        <v>888</v>
      </c>
      <c r="E1805" s="4">
        <v>-10000</v>
      </c>
      <c r="F1805" t="s">
        <v>567</v>
      </c>
      <c r="G1805" t="s">
        <v>511</v>
      </c>
      <c r="H1805" t="s">
        <v>516</v>
      </c>
      <c r="I1805" t="s">
        <v>512</v>
      </c>
      <c r="J1805" t="s">
        <v>572</v>
      </c>
      <c r="L1805" t="s">
        <v>516</v>
      </c>
      <c r="M1805" t="s">
        <v>417</v>
      </c>
      <c r="N1805" t="s">
        <v>573</v>
      </c>
    </row>
    <row r="1806" spans="1:14" hidden="1" x14ac:dyDescent="0.25">
      <c r="A1806" t="s">
        <v>241</v>
      </c>
      <c r="B1806" s="1">
        <v>44712</v>
      </c>
      <c r="C1806" t="s">
        <v>889</v>
      </c>
      <c r="D1806" t="s">
        <v>890</v>
      </c>
      <c r="E1806" s="4">
        <v>-30000</v>
      </c>
      <c r="F1806" t="s">
        <v>567</v>
      </c>
      <c r="G1806" t="s">
        <v>511</v>
      </c>
      <c r="H1806" t="s">
        <v>516</v>
      </c>
      <c r="I1806" t="s">
        <v>512</v>
      </c>
      <c r="J1806" t="s">
        <v>572</v>
      </c>
      <c r="L1806" t="s">
        <v>516</v>
      </c>
      <c r="M1806" t="s">
        <v>417</v>
      </c>
      <c r="N1806" t="s">
        <v>573</v>
      </c>
    </row>
    <row r="1807" spans="1:14" hidden="1" x14ac:dyDescent="0.25">
      <c r="A1807" t="s">
        <v>241</v>
      </c>
      <c r="B1807" s="1">
        <v>44712</v>
      </c>
      <c r="C1807" t="s">
        <v>891</v>
      </c>
      <c r="D1807" t="s">
        <v>892</v>
      </c>
      <c r="E1807" s="4">
        <v>-2743</v>
      </c>
      <c r="F1807" t="s">
        <v>567</v>
      </c>
      <c r="G1807" t="s">
        <v>511</v>
      </c>
      <c r="H1807" t="s">
        <v>516</v>
      </c>
      <c r="I1807" t="s">
        <v>512</v>
      </c>
      <c r="J1807" t="s">
        <v>572</v>
      </c>
      <c r="L1807" t="s">
        <v>516</v>
      </c>
      <c r="M1807" t="s">
        <v>417</v>
      </c>
      <c r="N1807" t="s">
        <v>573</v>
      </c>
    </row>
    <row r="1808" spans="1:14" hidden="1" x14ac:dyDescent="0.25">
      <c r="A1808" t="s">
        <v>241</v>
      </c>
      <c r="B1808" s="1">
        <v>44712</v>
      </c>
      <c r="C1808" t="s">
        <v>893</v>
      </c>
      <c r="D1808" t="s">
        <v>894</v>
      </c>
      <c r="E1808" s="4">
        <v>-97540.050000000017</v>
      </c>
      <c r="F1808" t="s">
        <v>567</v>
      </c>
      <c r="G1808" t="s">
        <v>511</v>
      </c>
      <c r="H1808" t="s">
        <v>516</v>
      </c>
      <c r="I1808" t="s">
        <v>512</v>
      </c>
      <c r="J1808" t="s">
        <v>572</v>
      </c>
      <c r="L1808" t="s">
        <v>516</v>
      </c>
      <c r="M1808" t="s">
        <v>417</v>
      </c>
      <c r="N1808" t="s">
        <v>573</v>
      </c>
    </row>
    <row r="1809" spans="1:14" hidden="1" x14ac:dyDescent="0.25">
      <c r="A1809" t="s">
        <v>241</v>
      </c>
      <c r="B1809" s="1">
        <v>44712</v>
      </c>
      <c r="C1809" t="s">
        <v>895</v>
      </c>
      <c r="D1809" t="s">
        <v>896</v>
      </c>
      <c r="E1809" s="4">
        <v>-34985</v>
      </c>
      <c r="F1809" t="s">
        <v>567</v>
      </c>
      <c r="G1809" t="s">
        <v>511</v>
      </c>
      <c r="H1809" t="s">
        <v>516</v>
      </c>
      <c r="I1809" t="s">
        <v>512</v>
      </c>
      <c r="J1809" t="s">
        <v>572</v>
      </c>
      <c r="L1809" t="s">
        <v>516</v>
      </c>
      <c r="M1809" t="s">
        <v>417</v>
      </c>
      <c r="N1809" t="s">
        <v>573</v>
      </c>
    </row>
    <row r="1810" spans="1:14" hidden="1" x14ac:dyDescent="0.25">
      <c r="A1810" t="s">
        <v>241</v>
      </c>
      <c r="B1810" s="1">
        <v>44712</v>
      </c>
      <c r="C1810" t="s">
        <v>897</v>
      </c>
      <c r="D1810" t="s">
        <v>898</v>
      </c>
      <c r="E1810" s="4">
        <v>-2450900</v>
      </c>
      <c r="F1810" t="s">
        <v>567</v>
      </c>
      <c r="G1810" t="s">
        <v>511</v>
      </c>
      <c r="H1810" t="s">
        <v>331</v>
      </c>
      <c r="I1810" t="s">
        <v>332</v>
      </c>
      <c r="J1810" t="s">
        <v>899</v>
      </c>
      <c r="L1810" t="s">
        <v>331</v>
      </c>
      <c r="M1810" t="s">
        <v>332</v>
      </c>
      <c r="N1810" t="s">
        <v>573</v>
      </c>
    </row>
    <row r="1811" spans="1:14" hidden="1" x14ac:dyDescent="0.25">
      <c r="A1811" t="s">
        <v>241</v>
      </c>
      <c r="B1811" s="1">
        <v>44712</v>
      </c>
      <c r="C1811" t="s">
        <v>1195</v>
      </c>
      <c r="D1811" t="s">
        <v>1196</v>
      </c>
      <c r="E1811" s="4">
        <v>-56800.83</v>
      </c>
      <c r="F1811" t="s">
        <v>567</v>
      </c>
      <c r="G1811" t="s">
        <v>511</v>
      </c>
      <c r="H1811" t="s">
        <v>331</v>
      </c>
      <c r="I1811" t="s">
        <v>332</v>
      </c>
      <c r="J1811" t="s">
        <v>899</v>
      </c>
      <c r="L1811" t="s">
        <v>331</v>
      </c>
      <c r="M1811" t="s">
        <v>332</v>
      </c>
      <c r="N1811" t="s">
        <v>573</v>
      </c>
    </row>
    <row r="1812" spans="1:14" hidden="1" x14ac:dyDescent="0.25">
      <c r="A1812" t="s">
        <v>241</v>
      </c>
      <c r="B1812" s="1">
        <v>44712</v>
      </c>
      <c r="C1812" t="s">
        <v>1197</v>
      </c>
      <c r="D1812" t="s">
        <v>1198</v>
      </c>
      <c r="E1812" s="4">
        <v>-27000</v>
      </c>
      <c r="F1812" t="s">
        <v>567</v>
      </c>
      <c r="G1812" t="s">
        <v>511</v>
      </c>
      <c r="H1812" t="s">
        <v>331</v>
      </c>
      <c r="I1812" t="s">
        <v>332</v>
      </c>
      <c r="J1812" t="s">
        <v>899</v>
      </c>
      <c r="L1812" t="s">
        <v>331</v>
      </c>
      <c r="M1812" t="s">
        <v>332</v>
      </c>
      <c r="N1812" t="s">
        <v>573</v>
      </c>
    </row>
    <row r="1813" spans="1:14" hidden="1" x14ac:dyDescent="0.25">
      <c r="A1813" t="s">
        <v>241</v>
      </c>
      <c r="B1813" s="1">
        <v>44712</v>
      </c>
      <c r="C1813" t="s">
        <v>145</v>
      </c>
      <c r="D1813" t="s">
        <v>1199</v>
      </c>
      <c r="E1813" s="4">
        <v>-630595</v>
      </c>
      <c r="F1813" t="s">
        <v>567</v>
      </c>
      <c r="G1813" t="s">
        <v>511</v>
      </c>
      <c r="H1813" t="s">
        <v>338</v>
      </c>
      <c r="I1813" t="s">
        <v>136</v>
      </c>
      <c r="J1813" t="s">
        <v>655</v>
      </c>
      <c r="L1813" t="s">
        <v>338</v>
      </c>
      <c r="M1813" t="s">
        <v>136</v>
      </c>
      <c r="N1813" t="s">
        <v>573</v>
      </c>
    </row>
    <row r="1814" spans="1:14" hidden="1" x14ac:dyDescent="0.25">
      <c r="A1814" t="s">
        <v>241</v>
      </c>
      <c r="B1814" s="1">
        <v>44712</v>
      </c>
      <c r="C1814" t="s">
        <v>1200</v>
      </c>
      <c r="D1814" t="s">
        <v>1201</v>
      </c>
      <c r="E1814" s="4">
        <v>-17571</v>
      </c>
      <c r="F1814" t="s">
        <v>567</v>
      </c>
      <c r="G1814" t="s">
        <v>511</v>
      </c>
      <c r="H1814" t="s">
        <v>331</v>
      </c>
      <c r="I1814" t="s">
        <v>332</v>
      </c>
      <c r="J1814" t="s">
        <v>899</v>
      </c>
      <c r="L1814" t="s">
        <v>331</v>
      </c>
      <c r="M1814" t="s">
        <v>332</v>
      </c>
      <c r="N1814" t="s">
        <v>573</v>
      </c>
    </row>
    <row r="1815" spans="1:14" hidden="1" x14ac:dyDescent="0.25">
      <c r="A1815" t="s">
        <v>241</v>
      </c>
      <c r="B1815" s="1">
        <v>44712</v>
      </c>
      <c r="C1815" t="s">
        <v>902</v>
      </c>
      <c r="D1815" t="s">
        <v>903</v>
      </c>
      <c r="E1815" s="4">
        <v>-102812.27</v>
      </c>
      <c r="F1815" t="s">
        <v>567</v>
      </c>
      <c r="G1815" t="s">
        <v>511</v>
      </c>
      <c r="H1815" t="s">
        <v>328</v>
      </c>
      <c r="I1815" t="s">
        <v>329</v>
      </c>
      <c r="J1815" t="s">
        <v>904</v>
      </c>
      <c r="L1815" t="s">
        <v>328</v>
      </c>
      <c r="M1815" t="s">
        <v>329</v>
      </c>
      <c r="N1815" t="s">
        <v>573</v>
      </c>
    </row>
    <row r="1816" spans="1:14" hidden="1" x14ac:dyDescent="0.25">
      <c r="A1816" t="s">
        <v>241</v>
      </c>
      <c r="B1816" s="1">
        <v>44712</v>
      </c>
      <c r="C1816" t="s">
        <v>905</v>
      </c>
      <c r="D1816" t="s">
        <v>906</v>
      </c>
      <c r="E1816" s="4">
        <v>-239399.16</v>
      </c>
      <c r="F1816" t="s">
        <v>567</v>
      </c>
      <c r="G1816" t="s">
        <v>511</v>
      </c>
      <c r="H1816" t="s">
        <v>328</v>
      </c>
      <c r="I1816" t="s">
        <v>329</v>
      </c>
      <c r="J1816" t="s">
        <v>904</v>
      </c>
      <c r="L1816" t="s">
        <v>328</v>
      </c>
      <c r="M1816" t="s">
        <v>329</v>
      </c>
      <c r="N1816" t="s">
        <v>573</v>
      </c>
    </row>
    <row r="1817" spans="1:14" hidden="1" x14ac:dyDescent="0.25">
      <c r="A1817" t="s">
        <v>241</v>
      </c>
      <c r="B1817" s="1">
        <v>44712</v>
      </c>
      <c r="C1817" t="s">
        <v>907</v>
      </c>
      <c r="D1817" t="s">
        <v>908</v>
      </c>
      <c r="E1817" s="4">
        <v>-35815.83</v>
      </c>
      <c r="F1817" t="s">
        <v>567</v>
      </c>
      <c r="G1817" t="s">
        <v>511</v>
      </c>
      <c r="H1817" t="s">
        <v>328</v>
      </c>
      <c r="I1817" t="s">
        <v>329</v>
      </c>
      <c r="J1817" t="s">
        <v>904</v>
      </c>
      <c r="L1817" t="s">
        <v>328</v>
      </c>
      <c r="M1817" t="s">
        <v>329</v>
      </c>
      <c r="N1817" t="s">
        <v>573</v>
      </c>
    </row>
    <row r="1818" spans="1:14" hidden="1" x14ac:dyDescent="0.25">
      <c r="A1818" t="s">
        <v>241</v>
      </c>
      <c r="B1818" s="1">
        <v>44712</v>
      </c>
      <c r="C1818" t="s">
        <v>909</v>
      </c>
      <c r="D1818" t="s">
        <v>910</v>
      </c>
      <c r="E1818" s="4">
        <v>-2737.0299999999943</v>
      </c>
      <c r="F1818" t="s">
        <v>567</v>
      </c>
      <c r="G1818" t="s">
        <v>511</v>
      </c>
      <c r="H1818" t="s">
        <v>328</v>
      </c>
      <c r="I1818" t="s">
        <v>329</v>
      </c>
      <c r="J1818" t="s">
        <v>904</v>
      </c>
      <c r="L1818" t="s">
        <v>328</v>
      </c>
      <c r="M1818" t="s">
        <v>329</v>
      </c>
      <c r="N1818" t="s">
        <v>573</v>
      </c>
    </row>
    <row r="1819" spans="1:14" hidden="1" x14ac:dyDescent="0.25">
      <c r="A1819" t="s">
        <v>241</v>
      </c>
      <c r="B1819" s="1">
        <v>44712</v>
      </c>
      <c r="C1819" t="s">
        <v>913</v>
      </c>
      <c r="D1819" t="s">
        <v>914</v>
      </c>
      <c r="E1819" s="4">
        <v>-117464.21</v>
      </c>
      <c r="F1819" t="s">
        <v>567</v>
      </c>
      <c r="G1819" t="s">
        <v>511</v>
      </c>
      <c r="H1819" t="s">
        <v>340</v>
      </c>
      <c r="I1819" t="s">
        <v>341</v>
      </c>
      <c r="J1819" t="s">
        <v>667</v>
      </c>
      <c r="L1819" t="s">
        <v>340</v>
      </c>
      <c r="M1819" t="s">
        <v>341</v>
      </c>
      <c r="N1819" t="s">
        <v>573</v>
      </c>
    </row>
    <row r="1820" spans="1:14" hidden="1" x14ac:dyDescent="0.25">
      <c r="A1820" t="s">
        <v>241</v>
      </c>
      <c r="B1820" s="1">
        <v>44712</v>
      </c>
      <c r="C1820" t="s">
        <v>921</v>
      </c>
      <c r="D1820" t="s">
        <v>922</v>
      </c>
      <c r="E1820" s="4">
        <v>-55074.310000000034</v>
      </c>
      <c r="F1820" t="s">
        <v>567</v>
      </c>
      <c r="G1820" t="s">
        <v>511</v>
      </c>
      <c r="H1820" t="s">
        <v>333</v>
      </c>
      <c r="I1820" t="s">
        <v>335</v>
      </c>
      <c r="J1820" t="s">
        <v>923</v>
      </c>
      <c r="L1820" t="s">
        <v>333</v>
      </c>
      <c r="M1820" t="s">
        <v>335</v>
      </c>
      <c r="N1820" t="s">
        <v>573</v>
      </c>
    </row>
    <row r="1821" spans="1:14" hidden="1" x14ac:dyDescent="0.25">
      <c r="A1821" t="s">
        <v>241</v>
      </c>
      <c r="B1821" s="1">
        <v>44712</v>
      </c>
      <c r="C1821" t="s">
        <v>110</v>
      </c>
      <c r="D1821" t="s">
        <v>926</v>
      </c>
      <c r="E1821" s="4">
        <v>-212413.36</v>
      </c>
      <c r="F1821" t="s">
        <v>567</v>
      </c>
      <c r="G1821" t="s">
        <v>511</v>
      </c>
      <c r="H1821" t="s">
        <v>333</v>
      </c>
      <c r="I1821" t="s">
        <v>335</v>
      </c>
      <c r="J1821" t="s">
        <v>923</v>
      </c>
      <c r="L1821" t="s">
        <v>333</v>
      </c>
      <c r="M1821" t="s">
        <v>335</v>
      </c>
      <c r="N1821" t="s">
        <v>573</v>
      </c>
    </row>
    <row r="1822" spans="1:14" hidden="1" x14ac:dyDescent="0.25">
      <c r="A1822" t="s">
        <v>241</v>
      </c>
      <c r="B1822" s="1">
        <v>44712</v>
      </c>
      <c r="C1822" t="s">
        <v>112</v>
      </c>
      <c r="D1822" t="s">
        <v>937</v>
      </c>
      <c r="E1822" s="4">
        <v>-700000</v>
      </c>
      <c r="F1822" t="s">
        <v>567</v>
      </c>
      <c r="G1822" t="s">
        <v>511</v>
      </c>
      <c r="H1822" t="s">
        <v>333</v>
      </c>
      <c r="I1822" t="s">
        <v>335</v>
      </c>
      <c r="J1822" t="s">
        <v>923</v>
      </c>
      <c r="L1822" t="s">
        <v>333</v>
      </c>
      <c r="M1822" t="s">
        <v>335</v>
      </c>
      <c r="N1822" t="s">
        <v>573</v>
      </c>
    </row>
    <row r="1823" spans="1:14" hidden="1" x14ac:dyDescent="0.25">
      <c r="A1823" t="s">
        <v>241</v>
      </c>
      <c r="B1823" s="1">
        <v>44712</v>
      </c>
      <c r="C1823" t="s">
        <v>115</v>
      </c>
      <c r="D1823" t="s">
        <v>944</v>
      </c>
      <c r="E1823" s="4">
        <v>-229288.33000000002</v>
      </c>
      <c r="F1823" t="s">
        <v>567</v>
      </c>
      <c r="G1823" t="s">
        <v>511</v>
      </c>
      <c r="H1823" t="s">
        <v>333</v>
      </c>
      <c r="I1823" t="s">
        <v>335</v>
      </c>
      <c r="J1823" t="s">
        <v>923</v>
      </c>
      <c r="L1823" t="s">
        <v>333</v>
      </c>
      <c r="M1823" t="s">
        <v>335</v>
      </c>
      <c r="N1823" t="s">
        <v>573</v>
      </c>
    </row>
    <row r="1824" spans="1:14" hidden="1" x14ac:dyDescent="0.25">
      <c r="A1824" t="s">
        <v>241</v>
      </c>
      <c r="B1824" s="1">
        <v>44712</v>
      </c>
      <c r="C1824" t="s">
        <v>117</v>
      </c>
      <c r="D1824" t="s">
        <v>947</v>
      </c>
      <c r="E1824" s="4">
        <v>-90432.660000000018</v>
      </c>
      <c r="F1824" t="s">
        <v>567</v>
      </c>
      <c r="G1824" t="s">
        <v>511</v>
      </c>
      <c r="H1824" t="s">
        <v>333</v>
      </c>
      <c r="I1824" t="s">
        <v>335</v>
      </c>
      <c r="J1824" t="s">
        <v>923</v>
      </c>
      <c r="L1824" t="s">
        <v>333</v>
      </c>
      <c r="M1824" t="s">
        <v>335</v>
      </c>
      <c r="N1824" t="s">
        <v>573</v>
      </c>
    </row>
    <row r="1825" spans="1:14" hidden="1" x14ac:dyDescent="0.25">
      <c r="A1825" t="s">
        <v>241</v>
      </c>
      <c r="B1825" s="1">
        <v>44712</v>
      </c>
      <c r="C1825" t="s">
        <v>119</v>
      </c>
      <c r="D1825" t="s">
        <v>1202</v>
      </c>
      <c r="E1825" s="4">
        <v>-110275.99</v>
      </c>
      <c r="F1825" t="s">
        <v>567</v>
      </c>
      <c r="G1825" t="s">
        <v>511</v>
      </c>
      <c r="H1825" t="s">
        <v>333</v>
      </c>
      <c r="I1825" t="s">
        <v>335</v>
      </c>
      <c r="J1825" t="s">
        <v>923</v>
      </c>
      <c r="L1825" t="s">
        <v>333</v>
      </c>
      <c r="M1825" t="s">
        <v>335</v>
      </c>
      <c r="N1825" t="s">
        <v>573</v>
      </c>
    </row>
    <row r="1826" spans="1:14" hidden="1" x14ac:dyDescent="0.25">
      <c r="A1826" t="s">
        <v>241</v>
      </c>
      <c r="B1826" s="1">
        <v>44712</v>
      </c>
      <c r="C1826" t="s">
        <v>121</v>
      </c>
      <c r="D1826" t="s">
        <v>1203</v>
      </c>
      <c r="E1826" s="4">
        <v>-2346915.11</v>
      </c>
      <c r="F1826" t="s">
        <v>567</v>
      </c>
      <c r="G1826" t="s">
        <v>511</v>
      </c>
      <c r="H1826" t="s">
        <v>333</v>
      </c>
      <c r="I1826" t="s">
        <v>335</v>
      </c>
      <c r="J1826" t="s">
        <v>923</v>
      </c>
      <c r="L1826" t="s">
        <v>333</v>
      </c>
      <c r="M1826" t="s">
        <v>335</v>
      </c>
      <c r="N1826" t="s">
        <v>573</v>
      </c>
    </row>
    <row r="1827" spans="1:14" hidden="1" x14ac:dyDescent="0.25">
      <c r="A1827" t="s">
        <v>241</v>
      </c>
      <c r="B1827" s="1">
        <v>44712</v>
      </c>
      <c r="C1827" t="s">
        <v>965</v>
      </c>
      <c r="D1827" t="s">
        <v>966</v>
      </c>
      <c r="E1827" s="4">
        <v>-66666.560000000129</v>
      </c>
      <c r="F1827" t="s">
        <v>567</v>
      </c>
      <c r="G1827" t="s">
        <v>511</v>
      </c>
      <c r="H1827" t="s">
        <v>333</v>
      </c>
      <c r="I1827" t="s">
        <v>335</v>
      </c>
      <c r="J1827" t="s">
        <v>923</v>
      </c>
      <c r="L1827" t="s">
        <v>333</v>
      </c>
      <c r="M1827" t="s">
        <v>335</v>
      </c>
      <c r="N1827" t="s">
        <v>573</v>
      </c>
    </row>
    <row r="1828" spans="1:14" hidden="1" x14ac:dyDescent="0.25">
      <c r="A1828" t="s">
        <v>241</v>
      </c>
      <c r="B1828" s="1">
        <v>44712</v>
      </c>
      <c r="C1828" t="s">
        <v>123</v>
      </c>
      <c r="D1828" t="s">
        <v>1204</v>
      </c>
      <c r="E1828" s="4">
        <v>-83550</v>
      </c>
      <c r="F1828" t="s">
        <v>567</v>
      </c>
      <c r="G1828" t="s">
        <v>511</v>
      </c>
      <c r="H1828" t="s">
        <v>333</v>
      </c>
      <c r="I1828" t="s">
        <v>335</v>
      </c>
      <c r="J1828" t="s">
        <v>923</v>
      </c>
      <c r="L1828" t="s">
        <v>333</v>
      </c>
      <c r="M1828" t="s">
        <v>449</v>
      </c>
      <c r="N1828" t="s">
        <v>573</v>
      </c>
    </row>
    <row r="1829" spans="1:14" hidden="1" x14ac:dyDescent="0.25">
      <c r="A1829" t="s">
        <v>241</v>
      </c>
      <c r="B1829" s="1">
        <v>44712</v>
      </c>
      <c r="C1829" t="s">
        <v>975</v>
      </c>
      <c r="D1829" t="s">
        <v>976</v>
      </c>
      <c r="E1829" s="4">
        <v>-489066.33</v>
      </c>
      <c r="F1829" t="s">
        <v>567</v>
      </c>
      <c r="G1829" t="s">
        <v>511</v>
      </c>
      <c r="H1829" t="s">
        <v>342</v>
      </c>
      <c r="I1829" t="s">
        <v>343</v>
      </c>
      <c r="J1829" t="s">
        <v>725</v>
      </c>
      <c r="L1829" t="s">
        <v>342</v>
      </c>
      <c r="M1829" t="s">
        <v>343</v>
      </c>
      <c r="N1829" t="s">
        <v>573</v>
      </c>
    </row>
    <row r="1830" spans="1:14" hidden="1" x14ac:dyDescent="0.25">
      <c r="A1830" t="s">
        <v>241</v>
      </c>
      <c r="B1830" s="1">
        <v>44712</v>
      </c>
      <c r="C1830" t="s">
        <v>979</v>
      </c>
      <c r="D1830" t="s">
        <v>980</v>
      </c>
      <c r="E1830" s="4">
        <v>-7153.7599999999984</v>
      </c>
      <c r="F1830" t="s">
        <v>567</v>
      </c>
      <c r="G1830" t="s">
        <v>511</v>
      </c>
      <c r="H1830" t="s">
        <v>342</v>
      </c>
      <c r="I1830" t="s">
        <v>343</v>
      </c>
      <c r="J1830" t="s">
        <v>725</v>
      </c>
      <c r="L1830" t="s">
        <v>342</v>
      </c>
      <c r="M1830" t="s">
        <v>343</v>
      </c>
      <c r="N1830" t="s">
        <v>573</v>
      </c>
    </row>
    <row r="1831" spans="1:14" hidden="1" x14ac:dyDescent="0.25">
      <c r="A1831" t="s">
        <v>241</v>
      </c>
      <c r="B1831" s="1">
        <v>44712</v>
      </c>
      <c r="C1831" t="s">
        <v>983</v>
      </c>
      <c r="D1831" t="s">
        <v>984</v>
      </c>
      <c r="E1831" s="4">
        <v>-68.999999999999488</v>
      </c>
      <c r="F1831" t="s">
        <v>567</v>
      </c>
      <c r="G1831" t="s">
        <v>511</v>
      </c>
      <c r="H1831" t="s">
        <v>342</v>
      </c>
      <c r="I1831" t="s">
        <v>343</v>
      </c>
      <c r="J1831" t="s">
        <v>725</v>
      </c>
      <c r="L1831" t="s">
        <v>342</v>
      </c>
      <c r="M1831" t="s">
        <v>343</v>
      </c>
      <c r="N1831" t="s">
        <v>573</v>
      </c>
    </row>
    <row r="1832" spans="1:14" hidden="1" x14ac:dyDescent="0.25">
      <c r="A1832" t="s">
        <v>241</v>
      </c>
      <c r="B1832" s="1">
        <v>44712</v>
      </c>
      <c r="C1832" t="s">
        <v>995</v>
      </c>
      <c r="D1832" t="s">
        <v>996</v>
      </c>
      <c r="E1832" s="4">
        <v>-170828.04999999996</v>
      </c>
      <c r="F1832" t="s">
        <v>567</v>
      </c>
      <c r="G1832" t="s">
        <v>511</v>
      </c>
      <c r="H1832" t="s">
        <v>352</v>
      </c>
      <c r="I1832" t="s">
        <v>353</v>
      </c>
      <c r="J1832" t="s">
        <v>746</v>
      </c>
      <c r="L1832" t="s">
        <v>352</v>
      </c>
      <c r="M1832" t="s">
        <v>349</v>
      </c>
      <c r="N1832" t="s">
        <v>573</v>
      </c>
    </row>
    <row r="1833" spans="1:14" hidden="1" x14ac:dyDescent="0.25">
      <c r="A1833" t="s">
        <v>241</v>
      </c>
      <c r="B1833" s="1">
        <v>44712</v>
      </c>
      <c r="C1833" t="s">
        <v>1003</v>
      </c>
      <c r="D1833" t="s">
        <v>1004</v>
      </c>
      <c r="E1833" s="4">
        <v>-93370.430000000008</v>
      </c>
      <c r="F1833" t="s">
        <v>567</v>
      </c>
      <c r="G1833" t="s">
        <v>511</v>
      </c>
      <c r="H1833" t="s">
        <v>348</v>
      </c>
      <c r="I1833" t="s">
        <v>349</v>
      </c>
      <c r="J1833" t="s">
        <v>746</v>
      </c>
      <c r="L1833" t="s">
        <v>348</v>
      </c>
      <c r="M1833" t="s">
        <v>349</v>
      </c>
      <c r="N1833" t="s">
        <v>573</v>
      </c>
    </row>
    <row r="1834" spans="1:14" hidden="1" x14ac:dyDescent="0.25">
      <c r="A1834" t="s">
        <v>241</v>
      </c>
      <c r="B1834" s="1">
        <v>44712</v>
      </c>
      <c r="C1834" t="s">
        <v>1256</v>
      </c>
      <c r="D1834" t="s">
        <v>1257</v>
      </c>
      <c r="E1834" s="4">
        <v>-100</v>
      </c>
      <c r="F1834" t="s">
        <v>567</v>
      </c>
      <c r="G1834" t="s">
        <v>511</v>
      </c>
      <c r="H1834" t="s">
        <v>348</v>
      </c>
      <c r="I1834" t="s">
        <v>349</v>
      </c>
      <c r="J1834" t="s">
        <v>746</v>
      </c>
      <c r="L1834" t="s">
        <v>348</v>
      </c>
      <c r="M1834" t="s">
        <v>349</v>
      </c>
      <c r="N1834" t="s">
        <v>573</v>
      </c>
    </row>
    <row r="1835" spans="1:14" hidden="1" x14ac:dyDescent="0.25">
      <c r="A1835" t="s">
        <v>241</v>
      </c>
      <c r="B1835" s="1">
        <v>44712</v>
      </c>
      <c r="C1835" t="s">
        <v>1015</v>
      </c>
      <c r="D1835" t="s">
        <v>1016</v>
      </c>
      <c r="E1835" s="4">
        <v>-1898.6100000000024</v>
      </c>
      <c r="F1835" t="s">
        <v>567</v>
      </c>
      <c r="G1835" t="s">
        <v>511</v>
      </c>
      <c r="H1835" t="s">
        <v>348</v>
      </c>
      <c r="I1835" t="s">
        <v>349</v>
      </c>
      <c r="J1835" t="s">
        <v>746</v>
      </c>
      <c r="L1835" t="s">
        <v>348</v>
      </c>
      <c r="M1835" t="s">
        <v>349</v>
      </c>
      <c r="N1835" t="s">
        <v>573</v>
      </c>
    </row>
    <row r="1836" spans="1:14" hidden="1" x14ac:dyDescent="0.25">
      <c r="A1836" t="s">
        <v>241</v>
      </c>
      <c r="B1836" s="1">
        <v>44712</v>
      </c>
      <c r="C1836" t="s">
        <v>1019</v>
      </c>
      <c r="D1836" t="s">
        <v>1020</v>
      </c>
      <c r="E1836" s="4">
        <v>-296.00000000007776</v>
      </c>
      <c r="F1836" t="s">
        <v>567</v>
      </c>
      <c r="G1836" t="s">
        <v>511</v>
      </c>
      <c r="H1836" t="s">
        <v>348</v>
      </c>
      <c r="I1836" t="s">
        <v>349</v>
      </c>
      <c r="J1836" t="s">
        <v>746</v>
      </c>
      <c r="L1836" t="s">
        <v>348</v>
      </c>
      <c r="M1836" t="s">
        <v>349</v>
      </c>
      <c r="N1836" t="s">
        <v>573</v>
      </c>
    </row>
    <row r="1837" spans="1:14" hidden="1" x14ac:dyDescent="0.25">
      <c r="A1837" t="s">
        <v>241</v>
      </c>
      <c r="B1837" s="1">
        <v>44712</v>
      </c>
      <c r="C1837" t="s">
        <v>1023</v>
      </c>
      <c r="D1837" t="s">
        <v>1024</v>
      </c>
      <c r="E1837" s="4">
        <v>-2427.0200000000013</v>
      </c>
      <c r="F1837" t="s">
        <v>567</v>
      </c>
      <c r="G1837" t="s">
        <v>511</v>
      </c>
      <c r="H1837" t="s">
        <v>348</v>
      </c>
      <c r="I1837" t="s">
        <v>349</v>
      </c>
      <c r="J1837" t="s">
        <v>746</v>
      </c>
      <c r="L1837" t="s">
        <v>348</v>
      </c>
      <c r="M1837" t="s">
        <v>349</v>
      </c>
      <c r="N1837" t="s">
        <v>573</v>
      </c>
    </row>
    <row r="1838" spans="1:14" hidden="1" x14ac:dyDescent="0.25">
      <c r="A1838" t="s">
        <v>241</v>
      </c>
      <c r="B1838" s="1">
        <v>44712</v>
      </c>
      <c r="C1838" t="s">
        <v>1207</v>
      </c>
      <c r="D1838" t="s">
        <v>1208</v>
      </c>
      <c r="E1838" s="4">
        <v>-14.000000000014552</v>
      </c>
      <c r="F1838" t="s">
        <v>567</v>
      </c>
      <c r="G1838" t="s">
        <v>511</v>
      </c>
      <c r="H1838" t="s">
        <v>348</v>
      </c>
      <c r="I1838" t="s">
        <v>349</v>
      </c>
      <c r="J1838" t="s">
        <v>746</v>
      </c>
      <c r="L1838" t="s">
        <v>348</v>
      </c>
      <c r="M1838" t="s">
        <v>349</v>
      </c>
      <c r="N1838" t="s">
        <v>573</v>
      </c>
    </row>
    <row r="1839" spans="1:14" hidden="1" x14ac:dyDescent="0.25">
      <c r="A1839" t="s">
        <v>241</v>
      </c>
      <c r="B1839" s="1">
        <v>44712</v>
      </c>
      <c r="C1839" t="s">
        <v>1033</v>
      </c>
      <c r="D1839" t="s">
        <v>1034</v>
      </c>
      <c r="E1839" s="4">
        <v>-238.58000000000084</v>
      </c>
      <c r="F1839" t="s">
        <v>567</v>
      </c>
      <c r="G1839" t="s">
        <v>511</v>
      </c>
      <c r="H1839" t="s">
        <v>348</v>
      </c>
      <c r="I1839" t="s">
        <v>349</v>
      </c>
      <c r="J1839" t="s">
        <v>667</v>
      </c>
      <c r="L1839" t="s">
        <v>340</v>
      </c>
      <c r="M1839" t="s">
        <v>349</v>
      </c>
      <c r="N1839" t="s">
        <v>573</v>
      </c>
    </row>
    <row r="1840" spans="1:14" hidden="1" x14ac:dyDescent="0.25">
      <c r="A1840" t="s">
        <v>241</v>
      </c>
      <c r="B1840" s="1">
        <v>44712</v>
      </c>
      <c r="C1840" t="s">
        <v>1209</v>
      </c>
      <c r="D1840" t="s">
        <v>1210</v>
      </c>
      <c r="E1840" s="4">
        <v>-56472.52</v>
      </c>
      <c r="F1840" t="s">
        <v>567</v>
      </c>
      <c r="G1840" t="s">
        <v>511</v>
      </c>
      <c r="H1840" t="s">
        <v>348</v>
      </c>
      <c r="I1840" t="s">
        <v>349</v>
      </c>
      <c r="J1840" t="s">
        <v>746</v>
      </c>
      <c r="L1840" t="s">
        <v>348</v>
      </c>
      <c r="M1840" t="s">
        <v>349</v>
      </c>
      <c r="N1840" t="s">
        <v>573</v>
      </c>
    </row>
    <row r="1841" spans="1:14" hidden="1" x14ac:dyDescent="0.25">
      <c r="A1841" t="s">
        <v>241</v>
      </c>
      <c r="B1841" s="1">
        <v>44712</v>
      </c>
      <c r="C1841" t="s">
        <v>1230</v>
      </c>
      <c r="D1841" t="s">
        <v>1231</v>
      </c>
      <c r="E1841" s="4">
        <v>-178620.36999999985</v>
      </c>
      <c r="F1841" t="s">
        <v>567</v>
      </c>
      <c r="G1841" t="s">
        <v>511</v>
      </c>
      <c r="H1841" t="s">
        <v>355</v>
      </c>
      <c r="I1841" t="s">
        <v>356</v>
      </c>
      <c r="J1841" t="s">
        <v>689</v>
      </c>
      <c r="L1841" t="s">
        <v>716</v>
      </c>
      <c r="M1841" t="s">
        <v>356</v>
      </c>
      <c r="N1841" t="s">
        <v>573</v>
      </c>
    </row>
    <row r="1842" spans="1:14" hidden="1" x14ac:dyDescent="0.25">
      <c r="A1842" t="s">
        <v>241</v>
      </c>
      <c r="B1842" s="1">
        <v>44712</v>
      </c>
      <c r="C1842" t="s">
        <v>1050</v>
      </c>
      <c r="D1842" t="s">
        <v>1051</v>
      </c>
      <c r="E1842" s="4">
        <v>-48949.429999999957</v>
      </c>
      <c r="F1842" t="s">
        <v>567</v>
      </c>
      <c r="G1842" t="s">
        <v>511</v>
      </c>
      <c r="H1842" t="s">
        <v>355</v>
      </c>
      <c r="I1842" t="s">
        <v>356</v>
      </c>
      <c r="J1842" t="s">
        <v>689</v>
      </c>
      <c r="L1842" t="s">
        <v>348</v>
      </c>
      <c r="M1842" t="s">
        <v>356</v>
      </c>
      <c r="N1842" t="s">
        <v>573</v>
      </c>
    </row>
    <row r="1843" spans="1:14" hidden="1" x14ac:dyDescent="0.25">
      <c r="A1843" t="s">
        <v>241</v>
      </c>
      <c r="B1843" s="1">
        <v>44712</v>
      </c>
      <c r="C1843" t="s">
        <v>1054</v>
      </c>
      <c r="D1843" t="s">
        <v>1055</v>
      </c>
      <c r="E1843" s="4">
        <v>-2306.0500000000011</v>
      </c>
      <c r="F1843" t="s">
        <v>567</v>
      </c>
      <c r="G1843" t="s">
        <v>511</v>
      </c>
      <c r="H1843" t="s">
        <v>355</v>
      </c>
      <c r="I1843" t="s">
        <v>356</v>
      </c>
      <c r="J1843" t="s">
        <v>689</v>
      </c>
      <c r="L1843" t="s">
        <v>355</v>
      </c>
      <c r="M1843" t="s">
        <v>356</v>
      </c>
      <c r="N1843" t="s">
        <v>573</v>
      </c>
    </row>
    <row r="1844" spans="1:14" hidden="1" x14ac:dyDescent="0.25">
      <c r="A1844" t="s">
        <v>241</v>
      </c>
      <c r="B1844" s="1">
        <v>44712</v>
      </c>
      <c r="C1844" t="s">
        <v>1211</v>
      </c>
      <c r="D1844" t="s">
        <v>1212</v>
      </c>
      <c r="E1844" s="4">
        <v>-267.07</v>
      </c>
      <c r="F1844" t="s">
        <v>567</v>
      </c>
      <c r="G1844" t="s">
        <v>511</v>
      </c>
      <c r="H1844" t="s">
        <v>355</v>
      </c>
      <c r="I1844" t="s">
        <v>356</v>
      </c>
      <c r="J1844" t="s">
        <v>746</v>
      </c>
      <c r="L1844" t="s">
        <v>348</v>
      </c>
      <c r="M1844" t="s">
        <v>356</v>
      </c>
      <c r="N1844" t="s">
        <v>573</v>
      </c>
    </row>
    <row r="1845" spans="1:14" hidden="1" x14ac:dyDescent="0.25">
      <c r="A1845" t="s">
        <v>241</v>
      </c>
      <c r="B1845" s="1">
        <v>44712</v>
      </c>
      <c r="C1845" t="s">
        <v>1060</v>
      </c>
      <c r="D1845" t="s">
        <v>1061</v>
      </c>
      <c r="E1845" s="4">
        <v>-131.76000000003529</v>
      </c>
      <c r="F1845" t="s">
        <v>567</v>
      </c>
      <c r="G1845" t="s">
        <v>511</v>
      </c>
      <c r="H1845" t="s">
        <v>355</v>
      </c>
      <c r="I1845" t="s">
        <v>356</v>
      </c>
      <c r="J1845" t="s">
        <v>689</v>
      </c>
      <c r="L1845" t="s">
        <v>355</v>
      </c>
      <c r="M1845" t="s">
        <v>356</v>
      </c>
      <c r="N1845" t="s">
        <v>573</v>
      </c>
    </row>
    <row r="1846" spans="1:14" hidden="1" x14ac:dyDescent="0.25">
      <c r="A1846" t="s">
        <v>241</v>
      </c>
      <c r="B1846" s="1">
        <v>44712</v>
      </c>
      <c r="C1846" t="s">
        <v>1064</v>
      </c>
      <c r="D1846" t="s">
        <v>1065</v>
      </c>
      <c r="E1846" s="4">
        <v>-2.2799999999999727</v>
      </c>
      <c r="F1846" t="s">
        <v>567</v>
      </c>
      <c r="G1846" t="s">
        <v>511</v>
      </c>
      <c r="H1846" t="s">
        <v>355</v>
      </c>
      <c r="I1846" t="s">
        <v>356</v>
      </c>
      <c r="J1846" t="s">
        <v>746</v>
      </c>
      <c r="L1846" t="s">
        <v>348</v>
      </c>
      <c r="M1846" t="s">
        <v>356</v>
      </c>
      <c r="N1846" t="s">
        <v>573</v>
      </c>
    </row>
    <row r="1847" spans="1:14" hidden="1" x14ac:dyDescent="0.25">
      <c r="A1847" t="s">
        <v>241</v>
      </c>
      <c r="B1847" s="1">
        <v>44712</v>
      </c>
      <c r="C1847" t="s">
        <v>1213</v>
      </c>
      <c r="D1847" t="s">
        <v>1214</v>
      </c>
      <c r="E1847" s="4">
        <v>-1748</v>
      </c>
      <c r="F1847" t="s">
        <v>567</v>
      </c>
      <c r="G1847" t="s">
        <v>511</v>
      </c>
      <c r="H1847" t="s">
        <v>348</v>
      </c>
      <c r="I1847" t="s">
        <v>349</v>
      </c>
      <c r="J1847" t="s">
        <v>689</v>
      </c>
      <c r="L1847" t="s">
        <v>348</v>
      </c>
      <c r="M1847" t="s">
        <v>349</v>
      </c>
      <c r="N1847" t="s">
        <v>573</v>
      </c>
    </row>
    <row r="1848" spans="1:14" hidden="1" x14ac:dyDescent="0.25">
      <c r="A1848" t="s">
        <v>241</v>
      </c>
      <c r="B1848" s="1">
        <v>44712</v>
      </c>
      <c r="C1848" t="s">
        <v>1072</v>
      </c>
      <c r="D1848" t="s">
        <v>1073</v>
      </c>
      <c r="E1848" s="4">
        <v>-37570.54</v>
      </c>
      <c r="F1848" t="s">
        <v>567</v>
      </c>
      <c r="G1848" t="s">
        <v>511</v>
      </c>
      <c r="H1848" t="s">
        <v>348</v>
      </c>
      <c r="I1848" t="s">
        <v>349</v>
      </c>
      <c r="J1848" t="s">
        <v>746</v>
      </c>
      <c r="L1848" t="s">
        <v>348</v>
      </c>
      <c r="M1848" t="s">
        <v>453</v>
      </c>
      <c r="N1848" t="s">
        <v>573</v>
      </c>
    </row>
    <row r="1849" spans="1:14" hidden="1" x14ac:dyDescent="0.25">
      <c r="A1849" t="s">
        <v>241</v>
      </c>
      <c r="B1849" s="1">
        <v>44712</v>
      </c>
      <c r="C1849" t="s">
        <v>1076</v>
      </c>
      <c r="D1849" t="s">
        <v>1077</v>
      </c>
      <c r="E1849" s="4">
        <v>-10462.32</v>
      </c>
      <c r="F1849" t="s">
        <v>567</v>
      </c>
      <c r="G1849" t="s">
        <v>511</v>
      </c>
      <c r="H1849" t="s">
        <v>348</v>
      </c>
      <c r="I1849" t="s">
        <v>349</v>
      </c>
      <c r="J1849" t="s">
        <v>746</v>
      </c>
      <c r="L1849" t="s">
        <v>348</v>
      </c>
      <c r="M1849" t="s">
        <v>453</v>
      </c>
      <c r="N1849" t="s">
        <v>573</v>
      </c>
    </row>
    <row r="1850" spans="1:14" hidden="1" x14ac:dyDescent="0.25">
      <c r="A1850" t="s">
        <v>241</v>
      </c>
      <c r="B1850" s="1">
        <v>44712</v>
      </c>
      <c r="C1850" t="s">
        <v>1234</v>
      </c>
      <c r="D1850" t="s">
        <v>1235</v>
      </c>
      <c r="E1850" s="4">
        <v>-3.4000000000000909</v>
      </c>
      <c r="F1850" t="s">
        <v>567</v>
      </c>
      <c r="G1850" t="s">
        <v>511</v>
      </c>
      <c r="H1850" t="s">
        <v>348</v>
      </c>
      <c r="I1850" t="s">
        <v>349</v>
      </c>
      <c r="J1850" t="s">
        <v>746</v>
      </c>
      <c r="L1850" t="s">
        <v>348</v>
      </c>
      <c r="M1850" t="s">
        <v>453</v>
      </c>
      <c r="N1850" t="s">
        <v>573</v>
      </c>
    </row>
    <row r="1851" spans="1:14" hidden="1" x14ac:dyDescent="0.25">
      <c r="A1851" t="s">
        <v>241</v>
      </c>
      <c r="B1851" s="1">
        <v>44712</v>
      </c>
      <c r="C1851" t="s">
        <v>1215</v>
      </c>
      <c r="D1851" t="s">
        <v>1216</v>
      </c>
      <c r="E1851" s="4">
        <v>-6.24</v>
      </c>
      <c r="F1851" t="s">
        <v>567</v>
      </c>
      <c r="G1851" t="s">
        <v>511</v>
      </c>
      <c r="H1851" t="s">
        <v>348</v>
      </c>
      <c r="I1851" t="s">
        <v>349</v>
      </c>
      <c r="J1851" t="s">
        <v>746</v>
      </c>
      <c r="L1851" t="s">
        <v>348</v>
      </c>
      <c r="M1851" t="s">
        <v>453</v>
      </c>
      <c r="N1851" t="s">
        <v>573</v>
      </c>
    </row>
    <row r="1852" spans="1:14" hidden="1" x14ac:dyDescent="0.25">
      <c r="A1852" t="s">
        <v>241</v>
      </c>
      <c r="B1852" s="1">
        <v>44712</v>
      </c>
      <c r="C1852" t="s">
        <v>1217</v>
      </c>
      <c r="D1852" t="s">
        <v>1218</v>
      </c>
      <c r="E1852" s="4">
        <v>-336.31</v>
      </c>
      <c r="F1852" t="s">
        <v>567</v>
      </c>
      <c r="G1852" t="s">
        <v>511</v>
      </c>
      <c r="H1852" t="s">
        <v>348</v>
      </c>
      <c r="I1852" t="s">
        <v>349</v>
      </c>
      <c r="J1852" t="s">
        <v>746</v>
      </c>
      <c r="L1852" t="s">
        <v>348</v>
      </c>
      <c r="M1852" t="s">
        <v>453</v>
      </c>
      <c r="N1852" t="s">
        <v>573</v>
      </c>
    </row>
    <row r="1853" spans="1:14" hidden="1" x14ac:dyDescent="0.25">
      <c r="A1853" t="s">
        <v>241</v>
      </c>
      <c r="B1853" s="1">
        <v>44712</v>
      </c>
      <c r="C1853" t="s">
        <v>1087</v>
      </c>
      <c r="D1853" t="s">
        <v>1088</v>
      </c>
      <c r="E1853" s="4">
        <v>-203.03000000000003</v>
      </c>
      <c r="F1853" t="s">
        <v>567</v>
      </c>
      <c r="G1853" t="s">
        <v>511</v>
      </c>
      <c r="H1853" t="s">
        <v>348</v>
      </c>
      <c r="I1853" t="s">
        <v>349</v>
      </c>
      <c r="J1853" t="s">
        <v>746</v>
      </c>
      <c r="L1853" t="s">
        <v>348</v>
      </c>
      <c r="M1853" t="s">
        <v>453</v>
      </c>
      <c r="N1853" t="s">
        <v>573</v>
      </c>
    </row>
    <row r="1854" spans="1:14" hidden="1" x14ac:dyDescent="0.25">
      <c r="A1854" t="s">
        <v>241</v>
      </c>
      <c r="B1854" s="1">
        <v>44712</v>
      </c>
      <c r="C1854" t="s">
        <v>1091</v>
      </c>
      <c r="D1854" t="s">
        <v>1092</v>
      </c>
      <c r="E1854" s="4">
        <v>-1129.0300000000002</v>
      </c>
      <c r="F1854" t="s">
        <v>567</v>
      </c>
      <c r="G1854" t="s">
        <v>511</v>
      </c>
      <c r="H1854" t="s">
        <v>348</v>
      </c>
      <c r="I1854" t="s">
        <v>349</v>
      </c>
      <c r="J1854" t="s">
        <v>746</v>
      </c>
      <c r="L1854" t="s">
        <v>348</v>
      </c>
      <c r="M1854" t="s">
        <v>453</v>
      </c>
      <c r="N1854" t="s">
        <v>573</v>
      </c>
    </row>
    <row r="1855" spans="1:14" hidden="1" x14ac:dyDescent="0.25">
      <c r="A1855" t="s">
        <v>241</v>
      </c>
      <c r="B1855" s="1">
        <v>44712</v>
      </c>
      <c r="C1855" t="s">
        <v>1095</v>
      </c>
      <c r="D1855" t="s">
        <v>1096</v>
      </c>
      <c r="E1855" s="4">
        <v>-216.73000000000008</v>
      </c>
      <c r="F1855" t="s">
        <v>567</v>
      </c>
      <c r="G1855" t="s">
        <v>511</v>
      </c>
      <c r="H1855" t="s">
        <v>348</v>
      </c>
      <c r="I1855" t="s">
        <v>349</v>
      </c>
      <c r="J1855" t="s">
        <v>746</v>
      </c>
      <c r="L1855" t="s">
        <v>348</v>
      </c>
      <c r="M1855" t="s">
        <v>453</v>
      </c>
      <c r="N1855" t="s">
        <v>573</v>
      </c>
    </row>
    <row r="1856" spans="1:14" hidden="1" x14ac:dyDescent="0.25">
      <c r="A1856" t="s">
        <v>241</v>
      </c>
      <c r="B1856" s="1">
        <v>44712</v>
      </c>
      <c r="C1856" t="s">
        <v>1099</v>
      </c>
      <c r="D1856" t="s">
        <v>1100</v>
      </c>
      <c r="E1856" s="4">
        <v>-166.19000000000005</v>
      </c>
      <c r="F1856" t="s">
        <v>567</v>
      </c>
      <c r="G1856" t="s">
        <v>511</v>
      </c>
      <c r="H1856" t="s">
        <v>348</v>
      </c>
      <c r="I1856" t="s">
        <v>349</v>
      </c>
      <c r="J1856" t="s">
        <v>746</v>
      </c>
      <c r="L1856" t="s">
        <v>348</v>
      </c>
      <c r="M1856" t="s">
        <v>453</v>
      </c>
      <c r="N1856" t="s">
        <v>573</v>
      </c>
    </row>
    <row r="1857" spans="1:14" hidden="1" x14ac:dyDescent="0.25">
      <c r="A1857" t="s">
        <v>241</v>
      </c>
      <c r="B1857" s="1">
        <v>44712</v>
      </c>
      <c r="C1857" t="s">
        <v>1103</v>
      </c>
      <c r="D1857" t="s">
        <v>1104</v>
      </c>
      <c r="E1857" s="4">
        <v>-708.88999999999953</v>
      </c>
      <c r="F1857" t="s">
        <v>567</v>
      </c>
      <c r="G1857" t="s">
        <v>511</v>
      </c>
      <c r="H1857" t="s">
        <v>348</v>
      </c>
      <c r="I1857" t="s">
        <v>349</v>
      </c>
      <c r="J1857" t="s">
        <v>746</v>
      </c>
      <c r="L1857" t="s">
        <v>348</v>
      </c>
      <c r="M1857" t="s">
        <v>453</v>
      </c>
      <c r="N1857" t="s">
        <v>573</v>
      </c>
    </row>
    <row r="1858" spans="1:14" hidden="1" x14ac:dyDescent="0.25">
      <c r="A1858" t="s">
        <v>241</v>
      </c>
      <c r="B1858" s="1">
        <v>44712</v>
      </c>
      <c r="C1858" t="s">
        <v>1107</v>
      </c>
      <c r="D1858" t="s">
        <v>1108</v>
      </c>
      <c r="E1858" s="4">
        <v>-191.50000000000011</v>
      </c>
      <c r="F1858" t="s">
        <v>567</v>
      </c>
      <c r="G1858" t="s">
        <v>511</v>
      </c>
      <c r="H1858" t="s">
        <v>348</v>
      </c>
      <c r="I1858" t="s">
        <v>349</v>
      </c>
      <c r="J1858" t="s">
        <v>746</v>
      </c>
      <c r="L1858" t="s">
        <v>348</v>
      </c>
      <c r="M1858" t="s">
        <v>453</v>
      </c>
      <c r="N1858" t="s">
        <v>573</v>
      </c>
    </row>
    <row r="1859" spans="1:14" hidden="1" x14ac:dyDescent="0.25">
      <c r="A1859" t="s">
        <v>241</v>
      </c>
      <c r="B1859" s="1">
        <v>44712</v>
      </c>
      <c r="C1859" t="s">
        <v>1109</v>
      </c>
      <c r="D1859" t="s">
        <v>1110</v>
      </c>
      <c r="E1859" s="4">
        <v>-323.84000000000015</v>
      </c>
      <c r="F1859" t="s">
        <v>567</v>
      </c>
      <c r="G1859" t="s">
        <v>511</v>
      </c>
      <c r="H1859" t="s">
        <v>348</v>
      </c>
      <c r="I1859" t="s">
        <v>349</v>
      </c>
      <c r="J1859" t="s">
        <v>746</v>
      </c>
      <c r="L1859" t="s">
        <v>348</v>
      </c>
      <c r="M1859" t="s">
        <v>453</v>
      </c>
      <c r="N1859" t="s">
        <v>573</v>
      </c>
    </row>
    <row r="1860" spans="1:14" hidden="1" x14ac:dyDescent="0.25">
      <c r="A1860" t="s">
        <v>241</v>
      </c>
      <c r="B1860" s="1">
        <v>44712</v>
      </c>
      <c r="C1860" t="s">
        <v>1115</v>
      </c>
      <c r="D1860" t="s">
        <v>1116</v>
      </c>
      <c r="E1860" s="4">
        <v>-135.27000000001925</v>
      </c>
      <c r="F1860" t="s">
        <v>567</v>
      </c>
      <c r="G1860" t="s">
        <v>511</v>
      </c>
      <c r="H1860" t="s">
        <v>348</v>
      </c>
      <c r="I1860" t="s">
        <v>349</v>
      </c>
      <c r="J1860" t="s">
        <v>746</v>
      </c>
      <c r="L1860" t="s">
        <v>348</v>
      </c>
      <c r="M1860" t="s">
        <v>453</v>
      </c>
      <c r="N1860" t="s">
        <v>573</v>
      </c>
    </row>
    <row r="1861" spans="1:14" hidden="1" x14ac:dyDescent="0.25">
      <c r="A1861" t="s">
        <v>241</v>
      </c>
      <c r="B1861" s="1">
        <v>44712</v>
      </c>
      <c r="C1861" t="s">
        <v>1219</v>
      </c>
      <c r="D1861" t="s">
        <v>1220</v>
      </c>
      <c r="E1861" s="4">
        <v>-1435.03</v>
      </c>
      <c r="F1861" t="s">
        <v>567</v>
      </c>
      <c r="G1861" t="s">
        <v>511</v>
      </c>
      <c r="H1861" t="s">
        <v>348</v>
      </c>
      <c r="I1861" t="s">
        <v>349</v>
      </c>
      <c r="J1861" t="s">
        <v>746</v>
      </c>
      <c r="L1861" t="s">
        <v>348</v>
      </c>
      <c r="M1861" t="s">
        <v>453</v>
      </c>
      <c r="N1861" t="s">
        <v>573</v>
      </c>
    </row>
    <row r="1862" spans="1:14" hidden="1" x14ac:dyDescent="0.25">
      <c r="A1862" t="s">
        <v>241</v>
      </c>
      <c r="B1862" s="1">
        <v>44712</v>
      </c>
      <c r="C1862" t="s">
        <v>1117</v>
      </c>
      <c r="D1862" t="s">
        <v>1118</v>
      </c>
      <c r="E1862" s="4">
        <v>-835.06999999999971</v>
      </c>
      <c r="F1862" t="s">
        <v>567</v>
      </c>
      <c r="G1862" t="s">
        <v>511</v>
      </c>
      <c r="H1862" t="s">
        <v>348</v>
      </c>
      <c r="I1862" t="s">
        <v>349</v>
      </c>
      <c r="J1862" t="s">
        <v>746</v>
      </c>
      <c r="L1862" t="s">
        <v>348</v>
      </c>
      <c r="M1862" t="s">
        <v>453</v>
      </c>
      <c r="N1862" t="s">
        <v>573</v>
      </c>
    </row>
    <row r="1863" spans="1:14" hidden="1" x14ac:dyDescent="0.25">
      <c r="A1863" t="s">
        <v>241</v>
      </c>
      <c r="B1863" s="1">
        <v>44712</v>
      </c>
      <c r="C1863" t="s">
        <v>1119</v>
      </c>
      <c r="D1863" t="s">
        <v>1120</v>
      </c>
      <c r="E1863" s="4">
        <v>-20328.949999999993</v>
      </c>
      <c r="F1863" t="s">
        <v>567</v>
      </c>
      <c r="G1863" t="s">
        <v>511</v>
      </c>
      <c r="H1863" t="s">
        <v>348</v>
      </c>
      <c r="I1863" t="s">
        <v>349</v>
      </c>
      <c r="J1863" t="s">
        <v>684</v>
      </c>
      <c r="L1863" t="s">
        <v>1121</v>
      </c>
      <c r="M1863" t="s">
        <v>453</v>
      </c>
      <c r="N1863" t="s">
        <v>573</v>
      </c>
    </row>
    <row r="1864" spans="1:14" hidden="1" x14ac:dyDescent="0.25">
      <c r="A1864" t="s">
        <v>241</v>
      </c>
      <c r="B1864" s="1">
        <v>44712</v>
      </c>
      <c r="C1864" t="s">
        <v>1124</v>
      </c>
      <c r="D1864" t="s">
        <v>1125</v>
      </c>
      <c r="E1864" s="4">
        <v>-226630</v>
      </c>
      <c r="F1864" t="s">
        <v>567</v>
      </c>
      <c r="G1864" t="s">
        <v>511</v>
      </c>
      <c r="H1864" t="s">
        <v>348</v>
      </c>
      <c r="I1864" t="s">
        <v>349</v>
      </c>
      <c r="J1864" t="s">
        <v>746</v>
      </c>
      <c r="L1864" t="s">
        <v>348</v>
      </c>
      <c r="M1864" t="s">
        <v>457</v>
      </c>
      <c r="N1864" t="s">
        <v>573</v>
      </c>
    </row>
    <row r="1865" spans="1:14" hidden="1" x14ac:dyDescent="0.25">
      <c r="A1865" t="s">
        <v>241</v>
      </c>
      <c r="B1865" s="1">
        <v>44742</v>
      </c>
      <c r="C1865" t="s">
        <v>1084</v>
      </c>
      <c r="D1865" t="s">
        <v>1085</v>
      </c>
      <c r="E1865" s="4">
        <v>-160692.44</v>
      </c>
      <c r="F1865" t="s">
        <v>567</v>
      </c>
      <c r="G1865" t="s">
        <v>471</v>
      </c>
      <c r="H1865" t="s">
        <v>248</v>
      </c>
      <c r="I1865" t="s">
        <v>249</v>
      </c>
      <c r="J1865" t="s">
        <v>248</v>
      </c>
      <c r="K1865" t="s">
        <v>1086</v>
      </c>
      <c r="L1865" t="s">
        <v>372</v>
      </c>
      <c r="M1865" t="s">
        <v>373</v>
      </c>
      <c r="N1865" t="s">
        <v>488</v>
      </c>
    </row>
    <row r="1866" spans="1:14" hidden="1" x14ac:dyDescent="0.25">
      <c r="A1866" t="s">
        <v>241</v>
      </c>
      <c r="B1866" s="1">
        <v>44742</v>
      </c>
      <c r="C1866" t="s">
        <v>1089</v>
      </c>
      <c r="D1866" t="s">
        <v>1090</v>
      </c>
      <c r="E1866" s="4">
        <v>-500</v>
      </c>
      <c r="F1866" t="s">
        <v>567</v>
      </c>
      <c r="G1866" t="s">
        <v>471</v>
      </c>
      <c r="H1866" t="s">
        <v>248</v>
      </c>
      <c r="I1866" t="s">
        <v>249</v>
      </c>
      <c r="J1866" t="s">
        <v>248</v>
      </c>
      <c r="K1866" t="s">
        <v>1086</v>
      </c>
      <c r="L1866" t="s">
        <v>372</v>
      </c>
      <c r="M1866" t="s">
        <v>373</v>
      </c>
      <c r="N1866" t="s">
        <v>488</v>
      </c>
    </row>
    <row r="1867" spans="1:14" hidden="1" x14ac:dyDescent="0.25">
      <c r="A1867" t="s">
        <v>241</v>
      </c>
      <c r="B1867" s="1">
        <v>44742</v>
      </c>
      <c r="C1867" t="s">
        <v>1283</v>
      </c>
      <c r="D1867" t="s">
        <v>1284</v>
      </c>
      <c r="E1867" s="4">
        <v>-1606.24</v>
      </c>
      <c r="F1867" t="s">
        <v>567</v>
      </c>
      <c r="G1867" t="s">
        <v>471</v>
      </c>
      <c r="H1867" t="s">
        <v>317</v>
      </c>
      <c r="I1867" t="s">
        <v>318</v>
      </c>
      <c r="J1867" t="s">
        <v>276</v>
      </c>
      <c r="L1867" t="s">
        <v>372</v>
      </c>
      <c r="M1867" t="s">
        <v>373</v>
      </c>
      <c r="N1867" t="s">
        <v>488</v>
      </c>
    </row>
    <row r="1868" spans="1:14" hidden="1" x14ac:dyDescent="0.25">
      <c r="A1868" t="s">
        <v>241</v>
      </c>
      <c r="B1868" s="1">
        <v>44742</v>
      </c>
      <c r="C1868" t="s">
        <v>1271</v>
      </c>
      <c r="D1868" t="s">
        <v>1272</v>
      </c>
      <c r="E1868" s="4">
        <v>-17335.11</v>
      </c>
      <c r="F1868" t="s">
        <v>567</v>
      </c>
      <c r="G1868" t="s">
        <v>471</v>
      </c>
      <c r="H1868" t="s">
        <v>317</v>
      </c>
      <c r="I1868" t="s">
        <v>318</v>
      </c>
      <c r="J1868" t="s">
        <v>276</v>
      </c>
      <c r="L1868" t="s">
        <v>390</v>
      </c>
      <c r="M1868" t="s">
        <v>391</v>
      </c>
      <c r="N1868" t="s">
        <v>487</v>
      </c>
    </row>
    <row r="1869" spans="1:14" hidden="1" x14ac:dyDescent="0.25">
      <c r="A1869" t="s">
        <v>241</v>
      </c>
      <c r="B1869" s="1">
        <v>44742</v>
      </c>
      <c r="C1869" t="s">
        <v>565</v>
      </c>
      <c r="D1869" t="s">
        <v>566</v>
      </c>
      <c r="E1869" s="4">
        <v>201826.75999999998</v>
      </c>
      <c r="F1869" t="s">
        <v>567</v>
      </c>
      <c r="G1869" t="s">
        <v>471</v>
      </c>
      <c r="H1869" t="s">
        <v>291</v>
      </c>
      <c r="I1869" t="s">
        <v>292</v>
      </c>
      <c r="J1869" t="s">
        <v>251</v>
      </c>
      <c r="L1869" t="s">
        <v>376</v>
      </c>
      <c r="M1869" t="s">
        <v>377</v>
      </c>
      <c r="N1869" t="s">
        <v>486</v>
      </c>
    </row>
    <row r="1870" spans="1:14" hidden="1" x14ac:dyDescent="0.25">
      <c r="A1870" t="s">
        <v>241</v>
      </c>
      <c r="B1870" s="1">
        <v>44742</v>
      </c>
      <c r="C1870" t="s">
        <v>568</v>
      </c>
      <c r="D1870" t="s">
        <v>569</v>
      </c>
      <c r="E1870" s="4">
        <v>57972.639999999999</v>
      </c>
      <c r="F1870" t="s">
        <v>567</v>
      </c>
      <c r="G1870" t="s">
        <v>471</v>
      </c>
      <c r="H1870" t="s">
        <v>291</v>
      </c>
      <c r="I1870" t="s">
        <v>292</v>
      </c>
      <c r="J1870" t="s">
        <v>251</v>
      </c>
      <c r="L1870" t="s">
        <v>376</v>
      </c>
      <c r="M1870" t="s">
        <v>377</v>
      </c>
      <c r="N1870" t="s">
        <v>486</v>
      </c>
    </row>
    <row r="1871" spans="1:14" hidden="1" x14ac:dyDescent="0.25">
      <c r="A1871" t="s">
        <v>241</v>
      </c>
      <c r="B1871" s="1">
        <v>44742</v>
      </c>
      <c r="C1871" t="s">
        <v>574</v>
      </c>
      <c r="D1871" t="s">
        <v>575</v>
      </c>
      <c r="E1871" s="4">
        <v>36639.74</v>
      </c>
      <c r="F1871" t="s">
        <v>567</v>
      </c>
      <c r="G1871" t="s">
        <v>471</v>
      </c>
      <c r="H1871" t="s">
        <v>291</v>
      </c>
      <c r="I1871" t="s">
        <v>292</v>
      </c>
      <c r="J1871" t="s">
        <v>251</v>
      </c>
      <c r="L1871" t="s">
        <v>376</v>
      </c>
      <c r="M1871" t="s">
        <v>377</v>
      </c>
      <c r="N1871" t="s">
        <v>486</v>
      </c>
    </row>
    <row r="1872" spans="1:14" hidden="1" x14ac:dyDescent="0.25">
      <c r="A1872" t="s">
        <v>241</v>
      </c>
      <c r="B1872" s="1">
        <v>44742</v>
      </c>
      <c r="C1872" t="s">
        <v>578</v>
      </c>
      <c r="D1872" t="s">
        <v>579</v>
      </c>
      <c r="E1872" s="4">
        <v>2138.7300000000005</v>
      </c>
      <c r="F1872" t="s">
        <v>567</v>
      </c>
      <c r="G1872" t="s">
        <v>471</v>
      </c>
      <c r="H1872" t="s">
        <v>298</v>
      </c>
      <c r="I1872" t="s">
        <v>299</v>
      </c>
      <c r="J1872" t="s">
        <v>258</v>
      </c>
      <c r="L1872" t="s">
        <v>376</v>
      </c>
      <c r="M1872" t="s">
        <v>377</v>
      </c>
      <c r="N1872" t="s">
        <v>487</v>
      </c>
    </row>
    <row r="1873" spans="1:14" hidden="1" x14ac:dyDescent="0.25">
      <c r="A1873" t="s">
        <v>241</v>
      </c>
      <c r="B1873" s="1">
        <v>44742</v>
      </c>
      <c r="C1873" t="s">
        <v>582</v>
      </c>
      <c r="D1873" t="s">
        <v>583</v>
      </c>
      <c r="E1873" s="4">
        <v>11238.07</v>
      </c>
      <c r="F1873" t="s">
        <v>567</v>
      </c>
      <c r="G1873" t="s">
        <v>471</v>
      </c>
      <c r="H1873" t="s">
        <v>291</v>
      </c>
      <c r="I1873" t="s">
        <v>292</v>
      </c>
      <c r="J1873" t="s">
        <v>251</v>
      </c>
      <c r="L1873" t="s">
        <v>376</v>
      </c>
      <c r="M1873" t="s">
        <v>377</v>
      </c>
      <c r="N1873" t="s">
        <v>482</v>
      </c>
    </row>
    <row r="1874" spans="1:14" hidden="1" x14ac:dyDescent="0.25">
      <c r="A1874" t="s">
        <v>241</v>
      </c>
      <c r="B1874" s="1">
        <v>44742</v>
      </c>
      <c r="C1874" t="s">
        <v>586</v>
      </c>
      <c r="D1874" t="s">
        <v>587</v>
      </c>
      <c r="E1874" s="4">
        <v>3735.6200000000008</v>
      </c>
      <c r="F1874" t="s">
        <v>567</v>
      </c>
      <c r="G1874" t="s">
        <v>471</v>
      </c>
      <c r="H1874" t="s">
        <v>298</v>
      </c>
      <c r="I1874" t="s">
        <v>299</v>
      </c>
      <c r="J1874" t="s">
        <v>258</v>
      </c>
      <c r="L1874" t="s">
        <v>376</v>
      </c>
      <c r="M1874" t="s">
        <v>377</v>
      </c>
      <c r="N1874" t="s">
        <v>487</v>
      </c>
    </row>
    <row r="1875" spans="1:14" hidden="1" x14ac:dyDescent="0.25">
      <c r="A1875" t="s">
        <v>241</v>
      </c>
      <c r="B1875" s="1">
        <v>44742</v>
      </c>
      <c r="C1875" t="s">
        <v>590</v>
      </c>
      <c r="D1875" t="s">
        <v>591</v>
      </c>
      <c r="E1875" s="4">
        <v>4267.91</v>
      </c>
      <c r="F1875" t="s">
        <v>567</v>
      </c>
      <c r="G1875" t="s">
        <v>471</v>
      </c>
      <c r="H1875" t="s">
        <v>298</v>
      </c>
      <c r="I1875" t="s">
        <v>299</v>
      </c>
      <c r="J1875" t="s">
        <v>258</v>
      </c>
      <c r="L1875" t="s">
        <v>376</v>
      </c>
      <c r="M1875" t="s">
        <v>377</v>
      </c>
      <c r="N1875" t="s">
        <v>487</v>
      </c>
    </row>
    <row r="1876" spans="1:14" hidden="1" x14ac:dyDescent="0.25">
      <c r="A1876" t="s">
        <v>241</v>
      </c>
      <c r="B1876" s="1">
        <v>44742</v>
      </c>
      <c r="C1876" t="s">
        <v>595</v>
      </c>
      <c r="D1876" t="s">
        <v>596</v>
      </c>
      <c r="E1876" s="4">
        <v>2207.8399999999997</v>
      </c>
      <c r="F1876" t="s">
        <v>567</v>
      </c>
      <c r="G1876" t="s">
        <v>471</v>
      </c>
      <c r="H1876" t="s">
        <v>311</v>
      </c>
      <c r="I1876" t="s">
        <v>312</v>
      </c>
      <c r="J1876" t="s">
        <v>264</v>
      </c>
      <c r="L1876" t="s">
        <v>376</v>
      </c>
      <c r="M1876" t="s">
        <v>377</v>
      </c>
      <c r="N1876" t="s">
        <v>477</v>
      </c>
    </row>
    <row r="1877" spans="1:14" hidden="1" x14ac:dyDescent="0.25">
      <c r="A1877" t="s">
        <v>241</v>
      </c>
      <c r="B1877" s="1">
        <v>44742</v>
      </c>
      <c r="C1877" t="s">
        <v>603</v>
      </c>
      <c r="D1877" t="s">
        <v>604</v>
      </c>
      <c r="E1877" s="4">
        <v>7099.75</v>
      </c>
      <c r="F1877" t="s">
        <v>567</v>
      </c>
      <c r="G1877" t="s">
        <v>471</v>
      </c>
      <c r="H1877" t="s">
        <v>311</v>
      </c>
      <c r="I1877" t="s">
        <v>312</v>
      </c>
      <c r="J1877" t="s">
        <v>264</v>
      </c>
      <c r="L1877" t="s">
        <v>376</v>
      </c>
      <c r="M1877" t="s">
        <v>377</v>
      </c>
      <c r="N1877" t="s">
        <v>487</v>
      </c>
    </row>
    <row r="1878" spans="1:14" hidden="1" x14ac:dyDescent="0.25">
      <c r="A1878" t="s">
        <v>241</v>
      </c>
      <c r="B1878" s="1">
        <v>44742</v>
      </c>
      <c r="C1878" t="s">
        <v>1128</v>
      </c>
      <c r="D1878" t="s">
        <v>1129</v>
      </c>
      <c r="E1878" s="4">
        <v>55399</v>
      </c>
      <c r="F1878" t="s">
        <v>567</v>
      </c>
      <c r="G1878" t="s">
        <v>471</v>
      </c>
      <c r="H1878" t="s">
        <v>291</v>
      </c>
      <c r="I1878" t="s">
        <v>292</v>
      </c>
      <c r="J1878" t="s">
        <v>251</v>
      </c>
      <c r="L1878" t="s">
        <v>376</v>
      </c>
      <c r="M1878" t="s">
        <v>377</v>
      </c>
      <c r="N1878" t="s">
        <v>486</v>
      </c>
    </row>
    <row r="1879" spans="1:14" hidden="1" x14ac:dyDescent="0.25">
      <c r="A1879" t="s">
        <v>241</v>
      </c>
      <c r="B1879" s="1">
        <v>44742</v>
      </c>
      <c r="C1879" t="s">
        <v>1130</v>
      </c>
      <c r="D1879" t="s">
        <v>1131</v>
      </c>
      <c r="E1879" s="4">
        <v>191320.24000000002</v>
      </c>
      <c r="F1879" t="s">
        <v>567</v>
      </c>
      <c r="G1879" t="s">
        <v>471</v>
      </c>
      <c r="H1879" t="s">
        <v>291</v>
      </c>
      <c r="I1879" t="s">
        <v>292</v>
      </c>
      <c r="J1879" t="s">
        <v>251</v>
      </c>
      <c r="L1879" t="s">
        <v>376</v>
      </c>
      <c r="M1879" t="s">
        <v>377</v>
      </c>
      <c r="N1879" t="s">
        <v>487</v>
      </c>
    </row>
    <row r="1880" spans="1:14" hidden="1" x14ac:dyDescent="0.25">
      <c r="A1880" t="s">
        <v>241</v>
      </c>
      <c r="B1880" s="1">
        <v>44742</v>
      </c>
      <c r="C1880" t="s">
        <v>627</v>
      </c>
      <c r="D1880" t="s">
        <v>628</v>
      </c>
      <c r="E1880" s="4">
        <v>113867.86</v>
      </c>
      <c r="F1880" t="s">
        <v>567</v>
      </c>
      <c r="G1880" t="s">
        <v>471</v>
      </c>
      <c r="H1880" t="s">
        <v>295</v>
      </c>
      <c r="I1880" t="s">
        <v>254</v>
      </c>
      <c r="J1880" t="s">
        <v>253</v>
      </c>
      <c r="L1880" t="s">
        <v>378</v>
      </c>
      <c r="M1880" t="s">
        <v>379</v>
      </c>
      <c r="N1880" t="s">
        <v>486</v>
      </c>
    </row>
    <row r="1881" spans="1:14" hidden="1" x14ac:dyDescent="0.25">
      <c r="A1881" t="s">
        <v>241</v>
      </c>
      <c r="B1881" s="1">
        <v>44742</v>
      </c>
      <c r="C1881" t="s">
        <v>631</v>
      </c>
      <c r="D1881" t="s">
        <v>632</v>
      </c>
      <c r="E1881" s="4">
        <v>832.95</v>
      </c>
      <c r="F1881" t="s">
        <v>567</v>
      </c>
      <c r="G1881" t="s">
        <v>471</v>
      </c>
      <c r="H1881" t="s">
        <v>301</v>
      </c>
      <c r="I1881" t="s">
        <v>302</v>
      </c>
      <c r="J1881" t="s">
        <v>258</v>
      </c>
      <c r="L1881" t="s">
        <v>378</v>
      </c>
      <c r="M1881" t="s">
        <v>379</v>
      </c>
      <c r="N1881" t="s">
        <v>486</v>
      </c>
    </row>
    <row r="1882" spans="1:14" hidden="1" x14ac:dyDescent="0.25">
      <c r="A1882" t="s">
        <v>241</v>
      </c>
      <c r="B1882" s="1">
        <v>44742</v>
      </c>
      <c r="C1882" t="s">
        <v>633</v>
      </c>
      <c r="D1882" t="s">
        <v>634</v>
      </c>
      <c r="E1882" s="4">
        <v>23857.38</v>
      </c>
      <c r="F1882" t="s">
        <v>567</v>
      </c>
      <c r="G1882" t="s">
        <v>471</v>
      </c>
      <c r="H1882" t="s">
        <v>295</v>
      </c>
      <c r="I1882" t="s">
        <v>254</v>
      </c>
      <c r="J1882" t="s">
        <v>253</v>
      </c>
      <c r="L1882" t="s">
        <v>378</v>
      </c>
      <c r="M1882" t="s">
        <v>379</v>
      </c>
      <c r="N1882" t="s">
        <v>486</v>
      </c>
    </row>
    <row r="1883" spans="1:14" hidden="1" x14ac:dyDescent="0.25">
      <c r="A1883" t="s">
        <v>241</v>
      </c>
      <c r="B1883" s="1">
        <v>44742</v>
      </c>
      <c r="C1883" t="s">
        <v>644</v>
      </c>
      <c r="D1883" t="s">
        <v>645</v>
      </c>
      <c r="E1883" s="4">
        <v>73656.599999999991</v>
      </c>
      <c r="F1883" t="s">
        <v>567</v>
      </c>
      <c r="G1883" t="s">
        <v>471</v>
      </c>
      <c r="H1883" t="s">
        <v>295</v>
      </c>
      <c r="I1883" t="s">
        <v>254</v>
      </c>
      <c r="J1883" t="s">
        <v>253</v>
      </c>
      <c r="L1883" t="s">
        <v>378</v>
      </c>
      <c r="M1883" t="s">
        <v>379</v>
      </c>
      <c r="N1883" t="s">
        <v>486</v>
      </c>
    </row>
    <row r="1884" spans="1:14" hidden="1" x14ac:dyDescent="0.25">
      <c r="A1884" t="s">
        <v>241</v>
      </c>
      <c r="B1884" s="1">
        <v>44742</v>
      </c>
      <c r="C1884" t="s">
        <v>646</v>
      </c>
      <c r="D1884" t="s">
        <v>647</v>
      </c>
      <c r="E1884" s="4">
        <v>231689.46000000002</v>
      </c>
      <c r="F1884" t="s">
        <v>567</v>
      </c>
      <c r="G1884" t="s">
        <v>471</v>
      </c>
      <c r="H1884" t="s">
        <v>295</v>
      </c>
      <c r="I1884" t="s">
        <v>254</v>
      </c>
      <c r="J1884" t="s">
        <v>253</v>
      </c>
      <c r="L1884" t="s">
        <v>378</v>
      </c>
      <c r="M1884" t="s">
        <v>379</v>
      </c>
      <c r="N1884" t="s">
        <v>486</v>
      </c>
    </row>
    <row r="1885" spans="1:14" hidden="1" x14ac:dyDescent="0.25">
      <c r="A1885" t="s">
        <v>241</v>
      </c>
      <c r="B1885" s="1">
        <v>44742</v>
      </c>
      <c r="C1885" t="s">
        <v>650</v>
      </c>
      <c r="D1885" t="s">
        <v>651</v>
      </c>
      <c r="E1885" s="4">
        <v>23466.94</v>
      </c>
      <c r="F1885" t="s">
        <v>567</v>
      </c>
      <c r="G1885" t="s">
        <v>471</v>
      </c>
      <c r="H1885" t="s">
        <v>308</v>
      </c>
      <c r="I1885" t="s">
        <v>309</v>
      </c>
      <c r="J1885" t="s">
        <v>264</v>
      </c>
      <c r="L1885" t="s">
        <v>378</v>
      </c>
      <c r="M1885" t="s">
        <v>379</v>
      </c>
      <c r="N1885" t="s">
        <v>487</v>
      </c>
    </row>
    <row r="1886" spans="1:14" hidden="1" x14ac:dyDescent="0.25">
      <c r="A1886" t="s">
        <v>241</v>
      </c>
      <c r="B1886" s="1">
        <v>44742</v>
      </c>
      <c r="C1886" t="s">
        <v>652</v>
      </c>
      <c r="D1886" t="s">
        <v>653</v>
      </c>
      <c r="E1886" s="4">
        <v>8472.02</v>
      </c>
      <c r="F1886" t="s">
        <v>567</v>
      </c>
      <c r="G1886" t="s">
        <v>471</v>
      </c>
      <c r="H1886" t="s">
        <v>308</v>
      </c>
      <c r="I1886" t="s">
        <v>309</v>
      </c>
      <c r="J1886" t="s">
        <v>264</v>
      </c>
      <c r="L1886" t="s">
        <v>378</v>
      </c>
      <c r="M1886" t="s">
        <v>379</v>
      </c>
      <c r="N1886" t="s">
        <v>487</v>
      </c>
    </row>
    <row r="1887" spans="1:14" hidden="1" x14ac:dyDescent="0.25">
      <c r="A1887" t="s">
        <v>241</v>
      </c>
      <c r="B1887" s="1">
        <v>44742</v>
      </c>
      <c r="C1887" t="s">
        <v>656</v>
      </c>
      <c r="D1887" t="s">
        <v>657</v>
      </c>
      <c r="E1887" s="4">
        <v>556.29</v>
      </c>
      <c r="F1887" t="s">
        <v>567</v>
      </c>
      <c r="G1887" t="s">
        <v>471</v>
      </c>
      <c r="H1887" t="s">
        <v>308</v>
      </c>
      <c r="I1887" t="s">
        <v>309</v>
      </c>
      <c r="J1887" t="s">
        <v>264</v>
      </c>
      <c r="L1887" t="s">
        <v>378</v>
      </c>
      <c r="M1887" t="s">
        <v>379</v>
      </c>
      <c r="N1887" t="s">
        <v>487</v>
      </c>
    </row>
    <row r="1888" spans="1:14" hidden="1" x14ac:dyDescent="0.25">
      <c r="A1888" t="s">
        <v>241</v>
      </c>
      <c r="B1888" s="1">
        <v>44742</v>
      </c>
      <c r="C1888" t="s">
        <v>663</v>
      </c>
      <c r="D1888" t="s">
        <v>664</v>
      </c>
      <c r="E1888" s="4">
        <v>3148.43</v>
      </c>
      <c r="F1888" t="s">
        <v>567</v>
      </c>
      <c r="G1888" t="s">
        <v>471</v>
      </c>
      <c r="H1888" t="s">
        <v>308</v>
      </c>
      <c r="I1888" t="s">
        <v>309</v>
      </c>
      <c r="J1888" t="s">
        <v>264</v>
      </c>
      <c r="L1888" t="s">
        <v>378</v>
      </c>
      <c r="M1888" t="s">
        <v>379</v>
      </c>
      <c r="N1888" t="s">
        <v>487</v>
      </c>
    </row>
    <row r="1889" spans="1:14" hidden="1" x14ac:dyDescent="0.25">
      <c r="A1889" t="s">
        <v>241</v>
      </c>
      <c r="B1889" s="1">
        <v>44742</v>
      </c>
      <c r="C1889" t="s">
        <v>668</v>
      </c>
      <c r="D1889" t="s">
        <v>669</v>
      </c>
      <c r="E1889" s="4">
        <v>2257.88</v>
      </c>
      <c r="F1889" t="s">
        <v>567</v>
      </c>
      <c r="G1889" t="s">
        <v>471</v>
      </c>
      <c r="H1889" t="s">
        <v>308</v>
      </c>
      <c r="I1889" t="s">
        <v>309</v>
      </c>
      <c r="J1889" t="s">
        <v>264</v>
      </c>
      <c r="L1889" t="s">
        <v>378</v>
      </c>
      <c r="M1889" t="s">
        <v>379</v>
      </c>
      <c r="N1889" t="s">
        <v>487</v>
      </c>
    </row>
    <row r="1890" spans="1:14" hidden="1" x14ac:dyDescent="0.25">
      <c r="A1890" t="s">
        <v>241</v>
      </c>
      <c r="B1890" s="1">
        <v>44742</v>
      </c>
      <c r="C1890" t="s">
        <v>672</v>
      </c>
      <c r="D1890" t="s">
        <v>673</v>
      </c>
      <c r="E1890" s="4">
        <v>2575</v>
      </c>
      <c r="F1890" t="s">
        <v>567</v>
      </c>
      <c r="G1890" t="s">
        <v>471</v>
      </c>
      <c r="H1890" t="s">
        <v>308</v>
      </c>
      <c r="I1890" t="s">
        <v>309</v>
      </c>
      <c r="J1890" t="s">
        <v>264</v>
      </c>
      <c r="L1890" t="s">
        <v>378</v>
      </c>
      <c r="M1890" t="s">
        <v>379</v>
      </c>
      <c r="N1890" t="s">
        <v>487</v>
      </c>
    </row>
    <row r="1891" spans="1:14" hidden="1" x14ac:dyDescent="0.25">
      <c r="A1891" t="s">
        <v>241</v>
      </c>
      <c r="B1891" s="1">
        <v>44742</v>
      </c>
      <c r="C1891" t="s">
        <v>676</v>
      </c>
      <c r="D1891" t="s">
        <v>677</v>
      </c>
      <c r="E1891" s="4">
        <v>35940</v>
      </c>
      <c r="F1891" t="s">
        <v>567</v>
      </c>
      <c r="G1891" t="s">
        <v>471</v>
      </c>
      <c r="H1891" t="s">
        <v>308</v>
      </c>
      <c r="I1891" t="s">
        <v>309</v>
      </c>
      <c r="J1891" t="s">
        <v>264</v>
      </c>
      <c r="L1891" t="s">
        <v>378</v>
      </c>
      <c r="M1891" t="s">
        <v>379</v>
      </c>
      <c r="N1891" t="s">
        <v>477</v>
      </c>
    </row>
    <row r="1892" spans="1:14" hidden="1" x14ac:dyDescent="0.25">
      <c r="A1892" t="s">
        <v>241</v>
      </c>
      <c r="B1892" s="1">
        <v>44742</v>
      </c>
      <c r="C1892" t="s">
        <v>680</v>
      </c>
      <c r="D1892" t="s">
        <v>681</v>
      </c>
      <c r="E1892" s="4">
        <v>12876.8</v>
      </c>
      <c r="F1892" t="s">
        <v>567</v>
      </c>
      <c r="G1892" t="s">
        <v>471</v>
      </c>
      <c r="H1892" t="s">
        <v>308</v>
      </c>
      <c r="I1892" t="s">
        <v>309</v>
      </c>
      <c r="J1892" t="s">
        <v>264</v>
      </c>
      <c r="L1892" t="s">
        <v>378</v>
      </c>
      <c r="M1892" t="s">
        <v>379</v>
      </c>
      <c r="N1892" t="s">
        <v>487</v>
      </c>
    </row>
    <row r="1893" spans="1:14" hidden="1" x14ac:dyDescent="0.25">
      <c r="A1893" t="s">
        <v>241</v>
      </c>
      <c r="B1893" s="1">
        <v>44742</v>
      </c>
      <c r="C1893" t="s">
        <v>685</v>
      </c>
      <c r="D1893" t="s">
        <v>686</v>
      </c>
      <c r="E1893" s="4">
        <v>3683.6800000000003</v>
      </c>
      <c r="F1893" t="s">
        <v>567</v>
      </c>
      <c r="G1893" t="s">
        <v>471</v>
      </c>
      <c r="H1893" t="s">
        <v>301</v>
      </c>
      <c r="I1893" t="s">
        <v>302</v>
      </c>
      <c r="J1893" t="s">
        <v>258</v>
      </c>
      <c r="L1893" t="s">
        <v>378</v>
      </c>
      <c r="M1893" t="s">
        <v>379</v>
      </c>
      <c r="N1893" t="s">
        <v>486</v>
      </c>
    </row>
    <row r="1894" spans="1:14" hidden="1" x14ac:dyDescent="0.25">
      <c r="A1894" t="s">
        <v>241</v>
      </c>
      <c r="B1894" s="1">
        <v>44742</v>
      </c>
      <c r="C1894" t="s">
        <v>690</v>
      </c>
      <c r="D1894" t="s">
        <v>691</v>
      </c>
      <c r="E1894" s="4">
        <v>27392.44</v>
      </c>
      <c r="F1894" t="s">
        <v>567</v>
      </c>
      <c r="G1894" t="s">
        <v>471</v>
      </c>
      <c r="H1894" t="s">
        <v>308</v>
      </c>
      <c r="I1894" t="s">
        <v>309</v>
      </c>
      <c r="J1894" t="s">
        <v>264</v>
      </c>
      <c r="L1894" t="s">
        <v>378</v>
      </c>
      <c r="M1894" t="s">
        <v>379</v>
      </c>
      <c r="N1894" t="s">
        <v>487</v>
      </c>
    </row>
    <row r="1895" spans="1:14" hidden="1" x14ac:dyDescent="0.25">
      <c r="A1895" t="s">
        <v>241</v>
      </c>
      <c r="B1895" s="1">
        <v>44742</v>
      </c>
      <c r="C1895" t="s">
        <v>692</v>
      </c>
      <c r="D1895" t="s">
        <v>693</v>
      </c>
      <c r="E1895" s="4">
        <v>816</v>
      </c>
      <c r="F1895" t="s">
        <v>567</v>
      </c>
      <c r="G1895" t="s">
        <v>471</v>
      </c>
      <c r="H1895" t="s">
        <v>308</v>
      </c>
      <c r="I1895" t="s">
        <v>309</v>
      </c>
      <c r="J1895" t="s">
        <v>264</v>
      </c>
      <c r="L1895" t="s">
        <v>378</v>
      </c>
      <c r="M1895" t="s">
        <v>379</v>
      </c>
      <c r="N1895" t="s">
        <v>487</v>
      </c>
    </row>
    <row r="1896" spans="1:14" hidden="1" x14ac:dyDescent="0.25">
      <c r="A1896" t="s">
        <v>241</v>
      </c>
      <c r="B1896" s="1">
        <v>44742</v>
      </c>
      <c r="C1896" t="s">
        <v>696</v>
      </c>
      <c r="D1896" t="s">
        <v>697</v>
      </c>
      <c r="E1896" s="4">
        <v>250</v>
      </c>
      <c r="F1896" t="s">
        <v>567</v>
      </c>
      <c r="G1896" t="s">
        <v>471</v>
      </c>
      <c r="H1896" t="s">
        <v>308</v>
      </c>
      <c r="I1896" t="s">
        <v>309</v>
      </c>
      <c r="J1896" t="s">
        <v>264</v>
      </c>
      <c r="L1896" t="s">
        <v>378</v>
      </c>
      <c r="M1896" t="s">
        <v>379</v>
      </c>
      <c r="N1896" t="s">
        <v>487</v>
      </c>
    </row>
    <row r="1897" spans="1:14" hidden="1" x14ac:dyDescent="0.25">
      <c r="A1897" t="s">
        <v>241</v>
      </c>
      <c r="B1897" s="1">
        <v>44742</v>
      </c>
      <c r="C1897" t="s">
        <v>698</v>
      </c>
      <c r="D1897" t="s">
        <v>699</v>
      </c>
      <c r="E1897" s="4">
        <v>9757</v>
      </c>
      <c r="F1897" t="s">
        <v>567</v>
      </c>
      <c r="G1897" t="s">
        <v>471</v>
      </c>
      <c r="H1897" t="s">
        <v>308</v>
      </c>
      <c r="I1897" t="s">
        <v>309</v>
      </c>
      <c r="J1897" t="s">
        <v>264</v>
      </c>
      <c r="L1897" t="s">
        <v>378</v>
      </c>
      <c r="M1897" t="s">
        <v>379</v>
      </c>
      <c r="N1897" t="s">
        <v>487</v>
      </c>
    </row>
    <row r="1898" spans="1:14" hidden="1" x14ac:dyDescent="0.25">
      <c r="A1898" t="s">
        <v>241</v>
      </c>
      <c r="B1898" s="1">
        <v>44742</v>
      </c>
      <c r="C1898" t="s">
        <v>1132</v>
      </c>
      <c r="D1898" t="s">
        <v>1133</v>
      </c>
      <c r="E1898" s="4">
        <v>35700</v>
      </c>
      <c r="F1898" t="s">
        <v>567</v>
      </c>
      <c r="G1898" t="s">
        <v>471</v>
      </c>
      <c r="H1898" t="s">
        <v>308</v>
      </c>
      <c r="I1898" t="s">
        <v>309</v>
      </c>
      <c r="J1898" t="s">
        <v>264</v>
      </c>
      <c r="L1898" t="s">
        <v>378</v>
      </c>
      <c r="M1898" t="s">
        <v>379</v>
      </c>
      <c r="N1898" t="s">
        <v>480</v>
      </c>
    </row>
    <row r="1899" spans="1:14" hidden="1" x14ac:dyDescent="0.25">
      <c r="A1899" t="s">
        <v>241</v>
      </c>
      <c r="B1899" s="1">
        <v>44742</v>
      </c>
      <c r="C1899" t="s">
        <v>1134</v>
      </c>
      <c r="D1899" t="s">
        <v>1135</v>
      </c>
      <c r="E1899" s="4">
        <v>33799.799999999996</v>
      </c>
      <c r="F1899" t="s">
        <v>567</v>
      </c>
      <c r="G1899" t="s">
        <v>471</v>
      </c>
      <c r="H1899" t="s">
        <v>301</v>
      </c>
      <c r="I1899" t="s">
        <v>302</v>
      </c>
      <c r="J1899" t="s">
        <v>258</v>
      </c>
      <c r="L1899" t="s">
        <v>378</v>
      </c>
      <c r="M1899" t="s">
        <v>379</v>
      </c>
      <c r="N1899" t="s">
        <v>486</v>
      </c>
    </row>
    <row r="1900" spans="1:14" hidden="1" x14ac:dyDescent="0.25">
      <c r="A1900" t="s">
        <v>241</v>
      </c>
      <c r="B1900" s="1">
        <v>44742</v>
      </c>
      <c r="C1900" t="s">
        <v>1136</v>
      </c>
      <c r="D1900" t="s">
        <v>1137</v>
      </c>
      <c r="E1900" s="4">
        <v>29286.41</v>
      </c>
      <c r="F1900" t="s">
        <v>567</v>
      </c>
      <c r="G1900" t="s">
        <v>471</v>
      </c>
      <c r="H1900" t="s">
        <v>308</v>
      </c>
      <c r="I1900" t="s">
        <v>309</v>
      </c>
      <c r="J1900" t="s">
        <v>264</v>
      </c>
      <c r="L1900" t="s">
        <v>378</v>
      </c>
      <c r="M1900" t="s">
        <v>379</v>
      </c>
      <c r="N1900" t="s">
        <v>487</v>
      </c>
    </row>
    <row r="1901" spans="1:14" hidden="1" x14ac:dyDescent="0.25">
      <c r="A1901" t="s">
        <v>241</v>
      </c>
      <c r="B1901" s="1">
        <v>44742</v>
      </c>
      <c r="C1901" t="s">
        <v>1140</v>
      </c>
      <c r="D1901" t="s">
        <v>1141</v>
      </c>
      <c r="E1901" s="4">
        <v>2750</v>
      </c>
      <c r="F1901" t="s">
        <v>567</v>
      </c>
      <c r="G1901" t="s">
        <v>471</v>
      </c>
      <c r="H1901" t="s">
        <v>308</v>
      </c>
      <c r="I1901" t="s">
        <v>309</v>
      </c>
      <c r="J1901" t="s">
        <v>264</v>
      </c>
      <c r="L1901" t="s">
        <v>378</v>
      </c>
      <c r="M1901" t="s">
        <v>379</v>
      </c>
      <c r="N1901" t="s">
        <v>487</v>
      </c>
    </row>
    <row r="1902" spans="1:14" hidden="1" x14ac:dyDescent="0.25">
      <c r="A1902" t="s">
        <v>241</v>
      </c>
      <c r="B1902" s="1">
        <v>44742</v>
      </c>
      <c r="C1902" t="s">
        <v>1221</v>
      </c>
      <c r="D1902" t="s">
        <v>1222</v>
      </c>
      <c r="E1902" s="4">
        <v>18380.32</v>
      </c>
      <c r="F1902" t="s">
        <v>567</v>
      </c>
      <c r="G1902" t="s">
        <v>471</v>
      </c>
      <c r="H1902" t="s">
        <v>317</v>
      </c>
      <c r="I1902" t="s">
        <v>318</v>
      </c>
      <c r="J1902" t="s">
        <v>276</v>
      </c>
      <c r="L1902" t="s">
        <v>390</v>
      </c>
      <c r="M1902" t="s">
        <v>391</v>
      </c>
      <c r="N1902" t="s">
        <v>487</v>
      </c>
    </row>
    <row r="1903" spans="1:14" hidden="1" x14ac:dyDescent="0.25">
      <c r="A1903" t="s">
        <v>241</v>
      </c>
      <c r="B1903" s="1">
        <v>44742</v>
      </c>
      <c r="C1903" t="s">
        <v>1258</v>
      </c>
      <c r="D1903" t="s">
        <v>1259</v>
      </c>
      <c r="E1903" s="4">
        <v>5470.44</v>
      </c>
      <c r="F1903" t="s">
        <v>567</v>
      </c>
      <c r="G1903" t="s">
        <v>471</v>
      </c>
      <c r="H1903" t="s">
        <v>308</v>
      </c>
      <c r="I1903" t="s">
        <v>309</v>
      </c>
      <c r="J1903" t="s">
        <v>264</v>
      </c>
      <c r="L1903" t="s">
        <v>378</v>
      </c>
      <c r="M1903" t="s">
        <v>379</v>
      </c>
      <c r="N1903" t="s">
        <v>487</v>
      </c>
    </row>
    <row r="1904" spans="1:14" hidden="1" x14ac:dyDescent="0.25">
      <c r="A1904" t="s">
        <v>241</v>
      </c>
      <c r="B1904" s="1">
        <v>44742</v>
      </c>
      <c r="C1904" t="s">
        <v>1146</v>
      </c>
      <c r="D1904" t="s">
        <v>1147</v>
      </c>
      <c r="E1904" s="4">
        <v>15300</v>
      </c>
      <c r="F1904" t="s">
        <v>567</v>
      </c>
      <c r="G1904" t="s">
        <v>471</v>
      </c>
      <c r="H1904" t="s">
        <v>311</v>
      </c>
      <c r="I1904" t="s">
        <v>312</v>
      </c>
      <c r="J1904" t="s">
        <v>264</v>
      </c>
      <c r="L1904" t="s">
        <v>378</v>
      </c>
      <c r="M1904" t="s">
        <v>379</v>
      </c>
      <c r="N1904" t="s">
        <v>487</v>
      </c>
    </row>
    <row r="1905" spans="1:14" hidden="1" x14ac:dyDescent="0.25">
      <c r="A1905" t="s">
        <v>241</v>
      </c>
      <c r="B1905" s="1">
        <v>44742</v>
      </c>
      <c r="C1905" t="s">
        <v>1273</v>
      </c>
      <c r="D1905" t="s">
        <v>1274</v>
      </c>
      <c r="E1905" s="4">
        <v>4160</v>
      </c>
      <c r="F1905" t="s">
        <v>567</v>
      </c>
      <c r="G1905" t="s">
        <v>471</v>
      </c>
      <c r="H1905" t="s">
        <v>301</v>
      </c>
      <c r="I1905" t="s">
        <v>302</v>
      </c>
      <c r="J1905" t="s">
        <v>258</v>
      </c>
      <c r="L1905" t="s">
        <v>378</v>
      </c>
      <c r="M1905" t="s">
        <v>379</v>
      </c>
      <c r="N1905" t="s">
        <v>487</v>
      </c>
    </row>
    <row r="1906" spans="1:14" hidden="1" x14ac:dyDescent="0.25">
      <c r="A1906" t="s">
        <v>241</v>
      </c>
      <c r="B1906" s="1">
        <v>44742</v>
      </c>
      <c r="C1906" t="s">
        <v>1260</v>
      </c>
      <c r="D1906" t="s">
        <v>1261</v>
      </c>
      <c r="E1906" s="4">
        <v>1200</v>
      </c>
      <c r="F1906" t="s">
        <v>567</v>
      </c>
      <c r="G1906" t="s">
        <v>471</v>
      </c>
      <c r="H1906" t="s">
        <v>311</v>
      </c>
      <c r="I1906" t="s">
        <v>312</v>
      </c>
      <c r="J1906" t="s">
        <v>264</v>
      </c>
      <c r="L1906" t="s">
        <v>378</v>
      </c>
      <c r="M1906" t="s">
        <v>379</v>
      </c>
      <c r="N1906" t="s">
        <v>487</v>
      </c>
    </row>
    <row r="1907" spans="1:14" hidden="1" x14ac:dyDescent="0.25">
      <c r="A1907" t="s">
        <v>241</v>
      </c>
      <c r="B1907" s="1">
        <v>44742</v>
      </c>
      <c r="C1907" t="s">
        <v>704</v>
      </c>
      <c r="D1907" t="s">
        <v>705</v>
      </c>
      <c r="E1907" s="4">
        <v>14002.800000000001</v>
      </c>
      <c r="F1907" t="s">
        <v>567</v>
      </c>
      <c r="G1907" t="s">
        <v>471</v>
      </c>
      <c r="H1907" t="s">
        <v>311</v>
      </c>
      <c r="I1907" t="s">
        <v>312</v>
      </c>
      <c r="J1907" t="s">
        <v>264</v>
      </c>
      <c r="L1907" t="s">
        <v>378</v>
      </c>
      <c r="M1907" t="s">
        <v>379</v>
      </c>
      <c r="N1907" t="s">
        <v>487</v>
      </c>
    </row>
    <row r="1908" spans="1:14" hidden="1" x14ac:dyDescent="0.25">
      <c r="A1908" t="s">
        <v>241</v>
      </c>
      <c r="B1908" s="1">
        <v>44742</v>
      </c>
      <c r="C1908" t="s">
        <v>708</v>
      </c>
      <c r="D1908" t="s">
        <v>709</v>
      </c>
      <c r="E1908" s="4">
        <v>1414.1000000000001</v>
      </c>
      <c r="F1908" t="s">
        <v>567</v>
      </c>
      <c r="G1908" t="s">
        <v>471</v>
      </c>
      <c r="H1908" t="s">
        <v>301</v>
      </c>
      <c r="I1908" t="s">
        <v>302</v>
      </c>
      <c r="J1908" t="s">
        <v>258</v>
      </c>
      <c r="L1908" t="s">
        <v>378</v>
      </c>
      <c r="M1908" t="s">
        <v>379</v>
      </c>
      <c r="N1908" t="s">
        <v>482</v>
      </c>
    </row>
    <row r="1909" spans="1:14" hidden="1" x14ac:dyDescent="0.25">
      <c r="A1909" t="s">
        <v>241</v>
      </c>
      <c r="B1909" s="1">
        <v>44742</v>
      </c>
      <c r="C1909" t="s">
        <v>712</v>
      </c>
      <c r="D1909" t="s">
        <v>713</v>
      </c>
      <c r="E1909" s="4">
        <v>916.69</v>
      </c>
      <c r="F1909" t="s">
        <v>567</v>
      </c>
      <c r="G1909" t="s">
        <v>471</v>
      </c>
      <c r="H1909" t="s">
        <v>311</v>
      </c>
      <c r="I1909" t="s">
        <v>312</v>
      </c>
      <c r="J1909" t="s">
        <v>264</v>
      </c>
      <c r="L1909" t="s">
        <v>378</v>
      </c>
      <c r="M1909" t="s">
        <v>379</v>
      </c>
      <c r="N1909" t="s">
        <v>487</v>
      </c>
    </row>
    <row r="1910" spans="1:14" hidden="1" x14ac:dyDescent="0.25">
      <c r="A1910" t="s">
        <v>241</v>
      </c>
      <c r="B1910" s="1">
        <v>44742</v>
      </c>
      <c r="C1910" t="s">
        <v>717</v>
      </c>
      <c r="D1910" t="s">
        <v>718</v>
      </c>
      <c r="E1910" s="4">
        <v>209.37</v>
      </c>
      <c r="F1910" t="s">
        <v>567</v>
      </c>
      <c r="G1910" t="s">
        <v>471</v>
      </c>
      <c r="H1910" t="s">
        <v>311</v>
      </c>
      <c r="I1910" t="s">
        <v>312</v>
      </c>
      <c r="J1910" t="s">
        <v>264</v>
      </c>
      <c r="L1910" t="s">
        <v>378</v>
      </c>
      <c r="M1910" t="s">
        <v>379</v>
      </c>
      <c r="N1910" t="s">
        <v>487</v>
      </c>
    </row>
    <row r="1911" spans="1:14" hidden="1" x14ac:dyDescent="0.25">
      <c r="A1911" t="s">
        <v>241</v>
      </c>
      <c r="B1911" s="1">
        <v>44742</v>
      </c>
      <c r="C1911" t="s">
        <v>719</v>
      </c>
      <c r="D1911" t="s">
        <v>720</v>
      </c>
      <c r="E1911" s="4">
        <v>2577.7299999999996</v>
      </c>
      <c r="F1911" t="s">
        <v>567</v>
      </c>
      <c r="G1911" t="s">
        <v>471</v>
      </c>
      <c r="H1911" t="s">
        <v>311</v>
      </c>
      <c r="I1911" t="s">
        <v>312</v>
      </c>
      <c r="J1911" t="s">
        <v>264</v>
      </c>
      <c r="L1911" t="s">
        <v>378</v>
      </c>
      <c r="M1911" t="s">
        <v>379</v>
      </c>
      <c r="N1911" t="s">
        <v>487</v>
      </c>
    </row>
    <row r="1912" spans="1:14" hidden="1" x14ac:dyDescent="0.25">
      <c r="A1912" t="s">
        <v>241</v>
      </c>
      <c r="B1912" s="1">
        <v>44742</v>
      </c>
      <c r="C1912" t="s">
        <v>721</v>
      </c>
      <c r="D1912" t="s">
        <v>722</v>
      </c>
      <c r="E1912" s="4">
        <v>180</v>
      </c>
      <c r="F1912" t="s">
        <v>567</v>
      </c>
      <c r="G1912" t="s">
        <v>471</v>
      </c>
      <c r="H1912" t="s">
        <v>308</v>
      </c>
      <c r="I1912" t="s">
        <v>309</v>
      </c>
      <c r="J1912" t="s">
        <v>264</v>
      </c>
      <c r="L1912" t="s">
        <v>378</v>
      </c>
      <c r="M1912" t="s">
        <v>379</v>
      </c>
      <c r="N1912" t="s">
        <v>487</v>
      </c>
    </row>
    <row r="1913" spans="1:14" hidden="1" x14ac:dyDescent="0.25">
      <c r="A1913" t="s">
        <v>241</v>
      </c>
      <c r="B1913" s="1">
        <v>44742</v>
      </c>
      <c r="C1913" t="s">
        <v>726</v>
      </c>
      <c r="D1913" t="s">
        <v>727</v>
      </c>
      <c r="E1913" s="4">
        <v>4371.6000000000004</v>
      </c>
      <c r="F1913" t="s">
        <v>567</v>
      </c>
      <c r="G1913" t="s">
        <v>471</v>
      </c>
      <c r="H1913" t="s">
        <v>301</v>
      </c>
      <c r="I1913" t="s">
        <v>302</v>
      </c>
      <c r="J1913" t="s">
        <v>258</v>
      </c>
      <c r="L1913" t="s">
        <v>378</v>
      </c>
      <c r="M1913" t="s">
        <v>379</v>
      </c>
      <c r="N1913" t="s">
        <v>486</v>
      </c>
    </row>
    <row r="1914" spans="1:14" hidden="1" x14ac:dyDescent="0.25">
      <c r="A1914" t="s">
        <v>241</v>
      </c>
      <c r="B1914" s="1">
        <v>44742</v>
      </c>
      <c r="C1914" t="s">
        <v>734</v>
      </c>
      <c r="D1914" t="s">
        <v>735</v>
      </c>
      <c r="E1914" s="4">
        <v>777.7</v>
      </c>
      <c r="F1914" t="s">
        <v>567</v>
      </c>
      <c r="G1914" t="s">
        <v>471</v>
      </c>
      <c r="H1914" t="s">
        <v>308</v>
      </c>
      <c r="I1914" t="s">
        <v>309</v>
      </c>
      <c r="J1914" t="s">
        <v>264</v>
      </c>
      <c r="L1914" t="s">
        <v>378</v>
      </c>
      <c r="M1914" t="s">
        <v>379</v>
      </c>
      <c r="N1914" t="s">
        <v>487</v>
      </c>
    </row>
    <row r="1915" spans="1:14" hidden="1" x14ac:dyDescent="0.25">
      <c r="A1915" t="s">
        <v>241</v>
      </c>
      <c r="B1915" s="1">
        <v>44742</v>
      </c>
      <c r="C1915" t="s">
        <v>738</v>
      </c>
      <c r="D1915" t="s">
        <v>739</v>
      </c>
      <c r="E1915" s="4">
        <v>7331.5</v>
      </c>
      <c r="F1915" t="s">
        <v>567</v>
      </c>
      <c r="G1915" t="s">
        <v>471</v>
      </c>
      <c r="H1915" t="s">
        <v>301</v>
      </c>
      <c r="I1915" t="s">
        <v>302</v>
      </c>
      <c r="J1915" t="s">
        <v>258</v>
      </c>
      <c r="L1915" t="s">
        <v>378</v>
      </c>
      <c r="M1915" t="s">
        <v>379</v>
      </c>
      <c r="N1915" t="s">
        <v>487</v>
      </c>
    </row>
    <row r="1916" spans="1:14" hidden="1" x14ac:dyDescent="0.25">
      <c r="A1916" t="s">
        <v>241</v>
      </c>
      <c r="B1916" s="1">
        <v>44742</v>
      </c>
      <c r="C1916" t="s">
        <v>747</v>
      </c>
      <c r="D1916" t="s">
        <v>748</v>
      </c>
      <c r="E1916" s="4">
        <v>34007.51</v>
      </c>
      <c r="F1916" t="s">
        <v>567</v>
      </c>
      <c r="G1916" t="s">
        <v>471</v>
      </c>
      <c r="H1916" t="s">
        <v>308</v>
      </c>
      <c r="I1916" t="s">
        <v>309</v>
      </c>
      <c r="J1916" t="s">
        <v>264</v>
      </c>
      <c r="L1916" t="s">
        <v>378</v>
      </c>
      <c r="M1916" t="s">
        <v>379</v>
      </c>
      <c r="N1916" t="s">
        <v>487</v>
      </c>
    </row>
    <row r="1917" spans="1:14" hidden="1" x14ac:dyDescent="0.25">
      <c r="A1917" t="s">
        <v>241</v>
      </c>
      <c r="B1917" s="1">
        <v>44742</v>
      </c>
      <c r="C1917" t="s">
        <v>751</v>
      </c>
      <c r="D1917" t="s">
        <v>752</v>
      </c>
      <c r="E1917" s="4">
        <v>2606.64</v>
      </c>
      <c r="F1917" t="s">
        <v>567</v>
      </c>
      <c r="G1917" t="s">
        <v>471</v>
      </c>
      <c r="H1917" t="s">
        <v>308</v>
      </c>
      <c r="I1917" t="s">
        <v>309</v>
      </c>
      <c r="J1917" t="s">
        <v>264</v>
      </c>
      <c r="L1917" t="s">
        <v>378</v>
      </c>
      <c r="M1917" t="s">
        <v>379</v>
      </c>
      <c r="N1917" t="s">
        <v>485</v>
      </c>
    </row>
    <row r="1918" spans="1:14" hidden="1" x14ac:dyDescent="0.25">
      <c r="A1918" t="s">
        <v>241</v>
      </c>
      <c r="B1918" s="1">
        <v>44742</v>
      </c>
      <c r="C1918" t="s">
        <v>755</v>
      </c>
      <c r="D1918" t="s">
        <v>756</v>
      </c>
      <c r="E1918" s="4">
        <v>311.60000000000002</v>
      </c>
      <c r="F1918" t="s">
        <v>567</v>
      </c>
      <c r="G1918" t="s">
        <v>471</v>
      </c>
      <c r="H1918" t="s">
        <v>311</v>
      </c>
      <c r="I1918" t="s">
        <v>312</v>
      </c>
      <c r="J1918" t="s">
        <v>264</v>
      </c>
      <c r="L1918" t="s">
        <v>378</v>
      </c>
      <c r="M1918" t="s">
        <v>379</v>
      </c>
      <c r="N1918" t="s">
        <v>487</v>
      </c>
    </row>
    <row r="1919" spans="1:14" hidden="1" x14ac:dyDescent="0.25">
      <c r="A1919" t="s">
        <v>241</v>
      </c>
      <c r="B1919" s="1">
        <v>44742</v>
      </c>
      <c r="C1919" t="s">
        <v>763</v>
      </c>
      <c r="D1919" t="s">
        <v>764</v>
      </c>
      <c r="E1919" s="4">
        <v>3938.77</v>
      </c>
      <c r="F1919" t="s">
        <v>567</v>
      </c>
      <c r="G1919" t="s">
        <v>471</v>
      </c>
      <c r="H1919" t="s">
        <v>308</v>
      </c>
      <c r="I1919" t="s">
        <v>309</v>
      </c>
      <c r="J1919" t="s">
        <v>264</v>
      </c>
      <c r="L1919" t="s">
        <v>378</v>
      </c>
      <c r="M1919" t="s">
        <v>379</v>
      </c>
      <c r="N1919" t="s">
        <v>480</v>
      </c>
    </row>
    <row r="1920" spans="1:14" hidden="1" x14ac:dyDescent="0.25">
      <c r="A1920" t="s">
        <v>241</v>
      </c>
      <c r="B1920" s="1">
        <v>44742</v>
      </c>
      <c r="C1920" t="s">
        <v>767</v>
      </c>
      <c r="D1920" t="s">
        <v>768</v>
      </c>
      <c r="E1920" s="4">
        <v>805.32999999999981</v>
      </c>
      <c r="F1920" t="s">
        <v>567</v>
      </c>
      <c r="G1920" t="s">
        <v>471</v>
      </c>
      <c r="H1920" t="s">
        <v>308</v>
      </c>
      <c r="I1920" t="s">
        <v>309</v>
      </c>
      <c r="J1920" t="s">
        <v>264</v>
      </c>
      <c r="L1920" t="s">
        <v>378</v>
      </c>
      <c r="M1920" t="s">
        <v>379</v>
      </c>
      <c r="N1920" t="s">
        <v>480</v>
      </c>
    </row>
    <row r="1921" spans="1:14" hidden="1" x14ac:dyDescent="0.25">
      <c r="A1921" t="s">
        <v>241</v>
      </c>
      <c r="B1921" s="1">
        <v>44742</v>
      </c>
      <c r="C1921" t="s">
        <v>769</v>
      </c>
      <c r="D1921" t="s">
        <v>770</v>
      </c>
      <c r="E1921" s="4">
        <v>10029.289999999999</v>
      </c>
      <c r="F1921" t="s">
        <v>567</v>
      </c>
      <c r="G1921" t="s">
        <v>471</v>
      </c>
      <c r="H1921" t="s">
        <v>311</v>
      </c>
      <c r="I1921" t="s">
        <v>312</v>
      </c>
      <c r="J1921" t="s">
        <v>264</v>
      </c>
      <c r="L1921" t="s">
        <v>378</v>
      </c>
      <c r="M1921" t="s">
        <v>379</v>
      </c>
      <c r="N1921" t="s">
        <v>487</v>
      </c>
    </row>
    <row r="1922" spans="1:14" hidden="1" x14ac:dyDescent="0.25">
      <c r="A1922" t="s">
        <v>241</v>
      </c>
      <c r="B1922" s="1">
        <v>44742</v>
      </c>
      <c r="C1922" t="s">
        <v>773</v>
      </c>
      <c r="D1922" t="s">
        <v>774</v>
      </c>
      <c r="E1922" s="4">
        <v>7148</v>
      </c>
      <c r="F1922" t="s">
        <v>567</v>
      </c>
      <c r="G1922" t="s">
        <v>471</v>
      </c>
      <c r="H1922" t="s">
        <v>308</v>
      </c>
      <c r="I1922" t="s">
        <v>309</v>
      </c>
      <c r="J1922" t="s">
        <v>264</v>
      </c>
      <c r="L1922" t="s">
        <v>378</v>
      </c>
      <c r="M1922" t="s">
        <v>379</v>
      </c>
      <c r="N1922" t="s">
        <v>480</v>
      </c>
    </row>
    <row r="1923" spans="1:14" hidden="1" x14ac:dyDescent="0.25">
      <c r="A1923" t="s">
        <v>241</v>
      </c>
      <c r="B1923" s="1">
        <v>44742</v>
      </c>
      <c r="C1923" t="s">
        <v>775</v>
      </c>
      <c r="D1923" t="s">
        <v>776</v>
      </c>
      <c r="E1923" s="4">
        <v>6018</v>
      </c>
      <c r="F1923" t="s">
        <v>567</v>
      </c>
      <c r="G1923" t="s">
        <v>471</v>
      </c>
      <c r="H1923" t="s">
        <v>311</v>
      </c>
      <c r="I1923" t="s">
        <v>312</v>
      </c>
      <c r="J1923" t="s">
        <v>264</v>
      </c>
      <c r="L1923" t="s">
        <v>378</v>
      </c>
      <c r="M1923" t="s">
        <v>379</v>
      </c>
      <c r="N1923" t="s">
        <v>487</v>
      </c>
    </row>
    <row r="1924" spans="1:14" hidden="1" x14ac:dyDescent="0.25">
      <c r="A1924" t="s">
        <v>241</v>
      </c>
      <c r="B1924" s="1">
        <v>44742</v>
      </c>
      <c r="C1924" t="s">
        <v>777</v>
      </c>
      <c r="D1924" t="s">
        <v>778</v>
      </c>
      <c r="E1924" s="4">
        <v>2893.94</v>
      </c>
      <c r="F1924" t="s">
        <v>567</v>
      </c>
      <c r="G1924" t="s">
        <v>471</v>
      </c>
      <c r="H1924" t="s">
        <v>311</v>
      </c>
      <c r="I1924" t="s">
        <v>312</v>
      </c>
      <c r="J1924" t="s">
        <v>264</v>
      </c>
      <c r="L1924" t="s">
        <v>378</v>
      </c>
      <c r="M1924" t="s">
        <v>379</v>
      </c>
      <c r="N1924" t="s">
        <v>485</v>
      </c>
    </row>
    <row r="1925" spans="1:14" hidden="1" x14ac:dyDescent="0.25">
      <c r="A1925" t="s">
        <v>241</v>
      </c>
      <c r="B1925" s="1">
        <v>44742</v>
      </c>
      <c r="C1925" t="s">
        <v>781</v>
      </c>
      <c r="D1925" t="s">
        <v>782</v>
      </c>
      <c r="E1925" s="4">
        <v>1646.12</v>
      </c>
      <c r="F1925" t="s">
        <v>567</v>
      </c>
      <c r="G1925" t="s">
        <v>471</v>
      </c>
      <c r="H1925" t="s">
        <v>311</v>
      </c>
      <c r="I1925" t="s">
        <v>312</v>
      </c>
      <c r="J1925" t="s">
        <v>264</v>
      </c>
      <c r="L1925" t="s">
        <v>378</v>
      </c>
      <c r="M1925" t="s">
        <v>379</v>
      </c>
      <c r="N1925" t="s">
        <v>485</v>
      </c>
    </row>
    <row r="1926" spans="1:14" hidden="1" x14ac:dyDescent="0.25">
      <c r="A1926" t="s">
        <v>241</v>
      </c>
      <c r="B1926" s="1">
        <v>44742</v>
      </c>
      <c r="C1926" t="s">
        <v>785</v>
      </c>
      <c r="D1926" t="s">
        <v>786</v>
      </c>
      <c r="E1926" s="4">
        <v>3405.18</v>
      </c>
      <c r="F1926" t="s">
        <v>567</v>
      </c>
      <c r="G1926" t="s">
        <v>471</v>
      </c>
      <c r="H1926" t="s">
        <v>311</v>
      </c>
      <c r="I1926" t="s">
        <v>312</v>
      </c>
      <c r="J1926" t="s">
        <v>264</v>
      </c>
      <c r="L1926" t="s">
        <v>378</v>
      </c>
      <c r="M1926" t="s">
        <v>379</v>
      </c>
      <c r="N1926" t="s">
        <v>485</v>
      </c>
    </row>
    <row r="1927" spans="1:14" hidden="1" x14ac:dyDescent="0.25">
      <c r="A1927" t="s">
        <v>241</v>
      </c>
      <c r="B1927" s="1">
        <v>44742</v>
      </c>
      <c r="C1927" t="s">
        <v>788</v>
      </c>
      <c r="D1927" t="s">
        <v>789</v>
      </c>
      <c r="E1927" s="4">
        <v>8637.9499999999989</v>
      </c>
      <c r="F1927" t="s">
        <v>567</v>
      </c>
      <c r="G1927" t="s">
        <v>471</v>
      </c>
      <c r="H1927" t="s">
        <v>311</v>
      </c>
      <c r="I1927" t="s">
        <v>312</v>
      </c>
      <c r="J1927" t="s">
        <v>264</v>
      </c>
      <c r="L1927" t="s">
        <v>378</v>
      </c>
      <c r="M1927" t="s">
        <v>379</v>
      </c>
      <c r="N1927" t="s">
        <v>485</v>
      </c>
    </row>
    <row r="1928" spans="1:14" hidden="1" x14ac:dyDescent="0.25">
      <c r="A1928" t="s">
        <v>241</v>
      </c>
      <c r="B1928" s="1">
        <v>44742</v>
      </c>
      <c r="C1928" t="s">
        <v>792</v>
      </c>
      <c r="D1928" t="s">
        <v>793</v>
      </c>
      <c r="E1928" s="4">
        <v>200</v>
      </c>
      <c r="F1928" t="s">
        <v>567</v>
      </c>
      <c r="G1928" t="s">
        <v>471</v>
      </c>
      <c r="H1928" t="s">
        <v>308</v>
      </c>
      <c r="I1928" t="s">
        <v>309</v>
      </c>
      <c r="J1928" t="s">
        <v>264</v>
      </c>
      <c r="L1928" t="s">
        <v>378</v>
      </c>
      <c r="M1928" t="s">
        <v>379</v>
      </c>
      <c r="N1928" t="s">
        <v>487</v>
      </c>
    </row>
    <row r="1929" spans="1:14" hidden="1" x14ac:dyDescent="0.25">
      <c r="A1929" t="s">
        <v>241</v>
      </c>
      <c r="B1929" s="1">
        <v>44742</v>
      </c>
      <c r="C1929" t="s">
        <v>1148</v>
      </c>
      <c r="D1929" t="s">
        <v>1149</v>
      </c>
      <c r="E1929" s="4">
        <v>3250.49</v>
      </c>
      <c r="F1929" t="s">
        <v>567</v>
      </c>
      <c r="G1929" t="s">
        <v>471</v>
      </c>
      <c r="H1929" t="s">
        <v>308</v>
      </c>
      <c r="I1929" t="s">
        <v>309</v>
      </c>
      <c r="J1929" t="s">
        <v>264</v>
      </c>
      <c r="L1929" t="s">
        <v>378</v>
      </c>
      <c r="M1929" t="s">
        <v>379</v>
      </c>
      <c r="N1929" t="s">
        <v>480</v>
      </c>
    </row>
    <row r="1930" spans="1:14" hidden="1" x14ac:dyDescent="0.25">
      <c r="A1930" t="s">
        <v>241</v>
      </c>
      <c r="B1930" s="1">
        <v>44742</v>
      </c>
      <c r="C1930" t="s">
        <v>1223</v>
      </c>
      <c r="D1930" t="s">
        <v>1224</v>
      </c>
      <c r="E1930" s="4">
        <v>3000</v>
      </c>
      <c r="F1930" t="s">
        <v>567</v>
      </c>
      <c r="G1930" t="s">
        <v>471</v>
      </c>
      <c r="H1930" t="s">
        <v>317</v>
      </c>
      <c r="I1930" t="s">
        <v>318</v>
      </c>
      <c r="J1930" t="s">
        <v>276</v>
      </c>
      <c r="L1930" t="s">
        <v>390</v>
      </c>
      <c r="M1930" t="s">
        <v>391</v>
      </c>
      <c r="N1930" t="s">
        <v>487</v>
      </c>
    </row>
    <row r="1931" spans="1:14" hidden="1" x14ac:dyDescent="0.25">
      <c r="A1931" t="s">
        <v>241</v>
      </c>
      <c r="B1931" s="1">
        <v>44742</v>
      </c>
      <c r="C1931" t="s">
        <v>1275</v>
      </c>
      <c r="D1931" t="s">
        <v>1276</v>
      </c>
      <c r="E1931" s="4">
        <v>799.99</v>
      </c>
      <c r="F1931" t="s">
        <v>567</v>
      </c>
      <c r="G1931" t="s">
        <v>471</v>
      </c>
      <c r="H1931" t="s">
        <v>317</v>
      </c>
      <c r="I1931" t="s">
        <v>318</v>
      </c>
      <c r="J1931" t="s">
        <v>276</v>
      </c>
      <c r="L1931" t="s">
        <v>390</v>
      </c>
      <c r="M1931" t="s">
        <v>391</v>
      </c>
      <c r="N1931" t="s">
        <v>487</v>
      </c>
    </row>
    <row r="1932" spans="1:14" hidden="1" x14ac:dyDescent="0.25">
      <c r="A1932" t="s">
        <v>241</v>
      </c>
      <c r="B1932" s="1">
        <v>44742</v>
      </c>
      <c r="C1932" t="s">
        <v>1225</v>
      </c>
      <c r="D1932" t="s">
        <v>1226</v>
      </c>
      <c r="E1932" s="4">
        <v>2606</v>
      </c>
      <c r="F1932" t="s">
        <v>567</v>
      </c>
      <c r="G1932" t="s">
        <v>471</v>
      </c>
      <c r="H1932" t="s">
        <v>308</v>
      </c>
      <c r="I1932" t="s">
        <v>309</v>
      </c>
      <c r="J1932" t="s">
        <v>264</v>
      </c>
      <c r="L1932" t="s">
        <v>378</v>
      </c>
      <c r="M1932" t="s">
        <v>379</v>
      </c>
      <c r="N1932" t="s">
        <v>480</v>
      </c>
    </row>
    <row r="1933" spans="1:14" hidden="1" x14ac:dyDescent="0.25">
      <c r="A1933" t="s">
        <v>241</v>
      </c>
      <c r="B1933" s="1">
        <v>44742</v>
      </c>
      <c r="C1933" t="s">
        <v>1236</v>
      </c>
      <c r="D1933" t="s">
        <v>1237</v>
      </c>
      <c r="E1933" s="4">
        <v>4050</v>
      </c>
      <c r="F1933" t="s">
        <v>567</v>
      </c>
      <c r="G1933" t="s">
        <v>471</v>
      </c>
      <c r="H1933" t="s">
        <v>308</v>
      </c>
      <c r="I1933" t="s">
        <v>309</v>
      </c>
      <c r="J1933" t="s">
        <v>264</v>
      </c>
      <c r="L1933" t="s">
        <v>378</v>
      </c>
      <c r="M1933" t="s">
        <v>379</v>
      </c>
      <c r="N1933" t="s">
        <v>480</v>
      </c>
    </row>
    <row r="1934" spans="1:14" hidden="1" x14ac:dyDescent="0.25">
      <c r="A1934" t="s">
        <v>241</v>
      </c>
      <c r="B1934" s="1">
        <v>44742</v>
      </c>
      <c r="C1934" t="s">
        <v>1238</v>
      </c>
      <c r="D1934" t="s">
        <v>1239</v>
      </c>
      <c r="E1934" s="4">
        <v>12548.46</v>
      </c>
      <c r="F1934" t="s">
        <v>567</v>
      </c>
      <c r="G1934" t="s">
        <v>471</v>
      </c>
      <c r="H1934" t="s">
        <v>308</v>
      </c>
      <c r="I1934" t="s">
        <v>309</v>
      </c>
      <c r="J1934" t="s">
        <v>264</v>
      </c>
      <c r="L1934" t="s">
        <v>378</v>
      </c>
      <c r="M1934" t="s">
        <v>379</v>
      </c>
      <c r="N1934" t="s">
        <v>487</v>
      </c>
    </row>
    <row r="1935" spans="1:14" hidden="1" x14ac:dyDescent="0.25">
      <c r="A1935" t="s">
        <v>241</v>
      </c>
      <c r="B1935" s="1">
        <v>44742</v>
      </c>
      <c r="C1935" t="s">
        <v>794</v>
      </c>
      <c r="D1935" t="s">
        <v>795</v>
      </c>
      <c r="E1935" s="4">
        <v>31369.57</v>
      </c>
      <c r="F1935" t="s">
        <v>567</v>
      </c>
      <c r="G1935" t="s">
        <v>471</v>
      </c>
      <c r="H1935" t="s">
        <v>301</v>
      </c>
      <c r="I1935" t="s">
        <v>302</v>
      </c>
      <c r="J1935" t="s">
        <v>258</v>
      </c>
      <c r="L1935" t="s">
        <v>378</v>
      </c>
      <c r="M1935" t="s">
        <v>379</v>
      </c>
      <c r="N1935" t="s">
        <v>482</v>
      </c>
    </row>
    <row r="1936" spans="1:14" hidden="1" x14ac:dyDescent="0.25">
      <c r="A1936" t="s">
        <v>241</v>
      </c>
      <c r="B1936" s="1">
        <v>44742</v>
      </c>
      <c r="C1936" t="s">
        <v>796</v>
      </c>
      <c r="D1936" t="s">
        <v>797</v>
      </c>
      <c r="E1936" s="4">
        <v>3392.5800000000008</v>
      </c>
      <c r="F1936" t="s">
        <v>567</v>
      </c>
      <c r="G1936" t="s">
        <v>471</v>
      </c>
      <c r="H1936" t="s">
        <v>301</v>
      </c>
      <c r="I1936" t="s">
        <v>302</v>
      </c>
      <c r="J1936" t="s">
        <v>258</v>
      </c>
      <c r="L1936" t="s">
        <v>378</v>
      </c>
      <c r="M1936" t="s">
        <v>379</v>
      </c>
      <c r="N1936" t="s">
        <v>482</v>
      </c>
    </row>
    <row r="1937" spans="1:14" hidden="1" x14ac:dyDescent="0.25">
      <c r="A1937" t="s">
        <v>241</v>
      </c>
      <c r="B1937" s="1">
        <v>44742</v>
      </c>
      <c r="C1937" t="s">
        <v>800</v>
      </c>
      <c r="D1937" t="s">
        <v>801</v>
      </c>
      <c r="E1937" s="4">
        <v>11121.5</v>
      </c>
      <c r="F1937" t="s">
        <v>567</v>
      </c>
      <c r="G1937" t="s">
        <v>471</v>
      </c>
      <c r="H1937" t="s">
        <v>308</v>
      </c>
      <c r="I1937" t="s">
        <v>309</v>
      </c>
      <c r="J1937" t="s">
        <v>264</v>
      </c>
      <c r="L1937" t="s">
        <v>378</v>
      </c>
      <c r="M1937" t="s">
        <v>379</v>
      </c>
      <c r="N1937" t="s">
        <v>487</v>
      </c>
    </row>
    <row r="1938" spans="1:14" hidden="1" x14ac:dyDescent="0.25">
      <c r="A1938" t="s">
        <v>241</v>
      </c>
      <c r="B1938" s="1">
        <v>44742</v>
      </c>
      <c r="C1938" t="s">
        <v>802</v>
      </c>
      <c r="D1938" t="s">
        <v>803</v>
      </c>
      <c r="E1938" s="4">
        <v>210</v>
      </c>
      <c r="F1938" t="s">
        <v>567</v>
      </c>
      <c r="G1938" t="s">
        <v>471</v>
      </c>
      <c r="H1938" t="s">
        <v>308</v>
      </c>
      <c r="I1938" t="s">
        <v>309</v>
      </c>
      <c r="J1938" t="s">
        <v>264</v>
      </c>
      <c r="L1938" t="s">
        <v>378</v>
      </c>
      <c r="M1938" t="s">
        <v>379</v>
      </c>
      <c r="N1938" t="s">
        <v>487</v>
      </c>
    </row>
    <row r="1939" spans="1:14" hidden="1" x14ac:dyDescent="0.25">
      <c r="A1939" t="s">
        <v>241</v>
      </c>
      <c r="B1939" s="1">
        <v>44742</v>
      </c>
      <c r="C1939" t="s">
        <v>804</v>
      </c>
      <c r="D1939" t="s">
        <v>805</v>
      </c>
      <c r="E1939" s="4">
        <v>5658.38</v>
      </c>
      <c r="F1939" t="s">
        <v>567</v>
      </c>
      <c r="G1939" t="s">
        <v>471</v>
      </c>
      <c r="H1939" t="s">
        <v>308</v>
      </c>
      <c r="I1939" t="s">
        <v>309</v>
      </c>
      <c r="J1939" t="s">
        <v>264</v>
      </c>
      <c r="L1939" t="s">
        <v>378</v>
      </c>
      <c r="M1939" t="s">
        <v>379</v>
      </c>
      <c r="N1939" t="s">
        <v>487</v>
      </c>
    </row>
    <row r="1940" spans="1:14" hidden="1" x14ac:dyDescent="0.25">
      <c r="A1940" t="s">
        <v>241</v>
      </c>
      <c r="B1940" s="1">
        <v>44742</v>
      </c>
      <c r="C1940" t="s">
        <v>808</v>
      </c>
      <c r="D1940" t="s">
        <v>809</v>
      </c>
      <c r="E1940" s="4">
        <v>521.41</v>
      </c>
      <c r="F1940" t="s">
        <v>567</v>
      </c>
      <c r="G1940" t="s">
        <v>471</v>
      </c>
      <c r="H1940" t="s">
        <v>308</v>
      </c>
      <c r="I1940" t="s">
        <v>309</v>
      </c>
      <c r="J1940" t="s">
        <v>264</v>
      </c>
      <c r="L1940" t="s">
        <v>378</v>
      </c>
      <c r="M1940" t="s">
        <v>379</v>
      </c>
      <c r="N1940" t="s">
        <v>487</v>
      </c>
    </row>
    <row r="1941" spans="1:14" hidden="1" x14ac:dyDescent="0.25">
      <c r="A1941" t="s">
        <v>241</v>
      </c>
      <c r="B1941" s="1">
        <v>44742</v>
      </c>
      <c r="C1941" t="s">
        <v>1245</v>
      </c>
      <c r="D1941" t="s">
        <v>1246</v>
      </c>
      <c r="E1941" s="4">
        <v>86.78</v>
      </c>
      <c r="F1941" t="s">
        <v>567</v>
      </c>
      <c r="G1941" t="s">
        <v>471</v>
      </c>
      <c r="H1941" t="s">
        <v>308</v>
      </c>
      <c r="I1941" t="s">
        <v>309</v>
      </c>
      <c r="J1941" t="s">
        <v>264</v>
      </c>
      <c r="L1941" t="s">
        <v>378</v>
      </c>
      <c r="M1941" t="s">
        <v>379</v>
      </c>
      <c r="N1941" t="s">
        <v>487</v>
      </c>
    </row>
    <row r="1942" spans="1:14" hidden="1" x14ac:dyDescent="0.25">
      <c r="A1942" t="s">
        <v>241</v>
      </c>
      <c r="B1942" s="1">
        <v>44742</v>
      </c>
      <c r="C1942" t="s">
        <v>1240</v>
      </c>
      <c r="D1942" t="s">
        <v>1241</v>
      </c>
      <c r="E1942" s="4">
        <v>1385.9800000000002</v>
      </c>
      <c r="F1942" t="s">
        <v>567</v>
      </c>
      <c r="G1942" t="s">
        <v>471</v>
      </c>
      <c r="H1942" t="s">
        <v>317</v>
      </c>
      <c r="I1942" t="s">
        <v>318</v>
      </c>
      <c r="J1942" t="s">
        <v>276</v>
      </c>
      <c r="L1942" t="s">
        <v>390</v>
      </c>
      <c r="M1942" t="s">
        <v>391</v>
      </c>
      <c r="N1942" t="s">
        <v>487</v>
      </c>
    </row>
    <row r="1943" spans="1:14" hidden="1" x14ac:dyDescent="0.25">
      <c r="A1943" t="s">
        <v>241</v>
      </c>
      <c r="B1943" s="1">
        <v>44742</v>
      </c>
      <c r="C1943" t="s">
        <v>812</v>
      </c>
      <c r="D1943" t="s">
        <v>813</v>
      </c>
      <c r="E1943" s="4">
        <v>2463.1</v>
      </c>
      <c r="F1943" t="s">
        <v>567</v>
      </c>
      <c r="G1943" t="s">
        <v>471</v>
      </c>
      <c r="H1943" t="s">
        <v>308</v>
      </c>
      <c r="I1943" t="s">
        <v>309</v>
      </c>
      <c r="J1943" t="s">
        <v>264</v>
      </c>
      <c r="L1943" t="s">
        <v>378</v>
      </c>
      <c r="M1943" t="s">
        <v>379</v>
      </c>
      <c r="N1943" t="s">
        <v>487</v>
      </c>
    </row>
    <row r="1944" spans="1:14" hidden="1" x14ac:dyDescent="0.25">
      <c r="A1944" t="s">
        <v>241</v>
      </c>
      <c r="B1944" s="1">
        <v>44742</v>
      </c>
      <c r="C1944" t="s">
        <v>814</v>
      </c>
      <c r="D1944" t="s">
        <v>815</v>
      </c>
      <c r="E1944" s="4">
        <v>1099.0599999999995</v>
      </c>
      <c r="F1944" t="s">
        <v>567</v>
      </c>
      <c r="G1944" t="s">
        <v>471</v>
      </c>
      <c r="H1944" t="s">
        <v>308</v>
      </c>
      <c r="I1944" t="s">
        <v>309</v>
      </c>
      <c r="J1944" t="s">
        <v>264</v>
      </c>
      <c r="L1944" t="s">
        <v>378</v>
      </c>
      <c r="M1944" t="s">
        <v>379</v>
      </c>
      <c r="N1944" t="s">
        <v>480</v>
      </c>
    </row>
    <row r="1945" spans="1:14" hidden="1" x14ac:dyDescent="0.25">
      <c r="A1945" t="s">
        <v>241</v>
      </c>
      <c r="B1945" s="1">
        <v>44742</v>
      </c>
      <c r="C1945" t="s">
        <v>816</v>
      </c>
      <c r="D1945" t="s">
        <v>817</v>
      </c>
      <c r="E1945" s="4">
        <v>10322.039999999948</v>
      </c>
      <c r="F1945" t="s">
        <v>567</v>
      </c>
      <c r="G1945" t="s">
        <v>471</v>
      </c>
      <c r="H1945" t="s">
        <v>308</v>
      </c>
      <c r="I1945" t="s">
        <v>309</v>
      </c>
      <c r="J1945" t="s">
        <v>264</v>
      </c>
      <c r="L1945" t="s">
        <v>378</v>
      </c>
      <c r="M1945" t="s">
        <v>379</v>
      </c>
      <c r="N1945" t="s">
        <v>477</v>
      </c>
    </row>
    <row r="1946" spans="1:14" hidden="1" x14ac:dyDescent="0.25">
      <c r="A1946" t="s">
        <v>241</v>
      </c>
      <c r="B1946" s="1">
        <v>44742</v>
      </c>
      <c r="C1946" t="s">
        <v>818</v>
      </c>
      <c r="D1946" t="s">
        <v>819</v>
      </c>
      <c r="E1946" s="4">
        <v>2</v>
      </c>
      <c r="F1946" t="s">
        <v>567</v>
      </c>
      <c r="G1946" t="s">
        <v>471</v>
      </c>
      <c r="H1946" t="s">
        <v>311</v>
      </c>
      <c r="I1946" t="s">
        <v>312</v>
      </c>
      <c r="J1946" t="s">
        <v>264</v>
      </c>
      <c r="L1946" t="s">
        <v>378</v>
      </c>
      <c r="M1946" t="s">
        <v>379</v>
      </c>
      <c r="N1946" t="s">
        <v>487</v>
      </c>
    </row>
    <row r="1947" spans="1:14" hidden="1" x14ac:dyDescent="0.25">
      <c r="A1947" t="s">
        <v>241</v>
      </c>
      <c r="B1947" s="1">
        <v>44742</v>
      </c>
      <c r="C1947" t="s">
        <v>1152</v>
      </c>
      <c r="D1947" t="s">
        <v>1153</v>
      </c>
      <c r="E1947" s="4">
        <v>1390.9099999999999</v>
      </c>
      <c r="F1947" t="s">
        <v>567</v>
      </c>
      <c r="G1947" t="s">
        <v>471</v>
      </c>
      <c r="H1947" t="s">
        <v>311</v>
      </c>
      <c r="I1947" t="s">
        <v>312</v>
      </c>
      <c r="J1947" t="s">
        <v>264</v>
      </c>
      <c r="L1947" t="s">
        <v>378</v>
      </c>
      <c r="M1947" t="s">
        <v>379</v>
      </c>
      <c r="N1947" t="s">
        <v>487</v>
      </c>
    </row>
    <row r="1948" spans="1:14" hidden="1" x14ac:dyDescent="0.25">
      <c r="A1948" t="s">
        <v>241</v>
      </c>
      <c r="B1948" s="1">
        <v>44742</v>
      </c>
      <c r="C1948" t="s">
        <v>820</v>
      </c>
      <c r="D1948" t="s">
        <v>821</v>
      </c>
      <c r="E1948" s="4">
        <v>102.15999999999909</v>
      </c>
      <c r="F1948" t="s">
        <v>567</v>
      </c>
      <c r="G1948" t="s">
        <v>471</v>
      </c>
      <c r="H1948" t="s">
        <v>311</v>
      </c>
      <c r="I1948" t="s">
        <v>312</v>
      </c>
      <c r="J1948" t="s">
        <v>264</v>
      </c>
      <c r="L1948" t="s">
        <v>378</v>
      </c>
      <c r="M1948" t="s">
        <v>379</v>
      </c>
      <c r="N1948" t="s">
        <v>487</v>
      </c>
    </row>
    <row r="1949" spans="1:14" hidden="1" x14ac:dyDescent="0.25">
      <c r="A1949" t="s">
        <v>241</v>
      </c>
      <c r="B1949" s="1">
        <v>44742</v>
      </c>
      <c r="C1949" t="s">
        <v>822</v>
      </c>
      <c r="D1949" t="s">
        <v>823</v>
      </c>
      <c r="E1949" s="4">
        <v>1669.6200000000001</v>
      </c>
      <c r="F1949" t="s">
        <v>567</v>
      </c>
      <c r="G1949" t="s">
        <v>471</v>
      </c>
      <c r="H1949" t="s">
        <v>308</v>
      </c>
      <c r="I1949" t="s">
        <v>309</v>
      </c>
      <c r="J1949" t="s">
        <v>264</v>
      </c>
      <c r="L1949" t="s">
        <v>378</v>
      </c>
      <c r="M1949" t="s">
        <v>379</v>
      </c>
      <c r="N1949" t="s">
        <v>477</v>
      </c>
    </row>
    <row r="1950" spans="1:14" hidden="1" x14ac:dyDescent="0.25">
      <c r="A1950" t="s">
        <v>241</v>
      </c>
      <c r="B1950" s="1">
        <v>44742</v>
      </c>
      <c r="C1950" t="s">
        <v>828</v>
      </c>
      <c r="D1950" t="s">
        <v>829</v>
      </c>
      <c r="E1950" s="4">
        <v>1415.1100000000001</v>
      </c>
      <c r="F1950" t="s">
        <v>567</v>
      </c>
      <c r="G1950" t="s">
        <v>471</v>
      </c>
      <c r="H1950" t="s">
        <v>308</v>
      </c>
      <c r="I1950" t="s">
        <v>309</v>
      </c>
      <c r="J1950" t="s">
        <v>264</v>
      </c>
      <c r="L1950" t="s">
        <v>378</v>
      </c>
      <c r="M1950" t="s">
        <v>379</v>
      </c>
      <c r="N1950" t="s">
        <v>487</v>
      </c>
    </row>
    <row r="1951" spans="1:14" hidden="1" x14ac:dyDescent="0.25">
      <c r="A1951" t="s">
        <v>241</v>
      </c>
      <c r="B1951" s="1">
        <v>44742</v>
      </c>
      <c r="C1951" t="s">
        <v>1277</v>
      </c>
      <c r="D1951" t="s">
        <v>1278</v>
      </c>
      <c r="E1951" s="4">
        <v>2134.83</v>
      </c>
      <c r="F1951" t="s">
        <v>567</v>
      </c>
      <c r="G1951" t="s">
        <v>471</v>
      </c>
      <c r="H1951" t="s">
        <v>311</v>
      </c>
      <c r="I1951" t="s">
        <v>312</v>
      </c>
      <c r="J1951" t="s">
        <v>264</v>
      </c>
      <c r="L1951" t="s">
        <v>378</v>
      </c>
      <c r="M1951" t="s">
        <v>379</v>
      </c>
      <c r="N1951" t="s">
        <v>487</v>
      </c>
    </row>
    <row r="1952" spans="1:14" hidden="1" x14ac:dyDescent="0.25">
      <c r="A1952" t="s">
        <v>241</v>
      </c>
      <c r="B1952" s="1">
        <v>44742</v>
      </c>
      <c r="C1952" t="s">
        <v>1247</v>
      </c>
      <c r="D1952" t="s">
        <v>1248</v>
      </c>
      <c r="E1952" s="4">
        <v>12200.98</v>
      </c>
      <c r="F1952" t="s">
        <v>567</v>
      </c>
      <c r="G1952" t="s">
        <v>471</v>
      </c>
      <c r="H1952" t="s">
        <v>308</v>
      </c>
      <c r="I1952" t="s">
        <v>309</v>
      </c>
      <c r="J1952" t="s">
        <v>264</v>
      </c>
      <c r="L1952" t="s">
        <v>378</v>
      </c>
      <c r="M1952" t="s">
        <v>379</v>
      </c>
      <c r="N1952" t="s">
        <v>480</v>
      </c>
    </row>
    <row r="1953" spans="1:14" hidden="1" x14ac:dyDescent="0.25">
      <c r="A1953" t="s">
        <v>241</v>
      </c>
      <c r="B1953" s="1">
        <v>44742</v>
      </c>
      <c r="C1953" t="s">
        <v>1249</v>
      </c>
      <c r="D1953" t="s">
        <v>1250</v>
      </c>
      <c r="E1953" s="4">
        <v>3115</v>
      </c>
      <c r="F1953" t="s">
        <v>567</v>
      </c>
      <c r="G1953" t="s">
        <v>471</v>
      </c>
      <c r="H1953" t="s">
        <v>308</v>
      </c>
      <c r="I1953" t="s">
        <v>309</v>
      </c>
      <c r="J1953" t="s">
        <v>264</v>
      </c>
      <c r="K1953" t="s">
        <v>1251</v>
      </c>
      <c r="L1953" t="s">
        <v>378</v>
      </c>
      <c r="M1953" t="s">
        <v>379</v>
      </c>
      <c r="N1953" t="s">
        <v>488</v>
      </c>
    </row>
    <row r="1954" spans="1:14" hidden="1" x14ac:dyDescent="0.25">
      <c r="A1954" t="s">
        <v>241</v>
      </c>
      <c r="B1954" s="1">
        <v>44742</v>
      </c>
      <c r="C1954" t="s">
        <v>1252</v>
      </c>
      <c r="D1954" t="s">
        <v>1253</v>
      </c>
      <c r="E1954" s="4">
        <v>12540.59</v>
      </c>
      <c r="F1954" t="s">
        <v>567</v>
      </c>
      <c r="G1954" t="s">
        <v>471</v>
      </c>
      <c r="H1954" t="s">
        <v>308</v>
      </c>
      <c r="I1954" t="s">
        <v>309</v>
      </c>
      <c r="J1954" t="s">
        <v>264</v>
      </c>
      <c r="L1954" t="s">
        <v>378</v>
      </c>
      <c r="M1954" t="s">
        <v>379</v>
      </c>
      <c r="N1954" t="s">
        <v>487</v>
      </c>
    </row>
    <row r="1955" spans="1:14" hidden="1" x14ac:dyDescent="0.25">
      <c r="A1955" t="s">
        <v>241</v>
      </c>
      <c r="B1955" s="1">
        <v>44742</v>
      </c>
      <c r="C1955" t="s">
        <v>1242</v>
      </c>
      <c r="D1955" t="s">
        <v>1243</v>
      </c>
      <c r="E1955" s="4">
        <v>1978.67</v>
      </c>
      <c r="F1955" t="s">
        <v>567</v>
      </c>
      <c r="G1955" t="s">
        <v>471</v>
      </c>
      <c r="H1955" t="s">
        <v>308</v>
      </c>
      <c r="I1955" t="s">
        <v>309</v>
      </c>
      <c r="J1955" t="s">
        <v>264</v>
      </c>
      <c r="K1955" t="s">
        <v>1244</v>
      </c>
      <c r="L1955" t="s">
        <v>378</v>
      </c>
      <c r="M1955" t="s">
        <v>379</v>
      </c>
      <c r="N1955" t="s">
        <v>480</v>
      </c>
    </row>
    <row r="1956" spans="1:14" hidden="1" x14ac:dyDescent="0.25">
      <c r="A1956" t="s">
        <v>241</v>
      </c>
      <c r="B1956" s="1">
        <v>44742</v>
      </c>
      <c r="C1956" t="s">
        <v>830</v>
      </c>
      <c r="D1956" t="s">
        <v>831</v>
      </c>
      <c r="E1956" s="4">
        <v>430.05</v>
      </c>
      <c r="F1956" t="s">
        <v>567</v>
      </c>
      <c r="G1956" t="s">
        <v>471</v>
      </c>
      <c r="H1956" t="s">
        <v>310</v>
      </c>
      <c r="I1956" t="s">
        <v>263</v>
      </c>
      <c r="J1956" t="s">
        <v>262</v>
      </c>
      <c r="L1956" t="s">
        <v>380</v>
      </c>
      <c r="M1956" t="s">
        <v>381</v>
      </c>
      <c r="N1956" t="s">
        <v>487</v>
      </c>
    </row>
    <row r="1957" spans="1:14" hidden="1" x14ac:dyDescent="0.25">
      <c r="A1957" t="s">
        <v>241</v>
      </c>
      <c r="B1957" s="1">
        <v>44742</v>
      </c>
      <c r="C1957" t="s">
        <v>832</v>
      </c>
      <c r="D1957" t="s">
        <v>833</v>
      </c>
      <c r="E1957" s="4">
        <v>6000</v>
      </c>
      <c r="F1957" t="s">
        <v>567</v>
      </c>
      <c r="G1957" t="s">
        <v>471</v>
      </c>
      <c r="H1957" t="s">
        <v>310</v>
      </c>
      <c r="I1957" t="s">
        <v>263</v>
      </c>
      <c r="J1957" t="s">
        <v>262</v>
      </c>
      <c r="L1957" t="s">
        <v>380</v>
      </c>
      <c r="M1957" t="s">
        <v>381</v>
      </c>
      <c r="N1957" t="s">
        <v>487</v>
      </c>
    </row>
    <row r="1958" spans="1:14" hidden="1" x14ac:dyDescent="0.25">
      <c r="A1958" t="s">
        <v>241</v>
      </c>
      <c r="B1958" s="1">
        <v>44742</v>
      </c>
      <c r="C1958" t="s">
        <v>834</v>
      </c>
      <c r="D1958" t="s">
        <v>835</v>
      </c>
      <c r="E1958" s="4">
        <v>19195</v>
      </c>
      <c r="F1958" t="s">
        <v>567</v>
      </c>
      <c r="G1958" t="s">
        <v>471</v>
      </c>
      <c r="H1958" t="s">
        <v>310</v>
      </c>
      <c r="I1958" t="s">
        <v>263</v>
      </c>
      <c r="J1958" t="s">
        <v>262</v>
      </c>
      <c r="L1958" t="s">
        <v>380</v>
      </c>
      <c r="M1958" t="s">
        <v>381</v>
      </c>
      <c r="N1958" t="s">
        <v>487</v>
      </c>
    </row>
    <row r="1959" spans="1:14" hidden="1" x14ac:dyDescent="0.25">
      <c r="A1959" t="s">
        <v>241</v>
      </c>
      <c r="B1959" s="1">
        <v>44742</v>
      </c>
      <c r="C1959" t="s">
        <v>836</v>
      </c>
      <c r="D1959" t="s">
        <v>837</v>
      </c>
      <c r="E1959" s="4">
        <v>600</v>
      </c>
      <c r="F1959" t="s">
        <v>567</v>
      </c>
      <c r="G1959" t="s">
        <v>471</v>
      </c>
      <c r="H1959" t="s">
        <v>310</v>
      </c>
      <c r="I1959" t="s">
        <v>263</v>
      </c>
      <c r="J1959" t="s">
        <v>262</v>
      </c>
      <c r="L1959" t="s">
        <v>380</v>
      </c>
      <c r="M1959" t="s">
        <v>381</v>
      </c>
      <c r="N1959" t="s">
        <v>487</v>
      </c>
    </row>
    <row r="1960" spans="1:14" hidden="1" x14ac:dyDescent="0.25">
      <c r="A1960" t="s">
        <v>241</v>
      </c>
      <c r="B1960" s="1">
        <v>44742</v>
      </c>
      <c r="C1960" t="s">
        <v>838</v>
      </c>
      <c r="D1960" t="s">
        <v>839</v>
      </c>
      <c r="E1960" s="4">
        <v>3228</v>
      </c>
      <c r="F1960" t="s">
        <v>567</v>
      </c>
      <c r="G1960" t="s">
        <v>471</v>
      </c>
      <c r="H1960" t="s">
        <v>310</v>
      </c>
      <c r="I1960" t="s">
        <v>263</v>
      </c>
      <c r="J1960" t="s">
        <v>262</v>
      </c>
      <c r="L1960" t="s">
        <v>380</v>
      </c>
      <c r="M1960" t="s">
        <v>381</v>
      </c>
      <c r="N1960" t="s">
        <v>487</v>
      </c>
    </row>
    <row r="1961" spans="1:14" hidden="1" x14ac:dyDescent="0.25">
      <c r="A1961" t="s">
        <v>241</v>
      </c>
      <c r="B1961" s="1">
        <v>44742</v>
      </c>
      <c r="C1961" t="s">
        <v>840</v>
      </c>
      <c r="D1961" t="s">
        <v>841</v>
      </c>
      <c r="E1961" s="4">
        <v>15113.880000000001</v>
      </c>
      <c r="F1961" t="s">
        <v>567</v>
      </c>
      <c r="G1961" t="s">
        <v>471</v>
      </c>
      <c r="H1961" t="s">
        <v>310</v>
      </c>
      <c r="I1961" t="s">
        <v>263</v>
      </c>
      <c r="J1961" t="s">
        <v>262</v>
      </c>
      <c r="L1961" t="s">
        <v>380</v>
      </c>
      <c r="M1961" t="s">
        <v>381</v>
      </c>
      <c r="N1961" t="s">
        <v>487</v>
      </c>
    </row>
    <row r="1962" spans="1:14" hidden="1" x14ac:dyDescent="0.25">
      <c r="A1962" t="s">
        <v>241</v>
      </c>
      <c r="B1962" s="1">
        <v>44742</v>
      </c>
      <c r="C1962" t="s">
        <v>842</v>
      </c>
      <c r="D1962" t="s">
        <v>843</v>
      </c>
      <c r="E1962" s="4">
        <v>600</v>
      </c>
      <c r="F1962" t="s">
        <v>567</v>
      </c>
      <c r="G1962" t="s">
        <v>471</v>
      </c>
      <c r="H1962" t="s">
        <v>310</v>
      </c>
      <c r="I1962" t="s">
        <v>263</v>
      </c>
      <c r="J1962" t="s">
        <v>262</v>
      </c>
      <c r="L1962" t="s">
        <v>380</v>
      </c>
      <c r="M1962" t="s">
        <v>381</v>
      </c>
      <c r="N1962" t="s">
        <v>487</v>
      </c>
    </row>
    <row r="1963" spans="1:14" hidden="1" x14ac:dyDescent="0.25">
      <c r="A1963" t="s">
        <v>241</v>
      </c>
      <c r="B1963" s="1">
        <v>44742</v>
      </c>
      <c r="C1963" t="s">
        <v>844</v>
      </c>
      <c r="D1963" t="s">
        <v>845</v>
      </c>
      <c r="E1963" s="4">
        <v>17758.52</v>
      </c>
      <c r="F1963" t="s">
        <v>567</v>
      </c>
      <c r="G1963" t="s">
        <v>471</v>
      </c>
      <c r="H1963" t="s">
        <v>310</v>
      </c>
      <c r="I1963" t="s">
        <v>263</v>
      </c>
      <c r="J1963" t="s">
        <v>262</v>
      </c>
      <c r="L1963" t="s">
        <v>380</v>
      </c>
      <c r="M1963" t="s">
        <v>381</v>
      </c>
      <c r="N1963" t="s">
        <v>487</v>
      </c>
    </row>
    <row r="1964" spans="1:14" hidden="1" x14ac:dyDescent="0.25">
      <c r="A1964" t="s">
        <v>241</v>
      </c>
      <c r="B1964" s="1">
        <v>44742</v>
      </c>
      <c r="C1964" t="s">
        <v>849</v>
      </c>
      <c r="D1964" t="s">
        <v>850</v>
      </c>
      <c r="E1964" s="4">
        <v>9270</v>
      </c>
      <c r="F1964" t="s">
        <v>567</v>
      </c>
      <c r="G1964" t="s">
        <v>471</v>
      </c>
      <c r="H1964" t="s">
        <v>310</v>
      </c>
      <c r="I1964" t="s">
        <v>263</v>
      </c>
      <c r="J1964" t="s">
        <v>262</v>
      </c>
      <c r="L1964" t="s">
        <v>380</v>
      </c>
      <c r="M1964" t="s">
        <v>381</v>
      </c>
      <c r="N1964" t="s">
        <v>487</v>
      </c>
    </row>
    <row r="1965" spans="1:14" hidden="1" x14ac:dyDescent="0.25">
      <c r="A1965" t="s">
        <v>241</v>
      </c>
      <c r="B1965" s="1">
        <v>44742</v>
      </c>
      <c r="C1965" t="s">
        <v>853</v>
      </c>
      <c r="D1965" t="s">
        <v>854</v>
      </c>
      <c r="E1965" s="4">
        <v>4741.46</v>
      </c>
      <c r="F1965" t="s">
        <v>567</v>
      </c>
      <c r="G1965" t="s">
        <v>471</v>
      </c>
      <c r="H1965" t="s">
        <v>310</v>
      </c>
      <c r="I1965" t="s">
        <v>263</v>
      </c>
      <c r="J1965" t="s">
        <v>262</v>
      </c>
      <c r="L1965" t="s">
        <v>380</v>
      </c>
      <c r="M1965" t="s">
        <v>381</v>
      </c>
      <c r="N1965" t="s">
        <v>487</v>
      </c>
    </row>
    <row r="1966" spans="1:14" hidden="1" x14ac:dyDescent="0.25">
      <c r="A1966" t="s">
        <v>241</v>
      </c>
      <c r="B1966" s="1">
        <v>44742</v>
      </c>
      <c r="C1966" t="s">
        <v>857</v>
      </c>
      <c r="D1966" t="s">
        <v>858</v>
      </c>
      <c r="E1966" s="4">
        <v>20835.96</v>
      </c>
      <c r="F1966" t="s">
        <v>567</v>
      </c>
      <c r="G1966" t="s">
        <v>471</v>
      </c>
      <c r="H1966" t="s">
        <v>310</v>
      </c>
      <c r="I1966" t="s">
        <v>263</v>
      </c>
      <c r="J1966" t="s">
        <v>262</v>
      </c>
      <c r="L1966" t="s">
        <v>380</v>
      </c>
      <c r="M1966" t="s">
        <v>381</v>
      </c>
      <c r="N1966" t="s">
        <v>487</v>
      </c>
    </row>
    <row r="1967" spans="1:14" hidden="1" x14ac:dyDescent="0.25">
      <c r="A1967" t="s">
        <v>241</v>
      </c>
      <c r="B1967" s="1">
        <v>44742</v>
      </c>
      <c r="C1967" t="s">
        <v>1254</v>
      </c>
      <c r="D1967" t="s">
        <v>1255</v>
      </c>
      <c r="E1967" s="4">
        <v>9246</v>
      </c>
      <c r="F1967" t="s">
        <v>567</v>
      </c>
      <c r="G1967" t="s">
        <v>471</v>
      </c>
      <c r="H1967" t="s">
        <v>310</v>
      </c>
      <c r="I1967" t="s">
        <v>263</v>
      </c>
      <c r="J1967" t="s">
        <v>262</v>
      </c>
      <c r="L1967" t="s">
        <v>380</v>
      </c>
      <c r="M1967" t="s">
        <v>381</v>
      </c>
      <c r="N1967" t="s">
        <v>487</v>
      </c>
    </row>
    <row r="1968" spans="1:14" hidden="1" x14ac:dyDescent="0.25">
      <c r="A1968" t="s">
        <v>241</v>
      </c>
      <c r="B1968" s="1">
        <v>44742</v>
      </c>
      <c r="C1968" t="s">
        <v>861</v>
      </c>
      <c r="D1968" t="s">
        <v>862</v>
      </c>
      <c r="E1968" s="4">
        <v>30000</v>
      </c>
      <c r="F1968" t="s">
        <v>567</v>
      </c>
      <c r="G1968" t="s">
        <v>471</v>
      </c>
      <c r="H1968" t="s">
        <v>311</v>
      </c>
      <c r="I1968" t="s">
        <v>312</v>
      </c>
      <c r="J1968" t="s">
        <v>264</v>
      </c>
      <c r="L1968" t="s">
        <v>380</v>
      </c>
      <c r="M1968" t="s">
        <v>381</v>
      </c>
      <c r="N1968" t="s">
        <v>487</v>
      </c>
    </row>
    <row r="1969" spans="1:14" hidden="1" x14ac:dyDescent="0.25">
      <c r="A1969" t="s">
        <v>241</v>
      </c>
      <c r="B1969" s="1">
        <v>44742</v>
      </c>
      <c r="C1969" t="s">
        <v>867</v>
      </c>
      <c r="D1969" t="s">
        <v>868</v>
      </c>
      <c r="E1969" s="4">
        <v>13205.17</v>
      </c>
      <c r="F1969" t="s">
        <v>567</v>
      </c>
      <c r="G1969" t="s">
        <v>471</v>
      </c>
      <c r="H1969" t="s">
        <v>311</v>
      </c>
      <c r="I1969" t="s">
        <v>312</v>
      </c>
      <c r="J1969" t="s">
        <v>264</v>
      </c>
      <c r="L1969" t="s">
        <v>380</v>
      </c>
      <c r="M1969" t="s">
        <v>381</v>
      </c>
      <c r="N1969" t="s">
        <v>487</v>
      </c>
    </row>
    <row r="1970" spans="1:14" hidden="1" x14ac:dyDescent="0.25">
      <c r="A1970" t="s">
        <v>241</v>
      </c>
      <c r="B1970" s="1">
        <v>44742</v>
      </c>
      <c r="C1970" t="s">
        <v>869</v>
      </c>
      <c r="D1970" t="s">
        <v>870</v>
      </c>
      <c r="E1970" s="4">
        <v>4484.8</v>
      </c>
      <c r="F1970" t="s">
        <v>567</v>
      </c>
      <c r="G1970" t="s">
        <v>471</v>
      </c>
      <c r="H1970" t="s">
        <v>311</v>
      </c>
      <c r="I1970" t="s">
        <v>312</v>
      </c>
      <c r="J1970" t="s">
        <v>264</v>
      </c>
      <c r="L1970" t="s">
        <v>380</v>
      </c>
      <c r="M1970" t="s">
        <v>381</v>
      </c>
      <c r="N1970" t="s">
        <v>487</v>
      </c>
    </row>
    <row r="1971" spans="1:14" hidden="1" x14ac:dyDescent="0.25">
      <c r="A1971" t="s">
        <v>241</v>
      </c>
      <c r="B1971" s="1">
        <v>44742</v>
      </c>
      <c r="C1971" t="s">
        <v>952</v>
      </c>
      <c r="D1971" t="s">
        <v>953</v>
      </c>
      <c r="E1971" s="4">
        <v>222855.58</v>
      </c>
      <c r="F1971" t="s">
        <v>567</v>
      </c>
      <c r="G1971" t="s">
        <v>471</v>
      </c>
      <c r="H1971" t="s">
        <v>246</v>
      </c>
      <c r="I1971" t="s">
        <v>247</v>
      </c>
      <c r="J1971" t="s">
        <v>246</v>
      </c>
      <c r="L1971" t="s">
        <v>370</v>
      </c>
      <c r="M1971" t="s">
        <v>371</v>
      </c>
      <c r="N1971" t="s">
        <v>482</v>
      </c>
    </row>
    <row r="1972" spans="1:14" hidden="1" x14ac:dyDescent="0.25">
      <c r="A1972" t="s">
        <v>241</v>
      </c>
      <c r="B1972" s="1">
        <v>44742</v>
      </c>
      <c r="C1972" t="s">
        <v>961</v>
      </c>
      <c r="D1972" t="s">
        <v>962</v>
      </c>
      <c r="E1972" s="4">
        <v>3060.35</v>
      </c>
      <c r="F1972" t="s">
        <v>567</v>
      </c>
      <c r="G1972" t="s">
        <v>471</v>
      </c>
      <c r="H1972" t="s">
        <v>311</v>
      </c>
      <c r="I1972" t="s">
        <v>312</v>
      </c>
      <c r="J1972" t="s">
        <v>264</v>
      </c>
      <c r="L1972" t="s">
        <v>390</v>
      </c>
      <c r="M1972" t="s">
        <v>391</v>
      </c>
      <c r="N1972" t="s">
        <v>487</v>
      </c>
    </row>
    <row r="1973" spans="1:14" hidden="1" x14ac:dyDescent="0.25">
      <c r="A1973" t="s">
        <v>241</v>
      </c>
      <c r="B1973" s="1">
        <v>44742</v>
      </c>
      <c r="C1973" t="s">
        <v>963</v>
      </c>
      <c r="D1973" t="s">
        <v>964</v>
      </c>
      <c r="E1973" s="4">
        <v>820</v>
      </c>
      <c r="F1973" t="s">
        <v>567</v>
      </c>
      <c r="G1973" t="s">
        <v>471</v>
      </c>
      <c r="H1973" t="s">
        <v>311</v>
      </c>
      <c r="I1973" t="s">
        <v>312</v>
      </c>
      <c r="J1973" t="s">
        <v>264</v>
      </c>
      <c r="L1973" t="s">
        <v>390</v>
      </c>
      <c r="M1973" t="s">
        <v>391</v>
      </c>
      <c r="N1973" t="s">
        <v>487</v>
      </c>
    </row>
    <row r="1974" spans="1:14" hidden="1" x14ac:dyDescent="0.25">
      <c r="A1974" t="s">
        <v>241</v>
      </c>
      <c r="B1974" s="1">
        <v>44742</v>
      </c>
      <c r="C1974" t="s">
        <v>967</v>
      </c>
      <c r="D1974" t="s">
        <v>968</v>
      </c>
      <c r="E1974" s="4">
        <v>2</v>
      </c>
      <c r="F1974" t="s">
        <v>567</v>
      </c>
      <c r="G1974" t="s">
        <v>471</v>
      </c>
      <c r="H1974" t="s">
        <v>311</v>
      </c>
      <c r="I1974" t="s">
        <v>312</v>
      </c>
      <c r="J1974" t="s">
        <v>264</v>
      </c>
      <c r="L1974" t="s">
        <v>390</v>
      </c>
      <c r="M1974" t="s">
        <v>391</v>
      </c>
      <c r="N1974" t="s">
        <v>487</v>
      </c>
    </row>
    <row r="1975" spans="1:14" hidden="1" x14ac:dyDescent="0.25">
      <c r="A1975" t="s">
        <v>241</v>
      </c>
      <c r="B1975" s="1">
        <v>44742</v>
      </c>
      <c r="C1975" t="s">
        <v>971</v>
      </c>
      <c r="D1975" t="s">
        <v>972</v>
      </c>
      <c r="E1975" s="4">
        <v>1176.8499999999999</v>
      </c>
      <c r="F1975" t="s">
        <v>567</v>
      </c>
      <c r="G1975" t="s">
        <v>471</v>
      </c>
      <c r="H1975" t="s">
        <v>311</v>
      </c>
      <c r="I1975" t="s">
        <v>312</v>
      </c>
      <c r="J1975" t="s">
        <v>264</v>
      </c>
      <c r="L1975" t="s">
        <v>390</v>
      </c>
      <c r="M1975" t="s">
        <v>391</v>
      </c>
      <c r="N1975" t="s">
        <v>487</v>
      </c>
    </row>
    <row r="1976" spans="1:14" hidden="1" x14ac:dyDescent="0.25">
      <c r="A1976" t="s">
        <v>241</v>
      </c>
      <c r="B1976" s="1">
        <v>44742</v>
      </c>
      <c r="C1976" t="s">
        <v>973</v>
      </c>
      <c r="D1976" t="s">
        <v>974</v>
      </c>
      <c r="E1976" s="4">
        <v>5740</v>
      </c>
      <c r="F1976" t="s">
        <v>567</v>
      </c>
      <c r="G1976" t="s">
        <v>471</v>
      </c>
      <c r="H1976" t="s">
        <v>311</v>
      </c>
      <c r="I1976" t="s">
        <v>312</v>
      </c>
      <c r="J1976" t="s">
        <v>264</v>
      </c>
      <c r="L1976" t="s">
        <v>390</v>
      </c>
      <c r="M1976" t="s">
        <v>391</v>
      </c>
      <c r="N1976" t="s">
        <v>487</v>
      </c>
    </row>
    <row r="1977" spans="1:14" hidden="1" x14ac:dyDescent="0.25">
      <c r="A1977" t="s">
        <v>241</v>
      </c>
      <c r="B1977" s="1">
        <v>44742</v>
      </c>
      <c r="C1977" t="s">
        <v>977</v>
      </c>
      <c r="D1977" t="s">
        <v>978</v>
      </c>
      <c r="E1977" s="4">
        <v>244</v>
      </c>
      <c r="F1977" t="s">
        <v>567</v>
      </c>
      <c r="G1977" t="s">
        <v>471</v>
      </c>
      <c r="H1977" t="s">
        <v>311</v>
      </c>
      <c r="I1977" t="s">
        <v>312</v>
      </c>
      <c r="J1977" t="s">
        <v>264</v>
      </c>
      <c r="L1977" t="s">
        <v>390</v>
      </c>
      <c r="M1977" t="s">
        <v>391</v>
      </c>
      <c r="N1977" t="s">
        <v>487</v>
      </c>
    </row>
    <row r="1978" spans="1:14" hidden="1" x14ac:dyDescent="0.25">
      <c r="A1978" t="s">
        <v>241</v>
      </c>
      <c r="B1978" s="1">
        <v>44742</v>
      </c>
      <c r="C1978" t="s">
        <v>1262</v>
      </c>
      <c r="D1978" t="s">
        <v>1263</v>
      </c>
      <c r="E1978" s="4">
        <v>55.97</v>
      </c>
      <c r="F1978" t="s">
        <v>567</v>
      </c>
      <c r="G1978" t="s">
        <v>471</v>
      </c>
      <c r="H1978" t="s">
        <v>311</v>
      </c>
      <c r="I1978" t="s">
        <v>312</v>
      </c>
      <c r="J1978" t="s">
        <v>264</v>
      </c>
      <c r="L1978" t="s">
        <v>390</v>
      </c>
      <c r="M1978" t="s">
        <v>391</v>
      </c>
      <c r="N1978" t="s">
        <v>487</v>
      </c>
    </row>
    <row r="1979" spans="1:14" hidden="1" x14ac:dyDescent="0.25">
      <c r="A1979" t="s">
        <v>241</v>
      </c>
      <c r="B1979" s="1">
        <v>44742</v>
      </c>
      <c r="C1979" t="s">
        <v>981</v>
      </c>
      <c r="D1979" t="s">
        <v>982</v>
      </c>
      <c r="E1979" s="4">
        <v>2032.8</v>
      </c>
      <c r="F1979" t="s">
        <v>567</v>
      </c>
      <c r="G1979" t="s">
        <v>471</v>
      </c>
      <c r="H1979" t="s">
        <v>311</v>
      </c>
      <c r="I1979" t="s">
        <v>312</v>
      </c>
      <c r="J1979" t="s">
        <v>264</v>
      </c>
      <c r="L1979" t="s">
        <v>390</v>
      </c>
      <c r="M1979" t="s">
        <v>391</v>
      </c>
      <c r="N1979" t="s">
        <v>487</v>
      </c>
    </row>
    <row r="1980" spans="1:14" hidden="1" x14ac:dyDescent="0.25">
      <c r="A1980" t="s">
        <v>241</v>
      </c>
      <c r="B1980" s="1">
        <v>44742</v>
      </c>
      <c r="C1980" t="s">
        <v>989</v>
      </c>
      <c r="D1980" t="s">
        <v>990</v>
      </c>
      <c r="E1980" s="4">
        <v>1300.5700000000004</v>
      </c>
      <c r="F1980" t="s">
        <v>567</v>
      </c>
      <c r="G1980" t="s">
        <v>471</v>
      </c>
      <c r="H1980" t="s">
        <v>317</v>
      </c>
      <c r="I1980" t="s">
        <v>318</v>
      </c>
      <c r="J1980" t="s">
        <v>276</v>
      </c>
      <c r="L1980" t="s">
        <v>390</v>
      </c>
      <c r="M1980" t="s">
        <v>391</v>
      </c>
      <c r="N1980" t="s">
        <v>487</v>
      </c>
    </row>
    <row r="1981" spans="1:14" hidden="1" x14ac:dyDescent="0.25">
      <c r="A1981" t="s">
        <v>241</v>
      </c>
      <c r="B1981" s="1">
        <v>44742</v>
      </c>
      <c r="C1981" t="s">
        <v>991</v>
      </c>
      <c r="D1981" t="s">
        <v>992</v>
      </c>
      <c r="E1981" s="4">
        <v>649.0300000000002</v>
      </c>
      <c r="F1981" t="s">
        <v>567</v>
      </c>
      <c r="G1981" t="s">
        <v>471</v>
      </c>
      <c r="H1981" t="s">
        <v>311</v>
      </c>
      <c r="I1981" t="s">
        <v>312</v>
      </c>
      <c r="J1981" t="s">
        <v>264</v>
      </c>
      <c r="L1981" t="s">
        <v>390</v>
      </c>
      <c r="M1981" t="s">
        <v>391</v>
      </c>
      <c r="N1981" t="s">
        <v>487</v>
      </c>
    </row>
    <row r="1982" spans="1:14" hidden="1" x14ac:dyDescent="0.25">
      <c r="A1982" t="s">
        <v>241</v>
      </c>
      <c r="B1982" s="1">
        <v>44742</v>
      </c>
      <c r="C1982" t="s">
        <v>993</v>
      </c>
      <c r="D1982" t="s">
        <v>994</v>
      </c>
      <c r="E1982" s="4">
        <v>4322.25</v>
      </c>
      <c r="F1982" t="s">
        <v>567</v>
      </c>
      <c r="G1982" t="s">
        <v>471</v>
      </c>
      <c r="H1982" t="s">
        <v>311</v>
      </c>
      <c r="I1982" t="s">
        <v>312</v>
      </c>
      <c r="J1982" t="s">
        <v>264</v>
      </c>
      <c r="L1982" t="s">
        <v>390</v>
      </c>
      <c r="M1982" t="s">
        <v>391</v>
      </c>
      <c r="N1982" t="s">
        <v>487</v>
      </c>
    </row>
    <row r="1983" spans="1:14" hidden="1" x14ac:dyDescent="0.25">
      <c r="A1983" t="s">
        <v>241</v>
      </c>
      <c r="B1983" s="1">
        <v>44742</v>
      </c>
      <c r="C1983" t="s">
        <v>1001</v>
      </c>
      <c r="D1983" t="s">
        <v>1002</v>
      </c>
      <c r="E1983" s="4">
        <v>19.87999999999397</v>
      </c>
      <c r="F1983" t="s">
        <v>567</v>
      </c>
      <c r="G1983" t="s">
        <v>471</v>
      </c>
      <c r="H1983" t="s">
        <v>311</v>
      </c>
      <c r="I1983" t="s">
        <v>312</v>
      </c>
      <c r="J1983" t="s">
        <v>264</v>
      </c>
      <c r="L1983" t="s">
        <v>390</v>
      </c>
      <c r="M1983" t="s">
        <v>391</v>
      </c>
      <c r="N1983" t="s">
        <v>487</v>
      </c>
    </row>
    <row r="1984" spans="1:14" hidden="1" x14ac:dyDescent="0.25">
      <c r="A1984" t="s">
        <v>241</v>
      </c>
      <c r="B1984" s="1">
        <v>44742</v>
      </c>
      <c r="C1984" t="s">
        <v>1005</v>
      </c>
      <c r="D1984" t="s">
        <v>1006</v>
      </c>
      <c r="E1984" s="4">
        <v>4.1999999999977096</v>
      </c>
      <c r="F1984" t="s">
        <v>567</v>
      </c>
      <c r="G1984" t="s">
        <v>471</v>
      </c>
      <c r="H1984" t="s">
        <v>311</v>
      </c>
      <c r="I1984" t="s">
        <v>312</v>
      </c>
      <c r="J1984" t="s">
        <v>264</v>
      </c>
      <c r="L1984" t="s">
        <v>390</v>
      </c>
      <c r="M1984" t="s">
        <v>391</v>
      </c>
      <c r="N1984" t="s">
        <v>487</v>
      </c>
    </row>
    <row r="1985" spans="1:14" hidden="1" x14ac:dyDescent="0.25">
      <c r="A1985" t="s">
        <v>241</v>
      </c>
      <c r="B1985" s="1">
        <v>44742</v>
      </c>
      <c r="C1985" t="s">
        <v>1007</v>
      </c>
      <c r="D1985" t="s">
        <v>1008</v>
      </c>
      <c r="E1985" s="4">
        <v>2735.7999999999952</v>
      </c>
      <c r="F1985" t="s">
        <v>567</v>
      </c>
      <c r="G1985" t="s">
        <v>471</v>
      </c>
      <c r="H1985" t="s">
        <v>317</v>
      </c>
      <c r="I1985" t="s">
        <v>318</v>
      </c>
      <c r="J1985" t="s">
        <v>276</v>
      </c>
      <c r="L1985" t="s">
        <v>390</v>
      </c>
      <c r="M1985" t="s">
        <v>391</v>
      </c>
      <c r="N1985" t="s">
        <v>487</v>
      </c>
    </row>
    <row r="1986" spans="1:14" hidden="1" x14ac:dyDescent="0.25">
      <c r="A1986" t="s">
        <v>241</v>
      </c>
      <c r="B1986" s="1">
        <v>44742</v>
      </c>
      <c r="C1986" t="s">
        <v>1162</v>
      </c>
      <c r="D1986" t="s">
        <v>1163</v>
      </c>
      <c r="E1986" s="4">
        <v>527.34000000000219</v>
      </c>
      <c r="F1986" t="s">
        <v>567</v>
      </c>
      <c r="G1986" t="s">
        <v>471</v>
      </c>
      <c r="H1986" t="s">
        <v>311</v>
      </c>
      <c r="I1986" t="s">
        <v>312</v>
      </c>
      <c r="J1986" t="s">
        <v>264</v>
      </c>
      <c r="L1986" t="s">
        <v>390</v>
      </c>
      <c r="M1986" t="s">
        <v>391</v>
      </c>
      <c r="N1986" t="s">
        <v>477</v>
      </c>
    </row>
    <row r="1987" spans="1:14" hidden="1" x14ac:dyDescent="0.25">
      <c r="A1987" t="s">
        <v>241</v>
      </c>
      <c r="B1987" s="1">
        <v>44742</v>
      </c>
      <c r="C1987" t="s">
        <v>1264</v>
      </c>
      <c r="D1987" t="s">
        <v>1265</v>
      </c>
      <c r="E1987" s="4">
        <v>7880</v>
      </c>
      <c r="F1987" t="s">
        <v>567</v>
      </c>
      <c r="G1987" t="s">
        <v>471</v>
      </c>
      <c r="H1987" t="s">
        <v>317</v>
      </c>
      <c r="I1987" t="s">
        <v>318</v>
      </c>
      <c r="J1987" t="s">
        <v>276</v>
      </c>
      <c r="L1987" t="s">
        <v>390</v>
      </c>
      <c r="M1987" t="s">
        <v>391</v>
      </c>
      <c r="N1987" t="s">
        <v>489</v>
      </c>
    </row>
    <row r="1988" spans="1:14" hidden="1" x14ac:dyDescent="0.25">
      <c r="A1988" t="s">
        <v>241</v>
      </c>
      <c r="B1988" s="1">
        <v>44742</v>
      </c>
      <c r="C1988" t="s">
        <v>1266</v>
      </c>
      <c r="D1988" t="s">
        <v>1267</v>
      </c>
      <c r="E1988" s="4">
        <v>254.4</v>
      </c>
      <c r="F1988" t="s">
        <v>567</v>
      </c>
      <c r="G1988" t="s">
        <v>471</v>
      </c>
      <c r="H1988" t="s">
        <v>311</v>
      </c>
      <c r="I1988" t="s">
        <v>312</v>
      </c>
      <c r="J1988" t="s">
        <v>264</v>
      </c>
      <c r="L1988" t="s">
        <v>390</v>
      </c>
      <c r="M1988" t="s">
        <v>391</v>
      </c>
      <c r="N1988" t="s">
        <v>487</v>
      </c>
    </row>
    <row r="1989" spans="1:14" hidden="1" x14ac:dyDescent="0.25">
      <c r="A1989" t="s">
        <v>241</v>
      </c>
      <c r="B1989" s="1">
        <v>44742</v>
      </c>
      <c r="C1989" t="s">
        <v>1285</v>
      </c>
      <c r="D1989" t="s">
        <v>1286</v>
      </c>
      <c r="E1989" s="4">
        <v>3341.41</v>
      </c>
      <c r="F1989" t="s">
        <v>567</v>
      </c>
      <c r="G1989" t="s">
        <v>471</v>
      </c>
      <c r="H1989" t="s">
        <v>316</v>
      </c>
      <c r="I1989" t="s">
        <v>275</v>
      </c>
      <c r="J1989" t="s">
        <v>274</v>
      </c>
      <c r="L1989" t="s">
        <v>400</v>
      </c>
      <c r="M1989" t="s">
        <v>401</v>
      </c>
      <c r="N1989" t="s">
        <v>489</v>
      </c>
    </row>
    <row r="1990" spans="1:14" hidden="1" x14ac:dyDescent="0.25">
      <c r="A1990" t="s">
        <v>241</v>
      </c>
      <c r="B1990" s="1">
        <v>44742</v>
      </c>
      <c r="C1990" t="s">
        <v>1017</v>
      </c>
      <c r="D1990" t="s">
        <v>1018</v>
      </c>
      <c r="E1990" s="4">
        <v>8051.9500000000007</v>
      </c>
      <c r="F1990" t="s">
        <v>567</v>
      </c>
      <c r="G1990" t="s">
        <v>471</v>
      </c>
      <c r="H1990" t="s">
        <v>316</v>
      </c>
      <c r="I1990" t="s">
        <v>275</v>
      </c>
      <c r="J1990" t="s">
        <v>274</v>
      </c>
      <c r="L1990" t="s">
        <v>400</v>
      </c>
      <c r="M1990" t="s">
        <v>401</v>
      </c>
      <c r="N1990" t="s">
        <v>489</v>
      </c>
    </row>
    <row r="1991" spans="1:14" hidden="1" x14ac:dyDescent="0.25">
      <c r="A1991" t="s">
        <v>241</v>
      </c>
      <c r="B1991" s="1">
        <v>44742</v>
      </c>
      <c r="C1991" t="s">
        <v>1021</v>
      </c>
      <c r="D1991" t="s">
        <v>1022</v>
      </c>
      <c r="E1991" s="4">
        <v>5599.9800000000005</v>
      </c>
      <c r="F1991" t="s">
        <v>567</v>
      </c>
      <c r="G1991" t="s">
        <v>471</v>
      </c>
      <c r="H1991" t="s">
        <v>316</v>
      </c>
      <c r="I1991" t="s">
        <v>275</v>
      </c>
      <c r="J1991" t="s">
        <v>274</v>
      </c>
      <c r="L1991" t="s">
        <v>400</v>
      </c>
      <c r="M1991" t="s">
        <v>401</v>
      </c>
      <c r="N1991" t="s">
        <v>489</v>
      </c>
    </row>
    <row r="1992" spans="1:14" hidden="1" x14ac:dyDescent="0.25">
      <c r="A1992" t="s">
        <v>241</v>
      </c>
      <c r="B1992" s="1">
        <v>44742</v>
      </c>
      <c r="C1992" t="s">
        <v>1025</v>
      </c>
      <c r="D1992" t="s">
        <v>1026</v>
      </c>
      <c r="E1992" s="4">
        <v>930.88</v>
      </c>
      <c r="F1992" t="s">
        <v>567</v>
      </c>
      <c r="G1992" t="s">
        <v>471</v>
      </c>
      <c r="H1992" t="s">
        <v>316</v>
      </c>
      <c r="I1992" t="s">
        <v>275</v>
      </c>
      <c r="J1992" t="s">
        <v>274</v>
      </c>
      <c r="L1992" t="s">
        <v>400</v>
      </c>
      <c r="M1992" t="s">
        <v>401</v>
      </c>
      <c r="N1992" t="s">
        <v>489</v>
      </c>
    </row>
    <row r="1993" spans="1:14" hidden="1" x14ac:dyDescent="0.25">
      <c r="A1993" t="s">
        <v>241</v>
      </c>
      <c r="B1993" s="1">
        <v>44742</v>
      </c>
      <c r="C1993" t="s">
        <v>1227</v>
      </c>
      <c r="D1993" t="s">
        <v>1228</v>
      </c>
      <c r="E1993" s="4">
        <v>6806.85</v>
      </c>
      <c r="F1993" t="s">
        <v>567</v>
      </c>
      <c r="G1993" t="s">
        <v>471</v>
      </c>
      <c r="H1993" t="s">
        <v>316</v>
      </c>
      <c r="I1993" t="s">
        <v>275</v>
      </c>
      <c r="J1993" t="s">
        <v>274</v>
      </c>
      <c r="L1993" t="s">
        <v>400</v>
      </c>
      <c r="M1993" t="s">
        <v>401</v>
      </c>
      <c r="N1993" t="s">
        <v>489</v>
      </c>
    </row>
    <row r="1994" spans="1:14" hidden="1" x14ac:dyDescent="0.25">
      <c r="A1994" t="s">
        <v>241</v>
      </c>
      <c r="B1994" s="1">
        <v>44742</v>
      </c>
      <c r="C1994" t="s">
        <v>1279</v>
      </c>
      <c r="D1994" t="s">
        <v>1280</v>
      </c>
      <c r="E1994" s="4">
        <v>11.17</v>
      </c>
      <c r="F1994" t="s">
        <v>567</v>
      </c>
      <c r="G1994" t="s">
        <v>471</v>
      </c>
      <c r="H1994" t="s">
        <v>316</v>
      </c>
      <c r="I1994" t="s">
        <v>275</v>
      </c>
      <c r="J1994" t="s">
        <v>274</v>
      </c>
      <c r="L1994" t="s">
        <v>400</v>
      </c>
      <c r="M1994" t="s">
        <v>401</v>
      </c>
      <c r="N1994" t="s">
        <v>489</v>
      </c>
    </row>
    <row r="1995" spans="1:14" hidden="1" x14ac:dyDescent="0.25">
      <c r="A1995" t="s">
        <v>241</v>
      </c>
      <c r="B1995" s="1">
        <v>44742</v>
      </c>
      <c r="C1995" t="s">
        <v>1027</v>
      </c>
      <c r="D1995" t="s">
        <v>1028</v>
      </c>
      <c r="E1995" s="4">
        <v>7.2</v>
      </c>
      <c r="F1995" t="s">
        <v>567</v>
      </c>
      <c r="G1995" t="s">
        <v>471</v>
      </c>
      <c r="H1995" t="s">
        <v>316</v>
      </c>
      <c r="I1995" t="s">
        <v>275</v>
      </c>
      <c r="J1995" t="s">
        <v>274</v>
      </c>
      <c r="L1995" t="s">
        <v>400</v>
      </c>
      <c r="M1995" t="s">
        <v>401</v>
      </c>
      <c r="N1995" t="s">
        <v>489</v>
      </c>
    </row>
    <row r="1996" spans="1:14" hidden="1" x14ac:dyDescent="0.25">
      <c r="A1996" t="s">
        <v>241</v>
      </c>
      <c r="B1996" s="1">
        <v>44742</v>
      </c>
      <c r="C1996" t="s">
        <v>1029</v>
      </c>
      <c r="D1996" t="s">
        <v>1030</v>
      </c>
      <c r="E1996" s="4">
        <v>5735.9499999999989</v>
      </c>
      <c r="F1996" t="s">
        <v>567</v>
      </c>
      <c r="G1996" t="s">
        <v>471</v>
      </c>
      <c r="H1996" t="s">
        <v>316</v>
      </c>
      <c r="I1996" t="s">
        <v>275</v>
      </c>
      <c r="J1996" t="s">
        <v>274</v>
      </c>
      <c r="L1996" t="s">
        <v>400</v>
      </c>
      <c r="M1996" t="s">
        <v>401</v>
      </c>
      <c r="N1996" t="s">
        <v>489</v>
      </c>
    </row>
    <row r="1997" spans="1:14" hidden="1" x14ac:dyDescent="0.25">
      <c r="A1997" t="s">
        <v>241</v>
      </c>
      <c r="B1997" s="1">
        <v>44742</v>
      </c>
      <c r="C1997" t="s">
        <v>35</v>
      </c>
      <c r="D1997" t="s">
        <v>1031</v>
      </c>
      <c r="E1997" s="4">
        <v>5920.25</v>
      </c>
      <c r="F1997" t="s">
        <v>567</v>
      </c>
      <c r="G1997" t="s">
        <v>471</v>
      </c>
      <c r="H1997" t="s">
        <v>288</v>
      </c>
      <c r="I1997" t="s">
        <v>26</v>
      </c>
      <c r="J1997" t="s">
        <v>243</v>
      </c>
      <c r="L1997" t="s">
        <v>368</v>
      </c>
      <c r="M1997" t="s">
        <v>369</v>
      </c>
      <c r="N1997" t="s">
        <v>480</v>
      </c>
    </row>
    <row r="1998" spans="1:14" hidden="1" x14ac:dyDescent="0.25">
      <c r="A1998" t="s">
        <v>241</v>
      </c>
      <c r="B1998" s="1">
        <v>44742</v>
      </c>
      <c r="C1998" t="s">
        <v>27</v>
      </c>
      <c r="D1998" t="s">
        <v>1032</v>
      </c>
      <c r="E1998" s="4">
        <v>-2185302.73</v>
      </c>
      <c r="F1998" t="s">
        <v>567</v>
      </c>
      <c r="G1998" t="s">
        <v>471</v>
      </c>
      <c r="H1998" t="s">
        <v>288</v>
      </c>
      <c r="I1998" t="s">
        <v>26</v>
      </c>
      <c r="J1998" t="s">
        <v>243</v>
      </c>
      <c r="L1998" t="s">
        <v>368</v>
      </c>
      <c r="M1998" t="s">
        <v>369</v>
      </c>
      <c r="N1998" t="s">
        <v>485</v>
      </c>
    </row>
    <row r="1999" spans="1:14" hidden="1" x14ac:dyDescent="0.25">
      <c r="A1999" t="s">
        <v>241</v>
      </c>
      <c r="B1999" s="1">
        <v>44742</v>
      </c>
      <c r="C1999" t="s">
        <v>1035</v>
      </c>
      <c r="D1999" t="s">
        <v>1036</v>
      </c>
      <c r="E1999" s="4">
        <v>-134202.60999999999</v>
      </c>
      <c r="F1999" t="s">
        <v>567</v>
      </c>
      <c r="G1999" t="s">
        <v>471</v>
      </c>
      <c r="H1999" t="s">
        <v>288</v>
      </c>
      <c r="I1999" t="s">
        <v>26</v>
      </c>
      <c r="J1999" t="s">
        <v>243</v>
      </c>
      <c r="L1999" t="s">
        <v>368</v>
      </c>
      <c r="M1999" t="s">
        <v>369</v>
      </c>
      <c r="N1999" t="s">
        <v>485</v>
      </c>
    </row>
    <row r="2000" spans="1:14" hidden="1" x14ac:dyDescent="0.25">
      <c r="A2000" t="s">
        <v>241</v>
      </c>
      <c r="B2000" s="1">
        <v>44742</v>
      </c>
      <c r="C2000" t="s">
        <v>28</v>
      </c>
      <c r="D2000" t="s">
        <v>1039</v>
      </c>
      <c r="E2000" s="4">
        <v>-128432.11999999994</v>
      </c>
      <c r="F2000" t="s">
        <v>567</v>
      </c>
      <c r="G2000" t="s">
        <v>471</v>
      </c>
      <c r="H2000" t="s">
        <v>288</v>
      </c>
      <c r="I2000" t="s">
        <v>26</v>
      </c>
      <c r="J2000" t="s">
        <v>243</v>
      </c>
      <c r="L2000" t="s">
        <v>368</v>
      </c>
      <c r="M2000" t="s">
        <v>369</v>
      </c>
      <c r="N2000" t="s">
        <v>480</v>
      </c>
    </row>
    <row r="2001" spans="1:14" hidden="1" x14ac:dyDescent="0.25">
      <c r="A2001" t="s">
        <v>241</v>
      </c>
      <c r="B2001" s="1">
        <v>44742</v>
      </c>
      <c r="C2001" t="s">
        <v>29</v>
      </c>
      <c r="D2001" t="s">
        <v>1040</v>
      </c>
      <c r="E2001" s="4">
        <v>-3535.3899999999981</v>
      </c>
      <c r="F2001" t="s">
        <v>567</v>
      </c>
      <c r="G2001" t="s">
        <v>471</v>
      </c>
      <c r="H2001" t="s">
        <v>288</v>
      </c>
      <c r="I2001" t="s">
        <v>26</v>
      </c>
      <c r="J2001" t="s">
        <v>243</v>
      </c>
      <c r="L2001" t="s">
        <v>368</v>
      </c>
      <c r="M2001" t="s">
        <v>369</v>
      </c>
      <c r="N2001" t="s">
        <v>480</v>
      </c>
    </row>
    <row r="2002" spans="1:14" hidden="1" x14ac:dyDescent="0.25">
      <c r="A2002" t="s">
        <v>241</v>
      </c>
      <c r="B2002" s="1">
        <v>44742</v>
      </c>
      <c r="C2002" t="s">
        <v>1041</v>
      </c>
      <c r="D2002" t="s">
        <v>1042</v>
      </c>
      <c r="E2002" s="4">
        <v>-96141.839999999982</v>
      </c>
      <c r="F2002" t="s">
        <v>567</v>
      </c>
      <c r="G2002" t="s">
        <v>471</v>
      </c>
      <c r="H2002" t="s">
        <v>288</v>
      </c>
      <c r="I2002" t="s">
        <v>26</v>
      </c>
      <c r="J2002" t="s">
        <v>243</v>
      </c>
      <c r="L2002" t="s">
        <v>368</v>
      </c>
      <c r="M2002" t="s">
        <v>369</v>
      </c>
      <c r="N2002" t="s">
        <v>489</v>
      </c>
    </row>
    <row r="2003" spans="1:14" hidden="1" x14ac:dyDescent="0.25">
      <c r="A2003" t="s">
        <v>241</v>
      </c>
      <c r="B2003" s="1">
        <v>44742</v>
      </c>
      <c r="C2003" t="s">
        <v>30</v>
      </c>
      <c r="D2003" t="s">
        <v>1229</v>
      </c>
      <c r="E2003" s="4">
        <v>-268586.33999999997</v>
      </c>
      <c r="F2003" t="s">
        <v>567</v>
      </c>
      <c r="G2003" t="s">
        <v>471</v>
      </c>
      <c r="H2003" t="s">
        <v>288</v>
      </c>
      <c r="I2003" t="s">
        <v>26</v>
      </c>
      <c r="J2003" t="s">
        <v>243</v>
      </c>
      <c r="L2003" t="s">
        <v>368</v>
      </c>
      <c r="M2003" t="s">
        <v>369</v>
      </c>
      <c r="N2003" t="s">
        <v>485</v>
      </c>
    </row>
    <row r="2004" spans="1:14" hidden="1" x14ac:dyDescent="0.25">
      <c r="A2004" t="s">
        <v>241</v>
      </c>
      <c r="B2004" s="1">
        <v>44742</v>
      </c>
      <c r="C2004" t="s">
        <v>32</v>
      </c>
      <c r="D2004" t="s">
        <v>1268</v>
      </c>
      <c r="E2004" s="4">
        <v>-18019.05</v>
      </c>
      <c r="F2004" t="s">
        <v>567</v>
      </c>
      <c r="G2004" t="s">
        <v>471</v>
      </c>
      <c r="H2004" t="s">
        <v>288</v>
      </c>
      <c r="I2004" t="s">
        <v>26</v>
      </c>
      <c r="J2004" t="s">
        <v>243</v>
      </c>
      <c r="L2004" t="s">
        <v>368</v>
      </c>
      <c r="M2004" t="s">
        <v>369</v>
      </c>
      <c r="N2004" t="s">
        <v>480</v>
      </c>
    </row>
    <row r="2005" spans="1:14" hidden="1" x14ac:dyDescent="0.25">
      <c r="A2005" t="s">
        <v>241</v>
      </c>
      <c r="B2005" s="1">
        <v>44742</v>
      </c>
      <c r="C2005" t="s">
        <v>33</v>
      </c>
      <c r="D2005" t="s">
        <v>1043</v>
      </c>
      <c r="E2005" s="4">
        <v>-386.89999999999964</v>
      </c>
      <c r="F2005" t="s">
        <v>567</v>
      </c>
      <c r="G2005" t="s">
        <v>471</v>
      </c>
      <c r="H2005" t="s">
        <v>288</v>
      </c>
      <c r="I2005" t="s">
        <v>26</v>
      </c>
      <c r="J2005" t="s">
        <v>243</v>
      </c>
      <c r="L2005" t="s">
        <v>368</v>
      </c>
      <c r="M2005" t="s">
        <v>369</v>
      </c>
      <c r="N2005" t="s">
        <v>480</v>
      </c>
    </row>
    <row r="2006" spans="1:14" hidden="1" x14ac:dyDescent="0.25">
      <c r="A2006" t="s">
        <v>241</v>
      </c>
      <c r="B2006" s="1">
        <v>44742</v>
      </c>
      <c r="C2006" t="s">
        <v>34</v>
      </c>
      <c r="D2006" t="s">
        <v>1044</v>
      </c>
      <c r="E2006" s="4">
        <v>-56129.020000000004</v>
      </c>
      <c r="F2006" t="s">
        <v>567</v>
      </c>
      <c r="G2006" t="s">
        <v>471</v>
      </c>
      <c r="H2006" t="s">
        <v>317</v>
      </c>
      <c r="I2006" t="s">
        <v>318</v>
      </c>
      <c r="J2006" t="s">
        <v>276</v>
      </c>
      <c r="L2006" t="s">
        <v>390</v>
      </c>
      <c r="M2006" t="s">
        <v>391</v>
      </c>
      <c r="N2006" t="s">
        <v>487</v>
      </c>
    </row>
    <row r="2007" spans="1:14" hidden="1" x14ac:dyDescent="0.25">
      <c r="A2007" t="s">
        <v>241</v>
      </c>
      <c r="B2007" s="1">
        <v>44742</v>
      </c>
      <c r="C2007" t="s">
        <v>1047</v>
      </c>
      <c r="D2007" t="s">
        <v>1048</v>
      </c>
      <c r="E2007" s="4">
        <v>-255483.9</v>
      </c>
      <c r="F2007" t="s">
        <v>567</v>
      </c>
      <c r="G2007" t="s">
        <v>471</v>
      </c>
      <c r="H2007" t="s">
        <v>248</v>
      </c>
      <c r="I2007" t="s">
        <v>249</v>
      </c>
      <c r="J2007" t="s">
        <v>248</v>
      </c>
      <c r="L2007" t="s">
        <v>368</v>
      </c>
      <c r="M2007" t="s">
        <v>369</v>
      </c>
      <c r="N2007" t="s">
        <v>489</v>
      </c>
    </row>
    <row r="2008" spans="1:14" hidden="1" x14ac:dyDescent="0.25">
      <c r="A2008" t="s">
        <v>241</v>
      </c>
      <c r="B2008" s="1">
        <v>44742</v>
      </c>
      <c r="C2008" t="s">
        <v>25</v>
      </c>
      <c r="D2008" t="s">
        <v>1049</v>
      </c>
      <c r="E2008" s="4">
        <v>-869718.59000000032</v>
      </c>
      <c r="F2008" t="s">
        <v>567</v>
      </c>
      <c r="G2008" t="s">
        <v>471</v>
      </c>
      <c r="H2008" t="s">
        <v>244</v>
      </c>
      <c r="I2008" t="s">
        <v>245</v>
      </c>
      <c r="J2008" t="s">
        <v>244</v>
      </c>
      <c r="L2008" t="s">
        <v>368</v>
      </c>
      <c r="M2008" t="s">
        <v>369</v>
      </c>
      <c r="N2008" t="s">
        <v>480</v>
      </c>
    </row>
    <row r="2009" spans="1:14" hidden="1" x14ac:dyDescent="0.25">
      <c r="A2009" t="s">
        <v>241</v>
      </c>
      <c r="B2009" s="1">
        <v>44742</v>
      </c>
      <c r="C2009" t="s">
        <v>1062</v>
      </c>
      <c r="D2009" t="s">
        <v>1063</v>
      </c>
      <c r="E2009" s="4">
        <v>-0.03</v>
      </c>
      <c r="F2009" t="s">
        <v>567</v>
      </c>
      <c r="G2009" t="s">
        <v>471</v>
      </c>
      <c r="H2009" t="s">
        <v>248</v>
      </c>
      <c r="I2009" t="s">
        <v>249</v>
      </c>
      <c r="J2009" t="s">
        <v>248</v>
      </c>
      <c r="L2009" t="s">
        <v>372</v>
      </c>
      <c r="M2009" t="s">
        <v>373</v>
      </c>
      <c r="N2009" t="s">
        <v>487</v>
      </c>
    </row>
    <row r="2010" spans="1:14" hidden="1" x14ac:dyDescent="0.25">
      <c r="A2010" t="s">
        <v>241</v>
      </c>
      <c r="B2010" s="1">
        <v>44742</v>
      </c>
      <c r="C2010" t="s">
        <v>1066</v>
      </c>
      <c r="D2010" t="s">
        <v>1067</v>
      </c>
      <c r="E2010" s="4">
        <v>-10.840000000000298</v>
      </c>
      <c r="F2010" t="s">
        <v>567</v>
      </c>
      <c r="G2010" t="s">
        <v>471</v>
      </c>
      <c r="H2010" t="s">
        <v>248</v>
      </c>
      <c r="I2010" t="s">
        <v>249</v>
      </c>
      <c r="J2010" t="s">
        <v>248</v>
      </c>
      <c r="L2010" t="s">
        <v>372</v>
      </c>
      <c r="M2010" t="s">
        <v>373</v>
      </c>
      <c r="N2010" t="s">
        <v>487</v>
      </c>
    </row>
    <row r="2011" spans="1:14" hidden="1" x14ac:dyDescent="0.25">
      <c r="A2011" t="s">
        <v>241</v>
      </c>
      <c r="B2011" s="1">
        <v>44742</v>
      </c>
      <c r="C2011" t="s">
        <v>1287</v>
      </c>
      <c r="D2011" t="s">
        <v>1288</v>
      </c>
      <c r="E2011" s="4">
        <v>-15.08</v>
      </c>
      <c r="F2011" t="s">
        <v>567</v>
      </c>
      <c r="G2011" t="s">
        <v>471</v>
      </c>
      <c r="H2011" t="s">
        <v>248</v>
      </c>
      <c r="I2011" t="s">
        <v>249</v>
      </c>
      <c r="J2011" t="s">
        <v>248</v>
      </c>
      <c r="L2011" t="s">
        <v>372</v>
      </c>
      <c r="M2011" t="s">
        <v>373</v>
      </c>
      <c r="N2011" t="s">
        <v>487</v>
      </c>
    </row>
    <row r="2012" spans="1:14" hidden="1" x14ac:dyDescent="0.25">
      <c r="A2012" t="s">
        <v>241</v>
      </c>
      <c r="B2012" s="1">
        <v>44742</v>
      </c>
      <c r="C2012" t="s">
        <v>1068</v>
      </c>
      <c r="D2012" t="s">
        <v>1069</v>
      </c>
      <c r="E2012" s="4">
        <v>-155.74</v>
      </c>
      <c r="F2012" t="s">
        <v>567</v>
      </c>
      <c r="G2012" t="s">
        <v>471</v>
      </c>
      <c r="H2012" t="s">
        <v>248</v>
      </c>
      <c r="I2012" t="s">
        <v>249</v>
      </c>
      <c r="J2012" t="s">
        <v>248</v>
      </c>
      <c r="L2012" t="s">
        <v>372</v>
      </c>
      <c r="M2012" t="s">
        <v>373</v>
      </c>
      <c r="N2012" t="s">
        <v>487</v>
      </c>
    </row>
    <row r="2013" spans="1:14" hidden="1" x14ac:dyDescent="0.25">
      <c r="A2013" t="s">
        <v>241</v>
      </c>
      <c r="B2013" s="1">
        <v>44742</v>
      </c>
      <c r="C2013" t="s">
        <v>1168</v>
      </c>
      <c r="D2013" t="s">
        <v>1169</v>
      </c>
      <c r="E2013" s="4">
        <v>-3681.2799999999997</v>
      </c>
      <c r="F2013" t="s">
        <v>567</v>
      </c>
      <c r="G2013" t="s">
        <v>471</v>
      </c>
      <c r="H2013" t="s">
        <v>248</v>
      </c>
      <c r="I2013" t="s">
        <v>249</v>
      </c>
      <c r="J2013" t="s">
        <v>248</v>
      </c>
      <c r="L2013" t="s">
        <v>372</v>
      </c>
      <c r="M2013" t="s">
        <v>373</v>
      </c>
      <c r="N2013" t="s">
        <v>487</v>
      </c>
    </row>
    <row r="2014" spans="1:14" hidden="1" x14ac:dyDescent="0.25">
      <c r="A2014" t="s">
        <v>241</v>
      </c>
      <c r="B2014" s="1">
        <v>44742</v>
      </c>
      <c r="C2014" t="s">
        <v>1080</v>
      </c>
      <c r="D2014" t="s">
        <v>1081</v>
      </c>
      <c r="E2014" s="4">
        <v>-4292.37</v>
      </c>
      <c r="F2014" t="s">
        <v>567</v>
      </c>
      <c r="G2014" t="s">
        <v>471</v>
      </c>
      <c r="H2014" t="s">
        <v>317</v>
      </c>
      <c r="I2014" t="s">
        <v>318</v>
      </c>
      <c r="J2014" t="s">
        <v>276</v>
      </c>
      <c r="L2014" t="s">
        <v>372</v>
      </c>
      <c r="M2014" t="s">
        <v>373</v>
      </c>
      <c r="N2014" t="s">
        <v>487</v>
      </c>
    </row>
    <row r="2015" spans="1:14" hidden="1" x14ac:dyDescent="0.25">
      <c r="A2015" t="s">
        <v>241</v>
      </c>
      <c r="B2015" s="1">
        <v>44742</v>
      </c>
      <c r="C2015" t="s">
        <v>1082</v>
      </c>
      <c r="D2015" t="s">
        <v>1083</v>
      </c>
      <c r="E2015" s="4">
        <v>-63.55</v>
      </c>
      <c r="F2015" t="s">
        <v>567</v>
      </c>
      <c r="G2015" t="s">
        <v>471</v>
      </c>
      <c r="H2015" t="s">
        <v>248</v>
      </c>
      <c r="I2015" t="s">
        <v>249</v>
      </c>
      <c r="J2015" t="s">
        <v>248</v>
      </c>
      <c r="L2015" t="s">
        <v>372</v>
      </c>
      <c r="M2015" t="s">
        <v>373</v>
      </c>
      <c r="N2015" t="s">
        <v>488</v>
      </c>
    </row>
    <row r="2016" spans="1:14" hidden="1" x14ac:dyDescent="0.25">
      <c r="A2016" t="s">
        <v>241</v>
      </c>
      <c r="B2016" s="1">
        <v>44742</v>
      </c>
      <c r="C2016" t="s">
        <v>1172</v>
      </c>
      <c r="D2016" t="s">
        <v>1173</v>
      </c>
      <c r="E2016" s="4">
        <v>-191371.83000000002</v>
      </c>
      <c r="F2016" t="s">
        <v>567</v>
      </c>
      <c r="G2016" t="s">
        <v>471</v>
      </c>
      <c r="H2016" t="s">
        <v>291</v>
      </c>
      <c r="I2016" t="s">
        <v>292</v>
      </c>
      <c r="J2016" t="s">
        <v>251</v>
      </c>
      <c r="L2016" t="s">
        <v>372</v>
      </c>
      <c r="M2016" t="s">
        <v>373</v>
      </c>
      <c r="N2016" t="s">
        <v>487</v>
      </c>
    </row>
    <row r="2017" spans="1:14" hidden="1" x14ac:dyDescent="0.25">
      <c r="A2017" t="s">
        <v>241</v>
      </c>
      <c r="B2017" s="1">
        <v>44742</v>
      </c>
      <c r="C2017" t="s">
        <v>1281</v>
      </c>
      <c r="D2017" t="s">
        <v>1282</v>
      </c>
      <c r="E2017" s="4">
        <v>-20</v>
      </c>
      <c r="F2017" t="s">
        <v>567</v>
      </c>
      <c r="G2017" t="s">
        <v>471</v>
      </c>
      <c r="H2017" t="s">
        <v>316</v>
      </c>
      <c r="I2017" t="s">
        <v>275</v>
      </c>
      <c r="J2017" t="s">
        <v>274</v>
      </c>
      <c r="L2017" t="s">
        <v>398</v>
      </c>
      <c r="M2017" t="s">
        <v>399</v>
      </c>
      <c r="N2017" t="s">
        <v>489</v>
      </c>
    </row>
    <row r="2018" spans="1:14" hidden="1" x14ac:dyDescent="0.25">
      <c r="A2018" t="s">
        <v>241</v>
      </c>
      <c r="B2018" s="1">
        <v>44742</v>
      </c>
      <c r="C2018" t="s">
        <v>1101</v>
      </c>
      <c r="D2018" t="s">
        <v>1102</v>
      </c>
      <c r="E2018" s="4">
        <v>-105.25999999999999</v>
      </c>
      <c r="F2018" t="s">
        <v>567</v>
      </c>
      <c r="G2018" t="s">
        <v>471</v>
      </c>
      <c r="H2018" t="s">
        <v>316</v>
      </c>
      <c r="I2018" t="s">
        <v>275</v>
      </c>
      <c r="J2018" t="s">
        <v>274</v>
      </c>
      <c r="L2018" t="s">
        <v>398</v>
      </c>
      <c r="M2018" t="s">
        <v>399</v>
      </c>
      <c r="N2018" t="s">
        <v>477</v>
      </c>
    </row>
    <row r="2019" spans="1:14" hidden="1" x14ac:dyDescent="0.25">
      <c r="A2019" t="s">
        <v>241</v>
      </c>
      <c r="B2019" s="1">
        <v>44742</v>
      </c>
      <c r="C2019" t="s">
        <v>570</v>
      </c>
      <c r="D2019" t="s">
        <v>571</v>
      </c>
      <c r="E2019" s="4">
        <v>10000</v>
      </c>
      <c r="F2019" t="s">
        <v>567</v>
      </c>
      <c r="G2019" t="s">
        <v>511</v>
      </c>
      <c r="H2019" t="s">
        <v>514</v>
      </c>
      <c r="I2019" t="s">
        <v>417</v>
      </c>
      <c r="J2019" t="s">
        <v>572</v>
      </c>
      <c r="L2019" t="s">
        <v>514</v>
      </c>
      <c r="M2019" t="s">
        <v>417</v>
      </c>
      <c r="N2019" t="s">
        <v>573</v>
      </c>
    </row>
    <row r="2020" spans="1:14" hidden="1" x14ac:dyDescent="0.25">
      <c r="A2020" t="s">
        <v>241</v>
      </c>
      <c r="B2020" s="1">
        <v>44742</v>
      </c>
      <c r="C2020" t="s">
        <v>576</v>
      </c>
      <c r="D2020" t="s">
        <v>577</v>
      </c>
      <c r="E2020" s="4">
        <v>6343</v>
      </c>
      <c r="F2020" t="s">
        <v>567</v>
      </c>
      <c r="G2020" t="s">
        <v>511</v>
      </c>
      <c r="H2020" t="s">
        <v>514</v>
      </c>
      <c r="I2020" t="s">
        <v>417</v>
      </c>
      <c r="J2020" t="s">
        <v>572</v>
      </c>
      <c r="L2020" t="s">
        <v>514</v>
      </c>
      <c r="M2020" t="s">
        <v>417</v>
      </c>
      <c r="N2020" t="s">
        <v>573</v>
      </c>
    </row>
    <row r="2021" spans="1:14" hidden="1" x14ac:dyDescent="0.25">
      <c r="A2021" t="s">
        <v>241</v>
      </c>
      <c r="B2021" s="1">
        <v>44742</v>
      </c>
      <c r="C2021" t="s">
        <v>580</v>
      </c>
      <c r="D2021" t="s">
        <v>581</v>
      </c>
      <c r="E2021" s="4">
        <v>57925</v>
      </c>
      <c r="F2021" t="s">
        <v>567</v>
      </c>
      <c r="G2021" t="s">
        <v>511</v>
      </c>
      <c r="H2021" t="s">
        <v>514</v>
      </c>
      <c r="I2021" t="s">
        <v>417</v>
      </c>
      <c r="J2021" t="s">
        <v>572</v>
      </c>
      <c r="L2021" t="s">
        <v>514</v>
      </c>
      <c r="M2021" t="s">
        <v>417</v>
      </c>
      <c r="N2021" t="s">
        <v>573</v>
      </c>
    </row>
    <row r="2022" spans="1:14" hidden="1" x14ac:dyDescent="0.25">
      <c r="A2022" t="s">
        <v>241</v>
      </c>
      <c r="B2022" s="1">
        <v>44742</v>
      </c>
      <c r="C2022" t="s">
        <v>584</v>
      </c>
      <c r="D2022" t="s">
        <v>585</v>
      </c>
      <c r="E2022" s="4">
        <v>100000</v>
      </c>
      <c r="F2022" t="s">
        <v>567</v>
      </c>
      <c r="G2022" t="s">
        <v>511</v>
      </c>
      <c r="H2022" t="s">
        <v>514</v>
      </c>
      <c r="I2022" t="s">
        <v>417</v>
      </c>
      <c r="J2022" t="s">
        <v>572</v>
      </c>
      <c r="L2022" t="s">
        <v>514</v>
      </c>
      <c r="M2022" t="s">
        <v>417</v>
      </c>
      <c r="N2022" t="s">
        <v>573</v>
      </c>
    </row>
    <row r="2023" spans="1:14" hidden="1" x14ac:dyDescent="0.25">
      <c r="A2023" t="s">
        <v>241</v>
      </c>
      <c r="B2023" s="1">
        <v>44742</v>
      </c>
      <c r="C2023" t="s">
        <v>588</v>
      </c>
      <c r="D2023" t="s">
        <v>589</v>
      </c>
      <c r="E2023" s="4">
        <v>168277.53</v>
      </c>
      <c r="F2023" t="s">
        <v>567</v>
      </c>
      <c r="G2023" t="s">
        <v>511</v>
      </c>
      <c r="H2023" t="s">
        <v>514</v>
      </c>
      <c r="I2023" t="s">
        <v>417</v>
      </c>
      <c r="J2023" t="s">
        <v>572</v>
      </c>
      <c r="L2023" t="s">
        <v>514</v>
      </c>
      <c r="M2023" t="s">
        <v>417</v>
      </c>
      <c r="N2023" t="s">
        <v>573</v>
      </c>
    </row>
    <row r="2024" spans="1:14" hidden="1" x14ac:dyDescent="0.25">
      <c r="A2024" t="s">
        <v>241</v>
      </c>
      <c r="B2024" s="1">
        <v>44742</v>
      </c>
      <c r="C2024" t="s">
        <v>592</v>
      </c>
      <c r="D2024" t="s">
        <v>593</v>
      </c>
      <c r="E2024" s="4">
        <v>87545.25</v>
      </c>
      <c r="F2024" t="s">
        <v>567</v>
      </c>
      <c r="G2024" t="s">
        <v>511</v>
      </c>
      <c r="H2024" t="s">
        <v>518</v>
      </c>
      <c r="I2024" t="s">
        <v>419</v>
      </c>
      <c r="J2024" t="s">
        <v>594</v>
      </c>
      <c r="L2024" t="s">
        <v>518</v>
      </c>
      <c r="M2024" t="s">
        <v>419</v>
      </c>
      <c r="N2024" t="s">
        <v>573</v>
      </c>
    </row>
    <row r="2025" spans="1:14" hidden="1" x14ac:dyDescent="0.25">
      <c r="A2025" t="s">
        <v>241</v>
      </c>
      <c r="B2025" s="1">
        <v>44742</v>
      </c>
      <c r="C2025" t="s">
        <v>597</v>
      </c>
      <c r="D2025" t="s">
        <v>598</v>
      </c>
      <c r="E2025" s="4">
        <v>693957.03</v>
      </c>
      <c r="F2025" t="s">
        <v>567</v>
      </c>
      <c r="G2025" t="s">
        <v>511</v>
      </c>
      <c r="H2025" t="s">
        <v>518</v>
      </c>
      <c r="I2025" t="s">
        <v>419</v>
      </c>
      <c r="J2025" t="s">
        <v>594</v>
      </c>
      <c r="L2025" t="s">
        <v>518</v>
      </c>
      <c r="M2025" t="s">
        <v>419</v>
      </c>
      <c r="N2025" t="s">
        <v>573</v>
      </c>
    </row>
    <row r="2026" spans="1:14" hidden="1" x14ac:dyDescent="0.25">
      <c r="A2026" t="s">
        <v>241</v>
      </c>
      <c r="B2026" s="1">
        <v>44742</v>
      </c>
      <c r="C2026" t="s">
        <v>601</v>
      </c>
      <c r="D2026" t="s">
        <v>602</v>
      </c>
      <c r="E2026" s="4">
        <v>104261.51</v>
      </c>
      <c r="F2026" t="s">
        <v>567</v>
      </c>
      <c r="G2026" t="s">
        <v>511</v>
      </c>
      <c r="H2026" t="s">
        <v>518</v>
      </c>
      <c r="I2026" t="s">
        <v>419</v>
      </c>
      <c r="J2026" t="s">
        <v>594</v>
      </c>
      <c r="L2026" t="s">
        <v>518</v>
      </c>
      <c r="M2026" t="s">
        <v>419</v>
      </c>
      <c r="N2026" t="s">
        <v>573</v>
      </c>
    </row>
    <row r="2027" spans="1:14" hidden="1" x14ac:dyDescent="0.25">
      <c r="A2027" t="s">
        <v>241</v>
      </c>
      <c r="B2027" s="1">
        <v>44742</v>
      </c>
      <c r="C2027" t="s">
        <v>605</v>
      </c>
      <c r="D2027" t="s">
        <v>606</v>
      </c>
      <c r="E2027" s="4">
        <v>204582.74</v>
      </c>
      <c r="F2027" t="s">
        <v>567</v>
      </c>
      <c r="G2027" t="s">
        <v>511</v>
      </c>
      <c r="H2027" t="s">
        <v>518</v>
      </c>
      <c r="I2027" t="s">
        <v>419</v>
      </c>
      <c r="J2027" t="s">
        <v>594</v>
      </c>
      <c r="L2027" t="s">
        <v>518</v>
      </c>
      <c r="M2027" t="s">
        <v>419</v>
      </c>
      <c r="N2027" t="s">
        <v>573</v>
      </c>
    </row>
    <row r="2028" spans="1:14" hidden="1" x14ac:dyDescent="0.25">
      <c r="A2028" t="s">
        <v>241</v>
      </c>
      <c r="B2028" s="1">
        <v>44742</v>
      </c>
      <c r="C2028" t="s">
        <v>611</v>
      </c>
      <c r="D2028" t="s">
        <v>612</v>
      </c>
      <c r="E2028" s="4">
        <v>229871.05000000002</v>
      </c>
      <c r="F2028" t="s">
        <v>567</v>
      </c>
      <c r="G2028" t="s">
        <v>511</v>
      </c>
      <c r="H2028" t="s">
        <v>518</v>
      </c>
      <c r="I2028" t="s">
        <v>419</v>
      </c>
      <c r="J2028" t="s">
        <v>594</v>
      </c>
      <c r="L2028" t="s">
        <v>518</v>
      </c>
      <c r="M2028" t="s">
        <v>419</v>
      </c>
      <c r="N2028" t="s">
        <v>573</v>
      </c>
    </row>
    <row r="2029" spans="1:14" hidden="1" x14ac:dyDescent="0.25">
      <c r="A2029" t="s">
        <v>241</v>
      </c>
      <c r="B2029" s="1">
        <v>44742</v>
      </c>
      <c r="C2029" t="s">
        <v>617</v>
      </c>
      <c r="D2029" t="s">
        <v>618</v>
      </c>
      <c r="E2029" s="4">
        <v>76799.930000000008</v>
      </c>
      <c r="F2029" t="s">
        <v>567</v>
      </c>
      <c r="G2029" t="s">
        <v>511</v>
      </c>
      <c r="H2029" t="s">
        <v>518</v>
      </c>
      <c r="I2029" t="s">
        <v>419</v>
      </c>
      <c r="J2029" t="s">
        <v>594</v>
      </c>
      <c r="L2029" t="s">
        <v>518</v>
      </c>
      <c r="M2029" t="s">
        <v>419</v>
      </c>
      <c r="N2029" t="s">
        <v>573</v>
      </c>
    </row>
    <row r="2030" spans="1:14" hidden="1" x14ac:dyDescent="0.25">
      <c r="A2030" t="s">
        <v>241</v>
      </c>
      <c r="B2030" s="1">
        <v>44742</v>
      </c>
      <c r="C2030" t="s">
        <v>621</v>
      </c>
      <c r="D2030" t="s">
        <v>622</v>
      </c>
      <c r="E2030" s="4">
        <v>16409.09</v>
      </c>
      <c r="F2030" t="s">
        <v>567</v>
      </c>
      <c r="G2030" t="s">
        <v>511</v>
      </c>
      <c r="H2030" t="s">
        <v>518</v>
      </c>
      <c r="I2030" t="s">
        <v>419</v>
      </c>
      <c r="J2030" t="s">
        <v>594</v>
      </c>
      <c r="L2030" t="s">
        <v>518</v>
      </c>
      <c r="M2030" t="s">
        <v>419</v>
      </c>
      <c r="N2030" t="s">
        <v>573</v>
      </c>
    </row>
    <row r="2031" spans="1:14" hidden="1" x14ac:dyDescent="0.25">
      <c r="A2031" t="s">
        <v>241</v>
      </c>
      <c r="B2031" s="1">
        <v>44742</v>
      </c>
      <c r="C2031" t="s">
        <v>625</v>
      </c>
      <c r="D2031" t="s">
        <v>626</v>
      </c>
      <c r="E2031" s="4">
        <v>94542.99</v>
      </c>
      <c r="F2031" t="s">
        <v>567</v>
      </c>
      <c r="G2031" t="s">
        <v>511</v>
      </c>
      <c r="H2031" t="s">
        <v>518</v>
      </c>
      <c r="I2031" t="s">
        <v>419</v>
      </c>
      <c r="J2031" t="s">
        <v>594</v>
      </c>
      <c r="L2031" t="s">
        <v>518</v>
      </c>
      <c r="M2031" t="s">
        <v>419</v>
      </c>
      <c r="N2031" t="s">
        <v>573</v>
      </c>
    </row>
    <row r="2032" spans="1:14" hidden="1" x14ac:dyDescent="0.25">
      <c r="A2032" t="s">
        <v>241</v>
      </c>
      <c r="B2032" s="1">
        <v>44742</v>
      </c>
      <c r="C2032" t="s">
        <v>629</v>
      </c>
      <c r="D2032" t="s">
        <v>630</v>
      </c>
      <c r="E2032" s="4">
        <v>2625</v>
      </c>
      <c r="F2032" t="s">
        <v>567</v>
      </c>
      <c r="G2032" t="s">
        <v>511</v>
      </c>
      <c r="H2032" t="s">
        <v>518</v>
      </c>
      <c r="I2032" t="s">
        <v>419</v>
      </c>
      <c r="J2032" t="s">
        <v>594</v>
      </c>
      <c r="L2032" t="s">
        <v>518</v>
      </c>
      <c r="M2032" t="s">
        <v>419</v>
      </c>
      <c r="N2032" t="s">
        <v>573</v>
      </c>
    </row>
    <row r="2033" spans="1:14" hidden="1" x14ac:dyDescent="0.25">
      <c r="A2033" t="s">
        <v>241</v>
      </c>
      <c r="B2033" s="1">
        <v>44742</v>
      </c>
      <c r="C2033" t="s">
        <v>48</v>
      </c>
      <c r="D2033" t="s">
        <v>49</v>
      </c>
      <c r="E2033" s="4">
        <v>340</v>
      </c>
      <c r="F2033" t="s">
        <v>567</v>
      </c>
      <c r="G2033" t="s">
        <v>511</v>
      </c>
      <c r="H2033" t="s">
        <v>336</v>
      </c>
      <c r="I2033" t="s">
        <v>337</v>
      </c>
      <c r="J2033" t="s">
        <v>639</v>
      </c>
      <c r="L2033" t="s">
        <v>336</v>
      </c>
      <c r="M2033" t="s">
        <v>337</v>
      </c>
      <c r="N2033" t="s">
        <v>573</v>
      </c>
    </row>
    <row r="2034" spans="1:14" hidden="1" x14ac:dyDescent="0.25">
      <c r="A2034" t="s">
        <v>241</v>
      </c>
      <c r="B2034" s="1">
        <v>44742</v>
      </c>
      <c r="C2034" t="s">
        <v>53</v>
      </c>
      <c r="D2034" t="s">
        <v>54</v>
      </c>
      <c r="E2034" s="4">
        <v>2500</v>
      </c>
      <c r="F2034" t="s">
        <v>567</v>
      </c>
      <c r="G2034" t="s">
        <v>511</v>
      </c>
      <c r="H2034" t="s">
        <v>336</v>
      </c>
      <c r="I2034" t="s">
        <v>337</v>
      </c>
      <c r="J2034" t="s">
        <v>639</v>
      </c>
      <c r="L2034" t="s">
        <v>336</v>
      </c>
      <c r="M2034" t="s">
        <v>337</v>
      </c>
      <c r="N2034" t="s">
        <v>573</v>
      </c>
    </row>
    <row r="2035" spans="1:14" hidden="1" x14ac:dyDescent="0.25">
      <c r="A2035" t="s">
        <v>241</v>
      </c>
      <c r="B2035" s="1">
        <v>44742</v>
      </c>
      <c r="C2035" t="s">
        <v>57</v>
      </c>
      <c r="D2035" t="s">
        <v>58</v>
      </c>
      <c r="E2035" s="4">
        <v>250</v>
      </c>
      <c r="F2035" t="s">
        <v>567</v>
      </c>
      <c r="G2035" t="s">
        <v>511</v>
      </c>
      <c r="H2035" t="s">
        <v>336</v>
      </c>
      <c r="I2035" t="s">
        <v>337</v>
      </c>
      <c r="J2035" t="s">
        <v>639</v>
      </c>
      <c r="L2035" t="s">
        <v>336</v>
      </c>
      <c r="M2035" t="s">
        <v>337</v>
      </c>
      <c r="N2035" t="s">
        <v>573</v>
      </c>
    </row>
    <row r="2036" spans="1:14" hidden="1" x14ac:dyDescent="0.25">
      <c r="A2036" t="s">
        <v>241</v>
      </c>
      <c r="B2036" s="1">
        <v>44742</v>
      </c>
      <c r="C2036" t="s">
        <v>61</v>
      </c>
      <c r="D2036" t="s">
        <v>62</v>
      </c>
      <c r="E2036" s="4">
        <v>997500</v>
      </c>
      <c r="F2036" t="s">
        <v>567</v>
      </c>
      <c r="G2036" t="s">
        <v>511</v>
      </c>
      <c r="H2036" t="s">
        <v>336</v>
      </c>
      <c r="I2036" t="s">
        <v>337</v>
      </c>
      <c r="J2036" t="s">
        <v>639</v>
      </c>
      <c r="L2036" t="s">
        <v>336</v>
      </c>
      <c r="M2036" t="s">
        <v>337</v>
      </c>
      <c r="N2036" t="s">
        <v>573</v>
      </c>
    </row>
    <row r="2037" spans="1:14" hidden="1" x14ac:dyDescent="0.25">
      <c r="A2037" t="s">
        <v>241</v>
      </c>
      <c r="B2037" s="1">
        <v>44742</v>
      </c>
      <c r="C2037" t="s">
        <v>64</v>
      </c>
      <c r="D2037" t="s">
        <v>65</v>
      </c>
      <c r="E2037" s="4">
        <v>5870.22</v>
      </c>
      <c r="F2037" t="s">
        <v>567</v>
      </c>
      <c r="G2037" t="s">
        <v>511</v>
      </c>
      <c r="H2037" t="s">
        <v>336</v>
      </c>
      <c r="I2037" t="s">
        <v>337</v>
      </c>
      <c r="J2037" t="s">
        <v>639</v>
      </c>
      <c r="L2037" t="s">
        <v>336</v>
      </c>
      <c r="M2037" t="s">
        <v>337</v>
      </c>
      <c r="N2037" t="s">
        <v>573</v>
      </c>
    </row>
    <row r="2038" spans="1:14" hidden="1" x14ac:dyDescent="0.25">
      <c r="A2038" t="s">
        <v>241</v>
      </c>
      <c r="B2038" s="1">
        <v>44742</v>
      </c>
      <c r="C2038" t="s">
        <v>66</v>
      </c>
      <c r="D2038" t="s">
        <v>67</v>
      </c>
      <c r="E2038" s="4">
        <v>146905.12</v>
      </c>
      <c r="F2038" t="s">
        <v>567</v>
      </c>
      <c r="G2038" t="s">
        <v>511</v>
      </c>
      <c r="H2038" t="s">
        <v>336</v>
      </c>
      <c r="I2038" t="s">
        <v>337</v>
      </c>
      <c r="J2038" t="s">
        <v>639</v>
      </c>
      <c r="L2038" t="s">
        <v>336</v>
      </c>
      <c r="M2038" t="s">
        <v>337</v>
      </c>
      <c r="N2038" t="s">
        <v>573</v>
      </c>
    </row>
    <row r="2039" spans="1:14" hidden="1" x14ac:dyDescent="0.25">
      <c r="A2039" t="s">
        <v>241</v>
      </c>
      <c r="B2039" s="1">
        <v>44742</v>
      </c>
      <c r="C2039" t="s">
        <v>139</v>
      </c>
      <c r="D2039" t="s">
        <v>654</v>
      </c>
      <c r="E2039" s="4">
        <v>153350</v>
      </c>
      <c r="F2039" t="s">
        <v>567</v>
      </c>
      <c r="G2039" t="s">
        <v>511</v>
      </c>
      <c r="H2039" t="s">
        <v>338</v>
      </c>
      <c r="I2039" t="s">
        <v>136</v>
      </c>
      <c r="J2039" t="s">
        <v>655</v>
      </c>
      <c r="L2039" t="s">
        <v>338</v>
      </c>
      <c r="M2039" t="s">
        <v>136</v>
      </c>
      <c r="N2039" t="s">
        <v>573</v>
      </c>
    </row>
    <row r="2040" spans="1:14" hidden="1" x14ac:dyDescent="0.25">
      <c r="A2040" t="s">
        <v>241</v>
      </c>
      <c r="B2040" s="1">
        <v>44742</v>
      </c>
      <c r="C2040" t="s">
        <v>143</v>
      </c>
      <c r="D2040" t="s">
        <v>662</v>
      </c>
      <c r="E2040" s="4">
        <v>1112968</v>
      </c>
      <c r="F2040" t="s">
        <v>567</v>
      </c>
      <c r="G2040" t="s">
        <v>511</v>
      </c>
      <c r="H2040" t="s">
        <v>338</v>
      </c>
      <c r="I2040" t="s">
        <v>136</v>
      </c>
      <c r="J2040" t="s">
        <v>655</v>
      </c>
      <c r="L2040" t="s">
        <v>338</v>
      </c>
      <c r="M2040" t="s">
        <v>136</v>
      </c>
      <c r="N2040" t="s">
        <v>573</v>
      </c>
    </row>
    <row r="2041" spans="1:14" hidden="1" x14ac:dyDescent="0.25">
      <c r="A2041" t="s">
        <v>241</v>
      </c>
      <c r="B2041" s="1">
        <v>44742</v>
      </c>
      <c r="C2041" t="s">
        <v>665</v>
      </c>
      <c r="D2041" t="s">
        <v>666</v>
      </c>
      <c r="E2041" s="4">
        <v>727864.28999999235</v>
      </c>
      <c r="F2041" t="s">
        <v>567</v>
      </c>
      <c r="G2041" t="s">
        <v>511</v>
      </c>
      <c r="H2041" t="s">
        <v>340</v>
      </c>
      <c r="I2041" t="s">
        <v>341</v>
      </c>
      <c r="J2041" t="s">
        <v>667</v>
      </c>
      <c r="L2041" t="s">
        <v>340</v>
      </c>
      <c r="M2041" t="s">
        <v>341</v>
      </c>
      <c r="N2041" t="s">
        <v>573</v>
      </c>
    </row>
    <row r="2042" spans="1:14" hidden="1" x14ac:dyDescent="0.25">
      <c r="A2042" t="s">
        <v>241</v>
      </c>
      <c r="B2042" s="1">
        <v>44742</v>
      </c>
      <c r="C2042" t="s">
        <v>670</v>
      </c>
      <c r="D2042" t="s">
        <v>671</v>
      </c>
      <c r="E2042" s="4">
        <v>17818.120000000024</v>
      </c>
      <c r="F2042" t="s">
        <v>567</v>
      </c>
      <c r="G2042" t="s">
        <v>511</v>
      </c>
      <c r="H2042" t="s">
        <v>340</v>
      </c>
      <c r="I2042" t="s">
        <v>341</v>
      </c>
      <c r="J2042" t="s">
        <v>667</v>
      </c>
      <c r="L2042" t="s">
        <v>340</v>
      </c>
      <c r="M2042" t="s">
        <v>341</v>
      </c>
      <c r="N2042" t="s">
        <v>573</v>
      </c>
    </row>
    <row r="2043" spans="1:14" hidden="1" x14ac:dyDescent="0.25">
      <c r="A2043" t="s">
        <v>241</v>
      </c>
      <c r="B2043" s="1">
        <v>44742</v>
      </c>
      <c r="C2043" t="s">
        <v>674</v>
      </c>
      <c r="D2043" t="s">
        <v>675</v>
      </c>
      <c r="E2043" s="4">
        <v>2379.9999999999418</v>
      </c>
      <c r="F2043" t="s">
        <v>567</v>
      </c>
      <c r="G2043" t="s">
        <v>511</v>
      </c>
      <c r="H2043" t="s">
        <v>340</v>
      </c>
      <c r="I2043" t="s">
        <v>341</v>
      </c>
      <c r="J2043" t="s">
        <v>667</v>
      </c>
      <c r="L2043" t="s">
        <v>340</v>
      </c>
      <c r="M2043" t="s">
        <v>341</v>
      </c>
      <c r="N2043" t="s">
        <v>573</v>
      </c>
    </row>
    <row r="2044" spans="1:14" hidden="1" x14ac:dyDescent="0.25">
      <c r="A2044" t="s">
        <v>241</v>
      </c>
      <c r="B2044" s="1">
        <v>44742</v>
      </c>
      <c r="C2044" t="s">
        <v>687</v>
      </c>
      <c r="D2044" t="s">
        <v>688</v>
      </c>
      <c r="E2044" s="4">
        <v>193.35</v>
      </c>
      <c r="F2044" t="s">
        <v>567</v>
      </c>
      <c r="G2044" t="s">
        <v>511</v>
      </c>
      <c r="H2044" t="s">
        <v>355</v>
      </c>
      <c r="I2044" t="s">
        <v>356</v>
      </c>
      <c r="J2044" t="s">
        <v>689</v>
      </c>
      <c r="L2044" t="s">
        <v>355</v>
      </c>
      <c r="M2044" t="s">
        <v>427</v>
      </c>
      <c r="N2044" t="s">
        <v>573</v>
      </c>
    </row>
    <row r="2045" spans="1:14" hidden="1" x14ac:dyDescent="0.25">
      <c r="A2045" t="s">
        <v>241</v>
      </c>
      <c r="B2045" s="1">
        <v>44742</v>
      </c>
      <c r="C2045" t="s">
        <v>1184</v>
      </c>
      <c r="D2045" t="s">
        <v>1185</v>
      </c>
      <c r="E2045" s="4">
        <v>109597.23999999999</v>
      </c>
      <c r="F2045" t="s">
        <v>567</v>
      </c>
      <c r="G2045" t="s">
        <v>511</v>
      </c>
      <c r="H2045" t="s">
        <v>355</v>
      </c>
      <c r="I2045" t="s">
        <v>356</v>
      </c>
      <c r="J2045" t="s">
        <v>689</v>
      </c>
      <c r="L2045" t="s">
        <v>355</v>
      </c>
      <c r="M2045" t="s">
        <v>427</v>
      </c>
      <c r="N2045" t="s">
        <v>573</v>
      </c>
    </row>
    <row r="2046" spans="1:14" hidden="1" x14ac:dyDescent="0.25">
      <c r="A2046" t="s">
        <v>241</v>
      </c>
      <c r="B2046" s="1">
        <v>44742</v>
      </c>
      <c r="C2046" t="s">
        <v>700</v>
      </c>
      <c r="D2046" t="s">
        <v>701</v>
      </c>
      <c r="E2046" s="4">
        <v>652.31999999999834</v>
      </c>
      <c r="F2046" t="s">
        <v>567</v>
      </c>
      <c r="G2046" t="s">
        <v>511</v>
      </c>
      <c r="H2046" t="s">
        <v>355</v>
      </c>
      <c r="I2046" t="s">
        <v>356</v>
      </c>
      <c r="J2046" t="s">
        <v>689</v>
      </c>
      <c r="L2046" t="s">
        <v>355</v>
      </c>
      <c r="M2046" t="s">
        <v>427</v>
      </c>
      <c r="N2046" t="s">
        <v>573</v>
      </c>
    </row>
    <row r="2047" spans="1:14" hidden="1" x14ac:dyDescent="0.25">
      <c r="A2047" t="s">
        <v>241</v>
      </c>
      <c r="B2047" s="1">
        <v>44742</v>
      </c>
      <c r="C2047" t="s">
        <v>710</v>
      </c>
      <c r="D2047" t="s">
        <v>711</v>
      </c>
      <c r="E2047" s="4">
        <v>20097.71</v>
      </c>
      <c r="F2047" t="s">
        <v>567</v>
      </c>
      <c r="G2047" t="s">
        <v>511</v>
      </c>
      <c r="H2047" t="s">
        <v>355</v>
      </c>
      <c r="I2047" t="s">
        <v>356</v>
      </c>
      <c r="J2047" t="s">
        <v>689</v>
      </c>
      <c r="L2047" t="s">
        <v>355</v>
      </c>
      <c r="M2047" t="s">
        <v>427</v>
      </c>
      <c r="N2047" t="s">
        <v>573</v>
      </c>
    </row>
    <row r="2048" spans="1:14" hidden="1" x14ac:dyDescent="0.25">
      <c r="A2048" t="s">
        <v>241</v>
      </c>
      <c r="B2048" s="1">
        <v>44742</v>
      </c>
      <c r="C2048" t="s">
        <v>1186</v>
      </c>
      <c r="D2048" t="s">
        <v>1187</v>
      </c>
      <c r="E2048" s="4">
        <v>2378</v>
      </c>
      <c r="F2048" t="s">
        <v>567</v>
      </c>
      <c r="G2048" t="s">
        <v>511</v>
      </c>
      <c r="H2048" t="s">
        <v>355</v>
      </c>
      <c r="I2048" t="s">
        <v>356</v>
      </c>
      <c r="J2048" t="s">
        <v>689</v>
      </c>
      <c r="L2048" t="s">
        <v>355</v>
      </c>
      <c r="M2048" t="s">
        <v>427</v>
      </c>
      <c r="N2048" t="s">
        <v>573</v>
      </c>
    </row>
    <row r="2049" spans="1:14" hidden="1" x14ac:dyDescent="0.25">
      <c r="A2049" t="s">
        <v>241</v>
      </c>
      <c r="B2049" s="1">
        <v>44742</v>
      </c>
      <c r="C2049" t="s">
        <v>723</v>
      </c>
      <c r="D2049" t="s">
        <v>724</v>
      </c>
      <c r="E2049" s="4">
        <v>11106.780000000012</v>
      </c>
      <c r="F2049" t="s">
        <v>567</v>
      </c>
      <c r="G2049" t="s">
        <v>511</v>
      </c>
      <c r="H2049" t="s">
        <v>345</v>
      </c>
      <c r="I2049" t="s">
        <v>346</v>
      </c>
      <c r="J2049" t="s">
        <v>725</v>
      </c>
      <c r="L2049" t="s">
        <v>342</v>
      </c>
      <c r="M2049" t="s">
        <v>346</v>
      </c>
      <c r="N2049" t="s">
        <v>573</v>
      </c>
    </row>
    <row r="2050" spans="1:14" hidden="1" x14ac:dyDescent="0.25">
      <c r="A2050" t="s">
        <v>241</v>
      </c>
      <c r="B2050" s="1">
        <v>44742</v>
      </c>
      <c r="C2050" t="s">
        <v>728</v>
      </c>
      <c r="D2050" t="s">
        <v>729</v>
      </c>
      <c r="E2050" s="4">
        <v>2796.9300000000658</v>
      </c>
      <c r="F2050" t="s">
        <v>567</v>
      </c>
      <c r="G2050" t="s">
        <v>511</v>
      </c>
      <c r="H2050" t="s">
        <v>345</v>
      </c>
      <c r="I2050" t="s">
        <v>346</v>
      </c>
      <c r="J2050" t="s">
        <v>684</v>
      </c>
      <c r="L2050" t="s">
        <v>345</v>
      </c>
      <c r="M2050" t="s">
        <v>346</v>
      </c>
      <c r="N2050" t="s">
        <v>573</v>
      </c>
    </row>
    <row r="2051" spans="1:14" hidden="1" x14ac:dyDescent="0.25">
      <c r="A2051" t="s">
        <v>241</v>
      </c>
      <c r="B2051" s="1">
        <v>44742</v>
      </c>
      <c r="C2051" t="s">
        <v>736</v>
      </c>
      <c r="D2051" t="s">
        <v>737</v>
      </c>
      <c r="E2051" s="4">
        <v>57657</v>
      </c>
      <c r="F2051" t="s">
        <v>567</v>
      </c>
      <c r="G2051" t="s">
        <v>511</v>
      </c>
      <c r="H2051" t="s">
        <v>345</v>
      </c>
      <c r="I2051" t="s">
        <v>346</v>
      </c>
      <c r="J2051" t="s">
        <v>684</v>
      </c>
      <c r="L2051" t="s">
        <v>345</v>
      </c>
      <c r="M2051" t="s">
        <v>346</v>
      </c>
      <c r="N2051" t="s">
        <v>573</v>
      </c>
    </row>
    <row r="2052" spans="1:14" hidden="1" x14ac:dyDescent="0.25">
      <c r="A2052" t="s">
        <v>241</v>
      </c>
      <c r="B2052" s="1">
        <v>44742</v>
      </c>
      <c r="C2052" t="s">
        <v>744</v>
      </c>
      <c r="D2052" t="s">
        <v>745</v>
      </c>
      <c r="E2052" s="4">
        <v>342.37000000002962</v>
      </c>
      <c r="F2052" t="s">
        <v>567</v>
      </c>
      <c r="G2052" t="s">
        <v>511</v>
      </c>
      <c r="H2052" t="s">
        <v>348</v>
      </c>
      <c r="I2052" t="s">
        <v>349</v>
      </c>
      <c r="J2052" t="s">
        <v>746</v>
      </c>
      <c r="L2052" t="s">
        <v>348</v>
      </c>
      <c r="M2052" t="s">
        <v>346</v>
      </c>
      <c r="N2052" t="s">
        <v>573</v>
      </c>
    </row>
    <row r="2053" spans="1:14" hidden="1" x14ac:dyDescent="0.25">
      <c r="A2053" t="s">
        <v>241</v>
      </c>
      <c r="B2053" s="1">
        <v>44742</v>
      </c>
      <c r="C2053" t="s">
        <v>749</v>
      </c>
      <c r="D2053" t="s">
        <v>750</v>
      </c>
      <c r="E2053" s="4">
        <v>1455.0300000000134</v>
      </c>
      <c r="F2053" t="s">
        <v>567</v>
      </c>
      <c r="G2053" t="s">
        <v>511</v>
      </c>
      <c r="H2053" t="s">
        <v>345</v>
      </c>
      <c r="I2053" t="s">
        <v>346</v>
      </c>
      <c r="J2053" t="s">
        <v>684</v>
      </c>
      <c r="L2053" t="s">
        <v>345</v>
      </c>
      <c r="M2053" t="s">
        <v>346</v>
      </c>
      <c r="N2053" t="s">
        <v>573</v>
      </c>
    </row>
    <row r="2054" spans="1:14" hidden="1" x14ac:dyDescent="0.25">
      <c r="A2054" t="s">
        <v>241</v>
      </c>
      <c r="B2054" s="1">
        <v>44742</v>
      </c>
      <c r="C2054" t="s">
        <v>753</v>
      </c>
      <c r="D2054" t="s">
        <v>754</v>
      </c>
      <c r="E2054" s="4">
        <v>44956.770000000004</v>
      </c>
      <c r="F2054" t="s">
        <v>567</v>
      </c>
      <c r="G2054" t="s">
        <v>511</v>
      </c>
      <c r="H2054" t="s">
        <v>345</v>
      </c>
      <c r="I2054" t="s">
        <v>346</v>
      </c>
      <c r="J2054" t="s">
        <v>684</v>
      </c>
      <c r="L2054" t="s">
        <v>345</v>
      </c>
      <c r="M2054" t="s">
        <v>346</v>
      </c>
      <c r="N2054" t="s">
        <v>573</v>
      </c>
    </row>
    <row r="2055" spans="1:14" hidden="1" x14ac:dyDescent="0.25">
      <c r="A2055" t="s">
        <v>241</v>
      </c>
      <c r="B2055" s="1">
        <v>44742</v>
      </c>
      <c r="C2055" t="s">
        <v>761</v>
      </c>
      <c r="D2055" t="s">
        <v>762</v>
      </c>
      <c r="E2055" s="4">
        <v>256.87999999999818</v>
      </c>
      <c r="F2055" t="s">
        <v>567</v>
      </c>
      <c r="G2055" t="s">
        <v>511</v>
      </c>
      <c r="H2055" t="s">
        <v>345</v>
      </c>
      <c r="I2055" t="s">
        <v>346</v>
      </c>
      <c r="J2055" t="s">
        <v>684</v>
      </c>
      <c r="L2055" t="s">
        <v>345</v>
      </c>
      <c r="M2055" t="s">
        <v>346</v>
      </c>
      <c r="N2055" t="s">
        <v>573</v>
      </c>
    </row>
    <row r="2056" spans="1:14" hidden="1" x14ac:dyDescent="0.25">
      <c r="A2056" t="s">
        <v>241</v>
      </c>
      <c r="B2056" s="1">
        <v>44742</v>
      </c>
      <c r="C2056" t="s">
        <v>765</v>
      </c>
      <c r="D2056" t="s">
        <v>766</v>
      </c>
      <c r="E2056" s="4">
        <v>53.55</v>
      </c>
      <c r="F2056" t="s">
        <v>567</v>
      </c>
      <c r="G2056" t="s">
        <v>511</v>
      </c>
      <c r="H2056" t="s">
        <v>345</v>
      </c>
      <c r="I2056" t="s">
        <v>346</v>
      </c>
      <c r="J2056" t="s">
        <v>684</v>
      </c>
      <c r="L2056" t="s">
        <v>345</v>
      </c>
      <c r="M2056" t="s">
        <v>346</v>
      </c>
      <c r="N2056" t="s">
        <v>573</v>
      </c>
    </row>
    <row r="2057" spans="1:14" hidden="1" x14ac:dyDescent="0.25">
      <c r="A2057" t="s">
        <v>241</v>
      </c>
      <c r="B2057" s="1">
        <v>44742</v>
      </c>
      <c r="C2057" t="s">
        <v>1188</v>
      </c>
      <c r="D2057" t="s">
        <v>1189</v>
      </c>
      <c r="E2057" s="4">
        <v>1091.8000000000002</v>
      </c>
      <c r="F2057" t="s">
        <v>567</v>
      </c>
      <c r="G2057" t="s">
        <v>511</v>
      </c>
      <c r="H2057" t="s">
        <v>345</v>
      </c>
      <c r="I2057" t="s">
        <v>346</v>
      </c>
      <c r="J2057" t="s">
        <v>684</v>
      </c>
      <c r="L2057" t="s">
        <v>345</v>
      </c>
      <c r="M2057" t="s">
        <v>346</v>
      </c>
      <c r="N2057" t="s">
        <v>573</v>
      </c>
    </row>
    <row r="2058" spans="1:14" hidden="1" x14ac:dyDescent="0.25">
      <c r="A2058" t="s">
        <v>241</v>
      </c>
      <c r="B2058" s="1">
        <v>44742</v>
      </c>
      <c r="C2058" t="s">
        <v>1190</v>
      </c>
      <c r="D2058" t="s">
        <v>1191</v>
      </c>
      <c r="E2058" s="4">
        <v>77.849999999999994</v>
      </c>
      <c r="F2058" t="s">
        <v>567</v>
      </c>
      <c r="G2058" t="s">
        <v>511</v>
      </c>
      <c r="H2058" t="s">
        <v>345</v>
      </c>
      <c r="I2058" t="s">
        <v>346</v>
      </c>
      <c r="J2058" t="s">
        <v>684</v>
      </c>
      <c r="L2058" t="s">
        <v>345</v>
      </c>
      <c r="M2058" t="s">
        <v>346</v>
      </c>
      <c r="N2058" t="s">
        <v>573</v>
      </c>
    </row>
    <row r="2059" spans="1:14" hidden="1" x14ac:dyDescent="0.25">
      <c r="A2059" t="s">
        <v>241</v>
      </c>
      <c r="B2059" s="1">
        <v>44742</v>
      </c>
      <c r="C2059" t="s">
        <v>783</v>
      </c>
      <c r="D2059" t="s">
        <v>784</v>
      </c>
      <c r="E2059" s="4">
        <v>1119.9999999999986</v>
      </c>
      <c r="F2059" t="s">
        <v>567</v>
      </c>
      <c r="G2059" t="s">
        <v>511</v>
      </c>
      <c r="H2059" t="s">
        <v>345</v>
      </c>
      <c r="I2059" t="s">
        <v>346</v>
      </c>
      <c r="J2059" t="s">
        <v>684</v>
      </c>
      <c r="L2059" t="s">
        <v>345</v>
      </c>
      <c r="M2059" t="s">
        <v>432</v>
      </c>
      <c r="N2059" t="s">
        <v>573</v>
      </c>
    </row>
    <row r="2060" spans="1:14" hidden="1" x14ac:dyDescent="0.25">
      <c r="A2060" t="s">
        <v>241</v>
      </c>
      <c r="B2060" s="1">
        <v>44742</v>
      </c>
      <c r="C2060" t="s">
        <v>68</v>
      </c>
      <c r="D2060" t="s">
        <v>69</v>
      </c>
      <c r="E2060" s="4">
        <v>7477.2300000000005</v>
      </c>
      <c r="F2060" t="s">
        <v>567</v>
      </c>
      <c r="G2060" t="s">
        <v>511</v>
      </c>
      <c r="H2060" t="s">
        <v>324</v>
      </c>
      <c r="I2060" t="s">
        <v>323</v>
      </c>
      <c r="J2060" t="s">
        <v>787</v>
      </c>
      <c r="L2060" t="s">
        <v>324</v>
      </c>
      <c r="M2060" t="s">
        <v>323</v>
      </c>
      <c r="N2060" t="s">
        <v>573</v>
      </c>
    </row>
    <row r="2061" spans="1:14" hidden="1" x14ac:dyDescent="0.25">
      <c r="A2061" t="s">
        <v>241</v>
      </c>
      <c r="B2061" s="1">
        <v>44742</v>
      </c>
      <c r="C2061" t="s">
        <v>70</v>
      </c>
      <c r="D2061" t="s">
        <v>71</v>
      </c>
      <c r="E2061" s="4">
        <v>2854.9749999995402</v>
      </c>
      <c r="F2061" t="s">
        <v>567</v>
      </c>
      <c r="G2061" t="s">
        <v>511</v>
      </c>
      <c r="H2061" t="s">
        <v>324</v>
      </c>
      <c r="I2061" t="s">
        <v>323</v>
      </c>
      <c r="J2061" t="s">
        <v>787</v>
      </c>
      <c r="L2061" t="s">
        <v>324</v>
      </c>
      <c r="M2061" t="s">
        <v>323</v>
      </c>
      <c r="N2061" t="s">
        <v>573</v>
      </c>
    </row>
    <row r="2062" spans="1:14" hidden="1" x14ac:dyDescent="0.25">
      <c r="A2062" t="s">
        <v>241</v>
      </c>
      <c r="B2062" s="1">
        <v>44742</v>
      </c>
      <c r="C2062" t="s">
        <v>72</v>
      </c>
      <c r="D2062" t="s">
        <v>73</v>
      </c>
      <c r="E2062" s="4">
        <v>3717.96</v>
      </c>
      <c r="F2062" t="s">
        <v>567</v>
      </c>
      <c r="G2062" t="s">
        <v>511</v>
      </c>
      <c r="H2062" t="s">
        <v>324</v>
      </c>
      <c r="I2062" t="s">
        <v>323</v>
      </c>
      <c r="J2062" t="s">
        <v>787</v>
      </c>
      <c r="L2062" t="s">
        <v>324</v>
      </c>
      <c r="M2062" t="s">
        <v>323</v>
      </c>
      <c r="N2062" t="s">
        <v>573</v>
      </c>
    </row>
    <row r="2063" spans="1:14" hidden="1" x14ac:dyDescent="0.25">
      <c r="A2063" t="s">
        <v>241</v>
      </c>
      <c r="B2063" s="1">
        <v>44742</v>
      </c>
      <c r="C2063" t="s">
        <v>78</v>
      </c>
      <c r="D2063" t="s">
        <v>79</v>
      </c>
      <c r="E2063" s="4">
        <v>603280.00000000547</v>
      </c>
      <c r="F2063" t="s">
        <v>567</v>
      </c>
      <c r="G2063" t="s">
        <v>511</v>
      </c>
      <c r="H2063" t="s">
        <v>324</v>
      </c>
      <c r="I2063" t="s">
        <v>323</v>
      </c>
      <c r="J2063" t="s">
        <v>787</v>
      </c>
      <c r="L2063" t="s">
        <v>324</v>
      </c>
      <c r="M2063" t="s">
        <v>323</v>
      </c>
      <c r="N2063" t="s">
        <v>573</v>
      </c>
    </row>
    <row r="2064" spans="1:14" hidden="1" x14ac:dyDescent="0.25">
      <c r="A2064" t="s">
        <v>241</v>
      </c>
      <c r="B2064" s="1">
        <v>44742</v>
      </c>
      <c r="C2064" t="s">
        <v>80</v>
      </c>
      <c r="D2064" t="s">
        <v>81</v>
      </c>
      <c r="E2064" s="4">
        <v>463570.05999999994</v>
      </c>
      <c r="F2064" t="s">
        <v>567</v>
      </c>
      <c r="G2064" t="s">
        <v>511</v>
      </c>
      <c r="H2064" t="s">
        <v>324</v>
      </c>
      <c r="I2064" t="s">
        <v>323</v>
      </c>
      <c r="J2064" t="s">
        <v>787</v>
      </c>
      <c r="L2064" t="s">
        <v>324</v>
      </c>
      <c r="M2064" t="s">
        <v>323</v>
      </c>
      <c r="N2064" t="s">
        <v>573</v>
      </c>
    </row>
    <row r="2065" spans="1:14" hidden="1" x14ac:dyDescent="0.25">
      <c r="A2065" t="s">
        <v>241</v>
      </c>
      <c r="B2065" s="1">
        <v>44742</v>
      </c>
      <c r="C2065" t="s">
        <v>810</v>
      </c>
      <c r="D2065" t="s">
        <v>811</v>
      </c>
      <c r="E2065" s="4">
        <v>103.4100000000069</v>
      </c>
      <c r="F2065" t="s">
        <v>567</v>
      </c>
      <c r="G2065" t="s">
        <v>511</v>
      </c>
      <c r="H2065" t="s">
        <v>324</v>
      </c>
      <c r="I2065" t="s">
        <v>323</v>
      </c>
      <c r="J2065" t="s">
        <v>787</v>
      </c>
      <c r="L2065" t="s">
        <v>324</v>
      </c>
      <c r="M2065" t="s">
        <v>323</v>
      </c>
      <c r="N2065" t="s">
        <v>573</v>
      </c>
    </row>
    <row r="2066" spans="1:14" hidden="1" x14ac:dyDescent="0.25">
      <c r="A2066" t="s">
        <v>241</v>
      </c>
      <c r="B2066" s="1">
        <v>44742</v>
      </c>
      <c r="C2066" t="s">
        <v>82</v>
      </c>
      <c r="D2066" t="s">
        <v>83</v>
      </c>
      <c r="E2066" s="4">
        <v>102773.58</v>
      </c>
      <c r="F2066" t="s">
        <v>567</v>
      </c>
      <c r="G2066" t="s">
        <v>511</v>
      </c>
      <c r="H2066" t="s">
        <v>324</v>
      </c>
      <c r="I2066" t="s">
        <v>323</v>
      </c>
      <c r="J2066" t="s">
        <v>787</v>
      </c>
      <c r="L2066" t="s">
        <v>324</v>
      </c>
      <c r="M2066" t="s">
        <v>323</v>
      </c>
      <c r="N2066" t="s">
        <v>573</v>
      </c>
    </row>
    <row r="2067" spans="1:14" hidden="1" x14ac:dyDescent="0.25">
      <c r="A2067" t="s">
        <v>241</v>
      </c>
      <c r="B2067" s="1">
        <v>44742</v>
      </c>
      <c r="C2067" t="s">
        <v>84</v>
      </c>
      <c r="D2067" t="s">
        <v>85</v>
      </c>
      <c r="E2067" s="4">
        <v>489555.24000000267</v>
      </c>
      <c r="F2067" t="s">
        <v>567</v>
      </c>
      <c r="G2067" t="s">
        <v>511</v>
      </c>
      <c r="H2067" t="s">
        <v>324</v>
      </c>
      <c r="I2067" t="s">
        <v>323</v>
      </c>
      <c r="J2067" t="s">
        <v>787</v>
      </c>
      <c r="L2067" t="s">
        <v>324</v>
      </c>
      <c r="M2067" t="s">
        <v>323</v>
      </c>
      <c r="N2067" t="s">
        <v>573</v>
      </c>
    </row>
    <row r="2068" spans="1:14" hidden="1" x14ac:dyDescent="0.25">
      <c r="A2068" t="s">
        <v>241</v>
      </c>
      <c r="B2068" s="1">
        <v>44742</v>
      </c>
      <c r="C2068" t="s">
        <v>86</v>
      </c>
      <c r="D2068" t="s">
        <v>87</v>
      </c>
      <c r="E2068" s="4">
        <v>108988.65000000001</v>
      </c>
      <c r="F2068" t="s">
        <v>567</v>
      </c>
      <c r="G2068" t="s">
        <v>511</v>
      </c>
      <c r="H2068" t="s">
        <v>324</v>
      </c>
      <c r="I2068" t="s">
        <v>323</v>
      </c>
      <c r="J2068" t="s">
        <v>787</v>
      </c>
      <c r="L2068" t="s">
        <v>324</v>
      </c>
      <c r="M2068" t="s">
        <v>323</v>
      </c>
      <c r="N2068" t="s">
        <v>573</v>
      </c>
    </row>
    <row r="2069" spans="1:14" hidden="1" x14ac:dyDescent="0.25">
      <c r="A2069" t="s">
        <v>241</v>
      </c>
      <c r="B2069" s="1">
        <v>44742</v>
      </c>
      <c r="C2069" t="s">
        <v>88</v>
      </c>
      <c r="D2069" t="s">
        <v>89</v>
      </c>
      <c r="E2069" s="4">
        <v>194700.14000000031</v>
      </c>
      <c r="F2069" t="s">
        <v>567</v>
      </c>
      <c r="G2069" t="s">
        <v>511</v>
      </c>
      <c r="H2069" t="s">
        <v>324</v>
      </c>
      <c r="I2069" t="s">
        <v>323</v>
      </c>
      <c r="J2069" t="s">
        <v>787</v>
      </c>
      <c r="L2069" t="s">
        <v>324</v>
      </c>
      <c r="M2069" t="s">
        <v>323</v>
      </c>
      <c r="N2069" t="s">
        <v>573</v>
      </c>
    </row>
    <row r="2070" spans="1:14" hidden="1" x14ac:dyDescent="0.25">
      <c r="A2070" t="s">
        <v>241</v>
      </c>
      <c r="B2070" s="1">
        <v>44742</v>
      </c>
      <c r="C2070" t="s">
        <v>90</v>
      </c>
      <c r="D2070" t="s">
        <v>91</v>
      </c>
      <c r="E2070" s="4">
        <v>51706.169999999991</v>
      </c>
      <c r="F2070" t="s">
        <v>567</v>
      </c>
      <c r="G2070" t="s">
        <v>511</v>
      </c>
      <c r="H2070" t="s">
        <v>324</v>
      </c>
      <c r="I2070" t="s">
        <v>323</v>
      </c>
      <c r="J2070" t="s">
        <v>787</v>
      </c>
      <c r="L2070" t="s">
        <v>324</v>
      </c>
      <c r="M2070" t="s">
        <v>323</v>
      </c>
      <c r="N2070" t="s">
        <v>573</v>
      </c>
    </row>
    <row r="2071" spans="1:14" hidden="1" x14ac:dyDescent="0.25">
      <c r="A2071" t="s">
        <v>241</v>
      </c>
      <c r="B2071" s="1">
        <v>44742</v>
      </c>
      <c r="C2071" t="s">
        <v>92</v>
      </c>
      <c r="D2071" t="s">
        <v>93</v>
      </c>
      <c r="E2071" s="4">
        <v>233375.53000000006</v>
      </c>
      <c r="F2071" t="s">
        <v>567</v>
      </c>
      <c r="G2071" t="s">
        <v>511</v>
      </c>
      <c r="H2071" t="s">
        <v>324</v>
      </c>
      <c r="I2071" t="s">
        <v>323</v>
      </c>
      <c r="J2071" t="s">
        <v>787</v>
      </c>
      <c r="L2071" t="s">
        <v>324</v>
      </c>
      <c r="M2071" t="s">
        <v>323</v>
      </c>
      <c r="N2071" t="s">
        <v>573</v>
      </c>
    </row>
    <row r="2072" spans="1:14" hidden="1" x14ac:dyDescent="0.25">
      <c r="A2072" t="s">
        <v>241</v>
      </c>
      <c r="B2072" s="1">
        <v>44742</v>
      </c>
      <c r="C2072" t="s">
        <v>94</v>
      </c>
      <c r="D2072" t="s">
        <v>95</v>
      </c>
      <c r="E2072" s="4">
        <v>35390.000000000007</v>
      </c>
      <c r="F2072" t="s">
        <v>567</v>
      </c>
      <c r="G2072" t="s">
        <v>511</v>
      </c>
      <c r="H2072" t="s">
        <v>324</v>
      </c>
      <c r="I2072" t="s">
        <v>323</v>
      </c>
      <c r="J2072" t="s">
        <v>787</v>
      </c>
      <c r="L2072" t="s">
        <v>324</v>
      </c>
      <c r="M2072" t="s">
        <v>323</v>
      </c>
      <c r="N2072" t="s">
        <v>573</v>
      </c>
    </row>
    <row r="2073" spans="1:14" hidden="1" x14ac:dyDescent="0.25">
      <c r="A2073" t="s">
        <v>241</v>
      </c>
      <c r="B2073" s="1">
        <v>44742</v>
      </c>
      <c r="C2073" t="s">
        <v>96</v>
      </c>
      <c r="D2073" t="s">
        <v>97</v>
      </c>
      <c r="E2073" s="4">
        <v>128205.11999999998</v>
      </c>
      <c r="F2073" t="s">
        <v>567</v>
      </c>
      <c r="G2073" t="s">
        <v>511</v>
      </c>
      <c r="H2073" t="s">
        <v>324</v>
      </c>
      <c r="I2073" t="s">
        <v>323</v>
      </c>
      <c r="J2073" t="s">
        <v>787</v>
      </c>
      <c r="L2073" t="s">
        <v>324</v>
      </c>
      <c r="M2073" t="s">
        <v>323</v>
      </c>
      <c r="N2073" t="s">
        <v>573</v>
      </c>
    </row>
    <row r="2074" spans="1:14" hidden="1" x14ac:dyDescent="0.25">
      <c r="A2074" t="s">
        <v>241</v>
      </c>
      <c r="B2074" s="1">
        <v>44742</v>
      </c>
      <c r="C2074" t="s">
        <v>98</v>
      </c>
      <c r="D2074" t="s">
        <v>99</v>
      </c>
      <c r="E2074" s="4">
        <v>13760.79</v>
      </c>
      <c r="F2074" t="s">
        <v>567</v>
      </c>
      <c r="G2074" t="s">
        <v>511</v>
      </c>
      <c r="H2074" t="s">
        <v>324</v>
      </c>
      <c r="I2074" t="s">
        <v>323</v>
      </c>
      <c r="J2074" t="s">
        <v>787</v>
      </c>
      <c r="L2074" t="s">
        <v>324</v>
      </c>
      <c r="M2074" t="s">
        <v>323</v>
      </c>
      <c r="N2074" t="s">
        <v>573</v>
      </c>
    </row>
    <row r="2075" spans="1:14" hidden="1" x14ac:dyDescent="0.25">
      <c r="A2075" t="s">
        <v>241</v>
      </c>
      <c r="B2075" s="1">
        <v>44742</v>
      </c>
      <c r="C2075" t="s">
        <v>100</v>
      </c>
      <c r="D2075" t="s">
        <v>101</v>
      </c>
      <c r="E2075" s="4">
        <v>1000153.42</v>
      </c>
      <c r="F2075" t="s">
        <v>567</v>
      </c>
      <c r="G2075" t="s">
        <v>511</v>
      </c>
      <c r="H2075" t="s">
        <v>324</v>
      </c>
      <c r="I2075" t="s">
        <v>323</v>
      </c>
      <c r="J2075" t="s">
        <v>787</v>
      </c>
      <c r="L2075" t="s">
        <v>324</v>
      </c>
      <c r="M2075" t="s">
        <v>323</v>
      </c>
      <c r="N2075" t="s">
        <v>573</v>
      </c>
    </row>
    <row r="2076" spans="1:14" hidden="1" x14ac:dyDescent="0.25">
      <c r="A2076" t="s">
        <v>241</v>
      </c>
      <c r="B2076" s="1">
        <v>44742</v>
      </c>
      <c r="C2076" t="s">
        <v>108</v>
      </c>
      <c r="D2076" t="s">
        <v>109</v>
      </c>
      <c r="E2076" s="4">
        <v>3000000</v>
      </c>
      <c r="F2076" t="s">
        <v>567</v>
      </c>
      <c r="G2076" t="s">
        <v>511</v>
      </c>
      <c r="H2076" t="s">
        <v>324</v>
      </c>
      <c r="I2076" t="s">
        <v>323</v>
      </c>
      <c r="J2076" t="s">
        <v>787</v>
      </c>
      <c r="L2076" t="s">
        <v>324</v>
      </c>
      <c r="M2076" t="s">
        <v>323</v>
      </c>
      <c r="N2076" t="s">
        <v>573</v>
      </c>
    </row>
    <row r="2077" spans="1:14" hidden="1" x14ac:dyDescent="0.25">
      <c r="A2077" t="s">
        <v>241</v>
      </c>
      <c r="B2077" s="1">
        <v>44742</v>
      </c>
      <c r="C2077" t="s">
        <v>1232</v>
      </c>
      <c r="D2077" t="s">
        <v>1233</v>
      </c>
      <c r="E2077" s="4">
        <v>4.9999979892163537E-3</v>
      </c>
      <c r="F2077" t="s">
        <v>567</v>
      </c>
      <c r="G2077" t="s">
        <v>511</v>
      </c>
      <c r="H2077" t="s">
        <v>351</v>
      </c>
      <c r="I2077" t="s">
        <v>354</v>
      </c>
      <c r="J2077" t="s">
        <v>848</v>
      </c>
      <c r="L2077" t="s">
        <v>351</v>
      </c>
      <c r="M2077" t="s">
        <v>440</v>
      </c>
      <c r="N2077" t="s">
        <v>573</v>
      </c>
    </row>
    <row r="2078" spans="1:14" hidden="1" x14ac:dyDescent="0.25">
      <c r="A2078" t="s">
        <v>241</v>
      </c>
      <c r="B2078" s="1">
        <v>44742</v>
      </c>
      <c r="C2078" t="s">
        <v>846</v>
      </c>
      <c r="D2078" t="s">
        <v>847</v>
      </c>
      <c r="E2078" s="4">
        <v>-7549.9999999999982</v>
      </c>
      <c r="F2078" t="s">
        <v>567</v>
      </c>
      <c r="G2078" t="s">
        <v>511</v>
      </c>
      <c r="H2078" t="s">
        <v>347</v>
      </c>
      <c r="I2078" t="s">
        <v>350</v>
      </c>
      <c r="J2078" t="s">
        <v>848</v>
      </c>
      <c r="L2078" t="s">
        <v>347</v>
      </c>
      <c r="M2078" t="s">
        <v>350</v>
      </c>
      <c r="N2078" t="s">
        <v>573</v>
      </c>
    </row>
    <row r="2079" spans="1:14" hidden="1" x14ac:dyDescent="0.25">
      <c r="A2079" t="s">
        <v>241</v>
      </c>
      <c r="B2079" s="1">
        <v>44742</v>
      </c>
      <c r="C2079" t="s">
        <v>851</v>
      </c>
      <c r="D2079" t="s">
        <v>852</v>
      </c>
      <c r="E2079" s="4">
        <v>-100000</v>
      </c>
      <c r="F2079" t="s">
        <v>567</v>
      </c>
      <c r="G2079" t="s">
        <v>511</v>
      </c>
      <c r="H2079" t="s">
        <v>347</v>
      </c>
      <c r="I2079" t="s">
        <v>350</v>
      </c>
      <c r="J2079" t="s">
        <v>848</v>
      </c>
      <c r="L2079" t="s">
        <v>347</v>
      </c>
      <c r="M2079" t="s">
        <v>350</v>
      </c>
      <c r="N2079" t="s">
        <v>573</v>
      </c>
    </row>
    <row r="2080" spans="1:14" hidden="1" x14ac:dyDescent="0.25">
      <c r="A2080" t="s">
        <v>241</v>
      </c>
      <c r="B2080" s="1">
        <v>44742</v>
      </c>
      <c r="C2080" t="s">
        <v>855</v>
      </c>
      <c r="D2080" t="s">
        <v>856</v>
      </c>
      <c r="E2080" s="4">
        <v>-800000</v>
      </c>
      <c r="F2080" t="s">
        <v>567</v>
      </c>
      <c r="G2080" t="s">
        <v>511</v>
      </c>
      <c r="H2080" t="s">
        <v>347</v>
      </c>
      <c r="I2080" t="s">
        <v>350</v>
      </c>
      <c r="J2080" t="s">
        <v>848</v>
      </c>
      <c r="L2080" t="s">
        <v>347</v>
      </c>
      <c r="M2080" t="s">
        <v>350</v>
      </c>
      <c r="N2080" t="s">
        <v>573</v>
      </c>
    </row>
    <row r="2081" spans="1:14" hidden="1" x14ac:dyDescent="0.25">
      <c r="A2081" t="s">
        <v>241</v>
      </c>
      <c r="B2081" s="1">
        <v>44742</v>
      </c>
      <c r="C2081" t="s">
        <v>859</v>
      </c>
      <c r="D2081" t="s">
        <v>860</v>
      </c>
      <c r="E2081" s="4">
        <v>-62928.91</v>
      </c>
      <c r="F2081" t="s">
        <v>567</v>
      </c>
      <c r="G2081" t="s">
        <v>511</v>
      </c>
      <c r="H2081" t="s">
        <v>351</v>
      </c>
      <c r="I2081" t="s">
        <v>354</v>
      </c>
      <c r="J2081" t="s">
        <v>848</v>
      </c>
      <c r="L2081" t="s">
        <v>351</v>
      </c>
      <c r="M2081" t="s">
        <v>438</v>
      </c>
      <c r="N2081" t="s">
        <v>573</v>
      </c>
    </row>
    <row r="2082" spans="1:14" hidden="1" x14ac:dyDescent="0.25">
      <c r="A2082" t="s">
        <v>241</v>
      </c>
      <c r="B2082" s="1">
        <v>44742</v>
      </c>
      <c r="C2082" t="s">
        <v>1192</v>
      </c>
      <c r="D2082" t="s">
        <v>1193</v>
      </c>
      <c r="E2082" s="4">
        <v>-129334.12</v>
      </c>
      <c r="F2082" t="s">
        <v>567</v>
      </c>
      <c r="G2082" t="s">
        <v>511</v>
      </c>
      <c r="H2082" t="s">
        <v>351</v>
      </c>
      <c r="I2082" t="s">
        <v>354</v>
      </c>
      <c r="J2082" t="s">
        <v>848</v>
      </c>
      <c r="L2082" t="s">
        <v>1194</v>
      </c>
      <c r="M2082" t="s">
        <v>442</v>
      </c>
      <c r="N2082" t="s">
        <v>573</v>
      </c>
    </row>
    <row r="2083" spans="1:14" hidden="1" x14ac:dyDescent="0.25">
      <c r="A2083" t="s">
        <v>241</v>
      </c>
      <c r="B2083" s="1">
        <v>44742</v>
      </c>
      <c r="C2083" t="s">
        <v>865</v>
      </c>
      <c r="D2083" t="s">
        <v>866</v>
      </c>
      <c r="E2083" s="4">
        <v>-86282.830000000016</v>
      </c>
      <c r="F2083" t="s">
        <v>567</v>
      </c>
      <c r="G2083" t="s">
        <v>511</v>
      </c>
      <c r="H2083" t="s">
        <v>351</v>
      </c>
      <c r="I2083" t="s">
        <v>354</v>
      </c>
      <c r="J2083" t="s">
        <v>848</v>
      </c>
      <c r="L2083" t="s">
        <v>351</v>
      </c>
      <c r="M2083" t="s">
        <v>440</v>
      </c>
      <c r="N2083" t="s">
        <v>573</v>
      </c>
    </row>
    <row r="2084" spans="1:14" hidden="1" x14ac:dyDescent="0.25">
      <c r="A2084" t="s">
        <v>241</v>
      </c>
      <c r="B2084" s="1">
        <v>44742</v>
      </c>
      <c r="C2084" t="s">
        <v>871</v>
      </c>
      <c r="D2084" t="s">
        <v>872</v>
      </c>
      <c r="E2084" s="4">
        <v>-83370.91</v>
      </c>
      <c r="F2084" t="s">
        <v>567</v>
      </c>
      <c r="G2084" t="s">
        <v>511</v>
      </c>
      <c r="H2084" t="s">
        <v>519</v>
      </c>
      <c r="I2084" t="s">
        <v>513</v>
      </c>
      <c r="J2084" t="s">
        <v>594</v>
      </c>
      <c r="L2084" t="s">
        <v>519</v>
      </c>
      <c r="M2084" t="s">
        <v>419</v>
      </c>
      <c r="N2084" t="s">
        <v>573</v>
      </c>
    </row>
    <row r="2085" spans="1:14" hidden="1" x14ac:dyDescent="0.25">
      <c r="A2085" t="s">
        <v>241</v>
      </c>
      <c r="B2085" s="1">
        <v>44742</v>
      </c>
      <c r="C2085" t="s">
        <v>873</v>
      </c>
      <c r="D2085" t="s">
        <v>874</v>
      </c>
      <c r="E2085" s="4">
        <v>-187948.01</v>
      </c>
      <c r="F2085" t="s">
        <v>567</v>
      </c>
      <c r="G2085" t="s">
        <v>511</v>
      </c>
      <c r="H2085" t="s">
        <v>519</v>
      </c>
      <c r="I2085" t="s">
        <v>513</v>
      </c>
      <c r="J2085" t="s">
        <v>594</v>
      </c>
      <c r="L2085" t="s">
        <v>519</v>
      </c>
      <c r="M2085" t="s">
        <v>419</v>
      </c>
      <c r="N2085" t="s">
        <v>573</v>
      </c>
    </row>
    <row r="2086" spans="1:14" hidden="1" x14ac:dyDescent="0.25">
      <c r="A2086" t="s">
        <v>241</v>
      </c>
      <c r="B2086" s="1">
        <v>44742</v>
      </c>
      <c r="C2086" t="s">
        <v>875</v>
      </c>
      <c r="D2086" t="s">
        <v>876</v>
      </c>
      <c r="E2086" s="4">
        <v>-95239.54</v>
      </c>
      <c r="F2086" t="s">
        <v>567</v>
      </c>
      <c r="G2086" t="s">
        <v>511</v>
      </c>
      <c r="H2086" t="s">
        <v>519</v>
      </c>
      <c r="I2086" t="s">
        <v>513</v>
      </c>
      <c r="J2086" t="s">
        <v>594</v>
      </c>
      <c r="L2086" t="s">
        <v>519</v>
      </c>
      <c r="M2086" t="s">
        <v>419</v>
      </c>
      <c r="N2086" t="s">
        <v>573</v>
      </c>
    </row>
    <row r="2087" spans="1:14" hidden="1" x14ac:dyDescent="0.25">
      <c r="A2087" t="s">
        <v>241</v>
      </c>
      <c r="B2087" s="1">
        <v>44742</v>
      </c>
      <c r="C2087" t="s">
        <v>877</v>
      </c>
      <c r="D2087" t="s">
        <v>878</v>
      </c>
      <c r="E2087" s="4">
        <v>-917.25</v>
      </c>
      <c r="F2087" t="s">
        <v>567</v>
      </c>
      <c r="G2087" t="s">
        <v>511</v>
      </c>
      <c r="H2087" t="s">
        <v>519</v>
      </c>
      <c r="I2087" t="s">
        <v>513</v>
      </c>
      <c r="J2087" t="s">
        <v>594</v>
      </c>
      <c r="L2087" t="s">
        <v>519</v>
      </c>
      <c r="M2087" t="s">
        <v>419</v>
      </c>
      <c r="N2087" t="s">
        <v>573</v>
      </c>
    </row>
    <row r="2088" spans="1:14" hidden="1" x14ac:dyDescent="0.25">
      <c r="A2088" t="s">
        <v>241</v>
      </c>
      <c r="B2088" s="1">
        <v>44742</v>
      </c>
      <c r="C2088" t="s">
        <v>879</v>
      </c>
      <c r="D2088" t="s">
        <v>880</v>
      </c>
      <c r="E2088" s="4">
        <v>-40340.58</v>
      </c>
      <c r="F2088" t="s">
        <v>567</v>
      </c>
      <c r="G2088" t="s">
        <v>511</v>
      </c>
      <c r="H2088" t="s">
        <v>519</v>
      </c>
      <c r="I2088" t="s">
        <v>513</v>
      </c>
      <c r="J2088" t="s">
        <v>594</v>
      </c>
      <c r="L2088" t="s">
        <v>519</v>
      </c>
      <c r="M2088" t="s">
        <v>419</v>
      </c>
      <c r="N2088" t="s">
        <v>573</v>
      </c>
    </row>
    <row r="2089" spans="1:14" hidden="1" x14ac:dyDescent="0.25">
      <c r="A2089" t="s">
        <v>241</v>
      </c>
      <c r="B2089" s="1">
        <v>44742</v>
      </c>
      <c r="C2089" t="s">
        <v>881</v>
      </c>
      <c r="D2089" t="s">
        <v>882</v>
      </c>
      <c r="E2089" s="4">
        <v>-14767.59</v>
      </c>
      <c r="F2089" t="s">
        <v>567</v>
      </c>
      <c r="G2089" t="s">
        <v>511</v>
      </c>
      <c r="H2089" t="s">
        <v>519</v>
      </c>
      <c r="I2089" t="s">
        <v>513</v>
      </c>
      <c r="J2089" t="s">
        <v>594</v>
      </c>
      <c r="L2089" t="s">
        <v>519</v>
      </c>
      <c r="M2089" t="s">
        <v>419</v>
      </c>
      <c r="N2089" t="s">
        <v>573</v>
      </c>
    </row>
    <row r="2090" spans="1:14" hidden="1" x14ac:dyDescent="0.25">
      <c r="A2090" t="s">
        <v>241</v>
      </c>
      <c r="B2090" s="1">
        <v>44742</v>
      </c>
      <c r="C2090" t="s">
        <v>883</v>
      </c>
      <c r="D2090" t="s">
        <v>884</v>
      </c>
      <c r="E2090" s="4">
        <v>-25739.86</v>
      </c>
      <c r="F2090" t="s">
        <v>567</v>
      </c>
      <c r="G2090" t="s">
        <v>511</v>
      </c>
      <c r="H2090" t="s">
        <v>519</v>
      </c>
      <c r="I2090" t="s">
        <v>513</v>
      </c>
      <c r="J2090" t="s">
        <v>594</v>
      </c>
      <c r="L2090" t="s">
        <v>519</v>
      </c>
      <c r="M2090" t="s">
        <v>419</v>
      </c>
      <c r="N2090" t="s">
        <v>573</v>
      </c>
    </row>
    <row r="2091" spans="1:14" hidden="1" x14ac:dyDescent="0.25">
      <c r="A2091" t="s">
        <v>241</v>
      </c>
      <c r="B2091" s="1">
        <v>44742</v>
      </c>
      <c r="C2091" t="s">
        <v>885</v>
      </c>
      <c r="D2091" t="s">
        <v>886</v>
      </c>
      <c r="E2091" s="4">
        <v>-6081.13</v>
      </c>
      <c r="F2091" t="s">
        <v>567</v>
      </c>
      <c r="G2091" t="s">
        <v>511</v>
      </c>
      <c r="H2091" t="s">
        <v>519</v>
      </c>
      <c r="I2091" t="s">
        <v>513</v>
      </c>
      <c r="J2091" t="s">
        <v>594</v>
      </c>
      <c r="L2091" t="s">
        <v>519</v>
      </c>
      <c r="M2091" t="s">
        <v>419</v>
      </c>
      <c r="N2091" t="s">
        <v>573</v>
      </c>
    </row>
    <row r="2092" spans="1:14" hidden="1" x14ac:dyDescent="0.25">
      <c r="A2092" t="s">
        <v>241</v>
      </c>
      <c r="B2092" s="1">
        <v>44742</v>
      </c>
      <c r="C2092" t="s">
        <v>887</v>
      </c>
      <c r="D2092" t="s">
        <v>888</v>
      </c>
      <c r="E2092" s="4">
        <v>-10000</v>
      </c>
      <c r="F2092" t="s">
        <v>567</v>
      </c>
      <c r="G2092" t="s">
        <v>511</v>
      </c>
      <c r="H2092" t="s">
        <v>516</v>
      </c>
      <c r="I2092" t="s">
        <v>512</v>
      </c>
      <c r="J2092" t="s">
        <v>572</v>
      </c>
      <c r="L2092" t="s">
        <v>516</v>
      </c>
      <c r="M2092" t="s">
        <v>417</v>
      </c>
      <c r="N2092" t="s">
        <v>573</v>
      </c>
    </row>
    <row r="2093" spans="1:14" hidden="1" x14ac:dyDescent="0.25">
      <c r="A2093" t="s">
        <v>241</v>
      </c>
      <c r="B2093" s="1">
        <v>44742</v>
      </c>
      <c r="C2093" t="s">
        <v>889</v>
      </c>
      <c r="D2093" t="s">
        <v>890</v>
      </c>
      <c r="E2093" s="4">
        <v>-30000</v>
      </c>
      <c r="F2093" t="s">
        <v>567</v>
      </c>
      <c r="G2093" t="s">
        <v>511</v>
      </c>
      <c r="H2093" t="s">
        <v>516</v>
      </c>
      <c r="I2093" t="s">
        <v>512</v>
      </c>
      <c r="J2093" t="s">
        <v>572</v>
      </c>
      <c r="L2093" t="s">
        <v>516</v>
      </c>
      <c r="M2093" t="s">
        <v>417</v>
      </c>
      <c r="N2093" t="s">
        <v>573</v>
      </c>
    </row>
    <row r="2094" spans="1:14" hidden="1" x14ac:dyDescent="0.25">
      <c r="A2094" t="s">
        <v>241</v>
      </c>
      <c r="B2094" s="1">
        <v>44742</v>
      </c>
      <c r="C2094" t="s">
        <v>891</v>
      </c>
      <c r="D2094" t="s">
        <v>892</v>
      </c>
      <c r="E2094" s="4">
        <v>-2743</v>
      </c>
      <c r="F2094" t="s">
        <v>567</v>
      </c>
      <c r="G2094" t="s">
        <v>511</v>
      </c>
      <c r="H2094" t="s">
        <v>516</v>
      </c>
      <c r="I2094" t="s">
        <v>512</v>
      </c>
      <c r="J2094" t="s">
        <v>572</v>
      </c>
      <c r="L2094" t="s">
        <v>516</v>
      </c>
      <c r="M2094" t="s">
        <v>417</v>
      </c>
      <c r="N2094" t="s">
        <v>573</v>
      </c>
    </row>
    <row r="2095" spans="1:14" hidden="1" x14ac:dyDescent="0.25">
      <c r="A2095" t="s">
        <v>241</v>
      </c>
      <c r="B2095" s="1">
        <v>44742</v>
      </c>
      <c r="C2095" t="s">
        <v>893</v>
      </c>
      <c r="D2095" t="s">
        <v>894</v>
      </c>
      <c r="E2095" s="4">
        <v>-97540.050000000017</v>
      </c>
      <c r="F2095" t="s">
        <v>567</v>
      </c>
      <c r="G2095" t="s">
        <v>511</v>
      </c>
      <c r="H2095" t="s">
        <v>516</v>
      </c>
      <c r="I2095" t="s">
        <v>512</v>
      </c>
      <c r="J2095" t="s">
        <v>572</v>
      </c>
      <c r="L2095" t="s">
        <v>516</v>
      </c>
      <c r="M2095" t="s">
        <v>417</v>
      </c>
      <c r="N2095" t="s">
        <v>573</v>
      </c>
    </row>
    <row r="2096" spans="1:14" hidden="1" x14ac:dyDescent="0.25">
      <c r="A2096" t="s">
        <v>241</v>
      </c>
      <c r="B2096" s="1">
        <v>44742</v>
      </c>
      <c r="C2096" t="s">
        <v>895</v>
      </c>
      <c r="D2096" t="s">
        <v>896</v>
      </c>
      <c r="E2096" s="4">
        <v>-34985</v>
      </c>
      <c r="F2096" t="s">
        <v>567</v>
      </c>
      <c r="G2096" t="s">
        <v>511</v>
      </c>
      <c r="H2096" t="s">
        <v>516</v>
      </c>
      <c r="I2096" t="s">
        <v>512</v>
      </c>
      <c r="J2096" t="s">
        <v>572</v>
      </c>
      <c r="L2096" t="s">
        <v>516</v>
      </c>
      <c r="M2096" t="s">
        <v>417</v>
      </c>
      <c r="N2096" t="s">
        <v>573</v>
      </c>
    </row>
    <row r="2097" spans="1:14" hidden="1" x14ac:dyDescent="0.25">
      <c r="A2097" t="s">
        <v>241</v>
      </c>
      <c r="B2097" s="1">
        <v>44742</v>
      </c>
      <c r="C2097" t="s">
        <v>897</v>
      </c>
      <c r="D2097" t="s">
        <v>898</v>
      </c>
      <c r="E2097" s="4">
        <v>-2450900</v>
      </c>
      <c r="F2097" t="s">
        <v>567</v>
      </c>
      <c r="G2097" t="s">
        <v>511</v>
      </c>
      <c r="H2097" t="s">
        <v>331</v>
      </c>
      <c r="I2097" t="s">
        <v>332</v>
      </c>
      <c r="J2097" t="s">
        <v>899</v>
      </c>
      <c r="L2097" t="s">
        <v>331</v>
      </c>
      <c r="M2097" t="s">
        <v>332</v>
      </c>
      <c r="N2097" t="s">
        <v>573</v>
      </c>
    </row>
    <row r="2098" spans="1:14" hidden="1" x14ac:dyDescent="0.25">
      <c r="A2098" t="s">
        <v>241</v>
      </c>
      <c r="B2098" s="1">
        <v>44742</v>
      </c>
      <c r="C2098" t="s">
        <v>1195</v>
      </c>
      <c r="D2098" t="s">
        <v>1196</v>
      </c>
      <c r="E2098" s="4">
        <v>-56800.83</v>
      </c>
      <c r="F2098" t="s">
        <v>567</v>
      </c>
      <c r="G2098" t="s">
        <v>511</v>
      </c>
      <c r="H2098" t="s">
        <v>331</v>
      </c>
      <c r="I2098" t="s">
        <v>332</v>
      </c>
      <c r="J2098" t="s">
        <v>899</v>
      </c>
      <c r="L2098" t="s">
        <v>331</v>
      </c>
      <c r="M2098" t="s">
        <v>332</v>
      </c>
      <c r="N2098" t="s">
        <v>573</v>
      </c>
    </row>
    <row r="2099" spans="1:14" hidden="1" x14ac:dyDescent="0.25">
      <c r="A2099" t="s">
        <v>241</v>
      </c>
      <c r="B2099" s="1">
        <v>44742</v>
      </c>
      <c r="C2099" t="s">
        <v>1197</v>
      </c>
      <c r="D2099" t="s">
        <v>1198</v>
      </c>
      <c r="E2099" s="4">
        <v>-27000</v>
      </c>
      <c r="F2099" t="s">
        <v>567</v>
      </c>
      <c r="G2099" t="s">
        <v>511</v>
      </c>
      <c r="H2099" t="s">
        <v>331</v>
      </c>
      <c r="I2099" t="s">
        <v>332</v>
      </c>
      <c r="J2099" t="s">
        <v>899</v>
      </c>
      <c r="L2099" t="s">
        <v>331</v>
      </c>
      <c r="M2099" t="s">
        <v>332</v>
      </c>
      <c r="N2099" t="s">
        <v>573</v>
      </c>
    </row>
    <row r="2100" spans="1:14" hidden="1" x14ac:dyDescent="0.25">
      <c r="A2100" t="s">
        <v>241</v>
      </c>
      <c r="B2100" s="1">
        <v>44742</v>
      </c>
      <c r="C2100" t="s">
        <v>145</v>
      </c>
      <c r="D2100" t="s">
        <v>1199</v>
      </c>
      <c r="E2100" s="4">
        <v>-630595</v>
      </c>
      <c r="F2100" t="s">
        <v>567</v>
      </c>
      <c r="G2100" t="s">
        <v>511</v>
      </c>
      <c r="H2100" t="s">
        <v>338</v>
      </c>
      <c r="I2100" t="s">
        <v>136</v>
      </c>
      <c r="J2100" t="s">
        <v>655</v>
      </c>
      <c r="L2100" t="s">
        <v>338</v>
      </c>
      <c r="M2100" t="s">
        <v>136</v>
      </c>
      <c r="N2100" t="s">
        <v>573</v>
      </c>
    </row>
    <row r="2101" spans="1:14" hidden="1" x14ac:dyDescent="0.25">
      <c r="A2101" t="s">
        <v>241</v>
      </c>
      <c r="B2101" s="1">
        <v>44742</v>
      </c>
      <c r="C2101" t="s">
        <v>1200</v>
      </c>
      <c r="D2101" t="s">
        <v>1201</v>
      </c>
      <c r="E2101" s="4">
        <v>-17571</v>
      </c>
      <c r="F2101" t="s">
        <v>567</v>
      </c>
      <c r="G2101" t="s">
        <v>511</v>
      </c>
      <c r="H2101" t="s">
        <v>331</v>
      </c>
      <c r="I2101" t="s">
        <v>332</v>
      </c>
      <c r="J2101" t="s">
        <v>899</v>
      </c>
      <c r="L2101" t="s">
        <v>331</v>
      </c>
      <c r="M2101" t="s">
        <v>332</v>
      </c>
      <c r="N2101" t="s">
        <v>573</v>
      </c>
    </row>
    <row r="2102" spans="1:14" hidden="1" x14ac:dyDescent="0.25">
      <c r="A2102" t="s">
        <v>241</v>
      </c>
      <c r="B2102" s="1">
        <v>44742</v>
      </c>
      <c r="C2102" t="s">
        <v>902</v>
      </c>
      <c r="D2102" t="s">
        <v>903</v>
      </c>
      <c r="E2102" s="4">
        <v>-124492.89</v>
      </c>
      <c r="F2102" t="s">
        <v>567</v>
      </c>
      <c r="G2102" t="s">
        <v>511</v>
      </c>
      <c r="H2102" t="s">
        <v>328</v>
      </c>
      <c r="I2102" t="s">
        <v>329</v>
      </c>
      <c r="J2102" t="s">
        <v>904</v>
      </c>
      <c r="L2102" t="s">
        <v>328</v>
      </c>
      <c r="M2102" t="s">
        <v>329</v>
      </c>
      <c r="N2102" t="s">
        <v>573</v>
      </c>
    </row>
    <row r="2103" spans="1:14" hidden="1" x14ac:dyDescent="0.25">
      <c r="A2103" t="s">
        <v>241</v>
      </c>
      <c r="B2103" s="1">
        <v>44742</v>
      </c>
      <c r="C2103" t="s">
        <v>905</v>
      </c>
      <c r="D2103" t="s">
        <v>906</v>
      </c>
      <c r="E2103" s="4">
        <v>-280416.02</v>
      </c>
      <c r="F2103" t="s">
        <v>567</v>
      </c>
      <c r="G2103" t="s">
        <v>511</v>
      </c>
      <c r="H2103" t="s">
        <v>328</v>
      </c>
      <c r="I2103" t="s">
        <v>329</v>
      </c>
      <c r="J2103" t="s">
        <v>904</v>
      </c>
      <c r="L2103" t="s">
        <v>328</v>
      </c>
      <c r="M2103" t="s">
        <v>329</v>
      </c>
      <c r="N2103" t="s">
        <v>573</v>
      </c>
    </row>
    <row r="2104" spans="1:14" hidden="1" x14ac:dyDescent="0.25">
      <c r="A2104" t="s">
        <v>241</v>
      </c>
      <c r="B2104" s="1">
        <v>44742</v>
      </c>
      <c r="C2104" t="s">
        <v>907</v>
      </c>
      <c r="D2104" t="s">
        <v>908</v>
      </c>
      <c r="E2104" s="4">
        <v>-41832.44</v>
      </c>
      <c r="F2104" t="s">
        <v>567</v>
      </c>
      <c r="G2104" t="s">
        <v>511</v>
      </c>
      <c r="H2104" t="s">
        <v>328</v>
      </c>
      <c r="I2104" t="s">
        <v>329</v>
      </c>
      <c r="J2104" t="s">
        <v>904</v>
      </c>
      <c r="L2104" t="s">
        <v>328</v>
      </c>
      <c r="M2104" t="s">
        <v>329</v>
      </c>
      <c r="N2104" t="s">
        <v>573</v>
      </c>
    </row>
    <row r="2105" spans="1:14" hidden="1" x14ac:dyDescent="0.25">
      <c r="A2105" t="s">
        <v>241</v>
      </c>
      <c r="B2105" s="1">
        <v>44742</v>
      </c>
      <c r="C2105" t="s">
        <v>909</v>
      </c>
      <c r="D2105" t="s">
        <v>910</v>
      </c>
      <c r="E2105" s="4">
        <v>-2737.0299999999943</v>
      </c>
      <c r="F2105" t="s">
        <v>567</v>
      </c>
      <c r="G2105" t="s">
        <v>511</v>
      </c>
      <c r="H2105" t="s">
        <v>328</v>
      </c>
      <c r="I2105" t="s">
        <v>329</v>
      </c>
      <c r="J2105" t="s">
        <v>904</v>
      </c>
      <c r="L2105" t="s">
        <v>328</v>
      </c>
      <c r="M2105" t="s">
        <v>329</v>
      </c>
      <c r="N2105" t="s">
        <v>573</v>
      </c>
    </row>
    <row r="2106" spans="1:14" hidden="1" x14ac:dyDescent="0.25">
      <c r="A2106" t="s">
        <v>241</v>
      </c>
      <c r="B2106" s="1">
        <v>44742</v>
      </c>
      <c r="C2106" t="s">
        <v>913</v>
      </c>
      <c r="D2106" t="s">
        <v>914</v>
      </c>
      <c r="E2106" s="4">
        <v>-115236</v>
      </c>
      <c r="F2106" t="s">
        <v>567</v>
      </c>
      <c r="G2106" t="s">
        <v>511</v>
      </c>
      <c r="H2106" t="s">
        <v>340</v>
      </c>
      <c r="I2106" t="s">
        <v>341</v>
      </c>
      <c r="J2106" t="s">
        <v>667</v>
      </c>
      <c r="L2106" t="s">
        <v>340</v>
      </c>
      <c r="M2106" t="s">
        <v>341</v>
      </c>
      <c r="N2106" t="s">
        <v>573</v>
      </c>
    </row>
    <row r="2107" spans="1:14" hidden="1" x14ac:dyDescent="0.25">
      <c r="A2107" t="s">
        <v>241</v>
      </c>
      <c r="B2107" s="1">
        <v>44742</v>
      </c>
      <c r="C2107" t="s">
        <v>1289</v>
      </c>
      <c r="D2107" t="s">
        <v>1290</v>
      </c>
      <c r="E2107" s="4">
        <v>-5</v>
      </c>
      <c r="F2107" t="s">
        <v>567</v>
      </c>
      <c r="G2107" t="s">
        <v>511</v>
      </c>
      <c r="H2107" t="s">
        <v>324</v>
      </c>
      <c r="I2107" t="s">
        <v>323</v>
      </c>
      <c r="J2107" t="s">
        <v>787</v>
      </c>
      <c r="L2107" t="s">
        <v>324</v>
      </c>
      <c r="M2107" t="s">
        <v>323</v>
      </c>
      <c r="N2107" t="s">
        <v>573</v>
      </c>
    </row>
    <row r="2108" spans="1:14" hidden="1" x14ac:dyDescent="0.25">
      <c r="A2108" t="s">
        <v>241</v>
      </c>
      <c r="B2108" s="1">
        <v>44742</v>
      </c>
      <c r="C2108" t="s">
        <v>921</v>
      </c>
      <c r="D2108" t="s">
        <v>922</v>
      </c>
      <c r="E2108" s="4">
        <v>-52516.690000000031</v>
      </c>
      <c r="F2108" t="s">
        <v>567</v>
      </c>
      <c r="G2108" t="s">
        <v>511</v>
      </c>
      <c r="H2108" t="s">
        <v>333</v>
      </c>
      <c r="I2108" t="s">
        <v>335</v>
      </c>
      <c r="J2108" t="s">
        <v>923</v>
      </c>
      <c r="L2108" t="s">
        <v>333</v>
      </c>
      <c r="M2108" t="s">
        <v>335</v>
      </c>
      <c r="N2108" t="s">
        <v>573</v>
      </c>
    </row>
    <row r="2109" spans="1:14" hidden="1" x14ac:dyDescent="0.25">
      <c r="A2109" t="s">
        <v>241</v>
      </c>
      <c r="B2109" s="1">
        <v>44742</v>
      </c>
      <c r="C2109" t="s">
        <v>110</v>
      </c>
      <c r="D2109" t="s">
        <v>926</v>
      </c>
      <c r="E2109" s="4">
        <v>-201770.86</v>
      </c>
      <c r="F2109" t="s">
        <v>567</v>
      </c>
      <c r="G2109" t="s">
        <v>511</v>
      </c>
      <c r="H2109" t="s">
        <v>333</v>
      </c>
      <c r="I2109" t="s">
        <v>335</v>
      </c>
      <c r="J2109" t="s">
        <v>923</v>
      </c>
      <c r="L2109" t="s">
        <v>333</v>
      </c>
      <c r="M2109" t="s">
        <v>335</v>
      </c>
      <c r="N2109" t="s">
        <v>573</v>
      </c>
    </row>
    <row r="2110" spans="1:14" hidden="1" x14ac:dyDescent="0.25">
      <c r="A2110" t="s">
        <v>241</v>
      </c>
      <c r="B2110" s="1">
        <v>44742</v>
      </c>
      <c r="C2110" t="s">
        <v>112</v>
      </c>
      <c r="D2110" t="s">
        <v>937</v>
      </c>
      <c r="E2110" s="4">
        <v>-700000</v>
      </c>
      <c r="F2110" t="s">
        <v>567</v>
      </c>
      <c r="G2110" t="s">
        <v>511</v>
      </c>
      <c r="H2110" t="s">
        <v>333</v>
      </c>
      <c r="I2110" t="s">
        <v>335</v>
      </c>
      <c r="J2110" t="s">
        <v>923</v>
      </c>
      <c r="L2110" t="s">
        <v>333</v>
      </c>
      <c r="M2110" t="s">
        <v>335</v>
      </c>
      <c r="N2110" t="s">
        <v>573</v>
      </c>
    </row>
    <row r="2111" spans="1:14" hidden="1" x14ac:dyDescent="0.25">
      <c r="A2111" t="s">
        <v>241</v>
      </c>
      <c r="B2111" s="1">
        <v>44742</v>
      </c>
      <c r="C2111" t="s">
        <v>115</v>
      </c>
      <c r="D2111" t="s">
        <v>944</v>
      </c>
      <c r="E2111" s="4">
        <v>-229288.33000000002</v>
      </c>
      <c r="F2111" t="s">
        <v>567</v>
      </c>
      <c r="G2111" t="s">
        <v>511</v>
      </c>
      <c r="H2111" t="s">
        <v>333</v>
      </c>
      <c r="I2111" t="s">
        <v>335</v>
      </c>
      <c r="J2111" t="s">
        <v>923</v>
      </c>
      <c r="L2111" t="s">
        <v>333</v>
      </c>
      <c r="M2111" t="s">
        <v>335</v>
      </c>
      <c r="N2111" t="s">
        <v>573</v>
      </c>
    </row>
    <row r="2112" spans="1:14" hidden="1" x14ac:dyDescent="0.25">
      <c r="A2112" t="s">
        <v>241</v>
      </c>
      <c r="B2112" s="1">
        <v>44742</v>
      </c>
      <c r="C2112" t="s">
        <v>117</v>
      </c>
      <c r="D2112" t="s">
        <v>947</v>
      </c>
      <c r="E2112" s="4">
        <v>-88829.020000000019</v>
      </c>
      <c r="F2112" t="s">
        <v>567</v>
      </c>
      <c r="G2112" t="s">
        <v>511</v>
      </c>
      <c r="H2112" t="s">
        <v>333</v>
      </c>
      <c r="I2112" t="s">
        <v>335</v>
      </c>
      <c r="J2112" t="s">
        <v>923</v>
      </c>
      <c r="L2112" t="s">
        <v>333</v>
      </c>
      <c r="M2112" t="s">
        <v>335</v>
      </c>
      <c r="N2112" t="s">
        <v>573</v>
      </c>
    </row>
    <row r="2113" spans="1:14" hidden="1" x14ac:dyDescent="0.25">
      <c r="A2113" t="s">
        <v>241</v>
      </c>
      <c r="B2113" s="1">
        <v>44742</v>
      </c>
      <c r="C2113" t="s">
        <v>119</v>
      </c>
      <c r="D2113" t="s">
        <v>1202</v>
      </c>
      <c r="E2113" s="4">
        <v>-110275.99</v>
      </c>
      <c r="F2113" t="s">
        <v>567</v>
      </c>
      <c r="G2113" t="s">
        <v>511</v>
      </c>
      <c r="H2113" t="s">
        <v>333</v>
      </c>
      <c r="I2113" t="s">
        <v>335</v>
      </c>
      <c r="J2113" t="s">
        <v>923</v>
      </c>
      <c r="L2113" t="s">
        <v>333</v>
      </c>
      <c r="M2113" t="s">
        <v>335</v>
      </c>
      <c r="N2113" t="s">
        <v>573</v>
      </c>
    </row>
    <row r="2114" spans="1:14" hidden="1" x14ac:dyDescent="0.25">
      <c r="A2114" t="s">
        <v>241</v>
      </c>
      <c r="B2114" s="1">
        <v>44742</v>
      </c>
      <c r="C2114" t="s">
        <v>121</v>
      </c>
      <c r="D2114" t="s">
        <v>1203</v>
      </c>
      <c r="E2114" s="4">
        <v>-2346915.11</v>
      </c>
      <c r="F2114" t="s">
        <v>567</v>
      </c>
      <c r="G2114" t="s">
        <v>511</v>
      </c>
      <c r="H2114" t="s">
        <v>333</v>
      </c>
      <c r="I2114" t="s">
        <v>335</v>
      </c>
      <c r="J2114" t="s">
        <v>923</v>
      </c>
      <c r="L2114" t="s">
        <v>333</v>
      </c>
      <c r="M2114" t="s">
        <v>335</v>
      </c>
      <c r="N2114" t="s">
        <v>573</v>
      </c>
    </row>
    <row r="2115" spans="1:14" hidden="1" x14ac:dyDescent="0.25">
      <c r="A2115" t="s">
        <v>241</v>
      </c>
      <c r="B2115" s="1">
        <v>44742</v>
      </c>
      <c r="C2115" t="s">
        <v>965</v>
      </c>
      <c r="D2115" t="s">
        <v>966</v>
      </c>
      <c r="E2115" s="4">
        <v>-62499.89000000013</v>
      </c>
      <c r="F2115" t="s">
        <v>567</v>
      </c>
      <c r="G2115" t="s">
        <v>511</v>
      </c>
      <c r="H2115" t="s">
        <v>333</v>
      </c>
      <c r="I2115" t="s">
        <v>335</v>
      </c>
      <c r="J2115" t="s">
        <v>923</v>
      </c>
      <c r="L2115" t="s">
        <v>333</v>
      </c>
      <c r="M2115" t="s">
        <v>335</v>
      </c>
      <c r="N2115" t="s">
        <v>573</v>
      </c>
    </row>
    <row r="2116" spans="1:14" hidden="1" x14ac:dyDescent="0.25">
      <c r="A2116" t="s">
        <v>241</v>
      </c>
      <c r="B2116" s="1">
        <v>44742</v>
      </c>
      <c r="C2116" t="s">
        <v>123</v>
      </c>
      <c r="D2116" t="s">
        <v>1204</v>
      </c>
      <c r="E2116" s="4">
        <v>-83550</v>
      </c>
      <c r="F2116" t="s">
        <v>567</v>
      </c>
      <c r="G2116" t="s">
        <v>511</v>
      </c>
      <c r="H2116" t="s">
        <v>333</v>
      </c>
      <c r="I2116" t="s">
        <v>335</v>
      </c>
      <c r="J2116" t="s">
        <v>923</v>
      </c>
      <c r="L2116" t="s">
        <v>333</v>
      </c>
      <c r="M2116" t="s">
        <v>449</v>
      </c>
      <c r="N2116" t="s">
        <v>573</v>
      </c>
    </row>
    <row r="2117" spans="1:14" hidden="1" x14ac:dyDescent="0.25">
      <c r="A2117" t="s">
        <v>241</v>
      </c>
      <c r="B2117" s="1">
        <v>44742</v>
      </c>
      <c r="C2117" t="s">
        <v>975</v>
      </c>
      <c r="D2117" t="s">
        <v>976</v>
      </c>
      <c r="E2117" s="4">
        <v>-430145.94000000018</v>
      </c>
      <c r="F2117" t="s">
        <v>567</v>
      </c>
      <c r="G2117" t="s">
        <v>511</v>
      </c>
      <c r="H2117" t="s">
        <v>342</v>
      </c>
      <c r="I2117" t="s">
        <v>343</v>
      </c>
      <c r="J2117" t="s">
        <v>725</v>
      </c>
      <c r="L2117" t="s">
        <v>342</v>
      </c>
      <c r="M2117" t="s">
        <v>343</v>
      </c>
      <c r="N2117" t="s">
        <v>573</v>
      </c>
    </row>
    <row r="2118" spans="1:14" hidden="1" x14ac:dyDescent="0.25">
      <c r="A2118" t="s">
        <v>241</v>
      </c>
      <c r="B2118" s="1">
        <v>44742</v>
      </c>
      <c r="C2118" t="s">
        <v>979</v>
      </c>
      <c r="D2118" t="s">
        <v>980</v>
      </c>
      <c r="E2118" s="4">
        <v>-750.3799999999992</v>
      </c>
      <c r="F2118" t="s">
        <v>567</v>
      </c>
      <c r="G2118" t="s">
        <v>511</v>
      </c>
      <c r="H2118" t="s">
        <v>342</v>
      </c>
      <c r="I2118" t="s">
        <v>343</v>
      </c>
      <c r="J2118" t="s">
        <v>725</v>
      </c>
      <c r="L2118" t="s">
        <v>342</v>
      </c>
      <c r="M2118" t="s">
        <v>343</v>
      </c>
      <c r="N2118" t="s">
        <v>573</v>
      </c>
    </row>
    <row r="2119" spans="1:14" hidden="1" x14ac:dyDescent="0.25">
      <c r="A2119" t="s">
        <v>241</v>
      </c>
      <c r="B2119" s="1">
        <v>44742</v>
      </c>
      <c r="C2119" t="s">
        <v>983</v>
      </c>
      <c r="D2119" t="s">
        <v>984</v>
      </c>
      <c r="E2119" s="4">
        <v>-68.999999999999488</v>
      </c>
      <c r="F2119" t="s">
        <v>567</v>
      </c>
      <c r="G2119" t="s">
        <v>511</v>
      </c>
      <c r="H2119" t="s">
        <v>342</v>
      </c>
      <c r="I2119" t="s">
        <v>343</v>
      </c>
      <c r="J2119" t="s">
        <v>725</v>
      </c>
      <c r="L2119" t="s">
        <v>342</v>
      </c>
      <c r="M2119" t="s">
        <v>343</v>
      </c>
      <c r="N2119" t="s">
        <v>573</v>
      </c>
    </row>
    <row r="2120" spans="1:14" hidden="1" x14ac:dyDescent="0.25">
      <c r="A2120" t="s">
        <v>241</v>
      </c>
      <c r="B2120" s="1">
        <v>44742</v>
      </c>
      <c r="C2120" t="s">
        <v>995</v>
      </c>
      <c r="D2120" t="s">
        <v>996</v>
      </c>
      <c r="E2120" s="4">
        <v>-170820.54999999996</v>
      </c>
      <c r="F2120" t="s">
        <v>567</v>
      </c>
      <c r="G2120" t="s">
        <v>511</v>
      </c>
      <c r="H2120" t="s">
        <v>352</v>
      </c>
      <c r="I2120" t="s">
        <v>353</v>
      </c>
      <c r="J2120" t="s">
        <v>746</v>
      </c>
      <c r="L2120" t="s">
        <v>352</v>
      </c>
      <c r="M2120" t="s">
        <v>349</v>
      </c>
      <c r="N2120" t="s">
        <v>573</v>
      </c>
    </row>
    <row r="2121" spans="1:14" hidden="1" x14ac:dyDescent="0.25">
      <c r="A2121" t="s">
        <v>241</v>
      </c>
      <c r="B2121" s="1">
        <v>44742</v>
      </c>
      <c r="C2121" t="s">
        <v>1003</v>
      </c>
      <c r="D2121" t="s">
        <v>1004</v>
      </c>
      <c r="E2121" s="4">
        <v>-152429.59999999998</v>
      </c>
      <c r="F2121" t="s">
        <v>567</v>
      </c>
      <c r="G2121" t="s">
        <v>511</v>
      </c>
      <c r="H2121" t="s">
        <v>348</v>
      </c>
      <c r="I2121" t="s">
        <v>349</v>
      </c>
      <c r="J2121" t="s">
        <v>746</v>
      </c>
      <c r="L2121" t="s">
        <v>348</v>
      </c>
      <c r="M2121" t="s">
        <v>349</v>
      </c>
      <c r="N2121" t="s">
        <v>573</v>
      </c>
    </row>
    <row r="2122" spans="1:14" hidden="1" x14ac:dyDescent="0.25">
      <c r="A2122" t="s">
        <v>241</v>
      </c>
      <c r="B2122" s="1">
        <v>44742</v>
      </c>
      <c r="C2122" t="s">
        <v>1291</v>
      </c>
      <c r="D2122" t="s">
        <v>1292</v>
      </c>
      <c r="E2122" s="4">
        <v>-76689.530000000013</v>
      </c>
      <c r="F2122" t="s">
        <v>567</v>
      </c>
      <c r="G2122" t="s">
        <v>511</v>
      </c>
      <c r="H2122" t="s">
        <v>348</v>
      </c>
      <c r="I2122" t="s">
        <v>349</v>
      </c>
      <c r="J2122" t="s">
        <v>746</v>
      </c>
      <c r="L2122" t="s">
        <v>348</v>
      </c>
      <c r="M2122" t="s">
        <v>349</v>
      </c>
      <c r="N2122" t="s">
        <v>573</v>
      </c>
    </row>
    <row r="2123" spans="1:14" hidden="1" x14ac:dyDescent="0.25">
      <c r="A2123" t="s">
        <v>241</v>
      </c>
      <c r="B2123" s="1">
        <v>44742</v>
      </c>
      <c r="C2123" t="s">
        <v>1256</v>
      </c>
      <c r="D2123" t="s">
        <v>1257</v>
      </c>
      <c r="E2123" s="4">
        <v>-100</v>
      </c>
      <c r="F2123" t="s">
        <v>567</v>
      </c>
      <c r="G2123" t="s">
        <v>511</v>
      </c>
      <c r="H2123" t="s">
        <v>348</v>
      </c>
      <c r="I2123" t="s">
        <v>349</v>
      </c>
      <c r="J2123" t="s">
        <v>746</v>
      </c>
      <c r="L2123" t="s">
        <v>348</v>
      </c>
      <c r="M2123" t="s">
        <v>349</v>
      </c>
      <c r="N2123" t="s">
        <v>573</v>
      </c>
    </row>
    <row r="2124" spans="1:14" hidden="1" x14ac:dyDescent="0.25">
      <c r="A2124" t="s">
        <v>241</v>
      </c>
      <c r="B2124" s="1">
        <v>44742</v>
      </c>
      <c r="C2124" t="s">
        <v>1015</v>
      </c>
      <c r="D2124" t="s">
        <v>1016</v>
      </c>
      <c r="E2124" s="4">
        <v>-3843.6800000000026</v>
      </c>
      <c r="F2124" t="s">
        <v>567</v>
      </c>
      <c r="G2124" t="s">
        <v>511</v>
      </c>
      <c r="H2124" t="s">
        <v>348</v>
      </c>
      <c r="I2124" t="s">
        <v>349</v>
      </c>
      <c r="J2124" t="s">
        <v>746</v>
      </c>
      <c r="L2124" t="s">
        <v>348</v>
      </c>
      <c r="M2124" t="s">
        <v>349</v>
      </c>
      <c r="N2124" t="s">
        <v>573</v>
      </c>
    </row>
    <row r="2125" spans="1:14" hidden="1" x14ac:dyDescent="0.25">
      <c r="A2125" t="s">
        <v>241</v>
      </c>
      <c r="B2125" s="1">
        <v>44742</v>
      </c>
      <c r="C2125" t="s">
        <v>1019</v>
      </c>
      <c r="D2125" t="s">
        <v>1020</v>
      </c>
      <c r="E2125" s="4">
        <v>-296.00000000006321</v>
      </c>
      <c r="F2125" t="s">
        <v>567</v>
      </c>
      <c r="G2125" t="s">
        <v>511</v>
      </c>
      <c r="H2125" t="s">
        <v>348</v>
      </c>
      <c r="I2125" t="s">
        <v>349</v>
      </c>
      <c r="J2125" t="s">
        <v>746</v>
      </c>
      <c r="L2125" t="s">
        <v>348</v>
      </c>
      <c r="M2125" t="s">
        <v>349</v>
      </c>
      <c r="N2125" t="s">
        <v>573</v>
      </c>
    </row>
    <row r="2126" spans="1:14" hidden="1" x14ac:dyDescent="0.25">
      <c r="A2126" t="s">
        <v>241</v>
      </c>
      <c r="B2126" s="1">
        <v>44742</v>
      </c>
      <c r="C2126" t="s">
        <v>1023</v>
      </c>
      <c r="D2126" t="s">
        <v>1024</v>
      </c>
      <c r="E2126" s="4">
        <v>-2427.0200000000013</v>
      </c>
      <c r="F2126" t="s">
        <v>567</v>
      </c>
      <c r="G2126" t="s">
        <v>511</v>
      </c>
      <c r="H2126" t="s">
        <v>348</v>
      </c>
      <c r="I2126" t="s">
        <v>349</v>
      </c>
      <c r="J2126" t="s">
        <v>746</v>
      </c>
      <c r="L2126" t="s">
        <v>348</v>
      </c>
      <c r="M2126" t="s">
        <v>349</v>
      </c>
      <c r="N2126" t="s">
        <v>573</v>
      </c>
    </row>
    <row r="2127" spans="1:14" hidden="1" x14ac:dyDescent="0.25">
      <c r="A2127" t="s">
        <v>241</v>
      </c>
      <c r="B2127" s="1">
        <v>44742</v>
      </c>
      <c r="C2127" t="s">
        <v>1207</v>
      </c>
      <c r="D2127" t="s">
        <v>1208</v>
      </c>
      <c r="E2127" s="4">
        <v>-14.000000000014552</v>
      </c>
      <c r="F2127" t="s">
        <v>567</v>
      </c>
      <c r="G2127" t="s">
        <v>511</v>
      </c>
      <c r="H2127" t="s">
        <v>348</v>
      </c>
      <c r="I2127" t="s">
        <v>349</v>
      </c>
      <c r="J2127" t="s">
        <v>746</v>
      </c>
      <c r="L2127" t="s">
        <v>348</v>
      </c>
      <c r="M2127" t="s">
        <v>349</v>
      </c>
      <c r="N2127" t="s">
        <v>573</v>
      </c>
    </row>
    <row r="2128" spans="1:14" hidden="1" x14ac:dyDescent="0.25">
      <c r="A2128" t="s">
        <v>241</v>
      </c>
      <c r="B2128" s="1">
        <v>44742</v>
      </c>
      <c r="C2128" t="s">
        <v>1033</v>
      </c>
      <c r="D2128" t="s">
        <v>1034</v>
      </c>
      <c r="E2128" s="4">
        <v>-68467.399999999994</v>
      </c>
      <c r="F2128" t="s">
        <v>567</v>
      </c>
      <c r="G2128" t="s">
        <v>511</v>
      </c>
      <c r="H2128" t="s">
        <v>348</v>
      </c>
      <c r="I2128" t="s">
        <v>349</v>
      </c>
      <c r="J2128" t="s">
        <v>667</v>
      </c>
      <c r="L2128" t="s">
        <v>340</v>
      </c>
      <c r="M2128" t="s">
        <v>349</v>
      </c>
      <c r="N2128" t="s">
        <v>573</v>
      </c>
    </row>
    <row r="2129" spans="1:14" hidden="1" x14ac:dyDescent="0.25">
      <c r="A2129" t="s">
        <v>241</v>
      </c>
      <c r="B2129" s="1">
        <v>44742</v>
      </c>
      <c r="C2129" t="s">
        <v>1209</v>
      </c>
      <c r="D2129" t="s">
        <v>1210</v>
      </c>
      <c r="E2129" s="4">
        <v>-56472.52</v>
      </c>
      <c r="F2129" t="s">
        <v>567</v>
      </c>
      <c r="G2129" t="s">
        <v>511</v>
      </c>
      <c r="H2129" t="s">
        <v>348</v>
      </c>
      <c r="I2129" t="s">
        <v>349</v>
      </c>
      <c r="J2129" t="s">
        <v>746</v>
      </c>
      <c r="L2129" t="s">
        <v>348</v>
      </c>
      <c r="M2129" t="s">
        <v>349</v>
      </c>
      <c r="N2129" t="s">
        <v>573</v>
      </c>
    </row>
    <row r="2130" spans="1:14" hidden="1" x14ac:dyDescent="0.25">
      <c r="A2130" t="s">
        <v>241</v>
      </c>
      <c r="B2130" s="1">
        <v>44742</v>
      </c>
      <c r="C2130" t="s">
        <v>1230</v>
      </c>
      <c r="D2130" t="s">
        <v>1231</v>
      </c>
      <c r="E2130" s="4">
        <v>-47237.089999999822</v>
      </c>
      <c r="F2130" t="s">
        <v>567</v>
      </c>
      <c r="G2130" t="s">
        <v>511</v>
      </c>
      <c r="H2130" t="s">
        <v>355</v>
      </c>
      <c r="I2130" t="s">
        <v>356</v>
      </c>
      <c r="J2130" t="s">
        <v>689</v>
      </c>
      <c r="L2130" t="s">
        <v>716</v>
      </c>
      <c r="M2130" t="s">
        <v>356</v>
      </c>
      <c r="N2130" t="s">
        <v>573</v>
      </c>
    </row>
    <row r="2131" spans="1:14" hidden="1" x14ac:dyDescent="0.25">
      <c r="A2131" t="s">
        <v>241</v>
      </c>
      <c r="B2131" s="1">
        <v>44742</v>
      </c>
      <c r="C2131" t="s">
        <v>1050</v>
      </c>
      <c r="D2131" t="s">
        <v>1051</v>
      </c>
      <c r="E2131" s="4">
        <v>-43925.629999999961</v>
      </c>
      <c r="F2131" t="s">
        <v>567</v>
      </c>
      <c r="G2131" t="s">
        <v>511</v>
      </c>
      <c r="H2131" t="s">
        <v>355</v>
      </c>
      <c r="I2131" t="s">
        <v>356</v>
      </c>
      <c r="J2131" t="s">
        <v>689</v>
      </c>
      <c r="L2131" t="s">
        <v>348</v>
      </c>
      <c r="M2131" t="s">
        <v>356</v>
      </c>
      <c r="N2131" t="s">
        <v>573</v>
      </c>
    </row>
    <row r="2132" spans="1:14" hidden="1" x14ac:dyDescent="0.25">
      <c r="A2132" t="s">
        <v>241</v>
      </c>
      <c r="B2132" s="1">
        <v>44742</v>
      </c>
      <c r="C2132" t="s">
        <v>1054</v>
      </c>
      <c r="D2132" t="s">
        <v>1055</v>
      </c>
      <c r="E2132" s="4">
        <v>-3438.7100000000009</v>
      </c>
      <c r="F2132" t="s">
        <v>567</v>
      </c>
      <c r="G2132" t="s">
        <v>511</v>
      </c>
      <c r="H2132" t="s">
        <v>355</v>
      </c>
      <c r="I2132" t="s">
        <v>356</v>
      </c>
      <c r="J2132" t="s">
        <v>689</v>
      </c>
      <c r="L2132" t="s">
        <v>355</v>
      </c>
      <c r="M2132" t="s">
        <v>356</v>
      </c>
      <c r="N2132" t="s">
        <v>573</v>
      </c>
    </row>
    <row r="2133" spans="1:14" hidden="1" x14ac:dyDescent="0.25">
      <c r="A2133" t="s">
        <v>241</v>
      </c>
      <c r="B2133" s="1">
        <v>44742</v>
      </c>
      <c r="C2133" t="s">
        <v>1211</v>
      </c>
      <c r="D2133" t="s">
        <v>1212</v>
      </c>
      <c r="E2133" s="4">
        <v>-267.07</v>
      </c>
      <c r="F2133" t="s">
        <v>567</v>
      </c>
      <c r="G2133" t="s">
        <v>511</v>
      </c>
      <c r="H2133" t="s">
        <v>355</v>
      </c>
      <c r="I2133" t="s">
        <v>356</v>
      </c>
      <c r="J2133" t="s">
        <v>746</v>
      </c>
      <c r="L2133" t="s">
        <v>348</v>
      </c>
      <c r="M2133" t="s">
        <v>356</v>
      </c>
      <c r="N2133" t="s">
        <v>573</v>
      </c>
    </row>
    <row r="2134" spans="1:14" hidden="1" x14ac:dyDescent="0.25">
      <c r="A2134" t="s">
        <v>241</v>
      </c>
      <c r="B2134" s="1">
        <v>44742</v>
      </c>
      <c r="C2134" t="s">
        <v>1060</v>
      </c>
      <c r="D2134" t="s">
        <v>1061</v>
      </c>
      <c r="E2134" s="4">
        <v>-2698.2800000000352</v>
      </c>
      <c r="F2134" t="s">
        <v>567</v>
      </c>
      <c r="G2134" t="s">
        <v>511</v>
      </c>
      <c r="H2134" t="s">
        <v>355</v>
      </c>
      <c r="I2134" t="s">
        <v>356</v>
      </c>
      <c r="J2134" t="s">
        <v>689</v>
      </c>
      <c r="L2134" t="s">
        <v>355</v>
      </c>
      <c r="M2134" t="s">
        <v>356</v>
      </c>
      <c r="N2134" t="s">
        <v>573</v>
      </c>
    </row>
    <row r="2135" spans="1:14" hidden="1" x14ac:dyDescent="0.25">
      <c r="A2135" t="s">
        <v>241</v>
      </c>
      <c r="B2135" s="1">
        <v>44742</v>
      </c>
      <c r="C2135" t="s">
        <v>1064</v>
      </c>
      <c r="D2135" t="s">
        <v>1065</v>
      </c>
      <c r="E2135" s="4">
        <v>-2.2799999999999727</v>
      </c>
      <c r="F2135" t="s">
        <v>567</v>
      </c>
      <c r="G2135" t="s">
        <v>511</v>
      </c>
      <c r="H2135" t="s">
        <v>355</v>
      </c>
      <c r="I2135" t="s">
        <v>356</v>
      </c>
      <c r="J2135" t="s">
        <v>746</v>
      </c>
      <c r="L2135" t="s">
        <v>348</v>
      </c>
      <c r="M2135" t="s">
        <v>356</v>
      </c>
      <c r="N2135" t="s">
        <v>573</v>
      </c>
    </row>
    <row r="2136" spans="1:14" hidden="1" x14ac:dyDescent="0.25">
      <c r="A2136" t="s">
        <v>241</v>
      </c>
      <c r="B2136" s="1">
        <v>44742</v>
      </c>
      <c r="C2136" t="s">
        <v>1072</v>
      </c>
      <c r="D2136" t="s">
        <v>1073</v>
      </c>
      <c r="E2136" s="4">
        <v>-42776.27</v>
      </c>
      <c r="F2136" t="s">
        <v>567</v>
      </c>
      <c r="G2136" t="s">
        <v>511</v>
      </c>
      <c r="H2136" t="s">
        <v>348</v>
      </c>
      <c r="I2136" t="s">
        <v>349</v>
      </c>
      <c r="J2136" t="s">
        <v>746</v>
      </c>
      <c r="L2136" t="s">
        <v>348</v>
      </c>
      <c r="M2136" t="s">
        <v>453</v>
      </c>
      <c r="N2136" t="s">
        <v>573</v>
      </c>
    </row>
    <row r="2137" spans="1:14" hidden="1" x14ac:dyDescent="0.25">
      <c r="A2137" t="s">
        <v>241</v>
      </c>
      <c r="B2137" s="1">
        <v>44742</v>
      </c>
      <c r="C2137" t="s">
        <v>1076</v>
      </c>
      <c r="D2137" t="s">
        <v>1077</v>
      </c>
      <c r="E2137" s="4">
        <v>-10462.32</v>
      </c>
      <c r="F2137" t="s">
        <v>567</v>
      </c>
      <c r="G2137" t="s">
        <v>511</v>
      </c>
      <c r="H2137" t="s">
        <v>348</v>
      </c>
      <c r="I2137" t="s">
        <v>349</v>
      </c>
      <c r="J2137" t="s">
        <v>746</v>
      </c>
      <c r="L2137" t="s">
        <v>348</v>
      </c>
      <c r="M2137" t="s">
        <v>453</v>
      </c>
      <c r="N2137" t="s">
        <v>573</v>
      </c>
    </row>
    <row r="2138" spans="1:14" hidden="1" x14ac:dyDescent="0.25">
      <c r="A2138" t="s">
        <v>241</v>
      </c>
      <c r="B2138" s="1">
        <v>44742</v>
      </c>
      <c r="C2138" t="s">
        <v>1234</v>
      </c>
      <c r="D2138" t="s">
        <v>1235</v>
      </c>
      <c r="E2138" s="4">
        <v>-3.4000000000000909</v>
      </c>
      <c r="F2138" t="s">
        <v>567</v>
      </c>
      <c r="G2138" t="s">
        <v>511</v>
      </c>
      <c r="H2138" t="s">
        <v>348</v>
      </c>
      <c r="I2138" t="s">
        <v>349</v>
      </c>
      <c r="J2138" t="s">
        <v>746</v>
      </c>
      <c r="L2138" t="s">
        <v>348</v>
      </c>
      <c r="M2138" t="s">
        <v>453</v>
      </c>
      <c r="N2138" t="s">
        <v>573</v>
      </c>
    </row>
    <row r="2139" spans="1:14" hidden="1" x14ac:dyDescent="0.25">
      <c r="A2139" t="s">
        <v>241</v>
      </c>
      <c r="B2139" s="1">
        <v>44742</v>
      </c>
      <c r="C2139" t="s">
        <v>1215</v>
      </c>
      <c r="D2139" t="s">
        <v>1216</v>
      </c>
      <c r="E2139" s="4">
        <v>-6.24</v>
      </c>
      <c r="F2139" t="s">
        <v>567</v>
      </c>
      <c r="G2139" t="s">
        <v>511</v>
      </c>
      <c r="H2139" t="s">
        <v>348</v>
      </c>
      <c r="I2139" t="s">
        <v>349</v>
      </c>
      <c r="J2139" t="s">
        <v>746</v>
      </c>
      <c r="L2139" t="s">
        <v>348</v>
      </c>
      <c r="M2139" t="s">
        <v>453</v>
      </c>
      <c r="N2139" t="s">
        <v>573</v>
      </c>
    </row>
    <row r="2140" spans="1:14" hidden="1" x14ac:dyDescent="0.25">
      <c r="A2140" t="s">
        <v>241</v>
      </c>
      <c r="B2140" s="1">
        <v>44742</v>
      </c>
      <c r="C2140" t="s">
        <v>1217</v>
      </c>
      <c r="D2140" t="s">
        <v>1218</v>
      </c>
      <c r="E2140" s="4">
        <v>-336.31</v>
      </c>
      <c r="F2140" t="s">
        <v>567</v>
      </c>
      <c r="G2140" t="s">
        <v>511</v>
      </c>
      <c r="H2140" t="s">
        <v>348</v>
      </c>
      <c r="I2140" t="s">
        <v>349</v>
      </c>
      <c r="J2140" t="s">
        <v>746</v>
      </c>
      <c r="L2140" t="s">
        <v>348</v>
      </c>
      <c r="M2140" t="s">
        <v>453</v>
      </c>
      <c r="N2140" t="s">
        <v>573</v>
      </c>
    </row>
    <row r="2141" spans="1:14" hidden="1" x14ac:dyDescent="0.25">
      <c r="A2141" t="s">
        <v>241</v>
      </c>
      <c r="B2141" s="1">
        <v>44742</v>
      </c>
      <c r="C2141" t="s">
        <v>1087</v>
      </c>
      <c r="D2141" t="s">
        <v>1088</v>
      </c>
      <c r="E2141" s="4">
        <v>-304.63</v>
      </c>
      <c r="F2141" t="s">
        <v>567</v>
      </c>
      <c r="G2141" t="s">
        <v>511</v>
      </c>
      <c r="H2141" t="s">
        <v>348</v>
      </c>
      <c r="I2141" t="s">
        <v>349</v>
      </c>
      <c r="J2141" t="s">
        <v>746</v>
      </c>
      <c r="L2141" t="s">
        <v>348</v>
      </c>
      <c r="M2141" t="s">
        <v>453</v>
      </c>
      <c r="N2141" t="s">
        <v>573</v>
      </c>
    </row>
    <row r="2142" spans="1:14" hidden="1" x14ac:dyDescent="0.25">
      <c r="A2142" t="s">
        <v>241</v>
      </c>
      <c r="B2142" s="1">
        <v>44742</v>
      </c>
      <c r="C2142" t="s">
        <v>1091</v>
      </c>
      <c r="D2142" t="s">
        <v>1092</v>
      </c>
      <c r="E2142" s="4">
        <v>-1681.4900000000002</v>
      </c>
      <c r="F2142" t="s">
        <v>567</v>
      </c>
      <c r="G2142" t="s">
        <v>511</v>
      </c>
      <c r="H2142" t="s">
        <v>348</v>
      </c>
      <c r="I2142" t="s">
        <v>349</v>
      </c>
      <c r="J2142" t="s">
        <v>746</v>
      </c>
      <c r="L2142" t="s">
        <v>348</v>
      </c>
      <c r="M2142" t="s">
        <v>453</v>
      </c>
      <c r="N2142" t="s">
        <v>573</v>
      </c>
    </row>
    <row r="2143" spans="1:14" hidden="1" x14ac:dyDescent="0.25">
      <c r="A2143" t="s">
        <v>241</v>
      </c>
      <c r="B2143" s="1">
        <v>44742</v>
      </c>
      <c r="C2143" t="s">
        <v>1095</v>
      </c>
      <c r="D2143" t="s">
        <v>1096</v>
      </c>
      <c r="E2143" s="4">
        <v>-325.31000000000006</v>
      </c>
      <c r="F2143" t="s">
        <v>567</v>
      </c>
      <c r="G2143" t="s">
        <v>511</v>
      </c>
      <c r="H2143" t="s">
        <v>348</v>
      </c>
      <c r="I2143" t="s">
        <v>349</v>
      </c>
      <c r="J2143" t="s">
        <v>746</v>
      </c>
      <c r="L2143" t="s">
        <v>348</v>
      </c>
      <c r="M2143" t="s">
        <v>453</v>
      </c>
      <c r="N2143" t="s">
        <v>573</v>
      </c>
    </row>
    <row r="2144" spans="1:14" hidden="1" x14ac:dyDescent="0.25">
      <c r="A2144" t="s">
        <v>241</v>
      </c>
      <c r="B2144" s="1">
        <v>44742</v>
      </c>
      <c r="C2144" t="s">
        <v>1099</v>
      </c>
      <c r="D2144" t="s">
        <v>1100</v>
      </c>
      <c r="E2144" s="4">
        <v>-244.35000000000005</v>
      </c>
      <c r="F2144" t="s">
        <v>567</v>
      </c>
      <c r="G2144" t="s">
        <v>511</v>
      </c>
      <c r="H2144" t="s">
        <v>348</v>
      </c>
      <c r="I2144" t="s">
        <v>349</v>
      </c>
      <c r="J2144" t="s">
        <v>746</v>
      </c>
      <c r="L2144" t="s">
        <v>348</v>
      </c>
      <c r="M2144" t="s">
        <v>453</v>
      </c>
      <c r="N2144" t="s">
        <v>573</v>
      </c>
    </row>
    <row r="2145" spans="1:14" hidden="1" x14ac:dyDescent="0.25">
      <c r="A2145" t="s">
        <v>241</v>
      </c>
      <c r="B2145" s="1">
        <v>44742</v>
      </c>
      <c r="C2145" t="s">
        <v>1103</v>
      </c>
      <c r="D2145" t="s">
        <v>1104</v>
      </c>
      <c r="E2145" s="4">
        <v>-1066.6399999999994</v>
      </c>
      <c r="F2145" t="s">
        <v>567</v>
      </c>
      <c r="G2145" t="s">
        <v>511</v>
      </c>
      <c r="H2145" t="s">
        <v>348</v>
      </c>
      <c r="I2145" t="s">
        <v>349</v>
      </c>
      <c r="J2145" t="s">
        <v>746</v>
      </c>
      <c r="L2145" t="s">
        <v>348</v>
      </c>
      <c r="M2145" t="s">
        <v>453</v>
      </c>
      <c r="N2145" t="s">
        <v>573</v>
      </c>
    </row>
    <row r="2146" spans="1:14" hidden="1" x14ac:dyDescent="0.25">
      <c r="A2146" t="s">
        <v>241</v>
      </c>
      <c r="B2146" s="1">
        <v>44742</v>
      </c>
      <c r="C2146" t="s">
        <v>1107</v>
      </c>
      <c r="D2146" t="s">
        <v>1108</v>
      </c>
      <c r="E2146" s="4">
        <v>-286.71000000000009</v>
      </c>
      <c r="F2146" t="s">
        <v>567</v>
      </c>
      <c r="G2146" t="s">
        <v>511</v>
      </c>
      <c r="H2146" t="s">
        <v>348</v>
      </c>
      <c r="I2146" t="s">
        <v>349</v>
      </c>
      <c r="J2146" t="s">
        <v>746</v>
      </c>
      <c r="L2146" t="s">
        <v>348</v>
      </c>
      <c r="M2146" t="s">
        <v>453</v>
      </c>
      <c r="N2146" t="s">
        <v>573</v>
      </c>
    </row>
    <row r="2147" spans="1:14" hidden="1" x14ac:dyDescent="0.25">
      <c r="A2147" t="s">
        <v>241</v>
      </c>
      <c r="B2147" s="1">
        <v>44742</v>
      </c>
      <c r="C2147" t="s">
        <v>1109</v>
      </c>
      <c r="D2147" t="s">
        <v>1110</v>
      </c>
      <c r="E2147" s="4">
        <v>-484.88000000000011</v>
      </c>
      <c r="F2147" t="s">
        <v>567</v>
      </c>
      <c r="G2147" t="s">
        <v>511</v>
      </c>
      <c r="H2147" t="s">
        <v>348</v>
      </c>
      <c r="I2147" t="s">
        <v>349</v>
      </c>
      <c r="J2147" t="s">
        <v>746</v>
      </c>
      <c r="L2147" t="s">
        <v>348</v>
      </c>
      <c r="M2147" t="s">
        <v>453</v>
      </c>
      <c r="N2147" t="s">
        <v>573</v>
      </c>
    </row>
    <row r="2148" spans="1:14" hidden="1" x14ac:dyDescent="0.25">
      <c r="A2148" t="s">
        <v>241</v>
      </c>
      <c r="B2148" s="1">
        <v>44742</v>
      </c>
      <c r="C2148" t="s">
        <v>1115</v>
      </c>
      <c r="D2148" t="s">
        <v>1116</v>
      </c>
      <c r="E2148" s="4">
        <v>-202.25000000001927</v>
      </c>
      <c r="F2148" t="s">
        <v>567</v>
      </c>
      <c r="G2148" t="s">
        <v>511</v>
      </c>
      <c r="H2148" t="s">
        <v>348</v>
      </c>
      <c r="I2148" t="s">
        <v>349</v>
      </c>
      <c r="J2148" t="s">
        <v>746</v>
      </c>
      <c r="L2148" t="s">
        <v>348</v>
      </c>
      <c r="M2148" t="s">
        <v>453</v>
      </c>
      <c r="N2148" t="s">
        <v>573</v>
      </c>
    </row>
    <row r="2149" spans="1:14" hidden="1" x14ac:dyDescent="0.25">
      <c r="A2149" t="s">
        <v>241</v>
      </c>
      <c r="B2149" s="1">
        <v>44742</v>
      </c>
      <c r="C2149" t="s">
        <v>1219</v>
      </c>
      <c r="D2149" t="s">
        <v>1220</v>
      </c>
      <c r="E2149" s="4">
        <v>-1633.27</v>
      </c>
      <c r="F2149" t="s">
        <v>567</v>
      </c>
      <c r="G2149" t="s">
        <v>511</v>
      </c>
      <c r="H2149" t="s">
        <v>348</v>
      </c>
      <c r="I2149" t="s">
        <v>349</v>
      </c>
      <c r="J2149" t="s">
        <v>746</v>
      </c>
      <c r="L2149" t="s">
        <v>348</v>
      </c>
      <c r="M2149" t="s">
        <v>453</v>
      </c>
      <c r="N2149" t="s">
        <v>573</v>
      </c>
    </row>
    <row r="2150" spans="1:14" hidden="1" x14ac:dyDescent="0.25">
      <c r="A2150" t="s">
        <v>241</v>
      </c>
      <c r="B2150" s="1">
        <v>44742</v>
      </c>
      <c r="C2150" t="s">
        <v>1117</v>
      </c>
      <c r="D2150" t="s">
        <v>1118</v>
      </c>
      <c r="E2150" s="4">
        <v>-1368.0699999999997</v>
      </c>
      <c r="F2150" t="s">
        <v>567</v>
      </c>
      <c r="G2150" t="s">
        <v>511</v>
      </c>
      <c r="H2150" t="s">
        <v>348</v>
      </c>
      <c r="I2150" t="s">
        <v>349</v>
      </c>
      <c r="J2150" t="s">
        <v>746</v>
      </c>
      <c r="L2150" t="s">
        <v>348</v>
      </c>
      <c r="M2150" t="s">
        <v>453</v>
      </c>
      <c r="N2150" t="s">
        <v>573</v>
      </c>
    </row>
    <row r="2151" spans="1:14" hidden="1" x14ac:dyDescent="0.25">
      <c r="A2151" t="s">
        <v>241</v>
      </c>
      <c r="B2151" s="1">
        <v>44742</v>
      </c>
      <c r="C2151" t="s">
        <v>1119</v>
      </c>
      <c r="D2151" t="s">
        <v>1120</v>
      </c>
      <c r="E2151" s="4">
        <v>-45368.49</v>
      </c>
      <c r="F2151" t="s">
        <v>567</v>
      </c>
      <c r="G2151" t="s">
        <v>511</v>
      </c>
      <c r="H2151" t="s">
        <v>348</v>
      </c>
      <c r="I2151" t="s">
        <v>349</v>
      </c>
      <c r="J2151" t="s">
        <v>684</v>
      </c>
      <c r="L2151" t="s">
        <v>1121</v>
      </c>
      <c r="M2151" t="s">
        <v>453</v>
      </c>
      <c r="N2151" t="s">
        <v>573</v>
      </c>
    </row>
    <row r="2152" spans="1:14" hidden="1" x14ac:dyDescent="0.25">
      <c r="A2152" t="s">
        <v>241</v>
      </c>
      <c r="B2152" s="1">
        <v>44742</v>
      </c>
      <c r="C2152" t="s">
        <v>1124</v>
      </c>
      <c r="D2152" t="s">
        <v>1125</v>
      </c>
      <c r="E2152" s="4">
        <v>-226630</v>
      </c>
      <c r="F2152" t="s">
        <v>567</v>
      </c>
      <c r="G2152" t="s">
        <v>511</v>
      </c>
      <c r="H2152" t="s">
        <v>348</v>
      </c>
      <c r="I2152" t="s">
        <v>349</v>
      </c>
      <c r="J2152" t="s">
        <v>746</v>
      </c>
      <c r="L2152" t="s">
        <v>348</v>
      </c>
      <c r="M2152" t="s">
        <v>457</v>
      </c>
      <c r="N2152" t="s">
        <v>573</v>
      </c>
    </row>
    <row r="2153" spans="1:14" hidden="1" x14ac:dyDescent="0.25">
      <c r="A2153" t="s">
        <v>241</v>
      </c>
      <c r="B2153" s="1">
        <v>44773</v>
      </c>
      <c r="C2153" t="s">
        <v>1084</v>
      </c>
      <c r="D2153" t="s">
        <v>1085</v>
      </c>
      <c r="E2153" s="4">
        <v>-160692.44</v>
      </c>
      <c r="F2153" t="s">
        <v>567</v>
      </c>
      <c r="G2153" t="s">
        <v>471</v>
      </c>
      <c r="H2153" t="s">
        <v>248</v>
      </c>
      <c r="I2153" t="s">
        <v>249</v>
      </c>
      <c r="J2153" t="s">
        <v>248</v>
      </c>
      <c r="K2153" t="s">
        <v>1086</v>
      </c>
      <c r="L2153" t="s">
        <v>372</v>
      </c>
      <c r="M2153" t="s">
        <v>373</v>
      </c>
      <c r="N2153" t="s">
        <v>488</v>
      </c>
    </row>
    <row r="2154" spans="1:14" hidden="1" x14ac:dyDescent="0.25">
      <c r="A2154" t="s">
        <v>241</v>
      </c>
      <c r="B2154" s="1">
        <v>44773</v>
      </c>
      <c r="C2154" t="s">
        <v>1089</v>
      </c>
      <c r="D2154" t="s">
        <v>1090</v>
      </c>
      <c r="E2154" s="4">
        <v>-4642</v>
      </c>
      <c r="F2154" t="s">
        <v>567</v>
      </c>
      <c r="G2154" t="s">
        <v>471</v>
      </c>
      <c r="H2154" t="s">
        <v>248</v>
      </c>
      <c r="I2154" t="s">
        <v>249</v>
      </c>
      <c r="J2154" t="s">
        <v>248</v>
      </c>
      <c r="K2154" t="s">
        <v>1086</v>
      </c>
      <c r="L2154" t="s">
        <v>372</v>
      </c>
      <c r="M2154" t="s">
        <v>373</v>
      </c>
      <c r="N2154" t="s">
        <v>488</v>
      </c>
    </row>
    <row r="2155" spans="1:14" hidden="1" x14ac:dyDescent="0.25">
      <c r="A2155" t="s">
        <v>241</v>
      </c>
      <c r="B2155" s="1">
        <v>44773</v>
      </c>
      <c r="C2155" t="s">
        <v>1283</v>
      </c>
      <c r="D2155" t="s">
        <v>1284</v>
      </c>
      <c r="E2155" s="4">
        <v>-3156.24</v>
      </c>
      <c r="F2155" t="s">
        <v>567</v>
      </c>
      <c r="G2155" t="s">
        <v>471</v>
      </c>
      <c r="H2155" t="s">
        <v>317</v>
      </c>
      <c r="I2155" t="s">
        <v>318</v>
      </c>
      <c r="J2155" t="s">
        <v>276</v>
      </c>
      <c r="L2155" t="s">
        <v>372</v>
      </c>
      <c r="M2155" t="s">
        <v>373</v>
      </c>
      <c r="N2155" t="s">
        <v>488</v>
      </c>
    </row>
    <row r="2156" spans="1:14" hidden="1" x14ac:dyDescent="0.25">
      <c r="A2156" t="s">
        <v>241</v>
      </c>
      <c r="B2156" s="1">
        <v>44773</v>
      </c>
      <c r="C2156" t="s">
        <v>1271</v>
      </c>
      <c r="D2156" t="s">
        <v>1272</v>
      </c>
      <c r="E2156" s="4">
        <v>-17335.11</v>
      </c>
      <c r="F2156" t="s">
        <v>567</v>
      </c>
      <c r="G2156" t="s">
        <v>471</v>
      </c>
      <c r="H2156" t="s">
        <v>317</v>
      </c>
      <c r="I2156" t="s">
        <v>318</v>
      </c>
      <c r="J2156" t="s">
        <v>276</v>
      </c>
      <c r="L2156" t="s">
        <v>390</v>
      </c>
      <c r="M2156" t="s">
        <v>391</v>
      </c>
      <c r="N2156" t="s">
        <v>487</v>
      </c>
    </row>
    <row r="2157" spans="1:14" hidden="1" x14ac:dyDescent="0.25">
      <c r="A2157" t="s">
        <v>241</v>
      </c>
      <c r="B2157" s="1">
        <v>44773</v>
      </c>
      <c r="C2157" t="s">
        <v>565</v>
      </c>
      <c r="D2157" t="s">
        <v>566</v>
      </c>
      <c r="E2157" s="4">
        <v>255334.86999999997</v>
      </c>
      <c r="F2157" t="s">
        <v>567</v>
      </c>
      <c r="G2157" t="s">
        <v>471</v>
      </c>
      <c r="H2157" t="s">
        <v>291</v>
      </c>
      <c r="I2157" t="s">
        <v>292</v>
      </c>
      <c r="J2157" t="s">
        <v>251</v>
      </c>
      <c r="L2157" t="s">
        <v>376</v>
      </c>
      <c r="M2157" t="s">
        <v>377</v>
      </c>
      <c r="N2157" t="s">
        <v>486</v>
      </c>
    </row>
    <row r="2158" spans="1:14" hidden="1" x14ac:dyDescent="0.25">
      <c r="A2158" t="s">
        <v>241</v>
      </c>
      <c r="B2158" s="1">
        <v>44773</v>
      </c>
      <c r="C2158" t="s">
        <v>568</v>
      </c>
      <c r="D2158" t="s">
        <v>569</v>
      </c>
      <c r="E2158" s="4">
        <v>70344.73</v>
      </c>
      <c r="F2158" t="s">
        <v>567</v>
      </c>
      <c r="G2158" t="s">
        <v>471</v>
      </c>
      <c r="H2158" t="s">
        <v>291</v>
      </c>
      <c r="I2158" t="s">
        <v>292</v>
      </c>
      <c r="J2158" t="s">
        <v>251</v>
      </c>
      <c r="L2158" t="s">
        <v>376</v>
      </c>
      <c r="M2158" t="s">
        <v>377</v>
      </c>
      <c r="N2158" t="s">
        <v>486</v>
      </c>
    </row>
    <row r="2159" spans="1:14" hidden="1" x14ac:dyDescent="0.25">
      <c r="A2159" t="s">
        <v>241</v>
      </c>
      <c r="B2159" s="1">
        <v>44773</v>
      </c>
      <c r="C2159" t="s">
        <v>574</v>
      </c>
      <c r="D2159" t="s">
        <v>575</v>
      </c>
      <c r="E2159" s="4">
        <v>42077.29</v>
      </c>
      <c r="F2159" t="s">
        <v>567</v>
      </c>
      <c r="G2159" t="s">
        <v>471</v>
      </c>
      <c r="H2159" t="s">
        <v>291</v>
      </c>
      <c r="I2159" t="s">
        <v>292</v>
      </c>
      <c r="J2159" t="s">
        <v>251</v>
      </c>
      <c r="L2159" t="s">
        <v>376</v>
      </c>
      <c r="M2159" t="s">
        <v>377</v>
      </c>
      <c r="N2159" t="s">
        <v>486</v>
      </c>
    </row>
    <row r="2160" spans="1:14" hidden="1" x14ac:dyDescent="0.25">
      <c r="A2160" t="s">
        <v>241</v>
      </c>
      <c r="B2160" s="1">
        <v>44773</v>
      </c>
      <c r="C2160" t="s">
        <v>578</v>
      </c>
      <c r="D2160" t="s">
        <v>579</v>
      </c>
      <c r="E2160" s="4">
        <v>2138.7300000000005</v>
      </c>
      <c r="F2160" t="s">
        <v>567</v>
      </c>
      <c r="G2160" t="s">
        <v>471</v>
      </c>
      <c r="H2160" t="s">
        <v>298</v>
      </c>
      <c r="I2160" t="s">
        <v>299</v>
      </c>
      <c r="J2160" t="s">
        <v>258</v>
      </c>
      <c r="L2160" t="s">
        <v>376</v>
      </c>
      <c r="M2160" t="s">
        <v>377</v>
      </c>
      <c r="N2160" t="s">
        <v>487</v>
      </c>
    </row>
    <row r="2161" spans="1:14" hidden="1" x14ac:dyDescent="0.25">
      <c r="A2161" t="s">
        <v>241</v>
      </c>
      <c r="B2161" s="1">
        <v>44773</v>
      </c>
      <c r="C2161" t="s">
        <v>582</v>
      </c>
      <c r="D2161" t="s">
        <v>583</v>
      </c>
      <c r="E2161" s="4">
        <v>17585.14</v>
      </c>
      <c r="F2161" t="s">
        <v>567</v>
      </c>
      <c r="G2161" t="s">
        <v>471</v>
      </c>
      <c r="H2161" t="s">
        <v>291</v>
      </c>
      <c r="I2161" t="s">
        <v>292</v>
      </c>
      <c r="J2161" t="s">
        <v>251</v>
      </c>
      <c r="L2161" t="s">
        <v>376</v>
      </c>
      <c r="M2161" t="s">
        <v>377</v>
      </c>
      <c r="N2161" t="s">
        <v>482</v>
      </c>
    </row>
    <row r="2162" spans="1:14" hidden="1" x14ac:dyDescent="0.25">
      <c r="A2162" t="s">
        <v>241</v>
      </c>
      <c r="B2162" s="1">
        <v>44773</v>
      </c>
      <c r="C2162" t="s">
        <v>586</v>
      </c>
      <c r="D2162" t="s">
        <v>587</v>
      </c>
      <c r="E2162" s="4">
        <v>3998.5300000000007</v>
      </c>
      <c r="F2162" t="s">
        <v>567</v>
      </c>
      <c r="G2162" t="s">
        <v>471</v>
      </c>
      <c r="H2162" t="s">
        <v>298</v>
      </c>
      <c r="I2162" t="s">
        <v>299</v>
      </c>
      <c r="J2162" t="s">
        <v>258</v>
      </c>
      <c r="L2162" t="s">
        <v>376</v>
      </c>
      <c r="M2162" t="s">
        <v>377</v>
      </c>
      <c r="N2162" t="s">
        <v>487</v>
      </c>
    </row>
    <row r="2163" spans="1:14" hidden="1" x14ac:dyDescent="0.25">
      <c r="A2163" t="s">
        <v>241</v>
      </c>
      <c r="B2163" s="1">
        <v>44773</v>
      </c>
      <c r="C2163" t="s">
        <v>590</v>
      </c>
      <c r="D2163" t="s">
        <v>591</v>
      </c>
      <c r="E2163" s="4">
        <v>6107.91</v>
      </c>
      <c r="F2163" t="s">
        <v>567</v>
      </c>
      <c r="G2163" t="s">
        <v>471</v>
      </c>
      <c r="H2163" t="s">
        <v>298</v>
      </c>
      <c r="I2163" t="s">
        <v>299</v>
      </c>
      <c r="J2163" t="s">
        <v>258</v>
      </c>
      <c r="L2163" t="s">
        <v>376</v>
      </c>
      <c r="M2163" t="s">
        <v>377</v>
      </c>
      <c r="N2163" t="s">
        <v>487</v>
      </c>
    </row>
    <row r="2164" spans="1:14" hidden="1" x14ac:dyDescent="0.25">
      <c r="A2164" t="s">
        <v>241</v>
      </c>
      <c r="B2164" s="1">
        <v>44773</v>
      </c>
      <c r="C2164" t="s">
        <v>595</v>
      </c>
      <c r="D2164" t="s">
        <v>596</v>
      </c>
      <c r="E2164" s="4">
        <v>2769.5699999999997</v>
      </c>
      <c r="F2164" t="s">
        <v>567</v>
      </c>
      <c r="G2164" t="s">
        <v>471</v>
      </c>
      <c r="H2164" t="s">
        <v>311</v>
      </c>
      <c r="I2164" t="s">
        <v>312</v>
      </c>
      <c r="J2164" t="s">
        <v>264</v>
      </c>
      <c r="L2164" t="s">
        <v>376</v>
      </c>
      <c r="M2164" t="s">
        <v>377</v>
      </c>
      <c r="N2164" t="s">
        <v>477</v>
      </c>
    </row>
    <row r="2165" spans="1:14" hidden="1" x14ac:dyDescent="0.25">
      <c r="A2165" t="s">
        <v>241</v>
      </c>
      <c r="B2165" s="1">
        <v>44773</v>
      </c>
      <c r="C2165" t="s">
        <v>603</v>
      </c>
      <c r="D2165" t="s">
        <v>604</v>
      </c>
      <c r="E2165" s="4">
        <v>8708.5499999999993</v>
      </c>
      <c r="F2165" t="s">
        <v>567</v>
      </c>
      <c r="G2165" t="s">
        <v>471</v>
      </c>
      <c r="H2165" t="s">
        <v>311</v>
      </c>
      <c r="I2165" t="s">
        <v>312</v>
      </c>
      <c r="J2165" t="s">
        <v>264</v>
      </c>
      <c r="L2165" t="s">
        <v>376</v>
      </c>
      <c r="M2165" t="s">
        <v>377</v>
      </c>
      <c r="N2165" t="s">
        <v>487</v>
      </c>
    </row>
    <row r="2166" spans="1:14" hidden="1" x14ac:dyDescent="0.25">
      <c r="A2166" t="s">
        <v>241</v>
      </c>
      <c r="B2166" s="1">
        <v>44773</v>
      </c>
      <c r="C2166" t="s">
        <v>1128</v>
      </c>
      <c r="D2166" t="s">
        <v>1129</v>
      </c>
      <c r="E2166" s="4">
        <v>74740.600000000006</v>
      </c>
      <c r="F2166" t="s">
        <v>567</v>
      </c>
      <c r="G2166" t="s">
        <v>471</v>
      </c>
      <c r="H2166" t="s">
        <v>291</v>
      </c>
      <c r="I2166" t="s">
        <v>292</v>
      </c>
      <c r="J2166" t="s">
        <v>251</v>
      </c>
      <c r="L2166" t="s">
        <v>376</v>
      </c>
      <c r="M2166" t="s">
        <v>377</v>
      </c>
      <c r="N2166" t="s">
        <v>486</v>
      </c>
    </row>
    <row r="2167" spans="1:14" hidden="1" x14ac:dyDescent="0.25">
      <c r="A2167" t="s">
        <v>241</v>
      </c>
      <c r="B2167" s="1">
        <v>44773</v>
      </c>
      <c r="C2167" t="s">
        <v>1130</v>
      </c>
      <c r="D2167" t="s">
        <v>1131</v>
      </c>
      <c r="E2167" s="4">
        <v>198749.31000000003</v>
      </c>
      <c r="F2167" t="s">
        <v>567</v>
      </c>
      <c r="G2167" t="s">
        <v>471</v>
      </c>
      <c r="H2167" t="s">
        <v>291</v>
      </c>
      <c r="I2167" t="s">
        <v>292</v>
      </c>
      <c r="J2167" t="s">
        <v>251</v>
      </c>
      <c r="L2167" t="s">
        <v>376</v>
      </c>
      <c r="M2167" t="s">
        <v>377</v>
      </c>
      <c r="N2167" t="s">
        <v>487</v>
      </c>
    </row>
    <row r="2168" spans="1:14" hidden="1" x14ac:dyDescent="0.25">
      <c r="A2168" t="s">
        <v>241</v>
      </c>
      <c r="B2168" s="1">
        <v>44773</v>
      </c>
      <c r="C2168" t="s">
        <v>627</v>
      </c>
      <c r="D2168" t="s">
        <v>628</v>
      </c>
      <c r="E2168" s="4">
        <v>152207.97999999998</v>
      </c>
      <c r="F2168" t="s">
        <v>567</v>
      </c>
      <c r="G2168" t="s">
        <v>471</v>
      </c>
      <c r="H2168" t="s">
        <v>295</v>
      </c>
      <c r="I2168" t="s">
        <v>254</v>
      </c>
      <c r="J2168" t="s">
        <v>253</v>
      </c>
      <c r="L2168" t="s">
        <v>378</v>
      </c>
      <c r="M2168" t="s">
        <v>379</v>
      </c>
      <c r="N2168" t="s">
        <v>486</v>
      </c>
    </row>
    <row r="2169" spans="1:14" hidden="1" x14ac:dyDescent="0.25">
      <c r="A2169" t="s">
        <v>241</v>
      </c>
      <c r="B2169" s="1">
        <v>44773</v>
      </c>
      <c r="C2169" t="s">
        <v>631</v>
      </c>
      <c r="D2169" t="s">
        <v>632</v>
      </c>
      <c r="E2169" s="4">
        <v>1710.6</v>
      </c>
      <c r="F2169" t="s">
        <v>567</v>
      </c>
      <c r="G2169" t="s">
        <v>471</v>
      </c>
      <c r="H2169" t="s">
        <v>301</v>
      </c>
      <c r="I2169" t="s">
        <v>302</v>
      </c>
      <c r="J2169" t="s">
        <v>258</v>
      </c>
      <c r="L2169" t="s">
        <v>378</v>
      </c>
      <c r="M2169" t="s">
        <v>379</v>
      </c>
      <c r="N2169" t="s">
        <v>486</v>
      </c>
    </row>
    <row r="2170" spans="1:14" hidden="1" x14ac:dyDescent="0.25">
      <c r="A2170" t="s">
        <v>241</v>
      </c>
      <c r="B2170" s="1">
        <v>44773</v>
      </c>
      <c r="C2170" t="s">
        <v>633</v>
      </c>
      <c r="D2170" t="s">
        <v>634</v>
      </c>
      <c r="E2170" s="4">
        <v>28686.18</v>
      </c>
      <c r="F2170" t="s">
        <v>567</v>
      </c>
      <c r="G2170" t="s">
        <v>471</v>
      </c>
      <c r="H2170" t="s">
        <v>295</v>
      </c>
      <c r="I2170" t="s">
        <v>254</v>
      </c>
      <c r="J2170" t="s">
        <v>253</v>
      </c>
      <c r="L2170" t="s">
        <v>378</v>
      </c>
      <c r="M2170" t="s">
        <v>379</v>
      </c>
      <c r="N2170" t="s">
        <v>486</v>
      </c>
    </row>
    <row r="2171" spans="1:14" hidden="1" x14ac:dyDescent="0.25">
      <c r="A2171" t="s">
        <v>241</v>
      </c>
      <c r="B2171" s="1">
        <v>44773</v>
      </c>
      <c r="C2171" t="s">
        <v>640</v>
      </c>
      <c r="D2171" t="s">
        <v>641</v>
      </c>
      <c r="E2171" s="4">
        <v>120</v>
      </c>
      <c r="F2171" t="s">
        <v>567</v>
      </c>
      <c r="G2171" t="s">
        <v>471</v>
      </c>
      <c r="H2171" t="s">
        <v>301</v>
      </c>
      <c r="I2171" t="s">
        <v>302</v>
      </c>
      <c r="J2171" t="s">
        <v>258</v>
      </c>
      <c r="L2171" t="s">
        <v>378</v>
      </c>
      <c r="M2171" t="s">
        <v>379</v>
      </c>
      <c r="N2171" t="s">
        <v>485</v>
      </c>
    </row>
    <row r="2172" spans="1:14" hidden="1" x14ac:dyDescent="0.25">
      <c r="A2172" t="s">
        <v>241</v>
      </c>
      <c r="B2172" s="1">
        <v>44773</v>
      </c>
      <c r="C2172" t="s">
        <v>644</v>
      </c>
      <c r="D2172" t="s">
        <v>645</v>
      </c>
      <c r="E2172" s="4">
        <v>73656.599999999991</v>
      </c>
      <c r="F2172" t="s">
        <v>567</v>
      </c>
      <c r="G2172" t="s">
        <v>471</v>
      </c>
      <c r="H2172" t="s">
        <v>295</v>
      </c>
      <c r="I2172" t="s">
        <v>254</v>
      </c>
      <c r="J2172" t="s">
        <v>253</v>
      </c>
      <c r="L2172" t="s">
        <v>378</v>
      </c>
      <c r="M2172" t="s">
        <v>379</v>
      </c>
      <c r="N2172" t="s">
        <v>486</v>
      </c>
    </row>
    <row r="2173" spans="1:14" hidden="1" x14ac:dyDescent="0.25">
      <c r="A2173" t="s">
        <v>241</v>
      </c>
      <c r="B2173" s="1">
        <v>44773</v>
      </c>
      <c r="C2173" t="s">
        <v>646</v>
      </c>
      <c r="D2173" t="s">
        <v>647</v>
      </c>
      <c r="E2173" s="4">
        <v>244040.68000000002</v>
      </c>
      <c r="F2173" t="s">
        <v>567</v>
      </c>
      <c r="G2173" t="s">
        <v>471</v>
      </c>
      <c r="H2173" t="s">
        <v>295</v>
      </c>
      <c r="I2173" t="s">
        <v>254</v>
      </c>
      <c r="J2173" t="s">
        <v>253</v>
      </c>
      <c r="L2173" t="s">
        <v>378</v>
      </c>
      <c r="M2173" t="s">
        <v>379</v>
      </c>
      <c r="N2173" t="s">
        <v>486</v>
      </c>
    </row>
    <row r="2174" spans="1:14" hidden="1" x14ac:dyDescent="0.25">
      <c r="A2174" t="s">
        <v>241</v>
      </c>
      <c r="B2174" s="1">
        <v>44773</v>
      </c>
      <c r="C2174" t="s">
        <v>650</v>
      </c>
      <c r="D2174" t="s">
        <v>651</v>
      </c>
      <c r="E2174" s="4">
        <v>30630.719999999998</v>
      </c>
      <c r="F2174" t="s">
        <v>567</v>
      </c>
      <c r="G2174" t="s">
        <v>471</v>
      </c>
      <c r="H2174" t="s">
        <v>308</v>
      </c>
      <c r="I2174" t="s">
        <v>309</v>
      </c>
      <c r="J2174" t="s">
        <v>264</v>
      </c>
      <c r="L2174" t="s">
        <v>378</v>
      </c>
      <c r="M2174" t="s">
        <v>379</v>
      </c>
      <c r="N2174" t="s">
        <v>487</v>
      </c>
    </row>
    <row r="2175" spans="1:14" hidden="1" x14ac:dyDescent="0.25">
      <c r="A2175" t="s">
        <v>241</v>
      </c>
      <c r="B2175" s="1">
        <v>44773</v>
      </c>
      <c r="C2175" t="s">
        <v>652</v>
      </c>
      <c r="D2175" t="s">
        <v>653</v>
      </c>
      <c r="E2175" s="4">
        <v>8515.61</v>
      </c>
      <c r="F2175" t="s">
        <v>567</v>
      </c>
      <c r="G2175" t="s">
        <v>471</v>
      </c>
      <c r="H2175" t="s">
        <v>308</v>
      </c>
      <c r="I2175" t="s">
        <v>309</v>
      </c>
      <c r="J2175" t="s">
        <v>264</v>
      </c>
      <c r="L2175" t="s">
        <v>378</v>
      </c>
      <c r="M2175" t="s">
        <v>379</v>
      </c>
      <c r="N2175" t="s">
        <v>487</v>
      </c>
    </row>
    <row r="2176" spans="1:14" hidden="1" x14ac:dyDescent="0.25">
      <c r="A2176" t="s">
        <v>241</v>
      </c>
      <c r="B2176" s="1">
        <v>44773</v>
      </c>
      <c r="C2176" t="s">
        <v>656</v>
      </c>
      <c r="D2176" t="s">
        <v>657</v>
      </c>
      <c r="E2176" s="4">
        <v>623.34999999999991</v>
      </c>
      <c r="F2176" t="s">
        <v>567</v>
      </c>
      <c r="G2176" t="s">
        <v>471</v>
      </c>
      <c r="H2176" t="s">
        <v>308</v>
      </c>
      <c r="I2176" t="s">
        <v>309</v>
      </c>
      <c r="J2176" t="s">
        <v>264</v>
      </c>
      <c r="L2176" t="s">
        <v>378</v>
      </c>
      <c r="M2176" t="s">
        <v>379</v>
      </c>
      <c r="N2176" t="s">
        <v>487</v>
      </c>
    </row>
    <row r="2177" spans="1:14" hidden="1" x14ac:dyDescent="0.25">
      <c r="A2177" t="s">
        <v>241</v>
      </c>
      <c r="B2177" s="1">
        <v>44773</v>
      </c>
      <c r="C2177" t="s">
        <v>663</v>
      </c>
      <c r="D2177" t="s">
        <v>664</v>
      </c>
      <c r="E2177" s="4">
        <v>3775.1099999999997</v>
      </c>
      <c r="F2177" t="s">
        <v>567</v>
      </c>
      <c r="G2177" t="s">
        <v>471</v>
      </c>
      <c r="H2177" t="s">
        <v>308</v>
      </c>
      <c r="I2177" t="s">
        <v>309</v>
      </c>
      <c r="J2177" t="s">
        <v>264</v>
      </c>
      <c r="L2177" t="s">
        <v>378</v>
      </c>
      <c r="M2177" t="s">
        <v>379</v>
      </c>
      <c r="N2177" t="s">
        <v>487</v>
      </c>
    </row>
    <row r="2178" spans="1:14" hidden="1" x14ac:dyDescent="0.25">
      <c r="A2178" t="s">
        <v>241</v>
      </c>
      <c r="B2178" s="1">
        <v>44773</v>
      </c>
      <c r="C2178" t="s">
        <v>668</v>
      </c>
      <c r="D2178" t="s">
        <v>669</v>
      </c>
      <c r="E2178" s="4">
        <v>2257.88</v>
      </c>
      <c r="F2178" t="s">
        <v>567</v>
      </c>
      <c r="G2178" t="s">
        <v>471</v>
      </c>
      <c r="H2178" t="s">
        <v>308</v>
      </c>
      <c r="I2178" t="s">
        <v>309</v>
      </c>
      <c r="J2178" t="s">
        <v>264</v>
      </c>
      <c r="L2178" t="s">
        <v>378</v>
      </c>
      <c r="M2178" t="s">
        <v>379</v>
      </c>
      <c r="N2178" t="s">
        <v>487</v>
      </c>
    </row>
    <row r="2179" spans="1:14" hidden="1" x14ac:dyDescent="0.25">
      <c r="A2179" t="s">
        <v>241</v>
      </c>
      <c r="B2179" s="1">
        <v>44773</v>
      </c>
      <c r="C2179" t="s">
        <v>672</v>
      </c>
      <c r="D2179" t="s">
        <v>673</v>
      </c>
      <c r="E2179" s="4">
        <v>4371.87</v>
      </c>
      <c r="F2179" t="s">
        <v>567</v>
      </c>
      <c r="G2179" t="s">
        <v>471</v>
      </c>
      <c r="H2179" t="s">
        <v>308</v>
      </c>
      <c r="I2179" t="s">
        <v>309</v>
      </c>
      <c r="J2179" t="s">
        <v>264</v>
      </c>
      <c r="L2179" t="s">
        <v>378</v>
      </c>
      <c r="M2179" t="s">
        <v>379</v>
      </c>
      <c r="N2179" t="s">
        <v>487</v>
      </c>
    </row>
    <row r="2180" spans="1:14" hidden="1" x14ac:dyDescent="0.25">
      <c r="A2180" t="s">
        <v>241</v>
      </c>
      <c r="B2180" s="1">
        <v>44773</v>
      </c>
      <c r="C2180" t="s">
        <v>676</v>
      </c>
      <c r="D2180" t="s">
        <v>677</v>
      </c>
      <c r="E2180" s="4">
        <v>43788</v>
      </c>
      <c r="F2180" t="s">
        <v>567</v>
      </c>
      <c r="G2180" t="s">
        <v>471</v>
      </c>
      <c r="H2180" t="s">
        <v>308</v>
      </c>
      <c r="I2180" t="s">
        <v>309</v>
      </c>
      <c r="J2180" t="s">
        <v>264</v>
      </c>
      <c r="L2180" t="s">
        <v>378</v>
      </c>
      <c r="M2180" t="s">
        <v>379</v>
      </c>
      <c r="N2180" t="s">
        <v>477</v>
      </c>
    </row>
    <row r="2181" spans="1:14" hidden="1" x14ac:dyDescent="0.25">
      <c r="A2181" t="s">
        <v>241</v>
      </c>
      <c r="B2181" s="1">
        <v>44773</v>
      </c>
      <c r="C2181" t="s">
        <v>680</v>
      </c>
      <c r="D2181" t="s">
        <v>681</v>
      </c>
      <c r="E2181" s="4">
        <v>20076.72</v>
      </c>
      <c r="F2181" t="s">
        <v>567</v>
      </c>
      <c r="G2181" t="s">
        <v>471</v>
      </c>
      <c r="H2181" t="s">
        <v>308</v>
      </c>
      <c r="I2181" t="s">
        <v>309</v>
      </c>
      <c r="J2181" t="s">
        <v>264</v>
      </c>
      <c r="L2181" t="s">
        <v>378</v>
      </c>
      <c r="M2181" t="s">
        <v>379</v>
      </c>
      <c r="N2181" t="s">
        <v>487</v>
      </c>
    </row>
    <row r="2182" spans="1:14" hidden="1" x14ac:dyDescent="0.25">
      <c r="A2182" t="s">
        <v>241</v>
      </c>
      <c r="B2182" s="1">
        <v>44773</v>
      </c>
      <c r="C2182" t="s">
        <v>685</v>
      </c>
      <c r="D2182" t="s">
        <v>686</v>
      </c>
      <c r="E2182" s="4">
        <v>5033.68</v>
      </c>
      <c r="F2182" t="s">
        <v>567</v>
      </c>
      <c r="G2182" t="s">
        <v>471</v>
      </c>
      <c r="H2182" t="s">
        <v>301</v>
      </c>
      <c r="I2182" t="s">
        <v>302</v>
      </c>
      <c r="J2182" t="s">
        <v>258</v>
      </c>
      <c r="L2182" t="s">
        <v>378</v>
      </c>
      <c r="M2182" t="s">
        <v>379</v>
      </c>
      <c r="N2182" t="s">
        <v>486</v>
      </c>
    </row>
    <row r="2183" spans="1:14" hidden="1" x14ac:dyDescent="0.25">
      <c r="A2183" t="s">
        <v>241</v>
      </c>
      <c r="B2183" s="1">
        <v>44773</v>
      </c>
      <c r="C2183" t="s">
        <v>690</v>
      </c>
      <c r="D2183" t="s">
        <v>691</v>
      </c>
      <c r="E2183" s="4">
        <v>33035.299999999996</v>
      </c>
      <c r="F2183" t="s">
        <v>567</v>
      </c>
      <c r="G2183" t="s">
        <v>471</v>
      </c>
      <c r="H2183" t="s">
        <v>308</v>
      </c>
      <c r="I2183" t="s">
        <v>309</v>
      </c>
      <c r="J2183" t="s">
        <v>264</v>
      </c>
      <c r="L2183" t="s">
        <v>378</v>
      </c>
      <c r="M2183" t="s">
        <v>379</v>
      </c>
      <c r="N2183" t="s">
        <v>487</v>
      </c>
    </row>
    <row r="2184" spans="1:14" hidden="1" x14ac:dyDescent="0.25">
      <c r="A2184" t="s">
        <v>241</v>
      </c>
      <c r="B2184" s="1">
        <v>44773</v>
      </c>
      <c r="C2184" t="s">
        <v>692</v>
      </c>
      <c r="D2184" t="s">
        <v>693</v>
      </c>
      <c r="E2184" s="4">
        <v>2316</v>
      </c>
      <c r="F2184" t="s">
        <v>567</v>
      </c>
      <c r="G2184" t="s">
        <v>471</v>
      </c>
      <c r="H2184" t="s">
        <v>308</v>
      </c>
      <c r="I2184" t="s">
        <v>309</v>
      </c>
      <c r="J2184" t="s">
        <v>264</v>
      </c>
      <c r="L2184" t="s">
        <v>378</v>
      </c>
      <c r="M2184" t="s">
        <v>379</v>
      </c>
      <c r="N2184" t="s">
        <v>487</v>
      </c>
    </row>
    <row r="2185" spans="1:14" hidden="1" x14ac:dyDescent="0.25">
      <c r="A2185" t="s">
        <v>241</v>
      </c>
      <c r="B2185" s="1">
        <v>44773</v>
      </c>
      <c r="C2185" t="s">
        <v>696</v>
      </c>
      <c r="D2185" t="s">
        <v>697</v>
      </c>
      <c r="E2185" s="4">
        <v>250</v>
      </c>
      <c r="F2185" t="s">
        <v>567</v>
      </c>
      <c r="G2185" t="s">
        <v>471</v>
      </c>
      <c r="H2185" t="s">
        <v>308</v>
      </c>
      <c r="I2185" t="s">
        <v>309</v>
      </c>
      <c r="J2185" t="s">
        <v>264</v>
      </c>
      <c r="L2185" t="s">
        <v>378</v>
      </c>
      <c r="M2185" t="s">
        <v>379</v>
      </c>
      <c r="N2185" t="s">
        <v>487</v>
      </c>
    </row>
    <row r="2186" spans="1:14" hidden="1" x14ac:dyDescent="0.25">
      <c r="A2186" t="s">
        <v>241</v>
      </c>
      <c r="B2186" s="1">
        <v>44773</v>
      </c>
      <c r="C2186" t="s">
        <v>698</v>
      </c>
      <c r="D2186" t="s">
        <v>699</v>
      </c>
      <c r="E2186" s="4">
        <v>13224.5</v>
      </c>
      <c r="F2186" t="s">
        <v>567</v>
      </c>
      <c r="G2186" t="s">
        <v>471</v>
      </c>
      <c r="H2186" t="s">
        <v>308</v>
      </c>
      <c r="I2186" t="s">
        <v>309</v>
      </c>
      <c r="J2186" t="s">
        <v>264</v>
      </c>
      <c r="L2186" t="s">
        <v>378</v>
      </c>
      <c r="M2186" t="s">
        <v>379</v>
      </c>
      <c r="N2186" t="s">
        <v>487</v>
      </c>
    </row>
    <row r="2187" spans="1:14" hidden="1" x14ac:dyDescent="0.25">
      <c r="A2187" t="s">
        <v>241</v>
      </c>
      <c r="B2187" s="1">
        <v>44773</v>
      </c>
      <c r="C2187" t="s">
        <v>1132</v>
      </c>
      <c r="D2187" t="s">
        <v>1133</v>
      </c>
      <c r="E2187" s="4">
        <v>35700</v>
      </c>
      <c r="F2187" t="s">
        <v>567</v>
      </c>
      <c r="G2187" t="s">
        <v>471</v>
      </c>
      <c r="H2187" t="s">
        <v>308</v>
      </c>
      <c r="I2187" t="s">
        <v>309</v>
      </c>
      <c r="J2187" t="s">
        <v>264</v>
      </c>
      <c r="L2187" t="s">
        <v>378</v>
      </c>
      <c r="M2187" t="s">
        <v>379</v>
      </c>
      <c r="N2187" t="s">
        <v>480</v>
      </c>
    </row>
    <row r="2188" spans="1:14" hidden="1" x14ac:dyDescent="0.25">
      <c r="A2188" t="s">
        <v>241</v>
      </c>
      <c r="B2188" s="1">
        <v>44773</v>
      </c>
      <c r="C2188" t="s">
        <v>1134</v>
      </c>
      <c r="D2188" t="s">
        <v>1135</v>
      </c>
      <c r="E2188" s="4">
        <v>39433.129999999997</v>
      </c>
      <c r="F2188" t="s">
        <v>567</v>
      </c>
      <c r="G2188" t="s">
        <v>471</v>
      </c>
      <c r="H2188" t="s">
        <v>301</v>
      </c>
      <c r="I2188" t="s">
        <v>302</v>
      </c>
      <c r="J2188" t="s">
        <v>258</v>
      </c>
      <c r="L2188" t="s">
        <v>378</v>
      </c>
      <c r="M2188" t="s">
        <v>379</v>
      </c>
      <c r="N2188" t="s">
        <v>486</v>
      </c>
    </row>
    <row r="2189" spans="1:14" hidden="1" x14ac:dyDescent="0.25">
      <c r="A2189" t="s">
        <v>241</v>
      </c>
      <c r="B2189" s="1">
        <v>44773</v>
      </c>
      <c r="C2189" t="s">
        <v>1136</v>
      </c>
      <c r="D2189" t="s">
        <v>1137</v>
      </c>
      <c r="E2189" s="4">
        <v>35486.410000000003</v>
      </c>
      <c r="F2189" t="s">
        <v>567</v>
      </c>
      <c r="G2189" t="s">
        <v>471</v>
      </c>
      <c r="H2189" t="s">
        <v>308</v>
      </c>
      <c r="I2189" t="s">
        <v>309</v>
      </c>
      <c r="J2189" t="s">
        <v>264</v>
      </c>
      <c r="L2189" t="s">
        <v>378</v>
      </c>
      <c r="M2189" t="s">
        <v>379</v>
      </c>
      <c r="N2189" t="s">
        <v>487</v>
      </c>
    </row>
    <row r="2190" spans="1:14" hidden="1" x14ac:dyDescent="0.25">
      <c r="A2190" t="s">
        <v>241</v>
      </c>
      <c r="B2190" s="1">
        <v>44773</v>
      </c>
      <c r="C2190" t="s">
        <v>1140</v>
      </c>
      <c r="D2190" t="s">
        <v>1141</v>
      </c>
      <c r="E2190" s="4">
        <v>2750</v>
      </c>
      <c r="F2190" t="s">
        <v>567</v>
      </c>
      <c r="G2190" t="s">
        <v>471</v>
      </c>
      <c r="H2190" t="s">
        <v>308</v>
      </c>
      <c r="I2190" t="s">
        <v>309</v>
      </c>
      <c r="J2190" t="s">
        <v>264</v>
      </c>
      <c r="L2190" t="s">
        <v>378</v>
      </c>
      <c r="M2190" t="s">
        <v>379</v>
      </c>
      <c r="N2190" t="s">
        <v>487</v>
      </c>
    </row>
    <row r="2191" spans="1:14" hidden="1" x14ac:dyDescent="0.25">
      <c r="A2191" t="s">
        <v>241</v>
      </c>
      <c r="B2191" s="1">
        <v>44773</v>
      </c>
      <c r="C2191" t="s">
        <v>1221</v>
      </c>
      <c r="D2191" t="s">
        <v>1222</v>
      </c>
      <c r="E2191" s="4">
        <v>21647.119999999999</v>
      </c>
      <c r="F2191" t="s">
        <v>567</v>
      </c>
      <c r="G2191" t="s">
        <v>471</v>
      </c>
      <c r="H2191" t="s">
        <v>317</v>
      </c>
      <c r="I2191" t="s">
        <v>318</v>
      </c>
      <c r="J2191" t="s">
        <v>276</v>
      </c>
      <c r="L2191" t="s">
        <v>390</v>
      </c>
      <c r="M2191" t="s">
        <v>391</v>
      </c>
      <c r="N2191" t="s">
        <v>487</v>
      </c>
    </row>
    <row r="2192" spans="1:14" hidden="1" x14ac:dyDescent="0.25">
      <c r="A2192" t="s">
        <v>241</v>
      </c>
      <c r="B2192" s="1">
        <v>44773</v>
      </c>
      <c r="C2192" t="s">
        <v>1258</v>
      </c>
      <c r="D2192" t="s">
        <v>1259</v>
      </c>
      <c r="E2192" s="4">
        <v>5470.44</v>
      </c>
      <c r="F2192" t="s">
        <v>567</v>
      </c>
      <c r="G2192" t="s">
        <v>471</v>
      </c>
      <c r="H2192" t="s">
        <v>308</v>
      </c>
      <c r="I2192" t="s">
        <v>309</v>
      </c>
      <c r="J2192" t="s">
        <v>264</v>
      </c>
      <c r="L2192" t="s">
        <v>378</v>
      </c>
      <c r="M2192" t="s">
        <v>379</v>
      </c>
      <c r="N2192" t="s">
        <v>487</v>
      </c>
    </row>
    <row r="2193" spans="1:14" hidden="1" x14ac:dyDescent="0.25">
      <c r="A2193" t="s">
        <v>241</v>
      </c>
      <c r="B2193" s="1">
        <v>44773</v>
      </c>
      <c r="C2193" t="s">
        <v>1146</v>
      </c>
      <c r="D2193" t="s">
        <v>1147</v>
      </c>
      <c r="E2193" s="4">
        <v>16550</v>
      </c>
      <c r="F2193" t="s">
        <v>567</v>
      </c>
      <c r="G2193" t="s">
        <v>471</v>
      </c>
      <c r="H2193" t="s">
        <v>311</v>
      </c>
      <c r="I2193" t="s">
        <v>312</v>
      </c>
      <c r="J2193" t="s">
        <v>264</v>
      </c>
      <c r="L2193" t="s">
        <v>378</v>
      </c>
      <c r="M2193" t="s">
        <v>379</v>
      </c>
      <c r="N2193" t="s">
        <v>487</v>
      </c>
    </row>
    <row r="2194" spans="1:14" hidden="1" x14ac:dyDescent="0.25">
      <c r="A2194" t="s">
        <v>241</v>
      </c>
      <c r="B2194" s="1">
        <v>44773</v>
      </c>
      <c r="C2194" t="s">
        <v>1273</v>
      </c>
      <c r="D2194" t="s">
        <v>1274</v>
      </c>
      <c r="E2194" s="4">
        <v>4160</v>
      </c>
      <c r="F2194" t="s">
        <v>567</v>
      </c>
      <c r="G2194" t="s">
        <v>471</v>
      </c>
      <c r="H2194" t="s">
        <v>301</v>
      </c>
      <c r="I2194" t="s">
        <v>302</v>
      </c>
      <c r="J2194" t="s">
        <v>258</v>
      </c>
      <c r="L2194" t="s">
        <v>378</v>
      </c>
      <c r="M2194" t="s">
        <v>379</v>
      </c>
      <c r="N2194" t="s">
        <v>487</v>
      </c>
    </row>
    <row r="2195" spans="1:14" hidden="1" x14ac:dyDescent="0.25">
      <c r="A2195" t="s">
        <v>241</v>
      </c>
      <c r="B2195" s="1">
        <v>44773</v>
      </c>
      <c r="C2195" t="s">
        <v>1260</v>
      </c>
      <c r="D2195" t="s">
        <v>1261</v>
      </c>
      <c r="E2195" s="4">
        <v>1400</v>
      </c>
      <c r="F2195" t="s">
        <v>567</v>
      </c>
      <c r="G2195" t="s">
        <v>471</v>
      </c>
      <c r="H2195" t="s">
        <v>311</v>
      </c>
      <c r="I2195" t="s">
        <v>312</v>
      </c>
      <c r="J2195" t="s">
        <v>264</v>
      </c>
      <c r="L2195" t="s">
        <v>378</v>
      </c>
      <c r="M2195" t="s">
        <v>379</v>
      </c>
      <c r="N2195" t="s">
        <v>487</v>
      </c>
    </row>
    <row r="2196" spans="1:14" hidden="1" x14ac:dyDescent="0.25">
      <c r="A2196" t="s">
        <v>241</v>
      </c>
      <c r="B2196" s="1">
        <v>44773</v>
      </c>
      <c r="C2196" t="s">
        <v>704</v>
      </c>
      <c r="D2196" t="s">
        <v>705</v>
      </c>
      <c r="E2196" s="4">
        <v>18037.050000000003</v>
      </c>
      <c r="F2196" t="s">
        <v>567</v>
      </c>
      <c r="G2196" t="s">
        <v>471</v>
      </c>
      <c r="H2196" t="s">
        <v>311</v>
      </c>
      <c r="I2196" t="s">
        <v>312</v>
      </c>
      <c r="J2196" t="s">
        <v>264</v>
      </c>
      <c r="L2196" t="s">
        <v>378</v>
      </c>
      <c r="M2196" t="s">
        <v>379</v>
      </c>
      <c r="N2196" t="s">
        <v>487</v>
      </c>
    </row>
    <row r="2197" spans="1:14" hidden="1" x14ac:dyDescent="0.25">
      <c r="A2197" t="s">
        <v>241</v>
      </c>
      <c r="B2197" s="1">
        <v>44773</v>
      </c>
      <c r="C2197" t="s">
        <v>708</v>
      </c>
      <c r="D2197" t="s">
        <v>709</v>
      </c>
      <c r="E2197" s="4">
        <v>1414.1000000000001</v>
      </c>
      <c r="F2197" t="s">
        <v>567</v>
      </c>
      <c r="G2197" t="s">
        <v>471</v>
      </c>
      <c r="H2197" t="s">
        <v>301</v>
      </c>
      <c r="I2197" t="s">
        <v>302</v>
      </c>
      <c r="J2197" t="s">
        <v>258</v>
      </c>
      <c r="L2197" t="s">
        <v>378</v>
      </c>
      <c r="M2197" t="s">
        <v>379</v>
      </c>
      <c r="N2197" t="s">
        <v>482</v>
      </c>
    </row>
    <row r="2198" spans="1:14" hidden="1" x14ac:dyDescent="0.25">
      <c r="A2198" t="s">
        <v>241</v>
      </c>
      <c r="B2198" s="1">
        <v>44773</v>
      </c>
      <c r="C2198" t="s">
        <v>712</v>
      </c>
      <c r="D2198" t="s">
        <v>713</v>
      </c>
      <c r="E2198" s="4">
        <v>916.69</v>
      </c>
      <c r="F2198" t="s">
        <v>567</v>
      </c>
      <c r="G2198" t="s">
        <v>471</v>
      </c>
      <c r="H2198" t="s">
        <v>311</v>
      </c>
      <c r="I2198" t="s">
        <v>312</v>
      </c>
      <c r="J2198" t="s">
        <v>264</v>
      </c>
      <c r="L2198" t="s">
        <v>378</v>
      </c>
      <c r="M2198" t="s">
        <v>379</v>
      </c>
      <c r="N2198" t="s">
        <v>487</v>
      </c>
    </row>
    <row r="2199" spans="1:14" hidden="1" x14ac:dyDescent="0.25">
      <c r="A2199" t="s">
        <v>241</v>
      </c>
      <c r="B2199" s="1">
        <v>44773</v>
      </c>
      <c r="C2199" t="s">
        <v>717</v>
      </c>
      <c r="D2199" t="s">
        <v>718</v>
      </c>
      <c r="E2199" s="4">
        <v>209.37</v>
      </c>
      <c r="F2199" t="s">
        <v>567</v>
      </c>
      <c r="G2199" t="s">
        <v>471</v>
      </c>
      <c r="H2199" t="s">
        <v>311</v>
      </c>
      <c r="I2199" t="s">
        <v>312</v>
      </c>
      <c r="J2199" t="s">
        <v>264</v>
      </c>
      <c r="L2199" t="s">
        <v>378</v>
      </c>
      <c r="M2199" t="s">
        <v>379</v>
      </c>
      <c r="N2199" t="s">
        <v>487</v>
      </c>
    </row>
    <row r="2200" spans="1:14" hidden="1" x14ac:dyDescent="0.25">
      <c r="A2200" t="s">
        <v>241</v>
      </c>
      <c r="B2200" s="1">
        <v>44773</v>
      </c>
      <c r="C2200" t="s">
        <v>719</v>
      </c>
      <c r="D2200" t="s">
        <v>720</v>
      </c>
      <c r="E2200" s="4">
        <v>4833.6899999999996</v>
      </c>
      <c r="F2200" t="s">
        <v>567</v>
      </c>
      <c r="G2200" t="s">
        <v>471</v>
      </c>
      <c r="H2200" t="s">
        <v>311</v>
      </c>
      <c r="I2200" t="s">
        <v>312</v>
      </c>
      <c r="J2200" t="s">
        <v>264</v>
      </c>
      <c r="L2200" t="s">
        <v>378</v>
      </c>
      <c r="M2200" t="s">
        <v>379</v>
      </c>
      <c r="N2200" t="s">
        <v>487</v>
      </c>
    </row>
    <row r="2201" spans="1:14" hidden="1" x14ac:dyDescent="0.25">
      <c r="A2201" t="s">
        <v>241</v>
      </c>
      <c r="B2201" s="1">
        <v>44773</v>
      </c>
      <c r="C2201" t="s">
        <v>721</v>
      </c>
      <c r="D2201" t="s">
        <v>722</v>
      </c>
      <c r="E2201" s="4">
        <v>360</v>
      </c>
      <c r="F2201" t="s">
        <v>567</v>
      </c>
      <c r="G2201" t="s">
        <v>471</v>
      </c>
      <c r="H2201" t="s">
        <v>308</v>
      </c>
      <c r="I2201" t="s">
        <v>309</v>
      </c>
      <c r="J2201" t="s">
        <v>264</v>
      </c>
      <c r="L2201" t="s">
        <v>378</v>
      </c>
      <c r="M2201" t="s">
        <v>379</v>
      </c>
      <c r="N2201" t="s">
        <v>487</v>
      </c>
    </row>
    <row r="2202" spans="1:14" hidden="1" x14ac:dyDescent="0.25">
      <c r="A2202" t="s">
        <v>241</v>
      </c>
      <c r="B2202" s="1">
        <v>44773</v>
      </c>
      <c r="C2202" t="s">
        <v>726</v>
      </c>
      <c r="D2202" t="s">
        <v>727</v>
      </c>
      <c r="E2202" s="4">
        <v>4686.6000000000004</v>
      </c>
      <c r="F2202" t="s">
        <v>567</v>
      </c>
      <c r="G2202" t="s">
        <v>471</v>
      </c>
      <c r="H2202" t="s">
        <v>301</v>
      </c>
      <c r="I2202" t="s">
        <v>302</v>
      </c>
      <c r="J2202" t="s">
        <v>258</v>
      </c>
      <c r="L2202" t="s">
        <v>378</v>
      </c>
      <c r="M2202" t="s">
        <v>379</v>
      </c>
      <c r="N2202" t="s">
        <v>486</v>
      </c>
    </row>
    <row r="2203" spans="1:14" hidden="1" x14ac:dyDescent="0.25">
      <c r="A2203" t="s">
        <v>241</v>
      </c>
      <c r="B2203" s="1">
        <v>44773</v>
      </c>
      <c r="C2203" t="s">
        <v>734</v>
      </c>
      <c r="D2203" t="s">
        <v>735</v>
      </c>
      <c r="E2203" s="4">
        <v>1080.0999999999999</v>
      </c>
      <c r="F2203" t="s">
        <v>567</v>
      </c>
      <c r="G2203" t="s">
        <v>471</v>
      </c>
      <c r="H2203" t="s">
        <v>308</v>
      </c>
      <c r="I2203" t="s">
        <v>309</v>
      </c>
      <c r="J2203" t="s">
        <v>264</v>
      </c>
      <c r="L2203" t="s">
        <v>378</v>
      </c>
      <c r="M2203" t="s">
        <v>379</v>
      </c>
      <c r="N2203" t="s">
        <v>487</v>
      </c>
    </row>
    <row r="2204" spans="1:14" hidden="1" x14ac:dyDescent="0.25">
      <c r="A2204" t="s">
        <v>241</v>
      </c>
      <c r="B2204" s="1">
        <v>44773</v>
      </c>
      <c r="C2204" t="s">
        <v>738</v>
      </c>
      <c r="D2204" t="s">
        <v>739</v>
      </c>
      <c r="E2204" s="4">
        <v>7801.5</v>
      </c>
      <c r="F2204" t="s">
        <v>567</v>
      </c>
      <c r="G2204" t="s">
        <v>471</v>
      </c>
      <c r="H2204" t="s">
        <v>301</v>
      </c>
      <c r="I2204" t="s">
        <v>302</v>
      </c>
      <c r="J2204" t="s">
        <v>258</v>
      </c>
      <c r="L2204" t="s">
        <v>378</v>
      </c>
      <c r="M2204" t="s">
        <v>379</v>
      </c>
      <c r="N2204" t="s">
        <v>487</v>
      </c>
    </row>
    <row r="2205" spans="1:14" hidden="1" x14ac:dyDescent="0.25">
      <c r="A2205" t="s">
        <v>241</v>
      </c>
      <c r="B2205" s="1">
        <v>44773</v>
      </c>
      <c r="C2205" t="s">
        <v>742</v>
      </c>
      <c r="D2205" t="s">
        <v>743</v>
      </c>
      <c r="E2205" s="4">
        <v>4395.63</v>
      </c>
      <c r="F2205" t="s">
        <v>567</v>
      </c>
      <c r="G2205" t="s">
        <v>471</v>
      </c>
      <c r="H2205" t="s">
        <v>308</v>
      </c>
      <c r="I2205" t="s">
        <v>309</v>
      </c>
      <c r="J2205" t="s">
        <v>264</v>
      </c>
      <c r="L2205" t="s">
        <v>378</v>
      </c>
      <c r="M2205" t="s">
        <v>379</v>
      </c>
      <c r="N2205" t="s">
        <v>487</v>
      </c>
    </row>
    <row r="2206" spans="1:14" hidden="1" x14ac:dyDescent="0.25">
      <c r="A2206" t="s">
        <v>241</v>
      </c>
      <c r="B2206" s="1">
        <v>44773</v>
      </c>
      <c r="C2206" t="s">
        <v>747</v>
      </c>
      <c r="D2206" t="s">
        <v>748</v>
      </c>
      <c r="E2206" s="4">
        <v>28551.910000000003</v>
      </c>
      <c r="F2206" t="s">
        <v>567</v>
      </c>
      <c r="G2206" t="s">
        <v>471</v>
      </c>
      <c r="H2206" t="s">
        <v>308</v>
      </c>
      <c r="I2206" t="s">
        <v>309</v>
      </c>
      <c r="J2206" t="s">
        <v>264</v>
      </c>
      <c r="L2206" t="s">
        <v>378</v>
      </c>
      <c r="M2206" t="s">
        <v>379</v>
      </c>
      <c r="N2206" t="s">
        <v>487</v>
      </c>
    </row>
    <row r="2207" spans="1:14" hidden="1" x14ac:dyDescent="0.25">
      <c r="A2207" t="s">
        <v>241</v>
      </c>
      <c r="B2207" s="1">
        <v>44773</v>
      </c>
      <c r="C2207" t="s">
        <v>751</v>
      </c>
      <c r="D2207" t="s">
        <v>752</v>
      </c>
      <c r="E2207" s="4">
        <v>2606.64</v>
      </c>
      <c r="F2207" t="s">
        <v>567</v>
      </c>
      <c r="G2207" t="s">
        <v>471</v>
      </c>
      <c r="H2207" t="s">
        <v>308</v>
      </c>
      <c r="I2207" t="s">
        <v>309</v>
      </c>
      <c r="J2207" t="s">
        <v>264</v>
      </c>
      <c r="L2207" t="s">
        <v>378</v>
      </c>
      <c r="M2207" t="s">
        <v>379</v>
      </c>
      <c r="N2207" t="s">
        <v>485</v>
      </c>
    </row>
    <row r="2208" spans="1:14" hidden="1" x14ac:dyDescent="0.25">
      <c r="A2208" t="s">
        <v>241</v>
      </c>
      <c r="B2208" s="1">
        <v>44773</v>
      </c>
      <c r="C2208" t="s">
        <v>755</v>
      </c>
      <c r="D2208" t="s">
        <v>756</v>
      </c>
      <c r="E2208" s="4">
        <v>311.60000000000002</v>
      </c>
      <c r="F2208" t="s">
        <v>567</v>
      </c>
      <c r="G2208" t="s">
        <v>471</v>
      </c>
      <c r="H2208" t="s">
        <v>311</v>
      </c>
      <c r="I2208" t="s">
        <v>312</v>
      </c>
      <c r="J2208" t="s">
        <v>264</v>
      </c>
      <c r="L2208" t="s">
        <v>378</v>
      </c>
      <c r="M2208" t="s">
        <v>379</v>
      </c>
      <c r="N2208" t="s">
        <v>487</v>
      </c>
    </row>
    <row r="2209" spans="1:14" hidden="1" x14ac:dyDescent="0.25">
      <c r="A2209" t="s">
        <v>241</v>
      </c>
      <c r="B2209" s="1">
        <v>44773</v>
      </c>
      <c r="C2209" t="s">
        <v>763</v>
      </c>
      <c r="D2209" t="s">
        <v>764</v>
      </c>
      <c r="E2209" s="4">
        <v>4188.7700000000004</v>
      </c>
      <c r="F2209" t="s">
        <v>567</v>
      </c>
      <c r="G2209" t="s">
        <v>471</v>
      </c>
      <c r="H2209" t="s">
        <v>308</v>
      </c>
      <c r="I2209" t="s">
        <v>309</v>
      </c>
      <c r="J2209" t="s">
        <v>264</v>
      </c>
      <c r="L2209" t="s">
        <v>378</v>
      </c>
      <c r="M2209" t="s">
        <v>379</v>
      </c>
      <c r="N2209" t="s">
        <v>480</v>
      </c>
    </row>
    <row r="2210" spans="1:14" hidden="1" x14ac:dyDescent="0.25">
      <c r="A2210" t="s">
        <v>241</v>
      </c>
      <c r="B2210" s="1">
        <v>44773</v>
      </c>
      <c r="C2210" t="s">
        <v>767</v>
      </c>
      <c r="D2210" t="s">
        <v>768</v>
      </c>
      <c r="E2210" s="4">
        <v>805.32999999999981</v>
      </c>
      <c r="F2210" t="s">
        <v>567</v>
      </c>
      <c r="G2210" t="s">
        <v>471</v>
      </c>
      <c r="H2210" t="s">
        <v>308</v>
      </c>
      <c r="I2210" t="s">
        <v>309</v>
      </c>
      <c r="J2210" t="s">
        <v>264</v>
      </c>
      <c r="L2210" t="s">
        <v>378</v>
      </c>
      <c r="M2210" t="s">
        <v>379</v>
      </c>
      <c r="N2210" t="s">
        <v>480</v>
      </c>
    </row>
    <row r="2211" spans="1:14" hidden="1" x14ac:dyDescent="0.25">
      <c r="A2211" t="s">
        <v>241</v>
      </c>
      <c r="B2211" s="1">
        <v>44773</v>
      </c>
      <c r="C2211" t="s">
        <v>769</v>
      </c>
      <c r="D2211" t="s">
        <v>770</v>
      </c>
      <c r="E2211" s="4">
        <v>10470.39</v>
      </c>
      <c r="F2211" t="s">
        <v>567</v>
      </c>
      <c r="G2211" t="s">
        <v>471</v>
      </c>
      <c r="H2211" t="s">
        <v>311</v>
      </c>
      <c r="I2211" t="s">
        <v>312</v>
      </c>
      <c r="J2211" t="s">
        <v>264</v>
      </c>
      <c r="L2211" t="s">
        <v>378</v>
      </c>
      <c r="M2211" t="s">
        <v>379</v>
      </c>
      <c r="N2211" t="s">
        <v>487</v>
      </c>
    </row>
    <row r="2212" spans="1:14" hidden="1" x14ac:dyDescent="0.25">
      <c r="A2212" t="s">
        <v>241</v>
      </c>
      <c r="B2212" s="1">
        <v>44773</v>
      </c>
      <c r="C2212" t="s">
        <v>773</v>
      </c>
      <c r="D2212" t="s">
        <v>774</v>
      </c>
      <c r="E2212" s="4">
        <v>7148</v>
      </c>
      <c r="F2212" t="s">
        <v>567</v>
      </c>
      <c r="G2212" t="s">
        <v>471</v>
      </c>
      <c r="H2212" t="s">
        <v>308</v>
      </c>
      <c r="I2212" t="s">
        <v>309</v>
      </c>
      <c r="J2212" t="s">
        <v>264</v>
      </c>
      <c r="L2212" t="s">
        <v>378</v>
      </c>
      <c r="M2212" t="s">
        <v>379</v>
      </c>
      <c r="N2212" t="s">
        <v>480</v>
      </c>
    </row>
    <row r="2213" spans="1:14" hidden="1" x14ac:dyDescent="0.25">
      <c r="A2213" t="s">
        <v>241</v>
      </c>
      <c r="B2213" s="1">
        <v>44773</v>
      </c>
      <c r="C2213" t="s">
        <v>775</v>
      </c>
      <c r="D2213" t="s">
        <v>776</v>
      </c>
      <c r="E2213" s="4">
        <v>6740.98</v>
      </c>
      <c r="F2213" t="s">
        <v>567</v>
      </c>
      <c r="G2213" t="s">
        <v>471</v>
      </c>
      <c r="H2213" t="s">
        <v>311</v>
      </c>
      <c r="I2213" t="s">
        <v>312</v>
      </c>
      <c r="J2213" t="s">
        <v>264</v>
      </c>
      <c r="L2213" t="s">
        <v>378</v>
      </c>
      <c r="M2213" t="s">
        <v>379</v>
      </c>
      <c r="N2213" t="s">
        <v>487</v>
      </c>
    </row>
    <row r="2214" spans="1:14" hidden="1" x14ac:dyDescent="0.25">
      <c r="A2214" t="s">
        <v>241</v>
      </c>
      <c r="B2214" s="1">
        <v>44773</v>
      </c>
      <c r="C2214" t="s">
        <v>777</v>
      </c>
      <c r="D2214" t="s">
        <v>778</v>
      </c>
      <c r="E2214" s="4">
        <v>3634.02</v>
      </c>
      <c r="F2214" t="s">
        <v>567</v>
      </c>
      <c r="G2214" t="s">
        <v>471</v>
      </c>
      <c r="H2214" t="s">
        <v>311</v>
      </c>
      <c r="I2214" t="s">
        <v>312</v>
      </c>
      <c r="J2214" t="s">
        <v>264</v>
      </c>
      <c r="L2214" t="s">
        <v>378</v>
      </c>
      <c r="M2214" t="s">
        <v>379</v>
      </c>
      <c r="N2214" t="s">
        <v>485</v>
      </c>
    </row>
    <row r="2215" spans="1:14" hidden="1" x14ac:dyDescent="0.25">
      <c r="A2215" t="s">
        <v>241</v>
      </c>
      <c r="B2215" s="1">
        <v>44773</v>
      </c>
      <c r="C2215" t="s">
        <v>781</v>
      </c>
      <c r="D2215" t="s">
        <v>782</v>
      </c>
      <c r="E2215" s="4">
        <v>1738.6399999999999</v>
      </c>
      <c r="F2215" t="s">
        <v>567</v>
      </c>
      <c r="G2215" t="s">
        <v>471</v>
      </c>
      <c r="H2215" t="s">
        <v>311</v>
      </c>
      <c r="I2215" t="s">
        <v>312</v>
      </c>
      <c r="J2215" t="s">
        <v>264</v>
      </c>
      <c r="L2215" t="s">
        <v>378</v>
      </c>
      <c r="M2215" t="s">
        <v>379</v>
      </c>
      <c r="N2215" t="s">
        <v>485</v>
      </c>
    </row>
    <row r="2216" spans="1:14" hidden="1" x14ac:dyDescent="0.25">
      <c r="A2216" t="s">
        <v>241</v>
      </c>
      <c r="B2216" s="1">
        <v>44773</v>
      </c>
      <c r="C2216" t="s">
        <v>785</v>
      </c>
      <c r="D2216" t="s">
        <v>786</v>
      </c>
      <c r="E2216" s="4">
        <v>3857.18</v>
      </c>
      <c r="F2216" t="s">
        <v>567</v>
      </c>
      <c r="G2216" t="s">
        <v>471</v>
      </c>
      <c r="H2216" t="s">
        <v>311</v>
      </c>
      <c r="I2216" t="s">
        <v>312</v>
      </c>
      <c r="J2216" t="s">
        <v>264</v>
      </c>
      <c r="L2216" t="s">
        <v>378</v>
      </c>
      <c r="M2216" t="s">
        <v>379</v>
      </c>
      <c r="N2216" t="s">
        <v>485</v>
      </c>
    </row>
    <row r="2217" spans="1:14" hidden="1" x14ac:dyDescent="0.25">
      <c r="A2217" t="s">
        <v>241</v>
      </c>
      <c r="B2217" s="1">
        <v>44773</v>
      </c>
      <c r="C2217" t="s">
        <v>788</v>
      </c>
      <c r="D2217" t="s">
        <v>789</v>
      </c>
      <c r="E2217" s="4">
        <v>10049.029999999999</v>
      </c>
      <c r="F2217" t="s">
        <v>567</v>
      </c>
      <c r="G2217" t="s">
        <v>471</v>
      </c>
      <c r="H2217" t="s">
        <v>311</v>
      </c>
      <c r="I2217" t="s">
        <v>312</v>
      </c>
      <c r="J2217" t="s">
        <v>264</v>
      </c>
      <c r="L2217" t="s">
        <v>378</v>
      </c>
      <c r="M2217" t="s">
        <v>379</v>
      </c>
      <c r="N2217" t="s">
        <v>485</v>
      </c>
    </row>
    <row r="2218" spans="1:14" hidden="1" x14ac:dyDescent="0.25">
      <c r="A2218" t="s">
        <v>241</v>
      </c>
      <c r="B2218" s="1">
        <v>44773</v>
      </c>
      <c r="C2218" t="s">
        <v>792</v>
      </c>
      <c r="D2218" t="s">
        <v>793</v>
      </c>
      <c r="E2218" s="4">
        <v>1670</v>
      </c>
      <c r="F2218" t="s">
        <v>567</v>
      </c>
      <c r="G2218" t="s">
        <v>471</v>
      </c>
      <c r="H2218" t="s">
        <v>308</v>
      </c>
      <c r="I2218" t="s">
        <v>309</v>
      </c>
      <c r="J2218" t="s">
        <v>264</v>
      </c>
      <c r="L2218" t="s">
        <v>378</v>
      </c>
      <c r="M2218" t="s">
        <v>379</v>
      </c>
      <c r="N2218" t="s">
        <v>487</v>
      </c>
    </row>
    <row r="2219" spans="1:14" hidden="1" x14ac:dyDescent="0.25">
      <c r="A2219" t="s">
        <v>241</v>
      </c>
      <c r="B2219" s="1">
        <v>44773</v>
      </c>
      <c r="C2219" t="s">
        <v>1148</v>
      </c>
      <c r="D2219" t="s">
        <v>1149</v>
      </c>
      <c r="E2219" s="4">
        <v>3250.49</v>
      </c>
      <c r="F2219" t="s">
        <v>567</v>
      </c>
      <c r="G2219" t="s">
        <v>471</v>
      </c>
      <c r="H2219" t="s">
        <v>308</v>
      </c>
      <c r="I2219" t="s">
        <v>309</v>
      </c>
      <c r="J2219" t="s">
        <v>264</v>
      </c>
      <c r="L2219" t="s">
        <v>378</v>
      </c>
      <c r="M2219" t="s">
        <v>379</v>
      </c>
      <c r="N2219" t="s">
        <v>480</v>
      </c>
    </row>
    <row r="2220" spans="1:14" hidden="1" x14ac:dyDescent="0.25">
      <c r="A2220" t="s">
        <v>241</v>
      </c>
      <c r="B2220" s="1">
        <v>44773</v>
      </c>
      <c r="C2220" t="s">
        <v>1223</v>
      </c>
      <c r="D2220" t="s">
        <v>1224</v>
      </c>
      <c r="E2220" s="4">
        <v>3000</v>
      </c>
      <c r="F2220" t="s">
        <v>567</v>
      </c>
      <c r="G2220" t="s">
        <v>471</v>
      </c>
      <c r="H2220" t="s">
        <v>317</v>
      </c>
      <c r="I2220" t="s">
        <v>318</v>
      </c>
      <c r="J2220" t="s">
        <v>276</v>
      </c>
      <c r="L2220" t="s">
        <v>390</v>
      </c>
      <c r="M2220" t="s">
        <v>391</v>
      </c>
      <c r="N2220" t="s">
        <v>487</v>
      </c>
    </row>
    <row r="2221" spans="1:14" hidden="1" x14ac:dyDescent="0.25">
      <c r="A2221" t="s">
        <v>241</v>
      </c>
      <c r="B2221" s="1">
        <v>44773</v>
      </c>
      <c r="C2221" t="s">
        <v>1275</v>
      </c>
      <c r="D2221" t="s">
        <v>1276</v>
      </c>
      <c r="E2221" s="4">
        <v>799.99</v>
      </c>
      <c r="F2221" t="s">
        <v>567</v>
      </c>
      <c r="G2221" t="s">
        <v>471</v>
      </c>
      <c r="H2221" t="s">
        <v>317</v>
      </c>
      <c r="I2221" t="s">
        <v>318</v>
      </c>
      <c r="J2221" t="s">
        <v>276</v>
      </c>
      <c r="L2221" t="s">
        <v>390</v>
      </c>
      <c r="M2221" t="s">
        <v>391</v>
      </c>
      <c r="N2221" t="s">
        <v>487</v>
      </c>
    </row>
    <row r="2222" spans="1:14" hidden="1" x14ac:dyDescent="0.25">
      <c r="A2222" t="s">
        <v>241</v>
      </c>
      <c r="B2222" s="1">
        <v>44773</v>
      </c>
      <c r="C2222" t="s">
        <v>1225</v>
      </c>
      <c r="D2222" t="s">
        <v>1226</v>
      </c>
      <c r="E2222" s="4">
        <v>2606</v>
      </c>
      <c r="F2222" t="s">
        <v>567</v>
      </c>
      <c r="G2222" t="s">
        <v>471</v>
      </c>
      <c r="H2222" t="s">
        <v>308</v>
      </c>
      <c r="I2222" t="s">
        <v>309</v>
      </c>
      <c r="J2222" t="s">
        <v>264</v>
      </c>
      <c r="L2222" t="s">
        <v>378</v>
      </c>
      <c r="M2222" t="s">
        <v>379</v>
      </c>
      <c r="N2222" t="s">
        <v>480</v>
      </c>
    </row>
    <row r="2223" spans="1:14" hidden="1" x14ac:dyDescent="0.25">
      <c r="A2223" t="s">
        <v>241</v>
      </c>
      <c r="B2223" s="1">
        <v>44773</v>
      </c>
      <c r="C2223" t="s">
        <v>1236</v>
      </c>
      <c r="D2223" t="s">
        <v>1237</v>
      </c>
      <c r="E2223" s="4">
        <v>5100</v>
      </c>
      <c r="F2223" t="s">
        <v>567</v>
      </c>
      <c r="G2223" t="s">
        <v>471</v>
      </c>
      <c r="H2223" t="s">
        <v>308</v>
      </c>
      <c r="I2223" t="s">
        <v>309</v>
      </c>
      <c r="J2223" t="s">
        <v>264</v>
      </c>
      <c r="L2223" t="s">
        <v>378</v>
      </c>
      <c r="M2223" t="s">
        <v>379</v>
      </c>
      <c r="N2223" t="s">
        <v>480</v>
      </c>
    </row>
    <row r="2224" spans="1:14" hidden="1" x14ac:dyDescent="0.25">
      <c r="A2224" t="s">
        <v>241</v>
      </c>
      <c r="B2224" s="1">
        <v>44773</v>
      </c>
      <c r="C2224" t="s">
        <v>1238</v>
      </c>
      <c r="D2224" t="s">
        <v>1239</v>
      </c>
      <c r="E2224" s="4">
        <v>14941.8</v>
      </c>
      <c r="F2224" t="s">
        <v>567</v>
      </c>
      <c r="G2224" t="s">
        <v>471</v>
      </c>
      <c r="H2224" t="s">
        <v>308</v>
      </c>
      <c r="I2224" t="s">
        <v>309</v>
      </c>
      <c r="J2224" t="s">
        <v>264</v>
      </c>
      <c r="L2224" t="s">
        <v>378</v>
      </c>
      <c r="M2224" t="s">
        <v>379</v>
      </c>
      <c r="N2224" t="s">
        <v>487</v>
      </c>
    </row>
    <row r="2225" spans="1:14" hidden="1" x14ac:dyDescent="0.25">
      <c r="A2225" t="s">
        <v>241</v>
      </c>
      <c r="B2225" s="1">
        <v>44773</v>
      </c>
      <c r="C2225" t="s">
        <v>794</v>
      </c>
      <c r="D2225" t="s">
        <v>795</v>
      </c>
      <c r="E2225" s="4">
        <v>39133.83</v>
      </c>
      <c r="F2225" t="s">
        <v>567</v>
      </c>
      <c r="G2225" t="s">
        <v>471</v>
      </c>
      <c r="H2225" t="s">
        <v>301</v>
      </c>
      <c r="I2225" t="s">
        <v>302</v>
      </c>
      <c r="J2225" t="s">
        <v>258</v>
      </c>
      <c r="L2225" t="s">
        <v>378</v>
      </c>
      <c r="M2225" t="s">
        <v>379</v>
      </c>
      <c r="N2225" t="s">
        <v>482</v>
      </c>
    </row>
    <row r="2226" spans="1:14" hidden="1" x14ac:dyDescent="0.25">
      <c r="A2226" t="s">
        <v>241</v>
      </c>
      <c r="B2226" s="1">
        <v>44773</v>
      </c>
      <c r="C2226" t="s">
        <v>796</v>
      </c>
      <c r="D2226" t="s">
        <v>797</v>
      </c>
      <c r="E2226" s="4">
        <v>3562.5800000000008</v>
      </c>
      <c r="F2226" t="s">
        <v>567</v>
      </c>
      <c r="G2226" t="s">
        <v>471</v>
      </c>
      <c r="H2226" t="s">
        <v>301</v>
      </c>
      <c r="I2226" t="s">
        <v>302</v>
      </c>
      <c r="J2226" t="s">
        <v>258</v>
      </c>
      <c r="L2226" t="s">
        <v>378</v>
      </c>
      <c r="M2226" t="s">
        <v>379</v>
      </c>
      <c r="N2226" t="s">
        <v>482</v>
      </c>
    </row>
    <row r="2227" spans="1:14" hidden="1" x14ac:dyDescent="0.25">
      <c r="A2227" t="s">
        <v>241</v>
      </c>
      <c r="B2227" s="1">
        <v>44773</v>
      </c>
      <c r="C2227" t="s">
        <v>800</v>
      </c>
      <c r="D2227" t="s">
        <v>801</v>
      </c>
      <c r="E2227" s="4">
        <v>13373.75</v>
      </c>
      <c r="F2227" t="s">
        <v>567</v>
      </c>
      <c r="G2227" t="s">
        <v>471</v>
      </c>
      <c r="H2227" t="s">
        <v>308</v>
      </c>
      <c r="I2227" t="s">
        <v>309</v>
      </c>
      <c r="J2227" t="s">
        <v>264</v>
      </c>
      <c r="L2227" t="s">
        <v>378</v>
      </c>
      <c r="M2227" t="s">
        <v>379</v>
      </c>
      <c r="N2227" t="s">
        <v>487</v>
      </c>
    </row>
    <row r="2228" spans="1:14" hidden="1" x14ac:dyDescent="0.25">
      <c r="A2228" t="s">
        <v>241</v>
      </c>
      <c r="B2228" s="1">
        <v>44773</v>
      </c>
      <c r="C2228" t="s">
        <v>802</v>
      </c>
      <c r="D2228" t="s">
        <v>803</v>
      </c>
      <c r="E2228" s="4">
        <v>315</v>
      </c>
      <c r="F2228" t="s">
        <v>567</v>
      </c>
      <c r="G2228" t="s">
        <v>471</v>
      </c>
      <c r="H2228" t="s">
        <v>308</v>
      </c>
      <c r="I2228" t="s">
        <v>309</v>
      </c>
      <c r="J2228" t="s">
        <v>264</v>
      </c>
      <c r="L2228" t="s">
        <v>378</v>
      </c>
      <c r="M2228" t="s">
        <v>379</v>
      </c>
      <c r="N2228" t="s">
        <v>487</v>
      </c>
    </row>
    <row r="2229" spans="1:14" hidden="1" x14ac:dyDescent="0.25">
      <c r="A2229" t="s">
        <v>241</v>
      </c>
      <c r="B2229" s="1">
        <v>44773</v>
      </c>
      <c r="C2229" t="s">
        <v>804</v>
      </c>
      <c r="D2229" t="s">
        <v>805</v>
      </c>
      <c r="E2229" s="4">
        <v>5658.38</v>
      </c>
      <c r="F2229" t="s">
        <v>567</v>
      </c>
      <c r="G2229" t="s">
        <v>471</v>
      </c>
      <c r="H2229" t="s">
        <v>308</v>
      </c>
      <c r="I2229" t="s">
        <v>309</v>
      </c>
      <c r="J2229" t="s">
        <v>264</v>
      </c>
      <c r="L2229" t="s">
        <v>378</v>
      </c>
      <c r="M2229" t="s">
        <v>379</v>
      </c>
      <c r="N2229" t="s">
        <v>487</v>
      </c>
    </row>
    <row r="2230" spans="1:14" hidden="1" x14ac:dyDescent="0.25">
      <c r="A2230" t="s">
        <v>241</v>
      </c>
      <c r="B2230" s="1">
        <v>44773</v>
      </c>
      <c r="C2230" t="s">
        <v>808</v>
      </c>
      <c r="D2230" t="s">
        <v>809</v>
      </c>
      <c r="E2230" s="4">
        <v>703.39</v>
      </c>
      <c r="F2230" t="s">
        <v>567</v>
      </c>
      <c r="G2230" t="s">
        <v>471</v>
      </c>
      <c r="H2230" t="s">
        <v>308</v>
      </c>
      <c r="I2230" t="s">
        <v>309</v>
      </c>
      <c r="J2230" t="s">
        <v>264</v>
      </c>
      <c r="L2230" t="s">
        <v>378</v>
      </c>
      <c r="M2230" t="s">
        <v>379</v>
      </c>
      <c r="N2230" t="s">
        <v>487</v>
      </c>
    </row>
    <row r="2231" spans="1:14" hidden="1" x14ac:dyDescent="0.25">
      <c r="A2231" t="s">
        <v>241</v>
      </c>
      <c r="B2231" s="1">
        <v>44773</v>
      </c>
      <c r="C2231" t="s">
        <v>1245</v>
      </c>
      <c r="D2231" t="s">
        <v>1246</v>
      </c>
      <c r="E2231" s="4">
        <v>216.62</v>
      </c>
      <c r="F2231" t="s">
        <v>567</v>
      </c>
      <c r="G2231" t="s">
        <v>471</v>
      </c>
      <c r="H2231" t="s">
        <v>308</v>
      </c>
      <c r="I2231" t="s">
        <v>309</v>
      </c>
      <c r="J2231" t="s">
        <v>264</v>
      </c>
      <c r="L2231" t="s">
        <v>378</v>
      </c>
      <c r="M2231" t="s">
        <v>379</v>
      </c>
      <c r="N2231" t="s">
        <v>487</v>
      </c>
    </row>
    <row r="2232" spans="1:14" hidden="1" x14ac:dyDescent="0.25">
      <c r="A2232" t="s">
        <v>241</v>
      </c>
      <c r="B2232" s="1">
        <v>44773</v>
      </c>
      <c r="C2232" t="s">
        <v>1240</v>
      </c>
      <c r="D2232" t="s">
        <v>1241</v>
      </c>
      <c r="E2232" s="4">
        <v>2073.9500000000003</v>
      </c>
      <c r="F2232" t="s">
        <v>567</v>
      </c>
      <c r="G2232" t="s">
        <v>471</v>
      </c>
      <c r="H2232" t="s">
        <v>317</v>
      </c>
      <c r="I2232" t="s">
        <v>318</v>
      </c>
      <c r="J2232" t="s">
        <v>276</v>
      </c>
      <c r="L2232" t="s">
        <v>390</v>
      </c>
      <c r="M2232" t="s">
        <v>391</v>
      </c>
      <c r="N2232" t="s">
        <v>487</v>
      </c>
    </row>
    <row r="2233" spans="1:14" hidden="1" x14ac:dyDescent="0.25">
      <c r="A2233" t="s">
        <v>241</v>
      </c>
      <c r="B2233" s="1">
        <v>44773</v>
      </c>
      <c r="C2233" t="s">
        <v>812</v>
      </c>
      <c r="D2233" t="s">
        <v>813</v>
      </c>
      <c r="E2233" s="4">
        <v>2463.1</v>
      </c>
      <c r="F2233" t="s">
        <v>567</v>
      </c>
      <c r="G2233" t="s">
        <v>471</v>
      </c>
      <c r="H2233" t="s">
        <v>308</v>
      </c>
      <c r="I2233" t="s">
        <v>309</v>
      </c>
      <c r="J2233" t="s">
        <v>264</v>
      </c>
      <c r="L2233" t="s">
        <v>378</v>
      </c>
      <c r="M2233" t="s">
        <v>379</v>
      </c>
      <c r="N2233" t="s">
        <v>487</v>
      </c>
    </row>
    <row r="2234" spans="1:14" hidden="1" x14ac:dyDescent="0.25">
      <c r="A2234" t="s">
        <v>241</v>
      </c>
      <c r="B2234" s="1">
        <v>44773</v>
      </c>
      <c r="C2234" t="s">
        <v>814</v>
      </c>
      <c r="D2234" t="s">
        <v>815</v>
      </c>
      <c r="E2234" s="4">
        <v>1099.0599999999995</v>
      </c>
      <c r="F2234" t="s">
        <v>567</v>
      </c>
      <c r="G2234" t="s">
        <v>471</v>
      </c>
      <c r="H2234" t="s">
        <v>308</v>
      </c>
      <c r="I2234" t="s">
        <v>309</v>
      </c>
      <c r="J2234" t="s">
        <v>264</v>
      </c>
      <c r="L2234" t="s">
        <v>378</v>
      </c>
      <c r="M2234" t="s">
        <v>379</v>
      </c>
      <c r="N2234" t="s">
        <v>480</v>
      </c>
    </row>
    <row r="2235" spans="1:14" hidden="1" x14ac:dyDescent="0.25">
      <c r="A2235" t="s">
        <v>241</v>
      </c>
      <c r="B2235" s="1">
        <v>44773</v>
      </c>
      <c r="C2235" t="s">
        <v>816</v>
      </c>
      <c r="D2235" t="s">
        <v>817</v>
      </c>
      <c r="E2235" s="4">
        <v>13099.619999999961</v>
      </c>
      <c r="F2235" t="s">
        <v>567</v>
      </c>
      <c r="G2235" t="s">
        <v>471</v>
      </c>
      <c r="H2235" t="s">
        <v>308</v>
      </c>
      <c r="I2235" t="s">
        <v>309</v>
      </c>
      <c r="J2235" t="s">
        <v>264</v>
      </c>
      <c r="L2235" t="s">
        <v>378</v>
      </c>
      <c r="M2235" t="s">
        <v>379</v>
      </c>
      <c r="N2235" t="s">
        <v>477</v>
      </c>
    </row>
    <row r="2236" spans="1:14" hidden="1" x14ac:dyDescent="0.25">
      <c r="A2236" t="s">
        <v>241</v>
      </c>
      <c r="B2236" s="1">
        <v>44773</v>
      </c>
      <c r="C2236" t="s">
        <v>818</v>
      </c>
      <c r="D2236" t="s">
        <v>819</v>
      </c>
      <c r="E2236" s="4">
        <v>2</v>
      </c>
      <c r="F2236" t="s">
        <v>567</v>
      </c>
      <c r="G2236" t="s">
        <v>471</v>
      </c>
      <c r="H2236" t="s">
        <v>311</v>
      </c>
      <c r="I2236" t="s">
        <v>312</v>
      </c>
      <c r="J2236" t="s">
        <v>264</v>
      </c>
      <c r="L2236" t="s">
        <v>378</v>
      </c>
      <c r="M2236" t="s">
        <v>379</v>
      </c>
      <c r="N2236" t="s">
        <v>487</v>
      </c>
    </row>
    <row r="2237" spans="1:14" hidden="1" x14ac:dyDescent="0.25">
      <c r="A2237" t="s">
        <v>241</v>
      </c>
      <c r="B2237" s="1">
        <v>44773</v>
      </c>
      <c r="C2237" t="s">
        <v>1152</v>
      </c>
      <c r="D2237" t="s">
        <v>1153</v>
      </c>
      <c r="E2237" s="4">
        <v>1390.9099999999999</v>
      </c>
      <c r="F2237" t="s">
        <v>567</v>
      </c>
      <c r="G2237" t="s">
        <v>471</v>
      </c>
      <c r="H2237" t="s">
        <v>311</v>
      </c>
      <c r="I2237" t="s">
        <v>312</v>
      </c>
      <c r="J2237" t="s">
        <v>264</v>
      </c>
      <c r="L2237" t="s">
        <v>378</v>
      </c>
      <c r="M2237" t="s">
        <v>379</v>
      </c>
      <c r="N2237" t="s">
        <v>487</v>
      </c>
    </row>
    <row r="2238" spans="1:14" hidden="1" x14ac:dyDescent="0.25">
      <c r="A2238" t="s">
        <v>241</v>
      </c>
      <c r="B2238" s="1">
        <v>44773</v>
      </c>
      <c r="C2238" t="s">
        <v>820</v>
      </c>
      <c r="D2238" t="s">
        <v>821</v>
      </c>
      <c r="E2238" s="4">
        <v>110.15999999999909</v>
      </c>
      <c r="F2238" t="s">
        <v>567</v>
      </c>
      <c r="G2238" t="s">
        <v>471</v>
      </c>
      <c r="H2238" t="s">
        <v>311</v>
      </c>
      <c r="I2238" t="s">
        <v>312</v>
      </c>
      <c r="J2238" t="s">
        <v>264</v>
      </c>
      <c r="L2238" t="s">
        <v>378</v>
      </c>
      <c r="M2238" t="s">
        <v>379</v>
      </c>
      <c r="N2238" t="s">
        <v>487</v>
      </c>
    </row>
    <row r="2239" spans="1:14" hidden="1" x14ac:dyDescent="0.25">
      <c r="A2239" t="s">
        <v>241</v>
      </c>
      <c r="B2239" s="1">
        <v>44773</v>
      </c>
      <c r="C2239" t="s">
        <v>822</v>
      </c>
      <c r="D2239" t="s">
        <v>823</v>
      </c>
      <c r="E2239" s="4">
        <v>2090.7800000000002</v>
      </c>
      <c r="F2239" t="s">
        <v>567</v>
      </c>
      <c r="G2239" t="s">
        <v>471</v>
      </c>
      <c r="H2239" t="s">
        <v>308</v>
      </c>
      <c r="I2239" t="s">
        <v>309</v>
      </c>
      <c r="J2239" t="s">
        <v>264</v>
      </c>
      <c r="L2239" t="s">
        <v>378</v>
      </c>
      <c r="M2239" t="s">
        <v>379</v>
      </c>
      <c r="N2239" t="s">
        <v>477</v>
      </c>
    </row>
    <row r="2240" spans="1:14" hidden="1" x14ac:dyDescent="0.25">
      <c r="A2240" t="s">
        <v>241</v>
      </c>
      <c r="B2240" s="1">
        <v>44773</v>
      </c>
      <c r="C2240" t="s">
        <v>828</v>
      </c>
      <c r="D2240" t="s">
        <v>829</v>
      </c>
      <c r="E2240" s="4">
        <v>1415.1100000000001</v>
      </c>
      <c r="F2240" t="s">
        <v>567</v>
      </c>
      <c r="G2240" t="s">
        <v>471</v>
      </c>
      <c r="H2240" t="s">
        <v>308</v>
      </c>
      <c r="I2240" t="s">
        <v>309</v>
      </c>
      <c r="J2240" t="s">
        <v>264</v>
      </c>
      <c r="L2240" t="s">
        <v>378</v>
      </c>
      <c r="M2240" t="s">
        <v>379</v>
      </c>
      <c r="N2240" t="s">
        <v>487</v>
      </c>
    </row>
    <row r="2241" spans="1:14" hidden="1" x14ac:dyDescent="0.25">
      <c r="A2241" t="s">
        <v>241</v>
      </c>
      <c r="B2241" s="1">
        <v>44773</v>
      </c>
      <c r="C2241" t="s">
        <v>1277</v>
      </c>
      <c r="D2241" t="s">
        <v>1278</v>
      </c>
      <c r="E2241" s="4">
        <v>2134.83</v>
      </c>
      <c r="F2241" t="s">
        <v>567</v>
      </c>
      <c r="G2241" t="s">
        <v>471</v>
      </c>
      <c r="H2241" t="s">
        <v>311</v>
      </c>
      <c r="I2241" t="s">
        <v>312</v>
      </c>
      <c r="J2241" t="s">
        <v>264</v>
      </c>
      <c r="L2241" t="s">
        <v>378</v>
      </c>
      <c r="M2241" t="s">
        <v>379</v>
      </c>
      <c r="N2241" t="s">
        <v>487</v>
      </c>
    </row>
    <row r="2242" spans="1:14" hidden="1" x14ac:dyDescent="0.25">
      <c r="A2242" t="s">
        <v>241</v>
      </c>
      <c r="B2242" s="1">
        <v>44773</v>
      </c>
      <c r="C2242" t="s">
        <v>1247</v>
      </c>
      <c r="D2242" t="s">
        <v>1248</v>
      </c>
      <c r="E2242" s="4">
        <v>12200.98</v>
      </c>
      <c r="F2242" t="s">
        <v>567</v>
      </c>
      <c r="G2242" t="s">
        <v>471</v>
      </c>
      <c r="H2242" t="s">
        <v>308</v>
      </c>
      <c r="I2242" t="s">
        <v>309</v>
      </c>
      <c r="J2242" t="s">
        <v>264</v>
      </c>
      <c r="L2242" t="s">
        <v>378</v>
      </c>
      <c r="M2242" t="s">
        <v>379</v>
      </c>
      <c r="N2242" t="s">
        <v>480</v>
      </c>
    </row>
    <row r="2243" spans="1:14" hidden="1" x14ac:dyDescent="0.25">
      <c r="A2243" t="s">
        <v>241</v>
      </c>
      <c r="B2243" s="1">
        <v>44773</v>
      </c>
      <c r="C2243" t="s">
        <v>1249</v>
      </c>
      <c r="D2243" t="s">
        <v>1250</v>
      </c>
      <c r="E2243" s="4">
        <v>3115</v>
      </c>
      <c r="F2243" t="s">
        <v>567</v>
      </c>
      <c r="G2243" t="s">
        <v>471</v>
      </c>
      <c r="H2243" t="s">
        <v>308</v>
      </c>
      <c r="I2243" t="s">
        <v>309</v>
      </c>
      <c r="J2243" t="s">
        <v>264</v>
      </c>
      <c r="K2243" t="s">
        <v>1251</v>
      </c>
      <c r="L2243" t="s">
        <v>378</v>
      </c>
      <c r="M2243" t="s">
        <v>379</v>
      </c>
      <c r="N2243" t="s">
        <v>488</v>
      </c>
    </row>
    <row r="2244" spans="1:14" hidden="1" x14ac:dyDescent="0.25">
      <c r="A2244" t="s">
        <v>241</v>
      </c>
      <c r="B2244" s="1">
        <v>44773</v>
      </c>
      <c r="C2244" t="s">
        <v>1252</v>
      </c>
      <c r="D2244" t="s">
        <v>1253</v>
      </c>
      <c r="E2244" s="4">
        <v>18439.79</v>
      </c>
      <c r="F2244" t="s">
        <v>567</v>
      </c>
      <c r="G2244" t="s">
        <v>471</v>
      </c>
      <c r="H2244" t="s">
        <v>308</v>
      </c>
      <c r="I2244" t="s">
        <v>309</v>
      </c>
      <c r="J2244" t="s">
        <v>264</v>
      </c>
      <c r="L2244" t="s">
        <v>378</v>
      </c>
      <c r="M2244" t="s">
        <v>379</v>
      </c>
      <c r="N2244" t="s">
        <v>487</v>
      </c>
    </row>
    <row r="2245" spans="1:14" hidden="1" x14ac:dyDescent="0.25">
      <c r="A2245" t="s">
        <v>241</v>
      </c>
      <c r="B2245" s="1">
        <v>44773</v>
      </c>
      <c r="C2245" t="s">
        <v>1242</v>
      </c>
      <c r="D2245" t="s">
        <v>1243</v>
      </c>
      <c r="E2245" s="4">
        <v>2218.67</v>
      </c>
      <c r="F2245" t="s">
        <v>567</v>
      </c>
      <c r="G2245" t="s">
        <v>471</v>
      </c>
      <c r="H2245" t="s">
        <v>308</v>
      </c>
      <c r="I2245" t="s">
        <v>309</v>
      </c>
      <c r="J2245" t="s">
        <v>264</v>
      </c>
      <c r="K2245" t="s">
        <v>1244</v>
      </c>
      <c r="L2245" t="s">
        <v>378</v>
      </c>
      <c r="M2245" t="s">
        <v>379</v>
      </c>
      <c r="N2245" t="s">
        <v>480</v>
      </c>
    </row>
    <row r="2246" spans="1:14" hidden="1" x14ac:dyDescent="0.25">
      <c r="A2246" t="s">
        <v>241</v>
      </c>
      <c r="B2246" s="1">
        <v>44773</v>
      </c>
      <c r="C2246" t="s">
        <v>830</v>
      </c>
      <c r="D2246" t="s">
        <v>831</v>
      </c>
      <c r="E2246" s="4">
        <v>430.05</v>
      </c>
      <c r="F2246" t="s">
        <v>567</v>
      </c>
      <c r="G2246" t="s">
        <v>471</v>
      </c>
      <c r="H2246" t="s">
        <v>310</v>
      </c>
      <c r="I2246" t="s">
        <v>263</v>
      </c>
      <c r="J2246" t="s">
        <v>262</v>
      </c>
      <c r="L2246" t="s">
        <v>380</v>
      </c>
      <c r="M2246" t="s">
        <v>381</v>
      </c>
      <c r="N2246" t="s">
        <v>487</v>
      </c>
    </row>
    <row r="2247" spans="1:14" hidden="1" x14ac:dyDescent="0.25">
      <c r="A2247" t="s">
        <v>241</v>
      </c>
      <c r="B2247" s="1">
        <v>44773</v>
      </c>
      <c r="C2247" t="s">
        <v>832</v>
      </c>
      <c r="D2247" t="s">
        <v>833</v>
      </c>
      <c r="E2247" s="4">
        <v>7000</v>
      </c>
      <c r="F2247" t="s">
        <v>567</v>
      </c>
      <c r="G2247" t="s">
        <v>471</v>
      </c>
      <c r="H2247" t="s">
        <v>310</v>
      </c>
      <c r="I2247" t="s">
        <v>263</v>
      </c>
      <c r="J2247" t="s">
        <v>262</v>
      </c>
      <c r="L2247" t="s">
        <v>380</v>
      </c>
      <c r="M2247" t="s">
        <v>381</v>
      </c>
      <c r="N2247" t="s">
        <v>487</v>
      </c>
    </row>
    <row r="2248" spans="1:14" hidden="1" x14ac:dyDescent="0.25">
      <c r="A2248" t="s">
        <v>241</v>
      </c>
      <c r="B2248" s="1">
        <v>44773</v>
      </c>
      <c r="C2248" t="s">
        <v>834</v>
      </c>
      <c r="D2248" t="s">
        <v>835</v>
      </c>
      <c r="E2248" s="4">
        <v>22395</v>
      </c>
      <c r="F2248" t="s">
        <v>567</v>
      </c>
      <c r="G2248" t="s">
        <v>471</v>
      </c>
      <c r="H2248" t="s">
        <v>310</v>
      </c>
      <c r="I2248" t="s">
        <v>263</v>
      </c>
      <c r="J2248" t="s">
        <v>262</v>
      </c>
      <c r="L2248" t="s">
        <v>380</v>
      </c>
      <c r="M2248" t="s">
        <v>381</v>
      </c>
      <c r="N2248" t="s">
        <v>487</v>
      </c>
    </row>
    <row r="2249" spans="1:14" hidden="1" x14ac:dyDescent="0.25">
      <c r="A2249" t="s">
        <v>241</v>
      </c>
      <c r="B2249" s="1">
        <v>44773</v>
      </c>
      <c r="C2249" t="s">
        <v>836</v>
      </c>
      <c r="D2249" t="s">
        <v>837</v>
      </c>
      <c r="E2249" s="4">
        <v>700</v>
      </c>
      <c r="F2249" t="s">
        <v>567</v>
      </c>
      <c r="G2249" t="s">
        <v>471</v>
      </c>
      <c r="H2249" t="s">
        <v>310</v>
      </c>
      <c r="I2249" t="s">
        <v>263</v>
      </c>
      <c r="J2249" t="s">
        <v>262</v>
      </c>
      <c r="L2249" t="s">
        <v>380</v>
      </c>
      <c r="M2249" t="s">
        <v>381</v>
      </c>
      <c r="N2249" t="s">
        <v>487</v>
      </c>
    </row>
    <row r="2250" spans="1:14" hidden="1" x14ac:dyDescent="0.25">
      <c r="A2250" t="s">
        <v>241</v>
      </c>
      <c r="B2250" s="1">
        <v>44773</v>
      </c>
      <c r="C2250" t="s">
        <v>838</v>
      </c>
      <c r="D2250" t="s">
        <v>839</v>
      </c>
      <c r="E2250" s="4">
        <v>3228</v>
      </c>
      <c r="F2250" t="s">
        <v>567</v>
      </c>
      <c r="G2250" t="s">
        <v>471</v>
      </c>
      <c r="H2250" t="s">
        <v>310</v>
      </c>
      <c r="I2250" t="s">
        <v>263</v>
      </c>
      <c r="J2250" t="s">
        <v>262</v>
      </c>
      <c r="L2250" t="s">
        <v>380</v>
      </c>
      <c r="M2250" t="s">
        <v>381</v>
      </c>
      <c r="N2250" t="s">
        <v>487</v>
      </c>
    </row>
    <row r="2251" spans="1:14" hidden="1" x14ac:dyDescent="0.25">
      <c r="A2251" t="s">
        <v>241</v>
      </c>
      <c r="B2251" s="1">
        <v>44773</v>
      </c>
      <c r="C2251" t="s">
        <v>840</v>
      </c>
      <c r="D2251" t="s">
        <v>841</v>
      </c>
      <c r="E2251" s="4">
        <v>17632.86</v>
      </c>
      <c r="F2251" t="s">
        <v>567</v>
      </c>
      <c r="G2251" t="s">
        <v>471</v>
      </c>
      <c r="H2251" t="s">
        <v>310</v>
      </c>
      <c r="I2251" t="s">
        <v>263</v>
      </c>
      <c r="J2251" t="s">
        <v>262</v>
      </c>
      <c r="L2251" t="s">
        <v>380</v>
      </c>
      <c r="M2251" t="s">
        <v>381</v>
      </c>
      <c r="N2251" t="s">
        <v>487</v>
      </c>
    </row>
    <row r="2252" spans="1:14" hidden="1" x14ac:dyDescent="0.25">
      <c r="A2252" t="s">
        <v>241</v>
      </c>
      <c r="B2252" s="1">
        <v>44773</v>
      </c>
      <c r="C2252" t="s">
        <v>842</v>
      </c>
      <c r="D2252" t="s">
        <v>843</v>
      </c>
      <c r="E2252" s="4">
        <v>700</v>
      </c>
      <c r="F2252" t="s">
        <v>567</v>
      </c>
      <c r="G2252" t="s">
        <v>471</v>
      </c>
      <c r="H2252" t="s">
        <v>310</v>
      </c>
      <c r="I2252" t="s">
        <v>263</v>
      </c>
      <c r="J2252" t="s">
        <v>262</v>
      </c>
      <c r="L2252" t="s">
        <v>380</v>
      </c>
      <c r="M2252" t="s">
        <v>381</v>
      </c>
      <c r="N2252" t="s">
        <v>487</v>
      </c>
    </row>
    <row r="2253" spans="1:14" hidden="1" x14ac:dyDescent="0.25">
      <c r="A2253" t="s">
        <v>241</v>
      </c>
      <c r="B2253" s="1">
        <v>44773</v>
      </c>
      <c r="C2253" t="s">
        <v>844</v>
      </c>
      <c r="D2253" t="s">
        <v>845</v>
      </c>
      <c r="E2253" s="4">
        <v>17758.52</v>
      </c>
      <c r="F2253" t="s">
        <v>567</v>
      </c>
      <c r="G2253" t="s">
        <v>471</v>
      </c>
      <c r="H2253" t="s">
        <v>310</v>
      </c>
      <c r="I2253" t="s">
        <v>263</v>
      </c>
      <c r="J2253" t="s">
        <v>262</v>
      </c>
      <c r="L2253" t="s">
        <v>380</v>
      </c>
      <c r="M2253" t="s">
        <v>381</v>
      </c>
      <c r="N2253" t="s">
        <v>487</v>
      </c>
    </row>
    <row r="2254" spans="1:14" hidden="1" x14ac:dyDescent="0.25">
      <c r="A2254" t="s">
        <v>241</v>
      </c>
      <c r="B2254" s="1">
        <v>44773</v>
      </c>
      <c r="C2254" t="s">
        <v>849</v>
      </c>
      <c r="D2254" t="s">
        <v>850</v>
      </c>
      <c r="E2254" s="4">
        <v>10815</v>
      </c>
      <c r="F2254" t="s">
        <v>567</v>
      </c>
      <c r="G2254" t="s">
        <v>471</v>
      </c>
      <c r="H2254" t="s">
        <v>310</v>
      </c>
      <c r="I2254" t="s">
        <v>263</v>
      </c>
      <c r="J2254" t="s">
        <v>262</v>
      </c>
      <c r="L2254" t="s">
        <v>380</v>
      </c>
      <c r="M2254" t="s">
        <v>381</v>
      </c>
      <c r="N2254" t="s">
        <v>487</v>
      </c>
    </row>
    <row r="2255" spans="1:14" hidden="1" x14ac:dyDescent="0.25">
      <c r="A2255" t="s">
        <v>241</v>
      </c>
      <c r="B2255" s="1">
        <v>44773</v>
      </c>
      <c r="C2255" t="s">
        <v>853</v>
      </c>
      <c r="D2255" t="s">
        <v>854</v>
      </c>
      <c r="E2255" s="4">
        <v>5241.46</v>
      </c>
      <c r="F2255" t="s">
        <v>567</v>
      </c>
      <c r="G2255" t="s">
        <v>471</v>
      </c>
      <c r="H2255" t="s">
        <v>310</v>
      </c>
      <c r="I2255" t="s">
        <v>263</v>
      </c>
      <c r="J2255" t="s">
        <v>262</v>
      </c>
      <c r="L2255" t="s">
        <v>380</v>
      </c>
      <c r="M2255" t="s">
        <v>381</v>
      </c>
      <c r="N2255" t="s">
        <v>487</v>
      </c>
    </row>
    <row r="2256" spans="1:14" hidden="1" x14ac:dyDescent="0.25">
      <c r="A2256" t="s">
        <v>241</v>
      </c>
      <c r="B2256" s="1">
        <v>44773</v>
      </c>
      <c r="C2256" t="s">
        <v>857</v>
      </c>
      <c r="D2256" t="s">
        <v>858</v>
      </c>
      <c r="E2256" s="4">
        <v>24169.29</v>
      </c>
      <c r="F2256" t="s">
        <v>567</v>
      </c>
      <c r="G2256" t="s">
        <v>471</v>
      </c>
      <c r="H2256" t="s">
        <v>310</v>
      </c>
      <c r="I2256" t="s">
        <v>263</v>
      </c>
      <c r="J2256" t="s">
        <v>262</v>
      </c>
      <c r="L2256" t="s">
        <v>380</v>
      </c>
      <c r="M2256" t="s">
        <v>381</v>
      </c>
      <c r="N2256" t="s">
        <v>487</v>
      </c>
    </row>
    <row r="2257" spans="1:14" hidden="1" x14ac:dyDescent="0.25">
      <c r="A2257" t="s">
        <v>241</v>
      </c>
      <c r="B2257" s="1">
        <v>44773</v>
      </c>
      <c r="C2257" t="s">
        <v>1254</v>
      </c>
      <c r="D2257" t="s">
        <v>1255</v>
      </c>
      <c r="E2257" s="4">
        <v>9246</v>
      </c>
      <c r="F2257" t="s">
        <v>567</v>
      </c>
      <c r="G2257" t="s">
        <v>471</v>
      </c>
      <c r="H2257" t="s">
        <v>310</v>
      </c>
      <c r="I2257" t="s">
        <v>263</v>
      </c>
      <c r="J2257" t="s">
        <v>262</v>
      </c>
      <c r="L2257" t="s">
        <v>380</v>
      </c>
      <c r="M2257" t="s">
        <v>381</v>
      </c>
      <c r="N2257" t="s">
        <v>487</v>
      </c>
    </row>
    <row r="2258" spans="1:14" hidden="1" x14ac:dyDescent="0.25">
      <c r="A2258" t="s">
        <v>241</v>
      </c>
      <c r="B2258" s="1">
        <v>44773</v>
      </c>
      <c r="C2258" t="s">
        <v>861</v>
      </c>
      <c r="D2258" t="s">
        <v>862</v>
      </c>
      <c r="E2258" s="4">
        <v>30000</v>
      </c>
      <c r="F2258" t="s">
        <v>567</v>
      </c>
      <c r="G2258" t="s">
        <v>471</v>
      </c>
      <c r="H2258" t="s">
        <v>311</v>
      </c>
      <c r="I2258" t="s">
        <v>312</v>
      </c>
      <c r="J2258" t="s">
        <v>264</v>
      </c>
      <c r="L2258" t="s">
        <v>380</v>
      </c>
      <c r="M2258" t="s">
        <v>381</v>
      </c>
      <c r="N2258" t="s">
        <v>487</v>
      </c>
    </row>
    <row r="2259" spans="1:14" hidden="1" x14ac:dyDescent="0.25">
      <c r="A2259" t="s">
        <v>241</v>
      </c>
      <c r="B2259" s="1">
        <v>44773</v>
      </c>
      <c r="C2259" t="s">
        <v>867</v>
      </c>
      <c r="D2259" t="s">
        <v>868</v>
      </c>
      <c r="E2259" s="4">
        <v>15147.68</v>
      </c>
      <c r="F2259" t="s">
        <v>567</v>
      </c>
      <c r="G2259" t="s">
        <v>471</v>
      </c>
      <c r="H2259" t="s">
        <v>311</v>
      </c>
      <c r="I2259" t="s">
        <v>312</v>
      </c>
      <c r="J2259" t="s">
        <v>264</v>
      </c>
      <c r="L2259" t="s">
        <v>380</v>
      </c>
      <c r="M2259" t="s">
        <v>381</v>
      </c>
      <c r="N2259" t="s">
        <v>487</v>
      </c>
    </row>
    <row r="2260" spans="1:14" hidden="1" x14ac:dyDescent="0.25">
      <c r="A2260" t="s">
        <v>241</v>
      </c>
      <c r="B2260" s="1">
        <v>44773</v>
      </c>
      <c r="C2260" t="s">
        <v>869</v>
      </c>
      <c r="D2260" t="s">
        <v>870</v>
      </c>
      <c r="E2260" s="4">
        <v>7062.18</v>
      </c>
      <c r="F2260" t="s">
        <v>567</v>
      </c>
      <c r="G2260" t="s">
        <v>471</v>
      </c>
      <c r="H2260" t="s">
        <v>311</v>
      </c>
      <c r="I2260" t="s">
        <v>312</v>
      </c>
      <c r="J2260" t="s">
        <v>264</v>
      </c>
      <c r="L2260" t="s">
        <v>380</v>
      </c>
      <c r="M2260" t="s">
        <v>381</v>
      </c>
      <c r="N2260" t="s">
        <v>487</v>
      </c>
    </row>
    <row r="2261" spans="1:14" hidden="1" x14ac:dyDescent="0.25">
      <c r="A2261" t="s">
        <v>241</v>
      </c>
      <c r="B2261" s="1">
        <v>44773</v>
      </c>
      <c r="C2261" t="s">
        <v>952</v>
      </c>
      <c r="D2261" t="s">
        <v>953</v>
      </c>
      <c r="E2261" s="4">
        <v>222855.58</v>
      </c>
      <c r="F2261" t="s">
        <v>567</v>
      </c>
      <c r="G2261" t="s">
        <v>471</v>
      </c>
      <c r="H2261" t="s">
        <v>246</v>
      </c>
      <c r="I2261" t="s">
        <v>247</v>
      </c>
      <c r="J2261" t="s">
        <v>246</v>
      </c>
      <c r="L2261" t="s">
        <v>370</v>
      </c>
      <c r="M2261" t="s">
        <v>371</v>
      </c>
      <c r="N2261" t="s">
        <v>482</v>
      </c>
    </row>
    <row r="2262" spans="1:14" hidden="1" x14ac:dyDescent="0.25">
      <c r="A2262" t="s">
        <v>241</v>
      </c>
      <c r="B2262" s="1">
        <v>44773</v>
      </c>
      <c r="C2262" t="s">
        <v>961</v>
      </c>
      <c r="D2262" t="s">
        <v>962</v>
      </c>
      <c r="E2262" s="4">
        <v>3060.35</v>
      </c>
      <c r="F2262" t="s">
        <v>567</v>
      </c>
      <c r="G2262" t="s">
        <v>471</v>
      </c>
      <c r="H2262" t="s">
        <v>311</v>
      </c>
      <c r="I2262" t="s">
        <v>312</v>
      </c>
      <c r="J2262" t="s">
        <v>264</v>
      </c>
      <c r="L2262" t="s">
        <v>390</v>
      </c>
      <c r="M2262" t="s">
        <v>391</v>
      </c>
      <c r="N2262" t="s">
        <v>487</v>
      </c>
    </row>
    <row r="2263" spans="1:14" hidden="1" x14ac:dyDescent="0.25">
      <c r="A2263" t="s">
        <v>241</v>
      </c>
      <c r="B2263" s="1">
        <v>44773</v>
      </c>
      <c r="C2263" t="s">
        <v>963</v>
      </c>
      <c r="D2263" t="s">
        <v>964</v>
      </c>
      <c r="E2263" s="4">
        <v>820</v>
      </c>
      <c r="F2263" t="s">
        <v>567</v>
      </c>
      <c r="G2263" t="s">
        <v>471</v>
      </c>
      <c r="H2263" t="s">
        <v>311</v>
      </c>
      <c r="I2263" t="s">
        <v>312</v>
      </c>
      <c r="J2263" t="s">
        <v>264</v>
      </c>
      <c r="L2263" t="s">
        <v>390</v>
      </c>
      <c r="M2263" t="s">
        <v>391</v>
      </c>
      <c r="N2263" t="s">
        <v>487</v>
      </c>
    </row>
    <row r="2264" spans="1:14" hidden="1" x14ac:dyDescent="0.25">
      <c r="A2264" t="s">
        <v>241</v>
      </c>
      <c r="B2264" s="1">
        <v>44773</v>
      </c>
      <c r="C2264" t="s">
        <v>967</v>
      </c>
      <c r="D2264" t="s">
        <v>968</v>
      </c>
      <c r="E2264" s="4">
        <v>4</v>
      </c>
      <c r="F2264" t="s">
        <v>567</v>
      </c>
      <c r="G2264" t="s">
        <v>471</v>
      </c>
      <c r="H2264" t="s">
        <v>311</v>
      </c>
      <c r="I2264" t="s">
        <v>312</v>
      </c>
      <c r="J2264" t="s">
        <v>264</v>
      </c>
      <c r="L2264" t="s">
        <v>390</v>
      </c>
      <c r="M2264" t="s">
        <v>391</v>
      </c>
      <c r="N2264" t="s">
        <v>487</v>
      </c>
    </row>
    <row r="2265" spans="1:14" hidden="1" x14ac:dyDescent="0.25">
      <c r="A2265" t="s">
        <v>241</v>
      </c>
      <c r="B2265" s="1">
        <v>44773</v>
      </c>
      <c r="C2265" t="s">
        <v>971</v>
      </c>
      <c r="D2265" t="s">
        <v>972</v>
      </c>
      <c r="E2265" s="4">
        <v>1376.85</v>
      </c>
      <c r="F2265" t="s">
        <v>567</v>
      </c>
      <c r="G2265" t="s">
        <v>471</v>
      </c>
      <c r="H2265" t="s">
        <v>311</v>
      </c>
      <c r="I2265" t="s">
        <v>312</v>
      </c>
      <c r="J2265" t="s">
        <v>264</v>
      </c>
      <c r="L2265" t="s">
        <v>390</v>
      </c>
      <c r="M2265" t="s">
        <v>391</v>
      </c>
      <c r="N2265" t="s">
        <v>487</v>
      </c>
    </row>
    <row r="2266" spans="1:14" hidden="1" x14ac:dyDescent="0.25">
      <c r="A2266" t="s">
        <v>241</v>
      </c>
      <c r="B2266" s="1">
        <v>44773</v>
      </c>
      <c r="C2266" t="s">
        <v>973</v>
      </c>
      <c r="D2266" t="s">
        <v>974</v>
      </c>
      <c r="E2266" s="4">
        <v>5740</v>
      </c>
      <c r="F2266" t="s">
        <v>567</v>
      </c>
      <c r="G2266" t="s">
        <v>471</v>
      </c>
      <c r="H2266" t="s">
        <v>311</v>
      </c>
      <c r="I2266" t="s">
        <v>312</v>
      </c>
      <c r="J2266" t="s">
        <v>264</v>
      </c>
      <c r="L2266" t="s">
        <v>390</v>
      </c>
      <c r="M2266" t="s">
        <v>391</v>
      </c>
      <c r="N2266" t="s">
        <v>487</v>
      </c>
    </row>
    <row r="2267" spans="1:14" hidden="1" x14ac:dyDescent="0.25">
      <c r="A2267" t="s">
        <v>241</v>
      </c>
      <c r="B2267" s="1">
        <v>44773</v>
      </c>
      <c r="C2267" t="s">
        <v>977</v>
      </c>
      <c r="D2267" t="s">
        <v>978</v>
      </c>
      <c r="E2267" s="4">
        <v>1168.1199999999999</v>
      </c>
      <c r="F2267" t="s">
        <v>567</v>
      </c>
      <c r="G2267" t="s">
        <v>471</v>
      </c>
      <c r="H2267" t="s">
        <v>311</v>
      </c>
      <c r="I2267" t="s">
        <v>312</v>
      </c>
      <c r="J2267" t="s">
        <v>264</v>
      </c>
      <c r="L2267" t="s">
        <v>390</v>
      </c>
      <c r="M2267" t="s">
        <v>391</v>
      </c>
      <c r="N2267" t="s">
        <v>487</v>
      </c>
    </row>
    <row r="2268" spans="1:14" hidden="1" x14ac:dyDescent="0.25">
      <c r="A2268" t="s">
        <v>241</v>
      </c>
      <c r="B2268" s="1">
        <v>44773</v>
      </c>
      <c r="C2268" t="s">
        <v>1262</v>
      </c>
      <c r="D2268" t="s">
        <v>1263</v>
      </c>
      <c r="E2268" s="4">
        <v>68.050000000000011</v>
      </c>
      <c r="F2268" t="s">
        <v>567</v>
      </c>
      <c r="G2268" t="s">
        <v>471</v>
      </c>
      <c r="H2268" t="s">
        <v>311</v>
      </c>
      <c r="I2268" t="s">
        <v>312</v>
      </c>
      <c r="J2268" t="s">
        <v>264</v>
      </c>
      <c r="L2268" t="s">
        <v>390</v>
      </c>
      <c r="M2268" t="s">
        <v>391</v>
      </c>
      <c r="N2268" t="s">
        <v>487</v>
      </c>
    </row>
    <row r="2269" spans="1:14" hidden="1" x14ac:dyDescent="0.25">
      <c r="A2269" t="s">
        <v>241</v>
      </c>
      <c r="B2269" s="1">
        <v>44773</v>
      </c>
      <c r="C2269" t="s">
        <v>981</v>
      </c>
      <c r="D2269" t="s">
        <v>982</v>
      </c>
      <c r="E2269" s="4">
        <v>2032.8</v>
      </c>
      <c r="F2269" t="s">
        <v>567</v>
      </c>
      <c r="G2269" t="s">
        <v>471</v>
      </c>
      <c r="H2269" t="s">
        <v>311</v>
      </c>
      <c r="I2269" t="s">
        <v>312</v>
      </c>
      <c r="J2269" t="s">
        <v>264</v>
      </c>
      <c r="L2269" t="s">
        <v>390</v>
      </c>
      <c r="M2269" t="s">
        <v>391</v>
      </c>
      <c r="N2269" t="s">
        <v>487</v>
      </c>
    </row>
    <row r="2270" spans="1:14" hidden="1" x14ac:dyDescent="0.25">
      <c r="A2270" t="s">
        <v>241</v>
      </c>
      <c r="B2270" s="1">
        <v>44773</v>
      </c>
      <c r="C2270" t="s">
        <v>989</v>
      </c>
      <c r="D2270" t="s">
        <v>990</v>
      </c>
      <c r="E2270" s="4">
        <v>1358.3400000000004</v>
      </c>
      <c r="F2270" t="s">
        <v>567</v>
      </c>
      <c r="G2270" t="s">
        <v>471</v>
      </c>
      <c r="H2270" t="s">
        <v>317</v>
      </c>
      <c r="I2270" t="s">
        <v>318</v>
      </c>
      <c r="J2270" t="s">
        <v>276</v>
      </c>
      <c r="L2270" t="s">
        <v>390</v>
      </c>
      <c r="M2270" t="s">
        <v>391</v>
      </c>
      <c r="N2270" t="s">
        <v>487</v>
      </c>
    </row>
    <row r="2271" spans="1:14" hidden="1" x14ac:dyDescent="0.25">
      <c r="A2271" t="s">
        <v>241</v>
      </c>
      <c r="B2271" s="1">
        <v>44773</v>
      </c>
      <c r="C2271" t="s">
        <v>1160</v>
      </c>
      <c r="D2271" t="s">
        <v>1161</v>
      </c>
      <c r="E2271" s="4">
        <v>1940</v>
      </c>
      <c r="F2271" t="s">
        <v>567</v>
      </c>
      <c r="G2271" t="s">
        <v>471</v>
      </c>
      <c r="H2271" t="s">
        <v>311</v>
      </c>
      <c r="I2271" t="s">
        <v>312</v>
      </c>
      <c r="J2271" t="s">
        <v>264</v>
      </c>
      <c r="L2271" t="s">
        <v>390</v>
      </c>
      <c r="M2271" t="s">
        <v>391</v>
      </c>
      <c r="N2271" t="s">
        <v>487</v>
      </c>
    </row>
    <row r="2272" spans="1:14" hidden="1" x14ac:dyDescent="0.25">
      <c r="A2272" t="s">
        <v>241</v>
      </c>
      <c r="B2272" s="1">
        <v>44773</v>
      </c>
      <c r="C2272" t="s">
        <v>991</v>
      </c>
      <c r="D2272" t="s">
        <v>992</v>
      </c>
      <c r="E2272" s="4">
        <v>840.89000000000021</v>
      </c>
      <c r="F2272" t="s">
        <v>567</v>
      </c>
      <c r="G2272" t="s">
        <v>471</v>
      </c>
      <c r="H2272" t="s">
        <v>311</v>
      </c>
      <c r="I2272" t="s">
        <v>312</v>
      </c>
      <c r="J2272" t="s">
        <v>264</v>
      </c>
      <c r="L2272" t="s">
        <v>390</v>
      </c>
      <c r="M2272" t="s">
        <v>391</v>
      </c>
      <c r="N2272" t="s">
        <v>487</v>
      </c>
    </row>
    <row r="2273" spans="1:14" hidden="1" x14ac:dyDescent="0.25">
      <c r="A2273" t="s">
        <v>241</v>
      </c>
      <c r="B2273" s="1">
        <v>44773</v>
      </c>
      <c r="C2273" t="s">
        <v>993</v>
      </c>
      <c r="D2273" t="s">
        <v>994</v>
      </c>
      <c r="E2273" s="4">
        <v>4701.38</v>
      </c>
      <c r="F2273" t="s">
        <v>567</v>
      </c>
      <c r="G2273" t="s">
        <v>471</v>
      </c>
      <c r="H2273" t="s">
        <v>311</v>
      </c>
      <c r="I2273" t="s">
        <v>312</v>
      </c>
      <c r="J2273" t="s">
        <v>264</v>
      </c>
      <c r="L2273" t="s">
        <v>390</v>
      </c>
      <c r="M2273" t="s">
        <v>391</v>
      </c>
      <c r="N2273" t="s">
        <v>487</v>
      </c>
    </row>
    <row r="2274" spans="1:14" hidden="1" x14ac:dyDescent="0.25">
      <c r="A2274" t="s">
        <v>241</v>
      </c>
      <c r="B2274" s="1">
        <v>44773</v>
      </c>
      <c r="C2274" t="s">
        <v>1001</v>
      </c>
      <c r="D2274" t="s">
        <v>1002</v>
      </c>
      <c r="E2274" s="4">
        <v>19.87999999999397</v>
      </c>
      <c r="F2274" t="s">
        <v>567</v>
      </c>
      <c r="G2274" t="s">
        <v>471</v>
      </c>
      <c r="H2274" t="s">
        <v>311</v>
      </c>
      <c r="I2274" t="s">
        <v>312</v>
      </c>
      <c r="J2274" t="s">
        <v>264</v>
      </c>
      <c r="L2274" t="s">
        <v>390</v>
      </c>
      <c r="M2274" t="s">
        <v>391</v>
      </c>
      <c r="N2274" t="s">
        <v>487</v>
      </c>
    </row>
    <row r="2275" spans="1:14" hidden="1" x14ac:dyDescent="0.25">
      <c r="A2275" t="s">
        <v>241</v>
      </c>
      <c r="B2275" s="1">
        <v>44773</v>
      </c>
      <c r="C2275" t="s">
        <v>1005</v>
      </c>
      <c r="D2275" t="s">
        <v>1006</v>
      </c>
      <c r="E2275" s="4">
        <v>6.2199999999977091</v>
      </c>
      <c r="F2275" t="s">
        <v>567</v>
      </c>
      <c r="G2275" t="s">
        <v>471</v>
      </c>
      <c r="H2275" t="s">
        <v>311</v>
      </c>
      <c r="I2275" t="s">
        <v>312</v>
      </c>
      <c r="J2275" t="s">
        <v>264</v>
      </c>
      <c r="L2275" t="s">
        <v>390</v>
      </c>
      <c r="M2275" t="s">
        <v>391</v>
      </c>
      <c r="N2275" t="s">
        <v>487</v>
      </c>
    </row>
    <row r="2276" spans="1:14" hidden="1" x14ac:dyDescent="0.25">
      <c r="A2276" t="s">
        <v>241</v>
      </c>
      <c r="B2276" s="1">
        <v>44773</v>
      </c>
      <c r="C2276" t="s">
        <v>1007</v>
      </c>
      <c r="D2276" t="s">
        <v>1008</v>
      </c>
      <c r="E2276" s="4">
        <v>6853.5399999999954</v>
      </c>
      <c r="F2276" t="s">
        <v>567</v>
      </c>
      <c r="G2276" t="s">
        <v>471</v>
      </c>
      <c r="H2276" t="s">
        <v>317</v>
      </c>
      <c r="I2276" t="s">
        <v>318</v>
      </c>
      <c r="J2276" t="s">
        <v>276</v>
      </c>
      <c r="L2276" t="s">
        <v>390</v>
      </c>
      <c r="M2276" t="s">
        <v>391</v>
      </c>
      <c r="N2276" t="s">
        <v>487</v>
      </c>
    </row>
    <row r="2277" spans="1:14" hidden="1" x14ac:dyDescent="0.25">
      <c r="A2277" t="s">
        <v>241</v>
      </c>
      <c r="B2277" s="1">
        <v>44773</v>
      </c>
      <c r="C2277" t="s">
        <v>1162</v>
      </c>
      <c r="D2277" t="s">
        <v>1163</v>
      </c>
      <c r="E2277" s="4">
        <v>527.34000000000219</v>
      </c>
      <c r="F2277" t="s">
        <v>567</v>
      </c>
      <c r="G2277" t="s">
        <v>471</v>
      </c>
      <c r="H2277" t="s">
        <v>311</v>
      </c>
      <c r="I2277" t="s">
        <v>312</v>
      </c>
      <c r="J2277" t="s">
        <v>264</v>
      </c>
      <c r="L2277" t="s">
        <v>390</v>
      </c>
      <c r="M2277" t="s">
        <v>391</v>
      </c>
      <c r="N2277" t="s">
        <v>477</v>
      </c>
    </row>
    <row r="2278" spans="1:14" hidden="1" x14ac:dyDescent="0.25">
      <c r="A2278" t="s">
        <v>241</v>
      </c>
      <c r="B2278" s="1">
        <v>44773</v>
      </c>
      <c r="C2278" t="s">
        <v>1264</v>
      </c>
      <c r="D2278" t="s">
        <v>1265</v>
      </c>
      <c r="E2278" s="4">
        <v>7880</v>
      </c>
      <c r="F2278" t="s">
        <v>567</v>
      </c>
      <c r="G2278" t="s">
        <v>471</v>
      </c>
      <c r="H2278" t="s">
        <v>317</v>
      </c>
      <c r="I2278" t="s">
        <v>318</v>
      </c>
      <c r="J2278" t="s">
        <v>276</v>
      </c>
      <c r="L2278" t="s">
        <v>390</v>
      </c>
      <c r="M2278" t="s">
        <v>391</v>
      </c>
      <c r="N2278" t="s">
        <v>489</v>
      </c>
    </row>
    <row r="2279" spans="1:14" hidden="1" x14ac:dyDescent="0.25">
      <c r="A2279" t="s">
        <v>241</v>
      </c>
      <c r="B2279" s="1">
        <v>44773</v>
      </c>
      <c r="C2279" t="s">
        <v>1266</v>
      </c>
      <c r="D2279" t="s">
        <v>1267</v>
      </c>
      <c r="E2279" s="4">
        <v>309.3</v>
      </c>
      <c r="F2279" t="s">
        <v>567</v>
      </c>
      <c r="G2279" t="s">
        <v>471</v>
      </c>
      <c r="H2279" t="s">
        <v>311</v>
      </c>
      <c r="I2279" t="s">
        <v>312</v>
      </c>
      <c r="J2279" t="s">
        <v>264</v>
      </c>
      <c r="L2279" t="s">
        <v>390</v>
      </c>
      <c r="M2279" t="s">
        <v>391</v>
      </c>
      <c r="N2279" t="s">
        <v>487</v>
      </c>
    </row>
    <row r="2280" spans="1:14" hidden="1" x14ac:dyDescent="0.25">
      <c r="A2280" t="s">
        <v>241</v>
      </c>
      <c r="B2280" s="1">
        <v>44773</v>
      </c>
      <c r="C2280" t="s">
        <v>1285</v>
      </c>
      <c r="D2280" t="s">
        <v>1286</v>
      </c>
      <c r="E2280" s="4">
        <v>3341.41</v>
      </c>
      <c r="F2280" t="s">
        <v>567</v>
      </c>
      <c r="G2280" t="s">
        <v>471</v>
      </c>
      <c r="H2280" t="s">
        <v>316</v>
      </c>
      <c r="I2280" t="s">
        <v>275</v>
      </c>
      <c r="J2280" t="s">
        <v>274</v>
      </c>
      <c r="L2280" t="s">
        <v>400</v>
      </c>
      <c r="M2280" t="s">
        <v>401</v>
      </c>
      <c r="N2280" t="s">
        <v>489</v>
      </c>
    </row>
    <row r="2281" spans="1:14" hidden="1" x14ac:dyDescent="0.25">
      <c r="A2281" t="s">
        <v>241</v>
      </c>
      <c r="B2281" s="1">
        <v>44773</v>
      </c>
      <c r="C2281" t="s">
        <v>1017</v>
      </c>
      <c r="D2281" t="s">
        <v>1018</v>
      </c>
      <c r="E2281" s="4">
        <v>10241.1</v>
      </c>
      <c r="F2281" t="s">
        <v>567</v>
      </c>
      <c r="G2281" t="s">
        <v>471</v>
      </c>
      <c r="H2281" t="s">
        <v>316</v>
      </c>
      <c r="I2281" t="s">
        <v>275</v>
      </c>
      <c r="J2281" t="s">
        <v>274</v>
      </c>
      <c r="L2281" t="s">
        <v>400</v>
      </c>
      <c r="M2281" t="s">
        <v>401</v>
      </c>
      <c r="N2281" t="s">
        <v>489</v>
      </c>
    </row>
    <row r="2282" spans="1:14" hidden="1" x14ac:dyDescent="0.25">
      <c r="A2282" t="s">
        <v>241</v>
      </c>
      <c r="B2282" s="1">
        <v>44773</v>
      </c>
      <c r="C2282" t="s">
        <v>1021</v>
      </c>
      <c r="D2282" t="s">
        <v>1022</v>
      </c>
      <c r="E2282" s="4">
        <v>6533.31</v>
      </c>
      <c r="F2282" t="s">
        <v>567</v>
      </c>
      <c r="G2282" t="s">
        <v>471</v>
      </c>
      <c r="H2282" t="s">
        <v>316</v>
      </c>
      <c r="I2282" t="s">
        <v>275</v>
      </c>
      <c r="J2282" t="s">
        <v>274</v>
      </c>
      <c r="L2282" t="s">
        <v>400</v>
      </c>
      <c r="M2282" t="s">
        <v>401</v>
      </c>
      <c r="N2282" t="s">
        <v>489</v>
      </c>
    </row>
    <row r="2283" spans="1:14" hidden="1" x14ac:dyDescent="0.25">
      <c r="A2283" t="s">
        <v>241</v>
      </c>
      <c r="B2283" s="1">
        <v>44773</v>
      </c>
      <c r="C2283" t="s">
        <v>1025</v>
      </c>
      <c r="D2283" t="s">
        <v>1026</v>
      </c>
      <c r="E2283" s="4">
        <v>1075.23</v>
      </c>
      <c r="F2283" t="s">
        <v>567</v>
      </c>
      <c r="G2283" t="s">
        <v>471</v>
      </c>
      <c r="H2283" t="s">
        <v>316</v>
      </c>
      <c r="I2283" t="s">
        <v>275</v>
      </c>
      <c r="J2283" t="s">
        <v>274</v>
      </c>
      <c r="L2283" t="s">
        <v>400</v>
      </c>
      <c r="M2283" t="s">
        <v>401</v>
      </c>
      <c r="N2283" t="s">
        <v>489</v>
      </c>
    </row>
    <row r="2284" spans="1:14" hidden="1" x14ac:dyDescent="0.25">
      <c r="A2284" t="s">
        <v>241</v>
      </c>
      <c r="B2284" s="1">
        <v>44773</v>
      </c>
      <c r="C2284" t="s">
        <v>1227</v>
      </c>
      <c r="D2284" t="s">
        <v>1228</v>
      </c>
      <c r="E2284" s="4">
        <v>10690.99</v>
      </c>
      <c r="F2284" t="s">
        <v>567</v>
      </c>
      <c r="G2284" t="s">
        <v>471</v>
      </c>
      <c r="H2284" t="s">
        <v>316</v>
      </c>
      <c r="I2284" t="s">
        <v>275</v>
      </c>
      <c r="J2284" t="s">
        <v>274</v>
      </c>
      <c r="L2284" t="s">
        <v>400</v>
      </c>
      <c r="M2284" t="s">
        <v>401</v>
      </c>
      <c r="N2284" t="s">
        <v>489</v>
      </c>
    </row>
    <row r="2285" spans="1:14" hidden="1" x14ac:dyDescent="0.25">
      <c r="A2285" t="s">
        <v>241</v>
      </c>
      <c r="B2285" s="1">
        <v>44773</v>
      </c>
      <c r="C2285" t="s">
        <v>1279</v>
      </c>
      <c r="D2285" t="s">
        <v>1280</v>
      </c>
      <c r="E2285" s="4">
        <v>11.17</v>
      </c>
      <c r="F2285" t="s">
        <v>567</v>
      </c>
      <c r="G2285" t="s">
        <v>471</v>
      </c>
      <c r="H2285" t="s">
        <v>316</v>
      </c>
      <c r="I2285" t="s">
        <v>275</v>
      </c>
      <c r="J2285" t="s">
        <v>274</v>
      </c>
      <c r="L2285" t="s">
        <v>400</v>
      </c>
      <c r="M2285" t="s">
        <v>401</v>
      </c>
      <c r="N2285" t="s">
        <v>489</v>
      </c>
    </row>
    <row r="2286" spans="1:14" hidden="1" x14ac:dyDescent="0.25">
      <c r="A2286" t="s">
        <v>241</v>
      </c>
      <c r="B2286" s="1">
        <v>44773</v>
      </c>
      <c r="C2286" t="s">
        <v>1027</v>
      </c>
      <c r="D2286" t="s">
        <v>1028</v>
      </c>
      <c r="E2286" s="4">
        <v>7.2</v>
      </c>
      <c r="F2286" t="s">
        <v>567</v>
      </c>
      <c r="G2286" t="s">
        <v>471</v>
      </c>
      <c r="H2286" t="s">
        <v>316</v>
      </c>
      <c r="I2286" t="s">
        <v>275</v>
      </c>
      <c r="J2286" t="s">
        <v>274</v>
      </c>
      <c r="L2286" t="s">
        <v>400</v>
      </c>
      <c r="M2286" t="s">
        <v>401</v>
      </c>
      <c r="N2286" t="s">
        <v>489</v>
      </c>
    </row>
    <row r="2287" spans="1:14" hidden="1" x14ac:dyDescent="0.25">
      <c r="A2287" t="s">
        <v>241</v>
      </c>
      <c r="B2287" s="1">
        <v>44773</v>
      </c>
      <c r="C2287" t="s">
        <v>1029</v>
      </c>
      <c r="D2287" t="s">
        <v>1030</v>
      </c>
      <c r="E2287" s="4">
        <v>9185.91</v>
      </c>
      <c r="F2287" t="s">
        <v>567</v>
      </c>
      <c r="G2287" t="s">
        <v>471</v>
      </c>
      <c r="H2287" t="s">
        <v>316</v>
      </c>
      <c r="I2287" t="s">
        <v>275</v>
      </c>
      <c r="J2287" t="s">
        <v>274</v>
      </c>
      <c r="L2287" t="s">
        <v>400</v>
      </c>
      <c r="M2287" t="s">
        <v>401</v>
      </c>
      <c r="N2287" t="s">
        <v>489</v>
      </c>
    </row>
    <row r="2288" spans="1:14" hidden="1" x14ac:dyDescent="0.25">
      <c r="A2288" t="s">
        <v>241</v>
      </c>
      <c r="B2288" s="1">
        <v>44773</v>
      </c>
      <c r="C2288" t="s">
        <v>35</v>
      </c>
      <c r="D2288" t="s">
        <v>1031</v>
      </c>
      <c r="E2288" s="4">
        <v>9366.2000000000007</v>
      </c>
      <c r="F2288" t="s">
        <v>567</v>
      </c>
      <c r="G2288" t="s">
        <v>471</v>
      </c>
      <c r="H2288" t="s">
        <v>288</v>
      </c>
      <c r="I2288" t="s">
        <v>26</v>
      </c>
      <c r="J2288" t="s">
        <v>243</v>
      </c>
      <c r="L2288" t="s">
        <v>368</v>
      </c>
      <c r="M2288" t="s">
        <v>369</v>
      </c>
      <c r="N2288" t="s">
        <v>480</v>
      </c>
    </row>
    <row r="2289" spans="1:14" hidden="1" x14ac:dyDescent="0.25">
      <c r="A2289" t="s">
        <v>241</v>
      </c>
      <c r="B2289" s="1">
        <v>44773</v>
      </c>
      <c r="C2289" t="s">
        <v>27</v>
      </c>
      <c r="D2289" t="s">
        <v>1032</v>
      </c>
      <c r="E2289" s="4">
        <v>-2337285.81</v>
      </c>
      <c r="F2289" t="s">
        <v>567</v>
      </c>
      <c r="G2289" t="s">
        <v>471</v>
      </c>
      <c r="H2289" t="s">
        <v>288</v>
      </c>
      <c r="I2289" t="s">
        <v>26</v>
      </c>
      <c r="J2289" t="s">
        <v>243</v>
      </c>
      <c r="L2289" t="s">
        <v>368</v>
      </c>
      <c r="M2289" t="s">
        <v>369</v>
      </c>
      <c r="N2289" t="s">
        <v>485</v>
      </c>
    </row>
    <row r="2290" spans="1:14" hidden="1" x14ac:dyDescent="0.25">
      <c r="A2290" t="s">
        <v>241</v>
      </c>
      <c r="B2290" s="1">
        <v>44773</v>
      </c>
      <c r="C2290" t="s">
        <v>1035</v>
      </c>
      <c r="D2290" t="s">
        <v>1036</v>
      </c>
      <c r="E2290" s="4">
        <v>-133788.60999999999</v>
      </c>
      <c r="F2290" t="s">
        <v>567</v>
      </c>
      <c r="G2290" t="s">
        <v>471</v>
      </c>
      <c r="H2290" t="s">
        <v>288</v>
      </c>
      <c r="I2290" t="s">
        <v>26</v>
      </c>
      <c r="J2290" t="s">
        <v>243</v>
      </c>
      <c r="L2290" t="s">
        <v>368</v>
      </c>
      <c r="M2290" t="s">
        <v>369</v>
      </c>
      <c r="N2290" t="s">
        <v>485</v>
      </c>
    </row>
    <row r="2291" spans="1:14" hidden="1" x14ac:dyDescent="0.25">
      <c r="A2291" t="s">
        <v>241</v>
      </c>
      <c r="B2291" s="1">
        <v>44773</v>
      </c>
      <c r="C2291" t="s">
        <v>28</v>
      </c>
      <c r="D2291" t="s">
        <v>1039</v>
      </c>
      <c r="E2291" s="4">
        <v>-120139.19999999994</v>
      </c>
      <c r="F2291" t="s">
        <v>567</v>
      </c>
      <c r="G2291" t="s">
        <v>471</v>
      </c>
      <c r="H2291" t="s">
        <v>288</v>
      </c>
      <c r="I2291" t="s">
        <v>26</v>
      </c>
      <c r="J2291" t="s">
        <v>243</v>
      </c>
      <c r="L2291" t="s">
        <v>368</v>
      </c>
      <c r="M2291" t="s">
        <v>369</v>
      </c>
      <c r="N2291" t="s">
        <v>480</v>
      </c>
    </row>
    <row r="2292" spans="1:14" hidden="1" x14ac:dyDescent="0.25">
      <c r="A2292" t="s">
        <v>241</v>
      </c>
      <c r="B2292" s="1">
        <v>44773</v>
      </c>
      <c r="C2292" t="s">
        <v>29</v>
      </c>
      <c r="D2292" t="s">
        <v>1040</v>
      </c>
      <c r="E2292" s="4">
        <v>-5415.6699999999983</v>
      </c>
      <c r="F2292" t="s">
        <v>567</v>
      </c>
      <c r="G2292" t="s">
        <v>471</v>
      </c>
      <c r="H2292" t="s">
        <v>288</v>
      </c>
      <c r="I2292" t="s">
        <v>26</v>
      </c>
      <c r="J2292" t="s">
        <v>243</v>
      </c>
      <c r="L2292" t="s">
        <v>368</v>
      </c>
      <c r="M2292" t="s">
        <v>369</v>
      </c>
      <c r="N2292" t="s">
        <v>480</v>
      </c>
    </row>
    <row r="2293" spans="1:14" hidden="1" x14ac:dyDescent="0.25">
      <c r="A2293" t="s">
        <v>241</v>
      </c>
      <c r="B2293" s="1">
        <v>44773</v>
      </c>
      <c r="C2293" t="s">
        <v>1041</v>
      </c>
      <c r="D2293" t="s">
        <v>1042</v>
      </c>
      <c r="E2293" s="4">
        <v>-126915.83999999998</v>
      </c>
      <c r="F2293" t="s">
        <v>567</v>
      </c>
      <c r="G2293" t="s">
        <v>471</v>
      </c>
      <c r="H2293" t="s">
        <v>288</v>
      </c>
      <c r="I2293" t="s">
        <v>26</v>
      </c>
      <c r="J2293" t="s">
        <v>243</v>
      </c>
      <c r="L2293" t="s">
        <v>368</v>
      </c>
      <c r="M2293" t="s">
        <v>369</v>
      </c>
      <c r="N2293" t="s">
        <v>489</v>
      </c>
    </row>
    <row r="2294" spans="1:14" hidden="1" x14ac:dyDescent="0.25">
      <c r="A2294" t="s">
        <v>241</v>
      </c>
      <c r="B2294" s="1">
        <v>44773</v>
      </c>
      <c r="C2294" t="s">
        <v>30</v>
      </c>
      <c r="D2294" t="s">
        <v>1229</v>
      </c>
      <c r="E2294" s="4">
        <v>-268586.33999999997</v>
      </c>
      <c r="F2294" t="s">
        <v>567</v>
      </c>
      <c r="G2294" t="s">
        <v>471</v>
      </c>
      <c r="H2294" t="s">
        <v>288</v>
      </c>
      <c r="I2294" t="s">
        <v>26</v>
      </c>
      <c r="J2294" t="s">
        <v>243</v>
      </c>
      <c r="L2294" t="s">
        <v>368</v>
      </c>
      <c r="M2294" t="s">
        <v>369</v>
      </c>
      <c r="N2294" t="s">
        <v>485</v>
      </c>
    </row>
    <row r="2295" spans="1:14" hidden="1" x14ac:dyDescent="0.25">
      <c r="A2295" t="s">
        <v>241</v>
      </c>
      <c r="B2295" s="1">
        <v>44773</v>
      </c>
      <c r="C2295" t="s">
        <v>31</v>
      </c>
      <c r="D2295" t="s">
        <v>1293</v>
      </c>
      <c r="E2295" s="4">
        <v>-9550</v>
      </c>
      <c r="F2295" t="s">
        <v>567</v>
      </c>
      <c r="G2295" t="s">
        <v>471</v>
      </c>
      <c r="H2295" t="s">
        <v>288</v>
      </c>
      <c r="I2295" t="s">
        <v>26</v>
      </c>
      <c r="J2295" t="s">
        <v>243</v>
      </c>
      <c r="L2295" t="s">
        <v>368</v>
      </c>
      <c r="M2295" t="s">
        <v>369</v>
      </c>
      <c r="N2295" t="s">
        <v>480</v>
      </c>
    </row>
    <row r="2296" spans="1:14" hidden="1" x14ac:dyDescent="0.25">
      <c r="A2296" t="s">
        <v>241</v>
      </c>
      <c r="B2296" s="1">
        <v>44773</v>
      </c>
      <c r="C2296" t="s">
        <v>32</v>
      </c>
      <c r="D2296" t="s">
        <v>1268</v>
      </c>
      <c r="E2296" s="4">
        <v>-18019.05</v>
      </c>
      <c r="F2296" t="s">
        <v>567</v>
      </c>
      <c r="G2296" t="s">
        <v>471</v>
      </c>
      <c r="H2296" t="s">
        <v>288</v>
      </c>
      <c r="I2296" t="s">
        <v>26</v>
      </c>
      <c r="J2296" t="s">
        <v>243</v>
      </c>
      <c r="L2296" t="s">
        <v>368</v>
      </c>
      <c r="M2296" t="s">
        <v>369</v>
      </c>
      <c r="N2296" t="s">
        <v>480</v>
      </c>
    </row>
    <row r="2297" spans="1:14" hidden="1" x14ac:dyDescent="0.25">
      <c r="A2297" t="s">
        <v>241</v>
      </c>
      <c r="B2297" s="1">
        <v>44773</v>
      </c>
      <c r="C2297" t="s">
        <v>33</v>
      </c>
      <c r="D2297" t="s">
        <v>1043</v>
      </c>
      <c r="E2297" s="4">
        <v>-386.89999999999964</v>
      </c>
      <c r="F2297" t="s">
        <v>567</v>
      </c>
      <c r="G2297" t="s">
        <v>471</v>
      </c>
      <c r="H2297" t="s">
        <v>288</v>
      </c>
      <c r="I2297" t="s">
        <v>26</v>
      </c>
      <c r="J2297" t="s">
        <v>243</v>
      </c>
      <c r="L2297" t="s">
        <v>368</v>
      </c>
      <c r="M2297" t="s">
        <v>369</v>
      </c>
      <c r="N2297" t="s">
        <v>480</v>
      </c>
    </row>
    <row r="2298" spans="1:14" hidden="1" x14ac:dyDescent="0.25">
      <c r="A2298" t="s">
        <v>241</v>
      </c>
      <c r="B2298" s="1">
        <v>44773</v>
      </c>
      <c r="C2298" t="s">
        <v>34</v>
      </c>
      <c r="D2298" t="s">
        <v>1044</v>
      </c>
      <c r="E2298" s="4">
        <v>-56129.020000000004</v>
      </c>
      <c r="F2298" t="s">
        <v>567</v>
      </c>
      <c r="G2298" t="s">
        <v>471</v>
      </c>
      <c r="H2298" t="s">
        <v>317</v>
      </c>
      <c r="I2298" t="s">
        <v>318</v>
      </c>
      <c r="J2298" t="s">
        <v>276</v>
      </c>
      <c r="L2298" t="s">
        <v>390</v>
      </c>
      <c r="M2298" t="s">
        <v>391</v>
      </c>
      <c r="N2298" t="s">
        <v>487</v>
      </c>
    </row>
    <row r="2299" spans="1:14" hidden="1" x14ac:dyDescent="0.25">
      <c r="A2299" t="s">
        <v>241</v>
      </c>
      <c r="B2299" s="1">
        <v>44773</v>
      </c>
      <c r="C2299" t="s">
        <v>1047</v>
      </c>
      <c r="D2299" t="s">
        <v>1048</v>
      </c>
      <c r="E2299" s="4">
        <v>-255483.9</v>
      </c>
      <c r="F2299" t="s">
        <v>567</v>
      </c>
      <c r="G2299" t="s">
        <v>471</v>
      </c>
      <c r="H2299" t="s">
        <v>248</v>
      </c>
      <c r="I2299" t="s">
        <v>249</v>
      </c>
      <c r="J2299" t="s">
        <v>248</v>
      </c>
      <c r="L2299" t="s">
        <v>368</v>
      </c>
      <c r="M2299" t="s">
        <v>369</v>
      </c>
      <c r="N2299" t="s">
        <v>489</v>
      </c>
    </row>
    <row r="2300" spans="1:14" hidden="1" x14ac:dyDescent="0.25">
      <c r="A2300" t="s">
        <v>241</v>
      </c>
      <c r="B2300" s="1">
        <v>44773</v>
      </c>
      <c r="C2300" t="s">
        <v>25</v>
      </c>
      <c r="D2300" t="s">
        <v>1049</v>
      </c>
      <c r="E2300" s="4">
        <v>-1104364.8000000003</v>
      </c>
      <c r="F2300" t="s">
        <v>567</v>
      </c>
      <c r="G2300" t="s">
        <v>471</v>
      </c>
      <c r="H2300" t="s">
        <v>244</v>
      </c>
      <c r="I2300" t="s">
        <v>245</v>
      </c>
      <c r="J2300" t="s">
        <v>244</v>
      </c>
      <c r="L2300" t="s">
        <v>368</v>
      </c>
      <c r="M2300" t="s">
        <v>369</v>
      </c>
      <c r="N2300" t="s">
        <v>480</v>
      </c>
    </row>
    <row r="2301" spans="1:14" hidden="1" x14ac:dyDescent="0.25">
      <c r="A2301" t="s">
        <v>241</v>
      </c>
      <c r="B2301" s="1">
        <v>44773</v>
      </c>
      <c r="C2301" t="s">
        <v>1062</v>
      </c>
      <c r="D2301" t="s">
        <v>1063</v>
      </c>
      <c r="E2301" s="4">
        <v>-0.06</v>
      </c>
      <c r="F2301" t="s">
        <v>567</v>
      </c>
      <c r="G2301" t="s">
        <v>471</v>
      </c>
      <c r="H2301" t="s">
        <v>248</v>
      </c>
      <c r="I2301" t="s">
        <v>249</v>
      </c>
      <c r="J2301" t="s">
        <v>248</v>
      </c>
      <c r="L2301" t="s">
        <v>372</v>
      </c>
      <c r="M2301" t="s">
        <v>373</v>
      </c>
      <c r="N2301" t="s">
        <v>487</v>
      </c>
    </row>
    <row r="2302" spans="1:14" hidden="1" x14ac:dyDescent="0.25">
      <c r="A2302" t="s">
        <v>241</v>
      </c>
      <c r="B2302" s="1">
        <v>44773</v>
      </c>
      <c r="C2302" t="s">
        <v>1066</v>
      </c>
      <c r="D2302" t="s">
        <v>1067</v>
      </c>
      <c r="E2302" s="4">
        <v>-11.120000000000317</v>
      </c>
      <c r="F2302" t="s">
        <v>567</v>
      </c>
      <c r="G2302" t="s">
        <v>471</v>
      </c>
      <c r="H2302" t="s">
        <v>248</v>
      </c>
      <c r="I2302" t="s">
        <v>249</v>
      </c>
      <c r="J2302" t="s">
        <v>248</v>
      </c>
      <c r="L2302" t="s">
        <v>372</v>
      </c>
      <c r="M2302" t="s">
        <v>373</v>
      </c>
      <c r="N2302" t="s">
        <v>487</v>
      </c>
    </row>
    <row r="2303" spans="1:14" hidden="1" x14ac:dyDescent="0.25">
      <c r="A2303" t="s">
        <v>241</v>
      </c>
      <c r="B2303" s="1">
        <v>44773</v>
      </c>
      <c r="C2303" t="s">
        <v>1287</v>
      </c>
      <c r="D2303" t="s">
        <v>1288</v>
      </c>
      <c r="E2303" s="4">
        <v>-15.08</v>
      </c>
      <c r="F2303" t="s">
        <v>567</v>
      </c>
      <c r="G2303" t="s">
        <v>471</v>
      </c>
      <c r="H2303" t="s">
        <v>248</v>
      </c>
      <c r="I2303" t="s">
        <v>249</v>
      </c>
      <c r="J2303" t="s">
        <v>248</v>
      </c>
      <c r="L2303" t="s">
        <v>372</v>
      </c>
      <c r="M2303" t="s">
        <v>373</v>
      </c>
      <c r="N2303" t="s">
        <v>487</v>
      </c>
    </row>
    <row r="2304" spans="1:14" hidden="1" x14ac:dyDescent="0.25">
      <c r="A2304" t="s">
        <v>241</v>
      </c>
      <c r="B2304" s="1">
        <v>44773</v>
      </c>
      <c r="C2304" t="s">
        <v>1068</v>
      </c>
      <c r="D2304" t="s">
        <v>1069</v>
      </c>
      <c r="E2304" s="4">
        <v>-3276.7799999999997</v>
      </c>
      <c r="F2304" t="s">
        <v>567</v>
      </c>
      <c r="G2304" t="s">
        <v>471</v>
      </c>
      <c r="H2304" t="s">
        <v>248</v>
      </c>
      <c r="I2304" t="s">
        <v>249</v>
      </c>
      <c r="J2304" t="s">
        <v>248</v>
      </c>
      <c r="L2304" t="s">
        <v>372</v>
      </c>
      <c r="M2304" t="s">
        <v>373</v>
      </c>
      <c r="N2304" t="s">
        <v>487</v>
      </c>
    </row>
    <row r="2305" spans="1:14" hidden="1" x14ac:dyDescent="0.25">
      <c r="A2305" t="s">
        <v>241</v>
      </c>
      <c r="B2305" s="1">
        <v>44773</v>
      </c>
      <c r="C2305" t="s">
        <v>1168</v>
      </c>
      <c r="D2305" t="s">
        <v>1169</v>
      </c>
      <c r="E2305" s="4">
        <v>-4995.1099999999997</v>
      </c>
      <c r="F2305" t="s">
        <v>567</v>
      </c>
      <c r="G2305" t="s">
        <v>471</v>
      </c>
      <c r="H2305" t="s">
        <v>248</v>
      </c>
      <c r="I2305" t="s">
        <v>249</v>
      </c>
      <c r="J2305" t="s">
        <v>248</v>
      </c>
      <c r="L2305" t="s">
        <v>372</v>
      </c>
      <c r="M2305" t="s">
        <v>373</v>
      </c>
      <c r="N2305" t="s">
        <v>487</v>
      </c>
    </row>
    <row r="2306" spans="1:14" hidden="1" x14ac:dyDescent="0.25">
      <c r="A2306" t="s">
        <v>241</v>
      </c>
      <c r="B2306" s="1">
        <v>44773</v>
      </c>
      <c r="C2306" t="s">
        <v>1080</v>
      </c>
      <c r="D2306" t="s">
        <v>1081</v>
      </c>
      <c r="E2306" s="4">
        <v>-4292.37</v>
      </c>
      <c r="F2306" t="s">
        <v>567</v>
      </c>
      <c r="G2306" t="s">
        <v>471</v>
      </c>
      <c r="H2306" t="s">
        <v>317</v>
      </c>
      <c r="I2306" t="s">
        <v>318</v>
      </c>
      <c r="J2306" t="s">
        <v>276</v>
      </c>
      <c r="L2306" t="s">
        <v>372</v>
      </c>
      <c r="M2306" t="s">
        <v>373</v>
      </c>
      <c r="N2306" t="s">
        <v>487</v>
      </c>
    </row>
    <row r="2307" spans="1:14" hidden="1" x14ac:dyDescent="0.25">
      <c r="A2307" t="s">
        <v>241</v>
      </c>
      <c r="B2307" s="1">
        <v>44773</v>
      </c>
      <c r="C2307" t="s">
        <v>1082</v>
      </c>
      <c r="D2307" t="s">
        <v>1083</v>
      </c>
      <c r="E2307" s="4">
        <v>-63.55</v>
      </c>
      <c r="F2307" t="s">
        <v>567</v>
      </c>
      <c r="G2307" t="s">
        <v>471</v>
      </c>
      <c r="H2307" t="s">
        <v>248</v>
      </c>
      <c r="I2307" t="s">
        <v>249</v>
      </c>
      <c r="J2307" t="s">
        <v>248</v>
      </c>
      <c r="L2307" t="s">
        <v>372</v>
      </c>
      <c r="M2307" t="s">
        <v>373</v>
      </c>
      <c r="N2307" t="s">
        <v>488</v>
      </c>
    </row>
    <row r="2308" spans="1:14" hidden="1" x14ac:dyDescent="0.25">
      <c r="A2308" t="s">
        <v>241</v>
      </c>
      <c r="B2308" s="1">
        <v>44773</v>
      </c>
      <c r="C2308" t="s">
        <v>1172</v>
      </c>
      <c r="D2308" t="s">
        <v>1173</v>
      </c>
      <c r="E2308" s="4">
        <v>-199859.99000000002</v>
      </c>
      <c r="F2308" t="s">
        <v>567</v>
      </c>
      <c r="G2308" t="s">
        <v>471</v>
      </c>
      <c r="H2308" t="s">
        <v>291</v>
      </c>
      <c r="I2308" t="s">
        <v>292</v>
      </c>
      <c r="J2308" t="s">
        <v>251</v>
      </c>
      <c r="L2308" t="s">
        <v>372</v>
      </c>
      <c r="M2308" t="s">
        <v>373</v>
      </c>
      <c r="N2308" t="s">
        <v>487</v>
      </c>
    </row>
    <row r="2309" spans="1:14" hidden="1" x14ac:dyDescent="0.25">
      <c r="A2309" t="s">
        <v>241</v>
      </c>
      <c r="B2309" s="1">
        <v>44773</v>
      </c>
      <c r="C2309" t="s">
        <v>1281</v>
      </c>
      <c r="D2309" t="s">
        <v>1282</v>
      </c>
      <c r="E2309" s="4">
        <v>-20</v>
      </c>
      <c r="F2309" t="s">
        <v>567</v>
      </c>
      <c r="G2309" t="s">
        <v>471</v>
      </c>
      <c r="H2309" t="s">
        <v>316</v>
      </c>
      <c r="I2309" t="s">
        <v>275</v>
      </c>
      <c r="J2309" t="s">
        <v>274</v>
      </c>
      <c r="L2309" t="s">
        <v>398</v>
      </c>
      <c r="M2309" t="s">
        <v>399</v>
      </c>
      <c r="N2309" t="s">
        <v>489</v>
      </c>
    </row>
    <row r="2310" spans="1:14" hidden="1" x14ac:dyDescent="0.25">
      <c r="A2310" t="s">
        <v>241</v>
      </c>
      <c r="B2310" s="1">
        <v>44773</v>
      </c>
      <c r="C2310" t="s">
        <v>1101</v>
      </c>
      <c r="D2310" t="s">
        <v>1102</v>
      </c>
      <c r="E2310" s="4">
        <v>-105.25999999999999</v>
      </c>
      <c r="F2310" t="s">
        <v>567</v>
      </c>
      <c r="G2310" t="s">
        <v>471</v>
      </c>
      <c r="H2310" t="s">
        <v>316</v>
      </c>
      <c r="I2310" t="s">
        <v>275</v>
      </c>
      <c r="J2310" t="s">
        <v>274</v>
      </c>
      <c r="L2310" t="s">
        <v>398</v>
      </c>
      <c r="M2310" t="s">
        <v>399</v>
      </c>
      <c r="N2310" t="s">
        <v>477</v>
      </c>
    </row>
    <row r="2311" spans="1:14" hidden="1" x14ac:dyDescent="0.25">
      <c r="A2311" t="s">
        <v>241</v>
      </c>
      <c r="B2311" s="1">
        <v>44773</v>
      </c>
      <c r="C2311" t="s">
        <v>570</v>
      </c>
      <c r="D2311" t="s">
        <v>571</v>
      </c>
      <c r="E2311" s="4">
        <v>10000</v>
      </c>
      <c r="F2311" t="s">
        <v>567</v>
      </c>
      <c r="G2311" t="s">
        <v>511</v>
      </c>
      <c r="H2311" t="s">
        <v>514</v>
      </c>
      <c r="I2311" t="s">
        <v>417</v>
      </c>
      <c r="J2311" t="s">
        <v>572</v>
      </c>
      <c r="L2311" t="s">
        <v>514</v>
      </c>
      <c r="M2311" t="s">
        <v>417</v>
      </c>
      <c r="N2311" t="s">
        <v>573</v>
      </c>
    </row>
    <row r="2312" spans="1:14" hidden="1" x14ac:dyDescent="0.25">
      <c r="A2312" t="s">
        <v>241</v>
      </c>
      <c r="B2312" s="1">
        <v>44773</v>
      </c>
      <c r="C2312" t="s">
        <v>576</v>
      </c>
      <c r="D2312" t="s">
        <v>577</v>
      </c>
      <c r="E2312" s="4">
        <v>6343</v>
      </c>
      <c r="F2312" t="s">
        <v>567</v>
      </c>
      <c r="G2312" t="s">
        <v>511</v>
      </c>
      <c r="H2312" t="s">
        <v>514</v>
      </c>
      <c r="I2312" t="s">
        <v>417</v>
      </c>
      <c r="J2312" t="s">
        <v>572</v>
      </c>
      <c r="L2312" t="s">
        <v>514</v>
      </c>
      <c r="M2312" t="s">
        <v>417</v>
      </c>
      <c r="N2312" t="s">
        <v>573</v>
      </c>
    </row>
    <row r="2313" spans="1:14" hidden="1" x14ac:dyDescent="0.25">
      <c r="A2313" t="s">
        <v>241</v>
      </c>
      <c r="B2313" s="1">
        <v>44773</v>
      </c>
      <c r="C2313" t="s">
        <v>580</v>
      </c>
      <c r="D2313" t="s">
        <v>581</v>
      </c>
      <c r="E2313" s="4">
        <v>74079.209999999992</v>
      </c>
      <c r="F2313" t="s">
        <v>567</v>
      </c>
      <c r="G2313" t="s">
        <v>511</v>
      </c>
      <c r="H2313" t="s">
        <v>514</v>
      </c>
      <c r="I2313" t="s">
        <v>417</v>
      </c>
      <c r="J2313" t="s">
        <v>572</v>
      </c>
      <c r="L2313" t="s">
        <v>514</v>
      </c>
      <c r="M2313" t="s">
        <v>417</v>
      </c>
      <c r="N2313" t="s">
        <v>573</v>
      </c>
    </row>
    <row r="2314" spans="1:14" hidden="1" x14ac:dyDescent="0.25">
      <c r="A2314" t="s">
        <v>241</v>
      </c>
      <c r="B2314" s="1">
        <v>44773</v>
      </c>
      <c r="C2314" t="s">
        <v>584</v>
      </c>
      <c r="D2314" t="s">
        <v>585</v>
      </c>
      <c r="E2314" s="4">
        <v>100000</v>
      </c>
      <c r="F2314" t="s">
        <v>567</v>
      </c>
      <c r="G2314" t="s">
        <v>511</v>
      </c>
      <c r="H2314" t="s">
        <v>514</v>
      </c>
      <c r="I2314" t="s">
        <v>417</v>
      </c>
      <c r="J2314" t="s">
        <v>572</v>
      </c>
      <c r="L2314" t="s">
        <v>514</v>
      </c>
      <c r="M2314" t="s">
        <v>417</v>
      </c>
      <c r="N2314" t="s">
        <v>573</v>
      </c>
    </row>
    <row r="2315" spans="1:14" hidden="1" x14ac:dyDescent="0.25">
      <c r="A2315" t="s">
        <v>241</v>
      </c>
      <c r="B2315" s="1">
        <v>44773</v>
      </c>
      <c r="C2315" t="s">
        <v>588</v>
      </c>
      <c r="D2315" t="s">
        <v>589</v>
      </c>
      <c r="E2315" s="4">
        <v>168277.53</v>
      </c>
      <c r="F2315" t="s">
        <v>567</v>
      </c>
      <c r="G2315" t="s">
        <v>511</v>
      </c>
      <c r="H2315" t="s">
        <v>514</v>
      </c>
      <c r="I2315" t="s">
        <v>417</v>
      </c>
      <c r="J2315" t="s">
        <v>572</v>
      </c>
      <c r="L2315" t="s">
        <v>514</v>
      </c>
      <c r="M2315" t="s">
        <v>417</v>
      </c>
      <c r="N2315" t="s">
        <v>573</v>
      </c>
    </row>
    <row r="2316" spans="1:14" hidden="1" x14ac:dyDescent="0.25">
      <c r="A2316" t="s">
        <v>241</v>
      </c>
      <c r="B2316" s="1">
        <v>44773</v>
      </c>
      <c r="C2316" t="s">
        <v>592</v>
      </c>
      <c r="D2316" t="s">
        <v>593</v>
      </c>
      <c r="E2316" s="4">
        <v>87545.25</v>
      </c>
      <c r="F2316" t="s">
        <v>567</v>
      </c>
      <c r="G2316" t="s">
        <v>511</v>
      </c>
      <c r="H2316" t="s">
        <v>518</v>
      </c>
      <c r="I2316" t="s">
        <v>419</v>
      </c>
      <c r="J2316" t="s">
        <v>594</v>
      </c>
      <c r="L2316" t="s">
        <v>518</v>
      </c>
      <c r="M2316" t="s">
        <v>419</v>
      </c>
      <c r="N2316" t="s">
        <v>573</v>
      </c>
    </row>
    <row r="2317" spans="1:14" hidden="1" x14ac:dyDescent="0.25">
      <c r="A2317" t="s">
        <v>241</v>
      </c>
      <c r="B2317" s="1">
        <v>44773</v>
      </c>
      <c r="C2317" t="s">
        <v>597</v>
      </c>
      <c r="D2317" t="s">
        <v>598</v>
      </c>
      <c r="E2317" s="4">
        <v>693957.03</v>
      </c>
      <c r="F2317" t="s">
        <v>567</v>
      </c>
      <c r="G2317" t="s">
        <v>511</v>
      </c>
      <c r="H2317" t="s">
        <v>518</v>
      </c>
      <c r="I2317" t="s">
        <v>419</v>
      </c>
      <c r="J2317" t="s">
        <v>594</v>
      </c>
      <c r="L2317" t="s">
        <v>518</v>
      </c>
      <c r="M2317" t="s">
        <v>419</v>
      </c>
      <c r="N2317" t="s">
        <v>573</v>
      </c>
    </row>
    <row r="2318" spans="1:14" hidden="1" x14ac:dyDescent="0.25">
      <c r="A2318" t="s">
        <v>241</v>
      </c>
      <c r="B2318" s="1">
        <v>44773</v>
      </c>
      <c r="C2318" t="s">
        <v>601</v>
      </c>
      <c r="D2318" t="s">
        <v>602</v>
      </c>
      <c r="E2318" s="4">
        <v>104261.51</v>
      </c>
      <c r="F2318" t="s">
        <v>567</v>
      </c>
      <c r="G2318" t="s">
        <v>511</v>
      </c>
      <c r="H2318" t="s">
        <v>518</v>
      </c>
      <c r="I2318" t="s">
        <v>419</v>
      </c>
      <c r="J2318" t="s">
        <v>594</v>
      </c>
      <c r="L2318" t="s">
        <v>518</v>
      </c>
      <c r="M2318" t="s">
        <v>419</v>
      </c>
      <c r="N2318" t="s">
        <v>573</v>
      </c>
    </row>
    <row r="2319" spans="1:14" hidden="1" x14ac:dyDescent="0.25">
      <c r="A2319" t="s">
        <v>241</v>
      </c>
      <c r="B2319" s="1">
        <v>44773</v>
      </c>
      <c r="C2319" t="s">
        <v>605</v>
      </c>
      <c r="D2319" t="s">
        <v>606</v>
      </c>
      <c r="E2319" s="4">
        <v>204582.74</v>
      </c>
      <c r="F2319" t="s">
        <v>567</v>
      </c>
      <c r="G2319" t="s">
        <v>511</v>
      </c>
      <c r="H2319" t="s">
        <v>518</v>
      </c>
      <c r="I2319" t="s">
        <v>419</v>
      </c>
      <c r="J2319" t="s">
        <v>594</v>
      </c>
      <c r="L2319" t="s">
        <v>518</v>
      </c>
      <c r="M2319" t="s">
        <v>419</v>
      </c>
      <c r="N2319" t="s">
        <v>573</v>
      </c>
    </row>
    <row r="2320" spans="1:14" hidden="1" x14ac:dyDescent="0.25">
      <c r="A2320" t="s">
        <v>241</v>
      </c>
      <c r="B2320" s="1">
        <v>44773</v>
      </c>
      <c r="C2320" t="s">
        <v>611</v>
      </c>
      <c r="D2320" t="s">
        <v>612</v>
      </c>
      <c r="E2320" s="4">
        <v>229871.05000000002</v>
      </c>
      <c r="F2320" t="s">
        <v>567</v>
      </c>
      <c r="G2320" t="s">
        <v>511</v>
      </c>
      <c r="H2320" t="s">
        <v>518</v>
      </c>
      <c r="I2320" t="s">
        <v>419</v>
      </c>
      <c r="J2320" t="s">
        <v>594</v>
      </c>
      <c r="L2320" t="s">
        <v>518</v>
      </c>
      <c r="M2320" t="s">
        <v>419</v>
      </c>
      <c r="N2320" t="s">
        <v>573</v>
      </c>
    </row>
    <row r="2321" spans="1:14" hidden="1" x14ac:dyDescent="0.25">
      <c r="A2321" t="s">
        <v>241</v>
      </c>
      <c r="B2321" s="1">
        <v>44773</v>
      </c>
      <c r="C2321" t="s">
        <v>617</v>
      </c>
      <c r="D2321" t="s">
        <v>618</v>
      </c>
      <c r="E2321" s="4">
        <v>76799.930000000008</v>
      </c>
      <c r="F2321" t="s">
        <v>567</v>
      </c>
      <c r="G2321" t="s">
        <v>511</v>
      </c>
      <c r="H2321" t="s">
        <v>518</v>
      </c>
      <c r="I2321" t="s">
        <v>419</v>
      </c>
      <c r="J2321" t="s">
        <v>594</v>
      </c>
      <c r="L2321" t="s">
        <v>518</v>
      </c>
      <c r="M2321" t="s">
        <v>419</v>
      </c>
      <c r="N2321" t="s">
        <v>573</v>
      </c>
    </row>
    <row r="2322" spans="1:14" hidden="1" x14ac:dyDescent="0.25">
      <c r="A2322" t="s">
        <v>241</v>
      </c>
      <c r="B2322" s="1">
        <v>44773</v>
      </c>
      <c r="C2322" t="s">
        <v>621</v>
      </c>
      <c r="D2322" t="s">
        <v>622</v>
      </c>
      <c r="E2322" s="4">
        <v>16409.09</v>
      </c>
      <c r="F2322" t="s">
        <v>567</v>
      </c>
      <c r="G2322" t="s">
        <v>511</v>
      </c>
      <c r="H2322" t="s">
        <v>518</v>
      </c>
      <c r="I2322" t="s">
        <v>419</v>
      </c>
      <c r="J2322" t="s">
        <v>594</v>
      </c>
      <c r="L2322" t="s">
        <v>518</v>
      </c>
      <c r="M2322" t="s">
        <v>419</v>
      </c>
      <c r="N2322" t="s">
        <v>573</v>
      </c>
    </row>
    <row r="2323" spans="1:14" hidden="1" x14ac:dyDescent="0.25">
      <c r="A2323" t="s">
        <v>241</v>
      </c>
      <c r="B2323" s="1">
        <v>44773</v>
      </c>
      <c r="C2323" t="s">
        <v>625</v>
      </c>
      <c r="D2323" t="s">
        <v>626</v>
      </c>
      <c r="E2323" s="4">
        <v>94542.99</v>
      </c>
      <c r="F2323" t="s">
        <v>567</v>
      </c>
      <c r="G2323" t="s">
        <v>511</v>
      </c>
      <c r="H2323" t="s">
        <v>518</v>
      </c>
      <c r="I2323" t="s">
        <v>419</v>
      </c>
      <c r="J2323" t="s">
        <v>594</v>
      </c>
      <c r="L2323" t="s">
        <v>518</v>
      </c>
      <c r="M2323" t="s">
        <v>419</v>
      </c>
      <c r="N2323" t="s">
        <v>573</v>
      </c>
    </row>
    <row r="2324" spans="1:14" hidden="1" x14ac:dyDescent="0.25">
      <c r="A2324" t="s">
        <v>241</v>
      </c>
      <c r="B2324" s="1">
        <v>44773</v>
      </c>
      <c r="C2324" t="s">
        <v>629</v>
      </c>
      <c r="D2324" t="s">
        <v>630</v>
      </c>
      <c r="E2324" s="4">
        <v>2625</v>
      </c>
      <c r="F2324" t="s">
        <v>567</v>
      </c>
      <c r="G2324" t="s">
        <v>511</v>
      </c>
      <c r="H2324" t="s">
        <v>518</v>
      </c>
      <c r="I2324" t="s">
        <v>419</v>
      </c>
      <c r="J2324" t="s">
        <v>594</v>
      </c>
      <c r="L2324" t="s">
        <v>518</v>
      </c>
      <c r="M2324" t="s">
        <v>419</v>
      </c>
      <c r="N2324" t="s">
        <v>573</v>
      </c>
    </row>
    <row r="2325" spans="1:14" hidden="1" x14ac:dyDescent="0.25">
      <c r="A2325" t="s">
        <v>241</v>
      </c>
      <c r="B2325" s="1">
        <v>44773</v>
      </c>
      <c r="C2325" t="s">
        <v>48</v>
      </c>
      <c r="D2325" t="s">
        <v>49</v>
      </c>
      <c r="E2325" s="4">
        <v>340</v>
      </c>
      <c r="F2325" t="s">
        <v>567</v>
      </c>
      <c r="G2325" t="s">
        <v>511</v>
      </c>
      <c r="H2325" t="s">
        <v>336</v>
      </c>
      <c r="I2325" t="s">
        <v>337</v>
      </c>
      <c r="J2325" t="s">
        <v>639</v>
      </c>
      <c r="L2325" t="s">
        <v>336</v>
      </c>
      <c r="M2325" t="s">
        <v>337</v>
      </c>
      <c r="N2325" t="s">
        <v>573</v>
      </c>
    </row>
    <row r="2326" spans="1:14" hidden="1" x14ac:dyDescent="0.25">
      <c r="A2326" t="s">
        <v>241</v>
      </c>
      <c r="B2326" s="1">
        <v>44773</v>
      </c>
      <c r="C2326" t="s">
        <v>53</v>
      </c>
      <c r="D2326" t="s">
        <v>54</v>
      </c>
      <c r="E2326" s="4">
        <v>2500</v>
      </c>
      <c r="F2326" t="s">
        <v>567</v>
      </c>
      <c r="G2326" t="s">
        <v>511</v>
      </c>
      <c r="H2326" t="s">
        <v>336</v>
      </c>
      <c r="I2326" t="s">
        <v>337</v>
      </c>
      <c r="J2326" t="s">
        <v>639</v>
      </c>
      <c r="L2326" t="s">
        <v>336</v>
      </c>
      <c r="M2326" t="s">
        <v>337</v>
      </c>
      <c r="N2326" t="s">
        <v>573</v>
      </c>
    </row>
    <row r="2327" spans="1:14" hidden="1" x14ac:dyDescent="0.25">
      <c r="A2327" t="s">
        <v>241</v>
      </c>
      <c r="B2327" s="1">
        <v>44773</v>
      </c>
      <c r="C2327" t="s">
        <v>57</v>
      </c>
      <c r="D2327" t="s">
        <v>58</v>
      </c>
      <c r="E2327" s="4">
        <v>250</v>
      </c>
      <c r="F2327" t="s">
        <v>567</v>
      </c>
      <c r="G2327" t="s">
        <v>511</v>
      </c>
      <c r="H2327" t="s">
        <v>336</v>
      </c>
      <c r="I2327" t="s">
        <v>337</v>
      </c>
      <c r="J2327" t="s">
        <v>639</v>
      </c>
      <c r="L2327" t="s">
        <v>336</v>
      </c>
      <c r="M2327" t="s">
        <v>337</v>
      </c>
      <c r="N2327" t="s">
        <v>573</v>
      </c>
    </row>
    <row r="2328" spans="1:14" hidden="1" x14ac:dyDescent="0.25">
      <c r="A2328" t="s">
        <v>241</v>
      </c>
      <c r="B2328" s="1">
        <v>44773</v>
      </c>
      <c r="C2328" t="s">
        <v>61</v>
      </c>
      <c r="D2328" t="s">
        <v>62</v>
      </c>
      <c r="E2328" s="4">
        <v>997500</v>
      </c>
      <c r="F2328" t="s">
        <v>567</v>
      </c>
      <c r="G2328" t="s">
        <v>511</v>
      </c>
      <c r="H2328" t="s">
        <v>336</v>
      </c>
      <c r="I2328" t="s">
        <v>337</v>
      </c>
      <c r="J2328" t="s">
        <v>639</v>
      </c>
      <c r="L2328" t="s">
        <v>336</v>
      </c>
      <c r="M2328" t="s">
        <v>337</v>
      </c>
      <c r="N2328" t="s">
        <v>573</v>
      </c>
    </row>
    <row r="2329" spans="1:14" hidden="1" x14ac:dyDescent="0.25">
      <c r="A2329" t="s">
        <v>241</v>
      </c>
      <c r="B2329" s="1">
        <v>44773</v>
      </c>
      <c r="C2329" t="s">
        <v>64</v>
      </c>
      <c r="D2329" t="s">
        <v>65</v>
      </c>
      <c r="E2329" s="4">
        <v>5870.22</v>
      </c>
      <c r="F2329" t="s">
        <v>567</v>
      </c>
      <c r="G2329" t="s">
        <v>511</v>
      </c>
      <c r="H2329" t="s">
        <v>336</v>
      </c>
      <c r="I2329" t="s">
        <v>337</v>
      </c>
      <c r="J2329" t="s">
        <v>639</v>
      </c>
      <c r="L2329" t="s">
        <v>336</v>
      </c>
      <c r="M2329" t="s">
        <v>337</v>
      </c>
      <c r="N2329" t="s">
        <v>573</v>
      </c>
    </row>
    <row r="2330" spans="1:14" hidden="1" x14ac:dyDescent="0.25">
      <c r="A2330" t="s">
        <v>241</v>
      </c>
      <c r="B2330" s="1">
        <v>44773</v>
      </c>
      <c r="C2330" t="s">
        <v>66</v>
      </c>
      <c r="D2330" t="s">
        <v>67</v>
      </c>
      <c r="E2330" s="4">
        <v>146905.12</v>
      </c>
      <c r="F2330" t="s">
        <v>567</v>
      </c>
      <c r="G2330" t="s">
        <v>511</v>
      </c>
      <c r="H2330" t="s">
        <v>336</v>
      </c>
      <c r="I2330" t="s">
        <v>337</v>
      </c>
      <c r="J2330" t="s">
        <v>639</v>
      </c>
      <c r="L2330" t="s">
        <v>336</v>
      </c>
      <c r="M2330" t="s">
        <v>337</v>
      </c>
      <c r="N2330" t="s">
        <v>573</v>
      </c>
    </row>
    <row r="2331" spans="1:14" hidden="1" x14ac:dyDescent="0.25">
      <c r="A2331" t="s">
        <v>241</v>
      </c>
      <c r="B2331" s="1">
        <v>44773</v>
      </c>
      <c r="C2331" t="s">
        <v>139</v>
      </c>
      <c r="D2331" t="s">
        <v>654</v>
      </c>
      <c r="E2331" s="4">
        <v>153350</v>
      </c>
      <c r="F2331" t="s">
        <v>567</v>
      </c>
      <c r="G2331" t="s">
        <v>511</v>
      </c>
      <c r="H2331" t="s">
        <v>338</v>
      </c>
      <c r="I2331" t="s">
        <v>136</v>
      </c>
      <c r="J2331" t="s">
        <v>655</v>
      </c>
      <c r="L2331" t="s">
        <v>338</v>
      </c>
      <c r="M2331" t="s">
        <v>136</v>
      </c>
      <c r="N2331" t="s">
        <v>573</v>
      </c>
    </row>
    <row r="2332" spans="1:14" hidden="1" x14ac:dyDescent="0.25">
      <c r="A2332" t="s">
        <v>241</v>
      </c>
      <c r="B2332" s="1">
        <v>44773</v>
      </c>
      <c r="C2332" t="s">
        <v>143</v>
      </c>
      <c r="D2332" t="s">
        <v>662</v>
      </c>
      <c r="E2332" s="4">
        <v>1112968</v>
      </c>
      <c r="F2332" t="s">
        <v>567</v>
      </c>
      <c r="G2332" t="s">
        <v>511</v>
      </c>
      <c r="H2332" t="s">
        <v>338</v>
      </c>
      <c r="I2332" t="s">
        <v>136</v>
      </c>
      <c r="J2332" t="s">
        <v>655</v>
      </c>
      <c r="L2332" t="s">
        <v>338</v>
      </c>
      <c r="M2332" t="s">
        <v>136</v>
      </c>
      <c r="N2332" t="s">
        <v>573</v>
      </c>
    </row>
    <row r="2333" spans="1:14" hidden="1" x14ac:dyDescent="0.25">
      <c r="A2333" t="s">
        <v>241</v>
      </c>
      <c r="B2333" s="1">
        <v>44773</v>
      </c>
      <c r="C2333" t="s">
        <v>665</v>
      </c>
      <c r="D2333" t="s">
        <v>666</v>
      </c>
      <c r="E2333" s="4">
        <v>760149.90999999235</v>
      </c>
      <c r="F2333" t="s">
        <v>567</v>
      </c>
      <c r="G2333" t="s">
        <v>511</v>
      </c>
      <c r="H2333" t="s">
        <v>340</v>
      </c>
      <c r="I2333" t="s">
        <v>341</v>
      </c>
      <c r="J2333" t="s">
        <v>667</v>
      </c>
      <c r="L2333" t="s">
        <v>340</v>
      </c>
      <c r="M2333" t="s">
        <v>341</v>
      </c>
      <c r="N2333" t="s">
        <v>573</v>
      </c>
    </row>
    <row r="2334" spans="1:14" hidden="1" x14ac:dyDescent="0.25">
      <c r="A2334" t="s">
        <v>241</v>
      </c>
      <c r="B2334" s="1">
        <v>44773</v>
      </c>
      <c r="C2334" t="s">
        <v>670</v>
      </c>
      <c r="D2334" t="s">
        <v>671</v>
      </c>
      <c r="E2334" s="4">
        <v>17818.120000000024</v>
      </c>
      <c r="F2334" t="s">
        <v>567</v>
      </c>
      <c r="G2334" t="s">
        <v>511</v>
      </c>
      <c r="H2334" t="s">
        <v>340</v>
      </c>
      <c r="I2334" t="s">
        <v>341</v>
      </c>
      <c r="J2334" t="s">
        <v>667</v>
      </c>
      <c r="L2334" t="s">
        <v>340</v>
      </c>
      <c r="M2334" t="s">
        <v>341</v>
      </c>
      <c r="N2334" t="s">
        <v>573</v>
      </c>
    </row>
    <row r="2335" spans="1:14" hidden="1" x14ac:dyDescent="0.25">
      <c r="A2335" t="s">
        <v>241</v>
      </c>
      <c r="B2335" s="1">
        <v>44773</v>
      </c>
      <c r="C2335" t="s">
        <v>674</v>
      </c>
      <c r="D2335" t="s">
        <v>675</v>
      </c>
      <c r="E2335" s="4">
        <v>2379.9999999999418</v>
      </c>
      <c r="F2335" t="s">
        <v>567</v>
      </c>
      <c r="G2335" t="s">
        <v>511</v>
      </c>
      <c r="H2335" t="s">
        <v>340</v>
      </c>
      <c r="I2335" t="s">
        <v>341</v>
      </c>
      <c r="J2335" t="s">
        <v>667</v>
      </c>
      <c r="L2335" t="s">
        <v>340</v>
      </c>
      <c r="M2335" t="s">
        <v>341</v>
      </c>
      <c r="N2335" t="s">
        <v>573</v>
      </c>
    </row>
    <row r="2336" spans="1:14" hidden="1" x14ac:dyDescent="0.25">
      <c r="A2336" t="s">
        <v>241</v>
      </c>
      <c r="B2336" s="1">
        <v>44773</v>
      </c>
      <c r="C2336" t="s">
        <v>687</v>
      </c>
      <c r="D2336" t="s">
        <v>688</v>
      </c>
      <c r="E2336" s="4">
        <v>193.35</v>
      </c>
      <c r="F2336" t="s">
        <v>567</v>
      </c>
      <c r="G2336" t="s">
        <v>511</v>
      </c>
      <c r="H2336" t="s">
        <v>355</v>
      </c>
      <c r="I2336" t="s">
        <v>356</v>
      </c>
      <c r="J2336" t="s">
        <v>689</v>
      </c>
      <c r="L2336" t="s">
        <v>355</v>
      </c>
      <c r="M2336" t="s">
        <v>427</v>
      </c>
      <c r="N2336" t="s">
        <v>573</v>
      </c>
    </row>
    <row r="2337" spans="1:14" hidden="1" x14ac:dyDescent="0.25">
      <c r="A2337" t="s">
        <v>241</v>
      </c>
      <c r="B2337" s="1">
        <v>44773</v>
      </c>
      <c r="C2337" t="s">
        <v>1184</v>
      </c>
      <c r="D2337" t="s">
        <v>1185</v>
      </c>
      <c r="E2337" s="4">
        <v>109597.23999999999</v>
      </c>
      <c r="F2337" t="s">
        <v>567</v>
      </c>
      <c r="G2337" t="s">
        <v>511</v>
      </c>
      <c r="H2337" t="s">
        <v>355</v>
      </c>
      <c r="I2337" t="s">
        <v>356</v>
      </c>
      <c r="J2337" t="s">
        <v>689</v>
      </c>
      <c r="L2337" t="s">
        <v>355</v>
      </c>
      <c r="M2337" t="s">
        <v>427</v>
      </c>
      <c r="N2337" t="s">
        <v>573</v>
      </c>
    </row>
    <row r="2338" spans="1:14" hidden="1" x14ac:dyDescent="0.25">
      <c r="A2338" t="s">
        <v>241</v>
      </c>
      <c r="B2338" s="1">
        <v>44773</v>
      </c>
      <c r="C2338" t="s">
        <v>700</v>
      </c>
      <c r="D2338" t="s">
        <v>701</v>
      </c>
      <c r="E2338" s="4">
        <v>652.31999999999834</v>
      </c>
      <c r="F2338" t="s">
        <v>567</v>
      </c>
      <c r="G2338" t="s">
        <v>511</v>
      </c>
      <c r="H2338" t="s">
        <v>355</v>
      </c>
      <c r="I2338" t="s">
        <v>356</v>
      </c>
      <c r="J2338" t="s">
        <v>689</v>
      </c>
      <c r="L2338" t="s">
        <v>355</v>
      </c>
      <c r="M2338" t="s">
        <v>427</v>
      </c>
      <c r="N2338" t="s">
        <v>573</v>
      </c>
    </row>
    <row r="2339" spans="1:14" hidden="1" x14ac:dyDescent="0.25">
      <c r="A2339" t="s">
        <v>241</v>
      </c>
      <c r="B2339" s="1">
        <v>44773</v>
      </c>
      <c r="C2339" t="s">
        <v>710</v>
      </c>
      <c r="D2339" t="s">
        <v>711</v>
      </c>
      <c r="E2339" s="4">
        <v>43049.16</v>
      </c>
      <c r="F2339" t="s">
        <v>567</v>
      </c>
      <c r="G2339" t="s">
        <v>511</v>
      </c>
      <c r="H2339" t="s">
        <v>355</v>
      </c>
      <c r="I2339" t="s">
        <v>356</v>
      </c>
      <c r="J2339" t="s">
        <v>689</v>
      </c>
      <c r="L2339" t="s">
        <v>355</v>
      </c>
      <c r="M2339" t="s">
        <v>427</v>
      </c>
      <c r="N2339" t="s">
        <v>573</v>
      </c>
    </row>
    <row r="2340" spans="1:14" hidden="1" x14ac:dyDescent="0.25">
      <c r="A2340" t="s">
        <v>241</v>
      </c>
      <c r="B2340" s="1">
        <v>44773</v>
      </c>
      <c r="C2340" t="s">
        <v>1186</v>
      </c>
      <c r="D2340" t="s">
        <v>1187</v>
      </c>
      <c r="E2340" s="4">
        <v>2378</v>
      </c>
      <c r="F2340" t="s">
        <v>567</v>
      </c>
      <c r="G2340" t="s">
        <v>511</v>
      </c>
      <c r="H2340" t="s">
        <v>355</v>
      </c>
      <c r="I2340" t="s">
        <v>356</v>
      </c>
      <c r="J2340" t="s">
        <v>689</v>
      </c>
      <c r="L2340" t="s">
        <v>355</v>
      </c>
      <c r="M2340" t="s">
        <v>427</v>
      </c>
      <c r="N2340" t="s">
        <v>573</v>
      </c>
    </row>
    <row r="2341" spans="1:14" hidden="1" x14ac:dyDescent="0.25">
      <c r="A2341" t="s">
        <v>241</v>
      </c>
      <c r="B2341" s="1">
        <v>44773</v>
      </c>
      <c r="C2341" t="s">
        <v>723</v>
      </c>
      <c r="D2341" t="s">
        <v>724</v>
      </c>
      <c r="E2341" s="4">
        <v>15687.260000000011</v>
      </c>
      <c r="F2341" t="s">
        <v>567</v>
      </c>
      <c r="G2341" t="s">
        <v>511</v>
      </c>
      <c r="H2341" t="s">
        <v>345</v>
      </c>
      <c r="I2341" t="s">
        <v>346</v>
      </c>
      <c r="J2341" t="s">
        <v>725</v>
      </c>
      <c r="L2341" t="s">
        <v>342</v>
      </c>
      <c r="M2341" t="s">
        <v>346</v>
      </c>
      <c r="N2341" t="s">
        <v>573</v>
      </c>
    </row>
    <row r="2342" spans="1:14" hidden="1" x14ac:dyDescent="0.25">
      <c r="A2342" t="s">
        <v>241</v>
      </c>
      <c r="B2342" s="1">
        <v>44773</v>
      </c>
      <c r="C2342" t="s">
        <v>728</v>
      </c>
      <c r="D2342" t="s">
        <v>729</v>
      </c>
      <c r="E2342" s="4">
        <v>2796.9300000000658</v>
      </c>
      <c r="F2342" t="s">
        <v>567</v>
      </c>
      <c r="G2342" t="s">
        <v>511</v>
      </c>
      <c r="H2342" t="s">
        <v>345</v>
      </c>
      <c r="I2342" t="s">
        <v>346</v>
      </c>
      <c r="J2342" t="s">
        <v>684</v>
      </c>
      <c r="L2342" t="s">
        <v>345</v>
      </c>
      <c r="M2342" t="s">
        <v>346</v>
      </c>
      <c r="N2342" t="s">
        <v>573</v>
      </c>
    </row>
    <row r="2343" spans="1:14" hidden="1" x14ac:dyDescent="0.25">
      <c r="A2343" t="s">
        <v>241</v>
      </c>
      <c r="B2343" s="1">
        <v>44773</v>
      </c>
      <c r="C2343" t="s">
        <v>736</v>
      </c>
      <c r="D2343" t="s">
        <v>737</v>
      </c>
      <c r="E2343" s="4">
        <v>50357</v>
      </c>
      <c r="F2343" t="s">
        <v>567</v>
      </c>
      <c r="G2343" t="s">
        <v>511</v>
      </c>
      <c r="H2343" t="s">
        <v>345</v>
      </c>
      <c r="I2343" t="s">
        <v>346</v>
      </c>
      <c r="J2343" t="s">
        <v>684</v>
      </c>
      <c r="L2343" t="s">
        <v>345</v>
      </c>
      <c r="M2343" t="s">
        <v>346</v>
      </c>
      <c r="N2343" t="s">
        <v>573</v>
      </c>
    </row>
    <row r="2344" spans="1:14" hidden="1" x14ac:dyDescent="0.25">
      <c r="A2344" t="s">
        <v>241</v>
      </c>
      <c r="B2344" s="1">
        <v>44773</v>
      </c>
      <c r="C2344" t="s">
        <v>744</v>
      </c>
      <c r="D2344" t="s">
        <v>745</v>
      </c>
      <c r="E2344" s="4">
        <v>142.23000000002784</v>
      </c>
      <c r="F2344" t="s">
        <v>567</v>
      </c>
      <c r="G2344" t="s">
        <v>511</v>
      </c>
      <c r="H2344" t="s">
        <v>348</v>
      </c>
      <c r="I2344" t="s">
        <v>349</v>
      </c>
      <c r="J2344" t="s">
        <v>746</v>
      </c>
      <c r="L2344" t="s">
        <v>348</v>
      </c>
      <c r="M2344" t="s">
        <v>346</v>
      </c>
      <c r="N2344" t="s">
        <v>573</v>
      </c>
    </row>
    <row r="2345" spans="1:14" hidden="1" x14ac:dyDescent="0.25">
      <c r="A2345" t="s">
        <v>241</v>
      </c>
      <c r="B2345" s="1">
        <v>44773</v>
      </c>
      <c r="C2345" t="s">
        <v>749</v>
      </c>
      <c r="D2345" t="s">
        <v>750</v>
      </c>
      <c r="E2345" s="4">
        <v>1455.0300000000134</v>
      </c>
      <c r="F2345" t="s">
        <v>567</v>
      </c>
      <c r="G2345" t="s">
        <v>511</v>
      </c>
      <c r="H2345" t="s">
        <v>345</v>
      </c>
      <c r="I2345" t="s">
        <v>346</v>
      </c>
      <c r="J2345" t="s">
        <v>684</v>
      </c>
      <c r="L2345" t="s">
        <v>345</v>
      </c>
      <c r="M2345" t="s">
        <v>346</v>
      </c>
      <c r="N2345" t="s">
        <v>573</v>
      </c>
    </row>
    <row r="2346" spans="1:14" hidden="1" x14ac:dyDescent="0.25">
      <c r="A2346" t="s">
        <v>241</v>
      </c>
      <c r="B2346" s="1">
        <v>44773</v>
      </c>
      <c r="C2346" t="s">
        <v>753</v>
      </c>
      <c r="D2346" t="s">
        <v>754</v>
      </c>
      <c r="E2346" s="4">
        <v>44956.770000000004</v>
      </c>
      <c r="F2346" t="s">
        <v>567</v>
      </c>
      <c r="G2346" t="s">
        <v>511</v>
      </c>
      <c r="H2346" t="s">
        <v>345</v>
      </c>
      <c r="I2346" t="s">
        <v>346</v>
      </c>
      <c r="J2346" t="s">
        <v>684</v>
      </c>
      <c r="L2346" t="s">
        <v>345</v>
      </c>
      <c r="M2346" t="s">
        <v>346</v>
      </c>
      <c r="N2346" t="s">
        <v>573</v>
      </c>
    </row>
    <row r="2347" spans="1:14" hidden="1" x14ac:dyDescent="0.25">
      <c r="A2347" t="s">
        <v>241</v>
      </c>
      <c r="B2347" s="1">
        <v>44773</v>
      </c>
      <c r="C2347" t="s">
        <v>765</v>
      </c>
      <c r="D2347" t="s">
        <v>766</v>
      </c>
      <c r="E2347" s="4">
        <v>53.55</v>
      </c>
      <c r="F2347" t="s">
        <v>567</v>
      </c>
      <c r="G2347" t="s">
        <v>511</v>
      </c>
      <c r="H2347" t="s">
        <v>345</v>
      </c>
      <c r="I2347" t="s">
        <v>346</v>
      </c>
      <c r="J2347" t="s">
        <v>684</v>
      </c>
      <c r="L2347" t="s">
        <v>345</v>
      </c>
      <c r="M2347" t="s">
        <v>346</v>
      </c>
      <c r="N2347" t="s">
        <v>573</v>
      </c>
    </row>
    <row r="2348" spans="1:14" hidden="1" x14ac:dyDescent="0.25">
      <c r="A2348" t="s">
        <v>241</v>
      </c>
      <c r="B2348" s="1">
        <v>44773</v>
      </c>
      <c r="C2348" t="s">
        <v>1188</v>
      </c>
      <c r="D2348" t="s">
        <v>1189</v>
      </c>
      <c r="E2348" s="4">
        <v>1091.8000000000002</v>
      </c>
      <c r="F2348" t="s">
        <v>567</v>
      </c>
      <c r="G2348" t="s">
        <v>511</v>
      </c>
      <c r="H2348" t="s">
        <v>345</v>
      </c>
      <c r="I2348" t="s">
        <v>346</v>
      </c>
      <c r="J2348" t="s">
        <v>684</v>
      </c>
      <c r="L2348" t="s">
        <v>345</v>
      </c>
      <c r="M2348" t="s">
        <v>346</v>
      </c>
      <c r="N2348" t="s">
        <v>573</v>
      </c>
    </row>
    <row r="2349" spans="1:14" hidden="1" x14ac:dyDescent="0.25">
      <c r="A2349" t="s">
        <v>241</v>
      </c>
      <c r="B2349" s="1">
        <v>44773</v>
      </c>
      <c r="C2349" t="s">
        <v>1190</v>
      </c>
      <c r="D2349" t="s">
        <v>1191</v>
      </c>
      <c r="E2349" s="4">
        <v>77.849999999999994</v>
      </c>
      <c r="F2349" t="s">
        <v>567</v>
      </c>
      <c r="G2349" t="s">
        <v>511</v>
      </c>
      <c r="H2349" t="s">
        <v>345</v>
      </c>
      <c r="I2349" t="s">
        <v>346</v>
      </c>
      <c r="J2349" t="s">
        <v>684</v>
      </c>
      <c r="L2349" t="s">
        <v>345</v>
      </c>
      <c r="M2349" t="s">
        <v>346</v>
      </c>
      <c r="N2349" t="s">
        <v>573</v>
      </c>
    </row>
    <row r="2350" spans="1:14" hidden="1" x14ac:dyDescent="0.25">
      <c r="A2350" t="s">
        <v>241</v>
      </c>
      <c r="B2350" s="1">
        <v>44773</v>
      </c>
      <c r="C2350" t="s">
        <v>783</v>
      </c>
      <c r="D2350" t="s">
        <v>784</v>
      </c>
      <c r="E2350" s="4">
        <v>1119.9999999999986</v>
      </c>
      <c r="F2350" t="s">
        <v>567</v>
      </c>
      <c r="G2350" t="s">
        <v>511</v>
      </c>
      <c r="H2350" t="s">
        <v>345</v>
      </c>
      <c r="I2350" t="s">
        <v>346</v>
      </c>
      <c r="J2350" t="s">
        <v>684</v>
      </c>
      <c r="L2350" t="s">
        <v>345</v>
      </c>
      <c r="M2350" t="s">
        <v>432</v>
      </c>
      <c r="N2350" t="s">
        <v>573</v>
      </c>
    </row>
    <row r="2351" spans="1:14" hidden="1" x14ac:dyDescent="0.25">
      <c r="A2351" t="s">
        <v>241</v>
      </c>
      <c r="B2351" s="1">
        <v>44773</v>
      </c>
      <c r="C2351" t="s">
        <v>68</v>
      </c>
      <c r="D2351" t="s">
        <v>69</v>
      </c>
      <c r="E2351" s="4">
        <v>7396.0300000000007</v>
      </c>
      <c r="F2351" t="s">
        <v>567</v>
      </c>
      <c r="G2351" t="s">
        <v>511</v>
      </c>
      <c r="H2351" t="s">
        <v>324</v>
      </c>
      <c r="I2351" t="s">
        <v>323</v>
      </c>
      <c r="J2351" t="s">
        <v>787</v>
      </c>
      <c r="L2351" t="s">
        <v>324</v>
      </c>
      <c r="M2351" t="s">
        <v>323</v>
      </c>
      <c r="N2351" t="s">
        <v>573</v>
      </c>
    </row>
    <row r="2352" spans="1:14" hidden="1" x14ac:dyDescent="0.25">
      <c r="A2352" t="s">
        <v>241</v>
      </c>
      <c r="B2352" s="1">
        <v>44773</v>
      </c>
      <c r="C2352" t="s">
        <v>70</v>
      </c>
      <c r="D2352" t="s">
        <v>71</v>
      </c>
      <c r="E2352" s="4">
        <v>30260.854999999312</v>
      </c>
      <c r="F2352" t="s">
        <v>567</v>
      </c>
      <c r="G2352" t="s">
        <v>511</v>
      </c>
      <c r="H2352" t="s">
        <v>324</v>
      </c>
      <c r="I2352" t="s">
        <v>323</v>
      </c>
      <c r="J2352" t="s">
        <v>787</v>
      </c>
      <c r="L2352" t="s">
        <v>324</v>
      </c>
      <c r="M2352" t="s">
        <v>323</v>
      </c>
      <c r="N2352" t="s">
        <v>573</v>
      </c>
    </row>
    <row r="2353" spans="1:14" hidden="1" x14ac:dyDescent="0.25">
      <c r="A2353" t="s">
        <v>241</v>
      </c>
      <c r="B2353" s="1">
        <v>44773</v>
      </c>
      <c r="C2353" t="s">
        <v>72</v>
      </c>
      <c r="D2353" t="s">
        <v>73</v>
      </c>
      <c r="E2353" s="4">
        <v>3045.83</v>
      </c>
      <c r="F2353" t="s">
        <v>567</v>
      </c>
      <c r="G2353" t="s">
        <v>511</v>
      </c>
      <c r="H2353" t="s">
        <v>324</v>
      </c>
      <c r="I2353" t="s">
        <v>323</v>
      </c>
      <c r="J2353" t="s">
        <v>787</v>
      </c>
      <c r="L2353" t="s">
        <v>324</v>
      </c>
      <c r="M2353" t="s">
        <v>323</v>
      </c>
      <c r="N2353" t="s">
        <v>573</v>
      </c>
    </row>
    <row r="2354" spans="1:14" hidden="1" x14ac:dyDescent="0.25">
      <c r="A2354" t="s">
        <v>241</v>
      </c>
      <c r="B2354" s="1">
        <v>44773</v>
      </c>
      <c r="C2354" t="s">
        <v>78</v>
      </c>
      <c r="D2354" t="s">
        <v>79</v>
      </c>
      <c r="E2354" s="4">
        <v>395092.20000000525</v>
      </c>
      <c r="F2354" t="s">
        <v>567</v>
      </c>
      <c r="G2354" t="s">
        <v>511</v>
      </c>
      <c r="H2354" t="s">
        <v>324</v>
      </c>
      <c r="I2354" t="s">
        <v>323</v>
      </c>
      <c r="J2354" t="s">
        <v>787</v>
      </c>
      <c r="L2354" t="s">
        <v>324</v>
      </c>
      <c r="M2354" t="s">
        <v>323</v>
      </c>
      <c r="N2354" t="s">
        <v>573</v>
      </c>
    </row>
    <row r="2355" spans="1:14" hidden="1" x14ac:dyDescent="0.25">
      <c r="A2355" t="s">
        <v>241</v>
      </c>
      <c r="B2355" s="1">
        <v>44773</v>
      </c>
      <c r="C2355" t="s">
        <v>80</v>
      </c>
      <c r="D2355" t="s">
        <v>81</v>
      </c>
      <c r="E2355" s="4">
        <v>310699.19999999995</v>
      </c>
      <c r="F2355" t="s">
        <v>567</v>
      </c>
      <c r="G2355" t="s">
        <v>511</v>
      </c>
      <c r="H2355" t="s">
        <v>324</v>
      </c>
      <c r="I2355" t="s">
        <v>323</v>
      </c>
      <c r="J2355" t="s">
        <v>787</v>
      </c>
      <c r="L2355" t="s">
        <v>324</v>
      </c>
      <c r="M2355" t="s">
        <v>323</v>
      </c>
      <c r="N2355" t="s">
        <v>573</v>
      </c>
    </row>
    <row r="2356" spans="1:14" hidden="1" x14ac:dyDescent="0.25">
      <c r="A2356" t="s">
        <v>241</v>
      </c>
      <c r="B2356" s="1">
        <v>44773</v>
      </c>
      <c r="C2356" t="s">
        <v>810</v>
      </c>
      <c r="D2356" t="s">
        <v>811</v>
      </c>
      <c r="E2356" s="4">
        <v>82.410000000006903</v>
      </c>
      <c r="F2356" t="s">
        <v>567</v>
      </c>
      <c r="G2356" t="s">
        <v>511</v>
      </c>
      <c r="H2356" t="s">
        <v>324</v>
      </c>
      <c r="I2356" t="s">
        <v>323</v>
      </c>
      <c r="J2356" t="s">
        <v>787</v>
      </c>
      <c r="L2356" t="s">
        <v>324</v>
      </c>
      <c r="M2356" t="s">
        <v>323</v>
      </c>
      <c r="N2356" t="s">
        <v>573</v>
      </c>
    </row>
    <row r="2357" spans="1:14" hidden="1" x14ac:dyDescent="0.25">
      <c r="A2357" t="s">
        <v>241</v>
      </c>
      <c r="B2357" s="1">
        <v>44773</v>
      </c>
      <c r="C2357" t="s">
        <v>82</v>
      </c>
      <c r="D2357" t="s">
        <v>83</v>
      </c>
      <c r="E2357" s="4">
        <v>102773.58</v>
      </c>
      <c r="F2357" t="s">
        <v>567</v>
      </c>
      <c r="G2357" t="s">
        <v>511</v>
      </c>
      <c r="H2357" t="s">
        <v>324</v>
      </c>
      <c r="I2357" t="s">
        <v>323</v>
      </c>
      <c r="J2357" t="s">
        <v>787</v>
      </c>
      <c r="L2357" t="s">
        <v>324</v>
      </c>
      <c r="M2357" t="s">
        <v>323</v>
      </c>
      <c r="N2357" t="s">
        <v>573</v>
      </c>
    </row>
    <row r="2358" spans="1:14" hidden="1" x14ac:dyDescent="0.25">
      <c r="A2358" t="s">
        <v>241</v>
      </c>
      <c r="B2358" s="1">
        <v>44773</v>
      </c>
      <c r="C2358" t="s">
        <v>84</v>
      </c>
      <c r="D2358" t="s">
        <v>85</v>
      </c>
      <c r="E2358" s="4">
        <v>568819.45000000275</v>
      </c>
      <c r="F2358" t="s">
        <v>567</v>
      </c>
      <c r="G2358" t="s">
        <v>511</v>
      </c>
      <c r="H2358" t="s">
        <v>324</v>
      </c>
      <c r="I2358" t="s">
        <v>323</v>
      </c>
      <c r="J2358" t="s">
        <v>787</v>
      </c>
      <c r="L2358" t="s">
        <v>324</v>
      </c>
      <c r="M2358" t="s">
        <v>323</v>
      </c>
      <c r="N2358" t="s">
        <v>573</v>
      </c>
    </row>
    <row r="2359" spans="1:14" hidden="1" x14ac:dyDescent="0.25">
      <c r="A2359" t="s">
        <v>241</v>
      </c>
      <c r="B2359" s="1">
        <v>44773</v>
      </c>
      <c r="C2359" t="s">
        <v>86</v>
      </c>
      <c r="D2359" t="s">
        <v>87</v>
      </c>
      <c r="E2359" s="4">
        <v>113473.32</v>
      </c>
      <c r="F2359" t="s">
        <v>567</v>
      </c>
      <c r="G2359" t="s">
        <v>511</v>
      </c>
      <c r="H2359" t="s">
        <v>324</v>
      </c>
      <c r="I2359" t="s">
        <v>323</v>
      </c>
      <c r="J2359" t="s">
        <v>787</v>
      </c>
      <c r="L2359" t="s">
        <v>324</v>
      </c>
      <c r="M2359" t="s">
        <v>323</v>
      </c>
      <c r="N2359" t="s">
        <v>573</v>
      </c>
    </row>
    <row r="2360" spans="1:14" hidden="1" x14ac:dyDescent="0.25">
      <c r="A2360" t="s">
        <v>241</v>
      </c>
      <c r="B2360" s="1">
        <v>44773</v>
      </c>
      <c r="C2360" t="s">
        <v>88</v>
      </c>
      <c r="D2360" t="s">
        <v>89</v>
      </c>
      <c r="E2360" s="4">
        <v>100766.3100000003</v>
      </c>
      <c r="F2360" t="s">
        <v>567</v>
      </c>
      <c r="G2360" t="s">
        <v>511</v>
      </c>
      <c r="H2360" t="s">
        <v>324</v>
      </c>
      <c r="I2360" t="s">
        <v>323</v>
      </c>
      <c r="J2360" t="s">
        <v>787</v>
      </c>
      <c r="L2360" t="s">
        <v>324</v>
      </c>
      <c r="M2360" t="s">
        <v>323</v>
      </c>
      <c r="N2360" t="s">
        <v>573</v>
      </c>
    </row>
    <row r="2361" spans="1:14" hidden="1" x14ac:dyDescent="0.25">
      <c r="A2361" t="s">
        <v>241</v>
      </c>
      <c r="B2361" s="1">
        <v>44773</v>
      </c>
      <c r="C2361" t="s">
        <v>90</v>
      </c>
      <c r="D2361" t="s">
        <v>91</v>
      </c>
      <c r="E2361" s="4">
        <v>72059.799999999988</v>
      </c>
      <c r="F2361" t="s">
        <v>567</v>
      </c>
      <c r="G2361" t="s">
        <v>511</v>
      </c>
      <c r="H2361" t="s">
        <v>324</v>
      </c>
      <c r="I2361" t="s">
        <v>323</v>
      </c>
      <c r="J2361" t="s">
        <v>787</v>
      </c>
      <c r="L2361" t="s">
        <v>324</v>
      </c>
      <c r="M2361" t="s">
        <v>323</v>
      </c>
      <c r="N2361" t="s">
        <v>573</v>
      </c>
    </row>
    <row r="2362" spans="1:14" hidden="1" x14ac:dyDescent="0.25">
      <c r="A2362" t="s">
        <v>241</v>
      </c>
      <c r="B2362" s="1">
        <v>44773</v>
      </c>
      <c r="C2362" t="s">
        <v>92</v>
      </c>
      <c r="D2362" t="s">
        <v>93</v>
      </c>
      <c r="E2362" s="4">
        <v>305810.76000000007</v>
      </c>
      <c r="F2362" t="s">
        <v>567</v>
      </c>
      <c r="G2362" t="s">
        <v>511</v>
      </c>
      <c r="H2362" t="s">
        <v>324</v>
      </c>
      <c r="I2362" t="s">
        <v>323</v>
      </c>
      <c r="J2362" t="s">
        <v>787</v>
      </c>
      <c r="L2362" t="s">
        <v>324</v>
      </c>
      <c r="M2362" t="s">
        <v>323</v>
      </c>
      <c r="N2362" t="s">
        <v>573</v>
      </c>
    </row>
    <row r="2363" spans="1:14" hidden="1" x14ac:dyDescent="0.25">
      <c r="A2363" t="s">
        <v>241</v>
      </c>
      <c r="B2363" s="1">
        <v>44773</v>
      </c>
      <c r="C2363" t="s">
        <v>94</v>
      </c>
      <c r="D2363" t="s">
        <v>95</v>
      </c>
      <c r="E2363" s="4">
        <v>6743.8400000000038</v>
      </c>
      <c r="F2363" t="s">
        <v>567</v>
      </c>
      <c r="G2363" t="s">
        <v>511</v>
      </c>
      <c r="H2363" t="s">
        <v>324</v>
      </c>
      <c r="I2363" t="s">
        <v>323</v>
      </c>
      <c r="J2363" t="s">
        <v>787</v>
      </c>
      <c r="L2363" t="s">
        <v>324</v>
      </c>
      <c r="M2363" t="s">
        <v>323</v>
      </c>
      <c r="N2363" t="s">
        <v>573</v>
      </c>
    </row>
    <row r="2364" spans="1:14" hidden="1" x14ac:dyDescent="0.25">
      <c r="A2364" t="s">
        <v>241</v>
      </c>
      <c r="B2364" s="1">
        <v>44773</v>
      </c>
      <c r="C2364" t="s">
        <v>96</v>
      </c>
      <c r="D2364" t="s">
        <v>97</v>
      </c>
      <c r="E2364" s="4">
        <v>127804.51999999997</v>
      </c>
      <c r="F2364" t="s">
        <v>567</v>
      </c>
      <c r="G2364" t="s">
        <v>511</v>
      </c>
      <c r="H2364" t="s">
        <v>324</v>
      </c>
      <c r="I2364" t="s">
        <v>323</v>
      </c>
      <c r="J2364" t="s">
        <v>787</v>
      </c>
      <c r="L2364" t="s">
        <v>324</v>
      </c>
      <c r="M2364" t="s">
        <v>323</v>
      </c>
      <c r="N2364" t="s">
        <v>573</v>
      </c>
    </row>
    <row r="2365" spans="1:14" hidden="1" x14ac:dyDescent="0.25">
      <c r="A2365" t="s">
        <v>241</v>
      </c>
      <c r="B2365" s="1">
        <v>44773</v>
      </c>
      <c r="C2365" t="s">
        <v>98</v>
      </c>
      <c r="D2365" t="s">
        <v>99</v>
      </c>
      <c r="E2365" s="4">
        <v>7613.9900000000007</v>
      </c>
      <c r="F2365" t="s">
        <v>567</v>
      </c>
      <c r="G2365" t="s">
        <v>511</v>
      </c>
      <c r="H2365" t="s">
        <v>324</v>
      </c>
      <c r="I2365" t="s">
        <v>323</v>
      </c>
      <c r="J2365" t="s">
        <v>787</v>
      </c>
      <c r="L2365" t="s">
        <v>324</v>
      </c>
      <c r="M2365" t="s">
        <v>323</v>
      </c>
      <c r="N2365" t="s">
        <v>573</v>
      </c>
    </row>
    <row r="2366" spans="1:14" hidden="1" x14ac:dyDescent="0.25">
      <c r="A2366" t="s">
        <v>241</v>
      </c>
      <c r="B2366" s="1">
        <v>44773</v>
      </c>
      <c r="C2366" t="s">
        <v>100</v>
      </c>
      <c r="D2366" t="s">
        <v>101</v>
      </c>
      <c r="E2366" s="4">
        <v>1000153.42</v>
      </c>
      <c r="F2366" t="s">
        <v>567</v>
      </c>
      <c r="G2366" t="s">
        <v>511</v>
      </c>
      <c r="H2366" t="s">
        <v>324</v>
      </c>
      <c r="I2366" t="s">
        <v>323</v>
      </c>
      <c r="J2366" t="s">
        <v>787</v>
      </c>
      <c r="L2366" t="s">
        <v>324</v>
      </c>
      <c r="M2366" t="s">
        <v>323</v>
      </c>
      <c r="N2366" t="s">
        <v>573</v>
      </c>
    </row>
    <row r="2367" spans="1:14" hidden="1" x14ac:dyDescent="0.25">
      <c r="A2367" t="s">
        <v>241</v>
      </c>
      <c r="B2367" s="1">
        <v>44773</v>
      </c>
      <c r="C2367" t="s">
        <v>108</v>
      </c>
      <c r="D2367" t="s">
        <v>109</v>
      </c>
      <c r="E2367" s="4">
        <v>3000000</v>
      </c>
      <c r="F2367" t="s">
        <v>567</v>
      </c>
      <c r="G2367" t="s">
        <v>511</v>
      </c>
      <c r="H2367" t="s">
        <v>324</v>
      </c>
      <c r="I2367" t="s">
        <v>323</v>
      </c>
      <c r="J2367" t="s">
        <v>787</v>
      </c>
      <c r="L2367" t="s">
        <v>324</v>
      </c>
      <c r="M2367" t="s">
        <v>323</v>
      </c>
      <c r="N2367" t="s">
        <v>573</v>
      </c>
    </row>
    <row r="2368" spans="1:14" hidden="1" x14ac:dyDescent="0.25">
      <c r="A2368" t="s">
        <v>241</v>
      </c>
      <c r="B2368" s="1">
        <v>44773</v>
      </c>
      <c r="C2368" t="s">
        <v>1232</v>
      </c>
      <c r="D2368" t="s">
        <v>1233</v>
      </c>
      <c r="E2368" s="4">
        <v>4.9999979892163537E-3</v>
      </c>
      <c r="F2368" t="s">
        <v>567</v>
      </c>
      <c r="G2368" t="s">
        <v>511</v>
      </c>
      <c r="H2368" t="s">
        <v>351</v>
      </c>
      <c r="I2368" t="s">
        <v>354</v>
      </c>
      <c r="J2368" t="s">
        <v>848</v>
      </c>
      <c r="L2368" t="s">
        <v>351</v>
      </c>
      <c r="M2368" t="s">
        <v>440</v>
      </c>
      <c r="N2368" t="s">
        <v>573</v>
      </c>
    </row>
    <row r="2369" spans="1:14" hidden="1" x14ac:dyDescent="0.25">
      <c r="A2369" t="s">
        <v>241</v>
      </c>
      <c r="B2369" s="1">
        <v>44773</v>
      </c>
      <c r="C2369" t="s">
        <v>1117</v>
      </c>
      <c r="D2369" t="s">
        <v>1118</v>
      </c>
      <c r="E2369" s="4">
        <v>1282.9300000000003</v>
      </c>
      <c r="F2369" t="s">
        <v>567</v>
      </c>
      <c r="G2369" t="s">
        <v>511</v>
      </c>
      <c r="H2369" t="s">
        <v>348</v>
      </c>
      <c r="I2369" t="s">
        <v>349</v>
      </c>
      <c r="J2369" t="s">
        <v>746</v>
      </c>
      <c r="L2369" t="s">
        <v>348</v>
      </c>
      <c r="M2369" t="s">
        <v>453</v>
      </c>
      <c r="N2369" t="s">
        <v>573</v>
      </c>
    </row>
    <row r="2370" spans="1:14" hidden="1" x14ac:dyDescent="0.25">
      <c r="A2370" t="s">
        <v>241</v>
      </c>
      <c r="B2370" s="1">
        <v>44773</v>
      </c>
      <c r="C2370" t="s">
        <v>740</v>
      </c>
      <c r="D2370" t="s">
        <v>741</v>
      </c>
      <c r="E2370" s="4">
        <v>-260</v>
      </c>
      <c r="F2370" t="s">
        <v>567</v>
      </c>
      <c r="G2370" t="s">
        <v>511</v>
      </c>
      <c r="H2370" t="s">
        <v>345</v>
      </c>
      <c r="I2370" t="s">
        <v>346</v>
      </c>
      <c r="J2370" t="s">
        <v>684</v>
      </c>
      <c r="L2370" t="s">
        <v>345</v>
      </c>
      <c r="M2370" t="s">
        <v>346</v>
      </c>
      <c r="N2370" t="s">
        <v>573</v>
      </c>
    </row>
    <row r="2371" spans="1:14" hidden="1" x14ac:dyDescent="0.25">
      <c r="A2371" t="s">
        <v>241</v>
      </c>
      <c r="B2371" s="1">
        <v>44773</v>
      </c>
      <c r="C2371" t="s">
        <v>846</v>
      </c>
      <c r="D2371" t="s">
        <v>847</v>
      </c>
      <c r="E2371" s="4">
        <v>-7599.9999999999982</v>
      </c>
      <c r="F2371" t="s">
        <v>567</v>
      </c>
      <c r="G2371" t="s">
        <v>511</v>
      </c>
      <c r="H2371" t="s">
        <v>347</v>
      </c>
      <c r="I2371" t="s">
        <v>350</v>
      </c>
      <c r="J2371" t="s">
        <v>848</v>
      </c>
      <c r="L2371" t="s">
        <v>347</v>
      </c>
      <c r="M2371" t="s">
        <v>350</v>
      </c>
      <c r="N2371" t="s">
        <v>573</v>
      </c>
    </row>
    <row r="2372" spans="1:14" hidden="1" x14ac:dyDescent="0.25">
      <c r="A2372" t="s">
        <v>241</v>
      </c>
      <c r="B2372" s="1">
        <v>44773</v>
      </c>
      <c r="C2372" t="s">
        <v>851</v>
      </c>
      <c r="D2372" t="s">
        <v>852</v>
      </c>
      <c r="E2372" s="4">
        <v>-100000</v>
      </c>
      <c r="F2372" t="s">
        <v>567</v>
      </c>
      <c r="G2372" t="s">
        <v>511</v>
      </c>
      <c r="H2372" t="s">
        <v>347</v>
      </c>
      <c r="I2372" t="s">
        <v>350</v>
      </c>
      <c r="J2372" t="s">
        <v>848</v>
      </c>
      <c r="L2372" t="s">
        <v>347</v>
      </c>
      <c r="M2372" t="s">
        <v>350</v>
      </c>
      <c r="N2372" t="s">
        <v>573</v>
      </c>
    </row>
    <row r="2373" spans="1:14" hidden="1" x14ac:dyDescent="0.25">
      <c r="A2373" t="s">
        <v>241</v>
      </c>
      <c r="B2373" s="1">
        <v>44773</v>
      </c>
      <c r="C2373" t="s">
        <v>855</v>
      </c>
      <c r="D2373" t="s">
        <v>856</v>
      </c>
      <c r="E2373" s="4">
        <v>-800000</v>
      </c>
      <c r="F2373" t="s">
        <v>567</v>
      </c>
      <c r="G2373" t="s">
        <v>511</v>
      </c>
      <c r="H2373" t="s">
        <v>347</v>
      </c>
      <c r="I2373" t="s">
        <v>350</v>
      </c>
      <c r="J2373" t="s">
        <v>848</v>
      </c>
      <c r="L2373" t="s">
        <v>347</v>
      </c>
      <c r="M2373" t="s">
        <v>350</v>
      </c>
      <c r="N2373" t="s">
        <v>573</v>
      </c>
    </row>
    <row r="2374" spans="1:14" hidden="1" x14ac:dyDescent="0.25">
      <c r="A2374" t="s">
        <v>241</v>
      </c>
      <c r="B2374" s="1">
        <v>44773</v>
      </c>
      <c r="C2374" t="s">
        <v>859</v>
      </c>
      <c r="D2374" t="s">
        <v>860</v>
      </c>
      <c r="E2374" s="4">
        <v>-62928.91</v>
      </c>
      <c r="F2374" t="s">
        <v>567</v>
      </c>
      <c r="G2374" t="s">
        <v>511</v>
      </c>
      <c r="H2374" t="s">
        <v>351</v>
      </c>
      <c r="I2374" t="s">
        <v>354</v>
      </c>
      <c r="J2374" t="s">
        <v>848</v>
      </c>
      <c r="L2374" t="s">
        <v>351</v>
      </c>
      <c r="M2374" t="s">
        <v>438</v>
      </c>
      <c r="N2374" t="s">
        <v>573</v>
      </c>
    </row>
    <row r="2375" spans="1:14" hidden="1" x14ac:dyDescent="0.25">
      <c r="A2375" t="s">
        <v>241</v>
      </c>
      <c r="B2375" s="1">
        <v>44773</v>
      </c>
      <c r="C2375" t="s">
        <v>1192</v>
      </c>
      <c r="D2375" t="s">
        <v>1193</v>
      </c>
      <c r="E2375" s="4">
        <v>-97677.22</v>
      </c>
      <c r="F2375" t="s">
        <v>567</v>
      </c>
      <c r="G2375" t="s">
        <v>511</v>
      </c>
      <c r="H2375" t="s">
        <v>351</v>
      </c>
      <c r="I2375" t="s">
        <v>354</v>
      </c>
      <c r="J2375" t="s">
        <v>848</v>
      </c>
      <c r="L2375" t="s">
        <v>1194</v>
      </c>
      <c r="M2375" t="s">
        <v>442</v>
      </c>
      <c r="N2375" t="s">
        <v>573</v>
      </c>
    </row>
    <row r="2376" spans="1:14" hidden="1" x14ac:dyDescent="0.25">
      <c r="A2376" t="s">
        <v>241</v>
      </c>
      <c r="B2376" s="1">
        <v>44773</v>
      </c>
      <c r="C2376" t="s">
        <v>865</v>
      </c>
      <c r="D2376" t="s">
        <v>866</v>
      </c>
      <c r="E2376" s="4">
        <v>-86282.830000000016</v>
      </c>
      <c r="F2376" t="s">
        <v>567</v>
      </c>
      <c r="G2376" t="s">
        <v>511</v>
      </c>
      <c r="H2376" t="s">
        <v>351</v>
      </c>
      <c r="I2376" t="s">
        <v>354</v>
      </c>
      <c r="J2376" t="s">
        <v>848</v>
      </c>
      <c r="L2376" t="s">
        <v>351</v>
      </c>
      <c r="M2376" t="s">
        <v>440</v>
      </c>
      <c r="N2376" t="s">
        <v>573</v>
      </c>
    </row>
    <row r="2377" spans="1:14" hidden="1" x14ac:dyDescent="0.25">
      <c r="A2377" t="s">
        <v>241</v>
      </c>
      <c r="B2377" s="1">
        <v>44773</v>
      </c>
      <c r="C2377" t="s">
        <v>871</v>
      </c>
      <c r="D2377" t="s">
        <v>872</v>
      </c>
      <c r="E2377" s="4">
        <v>-83370.91</v>
      </c>
      <c r="F2377" t="s">
        <v>567</v>
      </c>
      <c r="G2377" t="s">
        <v>511</v>
      </c>
      <c r="H2377" t="s">
        <v>519</v>
      </c>
      <c r="I2377" t="s">
        <v>513</v>
      </c>
      <c r="J2377" t="s">
        <v>594</v>
      </c>
      <c r="L2377" t="s">
        <v>519</v>
      </c>
      <c r="M2377" t="s">
        <v>419</v>
      </c>
      <c r="N2377" t="s">
        <v>573</v>
      </c>
    </row>
    <row r="2378" spans="1:14" hidden="1" x14ac:dyDescent="0.25">
      <c r="A2378" t="s">
        <v>241</v>
      </c>
      <c r="B2378" s="1">
        <v>44773</v>
      </c>
      <c r="C2378" t="s">
        <v>873</v>
      </c>
      <c r="D2378" t="s">
        <v>874</v>
      </c>
      <c r="E2378" s="4">
        <v>-187948.01</v>
      </c>
      <c r="F2378" t="s">
        <v>567</v>
      </c>
      <c r="G2378" t="s">
        <v>511</v>
      </c>
      <c r="H2378" t="s">
        <v>519</v>
      </c>
      <c r="I2378" t="s">
        <v>513</v>
      </c>
      <c r="J2378" t="s">
        <v>594</v>
      </c>
      <c r="L2378" t="s">
        <v>519</v>
      </c>
      <c r="M2378" t="s">
        <v>419</v>
      </c>
      <c r="N2378" t="s">
        <v>573</v>
      </c>
    </row>
    <row r="2379" spans="1:14" hidden="1" x14ac:dyDescent="0.25">
      <c r="A2379" t="s">
        <v>241</v>
      </c>
      <c r="B2379" s="1">
        <v>44773</v>
      </c>
      <c r="C2379" t="s">
        <v>875</v>
      </c>
      <c r="D2379" t="s">
        <v>876</v>
      </c>
      <c r="E2379" s="4">
        <v>-95239.54</v>
      </c>
      <c r="F2379" t="s">
        <v>567</v>
      </c>
      <c r="G2379" t="s">
        <v>511</v>
      </c>
      <c r="H2379" t="s">
        <v>519</v>
      </c>
      <c r="I2379" t="s">
        <v>513</v>
      </c>
      <c r="J2379" t="s">
        <v>594</v>
      </c>
      <c r="L2379" t="s">
        <v>519</v>
      </c>
      <c r="M2379" t="s">
        <v>419</v>
      </c>
      <c r="N2379" t="s">
        <v>573</v>
      </c>
    </row>
    <row r="2380" spans="1:14" hidden="1" x14ac:dyDescent="0.25">
      <c r="A2380" t="s">
        <v>241</v>
      </c>
      <c r="B2380" s="1">
        <v>44773</v>
      </c>
      <c r="C2380" t="s">
        <v>877</v>
      </c>
      <c r="D2380" t="s">
        <v>878</v>
      </c>
      <c r="E2380" s="4">
        <v>-917.25</v>
      </c>
      <c r="F2380" t="s">
        <v>567</v>
      </c>
      <c r="G2380" t="s">
        <v>511</v>
      </c>
      <c r="H2380" t="s">
        <v>519</v>
      </c>
      <c r="I2380" t="s">
        <v>513</v>
      </c>
      <c r="J2380" t="s">
        <v>594</v>
      </c>
      <c r="L2380" t="s">
        <v>519</v>
      </c>
      <c r="M2380" t="s">
        <v>419</v>
      </c>
      <c r="N2380" t="s">
        <v>573</v>
      </c>
    </row>
    <row r="2381" spans="1:14" hidden="1" x14ac:dyDescent="0.25">
      <c r="A2381" t="s">
        <v>241</v>
      </c>
      <c r="B2381" s="1">
        <v>44773</v>
      </c>
      <c r="C2381" t="s">
        <v>879</v>
      </c>
      <c r="D2381" t="s">
        <v>880</v>
      </c>
      <c r="E2381" s="4">
        <v>-40340.58</v>
      </c>
      <c r="F2381" t="s">
        <v>567</v>
      </c>
      <c r="G2381" t="s">
        <v>511</v>
      </c>
      <c r="H2381" t="s">
        <v>519</v>
      </c>
      <c r="I2381" t="s">
        <v>513</v>
      </c>
      <c r="J2381" t="s">
        <v>594</v>
      </c>
      <c r="L2381" t="s">
        <v>519</v>
      </c>
      <c r="M2381" t="s">
        <v>419</v>
      </c>
      <c r="N2381" t="s">
        <v>573</v>
      </c>
    </row>
    <row r="2382" spans="1:14" hidden="1" x14ac:dyDescent="0.25">
      <c r="A2382" t="s">
        <v>241</v>
      </c>
      <c r="B2382" s="1">
        <v>44773</v>
      </c>
      <c r="C2382" t="s">
        <v>881</v>
      </c>
      <c r="D2382" t="s">
        <v>882</v>
      </c>
      <c r="E2382" s="4">
        <v>-14767.59</v>
      </c>
      <c r="F2382" t="s">
        <v>567</v>
      </c>
      <c r="G2382" t="s">
        <v>511</v>
      </c>
      <c r="H2382" t="s">
        <v>519</v>
      </c>
      <c r="I2382" t="s">
        <v>513</v>
      </c>
      <c r="J2382" t="s">
        <v>594</v>
      </c>
      <c r="L2382" t="s">
        <v>519</v>
      </c>
      <c r="M2382" t="s">
        <v>419</v>
      </c>
      <c r="N2382" t="s">
        <v>573</v>
      </c>
    </row>
    <row r="2383" spans="1:14" hidden="1" x14ac:dyDescent="0.25">
      <c r="A2383" t="s">
        <v>241</v>
      </c>
      <c r="B2383" s="1">
        <v>44773</v>
      </c>
      <c r="C2383" t="s">
        <v>883</v>
      </c>
      <c r="D2383" t="s">
        <v>884</v>
      </c>
      <c r="E2383" s="4">
        <v>-25739.86</v>
      </c>
      <c r="F2383" t="s">
        <v>567</v>
      </c>
      <c r="G2383" t="s">
        <v>511</v>
      </c>
      <c r="H2383" t="s">
        <v>519</v>
      </c>
      <c r="I2383" t="s">
        <v>513</v>
      </c>
      <c r="J2383" t="s">
        <v>594</v>
      </c>
      <c r="L2383" t="s">
        <v>519</v>
      </c>
      <c r="M2383" t="s">
        <v>419</v>
      </c>
      <c r="N2383" t="s">
        <v>573</v>
      </c>
    </row>
    <row r="2384" spans="1:14" hidden="1" x14ac:dyDescent="0.25">
      <c r="A2384" t="s">
        <v>241</v>
      </c>
      <c r="B2384" s="1">
        <v>44773</v>
      </c>
      <c r="C2384" t="s">
        <v>885</v>
      </c>
      <c r="D2384" t="s">
        <v>886</v>
      </c>
      <c r="E2384" s="4">
        <v>-6081.13</v>
      </c>
      <c r="F2384" t="s">
        <v>567</v>
      </c>
      <c r="G2384" t="s">
        <v>511</v>
      </c>
      <c r="H2384" t="s">
        <v>519</v>
      </c>
      <c r="I2384" t="s">
        <v>513</v>
      </c>
      <c r="J2384" t="s">
        <v>594</v>
      </c>
      <c r="L2384" t="s">
        <v>519</v>
      </c>
      <c r="M2384" t="s">
        <v>419</v>
      </c>
      <c r="N2384" t="s">
        <v>573</v>
      </c>
    </row>
    <row r="2385" spans="1:14" hidden="1" x14ac:dyDescent="0.25">
      <c r="A2385" t="s">
        <v>241</v>
      </c>
      <c r="B2385" s="1">
        <v>44773</v>
      </c>
      <c r="C2385" t="s">
        <v>887</v>
      </c>
      <c r="D2385" t="s">
        <v>888</v>
      </c>
      <c r="E2385" s="4">
        <v>-10000</v>
      </c>
      <c r="F2385" t="s">
        <v>567</v>
      </c>
      <c r="G2385" t="s">
        <v>511</v>
      </c>
      <c r="H2385" t="s">
        <v>516</v>
      </c>
      <c r="I2385" t="s">
        <v>512</v>
      </c>
      <c r="J2385" t="s">
        <v>572</v>
      </c>
      <c r="L2385" t="s">
        <v>516</v>
      </c>
      <c r="M2385" t="s">
        <v>417</v>
      </c>
      <c r="N2385" t="s">
        <v>573</v>
      </c>
    </row>
    <row r="2386" spans="1:14" hidden="1" x14ac:dyDescent="0.25">
      <c r="A2386" t="s">
        <v>241</v>
      </c>
      <c r="B2386" s="1">
        <v>44773</v>
      </c>
      <c r="C2386" t="s">
        <v>889</v>
      </c>
      <c r="D2386" t="s">
        <v>890</v>
      </c>
      <c r="E2386" s="4">
        <v>-30000</v>
      </c>
      <c r="F2386" t="s">
        <v>567</v>
      </c>
      <c r="G2386" t="s">
        <v>511</v>
      </c>
      <c r="H2386" t="s">
        <v>516</v>
      </c>
      <c r="I2386" t="s">
        <v>512</v>
      </c>
      <c r="J2386" t="s">
        <v>572</v>
      </c>
      <c r="L2386" t="s">
        <v>516</v>
      </c>
      <c r="M2386" t="s">
        <v>417</v>
      </c>
      <c r="N2386" t="s">
        <v>573</v>
      </c>
    </row>
    <row r="2387" spans="1:14" hidden="1" x14ac:dyDescent="0.25">
      <c r="A2387" t="s">
        <v>241</v>
      </c>
      <c r="B2387" s="1">
        <v>44773</v>
      </c>
      <c r="C2387" t="s">
        <v>891</v>
      </c>
      <c r="D2387" t="s">
        <v>892</v>
      </c>
      <c r="E2387" s="4">
        <v>-2743</v>
      </c>
      <c r="F2387" t="s">
        <v>567</v>
      </c>
      <c r="G2387" t="s">
        <v>511</v>
      </c>
      <c r="H2387" t="s">
        <v>516</v>
      </c>
      <c r="I2387" t="s">
        <v>512</v>
      </c>
      <c r="J2387" t="s">
        <v>572</v>
      </c>
      <c r="L2387" t="s">
        <v>516</v>
      </c>
      <c r="M2387" t="s">
        <v>417</v>
      </c>
      <c r="N2387" t="s">
        <v>573</v>
      </c>
    </row>
    <row r="2388" spans="1:14" hidden="1" x14ac:dyDescent="0.25">
      <c r="A2388" t="s">
        <v>241</v>
      </c>
      <c r="B2388" s="1">
        <v>44773</v>
      </c>
      <c r="C2388" t="s">
        <v>893</v>
      </c>
      <c r="D2388" t="s">
        <v>894</v>
      </c>
      <c r="E2388" s="4">
        <v>-97540.050000000017</v>
      </c>
      <c r="F2388" t="s">
        <v>567</v>
      </c>
      <c r="G2388" t="s">
        <v>511</v>
      </c>
      <c r="H2388" t="s">
        <v>516</v>
      </c>
      <c r="I2388" t="s">
        <v>512</v>
      </c>
      <c r="J2388" t="s">
        <v>572</v>
      </c>
      <c r="L2388" t="s">
        <v>516</v>
      </c>
      <c r="M2388" t="s">
        <v>417</v>
      </c>
      <c r="N2388" t="s">
        <v>573</v>
      </c>
    </row>
    <row r="2389" spans="1:14" hidden="1" x14ac:dyDescent="0.25">
      <c r="A2389" t="s">
        <v>241</v>
      </c>
      <c r="B2389" s="1">
        <v>44773</v>
      </c>
      <c r="C2389" t="s">
        <v>895</v>
      </c>
      <c r="D2389" t="s">
        <v>896</v>
      </c>
      <c r="E2389" s="4">
        <v>-34985</v>
      </c>
      <c r="F2389" t="s">
        <v>567</v>
      </c>
      <c r="G2389" t="s">
        <v>511</v>
      </c>
      <c r="H2389" t="s">
        <v>516</v>
      </c>
      <c r="I2389" t="s">
        <v>512</v>
      </c>
      <c r="J2389" t="s">
        <v>572</v>
      </c>
      <c r="L2389" t="s">
        <v>516</v>
      </c>
      <c r="M2389" t="s">
        <v>417</v>
      </c>
      <c r="N2389" t="s">
        <v>573</v>
      </c>
    </row>
    <row r="2390" spans="1:14" hidden="1" x14ac:dyDescent="0.25">
      <c r="A2390" t="s">
        <v>241</v>
      </c>
      <c r="B2390" s="1">
        <v>44773</v>
      </c>
      <c r="C2390" t="s">
        <v>897</v>
      </c>
      <c r="D2390" t="s">
        <v>898</v>
      </c>
      <c r="E2390" s="4">
        <v>-2450900</v>
      </c>
      <c r="F2390" t="s">
        <v>567</v>
      </c>
      <c r="G2390" t="s">
        <v>511</v>
      </c>
      <c r="H2390" t="s">
        <v>331</v>
      </c>
      <c r="I2390" t="s">
        <v>332</v>
      </c>
      <c r="J2390" t="s">
        <v>899</v>
      </c>
      <c r="L2390" t="s">
        <v>331</v>
      </c>
      <c r="M2390" t="s">
        <v>332</v>
      </c>
      <c r="N2390" t="s">
        <v>573</v>
      </c>
    </row>
    <row r="2391" spans="1:14" hidden="1" x14ac:dyDescent="0.25">
      <c r="A2391" t="s">
        <v>241</v>
      </c>
      <c r="B2391" s="1">
        <v>44773</v>
      </c>
      <c r="C2391" t="s">
        <v>1195</v>
      </c>
      <c r="D2391" t="s">
        <v>1196</v>
      </c>
      <c r="E2391" s="4">
        <v>-56800.83</v>
      </c>
      <c r="F2391" t="s">
        <v>567</v>
      </c>
      <c r="G2391" t="s">
        <v>511</v>
      </c>
      <c r="H2391" t="s">
        <v>331</v>
      </c>
      <c r="I2391" t="s">
        <v>332</v>
      </c>
      <c r="J2391" t="s">
        <v>899</v>
      </c>
      <c r="L2391" t="s">
        <v>331</v>
      </c>
      <c r="M2391" t="s">
        <v>332</v>
      </c>
      <c r="N2391" t="s">
        <v>573</v>
      </c>
    </row>
    <row r="2392" spans="1:14" hidden="1" x14ac:dyDescent="0.25">
      <c r="A2392" t="s">
        <v>241</v>
      </c>
      <c r="B2392" s="1">
        <v>44773</v>
      </c>
      <c r="C2392" t="s">
        <v>1197</v>
      </c>
      <c r="D2392" t="s">
        <v>1198</v>
      </c>
      <c r="E2392" s="4">
        <v>-27000</v>
      </c>
      <c r="F2392" t="s">
        <v>567</v>
      </c>
      <c r="G2392" t="s">
        <v>511</v>
      </c>
      <c r="H2392" t="s">
        <v>331</v>
      </c>
      <c r="I2392" t="s">
        <v>332</v>
      </c>
      <c r="J2392" t="s">
        <v>899</v>
      </c>
      <c r="L2392" t="s">
        <v>331</v>
      </c>
      <c r="M2392" t="s">
        <v>332</v>
      </c>
      <c r="N2392" t="s">
        <v>573</v>
      </c>
    </row>
    <row r="2393" spans="1:14" hidden="1" x14ac:dyDescent="0.25">
      <c r="A2393" t="s">
        <v>241</v>
      </c>
      <c r="B2393" s="1">
        <v>44773</v>
      </c>
      <c r="C2393" t="s">
        <v>145</v>
      </c>
      <c r="D2393" t="s">
        <v>1199</v>
      </c>
      <c r="E2393" s="4">
        <v>-630595</v>
      </c>
      <c r="F2393" t="s">
        <v>567</v>
      </c>
      <c r="G2393" t="s">
        <v>511</v>
      </c>
      <c r="H2393" t="s">
        <v>338</v>
      </c>
      <c r="I2393" t="s">
        <v>136</v>
      </c>
      <c r="J2393" t="s">
        <v>655</v>
      </c>
      <c r="L2393" t="s">
        <v>338</v>
      </c>
      <c r="M2393" t="s">
        <v>136</v>
      </c>
      <c r="N2393" t="s">
        <v>573</v>
      </c>
    </row>
    <row r="2394" spans="1:14" hidden="1" x14ac:dyDescent="0.25">
      <c r="A2394" t="s">
        <v>241</v>
      </c>
      <c r="B2394" s="1">
        <v>44773</v>
      </c>
      <c r="C2394" t="s">
        <v>1200</v>
      </c>
      <c r="D2394" t="s">
        <v>1201</v>
      </c>
      <c r="E2394" s="4">
        <v>-49227.9</v>
      </c>
      <c r="F2394" t="s">
        <v>567</v>
      </c>
      <c r="G2394" t="s">
        <v>511</v>
      </c>
      <c r="H2394" t="s">
        <v>331</v>
      </c>
      <c r="I2394" t="s">
        <v>332</v>
      </c>
      <c r="J2394" t="s">
        <v>899</v>
      </c>
      <c r="L2394" t="s">
        <v>331</v>
      </c>
      <c r="M2394" t="s">
        <v>332</v>
      </c>
      <c r="N2394" t="s">
        <v>573</v>
      </c>
    </row>
    <row r="2395" spans="1:14" hidden="1" x14ac:dyDescent="0.25">
      <c r="A2395" t="s">
        <v>241</v>
      </c>
      <c r="B2395" s="1">
        <v>44773</v>
      </c>
      <c r="C2395" t="s">
        <v>902</v>
      </c>
      <c r="D2395" t="s">
        <v>903</v>
      </c>
      <c r="E2395" s="4">
        <v>-128311.98000000001</v>
      </c>
      <c r="F2395" t="s">
        <v>567</v>
      </c>
      <c r="G2395" t="s">
        <v>511</v>
      </c>
      <c r="H2395" t="s">
        <v>328</v>
      </c>
      <c r="I2395" t="s">
        <v>329</v>
      </c>
      <c r="J2395" t="s">
        <v>904</v>
      </c>
      <c r="L2395" t="s">
        <v>328</v>
      </c>
      <c r="M2395" t="s">
        <v>329</v>
      </c>
      <c r="N2395" t="s">
        <v>573</v>
      </c>
    </row>
    <row r="2396" spans="1:14" hidden="1" x14ac:dyDescent="0.25">
      <c r="A2396" t="s">
        <v>241</v>
      </c>
      <c r="B2396" s="1">
        <v>44773</v>
      </c>
      <c r="C2396" t="s">
        <v>905</v>
      </c>
      <c r="D2396" t="s">
        <v>906</v>
      </c>
      <c r="E2396" s="4">
        <v>-280697.76</v>
      </c>
      <c r="F2396" t="s">
        <v>567</v>
      </c>
      <c r="G2396" t="s">
        <v>511</v>
      </c>
      <c r="H2396" t="s">
        <v>328</v>
      </c>
      <c r="I2396" t="s">
        <v>329</v>
      </c>
      <c r="J2396" t="s">
        <v>904</v>
      </c>
      <c r="L2396" t="s">
        <v>328</v>
      </c>
      <c r="M2396" t="s">
        <v>329</v>
      </c>
      <c r="N2396" t="s">
        <v>573</v>
      </c>
    </row>
    <row r="2397" spans="1:14" hidden="1" x14ac:dyDescent="0.25">
      <c r="A2397" t="s">
        <v>241</v>
      </c>
      <c r="B2397" s="1">
        <v>44773</v>
      </c>
      <c r="C2397" t="s">
        <v>907</v>
      </c>
      <c r="D2397" t="s">
        <v>908</v>
      </c>
      <c r="E2397" s="4">
        <v>-41665.350000000006</v>
      </c>
      <c r="F2397" t="s">
        <v>567</v>
      </c>
      <c r="G2397" t="s">
        <v>511</v>
      </c>
      <c r="H2397" t="s">
        <v>328</v>
      </c>
      <c r="I2397" t="s">
        <v>329</v>
      </c>
      <c r="J2397" t="s">
        <v>904</v>
      </c>
      <c r="L2397" t="s">
        <v>328</v>
      </c>
      <c r="M2397" t="s">
        <v>329</v>
      </c>
      <c r="N2397" t="s">
        <v>573</v>
      </c>
    </row>
    <row r="2398" spans="1:14" hidden="1" x14ac:dyDescent="0.25">
      <c r="A2398" t="s">
        <v>241</v>
      </c>
      <c r="B2398" s="1">
        <v>44773</v>
      </c>
      <c r="C2398" t="s">
        <v>909</v>
      </c>
      <c r="D2398" t="s">
        <v>910</v>
      </c>
      <c r="E2398" s="4">
        <v>-2737.0299999999943</v>
      </c>
      <c r="F2398" t="s">
        <v>567</v>
      </c>
      <c r="G2398" t="s">
        <v>511</v>
      </c>
      <c r="H2398" t="s">
        <v>328</v>
      </c>
      <c r="I2398" t="s">
        <v>329</v>
      </c>
      <c r="J2398" t="s">
        <v>904</v>
      </c>
      <c r="L2398" t="s">
        <v>328</v>
      </c>
      <c r="M2398" t="s">
        <v>329</v>
      </c>
      <c r="N2398" t="s">
        <v>573</v>
      </c>
    </row>
    <row r="2399" spans="1:14" hidden="1" x14ac:dyDescent="0.25">
      <c r="A2399" t="s">
        <v>241</v>
      </c>
      <c r="B2399" s="1">
        <v>44773</v>
      </c>
      <c r="C2399" t="s">
        <v>913</v>
      </c>
      <c r="D2399" t="s">
        <v>914</v>
      </c>
      <c r="E2399" s="4">
        <v>-115236</v>
      </c>
      <c r="F2399" t="s">
        <v>567</v>
      </c>
      <c r="G2399" t="s">
        <v>511</v>
      </c>
      <c r="H2399" t="s">
        <v>340</v>
      </c>
      <c r="I2399" t="s">
        <v>341</v>
      </c>
      <c r="J2399" t="s">
        <v>667</v>
      </c>
      <c r="L2399" t="s">
        <v>340</v>
      </c>
      <c r="M2399" t="s">
        <v>341</v>
      </c>
      <c r="N2399" t="s">
        <v>573</v>
      </c>
    </row>
    <row r="2400" spans="1:14" hidden="1" x14ac:dyDescent="0.25">
      <c r="A2400" t="s">
        <v>241</v>
      </c>
      <c r="B2400" s="1">
        <v>44773</v>
      </c>
      <c r="C2400" t="s">
        <v>1289</v>
      </c>
      <c r="D2400" t="s">
        <v>1290</v>
      </c>
      <c r="E2400" s="4">
        <v>-5</v>
      </c>
      <c r="F2400" t="s">
        <v>567</v>
      </c>
      <c r="G2400" t="s">
        <v>511</v>
      </c>
      <c r="H2400" t="s">
        <v>324</v>
      </c>
      <c r="I2400" t="s">
        <v>323</v>
      </c>
      <c r="J2400" t="s">
        <v>787</v>
      </c>
      <c r="L2400" t="s">
        <v>324</v>
      </c>
      <c r="M2400" t="s">
        <v>323</v>
      </c>
      <c r="N2400" t="s">
        <v>573</v>
      </c>
    </row>
    <row r="2401" spans="1:14" hidden="1" x14ac:dyDescent="0.25">
      <c r="A2401" t="s">
        <v>241</v>
      </c>
      <c r="B2401" s="1">
        <v>44773</v>
      </c>
      <c r="C2401" t="s">
        <v>921</v>
      </c>
      <c r="D2401" t="s">
        <v>922</v>
      </c>
      <c r="E2401" s="4">
        <v>-49952.670000000035</v>
      </c>
      <c r="F2401" t="s">
        <v>567</v>
      </c>
      <c r="G2401" t="s">
        <v>511</v>
      </c>
      <c r="H2401" t="s">
        <v>333</v>
      </c>
      <c r="I2401" t="s">
        <v>335</v>
      </c>
      <c r="J2401" t="s">
        <v>923</v>
      </c>
      <c r="L2401" t="s">
        <v>333</v>
      </c>
      <c r="M2401" t="s">
        <v>335</v>
      </c>
      <c r="N2401" t="s">
        <v>573</v>
      </c>
    </row>
    <row r="2402" spans="1:14" hidden="1" x14ac:dyDescent="0.25">
      <c r="A2402" t="s">
        <v>241</v>
      </c>
      <c r="B2402" s="1">
        <v>44773</v>
      </c>
      <c r="C2402" t="s">
        <v>110</v>
      </c>
      <c r="D2402" t="s">
        <v>926</v>
      </c>
      <c r="E2402" s="4">
        <v>-201770.86</v>
      </c>
      <c r="F2402" t="s">
        <v>567</v>
      </c>
      <c r="G2402" t="s">
        <v>511</v>
      </c>
      <c r="H2402" t="s">
        <v>333</v>
      </c>
      <c r="I2402" t="s">
        <v>335</v>
      </c>
      <c r="J2402" t="s">
        <v>923</v>
      </c>
      <c r="L2402" t="s">
        <v>333</v>
      </c>
      <c r="M2402" t="s">
        <v>335</v>
      </c>
      <c r="N2402" t="s">
        <v>573</v>
      </c>
    </row>
    <row r="2403" spans="1:14" hidden="1" x14ac:dyDescent="0.25">
      <c r="A2403" t="s">
        <v>241</v>
      </c>
      <c r="B2403" s="1">
        <v>44773</v>
      </c>
      <c r="C2403" t="s">
        <v>112</v>
      </c>
      <c r="D2403" t="s">
        <v>937</v>
      </c>
      <c r="E2403" s="4">
        <v>-700000</v>
      </c>
      <c r="F2403" t="s">
        <v>567</v>
      </c>
      <c r="G2403" t="s">
        <v>511</v>
      </c>
      <c r="H2403" t="s">
        <v>333</v>
      </c>
      <c r="I2403" t="s">
        <v>335</v>
      </c>
      <c r="J2403" t="s">
        <v>923</v>
      </c>
      <c r="L2403" t="s">
        <v>333</v>
      </c>
      <c r="M2403" t="s">
        <v>335</v>
      </c>
      <c r="N2403" t="s">
        <v>573</v>
      </c>
    </row>
    <row r="2404" spans="1:14" hidden="1" x14ac:dyDescent="0.25">
      <c r="A2404" t="s">
        <v>241</v>
      </c>
      <c r="B2404" s="1">
        <v>44773</v>
      </c>
      <c r="C2404" t="s">
        <v>115</v>
      </c>
      <c r="D2404" t="s">
        <v>944</v>
      </c>
      <c r="E2404" s="4">
        <v>-215224.61000000002</v>
      </c>
      <c r="F2404" t="s">
        <v>567</v>
      </c>
      <c r="G2404" t="s">
        <v>511</v>
      </c>
      <c r="H2404" t="s">
        <v>333</v>
      </c>
      <c r="I2404" t="s">
        <v>335</v>
      </c>
      <c r="J2404" t="s">
        <v>923</v>
      </c>
      <c r="L2404" t="s">
        <v>333</v>
      </c>
      <c r="M2404" t="s">
        <v>335</v>
      </c>
      <c r="N2404" t="s">
        <v>573</v>
      </c>
    </row>
    <row r="2405" spans="1:14" hidden="1" x14ac:dyDescent="0.25">
      <c r="A2405" t="s">
        <v>241</v>
      </c>
      <c r="B2405" s="1">
        <v>44773</v>
      </c>
      <c r="C2405" t="s">
        <v>117</v>
      </c>
      <c r="D2405" t="s">
        <v>947</v>
      </c>
      <c r="E2405" s="4">
        <v>-87222.780000000013</v>
      </c>
      <c r="F2405" t="s">
        <v>567</v>
      </c>
      <c r="G2405" t="s">
        <v>511</v>
      </c>
      <c r="H2405" t="s">
        <v>333</v>
      </c>
      <c r="I2405" t="s">
        <v>335</v>
      </c>
      <c r="J2405" t="s">
        <v>923</v>
      </c>
      <c r="L2405" t="s">
        <v>333</v>
      </c>
      <c r="M2405" t="s">
        <v>335</v>
      </c>
      <c r="N2405" t="s">
        <v>573</v>
      </c>
    </row>
    <row r="2406" spans="1:14" hidden="1" x14ac:dyDescent="0.25">
      <c r="A2406" t="s">
        <v>241</v>
      </c>
      <c r="B2406" s="1">
        <v>44773</v>
      </c>
      <c r="C2406" t="s">
        <v>119</v>
      </c>
      <c r="D2406" t="s">
        <v>1202</v>
      </c>
      <c r="E2406" s="4">
        <v>-110275.99</v>
      </c>
      <c r="F2406" t="s">
        <v>567</v>
      </c>
      <c r="G2406" t="s">
        <v>511</v>
      </c>
      <c r="H2406" t="s">
        <v>333</v>
      </c>
      <c r="I2406" t="s">
        <v>335</v>
      </c>
      <c r="J2406" t="s">
        <v>923</v>
      </c>
      <c r="L2406" t="s">
        <v>333</v>
      </c>
      <c r="M2406" t="s">
        <v>335</v>
      </c>
      <c r="N2406" t="s">
        <v>573</v>
      </c>
    </row>
    <row r="2407" spans="1:14" hidden="1" x14ac:dyDescent="0.25">
      <c r="A2407" t="s">
        <v>241</v>
      </c>
      <c r="B2407" s="1">
        <v>44773</v>
      </c>
      <c r="C2407" t="s">
        <v>121</v>
      </c>
      <c r="D2407" t="s">
        <v>1203</v>
      </c>
      <c r="E2407" s="4">
        <v>-2270216.48</v>
      </c>
      <c r="F2407" t="s">
        <v>567</v>
      </c>
      <c r="G2407" t="s">
        <v>511</v>
      </c>
      <c r="H2407" t="s">
        <v>333</v>
      </c>
      <c r="I2407" t="s">
        <v>335</v>
      </c>
      <c r="J2407" t="s">
        <v>923</v>
      </c>
      <c r="L2407" t="s">
        <v>333</v>
      </c>
      <c r="M2407" t="s">
        <v>335</v>
      </c>
      <c r="N2407" t="s">
        <v>573</v>
      </c>
    </row>
    <row r="2408" spans="1:14" hidden="1" x14ac:dyDescent="0.25">
      <c r="A2408" t="s">
        <v>241</v>
      </c>
      <c r="B2408" s="1">
        <v>44773</v>
      </c>
      <c r="C2408" t="s">
        <v>965</v>
      </c>
      <c r="D2408" t="s">
        <v>966</v>
      </c>
      <c r="E2408" s="4">
        <v>-58333.220000000132</v>
      </c>
      <c r="F2408" t="s">
        <v>567</v>
      </c>
      <c r="G2408" t="s">
        <v>511</v>
      </c>
      <c r="H2408" t="s">
        <v>333</v>
      </c>
      <c r="I2408" t="s">
        <v>335</v>
      </c>
      <c r="J2408" t="s">
        <v>923</v>
      </c>
      <c r="L2408" t="s">
        <v>333</v>
      </c>
      <c r="M2408" t="s">
        <v>335</v>
      </c>
      <c r="N2408" t="s">
        <v>573</v>
      </c>
    </row>
    <row r="2409" spans="1:14" hidden="1" x14ac:dyDescent="0.25">
      <c r="A2409" t="s">
        <v>241</v>
      </c>
      <c r="B2409" s="1">
        <v>44773</v>
      </c>
      <c r="C2409" t="s">
        <v>123</v>
      </c>
      <c r="D2409" t="s">
        <v>1204</v>
      </c>
      <c r="E2409" s="4">
        <v>-83550</v>
      </c>
      <c r="F2409" t="s">
        <v>567</v>
      </c>
      <c r="G2409" t="s">
        <v>511</v>
      </c>
      <c r="H2409" t="s">
        <v>333</v>
      </c>
      <c r="I2409" t="s">
        <v>335</v>
      </c>
      <c r="J2409" t="s">
        <v>923</v>
      </c>
      <c r="L2409" t="s">
        <v>333</v>
      </c>
      <c r="M2409" t="s">
        <v>449</v>
      </c>
      <c r="N2409" t="s">
        <v>573</v>
      </c>
    </row>
    <row r="2410" spans="1:14" hidden="1" x14ac:dyDescent="0.25">
      <c r="A2410" t="s">
        <v>241</v>
      </c>
      <c r="B2410" s="1">
        <v>44773</v>
      </c>
      <c r="C2410" t="s">
        <v>975</v>
      </c>
      <c r="D2410" t="s">
        <v>976</v>
      </c>
      <c r="E2410" s="4">
        <v>-406196.51000000013</v>
      </c>
      <c r="F2410" t="s">
        <v>567</v>
      </c>
      <c r="G2410" t="s">
        <v>511</v>
      </c>
      <c r="H2410" t="s">
        <v>342</v>
      </c>
      <c r="I2410" t="s">
        <v>343</v>
      </c>
      <c r="J2410" t="s">
        <v>725</v>
      </c>
      <c r="L2410" t="s">
        <v>342</v>
      </c>
      <c r="M2410" t="s">
        <v>343</v>
      </c>
      <c r="N2410" t="s">
        <v>573</v>
      </c>
    </row>
    <row r="2411" spans="1:14" hidden="1" x14ac:dyDescent="0.25">
      <c r="A2411" t="s">
        <v>241</v>
      </c>
      <c r="B2411" s="1">
        <v>44773</v>
      </c>
      <c r="C2411" t="s">
        <v>979</v>
      </c>
      <c r="D2411" t="s">
        <v>980</v>
      </c>
      <c r="E2411" s="4">
        <v>-750.3799999999992</v>
      </c>
      <c r="F2411" t="s">
        <v>567</v>
      </c>
      <c r="G2411" t="s">
        <v>511</v>
      </c>
      <c r="H2411" t="s">
        <v>342</v>
      </c>
      <c r="I2411" t="s">
        <v>343</v>
      </c>
      <c r="J2411" t="s">
        <v>725</v>
      </c>
      <c r="L2411" t="s">
        <v>342</v>
      </c>
      <c r="M2411" t="s">
        <v>343</v>
      </c>
      <c r="N2411" t="s">
        <v>573</v>
      </c>
    </row>
    <row r="2412" spans="1:14" hidden="1" x14ac:dyDescent="0.25">
      <c r="A2412" t="s">
        <v>241</v>
      </c>
      <c r="B2412" s="1">
        <v>44773</v>
      </c>
      <c r="C2412" t="s">
        <v>983</v>
      </c>
      <c r="D2412" t="s">
        <v>984</v>
      </c>
      <c r="E2412" s="4">
        <v>-68.999999999999488</v>
      </c>
      <c r="F2412" t="s">
        <v>567</v>
      </c>
      <c r="G2412" t="s">
        <v>511</v>
      </c>
      <c r="H2412" t="s">
        <v>342</v>
      </c>
      <c r="I2412" t="s">
        <v>343</v>
      </c>
      <c r="J2412" t="s">
        <v>725</v>
      </c>
      <c r="L2412" t="s">
        <v>342</v>
      </c>
      <c r="M2412" t="s">
        <v>343</v>
      </c>
      <c r="N2412" t="s">
        <v>573</v>
      </c>
    </row>
    <row r="2413" spans="1:14" hidden="1" x14ac:dyDescent="0.25">
      <c r="A2413" t="s">
        <v>241</v>
      </c>
      <c r="B2413" s="1">
        <v>44773</v>
      </c>
      <c r="C2413" t="s">
        <v>995</v>
      </c>
      <c r="D2413" t="s">
        <v>996</v>
      </c>
      <c r="E2413" s="4">
        <v>-222528.21</v>
      </c>
      <c r="F2413" t="s">
        <v>567</v>
      </c>
      <c r="G2413" t="s">
        <v>511</v>
      </c>
      <c r="H2413" t="s">
        <v>352</v>
      </c>
      <c r="I2413" t="s">
        <v>353</v>
      </c>
      <c r="J2413" t="s">
        <v>746</v>
      </c>
      <c r="L2413" t="s">
        <v>352</v>
      </c>
      <c r="M2413" t="s">
        <v>349</v>
      </c>
      <c r="N2413" t="s">
        <v>573</v>
      </c>
    </row>
    <row r="2414" spans="1:14" hidden="1" x14ac:dyDescent="0.25">
      <c r="A2414" t="s">
        <v>241</v>
      </c>
      <c r="B2414" s="1">
        <v>44773</v>
      </c>
      <c r="C2414" t="s">
        <v>1003</v>
      </c>
      <c r="D2414" t="s">
        <v>1004</v>
      </c>
      <c r="E2414" s="4">
        <v>-164467.9</v>
      </c>
      <c r="F2414" t="s">
        <v>567</v>
      </c>
      <c r="G2414" t="s">
        <v>511</v>
      </c>
      <c r="H2414" t="s">
        <v>348</v>
      </c>
      <c r="I2414" t="s">
        <v>349</v>
      </c>
      <c r="J2414" t="s">
        <v>746</v>
      </c>
      <c r="L2414" t="s">
        <v>348</v>
      </c>
      <c r="M2414" t="s">
        <v>349</v>
      </c>
      <c r="N2414" t="s">
        <v>573</v>
      </c>
    </row>
    <row r="2415" spans="1:14" hidden="1" x14ac:dyDescent="0.25">
      <c r="A2415" t="s">
        <v>241</v>
      </c>
      <c r="B2415" s="1">
        <v>44773</v>
      </c>
      <c r="C2415" t="s">
        <v>1291</v>
      </c>
      <c r="D2415" t="s">
        <v>1292</v>
      </c>
      <c r="E2415" s="4">
        <v>-91271.16</v>
      </c>
      <c r="F2415" t="s">
        <v>567</v>
      </c>
      <c r="G2415" t="s">
        <v>511</v>
      </c>
      <c r="H2415" t="s">
        <v>348</v>
      </c>
      <c r="I2415" t="s">
        <v>349</v>
      </c>
      <c r="J2415" t="s">
        <v>746</v>
      </c>
      <c r="L2415" t="s">
        <v>348</v>
      </c>
      <c r="M2415" t="s">
        <v>349</v>
      </c>
      <c r="N2415" t="s">
        <v>573</v>
      </c>
    </row>
    <row r="2416" spans="1:14" hidden="1" x14ac:dyDescent="0.25">
      <c r="A2416" t="s">
        <v>241</v>
      </c>
      <c r="B2416" s="1">
        <v>44773</v>
      </c>
      <c r="C2416" t="s">
        <v>1256</v>
      </c>
      <c r="D2416" t="s">
        <v>1257</v>
      </c>
      <c r="E2416" s="4">
        <v>-100</v>
      </c>
      <c r="F2416" t="s">
        <v>567</v>
      </c>
      <c r="G2416" t="s">
        <v>511</v>
      </c>
      <c r="H2416" t="s">
        <v>348</v>
      </c>
      <c r="I2416" t="s">
        <v>349</v>
      </c>
      <c r="J2416" t="s">
        <v>746</v>
      </c>
      <c r="L2416" t="s">
        <v>348</v>
      </c>
      <c r="M2416" t="s">
        <v>349</v>
      </c>
      <c r="N2416" t="s">
        <v>573</v>
      </c>
    </row>
    <row r="2417" spans="1:14" hidden="1" x14ac:dyDescent="0.25">
      <c r="A2417" t="s">
        <v>241</v>
      </c>
      <c r="B2417" s="1">
        <v>44773</v>
      </c>
      <c r="C2417" t="s">
        <v>1015</v>
      </c>
      <c r="D2417" t="s">
        <v>1016</v>
      </c>
      <c r="E2417" s="4">
        <v>-1265.8900000000026</v>
      </c>
      <c r="F2417" t="s">
        <v>567</v>
      </c>
      <c r="G2417" t="s">
        <v>511</v>
      </c>
      <c r="H2417" t="s">
        <v>348</v>
      </c>
      <c r="I2417" t="s">
        <v>349</v>
      </c>
      <c r="J2417" t="s">
        <v>746</v>
      </c>
      <c r="L2417" t="s">
        <v>348</v>
      </c>
      <c r="M2417" t="s">
        <v>349</v>
      </c>
      <c r="N2417" t="s">
        <v>573</v>
      </c>
    </row>
    <row r="2418" spans="1:14" hidden="1" x14ac:dyDescent="0.25">
      <c r="A2418" t="s">
        <v>241</v>
      </c>
      <c r="B2418" s="1">
        <v>44773</v>
      </c>
      <c r="C2418" t="s">
        <v>1019</v>
      </c>
      <c r="D2418" t="s">
        <v>1020</v>
      </c>
      <c r="E2418" s="4">
        <v>-296.00000000006321</v>
      </c>
      <c r="F2418" t="s">
        <v>567</v>
      </c>
      <c r="G2418" t="s">
        <v>511</v>
      </c>
      <c r="H2418" t="s">
        <v>348</v>
      </c>
      <c r="I2418" t="s">
        <v>349</v>
      </c>
      <c r="J2418" t="s">
        <v>746</v>
      </c>
      <c r="L2418" t="s">
        <v>348</v>
      </c>
      <c r="M2418" t="s">
        <v>349</v>
      </c>
      <c r="N2418" t="s">
        <v>573</v>
      </c>
    </row>
    <row r="2419" spans="1:14" hidden="1" x14ac:dyDescent="0.25">
      <c r="A2419" t="s">
        <v>241</v>
      </c>
      <c r="B2419" s="1">
        <v>44773</v>
      </c>
      <c r="C2419" t="s">
        <v>1023</v>
      </c>
      <c r="D2419" t="s">
        <v>1024</v>
      </c>
      <c r="E2419" s="4">
        <v>-2427.0200000000013</v>
      </c>
      <c r="F2419" t="s">
        <v>567</v>
      </c>
      <c r="G2419" t="s">
        <v>511</v>
      </c>
      <c r="H2419" t="s">
        <v>348</v>
      </c>
      <c r="I2419" t="s">
        <v>349</v>
      </c>
      <c r="J2419" t="s">
        <v>746</v>
      </c>
      <c r="L2419" t="s">
        <v>348</v>
      </c>
      <c r="M2419" t="s">
        <v>349</v>
      </c>
      <c r="N2419" t="s">
        <v>573</v>
      </c>
    </row>
    <row r="2420" spans="1:14" hidden="1" x14ac:dyDescent="0.25">
      <c r="A2420" t="s">
        <v>241</v>
      </c>
      <c r="B2420" s="1">
        <v>44773</v>
      </c>
      <c r="C2420" t="s">
        <v>1207</v>
      </c>
      <c r="D2420" t="s">
        <v>1208</v>
      </c>
      <c r="E2420" s="4">
        <v>-14.000000000014552</v>
      </c>
      <c r="F2420" t="s">
        <v>567</v>
      </c>
      <c r="G2420" t="s">
        <v>511</v>
      </c>
      <c r="H2420" t="s">
        <v>348</v>
      </c>
      <c r="I2420" t="s">
        <v>349</v>
      </c>
      <c r="J2420" t="s">
        <v>746</v>
      </c>
      <c r="L2420" t="s">
        <v>348</v>
      </c>
      <c r="M2420" t="s">
        <v>349</v>
      </c>
      <c r="N2420" t="s">
        <v>573</v>
      </c>
    </row>
    <row r="2421" spans="1:14" hidden="1" x14ac:dyDescent="0.25">
      <c r="A2421" t="s">
        <v>241</v>
      </c>
      <c r="B2421" s="1">
        <v>44773</v>
      </c>
      <c r="C2421" t="s">
        <v>1033</v>
      </c>
      <c r="D2421" t="s">
        <v>1034</v>
      </c>
      <c r="E2421" s="4">
        <v>-68467.399999999994</v>
      </c>
      <c r="F2421" t="s">
        <v>567</v>
      </c>
      <c r="G2421" t="s">
        <v>511</v>
      </c>
      <c r="H2421" t="s">
        <v>348</v>
      </c>
      <c r="I2421" t="s">
        <v>349</v>
      </c>
      <c r="J2421" t="s">
        <v>667</v>
      </c>
      <c r="L2421" t="s">
        <v>340</v>
      </c>
      <c r="M2421" t="s">
        <v>349</v>
      </c>
      <c r="N2421" t="s">
        <v>573</v>
      </c>
    </row>
    <row r="2422" spans="1:14" hidden="1" x14ac:dyDescent="0.25">
      <c r="A2422" t="s">
        <v>241</v>
      </c>
      <c r="B2422" s="1">
        <v>44773</v>
      </c>
      <c r="C2422" t="s">
        <v>1209</v>
      </c>
      <c r="D2422" t="s">
        <v>1210</v>
      </c>
      <c r="E2422" s="4">
        <v>-56472.52</v>
      </c>
      <c r="F2422" t="s">
        <v>567</v>
      </c>
      <c r="G2422" t="s">
        <v>511</v>
      </c>
      <c r="H2422" t="s">
        <v>348</v>
      </c>
      <c r="I2422" t="s">
        <v>349</v>
      </c>
      <c r="J2422" t="s">
        <v>746</v>
      </c>
      <c r="L2422" t="s">
        <v>348</v>
      </c>
      <c r="M2422" t="s">
        <v>349</v>
      </c>
      <c r="N2422" t="s">
        <v>573</v>
      </c>
    </row>
    <row r="2423" spans="1:14" hidden="1" x14ac:dyDescent="0.25">
      <c r="A2423" t="s">
        <v>241</v>
      </c>
      <c r="B2423" s="1">
        <v>44773</v>
      </c>
      <c r="C2423" t="s">
        <v>1230</v>
      </c>
      <c r="D2423" t="s">
        <v>1231</v>
      </c>
      <c r="E2423" s="4">
        <v>-32892.109999999811</v>
      </c>
      <c r="F2423" t="s">
        <v>567</v>
      </c>
      <c r="G2423" t="s">
        <v>511</v>
      </c>
      <c r="H2423" t="s">
        <v>355</v>
      </c>
      <c r="I2423" t="s">
        <v>356</v>
      </c>
      <c r="J2423" t="s">
        <v>689</v>
      </c>
      <c r="L2423" t="s">
        <v>716</v>
      </c>
      <c r="M2423" t="s">
        <v>356</v>
      </c>
      <c r="N2423" t="s">
        <v>573</v>
      </c>
    </row>
    <row r="2424" spans="1:14" hidden="1" x14ac:dyDescent="0.25">
      <c r="A2424" t="s">
        <v>241</v>
      </c>
      <c r="B2424" s="1">
        <v>44773</v>
      </c>
      <c r="C2424" t="s">
        <v>1050</v>
      </c>
      <c r="D2424" t="s">
        <v>1051</v>
      </c>
      <c r="E2424" s="4">
        <v>-42810.649999999965</v>
      </c>
      <c r="F2424" t="s">
        <v>567</v>
      </c>
      <c r="G2424" t="s">
        <v>511</v>
      </c>
      <c r="H2424" t="s">
        <v>355</v>
      </c>
      <c r="I2424" t="s">
        <v>356</v>
      </c>
      <c r="J2424" t="s">
        <v>689</v>
      </c>
      <c r="L2424" t="s">
        <v>348</v>
      </c>
      <c r="M2424" t="s">
        <v>356</v>
      </c>
      <c r="N2424" t="s">
        <v>573</v>
      </c>
    </row>
    <row r="2425" spans="1:14" hidden="1" x14ac:dyDescent="0.25">
      <c r="A2425" t="s">
        <v>241</v>
      </c>
      <c r="B2425" s="1">
        <v>44773</v>
      </c>
      <c r="C2425" t="s">
        <v>1054</v>
      </c>
      <c r="D2425" t="s">
        <v>1055</v>
      </c>
      <c r="E2425" s="4">
        <v>-2322.0100000000011</v>
      </c>
      <c r="F2425" t="s">
        <v>567</v>
      </c>
      <c r="G2425" t="s">
        <v>511</v>
      </c>
      <c r="H2425" t="s">
        <v>355</v>
      </c>
      <c r="I2425" t="s">
        <v>356</v>
      </c>
      <c r="J2425" t="s">
        <v>689</v>
      </c>
      <c r="L2425" t="s">
        <v>355</v>
      </c>
      <c r="M2425" t="s">
        <v>356</v>
      </c>
      <c r="N2425" t="s">
        <v>573</v>
      </c>
    </row>
    <row r="2426" spans="1:14" hidden="1" x14ac:dyDescent="0.25">
      <c r="A2426" t="s">
        <v>241</v>
      </c>
      <c r="B2426" s="1">
        <v>44773</v>
      </c>
      <c r="C2426" t="s">
        <v>1211</v>
      </c>
      <c r="D2426" t="s">
        <v>1212</v>
      </c>
      <c r="E2426" s="4">
        <v>-267.07</v>
      </c>
      <c r="F2426" t="s">
        <v>567</v>
      </c>
      <c r="G2426" t="s">
        <v>511</v>
      </c>
      <c r="H2426" t="s">
        <v>355</v>
      </c>
      <c r="I2426" t="s">
        <v>356</v>
      </c>
      <c r="J2426" t="s">
        <v>746</v>
      </c>
      <c r="L2426" t="s">
        <v>348</v>
      </c>
      <c r="M2426" t="s">
        <v>356</v>
      </c>
      <c r="N2426" t="s">
        <v>573</v>
      </c>
    </row>
    <row r="2427" spans="1:14" hidden="1" x14ac:dyDescent="0.25">
      <c r="A2427" t="s">
        <v>241</v>
      </c>
      <c r="B2427" s="1">
        <v>44773</v>
      </c>
      <c r="C2427" t="s">
        <v>1060</v>
      </c>
      <c r="D2427" t="s">
        <v>1061</v>
      </c>
      <c r="E2427" s="4">
        <v>-3295.6000000000354</v>
      </c>
      <c r="F2427" t="s">
        <v>567</v>
      </c>
      <c r="G2427" t="s">
        <v>511</v>
      </c>
      <c r="H2427" t="s">
        <v>355</v>
      </c>
      <c r="I2427" t="s">
        <v>356</v>
      </c>
      <c r="J2427" t="s">
        <v>689</v>
      </c>
      <c r="L2427" t="s">
        <v>355</v>
      </c>
      <c r="M2427" t="s">
        <v>356</v>
      </c>
      <c r="N2427" t="s">
        <v>573</v>
      </c>
    </row>
    <row r="2428" spans="1:14" hidden="1" x14ac:dyDescent="0.25">
      <c r="A2428" t="s">
        <v>241</v>
      </c>
      <c r="B2428" s="1">
        <v>44773</v>
      </c>
      <c r="C2428" t="s">
        <v>1064</v>
      </c>
      <c r="D2428" t="s">
        <v>1065</v>
      </c>
      <c r="E2428" s="4">
        <v>-2.2799999999999727</v>
      </c>
      <c r="F2428" t="s">
        <v>567</v>
      </c>
      <c r="G2428" t="s">
        <v>511</v>
      </c>
      <c r="H2428" t="s">
        <v>355</v>
      </c>
      <c r="I2428" t="s">
        <v>356</v>
      </c>
      <c r="J2428" t="s">
        <v>746</v>
      </c>
      <c r="L2428" t="s">
        <v>348</v>
      </c>
      <c r="M2428" t="s">
        <v>356</v>
      </c>
      <c r="N2428" t="s">
        <v>573</v>
      </c>
    </row>
    <row r="2429" spans="1:14" hidden="1" x14ac:dyDescent="0.25">
      <c r="A2429" t="s">
        <v>241</v>
      </c>
      <c r="B2429" s="1">
        <v>44773</v>
      </c>
      <c r="C2429" t="s">
        <v>1072</v>
      </c>
      <c r="D2429" t="s">
        <v>1073</v>
      </c>
      <c r="E2429" s="4">
        <v>-28714.62</v>
      </c>
      <c r="F2429" t="s">
        <v>567</v>
      </c>
      <c r="G2429" t="s">
        <v>511</v>
      </c>
      <c r="H2429" t="s">
        <v>348</v>
      </c>
      <c r="I2429" t="s">
        <v>349</v>
      </c>
      <c r="J2429" t="s">
        <v>746</v>
      </c>
      <c r="L2429" t="s">
        <v>348</v>
      </c>
      <c r="M2429" t="s">
        <v>453</v>
      </c>
      <c r="N2429" t="s">
        <v>573</v>
      </c>
    </row>
    <row r="2430" spans="1:14" hidden="1" x14ac:dyDescent="0.25">
      <c r="A2430" t="s">
        <v>241</v>
      </c>
      <c r="B2430" s="1">
        <v>44773</v>
      </c>
      <c r="C2430" t="s">
        <v>1076</v>
      </c>
      <c r="D2430" t="s">
        <v>1077</v>
      </c>
      <c r="E2430" s="4">
        <v>-10462.32</v>
      </c>
      <c r="F2430" t="s">
        <v>567</v>
      </c>
      <c r="G2430" t="s">
        <v>511</v>
      </c>
      <c r="H2430" t="s">
        <v>348</v>
      </c>
      <c r="I2430" t="s">
        <v>349</v>
      </c>
      <c r="J2430" t="s">
        <v>746</v>
      </c>
      <c r="L2430" t="s">
        <v>348</v>
      </c>
      <c r="M2430" t="s">
        <v>453</v>
      </c>
      <c r="N2430" t="s">
        <v>573</v>
      </c>
    </row>
    <row r="2431" spans="1:14" hidden="1" x14ac:dyDescent="0.25">
      <c r="A2431" t="s">
        <v>241</v>
      </c>
      <c r="B2431" s="1">
        <v>44773</v>
      </c>
      <c r="C2431" t="s">
        <v>1234</v>
      </c>
      <c r="D2431" t="s">
        <v>1235</v>
      </c>
      <c r="E2431" s="4">
        <v>-3.4000000000000909</v>
      </c>
      <c r="F2431" t="s">
        <v>567</v>
      </c>
      <c r="G2431" t="s">
        <v>511</v>
      </c>
      <c r="H2431" t="s">
        <v>348</v>
      </c>
      <c r="I2431" t="s">
        <v>349</v>
      </c>
      <c r="J2431" t="s">
        <v>746</v>
      </c>
      <c r="L2431" t="s">
        <v>348</v>
      </c>
      <c r="M2431" t="s">
        <v>453</v>
      </c>
      <c r="N2431" t="s">
        <v>573</v>
      </c>
    </row>
    <row r="2432" spans="1:14" hidden="1" x14ac:dyDescent="0.25">
      <c r="A2432" t="s">
        <v>241</v>
      </c>
      <c r="B2432" s="1">
        <v>44773</v>
      </c>
      <c r="C2432" t="s">
        <v>1215</v>
      </c>
      <c r="D2432" t="s">
        <v>1216</v>
      </c>
      <c r="E2432" s="4">
        <v>-6.24</v>
      </c>
      <c r="F2432" t="s">
        <v>567</v>
      </c>
      <c r="G2432" t="s">
        <v>511</v>
      </c>
      <c r="H2432" t="s">
        <v>348</v>
      </c>
      <c r="I2432" t="s">
        <v>349</v>
      </c>
      <c r="J2432" t="s">
        <v>746</v>
      </c>
      <c r="L2432" t="s">
        <v>348</v>
      </c>
      <c r="M2432" t="s">
        <v>453</v>
      </c>
      <c r="N2432" t="s">
        <v>573</v>
      </c>
    </row>
    <row r="2433" spans="1:14" hidden="1" x14ac:dyDescent="0.25">
      <c r="A2433" t="s">
        <v>241</v>
      </c>
      <c r="B2433" s="1">
        <v>44773</v>
      </c>
      <c r="C2433" t="s">
        <v>1217</v>
      </c>
      <c r="D2433" t="s">
        <v>1218</v>
      </c>
      <c r="E2433" s="4">
        <v>-336.31</v>
      </c>
      <c r="F2433" t="s">
        <v>567</v>
      </c>
      <c r="G2433" t="s">
        <v>511</v>
      </c>
      <c r="H2433" t="s">
        <v>348</v>
      </c>
      <c r="I2433" t="s">
        <v>349</v>
      </c>
      <c r="J2433" t="s">
        <v>746</v>
      </c>
      <c r="L2433" t="s">
        <v>348</v>
      </c>
      <c r="M2433" t="s">
        <v>453</v>
      </c>
      <c r="N2433" t="s">
        <v>573</v>
      </c>
    </row>
    <row r="2434" spans="1:14" hidden="1" x14ac:dyDescent="0.25">
      <c r="A2434" t="s">
        <v>241</v>
      </c>
      <c r="B2434" s="1">
        <v>44773</v>
      </c>
      <c r="C2434" t="s">
        <v>1087</v>
      </c>
      <c r="D2434" t="s">
        <v>1088</v>
      </c>
      <c r="E2434" s="4">
        <v>-97.16</v>
      </c>
      <c r="F2434" t="s">
        <v>567</v>
      </c>
      <c r="G2434" t="s">
        <v>511</v>
      </c>
      <c r="H2434" t="s">
        <v>348</v>
      </c>
      <c r="I2434" t="s">
        <v>349</v>
      </c>
      <c r="J2434" t="s">
        <v>746</v>
      </c>
      <c r="L2434" t="s">
        <v>348</v>
      </c>
      <c r="M2434" t="s">
        <v>453</v>
      </c>
      <c r="N2434" t="s">
        <v>573</v>
      </c>
    </row>
    <row r="2435" spans="1:14" hidden="1" x14ac:dyDescent="0.25">
      <c r="A2435" t="s">
        <v>241</v>
      </c>
      <c r="B2435" s="1">
        <v>44773</v>
      </c>
      <c r="C2435" t="s">
        <v>1091</v>
      </c>
      <c r="D2435" t="s">
        <v>1092</v>
      </c>
      <c r="E2435" s="4">
        <v>-557.38000000000011</v>
      </c>
      <c r="F2435" t="s">
        <v>567</v>
      </c>
      <c r="G2435" t="s">
        <v>511</v>
      </c>
      <c r="H2435" t="s">
        <v>348</v>
      </c>
      <c r="I2435" t="s">
        <v>349</v>
      </c>
      <c r="J2435" t="s">
        <v>746</v>
      </c>
      <c r="L2435" t="s">
        <v>348</v>
      </c>
      <c r="M2435" t="s">
        <v>453</v>
      </c>
      <c r="N2435" t="s">
        <v>573</v>
      </c>
    </row>
    <row r="2436" spans="1:14" hidden="1" x14ac:dyDescent="0.25">
      <c r="A2436" t="s">
        <v>241</v>
      </c>
      <c r="B2436" s="1">
        <v>44773</v>
      </c>
      <c r="C2436" t="s">
        <v>1095</v>
      </c>
      <c r="D2436" t="s">
        <v>1096</v>
      </c>
      <c r="E2436" s="4">
        <v>-103.71000000000004</v>
      </c>
      <c r="F2436" t="s">
        <v>567</v>
      </c>
      <c r="G2436" t="s">
        <v>511</v>
      </c>
      <c r="H2436" t="s">
        <v>348</v>
      </c>
      <c r="I2436" t="s">
        <v>349</v>
      </c>
      <c r="J2436" t="s">
        <v>746</v>
      </c>
      <c r="L2436" t="s">
        <v>348</v>
      </c>
      <c r="M2436" t="s">
        <v>453</v>
      </c>
      <c r="N2436" t="s">
        <v>573</v>
      </c>
    </row>
    <row r="2437" spans="1:14" hidden="1" x14ac:dyDescent="0.25">
      <c r="A2437" t="s">
        <v>241</v>
      </c>
      <c r="B2437" s="1">
        <v>44773</v>
      </c>
      <c r="C2437" t="s">
        <v>1099</v>
      </c>
      <c r="D2437" t="s">
        <v>1100</v>
      </c>
      <c r="E2437" s="4">
        <v>-83.930000000000064</v>
      </c>
      <c r="F2437" t="s">
        <v>567</v>
      </c>
      <c r="G2437" t="s">
        <v>511</v>
      </c>
      <c r="H2437" t="s">
        <v>348</v>
      </c>
      <c r="I2437" t="s">
        <v>349</v>
      </c>
      <c r="J2437" t="s">
        <v>746</v>
      </c>
      <c r="L2437" t="s">
        <v>348</v>
      </c>
      <c r="M2437" t="s">
        <v>453</v>
      </c>
      <c r="N2437" t="s">
        <v>573</v>
      </c>
    </row>
    <row r="2438" spans="1:14" hidden="1" x14ac:dyDescent="0.25">
      <c r="A2438" t="s">
        <v>241</v>
      </c>
      <c r="B2438" s="1">
        <v>44773</v>
      </c>
      <c r="C2438" t="s">
        <v>1103</v>
      </c>
      <c r="D2438" t="s">
        <v>1104</v>
      </c>
      <c r="E2438" s="4">
        <v>-334.70999999999935</v>
      </c>
      <c r="F2438" t="s">
        <v>567</v>
      </c>
      <c r="G2438" t="s">
        <v>511</v>
      </c>
      <c r="H2438" t="s">
        <v>348</v>
      </c>
      <c r="I2438" t="s">
        <v>349</v>
      </c>
      <c r="J2438" t="s">
        <v>746</v>
      </c>
      <c r="L2438" t="s">
        <v>348</v>
      </c>
      <c r="M2438" t="s">
        <v>453</v>
      </c>
      <c r="N2438" t="s">
        <v>573</v>
      </c>
    </row>
    <row r="2439" spans="1:14" hidden="1" x14ac:dyDescent="0.25">
      <c r="A2439" t="s">
        <v>241</v>
      </c>
      <c r="B2439" s="1">
        <v>44773</v>
      </c>
      <c r="C2439" t="s">
        <v>1107</v>
      </c>
      <c r="D2439" t="s">
        <v>1108</v>
      </c>
      <c r="E2439" s="4">
        <v>-91.230000000000132</v>
      </c>
      <c r="F2439" t="s">
        <v>567</v>
      </c>
      <c r="G2439" t="s">
        <v>511</v>
      </c>
      <c r="H2439" t="s">
        <v>348</v>
      </c>
      <c r="I2439" t="s">
        <v>349</v>
      </c>
      <c r="J2439" t="s">
        <v>746</v>
      </c>
      <c r="L2439" t="s">
        <v>348</v>
      </c>
      <c r="M2439" t="s">
        <v>453</v>
      </c>
      <c r="N2439" t="s">
        <v>573</v>
      </c>
    </row>
    <row r="2440" spans="1:14" hidden="1" x14ac:dyDescent="0.25">
      <c r="A2440" t="s">
        <v>241</v>
      </c>
      <c r="B2440" s="1">
        <v>44773</v>
      </c>
      <c r="C2440" t="s">
        <v>1109</v>
      </c>
      <c r="D2440" t="s">
        <v>1110</v>
      </c>
      <c r="E2440" s="4">
        <v>-161.04000000000008</v>
      </c>
      <c r="F2440" t="s">
        <v>567</v>
      </c>
      <c r="G2440" t="s">
        <v>511</v>
      </c>
      <c r="H2440" t="s">
        <v>348</v>
      </c>
      <c r="I2440" t="s">
        <v>349</v>
      </c>
      <c r="J2440" t="s">
        <v>746</v>
      </c>
      <c r="L2440" t="s">
        <v>348</v>
      </c>
      <c r="M2440" t="s">
        <v>453</v>
      </c>
      <c r="N2440" t="s">
        <v>573</v>
      </c>
    </row>
    <row r="2441" spans="1:14" hidden="1" x14ac:dyDescent="0.25">
      <c r="A2441" t="s">
        <v>241</v>
      </c>
      <c r="B2441" s="1">
        <v>44773</v>
      </c>
      <c r="C2441" t="s">
        <v>1115</v>
      </c>
      <c r="D2441" t="s">
        <v>1116</v>
      </c>
      <c r="E2441" s="4">
        <v>-64.960000000019249</v>
      </c>
      <c r="F2441" t="s">
        <v>567</v>
      </c>
      <c r="G2441" t="s">
        <v>511</v>
      </c>
      <c r="H2441" t="s">
        <v>348</v>
      </c>
      <c r="I2441" t="s">
        <v>349</v>
      </c>
      <c r="J2441" t="s">
        <v>746</v>
      </c>
      <c r="L2441" t="s">
        <v>348</v>
      </c>
      <c r="M2441" t="s">
        <v>453</v>
      </c>
      <c r="N2441" t="s">
        <v>573</v>
      </c>
    </row>
    <row r="2442" spans="1:14" hidden="1" x14ac:dyDescent="0.25">
      <c r="A2442" t="s">
        <v>241</v>
      </c>
      <c r="B2442" s="1">
        <v>44773</v>
      </c>
      <c r="C2442" t="s">
        <v>1219</v>
      </c>
      <c r="D2442" t="s">
        <v>1220</v>
      </c>
      <c r="E2442" s="4">
        <v>-1831.51</v>
      </c>
      <c r="F2442" t="s">
        <v>567</v>
      </c>
      <c r="G2442" t="s">
        <v>511</v>
      </c>
      <c r="H2442" t="s">
        <v>348</v>
      </c>
      <c r="I2442" t="s">
        <v>349</v>
      </c>
      <c r="J2442" t="s">
        <v>746</v>
      </c>
      <c r="L2442" t="s">
        <v>348</v>
      </c>
      <c r="M2442" t="s">
        <v>453</v>
      </c>
      <c r="N2442" t="s">
        <v>573</v>
      </c>
    </row>
    <row r="2443" spans="1:14" hidden="1" x14ac:dyDescent="0.25">
      <c r="A2443" t="s">
        <v>241</v>
      </c>
      <c r="B2443" s="1">
        <v>44773</v>
      </c>
      <c r="C2443" t="s">
        <v>1119</v>
      </c>
      <c r="D2443" t="s">
        <v>1120</v>
      </c>
      <c r="E2443" s="4">
        <v>-49891.21</v>
      </c>
      <c r="F2443" t="s">
        <v>567</v>
      </c>
      <c r="G2443" t="s">
        <v>511</v>
      </c>
      <c r="H2443" t="s">
        <v>348</v>
      </c>
      <c r="I2443" t="s">
        <v>349</v>
      </c>
      <c r="J2443" t="s">
        <v>684</v>
      </c>
      <c r="L2443" t="s">
        <v>1121</v>
      </c>
      <c r="M2443" t="s">
        <v>453</v>
      </c>
      <c r="N2443" t="s">
        <v>573</v>
      </c>
    </row>
    <row r="2444" spans="1:14" hidden="1" x14ac:dyDescent="0.25">
      <c r="A2444" t="s">
        <v>241</v>
      </c>
      <c r="B2444" s="1">
        <v>44773</v>
      </c>
      <c r="C2444" t="s">
        <v>1124</v>
      </c>
      <c r="D2444" t="s">
        <v>1125</v>
      </c>
      <c r="E2444" s="4">
        <v>-226630</v>
      </c>
      <c r="F2444" t="s">
        <v>567</v>
      </c>
      <c r="G2444" t="s">
        <v>511</v>
      </c>
      <c r="H2444" t="s">
        <v>348</v>
      </c>
      <c r="I2444" t="s">
        <v>349</v>
      </c>
      <c r="J2444" t="s">
        <v>746</v>
      </c>
      <c r="L2444" t="s">
        <v>348</v>
      </c>
      <c r="M2444" t="s">
        <v>457</v>
      </c>
      <c r="N2444" t="s">
        <v>573</v>
      </c>
    </row>
    <row r="2445" spans="1:14" hidden="1" x14ac:dyDescent="0.25">
      <c r="A2445" t="s">
        <v>241</v>
      </c>
      <c r="B2445" s="1">
        <v>44804</v>
      </c>
      <c r="C2445" t="s">
        <v>1084</v>
      </c>
      <c r="D2445" t="s">
        <v>1085</v>
      </c>
      <c r="E2445" s="4">
        <v>-160692.44</v>
      </c>
      <c r="F2445" t="s">
        <v>567</v>
      </c>
      <c r="G2445" t="s">
        <v>471</v>
      </c>
      <c r="H2445" t="s">
        <v>248</v>
      </c>
      <c r="I2445" t="s">
        <v>249</v>
      </c>
      <c r="J2445" t="s">
        <v>248</v>
      </c>
      <c r="K2445" t="s">
        <v>1086</v>
      </c>
      <c r="L2445" t="s">
        <v>372</v>
      </c>
      <c r="M2445" t="s">
        <v>373</v>
      </c>
      <c r="N2445" t="s">
        <v>488</v>
      </c>
    </row>
    <row r="2446" spans="1:14" hidden="1" x14ac:dyDescent="0.25">
      <c r="A2446" t="s">
        <v>241</v>
      </c>
      <c r="B2446" s="1">
        <v>44804</v>
      </c>
      <c r="C2446" t="s">
        <v>1089</v>
      </c>
      <c r="D2446" t="s">
        <v>1090</v>
      </c>
      <c r="E2446" s="4">
        <v>-4642</v>
      </c>
      <c r="F2446" t="s">
        <v>567</v>
      </c>
      <c r="G2446" t="s">
        <v>471</v>
      </c>
      <c r="H2446" t="s">
        <v>248</v>
      </c>
      <c r="I2446" t="s">
        <v>249</v>
      </c>
      <c r="J2446" t="s">
        <v>248</v>
      </c>
      <c r="K2446" t="s">
        <v>1086</v>
      </c>
      <c r="L2446" t="s">
        <v>372</v>
      </c>
      <c r="M2446" t="s">
        <v>373</v>
      </c>
      <c r="N2446" t="s">
        <v>488</v>
      </c>
    </row>
    <row r="2447" spans="1:14" hidden="1" x14ac:dyDescent="0.25">
      <c r="A2447" t="s">
        <v>241</v>
      </c>
      <c r="B2447" s="1">
        <v>44804</v>
      </c>
      <c r="C2447" t="s">
        <v>1283</v>
      </c>
      <c r="D2447" t="s">
        <v>1284</v>
      </c>
      <c r="E2447" s="4">
        <v>-3156.24</v>
      </c>
      <c r="F2447" t="s">
        <v>567</v>
      </c>
      <c r="G2447" t="s">
        <v>471</v>
      </c>
      <c r="H2447" t="s">
        <v>317</v>
      </c>
      <c r="I2447" t="s">
        <v>318</v>
      </c>
      <c r="J2447" t="s">
        <v>276</v>
      </c>
      <c r="L2447" t="s">
        <v>372</v>
      </c>
      <c r="M2447" t="s">
        <v>373</v>
      </c>
      <c r="N2447" t="s">
        <v>488</v>
      </c>
    </row>
    <row r="2448" spans="1:14" hidden="1" x14ac:dyDescent="0.25">
      <c r="A2448" t="s">
        <v>241</v>
      </c>
      <c r="B2448" s="1">
        <v>44804</v>
      </c>
      <c r="C2448" t="s">
        <v>1271</v>
      </c>
      <c r="D2448" t="s">
        <v>1272</v>
      </c>
      <c r="E2448" s="4">
        <v>-17335.11</v>
      </c>
      <c r="F2448" t="s">
        <v>567</v>
      </c>
      <c r="G2448" t="s">
        <v>471</v>
      </c>
      <c r="H2448" t="s">
        <v>317</v>
      </c>
      <c r="I2448" t="s">
        <v>318</v>
      </c>
      <c r="J2448" t="s">
        <v>276</v>
      </c>
      <c r="L2448" t="s">
        <v>390</v>
      </c>
      <c r="M2448" t="s">
        <v>391</v>
      </c>
      <c r="N2448" t="s">
        <v>487</v>
      </c>
    </row>
    <row r="2449" spans="1:14" hidden="1" x14ac:dyDescent="0.25">
      <c r="A2449" t="s">
        <v>241</v>
      </c>
      <c r="B2449" s="1">
        <v>44804</v>
      </c>
      <c r="C2449" t="s">
        <v>565</v>
      </c>
      <c r="D2449" t="s">
        <v>566</v>
      </c>
      <c r="E2449" s="4">
        <v>278969.32999999996</v>
      </c>
      <c r="F2449" t="s">
        <v>567</v>
      </c>
      <c r="G2449" t="s">
        <v>471</v>
      </c>
      <c r="H2449" t="s">
        <v>291</v>
      </c>
      <c r="I2449" t="s">
        <v>292</v>
      </c>
      <c r="J2449" t="s">
        <v>251</v>
      </c>
      <c r="L2449" t="s">
        <v>376</v>
      </c>
      <c r="M2449" t="s">
        <v>377</v>
      </c>
      <c r="N2449" t="s">
        <v>486</v>
      </c>
    </row>
    <row r="2450" spans="1:14" hidden="1" x14ac:dyDescent="0.25">
      <c r="A2450" t="s">
        <v>241</v>
      </c>
      <c r="B2450" s="1">
        <v>44804</v>
      </c>
      <c r="C2450" t="s">
        <v>568</v>
      </c>
      <c r="D2450" t="s">
        <v>569</v>
      </c>
      <c r="E2450" s="4">
        <v>73355.01999999999</v>
      </c>
      <c r="F2450" t="s">
        <v>567</v>
      </c>
      <c r="G2450" t="s">
        <v>471</v>
      </c>
      <c r="H2450" t="s">
        <v>291</v>
      </c>
      <c r="I2450" t="s">
        <v>292</v>
      </c>
      <c r="J2450" t="s">
        <v>251</v>
      </c>
      <c r="L2450" t="s">
        <v>376</v>
      </c>
      <c r="M2450" t="s">
        <v>377</v>
      </c>
      <c r="N2450" t="s">
        <v>486</v>
      </c>
    </row>
    <row r="2451" spans="1:14" hidden="1" x14ac:dyDescent="0.25">
      <c r="A2451" t="s">
        <v>241</v>
      </c>
      <c r="B2451" s="1">
        <v>44804</v>
      </c>
      <c r="C2451" t="s">
        <v>574</v>
      </c>
      <c r="D2451" t="s">
        <v>575</v>
      </c>
      <c r="E2451" s="4">
        <v>44845.49</v>
      </c>
      <c r="F2451" t="s">
        <v>567</v>
      </c>
      <c r="G2451" t="s">
        <v>471</v>
      </c>
      <c r="H2451" t="s">
        <v>291</v>
      </c>
      <c r="I2451" t="s">
        <v>292</v>
      </c>
      <c r="J2451" t="s">
        <v>251</v>
      </c>
      <c r="L2451" t="s">
        <v>376</v>
      </c>
      <c r="M2451" t="s">
        <v>377</v>
      </c>
      <c r="N2451" t="s">
        <v>486</v>
      </c>
    </row>
    <row r="2452" spans="1:14" hidden="1" x14ac:dyDescent="0.25">
      <c r="A2452" t="s">
        <v>241</v>
      </c>
      <c r="B2452" s="1">
        <v>44804</v>
      </c>
      <c r="C2452" t="s">
        <v>578</v>
      </c>
      <c r="D2452" t="s">
        <v>579</v>
      </c>
      <c r="E2452" s="4">
        <v>4428.5700000000006</v>
      </c>
      <c r="F2452" t="s">
        <v>567</v>
      </c>
      <c r="G2452" t="s">
        <v>471</v>
      </c>
      <c r="H2452" t="s">
        <v>298</v>
      </c>
      <c r="I2452" t="s">
        <v>299</v>
      </c>
      <c r="J2452" t="s">
        <v>258</v>
      </c>
      <c r="L2452" t="s">
        <v>376</v>
      </c>
      <c r="M2452" t="s">
        <v>377</v>
      </c>
      <c r="N2452" t="s">
        <v>487</v>
      </c>
    </row>
    <row r="2453" spans="1:14" hidden="1" x14ac:dyDescent="0.25">
      <c r="A2453" t="s">
        <v>241</v>
      </c>
      <c r="B2453" s="1">
        <v>44804</v>
      </c>
      <c r="C2453" t="s">
        <v>582</v>
      </c>
      <c r="D2453" t="s">
        <v>583</v>
      </c>
      <c r="E2453" s="4">
        <v>18485.14</v>
      </c>
      <c r="F2453" t="s">
        <v>567</v>
      </c>
      <c r="G2453" t="s">
        <v>471</v>
      </c>
      <c r="H2453" t="s">
        <v>291</v>
      </c>
      <c r="I2453" t="s">
        <v>292</v>
      </c>
      <c r="J2453" t="s">
        <v>251</v>
      </c>
      <c r="L2453" t="s">
        <v>376</v>
      </c>
      <c r="M2453" t="s">
        <v>377</v>
      </c>
      <c r="N2453" t="s">
        <v>482</v>
      </c>
    </row>
    <row r="2454" spans="1:14" hidden="1" x14ac:dyDescent="0.25">
      <c r="A2454" t="s">
        <v>241</v>
      </c>
      <c r="B2454" s="1">
        <v>44804</v>
      </c>
      <c r="C2454" t="s">
        <v>586</v>
      </c>
      <c r="D2454" t="s">
        <v>587</v>
      </c>
      <c r="E2454" s="4">
        <v>4504.7500000000009</v>
      </c>
      <c r="F2454" t="s">
        <v>567</v>
      </c>
      <c r="G2454" t="s">
        <v>471</v>
      </c>
      <c r="H2454" t="s">
        <v>298</v>
      </c>
      <c r="I2454" t="s">
        <v>299</v>
      </c>
      <c r="J2454" t="s">
        <v>258</v>
      </c>
      <c r="L2454" t="s">
        <v>376</v>
      </c>
      <c r="M2454" t="s">
        <v>377</v>
      </c>
      <c r="N2454" t="s">
        <v>487</v>
      </c>
    </row>
    <row r="2455" spans="1:14" hidden="1" x14ac:dyDescent="0.25">
      <c r="A2455" t="s">
        <v>241</v>
      </c>
      <c r="B2455" s="1">
        <v>44804</v>
      </c>
      <c r="C2455" t="s">
        <v>590</v>
      </c>
      <c r="D2455" t="s">
        <v>591</v>
      </c>
      <c r="E2455" s="4">
        <v>6247.17</v>
      </c>
      <c r="F2455" t="s">
        <v>567</v>
      </c>
      <c r="G2455" t="s">
        <v>471</v>
      </c>
      <c r="H2455" t="s">
        <v>298</v>
      </c>
      <c r="I2455" t="s">
        <v>299</v>
      </c>
      <c r="J2455" t="s">
        <v>258</v>
      </c>
      <c r="L2455" t="s">
        <v>376</v>
      </c>
      <c r="M2455" t="s">
        <v>377</v>
      </c>
      <c r="N2455" t="s">
        <v>487</v>
      </c>
    </row>
    <row r="2456" spans="1:14" hidden="1" x14ac:dyDescent="0.25">
      <c r="A2456" t="s">
        <v>241</v>
      </c>
      <c r="B2456" s="1">
        <v>44804</v>
      </c>
      <c r="C2456" t="s">
        <v>595</v>
      </c>
      <c r="D2456" t="s">
        <v>596</v>
      </c>
      <c r="E2456" s="4">
        <v>3224.5899999999997</v>
      </c>
      <c r="F2456" t="s">
        <v>567</v>
      </c>
      <c r="G2456" t="s">
        <v>471</v>
      </c>
      <c r="H2456" t="s">
        <v>311</v>
      </c>
      <c r="I2456" t="s">
        <v>312</v>
      </c>
      <c r="J2456" t="s">
        <v>264</v>
      </c>
      <c r="L2456" t="s">
        <v>376</v>
      </c>
      <c r="M2456" t="s">
        <v>377</v>
      </c>
      <c r="N2456" t="s">
        <v>477</v>
      </c>
    </row>
    <row r="2457" spans="1:14" hidden="1" x14ac:dyDescent="0.25">
      <c r="A2457" t="s">
        <v>241</v>
      </c>
      <c r="B2457" s="1">
        <v>44804</v>
      </c>
      <c r="C2457" t="s">
        <v>603</v>
      </c>
      <c r="D2457" t="s">
        <v>604</v>
      </c>
      <c r="E2457" s="4">
        <v>11557.369999999999</v>
      </c>
      <c r="F2457" t="s">
        <v>567</v>
      </c>
      <c r="G2457" t="s">
        <v>471</v>
      </c>
      <c r="H2457" t="s">
        <v>311</v>
      </c>
      <c r="I2457" t="s">
        <v>312</v>
      </c>
      <c r="J2457" t="s">
        <v>264</v>
      </c>
      <c r="L2457" t="s">
        <v>376</v>
      </c>
      <c r="M2457" t="s">
        <v>377</v>
      </c>
      <c r="N2457" t="s">
        <v>487</v>
      </c>
    </row>
    <row r="2458" spans="1:14" hidden="1" x14ac:dyDescent="0.25">
      <c r="A2458" t="s">
        <v>241</v>
      </c>
      <c r="B2458" s="1">
        <v>44804</v>
      </c>
      <c r="C2458" t="s">
        <v>1128</v>
      </c>
      <c r="D2458" t="s">
        <v>1129</v>
      </c>
      <c r="E2458" s="4">
        <v>75222</v>
      </c>
      <c r="F2458" t="s">
        <v>567</v>
      </c>
      <c r="G2458" t="s">
        <v>471</v>
      </c>
      <c r="H2458" t="s">
        <v>291</v>
      </c>
      <c r="I2458" t="s">
        <v>292</v>
      </c>
      <c r="J2458" t="s">
        <v>251</v>
      </c>
      <c r="L2458" t="s">
        <v>376</v>
      </c>
      <c r="M2458" t="s">
        <v>377</v>
      </c>
      <c r="N2458" t="s">
        <v>486</v>
      </c>
    </row>
    <row r="2459" spans="1:14" hidden="1" x14ac:dyDescent="0.25">
      <c r="A2459" t="s">
        <v>241</v>
      </c>
      <c r="B2459" s="1">
        <v>44804</v>
      </c>
      <c r="C2459" t="s">
        <v>1130</v>
      </c>
      <c r="D2459" t="s">
        <v>1131</v>
      </c>
      <c r="E2459" s="4">
        <v>427187.85000000003</v>
      </c>
      <c r="F2459" t="s">
        <v>567</v>
      </c>
      <c r="G2459" t="s">
        <v>471</v>
      </c>
      <c r="H2459" t="s">
        <v>291</v>
      </c>
      <c r="I2459" t="s">
        <v>292</v>
      </c>
      <c r="J2459" t="s">
        <v>251</v>
      </c>
      <c r="L2459" t="s">
        <v>376</v>
      </c>
      <c r="M2459" t="s">
        <v>377</v>
      </c>
      <c r="N2459" t="s">
        <v>487</v>
      </c>
    </row>
    <row r="2460" spans="1:14" hidden="1" x14ac:dyDescent="0.25">
      <c r="A2460" t="s">
        <v>241</v>
      </c>
      <c r="B2460" s="1">
        <v>44804</v>
      </c>
      <c r="C2460" t="s">
        <v>627</v>
      </c>
      <c r="D2460" t="s">
        <v>628</v>
      </c>
      <c r="E2460" s="4">
        <v>166955.41999999998</v>
      </c>
      <c r="F2460" t="s">
        <v>567</v>
      </c>
      <c r="G2460" t="s">
        <v>471</v>
      </c>
      <c r="H2460" t="s">
        <v>295</v>
      </c>
      <c r="I2460" t="s">
        <v>254</v>
      </c>
      <c r="J2460" t="s">
        <v>253</v>
      </c>
      <c r="L2460" t="s">
        <v>378</v>
      </c>
      <c r="M2460" t="s">
        <v>379</v>
      </c>
      <c r="N2460" t="s">
        <v>486</v>
      </c>
    </row>
    <row r="2461" spans="1:14" hidden="1" x14ac:dyDescent="0.25">
      <c r="A2461" t="s">
        <v>241</v>
      </c>
      <c r="B2461" s="1">
        <v>44804</v>
      </c>
      <c r="C2461" t="s">
        <v>631</v>
      </c>
      <c r="D2461" t="s">
        <v>632</v>
      </c>
      <c r="E2461" s="4">
        <v>2129.1</v>
      </c>
      <c r="F2461" t="s">
        <v>567</v>
      </c>
      <c r="G2461" t="s">
        <v>471</v>
      </c>
      <c r="H2461" t="s">
        <v>301</v>
      </c>
      <c r="I2461" t="s">
        <v>302</v>
      </c>
      <c r="J2461" t="s">
        <v>258</v>
      </c>
      <c r="L2461" t="s">
        <v>378</v>
      </c>
      <c r="M2461" t="s">
        <v>379</v>
      </c>
      <c r="N2461" t="s">
        <v>486</v>
      </c>
    </row>
    <row r="2462" spans="1:14" hidden="1" x14ac:dyDescent="0.25">
      <c r="A2462" t="s">
        <v>241</v>
      </c>
      <c r="B2462" s="1">
        <v>44804</v>
      </c>
      <c r="C2462" t="s">
        <v>633</v>
      </c>
      <c r="D2462" t="s">
        <v>634</v>
      </c>
      <c r="E2462" s="4">
        <v>31369.68</v>
      </c>
      <c r="F2462" t="s">
        <v>567</v>
      </c>
      <c r="G2462" t="s">
        <v>471</v>
      </c>
      <c r="H2462" t="s">
        <v>295</v>
      </c>
      <c r="I2462" t="s">
        <v>254</v>
      </c>
      <c r="J2462" t="s">
        <v>253</v>
      </c>
      <c r="L2462" t="s">
        <v>378</v>
      </c>
      <c r="M2462" t="s">
        <v>379</v>
      </c>
      <c r="N2462" t="s">
        <v>486</v>
      </c>
    </row>
    <row r="2463" spans="1:14" hidden="1" x14ac:dyDescent="0.25">
      <c r="A2463" t="s">
        <v>241</v>
      </c>
      <c r="B2463" s="1">
        <v>44804</v>
      </c>
      <c r="C2463" t="s">
        <v>640</v>
      </c>
      <c r="D2463" t="s">
        <v>641</v>
      </c>
      <c r="E2463" s="4">
        <v>120</v>
      </c>
      <c r="F2463" t="s">
        <v>567</v>
      </c>
      <c r="G2463" t="s">
        <v>471</v>
      </c>
      <c r="H2463" t="s">
        <v>301</v>
      </c>
      <c r="I2463" t="s">
        <v>302</v>
      </c>
      <c r="J2463" t="s">
        <v>258</v>
      </c>
      <c r="L2463" t="s">
        <v>378</v>
      </c>
      <c r="M2463" t="s">
        <v>379</v>
      </c>
      <c r="N2463" t="s">
        <v>485</v>
      </c>
    </row>
    <row r="2464" spans="1:14" hidden="1" x14ac:dyDescent="0.25">
      <c r="A2464" t="s">
        <v>241</v>
      </c>
      <c r="B2464" s="1">
        <v>44804</v>
      </c>
      <c r="C2464" t="s">
        <v>644</v>
      </c>
      <c r="D2464" t="s">
        <v>645</v>
      </c>
      <c r="E2464" s="4">
        <v>73656.599999999991</v>
      </c>
      <c r="F2464" t="s">
        <v>567</v>
      </c>
      <c r="G2464" t="s">
        <v>471</v>
      </c>
      <c r="H2464" t="s">
        <v>295</v>
      </c>
      <c r="I2464" t="s">
        <v>254</v>
      </c>
      <c r="J2464" t="s">
        <v>253</v>
      </c>
      <c r="L2464" t="s">
        <v>378</v>
      </c>
      <c r="M2464" t="s">
        <v>379</v>
      </c>
      <c r="N2464" t="s">
        <v>486</v>
      </c>
    </row>
    <row r="2465" spans="1:14" hidden="1" x14ac:dyDescent="0.25">
      <c r="A2465" t="s">
        <v>241</v>
      </c>
      <c r="B2465" s="1">
        <v>44804</v>
      </c>
      <c r="C2465" t="s">
        <v>646</v>
      </c>
      <c r="D2465" t="s">
        <v>647</v>
      </c>
      <c r="E2465" s="4">
        <v>271293.51</v>
      </c>
      <c r="F2465" t="s">
        <v>567</v>
      </c>
      <c r="G2465" t="s">
        <v>471</v>
      </c>
      <c r="H2465" t="s">
        <v>295</v>
      </c>
      <c r="I2465" t="s">
        <v>254</v>
      </c>
      <c r="J2465" t="s">
        <v>253</v>
      </c>
      <c r="L2465" t="s">
        <v>378</v>
      </c>
      <c r="M2465" t="s">
        <v>379</v>
      </c>
      <c r="N2465" t="s">
        <v>486</v>
      </c>
    </row>
    <row r="2466" spans="1:14" hidden="1" x14ac:dyDescent="0.25">
      <c r="A2466" t="s">
        <v>241</v>
      </c>
      <c r="B2466" s="1">
        <v>44804</v>
      </c>
      <c r="C2466" t="s">
        <v>650</v>
      </c>
      <c r="D2466" t="s">
        <v>651</v>
      </c>
      <c r="E2466" s="4">
        <v>42581.9</v>
      </c>
      <c r="F2466" t="s">
        <v>567</v>
      </c>
      <c r="G2466" t="s">
        <v>471</v>
      </c>
      <c r="H2466" t="s">
        <v>308</v>
      </c>
      <c r="I2466" t="s">
        <v>309</v>
      </c>
      <c r="J2466" t="s">
        <v>264</v>
      </c>
      <c r="L2466" t="s">
        <v>378</v>
      </c>
      <c r="M2466" t="s">
        <v>379</v>
      </c>
      <c r="N2466" t="s">
        <v>487</v>
      </c>
    </row>
    <row r="2467" spans="1:14" hidden="1" x14ac:dyDescent="0.25">
      <c r="A2467" t="s">
        <v>241</v>
      </c>
      <c r="B2467" s="1">
        <v>44804</v>
      </c>
      <c r="C2467" t="s">
        <v>652</v>
      </c>
      <c r="D2467" t="s">
        <v>653</v>
      </c>
      <c r="E2467" s="4">
        <v>8562.61</v>
      </c>
      <c r="F2467" t="s">
        <v>567</v>
      </c>
      <c r="G2467" t="s">
        <v>471</v>
      </c>
      <c r="H2467" t="s">
        <v>308</v>
      </c>
      <c r="I2467" t="s">
        <v>309</v>
      </c>
      <c r="J2467" t="s">
        <v>264</v>
      </c>
      <c r="L2467" t="s">
        <v>378</v>
      </c>
      <c r="M2467" t="s">
        <v>379</v>
      </c>
      <c r="N2467" t="s">
        <v>487</v>
      </c>
    </row>
    <row r="2468" spans="1:14" hidden="1" x14ac:dyDescent="0.25">
      <c r="A2468" t="s">
        <v>241</v>
      </c>
      <c r="B2468" s="1">
        <v>44804</v>
      </c>
      <c r="C2468" t="s">
        <v>656</v>
      </c>
      <c r="D2468" t="s">
        <v>657</v>
      </c>
      <c r="E2468" s="4">
        <v>623.34999999999991</v>
      </c>
      <c r="F2468" t="s">
        <v>567</v>
      </c>
      <c r="G2468" t="s">
        <v>471</v>
      </c>
      <c r="H2468" t="s">
        <v>308</v>
      </c>
      <c r="I2468" t="s">
        <v>309</v>
      </c>
      <c r="J2468" t="s">
        <v>264</v>
      </c>
      <c r="L2468" t="s">
        <v>378</v>
      </c>
      <c r="M2468" t="s">
        <v>379</v>
      </c>
      <c r="N2468" t="s">
        <v>487</v>
      </c>
    </row>
    <row r="2469" spans="1:14" hidden="1" x14ac:dyDescent="0.25">
      <c r="A2469" t="s">
        <v>241</v>
      </c>
      <c r="B2469" s="1">
        <v>44804</v>
      </c>
      <c r="C2469" t="s">
        <v>663</v>
      </c>
      <c r="D2469" t="s">
        <v>664</v>
      </c>
      <c r="E2469" s="4">
        <v>4589.1899999999996</v>
      </c>
      <c r="F2469" t="s">
        <v>567</v>
      </c>
      <c r="G2469" t="s">
        <v>471</v>
      </c>
      <c r="H2469" t="s">
        <v>308</v>
      </c>
      <c r="I2469" t="s">
        <v>309</v>
      </c>
      <c r="J2469" t="s">
        <v>264</v>
      </c>
      <c r="L2469" t="s">
        <v>378</v>
      </c>
      <c r="M2469" t="s">
        <v>379</v>
      </c>
      <c r="N2469" t="s">
        <v>487</v>
      </c>
    </row>
    <row r="2470" spans="1:14" hidden="1" x14ac:dyDescent="0.25">
      <c r="A2470" t="s">
        <v>241</v>
      </c>
      <c r="B2470" s="1">
        <v>44804</v>
      </c>
      <c r="C2470" t="s">
        <v>668</v>
      </c>
      <c r="D2470" t="s">
        <v>669</v>
      </c>
      <c r="E2470" s="4">
        <v>3353.9900000000002</v>
      </c>
      <c r="F2470" t="s">
        <v>567</v>
      </c>
      <c r="G2470" t="s">
        <v>471</v>
      </c>
      <c r="H2470" t="s">
        <v>308</v>
      </c>
      <c r="I2470" t="s">
        <v>309</v>
      </c>
      <c r="J2470" t="s">
        <v>264</v>
      </c>
      <c r="L2470" t="s">
        <v>378</v>
      </c>
      <c r="M2470" t="s">
        <v>379</v>
      </c>
      <c r="N2470" t="s">
        <v>487</v>
      </c>
    </row>
    <row r="2471" spans="1:14" hidden="1" x14ac:dyDescent="0.25">
      <c r="A2471" t="s">
        <v>241</v>
      </c>
      <c r="B2471" s="1">
        <v>44804</v>
      </c>
      <c r="C2471" t="s">
        <v>672</v>
      </c>
      <c r="D2471" t="s">
        <v>673</v>
      </c>
      <c r="E2471" s="4">
        <v>4371.87</v>
      </c>
      <c r="F2471" t="s">
        <v>567</v>
      </c>
      <c r="G2471" t="s">
        <v>471</v>
      </c>
      <c r="H2471" t="s">
        <v>308</v>
      </c>
      <c r="I2471" t="s">
        <v>309</v>
      </c>
      <c r="J2471" t="s">
        <v>264</v>
      </c>
      <c r="L2471" t="s">
        <v>378</v>
      </c>
      <c r="M2471" t="s">
        <v>379</v>
      </c>
      <c r="N2471" t="s">
        <v>487</v>
      </c>
    </row>
    <row r="2472" spans="1:14" hidden="1" x14ac:dyDescent="0.25">
      <c r="A2472" t="s">
        <v>241</v>
      </c>
      <c r="B2472" s="1">
        <v>44804</v>
      </c>
      <c r="C2472" t="s">
        <v>676</v>
      </c>
      <c r="D2472" t="s">
        <v>677</v>
      </c>
      <c r="E2472" s="4">
        <v>49608</v>
      </c>
      <c r="F2472" t="s">
        <v>567</v>
      </c>
      <c r="G2472" t="s">
        <v>471</v>
      </c>
      <c r="H2472" t="s">
        <v>308</v>
      </c>
      <c r="I2472" t="s">
        <v>309</v>
      </c>
      <c r="J2472" t="s">
        <v>264</v>
      </c>
      <c r="L2472" t="s">
        <v>378</v>
      </c>
      <c r="M2472" t="s">
        <v>379</v>
      </c>
      <c r="N2472" t="s">
        <v>477</v>
      </c>
    </row>
    <row r="2473" spans="1:14" hidden="1" x14ac:dyDescent="0.25">
      <c r="A2473" t="s">
        <v>241</v>
      </c>
      <c r="B2473" s="1">
        <v>44804</v>
      </c>
      <c r="C2473" t="s">
        <v>680</v>
      </c>
      <c r="D2473" t="s">
        <v>681</v>
      </c>
      <c r="E2473" s="4">
        <v>20076.72</v>
      </c>
      <c r="F2473" t="s">
        <v>567</v>
      </c>
      <c r="G2473" t="s">
        <v>471</v>
      </c>
      <c r="H2473" t="s">
        <v>308</v>
      </c>
      <c r="I2473" t="s">
        <v>309</v>
      </c>
      <c r="J2473" t="s">
        <v>264</v>
      </c>
      <c r="L2473" t="s">
        <v>378</v>
      </c>
      <c r="M2473" t="s">
        <v>379</v>
      </c>
      <c r="N2473" t="s">
        <v>487</v>
      </c>
    </row>
    <row r="2474" spans="1:14" hidden="1" x14ac:dyDescent="0.25">
      <c r="A2474" t="s">
        <v>241</v>
      </c>
      <c r="B2474" s="1">
        <v>44804</v>
      </c>
      <c r="C2474" t="s">
        <v>685</v>
      </c>
      <c r="D2474" t="s">
        <v>686</v>
      </c>
      <c r="E2474" s="4">
        <v>7256.68</v>
      </c>
      <c r="F2474" t="s">
        <v>567</v>
      </c>
      <c r="G2474" t="s">
        <v>471</v>
      </c>
      <c r="H2474" t="s">
        <v>301</v>
      </c>
      <c r="I2474" t="s">
        <v>302</v>
      </c>
      <c r="J2474" t="s">
        <v>258</v>
      </c>
      <c r="L2474" t="s">
        <v>378</v>
      </c>
      <c r="M2474" t="s">
        <v>379</v>
      </c>
      <c r="N2474" t="s">
        <v>486</v>
      </c>
    </row>
    <row r="2475" spans="1:14" hidden="1" x14ac:dyDescent="0.25">
      <c r="A2475" t="s">
        <v>241</v>
      </c>
      <c r="B2475" s="1">
        <v>44804</v>
      </c>
      <c r="C2475" t="s">
        <v>690</v>
      </c>
      <c r="D2475" t="s">
        <v>691</v>
      </c>
      <c r="E2475" s="4">
        <v>38678.159999999996</v>
      </c>
      <c r="F2475" t="s">
        <v>567</v>
      </c>
      <c r="G2475" t="s">
        <v>471</v>
      </c>
      <c r="H2475" t="s">
        <v>308</v>
      </c>
      <c r="I2475" t="s">
        <v>309</v>
      </c>
      <c r="J2475" t="s">
        <v>264</v>
      </c>
      <c r="L2475" t="s">
        <v>378</v>
      </c>
      <c r="M2475" t="s">
        <v>379</v>
      </c>
      <c r="N2475" t="s">
        <v>487</v>
      </c>
    </row>
    <row r="2476" spans="1:14" hidden="1" x14ac:dyDescent="0.25">
      <c r="A2476" t="s">
        <v>241</v>
      </c>
      <c r="B2476" s="1">
        <v>44804</v>
      </c>
      <c r="C2476" t="s">
        <v>692</v>
      </c>
      <c r="D2476" t="s">
        <v>693</v>
      </c>
      <c r="E2476" s="4">
        <v>2732</v>
      </c>
      <c r="F2476" t="s">
        <v>567</v>
      </c>
      <c r="G2476" t="s">
        <v>471</v>
      </c>
      <c r="H2476" t="s">
        <v>308</v>
      </c>
      <c r="I2476" t="s">
        <v>309</v>
      </c>
      <c r="J2476" t="s">
        <v>264</v>
      </c>
      <c r="L2476" t="s">
        <v>378</v>
      </c>
      <c r="M2476" t="s">
        <v>379</v>
      </c>
      <c r="N2476" t="s">
        <v>487</v>
      </c>
    </row>
    <row r="2477" spans="1:14" hidden="1" x14ac:dyDescent="0.25">
      <c r="A2477" t="s">
        <v>241</v>
      </c>
      <c r="B2477" s="1">
        <v>44804</v>
      </c>
      <c r="C2477" t="s">
        <v>696</v>
      </c>
      <c r="D2477" t="s">
        <v>697</v>
      </c>
      <c r="E2477" s="4">
        <v>250</v>
      </c>
      <c r="F2477" t="s">
        <v>567</v>
      </c>
      <c r="G2477" t="s">
        <v>471</v>
      </c>
      <c r="H2477" t="s">
        <v>308</v>
      </c>
      <c r="I2477" t="s">
        <v>309</v>
      </c>
      <c r="J2477" t="s">
        <v>264</v>
      </c>
      <c r="L2477" t="s">
        <v>378</v>
      </c>
      <c r="M2477" t="s">
        <v>379</v>
      </c>
      <c r="N2477" t="s">
        <v>487</v>
      </c>
    </row>
    <row r="2478" spans="1:14" hidden="1" x14ac:dyDescent="0.25">
      <c r="A2478" t="s">
        <v>241</v>
      </c>
      <c r="B2478" s="1">
        <v>44804</v>
      </c>
      <c r="C2478" t="s">
        <v>698</v>
      </c>
      <c r="D2478" t="s">
        <v>699</v>
      </c>
      <c r="E2478" s="4">
        <v>15524.5</v>
      </c>
      <c r="F2478" t="s">
        <v>567</v>
      </c>
      <c r="G2478" t="s">
        <v>471</v>
      </c>
      <c r="H2478" t="s">
        <v>308</v>
      </c>
      <c r="I2478" t="s">
        <v>309</v>
      </c>
      <c r="J2478" t="s">
        <v>264</v>
      </c>
      <c r="L2478" t="s">
        <v>378</v>
      </c>
      <c r="M2478" t="s">
        <v>379</v>
      </c>
      <c r="N2478" t="s">
        <v>487</v>
      </c>
    </row>
    <row r="2479" spans="1:14" hidden="1" x14ac:dyDescent="0.25">
      <c r="A2479" t="s">
        <v>241</v>
      </c>
      <c r="B2479" s="1">
        <v>44804</v>
      </c>
      <c r="C2479" t="s">
        <v>1132</v>
      </c>
      <c r="D2479" t="s">
        <v>1133</v>
      </c>
      <c r="E2479" s="4">
        <v>35700</v>
      </c>
      <c r="F2479" t="s">
        <v>567</v>
      </c>
      <c r="G2479" t="s">
        <v>471</v>
      </c>
      <c r="H2479" t="s">
        <v>308</v>
      </c>
      <c r="I2479" t="s">
        <v>309</v>
      </c>
      <c r="J2479" t="s">
        <v>264</v>
      </c>
      <c r="L2479" t="s">
        <v>378</v>
      </c>
      <c r="M2479" t="s">
        <v>379</v>
      </c>
      <c r="N2479" t="s">
        <v>480</v>
      </c>
    </row>
    <row r="2480" spans="1:14" hidden="1" x14ac:dyDescent="0.25">
      <c r="A2480" t="s">
        <v>241</v>
      </c>
      <c r="B2480" s="1">
        <v>44804</v>
      </c>
      <c r="C2480" t="s">
        <v>1134</v>
      </c>
      <c r="D2480" t="s">
        <v>1135</v>
      </c>
      <c r="E2480" s="4">
        <v>45066.46</v>
      </c>
      <c r="F2480" t="s">
        <v>567</v>
      </c>
      <c r="G2480" t="s">
        <v>471</v>
      </c>
      <c r="H2480" t="s">
        <v>301</v>
      </c>
      <c r="I2480" t="s">
        <v>302</v>
      </c>
      <c r="J2480" t="s">
        <v>258</v>
      </c>
      <c r="L2480" t="s">
        <v>378</v>
      </c>
      <c r="M2480" t="s">
        <v>379</v>
      </c>
      <c r="N2480" t="s">
        <v>486</v>
      </c>
    </row>
    <row r="2481" spans="1:14" hidden="1" x14ac:dyDescent="0.25">
      <c r="A2481" t="s">
        <v>241</v>
      </c>
      <c r="B2481" s="1">
        <v>44804</v>
      </c>
      <c r="C2481" t="s">
        <v>1136</v>
      </c>
      <c r="D2481" t="s">
        <v>1137</v>
      </c>
      <c r="E2481" s="4">
        <v>41818.410000000003</v>
      </c>
      <c r="F2481" t="s">
        <v>567</v>
      </c>
      <c r="G2481" t="s">
        <v>471</v>
      </c>
      <c r="H2481" t="s">
        <v>308</v>
      </c>
      <c r="I2481" t="s">
        <v>309</v>
      </c>
      <c r="J2481" t="s">
        <v>264</v>
      </c>
      <c r="L2481" t="s">
        <v>378</v>
      </c>
      <c r="M2481" t="s">
        <v>379</v>
      </c>
      <c r="N2481" t="s">
        <v>487</v>
      </c>
    </row>
    <row r="2482" spans="1:14" hidden="1" x14ac:dyDescent="0.25">
      <c r="A2482" t="s">
        <v>241</v>
      </c>
      <c r="B2482" s="1">
        <v>44804</v>
      </c>
      <c r="C2482" t="s">
        <v>1140</v>
      </c>
      <c r="D2482" t="s">
        <v>1141</v>
      </c>
      <c r="E2482" s="4">
        <v>2750</v>
      </c>
      <c r="F2482" t="s">
        <v>567</v>
      </c>
      <c r="G2482" t="s">
        <v>471</v>
      </c>
      <c r="H2482" t="s">
        <v>308</v>
      </c>
      <c r="I2482" t="s">
        <v>309</v>
      </c>
      <c r="J2482" t="s">
        <v>264</v>
      </c>
      <c r="L2482" t="s">
        <v>378</v>
      </c>
      <c r="M2482" t="s">
        <v>379</v>
      </c>
      <c r="N2482" t="s">
        <v>487</v>
      </c>
    </row>
    <row r="2483" spans="1:14" hidden="1" x14ac:dyDescent="0.25">
      <c r="A2483" t="s">
        <v>241</v>
      </c>
      <c r="B2483" s="1">
        <v>44804</v>
      </c>
      <c r="C2483" t="s">
        <v>1221</v>
      </c>
      <c r="D2483" t="s">
        <v>1222</v>
      </c>
      <c r="E2483" s="4">
        <v>22167.119999999999</v>
      </c>
      <c r="F2483" t="s">
        <v>567</v>
      </c>
      <c r="G2483" t="s">
        <v>471</v>
      </c>
      <c r="H2483" t="s">
        <v>317</v>
      </c>
      <c r="I2483" t="s">
        <v>318</v>
      </c>
      <c r="J2483" t="s">
        <v>276</v>
      </c>
      <c r="L2483" t="s">
        <v>390</v>
      </c>
      <c r="M2483" t="s">
        <v>391</v>
      </c>
      <c r="N2483" t="s">
        <v>487</v>
      </c>
    </row>
    <row r="2484" spans="1:14" hidden="1" x14ac:dyDescent="0.25">
      <c r="A2484" t="s">
        <v>241</v>
      </c>
      <c r="B2484" s="1">
        <v>44804</v>
      </c>
      <c r="C2484" t="s">
        <v>1258</v>
      </c>
      <c r="D2484" t="s">
        <v>1259</v>
      </c>
      <c r="E2484" s="4">
        <v>5591.65</v>
      </c>
      <c r="F2484" t="s">
        <v>567</v>
      </c>
      <c r="G2484" t="s">
        <v>471</v>
      </c>
      <c r="H2484" t="s">
        <v>308</v>
      </c>
      <c r="I2484" t="s">
        <v>309</v>
      </c>
      <c r="J2484" t="s">
        <v>264</v>
      </c>
      <c r="L2484" t="s">
        <v>378</v>
      </c>
      <c r="M2484" t="s">
        <v>379</v>
      </c>
      <c r="N2484" t="s">
        <v>487</v>
      </c>
    </row>
    <row r="2485" spans="1:14" hidden="1" x14ac:dyDescent="0.25">
      <c r="A2485" t="s">
        <v>241</v>
      </c>
      <c r="B2485" s="1">
        <v>44804</v>
      </c>
      <c r="C2485" t="s">
        <v>1146</v>
      </c>
      <c r="D2485" t="s">
        <v>1147</v>
      </c>
      <c r="E2485" s="4">
        <v>17800</v>
      </c>
      <c r="F2485" t="s">
        <v>567</v>
      </c>
      <c r="G2485" t="s">
        <v>471</v>
      </c>
      <c r="H2485" t="s">
        <v>311</v>
      </c>
      <c r="I2485" t="s">
        <v>312</v>
      </c>
      <c r="J2485" t="s">
        <v>264</v>
      </c>
      <c r="L2485" t="s">
        <v>378</v>
      </c>
      <c r="M2485" t="s">
        <v>379</v>
      </c>
      <c r="N2485" t="s">
        <v>487</v>
      </c>
    </row>
    <row r="2486" spans="1:14" hidden="1" x14ac:dyDescent="0.25">
      <c r="A2486" t="s">
        <v>241</v>
      </c>
      <c r="B2486" s="1">
        <v>44804</v>
      </c>
      <c r="C2486" t="s">
        <v>1273</v>
      </c>
      <c r="D2486" t="s">
        <v>1274</v>
      </c>
      <c r="E2486" s="4">
        <v>4160</v>
      </c>
      <c r="F2486" t="s">
        <v>567</v>
      </c>
      <c r="G2486" t="s">
        <v>471</v>
      </c>
      <c r="H2486" t="s">
        <v>301</v>
      </c>
      <c r="I2486" t="s">
        <v>302</v>
      </c>
      <c r="J2486" t="s">
        <v>258</v>
      </c>
      <c r="L2486" t="s">
        <v>378</v>
      </c>
      <c r="M2486" t="s">
        <v>379</v>
      </c>
      <c r="N2486" t="s">
        <v>487</v>
      </c>
    </row>
    <row r="2487" spans="1:14" hidden="1" x14ac:dyDescent="0.25">
      <c r="A2487" t="s">
        <v>241</v>
      </c>
      <c r="B2487" s="1">
        <v>44804</v>
      </c>
      <c r="C2487" t="s">
        <v>1260</v>
      </c>
      <c r="D2487" t="s">
        <v>1261</v>
      </c>
      <c r="E2487" s="4">
        <v>1600</v>
      </c>
      <c r="F2487" t="s">
        <v>567</v>
      </c>
      <c r="G2487" t="s">
        <v>471</v>
      </c>
      <c r="H2487" t="s">
        <v>311</v>
      </c>
      <c r="I2487" t="s">
        <v>312</v>
      </c>
      <c r="J2487" t="s">
        <v>264</v>
      </c>
      <c r="L2487" t="s">
        <v>378</v>
      </c>
      <c r="M2487" t="s">
        <v>379</v>
      </c>
      <c r="N2487" t="s">
        <v>487</v>
      </c>
    </row>
    <row r="2488" spans="1:14" hidden="1" x14ac:dyDescent="0.25">
      <c r="A2488" t="s">
        <v>241</v>
      </c>
      <c r="B2488" s="1">
        <v>44804</v>
      </c>
      <c r="C2488" t="s">
        <v>704</v>
      </c>
      <c r="D2488" t="s">
        <v>705</v>
      </c>
      <c r="E2488" s="4">
        <v>18037.050000000003</v>
      </c>
      <c r="F2488" t="s">
        <v>567</v>
      </c>
      <c r="G2488" t="s">
        <v>471</v>
      </c>
      <c r="H2488" t="s">
        <v>311</v>
      </c>
      <c r="I2488" t="s">
        <v>312</v>
      </c>
      <c r="J2488" t="s">
        <v>264</v>
      </c>
      <c r="L2488" t="s">
        <v>378</v>
      </c>
      <c r="M2488" t="s">
        <v>379</v>
      </c>
      <c r="N2488" t="s">
        <v>487</v>
      </c>
    </row>
    <row r="2489" spans="1:14" hidden="1" x14ac:dyDescent="0.25">
      <c r="A2489" t="s">
        <v>241</v>
      </c>
      <c r="B2489" s="1">
        <v>44804</v>
      </c>
      <c r="C2489" t="s">
        <v>708</v>
      </c>
      <c r="D2489" t="s">
        <v>709</v>
      </c>
      <c r="E2489" s="4">
        <v>1414.1000000000001</v>
      </c>
      <c r="F2489" t="s">
        <v>567</v>
      </c>
      <c r="G2489" t="s">
        <v>471</v>
      </c>
      <c r="H2489" t="s">
        <v>301</v>
      </c>
      <c r="I2489" t="s">
        <v>302</v>
      </c>
      <c r="J2489" t="s">
        <v>258</v>
      </c>
      <c r="L2489" t="s">
        <v>378</v>
      </c>
      <c r="M2489" t="s">
        <v>379</v>
      </c>
      <c r="N2489" t="s">
        <v>482</v>
      </c>
    </row>
    <row r="2490" spans="1:14" hidden="1" x14ac:dyDescent="0.25">
      <c r="A2490" t="s">
        <v>241</v>
      </c>
      <c r="B2490" s="1">
        <v>44804</v>
      </c>
      <c r="C2490" t="s">
        <v>712</v>
      </c>
      <c r="D2490" t="s">
        <v>713</v>
      </c>
      <c r="E2490" s="4">
        <v>916.69</v>
      </c>
      <c r="F2490" t="s">
        <v>567</v>
      </c>
      <c r="G2490" t="s">
        <v>471</v>
      </c>
      <c r="H2490" t="s">
        <v>311</v>
      </c>
      <c r="I2490" t="s">
        <v>312</v>
      </c>
      <c r="J2490" t="s">
        <v>264</v>
      </c>
      <c r="L2490" t="s">
        <v>378</v>
      </c>
      <c r="M2490" t="s">
        <v>379</v>
      </c>
      <c r="N2490" t="s">
        <v>487</v>
      </c>
    </row>
    <row r="2491" spans="1:14" hidden="1" x14ac:dyDescent="0.25">
      <c r="A2491" t="s">
        <v>241</v>
      </c>
      <c r="B2491" s="1">
        <v>44804</v>
      </c>
      <c r="C2491" t="s">
        <v>717</v>
      </c>
      <c r="D2491" t="s">
        <v>718</v>
      </c>
      <c r="E2491" s="4">
        <v>209.37</v>
      </c>
      <c r="F2491" t="s">
        <v>567</v>
      </c>
      <c r="G2491" t="s">
        <v>471</v>
      </c>
      <c r="H2491" t="s">
        <v>311</v>
      </c>
      <c r="I2491" t="s">
        <v>312</v>
      </c>
      <c r="J2491" t="s">
        <v>264</v>
      </c>
      <c r="L2491" t="s">
        <v>378</v>
      </c>
      <c r="M2491" t="s">
        <v>379</v>
      </c>
      <c r="N2491" t="s">
        <v>487</v>
      </c>
    </row>
    <row r="2492" spans="1:14" hidden="1" x14ac:dyDescent="0.25">
      <c r="A2492" t="s">
        <v>241</v>
      </c>
      <c r="B2492" s="1">
        <v>44804</v>
      </c>
      <c r="C2492" t="s">
        <v>719</v>
      </c>
      <c r="D2492" t="s">
        <v>720</v>
      </c>
      <c r="E2492" s="4">
        <v>4833.6899999999996</v>
      </c>
      <c r="F2492" t="s">
        <v>567</v>
      </c>
      <c r="G2492" t="s">
        <v>471</v>
      </c>
      <c r="H2492" t="s">
        <v>311</v>
      </c>
      <c r="I2492" t="s">
        <v>312</v>
      </c>
      <c r="J2492" t="s">
        <v>264</v>
      </c>
      <c r="L2492" t="s">
        <v>378</v>
      </c>
      <c r="M2492" t="s">
        <v>379</v>
      </c>
      <c r="N2492" t="s">
        <v>487</v>
      </c>
    </row>
    <row r="2493" spans="1:14" hidden="1" x14ac:dyDescent="0.25">
      <c r="A2493" t="s">
        <v>241</v>
      </c>
      <c r="B2493" s="1">
        <v>44804</v>
      </c>
      <c r="C2493" t="s">
        <v>721</v>
      </c>
      <c r="D2493" t="s">
        <v>722</v>
      </c>
      <c r="E2493" s="4">
        <v>360</v>
      </c>
      <c r="F2493" t="s">
        <v>567</v>
      </c>
      <c r="G2493" t="s">
        <v>471</v>
      </c>
      <c r="H2493" t="s">
        <v>308</v>
      </c>
      <c r="I2493" t="s">
        <v>309</v>
      </c>
      <c r="J2493" t="s">
        <v>264</v>
      </c>
      <c r="L2493" t="s">
        <v>378</v>
      </c>
      <c r="M2493" t="s">
        <v>379</v>
      </c>
      <c r="N2493" t="s">
        <v>487</v>
      </c>
    </row>
    <row r="2494" spans="1:14" hidden="1" x14ac:dyDescent="0.25">
      <c r="A2494" t="s">
        <v>241</v>
      </c>
      <c r="B2494" s="1">
        <v>44804</v>
      </c>
      <c r="C2494" t="s">
        <v>726</v>
      </c>
      <c r="D2494" t="s">
        <v>727</v>
      </c>
      <c r="E2494" s="4">
        <v>6294.1500000000005</v>
      </c>
      <c r="F2494" t="s">
        <v>567</v>
      </c>
      <c r="G2494" t="s">
        <v>471</v>
      </c>
      <c r="H2494" t="s">
        <v>301</v>
      </c>
      <c r="I2494" t="s">
        <v>302</v>
      </c>
      <c r="J2494" t="s">
        <v>258</v>
      </c>
      <c r="L2494" t="s">
        <v>378</v>
      </c>
      <c r="M2494" t="s">
        <v>379</v>
      </c>
      <c r="N2494" t="s">
        <v>486</v>
      </c>
    </row>
    <row r="2495" spans="1:14" hidden="1" x14ac:dyDescent="0.25">
      <c r="A2495" t="s">
        <v>241</v>
      </c>
      <c r="B2495" s="1">
        <v>44804</v>
      </c>
      <c r="C2495" t="s">
        <v>734</v>
      </c>
      <c r="D2495" t="s">
        <v>735</v>
      </c>
      <c r="E2495" s="4">
        <v>1533.54</v>
      </c>
      <c r="F2495" t="s">
        <v>567</v>
      </c>
      <c r="G2495" t="s">
        <v>471</v>
      </c>
      <c r="H2495" t="s">
        <v>308</v>
      </c>
      <c r="I2495" t="s">
        <v>309</v>
      </c>
      <c r="J2495" t="s">
        <v>264</v>
      </c>
      <c r="L2495" t="s">
        <v>378</v>
      </c>
      <c r="M2495" t="s">
        <v>379</v>
      </c>
      <c r="N2495" t="s">
        <v>487</v>
      </c>
    </row>
    <row r="2496" spans="1:14" hidden="1" x14ac:dyDescent="0.25">
      <c r="A2496" t="s">
        <v>241</v>
      </c>
      <c r="B2496" s="1">
        <v>44804</v>
      </c>
      <c r="C2496" t="s">
        <v>738</v>
      </c>
      <c r="D2496" t="s">
        <v>739</v>
      </c>
      <c r="E2496" s="4">
        <v>7801.5</v>
      </c>
      <c r="F2496" t="s">
        <v>567</v>
      </c>
      <c r="G2496" t="s">
        <v>471</v>
      </c>
      <c r="H2496" t="s">
        <v>301</v>
      </c>
      <c r="I2496" t="s">
        <v>302</v>
      </c>
      <c r="J2496" t="s">
        <v>258</v>
      </c>
      <c r="L2496" t="s">
        <v>378</v>
      </c>
      <c r="M2496" t="s">
        <v>379</v>
      </c>
      <c r="N2496" t="s">
        <v>487</v>
      </c>
    </row>
    <row r="2497" spans="1:14" hidden="1" x14ac:dyDescent="0.25">
      <c r="A2497" t="s">
        <v>241</v>
      </c>
      <c r="B2497" s="1">
        <v>44804</v>
      </c>
      <c r="C2497" t="s">
        <v>742</v>
      </c>
      <c r="D2497" t="s">
        <v>743</v>
      </c>
      <c r="E2497" s="4">
        <v>4395.63</v>
      </c>
      <c r="F2497" t="s">
        <v>567</v>
      </c>
      <c r="G2497" t="s">
        <v>471</v>
      </c>
      <c r="H2497" t="s">
        <v>308</v>
      </c>
      <c r="I2497" t="s">
        <v>309</v>
      </c>
      <c r="J2497" t="s">
        <v>264</v>
      </c>
      <c r="L2497" t="s">
        <v>378</v>
      </c>
      <c r="M2497" t="s">
        <v>379</v>
      </c>
      <c r="N2497" t="s">
        <v>487</v>
      </c>
    </row>
    <row r="2498" spans="1:14" hidden="1" x14ac:dyDescent="0.25">
      <c r="A2498" t="s">
        <v>241</v>
      </c>
      <c r="B2498" s="1">
        <v>44804</v>
      </c>
      <c r="C2498" t="s">
        <v>747</v>
      </c>
      <c r="D2498" t="s">
        <v>748</v>
      </c>
      <c r="E2498" s="4">
        <v>30001.910000000003</v>
      </c>
      <c r="F2498" t="s">
        <v>567</v>
      </c>
      <c r="G2498" t="s">
        <v>471</v>
      </c>
      <c r="H2498" t="s">
        <v>308</v>
      </c>
      <c r="I2498" t="s">
        <v>309</v>
      </c>
      <c r="J2498" t="s">
        <v>264</v>
      </c>
      <c r="L2498" t="s">
        <v>378</v>
      </c>
      <c r="M2498" t="s">
        <v>379</v>
      </c>
      <c r="N2498" t="s">
        <v>487</v>
      </c>
    </row>
    <row r="2499" spans="1:14" hidden="1" x14ac:dyDescent="0.25">
      <c r="A2499" t="s">
        <v>241</v>
      </c>
      <c r="B2499" s="1">
        <v>44804</v>
      </c>
      <c r="C2499" t="s">
        <v>751</v>
      </c>
      <c r="D2499" t="s">
        <v>752</v>
      </c>
      <c r="E2499" s="4">
        <v>5383.62</v>
      </c>
      <c r="F2499" t="s">
        <v>567</v>
      </c>
      <c r="G2499" t="s">
        <v>471</v>
      </c>
      <c r="H2499" t="s">
        <v>308</v>
      </c>
      <c r="I2499" t="s">
        <v>309</v>
      </c>
      <c r="J2499" t="s">
        <v>264</v>
      </c>
      <c r="L2499" t="s">
        <v>378</v>
      </c>
      <c r="M2499" t="s">
        <v>379</v>
      </c>
      <c r="N2499" t="s">
        <v>485</v>
      </c>
    </row>
    <row r="2500" spans="1:14" hidden="1" x14ac:dyDescent="0.25">
      <c r="A2500" t="s">
        <v>241</v>
      </c>
      <c r="B2500" s="1">
        <v>44804</v>
      </c>
      <c r="C2500" t="s">
        <v>755</v>
      </c>
      <c r="D2500" t="s">
        <v>756</v>
      </c>
      <c r="E2500" s="4">
        <v>311.60000000000002</v>
      </c>
      <c r="F2500" t="s">
        <v>567</v>
      </c>
      <c r="G2500" t="s">
        <v>471</v>
      </c>
      <c r="H2500" t="s">
        <v>311</v>
      </c>
      <c r="I2500" t="s">
        <v>312</v>
      </c>
      <c r="J2500" t="s">
        <v>264</v>
      </c>
      <c r="L2500" t="s">
        <v>378</v>
      </c>
      <c r="M2500" t="s">
        <v>379</v>
      </c>
      <c r="N2500" t="s">
        <v>487</v>
      </c>
    </row>
    <row r="2501" spans="1:14" hidden="1" x14ac:dyDescent="0.25">
      <c r="A2501" t="s">
        <v>241</v>
      </c>
      <c r="B2501" s="1">
        <v>44804</v>
      </c>
      <c r="C2501" t="s">
        <v>763</v>
      </c>
      <c r="D2501" t="s">
        <v>764</v>
      </c>
      <c r="E2501" s="4">
        <v>4188.7700000000004</v>
      </c>
      <c r="F2501" t="s">
        <v>567</v>
      </c>
      <c r="G2501" t="s">
        <v>471</v>
      </c>
      <c r="H2501" t="s">
        <v>308</v>
      </c>
      <c r="I2501" t="s">
        <v>309</v>
      </c>
      <c r="J2501" t="s">
        <v>264</v>
      </c>
      <c r="L2501" t="s">
        <v>378</v>
      </c>
      <c r="M2501" t="s">
        <v>379</v>
      </c>
      <c r="N2501" t="s">
        <v>480</v>
      </c>
    </row>
    <row r="2502" spans="1:14" hidden="1" x14ac:dyDescent="0.25">
      <c r="A2502" t="s">
        <v>241</v>
      </c>
      <c r="B2502" s="1">
        <v>44804</v>
      </c>
      <c r="C2502" t="s">
        <v>767</v>
      </c>
      <c r="D2502" t="s">
        <v>768</v>
      </c>
      <c r="E2502" s="4">
        <v>805.32999999999981</v>
      </c>
      <c r="F2502" t="s">
        <v>567</v>
      </c>
      <c r="G2502" t="s">
        <v>471</v>
      </c>
      <c r="H2502" t="s">
        <v>308</v>
      </c>
      <c r="I2502" t="s">
        <v>309</v>
      </c>
      <c r="J2502" t="s">
        <v>264</v>
      </c>
      <c r="L2502" t="s">
        <v>378</v>
      </c>
      <c r="M2502" t="s">
        <v>379</v>
      </c>
      <c r="N2502" t="s">
        <v>480</v>
      </c>
    </row>
    <row r="2503" spans="1:14" hidden="1" x14ac:dyDescent="0.25">
      <c r="A2503" t="s">
        <v>241</v>
      </c>
      <c r="B2503" s="1">
        <v>44804</v>
      </c>
      <c r="C2503" t="s">
        <v>769</v>
      </c>
      <c r="D2503" t="s">
        <v>770</v>
      </c>
      <c r="E2503" s="4">
        <v>12457.21</v>
      </c>
      <c r="F2503" t="s">
        <v>567</v>
      </c>
      <c r="G2503" t="s">
        <v>471</v>
      </c>
      <c r="H2503" t="s">
        <v>311</v>
      </c>
      <c r="I2503" t="s">
        <v>312</v>
      </c>
      <c r="J2503" t="s">
        <v>264</v>
      </c>
      <c r="L2503" t="s">
        <v>378</v>
      </c>
      <c r="M2503" t="s">
        <v>379</v>
      </c>
      <c r="N2503" t="s">
        <v>487</v>
      </c>
    </row>
    <row r="2504" spans="1:14" hidden="1" x14ac:dyDescent="0.25">
      <c r="A2504" t="s">
        <v>241</v>
      </c>
      <c r="B2504" s="1">
        <v>44804</v>
      </c>
      <c r="C2504" t="s">
        <v>773</v>
      </c>
      <c r="D2504" t="s">
        <v>774</v>
      </c>
      <c r="E2504" s="4">
        <v>8048</v>
      </c>
      <c r="F2504" t="s">
        <v>567</v>
      </c>
      <c r="G2504" t="s">
        <v>471</v>
      </c>
      <c r="H2504" t="s">
        <v>308</v>
      </c>
      <c r="I2504" t="s">
        <v>309</v>
      </c>
      <c r="J2504" t="s">
        <v>264</v>
      </c>
      <c r="L2504" t="s">
        <v>378</v>
      </c>
      <c r="M2504" t="s">
        <v>379</v>
      </c>
      <c r="N2504" t="s">
        <v>480</v>
      </c>
    </row>
    <row r="2505" spans="1:14" hidden="1" x14ac:dyDescent="0.25">
      <c r="A2505" t="s">
        <v>241</v>
      </c>
      <c r="B2505" s="1">
        <v>44804</v>
      </c>
      <c r="C2505" t="s">
        <v>775</v>
      </c>
      <c r="D2505" t="s">
        <v>776</v>
      </c>
      <c r="E2505" s="4">
        <v>7315.9599999999991</v>
      </c>
      <c r="F2505" t="s">
        <v>567</v>
      </c>
      <c r="G2505" t="s">
        <v>471</v>
      </c>
      <c r="H2505" t="s">
        <v>311</v>
      </c>
      <c r="I2505" t="s">
        <v>312</v>
      </c>
      <c r="J2505" t="s">
        <v>264</v>
      </c>
      <c r="L2505" t="s">
        <v>378</v>
      </c>
      <c r="M2505" t="s">
        <v>379</v>
      </c>
      <c r="N2505" t="s">
        <v>487</v>
      </c>
    </row>
    <row r="2506" spans="1:14" hidden="1" x14ac:dyDescent="0.25">
      <c r="A2506" t="s">
        <v>241</v>
      </c>
      <c r="B2506" s="1">
        <v>44804</v>
      </c>
      <c r="C2506" t="s">
        <v>777</v>
      </c>
      <c r="D2506" t="s">
        <v>778</v>
      </c>
      <c r="E2506" s="4">
        <v>4183.4400000000005</v>
      </c>
      <c r="F2506" t="s">
        <v>567</v>
      </c>
      <c r="G2506" t="s">
        <v>471</v>
      </c>
      <c r="H2506" t="s">
        <v>311</v>
      </c>
      <c r="I2506" t="s">
        <v>312</v>
      </c>
      <c r="J2506" t="s">
        <v>264</v>
      </c>
      <c r="L2506" t="s">
        <v>378</v>
      </c>
      <c r="M2506" t="s">
        <v>379</v>
      </c>
      <c r="N2506" t="s">
        <v>485</v>
      </c>
    </row>
    <row r="2507" spans="1:14" hidden="1" x14ac:dyDescent="0.25">
      <c r="A2507" t="s">
        <v>241</v>
      </c>
      <c r="B2507" s="1">
        <v>44804</v>
      </c>
      <c r="C2507" t="s">
        <v>781</v>
      </c>
      <c r="D2507" t="s">
        <v>782</v>
      </c>
      <c r="E2507" s="4">
        <v>1798.79</v>
      </c>
      <c r="F2507" t="s">
        <v>567</v>
      </c>
      <c r="G2507" t="s">
        <v>471</v>
      </c>
      <c r="H2507" t="s">
        <v>311</v>
      </c>
      <c r="I2507" t="s">
        <v>312</v>
      </c>
      <c r="J2507" t="s">
        <v>264</v>
      </c>
      <c r="L2507" t="s">
        <v>378</v>
      </c>
      <c r="M2507" t="s">
        <v>379</v>
      </c>
      <c r="N2507" t="s">
        <v>485</v>
      </c>
    </row>
    <row r="2508" spans="1:14" hidden="1" x14ac:dyDescent="0.25">
      <c r="A2508" t="s">
        <v>241</v>
      </c>
      <c r="B2508" s="1">
        <v>44804</v>
      </c>
      <c r="C2508" t="s">
        <v>785</v>
      </c>
      <c r="D2508" t="s">
        <v>786</v>
      </c>
      <c r="E2508" s="4">
        <v>5877.2199999999993</v>
      </c>
      <c r="F2508" t="s">
        <v>567</v>
      </c>
      <c r="G2508" t="s">
        <v>471</v>
      </c>
      <c r="H2508" t="s">
        <v>311</v>
      </c>
      <c r="I2508" t="s">
        <v>312</v>
      </c>
      <c r="J2508" t="s">
        <v>264</v>
      </c>
      <c r="L2508" t="s">
        <v>378</v>
      </c>
      <c r="M2508" t="s">
        <v>379</v>
      </c>
      <c r="N2508" t="s">
        <v>485</v>
      </c>
    </row>
    <row r="2509" spans="1:14" hidden="1" x14ac:dyDescent="0.25">
      <c r="A2509" t="s">
        <v>241</v>
      </c>
      <c r="B2509" s="1">
        <v>44804</v>
      </c>
      <c r="C2509" t="s">
        <v>788</v>
      </c>
      <c r="D2509" t="s">
        <v>789</v>
      </c>
      <c r="E2509" s="4">
        <v>10928.15</v>
      </c>
      <c r="F2509" t="s">
        <v>567</v>
      </c>
      <c r="G2509" t="s">
        <v>471</v>
      </c>
      <c r="H2509" t="s">
        <v>311</v>
      </c>
      <c r="I2509" t="s">
        <v>312</v>
      </c>
      <c r="J2509" t="s">
        <v>264</v>
      </c>
      <c r="L2509" t="s">
        <v>378</v>
      </c>
      <c r="M2509" t="s">
        <v>379</v>
      </c>
      <c r="N2509" t="s">
        <v>485</v>
      </c>
    </row>
    <row r="2510" spans="1:14" hidden="1" x14ac:dyDescent="0.25">
      <c r="A2510" t="s">
        <v>241</v>
      </c>
      <c r="B2510" s="1">
        <v>44804</v>
      </c>
      <c r="C2510" t="s">
        <v>792</v>
      </c>
      <c r="D2510" t="s">
        <v>793</v>
      </c>
      <c r="E2510" s="4">
        <v>1670</v>
      </c>
      <c r="F2510" t="s">
        <v>567</v>
      </c>
      <c r="G2510" t="s">
        <v>471</v>
      </c>
      <c r="H2510" t="s">
        <v>308</v>
      </c>
      <c r="I2510" t="s">
        <v>309</v>
      </c>
      <c r="J2510" t="s">
        <v>264</v>
      </c>
      <c r="L2510" t="s">
        <v>378</v>
      </c>
      <c r="M2510" t="s">
        <v>379</v>
      </c>
      <c r="N2510" t="s">
        <v>487</v>
      </c>
    </row>
    <row r="2511" spans="1:14" hidden="1" x14ac:dyDescent="0.25">
      <c r="A2511" t="s">
        <v>241</v>
      </c>
      <c r="B2511" s="1">
        <v>44804</v>
      </c>
      <c r="C2511" t="s">
        <v>1148</v>
      </c>
      <c r="D2511" t="s">
        <v>1149</v>
      </c>
      <c r="E2511" s="4">
        <v>3339.64</v>
      </c>
      <c r="F2511" t="s">
        <v>567</v>
      </c>
      <c r="G2511" t="s">
        <v>471</v>
      </c>
      <c r="H2511" t="s">
        <v>308</v>
      </c>
      <c r="I2511" t="s">
        <v>309</v>
      </c>
      <c r="J2511" t="s">
        <v>264</v>
      </c>
      <c r="L2511" t="s">
        <v>378</v>
      </c>
      <c r="M2511" t="s">
        <v>379</v>
      </c>
      <c r="N2511" t="s">
        <v>480</v>
      </c>
    </row>
    <row r="2512" spans="1:14" hidden="1" x14ac:dyDescent="0.25">
      <c r="A2512" t="s">
        <v>241</v>
      </c>
      <c r="B2512" s="1">
        <v>44804</v>
      </c>
      <c r="C2512" t="s">
        <v>1223</v>
      </c>
      <c r="D2512" t="s">
        <v>1224</v>
      </c>
      <c r="E2512" s="4">
        <v>3000</v>
      </c>
      <c r="F2512" t="s">
        <v>567</v>
      </c>
      <c r="G2512" t="s">
        <v>471</v>
      </c>
      <c r="H2512" t="s">
        <v>317</v>
      </c>
      <c r="I2512" t="s">
        <v>318</v>
      </c>
      <c r="J2512" t="s">
        <v>276</v>
      </c>
      <c r="L2512" t="s">
        <v>390</v>
      </c>
      <c r="M2512" t="s">
        <v>391</v>
      </c>
      <c r="N2512" t="s">
        <v>487</v>
      </c>
    </row>
    <row r="2513" spans="1:14" hidden="1" x14ac:dyDescent="0.25">
      <c r="A2513" t="s">
        <v>241</v>
      </c>
      <c r="B2513" s="1">
        <v>44804</v>
      </c>
      <c r="C2513" t="s">
        <v>1275</v>
      </c>
      <c r="D2513" t="s">
        <v>1276</v>
      </c>
      <c r="E2513" s="4">
        <v>799.99</v>
      </c>
      <c r="F2513" t="s">
        <v>567</v>
      </c>
      <c r="G2513" t="s">
        <v>471</v>
      </c>
      <c r="H2513" t="s">
        <v>317</v>
      </c>
      <c r="I2513" t="s">
        <v>318</v>
      </c>
      <c r="J2513" t="s">
        <v>276</v>
      </c>
      <c r="L2513" t="s">
        <v>390</v>
      </c>
      <c r="M2513" t="s">
        <v>391</v>
      </c>
      <c r="N2513" t="s">
        <v>487</v>
      </c>
    </row>
    <row r="2514" spans="1:14" hidden="1" x14ac:dyDescent="0.25">
      <c r="A2514" t="s">
        <v>241</v>
      </c>
      <c r="B2514" s="1">
        <v>44804</v>
      </c>
      <c r="C2514" t="s">
        <v>1225</v>
      </c>
      <c r="D2514" t="s">
        <v>1226</v>
      </c>
      <c r="E2514" s="4">
        <v>2606</v>
      </c>
      <c r="F2514" t="s">
        <v>567</v>
      </c>
      <c r="G2514" t="s">
        <v>471</v>
      </c>
      <c r="H2514" t="s">
        <v>308</v>
      </c>
      <c r="I2514" t="s">
        <v>309</v>
      </c>
      <c r="J2514" t="s">
        <v>264</v>
      </c>
      <c r="L2514" t="s">
        <v>378</v>
      </c>
      <c r="M2514" t="s">
        <v>379</v>
      </c>
      <c r="N2514" t="s">
        <v>480</v>
      </c>
    </row>
    <row r="2515" spans="1:14" hidden="1" x14ac:dyDescent="0.25">
      <c r="A2515" t="s">
        <v>241</v>
      </c>
      <c r="B2515" s="1">
        <v>44804</v>
      </c>
      <c r="C2515" t="s">
        <v>1236</v>
      </c>
      <c r="D2515" t="s">
        <v>1237</v>
      </c>
      <c r="E2515" s="4">
        <v>5850</v>
      </c>
      <c r="F2515" t="s">
        <v>567</v>
      </c>
      <c r="G2515" t="s">
        <v>471</v>
      </c>
      <c r="H2515" t="s">
        <v>308</v>
      </c>
      <c r="I2515" t="s">
        <v>309</v>
      </c>
      <c r="J2515" t="s">
        <v>264</v>
      </c>
      <c r="L2515" t="s">
        <v>378</v>
      </c>
      <c r="M2515" t="s">
        <v>379</v>
      </c>
      <c r="N2515" t="s">
        <v>480</v>
      </c>
    </row>
    <row r="2516" spans="1:14" hidden="1" x14ac:dyDescent="0.25">
      <c r="A2516" t="s">
        <v>241</v>
      </c>
      <c r="B2516" s="1">
        <v>44804</v>
      </c>
      <c r="C2516" t="s">
        <v>1238</v>
      </c>
      <c r="D2516" t="s">
        <v>1239</v>
      </c>
      <c r="E2516" s="4">
        <v>16455.79</v>
      </c>
      <c r="F2516" t="s">
        <v>567</v>
      </c>
      <c r="G2516" t="s">
        <v>471</v>
      </c>
      <c r="H2516" t="s">
        <v>308</v>
      </c>
      <c r="I2516" t="s">
        <v>309</v>
      </c>
      <c r="J2516" t="s">
        <v>264</v>
      </c>
      <c r="L2516" t="s">
        <v>378</v>
      </c>
      <c r="M2516" t="s">
        <v>379</v>
      </c>
      <c r="N2516" t="s">
        <v>487</v>
      </c>
    </row>
    <row r="2517" spans="1:14" hidden="1" x14ac:dyDescent="0.25">
      <c r="A2517" t="s">
        <v>241</v>
      </c>
      <c r="B2517" s="1">
        <v>44804</v>
      </c>
      <c r="C2517" t="s">
        <v>794</v>
      </c>
      <c r="D2517" t="s">
        <v>795</v>
      </c>
      <c r="E2517" s="4">
        <v>43244.98</v>
      </c>
      <c r="F2517" t="s">
        <v>567</v>
      </c>
      <c r="G2517" t="s">
        <v>471</v>
      </c>
      <c r="H2517" t="s">
        <v>301</v>
      </c>
      <c r="I2517" t="s">
        <v>302</v>
      </c>
      <c r="J2517" t="s">
        <v>258</v>
      </c>
      <c r="L2517" t="s">
        <v>378</v>
      </c>
      <c r="M2517" t="s">
        <v>379</v>
      </c>
      <c r="N2517" t="s">
        <v>482</v>
      </c>
    </row>
    <row r="2518" spans="1:14" hidden="1" x14ac:dyDescent="0.25">
      <c r="A2518" t="s">
        <v>241</v>
      </c>
      <c r="B2518" s="1">
        <v>44804</v>
      </c>
      <c r="C2518" t="s">
        <v>796</v>
      </c>
      <c r="D2518" t="s">
        <v>797</v>
      </c>
      <c r="E2518" s="4">
        <v>4692.5800000000008</v>
      </c>
      <c r="F2518" t="s">
        <v>567</v>
      </c>
      <c r="G2518" t="s">
        <v>471</v>
      </c>
      <c r="H2518" t="s">
        <v>301</v>
      </c>
      <c r="I2518" t="s">
        <v>302</v>
      </c>
      <c r="J2518" t="s">
        <v>258</v>
      </c>
      <c r="L2518" t="s">
        <v>378</v>
      </c>
      <c r="M2518" t="s">
        <v>379</v>
      </c>
      <c r="N2518" t="s">
        <v>482</v>
      </c>
    </row>
    <row r="2519" spans="1:14" hidden="1" x14ac:dyDescent="0.25">
      <c r="A2519" t="s">
        <v>241</v>
      </c>
      <c r="B2519" s="1">
        <v>44804</v>
      </c>
      <c r="C2519" t="s">
        <v>800</v>
      </c>
      <c r="D2519" t="s">
        <v>801</v>
      </c>
      <c r="E2519" s="4">
        <v>13443.75</v>
      </c>
      <c r="F2519" t="s">
        <v>567</v>
      </c>
      <c r="G2519" t="s">
        <v>471</v>
      </c>
      <c r="H2519" t="s">
        <v>308</v>
      </c>
      <c r="I2519" t="s">
        <v>309</v>
      </c>
      <c r="J2519" t="s">
        <v>264</v>
      </c>
      <c r="L2519" t="s">
        <v>378</v>
      </c>
      <c r="M2519" t="s">
        <v>379</v>
      </c>
      <c r="N2519" t="s">
        <v>487</v>
      </c>
    </row>
    <row r="2520" spans="1:14" hidden="1" x14ac:dyDescent="0.25">
      <c r="A2520" t="s">
        <v>241</v>
      </c>
      <c r="B2520" s="1">
        <v>44804</v>
      </c>
      <c r="C2520" t="s">
        <v>802</v>
      </c>
      <c r="D2520" t="s">
        <v>803</v>
      </c>
      <c r="E2520" s="4">
        <v>315</v>
      </c>
      <c r="F2520" t="s">
        <v>567</v>
      </c>
      <c r="G2520" t="s">
        <v>471</v>
      </c>
      <c r="H2520" t="s">
        <v>308</v>
      </c>
      <c r="I2520" t="s">
        <v>309</v>
      </c>
      <c r="J2520" t="s">
        <v>264</v>
      </c>
      <c r="L2520" t="s">
        <v>378</v>
      </c>
      <c r="M2520" t="s">
        <v>379</v>
      </c>
      <c r="N2520" t="s">
        <v>487</v>
      </c>
    </row>
    <row r="2521" spans="1:14" hidden="1" x14ac:dyDescent="0.25">
      <c r="A2521" t="s">
        <v>241</v>
      </c>
      <c r="B2521" s="1">
        <v>44804</v>
      </c>
      <c r="C2521" t="s">
        <v>804</v>
      </c>
      <c r="D2521" t="s">
        <v>805</v>
      </c>
      <c r="E2521" s="4">
        <v>5784.9000000000005</v>
      </c>
      <c r="F2521" t="s">
        <v>567</v>
      </c>
      <c r="G2521" t="s">
        <v>471</v>
      </c>
      <c r="H2521" t="s">
        <v>308</v>
      </c>
      <c r="I2521" t="s">
        <v>309</v>
      </c>
      <c r="J2521" t="s">
        <v>264</v>
      </c>
      <c r="L2521" t="s">
        <v>378</v>
      </c>
      <c r="M2521" t="s">
        <v>379</v>
      </c>
      <c r="N2521" t="s">
        <v>487</v>
      </c>
    </row>
    <row r="2522" spans="1:14" hidden="1" x14ac:dyDescent="0.25">
      <c r="A2522" t="s">
        <v>241</v>
      </c>
      <c r="B2522" s="1">
        <v>44804</v>
      </c>
      <c r="C2522" t="s">
        <v>808</v>
      </c>
      <c r="D2522" t="s">
        <v>809</v>
      </c>
      <c r="E2522" s="4">
        <v>1735.37</v>
      </c>
      <c r="F2522" t="s">
        <v>567</v>
      </c>
      <c r="G2522" t="s">
        <v>471</v>
      </c>
      <c r="H2522" t="s">
        <v>308</v>
      </c>
      <c r="I2522" t="s">
        <v>309</v>
      </c>
      <c r="J2522" t="s">
        <v>264</v>
      </c>
      <c r="L2522" t="s">
        <v>378</v>
      </c>
      <c r="M2522" t="s">
        <v>379</v>
      </c>
      <c r="N2522" t="s">
        <v>487</v>
      </c>
    </row>
    <row r="2523" spans="1:14" hidden="1" x14ac:dyDescent="0.25">
      <c r="A2523" t="s">
        <v>241</v>
      </c>
      <c r="B2523" s="1">
        <v>44804</v>
      </c>
      <c r="C2523" t="s">
        <v>1245</v>
      </c>
      <c r="D2523" t="s">
        <v>1246</v>
      </c>
      <c r="E2523" s="4">
        <v>216.62</v>
      </c>
      <c r="F2523" t="s">
        <v>567</v>
      </c>
      <c r="G2523" t="s">
        <v>471</v>
      </c>
      <c r="H2523" t="s">
        <v>308</v>
      </c>
      <c r="I2523" t="s">
        <v>309</v>
      </c>
      <c r="J2523" t="s">
        <v>264</v>
      </c>
      <c r="L2523" t="s">
        <v>378</v>
      </c>
      <c r="M2523" t="s">
        <v>379</v>
      </c>
      <c r="N2523" t="s">
        <v>487</v>
      </c>
    </row>
    <row r="2524" spans="1:14" hidden="1" x14ac:dyDescent="0.25">
      <c r="A2524" t="s">
        <v>241</v>
      </c>
      <c r="B2524" s="1">
        <v>44804</v>
      </c>
      <c r="C2524" t="s">
        <v>1240</v>
      </c>
      <c r="D2524" t="s">
        <v>1241</v>
      </c>
      <c r="E2524" s="4">
        <v>2741.7500000000005</v>
      </c>
      <c r="F2524" t="s">
        <v>567</v>
      </c>
      <c r="G2524" t="s">
        <v>471</v>
      </c>
      <c r="H2524" t="s">
        <v>317</v>
      </c>
      <c r="I2524" t="s">
        <v>318</v>
      </c>
      <c r="J2524" t="s">
        <v>276</v>
      </c>
      <c r="L2524" t="s">
        <v>390</v>
      </c>
      <c r="M2524" t="s">
        <v>391</v>
      </c>
      <c r="N2524" t="s">
        <v>487</v>
      </c>
    </row>
    <row r="2525" spans="1:14" hidden="1" x14ac:dyDescent="0.25">
      <c r="A2525" t="s">
        <v>241</v>
      </c>
      <c r="B2525" s="1">
        <v>44804</v>
      </c>
      <c r="C2525" t="s">
        <v>812</v>
      </c>
      <c r="D2525" t="s">
        <v>813</v>
      </c>
      <c r="E2525" s="4">
        <v>2804.1</v>
      </c>
      <c r="F2525" t="s">
        <v>567</v>
      </c>
      <c r="G2525" t="s">
        <v>471</v>
      </c>
      <c r="H2525" t="s">
        <v>308</v>
      </c>
      <c r="I2525" t="s">
        <v>309</v>
      </c>
      <c r="J2525" t="s">
        <v>264</v>
      </c>
      <c r="L2525" t="s">
        <v>378</v>
      </c>
      <c r="M2525" t="s">
        <v>379</v>
      </c>
      <c r="N2525" t="s">
        <v>487</v>
      </c>
    </row>
    <row r="2526" spans="1:14" hidden="1" x14ac:dyDescent="0.25">
      <c r="A2526" t="s">
        <v>241</v>
      </c>
      <c r="B2526" s="1">
        <v>44804</v>
      </c>
      <c r="C2526" t="s">
        <v>814</v>
      </c>
      <c r="D2526" t="s">
        <v>815</v>
      </c>
      <c r="E2526" s="4">
        <v>1099.0599999999995</v>
      </c>
      <c r="F2526" t="s">
        <v>567</v>
      </c>
      <c r="G2526" t="s">
        <v>471</v>
      </c>
      <c r="H2526" t="s">
        <v>308</v>
      </c>
      <c r="I2526" t="s">
        <v>309</v>
      </c>
      <c r="J2526" t="s">
        <v>264</v>
      </c>
      <c r="L2526" t="s">
        <v>378</v>
      </c>
      <c r="M2526" t="s">
        <v>379</v>
      </c>
      <c r="N2526" t="s">
        <v>480</v>
      </c>
    </row>
    <row r="2527" spans="1:14" hidden="1" x14ac:dyDescent="0.25">
      <c r="A2527" t="s">
        <v>241</v>
      </c>
      <c r="B2527" s="1">
        <v>44804</v>
      </c>
      <c r="C2527" t="s">
        <v>816</v>
      </c>
      <c r="D2527" t="s">
        <v>817</v>
      </c>
      <c r="E2527" s="4">
        <v>15266.789999999975</v>
      </c>
      <c r="F2527" t="s">
        <v>567</v>
      </c>
      <c r="G2527" t="s">
        <v>471</v>
      </c>
      <c r="H2527" t="s">
        <v>308</v>
      </c>
      <c r="I2527" t="s">
        <v>309</v>
      </c>
      <c r="J2527" t="s">
        <v>264</v>
      </c>
      <c r="L2527" t="s">
        <v>378</v>
      </c>
      <c r="M2527" t="s">
        <v>379</v>
      </c>
      <c r="N2527" t="s">
        <v>477</v>
      </c>
    </row>
    <row r="2528" spans="1:14" hidden="1" x14ac:dyDescent="0.25">
      <c r="A2528" t="s">
        <v>241</v>
      </c>
      <c r="B2528" s="1">
        <v>44804</v>
      </c>
      <c r="C2528" t="s">
        <v>818</v>
      </c>
      <c r="D2528" t="s">
        <v>819</v>
      </c>
      <c r="E2528" s="4">
        <v>2</v>
      </c>
      <c r="F2528" t="s">
        <v>567</v>
      </c>
      <c r="G2528" t="s">
        <v>471</v>
      </c>
      <c r="H2528" t="s">
        <v>311</v>
      </c>
      <c r="I2528" t="s">
        <v>312</v>
      </c>
      <c r="J2528" t="s">
        <v>264</v>
      </c>
      <c r="L2528" t="s">
        <v>378</v>
      </c>
      <c r="M2528" t="s">
        <v>379</v>
      </c>
      <c r="N2528" t="s">
        <v>487</v>
      </c>
    </row>
    <row r="2529" spans="1:14" hidden="1" x14ac:dyDescent="0.25">
      <c r="A2529" t="s">
        <v>241</v>
      </c>
      <c r="B2529" s="1">
        <v>44804</v>
      </c>
      <c r="C2529" t="s">
        <v>1152</v>
      </c>
      <c r="D2529" t="s">
        <v>1153</v>
      </c>
      <c r="E2529" s="4">
        <v>1629.9099999999999</v>
      </c>
      <c r="F2529" t="s">
        <v>567</v>
      </c>
      <c r="G2529" t="s">
        <v>471</v>
      </c>
      <c r="H2529" t="s">
        <v>311</v>
      </c>
      <c r="I2529" t="s">
        <v>312</v>
      </c>
      <c r="J2529" t="s">
        <v>264</v>
      </c>
      <c r="L2529" t="s">
        <v>378</v>
      </c>
      <c r="M2529" t="s">
        <v>379</v>
      </c>
      <c r="N2529" t="s">
        <v>487</v>
      </c>
    </row>
    <row r="2530" spans="1:14" hidden="1" x14ac:dyDescent="0.25">
      <c r="A2530" t="s">
        <v>241</v>
      </c>
      <c r="B2530" s="1">
        <v>44804</v>
      </c>
      <c r="C2530" t="s">
        <v>820</v>
      </c>
      <c r="D2530" t="s">
        <v>821</v>
      </c>
      <c r="E2530" s="4">
        <v>122.15999999999909</v>
      </c>
      <c r="F2530" t="s">
        <v>567</v>
      </c>
      <c r="G2530" t="s">
        <v>471</v>
      </c>
      <c r="H2530" t="s">
        <v>311</v>
      </c>
      <c r="I2530" t="s">
        <v>312</v>
      </c>
      <c r="J2530" t="s">
        <v>264</v>
      </c>
      <c r="L2530" t="s">
        <v>378</v>
      </c>
      <c r="M2530" t="s">
        <v>379</v>
      </c>
      <c r="N2530" t="s">
        <v>487</v>
      </c>
    </row>
    <row r="2531" spans="1:14" hidden="1" x14ac:dyDescent="0.25">
      <c r="A2531" t="s">
        <v>241</v>
      </c>
      <c r="B2531" s="1">
        <v>44804</v>
      </c>
      <c r="C2531" t="s">
        <v>822</v>
      </c>
      <c r="D2531" t="s">
        <v>823</v>
      </c>
      <c r="E2531" s="4">
        <v>2224.4700000000003</v>
      </c>
      <c r="F2531" t="s">
        <v>567</v>
      </c>
      <c r="G2531" t="s">
        <v>471</v>
      </c>
      <c r="H2531" t="s">
        <v>308</v>
      </c>
      <c r="I2531" t="s">
        <v>309</v>
      </c>
      <c r="J2531" t="s">
        <v>264</v>
      </c>
      <c r="L2531" t="s">
        <v>378</v>
      </c>
      <c r="M2531" t="s">
        <v>379</v>
      </c>
      <c r="N2531" t="s">
        <v>477</v>
      </c>
    </row>
    <row r="2532" spans="1:14" hidden="1" x14ac:dyDescent="0.25">
      <c r="A2532" t="s">
        <v>241</v>
      </c>
      <c r="B2532" s="1">
        <v>44804</v>
      </c>
      <c r="C2532" t="s">
        <v>828</v>
      </c>
      <c r="D2532" t="s">
        <v>829</v>
      </c>
      <c r="E2532" s="4">
        <v>1415.1100000000001</v>
      </c>
      <c r="F2532" t="s">
        <v>567</v>
      </c>
      <c r="G2532" t="s">
        <v>471</v>
      </c>
      <c r="H2532" t="s">
        <v>308</v>
      </c>
      <c r="I2532" t="s">
        <v>309</v>
      </c>
      <c r="J2532" t="s">
        <v>264</v>
      </c>
      <c r="L2532" t="s">
        <v>378</v>
      </c>
      <c r="M2532" t="s">
        <v>379</v>
      </c>
      <c r="N2532" t="s">
        <v>487</v>
      </c>
    </row>
    <row r="2533" spans="1:14" hidden="1" x14ac:dyDescent="0.25">
      <c r="A2533" t="s">
        <v>241</v>
      </c>
      <c r="B2533" s="1">
        <v>44804</v>
      </c>
      <c r="C2533" t="s">
        <v>1277</v>
      </c>
      <c r="D2533" t="s">
        <v>1278</v>
      </c>
      <c r="E2533" s="4">
        <v>2134.83</v>
      </c>
      <c r="F2533" t="s">
        <v>567</v>
      </c>
      <c r="G2533" t="s">
        <v>471</v>
      </c>
      <c r="H2533" t="s">
        <v>311</v>
      </c>
      <c r="I2533" t="s">
        <v>312</v>
      </c>
      <c r="J2533" t="s">
        <v>264</v>
      </c>
      <c r="L2533" t="s">
        <v>378</v>
      </c>
      <c r="M2533" t="s">
        <v>379</v>
      </c>
      <c r="N2533" t="s">
        <v>487</v>
      </c>
    </row>
    <row r="2534" spans="1:14" hidden="1" x14ac:dyDescent="0.25">
      <c r="A2534" t="s">
        <v>241</v>
      </c>
      <c r="B2534" s="1">
        <v>44804</v>
      </c>
      <c r="C2534" t="s">
        <v>1247</v>
      </c>
      <c r="D2534" t="s">
        <v>1248</v>
      </c>
      <c r="E2534" s="4">
        <v>18757.73</v>
      </c>
      <c r="F2534" t="s">
        <v>567</v>
      </c>
      <c r="G2534" t="s">
        <v>471</v>
      </c>
      <c r="H2534" t="s">
        <v>308</v>
      </c>
      <c r="I2534" t="s">
        <v>309</v>
      </c>
      <c r="J2534" t="s">
        <v>264</v>
      </c>
      <c r="L2534" t="s">
        <v>378</v>
      </c>
      <c r="M2534" t="s">
        <v>379</v>
      </c>
      <c r="N2534" t="s">
        <v>480</v>
      </c>
    </row>
    <row r="2535" spans="1:14" hidden="1" x14ac:dyDescent="0.25">
      <c r="A2535" t="s">
        <v>241</v>
      </c>
      <c r="B2535" s="1">
        <v>44804</v>
      </c>
      <c r="C2535" t="s">
        <v>1249</v>
      </c>
      <c r="D2535" t="s">
        <v>1250</v>
      </c>
      <c r="E2535" s="4">
        <v>6115</v>
      </c>
      <c r="F2535" t="s">
        <v>567</v>
      </c>
      <c r="G2535" t="s">
        <v>471</v>
      </c>
      <c r="H2535" t="s">
        <v>308</v>
      </c>
      <c r="I2535" t="s">
        <v>309</v>
      </c>
      <c r="J2535" t="s">
        <v>264</v>
      </c>
      <c r="K2535" t="s">
        <v>1251</v>
      </c>
      <c r="L2535" t="s">
        <v>378</v>
      </c>
      <c r="M2535" t="s">
        <v>379</v>
      </c>
      <c r="N2535" t="s">
        <v>488</v>
      </c>
    </row>
    <row r="2536" spans="1:14" hidden="1" x14ac:dyDescent="0.25">
      <c r="A2536" t="s">
        <v>241</v>
      </c>
      <c r="B2536" s="1">
        <v>44804</v>
      </c>
      <c r="C2536" t="s">
        <v>1252</v>
      </c>
      <c r="D2536" t="s">
        <v>1253</v>
      </c>
      <c r="E2536" s="4">
        <v>19879.79</v>
      </c>
      <c r="F2536" t="s">
        <v>567</v>
      </c>
      <c r="G2536" t="s">
        <v>471</v>
      </c>
      <c r="H2536" t="s">
        <v>308</v>
      </c>
      <c r="I2536" t="s">
        <v>309</v>
      </c>
      <c r="J2536" t="s">
        <v>264</v>
      </c>
      <c r="L2536" t="s">
        <v>378</v>
      </c>
      <c r="M2536" t="s">
        <v>379</v>
      </c>
      <c r="N2536" t="s">
        <v>487</v>
      </c>
    </row>
    <row r="2537" spans="1:14" hidden="1" x14ac:dyDescent="0.25">
      <c r="A2537" t="s">
        <v>241</v>
      </c>
      <c r="B2537" s="1">
        <v>44804</v>
      </c>
      <c r="C2537" t="s">
        <v>1242</v>
      </c>
      <c r="D2537" t="s">
        <v>1243</v>
      </c>
      <c r="E2537" s="4">
        <v>5716.67</v>
      </c>
      <c r="F2537" t="s">
        <v>567</v>
      </c>
      <c r="G2537" t="s">
        <v>471</v>
      </c>
      <c r="H2537" t="s">
        <v>308</v>
      </c>
      <c r="I2537" t="s">
        <v>309</v>
      </c>
      <c r="J2537" t="s">
        <v>264</v>
      </c>
      <c r="K2537" t="s">
        <v>1244</v>
      </c>
      <c r="L2537" t="s">
        <v>378</v>
      </c>
      <c r="M2537" t="s">
        <v>379</v>
      </c>
      <c r="N2537" t="s">
        <v>480</v>
      </c>
    </row>
    <row r="2538" spans="1:14" hidden="1" x14ac:dyDescent="0.25">
      <c r="A2538" t="s">
        <v>241</v>
      </c>
      <c r="B2538" s="1">
        <v>44804</v>
      </c>
      <c r="C2538" t="s">
        <v>830</v>
      </c>
      <c r="D2538" t="s">
        <v>831</v>
      </c>
      <c r="E2538" s="4">
        <v>430.05</v>
      </c>
      <c r="F2538" t="s">
        <v>567</v>
      </c>
      <c r="G2538" t="s">
        <v>471</v>
      </c>
      <c r="H2538" t="s">
        <v>310</v>
      </c>
      <c r="I2538" t="s">
        <v>263</v>
      </c>
      <c r="J2538" t="s">
        <v>262</v>
      </c>
      <c r="L2538" t="s">
        <v>380</v>
      </c>
      <c r="M2538" t="s">
        <v>381</v>
      </c>
      <c r="N2538" t="s">
        <v>487</v>
      </c>
    </row>
    <row r="2539" spans="1:14" hidden="1" x14ac:dyDescent="0.25">
      <c r="A2539" t="s">
        <v>241</v>
      </c>
      <c r="B2539" s="1">
        <v>44804</v>
      </c>
      <c r="C2539" t="s">
        <v>832</v>
      </c>
      <c r="D2539" t="s">
        <v>833</v>
      </c>
      <c r="E2539" s="4">
        <v>8000</v>
      </c>
      <c r="F2539" t="s">
        <v>567</v>
      </c>
      <c r="G2539" t="s">
        <v>471</v>
      </c>
      <c r="H2539" t="s">
        <v>310</v>
      </c>
      <c r="I2539" t="s">
        <v>263</v>
      </c>
      <c r="J2539" t="s">
        <v>262</v>
      </c>
      <c r="L2539" t="s">
        <v>380</v>
      </c>
      <c r="M2539" t="s">
        <v>381</v>
      </c>
      <c r="N2539" t="s">
        <v>487</v>
      </c>
    </row>
    <row r="2540" spans="1:14" hidden="1" x14ac:dyDescent="0.25">
      <c r="A2540" t="s">
        <v>241</v>
      </c>
      <c r="B2540" s="1">
        <v>44804</v>
      </c>
      <c r="C2540" t="s">
        <v>834</v>
      </c>
      <c r="D2540" t="s">
        <v>835</v>
      </c>
      <c r="E2540" s="4">
        <v>25795</v>
      </c>
      <c r="F2540" t="s">
        <v>567</v>
      </c>
      <c r="G2540" t="s">
        <v>471</v>
      </c>
      <c r="H2540" t="s">
        <v>310</v>
      </c>
      <c r="I2540" t="s">
        <v>263</v>
      </c>
      <c r="J2540" t="s">
        <v>262</v>
      </c>
      <c r="L2540" t="s">
        <v>380</v>
      </c>
      <c r="M2540" t="s">
        <v>381</v>
      </c>
      <c r="N2540" t="s">
        <v>487</v>
      </c>
    </row>
    <row r="2541" spans="1:14" hidden="1" x14ac:dyDescent="0.25">
      <c r="A2541" t="s">
        <v>241</v>
      </c>
      <c r="B2541" s="1">
        <v>44804</v>
      </c>
      <c r="C2541" t="s">
        <v>836</v>
      </c>
      <c r="D2541" t="s">
        <v>837</v>
      </c>
      <c r="E2541" s="4">
        <v>800</v>
      </c>
      <c r="F2541" t="s">
        <v>567</v>
      </c>
      <c r="G2541" t="s">
        <v>471</v>
      </c>
      <c r="H2541" t="s">
        <v>310</v>
      </c>
      <c r="I2541" t="s">
        <v>263</v>
      </c>
      <c r="J2541" t="s">
        <v>262</v>
      </c>
      <c r="L2541" t="s">
        <v>380</v>
      </c>
      <c r="M2541" t="s">
        <v>381</v>
      </c>
      <c r="N2541" t="s">
        <v>487</v>
      </c>
    </row>
    <row r="2542" spans="1:14" hidden="1" x14ac:dyDescent="0.25">
      <c r="A2542" t="s">
        <v>241</v>
      </c>
      <c r="B2542" s="1">
        <v>44804</v>
      </c>
      <c r="C2542" t="s">
        <v>838</v>
      </c>
      <c r="D2542" t="s">
        <v>839</v>
      </c>
      <c r="E2542" s="4">
        <v>3228</v>
      </c>
      <c r="F2542" t="s">
        <v>567</v>
      </c>
      <c r="G2542" t="s">
        <v>471</v>
      </c>
      <c r="H2542" t="s">
        <v>310</v>
      </c>
      <c r="I2542" t="s">
        <v>263</v>
      </c>
      <c r="J2542" t="s">
        <v>262</v>
      </c>
      <c r="L2542" t="s">
        <v>380</v>
      </c>
      <c r="M2542" t="s">
        <v>381</v>
      </c>
      <c r="N2542" t="s">
        <v>487</v>
      </c>
    </row>
    <row r="2543" spans="1:14" hidden="1" x14ac:dyDescent="0.25">
      <c r="A2543" t="s">
        <v>241</v>
      </c>
      <c r="B2543" s="1">
        <v>44804</v>
      </c>
      <c r="C2543" t="s">
        <v>840</v>
      </c>
      <c r="D2543" t="s">
        <v>841</v>
      </c>
      <c r="E2543" s="4">
        <v>17632.86</v>
      </c>
      <c r="F2543" t="s">
        <v>567</v>
      </c>
      <c r="G2543" t="s">
        <v>471</v>
      </c>
      <c r="H2543" t="s">
        <v>310</v>
      </c>
      <c r="I2543" t="s">
        <v>263</v>
      </c>
      <c r="J2543" t="s">
        <v>262</v>
      </c>
      <c r="L2543" t="s">
        <v>380</v>
      </c>
      <c r="M2543" t="s">
        <v>381</v>
      </c>
      <c r="N2543" t="s">
        <v>487</v>
      </c>
    </row>
    <row r="2544" spans="1:14" hidden="1" x14ac:dyDescent="0.25">
      <c r="A2544" t="s">
        <v>241</v>
      </c>
      <c r="B2544" s="1">
        <v>44804</v>
      </c>
      <c r="C2544" t="s">
        <v>842</v>
      </c>
      <c r="D2544" t="s">
        <v>843</v>
      </c>
      <c r="E2544" s="4">
        <v>800</v>
      </c>
      <c r="F2544" t="s">
        <v>567</v>
      </c>
      <c r="G2544" t="s">
        <v>471</v>
      </c>
      <c r="H2544" t="s">
        <v>310</v>
      </c>
      <c r="I2544" t="s">
        <v>263</v>
      </c>
      <c r="J2544" t="s">
        <v>262</v>
      </c>
      <c r="L2544" t="s">
        <v>380</v>
      </c>
      <c r="M2544" t="s">
        <v>381</v>
      </c>
      <c r="N2544" t="s">
        <v>487</v>
      </c>
    </row>
    <row r="2545" spans="1:14" hidden="1" x14ac:dyDescent="0.25">
      <c r="A2545" t="s">
        <v>241</v>
      </c>
      <c r="B2545" s="1">
        <v>44804</v>
      </c>
      <c r="C2545" t="s">
        <v>844</v>
      </c>
      <c r="D2545" t="s">
        <v>845</v>
      </c>
      <c r="E2545" s="4">
        <v>17758.52</v>
      </c>
      <c r="F2545" t="s">
        <v>567</v>
      </c>
      <c r="G2545" t="s">
        <v>471</v>
      </c>
      <c r="H2545" t="s">
        <v>310</v>
      </c>
      <c r="I2545" t="s">
        <v>263</v>
      </c>
      <c r="J2545" t="s">
        <v>262</v>
      </c>
      <c r="L2545" t="s">
        <v>380</v>
      </c>
      <c r="M2545" t="s">
        <v>381</v>
      </c>
      <c r="N2545" t="s">
        <v>487</v>
      </c>
    </row>
    <row r="2546" spans="1:14" hidden="1" x14ac:dyDescent="0.25">
      <c r="A2546" t="s">
        <v>241</v>
      </c>
      <c r="B2546" s="1">
        <v>44804</v>
      </c>
      <c r="C2546" t="s">
        <v>849</v>
      </c>
      <c r="D2546" t="s">
        <v>850</v>
      </c>
      <c r="E2546" s="4">
        <v>12360</v>
      </c>
      <c r="F2546" t="s">
        <v>567</v>
      </c>
      <c r="G2546" t="s">
        <v>471</v>
      </c>
      <c r="H2546" t="s">
        <v>310</v>
      </c>
      <c r="I2546" t="s">
        <v>263</v>
      </c>
      <c r="J2546" t="s">
        <v>262</v>
      </c>
      <c r="L2546" t="s">
        <v>380</v>
      </c>
      <c r="M2546" t="s">
        <v>381</v>
      </c>
      <c r="N2546" t="s">
        <v>487</v>
      </c>
    </row>
    <row r="2547" spans="1:14" hidden="1" x14ac:dyDescent="0.25">
      <c r="A2547" t="s">
        <v>241</v>
      </c>
      <c r="B2547" s="1">
        <v>44804</v>
      </c>
      <c r="C2547" t="s">
        <v>853</v>
      </c>
      <c r="D2547" t="s">
        <v>854</v>
      </c>
      <c r="E2547" s="4">
        <v>5289.84</v>
      </c>
      <c r="F2547" t="s">
        <v>567</v>
      </c>
      <c r="G2547" t="s">
        <v>471</v>
      </c>
      <c r="H2547" t="s">
        <v>310</v>
      </c>
      <c r="I2547" t="s">
        <v>263</v>
      </c>
      <c r="J2547" t="s">
        <v>262</v>
      </c>
      <c r="L2547" t="s">
        <v>380</v>
      </c>
      <c r="M2547" t="s">
        <v>381</v>
      </c>
      <c r="N2547" t="s">
        <v>487</v>
      </c>
    </row>
    <row r="2548" spans="1:14" hidden="1" x14ac:dyDescent="0.25">
      <c r="A2548" t="s">
        <v>241</v>
      </c>
      <c r="B2548" s="1">
        <v>44804</v>
      </c>
      <c r="C2548" t="s">
        <v>857</v>
      </c>
      <c r="D2548" t="s">
        <v>858</v>
      </c>
      <c r="E2548" s="4">
        <v>27502.620000000003</v>
      </c>
      <c r="F2548" t="s">
        <v>567</v>
      </c>
      <c r="G2548" t="s">
        <v>471</v>
      </c>
      <c r="H2548" t="s">
        <v>310</v>
      </c>
      <c r="I2548" t="s">
        <v>263</v>
      </c>
      <c r="J2548" t="s">
        <v>262</v>
      </c>
      <c r="L2548" t="s">
        <v>380</v>
      </c>
      <c r="M2548" t="s">
        <v>381</v>
      </c>
      <c r="N2548" t="s">
        <v>487</v>
      </c>
    </row>
    <row r="2549" spans="1:14" hidden="1" x14ac:dyDescent="0.25">
      <c r="A2549" t="s">
        <v>241</v>
      </c>
      <c r="B2549" s="1">
        <v>44804</v>
      </c>
      <c r="C2549" t="s">
        <v>1254</v>
      </c>
      <c r="D2549" t="s">
        <v>1255</v>
      </c>
      <c r="E2549" s="4">
        <v>13942</v>
      </c>
      <c r="F2549" t="s">
        <v>567</v>
      </c>
      <c r="G2549" t="s">
        <v>471</v>
      </c>
      <c r="H2549" t="s">
        <v>310</v>
      </c>
      <c r="I2549" t="s">
        <v>263</v>
      </c>
      <c r="J2549" t="s">
        <v>262</v>
      </c>
      <c r="L2549" t="s">
        <v>380</v>
      </c>
      <c r="M2549" t="s">
        <v>381</v>
      </c>
      <c r="N2549" t="s">
        <v>487</v>
      </c>
    </row>
    <row r="2550" spans="1:14" hidden="1" x14ac:dyDescent="0.25">
      <c r="A2550" t="s">
        <v>241</v>
      </c>
      <c r="B2550" s="1">
        <v>44804</v>
      </c>
      <c r="C2550" t="s">
        <v>861</v>
      </c>
      <c r="D2550" t="s">
        <v>862</v>
      </c>
      <c r="E2550" s="4">
        <v>30000</v>
      </c>
      <c r="F2550" t="s">
        <v>567</v>
      </c>
      <c r="G2550" t="s">
        <v>471</v>
      </c>
      <c r="H2550" t="s">
        <v>311</v>
      </c>
      <c r="I2550" t="s">
        <v>312</v>
      </c>
      <c r="J2550" t="s">
        <v>264</v>
      </c>
      <c r="L2550" t="s">
        <v>380</v>
      </c>
      <c r="M2550" t="s">
        <v>381</v>
      </c>
      <c r="N2550" t="s">
        <v>487</v>
      </c>
    </row>
    <row r="2551" spans="1:14" hidden="1" x14ac:dyDescent="0.25">
      <c r="A2551" t="s">
        <v>241</v>
      </c>
      <c r="B2551" s="1">
        <v>44804</v>
      </c>
      <c r="C2551" t="s">
        <v>867</v>
      </c>
      <c r="D2551" t="s">
        <v>868</v>
      </c>
      <c r="E2551" s="4">
        <v>17090.189999999999</v>
      </c>
      <c r="F2551" t="s">
        <v>567</v>
      </c>
      <c r="G2551" t="s">
        <v>471</v>
      </c>
      <c r="H2551" t="s">
        <v>311</v>
      </c>
      <c r="I2551" t="s">
        <v>312</v>
      </c>
      <c r="J2551" t="s">
        <v>264</v>
      </c>
      <c r="L2551" t="s">
        <v>380</v>
      </c>
      <c r="M2551" t="s">
        <v>381</v>
      </c>
      <c r="N2551" t="s">
        <v>487</v>
      </c>
    </row>
    <row r="2552" spans="1:14" hidden="1" x14ac:dyDescent="0.25">
      <c r="A2552" t="s">
        <v>241</v>
      </c>
      <c r="B2552" s="1">
        <v>44804</v>
      </c>
      <c r="C2552" t="s">
        <v>869</v>
      </c>
      <c r="D2552" t="s">
        <v>870</v>
      </c>
      <c r="E2552" s="4">
        <v>7062.18</v>
      </c>
      <c r="F2552" t="s">
        <v>567</v>
      </c>
      <c r="G2552" t="s">
        <v>471</v>
      </c>
      <c r="H2552" t="s">
        <v>311</v>
      </c>
      <c r="I2552" t="s">
        <v>312</v>
      </c>
      <c r="J2552" t="s">
        <v>264</v>
      </c>
      <c r="L2552" t="s">
        <v>380</v>
      </c>
      <c r="M2552" t="s">
        <v>381</v>
      </c>
      <c r="N2552" t="s">
        <v>487</v>
      </c>
    </row>
    <row r="2553" spans="1:14" hidden="1" x14ac:dyDescent="0.25">
      <c r="A2553" t="s">
        <v>241</v>
      </c>
      <c r="B2553" s="1">
        <v>44804</v>
      </c>
      <c r="C2553" t="s">
        <v>952</v>
      </c>
      <c r="D2553" t="s">
        <v>953</v>
      </c>
      <c r="E2553" s="4">
        <v>222855.58</v>
      </c>
      <c r="F2553" t="s">
        <v>567</v>
      </c>
      <c r="G2553" t="s">
        <v>471</v>
      </c>
      <c r="H2553" t="s">
        <v>246</v>
      </c>
      <c r="I2553" t="s">
        <v>247</v>
      </c>
      <c r="J2553" t="s">
        <v>246</v>
      </c>
      <c r="L2553" t="s">
        <v>370</v>
      </c>
      <c r="M2553" t="s">
        <v>371</v>
      </c>
      <c r="N2553" t="s">
        <v>482</v>
      </c>
    </row>
    <row r="2554" spans="1:14" hidden="1" x14ac:dyDescent="0.25">
      <c r="A2554" t="s">
        <v>241</v>
      </c>
      <c r="B2554" s="1">
        <v>44804</v>
      </c>
      <c r="C2554" t="s">
        <v>961</v>
      </c>
      <c r="D2554" t="s">
        <v>962</v>
      </c>
      <c r="E2554" s="4">
        <v>3060.35</v>
      </c>
      <c r="F2554" t="s">
        <v>567</v>
      </c>
      <c r="G2554" t="s">
        <v>471</v>
      </c>
      <c r="H2554" t="s">
        <v>311</v>
      </c>
      <c r="I2554" t="s">
        <v>312</v>
      </c>
      <c r="J2554" t="s">
        <v>264</v>
      </c>
      <c r="L2554" t="s">
        <v>390</v>
      </c>
      <c r="M2554" t="s">
        <v>391</v>
      </c>
      <c r="N2554" t="s">
        <v>487</v>
      </c>
    </row>
    <row r="2555" spans="1:14" hidden="1" x14ac:dyDescent="0.25">
      <c r="A2555" t="s">
        <v>241</v>
      </c>
      <c r="B2555" s="1">
        <v>44804</v>
      </c>
      <c r="C2555" t="s">
        <v>963</v>
      </c>
      <c r="D2555" t="s">
        <v>964</v>
      </c>
      <c r="E2555" s="4">
        <v>1287</v>
      </c>
      <c r="F2555" t="s">
        <v>567</v>
      </c>
      <c r="G2555" t="s">
        <v>471</v>
      </c>
      <c r="H2555" t="s">
        <v>311</v>
      </c>
      <c r="I2555" t="s">
        <v>312</v>
      </c>
      <c r="J2555" t="s">
        <v>264</v>
      </c>
      <c r="L2555" t="s">
        <v>390</v>
      </c>
      <c r="M2555" t="s">
        <v>391</v>
      </c>
      <c r="N2555" t="s">
        <v>487</v>
      </c>
    </row>
    <row r="2556" spans="1:14" hidden="1" x14ac:dyDescent="0.25">
      <c r="A2556" t="s">
        <v>241</v>
      </c>
      <c r="B2556" s="1">
        <v>44804</v>
      </c>
      <c r="C2556" t="s">
        <v>967</v>
      </c>
      <c r="D2556" t="s">
        <v>968</v>
      </c>
      <c r="E2556" s="4">
        <v>4</v>
      </c>
      <c r="F2556" t="s">
        <v>567</v>
      </c>
      <c r="G2556" t="s">
        <v>471</v>
      </c>
      <c r="H2556" t="s">
        <v>311</v>
      </c>
      <c r="I2556" t="s">
        <v>312</v>
      </c>
      <c r="J2556" t="s">
        <v>264</v>
      </c>
      <c r="L2556" t="s">
        <v>390</v>
      </c>
      <c r="M2556" t="s">
        <v>391</v>
      </c>
      <c r="N2556" t="s">
        <v>487</v>
      </c>
    </row>
    <row r="2557" spans="1:14" hidden="1" x14ac:dyDescent="0.25">
      <c r="A2557" t="s">
        <v>241</v>
      </c>
      <c r="B2557" s="1">
        <v>44804</v>
      </c>
      <c r="C2557" t="s">
        <v>971</v>
      </c>
      <c r="D2557" t="s">
        <v>972</v>
      </c>
      <c r="E2557" s="4">
        <v>2186.35</v>
      </c>
      <c r="F2557" t="s">
        <v>567</v>
      </c>
      <c r="G2557" t="s">
        <v>471</v>
      </c>
      <c r="H2557" t="s">
        <v>311</v>
      </c>
      <c r="I2557" t="s">
        <v>312</v>
      </c>
      <c r="J2557" t="s">
        <v>264</v>
      </c>
      <c r="L2557" t="s">
        <v>390</v>
      </c>
      <c r="M2557" t="s">
        <v>391</v>
      </c>
      <c r="N2557" t="s">
        <v>487</v>
      </c>
    </row>
    <row r="2558" spans="1:14" hidden="1" x14ac:dyDescent="0.25">
      <c r="A2558" t="s">
        <v>241</v>
      </c>
      <c r="B2558" s="1">
        <v>44804</v>
      </c>
      <c r="C2558" t="s">
        <v>973</v>
      </c>
      <c r="D2558" t="s">
        <v>974</v>
      </c>
      <c r="E2558" s="4">
        <v>5740</v>
      </c>
      <c r="F2558" t="s">
        <v>567</v>
      </c>
      <c r="G2558" t="s">
        <v>471</v>
      </c>
      <c r="H2558" t="s">
        <v>311</v>
      </c>
      <c r="I2558" t="s">
        <v>312</v>
      </c>
      <c r="J2558" t="s">
        <v>264</v>
      </c>
      <c r="L2558" t="s">
        <v>390</v>
      </c>
      <c r="M2558" t="s">
        <v>391</v>
      </c>
      <c r="N2558" t="s">
        <v>487</v>
      </c>
    </row>
    <row r="2559" spans="1:14" hidden="1" x14ac:dyDescent="0.25">
      <c r="A2559" t="s">
        <v>241</v>
      </c>
      <c r="B2559" s="1">
        <v>44804</v>
      </c>
      <c r="C2559" t="s">
        <v>977</v>
      </c>
      <c r="D2559" t="s">
        <v>978</v>
      </c>
      <c r="E2559" s="4">
        <v>1341.12</v>
      </c>
      <c r="F2559" t="s">
        <v>567</v>
      </c>
      <c r="G2559" t="s">
        <v>471</v>
      </c>
      <c r="H2559" t="s">
        <v>311</v>
      </c>
      <c r="I2559" t="s">
        <v>312</v>
      </c>
      <c r="J2559" t="s">
        <v>264</v>
      </c>
      <c r="L2559" t="s">
        <v>390</v>
      </c>
      <c r="M2559" t="s">
        <v>391</v>
      </c>
      <c r="N2559" t="s">
        <v>487</v>
      </c>
    </row>
    <row r="2560" spans="1:14" hidden="1" x14ac:dyDescent="0.25">
      <c r="A2560" t="s">
        <v>241</v>
      </c>
      <c r="B2560" s="1">
        <v>44804</v>
      </c>
      <c r="C2560" t="s">
        <v>1262</v>
      </c>
      <c r="D2560" t="s">
        <v>1263</v>
      </c>
      <c r="E2560" s="4">
        <v>68.050000000000011</v>
      </c>
      <c r="F2560" t="s">
        <v>567</v>
      </c>
      <c r="G2560" t="s">
        <v>471</v>
      </c>
      <c r="H2560" t="s">
        <v>311</v>
      </c>
      <c r="I2560" t="s">
        <v>312</v>
      </c>
      <c r="J2560" t="s">
        <v>264</v>
      </c>
      <c r="L2560" t="s">
        <v>390</v>
      </c>
      <c r="M2560" t="s">
        <v>391</v>
      </c>
      <c r="N2560" t="s">
        <v>487</v>
      </c>
    </row>
    <row r="2561" spans="1:14" hidden="1" x14ac:dyDescent="0.25">
      <c r="A2561" t="s">
        <v>241</v>
      </c>
      <c r="B2561" s="1">
        <v>44804</v>
      </c>
      <c r="C2561" t="s">
        <v>981</v>
      </c>
      <c r="D2561" t="s">
        <v>982</v>
      </c>
      <c r="E2561" s="4">
        <v>2032.8</v>
      </c>
      <c r="F2561" t="s">
        <v>567</v>
      </c>
      <c r="G2561" t="s">
        <v>471</v>
      </c>
      <c r="H2561" t="s">
        <v>311</v>
      </c>
      <c r="I2561" t="s">
        <v>312</v>
      </c>
      <c r="J2561" t="s">
        <v>264</v>
      </c>
      <c r="L2561" t="s">
        <v>390</v>
      </c>
      <c r="M2561" t="s">
        <v>391</v>
      </c>
      <c r="N2561" t="s">
        <v>487</v>
      </c>
    </row>
    <row r="2562" spans="1:14" hidden="1" x14ac:dyDescent="0.25">
      <c r="A2562" t="s">
        <v>241</v>
      </c>
      <c r="B2562" s="1">
        <v>44804</v>
      </c>
      <c r="C2562" t="s">
        <v>989</v>
      </c>
      <c r="D2562" t="s">
        <v>990</v>
      </c>
      <c r="E2562" s="4">
        <v>1494.9900000000005</v>
      </c>
      <c r="F2562" t="s">
        <v>567</v>
      </c>
      <c r="G2562" t="s">
        <v>471</v>
      </c>
      <c r="H2562" t="s">
        <v>317</v>
      </c>
      <c r="I2562" t="s">
        <v>318</v>
      </c>
      <c r="J2562" t="s">
        <v>276</v>
      </c>
      <c r="L2562" t="s">
        <v>390</v>
      </c>
      <c r="M2562" t="s">
        <v>391</v>
      </c>
      <c r="N2562" t="s">
        <v>487</v>
      </c>
    </row>
    <row r="2563" spans="1:14" hidden="1" x14ac:dyDescent="0.25">
      <c r="A2563" t="s">
        <v>241</v>
      </c>
      <c r="B2563" s="1">
        <v>44804</v>
      </c>
      <c r="C2563" t="s">
        <v>1160</v>
      </c>
      <c r="D2563" t="s">
        <v>1161</v>
      </c>
      <c r="E2563" s="4">
        <v>1940</v>
      </c>
      <c r="F2563" t="s">
        <v>567</v>
      </c>
      <c r="G2563" t="s">
        <v>471</v>
      </c>
      <c r="H2563" t="s">
        <v>311</v>
      </c>
      <c r="I2563" t="s">
        <v>312</v>
      </c>
      <c r="J2563" t="s">
        <v>264</v>
      </c>
      <c r="L2563" t="s">
        <v>390</v>
      </c>
      <c r="M2563" t="s">
        <v>391</v>
      </c>
      <c r="N2563" t="s">
        <v>487</v>
      </c>
    </row>
    <row r="2564" spans="1:14" hidden="1" x14ac:dyDescent="0.25">
      <c r="A2564" t="s">
        <v>241</v>
      </c>
      <c r="B2564" s="1">
        <v>44804</v>
      </c>
      <c r="C2564" t="s">
        <v>991</v>
      </c>
      <c r="D2564" t="s">
        <v>992</v>
      </c>
      <c r="E2564" s="4">
        <v>840.89000000000021</v>
      </c>
      <c r="F2564" t="s">
        <v>567</v>
      </c>
      <c r="G2564" t="s">
        <v>471</v>
      </c>
      <c r="H2564" t="s">
        <v>311</v>
      </c>
      <c r="I2564" t="s">
        <v>312</v>
      </c>
      <c r="J2564" t="s">
        <v>264</v>
      </c>
      <c r="L2564" t="s">
        <v>390</v>
      </c>
      <c r="M2564" t="s">
        <v>391</v>
      </c>
      <c r="N2564" t="s">
        <v>487</v>
      </c>
    </row>
    <row r="2565" spans="1:14" hidden="1" x14ac:dyDescent="0.25">
      <c r="A2565" t="s">
        <v>241</v>
      </c>
      <c r="B2565" s="1">
        <v>44804</v>
      </c>
      <c r="C2565" t="s">
        <v>993</v>
      </c>
      <c r="D2565" t="s">
        <v>994</v>
      </c>
      <c r="E2565" s="4">
        <v>4767.58</v>
      </c>
      <c r="F2565" t="s">
        <v>567</v>
      </c>
      <c r="G2565" t="s">
        <v>471</v>
      </c>
      <c r="H2565" t="s">
        <v>311</v>
      </c>
      <c r="I2565" t="s">
        <v>312</v>
      </c>
      <c r="J2565" t="s">
        <v>264</v>
      </c>
      <c r="L2565" t="s">
        <v>390</v>
      </c>
      <c r="M2565" t="s">
        <v>391</v>
      </c>
      <c r="N2565" t="s">
        <v>487</v>
      </c>
    </row>
    <row r="2566" spans="1:14" hidden="1" x14ac:dyDescent="0.25">
      <c r="A2566" t="s">
        <v>241</v>
      </c>
      <c r="B2566" s="1">
        <v>44804</v>
      </c>
      <c r="C2566" t="s">
        <v>1001</v>
      </c>
      <c r="D2566" t="s">
        <v>1002</v>
      </c>
      <c r="E2566" s="4">
        <v>19.87999999999397</v>
      </c>
      <c r="F2566" t="s">
        <v>567</v>
      </c>
      <c r="G2566" t="s">
        <v>471</v>
      </c>
      <c r="H2566" t="s">
        <v>311</v>
      </c>
      <c r="I2566" t="s">
        <v>312</v>
      </c>
      <c r="J2566" t="s">
        <v>264</v>
      </c>
      <c r="L2566" t="s">
        <v>390</v>
      </c>
      <c r="M2566" t="s">
        <v>391</v>
      </c>
      <c r="N2566" t="s">
        <v>487</v>
      </c>
    </row>
    <row r="2567" spans="1:14" hidden="1" x14ac:dyDescent="0.25">
      <c r="A2567" t="s">
        <v>241</v>
      </c>
      <c r="B2567" s="1">
        <v>44804</v>
      </c>
      <c r="C2567" t="s">
        <v>1005</v>
      </c>
      <c r="D2567" t="s">
        <v>1006</v>
      </c>
      <c r="E2567" s="4">
        <v>6.599999999997709</v>
      </c>
      <c r="F2567" t="s">
        <v>567</v>
      </c>
      <c r="G2567" t="s">
        <v>471</v>
      </c>
      <c r="H2567" t="s">
        <v>311</v>
      </c>
      <c r="I2567" t="s">
        <v>312</v>
      </c>
      <c r="J2567" t="s">
        <v>264</v>
      </c>
      <c r="L2567" t="s">
        <v>390</v>
      </c>
      <c r="M2567" t="s">
        <v>391</v>
      </c>
      <c r="N2567" t="s">
        <v>487</v>
      </c>
    </row>
    <row r="2568" spans="1:14" hidden="1" x14ac:dyDescent="0.25">
      <c r="A2568" t="s">
        <v>241</v>
      </c>
      <c r="B2568" s="1">
        <v>44804</v>
      </c>
      <c r="C2568" t="s">
        <v>1007</v>
      </c>
      <c r="D2568" t="s">
        <v>1008</v>
      </c>
      <c r="E2568" s="4">
        <v>6853.5399999999954</v>
      </c>
      <c r="F2568" t="s">
        <v>567</v>
      </c>
      <c r="G2568" t="s">
        <v>471</v>
      </c>
      <c r="H2568" t="s">
        <v>317</v>
      </c>
      <c r="I2568" t="s">
        <v>318</v>
      </c>
      <c r="J2568" t="s">
        <v>276</v>
      </c>
      <c r="L2568" t="s">
        <v>390</v>
      </c>
      <c r="M2568" t="s">
        <v>391</v>
      </c>
      <c r="N2568" t="s">
        <v>487</v>
      </c>
    </row>
    <row r="2569" spans="1:14" hidden="1" x14ac:dyDescent="0.25">
      <c r="A2569" t="s">
        <v>241</v>
      </c>
      <c r="B2569" s="1">
        <v>44804</v>
      </c>
      <c r="C2569" t="s">
        <v>1162</v>
      </c>
      <c r="D2569" t="s">
        <v>1163</v>
      </c>
      <c r="E2569" s="4">
        <v>536.09000000000219</v>
      </c>
      <c r="F2569" t="s">
        <v>567</v>
      </c>
      <c r="G2569" t="s">
        <v>471</v>
      </c>
      <c r="H2569" t="s">
        <v>311</v>
      </c>
      <c r="I2569" t="s">
        <v>312</v>
      </c>
      <c r="J2569" t="s">
        <v>264</v>
      </c>
      <c r="L2569" t="s">
        <v>390</v>
      </c>
      <c r="M2569" t="s">
        <v>391</v>
      </c>
      <c r="N2569" t="s">
        <v>477</v>
      </c>
    </row>
    <row r="2570" spans="1:14" hidden="1" x14ac:dyDescent="0.25">
      <c r="A2570" t="s">
        <v>241</v>
      </c>
      <c r="B2570" s="1">
        <v>44804</v>
      </c>
      <c r="C2570" t="s">
        <v>1264</v>
      </c>
      <c r="D2570" t="s">
        <v>1265</v>
      </c>
      <c r="E2570" s="4">
        <v>12530</v>
      </c>
      <c r="F2570" t="s">
        <v>567</v>
      </c>
      <c r="G2570" t="s">
        <v>471</v>
      </c>
      <c r="H2570" t="s">
        <v>317</v>
      </c>
      <c r="I2570" t="s">
        <v>318</v>
      </c>
      <c r="J2570" t="s">
        <v>276</v>
      </c>
      <c r="L2570" t="s">
        <v>390</v>
      </c>
      <c r="M2570" t="s">
        <v>391</v>
      </c>
      <c r="N2570" t="s">
        <v>489</v>
      </c>
    </row>
    <row r="2571" spans="1:14" hidden="1" x14ac:dyDescent="0.25">
      <c r="A2571" t="s">
        <v>241</v>
      </c>
      <c r="B2571" s="1">
        <v>44804</v>
      </c>
      <c r="C2571" t="s">
        <v>1266</v>
      </c>
      <c r="D2571" t="s">
        <v>1267</v>
      </c>
      <c r="E2571" s="4">
        <v>309.3</v>
      </c>
      <c r="F2571" t="s">
        <v>567</v>
      </c>
      <c r="G2571" t="s">
        <v>471</v>
      </c>
      <c r="H2571" t="s">
        <v>311</v>
      </c>
      <c r="I2571" t="s">
        <v>312</v>
      </c>
      <c r="J2571" t="s">
        <v>264</v>
      </c>
      <c r="L2571" t="s">
        <v>390</v>
      </c>
      <c r="M2571" t="s">
        <v>391</v>
      </c>
      <c r="N2571" t="s">
        <v>487</v>
      </c>
    </row>
    <row r="2572" spans="1:14" hidden="1" x14ac:dyDescent="0.25">
      <c r="A2572" t="s">
        <v>241</v>
      </c>
      <c r="B2572" s="1">
        <v>44804</v>
      </c>
      <c r="C2572" t="s">
        <v>1285</v>
      </c>
      <c r="D2572" t="s">
        <v>1286</v>
      </c>
      <c r="E2572" s="4">
        <v>3341.41</v>
      </c>
      <c r="F2572" t="s">
        <v>567</v>
      </c>
      <c r="G2572" t="s">
        <v>471</v>
      </c>
      <c r="H2572" t="s">
        <v>316</v>
      </c>
      <c r="I2572" t="s">
        <v>275</v>
      </c>
      <c r="J2572" t="s">
        <v>274</v>
      </c>
      <c r="L2572" t="s">
        <v>400</v>
      </c>
      <c r="M2572" t="s">
        <v>401</v>
      </c>
      <c r="N2572" t="s">
        <v>489</v>
      </c>
    </row>
    <row r="2573" spans="1:14" hidden="1" x14ac:dyDescent="0.25">
      <c r="A2573" t="s">
        <v>241</v>
      </c>
      <c r="B2573" s="1">
        <v>44804</v>
      </c>
      <c r="C2573" t="s">
        <v>1017</v>
      </c>
      <c r="D2573" t="s">
        <v>1018</v>
      </c>
      <c r="E2573" s="4">
        <v>10468.67</v>
      </c>
      <c r="F2573" t="s">
        <v>567</v>
      </c>
      <c r="G2573" t="s">
        <v>471</v>
      </c>
      <c r="H2573" t="s">
        <v>316</v>
      </c>
      <c r="I2573" t="s">
        <v>275</v>
      </c>
      <c r="J2573" t="s">
        <v>274</v>
      </c>
      <c r="L2573" t="s">
        <v>400</v>
      </c>
      <c r="M2573" t="s">
        <v>401</v>
      </c>
      <c r="N2573" t="s">
        <v>489</v>
      </c>
    </row>
    <row r="2574" spans="1:14" hidden="1" x14ac:dyDescent="0.25">
      <c r="A2574" t="s">
        <v>241</v>
      </c>
      <c r="B2574" s="1">
        <v>44804</v>
      </c>
      <c r="C2574" t="s">
        <v>1021</v>
      </c>
      <c r="D2574" t="s">
        <v>1022</v>
      </c>
      <c r="E2574" s="4">
        <v>7466.64</v>
      </c>
      <c r="F2574" t="s">
        <v>567</v>
      </c>
      <c r="G2574" t="s">
        <v>471</v>
      </c>
      <c r="H2574" t="s">
        <v>316</v>
      </c>
      <c r="I2574" t="s">
        <v>275</v>
      </c>
      <c r="J2574" t="s">
        <v>274</v>
      </c>
      <c r="L2574" t="s">
        <v>400</v>
      </c>
      <c r="M2574" t="s">
        <v>401</v>
      </c>
      <c r="N2574" t="s">
        <v>489</v>
      </c>
    </row>
    <row r="2575" spans="1:14" hidden="1" x14ac:dyDescent="0.25">
      <c r="A2575" t="s">
        <v>241</v>
      </c>
      <c r="B2575" s="1">
        <v>44804</v>
      </c>
      <c r="C2575" t="s">
        <v>1025</v>
      </c>
      <c r="D2575" t="s">
        <v>1026</v>
      </c>
      <c r="E2575" s="4">
        <v>1221.69</v>
      </c>
      <c r="F2575" t="s">
        <v>567</v>
      </c>
      <c r="G2575" t="s">
        <v>471</v>
      </c>
      <c r="H2575" t="s">
        <v>316</v>
      </c>
      <c r="I2575" t="s">
        <v>275</v>
      </c>
      <c r="J2575" t="s">
        <v>274</v>
      </c>
      <c r="L2575" t="s">
        <v>400</v>
      </c>
      <c r="M2575" t="s">
        <v>401</v>
      </c>
      <c r="N2575" t="s">
        <v>489</v>
      </c>
    </row>
    <row r="2576" spans="1:14" hidden="1" x14ac:dyDescent="0.25">
      <c r="A2576" t="s">
        <v>241</v>
      </c>
      <c r="B2576" s="1">
        <v>44804</v>
      </c>
      <c r="C2576" t="s">
        <v>1227</v>
      </c>
      <c r="D2576" t="s">
        <v>1228</v>
      </c>
      <c r="E2576" s="4">
        <v>10690.99</v>
      </c>
      <c r="F2576" t="s">
        <v>567</v>
      </c>
      <c r="G2576" t="s">
        <v>471</v>
      </c>
      <c r="H2576" t="s">
        <v>316</v>
      </c>
      <c r="I2576" t="s">
        <v>275</v>
      </c>
      <c r="J2576" t="s">
        <v>274</v>
      </c>
      <c r="L2576" t="s">
        <v>400</v>
      </c>
      <c r="M2576" t="s">
        <v>401</v>
      </c>
      <c r="N2576" t="s">
        <v>489</v>
      </c>
    </row>
    <row r="2577" spans="1:14" hidden="1" x14ac:dyDescent="0.25">
      <c r="A2577" t="s">
        <v>241</v>
      </c>
      <c r="B2577" s="1">
        <v>44804</v>
      </c>
      <c r="C2577" t="s">
        <v>1279</v>
      </c>
      <c r="D2577" t="s">
        <v>1280</v>
      </c>
      <c r="E2577" s="4">
        <v>11.17</v>
      </c>
      <c r="F2577" t="s">
        <v>567</v>
      </c>
      <c r="G2577" t="s">
        <v>471</v>
      </c>
      <c r="H2577" t="s">
        <v>316</v>
      </c>
      <c r="I2577" t="s">
        <v>275</v>
      </c>
      <c r="J2577" t="s">
        <v>274</v>
      </c>
      <c r="L2577" t="s">
        <v>400</v>
      </c>
      <c r="M2577" t="s">
        <v>401</v>
      </c>
      <c r="N2577" t="s">
        <v>489</v>
      </c>
    </row>
    <row r="2578" spans="1:14" hidden="1" x14ac:dyDescent="0.25">
      <c r="A2578" t="s">
        <v>241</v>
      </c>
      <c r="B2578" s="1">
        <v>44804</v>
      </c>
      <c r="C2578" t="s">
        <v>1027</v>
      </c>
      <c r="D2578" t="s">
        <v>1028</v>
      </c>
      <c r="E2578" s="4">
        <v>7.2</v>
      </c>
      <c r="F2578" t="s">
        <v>567</v>
      </c>
      <c r="G2578" t="s">
        <v>471</v>
      </c>
      <c r="H2578" t="s">
        <v>316</v>
      </c>
      <c r="I2578" t="s">
        <v>275</v>
      </c>
      <c r="J2578" t="s">
        <v>274</v>
      </c>
      <c r="L2578" t="s">
        <v>400</v>
      </c>
      <c r="M2578" t="s">
        <v>401</v>
      </c>
      <c r="N2578" t="s">
        <v>489</v>
      </c>
    </row>
    <row r="2579" spans="1:14" hidden="1" x14ac:dyDescent="0.25">
      <c r="A2579" t="s">
        <v>241</v>
      </c>
      <c r="B2579" s="1">
        <v>44804</v>
      </c>
      <c r="C2579" t="s">
        <v>1029</v>
      </c>
      <c r="D2579" t="s">
        <v>1030</v>
      </c>
      <c r="E2579" s="4">
        <v>9185.91</v>
      </c>
      <c r="F2579" t="s">
        <v>567</v>
      </c>
      <c r="G2579" t="s">
        <v>471</v>
      </c>
      <c r="H2579" t="s">
        <v>316</v>
      </c>
      <c r="I2579" t="s">
        <v>275</v>
      </c>
      <c r="J2579" t="s">
        <v>274</v>
      </c>
      <c r="L2579" t="s">
        <v>400</v>
      </c>
      <c r="M2579" t="s">
        <v>401</v>
      </c>
      <c r="N2579" t="s">
        <v>489</v>
      </c>
    </row>
    <row r="2580" spans="1:14" hidden="1" x14ac:dyDescent="0.25">
      <c r="A2580" t="s">
        <v>241</v>
      </c>
      <c r="B2580" s="1">
        <v>44804</v>
      </c>
      <c r="C2580" t="s">
        <v>35</v>
      </c>
      <c r="D2580" t="s">
        <v>1031</v>
      </c>
      <c r="E2580" s="4">
        <v>11348.2</v>
      </c>
      <c r="F2580" t="s">
        <v>567</v>
      </c>
      <c r="G2580" t="s">
        <v>471</v>
      </c>
      <c r="H2580" t="s">
        <v>288</v>
      </c>
      <c r="I2580" t="s">
        <v>26</v>
      </c>
      <c r="J2580" t="s">
        <v>243</v>
      </c>
      <c r="L2580" t="s">
        <v>368</v>
      </c>
      <c r="M2580" t="s">
        <v>369</v>
      </c>
      <c r="N2580" t="s">
        <v>480</v>
      </c>
    </row>
    <row r="2581" spans="1:14" hidden="1" x14ac:dyDescent="0.25">
      <c r="A2581" t="s">
        <v>241</v>
      </c>
      <c r="B2581" s="1">
        <v>44804</v>
      </c>
      <c r="C2581" t="s">
        <v>27</v>
      </c>
      <c r="D2581" t="s">
        <v>1032</v>
      </c>
      <c r="E2581" s="4">
        <v>-2376960.54</v>
      </c>
      <c r="F2581" t="s">
        <v>567</v>
      </c>
      <c r="G2581" t="s">
        <v>471</v>
      </c>
      <c r="H2581" t="s">
        <v>288</v>
      </c>
      <c r="I2581" t="s">
        <v>26</v>
      </c>
      <c r="J2581" t="s">
        <v>243</v>
      </c>
      <c r="L2581" t="s">
        <v>368</v>
      </c>
      <c r="M2581" t="s">
        <v>369</v>
      </c>
      <c r="N2581" t="s">
        <v>485</v>
      </c>
    </row>
    <row r="2582" spans="1:14" hidden="1" x14ac:dyDescent="0.25">
      <c r="A2582" t="s">
        <v>241</v>
      </c>
      <c r="B2582" s="1">
        <v>44804</v>
      </c>
      <c r="C2582" t="s">
        <v>1035</v>
      </c>
      <c r="D2582" t="s">
        <v>1036</v>
      </c>
      <c r="E2582" s="4">
        <v>-133586.10999999999</v>
      </c>
      <c r="F2582" t="s">
        <v>567</v>
      </c>
      <c r="G2582" t="s">
        <v>471</v>
      </c>
      <c r="H2582" t="s">
        <v>288</v>
      </c>
      <c r="I2582" t="s">
        <v>26</v>
      </c>
      <c r="J2582" t="s">
        <v>243</v>
      </c>
      <c r="L2582" t="s">
        <v>368</v>
      </c>
      <c r="M2582" t="s">
        <v>369</v>
      </c>
      <c r="N2582" t="s">
        <v>485</v>
      </c>
    </row>
    <row r="2583" spans="1:14" hidden="1" x14ac:dyDescent="0.25">
      <c r="A2583" t="s">
        <v>241</v>
      </c>
      <c r="B2583" s="1">
        <v>44804</v>
      </c>
      <c r="C2583" t="s">
        <v>28</v>
      </c>
      <c r="D2583" t="s">
        <v>1039</v>
      </c>
      <c r="E2583" s="4">
        <v>-136303.36999999994</v>
      </c>
      <c r="F2583" t="s">
        <v>567</v>
      </c>
      <c r="G2583" t="s">
        <v>471</v>
      </c>
      <c r="H2583" t="s">
        <v>288</v>
      </c>
      <c r="I2583" t="s">
        <v>26</v>
      </c>
      <c r="J2583" t="s">
        <v>243</v>
      </c>
      <c r="L2583" t="s">
        <v>368</v>
      </c>
      <c r="M2583" t="s">
        <v>369</v>
      </c>
      <c r="N2583" t="s">
        <v>480</v>
      </c>
    </row>
    <row r="2584" spans="1:14" hidden="1" x14ac:dyDescent="0.25">
      <c r="A2584" t="s">
        <v>241</v>
      </c>
      <c r="B2584" s="1">
        <v>44804</v>
      </c>
      <c r="C2584" t="s">
        <v>29</v>
      </c>
      <c r="D2584" t="s">
        <v>1040</v>
      </c>
      <c r="E2584" s="4">
        <v>-4532.0299999999988</v>
      </c>
      <c r="F2584" t="s">
        <v>567</v>
      </c>
      <c r="G2584" t="s">
        <v>471</v>
      </c>
      <c r="H2584" t="s">
        <v>288</v>
      </c>
      <c r="I2584" t="s">
        <v>26</v>
      </c>
      <c r="J2584" t="s">
        <v>243</v>
      </c>
      <c r="L2584" t="s">
        <v>368</v>
      </c>
      <c r="M2584" t="s">
        <v>369</v>
      </c>
      <c r="N2584" t="s">
        <v>480</v>
      </c>
    </row>
    <row r="2585" spans="1:14" hidden="1" x14ac:dyDescent="0.25">
      <c r="A2585" t="s">
        <v>241</v>
      </c>
      <c r="B2585" s="1">
        <v>44804</v>
      </c>
      <c r="C2585" t="s">
        <v>1041</v>
      </c>
      <c r="D2585" t="s">
        <v>1042</v>
      </c>
      <c r="E2585" s="4">
        <v>-128849.09999999998</v>
      </c>
      <c r="F2585" t="s">
        <v>567</v>
      </c>
      <c r="G2585" t="s">
        <v>471</v>
      </c>
      <c r="H2585" t="s">
        <v>288</v>
      </c>
      <c r="I2585" t="s">
        <v>26</v>
      </c>
      <c r="J2585" t="s">
        <v>243</v>
      </c>
      <c r="L2585" t="s">
        <v>368</v>
      </c>
      <c r="M2585" t="s">
        <v>369</v>
      </c>
      <c r="N2585" t="s">
        <v>489</v>
      </c>
    </row>
    <row r="2586" spans="1:14" hidden="1" x14ac:dyDescent="0.25">
      <c r="A2586" t="s">
        <v>241</v>
      </c>
      <c r="B2586" s="1">
        <v>44804</v>
      </c>
      <c r="C2586" t="s">
        <v>30</v>
      </c>
      <c r="D2586" t="s">
        <v>1229</v>
      </c>
      <c r="E2586" s="4">
        <v>-268586.33999999997</v>
      </c>
      <c r="F2586" t="s">
        <v>567</v>
      </c>
      <c r="G2586" t="s">
        <v>471</v>
      </c>
      <c r="H2586" t="s">
        <v>288</v>
      </c>
      <c r="I2586" t="s">
        <v>26</v>
      </c>
      <c r="J2586" t="s">
        <v>243</v>
      </c>
      <c r="L2586" t="s">
        <v>368</v>
      </c>
      <c r="M2586" t="s">
        <v>369</v>
      </c>
      <c r="N2586" t="s">
        <v>485</v>
      </c>
    </row>
    <row r="2587" spans="1:14" hidden="1" x14ac:dyDescent="0.25">
      <c r="A2587" t="s">
        <v>241</v>
      </c>
      <c r="B2587" s="1">
        <v>44804</v>
      </c>
      <c r="C2587" t="s">
        <v>31</v>
      </c>
      <c r="D2587" t="s">
        <v>1293</v>
      </c>
      <c r="E2587" s="4">
        <v>-9550</v>
      </c>
      <c r="F2587" t="s">
        <v>567</v>
      </c>
      <c r="G2587" t="s">
        <v>471</v>
      </c>
      <c r="H2587" t="s">
        <v>288</v>
      </c>
      <c r="I2587" t="s">
        <v>26</v>
      </c>
      <c r="J2587" t="s">
        <v>243</v>
      </c>
      <c r="L2587" t="s">
        <v>368</v>
      </c>
      <c r="M2587" t="s">
        <v>369</v>
      </c>
      <c r="N2587" t="s">
        <v>480</v>
      </c>
    </row>
    <row r="2588" spans="1:14" hidden="1" x14ac:dyDescent="0.25">
      <c r="A2588" t="s">
        <v>241</v>
      </c>
      <c r="B2588" s="1">
        <v>44804</v>
      </c>
      <c r="C2588" t="s">
        <v>32</v>
      </c>
      <c r="D2588" t="s">
        <v>1268</v>
      </c>
      <c r="E2588" s="4">
        <v>-18227.05</v>
      </c>
      <c r="F2588" t="s">
        <v>567</v>
      </c>
      <c r="G2588" t="s">
        <v>471</v>
      </c>
      <c r="H2588" t="s">
        <v>288</v>
      </c>
      <c r="I2588" t="s">
        <v>26</v>
      </c>
      <c r="J2588" t="s">
        <v>243</v>
      </c>
      <c r="L2588" t="s">
        <v>368</v>
      </c>
      <c r="M2588" t="s">
        <v>369</v>
      </c>
      <c r="N2588" t="s">
        <v>480</v>
      </c>
    </row>
    <row r="2589" spans="1:14" hidden="1" x14ac:dyDescent="0.25">
      <c r="A2589" t="s">
        <v>241</v>
      </c>
      <c r="B2589" s="1">
        <v>44804</v>
      </c>
      <c r="C2589" t="s">
        <v>33</v>
      </c>
      <c r="D2589" t="s">
        <v>1043</v>
      </c>
      <c r="E2589" s="4">
        <v>-386.89999999999964</v>
      </c>
      <c r="F2589" t="s">
        <v>567</v>
      </c>
      <c r="G2589" t="s">
        <v>471</v>
      </c>
      <c r="H2589" t="s">
        <v>288</v>
      </c>
      <c r="I2589" t="s">
        <v>26</v>
      </c>
      <c r="J2589" t="s">
        <v>243</v>
      </c>
      <c r="L2589" t="s">
        <v>368</v>
      </c>
      <c r="M2589" t="s">
        <v>369</v>
      </c>
      <c r="N2589" t="s">
        <v>480</v>
      </c>
    </row>
    <row r="2590" spans="1:14" hidden="1" x14ac:dyDescent="0.25">
      <c r="A2590" t="s">
        <v>241</v>
      </c>
      <c r="B2590" s="1">
        <v>44804</v>
      </c>
      <c r="C2590" t="s">
        <v>34</v>
      </c>
      <c r="D2590" t="s">
        <v>1044</v>
      </c>
      <c r="E2590" s="4">
        <v>-56129.020000000004</v>
      </c>
      <c r="F2590" t="s">
        <v>567</v>
      </c>
      <c r="G2590" t="s">
        <v>471</v>
      </c>
      <c r="H2590" t="s">
        <v>317</v>
      </c>
      <c r="I2590" t="s">
        <v>318</v>
      </c>
      <c r="J2590" t="s">
        <v>276</v>
      </c>
      <c r="L2590" t="s">
        <v>390</v>
      </c>
      <c r="M2590" t="s">
        <v>391</v>
      </c>
      <c r="N2590" t="s">
        <v>487</v>
      </c>
    </row>
    <row r="2591" spans="1:14" hidden="1" x14ac:dyDescent="0.25">
      <c r="A2591" t="s">
        <v>241</v>
      </c>
      <c r="B2591" s="1">
        <v>44804</v>
      </c>
      <c r="C2591" t="s">
        <v>1047</v>
      </c>
      <c r="D2591" t="s">
        <v>1048</v>
      </c>
      <c r="E2591" s="4">
        <v>-255483.9</v>
      </c>
      <c r="F2591" t="s">
        <v>567</v>
      </c>
      <c r="G2591" t="s">
        <v>471</v>
      </c>
      <c r="H2591" t="s">
        <v>248</v>
      </c>
      <c r="I2591" t="s">
        <v>249</v>
      </c>
      <c r="J2591" t="s">
        <v>248</v>
      </c>
      <c r="L2591" t="s">
        <v>368</v>
      </c>
      <c r="M2591" t="s">
        <v>369</v>
      </c>
      <c r="N2591" t="s">
        <v>489</v>
      </c>
    </row>
    <row r="2592" spans="1:14" hidden="1" x14ac:dyDescent="0.25">
      <c r="A2592" t="s">
        <v>241</v>
      </c>
      <c r="B2592" s="1">
        <v>44804</v>
      </c>
      <c r="C2592" t="s">
        <v>25</v>
      </c>
      <c r="D2592" t="s">
        <v>1049</v>
      </c>
      <c r="E2592" s="4">
        <v>-1219131.5500000003</v>
      </c>
      <c r="F2592" t="s">
        <v>567</v>
      </c>
      <c r="G2592" t="s">
        <v>471</v>
      </c>
      <c r="H2592" t="s">
        <v>244</v>
      </c>
      <c r="I2592" t="s">
        <v>245</v>
      </c>
      <c r="J2592" t="s">
        <v>244</v>
      </c>
      <c r="L2592" t="s">
        <v>368</v>
      </c>
      <c r="M2592" t="s">
        <v>369</v>
      </c>
      <c r="N2592" t="s">
        <v>480</v>
      </c>
    </row>
    <row r="2593" spans="1:14" hidden="1" x14ac:dyDescent="0.25">
      <c r="A2593" t="s">
        <v>241</v>
      </c>
      <c r="B2593" s="1">
        <v>44804</v>
      </c>
      <c r="C2593" t="s">
        <v>1062</v>
      </c>
      <c r="D2593" t="s">
        <v>1063</v>
      </c>
      <c r="E2593" s="4">
        <v>-0.06</v>
      </c>
      <c r="F2593" t="s">
        <v>567</v>
      </c>
      <c r="G2593" t="s">
        <v>471</v>
      </c>
      <c r="H2593" t="s">
        <v>248</v>
      </c>
      <c r="I2593" t="s">
        <v>249</v>
      </c>
      <c r="J2593" t="s">
        <v>248</v>
      </c>
      <c r="L2593" t="s">
        <v>372</v>
      </c>
      <c r="M2593" t="s">
        <v>373</v>
      </c>
      <c r="N2593" t="s">
        <v>487</v>
      </c>
    </row>
    <row r="2594" spans="1:14" hidden="1" x14ac:dyDescent="0.25">
      <c r="A2594" t="s">
        <v>241</v>
      </c>
      <c r="B2594" s="1">
        <v>44804</v>
      </c>
      <c r="C2594" t="s">
        <v>1066</v>
      </c>
      <c r="D2594" t="s">
        <v>1067</v>
      </c>
      <c r="E2594" s="4">
        <v>-11.160000000000061</v>
      </c>
      <c r="F2594" t="s">
        <v>567</v>
      </c>
      <c r="G2594" t="s">
        <v>471</v>
      </c>
      <c r="H2594" t="s">
        <v>248</v>
      </c>
      <c r="I2594" t="s">
        <v>249</v>
      </c>
      <c r="J2594" t="s">
        <v>248</v>
      </c>
      <c r="L2594" t="s">
        <v>372</v>
      </c>
      <c r="M2594" t="s">
        <v>373</v>
      </c>
      <c r="N2594" t="s">
        <v>487</v>
      </c>
    </row>
    <row r="2595" spans="1:14" hidden="1" x14ac:dyDescent="0.25">
      <c r="A2595" t="s">
        <v>241</v>
      </c>
      <c r="B2595" s="1">
        <v>44804</v>
      </c>
      <c r="C2595" t="s">
        <v>1287</v>
      </c>
      <c r="D2595" t="s">
        <v>1288</v>
      </c>
      <c r="E2595" s="4">
        <v>-15.08</v>
      </c>
      <c r="F2595" t="s">
        <v>567</v>
      </c>
      <c r="G2595" t="s">
        <v>471</v>
      </c>
      <c r="H2595" t="s">
        <v>248</v>
      </c>
      <c r="I2595" t="s">
        <v>249</v>
      </c>
      <c r="J2595" t="s">
        <v>248</v>
      </c>
      <c r="L2595" t="s">
        <v>372</v>
      </c>
      <c r="M2595" t="s">
        <v>373</v>
      </c>
      <c r="N2595" t="s">
        <v>487</v>
      </c>
    </row>
    <row r="2596" spans="1:14" hidden="1" x14ac:dyDescent="0.25">
      <c r="A2596" t="s">
        <v>241</v>
      </c>
      <c r="B2596" s="1">
        <v>44804</v>
      </c>
      <c r="C2596" t="s">
        <v>1068</v>
      </c>
      <c r="D2596" t="s">
        <v>1069</v>
      </c>
      <c r="E2596" s="4">
        <v>-3361.18</v>
      </c>
      <c r="F2596" t="s">
        <v>567</v>
      </c>
      <c r="G2596" t="s">
        <v>471</v>
      </c>
      <c r="H2596" t="s">
        <v>248</v>
      </c>
      <c r="I2596" t="s">
        <v>249</v>
      </c>
      <c r="J2596" t="s">
        <v>248</v>
      </c>
      <c r="L2596" t="s">
        <v>372</v>
      </c>
      <c r="M2596" t="s">
        <v>373</v>
      </c>
      <c r="N2596" t="s">
        <v>487</v>
      </c>
    </row>
    <row r="2597" spans="1:14" hidden="1" x14ac:dyDescent="0.25">
      <c r="A2597" t="s">
        <v>241</v>
      </c>
      <c r="B2597" s="1">
        <v>44804</v>
      </c>
      <c r="C2597" t="s">
        <v>1168</v>
      </c>
      <c r="D2597" t="s">
        <v>1169</v>
      </c>
      <c r="E2597" s="4">
        <v>-5237.08</v>
      </c>
      <c r="F2597" t="s">
        <v>567</v>
      </c>
      <c r="G2597" t="s">
        <v>471</v>
      </c>
      <c r="H2597" t="s">
        <v>248</v>
      </c>
      <c r="I2597" t="s">
        <v>249</v>
      </c>
      <c r="J2597" t="s">
        <v>248</v>
      </c>
      <c r="L2597" t="s">
        <v>372</v>
      </c>
      <c r="M2597" t="s">
        <v>373</v>
      </c>
      <c r="N2597" t="s">
        <v>487</v>
      </c>
    </row>
    <row r="2598" spans="1:14" hidden="1" x14ac:dyDescent="0.25">
      <c r="A2598" t="s">
        <v>241</v>
      </c>
      <c r="B2598" s="1">
        <v>44804</v>
      </c>
      <c r="C2598" t="s">
        <v>1080</v>
      </c>
      <c r="D2598" t="s">
        <v>1081</v>
      </c>
      <c r="E2598" s="4">
        <v>-4292.37</v>
      </c>
      <c r="F2598" t="s">
        <v>567</v>
      </c>
      <c r="G2598" t="s">
        <v>471</v>
      </c>
      <c r="H2598" t="s">
        <v>317</v>
      </c>
      <c r="I2598" t="s">
        <v>318</v>
      </c>
      <c r="J2598" t="s">
        <v>276</v>
      </c>
      <c r="L2598" t="s">
        <v>372</v>
      </c>
      <c r="M2598" t="s">
        <v>373</v>
      </c>
      <c r="N2598" t="s">
        <v>487</v>
      </c>
    </row>
    <row r="2599" spans="1:14" hidden="1" x14ac:dyDescent="0.25">
      <c r="A2599" t="s">
        <v>241</v>
      </c>
      <c r="B2599" s="1">
        <v>44804</v>
      </c>
      <c r="C2599" t="s">
        <v>1082</v>
      </c>
      <c r="D2599" t="s">
        <v>1083</v>
      </c>
      <c r="E2599" s="4">
        <v>-63.55</v>
      </c>
      <c r="F2599" t="s">
        <v>567</v>
      </c>
      <c r="G2599" t="s">
        <v>471</v>
      </c>
      <c r="H2599" t="s">
        <v>248</v>
      </c>
      <c r="I2599" t="s">
        <v>249</v>
      </c>
      <c r="J2599" t="s">
        <v>248</v>
      </c>
      <c r="L2599" t="s">
        <v>372</v>
      </c>
      <c r="M2599" t="s">
        <v>373</v>
      </c>
      <c r="N2599" t="s">
        <v>488</v>
      </c>
    </row>
    <row r="2600" spans="1:14" hidden="1" x14ac:dyDescent="0.25">
      <c r="A2600" t="s">
        <v>241</v>
      </c>
      <c r="B2600" s="1">
        <v>44804</v>
      </c>
      <c r="C2600" t="s">
        <v>1172</v>
      </c>
      <c r="D2600" t="s">
        <v>1173</v>
      </c>
      <c r="E2600" s="4">
        <v>-202715.53000000003</v>
      </c>
      <c r="F2600" t="s">
        <v>567</v>
      </c>
      <c r="G2600" t="s">
        <v>471</v>
      </c>
      <c r="H2600" t="s">
        <v>291</v>
      </c>
      <c r="I2600" t="s">
        <v>292</v>
      </c>
      <c r="J2600" t="s">
        <v>251</v>
      </c>
      <c r="L2600" t="s">
        <v>372</v>
      </c>
      <c r="M2600" t="s">
        <v>373</v>
      </c>
      <c r="N2600" t="s">
        <v>487</v>
      </c>
    </row>
    <row r="2601" spans="1:14" hidden="1" x14ac:dyDescent="0.25">
      <c r="A2601" t="s">
        <v>241</v>
      </c>
      <c r="B2601" s="1">
        <v>44804</v>
      </c>
      <c r="C2601" t="s">
        <v>1281</v>
      </c>
      <c r="D2601" t="s">
        <v>1282</v>
      </c>
      <c r="E2601" s="4">
        <v>-20</v>
      </c>
      <c r="F2601" t="s">
        <v>567</v>
      </c>
      <c r="G2601" t="s">
        <v>471</v>
      </c>
      <c r="H2601" t="s">
        <v>316</v>
      </c>
      <c r="I2601" t="s">
        <v>275</v>
      </c>
      <c r="J2601" t="s">
        <v>274</v>
      </c>
      <c r="L2601" t="s">
        <v>398</v>
      </c>
      <c r="M2601" t="s">
        <v>399</v>
      </c>
      <c r="N2601" t="s">
        <v>489</v>
      </c>
    </row>
    <row r="2602" spans="1:14" hidden="1" x14ac:dyDescent="0.25">
      <c r="A2602" t="s">
        <v>241</v>
      </c>
      <c r="B2602" s="1">
        <v>44804</v>
      </c>
      <c r="C2602" t="s">
        <v>1101</v>
      </c>
      <c r="D2602" t="s">
        <v>1102</v>
      </c>
      <c r="E2602" s="4">
        <v>-105.25999999999999</v>
      </c>
      <c r="F2602" t="s">
        <v>567</v>
      </c>
      <c r="G2602" t="s">
        <v>471</v>
      </c>
      <c r="H2602" t="s">
        <v>316</v>
      </c>
      <c r="I2602" t="s">
        <v>275</v>
      </c>
      <c r="J2602" t="s">
        <v>274</v>
      </c>
      <c r="L2602" t="s">
        <v>398</v>
      </c>
      <c r="M2602" t="s">
        <v>399</v>
      </c>
      <c r="N2602" t="s">
        <v>477</v>
      </c>
    </row>
    <row r="2603" spans="1:14" hidden="1" x14ac:dyDescent="0.25">
      <c r="A2603" t="s">
        <v>241</v>
      </c>
      <c r="B2603" s="1">
        <v>44804</v>
      </c>
      <c r="C2603" t="s">
        <v>570</v>
      </c>
      <c r="D2603" t="s">
        <v>571</v>
      </c>
      <c r="E2603" s="4">
        <v>10000</v>
      </c>
      <c r="F2603" t="s">
        <v>567</v>
      </c>
      <c r="G2603" t="s">
        <v>511</v>
      </c>
      <c r="H2603" t="s">
        <v>514</v>
      </c>
      <c r="I2603" t="s">
        <v>417</v>
      </c>
      <c r="J2603" t="s">
        <v>572</v>
      </c>
      <c r="L2603" t="s">
        <v>514</v>
      </c>
      <c r="M2603" t="s">
        <v>417</v>
      </c>
      <c r="N2603" t="s">
        <v>573</v>
      </c>
    </row>
    <row r="2604" spans="1:14" hidden="1" x14ac:dyDescent="0.25">
      <c r="A2604" t="s">
        <v>241</v>
      </c>
      <c r="B2604" s="1">
        <v>44804</v>
      </c>
      <c r="C2604" t="s">
        <v>576</v>
      </c>
      <c r="D2604" t="s">
        <v>577</v>
      </c>
      <c r="E2604" s="4">
        <v>6343</v>
      </c>
      <c r="F2604" t="s">
        <v>567</v>
      </c>
      <c r="G2604" t="s">
        <v>511</v>
      </c>
      <c r="H2604" t="s">
        <v>514</v>
      </c>
      <c r="I2604" t="s">
        <v>417</v>
      </c>
      <c r="J2604" t="s">
        <v>572</v>
      </c>
      <c r="L2604" t="s">
        <v>514</v>
      </c>
      <c r="M2604" t="s">
        <v>417</v>
      </c>
      <c r="N2604" t="s">
        <v>573</v>
      </c>
    </row>
    <row r="2605" spans="1:14" hidden="1" x14ac:dyDescent="0.25">
      <c r="A2605" t="s">
        <v>241</v>
      </c>
      <c r="B2605" s="1">
        <v>44804</v>
      </c>
      <c r="C2605" t="s">
        <v>580</v>
      </c>
      <c r="D2605" t="s">
        <v>581</v>
      </c>
      <c r="E2605" s="4">
        <v>74079.209999999992</v>
      </c>
      <c r="F2605" t="s">
        <v>567</v>
      </c>
      <c r="G2605" t="s">
        <v>511</v>
      </c>
      <c r="H2605" t="s">
        <v>514</v>
      </c>
      <c r="I2605" t="s">
        <v>417</v>
      </c>
      <c r="J2605" t="s">
        <v>572</v>
      </c>
      <c r="L2605" t="s">
        <v>514</v>
      </c>
      <c r="M2605" t="s">
        <v>417</v>
      </c>
      <c r="N2605" t="s">
        <v>573</v>
      </c>
    </row>
    <row r="2606" spans="1:14" hidden="1" x14ac:dyDescent="0.25">
      <c r="A2606" t="s">
        <v>241</v>
      </c>
      <c r="B2606" s="1">
        <v>44804</v>
      </c>
      <c r="C2606" t="s">
        <v>584</v>
      </c>
      <c r="D2606" t="s">
        <v>585</v>
      </c>
      <c r="E2606" s="4">
        <v>100000</v>
      </c>
      <c r="F2606" t="s">
        <v>567</v>
      </c>
      <c r="G2606" t="s">
        <v>511</v>
      </c>
      <c r="H2606" t="s">
        <v>514</v>
      </c>
      <c r="I2606" t="s">
        <v>417</v>
      </c>
      <c r="J2606" t="s">
        <v>572</v>
      </c>
      <c r="L2606" t="s">
        <v>514</v>
      </c>
      <c r="M2606" t="s">
        <v>417</v>
      </c>
      <c r="N2606" t="s">
        <v>573</v>
      </c>
    </row>
    <row r="2607" spans="1:14" hidden="1" x14ac:dyDescent="0.25">
      <c r="A2607" t="s">
        <v>241</v>
      </c>
      <c r="B2607" s="1">
        <v>44804</v>
      </c>
      <c r="C2607" t="s">
        <v>588</v>
      </c>
      <c r="D2607" t="s">
        <v>589</v>
      </c>
      <c r="E2607" s="4">
        <v>168277.53</v>
      </c>
      <c r="F2607" t="s">
        <v>567</v>
      </c>
      <c r="G2607" t="s">
        <v>511</v>
      </c>
      <c r="H2607" t="s">
        <v>514</v>
      </c>
      <c r="I2607" t="s">
        <v>417</v>
      </c>
      <c r="J2607" t="s">
        <v>572</v>
      </c>
      <c r="L2607" t="s">
        <v>514</v>
      </c>
      <c r="M2607" t="s">
        <v>417</v>
      </c>
      <c r="N2607" t="s">
        <v>573</v>
      </c>
    </row>
    <row r="2608" spans="1:14" hidden="1" x14ac:dyDescent="0.25">
      <c r="A2608" t="s">
        <v>241</v>
      </c>
      <c r="B2608" s="1">
        <v>44804</v>
      </c>
      <c r="C2608" t="s">
        <v>592</v>
      </c>
      <c r="D2608" t="s">
        <v>593</v>
      </c>
      <c r="E2608" s="4">
        <v>87545.25</v>
      </c>
      <c r="F2608" t="s">
        <v>567</v>
      </c>
      <c r="G2608" t="s">
        <v>511</v>
      </c>
      <c r="H2608" t="s">
        <v>518</v>
      </c>
      <c r="I2608" t="s">
        <v>419</v>
      </c>
      <c r="J2608" t="s">
        <v>594</v>
      </c>
      <c r="L2608" t="s">
        <v>518</v>
      </c>
      <c r="M2608" t="s">
        <v>419</v>
      </c>
      <c r="N2608" t="s">
        <v>573</v>
      </c>
    </row>
    <row r="2609" spans="1:14" hidden="1" x14ac:dyDescent="0.25">
      <c r="A2609" t="s">
        <v>241</v>
      </c>
      <c r="B2609" s="1">
        <v>44804</v>
      </c>
      <c r="C2609" t="s">
        <v>597</v>
      </c>
      <c r="D2609" t="s">
        <v>598</v>
      </c>
      <c r="E2609" s="4">
        <v>693957.03</v>
      </c>
      <c r="F2609" t="s">
        <v>567</v>
      </c>
      <c r="G2609" t="s">
        <v>511</v>
      </c>
      <c r="H2609" t="s">
        <v>518</v>
      </c>
      <c r="I2609" t="s">
        <v>419</v>
      </c>
      <c r="J2609" t="s">
        <v>594</v>
      </c>
      <c r="L2609" t="s">
        <v>518</v>
      </c>
      <c r="M2609" t="s">
        <v>419</v>
      </c>
      <c r="N2609" t="s">
        <v>573</v>
      </c>
    </row>
    <row r="2610" spans="1:14" hidden="1" x14ac:dyDescent="0.25">
      <c r="A2610" t="s">
        <v>241</v>
      </c>
      <c r="B2610" s="1">
        <v>44804</v>
      </c>
      <c r="C2610" t="s">
        <v>601</v>
      </c>
      <c r="D2610" t="s">
        <v>602</v>
      </c>
      <c r="E2610" s="4">
        <v>104261.51</v>
      </c>
      <c r="F2610" t="s">
        <v>567</v>
      </c>
      <c r="G2610" t="s">
        <v>511</v>
      </c>
      <c r="H2610" t="s">
        <v>518</v>
      </c>
      <c r="I2610" t="s">
        <v>419</v>
      </c>
      <c r="J2610" t="s">
        <v>594</v>
      </c>
      <c r="L2610" t="s">
        <v>518</v>
      </c>
      <c r="M2610" t="s">
        <v>419</v>
      </c>
      <c r="N2610" t="s">
        <v>573</v>
      </c>
    </row>
    <row r="2611" spans="1:14" hidden="1" x14ac:dyDescent="0.25">
      <c r="A2611" t="s">
        <v>241</v>
      </c>
      <c r="B2611" s="1">
        <v>44804</v>
      </c>
      <c r="C2611" t="s">
        <v>605</v>
      </c>
      <c r="D2611" t="s">
        <v>606</v>
      </c>
      <c r="E2611" s="4">
        <v>204582.74</v>
      </c>
      <c r="F2611" t="s">
        <v>567</v>
      </c>
      <c r="G2611" t="s">
        <v>511</v>
      </c>
      <c r="H2611" t="s">
        <v>518</v>
      </c>
      <c r="I2611" t="s">
        <v>419</v>
      </c>
      <c r="J2611" t="s">
        <v>594</v>
      </c>
      <c r="L2611" t="s">
        <v>518</v>
      </c>
      <c r="M2611" t="s">
        <v>419</v>
      </c>
      <c r="N2611" t="s">
        <v>573</v>
      </c>
    </row>
    <row r="2612" spans="1:14" hidden="1" x14ac:dyDescent="0.25">
      <c r="A2612" t="s">
        <v>241</v>
      </c>
      <c r="B2612" s="1">
        <v>44804</v>
      </c>
      <c r="C2612" t="s">
        <v>611</v>
      </c>
      <c r="D2612" t="s">
        <v>612</v>
      </c>
      <c r="E2612" s="4">
        <v>229871.05000000002</v>
      </c>
      <c r="F2612" t="s">
        <v>567</v>
      </c>
      <c r="G2612" t="s">
        <v>511</v>
      </c>
      <c r="H2612" t="s">
        <v>518</v>
      </c>
      <c r="I2612" t="s">
        <v>419</v>
      </c>
      <c r="J2612" t="s">
        <v>594</v>
      </c>
      <c r="L2612" t="s">
        <v>518</v>
      </c>
      <c r="M2612" t="s">
        <v>419</v>
      </c>
      <c r="N2612" t="s">
        <v>573</v>
      </c>
    </row>
    <row r="2613" spans="1:14" hidden="1" x14ac:dyDescent="0.25">
      <c r="A2613" t="s">
        <v>241</v>
      </c>
      <c r="B2613" s="1">
        <v>44804</v>
      </c>
      <c r="C2613" t="s">
        <v>617</v>
      </c>
      <c r="D2613" t="s">
        <v>618</v>
      </c>
      <c r="E2613" s="4">
        <v>76799.930000000008</v>
      </c>
      <c r="F2613" t="s">
        <v>567</v>
      </c>
      <c r="G2613" t="s">
        <v>511</v>
      </c>
      <c r="H2613" t="s">
        <v>518</v>
      </c>
      <c r="I2613" t="s">
        <v>419</v>
      </c>
      <c r="J2613" t="s">
        <v>594</v>
      </c>
      <c r="L2613" t="s">
        <v>518</v>
      </c>
      <c r="M2613" t="s">
        <v>419</v>
      </c>
      <c r="N2613" t="s">
        <v>573</v>
      </c>
    </row>
    <row r="2614" spans="1:14" hidden="1" x14ac:dyDescent="0.25">
      <c r="A2614" t="s">
        <v>241</v>
      </c>
      <c r="B2614" s="1">
        <v>44804</v>
      </c>
      <c r="C2614" t="s">
        <v>621</v>
      </c>
      <c r="D2614" t="s">
        <v>622</v>
      </c>
      <c r="E2614" s="4">
        <v>16409.09</v>
      </c>
      <c r="F2614" t="s">
        <v>567</v>
      </c>
      <c r="G2614" t="s">
        <v>511</v>
      </c>
      <c r="H2614" t="s">
        <v>518</v>
      </c>
      <c r="I2614" t="s">
        <v>419</v>
      </c>
      <c r="J2614" t="s">
        <v>594</v>
      </c>
      <c r="L2614" t="s">
        <v>518</v>
      </c>
      <c r="M2614" t="s">
        <v>419</v>
      </c>
      <c r="N2614" t="s">
        <v>573</v>
      </c>
    </row>
    <row r="2615" spans="1:14" hidden="1" x14ac:dyDescent="0.25">
      <c r="A2615" t="s">
        <v>241</v>
      </c>
      <c r="B2615" s="1">
        <v>44804</v>
      </c>
      <c r="C2615" t="s">
        <v>625</v>
      </c>
      <c r="D2615" t="s">
        <v>626</v>
      </c>
      <c r="E2615" s="4">
        <v>94542.99</v>
      </c>
      <c r="F2615" t="s">
        <v>567</v>
      </c>
      <c r="G2615" t="s">
        <v>511</v>
      </c>
      <c r="H2615" t="s">
        <v>518</v>
      </c>
      <c r="I2615" t="s">
        <v>419</v>
      </c>
      <c r="J2615" t="s">
        <v>594</v>
      </c>
      <c r="L2615" t="s">
        <v>518</v>
      </c>
      <c r="M2615" t="s">
        <v>419</v>
      </c>
      <c r="N2615" t="s">
        <v>573</v>
      </c>
    </row>
    <row r="2616" spans="1:14" hidden="1" x14ac:dyDescent="0.25">
      <c r="A2616" t="s">
        <v>241</v>
      </c>
      <c r="B2616" s="1">
        <v>44804</v>
      </c>
      <c r="C2616" t="s">
        <v>629</v>
      </c>
      <c r="D2616" t="s">
        <v>630</v>
      </c>
      <c r="E2616" s="4">
        <v>2625</v>
      </c>
      <c r="F2616" t="s">
        <v>567</v>
      </c>
      <c r="G2616" t="s">
        <v>511</v>
      </c>
      <c r="H2616" t="s">
        <v>518</v>
      </c>
      <c r="I2616" t="s">
        <v>419</v>
      </c>
      <c r="J2616" t="s">
        <v>594</v>
      </c>
      <c r="L2616" t="s">
        <v>518</v>
      </c>
      <c r="M2616" t="s">
        <v>419</v>
      </c>
      <c r="N2616" t="s">
        <v>573</v>
      </c>
    </row>
    <row r="2617" spans="1:14" hidden="1" x14ac:dyDescent="0.25">
      <c r="A2617" t="s">
        <v>241</v>
      </c>
      <c r="B2617" s="1">
        <v>44804</v>
      </c>
      <c r="C2617" t="s">
        <v>48</v>
      </c>
      <c r="D2617" t="s">
        <v>49</v>
      </c>
      <c r="E2617" s="4">
        <v>340</v>
      </c>
      <c r="F2617" t="s">
        <v>567</v>
      </c>
      <c r="G2617" t="s">
        <v>511</v>
      </c>
      <c r="H2617" t="s">
        <v>336</v>
      </c>
      <c r="I2617" t="s">
        <v>337</v>
      </c>
      <c r="J2617" t="s">
        <v>639</v>
      </c>
      <c r="L2617" t="s">
        <v>336</v>
      </c>
      <c r="M2617" t="s">
        <v>337</v>
      </c>
      <c r="N2617" t="s">
        <v>573</v>
      </c>
    </row>
    <row r="2618" spans="1:14" hidden="1" x14ac:dyDescent="0.25">
      <c r="A2618" t="s">
        <v>241</v>
      </c>
      <c r="B2618" s="1">
        <v>44804</v>
      </c>
      <c r="C2618" t="s">
        <v>53</v>
      </c>
      <c r="D2618" t="s">
        <v>54</v>
      </c>
      <c r="E2618" s="4">
        <v>2500</v>
      </c>
      <c r="F2618" t="s">
        <v>567</v>
      </c>
      <c r="G2618" t="s">
        <v>511</v>
      </c>
      <c r="H2618" t="s">
        <v>336</v>
      </c>
      <c r="I2618" t="s">
        <v>337</v>
      </c>
      <c r="J2618" t="s">
        <v>639</v>
      </c>
      <c r="L2618" t="s">
        <v>336</v>
      </c>
      <c r="M2618" t="s">
        <v>337</v>
      </c>
      <c r="N2618" t="s">
        <v>573</v>
      </c>
    </row>
    <row r="2619" spans="1:14" hidden="1" x14ac:dyDescent="0.25">
      <c r="A2619" t="s">
        <v>241</v>
      </c>
      <c r="B2619" s="1">
        <v>44804</v>
      </c>
      <c r="C2619" t="s">
        <v>57</v>
      </c>
      <c r="D2619" t="s">
        <v>58</v>
      </c>
      <c r="E2619" s="4">
        <v>250</v>
      </c>
      <c r="F2619" t="s">
        <v>567</v>
      </c>
      <c r="G2619" t="s">
        <v>511</v>
      </c>
      <c r="H2619" t="s">
        <v>336</v>
      </c>
      <c r="I2619" t="s">
        <v>337</v>
      </c>
      <c r="J2619" t="s">
        <v>639</v>
      </c>
      <c r="L2619" t="s">
        <v>336</v>
      </c>
      <c r="M2619" t="s">
        <v>337</v>
      </c>
      <c r="N2619" t="s">
        <v>573</v>
      </c>
    </row>
    <row r="2620" spans="1:14" hidden="1" x14ac:dyDescent="0.25">
      <c r="A2620" t="s">
        <v>241</v>
      </c>
      <c r="B2620" s="1">
        <v>44804</v>
      </c>
      <c r="C2620" t="s">
        <v>61</v>
      </c>
      <c r="D2620" t="s">
        <v>62</v>
      </c>
      <c r="E2620" s="4">
        <v>997500</v>
      </c>
      <c r="F2620" t="s">
        <v>567</v>
      </c>
      <c r="G2620" t="s">
        <v>511</v>
      </c>
      <c r="H2620" t="s">
        <v>336</v>
      </c>
      <c r="I2620" t="s">
        <v>337</v>
      </c>
      <c r="J2620" t="s">
        <v>639</v>
      </c>
      <c r="L2620" t="s">
        <v>336</v>
      </c>
      <c r="M2620" t="s">
        <v>337</v>
      </c>
      <c r="N2620" t="s">
        <v>573</v>
      </c>
    </row>
    <row r="2621" spans="1:14" hidden="1" x14ac:dyDescent="0.25">
      <c r="A2621" t="s">
        <v>241</v>
      </c>
      <c r="B2621" s="1">
        <v>44804</v>
      </c>
      <c r="C2621" t="s">
        <v>64</v>
      </c>
      <c r="D2621" t="s">
        <v>65</v>
      </c>
      <c r="E2621" s="4">
        <v>5870.22</v>
      </c>
      <c r="F2621" t="s">
        <v>567</v>
      </c>
      <c r="G2621" t="s">
        <v>511</v>
      </c>
      <c r="H2621" t="s">
        <v>336</v>
      </c>
      <c r="I2621" t="s">
        <v>337</v>
      </c>
      <c r="J2621" t="s">
        <v>639</v>
      </c>
      <c r="L2621" t="s">
        <v>336</v>
      </c>
      <c r="M2621" t="s">
        <v>337</v>
      </c>
      <c r="N2621" t="s">
        <v>573</v>
      </c>
    </row>
    <row r="2622" spans="1:14" hidden="1" x14ac:dyDescent="0.25">
      <c r="A2622" t="s">
        <v>241</v>
      </c>
      <c r="B2622" s="1">
        <v>44804</v>
      </c>
      <c r="C2622" t="s">
        <v>66</v>
      </c>
      <c r="D2622" t="s">
        <v>67</v>
      </c>
      <c r="E2622" s="4">
        <v>209288.72999999998</v>
      </c>
      <c r="F2622" t="s">
        <v>567</v>
      </c>
      <c r="G2622" t="s">
        <v>511</v>
      </c>
      <c r="H2622" t="s">
        <v>336</v>
      </c>
      <c r="I2622" t="s">
        <v>337</v>
      </c>
      <c r="J2622" t="s">
        <v>639</v>
      </c>
      <c r="L2622" t="s">
        <v>336</v>
      </c>
      <c r="M2622" t="s">
        <v>337</v>
      </c>
      <c r="N2622" t="s">
        <v>573</v>
      </c>
    </row>
    <row r="2623" spans="1:14" hidden="1" x14ac:dyDescent="0.25">
      <c r="A2623" t="s">
        <v>241</v>
      </c>
      <c r="B2623" s="1">
        <v>44804</v>
      </c>
      <c r="C2623" t="s">
        <v>139</v>
      </c>
      <c r="D2623" t="s">
        <v>654</v>
      </c>
      <c r="E2623" s="4">
        <v>153350</v>
      </c>
      <c r="F2623" t="s">
        <v>567</v>
      </c>
      <c r="G2623" t="s">
        <v>511</v>
      </c>
      <c r="H2623" t="s">
        <v>338</v>
      </c>
      <c r="I2623" t="s">
        <v>136</v>
      </c>
      <c r="J2623" t="s">
        <v>655</v>
      </c>
      <c r="L2623" t="s">
        <v>338</v>
      </c>
      <c r="M2623" t="s">
        <v>136</v>
      </c>
      <c r="N2623" t="s">
        <v>573</v>
      </c>
    </row>
    <row r="2624" spans="1:14" hidden="1" x14ac:dyDescent="0.25">
      <c r="A2624" t="s">
        <v>241</v>
      </c>
      <c r="B2624" s="1">
        <v>44804</v>
      </c>
      <c r="C2624" t="s">
        <v>143</v>
      </c>
      <c r="D2624" t="s">
        <v>662</v>
      </c>
      <c r="E2624" s="4">
        <v>1112968</v>
      </c>
      <c r="F2624" t="s">
        <v>567</v>
      </c>
      <c r="G2624" t="s">
        <v>511</v>
      </c>
      <c r="H2624" t="s">
        <v>338</v>
      </c>
      <c r="I2624" t="s">
        <v>136</v>
      </c>
      <c r="J2624" t="s">
        <v>655</v>
      </c>
      <c r="L2624" t="s">
        <v>338</v>
      </c>
      <c r="M2624" t="s">
        <v>136</v>
      </c>
      <c r="N2624" t="s">
        <v>573</v>
      </c>
    </row>
    <row r="2625" spans="1:14" hidden="1" x14ac:dyDescent="0.25">
      <c r="A2625" t="s">
        <v>241</v>
      </c>
      <c r="B2625" s="1">
        <v>44804</v>
      </c>
      <c r="C2625" t="s">
        <v>665</v>
      </c>
      <c r="D2625" t="s">
        <v>666</v>
      </c>
      <c r="E2625" s="4">
        <v>663142.39999999234</v>
      </c>
      <c r="F2625" t="s">
        <v>567</v>
      </c>
      <c r="G2625" t="s">
        <v>511</v>
      </c>
      <c r="H2625" t="s">
        <v>340</v>
      </c>
      <c r="I2625" t="s">
        <v>341</v>
      </c>
      <c r="J2625" t="s">
        <v>667</v>
      </c>
      <c r="L2625" t="s">
        <v>340</v>
      </c>
      <c r="M2625" t="s">
        <v>341</v>
      </c>
      <c r="N2625" t="s">
        <v>573</v>
      </c>
    </row>
    <row r="2626" spans="1:14" hidden="1" x14ac:dyDescent="0.25">
      <c r="A2626" t="s">
        <v>241</v>
      </c>
      <c r="B2626" s="1">
        <v>44804</v>
      </c>
      <c r="C2626" t="s">
        <v>670</v>
      </c>
      <c r="D2626" t="s">
        <v>671</v>
      </c>
      <c r="E2626" s="4">
        <v>17818.120000000024</v>
      </c>
      <c r="F2626" t="s">
        <v>567</v>
      </c>
      <c r="G2626" t="s">
        <v>511</v>
      </c>
      <c r="H2626" t="s">
        <v>340</v>
      </c>
      <c r="I2626" t="s">
        <v>341</v>
      </c>
      <c r="J2626" t="s">
        <v>667</v>
      </c>
      <c r="L2626" t="s">
        <v>340</v>
      </c>
      <c r="M2626" t="s">
        <v>341</v>
      </c>
      <c r="N2626" t="s">
        <v>573</v>
      </c>
    </row>
    <row r="2627" spans="1:14" hidden="1" x14ac:dyDescent="0.25">
      <c r="A2627" t="s">
        <v>241</v>
      </c>
      <c r="B2627" s="1">
        <v>44804</v>
      </c>
      <c r="C2627" t="s">
        <v>674</v>
      </c>
      <c r="D2627" t="s">
        <v>675</v>
      </c>
      <c r="E2627" s="4">
        <v>2379.9999999999418</v>
      </c>
      <c r="F2627" t="s">
        <v>567</v>
      </c>
      <c r="G2627" t="s">
        <v>511</v>
      </c>
      <c r="H2627" t="s">
        <v>340</v>
      </c>
      <c r="I2627" t="s">
        <v>341</v>
      </c>
      <c r="J2627" t="s">
        <v>667</v>
      </c>
      <c r="L2627" t="s">
        <v>340</v>
      </c>
      <c r="M2627" t="s">
        <v>341</v>
      </c>
      <c r="N2627" t="s">
        <v>573</v>
      </c>
    </row>
    <row r="2628" spans="1:14" hidden="1" x14ac:dyDescent="0.25">
      <c r="A2628" t="s">
        <v>241</v>
      </c>
      <c r="B2628" s="1">
        <v>44804</v>
      </c>
      <c r="C2628" t="s">
        <v>687</v>
      </c>
      <c r="D2628" t="s">
        <v>688</v>
      </c>
      <c r="E2628" s="4">
        <v>193.35</v>
      </c>
      <c r="F2628" t="s">
        <v>567</v>
      </c>
      <c r="G2628" t="s">
        <v>511</v>
      </c>
      <c r="H2628" t="s">
        <v>355</v>
      </c>
      <c r="I2628" t="s">
        <v>356</v>
      </c>
      <c r="J2628" t="s">
        <v>689</v>
      </c>
      <c r="L2628" t="s">
        <v>355</v>
      </c>
      <c r="M2628" t="s">
        <v>427</v>
      </c>
      <c r="N2628" t="s">
        <v>573</v>
      </c>
    </row>
    <row r="2629" spans="1:14" hidden="1" x14ac:dyDescent="0.25">
      <c r="A2629" t="s">
        <v>241</v>
      </c>
      <c r="B2629" s="1">
        <v>44804</v>
      </c>
      <c r="C2629" t="s">
        <v>1184</v>
      </c>
      <c r="D2629" t="s">
        <v>1185</v>
      </c>
      <c r="E2629" s="4">
        <v>109597.23999999999</v>
      </c>
      <c r="F2629" t="s">
        <v>567</v>
      </c>
      <c r="G2629" t="s">
        <v>511</v>
      </c>
      <c r="H2629" t="s">
        <v>355</v>
      </c>
      <c r="I2629" t="s">
        <v>356</v>
      </c>
      <c r="J2629" t="s">
        <v>689</v>
      </c>
      <c r="L2629" t="s">
        <v>355</v>
      </c>
      <c r="M2629" t="s">
        <v>427</v>
      </c>
      <c r="N2629" t="s">
        <v>573</v>
      </c>
    </row>
    <row r="2630" spans="1:14" hidden="1" x14ac:dyDescent="0.25">
      <c r="A2630" t="s">
        <v>241</v>
      </c>
      <c r="B2630" s="1">
        <v>44804</v>
      </c>
      <c r="C2630" t="s">
        <v>700</v>
      </c>
      <c r="D2630" t="s">
        <v>701</v>
      </c>
      <c r="E2630" s="4">
        <v>652.31999999999834</v>
      </c>
      <c r="F2630" t="s">
        <v>567</v>
      </c>
      <c r="G2630" t="s">
        <v>511</v>
      </c>
      <c r="H2630" t="s">
        <v>355</v>
      </c>
      <c r="I2630" t="s">
        <v>356</v>
      </c>
      <c r="J2630" t="s">
        <v>689</v>
      </c>
      <c r="L2630" t="s">
        <v>355</v>
      </c>
      <c r="M2630" t="s">
        <v>427</v>
      </c>
      <c r="N2630" t="s">
        <v>573</v>
      </c>
    </row>
    <row r="2631" spans="1:14" hidden="1" x14ac:dyDescent="0.25">
      <c r="A2631" t="s">
        <v>241</v>
      </c>
      <c r="B2631" s="1">
        <v>44804</v>
      </c>
      <c r="C2631" t="s">
        <v>710</v>
      </c>
      <c r="D2631" t="s">
        <v>711</v>
      </c>
      <c r="E2631" s="4">
        <v>37809.700000000004</v>
      </c>
      <c r="F2631" t="s">
        <v>567</v>
      </c>
      <c r="G2631" t="s">
        <v>511</v>
      </c>
      <c r="H2631" t="s">
        <v>355</v>
      </c>
      <c r="I2631" t="s">
        <v>356</v>
      </c>
      <c r="J2631" t="s">
        <v>689</v>
      </c>
      <c r="L2631" t="s">
        <v>355</v>
      </c>
      <c r="M2631" t="s">
        <v>427</v>
      </c>
      <c r="N2631" t="s">
        <v>573</v>
      </c>
    </row>
    <row r="2632" spans="1:14" hidden="1" x14ac:dyDescent="0.25">
      <c r="A2632" t="s">
        <v>241</v>
      </c>
      <c r="B2632" s="1">
        <v>44804</v>
      </c>
      <c r="C2632" t="s">
        <v>1186</v>
      </c>
      <c r="D2632" t="s">
        <v>1187</v>
      </c>
      <c r="E2632" s="4">
        <v>2378</v>
      </c>
      <c r="F2632" t="s">
        <v>567</v>
      </c>
      <c r="G2632" t="s">
        <v>511</v>
      </c>
      <c r="H2632" t="s">
        <v>355</v>
      </c>
      <c r="I2632" t="s">
        <v>356</v>
      </c>
      <c r="J2632" t="s">
        <v>689</v>
      </c>
      <c r="L2632" t="s">
        <v>355</v>
      </c>
      <c r="M2632" t="s">
        <v>427</v>
      </c>
      <c r="N2632" t="s">
        <v>573</v>
      </c>
    </row>
    <row r="2633" spans="1:14" hidden="1" x14ac:dyDescent="0.25">
      <c r="A2633" t="s">
        <v>241</v>
      </c>
      <c r="B2633" s="1">
        <v>44804</v>
      </c>
      <c r="C2633" t="s">
        <v>723</v>
      </c>
      <c r="D2633" t="s">
        <v>724</v>
      </c>
      <c r="E2633" s="4">
        <v>17211.040000000012</v>
      </c>
      <c r="F2633" t="s">
        <v>567</v>
      </c>
      <c r="G2633" t="s">
        <v>511</v>
      </c>
      <c r="H2633" t="s">
        <v>345</v>
      </c>
      <c r="I2633" t="s">
        <v>346</v>
      </c>
      <c r="J2633" t="s">
        <v>725</v>
      </c>
      <c r="L2633" t="s">
        <v>342</v>
      </c>
      <c r="M2633" t="s">
        <v>346</v>
      </c>
      <c r="N2633" t="s">
        <v>573</v>
      </c>
    </row>
    <row r="2634" spans="1:14" hidden="1" x14ac:dyDescent="0.25">
      <c r="A2634" t="s">
        <v>241</v>
      </c>
      <c r="B2634" s="1">
        <v>44804</v>
      </c>
      <c r="C2634" t="s">
        <v>728</v>
      </c>
      <c r="D2634" t="s">
        <v>729</v>
      </c>
      <c r="E2634" s="4">
        <v>2796.9300000000658</v>
      </c>
      <c r="F2634" t="s">
        <v>567</v>
      </c>
      <c r="G2634" t="s">
        <v>511</v>
      </c>
      <c r="H2634" t="s">
        <v>345</v>
      </c>
      <c r="I2634" t="s">
        <v>346</v>
      </c>
      <c r="J2634" t="s">
        <v>684</v>
      </c>
      <c r="L2634" t="s">
        <v>345</v>
      </c>
      <c r="M2634" t="s">
        <v>346</v>
      </c>
      <c r="N2634" t="s">
        <v>573</v>
      </c>
    </row>
    <row r="2635" spans="1:14" hidden="1" x14ac:dyDescent="0.25">
      <c r="A2635" t="s">
        <v>241</v>
      </c>
      <c r="B2635" s="1">
        <v>44804</v>
      </c>
      <c r="C2635" t="s">
        <v>736</v>
      </c>
      <c r="D2635" t="s">
        <v>737</v>
      </c>
      <c r="E2635" s="4">
        <v>50357</v>
      </c>
      <c r="F2635" t="s">
        <v>567</v>
      </c>
      <c r="G2635" t="s">
        <v>511</v>
      </c>
      <c r="H2635" t="s">
        <v>345</v>
      </c>
      <c r="I2635" t="s">
        <v>346</v>
      </c>
      <c r="J2635" t="s">
        <v>684</v>
      </c>
      <c r="L2635" t="s">
        <v>345</v>
      </c>
      <c r="M2635" t="s">
        <v>346</v>
      </c>
      <c r="N2635" t="s">
        <v>573</v>
      </c>
    </row>
    <row r="2636" spans="1:14" hidden="1" x14ac:dyDescent="0.25">
      <c r="A2636" t="s">
        <v>241</v>
      </c>
      <c r="B2636" s="1">
        <v>44804</v>
      </c>
      <c r="C2636" t="s">
        <v>744</v>
      </c>
      <c r="D2636" t="s">
        <v>745</v>
      </c>
      <c r="E2636" s="4">
        <v>137.06000000003164</v>
      </c>
      <c r="F2636" t="s">
        <v>567</v>
      </c>
      <c r="G2636" t="s">
        <v>511</v>
      </c>
      <c r="H2636" t="s">
        <v>348</v>
      </c>
      <c r="I2636" t="s">
        <v>349</v>
      </c>
      <c r="J2636" t="s">
        <v>746</v>
      </c>
      <c r="L2636" t="s">
        <v>348</v>
      </c>
      <c r="M2636" t="s">
        <v>346</v>
      </c>
      <c r="N2636" t="s">
        <v>573</v>
      </c>
    </row>
    <row r="2637" spans="1:14" hidden="1" x14ac:dyDescent="0.25">
      <c r="A2637" t="s">
        <v>241</v>
      </c>
      <c r="B2637" s="1">
        <v>44804</v>
      </c>
      <c r="C2637" t="s">
        <v>749</v>
      </c>
      <c r="D2637" t="s">
        <v>750</v>
      </c>
      <c r="E2637" s="4">
        <v>1483.0300000000134</v>
      </c>
      <c r="F2637" t="s">
        <v>567</v>
      </c>
      <c r="G2637" t="s">
        <v>511</v>
      </c>
      <c r="H2637" t="s">
        <v>345</v>
      </c>
      <c r="I2637" t="s">
        <v>346</v>
      </c>
      <c r="J2637" t="s">
        <v>684</v>
      </c>
      <c r="L2637" t="s">
        <v>345</v>
      </c>
      <c r="M2637" t="s">
        <v>346</v>
      </c>
      <c r="N2637" t="s">
        <v>573</v>
      </c>
    </row>
    <row r="2638" spans="1:14" hidden="1" x14ac:dyDescent="0.25">
      <c r="A2638" t="s">
        <v>241</v>
      </c>
      <c r="B2638" s="1">
        <v>44804</v>
      </c>
      <c r="C2638" t="s">
        <v>753</v>
      </c>
      <c r="D2638" t="s">
        <v>754</v>
      </c>
      <c r="E2638" s="4">
        <v>44956.770000000004</v>
      </c>
      <c r="F2638" t="s">
        <v>567</v>
      </c>
      <c r="G2638" t="s">
        <v>511</v>
      </c>
      <c r="H2638" t="s">
        <v>345</v>
      </c>
      <c r="I2638" t="s">
        <v>346</v>
      </c>
      <c r="J2638" t="s">
        <v>684</v>
      </c>
      <c r="L2638" t="s">
        <v>345</v>
      </c>
      <c r="M2638" t="s">
        <v>346</v>
      </c>
      <c r="N2638" t="s">
        <v>573</v>
      </c>
    </row>
    <row r="2639" spans="1:14" hidden="1" x14ac:dyDescent="0.25">
      <c r="A2639" t="s">
        <v>241</v>
      </c>
      <c r="B2639" s="1">
        <v>44804</v>
      </c>
      <c r="C2639" t="s">
        <v>765</v>
      </c>
      <c r="D2639" t="s">
        <v>766</v>
      </c>
      <c r="E2639" s="4">
        <v>53.55</v>
      </c>
      <c r="F2639" t="s">
        <v>567</v>
      </c>
      <c r="G2639" t="s">
        <v>511</v>
      </c>
      <c r="H2639" t="s">
        <v>345</v>
      </c>
      <c r="I2639" t="s">
        <v>346</v>
      </c>
      <c r="J2639" t="s">
        <v>684</v>
      </c>
      <c r="L2639" t="s">
        <v>345</v>
      </c>
      <c r="M2639" t="s">
        <v>346</v>
      </c>
      <c r="N2639" t="s">
        <v>573</v>
      </c>
    </row>
    <row r="2640" spans="1:14" hidden="1" x14ac:dyDescent="0.25">
      <c r="A2640" t="s">
        <v>241</v>
      </c>
      <c r="B2640" s="1">
        <v>44804</v>
      </c>
      <c r="C2640" t="s">
        <v>1188</v>
      </c>
      <c r="D2640" t="s">
        <v>1189</v>
      </c>
      <c r="E2640" s="4">
        <v>1091.8000000000002</v>
      </c>
      <c r="F2640" t="s">
        <v>567</v>
      </c>
      <c r="G2640" t="s">
        <v>511</v>
      </c>
      <c r="H2640" t="s">
        <v>345</v>
      </c>
      <c r="I2640" t="s">
        <v>346</v>
      </c>
      <c r="J2640" t="s">
        <v>684</v>
      </c>
      <c r="L2640" t="s">
        <v>345</v>
      </c>
      <c r="M2640" t="s">
        <v>346</v>
      </c>
      <c r="N2640" t="s">
        <v>573</v>
      </c>
    </row>
    <row r="2641" spans="1:14" hidden="1" x14ac:dyDescent="0.25">
      <c r="A2641" t="s">
        <v>241</v>
      </c>
      <c r="B2641" s="1">
        <v>44804</v>
      </c>
      <c r="C2641" t="s">
        <v>1190</v>
      </c>
      <c r="D2641" t="s">
        <v>1191</v>
      </c>
      <c r="E2641" s="4">
        <v>77.849999999999994</v>
      </c>
      <c r="F2641" t="s">
        <v>567</v>
      </c>
      <c r="G2641" t="s">
        <v>511</v>
      </c>
      <c r="H2641" t="s">
        <v>345</v>
      </c>
      <c r="I2641" t="s">
        <v>346</v>
      </c>
      <c r="J2641" t="s">
        <v>684</v>
      </c>
      <c r="L2641" t="s">
        <v>345</v>
      </c>
      <c r="M2641" t="s">
        <v>346</v>
      </c>
      <c r="N2641" t="s">
        <v>573</v>
      </c>
    </row>
    <row r="2642" spans="1:14" hidden="1" x14ac:dyDescent="0.25">
      <c r="A2642" t="s">
        <v>241</v>
      </c>
      <c r="B2642" s="1">
        <v>44804</v>
      </c>
      <c r="C2642" t="s">
        <v>783</v>
      </c>
      <c r="D2642" t="s">
        <v>784</v>
      </c>
      <c r="E2642" s="4">
        <v>1119.9999999999986</v>
      </c>
      <c r="F2642" t="s">
        <v>567</v>
      </c>
      <c r="G2642" t="s">
        <v>511</v>
      </c>
      <c r="H2642" t="s">
        <v>345</v>
      </c>
      <c r="I2642" t="s">
        <v>346</v>
      </c>
      <c r="J2642" t="s">
        <v>684</v>
      </c>
      <c r="L2642" t="s">
        <v>345</v>
      </c>
      <c r="M2642" t="s">
        <v>432</v>
      </c>
      <c r="N2642" t="s">
        <v>573</v>
      </c>
    </row>
    <row r="2643" spans="1:14" hidden="1" x14ac:dyDescent="0.25">
      <c r="A2643" t="s">
        <v>241</v>
      </c>
      <c r="B2643" s="1">
        <v>44804</v>
      </c>
      <c r="C2643" t="s">
        <v>68</v>
      </c>
      <c r="D2643" t="s">
        <v>69</v>
      </c>
      <c r="E2643" s="4">
        <v>9268.0600000000013</v>
      </c>
      <c r="F2643" t="s">
        <v>567</v>
      </c>
      <c r="G2643" t="s">
        <v>511</v>
      </c>
      <c r="H2643" t="s">
        <v>324</v>
      </c>
      <c r="I2643" t="s">
        <v>323</v>
      </c>
      <c r="J2643" t="s">
        <v>787</v>
      </c>
      <c r="L2643" t="s">
        <v>324</v>
      </c>
      <c r="M2643" t="s">
        <v>323</v>
      </c>
      <c r="N2643" t="s">
        <v>573</v>
      </c>
    </row>
    <row r="2644" spans="1:14" hidden="1" x14ac:dyDescent="0.25">
      <c r="A2644" t="s">
        <v>241</v>
      </c>
      <c r="B2644" s="1">
        <v>44804</v>
      </c>
      <c r="C2644" t="s">
        <v>70</v>
      </c>
      <c r="D2644" t="s">
        <v>71</v>
      </c>
      <c r="E2644" s="4">
        <v>5265.9049999993003</v>
      </c>
      <c r="F2644" t="s">
        <v>567</v>
      </c>
      <c r="G2644" t="s">
        <v>511</v>
      </c>
      <c r="H2644" t="s">
        <v>324</v>
      </c>
      <c r="I2644" t="s">
        <v>323</v>
      </c>
      <c r="J2644" t="s">
        <v>787</v>
      </c>
      <c r="L2644" t="s">
        <v>324</v>
      </c>
      <c r="M2644" t="s">
        <v>323</v>
      </c>
      <c r="N2644" t="s">
        <v>573</v>
      </c>
    </row>
    <row r="2645" spans="1:14" hidden="1" x14ac:dyDescent="0.25">
      <c r="A2645" t="s">
        <v>241</v>
      </c>
      <c r="B2645" s="1">
        <v>44804</v>
      </c>
      <c r="C2645" t="s">
        <v>72</v>
      </c>
      <c r="D2645" t="s">
        <v>73</v>
      </c>
      <c r="E2645" s="4">
        <v>4286.4399999999996</v>
      </c>
      <c r="F2645" t="s">
        <v>567</v>
      </c>
      <c r="G2645" t="s">
        <v>511</v>
      </c>
      <c r="H2645" t="s">
        <v>324</v>
      </c>
      <c r="I2645" t="s">
        <v>323</v>
      </c>
      <c r="J2645" t="s">
        <v>787</v>
      </c>
      <c r="L2645" t="s">
        <v>324</v>
      </c>
      <c r="M2645" t="s">
        <v>323</v>
      </c>
      <c r="N2645" t="s">
        <v>573</v>
      </c>
    </row>
    <row r="2646" spans="1:14" hidden="1" x14ac:dyDescent="0.25">
      <c r="A2646" t="s">
        <v>241</v>
      </c>
      <c r="B2646" s="1">
        <v>44804</v>
      </c>
      <c r="C2646" t="s">
        <v>78</v>
      </c>
      <c r="D2646" t="s">
        <v>79</v>
      </c>
      <c r="E2646" s="4">
        <v>430329.97000000556</v>
      </c>
      <c r="F2646" t="s">
        <v>567</v>
      </c>
      <c r="G2646" t="s">
        <v>511</v>
      </c>
      <c r="H2646" t="s">
        <v>324</v>
      </c>
      <c r="I2646" t="s">
        <v>323</v>
      </c>
      <c r="J2646" t="s">
        <v>787</v>
      </c>
      <c r="L2646" t="s">
        <v>324</v>
      </c>
      <c r="M2646" t="s">
        <v>323</v>
      </c>
      <c r="N2646" t="s">
        <v>573</v>
      </c>
    </row>
    <row r="2647" spans="1:14" hidden="1" x14ac:dyDescent="0.25">
      <c r="A2647" t="s">
        <v>241</v>
      </c>
      <c r="B2647" s="1">
        <v>44804</v>
      </c>
      <c r="C2647" t="s">
        <v>80</v>
      </c>
      <c r="D2647" t="s">
        <v>81</v>
      </c>
      <c r="E2647" s="4">
        <v>220097.34999999998</v>
      </c>
      <c r="F2647" t="s">
        <v>567</v>
      </c>
      <c r="G2647" t="s">
        <v>511</v>
      </c>
      <c r="H2647" t="s">
        <v>324</v>
      </c>
      <c r="I2647" t="s">
        <v>323</v>
      </c>
      <c r="J2647" t="s">
        <v>787</v>
      </c>
      <c r="L2647" t="s">
        <v>324</v>
      </c>
      <c r="M2647" t="s">
        <v>323</v>
      </c>
      <c r="N2647" t="s">
        <v>573</v>
      </c>
    </row>
    <row r="2648" spans="1:14" hidden="1" x14ac:dyDescent="0.25">
      <c r="A2648" t="s">
        <v>241</v>
      </c>
      <c r="B2648" s="1">
        <v>44804</v>
      </c>
      <c r="C2648" t="s">
        <v>810</v>
      </c>
      <c r="D2648" t="s">
        <v>811</v>
      </c>
      <c r="E2648" s="4">
        <v>82.410000000006903</v>
      </c>
      <c r="F2648" t="s">
        <v>567</v>
      </c>
      <c r="G2648" t="s">
        <v>511</v>
      </c>
      <c r="H2648" t="s">
        <v>324</v>
      </c>
      <c r="I2648" t="s">
        <v>323</v>
      </c>
      <c r="J2648" t="s">
        <v>787</v>
      </c>
      <c r="L2648" t="s">
        <v>324</v>
      </c>
      <c r="M2648" t="s">
        <v>323</v>
      </c>
      <c r="N2648" t="s">
        <v>573</v>
      </c>
    </row>
    <row r="2649" spans="1:14" hidden="1" x14ac:dyDescent="0.25">
      <c r="A2649" t="s">
        <v>241</v>
      </c>
      <c r="B2649" s="1">
        <v>44804</v>
      </c>
      <c r="C2649" t="s">
        <v>82</v>
      </c>
      <c r="D2649" t="s">
        <v>83</v>
      </c>
      <c r="E2649" s="4">
        <v>102773.58</v>
      </c>
      <c r="F2649" t="s">
        <v>567</v>
      </c>
      <c r="G2649" t="s">
        <v>511</v>
      </c>
      <c r="H2649" t="s">
        <v>324</v>
      </c>
      <c r="I2649" t="s">
        <v>323</v>
      </c>
      <c r="J2649" t="s">
        <v>787</v>
      </c>
      <c r="L2649" t="s">
        <v>324</v>
      </c>
      <c r="M2649" t="s">
        <v>323</v>
      </c>
      <c r="N2649" t="s">
        <v>573</v>
      </c>
    </row>
    <row r="2650" spans="1:14" hidden="1" x14ac:dyDescent="0.25">
      <c r="A2650" t="s">
        <v>241</v>
      </c>
      <c r="B2650" s="1">
        <v>44804</v>
      </c>
      <c r="C2650" t="s">
        <v>84</v>
      </c>
      <c r="D2650" t="s">
        <v>85</v>
      </c>
      <c r="E2650" s="4">
        <v>416764.33000000269</v>
      </c>
      <c r="F2650" t="s">
        <v>567</v>
      </c>
      <c r="G2650" t="s">
        <v>511</v>
      </c>
      <c r="H2650" t="s">
        <v>324</v>
      </c>
      <c r="I2650" t="s">
        <v>323</v>
      </c>
      <c r="J2650" t="s">
        <v>787</v>
      </c>
      <c r="L2650" t="s">
        <v>324</v>
      </c>
      <c r="M2650" t="s">
        <v>323</v>
      </c>
      <c r="N2650" t="s">
        <v>573</v>
      </c>
    </row>
    <row r="2651" spans="1:14" hidden="1" x14ac:dyDescent="0.25">
      <c r="A2651" t="s">
        <v>241</v>
      </c>
      <c r="B2651" s="1">
        <v>44804</v>
      </c>
      <c r="C2651" t="s">
        <v>86</v>
      </c>
      <c r="D2651" t="s">
        <v>87</v>
      </c>
      <c r="E2651" s="4">
        <v>111967.68000000001</v>
      </c>
      <c r="F2651" t="s">
        <v>567</v>
      </c>
      <c r="G2651" t="s">
        <v>511</v>
      </c>
      <c r="H2651" t="s">
        <v>324</v>
      </c>
      <c r="I2651" t="s">
        <v>323</v>
      </c>
      <c r="J2651" t="s">
        <v>787</v>
      </c>
      <c r="L2651" t="s">
        <v>324</v>
      </c>
      <c r="M2651" t="s">
        <v>323</v>
      </c>
      <c r="N2651" t="s">
        <v>573</v>
      </c>
    </row>
    <row r="2652" spans="1:14" hidden="1" x14ac:dyDescent="0.25">
      <c r="A2652" t="s">
        <v>241</v>
      </c>
      <c r="B2652" s="1">
        <v>44804</v>
      </c>
      <c r="C2652" t="s">
        <v>88</v>
      </c>
      <c r="D2652" t="s">
        <v>89</v>
      </c>
      <c r="E2652" s="4">
        <v>113539.2300000003</v>
      </c>
      <c r="F2652" t="s">
        <v>567</v>
      </c>
      <c r="G2652" t="s">
        <v>511</v>
      </c>
      <c r="H2652" t="s">
        <v>324</v>
      </c>
      <c r="I2652" t="s">
        <v>323</v>
      </c>
      <c r="J2652" t="s">
        <v>787</v>
      </c>
      <c r="L2652" t="s">
        <v>324</v>
      </c>
      <c r="M2652" t="s">
        <v>323</v>
      </c>
      <c r="N2652" t="s">
        <v>573</v>
      </c>
    </row>
    <row r="2653" spans="1:14" hidden="1" x14ac:dyDescent="0.25">
      <c r="A2653" t="s">
        <v>241</v>
      </c>
      <c r="B2653" s="1">
        <v>44804</v>
      </c>
      <c r="C2653" t="s">
        <v>90</v>
      </c>
      <c r="D2653" t="s">
        <v>91</v>
      </c>
      <c r="E2653" s="4">
        <v>28324.879999999983</v>
      </c>
      <c r="F2653" t="s">
        <v>567</v>
      </c>
      <c r="G2653" t="s">
        <v>511</v>
      </c>
      <c r="H2653" t="s">
        <v>324</v>
      </c>
      <c r="I2653" t="s">
        <v>323</v>
      </c>
      <c r="J2653" t="s">
        <v>787</v>
      </c>
      <c r="L2653" t="s">
        <v>324</v>
      </c>
      <c r="M2653" t="s">
        <v>323</v>
      </c>
      <c r="N2653" t="s">
        <v>573</v>
      </c>
    </row>
    <row r="2654" spans="1:14" hidden="1" x14ac:dyDescent="0.25">
      <c r="A2654" t="s">
        <v>241</v>
      </c>
      <c r="B2654" s="1">
        <v>44804</v>
      </c>
      <c r="C2654" t="s">
        <v>92</v>
      </c>
      <c r="D2654" t="s">
        <v>93</v>
      </c>
      <c r="E2654" s="4">
        <v>333188.7900000001</v>
      </c>
      <c r="F2654" t="s">
        <v>567</v>
      </c>
      <c r="G2654" t="s">
        <v>511</v>
      </c>
      <c r="H2654" t="s">
        <v>324</v>
      </c>
      <c r="I2654" t="s">
        <v>323</v>
      </c>
      <c r="J2654" t="s">
        <v>787</v>
      </c>
      <c r="L2654" t="s">
        <v>324</v>
      </c>
      <c r="M2654" t="s">
        <v>323</v>
      </c>
      <c r="N2654" t="s">
        <v>573</v>
      </c>
    </row>
    <row r="2655" spans="1:14" hidden="1" x14ac:dyDescent="0.25">
      <c r="A2655" t="s">
        <v>241</v>
      </c>
      <c r="B2655" s="1">
        <v>44804</v>
      </c>
      <c r="C2655" t="s">
        <v>94</v>
      </c>
      <c r="D2655" t="s">
        <v>95</v>
      </c>
      <c r="E2655" s="4">
        <v>15191.240000000003</v>
      </c>
      <c r="F2655" t="s">
        <v>567</v>
      </c>
      <c r="G2655" t="s">
        <v>511</v>
      </c>
      <c r="H2655" t="s">
        <v>324</v>
      </c>
      <c r="I2655" t="s">
        <v>323</v>
      </c>
      <c r="J2655" t="s">
        <v>787</v>
      </c>
      <c r="L2655" t="s">
        <v>324</v>
      </c>
      <c r="M2655" t="s">
        <v>323</v>
      </c>
      <c r="N2655" t="s">
        <v>573</v>
      </c>
    </row>
    <row r="2656" spans="1:14" hidden="1" x14ac:dyDescent="0.25">
      <c r="A2656" t="s">
        <v>241</v>
      </c>
      <c r="B2656" s="1">
        <v>44804</v>
      </c>
      <c r="C2656" t="s">
        <v>96</v>
      </c>
      <c r="D2656" t="s">
        <v>97</v>
      </c>
      <c r="E2656" s="4">
        <v>124803.91999999997</v>
      </c>
      <c r="F2656" t="s">
        <v>567</v>
      </c>
      <c r="G2656" t="s">
        <v>511</v>
      </c>
      <c r="H2656" t="s">
        <v>324</v>
      </c>
      <c r="I2656" t="s">
        <v>323</v>
      </c>
      <c r="J2656" t="s">
        <v>787</v>
      </c>
      <c r="L2656" t="s">
        <v>324</v>
      </c>
      <c r="M2656" t="s">
        <v>323</v>
      </c>
      <c r="N2656" t="s">
        <v>573</v>
      </c>
    </row>
    <row r="2657" spans="1:14" hidden="1" x14ac:dyDescent="0.25">
      <c r="A2657" t="s">
        <v>241</v>
      </c>
      <c r="B2657" s="1">
        <v>44804</v>
      </c>
      <c r="C2657" t="s">
        <v>98</v>
      </c>
      <c r="D2657" t="s">
        <v>99</v>
      </c>
      <c r="E2657" s="4">
        <v>7543.9900000000007</v>
      </c>
      <c r="F2657" t="s">
        <v>567</v>
      </c>
      <c r="G2657" t="s">
        <v>511</v>
      </c>
      <c r="H2657" t="s">
        <v>324</v>
      </c>
      <c r="I2657" t="s">
        <v>323</v>
      </c>
      <c r="J2657" t="s">
        <v>787</v>
      </c>
      <c r="L2657" t="s">
        <v>324</v>
      </c>
      <c r="M2657" t="s">
        <v>323</v>
      </c>
      <c r="N2657" t="s">
        <v>573</v>
      </c>
    </row>
    <row r="2658" spans="1:14" hidden="1" x14ac:dyDescent="0.25">
      <c r="A2658" t="s">
        <v>241</v>
      </c>
      <c r="B2658" s="1">
        <v>44804</v>
      </c>
      <c r="C2658" t="s">
        <v>100</v>
      </c>
      <c r="D2658" t="s">
        <v>101</v>
      </c>
      <c r="E2658" s="4">
        <v>1000153.42</v>
      </c>
      <c r="F2658" t="s">
        <v>567</v>
      </c>
      <c r="G2658" t="s">
        <v>511</v>
      </c>
      <c r="H2658" t="s">
        <v>324</v>
      </c>
      <c r="I2658" t="s">
        <v>323</v>
      </c>
      <c r="J2658" t="s">
        <v>787</v>
      </c>
      <c r="L2658" t="s">
        <v>324</v>
      </c>
      <c r="M2658" t="s">
        <v>323</v>
      </c>
      <c r="N2658" t="s">
        <v>573</v>
      </c>
    </row>
    <row r="2659" spans="1:14" hidden="1" x14ac:dyDescent="0.25">
      <c r="A2659" t="s">
        <v>241</v>
      </c>
      <c r="B2659" s="1">
        <v>44804</v>
      </c>
      <c r="C2659" t="s">
        <v>108</v>
      </c>
      <c r="D2659" t="s">
        <v>109</v>
      </c>
      <c r="E2659" s="4">
        <v>3000000</v>
      </c>
      <c r="F2659" t="s">
        <v>567</v>
      </c>
      <c r="G2659" t="s">
        <v>511</v>
      </c>
      <c r="H2659" t="s">
        <v>324</v>
      </c>
      <c r="I2659" t="s">
        <v>323</v>
      </c>
      <c r="J2659" t="s">
        <v>787</v>
      </c>
      <c r="L2659" t="s">
        <v>324</v>
      </c>
      <c r="M2659" t="s">
        <v>323</v>
      </c>
      <c r="N2659" t="s">
        <v>573</v>
      </c>
    </row>
    <row r="2660" spans="1:14" hidden="1" x14ac:dyDescent="0.25">
      <c r="A2660" t="s">
        <v>241</v>
      </c>
      <c r="B2660" s="1">
        <v>44804</v>
      </c>
      <c r="C2660" t="s">
        <v>1232</v>
      </c>
      <c r="D2660" t="s">
        <v>1233</v>
      </c>
      <c r="E2660" s="4">
        <v>4.9999979892163537E-3</v>
      </c>
      <c r="F2660" t="s">
        <v>567</v>
      </c>
      <c r="G2660" t="s">
        <v>511</v>
      </c>
      <c r="H2660" t="s">
        <v>351</v>
      </c>
      <c r="I2660" t="s">
        <v>354</v>
      </c>
      <c r="J2660" t="s">
        <v>848</v>
      </c>
      <c r="L2660" t="s">
        <v>351</v>
      </c>
      <c r="M2660" t="s">
        <v>440</v>
      </c>
      <c r="N2660" t="s">
        <v>573</v>
      </c>
    </row>
    <row r="2661" spans="1:14" hidden="1" x14ac:dyDescent="0.25">
      <c r="A2661" t="s">
        <v>241</v>
      </c>
      <c r="B2661" s="1">
        <v>44804</v>
      </c>
      <c r="C2661" t="s">
        <v>1117</v>
      </c>
      <c r="D2661" t="s">
        <v>1118</v>
      </c>
      <c r="E2661" s="4">
        <v>747.93000000000029</v>
      </c>
      <c r="F2661" t="s">
        <v>567</v>
      </c>
      <c r="G2661" t="s">
        <v>511</v>
      </c>
      <c r="H2661" t="s">
        <v>348</v>
      </c>
      <c r="I2661" t="s">
        <v>349</v>
      </c>
      <c r="J2661" t="s">
        <v>746</v>
      </c>
      <c r="L2661" t="s">
        <v>348</v>
      </c>
      <c r="M2661" t="s">
        <v>453</v>
      </c>
      <c r="N2661" t="s">
        <v>573</v>
      </c>
    </row>
    <row r="2662" spans="1:14" hidden="1" x14ac:dyDescent="0.25">
      <c r="A2662" t="s">
        <v>241</v>
      </c>
      <c r="B2662" s="1">
        <v>44804</v>
      </c>
      <c r="C2662" t="s">
        <v>846</v>
      </c>
      <c r="D2662" t="s">
        <v>847</v>
      </c>
      <c r="E2662" s="4">
        <v>-7549.9999999999982</v>
      </c>
      <c r="F2662" t="s">
        <v>567</v>
      </c>
      <c r="G2662" t="s">
        <v>511</v>
      </c>
      <c r="H2662" t="s">
        <v>347</v>
      </c>
      <c r="I2662" t="s">
        <v>350</v>
      </c>
      <c r="J2662" t="s">
        <v>848</v>
      </c>
      <c r="L2662" t="s">
        <v>347</v>
      </c>
      <c r="M2662" t="s">
        <v>350</v>
      </c>
      <c r="N2662" t="s">
        <v>573</v>
      </c>
    </row>
    <row r="2663" spans="1:14" hidden="1" x14ac:dyDescent="0.25">
      <c r="A2663" t="s">
        <v>241</v>
      </c>
      <c r="B2663" s="1">
        <v>44804</v>
      </c>
      <c r="C2663" t="s">
        <v>851</v>
      </c>
      <c r="D2663" t="s">
        <v>852</v>
      </c>
      <c r="E2663" s="4">
        <v>-100000</v>
      </c>
      <c r="F2663" t="s">
        <v>567</v>
      </c>
      <c r="G2663" t="s">
        <v>511</v>
      </c>
      <c r="H2663" t="s">
        <v>347</v>
      </c>
      <c r="I2663" t="s">
        <v>350</v>
      </c>
      <c r="J2663" t="s">
        <v>848</v>
      </c>
      <c r="L2663" t="s">
        <v>347</v>
      </c>
      <c r="M2663" t="s">
        <v>350</v>
      </c>
      <c r="N2663" t="s">
        <v>573</v>
      </c>
    </row>
    <row r="2664" spans="1:14" hidden="1" x14ac:dyDescent="0.25">
      <c r="A2664" t="s">
        <v>241</v>
      </c>
      <c r="B2664" s="1">
        <v>44804</v>
      </c>
      <c r="C2664" t="s">
        <v>855</v>
      </c>
      <c r="D2664" t="s">
        <v>856</v>
      </c>
      <c r="E2664" s="4">
        <v>-800000</v>
      </c>
      <c r="F2664" t="s">
        <v>567</v>
      </c>
      <c r="G2664" t="s">
        <v>511</v>
      </c>
      <c r="H2664" t="s">
        <v>347</v>
      </c>
      <c r="I2664" t="s">
        <v>350</v>
      </c>
      <c r="J2664" t="s">
        <v>848</v>
      </c>
      <c r="L2664" t="s">
        <v>347</v>
      </c>
      <c r="M2664" t="s">
        <v>350</v>
      </c>
      <c r="N2664" t="s">
        <v>573</v>
      </c>
    </row>
    <row r="2665" spans="1:14" hidden="1" x14ac:dyDescent="0.25">
      <c r="A2665" t="s">
        <v>241</v>
      </c>
      <c r="B2665" s="1">
        <v>44804</v>
      </c>
      <c r="C2665" t="s">
        <v>859</v>
      </c>
      <c r="D2665" t="s">
        <v>860</v>
      </c>
      <c r="E2665" s="4">
        <v>-62928.91</v>
      </c>
      <c r="F2665" t="s">
        <v>567</v>
      </c>
      <c r="G2665" t="s">
        <v>511</v>
      </c>
      <c r="H2665" t="s">
        <v>351</v>
      </c>
      <c r="I2665" t="s">
        <v>354</v>
      </c>
      <c r="J2665" t="s">
        <v>848</v>
      </c>
      <c r="L2665" t="s">
        <v>351</v>
      </c>
      <c r="M2665" t="s">
        <v>438</v>
      </c>
      <c r="N2665" t="s">
        <v>573</v>
      </c>
    </row>
    <row r="2666" spans="1:14" hidden="1" x14ac:dyDescent="0.25">
      <c r="A2666" t="s">
        <v>241</v>
      </c>
      <c r="B2666" s="1">
        <v>44804</v>
      </c>
      <c r="C2666" t="s">
        <v>1192</v>
      </c>
      <c r="D2666" t="s">
        <v>1193</v>
      </c>
      <c r="E2666" s="4">
        <v>-160060.83000000002</v>
      </c>
      <c r="F2666" t="s">
        <v>567</v>
      </c>
      <c r="G2666" t="s">
        <v>511</v>
      </c>
      <c r="H2666" t="s">
        <v>351</v>
      </c>
      <c r="I2666" t="s">
        <v>354</v>
      </c>
      <c r="J2666" t="s">
        <v>848</v>
      </c>
      <c r="L2666" t="s">
        <v>1194</v>
      </c>
      <c r="M2666" t="s">
        <v>442</v>
      </c>
      <c r="N2666" t="s">
        <v>573</v>
      </c>
    </row>
    <row r="2667" spans="1:14" hidden="1" x14ac:dyDescent="0.25">
      <c r="A2667" t="s">
        <v>241</v>
      </c>
      <c r="B2667" s="1">
        <v>44804</v>
      </c>
      <c r="C2667" t="s">
        <v>865</v>
      </c>
      <c r="D2667" t="s">
        <v>866</v>
      </c>
      <c r="E2667" s="4">
        <v>-86282.830000000016</v>
      </c>
      <c r="F2667" t="s">
        <v>567</v>
      </c>
      <c r="G2667" t="s">
        <v>511</v>
      </c>
      <c r="H2667" t="s">
        <v>351</v>
      </c>
      <c r="I2667" t="s">
        <v>354</v>
      </c>
      <c r="J2667" t="s">
        <v>848</v>
      </c>
      <c r="L2667" t="s">
        <v>351</v>
      </c>
      <c r="M2667" t="s">
        <v>440</v>
      </c>
      <c r="N2667" t="s">
        <v>573</v>
      </c>
    </row>
    <row r="2668" spans="1:14" hidden="1" x14ac:dyDescent="0.25">
      <c r="A2668" t="s">
        <v>241</v>
      </c>
      <c r="B2668" s="1">
        <v>44804</v>
      </c>
      <c r="C2668" t="s">
        <v>871</v>
      </c>
      <c r="D2668" t="s">
        <v>872</v>
      </c>
      <c r="E2668" s="4">
        <v>-83370.91</v>
      </c>
      <c r="F2668" t="s">
        <v>567</v>
      </c>
      <c r="G2668" t="s">
        <v>511</v>
      </c>
      <c r="H2668" t="s">
        <v>519</v>
      </c>
      <c r="I2668" t="s">
        <v>513</v>
      </c>
      <c r="J2668" t="s">
        <v>594</v>
      </c>
      <c r="L2668" t="s">
        <v>519</v>
      </c>
      <c r="M2668" t="s">
        <v>419</v>
      </c>
      <c r="N2668" t="s">
        <v>573</v>
      </c>
    </row>
    <row r="2669" spans="1:14" hidden="1" x14ac:dyDescent="0.25">
      <c r="A2669" t="s">
        <v>241</v>
      </c>
      <c r="B2669" s="1">
        <v>44804</v>
      </c>
      <c r="C2669" t="s">
        <v>873</v>
      </c>
      <c r="D2669" t="s">
        <v>874</v>
      </c>
      <c r="E2669" s="4">
        <v>-187948.01</v>
      </c>
      <c r="F2669" t="s">
        <v>567</v>
      </c>
      <c r="G2669" t="s">
        <v>511</v>
      </c>
      <c r="H2669" t="s">
        <v>519</v>
      </c>
      <c r="I2669" t="s">
        <v>513</v>
      </c>
      <c r="J2669" t="s">
        <v>594</v>
      </c>
      <c r="L2669" t="s">
        <v>519</v>
      </c>
      <c r="M2669" t="s">
        <v>419</v>
      </c>
      <c r="N2669" t="s">
        <v>573</v>
      </c>
    </row>
    <row r="2670" spans="1:14" hidden="1" x14ac:dyDescent="0.25">
      <c r="A2670" t="s">
        <v>241</v>
      </c>
      <c r="B2670" s="1">
        <v>44804</v>
      </c>
      <c r="C2670" t="s">
        <v>875</v>
      </c>
      <c r="D2670" t="s">
        <v>876</v>
      </c>
      <c r="E2670" s="4">
        <v>-95239.54</v>
      </c>
      <c r="F2670" t="s">
        <v>567</v>
      </c>
      <c r="G2670" t="s">
        <v>511</v>
      </c>
      <c r="H2670" t="s">
        <v>519</v>
      </c>
      <c r="I2670" t="s">
        <v>513</v>
      </c>
      <c r="J2670" t="s">
        <v>594</v>
      </c>
      <c r="L2670" t="s">
        <v>519</v>
      </c>
      <c r="M2670" t="s">
        <v>419</v>
      </c>
      <c r="N2670" t="s">
        <v>573</v>
      </c>
    </row>
    <row r="2671" spans="1:14" hidden="1" x14ac:dyDescent="0.25">
      <c r="A2671" t="s">
        <v>241</v>
      </c>
      <c r="B2671" s="1">
        <v>44804</v>
      </c>
      <c r="C2671" t="s">
        <v>877</v>
      </c>
      <c r="D2671" t="s">
        <v>878</v>
      </c>
      <c r="E2671" s="4">
        <v>-917.25</v>
      </c>
      <c r="F2671" t="s">
        <v>567</v>
      </c>
      <c r="G2671" t="s">
        <v>511</v>
      </c>
      <c r="H2671" t="s">
        <v>519</v>
      </c>
      <c r="I2671" t="s">
        <v>513</v>
      </c>
      <c r="J2671" t="s">
        <v>594</v>
      </c>
      <c r="L2671" t="s">
        <v>519</v>
      </c>
      <c r="M2671" t="s">
        <v>419</v>
      </c>
      <c r="N2671" t="s">
        <v>573</v>
      </c>
    </row>
    <row r="2672" spans="1:14" hidden="1" x14ac:dyDescent="0.25">
      <c r="A2672" t="s">
        <v>241</v>
      </c>
      <c r="B2672" s="1">
        <v>44804</v>
      </c>
      <c r="C2672" t="s">
        <v>879</v>
      </c>
      <c r="D2672" t="s">
        <v>880</v>
      </c>
      <c r="E2672" s="4">
        <v>-40340.58</v>
      </c>
      <c r="F2672" t="s">
        <v>567</v>
      </c>
      <c r="G2672" t="s">
        <v>511</v>
      </c>
      <c r="H2672" t="s">
        <v>519</v>
      </c>
      <c r="I2672" t="s">
        <v>513</v>
      </c>
      <c r="J2672" t="s">
        <v>594</v>
      </c>
      <c r="L2672" t="s">
        <v>519</v>
      </c>
      <c r="M2672" t="s">
        <v>419</v>
      </c>
      <c r="N2672" t="s">
        <v>573</v>
      </c>
    </row>
    <row r="2673" spans="1:14" hidden="1" x14ac:dyDescent="0.25">
      <c r="A2673" t="s">
        <v>241</v>
      </c>
      <c r="B2673" s="1">
        <v>44804</v>
      </c>
      <c r="C2673" t="s">
        <v>881</v>
      </c>
      <c r="D2673" t="s">
        <v>882</v>
      </c>
      <c r="E2673" s="4">
        <v>-14767.59</v>
      </c>
      <c r="F2673" t="s">
        <v>567</v>
      </c>
      <c r="G2673" t="s">
        <v>511</v>
      </c>
      <c r="H2673" t="s">
        <v>519</v>
      </c>
      <c r="I2673" t="s">
        <v>513</v>
      </c>
      <c r="J2673" t="s">
        <v>594</v>
      </c>
      <c r="L2673" t="s">
        <v>519</v>
      </c>
      <c r="M2673" t="s">
        <v>419</v>
      </c>
      <c r="N2673" t="s">
        <v>573</v>
      </c>
    </row>
    <row r="2674" spans="1:14" hidden="1" x14ac:dyDescent="0.25">
      <c r="A2674" t="s">
        <v>241</v>
      </c>
      <c r="B2674" s="1">
        <v>44804</v>
      </c>
      <c r="C2674" t="s">
        <v>883</v>
      </c>
      <c r="D2674" t="s">
        <v>884</v>
      </c>
      <c r="E2674" s="4">
        <v>-25739.86</v>
      </c>
      <c r="F2674" t="s">
        <v>567</v>
      </c>
      <c r="G2674" t="s">
        <v>511</v>
      </c>
      <c r="H2674" t="s">
        <v>519</v>
      </c>
      <c r="I2674" t="s">
        <v>513</v>
      </c>
      <c r="J2674" t="s">
        <v>594</v>
      </c>
      <c r="L2674" t="s">
        <v>519</v>
      </c>
      <c r="M2674" t="s">
        <v>419</v>
      </c>
      <c r="N2674" t="s">
        <v>573</v>
      </c>
    </row>
    <row r="2675" spans="1:14" hidden="1" x14ac:dyDescent="0.25">
      <c r="A2675" t="s">
        <v>241</v>
      </c>
      <c r="B2675" s="1">
        <v>44804</v>
      </c>
      <c r="C2675" t="s">
        <v>885</v>
      </c>
      <c r="D2675" t="s">
        <v>886</v>
      </c>
      <c r="E2675" s="4">
        <v>-6081.13</v>
      </c>
      <c r="F2675" t="s">
        <v>567</v>
      </c>
      <c r="G2675" t="s">
        <v>511</v>
      </c>
      <c r="H2675" t="s">
        <v>519</v>
      </c>
      <c r="I2675" t="s">
        <v>513</v>
      </c>
      <c r="J2675" t="s">
        <v>594</v>
      </c>
      <c r="L2675" t="s">
        <v>519</v>
      </c>
      <c r="M2675" t="s">
        <v>419</v>
      </c>
      <c r="N2675" t="s">
        <v>573</v>
      </c>
    </row>
    <row r="2676" spans="1:14" hidden="1" x14ac:dyDescent="0.25">
      <c r="A2676" t="s">
        <v>241</v>
      </c>
      <c r="B2676" s="1">
        <v>44804</v>
      </c>
      <c r="C2676" t="s">
        <v>887</v>
      </c>
      <c r="D2676" t="s">
        <v>888</v>
      </c>
      <c r="E2676" s="4">
        <v>-10000</v>
      </c>
      <c r="F2676" t="s">
        <v>567</v>
      </c>
      <c r="G2676" t="s">
        <v>511</v>
      </c>
      <c r="H2676" t="s">
        <v>516</v>
      </c>
      <c r="I2676" t="s">
        <v>512</v>
      </c>
      <c r="J2676" t="s">
        <v>572</v>
      </c>
      <c r="L2676" t="s">
        <v>516</v>
      </c>
      <c r="M2676" t="s">
        <v>417</v>
      </c>
      <c r="N2676" t="s">
        <v>573</v>
      </c>
    </row>
    <row r="2677" spans="1:14" hidden="1" x14ac:dyDescent="0.25">
      <c r="A2677" t="s">
        <v>241</v>
      </c>
      <c r="B2677" s="1">
        <v>44804</v>
      </c>
      <c r="C2677" t="s">
        <v>889</v>
      </c>
      <c r="D2677" t="s">
        <v>890</v>
      </c>
      <c r="E2677" s="4">
        <v>-30000</v>
      </c>
      <c r="F2677" t="s">
        <v>567</v>
      </c>
      <c r="G2677" t="s">
        <v>511</v>
      </c>
      <c r="H2677" t="s">
        <v>516</v>
      </c>
      <c r="I2677" t="s">
        <v>512</v>
      </c>
      <c r="J2677" t="s">
        <v>572</v>
      </c>
      <c r="L2677" t="s">
        <v>516</v>
      </c>
      <c r="M2677" t="s">
        <v>417</v>
      </c>
      <c r="N2677" t="s">
        <v>573</v>
      </c>
    </row>
    <row r="2678" spans="1:14" hidden="1" x14ac:dyDescent="0.25">
      <c r="A2678" t="s">
        <v>241</v>
      </c>
      <c r="B2678" s="1">
        <v>44804</v>
      </c>
      <c r="C2678" t="s">
        <v>891</v>
      </c>
      <c r="D2678" t="s">
        <v>892</v>
      </c>
      <c r="E2678" s="4">
        <v>-2743</v>
      </c>
      <c r="F2678" t="s">
        <v>567</v>
      </c>
      <c r="G2678" t="s">
        <v>511</v>
      </c>
      <c r="H2678" t="s">
        <v>516</v>
      </c>
      <c r="I2678" t="s">
        <v>512</v>
      </c>
      <c r="J2678" t="s">
        <v>572</v>
      </c>
      <c r="L2678" t="s">
        <v>516</v>
      </c>
      <c r="M2678" t="s">
        <v>417</v>
      </c>
      <c r="N2678" t="s">
        <v>573</v>
      </c>
    </row>
    <row r="2679" spans="1:14" hidden="1" x14ac:dyDescent="0.25">
      <c r="A2679" t="s">
        <v>241</v>
      </c>
      <c r="B2679" s="1">
        <v>44804</v>
      </c>
      <c r="C2679" t="s">
        <v>893</v>
      </c>
      <c r="D2679" t="s">
        <v>894</v>
      </c>
      <c r="E2679" s="4">
        <v>-97540.050000000017</v>
      </c>
      <c r="F2679" t="s">
        <v>567</v>
      </c>
      <c r="G2679" t="s">
        <v>511</v>
      </c>
      <c r="H2679" t="s">
        <v>516</v>
      </c>
      <c r="I2679" t="s">
        <v>512</v>
      </c>
      <c r="J2679" t="s">
        <v>572</v>
      </c>
      <c r="L2679" t="s">
        <v>516</v>
      </c>
      <c r="M2679" t="s">
        <v>417</v>
      </c>
      <c r="N2679" t="s">
        <v>573</v>
      </c>
    </row>
    <row r="2680" spans="1:14" hidden="1" x14ac:dyDescent="0.25">
      <c r="A2680" t="s">
        <v>241</v>
      </c>
      <c r="B2680" s="1">
        <v>44804</v>
      </c>
      <c r="C2680" t="s">
        <v>895</v>
      </c>
      <c r="D2680" t="s">
        <v>896</v>
      </c>
      <c r="E2680" s="4">
        <v>-34985</v>
      </c>
      <c r="F2680" t="s">
        <v>567</v>
      </c>
      <c r="G2680" t="s">
        <v>511</v>
      </c>
      <c r="H2680" t="s">
        <v>516</v>
      </c>
      <c r="I2680" t="s">
        <v>512</v>
      </c>
      <c r="J2680" t="s">
        <v>572</v>
      </c>
      <c r="L2680" t="s">
        <v>516</v>
      </c>
      <c r="M2680" t="s">
        <v>417</v>
      </c>
      <c r="N2680" t="s">
        <v>573</v>
      </c>
    </row>
    <row r="2681" spans="1:14" hidden="1" x14ac:dyDescent="0.25">
      <c r="A2681" t="s">
        <v>241</v>
      </c>
      <c r="B2681" s="1">
        <v>44804</v>
      </c>
      <c r="C2681" t="s">
        <v>897</v>
      </c>
      <c r="D2681" t="s">
        <v>898</v>
      </c>
      <c r="E2681" s="4">
        <v>-2450900</v>
      </c>
      <c r="F2681" t="s">
        <v>567</v>
      </c>
      <c r="G2681" t="s">
        <v>511</v>
      </c>
      <c r="H2681" t="s">
        <v>331</v>
      </c>
      <c r="I2681" t="s">
        <v>332</v>
      </c>
      <c r="J2681" t="s">
        <v>899</v>
      </c>
      <c r="L2681" t="s">
        <v>331</v>
      </c>
      <c r="M2681" t="s">
        <v>332</v>
      </c>
      <c r="N2681" t="s">
        <v>573</v>
      </c>
    </row>
    <row r="2682" spans="1:14" hidden="1" x14ac:dyDescent="0.25">
      <c r="A2682" t="s">
        <v>241</v>
      </c>
      <c r="B2682" s="1">
        <v>44804</v>
      </c>
      <c r="C2682" t="s">
        <v>1195</v>
      </c>
      <c r="D2682" t="s">
        <v>1196</v>
      </c>
      <c r="E2682" s="4">
        <v>-56800.83</v>
      </c>
      <c r="F2682" t="s">
        <v>567</v>
      </c>
      <c r="G2682" t="s">
        <v>511</v>
      </c>
      <c r="H2682" t="s">
        <v>331</v>
      </c>
      <c r="I2682" t="s">
        <v>332</v>
      </c>
      <c r="J2682" t="s">
        <v>899</v>
      </c>
      <c r="L2682" t="s">
        <v>331</v>
      </c>
      <c r="M2682" t="s">
        <v>332</v>
      </c>
      <c r="N2682" t="s">
        <v>573</v>
      </c>
    </row>
    <row r="2683" spans="1:14" hidden="1" x14ac:dyDescent="0.25">
      <c r="A2683" t="s">
        <v>241</v>
      </c>
      <c r="B2683" s="1">
        <v>44804</v>
      </c>
      <c r="C2683" t="s">
        <v>1197</v>
      </c>
      <c r="D2683" t="s">
        <v>1198</v>
      </c>
      <c r="E2683" s="4">
        <v>-27000</v>
      </c>
      <c r="F2683" t="s">
        <v>567</v>
      </c>
      <c r="G2683" t="s">
        <v>511</v>
      </c>
      <c r="H2683" t="s">
        <v>331</v>
      </c>
      <c r="I2683" t="s">
        <v>332</v>
      </c>
      <c r="J2683" t="s">
        <v>899</v>
      </c>
      <c r="L2683" t="s">
        <v>331</v>
      </c>
      <c r="M2683" t="s">
        <v>332</v>
      </c>
      <c r="N2683" t="s">
        <v>573</v>
      </c>
    </row>
    <row r="2684" spans="1:14" hidden="1" x14ac:dyDescent="0.25">
      <c r="A2684" t="s">
        <v>241</v>
      </c>
      <c r="B2684" s="1">
        <v>44804</v>
      </c>
      <c r="C2684" t="s">
        <v>145</v>
      </c>
      <c r="D2684" t="s">
        <v>1199</v>
      </c>
      <c r="E2684" s="4">
        <v>-630595</v>
      </c>
      <c r="F2684" t="s">
        <v>567</v>
      </c>
      <c r="G2684" t="s">
        <v>511</v>
      </c>
      <c r="H2684" t="s">
        <v>338</v>
      </c>
      <c r="I2684" t="s">
        <v>136</v>
      </c>
      <c r="J2684" t="s">
        <v>655</v>
      </c>
      <c r="L2684" t="s">
        <v>338</v>
      </c>
      <c r="M2684" t="s">
        <v>136</v>
      </c>
      <c r="N2684" t="s">
        <v>573</v>
      </c>
    </row>
    <row r="2685" spans="1:14" hidden="1" x14ac:dyDescent="0.25">
      <c r="A2685" t="s">
        <v>241</v>
      </c>
      <c r="B2685" s="1">
        <v>44804</v>
      </c>
      <c r="C2685" t="s">
        <v>1200</v>
      </c>
      <c r="D2685" t="s">
        <v>1201</v>
      </c>
      <c r="E2685" s="4">
        <v>-49227.9</v>
      </c>
      <c r="F2685" t="s">
        <v>567</v>
      </c>
      <c r="G2685" t="s">
        <v>511</v>
      </c>
      <c r="H2685" t="s">
        <v>331</v>
      </c>
      <c r="I2685" t="s">
        <v>332</v>
      </c>
      <c r="J2685" t="s">
        <v>899</v>
      </c>
      <c r="L2685" t="s">
        <v>331</v>
      </c>
      <c r="M2685" t="s">
        <v>332</v>
      </c>
      <c r="N2685" t="s">
        <v>573</v>
      </c>
    </row>
    <row r="2686" spans="1:14" hidden="1" x14ac:dyDescent="0.25">
      <c r="A2686" t="s">
        <v>241</v>
      </c>
      <c r="B2686" s="1">
        <v>44804</v>
      </c>
      <c r="C2686" t="s">
        <v>902</v>
      </c>
      <c r="D2686" t="s">
        <v>903</v>
      </c>
      <c r="E2686" s="4">
        <v>-132008.66</v>
      </c>
      <c r="F2686" t="s">
        <v>567</v>
      </c>
      <c r="G2686" t="s">
        <v>511</v>
      </c>
      <c r="H2686" t="s">
        <v>328</v>
      </c>
      <c r="I2686" t="s">
        <v>329</v>
      </c>
      <c r="J2686" t="s">
        <v>904</v>
      </c>
      <c r="L2686" t="s">
        <v>328</v>
      </c>
      <c r="M2686" t="s">
        <v>329</v>
      </c>
      <c r="N2686" t="s">
        <v>573</v>
      </c>
    </row>
    <row r="2687" spans="1:14" hidden="1" x14ac:dyDescent="0.25">
      <c r="A2687" t="s">
        <v>241</v>
      </c>
      <c r="B2687" s="1">
        <v>44804</v>
      </c>
      <c r="C2687" t="s">
        <v>905</v>
      </c>
      <c r="D2687" t="s">
        <v>906</v>
      </c>
      <c r="E2687" s="4">
        <v>-288432.7</v>
      </c>
      <c r="F2687" t="s">
        <v>567</v>
      </c>
      <c r="G2687" t="s">
        <v>511</v>
      </c>
      <c r="H2687" t="s">
        <v>328</v>
      </c>
      <c r="I2687" t="s">
        <v>329</v>
      </c>
      <c r="J2687" t="s">
        <v>904</v>
      </c>
      <c r="L2687" t="s">
        <v>328</v>
      </c>
      <c r="M2687" t="s">
        <v>329</v>
      </c>
      <c r="N2687" t="s">
        <v>573</v>
      </c>
    </row>
    <row r="2688" spans="1:14" hidden="1" x14ac:dyDescent="0.25">
      <c r="A2688" t="s">
        <v>241</v>
      </c>
      <c r="B2688" s="1">
        <v>44804</v>
      </c>
      <c r="C2688" t="s">
        <v>907</v>
      </c>
      <c r="D2688" t="s">
        <v>908</v>
      </c>
      <c r="E2688" s="4">
        <v>-42639.140000000007</v>
      </c>
      <c r="F2688" t="s">
        <v>567</v>
      </c>
      <c r="G2688" t="s">
        <v>511</v>
      </c>
      <c r="H2688" t="s">
        <v>328</v>
      </c>
      <c r="I2688" t="s">
        <v>329</v>
      </c>
      <c r="J2688" t="s">
        <v>904</v>
      </c>
      <c r="L2688" t="s">
        <v>328</v>
      </c>
      <c r="M2688" t="s">
        <v>329</v>
      </c>
      <c r="N2688" t="s">
        <v>573</v>
      </c>
    </row>
    <row r="2689" spans="1:14" hidden="1" x14ac:dyDescent="0.25">
      <c r="A2689" t="s">
        <v>241</v>
      </c>
      <c r="B2689" s="1">
        <v>44804</v>
      </c>
      <c r="C2689" t="s">
        <v>909</v>
      </c>
      <c r="D2689" t="s">
        <v>910</v>
      </c>
      <c r="E2689" s="4">
        <v>-2737.0299999999943</v>
      </c>
      <c r="F2689" t="s">
        <v>567</v>
      </c>
      <c r="G2689" t="s">
        <v>511</v>
      </c>
      <c r="H2689" t="s">
        <v>328</v>
      </c>
      <c r="I2689" t="s">
        <v>329</v>
      </c>
      <c r="J2689" t="s">
        <v>904</v>
      </c>
      <c r="L2689" t="s">
        <v>328</v>
      </c>
      <c r="M2689" t="s">
        <v>329</v>
      </c>
      <c r="N2689" t="s">
        <v>573</v>
      </c>
    </row>
    <row r="2690" spans="1:14" hidden="1" x14ac:dyDescent="0.25">
      <c r="A2690" t="s">
        <v>241</v>
      </c>
      <c r="B2690" s="1">
        <v>44804</v>
      </c>
      <c r="C2690" t="s">
        <v>913</v>
      </c>
      <c r="D2690" t="s">
        <v>914</v>
      </c>
      <c r="E2690" s="4">
        <v>-115236</v>
      </c>
      <c r="F2690" t="s">
        <v>567</v>
      </c>
      <c r="G2690" t="s">
        <v>511</v>
      </c>
      <c r="H2690" t="s">
        <v>340</v>
      </c>
      <c r="I2690" t="s">
        <v>341</v>
      </c>
      <c r="J2690" t="s">
        <v>667</v>
      </c>
      <c r="L2690" t="s">
        <v>340</v>
      </c>
      <c r="M2690" t="s">
        <v>341</v>
      </c>
      <c r="N2690" t="s">
        <v>573</v>
      </c>
    </row>
    <row r="2691" spans="1:14" hidden="1" x14ac:dyDescent="0.25">
      <c r="A2691" t="s">
        <v>241</v>
      </c>
      <c r="B2691" s="1">
        <v>44804</v>
      </c>
      <c r="C2691" t="s">
        <v>1289</v>
      </c>
      <c r="D2691" t="s">
        <v>1290</v>
      </c>
      <c r="E2691" s="4">
        <v>-5</v>
      </c>
      <c r="F2691" t="s">
        <v>567</v>
      </c>
      <c r="G2691" t="s">
        <v>511</v>
      </c>
      <c r="H2691" t="s">
        <v>324</v>
      </c>
      <c r="I2691" t="s">
        <v>323</v>
      </c>
      <c r="J2691" t="s">
        <v>787</v>
      </c>
      <c r="L2691" t="s">
        <v>324</v>
      </c>
      <c r="M2691" t="s">
        <v>323</v>
      </c>
      <c r="N2691" t="s">
        <v>573</v>
      </c>
    </row>
    <row r="2692" spans="1:14" hidden="1" x14ac:dyDescent="0.25">
      <c r="A2692" t="s">
        <v>241</v>
      </c>
      <c r="B2692" s="1">
        <v>44804</v>
      </c>
      <c r="C2692" t="s">
        <v>921</v>
      </c>
      <c r="D2692" t="s">
        <v>922</v>
      </c>
      <c r="E2692" s="4">
        <v>-47382.240000000034</v>
      </c>
      <c r="F2692" t="s">
        <v>567</v>
      </c>
      <c r="G2692" t="s">
        <v>511</v>
      </c>
      <c r="H2692" t="s">
        <v>333</v>
      </c>
      <c r="I2692" t="s">
        <v>335</v>
      </c>
      <c r="J2692" t="s">
        <v>923</v>
      </c>
      <c r="L2692" t="s">
        <v>333</v>
      </c>
      <c r="M2692" t="s">
        <v>335</v>
      </c>
      <c r="N2692" t="s">
        <v>573</v>
      </c>
    </row>
    <row r="2693" spans="1:14" hidden="1" x14ac:dyDescent="0.25">
      <c r="A2693" t="s">
        <v>241</v>
      </c>
      <c r="B2693" s="1">
        <v>44804</v>
      </c>
      <c r="C2693" t="s">
        <v>110</v>
      </c>
      <c r="D2693" t="s">
        <v>926</v>
      </c>
      <c r="E2693" s="4">
        <v>-201770.86</v>
      </c>
      <c r="F2693" t="s">
        <v>567</v>
      </c>
      <c r="G2693" t="s">
        <v>511</v>
      </c>
      <c r="H2693" t="s">
        <v>333</v>
      </c>
      <c r="I2693" t="s">
        <v>335</v>
      </c>
      <c r="J2693" t="s">
        <v>923</v>
      </c>
      <c r="L2693" t="s">
        <v>333</v>
      </c>
      <c r="M2693" t="s">
        <v>335</v>
      </c>
      <c r="N2693" t="s">
        <v>573</v>
      </c>
    </row>
    <row r="2694" spans="1:14" hidden="1" x14ac:dyDescent="0.25">
      <c r="A2694" t="s">
        <v>241</v>
      </c>
      <c r="B2694" s="1">
        <v>44804</v>
      </c>
      <c r="C2694" t="s">
        <v>112</v>
      </c>
      <c r="D2694" t="s">
        <v>937</v>
      </c>
      <c r="E2694" s="4">
        <v>-685868.64</v>
      </c>
      <c r="F2694" t="s">
        <v>567</v>
      </c>
      <c r="G2694" t="s">
        <v>511</v>
      </c>
      <c r="H2694" t="s">
        <v>333</v>
      </c>
      <c r="I2694" t="s">
        <v>335</v>
      </c>
      <c r="J2694" t="s">
        <v>923</v>
      </c>
      <c r="L2694" t="s">
        <v>333</v>
      </c>
      <c r="M2694" t="s">
        <v>335</v>
      </c>
      <c r="N2694" t="s">
        <v>573</v>
      </c>
    </row>
    <row r="2695" spans="1:14" hidden="1" x14ac:dyDescent="0.25">
      <c r="A2695" t="s">
        <v>241</v>
      </c>
      <c r="B2695" s="1">
        <v>44804</v>
      </c>
      <c r="C2695" t="s">
        <v>115</v>
      </c>
      <c r="D2695" t="s">
        <v>944</v>
      </c>
      <c r="E2695" s="4">
        <v>-215224.61000000002</v>
      </c>
      <c r="F2695" t="s">
        <v>567</v>
      </c>
      <c r="G2695" t="s">
        <v>511</v>
      </c>
      <c r="H2695" t="s">
        <v>333</v>
      </c>
      <c r="I2695" t="s">
        <v>335</v>
      </c>
      <c r="J2695" t="s">
        <v>923</v>
      </c>
      <c r="L2695" t="s">
        <v>333</v>
      </c>
      <c r="M2695" t="s">
        <v>335</v>
      </c>
      <c r="N2695" t="s">
        <v>573</v>
      </c>
    </row>
    <row r="2696" spans="1:14" hidden="1" x14ac:dyDescent="0.25">
      <c r="A2696" t="s">
        <v>241</v>
      </c>
      <c r="B2696" s="1">
        <v>44804</v>
      </c>
      <c r="C2696" t="s">
        <v>117</v>
      </c>
      <c r="D2696" t="s">
        <v>947</v>
      </c>
      <c r="E2696" s="4">
        <v>-85613.930000000008</v>
      </c>
      <c r="F2696" t="s">
        <v>567</v>
      </c>
      <c r="G2696" t="s">
        <v>511</v>
      </c>
      <c r="H2696" t="s">
        <v>333</v>
      </c>
      <c r="I2696" t="s">
        <v>335</v>
      </c>
      <c r="J2696" t="s">
        <v>923</v>
      </c>
      <c r="L2696" t="s">
        <v>333</v>
      </c>
      <c r="M2696" t="s">
        <v>335</v>
      </c>
      <c r="N2696" t="s">
        <v>573</v>
      </c>
    </row>
    <row r="2697" spans="1:14" hidden="1" x14ac:dyDescent="0.25">
      <c r="A2697" t="s">
        <v>241</v>
      </c>
      <c r="B2697" s="1">
        <v>44804</v>
      </c>
      <c r="C2697" t="s">
        <v>119</v>
      </c>
      <c r="D2697" t="s">
        <v>1202</v>
      </c>
      <c r="E2697" s="4">
        <v>-110275.99</v>
      </c>
      <c r="F2697" t="s">
        <v>567</v>
      </c>
      <c r="G2697" t="s">
        <v>511</v>
      </c>
      <c r="H2697" t="s">
        <v>333</v>
      </c>
      <c r="I2697" t="s">
        <v>335</v>
      </c>
      <c r="J2697" t="s">
        <v>923</v>
      </c>
      <c r="L2697" t="s">
        <v>333</v>
      </c>
      <c r="M2697" t="s">
        <v>335</v>
      </c>
      <c r="N2697" t="s">
        <v>573</v>
      </c>
    </row>
    <row r="2698" spans="1:14" hidden="1" x14ac:dyDescent="0.25">
      <c r="A2698" t="s">
        <v>241</v>
      </c>
      <c r="B2698" s="1">
        <v>44804</v>
      </c>
      <c r="C2698" t="s">
        <v>121</v>
      </c>
      <c r="D2698" t="s">
        <v>1203</v>
      </c>
      <c r="E2698" s="4">
        <v>-2270216.48</v>
      </c>
      <c r="F2698" t="s">
        <v>567</v>
      </c>
      <c r="G2698" t="s">
        <v>511</v>
      </c>
      <c r="H2698" t="s">
        <v>333</v>
      </c>
      <c r="I2698" t="s">
        <v>335</v>
      </c>
      <c r="J2698" t="s">
        <v>923</v>
      </c>
      <c r="L2698" t="s">
        <v>333</v>
      </c>
      <c r="M2698" t="s">
        <v>335</v>
      </c>
      <c r="N2698" t="s">
        <v>573</v>
      </c>
    </row>
    <row r="2699" spans="1:14" hidden="1" x14ac:dyDescent="0.25">
      <c r="A2699" t="s">
        <v>241</v>
      </c>
      <c r="B2699" s="1">
        <v>44804</v>
      </c>
      <c r="C2699" t="s">
        <v>965</v>
      </c>
      <c r="D2699" t="s">
        <v>966</v>
      </c>
      <c r="E2699" s="4">
        <v>-54166.550000000134</v>
      </c>
      <c r="F2699" t="s">
        <v>567</v>
      </c>
      <c r="G2699" t="s">
        <v>511</v>
      </c>
      <c r="H2699" t="s">
        <v>333</v>
      </c>
      <c r="I2699" t="s">
        <v>335</v>
      </c>
      <c r="J2699" t="s">
        <v>923</v>
      </c>
      <c r="L2699" t="s">
        <v>333</v>
      </c>
      <c r="M2699" t="s">
        <v>335</v>
      </c>
      <c r="N2699" t="s">
        <v>573</v>
      </c>
    </row>
    <row r="2700" spans="1:14" hidden="1" x14ac:dyDescent="0.25">
      <c r="A2700" t="s">
        <v>241</v>
      </c>
      <c r="B2700" s="1">
        <v>44804</v>
      </c>
      <c r="C2700" t="s">
        <v>123</v>
      </c>
      <c r="D2700" t="s">
        <v>1204</v>
      </c>
      <c r="E2700" s="4">
        <v>-83550</v>
      </c>
      <c r="F2700" t="s">
        <v>567</v>
      </c>
      <c r="G2700" t="s">
        <v>511</v>
      </c>
      <c r="H2700" t="s">
        <v>333</v>
      </c>
      <c r="I2700" t="s">
        <v>335</v>
      </c>
      <c r="J2700" t="s">
        <v>923</v>
      </c>
      <c r="L2700" t="s">
        <v>333</v>
      </c>
      <c r="M2700" t="s">
        <v>449</v>
      </c>
      <c r="N2700" t="s">
        <v>573</v>
      </c>
    </row>
    <row r="2701" spans="1:14" hidden="1" x14ac:dyDescent="0.25">
      <c r="A2701" t="s">
        <v>241</v>
      </c>
      <c r="B2701" s="1">
        <v>44804</v>
      </c>
      <c r="C2701" t="s">
        <v>975</v>
      </c>
      <c r="D2701" t="s">
        <v>976</v>
      </c>
      <c r="E2701" s="4">
        <v>-409156.81000000006</v>
      </c>
      <c r="F2701" t="s">
        <v>567</v>
      </c>
      <c r="G2701" t="s">
        <v>511</v>
      </c>
      <c r="H2701" t="s">
        <v>342</v>
      </c>
      <c r="I2701" t="s">
        <v>343</v>
      </c>
      <c r="J2701" t="s">
        <v>725</v>
      </c>
      <c r="L2701" t="s">
        <v>342</v>
      </c>
      <c r="M2701" t="s">
        <v>343</v>
      </c>
      <c r="N2701" t="s">
        <v>573</v>
      </c>
    </row>
    <row r="2702" spans="1:14" hidden="1" x14ac:dyDescent="0.25">
      <c r="A2702" t="s">
        <v>241</v>
      </c>
      <c r="B2702" s="1">
        <v>44804</v>
      </c>
      <c r="C2702" t="s">
        <v>979</v>
      </c>
      <c r="D2702" t="s">
        <v>980</v>
      </c>
      <c r="E2702" s="4">
        <v>-227544.93</v>
      </c>
      <c r="F2702" t="s">
        <v>567</v>
      </c>
      <c r="G2702" t="s">
        <v>511</v>
      </c>
      <c r="H2702" t="s">
        <v>342</v>
      </c>
      <c r="I2702" t="s">
        <v>343</v>
      </c>
      <c r="J2702" t="s">
        <v>725</v>
      </c>
      <c r="L2702" t="s">
        <v>342</v>
      </c>
      <c r="M2702" t="s">
        <v>343</v>
      </c>
      <c r="N2702" t="s">
        <v>573</v>
      </c>
    </row>
    <row r="2703" spans="1:14" hidden="1" x14ac:dyDescent="0.25">
      <c r="A2703" t="s">
        <v>241</v>
      </c>
      <c r="B2703" s="1">
        <v>44804</v>
      </c>
      <c r="C2703" t="s">
        <v>983</v>
      </c>
      <c r="D2703" t="s">
        <v>984</v>
      </c>
      <c r="E2703" s="4">
        <v>-4691.1099999999988</v>
      </c>
      <c r="F2703" t="s">
        <v>567</v>
      </c>
      <c r="G2703" t="s">
        <v>511</v>
      </c>
      <c r="H2703" t="s">
        <v>342</v>
      </c>
      <c r="I2703" t="s">
        <v>343</v>
      </c>
      <c r="J2703" t="s">
        <v>725</v>
      </c>
      <c r="L2703" t="s">
        <v>342</v>
      </c>
      <c r="M2703" t="s">
        <v>343</v>
      </c>
      <c r="N2703" t="s">
        <v>573</v>
      </c>
    </row>
    <row r="2704" spans="1:14" hidden="1" x14ac:dyDescent="0.25">
      <c r="A2704" t="s">
        <v>241</v>
      </c>
      <c r="B2704" s="1">
        <v>44804</v>
      </c>
      <c r="C2704" t="s">
        <v>995</v>
      </c>
      <c r="D2704" t="s">
        <v>996</v>
      </c>
      <c r="E2704" s="4">
        <v>-180651.13</v>
      </c>
      <c r="F2704" t="s">
        <v>567</v>
      </c>
      <c r="G2704" t="s">
        <v>511</v>
      </c>
      <c r="H2704" t="s">
        <v>352</v>
      </c>
      <c r="I2704" t="s">
        <v>353</v>
      </c>
      <c r="J2704" t="s">
        <v>746</v>
      </c>
      <c r="L2704" t="s">
        <v>352</v>
      </c>
      <c r="M2704" t="s">
        <v>349</v>
      </c>
      <c r="N2704" t="s">
        <v>573</v>
      </c>
    </row>
    <row r="2705" spans="1:14" hidden="1" x14ac:dyDescent="0.25">
      <c r="A2705" t="s">
        <v>241</v>
      </c>
      <c r="B2705" s="1">
        <v>44804</v>
      </c>
      <c r="C2705" t="s">
        <v>1003</v>
      </c>
      <c r="D2705" t="s">
        <v>1004</v>
      </c>
      <c r="E2705" s="4">
        <v>-112198.29000000002</v>
      </c>
      <c r="F2705" t="s">
        <v>567</v>
      </c>
      <c r="G2705" t="s">
        <v>511</v>
      </c>
      <c r="H2705" t="s">
        <v>348</v>
      </c>
      <c r="I2705" t="s">
        <v>349</v>
      </c>
      <c r="J2705" t="s">
        <v>746</v>
      </c>
      <c r="L2705" t="s">
        <v>348</v>
      </c>
      <c r="M2705" t="s">
        <v>349</v>
      </c>
      <c r="N2705" t="s">
        <v>573</v>
      </c>
    </row>
    <row r="2706" spans="1:14" hidden="1" x14ac:dyDescent="0.25">
      <c r="A2706" t="s">
        <v>241</v>
      </c>
      <c r="B2706" s="1">
        <v>44804</v>
      </c>
      <c r="C2706" t="s">
        <v>1291</v>
      </c>
      <c r="D2706" t="s">
        <v>1292</v>
      </c>
      <c r="E2706" s="4">
        <v>-105962.13000000002</v>
      </c>
      <c r="F2706" t="s">
        <v>567</v>
      </c>
      <c r="G2706" t="s">
        <v>511</v>
      </c>
      <c r="H2706" t="s">
        <v>348</v>
      </c>
      <c r="I2706" t="s">
        <v>349</v>
      </c>
      <c r="J2706" t="s">
        <v>746</v>
      </c>
      <c r="L2706" t="s">
        <v>348</v>
      </c>
      <c r="M2706" t="s">
        <v>349</v>
      </c>
      <c r="N2706" t="s">
        <v>573</v>
      </c>
    </row>
    <row r="2707" spans="1:14" hidden="1" x14ac:dyDescent="0.25">
      <c r="A2707" t="s">
        <v>241</v>
      </c>
      <c r="B2707" s="1">
        <v>44804</v>
      </c>
      <c r="C2707" t="s">
        <v>1256</v>
      </c>
      <c r="D2707" t="s">
        <v>1257</v>
      </c>
      <c r="E2707" s="4">
        <v>-100</v>
      </c>
      <c r="F2707" t="s">
        <v>567</v>
      </c>
      <c r="G2707" t="s">
        <v>511</v>
      </c>
      <c r="H2707" t="s">
        <v>348</v>
      </c>
      <c r="I2707" t="s">
        <v>349</v>
      </c>
      <c r="J2707" t="s">
        <v>746</v>
      </c>
      <c r="L2707" t="s">
        <v>348</v>
      </c>
      <c r="M2707" t="s">
        <v>349</v>
      </c>
      <c r="N2707" t="s">
        <v>573</v>
      </c>
    </row>
    <row r="2708" spans="1:14" hidden="1" x14ac:dyDescent="0.25">
      <c r="A2708" t="s">
        <v>241</v>
      </c>
      <c r="B2708" s="1">
        <v>44804</v>
      </c>
      <c r="C2708" t="s">
        <v>1015</v>
      </c>
      <c r="D2708" t="s">
        <v>1016</v>
      </c>
      <c r="E2708" s="4">
        <v>-809.5000000000025</v>
      </c>
      <c r="F2708" t="s">
        <v>567</v>
      </c>
      <c r="G2708" t="s">
        <v>511</v>
      </c>
      <c r="H2708" t="s">
        <v>348</v>
      </c>
      <c r="I2708" t="s">
        <v>349</v>
      </c>
      <c r="J2708" t="s">
        <v>746</v>
      </c>
      <c r="L2708" t="s">
        <v>348</v>
      </c>
      <c r="M2708" t="s">
        <v>349</v>
      </c>
      <c r="N2708" t="s">
        <v>573</v>
      </c>
    </row>
    <row r="2709" spans="1:14" hidden="1" x14ac:dyDescent="0.25">
      <c r="A2709" t="s">
        <v>241</v>
      </c>
      <c r="B2709" s="1">
        <v>44804</v>
      </c>
      <c r="C2709" t="s">
        <v>1019</v>
      </c>
      <c r="D2709" t="s">
        <v>1020</v>
      </c>
      <c r="E2709" s="4">
        <v>-296.00000000006321</v>
      </c>
      <c r="F2709" t="s">
        <v>567</v>
      </c>
      <c r="G2709" t="s">
        <v>511</v>
      </c>
      <c r="H2709" t="s">
        <v>348</v>
      </c>
      <c r="I2709" t="s">
        <v>349</v>
      </c>
      <c r="J2709" t="s">
        <v>746</v>
      </c>
      <c r="L2709" t="s">
        <v>348</v>
      </c>
      <c r="M2709" t="s">
        <v>349</v>
      </c>
      <c r="N2709" t="s">
        <v>573</v>
      </c>
    </row>
    <row r="2710" spans="1:14" hidden="1" x14ac:dyDescent="0.25">
      <c r="A2710" t="s">
        <v>241</v>
      </c>
      <c r="B2710" s="1">
        <v>44804</v>
      </c>
      <c r="C2710" t="s">
        <v>1023</v>
      </c>
      <c r="D2710" t="s">
        <v>1024</v>
      </c>
      <c r="E2710" s="4">
        <v>-2427.0200000000013</v>
      </c>
      <c r="F2710" t="s">
        <v>567</v>
      </c>
      <c r="G2710" t="s">
        <v>511</v>
      </c>
      <c r="H2710" t="s">
        <v>348</v>
      </c>
      <c r="I2710" t="s">
        <v>349</v>
      </c>
      <c r="J2710" t="s">
        <v>746</v>
      </c>
      <c r="L2710" t="s">
        <v>348</v>
      </c>
      <c r="M2710" t="s">
        <v>349</v>
      </c>
      <c r="N2710" t="s">
        <v>573</v>
      </c>
    </row>
    <row r="2711" spans="1:14" hidden="1" x14ac:dyDescent="0.25">
      <c r="A2711" t="s">
        <v>241</v>
      </c>
      <c r="B2711" s="1">
        <v>44804</v>
      </c>
      <c r="C2711" t="s">
        <v>1207</v>
      </c>
      <c r="D2711" t="s">
        <v>1208</v>
      </c>
      <c r="E2711" s="4">
        <v>-14.000000000014552</v>
      </c>
      <c r="F2711" t="s">
        <v>567</v>
      </c>
      <c r="G2711" t="s">
        <v>511</v>
      </c>
      <c r="H2711" t="s">
        <v>348</v>
      </c>
      <c r="I2711" t="s">
        <v>349</v>
      </c>
      <c r="J2711" t="s">
        <v>746</v>
      </c>
      <c r="L2711" t="s">
        <v>348</v>
      </c>
      <c r="M2711" t="s">
        <v>349</v>
      </c>
      <c r="N2711" t="s">
        <v>573</v>
      </c>
    </row>
    <row r="2712" spans="1:14" hidden="1" x14ac:dyDescent="0.25">
      <c r="A2712" t="s">
        <v>241</v>
      </c>
      <c r="B2712" s="1">
        <v>44804</v>
      </c>
      <c r="C2712" t="s">
        <v>1033</v>
      </c>
      <c r="D2712" t="s">
        <v>1034</v>
      </c>
      <c r="E2712" s="4">
        <v>-68467.399999999994</v>
      </c>
      <c r="F2712" t="s">
        <v>567</v>
      </c>
      <c r="G2712" t="s">
        <v>511</v>
      </c>
      <c r="H2712" t="s">
        <v>348</v>
      </c>
      <c r="I2712" t="s">
        <v>349</v>
      </c>
      <c r="J2712" t="s">
        <v>667</v>
      </c>
      <c r="L2712" t="s">
        <v>340</v>
      </c>
      <c r="M2712" t="s">
        <v>349</v>
      </c>
      <c r="N2712" t="s">
        <v>573</v>
      </c>
    </row>
    <row r="2713" spans="1:14" hidden="1" x14ac:dyDescent="0.25">
      <c r="A2713" t="s">
        <v>241</v>
      </c>
      <c r="B2713" s="1">
        <v>44804</v>
      </c>
      <c r="C2713" t="s">
        <v>1209</v>
      </c>
      <c r="D2713" t="s">
        <v>1210</v>
      </c>
      <c r="E2713" s="4">
        <v>-56472.52</v>
      </c>
      <c r="F2713" t="s">
        <v>567</v>
      </c>
      <c r="G2713" t="s">
        <v>511</v>
      </c>
      <c r="H2713" t="s">
        <v>348</v>
      </c>
      <c r="I2713" t="s">
        <v>349</v>
      </c>
      <c r="J2713" t="s">
        <v>746</v>
      </c>
      <c r="L2713" t="s">
        <v>348</v>
      </c>
      <c r="M2713" t="s">
        <v>349</v>
      </c>
      <c r="N2713" t="s">
        <v>573</v>
      </c>
    </row>
    <row r="2714" spans="1:14" hidden="1" x14ac:dyDescent="0.25">
      <c r="A2714" t="s">
        <v>241</v>
      </c>
      <c r="B2714" s="1">
        <v>44804</v>
      </c>
      <c r="C2714" t="s">
        <v>1230</v>
      </c>
      <c r="D2714" t="s">
        <v>1231</v>
      </c>
      <c r="E2714" s="4">
        <v>-3134.7299999998213</v>
      </c>
      <c r="F2714" t="s">
        <v>567</v>
      </c>
      <c r="G2714" t="s">
        <v>511</v>
      </c>
      <c r="H2714" t="s">
        <v>355</v>
      </c>
      <c r="I2714" t="s">
        <v>356</v>
      </c>
      <c r="J2714" t="s">
        <v>689</v>
      </c>
      <c r="L2714" t="s">
        <v>716</v>
      </c>
      <c r="M2714" t="s">
        <v>356</v>
      </c>
      <c r="N2714" t="s">
        <v>573</v>
      </c>
    </row>
    <row r="2715" spans="1:14" hidden="1" x14ac:dyDescent="0.25">
      <c r="A2715" t="s">
        <v>241</v>
      </c>
      <c r="B2715" s="1">
        <v>44804</v>
      </c>
      <c r="C2715" t="s">
        <v>1050</v>
      </c>
      <c r="D2715" t="s">
        <v>1051</v>
      </c>
      <c r="E2715" s="4">
        <v>-44224.709999999963</v>
      </c>
      <c r="F2715" t="s">
        <v>567</v>
      </c>
      <c r="G2715" t="s">
        <v>511</v>
      </c>
      <c r="H2715" t="s">
        <v>355</v>
      </c>
      <c r="I2715" t="s">
        <v>356</v>
      </c>
      <c r="J2715" t="s">
        <v>689</v>
      </c>
      <c r="L2715" t="s">
        <v>348</v>
      </c>
      <c r="M2715" t="s">
        <v>356</v>
      </c>
      <c r="N2715" t="s">
        <v>573</v>
      </c>
    </row>
    <row r="2716" spans="1:14" hidden="1" x14ac:dyDescent="0.25">
      <c r="A2716" t="s">
        <v>241</v>
      </c>
      <c r="B2716" s="1">
        <v>44804</v>
      </c>
      <c r="C2716" t="s">
        <v>1054</v>
      </c>
      <c r="D2716" t="s">
        <v>1055</v>
      </c>
      <c r="E2716" s="4">
        <v>-1376.0600000000011</v>
      </c>
      <c r="F2716" t="s">
        <v>567</v>
      </c>
      <c r="G2716" t="s">
        <v>511</v>
      </c>
      <c r="H2716" t="s">
        <v>355</v>
      </c>
      <c r="I2716" t="s">
        <v>356</v>
      </c>
      <c r="J2716" t="s">
        <v>689</v>
      </c>
      <c r="L2716" t="s">
        <v>355</v>
      </c>
      <c r="M2716" t="s">
        <v>356</v>
      </c>
      <c r="N2716" t="s">
        <v>573</v>
      </c>
    </row>
    <row r="2717" spans="1:14" hidden="1" x14ac:dyDescent="0.25">
      <c r="A2717" t="s">
        <v>241</v>
      </c>
      <c r="B2717" s="1">
        <v>44804</v>
      </c>
      <c r="C2717" t="s">
        <v>1211</v>
      </c>
      <c r="D2717" t="s">
        <v>1212</v>
      </c>
      <c r="E2717" s="4">
        <v>-267.07</v>
      </c>
      <c r="F2717" t="s">
        <v>567</v>
      </c>
      <c r="G2717" t="s">
        <v>511</v>
      </c>
      <c r="H2717" t="s">
        <v>355</v>
      </c>
      <c r="I2717" t="s">
        <v>356</v>
      </c>
      <c r="J2717" t="s">
        <v>746</v>
      </c>
      <c r="L2717" t="s">
        <v>348</v>
      </c>
      <c r="M2717" t="s">
        <v>356</v>
      </c>
      <c r="N2717" t="s">
        <v>573</v>
      </c>
    </row>
    <row r="2718" spans="1:14" hidden="1" x14ac:dyDescent="0.25">
      <c r="A2718" t="s">
        <v>241</v>
      </c>
      <c r="B2718" s="1">
        <v>44804</v>
      </c>
      <c r="C2718" t="s">
        <v>1060</v>
      </c>
      <c r="D2718" t="s">
        <v>1061</v>
      </c>
      <c r="E2718" s="4">
        <v>-3487.770000000035</v>
      </c>
      <c r="F2718" t="s">
        <v>567</v>
      </c>
      <c r="G2718" t="s">
        <v>511</v>
      </c>
      <c r="H2718" t="s">
        <v>355</v>
      </c>
      <c r="I2718" t="s">
        <v>356</v>
      </c>
      <c r="J2718" t="s">
        <v>689</v>
      </c>
      <c r="L2718" t="s">
        <v>355</v>
      </c>
      <c r="M2718" t="s">
        <v>356</v>
      </c>
      <c r="N2718" t="s">
        <v>573</v>
      </c>
    </row>
    <row r="2719" spans="1:14" hidden="1" x14ac:dyDescent="0.25">
      <c r="A2719" t="s">
        <v>241</v>
      </c>
      <c r="B2719" s="1">
        <v>44804</v>
      </c>
      <c r="C2719" t="s">
        <v>1064</v>
      </c>
      <c r="D2719" t="s">
        <v>1065</v>
      </c>
      <c r="E2719" s="4">
        <v>-2.2799999999999727</v>
      </c>
      <c r="F2719" t="s">
        <v>567</v>
      </c>
      <c r="G2719" t="s">
        <v>511</v>
      </c>
      <c r="H2719" t="s">
        <v>355</v>
      </c>
      <c r="I2719" t="s">
        <v>356</v>
      </c>
      <c r="J2719" t="s">
        <v>746</v>
      </c>
      <c r="L2719" t="s">
        <v>348</v>
      </c>
      <c r="M2719" t="s">
        <v>356</v>
      </c>
      <c r="N2719" t="s">
        <v>573</v>
      </c>
    </row>
    <row r="2720" spans="1:14" hidden="1" x14ac:dyDescent="0.25">
      <c r="A2720" t="s">
        <v>241</v>
      </c>
      <c r="B2720" s="1">
        <v>44804</v>
      </c>
      <c r="C2720" t="s">
        <v>1072</v>
      </c>
      <c r="D2720" t="s">
        <v>1073</v>
      </c>
      <c r="E2720" s="4">
        <v>-37819.509999999995</v>
      </c>
      <c r="F2720" t="s">
        <v>567</v>
      </c>
      <c r="G2720" t="s">
        <v>511</v>
      </c>
      <c r="H2720" t="s">
        <v>348</v>
      </c>
      <c r="I2720" t="s">
        <v>349</v>
      </c>
      <c r="J2720" t="s">
        <v>746</v>
      </c>
      <c r="L2720" t="s">
        <v>348</v>
      </c>
      <c r="M2720" t="s">
        <v>453</v>
      </c>
      <c r="N2720" t="s">
        <v>573</v>
      </c>
    </row>
    <row r="2721" spans="1:14" hidden="1" x14ac:dyDescent="0.25">
      <c r="A2721" t="s">
        <v>241</v>
      </c>
      <c r="B2721" s="1">
        <v>44804</v>
      </c>
      <c r="C2721" t="s">
        <v>1076</v>
      </c>
      <c r="D2721" t="s">
        <v>1077</v>
      </c>
      <c r="E2721" s="4">
        <v>-5230.2699999999995</v>
      </c>
      <c r="F2721" t="s">
        <v>567</v>
      </c>
      <c r="G2721" t="s">
        <v>511</v>
      </c>
      <c r="H2721" t="s">
        <v>348</v>
      </c>
      <c r="I2721" t="s">
        <v>349</v>
      </c>
      <c r="J2721" t="s">
        <v>746</v>
      </c>
      <c r="L2721" t="s">
        <v>348</v>
      </c>
      <c r="M2721" t="s">
        <v>453</v>
      </c>
      <c r="N2721" t="s">
        <v>573</v>
      </c>
    </row>
    <row r="2722" spans="1:14" hidden="1" x14ac:dyDescent="0.25">
      <c r="A2722" t="s">
        <v>241</v>
      </c>
      <c r="B2722" s="1">
        <v>44804</v>
      </c>
      <c r="C2722" t="s">
        <v>1234</v>
      </c>
      <c r="D2722" t="s">
        <v>1235</v>
      </c>
      <c r="E2722" s="4">
        <v>-3.4000000000000909</v>
      </c>
      <c r="F2722" t="s">
        <v>567</v>
      </c>
      <c r="G2722" t="s">
        <v>511</v>
      </c>
      <c r="H2722" t="s">
        <v>348</v>
      </c>
      <c r="I2722" t="s">
        <v>349</v>
      </c>
      <c r="J2722" t="s">
        <v>746</v>
      </c>
      <c r="L2722" t="s">
        <v>348</v>
      </c>
      <c r="M2722" t="s">
        <v>453</v>
      </c>
      <c r="N2722" t="s">
        <v>573</v>
      </c>
    </row>
    <row r="2723" spans="1:14" hidden="1" x14ac:dyDescent="0.25">
      <c r="A2723" t="s">
        <v>241</v>
      </c>
      <c r="B2723" s="1">
        <v>44804</v>
      </c>
      <c r="C2723" t="s">
        <v>1215</v>
      </c>
      <c r="D2723" t="s">
        <v>1216</v>
      </c>
      <c r="E2723" s="4">
        <v>-6.24</v>
      </c>
      <c r="F2723" t="s">
        <v>567</v>
      </c>
      <c r="G2723" t="s">
        <v>511</v>
      </c>
      <c r="H2723" t="s">
        <v>348</v>
      </c>
      <c r="I2723" t="s">
        <v>349</v>
      </c>
      <c r="J2723" t="s">
        <v>746</v>
      </c>
      <c r="L2723" t="s">
        <v>348</v>
      </c>
      <c r="M2723" t="s">
        <v>453</v>
      </c>
      <c r="N2723" t="s">
        <v>573</v>
      </c>
    </row>
    <row r="2724" spans="1:14" hidden="1" x14ac:dyDescent="0.25">
      <c r="A2724" t="s">
        <v>241</v>
      </c>
      <c r="B2724" s="1">
        <v>44804</v>
      </c>
      <c r="C2724" t="s">
        <v>1217</v>
      </c>
      <c r="D2724" t="s">
        <v>1218</v>
      </c>
      <c r="E2724" s="4">
        <v>-336.31</v>
      </c>
      <c r="F2724" t="s">
        <v>567</v>
      </c>
      <c r="G2724" t="s">
        <v>511</v>
      </c>
      <c r="H2724" t="s">
        <v>348</v>
      </c>
      <c r="I2724" t="s">
        <v>349</v>
      </c>
      <c r="J2724" t="s">
        <v>746</v>
      </c>
      <c r="L2724" t="s">
        <v>348</v>
      </c>
      <c r="M2724" t="s">
        <v>453</v>
      </c>
      <c r="N2724" t="s">
        <v>573</v>
      </c>
    </row>
    <row r="2725" spans="1:14" hidden="1" x14ac:dyDescent="0.25">
      <c r="A2725" t="s">
        <v>241</v>
      </c>
      <c r="B2725" s="1">
        <v>44804</v>
      </c>
      <c r="C2725" t="s">
        <v>1087</v>
      </c>
      <c r="D2725" t="s">
        <v>1088</v>
      </c>
      <c r="E2725" s="4">
        <v>-203.28</v>
      </c>
      <c r="F2725" t="s">
        <v>567</v>
      </c>
      <c r="G2725" t="s">
        <v>511</v>
      </c>
      <c r="H2725" t="s">
        <v>348</v>
      </c>
      <c r="I2725" t="s">
        <v>349</v>
      </c>
      <c r="J2725" t="s">
        <v>746</v>
      </c>
      <c r="L2725" t="s">
        <v>348</v>
      </c>
      <c r="M2725" t="s">
        <v>453</v>
      </c>
      <c r="N2725" t="s">
        <v>573</v>
      </c>
    </row>
    <row r="2726" spans="1:14" hidden="1" x14ac:dyDescent="0.25">
      <c r="A2726" t="s">
        <v>241</v>
      </c>
      <c r="B2726" s="1">
        <v>44804</v>
      </c>
      <c r="C2726" t="s">
        <v>1091</v>
      </c>
      <c r="D2726" t="s">
        <v>1092</v>
      </c>
      <c r="E2726" s="4">
        <v>-1126.3400000000001</v>
      </c>
      <c r="F2726" t="s">
        <v>567</v>
      </c>
      <c r="G2726" t="s">
        <v>511</v>
      </c>
      <c r="H2726" t="s">
        <v>348</v>
      </c>
      <c r="I2726" t="s">
        <v>349</v>
      </c>
      <c r="J2726" t="s">
        <v>746</v>
      </c>
      <c r="L2726" t="s">
        <v>348</v>
      </c>
      <c r="M2726" t="s">
        <v>453</v>
      </c>
      <c r="N2726" t="s">
        <v>573</v>
      </c>
    </row>
    <row r="2727" spans="1:14" hidden="1" x14ac:dyDescent="0.25">
      <c r="A2727" t="s">
        <v>241</v>
      </c>
      <c r="B2727" s="1">
        <v>44804</v>
      </c>
      <c r="C2727" t="s">
        <v>1095</v>
      </c>
      <c r="D2727" t="s">
        <v>1096</v>
      </c>
      <c r="E2727" s="4">
        <v>-217.50000000000006</v>
      </c>
      <c r="F2727" t="s">
        <v>567</v>
      </c>
      <c r="G2727" t="s">
        <v>511</v>
      </c>
      <c r="H2727" t="s">
        <v>348</v>
      </c>
      <c r="I2727" t="s">
        <v>349</v>
      </c>
      <c r="J2727" t="s">
        <v>746</v>
      </c>
      <c r="L2727" t="s">
        <v>348</v>
      </c>
      <c r="M2727" t="s">
        <v>453</v>
      </c>
      <c r="N2727" t="s">
        <v>573</v>
      </c>
    </row>
    <row r="2728" spans="1:14" hidden="1" x14ac:dyDescent="0.25">
      <c r="A2728" t="s">
        <v>241</v>
      </c>
      <c r="B2728" s="1">
        <v>44804</v>
      </c>
      <c r="C2728" t="s">
        <v>1099</v>
      </c>
      <c r="D2728" t="s">
        <v>1100</v>
      </c>
      <c r="E2728" s="4">
        <v>-165.88000000000005</v>
      </c>
      <c r="F2728" t="s">
        <v>567</v>
      </c>
      <c r="G2728" t="s">
        <v>511</v>
      </c>
      <c r="H2728" t="s">
        <v>348</v>
      </c>
      <c r="I2728" t="s">
        <v>349</v>
      </c>
      <c r="J2728" t="s">
        <v>746</v>
      </c>
      <c r="L2728" t="s">
        <v>348</v>
      </c>
      <c r="M2728" t="s">
        <v>453</v>
      </c>
      <c r="N2728" t="s">
        <v>573</v>
      </c>
    </row>
    <row r="2729" spans="1:14" hidden="1" x14ac:dyDescent="0.25">
      <c r="A2729" t="s">
        <v>241</v>
      </c>
      <c r="B2729" s="1">
        <v>44804</v>
      </c>
      <c r="C2729" t="s">
        <v>1103</v>
      </c>
      <c r="D2729" t="s">
        <v>1104</v>
      </c>
      <c r="E2729" s="4">
        <v>-711.14999999999941</v>
      </c>
      <c r="F2729" t="s">
        <v>567</v>
      </c>
      <c r="G2729" t="s">
        <v>511</v>
      </c>
      <c r="H2729" t="s">
        <v>348</v>
      </c>
      <c r="I2729" t="s">
        <v>349</v>
      </c>
      <c r="J2729" t="s">
        <v>746</v>
      </c>
      <c r="L2729" t="s">
        <v>348</v>
      </c>
      <c r="M2729" t="s">
        <v>453</v>
      </c>
      <c r="N2729" t="s">
        <v>573</v>
      </c>
    </row>
    <row r="2730" spans="1:14" hidden="1" x14ac:dyDescent="0.25">
      <c r="A2730" t="s">
        <v>241</v>
      </c>
      <c r="B2730" s="1">
        <v>44804</v>
      </c>
      <c r="C2730" t="s">
        <v>1107</v>
      </c>
      <c r="D2730" t="s">
        <v>1108</v>
      </c>
      <c r="E2730" s="4">
        <v>-190.70000000000013</v>
      </c>
      <c r="F2730" t="s">
        <v>567</v>
      </c>
      <c r="G2730" t="s">
        <v>511</v>
      </c>
      <c r="H2730" t="s">
        <v>348</v>
      </c>
      <c r="I2730" t="s">
        <v>349</v>
      </c>
      <c r="J2730" t="s">
        <v>746</v>
      </c>
      <c r="L2730" t="s">
        <v>348</v>
      </c>
      <c r="M2730" t="s">
        <v>453</v>
      </c>
      <c r="N2730" t="s">
        <v>573</v>
      </c>
    </row>
    <row r="2731" spans="1:14" hidden="1" x14ac:dyDescent="0.25">
      <c r="A2731" t="s">
        <v>241</v>
      </c>
      <c r="B2731" s="1">
        <v>44804</v>
      </c>
      <c r="C2731" t="s">
        <v>1109</v>
      </c>
      <c r="D2731" t="s">
        <v>1110</v>
      </c>
      <c r="E2731" s="4">
        <v>-322.08000000000004</v>
      </c>
      <c r="F2731" t="s">
        <v>567</v>
      </c>
      <c r="G2731" t="s">
        <v>511</v>
      </c>
      <c r="H2731" t="s">
        <v>348</v>
      </c>
      <c r="I2731" t="s">
        <v>349</v>
      </c>
      <c r="J2731" t="s">
        <v>746</v>
      </c>
      <c r="L2731" t="s">
        <v>348</v>
      </c>
      <c r="M2731" t="s">
        <v>453</v>
      </c>
      <c r="N2731" t="s">
        <v>573</v>
      </c>
    </row>
    <row r="2732" spans="1:14" hidden="1" x14ac:dyDescent="0.25">
      <c r="A2732" t="s">
        <v>241</v>
      </c>
      <c r="B2732" s="1">
        <v>44804</v>
      </c>
      <c r="C2732" t="s">
        <v>1115</v>
      </c>
      <c r="D2732" t="s">
        <v>1116</v>
      </c>
      <c r="E2732" s="4">
        <v>-135.99000000001925</v>
      </c>
      <c r="F2732" t="s">
        <v>567</v>
      </c>
      <c r="G2732" t="s">
        <v>511</v>
      </c>
      <c r="H2732" t="s">
        <v>348</v>
      </c>
      <c r="I2732" t="s">
        <v>349</v>
      </c>
      <c r="J2732" t="s">
        <v>746</v>
      </c>
      <c r="L2732" t="s">
        <v>348</v>
      </c>
      <c r="M2732" t="s">
        <v>453</v>
      </c>
      <c r="N2732" t="s">
        <v>573</v>
      </c>
    </row>
    <row r="2733" spans="1:14" hidden="1" x14ac:dyDescent="0.25">
      <c r="A2733" t="s">
        <v>241</v>
      </c>
      <c r="B2733" s="1">
        <v>44804</v>
      </c>
      <c r="C2733" t="s">
        <v>1219</v>
      </c>
      <c r="D2733" t="s">
        <v>1220</v>
      </c>
      <c r="E2733" s="4">
        <v>-2029.75</v>
      </c>
      <c r="F2733" t="s">
        <v>567</v>
      </c>
      <c r="G2733" t="s">
        <v>511</v>
      </c>
      <c r="H2733" t="s">
        <v>348</v>
      </c>
      <c r="I2733" t="s">
        <v>349</v>
      </c>
      <c r="J2733" t="s">
        <v>746</v>
      </c>
      <c r="L2733" t="s">
        <v>348</v>
      </c>
      <c r="M2733" t="s">
        <v>453</v>
      </c>
      <c r="N2733" t="s">
        <v>573</v>
      </c>
    </row>
    <row r="2734" spans="1:14" hidden="1" x14ac:dyDescent="0.25">
      <c r="A2734" t="s">
        <v>241</v>
      </c>
      <c r="B2734" s="1">
        <v>44804</v>
      </c>
      <c r="C2734" t="s">
        <v>1119</v>
      </c>
      <c r="D2734" t="s">
        <v>1120</v>
      </c>
      <c r="E2734" s="4">
        <v>-41941.69</v>
      </c>
      <c r="F2734" t="s">
        <v>567</v>
      </c>
      <c r="G2734" t="s">
        <v>511</v>
      </c>
      <c r="H2734" t="s">
        <v>348</v>
      </c>
      <c r="I2734" t="s">
        <v>349</v>
      </c>
      <c r="J2734" t="s">
        <v>684</v>
      </c>
      <c r="L2734" t="s">
        <v>1121</v>
      </c>
      <c r="M2734" t="s">
        <v>453</v>
      </c>
      <c r="N2734" t="s">
        <v>573</v>
      </c>
    </row>
    <row r="2735" spans="1:14" hidden="1" x14ac:dyDescent="0.25">
      <c r="A2735" t="s">
        <v>241</v>
      </c>
      <c r="B2735" s="1">
        <v>44804</v>
      </c>
      <c r="C2735" t="s">
        <v>1124</v>
      </c>
      <c r="D2735" t="s">
        <v>1125</v>
      </c>
      <c r="E2735" s="4">
        <v>-226630</v>
      </c>
      <c r="F2735" t="s">
        <v>567</v>
      </c>
      <c r="G2735" t="s">
        <v>511</v>
      </c>
      <c r="H2735" t="s">
        <v>348</v>
      </c>
      <c r="I2735" t="s">
        <v>349</v>
      </c>
      <c r="J2735" t="s">
        <v>746</v>
      </c>
      <c r="L2735" t="s">
        <v>348</v>
      </c>
      <c r="M2735" t="s">
        <v>457</v>
      </c>
      <c r="N2735" t="s">
        <v>573</v>
      </c>
    </row>
    <row r="2736" spans="1:14" hidden="1" x14ac:dyDescent="0.25">
      <c r="A2736" t="s">
        <v>241</v>
      </c>
      <c r="B2736" s="1">
        <v>44834</v>
      </c>
      <c r="C2736" t="s">
        <v>1084</v>
      </c>
      <c r="D2736" t="s">
        <v>1085</v>
      </c>
      <c r="E2736" s="4">
        <v>-220341.22999999998</v>
      </c>
      <c r="F2736" t="s">
        <v>567</v>
      </c>
      <c r="G2736" t="s">
        <v>471</v>
      </c>
      <c r="H2736" t="s">
        <v>248</v>
      </c>
      <c r="I2736" t="s">
        <v>249</v>
      </c>
      <c r="J2736" t="s">
        <v>248</v>
      </c>
      <c r="K2736" t="s">
        <v>1086</v>
      </c>
      <c r="L2736" t="s">
        <v>372</v>
      </c>
      <c r="M2736" t="s">
        <v>373</v>
      </c>
      <c r="N2736" t="s">
        <v>488</v>
      </c>
    </row>
    <row r="2737" spans="1:14" hidden="1" x14ac:dyDescent="0.25">
      <c r="A2737" t="s">
        <v>241</v>
      </c>
      <c r="B2737" s="1">
        <v>44834</v>
      </c>
      <c r="C2737" t="s">
        <v>1089</v>
      </c>
      <c r="D2737" t="s">
        <v>1090</v>
      </c>
      <c r="E2737" s="4">
        <v>-4642</v>
      </c>
      <c r="F2737" t="s">
        <v>567</v>
      </c>
      <c r="G2737" t="s">
        <v>471</v>
      </c>
      <c r="H2737" t="s">
        <v>248</v>
      </c>
      <c r="I2737" t="s">
        <v>249</v>
      </c>
      <c r="J2737" t="s">
        <v>248</v>
      </c>
      <c r="K2737" t="s">
        <v>1086</v>
      </c>
      <c r="L2737" t="s">
        <v>372</v>
      </c>
      <c r="M2737" t="s">
        <v>373</v>
      </c>
      <c r="N2737" t="s">
        <v>488</v>
      </c>
    </row>
    <row r="2738" spans="1:14" hidden="1" x14ac:dyDescent="0.25">
      <c r="A2738" t="s">
        <v>241</v>
      </c>
      <c r="B2738" s="1">
        <v>44834</v>
      </c>
      <c r="C2738" t="s">
        <v>1283</v>
      </c>
      <c r="D2738" t="s">
        <v>1284</v>
      </c>
      <c r="E2738" s="4">
        <v>-3156.24</v>
      </c>
      <c r="F2738" t="s">
        <v>567</v>
      </c>
      <c r="G2738" t="s">
        <v>471</v>
      </c>
      <c r="H2738" t="s">
        <v>317</v>
      </c>
      <c r="I2738" t="s">
        <v>318</v>
      </c>
      <c r="J2738" t="s">
        <v>276</v>
      </c>
      <c r="L2738" t="s">
        <v>372</v>
      </c>
      <c r="M2738" t="s">
        <v>373</v>
      </c>
      <c r="N2738" t="s">
        <v>488</v>
      </c>
    </row>
    <row r="2739" spans="1:14" hidden="1" x14ac:dyDescent="0.25">
      <c r="A2739" t="s">
        <v>241</v>
      </c>
      <c r="B2739" s="1">
        <v>44834</v>
      </c>
      <c r="C2739" t="s">
        <v>1271</v>
      </c>
      <c r="D2739" t="s">
        <v>1272</v>
      </c>
      <c r="E2739" s="4">
        <v>-17335.11</v>
      </c>
      <c r="F2739" t="s">
        <v>567</v>
      </c>
      <c r="G2739" t="s">
        <v>471</v>
      </c>
      <c r="H2739" t="s">
        <v>317</v>
      </c>
      <c r="I2739" t="s">
        <v>318</v>
      </c>
      <c r="J2739" t="s">
        <v>276</v>
      </c>
      <c r="L2739" t="s">
        <v>390</v>
      </c>
      <c r="M2739" t="s">
        <v>391</v>
      </c>
      <c r="N2739" t="s">
        <v>487</v>
      </c>
    </row>
    <row r="2740" spans="1:14" hidden="1" x14ac:dyDescent="0.25">
      <c r="A2740" t="s">
        <v>241</v>
      </c>
      <c r="B2740" s="1">
        <v>44834</v>
      </c>
      <c r="C2740" t="s">
        <v>565</v>
      </c>
      <c r="D2740" t="s">
        <v>566</v>
      </c>
      <c r="E2740" s="4">
        <v>343902.55</v>
      </c>
      <c r="F2740" t="s">
        <v>567</v>
      </c>
      <c r="G2740" t="s">
        <v>471</v>
      </c>
      <c r="H2740" t="s">
        <v>291</v>
      </c>
      <c r="I2740" t="s">
        <v>292</v>
      </c>
      <c r="J2740" t="s">
        <v>251</v>
      </c>
      <c r="L2740" t="s">
        <v>376</v>
      </c>
      <c r="M2740" t="s">
        <v>377</v>
      </c>
      <c r="N2740" t="s">
        <v>486</v>
      </c>
    </row>
    <row r="2741" spans="1:14" hidden="1" x14ac:dyDescent="0.25">
      <c r="A2741" t="s">
        <v>241</v>
      </c>
      <c r="B2741" s="1">
        <v>44834</v>
      </c>
      <c r="C2741" t="s">
        <v>568</v>
      </c>
      <c r="D2741" t="s">
        <v>569</v>
      </c>
      <c r="E2741" s="4">
        <v>87045.93</v>
      </c>
      <c r="F2741" t="s">
        <v>567</v>
      </c>
      <c r="G2741" t="s">
        <v>471</v>
      </c>
      <c r="H2741" t="s">
        <v>291</v>
      </c>
      <c r="I2741" t="s">
        <v>292</v>
      </c>
      <c r="J2741" t="s">
        <v>251</v>
      </c>
      <c r="L2741" t="s">
        <v>376</v>
      </c>
      <c r="M2741" t="s">
        <v>377</v>
      </c>
      <c r="N2741" t="s">
        <v>486</v>
      </c>
    </row>
    <row r="2742" spans="1:14" hidden="1" x14ac:dyDescent="0.25">
      <c r="A2742" t="s">
        <v>241</v>
      </c>
      <c r="B2742" s="1">
        <v>44834</v>
      </c>
      <c r="C2742" t="s">
        <v>574</v>
      </c>
      <c r="D2742" t="s">
        <v>575</v>
      </c>
      <c r="E2742" s="4">
        <v>57601.439999999995</v>
      </c>
      <c r="F2742" t="s">
        <v>567</v>
      </c>
      <c r="G2742" t="s">
        <v>471</v>
      </c>
      <c r="H2742" t="s">
        <v>291</v>
      </c>
      <c r="I2742" t="s">
        <v>292</v>
      </c>
      <c r="J2742" t="s">
        <v>251</v>
      </c>
      <c r="L2742" t="s">
        <v>376</v>
      </c>
      <c r="M2742" t="s">
        <v>377</v>
      </c>
      <c r="N2742" t="s">
        <v>486</v>
      </c>
    </row>
    <row r="2743" spans="1:14" hidden="1" x14ac:dyDescent="0.25">
      <c r="A2743" t="s">
        <v>241</v>
      </c>
      <c r="B2743" s="1">
        <v>44834</v>
      </c>
      <c r="C2743" t="s">
        <v>578</v>
      </c>
      <c r="D2743" t="s">
        <v>579</v>
      </c>
      <c r="E2743" s="4">
        <v>4440.0200000000004</v>
      </c>
      <c r="F2743" t="s">
        <v>567</v>
      </c>
      <c r="G2743" t="s">
        <v>471</v>
      </c>
      <c r="H2743" t="s">
        <v>298</v>
      </c>
      <c r="I2743" t="s">
        <v>299</v>
      </c>
      <c r="J2743" t="s">
        <v>258</v>
      </c>
      <c r="L2743" t="s">
        <v>376</v>
      </c>
      <c r="M2743" t="s">
        <v>377</v>
      </c>
      <c r="N2743" t="s">
        <v>487</v>
      </c>
    </row>
    <row r="2744" spans="1:14" hidden="1" x14ac:dyDescent="0.25">
      <c r="A2744" t="s">
        <v>241</v>
      </c>
      <c r="B2744" s="1">
        <v>44834</v>
      </c>
      <c r="C2744" t="s">
        <v>582</v>
      </c>
      <c r="D2744" t="s">
        <v>583</v>
      </c>
      <c r="E2744" s="4">
        <v>34606.380000000005</v>
      </c>
      <c r="F2744" t="s">
        <v>567</v>
      </c>
      <c r="G2744" t="s">
        <v>471</v>
      </c>
      <c r="H2744" t="s">
        <v>291</v>
      </c>
      <c r="I2744" t="s">
        <v>292</v>
      </c>
      <c r="J2744" t="s">
        <v>251</v>
      </c>
      <c r="L2744" t="s">
        <v>376</v>
      </c>
      <c r="M2744" t="s">
        <v>377</v>
      </c>
      <c r="N2744" t="s">
        <v>482</v>
      </c>
    </row>
    <row r="2745" spans="1:14" hidden="1" x14ac:dyDescent="0.25">
      <c r="A2745" t="s">
        <v>241</v>
      </c>
      <c r="B2745" s="1">
        <v>44834</v>
      </c>
      <c r="C2745" t="s">
        <v>586</v>
      </c>
      <c r="D2745" t="s">
        <v>587</v>
      </c>
      <c r="E2745" s="4">
        <v>5110.1600000000008</v>
      </c>
      <c r="F2745" t="s">
        <v>567</v>
      </c>
      <c r="G2745" t="s">
        <v>471</v>
      </c>
      <c r="H2745" t="s">
        <v>298</v>
      </c>
      <c r="I2745" t="s">
        <v>299</v>
      </c>
      <c r="J2745" t="s">
        <v>258</v>
      </c>
      <c r="L2745" t="s">
        <v>376</v>
      </c>
      <c r="M2745" t="s">
        <v>377</v>
      </c>
      <c r="N2745" t="s">
        <v>487</v>
      </c>
    </row>
    <row r="2746" spans="1:14" hidden="1" x14ac:dyDescent="0.25">
      <c r="A2746" t="s">
        <v>241</v>
      </c>
      <c r="B2746" s="1">
        <v>44834</v>
      </c>
      <c r="C2746" t="s">
        <v>590</v>
      </c>
      <c r="D2746" t="s">
        <v>591</v>
      </c>
      <c r="E2746" s="4">
        <v>7357.71</v>
      </c>
      <c r="F2746" t="s">
        <v>567</v>
      </c>
      <c r="G2746" t="s">
        <v>471</v>
      </c>
      <c r="H2746" t="s">
        <v>298</v>
      </c>
      <c r="I2746" t="s">
        <v>299</v>
      </c>
      <c r="J2746" t="s">
        <v>258</v>
      </c>
      <c r="L2746" t="s">
        <v>376</v>
      </c>
      <c r="M2746" t="s">
        <v>377</v>
      </c>
      <c r="N2746" t="s">
        <v>487</v>
      </c>
    </row>
    <row r="2747" spans="1:14" hidden="1" x14ac:dyDescent="0.25">
      <c r="A2747" t="s">
        <v>241</v>
      </c>
      <c r="B2747" s="1">
        <v>44834</v>
      </c>
      <c r="C2747" t="s">
        <v>595</v>
      </c>
      <c r="D2747" t="s">
        <v>596</v>
      </c>
      <c r="E2747" s="4">
        <v>3506.3199999999997</v>
      </c>
      <c r="F2747" t="s">
        <v>567</v>
      </c>
      <c r="G2747" t="s">
        <v>471</v>
      </c>
      <c r="H2747" t="s">
        <v>311</v>
      </c>
      <c r="I2747" t="s">
        <v>312</v>
      </c>
      <c r="J2747" t="s">
        <v>264</v>
      </c>
      <c r="L2747" t="s">
        <v>376</v>
      </c>
      <c r="M2747" t="s">
        <v>377</v>
      </c>
      <c r="N2747" t="s">
        <v>477</v>
      </c>
    </row>
    <row r="2748" spans="1:14" hidden="1" x14ac:dyDescent="0.25">
      <c r="A2748" t="s">
        <v>241</v>
      </c>
      <c r="B2748" s="1">
        <v>44834</v>
      </c>
      <c r="C2748" t="s">
        <v>603</v>
      </c>
      <c r="D2748" t="s">
        <v>604</v>
      </c>
      <c r="E2748" s="4">
        <v>13592.91</v>
      </c>
      <c r="F2748" t="s">
        <v>567</v>
      </c>
      <c r="G2748" t="s">
        <v>471</v>
      </c>
      <c r="H2748" t="s">
        <v>311</v>
      </c>
      <c r="I2748" t="s">
        <v>312</v>
      </c>
      <c r="J2748" t="s">
        <v>264</v>
      </c>
      <c r="L2748" t="s">
        <v>376</v>
      </c>
      <c r="M2748" t="s">
        <v>377</v>
      </c>
      <c r="N2748" t="s">
        <v>487</v>
      </c>
    </row>
    <row r="2749" spans="1:14" hidden="1" x14ac:dyDescent="0.25">
      <c r="A2749" t="s">
        <v>241</v>
      </c>
      <c r="B2749" s="1">
        <v>44834</v>
      </c>
      <c r="C2749" t="s">
        <v>1128</v>
      </c>
      <c r="D2749" t="s">
        <v>1129</v>
      </c>
      <c r="E2749" s="4">
        <v>81846</v>
      </c>
      <c r="F2749" t="s">
        <v>567</v>
      </c>
      <c r="G2749" t="s">
        <v>471</v>
      </c>
      <c r="H2749" t="s">
        <v>291</v>
      </c>
      <c r="I2749" t="s">
        <v>292</v>
      </c>
      <c r="J2749" t="s">
        <v>251</v>
      </c>
      <c r="L2749" t="s">
        <v>376</v>
      </c>
      <c r="M2749" t="s">
        <v>377</v>
      </c>
      <c r="N2749" t="s">
        <v>486</v>
      </c>
    </row>
    <row r="2750" spans="1:14" hidden="1" x14ac:dyDescent="0.25">
      <c r="A2750" t="s">
        <v>241</v>
      </c>
      <c r="B2750" s="1">
        <v>44834</v>
      </c>
      <c r="C2750" t="s">
        <v>1130</v>
      </c>
      <c r="D2750" t="s">
        <v>1131</v>
      </c>
      <c r="E2750" s="4">
        <v>429245.85000000003</v>
      </c>
      <c r="F2750" t="s">
        <v>567</v>
      </c>
      <c r="G2750" t="s">
        <v>471</v>
      </c>
      <c r="H2750" t="s">
        <v>291</v>
      </c>
      <c r="I2750" t="s">
        <v>292</v>
      </c>
      <c r="J2750" t="s">
        <v>251</v>
      </c>
      <c r="L2750" t="s">
        <v>376</v>
      </c>
      <c r="M2750" t="s">
        <v>377</v>
      </c>
      <c r="N2750" t="s">
        <v>487</v>
      </c>
    </row>
    <row r="2751" spans="1:14" hidden="1" x14ac:dyDescent="0.25">
      <c r="A2751" t="s">
        <v>241</v>
      </c>
      <c r="B2751" s="1">
        <v>44834</v>
      </c>
      <c r="C2751" t="s">
        <v>627</v>
      </c>
      <c r="D2751" t="s">
        <v>628</v>
      </c>
      <c r="E2751" s="4">
        <v>184281.47999999998</v>
      </c>
      <c r="F2751" t="s">
        <v>567</v>
      </c>
      <c r="G2751" t="s">
        <v>471</v>
      </c>
      <c r="H2751" t="s">
        <v>295</v>
      </c>
      <c r="I2751" t="s">
        <v>254</v>
      </c>
      <c r="J2751" t="s">
        <v>253</v>
      </c>
      <c r="L2751" t="s">
        <v>378</v>
      </c>
      <c r="M2751" t="s">
        <v>379</v>
      </c>
      <c r="N2751" t="s">
        <v>486</v>
      </c>
    </row>
    <row r="2752" spans="1:14" hidden="1" x14ac:dyDescent="0.25">
      <c r="A2752" t="s">
        <v>241</v>
      </c>
      <c r="B2752" s="1">
        <v>44834</v>
      </c>
      <c r="C2752" t="s">
        <v>631</v>
      </c>
      <c r="D2752" t="s">
        <v>632</v>
      </c>
      <c r="E2752" s="4">
        <v>2646.6</v>
      </c>
      <c r="F2752" t="s">
        <v>567</v>
      </c>
      <c r="G2752" t="s">
        <v>471</v>
      </c>
      <c r="H2752" t="s">
        <v>301</v>
      </c>
      <c r="I2752" t="s">
        <v>302</v>
      </c>
      <c r="J2752" t="s">
        <v>258</v>
      </c>
      <c r="L2752" t="s">
        <v>378</v>
      </c>
      <c r="M2752" t="s">
        <v>379</v>
      </c>
      <c r="N2752" t="s">
        <v>486</v>
      </c>
    </row>
    <row r="2753" spans="1:14" hidden="1" x14ac:dyDescent="0.25">
      <c r="A2753" t="s">
        <v>241</v>
      </c>
      <c r="B2753" s="1">
        <v>44834</v>
      </c>
      <c r="C2753" t="s">
        <v>633</v>
      </c>
      <c r="D2753" t="s">
        <v>634</v>
      </c>
      <c r="E2753" s="4">
        <v>32784.480000000003</v>
      </c>
      <c r="F2753" t="s">
        <v>567</v>
      </c>
      <c r="G2753" t="s">
        <v>471</v>
      </c>
      <c r="H2753" t="s">
        <v>295</v>
      </c>
      <c r="I2753" t="s">
        <v>254</v>
      </c>
      <c r="J2753" t="s">
        <v>253</v>
      </c>
      <c r="L2753" t="s">
        <v>378</v>
      </c>
      <c r="M2753" t="s">
        <v>379</v>
      </c>
      <c r="N2753" t="s">
        <v>486</v>
      </c>
    </row>
    <row r="2754" spans="1:14" hidden="1" x14ac:dyDescent="0.25">
      <c r="A2754" t="s">
        <v>241</v>
      </c>
      <c r="B2754" s="1">
        <v>44834</v>
      </c>
      <c r="C2754" t="s">
        <v>640</v>
      </c>
      <c r="D2754" t="s">
        <v>641</v>
      </c>
      <c r="E2754" s="4">
        <v>120</v>
      </c>
      <c r="F2754" t="s">
        <v>567</v>
      </c>
      <c r="G2754" t="s">
        <v>471</v>
      </c>
      <c r="H2754" t="s">
        <v>301</v>
      </c>
      <c r="I2754" t="s">
        <v>302</v>
      </c>
      <c r="J2754" t="s">
        <v>258</v>
      </c>
      <c r="L2754" t="s">
        <v>378</v>
      </c>
      <c r="M2754" t="s">
        <v>379</v>
      </c>
      <c r="N2754" t="s">
        <v>485</v>
      </c>
    </row>
    <row r="2755" spans="1:14" hidden="1" x14ac:dyDescent="0.25">
      <c r="A2755" t="s">
        <v>241</v>
      </c>
      <c r="B2755" s="1">
        <v>44834</v>
      </c>
      <c r="C2755" t="s">
        <v>644</v>
      </c>
      <c r="D2755" t="s">
        <v>645</v>
      </c>
      <c r="E2755" s="4">
        <v>73656.599999999991</v>
      </c>
      <c r="F2755" t="s">
        <v>567</v>
      </c>
      <c r="G2755" t="s">
        <v>471</v>
      </c>
      <c r="H2755" t="s">
        <v>295</v>
      </c>
      <c r="I2755" t="s">
        <v>254</v>
      </c>
      <c r="J2755" t="s">
        <v>253</v>
      </c>
      <c r="L2755" t="s">
        <v>378</v>
      </c>
      <c r="M2755" t="s">
        <v>379</v>
      </c>
      <c r="N2755" t="s">
        <v>486</v>
      </c>
    </row>
    <row r="2756" spans="1:14" hidden="1" x14ac:dyDescent="0.25">
      <c r="A2756" t="s">
        <v>241</v>
      </c>
      <c r="B2756" s="1">
        <v>44834</v>
      </c>
      <c r="C2756" t="s">
        <v>646</v>
      </c>
      <c r="D2756" t="s">
        <v>647</v>
      </c>
      <c r="E2756" s="4">
        <v>328687.83</v>
      </c>
      <c r="F2756" t="s">
        <v>567</v>
      </c>
      <c r="G2756" t="s">
        <v>471</v>
      </c>
      <c r="H2756" t="s">
        <v>295</v>
      </c>
      <c r="I2756" t="s">
        <v>254</v>
      </c>
      <c r="J2756" t="s">
        <v>253</v>
      </c>
      <c r="L2756" t="s">
        <v>378</v>
      </c>
      <c r="M2756" t="s">
        <v>379</v>
      </c>
      <c r="N2756" t="s">
        <v>486</v>
      </c>
    </row>
    <row r="2757" spans="1:14" hidden="1" x14ac:dyDescent="0.25">
      <c r="A2757" t="s">
        <v>241</v>
      </c>
      <c r="B2757" s="1">
        <v>44834</v>
      </c>
      <c r="C2757" t="s">
        <v>1294</v>
      </c>
      <c r="D2757" t="s">
        <v>1295</v>
      </c>
      <c r="E2757" s="4">
        <v>35700</v>
      </c>
      <c r="F2757" t="s">
        <v>567</v>
      </c>
      <c r="G2757" t="s">
        <v>471</v>
      </c>
      <c r="H2757" t="s">
        <v>295</v>
      </c>
      <c r="I2757" t="s">
        <v>254</v>
      </c>
      <c r="J2757" t="s">
        <v>253</v>
      </c>
      <c r="L2757" t="s">
        <v>378</v>
      </c>
      <c r="M2757" t="s">
        <v>379</v>
      </c>
      <c r="N2757" t="s">
        <v>486</v>
      </c>
    </row>
    <row r="2758" spans="1:14" hidden="1" x14ac:dyDescent="0.25">
      <c r="A2758" t="s">
        <v>241</v>
      </c>
      <c r="B2758" s="1">
        <v>44834</v>
      </c>
      <c r="C2758" t="s">
        <v>650</v>
      </c>
      <c r="D2758" t="s">
        <v>651</v>
      </c>
      <c r="E2758" s="4">
        <v>61201.060000000005</v>
      </c>
      <c r="F2758" t="s">
        <v>567</v>
      </c>
      <c r="G2758" t="s">
        <v>471</v>
      </c>
      <c r="H2758" t="s">
        <v>308</v>
      </c>
      <c r="I2758" t="s">
        <v>309</v>
      </c>
      <c r="J2758" t="s">
        <v>264</v>
      </c>
      <c r="L2758" t="s">
        <v>378</v>
      </c>
      <c r="M2758" t="s">
        <v>379</v>
      </c>
      <c r="N2758" t="s">
        <v>487</v>
      </c>
    </row>
    <row r="2759" spans="1:14" hidden="1" x14ac:dyDescent="0.25">
      <c r="A2759" t="s">
        <v>241</v>
      </c>
      <c r="B2759" s="1">
        <v>44834</v>
      </c>
      <c r="C2759" t="s">
        <v>652</v>
      </c>
      <c r="D2759" t="s">
        <v>653</v>
      </c>
      <c r="E2759" s="4">
        <v>8611</v>
      </c>
      <c r="F2759" t="s">
        <v>567</v>
      </c>
      <c r="G2759" t="s">
        <v>471</v>
      </c>
      <c r="H2759" t="s">
        <v>308</v>
      </c>
      <c r="I2759" t="s">
        <v>309</v>
      </c>
      <c r="J2759" t="s">
        <v>264</v>
      </c>
      <c r="L2759" t="s">
        <v>378</v>
      </c>
      <c r="M2759" t="s">
        <v>379</v>
      </c>
      <c r="N2759" t="s">
        <v>487</v>
      </c>
    </row>
    <row r="2760" spans="1:14" hidden="1" x14ac:dyDescent="0.25">
      <c r="A2760" t="s">
        <v>241</v>
      </c>
      <c r="B2760" s="1">
        <v>44834</v>
      </c>
      <c r="C2760" t="s">
        <v>656</v>
      </c>
      <c r="D2760" t="s">
        <v>657</v>
      </c>
      <c r="E2760" s="4">
        <v>1805.33</v>
      </c>
      <c r="F2760" t="s">
        <v>567</v>
      </c>
      <c r="G2760" t="s">
        <v>471</v>
      </c>
      <c r="H2760" t="s">
        <v>308</v>
      </c>
      <c r="I2760" t="s">
        <v>309</v>
      </c>
      <c r="J2760" t="s">
        <v>264</v>
      </c>
      <c r="L2760" t="s">
        <v>378</v>
      </c>
      <c r="M2760" t="s">
        <v>379</v>
      </c>
      <c r="N2760" t="s">
        <v>487</v>
      </c>
    </row>
    <row r="2761" spans="1:14" hidden="1" x14ac:dyDescent="0.25">
      <c r="A2761" t="s">
        <v>241</v>
      </c>
      <c r="B2761" s="1">
        <v>44834</v>
      </c>
      <c r="C2761" t="s">
        <v>663</v>
      </c>
      <c r="D2761" t="s">
        <v>664</v>
      </c>
      <c r="E2761" s="4">
        <v>5150.4699999999993</v>
      </c>
      <c r="F2761" t="s">
        <v>567</v>
      </c>
      <c r="G2761" t="s">
        <v>471</v>
      </c>
      <c r="H2761" t="s">
        <v>308</v>
      </c>
      <c r="I2761" t="s">
        <v>309</v>
      </c>
      <c r="J2761" t="s">
        <v>264</v>
      </c>
      <c r="L2761" t="s">
        <v>378</v>
      </c>
      <c r="M2761" t="s">
        <v>379</v>
      </c>
      <c r="N2761" t="s">
        <v>487</v>
      </c>
    </row>
    <row r="2762" spans="1:14" hidden="1" x14ac:dyDescent="0.25">
      <c r="A2762" t="s">
        <v>241</v>
      </c>
      <c r="B2762" s="1">
        <v>44834</v>
      </c>
      <c r="C2762" t="s">
        <v>668</v>
      </c>
      <c r="D2762" t="s">
        <v>669</v>
      </c>
      <c r="E2762" s="4">
        <v>4524.1900000000005</v>
      </c>
      <c r="F2762" t="s">
        <v>567</v>
      </c>
      <c r="G2762" t="s">
        <v>471</v>
      </c>
      <c r="H2762" t="s">
        <v>308</v>
      </c>
      <c r="I2762" t="s">
        <v>309</v>
      </c>
      <c r="J2762" t="s">
        <v>264</v>
      </c>
      <c r="L2762" t="s">
        <v>378</v>
      </c>
      <c r="M2762" t="s">
        <v>379</v>
      </c>
      <c r="N2762" t="s">
        <v>487</v>
      </c>
    </row>
    <row r="2763" spans="1:14" hidden="1" x14ac:dyDescent="0.25">
      <c r="A2763" t="s">
        <v>241</v>
      </c>
      <c r="B2763" s="1">
        <v>44834</v>
      </c>
      <c r="C2763" t="s">
        <v>672</v>
      </c>
      <c r="D2763" t="s">
        <v>673</v>
      </c>
      <c r="E2763" s="4">
        <v>6130.11</v>
      </c>
      <c r="F2763" t="s">
        <v>567</v>
      </c>
      <c r="G2763" t="s">
        <v>471</v>
      </c>
      <c r="H2763" t="s">
        <v>308</v>
      </c>
      <c r="I2763" t="s">
        <v>309</v>
      </c>
      <c r="J2763" t="s">
        <v>264</v>
      </c>
      <c r="L2763" t="s">
        <v>378</v>
      </c>
      <c r="M2763" t="s">
        <v>379</v>
      </c>
      <c r="N2763" t="s">
        <v>487</v>
      </c>
    </row>
    <row r="2764" spans="1:14" hidden="1" x14ac:dyDescent="0.25">
      <c r="A2764" t="s">
        <v>241</v>
      </c>
      <c r="B2764" s="1">
        <v>44834</v>
      </c>
      <c r="C2764" t="s">
        <v>676</v>
      </c>
      <c r="D2764" t="s">
        <v>677</v>
      </c>
      <c r="E2764" s="4">
        <v>55532</v>
      </c>
      <c r="F2764" t="s">
        <v>567</v>
      </c>
      <c r="G2764" t="s">
        <v>471</v>
      </c>
      <c r="H2764" t="s">
        <v>308</v>
      </c>
      <c r="I2764" t="s">
        <v>309</v>
      </c>
      <c r="J2764" t="s">
        <v>264</v>
      </c>
      <c r="L2764" t="s">
        <v>378</v>
      </c>
      <c r="M2764" t="s">
        <v>379</v>
      </c>
      <c r="N2764" t="s">
        <v>477</v>
      </c>
    </row>
    <row r="2765" spans="1:14" hidden="1" x14ac:dyDescent="0.25">
      <c r="A2765" t="s">
        <v>241</v>
      </c>
      <c r="B2765" s="1">
        <v>44834</v>
      </c>
      <c r="C2765" t="s">
        <v>680</v>
      </c>
      <c r="D2765" t="s">
        <v>681</v>
      </c>
      <c r="E2765" s="4">
        <v>20076.72</v>
      </c>
      <c r="F2765" t="s">
        <v>567</v>
      </c>
      <c r="G2765" t="s">
        <v>471</v>
      </c>
      <c r="H2765" t="s">
        <v>308</v>
      </c>
      <c r="I2765" t="s">
        <v>309</v>
      </c>
      <c r="J2765" t="s">
        <v>264</v>
      </c>
      <c r="L2765" t="s">
        <v>378</v>
      </c>
      <c r="M2765" t="s">
        <v>379</v>
      </c>
      <c r="N2765" t="s">
        <v>487</v>
      </c>
    </row>
    <row r="2766" spans="1:14" hidden="1" x14ac:dyDescent="0.25">
      <c r="A2766" t="s">
        <v>241</v>
      </c>
      <c r="B2766" s="1">
        <v>44834</v>
      </c>
      <c r="C2766" t="s">
        <v>685</v>
      </c>
      <c r="D2766" t="s">
        <v>686</v>
      </c>
      <c r="E2766" s="4">
        <v>8456.68</v>
      </c>
      <c r="F2766" t="s">
        <v>567</v>
      </c>
      <c r="G2766" t="s">
        <v>471</v>
      </c>
      <c r="H2766" t="s">
        <v>301</v>
      </c>
      <c r="I2766" t="s">
        <v>302</v>
      </c>
      <c r="J2766" t="s">
        <v>258</v>
      </c>
      <c r="L2766" t="s">
        <v>378</v>
      </c>
      <c r="M2766" t="s">
        <v>379</v>
      </c>
      <c r="N2766" t="s">
        <v>486</v>
      </c>
    </row>
    <row r="2767" spans="1:14" hidden="1" x14ac:dyDescent="0.25">
      <c r="A2767" t="s">
        <v>241</v>
      </c>
      <c r="B2767" s="1">
        <v>44834</v>
      </c>
      <c r="C2767" t="s">
        <v>690</v>
      </c>
      <c r="D2767" t="s">
        <v>691</v>
      </c>
      <c r="E2767" s="4">
        <v>44321.02</v>
      </c>
      <c r="F2767" t="s">
        <v>567</v>
      </c>
      <c r="G2767" t="s">
        <v>471</v>
      </c>
      <c r="H2767" t="s">
        <v>308</v>
      </c>
      <c r="I2767" t="s">
        <v>309</v>
      </c>
      <c r="J2767" t="s">
        <v>264</v>
      </c>
      <c r="L2767" t="s">
        <v>378</v>
      </c>
      <c r="M2767" t="s">
        <v>379</v>
      </c>
      <c r="N2767" t="s">
        <v>487</v>
      </c>
    </row>
    <row r="2768" spans="1:14" hidden="1" x14ac:dyDescent="0.25">
      <c r="A2768" t="s">
        <v>241</v>
      </c>
      <c r="B2768" s="1">
        <v>44834</v>
      </c>
      <c r="C2768" t="s">
        <v>692</v>
      </c>
      <c r="D2768" t="s">
        <v>693</v>
      </c>
      <c r="E2768" s="4">
        <v>2732</v>
      </c>
      <c r="F2768" t="s">
        <v>567</v>
      </c>
      <c r="G2768" t="s">
        <v>471</v>
      </c>
      <c r="H2768" t="s">
        <v>308</v>
      </c>
      <c r="I2768" t="s">
        <v>309</v>
      </c>
      <c r="J2768" t="s">
        <v>264</v>
      </c>
      <c r="L2768" t="s">
        <v>378</v>
      </c>
      <c r="M2768" t="s">
        <v>379</v>
      </c>
      <c r="N2768" t="s">
        <v>487</v>
      </c>
    </row>
    <row r="2769" spans="1:14" hidden="1" x14ac:dyDescent="0.25">
      <c r="A2769" t="s">
        <v>241</v>
      </c>
      <c r="B2769" s="1">
        <v>44834</v>
      </c>
      <c r="C2769" t="s">
        <v>696</v>
      </c>
      <c r="D2769" t="s">
        <v>697</v>
      </c>
      <c r="E2769" s="4">
        <v>250</v>
      </c>
      <c r="F2769" t="s">
        <v>567</v>
      </c>
      <c r="G2769" t="s">
        <v>471</v>
      </c>
      <c r="H2769" t="s">
        <v>308</v>
      </c>
      <c r="I2769" t="s">
        <v>309</v>
      </c>
      <c r="J2769" t="s">
        <v>264</v>
      </c>
      <c r="L2769" t="s">
        <v>378</v>
      </c>
      <c r="M2769" t="s">
        <v>379</v>
      </c>
      <c r="N2769" t="s">
        <v>487</v>
      </c>
    </row>
    <row r="2770" spans="1:14" hidden="1" x14ac:dyDescent="0.25">
      <c r="A2770" t="s">
        <v>241</v>
      </c>
      <c r="B2770" s="1">
        <v>44834</v>
      </c>
      <c r="C2770" t="s">
        <v>698</v>
      </c>
      <c r="D2770" t="s">
        <v>699</v>
      </c>
      <c r="E2770" s="4">
        <v>16024.5</v>
      </c>
      <c r="F2770" t="s">
        <v>567</v>
      </c>
      <c r="G2770" t="s">
        <v>471</v>
      </c>
      <c r="H2770" t="s">
        <v>308</v>
      </c>
      <c r="I2770" t="s">
        <v>309</v>
      </c>
      <c r="J2770" t="s">
        <v>264</v>
      </c>
      <c r="L2770" t="s">
        <v>378</v>
      </c>
      <c r="M2770" t="s">
        <v>379</v>
      </c>
      <c r="N2770" t="s">
        <v>487</v>
      </c>
    </row>
    <row r="2771" spans="1:14" hidden="1" x14ac:dyDescent="0.25">
      <c r="A2771" t="s">
        <v>241</v>
      </c>
      <c r="B2771" s="1">
        <v>44834</v>
      </c>
      <c r="C2771" t="s">
        <v>1132</v>
      </c>
      <c r="D2771" t="s">
        <v>1133</v>
      </c>
      <c r="E2771" s="4">
        <v>35700</v>
      </c>
      <c r="F2771" t="s">
        <v>567</v>
      </c>
      <c r="G2771" t="s">
        <v>471</v>
      </c>
      <c r="H2771" t="s">
        <v>308</v>
      </c>
      <c r="I2771" t="s">
        <v>309</v>
      </c>
      <c r="J2771" t="s">
        <v>264</v>
      </c>
      <c r="L2771" t="s">
        <v>378</v>
      </c>
      <c r="M2771" t="s">
        <v>379</v>
      </c>
      <c r="N2771" t="s">
        <v>480</v>
      </c>
    </row>
    <row r="2772" spans="1:14" hidden="1" x14ac:dyDescent="0.25">
      <c r="A2772" t="s">
        <v>241</v>
      </c>
      <c r="B2772" s="1">
        <v>44834</v>
      </c>
      <c r="C2772" t="s">
        <v>1134</v>
      </c>
      <c r="D2772" t="s">
        <v>1135</v>
      </c>
      <c r="E2772" s="4">
        <v>50699.79</v>
      </c>
      <c r="F2772" t="s">
        <v>567</v>
      </c>
      <c r="G2772" t="s">
        <v>471</v>
      </c>
      <c r="H2772" t="s">
        <v>301</v>
      </c>
      <c r="I2772" t="s">
        <v>302</v>
      </c>
      <c r="J2772" t="s">
        <v>258</v>
      </c>
      <c r="L2772" t="s">
        <v>378</v>
      </c>
      <c r="M2772" t="s">
        <v>379</v>
      </c>
      <c r="N2772" t="s">
        <v>486</v>
      </c>
    </row>
    <row r="2773" spans="1:14" hidden="1" x14ac:dyDescent="0.25">
      <c r="A2773" t="s">
        <v>241</v>
      </c>
      <c r="B2773" s="1">
        <v>44834</v>
      </c>
      <c r="C2773" t="s">
        <v>1136</v>
      </c>
      <c r="D2773" t="s">
        <v>1137</v>
      </c>
      <c r="E2773" s="4">
        <v>48150.41</v>
      </c>
      <c r="F2773" t="s">
        <v>567</v>
      </c>
      <c r="G2773" t="s">
        <v>471</v>
      </c>
      <c r="H2773" t="s">
        <v>308</v>
      </c>
      <c r="I2773" t="s">
        <v>309</v>
      </c>
      <c r="J2773" t="s">
        <v>264</v>
      </c>
      <c r="L2773" t="s">
        <v>378</v>
      </c>
      <c r="M2773" t="s">
        <v>379</v>
      </c>
      <c r="N2773" t="s">
        <v>487</v>
      </c>
    </row>
    <row r="2774" spans="1:14" hidden="1" x14ac:dyDescent="0.25">
      <c r="A2774" t="s">
        <v>241</v>
      </c>
      <c r="B2774" s="1">
        <v>44834</v>
      </c>
      <c r="C2774" t="s">
        <v>1140</v>
      </c>
      <c r="D2774" t="s">
        <v>1141</v>
      </c>
      <c r="E2774" s="4">
        <v>2750</v>
      </c>
      <c r="F2774" t="s">
        <v>567</v>
      </c>
      <c r="G2774" t="s">
        <v>471</v>
      </c>
      <c r="H2774" t="s">
        <v>308</v>
      </c>
      <c r="I2774" t="s">
        <v>309</v>
      </c>
      <c r="J2774" t="s">
        <v>264</v>
      </c>
      <c r="L2774" t="s">
        <v>378</v>
      </c>
      <c r="M2774" t="s">
        <v>379</v>
      </c>
      <c r="N2774" t="s">
        <v>487</v>
      </c>
    </row>
    <row r="2775" spans="1:14" hidden="1" x14ac:dyDescent="0.25">
      <c r="A2775" t="s">
        <v>241</v>
      </c>
      <c r="B2775" s="1">
        <v>44834</v>
      </c>
      <c r="C2775" t="s">
        <v>1221</v>
      </c>
      <c r="D2775" t="s">
        <v>1222</v>
      </c>
      <c r="E2775" s="4">
        <v>26937.019999999997</v>
      </c>
      <c r="F2775" t="s">
        <v>567</v>
      </c>
      <c r="G2775" t="s">
        <v>471</v>
      </c>
      <c r="H2775" t="s">
        <v>317</v>
      </c>
      <c r="I2775" t="s">
        <v>318</v>
      </c>
      <c r="J2775" t="s">
        <v>276</v>
      </c>
      <c r="L2775" t="s">
        <v>390</v>
      </c>
      <c r="M2775" t="s">
        <v>391</v>
      </c>
      <c r="N2775" t="s">
        <v>487</v>
      </c>
    </row>
    <row r="2776" spans="1:14" hidden="1" x14ac:dyDescent="0.25">
      <c r="A2776" t="s">
        <v>241</v>
      </c>
      <c r="B2776" s="1">
        <v>44834</v>
      </c>
      <c r="C2776" t="s">
        <v>1258</v>
      </c>
      <c r="D2776" t="s">
        <v>1259</v>
      </c>
      <c r="E2776" s="4">
        <v>5724.45</v>
      </c>
      <c r="F2776" t="s">
        <v>567</v>
      </c>
      <c r="G2776" t="s">
        <v>471</v>
      </c>
      <c r="H2776" t="s">
        <v>308</v>
      </c>
      <c r="I2776" t="s">
        <v>309</v>
      </c>
      <c r="J2776" t="s">
        <v>264</v>
      </c>
      <c r="L2776" t="s">
        <v>378</v>
      </c>
      <c r="M2776" t="s">
        <v>379</v>
      </c>
      <c r="N2776" t="s">
        <v>487</v>
      </c>
    </row>
    <row r="2777" spans="1:14" hidden="1" x14ac:dyDescent="0.25">
      <c r="A2777" t="s">
        <v>241</v>
      </c>
      <c r="B2777" s="1">
        <v>44834</v>
      </c>
      <c r="C2777" t="s">
        <v>1146</v>
      </c>
      <c r="D2777" t="s">
        <v>1147</v>
      </c>
      <c r="E2777" s="4">
        <v>19050</v>
      </c>
      <c r="F2777" t="s">
        <v>567</v>
      </c>
      <c r="G2777" t="s">
        <v>471</v>
      </c>
      <c r="H2777" t="s">
        <v>311</v>
      </c>
      <c r="I2777" t="s">
        <v>312</v>
      </c>
      <c r="J2777" t="s">
        <v>264</v>
      </c>
      <c r="L2777" t="s">
        <v>378</v>
      </c>
      <c r="M2777" t="s">
        <v>379</v>
      </c>
      <c r="N2777" t="s">
        <v>487</v>
      </c>
    </row>
    <row r="2778" spans="1:14" hidden="1" x14ac:dyDescent="0.25">
      <c r="A2778" t="s">
        <v>241</v>
      </c>
      <c r="B2778" s="1">
        <v>44834</v>
      </c>
      <c r="C2778" t="s">
        <v>1273</v>
      </c>
      <c r="D2778" t="s">
        <v>1274</v>
      </c>
      <c r="E2778" s="4">
        <v>4160</v>
      </c>
      <c r="F2778" t="s">
        <v>567</v>
      </c>
      <c r="G2778" t="s">
        <v>471</v>
      </c>
      <c r="H2778" t="s">
        <v>301</v>
      </c>
      <c r="I2778" t="s">
        <v>302</v>
      </c>
      <c r="J2778" t="s">
        <v>258</v>
      </c>
      <c r="L2778" t="s">
        <v>378</v>
      </c>
      <c r="M2778" t="s">
        <v>379</v>
      </c>
      <c r="N2778" t="s">
        <v>487</v>
      </c>
    </row>
    <row r="2779" spans="1:14" hidden="1" x14ac:dyDescent="0.25">
      <c r="A2779" t="s">
        <v>241</v>
      </c>
      <c r="B2779" s="1">
        <v>44834</v>
      </c>
      <c r="C2779" t="s">
        <v>1260</v>
      </c>
      <c r="D2779" t="s">
        <v>1261</v>
      </c>
      <c r="E2779" s="4">
        <v>1800</v>
      </c>
      <c r="F2779" t="s">
        <v>567</v>
      </c>
      <c r="G2779" t="s">
        <v>471</v>
      </c>
      <c r="H2779" t="s">
        <v>311</v>
      </c>
      <c r="I2779" t="s">
        <v>312</v>
      </c>
      <c r="J2779" t="s">
        <v>264</v>
      </c>
      <c r="L2779" t="s">
        <v>378</v>
      </c>
      <c r="M2779" t="s">
        <v>379</v>
      </c>
      <c r="N2779" t="s">
        <v>487</v>
      </c>
    </row>
    <row r="2780" spans="1:14" hidden="1" x14ac:dyDescent="0.25">
      <c r="A2780" t="s">
        <v>241</v>
      </c>
      <c r="B2780" s="1">
        <v>44834</v>
      </c>
      <c r="C2780" t="s">
        <v>704</v>
      </c>
      <c r="D2780" t="s">
        <v>705</v>
      </c>
      <c r="E2780" s="4">
        <v>19718.050000000003</v>
      </c>
      <c r="F2780" t="s">
        <v>567</v>
      </c>
      <c r="G2780" t="s">
        <v>471</v>
      </c>
      <c r="H2780" t="s">
        <v>311</v>
      </c>
      <c r="I2780" t="s">
        <v>312</v>
      </c>
      <c r="J2780" t="s">
        <v>264</v>
      </c>
      <c r="L2780" t="s">
        <v>378</v>
      </c>
      <c r="M2780" t="s">
        <v>379</v>
      </c>
      <c r="N2780" t="s">
        <v>487</v>
      </c>
    </row>
    <row r="2781" spans="1:14" hidden="1" x14ac:dyDescent="0.25">
      <c r="A2781" t="s">
        <v>241</v>
      </c>
      <c r="B2781" s="1">
        <v>44834</v>
      </c>
      <c r="C2781" t="s">
        <v>708</v>
      </c>
      <c r="D2781" t="s">
        <v>709</v>
      </c>
      <c r="E2781" s="4">
        <v>1414.1000000000001</v>
      </c>
      <c r="F2781" t="s">
        <v>567</v>
      </c>
      <c r="G2781" t="s">
        <v>471</v>
      </c>
      <c r="H2781" t="s">
        <v>301</v>
      </c>
      <c r="I2781" t="s">
        <v>302</v>
      </c>
      <c r="J2781" t="s">
        <v>258</v>
      </c>
      <c r="L2781" t="s">
        <v>378</v>
      </c>
      <c r="M2781" t="s">
        <v>379</v>
      </c>
      <c r="N2781" t="s">
        <v>482</v>
      </c>
    </row>
    <row r="2782" spans="1:14" hidden="1" x14ac:dyDescent="0.25">
      <c r="A2782" t="s">
        <v>241</v>
      </c>
      <c r="B2782" s="1">
        <v>44834</v>
      </c>
      <c r="C2782" t="s">
        <v>712</v>
      </c>
      <c r="D2782" t="s">
        <v>713</v>
      </c>
      <c r="E2782" s="4">
        <v>916.69</v>
      </c>
      <c r="F2782" t="s">
        <v>567</v>
      </c>
      <c r="G2782" t="s">
        <v>471</v>
      </c>
      <c r="H2782" t="s">
        <v>311</v>
      </c>
      <c r="I2782" t="s">
        <v>312</v>
      </c>
      <c r="J2782" t="s">
        <v>264</v>
      </c>
      <c r="L2782" t="s">
        <v>378</v>
      </c>
      <c r="M2782" t="s">
        <v>379</v>
      </c>
      <c r="N2782" t="s">
        <v>487</v>
      </c>
    </row>
    <row r="2783" spans="1:14" hidden="1" x14ac:dyDescent="0.25">
      <c r="A2783" t="s">
        <v>241</v>
      </c>
      <c r="B2783" s="1">
        <v>44834</v>
      </c>
      <c r="C2783" t="s">
        <v>717</v>
      </c>
      <c r="D2783" t="s">
        <v>718</v>
      </c>
      <c r="E2783" s="4">
        <v>209.37</v>
      </c>
      <c r="F2783" t="s">
        <v>567</v>
      </c>
      <c r="G2783" t="s">
        <v>471</v>
      </c>
      <c r="H2783" t="s">
        <v>311</v>
      </c>
      <c r="I2783" t="s">
        <v>312</v>
      </c>
      <c r="J2783" t="s">
        <v>264</v>
      </c>
      <c r="L2783" t="s">
        <v>378</v>
      </c>
      <c r="M2783" t="s">
        <v>379</v>
      </c>
      <c r="N2783" t="s">
        <v>487</v>
      </c>
    </row>
    <row r="2784" spans="1:14" hidden="1" x14ac:dyDescent="0.25">
      <c r="A2784" t="s">
        <v>241</v>
      </c>
      <c r="B2784" s="1">
        <v>44834</v>
      </c>
      <c r="C2784" t="s">
        <v>719</v>
      </c>
      <c r="D2784" t="s">
        <v>720</v>
      </c>
      <c r="E2784" s="4">
        <v>4833.6899999999996</v>
      </c>
      <c r="F2784" t="s">
        <v>567</v>
      </c>
      <c r="G2784" t="s">
        <v>471</v>
      </c>
      <c r="H2784" t="s">
        <v>311</v>
      </c>
      <c r="I2784" t="s">
        <v>312</v>
      </c>
      <c r="J2784" t="s">
        <v>264</v>
      </c>
      <c r="L2784" t="s">
        <v>378</v>
      </c>
      <c r="M2784" t="s">
        <v>379</v>
      </c>
      <c r="N2784" t="s">
        <v>487</v>
      </c>
    </row>
    <row r="2785" spans="1:14" hidden="1" x14ac:dyDescent="0.25">
      <c r="A2785" t="s">
        <v>241</v>
      </c>
      <c r="B2785" s="1">
        <v>44834</v>
      </c>
      <c r="C2785" t="s">
        <v>721</v>
      </c>
      <c r="D2785" t="s">
        <v>722</v>
      </c>
      <c r="E2785" s="4">
        <v>5468</v>
      </c>
      <c r="F2785" t="s">
        <v>567</v>
      </c>
      <c r="G2785" t="s">
        <v>471</v>
      </c>
      <c r="H2785" t="s">
        <v>308</v>
      </c>
      <c r="I2785" t="s">
        <v>309</v>
      </c>
      <c r="J2785" t="s">
        <v>264</v>
      </c>
      <c r="L2785" t="s">
        <v>378</v>
      </c>
      <c r="M2785" t="s">
        <v>379</v>
      </c>
      <c r="N2785" t="s">
        <v>487</v>
      </c>
    </row>
    <row r="2786" spans="1:14" hidden="1" x14ac:dyDescent="0.25">
      <c r="A2786" t="s">
        <v>241</v>
      </c>
      <c r="B2786" s="1">
        <v>44834</v>
      </c>
      <c r="C2786" t="s">
        <v>726</v>
      </c>
      <c r="D2786" t="s">
        <v>727</v>
      </c>
      <c r="E2786" s="4">
        <v>7037.3700000000008</v>
      </c>
      <c r="F2786" t="s">
        <v>567</v>
      </c>
      <c r="G2786" t="s">
        <v>471</v>
      </c>
      <c r="H2786" t="s">
        <v>301</v>
      </c>
      <c r="I2786" t="s">
        <v>302</v>
      </c>
      <c r="J2786" t="s">
        <v>258</v>
      </c>
      <c r="L2786" t="s">
        <v>378</v>
      </c>
      <c r="M2786" t="s">
        <v>379</v>
      </c>
      <c r="N2786" t="s">
        <v>486</v>
      </c>
    </row>
    <row r="2787" spans="1:14" hidden="1" x14ac:dyDescent="0.25">
      <c r="A2787" t="s">
        <v>241</v>
      </c>
      <c r="B2787" s="1">
        <v>44834</v>
      </c>
      <c r="C2787" t="s">
        <v>734</v>
      </c>
      <c r="D2787" t="s">
        <v>735</v>
      </c>
      <c r="E2787" s="4">
        <v>1533.54</v>
      </c>
      <c r="F2787" t="s">
        <v>567</v>
      </c>
      <c r="G2787" t="s">
        <v>471</v>
      </c>
      <c r="H2787" t="s">
        <v>308</v>
      </c>
      <c r="I2787" t="s">
        <v>309</v>
      </c>
      <c r="J2787" t="s">
        <v>264</v>
      </c>
      <c r="L2787" t="s">
        <v>378</v>
      </c>
      <c r="M2787" t="s">
        <v>379</v>
      </c>
      <c r="N2787" t="s">
        <v>487</v>
      </c>
    </row>
    <row r="2788" spans="1:14" hidden="1" x14ac:dyDescent="0.25">
      <c r="A2788" t="s">
        <v>241</v>
      </c>
      <c r="B2788" s="1">
        <v>44834</v>
      </c>
      <c r="C2788" t="s">
        <v>738</v>
      </c>
      <c r="D2788" t="s">
        <v>739</v>
      </c>
      <c r="E2788" s="4">
        <v>15156.5</v>
      </c>
      <c r="F2788" t="s">
        <v>567</v>
      </c>
      <c r="G2788" t="s">
        <v>471</v>
      </c>
      <c r="H2788" t="s">
        <v>301</v>
      </c>
      <c r="I2788" t="s">
        <v>302</v>
      </c>
      <c r="J2788" t="s">
        <v>258</v>
      </c>
      <c r="L2788" t="s">
        <v>378</v>
      </c>
      <c r="M2788" t="s">
        <v>379</v>
      </c>
      <c r="N2788" t="s">
        <v>487</v>
      </c>
    </row>
    <row r="2789" spans="1:14" hidden="1" x14ac:dyDescent="0.25">
      <c r="A2789" t="s">
        <v>241</v>
      </c>
      <c r="B2789" s="1">
        <v>44834</v>
      </c>
      <c r="C2789" t="s">
        <v>742</v>
      </c>
      <c r="D2789" t="s">
        <v>743</v>
      </c>
      <c r="E2789" s="4">
        <v>4395.63</v>
      </c>
      <c r="F2789" t="s">
        <v>567</v>
      </c>
      <c r="G2789" t="s">
        <v>471</v>
      </c>
      <c r="H2789" t="s">
        <v>308</v>
      </c>
      <c r="I2789" t="s">
        <v>309</v>
      </c>
      <c r="J2789" t="s">
        <v>264</v>
      </c>
      <c r="L2789" t="s">
        <v>378</v>
      </c>
      <c r="M2789" t="s">
        <v>379</v>
      </c>
      <c r="N2789" t="s">
        <v>487</v>
      </c>
    </row>
    <row r="2790" spans="1:14" hidden="1" x14ac:dyDescent="0.25">
      <c r="A2790" t="s">
        <v>241</v>
      </c>
      <c r="B2790" s="1">
        <v>44834</v>
      </c>
      <c r="C2790" t="s">
        <v>747</v>
      </c>
      <c r="D2790" t="s">
        <v>748</v>
      </c>
      <c r="E2790" s="4">
        <v>36041.25</v>
      </c>
      <c r="F2790" t="s">
        <v>567</v>
      </c>
      <c r="G2790" t="s">
        <v>471</v>
      </c>
      <c r="H2790" t="s">
        <v>308</v>
      </c>
      <c r="I2790" t="s">
        <v>309</v>
      </c>
      <c r="J2790" t="s">
        <v>264</v>
      </c>
      <c r="L2790" t="s">
        <v>378</v>
      </c>
      <c r="M2790" t="s">
        <v>379</v>
      </c>
      <c r="N2790" t="s">
        <v>487</v>
      </c>
    </row>
    <row r="2791" spans="1:14" hidden="1" x14ac:dyDescent="0.25">
      <c r="A2791" t="s">
        <v>241</v>
      </c>
      <c r="B2791" s="1">
        <v>44834</v>
      </c>
      <c r="C2791" t="s">
        <v>751</v>
      </c>
      <c r="D2791" t="s">
        <v>752</v>
      </c>
      <c r="E2791" s="4">
        <v>5383.62</v>
      </c>
      <c r="F2791" t="s">
        <v>567</v>
      </c>
      <c r="G2791" t="s">
        <v>471</v>
      </c>
      <c r="H2791" t="s">
        <v>308</v>
      </c>
      <c r="I2791" t="s">
        <v>309</v>
      </c>
      <c r="J2791" t="s">
        <v>264</v>
      </c>
      <c r="L2791" t="s">
        <v>378</v>
      </c>
      <c r="M2791" t="s">
        <v>379</v>
      </c>
      <c r="N2791" t="s">
        <v>485</v>
      </c>
    </row>
    <row r="2792" spans="1:14" hidden="1" x14ac:dyDescent="0.25">
      <c r="A2792" t="s">
        <v>241</v>
      </c>
      <c r="B2792" s="1">
        <v>44834</v>
      </c>
      <c r="C2792" t="s">
        <v>755</v>
      </c>
      <c r="D2792" t="s">
        <v>756</v>
      </c>
      <c r="E2792" s="4">
        <v>311.60000000000002</v>
      </c>
      <c r="F2792" t="s">
        <v>567</v>
      </c>
      <c r="G2792" t="s">
        <v>471</v>
      </c>
      <c r="H2792" t="s">
        <v>311</v>
      </c>
      <c r="I2792" t="s">
        <v>312</v>
      </c>
      <c r="J2792" t="s">
        <v>264</v>
      </c>
      <c r="L2792" t="s">
        <v>378</v>
      </c>
      <c r="M2792" t="s">
        <v>379</v>
      </c>
      <c r="N2792" t="s">
        <v>487</v>
      </c>
    </row>
    <row r="2793" spans="1:14" hidden="1" x14ac:dyDescent="0.25">
      <c r="A2793" t="s">
        <v>241</v>
      </c>
      <c r="B2793" s="1">
        <v>44834</v>
      </c>
      <c r="C2793" t="s">
        <v>763</v>
      </c>
      <c r="D2793" t="s">
        <v>764</v>
      </c>
      <c r="E2793" s="4">
        <v>4188.7700000000004</v>
      </c>
      <c r="F2793" t="s">
        <v>567</v>
      </c>
      <c r="G2793" t="s">
        <v>471</v>
      </c>
      <c r="H2793" t="s">
        <v>308</v>
      </c>
      <c r="I2793" t="s">
        <v>309</v>
      </c>
      <c r="J2793" t="s">
        <v>264</v>
      </c>
      <c r="L2793" t="s">
        <v>378</v>
      </c>
      <c r="M2793" t="s">
        <v>379</v>
      </c>
      <c r="N2793" t="s">
        <v>480</v>
      </c>
    </row>
    <row r="2794" spans="1:14" hidden="1" x14ac:dyDescent="0.25">
      <c r="A2794" t="s">
        <v>241</v>
      </c>
      <c r="B2794" s="1">
        <v>44834</v>
      </c>
      <c r="C2794" t="s">
        <v>767</v>
      </c>
      <c r="D2794" t="s">
        <v>768</v>
      </c>
      <c r="E2794" s="4">
        <v>5006.68</v>
      </c>
      <c r="F2794" t="s">
        <v>567</v>
      </c>
      <c r="G2794" t="s">
        <v>471</v>
      </c>
      <c r="H2794" t="s">
        <v>308</v>
      </c>
      <c r="I2794" t="s">
        <v>309</v>
      </c>
      <c r="J2794" t="s">
        <v>264</v>
      </c>
      <c r="L2794" t="s">
        <v>378</v>
      </c>
      <c r="M2794" t="s">
        <v>379</v>
      </c>
      <c r="N2794" t="s">
        <v>480</v>
      </c>
    </row>
    <row r="2795" spans="1:14" hidden="1" x14ac:dyDescent="0.25">
      <c r="A2795" t="s">
        <v>241</v>
      </c>
      <c r="B2795" s="1">
        <v>44834</v>
      </c>
      <c r="C2795" t="s">
        <v>769</v>
      </c>
      <c r="D2795" t="s">
        <v>770</v>
      </c>
      <c r="E2795" s="4">
        <v>13394.13</v>
      </c>
      <c r="F2795" t="s">
        <v>567</v>
      </c>
      <c r="G2795" t="s">
        <v>471</v>
      </c>
      <c r="H2795" t="s">
        <v>311</v>
      </c>
      <c r="I2795" t="s">
        <v>312</v>
      </c>
      <c r="J2795" t="s">
        <v>264</v>
      </c>
      <c r="L2795" t="s">
        <v>378</v>
      </c>
      <c r="M2795" t="s">
        <v>379</v>
      </c>
      <c r="N2795" t="s">
        <v>487</v>
      </c>
    </row>
    <row r="2796" spans="1:14" hidden="1" x14ac:dyDescent="0.25">
      <c r="A2796" t="s">
        <v>241</v>
      </c>
      <c r="B2796" s="1">
        <v>44834</v>
      </c>
      <c r="C2796" t="s">
        <v>773</v>
      </c>
      <c r="D2796" t="s">
        <v>774</v>
      </c>
      <c r="E2796" s="4">
        <v>8048</v>
      </c>
      <c r="F2796" t="s">
        <v>567</v>
      </c>
      <c r="G2796" t="s">
        <v>471</v>
      </c>
      <c r="H2796" t="s">
        <v>308</v>
      </c>
      <c r="I2796" t="s">
        <v>309</v>
      </c>
      <c r="J2796" t="s">
        <v>264</v>
      </c>
      <c r="L2796" t="s">
        <v>378</v>
      </c>
      <c r="M2796" t="s">
        <v>379</v>
      </c>
      <c r="N2796" t="s">
        <v>480</v>
      </c>
    </row>
    <row r="2797" spans="1:14" hidden="1" x14ac:dyDescent="0.25">
      <c r="A2797" t="s">
        <v>241</v>
      </c>
      <c r="B2797" s="1">
        <v>44834</v>
      </c>
      <c r="C2797" t="s">
        <v>775</v>
      </c>
      <c r="D2797" t="s">
        <v>776</v>
      </c>
      <c r="E2797" s="4">
        <v>7824.7399999999989</v>
      </c>
      <c r="F2797" t="s">
        <v>567</v>
      </c>
      <c r="G2797" t="s">
        <v>471</v>
      </c>
      <c r="H2797" t="s">
        <v>311</v>
      </c>
      <c r="I2797" t="s">
        <v>312</v>
      </c>
      <c r="J2797" t="s">
        <v>264</v>
      </c>
      <c r="L2797" t="s">
        <v>378</v>
      </c>
      <c r="M2797" t="s">
        <v>379</v>
      </c>
      <c r="N2797" t="s">
        <v>487</v>
      </c>
    </row>
    <row r="2798" spans="1:14" hidden="1" x14ac:dyDescent="0.25">
      <c r="A2798" t="s">
        <v>241</v>
      </c>
      <c r="B2798" s="1">
        <v>44834</v>
      </c>
      <c r="C2798" t="s">
        <v>777</v>
      </c>
      <c r="D2798" t="s">
        <v>778</v>
      </c>
      <c r="E2798" s="4">
        <v>4767.0000000000009</v>
      </c>
      <c r="F2798" t="s">
        <v>567</v>
      </c>
      <c r="G2798" t="s">
        <v>471</v>
      </c>
      <c r="H2798" t="s">
        <v>311</v>
      </c>
      <c r="I2798" t="s">
        <v>312</v>
      </c>
      <c r="J2798" t="s">
        <v>264</v>
      </c>
      <c r="L2798" t="s">
        <v>378</v>
      </c>
      <c r="M2798" t="s">
        <v>379</v>
      </c>
      <c r="N2798" t="s">
        <v>485</v>
      </c>
    </row>
    <row r="2799" spans="1:14" hidden="1" x14ac:dyDescent="0.25">
      <c r="A2799" t="s">
        <v>241</v>
      </c>
      <c r="B2799" s="1">
        <v>44834</v>
      </c>
      <c r="C2799" t="s">
        <v>781</v>
      </c>
      <c r="D2799" t="s">
        <v>782</v>
      </c>
      <c r="E2799" s="4">
        <v>1837.26</v>
      </c>
      <c r="F2799" t="s">
        <v>567</v>
      </c>
      <c r="G2799" t="s">
        <v>471</v>
      </c>
      <c r="H2799" t="s">
        <v>311</v>
      </c>
      <c r="I2799" t="s">
        <v>312</v>
      </c>
      <c r="J2799" t="s">
        <v>264</v>
      </c>
      <c r="L2799" t="s">
        <v>378</v>
      </c>
      <c r="M2799" t="s">
        <v>379</v>
      </c>
      <c r="N2799" t="s">
        <v>485</v>
      </c>
    </row>
    <row r="2800" spans="1:14" hidden="1" x14ac:dyDescent="0.25">
      <c r="A2800" t="s">
        <v>241</v>
      </c>
      <c r="B2800" s="1">
        <v>44834</v>
      </c>
      <c r="C2800" t="s">
        <v>785</v>
      </c>
      <c r="D2800" t="s">
        <v>786</v>
      </c>
      <c r="E2800" s="4">
        <v>7830.8099999999995</v>
      </c>
      <c r="F2800" t="s">
        <v>567</v>
      </c>
      <c r="G2800" t="s">
        <v>471</v>
      </c>
      <c r="H2800" t="s">
        <v>311</v>
      </c>
      <c r="I2800" t="s">
        <v>312</v>
      </c>
      <c r="J2800" t="s">
        <v>264</v>
      </c>
      <c r="L2800" t="s">
        <v>378</v>
      </c>
      <c r="M2800" t="s">
        <v>379</v>
      </c>
      <c r="N2800" t="s">
        <v>485</v>
      </c>
    </row>
    <row r="2801" spans="1:14" hidden="1" x14ac:dyDescent="0.25">
      <c r="A2801" t="s">
        <v>241</v>
      </c>
      <c r="B2801" s="1">
        <v>44834</v>
      </c>
      <c r="C2801" t="s">
        <v>788</v>
      </c>
      <c r="D2801" t="s">
        <v>789</v>
      </c>
      <c r="E2801" s="4">
        <v>11826.699999999999</v>
      </c>
      <c r="F2801" t="s">
        <v>567</v>
      </c>
      <c r="G2801" t="s">
        <v>471</v>
      </c>
      <c r="H2801" t="s">
        <v>311</v>
      </c>
      <c r="I2801" t="s">
        <v>312</v>
      </c>
      <c r="J2801" t="s">
        <v>264</v>
      </c>
      <c r="L2801" t="s">
        <v>378</v>
      </c>
      <c r="M2801" t="s">
        <v>379</v>
      </c>
      <c r="N2801" t="s">
        <v>485</v>
      </c>
    </row>
    <row r="2802" spans="1:14" hidden="1" x14ac:dyDescent="0.25">
      <c r="A2802" t="s">
        <v>241</v>
      </c>
      <c r="B2802" s="1">
        <v>44834</v>
      </c>
      <c r="C2802" t="s">
        <v>792</v>
      </c>
      <c r="D2802" t="s">
        <v>793</v>
      </c>
      <c r="E2802" s="4">
        <v>1670</v>
      </c>
      <c r="F2802" t="s">
        <v>567</v>
      </c>
      <c r="G2802" t="s">
        <v>471</v>
      </c>
      <c r="H2802" t="s">
        <v>308</v>
      </c>
      <c r="I2802" t="s">
        <v>309</v>
      </c>
      <c r="J2802" t="s">
        <v>264</v>
      </c>
      <c r="L2802" t="s">
        <v>378</v>
      </c>
      <c r="M2802" t="s">
        <v>379</v>
      </c>
      <c r="N2802" t="s">
        <v>487</v>
      </c>
    </row>
    <row r="2803" spans="1:14" hidden="1" x14ac:dyDescent="0.25">
      <c r="A2803" t="s">
        <v>241</v>
      </c>
      <c r="B2803" s="1">
        <v>44834</v>
      </c>
      <c r="C2803" t="s">
        <v>1148</v>
      </c>
      <c r="D2803" t="s">
        <v>1149</v>
      </c>
      <c r="E2803" s="4">
        <v>3339.64</v>
      </c>
      <c r="F2803" t="s">
        <v>567</v>
      </c>
      <c r="G2803" t="s">
        <v>471</v>
      </c>
      <c r="H2803" t="s">
        <v>308</v>
      </c>
      <c r="I2803" t="s">
        <v>309</v>
      </c>
      <c r="J2803" t="s">
        <v>264</v>
      </c>
      <c r="L2803" t="s">
        <v>378</v>
      </c>
      <c r="M2803" t="s">
        <v>379</v>
      </c>
      <c r="N2803" t="s">
        <v>480</v>
      </c>
    </row>
    <row r="2804" spans="1:14" hidden="1" x14ac:dyDescent="0.25">
      <c r="A2804" t="s">
        <v>241</v>
      </c>
      <c r="B2804" s="1">
        <v>44834</v>
      </c>
      <c r="C2804" t="s">
        <v>1223</v>
      </c>
      <c r="D2804" t="s">
        <v>1224</v>
      </c>
      <c r="E2804" s="4">
        <v>3000</v>
      </c>
      <c r="F2804" t="s">
        <v>567</v>
      </c>
      <c r="G2804" t="s">
        <v>471</v>
      </c>
      <c r="H2804" t="s">
        <v>317</v>
      </c>
      <c r="I2804" t="s">
        <v>318</v>
      </c>
      <c r="J2804" t="s">
        <v>276</v>
      </c>
      <c r="L2804" t="s">
        <v>390</v>
      </c>
      <c r="M2804" t="s">
        <v>391</v>
      </c>
      <c r="N2804" t="s">
        <v>487</v>
      </c>
    </row>
    <row r="2805" spans="1:14" hidden="1" x14ac:dyDescent="0.25">
      <c r="A2805" t="s">
        <v>241</v>
      </c>
      <c r="B2805" s="1">
        <v>44834</v>
      </c>
      <c r="C2805" t="s">
        <v>1275</v>
      </c>
      <c r="D2805" t="s">
        <v>1276</v>
      </c>
      <c r="E2805" s="4">
        <v>799.99</v>
      </c>
      <c r="F2805" t="s">
        <v>567</v>
      </c>
      <c r="G2805" t="s">
        <v>471</v>
      </c>
      <c r="H2805" t="s">
        <v>317</v>
      </c>
      <c r="I2805" t="s">
        <v>318</v>
      </c>
      <c r="J2805" t="s">
        <v>276</v>
      </c>
      <c r="L2805" t="s">
        <v>390</v>
      </c>
      <c r="M2805" t="s">
        <v>391</v>
      </c>
      <c r="N2805" t="s">
        <v>487</v>
      </c>
    </row>
    <row r="2806" spans="1:14" hidden="1" x14ac:dyDescent="0.25">
      <c r="A2806" t="s">
        <v>241</v>
      </c>
      <c r="B2806" s="1">
        <v>44834</v>
      </c>
      <c r="C2806" t="s">
        <v>1225</v>
      </c>
      <c r="D2806" t="s">
        <v>1226</v>
      </c>
      <c r="E2806" s="4">
        <v>16840.75</v>
      </c>
      <c r="F2806" t="s">
        <v>567</v>
      </c>
      <c r="G2806" t="s">
        <v>471</v>
      </c>
      <c r="H2806" t="s">
        <v>308</v>
      </c>
      <c r="I2806" t="s">
        <v>309</v>
      </c>
      <c r="J2806" t="s">
        <v>264</v>
      </c>
      <c r="L2806" t="s">
        <v>378</v>
      </c>
      <c r="M2806" t="s">
        <v>379</v>
      </c>
      <c r="N2806" t="s">
        <v>480</v>
      </c>
    </row>
    <row r="2807" spans="1:14" hidden="1" x14ac:dyDescent="0.25">
      <c r="A2807" t="s">
        <v>241</v>
      </c>
      <c r="B2807" s="1">
        <v>44834</v>
      </c>
      <c r="C2807" t="s">
        <v>1236</v>
      </c>
      <c r="D2807" t="s">
        <v>1237</v>
      </c>
      <c r="E2807" s="4">
        <v>6900</v>
      </c>
      <c r="F2807" t="s">
        <v>567</v>
      </c>
      <c r="G2807" t="s">
        <v>471</v>
      </c>
      <c r="H2807" t="s">
        <v>308</v>
      </c>
      <c r="I2807" t="s">
        <v>309</v>
      </c>
      <c r="J2807" t="s">
        <v>264</v>
      </c>
      <c r="L2807" t="s">
        <v>378</v>
      </c>
      <c r="M2807" t="s">
        <v>379</v>
      </c>
      <c r="N2807" t="s">
        <v>480</v>
      </c>
    </row>
    <row r="2808" spans="1:14" hidden="1" x14ac:dyDescent="0.25">
      <c r="A2808" t="s">
        <v>241</v>
      </c>
      <c r="B2808" s="1">
        <v>44834</v>
      </c>
      <c r="C2808" t="s">
        <v>1238</v>
      </c>
      <c r="D2808" t="s">
        <v>1239</v>
      </c>
      <c r="E2808" s="4">
        <v>17873.560000000001</v>
      </c>
      <c r="F2808" t="s">
        <v>567</v>
      </c>
      <c r="G2808" t="s">
        <v>471</v>
      </c>
      <c r="H2808" t="s">
        <v>308</v>
      </c>
      <c r="I2808" t="s">
        <v>309</v>
      </c>
      <c r="J2808" t="s">
        <v>264</v>
      </c>
      <c r="L2808" t="s">
        <v>378</v>
      </c>
      <c r="M2808" t="s">
        <v>379</v>
      </c>
      <c r="N2808" t="s">
        <v>487</v>
      </c>
    </row>
    <row r="2809" spans="1:14" hidden="1" x14ac:dyDescent="0.25">
      <c r="A2809" t="s">
        <v>241</v>
      </c>
      <c r="B2809" s="1">
        <v>44834</v>
      </c>
      <c r="C2809" t="s">
        <v>794</v>
      </c>
      <c r="D2809" t="s">
        <v>795</v>
      </c>
      <c r="E2809" s="4">
        <v>50938.670000000006</v>
      </c>
      <c r="F2809" t="s">
        <v>567</v>
      </c>
      <c r="G2809" t="s">
        <v>471</v>
      </c>
      <c r="H2809" t="s">
        <v>301</v>
      </c>
      <c r="I2809" t="s">
        <v>302</v>
      </c>
      <c r="J2809" t="s">
        <v>258</v>
      </c>
      <c r="L2809" t="s">
        <v>378</v>
      </c>
      <c r="M2809" t="s">
        <v>379</v>
      </c>
      <c r="N2809" t="s">
        <v>482</v>
      </c>
    </row>
    <row r="2810" spans="1:14" hidden="1" x14ac:dyDescent="0.25">
      <c r="A2810" t="s">
        <v>241</v>
      </c>
      <c r="B2810" s="1">
        <v>44834</v>
      </c>
      <c r="C2810" t="s">
        <v>796</v>
      </c>
      <c r="D2810" t="s">
        <v>797</v>
      </c>
      <c r="E2810" s="4">
        <v>7783.4400000000005</v>
      </c>
      <c r="F2810" t="s">
        <v>567</v>
      </c>
      <c r="G2810" t="s">
        <v>471</v>
      </c>
      <c r="H2810" t="s">
        <v>301</v>
      </c>
      <c r="I2810" t="s">
        <v>302</v>
      </c>
      <c r="J2810" t="s">
        <v>258</v>
      </c>
      <c r="L2810" t="s">
        <v>378</v>
      </c>
      <c r="M2810" t="s">
        <v>379</v>
      </c>
      <c r="N2810" t="s">
        <v>482</v>
      </c>
    </row>
    <row r="2811" spans="1:14" hidden="1" x14ac:dyDescent="0.25">
      <c r="A2811" t="s">
        <v>241</v>
      </c>
      <c r="B2811" s="1">
        <v>44834</v>
      </c>
      <c r="C2811" t="s">
        <v>800</v>
      </c>
      <c r="D2811" t="s">
        <v>801</v>
      </c>
      <c r="E2811" s="4">
        <v>13548.75</v>
      </c>
      <c r="F2811" t="s">
        <v>567</v>
      </c>
      <c r="G2811" t="s">
        <v>471</v>
      </c>
      <c r="H2811" t="s">
        <v>308</v>
      </c>
      <c r="I2811" t="s">
        <v>309</v>
      </c>
      <c r="J2811" t="s">
        <v>264</v>
      </c>
      <c r="L2811" t="s">
        <v>378</v>
      </c>
      <c r="M2811" t="s">
        <v>379</v>
      </c>
      <c r="N2811" t="s">
        <v>487</v>
      </c>
    </row>
    <row r="2812" spans="1:14" hidden="1" x14ac:dyDescent="0.25">
      <c r="A2812" t="s">
        <v>241</v>
      </c>
      <c r="B2812" s="1">
        <v>44834</v>
      </c>
      <c r="C2812" t="s">
        <v>802</v>
      </c>
      <c r="D2812" t="s">
        <v>803</v>
      </c>
      <c r="E2812" s="4">
        <v>315</v>
      </c>
      <c r="F2812" t="s">
        <v>567</v>
      </c>
      <c r="G2812" t="s">
        <v>471</v>
      </c>
      <c r="H2812" t="s">
        <v>308</v>
      </c>
      <c r="I2812" t="s">
        <v>309</v>
      </c>
      <c r="J2812" t="s">
        <v>264</v>
      </c>
      <c r="L2812" t="s">
        <v>378</v>
      </c>
      <c r="M2812" t="s">
        <v>379</v>
      </c>
      <c r="N2812" t="s">
        <v>487</v>
      </c>
    </row>
    <row r="2813" spans="1:14" hidden="1" x14ac:dyDescent="0.25">
      <c r="A2813" t="s">
        <v>241</v>
      </c>
      <c r="B2813" s="1">
        <v>44834</v>
      </c>
      <c r="C2813" t="s">
        <v>804</v>
      </c>
      <c r="D2813" t="s">
        <v>805</v>
      </c>
      <c r="E2813" s="4">
        <v>5931.0000000000009</v>
      </c>
      <c r="F2813" t="s">
        <v>567</v>
      </c>
      <c r="G2813" t="s">
        <v>471</v>
      </c>
      <c r="H2813" t="s">
        <v>308</v>
      </c>
      <c r="I2813" t="s">
        <v>309</v>
      </c>
      <c r="J2813" t="s">
        <v>264</v>
      </c>
      <c r="L2813" t="s">
        <v>378</v>
      </c>
      <c r="M2813" t="s">
        <v>379</v>
      </c>
      <c r="N2813" t="s">
        <v>487</v>
      </c>
    </row>
    <row r="2814" spans="1:14" hidden="1" x14ac:dyDescent="0.25">
      <c r="A2814" t="s">
        <v>241</v>
      </c>
      <c r="B2814" s="1">
        <v>44834</v>
      </c>
      <c r="C2814" t="s">
        <v>808</v>
      </c>
      <c r="D2814" t="s">
        <v>809</v>
      </c>
      <c r="E2814" s="4">
        <v>1767.35</v>
      </c>
      <c r="F2814" t="s">
        <v>567</v>
      </c>
      <c r="G2814" t="s">
        <v>471</v>
      </c>
      <c r="H2814" t="s">
        <v>308</v>
      </c>
      <c r="I2814" t="s">
        <v>309</v>
      </c>
      <c r="J2814" t="s">
        <v>264</v>
      </c>
      <c r="L2814" t="s">
        <v>378</v>
      </c>
      <c r="M2814" t="s">
        <v>379</v>
      </c>
      <c r="N2814" t="s">
        <v>487</v>
      </c>
    </row>
    <row r="2815" spans="1:14" hidden="1" x14ac:dyDescent="0.25">
      <c r="A2815" t="s">
        <v>241</v>
      </c>
      <c r="B2815" s="1">
        <v>44834</v>
      </c>
      <c r="C2815" t="s">
        <v>1245</v>
      </c>
      <c r="D2815" t="s">
        <v>1246</v>
      </c>
      <c r="E2815" s="4">
        <v>216.62</v>
      </c>
      <c r="F2815" t="s">
        <v>567</v>
      </c>
      <c r="G2815" t="s">
        <v>471</v>
      </c>
      <c r="H2815" t="s">
        <v>308</v>
      </c>
      <c r="I2815" t="s">
        <v>309</v>
      </c>
      <c r="J2815" t="s">
        <v>264</v>
      </c>
      <c r="L2815" t="s">
        <v>378</v>
      </c>
      <c r="M2815" t="s">
        <v>379</v>
      </c>
      <c r="N2815" t="s">
        <v>487</v>
      </c>
    </row>
    <row r="2816" spans="1:14" hidden="1" x14ac:dyDescent="0.25">
      <c r="A2816" t="s">
        <v>241</v>
      </c>
      <c r="B2816" s="1">
        <v>44834</v>
      </c>
      <c r="C2816" t="s">
        <v>1240</v>
      </c>
      <c r="D2816" t="s">
        <v>1241</v>
      </c>
      <c r="E2816" s="4">
        <v>4014.1500000000005</v>
      </c>
      <c r="F2816" t="s">
        <v>567</v>
      </c>
      <c r="G2816" t="s">
        <v>471</v>
      </c>
      <c r="H2816" t="s">
        <v>317</v>
      </c>
      <c r="I2816" t="s">
        <v>318</v>
      </c>
      <c r="J2816" t="s">
        <v>276</v>
      </c>
      <c r="L2816" t="s">
        <v>390</v>
      </c>
      <c r="M2816" t="s">
        <v>391</v>
      </c>
      <c r="N2816" t="s">
        <v>487</v>
      </c>
    </row>
    <row r="2817" spans="1:14" hidden="1" x14ac:dyDescent="0.25">
      <c r="A2817" t="s">
        <v>241</v>
      </c>
      <c r="B2817" s="1">
        <v>44834</v>
      </c>
      <c r="C2817" t="s">
        <v>812</v>
      </c>
      <c r="D2817" t="s">
        <v>813</v>
      </c>
      <c r="E2817" s="4">
        <v>2804.1</v>
      </c>
      <c r="F2817" t="s">
        <v>567</v>
      </c>
      <c r="G2817" t="s">
        <v>471</v>
      </c>
      <c r="H2817" t="s">
        <v>308</v>
      </c>
      <c r="I2817" t="s">
        <v>309</v>
      </c>
      <c r="J2817" t="s">
        <v>264</v>
      </c>
      <c r="L2817" t="s">
        <v>378</v>
      </c>
      <c r="M2817" t="s">
        <v>379</v>
      </c>
      <c r="N2817" t="s">
        <v>487</v>
      </c>
    </row>
    <row r="2818" spans="1:14" hidden="1" x14ac:dyDescent="0.25">
      <c r="A2818" t="s">
        <v>241</v>
      </c>
      <c r="B2818" s="1">
        <v>44834</v>
      </c>
      <c r="C2818" t="s">
        <v>814</v>
      </c>
      <c r="D2818" t="s">
        <v>815</v>
      </c>
      <c r="E2818" s="4">
        <v>1099.0599999999995</v>
      </c>
      <c r="F2818" t="s">
        <v>567</v>
      </c>
      <c r="G2818" t="s">
        <v>471</v>
      </c>
      <c r="H2818" t="s">
        <v>308</v>
      </c>
      <c r="I2818" t="s">
        <v>309</v>
      </c>
      <c r="J2818" t="s">
        <v>264</v>
      </c>
      <c r="L2818" t="s">
        <v>378</v>
      </c>
      <c r="M2818" t="s">
        <v>379</v>
      </c>
      <c r="N2818" t="s">
        <v>480</v>
      </c>
    </row>
    <row r="2819" spans="1:14" hidden="1" x14ac:dyDescent="0.25">
      <c r="A2819" t="s">
        <v>241</v>
      </c>
      <c r="B2819" s="1">
        <v>44834</v>
      </c>
      <c r="C2819" t="s">
        <v>816</v>
      </c>
      <c r="D2819" t="s">
        <v>817</v>
      </c>
      <c r="E2819" s="4">
        <v>17968.149999999972</v>
      </c>
      <c r="F2819" t="s">
        <v>567</v>
      </c>
      <c r="G2819" t="s">
        <v>471</v>
      </c>
      <c r="H2819" t="s">
        <v>308</v>
      </c>
      <c r="I2819" t="s">
        <v>309</v>
      </c>
      <c r="J2819" t="s">
        <v>264</v>
      </c>
      <c r="L2819" t="s">
        <v>378</v>
      </c>
      <c r="M2819" t="s">
        <v>379</v>
      </c>
      <c r="N2819" t="s">
        <v>477</v>
      </c>
    </row>
    <row r="2820" spans="1:14" hidden="1" x14ac:dyDescent="0.25">
      <c r="A2820" t="s">
        <v>241</v>
      </c>
      <c r="B2820" s="1">
        <v>44834</v>
      </c>
      <c r="C2820" t="s">
        <v>818</v>
      </c>
      <c r="D2820" t="s">
        <v>819</v>
      </c>
      <c r="E2820" s="4">
        <v>2</v>
      </c>
      <c r="F2820" t="s">
        <v>567</v>
      </c>
      <c r="G2820" t="s">
        <v>471</v>
      </c>
      <c r="H2820" t="s">
        <v>311</v>
      </c>
      <c r="I2820" t="s">
        <v>312</v>
      </c>
      <c r="J2820" t="s">
        <v>264</v>
      </c>
      <c r="L2820" t="s">
        <v>378</v>
      </c>
      <c r="M2820" t="s">
        <v>379</v>
      </c>
      <c r="N2820" t="s">
        <v>487</v>
      </c>
    </row>
    <row r="2821" spans="1:14" hidden="1" x14ac:dyDescent="0.25">
      <c r="A2821" t="s">
        <v>241</v>
      </c>
      <c r="B2821" s="1">
        <v>44834</v>
      </c>
      <c r="C2821" t="s">
        <v>1152</v>
      </c>
      <c r="D2821" t="s">
        <v>1153</v>
      </c>
      <c r="E2821" s="4">
        <v>1629.9099999999999</v>
      </c>
      <c r="F2821" t="s">
        <v>567</v>
      </c>
      <c r="G2821" t="s">
        <v>471</v>
      </c>
      <c r="H2821" t="s">
        <v>311</v>
      </c>
      <c r="I2821" t="s">
        <v>312</v>
      </c>
      <c r="J2821" t="s">
        <v>264</v>
      </c>
      <c r="L2821" t="s">
        <v>378</v>
      </c>
      <c r="M2821" t="s">
        <v>379</v>
      </c>
      <c r="N2821" t="s">
        <v>487</v>
      </c>
    </row>
    <row r="2822" spans="1:14" hidden="1" x14ac:dyDescent="0.25">
      <c r="A2822" t="s">
        <v>241</v>
      </c>
      <c r="B2822" s="1">
        <v>44834</v>
      </c>
      <c r="C2822" t="s">
        <v>820</v>
      </c>
      <c r="D2822" t="s">
        <v>821</v>
      </c>
      <c r="E2822" s="4">
        <v>134.15999999999909</v>
      </c>
      <c r="F2822" t="s">
        <v>567</v>
      </c>
      <c r="G2822" t="s">
        <v>471</v>
      </c>
      <c r="H2822" t="s">
        <v>311</v>
      </c>
      <c r="I2822" t="s">
        <v>312</v>
      </c>
      <c r="J2822" t="s">
        <v>264</v>
      </c>
      <c r="L2822" t="s">
        <v>378</v>
      </c>
      <c r="M2822" t="s">
        <v>379</v>
      </c>
      <c r="N2822" t="s">
        <v>487</v>
      </c>
    </row>
    <row r="2823" spans="1:14" hidden="1" x14ac:dyDescent="0.25">
      <c r="A2823" t="s">
        <v>241</v>
      </c>
      <c r="B2823" s="1">
        <v>44834</v>
      </c>
      <c r="C2823" t="s">
        <v>822</v>
      </c>
      <c r="D2823" t="s">
        <v>823</v>
      </c>
      <c r="E2823" s="4">
        <v>2327.1600000000003</v>
      </c>
      <c r="F2823" t="s">
        <v>567</v>
      </c>
      <c r="G2823" t="s">
        <v>471</v>
      </c>
      <c r="H2823" t="s">
        <v>308</v>
      </c>
      <c r="I2823" t="s">
        <v>309</v>
      </c>
      <c r="J2823" t="s">
        <v>264</v>
      </c>
      <c r="L2823" t="s">
        <v>378</v>
      </c>
      <c r="M2823" t="s">
        <v>379</v>
      </c>
      <c r="N2823" t="s">
        <v>477</v>
      </c>
    </row>
    <row r="2824" spans="1:14" hidden="1" x14ac:dyDescent="0.25">
      <c r="A2824" t="s">
        <v>241</v>
      </c>
      <c r="B2824" s="1">
        <v>44834</v>
      </c>
      <c r="C2824" t="s">
        <v>828</v>
      </c>
      <c r="D2824" t="s">
        <v>829</v>
      </c>
      <c r="E2824" s="4">
        <v>1415.1100000000001</v>
      </c>
      <c r="F2824" t="s">
        <v>567</v>
      </c>
      <c r="G2824" t="s">
        <v>471</v>
      </c>
      <c r="H2824" t="s">
        <v>308</v>
      </c>
      <c r="I2824" t="s">
        <v>309</v>
      </c>
      <c r="J2824" t="s">
        <v>264</v>
      </c>
      <c r="L2824" t="s">
        <v>378</v>
      </c>
      <c r="M2824" t="s">
        <v>379</v>
      </c>
      <c r="N2824" t="s">
        <v>487</v>
      </c>
    </row>
    <row r="2825" spans="1:14" hidden="1" x14ac:dyDescent="0.25">
      <c r="A2825" t="s">
        <v>241</v>
      </c>
      <c r="B2825" s="1">
        <v>44834</v>
      </c>
      <c r="C2825" t="s">
        <v>1277</v>
      </c>
      <c r="D2825" t="s">
        <v>1278</v>
      </c>
      <c r="E2825" s="4">
        <v>2134.83</v>
      </c>
      <c r="F2825" t="s">
        <v>567</v>
      </c>
      <c r="G2825" t="s">
        <v>471</v>
      </c>
      <c r="H2825" t="s">
        <v>311</v>
      </c>
      <c r="I2825" t="s">
        <v>312</v>
      </c>
      <c r="J2825" t="s">
        <v>264</v>
      </c>
      <c r="L2825" t="s">
        <v>378</v>
      </c>
      <c r="M2825" t="s">
        <v>379</v>
      </c>
      <c r="N2825" t="s">
        <v>487</v>
      </c>
    </row>
    <row r="2826" spans="1:14" hidden="1" x14ac:dyDescent="0.25">
      <c r="A2826" t="s">
        <v>241</v>
      </c>
      <c r="B2826" s="1">
        <v>44834</v>
      </c>
      <c r="C2826" t="s">
        <v>1247</v>
      </c>
      <c r="D2826" t="s">
        <v>1248</v>
      </c>
      <c r="E2826" s="4">
        <v>18757.73</v>
      </c>
      <c r="F2826" t="s">
        <v>567</v>
      </c>
      <c r="G2826" t="s">
        <v>471</v>
      </c>
      <c r="H2826" t="s">
        <v>308</v>
      </c>
      <c r="I2826" t="s">
        <v>309</v>
      </c>
      <c r="J2826" t="s">
        <v>264</v>
      </c>
      <c r="L2826" t="s">
        <v>378</v>
      </c>
      <c r="M2826" t="s">
        <v>379</v>
      </c>
      <c r="N2826" t="s">
        <v>480</v>
      </c>
    </row>
    <row r="2827" spans="1:14" hidden="1" x14ac:dyDescent="0.25">
      <c r="A2827" t="s">
        <v>241</v>
      </c>
      <c r="B2827" s="1">
        <v>44834</v>
      </c>
      <c r="C2827" t="s">
        <v>1249</v>
      </c>
      <c r="D2827" t="s">
        <v>1250</v>
      </c>
      <c r="E2827" s="4">
        <v>14735</v>
      </c>
      <c r="F2827" t="s">
        <v>567</v>
      </c>
      <c r="G2827" t="s">
        <v>471</v>
      </c>
      <c r="H2827" t="s">
        <v>308</v>
      </c>
      <c r="I2827" t="s">
        <v>309</v>
      </c>
      <c r="J2827" t="s">
        <v>264</v>
      </c>
      <c r="K2827" t="s">
        <v>1251</v>
      </c>
      <c r="L2827" t="s">
        <v>378</v>
      </c>
      <c r="M2827" t="s">
        <v>379</v>
      </c>
      <c r="N2827" t="s">
        <v>488</v>
      </c>
    </row>
    <row r="2828" spans="1:14" hidden="1" x14ac:dyDescent="0.25">
      <c r="A2828" t="s">
        <v>241</v>
      </c>
      <c r="B2828" s="1">
        <v>44834</v>
      </c>
      <c r="C2828" t="s">
        <v>1252</v>
      </c>
      <c r="D2828" t="s">
        <v>1253</v>
      </c>
      <c r="E2828" s="4">
        <v>19879.79</v>
      </c>
      <c r="F2828" t="s">
        <v>567</v>
      </c>
      <c r="G2828" t="s">
        <v>471</v>
      </c>
      <c r="H2828" t="s">
        <v>308</v>
      </c>
      <c r="I2828" t="s">
        <v>309</v>
      </c>
      <c r="J2828" t="s">
        <v>264</v>
      </c>
      <c r="L2828" t="s">
        <v>378</v>
      </c>
      <c r="M2828" t="s">
        <v>379</v>
      </c>
      <c r="N2828" t="s">
        <v>487</v>
      </c>
    </row>
    <row r="2829" spans="1:14" hidden="1" x14ac:dyDescent="0.25">
      <c r="A2829" t="s">
        <v>241</v>
      </c>
      <c r="B2829" s="1">
        <v>44834</v>
      </c>
      <c r="C2829" t="s">
        <v>1242</v>
      </c>
      <c r="D2829" t="s">
        <v>1243</v>
      </c>
      <c r="E2829" s="4">
        <v>6041.67</v>
      </c>
      <c r="F2829" t="s">
        <v>567</v>
      </c>
      <c r="G2829" t="s">
        <v>471</v>
      </c>
      <c r="H2829" t="s">
        <v>308</v>
      </c>
      <c r="I2829" t="s">
        <v>309</v>
      </c>
      <c r="J2829" t="s">
        <v>264</v>
      </c>
      <c r="K2829" t="s">
        <v>1244</v>
      </c>
      <c r="L2829" t="s">
        <v>378</v>
      </c>
      <c r="M2829" t="s">
        <v>379</v>
      </c>
      <c r="N2829" t="s">
        <v>480</v>
      </c>
    </row>
    <row r="2830" spans="1:14" hidden="1" x14ac:dyDescent="0.25">
      <c r="A2830" t="s">
        <v>241</v>
      </c>
      <c r="B2830" s="1">
        <v>44834</v>
      </c>
      <c r="C2830" t="s">
        <v>830</v>
      </c>
      <c r="D2830" t="s">
        <v>831</v>
      </c>
      <c r="E2830" s="4">
        <v>430.05</v>
      </c>
      <c r="F2830" t="s">
        <v>567</v>
      </c>
      <c r="G2830" t="s">
        <v>471</v>
      </c>
      <c r="H2830" t="s">
        <v>310</v>
      </c>
      <c r="I2830" t="s">
        <v>263</v>
      </c>
      <c r="J2830" t="s">
        <v>262</v>
      </c>
      <c r="L2830" t="s">
        <v>380</v>
      </c>
      <c r="M2830" t="s">
        <v>381</v>
      </c>
      <c r="N2830" t="s">
        <v>487</v>
      </c>
    </row>
    <row r="2831" spans="1:14" hidden="1" x14ac:dyDescent="0.25">
      <c r="A2831" t="s">
        <v>241</v>
      </c>
      <c r="B2831" s="1">
        <v>44834</v>
      </c>
      <c r="C2831" t="s">
        <v>832</v>
      </c>
      <c r="D2831" t="s">
        <v>833</v>
      </c>
      <c r="E2831" s="4">
        <v>9000</v>
      </c>
      <c r="F2831" t="s">
        <v>567</v>
      </c>
      <c r="G2831" t="s">
        <v>471</v>
      </c>
      <c r="H2831" t="s">
        <v>310</v>
      </c>
      <c r="I2831" t="s">
        <v>263</v>
      </c>
      <c r="J2831" t="s">
        <v>262</v>
      </c>
      <c r="L2831" t="s">
        <v>380</v>
      </c>
      <c r="M2831" t="s">
        <v>381</v>
      </c>
      <c r="N2831" t="s">
        <v>487</v>
      </c>
    </row>
    <row r="2832" spans="1:14" hidden="1" x14ac:dyDescent="0.25">
      <c r="A2832" t="s">
        <v>241</v>
      </c>
      <c r="B2832" s="1">
        <v>44834</v>
      </c>
      <c r="C2832" t="s">
        <v>834</v>
      </c>
      <c r="D2832" t="s">
        <v>835</v>
      </c>
      <c r="E2832" s="4">
        <v>32595</v>
      </c>
      <c r="F2832" t="s">
        <v>567</v>
      </c>
      <c r="G2832" t="s">
        <v>471</v>
      </c>
      <c r="H2832" t="s">
        <v>310</v>
      </c>
      <c r="I2832" t="s">
        <v>263</v>
      </c>
      <c r="J2832" t="s">
        <v>262</v>
      </c>
      <c r="L2832" t="s">
        <v>380</v>
      </c>
      <c r="M2832" t="s">
        <v>381</v>
      </c>
      <c r="N2832" t="s">
        <v>487</v>
      </c>
    </row>
    <row r="2833" spans="1:14" hidden="1" x14ac:dyDescent="0.25">
      <c r="A2833" t="s">
        <v>241</v>
      </c>
      <c r="B2833" s="1">
        <v>44834</v>
      </c>
      <c r="C2833" t="s">
        <v>836</v>
      </c>
      <c r="D2833" t="s">
        <v>837</v>
      </c>
      <c r="E2833" s="4">
        <v>900</v>
      </c>
      <c r="F2833" t="s">
        <v>567</v>
      </c>
      <c r="G2833" t="s">
        <v>471</v>
      </c>
      <c r="H2833" t="s">
        <v>310</v>
      </c>
      <c r="I2833" t="s">
        <v>263</v>
      </c>
      <c r="J2833" t="s">
        <v>262</v>
      </c>
      <c r="L2833" t="s">
        <v>380</v>
      </c>
      <c r="M2833" t="s">
        <v>381</v>
      </c>
      <c r="N2833" t="s">
        <v>487</v>
      </c>
    </row>
    <row r="2834" spans="1:14" hidden="1" x14ac:dyDescent="0.25">
      <c r="A2834" t="s">
        <v>241</v>
      </c>
      <c r="B2834" s="1">
        <v>44834</v>
      </c>
      <c r="C2834" t="s">
        <v>838</v>
      </c>
      <c r="D2834" t="s">
        <v>839</v>
      </c>
      <c r="E2834" s="4">
        <v>3228</v>
      </c>
      <c r="F2834" t="s">
        <v>567</v>
      </c>
      <c r="G2834" t="s">
        <v>471</v>
      </c>
      <c r="H2834" t="s">
        <v>310</v>
      </c>
      <c r="I2834" t="s">
        <v>263</v>
      </c>
      <c r="J2834" t="s">
        <v>262</v>
      </c>
      <c r="L2834" t="s">
        <v>380</v>
      </c>
      <c r="M2834" t="s">
        <v>381</v>
      </c>
      <c r="N2834" t="s">
        <v>487</v>
      </c>
    </row>
    <row r="2835" spans="1:14" hidden="1" x14ac:dyDescent="0.25">
      <c r="A2835" t="s">
        <v>241</v>
      </c>
      <c r="B2835" s="1">
        <v>44834</v>
      </c>
      <c r="C2835" t="s">
        <v>840</v>
      </c>
      <c r="D2835" t="s">
        <v>841</v>
      </c>
      <c r="E2835" s="4">
        <v>23660.82</v>
      </c>
      <c r="F2835" t="s">
        <v>567</v>
      </c>
      <c r="G2835" t="s">
        <v>471</v>
      </c>
      <c r="H2835" t="s">
        <v>310</v>
      </c>
      <c r="I2835" t="s">
        <v>263</v>
      </c>
      <c r="J2835" t="s">
        <v>262</v>
      </c>
      <c r="L2835" t="s">
        <v>380</v>
      </c>
      <c r="M2835" t="s">
        <v>381</v>
      </c>
      <c r="N2835" t="s">
        <v>487</v>
      </c>
    </row>
    <row r="2836" spans="1:14" hidden="1" x14ac:dyDescent="0.25">
      <c r="A2836" t="s">
        <v>241</v>
      </c>
      <c r="B2836" s="1">
        <v>44834</v>
      </c>
      <c r="C2836" t="s">
        <v>842</v>
      </c>
      <c r="D2836" t="s">
        <v>843</v>
      </c>
      <c r="E2836" s="4">
        <v>900</v>
      </c>
      <c r="F2836" t="s">
        <v>567</v>
      </c>
      <c r="G2836" t="s">
        <v>471</v>
      </c>
      <c r="H2836" t="s">
        <v>310</v>
      </c>
      <c r="I2836" t="s">
        <v>263</v>
      </c>
      <c r="J2836" t="s">
        <v>262</v>
      </c>
      <c r="L2836" t="s">
        <v>380</v>
      </c>
      <c r="M2836" t="s">
        <v>381</v>
      </c>
      <c r="N2836" t="s">
        <v>487</v>
      </c>
    </row>
    <row r="2837" spans="1:14" hidden="1" x14ac:dyDescent="0.25">
      <c r="A2837" t="s">
        <v>241</v>
      </c>
      <c r="B2837" s="1">
        <v>44834</v>
      </c>
      <c r="C2837" t="s">
        <v>844</v>
      </c>
      <c r="D2837" t="s">
        <v>845</v>
      </c>
      <c r="E2837" s="4">
        <v>24408.52</v>
      </c>
      <c r="F2837" t="s">
        <v>567</v>
      </c>
      <c r="G2837" t="s">
        <v>471</v>
      </c>
      <c r="H2837" t="s">
        <v>310</v>
      </c>
      <c r="I2837" t="s">
        <v>263</v>
      </c>
      <c r="J2837" t="s">
        <v>262</v>
      </c>
      <c r="L2837" t="s">
        <v>380</v>
      </c>
      <c r="M2837" t="s">
        <v>381</v>
      </c>
      <c r="N2837" t="s">
        <v>487</v>
      </c>
    </row>
    <row r="2838" spans="1:14" hidden="1" x14ac:dyDescent="0.25">
      <c r="A2838" t="s">
        <v>241</v>
      </c>
      <c r="B2838" s="1">
        <v>44834</v>
      </c>
      <c r="C2838" t="s">
        <v>849</v>
      </c>
      <c r="D2838" t="s">
        <v>850</v>
      </c>
      <c r="E2838" s="4">
        <v>13905</v>
      </c>
      <c r="F2838" t="s">
        <v>567</v>
      </c>
      <c r="G2838" t="s">
        <v>471</v>
      </c>
      <c r="H2838" t="s">
        <v>310</v>
      </c>
      <c r="I2838" t="s">
        <v>263</v>
      </c>
      <c r="J2838" t="s">
        <v>262</v>
      </c>
      <c r="L2838" t="s">
        <v>380</v>
      </c>
      <c r="M2838" t="s">
        <v>381</v>
      </c>
      <c r="N2838" t="s">
        <v>487</v>
      </c>
    </row>
    <row r="2839" spans="1:14" hidden="1" x14ac:dyDescent="0.25">
      <c r="A2839" t="s">
        <v>241</v>
      </c>
      <c r="B2839" s="1">
        <v>44834</v>
      </c>
      <c r="C2839" t="s">
        <v>853</v>
      </c>
      <c r="D2839" t="s">
        <v>854</v>
      </c>
      <c r="E2839" s="4">
        <v>5289.84</v>
      </c>
      <c r="F2839" t="s">
        <v>567</v>
      </c>
      <c r="G2839" t="s">
        <v>471</v>
      </c>
      <c r="H2839" t="s">
        <v>310</v>
      </c>
      <c r="I2839" t="s">
        <v>263</v>
      </c>
      <c r="J2839" t="s">
        <v>262</v>
      </c>
      <c r="L2839" t="s">
        <v>380</v>
      </c>
      <c r="M2839" t="s">
        <v>381</v>
      </c>
      <c r="N2839" t="s">
        <v>487</v>
      </c>
    </row>
    <row r="2840" spans="1:14" hidden="1" x14ac:dyDescent="0.25">
      <c r="A2840" t="s">
        <v>241</v>
      </c>
      <c r="B2840" s="1">
        <v>44834</v>
      </c>
      <c r="C2840" t="s">
        <v>857</v>
      </c>
      <c r="D2840" t="s">
        <v>858</v>
      </c>
      <c r="E2840" s="4">
        <v>30835.950000000004</v>
      </c>
      <c r="F2840" t="s">
        <v>567</v>
      </c>
      <c r="G2840" t="s">
        <v>471</v>
      </c>
      <c r="H2840" t="s">
        <v>310</v>
      </c>
      <c r="I2840" t="s">
        <v>263</v>
      </c>
      <c r="J2840" t="s">
        <v>262</v>
      </c>
      <c r="L2840" t="s">
        <v>380</v>
      </c>
      <c r="M2840" t="s">
        <v>381</v>
      </c>
      <c r="N2840" t="s">
        <v>487</v>
      </c>
    </row>
    <row r="2841" spans="1:14" hidden="1" x14ac:dyDescent="0.25">
      <c r="A2841" t="s">
        <v>241</v>
      </c>
      <c r="B2841" s="1">
        <v>44834</v>
      </c>
      <c r="C2841" t="s">
        <v>1254</v>
      </c>
      <c r="D2841" t="s">
        <v>1255</v>
      </c>
      <c r="E2841" s="4">
        <v>16320</v>
      </c>
      <c r="F2841" t="s">
        <v>567</v>
      </c>
      <c r="G2841" t="s">
        <v>471</v>
      </c>
      <c r="H2841" t="s">
        <v>310</v>
      </c>
      <c r="I2841" t="s">
        <v>263</v>
      </c>
      <c r="J2841" t="s">
        <v>262</v>
      </c>
      <c r="L2841" t="s">
        <v>380</v>
      </c>
      <c r="M2841" t="s">
        <v>381</v>
      </c>
      <c r="N2841" t="s">
        <v>487</v>
      </c>
    </row>
    <row r="2842" spans="1:14" hidden="1" x14ac:dyDescent="0.25">
      <c r="A2842" t="s">
        <v>241</v>
      </c>
      <c r="B2842" s="1">
        <v>44834</v>
      </c>
      <c r="C2842" t="s">
        <v>861</v>
      </c>
      <c r="D2842" t="s">
        <v>862</v>
      </c>
      <c r="E2842" s="4">
        <v>30000</v>
      </c>
      <c r="F2842" t="s">
        <v>567</v>
      </c>
      <c r="G2842" t="s">
        <v>471</v>
      </c>
      <c r="H2842" t="s">
        <v>311</v>
      </c>
      <c r="I2842" t="s">
        <v>312</v>
      </c>
      <c r="J2842" t="s">
        <v>264</v>
      </c>
      <c r="L2842" t="s">
        <v>380</v>
      </c>
      <c r="M2842" t="s">
        <v>381</v>
      </c>
      <c r="N2842" t="s">
        <v>487</v>
      </c>
    </row>
    <row r="2843" spans="1:14" hidden="1" x14ac:dyDescent="0.25">
      <c r="A2843" t="s">
        <v>241</v>
      </c>
      <c r="B2843" s="1">
        <v>44834</v>
      </c>
      <c r="C2843" t="s">
        <v>867</v>
      </c>
      <c r="D2843" t="s">
        <v>868</v>
      </c>
      <c r="E2843" s="4">
        <v>19032.699999999997</v>
      </c>
      <c r="F2843" t="s">
        <v>567</v>
      </c>
      <c r="G2843" t="s">
        <v>471</v>
      </c>
      <c r="H2843" t="s">
        <v>311</v>
      </c>
      <c r="I2843" t="s">
        <v>312</v>
      </c>
      <c r="J2843" t="s">
        <v>264</v>
      </c>
      <c r="L2843" t="s">
        <v>380</v>
      </c>
      <c r="M2843" t="s">
        <v>381</v>
      </c>
      <c r="N2843" t="s">
        <v>487</v>
      </c>
    </row>
    <row r="2844" spans="1:14" hidden="1" x14ac:dyDescent="0.25">
      <c r="A2844" t="s">
        <v>241</v>
      </c>
      <c r="B2844" s="1">
        <v>44834</v>
      </c>
      <c r="C2844" t="s">
        <v>869</v>
      </c>
      <c r="D2844" t="s">
        <v>870</v>
      </c>
      <c r="E2844" s="4">
        <v>8312.23</v>
      </c>
      <c r="F2844" t="s">
        <v>567</v>
      </c>
      <c r="G2844" t="s">
        <v>471</v>
      </c>
      <c r="H2844" t="s">
        <v>311</v>
      </c>
      <c r="I2844" t="s">
        <v>312</v>
      </c>
      <c r="J2844" t="s">
        <v>264</v>
      </c>
      <c r="L2844" t="s">
        <v>380</v>
      </c>
      <c r="M2844" t="s">
        <v>381</v>
      </c>
      <c r="N2844" t="s">
        <v>487</v>
      </c>
    </row>
    <row r="2845" spans="1:14" hidden="1" x14ac:dyDescent="0.25">
      <c r="A2845" t="s">
        <v>241</v>
      </c>
      <c r="B2845" s="1">
        <v>44834</v>
      </c>
      <c r="C2845" t="s">
        <v>952</v>
      </c>
      <c r="D2845" t="s">
        <v>953</v>
      </c>
      <c r="E2845" s="4">
        <v>222855.58</v>
      </c>
      <c r="F2845" t="s">
        <v>567</v>
      </c>
      <c r="G2845" t="s">
        <v>471</v>
      </c>
      <c r="H2845" t="s">
        <v>246</v>
      </c>
      <c r="I2845" t="s">
        <v>247</v>
      </c>
      <c r="J2845" t="s">
        <v>246</v>
      </c>
      <c r="L2845" t="s">
        <v>370</v>
      </c>
      <c r="M2845" t="s">
        <v>371</v>
      </c>
      <c r="N2845" t="s">
        <v>482</v>
      </c>
    </row>
    <row r="2846" spans="1:14" hidden="1" x14ac:dyDescent="0.25">
      <c r="A2846" t="s">
        <v>241</v>
      </c>
      <c r="B2846" s="1">
        <v>44834</v>
      </c>
      <c r="C2846" t="s">
        <v>961</v>
      </c>
      <c r="D2846" t="s">
        <v>962</v>
      </c>
      <c r="E2846" s="4">
        <v>8871.35</v>
      </c>
      <c r="F2846" t="s">
        <v>567</v>
      </c>
      <c r="G2846" t="s">
        <v>471</v>
      </c>
      <c r="H2846" t="s">
        <v>311</v>
      </c>
      <c r="I2846" t="s">
        <v>312</v>
      </c>
      <c r="J2846" t="s">
        <v>264</v>
      </c>
      <c r="L2846" t="s">
        <v>390</v>
      </c>
      <c r="M2846" t="s">
        <v>391</v>
      </c>
      <c r="N2846" t="s">
        <v>487</v>
      </c>
    </row>
    <row r="2847" spans="1:14" hidden="1" x14ac:dyDescent="0.25">
      <c r="A2847" t="s">
        <v>241</v>
      </c>
      <c r="B2847" s="1">
        <v>44834</v>
      </c>
      <c r="C2847" t="s">
        <v>963</v>
      </c>
      <c r="D2847" t="s">
        <v>964</v>
      </c>
      <c r="E2847" s="4">
        <v>1287</v>
      </c>
      <c r="F2847" t="s">
        <v>567</v>
      </c>
      <c r="G2847" t="s">
        <v>471</v>
      </c>
      <c r="H2847" t="s">
        <v>311</v>
      </c>
      <c r="I2847" t="s">
        <v>312</v>
      </c>
      <c r="J2847" t="s">
        <v>264</v>
      </c>
      <c r="L2847" t="s">
        <v>390</v>
      </c>
      <c r="M2847" t="s">
        <v>391</v>
      </c>
      <c r="N2847" t="s">
        <v>487</v>
      </c>
    </row>
    <row r="2848" spans="1:14" hidden="1" x14ac:dyDescent="0.25">
      <c r="A2848" t="s">
        <v>241</v>
      </c>
      <c r="B2848" s="1">
        <v>44834</v>
      </c>
      <c r="C2848" t="s">
        <v>967</v>
      </c>
      <c r="D2848" t="s">
        <v>968</v>
      </c>
      <c r="E2848" s="4">
        <v>76.489999999999995</v>
      </c>
      <c r="F2848" t="s">
        <v>567</v>
      </c>
      <c r="G2848" t="s">
        <v>471</v>
      </c>
      <c r="H2848" t="s">
        <v>311</v>
      </c>
      <c r="I2848" t="s">
        <v>312</v>
      </c>
      <c r="J2848" t="s">
        <v>264</v>
      </c>
      <c r="L2848" t="s">
        <v>390</v>
      </c>
      <c r="M2848" t="s">
        <v>391</v>
      </c>
      <c r="N2848" t="s">
        <v>487</v>
      </c>
    </row>
    <row r="2849" spans="1:14" hidden="1" x14ac:dyDescent="0.25">
      <c r="A2849" t="s">
        <v>241</v>
      </c>
      <c r="B2849" s="1">
        <v>44834</v>
      </c>
      <c r="C2849" t="s">
        <v>971</v>
      </c>
      <c r="D2849" t="s">
        <v>972</v>
      </c>
      <c r="E2849" s="4">
        <v>2186.35</v>
      </c>
      <c r="F2849" t="s">
        <v>567</v>
      </c>
      <c r="G2849" t="s">
        <v>471</v>
      </c>
      <c r="H2849" t="s">
        <v>311</v>
      </c>
      <c r="I2849" t="s">
        <v>312</v>
      </c>
      <c r="J2849" t="s">
        <v>264</v>
      </c>
      <c r="L2849" t="s">
        <v>390</v>
      </c>
      <c r="M2849" t="s">
        <v>391</v>
      </c>
      <c r="N2849" t="s">
        <v>487</v>
      </c>
    </row>
    <row r="2850" spans="1:14" hidden="1" x14ac:dyDescent="0.25">
      <c r="A2850" t="s">
        <v>241</v>
      </c>
      <c r="B2850" s="1">
        <v>44834</v>
      </c>
      <c r="C2850" t="s">
        <v>973</v>
      </c>
      <c r="D2850" t="s">
        <v>974</v>
      </c>
      <c r="E2850" s="4">
        <v>5740</v>
      </c>
      <c r="F2850" t="s">
        <v>567</v>
      </c>
      <c r="G2850" t="s">
        <v>471</v>
      </c>
      <c r="H2850" t="s">
        <v>311</v>
      </c>
      <c r="I2850" t="s">
        <v>312</v>
      </c>
      <c r="J2850" t="s">
        <v>264</v>
      </c>
      <c r="L2850" t="s">
        <v>390</v>
      </c>
      <c r="M2850" t="s">
        <v>391</v>
      </c>
      <c r="N2850" t="s">
        <v>487</v>
      </c>
    </row>
    <row r="2851" spans="1:14" hidden="1" x14ac:dyDescent="0.25">
      <c r="A2851" t="s">
        <v>241</v>
      </c>
      <c r="B2851" s="1">
        <v>44834</v>
      </c>
      <c r="C2851" t="s">
        <v>977</v>
      </c>
      <c r="D2851" t="s">
        <v>978</v>
      </c>
      <c r="E2851" s="4">
        <v>2651.2999999999997</v>
      </c>
      <c r="F2851" t="s">
        <v>567</v>
      </c>
      <c r="G2851" t="s">
        <v>471</v>
      </c>
      <c r="H2851" t="s">
        <v>311</v>
      </c>
      <c r="I2851" t="s">
        <v>312</v>
      </c>
      <c r="J2851" t="s">
        <v>264</v>
      </c>
      <c r="L2851" t="s">
        <v>390</v>
      </c>
      <c r="M2851" t="s">
        <v>391</v>
      </c>
      <c r="N2851" t="s">
        <v>487</v>
      </c>
    </row>
    <row r="2852" spans="1:14" hidden="1" x14ac:dyDescent="0.25">
      <c r="A2852" t="s">
        <v>241</v>
      </c>
      <c r="B2852" s="1">
        <v>44834</v>
      </c>
      <c r="C2852" t="s">
        <v>1262</v>
      </c>
      <c r="D2852" t="s">
        <v>1263</v>
      </c>
      <c r="E2852" s="4">
        <v>68.050000000000011</v>
      </c>
      <c r="F2852" t="s">
        <v>567</v>
      </c>
      <c r="G2852" t="s">
        <v>471</v>
      </c>
      <c r="H2852" t="s">
        <v>311</v>
      </c>
      <c r="I2852" t="s">
        <v>312</v>
      </c>
      <c r="J2852" t="s">
        <v>264</v>
      </c>
      <c r="L2852" t="s">
        <v>390</v>
      </c>
      <c r="M2852" t="s">
        <v>391</v>
      </c>
      <c r="N2852" t="s">
        <v>487</v>
      </c>
    </row>
    <row r="2853" spans="1:14" hidden="1" x14ac:dyDescent="0.25">
      <c r="A2853" t="s">
        <v>241</v>
      </c>
      <c r="B2853" s="1">
        <v>44834</v>
      </c>
      <c r="C2853" t="s">
        <v>981</v>
      </c>
      <c r="D2853" t="s">
        <v>982</v>
      </c>
      <c r="E2853" s="4">
        <v>2032.8</v>
      </c>
      <c r="F2853" t="s">
        <v>567</v>
      </c>
      <c r="G2853" t="s">
        <v>471</v>
      </c>
      <c r="H2853" t="s">
        <v>311</v>
      </c>
      <c r="I2853" t="s">
        <v>312</v>
      </c>
      <c r="J2853" t="s">
        <v>264</v>
      </c>
      <c r="L2853" t="s">
        <v>390</v>
      </c>
      <c r="M2853" t="s">
        <v>391</v>
      </c>
      <c r="N2853" t="s">
        <v>487</v>
      </c>
    </row>
    <row r="2854" spans="1:14" hidden="1" x14ac:dyDescent="0.25">
      <c r="A2854" t="s">
        <v>241</v>
      </c>
      <c r="B2854" s="1">
        <v>44834</v>
      </c>
      <c r="C2854" t="s">
        <v>989</v>
      </c>
      <c r="D2854" t="s">
        <v>990</v>
      </c>
      <c r="E2854" s="4">
        <v>1536.1400000000006</v>
      </c>
      <c r="F2854" t="s">
        <v>567</v>
      </c>
      <c r="G2854" t="s">
        <v>471</v>
      </c>
      <c r="H2854" t="s">
        <v>317</v>
      </c>
      <c r="I2854" t="s">
        <v>318</v>
      </c>
      <c r="J2854" t="s">
        <v>276</v>
      </c>
      <c r="L2854" t="s">
        <v>390</v>
      </c>
      <c r="M2854" t="s">
        <v>391</v>
      </c>
      <c r="N2854" t="s">
        <v>487</v>
      </c>
    </row>
    <row r="2855" spans="1:14" hidden="1" x14ac:dyDescent="0.25">
      <c r="A2855" t="s">
        <v>241</v>
      </c>
      <c r="B2855" s="1">
        <v>44834</v>
      </c>
      <c r="C2855" t="s">
        <v>1160</v>
      </c>
      <c r="D2855" t="s">
        <v>1161</v>
      </c>
      <c r="E2855" s="4">
        <v>5820</v>
      </c>
      <c r="F2855" t="s">
        <v>567</v>
      </c>
      <c r="G2855" t="s">
        <v>471</v>
      </c>
      <c r="H2855" t="s">
        <v>311</v>
      </c>
      <c r="I2855" t="s">
        <v>312</v>
      </c>
      <c r="J2855" t="s">
        <v>264</v>
      </c>
      <c r="L2855" t="s">
        <v>390</v>
      </c>
      <c r="M2855" t="s">
        <v>391</v>
      </c>
      <c r="N2855" t="s">
        <v>487</v>
      </c>
    </row>
    <row r="2856" spans="1:14" hidden="1" x14ac:dyDescent="0.25">
      <c r="A2856" t="s">
        <v>241</v>
      </c>
      <c r="B2856" s="1">
        <v>44834</v>
      </c>
      <c r="C2856" t="s">
        <v>991</v>
      </c>
      <c r="D2856" t="s">
        <v>992</v>
      </c>
      <c r="E2856" s="4">
        <v>852.37000000000023</v>
      </c>
      <c r="F2856" t="s">
        <v>567</v>
      </c>
      <c r="G2856" t="s">
        <v>471</v>
      </c>
      <c r="H2856" t="s">
        <v>311</v>
      </c>
      <c r="I2856" t="s">
        <v>312</v>
      </c>
      <c r="J2856" t="s">
        <v>264</v>
      </c>
      <c r="L2856" t="s">
        <v>390</v>
      </c>
      <c r="M2856" t="s">
        <v>391</v>
      </c>
      <c r="N2856" t="s">
        <v>487</v>
      </c>
    </row>
    <row r="2857" spans="1:14" hidden="1" x14ac:dyDescent="0.25">
      <c r="A2857" t="s">
        <v>241</v>
      </c>
      <c r="B2857" s="1">
        <v>44834</v>
      </c>
      <c r="C2857" t="s">
        <v>993</v>
      </c>
      <c r="D2857" t="s">
        <v>994</v>
      </c>
      <c r="E2857" s="4">
        <v>5109.76</v>
      </c>
      <c r="F2857" t="s">
        <v>567</v>
      </c>
      <c r="G2857" t="s">
        <v>471</v>
      </c>
      <c r="H2857" t="s">
        <v>311</v>
      </c>
      <c r="I2857" t="s">
        <v>312</v>
      </c>
      <c r="J2857" t="s">
        <v>264</v>
      </c>
      <c r="L2857" t="s">
        <v>390</v>
      </c>
      <c r="M2857" t="s">
        <v>391</v>
      </c>
      <c r="N2857" t="s">
        <v>487</v>
      </c>
    </row>
    <row r="2858" spans="1:14" hidden="1" x14ac:dyDescent="0.25">
      <c r="A2858" t="s">
        <v>241</v>
      </c>
      <c r="B2858" s="1">
        <v>44834</v>
      </c>
      <c r="C2858" t="s">
        <v>1001</v>
      </c>
      <c r="D2858" t="s">
        <v>1002</v>
      </c>
      <c r="E2858" s="4">
        <v>19.87999999999397</v>
      </c>
      <c r="F2858" t="s">
        <v>567</v>
      </c>
      <c r="G2858" t="s">
        <v>471</v>
      </c>
      <c r="H2858" t="s">
        <v>311</v>
      </c>
      <c r="I2858" t="s">
        <v>312</v>
      </c>
      <c r="J2858" t="s">
        <v>264</v>
      </c>
      <c r="L2858" t="s">
        <v>390</v>
      </c>
      <c r="M2858" t="s">
        <v>391</v>
      </c>
      <c r="N2858" t="s">
        <v>487</v>
      </c>
    </row>
    <row r="2859" spans="1:14" hidden="1" x14ac:dyDescent="0.25">
      <c r="A2859" t="s">
        <v>241</v>
      </c>
      <c r="B2859" s="1">
        <v>44834</v>
      </c>
      <c r="C2859" t="s">
        <v>1005</v>
      </c>
      <c r="D2859" t="s">
        <v>1006</v>
      </c>
      <c r="E2859" s="4">
        <v>7.4799999999976956</v>
      </c>
      <c r="F2859" t="s">
        <v>567</v>
      </c>
      <c r="G2859" t="s">
        <v>471</v>
      </c>
      <c r="H2859" t="s">
        <v>311</v>
      </c>
      <c r="I2859" t="s">
        <v>312</v>
      </c>
      <c r="J2859" t="s">
        <v>264</v>
      </c>
      <c r="L2859" t="s">
        <v>390</v>
      </c>
      <c r="M2859" t="s">
        <v>391</v>
      </c>
      <c r="N2859" t="s">
        <v>487</v>
      </c>
    </row>
    <row r="2860" spans="1:14" hidden="1" x14ac:dyDescent="0.25">
      <c r="A2860" t="s">
        <v>241</v>
      </c>
      <c r="B2860" s="1">
        <v>44834</v>
      </c>
      <c r="C2860" t="s">
        <v>1007</v>
      </c>
      <c r="D2860" t="s">
        <v>1008</v>
      </c>
      <c r="E2860" s="4">
        <v>6971.6799999999957</v>
      </c>
      <c r="F2860" t="s">
        <v>567</v>
      </c>
      <c r="G2860" t="s">
        <v>471</v>
      </c>
      <c r="H2860" t="s">
        <v>317</v>
      </c>
      <c r="I2860" t="s">
        <v>318</v>
      </c>
      <c r="J2860" t="s">
        <v>276</v>
      </c>
      <c r="L2860" t="s">
        <v>390</v>
      </c>
      <c r="M2860" t="s">
        <v>391</v>
      </c>
      <c r="N2860" t="s">
        <v>487</v>
      </c>
    </row>
    <row r="2861" spans="1:14" hidden="1" x14ac:dyDescent="0.25">
      <c r="A2861" t="s">
        <v>241</v>
      </c>
      <c r="B2861" s="1">
        <v>44834</v>
      </c>
      <c r="C2861" t="s">
        <v>1162</v>
      </c>
      <c r="D2861" t="s">
        <v>1163</v>
      </c>
      <c r="E2861" s="4">
        <v>536.09000000000219</v>
      </c>
      <c r="F2861" t="s">
        <v>567</v>
      </c>
      <c r="G2861" t="s">
        <v>471</v>
      </c>
      <c r="H2861" t="s">
        <v>311</v>
      </c>
      <c r="I2861" t="s">
        <v>312</v>
      </c>
      <c r="J2861" t="s">
        <v>264</v>
      </c>
      <c r="L2861" t="s">
        <v>390</v>
      </c>
      <c r="M2861" t="s">
        <v>391</v>
      </c>
      <c r="N2861" t="s">
        <v>477</v>
      </c>
    </row>
    <row r="2862" spans="1:14" hidden="1" x14ac:dyDescent="0.25">
      <c r="A2862" t="s">
        <v>241</v>
      </c>
      <c r="B2862" s="1">
        <v>44834</v>
      </c>
      <c r="C2862" t="s">
        <v>1264</v>
      </c>
      <c r="D2862" t="s">
        <v>1265</v>
      </c>
      <c r="E2862" s="4">
        <v>12530</v>
      </c>
      <c r="F2862" t="s">
        <v>567</v>
      </c>
      <c r="G2862" t="s">
        <v>471</v>
      </c>
      <c r="H2862" t="s">
        <v>317</v>
      </c>
      <c r="I2862" t="s">
        <v>318</v>
      </c>
      <c r="J2862" t="s">
        <v>276</v>
      </c>
      <c r="L2862" t="s">
        <v>390</v>
      </c>
      <c r="M2862" t="s">
        <v>391</v>
      </c>
      <c r="N2862" t="s">
        <v>489</v>
      </c>
    </row>
    <row r="2863" spans="1:14" hidden="1" x14ac:dyDescent="0.25">
      <c r="A2863" t="s">
        <v>241</v>
      </c>
      <c r="B2863" s="1">
        <v>44834</v>
      </c>
      <c r="C2863" t="s">
        <v>1266</v>
      </c>
      <c r="D2863" t="s">
        <v>1267</v>
      </c>
      <c r="E2863" s="4">
        <v>309.3</v>
      </c>
      <c r="F2863" t="s">
        <v>567</v>
      </c>
      <c r="G2863" t="s">
        <v>471</v>
      </c>
      <c r="H2863" t="s">
        <v>311</v>
      </c>
      <c r="I2863" t="s">
        <v>312</v>
      </c>
      <c r="J2863" t="s">
        <v>264</v>
      </c>
      <c r="L2863" t="s">
        <v>390</v>
      </c>
      <c r="M2863" t="s">
        <v>391</v>
      </c>
      <c r="N2863" t="s">
        <v>487</v>
      </c>
    </row>
    <row r="2864" spans="1:14" hidden="1" x14ac:dyDescent="0.25">
      <c r="A2864" t="s">
        <v>241</v>
      </c>
      <c r="B2864" s="1">
        <v>44834</v>
      </c>
      <c r="C2864" t="s">
        <v>1285</v>
      </c>
      <c r="D2864" t="s">
        <v>1286</v>
      </c>
      <c r="E2864" s="4">
        <v>3341.41</v>
      </c>
      <c r="F2864" t="s">
        <v>567</v>
      </c>
      <c r="G2864" t="s">
        <v>471</v>
      </c>
      <c r="H2864" t="s">
        <v>316</v>
      </c>
      <c r="I2864" t="s">
        <v>275</v>
      </c>
      <c r="J2864" t="s">
        <v>274</v>
      </c>
      <c r="L2864" t="s">
        <v>400</v>
      </c>
      <c r="M2864" t="s">
        <v>401</v>
      </c>
      <c r="N2864" t="s">
        <v>489</v>
      </c>
    </row>
    <row r="2865" spans="1:14" hidden="1" x14ac:dyDescent="0.25">
      <c r="A2865" t="s">
        <v>241</v>
      </c>
      <c r="B2865" s="1">
        <v>44834</v>
      </c>
      <c r="C2865" t="s">
        <v>1017</v>
      </c>
      <c r="D2865" t="s">
        <v>1018</v>
      </c>
      <c r="E2865" s="4">
        <v>10689.6</v>
      </c>
      <c r="F2865" t="s">
        <v>567</v>
      </c>
      <c r="G2865" t="s">
        <v>471</v>
      </c>
      <c r="H2865" t="s">
        <v>316</v>
      </c>
      <c r="I2865" t="s">
        <v>275</v>
      </c>
      <c r="J2865" t="s">
        <v>274</v>
      </c>
      <c r="L2865" t="s">
        <v>400</v>
      </c>
      <c r="M2865" t="s">
        <v>401</v>
      </c>
      <c r="N2865" t="s">
        <v>489</v>
      </c>
    </row>
    <row r="2866" spans="1:14" hidden="1" x14ac:dyDescent="0.25">
      <c r="A2866" t="s">
        <v>241</v>
      </c>
      <c r="B2866" s="1">
        <v>44834</v>
      </c>
      <c r="C2866" t="s">
        <v>1021</v>
      </c>
      <c r="D2866" t="s">
        <v>1022</v>
      </c>
      <c r="E2866" s="4">
        <v>8381.1200000000008</v>
      </c>
      <c r="F2866" t="s">
        <v>567</v>
      </c>
      <c r="G2866" t="s">
        <v>471</v>
      </c>
      <c r="H2866" t="s">
        <v>316</v>
      </c>
      <c r="I2866" t="s">
        <v>275</v>
      </c>
      <c r="J2866" t="s">
        <v>274</v>
      </c>
      <c r="L2866" t="s">
        <v>400</v>
      </c>
      <c r="M2866" t="s">
        <v>401</v>
      </c>
      <c r="N2866" t="s">
        <v>489</v>
      </c>
    </row>
    <row r="2867" spans="1:14" hidden="1" x14ac:dyDescent="0.25">
      <c r="A2867" t="s">
        <v>241</v>
      </c>
      <c r="B2867" s="1">
        <v>44834</v>
      </c>
      <c r="C2867" t="s">
        <v>1025</v>
      </c>
      <c r="D2867" t="s">
        <v>1026</v>
      </c>
      <c r="E2867" s="4">
        <v>1365.51</v>
      </c>
      <c r="F2867" t="s">
        <v>567</v>
      </c>
      <c r="G2867" t="s">
        <v>471</v>
      </c>
      <c r="H2867" t="s">
        <v>316</v>
      </c>
      <c r="I2867" t="s">
        <v>275</v>
      </c>
      <c r="J2867" t="s">
        <v>274</v>
      </c>
      <c r="L2867" t="s">
        <v>400</v>
      </c>
      <c r="M2867" t="s">
        <v>401</v>
      </c>
      <c r="N2867" t="s">
        <v>489</v>
      </c>
    </row>
    <row r="2868" spans="1:14" hidden="1" x14ac:dyDescent="0.25">
      <c r="A2868" t="s">
        <v>241</v>
      </c>
      <c r="B2868" s="1">
        <v>44834</v>
      </c>
      <c r="C2868" t="s">
        <v>1227</v>
      </c>
      <c r="D2868" t="s">
        <v>1228</v>
      </c>
      <c r="E2868" s="4">
        <v>10690.99</v>
      </c>
      <c r="F2868" t="s">
        <v>567</v>
      </c>
      <c r="G2868" t="s">
        <v>471</v>
      </c>
      <c r="H2868" t="s">
        <v>316</v>
      </c>
      <c r="I2868" t="s">
        <v>275</v>
      </c>
      <c r="J2868" t="s">
        <v>274</v>
      </c>
      <c r="L2868" t="s">
        <v>400</v>
      </c>
      <c r="M2868" t="s">
        <v>401</v>
      </c>
      <c r="N2868" t="s">
        <v>489</v>
      </c>
    </row>
    <row r="2869" spans="1:14" hidden="1" x14ac:dyDescent="0.25">
      <c r="A2869" t="s">
        <v>241</v>
      </c>
      <c r="B2869" s="1">
        <v>44834</v>
      </c>
      <c r="C2869" t="s">
        <v>1279</v>
      </c>
      <c r="D2869" t="s">
        <v>1280</v>
      </c>
      <c r="E2869" s="4">
        <v>11.17</v>
      </c>
      <c r="F2869" t="s">
        <v>567</v>
      </c>
      <c r="G2869" t="s">
        <v>471</v>
      </c>
      <c r="H2869" t="s">
        <v>316</v>
      </c>
      <c r="I2869" t="s">
        <v>275</v>
      </c>
      <c r="J2869" t="s">
        <v>274</v>
      </c>
      <c r="L2869" t="s">
        <v>400</v>
      </c>
      <c r="M2869" t="s">
        <v>401</v>
      </c>
      <c r="N2869" t="s">
        <v>489</v>
      </c>
    </row>
    <row r="2870" spans="1:14" hidden="1" x14ac:dyDescent="0.25">
      <c r="A2870" t="s">
        <v>241</v>
      </c>
      <c r="B2870" s="1">
        <v>44834</v>
      </c>
      <c r="C2870" t="s">
        <v>1027</v>
      </c>
      <c r="D2870" t="s">
        <v>1028</v>
      </c>
      <c r="E2870" s="4">
        <v>7.2</v>
      </c>
      <c r="F2870" t="s">
        <v>567</v>
      </c>
      <c r="G2870" t="s">
        <v>471</v>
      </c>
      <c r="H2870" t="s">
        <v>316</v>
      </c>
      <c r="I2870" t="s">
        <v>275</v>
      </c>
      <c r="J2870" t="s">
        <v>274</v>
      </c>
      <c r="L2870" t="s">
        <v>400</v>
      </c>
      <c r="M2870" t="s">
        <v>401</v>
      </c>
      <c r="N2870" t="s">
        <v>489</v>
      </c>
    </row>
    <row r="2871" spans="1:14" hidden="1" x14ac:dyDescent="0.25">
      <c r="A2871" t="s">
        <v>241</v>
      </c>
      <c r="B2871" s="1">
        <v>44834</v>
      </c>
      <c r="C2871" t="s">
        <v>1029</v>
      </c>
      <c r="D2871" t="s">
        <v>1030</v>
      </c>
      <c r="E2871" s="4">
        <v>9185.91</v>
      </c>
      <c r="F2871" t="s">
        <v>567</v>
      </c>
      <c r="G2871" t="s">
        <v>471</v>
      </c>
      <c r="H2871" t="s">
        <v>316</v>
      </c>
      <c r="I2871" t="s">
        <v>275</v>
      </c>
      <c r="J2871" t="s">
        <v>274</v>
      </c>
      <c r="L2871" t="s">
        <v>400</v>
      </c>
      <c r="M2871" t="s">
        <v>401</v>
      </c>
      <c r="N2871" t="s">
        <v>489</v>
      </c>
    </row>
    <row r="2872" spans="1:14" hidden="1" x14ac:dyDescent="0.25">
      <c r="A2872" t="s">
        <v>241</v>
      </c>
      <c r="B2872" s="1">
        <v>44834</v>
      </c>
      <c r="C2872" t="s">
        <v>35</v>
      </c>
      <c r="D2872" t="s">
        <v>1031</v>
      </c>
      <c r="E2872" s="4">
        <v>13045.050000000001</v>
      </c>
      <c r="F2872" t="s">
        <v>567</v>
      </c>
      <c r="G2872" t="s">
        <v>471</v>
      </c>
      <c r="H2872" t="s">
        <v>288</v>
      </c>
      <c r="I2872" t="s">
        <v>26</v>
      </c>
      <c r="J2872" t="s">
        <v>243</v>
      </c>
      <c r="L2872" t="s">
        <v>368</v>
      </c>
      <c r="M2872" t="s">
        <v>369</v>
      </c>
      <c r="N2872" t="s">
        <v>480</v>
      </c>
    </row>
    <row r="2873" spans="1:14" hidden="1" x14ac:dyDescent="0.25">
      <c r="A2873" t="s">
        <v>241</v>
      </c>
      <c r="B2873" s="1">
        <v>44834</v>
      </c>
      <c r="C2873" t="s">
        <v>27</v>
      </c>
      <c r="D2873" t="s">
        <v>1032</v>
      </c>
      <c r="E2873" s="4">
        <v>-2640920.94</v>
      </c>
      <c r="F2873" t="s">
        <v>567</v>
      </c>
      <c r="G2873" t="s">
        <v>471</v>
      </c>
      <c r="H2873" t="s">
        <v>288</v>
      </c>
      <c r="I2873" t="s">
        <v>26</v>
      </c>
      <c r="J2873" t="s">
        <v>243</v>
      </c>
      <c r="L2873" t="s">
        <v>368</v>
      </c>
      <c r="M2873" t="s">
        <v>369</v>
      </c>
      <c r="N2873" t="s">
        <v>485</v>
      </c>
    </row>
    <row r="2874" spans="1:14" hidden="1" x14ac:dyDescent="0.25">
      <c r="A2874" t="s">
        <v>241</v>
      </c>
      <c r="B2874" s="1">
        <v>44834</v>
      </c>
      <c r="C2874" t="s">
        <v>1035</v>
      </c>
      <c r="D2874" t="s">
        <v>1036</v>
      </c>
      <c r="E2874" s="4">
        <v>-198887.52999999997</v>
      </c>
      <c r="F2874" t="s">
        <v>567</v>
      </c>
      <c r="G2874" t="s">
        <v>471</v>
      </c>
      <c r="H2874" t="s">
        <v>288</v>
      </c>
      <c r="I2874" t="s">
        <v>26</v>
      </c>
      <c r="J2874" t="s">
        <v>243</v>
      </c>
      <c r="L2874" t="s">
        <v>368</v>
      </c>
      <c r="M2874" t="s">
        <v>369</v>
      </c>
      <c r="N2874" t="s">
        <v>485</v>
      </c>
    </row>
    <row r="2875" spans="1:14" hidden="1" x14ac:dyDescent="0.25">
      <c r="A2875" t="s">
        <v>241</v>
      </c>
      <c r="B2875" s="1">
        <v>44834</v>
      </c>
      <c r="C2875" t="s">
        <v>28</v>
      </c>
      <c r="D2875" t="s">
        <v>1039</v>
      </c>
      <c r="E2875" s="4">
        <v>-136247.36999999994</v>
      </c>
      <c r="F2875" t="s">
        <v>567</v>
      </c>
      <c r="G2875" t="s">
        <v>471</v>
      </c>
      <c r="H2875" t="s">
        <v>288</v>
      </c>
      <c r="I2875" t="s">
        <v>26</v>
      </c>
      <c r="J2875" t="s">
        <v>243</v>
      </c>
      <c r="L2875" t="s">
        <v>368</v>
      </c>
      <c r="M2875" t="s">
        <v>369</v>
      </c>
      <c r="N2875" t="s">
        <v>480</v>
      </c>
    </row>
    <row r="2876" spans="1:14" hidden="1" x14ac:dyDescent="0.25">
      <c r="A2876" t="s">
        <v>241</v>
      </c>
      <c r="B2876" s="1">
        <v>44834</v>
      </c>
      <c r="C2876" t="s">
        <v>29</v>
      </c>
      <c r="D2876" t="s">
        <v>1040</v>
      </c>
      <c r="E2876" s="4">
        <v>-4978.1299999999992</v>
      </c>
      <c r="F2876" t="s">
        <v>567</v>
      </c>
      <c r="G2876" t="s">
        <v>471</v>
      </c>
      <c r="H2876" t="s">
        <v>288</v>
      </c>
      <c r="I2876" t="s">
        <v>26</v>
      </c>
      <c r="J2876" t="s">
        <v>243</v>
      </c>
      <c r="L2876" t="s">
        <v>368</v>
      </c>
      <c r="M2876" t="s">
        <v>369</v>
      </c>
      <c r="N2876" t="s">
        <v>480</v>
      </c>
    </row>
    <row r="2877" spans="1:14" hidden="1" x14ac:dyDescent="0.25">
      <c r="A2877" t="s">
        <v>241</v>
      </c>
      <c r="B2877" s="1">
        <v>44834</v>
      </c>
      <c r="C2877" t="s">
        <v>1041</v>
      </c>
      <c r="D2877" t="s">
        <v>1042</v>
      </c>
      <c r="E2877" s="4">
        <v>-137047.86999999997</v>
      </c>
      <c r="F2877" t="s">
        <v>567</v>
      </c>
      <c r="G2877" t="s">
        <v>471</v>
      </c>
      <c r="H2877" t="s">
        <v>288</v>
      </c>
      <c r="I2877" t="s">
        <v>26</v>
      </c>
      <c r="J2877" t="s">
        <v>243</v>
      </c>
      <c r="L2877" t="s">
        <v>368</v>
      </c>
      <c r="M2877" t="s">
        <v>369</v>
      </c>
      <c r="N2877" t="s">
        <v>489</v>
      </c>
    </row>
    <row r="2878" spans="1:14" hidden="1" x14ac:dyDescent="0.25">
      <c r="A2878" t="s">
        <v>241</v>
      </c>
      <c r="B2878" s="1">
        <v>44834</v>
      </c>
      <c r="C2878" t="s">
        <v>30</v>
      </c>
      <c r="D2878" t="s">
        <v>1229</v>
      </c>
      <c r="E2878" s="4">
        <v>-296865.33999999997</v>
      </c>
      <c r="F2878" t="s">
        <v>567</v>
      </c>
      <c r="G2878" t="s">
        <v>471</v>
      </c>
      <c r="H2878" t="s">
        <v>288</v>
      </c>
      <c r="I2878" t="s">
        <v>26</v>
      </c>
      <c r="J2878" t="s">
        <v>243</v>
      </c>
      <c r="L2878" t="s">
        <v>368</v>
      </c>
      <c r="M2878" t="s">
        <v>369</v>
      </c>
      <c r="N2878" t="s">
        <v>485</v>
      </c>
    </row>
    <row r="2879" spans="1:14" hidden="1" x14ac:dyDescent="0.25">
      <c r="A2879" t="s">
        <v>241</v>
      </c>
      <c r="B2879" s="1">
        <v>44834</v>
      </c>
      <c r="C2879" t="s">
        <v>31</v>
      </c>
      <c r="D2879" t="s">
        <v>1293</v>
      </c>
      <c r="E2879" s="4">
        <v>-10672</v>
      </c>
      <c r="F2879" t="s">
        <v>567</v>
      </c>
      <c r="G2879" t="s">
        <v>471</v>
      </c>
      <c r="H2879" t="s">
        <v>288</v>
      </c>
      <c r="I2879" t="s">
        <v>26</v>
      </c>
      <c r="J2879" t="s">
        <v>243</v>
      </c>
      <c r="L2879" t="s">
        <v>368</v>
      </c>
      <c r="M2879" t="s">
        <v>369</v>
      </c>
      <c r="N2879" t="s">
        <v>480</v>
      </c>
    </row>
    <row r="2880" spans="1:14" hidden="1" x14ac:dyDescent="0.25">
      <c r="A2880" t="s">
        <v>241</v>
      </c>
      <c r="B2880" s="1">
        <v>44834</v>
      </c>
      <c r="C2880" t="s">
        <v>32</v>
      </c>
      <c r="D2880" t="s">
        <v>1268</v>
      </c>
      <c r="E2880" s="4">
        <v>-24893.72</v>
      </c>
      <c r="F2880" t="s">
        <v>567</v>
      </c>
      <c r="G2880" t="s">
        <v>471</v>
      </c>
      <c r="H2880" t="s">
        <v>288</v>
      </c>
      <c r="I2880" t="s">
        <v>26</v>
      </c>
      <c r="J2880" t="s">
        <v>243</v>
      </c>
      <c r="L2880" t="s">
        <v>368</v>
      </c>
      <c r="M2880" t="s">
        <v>369</v>
      </c>
      <c r="N2880" t="s">
        <v>480</v>
      </c>
    </row>
    <row r="2881" spans="1:14" hidden="1" x14ac:dyDescent="0.25">
      <c r="A2881" t="s">
        <v>241</v>
      </c>
      <c r="B2881" s="1">
        <v>44834</v>
      </c>
      <c r="C2881" t="s">
        <v>33</v>
      </c>
      <c r="D2881" t="s">
        <v>1043</v>
      </c>
      <c r="E2881" s="4">
        <v>-3686.8999999999978</v>
      </c>
      <c r="F2881" t="s">
        <v>567</v>
      </c>
      <c r="G2881" t="s">
        <v>471</v>
      </c>
      <c r="H2881" t="s">
        <v>288</v>
      </c>
      <c r="I2881" t="s">
        <v>26</v>
      </c>
      <c r="J2881" t="s">
        <v>243</v>
      </c>
      <c r="L2881" t="s">
        <v>368</v>
      </c>
      <c r="M2881" t="s">
        <v>369</v>
      </c>
      <c r="N2881" t="s">
        <v>480</v>
      </c>
    </row>
    <row r="2882" spans="1:14" hidden="1" x14ac:dyDescent="0.25">
      <c r="A2882" t="s">
        <v>241</v>
      </c>
      <c r="B2882" s="1">
        <v>44834</v>
      </c>
      <c r="C2882" t="s">
        <v>34</v>
      </c>
      <c r="D2882" t="s">
        <v>1044</v>
      </c>
      <c r="E2882" s="4">
        <v>-78219.02</v>
      </c>
      <c r="F2882" t="s">
        <v>567</v>
      </c>
      <c r="G2882" t="s">
        <v>471</v>
      </c>
      <c r="H2882" t="s">
        <v>317</v>
      </c>
      <c r="I2882" t="s">
        <v>318</v>
      </c>
      <c r="J2882" t="s">
        <v>276</v>
      </c>
      <c r="L2882" t="s">
        <v>390</v>
      </c>
      <c r="M2882" t="s">
        <v>391</v>
      </c>
      <c r="N2882" t="s">
        <v>487</v>
      </c>
    </row>
    <row r="2883" spans="1:14" hidden="1" x14ac:dyDescent="0.25">
      <c r="A2883" t="s">
        <v>241</v>
      </c>
      <c r="B2883" s="1">
        <v>44834</v>
      </c>
      <c r="C2883" t="s">
        <v>1047</v>
      </c>
      <c r="D2883" t="s">
        <v>1048</v>
      </c>
      <c r="E2883" s="4">
        <v>-255483.9</v>
      </c>
      <c r="F2883" t="s">
        <v>567</v>
      </c>
      <c r="G2883" t="s">
        <v>471</v>
      </c>
      <c r="H2883" t="s">
        <v>248</v>
      </c>
      <c r="I2883" t="s">
        <v>249</v>
      </c>
      <c r="J2883" t="s">
        <v>248</v>
      </c>
      <c r="L2883" t="s">
        <v>368</v>
      </c>
      <c r="M2883" t="s">
        <v>369</v>
      </c>
      <c r="N2883" t="s">
        <v>489</v>
      </c>
    </row>
    <row r="2884" spans="1:14" hidden="1" x14ac:dyDescent="0.25">
      <c r="A2884" t="s">
        <v>241</v>
      </c>
      <c r="B2884" s="1">
        <v>44834</v>
      </c>
      <c r="C2884" t="s">
        <v>25</v>
      </c>
      <c r="D2884" t="s">
        <v>1049</v>
      </c>
      <c r="E2884" s="4">
        <v>-1305623.6100000003</v>
      </c>
      <c r="F2884" t="s">
        <v>567</v>
      </c>
      <c r="G2884" t="s">
        <v>471</v>
      </c>
      <c r="H2884" t="s">
        <v>244</v>
      </c>
      <c r="I2884" t="s">
        <v>245</v>
      </c>
      <c r="J2884" t="s">
        <v>244</v>
      </c>
      <c r="L2884" t="s">
        <v>368</v>
      </c>
      <c r="M2884" t="s">
        <v>369</v>
      </c>
      <c r="N2884" t="s">
        <v>480</v>
      </c>
    </row>
    <row r="2885" spans="1:14" hidden="1" x14ac:dyDescent="0.25">
      <c r="A2885" t="s">
        <v>241</v>
      </c>
      <c r="B2885" s="1">
        <v>44834</v>
      </c>
      <c r="C2885" t="s">
        <v>1062</v>
      </c>
      <c r="D2885" t="s">
        <v>1063</v>
      </c>
      <c r="E2885" s="4">
        <v>-6.9999999999999993E-2</v>
      </c>
      <c r="F2885" t="s">
        <v>567</v>
      </c>
      <c r="G2885" t="s">
        <v>471</v>
      </c>
      <c r="H2885" t="s">
        <v>248</v>
      </c>
      <c r="I2885" t="s">
        <v>249</v>
      </c>
      <c r="J2885" t="s">
        <v>248</v>
      </c>
      <c r="L2885" t="s">
        <v>372</v>
      </c>
      <c r="M2885" t="s">
        <v>373</v>
      </c>
      <c r="N2885" t="s">
        <v>487</v>
      </c>
    </row>
    <row r="2886" spans="1:14" hidden="1" x14ac:dyDescent="0.25">
      <c r="A2886" t="s">
        <v>241</v>
      </c>
      <c r="B2886" s="1">
        <v>44834</v>
      </c>
      <c r="C2886" t="s">
        <v>1066</v>
      </c>
      <c r="D2886" t="s">
        <v>1067</v>
      </c>
      <c r="E2886" s="4">
        <v>-11.170000000000051</v>
      </c>
      <c r="F2886" t="s">
        <v>567</v>
      </c>
      <c r="G2886" t="s">
        <v>471</v>
      </c>
      <c r="H2886" t="s">
        <v>248</v>
      </c>
      <c r="I2886" t="s">
        <v>249</v>
      </c>
      <c r="J2886" t="s">
        <v>248</v>
      </c>
      <c r="L2886" t="s">
        <v>372</v>
      </c>
      <c r="M2886" t="s">
        <v>373</v>
      </c>
      <c r="N2886" t="s">
        <v>487</v>
      </c>
    </row>
    <row r="2887" spans="1:14" hidden="1" x14ac:dyDescent="0.25">
      <c r="A2887" t="s">
        <v>241</v>
      </c>
      <c r="B2887" s="1">
        <v>44834</v>
      </c>
      <c r="C2887" t="s">
        <v>1287</v>
      </c>
      <c r="D2887" t="s">
        <v>1288</v>
      </c>
      <c r="E2887" s="4">
        <v>-15.08</v>
      </c>
      <c r="F2887" t="s">
        <v>567</v>
      </c>
      <c r="G2887" t="s">
        <v>471</v>
      </c>
      <c r="H2887" t="s">
        <v>248</v>
      </c>
      <c r="I2887" t="s">
        <v>249</v>
      </c>
      <c r="J2887" t="s">
        <v>248</v>
      </c>
      <c r="L2887" t="s">
        <v>372</v>
      </c>
      <c r="M2887" t="s">
        <v>373</v>
      </c>
      <c r="N2887" t="s">
        <v>487</v>
      </c>
    </row>
    <row r="2888" spans="1:14" hidden="1" x14ac:dyDescent="0.25">
      <c r="A2888" t="s">
        <v>241</v>
      </c>
      <c r="B2888" s="1">
        <v>44834</v>
      </c>
      <c r="C2888" t="s">
        <v>1068</v>
      </c>
      <c r="D2888" t="s">
        <v>1069</v>
      </c>
      <c r="E2888" s="4">
        <v>-3462.18</v>
      </c>
      <c r="F2888" t="s">
        <v>567</v>
      </c>
      <c r="G2888" t="s">
        <v>471</v>
      </c>
      <c r="H2888" t="s">
        <v>248</v>
      </c>
      <c r="I2888" t="s">
        <v>249</v>
      </c>
      <c r="J2888" t="s">
        <v>248</v>
      </c>
      <c r="L2888" t="s">
        <v>372</v>
      </c>
      <c r="M2888" t="s">
        <v>373</v>
      </c>
      <c r="N2888" t="s">
        <v>487</v>
      </c>
    </row>
    <row r="2889" spans="1:14" hidden="1" x14ac:dyDescent="0.25">
      <c r="A2889" t="s">
        <v>241</v>
      </c>
      <c r="B2889" s="1">
        <v>44834</v>
      </c>
      <c r="C2889" t="s">
        <v>1168</v>
      </c>
      <c r="D2889" t="s">
        <v>1169</v>
      </c>
      <c r="E2889" s="4">
        <v>-5230.58</v>
      </c>
      <c r="F2889" t="s">
        <v>567</v>
      </c>
      <c r="G2889" t="s">
        <v>471</v>
      </c>
      <c r="H2889" t="s">
        <v>248</v>
      </c>
      <c r="I2889" t="s">
        <v>249</v>
      </c>
      <c r="J2889" t="s">
        <v>248</v>
      </c>
      <c r="L2889" t="s">
        <v>372</v>
      </c>
      <c r="M2889" t="s">
        <v>373</v>
      </c>
      <c r="N2889" t="s">
        <v>487</v>
      </c>
    </row>
    <row r="2890" spans="1:14" hidden="1" x14ac:dyDescent="0.25">
      <c r="A2890" t="s">
        <v>241</v>
      </c>
      <c r="B2890" s="1">
        <v>44834</v>
      </c>
      <c r="C2890" t="s">
        <v>1080</v>
      </c>
      <c r="D2890" t="s">
        <v>1081</v>
      </c>
      <c r="E2890" s="4">
        <v>-4292.37</v>
      </c>
      <c r="F2890" t="s">
        <v>567</v>
      </c>
      <c r="G2890" t="s">
        <v>471</v>
      </c>
      <c r="H2890" t="s">
        <v>317</v>
      </c>
      <c r="I2890" t="s">
        <v>318</v>
      </c>
      <c r="J2890" t="s">
        <v>276</v>
      </c>
      <c r="L2890" t="s">
        <v>372</v>
      </c>
      <c r="M2890" t="s">
        <v>373</v>
      </c>
      <c r="N2890" t="s">
        <v>487</v>
      </c>
    </row>
    <row r="2891" spans="1:14" hidden="1" x14ac:dyDescent="0.25">
      <c r="A2891" t="s">
        <v>241</v>
      </c>
      <c r="B2891" s="1">
        <v>44834</v>
      </c>
      <c r="C2891" t="s">
        <v>1082</v>
      </c>
      <c r="D2891" t="s">
        <v>1083</v>
      </c>
      <c r="E2891" s="4">
        <v>-63.55</v>
      </c>
      <c r="F2891" t="s">
        <v>567</v>
      </c>
      <c r="G2891" t="s">
        <v>471</v>
      </c>
      <c r="H2891" t="s">
        <v>248</v>
      </c>
      <c r="I2891" t="s">
        <v>249</v>
      </c>
      <c r="J2891" t="s">
        <v>248</v>
      </c>
      <c r="L2891" t="s">
        <v>372</v>
      </c>
      <c r="M2891" t="s">
        <v>373</v>
      </c>
      <c r="N2891" t="s">
        <v>488</v>
      </c>
    </row>
    <row r="2892" spans="1:14" hidden="1" x14ac:dyDescent="0.25">
      <c r="A2892" t="s">
        <v>241</v>
      </c>
      <c r="B2892" s="1">
        <v>44834</v>
      </c>
      <c r="C2892" t="s">
        <v>1172</v>
      </c>
      <c r="D2892" t="s">
        <v>1173</v>
      </c>
      <c r="E2892" s="4">
        <v>-204773.53000000003</v>
      </c>
      <c r="F2892" t="s">
        <v>567</v>
      </c>
      <c r="G2892" t="s">
        <v>471</v>
      </c>
      <c r="H2892" t="s">
        <v>291</v>
      </c>
      <c r="I2892" t="s">
        <v>292</v>
      </c>
      <c r="J2892" t="s">
        <v>251</v>
      </c>
      <c r="L2892" t="s">
        <v>372</v>
      </c>
      <c r="M2892" t="s">
        <v>373</v>
      </c>
      <c r="N2892" t="s">
        <v>487</v>
      </c>
    </row>
    <row r="2893" spans="1:14" hidden="1" x14ac:dyDescent="0.25">
      <c r="A2893" t="s">
        <v>241</v>
      </c>
      <c r="B2893" s="1">
        <v>44834</v>
      </c>
      <c r="C2893" t="s">
        <v>1281</v>
      </c>
      <c r="D2893" t="s">
        <v>1282</v>
      </c>
      <c r="E2893" s="4">
        <v>-20</v>
      </c>
      <c r="F2893" t="s">
        <v>567</v>
      </c>
      <c r="G2893" t="s">
        <v>471</v>
      </c>
      <c r="H2893" t="s">
        <v>316</v>
      </c>
      <c r="I2893" t="s">
        <v>275</v>
      </c>
      <c r="J2893" t="s">
        <v>274</v>
      </c>
      <c r="L2893" t="s">
        <v>398</v>
      </c>
      <c r="M2893" t="s">
        <v>399</v>
      </c>
      <c r="N2893" t="s">
        <v>489</v>
      </c>
    </row>
    <row r="2894" spans="1:14" hidden="1" x14ac:dyDescent="0.25">
      <c r="A2894" t="s">
        <v>241</v>
      </c>
      <c r="B2894" s="1">
        <v>44834</v>
      </c>
      <c r="C2894" t="s">
        <v>1101</v>
      </c>
      <c r="D2894" t="s">
        <v>1102</v>
      </c>
      <c r="E2894" s="4">
        <v>-141.66999999999999</v>
      </c>
      <c r="F2894" t="s">
        <v>567</v>
      </c>
      <c r="G2894" t="s">
        <v>471</v>
      </c>
      <c r="H2894" t="s">
        <v>316</v>
      </c>
      <c r="I2894" t="s">
        <v>275</v>
      </c>
      <c r="J2894" t="s">
        <v>274</v>
      </c>
      <c r="L2894" t="s">
        <v>398</v>
      </c>
      <c r="M2894" t="s">
        <v>399</v>
      </c>
      <c r="N2894" t="s">
        <v>477</v>
      </c>
    </row>
    <row r="2895" spans="1:14" hidden="1" x14ac:dyDescent="0.25">
      <c r="A2895" t="s">
        <v>241</v>
      </c>
      <c r="B2895" s="1">
        <v>44834</v>
      </c>
      <c r="C2895" t="s">
        <v>570</v>
      </c>
      <c r="D2895" t="s">
        <v>571</v>
      </c>
      <c r="E2895" s="4">
        <v>10000</v>
      </c>
      <c r="F2895" t="s">
        <v>567</v>
      </c>
      <c r="G2895" t="s">
        <v>511</v>
      </c>
      <c r="H2895" t="s">
        <v>514</v>
      </c>
      <c r="I2895" t="s">
        <v>417</v>
      </c>
      <c r="J2895" t="s">
        <v>572</v>
      </c>
      <c r="L2895" t="s">
        <v>514</v>
      </c>
      <c r="M2895" t="s">
        <v>417</v>
      </c>
      <c r="N2895" t="s">
        <v>573</v>
      </c>
    </row>
    <row r="2896" spans="1:14" hidden="1" x14ac:dyDescent="0.25">
      <c r="A2896" t="s">
        <v>241</v>
      </c>
      <c r="B2896" s="1">
        <v>44834</v>
      </c>
      <c r="C2896" t="s">
        <v>576</v>
      </c>
      <c r="D2896" t="s">
        <v>577</v>
      </c>
      <c r="E2896" s="4">
        <v>6343</v>
      </c>
      <c r="F2896" t="s">
        <v>567</v>
      </c>
      <c r="G2896" t="s">
        <v>511</v>
      </c>
      <c r="H2896" t="s">
        <v>514</v>
      </c>
      <c r="I2896" t="s">
        <v>417</v>
      </c>
      <c r="J2896" t="s">
        <v>572</v>
      </c>
      <c r="L2896" t="s">
        <v>514</v>
      </c>
      <c r="M2896" t="s">
        <v>417</v>
      </c>
      <c r="N2896" t="s">
        <v>573</v>
      </c>
    </row>
    <row r="2897" spans="1:14" hidden="1" x14ac:dyDescent="0.25">
      <c r="A2897" t="s">
        <v>241</v>
      </c>
      <c r="B2897" s="1">
        <v>44834</v>
      </c>
      <c r="C2897" t="s">
        <v>580</v>
      </c>
      <c r="D2897" t="s">
        <v>581</v>
      </c>
      <c r="E2897" s="4">
        <v>74079.209999999992</v>
      </c>
      <c r="F2897" t="s">
        <v>567</v>
      </c>
      <c r="G2897" t="s">
        <v>511</v>
      </c>
      <c r="H2897" t="s">
        <v>514</v>
      </c>
      <c r="I2897" t="s">
        <v>417</v>
      </c>
      <c r="J2897" t="s">
        <v>572</v>
      </c>
      <c r="L2897" t="s">
        <v>514</v>
      </c>
      <c r="M2897" t="s">
        <v>417</v>
      </c>
      <c r="N2897" t="s">
        <v>573</v>
      </c>
    </row>
    <row r="2898" spans="1:14" hidden="1" x14ac:dyDescent="0.25">
      <c r="A2898" t="s">
        <v>241</v>
      </c>
      <c r="B2898" s="1">
        <v>44834</v>
      </c>
      <c r="C2898" t="s">
        <v>584</v>
      </c>
      <c r="D2898" t="s">
        <v>585</v>
      </c>
      <c r="E2898" s="4">
        <v>100000</v>
      </c>
      <c r="F2898" t="s">
        <v>567</v>
      </c>
      <c r="G2898" t="s">
        <v>511</v>
      </c>
      <c r="H2898" t="s">
        <v>514</v>
      </c>
      <c r="I2898" t="s">
        <v>417</v>
      </c>
      <c r="J2898" t="s">
        <v>572</v>
      </c>
      <c r="L2898" t="s">
        <v>514</v>
      </c>
      <c r="M2898" t="s">
        <v>417</v>
      </c>
      <c r="N2898" t="s">
        <v>573</v>
      </c>
    </row>
    <row r="2899" spans="1:14" hidden="1" x14ac:dyDescent="0.25">
      <c r="A2899" t="s">
        <v>241</v>
      </c>
      <c r="B2899" s="1">
        <v>44834</v>
      </c>
      <c r="C2899" t="s">
        <v>588</v>
      </c>
      <c r="D2899" t="s">
        <v>589</v>
      </c>
      <c r="E2899" s="4">
        <v>168277.53</v>
      </c>
      <c r="F2899" t="s">
        <v>567</v>
      </c>
      <c r="G2899" t="s">
        <v>511</v>
      </c>
      <c r="H2899" t="s">
        <v>514</v>
      </c>
      <c r="I2899" t="s">
        <v>417</v>
      </c>
      <c r="J2899" t="s">
        <v>572</v>
      </c>
      <c r="L2899" t="s">
        <v>514</v>
      </c>
      <c r="M2899" t="s">
        <v>417</v>
      </c>
      <c r="N2899" t="s">
        <v>573</v>
      </c>
    </row>
    <row r="2900" spans="1:14" hidden="1" x14ac:dyDescent="0.25">
      <c r="A2900" t="s">
        <v>241</v>
      </c>
      <c r="B2900" s="1">
        <v>44834</v>
      </c>
      <c r="C2900" t="s">
        <v>592</v>
      </c>
      <c r="D2900" t="s">
        <v>593</v>
      </c>
      <c r="E2900" s="4">
        <v>87545.25</v>
      </c>
      <c r="F2900" t="s">
        <v>567</v>
      </c>
      <c r="G2900" t="s">
        <v>511</v>
      </c>
      <c r="H2900" t="s">
        <v>518</v>
      </c>
      <c r="I2900" t="s">
        <v>419</v>
      </c>
      <c r="J2900" t="s">
        <v>594</v>
      </c>
      <c r="L2900" t="s">
        <v>518</v>
      </c>
      <c r="M2900" t="s">
        <v>419</v>
      </c>
      <c r="N2900" t="s">
        <v>573</v>
      </c>
    </row>
    <row r="2901" spans="1:14" hidden="1" x14ac:dyDescent="0.25">
      <c r="A2901" t="s">
        <v>241</v>
      </c>
      <c r="B2901" s="1">
        <v>44834</v>
      </c>
      <c r="C2901" t="s">
        <v>597</v>
      </c>
      <c r="D2901" t="s">
        <v>598</v>
      </c>
      <c r="E2901" s="4">
        <v>693957.03</v>
      </c>
      <c r="F2901" t="s">
        <v>567</v>
      </c>
      <c r="G2901" t="s">
        <v>511</v>
      </c>
      <c r="H2901" t="s">
        <v>518</v>
      </c>
      <c r="I2901" t="s">
        <v>419</v>
      </c>
      <c r="J2901" t="s">
        <v>594</v>
      </c>
      <c r="L2901" t="s">
        <v>518</v>
      </c>
      <c r="M2901" t="s">
        <v>419</v>
      </c>
      <c r="N2901" t="s">
        <v>573</v>
      </c>
    </row>
    <row r="2902" spans="1:14" hidden="1" x14ac:dyDescent="0.25">
      <c r="A2902" t="s">
        <v>241</v>
      </c>
      <c r="B2902" s="1">
        <v>44834</v>
      </c>
      <c r="C2902" t="s">
        <v>601</v>
      </c>
      <c r="D2902" t="s">
        <v>602</v>
      </c>
      <c r="E2902" s="4">
        <v>104261.51</v>
      </c>
      <c r="F2902" t="s">
        <v>567</v>
      </c>
      <c r="G2902" t="s">
        <v>511</v>
      </c>
      <c r="H2902" t="s">
        <v>518</v>
      </c>
      <c r="I2902" t="s">
        <v>419</v>
      </c>
      <c r="J2902" t="s">
        <v>594</v>
      </c>
      <c r="L2902" t="s">
        <v>518</v>
      </c>
      <c r="M2902" t="s">
        <v>419</v>
      </c>
      <c r="N2902" t="s">
        <v>573</v>
      </c>
    </row>
    <row r="2903" spans="1:14" hidden="1" x14ac:dyDescent="0.25">
      <c r="A2903" t="s">
        <v>241</v>
      </c>
      <c r="B2903" s="1">
        <v>44834</v>
      </c>
      <c r="C2903" t="s">
        <v>605</v>
      </c>
      <c r="D2903" t="s">
        <v>606</v>
      </c>
      <c r="E2903" s="4">
        <v>204582.74</v>
      </c>
      <c r="F2903" t="s">
        <v>567</v>
      </c>
      <c r="G2903" t="s">
        <v>511</v>
      </c>
      <c r="H2903" t="s">
        <v>518</v>
      </c>
      <c r="I2903" t="s">
        <v>419</v>
      </c>
      <c r="J2903" t="s">
        <v>594</v>
      </c>
      <c r="L2903" t="s">
        <v>518</v>
      </c>
      <c r="M2903" t="s">
        <v>419</v>
      </c>
      <c r="N2903" t="s">
        <v>573</v>
      </c>
    </row>
    <row r="2904" spans="1:14" hidden="1" x14ac:dyDescent="0.25">
      <c r="A2904" t="s">
        <v>241</v>
      </c>
      <c r="B2904" s="1">
        <v>44834</v>
      </c>
      <c r="C2904" t="s">
        <v>611</v>
      </c>
      <c r="D2904" t="s">
        <v>612</v>
      </c>
      <c r="E2904" s="4">
        <v>229871.05000000002</v>
      </c>
      <c r="F2904" t="s">
        <v>567</v>
      </c>
      <c r="G2904" t="s">
        <v>511</v>
      </c>
      <c r="H2904" t="s">
        <v>518</v>
      </c>
      <c r="I2904" t="s">
        <v>419</v>
      </c>
      <c r="J2904" t="s">
        <v>594</v>
      </c>
      <c r="L2904" t="s">
        <v>518</v>
      </c>
      <c r="M2904" t="s">
        <v>419</v>
      </c>
      <c r="N2904" t="s">
        <v>573</v>
      </c>
    </row>
    <row r="2905" spans="1:14" hidden="1" x14ac:dyDescent="0.25">
      <c r="A2905" t="s">
        <v>241</v>
      </c>
      <c r="B2905" s="1">
        <v>44834</v>
      </c>
      <c r="C2905" t="s">
        <v>617</v>
      </c>
      <c r="D2905" t="s">
        <v>618</v>
      </c>
      <c r="E2905" s="4">
        <v>77399.930000000008</v>
      </c>
      <c r="F2905" t="s">
        <v>567</v>
      </c>
      <c r="G2905" t="s">
        <v>511</v>
      </c>
      <c r="H2905" t="s">
        <v>518</v>
      </c>
      <c r="I2905" t="s">
        <v>419</v>
      </c>
      <c r="J2905" t="s">
        <v>594</v>
      </c>
      <c r="L2905" t="s">
        <v>518</v>
      </c>
      <c r="M2905" t="s">
        <v>419</v>
      </c>
      <c r="N2905" t="s">
        <v>573</v>
      </c>
    </row>
    <row r="2906" spans="1:14" hidden="1" x14ac:dyDescent="0.25">
      <c r="A2906" t="s">
        <v>241</v>
      </c>
      <c r="B2906" s="1">
        <v>44834</v>
      </c>
      <c r="C2906" t="s">
        <v>621</v>
      </c>
      <c r="D2906" t="s">
        <v>622</v>
      </c>
      <c r="E2906" s="4">
        <v>16409.09</v>
      </c>
      <c r="F2906" t="s">
        <v>567</v>
      </c>
      <c r="G2906" t="s">
        <v>511</v>
      </c>
      <c r="H2906" t="s">
        <v>518</v>
      </c>
      <c r="I2906" t="s">
        <v>419</v>
      </c>
      <c r="J2906" t="s">
        <v>594</v>
      </c>
      <c r="L2906" t="s">
        <v>518</v>
      </c>
      <c r="M2906" t="s">
        <v>419</v>
      </c>
      <c r="N2906" t="s">
        <v>573</v>
      </c>
    </row>
    <row r="2907" spans="1:14" hidden="1" x14ac:dyDescent="0.25">
      <c r="A2907" t="s">
        <v>241</v>
      </c>
      <c r="B2907" s="1">
        <v>44834</v>
      </c>
      <c r="C2907" t="s">
        <v>625</v>
      </c>
      <c r="D2907" t="s">
        <v>626</v>
      </c>
      <c r="E2907" s="4">
        <v>94542.99</v>
      </c>
      <c r="F2907" t="s">
        <v>567</v>
      </c>
      <c r="G2907" t="s">
        <v>511</v>
      </c>
      <c r="H2907" t="s">
        <v>518</v>
      </c>
      <c r="I2907" t="s">
        <v>419</v>
      </c>
      <c r="J2907" t="s">
        <v>594</v>
      </c>
      <c r="L2907" t="s">
        <v>518</v>
      </c>
      <c r="M2907" t="s">
        <v>419</v>
      </c>
      <c r="N2907" t="s">
        <v>573</v>
      </c>
    </row>
    <row r="2908" spans="1:14" hidden="1" x14ac:dyDescent="0.25">
      <c r="A2908" t="s">
        <v>241</v>
      </c>
      <c r="B2908" s="1">
        <v>44834</v>
      </c>
      <c r="C2908" t="s">
        <v>629</v>
      </c>
      <c r="D2908" t="s">
        <v>630</v>
      </c>
      <c r="E2908" s="4">
        <v>2625</v>
      </c>
      <c r="F2908" t="s">
        <v>567</v>
      </c>
      <c r="G2908" t="s">
        <v>511</v>
      </c>
      <c r="H2908" t="s">
        <v>518</v>
      </c>
      <c r="I2908" t="s">
        <v>419</v>
      </c>
      <c r="J2908" t="s">
        <v>594</v>
      </c>
      <c r="L2908" t="s">
        <v>518</v>
      </c>
      <c r="M2908" t="s">
        <v>419</v>
      </c>
      <c r="N2908" t="s">
        <v>573</v>
      </c>
    </row>
    <row r="2909" spans="1:14" hidden="1" x14ac:dyDescent="0.25">
      <c r="A2909" t="s">
        <v>241</v>
      </c>
      <c r="B2909" s="1">
        <v>44834</v>
      </c>
      <c r="C2909" t="s">
        <v>48</v>
      </c>
      <c r="D2909" t="s">
        <v>49</v>
      </c>
      <c r="E2909" s="4">
        <v>340</v>
      </c>
      <c r="F2909" t="s">
        <v>567</v>
      </c>
      <c r="G2909" t="s">
        <v>511</v>
      </c>
      <c r="H2909" t="s">
        <v>336</v>
      </c>
      <c r="I2909" t="s">
        <v>337</v>
      </c>
      <c r="J2909" t="s">
        <v>639</v>
      </c>
      <c r="L2909" t="s">
        <v>336</v>
      </c>
      <c r="M2909" t="s">
        <v>337</v>
      </c>
      <c r="N2909" t="s">
        <v>573</v>
      </c>
    </row>
    <row r="2910" spans="1:14" hidden="1" x14ac:dyDescent="0.25">
      <c r="A2910" t="s">
        <v>241</v>
      </c>
      <c r="B2910" s="1">
        <v>44834</v>
      </c>
      <c r="C2910" t="s">
        <v>53</v>
      </c>
      <c r="D2910" t="s">
        <v>54</v>
      </c>
      <c r="E2910" s="4">
        <v>2500</v>
      </c>
      <c r="F2910" t="s">
        <v>567</v>
      </c>
      <c r="G2910" t="s">
        <v>511</v>
      </c>
      <c r="H2910" t="s">
        <v>336</v>
      </c>
      <c r="I2910" t="s">
        <v>337</v>
      </c>
      <c r="J2910" t="s">
        <v>639</v>
      </c>
      <c r="L2910" t="s">
        <v>336</v>
      </c>
      <c r="M2910" t="s">
        <v>337</v>
      </c>
      <c r="N2910" t="s">
        <v>573</v>
      </c>
    </row>
    <row r="2911" spans="1:14" hidden="1" x14ac:dyDescent="0.25">
      <c r="A2911" t="s">
        <v>241</v>
      </c>
      <c r="B2911" s="1">
        <v>44834</v>
      </c>
      <c r="C2911" t="s">
        <v>57</v>
      </c>
      <c r="D2911" t="s">
        <v>58</v>
      </c>
      <c r="E2911" s="4">
        <v>250</v>
      </c>
      <c r="F2911" t="s">
        <v>567</v>
      </c>
      <c r="G2911" t="s">
        <v>511</v>
      </c>
      <c r="H2911" t="s">
        <v>336</v>
      </c>
      <c r="I2911" t="s">
        <v>337</v>
      </c>
      <c r="J2911" t="s">
        <v>639</v>
      </c>
      <c r="L2911" t="s">
        <v>336</v>
      </c>
      <c r="M2911" t="s">
        <v>337</v>
      </c>
      <c r="N2911" t="s">
        <v>573</v>
      </c>
    </row>
    <row r="2912" spans="1:14" hidden="1" x14ac:dyDescent="0.25">
      <c r="A2912" t="s">
        <v>241</v>
      </c>
      <c r="B2912" s="1">
        <v>44834</v>
      </c>
      <c r="C2912" t="s">
        <v>61</v>
      </c>
      <c r="D2912" t="s">
        <v>62</v>
      </c>
      <c r="E2912" s="4">
        <v>997500</v>
      </c>
      <c r="F2912" t="s">
        <v>567</v>
      </c>
      <c r="G2912" t="s">
        <v>511</v>
      </c>
      <c r="H2912" t="s">
        <v>336</v>
      </c>
      <c r="I2912" t="s">
        <v>337</v>
      </c>
      <c r="J2912" t="s">
        <v>639</v>
      </c>
      <c r="L2912" t="s">
        <v>336</v>
      </c>
      <c r="M2912" t="s">
        <v>337</v>
      </c>
      <c r="N2912" t="s">
        <v>573</v>
      </c>
    </row>
    <row r="2913" spans="1:14" hidden="1" x14ac:dyDescent="0.25">
      <c r="A2913" t="s">
        <v>241</v>
      </c>
      <c r="B2913" s="1">
        <v>44834</v>
      </c>
      <c r="C2913" t="s">
        <v>64</v>
      </c>
      <c r="D2913" t="s">
        <v>65</v>
      </c>
      <c r="E2913" s="4">
        <v>5870.22</v>
      </c>
      <c r="F2913" t="s">
        <v>567</v>
      </c>
      <c r="G2913" t="s">
        <v>511</v>
      </c>
      <c r="H2913" t="s">
        <v>336</v>
      </c>
      <c r="I2913" t="s">
        <v>337</v>
      </c>
      <c r="J2913" t="s">
        <v>639</v>
      </c>
      <c r="L2913" t="s">
        <v>336</v>
      </c>
      <c r="M2913" t="s">
        <v>337</v>
      </c>
      <c r="N2913" t="s">
        <v>573</v>
      </c>
    </row>
    <row r="2914" spans="1:14" hidden="1" x14ac:dyDescent="0.25">
      <c r="A2914" t="s">
        <v>241</v>
      </c>
      <c r="B2914" s="1">
        <v>44834</v>
      </c>
      <c r="C2914" t="s">
        <v>66</v>
      </c>
      <c r="D2914" t="s">
        <v>67</v>
      </c>
      <c r="E2914" s="4">
        <v>255585.83</v>
      </c>
      <c r="F2914" t="s">
        <v>567</v>
      </c>
      <c r="G2914" t="s">
        <v>511</v>
      </c>
      <c r="H2914" t="s">
        <v>336</v>
      </c>
      <c r="I2914" t="s">
        <v>337</v>
      </c>
      <c r="J2914" t="s">
        <v>639</v>
      </c>
      <c r="L2914" t="s">
        <v>336</v>
      </c>
      <c r="M2914" t="s">
        <v>337</v>
      </c>
      <c r="N2914" t="s">
        <v>573</v>
      </c>
    </row>
    <row r="2915" spans="1:14" hidden="1" x14ac:dyDescent="0.25">
      <c r="A2915" t="s">
        <v>241</v>
      </c>
      <c r="B2915" s="1">
        <v>44834</v>
      </c>
      <c r="C2915" t="s">
        <v>139</v>
      </c>
      <c r="D2915" t="s">
        <v>654</v>
      </c>
      <c r="E2915" s="4">
        <v>153350</v>
      </c>
      <c r="F2915" t="s">
        <v>567</v>
      </c>
      <c r="G2915" t="s">
        <v>511</v>
      </c>
      <c r="H2915" t="s">
        <v>338</v>
      </c>
      <c r="I2915" t="s">
        <v>136</v>
      </c>
      <c r="J2915" t="s">
        <v>655</v>
      </c>
      <c r="L2915" t="s">
        <v>338</v>
      </c>
      <c r="M2915" t="s">
        <v>136</v>
      </c>
      <c r="N2915" t="s">
        <v>573</v>
      </c>
    </row>
    <row r="2916" spans="1:14" hidden="1" x14ac:dyDescent="0.25">
      <c r="A2916" t="s">
        <v>241</v>
      </c>
      <c r="B2916" s="1">
        <v>44834</v>
      </c>
      <c r="C2916" t="s">
        <v>143</v>
      </c>
      <c r="D2916" t="s">
        <v>662</v>
      </c>
      <c r="E2916" s="4">
        <v>1112968</v>
      </c>
      <c r="F2916" t="s">
        <v>567</v>
      </c>
      <c r="G2916" t="s">
        <v>511</v>
      </c>
      <c r="H2916" t="s">
        <v>338</v>
      </c>
      <c r="I2916" t="s">
        <v>136</v>
      </c>
      <c r="J2916" t="s">
        <v>655</v>
      </c>
      <c r="L2916" t="s">
        <v>338</v>
      </c>
      <c r="M2916" t="s">
        <v>136</v>
      </c>
      <c r="N2916" t="s">
        <v>573</v>
      </c>
    </row>
    <row r="2917" spans="1:14" hidden="1" x14ac:dyDescent="0.25">
      <c r="A2917" t="s">
        <v>241</v>
      </c>
      <c r="B2917" s="1">
        <v>44834</v>
      </c>
      <c r="C2917" t="s">
        <v>665</v>
      </c>
      <c r="D2917" t="s">
        <v>666</v>
      </c>
      <c r="E2917" s="4">
        <v>676114.15999999235</v>
      </c>
      <c r="F2917" t="s">
        <v>567</v>
      </c>
      <c r="G2917" t="s">
        <v>511</v>
      </c>
      <c r="H2917" t="s">
        <v>340</v>
      </c>
      <c r="I2917" t="s">
        <v>341</v>
      </c>
      <c r="J2917" t="s">
        <v>667</v>
      </c>
      <c r="L2917" t="s">
        <v>340</v>
      </c>
      <c r="M2917" t="s">
        <v>341</v>
      </c>
      <c r="N2917" t="s">
        <v>573</v>
      </c>
    </row>
    <row r="2918" spans="1:14" hidden="1" x14ac:dyDescent="0.25">
      <c r="A2918" t="s">
        <v>241</v>
      </c>
      <c r="B2918" s="1">
        <v>44834</v>
      </c>
      <c r="C2918" t="s">
        <v>670</v>
      </c>
      <c r="D2918" t="s">
        <v>671</v>
      </c>
      <c r="E2918" s="4">
        <v>85254.070000000022</v>
      </c>
      <c r="F2918" t="s">
        <v>567</v>
      </c>
      <c r="G2918" t="s">
        <v>511</v>
      </c>
      <c r="H2918" t="s">
        <v>340</v>
      </c>
      <c r="I2918" t="s">
        <v>341</v>
      </c>
      <c r="J2918" t="s">
        <v>667</v>
      </c>
      <c r="L2918" t="s">
        <v>340</v>
      </c>
      <c r="M2918" t="s">
        <v>341</v>
      </c>
      <c r="N2918" t="s">
        <v>573</v>
      </c>
    </row>
    <row r="2919" spans="1:14" hidden="1" x14ac:dyDescent="0.25">
      <c r="A2919" t="s">
        <v>241</v>
      </c>
      <c r="B2919" s="1">
        <v>44834</v>
      </c>
      <c r="C2919" t="s">
        <v>674</v>
      </c>
      <c r="D2919" t="s">
        <v>675</v>
      </c>
      <c r="E2919" s="4">
        <v>14741.999999999942</v>
      </c>
      <c r="F2919" t="s">
        <v>567</v>
      </c>
      <c r="G2919" t="s">
        <v>511</v>
      </c>
      <c r="H2919" t="s">
        <v>340</v>
      </c>
      <c r="I2919" t="s">
        <v>341</v>
      </c>
      <c r="J2919" t="s">
        <v>667</v>
      </c>
      <c r="L2919" t="s">
        <v>340</v>
      </c>
      <c r="M2919" t="s">
        <v>341</v>
      </c>
      <c r="N2919" t="s">
        <v>573</v>
      </c>
    </row>
    <row r="2920" spans="1:14" hidden="1" x14ac:dyDescent="0.25">
      <c r="A2920" t="s">
        <v>241</v>
      </c>
      <c r="B2920" s="1">
        <v>44834</v>
      </c>
      <c r="C2920" t="s">
        <v>687</v>
      </c>
      <c r="D2920" t="s">
        <v>688</v>
      </c>
      <c r="E2920" s="4">
        <v>202.84</v>
      </c>
      <c r="F2920" t="s">
        <v>567</v>
      </c>
      <c r="G2920" t="s">
        <v>511</v>
      </c>
      <c r="H2920" t="s">
        <v>355</v>
      </c>
      <c r="I2920" t="s">
        <v>356</v>
      </c>
      <c r="J2920" t="s">
        <v>689</v>
      </c>
      <c r="L2920" t="s">
        <v>355</v>
      </c>
      <c r="M2920" t="s">
        <v>427</v>
      </c>
      <c r="N2920" t="s">
        <v>573</v>
      </c>
    </row>
    <row r="2921" spans="1:14" hidden="1" x14ac:dyDescent="0.25">
      <c r="A2921" t="s">
        <v>241</v>
      </c>
      <c r="B2921" s="1">
        <v>44834</v>
      </c>
      <c r="C2921" t="s">
        <v>1184</v>
      </c>
      <c r="D2921" t="s">
        <v>1185</v>
      </c>
      <c r="E2921" s="4">
        <v>109597.23999999999</v>
      </c>
      <c r="F2921" t="s">
        <v>567</v>
      </c>
      <c r="G2921" t="s">
        <v>511</v>
      </c>
      <c r="H2921" t="s">
        <v>355</v>
      </c>
      <c r="I2921" t="s">
        <v>356</v>
      </c>
      <c r="J2921" t="s">
        <v>689</v>
      </c>
      <c r="L2921" t="s">
        <v>355</v>
      </c>
      <c r="M2921" t="s">
        <v>427</v>
      </c>
      <c r="N2921" t="s">
        <v>573</v>
      </c>
    </row>
    <row r="2922" spans="1:14" hidden="1" x14ac:dyDescent="0.25">
      <c r="A2922" t="s">
        <v>241</v>
      </c>
      <c r="B2922" s="1">
        <v>44834</v>
      </c>
      <c r="C2922" t="s">
        <v>700</v>
      </c>
      <c r="D2922" t="s">
        <v>701</v>
      </c>
      <c r="E2922" s="4">
        <v>5130.8999999999978</v>
      </c>
      <c r="F2922" t="s">
        <v>567</v>
      </c>
      <c r="G2922" t="s">
        <v>511</v>
      </c>
      <c r="H2922" t="s">
        <v>355</v>
      </c>
      <c r="I2922" t="s">
        <v>356</v>
      </c>
      <c r="J2922" t="s">
        <v>689</v>
      </c>
      <c r="L2922" t="s">
        <v>355</v>
      </c>
      <c r="M2922" t="s">
        <v>427</v>
      </c>
      <c r="N2922" t="s">
        <v>573</v>
      </c>
    </row>
    <row r="2923" spans="1:14" hidden="1" x14ac:dyDescent="0.25">
      <c r="A2923" t="s">
        <v>241</v>
      </c>
      <c r="B2923" s="1">
        <v>44834</v>
      </c>
      <c r="C2923" t="s">
        <v>710</v>
      </c>
      <c r="D2923" t="s">
        <v>711</v>
      </c>
      <c r="E2923" s="4">
        <v>25364.780000000006</v>
      </c>
      <c r="F2923" t="s">
        <v>567</v>
      </c>
      <c r="G2923" t="s">
        <v>511</v>
      </c>
      <c r="H2923" t="s">
        <v>355</v>
      </c>
      <c r="I2923" t="s">
        <v>356</v>
      </c>
      <c r="J2923" t="s">
        <v>689</v>
      </c>
      <c r="L2923" t="s">
        <v>355</v>
      </c>
      <c r="M2923" t="s">
        <v>427</v>
      </c>
      <c r="N2923" t="s">
        <v>573</v>
      </c>
    </row>
    <row r="2924" spans="1:14" hidden="1" x14ac:dyDescent="0.25">
      <c r="A2924" t="s">
        <v>241</v>
      </c>
      <c r="B2924" s="1">
        <v>44834</v>
      </c>
      <c r="C2924" t="s">
        <v>1186</v>
      </c>
      <c r="D2924" t="s">
        <v>1187</v>
      </c>
      <c r="E2924" s="4">
        <v>2378</v>
      </c>
      <c r="F2924" t="s">
        <v>567</v>
      </c>
      <c r="G2924" t="s">
        <v>511</v>
      </c>
      <c r="H2924" t="s">
        <v>355</v>
      </c>
      <c r="I2924" t="s">
        <v>356</v>
      </c>
      <c r="J2924" t="s">
        <v>689</v>
      </c>
      <c r="L2924" t="s">
        <v>355</v>
      </c>
      <c r="M2924" t="s">
        <v>427</v>
      </c>
      <c r="N2924" t="s">
        <v>573</v>
      </c>
    </row>
    <row r="2925" spans="1:14" hidden="1" x14ac:dyDescent="0.25">
      <c r="A2925" t="s">
        <v>241</v>
      </c>
      <c r="B2925" s="1">
        <v>44834</v>
      </c>
      <c r="C2925" t="s">
        <v>723</v>
      </c>
      <c r="D2925" t="s">
        <v>724</v>
      </c>
      <c r="E2925" s="4">
        <v>11970.010000000013</v>
      </c>
      <c r="F2925" t="s">
        <v>567</v>
      </c>
      <c r="G2925" t="s">
        <v>511</v>
      </c>
      <c r="H2925" t="s">
        <v>345</v>
      </c>
      <c r="I2925" t="s">
        <v>346</v>
      </c>
      <c r="J2925" t="s">
        <v>725</v>
      </c>
      <c r="L2925" t="s">
        <v>342</v>
      </c>
      <c r="M2925" t="s">
        <v>346</v>
      </c>
      <c r="N2925" t="s">
        <v>573</v>
      </c>
    </row>
    <row r="2926" spans="1:14" hidden="1" x14ac:dyDescent="0.25">
      <c r="A2926" t="s">
        <v>241</v>
      </c>
      <c r="B2926" s="1">
        <v>44834</v>
      </c>
      <c r="C2926" t="s">
        <v>728</v>
      </c>
      <c r="D2926" t="s">
        <v>729</v>
      </c>
      <c r="E2926" s="4">
        <v>2796.9300000000658</v>
      </c>
      <c r="F2926" t="s">
        <v>567</v>
      </c>
      <c r="G2926" t="s">
        <v>511</v>
      </c>
      <c r="H2926" t="s">
        <v>345</v>
      </c>
      <c r="I2926" t="s">
        <v>346</v>
      </c>
      <c r="J2926" t="s">
        <v>684</v>
      </c>
      <c r="L2926" t="s">
        <v>345</v>
      </c>
      <c r="M2926" t="s">
        <v>346</v>
      </c>
      <c r="N2926" t="s">
        <v>573</v>
      </c>
    </row>
    <row r="2927" spans="1:14" hidden="1" x14ac:dyDescent="0.25">
      <c r="A2927" t="s">
        <v>241</v>
      </c>
      <c r="B2927" s="1">
        <v>44834</v>
      </c>
      <c r="C2927" t="s">
        <v>736</v>
      </c>
      <c r="D2927" t="s">
        <v>737</v>
      </c>
      <c r="E2927" s="4">
        <v>50357</v>
      </c>
      <c r="F2927" t="s">
        <v>567</v>
      </c>
      <c r="G2927" t="s">
        <v>511</v>
      </c>
      <c r="H2927" t="s">
        <v>345</v>
      </c>
      <c r="I2927" t="s">
        <v>346</v>
      </c>
      <c r="J2927" t="s">
        <v>684</v>
      </c>
      <c r="L2927" t="s">
        <v>345</v>
      </c>
      <c r="M2927" t="s">
        <v>346</v>
      </c>
      <c r="N2927" t="s">
        <v>573</v>
      </c>
    </row>
    <row r="2928" spans="1:14" hidden="1" x14ac:dyDescent="0.25">
      <c r="A2928" t="s">
        <v>241</v>
      </c>
      <c r="B2928" s="1">
        <v>44834</v>
      </c>
      <c r="C2928" t="s">
        <v>740</v>
      </c>
      <c r="D2928" t="s">
        <v>741</v>
      </c>
      <c r="E2928" s="4">
        <v>400</v>
      </c>
      <c r="F2928" t="s">
        <v>567</v>
      </c>
      <c r="G2928" t="s">
        <v>511</v>
      </c>
      <c r="H2928" t="s">
        <v>345</v>
      </c>
      <c r="I2928" t="s">
        <v>346</v>
      </c>
      <c r="J2928" t="s">
        <v>684</v>
      </c>
      <c r="L2928" t="s">
        <v>345</v>
      </c>
      <c r="M2928" t="s">
        <v>346</v>
      </c>
      <c r="N2928" t="s">
        <v>573</v>
      </c>
    </row>
    <row r="2929" spans="1:14" hidden="1" x14ac:dyDescent="0.25">
      <c r="A2929" t="s">
        <v>241</v>
      </c>
      <c r="B2929" s="1">
        <v>44834</v>
      </c>
      <c r="C2929" t="s">
        <v>744</v>
      </c>
      <c r="D2929" t="s">
        <v>745</v>
      </c>
      <c r="E2929" s="4">
        <v>143.21000000003198</v>
      </c>
      <c r="F2929" t="s">
        <v>567</v>
      </c>
      <c r="G2929" t="s">
        <v>511</v>
      </c>
      <c r="H2929" t="s">
        <v>348</v>
      </c>
      <c r="I2929" t="s">
        <v>349</v>
      </c>
      <c r="J2929" t="s">
        <v>746</v>
      </c>
      <c r="L2929" t="s">
        <v>348</v>
      </c>
      <c r="M2929" t="s">
        <v>346</v>
      </c>
      <c r="N2929" t="s">
        <v>573</v>
      </c>
    </row>
    <row r="2930" spans="1:14" hidden="1" x14ac:dyDescent="0.25">
      <c r="A2930" t="s">
        <v>241</v>
      </c>
      <c r="B2930" s="1">
        <v>44834</v>
      </c>
      <c r="C2930" t="s">
        <v>749</v>
      </c>
      <c r="D2930" t="s">
        <v>750</v>
      </c>
      <c r="E2930" s="4">
        <v>1483.0300000000134</v>
      </c>
      <c r="F2930" t="s">
        <v>567</v>
      </c>
      <c r="G2930" t="s">
        <v>511</v>
      </c>
      <c r="H2930" t="s">
        <v>345</v>
      </c>
      <c r="I2930" t="s">
        <v>346</v>
      </c>
      <c r="J2930" t="s">
        <v>684</v>
      </c>
      <c r="L2930" t="s">
        <v>345</v>
      </c>
      <c r="M2930" t="s">
        <v>346</v>
      </c>
      <c r="N2930" t="s">
        <v>573</v>
      </c>
    </row>
    <row r="2931" spans="1:14" hidden="1" x14ac:dyDescent="0.25">
      <c r="A2931" t="s">
        <v>241</v>
      </c>
      <c r="B2931" s="1">
        <v>44834</v>
      </c>
      <c r="C2931" t="s">
        <v>753</v>
      </c>
      <c r="D2931" t="s">
        <v>754</v>
      </c>
      <c r="E2931" s="4">
        <v>44956.770000000004</v>
      </c>
      <c r="F2931" t="s">
        <v>567</v>
      </c>
      <c r="G2931" t="s">
        <v>511</v>
      </c>
      <c r="H2931" t="s">
        <v>345</v>
      </c>
      <c r="I2931" t="s">
        <v>346</v>
      </c>
      <c r="J2931" t="s">
        <v>684</v>
      </c>
      <c r="L2931" t="s">
        <v>345</v>
      </c>
      <c r="M2931" t="s">
        <v>346</v>
      </c>
      <c r="N2931" t="s">
        <v>573</v>
      </c>
    </row>
    <row r="2932" spans="1:14" hidden="1" x14ac:dyDescent="0.25">
      <c r="A2932" t="s">
        <v>241</v>
      </c>
      <c r="B2932" s="1">
        <v>44834</v>
      </c>
      <c r="C2932" t="s">
        <v>765</v>
      </c>
      <c r="D2932" t="s">
        <v>766</v>
      </c>
      <c r="E2932" s="4">
        <v>53.55</v>
      </c>
      <c r="F2932" t="s">
        <v>567</v>
      </c>
      <c r="G2932" t="s">
        <v>511</v>
      </c>
      <c r="H2932" t="s">
        <v>345</v>
      </c>
      <c r="I2932" t="s">
        <v>346</v>
      </c>
      <c r="J2932" t="s">
        <v>684</v>
      </c>
      <c r="L2932" t="s">
        <v>345</v>
      </c>
      <c r="M2932" t="s">
        <v>346</v>
      </c>
      <c r="N2932" t="s">
        <v>573</v>
      </c>
    </row>
    <row r="2933" spans="1:14" hidden="1" x14ac:dyDescent="0.25">
      <c r="A2933" t="s">
        <v>241</v>
      </c>
      <c r="B2933" s="1">
        <v>44834</v>
      </c>
      <c r="C2933" t="s">
        <v>1188</v>
      </c>
      <c r="D2933" t="s">
        <v>1189</v>
      </c>
      <c r="E2933" s="4">
        <v>1091.8000000000002</v>
      </c>
      <c r="F2933" t="s">
        <v>567</v>
      </c>
      <c r="G2933" t="s">
        <v>511</v>
      </c>
      <c r="H2933" t="s">
        <v>345</v>
      </c>
      <c r="I2933" t="s">
        <v>346</v>
      </c>
      <c r="J2933" t="s">
        <v>684</v>
      </c>
      <c r="L2933" t="s">
        <v>345</v>
      </c>
      <c r="M2933" t="s">
        <v>346</v>
      </c>
      <c r="N2933" t="s">
        <v>573</v>
      </c>
    </row>
    <row r="2934" spans="1:14" hidden="1" x14ac:dyDescent="0.25">
      <c r="A2934" t="s">
        <v>241</v>
      </c>
      <c r="B2934" s="1">
        <v>44834</v>
      </c>
      <c r="C2934" t="s">
        <v>1190</v>
      </c>
      <c r="D2934" t="s">
        <v>1191</v>
      </c>
      <c r="E2934" s="4">
        <v>200104.77</v>
      </c>
      <c r="F2934" t="s">
        <v>567</v>
      </c>
      <c r="G2934" t="s">
        <v>511</v>
      </c>
      <c r="H2934" t="s">
        <v>345</v>
      </c>
      <c r="I2934" t="s">
        <v>346</v>
      </c>
      <c r="J2934" t="s">
        <v>684</v>
      </c>
      <c r="L2934" t="s">
        <v>345</v>
      </c>
      <c r="M2934" t="s">
        <v>346</v>
      </c>
      <c r="N2934" t="s">
        <v>573</v>
      </c>
    </row>
    <row r="2935" spans="1:14" hidden="1" x14ac:dyDescent="0.25">
      <c r="A2935" t="s">
        <v>241</v>
      </c>
      <c r="B2935" s="1">
        <v>44834</v>
      </c>
      <c r="C2935" t="s">
        <v>783</v>
      </c>
      <c r="D2935" t="s">
        <v>784</v>
      </c>
      <c r="E2935" s="4">
        <v>1119.9999999999986</v>
      </c>
      <c r="F2935" t="s">
        <v>567</v>
      </c>
      <c r="G2935" t="s">
        <v>511</v>
      </c>
      <c r="H2935" t="s">
        <v>345</v>
      </c>
      <c r="I2935" t="s">
        <v>346</v>
      </c>
      <c r="J2935" t="s">
        <v>684</v>
      </c>
      <c r="L2935" t="s">
        <v>345</v>
      </c>
      <c r="M2935" t="s">
        <v>432</v>
      </c>
      <c r="N2935" t="s">
        <v>573</v>
      </c>
    </row>
    <row r="2936" spans="1:14" hidden="1" x14ac:dyDescent="0.25">
      <c r="A2936" t="s">
        <v>241</v>
      </c>
      <c r="B2936" s="1">
        <v>44834</v>
      </c>
      <c r="C2936" t="s">
        <v>68</v>
      </c>
      <c r="D2936" t="s">
        <v>69</v>
      </c>
      <c r="E2936" s="4">
        <v>17197.25</v>
      </c>
      <c r="F2936" t="s">
        <v>567</v>
      </c>
      <c r="G2936" t="s">
        <v>511</v>
      </c>
      <c r="H2936" t="s">
        <v>324</v>
      </c>
      <c r="I2936" t="s">
        <v>323</v>
      </c>
      <c r="J2936" t="s">
        <v>787</v>
      </c>
      <c r="L2936" t="s">
        <v>324</v>
      </c>
      <c r="M2936" t="s">
        <v>323</v>
      </c>
      <c r="N2936" t="s">
        <v>573</v>
      </c>
    </row>
    <row r="2937" spans="1:14" hidden="1" x14ac:dyDescent="0.25">
      <c r="A2937" t="s">
        <v>241</v>
      </c>
      <c r="B2937" s="1">
        <v>44834</v>
      </c>
      <c r="C2937" t="s">
        <v>70</v>
      </c>
      <c r="D2937" t="s">
        <v>71</v>
      </c>
      <c r="E2937" s="4">
        <v>7215.9849999993748</v>
      </c>
      <c r="F2937" t="s">
        <v>567</v>
      </c>
      <c r="G2937" t="s">
        <v>511</v>
      </c>
      <c r="H2937" t="s">
        <v>324</v>
      </c>
      <c r="I2937" t="s">
        <v>323</v>
      </c>
      <c r="J2937" t="s">
        <v>787</v>
      </c>
      <c r="L2937" t="s">
        <v>324</v>
      </c>
      <c r="M2937" t="s">
        <v>323</v>
      </c>
      <c r="N2937" t="s">
        <v>573</v>
      </c>
    </row>
    <row r="2938" spans="1:14" hidden="1" x14ac:dyDescent="0.25">
      <c r="A2938" t="s">
        <v>241</v>
      </c>
      <c r="B2938" s="1">
        <v>44834</v>
      </c>
      <c r="C2938" t="s">
        <v>72</v>
      </c>
      <c r="D2938" t="s">
        <v>73</v>
      </c>
      <c r="E2938" s="4">
        <v>3384.2799999999997</v>
      </c>
      <c r="F2938" t="s">
        <v>567</v>
      </c>
      <c r="G2938" t="s">
        <v>511</v>
      </c>
      <c r="H2938" t="s">
        <v>324</v>
      </c>
      <c r="I2938" t="s">
        <v>323</v>
      </c>
      <c r="J2938" t="s">
        <v>787</v>
      </c>
      <c r="L2938" t="s">
        <v>324</v>
      </c>
      <c r="M2938" t="s">
        <v>323</v>
      </c>
      <c r="N2938" t="s">
        <v>573</v>
      </c>
    </row>
    <row r="2939" spans="1:14" hidden="1" x14ac:dyDescent="0.25">
      <c r="A2939" t="s">
        <v>241</v>
      </c>
      <c r="B2939" s="1">
        <v>44834</v>
      </c>
      <c r="C2939" t="s">
        <v>78</v>
      </c>
      <c r="D2939" t="s">
        <v>79</v>
      </c>
      <c r="E2939" s="4">
        <v>68932.910000005562</v>
      </c>
      <c r="F2939" t="s">
        <v>567</v>
      </c>
      <c r="G2939" t="s">
        <v>511</v>
      </c>
      <c r="H2939" t="s">
        <v>324</v>
      </c>
      <c r="I2939" t="s">
        <v>323</v>
      </c>
      <c r="J2939" t="s">
        <v>787</v>
      </c>
      <c r="L2939" t="s">
        <v>324</v>
      </c>
      <c r="M2939" t="s">
        <v>323</v>
      </c>
      <c r="N2939" t="s">
        <v>573</v>
      </c>
    </row>
    <row r="2940" spans="1:14" hidden="1" x14ac:dyDescent="0.25">
      <c r="A2940" t="s">
        <v>241</v>
      </c>
      <c r="B2940" s="1">
        <v>44834</v>
      </c>
      <c r="C2940" t="s">
        <v>80</v>
      </c>
      <c r="D2940" t="s">
        <v>81</v>
      </c>
      <c r="E2940" s="4">
        <v>293705.96999999997</v>
      </c>
      <c r="F2940" t="s">
        <v>567</v>
      </c>
      <c r="G2940" t="s">
        <v>511</v>
      </c>
      <c r="H2940" t="s">
        <v>324</v>
      </c>
      <c r="I2940" t="s">
        <v>323</v>
      </c>
      <c r="J2940" t="s">
        <v>787</v>
      </c>
      <c r="L2940" t="s">
        <v>324</v>
      </c>
      <c r="M2940" t="s">
        <v>323</v>
      </c>
      <c r="N2940" t="s">
        <v>573</v>
      </c>
    </row>
    <row r="2941" spans="1:14" hidden="1" x14ac:dyDescent="0.25">
      <c r="A2941" t="s">
        <v>241</v>
      </c>
      <c r="B2941" s="1">
        <v>44834</v>
      </c>
      <c r="C2941" t="s">
        <v>82</v>
      </c>
      <c r="D2941" t="s">
        <v>83</v>
      </c>
      <c r="E2941" s="4">
        <v>102773.58</v>
      </c>
      <c r="F2941" t="s">
        <v>567</v>
      </c>
      <c r="G2941" t="s">
        <v>511</v>
      </c>
      <c r="H2941" t="s">
        <v>324</v>
      </c>
      <c r="I2941" t="s">
        <v>323</v>
      </c>
      <c r="J2941" t="s">
        <v>787</v>
      </c>
      <c r="L2941" t="s">
        <v>324</v>
      </c>
      <c r="M2941" t="s">
        <v>323</v>
      </c>
      <c r="N2941" t="s">
        <v>573</v>
      </c>
    </row>
    <row r="2942" spans="1:14" hidden="1" x14ac:dyDescent="0.25">
      <c r="A2942" t="s">
        <v>241</v>
      </c>
      <c r="B2942" s="1">
        <v>44834</v>
      </c>
      <c r="C2942" t="s">
        <v>84</v>
      </c>
      <c r="D2942" t="s">
        <v>85</v>
      </c>
      <c r="E2942" s="4">
        <v>392950.07000000268</v>
      </c>
      <c r="F2942" t="s">
        <v>567</v>
      </c>
      <c r="G2942" t="s">
        <v>511</v>
      </c>
      <c r="H2942" t="s">
        <v>324</v>
      </c>
      <c r="I2942" t="s">
        <v>323</v>
      </c>
      <c r="J2942" t="s">
        <v>787</v>
      </c>
      <c r="L2942" t="s">
        <v>324</v>
      </c>
      <c r="M2942" t="s">
        <v>323</v>
      </c>
      <c r="N2942" t="s">
        <v>573</v>
      </c>
    </row>
    <row r="2943" spans="1:14" hidden="1" x14ac:dyDescent="0.25">
      <c r="A2943" t="s">
        <v>241</v>
      </c>
      <c r="B2943" s="1">
        <v>44834</v>
      </c>
      <c r="C2943" t="s">
        <v>86</v>
      </c>
      <c r="D2943" t="s">
        <v>87</v>
      </c>
      <c r="E2943" s="4">
        <v>104227.54000000001</v>
      </c>
      <c r="F2943" t="s">
        <v>567</v>
      </c>
      <c r="G2943" t="s">
        <v>511</v>
      </c>
      <c r="H2943" t="s">
        <v>324</v>
      </c>
      <c r="I2943" t="s">
        <v>323</v>
      </c>
      <c r="J2943" t="s">
        <v>787</v>
      </c>
      <c r="L2943" t="s">
        <v>324</v>
      </c>
      <c r="M2943" t="s">
        <v>323</v>
      </c>
      <c r="N2943" t="s">
        <v>573</v>
      </c>
    </row>
    <row r="2944" spans="1:14" hidden="1" x14ac:dyDescent="0.25">
      <c r="A2944" t="s">
        <v>241</v>
      </c>
      <c r="B2944" s="1">
        <v>44834</v>
      </c>
      <c r="C2944" t="s">
        <v>88</v>
      </c>
      <c r="D2944" t="s">
        <v>89</v>
      </c>
      <c r="E2944" s="4">
        <v>118010.9600000003</v>
      </c>
      <c r="F2944" t="s">
        <v>567</v>
      </c>
      <c r="G2944" t="s">
        <v>511</v>
      </c>
      <c r="H2944" t="s">
        <v>324</v>
      </c>
      <c r="I2944" t="s">
        <v>323</v>
      </c>
      <c r="J2944" t="s">
        <v>787</v>
      </c>
      <c r="L2944" t="s">
        <v>324</v>
      </c>
      <c r="M2944" t="s">
        <v>323</v>
      </c>
      <c r="N2944" t="s">
        <v>573</v>
      </c>
    </row>
    <row r="2945" spans="1:14" hidden="1" x14ac:dyDescent="0.25">
      <c r="A2945" t="s">
        <v>241</v>
      </c>
      <c r="B2945" s="1">
        <v>44834</v>
      </c>
      <c r="C2945" t="s">
        <v>90</v>
      </c>
      <c r="D2945" t="s">
        <v>91</v>
      </c>
      <c r="E2945" s="4">
        <v>33208.00999999998</v>
      </c>
      <c r="F2945" t="s">
        <v>567</v>
      </c>
      <c r="G2945" t="s">
        <v>511</v>
      </c>
      <c r="H2945" t="s">
        <v>324</v>
      </c>
      <c r="I2945" t="s">
        <v>323</v>
      </c>
      <c r="J2945" t="s">
        <v>787</v>
      </c>
      <c r="L2945" t="s">
        <v>324</v>
      </c>
      <c r="M2945" t="s">
        <v>323</v>
      </c>
      <c r="N2945" t="s">
        <v>573</v>
      </c>
    </row>
    <row r="2946" spans="1:14" hidden="1" x14ac:dyDescent="0.25">
      <c r="A2946" t="s">
        <v>241</v>
      </c>
      <c r="B2946" s="1">
        <v>44834</v>
      </c>
      <c r="C2946" t="s">
        <v>92</v>
      </c>
      <c r="D2946" t="s">
        <v>93</v>
      </c>
      <c r="E2946" s="4">
        <v>267189.76000000007</v>
      </c>
      <c r="F2946" t="s">
        <v>567</v>
      </c>
      <c r="G2946" t="s">
        <v>511</v>
      </c>
      <c r="H2946" t="s">
        <v>324</v>
      </c>
      <c r="I2946" t="s">
        <v>323</v>
      </c>
      <c r="J2946" t="s">
        <v>787</v>
      </c>
      <c r="L2946" t="s">
        <v>324</v>
      </c>
      <c r="M2946" t="s">
        <v>323</v>
      </c>
      <c r="N2946" t="s">
        <v>573</v>
      </c>
    </row>
    <row r="2947" spans="1:14" hidden="1" x14ac:dyDescent="0.25">
      <c r="A2947" t="s">
        <v>241</v>
      </c>
      <c r="B2947" s="1">
        <v>44834</v>
      </c>
      <c r="C2947" t="s">
        <v>94</v>
      </c>
      <c r="D2947" t="s">
        <v>95</v>
      </c>
      <c r="E2947" s="4">
        <v>11376.820000000003</v>
      </c>
      <c r="F2947" t="s">
        <v>567</v>
      </c>
      <c r="G2947" t="s">
        <v>511</v>
      </c>
      <c r="H2947" t="s">
        <v>324</v>
      </c>
      <c r="I2947" t="s">
        <v>323</v>
      </c>
      <c r="J2947" t="s">
        <v>787</v>
      </c>
      <c r="L2947" t="s">
        <v>324</v>
      </c>
      <c r="M2947" t="s">
        <v>323</v>
      </c>
      <c r="N2947" t="s">
        <v>573</v>
      </c>
    </row>
    <row r="2948" spans="1:14" hidden="1" x14ac:dyDescent="0.25">
      <c r="A2948" t="s">
        <v>241</v>
      </c>
      <c r="B2948" s="1">
        <v>44834</v>
      </c>
      <c r="C2948" t="s">
        <v>96</v>
      </c>
      <c r="D2948" t="s">
        <v>97</v>
      </c>
      <c r="E2948" s="4">
        <v>124002.21999999997</v>
      </c>
      <c r="F2948" t="s">
        <v>567</v>
      </c>
      <c r="G2948" t="s">
        <v>511</v>
      </c>
      <c r="H2948" t="s">
        <v>324</v>
      </c>
      <c r="I2948" t="s">
        <v>323</v>
      </c>
      <c r="J2948" t="s">
        <v>787</v>
      </c>
      <c r="L2948" t="s">
        <v>324</v>
      </c>
      <c r="M2948" t="s">
        <v>323</v>
      </c>
      <c r="N2948" t="s">
        <v>573</v>
      </c>
    </row>
    <row r="2949" spans="1:14" hidden="1" x14ac:dyDescent="0.25">
      <c r="A2949" t="s">
        <v>241</v>
      </c>
      <c r="B2949" s="1">
        <v>44834</v>
      </c>
      <c r="C2949" t="s">
        <v>98</v>
      </c>
      <c r="D2949" t="s">
        <v>99</v>
      </c>
      <c r="E2949" s="4">
        <v>4260.55</v>
      </c>
      <c r="F2949" t="s">
        <v>567</v>
      </c>
      <c r="G2949" t="s">
        <v>511</v>
      </c>
      <c r="H2949" t="s">
        <v>324</v>
      </c>
      <c r="I2949" t="s">
        <v>323</v>
      </c>
      <c r="J2949" t="s">
        <v>787</v>
      </c>
      <c r="L2949" t="s">
        <v>324</v>
      </c>
      <c r="M2949" t="s">
        <v>323</v>
      </c>
      <c r="N2949" t="s">
        <v>573</v>
      </c>
    </row>
    <row r="2950" spans="1:14" hidden="1" x14ac:dyDescent="0.25">
      <c r="A2950" t="s">
        <v>241</v>
      </c>
      <c r="B2950" s="1">
        <v>44834</v>
      </c>
      <c r="C2950" t="s">
        <v>100</v>
      </c>
      <c r="D2950" t="s">
        <v>101</v>
      </c>
      <c r="E2950" s="4">
        <v>1000153.42</v>
      </c>
      <c r="F2950" t="s">
        <v>567</v>
      </c>
      <c r="G2950" t="s">
        <v>511</v>
      </c>
      <c r="H2950" t="s">
        <v>324</v>
      </c>
      <c r="I2950" t="s">
        <v>323</v>
      </c>
      <c r="J2950" t="s">
        <v>787</v>
      </c>
      <c r="L2950" t="s">
        <v>324</v>
      </c>
      <c r="M2950" t="s">
        <v>323</v>
      </c>
      <c r="N2950" t="s">
        <v>573</v>
      </c>
    </row>
    <row r="2951" spans="1:14" hidden="1" x14ac:dyDescent="0.25">
      <c r="A2951" t="s">
        <v>241</v>
      </c>
      <c r="B2951" s="1">
        <v>44834</v>
      </c>
      <c r="C2951" t="s">
        <v>108</v>
      </c>
      <c r="D2951" t="s">
        <v>109</v>
      </c>
      <c r="E2951" s="4">
        <v>3000000</v>
      </c>
      <c r="F2951" t="s">
        <v>567</v>
      </c>
      <c r="G2951" t="s">
        <v>511</v>
      </c>
      <c r="H2951" t="s">
        <v>324</v>
      </c>
      <c r="I2951" t="s">
        <v>323</v>
      </c>
      <c r="J2951" t="s">
        <v>787</v>
      </c>
      <c r="L2951" t="s">
        <v>324</v>
      </c>
      <c r="M2951" t="s">
        <v>323</v>
      </c>
      <c r="N2951" t="s">
        <v>573</v>
      </c>
    </row>
    <row r="2952" spans="1:14" hidden="1" x14ac:dyDescent="0.25">
      <c r="A2952" t="s">
        <v>241</v>
      </c>
      <c r="B2952" s="1">
        <v>44834</v>
      </c>
      <c r="C2952" t="s">
        <v>1232</v>
      </c>
      <c r="D2952" t="s">
        <v>1233</v>
      </c>
      <c r="E2952" s="4">
        <v>4.9999979892163537E-3</v>
      </c>
      <c r="F2952" t="s">
        <v>567</v>
      </c>
      <c r="G2952" t="s">
        <v>511</v>
      </c>
      <c r="H2952" t="s">
        <v>351</v>
      </c>
      <c r="I2952" t="s">
        <v>354</v>
      </c>
      <c r="J2952" t="s">
        <v>848</v>
      </c>
      <c r="L2952" t="s">
        <v>351</v>
      </c>
      <c r="M2952" t="s">
        <v>440</v>
      </c>
      <c r="N2952" t="s">
        <v>573</v>
      </c>
    </row>
    <row r="2953" spans="1:14" hidden="1" x14ac:dyDescent="0.25">
      <c r="A2953" t="s">
        <v>241</v>
      </c>
      <c r="B2953" s="1">
        <v>44834</v>
      </c>
      <c r="C2953" t="s">
        <v>1117</v>
      </c>
      <c r="D2953" t="s">
        <v>1118</v>
      </c>
      <c r="E2953" s="4">
        <v>212.93000000000029</v>
      </c>
      <c r="F2953" t="s">
        <v>567</v>
      </c>
      <c r="G2953" t="s">
        <v>511</v>
      </c>
      <c r="H2953" t="s">
        <v>348</v>
      </c>
      <c r="I2953" t="s">
        <v>349</v>
      </c>
      <c r="J2953" t="s">
        <v>746</v>
      </c>
      <c r="L2953" t="s">
        <v>348</v>
      </c>
      <c r="M2953" t="s">
        <v>453</v>
      </c>
      <c r="N2953" t="s">
        <v>573</v>
      </c>
    </row>
    <row r="2954" spans="1:14" hidden="1" x14ac:dyDescent="0.25">
      <c r="A2954" t="s">
        <v>241</v>
      </c>
      <c r="B2954" s="1">
        <v>44834</v>
      </c>
      <c r="C2954" t="s">
        <v>846</v>
      </c>
      <c r="D2954" t="s">
        <v>847</v>
      </c>
      <c r="E2954" s="4">
        <v>-7500.0000000000127</v>
      </c>
      <c r="F2954" t="s">
        <v>567</v>
      </c>
      <c r="G2954" t="s">
        <v>511</v>
      </c>
      <c r="H2954" t="s">
        <v>347</v>
      </c>
      <c r="I2954" t="s">
        <v>350</v>
      </c>
      <c r="J2954" t="s">
        <v>848</v>
      </c>
      <c r="L2954" t="s">
        <v>347</v>
      </c>
      <c r="M2954" t="s">
        <v>350</v>
      </c>
      <c r="N2954" t="s">
        <v>573</v>
      </c>
    </row>
    <row r="2955" spans="1:14" hidden="1" x14ac:dyDescent="0.25">
      <c r="A2955" t="s">
        <v>241</v>
      </c>
      <c r="B2955" s="1">
        <v>44834</v>
      </c>
      <c r="C2955" t="s">
        <v>851</v>
      </c>
      <c r="D2955" t="s">
        <v>852</v>
      </c>
      <c r="E2955" s="4">
        <v>-100000</v>
      </c>
      <c r="F2955" t="s">
        <v>567</v>
      </c>
      <c r="G2955" t="s">
        <v>511</v>
      </c>
      <c r="H2955" t="s">
        <v>347</v>
      </c>
      <c r="I2955" t="s">
        <v>350</v>
      </c>
      <c r="J2955" t="s">
        <v>848</v>
      </c>
      <c r="L2955" t="s">
        <v>347</v>
      </c>
      <c r="M2955" t="s">
        <v>350</v>
      </c>
      <c r="N2955" t="s">
        <v>573</v>
      </c>
    </row>
    <row r="2956" spans="1:14" hidden="1" x14ac:dyDescent="0.25">
      <c r="A2956" t="s">
        <v>241</v>
      </c>
      <c r="B2956" s="1">
        <v>44834</v>
      </c>
      <c r="C2956" t="s">
        <v>855</v>
      </c>
      <c r="D2956" t="s">
        <v>856</v>
      </c>
      <c r="E2956" s="4">
        <v>-800000</v>
      </c>
      <c r="F2956" t="s">
        <v>567</v>
      </c>
      <c r="G2956" t="s">
        <v>511</v>
      </c>
      <c r="H2956" t="s">
        <v>347</v>
      </c>
      <c r="I2956" t="s">
        <v>350</v>
      </c>
      <c r="J2956" t="s">
        <v>848</v>
      </c>
      <c r="L2956" t="s">
        <v>347</v>
      </c>
      <c r="M2956" t="s">
        <v>350</v>
      </c>
      <c r="N2956" t="s">
        <v>573</v>
      </c>
    </row>
    <row r="2957" spans="1:14" hidden="1" x14ac:dyDescent="0.25">
      <c r="A2957" t="s">
        <v>241</v>
      </c>
      <c r="B2957" s="1">
        <v>44834</v>
      </c>
      <c r="C2957" t="s">
        <v>859</v>
      </c>
      <c r="D2957" t="s">
        <v>860</v>
      </c>
      <c r="E2957" s="4">
        <v>-62928.91</v>
      </c>
      <c r="F2957" t="s">
        <v>567</v>
      </c>
      <c r="G2957" t="s">
        <v>511</v>
      </c>
      <c r="H2957" t="s">
        <v>351</v>
      </c>
      <c r="I2957" t="s">
        <v>354</v>
      </c>
      <c r="J2957" t="s">
        <v>848</v>
      </c>
      <c r="L2957" t="s">
        <v>351</v>
      </c>
      <c r="M2957" t="s">
        <v>438</v>
      </c>
      <c r="N2957" t="s">
        <v>573</v>
      </c>
    </row>
    <row r="2958" spans="1:14" hidden="1" x14ac:dyDescent="0.25">
      <c r="A2958" t="s">
        <v>241</v>
      </c>
      <c r="B2958" s="1">
        <v>44834</v>
      </c>
      <c r="C2958" t="s">
        <v>1192</v>
      </c>
      <c r="D2958" t="s">
        <v>1193</v>
      </c>
      <c r="E2958" s="4">
        <v>-206357.93000000002</v>
      </c>
      <c r="F2958" t="s">
        <v>567</v>
      </c>
      <c r="G2958" t="s">
        <v>511</v>
      </c>
      <c r="H2958" t="s">
        <v>351</v>
      </c>
      <c r="I2958" t="s">
        <v>354</v>
      </c>
      <c r="J2958" t="s">
        <v>848</v>
      </c>
      <c r="L2958" t="s">
        <v>1194</v>
      </c>
      <c r="M2958" t="s">
        <v>442</v>
      </c>
      <c r="N2958" t="s">
        <v>573</v>
      </c>
    </row>
    <row r="2959" spans="1:14" hidden="1" x14ac:dyDescent="0.25">
      <c r="A2959" t="s">
        <v>241</v>
      </c>
      <c r="B2959" s="1">
        <v>44834</v>
      </c>
      <c r="C2959" t="s">
        <v>865</v>
      </c>
      <c r="D2959" t="s">
        <v>866</v>
      </c>
      <c r="E2959" s="4">
        <v>-86282.830000000016</v>
      </c>
      <c r="F2959" t="s">
        <v>567</v>
      </c>
      <c r="G2959" t="s">
        <v>511</v>
      </c>
      <c r="H2959" t="s">
        <v>351</v>
      </c>
      <c r="I2959" t="s">
        <v>354</v>
      </c>
      <c r="J2959" t="s">
        <v>848</v>
      </c>
      <c r="L2959" t="s">
        <v>351</v>
      </c>
      <c r="M2959" t="s">
        <v>440</v>
      </c>
      <c r="N2959" t="s">
        <v>573</v>
      </c>
    </row>
    <row r="2960" spans="1:14" hidden="1" x14ac:dyDescent="0.25">
      <c r="A2960" t="s">
        <v>241</v>
      </c>
      <c r="B2960" s="1">
        <v>44834</v>
      </c>
      <c r="C2960" t="s">
        <v>871</v>
      </c>
      <c r="D2960" t="s">
        <v>872</v>
      </c>
      <c r="E2960" s="4">
        <v>-83370.91</v>
      </c>
      <c r="F2960" t="s">
        <v>567</v>
      </c>
      <c r="G2960" t="s">
        <v>511</v>
      </c>
      <c r="H2960" t="s">
        <v>519</v>
      </c>
      <c r="I2960" t="s">
        <v>513</v>
      </c>
      <c r="J2960" t="s">
        <v>594</v>
      </c>
      <c r="L2960" t="s">
        <v>519</v>
      </c>
      <c r="M2960" t="s">
        <v>419</v>
      </c>
      <c r="N2960" t="s">
        <v>573</v>
      </c>
    </row>
    <row r="2961" spans="1:14" hidden="1" x14ac:dyDescent="0.25">
      <c r="A2961" t="s">
        <v>241</v>
      </c>
      <c r="B2961" s="1">
        <v>44834</v>
      </c>
      <c r="C2961" t="s">
        <v>873</v>
      </c>
      <c r="D2961" t="s">
        <v>874</v>
      </c>
      <c r="E2961" s="4">
        <v>-187948.01</v>
      </c>
      <c r="F2961" t="s">
        <v>567</v>
      </c>
      <c r="G2961" t="s">
        <v>511</v>
      </c>
      <c r="H2961" t="s">
        <v>519</v>
      </c>
      <c r="I2961" t="s">
        <v>513</v>
      </c>
      <c r="J2961" t="s">
        <v>594</v>
      </c>
      <c r="L2961" t="s">
        <v>519</v>
      </c>
      <c r="M2961" t="s">
        <v>419</v>
      </c>
      <c r="N2961" t="s">
        <v>573</v>
      </c>
    </row>
    <row r="2962" spans="1:14" hidden="1" x14ac:dyDescent="0.25">
      <c r="A2962" t="s">
        <v>241</v>
      </c>
      <c r="B2962" s="1">
        <v>44834</v>
      </c>
      <c r="C2962" t="s">
        <v>875</v>
      </c>
      <c r="D2962" t="s">
        <v>876</v>
      </c>
      <c r="E2962" s="4">
        <v>-95239.54</v>
      </c>
      <c r="F2962" t="s">
        <v>567</v>
      </c>
      <c r="G2962" t="s">
        <v>511</v>
      </c>
      <c r="H2962" t="s">
        <v>519</v>
      </c>
      <c r="I2962" t="s">
        <v>513</v>
      </c>
      <c r="J2962" t="s">
        <v>594</v>
      </c>
      <c r="L2962" t="s">
        <v>519</v>
      </c>
      <c r="M2962" t="s">
        <v>419</v>
      </c>
      <c r="N2962" t="s">
        <v>573</v>
      </c>
    </row>
    <row r="2963" spans="1:14" hidden="1" x14ac:dyDescent="0.25">
      <c r="A2963" t="s">
        <v>241</v>
      </c>
      <c r="B2963" s="1">
        <v>44834</v>
      </c>
      <c r="C2963" t="s">
        <v>877</v>
      </c>
      <c r="D2963" t="s">
        <v>878</v>
      </c>
      <c r="E2963" s="4">
        <v>-917.25</v>
      </c>
      <c r="F2963" t="s">
        <v>567</v>
      </c>
      <c r="G2963" t="s">
        <v>511</v>
      </c>
      <c r="H2963" t="s">
        <v>519</v>
      </c>
      <c r="I2963" t="s">
        <v>513</v>
      </c>
      <c r="J2963" t="s">
        <v>594</v>
      </c>
      <c r="L2963" t="s">
        <v>519</v>
      </c>
      <c r="M2963" t="s">
        <v>419</v>
      </c>
      <c r="N2963" t="s">
        <v>573</v>
      </c>
    </row>
    <row r="2964" spans="1:14" hidden="1" x14ac:dyDescent="0.25">
      <c r="A2964" t="s">
        <v>241</v>
      </c>
      <c r="B2964" s="1">
        <v>44834</v>
      </c>
      <c r="C2964" t="s">
        <v>879</v>
      </c>
      <c r="D2964" t="s">
        <v>880</v>
      </c>
      <c r="E2964" s="4">
        <v>-40340.58</v>
      </c>
      <c r="F2964" t="s">
        <v>567</v>
      </c>
      <c r="G2964" t="s">
        <v>511</v>
      </c>
      <c r="H2964" t="s">
        <v>519</v>
      </c>
      <c r="I2964" t="s">
        <v>513</v>
      </c>
      <c r="J2964" t="s">
        <v>594</v>
      </c>
      <c r="L2964" t="s">
        <v>519</v>
      </c>
      <c r="M2964" t="s">
        <v>419</v>
      </c>
      <c r="N2964" t="s">
        <v>573</v>
      </c>
    </row>
    <row r="2965" spans="1:14" hidden="1" x14ac:dyDescent="0.25">
      <c r="A2965" t="s">
        <v>241</v>
      </c>
      <c r="B2965" s="1">
        <v>44834</v>
      </c>
      <c r="C2965" t="s">
        <v>881</v>
      </c>
      <c r="D2965" t="s">
        <v>882</v>
      </c>
      <c r="E2965" s="4">
        <v>-14767.59</v>
      </c>
      <c r="F2965" t="s">
        <v>567</v>
      </c>
      <c r="G2965" t="s">
        <v>511</v>
      </c>
      <c r="H2965" t="s">
        <v>519</v>
      </c>
      <c r="I2965" t="s">
        <v>513</v>
      </c>
      <c r="J2965" t="s">
        <v>594</v>
      </c>
      <c r="L2965" t="s">
        <v>519</v>
      </c>
      <c r="M2965" t="s">
        <v>419</v>
      </c>
      <c r="N2965" t="s">
        <v>573</v>
      </c>
    </row>
    <row r="2966" spans="1:14" hidden="1" x14ac:dyDescent="0.25">
      <c r="A2966" t="s">
        <v>241</v>
      </c>
      <c r="B2966" s="1">
        <v>44834</v>
      </c>
      <c r="C2966" t="s">
        <v>883</v>
      </c>
      <c r="D2966" t="s">
        <v>884</v>
      </c>
      <c r="E2966" s="4">
        <v>-25739.86</v>
      </c>
      <c r="F2966" t="s">
        <v>567</v>
      </c>
      <c r="G2966" t="s">
        <v>511</v>
      </c>
      <c r="H2966" t="s">
        <v>519</v>
      </c>
      <c r="I2966" t="s">
        <v>513</v>
      </c>
      <c r="J2966" t="s">
        <v>594</v>
      </c>
      <c r="L2966" t="s">
        <v>519</v>
      </c>
      <c r="M2966" t="s">
        <v>419</v>
      </c>
      <c r="N2966" t="s">
        <v>573</v>
      </c>
    </row>
    <row r="2967" spans="1:14" hidden="1" x14ac:dyDescent="0.25">
      <c r="A2967" t="s">
        <v>241</v>
      </c>
      <c r="B2967" s="1">
        <v>44834</v>
      </c>
      <c r="C2967" t="s">
        <v>885</v>
      </c>
      <c r="D2967" t="s">
        <v>886</v>
      </c>
      <c r="E2967" s="4">
        <v>-6081.13</v>
      </c>
      <c r="F2967" t="s">
        <v>567</v>
      </c>
      <c r="G2967" t="s">
        <v>511</v>
      </c>
      <c r="H2967" t="s">
        <v>519</v>
      </c>
      <c r="I2967" t="s">
        <v>513</v>
      </c>
      <c r="J2967" t="s">
        <v>594</v>
      </c>
      <c r="L2967" t="s">
        <v>519</v>
      </c>
      <c r="M2967" t="s">
        <v>419</v>
      </c>
      <c r="N2967" t="s">
        <v>573</v>
      </c>
    </row>
    <row r="2968" spans="1:14" hidden="1" x14ac:dyDescent="0.25">
      <c r="A2968" t="s">
        <v>241</v>
      </c>
      <c r="B2968" s="1">
        <v>44834</v>
      </c>
      <c r="C2968" t="s">
        <v>887</v>
      </c>
      <c r="D2968" t="s">
        <v>888</v>
      </c>
      <c r="E2968" s="4">
        <v>-10000</v>
      </c>
      <c r="F2968" t="s">
        <v>567</v>
      </c>
      <c r="G2968" t="s">
        <v>511</v>
      </c>
      <c r="H2968" t="s">
        <v>516</v>
      </c>
      <c r="I2968" t="s">
        <v>512</v>
      </c>
      <c r="J2968" t="s">
        <v>572</v>
      </c>
      <c r="L2968" t="s">
        <v>516</v>
      </c>
      <c r="M2968" t="s">
        <v>417</v>
      </c>
      <c r="N2968" t="s">
        <v>573</v>
      </c>
    </row>
    <row r="2969" spans="1:14" hidden="1" x14ac:dyDescent="0.25">
      <c r="A2969" t="s">
        <v>241</v>
      </c>
      <c r="B2969" s="1">
        <v>44834</v>
      </c>
      <c r="C2969" t="s">
        <v>889</v>
      </c>
      <c r="D2969" t="s">
        <v>890</v>
      </c>
      <c r="E2969" s="4">
        <v>-30000</v>
      </c>
      <c r="F2969" t="s">
        <v>567</v>
      </c>
      <c r="G2969" t="s">
        <v>511</v>
      </c>
      <c r="H2969" t="s">
        <v>516</v>
      </c>
      <c r="I2969" t="s">
        <v>512</v>
      </c>
      <c r="J2969" t="s">
        <v>572</v>
      </c>
      <c r="L2969" t="s">
        <v>516</v>
      </c>
      <c r="M2969" t="s">
        <v>417</v>
      </c>
      <c r="N2969" t="s">
        <v>573</v>
      </c>
    </row>
    <row r="2970" spans="1:14" hidden="1" x14ac:dyDescent="0.25">
      <c r="A2970" t="s">
        <v>241</v>
      </c>
      <c r="B2970" s="1">
        <v>44834</v>
      </c>
      <c r="C2970" t="s">
        <v>891</v>
      </c>
      <c r="D2970" t="s">
        <v>892</v>
      </c>
      <c r="E2970" s="4">
        <v>-2743</v>
      </c>
      <c r="F2970" t="s">
        <v>567</v>
      </c>
      <c r="G2970" t="s">
        <v>511</v>
      </c>
      <c r="H2970" t="s">
        <v>516</v>
      </c>
      <c r="I2970" t="s">
        <v>512</v>
      </c>
      <c r="J2970" t="s">
        <v>572</v>
      </c>
      <c r="L2970" t="s">
        <v>516</v>
      </c>
      <c r="M2970" t="s">
        <v>417</v>
      </c>
      <c r="N2970" t="s">
        <v>573</v>
      </c>
    </row>
    <row r="2971" spans="1:14" hidden="1" x14ac:dyDescent="0.25">
      <c r="A2971" t="s">
        <v>241</v>
      </c>
      <c r="B2971" s="1">
        <v>44834</v>
      </c>
      <c r="C2971" t="s">
        <v>893</v>
      </c>
      <c r="D2971" t="s">
        <v>894</v>
      </c>
      <c r="E2971" s="4">
        <v>-97540.050000000017</v>
      </c>
      <c r="F2971" t="s">
        <v>567</v>
      </c>
      <c r="G2971" t="s">
        <v>511</v>
      </c>
      <c r="H2971" t="s">
        <v>516</v>
      </c>
      <c r="I2971" t="s">
        <v>512</v>
      </c>
      <c r="J2971" t="s">
        <v>572</v>
      </c>
      <c r="L2971" t="s">
        <v>516</v>
      </c>
      <c r="M2971" t="s">
        <v>417</v>
      </c>
      <c r="N2971" t="s">
        <v>573</v>
      </c>
    </row>
    <row r="2972" spans="1:14" hidden="1" x14ac:dyDescent="0.25">
      <c r="A2972" t="s">
        <v>241</v>
      </c>
      <c r="B2972" s="1">
        <v>44834</v>
      </c>
      <c r="C2972" t="s">
        <v>895</v>
      </c>
      <c r="D2972" t="s">
        <v>896</v>
      </c>
      <c r="E2972" s="4">
        <v>-34985</v>
      </c>
      <c r="F2972" t="s">
        <v>567</v>
      </c>
      <c r="G2972" t="s">
        <v>511</v>
      </c>
      <c r="H2972" t="s">
        <v>516</v>
      </c>
      <c r="I2972" t="s">
        <v>512</v>
      </c>
      <c r="J2972" t="s">
        <v>572</v>
      </c>
      <c r="L2972" t="s">
        <v>516</v>
      </c>
      <c r="M2972" t="s">
        <v>417</v>
      </c>
      <c r="N2972" t="s">
        <v>573</v>
      </c>
    </row>
    <row r="2973" spans="1:14" hidden="1" x14ac:dyDescent="0.25">
      <c r="A2973" t="s">
        <v>241</v>
      </c>
      <c r="B2973" s="1">
        <v>44834</v>
      </c>
      <c r="C2973" t="s">
        <v>897</v>
      </c>
      <c r="D2973" t="s">
        <v>898</v>
      </c>
      <c r="E2973" s="4">
        <v>-2450900</v>
      </c>
      <c r="F2973" t="s">
        <v>567</v>
      </c>
      <c r="G2973" t="s">
        <v>511</v>
      </c>
      <c r="H2973" t="s">
        <v>331</v>
      </c>
      <c r="I2973" t="s">
        <v>332</v>
      </c>
      <c r="J2973" t="s">
        <v>899</v>
      </c>
      <c r="L2973" t="s">
        <v>331</v>
      </c>
      <c r="M2973" t="s">
        <v>332</v>
      </c>
      <c r="N2973" t="s">
        <v>573</v>
      </c>
    </row>
    <row r="2974" spans="1:14" hidden="1" x14ac:dyDescent="0.25">
      <c r="A2974" t="s">
        <v>241</v>
      </c>
      <c r="B2974" s="1">
        <v>44834</v>
      </c>
      <c r="C2974" t="s">
        <v>1195</v>
      </c>
      <c r="D2974" t="s">
        <v>1196</v>
      </c>
      <c r="E2974" s="4">
        <v>-56800.83</v>
      </c>
      <c r="F2974" t="s">
        <v>567</v>
      </c>
      <c r="G2974" t="s">
        <v>511</v>
      </c>
      <c r="H2974" t="s">
        <v>331</v>
      </c>
      <c r="I2974" t="s">
        <v>332</v>
      </c>
      <c r="J2974" t="s">
        <v>899</v>
      </c>
      <c r="L2974" t="s">
        <v>331</v>
      </c>
      <c r="M2974" t="s">
        <v>332</v>
      </c>
      <c r="N2974" t="s">
        <v>573</v>
      </c>
    </row>
    <row r="2975" spans="1:14" hidden="1" x14ac:dyDescent="0.25">
      <c r="A2975" t="s">
        <v>241</v>
      </c>
      <c r="B2975" s="1">
        <v>44834</v>
      </c>
      <c r="C2975" t="s">
        <v>1197</v>
      </c>
      <c r="D2975" t="s">
        <v>1198</v>
      </c>
      <c r="E2975" s="4">
        <v>-27000</v>
      </c>
      <c r="F2975" t="s">
        <v>567</v>
      </c>
      <c r="G2975" t="s">
        <v>511</v>
      </c>
      <c r="H2975" t="s">
        <v>331</v>
      </c>
      <c r="I2975" t="s">
        <v>332</v>
      </c>
      <c r="J2975" t="s">
        <v>899</v>
      </c>
      <c r="L2975" t="s">
        <v>331</v>
      </c>
      <c r="M2975" t="s">
        <v>332</v>
      </c>
      <c r="N2975" t="s">
        <v>573</v>
      </c>
    </row>
    <row r="2976" spans="1:14" hidden="1" x14ac:dyDescent="0.25">
      <c r="A2976" t="s">
        <v>241</v>
      </c>
      <c r="B2976" s="1">
        <v>44834</v>
      </c>
      <c r="C2976" t="s">
        <v>145</v>
      </c>
      <c r="D2976" t="s">
        <v>1199</v>
      </c>
      <c r="E2976" s="4">
        <v>-630595</v>
      </c>
      <c r="F2976" t="s">
        <v>567</v>
      </c>
      <c r="G2976" t="s">
        <v>511</v>
      </c>
      <c r="H2976" t="s">
        <v>338</v>
      </c>
      <c r="I2976" t="s">
        <v>136</v>
      </c>
      <c r="J2976" t="s">
        <v>655</v>
      </c>
      <c r="L2976" t="s">
        <v>338</v>
      </c>
      <c r="M2976" t="s">
        <v>136</v>
      </c>
      <c r="N2976" t="s">
        <v>573</v>
      </c>
    </row>
    <row r="2977" spans="1:14" hidden="1" x14ac:dyDescent="0.25">
      <c r="A2977" t="s">
        <v>241</v>
      </c>
      <c r="B2977" s="1">
        <v>44834</v>
      </c>
      <c r="C2977" t="s">
        <v>1200</v>
      </c>
      <c r="D2977" t="s">
        <v>1201</v>
      </c>
      <c r="E2977" s="4">
        <v>-49227.9</v>
      </c>
      <c r="F2977" t="s">
        <v>567</v>
      </c>
      <c r="G2977" t="s">
        <v>511</v>
      </c>
      <c r="H2977" t="s">
        <v>331</v>
      </c>
      <c r="I2977" t="s">
        <v>332</v>
      </c>
      <c r="J2977" t="s">
        <v>899</v>
      </c>
      <c r="L2977" t="s">
        <v>331</v>
      </c>
      <c r="M2977" t="s">
        <v>332</v>
      </c>
      <c r="N2977" t="s">
        <v>573</v>
      </c>
    </row>
    <row r="2978" spans="1:14" hidden="1" x14ac:dyDescent="0.25">
      <c r="A2978" t="s">
        <v>241</v>
      </c>
      <c r="B2978" s="1">
        <v>44834</v>
      </c>
      <c r="C2978" t="s">
        <v>902</v>
      </c>
      <c r="D2978" t="s">
        <v>903</v>
      </c>
      <c r="E2978" s="4">
        <v>-134021.35</v>
      </c>
      <c r="F2978" t="s">
        <v>567</v>
      </c>
      <c r="G2978" t="s">
        <v>511</v>
      </c>
      <c r="H2978" t="s">
        <v>328</v>
      </c>
      <c r="I2978" t="s">
        <v>329</v>
      </c>
      <c r="J2978" t="s">
        <v>904</v>
      </c>
      <c r="L2978" t="s">
        <v>328</v>
      </c>
      <c r="M2978" t="s">
        <v>329</v>
      </c>
      <c r="N2978" t="s">
        <v>573</v>
      </c>
    </row>
    <row r="2979" spans="1:14" hidden="1" x14ac:dyDescent="0.25">
      <c r="A2979" t="s">
        <v>241</v>
      </c>
      <c r="B2979" s="1">
        <v>44834</v>
      </c>
      <c r="C2979" t="s">
        <v>905</v>
      </c>
      <c r="D2979" t="s">
        <v>906</v>
      </c>
      <c r="E2979" s="4">
        <v>-293336.02</v>
      </c>
      <c r="F2979" t="s">
        <v>567</v>
      </c>
      <c r="G2979" t="s">
        <v>511</v>
      </c>
      <c r="H2979" t="s">
        <v>328</v>
      </c>
      <c r="I2979" t="s">
        <v>329</v>
      </c>
      <c r="J2979" t="s">
        <v>904</v>
      </c>
      <c r="L2979" t="s">
        <v>328</v>
      </c>
      <c r="M2979" t="s">
        <v>329</v>
      </c>
      <c r="N2979" t="s">
        <v>573</v>
      </c>
    </row>
    <row r="2980" spans="1:14" hidden="1" x14ac:dyDescent="0.25">
      <c r="A2980" t="s">
        <v>241</v>
      </c>
      <c r="B2980" s="1">
        <v>44834</v>
      </c>
      <c r="C2980" t="s">
        <v>907</v>
      </c>
      <c r="D2980" t="s">
        <v>908</v>
      </c>
      <c r="E2980" s="4">
        <v>-42986.720000000008</v>
      </c>
      <c r="F2980" t="s">
        <v>567</v>
      </c>
      <c r="G2980" t="s">
        <v>511</v>
      </c>
      <c r="H2980" t="s">
        <v>328</v>
      </c>
      <c r="I2980" t="s">
        <v>329</v>
      </c>
      <c r="J2980" t="s">
        <v>904</v>
      </c>
      <c r="L2980" t="s">
        <v>328</v>
      </c>
      <c r="M2980" t="s">
        <v>329</v>
      </c>
      <c r="N2980" t="s">
        <v>573</v>
      </c>
    </row>
    <row r="2981" spans="1:14" hidden="1" x14ac:dyDescent="0.25">
      <c r="A2981" t="s">
        <v>241</v>
      </c>
      <c r="B2981" s="1">
        <v>44834</v>
      </c>
      <c r="C2981" t="s">
        <v>909</v>
      </c>
      <c r="D2981" t="s">
        <v>910</v>
      </c>
      <c r="E2981" s="4">
        <v>-2737.0299999999943</v>
      </c>
      <c r="F2981" t="s">
        <v>567</v>
      </c>
      <c r="G2981" t="s">
        <v>511</v>
      </c>
      <c r="H2981" t="s">
        <v>328</v>
      </c>
      <c r="I2981" t="s">
        <v>329</v>
      </c>
      <c r="J2981" t="s">
        <v>904</v>
      </c>
      <c r="L2981" t="s">
        <v>328</v>
      </c>
      <c r="M2981" t="s">
        <v>329</v>
      </c>
      <c r="N2981" t="s">
        <v>573</v>
      </c>
    </row>
    <row r="2982" spans="1:14" hidden="1" x14ac:dyDescent="0.25">
      <c r="A2982" t="s">
        <v>241</v>
      </c>
      <c r="B2982" s="1">
        <v>44834</v>
      </c>
      <c r="C2982" t="s">
        <v>913</v>
      </c>
      <c r="D2982" t="s">
        <v>914</v>
      </c>
      <c r="E2982" s="4">
        <v>-115236</v>
      </c>
      <c r="F2982" t="s">
        <v>567</v>
      </c>
      <c r="G2982" t="s">
        <v>511</v>
      </c>
      <c r="H2982" t="s">
        <v>340</v>
      </c>
      <c r="I2982" t="s">
        <v>341</v>
      </c>
      <c r="J2982" t="s">
        <v>667</v>
      </c>
      <c r="L2982" t="s">
        <v>340</v>
      </c>
      <c r="M2982" t="s">
        <v>341</v>
      </c>
      <c r="N2982" t="s">
        <v>573</v>
      </c>
    </row>
    <row r="2983" spans="1:14" hidden="1" x14ac:dyDescent="0.25">
      <c r="A2983" t="s">
        <v>241</v>
      </c>
      <c r="B2983" s="1">
        <v>44834</v>
      </c>
      <c r="C2983" t="s">
        <v>1289</v>
      </c>
      <c r="D2983" t="s">
        <v>1290</v>
      </c>
      <c r="E2983" s="4">
        <v>-5</v>
      </c>
      <c r="F2983" t="s">
        <v>567</v>
      </c>
      <c r="G2983" t="s">
        <v>511</v>
      </c>
      <c r="H2983" t="s">
        <v>324</v>
      </c>
      <c r="I2983" t="s">
        <v>323</v>
      </c>
      <c r="J2983" t="s">
        <v>787</v>
      </c>
      <c r="L2983" t="s">
        <v>324</v>
      </c>
      <c r="M2983" t="s">
        <v>323</v>
      </c>
      <c r="N2983" t="s">
        <v>573</v>
      </c>
    </row>
    <row r="2984" spans="1:14" hidden="1" x14ac:dyDescent="0.25">
      <c r="A2984" t="s">
        <v>241</v>
      </c>
      <c r="B2984" s="1">
        <v>44834</v>
      </c>
      <c r="C2984" t="s">
        <v>921</v>
      </c>
      <c r="D2984" t="s">
        <v>922</v>
      </c>
      <c r="E2984" s="4">
        <v>-44805.390000000036</v>
      </c>
      <c r="F2984" t="s">
        <v>567</v>
      </c>
      <c r="G2984" t="s">
        <v>511</v>
      </c>
      <c r="H2984" t="s">
        <v>333</v>
      </c>
      <c r="I2984" t="s">
        <v>335</v>
      </c>
      <c r="J2984" t="s">
        <v>923</v>
      </c>
      <c r="L2984" t="s">
        <v>333</v>
      </c>
      <c r="M2984" t="s">
        <v>335</v>
      </c>
      <c r="N2984" t="s">
        <v>573</v>
      </c>
    </row>
    <row r="2985" spans="1:14" hidden="1" x14ac:dyDescent="0.25">
      <c r="A2985" t="s">
        <v>241</v>
      </c>
      <c r="B2985" s="1">
        <v>44834</v>
      </c>
      <c r="C2985" t="s">
        <v>110</v>
      </c>
      <c r="D2985" t="s">
        <v>926</v>
      </c>
      <c r="E2985" s="4">
        <v>-201770.86</v>
      </c>
      <c r="F2985" t="s">
        <v>567</v>
      </c>
      <c r="G2985" t="s">
        <v>511</v>
      </c>
      <c r="H2985" t="s">
        <v>333</v>
      </c>
      <c r="I2985" t="s">
        <v>335</v>
      </c>
      <c r="J2985" t="s">
        <v>923</v>
      </c>
      <c r="L2985" t="s">
        <v>333</v>
      </c>
      <c r="M2985" t="s">
        <v>335</v>
      </c>
      <c r="N2985" t="s">
        <v>573</v>
      </c>
    </row>
    <row r="2986" spans="1:14" hidden="1" x14ac:dyDescent="0.25">
      <c r="A2986" t="s">
        <v>241</v>
      </c>
      <c r="B2986" s="1">
        <v>44834</v>
      </c>
      <c r="C2986" t="s">
        <v>112</v>
      </c>
      <c r="D2986" t="s">
        <v>937</v>
      </c>
      <c r="E2986" s="4">
        <v>-671718.43</v>
      </c>
      <c r="F2986" t="s">
        <v>567</v>
      </c>
      <c r="G2986" t="s">
        <v>511</v>
      </c>
      <c r="H2986" t="s">
        <v>333</v>
      </c>
      <c r="I2986" t="s">
        <v>335</v>
      </c>
      <c r="J2986" t="s">
        <v>923</v>
      </c>
      <c r="L2986" t="s">
        <v>333</v>
      </c>
      <c r="M2986" t="s">
        <v>335</v>
      </c>
      <c r="N2986" t="s">
        <v>573</v>
      </c>
    </row>
    <row r="2987" spans="1:14" hidden="1" x14ac:dyDescent="0.25">
      <c r="A2987" t="s">
        <v>241</v>
      </c>
      <c r="B2987" s="1">
        <v>44834</v>
      </c>
      <c r="C2987" t="s">
        <v>115</v>
      </c>
      <c r="D2987" t="s">
        <v>944</v>
      </c>
      <c r="E2987" s="4">
        <v>-215224.61000000002</v>
      </c>
      <c r="F2987" t="s">
        <v>567</v>
      </c>
      <c r="G2987" t="s">
        <v>511</v>
      </c>
      <c r="H2987" t="s">
        <v>333</v>
      </c>
      <c r="I2987" t="s">
        <v>335</v>
      </c>
      <c r="J2987" t="s">
        <v>923</v>
      </c>
      <c r="L2987" t="s">
        <v>333</v>
      </c>
      <c r="M2987" t="s">
        <v>335</v>
      </c>
      <c r="N2987" t="s">
        <v>573</v>
      </c>
    </row>
    <row r="2988" spans="1:14" hidden="1" x14ac:dyDescent="0.25">
      <c r="A2988" t="s">
        <v>241</v>
      </c>
      <c r="B2988" s="1">
        <v>44834</v>
      </c>
      <c r="C2988" t="s">
        <v>117</v>
      </c>
      <c r="D2988" t="s">
        <v>947</v>
      </c>
      <c r="E2988" s="4">
        <v>-84002.52</v>
      </c>
      <c r="F2988" t="s">
        <v>567</v>
      </c>
      <c r="G2988" t="s">
        <v>511</v>
      </c>
      <c r="H2988" t="s">
        <v>333</v>
      </c>
      <c r="I2988" t="s">
        <v>335</v>
      </c>
      <c r="J2988" t="s">
        <v>923</v>
      </c>
      <c r="L2988" t="s">
        <v>333</v>
      </c>
      <c r="M2988" t="s">
        <v>335</v>
      </c>
      <c r="N2988" t="s">
        <v>573</v>
      </c>
    </row>
    <row r="2989" spans="1:14" hidden="1" x14ac:dyDescent="0.25">
      <c r="A2989" t="s">
        <v>241</v>
      </c>
      <c r="B2989" s="1">
        <v>44834</v>
      </c>
      <c r="C2989" t="s">
        <v>119</v>
      </c>
      <c r="D2989" t="s">
        <v>1202</v>
      </c>
      <c r="E2989" s="4">
        <v>-110275.99</v>
      </c>
      <c r="F2989" t="s">
        <v>567</v>
      </c>
      <c r="G2989" t="s">
        <v>511</v>
      </c>
      <c r="H2989" t="s">
        <v>333</v>
      </c>
      <c r="I2989" t="s">
        <v>335</v>
      </c>
      <c r="J2989" t="s">
        <v>923</v>
      </c>
      <c r="L2989" t="s">
        <v>333</v>
      </c>
      <c r="M2989" t="s">
        <v>335</v>
      </c>
      <c r="N2989" t="s">
        <v>573</v>
      </c>
    </row>
    <row r="2990" spans="1:14" hidden="1" x14ac:dyDescent="0.25">
      <c r="A2990" t="s">
        <v>241</v>
      </c>
      <c r="B2990" s="1">
        <v>44834</v>
      </c>
      <c r="C2990" t="s">
        <v>121</v>
      </c>
      <c r="D2990" t="s">
        <v>1203</v>
      </c>
      <c r="E2990" s="4">
        <v>-2270216.48</v>
      </c>
      <c r="F2990" t="s">
        <v>567</v>
      </c>
      <c r="G2990" t="s">
        <v>511</v>
      </c>
      <c r="H2990" t="s">
        <v>333</v>
      </c>
      <c r="I2990" t="s">
        <v>335</v>
      </c>
      <c r="J2990" t="s">
        <v>923</v>
      </c>
      <c r="L2990" t="s">
        <v>333</v>
      </c>
      <c r="M2990" t="s">
        <v>335</v>
      </c>
      <c r="N2990" t="s">
        <v>573</v>
      </c>
    </row>
    <row r="2991" spans="1:14" hidden="1" x14ac:dyDescent="0.25">
      <c r="A2991" t="s">
        <v>241</v>
      </c>
      <c r="B2991" s="1">
        <v>44834</v>
      </c>
      <c r="C2991" t="s">
        <v>965</v>
      </c>
      <c r="D2991" t="s">
        <v>966</v>
      </c>
      <c r="E2991" s="4">
        <v>-49999.880000000136</v>
      </c>
      <c r="F2991" t="s">
        <v>567</v>
      </c>
      <c r="G2991" t="s">
        <v>511</v>
      </c>
      <c r="H2991" t="s">
        <v>333</v>
      </c>
      <c r="I2991" t="s">
        <v>335</v>
      </c>
      <c r="J2991" t="s">
        <v>923</v>
      </c>
      <c r="L2991" t="s">
        <v>333</v>
      </c>
      <c r="M2991" t="s">
        <v>335</v>
      </c>
      <c r="N2991" t="s">
        <v>573</v>
      </c>
    </row>
    <row r="2992" spans="1:14" hidden="1" x14ac:dyDescent="0.25">
      <c r="A2992" t="s">
        <v>241</v>
      </c>
      <c r="B2992" s="1">
        <v>44834</v>
      </c>
      <c r="C2992" t="s">
        <v>123</v>
      </c>
      <c r="D2992" t="s">
        <v>1204</v>
      </c>
      <c r="E2992" s="4">
        <v>-83550</v>
      </c>
      <c r="F2992" t="s">
        <v>567</v>
      </c>
      <c r="G2992" t="s">
        <v>511</v>
      </c>
      <c r="H2992" t="s">
        <v>333</v>
      </c>
      <c r="I2992" t="s">
        <v>335</v>
      </c>
      <c r="J2992" t="s">
        <v>923</v>
      </c>
      <c r="L2992" t="s">
        <v>333</v>
      </c>
      <c r="M2992" t="s">
        <v>449</v>
      </c>
      <c r="N2992" t="s">
        <v>573</v>
      </c>
    </row>
    <row r="2993" spans="1:14" hidden="1" x14ac:dyDescent="0.25">
      <c r="A2993" t="s">
        <v>241</v>
      </c>
      <c r="B2993" s="1">
        <v>44834</v>
      </c>
      <c r="C2993" t="s">
        <v>975</v>
      </c>
      <c r="D2993" t="s">
        <v>976</v>
      </c>
      <c r="E2993" s="4">
        <v>-362882.24999999988</v>
      </c>
      <c r="F2993" t="s">
        <v>567</v>
      </c>
      <c r="G2993" t="s">
        <v>511</v>
      </c>
      <c r="H2993" t="s">
        <v>342</v>
      </c>
      <c r="I2993" t="s">
        <v>343</v>
      </c>
      <c r="J2993" t="s">
        <v>725</v>
      </c>
      <c r="L2993" t="s">
        <v>342</v>
      </c>
      <c r="M2993" t="s">
        <v>343</v>
      </c>
      <c r="N2993" t="s">
        <v>573</v>
      </c>
    </row>
    <row r="2994" spans="1:14" hidden="1" x14ac:dyDescent="0.25">
      <c r="A2994" t="s">
        <v>241</v>
      </c>
      <c r="B2994" s="1">
        <v>44834</v>
      </c>
      <c r="C2994" t="s">
        <v>979</v>
      </c>
      <c r="D2994" t="s">
        <v>980</v>
      </c>
      <c r="E2994" s="4">
        <v>-226796.88</v>
      </c>
      <c r="F2994" t="s">
        <v>567</v>
      </c>
      <c r="G2994" t="s">
        <v>511</v>
      </c>
      <c r="H2994" t="s">
        <v>342</v>
      </c>
      <c r="I2994" t="s">
        <v>343</v>
      </c>
      <c r="J2994" t="s">
        <v>725</v>
      </c>
      <c r="L2994" t="s">
        <v>342</v>
      </c>
      <c r="M2994" t="s">
        <v>343</v>
      </c>
      <c r="N2994" t="s">
        <v>573</v>
      </c>
    </row>
    <row r="2995" spans="1:14" hidden="1" x14ac:dyDescent="0.25">
      <c r="A2995" t="s">
        <v>241</v>
      </c>
      <c r="B2995" s="1">
        <v>44834</v>
      </c>
      <c r="C2995" t="s">
        <v>983</v>
      </c>
      <c r="D2995" t="s">
        <v>984</v>
      </c>
      <c r="E2995" s="4">
        <v>-3327.9999999999991</v>
      </c>
      <c r="F2995" t="s">
        <v>567</v>
      </c>
      <c r="G2995" t="s">
        <v>511</v>
      </c>
      <c r="H2995" t="s">
        <v>342</v>
      </c>
      <c r="I2995" t="s">
        <v>343</v>
      </c>
      <c r="J2995" t="s">
        <v>725</v>
      </c>
      <c r="L2995" t="s">
        <v>342</v>
      </c>
      <c r="M2995" t="s">
        <v>343</v>
      </c>
      <c r="N2995" t="s">
        <v>573</v>
      </c>
    </row>
    <row r="2996" spans="1:14" hidden="1" x14ac:dyDescent="0.25">
      <c r="A2996" t="s">
        <v>241</v>
      </c>
      <c r="B2996" s="1">
        <v>44834</v>
      </c>
      <c r="C2996" t="s">
        <v>995</v>
      </c>
      <c r="D2996" t="s">
        <v>996</v>
      </c>
      <c r="E2996" s="4">
        <v>-184713.59999999995</v>
      </c>
      <c r="F2996" t="s">
        <v>567</v>
      </c>
      <c r="G2996" t="s">
        <v>511</v>
      </c>
      <c r="H2996" t="s">
        <v>352</v>
      </c>
      <c r="I2996" t="s">
        <v>353</v>
      </c>
      <c r="J2996" t="s">
        <v>746</v>
      </c>
      <c r="L2996" t="s">
        <v>352</v>
      </c>
      <c r="M2996" t="s">
        <v>349</v>
      </c>
      <c r="N2996" t="s">
        <v>573</v>
      </c>
    </row>
    <row r="2997" spans="1:14" hidden="1" x14ac:dyDescent="0.25">
      <c r="A2997" t="s">
        <v>241</v>
      </c>
      <c r="B2997" s="1">
        <v>44834</v>
      </c>
      <c r="C2997" t="s">
        <v>1003</v>
      </c>
      <c r="D2997" t="s">
        <v>1004</v>
      </c>
      <c r="E2997" s="4">
        <v>-116152.98000000005</v>
      </c>
      <c r="F2997" t="s">
        <v>567</v>
      </c>
      <c r="G2997" t="s">
        <v>511</v>
      </c>
      <c r="H2997" t="s">
        <v>348</v>
      </c>
      <c r="I2997" t="s">
        <v>349</v>
      </c>
      <c r="J2997" t="s">
        <v>746</v>
      </c>
      <c r="L2997" t="s">
        <v>348</v>
      </c>
      <c r="M2997" t="s">
        <v>349</v>
      </c>
      <c r="N2997" t="s">
        <v>573</v>
      </c>
    </row>
    <row r="2998" spans="1:14" hidden="1" x14ac:dyDescent="0.25">
      <c r="A2998" t="s">
        <v>241</v>
      </c>
      <c r="B2998" s="1">
        <v>44834</v>
      </c>
      <c r="C2998" t="s">
        <v>1291</v>
      </c>
      <c r="D2998" t="s">
        <v>1292</v>
      </c>
      <c r="E2998" s="4">
        <v>-117338.35</v>
      </c>
      <c r="F2998" t="s">
        <v>567</v>
      </c>
      <c r="G2998" t="s">
        <v>511</v>
      </c>
      <c r="H2998" t="s">
        <v>348</v>
      </c>
      <c r="I2998" t="s">
        <v>349</v>
      </c>
      <c r="J2998" t="s">
        <v>746</v>
      </c>
      <c r="L2998" t="s">
        <v>348</v>
      </c>
      <c r="M2998" t="s">
        <v>349</v>
      </c>
      <c r="N2998" t="s">
        <v>573</v>
      </c>
    </row>
    <row r="2999" spans="1:14" hidden="1" x14ac:dyDescent="0.25">
      <c r="A2999" t="s">
        <v>241</v>
      </c>
      <c r="B2999" s="1">
        <v>44834</v>
      </c>
      <c r="C2999" t="s">
        <v>1256</v>
      </c>
      <c r="D2999" t="s">
        <v>1257</v>
      </c>
      <c r="E2999" s="4">
        <v>-300</v>
      </c>
      <c r="F2999" t="s">
        <v>567</v>
      </c>
      <c r="G2999" t="s">
        <v>511</v>
      </c>
      <c r="H2999" t="s">
        <v>348</v>
      </c>
      <c r="I2999" t="s">
        <v>349</v>
      </c>
      <c r="J2999" t="s">
        <v>746</v>
      </c>
      <c r="L2999" t="s">
        <v>348</v>
      </c>
      <c r="M2999" t="s">
        <v>349</v>
      </c>
      <c r="N2999" t="s">
        <v>573</v>
      </c>
    </row>
    <row r="3000" spans="1:14" hidden="1" x14ac:dyDescent="0.25">
      <c r="A3000" t="s">
        <v>241</v>
      </c>
      <c r="B3000" s="1">
        <v>44834</v>
      </c>
      <c r="C3000" t="s">
        <v>1015</v>
      </c>
      <c r="D3000" t="s">
        <v>1016</v>
      </c>
      <c r="E3000" s="4">
        <v>-1355.1400000000026</v>
      </c>
      <c r="F3000" t="s">
        <v>567</v>
      </c>
      <c r="G3000" t="s">
        <v>511</v>
      </c>
      <c r="H3000" t="s">
        <v>348</v>
      </c>
      <c r="I3000" t="s">
        <v>349</v>
      </c>
      <c r="J3000" t="s">
        <v>746</v>
      </c>
      <c r="L3000" t="s">
        <v>348</v>
      </c>
      <c r="M3000" t="s">
        <v>349</v>
      </c>
      <c r="N3000" t="s">
        <v>573</v>
      </c>
    </row>
    <row r="3001" spans="1:14" hidden="1" x14ac:dyDescent="0.25">
      <c r="A3001" t="s">
        <v>241</v>
      </c>
      <c r="B3001" s="1">
        <v>44834</v>
      </c>
      <c r="C3001" t="s">
        <v>1019</v>
      </c>
      <c r="D3001" t="s">
        <v>1020</v>
      </c>
      <c r="E3001" s="4">
        <v>-296.00000000009231</v>
      </c>
      <c r="F3001" t="s">
        <v>567</v>
      </c>
      <c r="G3001" t="s">
        <v>511</v>
      </c>
      <c r="H3001" t="s">
        <v>348</v>
      </c>
      <c r="I3001" t="s">
        <v>349</v>
      </c>
      <c r="J3001" t="s">
        <v>746</v>
      </c>
      <c r="L3001" t="s">
        <v>348</v>
      </c>
      <c r="M3001" t="s">
        <v>349</v>
      </c>
      <c r="N3001" t="s">
        <v>573</v>
      </c>
    </row>
    <row r="3002" spans="1:14" hidden="1" x14ac:dyDescent="0.25">
      <c r="A3002" t="s">
        <v>241</v>
      </c>
      <c r="B3002" s="1">
        <v>44834</v>
      </c>
      <c r="C3002" t="s">
        <v>1023</v>
      </c>
      <c r="D3002" t="s">
        <v>1024</v>
      </c>
      <c r="E3002" s="4">
        <v>-2427.0200000000013</v>
      </c>
      <c r="F3002" t="s">
        <v>567</v>
      </c>
      <c r="G3002" t="s">
        <v>511</v>
      </c>
      <c r="H3002" t="s">
        <v>348</v>
      </c>
      <c r="I3002" t="s">
        <v>349</v>
      </c>
      <c r="J3002" t="s">
        <v>746</v>
      </c>
      <c r="L3002" t="s">
        <v>348</v>
      </c>
      <c r="M3002" t="s">
        <v>349</v>
      </c>
      <c r="N3002" t="s">
        <v>573</v>
      </c>
    </row>
    <row r="3003" spans="1:14" hidden="1" x14ac:dyDescent="0.25">
      <c r="A3003" t="s">
        <v>241</v>
      </c>
      <c r="B3003" s="1">
        <v>44834</v>
      </c>
      <c r="C3003" t="s">
        <v>1207</v>
      </c>
      <c r="D3003" t="s">
        <v>1208</v>
      </c>
      <c r="E3003" s="4">
        <v>-14.000000000014552</v>
      </c>
      <c r="F3003" t="s">
        <v>567</v>
      </c>
      <c r="G3003" t="s">
        <v>511</v>
      </c>
      <c r="H3003" t="s">
        <v>348</v>
      </c>
      <c r="I3003" t="s">
        <v>349</v>
      </c>
      <c r="J3003" t="s">
        <v>746</v>
      </c>
      <c r="L3003" t="s">
        <v>348</v>
      </c>
      <c r="M3003" t="s">
        <v>349</v>
      </c>
      <c r="N3003" t="s">
        <v>573</v>
      </c>
    </row>
    <row r="3004" spans="1:14" hidden="1" x14ac:dyDescent="0.25">
      <c r="A3004" t="s">
        <v>241</v>
      </c>
      <c r="B3004" s="1">
        <v>44834</v>
      </c>
      <c r="C3004" t="s">
        <v>1033</v>
      </c>
      <c r="D3004" t="s">
        <v>1034</v>
      </c>
      <c r="E3004" s="4">
        <v>-68539.759999999995</v>
      </c>
      <c r="F3004" t="s">
        <v>567</v>
      </c>
      <c r="G3004" t="s">
        <v>511</v>
      </c>
      <c r="H3004" t="s">
        <v>348</v>
      </c>
      <c r="I3004" t="s">
        <v>349</v>
      </c>
      <c r="J3004" t="s">
        <v>667</v>
      </c>
      <c r="L3004" t="s">
        <v>340</v>
      </c>
      <c r="M3004" t="s">
        <v>349</v>
      </c>
      <c r="N3004" t="s">
        <v>573</v>
      </c>
    </row>
    <row r="3005" spans="1:14" hidden="1" x14ac:dyDescent="0.25">
      <c r="A3005" t="s">
        <v>241</v>
      </c>
      <c r="B3005" s="1">
        <v>44834</v>
      </c>
      <c r="C3005" t="s">
        <v>1037</v>
      </c>
      <c r="D3005" t="s">
        <v>1038</v>
      </c>
      <c r="E3005" s="4">
        <v>-67315.710000000006</v>
      </c>
      <c r="F3005" t="s">
        <v>567</v>
      </c>
      <c r="G3005" t="s">
        <v>511</v>
      </c>
      <c r="H3005" t="s">
        <v>348</v>
      </c>
      <c r="I3005" t="s">
        <v>349</v>
      </c>
      <c r="J3005" t="s">
        <v>746</v>
      </c>
      <c r="L3005" t="s">
        <v>348</v>
      </c>
      <c r="M3005" t="s">
        <v>349</v>
      </c>
      <c r="N3005" t="s">
        <v>573</v>
      </c>
    </row>
    <row r="3006" spans="1:14" hidden="1" x14ac:dyDescent="0.25">
      <c r="A3006" t="s">
        <v>241</v>
      </c>
      <c r="B3006" s="1">
        <v>44834</v>
      </c>
      <c r="C3006" t="s">
        <v>1209</v>
      </c>
      <c r="D3006" t="s">
        <v>1210</v>
      </c>
      <c r="E3006" s="4">
        <v>-56472.52</v>
      </c>
      <c r="F3006" t="s">
        <v>567</v>
      </c>
      <c r="G3006" t="s">
        <v>511</v>
      </c>
      <c r="H3006" t="s">
        <v>348</v>
      </c>
      <c r="I3006" t="s">
        <v>349</v>
      </c>
      <c r="J3006" t="s">
        <v>746</v>
      </c>
      <c r="L3006" t="s">
        <v>348</v>
      </c>
      <c r="M3006" t="s">
        <v>349</v>
      </c>
      <c r="N3006" t="s">
        <v>573</v>
      </c>
    </row>
    <row r="3007" spans="1:14" hidden="1" x14ac:dyDescent="0.25">
      <c r="A3007" t="s">
        <v>241</v>
      </c>
      <c r="B3007" s="1">
        <v>44834</v>
      </c>
      <c r="C3007" t="s">
        <v>1230</v>
      </c>
      <c r="D3007" t="s">
        <v>1231</v>
      </c>
      <c r="E3007" s="4">
        <v>-4146.4899999997906</v>
      </c>
      <c r="F3007" t="s">
        <v>567</v>
      </c>
      <c r="G3007" t="s">
        <v>511</v>
      </c>
      <c r="H3007" t="s">
        <v>355</v>
      </c>
      <c r="I3007" t="s">
        <v>356</v>
      </c>
      <c r="J3007" t="s">
        <v>689</v>
      </c>
      <c r="L3007" t="s">
        <v>716</v>
      </c>
      <c r="M3007" t="s">
        <v>356</v>
      </c>
      <c r="N3007" t="s">
        <v>573</v>
      </c>
    </row>
    <row r="3008" spans="1:14" hidden="1" x14ac:dyDescent="0.25">
      <c r="A3008" t="s">
        <v>241</v>
      </c>
      <c r="B3008" s="1">
        <v>44834</v>
      </c>
      <c r="C3008" t="s">
        <v>1050</v>
      </c>
      <c r="D3008" t="s">
        <v>1051</v>
      </c>
      <c r="E3008" s="4">
        <v>-41834.229999999967</v>
      </c>
      <c r="F3008" t="s">
        <v>567</v>
      </c>
      <c r="G3008" t="s">
        <v>511</v>
      </c>
      <c r="H3008" t="s">
        <v>355</v>
      </c>
      <c r="I3008" t="s">
        <v>356</v>
      </c>
      <c r="J3008" t="s">
        <v>689</v>
      </c>
      <c r="L3008" t="s">
        <v>348</v>
      </c>
      <c r="M3008" t="s">
        <v>356</v>
      </c>
      <c r="N3008" t="s">
        <v>573</v>
      </c>
    </row>
    <row r="3009" spans="1:14" hidden="1" x14ac:dyDescent="0.25">
      <c r="A3009" t="s">
        <v>241</v>
      </c>
      <c r="B3009" s="1">
        <v>44834</v>
      </c>
      <c r="C3009" t="s">
        <v>1054</v>
      </c>
      <c r="D3009" t="s">
        <v>1055</v>
      </c>
      <c r="E3009" s="4">
        <v>-996.55000000000121</v>
      </c>
      <c r="F3009" t="s">
        <v>567</v>
      </c>
      <c r="G3009" t="s">
        <v>511</v>
      </c>
      <c r="H3009" t="s">
        <v>355</v>
      </c>
      <c r="I3009" t="s">
        <v>356</v>
      </c>
      <c r="J3009" t="s">
        <v>689</v>
      </c>
      <c r="L3009" t="s">
        <v>355</v>
      </c>
      <c r="M3009" t="s">
        <v>356</v>
      </c>
      <c r="N3009" t="s">
        <v>573</v>
      </c>
    </row>
    <row r="3010" spans="1:14" hidden="1" x14ac:dyDescent="0.25">
      <c r="A3010" t="s">
        <v>241</v>
      </c>
      <c r="B3010" s="1">
        <v>44834</v>
      </c>
      <c r="C3010" t="s">
        <v>1211</v>
      </c>
      <c r="D3010" t="s">
        <v>1212</v>
      </c>
      <c r="E3010" s="4">
        <v>-267.07</v>
      </c>
      <c r="F3010" t="s">
        <v>567</v>
      </c>
      <c r="G3010" t="s">
        <v>511</v>
      </c>
      <c r="H3010" t="s">
        <v>355</v>
      </c>
      <c r="I3010" t="s">
        <v>356</v>
      </c>
      <c r="J3010" t="s">
        <v>746</v>
      </c>
      <c r="L3010" t="s">
        <v>348</v>
      </c>
      <c r="M3010" t="s">
        <v>356</v>
      </c>
      <c r="N3010" t="s">
        <v>573</v>
      </c>
    </row>
    <row r="3011" spans="1:14" hidden="1" x14ac:dyDescent="0.25">
      <c r="A3011" t="s">
        <v>241</v>
      </c>
      <c r="B3011" s="1">
        <v>44834</v>
      </c>
      <c r="C3011" t="s">
        <v>1060</v>
      </c>
      <c r="D3011" t="s">
        <v>1061</v>
      </c>
      <c r="E3011" s="4">
        <v>-3904.2700000000345</v>
      </c>
      <c r="F3011" t="s">
        <v>567</v>
      </c>
      <c r="G3011" t="s">
        <v>511</v>
      </c>
      <c r="H3011" t="s">
        <v>355</v>
      </c>
      <c r="I3011" t="s">
        <v>356</v>
      </c>
      <c r="J3011" t="s">
        <v>689</v>
      </c>
      <c r="L3011" t="s">
        <v>355</v>
      </c>
      <c r="M3011" t="s">
        <v>356</v>
      </c>
      <c r="N3011" t="s">
        <v>573</v>
      </c>
    </row>
    <row r="3012" spans="1:14" hidden="1" x14ac:dyDescent="0.25">
      <c r="A3012" t="s">
        <v>241</v>
      </c>
      <c r="B3012" s="1">
        <v>44834</v>
      </c>
      <c r="C3012" t="s">
        <v>1064</v>
      </c>
      <c r="D3012" t="s">
        <v>1065</v>
      </c>
      <c r="E3012" s="4">
        <v>-2.2799999999999727</v>
      </c>
      <c r="F3012" t="s">
        <v>567</v>
      </c>
      <c r="G3012" t="s">
        <v>511</v>
      </c>
      <c r="H3012" t="s">
        <v>355</v>
      </c>
      <c r="I3012" t="s">
        <v>356</v>
      </c>
      <c r="J3012" t="s">
        <v>746</v>
      </c>
      <c r="L3012" t="s">
        <v>348</v>
      </c>
      <c r="M3012" t="s">
        <v>356</v>
      </c>
      <c r="N3012" t="s">
        <v>573</v>
      </c>
    </row>
    <row r="3013" spans="1:14" hidden="1" x14ac:dyDescent="0.25">
      <c r="A3013" t="s">
        <v>241</v>
      </c>
      <c r="B3013" s="1">
        <v>44834</v>
      </c>
      <c r="C3013" t="s">
        <v>1072</v>
      </c>
      <c r="D3013" t="s">
        <v>1073</v>
      </c>
      <c r="E3013" s="4">
        <v>-44003.099999999991</v>
      </c>
      <c r="F3013" t="s">
        <v>567</v>
      </c>
      <c r="G3013" t="s">
        <v>511</v>
      </c>
      <c r="H3013" t="s">
        <v>348</v>
      </c>
      <c r="I3013" t="s">
        <v>349</v>
      </c>
      <c r="J3013" t="s">
        <v>746</v>
      </c>
      <c r="L3013" t="s">
        <v>348</v>
      </c>
      <c r="M3013" t="s">
        <v>453</v>
      </c>
      <c r="N3013" t="s">
        <v>573</v>
      </c>
    </row>
    <row r="3014" spans="1:14" hidden="1" x14ac:dyDescent="0.25">
      <c r="A3014" t="s">
        <v>241</v>
      </c>
      <c r="B3014" s="1">
        <v>44834</v>
      </c>
      <c r="C3014" t="s">
        <v>1076</v>
      </c>
      <c r="D3014" t="s">
        <v>1077</v>
      </c>
      <c r="E3014" s="4">
        <v>-5230.2699999999995</v>
      </c>
      <c r="F3014" t="s">
        <v>567</v>
      </c>
      <c r="G3014" t="s">
        <v>511</v>
      </c>
      <c r="H3014" t="s">
        <v>348</v>
      </c>
      <c r="I3014" t="s">
        <v>349</v>
      </c>
      <c r="J3014" t="s">
        <v>746</v>
      </c>
      <c r="L3014" t="s">
        <v>348</v>
      </c>
      <c r="M3014" t="s">
        <v>453</v>
      </c>
      <c r="N3014" t="s">
        <v>573</v>
      </c>
    </row>
    <row r="3015" spans="1:14" hidden="1" x14ac:dyDescent="0.25">
      <c r="A3015" t="s">
        <v>241</v>
      </c>
      <c r="B3015" s="1">
        <v>44834</v>
      </c>
      <c r="C3015" t="s">
        <v>1234</v>
      </c>
      <c r="D3015" t="s">
        <v>1235</v>
      </c>
      <c r="E3015" s="4">
        <v>-3.4000000000000909</v>
      </c>
      <c r="F3015" t="s">
        <v>567</v>
      </c>
      <c r="G3015" t="s">
        <v>511</v>
      </c>
      <c r="H3015" t="s">
        <v>348</v>
      </c>
      <c r="I3015" t="s">
        <v>349</v>
      </c>
      <c r="J3015" t="s">
        <v>746</v>
      </c>
      <c r="L3015" t="s">
        <v>348</v>
      </c>
      <c r="M3015" t="s">
        <v>453</v>
      </c>
      <c r="N3015" t="s">
        <v>573</v>
      </c>
    </row>
    <row r="3016" spans="1:14" hidden="1" x14ac:dyDescent="0.25">
      <c r="A3016" t="s">
        <v>241</v>
      </c>
      <c r="B3016" s="1">
        <v>44834</v>
      </c>
      <c r="C3016" t="s">
        <v>1215</v>
      </c>
      <c r="D3016" t="s">
        <v>1216</v>
      </c>
      <c r="E3016" s="4">
        <v>-6.24</v>
      </c>
      <c r="F3016" t="s">
        <v>567</v>
      </c>
      <c r="G3016" t="s">
        <v>511</v>
      </c>
      <c r="H3016" t="s">
        <v>348</v>
      </c>
      <c r="I3016" t="s">
        <v>349</v>
      </c>
      <c r="J3016" t="s">
        <v>746</v>
      </c>
      <c r="L3016" t="s">
        <v>348</v>
      </c>
      <c r="M3016" t="s">
        <v>453</v>
      </c>
      <c r="N3016" t="s">
        <v>573</v>
      </c>
    </row>
    <row r="3017" spans="1:14" hidden="1" x14ac:dyDescent="0.25">
      <c r="A3017" t="s">
        <v>241</v>
      </c>
      <c r="B3017" s="1">
        <v>44834</v>
      </c>
      <c r="C3017" t="s">
        <v>1217</v>
      </c>
      <c r="D3017" t="s">
        <v>1218</v>
      </c>
      <c r="E3017" s="4">
        <v>-336.31</v>
      </c>
      <c r="F3017" t="s">
        <v>567</v>
      </c>
      <c r="G3017" t="s">
        <v>511</v>
      </c>
      <c r="H3017" t="s">
        <v>348</v>
      </c>
      <c r="I3017" t="s">
        <v>349</v>
      </c>
      <c r="J3017" t="s">
        <v>746</v>
      </c>
      <c r="L3017" t="s">
        <v>348</v>
      </c>
      <c r="M3017" t="s">
        <v>453</v>
      </c>
      <c r="N3017" t="s">
        <v>573</v>
      </c>
    </row>
    <row r="3018" spans="1:14" hidden="1" x14ac:dyDescent="0.25">
      <c r="A3018" t="s">
        <v>241</v>
      </c>
      <c r="B3018" s="1">
        <v>44834</v>
      </c>
      <c r="C3018" t="s">
        <v>1087</v>
      </c>
      <c r="D3018" t="s">
        <v>1088</v>
      </c>
      <c r="E3018" s="4">
        <v>-304.81</v>
      </c>
      <c r="F3018" t="s">
        <v>567</v>
      </c>
      <c r="G3018" t="s">
        <v>511</v>
      </c>
      <c r="H3018" t="s">
        <v>348</v>
      </c>
      <c r="I3018" t="s">
        <v>349</v>
      </c>
      <c r="J3018" t="s">
        <v>746</v>
      </c>
      <c r="L3018" t="s">
        <v>348</v>
      </c>
      <c r="M3018" t="s">
        <v>453</v>
      </c>
      <c r="N3018" t="s">
        <v>573</v>
      </c>
    </row>
    <row r="3019" spans="1:14" hidden="1" x14ac:dyDescent="0.25">
      <c r="A3019" t="s">
        <v>241</v>
      </c>
      <c r="B3019" s="1">
        <v>44834</v>
      </c>
      <c r="C3019" t="s">
        <v>1091</v>
      </c>
      <c r="D3019" t="s">
        <v>1092</v>
      </c>
      <c r="E3019" s="4">
        <v>-1678.98</v>
      </c>
      <c r="F3019" t="s">
        <v>567</v>
      </c>
      <c r="G3019" t="s">
        <v>511</v>
      </c>
      <c r="H3019" t="s">
        <v>348</v>
      </c>
      <c r="I3019" t="s">
        <v>349</v>
      </c>
      <c r="J3019" t="s">
        <v>746</v>
      </c>
      <c r="L3019" t="s">
        <v>348</v>
      </c>
      <c r="M3019" t="s">
        <v>453</v>
      </c>
      <c r="N3019" t="s">
        <v>573</v>
      </c>
    </row>
    <row r="3020" spans="1:14" hidden="1" x14ac:dyDescent="0.25">
      <c r="A3020" t="s">
        <v>241</v>
      </c>
      <c r="B3020" s="1">
        <v>44834</v>
      </c>
      <c r="C3020" t="s">
        <v>1095</v>
      </c>
      <c r="D3020" t="s">
        <v>1096</v>
      </c>
      <c r="E3020" s="4">
        <v>-326.08000000000004</v>
      </c>
      <c r="F3020" t="s">
        <v>567</v>
      </c>
      <c r="G3020" t="s">
        <v>511</v>
      </c>
      <c r="H3020" t="s">
        <v>348</v>
      </c>
      <c r="I3020" t="s">
        <v>349</v>
      </c>
      <c r="J3020" t="s">
        <v>746</v>
      </c>
      <c r="L3020" t="s">
        <v>348</v>
      </c>
      <c r="M3020" t="s">
        <v>453</v>
      </c>
      <c r="N3020" t="s">
        <v>573</v>
      </c>
    </row>
    <row r="3021" spans="1:14" hidden="1" x14ac:dyDescent="0.25">
      <c r="A3021" t="s">
        <v>241</v>
      </c>
      <c r="B3021" s="1">
        <v>44834</v>
      </c>
      <c r="C3021" t="s">
        <v>1099</v>
      </c>
      <c r="D3021" t="s">
        <v>1100</v>
      </c>
      <c r="E3021" s="4">
        <v>-246.86000000000007</v>
      </c>
      <c r="F3021" t="s">
        <v>567</v>
      </c>
      <c r="G3021" t="s">
        <v>511</v>
      </c>
      <c r="H3021" t="s">
        <v>348</v>
      </c>
      <c r="I3021" t="s">
        <v>349</v>
      </c>
      <c r="J3021" t="s">
        <v>746</v>
      </c>
      <c r="L3021" t="s">
        <v>348</v>
      </c>
      <c r="M3021" t="s">
        <v>453</v>
      </c>
      <c r="N3021" t="s">
        <v>573</v>
      </c>
    </row>
    <row r="3022" spans="1:14" hidden="1" x14ac:dyDescent="0.25">
      <c r="A3022" t="s">
        <v>241</v>
      </c>
      <c r="B3022" s="1">
        <v>44834</v>
      </c>
      <c r="C3022" t="s">
        <v>1103</v>
      </c>
      <c r="D3022" t="s">
        <v>1104</v>
      </c>
      <c r="E3022" s="4">
        <v>-1064.8399999999995</v>
      </c>
      <c r="F3022" t="s">
        <v>567</v>
      </c>
      <c r="G3022" t="s">
        <v>511</v>
      </c>
      <c r="H3022" t="s">
        <v>348</v>
      </c>
      <c r="I3022" t="s">
        <v>349</v>
      </c>
      <c r="J3022" t="s">
        <v>746</v>
      </c>
      <c r="L3022" t="s">
        <v>348</v>
      </c>
      <c r="M3022" t="s">
        <v>453</v>
      </c>
      <c r="N3022" t="s">
        <v>573</v>
      </c>
    </row>
    <row r="3023" spans="1:14" hidden="1" x14ac:dyDescent="0.25">
      <c r="A3023" t="s">
        <v>241</v>
      </c>
      <c r="B3023" s="1">
        <v>44834</v>
      </c>
      <c r="C3023" t="s">
        <v>1107</v>
      </c>
      <c r="D3023" t="s">
        <v>1108</v>
      </c>
      <c r="E3023" s="4">
        <v>-286.09000000000015</v>
      </c>
      <c r="F3023" t="s">
        <v>567</v>
      </c>
      <c r="G3023" t="s">
        <v>511</v>
      </c>
      <c r="H3023" t="s">
        <v>348</v>
      </c>
      <c r="I3023" t="s">
        <v>349</v>
      </c>
      <c r="J3023" t="s">
        <v>746</v>
      </c>
      <c r="L3023" t="s">
        <v>348</v>
      </c>
      <c r="M3023" t="s">
        <v>453</v>
      </c>
      <c r="N3023" t="s">
        <v>573</v>
      </c>
    </row>
    <row r="3024" spans="1:14" hidden="1" x14ac:dyDescent="0.25">
      <c r="A3024" t="s">
        <v>241</v>
      </c>
      <c r="B3024" s="1">
        <v>44834</v>
      </c>
      <c r="C3024" t="s">
        <v>1109</v>
      </c>
      <c r="D3024" t="s">
        <v>1110</v>
      </c>
      <c r="E3024" s="4">
        <v>-483.12</v>
      </c>
      <c r="F3024" t="s">
        <v>567</v>
      </c>
      <c r="G3024" t="s">
        <v>511</v>
      </c>
      <c r="H3024" t="s">
        <v>348</v>
      </c>
      <c r="I3024" t="s">
        <v>349</v>
      </c>
      <c r="J3024" t="s">
        <v>746</v>
      </c>
      <c r="L3024" t="s">
        <v>348</v>
      </c>
      <c r="M3024" t="s">
        <v>453</v>
      </c>
      <c r="N3024" t="s">
        <v>573</v>
      </c>
    </row>
    <row r="3025" spans="1:14" hidden="1" x14ac:dyDescent="0.25">
      <c r="A3025" t="s">
        <v>241</v>
      </c>
      <c r="B3025" s="1">
        <v>44834</v>
      </c>
      <c r="C3025" t="s">
        <v>1115</v>
      </c>
      <c r="D3025" t="s">
        <v>1116</v>
      </c>
      <c r="E3025" s="4">
        <v>-206.19000000001927</v>
      </c>
      <c r="F3025" t="s">
        <v>567</v>
      </c>
      <c r="G3025" t="s">
        <v>511</v>
      </c>
      <c r="H3025" t="s">
        <v>348</v>
      </c>
      <c r="I3025" t="s">
        <v>349</v>
      </c>
      <c r="J3025" t="s">
        <v>746</v>
      </c>
      <c r="L3025" t="s">
        <v>348</v>
      </c>
      <c r="M3025" t="s">
        <v>453</v>
      </c>
      <c r="N3025" t="s">
        <v>573</v>
      </c>
    </row>
    <row r="3026" spans="1:14" hidden="1" x14ac:dyDescent="0.25">
      <c r="A3026" t="s">
        <v>241</v>
      </c>
      <c r="B3026" s="1">
        <v>44834</v>
      </c>
      <c r="C3026" t="s">
        <v>1219</v>
      </c>
      <c r="D3026" t="s">
        <v>1220</v>
      </c>
      <c r="E3026" s="4">
        <v>-2227.9899999999998</v>
      </c>
      <c r="F3026" t="s">
        <v>567</v>
      </c>
      <c r="G3026" t="s">
        <v>511</v>
      </c>
      <c r="H3026" t="s">
        <v>348</v>
      </c>
      <c r="I3026" t="s">
        <v>349</v>
      </c>
      <c r="J3026" t="s">
        <v>746</v>
      </c>
      <c r="L3026" t="s">
        <v>348</v>
      </c>
      <c r="M3026" t="s">
        <v>453</v>
      </c>
      <c r="N3026" t="s">
        <v>573</v>
      </c>
    </row>
    <row r="3027" spans="1:14" hidden="1" x14ac:dyDescent="0.25">
      <c r="A3027" t="s">
        <v>241</v>
      </c>
      <c r="B3027" s="1">
        <v>44834</v>
      </c>
      <c r="C3027" t="s">
        <v>1119</v>
      </c>
      <c r="D3027" t="s">
        <v>1120</v>
      </c>
      <c r="E3027" s="4">
        <v>-44728.23</v>
      </c>
      <c r="F3027" t="s">
        <v>567</v>
      </c>
      <c r="G3027" t="s">
        <v>511</v>
      </c>
      <c r="H3027" t="s">
        <v>348</v>
      </c>
      <c r="I3027" t="s">
        <v>349</v>
      </c>
      <c r="J3027" t="s">
        <v>684</v>
      </c>
      <c r="L3027" t="s">
        <v>1121</v>
      </c>
      <c r="M3027" t="s">
        <v>453</v>
      </c>
      <c r="N3027" t="s">
        <v>573</v>
      </c>
    </row>
    <row r="3028" spans="1:14" hidden="1" x14ac:dyDescent="0.25">
      <c r="A3028" t="s">
        <v>241</v>
      </c>
      <c r="B3028" s="1">
        <v>44834</v>
      </c>
      <c r="C3028" t="s">
        <v>1124</v>
      </c>
      <c r="D3028" t="s">
        <v>1125</v>
      </c>
      <c r="E3028" s="4">
        <v>-226630</v>
      </c>
      <c r="F3028" t="s">
        <v>567</v>
      </c>
      <c r="G3028" t="s">
        <v>511</v>
      </c>
      <c r="H3028" t="s">
        <v>348</v>
      </c>
      <c r="I3028" t="s">
        <v>349</v>
      </c>
      <c r="J3028" t="s">
        <v>746</v>
      </c>
      <c r="L3028" t="s">
        <v>348</v>
      </c>
      <c r="M3028" t="s">
        <v>457</v>
      </c>
      <c r="N3028" t="s">
        <v>573</v>
      </c>
    </row>
    <row r="3029" spans="1:14" hidden="1" x14ac:dyDescent="0.25">
      <c r="A3029" t="s">
        <v>241</v>
      </c>
      <c r="B3029" s="1">
        <v>44865</v>
      </c>
      <c r="C3029" t="s">
        <v>1084</v>
      </c>
      <c r="D3029" t="s">
        <v>1085</v>
      </c>
      <c r="E3029" s="4">
        <v>-225491.22999999998</v>
      </c>
      <c r="F3029" t="s">
        <v>567</v>
      </c>
      <c r="G3029" t="s">
        <v>471</v>
      </c>
      <c r="H3029" t="s">
        <v>248</v>
      </c>
      <c r="I3029" t="s">
        <v>249</v>
      </c>
      <c r="J3029" t="s">
        <v>248</v>
      </c>
      <c r="K3029" t="s">
        <v>1086</v>
      </c>
      <c r="L3029" t="s">
        <v>372</v>
      </c>
      <c r="M3029" t="s">
        <v>373</v>
      </c>
      <c r="N3029" t="s">
        <v>488</v>
      </c>
    </row>
    <row r="3030" spans="1:14" hidden="1" x14ac:dyDescent="0.25">
      <c r="A3030" t="s">
        <v>241</v>
      </c>
      <c r="B3030" s="1">
        <v>44865</v>
      </c>
      <c r="C3030" t="s">
        <v>1089</v>
      </c>
      <c r="D3030" t="s">
        <v>1090</v>
      </c>
      <c r="E3030" s="4">
        <v>-4642</v>
      </c>
      <c r="F3030" t="s">
        <v>567</v>
      </c>
      <c r="G3030" t="s">
        <v>471</v>
      </c>
      <c r="H3030" t="s">
        <v>248</v>
      </c>
      <c r="I3030" t="s">
        <v>249</v>
      </c>
      <c r="J3030" t="s">
        <v>248</v>
      </c>
      <c r="K3030" t="s">
        <v>1086</v>
      </c>
      <c r="L3030" t="s">
        <v>372</v>
      </c>
      <c r="M3030" t="s">
        <v>373</v>
      </c>
      <c r="N3030" t="s">
        <v>488</v>
      </c>
    </row>
    <row r="3031" spans="1:14" hidden="1" x14ac:dyDescent="0.25">
      <c r="A3031" t="s">
        <v>241</v>
      </c>
      <c r="B3031" s="1">
        <v>44865</v>
      </c>
      <c r="C3031" t="s">
        <v>1283</v>
      </c>
      <c r="D3031" t="s">
        <v>1284</v>
      </c>
      <c r="E3031" s="4">
        <v>-3176.24</v>
      </c>
      <c r="F3031" t="s">
        <v>567</v>
      </c>
      <c r="G3031" t="s">
        <v>471</v>
      </c>
      <c r="H3031" t="s">
        <v>317</v>
      </c>
      <c r="I3031" t="s">
        <v>318</v>
      </c>
      <c r="J3031" t="s">
        <v>276</v>
      </c>
      <c r="L3031" t="s">
        <v>372</v>
      </c>
      <c r="M3031" t="s">
        <v>373</v>
      </c>
      <c r="N3031" t="s">
        <v>488</v>
      </c>
    </row>
    <row r="3032" spans="1:14" hidden="1" x14ac:dyDescent="0.25">
      <c r="A3032" t="s">
        <v>241</v>
      </c>
      <c r="B3032" s="1">
        <v>44865</v>
      </c>
      <c r="C3032" t="s">
        <v>1271</v>
      </c>
      <c r="D3032" t="s">
        <v>1272</v>
      </c>
      <c r="E3032" s="4">
        <v>-24128.61</v>
      </c>
      <c r="F3032" t="s">
        <v>567</v>
      </c>
      <c r="G3032" t="s">
        <v>471</v>
      </c>
      <c r="H3032" t="s">
        <v>317</v>
      </c>
      <c r="I3032" t="s">
        <v>318</v>
      </c>
      <c r="J3032" t="s">
        <v>276</v>
      </c>
      <c r="L3032" t="s">
        <v>390</v>
      </c>
      <c r="M3032" t="s">
        <v>391</v>
      </c>
      <c r="N3032" t="s">
        <v>487</v>
      </c>
    </row>
    <row r="3033" spans="1:14" hidden="1" x14ac:dyDescent="0.25">
      <c r="A3033" t="s">
        <v>241</v>
      </c>
      <c r="B3033" s="1">
        <v>44865</v>
      </c>
      <c r="C3033" t="s">
        <v>565</v>
      </c>
      <c r="D3033" t="s">
        <v>566</v>
      </c>
      <c r="E3033" s="4">
        <v>495247.18</v>
      </c>
      <c r="F3033" t="s">
        <v>567</v>
      </c>
      <c r="G3033" t="s">
        <v>471</v>
      </c>
      <c r="H3033" t="s">
        <v>291</v>
      </c>
      <c r="I3033" t="s">
        <v>292</v>
      </c>
      <c r="J3033" t="s">
        <v>251</v>
      </c>
      <c r="L3033" t="s">
        <v>376</v>
      </c>
      <c r="M3033" t="s">
        <v>377</v>
      </c>
      <c r="N3033" t="s">
        <v>486</v>
      </c>
    </row>
    <row r="3034" spans="1:14" hidden="1" x14ac:dyDescent="0.25">
      <c r="A3034" t="s">
        <v>241</v>
      </c>
      <c r="B3034" s="1">
        <v>44865</v>
      </c>
      <c r="C3034" t="s">
        <v>568</v>
      </c>
      <c r="D3034" t="s">
        <v>569</v>
      </c>
      <c r="E3034" s="4">
        <v>97996.17</v>
      </c>
      <c r="F3034" t="s">
        <v>567</v>
      </c>
      <c r="G3034" t="s">
        <v>471</v>
      </c>
      <c r="H3034" t="s">
        <v>291</v>
      </c>
      <c r="I3034" t="s">
        <v>292</v>
      </c>
      <c r="J3034" t="s">
        <v>251</v>
      </c>
      <c r="L3034" t="s">
        <v>376</v>
      </c>
      <c r="M3034" t="s">
        <v>377</v>
      </c>
      <c r="N3034" t="s">
        <v>486</v>
      </c>
    </row>
    <row r="3035" spans="1:14" hidden="1" x14ac:dyDescent="0.25">
      <c r="A3035" t="s">
        <v>241</v>
      </c>
      <c r="B3035" s="1">
        <v>44865</v>
      </c>
      <c r="C3035" t="s">
        <v>574</v>
      </c>
      <c r="D3035" t="s">
        <v>575</v>
      </c>
      <c r="E3035" s="4">
        <v>61881.34</v>
      </c>
      <c r="F3035" t="s">
        <v>567</v>
      </c>
      <c r="G3035" t="s">
        <v>471</v>
      </c>
      <c r="H3035" t="s">
        <v>291</v>
      </c>
      <c r="I3035" t="s">
        <v>292</v>
      </c>
      <c r="J3035" t="s">
        <v>251</v>
      </c>
      <c r="L3035" t="s">
        <v>376</v>
      </c>
      <c r="M3035" t="s">
        <v>377</v>
      </c>
      <c r="N3035" t="s">
        <v>486</v>
      </c>
    </row>
    <row r="3036" spans="1:14" hidden="1" x14ac:dyDescent="0.25">
      <c r="A3036" t="s">
        <v>241</v>
      </c>
      <c r="B3036" s="1">
        <v>44865</v>
      </c>
      <c r="C3036" t="s">
        <v>578</v>
      </c>
      <c r="D3036" t="s">
        <v>579</v>
      </c>
      <c r="E3036" s="4">
        <v>4461</v>
      </c>
      <c r="F3036" t="s">
        <v>567</v>
      </c>
      <c r="G3036" t="s">
        <v>471</v>
      </c>
      <c r="H3036" t="s">
        <v>298</v>
      </c>
      <c r="I3036" t="s">
        <v>299</v>
      </c>
      <c r="J3036" t="s">
        <v>258</v>
      </c>
      <c r="L3036" t="s">
        <v>376</v>
      </c>
      <c r="M3036" t="s">
        <v>377</v>
      </c>
      <c r="N3036" t="s">
        <v>487</v>
      </c>
    </row>
    <row r="3037" spans="1:14" hidden="1" x14ac:dyDescent="0.25">
      <c r="A3037" t="s">
        <v>241</v>
      </c>
      <c r="B3037" s="1">
        <v>44865</v>
      </c>
      <c r="C3037" t="s">
        <v>582</v>
      </c>
      <c r="D3037" t="s">
        <v>583</v>
      </c>
      <c r="E3037" s="4">
        <v>40536.790000000008</v>
      </c>
      <c r="F3037" t="s">
        <v>567</v>
      </c>
      <c r="G3037" t="s">
        <v>471</v>
      </c>
      <c r="H3037" t="s">
        <v>291</v>
      </c>
      <c r="I3037" t="s">
        <v>292</v>
      </c>
      <c r="J3037" t="s">
        <v>251</v>
      </c>
      <c r="L3037" t="s">
        <v>376</v>
      </c>
      <c r="M3037" t="s">
        <v>377</v>
      </c>
      <c r="N3037" t="s">
        <v>482</v>
      </c>
    </row>
    <row r="3038" spans="1:14" hidden="1" x14ac:dyDescent="0.25">
      <c r="A3038" t="s">
        <v>241</v>
      </c>
      <c r="B3038" s="1">
        <v>44865</v>
      </c>
      <c r="C3038" t="s">
        <v>586</v>
      </c>
      <c r="D3038" t="s">
        <v>587</v>
      </c>
      <c r="E3038" s="4">
        <v>5553.670000000001</v>
      </c>
      <c r="F3038" t="s">
        <v>567</v>
      </c>
      <c r="G3038" t="s">
        <v>471</v>
      </c>
      <c r="H3038" t="s">
        <v>298</v>
      </c>
      <c r="I3038" t="s">
        <v>299</v>
      </c>
      <c r="J3038" t="s">
        <v>258</v>
      </c>
      <c r="L3038" t="s">
        <v>376</v>
      </c>
      <c r="M3038" t="s">
        <v>377</v>
      </c>
      <c r="N3038" t="s">
        <v>487</v>
      </c>
    </row>
    <row r="3039" spans="1:14" hidden="1" x14ac:dyDescent="0.25">
      <c r="A3039" t="s">
        <v>241</v>
      </c>
      <c r="B3039" s="1">
        <v>44865</v>
      </c>
      <c r="C3039" t="s">
        <v>590</v>
      </c>
      <c r="D3039" t="s">
        <v>591</v>
      </c>
      <c r="E3039" s="4">
        <v>8355.5400000000009</v>
      </c>
      <c r="F3039" t="s">
        <v>567</v>
      </c>
      <c r="G3039" t="s">
        <v>471</v>
      </c>
      <c r="H3039" t="s">
        <v>298</v>
      </c>
      <c r="I3039" t="s">
        <v>299</v>
      </c>
      <c r="J3039" t="s">
        <v>258</v>
      </c>
      <c r="L3039" t="s">
        <v>376</v>
      </c>
      <c r="M3039" t="s">
        <v>377</v>
      </c>
      <c r="N3039" t="s">
        <v>487</v>
      </c>
    </row>
    <row r="3040" spans="1:14" hidden="1" x14ac:dyDescent="0.25">
      <c r="A3040" t="s">
        <v>241</v>
      </c>
      <c r="B3040" s="1">
        <v>44865</v>
      </c>
      <c r="C3040" t="s">
        <v>595</v>
      </c>
      <c r="D3040" t="s">
        <v>596</v>
      </c>
      <c r="E3040" s="4">
        <v>3673.1899999999996</v>
      </c>
      <c r="F3040" t="s">
        <v>567</v>
      </c>
      <c r="G3040" t="s">
        <v>471</v>
      </c>
      <c r="H3040" t="s">
        <v>311</v>
      </c>
      <c r="I3040" t="s">
        <v>312</v>
      </c>
      <c r="J3040" t="s">
        <v>264</v>
      </c>
      <c r="L3040" t="s">
        <v>376</v>
      </c>
      <c r="M3040" t="s">
        <v>377</v>
      </c>
      <c r="N3040" t="s">
        <v>477</v>
      </c>
    </row>
    <row r="3041" spans="1:14" hidden="1" x14ac:dyDescent="0.25">
      <c r="A3041" t="s">
        <v>241</v>
      </c>
      <c r="B3041" s="1">
        <v>44865</v>
      </c>
      <c r="C3041" t="s">
        <v>603</v>
      </c>
      <c r="D3041" t="s">
        <v>604</v>
      </c>
      <c r="E3041" s="4">
        <v>15627.81</v>
      </c>
      <c r="F3041" t="s">
        <v>567</v>
      </c>
      <c r="G3041" t="s">
        <v>471</v>
      </c>
      <c r="H3041" t="s">
        <v>311</v>
      </c>
      <c r="I3041" t="s">
        <v>312</v>
      </c>
      <c r="J3041" t="s">
        <v>264</v>
      </c>
      <c r="L3041" t="s">
        <v>376</v>
      </c>
      <c r="M3041" t="s">
        <v>377</v>
      </c>
      <c r="N3041" t="s">
        <v>487</v>
      </c>
    </row>
    <row r="3042" spans="1:14" hidden="1" x14ac:dyDescent="0.25">
      <c r="A3042" t="s">
        <v>241</v>
      </c>
      <c r="B3042" s="1">
        <v>44865</v>
      </c>
      <c r="C3042" t="s">
        <v>1128</v>
      </c>
      <c r="D3042" t="s">
        <v>1129</v>
      </c>
      <c r="E3042" s="4">
        <v>85971</v>
      </c>
      <c r="F3042" t="s">
        <v>567</v>
      </c>
      <c r="G3042" t="s">
        <v>471</v>
      </c>
      <c r="H3042" t="s">
        <v>291</v>
      </c>
      <c r="I3042" t="s">
        <v>292</v>
      </c>
      <c r="J3042" t="s">
        <v>251</v>
      </c>
      <c r="L3042" t="s">
        <v>376</v>
      </c>
      <c r="M3042" t="s">
        <v>377</v>
      </c>
      <c r="N3042" t="s">
        <v>486</v>
      </c>
    </row>
    <row r="3043" spans="1:14" hidden="1" x14ac:dyDescent="0.25">
      <c r="A3043" t="s">
        <v>241</v>
      </c>
      <c r="B3043" s="1">
        <v>44865</v>
      </c>
      <c r="C3043" t="s">
        <v>1130</v>
      </c>
      <c r="D3043" t="s">
        <v>1131</v>
      </c>
      <c r="E3043" s="4">
        <v>212823.59000000003</v>
      </c>
      <c r="F3043" t="s">
        <v>567</v>
      </c>
      <c r="G3043" t="s">
        <v>471</v>
      </c>
      <c r="H3043" t="s">
        <v>291</v>
      </c>
      <c r="I3043" t="s">
        <v>292</v>
      </c>
      <c r="J3043" t="s">
        <v>251</v>
      </c>
      <c r="L3043" t="s">
        <v>376</v>
      </c>
      <c r="M3043" t="s">
        <v>377</v>
      </c>
      <c r="N3043" t="s">
        <v>487</v>
      </c>
    </row>
    <row r="3044" spans="1:14" hidden="1" x14ac:dyDescent="0.25">
      <c r="A3044" t="s">
        <v>241</v>
      </c>
      <c r="B3044" s="1">
        <v>44865</v>
      </c>
      <c r="C3044" t="s">
        <v>627</v>
      </c>
      <c r="D3044" t="s">
        <v>628</v>
      </c>
      <c r="E3044" s="4">
        <v>210974.97999999998</v>
      </c>
      <c r="F3044" t="s">
        <v>567</v>
      </c>
      <c r="G3044" t="s">
        <v>471</v>
      </c>
      <c r="H3044" t="s">
        <v>295</v>
      </c>
      <c r="I3044" t="s">
        <v>254</v>
      </c>
      <c r="J3044" t="s">
        <v>253</v>
      </c>
      <c r="L3044" t="s">
        <v>378</v>
      </c>
      <c r="M3044" t="s">
        <v>379</v>
      </c>
      <c r="N3044" t="s">
        <v>486</v>
      </c>
    </row>
    <row r="3045" spans="1:14" hidden="1" x14ac:dyDescent="0.25">
      <c r="A3045" t="s">
        <v>241</v>
      </c>
      <c r="B3045" s="1">
        <v>44865</v>
      </c>
      <c r="C3045" t="s">
        <v>631</v>
      </c>
      <c r="D3045" t="s">
        <v>632</v>
      </c>
      <c r="E3045" s="4">
        <v>4023.96</v>
      </c>
      <c r="F3045" t="s">
        <v>567</v>
      </c>
      <c r="G3045" t="s">
        <v>471</v>
      </c>
      <c r="H3045" t="s">
        <v>301</v>
      </c>
      <c r="I3045" t="s">
        <v>302</v>
      </c>
      <c r="J3045" t="s">
        <v>258</v>
      </c>
      <c r="L3045" t="s">
        <v>378</v>
      </c>
      <c r="M3045" t="s">
        <v>379</v>
      </c>
      <c r="N3045" t="s">
        <v>486</v>
      </c>
    </row>
    <row r="3046" spans="1:14" hidden="1" x14ac:dyDescent="0.25">
      <c r="A3046" t="s">
        <v>241</v>
      </c>
      <c r="B3046" s="1">
        <v>44865</v>
      </c>
      <c r="C3046" t="s">
        <v>633</v>
      </c>
      <c r="D3046" t="s">
        <v>634</v>
      </c>
      <c r="E3046" s="4">
        <v>54111.98</v>
      </c>
      <c r="F3046" t="s">
        <v>567</v>
      </c>
      <c r="G3046" t="s">
        <v>471</v>
      </c>
      <c r="H3046" t="s">
        <v>295</v>
      </c>
      <c r="I3046" t="s">
        <v>254</v>
      </c>
      <c r="J3046" t="s">
        <v>253</v>
      </c>
      <c r="L3046" t="s">
        <v>378</v>
      </c>
      <c r="M3046" t="s">
        <v>379</v>
      </c>
      <c r="N3046" t="s">
        <v>486</v>
      </c>
    </row>
    <row r="3047" spans="1:14" hidden="1" x14ac:dyDescent="0.25">
      <c r="A3047" t="s">
        <v>241</v>
      </c>
      <c r="B3047" s="1">
        <v>44865</v>
      </c>
      <c r="C3047" t="s">
        <v>640</v>
      </c>
      <c r="D3047" t="s">
        <v>641</v>
      </c>
      <c r="E3047" s="4">
        <v>273.07</v>
      </c>
      <c r="F3047" t="s">
        <v>567</v>
      </c>
      <c r="G3047" t="s">
        <v>471</v>
      </c>
      <c r="H3047" t="s">
        <v>301</v>
      </c>
      <c r="I3047" t="s">
        <v>302</v>
      </c>
      <c r="J3047" t="s">
        <v>258</v>
      </c>
      <c r="L3047" t="s">
        <v>378</v>
      </c>
      <c r="M3047" t="s">
        <v>379</v>
      </c>
      <c r="N3047" t="s">
        <v>485</v>
      </c>
    </row>
    <row r="3048" spans="1:14" hidden="1" x14ac:dyDescent="0.25">
      <c r="A3048" t="s">
        <v>241</v>
      </c>
      <c r="B3048" s="1">
        <v>44865</v>
      </c>
      <c r="C3048" t="s">
        <v>644</v>
      </c>
      <c r="D3048" t="s">
        <v>645</v>
      </c>
      <c r="E3048" s="4">
        <v>73656.599999999991</v>
      </c>
      <c r="F3048" t="s">
        <v>567</v>
      </c>
      <c r="G3048" t="s">
        <v>471</v>
      </c>
      <c r="H3048" t="s">
        <v>295</v>
      </c>
      <c r="I3048" t="s">
        <v>254</v>
      </c>
      <c r="J3048" t="s">
        <v>253</v>
      </c>
      <c r="L3048" t="s">
        <v>378</v>
      </c>
      <c r="M3048" t="s">
        <v>379</v>
      </c>
      <c r="N3048" t="s">
        <v>486</v>
      </c>
    </row>
    <row r="3049" spans="1:14" hidden="1" x14ac:dyDescent="0.25">
      <c r="A3049" t="s">
        <v>241</v>
      </c>
      <c r="B3049" s="1">
        <v>44865</v>
      </c>
      <c r="C3049" t="s">
        <v>646</v>
      </c>
      <c r="D3049" t="s">
        <v>647</v>
      </c>
      <c r="E3049" s="4">
        <v>351995.80000000005</v>
      </c>
      <c r="F3049" t="s">
        <v>567</v>
      </c>
      <c r="G3049" t="s">
        <v>471</v>
      </c>
      <c r="H3049" t="s">
        <v>295</v>
      </c>
      <c r="I3049" t="s">
        <v>254</v>
      </c>
      <c r="J3049" t="s">
        <v>253</v>
      </c>
      <c r="L3049" t="s">
        <v>378</v>
      </c>
      <c r="M3049" t="s">
        <v>379</v>
      </c>
      <c r="N3049" t="s">
        <v>486</v>
      </c>
    </row>
    <row r="3050" spans="1:14" hidden="1" x14ac:dyDescent="0.25">
      <c r="A3050" t="s">
        <v>241</v>
      </c>
      <c r="B3050" s="1">
        <v>44865</v>
      </c>
      <c r="C3050" t="s">
        <v>1294</v>
      </c>
      <c r="D3050" t="s">
        <v>1295</v>
      </c>
      <c r="E3050" s="4">
        <v>36960</v>
      </c>
      <c r="F3050" t="s">
        <v>567</v>
      </c>
      <c r="G3050" t="s">
        <v>471</v>
      </c>
      <c r="H3050" t="s">
        <v>295</v>
      </c>
      <c r="I3050" t="s">
        <v>254</v>
      </c>
      <c r="J3050" t="s">
        <v>253</v>
      </c>
      <c r="L3050" t="s">
        <v>378</v>
      </c>
      <c r="M3050" t="s">
        <v>379</v>
      </c>
      <c r="N3050" t="s">
        <v>486</v>
      </c>
    </row>
    <row r="3051" spans="1:14" hidden="1" x14ac:dyDescent="0.25">
      <c r="A3051" t="s">
        <v>241</v>
      </c>
      <c r="B3051" s="1">
        <v>44865</v>
      </c>
      <c r="C3051" t="s">
        <v>650</v>
      </c>
      <c r="D3051" t="s">
        <v>651</v>
      </c>
      <c r="E3051" s="4">
        <v>69382.05</v>
      </c>
      <c r="F3051" t="s">
        <v>567</v>
      </c>
      <c r="G3051" t="s">
        <v>471</v>
      </c>
      <c r="H3051" t="s">
        <v>308</v>
      </c>
      <c r="I3051" t="s">
        <v>309</v>
      </c>
      <c r="J3051" t="s">
        <v>264</v>
      </c>
      <c r="L3051" t="s">
        <v>378</v>
      </c>
      <c r="M3051" t="s">
        <v>379</v>
      </c>
      <c r="N3051" t="s">
        <v>487</v>
      </c>
    </row>
    <row r="3052" spans="1:14" hidden="1" x14ac:dyDescent="0.25">
      <c r="A3052" t="s">
        <v>241</v>
      </c>
      <c r="B3052" s="1">
        <v>44865</v>
      </c>
      <c r="C3052" t="s">
        <v>652</v>
      </c>
      <c r="D3052" t="s">
        <v>653</v>
      </c>
      <c r="E3052" s="4">
        <v>8678.0300000000007</v>
      </c>
      <c r="F3052" t="s">
        <v>567</v>
      </c>
      <c r="G3052" t="s">
        <v>471</v>
      </c>
      <c r="H3052" t="s">
        <v>308</v>
      </c>
      <c r="I3052" t="s">
        <v>309</v>
      </c>
      <c r="J3052" t="s">
        <v>264</v>
      </c>
      <c r="L3052" t="s">
        <v>378</v>
      </c>
      <c r="M3052" t="s">
        <v>379</v>
      </c>
      <c r="N3052" t="s">
        <v>487</v>
      </c>
    </row>
    <row r="3053" spans="1:14" hidden="1" x14ac:dyDescent="0.25">
      <c r="A3053" t="s">
        <v>241</v>
      </c>
      <c r="B3053" s="1">
        <v>44865</v>
      </c>
      <c r="C3053" t="s">
        <v>656</v>
      </c>
      <c r="D3053" t="s">
        <v>657</v>
      </c>
      <c r="E3053" s="4">
        <v>1898.07</v>
      </c>
      <c r="F3053" t="s">
        <v>567</v>
      </c>
      <c r="G3053" t="s">
        <v>471</v>
      </c>
      <c r="H3053" t="s">
        <v>308</v>
      </c>
      <c r="I3053" t="s">
        <v>309</v>
      </c>
      <c r="J3053" t="s">
        <v>264</v>
      </c>
      <c r="L3053" t="s">
        <v>378</v>
      </c>
      <c r="M3053" t="s">
        <v>379</v>
      </c>
      <c r="N3053" t="s">
        <v>487</v>
      </c>
    </row>
    <row r="3054" spans="1:14" hidden="1" x14ac:dyDescent="0.25">
      <c r="A3054" t="s">
        <v>241</v>
      </c>
      <c r="B3054" s="1">
        <v>44865</v>
      </c>
      <c r="C3054" t="s">
        <v>663</v>
      </c>
      <c r="D3054" t="s">
        <v>664</v>
      </c>
      <c r="E3054" s="4">
        <v>5750.2399999999989</v>
      </c>
      <c r="F3054" t="s">
        <v>567</v>
      </c>
      <c r="G3054" t="s">
        <v>471</v>
      </c>
      <c r="H3054" t="s">
        <v>308</v>
      </c>
      <c r="I3054" t="s">
        <v>309</v>
      </c>
      <c r="J3054" t="s">
        <v>264</v>
      </c>
      <c r="L3054" t="s">
        <v>378</v>
      </c>
      <c r="M3054" t="s">
        <v>379</v>
      </c>
      <c r="N3054" t="s">
        <v>487</v>
      </c>
    </row>
    <row r="3055" spans="1:14" hidden="1" x14ac:dyDescent="0.25">
      <c r="A3055" t="s">
        <v>241</v>
      </c>
      <c r="B3055" s="1">
        <v>44865</v>
      </c>
      <c r="C3055" t="s">
        <v>668</v>
      </c>
      <c r="D3055" t="s">
        <v>669</v>
      </c>
      <c r="E3055" s="4">
        <v>4524.1900000000005</v>
      </c>
      <c r="F3055" t="s">
        <v>567</v>
      </c>
      <c r="G3055" t="s">
        <v>471</v>
      </c>
      <c r="H3055" t="s">
        <v>308</v>
      </c>
      <c r="I3055" t="s">
        <v>309</v>
      </c>
      <c r="J3055" t="s">
        <v>264</v>
      </c>
      <c r="L3055" t="s">
        <v>378</v>
      </c>
      <c r="M3055" t="s">
        <v>379</v>
      </c>
      <c r="N3055" t="s">
        <v>487</v>
      </c>
    </row>
    <row r="3056" spans="1:14" hidden="1" x14ac:dyDescent="0.25">
      <c r="A3056" t="s">
        <v>241</v>
      </c>
      <c r="B3056" s="1">
        <v>44865</v>
      </c>
      <c r="C3056" t="s">
        <v>672</v>
      </c>
      <c r="D3056" t="s">
        <v>673</v>
      </c>
      <c r="E3056" s="4">
        <v>7114.79</v>
      </c>
      <c r="F3056" t="s">
        <v>567</v>
      </c>
      <c r="G3056" t="s">
        <v>471</v>
      </c>
      <c r="H3056" t="s">
        <v>308</v>
      </c>
      <c r="I3056" t="s">
        <v>309</v>
      </c>
      <c r="J3056" t="s">
        <v>264</v>
      </c>
      <c r="L3056" t="s">
        <v>378</v>
      </c>
      <c r="M3056" t="s">
        <v>379</v>
      </c>
      <c r="N3056" t="s">
        <v>487</v>
      </c>
    </row>
    <row r="3057" spans="1:14" hidden="1" x14ac:dyDescent="0.25">
      <c r="A3057" t="s">
        <v>241</v>
      </c>
      <c r="B3057" s="1">
        <v>44865</v>
      </c>
      <c r="C3057" t="s">
        <v>676</v>
      </c>
      <c r="D3057" t="s">
        <v>677</v>
      </c>
      <c r="E3057" s="4">
        <v>61456</v>
      </c>
      <c r="F3057" t="s">
        <v>567</v>
      </c>
      <c r="G3057" t="s">
        <v>471</v>
      </c>
      <c r="H3057" t="s">
        <v>308</v>
      </c>
      <c r="I3057" t="s">
        <v>309</v>
      </c>
      <c r="J3057" t="s">
        <v>264</v>
      </c>
      <c r="L3057" t="s">
        <v>378</v>
      </c>
      <c r="M3057" t="s">
        <v>379</v>
      </c>
      <c r="N3057" t="s">
        <v>477</v>
      </c>
    </row>
    <row r="3058" spans="1:14" hidden="1" x14ac:dyDescent="0.25">
      <c r="A3058" t="s">
        <v>241</v>
      </c>
      <c r="B3058" s="1">
        <v>44865</v>
      </c>
      <c r="C3058" t="s">
        <v>680</v>
      </c>
      <c r="D3058" t="s">
        <v>681</v>
      </c>
      <c r="E3058" s="4">
        <v>29428.400000000001</v>
      </c>
      <c r="F3058" t="s">
        <v>567</v>
      </c>
      <c r="G3058" t="s">
        <v>471</v>
      </c>
      <c r="H3058" t="s">
        <v>308</v>
      </c>
      <c r="I3058" t="s">
        <v>309</v>
      </c>
      <c r="J3058" t="s">
        <v>264</v>
      </c>
      <c r="L3058" t="s">
        <v>378</v>
      </c>
      <c r="M3058" t="s">
        <v>379</v>
      </c>
      <c r="N3058" t="s">
        <v>487</v>
      </c>
    </row>
    <row r="3059" spans="1:14" hidden="1" x14ac:dyDescent="0.25">
      <c r="A3059" t="s">
        <v>241</v>
      </c>
      <c r="B3059" s="1">
        <v>44865</v>
      </c>
      <c r="C3059" t="s">
        <v>685</v>
      </c>
      <c r="D3059" t="s">
        <v>686</v>
      </c>
      <c r="E3059" s="4">
        <v>9704.68</v>
      </c>
      <c r="F3059" t="s">
        <v>567</v>
      </c>
      <c r="G3059" t="s">
        <v>471</v>
      </c>
      <c r="H3059" t="s">
        <v>301</v>
      </c>
      <c r="I3059" t="s">
        <v>302</v>
      </c>
      <c r="J3059" t="s">
        <v>258</v>
      </c>
      <c r="L3059" t="s">
        <v>378</v>
      </c>
      <c r="M3059" t="s">
        <v>379</v>
      </c>
      <c r="N3059" t="s">
        <v>486</v>
      </c>
    </row>
    <row r="3060" spans="1:14" hidden="1" x14ac:dyDescent="0.25">
      <c r="A3060" t="s">
        <v>241</v>
      </c>
      <c r="B3060" s="1">
        <v>44865</v>
      </c>
      <c r="C3060" t="s">
        <v>690</v>
      </c>
      <c r="D3060" t="s">
        <v>691</v>
      </c>
      <c r="E3060" s="4">
        <v>49963.88</v>
      </c>
      <c r="F3060" t="s">
        <v>567</v>
      </c>
      <c r="G3060" t="s">
        <v>471</v>
      </c>
      <c r="H3060" t="s">
        <v>308</v>
      </c>
      <c r="I3060" t="s">
        <v>309</v>
      </c>
      <c r="J3060" t="s">
        <v>264</v>
      </c>
      <c r="L3060" t="s">
        <v>378</v>
      </c>
      <c r="M3060" t="s">
        <v>379</v>
      </c>
      <c r="N3060" t="s">
        <v>487</v>
      </c>
    </row>
    <row r="3061" spans="1:14" hidden="1" x14ac:dyDescent="0.25">
      <c r="A3061" t="s">
        <v>241</v>
      </c>
      <c r="B3061" s="1">
        <v>44865</v>
      </c>
      <c r="C3061" t="s">
        <v>692</v>
      </c>
      <c r="D3061" t="s">
        <v>693</v>
      </c>
      <c r="E3061" s="4">
        <v>2732</v>
      </c>
      <c r="F3061" t="s">
        <v>567</v>
      </c>
      <c r="G3061" t="s">
        <v>471</v>
      </c>
      <c r="H3061" t="s">
        <v>308</v>
      </c>
      <c r="I3061" t="s">
        <v>309</v>
      </c>
      <c r="J3061" t="s">
        <v>264</v>
      </c>
      <c r="L3061" t="s">
        <v>378</v>
      </c>
      <c r="M3061" t="s">
        <v>379</v>
      </c>
      <c r="N3061" t="s">
        <v>487</v>
      </c>
    </row>
    <row r="3062" spans="1:14" hidden="1" x14ac:dyDescent="0.25">
      <c r="A3062" t="s">
        <v>241</v>
      </c>
      <c r="B3062" s="1">
        <v>44865</v>
      </c>
      <c r="C3062" t="s">
        <v>696</v>
      </c>
      <c r="D3062" t="s">
        <v>697</v>
      </c>
      <c r="E3062" s="4">
        <v>250</v>
      </c>
      <c r="F3062" t="s">
        <v>567</v>
      </c>
      <c r="G3062" t="s">
        <v>471</v>
      </c>
      <c r="H3062" t="s">
        <v>308</v>
      </c>
      <c r="I3062" t="s">
        <v>309</v>
      </c>
      <c r="J3062" t="s">
        <v>264</v>
      </c>
      <c r="L3062" t="s">
        <v>378</v>
      </c>
      <c r="M3062" t="s">
        <v>379</v>
      </c>
      <c r="N3062" t="s">
        <v>487</v>
      </c>
    </row>
    <row r="3063" spans="1:14" hidden="1" x14ac:dyDescent="0.25">
      <c r="A3063" t="s">
        <v>241</v>
      </c>
      <c r="B3063" s="1">
        <v>44865</v>
      </c>
      <c r="C3063" t="s">
        <v>698</v>
      </c>
      <c r="D3063" t="s">
        <v>699</v>
      </c>
      <c r="E3063" s="4">
        <v>16024.5</v>
      </c>
      <c r="F3063" t="s">
        <v>567</v>
      </c>
      <c r="G3063" t="s">
        <v>471</v>
      </c>
      <c r="H3063" t="s">
        <v>308</v>
      </c>
      <c r="I3063" t="s">
        <v>309</v>
      </c>
      <c r="J3063" t="s">
        <v>264</v>
      </c>
      <c r="L3063" t="s">
        <v>378</v>
      </c>
      <c r="M3063" t="s">
        <v>379</v>
      </c>
      <c r="N3063" t="s">
        <v>487</v>
      </c>
    </row>
    <row r="3064" spans="1:14" hidden="1" x14ac:dyDescent="0.25">
      <c r="A3064" t="s">
        <v>241</v>
      </c>
      <c r="B3064" s="1">
        <v>44865</v>
      </c>
      <c r="C3064" t="s">
        <v>1132</v>
      </c>
      <c r="D3064" t="s">
        <v>1133</v>
      </c>
      <c r="E3064" s="4">
        <v>35700</v>
      </c>
      <c r="F3064" t="s">
        <v>567</v>
      </c>
      <c r="G3064" t="s">
        <v>471</v>
      </c>
      <c r="H3064" t="s">
        <v>308</v>
      </c>
      <c r="I3064" t="s">
        <v>309</v>
      </c>
      <c r="J3064" t="s">
        <v>264</v>
      </c>
      <c r="L3064" t="s">
        <v>378</v>
      </c>
      <c r="M3064" t="s">
        <v>379</v>
      </c>
      <c r="N3064" t="s">
        <v>480</v>
      </c>
    </row>
    <row r="3065" spans="1:14" hidden="1" x14ac:dyDescent="0.25">
      <c r="A3065" t="s">
        <v>241</v>
      </c>
      <c r="B3065" s="1">
        <v>44865</v>
      </c>
      <c r="C3065" t="s">
        <v>1134</v>
      </c>
      <c r="D3065" t="s">
        <v>1135</v>
      </c>
      <c r="E3065" s="4">
        <v>56333.120000000003</v>
      </c>
      <c r="F3065" t="s">
        <v>567</v>
      </c>
      <c r="G3065" t="s">
        <v>471</v>
      </c>
      <c r="H3065" t="s">
        <v>301</v>
      </c>
      <c r="I3065" t="s">
        <v>302</v>
      </c>
      <c r="J3065" t="s">
        <v>258</v>
      </c>
      <c r="L3065" t="s">
        <v>378</v>
      </c>
      <c r="M3065" t="s">
        <v>379</v>
      </c>
      <c r="N3065" t="s">
        <v>486</v>
      </c>
    </row>
    <row r="3066" spans="1:14" hidden="1" x14ac:dyDescent="0.25">
      <c r="A3066" t="s">
        <v>241</v>
      </c>
      <c r="B3066" s="1">
        <v>44865</v>
      </c>
      <c r="C3066" t="s">
        <v>1136</v>
      </c>
      <c r="D3066" t="s">
        <v>1137</v>
      </c>
      <c r="E3066" s="4">
        <v>54013.500000000007</v>
      </c>
      <c r="F3066" t="s">
        <v>567</v>
      </c>
      <c r="G3066" t="s">
        <v>471</v>
      </c>
      <c r="H3066" t="s">
        <v>308</v>
      </c>
      <c r="I3066" t="s">
        <v>309</v>
      </c>
      <c r="J3066" t="s">
        <v>264</v>
      </c>
      <c r="L3066" t="s">
        <v>378</v>
      </c>
      <c r="M3066" t="s">
        <v>379</v>
      </c>
      <c r="N3066" t="s">
        <v>487</v>
      </c>
    </row>
    <row r="3067" spans="1:14" hidden="1" x14ac:dyDescent="0.25">
      <c r="A3067" t="s">
        <v>241</v>
      </c>
      <c r="B3067" s="1">
        <v>44865</v>
      </c>
      <c r="C3067" t="s">
        <v>1140</v>
      </c>
      <c r="D3067" t="s">
        <v>1141</v>
      </c>
      <c r="E3067" s="4">
        <v>3500</v>
      </c>
      <c r="F3067" t="s">
        <v>567</v>
      </c>
      <c r="G3067" t="s">
        <v>471</v>
      </c>
      <c r="H3067" t="s">
        <v>308</v>
      </c>
      <c r="I3067" t="s">
        <v>309</v>
      </c>
      <c r="J3067" t="s">
        <v>264</v>
      </c>
      <c r="L3067" t="s">
        <v>378</v>
      </c>
      <c r="M3067" t="s">
        <v>379</v>
      </c>
      <c r="N3067" t="s">
        <v>487</v>
      </c>
    </row>
    <row r="3068" spans="1:14" hidden="1" x14ac:dyDescent="0.25">
      <c r="A3068" t="s">
        <v>241</v>
      </c>
      <c r="B3068" s="1">
        <v>44865</v>
      </c>
      <c r="C3068" t="s">
        <v>1221</v>
      </c>
      <c r="D3068" t="s">
        <v>1222</v>
      </c>
      <c r="E3068" s="4">
        <v>27937.019999999997</v>
      </c>
      <c r="F3068" t="s">
        <v>567</v>
      </c>
      <c r="G3068" t="s">
        <v>471</v>
      </c>
      <c r="H3068" t="s">
        <v>317</v>
      </c>
      <c r="I3068" t="s">
        <v>318</v>
      </c>
      <c r="J3068" t="s">
        <v>276</v>
      </c>
      <c r="L3068" t="s">
        <v>390</v>
      </c>
      <c r="M3068" t="s">
        <v>391</v>
      </c>
      <c r="N3068" t="s">
        <v>487</v>
      </c>
    </row>
    <row r="3069" spans="1:14" hidden="1" x14ac:dyDescent="0.25">
      <c r="A3069" t="s">
        <v>241</v>
      </c>
      <c r="B3069" s="1">
        <v>44865</v>
      </c>
      <c r="C3069" t="s">
        <v>1258</v>
      </c>
      <c r="D3069" t="s">
        <v>1259</v>
      </c>
      <c r="E3069" s="4">
        <v>5724.45</v>
      </c>
      <c r="F3069" t="s">
        <v>567</v>
      </c>
      <c r="G3069" t="s">
        <v>471</v>
      </c>
      <c r="H3069" t="s">
        <v>308</v>
      </c>
      <c r="I3069" t="s">
        <v>309</v>
      </c>
      <c r="J3069" t="s">
        <v>264</v>
      </c>
      <c r="L3069" t="s">
        <v>378</v>
      </c>
      <c r="M3069" t="s">
        <v>379</v>
      </c>
      <c r="N3069" t="s">
        <v>487</v>
      </c>
    </row>
    <row r="3070" spans="1:14" hidden="1" x14ac:dyDescent="0.25">
      <c r="A3070" t="s">
        <v>241</v>
      </c>
      <c r="B3070" s="1">
        <v>44865</v>
      </c>
      <c r="C3070" t="s">
        <v>1146</v>
      </c>
      <c r="D3070" t="s">
        <v>1147</v>
      </c>
      <c r="E3070" s="4">
        <v>28100</v>
      </c>
      <c r="F3070" t="s">
        <v>567</v>
      </c>
      <c r="G3070" t="s">
        <v>471</v>
      </c>
      <c r="H3070" t="s">
        <v>311</v>
      </c>
      <c r="I3070" t="s">
        <v>312</v>
      </c>
      <c r="J3070" t="s">
        <v>264</v>
      </c>
      <c r="L3070" t="s">
        <v>378</v>
      </c>
      <c r="M3070" t="s">
        <v>379</v>
      </c>
      <c r="N3070" t="s">
        <v>487</v>
      </c>
    </row>
    <row r="3071" spans="1:14" hidden="1" x14ac:dyDescent="0.25">
      <c r="A3071" t="s">
        <v>241</v>
      </c>
      <c r="B3071" s="1">
        <v>44865</v>
      </c>
      <c r="C3071" t="s">
        <v>1273</v>
      </c>
      <c r="D3071" t="s">
        <v>1274</v>
      </c>
      <c r="E3071" s="4">
        <v>8320</v>
      </c>
      <c r="F3071" t="s">
        <v>567</v>
      </c>
      <c r="G3071" t="s">
        <v>471</v>
      </c>
      <c r="H3071" t="s">
        <v>301</v>
      </c>
      <c r="I3071" t="s">
        <v>302</v>
      </c>
      <c r="J3071" t="s">
        <v>258</v>
      </c>
      <c r="L3071" t="s">
        <v>378</v>
      </c>
      <c r="M3071" t="s">
        <v>379</v>
      </c>
      <c r="N3071" t="s">
        <v>487</v>
      </c>
    </row>
    <row r="3072" spans="1:14" hidden="1" x14ac:dyDescent="0.25">
      <c r="A3072" t="s">
        <v>241</v>
      </c>
      <c r="B3072" s="1">
        <v>44865</v>
      </c>
      <c r="C3072" t="s">
        <v>1260</v>
      </c>
      <c r="D3072" t="s">
        <v>1261</v>
      </c>
      <c r="E3072" s="4">
        <v>2000</v>
      </c>
      <c r="F3072" t="s">
        <v>567</v>
      </c>
      <c r="G3072" t="s">
        <v>471</v>
      </c>
      <c r="H3072" t="s">
        <v>311</v>
      </c>
      <c r="I3072" t="s">
        <v>312</v>
      </c>
      <c r="J3072" t="s">
        <v>264</v>
      </c>
      <c r="L3072" t="s">
        <v>378</v>
      </c>
      <c r="M3072" t="s">
        <v>379</v>
      </c>
      <c r="N3072" t="s">
        <v>487</v>
      </c>
    </row>
    <row r="3073" spans="1:14" hidden="1" x14ac:dyDescent="0.25">
      <c r="A3073" t="s">
        <v>241</v>
      </c>
      <c r="B3073" s="1">
        <v>44865</v>
      </c>
      <c r="C3073" t="s">
        <v>704</v>
      </c>
      <c r="D3073" t="s">
        <v>705</v>
      </c>
      <c r="E3073" s="4">
        <v>30918.65</v>
      </c>
      <c r="F3073" t="s">
        <v>567</v>
      </c>
      <c r="G3073" t="s">
        <v>471</v>
      </c>
      <c r="H3073" t="s">
        <v>311</v>
      </c>
      <c r="I3073" t="s">
        <v>312</v>
      </c>
      <c r="J3073" t="s">
        <v>264</v>
      </c>
      <c r="L3073" t="s">
        <v>378</v>
      </c>
      <c r="M3073" t="s">
        <v>379</v>
      </c>
      <c r="N3073" t="s">
        <v>487</v>
      </c>
    </row>
    <row r="3074" spans="1:14" hidden="1" x14ac:dyDescent="0.25">
      <c r="A3074" t="s">
        <v>241</v>
      </c>
      <c r="B3074" s="1">
        <v>44865</v>
      </c>
      <c r="C3074" t="s">
        <v>708</v>
      </c>
      <c r="D3074" t="s">
        <v>709</v>
      </c>
      <c r="E3074" s="4">
        <v>1414.1000000000001</v>
      </c>
      <c r="F3074" t="s">
        <v>567</v>
      </c>
      <c r="G3074" t="s">
        <v>471</v>
      </c>
      <c r="H3074" t="s">
        <v>301</v>
      </c>
      <c r="I3074" t="s">
        <v>302</v>
      </c>
      <c r="J3074" t="s">
        <v>258</v>
      </c>
      <c r="L3074" t="s">
        <v>378</v>
      </c>
      <c r="M3074" t="s">
        <v>379</v>
      </c>
      <c r="N3074" t="s">
        <v>482</v>
      </c>
    </row>
    <row r="3075" spans="1:14" hidden="1" x14ac:dyDescent="0.25">
      <c r="A3075" t="s">
        <v>241</v>
      </c>
      <c r="B3075" s="1">
        <v>44865</v>
      </c>
      <c r="C3075" t="s">
        <v>712</v>
      </c>
      <c r="D3075" t="s">
        <v>713</v>
      </c>
      <c r="E3075" s="4">
        <v>916.69</v>
      </c>
      <c r="F3075" t="s">
        <v>567</v>
      </c>
      <c r="G3075" t="s">
        <v>471</v>
      </c>
      <c r="H3075" t="s">
        <v>311</v>
      </c>
      <c r="I3075" t="s">
        <v>312</v>
      </c>
      <c r="J3075" t="s">
        <v>264</v>
      </c>
      <c r="L3075" t="s">
        <v>378</v>
      </c>
      <c r="M3075" t="s">
        <v>379</v>
      </c>
      <c r="N3075" t="s">
        <v>487</v>
      </c>
    </row>
    <row r="3076" spans="1:14" hidden="1" x14ac:dyDescent="0.25">
      <c r="A3076" t="s">
        <v>241</v>
      </c>
      <c r="B3076" s="1">
        <v>44865</v>
      </c>
      <c r="C3076" t="s">
        <v>717</v>
      </c>
      <c r="D3076" t="s">
        <v>718</v>
      </c>
      <c r="E3076" s="4">
        <v>209.37</v>
      </c>
      <c r="F3076" t="s">
        <v>567</v>
      </c>
      <c r="G3076" t="s">
        <v>471</v>
      </c>
      <c r="H3076" t="s">
        <v>311</v>
      </c>
      <c r="I3076" t="s">
        <v>312</v>
      </c>
      <c r="J3076" t="s">
        <v>264</v>
      </c>
      <c r="L3076" t="s">
        <v>378</v>
      </c>
      <c r="M3076" t="s">
        <v>379</v>
      </c>
      <c r="N3076" t="s">
        <v>487</v>
      </c>
    </row>
    <row r="3077" spans="1:14" hidden="1" x14ac:dyDescent="0.25">
      <c r="A3077" t="s">
        <v>241</v>
      </c>
      <c r="B3077" s="1">
        <v>44865</v>
      </c>
      <c r="C3077" t="s">
        <v>719</v>
      </c>
      <c r="D3077" t="s">
        <v>720</v>
      </c>
      <c r="E3077" s="4">
        <v>4833.6899999999996</v>
      </c>
      <c r="F3077" t="s">
        <v>567</v>
      </c>
      <c r="G3077" t="s">
        <v>471</v>
      </c>
      <c r="H3077" t="s">
        <v>311</v>
      </c>
      <c r="I3077" t="s">
        <v>312</v>
      </c>
      <c r="J3077" t="s">
        <v>264</v>
      </c>
      <c r="L3077" t="s">
        <v>378</v>
      </c>
      <c r="M3077" t="s">
        <v>379</v>
      </c>
      <c r="N3077" t="s">
        <v>487</v>
      </c>
    </row>
    <row r="3078" spans="1:14" hidden="1" x14ac:dyDescent="0.25">
      <c r="A3078" t="s">
        <v>241</v>
      </c>
      <c r="B3078" s="1">
        <v>44865</v>
      </c>
      <c r="C3078" t="s">
        <v>721</v>
      </c>
      <c r="D3078" t="s">
        <v>722</v>
      </c>
      <c r="E3078" s="4">
        <v>7402.9</v>
      </c>
      <c r="F3078" t="s">
        <v>567</v>
      </c>
      <c r="G3078" t="s">
        <v>471</v>
      </c>
      <c r="H3078" t="s">
        <v>308</v>
      </c>
      <c r="I3078" t="s">
        <v>309</v>
      </c>
      <c r="J3078" t="s">
        <v>264</v>
      </c>
      <c r="L3078" t="s">
        <v>378</v>
      </c>
      <c r="M3078" t="s">
        <v>379</v>
      </c>
      <c r="N3078" t="s">
        <v>487</v>
      </c>
    </row>
    <row r="3079" spans="1:14" hidden="1" x14ac:dyDescent="0.25">
      <c r="A3079" t="s">
        <v>241</v>
      </c>
      <c r="B3079" s="1">
        <v>44865</v>
      </c>
      <c r="C3079" t="s">
        <v>726</v>
      </c>
      <c r="D3079" t="s">
        <v>727</v>
      </c>
      <c r="E3079" s="4">
        <v>7653.4700000000012</v>
      </c>
      <c r="F3079" t="s">
        <v>567</v>
      </c>
      <c r="G3079" t="s">
        <v>471</v>
      </c>
      <c r="H3079" t="s">
        <v>301</v>
      </c>
      <c r="I3079" t="s">
        <v>302</v>
      </c>
      <c r="J3079" t="s">
        <v>258</v>
      </c>
      <c r="L3079" t="s">
        <v>378</v>
      </c>
      <c r="M3079" t="s">
        <v>379</v>
      </c>
      <c r="N3079" t="s">
        <v>486</v>
      </c>
    </row>
    <row r="3080" spans="1:14" hidden="1" x14ac:dyDescent="0.25">
      <c r="A3080" t="s">
        <v>241</v>
      </c>
      <c r="B3080" s="1">
        <v>44865</v>
      </c>
      <c r="C3080" t="s">
        <v>734</v>
      </c>
      <c r="D3080" t="s">
        <v>735</v>
      </c>
      <c r="E3080" s="4">
        <v>1700.82</v>
      </c>
      <c r="F3080" t="s">
        <v>567</v>
      </c>
      <c r="G3080" t="s">
        <v>471</v>
      </c>
      <c r="H3080" t="s">
        <v>308</v>
      </c>
      <c r="I3080" t="s">
        <v>309</v>
      </c>
      <c r="J3080" t="s">
        <v>264</v>
      </c>
      <c r="L3080" t="s">
        <v>378</v>
      </c>
      <c r="M3080" t="s">
        <v>379</v>
      </c>
      <c r="N3080" t="s">
        <v>487</v>
      </c>
    </row>
    <row r="3081" spans="1:14" hidden="1" x14ac:dyDescent="0.25">
      <c r="A3081" t="s">
        <v>241</v>
      </c>
      <c r="B3081" s="1">
        <v>44865</v>
      </c>
      <c r="C3081" t="s">
        <v>738</v>
      </c>
      <c r="D3081" t="s">
        <v>739</v>
      </c>
      <c r="E3081" s="4">
        <v>15214.5</v>
      </c>
      <c r="F3081" t="s">
        <v>567</v>
      </c>
      <c r="G3081" t="s">
        <v>471</v>
      </c>
      <c r="H3081" t="s">
        <v>301</v>
      </c>
      <c r="I3081" t="s">
        <v>302</v>
      </c>
      <c r="J3081" t="s">
        <v>258</v>
      </c>
      <c r="L3081" t="s">
        <v>378</v>
      </c>
      <c r="M3081" t="s">
        <v>379</v>
      </c>
      <c r="N3081" t="s">
        <v>487</v>
      </c>
    </row>
    <row r="3082" spans="1:14" hidden="1" x14ac:dyDescent="0.25">
      <c r="A3082" t="s">
        <v>241</v>
      </c>
      <c r="B3082" s="1">
        <v>44865</v>
      </c>
      <c r="C3082" t="s">
        <v>742</v>
      </c>
      <c r="D3082" t="s">
        <v>743</v>
      </c>
      <c r="E3082" s="4">
        <v>4395.63</v>
      </c>
      <c r="F3082" t="s">
        <v>567</v>
      </c>
      <c r="G3082" t="s">
        <v>471</v>
      </c>
      <c r="H3082" t="s">
        <v>308</v>
      </c>
      <c r="I3082" t="s">
        <v>309</v>
      </c>
      <c r="J3082" t="s">
        <v>264</v>
      </c>
      <c r="L3082" t="s">
        <v>378</v>
      </c>
      <c r="M3082" t="s">
        <v>379</v>
      </c>
      <c r="N3082" t="s">
        <v>487</v>
      </c>
    </row>
    <row r="3083" spans="1:14" hidden="1" x14ac:dyDescent="0.25">
      <c r="A3083" t="s">
        <v>241</v>
      </c>
      <c r="B3083" s="1">
        <v>44865</v>
      </c>
      <c r="C3083" t="s">
        <v>747</v>
      </c>
      <c r="D3083" t="s">
        <v>748</v>
      </c>
      <c r="E3083" s="4">
        <v>39071.870000000003</v>
      </c>
      <c r="F3083" t="s">
        <v>567</v>
      </c>
      <c r="G3083" t="s">
        <v>471</v>
      </c>
      <c r="H3083" t="s">
        <v>308</v>
      </c>
      <c r="I3083" t="s">
        <v>309</v>
      </c>
      <c r="J3083" t="s">
        <v>264</v>
      </c>
      <c r="L3083" t="s">
        <v>378</v>
      </c>
      <c r="M3083" t="s">
        <v>379</v>
      </c>
      <c r="N3083" t="s">
        <v>487</v>
      </c>
    </row>
    <row r="3084" spans="1:14" hidden="1" x14ac:dyDescent="0.25">
      <c r="A3084" t="s">
        <v>241</v>
      </c>
      <c r="B3084" s="1">
        <v>44865</v>
      </c>
      <c r="C3084" t="s">
        <v>751</v>
      </c>
      <c r="D3084" t="s">
        <v>752</v>
      </c>
      <c r="E3084" s="4">
        <v>5383.62</v>
      </c>
      <c r="F3084" t="s">
        <v>567</v>
      </c>
      <c r="G3084" t="s">
        <v>471</v>
      </c>
      <c r="H3084" t="s">
        <v>308</v>
      </c>
      <c r="I3084" t="s">
        <v>309</v>
      </c>
      <c r="J3084" t="s">
        <v>264</v>
      </c>
      <c r="L3084" t="s">
        <v>378</v>
      </c>
      <c r="M3084" t="s">
        <v>379</v>
      </c>
      <c r="N3084" t="s">
        <v>485</v>
      </c>
    </row>
    <row r="3085" spans="1:14" hidden="1" x14ac:dyDescent="0.25">
      <c r="A3085" t="s">
        <v>241</v>
      </c>
      <c r="B3085" s="1">
        <v>44865</v>
      </c>
      <c r="C3085" t="s">
        <v>755</v>
      </c>
      <c r="D3085" t="s">
        <v>756</v>
      </c>
      <c r="E3085" s="4">
        <v>311.60000000000002</v>
      </c>
      <c r="F3085" t="s">
        <v>567</v>
      </c>
      <c r="G3085" t="s">
        <v>471</v>
      </c>
      <c r="H3085" t="s">
        <v>311</v>
      </c>
      <c r="I3085" t="s">
        <v>312</v>
      </c>
      <c r="J3085" t="s">
        <v>264</v>
      </c>
      <c r="L3085" t="s">
        <v>378</v>
      </c>
      <c r="M3085" t="s">
        <v>379</v>
      </c>
      <c r="N3085" t="s">
        <v>487</v>
      </c>
    </row>
    <row r="3086" spans="1:14" hidden="1" x14ac:dyDescent="0.25">
      <c r="A3086" t="s">
        <v>241</v>
      </c>
      <c r="B3086" s="1">
        <v>44865</v>
      </c>
      <c r="C3086" t="s">
        <v>763</v>
      </c>
      <c r="D3086" t="s">
        <v>764</v>
      </c>
      <c r="E3086" s="4">
        <v>4188.7700000000004</v>
      </c>
      <c r="F3086" t="s">
        <v>567</v>
      </c>
      <c r="G3086" t="s">
        <v>471</v>
      </c>
      <c r="H3086" t="s">
        <v>308</v>
      </c>
      <c r="I3086" t="s">
        <v>309</v>
      </c>
      <c r="J3086" t="s">
        <v>264</v>
      </c>
      <c r="L3086" t="s">
        <v>378</v>
      </c>
      <c r="M3086" t="s">
        <v>379</v>
      </c>
      <c r="N3086" t="s">
        <v>480</v>
      </c>
    </row>
    <row r="3087" spans="1:14" hidden="1" x14ac:dyDescent="0.25">
      <c r="A3087" t="s">
        <v>241</v>
      </c>
      <c r="B3087" s="1">
        <v>44865</v>
      </c>
      <c r="C3087" t="s">
        <v>767</v>
      </c>
      <c r="D3087" t="s">
        <v>768</v>
      </c>
      <c r="E3087" s="4">
        <v>5421.8600000000006</v>
      </c>
      <c r="F3087" t="s">
        <v>567</v>
      </c>
      <c r="G3087" t="s">
        <v>471</v>
      </c>
      <c r="H3087" t="s">
        <v>308</v>
      </c>
      <c r="I3087" t="s">
        <v>309</v>
      </c>
      <c r="J3087" t="s">
        <v>264</v>
      </c>
      <c r="L3087" t="s">
        <v>378</v>
      </c>
      <c r="M3087" t="s">
        <v>379</v>
      </c>
      <c r="N3087" t="s">
        <v>480</v>
      </c>
    </row>
    <row r="3088" spans="1:14" hidden="1" x14ac:dyDescent="0.25">
      <c r="A3088" t="s">
        <v>241</v>
      </c>
      <c r="B3088" s="1">
        <v>44865</v>
      </c>
      <c r="C3088" t="s">
        <v>769</v>
      </c>
      <c r="D3088" t="s">
        <v>770</v>
      </c>
      <c r="E3088" s="4">
        <v>18186.509999999998</v>
      </c>
      <c r="F3088" t="s">
        <v>567</v>
      </c>
      <c r="G3088" t="s">
        <v>471</v>
      </c>
      <c r="H3088" t="s">
        <v>311</v>
      </c>
      <c r="I3088" t="s">
        <v>312</v>
      </c>
      <c r="J3088" t="s">
        <v>264</v>
      </c>
      <c r="L3088" t="s">
        <v>378</v>
      </c>
      <c r="M3088" t="s">
        <v>379</v>
      </c>
      <c r="N3088" t="s">
        <v>487</v>
      </c>
    </row>
    <row r="3089" spans="1:14" hidden="1" x14ac:dyDescent="0.25">
      <c r="A3089" t="s">
        <v>241</v>
      </c>
      <c r="B3089" s="1">
        <v>44865</v>
      </c>
      <c r="C3089" t="s">
        <v>773</v>
      </c>
      <c r="D3089" t="s">
        <v>774</v>
      </c>
      <c r="E3089" s="4">
        <v>8048</v>
      </c>
      <c r="F3089" t="s">
        <v>567</v>
      </c>
      <c r="G3089" t="s">
        <v>471</v>
      </c>
      <c r="H3089" t="s">
        <v>308</v>
      </c>
      <c r="I3089" t="s">
        <v>309</v>
      </c>
      <c r="J3089" t="s">
        <v>264</v>
      </c>
      <c r="L3089" t="s">
        <v>378</v>
      </c>
      <c r="M3089" t="s">
        <v>379</v>
      </c>
      <c r="N3089" t="s">
        <v>480</v>
      </c>
    </row>
    <row r="3090" spans="1:14" hidden="1" x14ac:dyDescent="0.25">
      <c r="A3090" t="s">
        <v>241</v>
      </c>
      <c r="B3090" s="1">
        <v>44865</v>
      </c>
      <c r="C3090" t="s">
        <v>775</v>
      </c>
      <c r="D3090" t="s">
        <v>776</v>
      </c>
      <c r="E3090" s="4">
        <v>8720.07</v>
      </c>
      <c r="F3090" t="s">
        <v>567</v>
      </c>
      <c r="G3090" t="s">
        <v>471</v>
      </c>
      <c r="H3090" t="s">
        <v>311</v>
      </c>
      <c r="I3090" t="s">
        <v>312</v>
      </c>
      <c r="J3090" t="s">
        <v>264</v>
      </c>
      <c r="L3090" t="s">
        <v>378</v>
      </c>
      <c r="M3090" t="s">
        <v>379</v>
      </c>
      <c r="N3090" t="s">
        <v>487</v>
      </c>
    </row>
    <row r="3091" spans="1:14" hidden="1" x14ac:dyDescent="0.25">
      <c r="A3091" t="s">
        <v>241</v>
      </c>
      <c r="B3091" s="1">
        <v>44865</v>
      </c>
      <c r="C3091" t="s">
        <v>777</v>
      </c>
      <c r="D3091" t="s">
        <v>778</v>
      </c>
      <c r="E3091" s="4">
        <v>5658.5800000000008</v>
      </c>
      <c r="F3091" t="s">
        <v>567</v>
      </c>
      <c r="G3091" t="s">
        <v>471</v>
      </c>
      <c r="H3091" t="s">
        <v>311</v>
      </c>
      <c r="I3091" t="s">
        <v>312</v>
      </c>
      <c r="J3091" t="s">
        <v>264</v>
      </c>
      <c r="L3091" t="s">
        <v>378</v>
      </c>
      <c r="M3091" t="s">
        <v>379</v>
      </c>
      <c r="N3091" t="s">
        <v>485</v>
      </c>
    </row>
    <row r="3092" spans="1:14" hidden="1" x14ac:dyDescent="0.25">
      <c r="A3092" t="s">
        <v>241</v>
      </c>
      <c r="B3092" s="1">
        <v>44865</v>
      </c>
      <c r="C3092" t="s">
        <v>781</v>
      </c>
      <c r="D3092" t="s">
        <v>782</v>
      </c>
      <c r="E3092" s="4">
        <v>2016.15</v>
      </c>
      <c r="F3092" t="s">
        <v>567</v>
      </c>
      <c r="G3092" t="s">
        <v>471</v>
      </c>
      <c r="H3092" t="s">
        <v>311</v>
      </c>
      <c r="I3092" t="s">
        <v>312</v>
      </c>
      <c r="J3092" t="s">
        <v>264</v>
      </c>
      <c r="L3092" t="s">
        <v>378</v>
      </c>
      <c r="M3092" t="s">
        <v>379</v>
      </c>
      <c r="N3092" t="s">
        <v>485</v>
      </c>
    </row>
    <row r="3093" spans="1:14" hidden="1" x14ac:dyDescent="0.25">
      <c r="A3093" t="s">
        <v>241</v>
      </c>
      <c r="B3093" s="1">
        <v>44865</v>
      </c>
      <c r="C3093" t="s">
        <v>785</v>
      </c>
      <c r="D3093" t="s">
        <v>786</v>
      </c>
      <c r="E3093" s="4">
        <v>8771.41</v>
      </c>
      <c r="F3093" t="s">
        <v>567</v>
      </c>
      <c r="G3093" t="s">
        <v>471</v>
      </c>
      <c r="H3093" t="s">
        <v>311</v>
      </c>
      <c r="I3093" t="s">
        <v>312</v>
      </c>
      <c r="J3093" t="s">
        <v>264</v>
      </c>
      <c r="L3093" t="s">
        <v>378</v>
      </c>
      <c r="M3093" t="s">
        <v>379</v>
      </c>
      <c r="N3093" t="s">
        <v>485</v>
      </c>
    </row>
    <row r="3094" spans="1:14" hidden="1" x14ac:dyDescent="0.25">
      <c r="A3094" t="s">
        <v>241</v>
      </c>
      <c r="B3094" s="1">
        <v>44865</v>
      </c>
      <c r="C3094" t="s">
        <v>788</v>
      </c>
      <c r="D3094" t="s">
        <v>789</v>
      </c>
      <c r="E3094" s="4">
        <v>13299.619999999999</v>
      </c>
      <c r="F3094" t="s">
        <v>567</v>
      </c>
      <c r="G3094" t="s">
        <v>471</v>
      </c>
      <c r="H3094" t="s">
        <v>311</v>
      </c>
      <c r="I3094" t="s">
        <v>312</v>
      </c>
      <c r="J3094" t="s">
        <v>264</v>
      </c>
      <c r="L3094" t="s">
        <v>378</v>
      </c>
      <c r="M3094" t="s">
        <v>379</v>
      </c>
      <c r="N3094" t="s">
        <v>485</v>
      </c>
    </row>
    <row r="3095" spans="1:14" hidden="1" x14ac:dyDescent="0.25">
      <c r="A3095" t="s">
        <v>241</v>
      </c>
      <c r="B3095" s="1">
        <v>44865</v>
      </c>
      <c r="C3095" t="s">
        <v>790</v>
      </c>
      <c r="D3095" t="s">
        <v>791</v>
      </c>
      <c r="E3095" s="4">
        <v>750</v>
      </c>
      <c r="F3095" t="s">
        <v>567</v>
      </c>
      <c r="G3095" t="s">
        <v>471</v>
      </c>
      <c r="H3095" t="s">
        <v>311</v>
      </c>
      <c r="I3095" t="s">
        <v>312</v>
      </c>
      <c r="J3095" t="s">
        <v>264</v>
      </c>
      <c r="L3095" t="s">
        <v>378</v>
      </c>
      <c r="M3095" t="s">
        <v>379</v>
      </c>
      <c r="N3095" t="s">
        <v>487</v>
      </c>
    </row>
    <row r="3096" spans="1:14" hidden="1" x14ac:dyDescent="0.25">
      <c r="A3096" t="s">
        <v>241</v>
      </c>
      <c r="B3096" s="1">
        <v>44865</v>
      </c>
      <c r="C3096" t="s">
        <v>792</v>
      </c>
      <c r="D3096" t="s">
        <v>793</v>
      </c>
      <c r="E3096" s="4">
        <v>1670</v>
      </c>
      <c r="F3096" t="s">
        <v>567</v>
      </c>
      <c r="G3096" t="s">
        <v>471</v>
      </c>
      <c r="H3096" t="s">
        <v>308</v>
      </c>
      <c r="I3096" t="s">
        <v>309</v>
      </c>
      <c r="J3096" t="s">
        <v>264</v>
      </c>
      <c r="L3096" t="s">
        <v>378</v>
      </c>
      <c r="M3096" t="s">
        <v>379</v>
      </c>
      <c r="N3096" t="s">
        <v>487</v>
      </c>
    </row>
    <row r="3097" spans="1:14" hidden="1" x14ac:dyDescent="0.25">
      <c r="A3097" t="s">
        <v>241</v>
      </c>
      <c r="B3097" s="1">
        <v>44865</v>
      </c>
      <c r="C3097" t="s">
        <v>1148</v>
      </c>
      <c r="D3097" t="s">
        <v>1149</v>
      </c>
      <c r="E3097" s="4">
        <v>3451.64</v>
      </c>
      <c r="F3097" t="s">
        <v>567</v>
      </c>
      <c r="G3097" t="s">
        <v>471</v>
      </c>
      <c r="H3097" t="s">
        <v>308</v>
      </c>
      <c r="I3097" t="s">
        <v>309</v>
      </c>
      <c r="J3097" t="s">
        <v>264</v>
      </c>
      <c r="L3097" t="s">
        <v>378</v>
      </c>
      <c r="M3097" t="s">
        <v>379</v>
      </c>
      <c r="N3097" t="s">
        <v>480</v>
      </c>
    </row>
    <row r="3098" spans="1:14" hidden="1" x14ac:dyDescent="0.25">
      <c r="A3098" t="s">
        <v>241</v>
      </c>
      <c r="B3098" s="1">
        <v>44865</v>
      </c>
      <c r="C3098" t="s">
        <v>1223</v>
      </c>
      <c r="D3098" t="s">
        <v>1224</v>
      </c>
      <c r="E3098" s="4">
        <v>3000</v>
      </c>
      <c r="F3098" t="s">
        <v>567</v>
      </c>
      <c r="G3098" t="s">
        <v>471</v>
      </c>
      <c r="H3098" t="s">
        <v>317</v>
      </c>
      <c r="I3098" t="s">
        <v>318</v>
      </c>
      <c r="J3098" t="s">
        <v>276</v>
      </c>
      <c r="L3098" t="s">
        <v>390</v>
      </c>
      <c r="M3098" t="s">
        <v>391</v>
      </c>
      <c r="N3098" t="s">
        <v>487</v>
      </c>
    </row>
    <row r="3099" spans="1:14" hidden="1" x14ac:dyDescent="0.25">
      <c r="A3099" t="s">
        <v>241</v>
      </c>
      <c r="B3099" s="1">
        <v>44865</v>
      </c>
      <c r="C3099" t="s">
        <v>1275</v>
      </c>
      <c r="D3099" t="s">
        <v>1276</v>
      </c>
      <c r="E3099" s="4">
        <v>799.99</v>
      </c>
      <c r="F3099" t="s">
        <v>567</v>
      </c>
      <c r="G3099" t="s">
        <v>471</v>
      </c>
      <c r="H3099" t="s">
        <v>317</v>
      </c>
      <c r="I3099" t="s">
        <v>318</v>
      </c>
      <c r="J3099" t="s">
        <v>276</v>
      </c>
      <c r="L3099" t="s">
        <v>390</v>
      </c>
      <c r="M3099" t="s">
        <v>391</v>
      </c>
      <c r="N3099" t="s">
        <v>487</v>
      </c>
    </row>
    <row r="3100" spans="1:14" hidden="1" x14ac:dyDescent="0.25">
      <c r="A3100" t="s">
        <v>241</v>
      </c>
      <c r="B3100" s="1">
        <v>44865</v>
      </c>
      <c r="C3100" t="s">
        <v>1225</v>
      </c>
      <c r="D3100" t="s">
        <v>1226</v>
      </c>
      <c r="E3100" s="4">
        <v>23403.360000000001</v>
      </c>
      <c r="F3100" t="s">
        <v>567</v>
      </c>
      <c r="G3100" t="s">
        <v>471</v>
      </c>
      <c r="H3100" t="s">
        <v>308</v>
      </c>
      <c r="I3100" t="s">
        <v>309</v>
      </c>
      <c r="J3100" t="s">
        <v>264</v>
      </c>
      <c r="L3100" t="s">
        <v>378</v>
      </c>
      <c r="M3100" t="s">
        <v>379</v>
      </c>
      <c r="N3100" t="s">
        <v>480</v>
      </c>
    </row>
    <row r="3101" spans="1:14" hidden="1" x14ac:dyDescent="0.25">
      <c r="A3101" t="s">
        <v>241</v>
      </c>
      <c r="B3101" s="1">
        <v>44865</v>
      </c>
      <c r="C3101" t="s">
        <v>1236</v>
      </c>
      <c r="D3101" t="s">
        <v>1237</v>
      </c>
      <c r="E3101" s="4">
        <v>7650</v>
      </c>
      <c r="F3101" t="s">
        <v>567</v>
      </c>
      <c r="G3101" t="s">
        <v>471</v>
      </c>
      <c r="H3101" t="s">
        <v>308</v>
      </c>
      <c r="I3101" t="s">
        <v>309</v>
      </c>
      <c r="J3101" t="s">
        <v>264</v>
      </c>
      <c r="L3101" t="s">
        <v>378</v>
      </c>
      <c r="M3101" t="s">
        <v>379</v>
      </c>
      <c r="N3101" t="s">
        <v>480</v>
      </c>
    </row>
    <row r="3102" spans="1:14" hidden="1" x14ac:dyDescent="0.25">
      <c r="A3102" t="s">
        <v>241</v>
      </c>
      <c r="B3102" s="1">
        <v>44865</v>
      </c>
      <c r="C3102" t="s">
        <v>1238</v>
      </c>
      <c r="D3102" t="s">
        <v>1239</v>
      </c>
      <c r="E3102" s="4">
        <v>19291.330000000002</v>
      </c>
      <c r="F3102" t="s">
        <v>567</v>
      </c>
      <c r="G3102" t="s">
        <v>471</v>
      </c>
      <c r="H3102" t="s">
        <v>308</v>
      </c>
      <c r="I3102" t="s">
        <v>309</v>
      </c>
      <c r="J3102" t="s">
        <v>264</v>
      </c>
      <c r="L3102" t="s">
        <v>378</v>
      </c>
      <c r="M3102" t="s">
        <v>379</v>
      </c>
      <c r="N3102" t="s">
        <v>487</v>
      </c>
    </row>
    <row r="3103" spans="1:14" hidden="1" x14ac:dyDescent="0.25">
      <c r="A3103" t="s">
        <v>241</v>
      </c>
      <c r="B3103" s="1">
        <v>44865</v>
      </c>
      <c r="C3103" t="s">
        <v>794</v>
      </c>
      <c r="D3103" t="s">
        <v>795</v>
      </c>
      <c r="E3103" s="4">
        <v>57316.040000000008</v>
      </c>
      <c r="F3103" t="s">
        <v>567</v>
      </c>
      <c r="G3103" t="s">
        <v>471</v>
      </c>
      <c r="H3103" t="s">
        <v>301</v>
      </c>
      <c r="I3103" t="s">
        <v>302</v>
      </c>
      <c r="J3103" t="s">
        <v>258</v>
      </c>
      <c r="L3103" t="s">
        <v>378</v>
      </c>
      <c r="M3103" t="s">
        <v>379</v>
      </c>
      <c r="N3103" t="s">
        <v>482</v>
      </c>
    </row>
    <row r="3104" spans="1:14" hidden="1" x14ac:dyDescent="0.25">
      <c r="A3104" t="s">
        <v>241</v>
      </c>
      <c r="B3104" s="1">
        <v>44865</v>
      </c>
      <c r="C3104" t="s">
        <v>796</v>
      </c>
      <c r="D3104" t="s">
        <v>797</v>
      </c>
      <c r="E3104" s="4">
        <v>8544.34</v>
      </c>
      <c r="F3104" t="s">
        <v>567</v>
      </c>
      <c r="G3104" t="s">
        <v>471</v>
      </c>
      <c r="H3104" t="s">
        <v>301</v>
      </c>
      <c r="I3104" t="s">
        <v>302</v>
      </c>
      <c r="J3104" t="s">
        <v>258</v>
      </c>
      <c r="L3104" t="s">
        <v>378</v>
      </c>
      <c r="M3104" t="s">
        <v>379</v>
      </c>
      <c r="N3104" t="s">
        <v>482</v>
      </c>
    </row>
    <row r="3105" spans="1:14" hidden="1" x14ac:dyDescent="0.25">
      <c r="A3105" t="s">
        <v>241</v>
      </c>
      <c r="B3105" s="1">
        <v>44865</v>
      </c>
      <c r="C3105" t="s">
        <v>800</v>
      </c>
      <c r="D3105" t="s">
        <v>801</v>
      </c>
      <c r="E3105" s="4">
        <v>13583.75</v>
      </c>
      <c r="F3105" t="s">
        <v>567</v>
      </c>
      <c r="G3105" t="s">
        <v>471</v>
      </c>
      <c r="H3105" t="s">
        <v>308</v>
      </c>
      <c r="I3105" t="s">
        <v>309</v>
      </c>
      <c r="J3105" t="s">
        <v>264</v>
      </c>
      <c r="L3105" t="s">
        <v>378</v>
      </c>
      <c r="M3105" t="s">
        <v>379</v>
      </c>
      <c r="N3105" t="s">
        <v>487</v>
      </c>
    </row>
    <row r="3106" spans="1:14" hidden="1" x14ac:dyDescent="0.25">
      <c r="A3106" t="s">
        <v>241</v>
      </c>
      <c r="B3106" s="1">
        <v>44865</v>
      </c>
      <c r="C3106" t="s">
        <v>802</v>
      </c>
      <c r="D3106" t="s">
        <v>803</v>
      </c>
      <c r="E3106" s="4">
        <v>420</v>
      </c>
      <c r="F3106" t="s">
        <v>567</v>
      </c>
      <c r="G3106" t="s">
        <v>471</v>
      </c>
      <c r="H3106" t="s">
        <v>308</v>
      </c>
      <c r="I3106" t="s">
        <v>309</v>
      </c>
      <c r="J3106" t="s">
        <v>264</v>
      </c>
      <c r="L3106" t="s">
        <v>378</v>
      </c>
      <c r="M3106" t="s">
        <v>379</v>
      </c>
      <c r="N3106" t="s">
        <v>487</v>
      </c>
    </row>
    <row r="3107" spans="1:14" hidden="1" x14ac:dyDescent="0.25">
      <c r="A3107" t="s">
        <v>241</v>
      </c>
      <c r="B3107" s="1">
        <v>44865</v>
      </c>
      <c r="C3107" t="s">
        <v>804</v>
      </c>
      <c r="D3107" t="s">
        <v>805</v>
      </c>
      <c r="E3107" s="4">
        <v>7841.1200000000008</v>
      </c>
      <c r="F3107" t="s">
        <v>567</v>
      </c>
      <c r="G3107" t="s">
        <v>471</v>
      </c>
      <c r="H3107" t="s">
        <v>308</v>
      </c>
      <c r="I3107" t="s">
        <v>309</v>
      </c>
      <c r="J3107" t="s">
        <v>264</v>
      </c>
      <c r="L3107" t="s">
        <v>378</v>
      </c>
      <c r="M3107" t="s">
        <v>379</v>
      </c>
      <c r="N3107" t="s">
        <v>487</v>
      </c>
    </row>
    <row r="3108" spans="1:14" hidden="1" x14ac:dyDescent="0.25">
      <c r="A3108" t="s">
        <v>241</v>
      </c>
      <c r="B3108" s="1">
        <v>44865</v>
      </c>
      <c r="C3108" t="s">
        <v>808</v>
      </c>
      <c r="D3108" t="s">
        <v>809</v>
      </c>
      <c r="E3108" s="4">
        <v>1799.33</v>
      </c>
      <c r="F3108" t="s">
        <v>567</v>
      </c>
      <c r="G3108" t="s">
        <v>471</v>
      </c>
      <c r="H3108" t="s">
        <v>308</v>
      </c>
      <c r="I3108" t="s">
        <v>309</v>
      </c>
      <c r="J3108" t="s">
        <v>264</v>
      </c>
      <c r="L3108" t="s">
        <v>378</v>
      </c>
      <c r="M3108" t="s">
        <v>379</v>
      </c>
      <c r="N3108" t="s">
        <v>487</v>
      </c>
    </row>
    <row r="3109" spans="1:14" hidden="1" x14ac:dyDescent="0.25">
      <c r="A3109" t="s">
        <v>241</v>
      </c>
      <c r="B3109" s="1">
        <v>44865</v>
      </c>
      <c r="C3109" t="s">
        <v>1245</v>
      </c>
      <c r="D3109" t="s">
        <v>1246</v>
      </c>
      <c r="E3109" s="4">
        <v>216.62</v>
      </c>
      <c r="F3109" t="s">
        <v>567</v>
      </c>
      <c r="G3109" t="s">
        <v>471</v>
      </c>
      <c r="H3109" t="s">
        <v>308</v>
      </c>
      <c r="I3109" t="s">
        <v>309</v>
      </c>
      <c r="J3109" t="s">
        <v>264</v>
      </c>
      <c r="L3109" t="s">
        <v>378</v>
      </c>
      <c r="M3109" t="s">
        <v>379</v>
      </c>
      <c r="N3109" t="s">
        <v>487</v>
      </c>
    </row>
    <row r="3110" spans="1:14" hidden="1" x14ac:dyDescent="0.25">
      <c r="A3110" t="s">
        <v>241</v>
      </c>
      <c r="B3110" s="1">
        <v>44865</v>
      </c>
      <c r="C3110" t="s">
        <v>1240</v>
      </c>
      <c r="D3110" t="s">
        <v>1241</v>
      </c>
      <c r="E3110" s="4">
        <v>4102.1600000000008</v>
      </c>
      <c r="F3110" t="s">
        <v>567</v>
      </c>
      <c r="G3110" t="s">
        <v>471</v>
      </c>
      <c r="H3110" t="s">
        <v>317</v>
      </c>
      <c r="I3110" t="s">
        <v>318</v>
      </c>
      <c r="J3110" t="s">
        <v>276</v>
      </c>
      <c r="L3110" t="s">
        <v>390</v>
      </c>
      <c r="M3110" t="s">
        <v>391</v>
      </c>
      <c r="N3110" t="s">
        <v>487</v>
      </c>
    </row>
    <row r="3111" spans="1:14" hidden="1" x14ac:dyDescent="0.25">
      <c r="A3111" t="s">
        <v>241</v>
      </c>
      <c r="B3111" s="1">
        <v>44865</v>
      </c>
      <c r="C3111" t="s">
        <v>812</v>
      </c>
      <c r="D3111" t="s">
        <v>813</v>
      </c>
      <c r="E3111" s="4">
        <v>3160.1</v>
      </c>
      <c r="F3111" t="s">
        <v>567</v>
      </c>
      <c r="G3111" t="s">
        <v>471</v>
      </c>
      <c r="H3111" t="s">
        <v>308</v>
      </c>
      <c r="I3111" t="s">
        <v>309</v>
      </c>
      <c r="J3111" t="s">
        <v>264</v>
      </c>
      <c r="L3111" t="s">
        <v>378</v>
      </c>
      <c r="M3111" t="s">
        <v>379</v>
      </c>
      <c r="N3111" t="s">
        <v>487</v>
      </c>
    </row>
    <row r="3112" spans="1:14" hidden="1" x14ac:dyDescent="0.25">
      <c r="A3112" t="s">
        <v>241</v>
      </c>
      <c r="B3112" s="1">
        <v>44865</v>
      </c>
      <c r="C3112" t="s">
        <v>814</v>
      </c>
      <c r="D3112" t="s">
        <v>815</v>
      </c>
      <c r="E3112" s="4">
        <v>1345.0099999999995</v>
      </c>
      <c r="F3112" t="s">
        <v>567</v>
      </c>
      <c r="G3112" t="s">
        <v>471</v>
      </c>
      <c r="H3112" t="s">
        <v>308</v>
      </c>
      <c r="I3112" t="s">
        <v>309</v>
      </c>
      <c r="J3112" t="s">
        <v>264</v>
      </c>
      <c r="L3112" t="s">
        <v>378</v>
      </c>
      <c r="M3112" t="s">
        <v>379</v>
      </c>
      <c r="N3112" t="s">
        <v>480</v>
      </c>
    </row>
    <row r="3113" spans="1:14" hidden="1" x14ac:dyDescent="0.25">
      <c r="A3113" t="s">
        <v>241</v>
      </c>
      <c r="B3113" s="1">
        <v>44865</v>
      </c>
      <c r="C3113" t="s">
        <v>816</v>
      </c>
      <c r="D3113" t="s">
        <v>817</v>
      </c>
      <c r="E3113" s="4">
        <v>20300.929999999953</v>
      </c>
      <c r="F3113" t="s">
        <v>567</v>
      </c>
      <c r="G3113" t="s">
        <v>471</v>
      </c>
      <c r="H3113" t="s">
        <v>308</v>
      </c>
      <c r="I3113" t="s">
        <v>309</v>
      </c>
      <c r="J3113" t="s">
        <v>264</v>
      </c>
      <c r="L3113" t="s">
        <v>378</v>
      </c>
      <c r="M3113" t="s">
        <v>379</v>
      </c>
      <c r="N3113" t="s">
        <v>477</v>
      </c>
    </row>
    <row r="3114" spans="1:14" hidden="1" x14ac:dyDescent="0.25">
      <c r="A3114" t="s">
        <v>241</v>
      </c>
      <c r="B3114" s="1">
        <v>44865</v>
      </c>
      <c r="C3114" t="s">
        <v>818</v>
      </c>
      <c r="D3114" t="s">
        <v>819</v>
      </c>
      <c r="E3114" s="4">
        <v>2</v>
      </c>
      <c r="F3114" t="s">
        <v>567</v>
      </c>
      <c r="G3114" t="s">
        <v>471</v>
      </c>
      <c r="H3114" t="s">
        <v>311</v>
      </c>
      <c r="I3114" t="s">
        <v>312</v>
      </c>
      <c r="J3114" t="s">
        <v>264</v>
      </c>
      <c r="L3114" t="s">
        <v>378</v>
      </c>
      <c r="M3114" t="s">
        <v>379</v>
      </c>
      <c r="N3114" t="s">
        <v>487</v>
      </c>
    </row>
    <row r="3115" spans="1:14" hidden="1" x14ac:dyDescent="0.25">
      <c r="A3115" t="s">
        <v>241</v>
      </c>
      <c r="B3115" s="1">
        <v>44865</v>
      </c>
      <c r="C3115" t="s">
        <v>1152</v>
      </c>
      <c r="D3115" t="s">
        <v>1153</v>
      </c>
      <c r="E3115" s="4">
        <v>1629.9099999999999</v>
      </c>
      <c r="F3115" t="s">
        <v>567</v>
      </c>
      <c r="G3115" t="s">
        <v>471</v>
      </c>
      <c r="H3115" t="s">
        <v>311</v>
      </c>
      <c r="I3115" t="s">
        <v>312</v>
      </c>
      <c r="J3115" t="s">
        <v>264</v>
      </c>
      <c r="L3115" t="s">
        <v>378</v>
      </c>
      <c r="M3115" t="s">
        <v>379</v>
      </c>
      <c r="N3115" t="s">
        <v>487</v>
      </c>
    </row>
    <row r="3116" spans="1:14" hidden="1" x14ac:dyDescent="0.25">
      <c r="A3116" t="s">
        <v>241</v>
      </c>
      <c r="B3116" s="1">
        <v>44865</v>
      </c>
      <c r="C3116" t="s">
        <v>820</v>
      </c>
      <c r="D3116" t="s">
        <v>821</v>
      </c>
      <c r="E3116" s="4">
        <v>150.15999999999909</v>
      </c>
      <c r="F3116" t="s">
        <v>567</v>
      </c>
      <c r="G3116" t="s">
        <v>471</v>
      </c>
      <c r="H3116" t="s">
        <v>311</v>
      </c>
      <c r="I3116" t="s">
        <v>312</v>
      </c>
      <c r="J3116" t="s">
        <v>264</v>
      </c>
      <c r="L3116" t="s">
        <v>378</v>
      </c>
      <c r="M3116" t="s">
        <v>379</v>
      </c>
      <c r="N3116" t="s">
        <v>487</v>
      </c>
    </row>
    <row r="3117" spans="1:14" hidden="1" x14ac:dyDescent="0.25">
      <c r="A3117" t="s">
        <v>241</v>
      </c>
      <c r="B3117" s="1">
        <v>44865</v>
      </c>
      <c r="C3117" t="s">
        <v>822</v>
      </c>
      <c r="D3117" t="s">
        <v>823</v>
      </c>
      <c r="E3117" s="4">
        <v>2450.13</v>
      </c>
      <c r="F3117" t="s">
        <v>567</v>
      </c>
      <c r="G3117" t="s">
        <v>471</v>
      </c>
      <c r="H3117" t="s">
        <v>308</v>
      </c>
      <c r="I3117" t="s">
        <v>309</v>
      </c>
      <c r="J3117" t="s">
        <v>264</v>
      </c>
      <c r="L3117" t="s">
        <v>378</v>
      </c>
      <c r="M3117" t="s">
        <v>379</v>
      </c>
      <c r="N3117" t="s">
        <v>477</v>
      </c>
    </row>
    <row r="3118" spans="1:14" hidden="1" x14ac:dyDescent="0.25">
      <c r="A3118" t="s">
        <v>241</v>
      </c>
      <c r="B3118" s="1">
        <v>44865</v>
      </c>
      <c r="C3118" t="s">
        <v>828</v>
      </c>
      <c r="D3118" t="s">
        <v>829</v>
      </c>
      <c r="E3118" s="4">
        <v>1466.7600000000002</v>
      </c>
      <c r="F3118" t="s">
        <v>567</v>
      </c>
      <c r="G3118" t="s">
        <v>471</v>
      </c>
      <c r="H3118" t="s">
        <v>308</v>
      </c>
      <c r="I3118" t="s">
        <v>309</v>
      </c>
      <c r="J3118" t="s">
        <v>264</v>
      </c>
      <c r="L3118" t="s">
        <v>378</v>
      </c>
      <c r="M3118" t="s">
        <v>379</v>
      </c>
      <c r="N3118" t="s">
        <v>487</v>
      </c>
    </row>
    <row r="3119" spans="1:14" hidden="1" x14ac:dyDescent="0.25">
      <c r="A3119" t="s">
        <v>241</v>
      </c>
      <c r="B3119" s="1">
        <v>44865</v>
      </c>
      <c r="C3119" t="s">
        <v>1277</v>
      </c>
      <c r="D3119" t="s">
        <v>1278</v>
      </c>
      <c r="E3119" s="4">
        <v>2134.83</v>
      </c>
      <c r="F3119" t="s">
        <v>567</v>
      </c>
      <c r="G3119" t="s">
        <v>471</v>
      </c>
      <c r="H3119" t="s">
        <v>311</v>
      </c>
      <c r="I3119" t="s">
        <v>312</v>
      </c>
      <c r="J3119" t="s">
        <v>264</v>
      </c>
      <c r="L3119" t="s">
        <v>378</v>
      </c>
      <c r="M3119" t="s">
        <v>379</v>
      </c>
      <c r="N3119" t="s">
        <v>487</v>
      </c>
    </row>
    <row r="3120" spans="1:14" hidden="1" x14ac:dyDescent="0.25">
      <c r="A3120" t="s">
        <v>241</v>
      </c>
      <c r="B3120" s="1">
        <v>44865</v>
      </c>
      <c r="C3120" t="s">
        <v>1247</v>
      </c>
      <c r="D3120" t="s">
        <v>1248</v>
      </c>
      <c r="E3120" s="4">
        <v>27008.73</v>
      </c>
      <c r="F3120" t="s">
        <v>567</v>
      </c>
      <c r="G3120" t="s">
        <v>471</v>
      </c>
      <c r="H3120" t="s">
        <v>308</v>
      </c>
      <c r="I3120" t="s">
        <v>309</v>
      </c>
      <c r="J3120" t="s">
        <v>264</v>
      </c>
      <c r="L3120" t="s">
        <v>378</v>
      </c>
      <c r="M3120" t="s">
        <v>379</v>
      </c>
      <c r="N3120" t="s">
        <v>480</v>
      </c>
    </row>
    <row r="3121" spans="1:14" hidden="1" x14ac:dyDescent="0.25">
      <c r="A3121" t="s">
        <v>241</v>
      </c>
      <c r="B3121" s="1">
        <v>44865</v>
      </c>
      <c r="C3121" t="s">
        <v>1249</v>
      </c>
      <c r="D3121" t="s">
        <v>1250</v>
      </c>
      <c r="E3121" s="4">
        <v>17603</v>
      </c>
      <c r="F3121" t="s">
        <v>567</v>
      </c>
      <c r="G3121" t="s">
        <v>471</v>
      </c>
      <c r="H3121" t="s">
        <v>308</v>
      </c>
      <c r="I3121" t="s">
        <v>309</v>
      </c>
      <c r="J3121" t="s">
        <v>264</v>
      </c>
      <c r="K3121" t="s">
        <v>1251</v>
      </c>
      <c r="L3121" t="s">
        <v>378</v>
      </c>
      <c r="M3121" t="s">
        <v>379</v>
      </c>
      <c r="N3121" t="s">
        <v>488</v>
      </c>
    </row>
    <row r="3122" spans="1:14" hidden="1" x14ac:dyDescent="0.25">
      <c r="A3122" t="s">
        <v>241</v>
      </c>
      <c r="B3122" s="1">
        <v>44865</v>
      </c>
      <c r="C3122" t="s">
        <v>1252</v>
      </c>
      <c r="D3122" t="s">
        <v>1253</v>
      </c>
      <c r="E3122" s="4">
        <v>19879.79</v>
      </c>
      <c r="F3122" t="s">
        <v>567</v>
      </c>
      <c r="G3122" t="s">
        <v>471</v>
      </c>
      <c r="H3122" t="s">
        <v>308</v>
      </c>
      <c r="I3122" t="s">
        <v>309</v>
      </c>
      <c r="J3122" t="s">
        <v>264</v>
      </c>
      <c r="L3122" t="s">
        <v>378</v>
      </c>
      <c r="M3122" t="s">
        <v>379</v>
      </c>
      <c r="N3122" t="s">
        <v>487</v>
      </c>
    </row>
    <row r="3123" spans="1:14" hidden="1" x14ac:dyDescent="0.25">
      <c r="A3123" t="s">
        <v>241</v>
      </c>
      <c r="B3123" s="1">
        <v>44865</v>
      </c>
      <c r="C3123" t="s">
        <v>1242</v>
      </c>
      <c r="D3123" t="s">
        <v>1243</v>
      </c>
      <c r="E3123" s="4">
        <v>6392.71</v>
      </c>
      <c r="F3123" t="s">
        <v>567</v>
      </c>
      <c r="G3123" t="s">
        <v>471</v>
      </c>
      <c r="H3123" t="s">
        <v>308</v>
      </c>
      <c r="I3123" t="s">
        <v>309</v>
      </c>
      <c r="J3123" t="s">
        <v>264</v>
      </c>
      <c r="K3123" t="s">
        <v>1244</v>
      </c>
      <c r="L3123" t="s">
        <v>378</v>
      </c>
      <c r="M3123" t="s">
        <v>379</v>
      </c>
      <c r="N3123" t="s">
        <v>480</v>
      </c>
    </row>
    <row r="3124" spans="1:14" hidden="1" x14ac:dyDescent="0.25">
      <c r="A3124" t="s">
        <v>241</v>
      </c>
      <c r="B3124" s="1">
        <v>44865</v>
      </c>
      <c r="C3124" t="s">
        <v>830</v>
      </c>
      <c r="D3124" t="s">
        <v>831</v>
      </c>
      <c r="E3124" s="4">
        <v>430.05</v>
      </c>
      <c r="F3124" t="s">
        <v>567</v>
      </c>
      <c r="G3124" t="s">
        <v>471</v>
      </c>
      <c r="H3124" t="s">
        <v>310</v>
      </c>
      <c r="I3124" t="s">
        <v>263</v>
      </c>
      <c r="J3124" t="s">
        <v>262</v>
      </c>
      <c r="L3124" t="s">
        <v>380</v>
      </c>
      <c r="M3124" t="s">
        <v>381</v>
      </c>
      <c r="N3124" t="s">
        <v>487</v>
      </c>
    </row>
    <row r="3125" spans="1:14" hidden="1" x14ac:dyDescent="0.25">
      <c r="A3125" t="s">
        <v>241</v>
      </c>
      <c r="B3125" s="1">
        <v>44865</v>
      </c>
      <c r="C3125" t="s">
        <v>832</v>
      </c>
      <c r="D3125" t="s">
        <v>833</v>
      </c>
      <c r="E3125" s="4">
        <v>10000</v>
      </c>
      <c r="F3125" t="s">
        <v>567</v>
      </c>
      <c r="G3125" t="s">
        <v>471</v>
      </c>
      <c r="H3125" t="s">
        <v>310</v>
      </c>
      <c r="I3125" t="s">
        <v>263</v>
      </c>
      <c r="J3125" t="s">
        <v>262</v>
      </c>
      <c r="L3125" t="s">
        <v>380</v>
      </c>
      <c r="M3125" t="s">
        <v>381</v>
      </c>
      <c r="N3125" t="s">
        <v>487</v>
      </c>
    </row>
    <row r="3126" spans="1:14" hidden="1" x14ac:dyDescent="0.25">
      <c r="A3126" t="s">
        <v>241</v>
      </c>
      <c r="B3126" s="1">
        <v>44865</v>
      </c>
      <c r="C3126" t="s">
        <v>834</v>
      </c>
      <c r="D3126" t="s">
        <v>835</v>
      </c>
      <c r="E3126" s="4">
        <v>32595</v>
      </c>
      <c r="F3126" t="s">
        <v>567</v>
      </c>
      <c r="G3126" t="s">
        <v>471</v>
      </c>
      <c r="H3126" t="s">
        <v>310</v>
      </c>
      <c r="I3126" t="s">
        <v>263</v>
      </c>
      <c r="J3126" t="s">
        <v>262</v>
      </c>
      <c r="L3126" t="s">
        <v>380</v>
      </c>
      <c r="M3126" t="s">
        <v>381</v>
      </c>
      <c r="N3126" t="s">
        <v>487</v>
      </c>
    </row>
    <row r="3127" spans="1:14" hidden="1" x14ac:dyDescent="0.25">
      <c r="A3127" t="s">
        <v>241</v>
      </c>
      <c r="B3127" s="1">
        <v>44865</v>
      </c>
      <c r="C3127" t="s">
        <v>836</v>
      </c>
      <c r="D3127" t="s">
        <v>837</v>
      </c>
      <c r="E3127" s="4">
        <v>1000</v>
      </c>
      <c r="F3127" t="s">
        <v>567</v>
      </c>
      <c r="G3127" t="s">
        <v>471</v>
      </c>
      <c r="H3127" t="s">
        <v>310</v>
      </c>
      <c r="I3127" t="s">
        <v>263</v>
      </c>
      <c r="J3127" t="s">
        <v>262</v>
      </c>
      <c r="L3127" t="s">
        <v>380</v>
      </c>
      <c r="M3127" t="s">
        <v>381</v>
      </c>
      <c r="N3127" t="s">
        <v>487</v>
      </c>
    </row>
    <row r="3128" spans="1:14" hidden="1" x14ac:dyDescent="0.25">
      <c r="A3128" t="s">
        <v>241</v>
      </c>
      <c r="B3128" s="1">
        <v>44865</v>
      </c>
      <c r="C3128" t="s">
        <v>838</v>
      </c>
      <c r="D3128" t="s">
        <v>839</v>
      </c>
      <c r="E3128" s="4">
        <v>3228</v>
      </c>
      <c r="F3128" t="s">
        <v>567</v>
      </c>
      <c r="G3128" t="s">
        <v>471</v>
      </c>
      <c r="H3128" t="s">
        <v>310</v>
      </c>
      <c r="I3128" t="s">
        <v>263</v>
      </c>
      <c r="J3128" t="s">
        <v>262</v>
      </c>
      <c r="L3128" t="s">
        <v>380</v>
      </c>
      <c r="M3128" t="s">
        <v>381</v>
      </c>
      <c r="N3128" t="s">
        <v>487</v>
      </c>
    </row>
    <row r="3129" spans="1:14" hidden="1" x14ac:dyDescent="0.25">
      <c r="A3129" t="s">
        <v>241</v>
      </c>
      <c r="B3129" s="1">
        <v>44865</v>
      </c>
      <c r="C3129" t="s">
        <v>840</v>
      </c>
      <c r="D3129" t="s">
        <v>841</v>
      </c>
      <c r="E3129" s="4">
        <v>26674.799999999999</v>
      </c>
      <c r="F3129" t="s">
        <v>567</v>
      </c>
      <c r="G3129" t="s">
        <v>471</v>
      </c>
      <c r="H3129" t="s">
        <v>310</v>
      </c>
      <c r="I3129" t="s">
        <v>263</v>
      </c>
      <c r="J3129" t="s">
        <v>262</v>
      </c>
      <c r="L3129" t="s">
        <v>380</v>
      </c>
      <c r="M3129" t="s">
        <v>381</v>
      </c>
      <c r="N3129" t="s">
        <v>487</v>
      </c>
    </row>
    <row r="3130" spans="1:14" hidden="1" x14ac:dyDescent="0.25">
      <c r="A3130" t="s">
        <v>241</v>
      </c>
      <c r="B3130" s="1">
        <v>44865</v>
      </c>
      <c r="C3130" t="s">
        <v>842</v>
      </c>
      <c r="D3130" t="s">
        <v>843</v>
      </c>
      <c r="E3130" s="4">
        <v>1000</v>
      </c>
      <c r="F3130" t="s">
        <v>567</v>
      </c>
      <c r="G3130" t="s">
        <v>471</v>
      </c>
      <c r="H3130" t="s">
        <v>310</v>
      </c>
      <c r="I3130" t="s">
        <v>263</v>
      </c>
      <c r="J3130" t="s">
        <v>262</v>
      </c>
      <c r="L3130" t="s">
        <v>380</v>
      </c>
      <c r="M3130" t="s">
        <v>381</v>
      </c>
      <c r="N3130" t="s">
        <v>487</v>
      </c>
    </row>
    <row r="3131" spans="1:14" hidden="1" x14ac:dyDescent="0.25">
      <c r="A3131" t="s">
        <v>241</v>
      </c>
      <c r="B3131" s="1">
        <v>44865</v>
      </c>
      <c r="C3131" t="s">
        <v>844</v>
      </c>
      <c r="D3131" t="s">
        <v>845</v>
      </c>
      <c r="E3131" s="4">
        <v>24408.52</v>
      </c>
      <c r="F3131" t="s">
        <v>567</v>
      </c>
      <c r="G3131" t="s">
        <v>471</v>
      </c>
      <c r="H3131" t="s">
        <v>310</v>
      </c>
      <c r="I3131" t="s">
        <v>263</v>
      </c>
      <c r="J3131" t="s">
        <v>262</v>
      </c>
      <c r="L3131" t="s">
        <v>380</v>
      </c>
      <c r="M3131" t="s">
        <v>381</v>
      </c>
      <c r="N3131" t="s">
        <v>487</v>
      </c>
    </row>
    <row r="3132" spans="1:14" hidden="1" x14ac:dyDescent="0.25">
      <c r="A3132" t="s">
        <v>241</v>
      </c>
      <c r="B3132" s="1">
        <v>44865</v>
      </c>
      <c r="C3132" t="s">
        <v>849</v>
      </c>
      <c r="D3132" t="s">
        <v>850</v>
      </c>
      <c r="E3132" s="4">
        <v>15450</v>
      </c>
      <c r="F3132" t="s">
        <v>567</v>
      </c>
      <c r="G3132" t="s">
        <v>471</v>
      </c>
      <c r="H3132" t="s">
        <v>310</v>
      </c>
      <c r="I3132" t="s">
        <v>263</v>
      </c>
      <c r="J3132" t="s">
        <v>262</v>
      </c>
      <c r="L3132" t="s">
        <v>380</v>
      </c>
      <c r="M3132" t="s">
        <v>381</v>
      </c>
      <c r="N3132" t="s">
        <v>487</v>
      </c>
    </row>
    <row r="3133" spans="1:14" hidden="1" x14ac:dyDescent="0.25">
      <c r="A3133" t="s">
        <v>241</v>
      </c>
      <c r="B3133" s="1">
        <v>44865</v>
      </c>
      <c r="C3133" t="s">
        <v>853</v>
      </c>
      <c r="D3133" t="s">
        <v>854</v>
      </c>
      <c r="E3133" s="4">
        <v>5289.84</v>
      </c>
      <c r="F3133" t="s">
        <v>567</v>
      </c>
      <c r="G3133" t="s">
        <v>471</v>
      </c>
      <c r="H3133" t="s">
        <v>310</v>
      </c>
      <c r="I3133" t="s">
        <v>263</v>
      </c>
      <c r="J3133" t="s">
        <v>262</v>
      </c>
      <c r="L3133" t="s">
        <v>380</v>
      </c>
      <c r="M3133" t="s">
        <v>381</v>
      </c>
      <c r="N3133" t="s">
        <v>487</v>
      </c>
    </row>
    <row r="3134" spans="1:14" hidden="1" x14ac:dyDescent="0.25">
      <c r="A3134" t="s">
        <v>241</v>
      </c>
      <c r="B3134" s="1">
        <v>44865</v>
      </c>
      <c r="C3134" t="s">
        <v>857</v>
      </c>
      <c r="D3134" t="s">
        <v>858</v>
      </c>
      <c r="E3134" s="4">
        <v>34298.740000000005</v>
      </c>
      <c r="F3134" t="s">
        <v>567</v>
      </c>
      <c r="G3134" t="s">
        <v>471</v>
      </c>
      <c r="H3134" t="s">
        <v>310</v>
      </c>
      <c r="I3134" t="s">
        <v>263</v>
      </c>
      <c r="J3134" t="s">
        <v>262</v>
      </c>
      <c r="L3134" t="s">
        <v>380</v>
      </c>
      <c r="M3134" t="s">
        <v>381</v>
      </c>
      <c r="N3134" t="s">
        <v>487</v>
      </c>
    </row>
    <row r="3135" spans="1:14" hidden="1" x14ac:dyDescent="0.25">
      <c r="A3135" t="s">
        <v>241</v>
      </c>
      <c r="B3135" s="1">
        <v>44865</v>
      </c>
      <c r="C3135" t="s">
        <v>1254</v>
      </c>
      <c r="D3135" t="s">
        <v>1255</v>
      </c>
      <c r="E3135" s="4">
        <v>20920</v>
      </c>
      <c r="F3135" t="s">
        <v>567</v>
      </c>
      <c r="G3135" t="s">
        <v>471</v>
      </c>
      <c r="H3135" t="s">
        <v>310</v>
      </c>
      <c r="I3135" t="s">
        <v>263</v>
      </c>
      <c r="J3135" t="s">
        <v>262</v>
      </c>
      <c r="L3135" t="s">
        <v>380</v>
      </c>
      <c r="M3135" t="s">
        <v>381</v>
      </c>
      <c r="N3135" t="s">
        <v>487</v>
      </c>
    </row>
    <row r="3136" spans="1:14" hidden="1" x14ac:dyDescent="0.25">
      <c r="A3136" t="s">
        <v>241</v>
      </c>
      <c r="B3136" s="1">
        <v>44865</v>
      </c>
      <c r="C3136" t="s">
        <v>861</v>
      </c>
      <c r="D3136" t="s">
        <v>862</v>
      </c>
      <c r="E3136" s="4">
        <v>30000</v>
      </c>
      <c r="F3136" t="s">
        <v>567</v>
      </c>
      <c r="G3136" t="s">
        <v>471</v>
      </c>
      <c r="H3136" t="s">
        <v>311</v>
      </c>
      <c r="I3136" t="s">
        <v>312</v>
      </c>
      <c r="J3136" t="s">
        <v>264</v>
      </c>
      <c r="L3136" t="s">
        <v>380</v>
      </c>
      <c r="M3136" t="s">
        <v>381</v>
      </c>
      <c r="N3136" t="s">
        <v>487</v>
      </c>
    </row>
    <row r="3137" spans="1:14" hidden="1" x14ac:dyDescent="0.25">
      <c r="A3137" t="s">
        <v>241</v>
      </c>
      <c r="B3137" s="1">
        <v>44865</v>
      </c>
      <c r="C3137" t="s">
        <v>867</v>
      </c>
      <c r="D3137" t="s">
        <v>868</v>
      </c>
      <c r="E3137" s="4">
        <v>20975.209999999995</v>
      </c>
      <c r="F3137" t="s">
        <v>567</v>
      </c>
      <c r="G3137" t="s">
        <v>471</v>
      </c>
      <c r="H3137" t="s">
        <v>311</v>
      </c>
      <c r="I3137" t="s">
        <v>312</v>
      </c>
      <c r="J3137" t="s">
        <v>264</v>
      </c>
      <c r="L3137" t="s">
        <v>380</v>
      </c>
      <c r="M3137" t="s">
        <v>381</v>
      </c>
      <c r="N3137" t="s">
        <v>487</v>
      </c>
    </row>
    <row r="3138" spans="1:14" hidden="1" x14ac:dyDescent="0.25">
      <c r="A3138" t="s">
        <v>241</v>
      </c>
      <c r="B3138" s="1">
        <v>44865</v>
      </c>
      <c r="C3138" t="s">
        <v>869</v>
      </c>
      <c r="D3138" t="s">
        <v>870</v>
      </c>
      <c r="E3138" s="4">
        <v>8512.23</v>
      </c>
      <c r="F3138" t="s">
        <v>567</v>
      </c>
      <c r="G3138" t="s">
        <v>471</v>
      </c>
      <c r="H3138" t="s">
        <v>311</v>
      </c>
      <c r="I3138" t="s">
        <v>312</v>
      </c>
      <c r="J3138" t="s">
        <v>264</v>
      </c>
      <c r="L3138" t="s">
        <v>380</v>
      </c>
      <c r="M3138" t="s">
        <v>381</v>
      </c>
      <c r="N3138" t="s">
        <v>487</v>
      </c>
    </row>
    <row r="3139" spans="1:14" hidden="1" x14ac:dyDescent="0.25">
      <c r="A3139" t="s">
        <v>241</v>
      </c>
      <c r="B3139" s="1">
        <v>44865</v>
      </c>
      <c r="C3139" t="s">
        <v>952</v>
      </c>
      <c r="D3139" t="s">
        <v>953</v>
      </c>
      <c r="E3139" s="4">
        <v>222855.58</v>
      </c>
      <c r="F3139" t="s">
        <v>567</v>
      </c>
      <c r="G3139" t="s">
        <v>471</v>
      </c>
      <c r="H3139" t="s">
        <v>246</v>
      </c>
      <c r="I3139" t="s">
        <v>247</v>
      </c>
      <c r="J3139" t="s">
        <v>246</v>
      </c>
      <c r="L3139" t="s">
        <v>370</v>
      </c>
      <c r="M3139" t="s">
        <v>371</v>
      </c>
      <c r="N3139" t="s">
        <v>482</v>
      </c>
    </row>
    <row r="3140" spans="1:14" hidden="1" x14ac:dyDescent="0.25">
      <c r="A3140" t="s">
        <v>241</v>
      </c>
      <c r="B3140" s="1">
        <v>44865</v>
      </c>
      <c r="C3140" t="s">
        <v>961</v>
      </c>
      <c r="D3140" t="s">
        <v>962</v>
      </c>
      <c r="E3140" s="4">
        <v>8871.35</v>
      </c>
      <c r="F3140" t="s">
        <v>567</v>
      </c>
      <c r="G3140" t="s">
        <v>471</v>
      </c>
      <c r="H3140" t="s">
        <v>311</v>
      </c>
      <c r="I3140" t="s">
        <v>312</v>
      </c>
      <c r="J3140" t="s">
        <v>264</v>
      </c>
      <c r="L3140" t="s">
        <v>390</v>
      </c>
      <c r="M3140" t="s">
        <v>391</v>
      </c>
      <c r="N3140" t="s">
        <v>487</v>
      </c>
    </row>
    <row r="3141" spans="1:14" hidden="1" x14ac:dyDescent="0.25">
      <c r="A3141" t="s">
        <v>241</v>
      </c>
      <c r="B3141" s="1">
        <v>44865</v>
      </c>
      <c r="C3141" t="s">
        <v>963</v>
      </c>
      <c r="D3141" t="s">
        <v>964</v>
      </c>
      <c r="E3141" s="4">
        <v>2287</v>
      </c>
      <c r="F3141" t="s">
        <v>567</v>
      </c>
      <c r="G3141" t="s">
        <v>471</v>
      </c>
      <c r="H3141" t="s">
        <v>311</v>
      </c>
      <c r="I3141" t="s">
        <v>312</v>
      </c>
      <c r="J3141" t="s">
        <v>264</v>
      </c>
      <c r="L3141" t="s">
        <v>390</v>
      </c>
      <c r="M3141" t="s">
        <v>391</v>
      </c>
      <c r="N3141" t="s">
        <v>487</v>
      </c>
    </row>
    <row r="3142" spans="1:14" hidden="1" x14ac:dyDescent="0.25">
      <c r="A3142" t="s">
        <v>241</v>
      </c>
      <c r="B3142" s="1">
        <v>44865</v>
      </c>
      <c r="C3142" t="s">
        <v>967</v>
      </c>
      <c r="D3142" t="s">
        <v>968</v>
      </c>
      <c r="E3142" s="4">
        <v>76.49000000000045</v>
      </c>
      <c r="F3142" t="s">
        <v>567</v>
      </c>
      <c r="G3142" t="s">
        <v>471</v>
      </c>
      <c r="H3142" t="s">
        <v>311</v>
      </c>
      <c r="I3142" t="s">
        <v>312</v>
      </c>
      <c r="J3142" t="s">
        <v>264</v>
      </c>
      <c r="L3142" t="s">
        <v>390</v>
      </c>
      <c r="M3142" t="s">
        <v>391</v>
      </c>
      <c r="N3142" t="s">
        <v>487</v>
      </c>
    </row>
    <row r="3143" spans="1:14" hidden="1" x14ac:dyDescent="0.25">
      <c r="A3143" t="s">
        <v>241</v>
      </c>
      <c r="B3143" s="1">
        <v>44865</v>
      </c>
      <c r="C3143" t="s">
        <v>971</v>
      </c>
      <c r="D3143" t="s">
        <v>972</v>
      </c>
      <c r="E3143" s="4">
        <v>2186.35</v>
      </c>
      <c r="F3143" t="s">
        <v>567</v>
      </c>
      <c r="G3143" t="s">
        <v>471</v>
      </c>
      <c r="H3143" t="s">
        <v>311</v>
      </c>
      <c r="I3143" t="s">
        <v>312</v>
      </c>
      <c r="J3143" t="s">
        <v>264</v>
      </c>
      <c r="L3143" t="s">
        <v>390</v>
      </c>
      <c r="M3143" t="s">
        <v>391</v>
      </c>
      <c r="N3143" t="s">
        <v>487</v>
      </c>
    </row>
    <row r="3144" spans="1:14" hidden="1" x14ac:dyDescent="0.25">
      <c r="A3144" t="s">
        <v>241</v>
      </c>
      <c r="B3144" s="1">
        <v>44865</v>
      </c>
      <c r="C3144" t="s">
        <v>973</v>
      </c>
      <c r="D3144" t="s">
        <v>974</v>
      </c>
      <c r="E3144" s="4">
        <v>5740</v>
      </c>
      <c r="F3144" t="s">
        <v>567</v>
      </c>
      <c r="G3144" t="s">
        <v>471</v>
      </c>
      <c r="H3144" t="s">
        <v>311</v>
      </c>
      <c r="I3144" t="s">
        <v>312</v>
      </c>
      <c r="J3144" t="s">
        <v>264</v>
      </c>
      <c r="L3144" t="s">
        <v>390</v>
      </c>
      <c r="M3144" t="s">
        <v>391</v>
      </c>
      <c r="N3144" t="s">
        <v>487</v>
      </c>
    </row>
    <row r="3145" spans="1:14" hidden="1" x14ac:dyDescent="0.25">
      <c r="A3145" t="s">
        <v>241</v>
      </c>
      <c r="B3145" s="1">
        <v>44865</v>
      </c>
      <c r="C3145" t="s">
        <v>977</v>
      </c>
      <c r="D3145" t="s">
        <v>978</v>
      </c>
      <c r="E3145" s="4">
        <v>2651.2999999999997</v>
      </c>
      <c r="F3145" t="s">
        <v>567</v>
      </c>
      <c r="G3145" t="s">
        <v>471</v>
      </c>
      <c r="H3145" t="s">
        <v>311</v>
      </c>
      <c r="I3145" t="s">
        <v>312</v>
      </c>
      <c r="J3145" t="s">
        <v>264</v>
      </c>
      <c r="L3145" t="s">
        <v>390</v>
      </c>
      <c r="M3145" t="s">
        <v>391</v>
      </c>
      <c r="N3145" t="s">
        <v>487</v>
      </c>
    </row>
    <row r="3146" spans="1:14" hidden="1" x14ac:dyDescent="0.25">
      <c r="A3146" t="s">
        <v>241</v>
      </c>
      <c r="B3146" s="1">
        <v>44865</v>
      </c>
      <c r="C3146" t="s">
        <v>1262</v>
      </c>
      <c r="D3146" t="s">
        <v>1263</v>
      </c>
      <c r="E3146" s="4">
        <v>136.03000000000003</v>
      </c>
      <c r="F3146" t="s">
        <v>567</v>
      </c>
      <c r="G3146" t="s">
        <v>471</v>
      </c>
      <c r="H3146" t="s">
        <v>311</v>
      </c>
      <c r="I3146" t="s">
        <v>312</v>
      </c>
      <c r="J3146" t="s">
        <v>264</v>
      </c>
      <c r="L3146" t="s">
        <v>390</v>
      </c>
      <c r="M3146" t="s">
        <v>391</v>
      </c>
      <c r="N3146" t="s">
        <v>487</v>
      </c>
    </row>
    <row r="3147" spans="1:14" hidden="1" x14ac:dyDescent="0.25">
      <c r="A3147" t="s">
        <v>241</v>
      </c>
      <c r="B3147" s="1">
        <v>44865</v>
      </c>
      <c r="C3147" t="s">
        <v>981</v>
      </c>
      <c r="D3147" t="s">
        <v>982</v>
      </c>
      <c r="E3147" s="4">
        <v>2049.8200000000002</v>
      </c>
      <c r="F3147" t="s">
        <v>567</v>
      </c>
      <c r="G3147" t="s">
        <v>471</v>
      </c>
      <c r="H3147" t="s">
        <v>311</v>
      </c>
      <c r="I3147" t="s">
        <v>312</v>
      </c>
      <c r="J3147" t="s">
        <v>264</v>
      </c>
      <c r="L3147" t="s">
        <v>390</v>
      </c>
      <c r="M3147" t="s">
        <v>391</v>
      </c>
      <c r="N3147" t="s">
        <v>487</v>
      </c>
    </row>
    <row r="3148" spans="1:14" hidden="1" x14ac:dyDescent="0.25">
      <c r="A3148" t="s">
        <v>241</v>
      </c>
      <c r="B3148" s="1">
        <v>44865</v>
      </c>
      <c r="C3148" t="s">
        <v>989</v>
      </c>
      <c r="D3148" t="s">
        <v>990</v>
      </c>
      <c r="E3148" s="4">
        <v>1822.4400000000005</v>
      </c>
      <c r="F3148" t="s">
        <v>567</v>
      </c>
      <c r="G3148" t="s">
        <v>471</v>
      </c>
      <c r="H3148" t="s">
        <v>317</v>
      </c>
      <c r="I3148" t="s">
        <v>318</v>
      </c>
      <c r="J3148" t="s">
        <v>276</v>
      </c>
      <c r="L3148" t="s">
        <v>390</v>
      </c>
      <c r="M3148" t="s">
        <v>391</v>
      </c>
      <c r="N3148" t="s">
        <v>487</v>
      </c>
    </row>
    <row r="3149" spans="1:14" hidden="1" x14ac:dyDescent="0.25">
      <c r="A3149" t="s">
        <v>241</v>
      </c>
      <c r="B3149" s="1">
        <v>44865</v>
      </c>
      <c r="C3149" t="s">
        <v>1160</v>
      </c>
      <c r="D3149" t="s">
        <v>1161</v>
      </c>
      <c r="E3149" s="4">
        <v>5820</v>
      </c>
      <c r="F3149" t="s">
        <v>567</v>
      </c>
      <c r="G3149" t="s">
        <v>471</v>
      </c>
      <c r="H3149" t="s">
        <v>311</v>
      </c>
      <c r="I3149" t="s">
        <v>312</v>
      </c>
      <c r="J3149" t="s">
        <v>264</v>
      </c>
      <c r="L3149" t="s">
        <v>390</v>
      </c>
      <c r="M3149" t="s">
        <v>391</v>
      </c>
      <c r="N3149" t="s">
        <v>487</v>
      </c>
    </row>
    <row r="3150" spans="1:14" hidden="1" x14ac:dyDescent="0.25">
      <c r="A3150" t="s">
        <v>241</v>
      </c>
      <c r="B3150" s="1">
        <v>44865</v>
      </c>
      <c r="C3150" t="s">
        <v>991</v>
      </c>
      <c r="D3150" t="s">
        <v>992</v>
      </c>
      <c r="E3150" s="4">
        <v>986.55000000000018</v>
      </c>
      <c r="F3150" t="s">
        <v>567</v>
      </c>
      <c r="G3150" t="s">
        <v>471</v>
      </c>
      <c r="H3150" t="s">
        <v>311</v>
      </c>
      <c r="I3150" t="s">
        <v>312</v>
      </c>
      <c r="J3150" t="s">
        <v>264</v>
      </c>
      <c r="L3150" t="s">
        <v>390</v>
      </c>
      <c r="M3150" t="s">
        <v>391</v>
      </c>
      <c r="N3150" t="s">
        <v>487</v>
      </c>
    </row>
    <row r="3151" spans="1:14" hidden="1" x14ac:dyDescent="0.25">
      <c r="A3151" t="s">
        <v>241</v>
      </c>
      <c r="B3151" s="1">
        <v>44865</v>
      </c>
      <c r="C3151" t="s">
        <v>993</v>
      </c>
      <c r="D3151" t="s">
        <v>994</v>
      </c>
      <c r="E3151" s="4">
        <v>5604.9000000000005</v>
      </c>
      <c r="F3151" t="s">
        <v>567</v>
      </c>
      <c r="G3151" t="s">
        <v>471</v>
      </c>
      <c r="H3151" t="s">
        <v>311</v>
      </c>
      <c r="I3151" t="s">
        <v>312</v>
      </c>
      <c r="J3151" t="s">
        <v>264</v>
      </c>
      <c r="L3151" t="s">
        <v>390</v>
      </c>
      <c r="M3151" t="s">
        <v>391</v>
      </c>
      <c r="N3151" t="s">
        <v>487</v>
      </c>
    </row>
    <row r="3152" spans="1:14" hidden="1" x14ac:dyDescent="0.25">
      <c r="A3152" t="s">
        <v>241</v>
      </c>
      <c r="B3152" s="1">
        <v>44865</v>
      </c>
      <c r="C3152" t="s">
        <v>1001</v>
      </c>
      <c r="D3152" t="s">
        <v>1002</v>
      </c>
      <c r="E3152" s="4">
        <v>19.87999999999397</v>
      </c>
      <c r="F3152" t="s">
        <v>567</v>
      </c>
      <c r="G3152" t="s">
        <v>471</v>
      </c>
      <c r="H3152" t="s">
        <v>311</v>
      </c>
      <c r="I3152" t="s">
        <v>312</v>
      </c>
      <c r="J3152" t="s">
        <v>264</v>
      </c>
      <c r="L3152" t="s">
        <v>390</v>
      </c>
      <c r="M3152" t="s">
        <v>391</v>
      </c>
      <c r="N3152" t="s">
        <v>487</v>
      </c>
    </row>
    <row r="3153" spans="1:14" hidden="1" x14ac:dyDescent="0.25">
      <c r="A3153" t="s">
        <v>241</v>
      </c>
      <c r="B3153" s="1">
        <v>44865</v>
      </c>
      <c r="C3153" t="s">
        <v>1005</v>
      </c>
      <c r="D3153" t="s">
        <v>1006</v>
      </c>
      <c r="E3153" s="4">
        <v>11.919999999999465</v>
      </c>
      <c r="F3153" t="s">
        <v>567</v>
      </c>
      <c r="G3153" t="s">
        <v>471</v>
      </c>
      <c r="H3153" t="s">
        <v>311</v>
      </c>
      <c r="I3153" t="s">
        <v>312</v>
      </c>
      <c r="J3153" t="s">
        <v>264</v>
      </c>
      <c r="L3153" t="s">
        <v>390</v>
      </c>
      <c r="M3153" t="s">
        <v>391</v>
      </c>
      <c r="N3153" t="s">
        <v>487</v>
      </c>
    </row>
    <row r="3154" spans="1:14" hidden="1" x14ac:dyDescent="0.25">
      <c r="A3154" t="s">
        <v>241</v>
      </c>
      <c r="B3154" s="1">
        <v>44865</v>
      </c>
      <c r="C3154" t="s">
        <v>1007</v>
      </c>
      <c r="D3154" t="s">
        <v>1008</v>
      </c>
      <c r="E3154" s="4">
        <v>7035.6399999999958</v>
      </c>
      <c r="F3154" t="s">
        <v>567</v>
      </c>
      <c r="G3154" t="s">
        <v>471</v>
      </c>
      <c r="H3154" t="s">
        <v>317</v>
      </c>
      <c r="I3154" t="s">
        <v>318</v>
      </c>
      <c r="J3154" t="s">
        <v>276</v>
      </c>
      <c r="L3154" t="s">
        <v>390</v>
      </c>
      <c r="M3154" t="s">
        <v>391</v>
      </c>
      <c r="N3154" t="s">
        <v>487</v>
      </c>
    </row>
    <row r="3155" spans="1:14" hidden="1" x14ac:dyDescent="0.25">
      <c r="A3155" t="s">
        <v>241</v>
      </c>
      <c r="B3155" s="1">
        <v>44865</v>
      </c>
      <c r="C3155" t="s">
        <v>1162</v>
      </c>
      <c r="D3155" t="s">
        <v>1163</v>
      </c>
      <c r="E3155" s="4">
        <v>536.09000000000219</v>
      </c>
      <c r="F3155" t="s">
        <v>567</v>
      </c>
      <c r="G3155" t="s">
        <v>471</v>
      </c>
      <c r="H3155" t="s">
        <v>311</v>
      </c>
      <c r="I3155" t="s">
        <v>312</v>
      </c>
      <c r="J3155" t="s">
        <v>264</v>
      </c>
      <c r="L3155" t="s">
        <v>390</v>
      </c>
      <c r="M3155" t="s">
        <v>391</v>
      </c>
      <c r="N3155" t="s">
        <v>477</v>
      </c>
    </row>
    <row r="3156" spans="1:14" hidden="1" x14ac:dyDescent="0.25">
      <c r="A3156" t="s">
        <v>241</v>
      </c>
      <c r="B3156" s="1">
        <v>44865</v>
      </c>
      <c r="C3156" t="s">
        <v>1264</v>
      </c>
      <c r="D3156" t="s">
        <v>1265</v>
      </c>
      <c r="E3156" s="4">
        <v>12530</v>
      </c>
      <c r="F3156" t="s">
        <v>567</v>
      </c>
      <c r="G3156" t="s">
        <v>471</v>
      </c>
      <c r="H3156" t="s">
        <v>317</v>
      </c>
      <c r="I3156" t="s">
        <v>318</v>
      </c>
      <c r="J3156" t="s">
        <v>276</v>
      </c>
      <c r="L3156" t="s">
        <v>390</v>
      </c>
      <c r="M3156" t="s">
        <v>391</v>
      </c>
      <c r="N3156" t="s">
        <v>489</v>
      </c>
    </row>
    <row r="3157" spans="1:14" hidden="1" x14ac:dyDescent="0.25">
      <c r="A3157" t="s">
        <v>241</v>
      </c>
      <c r="B3157" s="1">
        <v>44865</v>
      </c>
      <c r="C3157" t="s">
        <v>1266</v>
      </c>
      <c r="D3157" t="s">
        <v>1267</v>
      </c>
      <c r="E3157" s="4">
        <v>618.31999999999994</v>
      </c>
      <c r="F3157" t="s">
        <v>567</v>
      </c>
      <c r="G3157" t="s">
        <v>471</v>
      </c>
      <c r="H3157" t="s">
        <v>311</v>
      </c>
      <c r="I3157" t="s">
        <v>312</v>
      </c>
      <c r="J3157" t="s">
        <v>264</v>
      </c>
      <c r="L3157" t="s">
        <v>390</v>
      </c>
      <c r="M3157" t="s">
        <v>391</v>
      </c>
      <c r="N3157" t="s">
        <v>487</v>
      </c>
    </row>
    <row r="3158" spans="1:14" hidden="1" x14ac:dyDescent="0.25">
      <c r="A3158" t="s">
        <v>241</v>
      </c>
      <c r="B3158" s="1">
        <v>44865</v>
      </c>
      <c r="C3158" t="s">
        <v>1285</v>
      </c>
      <c r="D3158" t="s">
        <v>1286</v>
      </c>
      <c r="E3158" s="4">
        <v>3341.41</v>
      </c>
      <c r="F3158" t="s">
        <v>567</v>
      </c>
      <c r="G3158" t="s">
        <v>471</v>
      </c>
      <c r="H3158" t="s">
        <v>316</v>
      </c>
      <c r="I3158" t="s">
        <v>275</v>
      </c>
      <c r="J3158" t="s">
        <v>274</v>
      </c>
      <c r="L3158" t="s">
        <v>400</v>
      </c>
      <c r="M3158" t="s">
        <v>401</v>
      </c>
      <c r="N3158" t="s">
        <v>489</v>
      </c>
    </row>
    <row r="3159" spans="1:14" hidden="1" x14ac:dyDescent="0.25">
      <c r="A3159" t="s">
        <v>241</v>
      </c>
      <c r="B3159" s="1">
        <v>44865</v>
      </c>
      <c r="C3159" t="s">
        <v>1017</v>
      </c>
      <c r="D3159" t="s">
        <v>1018</v>
      </c>
      <c r="E3159" s="4">
        <v>10907.460000000001</v>
      </c>
      <c r="F3159" t="s">
        <v>567</v>
      </c>
      <c r="G3159" t="s">
        <v>471</v>
      </c>
      <c r="H3159" t="s">
        <v>316</v>
      </c>
      <c r="I3159" t="s">
        <v>275</v>
      </c>
      <c r="J3159" t="s">
        <v>274</v>
      </c>
      <c r="L3159" t="s">
        <v>400</v>
      </c>
      <c r="M3159" t="s">
        <v>401</v>
      </c>
      <c r="N3159" t="s">
        <v>489</v>
      </c>
    </row>
    <row r="3160" spans="1:14" hidden="1" x14ac:dyDescent="0.25">
      <c r="A3160" t="s">
        <v>241</v>
      </c>
      <c r="B3160" s="1">
        <v>44865</v>
      </c>
      <c r="C3160" t="s">
        <v>1021</v>
      </c>
      <c r="D3160" t="s">
        <v>1022</v>
      </c>
      <c r="E3160" s="4">
        <v>9690.01</v>
      </c>
      <c r="F3160" t="s">
        <v>567</v>
      </c>
      <c r="G3160" t="s">
        <v>471</v>
      </c>
      <c r="H3160" t="s">
        <v>316</v>
      </c>
      <c r="I3160" t="s">
        <v>275</v>
      </c>
      <c r="J3160" t="s">
        <v>274</v>
      </c>
      <c r="L3160" t="s">
        <v>400</v>
      </c>
      <c r="M3160" t="s">
        <v>401</v>
      </c>
      <c r="N3160" t="s">
        <v>489</v>
      </c>
    </row>
    <row r="3161" spans="1:14" hidden="1" x14ac:dyDescent="0.25">
      <c r="A3161" t="s">
        <v>241</v>
      </c>
      <c r="B3161" s="1">
        <v>44865</v>
      </c>
      <c r="C3161" t="s">
        <v>1025</v>
      </c>
      <c r="D3161" t="s">
        <v>1026</v>
      </c>
      <c r="E3161" s="4">
        <v>1515.27</v>
      </c>
      <c r="F3161" t="s">
        <v>567</v>
      </c>
      <c r="G3161" t="s">
        <v>471</v>
      </c>
      <c r="H3161" t="s">
        <v>316</v>
      </c>
      <c r="I3161" t="s">
        <v>275</v>
      </c>
      <c r="J3161" t="s">
        <v>274</v>
      </c>
      <c r="L3161" t="s">
        <v>400</v>
      </c>
      <c r="M3161" t="s">
        <v>401</v>
      </c>
      <c r="N3161" t="s">
        <v>489</v>
      </c>
    </row>
    <row r="3162" spans="1:14" hidden="1" x14ac:dyDescent="0.25">
      <c r="A3162" t="s">
        <v>241</v>
      </c>
      <c r="B3162" s="1">
        <v>44865</v>
      </c>
      <c r="C3162" t="s">
        <v>1227</v>
      </c>
      <c r="D3162" t="s">
        <v>1228</v>
      </c>
      <c r="E3162" s="4">
        <v>18449.45</v>
      </c>
      <c r="F3162" t="s">
        <v>567</v>
      </c>
      <c r="G3162" t="s">
        <v>471</v>
      </c>
      <c r="H3162" t="s">
        <v>316</v>
      </c>
      <c r="I3162" t="s">
        <v>275</v>
      </c>
      <c r="J3162" t="s">
        <v>274</v>
      </c>
      <c r="L3162" t="s">
        <v>400</v>
      </c>
      <c r="M3162" t="s">
        <v>401</v>
      </c>
      <c r="N3162" t="s">
        <v>489</v>
      </c>
    </row>
    <row r="3163" spans="1:14" hidden="1" x14ac:dyDescent="0.25">
      <c r="A3163" t="s">
        <v>241</v>
      </c>
      <c r="B3163" s="1">
        <v>44865</v>
      </c>
      <c r="C3163" t="s">
        <v>1279</v>
      </c>
      <c r="D3163" t="s">
        <v>1280</v>
      </c>
      <c r="E3163" s="4">
        <v>11.17</v>
      </c>
      <c r="F3163" t="s">
        <v>567</v>
      </c>
      <c r="G3163" t="s">
        <v>471</v>
      </c>
      <c r="H3163" t="s">
        <v>316</v>
      </c>
      <c r="I3163" t="s">
        <v>275</v>
      </c>
      <c r="J3163" t="s">
        <v>274</v>
      </c>
      <c r="L3163" t="s">
        <v>400</v>
      </c>
      <c r="M3163" t="s">
        <v>401</v>
      </c>
      <c r="N3163" t="s">
        <v>489</v>
      </c>
    </row>
    <row r="3164" spans="1:14" hidden="1" x14ac:dyDescent="0.25">
      <c r="A3164" t="s">
        <v>241</v>
      </c>
      <c r="B3164" s="1">
        <v>44865</v>
      </c>
      <c r="C3164" t="s">
        <v>1027</v>
      </c>
      <c r="D3164" t="s">
        <v>1028</v>
      </c>
      <c r="E3164" s="4">
        <v>7.2</v>
      </c>
      <c r="F3164" t="s">
        <v>567</v>
      </c>
      <c r="G3164" t="s">
        <v>471</v>
      </c>
      <c r="H3164" t="s">
        <v>316</v>
      </c>
      <c r="I3164" t="s">
        <v>275</v>
      </c>
      <c r="J3164" t="s">
        <v>274</v>
      </c>
      <c r="L3164" t="s">
        <v>400</v>
      </c>
      <c r="M3164" t="s">
        <v>401</v>
      </c>
      <c r="N3164" t="s">
        <v>489</v>
      </c>
    </row>
    <row r="3165" spans="1:14" hidden="1" x14ac:dyDescent="0.25">
      <c r="A3165" t="s">
        <v>241</v>
      </c>
      <c r="B3165" s="1">
        <v>44865</v>
      </c>
      <c r="C3165" t="s">
        <v>1029</v>
      </c>
      <c r="D3165" t="s">
        <v>1030</v>
      </c>
      <c r="E3165" s="4">
        <v>9185.91</v>
      </c>
      <c r="F3165" t="s">
        <v>567</v>
      </c>
      <c r="G3165" t="s">
        <v>471</v>
      </c>
      <c r="H3165" t="s">
        <v>316</v>
      </c>
      <c r="I3165" t="s">
        <v>275</v>
      </c>
      <c r="J3165" t="s">
        <v>274</v>
      </c>
      <c r="L3165" t="s">
        <v>400</v>
      </c>
      <c r="M3165" t="s">
        <v>401</v>
      </c>
      <c r="N3165" t="s">
        <v>489</v>
      </c>
    </row>
    <row r="3166" spans="1:14" hidden="1" x14ac:dyDescent="0.25">
      <c r="A3166" t="s">
        <v>241</v>
      </c>
      <c r="B3166" s="1">
        <v>44865</v>
      </c>
      <c r="C3166" t="s">
        <v>1296</v>
      </c>
      <c r="D3166" t="s">
        <v>1297</v>
      </c>
      <c r="E3166" s="4">
        <v>948</v>
      </c>
      <c r="F3166" t="s">
        <v>567</v>
      </c>
      <c r="G3166" t="s">
        <v>471</v>
      </c>
      <c r="H3166" t="s">
        <v>279</v>
      </c>
      <c r="I3166" t="s">
        <v>280</v>
      </c>
      <c r="J3166" t="s">
        <v>279</v>
      </c>
      <c r="L3166" t="s">
        <v>409</v>
      </c>
      <c r="M3166" t="s">
        <v>410</v>
      </c>
      <c r="N3166" t="s">
        <v>489</v>
      </c>
    </row>
    <row r="3167" spans="1:14" hidden="1" x14ac:dyDescent="0.25">
      <c r="A3167" t="s">
        <v>241</v>
      </c>
      <c r="B3167" s="1">
        <v>44865</v>
      </c>
      <c r="C3167" t="s">
        <v>35</v>
      </c>
      <c r="D3167" t="s">
        <v>1031</v>
      </c>
      <c r="E3167" s="4">
        <v>13730.400000000001</v>
      </c>
      <c r="F3167" t="s">
        <v>567</v>
      </c>
      <c r="G3167" t="s">
        <v>471</v>
      </c>
      <c r="H3167" t="s">
        <v>288</v>
      </c>
      <c r="I3167" t="s">
        <v>26</v>
      </c>
      <c r="J3167" t="s">
        <v>243</v>
      </c>
      <c r="L3167" t="s">
        <v>368</v>
      </c>
      <c r="M3167" t="s">
        <v>369</v>
      </c>
      <c r="N3167" t="s">
        <v>480</v>
      </c>
    </row>
    <row r="3168" spans="1:14" hidden="1" x14ac:dyDescent="0.25">
      <c r="A3168" t="s">
        <v>241</v>
      </c>
      <c r="B3168" s="1">
        <v>44865</v>
      </c>
      <c r="C3168" t="s">
        <v>27</v>
      </c>
      <c r="D3168" t="s">
        <v>1032</v>
      </c>
      <c r="E3168" s="4">
        <v>-2825812.12</v>
      </c>
      <c r="F3168" t="s">
        <v>567</v>
      </c>
      <c r="G3168" t="s">
        <v>471</v>
      </c>
      <c r="H3168" t="s">
        <v>288</v>
      </c>
      <c r="I3168" t="s">
        <v>26</v>
      </c>
      <c r="J3168" t="s">
        <v>243</v>
      </c>
      <c r="L3168" t="s">
        <v>368</v>
      </c>
      <c r="M3168" t="s">
        <v>369</v>
      </c>
      <c r="N3168" t="s">
        <v>485</v>
      </c>
    </row>
    <row r="3169" spans="1:14" hidden="1" x14ac:dyDescent="0.25">
      <c r="A3169" t="s">
        <v>241</v>
      </c>
      <c r="B3169" s="1">
        <v>44865</v>
      </c>
      <c r="C3169" t="s">
        <v>1035</v>
      </c>
      <c r="D3169" t="s">
        <v>1036</v>
      </c>
      <c r="E3169" s="4">
        <v>-198807.52999999997</v>
      </c>
      <c r="F3169" t="s">
        <v>567</v>
      </c>
      <c r="G3169" t="s">
        <v>471</v>
      </c>
      <c r="H3169" t="s">
        <v>288</v>
      </c>
      <c r="I3169" t="s">
        <v>26</v>
      </c>
      <c r="J3169" t="s">
        <v>243</v>
      </c>
      <c r="L3169" t="s">
        <v>368</v>
      </c>
      <c r="M3169" t="s">
        <v>369</v>
      </c>
      <c r="N3169" t="s">
        <v>485</v>
      </c>
    </row>
    <row r="3170" spans="1:14" hidden="1" x14ac:dyDescent="0.25">
      <c r="A3170" t="s">
        <v>241</v>
      </c>
      <c r="B3170" s="1">
        <v>44865</v>
      </c>
      <c r="C3170" t="s">
        <v>28</v>
      </c>
      <c r="D3170" t="s">
        <v>1039</v>
      </c>
      <c r="E3170" s="4">
        <v>-280333.29999999993</v>
      </c>
      <c r="F3170" t="s">
        <v>567</v>
      </c>
      <c r="G3170" t="s">
        <v>471</v>
      </c>
      <c r="H3170" t="s">
        <v>288</v>
      </c>
      <c r="I3170" t="s">
        <v>26</v>
      </c>
      <c r="J3170" t="s">
        <v>243</v>
      </c>
      <c r="L3170" t="s">
        <v>368</v>
      </c>
      <c r="M3170" t="s">
        <v>369</v>
      </c>
      <c r="N3170" t="s">
        <v>480</v>
      </c>
    </row>
    <row r="3171" spans="1:14" hidden="1" x14ac:dyDescent="0.25">
      <c r="A3171" t="s">
        <v>241</v>
      </c>
      <c r="B3171" s="1">
        <v>44865</v>
      </c>
      <c r="C3171" t="s">
        <v>29</v>
      </c>
      <c r="D3171" t="s">
        <v>1040</v>
      </c>
      <c r="E3171" s="4">
        <v>-6592.6099999999988</v>
      </c>
      <c r="F3171" t="s">
        <v>567</v>
      </c>
      <c r="G3171" t="s">
        <v>471</v>
      </c>
      <c r="H3171" t="s">
        <v>288</v>
      </c>
      <c r="I3171" t="s">
        <v>26</v>
      </c>
      <c r="J3171" t="s">
        <v>243</v>
      </c>
      <c r="L3171" t="s">
        <v>368</v>
      </c>
      <c r="M3171" t="s">
        <v>369</v>
      </c>
      <c r="N3171" t="s">
        <v>480</v>
      </c>
    </row>
    <row r="3172" spans="1:14" hidden="1" x14ac:dyDescent="0.25">
      <c r="A3172" t="s">
        <v>241</v>
      </c>
      <c r="B3172" s="1">
        <v>44865</v>
      </c>
      <c r="C3172" t="s">
        <v>1041</v>
      </c>
      <c r="D3172" t="s">
        <v>1042</v>
      </c>
      <c r="E3172" s="4">
        <v>-142077.86999999997</v>
      </c>
      <c r="F3172" t="s">
        <v>567</v>
      </c>
      <c r="G3172" t="s">
        <v>471</v>
      </c>
      <c r="H3172" t="s">
        <v>288</v>
      </c>
      <c r="I3172" t="s">
        <v>26</v>
      </c>
      <c r="J3172" t="s">
        <v>243</v>
      </c>
      <c r="L3172" t="s">
        <v>368</v>
      </c>
      <c r="M3172" t="s">
        <v>369</v>
      </c>
      <c r="N3172" t="s">
        <v>489</v>
      </c>
    </row>
    <row r="3173" spans="1:14" hidden="1" x14ac:dyDescent="0.25">
      <c r="A3173" t="s">
        <v>241</v>
      </c>
      <c r="B3173" s="1">
        <v>44865</v>
      </c>
      <c r="C3173" t="s">
        <v>30</v>
      </c>
      <c r="D3173" t="s">
        <v>1229</v>
      </c>
      <c r="E3173" s="4">
        <v>-296865.33999999997</v>
      </c>
      <c r="F3173" t="s">
        <v>567</v>
      </c>
      <c r="G3173" t="s">
        <v>471</v>
      </c>
      <c r="H3173" t="s">
        <v>288</v>
      </c>
      <c r="I3173" t="s">
        <v>26</v>
      </c>
      <c r="J3173" t="s">
        <v>243</v>
      </c>
      <c r="L3173" t="s">
        <v>368</v>
      </c>
      <c r="M3173" t="s">
        <v>369</v>
      </c>
      <c r="N3173" t="s">
        <v>485</v>
      </c>
    </row>
    <row r="3174" spans="1:14" hidden="1" x14ac:dyDescent="0.25">
      <c r="A3174" t="s">
        <v>241</v>
      </c>
      <c r="B3174" s="1">
        <v>44865</v>
      </c>
      <c r="C3174" t="s">
        <v>31</v>
      </c>
      <c r="D3174" t="s">
        <v>1293</v>
      </c>
      <c r="E3174" s="4">
        <v>-11632</v>
      </c>
      <c r="F3174" t="s">
        <v>567</v>
      </c>
      <c r="G3174" t="s">
        <v>471</v>
      </c>
      <c r="H3174" t="s">
        <v>288</v>
      </c>
      <c r="I3174" t="s">
        <v>26</v>
      </c>
      <c r="J3174" t="s">
        <v>243</v>
      </c>
      <c r="L3174" t="s">
        <v>368</v>
      </c>
      <c r="M3174" t="s">
        <v>369</v>
      </c>
      <c r="N3174" t="s">
        <v>480</v>
      </c>
    </row>
    <row r="3175" spans="1:14" hidden="1" x14ac:dyDescent="0.25">
      <c r="A3175" t="s">
        <v>241</v>
      </c>
      <c r="B3175" s="1">
        <v>44865</v>
      </c>
      <c r="C3175" t="s">
        <v>32</v>
      </c>
      <c r="D3175" t="s">
        <v>1268</v>
      </c>
      <c r="E3175" s="4">
        <v>-24893.72</v>
      </c>
      <c r="F3175" t="s">
        <v>567</v>
      </c>
      <c r="G3175" t="s">
        <v>471</v>
      </c>
      <c r="H3175" t="s">
        <v>288</v>
      </c>
      <c r="I3175" t="s">
        <v>26</v>
      </c>
      <c r="J3175" t="s">
        <v>243</v>
      </c>
      <c r="L3175" t="s">
        <v>368</v>
      </c>
      <c r="M3175" t="s">
        <v>369</v>
      </c>
      <c r="N3175" t="s">
        <v>480</v>
      </c>
    </row>
    <row r="3176" spans="1:14" hidden="1" x14ac:dyDescent="0.25">
      <c r="A3176" t="s">
        <v>241</v>
      </c>
      <c r="B3176" s="1">
        <v>44865</v>
      </c>
      <c r="C3176" t="s">
        <v>33</v>
      </c>
      <c r="D3176" t="s">
        <v>1043</v>
      </c>
      <c r="E3176" s="4">
        <v>-3686.8999999999978</v>
      </c>
      <c r="F3176" t="s">
        <v>567</v>
      </c>
      <c r="G3176" t="s">
        <v>471</v>
      </c>
      <c r="H3176" t="s">
        <v>288</v>
      </c>
      <c r="I3176" t="s">
        <v>26</v>
      </c>
      <c r="J3176" t="s">
        <v>243</v>
      </c>
      <c r="L3176" t="s">
        <v>368</v>
      </c>
      <c r="M3176" t="s">
        <v>369</v>
      </c>
      <c r="N3176" t="s">
        <v>480</v>
      </c>
    </row>
    <row r="3177" spans="1:14" hidden="1" x14ac:dyDescent="0.25">
      <c r="A3177" t="s">
        <v>241</v>
      </c>
      <c r="B3177" s="1">
        <v>44865</v>
      </c>
      <c r="C3177" t="s">
        <v>34</v>
      </c>
      <c r="D3177" t="s">
        <v>1044</v>
      </c>
      <c r="E3177" s="4">
        <v>-98444.02</v>
      </c>
      <c r="F3177" t="s">
        <v>567</v>
      </c>
      <c r="G3177" t="s">
        <v>471</v>
      </c>
      <c r="H3177" t="s">
        <v>317</v>
      </c>
      <c r="I3177" t="s">
        <v>318</v>
      </c>
      <c r="J3177" t="s">
        <v>276</v>
      </c>
      <c r="L3177" t="s">
        <v>390</v>
      </c>
      <c r="M3177" t="s">
        <v>391</v>
      </c>
      <c r="N3177" t="s">
        <v>487</v>
      </c>
    </row>
    <row r="3178" spans="1:14" hidden="1" x14ac:dyDescent="0.25">
      <c r="A3178" t="s">
        <v>241</v>
      </c>
      <c r="B3178" s="1">
        <v>44865</v>
      </c>
      <c r="C3178" t="s">
        <v>1047</v>
      </c>
      <c r="D3178" t="s">
        <v>1048</v>
      </c>
      <c r="E3178" s="4">
        <v>-255483.9</v>
      </c>
      <c r="F3178" t="s">
        <v>567</v>
      </c>
      <c r="G3178" t="s">
        <v>471</v>
      </c>
      <c r="H3178" t="s">
        <v>248</v>
      </c>
      <c r="I3178" t="s">
        <v>249</v>
      </c>
      <c r="J3178" t="s">
        <v>248</v>
      </c>
      <c r="L3178" t="s">
        <v>368</v>
      </c>
      <c r="M3178" t="s">
        <v>369</v>
      </c>
      <c r="N3178" t="s">
        <v>489</v>
      </c>
    </row>
    <row r="3179" spans="1:14" hidden="1" x14ac:dyDescent="0.25">
      <c r="A3179" t="s">
        <v>241</v>
      </c>
      <c r="B3179" s="1">
        <v>44865</v>
      </c>
      <c r="C3179" t="s">
        <v>25</v>
      </c>
      <c r="D3179" t="s">
        <v>1049</v>
      </c>
      <c r="E3179" s="4">
        <v>-1435688.7100000004</v>
      </c>
      <c r="F3179" t="s">
        <v>567</v>
      </c>
      <c r="G3179" t="s">
        <v>471</v>
      </c>
      <c r="H3179" t="s">
        <v>244</v>
      </c>
      <c r="I3179" t="s">
        <v>245</v>
      </c>
      <c r="J3179" t="s">
        <v>244</v>
      </c>
      <c r="L3179" t="s">
        <v>368</v>
      </c>
      <c r="M3179" t="s">
        <v>369</v>
      </c>
      <c r="N3179" t="s">
        <v>480</v>
      </c>
    </row>
    <row r="3180" spans="1:14" hidden="1" x14ac:dyDescent="0.25">
      <c r="A3180" t="s">
        <v>241</v>
      </c>
      <c r="B3180" s="1">
        <v>44865</v>
      </c>
      <c r="C3180" t="s">
        <v>1062</v>
      </c>
      <c r="D3180" t="s">
        <v>1063</v>
      </c>
      <c r="E3180" s="4">
        <v>-0.13999999999999999</v>
      </c>
      <c r="F3180" t="s">
        <v>567</v>
      </c>
      <c r="G3180" t="s">
        <v>471</v>
      </c>
      <c r="H3180" t="s">
        <v>248</v>
      </c>
      <c r="I3180" t="s">
        <v>249</v>
      </c>
      <c r="J3180" t="s">
        <v>248</v>
      </c>
      <c r="L3180" t="s">
        <v>372</v>
      </c>
      <c r="M3180" t="s">
        <v>373</v>
      </c>
      <c r="N3180" t="s">
        <v>487</v>
      </c>
    </row>
    <row r="3181" spans="1:14" hidden="1" x14ac:dyDescent="0.25">
      <c r="A3181" t="s">
        <v>241</v>
      </c>
      <c r="B3181" s="1">
        <v>44865</v>
      </c>
      <c r="C3181" t="s">
        <v>1066</v>
      </c>
      <c r="D3181" t="s">
        <v>1067</v>
      </c>
      <c r="E3181" s="4">
        <v>-11.280000000000056</v>
      </c>
      <c r="F3181" t="s">
        <v>567</v>
      </c>
      <c r="G3181" t="s">
        <v>471</v>
      </c>
      <c r="H3181" t="s">
        <v>248</v>
      </c>
      <c r="I3181" t="s">
        <v>249</v>
      </c>
      <c r="J3181" t="s">
        <v>248</v>
      </c>
      <c r="L3181" t="s">
        <v>372</v>
      </c>
      <c r="M3181" t="s">
        <v>373</v>
      </c>
      <c r="N3181" t="s">
        <v>487</v>
      </c>
    </row>
    <row r="3182" spans="1:14" hidden="1" x14ac:dyDescent="0.25">
      <c r="A3182" t="s">
        <v>241</v>
      </c>
      <c r="B3182" s="1">
        <v>44865</v>
      </c>
      <c r="C3182" t="s">
        <v>1287</v>
      </c>
      <c r="D3182" t="s">
        <v>1288</v>
      </c>
      <c r="E3182" s="4">
        <v>-15.08</v>
      </c>
      <c r="F3182" t="s">
        <v>567</v>
      </c>
      <c r="G3182" t="s">
        <v>471</v>
      </c>
      <c r="H3182" t="s">
        <v>248</v>
      </c>
      <c r="I3182" t="s">
        <v>249</v>
      </c>
      <c r="J3182" t="s">
        <v>248</v>
      </c>
      <c r="L3182" t="s">
        <v>372</v>
      </c>
      <c r="M3182" t="s">
        <v>373</v>
      </c>
      <c r="N3182" t="s">
        <v>487</v>
      </c>
    </row>
    <row r="3183" spans="1:14" hidden="1" x14ac:dyDescent="0.25">
      <c r="A3183" t="s">
        <v>241</v>
      </c>
      <c r="B3183" s="1">
        <v>44865</v>
      </c>
      <c r="C3183" t="s">
        <v>1068</v>
      </c>
      <c r="D3183" t="s">
        <v>1069</v>
      </c>
      <c r="E3183" s="4">
        <v>-3462.18</v>
      </c>
      <c r="F3183" t="s">
        <v>567</v>
      </c>
      <c r="G3183" t="s">
        <v>471</v>
      </c>
      <c r="H3183" t="s">
        <v>248</v>
      </c>
      <c r="I3183" t="s">
        <v>249</v>
      </c>
      <c r="J3183" t="s">
        <v>248</v>
      </c>
      <c r="L3183" t="s">
        <v>372</v>
      </c>
      <c r="M3183" t="s">
        <v>373</v>
      </c>
      <c r="N3183" t="s">
        <v>487</v>
      </c>
    </row>
    <row r="3184" spans="1:14" hidden="1" x14ac:dyDescent="0.25">
      <c r="A3184" t="s">
        <v>241</v>
      </c>
      <c r="B3184" s="1">
        <v>44865</v>
      </c>
      <c r="C3184" t="s">
        <v>1168</v>
      </c>
      <c r="D3184" t="s">
        <v>1169</v>
      </c>
      <c r="E3184" s="4">
        <v>-6491.58</v>
      </c>
      <c r="F3184" t="s">
        <v>567</v>
      </c>
      <c r="G3184" t="s">
        <v>471</v>
      </c>
      <c r="H3184" t="s">
        <v>248</v>
      </c>
      <c r="I3184" t="s">
        <v>249</v>
      </c>
      <c r="J3184" t="s">
        <v>248</v>
      </c>
      <c r="L3184" t="s">
        <v>372</v>
      </c>
      <c r="M3184" t="s">
        <v>373</v>
      </c>
      <c r="N3184" t="s">
        <v>487</v>
      </c>
    </row>
    <row r="3185" spans="1:14" hidden="1" x14ac:dyDescent="0.25">
      <c r="A3185" t="s">
        <v>241</v>
      </c>
      <c r="B3185" s="1">
        <v>44865</v>
      </c>
      <c r="C3185" t="s">
        <v>1080</v>
      </c>
      <c r="D3185" t="s">
        <v>1081</v>
      </c>
      <c r="E3185" s="4">
        <v>-9223.7900000000009</v>
      </c>
      <c r="F3185" t="s">
        <v>567</v>
      </c>
      <c r="G3185" t="s">
        <v>471</v>
      </c>
      <c r="H3185" t="s">
        <v>317</v>
      </c>
      <c r="I3185" t="s">
        <v>318</v>
      </c>
      <c r="J3185" t="s">
        <v>276</v>
      </c>
      <c r="L3185" t="s">
        <v>372</v>
      </c>
      <c r="M3185" t="s">
        <v>373</v>
      </c>
      <c r="N3185" t="s">
        <v>487</v>
      </c>
    </row>
    <row r="3186" spans="1:14" hidden="1" x14ac:dyDescent="0.25">
      <c r="A3186" t="s">
        <v>241</v>
      </c>
      <c r="B3186" s="1">
        <v>44865</v>
      </c>
      <c r="C3186" t="s">
        <v>1082</v>
      </c>
      <c r="D3186" t="s">
        <v>1083</v>
      </c>
      <c r="E3186" s="4">
        <v>-63.55</v>
      </c>
      <c r="F3186" t="s">
        <v>567</v>
      </c>
      <c r="G3186" t="s">
        <v>471</v>
      </c>
      <c r="H3186" t="s">
        <v>248</v>
      </c>
      <c r="I3186" t="s">
        <v>249</v>
      </c>
      <c r="J3186" t="s">
        <v>248</v>
      </c>
      <c r="L3186" t="s">
        <v>372</v>
      </c>
      <c r="M3186" t="s">
        <v>373</v>
      </c>
      <c r="N3186" t="s">
        <v>488</v>
      </c>
    </row>
    <row r="3187" spans="1:14" hidden="1" x14ac:dyDescent="0.25">
      <c r="A3187" t="s">
        <v>241</v>
      </c>
      <c r="B3187" s="1">
        <v>44865</v>
      </c>
      <c r="C3187" t="s">
        <v>1172</v>
      </c>
      <c r="D3187" t="s">
        <v>1173</v>
      </c>
      <c r="E3187" s="4">
        <v>-215760.43000000002</v>
      </c>
      <c r="F3187" t="s">
        <v>567</v>
      </c>
      <c r="G3187" t="s">
        <v>471</v>
      </c>
      <c r="H3187" t="s">
        <v>291</v>
      </c>
      <c r="I3187" t="s">
        <v>292</v>
      </c>
      <c r="J3187" t="s">
        <v>251</v>
      </c>
      <c r="L3187" t="s">
        <v>372</v>
      </c>
      <c r="M3187" t="s">
        <v>373</v>
      </c>
      <c r="N3187" t="s">
        <v>487</v>
      </c>
    </row>
    <row r="3188" spans="1:14" hidden="1" x14ac:dyDescent="0.25">
      <c r="A3188" t="s">
        <v>241</v>
      </c>
      <c r="B3188" s="1">
        <v>44865</v>
      </c>
      <c r="C3188" t="s">
        <v>1281</v>
      </c>
      <c r="D3188" t="s">
        <v>1282</v>
      </c>
      <c r="E3188" s="4">
        <v>-20</v>
      </c>
      <c r="F3188" t="s">
        <v>567</v>
      </c>
      <c r="G3188" t="s">
        <v>471</v>
      </c>
      <c r="H3188" t="s">
        <v>316</v>
      </c>
      <c r="I3188" t="s">
        <v>275</v>
      </c>
      <c r="J3188" t="s">
        <v>274</v>
      </c>
      <c r="L3188" t="s">
        <v>398</v>
      </c>
      <c r="M3188" t="s">
        <v>399</v>
      </c>
      <c r="N3188" t="s">
        <v>489</v>
      </c>
    </row>
    <row r="3189" spans="1:14" hidden="1" x14ac:dyDescent="0.25">
      <c r="A3189" t="s">
        <v>241</v>
      </c>
      <c r="B3189" s="1">
        <v>44865</v>
      </c>
      <c r="C3189" t="s">
        <v>1101</v>
      </c>
      <c r="D3189" t="s">
        <v>1102</v>
      </c>
      <c r="E3189" s="4">
        <v>-805.70999999999992</v>
      </c>
      <c r="F3189" t="s">
        <v>567</v>
      </c>
      <c r="G3189" t="s">
        <v>471</v>
      </c>
      <c r="H3189" t="s">
        <v>316</v>
      </c>
      <c r="I3189" t="s">
        <v>275</v>
      </c>
      <c r="J3189" t="s">
        <v>274</v>
      </c>
      <c r="L3189" t="s">
        <v>398</v>
      </c>
      <c r="M3189" t="s">
        <v>399</v>
      </c>
      <c r="N3189" t="s">
        <v>477</v>
      </c>
    </row>
    <row r="3190" spans="1:14" hidden="1" x14ac:dyDescent="0.25">
      <c r="A3190" t="s">
        <v>241</v>
      </c>
      <c r="B3190" s="1">
        <v>44865</v>
      </c>
      <c r="C3190" t="s">
        <v>570</v>
      </c>
      <c r="D3190" t="s">
        <v>571</v>
      </c>
      <c r="E3190" s="4">
        <v>10000</v>
      </c>
      <c r="F3190" t="s">
        <v>567</v>
      </c>
      <c r="G3190" t="s">
        <v>511</v>
      </c>
      <c r="H3190" t="s">
        <v>514</v>
      </c>
      <c r="I3190" t="s">
        <v>417</v>
      </c>
      <c r="J3190" t="s">
        <v>572</v>
      </c>
      <c r="L3190" t="s">
        <v>514</v>
      </c>
      <c r="M3190" t="s">
        <v>417</v>
      </c>
      <c r="N3190" t="s">
        <v>573</v>
      </c>
    </row>
    <row r="3191" spans="1:14" hidden="1" x14ac:dyDescent="0.25">
      <c r="A3191" t="s">
        <v>241</v>
      </c>
      <c r="B3191" s="1">
        <v>44865</v>
      </c>
      <c r="C3191" t="s">
        <v>576</v>
      </c>
      <c r="D3191" t="s">
        <v>577</v>
      </c>
      <c r="E3191" s="4">
        <v>6343</v>
      </c>
      <c r="F3191" t="s">
        <v>567</v>
      </c>
      <c r="G3191" t="s">
        <v>511</v>
      </c>
      <c r="H3191" t="s">
        <v>514</v>
      </c>
      <c r="I3191" t="s">
        <v>417</v>
      </c>
      <c r="J3191" t="s">
        <v>572</v>
      </c>
      <c r="L3191" t="s">
        <v>514</v>
      </c>
      <c r="M3191" t="s">
        <v>417</v>
      </c>
      <c r="N3191" t="s">
        <v>573</v>
      </c>
    </row>
    <row r="3192" spans="1:14" hidden="1" x14ac:dyDescent="0.25">
      <c r="A3192" t="s">
        <v>241</v>
      </c>
      <c r="B3192" s="1">
        <v>44865</v>
      </c>
      <c r="C3192" t="s">
        <v>580</v>
      </c>
      <c r="D3192" t="s">
        <v>581</v>
      </c>
      <c r="E3192" s="4">
        <v>74079.209999999992</v>
      </c>
      <c r="F3192" t="s">
        <v>567</v>
      </c>
      <c r="G3192" t="s">
        <v>511</v>
      </c>
      <c r="H3192" t="s">
        <v>514</v>
      </c>
      <c r="I3192" t="s">
        <v>417</v>
      </c>
      <c r="J3192" t="s">
        <v>572</v>
      </c>
      <c r="L3192" t="s">
        <v>514</v>
      </c>
      <c r="M3192" t="s">
        <v>417</v>
      </c>
      <c r="N3192" t="s">
        <v>573</v>
      </c>
    </row>
    <row r="3193" spans="1:14" hidden="1" x14ac:dyDescent="0.25">
      <c r="A3193" t="s">
        <v>241</v>
      </c>
      <c r="B3193" s="1">
        <v>44865</v>
      </c>
      <c r="C3193" t="s">
        <v>584</v>
      </c>
      <c r="D3193" t="s">
        <v>585</v>
      </c>
      <c r="E3193" s="4">
        <v>100000</v>
      </c>
      <c r="F3193" t="s">
        <v>567</v>
      </c>
      <c r="G3193" t="s">
        <v>511</v>
      </c>
      <c r="H3193" t="s">
        <v>514</v>
      </c>
      <c r="I3193" t="s">
        <v>417</v>
      </c>
      <c r="J3193" t="s">
        <v>572</v>
      </c>
      <c r="L3193" t="s">
        <v>514</v>
      </c>
      <c r="M3193" t="s">
        <v>417</v>
      </c>
      <c r="N3193" t="s">
        <v>573</v>
      </c>
    </row>
    <row r="3194" spans="1:14" hidden="1" x14ac:dyDescent="0.25">
      <c r="A3194" t="s">
        <v>241</v>
      </c>
      <c r="B3194" s="1">
        <v>44865</v>
      </c>
      <c r="C3194" t="s">
        <v>588</v>
      </c>
      <c r="D3194" t="s">
        <v>589</v>
      </c>
      <c r="E3194" s="4">
        <v>168277.53</v>
      </c>
      <c r="F3194" t="s">
        <v>567</v>
      </c>
      <c r="G3194" t="s">
        <v>511</v>
      </c>
      <c r="H3194" t="s">
        <v>514</v>
      </c>
      <c r="I3194" t="s">
        <v>417</v>
      </c>
      <c r="J3194" t="s">
        <v>572</v>
      </c>
      <c r="L3194" t="s">
        <v>514</v>
      </c>
      <c r="M3194" t="s">
        <v>417</v>
      </c>
      <c r="N3194" t="s">
        <v>573</v>
      </c>
    </row>
    <row r="3195" spans="1:14" hidden="1" x14ac:dyDescent="0.25">
      <c r="A3195" t="s">
        <v>241</v>
      </c>
      <c r="B3195" s="1">
        <v>44865</v>
      </c>
      <c r="C3195" t="s">
        <v>592</v>
      </c>
      <c r="D3195" t="s">
        <v>593</v>
      </c>
      <c r="E3195" s="4">
        <v>87545.25</v>
      </c>
      <c r="F3195" t="s">
        <v>567</v>
      </c>
      <c r="G3195" t="s">
        <v>511</v>
      </c>
      <c r="H3195" t="s">
        <v>518</v>
      </c>
      <c r="I3195" t="s">
        <v>419</v>
      </c>
      <c r="J3195" t="s">
        <v>594</v>
      </c>
      <c r="L3195" t="s">
        <v>518</v>
      </c>
      <c r="M3195" t="s">
        <v>419</v>
      </c>
      <c r="N3195" t="s">
        <v>573</v>
      </c>
    </row>
    <row r="3196" spans="1:14" hidden="1" x14ac:dyDescent="0.25">
      <c r="A3196" t="s">
        <v>241</v>
      </c>
      <c r="B3196" s="1">
        <v>44865</v>
      </c>
      <c r="C3196" t="s">
        <v>597</v>
      </c>
      <c r="D3196" t="s">
        <v>598</v>
      </c>
      <c r="E3196" s="4">
        <v>693957.03</v>
      </c>
      <c r="F3196" t="s">
        <v>567</v>
      </c>
      <c r="G3196" t="s">
        <v>511</v>
      </c>
      <c r="H3196" t="s">
        <v>518</v>
      </c>
      <c r="I3196" t="s">
        <v>419</v>
      </c>
      <c r="J3196" t="s">
        <v>594</v>
      </c>
      <c r="L3196" t="s">
        <v>518</v>
      </c>
      <c r="M3196" t="s">
        <v>419</v>
      </c>
      <c r="N3196" t="s">
        <v>573</v>
      </c>
    </row>
    <row r="3197" spans="1:14" hidden="1" x14ac:dyDescent="0.25">
      <c r="A3197" t="s">
        <v>241</v>
      </c>
      <c r="B3197" s="1">
        <v>44865</v>
      </c>
      <c r="C3197" t="s">
        <v>601</v>
      </c>
      <c r="D3197" t="s">
        <v>602</v>
      </c>
      <c r="E3197" s="4">
        <v>104261.51</v>
      </c>
      <c r="F3197" t="s">
        <v>567</v>
      </c>
      <c r="G3197" t="s">
        <v>511</v>
      </c>
      <c r="H3197" t="s">
        <v>518</v>
      </c>
      <c r="I3197" t="s">
        <v>419</v>
      </c>
      <c r="J3197" t="s">
        <v>594</v>
      </c>
      <c r="L3197" t="s">
        <v>518</v>
      </c>
      <c r="M3197" t="s">
        <v>419</v>
      </c>
      <c r="N3197" t="s">
        <v>573</v>
      </c>
    </row>
    <row r="3198" spans="1:14" hidden="1" x14ac:dyDescent="0.25">
      <c r="A3198" t="s">
        <v>241</v>
      </c>
      <c r="B3198" s="1">
        <v>44865</v>
      </c>
      <c r="C3198" t="s">
        <v>605</v>
      </c>
      <c r="D3198" t="s">
        <v>606</v>
      </c>
      <c r="E3198" s="4">
        <v>204582.74</v>
      </c>
      <c r="F3198" t="s">
        <v>567</v>
      </c>
      <c r="G3198" t="s">
        <v>511</v>
      </c>
      <c r="H3198" t="s">
        <v>518</v>
      </c>
      <c r="I3198" t="s">
        <v>419</v>
      </c>
      <c r="J3198" t="s">
        <v>594</v>
      </c>
      <c r="L3198" t="s">
        <v>518</v>
      </c>
      <c r="M3198" t="s">
        <v>419</v>
      </c>
      <c r="N3198" t="s">
        <v>573</v>
      </c>
    </row>
    <row r="3199" spans="1:14" hidden="1" x14ac:dyDescent="0.25">
      <c r="A3199" t="s">
        <v>241</v>
      </c>
      <c r="B3199" s="1">
        <v>44865</v>
      </c>
      <c r="C3199" t="s">
        <v>611</v>
      </c>
      <c r="D3199" t="s">
        <v>612</v>
      </c>
      <c r="E3199" s="4">
        <v>229871.05000000002</v>
      </c>
      <c r="F3199" t="s">
        <v>567</v>
      </c>
      <c r="G3199" t="s">
        <v>511</v>
      </c>
      <c r="H3199" t="s">
        <v>518</v>
      </c>
      <c r="I3199" t="s">
        <v>419</v>
      </c>
      <c r="J3199" t="s">
        <v>594</v>
      </c>
      <c r="L3199" t="s">
        <v>518</v>
      </c>
      <c r="M3199" t="s">
        <v>419</v>
      </c>
      <c r="N3199" t="s">
        <v>573</v>
      </c>
    </row>
    <row r="3200" spans="1:14" hidden="1" x14ac:dyDescent="0.25">
      <c r="A3200" t="s">
        <v>241</v>
      </c>
      <c r="B3200" s="1">
        <v>44865</v>
      </c>
      <c r="C3200" t="s">
        <v>617</v>
      </c>
      <c r="D3200" t="s">
        <v>618</v>
      </c>
      <c r="E3200" s="4">
        <v>81049.930000000008</v>
      </c>
      <c r="F3200" t="s">
        <v>567</v>
      </c>
      <c r="G3200" t="s">
        <v>511</v>
      </c>
      <c r="H3200" t="s">
        <v>518</v>
      </c>
      <c r="I3200" t="s">
        <v>419</v>
      </c>
      <c r="J3200" t="s">
        <v>594</v>
      </c>
      <c r="L3200" t="s">
        <v>518</v>
      </c>
      <c r="M3200" t="s">
        <v>419</v>
      </c>
      <c r="N3200" t="s">
        <v>573</v>
      </c>
    </row>
    <row r="3201" spans="1:14" hidden="1" x14ac:dyDescent="0.25">
      <c r="A3201" t="s">
        <v>241</v>
      </c>
      <c r="B3201" s="1">
        <v>44865</v>
      </c>
      <c r="C3201" t="s">
        <v>621</v>
      </c>
      <c r="D3201" t="s">
        <v>622</v>
      </c>
      <c r="E3201" s="4">
        <v>16409.09</v>
      </c>
      <c r="F3201" t="s">
        <v>567</v>
      </c>
      <c r="G3201" t="s">
        <v>511</v>
      </c>
      <c r="H3201" t="s">
        <v>518</v>
      </c>
      <c r="I3201" t="s">
        <v>419</v>
      </c>
      <c r="J3201" t="s">
        <v>594</v>
      </c>
      <c r="L3201" t="s">
        <v>518</v>
      </c>
      <c r="M3201" t="s">
        <v>419</v>
      </c>
      <c r="N3201" t="s">
        <v>573</v>
      </c>
    </row>
    <row r="3202" spans="1:14" hidden="1" x14ac:dyDescent="0.25">
      <c r="A3202" t="s">
        <v>241</v>
      </c>
      <c r="B3202" s="1">
        <v>44865</v>
      </c>
      <c r="C3202" t="s">
        <v>625</v>
      </c>
      <c r="D3202" t="s">
        <v>626</v>
      </c>
      <c r="E3202" s="4">
        <v>94542.99</v>
      </c>
      <c r="F3202" t="s">
        <v>567</v>
      </c>
      <c r="G3202" t="s">
        <v>511</v>
      </c>
      <c r="H3202" t="s">
        <v>518</v>
      </c>
      <c r="I3202" t="s">
        <v>419</v>
      </c>
      <c r="J3202" t="s">
        <v>594</v>
      </c>
      <c r="L3202" t="s">
        <v>518</v>
      </c>
      <c r="M3202" t="s">
        <v>419</v>
      </c>
      <c r="N3202" t="s">
        <v>573</v>
      </c>
    </row>
    <row r="3203" spans="1:14" hidden="1" x14ac:dyDescent="0.25">
      <c r="A3203" t="s">
        <v>241</v>
      </c>
      <c r="B3203" s="1">
        <v>44865</v>
      </c>
      <c r="C3203" t="s">
        <v>629</v>
      </c>
      <c r="D3203" t="s">
        <v>630</v>
      </c>
      <c r="E3203" s="4">
        <v>2625</v>
      </c>
      <c r="F3203" t="s">
        <v>567</v>
      </c>
      <c r="G3203" t="s">
        <v>511</v>
      </c>
      <c r="H3203" t="s">
        <v>518</v>
      </c>
      <c r="I3203" t="s">
        <v>419</v>
      </c>
      <c r="J3203" t="s">
        <v>594</v>
      </c>
      <c r="L3203" t="s">
        <v>518</v>
      </c>
      <c r="M3203" t="s">
        <v>419</v>
      </c>
      <c r="N3203" t="s">
        <v>573</v>
      </c>
    </row>
    <row r="3204" spans="1:14" hidden="1" x14ac:dyDescent="0.25">
      <c r="A3204" t="s">
        <v>241</v>
      </c>
      <c r="B3204" s="1">
        <v>44865</v>
      </c>
      <c r="C3204" t="s">
        <v>48</v>
      </c>
      <c r="D3204" t="s">
        <v>49</v>
      </c>
      <c r="E3204" s="4">
        <v>340</v>
      </c>
      <c r="F3204" t="s">
        <v>567</v>
      </c>
      <c r="G3204" t="s">
        <v>511</v>
      </c>
      <c r="H3204" t="s">
        <v>336</v>
      </c>
      <c r="I3204" t="s">
        <v>337</v>
      </c>
      <c r="J3204" t="s">
        <v>639</v>
      </c>
      <c r="L3204" t="s">
        <v>336</v>
      </c>
      <c r="M3204" t="s">
        <v>337</v>
      </c>
      <c r="N3204" t="s">
        <v>573</v>
      </c>
    </row>
    <row r="3205" spans="1:14" hidden="1" x14ac:dyDescent="0.25">
      <c r="A3205" t="s">
        <v>241</v>
      </c>
      <c r="B3205" s="1">
        <v>44865</v>
      </c>
      <c r="C3205" t="s">
        <v>53</v>
      </c>
      <c r="D3205" t="s">
        <v>54</v>
      </c>
      <c r="E3205" s="4">
        <v>2500</v>
      </c>
      <c r="F3205" t="s">
        <v>567</v>
      </c>
      <c r="G3205" t="s">
        <v>511</v>
      </c>
      <c r="H3205" t="s">
        <v>336</v>
      </c>
      <c r="I3205" t="s">
        <v>337</v>
      </c>
      <c r="J3205" t="s">
        <v>639</v>
      </c>
      <c r="L3205" t="s">
        <v>336</v>
      </c>
      <c r="M3205" t="s">
        <v>337</v>
      </c>
      <c r="N3205" t="s">
        <v>573</v>
      </c>
    </row>
    <row r="3206" spans="1:14" hidden="1" x14ac:dyDescent="0.25">
      <c r="A3206" t="s">
        <v>241</v>
      </c>
      <c r="B3206" s="1">
        <v>44865</v>
      </c>
      <c r="C3206" t="s">
        <v>57</v>
      </c>
      <c r="D3206" t="s">
        <v>58</v>
      </c>
      <c r="E3206" s="4">
        <v>250</v>
      </c>
      <c r="F3206" t="s">
        <v>567</v>
      </c>
      <c r="G3206" t="s">
        <v>511</v>
      </c>
      <c r="H3206" t="s">
        <v>336</v>
      </c>
      <c r="I3206" t="s">
        <v>337</v>
      </c>
      <c r="J3206" t="s">
        <v>639</v>
      </c>
      <c r="L3206" t="s">
        <v>336</v>
      </c>
      <c r="M3206" t="s">
        <v>337</v>
      </c>
      <c r="N3206" t="s">
        <v>573</v>
      </c>
    </row>
    <row r="3207" spans="1:14" hidden="1" x14ac:dyDescent="0.25">
      <c r="A3207" t="s">
        <v>241</v>
      </c>
      <c r="B3207" s="1">
        <v>44865</v>
      </c>
      <c r="C3207" t="s">
        <v>61</v>
      </c>
      <c r="D3207" t="s">
        <v>62</v>
      </c>
      <c r="E3207" s="4">
        <v>997500</v>
      </c>
      <c r="F3207" t="s">
        <v>567</v>
      </c>
      <c r="G3207" t="s">
        <v>511</v>
      </c>
      <c r="H3207" t="s">
        <v>336</v>
      </c>
      <c r="I3207" t="s">
        <v>337</v>
      </c>
      <c r="J3207" t="s">
        <v>639</v>
      </c>
      <c r="L3207" t="s">
        <v>336</v>
      </c>
      <c r="M3207" t="s">
        <v>337</v>
      </c>
      <c r="N3207" t="s">
        <v>573</v>
      </c>
    </row>
    <row r="3208" spans="1:14" hidden="1" x14ac:dyDescent="0.25">
      <c r="A3208" t="s">
        <v>241</v>
      </c>
      <c r="B3208" s="1">
        <v>44865</v>
      </c>
      <c r="C3208" t="s">
        <v>64</v>
      </c>
      <c r="D3208" t="s">
        <v>65</v>
      </c>
      <c r="E3208" s="4">
        <v>5870.22</v>
      </c>
      <c r="F3208" t="s">
        <v>567</v>
      </c>
      <c r="G3208" t="s">
        <v>511</v>
      </c>
      <c r="H3208" t="s">
        <v>336</v>
      </c>
      <c r="I3208" t="s">
        <v>337</v>
      </c>
      <c r="J3208" t="s">
        <v>639</v>
      </c>
      <c r="L3208" t="s">
        <v>336</v>
      </c>
      <c r="M3208" t="s">
        <v>337</v>
      </c>
      <c r="N3208" t="s">
        <v>573</v>
      </c>
    </row>
    <row r="3209" spans="1:14" hidden="1" x14ac:dyDescent="0.25">
      <c r="A3209" t="s">
        <v>241</v>
      </c>
      <c r="B3209" s="1">
        <v>44865</v>
      </c>
      <c r="C3209" t="s">
        <v>66</v>
      </c>
      <c r="D3209" t="s">
        <v>67</v>
      </c>
      <c r="E3209" s="4">
        <v>255585.83</v>
      </c>
      <c r="F3209" t="s">
        <v>567</v>
      </c>
      <c r="G3209" t="s">
        <v>511</v>
      </c>
      <c r="H3209" t="s">
        <v>336</v>
      </c>
      <c r="I3209" t="s">
        <v>337</v>
      </c>
      <c r="J3209" t="s">
        <v>639</v>
      </c>
      <c r="L3209" t="s">
        <v>336</v>
      </c>
      <c r="M3209" t="s">
        <v>337</v>
      </c>
      <c r="N3209" t="s">
        <v>573</v>
      </c>
    </row>
    <row r="3210" spans="1:14" hidden="1" x14ac:dyDescent="0.25">
      <c r="A3210" t="s">
        <v>241</v>
      </c>
      <c r="B3210" s="1">
        <v>44865</v>
      </c>
      <c r="C3210" t="s">
        <v>139</v>
      </c>
      <c r="D3210" t="s">
        <v>654</v>
      </c>
      <c r="E3210" s="4">
        <v>153350</v>
      </c>
      <c r="F3210" t="s">
        <v>567</v>
      </c>
      <c r="G3210" t="s">
        <v>511</v>
      </c>
      <c r="H3210" t="s">
        <v>338</v>
      </c>
      <c r="I3210" t="s">
        <v>136</v>
      </c>
      <c r="J3210" t="s">
        <v>655</v>
      </c>
      <c r="L3210" t="s">
        <v>338</v>
      </c>
      <c r="M3210" t="s">
        <v>136</v>
      </c>
      <c r="N3210" t="s">
        <v>573</v>
      </c>
    </row>
    <row r="3211" spans="1:14" hidden="1" x14ac:dyDescent="0.25">
      <c r="A3211" t="s">
        <v>241</v>
      </c>
      <c r="B3211" s="1">
        <v>44865</v>
      </c>
      <c r="C3211" t="s">
        <v>143</v>
      </c>
      <c r="D3211" t="s">
        <v>662</v>
      </c>
      <c r="E3211" s="4">
        <v>1112968</v>
      </c>
      <c r="F3211" t="s">
        <v>567</v>
      </c>
      <c r="G3211" t="s">
        <v>511</v>
      </c>
      <c r="H3211" t="s">
        <v>338</v>
      </c>
      <c r="I3211" t="s">
        <v>136</v>
      </c>
      <c r="J3211" t="s">
        <v>655</v>
      </c>
      <c r="L3211" t="s">
        <v>338</v>
      </c>
      <c r="M3211" t="s">
        <v>136</v>
      </c>
      <c r="N3211" t="s">
        <v>573</v>
      </c>
    </row>
    <row r="3212" spans="1:14" hidden="1" x14ac:dyDescent="0.25">
      <c r="A3212" t="s">
        <v>241</v>
      </c>
      <c r="B3212" s="1">
        <v>44865</v>
      </c>
      <c r="C3212" t="s">
        <v>665</v>
      </c>
      <c r="D3212" t="s">
        <v>666</v>
      </c>
      <c r="E3212" s="4">
        <v>833361.59999999229</v>
      </c>
      <c r="F3212" t="s">
        <v>567</v>
      </c>
      <c r="G3212" t="s">
        <v>511</v>
      </c>
      <c r="H3212" t="s">
        <v>340</v>
      </c>
      <c r="I3212" t="s">
        <v>341</v>
      </c>
      <c r="J3212" t="s">
        <v>667</v>
      </c>
      <c r="L3212" t="s">
        <v>340</v>
      </c>
      <c r="M3212" t="s">
        <v>341</v>
      </c>
      <c r="N3212" t="s">
        <v>573</v>
      </c>
    </row>
    <row r="3213" spans="1:14" hidden="1" x14ac:dyDescent="0.25">
      <c r="A3213" t="s">
        <v>241</v>
      </c>
      <c r="B3213" s="1">
        <v>44865</v>
      </c>
      <c r="C3213" t="s">
        <v>670</v>
      </c>
      <c r="D3213" t="s">
        <v>671</v>
      </c>
      <c r="E3213" s="4">
        <v>83254.070000000022</v>
      </c>
      <c r="F3213" t="s">
        <v>567</v>
      </c>
      <c r="G3213" t="s">
        <v>511</v>
      </c>
      <c r="H3213" t="s">
        <v>340</v>
      </c>
      <c r="I3213" t="s">
        <v>341</v>
      </c>
      <c r="J3213" t="s">
        <v>667</v>
      </c>
      <c r="L3213" t="s">
        <v>340</v>
      </c>
      <c r="M3213" t="s">
        <v>341</v>
      </c>
      <c r="N3213" t="s">
        <v>573</v>
      </c>
    </row>
    <row r="3214" spans="1:14" hidden="1" x14ac:dyDescent="0.25">
      <c r="A3214" t="s">
        <v>241</v>
      </c>
      <c r="B3214" s="1">
        <v>44865</v>
      </c>
      <c r="C3214" t="s">
        <v>674</v>
      </c>
      <c r="D3214" t="s">
        <v>675</v>
      </c>
      <c r="E3214" s="4">
        <v>14741.999999999942</v>
      </c>
      <c r="F3214" t="s">
        <v>567</v>
      </c>
      <c r="G3214" t="s">
        <v>511</v>
      </c>
      <c r="H3214" t="s">
        <v>340</v>
      </c>
      <c r="I3214" t="s">
        <v>341</v>
      </c>
      <c r="J3214" t="s">
        <v>667</v>
      </c>
      <c r="L3214" t="s">
        <v>340</v>
      </c>
      <c r="M3214" t="s">
        <v>341</v>
      </c>
      <c r="N3214" t="s">
        <v>573</v>
      </c>
    </row>
    <row r="3215" spans="1:14" hidden="1" x14ac:dyDescent="0.25">
      <c r="A3215" t="s">
        <v>241</v>
      </c>
      <c r="B3215" s="1">
        <v>44865</v>
      </c>
      <c r="C3215" t="s">
        <v>687</v>
      </c>
      <c r="D3215" t="s">
        <v>688</v>
      </c>
      <c r="E3215" s="4">
        <v>202.84</v>
      </c>
      <c r="F3215" t="s">
        <v>567</v>
      </c>
      <c r="G3215" t="s">
        <v>511</v>
      </c>
      <c r="H3215" t="s">
        <v>355</v>
      </c>
      <c r="I3215" t="s">
        <v>356</v>
      </c>
      <c r="J3215" t="s">
        <v>689</v>
      </c>
      <c r="L3215" t="s">
        <v>355</v>
      </c>
      <c r="M3215" t="s">
        <v>427</v>
      </c>
      <c r="N3215" t="s">
        <v>573</v>
      </c>
    </row>
    <row r="3216" spans="1:14" hidden="1" x14ac:dyDescent="0.25">
      <c r="A3216" t="s">
        <v>241</v>
      </c>
      <c r="B3216" s="1">
        <v>44865</v>
      </c>
      <c r="C3216" t="s">
        <v>1184</v>
      </c>
      <c r="D3216" t="s">
        <v>1185</v>
      </c>
      <c r="E3216" s="4">
        <v>109597.23999999999</v>
      </c>
      <c r="F3216" t="s">
        <v>567</v>
      </c>
      <c r="G3216" t="s">
        <v>511</v>
      </c>
      <c r="H3216" t="s">
        <v>355</v>
      </c>
      <c r="I3216" t="s">
        <v>356</v>
      </c>
      <c r="J3216" t="s">
        <v>689</v>
      </c>
      <c r="L3216" t="s">
        <v>355</v>
      </c>
      <c r="M3216" t="s">
        <v>427</v>
      </c>
      <c r="N3216" t="s">
        <v>573</v>
      </c>
    </row>
    <row r="3217" spans="1:14" hidden="1" x14ac:dyDescent="0.25">
      <c r="A3217" t="s">
        <v>241</v>
      </c>
      <c r="B3217" s="1">
        <v>44865</v>
      </c>
      <c r="C3217" t="s">
        <v>700</v>
      </c>
      <c r="D3217" t="s">
        <v>701</v>
      </c>
      <c r="E3217" s="4">
        <v>10012.319999999998</v>
      </c>
      <c r="F3217" t="s">
        <v>567</v>
      </c>
      <c r="G3217" t="s">
        <v>511</v>
      </c>
      <c r="H3217" t="s">
        <v>355</v>
      </c>
      <c r="I3217" t="s">
        <v>356</v>
      </c>
      <c r="J3217" t="s">
        <v>689</v>
      </c>
      <c r="L3217" t="s">
        <v>355</v>
      </c>
      <c r="M3217" t="s">
        <v>427</v>
      </c>
      <c r="N3217" t="s">
        <v>573</v>
      </c>
    </row>
    <row r="3218" spans="1:14" hidden="1" x14ac:dyDescent="0.25">
      <c r="A3218" t="s">
        <v>241</v>
      </c>
      <c r="B3218" s="1">
        <v>44865</v>
      </c>
      <c r="C3218" t="s">
        <v>710</v>
      </c>
      <c r="D3218" t="s">
        <v>711</v>
      </c>
      <c r="E3218" s="4">
        <v>20058.180000000008</v>
      </c>
      <c r="F3218" t="s">
        <v>567</v>
      </c>
      <c r="G3218" t="s">
        <v>511</v>
      </c>
      <c r="H3218" t="s">
        <v>355</v>
      </c>
      <c r="I3218" t="s">
        <v>356</v>
      </c>
      <c r="J3218" t="s">
        <v>689</v>
      </c>
      <c r="L3218" t="s">
        <v>355</v>
      </c>
      <c r="M3218" t="s">
        <v>427</v>
      </c>
      <c r="N3218" t="s">
        <v>573</v>
      </c>
    </row>
    <row r="3219" spans="1:14" hidden="1" x14ac:dyDescent="0.25">
      <c r="A3219" t="s">
        <v>241</v>
      </c>
      <c r="B3219" s="1">
        <v>44865</v>
      </c>
      <c r="C3219" t="s">
        <v>1186</v>
      </c>
      <c r="D3219" t="s">
        <v>1187</v>
      </c>
      <c r="E3219" s="4">
        <v>1430</v>
      </c>
      <c r="F3219" t="s">
        <v>567</v>
      </c>
      <c r="G3219" t="s">
        <v>511</v>
      </c>
      <c r="H3219" t="s">
        <v>355</v>
      </c>
      <c r="I3219" t="s">
        <v>356</v>
      </c>
      <c r="J3219" t="s">
        <v>689</v>
      </c>
      <c r="L3219" t="s">
        <v>355</v>
      </c>
      <c r="M3219" t="s">
        <v>427</v>
      </c>
      <c r="N3219" t="s">
        <v>573</v>
      </c>
    </row>
    <row r="3220" spans="1:14" hidden="1" x14ac:dyDescent="0.25">
      <c r="A3220" t="s">
        <v>241</v>
      </c>
      <c r="B3220" s="1">
        <v>44865</v>
      </c>
      <c r="C3220" t="s">
        <v>723</v>
      </c>
      <c r="D3220" t="s">
        <v>724</v>
      </c>
      <c r="E3220" s="4">
        <v>14622.160000000014</v>
      </c>
      <c r="F3220" t="s">
        <v>567</v>
      </c>
      <c r="G3220" t="s">
        <v>511</v>
      </c>
      <c r="H3220" t="s">
        <v>345</v>
      </c>
      <c r="I3220" t="s">
        <v>346</v>
      </c>
      <c r="J3220" t="s">
        <v>725</v>
      </c>
      <c r="L3220" t="s">
        <v>342</v>
      </c>
      <c r="M3220" t="s">
        <v>346</v>
      </c>
      <c r="N3220" t="s">
        <v>573</v>
      </c>
    </row>
    <row r="3221" spans="1:14" hidden="1" x14ac:dyDescent="0.25">
      <c r="A3221" t="s">
        <v>241</v>
      </c>
      <c r="B3221" s="1">
        <v>44865</v>
      </c>
      <c r="C3221" t="s">
        <v>728</v>
      </c>
      <c r="D3221" t="s">
        <v>729</v>
      </c>
      <c r="E3221" s="4">
        <v>2796.9300000000658</v>
      </c>
      <c r="F3221" t="s">
        <v>567</v>
      </c>
      <c r="G3221" t="s">
        <v>511</v>
      </c>
      <c r="H3221" t="s">
        <v>345</v>
      </c>
      <c r="I3221" t="s">
        <v>346</v>
      </c>
      <c r="J3221" t="s">
        <v>684</v>
      </c>
      <c r="L3221" t="s">
        <v>345</v>
      </c>
      <c r="M3221" t="s">
        <v>346</v>
      </c>
      <c r="N3221" t="s">
        <v>573</v>
      </c>
    </row>
    <row r="3222" spans="1:14" hidden="1" x14ac:dyDescent="0.25">
      <c r="A3222" t="s">
        <v>241</v>
      </c>
      <c r="B3222" s="1">
        <v>44865</v>
      </c>
      <c r="C3222" t="s">
        <v>736</v>
      </c>
      <c r="D3222" t="s">
        <v>737</v>
      </c>
      <c r="E3222" s="4">
        <v>52555</v>
      </c>
      <c r="F3222" t="s">
        <v>567</v>
      </c>
      <c r="G3222" t="s">
        <v>511</v>
      </c>
      <c r="H3222" t="s">
        <v>345</v>
      </c>
      <c r="I3222" t="s">
        <v>346</v>
      </c>
      <c r="J3222" t="s">
        <v>684</v>
      </c>
      <c r="L3222" t="s">
        <v>345</v>
      </c>
      <c r="M3222" t="s">
        <v>346</v>
      </c>
      <c r="N3222" t="s">
        <v>573</v>
      </c>
    </row>
    <row r="3223" spans="1:14" hidden="1" x14ac:dyDescent="0.25">
      <c r="A3223" t="s">
        <v>241</v>
      </c>
      <c r="B3223" s="1">
        <v>44865</v>
      </c>
      <c r="C3223" t="s">
        <v>740</v>
      </c>
      <c r="D3223" t="s">
        <v>741</v>
      </c>
      <c r="E3223" s="4">
        <v>699.99999999999682</v>
      </c>
      <c r="F3223" t="s">
        <v>567</v>
      </c>
      <c r="G3223" t="s">
        <v>511</v>
      </c>
      <c r="H3223" t="s">
        <v>345</v>
      </c>
      <c r="I3223" t="s">
        <v>346</v>
      </c>
      <c r="J3223" t="s">
        <v>684</v>
      </c>
      <c r="L3223" t="s">
        <v>345</v>
      </c>
      <c r="M3223" t="s">
        <v>346</v>
      </c>
      <c r="N3223" t="s">
        <v>573</v>
      </c>
    </row>
    <row r="3224" spans="1:14" hidden="1" x14ac:dyDescent="0.25">
      <c r="A3224" t="s">
        <v>241</v>
      </c>
      <c r="B3224" s="1">
        <v>44865</v>
      </c>
      <c r="C3224" t="s">
        <v>744</v>
      </c>
      <c r="D3224" t="s">
        <v>745</v>
      </c>
      <c r="E3224" s="4">
        <v>140.26000000003199</v>
      </c>
      <c r="F3224" t="s">
        <v>567</v>
      </c>
      <c r="G3224" t="s">
        <v>511</v>
      </c>
      <c r="H3224" t="s">
        <v>348</v>
      </c>
      <c r="I3224" t="s">
        <v>349</v>
      </c>
      <c r="J3224" t="s">
        <v>746</v>
      </c>
      <c r="L3224" t="s">
        <v>348</v>
      </c>
      <c r="M3224" t="s">
        <v>346</v>
      </c>
      <c r="N3224" t="s">
        <v>573</v>
      </c>
    </row>
    <row r="3225" spans="1:14" hidden="1" x14ac:dyDescent="0.25">
      <c r="A3225" t="s">
        <v>241</v>
      </c>
      <c r="B3225" s="1">
        <v>44865</v>
      </c>
      <c r="C3225" t="s">
        <v>749</v>
      </c>
      <c r="D3225" t="s">
        <v>750</v>
      </c>
      <c r="E3225" s="4">
        <v>1483.0300000000134</v>
      </c>
      <c r="F3225" t="s">
        <v>567</v>
      </c>
      <c r="G3225" t="s">
        <v>511</v>
      </c>
      <c r="H3225" t="s">
        <v>345</v>
      </c>
      <c r="I3225" t="s">
        <v>346</v>
      </c>
      <c r="J3225" t="s">
        <v>684</v>
      </c>
      <c r="L3225" t="s">
        <v>345</v>
      </c>
      <c r="M3225" t="s">
        <v>346</v>
      </c>
      <c r="N3225" t="s">
        <v>573</v>
      </c>
    </row>
    <row r="3226" spans="1:14" hidden="1" x14ac:dyDescent="0.25">
      <c r="A3226" t="s">
        <v>241</v>
      </c>
      <c r="B3226" s="1">
        <v>44865</v>
      </c>
      <c r="C3226" t="s">
        <v>753</v>
      </c>
      <c r="D3226" t="s">
        <v>754</v>
      </c>
      <c r="E3226" s="4">
        <v>44956.770000000004</v>
      </c>
      <c r="F3226" t="s">
        <v>567</v>
      </c>
      <c r="G3226" t="s">
        <v>511</v>
      </c>
      <c r="H3226" t="s">
        <v>345</v>
      </c>
      <c r="I3226" t="s">
        <v>346</v>
      </c>
      <c r="J3226" t="s">
        <v>684</v>
      </c>
      <c r="L3226" t="s">
        <v>345</v>
      </c>
      <c r="M3226" t="s">
        <v>346</v>
      </c>
      <c r="N3226" t="s">
        <v>573</v>
      </c>
    </row>
    <row r="3227" spans="1:14" hidden="1" x14ac:dyDescent="0.25">
      <c r="A3227" t="s">
        <v>241</v>
      </c>
      <c r="B3227" s="1">
        <v>44865</v>
      </c>
      <c r="C3227" t="s">
        <v>765</v>
      </c>
      <c r="D3227" t="s">
        <v>766</v>
      </c>
      <c r="E3227" s="4">
        <v>53.55</v>
      </c>
      <c r="F3227" t="s">
        <v>567</v>
      </c>
      <c r="G3227" t="s">
        <v>511</v>
      </c>
      <c r="H3227" t="s">
        <v>345</v>
      </c>
      <c r="I3227" t="s">
        <v>346</v>
      </c>
      <c r="J3227" t="s">
        <v>684</v>
      </c>
      <c r="L3227" t="s">
        <v>345</v>
      </c>
      <c r="M3227" t="s">
        <v>346</v>
      </c>
      <c r="N3227" t="s">
        <v>573</v>
      </c>
    </row>
    <row r="3228" spans="1:14" hidden="1" x14ac:dyDescent="0.25">
      <c r="A3228" t="s">
        <v>241</v>
      </c>
      <c r="B3228" s="1">
        <v>44865</v>
      </c>
      <c r="C3228" t="s">
        <v>1188</v>
      </c>
      <c r="D3228" t="s">
        <v>1189</v>
      </c>
      <c r="E3228" s="4">
        <v>1091.8000000000002</v>
      </c>
      <c r="F3228" t="s">
        <v>567</v>
      </c>
      <c r="G3228" t="s">
        <v>511</v>
      </c>
      <c r="H3228" t="s">
        <v>345</v>
      </c>
      <c r="I3228" t="s">
        <v>346</v>
      </c>
      <c r="J3228" t="s">
        <v>684</v>
      </c>
      <c r="L3228" t="s">
        <v>345</v>
      </c>
      <c r="M3228" t="s">
        <v>346</v>
      </c>
      <c r="N3228" t="s">
        <v>573</v>
      </c>
    </row>
    <row r="3229" spans="1:14" hidden="1" x14ac:dyDescent="0.25">
      <c r="A3229" t="s">
        <v>241</v>
      </c>
      <c r="B3229" s="1">
        <v>44865</v>
      </c>
      <c r="C3229" t="s">
        <v>1190</v>
      </c>
      <c r="D3229" t="s">
        <v>1191</v>
      </c>
      <c r="E3229" s="4">
        <v>104.76999999998952</v>
      </c>
      <c r="F3229" t="s">
        <v>567</v>
      </c>
      <c r="G3229" t="s">
        <v>511</v>
      </c>
      <c r="H3229" t="s">
        <v>345</v>
      </c>
      <c r="I3229" t="s">
        <v>346</v>
      </c>
      <c r="J3229" t="s">
        <v>684</v>
      </c>
      <c r="L3229" t="s">
        <v>345</v>
      </c>
      <c r="M3229" t="s">
        <v>346</v>
      </c>
      <c r="N3229" t="s">
        <v>573</v>
      </c>
    </row>
    <row r="3230" spans="1:14" hidden="1" x14ac:dyDescent="0.25">
      <c r="A3230" t="s">
        <v>241</v>
      </c>
      <c r="B3230" s="1">
        <v>44865</v>
      </c>
      <c r="C3230" t="s">
        <v>783</v>
      </c>
      <c r="D3230" t="s">
        <v>784</v>
      </c>
      <c r="E3230" s="4">
        <v>1119.9999999999986</v>
      </c>
      <c r="F3230" t="s">
        <v>567</v>
      </c>
      <c r="G3230" t="s">
        <v>511</v>
      </c>
      <c r="H3230" t="s">
        <v>345</v>
      </c>
      <c r="I3230" t="s">
        <v>346</v>
      </c>
      <c r="J3230" t="s">
        <v>684</v>
      </c>
      <c r="L3230" t="s">
        <v>345</v>
      </c>
      <c r="M3230" t="s">
        <v>432</v>
      </c>
      <c r="N3230" t="s">
        <v>573</v>
      </c>
    </row>
    <row r="3231" spans="1:14" hidden="1" x14ac:dyDescent="0.25">
      <c r="A3231" t="s">
        <v>241</v>
      </c>
      <c r="B3231" s="1">
        <v>44865</v>
      </c>
      <c r="C3231" t="s">
        <v>68</v>
      </c>
      <c r="D3231" t="s">
        <v>69</v>
      </c>
      <c r="E3231" s="4">
        <v>3069.9200000000019</v>
      </c>
      <c r="F3231" t="s">
        <v>567</v>
      </c>
      <c r="G3231" t="s">
        <v>511</v>
      </c>
      <c r="H3231" t="s">
        <v>324</v>
      </c>
      <c r="I3231" t="s">
        <v>323</v>
      </c>
      <c r="J3231" t="s">
        <v>787</v>
      </c>
      <c r="L3231" t="s">
        <v>324</v>
      </c>
      <c r="M3231" t="s">
        <v>323</v>
      </c>
      <c r="N3231" t="s">
        <v>573</v>
      </c>
    </row>
    <row r="3232" spans="1:14" hidden="1" x14ac:dyDescent="0.25">
      <c r="A3232" t="s">
        <v>241</v>
      </c>
      <c r="B3232" s="1">
        <v>44865</v>
      </c>
      <c r="C3232" t="s">
        <v>70</v>
      </c>
      <c r="D3232" t="s">
        <v>71</v>
      </c>
      <c r="E3232" s="4">
        <v>12183.634999999427</v>
      </c>
      <c r="F3232" t="s">
        <v>567</v>
      </c>
      <c r="G3232" t="s">
        <v>511</v>
      </c>
      <c r="H3232" t="s">
        <v>324</v>
      </c>
      <c r="I3232" t="s">
        <v>323</v>
      </c>
      <c r="J3232" t="s">
        <v>787</v>
      </c>
      <c r="L3232" t="s">
        <v>324</v>
      </c>
      <c r="M3232" t="s">
        <v>323</v>
      </c>
      <c r="N3232" t="s">
        <v>573</v>
      </c>
    </row>
    <row r="3233" spans="1:14" hidden="1" x14ac:dyDescent="0.25">
      <c r="A3233" t="s">
        <v>241</v>
      </c>
      <c r="B3233" s="1">
        <v>44865</v>
      </c>
      <c r="C3233" t="s">
        <v>72</v>
      </c>
      <c r="D3233" t="s">
        <v>73</v>
      </c>
      <c r="E3233" s="4">
        <v>2325.0999999999995</v>
      </c>
      <c r="F3233" t="s">
        <v>567</v>
      </c>
      <c r="G3233" t="s">
        <v>511</v>
      </c>
      <c r="H3233" t="s">
        <v>324</v>
      </c>
      <c r="I3233" t="s">
        <v>323</v>
      </c>
      <c r="J3233" t="s">
        <v>787</v>
      </c>
      <c r="L3233" t="s">
        <v>324</v>
      </c>
      <c r="M3233" t="s">
        <v>323</v>
      </c>
      <c r="N3233" t="s">
        <v>573</v>
      </c>
    </row>
    <row r="3234" spans="1:14" hidden="1" x14ac:dyDescent="0.25">
      <c r="A3234" t="s">
        <v>241</v>
      </c>
      <c r="B3234" s="1">
        <v>44865</v>
      </c>
      <c r="C3234" t="s">
        <v>78</v>
      </c>
      <c r="D3234" t="s">
        <v>79</v>
      </c>
      <c r="E3234" s="4">
        <v>236155.3500000058</v>
      </c>
      <c r="F3234" t="s">
        <v>567</v>
      </c>
      <c r="G3234" t="s">
        <v>511</v>
      </c>
      <c r="H3234" t="s">
        <v>324</v>
      </c>
      <c r="I3234" t="s">
        <v>323</v>
      </c>
      <c r="J3234" t="s">
        <v>787</v>
      </c>
      <c r="L3234" t="s">
        <v>324</v>
      </c>
      <c r="M3234" t="s">
        <v>323</v>
      </c>
      <c r="N3234" t="s">
        <v>573</v>
      </c>
    </row>
    <row r="3235" spans="1:14" hidden="1" x14ac:dyDescent="0.25">
      <c r="A3235" t="s">
        <v>241</v>
      </c>
      <c r="B3235" s="1">
        <v>44865</v>
      </c>
      <c r="C3235" t="s">
        <v>80</v>
      </c>
      <c r="D3235" t="s">
        <v>81</v>
      </c>
      <c r="E3235" s="4">
        <v>276931.83999999997</v>
      </c>
      <c r="F3235" t="s">
        <v>567</v>
      </c>
      <c r="G3235" t="s">
        <v>511</v>
      </c>
      <c r="H3235" t="s">
        <v>324</v>
      </c>
      <c r="I3235" t="s">
        <v>323</v>
      </c>
      <c r="J3235" t="s">
        <v>787</v>
      </c>
      <c r="L3235" t="s">
        <v>324</v>
      </c>
      <c r="M3235" t="s">
        <v>323</v>
      </c>
      <c r="N3235" t="s">
        <v>573</v>
      </c>
    </row>
    <row r="3236" spans="1:14" hidden="1" x14ac:dyDescent="0.25">
      <c r="A3236" t="s">
        <v>241</v>
      </c>
      <c r="B3236" s="1">
        <v>44865</v>
      </c>
      <c r="C3236" t="s">
        <v>82</v>
      </c>
      <c r="D3236" t="s">
        <v>83</v>
      </c>
      <c r="E3236" s="4">
        <v>102773.58</v>
      </c>
      <c r="F3236" t="s">
        <v>567</v>
      </c>
      <c r="G3236" t="s">
        <v>511</v>
      </c>
      <c r="H3236" t="s">
        <v>324</v>
      </c>
      <c r="I3236" t="s">
        <v>323</v>
      </c>
      <c r="J3236" t="s">
        <v>787</v>
      </c>
      <c r="L3236" t="s">
        <v>324</v>
      </c>
      <c r="M3236" t="s">
        <v>323</v>
      </c>
      <c r="N3236" t="s">
        <v>573</v>
      </c>
    </row>
    <row r="3237" spans="1:14" hidden="1" x14ac:dyDescent="0.25">
      <c r="A3237" t="s">
        <v>241</v>
      </c>
      <c r="B3237" s="1">
        <v>44865</v>
      </c>
      <c r="C3237" t="s">
        <v>84</v>
      </c>
      <c r="D3237" t="s">
        <v>85</v>
      </c>
      <c r="E3237" s="4">
        <v>187419.32000000268</v>
      </c>
      <c r="F3237" t="s">
        <v>567</v>
      </c>
      <c r="G3237" t="s">
        <v>511</v>
      </c>
      <c r="H3237" t="s">
        <v>324</v>
      </c>
      <c r="I3237" t="s">
        <v>323</v>
      </c>
      <c r="J3237" t="s">
        <v>787</v>
      </c>
      <c r="L3237" t="s">
        <v>324</v>
      </c>
      <c r="M3237" t="s">
        <v>323</v>
      </c>
      <c r="N3237" t="s">
        <v>573</v>
      </c>
    </row>
    <row r="3238" spans="1:14" hidden="1" x14ac:dyDescent="0.25">
      <c r="A3238" t="s">
        <v>241</v>
      </c>
      <c r="B3238" s="1">
        <v>44865</v>
      </c>
      <c r="C3238" t="s">
        <v>86</v>
      </c>
      <c r="D3238" t="s">
        <v>87</v>
      </c>
      <c r="E3238" s="4">
        <v>123036.53</v>
      </c>
      <c r="F3238" t="s">
        <v>567</v>
      </c>
      <c r="G3238" t="s">
        <v>511</v>
      </c>
      <c r="H3238" t="s">
        <v>324</v>
      </c>
      <c r="I3238" t="s">
        <v>323</v>
      </c>
      <c r="J3238" t="s">
        <v>787</v>
      </c>
      <c r="L3238" t="s">
        <v>324</v>
      </c>
      <c r="M3238" t="s">
        <v>323</v>
      </c>
      <c r="N3238" t="s">
        <v>573</v>
      </c>
    </row>
    <row r="3239" spans="1:14" hidden="1" x14ac:dyDescent="0.25">
      <c r="A3239" t="s">
        <v>241</v>
      </c>
      <c r="B3239" s="1">
        <v>44865</v>
      </c>
      <c r="C3239" t="s">
        <v>88</v>
      </c>
      <c r="D3239" t="s">
        <v>89</v>
      </c>
      <c r="E3239" s="4">
        <v>132680.93000000028</v>
      </c>
      <c r="F3239" t="s">
        <v>567</v>
      </c>
      <c r="G3239" t="s">
        <v>511</v>
      </c>
      <c r="H3239" t="s">
        <v>324</v>
      </c>
      <c r="I3239" t="s">
        <v>323</v>
      </c>
      <c r="J3239" t="s">
        <v>787</v>
      </c>
      <c r="L3239" t="s">
        <v>324</v>
      </c>
      <c r="M3239" t="s">
        <v>323</v>
      </c>
      <c r="N3239" t="s">
        <v>573</v>
      </c>
    </row>
    <row r="3240" spans="1:14" hidden="1" x14ac:dyDescent="0.25">
      <c r="A3240" t="s">
        <v>241</v>
      </c>
      <c r="B3240" s="1">
        <v>44865</v>
      </c>
      <c r="C3240" t="s">
        <v>90</v>
      </c>
      <c r="D3240" t="s">
        <v>91</v>
      </c>
      <c r="E3240" s="4">
        <v>38485.169999999984</v>
      </c>
      <c r="F3240" t="s">
        <v>567</v>
      </c>
      <c r="G3240" t="s">
        <v>511</v>
      </c>
      <c r="H3240" t="s">
        <v>324</v>
      </c>
      <c r="I3240" t="s">
        <v>323</v>
      </c>
      <c r="J3240" t="s">
        <v>787</v>
      </c>
      <c r="L3240" t="s">
        <v>324</v>
      </c>
      <c r="M3240" t="s">
        <v>323</v>
      </c>
      <c r="N3240" t="s">
        <v>573</v>
      </c>
    </row>
    <row r="3241" spans="1:14" hidden="1" x14ac:dyDescent="0.25">
      <c r="A3241" t="s">
        <v>241</v>
      </c>
      <c r="B3241" s="1">
        <v>44865</v>
      </c>
      <c r="C3241" t="s">
        <v>92</v>
      </c>
      <c r="D3241" t="s">
        <v>93</v>
      </c>
      <c r="E3241" s="4">
        <v>86124.810000000056</v>
      </c>
      <c r="F3241" t="s">
        <v>567</v>
      </c>
      <c r="G3241" t="s">
        <v>511</v>
      </c>
      <c r="H3241" t="s">
        <v>324</v>
      </c>
      <c r="I3241" t="s">
        <v>323</v>
      </c>
      <c r="J3241" t="s">
        <v>787</v>
      </c>
      <c r="L3241" t="s">
        <v>324</v>
      </c>
      <c r="M3241" t="s">
        <v>323</v>
      </c>
      <c r="N3241" t="s">
        <v>573</v>
      </c>
    </row>
    <row r="3242" spans="1:14" hidden="1" x14ac:dyDescent="0.25">
      <c r="A3242" t="s">
        <v>241</v>
      </c>
      <c r="B3242" s="1">
        <v>44865</v>
      </c>
      <c r="C3242" t="s">
        <v>94</v>
      </c>
      <c r="D3242" t="s">
        <v>95</v>
      </c>
      <c r="E3242" s="4">
        <v>8108.0400000000027</v>
      </c>
      <c r="F3242" t="s">
        <v>567</v>
      </c>
      <c r="G3242" t="s">
        <v>511</v>
      </c>
      <c r="H3242" t="s">
        <v>324</v>
      </c>
      <c r="I3242" t="s">
        <v>323</v>
      </c>
      <c r="J3242" t="s">
        <v>787</v>
      </c>
      <c r="L3242" t="s">
        <v>324</v>
      </c>
      <c r="M3242" t="s">
        <v>323</v>
      </c>
      <c r="N3242" t="s">
        <v>573</v>
      </c>
    </row>
    <row r="3243" spans="1:14" hidden="1" x14ac:dyDescent="0.25">
      <c r="A3243" t="s">
        <v>241</v>
      </c>
      <c r="B3243" s="1">
        <v>44865</v>
      </c>
      <c r="C3243" t="s">
        <v>96</v>
      </c>
      <c r="D3243" t="s">
        <v>97</v>
      </c>
      <c r="E3243" s="4">
        <v>121843.77999999997</v>
      </c>
      <c r="F3243" t="s">
        <v>567</v>
      </c>
      <c r="G3243" t="s">
        <v>511</v>
      </c>
      <c r="H3243" t="s">
        <v>324</v>
      </c>
      <c r="I3243" t="s">
        <v>323</v>
      </c>
      <c r="J3243" t="s">
        <v>787</v>
      </c>
      <c r="L3243" t="s">
        <v>324</v>
      </c>
      <c r="M3243" t="s">
        <v>323</v>
      </c>
      <c r="N3243" t="s">
        <v>573</v>
      </c>
    </row>
    <row r="3244" spans="1:14" hidden="1" x14ac:dyDescent="0.25">
      <c r="A3244" t="s">
        <v>241</v>
      </c>
      <c r="B3244" s="1">
        <v>44865</v>
      </c>
      <c r="C3244" t="s">
        <v>98</v>
      </c>
      <c r="D3244" t="s">
        <v>99</v>
      </c>
      <c r="E3244" s="4">
        <v>931.80000000000018</v>
      </c>
      <c r="F3244" t="s">
        <v>567</v>
      </c>
      <c r="G3244" t="s">
        <v>511</v>
      </c>
      <c r="H3244" t="s">
        <v>324</v>
      </c>
      <c r="I3244" t="s">
        <v>323</v>
      </c>
      <c r="J3244" t="s">
        <v>787</v>
      </c>
      <c r="L3244" t="s">
        <v>324</v>
      </c>
      <c r="M3244" t="s">
        <v>323</v>
      </c>
      <c r="N3244" t="s">
        <v>573</v>
      </c>
    </row>
    <row r="3245" spans="1:14" hidden="1" x14ac:dyDescent="0.25">
      <c r="A3245" t="s">
        <v>241</v>
      </c>
      <c r="B3245" s="1">
        <v>44865</v>
      </c>
      <c r="C3245" t="s">
        <v>1298</v>
      </c>
      <c r="D3245" t="s">
        <v>1299</v>
      </c>
      <c r="E3245" s="4">
        <v>200000</v>
      </c>
      <c r="F3245" t="s">
        <v>567</v>
      </c>
      <c r="G3245" t="s">
        <v>511</v>
      </c>
      <c r="H3245" t="s">
        <v>324</v>
      </c>
      <c r="I3245" t="s">
        <v>323</v>
      </c>
      <c r="J3245" t="s">
        <v>787</v>
      </c>
      <c r="L3245" t="s">
        <v>324</v>
      </c>
      <c r="M3245" t="s">
        <v>323</v>
      </c>
      <c r="N3245" t="s">
        <v>573</v>
      </c>
    </row>
    <row r="3246" spans="1:14" hidden="1" x14ac:dyDescent="0.25">
      <c r="A3246" t="s">
        <v>241</v>
      </c>
      <c r="B3246" s="1">
        <v>44865</v>
      </c>
      <c r="C3246" t="s">
        <v>100</v>
      </c>
      <c r="D3246" t="s">
        <v>101</v>
      </c>
      <c r="E3246" s="4">
        <v>1000153.42</v>
      </c>
      <c r="F3246" t="s">
        <v>567</v>
      </c>
      <c r="G3246" t="s">
        <v>511</v>
      </c>
      <c r="H3246" t="s">
        <v>324</v>
      </c>
      <c r="I3246" t="s">
        <v>323</v>
      </c>
      <c r="J3246" t="s">
        <v>787</v>
      </c>
      <c r="L3246" t="s">
        <v>324</v>
      </c>
      <c r="M3246" t="s">
        <v>323</v>
      </c>
      <c r="N3246" t="s">
        <v>573</v>
      </c>
    </row>
    <row r="3247" spans="1:14" hidden="1" x14ac:dyDescent="0.25">
      <c r="A3247" t="s">
        <v>241</v>
      </c>
      <c r="B3247" s="1">
        <v>44865</v>
      </c>
      <c r="C3247" t="s">
        <v>108</v>
      </c>
      <c r="D3247" t="s">
        <v>109</v>
      </c>
      <c r="E3247" s="4">
        <v>3000000</v>
      </c>
      <c r="F3247" t="s">
        <v>567</v>
      </c>
      <c r="G3247" t="s">
        <v>511</v>
      </c>
      <c r="H3247" t="s">
        <v>324</v>
      </c>
      <c r="I3247" t="s">
        <v>323</v>
      </c>
      <c r="J3247" t="s">
        <v>787</v>
      </c>
      <c r="L3247" t="s">
        <v>324</v>
      </c>
      <c r="M3247" t="s">
        <v>323</v>
      </c>
      <c r="N3247" t="s">
        <v>573</v>
      </c>
    </row>
    <row r="3248" spans="1:14" hidden="1" x14ac:dyDescent="0.25">
      <c r="A3248" t="s">
        <v>241</v>
      </c>
      <c r="B3248" s="1">
        <v>44865</v>
      </c>
      <c r="C3248" t="s">
        <v>1232</v>
      </c>
      <c r="D3248" t="s">
        <v>1233</v>
      </c>
      <c r="E3248" s="4">
        <v>4.9999979892163537E-3</v>
      </c>
      <c r="F3248" t="s">
        <v>567</v>
      </c>
      <c r="G3248" t="s">
        <v>511</v>
      </c>
      <c r="H3248" t="s">
        <v>351</v>
      </c>
      <c r="I3248" t="s">
        <v>354</v>
      </c>
      <c r="J3248" t="s">
        <v>848</v>
      </c>
      <c r="L3248" t="s">
        <v>351</v>
      </c>
      <c r="M3248" t="s">
        <v>440</v>
      </c>
      <c r="N3248" t="s">
        <v>573</v>
      </c>
    </row>
    <row r="3249" spans="1:14" hidden="1" x14ac:dyDescent="0.25">
      <c r="A3249" t="s">
        <v>241</v>
      </c>
      <c r="B3249" s="1">
        <v>44865</v>
      </c>
      <c r="C3249" t="s">
        <v>846</v>
      </c>
      <c r="D3249" t="s">
        <v>847</v>
      </c>
      <c r="E3249" s="4">
        <v>-7400.0000000000127</v>
      </c>
      <c r="F3249" t="s">
        <v>567</v>
      </c>
      <c r="G3249" t="s">
        <v>511</v>
      </c>
      <c r="H3249" t="s">
        <v>347</v>
      </c>
      <c r="I3249" t="s">
        <v>350</v>
      </c>
      <c r="J3249" t="s">
        <v>848</v>
      </c>
      <c r="L3249" t="s">
        <v>347</v>
      </c>
      <c r="M3249" t="s">
        <v>350</v>
      </c>
      <c r="N3249" t="s">
        <v>573</v>
      </c>
    </row>
    <row r="3250" spans="1:14" hidden="1" x14ac:dyDescent="0.25">
      <c r="A3250" t="s">
        <v>241</v>
      </c>
      <c r="B3250" s="1">
        <v>44865</v>
      </c>
      <c r="C3250" t="s">
        <v>851</v>
      </c>
      <c r="D3250" t="s">
        <v>852</v>
      </c>
      <c r="E3250" s="4">
        <v>-100000</v>
      </c>
      <c r="F3250" t="s">
        <v>567</v>
      </c>
      <c r="G3250" t="s">
        <v>511</v>
      </c>
      <c r="H3250" t="s">
        <v>347</v>
      </c>
      <c r="I3250" t="s">
        <v>350</v>
      </c>
      <c r="J3250" t="s">
        <v>848</v>
      </c>
      <c r="L3250" t="s">
        <v>347</v>
      </c>
      <c r="M3250" t="s">
        <v>350</v>
      </c>
      <c r="N3250" t="s">
        <v>573</v>
      </c>
    </row>
    <row r="3251" spans="1:14" hidden="1" x14ac:dyDescent="0.25">
      <c r="A3251" t="s">
        <v>241</v>
      </c>
      <c r="B3251" s="1">
        <v>44865</v>
      </c>
      <c r="C3251" t="s">
        <v>855</v>
      </c>
      <c r="D3251" t="s">
        <v>856</v>
      </c>
      <c r="E3251" s="4">
        <v>-800000</v>
      </c>
      <c r="F3251" t="s">
        <v>567</v>
      </c>
      <c r="G3251" t="s">
        <v>511</v>
      </c>
      <c r="H3251" t="s">
        <v>347</v>
      </c>
      <c r="I3251" t="s">
        <v>350</v>
      </c>
      <c r="J3251" t="s">
        <v>848</v>
      </c>
      <c r="L3251" t="s">
        <v>347</v>
      </c>
      <c r="M3251" t="s">
        <v>350</v>
      </c>
      <c r="N3251" t="s">
        <v>573</v>
      </c>
    </row>
    <row r="3252" spans="1:14" hidden="1" x14ac:dyDescent="0.25">
      <c r="A3252" t="s">
        <v>241</v>
      </c>
      <c r="B3252" s="1">
        <v>44865</v>
      </c>
      <c r="C3252" t="s">
        <v>859</v>
      </c>
      <c r="D3252" t="s">
        <v>860</v>
      </c>
      <c r="E3252" s="4">
        <v>-62928.91</v>
      </c>
      <c r="F3252" t="s">
        <v>567</v>
      </c>
      <c r="G3252" t="s">
        <v>511</v>
      </c>
      <c r="H3252" t="s">
        <v>351</v>
      </c>
      <c r="I3252" t="s">
        <v>354</v>
      </c>
      <c r="J3252" t="s">
        <v>848</v>
      </c>
      <c r="L3252" t="s">
        <v>351</v>
      </c>
      <c r="M3252" t="s">
        <v>438</v>
      </c>
      <c r="N3252" t="s">
        <v>573</v>
      </c>
    </row>
    <row r="3253" spans="1:14" hidden="1" x14ac:dyDescent="0.25">
      <c r="A3253" t="s">
        <v>241</v>
      </c>
      <c r="B3253" s="1">
        <v>44865</v>
      </c>
      <c r="C3253" t="s">
        <v>1192</v>
      </c>
      <c r="D3253" t="s">
        <v>1193</v>
      </c>
      <c r="E3253" s="4">
        <v>-199945.12000000002</v>
      </c>
      <c r="F3253" t="s">
        <v>567</v>
      </c>
      <c r="G3253" t="s">
        <v>511</v>
      </c>
      <c r="H3253" t="s">
        <v>351</v>
      </c>
      <c r="I3253" t="s">
        <v>354</v>
      </c>
      <c r="J3253" t="s">
        <v>848</v>
      </c>
      <c r="L3253" t="s">
        <v>1194</v>
      </c>
      <c r="M3253" t="s">
        <v>442</v>
      </c>
      <c r="N3253" t="s">
        <v>573</v>
      </c>
    </row>
    <row r="3254" spans="1:14" hidden="1" x14ac:dyDescent="0.25">
      <c r="A3254" t="s">
        <v>241</v>
      </c>
      <c r="B3254" s="1">
        <v>44865</v>
      </c>
      <c r="C3254" t="s">
        <v>865</v>
      </c>
      <c r="D3254" t="s">
        <v>866</v>
      </c>
      <c r="E3254" s="4">
        <v>-86282.830000000016</v>
      </c>
      <c r="F3254" t="s">
        <v>567</v>
      </c>
      <c r="G3254" t="s">
        <v>511</v>
      </c>
      <c r="H3254" t="s">
        <v>351</v>
      </c>
      <c r="I3254" t="s">
        <v>354</v>
      </c>
      <c r="J3254" t="s">
        <v>848</v>
      </c>
      <c r="L3254" t="s">
        <v>351</v>
      </c>
      <c r="M3254" t="s">
        <v>440</v>
      </c>
      <c r="N3254" t="s">
        <v>573</v>
      </c>
    </row>
    <row r="3255" spans="1:14" hidden="1" x14ac:dyDescent="0.25">
      <c r="A3255" t="s">
        <v>241</v>
      </c>
      <c r="B3255" s="1">
        <v>44865</v>
      </c>
      <c r="C3255" t="s">
        <v>871</v>
      </c>
      <c r="D3255" t="s">
        <v>872</v>
      </c>
      <c r="E3255" s="4">
        <v>-83370.91</v>
      </c>
      <c r="F3255" t="s">
        <v>567</v>
      </c>
      <c r="G3255" t="s">
        <v>511</v>
      </c>
      <c r="H3255" t="s">
        <v>519</v>
      </c>
      <c r="I3255" t="s">
        <v>513</v>
      </c>
      <c r="J3255" t="s">
        <v>594</v>
      </c>
      <c r="L3255" t="s">
        <v>519</v>
      </c>
      <c r="M3255" t="s">
        <v>419</v>
      </c>
      <c r="N3255" t="s">
        <v>573</v>
      </c>
    </row>
    <row r="3256" spans="1:14" hidden="1" x14ac:dyDescent="0.25">
      <c r="A3256" t="s">
        <v>241</v>
      </c>
      <c r="B3256" s="1">
        <v>44865</v>
      </c>
      <c r="C3256" t="s">
        <v>873</v>
      </c>
      <c r="D3256" t="s">
        <v>874</v>
      </c>
      <c r="E3256" s="4">
        <v>-187948.01</v>
      </c>
      <c r="F3256" t="s">
        <v>567</v>
      </c>
      <c r="G3256" t="s">
        <v>511</v>
      </c>
      <c r="H3256" t="s">
        <v>519</v>
      </c>
      <c r="I3256" t="s">
        <v>513</v>
      </c>
      <c r="J3256" t="s">
        <v>594</v>
      </c>
      <c r="L3256" t="s">
        <v>519</v>
      </c>
      <c r="M3256" t="s">
        <v>419</v>
      </c>
      <c r="N3256" t="s">
        <v>573</v>
      </c>
    </row>
    <row r="3257" spans="1:14" hidden="1" x14ac:dyDescent="0.25">
      <c r="A3257" t="s">
        <v>241</v>
      </c>
      <c r="B3257" s="1">
        <v>44865</v>
      </c>
      <c r="C3257" t="s">
        <v>875</v>
      </c>
      <c r="D3257" t="s">
        <v>876</v>
      </c>
      <c r="E3257" s="4">
        <v>-95239.54</v>
      </c>
      <c r="F3257" t="s">
        <v>567</v>
      </c>
      <c r="G3257" t="s">
        <v>511</v>
      </c>
      <c r="H3257" t="s">
        <v>519</v>
      </c>
      <c r="I3257" t="s">
        <v>513</v>
      </c>
      <c r="J3257" t="s">
        <v>594</v>
      </c>
      <c r="L3257" t="s">
        <v>519</v>
      </c>
      <c r="M3257" t="s">
        <v>419</v>
      </c>
      <c r="N3257" t="s">
        <v>573</v>
      </c>
    </row>
    <row r="3258" spans="1:14" hidden="1" x14ac:dyDescent="0.25">
      <c r="A3258" t="s">
        <v>241</v>
      </c>
      <c r="B3258" s="1">
        <v>44865</v>
      </c>
      <c r="C3258" t="s">
        <v>877</v>
      </c>
      <c r="D3258" t="s">
        <v>878</v>
      </c>
      <c r="E3258" s="4">
        <v>-917.25</v>
      </c>
      <c r="F3258" t="s">
        <v>567</v>
      </c>
      <c r="G3258" t="s">
        <v>511</v>
      </c>
      <c r="H3258" t="s">
        <v>519</v>
      </c>
      <c r="I3258" t="s">
        <v>513</v>
      </c>
      <c r="J3258" t="s">
        <v>594</v>
      </c>
      <c r="L3258" t="s">
        <v>519</v>
      </c>
      <c r="M3258" t="s">
        <v>419</v>
      </c>
      <c r="N3258" t="s">
        <v>573</v>
      </c>
    </row>
    <row r="3259" spans="1:14" hidden="1" x14ac:dyDescent="0.25">
      <c r="A3259" t="s">
        <v>241</v>
      </c>
      <c r="B3259" s="1">
        <v>44865</v>
      </c>
      <c r="C3259" t="s">
        <v>879</v>
      </c>
      <c r="D3259" t="s">
        <v>880</v>
      </c>
      <c r="E3259" s="4">
        <v>-40340.58</v>
      </c>
      <c r="F3259" t="s">
        <v>567</v>
      </c>
      <c r="G3259" t="s">
        <v>511</v>
      </c>
      <c r="H3259" t="s">
        <v>519</v>
      </c>
      <c r="I3259" t="s">
        <v>513</v>
      </c>
      <c r="J3259" t="s">
        <v>594</v>
      </c>
      <c r="L3259" t="s">
        <v>519</v>
      </c>
      <c r="M3259" t="s">
        <v>419</v>
      </c>
      <c r="N3259" t="s">
        <v>573</v>
      </c>
    </row>
    <row r="3260" spans="1:14" hidden="1" x14ac:dyDescent="0.25">
      <c r="A3260" t="s">
        <v>241</v>
      </c>
      <c r="B3260" s="1">
        <v>44865</v>
      </c>
      <c r="C3260" t="s">
        <v>881</v>
      </c>
      <c r="D3260" t="s">
        <v>882</v>
      </c>
      <c r="E3260" s="4">
        <v>-14767.59</v>
      </c>
      <c r="F3260" t="s">
        <v>567</v>
      </c>
      <c r="G3260" t="s">
        <v>511</v>
      </c>
      <c r="H3260" t="s">
        <v>519</v>
      </c>
      <c r="I3260" t="s">
        <v>513</v>
      </c>
      <c r="J3260" t="s">
        <v>594</v>
      </c>
      <c r="L3260" t="s">
        <v>519</v>
      </c>
      <c r="M3260" t="s">
        <v>419</v>
      </c>
      <c r="N3260" t="s">
        <v>573</v>
      </c>
    </row>
    <row r="3261" spans="1:14" hidden="1" x14ac:dyDescent="0.25">
      <c r="A3261" t="s">
        <v>241</v>
      </c>
      <c r="B3261" s="1">
        <v>44865</v>
      </c>
      <c r="C3261" t="s">
        <v>883</v>
      </c>
      <c r="D3261" t="s">
        <v>884</v>
      </c>
      <c r="E3261" s="4">
        <v>-25739.86</v>
      </c>
      <c r="F3261" t="s">
        <v>567</v>
      </c>
      <c r="G3261" t="s">
        <v>511</v>
      </c>
      <c r="H3261" t="s">
        <v>519</v>
      </c>
      <c r="I3261" t="s">
        <v>513</v>
      </c>
      <c r="J3261" t="s">
        <v>594</v>
      </c>
      <c r="L3261" t="s">
        <v>519</v>
      </c>
      <c r="M3261" t="s">
        <v>419</v>
      </c>
      <c r="N3261" t="s">
        <v>573</v>
      </c>
    </row>
    <row r="3262" spans="1:14" hidden="1" x14ac:dyDescent="0.25">
      <c r="A3262" t="s">
        <v>241</v>
      </c>
      <c r="B3262" s="1">
        <v>44865</v>
      </c>
      <c r="C3262" t="s">
        <v>885</v>
      </c>
      <c r="D3262" t="s">
        <v>886</v>
      </c>
      <c r="E3262" s="4">
        <v>-6081.13</v>
      </c>
      <c r="F3262" t="s">
        <v>567</v>
      </c>
      <c r="G3262" t="s">
        <v>511</v>
      </c>
      <c r="H3262" t="s">
        <v>519</v>
      </c>
      <c r="I3262" t="s">
        <v>513</v>
      </c>
      <c r="J3262" t="s">
        <v>594</v>
      </c>
      <c r="L3262" t="s">
        <v>519</v>
      </c>
      <c r="M3262" t="s">
        <v>419</v>
      </c>
      <c r="N3262" t="s">
        <v>573</v>
      </c>
    </row>
    <row r="3263" spans="1:14" hidden="1" x14ac:dyDescent="0.25">
      <c r="A3263" t="s">
        <v>241</v>
      </c>
      <c r="B3263" s="1">
        <v>44865</v>
      </c>
      <c r="C3263" t="s">
        <v>887</v>
      </c>
      <c r="D3263" t="s">
        <v>888</v>
      </c>
      <c r="E3263" s="4">
        <v>-10000</v>
      </c>
      <c r="F3263" t="s">
        <v>567</v>
      </c>
      <c r="G3263" t="s">
        <v>511</v>
      </c>
      <c r="H3263" t="s">
        <v>516</v>
      </c>
      <c r="I3263" t="s">
        <v>512</v>
      </c>
      <c r="J3263" t="s">
        <v>572</v>
      </c>
      <c r="L3263" t="s">
        <v>516</v>
      </c>
      <c r="M3263" t="s">
        <v>417</v>
      </c>
      <c r="N3263" t="s">
        <v>573</v>
      </c>
    </row>
    <row r="3264" spans="1:14" hidden="1" x14ac:dyDescent="0.25">
      <c r="A3264" t="s">
        <v>241</v>
      </c>
      <c r="B3264" s="1">
        <v>44865</v>
      </c>
      <c r="C3264" t="s">
        <v>889</v>
      </c>
      <c r="D3264" t="s">
        <v>890</v>
      </c>
      <c r="E3264" s="4">
        <v>-30000</v>
      </c>
      <c r="F3264" t="s">
        <v>567</v>
      </c>
      <c r="G3264" t="s">
        <v>511</v>
      </c>
      <c r="H3264" t="s">
        <v>516</v>
      </c>
      <c r="I3264" t="s">
        <v>512</v>
      </c>
      <c r="J3264" t="s">
        <v>572</v>
      </c>
      <c r="L3264" t="s">
        <v>516</v>
      </c>
      <c r="M3264" t="s">
        <v>417</v>
      </c>
      <c r="N3264" t="s">
        <v>573</v>
      </c>
    </row>
    <row r="3265" spans="1:14" hidden="1" x14ac:dyDescent="0.25">
      <c r="A3265" t="s">
        <v>241</v>
      </c>
      <c r="B3265" s="1">
        <v>44865</v>
      </c>
      <c r="C3265" t="s">
        <v>891</v>
      </c>
      <c r="D3265" t="s">
        <v>892</v>
      </c>
      <c r="E3265" s="4">
        <v>-2743</v>
      </c>
      <c r="F3265" t="s">
        <v>567</v>
      </c>
      <c r="G3265" t="s">
        <v>511</v>
      </c>
      <c r="H3265" t="s">
        <v>516</v>
      </c>
      <c r="I3265" t="s">
        <v>512</v>
      </c>
      <c r="J3265" t="s">
        <v>572</v>
      </c>
      <c r="L3265" t="s">
        <v>516</v>
      </c>
      <c r="M3265" t="s">
        <v>417</v>
      </c>
      <c r="N3265" t="s">
        <v>573</v>
      </c>
    </row>
    <row r="3266" spans="1:14" hidden="1" x14ac:dyDescent="0.25">
      <c r="A3266" t="s">
        <v>241</v>
      </c>
      <c r="B3266" s="1">
        <v>44865</v>
      </c>
      <c r="C3266" t="s">
        <v>893</v>
      </c>
      <c r="D3266" t="s">
        <v>894</v>
      </c>
      <c r="E3266" s="4">
        <v>-97540.050000000017</v>
      </c>
      <c r="F3266" t="s">
        <v>567</v>
      </c>
      <c r="G3266" t="s">
        <v>511</v>
      </c>
      <c r="H3266" t="s">
        <v>516</v>
      </c>
      <c r="I3266" t="s">
        <v>512</v>
      </c>
      <c r="J3266" t="s">
        <v>572</v>
      </c>
      <c r="L3266" t="s">
        <v>516</v>
      </c>
      <c r="M3266" t="s">
        <v>417</v>
      </c>
      <c r="N3266" t="s">
        <v>573</v>
      </c>
    </row>
    <row r="3267" spans="1:14" hidden="1" x14ac:dyDescent="0.25">
      <c r="A3267" t="s">
        <v>241</v>
      </c>
      <c r="B3267" s="1">
        <v>44865</v>
      </c>
      <c r="C3267" t="s">
        <v>895</v>
      </c>
      <c r="D3267" t="s">
        <v>896</v>
      </c>
      <c r="E3267" s="4">
        <v>-34985</v>
      </c>
      <c r="F3267" t="s">
        <v>567</v>
      </c>
      <c r="G3267" t="s">
        <v>511</v>
      </c>
      <c r="H3267" t="s">
        <v>516</v>
      </c>
      <c r="I3267" t="s">
        <v>512</v>
      </c>
      <c r="J3267" t="s">
        <v>572</v>
      </c>
      <c r="L3267" t="s">
        <v>516</v>
      </c>
      <c r="M3267" t="s">
        <v>417</v>
      </c>
      <c r="N3267" t="s">
        <v>573</v>
      </c>
    </row>
    <row r="3268" spans="1:14" hidden="1" x14ac:dyDescent="0.25">
      <c r="A3268" t="s">
        <v>241</v>
      </c>
      <c r="B3268" s="1">
        <v>44865</v>
      </c>
      <c r="C3268" t="s">
        <v>897</v>
      </c>
      <c r="D3268" t="s">
        <v>898</v>
      </c>
      <c r="E3268" s="4">
        <v>-2450900</v>
      </c>
      <c r="F3268" t="s">
        <v>567</v>
      </c>
      <c r="G3268" t="s">
        <v>511</v>
      </c>
      <c r="H3268" t="s">
        <v>331</v>
      </c>
      <c r="I3268" t="s">
        <v>332</v>
      </c>
      <c r="J3268" t="s">
        <v>899</v>
      </c>
      <c r="L3268" t="s">
        <v>331</v>
      </c>
      <c r="M3268" t="s">
        <v>332</v>
      </c>
      <c r="N3268" t="s">
        <v>573</v>
      </c>
    </row>
    <row r="3269" spans="1:14" hidden="1" x14ac:dyDescent="0.25">
      <c r="A3269" t="s">
        <v>241</v>
      </c>
      <c r="B3269" s="1">
        <v>44865</v>
      </c>
      <c r="C3269" t="s">
        <v>1195</v>
      </c>
      <c r="D3269" t="s">
        <v>1196</v>
      </c>
      <c r="E3269" s="4">
        <v>-56800.83</v>
      </c>
      <c r="F3269" t="s">
        <v>567</v>
      </c>
      <c r="G3269" t="s">
        <v>511</v>
      </c>
      <c r="H3269" t="s">
        <v>331</v>
      </c>
      <c r="I3269" t="s">
        <v>332</v>
      </c>
      <c r="J3269" t="s">
        <v>899</v>
      </c>
      <c r="L3269" t="s">
        <v>331</v>
      </c>
      <c r="M3269" t="s">
        <v>332</v>
      </c>
      <c r="N3269" t="s">
        <v>573</v>
      </c>
    </row>
    <row r="3270" spans="1:14" hidden="1" x14ac:dyDescent="0.25">
      <c r="A3270" t="s">
        <v>241</v>
      </c>
      <c r="B3270" s="1">
        <v>44865</v>
      </c>
      <c r="C3270" t="s">
        <v>1197</v>
      </c>
      <c r="D3270" t="s">
        <v>1198</v>
      </c>
      <c r="E3270" s="4">
        <v>-27000</v>
      </c>
      <c r="F3270" t="s">
        <v>567</v>
      </c>
      <c r="G3270" t="s">
        <v>511</v>
      </c>
      <c r="H3270" t="s">
        <v>331</v>
      </c>
      <c r="I3270" t="s">
        <v>332</v>
      </c>
      <c r="J3270" t="s">
        <v>899</v>
      </c>
      <c r="L3270" t="s">
        <v>331</v>
      </c>
      <c r="M3270" t="s">
        <v>332</v>
      </c>
      <c r="N3270" t="s">
        <v>573</v>
      </c>
    </row>
    <row r="3271" spans="1:14" hidden="1" x14ac:dyDescent="0.25">
      <c r="A3271" t="s">
        <v>241</v>
      </c>
      <c r="B3271" s="1">
        <v>44865</v>
      </c>
      <c r="C3271" t="s">
        <v>145</v>
      </c>
      <c r="D3271" t="s">
        <v>1199</v>
      </c>
      <c r="E3271" s="4">
        <v>-630595</v>
      </c>
      <c r="F3271" t="s">
        <v>567</v>
      </c>
      <c r="G3271" t="s">
        <v>511</v>
      </c>
      <c r="H3271" t="s">
        <v>338</v>
      </c>
      <c r="I3271" t="s">
        <v>136</v>
      </c>
      <c r="J3271" t="s">
        <v>655</v>
      </c>
      <c r="L3271" t="s">
        <v>338</v>
      </c>
      <c r="M3271" t="s">
        <v>136</v>
      </c>
      <c r="N3271" t="s">
        <v>573</v>
      </c>
    </row>
    <row r="3272" spans="1:14" hidden="1" x14ac:dyDescent="0.25">
      <c r="A3272" t="s">
        <v>241</v>
      </c>
      <c r="B3272" s="1">
        <v>44865</v>
      </c>
      <c r="C3272" t="s">
        <v>1200</v>
      </c>
      <c r="D3272" t="s">
        <v>1201</v>
      </c>
      <c r="E3272" s="4">
        <v>-55640.71</v>
      </c>
      <c r="F3272" t="s">
        <v>567</v>
      </c>
      <c r="G3272" t="s">
        <v>511</v>
      </c>
      <c r="H3272" t="s">
        <v>331</v>
      </c>
      <c r="I3272" t="s">
        <v>332</v>
      </c>
      <c r="J3272" t="s">
        <v>899</v>
      </c>
      <c r="L3272" t="s">
        <v>331</v>
      </c>
      <c r="M3272" t="s">
        <v>332</v>
      </c>
      <c r="N3272" t="s">
        <v>573</v>
      </c>
    </row>
    <row r="3273" spans="1:14" hidden="1" x14ac:dyDescent="0.25">
      <c r="A3273" t="s">
        <v>241</v>
      </c>
      <c r="B3273" s="1">
        <v>44865</v>
      </c>
      <c r="C3273" t="s">
        <v>902</v>
      </c>
      <c r="D3273" t="s">
        <v>903</v>
      </c>
      <c r="E3273" s="4">
        <v>-136143.92000000001</v>
      </c>
      <c r="F3273" t="s">
        <v>567</v>
      </c>
      <c r="G3273" t="s">
        <v>511</v>
      </c>
      <c r="H3273" t="s">
        <v>328</v>
      </c>
      <c r="I3273" t="s">
        <v>329</v>
      </c>
      <c r="J3273" t="s">
        <v>904</v>
      </c>
      <c r="L3273" t="s">
        <v>328</v>
      </c>
      <c r="M3273" t="s">
        <v>329</v>
      </c>
      <c r="N3273" t="s">
        <v>573</v>
      </c>
    </row>
    <row r="3274" spans="1:14" hidden="1" x14ac:dyDescent="0.25">
      <c r="A3274" t="s">
        <v>241</v>
      </c>
      <c r="B3274" s="1">
        <v>44865</v>
      </c>
      <c r="C3274" t="s">
        <v>905</v>
      </c>
      <c r="D3274" t="s">
        <v>906</v>
      </c>
      <c r="E3274" s="4">
        <v>-301271.84000000003</v>
      </c>
      <c r="F3274" t="s">
        <v>567</v>
      </c>
      <c r="G3274" t="s">
        <v>511</v>
      </c>
      <c r="H3274" t="s">
        <v>328</v>
      </c>
      <c r="I3274" t="s">
        <v>329</v>
      </c>
      <c r="J3274" t="s">
        <v>904</v>
      </c>
      <c r="L3274" t="s">
        <v>328</v>
      </c>
      <c r="M3274" t="s">
        <v>329</v>
      </c>
      <c r="N3274" t="s">
        <v>573</v>
      </c>
    </row>
    <row r="3275" spans="1:14" hidden="1" x14ac:dyDescent="0.25">
      <c r="A3275" t="s">
        <v>241</v>
      </c>
      <c r="B3275" s="1">
        <v>44865</v>
      </c>
      <c r="C3275" t="s">
        <v>907</v>
      </c>
      <c r="D3275" t="s">
        <v>908</v>
      </c>
      <c r="E3275" s="4">
        <v>-42085.430000000008</v>
      </c>
      <c r="F3275" t="s">
        <v>567</v>
      </c>
      <c r="G3275" t="s">
        <v>511</v>
      </c>
      <c r="H3275" t="s">
        <v>328</v>
      </c>
      <c r="I3275" t="s">
        <v>329</v>
      </c>
      <c r="J3275" t="s">
        <v>904</v>
      </c>
      <c r="L3275" t="s">
        <v>328</v>
      </c>
      <c r="M3275" t="s">
        <v>329</v>
      </c>
      <c r="N3275" t="s">
        <v>573</v>
      </c>
    </row>
    <row r="3276" spans="1:14" hidden="1" x14ac:dyDescent="0.25">
      <c r="A3276" t="s">
        <v>241</v>
      </c>
      <c r="B3276" s="1">
        <v>44865</v>
      </c>
      <c r="C3276" t="s">
        <v>909</v>
      </c>
      <c r="D3276" t="s">
        <v>910</v>
      </c>
      <c r="E3276" s="4">
        <v>-2737.0299999999943</v>
      </c>
      <c r="F3276" t="s">
        <v>567</v>
      </c>
      <c r="G3276" t="s">
        <v>511</v>
      </c>
      <c r="H3276" t="s">
        <v>328</v>
      </c>
      <c r="I3276" t="s">
        <v>329</v>
      </c>
      <c r="J3276" t="s">
        <v>904</v>
      </c>
      <c r="L3276" t="s">
        <v>328</v>
      </c>
      <c r="M3276" t="s">
        <v>329</v>
      </c>
      <c r="N3276" t="s">
        <v>573</v>
      </c>
    </row>
    <row r="3277" spans="1:14" hidden="1" x14ac:dyDescent="0.25">
      <c r="A3277" t="s">
        <v>241</v>
      </c>
      <c r="B3277" s="1">
        <v>44865</v>
      </c>
      <c r="C3277" t="s">
        <v>913</v>
      </c>
      <c r="D3277" t="s">
        <v>914</v>
      </c>
      <c r="E3277" s="4">
        <v>-115236</v>
      </c>
      <c r="F3277" t="s">
        <v>567</v>
      </c>
      <c r="G3277" t="s">
        <v>511</v>
      </c>
      <c r="H3277" t="s">
        <v>340</v>
      </c>
      <c r="I3277" t="s">
        <v>341</v>
      </c>
      <c r="J3277" t="s">
        <v>667</v>
      </c>
      <c r="L3277" t="s">
        <v>340</v>
      </c>
      <c r="M3277" t="s">
        <v>341</v>
      </c>
      <c r="N3277" t="s">
        <v>573</v>
      </c>
    </row>
    <row r="3278" spans="1:14" hidden="1" x14ac:dyDescent="0.25">
      <c r="A3278" t="s">
        <v>241</v>
      </c>
      <c r="B3278" s="1">
        <v>44865</v>
      </c>
      <c r="C3278" t="s">
        <v>1289</v>
      </c>
      <c r="D3278" t="s">
        <v>1290</v>
      </c>
      <c r="E3278" s="4">
        <v>-5</v>
      </c>
      <c r="F3278" t="s">
        <v>567</v>
      </c>
      <c r="G3278" t="s">
        <v>511</v>
      </c>
      <c r="H3278" t="s">
        <v>324</v>
      </c>
      <c r="I3278" t="s">
        <v>323</v>
      </c>
      <c r="J3278" t="s">
        <v>787</v>
      </c>
      <c r="L3278" t="s">
        <v>324</v>
      </c>
      <c r="M3278" t="s">
        <v>323</v>
      </c>
      <c r="N3278" t="s">
        <v>573</v>
      </c>
    </row>
    <row r="3279" spans="1:14" hidden="1" x14ac:dyDescent="0.25">
      <c r="A3279" t="s">
        <v>241</v>
      </c>
      <c r="B3279" s="1">
        <v>44865</v>
      </c>
      <c r="C3279" t="s">
        <v>921</v>
      </c>
      <c r="D3279" t="s">
        <v>922</v>
      </c>
      <c r="E3279" s="4">
        <v>-42222.090000000033</v>
      </c>
      <c r="F3279" t="s">
        <v>567</v>
      </c>
      <c r="G3279" t="s">
        <v>511</v>
      </c>
      <c r="H3279" t="s">
        <v>333</v>
      </c>
      <c r="I3279" t="s">
        <v>335</v>
      </c>
      <c r="J3279" t="s">
        <v>923</v>
      </c>
      <c r="L3279" t="s">
        <v>333</v>
      </c>
      <c r="M3279" t="s">
        <v>335</v>
      </c>
      <c r="N3279" t="s">
        <v>573</v>
      </c>
    </row>
    <row r="3280" spans="1:14" hidden="1" x14ac:dyDescent="0.25">
      <c r="A3280" t="s">
        <v>241</v>
      </c>
      <c r="B3280" s="1">
        <v>44865</v>
      </c>
      <c r="C3280" t="s">
        <v>110</v>
      </c>
      <c r="D3280" t="s">
        <v>926</v>
      </c>
      <c r="E3280" s="4">
        <v>-201770.86</v>
      </c>
      <c r="F3280" t="s">
        <v>567</v>
      </c>
      <c r="G3280" t="s">
        <v>511</v>
      </c>
      <c r="H3280" t="s">
        <v>333</v>
      </c>
      <c r="I3280" t="s">
        <v>335</v>
      </c>
      <c r="J3280" t="s">
        <v>923</v>
      </c>
      <c r="L3280" t="s">
        <v>333</v>
      </c>
      <c r="M3280" t="s">
        <v>335</v>
      </c>
      <c r="N3280" t="s">
        <v>573</v>
      </c>
    </row>
    <row r="3281" spans="1:14" hidden="1" x14ac:dyDescent="0.25">
      <c r="A3281" t="s">
        <v>241</v>
      </c>
      <c r="B3281" s="1">
        <v>44865</v>
      </c>
      <c r="C3281" t="s">
        <v>112</v>
      </c>
      <c r="D3281" t="s">
        <v>937</v>
      </c>
      <c r="E3281" s="4">
        <v>-657549.3600000001</v>
      </c>
      <c r="F3281" t="s">
        <v>567</v>
      </c>
      <c r="G3281" t="s">
        <v>511</v>
      </c>
      <c r="H3281" t="s">
        <v>333</v>
      </c>
      <c r="I3281" t="s">
        <v>335</v>
      </c>
      <c r="J3281" t="s">
        <v>923</v>
      </c>
      <c r="L3281" t="s">
        <v>333</v>
      </c>
      <c r="M3281" t="s">
        <v>335</v>
      </c>
      <c r="N3281" t="s">
        <v>573</v>
      </c>
    </row>
    <row r="3282" spans="1:14" hidden="1" x14ac:dyDescent="0.25">
      <c r="A3282" t="s">
        <v>241</v>
      </c>
      <c r="B3282" s="1">
        <v>44865</v>
      </c>
      <c r="C3282" t="s">
        <v>115</v>
      </c>
      <c r="D3282" t="s">
        <v>944</v>
      </c>
      <c r="E3282" s="4">
        <v>-215224.61000000002</v>
      </c>
      <c r="F3282" t="s">
        <v>567</v>
      </c>
      <c r="G3282" t="s">
        <v>511</v>
      </c>
      <c r="H3282" t="s">
        <v>333</v>
      </c>
      <c r="I3282" t="s">
        <v>335</v>
      </c>
      <c r="J3282" t="s">
        <v>923</v>
      </c>
      <c r="L3282" t="s">
        <v>333</v>
      </c>
      <c r="M3282" t="s">
        <v>335</v>
      </c>
      <c r="N3282" t="s">
        <v>573</v>
      </c>
    </row>
    <row r="3283" spans="1:14" hidden="1" x14ac:dyDescent="0.25">
      <c r="A3283" t="s">
        <v>241</v>
      </c>
      <c r="B3283" s="1">
        <v>44865</v>
      </c>
      <c r="C3283" t="s">
        <v>117</v>
      </c>
      <c r="D3283" t="s">
        <v>947</v>
      </c>
      <c r="E3283" s="4">
        <v>-82388.430000000008</v>
      </c>
      <c r="F3283" t="s">
        <v>567</v>
      </c>
      <c r="G3283" t="s">
        <v>511</v>
      </c>
      <c r="H3283" t="s">
        <v>333</v>
      </c>
      <c r="I3283" t="s">
        <v>335</v>
      </c>
      <c r="J3283" t="s">
        <v>923</v>
      </c>
      <c r="L3283" t="s">
        <v>333</v>
      </c>
      <c r="M3283" t="s">
        <v>335</v>
      </c>
      <c r="N3283" t="s">
        <v>573</v>
      </c>
    </row>
    <row r="3284" spans="1:14" hidden="1" x14ac:dyDescent="0.25">
      <c r="A3284" t="s">
        <v>241</v>
      </c>
      <c r="B3284" s="1">
        <v>44865</v>
      </c>
      <c r="C3284" t="s">
        <v>119</v>
      </c>
      <c r="D3284" t="s">
        <v>1202</v>
      </c>
      <c r="E3284" s="4">
        <v>-110275.99</v>
      </c>
      <c r="F3284" t="s">
        <v>567</v>
      </c>
      <c r="G3284" t="s">
        <v>511</v>
      </c>
      <c r="H3284" t="s">
        <v>333</v>
      </c>
      <c r="I3284" t="s">
        <v>335</v>
      </c>
      <c r="J3284" t="s">
        <v>923</v>
      </c>
      <c r="L3284" t="s">
        <v>333</v>
      </c>
      <c r="M3284" t="s">
        <v>335</v>
      </c>
      <c r="N3284" t="s">
        <v>573</v>
      </c>
    </row>
    <row r="3285" spans="1:14" hidden="1" x14ac:dyDescent="0.25">
      <c r="A3285" t="s">
        <v>241</v>
      </c>
      <c r="B3285" s="1">
        <v>44865</v>
      </c>
      <c r="C3285" t="s">
        <v>121</v>
      </c>
      <c r="D3285" t="s">
        <v>1203</v>
      </c>
      <c r="E3285" s="4">
        <v>-2193413.54</v>
      </c>
      <c r="F3285" t="s">
        <v>567</v>
      </c>
      <c r="G3285" t="s">
        <v>511</v>
      </c>
      <c r="H3285" t="s">
        <v>333</v>
      </c>
      <c r="I3285" t="s">
        <v>335</v>
      </c>
      <c r="J3285" t="s">
        <v>923</v>
      </c>
      <c r="L3285" t="s">
        <v>333</v>
      </c>
      <c r="M3285" t="s">
        <v>335</v>
      </c>
      <c r="N3285" t="s">
        <v>573</v>
      </c>
    </row>
    <row r="3286" spans="1:14" hidden="1" x14ac:dyDescent="0.25">
      <c r="A3286" t="s">
        <v>241</v>
      </c>
      <c r="B3286" s="1">
        <v>44865</v>
      </c>
      <c r="C3286" t="s">
        <v>965</v>
      </c>
      <c r="D3286" t="s">
        <v>966</v>
      </c>
      <c r="E3286" s="4">
        <v>-45833.210000000137</v>
      </c>
      <c r="F3286" t="s">
        <v>567</v>
      </c>
      <c r="G3286" t="s">
        <v>511</v>
      </c>
      <c r="H3286" t="s">
        <v>333</v>
      </c>
      <c r="I3286" t="s">
        <v>335</v>
      </c>
      <c r="J3286" t="s">
        <v>923</v>
      </c>
      <c r="L3286" t="s">
        <v>333</v>
      </c>
      <c r="M3286" t="s">
        <v>335</v>
      </c>
      <c r="N3286" t="s">
        <v>573</v>
      </c>
    </row>
    <row r="3287" spans="1:14" hidden="1" x14ac:dyDescent="0.25">
      <c r="A3287" t="s">
        <v>241</v>
      </c>
      <c r="B3287" s="1">
        <v>44865</v>
      </c>
      <c r="C3287" t="s">
        <v>123</v>
      </c>
      <c r="D3287" t="s">
        <v>1204</v>
      </c>
      <c r="E3287" s="4">
        <v>-83550</v>
      </c>
      <c r="F3287" t="s">
        <v>567</v>
      </c>
      <c r="G3287" t="s">
        <v>511</v>
      </c>
      <c r="H3287" t="s">
        <v>333</v>
      </c>
      <c r="I3287" t="s">
        <v>335</v>
      </c>
      <c r="J3287" t="s">
        <v>923</v>
      </c>
      <c r="L3287" t="s">
        <v>333</v>
      </c>
      <c r="M3287" t="s">
        <v>449</v>
      </c>
      <c r="N3287" t="s">
        <v>573</v>
      </c>
    </row>
    <row r="3288" spans="1:14" hidden="1" x14ac:dyDescent="0.25">
      <c r="A3288" t="s">
        <v>241</v>
      </c>
      <c r="B3288" s="1">
        <v>44865</v>
      </c>
      <c r="C3288" t="s">
        <v>975</v>
      </c>
      <c r="D3288" t="s">
        <v>976</v>
      </c>
      <c r="E3288" s="4">
        <v>-517803.80000000016</v>
      </c>
      <c r="F3288" t="s">
        <v>567</v>
      </c>
      <c r="G3288" t="s">
        <v>511</v>
      </c>
      <c r="H3288" t="s">
        <v>342</v>
      </c>
      <c r="I3288" t="s">
        <v>343</v>
      </c>
      <c r="J3288" t="s">
        <v>725</v>
      </c>
      <c r="L3288" t="s">
        <v>342</v>
      </c>
      <c r="M3288" t="s">
        <v>343</v>
      </c>
      <c r="N3288" t="s">
        <v>573</v>
      </c>
    </row>
    <row r="3289" spans="1:14" hidden="1" x14ac:dyDescent="0.25">
      <c r="A3289" t="s">
        <v>241</v>
      </c>
      <c r="B3289" s="1">
        <v>44865</v>
      </c>
      <c r="C3289" t="s">
        <v>979</v>
      </c>
      <c r="D3289" t="s">
        <v>980</v>
      </c>
      <c r="E3289" s="4">
        <v>-1275.9200000000128</v>
      </c>
      <c r="F3289" t="s">
        <v>567</v>
      </c>
      <c r="G3289" t="s">
        <v>511</v>
      </c>
      <c r="H3289" t="s">
        <v>342</v>
      </c>
      <c r="I3289" t="s">
        <v>343</v>
      </c>
      <c r="J3289" t="s">
        <v>725</v>
      </c>
      <c r="L3289" t="s">
        <v>342</v>
      </c>
      <c r="M3289" t="s">
        <v>343</v>
      </c>
      <c r="N3289" t="s">
        <v>573</v>
      </c>
    </row>
    <row r="3290" spans="1:14" hidden="1" x14ac:dyDescent="0.25">
      <c r="A3290" t="s">
        <v>241</v>
      </c>
      <c r="B3290" s="1">
        <v>44865</v>
      </c>
      <c r="C3290" t="s">
        <v>983</v>
      </c>
      <c r="D3290" t="s">
        <v>984</v>
      </c>
      <c r="E3290" s="4">
        <v>-3180.4999999999991</v>
      </c>
      <c r="F3290" t="s">
        <v>567</v>
      </c>
      <c r="G3290" t="s">
        <v>511</v>
      </c>
      <c r="H3290" t="s">
        <v>342</v>
      </c>
      <c r="I3290" t="s">
        <v>343</v>
      </c>
      <c r="J3290" t="s">
        <v>725</v>
      </c>
      <c r="L3290" t="s">
        <v>342</v>
      </c>
      <c r="M3290" t="s">
        <v>343</v>
      </c>
      <c r="N3290" t="s">
        <v>573</v>
      </c>
    </row>
    <row r="3291" spans="1:14" hidden="1" x14ac:dyDescent="0.25">
      <c r="A3291" t="s">
        <v>241</v>
      </c>
      <c r="B3291" s="1">
        <v>44865</v>
      </c>
      <c r="C3291" t="s">
        <v>995</v>
      </c>
      <c r="D3291" t="s">
        <v>996</v>
      </c>
      <c r="E3291" s="4">
        <v>-167761.95999999993</v>
      </c>
      <c r="F3291" t="s">
        <v>567</v>
      </c>
      <c r="G3291" t="s">
        <v>511</v>
      </c>
      <c r="H3291" t="s">
        <v>352</v>
      </c>
      <c r="I3291" t="s">
        <v>353</v>
      </c>
      <c r="J3291" t="s">
        <v>746</v>
      </c>
      <c r="L3291" t="s">
        <v>352</v>
      </c>
      <c r="M3291" t="s">
        <v>349</v>
      </c>
      <c r="N3291" t="s">
        <v>573</v>
      </c>
    </row>
    <row r="3292" spans="1:14" hidden="1" x14ac:dyDescent="0.25">
      <c r="A3292" t="s">
        <v>241</v>
      </c>
      <c r="B3292" s="1">
        <v>44865</v>
      </c>
      <c r="C3292" t="s">
        <v>1003</v>
      </c>
      <c r="D3292" t="s">
        <v>1004</v>
      </c>
      <c r="E3292" s="4">
        <v>-131130.89000000004</v>
      </c>
      <c r="F3292" t="s">
        <v>567</v>
      </c>
      <c r="G3292" t="s">
        <v>511</v>
      </c>
      <c r="H3292" t="s">
        <v>348</v>
      </c>
      <c r="I3292" t="s">
        <v>349</v>
      </c>
      <c r="J3292" t="s">
        <v>746</v>
      </c>
      <c r="L3292" t="s">
        <v>348</v>
      </c>
      <c r="M3292" t="s">
        <v>349</v>
      </c>
      <c r="N3292" t="s">
        <v>573</v>
      </c>
    </row>
    <row r="3293" spans="1:14" hidden="1" x14ac:dyDescent="0.25">
      <c r="A3293" t="s">
        <v>241</v>
      </c>
      <c r="B3293" s="1">
        <v>44865</v>
      </c>
      <c r="C3293" t="s">
        <v>1291</v>
      </c>
      <c r="D3293" t="s">
        <v>1292</v>
      </c>
      <c r="E3293" s="4">
        <v>-130552.49</v>
      </c>
      <c r="F3293" t="s">
        <v>567</v>
      </c>
      <c r="G3293" t="s">
        <v>511</v>
      </c>
      <c r="H3293" t="s">
        <v>348</v>
      </c>
      <c r="I3293" t="s">
        <v>349</v>
      </c>
      <c r="J3293" t="s">
        <v>746</v>
      </c>
      <c r="L3293" t="s">
        <v>348</v>
      </c>
      <c r="M3293" t="s">
        <v>349</v>
      </c>
      <c r="N3293" t="s">
        <v>573</v>
      </c>
    </row>
    <row r="3294" spans="1:14" hidden="1" x14ac:dyDescent="0.25">
      <c r="A3294" t="s">
        <v>241</v>
      </c>
      <c r="B3294" s="1">
        <v>44865</v>
      </c>
      <c r="C3294" t="s">
        <v>1256</v>
      </c>
      <c r="D3294" t="s">
        <v>1257</v>
      </c>
      <c r="E3294" s="4">
        <v>-350</v>
      </c>
      <c r="F3294" t="s">
        <v>567</v>
      </c>
      <c r="G3294" t="s">
        <v>511</v>
      </c>
      <c r="H3294" t="s">
        <v>348</v>
      </c>
      <c r="I3294" t="s">
        <v>349</v>
      </c>
      <c r="J3294" t="s">
        <v>746</v>
      </c>
      <c r="L3294" t="s">
        <v>348</v>
      </c>
      <c r="M3294" t="s">
        <v>349</v>
      </c>
      <c r="N3294" t="s">
        <v>573</v>
      </c>
    </row>
    <row r="3295" spans="1:14" hidden="1" x14ac:dyDescent="0.25">
      <c r="A3295" t="s">
        <v>241</v>
      </c>
      <c r="B3295" s="1">
        <v>44865</v>
      </c>
      <c r="C3295" t="s">
        <v>1015</v>
      </c>
      <c r="D3295" t="s">
        <v>1016</v>
      </c>
      <c r="E3295" s="4">
        <v>-5803.1000000000022</v>
      </c>
      <c r="F3295" t="s">
        <v>567</v>
      </c>
      <c r="G3295" t="s">
        <v>511</v>
      </c>
      <c r="H3295" t="s">
        <v>348</v>
      </c>
      <c r="I3295" t="s">
        <v>349</v>
      </c>
      <c r="J3295" t="s">
        <v>746</v>
      </c>
      <c r="L3295" t="s">
        <v>348</v>
      </c>
      <c r="M3295" t="s">
        <v>349</v>
      </c>
      <c r="N3295" t="s">
        <v>573</v>
      </c>
    </row>
    <row r="3296" spans="1:14" hidden="1" x14ac:dyDescent="0.25">
      <c r="A3296" t="s">
        <v>241</v>
      </c>
      <c r="B3296" s="1">
        <v>44865</v>
      </c>
      <c r="C3296" t="s">
        <v>1019</v>
      </c>
      <c r="D3296" t="s">
        <v>1020</v>
      </c>
      <c r="E3296" s="4">
        <v>-375.76000000009162</v>
      </c>
      <c r="F3296" t="s">
        <v>567</v>
      </c>
      <c r="G3296" t="s">
        <v>511</v>
      </c>
      <c r="H3296" t="s">
        <v>348</v>
      </c>
      <c r="I3296" t="s">
        <v>349</v>
      </c>
      <c r="J3296" t="s">
        <v>746</v>
      </c>
      <c r="L3296" t="s">
        <v>348</v>
      </c>
      <c r="M3296" t="s">
        <v>349</v>
      </c>
      <c r="N3296" t="s">
        <v>573</v>
      </c>
    </row>
    <row r="3297" spans="1:14" hidden="1" x14ac:dyDescent="0.25">
      <c r="A3297" t="s">
        <v>241</v>
      </c>
      <c r="B3297" s="1">
        <v>44865</v>
      </c>
      <c r="C3297" t="s">
        <v>1023</v>
      </c>
      <c r="D3297" t="s">
        <v>1024</v>
      </c>
      <c r="E3297" s="4">
        <v>-2427.0200000000013</v>
      </c>
      <c r="F3297" t="s">
        <v>567</v>
      </c>
      <c r="G3297" t="s">
        <v>511</v>
      </c>
      <c r="H3297" t="s">
        <v>348</v>
      </c>
      <c r="I3297" t="s">
        <v>349</v>
      </c>
      <c r="J3297" t="s">
        <v>746</v>
      </c>
      <c r="L3297" t="s">
        <v>348</v>
      </c>
      <c r="M3297" t="s">
        <v>349</v>
      </c>
      <c r="N3297" t="s">
        <v>573</v>
      </c>
    </row>
    <row r="3298" spans="1:14" hidden="1" x14ac:dyDescent="0.25">
      <c r="A3298" t="s">
        <v>241</v>
      </c>
      <c r="B3298" s="1">
        <v>44865</v>
      </c>
      <c r="C3298" t="s">
        <v>1207</v>
      </c>
      <c r="D3298" t="s">
        <v>1208</v>
      </c>
      <c r="E3298" s="4">
        <v>-14.000000000014552</v>
      </c>
      <c r="F3298" t="s">
        <v>567</v>
      </c>
      <c r="G3298" t="s">
        <v>511</v>
      </c>
      <c r="H3298" t="s">
        <v>348</v>
      </c>
      <c r="I3298" t="s">
        <v>349</v>
      </c>
      <c r="J3298" t="s">
        <v>746</v>
      </c>
      <c r="L3298" t="s">
        <v>348</v>
      </c>
      <c r="M3298" t="s">
        <v>349</v>
      </c>
      <c r="N3298" t="s">
        <v>573</v>
      </c>
    </row>
    <row r="3299" spans="1:14" hidden="1" x14ac:dyDescent="0.25">
      <c r="A3299" t="s">
        <v>241</v>
      </c>
      <c r="B3299" s="1">
        <v>44865</v>
      </c>
      <c r="C3299" t="s">
        <v>1033</v>
      </c>
      <c r="D3299" t="s">
        <v>1034</v>
      </c>
      <c r="E3299" s="4">
        <v>-68539.759999999995</v>
      </c>
      <c r="F3299" t="s">
        <v>567</v>
      </c>
      <c r="G3299" t="s">
        <v>511</v>
      </c>
      <c r="H3299" t="s">
        <v>348</v>
      </c>
      <c r="I3299" t="s">
        <v>349</v>
      </c>
      <c r="J3299" t="s">
        <v>667</v>
      </c>
      <c r="L3299" t="s">
        <v>340</v>
      </c>
      <c r="M3299" t="s">
        <v>349</v>
      </c>
      <c r="N3299" t="s">
        <v>573</v>
      </c>
    </row>
    <row r="3300" spans="1:14" hidden="1" x14ac:dyDescent="0.25">
      <c r="A3300" t="s">
        <v>241</v>
      </c>
      <c r="B3300" s="1">
        <v>44865</v>
      </c>
      <c r="C3300" t="s">
        <v>1037</v>
      </c>
      <c r="D3300" t="s">
        <v>1038</v>
      </c>
      <c r="E3300" s="4">
        <v>-67315.710000000006</v>
      </c>
      <c r="F3300" t="s">
        <v>567</v>
      </c>
      <c r="G3300" t="s">
        <v>511</v>
      </c>
      <c r="H3300" t="s">
        <v>348</v>
      </c>
      <c r="I3300" t="s">
        <v>349</v>
      </c>
      <c r="J3300" t="s">
        <v>746</v>
      </c>
      <c r="L3300" t="s">
        <v>348</v>
      </c>
      <c r="M3300" t="s">
        <v>349</v>
      </c>
      <c r="N3300" t="s">
        <v>573</v>
      </c>
    </row>
    <row r="3301" spans="1:14" hidden="1" x14ac:dyDescent="0.25">
      <c r="A3301" t="s">
        <v>241</v>
      </c>
      <c r="B3301" s="1">
        <v>44865</v>
      </c>
      <c r="C3301" t="s">
        <v>1209</v>
      </c>
      <c r="D3301" t="s">
        <v>1210</v>
      </c>
      <c r="E3301" s="4">
        <v>-56472.52</v>
      </c>
      <c r="F3301" t="s">
        <v>567</v>
      </c>
      <c r="G3301" t="s">
        <v>511</v>
      </c>
      <c r="H3301" t="s">
        <v>348</v>
      </c>
      <c r="I3301" t="s">
        <v>349</v>
      </c>
      <c r="J3301" t="s">
        <v>746</v>
      </c>
      <c r="L3301" t="s">
        <v>348</v>
      </c>
      <c r="M3301" t="s">
        <v>349</v>
      </c>
      <c r="N3301" t="s">
        <v>573</v>
      </c>
    </row>
    <row r="3302" spans="1:14" hidden="1" x14ac:dyDescent="0.25">
      <c r="A3302" t="s">
        <v>241</v>
      </c>
      <c r="B3302" s="1">
        <v>44865</v>
      </c>
      <c r="C3302" t="s">
        <v>1230</v>
      </c>
      <c r="D3302" t="s">
        <v>1231</v>
      </c>
      <c r="E3302" s="4">
        <v>-18240.15999999972</v>
      </c>
      <c r="F3302" t="s">
        <v>567</v>
      </c>
      <c r="G3302" t="s">
        <v>511</v>
      </c>
      <c r="H3302" t="s">
        <v>355</v>
      </c>
      <c r="I3302" t="s">
        <v>356</v>
      </c>
      <c r="J3302" t="s">
        <v>689</v>
      </c>
      <c r="L3302" t="s">
        <v>716</v>
      </c>
      <c r="M3302" t="s">
        <v>356</v>
      </c>
      <c r="N3302" t="s">
        <v>573</v>
      </c>
    </row>
    <row r="3303" spans="1:14" hidden="1" x14ac:dyDescent="0.25">
      <c r="A3303" t="s">
        <v>241</v>
      </c>
      <c r="B3303" s="1">
        <v>44865</v>
      </c>
      <c r="C3303" t="s">
        <v>1050</v>
      </c>
      <c r="D3303" t="s">
        <v>1051</v>
      </c>
      <c r="E3303" s="4">
        <v>-41280.789999999972</v>
      </c>
      <c r="F3303" t="s">
        <v>567</v>
      </c>
      <c r="G3303" t="s">
        <v>511</v>
      </c>
      <c r="H3303" t="s">
        <v>355</v>
      </c>
      <c r="I3303" t="s">
        <v>356</v>
      </c>
      <c r="J3303" t="s">
        <v>689</v>
      </c>
      <c r="L3303" t="s">
        <v>348</v>
      </c>
      <c r="M3303" t="s">
        <v>356</v>
      </c>
      <c r="N3303" t="s">
        <v>573</v>
      </c>
    </row>
    <row r="3304" spans="1:14" hidden="1" x14ac:dyDescent="0.25">
      <c r="A3304" t="s">
        <v>241</v>
      </c>
      <c r="B3304" s="1">
        <v>44865</v>
      </c>
      <c r="C3304" t="s">
        <v>1054</v>
      </c>
      <c r="D3304" t="s">
        <v>1055</v>
      </c>
      <c r="E3304" s="4">
        <v>-5656.4500000000007</v>
      </c>
      <c r="F3304" t="s">
        <v>567</v>
      </c>
      <c r="G3304" t="s">
        <v>511</v>
      </c>
      <c r="H3304" t="s">
        <v>355</v>
      </c>
      <c r="I3304" t="s">
        <v>356</v>
      </c>
      <c r="J3304" t="s">
        <v>689</v>
      </c>
      <c r="L3304" t="s">
        <v>355</v>
      </c>
      <c r="M3304" t="s">
        <v>356</v>
      </c>
      <c r="N3304" t="s">
        <v>573</v>
      </c>
    </row>
    <row r="3305" spans="1:14" hidden="1" x14ac:dyDescent="0.25">
      <c r="A3305" t="s">
        <v>241</v>
      </c>
      <c r="B3305" s="1">
        <v>44865</v>
      </c>
      <c r="C3305" t="s">
        <v>1211</v>
      </c>
      <c r="D3305" t="s">
        <v>1212</v>
      </c>
      <c r="E3305" s="4">
        <v>-267.07</v>
      </c>
      <c r="F3305" t="s">
        <v>567</v>
      </c>
      <c r="G3305" t="s">
        <v>511</v>
      </c>
      <c r="H3305" t="s">
        <v>355</v>
      </c>
      <c r="I3305" t="s">
        <v>356</v>
      </c>
      <c r="J3305" t="s">
        <v>746</v>
      </c>
      <c r="L3305" t="s">
        <v>348</v>
      </c>
      <c r="M3305" t="s">
        <v>356</v>
      </c>
      <c r="N3305" t="s">
        <v>573</v>
      </c>
    </row>
    <row r="3306" spans="1:14" hidden="1" x14ac:dyDescent="0.25">
      <c r="A3306" t="s">
        <v>241</v>
      </c>
      <c r="B3306" s="1">
        <v>44865</v>
      </c>
      <c r="C3306" t="s">
        <v>1060</v>
      </c>
      <c r="D3306" t="s">
        <v>1061</v>
      </c>
      <c r="E3306" s="4">
        <v>-4062.0900000000111</v>
      </c>
      <c r="F3306" t="s">
        <v>567</v>
      </c>
      <c r="G3306" t="s">
        <v>511</v>
      </c>
      <c r="H3306" t="s">
        <v>355</v>
      </c>
      <c r="I3306" t="s">
        <v>356</v>
      </c>
      <c r="J3306" t="s">
        <v>689</v>
      </c>
      <c r="L3306" t="s">
        <v>355</v>
      </c>
      <c r="M3306" t="s">
        <v>356</v>
      </c>
      <c r="N3306" t="s">
        <v>573</v>
      </c>
    </row>
    <row r="3307" spans="1:14" hidden="1" x14ac:dyDescent="0.25">
      <c r="A3307" t="s">
        <v>241</v>
      </c>
      <c r="B3307" s="1">
        <v>44865</v>
      </c>
      <c r="C3307" t="s">
        <v>1064</v>
      </c>
      <c r="D3307" t="s">
        <v>1065</v>
      </c>
      <c r="E3307" s="4">
        <v>-2.2799999999999727</v>
      </c>
      <c r="F3307" t="s">
        <v>567</v>
      </c>
      <c r="G3307" t="s">
        <v>511</v>
      </c>
      <c r="H3307" t="s">
        <v>355</v>
      </c>
      <c r="I3307" t="s">
        <v>356</v>
      </c>
      <c r="J3307" t="s">
        <v>746</v>
      </c>
      <c r="L3307" t="s">
        <v>348</v>
      </c>
      <c r="M3307" t="s">
        <v>356</v>
      </c>
      <c r="N3307" t="s">
        <v>573</v>
      </c>
    </row>
    <row r="3308" spans="1:14" hidden="1" x14ac:dyDescent="0.25">
      <c r="A3308" t="s">
        <v>241</v>
      </c>
      <c r="B3308" s="1">
        <v>44865</v>
      </c>
      <c r="C3308" t="s">
        <v>1072</v>
      </c>
      <c r="D3308" t="s">
        <v>1073</v>
      </c>
      <c r="E3308" s="4">
        <v>-33313.929999999993</v>
      </c>
      <c r="F3308" t="s">
        <v>567</v>
      </c>
      <c r="G3308" t="s">
        <v>511</v>
      </c>
      <c r="H3308" t="s">
        <v>348</v>
      </c>
      <c r="I3308" t="s">
        <v>349</v>
      </c>
      <c r="J3308" t="s">
        <v>746</v>
      </c>
      <c r="L3308" t="s">
        <v>348</v>
      </c>
      <c r="M3308" t="s">
        <v>453</v>
      </c>
      <c r="N3308" t="s">
        <v>573</v>
      </c>
    </row>
    <row r="3309" spans="1:14" hidden="1" x14ac:dyDescent="0.25">
      <c r="A3309" t="s">
        <v>241</v>
      </c>
      <c r="B3309" s="1">
        <v>44865</v>
      </c>
      <c r="C3309" t="s">
        <v>1076</v>
      </c>
      <c r="D3309" t="s">
        <v>1077</v>
      </c>
      <c r="E3309" s="4">
        <v>-5230.2699999999995</v>
      </c>
      <c r="F3309" t="s">
        <v>567</v>
      </c>
      <c r="G3309" t="s">
        <v>511</v>
      </c>
      <c r="H3309" t="s">
        <v>348</v>
      </c>
      <c r="I3309" t="s">
        <v>349</v>
      </c>
      <c r="J3309" t="s">
        <v>746</v>
      </c>
      <c r="L3309" t="s">
        <v>348</v>
      </c>
      <c r="M3309" t="s">
        <v>453</v>
      </c>
      <c r="N3309" t="s">
        <v>573</v>
      </c>
    </row>
    <row r="3310" spans="1:14" hidden="1" x14ac:dyDescent="0.25">
      <c r="A3310" t="s">
        <v>241</v>
      </c>
      <c r="B3310" s="1">
        <v>44865</v>
      </c>
      <c r="C3310" t="s">
        <v>1234</v>
      </c>
      <c r="D3310" t="s">
        <v>1235</v>
      </c>
      <c r="E3310" s="4">
        <v>-3.4000000000000909</v>
      </c>
      <c r="F3310" t="s">
        <v>567</v>
      </c>
      <c r="G3310" t="s">
        <v>511</v>
      </c>
      <c r="H3310" t="s">
        <v>348</v>
      </c>
      <c r="I3310" t="s">
        <v>349</v>
      </c>
      <c r="J3310" t="s">
        <v>746</v>
      </c>
      <c r="L3310" t="s">
        <v>348</v>
      </c>
      <c r="M3310" t="s">
        <v>453</v>
      </c>
      <c r="N3310" t="s">
        <v>573</v>
      </c>
    </row>
    <row r="3311" spans="1:14" hidden="1" x14ac:dyDescent="0.25">
      <c r="A3311" t="s">
        <v>241</v>
      </c>
      <c r="B3311" s="1">
        <v>44865</v>
      </c>
      <c r="C3311" t="s">
        <v>1215</v>
      </c>
      <c r="D3311" t="s">
        <v>1216</v>
      </c>
      <c r="E3311" s="4">
        <v>-6.24</v>
      </c>
      <c r="F3311" t="s">
        <v>567</v>
      </c>
      <c r="G3311" t="s">
        <v>511</v>
      </c>
      <c r="H3311" t="s">
        <v>348</v>
      </c>
      <c r="I3311" t="s">
        <v>349</v>
      </c>
      <c r="J3311" t="s">
        <v>746</v>
      </c>
      <c r="L3311" t="s">
        <v>348</v>
      </c>
      <c r="M3311" t="s">
        <v>453</v>
      </c>
      <c r="N3311" t="s">
        <v>573</v>
      </c>
    </row>
    <row r="3312" spans="1:14" hidden="1" x14ac:dyDescent="0.25">
      <c r="A3312" t="s">
        <v>241</v>
      </c>
      <c r="B3312" s="1">
        <v>44865</v>
      </c>
      <c r="C3312" t="s">
        <v>1217</v>
      </c>
      <c r="D3312" t="s">
        <v>1218</v>
      </c>
      <c r="E3312" s="4">
        <v>-336.31</v>
      </c>
      <c r="F3312" t="s">
        <v>567</v>
      </c>
      <c r="G3312" t="s">
        <v>511</v>
      </c>
      <c r="H3312" t="s">
        <v>348</v>
      </c>
      <c r="I3312" t="s">
        <v>349</v>
      </c>
      <c r="J3312" t="s">
        <v>746</v>
      </c>
      <c r="L3312" t="s">
        <v>348</v>
      </c>
      <c r="M3312" t="s">
        <v>453</v>
      </c>
      <c r="N3312" t="s">
        <v>573</v>
      </c>
    </row>
    <row r="3313" spans="1:14" hidden="1" x14ac:dyDescent="0.25">
      <c r="A3313" t="s">
        <v>241</v>
      </c>
      <c r="B3313" s="1">
        <v>44865</v>
      </c>
      <c r="C3313" t="s">
        <v>1087</v>
      </c>
      <c r="D3313" t="s">
        <v>1088</v>
      </c>
      <c r="E3313" s="4">
        <v>-401.83</v>
      </c>
      <c r="F3313" t="s">
        <v>567</v>
      </c>
      <c r="G3313" t="s">
        <v>511</v>
      </c>
      <c r="H3313" t="s">
        <v>348</v>
      </c>
      <c r="I3313" t="s">
        <v>349</v>
      </c>
      <c r="J3313" t="s">
        <v>746</v>
      </c>
      <c r="L3313" t="s">
        <v>348</v>
      </c>
      <c r="M3313" t="s">
        <v>453</v>
      </c>
      <c r="N3313" t="s">
        <v>573</v>
      </c>
    </row>
    <row r="3314" spans="1:14" hidden="1" x14ac:dyDescent="0.25">
      <c r="A3314" t="s">
        <v>241</v>
      </c>
      <c r="B3314" s="1">
        <v>44865</v>
      </c>
      <c r="C3314" t="s">
        <v>1091</v>
      </c>
      <c r="D3314" t="s">
        <v>1092</v>
      </c>
      <c r="E3314" s="4">
        <v>-2245.58</v>
      </c>
      <c r="F3314" t="s">
        <v>567</v>
      </c>
      <c r="G3314" t="s">
        <v>511</v>
      </c>
      <c r="H3314" t="s">
        <v>348</v>
      </c>
      <c r="I3314" t="s">
        <v>349</v>
      </c>
      <c r="J3314" t="s">
        <v>746</v>
      </c>
      <c r="L3314" t="s">
        <v>348</v>
      </c>
      <c r="M3314" t="s">
        <v>453</v>
      </c>
      <c r="N3314" t="s">
        <v>573</v>
      </c>
    </row>
    <row r="3315" spans="1:14" hidden="1" x14ac:dyDescent="0.25">
      <c r="A3315" t="s">
        <v>241</v>
      </c>
      <c r="B3315" s="1">
        <v>44865</v>
      </c>
      <c r="C3315" t="s">
        <v>1095</v>
      </c>
      <c r="D3315" t="s">
        <v>1096</v>
      </c>
      <c r="E3315" s="4">
        <v>-430.11</v>
      </c>
      <c r="F3315" t="s">
        <v>567</v>
      </c>
      <c r="G3315" t="s">
        <v>511</v>
      </c>
      <c r="H3315" t="s">
        <v>348</v>
      </c>
      <c r="I3315" t="s">
        <v>349</v>
      </c>
      <c r="J3315" t="s">
        <v>746</v>
      </c>
      <c r="L3315" t="s">
        <v>348</v>
      </c>
      <c r="M3315" t="s">
        <v>453</v>
      </c>
      <c r="N3315" t="s">
        <v>573</v>
      </c>
    </row>
    <row r="3316" spans="1:14" hidden="1" x14ac:dyDescent="0.25">
      <c r="A3316" t="s">
        <v>241</v>
      </c>
      <c r="B3316" s="1">
        <v>44865</v>
      </c>
      <c r="C3316" t="s">
        <v>1099</v>
      </c>
      <c r="D3316" t="s">
        <v>1100</v>
      </c>
      <c r="E3316" s="4">
        <v>-334.0100000000001</v>
      </c>
      <c r="F3316" t="s">
        <v>567</v>
      </c>
      <c r="G3316" t="s">
        <v>511</v>
      </c>
      <c r="H3316" t="s">
        <v>348</v>
      </c>
      <c r="I3316" t="s">
        <v>349</v>
      </c>
      <c r="J3316" t="s">
        <v>746</v>
      </c>
      <c r="L3316" t="s">
        <v>348</v>
      </c>
      <c r="M3316" t="s">
        <v>453</v>
      </c>
      <c r="N3316" t="s">
        <v>573</v>
      </c>
    </row>
    <row r="3317" spans="1:14" hidden="1" x14ac:dyDescent="0.25">
      <c r="A3317" t="s">
        <v>241</v>
      </c>
      <c r="B3317" s="1">
        <v>44865</v>
      </c>
      <c r="C3317" t="s">
        <v>1103</v>
      </c>
      <c r="D3317" t="s">
        <v>1104</v>
      </c>
      <c r="E3317" s="4">
        <v>-1415.6099999999994</v>
      </c>
      <c r="F3317" t="s">
        <v>567</v>
      </c>
      <c r="G3317" t="s">
        <v>511</v>
      </c>
      <c r="H3317" t="s">
        <v>348</v>
      </c>
      <c r="I3317" t="s">
        <v>349</v>
      </c>
      <c r="J3317" t="s">
        <v>746</v>
      </c>
      <c r="L3317" t="s">
        <v>348</v>
      </c>
      <c r="M3317" t="s">
        <v>453</v>
      </c>
      <c r="N3317" t="s">
        <v>573</v>
      </c>
    </row>
    <row r="3318" spans="1:14" hidden="1" x14ac:dyDescent="0.25">
      <c r="A3318" t="s">
        <v>241</v>
      </c>
      <c r="B3318" s="1">
        <v>44865</v>
      </c>
      <c r="C3318" t="s">
        <v>1107</v>
      </c>
      <c r="D3318" t="s">
        <v>1108</v>
      </c>
      <c r="E3318" s="4">
        <v>-377.03000000000014</v>
      </c>
      <c r="F3318" t="s">
        <v>567</v>
      </c>
      <c r="G3318" t="s">
        <v>511</v>
      </c>
      <c r="H3318" t="s">
        <v>348</v>
      </c>
      <c r="I3318" t="s">
        <v>349</v>
      </c>
      <c r="J3318" t="s">
        <v>746</v>
      </c>
      <c r="L3318" t="s">
        <v>348</v>
      </c>
      <c r="M3318" t="s">
        <v>453</v>
      </c>
      <c r="N3318" t="s">
        <v>573</v>
      </c>
    </row>
    <row r="3319" spans="1:14" hidden="1" x14ac:dyDescent="0.25">
      <c r="A3319" t="s">
        <v>241</v>
      </c>
      <c r="B3319" s="1">
        <v>44865</v>
      </c>
      <c r="C3319" t="s">
        <v>1109</v>
      </c>
      <c r="D3319" t="s">
        <v>1110</v>
      </c>
      <c r="E3319" s="4">
        <v>-644.16</v>
      </c>
      <c r="F3319" t="s">
        <v>567</v>
      </c>
      <c r="G3319" t="s">
        <v>511</v>
      </c>
      <c r="H3319" t="s">
        <v>348</v>
      </c>
      <c r="I3319" t="s">
        <v>349</v>
      </c>
      <c r="J3319" t="s">
        <v>746</v>
      </c>
      <c r="L3319" t="s">
        <v>348</v>
      </c>
      <c r="M3319" t="s">
        <v>453</v>
      </c>
      <c r="N3319" t="s">
        <v>573</v>
      </c>
    </row>
    <row r="3320" spans="1:14" hidden="1" x14ac:dyDescent="0.25">
      <c r="A3320" t="s">
        <v>241</v>
      </c>
      <c r="B3320" s="1">
        <v>44865</v>
      </c>
      <c r="C3320" t="s">
        <v>1115</v>
      </c>
      <c r="D3320" t="s">
        <v>1116</v>
      </c>
      <c r="E3320" s="4">
        <v>-275.16000000001929</v>
      </c>
      <c r="F3320" t="s">
        <v>567</v>
      </c>
      <c r="G3320" t="s">
        <v>511</v>
      </c>
      <c r="H3320" t="s">
        <v>348</v>
      </c>
      <c r="I3320" t="s">
        <v>349</v>
      </c>
      <c r="J3320" t="s">
        <v>746</v>
      </c>
      <c r="L3320" t="s">
        <v>348</v>
      </c>
      <c r="M3320" t="s">
        <v>453</v>
      </c>
      <c r="N3320" t="s">
        <v>573</v>
      </c>
    </row>
    <row r="3321" spans="1:14" hidden="1" x14ac:dyDescent="0.25">
      <c r="A3321" t="s">
        <v>241</v>
      </c>
      <c r="B3321" s="1">
        <v>44865</v>
      </c>
      <c r="C3321" t="s">
        <v>1219</v>
      </c>
      <c r="D3321" t="s">
        <v>1220</v>
      </c>
      <c r="E3321" s="4">
        <v>-2426.2299999999996</v>
      </c>
      <c r="F3321" t="s">
        <v>567</v>
      </c>
      <c r="G3321" t="s">
        <v>511</v>
      </c>
      <c r="H3321" t="s">
        <v>348</v>
      </c>
      <c r="I3321" t="s">
        <v>349</v>
      </c>
      <c r="J3321" t="s">
        <v>746</v>
      </c>
      <c r="L3321" t="s">
        <v>348</v>
      </c>
      <c r="M3321" t="s">
        <v>453</v>
      </c>
      <c r="N3321" t="s">
        <v>573</v>
      </c>
    </row>
    <row r="3322" spans="1:14" hidden="1" x14ac:dyDescent="0.25">
      <c r="A3322" t="s">
        <v>241</v>
      </c>
      <c r="B3322" s="1">
        <v>44865</v>
      </c>
      <c r="C3322" t="s">
        <v>1117</v>
      </c>
      <c r="D3322" t="s">
        <v>1118</v>
      </c>
      <c r="E3322" s="4">
        <v>-312.06999999999971</v>
      </c>
      <c r="F3322" t="s">
        <v>567</v>
      </c>
      <c r="G3322" t="s">
        <v>511</v>
      </c>
      <c r="H3322" t="s">
        <v>348</v>
      </c>
      <c r="I3322" t="s">
        <v>349</v>
      </c>
      <c r="J3322" t="s">
        <v>746</v>
      </c>
      <c r="L3322" t="s">
        <v>348</v>
      </c>
      <c r="M3322" t="s">
        <v>453</v>
      </c>
      <c r="N3322" t="s">
        <v>573</v>
      </c>
    </row>
    <row r="3323" spans="1:14" hidden="1" x14ac:dyDescent="0.25">
      <c r="A3323" t="s">
        <v>241</v>
      </c>
      <c r="B3323" s="1">
        <v>44865</v>
      </c>
      <c r="C3323" t="s">
        <v>1119</v>
      </c>
      <c r="D3323" t="s">
        <v>1120</v>
      </c>
      <c r="E3323" s="4">
        <v>-50183.530000000006</v>
      </c>
      <c r="F3323" t="s">
        <v>567</v>
      </c>
      <c r="G3323" t="s">
        <v>511</v>
      </c>
      <c r="H3323" t="s">
        <v>348</v>
      </c>
      <c r="I3323" t="s">
        <v>349</v>
      </c>
      <c r="J3323" t="s">
        <v>684</v>
      </c>
      <c r="L3323" t="s">
        <v>1121</v>
      </c>
      <c r="M3323" t="s">
        <v>453</v>
      </c>
      <c r="N3323" t="s">
        <v>573</v>
      </c>
    </row>
    <row r="3324" spans="1:14" hidden="1" x14ac:dyDescent="0.25">
      <c r="A3324" t="s">
        <v>241</v>
      </c>
      <c r="B3324" s="1">
        <v>44865</v>
      </c>
      <c r="C3324" t="s">
        <v>1124</v>
      </c>
      <c r="D3324" t="s">
        <v>1125</v>
      </c>
      <c r="E3324" s="4">
        <v>-226630</v>
      </c>
      <c r="F3324" t="s">
        <v>567</v>
      </c>
      <c r="G3324" t="s">
        <v>511</v>
      </c>
      <c r="H3324" t="s">
        <v>348</v>
      </c>
      <c r="I3324" t="s">
        <v>349</v>
      </c>
      <c r="J3324" t="s">
        <v>746</v>
      </c>
      <c r="L3324" t="s">
        <v>348</v>
      </c>
      <c r="M3324" t="s">
        <v>457</v>
      </c>
      <c r="N3324" t="s">
        <v>573</v>
      </c>
    </row>
    <row r="3325" spans="1:14" hidden="1" x14ac:dyDescent="0.25">
      <c r="A3325" t="s">
        <v>241</v>
      </c>
      <c r="B3325" s="1">
        <v>44895</v>
      </c>
      <c r="C3325" t="s">
        <v>1084</v>
      </c>
      <c r="D3325" t="s">
        <v>1085</v>
      </c>
      <c r="E3325" s="4">
        <v>-226491.22999999998</v>
      </c>
      <c r="F3325" t="s">
        <v>567</v>
      </c>
      <c r="G3325" t="s">
        <v>471</v>
      </c>
      <c r="H3325" t="s">
        <v>248</v>
      </c>
      <c r="I3325" t="s">
        <v>249</v>
      </c>
      <c r="J3325" t="s">
        <v>248</v>
      </c>
      <c r="K3325" t="s">
        <v>1086</v>
      </c>
      <c r="L3325" t="s">
        <v>372</v>
      </c>
      <c r="M3325" t="s">
        <v>373</v>
      </c>
      <c r="N3325" t="s">
        <v>488</v>
      </c>
    </row>
    <row r="3326" spans="1:14" hidden="1" x14ac:dyDescent="0.25">
      <c r="A3326" t="s">
        <v>241</v>
      </c>
      <c r="B3326" s="1">
        <v>44895</v>
      </c>
      <c r="C3326" t="s">
        <v>1089</v>
      </c>
      <c r="D3326" t="s">
        <v>1090</v>
      </c>
      <c r="E3326" s="4">
        <v>-4642</v>
      </c>
      <c r="F3326" t="s">
        <v>567</v>
      </c>
      <c r="G3326" t="s">
        <v>471</v>
      </c>
      <c r="H3326" t="s">
        <v>248</v>
      </c>
      <c r="I3326" t="s">
        <v>249</v>
      </c>
      <c r="J3326" t="s">
        <v>248</v>
      </c>
      <c r="K3326" t="s">
        <v>1086</v>
      </c>
      <c r="L3326" t="s">
        <v>372</v>
      </c>
      <c r="M3326" t="s">
        <v>373</v>
      </c>
      <c r="N3326" t="s">
        <v>488</v>
      </c>
    </row>
    <row r="3327" spans="1:14" hidden="1" x14ac:dyDescent="0.25">
      <c r="A3327" t="s">
        <v>241</v>
      </c>
      <c r="B3327" s="1">
        <v>44895</v>
      </c>
      <c r="C3327" t="s">
        <v>1300</v>
      </c>
      <c r="D3327" t="s">
        <v>1301</v>
      </c>
      <c r="E3327" s="4">
        <v>-19471.2</v>
      </c>
      <c r="F3327" t="s">
        <v>567</v>
      </c>
      <c r="G3327" t="s">
        <v>471</v>
      </c>
      <c r="H3327" t="s">
        <v>248</v>
      </c>
      <c r="I3327" t="s">
        <v>249</v>
      </c>
      <c r="J3327" t="s">
        <v>248</v>
      </c>
      <c r="L3327" t="s">
        <v>372</v>
      </c>
      <c r="M3327" t="s">
        <v>373</v>
      </c>
      <c r="N3327" t="s">
        <v>488</v>
      </c>
    </row>
    <row r="3328" spans="1:14" hidden="1" x14ac:dyDescent="0.25">
      <c r="A3328" t="s">
        <v>241</v>
      </c>
      <c r="B3328" s="1">
        <v>44895</v>
      </c>
      <c r="C3328" t="s">
        <v>1283</v>
      </c>
      <c r="D3328" t="s">
        <v>1284</v>
      </c>
      <c r="E3328" s="4">
        <v>-3476.24</v>
      </c>
      <c r="F3328" t="s">
        <v>567</v>
      </c>
      <c r="G3328" t="s">
        <v>471</v>
      </c>
      <c r="H3328" t="s">
        <v>317</v>
      </c>
      <c r="I3328" t="s">
        <v>318</v>
      </c>
      <c r="J3328" t="s">
        <v>276</v>
      </c>
      <c r="L3328" t="s">
        <v>372</v>
      </c>
      <c r="M3328" t="s">
        <v>373</v>
      </c>
      <c r="N3328" t="s">
        <v>488</v>
      </c>
    </row>
    <row r="3329" spans="1:14" hidden="1" x14ac:dyDescent="0.25">
      <c r="A3329" t="s">
        <v>241</v>
      </c>
      <c r="B3329" s="1">
        <v>44895</v>
      </c>
      <c r="C3329" t="s">
        <v>1271</v>
      </c>
      <c r="D3329" t="s">
        <v>1272</v>
      </c>
      <c r="E3329" s="4">
        <v>-29128.61</v>
      </c>
      <c r="F3329" t="s">
        <v>567</v>
      </c>
      <c r="G3329" t="s">
        <v>471</v>
      </c>
      <c r="H3329" t="s">
        <v>317</v>
      </c>
      <c r="I3329" t="s">
        <v>318</v>
      </c>
      <c r="J3329" t="s">
        <v>276</v>
      </c>
      <c r="L3329" t="s">
        <v>390</v>
      </c>
      <c r="M3329" t="s">
        <v>391</v>
      </c>
      <c r="N3329" t="s">
        <v>487</v>
      </c>
    </row>
    <row r="3330" spans="1:14" hidden="1" x14ac:dyDescent="0.25">
      <c r="A3330" t="s">
        <v>241</v>
      </c>
      <c r="B3330" s="1">
        <v>44895</v>
      </c>
      <c r="C3330" t="s">
        <v>565</v>
      </c>
      <c r="D3330" t="s">
        <v>566</v>
      </c>
      <c r="E3330" s="4">
        <v>591465.07999999996</v>
      </c>
      <c r="F3330" t="s">
        <v>567</v>
      </c>
      <c r="G3330" t="s">
        <v>471</v>
      </c>
      <c r="H3330" t="s">
        <v>291</v>
      </c>
      <c r="I3330" t="s">
        <v>292</v>
      </c>
      <c r="J3330" t="s">
        <v>251</v>
      </c>
      <c r="L3330" t="s">
        <v>376</v>
      </c>
      <c r="M3330" t="s">
        <v>377</v>
      </c>
      <c r="N3330" t="s">
        <v>486</v>
      </c>
    </row>
    <row r="3331" spans="1:14" hidden="1" x14ac:dyDescent="0.25">
      <c r="A3331" t="s">
        <v>241</v>
      </c>
      <c r="B3331" s="1">
        <v>44895</v>
      </c>
      <c r="C3331" t="s">
        <v>568</v>
      </c>
      <c r="D3331" t="s">
        <v>569</v>
      </c>
      <c r="E3331" s="4">
        <v>111565.66</v>
      </c>
      <c r="F3331" t="s">
        <v>567</v>
      </c>
      <c r="G3331" t="s">
        <v>471</v>
      </c>
      <c r="H3331" t="s">
        <v>291</v>
      </c>
      <c r="I3331" t="s">
        <v>292</v>
      </c>
      <c r="J3331" t="s">
        <v>251</v>
      </c>
      <c r="L3331" t="s">
        <v>376</v>
      </c>
      <c r="M3331" t="s">
        <v>377</v>
      </c>
      <c r="N3331" t="s">
        <v>486</v>
      </c>
    </row>
    <row r="3332" spans="1:14" hidden="1" x14ac:dyDescent="0.25">
      <c r="A3332" t="s">
        <v>241</v>
      </c>
      <c r="B3332" s="1">
        <v>44895</v>
      </c>
      <c r="C3332" t="s">
        <v>574</v>
      </c>
      <c r="D3332" t="s">
        <v>575</v>
      </c>
      <c r="E3332" s="4">
        <v>70556.409999999989</v>
      </c>
      <c r="F3332" t="s">
        <v>567</v>
      </c>
      <c r="G3332" t="s">
        <v>471</v>
      </c>
      <c r="H3332" t="s">
        <v>291</v>
      </c>
      <c r="I3332" t="s">
        <v>292</v>
      </c>
      <c r="J3332" t="s">
        <v>251</v>
      </c>
      <c r="L3332" t="s">
        <v>376</v>
      </c>
      <c r="M3332" t="s">
        <v>377</v>
      </c>
      <c r="N3332" t="s">
        <v>486</v>
      </c>
    </row>
    <row r="3333" spans="1:14" hidden="1" x14ac:dyDescent="0.25">
      <c r="A3333" t="s">
        <v>241</v>
      </c>
      <c r="B3333" s="1">
        <v>44895</v>
      </c>
      <c r="C3333" t="s">
        <v>578</v>
      </c>
      <c r="D3333" t="s">
        <v>579</v>
      </c>
      <c r="E3333" s="4">
        <v>4538.3100000000004</v>
      </c>
      <c r="F3333" t="s">
        <v>567</v>
      </c>
      <c r="G3333" t="s">
        <v>471</v>
      </c>
      <c r="H3333" t="s">
        <v>298</v>
      </c>
      <c r="I3333" t="s">
        <v>299</v>
      </c>
      <c r="J3333" t="s">
        <v>258</v>
      </c>
      <c r="L3333" t="s">
        <v>376</v>
      </c>
      <c r="M3333" t="s">
        <v>377</v>
      </c>
      <c r="N3333" t="s">
        <v>487</v>
      </c>
    </row>
    <row r="3334" spans="1:14" hidden="1" x14ac:dyDescent="0.25">
      <c r="A3334" t="s">
        <v>241</v>
      </c>
      <c r="B3334" s="1">
        <v>44895</v>
      </c>
      <c r="C3334" t="s">
        <v>582</v>
      </c>
      <c r="D3334" t="s">
        <v>583</v>
      </c>
      <c r="E3334" s="4">
        <v>40691.850000000006</v>
      </c>
      <c r="F3334" t="s">
        <v>567</v>
      </c>
      <c r="G3334" t="s">
        <v>471</v>
      </c>
      <c r="H3334" t="s">
        <v>291</v>
      </c>
      <c r="I3334" t="s">
        <v>292</v>
      </c>
      <c r="J3334" t="s">
        <v>251</v>
      </c>
      <c r="L3334" t="s">
        <v>376</v>
      </c>
      <c r="M3334" t="s">
        <v>377</v>
      </c>
      <c r="N3334" t="s">
        <v>482</v>
      </c>
    </row>
    <row r="3335" spans="1:14" hidden="1" x14ac:dyDescent="0.25">
      <c r="A3335" t="s">
        <v>241</v>
      </c>
      <c r="B3335" s="1">
        <v>44895</v>
      </c>
      <c r="C3335" t="s">
        <v>586</v>
      </c>
      <c r="D3335" t="s">
        <v>587</v>
      </c>
      <c r="E3335" s="4">
        <v>6515.920000000001</v>
      </c>
      <c r="F3335" t="s">
        <v>567</v>
      </c>
      <c r="G3335" t="s">
        <v>471</v>
      </c>
      <c r="H3335" t="s">
        <v>298</v>
      </c>
      <c r="I3335" t="s">
        <v>299</v>
      </c>
      <c r="J3335" t="s">
        <v>258</v>
      </c>
      <c r="L3335" t="s">
        <v>376</v>
      </c>
      <c r="M3335" t="s">
        <v>377</v>
      </c>
      <c r="N3335" t="s">
        <v>487</v>
      </c>
    </row>
    <row r="3336" spans="1:14" hidden="1" x14ac:dyDescent="0.25">
      <c r="A3336" t="s">
        <v>241</v>
      </c>
      <c r="B3336" s="1">
        <v>44895</v>
      </c>
      <c r="C3336" t="s">
        <v>590</v>
      </c>
      <c r="D3336" t="s">
        <v>591</v>
      </c>
      <c r="E3336" s="4">
        <v>9495.2100000000009</v>
      </c>
      <c r="F3336" t="s">
        <v>567</v>
      </c>
      <c r="G3336" t="s">
        <v>471</v>
      </c>
      <c r="H3336" t="s">
        <v>298</v>
      </c>
      <c r="I3336" t="s">
        <v>299</v>
      </c>
      <c r="J3336" t="s">
        <v>258</v>
      </c>
      <c r="L3336" t="s">
        <v>376</v>
      </c>
      <c r="M3336" t="s">
        <v>377</v>
      </c>
      <c r="N3336" t="s">
        <v>487</v>
      </c>
    </row>
    <row r="3337" spans="1:14" hidden="1" x14ac:dyDescent="0.25">
      <c r="A3337" t="s">
        <v>241</v>
      </c>
      <c r="B3337" s="1">
        <v>44895</v>
      </c>
      <c r="C3337" t="s">
        <v>595</v>
      </c>
      <c r="D3337" t="s">
        <v>596</v>
      </c>
      <c r="E3337" s="4">
        <v>4175.6499999999996</v>
      </c>
      <c r="F3337" t="s">
        <v>567</v>
      </c>
      <c r="G3337" t="s">
        <v>471</v>
      </c>
      <c r="H3337" t="s">
        <v>311</v>
      </c>
      <c r="I3337" t="s">
        <v>312</v>
      </c>
      <c r="J3337" t="s">
        <v>264</v>
      </c>
      <c r="L3337" t="s">
        <v>376</v>
      </c>
      <c r="M3337" t="s">
        <v>377</v>
      </c>
      <c r="N3337" t="s">
        <v>477</v>
      </c>
    </row>
    <row r="3338" spans="1:14" hidden="1" x14ac:dyDescent="0.25">
      <c r="A3338" t="s">
        <v>241</v>
      </c>
      <c r="B3338" s="1">
        <v>44895</v>
      </c>
      <c r="C3338" t="s">
        <v>603</v>
      </c>
      <c r="D3338" t="s">
        <v>604</v>
      </c>
      <c r="E3338" s="4">
        <v>17647.189999999999</v>
      </c>
      <c r="F3338" t="s">
        <v>567</v>
      </c>
      <c r="G3338" t="s">
        <v>471</v>
      </c>
      <c r="H3338" t="s">
        <v>311</v>
      </c>
      <c r="I3338" t="s">
        <v>312</v>
      </c>
      <c r="J3338" t="s">
        <v>264</v>
      </c>
      <c r="L3338" t="s">
        <v>376</v>
      </c>
      <c r="M3338" t="s">
        <v>377</v>
      </c>
      <c r="N3338" t="s">
        <v>487</v>
      </c>
    </row>
    <row r="3339" spans="1:14" hidden="1" x14ac:dyDescent="0.25">
      <c r="A3339" t="s">
        <v>241</v>
      </c>
      <c r="B3339" s="1">
        <v>44895</v>
      </c>
      <c r="C3339" t="s">
        <v>1128</v>
      </c>
      <c r="D3339" t="s">
        <v>1129</v>
      </c>
      <c r="E3339" s="4">
        <v>88491</v>
      </c>
      <c r="F3339" t="s">
        <v>567</v>
      </c>
      <c r="G3339" t="s">
        <v>471</v>
      </c>
      <c r="H3339" t="s">
        <v>291</v>
      </c>
      <c r="I3339" t="s">
        <v>292</v>
      </c>
      <c r="J3339" t="s">
        <v>251</v>
      </c>
      <c r="L3339" t="s">
        <v>376</v>
      </c>
      <c r="M3339" t="s">
        <v>377</v>
      </c>
      <c r="N3339" t="s">
        <v>486</v>
      </c>
    </row>
    <row r="3340" spans="1:14" hidden="1" x14ac:dyDescent="0.25">
      <c r="A3340" t="s">
        <v>241</v>
      </c>
      <c r="B3340" s="1">
        <v>44895</v>
      </c>
      <c r="C3340" t="s">
        <v>1130</v>
      </c>
      <c r="D3340" t="s">
        <v>1131</v>
      </c>
      <c r="E3340" s="4">
        <v>216994.54000000004</v>
      </c>
      <c r="F3340" t="s">
        <v>567</v>
      </c>
      <c r="G3340" t="s">
        <v>471</v>
      </c>
      <c r="H3340" t="s">
        <v>291</v>
      </c>
      <c r="I3340" t="s">
        <v>292</v>
      </c>
      <c r="J3340" t="s">
        <v>251</v>
      </c>
      <c r="L3340" t="s">
        <v>376</v>
      </c>
      <c r="M3340" t="s">
        <v>377</v>
      </c>
      <c r="N3340" t="s">
        <v>487</v>
      </c>
    </row>
    <row r="3341" spans="1:14" hidden="1" x14ac:dyDescent="0.25">
      <c r="A3341" t="s">
        <v>241</v>
      </c>
      <c r="B3341" s="1">
        <v>44895</v>
      </c>
      <c r="C3341" t="s">
        <v>627</v>
      </c>
      <c r="D3341" t="s">
        <v>628</v>
      </c>
      <c r="E3341" s="4">
        <v>236008.44999999998</v>
      </c>
      <c r="F3341" t="s">
        <v>567</v>
      </c>
      <c r="G3341" t="s">
        <v>471</v>
      </c>
      <c r="H3341" t="s">
        <v>295</v>
      </c>
      <c r="I3341" t="s">
        <v>254</v>
      </c>
      <c r="J3341" t="s">
        <v>253</v>
      </c>
      <c r="L3341" t="s">
        <v>378</v>
      </c>
      <c r="M3341" t="s">
        <v>379</v>
      </c>
      <c r="N3341" t="s">
        <v>486</v>
      </c>
    </row>
    <row r="3342" spans="1:14" hidden="1" x14ac:dyDescent="0.25">
      <c r="A3342" t="s">
        <v>241</v>
      </c>
      <c r="B3342" s="1">
        <v>44895</v>
      </c>
      <c r="C3342" t="s">
        <v>631</v>
      </c>
      <c r="D3342" t="s">
        <v>632</v>
      </c>
      <c r="E3342" s="4">
        <v>4187.46</v>
      </c>
      <c r="F3342" t="s">
        <v>567</v>
      </c>
      <c r="G3342" t="s">
        <v>471</v>
      </c>
      <c r="H3342" t="s">
        <v>301</v>
      </c>
      <c r="I3342" t="s">
        <v>302</v>
      </c>
      <c r="J3342" t="s">
        <v>258</v>
      </c>
      <c r="L3342" t="s">
        <v>378</v>
      </c>
      <c r="M3342" t="s">
        <v>379</v>
      </c>
      <c r="N3342" t="s">
        <v>486</v>
      </c>
    </row>
    <row r="3343" spans="1:14" hidden="1" x14ac:dyDescent="0.25">
      <c r="A3343" t="s">
        <v>241</v>
      </c>
      <c r="B3343" s="1">
        <v>44895</v>
      </c>
      <c r="C3343" t="s">
        <v>633</v>
      </c>
      <c r="D3343" t="s">
        <v>634</v>
      </c>
      <c r="E3343" s="4">
        <v>74503.25</v>
      </c>
      <c r="F3343" t="s">
        <v>567</v>
      </c>
      <c r="G3343" t="s">
        <v>471</v>
      </c>
      <c r="H3343" t="s">
        <v>295</v>
      </c>
      <c r="I3343" t="s">
        <v>254</v>
      </c>
      <c r="J3343" t="s">
        <v>253</v>
      </c>
      <c r="L3343" t="s">
        <v>378</v>
      </c>
      <c r="M3343" t="s">
        <v>379</v>
      </c>
      <c r="N3343" t="s">
        <v>486</v>
      </c>
    </row>
    <row r="3344" spans="1:14" hidden="1" x14ac:dyDescent="0.25">
      <c r="A3344" t="s">
        <v>241</v>
      </c>
      <c r="B3344" s="1">
        <v>44895</v>
      </c>
      <c r="C3344" t="s">
        <v>640</v>
      </c>
      <c r="D3344" t="s">
        <v>641</v>
      </c>
      <c r="E3344" s="4">
        <v>273.07</v>
      </c>
      <c r="F3344" t="s">
        <v>567</v>
      </c>
      <c r="G3344" t="s">
        <v>471</v>
      </c>
      <c r="H3344" t="s">
        <v>301</v>
      </c>
      <c r="I3344" t="s">
        <v>302</v>
      </c>
      <c r="J3344" t="s">
        <v>258</v>
      </c>
      <c r="L3344" t="s">
        <v>378</v>
      </c>
      <c r="M3344" t="s">
        <v>379</v>
      </c>
      <c r="N3344" t="s">
        <v>485</v>
      </c>
    </row>
    <row r="3345" spans="1:14" hidden="1" x14ac:dyDescent="0.25">
      <c r="A3345" t="s">
        <v>241</v>
      </c>
      <c r="B3345" s="1">
        <v>44895</v>
      </c>
      <c r="C3345" t="s">
        <v>644</v>
      </c>
      <c r="D3345" t="s">
        <v>645</v>
      </c>
      <c r="E3345" s="4">
        <v>73656.599999999991</v>
      </c>
      <c r="F3345" t="s">
        <v>567</v>
      </c>
      <c r="G3345" t="s">
        <v>471</v>
      </c>
      <c r="H3345" t="s">
        <v>295</v>
      </c>
      <c r="I3345" t="s">
        <v>254</v>
      </c>
      <c r="J3345" t="s">
        <v>253</v>
      </c>
      <c r="L3345" t="s">
        <v>378</v>
      </c>
      <c r="M3345" t="s">
        <v>379</v>
      </c>
      <c r="N3345" t="s">
        <v>486</v>
      </c>
    </row>
    <row r="3346" spans="1:14" hidden="1" x14ac:dyDescent="0.25">
      <c r="A3346" t="s">
        <v>241</v>
      </c>
      <c r="B3346" s="1">
        <v>44895</v>
      </c>
      <c r="C3346" t="s">
        <v>646</v>
      </c>
      <c r="D3346" t="s">
        <v>647</v>
      </c>
      <c r="E3346" s="4">
        <v>389862.29000000004</v>
      </c>
      <c r="F3346" t="s">
        <v>567</v>
      </c>
      <c r="G3346" t="s">
        <v>471</v>
      </c>
      <c r="H3346" t="s">
        <v>295</v>
      </c>
      <c r="I3346" t="s">
        <v>254</v>
      </c>
      <c r="J3346" t="s">
        <v>253</v>
      </c>
      <c r="L3346" t="s">
        <v>378</v>
      </c>
      <c r="M3346" t="s">
        <v>379</v>
      </c>
      <c r="N3346" t="s">
        <v>486</v>
      </c>
    </row>
    <row r="3347" spans="1:14" hidden="1" x14ac:dyDescent="0.25">
      <c r="A3347" t="s">
        <v>241</v>
      </c>
      <c r="B3347" s="1">
        <v>44895</v>
      </c>
      <c r="C3347" t="s">
        <v>1294</v>
      </c>
      <c r="D3347" t="s">
        <v>1295</v>
      </c>
      <c r="E3347" s="4">
        <v>39414.1</v>
      </c>
      <c r="F3347" t="s">
        <v>567</v>
      </c>
      <c r="G3347" t="s">
        <v>471</v>
      </c>
      <c r="H3347" t="s">
        <v>295</v>
      </c>
      <c r="I3347" t="s">
        <v>254</v>
      </c>
      <c r="J3347" t="s">
        <v>253</v>
      </c>
      <c r="L3347" t="s">
        <v>378</v>
      </c>
      <c r="M3347" t="s">
        <v>379</v>
      </c>
      <c r="N3347" t="s">
        <v>486</v>
      </c>
    </row>
    <row r="3348" spans="1:14" hidden="1" x14ac:dyDescent="0.25">
      <c r="A3348" t="s">
        <v>241</v>
      </c>
      <c r="B3348" s="1">
        <v>44895</v>
      </c>
      <c r="C3348" t="s">
        <v>650</v>
      </c>
      <c r="D3348" t="s">
        <v>651</v>
      </c>
      <c r="E3348" s="4">
        <v>73563.77</v>
      </c>
      <c r="F3348" t="s">
        <v>567</v>
      </c>
      <c r="G3348" t="s">
        <v>471</v>
      </c>
      <c r="H3348" t="s">
        <v>308</v>
      </c>
      <c r="I3348" t="s">
        <v>309</v>
      </c>
      <c r="J3348" t="s">
        <v>264</v>
      </c>
      <c r="L3348" t="s">
        <v>378</v>
      </c>
      <c r="M3348" t="s">
        <v>379</v>
      </c>
      <c r="N3348" t="s">
        <v>487</v>
      </c>
    </row>
    <row r="3349" spans="1:14" hidden="1" x14ac:dyDescent="0.25">
      <c r="A3349" t="s">
        <v>241</v>
      </c>
      <c r="B3349" s="1">
        <v>44895</v>
      </c>
      <c r="C3349" t="s">
        <v>652</v>
      </c>
      <c r="D3349" t="s">
        <v>653</v>
      </c>
      <c r="E3349" s="4">
        <v>8726.42</v>
      </c>
      <c r="F3349" t="s">
        <v>567</v>
      </c>
      <c r="G3349" t="s">
        <v>471</v>
      </c>
      <c r="H3349" t="s">
        <v>308</v>
      </c>
      <c r="I3349" t="s">
        <v>309</v>
      </c>
      <c r="J3349" t="s">
        <v>264</v>
      </c>
      <c r="L3349" t="s">
        <v>378</v>
      </c>
      <c r="M3349" t="s">
        <v>379</v>
      </c>
      <c r="N3349" t="s">
        <v>487</v>
      </c>
    </row>
    <row r="3350" spans="1:14" hidden="1" x14ac:dyDescent="0.25">
      <c r="A3350" t="s">
        <v>241</v>
      </c>
      <c r="B3350" s="1">
        <v>44895</v>
      </c>
      <c r="C3350" t="s">
        <v>656</v>
      </c>
      <c r="D3350" t="s">
        <v>657</v>
      </c>
      <c r="E3350" s="4">
        <v>2445.29</v>
      </c>
      <c r="F3350" t="s">
        <v>567</v>
      </c>
      <c r="G3350" t="s">
        <v>471</v>
      </c>
      <c r="H3350" t="s">
        <v>308</v>
      </c>
      <c r="I3350" t="s">
        <v>309</v>
      </c>
      <c r="J3350" t="s">
        <v>264</v>
      </c>
      <c r="L3350" t="s">
        <v>378</v>
      </c>
      <c r="M3350" t="s">
        <v>379</v>
      </c>
      <c r="N3350" t="s">
        <v>487</v>
      </c>
    </row>
    <row r="3351" spans="1:14" hidden="1" x14ac:dyDescent="0.25">
      <c r="A3351" t="s">
        <v>241</v>
      </c>
      <c r="B3351" s="1">
        <v>44895</v>
      </c>
      <c r="C3351" t="s">
        <v>663</v>
      </c>
      <c r="D3351" t="s">
        <v>664</v>
      </c>
      <c r="E3351" s="4">
        <v>6297.3799999999992</v>
      </c>
      <c r="F3351" t="s">
        <v>567</v>
      </c>
      <c r="G3351" t="s">
        <v>471</v>
      </c>
      <c r="H3351" t="s">
        <v>308</v>
      </c>
      <c r="I3351" t="s">
        <v>309</v>
      </c>
      <c r="J3351" t="s">
        <v>264</v>
      </c>
      <c r="L3351" t="s">
        <v>378</v>
      </c>
      <c r="M3351" t="s">
        <v>379</v>
      </c>
      <c r="N3351" t="s">
        <v>487</v>
      </c>
    </row>
    <row r="3352" spans="1:14" hidden="1" x14ac:dyDescent="0.25">
      <c r="A3352" t="s">
        <v>241</v>
      </c>
      <c r="B3352" s="1">
        <v>44895</v>
      </c>
      <c r="C3352" t="s">
        <v>668</v>
      </c>
      <c r="D3352" t="s">
        <v>669</v>
      </c>
      <c r="E3352" s="4">
        <v>5691.7800000000007</v>
      </c>
      <c r="F3352" t="s">
        <v>567</v>
      </c>
      <c r="G3352" t="s">
        <v>471</v>
      </c>
      <c r="H3352" t="s">
        <v>308</v>
      </c>
      <c r="I3352" t="s">
        <v>309</v>
      </c>
      <c r="J3352" t="s">
        <v>264</v>
      </c>
      <c r="L3352" t="s">
        <v>378</v>
      </c>
      <c r="M3352" t="s">
        <v>379</v>
      </c>
      <c r="N3352" t="s">
        <v>487</v>
      </c>
    </row>
    <row r="3353" spans="1:14" hidden="1" x14ac:dyDescent="0.25">
      <c r="A3353" t="s">
        <v>241</v>
      </c>
      <c r="B3353" s="1">
        <v>44895</v>
      </c>
      <c r="C3353" t="s">
        <v>672</v>
      </c>
      <c r="D3353" t="s">
        <v>673</v>
      </c>
      <c r="E3353" s="4">
        <v>7914.79</v>
      </c>
      <c r="F3353" t="s">
        <v>567</v>
      </c>
      <c r="G3353" t="s">
        <v>471</v>
      </c>
      <c r="H3353" t="s">
        <v>308</v>
      </c>
      <c r="I3353" t="s">
        <v>309</v>
      </c>
      <c r="J3353" t="s">
        <v>264</v>
      </c>
      <c r="L3353" t="s">
        <v>378</v>
      </c>
      <c r="M3353" t="s">
        <v>379</v>
      </c>
      <c r="N3353" t="s">
        <v>487</v>
      </c>
    </row>
    <row r="3354" spans="1:14" hidden="1" x14ac:dyDescent="0.25">
      <c r="A3354" t="s">
        <v>241</v>
      </c>
      <c r="B3354" s="1">
        <v>44895</v>
      </c>
      <c r="C3354" t="s">
        <v>676</v>
      </c>
      <c r="D3354" t="s">
        <v>677</v>
      </c>
      <c r="E3354" s="4">
        <v>69304</v>
      </c>
      <c r="F3354" t="s">
        <v>567</v>
      </c>
      <c r="G3354" t="s">
        <v>471</v>
      </c>
      <c r="H3354" t="s">
        <v>308</v>
      </c>
      <c r="I3354" t="s">
        <v>309</v>
      </c>
      <c r="J3354" t="s">
        <v>264</v>
      </c>
      <c r="L3354" t="s">
        <v>378</v>
      </c>
      <c r="M3354" t="s">
        <v>379</v>
      </c>
      <c r="N3354" t="s">
        <v>477</v>
      </c>
    </row>
    <row r="3355" spans="1:14" hidden="1" x14ac:dyDescent="0.25">
      <c r="A3355" t="s">
        <v>241</v>
      </c>
      <c r="B3355" s="1">
        <v>44895</v>
      </c>
      <c r="C3355" t="s">
        <v>680</v>
      </c>
      <c r="D3355" t="s">
        <v>681</v>
      </c>
      <c r="E3355" s="4">
        <v>29428.400000000001</v>
      </c>
      <c r="F3355" t="s">
        <v>567</v>
      </c>
      <c r="G3355" t="s">
        <v>471</v>
      </c>
      <c r="H3355" t="s">
        <v>308</v>
      </c>
      <c r="I3355" t="s">
        <v>309</v>
      </c>
      <c r="J3355" t="s">
        <v>264</v>
      </c>
      <c r="L3355" t="s">
        <v>378</v>
      </c>
      <c r="M3355" t="s">
        <v>379</v>
      </c>
      <c r="N3355" t="s">
        <v>487</v>
      </c>
    </row>
    <row r="3356" spans="1:14" hidden="1" x14ac:dyDescent="0.25">
      <c r="A3356" t="s">
        <v>241</v>
      </c>
      <c r="B3356" s="1">
        <v>44895</v>
      </c>
      <c r="C3356" t="s">
        <v>685</v>
      </c>
      <c r="D3356" t="s">
        <v>686</v>
      </c>
      <c r="E3356" s="4">
        <v>11888.8</v>
      </c>
      <c r="F3356" t="s">
        <v>567</v>
      </c>
      <c r="G3356" t="s">
        <v>471</v>
      </c>
      <c r="H3356" t="s">
        <v>301</v>
      </c>
      <c r="I3356" t="s">
        <v>302</v>
      </c>
      <c r="J3356" t="s">
        <v>258</v>
      </c>
      <c r="L3356" t="s">
        <v>378</v>
      </c>
      <c r="M3356" t="s">
        <v>379</v>
      </c>
      <c r="N3356" t="s">
        <v>486</v>
      </c>
    </row>
    <row r="3357" spans="1:14" hidden="1" x14ac:dyDescent="0.25">
      <c r="A3357" t="s">
        <v>241</v>
      </c>
      <c r="B3357" s="1">
        <v>44895</v>
      </c>
      <c r="C3357" t="s">
        <v>690</v>
      </c>
      <c r="D3357" t="s">
        <v>691</v>
      </c>
      <c r="E3357" s="4">
        <v>55606.74</v>
      </c>
      <c r="F3357" t="s">
        <v>567</v>
      </c>
      <c r="G3357" t="s">
        <v>471</v>
      </c>
      <c r="H3357" t="s">
        <v>308</v>
      </c>
      <c r="I3357" t="s">
        <v>309</v>
      </c>
      <c r="J3357" t="s">
        <v>264</v>
      </c>
      <c r="L3357" t="s">
        <v>378</v>
      </c>
      <c r="M3357" t="s">
        <v>379</v>
      </c>
      <c r="N3357" t="s">
        <v>487</v>
      </c>
    </row>
    <row r="3358" spans="1:14" hidden="1" x14ac:dyDescent="0.25">
      <c r="A3358" t="s">
        <v>241</v>
      </c>
      <c r="B3358" s="1">
        <v>44895</v>
      </c>
      <c r="C3358" t="s">
        <v>692</v>
      </c>
      <c r="D3358" t="s">
        <v>693</v>
      </c>
      <c r="E3358" s="4">
        <v>2732</v>
      </c>
      <c r="F3358" t="s">
        <v>567</v>
      </c>
      <c r="G3358" t="s">
        <v>471</v>
      </c>
      <c r="H3358" t="s">
        <v>308</v>
      </c>
      <c r="I3358" t="s">
        <v>309</v>
      </c>
      <c r="J3358" t="s">
        <v>264</v>
      </c>
      <c r="L3358" t="s">
        <v>378</v>
      </c>
      <c r="M3358" t="s">
        <v>379</v>
      </c>
      <c r="N3358" t="s">
        <v>487</v>
      </c>
    </row>
    <row r="3359" spans="1:14" hidden="1" x14ac:dyDescent="0.25">
      <c r="A3359" t="s">
        <v>241</v>
      </c>
      <c r="B3359" s="1">
        <v>44895</v>
      </c>
      <c r="C3359" t="s">
        <v>696</v>
      </c>
      <c r="D3359" t="s">
        <v>697</v>
      </c>
      <c r="E3359" s="4">
        <v>250</v>
      </c>
      <c r="F3359" t="s">
        <v>567</v>
      </c>
      <c r="G3359" t="s">
        <v>471</v>
      </c>
      <c r="H3359" t="s">
        <v>308</v>
      </c>
      <c r="I3359" t="s">
        <v>309</v>
      </c>
      <c r="J3359" t="s">
        <v>264</v>
      </c>
      <c r="L3359" t="s">
        <v>378</v>
      </c>
      <c r="M3359" t="s">
        <v>379</v>
      </c>
      <c r="N3359" t="s">
        <v>487</v>
      </c>
    </row>
    <row r="3360" spans="1:14" hidden="1" x14ac:dyDescent="0.25">
      <c r="A3360" t="s">
        <v>241</v>
      </c>
      <c r="B3360" s="1">
        <v>44895</v>
      </c>
      <c r="C3360" t="s">
        <v>698</v>
      </c>
      <c r="D3360" t="s">
        <v>699</v>
      </c>
      <c r="E3360" s="4">
        <v>16214</v>
      </c>
      <c r="F3360" t="s">
        <v>567</v>
      </c>
      <c r="G3360" t="s">
        <v>471</v>
      </c>
      <c r="H3360" t="s">
        <v>308</v>
      </c>
      <c r="I3360" t="s">
        <v>309</v>
      </c>
      <c r="J3360" t="s">
        <v>264</v>
      </c>
      <c r="L3360" t="s">
        <v>378</v>
      </c>
      <c r="M3360" t="s">
        <v>379</v>
      </c>
      <c r="N3360" t="s">
        <v>487</v>
      </c>
    </row>
    <row r="3361" spans="1:14" hidden="1" x14ac:dyDescent="0.25">
      <c r="A3361" t="s">
        <v>241</v>
      </c>
      <c r="B3361" s="1">
        <v>44895</v>
      </c>
      <c r="C3361" t="s">
        <v>1132</v>
      </c>
      <c r="D3361" t="s">
        <v>1133</v>
      </c>
      <c r="E3361" s="4">
        <v>35700</v>
      </c>
      <c r="F3361" t="s">
        <v>567</v>
      </c>
      <c r="G3361" t="s">
        <v>471</v>
      </c>
      <c r="H3361" t="s">
        <v>308</v>
      </c>
      <c r="I3361" t="s">
        <v>309</v>
      </c>
      <c r="J3361" t="s">
        <v>264</v>
      </c>
      <c r="L3361" t="s">
        <v>378</v>
      </c>
      <c r="M3361" t="s">
        <v>379</v>
      </c>
      <c r="N3361" t="s">
        <v>480</v>
      </c>
    </row>
    <row r="3362" spans="1:14" hidden="1" x14ac:dyDescent="0.25">
      <c r="A3362" t="s">
        <v>241</v>
      </c>
      <c r="B3362" s="1">
        <v>44895</v>
      </c>
      <c r="C3362" t="s">
        <v>1134</v>
      </c>
      <c r="D3362" t="s">
        <v>1135</v>
      </c>
      <c r="E3362" s="4">
        <v>61966.450000000004</v>
      </c>
      <c r="F3362" t="s">
        <v>567</v>
      </c>
      <c r="G3362" t="s">
        <v>471</v>
      </c>
      <c r="H3362" t="s">
        <v>301</v>
      </c>
      <c r="I3362" t="s">
        <v>302</v>
      </c>
      <c r="J3362" t="s">
        <v>258</v>
      </c>
      <c r="L3362" t="s">
        <v>378</v>
      </c>
      <c r="M3362" t="s">
        <v>379</v>
      </c>
      <c r="N3362" t="s">
        <v>486</v>
      </c>
    </row>
    <row r="3363" spans="1:14" hidden="1" x14ac:dyDescent="0.25">
      <c r="A3363" t="s">
        <v>241</v>
      </c>
      <c r="B3363" s="1">
        <v>44895</v>
      </c>
      <c r="C3363" t="s">
        <v>1136</v>
      </c>
      <c r="D3363" t="s">
        <v>1137</v>
      </c>
      <c r="E3363" s="4">
        <v>59512.170000000006</v>
      </c>
      <c r="F3363" t="s">
        <v>567</v>
      </c>
      <c r="G3363" t="s">
        <v>471</v>
      </c>
      <c r="H3363" t="s">
        <v>308</v>
      </c>
      <c r="I3363" t="s">
        <v>309</v>
      </c>
      <c r="J3363" t="s">
        <v>264</v>
      </c>
      <c r="L3363" t="s">
        <v>378</v>
      </c>
      <c r="M3363" t="s">
        <v>379</v>
      </c>
      <c r="N3363" t="s">
        <v>487</v>
      </c>
    </row>
    <row r="3364" spans="1:14" hidden="1" x14ac:dyDescent="0.25">
      <c r="A3364" t="s">
        <v>241</v>
      </c>
      <c r="B3364" s="1">
        <v>44895</v>
      </c>
      <c r="C3364" t="s">
        <v>1140</v>
      </c>
      <c r="D3364" t="s">
        <v>1141</v>
      </c>
      <c r="E3364" s="4">
        <v>3500</v>
      </c>
      <c r="F3364" t="s">
        <v>567</v>
      </c>
      <c r="G3364" t="s">
        <v>471</v>
      </c>
      <c r="H3364" t="s">
        <v>308</v>
      </c>
      <c r="I3364" t="s">
        <v>309</v>
      </c>
      <c r="J3364" t="s">
        <v>264</v>
      </c>
      <c r="L3364" t="s">
        <v>378</v>
      </c>
      <c r="M3364" t="s">
        <v>379</v>
      </c>
      <c r="N3364" t="s">
        <v>487</v>
      </c>
    </row>
    <row r="3365" spans="1:14" hidden="1" x14ac:dyDescent="0.25">
      <c r="A3365" t="s">
        <v>241</v>
      </c>
      <c r="B3365" s="1">
        <v>44895</v>
      </c>
      <c r="C3365" t="s">
        <v>1221</v>
      </c>
      <c r="D3365" t="s">
        <v>1222</v>
      </c>
      <c r="E3365" s="4">
        <v>32950.019999999997</v>
      </c>
      <c r="F3365" t="s">
        <v>567</v>
      </c>
      <c r="G3365" t="s">
        <v>471</v>
      </c>
      <c r="H3365" t="s">
        <v>317</v>
      </c>
      <c r="I3365" t="s">
        <v>318</v>
      </c>
      <c r="J3365" t="s">
        <v>276</v>
      </c>
      <c r="L3365" t="s">
        <v>390</v>
      </c>
      <c r="M3365" t="s">
        <v>391</v>
      </c>
      <c r="N3365" t="s">
        <v>487</v>
      </c>
    </row>
    <row r="3366" spans="1:14" hidden="1" x14ac:dyDescent="0.25">
      <c r="A3366" t="s">
        <v>241</v>
      </c>
      <c r="B3366" s="1">
        <v>44895</v>
      </c>
      <c r="C3366" t="s">
        <v>1258</v>
      </c>
      <c r="D3366" t="s">
        <v>1259</v>
      </c>
      <c r="E3366" s="4">
        <v>5724.45</v>
      </c>
      <c r="F3366" t="s">
        <v>567</v>
      </c>
      <c r="G3366" t="s">
        <v>471</v>
      </c>
      <c r="H3366" t="s">
        <v>308</v>
      </c>
      <c r="I3366" t="s">
        <v>309</v>
      </c>
      <c r="J3366" t="s">
        <v>264</v>
      </c>
      <c r="L3366" t="s">
        <v>378</v>
      </c>
      <c r="M3366" t="s">
        <v>379</v>
      </c>
      <c r="N3366" t="s">
        <v>487</v>
      </c>
    </row>
    <row r="3367" spans="1:14" hidden="1" x14ac:dyDescent="0.25">
      <c r="A3367" t="s">
        <v>241</v>
      </c>
      <c r="B3367" s="1">
        <v>44895</v>
      </c>
      <c r="C3367" t="s">
        <v>1146</v>
      </c>
      <c r="D3367" t="s">
        <v>1147</v>
      </c>
      <c r="E3367" s="4">
        <v>29350</v>
      </c>
      <c r="F3367" t="s">
        <v>567</v>
      </c>
      <c r="G3367" t="s">
        <v>471</v>
      </c>
      <c r="H3367" t="s">
        <v>311</v>
      </c>
      <c r="I3367" t="s">
        <v>312</v>
      </c>
      <c r="J3367" t="s">
        <v>264</v>
      </c>
      <c r="L3367" t="s">
        <v>378</v>
      </c>
      <c r="M3367" t="s">
        <v>379</v>
      </c>
      <c r="N3367" t="s">
        <v>487</v>
      </c>
    </row>
    <row r="3368" spans="1:14" hidden="1" x14ac:dyDescent="0.25">
      <c r="A3368" t="s">
        <v>241</v>
      </c>
      <c r="B3368" s="1">
        <v>44895</v>
      </c>
      <c r="C3368" t="s">
        <v>1273</v>
      </c>
      <c r="D3368" t="s">
        <v>1274</v>
      </c>
      <c r="E3368" s="4">
        <v>8320</v>
      </c>
      <c r="F3368" t="s">
        <v>567</v>
      </c>
      <c r="G3368" t="s">
        <v>471</v>
      </c>
      <c r="H3368" t="s">
        <v>301</v>
      </c>
      <c r="I3368" t="s">
        <v>302</v>
      </c>
      <c r="J3368" t="s">
        <v>258</v>
      </c>
      <c r="L3368" t="s">
        <v>378</v>
      </c>
      <c r="M3368" t="s">
        <v>379</v>
      </c>
      <c r="N3368" t="s">
        <v>487</v>
      </c>
    </row>
    <row r="3369" spans="1:14" hidden="1" x14ac:dyDescent="0.25">
      <c r="A3369" t="s">
        <v>241</v>
      </c>
      <c r="B3369" s="1">
        <v>44895</v>
      </c>
      <c r="C3369" t="s">
        <v>1260</v>
      </c>
      <c r="D3369" t="s">
        <v>1261</v>
      </c>
      <c r="E3369" s="4">
        <v>2200</v>
      </c>
      <c r="F3369" t="s">
        <v>567</v>
      </c>
      <c r="G3369" t="s">
        <v>471</v>
      </c>
      <c r="H3369" t="s">
        <v>311</v>
      </c>
      <c r="I3369" t="s">
        <v>312</v>
      </c>
      <c r="J3369" t="s">
        <v>264</v>
      </c>
      <c r="L3369" t="s">
        <v>378</v>
      </c>
      <c r="M3369" t="s">
        <v>379</v>
      </c>
      <c r="N3369" t="s">
        <v>487</v>
      </c>
    </row>
    <row r="3370" spans="1:14" hidden="1" x14ac:dyDescent="0.25">
      <c r="A3370" t="s">
        <v>241</v>
      </c>
      <c r="B3370" s="1">
        <v>44895</v>
      </c>
      <c r="C3370" t="s">
        <v>704</v>
      </c>
      <c r="D3370" t="s">
        <v>705</v>
      </c>
      <c r="E3370" s="4">
        <v>30918.65</v>
      </c>
      <c r="F3370" t="s">
        <v>567</v>
      </c>
      <c r="G3370" t="s">
        <v>471</v>
      </c>
      <c r="H3370" t="s">
        <v>311</v>
      </c>
      <c r="I3370" t="s">
        <v>312</v>
      </c>
      <c r="J3370" t="s">
        <v>264</v>
      </c>
      <c r="L3370" t="s">
        <v>378</v>
      </c>
      <c r="M3370" t="s">
        <v>379</v>
      </c>
      <c r="N3370" t="s">
        <v>487</v>
      </c>
    </row>
    <row r="3371" spans="1:14" hidden="1" x14ac:dyDescent="0.25">
      <c r="A3371" t="s">
        <v>241</v>
      </c>
      <c r="B3371" s="1">
        <v>44895</v>
      </c>
      <c r="C3371" t="s">
        <v>708</v>
      </c>
      <c r="D3371" t="s">
        <v>709</v>
      </c>
      <c r="E3371" s="4">
        <v>3282.1000000000004</v>
      </c>
      <c r="F3371" t="s">
        <v>567</v>
      </c>
      <c r="G3371" t="s">
        <v>471</v>
      </c>
      <c r="H3371" t="s">
        <v>301</v>
      </c>
      <c r="I3371" t="s">
        <v>302</v>
      </c>
      <c r="J3371" t="s">
        <v>258</v>
      </c>
      <c r="L3371" t="s">
        <v>378</v>
      </c>
      <c r="M3371" t="s">
        <v>379</v>
      </c>
      <c r="N3371" t="s">
        <v>482</v>
      </c>
    </row>
    <row r="3372" spans="1:14" hidden="1" x14ac:dyDescent="0.25">
      <c r="A3372" t="s">
        <v>241</v>
      </c>
      <c r="B3372" s="1">
        <v>44895</v>
      </c>
      <c r="C3372" t="s">
        <v>712</v>
      </c>
      <c r="D3372" t="s">
        <v>713</v>
      </c>
      <c r="E3372" s="4">
        <v>916.69</v>
      </c>
      <c r="F3372" t="s">
        <v>567</v>
      </c>
      <c r="G3372" t="s">
        <v>471</v>
      </c>
      <c r="H3372" t="s">
        <v>311</v>
      </c>
      <c r="I3372" t="s">
        <v>312</v>
      </c>
      <c r="J3372" t="s">
        <v>264</v>
      </c>
      <c r="L3372" t="s">
        <v>378</v>
      </c>
      <c r="M3372" t="s">
        <v>379</v>
      </c>
      <c r="N3372" t="s">
        <v>487</v>
      </c>
    </row>
    <row r="3373" spans="1:14" hidden="1" x14ac:dyDescent="0.25">
      <c r="A3373" t="s">
        <v>241</v>
      </c>
      <c r="B3373" s="1">
        <v>44895</v>
      </c>
      <c r="C3373" t="s">
        <v>717</v>
      </c>
      <c r="D3373" t="s">
        <v>718</v>
      </c>
      <c r="E3373" s="4">
        <v>209.37</v>
      </c>
      <c r="F3373" t="s">
        <v>567</v>
      </c>
      <c r="G3373" t="s">
        <v>471</v>
      </c>
      <c r="H3373" t="s">
        <v>311</v>
      </c>
      <c r="I3373" t="s">
        <v>312</v>
      </c>
      <c r="J3373" t="s">
        <v>264</v>
      </c>
      <c r="L3373" t="s">
        <v>378</v>
      </c>
      <c r="M3373" t="s">
        <v>379</v>
      </c>
      <c r="N3373" t="s">
        <v>487</v>
      </c>
    </row>
    <row r="3374" spans="1:14" hidden="1" x14ac:dyDescent="0.25">
      <c r="A3374" t="s">
        <v>241</v>
      </c>
      <c r="B3374" s="1">
        <v>44895</v>
      </c>
      <c r="C3374" t="s">
        <v>719</v>
      </c>
      <c r="D3374" t="s">
        <v>720</v>
      </c>
      <c r="E3374" s="4">
        <v>4833.6899999999996</v>
      </c>
      <c r="F3374" t="s">
        <v>567</v>
      </c>
      <c r="G3374" t="s">
        <v>471</v>
      </c>
      <c r="H3374" t="s">
        <v>311</v>
      </c>
      <c r="I3374" t="s">
        <v>312</v>
      </c>
      <c r="J3374" t="s">
        <v>264</v>
      </c>
      <c r="L3374" t="s">
        <v>378</v>
      </c>
      <c r="M3374" t="s">
        <v>379</v>
      </c>
      <c r="N3374" t="s">
        <v>487</v>
      </c>
    </row>
    <row r="3375" spans="1:14" hidden="1" x14ac:dyDescent="0.25">
      <c r="A3375" t="s">
        <v>241</v>
      </c>
      <c r="B3375" s="1">
        <v>44895</v>
      </c>
      <c r="C3375" t="s">
        <v>721</v>
      </c>
      <c r="D3375" t="s">
        <v>722</v>
      </c>
      <c r="E3375" s="4">
        <v>21823</v>
      </c>
      <c r="F3375" t="s">
        <v>567</v>
      </c>
      <c r="G3375" t="s">
        <v>471</v>
      </c>
      <c r="H3375" t="s">
        <v>308</v>
      </c>
      <c r="I3375" t="s">
        <v>309</v>
      </c>
      <c r="J3375" t="s">
        <v>264</v>
      </c>
      <c r="L3375" t="s">
        <v>378</v>
      </c>
      <c r="M3375" t="s">
        <v>379</v>
      </c>
      <c r="N3375" t="s">
        <v>487</v>
      </c>
    </row>
    <row r="3376" spans="1:14" hidden="1" x14ac:dyDescent="0.25">
      <c r="A3376" t="s">
        <v>241</v>
      </c>
      <c r="B3376" s="1">
        <v>44895</v>
      </c>
      <c r="C3376" t="s">
        <v>726</v>
      </c>
      <c r="D3376" t="s">
        <v>727</v>
      </c>
      <c r="E3376" s="4">
        <v>7742.7700000000013</v>
      </c>
      <c r="F3376" t="s">
        <v>567</v>
      </c>
      <c r="G3376" t="s">
        <v>471</v>
      </c>
      <c r="H3376" t="s">
        <v>301</v>
      </c>
      <c r="I3376" t="s">
        <v>302</v>
      </c>
      <c r="J3376" t="s">
        <v>258</v>
      </c>
      <c r="L3376" t="s">
        <v>378</v>
      </c>
      <c r="M3376" t="s">
        <v>379</v>
      </c>
      <c r="N3376" t="s">
        <v>486</v>
      </c>
    </row>
    <row r="3377" spans="1:14" hidden="1" x14ac:dyDescent="0.25">
      <c r="A3377" t="s">
        <v>241</v>
      </c>
      <c r="B3377" s="1">
        <v>44895</v>
      </c>
      <c r="C3377" t="s">
        <v>730</v>
      </c>
      <c r="D3377" t="s">
        <v>731</v>
      </c>
      <c r="E3377" s="4">
        <v>419.4</v>
      </c>
      <c r="F3377" t="s">
        <v>567</v>
      </c>
      <c r="G3377" t="s">
        <v>471</v>
      </c>
      <c r="H3377" t="s">
        <v>308</v>
      </c>
      <c r="I3377" t="s">
        <v>309</v>
      </c>
      <c r="J3377" t="s">
        <v>264</v>
      </c>
      <c r="L3377" t="s">
        <v>378</v>
      </c>
      <c r="M3377" t="s">
        <v>379</v>
      </c>
      <c r="N3377" t="s">
        <v>487</v>
      </c>
    </row>
    <row r="3378" spans="1:14" hidden="1" x14ac:dyDescent="0.25">
      <c r="A3378" t="s">
        <v>241</v>
      </c>
      <c r="B3378" s="1">
        <v>44895</v>
      </c>
      <c r="C3378" t="s">
        <v>734</v>
      </c>
      <c r="D3378" t="s">
        <v>735</v>
      </c>
      <c r="E3378" s="4">
        <v>1729.9399999999998</v>
      </c>
      <c r="F3378" t="s">
        <v>567</v>
      </c>
      <c r="G3378" t="s">
        <v>471</v>
      </c>
      <c r="H3378" t="s">
        <v>308</v>
      </c>
      <c r="I3378" t="s">
        <v>309</v>
      </c>
      <c r="J3378" t="s">
        <v>264</v>
      </c>
      <c r="L3378" t="s">
        <v>378</v>
      </c>
      <c r="M3378" t="s">
        <v>379</v>
      </c>
      <c r="N3378" t="s">
        <v>487</v>
      </c>
    </row>
    <row r="3379" spans="1:14" hidden="1" x14ac:dyDescent="0.25">
      <c r="A3379" t="s">
        <v>241</v>
      </c>
      <c r="B3379" s="1">
        <v>44895</v>
      </c>
      <c r="C3379" t="s">
        <v>738</v>
      </c>
      <c r="D3379" t="s">
        <v>739</v>
      </c>
      <c r="E3379" s="4">
        <v>24289.4</v>
      </c>
      <c r="F3379" t="s">
        <v>567</v>
      </c>
      <c r="G3379" t="s">
        <v>471</v>
      </c>
      <c r="H3379" t="s">
        <v>301</v>
      </c>
      <c r="I3379" t="s">
        <v>302</v>
      </c>
      <c r="J3379" t="s">
        <v>258</v>
      </c>
      <c r="L3379" t="s">
        <v>378</v>
      </c>
      <c r="M3379" t="s">
        <v>379</v>
      </c>
      <c r="N3379" t="s">
        <v>487</v>
      </c>
    </row>
    <row r="3380" spans="1:14" hidden="1" x14ac:dyDescent="0.25">
      <c r="A3380" t="s">
        <v>241</v>
      </c>
      <c r="B3380" s="1">
        <v>44895</v>
      </c>
      <c r="C3380" t="s">
        <v>742</v>
      </c>
      <c r="D3380" t="s">
        <v>743</v>
      </c>
      <c r="E3380" s="4">
        <v>4395.63</v>
      </c>
      <c r="F3380" t="s">
        <v>567</v>
      </c>
      <c r="G3380" t="s">
        <v>471</v>
      </c>
      <c r="H3380" t="s">
        <v>308</v>
      </c>
      <c r="I3380" t="s">
        <v>309</v>
      </c>
      <c r="J3380" t="s">
        <v>264</v>
      </c>
      <c r="L3380" t="s">
        <v>378</v>
      </c>
      <c r="M3380" t="s">
        <v>379</v>
      </c>
      <c r="N3380" t="s">
        <v>487</v>
      </c>
    </row>
    <row r="3381" spans="1:14" hidden="1" x14ac:dyDescent="0.25">
      <c r="A3381" t="s">
        <v>241</v>
      </c>
      <c r="B3381" s="1">
        <v>44895</v>
      </c>
      <c r="C3381" t="s">
        <v>747</v>
      </c>
      <c r="D3381" t="s">
        <v>748</v>
      </c>
      <c r="E3381" s="4">
        <v>41472.5</v>
      </c>
      <c r="F3381" t="s">
        <v>567</v>
      </c>
      <c r="G3381" t="s">
        <v>471</v>
      </c>
      <c r="H3381" t="s">
        <v>308</v>
      </c>
      <c r="I3381" t="s">
        <v>309</v>
      </c>
      <c r="J3381" t="s">
        <v>264</v>
      </c>
      <c r="L3381" t="s">
        <v>378</v>
      </c>
      <c r="M3381" t="s">
        <v>379</v>
      </c>
      <c r="N3381" t="s">
        <v>487</v>
      </c>
    </row>
    <row r="3382" spans="1:14" hidden="1" x14ac:dyDescent="0.25">
      <c r="A3382" t="s">
        <v>241</v>
      </c>
      <c r="B3382" s="1">
        <v>44895</v>
      </c>
      <c r="C3382" t="s">
        <v>751</v>
      </c>
      <c r="D3382" t="s">
        <v>752</v>
      </c>
      <c r="E3382" s="4">
        <v>10266.86</v>
      </c>
      <c r="F3382" t="s">
        <v>567</v>
      </c>
      <c r="G3382" t="s">
        <v>471</v>
      </c>
      <c r="H3382" t="s">
        <v>308</v>
      </c>
      <c r="I3382" t="s">
        <v>309</v>
      </c>
      <c r="J3382" t="s">
        <v>264</v>
      </c>
      <c r="L3382" t="s">
        <v>378</v>
      </c>
      <c r="M3382" t="s">
        <v>379</v>
      </c>
      <c r="N3382" t="s">
        <v>485</v>
      </c>
    </row>
    <row r="3383" spans="1:14" hidden="1" x14ac:dyDescent="0.25">
      <c r="A3383" t="s">
        <v>241</v>
      </c>
      <c r="B3383" s="1">
        <v>44895</v>
      </c>
      <c r="C3383" t="s">
        <v>755</v>
      </c>
      <c r="D3383" t="s">
        <v>756</v>
      </c>
      <c r="E3383" s="4">
        <v>311.60000000000002</v>
      </c>
      <c r="F3383" t="s">
        <v>567</v>
      </c>
      <c r="G3383" t="s">
        <v>471</v>
      </c>
      <c r="H3383" t="s">
        <v>311</v>
      </c>
      <c r="I3383" t="s">
        <v>312</v>
      </c>
      <c r="J3383" t="s">
        <v>264</v>
      </c>
      <c r="L3383" t="s">
        <v>378</v>
      </c>
      <c r="M3383" t="s">
        <v>379</v>
      </c>
      <c r="N3383" t="s">
        <v>487</v>
      </c>
    </row>
    <row r="3384" spans="1:14" hidden="1" x14ac:dyDescent="0.25">
      <c r="A3384" t="s">
        <v>241</v>
      </c>
      <c r="B3384" s="1">
        <v>44895</v>
      </c>
      <c r="C3384" t="s">
        <v>763</v>
      </c>
      <c r="D3384" t="s">
        <v>764</v>
      </c>
      <c r="E3384" s="4">
        <v>4188.7700000000004</v>
      </c>
      <c r="F3384" t="s">
        <v>567</v>
      </c>
      <c r="G3384" t="s">
        <v>471</v>
      </c>
      <c r="H3384" t="s">
        <v>308</v>
      </c>
      <c r="I3384" t="s">
        <v>309</v>
      </c>
      <c r="J3384" t="s">
        <v>264</v>
      </c>
      <c r="L3384" t="s">
        <v>378</v>
      </c>
      <c r="M3384" t="s">
        <v>379</v>
      </c>
      <c r="N3384" t="s">
        <v>480</v>
      </c>
    </row>
    <row r="3385" spans="1:14" hidden="1" x14ac:dyDescent="0.25">
      <c r="A3385" t="s">
        <v>241</v>
      </c>
      <c r="B3385" s="1">
        <v>44895</v>
      </c>
      <c r="C3385" t="s">
        <v>767</v>
      </c>
      <c r="D3385" t="s">
        <v>768</v>
      </c>
      <c r="E3385" s="4">
        <v>5821.920000000001</v>
      </c>
      <c r="F3385" t="s">
        <v>567</v>
      </c>
      <c r="G3385" t="s">
        <v>471</v>
      </c>
      <c r="H3385" t="s">
        <v>308</v>
      </c>
      <c r="I3385" t="s">
        <v>309</v>
      </c>
      <c r="J3385" t="s">
        <v>264</v>
      </c>
      <c r="L3385" t="s">
        <v>378</v>
      </c>
      <c r="M3385" t="s">
        <v>379</v>
      </c>
      <c r="N3385" t="s">
        <v>480</v>
      </c>
    </row>
    <row r="3386" spans="1:14" hidden="1" x14ac:dyDescent="0.25">
      <c r="A3386" t="s">
        <v>241</v>
      </c>
      <c r="B3386" s="1">
        <v>44895</v>
      </c>
      <c r="C3386" t="s">
        <v>769</v>
      </c>
      <c r="D3386" t="s">
        <v>770</v>
      </c>
      <c r="E3386" s="4">
        <v>19444.789999999997</v>
      </c>
      <c r="F3386" t="s">
        <v>567</v>
      </c>
      <c r="G3386" t="s">
        <v>471</v>
      </c>
      <c r="H3386" t="s">
        <v>311</v>
      </c>
      <c r="I3386" t="s">
        <v>312</v>
      </c>
      <c r="J3386" t="s">
        <v>264</v>
      </c>
      <c r="L3386" t="s">
        <v>378</v>
      </c>
      <c r="M3386" t="s">
        <v>379</v>
      </c>
      <c r="N3386" t="s">
        <v>487</v>
      </c>
    </row>
    <row r="3387" spans="1:14" hidden="1" x14ac:dyDescent="0.25">
      <c r="A3387" t="s">
        <v>241</v>
      </c>
      <c r="B3387" s="1">
        <v>44895</v>
      </c>
      <c r="C3387" t="s">
        <v>773</v>
      </c>
      <c r="D3387" t="s">
        <v>774</v>
      </c>
      <c r="E3387" s="4">
        <v>8048</v>
      </c>
      <c r="F3387" t="s">
        <v>567</v>
      </c>
      <c r="G3387" t="s">
        <v>471</v>
      </c>
      <c r="H3387" t="s">
        <v>308</v>
      </c>
      <c r="I3387" t="s">
        <v>309</v>
      </c>
      <c r="J3387" t="s">
        <v>264</v>
      </c>
      <c r="L3387" t="s">
        <v>378</v>
      </c>
      <c r="M3387" t="s">
        <v>379</v>
      </c>
      <c r="N3387" t="s">
        <v>480</v>
      </c>
    </row>
    <row r="3388" spans="1:14" hidden="1" x14ac:dyDescent="0.25">
      <c r="A3388" t="s">
        <v>241</v>
      </c>
      <c r="B3388" s="1">
        <v>44895</v>
      </c>
      <c r="C3388" t="s">
        <v>775</v>
      </c>
      <c r="D3388" t="s">
        <v>776</v>
      </c>
      <c r="E3388" s="4">
        <v>9698.19</v>
      </c>
      <c r="F3388" t="s">
        <v>567</v>
      </c>
      <c r="G3388" t="s">
        <v>471</v>
      </c>
      <c r="H3388" t="s">
        <v>311</v>
      </c>
      <c r="I3388" t="s">
        <v>312</v>
      </c>
      <c r="J3388" t="s">
        <v>264</v>
      </c>
      <c r="L3388" t="s">
        <v>378</v>
      </c>
      <c r="M3388" t="s">
        <v>379</v>
      </c>
      <c r="N3388" t="s">
        <v>487</v>
      </c>
    </row>
    <row r="3389" spans="1:14" hidden="1" x14ac:dyDescent="0.25">
      <c r="A3389" t="s">
        <v>241</v>
      </c>
      <c r="B3389" s="1">
        <v>44895</v>
      </c>
      <c r="C3389" t="s">
        <v>777</v>
      </c>
      <c r="D3389" t="s">
        <v>778</v>
      </c>
      <c r="E3389" s="4">
        <v>6684.7900000000009</v>
      </c>
      <c r="F3389" t="s">
        <v>567</v>
      </c>
      <c r="G3389" t="s">
        <v>471</v>
      </c>
      <c r="H3389" t="s">
        <v>311</v>
      </c>
      <c r="I3389" t="s">
        <v>312</v>
      </c>
      <c r="J3389" t="s">
        <v>264</v>
      </c>
      <c r="L3389" t="s">
        <v>378</v>
      </c>
      <c r="M3389" t="s">
        <v>379</v>
      </c>
      <c r="N3389" t="s">
        <v>485</v>
      </c>
    </row>
    <row r="3390" spans="1:14" hidden="1" x14ac:dyDescent="0.25">
      <c r="A3390" t="s">
        <v>241</v>
      </c>
      <c r="B3390" s="1">
        <v>44895</v>
      </c>
      <c r="C3390" t="s">
        <v>781</v>
      </c>
      <c r="D3390" t="s">
        <v>782</v>
      </c>
      <c r="E3390" s="4">
        <v>2311.5</v>
      </c>
      <c r="F3390" t="s">
        <v>567</v>
      </c>
      <c r="G3390" t="s">
        <v>471</v>
      </c>
      <c r="H3390" t="s">
        <v>311</v>
      </c>
      <c r="I3390" t="s">
        <v>312</v>
      </c>
      <c r="J3390" t="s">
        <v>264</v>
      </c>
      <c r="L3390" t="s">
        <v>378</v>
      </c>
      <c r="M3390" t="s">
        <v>379</v>
      </c>
      <c r="N3390" t="s">
        <v>485</v>
      </c>
    </row>
    <row r="3391" spans="1:14" hidden="1" x14ac:dyDescent="0.25">
      <c r="A3391" t="s">
        <v>241</v>
      </c>
      <c r="B3391" s="1">
        <v>44895</v>
      </c>
      <c r="C3391" t="s">
        <v>785</v>
      </c>
      <c r="D3391" t="s">
        <v>786</v>
      </c>
      <c r="E3391" s="4">
        <v>8771.41</v>
      </c>
      <c r="F3391" t="s">
        <v>567</v>
      </c>
      <c r="G3391" t="s">
        <v>471</v>
      </c>
      <c r="H3391" t="s">
        <v>311</v>
      </c>
      <c r="I3391" t="s">
        <v>312</v>
      </c>
      <c r="J3391" t="s">
        <v>264</v>
      </c>
      <c r="L3391" t="s">
        <v>378</v>
      </c>
      <c r="M3391" t="s">
        <v>379</v>
      </c>
      <c r="N3391" t="s">
        <v>485</v>
      </c>
    </row>
    <row r="3392" spans="1:14" hidden="1" x14ac:dyDescent="0.25">
      <c r="A3392" t="s">
        <v>241</v>
      </c>
      <c r="B3392" s="1">
        <v>44895</v>
      </c>
      <c r="C3392" t="s">
        <v>788</v>
      </c>
      <c r="D3392" t="s">
        <v>789</v>
      </c>
      <c r="E3392" s="4">
        <v>15588.32</v>
      </c>
      <c r="F3392" t="s">
        <v>567</v>
      </c>
      <c r="G3392" t="s">
        <v>471</v>
      </c>
      <c r="H3392" t="s">
        <v>311</v>
      </c>
      <c r="I3392" t="s">
        <v>312</v>
      </c>
      <c r="J3392" t="s">
        <v>264</v>
      </c>
      <c r="L3392" t="s">
        <v>378</v>
      </c>
      <c r="M3392" t="s">
        <v>379</v>
      </c>
      <c r="N3392" t="s">
        <v>485</v>
      </c>
    </row>
    <row r="3393" spans="1:14" hidden="1" x14ac:dyDescent="0.25">
      <c r="A3393" t="s">
        <v>241</v>
      </c>
      <c r="B3393" s="1">
        <v>44895</v>
      </c>
      <c r="C3393" t="s">
        <v>790</v>
      </c>
      <c r="D3393" t="s">
        <v>791</v>
      </c>
      <c r="E3393" s="4">
        <v>1030</v>
      </c>
      <c r="F3393" t="s">
        <v>567</v>
      </c>
      <c r="G3393" t="s">
        <v>471</v>
      </c>
      <c r="H3393" t="s">
        <v>311</v>
      </c>
      <c r="I3393" t="s">
        <v>312</v>
      </c>
      <c r="J3393" t="s">
        <v>264</v>
      </c>
      <c r="L3393" t="s">
        <v>378</v>
      </c>
      <c r="M3393" t="s">
        <v>379</v>
      </c>
      <c r="N3393" t="s">
        <v>487</v>
      </c>
    </row>
    <row r="3394" spans="1:14" hidden="1" x14ac:dyDescent="0.25">
      <c r="A3394" t="s">
        <v>241</v>
      </c>
      <c r="B3394" s="1">
        <v>44895</v>
      </c>
      <c r="C3394" t="s">
        <v>792</v>
      </c>
      <c r="D3394" t="s">
        <v>793</v>
      </c>
      <c r="E3394" s="4">
        <v>1670</v>
      </c>
      <c r="F3394" t="s">
        <v>567</v>
      </c>
      <c r="G3394" t="s">
        <v>471</v>
      </c>
      <c r="H3394" t="s">
        <v>308</v>
      </c>
      <c r="I3394" t="s">
        <v>309</v>
      </c>
      <c r="J3394" t="s">
        <v>264</v>
      </c>
      <c r="L3394" t="s">
        <v>378</v>
      </c>
      <c r="M3394" t="s">
        <v>379</v>
      </c>
      <c r="N3394" t="s">
        <v>487</v>
      </c>
    </row>
    <row r="3395" spans="1:14" hidden="1" x14ac:dyDescent="0.25">
      <c r="A3395" t="s">
        <v>241</v>
      </c>
      <c r="B3395" s="1">
        <v>44895</v>
      </c>
      <c r="C3395" t="s">
        <v>1148</v>
      </c>
      <c r="D3395" t="s">
        <v>1149</v>
      </c>
      <c r="E3395" s="4">
        <v>3661.5099999999998</v>
      </c>
      <c r="F3395" t="s">
        <v>567</v>
      </c>
      <c r="G3395" t="s">
        <v>471</v>
      </c>
      <c r="H3395" t="s">
        <v>308</v>
      </c>
      <c r="I3395" t="s">
        <v>309</v>
      </c>
      <c r="J3395" t="s">
        <v>264</v>
      </c>
      <c r="L3395" t="s">
        <v>378</v>
      </c>
      <c r="M3395" t="s">
        <v>379</v>
      </c>
      <c r="N3395" t="s">
        <v>480</v>
      </c>
    </row>
    <row r="3396" spans="1:14" hidden="1" x14ac:dyDescent="0.25">
      <c r="A3396" t="s">
        <v>241</v>
      </c>
      <c r="B3396" s="1">
        <v>44895</v>
      </c>
      <c r="C3396" t="s">
        <v>1223</v>
      </c>
      <c r="D3396" t="s">
        <v>1224</v>
      </c>
      <c r="E3396" s="4">
        <v>3000</v>
      </c>
      <c r="F3396" t="s">
        <v>567</v>
      </c>
      <c r="G3396" t="s">
        <v>471</v>
      </c>
      <c r="H3396" t="s">
        <v>317</v>
      </c>
      <c r="I3396" t="s">
        <v>318</v>
      </c>
      <c r="J3396" t="s">
        <v>276</v>
      </c>
      <c r="L3396" t="s">
        <v>390</v>
      </c>
      <c r="M3396" t="s">
        <v>391</v>
      </c>
      <c r="N3396" t="s">
        <v>487</v>
      </c>
    </row>
    <row r="3397" spans="1:14" hidden="1" x14ac:dyDescent="0.25">
      <c r="A3397" t="s">
        <v>241</v>
      </c>
      <c r="B3397" s="1">
        <v>44895</v>
      </c>
      <c r="C3397" t="s">
        <v>1275</v>
      </c>
      <c r="D3397" t="s">
        <v>1276</v>
      </c>
      <c r="E3397" s="4">
        <v>799.99</v>
      </c>
      <c r="F3397" t="s">
        <v>567</v>
      </c>
      <c r="G3397" t="s">
        <v>471</v>
      </c>
      <c r="H3397" t="s">
        <v>317</v>
      </c>
      <c r="I3397" t="s">
        <v>318</v>
      </c>
      <c r="J3397" t="s">
        <v>276</v>
      </c>
      <c r="L3397" t="s">
        <v>390</v>
      </c>
      <c r="M3397" t="s">
        <v>391</v>
      </c>
      <c r="N3397" t="s">
        <v>487</v>
      </c>
    </row>
    <row r="3398" spans="1:14" hidden="1" x14ac:dyDescent="0.25">
      <c r="A3398" t="s">
        <v>241</v>
      </c>
      <c r="B3398" s="1">
        <v>44895</v>
      </c>
      <c r="C3398" t="s">
        <v>1225</v>
      </c>
      <c r="D3398" t="s">
        <v>1226</v>
      </c>
      <c r="E3398" s="4">
        <v>27874.59</v>
      </c>
      <c r="F3398" t="s">
        <v>567</v>
      </c>
      <c r="G3398" t="s">
        <v>471</v>
      </c>
      <c r="H3398" t="s">
        <v>308</v>
      </c>
      <c r="I3398" t="s">
        <v>309</v>
      </c>
      <c r="J3398" t="s">
        <v>264</v>
      </c>
      <c r="L3398" t="s">
        <v>378</v>
      </c>
      <c r="M3398" t="s">
        <v>379</v>
      </c>
      <c r="N3398" t="s">
        <v>480</v>
      </c>
    </row>
    <row r="3399" spans="1:14" hidden="1" x14ac:dyDescent="0.25">
      <c r="A3399" t="s">
        <v>241</v>
      </c>
      <c r="B3399" s="1">
        <v>44895</v>
      </c>
      <c r="C3399" t="s">
        <v>1236</v>
      </c>
      <c r="D3399" t="s">
        <v>1237</v>
      </c>
      <c r="E3399" s="4">
        <v>8700</v>
      </c>
      <c r="F3399" t="s">
        <v>567</v>
      </c>
      <c r="G3399" t="s">
        <v>471</v>
      </c>
      <c r="H3399" t="s">
        <v>308</v>
      </c>
      <c r="I3399" t="s">
        <v>309</v>
      </c>
      <c r="J3399" t="s">
        <v>264</v>
      </c>
      <c r="L3399" t="s">
        <v>378</v>
      </c>
      <c r="M3399" t="s">
        <v>379</v>
      </c>
      <c r="N3399" t="s">
        <v>480</v>
      </c>
    </row>
    <row r="3400" spans="1:14" hidden="1" x14ac:dyDescent="0.25">
      <c r="A3400" t="s">
        <v>241</v>
      </c>
      <c r="B3400" s="1">
        <v>44895</v>
      </c>
      <c r="C3400" t="s">
        <v>1238</v>
      </c>
      <c r="D3400" t="s">
        <v>1239</v>
      </c>
      <c r="E3400" s="4">
        <v>20709.100000000002</v>
      </c>
      <c r="F3400" t="s">
        <v>567</v>
      </c>
      <c r="G3400" t="s">
        <v>471</v>
      </c>
      <c r="H3400" t="s">
        <v>308</v>
      </c>
      <c r="I3400" t="s">
        <v>309</v>
      </c>
      <c r="J3400" t="s">
        <v>264</v>
      </c>
      <c r="L3400" t="s">
        <v>378</v>
      </c>
      <c r="M3400" t="s">
        <v>379</v>
      </c>
      <c r="N3400" t="s">
        <v>487</v>
      </c>
    </row>
    <row r="3401" spans="1:14" hidden="1" x14ac:dyDescent="0.25">
      <c r="A3401" t="s">
        <v>241</v>
      </c>
      <c r="B3401" s="1">
        <v>44895</v>
      </c>
      <c r="C3401" t="s">
        <v>794</v>
      </c>
      <c r="D3401" t="s">
        <v>795</v>
      </c>
      <c r="E3401" s="4">
        <v>64233.110000000008</v>
      </c>
      <c r="F3401" t="s">
        <v>567</v>
      </c>
      <c r="G3401" t="s">
        <v>471</v>
      </c>
      <c r="H3401" t="s">
        <v>301</v>
      </c>
      <c r="I3401" t="s">
        <v>302</v>
      </c>
      <c r="J3401" t="s">
        <v>258</v>
      </c>
      <c r="L3401" t="s">
        <v>378</v>
      </c>
      <c r="M3401" t="s">
        <v>379</v>
      </c>
      <c r="N3401" t="s">
        <v>482</v>
      </c>
    </row>
    <row r="3402" spans="1:14" hidden="1" x14ac:dyDescent="0.25">
      <c r="A3402" t="s">
        <v>241</v>
      </c>
      <c r="B3402" s="1">
        <v>44895</v>
      </c>
      <c r="C3402" t="s">
        <v>796</v>
      </c>
      <c r="D3402" t="s">
        <v>797</v>
      </c>
      <c r="E3402" s="4">
        <v>8719.84</v>
      </c>
      <c r="F3402" t="s">
        <v>567</v>
      </c>
      <c r="G3402" t="s">
        <v>471</v>
      </c>
      <c r="H3402" t="s">
        <v>301</v>
      </c>
      <c r="I3402" t="s">
        <v>302</v>
      </c>
      <c r="J3402" t="s">
        <v>258</v>
      </c>
      <c r="L3402" t="s">
        <v>378</v>
      </c>
      <c r="M3402" t="s">
        <v>379</v>
      </c>
      <c r="N3402" t="s">
        <v>482</v>
      </c>
    </row>
    <row r="3403" spans="1:14" hidden="1" x14ac:dyDescent="0.25">
      <c r="A3403" t="s">
        <v>241</v>
      </c>
      <c r="B3403" s="1">
        <v>44895</v>
      </c>
      <c r="C3403" t="s">
        <v>1302</v>
      </c>
      <c r="D3403" t="s">
        <v>1303</v>
      </c>
      <c r="E3403" s="4">
        <v>100</v>
      </c>
      <c r="F3403" t="s">
        <v>567</v>
      </c>
      <c r="G3403" t="s">
        <v>471</v>
      </c>
      <c r="H3403" t="s">
        <v>301</v>
      </c>
      <c r="I3403" t="s">
        <v>302</v>
      </c>
      <c r="J3403" t="s">
        <v>258</v>
      </c>
      <c r="L3403" t="s">
        <v>378</v>
      </c>
      <c r="M3403" t="s">
        <v>379</v>
      </c>
      <c r="N3403" t="s">
        <v>482</v>
      </c>
    </row>
    <row r="3404" spans="1:14" hidden="1" x14ac:dyDescent="0.25">
      <c r="A3404" t="s">
        <v>241</v>
      </c>
      <c r="B3404" s="1">
        <v>44895</v>
      </c>
      <c r="C3404" t="s">
        <v>800</v>
      </c>
      <c r="D3404" t="s">
        <v>801</v>
      </c>
      <c r="E3404" s="4">
        <v>13618.75</v>
      </c>
      <c r="F3404" t="s">
        <v>567</v>
      </c>
      <c r="G3404" t="s">
        <v>471</v>
      </c>
      <c r="H3404" t="s">
        <v>308</v>
      </c>
      <c r="I3404" t="s">
        <v>309</v>
      </c>
      <c r="J3404" t="s">
        <v>264</v>
      </c>
      <c r="L3404" t="s">
        <v>378</v>
      </c>
      <c r="M3404" t="s">
        <v>379</v>
      </c>
      <c r="N3404" t="s">
        <v>487</v>
      </c>
    </row>
    <row r="3405" spans="1:14" hidden="1" x14ac:dyDescent="0.25">
      <c r="A3405" t="s">
        <v>241</v>
      </c>
      <c r="B3405" s="1">
        <v>44895</v>
      </c>
      <c r="C3405" t="s">
        <v>802</v>
      </c>
      <c r="D3405" t="s">
        <v>803</v>
      </c>
      <c r="E3405" s="4">
        <v>420</v>
      </c>
      <c r="F3405" t="s">
        <v>567</v>
      </c>
      <c r="G3405" t="s">
        <v>471</v>
      </c>
      <c r="H3405" t="s">
        <v>308</v>
      </c>
      <c r="I3405" t="s">
        <v>309</v>
      </c>
      <c r="J3405" t="s">
        <v>264</v>
      </c>
      <c r="L3405" t="s">
        <v>378</v>
      </c>
      <c r="M3405" t="s">
        <v>379</v>
      </c>
      <c r="N3405" t="s">
        <v>487</v>
      </c>
    </row>
    <row r="3406" spans="1:14" hidden="1" x14ac:dyDescent="0.25">
      <c r="A3406" t="s">
        <v>241</v>
      </c>
      <c r="B3406" s="1">
        <v>44895</v>
      </c>
      <c r="C3406" t="s">
        <v>804</v>
      </c>
      <c r="D3406" t="s">
        <v>805</v>
      </c>
      <c r="E3406" s="4">
        <v>8017.8300000000008</v>
      </c>
      <c r="F3406" t="s">
        <v>567</v>
      </c>
      <c r="G3406" t="s">
        <v>471</v>
      </c>
      <c r="H3406" t="s">
        <v>308</v>
      </c>
      <c r="I3406" t="s">
        <v>309</v>
      </c>
      <c r="J3406" t="s">
        <v>264</v>
      </c>
      <c r="L3406" t="s">
        <v>378</v>
      </c>
      <c r="M3406" t="s">
        <v>379</v>
      </c>
      <c r="N3406" t="s">
        <v>487</v>
      </c>
    </row>
    <row r="3407" spans="1:14" hidden="1" x14ac:dyDescent="0.25">
      <c r="A3407" t="s">
        <v>241</v>
      </c>
      <c r="B3407" s="1">
        <v>44895</v>
      </c>
      <c r="C3407" t="s">
        <v>808</v>
      </c>
      <c r="D3407" t="s">
        <v>809</v>
      </c>
      <c r="E3407" s="4">
        <v>2037.3799999999999</v>
      </c>
      <c r="F3407" t="s">
        <v>567</v>
      </c>
      <c r="G3407" t="s">
        <v>471</v>
      </c>
      <c r="H3407" t="s">
        <v>308</v>
      </c>
      <c r="I3407" t="s">
        <v>309</v>
      </c>
      <c r="J3407" t="s">
        <v>264</v>
      </c>
      <c r="L3407" t="s">
        <v>378</v>
      </c>
      <c r="M3407" t="s">
        <v>379</v>
      </c>
      <c r="N3407" t="s">
        <v>487</v>
      </c>
    </row>
    <row r="3408" spans="1:14" hidden="1" x14ac:dyDescent="0.25">
      <c r="A3408" t="s">
        <v>241</v>
      </c>
      <c r="B3408" s="1">
        <v>44895</v>
      </c>
      <c r="C3408" t="s">
        <v>1245</v>
      </c>
      <c r="D3408" t="s">
        <v>1246</v>
      </c>
      <c r="E3408" s="4">
        <v>216.62</v>
      </c>
      <c r="F3408" t="s">
        <v>567</v>
      </c>
      <c r="G3408" t="s">
        <v>471</v>
      </c>
      <c r="H3408" t="s">
        <v>308</v>
      </c>
      <c r="I3408" t="s">
        <v>309</v>
      </c>
      <c r="J3408" t="s">
        <v>264</v>
      </c>
      <c r="L3408" t="s">
        <v>378</v>
      </c>
      <c r="M3408" t="s">
        <v>379</v>
      </c>
      <c r="N3408" t="s">
        <v>487</v>
      </c>
    </row>
    <row r="3409" spans="1:14" hidden="1" x14ac:dyDescent="0.25">
      <c r="A3409" t="s">
        <v>241</v>
      </c>
      <c r="B3409" s="1">
        <v>44895</v>
      </c>
      <c r="C3409" t="s">
        <v>1240</v>
      </c>
      <c r="D3409" t="s">
        <v>1241</v>
      </c>
      <c r="E3409" s="4">
        <v>4362.3100000000004</v>
      </c>
      <c r="F3409" t="s">
        <v>567</v>
      </c>
      <c r="G3409" t="s">
        <v>471</v>
      </c>
      <c r="H3409" t="s">
        <v>317</v>
      </c>
      <c r="I3409" t="s">
        <v>318</v>
      </c>
      <c r="J3409" t="s">
        <v>276</v>
      </c>
      <c r="L3409" t="s">
        <v>390</v>
      </c>
      <c r="M3409" t="s">
        <v>391</v>
      </c>
      <c r="N3409" t="s">
        <v>487</v>
      </c>
    </row>
    <row r="3410" spans="1:14" hidden="1" x14ac:dyDescent="0.25">
      <c r="A3410" t="s">
        <v>241</v>
      </c>
      <c r="B3410" s="1">
        <v>44895</v>
      </c>
      <c r="C3410" t="s">
        <v>812</v>
      </c>
      <c r="D3410" t="s">
        <v>813</v>
      </c>
      <c r="E3410" s="4">
        <v>3160.1</v>
      </c>
      <c r="F3410" t="s">
        <v>567</v>
      </c>
      <c r="G3410" t="s">
        <v>471</v>
      </c>
      <c r="H3410" t="s">
        <v>308</v>
      </c>
      <c r="I3410" t="s">
        <v>309</v>
      </c>
      <c r="J3410" t="s">
        <v>264</v>
      </c>
      <c r="L3410" t="s">
        <v>378</v>
      </c>
      <c r="M3410" t="s">
        <v>379</v>
      </c>
      <c r="N3410" t="s">
        <v>487</v>
      </c>
    </row>
    <row r="3411" spans="1:14" hidden="1" x14ac:dyDescent="0.25">
      <c r="A3411" t="s">
        <v>241</v>
      </c>
      <c r="B3411" s="1">
        <v>44895</v>
      </c>
      <c r="C3411" t="s">
        <v>814</v>
      </c>
      <c r="D3411" t="s">
        <v>815</v>
      </c>
      <c r="E3411" s="4">
        <v>2245.0099999999993</v>
      </c>
      <c r="F3411" t="s">
        <v>567</v>
      </c>
      <c r="G3411" t="s">
        <v>471</v>
      </c>
      <c r="H3411" t="s">
        <v>308</v>
      </c>
      <c r="I3411" t="s">
        <v>309</v>
      </c>
      <c r="J3411" t="s">
        <v>264</v>
      </c>
      <c r="L3411" t="s">
        <v>378</v>
      </c>
      <c r="M3411" t="s">
        <v>379</v>
      </c>
      <c r="N3411" t="s">
        <v>480</v>
      </c>
    </row>
    <row r="3412" spans="1:14" hidden="1" x14ac:dyDescent="0.25">
      <c r="A3412" t="s">
        <v>241</v>
      </c>
      <c r="B3412" s="1">
        <v>44895</v>
      </c>
      <c r="C3412" t="s">
        <v>816</v>
      </c>
      <c r="D3412" t="s">
        <v>817</v>
      </c>
      <c r="E3412" s="4">
        <v>21695.989999999962</v>
      </c>
      <c r="F3412" t="s">
        <v>567</v>
      </c>
      <c r="G3412" t="s">
        <v>471</v>
      </c>
      <c r="H3412" t="s">
        <v>308</v>
      </c>
      <c r="I3412" t="s">
        <v>309</v>
      </c>
      <c r="J3412" t="s">
        <v>264</v>
      </c>
      <c r="L3412" t="s">
        <v>378</v>
      </c>
      <c r="M3412" t="s">
        <v>379</v>
      </c>
      <c r="N3412" t="s">
        <v>477</v>
      </c>
    </row>
    <row r="3413" spans="1:14" hidden="1" x14ac:dyDescent="0.25">
      <c r="A3413" t="s">
        <v>241</v>
      </c>
      <c r="B3413" s="1">
        <v>44895</v>
      </c>
      <c r="C3413" t="s">
        <v>818</v>
      </c>
      <c r="D3413" t="s">
        <v>819</v>
      </c>
      <c r="E3413" s="4">
        <v>2</v>
      </c>
      <c r="F3413" t="s">
        <v>567</v>
      </c>
      <c r="G3413" t="s">
        <v>471</v>
      </c>
      <c r="H3413" t="s">
        <v>311</v>
      </c>
      <c r="I3413" t="s">
        <v>312</v>
      </c>
      <c r="J3413" t="s">
        <v>264</v>
      </c>
      <c r="L3413" t="s">
        <v>378</v>
      </c>
      <c r="M3413" t="s">
        <v>379</v>
      </c>
      <c r="N3413" t="s">
        <v>487</v>
      </c>
    </row>
    <row r="3414" spans="1:14" hidden="1" x14ac:dyDescent="0.25">
      <c r="A3414" t="s">
        <v>241</v>
      </c>
      <c r="B3414" s="1">
        <v>44895</v>
      </c>
      <c r="C3414" t="s">
        <v>1152</v>
      </c>
      <c r="D3414" t="s">
        <v>1153</v>
      </c>
      <c r="E3414" s="4">
        <v>1629.9099999999999</v>
      </c>
      <c r="F3414" t="s">
        <v>567</v>
      </c>
      <c r="G3414" t="s">
        <v>471</v>
      </c>
      <c r="H3414" t="s">
        <v>311</v>
      </c>
      <c r="I3414" t="s">
        <v>312</v>
      </c>
      <c r="J3414" t="s">
        <v>264</v>
      </c>
      <c r="L3414" t="s">
        <v>378</v>
      </c>
      <c r="M3414" t="s">
        <v>379</v>
      </c>
      <c r="N3414" t="s">
        <v>487</v>
      </c>
    </row>
    <row r="3415" spans="1:14" hidden="1" x14ac:dyDescent="0.25">
      <c r="A3415" t="s">
        <v>241</v>
      </c>
      <c r="B3415" s="1">
        <v>44895</v>
      </c>
      <c r="C3415" t="s">
        <v>820</v>
      </c>
      <c r="D3415" t="s">
        <v>821</v>
      </c>
      <c r="E3415" s="4">
        <v>182.15999999999909</v>
      </c>
      <c r="F3415" t="s">
        <v>567</v>
      </c>
      <c r="G3415" t="s">
        <v>471</v>
      </c>
      <c r="H3415" t="s">
        <v>311</v>
      </c>
      <c r="I3415" t="s">
        <v>312</v>
      </c>
      <c r="J3415" t="s">
        <v>264</v>
      </c>
      <c r="L3415" t="s">
        <v>378</v>
      </c>
      <c r="M3415" t="s">
        <v>379</v>
      </c>
      <c r="N3415" t="s">
        <v>487</v>
      </c>
    </row>
    <row r="3416" spans="1:14" hidden="1" x14ac:dyDescent="0.25">
      <c r="A3416" t="s">
        <v>241</v>
      </c>
      <c r="B3416" s="1">
        <v>44895</v>
      </c>
      <c r="C3416" t="s">
        <v>822</v>
      </c>
      <c r="D3416" t="s">
        <v>823</v>
      </c>
      <c r="E3416" s="4">
        <v>2683.02</v>
      </c>
      <c r="F3416" t="s">
        <v>567</v>
      </c>
      <c r="G3416" t="s">
        <v>471</v>
      </c>
      <c r="H3416" t="s">
        <v>308</v>
      </c>
      <c r="I3416" t="s">
        <v>309</v>
      </c>
      <c r="J3416" t="s">
        <v>264</v>
      </c>
      <c r="L3416" t="s">
        <v>378</v>
      </c>
      <c r="M3416" t="s">
        <v>379</v>
      </c>
      <c r="N3416" t="s">
        <v>477</v>
      </c>
    </row>
    <row r="3417" spans="1:14" hidden="1" x14ac:dyDescent="0.25">
      <c r="A3417" t="s">
        <v>241</v>
      </c>
      <c r="B3417" s="1">
        <v>44895</v>
      </c>
      <c r="C3417" t="s">
        <v>828</v>
      </c>
      <c r="D3417" t="s">
        <v>829</v>
      </c>
      <c r="E3417" s="4">
        <v>1498.7400000000002</v>
      </c>
      <c r="F3417" t="s">
        <v>567</v>
      </c>
      <c r="G3417" t="s">
        <v>471</v>
      </c>
      <c r="H3417" t="s">
        <v>308</v>
      </c>
      <c r="I3417" t="s">
        <v>309</v>
      </c>
      <c r="J3417" t="s">
        <v>264</v>
      </c>
      <c r="L3417" t="s">
        <v>378</v>
      </c>
      <c r="M3417" t="s">
        <v>379</v>
      </c>
      <c r="N3417" t="s">
        <v>487</v>
      </c>
    </row>
    <row r="3418" spans="1:14" hidden="1" x14ac:dyDescent="0.25">
      <c r="A3418" t="s">
        <v>241</v>
      </c>
      <c r="B3418" s="1">
        <v>44895</v>
      </c>
      <c r="C3418" t="s">
        <v>1277</v>
      </c>
      <c r="D3418" t="s">
        <v>1278</v>
      </c>
      <c r="E3418" s="4">
        <v>2971.66</v>
      </c>
      <c r="F3418" t="s">
        <v>567</v>
      </c>
      <c r="G3418" t="s">
        <v>471</v>
      </c>
      <c r="H3418" t="s">
        <v>311</v>
      </c>
      <c r="I3418" t="s">
        <v>312</v>
      </c>
      <c r="J3418" t="s">
        <v>264</v>
      </c>
      <c r="L3418" t="s">
        <v>378</v>
      </c>
      <c r="M3418" t="s">
        <v>379</v>
      </c>
      <c r="N3418" t="s">
        <v>487</v>
      </c>
    </row>
    <row r="3419" spans="1:14" hidden="1" x14ac:dyDescent="0.25">
      <c r="A3419" t="s">
        <v>241</v>
      </c>
      <c r="B3419" s="1">
        <v>44895</v>
      </c>
      <c r="C3419" t="s">
        <v>1247</v>
      </c>
      <c r="D3419" t="s">
        <v>1248</v>
      </c>
      <c r="E3419" s="4">
        <v>27008.73</v>
      </c>
      <c r="F3419" t="s">
        <v>567</v>
      </c>
      <c r="G3419" t="s">
        <v>471</v>
      </c>
      <c r="H3419" t="s">
        <v>308</v>
      </c>
      <c r="I3419" t="s">
        <v>309</v>
      </c>
      <c r="J3419" t="s">
        <v>264</v>
      </c>
      <c r="L3419" t="s">
        <v>378</v>
      </c>
      <c r="M3419" t="s">
        <v>379</v>
      </c>
      <c r="N3419" t="s">
        <v>480</v>
      </c>
    </row>
    <row r="3420" spans="1:14" hidden="1" x14ac:dyDescent="0.25">
      <c r="A3420" t="s">
        <v>241</v>
      </c>
      <c r="B3420" s="1">
        <v>44895</v>
      </c>
      <c r="C3420" t="s">
        <v>1249</v>
      </c>
      <c r="D3420" t="s">
        <v>1250</v>
      </c>
      <c r="E3420" s="4">
        <v>24748.04</v>
      </c>
      <c r="F3420" t="s">
        <v>567</v>
      </c>
      <c r="G3420" t="s">
        <v>471</v>
      </c>
      <c r="H3420" t="s">
        <v>308</v>
      </c>
      <c r="I3420" t="s">
        <v>309</v>
      </c>
      <c r="J3420" t="s">
        <v>264</v>
      </c>
      <c r="K3420" t="s">
        <v>1251</v>
      </c>
      <c r="L3420" t="s">
        <v>378</v>
      </c>
      <c r="M3420" t="s">
        <v>379</v>
      </c>
      <c r="N3420" t="s">
        <v>488</v>
      </c>
    </row>
    <row r="3421" spans="1:14" hidden="1" x14ac:dyDescent="0.25">
      <c r="A3421" t="s">
        <v>241</v>
      </c>
      <c r="B3421" s="1">
        <v>44895</v>
      </c>
      <c r="C3421" t="s">
        <v>1252</v>
      </c>
      <c r="D3421" t="s">
        <v>1253</v>
      </c>
      <c r="E3421" s="4">
        <v>19879.79</v>
      </c>
      <c r="F3421" t="s">
        <v>567</v>
      </c>
      <c r="G3421" t="s">
        <v>471</v>
      </c>
      <c r="H3421" t="s">
        <v>308</v>
      </c>
      <c r="I3421" t="s">
        <v>309</v>
      </c>
      <c r="J3421" t="s">
        <v>264</v>
      </c>
      <c r="L3421" t="s">
        <v>378</v>
      </c>
      <c r="M3421" t="s">
        <v>379</v>
      </c>
      <c r="N3421" t="s">
        <v>487</v>
      </c>
    </row>
    <row r="3422" spans="1:14" hidden="1" x14ac:dyDescent="0.25">
      <c r="A3422" t="s">
        <v>241</v>
      </c>
      <c r="B3422" s="1">
        <v>44895</v>
      </c>
      <c r="C3422" t="s">
        <v>1242</v>
      </c>
      <c r="D3422" t="s">
        <v>1243</v>
      </c>
      <c r="E3422" s="4">
        <v>6462.72</v>
      </c>
      <c r="F3422" t="s">
        <v>567</v>
      </c>
      <c r="G3422" t="s">
        <v>471</v>
      </c>
      <c r="H3422" t="s">
        <v>308</v>
      </c>
      <c r="I3422" t="s">
        <v>309</v>
      </c>
      <c r="J3422" t="s">
        <v>264</v>
      </c>
      <c r="K3422" t="s">
        <v>1244</v>
      </c>
      <c r="L3422" t="s">
        <v>378</v>
      </c>
      <c r="M3422" t="s">
        <v>379</v>
      </c>
      <c r="N3422" t="s">
        <v>480</v>
      </c>
    </row>
    <row r="3423" spans="1:14" hidden="1" x14ac:dyDescent="0.25">
      <c r="A3423" t="s">
        <v>241</v>
      </c>
      <c r="B3423" s="1">
        <v>44895</v>
      </c>
      <c r="C3423" t="s">
        <v>830</v>
      </c>
      <c r="D3423" t="s">
        <v>831</v>
      </c>
      <c r="E3423" s="4">
        <v>430.05</v>
      </c>
      <c r="F3423" t="s">
        <v>567</v>
      </c>
      <c r="G3423" t="s">
        <v>471</v>
      </c>
      <c r="H3423" t="s">
        <v>310</v>
      </c>
      <c r="I3423" t="s">
        <v>263</v>
      </c>
      <c r="J3423" t="s">
        <v>262</v>
      </c>
      <c r="L3423" t="s">
        <v>380</v>
      </c>
      <c r="M3423" t="s">
        <v>381</v>
      </c>
      <c r="N3423" t="s">
        <v>487</v>
      </c>
    </row>
    <row r="3424" spans="1:14" hidden="1" x14ac:dyDescent="0.25">
      <c r="A3424" t="s">
        <v>241</v>
      </c>
      <c r="B3424" s="1">
        <v>44895</v>
      </c>
      <c r="C3424" t="s">
        <v>832</v>
      </c>
      <c r="D3424" t="s">
        <v>833</v>
      </c>
      <c r="E3424" s="4">
        <v>11000</v>
      </c>
      <c r="F3424" t="s">
        <v>567</v>
      </c>
      <c r="G3424" t="s">
        <v>471</v>
      </c>
      <c r="H3424" t="s">
        <v>310</v>
      </c>
      <c r="I3424" t="s">
        <v>263</v>
      </c>
      <c r="J3424" t="s">
        <v>262</v>
      </c>
      <c r="L3424" t="s">
        <v>380</v>
      </c>
      <c r="M3424" t="s">
        <v>381</v>
      </c>
      <c r="N3424" t="s">
        <v>487</v>
      </c>
    </row>
    <row r="3425" spans="1:14" hidden="1" x14ac:dyDescent="0.25">
      <c r="A3425" t="s">
        <v>241</v>
      </c>
      <c r="B3425" s="1">
        <v>44895</v>
      </c>
      <c r="C3425" t="s">
        <v>834</v>
      </c>
      <c r="D3425" t="s">
        <v>835</v>
      </c>
      <c r="E3425" s="4">
        <v>35995</v>
      </c>
      <c r="F3425" t="s">
        <v>567</v>
      </c>
      <c r="G3425" t="s">
        <v>471</v>
      </c>
      <c r="H3425" t="s">
        <v>310</v>
      </c>
      <c r="I3425" t="s">
        <v>263</v>
      </c>
      <c r="J3425" t="s">
        <v>262</v>
      </c>
      <c r="L3425" t="s">
        <v>380</v>
      </c>
      <c r="M3425" t="s">
        <v>381</v>
      </c>
      <c r="N3425" t="s">
        <v>487</v>
      </c>
    </row>
    <row r="3426" spans="1:14" hidden="1" x14ac:dyDescent="0.25">
      <c r="A3426" t="s">
        <v>241</v>
      </c>
      <c r="B3426" s="1">
        <v>44895</v>
      </c>
      <c r="C3426" t="s">
        <v>836</v>
      </c>
      <c r="D3426" t="s">
        <v>837</v>
      </c>
      <c r="E3426" s="4">
        <v>1100</v>
      </c>
      <c r="F3426" t="s">
        <v>567</v>
      </c>
      <c r="G3426" t="s">
        <v>471</v>
      </c>
      <c r="H3426" t="s">
        <v>310</v>
      </c>
      <c r="I3426" t="s">
        <v>263</v>
      </c>
      <c r="J3426" t="s">
        <v>262</v>
      </c>
      <c r="L3426" t="s">
        <v>380</v>
      </c>
      <c r="M3426" t="s">
        <v>381</v>
      </c>
      <c r="N3426" t="s">
        <v>487</v>
      </c>
    </row>
    <row r="3427" spans="1:14" hidden="1" x14ac:dyDescent="0.25">
      <c r="A3427" t="s">
        <v>241</v>
      </c>
      <c r="B3427" s="1">
        <v>44895</v>
      </c>
      <c r="C3427" t="s">
        <v>838</v>
      </c>
      <c r="D3427" t="s">
        <v>839</v>
      </c>
      <c r="E3427" s="4">
        <v>3228</v>
      </c>
      <c r="F3427" t="s">
        <v>567</v>
      </c>
      <c r="G3427" t="s">
        <v>471</v>
      </c>
      <c r="H3427" t="s">
        <v>310</v>
      </c>
      <c r="I3427" t="s">
        <v>263</v>
      </c>
      <c r="J3427" t="s">
        <v>262</v>
      </c>
      <c r="L3427" t="s">
        <v>380</v>
      </c>
      <c r="M3427" t="s">
        <v>381</v>
      </c>
      <c r="N3427" t="s">
        <v>487</v>
      </c>
    </row>
    <row r="3428" spans="1:14" hidden="1" x14ac:dyDescent="0.25">
      <c r="A3428" t="s">
        <v>241</v>
      </c>
      <c r="B3428" s="1">
        <v>44895</v>
      </c>
      <c r="C3428" t="s">
        <v>840</v>
      </c>
      <c r="D3428" t="s">
        <v>841</v>
      </c>
      <c r="E3428" s="4">
        <v>29688.78</v>
      </c>
      <c r="F3428" t="s">
        <v>567</v>
      </c>
      <c r="G3428" t="s">
        <v>471</v>
      </c>
      <c r="H3428" t="s">
        <v>310</v>
      </c>
      <c r="I3428" t="s">
        <v>263</v>
      </c>
      <c r="J3428" t="s">
        <v>262</v>
      </c>
      <c r="L3428" t="s">
        <v>380</v>
      </c>
      <c r="M3428" t="s">
        <v>381</v>
      </c>
      <c r="N3428" t="s">
        <v>487</v>
      </c>
    </row>
    <row r="3429" spans="1:14" hidden="1" x14ac:dyDescent="0.25">
      <c r="A3429" t="s">
        <v>241</v>
      </c>
      <c r="B3429" s="1">
        <v>44895</v>
      </c>
      <c r="C3429" t="s">
        <v>842</v>
      </c>
      <c r="D3429" t="s">
        <v>843</v>
      </c>
      <c r="E3429" s="4">
        <v>1100</v>
      </c>
      <c r="F3429" t="s">
        <v>567</v>
      </c>
      <c r="G3429" t="s">
        <v>471</v>
      </c>
      <c r="H3429" t="s">
        <v>310</v>
      </c>
      <c r="I3429" t="s">
        <v>263</v>
      </c>
      <c r="J3429" t="s">
        <v>262</v>
      </c>
      <c r="L3429" t="s">
        <v>380</v>
      </c>
      <c r="M3429" t="s">
        <v>381</v>
      </c>
      <c r="N3429" t="s">
        <v>487</v>
      </c>
    </row>
    <row r="3430" spans="1:14" hidden="1" x14ac:dyDescent="0.25">
      <c r="A3430" t="s">
        <v>241</v>
      </c>
      <c r="B3430" s="1">
        <v>44895</v>
      </c>
      <c r="C3430" t="s">
        <v>844</v>
      </c>
      <c r="D3430" t="s">
        <v>845</v>
      </c>
      <c r="E3430" s="4">
        <v>24408.52</v>
      </c>
      <c r="F3430" t="s">
        <v>567</v>
      </c>
      <c r="G3430" t="s">
        <v>471</v>
      </c>
      <c r="H3430" t="s">
        <v>310</v>
      </c>
      <c r="I3430" t="s">
        <v>263</v>
      </c>
      <c r="J3430" t="s">
        <v>262</v>
      </c>
      <c r="L3430" t="s">
        <v>380</v>
      </c>
      <c r="M3430" t="s">
        <v>381</v>
      </c>
      <c r="N3430" t="s">
        <v>487</v>
      </c>
    </row>
    <row r="3431" spans="1:14" hidden="1" x14ac:dyDescent="0.25">
      <c r="A3431" t="s">
        <v>241</v>
      </c>
      <c r="B3431" s="1">
        <v>44895</v>
      </c>
      <c r="C3431" t="s">
        <v>849</v>
      </c>
      <c r="D3431" t="s">
        <v>850</v>
      </c>
      <c r="E3431" s="4">
        <v>16995</v>
      </c>
      <c r="F3431" t="s">
        <v>567</v>
      </c>
      <c r="G3431" t="s">
        <v>471</v>
      </c>
      <c r="H3431" t="s">
        <v>310</v>
      </c>
      <c r="I3431" t="s">
        <v>263</v>
      </c>
      <c r="J3431" t="s">
        <v>262</v>
      </c>
      <c r="L3431" t="s">
        <v>380</v>
      </c>
      <c r="M3431" t="s">
        <v>381</v>
      </c>
      <c r="N3431" t="s">
        <v>487</v>
      </c>
    </row>
    <row r="3432" spans="1:14" hidden="1" x14ac:dyDescent="0.25">
      <c r="A3432" t="s">
        <v>241</v>
      </c>
      <c r="B3432" s="1">
        <v>44895</v>
      </c>
      <c r="C3432" t="s">
        <v>853</v>
      </c>
      <c r="D3432" t="s">
        <v>854</v>
      </c>
      <c r="E3432" s="4">
        <v>5289.84</v>
      </c>
      <c r="F3432" t="s">
        <v>567</v>
      </c>
      <c r="G3432" t="s">
        <v>471</v>
      </c>
      <c r="H3432" t="s">
        <v>310</v>
      </c>
      <c r="I3432" t="s">
        <v>263</v>
      </c>
      <c r="J3432" t="s">
        <v>262</v>
      </c>
      <c r="L3432" t="s">
        <v>380</v>
      </c>
      <c r="M3432" t="s">
        <v>381</v>
      </c>
      <c r="N3432" t="s">
        <v>487</v>
      </c>
    </row>
    <row r="3433" spans="1:14" hidden="1" x14ac:dyDescent="0.25">
      <c r="A3433" t="s">
        <v>241</v>
      </c>
      <c r="B3433" s="1">
        <v>44895</v>
      </c>
      <c r="C3433" t="s">
        <v>857</v>
      </c>
      <c r="D3433" t="s">
        <v>858</v>
      </c>
      <c r="E3433" s="4">
        <v>37918.740000000005</v>
      </c>
      <c r="F3433" t="s">
        <v>567</v>
      </c>
      <c r="G3433" t="s">
        <v>471</v>
      </c>
      <c r="H3433" t="s">
        <v>310</v>
      </c>
      <c r="I3433" t="s">
        <v>263</v>
      </c>
      <c r="J3433" t="s">
        <v>262</v>
      </c>
      <c r="L3433" t="s">
        <v>380</v>
      </c>
      <c r="M3433" t="s">
        <v>381</v>
      </c>
      <c r="N3433" t="s">
        <v>487</v>
      </c>
    </row>
    <row r="3434" spans="1:14" hidden="1" x14ac:dyDescent="0.25">
      <c r="A3434" t="s">
        <v>241</v>
      </c>
      <c r="B3434" s="1">
        <v>44895</v>
      </c>
      <c r="C3434" t="s">
        <v>1254</v>
      </c>
      <c r="D3434" t="s">
        <v>1255</v>
      </c>
      <c r="E3434" s="4">
        <v>20990</v>
      </c>
      <c r="F3434" t="s">
        <v>567</v>
      </c>
      <c r="G3434" t="s">
        <v>471</v>
      </c>
      <c r="H3434" t="s">
        <v>310</v>
      </c>
      <c r="I3434" t="s">
        <v>263</v>
      </c>
      <c r="J3434" t="s">
        <v>262</v>
      </c>
      <c r="L3434" t="s">
        <v>380</v>
      </c>
      <c r="M3434" t="s">
        <v>381</v>
      </c>
      <c r="N3434" t="s">
        <v>487</v>
      </c>
    </row>
    <row r="3435" spans="1:14" hidden="1" x14ac:dyDescent="0.25">
      <c r="A3435" t="s">
        <v>241</v>
      </c>
      <c r="B3435" s="1">
        <v>44895</v>
      </c>
      <c r="C3435" t="s">
        <v>1304</v>
      </c>
      <c r="D3435" t="s">
        <v>1305</v>
      </c>
      <c r="E3435" s="4">
        <v>2500</v>
      </c>
      <c r="F3435" t="s">
        <v>567</v>
      </c>
      <c r="G3435" t="s">
        <v>471</v>
      </c>
      <c r="H3435" t="s">
        <v>310</v>
      </c>
      <c r="I3435" t="s">
        <v>263</v>
      </c>
      <c r="J3435" t="s">
        <v>262</v>
      </c>
      <c r="L3435" t="s">
        <v>380</v>
      </c>
      <c r="M3435" t="s">
        <v>381</v>
      </c>
      <c r="N3435" t="s">
        <v>487</v>
      </c>
    </row>
    <row r="3436" spans="1:14" hidden="1" x14ac:dyDescent="0.25">
      <c r="A3436" t="s">
        <v>241</v>
      </c>
      <c r="B3436" s="1">
        <v>44895</v>
      </c>
      <c r="C3436" t="s">
        <v>1306</v>
      </c>
      <c r="D3436" t="s">
        <v>1307</v>
      </c>
      <c r="E3436" s="4">
        <v>125</v>
      </c>
      <c r="F3436" t="s">
        <v>567</v>
      </c>
      <c r="G3436" t="s">
        <v>471</v>
      </c>
      <c r="H3436" t="s">
        <v>310</v>
      </c>
      <c r="I3436" t="s">
        <v>263</v>
      </c>
      <c r="J3436" t="s">
        <v>262</v>
      </c>
      <c r="L3436" t="s">
        <v>380</v>
      </c>
      <c r="M3436" t="s">
        <v>381</v>
      </c>
      <c r="N3436" t="s">
        <v>487</v>
      </c>
    </row>
    <row r="3437" spans="1:14" hidden="1" x14ac:dyDescent="0.25">
      <c r="A3437" t="s">
        <v>241</v>
      </c>
      <c r="B3437" s="1">
        <v>44895</v>
      </c>
      <c r="C3437" t="s">
        <v>861</v>
      </c>
      <c r="D3437" t="s">
        <v>862</v>
      </c>
      <c r="E3437" s="4">
        <v>30000</v>
      </c>
      <c r="F3437" t="s">
        <v>567</v>
      </c>
      <c r="G3437" t="s">
        <v>471</v>
      </c>
      <c r="H3437" t="s">
        <v>311</v>
      </c>
      <c r="I3437" t="s">
        <v>312</v>
      </c>
      <c r="J3437" t="s">
        <v>264</v>
      </c>
      <c r="L3437" t="s">
        <v>380</v>
      </c>
      <c r="M3437" t="s">
        <v>381</v>
      </c>
      <c r="N3437" t="s">
        <v>487</v>
      </c>
    </row>
    <row r="3438" spans="1:14" hidden="1" x14ac:dyDescent="0.25">
      <c r="A3438" t="s">
        <v>241</v>
      </c>
      <c r="B3438" s="1">
        <v>44895</v>
      </c>
      <c r="C3438" t="s">
        <v>867</v>
      </c>
      <c r="D3438" t="s">
        <v>868</v>
      </c>
      <c r="E3438" s="4">
        <v>22917.719999999994</v>
      </c>
      <c r="F3438" t="s">
        <v>567</v>
      </c>
      <c r="G3438" t="s">
        <v>471</v>
      </c>
      <c r="H3438" t="s">
        <v>311</v>
      </c>
      <c r="I3438" t="s">
        <v>312</v>
      </c>
      <c r="J3438" t="s">
        <v>264</v>
      </c>
      <c r="L3438" t="s">
        <v>380</v>
      </c>
      <c r="M3438" t="s">
        <v>381</v>
      </c>
      <c r="N3438" t="s">
        <v>487</v>
      </c>
    </row>
    <row r="3439" spans="1:14" hidden="1" x14ac:dyDescent="0.25">
      <c r="A3439" t="s">
        <v>241</v>
      </c>
      <c r="B3439" s="1">
        <v>44895</v>
      </c>
      <c r="C3439" t="s">
        <v>869</v>
      </c>
      <c r="D3439" t="s">
        <v>870</v>
      </c>
      <c r="E3439" s="4">
        <v>8512.23</v>
      </c>
      <c r="F3439" t="s">
        <v>567</v>
      </c>
      <c r="G3439" t="s">
        <v>471</v>
      </c>
      <c r="H3439" t="s">
        <v>311</v>
      </c>
      <c r="I3439" t="s">
        <v>312</v>
      </c>
      <c r="J3439" t="s">
        <v>264</v>
      </c>
      <c r="L3439" t="s">
        <v>380</v>
      </c>
      <c r="M3439" t="s">
        <v>381</v>
      </c>
      <c r="N3439" t="s">
        <v>487</v>
      </c>
    </row>
    <row r="3440" spans="1:14" hidden="1" x14ac:dyDescent="0.25">
      <c r="A3440" t="s">
        <v>241</v>
      </c>
      <c r="B3440" s="1">
        <v>44895</v>
      </c>
      <c r="C3440" t="s">
        <v>952</v>
      </c>
      <c r="D3440" t="s">
        <v>953</v>
      </c>
      <c r="E3440" s="4">
        <v>222855.58</v>
      </c>
      <c r="F3440" t="s">
        <v>567</v>
      </c>
      <c r="G3440" t="s">
        <v>471</v>
      </c>
      <c r="H3440" t="s">
        <v>246</v>
      </c>
      <c r="I3440" t="s">
        <v>247</v>
      </c>
      <c r="J3440" t="s">
        <v>246</v>
      </c>
      <c r="L3440" t="s">
        <v>370</v>
      </c>
      <c r="M3440" t="s">
        <v>371</v>
      </c>
      <c r="N3440" t="s">
        <v>482</v>
      </c>
    </row>
    <row r="3441" spans="1:14" hidden="1" x14ac:dyDescent="0.25">
      <c r="A3441" t="s">
        <v>241</v>
      </c>
      <c r="B3441" s="1">
        <v>44895</v>
      </c>
      <c r="C3441" t="s">
        <v>961</v>
      </c>
      <c r="D3441" t="s">
        <v>962</v>
      </c>
      <c r="E3441" s="4">
        <v>8871.35</v>
      </c>
      <c r="F3441" t="s">
        <v>567</v>
      </c>
      <c r="G3441" t="s">
        <v>471</v>
      </c>
      <c r="H3441" t="s">
        <v>311</v>
      </c>
      <c r="I3441" t="s">
        <v>312</v>
      </c>
      <c r="J3441" t="s">
        <v>264</v>
      </c>
      <c r="L3441" t="s">
        <v>390</v>
      </c>
      <c r="M3441" t="s">
        <v>391</v>
      </c>
      <c r="N3441" t="s">
        <v>487</v>
      </c>
    </row>
    <row r="3442" spans="1:14" hidden="1" x14ac:dyDescent="0.25">
      <c r="A3442" t="s">
        <v>241</v>
      </c>
      <c r="B3442" s="1">
        <v>44895</v>
      </c>
      <c r="C3442" t="s">
        <v>963</v>
      </c>
      <c r="D3442" t="s">
        <v>964</v>
      </c>
      <c r="E3442" s="4">
        <v>2537</v>
      </c>
      <c r="F3442" t="s">
        <v>567</v>
      </c>
      <c r="G3442" t="s">
        <v>471</v>
      </c>
      <c r="H3442" t="s">
        <v>311</v>
      </c>
      <c r="I3442" t="s">
        <v>312</v>
      </c>
      <c r="J3442" t="s">
        <v>264</v>
      </c>
      <c r="L3442" t="s">
        <v>390</v>
      </c>
      <c r="M3442" t="s">
        <v>391</v>
      </c>
      <c r="N3442" t="s">
        <v>487</v>
      </c>
    </row>
    <row r="3443" spans="1:14" hidden="1" x14ac:dyDescent="0.25">
      <c r="A3443" t="s">
        <v>241</v>
      </c>
      <c r="B3443" s="1">
        <v>44895</v>
      </c>
      <c r="C3443" t="s">
        <v>967</v>
      </c>
      <c r="D3443" t="s">
        <v>968</v>
      </c>
      <c r="E3443" s="4">
        <v>76.49000000000045</v>
      </c>
      <c r="F3443" t="s">
        <v>567</v>
      </c>
      <c r="G3443" t="s">
        <v>471</v>
      </c>
      <c r="H3443" t="s">
        <v>311</v>
      </c>
      <c r="I3443" t="s">
        <v>312</v>
      </c>
      <c r="J3443" t="s">
        <v>264</v>
      </c>
      <c r="L3443" t="s">
        <v>390</v>
      </c>
      <c r="M3443" t="s">
        <v>391</v>
      </c>
      <c r="N3443" t="s">
        <v>487</v>
      </c>
    </row>
    <row r="3444" spans="1:14" hidden="1" x14ac:dyDescent="0.25">
      <c r="A3444" t="s">
        <v>241</v>
      </c>
      <c r="B3444" s="1">
        <v>44895</v>
      </c>
      <c r="C3444" t="s">
        <v>971</v>
      </c>
      <c r="D3444" t="s">
        <v>972</v>
      </c>
      <c r="E3444" s="4">
        <v>2401.85</v>
      </c>
      <c r="F3444" t="s">
        <v>567</v>
      </c>
      <c r="G3444" t="s">
        <v>471</v>
      </c>
      <c r="H3444" t="s">
        <v>311</v>
      </c>
      <c r="I3444" t="s">
        <v>312</v>
      </c>
      <c r="J3444" t="s">
        <v>264</v>
      </c>
      <c r="L3444" t="s">
        <v>390</v>
      </c>
      <c r="M3444" t="s">
        <v>391</v>
      </c>
      <c r="N3444" t="s">
        <v>487</v>
      </c>
    </row>
    <row r="3445" spans="1:14" hidden="1" x14ac:dyDescent="0.25">
      <c r="A3445" t="s">
        <v>241</v>
      </c>
      <c r="B3445" s="1">
        <v>44895</v>
      </c>
      <c r="C3445" t="s">
        <v>973</v>
      </c>
      <c r="D3445" t="s">
        <v>974</v>
      </c>
      <c r="E3445" s="4">
        <v>5740</v>
      </c>
      <c r="F3445" t="s">
        <v>567</v>
      </c>
      <c r="G3445" t="s">
        <v>471</v>
      </c>
      <c r="H3445" t="s">
        <v>311</v>
      </c>
      <c r="I3445" t="s">
        <v>312</v>
      </c>
      <c r="J3445" t="s">
        <v>264</v>
      </c>
      <c r="L3445" t="s">
        <v>390</v>
      </c>
      <c r="M3445" t="s">
        <v>391</v>
      </c>
      <c r="N3445" t="s">
        <v>487</v>
      </c>
    </row>
    <row r="3446" spans="1:14" hidden="1" x14ac:dyDescent="0.25">
      <c r="A3446" t="s">
        <v>241</v>
      </c>
      <c r="B3446" s="1">
        <v>44895</v>
      </c>
      <c r="C3446" t="s">
        <v>977</v>
      </c>
      <c r="D3446" t="s">
        <v>978</v>
      </c>
      <c r="E3446" s="4">
        <v>2825.7999999999997</v>
      </c>
      <c r="F3446" t="s">
        <v>567</v>
      </c>
      <c r="G3446" t="s">
        <v>471</v>
      </c>
      <c r="H3446" t="s">
        <v>311</v>
      </c>
      <c r="I3446" t="s">
        <v>312</v>
      </c>
      <c r="J3446" t="s">
        <v>264</v>
      </c>
      <c r="L3446" t="s">
        <v>390</v>
      </c>
      <c r="M3446" t="s">
        <v>391</v>
      </c>
      <c r="N3446" t="s">
        <v>487</v>
      </c>
    </row>
    <row r="3447" spans="1:14" hidden="1" x14ac:dyDescent="0.25">
      <c r="A3447" t="s">
        <v>241</v>
      </c>
      <c r="B3447" s="1">
        <v>44895</v>
      </c>
      <c r="C3447" t="s">
        <v>1262</v>
      </c>
      <c r="D3447" t="s">
        <v>1263</v>
      </c>
      <c r="E3447" s="4">
        <v>3647.2300000000009</v>
      </c>
      <c r="F3447" t="s">
        <v>567</v>
      </c>
      <c r="G3447" t="s">
        <v>471</v>
      </c>
      <c r="H3447" t="s">
        <v>311</v>
      </c>
      <c r="I3447" t="s">
        <v>312</v>
      </c>
      <c r="J3447" t="s">
        <v>264</v>
      </c>
      <c r="L3447" t="s">
        <v>390</v>
      </c>
      <c r="M3447" t="s">
        <v>391</v>
      </c>
      <c r="N3447" t="s">
        <v>487</v>
      </c>
    </row>
    <row r="3448" spans="1:14" hidden="1" x14ac:dyDescent="0.25">
      <c r="A3448" t="s">
        <v>241</v>
      </c>
      <c r="B3448" s="1">
        <v>44895</v>
      </c>
      <c r="C3448" t="s">
        <v>981</v>
      </c>
      <c r="D3448" t="s">
        <v>982</v>
      </c>
      <c r="E3448" s="4">
        <v>2049.8200000000002</v>
      </c>
      <c r="F3448" t="s">
        <v>567</v>
      </c>
      <c r="G3448" t="s">
        <v>471</v>
      </c>
      <c r="H3448" t="s">
        <v>311</v>
      </c>
      <c r="I3448" t="s">
        <v>312</v>
      </c>
      <c r="J3448" t="s">
        <v>264</v>
      </c>
      <c r="L3448" t="s">
        <v>390</v>
      </c>
      <c r="M3448" t="s">
        <v>391</v>
      </c>
      <c r="N3448" t="s">
        <v>487</v>
      </c>
    </row>
    <row r="3449" spans="1:14" hidden="1" x14ac:dyDescent="0.25">
      <c r="A3449" t="s">
        <v>241</v>
      </c>
      <c r="B3449" s="1">
        <v>44895</v>
      </c>
      <c r="C3449" t="s">
        <v>989</v>
      </c>
      <c r="D3449" t="s">
        <v>990</v>
      </c>
      <c r="E3449" s="4">
        <v>1992.2400000000005</v>
      </c>
      <c r="F3449" t="s">
        <v>567</v>
      </c>
      <c r="G3449" t="s">
        <v>471</v>
      </c>
      <c r="H3449" t="s">
        <v>317</v>
      </c>
      <c r="I3449" t="s">
        <v>318</v>
      </c>
      <c r="J3449" t="s">
        <v>276</v>
      </c>
      <c r="L3449" t="s">
        <v>390</v>
      </c>
      <c r="M3449" t="s">
        <v>391</v>
      </c>
      <c r="N3449" t="s">
        <v>487</v>
      </c>
    </row>
    <row r="3450" spans="1:14" hidden="1" x14ac:dyDescent="0.25">
      <c r="A3450" t="s">
        <v>241</v>
      </c>
      <c r="B3450" s="1">
        <v>44895</v>
      </c>
      <c r="C3450" t="s">
        <v>1160</v>
      </c>
      <c r="D3450" t="s">
        <v>1161</v>
      </c>
      <c r="E3450" s="4">
        <v>5820</v>
      </c>
      <c r="F3450" t="s">
        <v>567</v>
      </c>
      <c r="G3450" t="s">
        <v>471</v>
      </c>
      <c r="H3450" t="s">
        <v>311</v>
      </c>
      <c r="I3450" t="s">
        <v>312</v>
      </c>
      <c r="J3450" t="s">
        <v>264</v>
      </c>
      <c r="L3450" t="s">
        <v>390</v>
      </c>
      <c r="M3450" t="s">
        <v>391</v>
      </c>
      <c r="N3450" t="s">
        <v>487</v>
      </c>
    </row>
    <row r="3451" spans="1:14" hidden="1" x14ac:dyDescent="0.25">
      <c r="A3451" t="s">
        <v>241</v>
      </c>
      <c r="B3451" s="1">
        <v>44895</v>
      </c>
      <c r="C3451" t="s">
        <v>991</v>
      </c>
      <c r="D3451" t="s">
        <v>992</v>
      </c>
      <c r="E3451" s="4">
        <v>1034.4500000000003</v>
      </c>
      <c r="F3451" t="s">
        <v>567</v>
      </c>
      <c r="G3451" t="s">
        <v>471</v>
      </c>
      <c r="H3451" t="s">
        <v>311</v>
      </c>
      <c r="I3451" t="s">
        <v>312</v>
      </c>
      <c r="J3451" t="s">
        <v>264</v>
      </c>
      <c r="L3451" t="s">
        <v>390</v>
      </c>
      <c r="M3451" t="s">
        <v>391</v>
      </c>
      <c r="N3451" t="s">
        <v>487</v>
      </c>
    </row>
    <row r="3452" spans="1:14" hidden="1" x14ac:dyDescent="0.25">
      <c r="A3452" t="s">
        <v>241</v>
      </c>
      <c r="B3452" s="1">
        <v>44895</v>
      </c>
      <c r="C3452" t="s">
        <v>993</v>
      </c>
      <c r="D3452" t="s">
        <v>994</v>
      </c>
      <c r="E3452" s="4">
        <v>5969.7100000000009</v>
      </c>
      <c r="F3452" t="s">
        <v>567</v>
      </c>
      <c r="G3452" t="s">
        <v>471</v>
      </c>
      <c r="H3452" t="s">
        <v>311</v>
      </c>
      <c r="I3452" t="s">
        <v>312</v>
      </c>
      <c r="J3452" t="s">
        <v>264</v>
      </c>
      <c r="L3452" t="s">
        <v>390</v>
      </c>
      <c r="M3452" t="s">
        <v>391</v>
      </c>
      <c r="N3452" t="s">
        <v>487</v>
      </c>
    </row>
    <row r="3453" spans="1:14" hidden="1" x14ac:dyDescent="0.25">
      <c r="A3453" t="s">
        <v>241</v>
      </c>
      <c r="B3453" s="1">
        <v>44895</v>
      </c>
      <c r="C3453" t="s">
        <v>1001</v>
      </c>
      <c r="D3453" t="s">
        <v>1002</v>
      </c>
      <c r="E3453" s="4">
        <v>19.87999999999397</v>
      </c>
      <c r="F3453" t="s">
        <v>567</v>
      </c>
      <c r="G3453" t="s">
        <v>471</v>
      </c>
      <c r="H3453" t="s">
        <v>311</v>
      </c>
      <c r="I3453" t="s">
        <v>312</v>
      </c>
      <c r="J3453" t="s">
        <v>264</v>
      </c>
      <c r="L3453" t="s">
        <v>390</v>
      </c>
      <c r="M3453" t="s">
        <v>391</v>
      </c>
      <c r="N3453" t="s">
        <v>487</v>
      </c>
    </row>
    <row r="3454" spans="1:14" hidden="1" x14ac:dyDescent="0.25">
      <c r="A3454" t="s">
        <v>241</v>
      </c>
      <c r="B3454" s="1">
        <v>44895</v>
      </c>
      <c r="C3454" t="s">
        <v>1005</v>
      </c>
      <c r="D3454" t="s">
        <v>1006</v>
      </c>
      <c r="E3454" s="4">
        <v>16.309999999999466</v>
      </c>
      <c r="F3454" t="s">
        <v>567</v>
      </c>
      <c r="G3454" t="s">
        <v>471</v>
      </c>
      <c r="H3454" t="s">
        <v>311</v>
      </c>
      <c r="I3454" t="s">
        <v>312</v>
      </c>
      <c r="J3454" t="s">
        <v>264</v>
      </c>
      <c r="L3454" t="s">
        <v>390</v>
      </c>
      <c r="M3454" t="s">
        <v>391</v>
      </c>
      <c r="N3454" t="s">
        <v>487</v>
      </c>
    </row>
    <row r="3455" spans="1:14" hidden="1" x14ac:dyDescent="0.25">
      <c r="A3455" t="s">
        <v>241</v>
      </c>
      <c r="B3455" s="1">
        <v>44895</v>
      </c>
      <c r="C3455" t="s">
        <v>1007</v>
      </c>
      <c r="D3455" t="s">
        <v>1008</v>
      </c>
      <c r="E3455" s="4">
        <v>7035.6399999999958</v>
      </c>
      <c r="F3455" t="s">
        <v>567</v>
      </c>
      <c r="G3455" t="s">
        <v>471</v>
      </c>
      <c r="H3455" t="s">
        <v>317</v>
      </c>
      <c r="I3455" t="s">
        <v>318</v>
      </c>
      <c r="J3455" t="s">
        <v>276</v>
      </c>
      <c r="L3455" t="s">
        <v>390</v>
      </c>
      <c r="M3455" t="s">
        <v>391</v>
      </c>
      <c r="N3455" t="s">
        <v>487</v>
      </c>
    </row>
    <row r="3456" spans="1:14" hidden="1" x14ac:dyDescent="0.25">
      <c r="A3456" t="s">
        <v>241</v>
      </c>
      <c r="B3456" s="1">
        <v>44895</v>
      </c>
      <c r="C3456" t="s">
        <v>1308</v>
      </c>
      <c r="D3456" t="s">
        <v>1309</v>
      </c>
      <c r="E3456" s="4">
        <v>300</v>
      </c>
      <c r="F3456" t="s">
        <v>567</v>
      </c>
      <c r="G3456" t="s">
        <v>471</v>
      </c>
      <c r="H3456" t="s">
        <v>317</v>
      </c>
      <c r="I3456" t="s">
        <v>318</v>
      </c>
      <c r="J3456" t="s">
        <v>276</v>
      </c>
      <c r="L3456" t="s">
        <v>390</v>
      </c>
      <c r="M3456" t="s">
        <v>391</v>
      </c>
      <c r="N3456" t="s">
        <v>489</v>
      </c>
    </row>
    <row r="3457" spans="1:14" hidden="1" x14ac:dyDescent="0.25">
      <c r="A3457" t="s">
        <v>241</v>
      </c>
      <c r="B3457" s="1">
        <v>44895</v>
      </c>
      <c r="C3457" t="s">
        <v>1162</v>
      </c>
      <c r="D3457" t="s">
        <v>1163</v>
      </c>
      <c r="E3457" s="4">
        <v>599.09000000000219</v>
      </c>
      <c r="F3457" t="s">
        <v>567</v>
      </c>
      <c r="G3457" t="s">
        <v>471</v>
      </c>
      <c r="H3457" t="s">
        <v>311</v>
      </c>
      <c r="I3457" t="s">
        <v>312</v>
      </c>
      <c r="J3457" t="s">
        <v>264</v>
      </c>
      <c r="L3457" t="s">
        <v>390</v>
      </c>
      <c r="M3457" t="s">
        <v>391</v>
      </c>
      <c r="N3457" t="s">
        <v>477</v>
      </c>
    </row>
    <row r="3458" spans="1:14" hidden="1" x14ac:dyDescent="0.25">
      <c r="A3458" t="s">
        <v>241</v>
      </c>
      <c r="B3458" s="1">
        <v>44895</v>
      </c>
      <c r="C3458" t="s">
        <v>1264</v>
      </c>
      <c r="D3458" t="s">
        <v>1265</v>
      </c>
      <c r="E3458" s="4">
        <v>12530</v>
      </c>
      <c r="F3458" t="s">
        <v>567</v>
      </c>
      <c r="G3458" t="s">
        <v>471</v>
      </c>
      <c r="H3458" t="s">
        <v>317</v>
      </c>
      <c r="I3458" t="s">
        <v>318</v>
      </c>
      <c r="J3458" t="s">
        <v>276</v>
      </c>
      <c r="L3458" t="s">
        <v>390</v>
      </c>
      <c r="M3458" t="s">
        <v>391</v>
      </c>
      <c r="N3458" t="s">
        <v>489</v>
      </c>
    </row>
    <row r="3459" spans="1:14" hidden="1" x14ac:dyDescent="0.25">
      <c r="A3459" t="s">
        <v>241</v>
      </c>
      <c r="B3459" s="1">
        <v>44895</v>
      </c>
      <c r="C3459" t="s">
        <v>1266</v>
      </c>
      <c r="D3459" t="s">
        <v>1267</v>
      </c>
      <c r="E3459" s="4">
        <v>618.31999999999994</v>
      </c>
      <c r="F3459" t="s">
        <v>567</v>
      </c>
      <c r="G3459" t="s">
        <v>471</v>
      </c>
      <c r="H3459" t="s">
        <v>311</v>
      </c>
      <c r="I3459" t="s">
        <v>312</v>
      </c>
      <c r="J3459" t="s">
        <v>264</v>
      </c>
      <c r="L3459" t="s">
        <v>390</v>
      </c>
      <c r="M3459" t="s">
        <v>391</v>
      </c>
      <c r="N3459" t="s">
        <v>487</v>
      </c>
    </row>
    <row r="3460" spans="1:14" hidden="1" x14ac:dyDescent="0.25">
      <c r="A3460" t="s">
        <v>241</v>
      </c>
      <c r="B3460" s="1">
        <v>44895</v>
      </c>
      <c r="C3460" t="s">
        <v>1285</v>
      </c>
      <c r="D3460" t="s">
        <v>1286</v>
      </c>
      <c r="E3460" s="4">
        <v>3341.41</v>
      </c>
      <c r="F3460" t="s">
        <v>567</v>
      </c>
      <c r="G3460" t="s">
        <v>471</v>
      </c>
      <c r="H3460" t="s">
        <v>316</v>
      </c>
      <c r="I3460" t="s">
        <v>275</v>
      </c>
      <c r="J3460" t="s">
        <v>274</v>
      </c>
      <c r="L3460" t="s">
        <v>400</v>
      </c>
      <c r="M3460" t="s">
        <v>401</v>
      </c>
      <c r="N3460" t="s">
        <v>489</v>
      </c>
    </row>
    <row r="3461" spans="1:14" hidden="1" x14ac:dyDescent="0.25">
      <c r="A3461" t="s">
        <v>241</v>
      </c>
      <c r="B3461" s="1">
        <v>44895</v>
      </c>
      <c r="C3461" t="s">
        <v>1017</v>
      </c>
      <c r="D3461" t="s">
        <v>1018</v>
      </c>
      <c r="E3461" s="4">
        <v>11162.26</v>
      </c>
      <c r="F3461" t="s">
        <v>567</v>
      </c>
      <c r="G3461" t="s">
        <v>471</v>
      </c>
      <c r="H3461" t="s">
        <v>316</v>
      </c>
      <c r="I3461" t="s">
        <v>275</v>
      </c>
      <c r="J3461" t="s">
        <v>274</v>
      </c>
      <c r="L3461" t="s">
        <v>400</v>
      </c>
      <c r="M3461" t="s">
        <v>401</v>
      </c>
      <c r="N3461" t="s">
        <v>489</v>
      </c>
    </row>
    <row r="3462" spans="1:14" hidden="1" x14ac:dyDescent="0.25">
      <c r="A3462" t="s">
        <v>241</v>
      </c>
      <c r="B3462" s="1">
        <v>44895</v>
      </c>
      <c r="C3462" t="s">
        <v>1021</v>
      </c>
      <c r="D3462" t="s">
        <v>1022</v>
      </c>
      <c r="E3462" s="4">
        <v>11094.42</v>
      </c>
      <c r="F3462" t="s">
        <v>567</v>
      </c>
      <c r="G3462" t="s">
        <v>471</v>
      </c>
      <c r="H3462" t="s">
        <v>316</v>
      </c>
      <c r="I3462" t="s">
        <v>275</v>
      </c>
      <c r="J3462" t="s">
        <v>274</v>
      </c>
      <c r="L3462" t="s">
        <v>400</v>
      </c>
      <c r="M3462" t="s">
        <v>401</v>
      </c>
      <c r="N3462" t="s">
        <v>489</v>
      </c>
    </row>
    <row r="3463" spans="1:14" hidden="1" x14ac:dyDescent="0.25">
      <c r="A3463" t="s">
        <v>241</v>
      </c>
      <c r="B3463" s="1">
        <v>44895</v>
      </c>
      <c r="C3463" t="s">
        <v>1025</v>
      </c>
      <c r="D3463" t="s">
        <v>1026</v>
      </c>
      <c r="E3463" s="4">
        <v>1690.8899999999999</v>
      </c>
      <c r="F3463" t="s">
        <v>567</v>
      </c>
      <c r="G3463" t="s">
        <v>471</v>
      </c>
      <c r="H3463" t="s">
        <v>316</v>
      </c>
      <c r="I3463" t="s">
        <v>275</v>
      </c>
      <c r="J3463" t="s">
        <v>274</v>
      </c>
      <c r="L3463" t="s">
        <v>400</v>
      </c>
      <c r="M3463" t="s">
        <v>401</v>
      </c>
      <c r="N3463" t="s">
        <v>489</v>
      </c>
    </row>
    <row r="3464" spans="1:14" hidden="1" x14ac:dyDescent="0.25">
      <c r="A3464" t="s">
        <v>241</v>
      </c>
      <c r="B3464" s="1">
        <v>44895</v>
      </c>
      <c r="C3464" t="s">
        <v>1227</v>
      </c>
      <c r="D3464" t="s">
        <v>1228</v>
      </c>
      <c r="E3464" s="4">
        <v>18449.45</v>
      </c>
      <c r="F3464" t="s">
        <v>567</v>
      </c>
      <c r="G3464" t="s">
        <v>471</v>
      </c>
      <c r="H3464" t="s">
        <v>316</v>
      </c>
      <c r="I3464" t="s">
        <v>275</v>
      </c>
      <c r="J3464" t="s">
        <v>274</v>
      </c>
      <c r="L3464" t="s">
        <v>400</v>
      </c>
      <c r="M3464" t="s">
        <v>401</v>
      </c>
      <c r="N3464" t="s">
        <v>489</v>
      </c>
    </row>
    <row r="3465" spans="1:14" hidden="1" x14ac:dyDescent="0.25">
      <c r="A3465" t="s">
        <v>241</v>
      </c>
      <c r="B3465" s="1">
        <v>44895</v>
      </c>
      <c r="C3465" t="s">
        <v>1279</v>
      </c>
      <c r="D3465" t="s">
        <v>1280</v>
      </c>
      <c r="E3465" s="4">
        <v>11.17</v>
      </c>
      <c r="F3465" t="s">
        <v>567</v>
      </c>
      <c r="G3465" t="s">
        <v>471</v>
      </c>
      <c r="H3465" t="s">
        <v>316</v>
      </c>
      <c r="I3465" t="s">
        <v>275</v>
      </c>
      <c r="J3465" t="s">
        <v>274</v>
      </c>
      <c r="L3465" t="s">
        <v>400</v>
      </c>
      <c r="M3465" t="s">
        <v>401</v>
      </c>
      <c r="N3465" t="s">
        <v>489</v>
      </c>
    </row>
    <row r="3466" spans="1:14" hidden="1" x14ac:dyDescent="0.25">
      <c r="A3466" t="s">
        <v>241</v>
      </c>
      <c r="B3466" s="1">
        <v>44895</v>
      </c>
      <c r="C3466" t="s">
        <v>1027</v>
      </c>
      <c r="D3466" t="s">
        <v>1028</v>
      </c>
      <c r="E3466" s="4">
        <v>7.2</v>
      </c>
      <c r="F3466" t="s">
        <v>567</v>
      </c>
      <c r="G3466" t="s">
        <v>471</v>
      </c>
      <c r="H3466" t="s">
        <v>316</v>
      </c>
      <c r="I3466" t="s">
        <v>275</v>
      </c>
      <c r="J3466" t="s">
        <v>274</v>
      </c>
      <c r="L3466" t="s">
        <v>400</v>
      </c>
      <c r="M3466" t="s">
        <v>401</v>
      </c>
      <c r="N3466" t="s">
        <v>489</v>
      </c>
    </row>
    <row r="3467" spans="1:14" hidden="1" x14ac:dyDescent="0.25">
      <c r="A3467" t="s">
        <v>241</v>
      </c>
      <c r="B3467" s="1">
        <v>44895</v>
      </c>
      <c r="C3467" t="s">
        <v>1029</v>
      </c>
      <c r="D3467" t="s">
        <v>1030</v>
      </c>
      <c r="E3467" s="4">
        <v>9185.91</v>
      </c>
      <c r="F3467" t="s">
        <v>567</v>
      </c>
      <c r="G3467" t="s">
        <v>471</v>
      </c>
      <c r="H3467" t="s">
        <v>316</v>
      </c>
      <c r="I3467" t="s">
        <v>275</v>
      </c>
      <c r="J3467" t="s">
        <v>274</v>
      </c>
      <c r="L3467" t="s">
        <v>400</v>
      </c>
      <c r="M3467" t="s">
        <v>401</v>
      </c>
      <c r="N3467" t="s">
        <v>489</v>
      </c>
    </row>
    <row r="3468" spans="1:14" hidden="1" x14ac:dyDescent="0.25">
      <c r="A3468" t="s">
        <v>241</v>
      </c>
      <c r="B3468" s="1">
        <v>44895</v>
      </c>
      <c r="C3468" t="s">
        <v>1296</v>
      </c>
      <c r="D3468" t="s">
        <v>1297</v>
      </c>
      <c r="E3468" s="4">
        <v>948</v>
      </c>
      <c r="F3468" t="s">
        <v>567</v>
      </c>
      <c r="G3468" t="s">
        <v>471</v>
      </c>
      <c r="H3468" t="s">
        <v>279</v>
      </c>
      <c r="I3468" t="s">
        <v>280</v>
      </c>
      <c r="J3468" t="s">
        <v>279</v>
      </c>
      <c r="L3468" t="s">
        <v>409</v>
      </c>
      <c r="M3468" t="s">
        <v>410</v>
      </c>
      <c r="N3468" t="s">
        <v>489</v>
      </c>
    </row>
    <row r="3469" spans="1:14" hidden="1" x14ac:dyDescent="0.25">
      <c r="A3469" t="s">
        <v>241</v>
      </c>
      <c r="B3469" s="1">
        <v>44895</v>
      </c>
      <c r="C3469" t="s">
        <v>35</v>
      </c>
      <c r="D3469" t="s">
        <v>1031</v>
      </c>
      <c r="E3469" s="4">
        <v>14013.800000000001</v>
      </c>
      <c r="F3469" t="s">
        <v>567</v>
      </c>
      <c r="G3469" t="s">
        <v>471</v>
      </c>
      <c r="H3469" t="s">
        <v>288</v>
      </c>
      <c r="I3469" t="s">
        <v>26</v>
      </c>
      <c r="J3469" t="s">
        <v>243</v>
      </c>
      <c r="L3469" t="s">
        <v>368</v>
      </c>
      <c r="M3469" t="s">
        <v>369</v>
      </c>
      <c r="N3469" t="s">
        <v>480</v>
      </c>
    </row>
    <row r="3470" spans="1:14" hidden="1" x14ac:dyDescent="0.25">
      <c r="A3470" t="s">
        <v>241</v>
      </c>
      <c r="B3470" s="1">
        <v>44895</v>
      </c>
      <c r="C3470" t="s">
        <v>27</v>
      </c>
      <c r="D3470" t="s">
        <v>1032</v>
      </c>
      <c r="E3470" s="4">
        <v>-3088129.37</v>
      </c>
      <c r="F3470" t="s">
        <v>567</v>
      </c>
      <c r="G3470" t="s">
        <v>471</v>
      </c>
      <c r="H3470" t="s">
        <v>288</v>
      </c>
      <c r="I3470" t="s">
        <v>26</v>
      </c>
      <c r="J3470" t="s">
        <v>243</v>
      </c>
      <c r="L3470" t="s">
        <v>368</v>
      </c>
      <c r="M3470" t="s">
        <v>369</v>
      </c>
      <c r="N3470" t="s">
        <v>485</v>
      </c>
    </row>
    <row r="3471" spans="1:14" hidden="1" x14ac:dyDescent="0.25">
      <c r="A3471" t="s">
        <v>241</v>
      </c>
      <c r="B3471" s="1">
        <v>44895</v>
      </c>
      <c r="C3471" t="s">
        <v>1035</v>
      </c>
      <c r="D3471" t="s">
        <v>1036</v>
      </c>
      <c r="E3471" s="4">
        <v>-197489.43999999997</v>
      </c>
      <c r="F3471" t="s">
        <v>567</v>
      </c>
      <c r="G3471" t="s">
        <v>471</v>
      </c>
      <c r="H3471" t="s">
        <v>288</v>
      </c>
      <c r="I3471" t="s">
        <v>26</v>
      </c>
      <c r="J3471" t="s">
        <v>243</v>
      </c>
      <c r="L3471" t="s">
        <v>368</v>
      </c>
      <c r="M3471" t="s">
        <v>369</v>
      </c>
      <c r="N3471" t="s">
        <v>485</v>
      </c>
    </row>
    <row r="3472" spans="1:14" hidden="1" x14ac:dyDescent="0.25">
      <c r="A3472" t="s">
        <v>241</v>
      </c>
      <c r="B3472" s="1">
        <v>44895</v>
      </c>
      <c r="C3472" t="s">
        <v>28</v>
      </c>
      <c r="D3472" t="s">
        <v>1039</v>
      </c>
      <c r="E3472" s="4">
        <v>-276041.72999999992</v>
      </c>
      <c r="F3472" t="s">
        <v>567</v>
      </c>
      <c r="G3472" t="s">
        <v>471</v>
      </c>
      <c r="H3472" t="s">
        <v>288</v>
      </c>
      <c r="I3472" t="s">
        <v>26</v>
      </c>
      <c r="J3472" t="s">
        <v>243</v>
      </c>
      <c r="L3472" t="s">
        <v>368</v>
      </c>
      <c r="M3472" t="s">
        <v>369</v>
      </c>
      <c r="N3472" t="s">
        <v>480</v>
      </c>
    </row>
    <row r="3473" spans="1:14" hidden="1" x14ac:dyDescent="0.25">
      <c r="A3473" t="s">
        <v>241</v>
      </c>
      <c r="B3473" s="1">
        <v>44895</v>
      </c>
      <c r="C3473" t="s">
        <v>29</v>
      </c>
      <c r="D3473" t="s">
        <v>1040</v>
      </c>
      <c r="E3473" s="4">
        <v>-13751.4</v>
      </c>
      <c r="F3473" t="s">
        <v>567</v>
      </c>
      <c r="G3473" t="s">
        <v>471</v>
      </c>
      <c r="H3473" t="s">
        <v>288</v>
      </c>
      <c r="I3473" t="s">
        <v>26</v>
      </c>
      <c r="J3473" t="s">
        <v>243</v>
      </c>
      <c r="L3473" t="s">
        <v>368</v>
      </c>
      <c r="M3473" t="s">
        <v>369</v>
      </c>
      <c r="N3473" t="s">
        <v>480</v>
      </c>
    </row>
    <row r="3474" spans="1:14" hidden="1" x14ac:dyDescent="0.25">
      <c r="A3474" t="s">
        <v>241</v>
      </c>
      <c r="B3474" s="1">
        <v>44895</v>
      </c>
      <c r="C3474" t="s">
        <v>1041</v>
      </c>
      <c r="D3474" t="s">
        <v>1042</v>
      </c>
      <c r="E3474" s="4">
        <v>-146277.86999999997</v>
      </c>
      <c r="F3474" t="s">
        <v>567</v>
      </c>
      <c r="G3474" t="s">
        <v>471</v>
      </c>
      <c r="H3474" t="s">
        <v>288</v>
      </c>
      <c r="I3474" t="s">
        <v>26</v>
      </c>
      <c r="J3474" t="s">
        <v>243</v>
      </c>
      <c r="L3474" t="s">
        <v>368</v>
      </c>
      <c r="M3474" t="s">
        <v>369</v>
      </c>
      <c r="N3474" t="s">
        <v>489</v>
      </c>
    </row>
    <row r="3475" spans="1:14" hidden="1" x14ac:dyDescent="0.25">
      <c r="A3475" t="s">
        <v>241</v>
      </c>
      <c r="B3475" s="1">
        <v>44895</v>
      </c>
      <c r="C3475" t="s">
        <v>30</v>
      </c>
      <c r="D3475" t="s">
        <v>1229</v>
      </c>
      <c r="E3475" s="4">
        <v>-296865.33999999997</v>
      </c>
      <c r="F3475" t="s">
        <v>567</v>
      </c>
      <c r="G3475" t="s">
        <v>471</v>
      </c>
      <c r="H3475" t="s">
        <v>288</v>
      </c>
      <c r="I3475" t="s">
        <v>26</v>
      </c>
      <c r="J3475" t="s">
        <v>243</v>
      </c>
      <c r="L3475" t="s">
        <v>368</v>
      </c>
      <c r="M3475" t="s">
        <v>369</v>
      </c>
      <c r="N3475" t="s">
        <v>485</v>
      </c>
    </row>
    <row r="3476" spans="1:14" hidden="1" x14ac:dyDescent="0.25">
      <c r="A3476" t="s">
        <v>241</v>
      </c>
      <c r="B3476" s="1">
        <v>44895</v>
      </c>
      <c r="C3476" t="s">
        <v>31</v>
      </c>
      <c r="D3476" t="s">
        <v>1293</v>
      </c>
      <c r="E3476" s="4">
        <v>-13737</v>
      </c>
      <c r="F3476" t="s">
        <v>567</v>
      </c>
      <c r="G3476" t="s">
        <v>471</v>
      </c>
      <c r="H3476" t="s">
        <v>288</v>
      </c>
      <c r="I3476" t="s">
        <v>26</v>
      </c>
      <c r="J3476" t="s">
        <v>243</v>
      </c>
      <c r="L3476" t="s">
        <v>368</v>
      </c>
      <c r="M3476" t="s">
        <v>369</v>
      </c>
      <c r="N3476" t="s">
        <v>480</v>
      </c>
    </row>
    <row r="3477" spans="1:14" hidden="1" x14ac:dyDescent="0.25">
      <c r="A3477" t="s">
        <v>241</v>
      </c>
      <c r="B3477" s="1">
        <v>44895</v>
      </c>
      <c r="C3477" t="s">
        <v>32</v>
      </c>
      <c r="D3477" t="s">
        <v>1268</v>
      </c>
      <c r="E3477" s="4">
        <v>-26193.72</v>
      </c>
      <c r="F3477" t="s">
        <v>567</v>
      </c>
      <c r="G3477" t="s">
        <v>471</v>
      </c>
      <c r="H3477" t="s">
        <v>288</v>
      </c>
      <c r="I3477" t="s">
        <v>26</v>
      </c>
      <c r="J3477" t="s">
        <v>243</v>
      </c>
      <c r="L3477" t="s">
        <v>368</v>
      </c>
      <c r="M3477" t="s">
        <v>369</v>
      </c>
      <c r="N3477" t="s">
        <v>480</v>
      </c>
    </row>
    <row r="3478" spans="1:14" hidden="1" x14ac:dyDescent="0.25">
      <c r="A3478" t="s">
        <v>241</v>
      </c>
      <c r="B3478" s="1">
        <v>44895</v>
      </c>
      <c r="C3478" t="s">
        <v>33</v>
      </c>
      <c r="D3478" t="s">
        <v>1043</v>
      </c>
      <c r="E3478" s="4">
        <v>-3831.8999999999978</v>
      </c>
      <c r="F3478" t="s">
        <v>567</v>
      </c>
      <c r="G3478" t="s">
        <v>471</v>
      </c>
      <c r="H3478" t="s">
        <v>288</v>
      </c>
      <c r="I3478" t="s">
        <v>26</v>
      </c>
      <c r="J3478" t="s">
        <v>243</v>
      </c>
      <c r="L3478" t="s">
        <v>368</v>
      </c>
      <c r="M3478" t="s">
        <v>369</v>
      </c>
      <c r="N3478" t="s">
        <v>480</v>
      </c>
    </row>
    <row r="3479" spans="1:14" hidden="1" x14ac:dyDescent="0.25">
      <c r="A3479" t="s">
        <v>241</v>
      </c>
      <c r="B3479" s="1">
        <v>44895</v>
      </c>
      <c r="C3479" t="s">
        <v>34</v>
      </c>
      <c r="D3479" t="s">
        <v>1044</v>
      </c>
      <c r="E3479" s="4">
        <v>-146645.66</v>
      </c>
      <c r="F3479" t="s">
        <v>567</v>
      </c>
      <c r="G3479" t="s">
        <v>471</v>
      </c>
      <c r="H3479" t="s">
        <v>317</v>
      </c>
      <c r="I3479" t="s">
        <v>318</v>
      </c>
      <c r="J3479" t="s">
        <v>276</v>
      </c>
      <c r="L3479" t="s">
        <v>390</v>
      </c>
      <c r="M3479" t="s">
        <v>391</v>
      </c>
      <c r="N3479" t="s">
        <v>487</v>
      </c>
    </row>
    <row r="3480" spans="1:14" hidden="1" x14ac:dyDescent="0.25">
      <c r="A3480" t="s">
        <v>241</v>
      </c>
      <c r="B3480" s="1">
        <v>44895</v>
      </c>
      <c r="C3480" t="s">
        <v>1047</v>
      </c>
      <c r="D3480" t="s">
        <v>1048</v>
      </c>
      <c r="E3480" s="4">
        <v>-255483.9</v>
      </c>
      <c r="F3480" t="s">
        <v>567</v>
      </c>
      <c r="G3480" t="s">
        <v>471</v>
      </c>
      <c r="H3480" t="s">
        <v>248</v>
      </c>
      <c r="I3480" t="s">
        <v>249</v>
      </c>
      <c r="J3480" t="s">
        <v>248</v>
      </c>
      <c r="L3480" t="s">
        <v>368</v>
      </c>
      <c r="M3480" t="s">
        <v>369</v>
      </c>
      <c r="N3480" t="s">
        <v>489</v>
      </c>
    </row>
    <row r="3481" spans="1:14" hidden="1" x14ac:dyDescent="0.25">
      <c r="A3481" t="s">
        <v>241</v>
      </c>
      <c r="B3481" s="1">
        <v>44895</v>
      </c>
      <c r="C3481" t="s">
        <v>25</v>
      </c>
      <c r="D3481" t="s">
        <v>1049</v>
      </c>
      <c r="E3481" s="4">
        <v>-1577246.0600000005</v>
      </c>
      <c r="F3481" t="s">
        <v>567</v>
      </c>
      <c r="G3481" t="s">
        <v>471</v>
      </c>
      <c r="H3481" t="s">
        <v>244</v>
      </c>
      <c r="I3481" t="s">
        <v>245</v>
      </c>
      <c r="J3481" t="s">
        <v>244</v>
      </c>
      <c r="L3481" t="s">
        <v>368</v>
      </c>
      <c r="M3481" t="s">
        <v>369</v>
      </c>
      <c r="N3481" t="s">
        <v>480</v>
      </c>
    </row>
    <row r="3482" spans="1:14" hidden="1" x14ac:dyDescent="0.25">
      <c r="A3482" t="s">
        <v>241</v>
      </c>
      <c r="B3482" s="1">
        <v>44895</v>
      </c>
      <c r="C3482" t="s">
        <v>1062</v>
      </c>
      <c r="D3482" t="s">
        <v>1063</v>
      </c>
      <c r="E3482" s="4">
        <v>-0.13999999999999999</v>
      </c>
      <c r="F3482" t="s">
        <v>567</v>
      </c>
      <c r="G3482" t="s">
        <v>471</v>
      </c>
      <c r="H3482" t="s">
        <v>248</v>
      </c>
      <c r="I3482" t="s">
        <v>249</v>
      </c>
      <c r="J3482" t="s">
        <v>248</v>
      </c>
      <c r="L3482" t="s">
        <v>372</v>
      </c>
      <c r="M3482" t="s">
        <v>373</v>
      </c>
      <c r="N3482" t="s">
        <v>487</v>
      </c>
    </row>
    <row r="3483" spans="1:14" hidden="1" x14ac:dyDescent="0.25">
      <c r="A3483" t="s">
        <v>241</v>
      </c>
      <c r="B3483" s="1">
        <v>44895</v>
      </c>
      <c r="C3483" t="s">
        <v>1066</v>
      </c>
      <c r="D3483" t="s">
        <v>1067</v>
      </c>
      <c r="E3483" s="4">
        <v>-11.319999999999821</v>
      </c>
      <c r="F3483" t="s">
        <v>567</v>
      </c>
      <c r="G3483" t="s">
        <v>471</v>
      </c>
      <c r="H3483" t="s">
        <v>248</v>
      </c>
      <c r="I3483" t="s">
        <v>249</v>
      </c>
      <c r="J3483" t="s">
        <v>248</v>
      </c>
      <c r="L3483" t="s">
        <v>372</v>
      </c>
      <c r="M3483" t="s">
        <v>373</v>
      </c>
      <c r="N3483" t="s">
        <v>487</v>
      </c>
    </row>
    <row r="3484" spans="1:14" hidden="1" x14ac:dyDescent="0.25">
      <c r="A3484" t="s">
        <v>241</v>
      </c>
      <c r="B3484" s="1">
        <v>44895</v>
      </c>
      <c r="C3484" t="s">
        <v>1287</v>
      </c>
      <c r="D3484" t="s">
        <v>1288</v>
      </c>
      <c r="E3484" s="4">
        <v>-15.08</v>
      </c>
      <c r="F3484" t="s">
        <v>567</v>
      </c>
      <c r="G3484" t="s">
        <v>471</v>
      </c>
      <c r="H3484" t="s">
        <v>248</v>
      </c>
      <c r="I3484" t="s">
        <v>249</v>
      </c>
      <c r="J3484" t="s">
        <v>248</v>
      </c>
      <c r="L3484" t="s">
        <v>372</v>
      </c>
      <c r="M3484" t="s">
        <v>373</v>
      </c>
      <c r="N3484" t="s">
        <v>487</v>
      </c>
    </row>
    <row r="3485" spans="1:14" hidden="1" x14ac:dyDescent="0.25">
      <c r="A3485" t="s">
        <v>241</v>
      </c>
      <c r="B3485" s="1">
        <v>44895</v>
      </c>
      <c r="C3485" t="s">
        <v>1068</v>
      </c>
      <c r="D3485" t="s">
        <v>1069</v>
      </c>
      <c r="E3485" s="4">
        <v>-3675.7799999999997</v>
      </c>
      <c r="F3485" t="s">
        <v>567</v>
      </c>
      <c r="G3485" t="s">
        <v>471</v>
      </c>
      <c r="H3485" t="s">
        <v>248</v>
      </c>
      <c r="I3485" t="s">
        <v>249</v>
      </c>
      <c r="J3485" t="s">
        <v>248</v>
      </c>
      <c r="L3485" t="s">
        <v>372</v>
      </c>
      <c r="M3485" t="s">
        <v>373</v>
      </c>
      <c r="N3485" t="s">
        <v>487</v>
      </c>
    </row>
    <row r="3486" spans="1:14" hidden="1" x14ac:dyDescent="0.25">
      <c r="A3486" t="s">
        <v>241</v>
      </c>
      <c r="B3486" s="1">
        <v>44895</v>
      </c>
      <c r="C3486" t="s">
        <v>1166</v>
      </c>
      <c r="D3486" t="s">
        <v>1167</v>
      </c>
      <c r="E3486" s="4">
        <v>-2.5</v>
      </c>
      <c r="F3486" t="s">
        <v>567</v>
      </c>
      <c r="G3486" t="s">
        <v>471</v>
      </c>
      <c r="H3486" t="s">
        <v>248</v>
      </c>
      <c r="I3486" t="s">
        <v>249</v>
      </c>
      <c r="J3486" t="s">
        <v>248</v>
      </c>
      <c r="L3486" t="s">
        <v>372</v>
      </c>
      <c r="M3486" t="s">
        <v>373</v>
      </c>
      <c r="N3486" t="s">
        <v>487</v>
      </c>
    </row>
    <row r="3487" spans="1:14" hidden="1" x14ac:dyDescent="0.25">
      <c r="A3487" t="s">
        <v>241</v>
      </c>
      <c r="B3487" s="1">
        <v>44895</v>
      </c>
      <c r="C3487" t="s">
        <v>1168</v>
      </c>
      <c r="D3487" t="s">
        <v>1169</v>
      </c>
      <c r="E3487" s="4">
        <v>-7926.48</v>
      </c>
      <c r="F3487" t="s">
        <v>567</v>
      </c>
      <c r="G3487" t="s">
        <v>471</v>
      </c>
      <c r="H3487" t="s">
        <v>248</v>
      </c>
      <c r="I3487" t="s">
        <v>249</v>
      </c>
      <c r="J3487" t="s">
        <v>248</v>
      </c>
      <c r="L3487" t="s">
        <v>372</v>
      </c>
      <c r="M3487" t="s">
        <v>373</v>
      </c>
      <c r="N3487" t="s">
        <v>487</v>
      </c>
    </row>
    <row r="3488" spans="1:14" hidden="1" x14ac:dyDescent="0.25">
      <c r="A3488" t="s">
        <v>241</v>
      </c>
      <c r="B3488" s="1">
        <v>44895</v>
      </c>
      <c r="C3488" t="s">
        <v>1080</v>
      </c>
      <c r="D3488" t="s">
        <v>1081</v>
      </c>
      <c r="E3488" s="4">
        <v>-9223.7900000000009</v>
      </c>
      <c r="F3488" t="s">
        <v>567</v>
      </c>
      <c r="G3488" t="s">
        <v>471</v>
      </c>
      <c r="H3488" t="s">
        <v>317</v>
      </c>
      <c r="I3488" t="s">
        <v>318</v>
      </c>
      <c r="J3488" t="s">
        <v>276</v>
      </c>
      <c r="L3488" t="s">
        <v>372</v>
      </c>
      <c r="M3488" t="s">
        <v>373</v>
      </c>
      <c r="N3488" t="s">
        <v>487</v>
      </c>
    </row>
    <row r="3489" spans="1:14" hidden="1" x14ac:dyDescent="0.25">
      <c r="A3489" t="s">
        <v>241</v>
      </c>
      <c r="B3489" s="1">
        <v>44895</v>
      </c>
      <c r="C3489" t="s">
        <v>1082</v>
      </c>
      <c r="D3489" t="s">
        <v>1083</v>
      </c>
      <c r="E3489" s="4">
        <v>-63.55</v>
      </c>
      <c r="F3489" t="s">
        <v>567</v>
      </c>
      <c r="G3489" t="s">
        <v>471</v>
      </c>
      <c r="H3489" t="s">
        <v>248</v>
      </c>
      <c r="I3489" t="s">
        <v>249</v>
      </c>
      <c r="J3489" t="s">
        <v>248</v>
      </c>
      <c r="L3489" t="s">
        <v>372</v>
      </c>
      <c r="M3489" t="s">
        <v>373</v>
      </c>
      <c r="N3489" t="s">
        <v>488</v>
      </c>
    </row>
    <row r="3490" spans="1:14" hidden="1" x14ac:dyDescent="0.25">
      <c r="A3490" t="s">
        <v>241</v>
      </c>
      <c r="B3490" s="1">
        <v>44895</v>
      </c>
      <c r="C3490" t="s">
        <v>1172</v>
      </c>
      <c r="D3490" t="s">
        <v>1173</v>
      </c>
      <c r="E3490" s="4">
        <v>-220173.86000000002</v>
      </c>
      <c r="F3490" t="s">
        <v>567</v>
      </c>
      <c r="G3490" t="s">
        <v>471</v>
      </c>
      <c r="H3490" t="s">
        <v>291</v>
      </c>
      <c r="I3490" t="s">
        <v>292</v>
      </c>
      <c r="J3490" t="s">
        <v>251</v>
      </c>
      <c r="L3490" t="s">
        <v>372</v>
      </c>
      <c r="M3490" t="s">
        <v>373</v>
      </c>
      <c r="N3490" t="s">
        <v>487</v>
      </c>
    </row>
    <row r="3491" spans="1:14" hidden="1" x14ac:dyDescent="0.25">
      <c r="A3491" t="s">
        <v>241</v>
      </c>
      <c r="B3491" s="1">
        <v>44895</v>
      </c>
      <c r="C3491" t="s">
        <v>1281</v>
      </c>
      <c r="D3491" t="s">
        <v>1282</v>
      </c>
      <c r="E3491" s="4">
        <v>-20</v>
      </c>
      <c r="F3491" t="s">
        <v>567</v>
      </c>
      <c r="G3491" t="s">
        <v>471</v>
      </c>
      <c r="H3491" t="s">
        <v>316</v>
      </c>
      <c r="I3491" t="s">
        <v>275</v>
      </c>
      <c r="J3491" t="s">
        <v>274</v>
      </c>
      <c r="L3491" t="s">
        <v>398</v>
      </c>
      <c r="M3491" t="s">
        <v>399</v>
      </c>
      <c r="N3491" t="s">
        <v>489</v>
      </c>
    </row>
    <row r="3492" spans="1:14" hidden="1" x14ac:dyDescent="0.25">
      <c r="A3492" t="s">
        <v>241</v>
      </c>
      <c r="B3492" s="1">
        <v>44895</v>
      </c>
      <c r="C3492" t="s">
        <v>1101</v>
      </c>
      <c r="D3492" t="s">
        <v>1102</v>
      </c>
      <c r="E3492" s="4">
        <v>-805.70999999999992</v>
      </c>
      <c r="F3492" t="s">
        <v>567</v>
      </c>
      <c r="G3492" t="s">
        <v>471</v>
      </c>
      <c r="H3492" t="s">
        <v>316</v>
      </c>
      <c r="I3492" t="s">
        <v>275</v>
      </c>
      <c r="J3492" t="s">
        <v>274</v>
      </c>
      <c r="L3492" t="s">
        <v>398</v>
      </c>
      <c r="M3492" t="s">
        <v>399</v>
      </c>
      <c r="N3492" t="s">
        <v>477</v>
      </c>
    </row>
    <row r="3493" spans="1:14" hidden="1" x14ac:dyDescent="0.25">
      <c r="A3493" t="s">
        <v>241</v>
      </c>
      <c r="B3493" s="1">
        <v>44895</v>
      </c>
      <c r="C3493" t="s">
        <v>570</v>
      </c>
      <c r="D3493" t="s">
        <v>571</v>
      </c>
      <c r="E3493" s="4">
        <v>10000</v>
      </c>
      <c r="F3493" t="s">
        <v>567</v>
      </c>
      <c r="G3493" t="s">
        <v>511</v>
      </c>
      <c r="H3493" t="s">
        <v>514</v>
      </c>
      <c r="I3493" t="s">
        <v>417</v>
      </c>
      <c r="J3493" t="s">
        <v>572</v>
      </c>
      <c r="L3493" t="s">
        <v>514</v>
      </c>
      <c r="M3493" t="s">
        <v>417</v>
      </c>
      <c r="N3493" t="s">
        <v>573</v>
      </c>
    </row>
    <row r="3494" spans="1:14" hidden="1" x14ac:dyDescent="0.25">
      <c r="A3494" t="s">
        <v>241</v>
      </c>
      <c r="B3494" s="1">
        <v>44895</v>
      </c>
      <c r="C3494" t="s">
        <v>576</v>
      </c>
      <c r="D3494" t="s">
        <v>577</v>
      </c>
      <c r="E3494" s="4">
        <v>6343</v>
      </c>
      <c r="F3494" t="s">
        <v>567</v>
      </c>
      <c r="G3494" t="s">
        <v>511</v>
      </c>
      <c r="H3494" t="s">
        <v>514</v>
      </c>
      <c r="I3494" t="s">
        <v>417</v>
      </c>
      <c r="J3494" t="s">
        <v>572</v>
      </c>
      <c r="L3494" t="s">
        <v>514</v>
      </c>
      <c r="M3494" t="s">
        <v>417</v>
      </c>
      <c r="N3494" t="s">
        <v>573</v>
      </c>
    </row>
    <row r="3495" spans="1:14" hidden="1" x14ac:dyDescent="0.25">
      <c r="A3495" t="s">
        <v>241</v>
      </c>
      <c r="B3495" s="1">
        <v>44895</v>
      </c>
      <c r="C3495" t="s">
        <v>580</v>
      </c>
      <c r="D3495" t="s">
        <v>581</v>
      </c>
      <c r="E3495" s="4">
        <v>74079.209999999992</v>
      </c>
      <c r="F3495" t="s">
        <v>567</v>
      </c>
      <c r="G3495" t="s">
        <v>511</v>
      </c>
      <c r="H3495" t="s">
        <v>514</v>
      </c>
      <c r="I3495" t="s">
        <v>417</v>
      </c>
      <c r="J3495" t="s">
        <v>572</v>
      </c>
      <c r="L3495" t="s">
        <v>514</v>
      </c>
      <c r="M3495" t="s">
        <v>417</v>
      </c>
      <c r="N3495" t="s">
        <v>573</v>
      </c>
    </row>
    <row r="3496" spans="1:14" hidden="1" x14ac:dyDescent="0.25">
      <c r="A3496" t="s">
        <v>241</v>
      </c>
      <c r="B3496" s="1">
        <v>44895</v>
      </c>
      <c r="C3496" t="s">
        <v>584</v>
      </c>
      <c r="D3496" t="s">
        <v>585</v>
      </c>
      <c r="E3496" s="4">
        <v>100000</v>
      </c>
      <c r="F3496" t="s">
        <v>567</v>
      </c>
      <c r="G3496" t="s">
        <v>511</v>
      </c>
      <c r="H3496" t="s">
        <v>514</v>
      </c>
      <c r="I3496" t="s">
        <v>417</v>
      </c>
      <c r="J3496" t="s">
        <v>572</v>
      </c>
      <c r="L3496" t="s">
        <v>514</v>
      </c>
      <c r="M3496" t="s">
        <v>417</v>
      </c>
      <c r="N3496" t="s">
        <v>573</v>
      </c>
    </row>
    <row r="3497" spans="1:14" hidden="1" x14ac:dyDescent="0.25">
      <c r="A3497" t="s">
        <v>241</v>
      </c>
      <c r="B3497" s="1">
        <v>44895</v>
      </c>
      <c r="C3497" t="s">
        <v>588</v>
      </c>
      <c r="D3497" t="s">
        <v>589</v>
      </c>
      <c r="E3497" s="4">
        <v>168277.53</v>
      </c>
      <c r="F3497" t="s">
        <v>567</v>
      </c>
      <c r="G3497" t="s">
        <v>511</v>
      </c>
      <c r="H3497" t="s">
        <v>514</v>
      </c>
      <c r="I3497" t="s">
        <v>417</v>
      </c>
      <c r="J3497" t="s">
        <v>572</v>
      </c>
      <c r="L3497" t="s">
        <v>514</v>
      </c>
      <c r="M3497" t="s">
        <v>417</v>
      </c>
      <c r="N3497" t="s">
        <v>573</v>
      </c>
    </row>
    <row r="3498" spans="1:14" hidden="1" x14ac:dyDescent="0.25">
      <c r="A3498" t="s">
        <v>241</v>
      </c>
      <c r="B3498" s="1">
        <v>44895</v>
      </c>
      <c r="C3498" t="s">
        <v>592</v>
      </c>
      <c r="D3498" t="s">
        <v>593</v>
      </c>
      <c r="E3498" s="4">
        <v>87545.25</v>
      </c>
      <c r="F3498" t="s">
        <v>567</v>
      </c>
      <c r="G3498" t="s">
        <v>511</v>
      </c>
      <c r="H3498" t="s">
        <v>518</v>
      </c>
      <c r="I3498" t="s">
        <v>419</v>
      </c>
      <c r="J3498" t="s">
        <v>594</v>
      </c>
      <c r="L3498" t="s">
        <v>518</v>
      </c>
      <c r="M3498" t="s">
        <v>419</v>
      </c>
      <c r="N3498" t="s">
        <v>573</v>
      </c>
    </row>
    <row r="3499" spans="1:14" hidden="1" x14ac:dyDescent="0.25">
      <c r="A3499" t="s">
        <v>241</v>
      </c>
      <c r="B3499" s="1">
        <v>44895</v>
      </c>
      <c r="C3499" t="s">
        <v>597</v>
      </c>
      <c r="D3499" t="s">
        <v>598</v>
      </c>
      <c r="E3499" s="4">
        <v>693957.03</v>
      </c>
      <c r="F3499" t="s">
        <v>567</v>
      </c>
      <c r="G3499" t="s">
        <v>511</v>
      </c>
      <c r="H3499" t="s">
        <v>518</v>
      </c>
      <c r="I3499" t="s">
        <v>419</v>
      </c>
      <c r="J3499" t="s">
        <v>594</v>
      </c>
      <c r="L3499" t="s">
        <v>518</v>
      </c>
      <c r="M3499" t="s">
        <v>419</v>
      </c>
      <c r="N3499" t="s">
        <v>573</v>
      </c>
    </row>
    <row r="3500" spans="1:14" hidden="1" x14ac:dyDescent="0.25">
      <c r="A3500" t="s">
        <v>241</v>
      </c>
      <c r="B3500" s="1">
        <v>44895</v>
      </c>
      <c r="C3500" t="s">
        <v>601</v>
      </c>
      <c r="D3500" t="s">
        <v>602</v>
      </c>
      <c r="E3500" s="4">
        <v>104261.51</v>
      </c>
      <c r="F3500" t="s">
        <v>567</v>
      </c>
      <c r="G3500" t="s">
        <v>511</v>
      </c>
      <c r="H3500" t="s">
        <v>518</v>
      </c>
      <c r="I3500" t="s">
        <v>419</v>
      </c>
      <c r="J3500" t="s">
        <v>594</v>
      </c>
      <c r="L3500" t="s">
        <v>518</v>
      </c>
      <c r="M3500" t="s">
        <v>419</v>
      </c>
      <c r="N3500" t="s">
        <v>573</v>
      </c>
    </row>
    <row r="3501" spans="1:14" hidden="1" x14ac:dyDescent="0.25">
      <c r="A3501" t="s">
        <v>241</v>
      </c>
      <c r="B3501" s="1">
        <v>44895</v>
      </c>
      <c r="C3501" t="s">
        <v>605</v>
      </c>
      <c r="D3501" t="s">
        <v>606</v>
      </c>
      <c r="E3501" s="4">
        <v>204582.74</v>
      </c>
      <c r="F3501" t="s">
        <v>567</v>
      </c>
      <c r="G3501" t="s">
        <v>511</v>
      </c>
      <c r="H3501" t="s">
        <v>518</v>
      </c>
      <c r="I3501" t="s">
        <v>419</v>
      </c>
      <c r="J3501" t="s">
        <v>594</v>
      </c>
      <c r="L3501" t="s">
        <v>518</v>
      </c>
      <c r="M3501" t="s">
        <v>419</v>
      </c>
      <c r="N3501" t="s">
        <v>573</v>
      </c>
    </row>
    <row r="3502" spans="1:14" hidden="1" x14ac:dyDescent="0.25">
      <c r="A3502" t="s">
        <v>241</v>
      </c>
      <c r="B3502" s="1">
        <v>44895</v>
      </c>
      <c r="C3502" t="s">
        <v>611</v>
      </c>
      <c r="D3502" t="s">
        <v>612</v>
      </c>
      <c r="E3502" s="4">
        <v>245831.05000000002</v>
      </c>
      <c r="F3502" t="s">
        <v>567</v>
      </c>
      <c r="G3502" t="s">
        <v>511</v>
      </c>
      <c r="H3502" t="s">
        <v>518</v>
      </c>
      <c r="I3502" t="s">
        <v>419</v>
      </c>
      <c r="J3502" t="s">
        <v>594</v>
      </c>
      <c r="L3502" t="s">
        <v>518</v>
      </c>
      <c r="M3502" t="s">
        <v>419</v>
      </c>
      <c r="N3502" t="s">
        <v>573</v>
      </c>
    </row>
    <row r="3503" spans="1:14" hidden="1" x14ac:dyDescent="0.25">
      <c r="A3503" t="s">
        <v>241</v>
      </c>
      <c r="B3503" s="1">
        <v>44895</v>
      </c>
      <c r="C3503" t="s">
        <v>617</v>
      </c>
      <c r="D3503" t="s">
        <v>618</v>
      </c>
      <c r="E3503" s="4">
        <v>81549.930000000008</v>
      </c>
      <c r="F3503" t="s">
        <v>567</v>
      </c>
      <c r="G3503" t="s">
        <v>511</v>
      </c>
      <c r="H3503" t="s">
        <v>518</v>
      </c>
      <c r="I3503" t="s">
        <v>419</v>
      </c>
      <c r="J3503" t="s">
        <v>594</v>
      </c>
      <c r="L3503" t="s">
        <v>518</v>
      </c>
      <c r="M3503" t="s">
        <v>419</v>
      </c>
      <c r="N3503" t="s">
        <v>573</v>
      </c>
    </row>
    <row r="3504" spans="1:14" hidden="1" x14ac:dyDescent="0.25">
      <c r="A3504" t="s">
        <v>241</v>
      </c>
      <c r="B3504" s="1">
        <v>44895</v>
      </c>
      <c r="C3504" t="s">
        <v>621</v>
      </c>
      <c r="D3504" t="s">
        <v>622</v>
      </c>
      <c r="E3504" s="4">
        <v>16409.09</v>
      </c>
      <c r="F3504" t="s">
        <v>567</v>
      </c>
      <c r="G3504" t="s">
        <v>511</v>
      </c>
      <c r="H3504" t="s">
        <v>518</v>
      </c>
      <c r="I3504" t="s">
        <v>419</v>
      </c>
      <c r="J3504" t="s">
        <v>594</v>
      </c>
      <c r="L3504" t="s">
        <v>518</v>
      </c>
      <c r="M3504" t="s">
        <v>419</v>
      </c>
      <c r="N3504" t="s">
        <v>573</v>
      </c>
    </row>
    <row r="3505" spans="1:14" hidden="1" x14ac:dyDescent="0.25">
      <c r="A3505" t="s">
        <v>241</v>
      </c>
      <c r="B3505" s="1">
        <v>44895</v>
      </c>
      <c r="C3505" t="s">
        <v>625</v>
      </c>
      <c r="D3505" t="s">
        <v>626</v>
      </c>
      <c r="E3505" s="4">
        <v>102391.51000000001</v>
      </c>
      <c r="F3505" t="s">
        <v>567</v>
      </c>
      <c r="G3505" t="s">
        <v>511</v>
      </c>
      <c r="H3505" t="s">
        <v>518</v>
      </c>
      <c r="I3505" t="s">
        <v>419</v>
      </c>
      <c r="J3505" t="s">
        <v>594</v>
      </c>
      <c r="L3505" t="s">
        <v>518</v>
      </c>
      <c r="M3505" t="s">
        <v>419</v>
      </c>
      <c r="N3505" t="s">
        <v>573</v>
      </c>
    </row>
    <row r="3506" spans="1:14" hidden="1" x14ac:dyDescent="0.25">
      <c r="A3506" t="s">
        <v>241</v>
      </c>
      <c r="B3506" s="1">
        <v>44895</v>
      </c>
      <c r="C3506" t="s">
        <v>629</v>
      </c>
      <c r="D3506" t="s">
        <v>630</v>
      </c>
      <c r="E3506" s="4">
        <v>2625</v>
      </c>
      <c r="F3506" t="s">
        <v>567</v>
      </c>
      <c r="G3506" t="s">
        <v>511</v>
      </c>
      <c r="H3506" t="s">
        <v>518</v>
      </c>
      <c r="I3506" t="s">
        <v>419</v>
      </c>
      <c r="J3506" t="s">
        <v>594</v>
      </c>
      <c r="L3506" t="s">
        <v>518</v>
      </c>
      <c r="M3506" t="s">
        <v>419</v>
      </c>
      <c r="N3506" t="s">
        <v>573</v>
      </c>
    </row>
    <row r="3507" spans="1:14" hidden="1" x14ac:dyDescent="0.25">
      <c r="A3507" t="s">
        <v>241</v>
      </c>
      <c r="B3507" s="1">
        <v>44895</v>
      </c>
      <c r="C3507" t="s">
        <v>48</v>
      </c>
      <c r="D3507" t="s">
        <v>49</v>
      </c>
      <c r="E3507" s="4">
        <v>340</v>
      </c>
      <c r="F3507" t="s">
        <v>567</v>
      </c>
      <c r="G3507" t="s">
        <v>511</v>
      </c>
      <c r="H3507" t="s">
        <v>336</v>
      </c>
      <c r="I3507" t="s">
        <v>337</v>
      </c>
      <c r="J3507" t="s">
        <v>639</v>
      </c>
      <c r="L3507" t="s">
        <v>336</v>
      </c>
      <c r="M3507" t="s">
        <v>337</v>
      </c>
      <c r="N3507" t="s">
        <v>573</v>
      </c>
    </row>
    <row r="3508" spans="1:14" hidden="1" x14ac:dyDescent="0.25">
      <c r="A3508" t="s">
        <v>241</v>
      </c>
      <c r="B3508" s="1">
        <v>44895</v>
      </c>
      <c r="C3508" t="s">
        <v>53</v>
      </c>
      <c r="D3508" t="s">
        <v>54</v>
      </c>
      <c r="E3508" s="4">
        <v>2500</v>
      </c>
      <c r="F3508" t="s">
        <v>567</v>
      </c>
      <c r="G3508" t="s">
        <v>511</v>
      </c>
      <c r="H3508" t="s">
        <v>336</v>
      </c>
      <c r="I3508" t="s">
        <v>337</v>
      </c>
      <c r="J3508" t="s">
        <v>639</v>
      </c>
      <c r="L3508" t="s">
        <v>336</v>
      </c>
      <c r="M3508" t="s">
        <v>337</v>
      </c>
      <c r="N3508" t="s">
        <v>573</v>
      </c>
    </row>
    <row r="3509" spans="1:14" hidden="1" x14ac:dyDescent="0.25">
      <c r="A3509" t="s">
        <v>241</v>
      </c>
      <c r="B3509" s="1">
        <v>44895</v>
      </c>
      <c r="C3509" t="s">
        <v>57</v>
      </c>
      <c r="D3509" t="s">
        <v>58</v>
      </c>
      <c r="E3509" s="4">
        <v>250</v>
      </c>
      <c r="F3509" t="s">
        <v>567</v>
      </c>
      <c r="G3509" t="s">
        <v>511</v>
      </c>
      <c r="H3509" t="s">
        <v>336</v>
      </c>
      <c r="I3509" t="s">
        <v>337</v>
      </c>
      <c r="J3509" t="s">
        <v>639</v>
      </c>
      <c r="L3509" t="s">
        <v>336</v>
      </c>
      <c r="M3509" t="s">
        <v>337</v>
      </c>
      <c r="N3509" t="s">
        <v>573</v>
      </c>
    </row>
    <row r="3510" spans="1:14" hidden="1" x14ac:dyDescent="0.25">
      <c r="A3510" t="s">
        <v>241</v>
      </c>
      <c r="B3510" s="1">
        <v>44895</v>
      </c>
      <c r="C3510" t="s">
        <v>61</v>
      </c>
      <c r="D3510" t="s">
        <v>62</v>
      </c>
      <c r="E3510" s="4">
        <v>997500</v>
      </c>
      <c r="F3510" t="s">
        <v>567</v>
      </c>
      <c r="G3510" t="s">
        <v>511</v>
      </c>
      <c r="H3510" t="s">
        <v>336</v>
      </c>
      <c r="I3510" t="s">
        <v>337</v>
      </c>
      <c r="J3510" t="s">
        <v>639</v>
      </c>
      <c r="L3510" t="s">
        <v>336</v>
      </c>
      <c r="M3510" t="s">
        <v>337</v>
      </c>
      <c r="N3510" t="s">
        <v>573</v>
      </c>
    </row>
    <row r="3511" spans="1:14" hidden="1" x14ac:dyDescent="0.25">
      <c r="A3511" t="s">
        <v>241</v>
      </c>
      <c r="B3511" s="1">
        <v>44895</v>
      </c>
      <c r="C3511" t="s">
        <v>64</v>
      </c>
      <c r="D3511" t="s">
        <v>65</v>
      </c>
      <c r="E3511" s="4">
        <v>5870.22</v>
      </c>
      <c r="F3511" t="s">
        <v>567</v>
      </c>
      <c r="G3511" t="s">
        <v>511</v>
      </c>
      <c r="H3511" t="s">
        <v>336</v>
      </c>
      <c r="I3511" t="s">
        <v>337</v>
      </c>
      <c r="J3511" t="s">
        <v>639</v>
      </c>
      <c r="L3511" t="s">
        <v>336</v>
      </c>
      <c r="M3511" t="s">
        <v>337</v>
      </c>
      <c r="N3511" t="s">
        <v>573</v>
      </c>
    </row>
    <row r="3512" spans="1:14" hidden="1" x14ac:dyDescent="0.25">
      <c r="A3512" t="s">
        <v>241</v>
      </c>
      <c r="B3512" s="1">
        <v>44895</v>
      </c>
      <c r="C3512" t="s">
        <v>66</v>
      </c>
      <c r="D3512" t="s">
        <v>67</v>
      </c>
      <c r="E3512" s="4">
        <v>255585.83</v>
      </c>
      <c r="F3512" t="s">
        <v>567</v>
      </c>
      <c r="G3512" t="s">
        <v>511</v>
      </c>
      <c r="H3512" t="s">
        <v>336</v>
      </c>
      <c r="I3512" t="s">
        <v>337</v>
      </c>
      <c r="J3512" t="s">
        <v>639</v>
      </c>
      <c r="L3512" t="s">
        <v>336</v>
      </c>
      <c r="M3512" t="s">
        <v>337</v>
      </c>
      <c r="N3512" t="s">
        <v>573</v>
      </c>
    </row>
    <row r="3513" spans="1:14" hidden="1" x14ac:dyDescent="0.25">
      <c r="A3513" t="s">
        <v>241</v>
      </c>
      <c r="B3513" s="1">
        <v>44895</v>
      </c>
      <c r="C3513" t="s">
        <v>139</v>
      </c>
      <c r="D3513" t="s">
        <v>654</v>
      </c>
      <c r="E3513" s="4">
        <v>153350</v>
      </c>
      <c r="F3513" t="s">
        <v>567</v>
      </c>
      <c r="G3513" t="s">
        <v>511</v>
      </c>
      <c r="H3513" t="s">
        <v>338</v>
      </c>
      <c r="I3513" t="s">
        <v>136</v>
      </c>
      <c r="J3513" t="s">
        <v>655</v>
      </c>
      <c r="L3513" t="s">
        <v>338</v>
      </c>
      <c r="M3513" t="s">
        <v>136</v>
      </c>
      <c r="N3513" t="s">
        <v>573</v>
      </c>
    </row>
    <row r="3514" spans="1:14" hidden="1" x14ac:dyDescent="0.25">
      <c r="A3514" t="s">
        <v>241</v>
      </c>
      <c r="B3514" s="1">
        <v>44895</v>
      </c>
      <c r="C3514" t="s">
        <v>143</v>
      </c>
      <c r="D3514" t="s">
        <v>662</v>
      </c>
      <c r="E3514" s="4">
        <v>1112968</v>
      </c>
      <c r="F3514" t="s">
        <v>567</v>
      </c>
      <c r="G3514" t="s">
        <v>511</v>
      </c>
      <c r="H3514" t="s">
        <v>338</v>
      </c>
      <c r="I3514" t="s">
        <v>136</v>
      </c>
      <c r="J3514" t="s">
        <v>655</v>
      </c>
      <c r="L3514" t="s">
        <v>338</v>
      </c>
      <c r="M3514" t="s">
        <v>136</v>
      </c>
      <c r="N3514" t="s">
        <v>573</v>
      </c>
    </row>
    <row r="3515" spans="1:14" hidden="1" x14ac:dyDescent="0.25">
      <c r="A3515" t="s">
        <v>241</v>
      </c>
      <c r="B3515" s="1">
        <v>44895</v>
      </c>
      <c r="C3515" t="s">
        <v>665</v>
      </c>
      <c r="D3515" t="s">
        <v>666</v>
      </c>
      <c r="E3515" s="4">
        <v>1039028.7999999924</v>
      </c>
      <c r="F3515" t="s">
        <v>567</v>
      </c>
      <c r="G3515" t="s">
        <v>511</v>
      </c>
      <c r="H3515" t="s">
        <v>340</v>
      </c>
      <c r="I3515" t="s">
        <v>341</v>
      </c>
      <c r="J3515" t="s">
        <v>667</v>
      </c>
      <c r="L3515" t="s">
        <v>340</v>
      </c>
      <c r="M3515" t="s">
        <v>341</v>
      </c>
      <c r="N3515" t="s">
        <v>573</v>
      </c>
    </row>
    <row r="3516" spans="1:14" hidden="1" x14ac:dyDescent="0.25">
      <c r="A3516" t="s">
        <v>241</v>
      </c>
      <c r="B3516" s="1">
        <v>44895</v>
      </c>
      <c r="C3516" t="s">
        <v>670</v>
      </c>
      <c r="D3516" t="s">
        <v>671</v>
      </c>
      <c r="E3516" s="4">
        <v>67515.370000000024</v>
      </c>
      <c r="F3516" t="s">
        <v>567</v>
      </c>
      <c r="G3516" t="s">
        <v>511</v>
      </c>
      <c r="H3516" t="s">
        <v>340</v>
      </c>
      <c r="I3516" t="s">
        <v>341</v>
      </c>
      <c r="J3516" t="s">
        <v>667</v>
      </c>
      <c r="L3516" t="s">
        <v>340</v>
      </c>
      <c r="M3516" t="s">
        <v>341</v>
      </c>
      <c r="N3516" t="s">
        <v>573</v>
      </c>
    </row>
    <row r="3517" spans="1:14" hidden="1" x14ac:dyDescent="0.25">
      <c r="A3517" t="s">
        <v>241</v>
      </c>
      <c r="B3517" s="1">
        <v>44895</v>
      </c>
      <c r="C3517" t="s">
        <v>674</v>
      </c>
      <c r="D3517" t="s">
        <v>675</v>
      </c>
      <c r="E3517" s="4">
        <v>14741.999999999942</v>
      </c>
      <c r="F3517" t="s">
        <v>567</v>
      </c>
      <c r="G3517" t="s">
        <v>511</v>
      </c>
      <c r="H3517" t="s">
        <v>340</v>
      </c>
      <c r="I3517" t="s">
        <v>341</v>
      </c>
      <c r="J3517" t="s">
        <v>667</v>
      </c>
      <c r="L3517" t="s">
        <v>340</v>
      </c>
      <c r="M3517" t="s">
        <v>341</v>
      </c>
      <c r="N3517" t="s">
        <v>573</v>
      </c>
    </row>
    <row r="3518" spans="1:14" hidden="1" x14ac:dyDescent="0.25">
      <c r="A3518" t="s">
        <v>241</v>
      </c>
      <c r="B3518" s="1">
        <v>44895</v>
      </c>
      <c r="C3518" t="s">
        <v>687</v>
      </c>
      <c r="D3518" t="s">
        <v>688</v>
      </c>
      <c r="E3518" s="4">
        <v>202.84</v>
      </c>
      <c r="F3518" t="s">
        <v>567</v>
      </c>
      <c r="G3518" t="s">
        <v>511</v>
      </c>
      <c r="H3518" t="s">
        <v>355</v>
      </c>
      <c r="I3518" t="s">
        <v>356</v>
      </c>
      <c r="J3518" t="s">
        <v>689</v>
      </c>
      <c r="L3518" t="s">
        <v>355</v>
      </c>
      <c r="M3518" t="s">
        <v>427</v>
      </c>
      <c r="N3518" t="s">
        <v>573</v>
      </c>
    </row>
    <row r="3519" spans="1:14" hidden="1" x14ac:dyDescent="0.25">
      <c r="A3519" t="s">
        <v>241</v>
      </c>
      <c r="B3519" s="1">
        <v>44895</v>
      </c>
      <c r="C3519" t="s">
        <v>1184</v>
      </c>
      <c r="D3519" t="s">
        <v>1185</v>
      </c>
      <c r="E3519" s="4">
        <v>109597.23999999999</v>
      </c>
      <c r="F3519" t="s">
        <v>567</v>
      </c>
      <c r="G3519" t="s">
        <v>511</v>
      </c>
      <c r="H3519" t="s">
        <v>355</v>
      </c>
      <c r="I3519" t="s">
        <v>356</v>
      </c>
      <c r="J3519" t="s">
        <v>689</v>
      </c>
      <c r="L3519" t="s">
        <v>355</v>
      </c>
      <c r="M3519" t="s">
        <v>427</v>
      </c>
      <c r="N3519" t="s">
        <v>573</v>
      </c>
    </row>
    <row r="3520" spans="1:14" hidden="1" x14ac:dyDescent="0.25">
      <c r="A3520" t="s">
        <v>241</v>
      </c>
      <c r="B3520" s="1">
        <v>44895</v>
      </c>
      <c r="C3520" t="s">
        <v>700</v>
      </c>
      <c r="D3520" t="s">
        <v>701</v>
      </c>
      <c r="E3520" s="4">
        <v>10012.319999999998</v>
      </c>
      <c r="F3520" t="s">
        <v>567</v>
      </c>
      <c r="G3520" t="s">
        <v>511</v>
      </c>
      <c r="H3520" t="s">
        <v>355</v>
      </c>
      <c r="I3520" t="s">
        <v>356</v>
      </c>
      <c r="J3520" t="s">
        <v>689</v>
      </c>
      <c r="L3520" t="s">
        <v>355</v>
      </c>
      <c r="M3520" t="s">
        <v>427</v>
      </c>
      <c r="N3520" t="s">
        <v>573</v>
      </c>
    </row>
    <row r="3521" spans="1:14" hidden="1" x14ac:dyDescent="0.25">
      <c r="A3521" t="s">
        <v>241</v>
      </c>
      <c r="B3521" s="1">
        <v>44895</v>
      </c>
      <c r="C3521" t="s">
        <v>710</v>
      </c>
      <c r="D3521" t="s">
        <v>711</v>
      </c>
      <c r="E3521" s="4">
        <v>8912.3500000000076</v>
      </c>
      <c r="F3521" t="s">
        <v>567</v>
      </c>
      <c r="G3521" t="s">
        <v>511</v>
      </c>
      <c r="H3521" t="s">
        <v>355</v>
      </c>
      <c r="I3521" t="s">
        <v>356</v>
      </c>
      <c r="J3521" t="s">
        <v>689</v>
      </c>
      <c r="L3521" t="s">
        <v>355</v>
      </c>
      <c r="M3521" t="s">
        <v>427</v>
      </c>
      <c r="N3521" t="s">
        <v>573</v>
      </c>
    </row>
    <row r="3522" spans="1:14" hidden="1" x14ac:dyDescent="0.25">
      <c r="A3522" t="s">
        <v>241</v>
      </c>
      <c r="B3522" s="1">
        <v>44895</v>
      </c>
      <c r="C3522" t="s">
        <v>1186</v>
      </c>
      <c r="D3522" t="s">
        <v>1187</v>
      </c>
      <c r="E3522" s="4">
        <v>1430</v>
      </c>
      <c r="F3522" t="s">
        <v>567</v>
      </c>
      <c r="G3522" t="s">
        <v>511</v>
      </c>
      <c r="H3522" t="s">
        <v>355</v>
      </c>
      <c r="I3522" t="s">
        <v>356</v>
      </c>
      <c r="J3522" t="s">
        <v>689</v>
      </c>
      <c r="L3522" t="s">
        <v>355</v>
      </c>
      <c r="M3522" t="s">
        <v>427</v>
      </c>
      <c r="N3522" t="s">
        <v>573</v>
      </c>
    </row>
    <row r="3523" spans="1:14" hidden="1" x14ac:dyDescent="0.25">
      <c r="A3523" t="s">
        <v>241</v>
      </c>
      <c r="B3523" s="1">
        <v>44895</v>
      </c>
      <c r="C3523" t="s">
        <v>723</v>
      </c>
      <c r="D3523" t="s">
        <v>724</v>
      </c>
      <c r="E3523" s="4">
        <v>9286.8400000000147</v>
      </c>
      <c r="F3523" t="s">
        <v>567</v>
      </c>
      <c r="G3523" t="s">
        <v>511</v>
      </c>
      <c r="H3523" t="s">
        <v>345</v>
      </c>
      <c r="I3523" t="s">
        <v>346</v>
      </c>
      <c r="J3523" t="s">
        <v>725</v>
      </c>
      <c r="L3523" t="s">
        <v>342</v>
      </c>
      <c r="M3523" t="s">
        <v>346</v>
      </c>
      <c r="N3523" t="s">
        <v>573</v>
      </c>
    </row>
    <row r="3524" spans="1:14" hidden="1" x14ac:dyDescent="0.25">
      <c r="A3524" t="s">
        <v>241</v>
      </c>
      <c r="B3524" s="1">
        <v>44895</v>
      </c>
      <c r="C3524" t="s">
        <v>728</v>
      </c>
      <c r="D3524" t="s">
        <v>729</v>
      </c>
      <c r="E3524" s="4">
        <v>2796.9300000000658</v>
      </c>
      <c r="F3524" t="s">
        <v>567</v>
      </c>
      <c r="G3524" t="s">
        <v>511</v>
      </c>
      <c r="H3524" t="s">
        <v>345</v>
      </c>
      <c r="I3524" t="s">
        <v>346</v>
      </c>
      <c r="J3524" t="s">
        <v>684</v>
      </c>
      <c r="L3524" t="s">
        <v>345</v>
      </c>
      <c r="M3524" t="s">
        <v>346</v>
      </c>
      <c r="N3524" t="s">
        <v>573</v>
      </c>
    </row>
    <row r="3525" spans="1:14" hidden="1" x14ac:dyDescent="0.25">
      <c r="A3525" t="s">
        <v>241</v>
      </c>
      <c r="B3525" s="1">
        <v>44895</v>
      </c>
      <c r="C3525" t="s">
        <v>736</v>
      </c>
      <c r="D3525" t="s">
        <v>737</v>
      </c>
      <c r="E3525" s="4">
        <v>57421.3</v>
      </c>
      <c r="F3525" t="s">
        <v>567</v>
      </c>
      <c r="G3525" t="s">
        <v>511</v>
      </c>
      <c r="H3525" t="s">
        <v>345</v>
      </c>
      <c r="I3525" t="s">
        <v>346</v>
      </c>
      <c r="J3525" t="s">
        <v>684</v>
      </c>
      <c r="L3525" t="s">
        <v>345</v>
      </c>
      <c r="M3525" t="s">
        <v>346</v>
      </c>
      <c r="N3525" t="s">
        <v>573</v>
      </c>
    </row>
    <row r="3526" spans="1:14" hidden="1" x14ac:dyDescent="0.25">
      <c r="A3526" t="s">
        <v>241</v>
      </c>
      <c r="B3526" s="1">
        <v>44895</v>
      </c>
      <c r="C3526" t="s">
        <v>740</v>
      </c>
      <c r="D3526" t="s">
        <v>741</v>
      </c>
      <c r="E3526" s="4">
        <v>1344.5599999999968</v>
      </c>
      <c r="F3526" t="s">
        <v>567</v>
      </c>
      <c r="G3526" t="s">
        <v>511</v>
      </c>
      <c r="H3526" t="s">
        <v>345</v>
      </c>
      <c r="I3526" t="s">
        <v>346</v>
      </c>
      <c r="J3526" t="s">
        <v>684</v>
      </c>
      <c r="L3526" t="s">
        <v>345</v>
      </c>
      <c r="M3526" t="s">
        <v>346</v>
      </c>
      <c r="N3526" t="s">
        <v>573</v>
      </c>
    </row>
    <row r="3527" spans="1:14" hidden="1" x14ac:dyDescent="0.25">
      <c r="A3527" t="s">
        <v>241</v>
      </c>
      <c r="B3527" s="1">
        <v>44895</v>
      </c>
      <c r="C3527" t="s">
        <v>744</v>
      </c>
      <c r="D3527" t="s">
        <v>745</v>
      </c>
      <c r="E3527" s="4">
        <v>140.99000000003124</v>
      </c>
      <c r="F3527" t="s">
        <v>567</v>
      </c>
      <c r="G3527" t="s">
        <v>511</v>
      </c>
      <c r="H3527" t="s">
        <v>348</v>
      </c>
      <c r="I3527" t="s">
        <v>349</v>
      </c>
      <c r="J3527" t="s">
        <v>746</v>
      </c>
      <c r="L3527" t="s">
        <v>348</v>
      </c>
      <c r="M3527" t="s">
        <v>346</v>
      </c>
      <c r="N3527" t="s">
        <v>573</v>
      </c>
    </row>
    <row r="3528" spans="1:14" hidden="1" x14ac:dyDescent="0.25">
      <c r="A3528" t="s">
        <v>241</v>
      </c>
      <c r="B3528" s="1">
        <v>44895</v>
      </c>
      <c r="C3528" t="s">
        <v>749</v>
      </c>
      <c r="D3528" t="s">
        <v>750</v>
      </c>
      <c r="E3528" s="4">
        <v>1483.0300000000134</v>
      </c>
      <c r="F3528" t="s">
        <v>567</v>
      </c>
      <c r="G3528" t="s">
        <v>511</v>
      </c>
      <c r="H3528" t="s">
        <v>345</v>
      </c>
      <c r="I3528" t="s">
        <v>346</v>
      </c>
      <c r="J3528" t="s">
        <v>684</v>
      </c>
      <c r="L3528" t="s">
        <v>345</v>
      </c>
      <c r="M3528" t="s">
        <v>346</v>
      </c>
      <c r="N3528" t="s">
        <v>573</v>
      </c>
    </row>
    <row r="3529" spans="1:14" hidden="1" x14ac:dyDescent="0.25">
      <c r="A3529" t="s">
        <v>241</v>
      </c>
      <c r="B3529" s="1">
        <v>44895</v>
      </c>
      <c r="C3529" t="s">
        <v>753</v>
      </c>
      <c r="D3529" t="s">
        <v>754</v>
      </c>
      <c r="E3529" s="4">
        <v>49592.770000000004</v>
      </c>
      <c r="F3529" t="s">
        <v>567</v>
      </c>
      <c r="G3529" t="s">
        <v>511</v>
      </c>
      <c r="H3529" t="s">
        <v>345</v>
      </c>
      <c r="I3529" t="s">
        <v>346</v>
      </c>
      <c r="J3529" t="s">
        <v>684</v>
      </c>
      <c r="L3529" t="s">
        <v>345</v>
      </c>
      <c r="M3529" t="s">
        <v>346</v>
      </c>
      <c r="N3529" t="s">
        <v>573</v>
      </c>
    </row>
    <row r="3530" spans="1:14" hidden="1" x14ac:dyDescent="0.25">
      <c r="A3530" t="s">
        <v>241</v>
      </c>
      <c r="B3530" s="1">
        <v>44895</v>
      </c>
      <c r="C3530" t="s">
        <v>765</v>
      </c>
      <c r="D3530" t="s">
        <v>766</v>
      </c>
      <c r="E3530" s="4">
        <v>53.55</v>
      </c>
      <c r="F3530" t="s">
        <v>567</v>
      </c>
      <c r="G3530" t="s">
        <v>511</v>
      </c>
      <c r="H3530" t="s">
        <v>345</v>
      </c>
      <c r="I3530" t="s">
        <v>346</v>
      </c>
      <c r="J3530" t="s">
        <v>684</v>
      </c>
      <c r="L3530" t="s">
        <v>345</v>
      </c>
      <c r="M3530" t="s">
        <v>346</v>
      </c>
      <c r="N3530" t="s">
        <v>573</v>
      </c>
    </row>
    <row r="3531" spans="1:14" hidden="1" x14ac:dyDescent="0.25">
      <c r="A3531" t="s">
        <v>241</v>
      </c>
      <c r="B3531" s="1">
        <v>44895</v>
      </c>
      <c r="C3531" t="s">
        <v>1188</v>
      </c>
      <c r="D3531" t="s">
        <v>1189</v>
      </c>
      <c r="E3531" s="4">
        <v>1091.8000000000002</v>
      </c>
      <c r="F3531" t="s">
        <v>567</v>
      </c>
      <c r="G3531" t="s">
        <v>511</v>
      </c>
      <c r="H3531" t="s">
        <v>345</v>
      </c>
      <c r="I3531" t="s">
        <v>346</v>
      </c>
      <c r="J3531" t="s">
        <v>684</v>
      </c>
      <c r="L3531" t="s">
        <v>345</v>
      </c>
      <c r="M3531" t="s">
        <v>346</v>
      </c>
      <c r="N3531" t="s">
        <v>573</v>
      </c>
    </row>
    <row r="3532" spans="1:14" hidden="1" x14ac:dyDescent="0.25">
      <c r="A3532" t="s">
        <v>241</v>
      </c>
      <c r="B3532" s="1">
        <v>44895</v>
      </c>
      <c r="C3532" t="s">
        <v>1190</v>
      </c>
      <c r="D3532" t="s">
        <v>1191</v>
      </c>
      <c r="E3532" s="4">
        <v>104.76999999998952</v>
      </c>
      <c r="F3532" t="s">
        <v>567</v>
      </c>
      <c r="G3532" t="s">
        <v>511</v>
      </c>
      <c r="H3532" t="s">
        <v>345</v>
      </c>
      <c r="I3532" t="s">
        <v>346</v>
      </c>
      <c r="J3532" t="s">
        <v>684</v>
      </c>
      <c r="L3532" t="s">
        <v>345</v>
      </c>
      <c r="M3532" t="s">
        <v>346</v>
      </c>
      <c r="N3532" t="s">
        <v>573</v>
      </c>
    </row>
    <row r="3533" spans="1:14" hidden="1" x14ac:dyDescent="0.25">
      <c r="A3533" t="s">
        <v>241</v>
      </c>
      <c r="B3533" s="1">
        <v>44895</v>
      </c>
      <c r="C3533" t="s">
        <v>783</v>
      </c>
      <c r="D3533" t="s">
        <v>784</v>
      </c>
      <c r="E3533" s="4">
        <v>1119.9999999999986</v>
      </c>
      <c r="F3533" t="s">
        <v>567</v>
      </c>
      <c r="G3533" t="s">
        <v>511</v>
      </c>
      <c r="H3533" t="s">
        <v>345</v>
      </c>
      <c r="I3533" t="s">
        <v>346</v>
      </c>
      <c r="J3533" t="s">
        <v>684</v>
      </c>
      <c r="L3533" t="s">
        <v>345</v>
      </c>
      <c r="M3533" t="s">
        <v>432</v>
      </c>
      <c r="N3533" t="s">
        <v>573</v>
      </c>
    </row>
    <row r="3534" spans="1:14" hidden="1" x14ac:dyDescent="0.25">
      <c r="A3534" t="s">
        <v>241</v>
      </c>
      <c r="B3534" s="1">
        <v>44895</v>
      </c>
      <c r="C3534" t="s">
        <v>68</v>
      </c>
      <c r="D3534" t="s">
        <v>69</v>
      </c>
      <c r="E3534" s="4">
        <v>2962.0600000000018</v>
      </c>
      <c r="F3534" t="s">
        <v>567</v>
      </c>
      <c r="G3534" t="s">
        <v>511</v>
      </c>
      <c r="H3534" t="s">
        <v>324</v>
      </c>
      <c r="I3534" t="s">
        <v>323</v>
      </c>
      <c r="J3534" t="s">
        <v>787</v>
      </c>
      <c r="L3534" t="s">
        <v>324</v>
      </c>
      <c r="M3534" t="s">
        <v>323</v>
      </c>
      <c r="N3534" t="s">
        <v>573</v>
      </c>
    </row>
    <row r="3535" spans="1:14" hidden="1" x14ac:dyDescent="0.25">
      <c r="A3535" t="s">
        <v>241</v>
      </c>
      <c r="B3535" s="1">
        <v>44895</v>
      </c>
      <c r="C3535" t="s">
        <v>70</v>
      </c>
      <c r="D3535" t="s">
        <v>71</v>
      </c>
      <c r="E3535" s="4">
        <v>8174.0649999993329</v>
      </c>
      <c r="F3535" t="s">
        <v>567</v>
      </c>
      <c r="G3535" t="s">
        <v>511</v>
      </c>
      <c r="H3535" t="s">
        <v>324</v>
      </c>
      <c r="I3535" t="s">
        <v>323</v>
      </c>
      <c r="J3535" t="s">
        <v>787</v>
      </c>
      <c r="L3535" t="s">
        <v>324</v>
      </c>
      <c r="M3535" t="s">
        <v>323</v>
      </c>
      <c r="N3535" t="s">
        <v>573</v>
      </c>
    </row>
    <row r="3536" spans="1:14" hidden="1" x14ac:dyDescent="0.25">
      <c r="A3536" t="s">
        <v>241</v>
      </c>
      <c r="B3536" s="1">
        <v>44895</v>
      </c>
      <c r="C3536" t="s">
        <v>72</v>
      </c>
      <c r="D3536" t="s">
        <v>73</v>
      </c>
      <c r="E3536" s="4">
        <v>1487.5899999999995</v>
      </c>
      <c r="F3536" t="s">
        <v>567</v>
      </c>
      <c r="G3536" t="s">
        <v>511</v>
      </c>
      <c r="H3536" t="s">
        <v>324</v>
      </c>
      <c r="I3536" t="s">
        <v>323</v>
      </c>
      <c r="J3536" t="s">
        <v>787</v>
      </c>
      <c r="L3536" t="s">
        <v>324</v>
      </c>
      <c r="M3536" t="s">
        <v>323</v>
      </c>
      <c r="N3536" t="s">
        <v>573</v>
      </c>
    </row>
    <row r="3537" spans="1:14" hidden="1" x14ac:dyDescent="0.25">
      <c r="A3537" t="s">
        <v>241</v>
      </c>
      <c r="B3537" s="1">
        <v>44895</v>
      </c>
      <c r="C3537" t="s">
        <v>78</v>
      </c>
      <c r="D3537" t="s">
        <v>79</v>
      </c>
      <c r="E3537" s="4">
        <v>154869.01000000606</v>
      </c>
      <c r="F3537" t="s">
        <v>567</v>
      </c>
      <c r="G3537" t="s">
        <v>511</v>
      </c>
      <c r="H3537" t="s">
        <v>324</v>
      </c>
      <c r="I3537" t="s">
        <v>323</v>
      </c>
      <c r="J3537" t="s">
        <v>787</v>
      </c>
      <c r="L3537" t="s">
        <v>324</v>
      </c>
      <c r="M3537" t="s">
        <v>323</v>
      </c>
      <c r="N3537" t="s">
        <v>573</v>
      </c>
    </row>
    <row r="3538" spans="1:14" hidden="1" x14ac:dyDescent="0.25">
      <c r="A3538" t="s">
        <v>241</v>
      </c>
      <c r="B3538" s="1">
        <v>44895</v>
      </c>
      <c r="C3538" t="s">
        <v>80</v>
      </c>
      <c r="D3538" t="s">
        <v>81</v>
      </c>
      <c r="E3538" s="4">
        <v>79182.20000000007</v>
      </c>
      <c r="F3538" t="s">
        <v>567</v>
      </c>
      <c r="G3538" t="s">
        <v>511</v>
      </c>
      <c r="H3538" t="s">
        <v>324</v>
      </c>
      <c r="I3538" t="s">
        <v>323</v>
      </c>
      <c r="J3538" t="s">
        <v>787</v>
      </c>
      <c r="L3538" t="s">
        <v>324</v>
      </c>
      <c r="M3538" t="s">
        <v>323</v>
      </c>
      <c r="N3538" t="s">
        <v>573</v>
      </c>
    </row>
    <row r="3539" spans="1:14" hidden="1" x14ac:dyDescent="0.25">
      <c r="A3539" t="s">
        <v>241</v>
      </c>
      <c r="B3539" s="1">
        <v>44895</v>
      </c>
      <c r="C3539" t="s">
        <v>82</v>
      </c>
      <c r="D3539" t="s">
        <v>83</v>
      </c>
      <c r="E3539" s="4">
        <v>102773.58</v>
      </c>
      <c r="F3539" t="s">
        <v>567</v>
      </c>
      <c r="G3539" t="s">
        <v>511</v>
      </c>
      <c r="H3539" t="s">
        <v>324</v>
      </c>
      <c r="I3539" t="s">
        <v>323</v>
      </c>
      <c r="J3539" t="s">
        <v>787</v>
      </c>
      <c r="L3539" t="s">
        <v>324</v>
      </c>
      <c r="M3539" t="s">
        <v>323</v>
      </c>
      <c r="N3539" t="s">
        <v>573</v>
      </c>
    </row>
    <row r="3540" spans="1:14" hidden="1" x14ac:dyDescent="0.25">
      <c r="A3540" t="s">
        <v>241</v>
      </c>
      <c r="B3540" s="1">
        <v>44895</v>
      </c>
      <c r="C3540" t="s">
        <v>84</v>
      </c>
      <c r="D3540" t="s">
        <v>85</v>
      </c>
      <c r="E3540" s="4">
        <v>130154.19000000265</v>
      </c>
      <c r="F3540" t="s">
        <v>567</v>
      </c>
      <c r="G3540" t="s">
        <v>511</v>
      </c>
      <c r="H3540" t="s">
        <v>324</v>
      </c>
      <c r="I3540" t="s">
        <v>323</v>
      </c>
      <c r="J3540" t="s">
        <v>787</v>
      </c>
      <c r="L3540" t="s">
        <v>324</v>
      </c>
      <c r="M3540" t="s">
        <v>323</v>
      </c>
      <c r="N3540" t="s">
        <v>573</v>
      </c>
    </row>
    <row r="3541" spans="1:14" hidden="1" x14ac:dyDescent="0.25">
      <c r="A3541" t="s">
        <v>241</v>
      </c>
      <c r="B3541" s="1">
        <v>44895</v>
      </c>
      <c r="C3541" t="s">
        <v>86</v>
      </c>
      <c r="D3541" t="s">
        <v>87</v>
      </c>
      <c r="E3541" s="4">
        <v>141245.04</v>
      </c>
      <c r="F3541" t="s">
        <v>567</v>
      </c>
      <c r="G3541" t="s">
        <v>511</v>
      </c>
      <c r="H3541" t="s">
        <v>324</v>
      </c>
      <c r="I3541" t="s">
        <v>323</v>
      </c>
      <c r="J3541" t="s">
        <v>787</v>
      </c>
      <c r="L3541" t="s">
        <v>324</v>
      </c>
      <c r="M3541" t="s">
        <v>323</v>
      </c>
      <c r="N3541" t="s">
        <v>573</v>
      </c>
    </row>
    <row r="3542" spans="1:14" hidden="1" x14ac:dyDescent="0.25">
      <c r="A3542" t="s">
        <v>241</v>
      </c>
      <c r="B3542" s="1">
        <v>44895</v>
      </c>
      <c r="C3542" t="s">
        <v>88</v>
      </c>
      <c r="D3542" t="s">
        <v>89</v>
      </c>
      <c r="E3542" s="4">
        <v>145081.7300000003</v>
      </c>
      <c r="F3542" t="s">
        <v>567</v>
      </c>
      <c r="G3542" t="s">
        <v>511</v>
      </c>
      <c r="H3542" t="s">
        <v>324</v>
      </c>
      <c r="I3542" t="s">
        <v>323</v>
      </c>
      <c r="J3542" t="s">
        <v>787</v>
      </c>
      <c r="L3542" t="s">
        <v>324</v>
      </c>
      <c r="M3542" t="s">
        <v>323</v>
      </c>
      <c r="N3542" t="s">
        <v>573</v>
      </c>
    </row>
    <row r="3543" spans="1:14" hidden="1" x14ac:dyDescent="0.25">
      <c r="A3543" t="s">
        <v>241</v>
      </c>
      <c r="B3543" s="1">
        <v>44895</v>
      </c>
      <c r="C3543" t="s">
        <v>90</v>
      </c>
      <c r="D3543" t="s">
        <v>91</v>
      </c>
      <c r="E3543" s="4">
        <v>24005.409999999985</v>
      </c>
      <c r="F3543" t="s">
        <v>567</v>
      </c>
      <c r="G3543" t="s">
        <v>511</v>
      </c>
      <c r="H3543" t="s">
        <v>324</v>
      </c>
      <c r="I3543" t="s">
        <v>323</v>
      </c>
      <c r="J3543" t="s">
        <v>787</v>
      </c>
      <c r="L3543" t="s">
        <v>324</v>
      </c>
      <c r="M3543" t="s">
        <v>323</v>
      </c>
      <c r="N3543" t="s">
        <v>573</v>
      </c>
    </row>
    <row r="3544" spans="1:14" hidden="1" x14ac:dyDescent="0.25">
      <c r="A3544" t="s">
        <v>241</v>
      </c>
      <c r="B3544" s="1">
        <v>44895</v>
      </c>
      <c r="C3544" t="s">
        <v>92</v>
      </c>
      <c r="D3544" t="s">
        <v>93</v>
      </c>
      <c r="E3544" s="4">
        <v>161126.13000000006</v>
      </c>
      <c r="F3544" t="s">
        <v>567</v>
      </c>
      <c r="G3544" t="s">
        <v>511</v>
      </c>
      <c r="H3544" t="s">
        <v>324</v>
      </c>
      <c r="I3544" t="s">
        <v>323</v>
      </c>
      <c r="J3544" t="s">
        <v>787</v>
      </c>
      <c r="L3544" t="s">
        <v>324</v>
      </c>
      <c r="M3544" t="s">
        <v>323</v>
      </c>
      <c r="N3544" t="s">
        <v>573</v>
      </c>
    </row>
    <row r="3545" spans="1:14" hidden="1" x14ac:dyDescent="0.25">
      <c r="A3545" t="s">
        <v>241</v>
      </c>
      <c r="B3545" s="1">
        <v>44895</v>
      </c>
      <c r="C3545" t="s">
        <v>94</v>
      </c>
      <c r="D3545" t="s">
        <v>95</v>
      </c>
      <c r="E3545" s="4">
        <v>253.62000000000262</v>
      </c>
      <c r="F3545" t="s">
        <v>567</v>
      </c>
      <c r="G3545" t="s">
        <v>511</v>
      </c>
      <c r="H3545" t="s">
        <v>324</v>
      </c>
      <c r="I3545" t="s">
        <v>323</v>
      </c>
      <c r="J3545" t="s">
        <v>787</v>
      </c>
      <c r="L3545" t="s">
        <v>324</v>
      </c>
      <c r="M3545" t="s">
        <v>323</v>
      </c>
      <c r="N3545" t="s">
        <v>573</v>
      </c>
    </row>
    <row r="3546" spans="1:14" hidden="1" x14ac:dyDescent="0.25">
      <c r="A3546" t="s">
        <v>241</v>
      </c>
      <c r="B3546" s="1">
        <v>44895</v>
      </c>
      <c r="C3546" t="s">
        <v>96</v>
      </c>
      <c r="D3546" t="s">
        <v>97</v>
      </c>
      <c r="E3546" s="4">
        <v>115226.17999999996</v>
      </c>
      <c r="F3546" t="s">
        <v>567</v>
      </c>
      <c r="G3546" t="s">
        <v>511</v>
      </c>
      <c r="H3546" t="s">
        <v>324</v>
      </c>
      <c r="I3546" t="s">
        <v>323</v>
      </c>
      <c r="J3546" t="s">
        <v>787</v>
      </c>
      <c r="L3546" t="s">
        <v>324</v>
      </c>
      <c r="M3546" t="s">
        <v>323</v>
      </c>
      <c r="N3546" t="s">
        <v>573</v>
      </c>
    </row>
    <row r="3547" spans="1:14" hidden="1" x14ac:dyDescent="0.25">
      <c r="A3547" t="s">
        <v>241</v>
      </c>
      <c r="B3547" s="1">
        <v>44895</v>
      </c>
      <c r="C3547" t="s">
        <v>98</v>
      </c>
      <c r="D3547" t="s">
        <v>99</v>
      </c>
      <c r="E3547" s="4">
        <v>12313.380000000001</v>
      </c>
      <c r="F3547" t="s">
        <v>567</v>
      </c>
      <c r="G3547" t="s">
        <v>511</v>
      </c>
      <c r="H3547" t="s">
        <v>324</v>
      </c>
      <c r="I3547" t="s">
        <v>323</v>
      </c>
      <c r="J3547" t="s">
        <v>787</v>
      </c>
      <c r="L3547" t="s">
        <v>324</v>
      </c>
      <c r="M3547" t="s">
        <v>323</v>
      </c>
      <c r="N3547" t="s">
        <v>573</v>
      </c>
    </row>
    <row r="3548" spans="1:14" hidden="1" x14ac:dyDescent="0.25">
      <c r="A3548" t="s">
        <v>241</v>
      </c>
      <c r="B3548" s="1">
        <v>44895</v>
      </c>
      <c r="C3548" t="s">
        <v>1298</v>
      </c>
      <c r="D3548" t="s">
        <v>1299</v>
      </c>
      <c r="E3548" s="4">
        <v>49940.049999999988</v>
      </c>
      <c r="F3548" t="s">
        <v>567</v>
      </c>
      <c r="G3548" t="s">
        <v>511</v>
      </c>
      <c r="H3548" t="s">
        <v>324</v>
      </c>
      <c r="I3548" t="s">
        <v>323</v>
      </c>
      <c r="J3548" t="s">
        <v>787</v>
      </c>
      <c r="L3548" t="s">
        <v>324</v>
      </c>
      <c r="M3548" t="s">
        <v>323</v>
      </c>
      <c r="N3548" t="s">
        <v>573</v>
      </c>
    </row>
    <row r="3549" spans="1:14" hidden="1" x14ac:dyDescent="0.25">
      <c r="A3549" t="s">
        <v>241</v>
      </c>
      <c r="B3549" s="1">
        <v>44895</v>
      </c>
      <c r="C3549" t="s">
        <v>100</v>
      </c>
      <c r="D3549" t="s">
        <v>101</v>
      </c>
      <c r="E3549" s="4">
        <v>1000153.42</v>
      </c>
      <c r="F3549" t="s">
        <v>567</v>
      </c>
      <c r="G3549" t="s">
        <v>511</v>
      </c>
      <c r="H3549" t="s">
        <v>324</v>
      </c>
      <c r="I3549" t="s">
        <v>323</v>
      </c>
      <c r="J3549" t="s">
        <v>787</v>
      </c>
      <c r="L3549" t="s">
        <v>324</v>
      </c>
      <c r="M3549" t="s">
        <v>323</v>
      </c>
      <c r="N3549" t="s">
        <v>573</v>
      </c>
    </row>
    <row r="3550" spans="1:14" hidden="1" x14ac:dyDescent="0.25">
      <c r="A3550" t="s">
        <v>241</v>
      </c>
      <c r="B3550" s="1">
        <v>44895</v>
      </c>
      <c r="C3550" t="s">
        <v>108</v>
      </c>
      <c r="D3550" t="s">
        <v>109</v>
      </c>
      <c r="E3550" s="4">
        <v>3000000</v>
      </c>
      <c r="F3550" t="s">
        <v>567</v>
      </c>
      <c r="G3550" t="s">
        <v>511</v>
      </c>
      <c r="H3550" t="s">
        <v>324</v>
      </c>
      <c r="I3550" t="s">
        <v>323</v>
      </c>
      <c r="J3550" t="s">
        <v>787</v>
      </c>
      <c r="L3550" t="s">
        <v>324</v>
      </c>
      <c r="M3550" t="s">
        <v>323</v>
      </c>
      <c r="N3550" t="s">
        <v>573</v>
      </c>
    </row>
    <row r="3551" spans="1:14" hidden="1" x14ac:dyDescent="0.25">
      <c r="A3551" t="s">
        <v>241</v>
      </c>
      <c r="B3551" s="1">
        <v>44895</v>
      </c>
      <c r="C3551" t="s">
        <v>1232</v>
      </c>
      <c r="D3551" t="s">
        <v>1233</v>
      </c>
      <c r="E3551" s="4">
        <v>4.9999979892163537E-3</v>
      </c>
      <c r="F3551" t="s">
        <v>567</v>
      </c>
      <c r="G3551" t="s">
        <v>511</v>
      </c>
      <c r="H3551" t="s">
        <v>351</v>
      </c>
      <c r="I3551" t="s">
        <v>354</v>
      </c>
      <c r="J3551" t="s">
        <v>848</v>
      </c>
      <c r="L3551" t="s">
        <v>351</v>
      </c>
      <c r="M3551" t="s">
        <v>440</v>
      </c>
      <c r="N3551" t="s">
        <v>573</v>
      </c>
    </row>
    <row r="3552" spans="1:14" hidden="1" x14ac:dyDescent="0.25">
      <c r="A3552" t="s">
        <v>241</v>
      </c>
      <c r="B3552" s="1">
        <v>44895</v>
      </c>
      <c r="C3552" t="s">
        <v>846</v>
      </c>
      <c r="D3552" t="s">
        <v>847</v>
      </c>
      <c r="E3552" s="4">
        <v>-7450.0000000000127</v>
      </c>
      <c r="F3552" t="s">
        <v>567</v>
      </c>
      <c r="G3552" t="s">
        <v>511</v>
      </c>
      <c r="H3552" t="s">
        <v>347</v>
      </c>
      <c r="I3552" t="s">
        <v>350</v>
      </c>
      <c r="J3552" t="s">
        <v>848</v>
      </c>
      <c r="L3552" t="s">
        <v>347</v>
      </c>
      <c r="M3552" t="s">
        <v>350</v>
      </c>
      <c r="N3552" t="s">
        <v>573</v>
      </c>
    </row>
    <row r="3553" spans="1:14" hidden="1" x14ac:dyDescent="0.25">
      <c r="A3553" t="s">
        <v>241</v>
      </c>
      <c r="B3553" s="1">
        <v>44895</v>
      </c>
      <c r="C3553" t="s">
        <v>851</v>
      </c>
      <c r="D3553" t="s">
        <v>852</v>
      </c>
      <c r="E3553" s="4">
        <v>-100000</v>
      </c>
      <c r="F3553" t="s">
        <v>567</v>
      </c>
      <c r="G3553" t="s">
        <v>511</v>
      </c>
      <c r="H3553" t="s">
        <v>347</v>
      </c>
      <c r="I3553" t="s">
        <v>350</v>
      </c>
      <c r="J3553" t="s">
        <v>848</v>
      </c>
      <c r="L3553" t="s">
        <v>347</v>
      </c>
      <c r="M3553" t="s">
        <v>350</v>
      </c>
      <c r="N3553" t="s">
        <v>573</v>
      </c>
    </row>
    <row r="3554" spans="1:14" hidden="1" x14ac:dyDescent="0.25">
      <c r="A3554" t="s">
        <v>241</v>
      </c>
      <c r="B3554" s="1">
        <v>44895</v>
      </c>
      <c r="C3554" t="s">
        <v>855</v>
      </c>
      <c r="D3554" t="s">
        <v>856</v>
      </c>
      <c r="E3554" s="4">
        <v>-800000</v>
      </c>
      <c r="F3554" t="s">
        <v>567</v>
      </c>
      <c r="G3554" t="s">
        <v>511</v>
      </c>
      <c r="H3554" t="s">
        <v>347</v>
      </c>
      <c r="I3554" t="s">
        <v>350</v>
      </c>
      <c r="J3554" t="s">
        <v>848</v>
      </c>
      <c r="L3554" t="s">
        <v>347</v>
      </c>
      <c r="M3554" t="s">
        <v>350</v>
      </c>
      <c r="N3554" t="s">
        <v>573</v>
      </c>
    </row>
    <row r="3555" spans="1:14" hidden="1" x14ac:dyDescent="0.25">
      <c r="A3555" t="s">
        <v>241</v>
      </c>
      <c r="B3555" s="1">
        <v>44895</v>
      </c>
      <c r="C3555" t="s">
        <v>859</v>
      </c>
      <c r="D3555" t="s">
        <v>860</v>
      </c>
      <c r="E3555" s="4">
        <v>-62928.91</v>
      </c>
      <c r="F3555" t="s">
        <v>567</v>
      </c>
      <c r="G3555" t="s">
        <v>511</v>
      </c>
      <c r="H3555" t="s">
        <v>351</v>
      </c>
      <c r="I3555" t="s">
        <v>354</v>
      </c>
      <c r="J3555" t="s">
        <v>848</v>
      </c>
      <c r="L3555" t="s">
        <v>351</v>
      </c>
      <c r="M3555" t="s">
        <v>438</v>
      </c>
      <c r="N3555" t="s">
        <v>573</v>
      </c>
    </row>
    <row r="3556" spans="1:14" hidden="1" x14ac:dyDescent="0.25">
      <c r="A3556" t="s">
        <v>241</v>
      </c>
      <c r="B3556" s="1">
        <v>44895</v>
      </c>
      <c r="C3556" t="s">
        <v>1192</v>
      </c>
      <c r="D3556" t="s">
        <v>1193</v>
      </c>
      <c r="E3556" s="4">
        <v>-182321.7</v>
      </c>
      <c r="F3556" t="s">
        <v>567</v>
      </c>
      <c r="G3556" t="s">
        <v>511</v>
      </c>
      <c r="H3556" t="s">
        <v>351</v>
      </c>
      <c r="I3556" t="s">
        <v>354</v>
      </c>
      <c r="J3556" t="s">
        <v>848</v>
      </c>
      <c r="L3556" t="s">
        <v>1194</v>
      </c>
      <c r="M3556" t="s">
        <v>442</v>
      </c>
      <c r="N3556" t="s">
        <v>573</v>
      </c>
    </row>
    <row r="3557" spans="1:14" hidden="1" x14ac:dyDescent="0.25">
      <c r="A3557" t="s">
        <v>241</v>
      </c>
      <c r="B3557" s="1">
        <v>44895</v>
      </c>
      <c r="C3557" t="s">
        <v>865</v>
      </c>
      <c r="D3557" t="s">
        <v>866</v>
      </c>
      <c r="E3557" s="4">
        <v>-86282.830000000016</v>
      </c>
      <c r="F3557" t="s">
        <v>567</v>
      </c>
      <c r="G3557" t="s">
        <v>511</v>
      </c>
      <c r="H3557" t="s">
        <v>351</v>
      </c>
      <c r="I3557" t="s">
        <v>354</v>
      </c>
      <c r="J3557" t="s">
        <v>848</v>
      </c>
      <c r="L3557" t="s">
        <v>351</v>
      </c>
      <c r="M3557" t="s">
        <v>440</v>
      </c>
      <c r="N3557" t="s">
        <v>573</v>
      </c>
    </row>
    <row r="3558" spans="1:14" hidden="1" x14ac:dyDescent="0.25">
      <c r="A3558" t="s">
        <v>241</v>
      </c>
      <c r="B3558" s="1">
        <v>44895</v>
      </c>
      <c r="C3558" t="s">
        <v>871</v>
      </c>
      <c r="D3558" t="s">
        <v>872</v>
      </c>
      <c r="E3558" s="4">
        <v>-83370.91</v>
      </c>
      <c r="F3558" t="s">
        <v>567</v>
      </c>
      <c r="G3558" t="s">
        <v>511</v>
      </c>
      <c r="H3558" t="s">
        <v>519</v>
      </c>
      <c r="I3558" t="s">
        <v>513</v>
      </c>
      <c r="J3558" t="s">
        <v>594</v>
      </c>
      <c r="L3558" t="s">
        <v>519</v>
      </c>
      <c r="M3558" t="s">
        <v>419</v>
      </c>
      <c r="N3558" t="s">
        <v>573</v>
      </c>
    </row>
    <row r="3559" spans="1:14" hidden="1" x14ac:dyDescent="0.25">
      <c r="A3559" t="s">
        <v>241</v>
      </c>
      <c r="B3559" s="1">
        <v>44895</v>
      </c>
      <c r="C3559" t="s">
        <v>873</v>
      </c>
      <c r="D3559" t="s">
        <v>874</v>
      </c>
      <c r="E3559" s="4">
        <v>-187948.01</v>
      </c>
      <c r="F3559" t="s">
        <v>567</v>
      </c>
      <c r="G3559" t="s">
        <v>511</v>
      </c>
      <c r="H3559" t="s">
        <v>519</v>
      </c>
      <c r="I3559" t="s">
        <v>513</v>
      </c>
      <c r="J3559" t="s">
        <v>594</v>
      </c>
      <c r="L3559" t="s">
        <v>519</v>
      </c>
      <c r="M3559" t="s">
        <v>419</v>
      </c>
      <c r="N3559" t="s">
        <v>573</v>
      </c>
    </row>
    <row r="3560" spans="1:14" hidden="1" x14ac:dyDescent="0.25">
      <c r="A3560" t="s">
        <v>241</v>
      </c>
      <c r="B3560" s="1">
        <v>44895</v>
      </c>
      <c r="C3560" t="s">
        <v>875</v>
      </c>
      <c r="D3560" t="s">
        <v>876</v>
      </c>
      <c r="E3560" s="4">
        <v>-95239.54</v>
      </c>
      <c r="F3560" t="s">
        <v>567</v>
      </c>
      <c r="G3560" t="s">
        <v>511</v>
      </c>
      <c r="H3560" t="s">
        <v>519</v>
      </c>
      <c r="I3560" t="s">
        <v>513</v>
      </c>
      <c r="J3560" t="s">
        <v>594</v>
      </c>
      <c r="L3560" t="s">
        <v>519</v>
      </c>
      <c r="M3560" t="s">
        <v>419</v>
      </c>
      <c r="N3560" t="s">
        <v>573</v>
      </c>
    </row>
    <row r="3561" spans="1:14" hidden="1" x14ac:dyDescent="0.25">
      <c r="A3561" t="s">
        <v>241</v>
      </c>
      <c r="B3561" s="1">
        <v>44895</v>
      </c>
      <c r="C3561" t="s">
        <v>877</v>
      </c>
      <c r="D3561" t="s">
        <v>878</v>
      </c>
      <c r="E3561" s="4">
        <v>-917.25</v>
      </c>
      <c r="F3561" t="s">
        <v>567</v>
      </c>
      <c r="G3561" t="s">
        <v>511</v>
      </c>
      <c r="H3561" t="s">
        <v>519</v>
      </c>
      <c r="I3561" t="s">
        <v>513</v>
      </c>
      <c r="J3561" t="s">
        <v>594</v>
      </c>
      <c r="L3561" t="s">
        <v>519</v>
      </c>
      <c r="M3561" t="s">
        <v>419</v>
      </c>
      <c r="N3561" t="s">
        <v>573</v>
      </c>
    </row>
    <row r="3562" spans="1:14" hidden="1" x14ac:dyDescent="0.25">
      <c r="A3562" t="s">
        <v>241</v>
      </c>
      <c r="B3562" s="1">
        <v>44895</v>
      </c>
      <c r="C3562" t="s">
        <v>879</v>
      </c>
      <c r="D3562" t="s">
        <v>880</v>
      </c>
      <c r="E3562" s="4">
        <v>-39890.58</v>
      </c>
      <c r="F3562" t="s">
        <v>567</v>
      </c>
      <c r="G3562" t="s">
        <v>511</v>
      </c>
      <c r="H3562" t="s">
        <v>519</v>
      </c>
      <c r="I3562" t="s">
        <v>513</v>
      </c>
      <c r="J3562" t="s">
        <v>594</v>
      </c>
      <c r="L3562" t="s">
        <v>519</v>
      </c>
      <c r="M3562" t="s">
        <v>419</v>
      </c>
      <c r="N3562" t="s">
        <v>573</v>
      </c>
    </row>
    <row r="3563" spans="1:14" hidden="1" x14ac:dyDescent="0.25">
      <c r="A3563" t="s">
        <v>241</v>
      </c>
      <c r="B3563" s="1">
        <v>44895</v>
      </c>
      <c r="C3563" t="s">
        <v>881</v>
      </c>
      <c r="D3563" t="s">
        <v>882</v>
      </c>
      <c r="E3563" s="4">
        <v>-14767.59</v>
      </c>
      <c r="F3563" t="s">
        <v>567</v>
      </c>
      <c r="G3563" t="s">
        <v>511</v>
      </c>
      <c r="H3563" t="s">
        <v>519</v>
      </c>
      <c r="I3563" t="s">
        <v>513</v>
      </c>
      <c r="J3563" t="s">
        <v>594</v>
      </c>
      <c r="L3563" t="s">
        <v>519</v>
      </c>
      <c r="M3563" t="s">
        <v>419</v>
      </c>
      <c r="N3563" t="s">
        <v>573</v>
      </c>
    </row>
    <row r="3564" spans="1:14" hidden="1" x14ac:dyDescent="0.25">
      <c r="A3564" t="s">
        <v>241</v>
      </c>
      <c r="B3564" s="1">
        <v>44895</v>
      </c>
      <c r="C3564" t="s">
        <v>883</v>
      </c>
      <c r="D3564" t="s">
        <v>884</v>
      </c>
      <c r="E3564" s="4">
        <v>-25739.86</v>
      </c>
      <c r="F3564" t="s">
        <v>567</v>
      </c>
      <c r="G3564" t="s">
        <v>511</v>
      </c>
      <c r="H3564" t="s">
        <v>519</v>
      </c>
      <c r="I3564" t="s">
        <v>513</v>
      </c>
      <c r="J3564" t="s">
        <v>594</v>
      </c>
      <c r="L3564" t="s">
        <v>519</v>
      </c>
      <c r="M3564" t="s">
        <v>419</v>
      </c>
      <c r="N3564" t="s">
        <v>573</v>
      </c>
    </row>
    <row r="3565" spans="1:14" hidden="1" x14ac:dyDescent="0.25">
      <c r="A3565" t="s">
        <v>241</v>
      </c>
      <c r="B3565" s="1">
        <v>44895</v>
      </c>
      <c r="C3565" t="s">
        <v>885</v>
      </c>
      <c r="D3565" t="s">
        <v>886</v>
      </c>
      <c r="E3565" s="4">
        <v>-6081.13</v>
      </c>
      <c r="F3565" t="s">
        <v>567</v>
      </c>
      <c r="G3565" t="s">
        <v>511</v>
      </c>
      <c r="H3565" t="s">
        <v>519</v>
      </c>
      <c r="I3565" t="s">
        <v>513</v>
      </c>
      <c r="J3565" t="s">
        <v>594</v>
      </c>
      <c r="L3565" t="s">
        <v>519</v>
      </c>
      <c r="M3565" t="s">
        <v>419</v>
      </c>
      <c r="N3565" t="s">
        <v>573</v>
      </c>
    </row>
    <row r="3566" spans="1:14" hidden="1" x14ac:dyDescent="0.25">
      <c r="A3566" t="s">
        <v>241</v>
      </c>
      <c r="B3566" s="1">
        <v>44895</v>
      </c>
      <c r="C3566" t="s">
        <v>887</v>
      </c>
      <c r="D3566" t="s">
        <v>888</v>
      </c>
      <c r="E3566" s="4">
        <v>-10000</v>
      </c>
      <c r="F3566" t="s">
        <v>567</v>
      </c>
      <c r="G3566" t="s">
        <v>511</v>
      </c>
      <c r="H3566" t="s">
        <v>516</v>
      </c>
      <c r="I3566" t="s">
        <v>512</v>
      </c>
      <c r="J3566" t="s">
        <v>572</v>
      </c>
      <c r="L3566" t="s">
        <v>516</v>
      </c>
      <c r="M3566" t="s">
        <v>417</v>
      </c>
      <c r="N3566" t="s">
        <v>573</v>
      </c>
    </row>
    <row r="3567" spans="1:14" hidden="1" x14ac:dyDescent="0.25">
      <c r="A3567" t="s">
        <v>241</v>
      </c>
      <c r="B3567" s="1">
        <v>44895</v>
      </c>
      <c r="C3567" t="s">
        <v>889</v>
      </c>
      <c r="D3567" t="s">
        <v>890</v>
      </c>
      <c r="E3567" s="4">
        <v>-30000</v>
      </c>
      <c r="F3567" t="s">
        <v>567</v>
      </c>
      <c r="G3567" t="s">
        <v>511</v>
      </c>
      <c r="H3567" t="s">
        <v>516</v>
      </c>
      <c r="I3567" t="s">
        <v>512</v>
      </c>
      <c r="J3567" t="s">
        <v>572</v>
      </c>
      <c r="L3567" t="s">
        <v>516</v>
      </c>
      <c r="M3567" t="s">
        <v>417</v>
      </c>
      <c r="N3567" t="s">
        <v>573</v>
      </c>
    </row>
    <row r="3568" spans="1:14" hidden="1" x14ac:dyDescent="0.25">
      <c r="A3568" t="s">
        <v>241</v>
      </c>
      <c r="B3568" s="1">
        <v>44895</v>
      </c>
      <c r="C3568" t="s">
        <v>891</v>
      </c>
      <c r="D3568" t="s">
        <v>892</v>
      </c>
      <c r="E3568" s="4">
        <v>-2743</v>
      </c>
      <c r="F3568" t="s">
        <v>567</v>
      </c>
      <c r="G3568" t="s">
        <v>511</v>
      </c>
      <c r="H3568" t="s">
        <v>516</v>
      </c>
      <c r="I3568" t="s">
        <v>512</v>
      </c>
      <c r="J3568" t="s">
        <v>572</v>
      </c>
      <c r="L3568" t="s">
        <v>516</v>
      </c>
      <c r="M3568" t="s">
        <v>417</v>
      </c>
      <c r="N3568" t="s">
        <v>573</v>
      </c>
    </row>
    <row r="3569" spans="1:14" hidden="1" x14ac:dyDescent="0.25">
      <c r="A3569" t="s">
        <v>241</v>
      </c>
      <c r="B3569" s="1">
        <v>44895</v>
      </c>
      <c r="C3569" t="s">
        <v>893</v>
      </c>
      <c r="D3569" t="s">
        <v>894</v>
      </c>
      <c r="E3569" s="4">
        <v>-97540.050000000017</v>
      </c>
      <c r="F3569" t="s">
        <v>567</v>
      </c>
      <c r="G3569" t="s">
        <v>511</v>
      </c>
      <c r="H3569" t="s">
        <v>516</v>
      </c>
      <c r="I3569" t="s">
        <v>512</v>
      </c>
      <c r="J3569" t="s">
        <v>572</v>
      </c>
      <c r="L3569" t="s">
        <v>516</v>
      </c>
      <c r="M3569" t="s">
        <v>417</v>
      </c>
      <c r="N3569" t="s">
        <v>573</v>
      </c>
    </row>
    <row r="3570" spans="1:14" hidden="1" x14ac:dyDescent="0.25">
      <c r="A3570" t="s">
        <v>241</v>
      </c>
      <c r="B3570" s="1">
        <v>44895</v>
      </c>
      <c r="C3570" t="s">
        <v>895</v>
      </c>
      <c r="D3570" t="s">
        <v>896</v>
      </c>
      <c r="E3570" s="4">
        <v>-34985</v>
      </c>
      <c r="F3570" t="s">
        <v>567</v>
      </c>
      <c r="G3570" t="s">
        <v>511</v>
      </c>
      <c r="H3570" t="s">
        <v>516</v>
      </c>
      <c r="I3570" t="s">
        <v>512</v>
      </c>
      <c r="J3570" t="s">
        <v>572</v>
      </c>
      <c r="L3570" t="s">
        <v>516</v>
      </c>
      <c r="M3570" t="s">
        <v>417</v>
      </c>
      <c r="N3570" t="s">
        <v>573</v>
      </c>
    </row>
    <row r="3571" spans="1:14" hidden="1" x14ac:dyDescent="0.25">
      <c r="A3571" t="s">
        <v>241</v>
      </c>
      <c r="B3571" s="1">
        <v>44895</v>
      </c>
      <c r="C3571" t="s">
        <v>897</v>
      </c>
      <c r="D3571" t="s">
        <v>898</v>
      </c>
      <c r="E3571" s="4">
        <v>-2450900</v>
      </c>
      <c r="F3571" t="s">
        <v>567</v>
      </c>
      <c r="G3571" t="s">
        <v>511</v>
      </c>
      <c r="H3571" t="s">
        <v>331</v>
      </c>
      <c r="I3571" t="s">
        <v>332</v>
      </c>
      <c r="J3571" t="s">
        <v>899</v>
      </c>
      <c r="L3571" t="s">
        <v>331</v>
      </c>
      <c r="M3571" t="s">
        <v>332</v>
      </c>
      <c r="N3571" t="s">
        <v>573</v>
      </c>
    </row>
    <row r="3572" spans="1:14" hidden="1" x14ac:dyDescent="0.25">
      <c r="A3572" t="s">
        <v>241</v>
      </c>
      <c r="B3572" s="1">
        <v>44895</v>
      </c>
      <c r="C3572" t="s">
        <v>1195</v>
      </c>
      <c r="D3572" t="s">
        <v>1196</v>
      </c>
      <c r="E3572" s="4">
        <v>-56800.83</v>
      </c>
      <c r="F3572" t="s">
        <v>567</v>
      </c>
      <c r="G3572" t="s">
        <v>511</v>
      </c>
      <c r="H3572" t="s">
        <v>331</v>
      </c>
      <c r="I3572" t="s">
        <v>332</v>
      </c>
      <c r="J3572" t="s">
        <v>899</v>
      </c>
      <c r="L3572" t="s">
        <v>331</v>
      </c>
      <c r="M3572" t="s">
        <v>332</v>
      </c>
      <c r="N3572" t="s">
        <v>573</v>
      </c>
    </row>
    <row r="3573" spans="1:14" hidden="1" x14ac:dyDescent="0.25">
      <c r="A3573" t="s">
        <v>241</v>
      </c>
      <c r="B3573" s="1">
        <v>44895</v>
      </c>
      <c r="C3573" t="s">
        <v>1197</v>
      </c>
      <c r="D3573" t="s">
        <v>1198</v>
      </c>
      <c r="E3573" s="4">
        <v>-27000</v>
      </c>
      <c r="F3573" t="s">
        <v>567</v>
      </c>
      <c r="G3573" t="s">
        <v>511</v>
      </c>
      <c r="H3573" t="s">
        <v>331</v>
      </c>
      <c r="I3573" t="s">
        <v>332</v>
      </c>
      <c r="J3573" t="s">
        <v>899</v>
      </c>
      <c r="L3573" t="s">
        <v>331</v>
      </c>
      <c r="M3573" t="s">
        <v>332</v>
      </c>
      <c r="N3573" t="s">
        <v>573</v>
      </c>
    </row>
    <row r="3574" spans="1:14" hidden="1" x14ac:dyDescent="0.25">
      <c r="A3574" t="s">
        <v>241</v>
      </c>
      <c r="B3574" s="1">
        <v>44895</v>
      </c>
      <c r="C3574" t="s">
        <v>145</v>
      </c>
      <c r="D3574" t="s">
        <v>1199</v>
      </c>
      <c r="E3574" s="4">
        <v>-630595</v>
      </c>
      <c r="F3574" t="s">
        <v>567</v>
      </c>
      <c r="G3574" t="s">
        <v>511</v>
      </c>
      <c r="H3574" t="s">
        <v>338</v>
      </c>
      <c r="I3574" t="s">
        <v>136</v>
      </c>
      <c r="J3574" t="s">
        <v>655</v>
      </c>
      <c r="L3574" t="s">
        <v>338</v>
      </c>
      <c r="M3574" t="s">
        <v>136</v>
      </c>
      <c r="N3574" t="s">
        <v>573</v>
      </c>
    </row>
    <row r="3575" spans="1:14" hidden="1" x14ac:dyDescent="0.25">
      <c r="A3575" t="s">
        <v>241</v>
      </c>
      <c r="B3575" s="1">
        <v>44895</v>
      </c>
      <c r="C3575" t="s">
        <v>1200</v>
      </c>
      <c r="D3575" t="s">
        <v>1201</v>
      </c>
      <c r="E3575" s="4">
        <v>-73264.13</v>
      </c>
      <c r="F3575" t="s">
        <v>567</v>
      </c>
      <c r="G3575" t="s">
        <v>511</v>
      </c>
      <c r="H3575" t="s">
        <v>331</v>
      </c>
      <c r="I3575" t="s">
        <v>332</v>
      </c>
      <c r="J3575" t="s">
        <v>899</v>
      </c>
      <c r="L3575" t="s">
        <v>331</v>
      </c>
      <c r="M3575" t="s">
        <v>332</v>
      </c>
      <c r="N3575" t="s">
        <v>573</v>
      </c>
    </row>
    <row r="3576" spans="1:14" hidden="1" x14ac:dyDescent="0.25">
      <c r="A3576" t="s">
        <v>241</v>
      </c>
      <c r="B3576" s="1">
        <v>44895</v>
      </c>
      <c r="C3576" t="s">
        <v>902</v>
      </c>
      <c r="D3576" t="s">
        <v>903</v>
      </c>
      <c r="E3576" s="4">
        <v>-141385.23000000001</v>
      </c>
      <c r="F3576" t="s">
        <v>567</v>
      </c>
      <c r="G3576" t="s">
        <v>511</v>
      </c>
      <c r="H3576" t="s">
        <v>328</v>
      </c>
      <c r="I3576" t="s">
        <v>329</v>
      </c>
      <c r="J3576" t="s">
        <v>904</v>
      </c>
      <c r="L3576" t="s">
        <v>328</v>
      </c>
      <c r="M3576" t="s">
        <v>329</v>
      </c>
      <c r="N3576" t="s">
        <v>573</v>
      </c>
    </row>
    <row r="3577" spans="1:14" hidden="1" x14ac:dyDescent="0.25">
      <c r="A3577" t="s">
        <v>241</v>
      </c>
      <c r="B3577" s="1">
        <v>44895</v>
      </c>
      <c r="C3577" t="s">
        <v>905</v>
      </c>
      <c r="D3577" t="s">
        <v>906</v>
      </c>
      <c r="E3577" s="4">
        <v>-313538.28000000003</v>
      </c>
      <c r="F3577" t="s">
        <v>567</v>
      </c>
      <c r="G3577" t="s">
        <v>511</v>
      </c>
      <c r="H3577" t="s">
        <v>328</v>
      </c>
      <c r="I3577" t="s">
        <v>329</v>
      </c>
      <c r="J3577" t="s">
        <v>904</v>
      </c>
      <c r="L3577" t="s">
        <v>328</v>
      </c>
      <c r="M3577" t="s">
        <v>329</v>
      </c>
      <c r="N3577" t="s">
        <v>573</v>
      </c>
    </row>
    <row r="3578" spans="1:14" hidden="1" x14ac:dyDescent="0.25">
      <c r="A3578" t="s">
        <v>241</v>
      </c>
      <c r="B3578" s="1">
        <v>44895</v>
      </c>
      <c r="C3578" t="s">
        <v>907</v>
      </c>
      <c r="D3578" t="s">
        <v>908</v>
      </c>
      <c r="E3578" s="4">
        <v>-43623.16</v>
      </c>
      <c r="F3578" t="s">
        <v>567</v>
      </c>
      <c r="G3578" t="s">
        <v>511</v>
      </c>
      <c r="H3578" t="s">
        <v>328</v>
      </c>
      <c r="I3578" t="s">
        <v>329</v>
      </c>
      <c r="J3578" t="s">
        <v>904</v>
      </c>
      <c r="L3578" t="s">
        <v>328</v>
      </c>
      <c r="M3578" t="s">
        <v>329</v>
      </c>
      <c r="N3578" t="s">
        <v>573</v>
      </c>
    </row>
    <row r="3579" spans="1:14" hidden="1" x14ac:dyDescent="0.25">
      <c r="A3579" t="s">
        <v>241</v>
      </c>
      <c r="B3579" s="1">
        <v>44895</v>
      </c>
      <c r="C3579" t="s">
        <v>909</v>
      </c>
      <c r="D3579" t="s">
        <v>910</v>
      </c>
      <c r="E3579" s="4">
        <v>-2737.0299999999943</v>
      </c>
      <c r="F3579" t="s">
        <v>567</v>
      </c>
      <c r="G3579" t="s">
        <v>511</v>
      </c>
      <c r="H3579" t="s">
        <v>328</v>
      </c>
      <c r="I3579" t="s">
        <v>329</v>
      </c>
      <c r="J3579" t="s">
        <v>904</v>
      </c>
      <c r="L3579" t="s">
        <v>328</v>
      </c>
      <c r="M3579" t="s">
        <v>329</v>
      </c>
      <c r="N3579" t="s">
        <v>573</v>
      </c>
    </row>
    <row r="3580" spans="1:14" hidden="1" x14ac:dyDescent="0.25">
      <c r="A3580" t="s">
        <v>241</v>
      </c>
      <c r="B3580" s="1">
        <v>44895</v>
      </c>
      <c r="C3580" t="s">
        <v>913</v>
      </c>
      <c r="D3580" t="s">
        <v>914</v>
      </c>
      <c r="E3580" s="4">
        <v>-115236</v>
      </c>
      <c r="F3580" t="s">
        <v>567</v>
      </c>
      <c r="G3580" t="s">
        <v>511</v>
      </c>
      <c r="H3580" t="s">
        <v>340</v>
      </c>
      <c r="I3580" t="s">
        <v>341</v>
      </c>
      <c r="J3580" t="s">
        <v>667</v>
      </c>
      <c r="L3580" t="s">
        <v>340</v>
      </c>
      <c r="M3580" t="s">
        <v>341</v>
      </c>
      <c r="N3580" t="s">
        <v>573</v>
      </c>
    </row>
    <row r="3581" spans="1:14" hidden="1" x14ac:dyDescent="0.25">
      <c r="A3581" t="s">
        <v>241</v>
      </c>
      <c r="B3581" s="1">
        <v>44895</v>
      </c>
      <c r="C3581" t="s">
        <v>1289</v>
      </c>
      <c r="D3581" t="s">
        <v>1290</v>
      </c>
      <c r="E3581" s="4">
        <v>-5</v>
      </c>
      <c r="F3581" t="s">
        <v>567</v>
      </c>
      <c r="G3581" t="s">
        <v>511</v>
      </c>
      <c r="H3581" t="s">
        <v>324</v>
      </c>
      <c r="I3581" t="s">
        <v>323</v>
      </c>
      <c r="J3581" t="s">
        <v>787</v>
      </c>
      <c r="L3581" t="s">
        <v>324</v>
      </c>
      <c r="M3581" t="s">
        <v>323</v>
      </c>
      <c r="N3581" t="s">
        <v>573</v>
      </c>
    </row>
    <row r="3582" spans="1:14" hidden="1" x14ac:dyDescent="0.25">
      <c r="A3582" t="s">
        <v>241</v>
      </c>
      <c r="B3582" s="1">
        <v>44895</v>
      </c>
      <c r="C3582" t="s">
        <v>921</v>
      </c>
      <c r="D3582" t="s">
        <v>922</v>
      </c>
      <c r="E3582" s="4">
        <v>-39632.340000000033</v>
      </c>
      <c r="F3582" t="s">
        <v>567</v>
      </c>
      <c r="G3582" t="s">
        <v>511</v>
      </c>
      <c r="H3582" t="s">
        <v>333</v>
      </c>
      <c r="I3582" t="s">
        <v>335</v>
      </c>
      <c r="J3582" t="s">
        <v>923</v>
      </c>
      <c r="L3582" t="s">
        <v>333</v>
      </c>
      <c r="M3582" t="s">
        <v>335</v>
      </c>
      <c r="N3582" t="s">
        <v>573</v>
      </c>
    </row>
    <row r="3583" spans="1:14" hidden="1" x14ac:dyDescent="0.25">
      <c r="A3583" t="s">
        <v>241</v>
      </c>
      <c r="B3583" s="1">
        <v>44895</v>
      </c>
      <c r="C3583" t="s">
        <v>110</v>
      </c>
      <c r="D3583" t="s">
        <v>926</v>
      </c>
      <c r="E3583" s="4">
        <v>-201770.86</v>
      </c>
      <c r="F3583" t="s">
        <v>567</v>
      </c>
      <c r="G3583" t="s">
        <v>511</v>
      </c>
      <c r="H3583" t="s">
        <v>333</v>
      </c>
      <c r="I3583" t="s">
        <v>335</v>
      </c>
      <c r="J3583" t="s">
        <v>923</v>
      </c>
      <c r="L3583" t="s">
        <v>333</v>
      </c>
      <c r="M3583" t="s">
        <v>335</v>
      </c>
      <c r="N3583" t="s">
        <v>573</v>
      </c>
    </row>
    <row r="3584" spans="1:14" hidden="1" x14ac:dyDescent="0.25">
      <c r="A3584" t="s">
        <v>241</v>
      </c>
      <c r="B3584" s="1">
        <v>44895</v>
      </c>
      <c r="C3584" t="s">
        <v>112</v>
      </c>
      <c r="D3584" t="s">
        <v>937</v>
      </c>
      <c r="E3584" s="4">
        <v>-643612.52000000014</v>
      </c>
      <c r="F3584" t="s">
        <v>567</v>
      </c>
      <c r="G3584" t="s">
        <v>511</v>
      </c>
      <c r="H3584" t="s">
        <v>333</v>
      </c>
      <c r="I3584" t="s">
        <v>335</v>
      </c>
      <c r="J3584" t="s">
        <v>923</v>
      </c>
      <c r="L3584" t="s">
        <v>333</v>
      </c>
      <c r="M3584" t="s">
        <v>335</v>
      </c>
      <c r="N3584" t="s">
        <v>573</v>
      </c>
    </row>
    <row r="3585" spans="1:14" hidden="1" x14ac:dyDescent="0.25">
      <c r="A3585" t="s">
        <v>241</v>
      </c>
      <c r="B3585" s="1">
        <v>44895</v>
      </c>
      <c r="C3585" t="s">
        <v>115</v>
      </c>
      <c r="D3585" t="s">
        <v>944</v>
      </c>
      <c r="E3585" s="4">
        <v>-215224.61000000002</v>
      </c>
      <c r="F3585" t="s">
        <v>567</v>
      </c>
      <c r="G3585" t="s">
        <v>511</v>
      </c>
      <c r="H3585" t="s">
        <v>333</v>
      </c>
      <c r="I3585" t="s">
        <v>335</v>
      </c>
      <c r="J3585" t="s">
        <v>923</v>
      </c>
      <c r="L3585" t="s">
        <v>333</v>
      </c>
      <c r="M3585" t="s">
        <v>335</v>
      </c>
      <c r="N3585" t="s">
        <v>573</v>
      </c>
    </row>
    <row r="3586" spans="1:14" hidden="1" x14ac:dyDescent="0.25">
      <c r="A3586" t="s">
        <v>241</v>
      </c>
      <c r="B3586" s="1">
        <v>44895</v>
      </c>
      <c r="C3586" t="s">
        <v>117</v>
      </c>
      <c r="D3586" t="s">
        <v>947</v>
      </c>
      <c r="E3586" s="4">
        <v>-80771.72</v>
      </c>
      <c r="F3586" t="s">
        <v>567</v>
      </c>
      <c r="G3586" t="s">
        <v>511</v>
      </c>
      <c r="H3586" t="s">
        <v>333</v>
      </c>
      <c r="I3586" t="s">
        <v>335</v>
      </c>
      <c r="J3586" t="s">
        <v>923</v>
      </c>
      <c r="L3586" t="s">
        <v>333</v>
      </c>
      <c r="M3586" t="s">
        <v>335</v>
      </c>
      <c r="N3586" t="s">
        <v>573</v>
      </c>
    </row>
    <row r="3587" spans="1:14" hidden="1" x14ac:dyDescent="0.25">
      <c r="A3587" t="s">
        <v>241</v>
      </c>
      <c r="B3587" s="1">
        <v>44895</v>
      </c>
      <c r="C3587" t="s">
        <v>119</v>
      </c>
      <c r="D3587" t="s">
        <v>1202</v>
      </c>
      <c r="E3587" s="4">
        <v>-110275.99</v>
      </c>
      <c r="F3587" t="s">
        <v>567</v>
      </c>
      <c r="G3587" t="s">
        <v>511</v>
      </c>
      <c r="H3587" t="s">
        <v>333</v>
      </c>
      <c r="I3587" t="s">
        <v>335</v>
      </c>
      <c r="J3587" t="s">
        <v>923</v>
      </c>
      <c r="L3587" t="s">
        <v>333</v>
      </c>
      <c r="M3587" t="s">
        <v>335</v>
      </c>
      <c r="N3587" t="s">
        <v>573</v>
      </c>
    </row>
    <row r="3588" spans="1:14" hidden="1" x14ac:dyDescent="0.25">
      <c r="A3588" t="s">
        <v>241</v>
      </c>
      <c r="B3588" s="1">
        <v>44895</v>
      </c>
      <c r="C3588" t="s">
        <v>121</v>
      </c>
      <c r="D3588" t="s">
        <v>1203</v>
      </c>
      <c r="E3588" s="4">
        <v>-2193413.54</v>
      </c>
      <c r="F3588" t="s">
        <v>567</v>
      </c>
      <c r="G3588" t="s">
        <v>511</v>
      </c>
      <c r="H3588" t="s">
        <v>333</v>
      </c>
      <c r="I3588" t="s">
        <v>335</v>
      </c>
      <c r="J3588" t="s">
        <v>923</v>
      </c>
      <c r="L3588" t="s">
        <v>333</v>
      </c>
      <c r="M3588" t="s">
        <v>335</v>
      </c>
      <c r="N3588" t="s">
        <v>573</v>
      </c>
    </row>
    <row r="3589" spans="1:14" hidden="1" x14ac:dyDescent="0.25">
      <c r="A3589" t="s">
        <v>241</v>
      </c>
      <c r="B3589" s="1">
        <v>44895</v>
      </c>
      <c r="C3589" t="s">
        <v>965</v>
      </c>
      <c r="D3589" t="s">
        <v>966</v>
      </c>
      <c r="E3589" s="4">
        <v>-41666.540000000139</v>
      </c>
      <c r="F3589" t="s">
        <v>567</v>
      </c>
      <c r="G3589" t="s">
        <v>511</v>
      </c>
      <c r="H3589" t="s">
        <v>333</v>
      </c>
      <c r="I3589" t="s">
        <v>335</v>
      </c>
      <c r="J3589" t="s">
        <v>923</v>
      </c>
      <c r="L3589" t="s">
        <v>333</v>
      </c>
      <c r="M3589" t="s">
        <v>335</v>
      </c>
      <c r="N3589" t="s">
        <v>573</v>
      </c>
    </row>
    <row r="3590" spans="1:14" hidden="1" x14ac:dyDescent="0.25">
      <c r="A3590" t="s">
        <v>241</v>
      </c>
      <c r="B3590" s="1">
        <v>44895</v>
      </c>
      <c r="C3590" t="s">
        <v>123</v>
      </c>
      <c r="D3590" t="s">
        <v>1204</v>
      </c>
      <c r="E3590" s="4">
        <v>-83550</v>
      </c>
      <c r="F3590" t="s">
        <v>567</v>
      </c>
      <c r="G3590" t="s">
        <v>511</v>
      </c>
      <c r="H3590" t="s">
        <v>333</v>
      </c>
      <c r="I3590" t="s">
        <v>335</v>
      </c>
      <c r="J3590" t="s">
        <v>923</v>
      </c>
      <c r="L3590" t="s">
        <v>333</v>
      </c>
      <c r="M3590" t="s">
        <v>449</v>
      </c>
      <c r="N3590" t="s">
        <v>573</v>
      </c>
    </row>
    <row r="3591" spans="1:14" hidden="1" x14ac:dyDescent="0.25">
      <c r="A3591" t="s">
        <v>241</v>
      </c>
      <c r="B3591" s="1">
        <v>44895</v>
      </c>
      <c r="C3591" t="s">
        <v>975</v>
      </c>
      <c r="D3591" t="s">
        <v>976</v>
      </c>
      <c r="E3591" s="4">
        <v>-485664.06000000011</v>
      </c>
      <c r="F3591" t="s">
        <v>567</v>
      </c>
      <c r="G3591" t="s">
        <v>511</v>
      </c>
      <c r="H3591" t="s">
        <v>342</v>
      </c>
      <c r="I3591" t="s">
        <v>343</v>
      </c>
      <c r="J3591" t="s">
        <v>725</v>
      </c>
      <c r="L3591" t="s">
        <v>342</v>
      </c>
      <c r="M3591" t="s">
        <v>343</v>
      </c>
      <c r="N3591" t="s">
        <v>573</v>
      </c>
    </row>
    <row r="3592" spans="1:14" hidden="1" x14ac:dyDescent="0.25">
      <c r="A3592" t="s">
        <v>241</v>
      </c>
      <c r="B3592" s="1">
        <v>44895</v>
      </c>
      <c r="C3592" t="s">
        <v>979</v>
      </c>
      <c r="D3592" t="s">
        <v>980</v>
      </c>
      <c r="E3592" s="4">
        <v>-1742.5600000000127</v>
      </c>
      <c r="F3592" t="s">
        <v>567</v>
      </c>
      <c r="G3592" t="s">
        <v>511</v>
      </c>
      <c r="H3592" t="s">
        <v>342</v>
      </c>
      <c r="I3592" t="s">
        <v>343</v>
      </c>
      <c r="J3592" t="s">
        <v>725</v>
      </c>
      <c r="L3592" t="s">
        <v>342</v>
      </c>
      <c r="M3592" t="s">
        <v>343</v>
      </c>
      <c r="N3592" t="s">
        <v>573</v>
      </c>
    </row>
    <row r="3593" spans="1:14" hidden="1" x14ac:dyDescent="0.25">
      <c r="A3593" t="s">
        <v>241</v>
      </c>
      <c r="B3593" s="1">
        <v>44895</v>
      </c>
      <c r="C3593" t="s">
        <v>983</v>
      </c>
      <c r="D3593" t="s">
        <v>984</v>
      </c>
      <c r="E3593" s="4">
        <v>-8572.2099999999991</v>
      </c>
      <c r="F3593" t="s">
        <v>567</v>
      </c>
      <c r="G3593" t="s">
        <v>511</v>
      </c>
      <c r="H3593" t="s">
        <v>342</v>
      </c>
      <c r="I3593" t="s">
        <v>343</v>
      </c>
      <c r="J3593" t="s">
        <v>725</v>
      </c>
      <c r="L3593" t="s">
        <v>342</v>
      </c>
      <c r="M3593" t="s">
        <v>343</v>
      </c>
      <c r="N3593" t="s">
        <v>573</v>
      </c>
    </row>
    <row r="3594" spans="1:14" hidden="1" x14ac:dyDescent="0.25">
      <c r="A3594" t="s">
        <v>241</v>
      </c>
      <c r="B3594" s="1">
        <v>44895</v>
      </c>
      <c r="C3594" t="s">
        <v>995</v>
      </c>
      <c r="D3594" t="s">
        <v>996</v>
      </c>
      <c r="E3594" s="4">
        <v>-193276.83999999994</v>
      </c>
      <c r="F3594" t="s">
        <v>567</v>
      </c>
      <c r="G3594" t="s">
        <v>511</v>
      </c>
      <c r="H3594" t="s">
        <v>352</v>
      </c>
      <c r="I3594" t="s">
        <v>353</v>
      </c>
      <c r="J3594" t="s">
        <v>746</v>
      </c>
      <c r="L3594" t="s">
        <v>352</v>
      </c>
      <c r="M3594" t="s">
        <v>349</v>
      </c>
      <c r="N3594" t="s">
        <v>573</v>
      </c>
    </row>
    <row r="3595" spans="1:14" hidden="1" x14ac:dyDescent="0.25">
      <c r="A3595" t="s">
        <v>241</v>
      </c>
      <c r="B3595" s="1">
        <v>44895</v>
      </c>
      <c r="C3595" t="s">
        <v>1003</v>
      </c>
      <c r="D3595" t="s">
        <v>1004</v>
      </c>
      <c r="E3595" s="4">
        <v>-150176.23000000007</v>
      </c>
      <c r="F3595" t="s">
        <v>567</v>
      </c>
      <c r="G3595" t="s">
        <v>511</v>
      </c>
      <c r="H3595" t="s">
        <v>348</v>
      </c>
      <c r="I3595" t="s">
        <v>349</v>
      </c>
      <c r="J3595" t="s">
        <v>746</v>
      </c>
      <c r="L3595" t="s">
        <v>348</v>
      </c>
      <c r="M3595" t="s">
        <v>349</v>
      </c>
      <c r="N3595" t="s">
        <v>573</v>
      </c>
    </row>
    <row r="3596" spans="1:14" hidden="1" x14ac:dyDescent="0.25">
      <c r="A3596" t="s">
        <v>241</v>
      </c>
      <c r="B3596" s="1">
        <v>44895</v>
      </c>
      <c r="C3596" t="s">
        <v>1291</v>
      </c>
      <c r="D3596" t="s">
        <v>1292</v>
      </c>
      <c r="E3596" s="4">
        <v>-145553.81</v>
      </c>
      <c r="F3596" t="s">
        <v>567</v>
      </c>
      <c r="G3596" t="s">
        <v>511</v>
      </c>
      <c r="H3596" t="s">
        <v>348</v>
      </c>
      <c r="I3596" t="s">
        <v>349</v>
      </c>
      <c r="J3596" t="s">
        <v>746</v>
      </c>
      <c r="L3596" t="s">
        <v>348</v>
      </c>
      <c r="M3596" t="s">
        <v>349</v>
      </c>
      <c r="N3596" t="s">
        <v>573</v>
      </c>
    </row>
    <row r="3597" spans="1:14" hidden="1" x14ac:dyDescent="0.25">
      <c r="A3597" t="s">
        <v>241</v>
      </c>
      <c r="B3597" s="1">
        <v>44895</v>
      </c>
      <c r="C3597" t="s">
        <v>1256</v>
      </c>
      <c r="D3597" t="s">
        <v>1257</v>
      </c>
      <c r="E3597" s="4">
        <v>-350</v>
      </c>
      <c r="F3597" t="s">
        <v>567</v>
      </c>
      <c r="G3597" t="s">
        <v>511</v>
      </c>
      <c r="H3597" t="s">
        <v>348</v>
      </c>
      <c r="I3597" t="s">
        <v>349</v>
      </c>
      <c r="J3597" t="s">
        <v>746</v>
      </c>
      <c r="L3597" t="s">
        <v>348</v>
      </c>
      <c r="M3597" t="s">
        <v>349</v>
      </c>
      <c r="N3597" t="s">
        <v>573</v>
      </c>
    </row>
    <row r="3598" spans="1:14" hidden="1" x14ac:dyDescent="0.25">
      <c r="A3598" t="s">
        <v>241</v>
      </c>
      <c r="B3598" s="1">
        <v>44895</v>
      </c>
      <c r="C3598" t="s">
        <v>1015</v>
      </c>
      <c r="D3598" t="s">
        <v>1016</v>
      </c>
      <c r="E3598" s="4">
        <v>-1636.7100000000028</v>
      </c>
      <c r="F3598" t="s">
        <v>567</v>
      </c>
      <c r="G3598" t="s">
        <v>511</v>
      </c>
      <c r="H3598" t="s">
        <v>348</v>
      </c>
      <c r="I3598" t="s">
        <v>349</v>
      </c>
      <c r="J3598" t="s">
        <v>746</v>
      </c>
      <c r="L3598" t="s">
        <v>348</v>
      </c>
      <c r="M3598" t="s">
        <v>349</v>
      </c>
      <c r="N3598" t="s">
        <v>573</v>
      </c>
    </row>
    <row r="3599" spans="1:14" hidden="1" x14ac:dyDescent="0.25">
      <c r="A3599" t="s">
        <v>241</v>
      </c>
      <c r="B3599" s="1">
        <v>44895</v>
      </c>
      <c r="C3599" t="s">
        <v>1019</v>
      </c>
      <c r="D3599" t="s">
        <v>1020</v>
      </c>
      <c r="E3599" s="4">
        <v>-376.90000000009218</v>
      </c>
      <c r="F3599" t="s">
        <v>567</v>
      </c>
      <c r="G3599" t="s">
        <v>511</v>
      </c>
      <c r="H3599" t="s">
        <v>348</v>
      </c>
      <c r="I3599" t="s">
        <v>349</v>
      </c>
      <c r="J3599" t="s">
        <v>746</v>
      </c>
      <c r="L3599" t="s">
        <v>348</v>
      </c>
      <c r="M3599" t="s">
        <v>349</v>
      </c>
      <c r="N3599" t="s">
        <v>573</v>
      </c>
    </row>
    <row r="3600" spans="1:14" hidden="1" x14ac:dyDescent="0.25">
      <c r="A3600" t="s">
        <v>241</v>
      </c>
      <c r="B3600" s="1">
        <v>44895</v>
      </c>
      <c r="C3600" t="s">
        <v>1023</v>
      </c>
      <c r="D3600" t="s">
        <v>1024</v>
      </c>
      <c r="E3600" s="4">
        <v>-2427.0200000000013</v>
      </c>
      <c r="F3600" t="s">
        <v>567</v>
      </c>
      <c r="G3600" t="s">
        <v>511</v>
      </c>
      <c r="H3600" t="s">
        <v>348</v>
      </c>
      <c r="I3600" t="s">
        <v>349</v>
      </c>
      <c r="J3600" t="s">
        <v>746</v>
      </c>
      <c r="L3600" t="s">
        <v>348</v>
      </c>
      <c r="M3600" t="s">
        <v>349</v>
      </c>
      <c r="N3600" t="s">
        <v>573</v>
      </c>
    </row>
    <row r="3601" spans="1:14" hidden="1" x14ac:dyDescent="0.25">
      <c r="A3601" t="s">
        <v>241</v>
      </c>
      <c r="B3601" s="1">
        <v>44895</v>
      </c>
      <c r="C3601" t="s">
        <v>1207</v>
      </c>
      <c r="D3601" t="s">
        <v>1208</v>
      </c>
      <c r="E3601" s="4">
        <v>-14.000000000014552</v>
      </c>
      <c r="F3601" t="s">
        <v>567</v>
      </c>
      <c r="G3601" t="s">
        <v>511</v>
      </c>
      <c r="H3601" t="s">
        <v>348</v>
      </c>
      <c r="I3601" t="s">
        <v>349</v>
      </c>
      <c r="J3601" t="s">
        <v>746</v>
      </c>
      <c r="L3601" t="s">
        <v>348</v>
      </c>
      <c r="M3601" t="s">
        <v>349</v>
      </c>
      <c r="N3601" t="s">
        <v>573</v>
      </c>
    </row>
    <row r="3602" spans="1:14" hidden="1" x14ac:dyDescent="0.25">
      <c r="A3602" t="s">
        <v>241</v>
      </c>
      <c r="B3602" s="1">
        <v>44895</v>
      </c>
      <c r="C3602" t="s">
        <v>1033</v>
      </c>
      <c r="D3602" t="s">
        <v>1034</v>
      </c>
      <c r="E3602" s="4">
        <v>-76721.81</v>
      </c>
      <c r="F3602" t="s">
        <v>567</v>
      </c>
      <c r="G3602" t="s">
        <v>511</v>
      </c>
      <c r="H3602" t="s">
        <v>348</v>
      </c>
      <c r="I3602" t="s">
        <v>349</v>
      </c>
      <c r="J3602" t="s">
        <v>667</v>
      </c>
      <c r="L3602" t="s">
        <v>340</v>
      </c>
      <c r="M3602" t="s">
        <v>349</v>
      </c>
      <c r="N3602" t="s">
        <v>573</v>
      </c>
    </row>
    <row r="3603" spans="1:14" hidden="1" x14ac:dyDescent="0.25">
      <c r="A3603" t="s">
        <v>241</v>
      </c>
      <c r="B3603" s="1">
        <v>44895</v>
      </c>
      <c r="C3603" t="s">
        <v>1209</v>
      </c>
      <c r="D3603" t="s">
        <v>1210</v>
      </c>
      <c r="E3603" s="4">
        <v>-56472.52</v>
      </c>
      <c r="F3603" t="s">
        <v>567</v>
      </c>
      <c r="G3603" t="s">
        <v>511</v>
      </c>
      <c r="H3603" t="s">
        <v>348</v>
      </c>
      <c r="I3603" t="s">
        <v>349</v>
      </c>
      <c r="J3603" t="s">
        <v>746</v>
      </c>
      <c r="L3603" t="s">
        <v>348</v>
      </c>
      <c r="M3603" t="s">
        <v>349</v>
      </c>
      <c r="N3603" t="s">
        <v>573</v>
      </c>
    </row>
    <row r="3604" spans="1:14" hidden="1" x14ac:dyDescent="0.25">
      <c r="A3604" t="s">
        <v>241</v>
      </c>
      <c r="B3604" s="1">
        <v>44895</v>
      </c>
      <c r="C3604" t="s">
        <v>1230</v>
      </c>
      <c r="D3604" t="s">
        <v>1231</v>
      </c>
      <c r="E3604" s="4">
        <v>-22319.559999999772</v>
      </c>
      <c r="F3604" t="s">
        <v>567</v>
      </c>
      <c r="G3604" t="s">
        <v>511</v>
      </c>
      <c r="H3604" t="s">
        <v>355</v>
      </c>
      <c r="I3604" t="s">
        <v>356</v>
      </c>
      <c r="J3604" t="s">
        <v>689</v>
      </c>
      <c r="L3604" t="s">
        <v>716</v>
      </c>
      <c r="M3604" t="s">
        <v>356</v>
      </c>
      <c r="N3604" t="s">
        <v>573</v>
      </c>
    </row>
    <row r="3605" spans="1:14" hidden="1" x14ac:dyDescent="0.25">
      <c r="A3605" t="s">
        <v>241</v>
      </c>
      <c r="B3605" s="1">
        <v>44895</v>
      </c>
      <c r="C3605" t="s">
        <v>1050</v>
      </c>
      <c r="D3605" t="s">
        <v>1051</v>
      </c>
      <c r="E3605" s="4">
        <v>-41817.189999999973</v>
      </c>
      <c r="F3605" t="s">
        <v>567</v>
      </c>
      <c r="G3605" t="s">
        <v>511</v>
      </c>
      <c r="H3605" t="s">
        <v>355</v>
      </c>
      <c r="I3605" t="s">
        <v>356</v>
      </c>
      <c r="J3605" t="s">
        <v>689</v>
      </c>
      <c r="L3605" t="s">
        <v>348</v>
      </c>
      <c r="M3605" t="s">
        <v>356</v>
      </c>
      <c r="N3605" t="s">
        <v>573</v>
      </c>
    </row>
    <row r="3606" spans="1:14" hidden="1" x14ac:dyDescent="0.25">
      <c r="A3606" t="s">
        <v>241</v>
      </c>
      <c r="B3606" s="1">
        <v>44895</v>
      </c>
      <c r="C3606" t="s">
        <v>1054</v>
      </c>
      <c r="D3606" t="s">
        <v>1055</v>
      </c>
      <c r="E3606" s="4">
        <v>-2331.4800000000014</v>
      </c>
      <c r="F3606" t="s">
        <v>567</v>
      </c>
      <c r="G3606" t="s">
        <v>511</v>
      </c>
      <c r="H3606" t="s">
        <v>355</v>
      </c>
      <c r="I3606" t="s">
        <v>356</v>
      </c>
      <c r="J3606" t="s">
        <v>689</v>
      </c>
      <c r="L3606" t="s">
        <v>355</v>
      </c>
      <c r="M3606" t="s">
        <v>356</v>
      </c>
      <c r="N3606" t="s">
        <v>573</v>
      </c>
    </row>
    <row r="3607" spans="1:14" hidden="1" x14ac:dyDescent="0.25">
      <c r="A3607" t="s">
        <v>241</v>
      </c>
      <c r="B3607" s="1">
        <v>44895</v>
      </c>
      <c r="C3607" t="s">
        <v>1211</v>
      </c>
      <c r="D3607" t="s">
        <v>1212</v>
      </c>
      <c r="E3607" s="4">
        <v>-267.07</v>
      </c>
      <c r="F3607" t="s">
        <v>567</v>
      </c>
      <c r="G3607" t="s">
        <v>511</v>
      </c>
      <c r="H3607" t="s">
        <v>355</v>
      </c>
      <c r="I3607" t="s">
        <v>356</v>
      </c>
      <c r="J3607" t="s">
        <v>746</v>
      </c>
      <c r="L3607" t="s">
        <v>348</v>
      </c>
      <c r="M3607" t="s">
        <v>356</v>
      </c>
      <c r="N3607" t="s">
        <v>573</v>
      </c>
    </row>
    <row r="3608" spans="1:14" hidden="1" x14ac:dyDescent="0.25">
      <c r="A3608" t="s">
        <v>241</v>
      </c>
      <c r="B3608" s="1">
        <v>44895</v>
      </c>
      <c r="C3608" t="s">
        <v>1060</v>
      </c>
      <c r="D3608" t="s">
        <v>1061</v>
      </c>
      <c r="E3608" s="4">
        <v>-5635.670000000011</v>
      </c>
      <c r="F3608" t="s">
        <v>567</v>
      </c>
      <c r="G3608" t="s">
        <v>511</v>
      </c>
      <c r="H3608" t="s">
        <v>355</v>
      </c>
      <c r="I3608" t="s">
        <v>356</v>
      </c>
      <c r="J3608" t="s">
        <v>689</v>
      </c>
      <c r="L3608" t="s">
        <v>355</v>
      </c>
      <c r="M3608" t="s">
        <v>356</v>
      </c>
      <c r="N3608" t="s">
        <v>573</v>
      </c>
    </row>
    <row r="3609" spans="1:14" hidden="1" x14ac:dyDescent="0.25">
      <c r="A3609" t="s">
        <v>241</v>
      </c>
      <c r="B3609" s="1">
        <v>44895</v>
      </c>
      <c r="C3609" t="s">
        <v>1064</v>
      </c>
      <c r="D3609" t="s">
        <v>1065</v>
      </c>
      <c r="E3609" s="4">
        <v>-2.2799999999999727</v>
      </c>
      <c r="F3609" t="s">
        <v>567</v>
      </c>
      <c r="G3609" t="s">
        <v>511</v>
      </c>
      <c r="H3609" t="s">
        <v>355</v>
      </c>
      <c r="I3609" t="s">
        <v>356</v>
      </c>
      <c r="J3609" t="s">
        <v>746</v>
      </c>
      <c r="L3609" t="s">
        <v>348</v>
      </c>
      <c r="M3609" t="s">
        <v>356</v>
      </c>
      <c r="N3609" t="s">
        <v>573</v>
      </c>
    </row>
    <row r="3610" spans="1:14" hidden="1" x14ac:dyDescent="0.25">
      <c r="A3610" t="s">
        <v>241</v>
      </c>
      <c r="B3610" s="1">
        <v>44895</v>
      </c>
      <c r="C3610" t="s">
        <v>1072</v>
      </c>
      <c r="D3610" t="s">
        <v>1073</v>
      </c>
      <c r="E3610" s="4">
        <v>-18221.999999999993</v>
      </c>
      <c r="F3610" t="s">
        <v>567</v>
      </c>
      <c r="G3610" t="s">
        <v>511</v>
      </c>
      <c r="H3610" t="s">
        <v>348</v>
      </c>
      <c r="I3610" t="s">
        <v>349</v>
      </c>
      <c r="J3610" t="s">
        <v>746</v>
      </c>
      <c r="L3610" t="s">
        <v>348</v>
      </c>
      <c r="M3610" t="s">
        <v>453</v>
      </c>
      <c r="N3610" t="s">
        <v>573</v>
      </c>
    </row>
    <row r="3611" spans="1:14" hidden="1" x14ac:dyDescent="0.25">
      <c r="A3611" t="s">
        <v>241</v>
      </c>
      <c r="B3611" s="1">
        <v>44895</v>
      </c>
      <c r="C3611" t="s">
        <v>1234</v>
      </c>
      <c r="D3611" t="s">
        <v>1235</v>
      </c>
      <c r="E3611" s="4">
        <v>-3.4000000000000909</v>
      </c>
      <c r="F3611" t="s">
        <v>567</v>
      </c>
      <c r="G3611" t="s">
        <v>511</v>
      </c>
      <c r="H3611" t="s">
        <v>348</v>
      </c>
      <c r="I3611" t="s">
        <v>349</v>
      </c>
      <c r="J3611" t="s">
        <v>746</v>
      </c>
      <c r="L3611" t="s">
        <v>348</v>
      </c>
      <c r="M3611" t="s">
        <v>453</v>
      </c>
      <c r="N3611" t="s">
        <v>573</v>
      </c>
    </row>
    <row r="3612" spans="1:14" hidden="1" x14ac:dyDescent="0.25">
      <c r="A3612" t="s">
        <v>241</v>
      </c>
      <c r="B3612" s="1">
        <v>44895</v>
      </c>
      <c r="C3612" t="s">
        <v>1215</v>
      </c>
      <c r="D3612" t="s">
        <v>1216</v>
      </c>
      <c r="E3612" s="4">
        <v>-6.24</v>
      </c>
      <c r="F3612" t="s">
        <v>567</v>
      </c>
      <c r="G3612" t="s">
        <v>511</v>
      </c>
      <c r="H3612" t="s">
        <v>348</v>
      </c>
      <c r="I3612" t="s">
        <v>349</v>
      </c>
      <c r="J3612" t="s">
        <v>746</v>
      </c>
      <c r="L3612" t="s">
        <v>348</v>
      </c>
      <c r="M3612" t="s">
        <v>453</v>
      </c>
      <c r="N3612" t="s">
        <v>573</v>
      </c>
    </row>
    <row r="3613" spans="1:14" hidden="1" x14ac:dyDescent="0.25">
      <c r="A3613" t="s">
        <v>241</v>
      </c>
      <c r="B3613" s="1">
        <v>44895</v>
      </c>
      <c r="C3613" t="s">
        <v>1217</v>
      </c>
      <c r="D3613" t="s">
        <v>1218</v>
      </c>
      <c r="E3613" s="4">
        <v>-336.31</v>
      </c>
      <c r="F3613" t="s">
        <v>567</v>
      </c>
      <c r="G3613" t="s">
        <v>511</v>
      </c>
      <c r="H3613" t="s">
        <v>348</v>
      </c>
      <c r="I3613" t="s">
        <v>349</v>
      </c>
      <c r="J3613" t="s">
        <v>746</v>
      </c>
      <c r="L3613" t="s">
        <v>348</v>
      </c>
      <c r="M3613" t="s">
        <v>453</v>
      </c>
      <c r="N3613" t="s">
        <v>573</v>
      </c>
    </row>
    <row r="3614" spans="1:14" hidden="1" x14ac:dyDescent="0.25">
      <c r="A3614" t="s">
        <v>241</v>
      </c>
      <c r="B3614" s="1">
        <v>44895</v>
      </c>
      <c r="C3614" t="s">
        <v>1087</v>
      </c>
      <c r="D3614" t="s">
        <v>1088</v>
      </c>
      <c r="E3614" s="4">
        <v>-202.19</v>
      </c>
      <c r="F3614" t="s">
        <v>567</v>
      </c>
      <c r="G3614" t="s">
        <v>511</v>
      </c>
      <c r="H3614" t="s">
        <v>348</v>
      </c>
      <c r="I3614" t="s">
        <v>349</v>
      </c>
      <c r="J3614" t="s">
        <v>746</v>
      </c>
      <c r="L3614" t="s">
        <v>348</v>
      </c>
      <c r="M3614" t="s">
        <v>453</v>
      </c>
      <c r="N3614" t="s">
        <v>573</v>
      </c>
    </row>
    <row r="3615" spans="1:14" hidden="1" x14ac:dyDescent="0.25">
      <c r="A3615" t="s">
        <v>241</v>
      </c>
      <c r="B3615" s="1">
        <v>44895</v>
      </c>
      <c r="C3615" t="s">
        <v>1091</v>
      </c>
      <c r="D3615" t="s">
        <v>1092</v>
      </c>
      <c r="E3615" s="4">
        <v>-1160.71</v>
      </c>
      <c r="F3615" t="s">
        <v>567</v>
      </c>
      <c r="G3615" t="s">
        <v>511</v>
      </c>
      <c r="H3615" t="s">
        <v>348</v>
      </c>
      <c r="I3615" t="s">
        <v>349</v>
      </c>
      <c r="J3615" t="s">
        <v>746</v>
      </c>
      <c r="L3615" t="s">
        <v>348</v>
      </c>
      <c r="M3615" t="s">
        <v>453</v>
      </c>
      <c r="N3615" t="s">
        <v>573</v>
      </c>
    </row>
    <row r="3616" spans="1:14" hidden="1" x14ac:dyDescent="0.25">
      <c r="A3616" t="s">
        <v>241</v>
      </c>
      <c r="B3616" s="1">
        <v>44895</v>
      </c>
      <c r="C3616" t="s">
        <v>1095</v>
      </c>
      <c r="D3616" t="s">
        <v>1096</v>
      </c>
      <c r="E3616" s="4">
        <v>-216.00000000000003</v>
      </c>
      <c r="F3616" t="s">
        <v>567</v>
      </c>
      <c r="G3616" t="s">
        <v>511</v>
      </c>
      <c r="H3616" t="s">
        <v>348</v>
      </c>
      <c r="I3616" t="s">
        <v>349</v>
      </c>
      <c r="J3616" t="s">
        <v>746</v>
      </c>
      <c r="L3616" t="s">
        <v>348</v>
      </c>
      <c r="M3616" t="s">
        <v>453</v>
      </c>
      <c r="N3616" t="s">
        <v>573</v>
      </c>
    </row>
    <row r="3617" spans="1:14" hidden="1" x14ac:dyDescent="0.25">
      <c r="A3617" t="s">
        <v>241</v>
      </c>
      <c r="B3617" s="1">
        <v>44895</v>
      </c>
      <c r="C3617" t="s">
        <v>1099</v>
      </c>
      <c r="D3617" t="s">
        <v>1100</v>
      </c>
      <c r="E3617" s="4">
        <v>-168.71000000000009</v>
      </c>
      <c r="F3617" t="s">
        <v>567</v>
      </c>
      <c r="G3617" t="s">
        <v>511</v>
      </c>
      <c r="H3617" t="s">
        <v>348</v>
      </c>
      <c r="I3617" t="s">
        <v>349</v>
      </c>
      <c r="J3617" t="s">
        <v>746</v>
      </c>
      <c r="L3617" t="s">
        <v>348</v>
      </c>
      <c r="M3617" t="s">
        <v>453</v>
      </c>
      <c r="N3617" t="s">
        <v>573</v>
      </c>
    </row>
    <row r="3618" spans="1:14" hidden="1" x14ac:dyDescent="0.25">
      <c r="A3618" t="s">
        <v>241</v>
      </c>
      <c r="B3618" s="1">
        <v>44895</v>
      </c>
      <c r="C3618" t="s">
        <v>1103</v>
      </c>
      <c r="D3618" t="s">
        <v>1104</v>
      </c>
      <c r="E3618" s="4">
        <v>-708.76999999999953</v>
      </c>
      <c r="F3618" t="s">
        <v>567</v>
      </c>
      <c r="G3618" t="s">
        <v>511</v>
      </c>
      <c r="H3618" t="s">
        <v>348</v>
      </c>
      <c r="I3618" t="s">
        <v>349</v>
      </c>
      <c r="J3618" t="s">
        <v>746</v>
      </c>
      <c r="L3618" t="s">
        <v>348</v>
      </c>
      <c r="M3618" t="s">
        <v>453</v>
      </c>
      <c r="N3618" t="s">
        <v>573</v>
      </c>
    </row>
    <row r="3619" spans="1:14" hidden="1" x14ac:dyDescent="0.25">
      <c r="A3619" t="s">
        <v>241</v>
      </c>
      <c r="B3619" s="1">
        <v>44895</v>
      </c>
      <c r="C3619" t="s">
        <v>1107</v>
      </c>
      <c r="D3619" t="s">
        <v>1108</v>
      </c>
      <c r="E3619" s="4">
        <v>-190.07000000000016</v>
      </c>
      <c r="F3619" t="s">
        <v>567</v>
      </c>
      <c r="G3619" t="s">
        <v>511</v>
      </c>
      <c r="H3619" t="s">
        <v>348</v>
      </c>
      <c r="I3619" t="s">
        <v>349</v>
      </c>
      <c r="J3619" t="s">
        <v>746</v>
      </c>
      <c r="L3619" t="s">
        <v>348</v>
      </c>
      <c r="M3619" t="s">
        <v>453</v>
      </c>
      <c r="N3619" t="s">
        <v>573</v>
      </c>
    </row>
    <row r="3620" spans="1:14" hidden="1" x14ac:dyDescent="0.25">
      <c r="A3620" t="s">
        <v>241</v>
      </c>
      <c r="B3620" s="1">
        <v>44895</v>
      </c>
      <c r="C3620" t="s">
        <v>1109</v>
      </c>
      <c r="D3620" t="s">
        <v>1110</v>
      </c>
      <c r="E3620" s="4">
        <v>-328.28999999999996</v>
      </c>
      <c r="F3620" t="s">
        <v>567</v>
      </c>
      <c r="G3620" t="s">
        <v>511</v>
      </c>
      <c r="H3620" t="s">
        <v>348</v>
      </c>
      <c r="I3620" t="s">
        <v>349</v>
      </c>
      <c r="J3620" t="s">
        <v>746</v>
      </c>
      <c r="L3620" t="s">
        <v>348</v>
      </c>
      <c r="M3620" t="s">
        <v>453</v>
      </c>
      <c r="N3620" t="s">
        <v>573</v>
      </c>
    </row>
    <row r="3621" spans="1:14" hidden="1" x14ac:dyDescent="0.25">
      <c r="A3621" t="s">
        <v>241</v>
      </c>
      <c r="B3621" s="1">
        <v>44895</v>
      </c>
      <c r="C3621" t="s">
        <v>1115</v>
      </c>
      <c r="D3621" t="s">
        <v>1116</v>
      </c>
      <c r="E3621" s="4">
        <v>-137.4700000000193</v>
      </c>
      <c r="F3621" t="s">
        <v>567</v>
      </c>
      <c r="G3621" t="s">
        <v>511</v>
      </c>
      <c r="H3621" t="s">
        <v>348</v>
      </c>
      <c r="I3621" t="s">
        <v>349</v>
      </c>
      <c r="J3621" t="s">
        <v>746</v>
      </c>
      <c r="L3621" t="s">
        <v>348</v>
      </c>
      <c r="M3621" t="s">
        <v>453</v>
      </c>
      <c r="N3621" t="s">
        <v>573</v>
      </c>
    </row>
    <row r="3622" spans="1:14" hidden="1" x14ac:dyDescent="0.25">
      <c r="A3622" t="s">
        <v>241</v>
      </c>
      <c r="B3622" s="1">
        <v>44895</v>
      </c>
      <c r="C3622" t="s">
        <v>1219</v>
      </c>
      <c r="D3622" t="s">
        <v>1220</v>
      </c>
      <c r="E3622" s="4">
        <v>-2632.0999999999995</v>
      </c>
      <c r="F3622" t="s">
        <v>567</v>
      </c>
      <c r="G3622" t="s">
        <v>511</v>
      </c>
      <c r="H3622" t="s">
        <v>348</v>
      </c>
      <c r="I3622" t="s">
        <v>349</v>
      </c>
      <c r="J3622" t="s">
        <v>746</v>
      </c>
      <c r="L3622" t="s">
        <v>348</v>
      </c>
      <c r="M3622" t="s">
        <v>453</v>
      </c>
      <c r="N3622" t="s">
        <v>573</v>
      </c>
    </row>
    <row r="3623" spans="1:14" hidden="1" x14ac:dyDescent="0.25">
      <c r="A3623" t="s">
        <v>241</v>
      </c>
      <c r="B3623" s="1">
        <v>44895</v>
      </c>
      <c r="C3623" t="s">
        <v>1117</v>
      </c>
      <c r="D3623" t="s">
        <v>1118</v>
      </c>
      <c r="E3623" s="4">
        <v>-832.06999999999971</v>
      </c>
      <c r="F3623" t="s">
        <v>567</v>
      </c>
      <c r="G3623" t="s">
        <v>511</v>
      </c>
      <c r="H3623" t="s">
        <v>348</v>
      </c>
      <c r="I3623" t="s">
        <v>349</v>
      </c>
      <c r="J3623" t="s">
        <v>746</v>
      </c>
      <c r="L3623" t="s">
        <v>348</v>
      </c>
      <c r="M3623" t="s">
        <v>453</v>
      </c>
      <c r="N3623" t="s">
        <v>573</v>
      </c>
    </row>
    <row r="3624" spans="1:14" hidden="1" x14ac:dyDescent="0.25">
      <c r="A3624" t="s">
        <v>241</v>
      </c>
      <c r="B3624" s="1">
        <v>44895</v>
      </c>
      <c r="C3624" t="s">
        <v>1119</v>
      </c>
      <c r="D3624" t="s">
        <v>1120</v>
      </c>
      <c r="E3624" s="4">
        <v>-57057.479999999996</v>
      </c>
      <c r="F3624" t="s">
        <v>567</v>
      </c>
      <c r="G3624" t="s">
        <v>511</v>
      </c>
      <c r="H3624" t="s">
        <v>348</v>
      </c>
      <c r="I3624" t="s">
        <v>349</v>
      </c>
      <c r="J3624" t="s">
        <v>684</v>
      </c>
      <c r="L3624" t="s">
        <v>1121</v>
      </c>
      <c r="M3624" t="s">
        <v>453</v>
      </c>
      <c r="N3624" t="s">
        <v>573</v>
      </c>
    </row>
    <row r="3625" spans="1:14" hidden="1" x14ac:dyDescent="0.25">
      <c r="A3625" t="s">
        <v>241</v>
      </c>
      <c r="B3625" s="1">
        <v>44895</v>
      </c>
      <c r="C3625" t="s">
        <v>1124</v>
      </c>
      <c r="D3625" t="s">
        <v>1125</v>
      </c>
      <c r="E3625" s="4">
        <v>-226630</v>
      </c>
      <c r="F3625" t="s">
        <v>567</v>
      </c>
      <c r="G3625" t="s">
        <v>511</v>
      </c>
      <c r="H3625" t="s">
        <v>348</v>
      </c>
      <c r="I3625" t="s">
        <v>349</v>
      </c>
      <c r="J3625" t="s">
        <v>746</v>
      </c>
      <c r="L3625" t="s">
        <v>348</v>
      </c>
      <c r="M3625" t="s">
        <v>457</v>
      </c>
      <c r="N3625" t="s">
        <v>573</v>
      </c>
    </row>
    <row r="3626" spans="1:14" hidden="1" x14ac:dyDescent="0.25">
      <c r="A3626" t="s">
        <v>241</v>
      </c>
      <c r="B3626" s="1">
        <v>44926</v>
      </c>
      <c r="C3626" t="s">
        <v>1084</v>
      </c>
      <c r="D3626" t="s">
        <v>1085</v>
      </c>
      <c r="E3626" s="4">
        <v>-273588.43</v>
      </c>
      <c r="F3626" t="s">
        <v>567</v>
      </c>
      <c r="G3626" t="s">
        <v>471</v>
      </c>
      <c r="H3626" t="s">
        <v>248</v>
      </c>
      <c r="I3626" t="s">
        <v>249</v>
      </c>
      <c r="J3626" t="s">
        <v>248</v>
      </c>
      <c r="K3626" t="s">
        <v>1086</v>
      </c>
      <c r="L3626" t="s">
        <v>372</v>
      </c>
      <c r="M3626" t="s">
        <v>373</v>
      </c>
      <c r="N3626" t="s">
        <v>488</v>
      </c>
    </row>
    <row r="3627" spans="1:14" hidden="1" x14ac:dyDescent="0.25">
      <c r="A3627" t="s">
        <v>241</v>
      </c>
      <c r="B3627" s="1">
        <v>44926</v>
      </c>
      <c r="C3627" t="s">
        <v>1089</v>
      </c>
      <c r="D3627" t="s">
        <v>1090</v>
      </c>
      <c r="E3627" s="4">
        <v>-24642</v>
      </c>
      <c r="F3627" t="s">
        <v>567</v>
      </c>
      <c r="G3627" t="s">
        <v>471</v>
      </c>
      <c r="H3627" t="s">
        <v>248</v>
      </c>
      <c r="I3627" t="s">
        <v>249</v>
      </c>
      <c r="J3627" t="s">
        <v>248</v>
      </c>
      <c r="K3627" t="s">
        <v>1086</v>
      </c>
      <c r="L3627" t="s">
        <v>372</v>
      </c>
      <c r="M3627" t="s">
        <v>373</v>
      </c>
      <c r="N3627" t="s">
        <v>488</v>
      </c>
    </row>
    <row r="3628" spans="1:14" hidden="1" x14ac:dyDescent="0.25">
      <c r="A3628" t="s">
        <v>241</v>
      </c>
      <c r="B3628" s="1">
        <v>44926</v>
      </c>
      <c r="C3628" t="s">
        <v>1093</v>
      </c>
      <c r="D3628" t="s">
        <v>1094</v>
      </c>
      <c r="E3628" s="4">
        <v>-3793.96</v>
      </c>
      <c r="F3628" t="s">
        <v>567</v>
      </c>
      <c r="G3628" t="s">
        <v>471</v>
      </c>
      <c r="H3628" t="s">
        <v>248</v>
      </c>
      <c r="I3628" t="s">
        <v>249</v>
      </c>
      <c r="J3628" t="s">
        <v>248</v>
      </c>
      <c r="L3628" t="s">
        <v>372</v>
      </c>
      <c r="M3628" t="s">
        <v>373</v>
      </c>
      <c r="N3628" t="s">
        <v>488</v>
      </c>
    </row>
    <row r="3629" spans="1:14" hidden="1" x14ac:dyDescent="0.25">
      <c r="A3629" t="s">
        <v>241</v>
      </c>
      <c r="B3629" s="1">
        <v>44926</v>
      </c>
      <c r="C3629" t="s">
        <v>1097</v>
      </c>
      <c r="D3629" t="s">
        <v>1098</v>
      </c>
      <c r="E3629" s="4">
        <v>-60725.31</v>
      </c>
      <c r="F3629" t="s">
        <v>567</v>
      </c>
      <c r="G3629" t="s">
        <v>471</v>
      </c>
      <c r="H3629" t="s">
        <v>317</v>
      </c>
      <c r="I3629" t="s">
        <v>318</v>
      </c>
      <c r="J3629" t="s">
        <v>276</v>
      </c>
      <c r="L3629" t="s">
        <v>372</v>
      </c>
      <c r="M3629" t="s">
        <v>373</v>
      </c>
      <c r="N3629" t="s">
        <v>489</v>
      </c>
    </row>
    <row r="3630" spans="1:14" hidden="1" x14ac:dyDescent="0.25">
      <c r="A3630" t="s">
        <v>241</v>
      </c>
      <c r="B3630" s="1">
        <v>44926</v>
      </c>
      <c r="C3630" t="s">
        <v>1300</v>
      </c>
      <c r="D3630" t="s">
        <v>1301</v>
      </c>
      <c r="E3630" s="4">
        <v>-19471.2</v>
      </c>
      <c r="F3630" t="s">
        <v>567</v>
      </c>
      <c r="G3630" t="s">
        <v>471</v>
      </c>
      <c r="H3630" t="s">
        <v>248</v>
      </c>
      <c r="I3630" t="s">
        <v>249</v>
      </c>
      <c r="J3630" t="s">
        <v>248</v>
      </c>
      <c r="L3630" t="s">
        <v>372</v>
      </c>
      <c r="M3630" t="s">
        <v>373</v>
      </c>
      <c r="N3630" t="s">
        <v>488</v>
      </c>
    </row>
    <row r="3631" spans="1:14" hidden="1" x14ac:dyDescent="0.25">
      <c r="A3631" t="s">
        <v>241</v>
      </c>
      <c r="B3631" s="1">
        <v>44926</v>
      </c>
      <c r="C3631" t="s">
        <v>1283</v>
      </c>
      <c r="D3631" t="s">
        <v>1284</v>
      </c>
      <c r="E3631" s="4">
        <v>-4680.7099999999991</v>
      </c>
      <c r="F3631" t="s">
        <v>567</v>
      </c>
      <c r="G3631" t="s">
        <v>471</v>
      </c>
      <c r="H3631" t="s">
        <v>317</v>
      </c>
      <c r="I3631" t="s">
        <v>318</v>
      </c>
      <c r="J3631" t="s">
        <v>276</v>
      </c>
      <c r="L3631" t="s">
        <v>372</v>
      </c>
      <c r="M3631" t="s">
        <v>373</v>
      </c>
      <c r="N3631" t="s">
        <v>488</v>
      </c>
    </row>
    <row r="3632" spans="1:14" hidden="1" x14ac:dyDescent="0.25">
      <c r="A3632" t="s">
        <v>241</v>
      </c>
      <c r="B3632" s="1">
        <v>44926</v>
      </c>
      <c r="C3632" t="s">
        <v>1271</v>
      </c>
      <c r="D3632" t="s">
        <v>1272</v>
      </c>
      <c r="E3632" s="4">
        <v>-29128.61</v>
      </c>
      <c r="F3632" t="s">
        <v>567</v>
      </c>
      <c r="G3632" t="s">
        <v>471</v>
      </c>
      <c r="H3632" t="s">
        <v>317</v>
      </c>
      <c r="I3632" t="s">
        <v>318</v>
      </c>
      <c r="J3632" t="s">
        <v>276</v>
      </c>
      <c r="L3632" t="s">
        <v>390</v>
      </c>
      <c r="M3632" t="s">
        <v>391</v>
      </c>
      <c r="N3632" t="s">
        <v>487</v>
      </c>
    </row>
    <row r="3633" spans="1:14" hidden="1" x14ac:dyDescent="0.25">
      <c r="A3633" t="s">
        <v>241</v>
      </c>
      <c r="B3633" s="1">
        <v>44926</v>
      </c>
      <c r="C3633" t="s">
        <v>565</v>
      </c>
      <c r="D3633" t="s">
        <v>566</v>
      </c>
      <c r="E3633" s="4">
        <v>733758.05999999994</v>
      </c>
      <c r="F3633" t="s">
        <v>567</v>
      </c>
      <c r="G3633" t="s">
        <v>471</v>
      </c>
      <c r="H3633" t="s">
        <v>291</v>
      </c>
      <c r="I3633" t="s">
        <v>292</v>
      </c>
      <c r="J3633" t="s">
        <v>251</v>
      </c>
      <c r="L3633" t="s">
        <v>376</v>
      </c>
      <c r="M3633" t="s">
        <v>377</v>
      </c>
      <c r="N3633" t="s">
        <v>486</v>
      </c>
    </row>
    <row r="3634" spans="1:14" hidden="1" x14ac:dyDescent="0.25">
      <c r="A3634" t="s">
        <v>241</v>
      </c>
      <c r="B3634" s="1">
        <v>44926</v>
      </c>
      <c r="C3634" t="s">
        <v>568</v>
      </c>
      <c r="D3634" t="s">
        <v>569</v>
      </c>
      <c r="E3634" s="4">
        <v>119289.14</v>
      </c>
      <c r="F3634" t="s">
        <v>567</v>
      </c>
      <c r="G3634" t="s">
        <v>471</v>
      </c>
      <c r="H3634" t="s">
        <v>291</v>
      </c>
      <c r="I3634" t="s">
        <v>292</v>
      </c>
      <c r="J3634" t="s">
        <v>251</v>
      </c>
      <c r="L3634" t="s">
        <v>376</v>
      </c>
      <c r="M3634" t="s">
        <v>377</v>
      </c>
      <c r="N3634" t="s">
        <v>486</v>
      </c>
    </row>
    <row r="3635" spans="1:14" hidden="1" x14ac:dyDescent="0.25">
      <c r="A3635" t="s">
        <v>241</v>
      </c>
      <c r="B3635" s="1">
        <v>44926</v>
      </c>
      <c r="C3635" t="s">
        <v>574</v>
      </c>
      <c r="D3635" t="s">
        <v>575</v>
      </c>
      <c r="E3635" s="4">
        <v>72737.339999999982</v>
      </c>
      <c r="F3635" t="s">
        <v>567</v>
      </c>
      <c r="G3635" t="s">
        <v>471</v>
      </c>
      <c r="H3635" t="s">
        <v>291</v>
      </c>
      <c r="I3635" t="s">
        <v>292</v>
      </c>
      <c r="J3635" t="s">
        <v>251</v>
      </c>
      <c r="L3635" t="s">
        <v>376</v>
      </c>
      <c r="M3635" t="s">
        <v>377</v>
      </c>
      <c r="N3635" t="s">
        <v>486</v>
      </c>
    </row>
    <row r="3636" spans="1:14" hidden="1" x14ac:dyDescent="0.25">
      <c r="A3636" t="s">
        <v>241</v>
      </c>
      <c r="B3636" s="1">
        <v>44926</v>
      </c>
      <c r="C3636" t="s">
        <v>578</v>
      </c>
      <c r="D3636" t="s">
        <v>579</v>
      </c>
      <c r="E3636" s="4">
        <v>4683.43</v>
      </c>
      <c r="F3636" t="s">
        <v>567</v>
      </c>
      <c r="G3636" t="s">
        <v>471</v>
      </c>
      <c r="H3636" t="s">
        <v>298</v>
      </c>
      <c r="I3636" t="s">
        <v>299</v>
      </c>
      <c r="J3636" t="s">
        <v>258</v>
      </c>
      <c r="L3636" t="s">
        <v>376</v>
      </c>
      <c r="M3636" t="s">
        <v>377</v>
      </c>
      <c r="N3636" t="s">
        <v>487</v>
      </c>
    </row>
    <row r="3637" spans="1:14" hidden="1" x14ac:dyDescent="0.25">
      <c r="A3637" t="s">
        <v>241</v>
      </c>
      <c r="B3637" s="1">
        <v>44926</v>
      </c>
      <c r="C3637" t="s">
        <v>582</v>
      </c>
      <c r="D3637" t="s">
        <v>583</v>
      </c>
      <c r="E3637" s="4">
        <v>57993.670000000006</v>
      </c>
      <c r="F3637" t="s">
        <v>567</v>
      </c>
      <c r="G3637" t="s">
        <v>471</v>
      </c>
      <c r="H3637" t="s">
        <v>291</v>
      </c>
      <c r="I3637" t="s">
        <v>292</v>
      </c>
      <c r="J3637" t="s">
        <v>251</v>
      </c>
      <c r="L3637" t="s">
        <v>376</v>
      </c>
      <c r="M3637" t="s">
        <v>377</v>
      </c>
      <c r="N3637" t="s">
        <v>482</v>
      </c>
    </row>
    <row r="3638" spans="1:14" hidden="1" x14ac:dyDescent="0.25">
      <c r="A3638" t="s">
        <v>241</v>
      </c>
      <c r="B3638" s="1">
        <v>44926</v>
      </c>
      <c r="C3638" t="s">
        <v>586</v>
      </c>
      <c r="D3638" t="s">
        <v>587</v>
      </c>
      <c r="E3638" s="4">
        <v>7081.1500000000015</v>
      </c>
      <c r="F3638" t="s">
        <v>567</v>
      </c>
      <c r="G3638" t="s">
        <v>471</v>
      </c>
      <c r="H3638" t="s">
        <v>298</v>
      </c>
      <c r="I3638" t="s">
        <v>299</v>
      </c>
      <c r="J3638" t="s">
        <v>258</v>
      </c>
      <c r="L3638" t="s">
        <v>376</v>
      </c>
      <c r="M3638" t="s">
        <v>377</v>
      </c>
      <c r="N3638" t="s">
        <v>487</v>
      </c>
    </row>
    <row r="3639" spans="1:14" hidden="1" x14ac:dyDescent="0.25">
      <c r="A3639" t="s">
        <v>241</v>
      </c>
      <c r="B3639" s="1">
        <v>44926</v>
      </c>
      <c r="C3639" t="s">
        <v>590</v>
      </c>
      <c r="D3639" t="s">
        <v>591</v>
      </c>
      <c r="E3639" s="4">
        <v>10225.11</v>
      </c>
      <c r="F3639" t="s">
        <v>567</v>
      </c>
      <c r="G3639" t="s">
        <v>471</v>
      </c>
      <c r="H3639" t="s">
        <v>298</v>
      </c>
      <c r="I3639" t="s">
        <v>299</v>
      </c>
      <c r="J3639" t="s">
        <v>258</v>
      </c>
      <c r="L3639" t="s">
        <v>376</v>
      </c>
      <c r="M3639" t="s">
        <v>377</v>
      </c>
      <c r="N3639" t="s">
        <v>487</v>
      </c>
    </row>
    <row r="3640" spans="1:14" hidden="1" x14ac:dyDescent="0.25">
      <c r="A3640" t="s">
        <v>241</v>
      </c>
      <c r="B3640" s="1">
        <v>44926</v>
      </c>
      <c r="C3640" t="s">
        <v>595</v>
      </c>
      <c r="D3640" t="s">
        <v>596</v>
      </c>
      <c r="E3640" s="4">
        <v>4335.2699999999995</v>
      </c>
      <c r="F3640" t="s">
        <v>567</v>
      </c>
      <c r="G3640" t="s">
        <v>471</v>
      </c>
      <c r="H3640" t="s">
        <v>311</v>
      </c>
      <c r="I3640" t="s">
        <v>312</v>
      </c>
      <c r="J3640" t="s">
        <v>264</v>
      </c>
      <c r="L3640" t="s">
        <v>376</v>
      </c>
      <c r="M3640" t="s">
        <v>377</v>
      </c>
      <c r="N3640" t="s">
        <v>477</v>
      </c>
    </row>
    <row r="3641" spans="1:14" hidden="1" x14ac:dyDescent="0.25">
      <c r="A3641" t="s">
        <v>241</v>
      </c>
      <c r="B3641" s="1">
        <v>44926</v>
      </c>
      <c r="C3641" t="s">
        <v>603</v>
      </c>
      <c r="D3641" t="s">
        <v>604</v>
      </c>
      <c r="E3641" s="4">
        <v>19544.53</v>
      </c>
      <c r="F3641" t="s">
        <v>567</v>
      </c>
      <c r="G3641" t="s">
        <v>471</v>
      </c>
      <c r="H3641" t="s">
        <v>311</v>
      </c>
      <c r="I3641" t="s">
        <v>312</v>
      </c>
      <c r="J3641" t="s">
        <v>264</v>
      </c>
      <c r="L3641" t="s">
        <v>376</v>
      </c>
      <c r="M3641" t="s">
        <v>377</v>
      </c>
      <c r="N3641" t="s">
        <v>487</v>
      </c>
    </row>
    <row r="3642" spans="1:14" hidden="1" x14ac:dyDescent="0.25">
      <c r="A3642" t="s">
        <v>241</v>
      </c>
      <c r="B3642" s="1">
        <v>44926</v>
      </c>
      <c r="C3642" t="s">
        <v>1128</v>
      </c>
      <c r="D3642" t="s">
        <v>1129</v>
      </c>
      <c r="E3642" s="4">
        <v>90141</v>
      </c>
      <c r="F3642" t="s">
        <v>567</v>
      </c>
      <c r="G3642" t="s">
        <v>471</v>
      </c>
      <c r="H3642" t="s">
        <v>291</v>
      </c>
      <c r="I3642" t="s">
        <v>292</v>
      </c>
      <c r="J3642" t="s">
        <v>251</v>
      </c>
      <c r="L3642" t="s">
        <v>376</v>
      </c>
      <c r="M3642" t="s">
        <v>377</v>
      </c>
      <c r="N3642" t="s">
        <v>486</v>
      </c>
    </row>
    <row r="3643" spans="1:14" hidden="1" x14ac:dyDescent="0.25">
      <c r="A3643" t="s">
        <v>241</v>
      </c>
      <c r="B3643" s="1">
        <v>44926</v>
      </c>
      <c r="C3643" t="s">
        <v>1130</v>
      </c>
      <c r="D3643" t="s">
        <v>1131</v>
      </c>
      <c r="E3643" s="4">
        <v>223058.54000000004</v>
      </c>
      <c r="F3643" t="s">
        <v>567</v>
      </c>
      <c r="G3643" t="s">
        <v>471</v>
      </c>
      <c r="H3643" t="s">
        <v>291</v>
      </c>
      <c r="I3643" t="s">
        <v>292</v>
      </c>
      <c r="J3643" t="s">
        <v>251</v>
      </c>
      <c r="L3643" t="s">
        <v>376</v>
      </c>
      <c r="M3643" t="s">
        <v>377</v>
      </c>
      <c r="N3643" t="s">
        <v>487</v>
      </c>
    </row>
    <row r="3644" spans="1:14" hidden="1" x14ac:dyDescent="0.25">
      <c r="A3644" t="s">
        <v>241</v>
      </c>
      <c r="B3644" s="1">
        <v>44926</v>
      </c>
      <c r="C3644" t="s">
        <v>627</v>
      </c>
      <c r="D3644" t="s">
        <v>628</v>
      </c>
      <c r="E3644" s="4">
        <v>256089.74999999997</v>
      </c>
      <c r="F3644" t="s">
        <v>567</v>
      </c>
      <c r="G3644" t="s">
        <v>471</v>
      </c>
      <c r="H3644" t="s">
        <v>295</v>
      </c>
      <c r="I3644" t="s">
        <v>254</v>
      </c>
      <c r="J3644" t="s">
        <v>253</v>
      </c>
      <c r="L3644" t="s">
        <v>378</v>
      </c>
      <c r="M3644" t="s">
        <v>379</v>
      </c>
      <c r="N3644" t="s">
        <v>486</v>
      </c>
    </row>
    <row r="3645" spans="1:14" hidden="1" x14ac:dyDescent="0.25">
      <c r="A3645" t="s">
        <v>241</v>
      </c>
      <c r="B3645" s="1">
        <v>44926</v>
      </c>
      <c r="C3645" t="s">
        <v>631</v>
      </c>
      <c r="D3645" t="s">
        <v>632</v>
      </c>
      <c r="E3645" s="4">
        <v>5861.66</v>
      </c>
      <c r="F3645" t="s">
        <v>567</v>
      </c>
      <c r="G3645" t="s">
        <v>471</v>
      </c>
      <c r="H3645" t="s">
        <v>301</v>
      </c>
      <c r="I3645" t="s">
        <v>302</v>
      </c>
      <c r="J3645" t="s">
        <v>258</v>
      </c>
      <c r="L3645" t="s">
        <v>378</v>
      </c>
      <c r="M3645" t="s">
        <v>379</v>
      </c>
      <c r="N3645" t="s">
        <v>486</v>
      </c>
    </row>
    <row r="3646" spans="1:14" hidden="1" x14ac:dyDescent="0.25">
      <c r="A3646" t="s">
        <v>241</v>
      </c>
      <c r="B3646" s="1">
        <v>44926</v>
      </c>
      <c r="C3646" t="s">
        <v>633</v>
      </c>
      <c r="D3646" t="s">
        <v>634</v>
      </c>
      <c r="E3646" s="4">
        <v>75133.25</v>
      </c>
      <c r="F3646" t="s">
        <v>567</v>
      </c>
      <c r="G3646" t="s">
        <v>471</v>
      </c>
      <c r="H3646" t="s">
        <v>295</v>
      </c>
      <c r="I3646" t="s">
        <v>254</v>
      </c>
      <c r="J3646" t="s">
        <v>253</v>
      </c>
      <c r="L3646" t="s">
        <v>378</v>
      </c>
      <c r="M3646" t="s">
        <v>379</v>
      </c>
      <c r="N3646" t="s">
        <v>486</v>
      </c>
    </row>
    <row r="3647" spans="1:14" hidden="1" x14ac:dyDescent="0.25">
      <c r="A3647" t="s">
        <v>241</v>
      </c>
      <c r="B3647" s="1">
        <v>44926</v>
      </c>
      <c r="C3647" t="s">
        <v>640</v>
      </c>
      <c r="D3647" t="s">
        <v>641</v>
      </c>
      <c r="E3647" s="4">
        <v>273.07</v>
      </c>
      <c r="F3647" t="s">
        <v>567</v>
      </c>
      <c r="G3647" t="s">
        <v>471</v>
      </c>
      <c r="H3647" t="s">
        <v>301</v>
      </c>
      <c r="I3647" t="s">
        <v>302</v>
      </c>
      <c r="J3647" t="s">
        <v>258</v>
      </c>
      <c r="L3647" t="s">
        <v>378</v>
      </c>
      <c r="M3647" t="s">
        <v>379</v>
      </c>
      <c r="N3647" t="s">
        <v>485</v>
      </c>
    </row>
    <row r="3648" spans="1:14" hidden="1" x14ac:dyDescent="0.25">
      <c r="A3648" t="s">
        <v>241</v>
      </c>
      <c r="B3648" s="1">
        <v>44926</v>
      </c>
      <c r="C3648" t="s">
        <v>644</v>
      </c>
      <c r="D3648" t="s">
        <v>645</v>
      </c>
      <c r="E3648" s="4">
        <v>73656.599999999991</v>
      </c>
      <c r="F3648" t="s">
        <v>567</v>
      </c>
      <c r="G3648" t="s">
        <v>471</v>
      </c>
      <c r="H3648" t="s">
        <v>295</v>
      </c>
      <c r="I3648" t="s">
        <v>254</v>
      </c>
      <c r="J3648" t="s">
        <v>253</v>
      </c>
      <c r="L3648" t="s">
        <v>378</v>
      </c>
      <c r="M3648" t="s">
        <v>379</v>
      </c>
      <c r="N3648" t="s">
        <v>486</v>
      </c>
    </row>
    <row r="3649" spans="1:14" hidden="1" x14ac:dyDescent="0.25">
      <c r="A3649" t="s">
        <v>241</v>
      </c>
      <c r="B3649" s="1">
        <v>44926</v>
      </c>
      <c r="C3649" t="s">
        <v>646</v>
      </c>
      <c r="D3649" t="s">
        <v>647</v>
      </c>
      <c r="E3649" s="4">
        <v>436202.96</v>
      </c>
      <c r="F3649" t="s">
        <v>567</v>
      </c>
      <c r="G3649" t="s">
        <v>471</v>
      </c>
      <c r="H3649" t="s">
        <v>295</v>
      </c>
      <c r="I3649" t="s">
        <v>254</v>
      </c>
      <c r="J3649" t="s">
        <v>253</v>
      </c>
      <c r="L3649" t="s">
        <v>378</v>
      </c>
      <c r="M3649" t="s">
        <v>379</v>
      </c>
      <c r="N3649" t="s">
        <v>486</v>
      </c>
    </row>
    <row r="3650" spans="1:14" hidden="1" x14ac:dyDescent="0.25">
      <c r="A3650" t="s">
        <v>241</v>
      </c>
      <c r="B3650" s="1">
        <v>44926</v>
      </c>
      <c r="C3650" t="s">
        <v>1294</v>
      </c>
      <c r="D3650" t="s">
        <v>1295</v>
      </c>
      <c r="E3650" s="4">
        <v>49741.5</v>
      </c>
      <c r="F3650" t="s">
        <v>567</v>
      </c>
      <c r="G3650" t="s">
        <v>471</v>
      </c>
      <c r="H3650" t="s">
        <v>295</v>
      </c>
      <c r="I3650" t="s">
        <v>254</v>
      </c>
      <c r="J3650" t="s">
        <v>253</v>
      </c>
      <c r="L3650" t="s">
        <v>378</v>
      </c>
      <c r="M3650" t="s">
        <v>379</v>
      </c>
      <c r="N3650" t="s">
        <v>486</v>
      </c>
    </row>
    <row r="3651" spans="1:14" hidden="1" x14ac:dyDescent="0.25">
      <c r="A3651" t="s">
        <v>241</v>
      </c>
      <c r="B3651" s="1">
        <v>44926</v>
      </c>
      <c r="C3651" t="s">
        <v>650</v>
      </c>
      <c r="D3651" t="s">
        <v>651</v>
      </c>
      <c r="E3651" s="4">
        <v>93037.090000000011</v>
      </c>
      <c r="F3651" t="s">
        <v>567</v>
      </c>
      <c r="G3651" t="s">
        <v>471</v>
      </c>
      <c r="H3651" t="s">
        <v>308</v>
      </c>
      <c r="I3651" t="s">
        <v>309</v>
      </c>
      <c r="J3651" t="s">
        <v>264</v>
      </c>
      <c r="L3651" t="s">
        <v>378</v>
      </c>
      <c r="M3651" t="s">
        <v>379</v>
      </c>
      <c r="N3651" t="s">
        <v>487</v>
      </c>
    </row>
    <row r="3652" spans="1:14" hidden="1" x14ac:dyDescent="0.25">
      <c r="A3652" t="s">
        <v>241</v>
      </c>
      <c r="B3652" s="1">
        <v>44926</v>
      </c>
      <c r="C3652" t="s">
        <v>652</v>
      </c>
      <c r="D3652" t="s">
        <v>653</v>
      </c>
      <c r="E3652" s="4">
        <v>16700.010000000002</v>
      </c>
      <c r="F3652" t="s">
        <v>567</v>
      </c>
      <c r="G3652" t="s">
        <v>471</v>
      </c>
      <c r="H3652" t="s">
        <v>308</v>
      </c>
      <c r="I3652" t="s">
        <v>309</v>
      </c>
      <c r="J3652" t="s">
        <v>264</v>
      </c>
      <c r="L3652" t="s">
        <v>378</v>
      </c>
      <c r="M3652" t="s">
        <v>379</v>
      </c>
      <c r="N3652" t="s">
        <v>487</v>
      </c>
    </row>
    <row r="3653" spans="1:14" hidden="1" x14ac:dyDescent="0.25">
      <c r="A3653" t="s">
        <v>241</v>
      </c>
      <c r="B3653" s="1">
        <v>44926</v>
      </c>
      <c r="C3653" t="s">
        <v>656</v>
      </c>
      <c r="D3653" t="s">
        <v>657</v>
      </c>
      <c r="E3653" s="4">
        <v>3264.68</v>
      </c>
      <c r="F3653" t="s">
        <v>567</v>
      </c>
      <c r="G3653" t="s">
        <v>471</v>
      </c>
      <c r="H3653" t="s">
        <v>308</v>
      </c>
      <c r="I3653" t="s">
        <v>309</v>
      </c>
      <c r="J3653" t="s">
        <v>264</v>
      </c>
      <c r="L3653" t="s">
        <v>378</v>
      </c>
      <c r="M3653" t="s">
        <v>379</v>
      </c>
      <c r="N3653" t="s">
        <v>487</v>
      </c>
    </row>
    <row r="3654" spans="1:14" hidden="1" x14ac:dyDescent="0.25">
      <c r="A3654" t="s">
        <v>241</v>
      </c>
      <c r="B3654" s="1">
        <v>44926</v>
      </c>
      <c r="C3654" t="s">
        <v>663</v>
      </c>
      <c r="D3654" t="s">
        <v>664</v>
      </c>
      <c r="E3654" s="4">
        <v>7553.0499999999993</v>
      </c>
      <c r="F3654" t="s">
        <v>567</v>
      </c>
      <c r="G3654" t="s">
        <v>471</v>
      </c>
      <c r="H3654" t="s">
        <v>308</v>
      </c>
      <c r="I3654" t="s">
        <v>309</v>
      </c>
      <c r="J3654" t="s">
        <v>264</v>
      </c>
      <c r="L3654" t="s">
        <v>378</v>
      </c>
      <c r="M3654" t="s">
        <v>379</v>
      </c>
      <c r="N3654" t="s">
        <v>487</v>
      </c>
    </row>
    <row r="3655" spans="1:14" hidden="1" x14ac:dyDescent="0.25">
      <c r="A3655" t="s">
        <v>241</v>
      </c>
      <c r="B3655" s="1">
        <v>44926</v>
      </c>
      <c r="C3655" t="s">
        <v>668</v>
      </c>
      <c r="D3655" t="s">
        <v>669</v>
      </c>
      <c r="E3655" s="4">
        <v>6858.6200000000008</v>
      </c>
      <c r="F3655" t="s">
        <v>567</v>
      </c>
      <c r="G3655" t="s">
        <v>471</v>
      </c>
      <c r="H3655" t="s">
        <v>308</v>
      </c>
      <c r="I3655" t="s">
        <v>309</v>
      </c>
      <c r="J3655" t="s">
        <v>264</v>
      </c>
      <c r="L3655" t="s">
        <v>378</v>
      </c>
      <c r="M3655" t="s">
        <v>379</v>
      </c>
      <c r="N3655" t="s">
        <v>487</v>
      </c>
    </row>
    <row r="3656" spans="1:14" hidden="1" x14ac:dyDescent="0.25">
      <c r="A3656" t="s">
        <v>241</v>
      </c>
      <c r="B3656" s="1">
        <v>44926</v>
      </c>
      <c r="C3656" t="s">
        <v>672</v>
      </c>
      <c r="D3656" t="s">
        <v>673</v>
      </c>
      <c r="E3656" s="4">
        <v>12471.66</v>
      </c>
      <c r="F3656" t="s">
        <v>567</v>
      </c>
      <c r="G3656" t="s">
        <v>471</v>
      </c>
      <c r="H3656" t="s">
        <v>308</v>
      </c>
      <c r="I3656" t="s">
        <v>309</v>
      </c>
      <c r="J3656" t="s">
        <v>264</v>
      </c>
      <c r="L3656" t="s">
        <v>378</v>
      </c>
      <c r="M3656" t="s">
        <v>379</v>
      </c>
      <c r="N3656" t="s">
        <v>487</v>
      </c>
    </row>
    <row r="3657" spans="1:14" hidden="1" x14ac:dyDescent="0.25">
      <c r="A3657" t="s">
        <v>241</v>
      </c>
      <c r="B3657" s="1">
        <v>44926</v>
      </c>
      <c r="C3657" t="s">
        <v>676</v>
      </c>
      <c r="D3657" t="s">
        <v>677</v>
      </c>
      <c r="E3657" s="4">
        <v>75306</v>
      </c>
      <c r="F3657" t="s">
        <v>567</v>
      </c>
      <c r="G3657" t="s">
        <v>471</v>
      </c>
      <c r="H3657" t="s">
        <v>308</v>
      </c>
      <c r="I3657" t="s">
        <v>309</v>
      </c>
      <c r="J3657" t="s">
        <v>264</v>
      </c>
      <c r="L3657" t="s">
        <v>378</v>
      </c>
      <c r="M3657" t="s">
        <v>379</v>
      </c>
      <c r="N3657" t="s">
        <v>477</v>
      </c>
    </row>
    <row r="3658" spans="1:14" hidden="1" x14ac:dyDescent="0.25">
      <c r="A3658" t="s">
        <v>241</v>
      </c>
      <c r="B3658" s="1">
        <v>44926</v>
      </c>
      <c r="C3658" t="s">
        <v>680</v>
      </c>
      <c r="D3658" t="s">
        <v>681</v>
      </c>
      <c r="E3658" s="4">
        <v>53435.75</v>
      </c>
      <c r="F3658" t="s">
        <v>567</v>
      </c>
      <c r="G3658" t="s">
        <v>471</v>
      </c>
      <c r="H3658" t="s">
        <v>308</v>
      </c>
      <c r="I3658" t="s">
        <v>309</v>
      </c>
      <c r="J3658" t="s">
        <v>264</v>
      </c>
      <c r="L3658" t="s">
        <v>378</v>
      </c>
      <c r="M3658" t="s">
        <v>379</v>
      </c>
      <c r="N3658" t="s">
        <v>487</v>
      </c>
    </row>
    <row r="3659" spans="1:14" hidden="1" x14ac:dyDescent="0.25">
      <c r="A3659" t="s">
        <v>241</v>
      </c>
      <c r="B3659" s="1">
        <v>44926</v>
      </c>
      <c r="C3659" t="s">
        <v>685</v>
      </c>
      <c r="D3659" t="s">
        <v>686</v>
      </c>
      <c r="E3659" s="4">
        <v>13088.8</v>
      </c>
      <c r="F3659" t="s">
        <v>567</v>
      </c>
      <c r="G3659" t="s">
        <v>471</v>
      </c>
      <c r="H3659" t="s">
        <v>301</v>
      </c>
      <c r="I3659" t="s">
        <v>302</v>
      </c>
      <c r="J3659" t="s">
        <v>258</v>
      </c>
      <c r="L3659" t="s">
        <v>378</v>
      </c>
      <c r="M3659" t="s">
        <v>379</v>
      </c>
      <c r="N3659" t="s">
        <v>486</v>
      </c>
    </row>
    <row r="3660" spans="1:14" hidden="1" x14ac:dyDescent="0.25">
      <c r="A3660" t="s">
        <v>241</v>
      </c>
      <c r="B3660" s="1">
        <v>44926</v>
      </c>
      <c r="C3660" t="s">
        <v>690</v>
      </c>
      <c r="D3660" t="s">
        <v>691</v>
      </c>
      <c r="E3660" s="4">
        <v>55606.74</v>
      </c>
      <c r="F3660" t="s">
        <v>567</v>
      </c>
      <c r="G3660" t="s">
        <v>471</v>
      </c>
      <c r="H3660" t="s">
        <v>308</v>
      </c>
      <c r="I3660" t="s">
        <v>309</v>
      </c>
      <c r="J3660" t="s">
        <v>264</v>
      </c>
      <c r="L3660" t="s">
        <v>378</v>
      </c>
      <c r="M3660" t="s">
        <v>379</v>
      </c>
      <c r="N3660" t="s">
        <v>487</v>
      </c>
    </row>
    <row r="3661" spans="1:14" hidden="1" x14ac:dyDescent="0.25">
      <c r="A3661" t="s">
        <v>241</v>
      </c>
      <c r="B3661" s="1">
        <v>44926</v>
      </c>
      <c r="C3661" t="s">
        <v>692</v>
      </c>
      <c r="D3661" t="s">
        <v>693</v>
      </c>
      <c r="E3661" s="4">
        <v>6232</v>
      </c>
      <c r="F3661" t="s">
        <v>567</v>
      </c>
      <c r="G3661" t="s">
        <v>471</v>
      </c>
      <c r="H3661" t="s">
        <v>308</v>
      </c>
      <c r="I3661" t="s">
        <v>309</v>
      </c>
      <c r="J3661" t="s">
        <v>264</v>
      </c>
      <c r="L3661" t="s">
        <v>378</v>
      </c>
      <c r="M3661" t="s">
        <v>379</v>
      </c>
      <c r="N3661" t="s">
        <v>487</v>
      </c>
    </row>
    <row r="3662" spans="1:14" hidden="1" x14ac:dyDescent="0.25">
      <c r="A3662" t="s">
        <v>241</v>
      </c>
      <c r="B3662" s="1">
        <v>44926</v>
      </c>
      <c r="C3662" t="s">
        <v>696</v>
      </c>
      <c r="D3662" t="s">
        <v>697</v>
      </c>
      <c r="E3662" s="4">
        <v>250</v>
      </c>
      <c r="F3662" t="s">
        <v>567</v>
      </c>
      <c r="G3662" t="s">
        <v>471</v>
      </c>
      <c r="H3662" t="s">
        <v>308</v>
      </c>
      <c r="I3662" t="s">
        <v>309</v>
      </c>
      <c r="J3662" t="s">
        <v>264</v>
      </c>
      <c r="L3662" t="s">
        <v>378</v>
      </c>
      <c r="M3662" t="s">
        <v>379</v>
      </c>
      <c r="N3662" t="s">
        <v>487</v>
      </c>
    </row>
    <row r="3663" spans="1:14" hidden="1" x14ac:dyDescent="0.25">
      <c r="A3663" t="s">
        <v>241</v>
      </c>
      <c r="B3663" s="1">
        <v>44926</v>
      </c>
      <c r="C3663" t="s">
        <v>698</v>
      </c>
      <c r="D3663" t="s">
        <v>699</v>
      </c>
      <c r="E3663" s="4">
        <v>19714</v>
      </c>
      <c r="F3663" t="s">
        <v>567</v>
      </c>
      <c r="G3663" t="s">
        <v>471</v>
      </c>
      <c r="H3663" t="s">
        <v>308</v>
      </c>
      <c r="I3663" t="s">
        <v>309</v>
      </c>
      <c r="J3663" t="s">
        <v>264</v>
      </c>
      <c r="L3663" t="s">
        <v>378</v>
      </c>
      <c r="M3663" t="s">
        <v>379</v>
      </c>
      <c r="N3663" t="s">
        <v>487</v>
      </c>
    </row>
    <row r="3664" spans="1:14" hidden="1" x14ac:dyDescent="0.25">
      <c r="A3664" t="s">
        <v>241</v>
      </c>
      <c r="B3664" s="1">
        <v>44926</v>
      </c>
      <c r="C3664" t="s">
        <v>1132</v>
      </c>
      <c r="D3664" t="s">
        <v>1133</v>
      </c>
      <c r="E3664" s="4">
        <v>54700</v>
      </c>
      <c r="F3664" t="s">
        <v>567</v>
      </c>
      <c r="G3664" t="s">
        <v>471</v>
      </c>
      <c r="H3664" t="s">
        <v>308</v>
      </c>
      <c r="I3664" t="s">
        <v>309</v>
      </c>
      <c r="J3664" t="s">
        <v>264</v>
      </c>
      <c r="L3664" t="s">
        <v>378</v>
      </c>
      <c r="M3664" t="s">
        <v>379</v>
      </c>
      <c r="N3664" t="s">
        <v>480</v>
      </c>
    </row>
    <row r="3665" spans="1:14" hidden="1" x14ac:dyDescent="0.25">
      <c r="A3665" t="s">
        <v>241</v>
      </c>
      <c r="B3665" s="1">
        <v>44926</v>
      </c>
      <c r="C3665" t="s">
        <v>1134</v>
      </c>
      <c r="D3665" t="s">
        <v>1135</v>
      </c>
      <c r="E3665" s="4">
        <v>88399.78</v>
      </c>
      <c r="F3665" t="s">
        <v>567</v>
      </c>
      <c r="G3665" t="s">
        <v>471</v>
      </c>
      <c r="H3665" t="s">
        <v>301</v>
      </c>
      <c r="I3665" t="s">
        <v>302</v>
      </c>
      <c r="J3665" t="s">
        <v>258</v>
      </c>
      <c r="L3665" t="s">
        <v>378</v>
      </c>
      <c r="M3665" t="s">
        <v>379</v>
      </c>
      <c r="N3665" t="s">
        <v>486</v>
      </c>
    </row>
    <row r="3666" spans="1:14" hidden="1" x14ac:dyDescent="0.25">
      <c r="A3666" t="s">
        <v>241</v>
      </c>
      <c r="B3666" s="1">
        <v>44926</v>
      </c>
      <c r="C3666" t="s">
        <v>1136</v>
      </c>
      <c r="D3666" t="s">
        <v>1137</v>
      </c>
      <c r="E3666" s="4">
        <v>67410.840000000011</v>
      </c>
      <c r="F3666" t="s">
        <v>567</v>
      </c>
      <c r="G3666" t="s">
        <v>471</v>
      </c>
      <c r="H3666" t="s">
        <v>308</v>
      </c>
      <c r="I3666" t="s">
        <v>309</v>
      </c>
      <c r="J3666" t="s">
        <v>264</v>
      </c>
      <c r="L3666" t="s">
        <v>378</v>
      </c>
      <c r="M3666" t="s">
        <v>379</v>
      </c>
      <c r="N3666" t="s">
        <v>487</v>
      </c>
    </row>
    <row r="3667" spans="1:14" hidden="1" x14ac:dyDescent="0.25">
      <c r="A3667" t="s">
        <v>241</v>
      </c>
      <c r="B3667" s="1">
        <v>44926</v>
      </c>
      <c r="C3667" t="s">
        <v>1140</v>
      </c>
      <c r="D3667" t="s">
        <v>1141</v>
      </c>
      <c r="E3667" s="4">
        <v>5000</v>
      </c>
      <c r="F3667" t="s">
        <v>567</v>
      </c>
      <c r="G3667" t="s">
        <v>471</v>
      </c>
      <c r="H3667" t="s">
        <v>308</v>
      </c>
      <c r="I3667" t="s">
        <v>309</v>
      </c>
      <c r="J3667" t="s">
        <v>264</v>
      </c>
      <c r="L3667" t="s">
        <v>378</v>
      </c>
      <c r="M3667" t="s">
        <v>379</v>
      </c>
      <c r="N3667" t="s">
        <v>487</v>
      </c>
    </row>
    <row r="3668" spans="1:14" hidden="1" x14ac:dyDescent="0.25">
      <c r="A3668" t="s">
        <v>241</v>
      </c>
      <c r="B3668" s="1">
        <v>44926</v>
      </c>
      <c r="C3668" t="s">
        <v>1221</v>
      </c>
      <c r="D3668" t="s">
        <v>1222</v>
      </c>
      <c r="E3668" s="4">
        <v>49838.42</v>
      </c>
      <c r="F3668" t="s">
        <v>567</v>
      </c>
      <c r="G3668" t="s">
        <v>471</v>
      </c>
      <c r="H3668" t="s">
        <v>317</v>
      </c>
      <c r="I3668" t="s">
        <v>318</v>
      </c>
      <c r="J3668" t="s">
        <v>276</v>
      </c>
      <c r="L3668" t="s">
        <v>390</v>
      </c>
      <c r="M3668" t="s">
        <v>391</v>
      </c>
      <c r="N3668" t="s">
        <v>487</v>
      </c>
    </row>
    <row r="3669" spans="1:14" hidden="1" x14ac:dyDescent="0.25">
      <c r="A3669" t="s">
        <v>241</v>
      </c>
      <c r="B3669" s="1">
        <v>44926</v>
      </c>
      <c r="C3669" t="s">
        <v>1258</v>
      </c>
      <c r="D3669" t="s">
        <v>1259</v>
      </c>
      <c r="E3669" s="4">
        <v>5724.45</v>
      </c>
      <c r="F3669" t="s">
        <v>567</v>
      </c>
      <c r="G3669" t="s">
        <v>471</v>
      </c>
      <c r="H3669" t="s">
        <v>308</v>
      </c>
      <c r="I3669" t="s">
        <v>309</v>
      </c>
      <c r="J3669" t="s">
        <v>264</v>
      </c>
      <c r="L3669" t="s">
        <v>378</v>
      </c>
      <c r="M3669" t="s">
        <v>379</v>
      </c>
      <c r="N3669" t="s">
        <v>487</v>
      </c>
    </row>
    <row r="3670" spans="1:14" hidden="1" x14ac:dyDescent="0.25">
      <c r="A3670" t="s">
        <v>241</v>
      </c>
      <c r="B3670" s="1">
        <v>44926</v>
      </c>
      <c r="C3670" t="s">
        <v>1310</v>
      </c>
      <c r="D3670" t="s">
        <v>1311</v>
      </c>
      <c r="E3670" s="4">
        <v>2638</v>
      </c>
      <c r="F3670" t="s">
        <v>567</v>
      </c>
      <c r="G3670" t="s">
        <v>471</v>
      </c>
      <c r="H3670" t="s">
        <v>308</v>
      </c>
      <c r="I3670" t="s">
        <v>309</v>
      </c>
      <c r="J3670" t="s">
        <v>264</v>
      </c>
      <c r="L3670" t="s">
        <v>378</v>
      </c>
      <c r="M3670" t="s">
        <v>379</v>
      </c>
      <c r="N3670" t="s">
        <v>487</v>
      </c>
    </row>
    <row r="3671" spans="1:14" hidden="1" x14ac:dyDescent="0.25">
      <c r="A3671" t="s">
        <v>241</v>
      </c>
      <c r="B3671" s="1">
        <v>44926</v>
      </c>
      <c r="C3671" t="s">
        <v>702</v>
      </c>
      <c r="D3671" t="s">
        <v>703</v>
      </c>
      <c r="E3671" s="4">
        <v>11804</v>
      </c>
      <c r="F3671" t="s">
        <v>567</v>
      </c>
      <c r="G3671" t="s">
        <v>471</v>
      </c>
      <c r="H3671" t="s">
        <v>311</v>
      </c>
      <c r="I3671" t="s">
        <v>312</v>
      </c>
      <c r="J3671" t="s">
        <v>264</v>
      </c>
      <c r="L3671" t="s">
        <v>378</v>
      </c>
      <c r="M3671" t="s">
        <v>379</v>
      </c>
      <c r="N3671" t="s">
        <v>487</v>
      </c>
    </row>
    <row r="3672" spans="1:14" hidden="1" x14ac:dyDescent="0.25">
      <c r="A3672" t="s">
        <v>241</v>
      </c>
      <c r="B3672" s="1">
        <v>44926</v>
      </c>
      <c r="C3672" t="s">
        <v>1312</v>
      </c>
      <c r="D3672" t="s">
        <v>1313</v>
      </c>
      <c r="E3672" s="4">
        <v>15370</v>
      </c>
      <c r="F3672" t="s">
        <v>567</v>
      </c>
      <c r="G3672" t="s">
        <v>471</v>
      </c>
      <c r="H3672" t="s">
        <v>311</v>
      </c>
      <c r="I3672" t="s">
        <v>312</v>
      </c>
      <c r="J3672" t="s">
        <v>264</v>
      </c>
      <c r="L3672" t="s">
        <v>378</v>
      </c>
      <c r="M3672" t="s">
        <v>379</v>
      </c>
      <c r="N3672" t="s">
        <v>487</v>
      </c>
    </row>
    <row r="3673" spans="1:14" hidden="1" x14ac:dyDescent="0.25">
      <c r="A3673" t="s">
        <v>241</v>
      </c>
      <c r="B3673" s="1">
        <v>44926</v>
      </c>
      <c r="C3673" t="s">
        <v>1146</v>
      </c>
      <c r="D3673" t="s">
        <v>1147</v>
      </c>
      <c r="E3673" s="4">
        <v>30600</v>
      </c>
      <c r="F3673" t="s">
        <v>567</v>
      </c>
      <c r="G3673" t="s">
        <v>471</v>
      </c>
      <c r="H3673" t="s">
        <v>311</v>
      </c>
      <c r="I3673" t="s">
        <v>312</v>
      </c>
      <c r="J3673" t="s">
        <v>264</v>
      </c>
      <c r="L3673" t="s">
        <v>378</v>
      </c>
      <c r="M3673" t="s">
        <v>379</v>
      </c>
      <c r="N3673" t="s">
        <v>487</v>
      </c>
    </row>
    <row r="3674" spans="1:14" hidden="1" x14ac:dyDescent="0.25">
      <c r="A3674" t="s">
        <v>241</v>
      </c>
      <c r="B3674" s="1">
        <v>44926</v>
      </c>
      <c r="C3674" t="s">
        <v>1273</v>
      </c>
      <c r="D3674" t="s">
        <v>1274</v>
      </c>
      <c r="E3674" s="4">
        <v>8320</v>
      </c>
      <c r="F3674" t="s">
        <v>567</v>
      </c>
      <c r="G3674" t="s">
        <v>471</v>
      </c>
      <c r="H3674" t="s">
        <v>301</v>
      </c>
      <c r="I3674" t="s">
        <v>302</v>
      </c>
      <c r="J3674" t="s">
        <v>258</v>
      </c>
      <c r="L3674" t="s">
        <v>378</v>
      </c>
      <c r="M3674" t="s">
        <v>379</v>
      </c>
      <c r="N3674" t="s">
        <v>487</v>
      </c>
    </row>
    <row r="3675" spans="1:14" hidden="1" x14ac:dyDescent="0.25">
      <c r="A3675" t="s">
        <v>241</v>
      </c>
      <c r="B3675" s="1">
        <v>44926</v>
      </c>
      <c r="C3675" t="s">
        <v>1260</v>
      </c>
      <c r="D3675" t="s">
        <v>1261</v>
      </c>
      <c r="E3675" s="4">
        <v>2400</v>
      </c>
      <c r="F3675" t="s">
        <v>567</v>
      </c>
      <c r="G3675" t="s">
        <v>471</v>
      </c>
      <c r="H3675" t="s">
        <v>311</v>
      </c>
      <c r="I3675" t="s">
        <v>312</v>
      </c>
      <c r="J3675" t="s">
        <v>264</v>
      </c>
      <c r="L3675" t="s">
        <v>378</v>
      </c>
      <c r="M3675" t="s">
        <v>379</v>
      </c>
      <c r="N3675" t="s">
        <v>487</v>
      </c>
    </row>
    <row r="3676" spans="1:14" hidden="1" x14ac:dyDescent="0.25">
      <c r="A3676" t="s">
        <v>241</v>
      </c>
      <c r="B3676" s="1">
        <v>44926</v>
      </c>
      <c r="C3676" t="s">
        <v>704</v>
      </c>
      <c r="D3676" t="s">
        <v>705</v>
      </c>
      <c r="E3676" s="4">
        <v>23492.84</v>
      </c>
      <c r="F3676" t="s">
        <v>567</v>
      </c>
      <c r="G3676" t="s">
        <v>471</v>
      </c>
      <c r="H3676" t="s">
        <v>311</v>
      </c>
      <c r="I3676" t="s">
        <v>312</v>
      </c>
      <c r="J3676" t="s">
        <v>264</v>
      </c>
      <c r="L3676" t="s">
        <v>378</v>
      </c>
      <c r="M3676" t="s">
        <v>379</v>
      </c>
      <c r="N3676" t="s">
        <v>487</v>
      </c>
    </row>
    <row r="3677" spans="1:14" hidden="1" x14ac:dyDescent="0.25">
      <c r="A3677" t="s">
        <v>241</v>
      </c>
      <c r="B3677" s="1">
        <v>44926</v>
      </c>
      <c r="C3677" t="s">
        <v>708</v>
      </c>
      <c r="D3677" t="s">
        <v>709</v>
      </c>
      <c r="E3677" s="4">
        <v>1659.7500000000005</v>
      </c>
      <c r="F3677" t="s">
        <v>567</v>
      </c>
      <c r="G3677" t="s">
        <v>471</v>
      </c>
      <c r="H3677" t="s">
        <v>301</v>
      </c>
      <c r="I3677" t="s">
        <v>302</v>
      </c>
      <c r="J3677" t="s">
        <v>258</v>
      </c>
      <c r="L3677" t="s">
        <v>378</v>
      </c>
      <c r="M3677" t="s">
        <v>379</v>
      </c>
      <c r="N3677" t="s">
        <v>482</v>
      </c>
    </row>
    <row r="3678" spans="1:14" hidden="1" x14ac:dyDescent="0.25">
      <c r="A3678" t="s">
        <v>241</v>
      </c>
      <c r="B3678" s="1">
        <v>44926</v>
      </c>
      <c r="C3678" t="s">
        <v>712</v>
      </c>
      <c r="D3678" t="s">
        <v>713</v>
      </c>
      <c r="E3678" s="4">
        <v>961.04000000000008</v>
      </c>
      <c r="F3678" t="s">
        <v>567</v>
      </c>
      <c r="G3678" t="s">
        <v>471</v>
      </c>
      <c r="H3678" t="s">
        <v>311</v>
      </c>
      <c r="I3678" t="s">
        <v>312</v>
      </c>
      <c r="J3678" t="s">
        <v>264</v>
      </c>
      <c r="L3678" t="s">
        <v>378</v>
      </c>
      <c r="M3678" t="s">
        <v>379</v>
      </c>
      <c r="N3678" t="s">
        <v>487</v>
      </c>
    </row>
    <row r="3679" spans="1:14" hidden="1" x14ac:dyDescent="0.25">
      <c r="A3679" t="s">
        <v>241</v>
      </c>
      <c r="B3679" s="1">
        <v>44926</v>
      </c>
      <c r="C3679" t="s">
        <v>717</v>
      </c>
      <c r="D3679" t="s">
        <v>718</v>
      </c>
      <c r="E3679" s="4">
        <v>229.37</v>
      </c>
      <c r="F3679" t="s">
        <v>567</v>
      </c>
      <c r="G3679" t="s">
        <v>471</v>
      </c>
      <c r="H3679" t="s">
        <v>311</v>
      </c>
      <c r="I3679" t="s">
        <v>312</v>
      </c>
      <c r="J3679" t="s">
        <v>264</v>
      </c>
      <c r="L3679" t="s">
        <v>378</v>
      </c>
      <c r="M3679" t="s">
        <v>379</v>
      </c>
      <c r="N3679" t="s">
        <v>487</v>
      </c>
    </row>
    <row r="3680" spans="1:14" hidden="1" x14ac:dyDescent="0.25">
      <c r="A3680" t="s">
        <v>241</v>
      </c>
      <c r="B3680" s="1">
        <v>44926</v>
      </c>
      <c r="C3680" t="s">
        <v>719</v>
      </c>
      <c r="D3680" t="s">
        <v>720</v>
      </c>
      <c r="E3680" s="4">
        <v>3627.4299999999994</v>
      </c>
      <c r="F3680" t="s">
        <v>567</v>
      </c>
      <c r="G3680" t="s">
        <v>471</v>
      </c>
      <c r="H3680" t="s">
        <v>311</v>
      </c>
      <c r="I3680" t="s">
        <v>312</v>
      </c>
      <c r="J3680" t="s">
        <v>264</v>
      </c>
      <c r="L3680" t="s">
        <v>378</v>
      </c>
      <c r="M3680" t="s">
        <v>379</v>
      </c>
      <c r="N3680" t="s">
        <v>487</v>
      </c>
    </row>
    <row r="3681" spans="1:14" hidden="1" x14ac:dyDescent="0.25">
      <c r="A3681" t="s">
        <v>241</v>
      </c>
      <c r="B3681" s="1">
        <v>44926</v>
      </c>
      <c r="C3681" t="s">
        <v>721</v>
      </c>
      <c r="D3681" t="s">
        <v>722</v>
      </c>
      <c r="E3681" s="4">
        <v>21823</v>
      </c>
      <c r="F3681" t="s">
        <v>567</v>
      </c>
      <c r="G3681" t="s">
        <v>471</v>
      </c>
      <c r="H3681" t="s">
        <v>308</v>
      </c>
      <c r="I3681" t="s">
        <v>309</v>
      </c>
      <c r="J3681" t="s">
        <v>264</v>
      </c>
      <c r="L3681" t="s">
        <v>378</v>
      </c>
      <c r="M3681" t="s">
        <v>379</v>
      </c>
      <c r="N3681" t="s">
        <v>487</v>
      </c>
    </row>
    <row r="3682" spans="1:14" hidden="1" x14ac:dyDescent="0.25">
      <c r="A3682" t="s">
        <v>241</v>
      </c>
      <c r="B3682" s="1">
        <v>44926</v>
      </c>
      <c r="C3682" t="s">
        <v>726</v>
      </c>
      <c r="D3682" t="s">
        <v>727</v>
      </c>
      <c r="E3682" s="4">
        <v>8924.5600000000013</v>
      </c>
      <c r="F3682" t="s">
        <v>567</v>
      </c>
      <c r="G3682" t="s">
        <v>471</v>
      </c>
      <c r="H3682" t="s">
        <v>301</v>
      </c>
      <c r="I3682" t="s">
        <v>302</v>
      </c>
      <c r="J3682" t="s">
        <v>258</v>
      </c>
      <c r="L3682" t="s">
        <v>378</v>
      </c>
      <c r="M3682" t="s">
        <v>379</v>
      </c>
      <c r="N3682" t="s">
        <v>486</v>
      </c>
    </row>
    <row r="3683" spans="1:14" hidden="1" x14ac:dyDescent="0.25">
      <c r="A3683" t="s">
        <v>241</v>
      </c>
      <c r="B3683" s="1">
        <v>44926</v>
      </c>
      <c r="C3683" t="s">
        <v>730</v>
      </c>
      <c r="D3683" t="s">
        <v>731</v>
      </c>
      <c r="E3683" s="4">
        <v>419.4</v>
      </c>
      <c r="F3683" t="s">
        <v>567</v>
      </c>
      <c r="G3683" t="s">
        <v>471</v>
      </c>
      <c r="H3683" t="s">
        <v>308</v>
      </c>
      <c r="I3683" t="s">
        <v>309</v>
      </c>
      <c r="J3683" t="s">
        <v>264</v>
      </c>
      <c r="L3683" t="s">
        <v>378</v>
      </c>
      <c r="M3683" t="s">
        <v>379</v>
      </c>
      <c r="N3683" t="s">
        <v>487</v>
      </c>
    </row>
    <row r="3684" spans="1:14" hidden="1" x14ac:dyDescent="0.25">
      <c r="A3684" t="s">
        <v>241</v>
      </c>
      <c r="B3684" s="1">
        <v>44926</v>
      </c>
      <c r="C3684" t="s">
        <v>734</v>
      </c>
      <c r="D3684" t="s">
        <v>735</v>
      </c>
      <c r="E3684" s="4">
        <v>2086.4399999999996</v>
      </c>
      <c r="F3684" t="s">
        <v>567</v>
      </c>
      <c r="G3684" t="s">
        <v>471</v>
      </c>
      <c r="H3684" t="s">
        <v>308</v>
      </c>
      <c r="I3684" t="s">
        <v>309</v>
      </c>
      <c r="J3684" t="s">
        <v>264</v>
      </c>
      <c r="L3684" t="s">
        <v>378</v>
      </c>
      <c r="M3684" t="s">
        <v>379</v>
      </c>
      <c r="N3684" t="s">
        <v>487</v>
      </c>
    </row>
    <row r="3685" spans="1:14" hidden="1" x14ac:dyDescent="0.25">
      <c r="A3685" t="s">
        <v>241</v>
      </c>
      <c r="B3685" s="1">
        <v>44926</v>
      </c>
      <c r="C3685" t="s">
        <v>738</v>
      </c>
      <c r="D3685" t="s">
        <v>739</v>
      </c>
      <c r="E3685" s="4">
        <v>27689.4</v>
      </c>
      <c r="F3685" t="s">
        <v>567</v>
      </c>
      <c r="G3685" t="s">
        <v>471</v>
      </c>
      <c r="H3685" t="s">
        <v>301</v>
      </c>
      <c r="I3685" t="s">
        <v>302</v>
      </c>
      <c r="J3685" t="s">
        <v>258</v>
      </c>
      <c r="L3685" t="s">
        <v>378</v>
      </c>
      <c r="M3685" t="s">
        <v>379</v>
      </c>
      <c r="N3685" t="s">
        <v>487</v>
      </c>
    </row>
    <row r="3686" spans="1:14" hidden="1" x14ac:dyDescent="0.25">
      <c r="A3686" t="s">
        <v>241</v>
      </c>
      <c r="B3686" s="1">
        <v>44926</v>
      </c>
      <c r="C3686" t="s">
        <v>742</v>
      </c>
      <c r="D3686" t="s">
        <v>743</v>
      </c>
      <c r="E3686" s="4">
        <v>2918.5699999999997</v>
      </c>
      <c r="F3686" t="s">
        <v>567</v>
      </c>
      <c r="G3686" t="s">
        <v>471</v>
      </c>
      <c r="H3686" t="s">
        <v>308</v>
      </c>
      <c r="I3686" t="s">
        <v>309</v>
      </c>
      <c r="J3686" t="s">
        <v>264</v>
      </c>
      <c r="L3686" t="s">
        <v>378</v>
      </c>
      <c r="M3686" t="s">
        <v>379</v>
      </c>
      <c r="N3686" t="s">
        <v>487</v>
      </c>
    </row>
    <row r="3687" spans="1:14" hidden="1" x14ac:dyDescent="0.25">
      <c r="A3687" t="s">
        <v>241</v>
      </c>
      <c r="B3687" s="1">
        <v>44926</v>
      </c>
      <c r="C3687" t="s">
        <v>747</v>
      </c>
      <c r="D3687" t="s">
        <v>748</v>
      </c>
      <c r="E3687" s="4">
        <v>43294.979999999996</v>
      </c>
      <c r="F3687" t="s">
        <v>567</v>
      </c>
      <c r="G3687" t="s">
        <v>471</v>
      </c>
      <c r="H3687" t="s">
        <v>308</v>
      </c>
      <c r="I3687" t="s">
        <v>309</v>
      </c>
      <c r="J3687" t="s">
        <v>264</v>
      </c>
      <c r="L3687" t="s">
        <v>378</v>
      </c>
      <c r="M3687" t="s">
        <v>379</v>
      </c>
      <c r="N3687" t="s">
        <v>487</v>
      </c>
    </row>
    <row r="3688" spans="1:14" hidden="1" x14ac:dyDescent="0.25">
      <c r="A3688" t="s">
        <v>241</v>
      </c>
      <c r="B3688" s="1">
        <v>44926</v>
      </c>
      <c r="C3688" t="s">
        <v>751</v>
      </c>
      <c r="D3688" t="s">
        <v>752</v>
      </c>
      <c r="E3688" s="4">
        <v>10266.86</v>
      </c>
      <c r="F3688" t="s">
        <v>567</v>
      </c>
      <c r="G3688" t="s">
        <v>471</v>
      </c>
      <c r="H3688" t="s">
        <v>308</v>
      </c>
      <c r="I3688" t="s">
        <v>309</v>
      </c>
      <c r="J3688" t="s">
        <v>264</v>
      </c>
      <c r="L3688" t="s">
        <v>378</v>
      </c>
      <c r="M3688" t="s">
        <v>379</v>
      </c>
      <c r="N3688" t="s">
        <v>485</v>
      </c>
    </row>
    <row r="3689" spans="1:14" hidden="1" x14ac:dyDescent="0.25">
      <c r="A3689" t="s">
        <v>241</v>
      </c>
      <c r="B3689" s="1">
        <v>44926</v>
      </c>
      <c r="C3689" t="s">
        <v>755</v>
      </c>
      <c r="D3689" t="s">
        <v>756</v>
      </c>
      <c r="E3689" s="4">
        <v>311.60000000000002</v>
      </c>
      <c r="F3689" t="s">
        <v>567</v>
      </c>
      <c r="G3689" t="s">
        <v>471</v>
      </c>
      <c r="H3689" t="s">
        <v>311</v>
      </c>
      <c r="I3689" t="s">
        <v>312</v>
      </c>
      <c r="J3689" t="s">
        <v>264</v>
      </c>
      <c r="L3689" t="s">
        <v>378</v>
      </c>
      <c r="M3689" t="s">
        <v>379</v>
      </c>
      <c r="N3689" t="s">
        <v>487</v>
      </c>
    </row>
    <row r="3690" spans="1:14" hidden="1" x14ac:dyDescent="0.25">
      <c r="A3690" t="s">
        <v>241</v>
      </c>
      <c r="B3690" s="1">
        <v>44926</v>
      </c>
      <c r="C3690" t="s">
        <v>763</v>
      </c>
      <c r="D3690" t="s">
        <v>764</v>
      </c>
      <c r="E3690" s="4">
        <v>10188.77</v>
      </c>
      <c r="F3690" t="s">
        <v>567</v>
      </c>
      <c r="G3690" t="s">
        <v>471</v>
      </c>
      <c r="H3690" t="s">
        <v>308</v>
      </c>
      <c r="I3690" t="s">
        <v>309</v>
      </c>
      <c r="J3690" t="s">
        <v>264</v>
      </c>
      <c r="L3690" t="s">
        <v>378</v>
      </c>
      <c r="M3690" t="s">
        <v>379</v>
      </c>
      <c r="N3690" t="s">
        <v>480</v>
      </c>
    </row>
    <row r="3691" spans="1:14" hidden="1" x14ac:dyDescent="0.25">
      <c r="A3691" t="s">
        <v>241</v>
      </c>
      <c r="B3691" s="1">
        <v>44926</v>
      </c>
      <c r="C3691" t="s">
        <v>767</v>
      </c>
      <c r="D3691" t="s">
        <v>768</v>
      </c>
      <c r="E3691" s="4">
        <v>6011.920000000001</v>
      </c>
      <c r="F3691" t="s">
        <v>567</v>
      </c>
      <c r="G3691" t="s">
        <v>471</v>
      </c>
      <c r="H3691" t="s">
        <v>308</v>
      </c>
      <c r="I3691" t="s">
        <v>309</v>
      </c>
      <c r="J3691" t="s">
        <v>264</v>
      </c>
      <c r="L3691" t="s">
        <v>378</v>
      </c>
      <c r="M3691" t="s">
        <v>379</v>
      </c>
      <c r="N3691" t="s">
        <v>480</v>
      </c>
    </row>
    <row r="3692" spans="1:14" hidden="1" x14ac:dyDescent="0.25">
      <c r="A3692" t="s">
        <v>241</v>
      </c>
      <c r="B3692" s="1">
        <v>44926</v>
      </c>
      <c r="C3692" t="s">
        <v>769</v>
      </c>
      <c r="D3692" t="s">
        <v>770</v>
      </c>
      <c r="E3692" s="4">
        <v>22213.519999999997</v>
      </c>
      <c r="F3692" t="s">
        <v>567</v>
      </c>
      <c r="G3692" t="s">
        <v>471</v>
      </c>
      <c r="H3692" t="s">
        <v>311</v>
      </c>
      <c r="I3692" t="s">
        <v>312</v>
      </c>
      <c r="J3692" t="s">
        <v>264</v>
      </c>
      <c r="L3692" t="s">
        <v>378</v>
      </c>
      <c r="M3692" t="s">
        <v>379</v>
      </c>
      <c r="N3692" t="s">
        <v>487</v>
      </c>
    </row>
    <row r="3693" spans="1:14" hidden="1" x14ac:dyDescent="0.25">
      <c r="A3693" t="s">
        <v>241</v>
      </c>
      <c r="B3693" s="1">
        <v>44926</v>
      </c>
      <c r="C3693" t="s">
        <v>773</v>
      </c>
      <c r="D3693" t="s">
        <v>774</v>
      </c>
      <c r="E3693" s="4">
        <v>9374.25</v>
      </c>
      <c r="F3693" t="s">
        <v>567</v>
      </c>
      <c r="G3693" t="s">
        <v>471</v>
      </c>
      <c r="H3693" t="s">
        <v>308</v>
      </c>
      <c r="I3693" t="s">
        <v>309</v>
      </c>
      <c r="J3693" t="s">
        <v>264</v>
      </c>
      <c r="L3693" t="s">
        <v>378</v>
      </c>
      <c r="M3693" t="s">
        <v>379</v>
      </c>
      <c r="N3693" t="s">
        <v>480</v>
      </c>
    </row>
    <row r="3694" spans="1:14" hidden="1" x14ac:dyDescent="0.25">
      <c r="A3694" t="s">
        <v>241</v>
      </c>
      <c r="B3694" s="1">
        <v>44926</v>
      </c>
      <c r="C3694" t="s">
        <v>775</v>
      </c>
      <c r="D3694" t="s">
        <v>776</v>
      </c>
      <c r="E3694" s="4">
        <v>11860.08</v>
      </c>
      <c r="F3694" t="s">
        <v>567</v>
      </c>
      <c r="G3694" t="s">
        <v>471</v>
      </c>
      <c r="H3694" t="s">
        <v>311</v>
      </c>
      <c r="I3694" t="s">
        <v>312</v>
      </c>
      <c r="J3694" t="s">
        <v>264</v>
      </c>
      <c r="L3694" t="s">
        <v>378</v>
      </c>
      <c r="M3694" t="s">
        <v>379</v>
      </c>
      <c r="N3694" t="s">
        <v>487</v>
      </c>
    </row>
    <row r="3695" spans="1:14" hidden="1" x14ac:dyDescent="0.25">
      <c r="A3695" t="s">
        <v>241</v>
      </c>
      <c r="B3695" s="1">
        <v>44926</v>
      </c>
      <c r="C3695" t="s">
        <v>777</v>
      </c>
      <c r="D3695" t="s">
        <v>778</v>
      </c>
      <c r="E3695" s="4">
        <v>7457.2800000000007</v>
      </c>
      <c r="F3695" t="s">
        <v>567</v>
      </c>
      <c r="G3695" t="s">
        <v>471</v>
      </c>
      <c r="H3695" t="s">
        <v>311</v>
      </c>
      <c r="I3695" t="s">
        <v>312</v>
      </c>
      <c r="J3695" t="s">
        <v>264</v>
      </c>
      <c r="L3695" t="s">
        <v>378</v>
      </c>
      <c r="M3695" t="s">
        <v>379</v>
      </c>
      <c r="N3695" t="s">
        <v>485</v>
      </c>
    </row>
    <row r="3696" spans="1:14" hidden="1" x14ac:dyDescent="0.25">
      <c r="A3696" t="s">
        <v>241</v>
      </c>
      <c r="B3696" s="1">
        <v>44926</v>
      </c>
      <c r="C3696" t="s">
        <v>781</v>
      </c>
      <c r="D3696" t="s">
        <v>782</v>
      </c>
      <c r="E3696" s="4">
        <v>2418.9299999999998</v>
      </c>
      <c r="F3696" t="s">
        <v>567</v>
      </c>
      <c r="G3696" t="s">
        <v>471</v>
      </c>
      <c r="H3696" t="s">
        <v>311</v>
      </c>
      <c r="I3696" t="s">
        <v>312</v>
      </c>
      <c r="J3696" t="s">
        <v>264</v>
      </c>
      <c r="L3696" t="s">
        <v>378</v>
      </c>
      <c r="M3696" t="s">
        <v>379</v>
      </c>
      <c r="N3696" t="s">
        <v>485</v>
      </c>
    </row>
    <row r="3697" spans="1:14" hidden="1" x14ac:dyDescent="0.25">
      <c r="A3697" t="s">
        <v>241</v>
      </c>
      <c r="B3697" s="1">
        <v>44926</v>
      </c>
      <c r="C3697" t="s">
        <v>785</v>
      </c>
      <c r="D3697" t="s">
        <v>786</v>
      </c>
      <c r="E3697" s="4">
        <v>10589.81</v>
      </c>
      <c r="F3697" t="s">
        <v>567</v>
      </c>
      <c r="G3697" t="s">
        <v>471</v>
      </c>
      <c r="H3697" t="s">
        <v>311</v>
      </c>
      <c r="I3697" t="s">
        <v>312</v>
      </c>
      <c r="J3697" t="s">
        <v>264</v>
      </c>
      <c r="L3697" t="s">
        <v>378</v>
      </c>
      <c r="M3697" t="s">
        <v>379</v>
      </c>
      <c r="N3697" t="s">
        <v>485</v>
      </c>
    </row>
    <row r="3698" spans="1:14" hidden="1" x14ac:dyDescent="0.25">
      <c r="A3698" t="s">
        <v>241</v>
      </c>
      <c r="B3698" s="1">
        <v>44926</v>
      </c>
      <c r="C3698" t="s">
        <v>788</v>
      </c>
      <c r="D3698" t="s">
        <v>789</v>
      </c>
      <c r="E3698" s="4">
        <v>21187.67</v>
      </c>
      <c r="F3698" t="s">
        <v>567</v>
      </c>
      <c r="G3698" t="s">
        <v>471</v>
      </c>
      <c r="H3698" t="s">
        <v>311</v>
      </c>
      <c r="I3698" t="s">
        <v>312</v>
      </c>
      <c r="J3698" t="s">
        <v>264</v>
      </c>
      <c r="L3698" t="s">
        <v>378</v>
      </c>
      <c r="M3698" t="s">
        <v>379</v>
      </c>
      <c r="N3698" t="s">
        <v>485</v>
      </c>
    </row>
    <row r="3699" spans="1:14" hidden="1" x14ac:dyDescent="0.25">
      <c r="A3699" t="s">
        <v>241</v>
      </c>
      <c r="B3699" s="1">
        <v>44926</v>
      </c>
      <c r="C3699" t="s">
        <v>790</v>
      </c>
      <c r="D3699" t="s">
        <v>791</v>
      </c>
      <c r="E3699" s="4">
        <v>1660</v>
      </c>
      <c r="F3699" t="s">
        <v>567</v>
      </c>
      <c r="G3699" t="s">
        <v>471</v>
      </c>
      <c r="H3699" t="s">
        <v>311</v>
      </c>
      <c r="I3699" t="s">
        <v>312</v>
      </c>
      <c r="J3699" t="s">
        <v>264</v>
      </c>
      <c r="L3699" t="s">
        <v>378</v>
      </c>
      <c r="M3699" t="s">
        <v>379</v>
      </c>
      <c r="N3699" t="s">
        <v>487</v>
      </c>
    </row>
    <row r="3700" spans="1:14" hidden="1" x14ac:dyDescent="0.25">
      <c r="A3700" t="s">
        <v>241</v>
      </c>
      <c r="B3700" s="1">
        <v>44926</v>
      </c>
      <c r="C3700" t="s">
        <v>792</v>
      </c>
      <c r="D3700" t="s">
        <v>793</v>
      </c>
      <c r="E3700" s="4">
        <v>2800</v>
      </c>
      <c r="F3700" t="s">
        <v>567</v>
      </c>
      <c r="G3700" t="s">
        <v>471</v>
      </c>
      <c r="H3700" t="s">
        <v>308</v>
      </c>
      <c r="I3700" t="s">
        <v>309</v>
      </c>
      <c r="J3700" t="s">
        <v>264</v>
      </c>
      <c r="L3700" t="s">
        <v>378</v>
      </c>
      <c r="M3700" t="s">
        <v>379</v>
      </c>
      <c r="N3700" t="s">
        <v>487</v>
      </c>
    </row>
    <row r="3701" spans="1:14" hidden="1" x14ac:dyDescent="0.25">
      <c r="A3701" t="s">
        <v>241</v>
      </c>
      <c r="B3701" s="1">
        <v>44926</v>
      </c>
      <c r="C3701" t="s">
        <v>1148</v>
      </c>
      <c r="D3701" t="s">
        <v>1149</v>
      </c>
      <c r="E3701" s="4">
        <v>4492.2</v>
      </c>
      <c r="F3701" t="s">
        <v>567</v>
      </c>
      <c r="G3701" t="s">
        <v>471</v>
      </c>
      <c r="H3701" t="s">
        <v>308</v>
      </c>
      <c r="I3701" t="s">
        <v>309</v>
      </c>
      <c r="J3701" t="s">
        <v>264</v>
      </c>
      <c r="L3701" t="s">
        <v>378</v>
      </c>
      <c r="M3701" t="s">
        <v>379</v>
      </c>
      <c r="N3701" t="s">
        <v>480</v>
      </c>
    </row>
    <row r="3702" spans="1:14" hidden="1" x14ac:dyDescent="0.25">
      <c r="A3702" t="s">
        <v>241</v>
      </c>
      <c r="B3702" s="1">
        <v>44926</v>
      </c>
      <c r="C3702" t="s">
        <v>1223</v>
      </c>
      <c r="D3702" t="s">
        <v>1224</v>
      </c>
      <c r="E3702" s="4">
        <v>3000</v>
      </c>
      <c r="F3702" t="s">
        <v>567</v>
      </c>
      <c r="G3702" t="s">
        <v>471</v>
      </c>
      <c r="H3702" t="s">
        <v>317</v>
      </c>
      <c r="I3702" t="s">
        <v>318</v>
      </c>
      <c r="J3702" t="s">
        <v>276</v>
      </c>
      <c r="L3702" t="s">
        <v>390</v>
      </c>
      <c r="M3702" t="s">
        <v>391</v>
      </c>
      <c r="N3702" t="s">
        <v>487</v>
      </c>
    </row>
    <row r="3703" spans="1:14" hidden="1" x14ac:dyDescent="0.25">
      <c r="A3703" t="s">
        <v>241</v>
      </c>
      <c r="B3703" s="1">
        <v>44926</v>
      </c>
      <c r="C3703" t="s">
        <v>1275</v>
      </c>
      <c r="D3703" t="s">
        <v>1276</v>
      </c>
      <c r="E3703" s="4">
        <v>5397.51</v>
      </c>
      <c r="F3703" t="s">
        <v>567</v>
      </c>
      <c r="G3703" t="s">
        <v>471</v>
      </c>
      <c r="H3703" t="s">
        <v>317</v>
      </c>
      <c r="I3703" t="s">
        <v>318</v>
      </c>
      <c r="J3703" t="s">
        <v>276</v>
      </c>
      <c r="L3703" t="s">
        <v>390</v>
      </c>
      <c r="M3703" t="s">
        <v>391</v>
      </c>
      <c r="N3703" t="s">
        <v>487</v>
      </c>
    </row>
    <row r="3704" spans="1:14" hidden="1" x14ac:dyDescent="0.25">
      <c r="A3704" t="s">
        <v>241</v>
      </c>
      <c r="B3704" s="1">
        <v>44926</v>
      </c>
      <c r="C3704" t="s">
        <v>1225</v>
      </c>
      <c r="D3704" t="s">
        <v>1226</v>
      </c>
      <c r="E3704" s="4">
        <v>52961.100000000006</v>
      </c>
      <c r="F3704" t="s">
        <v>567</v>
      </c>
      <c r="G3704" t="s">
        <v>471</v>
      </c>
      <c r="H3704" t="s">
        <v>308</v>
      </c>
      <c r="I3704" t="s">
        <v>309</v>
      </c>
      <c r="J3704" t="s">
        <v>264</v>
      </c>
      <c r="L3704" t="s">
        <v>378</v>
      </c>
      <c r="M3704" t="s">
        <v>379</v>
      </c>
      <c r="N3704" t="s">
        <v>480</v>
      </c>
    </row>
    <row r="3705" spans="1:14" hidden="1" x14ac:dyDescent="0.25">
      <c r="A3705" t="s">
        <v>241</v>
      </c>
      <c r="B3705" s="1">
        <v>44926</v>
      </c>
      <c r="C3705" t="s">
        <v>1236</v>
      </c>
      <c r="D3705" t="s">
        <v>1237</v>
      </c>
      <c r="E3705" s="4">
        <v>9200</v>
      </c>
      <c r="F3705" t="s">
        <v>567</v>
      </c>
      <c r="G3705" t="s">
        <v>471</v>
      </c>
      <c r="H3705" t="s">
        <v>308</v>
      </c>
      <c r="I3705" t="s">
        <v>309</v>
      </c>
      <c r="J3705" t="s">
        <v>264</v>
      </c>
      <c r="L3705" t="s">
        <v>378</v>
      </c>
      <c r="M3705" t="s">
        <v>379</v>
      </c>
      <c r="N3705" t="s">
        <v>480</v>
      </c>
    </row>
    <row r="3706" spans="1:14" hidden="1" x14ac:dyDescent="0.25">
      <c r="A3706" t="s">
        <v>241</v>
      </c>
      <c r="B3706" s="1">
        <v>44926</v>
      </c>
      <c r="C3706" t="s">
        <v>1238</v>
      </c>
      <c r="D3706" t="s">
        <v>1239</v>
      </c>
      <c r="E3706" s="4">
        <v>22126.870000000003</v>
      </c>
      <c r="F3706" t="s">
        <v>567</v>
      </c>
      <c r="G3706" t="s">
        <v>471</v>
      </c>
      <c r="H3706" t="s">
        <v>308</v>
      </c>
      <c r="I3706" t="s">
        <v>309</v>
      </c>
      <c r="J3706" t="s">
        <v>264</v>
      </c>
      <c r="L3706" t="s">
        <v>378</v>
      </c>
      <c r="M3706" t="s">
        <v>379</v>
      </c>
      <c r="N3706" t="s">
        <v>487</v>
      </c>
    </row>
    <row r="3707" spans="1:14" hidden="1" x14ac:dyDescent="0.25">
      <c r="A3707" t="s">
        <v>241</v>
      </c>
      <c r="B3707" s="1">
        <v>44926</v>
      </c>
      <c r="C3707" t="s">
        <v>794</v>
      </c>
      <c r="D3707" t="s">
        <v>795</v>
      </c>
      <c r="E3707" s="4">
        <v>69601.710000000006</v>
      </c>
      <c r="F3707" t="s">
        <v>567</v>
      </c>
      <c r="G3707" t="s">
        <v>471</v>
      </c>
      <c r="H3707" t="s">
        <v>301</v>
      </c>
      <c r="I3707" t="s">
        <v>302</v>
      </c>
      <c r="J3707" t="s">
        <v>258</v>
      </c>
      <c r="L3707" t="s">
        <v>378</v>
      </c>
      <c r="M3707" t="s">
        <v>379</v>
      </c>
      <c r="N3707" t="s">
        <v>482</v>
      </c>
    </row>
    <row r="3708" spans="1:14" hidden="1" x14ac:dyDescent="0.25">
      <c r="A3708" t="s">
        <v>241</v>
      </c>
      <c r="B3708" s="1">
        <v>44926</v>
      </c>
      <c r="C3708" t="s">
        <v>796</v>
      </c>
      <c r="D3708" t="s">
        <v>797</v>
      </c>
      <c r="E3708" s="4">
        <v>9482.84</v>
      </c>
      <c r="F3708" t="s">
        <v>567</v>
      </c>
      <c r="G3708" t="s">
        <v>471</v>
      </c>
      <c r="H3708" t="s">
        <v>301</v>
      </c>
      <c r="I3708" t="s">
        <v>302</v>
      </c>
      <c r="J3708" t="s">
        <v>258</v>
      </c>
      <c r="L3708" t="s">
        <v>378</v>
      </c>
      <c r="M3708" t="s">
        <v>379</v>
      </c>
      <c r="N3708" t="s">
        <v>482</v>
      </c>
    </row>
    <row r="3709" spans="1:14" hidden="1" x14ac:dyDescent="0.25">
      <c r="A3709" t="s">
        <v>241</v>
      </c>
      <c r="B3709" s="1">
        <v>44926</v>
      </c>
      <c r="C3709" t="s">
        <v>1302</v>
      </c>
      <c r="D3709" t="s">
        <v>1303</v>
      </c>
      <c r="E3709" s="4">
        <v>100</v>
      </c>
      <c r="F3709" t="s">
        <v>567</v>
      </c>
      <c r="G3709" t="s">
        <v>471</v>
      </c>
      <c r="H3709" t="s">
        <v>301</v>
      </c>
      <c r="I3709" t="s">
        <v>302</v>
      </c>
      <c r="J3709" t="s">
        <v>258</v>
      </c>
      <c r="L3709" t="s">
        <v>378</v>
      </c>
      <c r="M3709" t="s">
        <v>379</v>
      </c>
      <c r="N3709" t="s">
        <v>482</v>
      </c>
    </row>
    <row r="3710" spans="1:14" hidden="1" x14ac:dyDescent="0.25">
      <c r="A3710" t="s">
        <v>241</v>
      </c>
      <c r="B3710" s="1">
        <v>44926</v>
      </c>
      <c r="C3710" t="s">
        <v>800</v>
      </c>
      <c r="D3710" t="s">
        <v>801</v>
      </c>
      <c r="E3710" s="4">
        <v>13653.75</v>
      </c>
      <c r="F3710" t="s">
        <v>567</v>
      </c>
      <c r="G3710" t="s">
        <v>471</v>
      </c>
      <c r="H3710" t="s">
        <v>308</v>
      </c>
      <c r="I3710" t="s">
        <v>309</v>
      </c>
      <c r="J3710" t="s">
        <v>264</v>
      </c>
      <c r="L3710" t="s">
        <v>378</v>
      </c>
      <c r="M3710" t="s">
        <v>379</v>
      </c>
      <c r="N3710" t="s">
        <v>487</v>
      </c>
    </row>
    <row r="3711" spans="1:14" hidden="1" x14ac:dyDescent="0.25">
      <c r="A3711" t="s">
        <v>241</v>
      </c>
      <c r="B3711" s="1">
        <v>44926</v>
      </c>
      <c r="C3711" t="s">
        <v>802</v>
      </c>
      <c r="D3711" t="s">
        <v>803</v>
      </c>
      <c r="E3711" s="4">
        <v>420</v>
      </c>
      <c r="F3711" t="s">
        <v>567</v>
      </c>
      <c r="G3711" t="s">
        <v>471</v>
      </c>
      <c r="H3711" t="s">
        <v>308</v>
      </c>
      <c r="I3711" t="s">
        <v>309</v>
      </c>
      <c r="J3711" t="s">
        <v>264</v>
      </c>
      <c r="L3711" t="s">
        <v>378</v>
      </c>
      <c r="M3711" t="s">
        <v>379</v>
      </c>
      <c r="N3711" t="s">
        <v>487</v>
      </c>
    </row>
    <row r="3712" spans="1:14" hidden="1" x14ac:dyDescent="0.25">
      <c r="A3712" t="s">
        <v>241</v>
      </c>
      <c r="B3712" s="1">
        <v>44926</v>
      </c>
      <c r="C3712" t="s">
        <v>804</v>
      </c>
      <c r="D3712" t="s">
        <v>805</v>
      </c>
      <c r="E3712" s="4">
        <v>9545.2100000000009</v>
      </c>
      <c r="F3712" t="s">
        <v>567</v>
      </c>
      <c r="G3712" t="s">
        <v>471</v>
      </c>
      <c r="H3712" t="s">
        <v>308</v>
      </c>
      <c r="I3712" t="s">
        <v>309</v>
      </c>
      <c r="J3712" t="s">
        <v>264</v>
      </c>
      <c r="L3712" t="s">
        <v>378</v>
      </c>
      <c r="M3712" t="s">
        <v>379</v>
      </c>
      <c r="N3712" t="s">
        <v>487</v>
      </c>
    </row>
    <row r="3713" spans="1:14" hidden="1" x14ac:dyDescent="0.25">
      <c r="A3713" t="s">
        <v>241</v>
      </c>
      <c r="B3713" s="1">
        <v>44926</v>
      </c>
      <c r="C3713" t="s">
        <v>808</v>
      </c>
      <c r="D3713" t="s">
        <v>809</v>
      </c>
      <c r="E3713" s="4">
        <v>38611.06</v>
      </c>
      <c r="F3713" t="s">
        <v>567</v>
      </c>
      <c r="G3713" t="s">
        <v>471</v>
      </c>
      <c r="H3713" t="s">
        <v>308</v>
      </c>
      <c r="I3713" t="s">
        <v>309</v>
      </c>
      <c r="J3713" t="s">
        <v>264</v>
      </c>
      <c r="L3713" t="s">
        <v>378</v>
      </c>
      <c r="M3713" t="s">
        <v>379</v>
      </c>
      <c r="N3713" t="s">
        <v>487</v>
      </c>
    </row>
    <row r="3714" spans="1:14" hidden="1" x14ac:dyDescent="0.25">
      <c r="A3714" t="s">
        <v>241</v>
      </c>
      <c r="B3714" s="1">
        <v>44926</v>
      </c>
      <c r="C3714" t="s">
        <v>1245</v>
      </c>
      <c r="D3714" t="s">
        <v>1246</v>
      </c>
      <c r="E3714" s="4">
        <v>216.62</v>
      </c>
      <c r="F3714" t="s">
        <v>567</v>
      </c>
      <c r="G3714" t="s">
        <v>471</v>
      </c>
      <c r="H3714" t="s">
        <v>308</v>
      </c>
      <c r="I3714" t="s">
        <v>309</v>
      </c>
      <c r="J3714" t="s">
        <v>264</v>
      </c>
      <c r="L3714" t="s">
        <v>378</v>
      </c>
      <c r="M3714" t="s">
        <v>379</v>
      </c>
      <c r="N3714" t="s">
        <v>487</v>
      </c>
    </row>
    <row r="3715" spans="1:14" hidden="1" x14ac:dyDescent="0.25">
      <c r="A3715" t="s">
        <v>241</v>
      </c>
      <c r="B3715" s="1">
        <v>44926</v>
      </c>
      <c r="C3715" t="s">
        <v>1240</v>
      </c>
      <c r="D3715" t="s">
        <v>1241</v>
      </c>
      <c r="E3715" s="4">
        <v>10388.299999999999</v>
      </c>
      <c r="F3715" t="s">
        <v>567</v>
      </c>
      <c r="G3715" t="s">
        <v>471</v>
      </c>
      <c r="H3715" t="s">
        <v>317</v>
      </c>
      <c r="I3715" t="s">
        <v>318</v>
      </c>
      <c r="J3715" t="s">
        <v>276</v>
      </c>
      <c r="L3715" t="s">
        <v>390</v>
      </c>
      <c r="M3715" t="s">
        <v>391</v>
      </c>
      <c r="N3715" t="s">
        <v>487</v>
      </c>
    </row>
    <row r="3716" spans="1:14" hidden="1" x14ac:dyDescent="0.25">
      <c r="A3716" t="s">
        <v>241</v>
      </c>
      <c r="B3716" s="1">
        <v>44926</v>
      </c>
      <c r="C3716" t="s">
        <v>812</v>
      </c>
      <c r="D3716" t="s">
        <v>813</v>
      </c>
      <c r="E3716" s="4">
        <v>3551.1</v>
      </c>
      <c r="F3716" t="s">
        <v>567</v>
      </c>
      <c r="G3716" t="s">
        <v>471</v>
      </c>
      <c r="H3716" t="s">
        <v>308</v>
      </c>
      <c r="I3716" t="s">
        <v>309</v>
      </c>
      <c r="J3716" t="s">
        <v>264</v>
      </c>
      <c r="L3716" t="s">
        <v>378</v>
      </c>
      <c r="M3716" t="s">
        <v>379</v>
      </c>
      <c r="N3716" t="s">
        <v>487</v>
      </c>
    </row>
    <row r="3717" spans="1:14" hidden="1" x14ac:dyDescent="0.25">
      <c r="A3717" t="s">
        <v>241</v>
      </c>
      <c r="B3717" s="1">
        <v>44926</v>
      </c>
      <c r="C3717" t="s">
        <v>814</v>
      </c>
      <c r="D3717" t="s">
        <v>815</v>
      </c>
      <c r="E3717" s="4">
        <v>2245.0099999999993</v>
      </c>
      <c r="F3717" t="s">
        <v>567</v>
      </c>
      <c r="G3717" t="s">
        <v>471</v>
      </c>
      <c r="H3717" t="s">
        <v>308</v>
      </c>
      <c r="I3717" t="s">
        <v>309</v>
      </c>
      <c r="J3717" t="s">
        <v>264</v>
      </c>
      <c r="L3717" t="s">
        <v>378</v>
      </c>
      <c r="M3717" t="s">
        <v>379</v>
      </c>
      <c r="N3717" t="s">
        <v>480</v>
      </c>
    </row>
    <row r="3718" spans="1:14" hidden="1" x14ac:dyDescent="0.25">
      <c r="A3718" t="s">
        <v>241</v>
      </c>
      <c r="B3718" s="1">
        <v>44926</v>
      </c>
      <c r="C3718" t="s">
        <v>816</v>
      </c>
      <c r="D3718" t="s">
        <v>817</v>
      </c>
      <c r="E3718" s="4">
        <v>27085.169999999984</v>
      </c>
      <c r="F3718" t="s">
        <v>567</v>
      </c>
      <c r="G3718" t="s">
        <v>471</v>
      </c>
      <c r="H3718" t="s">
        <v>308</v>
      </c>
      <c r="I3718" t="s">
        <v>309</v>
      </c>
      <c r="J3718" t="s">
        <v>264</v>
      </c>
      <c r="L3718" t="s">
        <v>378</v>
      </c>
      <c r="M3718" t="s">
        <v>379</v>
      </c>
      <c r="N3718" t="s">
        <v>477</v>
      </c>
    </row>
    <row r="3719" spans="1:14" hidden="1" x14ac:dyDescent="0.25">
      <c r="A3719" t="s">
        <v>241</v>
      </c>
      <c r="B3719" s="1">
        <v>44926</v>
      </c>
      <c r="C3719" t="s">
        <v>818</v>
      </c>
      <c r="D3719" t="s">
        <v>819</v>
      </c>
      <c r="E3719" s="4">
        <v>3.15</v>
      </c>
      <c r="F3719" t="s">
        <v>567</v>
      </c>
      <c r="G3719" t="s">
        <v>471</v>
      </c>
      <c r="H3719" t="s">
        <v>311</v>
      </c>
      <c r="I3719" t="s">
        <v>312</v>
      </c>
      <c r="J3719" t="s">
        <v>264</v>
      </c>
      <c r="L3719" t="s">
        <v>378</v>
      </c>
      <c r="M3719" t="s">
        <v>379</v>
      </c>
      <c r="N3719" t="s">
        <v>487</v>
      </c>
    </row>
    <row r="3720" spans="1:14" hidden="1" x14ac:dyDescent="0.25">
      <c r="A3720" t="s">
        <v>241</v>
      </c>
      <c r="B3720" s="1">
        <v>44926</v>
      </c>
      <c r="C3720" t="s">
        <v>1152</v>
      </c>
      <c r="D3720" t="s">
        <v>1153</v>
      </c>
      <c r="E3720" s="4">
        <v>1629.9099999999999</v>
      </c>
      <c r="F3720" t="s">
        <v>567</v>
      </c>
      <c r="G3720" t="s">
        <v>471</v>
      </c>
      <c r="H3720" t="s">
        <v>311</v>
      </c>
      <c r="I3720" t="s">
        <v>312</v>
      </c>
      <c r="J3720" t="s">
        <v>264</v>
      </c>
      <c r="L3720" t="s">
        <v>378</v>
      </c>
      <c r="M3720" t="s">
        <v>379</v>
      </c>
      <c r="N3720" t="s">
        <v>487</v>
      </c>
    </row>
    <row r="3721" spans="1:14" hidden="1" x14ac:dyDescent="0.25">
      <c r="A3721" t="s">
        <v>241</v>
      </c>
      <c r="B3721" s="1">
        <v>44926</v>
      </c>
      <c r="C3721" t="s">
        <v>820</v>
      </c>
      <c r="D3721" t="s">
        <v>821</v>
      </c>
      <c r="E3721" s="4">
        <v>200.15999999999909</v>
      </c>
      <c r="F3721" t="s">
        <v>567</v>
      </c>
      <c r="G3721" t="s">
        <v>471</v>
      </c>
      <c r="H3721" t="s">
        <v>311</v>
      </c>
      <c r="I3721" t="s">
        <v>312</v>
      </c>
      <c r="J3721" t="s">
        <v>264</v>
      </c>
      <c r="L3721" t="s">
        <v>378</v>
      </c>
      <c r="M3721" t="s">
        <v>379</v>
      </c>
      <c r="N3721" t="s">
        <v>487</v>
      </c>
    </row>
    <row r="3722" spans="1:14" hidden="1" x14ac:dyDescent="0.25">
      <c r="A3722" t="s">
        <v>241</v>
      </c>
      <c r="B3722" s="1">
        <v>44926</v>
      </c>
      <c r="C3722" t="s">
        <v>822</v>
      </c>
      <c r="D3722" t="s">
        <v>823</v>
      </c>
      <c r="E3722" s="4">
        <v>2965.34</v>
      </c>
      <c r="F3722" t="s">
        <v>567</v>
      </c>
      <c r="G3722" t="s">
        <v>471</v>
      </c>
      <c r="H3722" t="s">
        <v>308</v>
      </c>
      <c r="I3722" t="s">
        <v>309</v>
      </c>
      <c r="J3722" t="s">
        <v>264</v>
      </c>
      <c r="L3722" t="s">
        <v>378</v>
      </c>
      <c r="M3722" t="s">
        <v>379</v>
      </c>
      <c r="N3722" t="s">
        <v>477</v>
      </c>
    </row>
    <row r="3723" spans="1:14" hidden="1" x14ac:dyDescent="0.25">
      <c r="A3723" t="s">
        <v>241</v>
      </c>
      <c r="B3723" s="1">
        <v>44926</v>
      </c>
      <c r="C3723" t="s">
        <v>828</v>
      </c>
      <c r="D3723" t="s">
        <v>829</v>
      </c>
      <c r="E3723" s="4">
        <v>1491.6600000000003</v>
      </c>
      <c r="F3723" t="s">
        <v>567</v>
      </c>
      <c r="G3723" t="s">
        <v>471</v>
      </c>
      <c r="H3723" t="s">
        <v>308</v>
      </c>
      <c r="I3723" t="s">
        <v>309</v>
      </c>
      <c r="J3723" t="s">
        <v>264</v>
      </c>
      <c r="L3723" t="s">
        <v>378</v>
      </c>
      <c r="M3723" t="s">
        <v>379</v>
      </c>
      <c r="N3723" t="s">
        <v>487</v>
      </c>
    </row>
    <row r="3724" spans="1:14" hidden="1" x14ac:dyDescent="0.25">
      <c r="A3724" t="s">
        <v>241</v>
      </c>
      <c r="B3724" s="1">
        <v>44926</v>
      </c>
      <c r="C3724" t="s">
        <v>1277</v>
      </c>
      <c r="D3724" t="s">
        <v>1278</v>
      </c>
      <c r="E3724" s="4">
        <v>2971.66</v>
      </c>
      <c r="F3724" t="s">
        <v>567</v>
      </c>
      <c r="G3724" t="s">
        <v>471</v>
      </c>
      <c r="H3724" t="s">
        <v>311</v>
      </c>
      <c r="I3724" t="s">
        <v>312</v>
      </c>
      <c r="J3724" t="s">
        <v>264</v>
      </c>
      <c r="L3724" t="s">
        <v>378</v>
      </c>
      <c r="M3724" t="s">
        <v>379</v>
      </c>
      <c r="N3724" t="s">
        <v>487</v>
      </c>
    </row>
    <row r="3725" spans="1:14" hidden="1" x14ac:dyDescent="0.25">
      <c r="A3725" t="s">
        <v>241</v>
      </c>
      <c r="B3725" s="1">
        <v>44926</v>
      </c>
      <c r="C3725" t="s">
        <v>1247</v>
      </c>
      <c r="D3725" t="s">
        <v>1248</v>
      </c>
      <c r="E3725" s="4">
        <v>28752.63</v>
      </c>
      <c r="F3725" t="s">
        <v>567</v>
      </c>
      <c r="G3725" t="s">
        <v>471</v>
      </c>
      <c r="H3725" t="s">
        <v>308</v>
      </c>
      <c r="I3725" t="s">
        <v>309</v>
      </c>
      <c r="J3725" t="s">
        <v>264</v>
      </c>
      <c r="L3725" t="s">
        <v>378</v>
      </c>
      <c r="M3725" t="s">
        <v>379</v>
      </c>
      <c r="N3725" t="s">
        <v>480</v>
      </c>
    </row>
    <row r="3726" spans="1:14" hidden="1" x14ac:dyDescent="0.25">
      <c r="A3726" t="s">
        <v>241</v>
      </c>
      <c r="B3726" s="1">
        <v>44926</v>
      </c>
      <c r="C3726" t="s">
        <v>1249</v>
      </c>
      <c r="D3726" t="s">
        <v>1250</v>
      </c>
      <c r="E3726" s="4">
        <v>56216.990000000005</v>
      </c>
      <c r="F3726" t="s">
        <v>567</v>
      </c>
      <c r="G3726" t="s">
        <v>471</v>
      </c>
      <c r="H3726" t="s">
        <v>308</v>
      </c>
      <c r="I3726" t="s">
        <v>309</v>
      </c>
      <c r="J3726" t="s">
        <v>264</v>
      </c>
      <c r="K3726" t="s">
        <v>1251</v>
      </c>
      <c r="L3726" t="s">
        <v>378</v>
      </c>
      <c r="M3726" t="s">
        <v>379</v>
      </c>
      <c r="N3726" t="s">
        <v>488</v>
      </c>
    </row>
    <row r="3727" spans="1:14" hidden="1" x14ac:dyDescent="0.25">
      <c r="A3727" t="s">
        <v>241</v>
      </c>
      <c r="B3727" s="1">
        <v>44926</v>
      </c>
      <c r="C3727" t="s">
        <v>1252</v>
      </c>
      <c r="D3727" t="s">
        <v>1253</v>
      </c>
      <c r="E3727" s="4">
        <v>19879.79</v>
      </c>
      <c r="F3727" t="s">
        <v>567</v>
      </c>
      <c r="G3727" t="s">
        <v>471</v>
      </c>
      <c r="H3727" t="s">
        <v>308</v>
      </c>
      <c r="I3727" t="s">
        <v>309</v>
      </c>
      <c r="J3727" t="s">
        <v>264</v>
      </c>
      <c r="L3727" t="s">
        <v>378</v>
      </c>
      <c r="M3727" t="s">
        <v>379</v>
      </c>
      <c r="N3727" t="s">
        <v>487</v>
      </c>
    </row>
    <row r="3728" spans="1:14" hidden="1" x14ac:dyDescent="0.25">
      <c r="A3728" t="s">
        <v>241</v>
      </c>
      <c r="B3728" s="1">
        <v>44926</v>
      </c>
      <c r="C3728" t="s">
        <v>1242</v>
      </c>
      <c r="D3728" t="s">
        <v>1243</v>
      </c>
      <c r="E3728" s="4">
        <v>6662.76</v>
      </c>
      <c r="F3728" t="s">
        <v>567</v>
      </c>
      <c r="G3728" t="s">
        <v>471</v>
      </c>
      <c r="H3728" t="s">
        <v>308</v>
      </c>
      <c r="I3728" t="s">
        <v>309</v>
      </c>
      <c r="J3728" t="s">
        <v>264</v>
      </c>
      <c r="K3728" t="s">
        <v>1244</v>
      </c>
      <c r="L3728" t="s">
        <v>378</v>
      </c>
      <c r="M3728" t="s">
        <v>379</v>
      </c>
      <c r="N3728" t="s">
        <v>480</v>
      </c>
    </row>
    <row r="3729" spans="1:14" hidden="1" x14ac:dyDescent="0.25">
      <c r="A3729" t="s">
        <v>241</v>
      </c>
      <c r="B3729" s="1">
        <v>44926</v>
      </c>
      <c r="C3729" t="s">
        <v>1314</v>
      </c>
      <c r="D3729" t="s">
        <v>1315</v>
      </c>
      <c r="E3729" s="4">
        <v>1104.4000000000001</v>
      </c>
      <c r="F3729" t="s">
        <v>567</v>
      </c>
      <c r="G3729" t="s">
        <v>471</v>
      </c>
      <c r="H3729" t="s">
        <v>308</v>
      </c>
      <c r="I3729" t="s">
        <v>309</v>
      </c>
      <c r="J3729" t="s">
        <v>264</v>
      </c>
      <c r="L3729" t="s">
        <v>378</v>
      </c>
      <c r="M3729" t="s">
        <v>379</v>
      </c>
      <c r="N3729" t="s">
        <v>487</v>
      </c>
    </row>
    <row r="3730" spans="1:14" hidden="1" x14ac:dyDescent="0.25">
      <c r="A3730" t="s">
        <v>241</v>
      </c>
      <c r="B3730" s="1">
        <v>44926</v>
      </c>
      <c r="C3730" t="s">
        <v>830</v>
      </c>
      <c r="D3730" t="s">
        <v>831</v>
      </c>
      <c r="E3730" s="4">
        <v>430.05</v>
      </c>
      <c r="F3730" t="s">
        <v>567</v>
      </c>
      <c r="G3730" t="s">
        <v>471</v>
      </c>
      <c r="H3730" t="s">
        <v>310</v>
      </c>
      <c r="I3730" t="s">
        <v>263</v>
      </c>
      <c r="J3730" t="s">
        <v>262</v>
      </c>
      <c r="L3730" t="s">
        <v>380</v>
      </c>
      <c r="M3730" t="s">
        <v>381</v>
      </c>
      <c r="N3730" t="s">
        <v>487</v>
      </c>
    </row>
    <row r="3731" spans="1:14" hidden="1" x14ac:dyDescent="0.25">
      <c r="A3731" t="s">
        <v>241</v>
      </c>
      <c r="B3731" s="1">
        <v>44926</v>
      </c>
      <c r="C3731" t="s">
        <v>832</v>
      </c>
      <c r="D3731" t="s">
        <v>833</v>
      </c>
      <c r="E3731" s="4">
        <v>12000</v>
      </c>
      <c r="F3731" t="s">
        <v>567</v>
      </c>
      <c r="G3731" t="s">
        <v>471</v>
      </c>
      <c r="H3731" t="s">
        <v>310</v>
      </c>
      <c r="I3731" t="s">
        <v>263</v>
      </c>
      <c r="J3731" t="s">
        <v>262</v>
      </c>
      <c r="L3731" t="s">
        <v>380</v>
      </c>
      <c r="M3731" t="s">
        <v>381</v>
      </c>
      <c r="N3731" t="s">
        <v>487</v>
      </c>
    </row>
    <row r="3732" spans="1:14" hidden="1" x14ac:dyDescent="0.25">
      <c r="A3732" t="s">
        <v>241</v>
      </c>
      <c r="B3732" s="1">
        <v>44926</v>
      </c>
      <c r="C3732" t="s">
        <v>834</v>
      </c>
      <c r="D3732" t="s">
        <v>835</v>
      </c>
      <c r="E3732" s="4">
        <v>39395</v>
      </c>
      <c r="F3732" t="s">
        <v>567</v>
      </c>
      <c r="G3732" t="s">
        <v>471</v>
      </c>
      <c r="H3732" t="s">
        <v>310</v>
      </c>
      <c r="I3732" t="s">
        <v>263</v>
      </c>
      <c r="J3732" t="s">
        <v>262</v>
      </c>
      <c r="L3732" t="s">
        <v>380</v>
      </c>
      <c r="M3732" t="s">
        <v>381</v>
      </c>
      <c r="N3732" t="s">
        <v>487</v>
      </c>
    </row>
    <row r="3733" spans="1:14" hidden="1" x14ac:dyDescent="0.25">
      <c r="A3733" t="s">
        <v>241</v>
      </c>
      <c r="B3733" s="1">
        <v>44926</v>
      </c>
      <c r="C3733" t="s">
        <v>836</v>
      </c>
      <c r="D3733" t="s">
        <v>837</v>
      </c>
      <c r="E3733" s="4">
        <v>1200</v>
      </c>
      <c r="F3733" t="s">
        <v>567</v>
      </c>
      <c r="G3733" t="s">
        <v>471</v>
      </c>
      <c r="H3733" t="s">
        <v>310</v>
      </c>
      <c r="I3733" t="s">
        <v>263</v>
      </c>
      <c r="J3733" t="s">
        <v>262</v>
      </c>
      <c r="L3733" t="s">
        <v>380</v>
      </c>
      <c r="M3733" t="s">
        <v>381</v>
      </c>
      <c r="N3733" t="s">
        <v>487</v>
      </c>
    </row>
    <row r="3734" spans="1:14" hidden="1" x14ac:dyDescent="0.25">
      <c r="A3734" t="s">
        <v>241</v>
      </c>
      <c r="B3734" s="1">
        <v>44926</v>
      </c>
      <c r="C3734" t="s">
        <v>838</v>
      </c>
      <c r="D3734" t="s">
        <v>839</v>
      </c>
      <c r="E3734" s="4">
        <v>3228</v>
      </c>
      <c r="F3734" t="s">
        <v>567</v>
      </c>
      <c r="G3734" t="s">
        <v>471</v>
      </c>
      <c r="H3734" t="s">
        <v>310</v>
      </c>
      <c r="I3734" t="s">
        <v>263</v>
      </c>
      <c r="J3734" t="s">
        <v>262</v>
      </c>
      <c r="L3734" t="s">
        <v>380</v>
      </c>
      <c r="M3734" t="s">
        <v>381</v>
      </c>
      <c r="N3734" t="s">
        <v>487</v>
      </c>
    </row>
    <row r="3735" spans="1:14" hidden="1" x14ac:dyDescent="0.25">
      <c r="A3735" t="s">
        <v>241</v>
      </c>
      <c r="B3735" s="1">
        <v>44926</v>
      </c>
      <c r="C3735" t="s">
        <v>840</v>
      </c>
      <c r="D3735" t="s">
        <v>841</v>
      </c>
      <c r="E3735" s="4">
        <v>32702.76</v>
      </c>
      <c r="F3735" t="s">
        <v>567</v>
      </c>
      <c r="G3735" t="s">
        <v>471</v>
      </c>
      <c r="H3735" t="s">
        <v>310</v>
      </c>
      <c r="I3735" t="s">
        <v>263</v>
      </c>
      <c r="J3735" t="s">
        <v>262</v>
      </c>
      <c r="L3735" t="s">
        <v>380</v>
      </c>
      <c r="M3735" t="s">
        <v>381</v>
      </c>
      <c r="N3735" t="s">
        <v>487</v>
      </c>
    </row>
    <row r="3736" spans="1:14" hidden="1" x14ac:dyDescent="0.25">
      <c r="A3736" t="s">
        <v>241</v>
      </c>
      <c r="B3736" s="1">
        <v>44926</v>
      </c>
      <c r="C3736" t="s">
        <v>842</v>
      </c>
      <c r="D3736" t="s">
        <v>843</v>
      </c>
      <c r="E3736" s="4">
        <v>1200</v>
      </c>
      <c r="F3736" t="s">
        <v>567</v>
      </c>
      <c r="G3736" t="s">
        <v>471</v>
      </c>
      <c r="H3736" t="s">
        <v>310</v>
      </c>
      <c r="I3736" t="s">
        <v>263</v>
      </c>
      <c r="J3736" t="s">
        <v>262</v>
      </c>
      <c r="L3736" t="s">
        <v>380</v>
      </c>
      <c r="M3736" t="s">
        <v>381</v>
      </c>
      <c r="N3736" t="s">
        <v>487</v>
      </c>
    </row>
    <row r="3737" spans="1:14" hidden="1" x14ac:dyDescent="0.25">
      <c r="A3737" t="s">
        <v>241</v>
      </c>
      <c r="B3737" s="1">
        <v>44926</v>
      </c>
      <c r="C3737" t="s">
        <v>844</v>
      </c>
      <c r="D3737" t="s">
        <v>845</v>
      </c>
      <c r="E3737" s="4">
        <v>26699.08</v>
      </c>
      <c r="F3737" t="s">
        <v>567</v>
      </c>
      <c r="G3737" t="s">
        <v>471</v>
      </c>
      <c r="H3737" t="s">
        <v>310</v>
      </c>
      <c r="I3737" t="s">
        <v>263</v>
      </c>
      <c r="J3737" t="s">
        <v>262</v>
      </c>
      <c r="L3737" t="s">
        <v>380</v>
      </c>
      <c r="M3737" t="s">
        <v>381</v>
      </c>
      <c r="N3737" t="s">
        <v>487</v>
      </c>
    </row>
    <row r="3738" spans="1:14" hidden="1" x14ac:dyDescent="0.25">
      <c r="A3738" t="s">
        <v>241</v>
      </c>
      <c r="B3738" s="1">
        <v>44926</v>
      </c>
      <c r="C3738" t="s">
        <v>849</v>
      </c>
      <c r="D3738" t="s">
        <v>850</v>
      </c>
      <c r="E3738" s="4">
        <v>13287</v>
      </c>
      <c r="F3738" t="s">
        <v>567</v>
      </c>
      <c r="G3738" t="s">
        <v>471</v>
      </c>
      <c r="H3738" t="s">
        <v>310</v>
      </c>
      <c r="I3738" t="s">
        <v>263</v>
      </c>
      <c r="J3738" t="s">
        <v>262</v>
      </c>
      <c r="L3738" t="s">
        <v>380</v>
      </c>
      <c r="M3738" t="s">
        <v>381</v>
      </c>
      <c r="N3738" t="s">
        <v>487</v>
      </c>
    </row>
    <row r="3739" spans="1:14" hidden="1" x14ac:dyDescent="0.25">
      <c r="A3739" t="s">
        <v>241</v>
      </c>
      <c r="B3739" s="1">
        <v>44926</v>
      </c>
      <c r="C3739" t="s">
        <v>853</v>
      </c>
      <c r="D3739" t="s">
        <v>854</v>
      </c>
      <c r="E3739" s="4">
        <v>5289.84</v>
      </c>
      <c r="F3739" t="s">
        <v>567</v>
      </c>
      <c r="G3739" t="s">
        <v>471</v>
      </c>
      <c r="H3739" t="s">
        <v>310</v>
      </c>
      <c r="I3739" t="s">
        <v>263</v>
      </c>
      <c r="J3739" t="s">
        <v>262</v>
      </c>
      <c r="L3739" t="s">
        <v>380</v>
      </c>
      <c r="M3739" t="s">
        <v>381</v>
      </c>
      <c r="N3739" t="s">
        <v>487</v>
      </c>
    </row>
    <row r="3740" spans="1:14" hidden="1" x14ac:dyDescent="0.25">
      <c r="A3740" t="s">
        <v>241</v>
      </c>
      <c r="B3740" s="1">
        <v>44926</v>
      </c>
      <c r="C3740" t="s">
        <v>857</v>
      </c>
      <c r="D3740" t="s">
        <v>858</v>
      </c>
      <c r="E3740" s="4">
        <v>41538.740000000005</v>
      </c>
      <c r="F3740" t="s">
        <v>567</v>
      </c>
      <c r="G3740" t="s">
        <v>471</v>
      </c>
      <c r="H3740" t="s">
        <v>310</v>
      </c>
      <c r="I3740" t="s">
        <v>263</v>
      </c>
      <c r="J3740" t="s">
        <v>262</v>
      </c>
      <c r="L3740" t="s">
        <v>380</v>
      </c>
      <c r="M3740" t="s">
        <v>381</v>
      </c>
      <c r="N3740" t="s">
        <v>487</v>
      </c>
    </row>
    <row r="3741" spans="1:14" hidden="1" x14ac:dyDescent="0.25">
      <c r="A3741" t="s">
        <v>241</v>
      </c>
      <c r="B3741" s="1">
        <v>44926</v>
      </c>
      <c r="C3741" t="s">
        <v>1254</v>
      </c>
      <c r="D3741" t="s">
        <v>1255</v>
      </c>
      <c r="E3741" s="4">
        <v>23482</v>
      </c>
      <c r="F3741" t="s">
        <v>567</v>
      </c>
      <c r="G3741" t="s">
        <v>471</v>
      </c>
      <c r="H3741" t="s">
        <v>310</v>
      </c>
      <c r="I3741" t="s">
        <v>263</v>
      </c>
      <c r="J3741" t="s">
        <v>262</v>
      </c>
      <c r="L3741" t="s">
        <v>380</v>
      </c>
      <c r="M3741" t="s">
        <v>381</v>
      </c>
      <c r="N3741" t="s">
        <v>487</v>
      </c>
    </row>
    <row r="3742" spans="1:14" hidden="1" x14ac:dyDescent="0.25">
      <c r="A3742" t="s">
        <v>241</v>
      </c>
      <c r="B3742" s="1">
        <v>44926</v>
      </c>
      <c r="C3742" t="s">
        <v>1304</v>
      </c>
      <c r="D3742" t="s">
        <v>1305</v>
      </c>
      <c r="E3742" s="4">
        <v>5000</v>
      </c>
      <c r="F3742" t="s">
        <v>567</v>
      </c>
      <c r="G3742" t="s">
        <v>471</v>
      </c>
      <c r="H3742" t="s">
        <v>310</v>
      </c>
      <c r="I3742" t="s">
        <v>263</v>
      </c>
      <c r="J3742" t="s">
        <v>262</v>
      </c>
      <c r="L3742" t="s">
        <v>380</v>
      </c>
      <c r="M3742" t="s">
        <v>381</v>
      </c>
      <c r="N3742" t="s">
        <v>487</v>
      </c>
    </row>
    <row r="3743" spans="1:14" hidden="1" x14ac:dyDescent="0.25">
      <c r="A3743" t="s">
        <v>241</v>
      </c>
      <c r="B3743" s="1">
        <v>44926</v>
      </c>
      <c r="C3743" t="s">
        <v>1306</v>
      </c>
      <c r="D3743" t="s">
        <v>1307</v>
      </c>
      <c r="E3743" s="4">
        <v>375</v>
      </c>
      <c r="F3743" t="s">
        <v>567</v>
      </c>
      <c r="G3743" t="s">
        <v>471</v>
      </c>
      <c r="H3743" t="s">
        <v>310</v>
      </c>
      <c r="I3743" t="s">
        <v>263</v>
      </c>
      <c r="J3743" t="s">
        <v>262</v>
      </c>
      <c r="L3743" t="s">
        <v>380</v>
      </c>
      <c r="M3743" t="s">
        <v>381</v>
      </c>
      <c r="N3743" t="s">
        <v>487</v>
      </c>
    </row>
    <row r="3744" spans="1:14" hidden="1" x14ac:dyDescent="0.25">
      <c r="A3744" t="s">
        <v>241</v>
      </c>
      <c r="B3744" s="1">
        <v>44926</v>
      </c>
      <c r="C3744" t="s">
        <v>861</v>
      </c>
      <c r="D3744" t="s">
        <v>862</v>
      </c>
      <c r="E3744" s="4">
        <v>37490</v>
      </c>
      <c r="F3744" t="s">
        <v>567</v>
      </c>
      <c r="G3744" t="s">
        <v>471</v>
      </c>
      <c r="H3744" t="s">
        <v>311</v>
      </c>
      <c r="I3744" t="s">
        <v>312</v>
      </c>
      <c r="J3744" t="s">
        <v>264</v>
      </c>
      <c r="L3744" t="s">
        <v>380</v>
      </c>
      <c r="M3744" t="s">
        <v>381</v>
      </c>
      <c r="N3744" t="s">
        <v>487</v>
      </c>
    </row>
    <row r="3745" spans="1:14" hidden="1" x14ac:dyDescent="0.25">
      <c r="A3745" t="s">
        <v>241</v>
      </c>
      <c r="B3745" s="1">
        <v>44926</v>
      </c>
      <c r="C3745" t="s">
        <v>867</v>
      </c>
      <c r="D3745" t="s">
        <v>868</v>
      </c>
      <c r="E3745" s="4">
        <v>26197.569999999992</v>
      </c>
      <c r="F3745" t="s">
        <v>567</v>
      </c>
      <c r="G3745" t="s">
        <v>471</v>
      </c>
      <c r="H3745" t="s">
        <v>311</v>
      </c>
      <c r="I3745" t="s">
        <v>312</v>
      </c>
      <c r="J3745" t="s">
        <v>264</v>
      </c>
      <c r="L3745" t="s">
        <v>380</v>
      </c>
      <c r="M3745" t="s">
        <v>381</v>
      </c>
      <c r="N3745" t="s">
        <v>487</v>
      </c>
    </row>
    <row r="3746" spans="1:14" hidden="1" x14ac:dyDescent="0.25">
      <c r="A3746" t="s">
        <v>241</v>
      </c>
      <c r="B3746" s="1">
        <v>44926</v>
      </c>
      <c r="C3746" t="s">
        <v>869</v>
      </c>
      <c r="D3746" t="s">
        <v>870</v>
      </c>
      <c r="E3746" s="4">
        <v>10790.32</v>
      </c>
      <c r="F3746" t="s">
        <v>567</v>
      </c>
      <c r="G3746" t="s">
        <v>471</v>
      </c>
      <c r="H3746" t="s">
        <v>311</v>
      </c>
      <c r="I3746" t="s">
        <v>312</v>
      </c>
      <c r="J3746" t="s">
        <v>264</v>
      </c>
      <c r="L3746" t="s">
        <v>380</v>
      </c>
      <c r="M3746" t="s">
        <v>381</v>
      </c>
      <c r="N3746" t="s">
        <v>487</v>
      </c>
    </row>
    <row r="3747" spans="1:14" hidden="1" x14ac:dyDescent="0.25">
      <c r="A3747" t="s">
        <v>241</v>
      </c>
      <c r="B3747" s="1">
        <v>44926</v>
      </c>
      <c r="C3747" t="s">
        <v>911</v>
      </c>
      <c r="D3747" t="s">
        <v>912</v>
      </c>
      <c r="E3747" s="4">
        <v>18235.84</v>
      </c>
      <c r="F3747" t="s">
        <v>567</v>
      </c>
      <c r="G3747" t="s">
        <v>471</v>
      </c>
      <c r="H3747" t="s">
        <v>313</v>
      </c>
      <c r="I3747" t="s">
        <v>314</v>
      </c>
      <c r="J3747" t="s">
        <v>268</v>
      </c>
      <c r="L3747" t="s">
        <v>384</v>
      </c>
      <c r="M3747" t="s">
        <v>385</v>
      </c>
      <c r="N3747" t="s">
        <v>489</v>
      </c>
    </row>
    <row r="3748" spans="1:14" hidden="1" x14ac:dyDescent="0.25">
      <c r="A3748" t="s">
        <v>241</v>
      </c>
      <c r="B3748" s="1">
        <v>44926</v>
      </c>
      <c r="C3748" t="s">
        <v>917</v>
      </c>
      <c r="D3748" t="s">
        <v>918</v>
      </c>
      <c r="E3748" s="4">
        <v>10000</v>
      </c>
      <c r="F3748" t="s">
        <v>567</v>
      </c>
      <c r="G3748" t="s">
        <v>471</v>
      </c>
      <c r="H3748" t="s">
        <v>313</v>
      </c>
      <c r="I3748" t="s">
        <v>314</v>
      </c>
      <c r="J3748" t="s">
        <v>268</v>
      </c>
      <c r="L3748" t="s">
        <v>384</v>
      </c>
      <c r="M3748" t="s">
        <v>385</v>
      </c>
      <c r="N3748" t="s">
        <v>489</v>
      </c>
    </row>
    <row r="3749" spans="1:14" hidden="1" x14ac:dyDescent="0.25">
      <c r="A3749" t="s">
        <v>241</v>
      </c>
      <c r="B3749" s="1">
        <v>44926</v>
      </c>
      <c r="C3749" t="s">
        <v>919</v>
      </c>
      <c r="D3749" t="s">
        <v>920</v>
      </c>
      <c r="E3749" s="4">
        <v>23644.6</v>
      </c>
      <c r="F3749" t="s">
        <v>567</v>
      </c>
      <c r="G3749" t="s">
        <v>471</v>
      </c>
      <c r="H3749" t="s">
        <v>313</v>
      </c>
      <c r="I3749" t="s">
        <v>314</v>
      </c>
      <c r="J3749" t="s">
        <v>268</v>
      </c>
      <c r="L3749" t="s">
        <v>384</v>
      </c>
      <c r="M3749" t="s">
        <v>385</v>
      </c>
      <c r="N3749" t="s">
        <v>489</v>
      </c>
    </row>
    <row r="3750" spans="1:14" hidden="1" x14ac:dyDescent="0.25">
      <c r="A3750" t="s">
        <v>241</v>
      </c>
      <c r="B3750" s="1">
        <v>44926</v>
      </c>
      <c r="C3750" t="s">
        <v>924</v>
      </c>
      <c r="D3750" t="s">
        <v>925</v>
      </c>
      <c r="E3750" s="4">
        <v>35453.96</v>
      </c>
      <c r="F3750" t="s">
        <v>567</v>
      </c>
      <c r="G3750" t="s">
        <v>471</v>
      </c>
      <c r="H3750" t="s">
        <v>303</v>
      </c>
      <c r="I3750" t="s">
        <v>304</v>
      </c>
      <c r="J3750" t="s">
        <v>268</v>
      </c>
      <c r="L3750" t="s">
        <v>384</v>
      </c>
      <c r="M3750" t="s">
        <v>385</v>
      </c>
      <c r="N3750" t="s">
        <v>489</v>
      </c>
    </row>
    <row r="3751" spans="1:14" hidden="1" x14ac:dyDescent="0.25">
      <c r="A3751" t="s">
        <v>241</v>
      </c>
      <c r="B3751" s="1">
        <v>44926</v>
      </c>
      <c r="C3751" t="s">
        <v>927</v>
      </c>
      <c r="D3751" t="s">
        <v>928</v>
      </c>
      <c r="E3751" s="4">
        <v>11563.74</v>
      </c>
      <c r="F3751" t="s">
        <v>567</v>
      </c>
      <c r="G3751" t="s">
        <v>471</v>
      </c>
      <c r="H3751" t="s">
        <v>313</v>
      </c>
      <c r="I3751" t="s">
        <v>314</v>
      </c>
      <c r="J3751" t="s">
        <v>268</v>
      </c>
      <c r="L3751" t="s">
        <v>384</v>
      </c>
      <c r="M3751" t="s">
        <v>385</v>
      </c>
      <c r="N3751" t="s">
        <v>489</v>
      </c>
    </row>
    <row r="3752" spans="1:14" hidden="1" x14ac:dyDescent="0.25">
      <c r="A3752" t="s">
        <v>241</v>
      </c>
      <c r="B3752" s="1">
        <v>44926</v>
      </c>
      <c r="C3752" t="s">
        <v>931</v>
      </c>
      <c r="D3752" t="s">
        <v>932</v>
      </c>
      <c r="E3752" s="4">
        <v>21157.670000000002</v>
      </c>
      <c r="F3752" t="s">
        <v>567</v>
      </c>
      <c r="G3752" t="s">
        <v>471</v>
      </c>
      <c r="H3752" t="s">
        <v>303</v>
      </c>
      <c r="I3752" t="s">
        <v>304</v>
      </c>
      <c r="J3752" t="s">
        <v>268</v>
      </c>
      <c r="L3752" t="s">
        <v>384</v>
      </c>
      <c r="M3752" t="s">
        <v>385</v>
      </c>
      <c r="N3752" t="s">
        <v>489</v>
      </c>
    </row>
    <row r="3753" spans="1:14" hidden="1" x14ac:dyDescent="0.25">
      <c r="A3753" t="s">
        <v>241</v>
      </c>
      <c r="B3753" s="1">
        <v>44926</v>
      </c>
      <c r="C3753" t="s">
        <v>935</v>
      </c>
      <c r="D3753" t="s">
        <v>936</v>
      </c>
      <c r="E3753" s="4">
        <v>20818.71</v>
      </c>
      <c r="F3753" t="s">
        <v>567</v>
      </c>
      <c r="G3753" t="s">
        <v>471</v>
      </c>
      <c r="H3753" t="s">
        <v>303</v>
      </c>
      <c r="I3753" t="s">
        <v>304</v>
      </c>
      <c r="J3753" t="s">
        <v>268</v>
      </c>
      <c r="L3753" t="s">
        <v>384</v>
      </c>
      <c r="M3753" t="s">
        <v>385</v>
      </c>
      <c r="N3753" t="s">
        <v>489</v>
      </c>
    </row>
    <row r="3754" spans="1:14" hidden="1" x14ac:dyDescent="0.25">
      <c r="A3754" t="s">
        <v>241</v>
      </c>
      <c r="B3754" s="1">
        <v>44926</v>
      </c>
      <c r="C3754" t="s">
        <v>938</v>
      </c>
      <c r="D3754" t="s">
        <v>939</v>
      </c>
      <c r="E3754" s="4">
        <v>3127.85</v>
      </c>
      <c r="F3754" t="s">
        <v>567</v>
      </c>
      <c r="G3754" t="s">
        <v>471</v>
      </c>
      <c r="H3754" t="s">
        <v>313</v>
      </c>
      <c r="I3754" t="s">
        <v>314</v>
      </c>
      <c r="J3754" t="s">
        <v>268</v>
      </c>
      <c r="L3754" t="s">
        <v>384</v>
      </c>
      <c r="M3754" t="s">
        <v>385</v>
      </c>
      <c r="N3754" t="s">
        <v>489</v>
      </c>
    </row>
    <row r="3755" spans="1:14" hidden="1" x14ac:dyDescent="0.25">
      <c r="A3755" t="s">
        <v>241</v>
      </c>
      <c r="B3755" s="1">
        <v>44926</v>
      </c>
      <c r="C3755" t="s">
        <v>942</v>
      </c>
      <c r="D3755" t="s">
        <v>943</v>
      </c>
      <c r="E3755" s="4">
        <v>11924.56</v>
      </c>
      <c r="F3755" t="s">
        <v>567</v>
      </c>
      <c r="G3755" t="s">
        <v>471</v>
      </c>
      <c r="H3755" t="s">
        <v>313</v>
      </c>
      <c r="I3755" t="s">
        <v>314</v>
      </c>
      <c r="J3755" t="s">
        <v>268</v>
      </c>
      <c r="L3755" t="s">
        <v>384</v>
      </c>
      <c r="M3755" t="s">
        <v>385</v>
      </c>
      <c r="N3755" t="s">
        <v>489</v>
      </c>
    </row>
    <row r="3756" spans="1:14" hidden="1" x14ac:dyDescent="0.25">
      <c r="A3756" t="s">
        <v>241</v>
      </c>
      <c r="B3756" s="1">
        <v>44926</v>
      </c>
      <c r="C3756" t="s">
        <v>945</v>
      </c>
      <c r="D3756" t="s">
        <v>946</v>
      </c>
      <c r="E3756" s="4">
        <v>393.75</v>
      </c>
      <c r="F3756" t="s">
        <v>567</v>
      </c>
      <c r="G3756" t="s">
        <v>471</v>
      </c>
      <c r="H3756" t="s">
        <v>313</v>
      </c>
      <c r="I3756" t="s">
        <v>314</v>
      </c>
      <c r="J3756" t="s">
        <v>268</v>
      </c>
      <c r="L3756" t="s">
        <v>384</v>
      </c>
      <c r="M3756" t="s">
        <v>385</v>
      </c>
      <c r="N3756" t="s">
        <v>489</v>
      </c>
    </row>
    <row r="3757" spans="1:14" hidden="1" x14ac:dyDescent="0.25">
      <c r="A3757" t="s">
        <v>241</v>
      </c>
      <c r="B3757" s="1">
        <v>44926</v>
      </c>
      <c r="C3757" t="s">
        <v>948</v>
      </c>
      <c r="D3757" t="s">
        <v>949</v>
      </c>
      <c r="E3757" s="4">
        <v>1640.91</v>
      </c>
      <c r="F3757" t="s">
        <v>567</v>
      </c>
      <c r="G3757" t="s">
        <v>471</v>
      </c>
      <c r="H3757" t="s">
        <v>303</v>
      </c>
      <c r="I3757" t="s">
        <v>304</v>
      </c>
      <c r="J3757" t="s">
        <v>268</v>
      </c>
      <c r="L3757" t="s">
        <v>384</v>
      </c>
      <c r="M3757" t="s">
        <v>385</v>
      </c>
      <c r="N3757" t="s">
        <v>489</v>
      </c>
    </row>
    <row r="3758" spans="1:14" hidden="1" x14ac:dyDescent="0.25">
      <c r="A3758" t="s">
        <v>241</v>
      </c>
      <c r="B3758" s="1">
        <v>44926</v>
      </c>
      <c r="C3758" t="s">
        <v>952</v>
      </c>
      <c r="D3758" t="s">
        <v>953</v>
      </c>
      <c r="E3758" s="4">
        <v>1335823.58</v>
      </c>
      <c r="F3758" t="s">
        <v>567</v>
      </c>
      <c r="G3758" t="s">
        <v>471</v>
      </c>
      <c r="H3758" t="s">
        <v>246</v>
      </c>
      <c r="I3758" t="s">
        <v>247</v>
      </c>
      <c r="J3758" t="s">
        <v>246</v>
      </c>
      <c r="L3758" t="s">
        <v>370</v>
      </c>
      <c r="M3758" t="s">
        <v>371</v>
      </c>
      <c r="N3758" t="s">
        <v>482</v>
      </c>
    </row>
    <row r="3759" spans="1:14" hidden="1" x14ac:dyDescent="0.25">
      <c r="A3759" t="s">
        <v>241</v>
      </c>
      <c r="B3759" s="1">
        <v>44926</v>
      </c>
      <c r="C3759" t="s">
        <v>955</v>
      </c>
      <c r="D3759" t="s">
        <v>956</v>
      </c>
      <c r="E3759" s="4">
        <v>153350</v>
      </c>
      <c r="F3759" t="s">
        <v>567</v>
      </c>
      <c r="G3759" t="s">
        <v>471</v>
      </c>
      <c r="H3759" t="s">
        <v>293</v>
      </c>
      <c r="I3759" t="s">
        <v>294</v>
      </c>
      <c r="J3759" t="s">
        <v>251</v>
      </c>
      <c r="L3759" t="s">
        <v>386</v>
      </c>
      <c r="M3759" t="s">
        <v>387</v>
      </c>
      <c r="N3759" t="s">
        <v>482</v>
      </c>
    </row>
    <row r="3760" spans="1:14" hidden="1" x14ac:dyDescent="0.25">
      <c r="A3760" t="s">
        <v>241</v>
      </c>
      <c r="B3760" s="1">
        <v>44926</v>
      </c>
      <c r="C3760" t="s">
        <v>957</v>
      </c>
      <c r="D3760" t="s">
        <v>958</v>
      </c>
      <c r="E3760" s="4">
        <v>1377282</v>
      </c>
      <c r="F3760" t="s">
        <v>567</v>
      </c>
      <c r="G3760" t="s">
        <v>471</v>
      </c>
      <c r="H3760" t="s">
        <v>270</v>
      </c>
      <c r="I3760" t="s">
        <v>271</v>
      </c>
      <c r="J3760" t="s">
        <v>270</v>
      </c>
      <c r="L3760" t="s">
        <v>388</v>
      </c>
      <c r="M3760" t="s">
        <v>389</v>
      </c>
      <c r="N3760" t="s">
        <v>489</v>
      </c>
    </row>
    <row r="3761" spans="1:14" hidden="1" x14ac:dyDescent="0.25">
      <c r="A3761" t="s">
        <v>241</v>
      </c>
      <c r="B3761" s="1">
        <v>44926</v>
      </c>
      <c r="C3761" t="s">
        <v>1158</v>
      </c>
      <c r="D3761" t="s">
        <v>1159</v>
      </c>
      <c r="E3761" s="4">
        <v>550000</v>
      </c>
      <c r="F3761" t="s">
        <v>567</v>
      </c>
      <c r="G3761" t="s">
        <v>471</v>
      </c>
      <c r="H3761" t="s">
        <v>270</v>
      </c>
      <c r="I3761" t="s">
        <v>271</v>
      </c>
      <c r="J3761" t="s">
        <v>270</v>
      </c>
      <c r="L3761" t="s">
        <v>388</v>
      </c>
      <c r="M3761" t="s">
        <v>389</v>
      </c>
      <c r="N3761" t="s">
        <v>489</v>
      </c>
    </row>
    <row r="3762" spans="1:14" hidden="1" x14ac:dyDescent="0.25">
      <c r="A3762" t="s">
        <v>241</v>
      </c>
      <c r="B3762" s="1">
        <v>44926</v>
      </c>
      <c r="C3762" t="s">
        <v>959</v>
      </c>
      <c r="D3762" t="s">
        <v>960</v>
      </c>
      <c r="E3762" s="4">
        <v>89257.93</v>
      </c>
      <c r="F3762" t="s">
        <v>567</v>
      </c>
      <c r="G3762" t="s">
        <v>471</v>
      </c>
      <c r="H3762" t="s">
        <v>270</v>
      </c>
      <c r="I3762" t="s">
        <v>271</v>
      </c>
      <c r="J3762" t="s">
        <v>270</v>
      </c>
      <c r="L3762" t="s">
        <v>388</v>
      </c>
      <c r="M3762" t="s">
        <v>389</v>
      </c>
      <c r="N3762" t="s">
        <v>489</v>
      </c>
    </row>
    <row r="3763" spans="1:14" hidden="1" x14ac:dyDescent="0.25">
      <c r="A3763" t="s">
        <v>241</v>
      </c>
      <c r="B3763" s="1">
        <v>44926</v>
      </c>
      <c r="C3763" t="s">
        <v>961</v>
      </c>
      <c r="D3763" t="s">
        <v>962</v>
      </c>
      <c r="E3763" s="4">
        <v>9021.35</v>
      </c>
      <c r="F3763" t="s">
        <v>567</v>
      </c>
      <c r="G3763" t="s">
        <v>471</v>
      </c>
      <c r="H3763" t="s">
        <v>311</v>
      </c>
      <c r="I3763" t="s">
        <v>312</v>
      </c>
      <c r="J3763" t="s">
        <v>264</v>
      </c>
      <c r="L3763" t="s">
        <v>390</v>
      </c>
      <c r="M3763" t="s">
        <v>391</v>
      </c>
      <c r="N3763" t="s">
        <v>487</v>
      </c>
    </row>
    <row r="3764" spans="1:14" hidden="1" x14ac:dyDescent="0.25">
      <c r="A3764" t="s">
        <v>241</v>
      </c>
      <c r="B3764" s="1">
        <v>44926</v>
      </c>
      <c r="C3764" t="s">
        <v>963</v>
      </c>
      <c r="D3764" t="s">
        <v>964</v>
      </c>
      <c r="E3764" s="4">
        <v>2537</v>
      </c>
      <c r="F3764" t="s">
        <v>567</v>
      </c>
      <c r="G3764" t="s">
        <v>471</v>
      </c>
      <c r="H3764" t="s">
        <v>311</v>
      </c>
      <c r="I3764" t="s">
        <v>312</v>
      </c>
      <c r="J3764" t="s">
        <v>264</v>
      </c>
      <c r="L3764" t="s">
        <v>390</v>
      </c>
      <c r="M3764" t="s">
        <v>391</v>
      </c>
      <c r="N3764" t="s">
        <v>487</v>
      </c>
    </row>
    <row r="3765" spans="1:14" hidden="1" x14ac:dyDescent="0.25">
      <c r="A3765" t="s">
        <v>241</v>
      </c>
      <c r="B3765" s="1">
        <v>44926</v>
      </c>
      <c r="C3765" t="s">
        <v>967</v>
      </c>
      <c r="D3765" t="s">
        <v>968</v>
      </c>
      <c r="E3765" s="4">
        <v>80.49000000000045</v>
      </c>
      <c r="F3765" t="s">
        <v>567</v>
      </c>
      <c r="G3765" t="s">
        <v>471</v>
      </c>
      <c r="H3765" t="s">
        <v>311</v>
      </c>
      <c r="I3765" t="s">
        <v>312</v>
      </c>
      <c r="J3765" t="s">
        <v>264</v>
      </c>
      <c r="L3765" t="s">
        <v>390</v>
      </c>
      <c r="M3765" t="s">
        <v>391</v>
      </c>
      <c r="N3765" t="s">
        <v>487</v>
      </c>
    </row>
    <row r="3766" spans="1:14" hidden="1" x14ac:dyDescent="0.25">
      <c r="A3766" t="s">
        <v>241</v>
      </c>
      <c r="B3766" s="1">
        <v>44926</v>
      </c>
      <c r="C3766" t="s">
        <v>971</v>
      </c>
      <c r="D3766" t="s">
        <v>972</v>
      </c>
      <c r="E3766" s="4">
        <v>2401.85</v>
      </c>
      <c r="F3766" t="s">
        <v>567</v>
      </c>
      <c r="G3766" t="s">
        <v>471</v>
      </c>
      <c r="H3766" t="s">
        <v>311</v>
      </c>
      <c r="I3766" t="s">
        <v>312</v>
      </c>
      <c r="J3766" t="s">
        <v>264</v>
      </c>
      <c r="L3766" t="s">
        <v>390</v>
      </c>
      <c r="M3766" t="s">
        <v>391</v>
      </c>
      <c r="N3766" t="s">
        <v>487</v>
      </c>
    </row>
    <row r="3767" spans="1:14" hidden="1" x14ac:dyDescent="0.25">
      <c r="A3767" t="s">
        <v>241</v>
      </c>
      <c r="B3767" s="1">
        <v>44926</v>
      </c>
      <c r="C3767" t="s">
        <v>973</v>
      </c>
      <c r="D3767" t="s">
        <v>974</v>
      </c>
      <c r="E3767" s="4">
        <v>11480</v>
      </c>
      <c r="F3767" t="s">
        <v>567</v>
      </c>
      <c r="G3767" t="s">
        <v>471</v>
      </c>
      <c r="H3767" t="s">
        <v>311</v>
      </c>
      <c r="I3767" t="s">
        <v>312</v>
      </c>
      <c r="J3767" t="s">
        <v>264</v>
      </c>
      <c r="L3767" t="s">
        <v>390</v>
      </c>
      <c r="M3767" t="s">
        <v>391</v>
      </c>
      <c r="N3767" t="s">
        <v>487</v>
      </c>
    </row>
    <row r="3768" spans="1:14" hidden="1" x14ac:dyDescent="0.25">
      <c r="A3768" t="s">
        <v>241</v>
      </c>
      <c r="B3768" s="1">
        <v>44926</v>
      </c>
      <c r="C3768" t="s">
        <v>977</v>
      </c>
      <c r="D3768" t="s">
        <v>978</v>
      </c>
      <c r="E3768" s="4">
        <v>4056.13</v>
      </c>
      <c r="F3768" t="s">
        <v>567</v>
      </c>
      <c r="G3768" t="s">
        <v>471</v>
      </c>
      <c r="H3768" t="s">
        <v>311</v>
      </c>
      <c r="I3768" t="s">
        <v>312</v>
      </c>
      <c r="J3768" t="s">
        <v>264</v>
      </c>
      <c r="L3768" t="s">
        <v>390</v>
      </c>
      <c r="M3768" t="s">
        <v>391</v>
      </c>
      <c r="N3768" t="s">
        <v>487</v>
      </c>
    </row>
    <row r="3769" spans="1:14" hidden="1" x14ac:dyDescent="0.25">
      <c r="A3769" t="s">
        <v>241</v>
      </c>
      <c r="B3769" s="1">
        <v>44926</v>
      </c>
      <c r="C3769" t="s">
        <v>1262</v>
      </c>
      <c r="D3769" t="s">
        <v>1263</v>
      </c>
      <c r="E3769" s="4">
        <v>6894.4300000000021</v>
      </c>
      <c r="F3769" t="s">
        <v>567</v>
      </c>
      <c r="G3769" t="s">
        <v>471</v>
      </c>
      <c r="H3769" t="s">
        <v>311</v>
      </c>
      <c r="I3769" t="s">
        <v>312</v>
      </c>
      <c r="J3769" t="s">
        <v>264</v>
      </c>
      <c r="L3769" t="s">
        <v>390</v>
      </c>
      <c r="M3769" t="s">
        <v>391</v>
      </c>
      <c r="N3769" t="s">
        <v>487</v>
      </c>
    </row>
    <row r="3770" spans="1:14" hidden="1" x14ac:dyDescent="0.25">
      <c r="A3770" t="s">
        <v>241</v>
      </c>
      <c r="B3770" s="1">
        <v>44926</v>
      </c>
      <c r="C3770" t="s">
        <v>981</v>
      </c>
      <c r="D3770" t="s">
        <v>982</v>
      </c>
      <c r="E3770" s="4">
        <v>2049.8200000000002</v>
      </c>
      <c r="F3770" t="s">
        <v>567</v>
      </c>
      <c r="G3770" t="s">
        <v>471</v>
      </c>
      <c r="H3770" t="s">
        <v>311</v>
      </c>
      <c r="I3770" t="s">
        <v>312</v>
      </c>
      <c r="J3770" t="s">
        <v>264</v>
      </c>
      <c r="L3770" t="s">
        <v>390</v>
      </c>
      <c r="M3770" t="s">
        <v>391</v>
      </c>
      <c r="N3770" t="s">
        <v>487</v>
      </c>
    </row>
    <row r="3771" spans="1:14" hidden="1" x14ac:dyDescent="0.25">
      <c r="A3771" t="s">
        <v>241</v>
      </c>
      <c r="B3771" s="1">
        <v>44926</v>
      </c>
      <c r="C3771" t="s">
        <v>989</v>
      </c>
      <c r="D3771" t="s">
        <v>990</v>
      </c>
      <c r="E3771" s="4">
        <v>1992.2400000000005</v>
      </c>
      <c r="F3771" t="s">
        <v>567</v>
      </c>
      <c r="G3771" t="s">
        <v>471</v>
      </c>
      <c r="H3771" t="s">
        <v>317</v>
      </c>
      <c r="I3771" t="s">
        <v>318</v>
      </c>
      <c r="J3771" t="s">
        <v>276</v>
      </c>
      <c r="L3771" t="s">
        <v>390</v>
      </c>
      <c r="M3771" t="s">
        <v>391</v>
      </c>
      <c r="N3771" t="s">
        <v>487</v>
      </c>
    </row>
    <row r="3772" spans="1:14" hidden="1" x14ac:dyDescent="0.25">
      <c r="A3772" t="s">
        <v>241</v>
      </c>
      <c r="B3772" s="1">
        <v>44926</v>
      </c>
      <c r="C3772" t="s">
        <v>1160</v>
      </c>
      <c r="D3772" t="s">
        <v>1161</v>
      </c>
      <c r="E3772" s="4">
        <v>5820</v>
      </c>
      <c r="F3772" t="s">
        <v>567</v>
      </c>
      <c r="G3772" t="s">
        <v>471</v>
      </c>
      <c r="H3772" t="s">
        <v>311</v>
      </c>
      <c r="I3772" t="s">
        <v>312</v>
      </c>
      <c r="J3772" t="s">
        <v>264</v>
      </c>
      <c r="L3772" t="s">
        <v>390</v>
      </c>
      <c r="M3772" t="s">
        <v>391</v>
      </c>
      <c r="N3772" t="s">
        <v>487</v>
      </c>
    </row>
    <row r="3773" spans="1:14" hidden="1" x14ac:dyDescent="0.25">
      <c r="A3773" t="s">
        <v>241</v>
      </c>
      <c r="B3773" s="1">
        <v>44926</v>
      </c>
      <c r="C3773" t="s">
        <v>991</v>
      </c>
      <c r="D3773" t="s">
        <v>992</v>
      </c>
      <c r="E3773" s="4">
        <v>1667.4800000000002</v>
      </c>
      <c r="F3773" t="s">
        <v>567</v>
      </c>
      <c r="G3773" t="s">
        <v>471</v>
      </c>
      <c r="H3773" t="s">
        <v>311</v>
      </c>
      <c r="I3773" t="s">
        <v>312</v>
      </c>
      <c r="J3773" t="s">
        <v>264</v>
      </c>
      <c r="L3773" t="s">
        <v>390</v>
      </c>
      <c r="M3773" t="s">
        <v>391</v>
      </c>
      <c r="N3773" t="s">
        <v>487</v>
      </c>
    </row>
    <row r="3774" spans="1:14" hidden="1" x14ac:dyDescent="0.25">
      <c r="A3774" t="s">
        <v>241</v>
      </c>
      <c r="B3774" s="1">
        <v>44926</v>
      </c>
      <c r="C3774" t="s">
        <v>993</v>
      </c>
      <c r="D3774" t="s">
        <v>994</v>
      </c>
      <c r="E3774" s="4">
        <v>6037.1600000000008</v>
      </c>
      <c r="F3774" t="s">
        <v>567</v>
      </c>
      <c r="G3774" t="s">
        <v>471</v>
      </c>
      <c r="H3774" t="s">
        <v>311</v>
      </c>
      <c r="I3774" t="s">
        <v>312</v>
      </c>
      <c r="J3774" t="s">
        <v>264</v>
      </c>
      <c r="L3774" t="s">
        <v>390</v>
      </c>
      <c r="M3774" t="s">
        <v>391</v>
      </c>
      <c r="N3774" t="s">
        <v>487</v>
      </c>
    </row>
    <row r="3775" spans="1:14" hidden="1" x14ac:dyDescent="0.25">
      <c r="A3775" t="s">
        <v>241</v>
      </c>
      <c r="B3775" s="1">
        <v>44926</v>
      </c>
      <c r="C3775" t="s">
        <v>1001</v>
      </c>
      <c r="D3775" t="s">
        <v>1002</v>
      </c>
      <c r="E3775" s="4">
        <v>19.89999999999397</v>
      </c>
      <c r="F3775" t="s">
        <v>567</v>
      </c>
      <c r="G3775" t="s">
        <v>471</v>
      </c>
      <c r="H3775" t="s">
        <v>311</v>
      </c>
      <c r="I3775" t="s">
        <v>312</v>
      </c>
      <c r="J3775" t="s">
        <v>264</v>
      </c>
      <c r="L3775" t="s">
        <v>390</v>
      </c>
      <c r="M3775" t="s">
        <v>391</v>
      </c>
      <c r="N3775" t="s">
        <v>487</v>
      </c>
    </row>
    <row r="3776" spans="1:14" hidden="1" x14ac:dyDescent="0.25">
      <c r="A3776" t="s">
        <v>241</v>
      </c>
      <c r="B3776" s="1">
        <v>44926</v>
      </c>
      <c r="C3776" t="s">
        <v>1005</v>
      </c>
      <c r="D3776" t="s">
        <v>1006</v>
      </c>
      <c r="E3776" s="4">
        <v>17.359999999999467</v>
      </c>
      <c r="F3776" t="s">
        <v>567</v>
      </c>
      <c r="G3776" t="s">
        <v>471</v>
      </c>
      <c r="H3776" t="s">
        <v>311</v>
      </c>
      <c r="I3776" t="s">
        <v>312</v>
      </c>
      <c r="J3776" t="s">
        <v>264</v>
      </c>
      <c r="L3776" t="s">
        <v>390</v>
      </c>
      <c r="M3776" t="s">
        <v>391</v>
      </c>
      <c r="N3776" t="s">
        <v>487</v>
      </c>
    </row>
    <row r="3777" spans="1:14" hidden="1" x14ac:dyDescent="0.25">
      <c r="A3777" t="s">
        <v>241</v>
      </c>
      <c r="B3777" s="1">
        <v>44926</v>
      </c>
      <c r="C3777" t="s">
        <v>1007</v>
      </c>
      <c r="D3777" t="s">
        <v>1008</v>
      </c>
      <c r="E3777" s="4">
        <v>36834.04</v>
      </c>
      <c r="F3777" t="s">
        <v>567</v>
      </c>
      <c r="G3777" t="s">
        <v>471</v>
      </c>
      <c r="H3777" t="s">
        <v>317</v>
      </c>
      <c r="I3777" t="s">
        <v>318</v>
      </c>
      <c r="J3777" t="s">
        <v>276</v>
      </c>
      <c r="L3777" t="s">
        <v>390</v>
      </c>
      <c r="M3777" t="s">
        <v>391</v>
      </c>
      <c r="N3777" t="s">
        <v>487</v>
      </c>
    </row>
    <row r="3778" spans="1:14" hidden="1" x14ac:dyDescent="0.25">
      <c r="A3778" t="s">
        <v>241</v>
      </c>
      <c r="B3778" s="1">
        <v>44926</v>
      </c>
      <c r="C3778" t="s">
        <v>1308</v>
      </c>
      <c r="D3778" t="s">
        <v>1309</v>
      </c>
      <c r="E3778" s="4">
        <v>83823.72</v>
      </c>
      <c r="F3778" t="s">
        <v>567</v>
      </c>
      <c r="G3778" t="s">
        <v>471</v>
      </c>
      <c r="H3778" t="s">
        <v>317</v>
      </c>
      <c r="I3778" t="s">
        <v>318</v>
      </c>
      <c r="J3778" t="s">
        <v>276</v>
      </c>
      <c r="L3778" t="s">
        <v>390</v>
      </c>
      <c r="M3778" t="s">
        <v>391</v>
      </c>
      <c r="N3778" t="s">
        <v>489</v>
      </c>
    </row>
    <row r="3779" spans="1:14" hidden="1" x14ac:dyDescent="0.25">
      <c r="A3779" t="s">
        <v>241</v>
      </c>
      <c r="B3779" s="1">
        <v>44926</v>
      </c>
      <c r="C3779" t="s">
        <v>1013</v>
      </c>
      <c r="D3779" t="s">
        <v>1014</v>
      </c>
      <c r="E3779" s="4">
        <v>2308.4199999999996</v>
      </c>
      <c r="F3779" t="s">
        <v>567</v>
      </c>
      <c r="G3779" t="s">
        <v>471</v>
      </c>
      <c r="H3779" t="s">
        <v>311</v>
      </c>
      <c r="I3779" t="s">
        <v>312</v>
      </c>
      <c r="J3779" t="s">
        <v>264</v>
      </c>
      <c r="L3779" t="s">
        <v>390</v>
      </c>
      <c r="M3779" t="s">
        <v>391</v>
      </c>
      <c r="N3779" t="s">
        <v>480</v>
      </c>
    </row>
    <row r="3780" spans="1:14" hidden="1" x14ac:dyDescent="0.25">
      <c r="A3780" t="s">
        <v>241</v>
      </c>
      <c r="B3780" s="1">
        <v>44926</v>
      </c>
      <c r="C3780" t="s">
        <v>1162</v>
      </c>
      <c r="D3780" t="s">
        <v>1163</v>
      </c>
      <c r="E3780" s="4">
        <v>822.87000000000216</v>
      </c>
      <c r="F3780" t="s">
        <v>567</v>
      </c>
      <c r="G3780" t="s">
        <v>471</v>
      </c>
      <c r="H3780" t="s">
        <v>311</v>
      </c>
      <c r="I3780" t="s">
        <v>312</v>
      </c>
      <c r="J3780" t="s">
        <v>264</v>
      </c>
      <c r="L3780" t="s">
        <v>390</v>
      </c>
      <c r="M3780" t="s">
        <v>391</v>
      </c>
      <c r="N3780" t="s">
        <v>477</v>
      </c>
    </row>
    <row r="3781" spans="1:14" hidden="1" x14ac:dyDescent="0.25">
      <c r="A3781" t="s">
        <v>241</v>
      </c>
      <c r="B3781" s="1">
        <v>44926</v>
      </c>
      <c r="C3781" t="s">
        <v>1264</v>
      </c>
      <c r="D3781" t="s">
        <v>1265</v>
      </c>
      <c r="E3781" s="4">
        <v>12530</v>
      </c>
      <c r="F3781" t="s">
        <v>567</v>
      </c>
      <c r="G3781" t="s">
        <v>471</v>
      </c>
      <c r="H3781" t="s">
        <v>317</v>
      </c>
      <c r="I3781" t="s">
        <v>318</v>
      </c>
      <c r="J3781" t="s">
        <v>276</v>
      </c>
      <c r="L3781" t="s">
        <v>390</v>
      </c>
      <c r="M3781" t="s">
        <v>391</v>
      </c>
      <c r="N3781" t="s">
        <v>489</v>
      </c>
    </row>
    <row r="3782" spans="1:14" hidden="1" x14ac:dyDescent="0.25">
      <c r="A3782" t="s">
        <v>241</v>
      </c>
      <c r="B3782" s="1">
        <v>44926</v>
      </c>
      <c r="C3782" t="s">
        <v>1266</v>
      </c>
      <c r="D3782" t="s">
        <v>1267</v>
      </c>
      <c r="E3782" s="4">
        <v>618.31999999999994</v>
      </c>
      <c r="F3782" t="s">
        <v>567</v>
      </c>
      <c r="G3782" t="s">
        <v>471</v>
      </c>
      <c r="H3782" t="s">
        <v>311</v>
      </c>
      <c r="I3782" t="s">
        <v>312</v>
      </c>
      <c r="J3782" t="s">
        <v>264</v>
      </c>
      <c r="L3782" t="s">
        <v>390</v>
      </c>
      <c r="M3782" t="s">
        <v>391</v>
      </c>
      <c r="N3782" t="s">
        <v>487</v>
      </c>
    </row>
    <row r="3783" spans="1:14" hidden="1" x14ac:dyDescent="0.25">
      <c r="A3783" t="s">
        <v>241</v>
      </c>
      <c r="B3783" s="1">
        <v>44926</v>
      </c>
      <c r="C3783" t="s">
        <v>1285</v>
      </c>
      <c r="D3783" t="s">
        <v>1286</v>
      </c>
      <c r="E3783" s="4">
        <v>6568.7199999999993</v>
      </c>
      <c r="F3783" t="s">
        <v>567</v>
      </c>
      <c r="G3783" t="s">
        <v>471</v>
      </c>
      <c r="H3783" t="s">
        <v>316</v>
      </c>
      <c r="I3783" t="s">
        <v>275</v>
      </c>
      <c r="J3783" t="s">
        <v>274</v>
      </c>
      <c r="L3783" t="s">
        <v>400</v>
      </c>
      <c r="M3783" t="s">
        <v>401</v>
      </c>
      <c r="N3783" t="s">
        <v>489</v>
      </c>
    </row>
    <row r="3784" spans="1:14" hidden="1" x14ac:dyDescent="0.25">
      <c r="A3784" t="s">
        <v>241</v>
      </c>
      <c r="B3784" s="1">
        <v>44926</v>
      </c>
      <c r="C3784" t="s">
        <v>1017</v>
      </c>
      <c r="D3784" t="s">
        <v>1018</v>
      </c>
      <c r="E3784" s="4">
        <v>14850.18</v>
      </c>
      <c r="F3784" t="s">
        <v>567</v>
      </c>
      <c r="G3784" t="s">
        <v>471</v>
      </c>
      <c r="H3784" t="s">
        <v>316</v>
      </c>
      <c r="I3784" t="s">
        <v>275</v>
      </c>
      <c r="J3784" t="s">
        <v>274</v>
      </c>
      <c r="L3784" t="s">
        <v>400</v>
      </c>
      <c r="M3784" t="s">
        <v>401</v>
      </c>
      <c r="N3784" t="s">
        <v>489</v>
      </c>
    </row>
    <row r="3785" spans="1:14" hidden="1" x14ac:dyDescent="0.25">
      <c r="A3785" t="s">
        <v>241</v>
      </c>
      <c r="B3785" s="1">
        <v>44926</v>
      </c>
      <c r="C3785" t="s">
        <v>1021</v>
      </c>
      <c r="D3785" t="s">
        <v>1022</v>
      </c>
      <c r="E3785" s="4">
        <v>12469.06</v>
      </c>
      <c r="F3785" t="s">
        <v>567</v>
      </c>
      <c r="G3785" t="s">
        <v>471</v>
      </c>
      <c r="H3785" t="s">
        <v>316</v>
      </c>
      <c r="I3785" t="s">
        <v>275</v>
      </c>
      <c r="J3785" t="s">
        <v>274</v>
      </c>
      <c r="L3785" t="s">
        <v>400</v>
      </c>
      <c r="M3785" t="s">
        <v>401</v>
      </c>
      <c r="N3785" t="s">
        <v>489</v>
      </c>
    </row>
    <row r="3786" spans="1:14" hidden="1" x14ac:dyDescent="0.25">
      <c r="A3786" t="s">
        <v>241</v>
      </c>
      <c r="B3786" s="1">
        <v>44926</v>
      </c>
      <c r="C3786" t="s">
        <v>1025</v>
      </c>
      <c r="D3786" t="s">
        <v>1026</v>
      </c>
      <c r="E3786" s="4">
        <v>1872.11</v>
      </c>
      <c r="F3786" t="s">
        <v>567</v>
      </c>
      <c r="G3786" t="s">
        <v>471</v>
      </c>
      <c r="H3786" t="s">
        <v>316</v>
      </c>
      <c r="I3786" t="s">
        <v>275</v>
      </c>
      <c r="J3786" t="s">
        <v>274</v>
      </c>
      <c r="L3786" t="s">
        <v>400</v>
      </c>
      <c r="M3786" t="s">
        <v>401</v>
      </c>
      <c r="N3786" t="s">
        <v>489</v>
      </c>
    </row>
    <row r="3787" spans="1:14" hidden="1" x14ac:dyDescent="0.25">
      <c r="A3787" t="s">
        <v>241</v>
      </c>
      <c r="B3787" s="1">
        <v>44926</v>
      </c>
      <c r="C3787" t="s">
        <v>1227</v>
      </c>
      <c r="D3787" t="s">
        <v>1228</v>
      </c>
      <c r="E3787" s="4">
        <v>28359.58</v>
      </c>
      <c r="F3787" t="s">
        <v>567</v>
      </c>
      <c r="G3787" t="s">
        <v>471</v>
      </c>
      <c r="H3787" t="s">
        <v>316</v>
      </c>
      <c r="I3787" t="s">
        <v>275</v>
      </c>
      <c r="J3787" t="s">
        <v>274</v>
      </c>
      <c r="L3787" t="s">
        <v>400</v>
      </c>
      <c r="M3787" t="s">
        <v>401</v>
      </c>
      <c r="N3787" t="s">
        <v>489</v>
      </c>
    </row>
    <row r="3788" spans="1:14" hidden="1" x14ac:dyDescent="0.25">
      <c r="A3788" t="s">
        <v>241</v>
      </c>
      <c r="B3788" s="1">
        <v>44926</v>
      </c>
      <c r="C3788" t="s">
        <v>1279</v>
      </c>
      <c r="D3788" t="s">
        <v>1280</v>
      </c>
      <c r="E3788" s="4">
        <v>11.17</v>
      </c>
      <c r="F3788" t="s">
        <v>567</v>
      </c>
      <c r="G3788" t="s">
        <v>471</v>
      </c>
      <c r="H3788" t="s">
        <v>316</v>
      </c>
      <c r="I3788" t="s">
        <v>275</v>
      </c>
      <c r="J3788" t="s">
        <v>274</v>
      </c>
      <c r="L3788" t="s">
        <v>400</v>
      </c>
      <c r="M3788" t="s">
        <v>401</v>
      </c>
      <c r="N3788" t="s">
        <v>489</v>
      </c>
    </row>
    <row r="3789" spans="1:14" hidden="1" x14ac:dyDescent="0.25">
      <c r="A3789" t="s">
        <v>241</v>
      </c>
      <c r="B3789" s="1">
        <v>44926</v>
      </c>
      <c r="C3789" t="s">
        <v>1027</v>
      </c>
      <c r="D3789" t="s">
        <v>1028</v>
      </c>
      <c r="E3789" s="4">
        <v>7.2</v>
      </c>
      <c r="F3789" t="s">
        <v>567</v>
      </c>
      <c r="G3789" t="s">
        <v>471</v>
      </c>
      <c r="H3789" t="s">
        <v>316</v>
      </c>
      <c r="I3789" t="s">
        <v>275</v>
      </c>
      <c r="J3789" t="s">
        <v>274</v>
      </c>
      <c r="L3789" t="s">
        <v>400</v>
      </c>
      <c r="M3789" t="s">
        <v>401</v>
      </c>
      <c r="N3789" t="s">
        <v>489</v>
      </c>
    </row>
    <row r="3790" spans="1:14" hidden="1" x14ac:dyDescent="0.25">
      <c r="A3790" t="s">
        <v>241</v>
      </c>
      <c r="B3790" s="1">
        <v>44926</v>
      </c>
      <c r="C3790" t="s">
        <v>1029</v>
      </c>
      <c r="D3790" t="s">
        <v>1030</v>
      </c>
      <c r="E3790" s="4">
        <v>9190.68</v>
      </c>
      <c r="F3790" t="s">
        <v>567</v>
      </c>
      <c r="G3790" t="s">
        <v>471</v>
      </c>
      <c r="H3790" t="s">
        <v>316</v>
      </c>
      <c r="I3790" t="s">
        <v>275</v>
      </c>
      <c r="J3790" t="s">
        <v>274</v>
      </c>
      <c r="L3790" t="s">
        <v>400</v>
      </c>
      <c r="M3790" t="s">
        <v>401</v>
      </c>
      <c r="N3790" t="s">
        <v>489</v>
      </c>
    </row>
    <row r="3791" spans="1:14" hidden="1" x14ac:dyDescent="0.25">
      <c r="A3791" t="s">
        <v>241</v>
      </c>
      <c r="B3791" s="1">
        <v>44926</v>
      </c>
      <c r="C3791" t="s">
        <v>1296</v>
      </c>
      <c r="D3791" t="s">
        <v>1297</v>
      </c>
      <c r="E3791" s="4">
        <v>948</v>
      </c>
      <c r="F3791" t="s">
        <v>567</v>
      </c>
      <c r="G3791" t="s">
        <v>471</v>
      </c>
      <c r="H3791" t="s">
        <v>279</v>
      </c>
      <c r="I3791" t="s">
        <v>280</v>
      </c>
      <c r="J3791" t="s">
        <v>279</v>
      </c>
      <c r="L3791" t="s">
        <v>409</v>
      </c>
      <c r="M3791" t="s">
        <v>410</v>
      </c>
      <c r="N3791" t="s">
        <v>489</v>
      </c>
    </row>
    <row r="3792" spans="1:14" hidden="1" x14ac:dyDescent="0.25">
      <c r="A3792" t="s">
        <v>241</v>
      </c>
      <c r="B3792" s="1">
        <v>44926</v>
      </c>
      <c r="C3792" t="s">
        <v>35</v>
      </c>
      <c r="D3792" t="s">
        <v>1031</v>
      </c>
      <c r="E3792" s="4">
        <v>14484.500000000002</v>
      </c>
      <c r="F3792" t="s">
        <v>567</v>
      </c>
      <c r="G3792" t="s">
        <v>471</v>
      </c>
      <c r="H3792" t="s">
        <v>288</v>
      </c>
      <c r="I3792" t="s">
        <v>26</v>
      </c>
      <c r="J3792" t="s">
        <v>243</v>
      </c>
      <c r="L3792" t="s">
        <v>368</v>
      </c>
      <c r="M3792" t="s">
        <v>369</v>
      </c>
      <c r="N3792" t="s">
        <v>480</v>
      </c>
    </row>
    <row r="3793" spans="1:14" hidden="1" x14ac:dyDescent="0.25">
      <c r="A3793" t="s">
        <v>241</v>
      </c>
      <c r="B3793" s="1">
        <v>44926</v>
      </c>
      <c r="C3793" t="s">
        <v>27</v>
      </c>
      <c r="D3793" t="s">
        <v>1032</v>
      </c>
      <c r="E3793" s="4">
        <v>-3316760.8200000003</v>
      </c>
      <c r="F3793" t="s">
        <v>567</v>
      </c>
      <c r="G3793" t="s">
        <v>471</v>
      </c>
      <c r="H3793" t="s">
        <v>288</v>
      </c>
      <c r="I3793" t="s">
        <v>26</v>
      </c>
      <c r="J3793" t="s">
        <v>243</v>
      </c>
      <c r="L3793" t="s">
        <v>368</v>
      </c>
      <c r="M3793" t="s">
        <v>369</v>
      </c>
      <c r="N3793" t="s">
        <v>485</v>
      </c>
    </row>
    <row r="3794" spans="1:14" hidden="1" x14ac:dyDescent="0.25">
      <c r="A3794" t="s">
        <v>241</v>
      </c>
      <c r="B3794" s="1">
        <v>44926</v>
      </c>
      <c r="C3794" t="s">
        <v>1035</v>
      </c>
      <c r="D3794" t="s">
        <v>1036</v>
      </c>
      <c r="E3794" s="4">
        <v>-201473.20999999996</v>
      </c>
      <c r="F3794" t="s">
        <v>567</v>
      </c>
      <c r="G3794" t="s">
        <v>471</v>
      </c>
      <c r="H3794" t="s">
        <v>288</v>
      </c>
      <c r="I3794" t="s">
        <v>26</v>
      </c>
      <c r="J3794" t="s">
        <v>243</v>
      </c>
      <c r="L3794" t="s">
        <v>368</v>
      </c>
      <c r="M3794" t="s">
        <v>369</v>
      </c>
      <c r="N3794" t="s">
        <v>485</v>
      </c>
    </row>
    <row r="3795" spans="1:14" hidden="1" x14ac:dyDescent="0.25">
      <c r="A3795" t="s">
        <v>241</v>
      </c>
      <c r="B3795" s="1">
        <v>44926</v>
      </c>
      <c r="C3795" t="s">
        <v>28</v>
      </c>
      <c r="D3795" t="s">
        <v>1039</v>
      </c>
      <c r="E3795" s="4">
        <v>-272996.08999999991</v>
      </c>
      <c r="F3795" t="s">
        <v>567</v>
      </c>
      <c r="G3795" t="s">
        <v>471</v>
      </c>
      <c r="H3795" t="s">
        <v>288</v>
      </c>
      <c r="I3795" t="s">
        <v>26</v>
      </c>
      <c r="J3795" t="s">
        <v>243</v>
      </c>
      <c r="L3795" t="s">
        <v>368</v>
      </c>
      <c r="M3795" t="s">
        <v>369</v>
      </c>
      <c r="N3795" t="s">
        <v>480</v>
      </c>
    </row>
    <row r="3796" spans="1:14" hidden="1" x14ac:dyDescent="0.25">
      <c r="A3796" t="s">
        <v>241</v>
      </c>
      <c r="B3796" s="1">
        <v>44926</v>
      </c>
      <c r="C3796" t="s">
        <v>29</v>
      </c>
      <c r="D3796" t="s">
        <v>1040</v>
      </c>
      <c r="E3796" s="4">
        <v>-14248.69</v>
      </c>
      <c r="F3796" t="s">
        <v>567</v>
      </c>
      <c r="G3796" t="s">
        <v>471</v>
      </c>
      <c r="H3796" t="s">
        <v>288</v>
      </c>
      <c r="I3796" t="s">
        <v>26</v>
      </c>
      <c r="J3796" t="s">
        <v>243</v>
      </c>
      <c r="L3796" t="s">
        <v>368</v>
      </c>
      <c r="M3796" t="s">
        <v>369</v>
      </c>
      <c r="N3796" t="s">
        <v>480</v>
      </c>
    </row>
    <row r="3797" spans="1:14" hidden="1" x14ac:dyDescent="0.25">
      <c r="A3797" t="s">
        <v>241</v>
      </c>
      <c r="B3797" s="1">
        <v>44926</v>
      </c>
      <c r="C3797" t="s">
        <v>1041</v>
      </c>
      <c r="D3797" t="s">
        <v>1042</v>
      </c>
      <c r="E3797" s="4">
        <v>-148277.86999999997</v>
      </c>
      <c r="F3797" t="s">
        <v>567</v>
      </c>
      <c r="G3797" t="s">
        <v>471</v>
      </c>
      <c r="H3797" t="s">
        <v>288</v>
      </c>
      <c r="I3797" t="s">
        <v>26</v>
      </c>
      <c r="J3797" t="s">
        <v>243</v>
      </c>
      <c r="L3797" t="s">
        <v>368</v>
      </c>
      <c r="M3797" t="s">
        <v>369</v>
      </c>
      <c r="N3797" t="s">
        <v>489</v>
      </c>
    </row>
    <row r="3798" spans="1:14" hidden="1" x14ac:dyDescent="0.25">
      <c r="A3798" t="s">
        <v>241</v>
      </c>
      <c r="B3798" s="1">
        <v>44926</v>
      </c>
      <c r="C3798" t="s">
        <v>30</v>
      </c>
      <c r="D3798" t="s">
        <v>1229</v>
      </c>
      <c r="E3798" s="4">
        <v>-296865.33999999997</v>
      </c>
      <c r="F3798" t="s">
        <v>567</v>
      </c>
      <c r="G3798" t="s">
        <v>471</v>
      </c>
      <c r="H3798" t="s">
        <v>288</v>
      </c>
      <c r="I3798" t="s">
        <v>26</v>
      </c>
      <c r="J3798" t="s">
        <v>243</v>
      </c>
      <c r="L3798" t="s">
        <v>368</v>
      </c>
      <c r="M3798" t="s">
        <v>369</v>
      </c>
      <c r="N3798" t="s">
        <v>485</v>
      </c>
    </row>
    <row r="3799" spans="1:14" hidden="1" x14ac:dyDescent="0.25">
      <c r="A3799" t="s">
        <v>241</v>
      </c>
      <c r="B3799" s="1">
        <v>44926</v>
      </c>
      <c r="C3799" t="s">
        <v>31</v>
      </c>
      <c r="D3799" t="s">
        <v>1293</v>
      </c>
      <c r="E3799" s="4">
        <v>-21043</v>
      </c>
      <c r="F3799" t="s">
        <v>567</v>
      </c>
      <c r="G3799" t="s">
        <v>471</v>
      </c>
      <c r="H3799" t="s">
        <v>288</v>
      </c>
      <c r="I3799" t="s">
        <v>26</v>
      </c>
      <c r="J3799" t="s">
        <v>243</v>
      </c>
      <c r="L3799" t="s">
        <v>368</v>
      </c>
      <c r="M3799" t="s">
        <v>369</v>
      </c>
      <c r="N3799" t="s">
        <v>480</v>
      </c>
    </row>
    <row r="3800" spans="1:14" hidden="1" x14ac:dyDescent="0.25">
      <c r="A3800" t="s">
        <v>241</v>
      </c>
      <c r="B3800" s="1">
        <v>44926</v>
      </c>
      <c r="C3800" t="s">
        <v>32</v>
      </c>
      <c r="D3800" t="s">
        <v>1268</v>
      </c>
      <c r="E3800" s="4">
        <v>-29170.86</v>
      </c>
      <c r="F3800" t="s">
        <v>567</v>
      </c>
      <c r="G3800" t="s">
        <v>471</v>
      </c>
      <c r="H3800" t="s">
        <v>288</v>
      </c>
      <c r="I3800" t="s">
        <v>26</v>
      </c>
      <c r="J3800" t="s">
        <v>243</v>
      </c>
      <c r="L3800" t="s">
        <v>368</v>
      </c>
      <c r="M3800" t="s">
        <v>369</v>
      </c>
      <c r="N3800" t="s">
        <v>480</v>
      </c>
    </row>
    <row r="3801" spans="1:14" hidden="1" x14ac:dyDescent="0.25">
      <c r="A3801" t="s">
        <v>241</v>
      </c>
      <c r="B3801" s="1">
        <v>44926</v>
      </c>
      <c r="C3801" t="s">
        <v>33</v>
      </c>
      <c r="D3801" t="s">
        <v>1043</v>
      </c>
      <c r="E3801" s="4">
        <v>-4380.0799999999981</v>
      </c>
      <c r="F3801" t="s">
        <v>567</v>
      </c>
      <c r="G3801" t="s">
        <v>471</v>
      </c>
      <c r="H3801" t="s">
        <v>288</v>
      </c>
      <c r="I3801" t="s">
        <v>26</v>
      </c>
      <c r="J3801" t="s">
        <v>243</v>
      </c>
      <c r="L3801" t="s">
        <v>368</v>
      </c>
      <c r="M3801" t="s">
        <v>369</v>
      </c>
      <c r="N3801" t="s">
        <v>480</v>
      </c>
    </row>
    <row r="3802" spans="1:14" hidden="1" x14ac:dyDescent="0.25">
      <c r="A3802" t="s">
        <v>241</v>
      </c>
      <c r="B3802" s="1">
        <v>44926</v>
      </c>
      <c r="C3802" t="s">
        <v>34</v>
      </c>
      <c r="D3802" t="s">
        <v>1044</v>
      </c>
      <c r="E3802" s="4">
        <v>-173288.8</v>
      </c>
      <c r="F3802" t="s">
        <v>567</v>
      </c>
      <c r="G3802" t="s">
        <v>471</v>
      </c>
      <c r="H3802" t="s">
        <v>317</v>
      </c>
      <c r="I3802" t="s">
        <v>318</v>
      </c>
      <c r="J3802" t="s">
        <v>276</v>
      </c>
      <c r="L3802" t="s">
        <v>390</v>
      </c>
      <c r="M3802" t="s">
        <v>391</v>
      </c>
      <c r="N3802" t="s">
        <v>487</v>
      </c>
    </row>
    <row r="3803" spans="1:14" hidden="1" x14ac:dyDescent="0.25">
      <c r="A3803" t="s">
        <v>241</v>
      </c>
      <c r="B3803" s="1">
        <v>44926</v>
      </c>
      <c r="C3803" t="s">
        <v>1047</v>
      </c>
      <c r="D3803" t="s">
        <v>1048</v>
      </c>
      <c r="E3803" s="4">
        <v>-255483.9</v>
      </c>
      <c r="F3803" t="s">
        <v>567</v>
      </c>
      <c r="G3803" t="s">
        <v>471</v>
      </c>
      <c r="H3803" t="s">
        <v>248</v>
      </c>
      <c r="I3803" t="s">
        <v>249</v>
      </c>
      <c r="J3803" t="s">
        <v>248</v>
      </c>
      <c r="L3803" t="s">
        <v>368</v>
      </c>
      <c r="M3803" t="s">
        <v>369</v>
      </c>
      <c r="N3803" t="s">
        <v>489</v>
      </c>
    </row>
    <row r="3804" spans="1:14" hidden="1" x14ac:dyDescent="0.25">
      <c r="A3804" t="s">
        <v>241</v>
      </c>
      <c r="B3804" s="1">
        <v>44926</v>
      </c>
      <c r="C3804" t="s">
        <v>25</v>
      </c>
      <c r="D3804" t="s">
        <v>1049</v>
      </c>
      <c r="E3804" s="4">
        <v>-1720379.4900000005</v>
      </c>
      <c r="F3804" t="s">
        <v>567</v>
      </c>
      <c r="G3804" t="s">
        <v>471</v>
      </c>
      <c r="H3804" t="s">
        <v>244</v>
      </c>
      <c r="I3804" t="s">
        <v>245</v>
      </c>
      <c r="J3804" t="s">
        <v>244</v>
      </c>
      <c r="L3804" t="s">
        <v>368</v>
      </c>
      <c r="M3804" t="s">
        <v>369</v>
      </c>
      <c r="N3804" t="s">
        <v>480</v>
      </c>
    </row>
    <row r="3805" spans="1:14" hidden="1" x14ac:dyDescent="0.25">
      <c r="A3805" t="s">
        <v>241</v>
      </c>
      <c r="B3805" s="1">
        <v>44926</v>
      </c>
      <c r="C3805" t="s">
        <v>1056</v>
      </c>
      <c r="D3805" t="s">
        <v>1057</v>
      </c>
      <c r="E3805" s="4">
        <v>-660483.18000000005</v>
      </c>
      <c r="F3805" t="s">
        <v>567</v>
      </c>
      <c r="G3805" t="s">
        <v>471</v>
      </c>
      <c r="H3805" t="s">
        <v>246</v>
      </c>
      <c r="I3805" t="s">
        <v>247</v>
      </c>
      <c r="J3805" t="s">
        <v>246</v>
      </c>
      <c r="L3805" t="s">
        <v>370</v>
      </c>
      <c r="M3805" t="s">
        <v>371</v>
      </c>
      <c r="N3805" t="s">
        <v>482</v>
      </c>
    </row>
    <row r="3806" spans="1:14" hidden="1" x14ac:dyDescent="0.25">
      <c r="A3806" t="s">
        <v>241</v>
      </c>
      <c r="B3806" s="1">
        <v>44926</v>
      </c>
      <c r="C3806" t="s">
        <v>1058</v>
      </c>
      <c r="D3806" t="s">
        <v>1059</v>
      </c>
      <c r="E3806" s="4">
        <v>-883958.85</v>
      </c>
      <c r="F3806" t="s">
        <v>567</v>
      </c>
      <c r="G3806" t="s">
        <v>471</v>
      </c>
      <c r="H3806" t="s">
        <v>293</v>
      </c>
      <c r="I3806" t="s">
        <v>294</v>
      </c>
      <c r="J3806" t="s">
        <v>251</v>
      </c>
      <c r="L3806" t="s">
        <v>386</v>
      </c>
      <c r="M3806" t="s">
        <v>387</v>
      </c>
      <c r="N3806" t="s">
        <v>482</v>
      </c>
    </row>
    <row r="3807" spans="1:14" hidden="1" x14ac:dyDescent="0.25">
      <c r="A3807" t="s">
        <v>241</v>
      </c>
      <c r="B3807" s="1">
        <v>44926</v>
      </c>
      <c r="C3807" t="s">
        <v>1062</v>
      </c>
      <c r="D3807" t="s">
        <v>1063</v>
      </c>
      <c r="E3807" s="4">
        <v>-0.13999999999999999</v>
      </c>
      <c r="F3807" t="s">
        <v>567</v>
      </c>
      <c r="G3807" t="s">
        <v>471</v>
      </c>
      <c r="H3807" t="s">
        <v>248</v>
      </c>
      <c r="I3807" t="s">
        <v>249</v>
      </c>
      <c r="J3807" t="s">
        <v>248</v>
      </c>
      <c r="L3807" t="s">
        <v>372</v>
      </c>
      <c r="M3807" t="s">
        <v>373</v>
      </c>
      <c r="N3807" t="s">
        <v>487</v>
      </c>
    </row>
    <row r="3808" spans="1:14" hidden="1" x14ac:dyDescent="0.25">
      <c r="A3808" t="s">
        <v>241</v>
      </c>
      <c r="B3808" s="1">
        <v>44926</v>
      </c>
      <c r="C3808" t="s">
        <v>1066</v>
      </c>
      <c r="D3808" t="s">
        <v>1067</v>
      </c>
      <c r="E3808" s="4">
        <v>-17.000000000000128</v>
      </c>
      <c r="F3808" t="s">
        <v>567</v>
      </c>
      <c r="G3808" t="s">
        <v>471</v>
      </c>
      <c r="H3808" t="s">
        <v>248</v>
      </c>
      <c r="I3808" t="s">
        <v>249</v>
      </c>
      <c r="J3808" t="s">
        <v>248</v>
      </c>
      <c r="L3808" t="s">
        <v>372</v>
      </c>
      <c r="M3808" t="s">
        <v>373</v>
      </c>
      <c r="N3808" t="s">
        <v>487</v>
      </c>
    </row>
    <row r="3809" spans="1:14" hidden="1" x14ac:dyDescent="0.25">
      <c r="A3809" t="s">
        <v>241</v>
      </c>
      <c r="B3809" s="1">
        <v>44926</v>
      </c>
      <c r="C3809" t="s">
        <v>1287</v>
      </c>
      <c r="D3809" t="s">
        <v>1288</v>
      </c>
      <c r="E3809" s="4">
        <v>-15.08</v>
      </c>
      <c r="F3809" t="s">
        <v>567</v>
      </c>
      <c r="G3809" t="s">
        <v>471</v>
      </c>
      <c r="H3809" t="s">
        <v>248</v>
      </c>
      <c r="I3809" t="s">
        <v>249</v>
      </c>
      <c r="J3809" t="s">
        <v>248</v>
      </c>
      <c r="L3809" t="s">
        <v>372</v>
      </c>
      <c r="M3809" t="s">
        <v>373</v>
      </c>
      <c r="N3809" t="s">
        <v>487</v>
      </c>
    </row>
    <row r="3810" spans="1:14" hidden="1" x14ac:dyDescent="0.25">
      <c r="A3810" t="s">
        <v>241</v>
      </c>
      <c r="B3810" s="1">
        <v>44926</v>
      </c>
      <c r="C3810" t="s">
        <v>1068</v>
      </c>
      <c r="D3810" t="s">
        <v>1069</v>
      </c>
      <c r="E3810" s="4">
        <v>-3675.7799999999997</v>
      </c>
      <c r="F3810" t="s">
        <v>567</v>
      </c>
      <c r="G3810" t="s">
        <v>471</v>
      </c>
      <c r="H3810" t="s">
        <v>248</v>
      </c>
      <c r="I3810" t="s">
        <v>249</v>
      </c>
      <c r="J3810" t="s">
        <v>248</v>
      </c>
      <c r="L3810" t="s">
        <v>372</v>
      </c>
      <c r="M3810" t="s">
        <v>373</v>
      </c>
      <c r="N3810" t="s">
        <v>487</v>
      </c>
    </row>
    <row r="3811" spans="1:14" hidden="1" x14ac:dyDescent="0.25">
      <c r="A3811" t="s">
        <v>241</v>
      </c>
      <c r="B3811" s="1">
        <v>44926</v>
      </c>
      <c r="C3811" t="s">
        <v>1166</v>
      </c>
      <c r="D3811" t="s">
        <v>1167</v>
      </c>
      <c r="E3811" s="4">
        <v>-2.5</v>
      </c>
      <c r="F3811" t="s">
        <v>567</v>
      </c>
      <c r="G3811" t="s">
        <v>471</v>
      </c>
      <c r="H3811" t="s">
        <v>248</v>
      </c>
      <c r="I3811" t="s">
        <v>249</v>
      </c>
      <c r="J3811" t="s">
        <v>248</v>
      </c>
      <c r="L3811" t="s">
        <v>372</v>
      </c>
      <c r="M3811" t="s">
        <v>373</v>
      </c>
      <c r="N3811" t="s">
        <v>487</v>
      </c>
    </row>
    <row r="3812" spans="1:14" hidden="1" x14ac:dyDescent="0.25">
      <c r="A3812" t="s">
        <v>241</v>
      </c>
      <c r="B3812" s="1">
        <v>44926</v>
      </c>
      <c r="C3812" t="s">
        <v>1168</v>
      </c>
      <c r="D3812" t="s">
        <v>1169</v>
      </c>
      <c r="E3812" s="4">
        <v>-8738.34</v>
      </c>
      <c r="F3812" t="s">
        <v>567</v>
      </c>
      <c r="G3812" t="s">
        <v>471</v>
      </c>
      <c r="H3812" t="s">
        <v>248</v>
      </c>
      <c r="I3812" t="s">
        <v>249</v>
      </c>
      <c r="J3812" t="s">
        <v>248</v>
      </c>
      <c r="L3812" t="s">
        <v>372</v>
      </c>
      <c r="M3812" t="s">
        <v>373</v>
      </c>
      <c r="N3812" t="s">
        <v>487</v>
      </c>
    </row>
    <row r="3813" spans="1:14" hidden="1" x14ac:dyDescent="0.25">
      <c r="A3813" t="s">
        <v>241</v>
      </c>
      <c r="B3813" s="1">
        <v>44926</v>
      </c>
      <c r="C3813" t="s">
        <v>1080</v>
      </c>
      <c r="D3813" t="s">
        <v>1081</v>
      </c>
      <c r="E3813" s="4">
        <v>-2329051</v>
      </c>
      <c r="F3813" t="s">
        <v>567</v>
      </c>
      <c r="G3813" t="s">
        <v>471</v>
      </c>
      <c r="H3813" t="s">
        <v>317</v>
      </c>
      <c r="I3813" t="s">
        <v>318</v>
      </c>
      <c r="J3813" t="s">
        <v>276</v>
      </c>
      <c r="L3813" t="s">
        <v>372</v>
      </c>
      <c r="M3813" t="s">
        <v>373</v>
      </c>
      <c r="N3813" t="s">
        <v>487</v>
      </c>
    </row>
    <row r="3814" spans="1:14" hidden="1" x14ac:dyDescent="0.25">
      <c r="A3814" t="s">
        <v>241</v>
      </c>
      <c r="B3814" s="1">
        <v>44926</v>
      </c>
      <c r="C3814" t="s">
        <v>1082</v>
      </c>
      <c r="D3814" t="s">
        <v>1083</v>
      </c>
      <c r="E3814" s="4">
        <v>-63.55</v>
      </c>
      <c r="F3814" t="s">
        <v>567</v>
      </c>
      <c r="G3814" t="s">
        <v>471</v>
      </c>
      <c r="H3814" t="s">
        <v>248</v>
      </c>
      <c r="I3814" t="s">
        <v>249</v>
      </c>
      <c r="J3814" t="s">
        <v>248</v>
      </c>
      <c r="L3814" t="s">
        <v>372</v>
      </c>
      <c r="M3814" t="s">
        <v>373</v>
      </c>
      <c r="N3814" t="s">
        <v>488</v>
      </c>
    </row>
    <row r="3815" spans="1:14" hidden="1" x14ac:dyDescent="0.25">
      <c r="A3815" t="s">
        <v>241</v>
      </c>
      <c r="B3815" s="1">
        <v>44926</v>
      </c>
      <c r="C3815" t="s">
        <v>1172</v>
      </c>
      <c r="D3815" t="s">
        <v>1173</v>
      </c>
      <c r="E3815" s="4">
        <v>-226237.86000000002</v>
      </c>
      <c r="F3815" t="s">
        <v>567</v>
      </c>
      <c r="G3815" t="s">
        <v>471</v>
      </c>
      <c r="H3815" t="s">
        <v>291</v>
      </c>
      <c r="I3815" t="s">
        <v>292</v>
      </c>
      <c r="J3815" t="s">
        <v>251</v>
      </c>
      <c r="L3815" t="s">
        <v>372</v>
      </c>
      <c r="M3815" t="s">
        <v>373</v>
      </c>
      <c r="N3815" t="s">
        <v>487</v>
      </c>
    </row>
    <row r="3816" spans="1:14" hidden="1" x14ac:dyDescent="0.25">
      <c r="A3816" t="s">
        <v>241</v>
      </c>
      <c r="B3816" s="1">
        <v>44926</v>
      </c>
      <c r="C3816" t="s">
        <v>1180</v>
      </c>
      <c r="D3816" t="s">
        <v>1181</v>
      </c>
      <c r="E3816" s="4">
        <v>-11044.98</v>
      </c>
      <c r="F3816" t="s">
        <v>567</v>
      </c>
      <c r="G3816" t="s">
        <v>471</v>
      </c>
      <c r="H3816" t="s">
        <v>316</v>
      </c>
      <c r="I3816" t="s">
        <v>275</v>
      </c>
      <c r="J3816" t="s">
        <v>274</v>
      </c>
      <c r="L3816" t="s">
        <v>398</v>
      </c>
      <c r="M3816" t="s">
        <v>399</v>
      </c>
      <c r="N3816" t="s">
        <v>489</v>
      </c>
    </row>
    <row r="3817" spans="1:14" hidden="1" x14ac:dyDescent="0.25">
      <c r="A3817" t="s">
        <v>241</v>
      </c>
      <c r="B3817" s="1">
        <v>44926</v>
      </c>
      <c r="C3817" t="s">
        <v>1281</v>
      </c>
      <c r="D3817" t="s">
        <v>1282</v>
      </c>
      <c r="E3817" s="4">
        <v>-20</v>
      </c>
      <c r="F3817" t="s">
        <v>567</v>
      </c>
      <c r="G3817" t="s">
        <v>471</v>
      </c>
      <c r="H3817" t="s">
        <v>316</v>
      </c>
      <c r="I3817" t="s">
        <v>275</v>
      </c>
      <c r="J3817" t="s">
        <v>274</v>
      </c>
      <c r="L3817" t="s">
        <v>398</v>
      </c>
      <c r="M3817" t="s">
        <v>399</v>
      </c>
      <c r="N3817" t="s">
        <v>489</v>
      </c>
    </row>
    <row r="3818" spans="1:14" hidden="1" x14ac:dyDescent="0.25">
      <c r="A3818" t="s">
        <v>241</v>
      </c>
      <c r="B3818" s="1">
        <v>44926</v>
      </c>
      <c r="C3818" t="s">
        <v>1101</v>
      </c>
      <c r="D3818" t="s">
        <v>1102</v>
      </c>
      <c r="E3818" s="4">
        <v>-6624.87</v>
      </c>
      <c r="F3818" t="s">
        <v>567</v>
      </c>
      <c r="G3818" t="s">
        <v>471</v>
      </c>
      <c r="H3818" t="s">
        <v>316</v>
      </c>
      <c r="I3818" t="s">
        <v>275</v>
      </c>
      <c r="J3818" t="s">
        <v>274</v>
      </c>
      <c r="L3818" t="s">
        <v>398</v>
      </c>
      <c r="M3818" t="s">
        <v>399</v>
      </c>
      <c r="N3818" t="s">
        <v>477</v>
      </c>
    </row>
    <row r="3819" spans="1:14" hidden="1" x14ac:dyDescent="0.25">
      <c r="A3819" t="s">
        <v>241</v>
      </c>
      <c r="B3819" s="1">
        <v>44926</v>
      </c>
      <c r="C3819" t="s">
        <v>1105</v>
      </c>
      <c r="D3819" t="s">
        <v>1106</v>
      </c>
      <c r="E3819" s="4">
        <v>-41359.18</v>
      </c>
      <c r="F3819" t="s">
        <v>567</v>
      </c>
      <c r="G3819" t="s">
        <v>471</v>
      </c>
      <c r="H3819" t="s">
        <v>316</v>
      </c>
      <c r="I3819" t="s">
        <v>275</v>
      </c>
      <c r="J3819" t="s">
        <v>274</v>
      </c>
      <c r="L3819" t="s">
        <v>398</v>
      </c>
      <c r="M3819" t="s">
        <v>399</v>
      </c>
      <c r="N3819" t="s">
        <v>489</v>
      </c>
    </row>
    <row r="3820" spans="1:14" hidden="1" x14ac:dyDescent="0.25">
      <c r="A3820" t="s">
        <v>241</v>
      </c>
      <c r="B3820" s="1">
        <v>44926</v>
      </c>
      <c r="C3820" t="s">
        <v>1182</v>
      </c>
      <c r="D3820" t="s">
        <v>1183</v>
      </c>
      <c r="E3820" s="4">
        <v>50.000000000001819</v>
      </c>
      <c r="F3820" t="s">
        <v>567</v>
      </c>
      <c r="G3820" t="s">
        <v>511</v>
      </c>
      <c r="H3820" t="s">
        <v>347</v>
      </c>
      <c r="I3820" t="s">
        <v>350</v>
      </c>
      <c r="J3820" t="s">
        <v>848</v>
      </c>
      <c r="L3820" t="s">
        <v>55</v>
      </c>
      <c r="M3820" t="s">
        <v>414</v>
      </c>
      <c r="N3820" t="s">
        <v>573</v>
      </c>
    </row>
    <row r="3821" spans="1:14" hidden="1" x14ac:dyDescent="0.25">
      <c r="A3821" t="s">
        <v>241</v>
      </c>
      <c r="B3821" s="1">
        <v>44926</v>
      </c>
      <c r="C3821" t="s">
        <v>570</v>
      </c>
      <c r="D3821" t="s">
        <v>571</v>
      </c>
      <c r="E3821" s="4">
        <v>10000</v>
      </c>
      <c r="F3821" t="s">
        <v>567</v>
      </c>
      <c r="G3821" t="s">
        <v>511</v>
      </c>
      <c r="H3821" t="s">
        <v>514</v>
      </c>
      <c r="I3821" t="s">
        <v>417</v>
      </c>
      <c r="J3821" t="s">
        <v>572</v>
      </c>
      <c r="L3821" t="s">
        <v>514</v>
      </c>
      <c r="M3821" t="s">
        <v>417</v>
      </c>
      <c r="N3821" t="s">
        <v>573</v>
      </c>
    </row>
    <row r="3822" spans="1:14" hidden="1" x14ac:dyDescent="0.25">
      <c r="A3822" t="s">
        <v>241</v>
      </c>
      <c r="B3822" s="1">
        <v>44926</v>
      </c>
      <c r="C3822" t="s">
        <v>576</v>
      </c>
      <c r="D3822" t="s">
        <v>577</v>
      </c>
      <c r="E3822" s="4">
        <v>17743</v>
      </c>
      <c r="F3822" t="s">
        <v>567</v>
      </c>
      <c r="G3822" t="s">
        <v>511</v>
      </c>
      <c r="H3822" t="s">
        <v>514</v>
      </c>
      <c r="I3822" t="s">
        <v>417</v>
      </c>
      <c r="J3822" t="s">
        <v>572</v>
      </c>
      <c r="L3822" t="s">
        <v>514</v>
      </c>
      <c r="M3822" t="s">
        <v>417</v>
      </c>
      <c r="N3822" t="s">
        <v>573</v>
      </c>
    </row>
    <row r="3823" spans="1:14" hidden="1" x14ac:dyDescent="0.25">
      <c r="A3823" t="s">
        <v>241</v>
      </c>
      <c r="B3823" s="1">
        <v>44926</v>
      </c>
      <c r="C3823" t="s">
        <v>580</v>
      </c>
      <c r="D3823" t="s">
        <v>581</v>
      </c>
      <c r="E3823" s="4">
        <v>75279.209999999992</v>
      </c>
      <c r="F3823" t="s">
        <v>567</v>
      </c>
      <c r="G3823" t="s">
        <v>511</v>
      </c>
      <c r="H3823" t="s">
        <v>514</v>
      </c>
      <c r="I3823" t="s">
        <v>417</v>
      </c>
      <c r="J3823" t="s">
        <v>572</v>
      </c>
      <c r="L3823" t="s">
        <v>514</v>
      </c>
      <c r="M3823" t="s">
        <v>417</v>
      </c>
      <c r="N3823" t="s">
        <v>573</v>
      </c>
    </row>
    <row r="3824" spans="1:14" hidden="1" x14ac:dyDescent="0.25">
      <c r="A3824" t="s">
        <v>241</v>
      </c>
      <c r="B3824" s="1">
        <v>44926</v>
      </c>
      <c r="C3824" t="s">
        <v>588</v>
      </c>
      <c r="D3824" t="s">
        <v>589</v>
      </c>
      <c r="E3824" s="4">
        <v>59322.69</v>
      </c>
      <c r="F3824" t="s">
        <v>567</v>
      </c>
      <c r="G3824" t="s">
        <v>511</v>
      </c>
      <c r="H3824" t="s">
        <v>514</v>
      </c>
      <c r="I3824" t="s">
        <v>417</v>
      </c>
      <c r="J3824" t="s">
        <v>572</v>
      </c>
      <c r="L3824" t="s">
        <v>514</v>
      </c>
      <c r="M3824" t="s">
        <v>417</v>
      </c>
      <c r="N3824" t="s">
        <v>573</v>
      </c>
    </row>
    <row r="3825" spans="1:14" hidden="1" x14ac:dyDescent="0.25">
      <c r="A3825" t="s">
        <v>241</v>
      </c>
      <c r="B3825" s="1">
        <v>44926</v>
      </c>
      <c r="C3825" t="s">
        <v>592</v>
      </c>
      <c r="D3825" t="s">
        <v>593</v>
      </c>
      <c r="E3825" s="4">
        <v>87545.25</v>
      </c>
      <c r="F3825" t="s">
        <v>567</v>
      </c>
      <c r="G3825" t="s">
        <v>511</v>
      </c>
      <c r="H3825" t="s">
        <v>518</v>
      </c>
      <c r="I3825" t="s">
        <v>419</v>
      </c>
      <c r="J3825" t="s">
        <v>594</v>
      </c>
      <c r="L3825" t="s">
        <v>518</v>
      </c>
      <c r="M3825" t="s">
        <v>419</v>
      </c>
      <c r="N3825" t="s">
        <v>573</v>
      </c>
    </row>
    <row r="3826" spans="1:14" hidden="1" x14ac:dyDescent="0.25">
      <c r="A3826" t="s">
        <v>241</v>
      </c>
      <c r="B3826" s="1">
        <v>44926</v>
      </c>
      <c r="C3826" t="s">
        <v>597</v>
      </c>
      <c r="D3826" t="s">
        <v>598</v>
      </c>
      <c r="E3826" s="4">
        <v>693957.03</v>
      </c>
      <c r="F3826" t="s">
        <v>567</v>
      </c>
      <c r="G3826" t="s">
        <v>511</v>
      </c>
      <c r="H3826" t="s">
        <v>518</v>
      </c>
      <c r="I3826" t="s">
        <v>419</v>
      </c>
      <c r="J3826" t="s">
        <v>594</v>
      </c>
      <c r="L3826" t="s">
        <v>518</v>
      </c>
      <c r="M3826" t="s">
        <v>419</v>
      </c>
      <c r="N3826" t="s">
        <v>573</v>
      </c>
    </row>
    <row r="3827" spans="1:14" hidden="1" x14ac:dyDescent="0.25">
      <c r="A3827" t="s">
        <v>241</v>
      </c>
      <c r="B3827" s="1">
        <v>44926</v>
      </c>
      <c r="C3827" t="s">
        <v>601</v>
      </c>
      <c r="D3827" t="s">
        <v>602</v>
      </c>
      <c r="E3827" s="4">
        <v>104261.51</v>
      </c>
      <c r="F3827" t="s">
        <v>567</v>
      </c>
      <c r="G3827" t="s">
        <v>511</v>
      </c>
      <c r="H3827" t="s">
        <v>518</v>
      </c>
      <c r="I3827" t="s">
        <v>419</v>
      </c>
      <c r="J3827" t="s">
        <v>594</v>
      </c>
      <c r="L3827" t="s">
        <v>518</v>
      </c>
      <c r="M3827" t="s">
        <v>419</v>
      </c>
      <c r="N3827" t="s">
        <v>573</v>
      </c>
    </row>
    <row r="3828" spans="1:14" hidden="1" x14ac:dyDescent="0.25">
      <c r="A3828" t="s">
        <v>241</v>
      </c>
      <c r="B3828" s="1">
        <v>44926</v>
      </c>
      <c r="C3828" t="s">
        <v>605</v>
      </c>
      <c r="D3828" t="s">
        <v>606</v>
      </c>
      <c r="E3828" s="4">
        <v>204582.74</v>
      </c>
      <c r="F3828" t="s">
        <v>567</v>
      </c>
      <c r="G3828" t="s">
        <v>511</v>
      </c>
      <c r="H3828" t="s">
        <v>518</v>
      </c>
      <c r="I3828" t="s">
        <v>419</v>
      </c>
      <c r="J3828" t="s">
        <v>594</v>
      </c>
      <c r="L3828" t="s">
        <v>518</v>
      </c>
      <c r="M3828" t="s">
        <v>419</v>
      </c>
      <c r="N3828" t="s">
        <v>573</v>
      </c>
    </row>
    <row r="3829" spans="1:14" hidden="1" x14ac:dyDescent="0.25">
      <c r="A3829" t="s">
        <v>241</v>
      </c>
      <c r="B3829" s="1">
        <v>44926</v>
      </c>
      <c r="C3829" t="s">
        <v>611</v>
      </c>
      <c r="D3829" t="s">
        <v>612</v>
      </c>
      <c r="E3829" s="4">
        <v>249131.05000000002</v>
      </c>
      <c r="F3829" t="s">
        <v>567</v>
      </c>
      <c r="G3829" t="s">
        <v>511</v>
      </c>
      <c r="H3829" t="s">
        <v>518</v>
      </c>
      <c r="I3829" t="s">
        <v>419</v>
      </c>
      <c r="J3829" t="s">
        <v>594</v>
      </c>
      <c r="L3829" t="s">
        <v>518</v>
      </c>
      <c r="M3829" t="s">
        <v>419</v>
      </c>
      <c r="N3829" t="s">
        <v>573</v>
      </c>
    </row>
    <row r="3830" spans="1:14" hidden="1" x14ac:dyDescent="0.25">
      <c r="A3830" t="s">
        <v>241</v>
      </c>
      <c r="B3830" s="1">
        <v>44926</v>
      </c>
      <c r="C3830" t="s">
        <v>617</v>
      </c>
      <c r="D3830" t="s">
        <v>618</v>
      </c>
      <c r="E3830" s="4">
        <v>83368.930000000008</v>
      </c>
      <c r="F3830" t="s">
        <v>567</v>
      </c>
      <c r="G3830" t="s">
        <v>511</v>
      </c>
      <c r="H3830" t="s">
        <v>518</v>
      </c>
      <c r="I3830" t="s">
        <v>419</v>
      </c>
      <c r="J3830" t="s">
        <v>594</v>
      </c>
      <c r="L3830" t="s">
        <v>518</v>
      </c>
      <c r="M3830" t="s">
        <v>419</v>
      </c>
      <c r="N3830" t="s">
        <v>573</v>
      </c>
    </row>
    <row r="3831" spans="1:14" hidden="1" x14ac:dyDescent="0.25">
      <c r="A3831" t="s">
        <v>241</v>
      </c>
      <c r="B3831" s="1">
        <v>44926</v>
      </c>
      <c r="C3831" t="s">
        <v>621</v>
      </c>
      <c r="D3831" t="s">
        <v>622</v>
      </c>
      <c r="E3831" s="4">
        <v>16409.09</v>
      </c>
      <c r="F3831" t="s">
        <v>567</v>
      </c>
      <c r="G3831" t="s">
        <v>511</v>
      </c>
      <c r="H3831" t="s">
        <v>518</v>
      </c>
      <c r="I3831" t="s">
        <v>419</v>
      </c>
      <c r="J3831" t="s">
        <v>594</v>
      </c>
      <c r="L3831" t="s">
        <v>518</v>
      </c>
      <c r="M3831" t="s">
        <v>419</v>
      </c>
      <c r="N3831" t="s">
        <v>573</v>
      </c>
    </row>
    <row r="3832" spans="1:14" hidden="1" x14ac:dyDescent="0.25">
      <c r="A3832" t="s">
        <v>241</v>
      </c>
      <c r="B3832" s="1">
        <v>44926</v>
      </c>
      <c r="C3832" t="s">
        <v>625</v>
      </c>
      <c r="D3832" t="s">
        <v>626</v>
      </c>
      <c r="E3832" s="4">
        <v>102935.11000000002</v>
      </c>
      <c r="F3832" t="s">
        <v>567</v>
      </c>
      <c r="G3832" t="s">
        <v>511</v>
      </c>
      <c r="H3832" t="s">
        <v>518</v>
      </c>
      <c r="I3832" t="s">
        <v>419</v>
      </c>
      <c r="J3832" t="s">
        <v>594</v>
      </c>
      <c r="L3832" t="s">
        <v>518</v>
      </c>
      <c r="M3832" t="s">
        <v>419</v>
      </c>
      <c r="N3832" t="s">
        <v>573</v>
      </c>
    </row>
    <row r="3833" spans="1:14" hidden="1" x14ac:dyDescent="0.25">
      <c r="A3833" t="s">
        <v>241</v>
      </c>
      <c r="B3833" s="1">
        <v>44926</v>
      </c>
      <c r="C3833" t="s">
        <v>629</v>
      </c>
      <c r="D3833" t="s">
        <v>630</v>
      </c>
      <c r="E3833" s="4">
        <v>1760</v>
      </c>
      <c r="F3833" t="s">
        <v>567</v>
      </c>
      <c r="G3833" t="s">
        <v>511</v>
      </c>
      <c r="H3833" t="s">
        <v>518</v>
      </c>
      <c r="I3833" t="s">
        <v>419</v>
      </c>
      <c r="J3833" t="s">
        <v>594</v>
      </c>
      <c r="L3833" t="s">
        <v>518</v>
      </c>
      <c r="M3833" t="s">
        <v>419</v>
      </c>
      <c r="N3833" t="s">
        <v>573</v>
      </c>
    </row>
    <row r="3834" spans="1:14" hidden="1" x14ac:dyDescent="0.25">
      <c r="A3834" t="s">
        <v>241</v>
      </c>
      <c r="B3834" s="1">
        <v>44926</v>
      </c>
      <c r="C3834" t="s">
        <v>48</v>
      </c>
      <c r="D3834" t="s">
        <v>49</v>
      </c>
      <c r="E3834" s="4">
        <v>340</v>
      </c>
      <c r="F3834" t="s">
        <v>567</v>
      </c>
      <c r="G3834" t="s">
        <v>511</v>
      </c>
      <c r="H3834" t="s">
        <v>336</v>
      </c>
      <c r="I3834" t="s">
        <v>337</v>
      </c>
      <c r="J3834" t="s">
        <v>639</v>
      </c>
      <c r="L3834" t="s">
        <v>336</v>
      </c>
      <c r="M3834" t="s">
        <v>337</v>
      </c>
      <c r="N3834" t="s">
        <v>573</v>
      </c>
    </row>
    <row r="3835" spans="1:14" hidden="1" x14ac:dyDescent="0.25">
      <c r="A3835" t="s">
        <v>241</v>
      </c>
      <c r="B3835" s="1">
        <v>44926</v>
      </c>
      <c r="C3835" t="s">
        <v>53</v>
      </c>
      <c r="D3835" t="s">
        <v>54</v>
      </c>
      <c r="E3835" s="4">
        <v>2500</v>
      </c>
      <c r="F3835" t="s">
        <v>567</v>
      </c>
      <c r="G3835" t="s">
        <v>511</v>
      </c>
      <c r="H3835" t="s">
        <v>336</v>
      </c>
      <c r="I3835" t="s">
        <v>337</v>
      </c>
      <c r="J3835" t="s">
        <v>639</v>
      </c>
      <c r="L3835" t="s">
        <v>336</v>
      </c>
      <c r="M3835" t="s">
        <v>337</v>
      </c>
      <c r="N3835" t="s">
        <v>573</v>
      </c>
    </row>
    <row r="3836" spans="1:14" hidden="1" x14ac:dyDescent="0.25">
      <c r="A3836" t="s">
        <v>241</v>
      </c>
      <c r="B3836" s="1">
        <v>44926</v>
      </c>
      <c r="C3836" t="s">
        <v>57</v>
      </c>
      <c r="D3836" t="s">
        <v>58</v>
      </c>
      <c r="E3836" s="4">
        <v>250</v>
      </c>
      <c r="F3836" t="s">
        <v>567</v>
      </c>
      <c r="G3836" t="s">
        <v>511</v>
      </c>
      <c r="H3836" t="s">
        <v>336</v>
      </c>
      <c r="I3836" t="s">
        <v>337</v>
      </c>
      <c r="J3836" t="s">
        <v>639</v>
      </c>
      <c r="L3836" t="s">
        <v>336</v>
      </c>
      <c r="M3836" t="s">
        <v>337</v>
      </c>
      <c r="N3836" t="s">
        <v>573</v>
      </c>
    </row>
    <row r="3837" spans="1:14" hidden="1" x14ac:dyDescent="0.25">
      <c r="A3837" t="s">
        <v>241</v>
      </c>
      <c r="B3837" s="1">
        <v>44926</v>
      </c>
      <c r="C3837" t="s">
        <v>61</v>
      </c>
      <c r="D3837" t="s">
        <v>62</v>
      </c>
      <c r="E3837" s="4">
        <v>997500</v>
      </c>
      <c r="F3837" t="s">
        <v>567</v>
      </c>
      <c r="G3837" t="s">
        <v>511</v>
      </c>
      <c r="H3837" t="s">
        <v>336</v>
      </c>
      <c r="I3837" t="s">
        <v>337</v>
      </c>
      <c r="J3837" t="s">
        <v>639</v>
      </c>
      <c r="L3837" t="s">
        <v>336</v>
      </c>
      <c r="M3837" t="s">
        <v>337</v>
      </c>
      <c r="N3837" t="s">
        <v>573</v>
      </c>
    </row>
    <row r="3838" spans="1:14" hidden="1" x14ac:dyDescent="0.25">
      <c r="A3838" t="s">
        <v>241</v>
      </c>
      <c r="B3838" s="1">
        <v>44926</v>
      </c>
      <c r="C3838" t="s">
        <v>64</v>
      </c>
      <c r="D3838" t="s">
        <v>65</v>
      </c>
      <c r="E3838" s="4">
        <v>16915.2</v>
      </c>
      <c r="F3838" t="s">
        <v>567</v>
      </c>
      <c r="G3838" t="s">
        <v>511</v>
      </c>
      <c r="H3838" t="s">
        <v>336</v>
      </c>
      <c r="I3838" t="s">
        <v>337</v>
      </c>
      <c r="J3838" t="s">
        <v>639</v>
      </c>
      <c r="L3838" t="s">
        <v>336</v>
      </c>
      <c r="M3838" t="s">
        <v>337</v>
      </c>
      <c r="N3838" t="s">
        <v>573</v>
      </c>
    </row>
    <row r="3839" spans="1:14" hidden="1" x14ac:dyDescent="0.25">
      <c r="A3839" t="s">
        <v>241</v>
      </c>
      <c r="B3839" s="1">
        <v>44926</v>
      </c>
      <c r="C3839" t="s">
        <v>66</v>
      </c>
      <c r="D3839" t="s">
        <v>67</v>
      </c>
      <c r="E3839" s="4">
        <v>214264.58</v>
      </c>
      <c r="F3839" t="s">
        <v>567</v>
      </c>
      <c r="G3839" t="s">
        <v>511</v>
      </c>
      <c r="H3839" t="s">
        <v>336</v>
      </c>
      <c r="I3839" t="s">
        <v>337</v>
      </c>
      <c r="J3839" t="s">
        <v>639</v>
      </c>
      <c r="L3839" t="s">
        <v>336</v>
      </c>
      <c r="M3839" t="s">
        <v>337</v>
      </c>
      <c r="N3839" t="s">
        <v>573</v>
      </c>
    </row>
    <row r="3840" spans="1:14" hidden="1" x14ac:dyDescent="0.25">
      <c r="A3840" t="s">
        <v>241</v>
      </c>
      <c r="B3840" s="1">
        <v>44926</v>
      </c>
      <c r="C3840" t="s">
        <v>139</v>
      </c>
      <c r="D3840" t="s">
        <v>654</v>
      </c>
      <c r="E3840" s="4">
        <v>883958.85</v>
      </c>
      <c r="F3840" t="s">
        <v>567</v>
      </c>
      <c r="G3840" t="s">
        <v>511</v>
      </c>
      <c r="H3840" t="s">
        <v>338</v>
      </c>
      <c r="I3840" t="s">
        <v>136</v>
      </c>
      <c r="J3840" t="s">
        <v>655</v>
      </c>
      <c r="L3840" t="s">
        <v>338</v>
      </c>
      <c r="M3840" t="s">
        <v>136</v>
      </c>
      <c r="N3840" t="s">
        <v>573</v>
      </c>
    </row>
    <row r="3841" spans="1:14" hidden="1" x14ac:dyDescent="0.25">
      <c r="A3841" t="s">
        <v>241</v>
      </c>
      <c r="B3841" s="1">
        <v>44926</v>
      </c>
      <c r="C3841" t="s">
        <v>143</v>
      </c>
      <c r="D3841" t="s">
        <v>662</v>
      </c>
      <c r="E3841" s="4">
        <v>660483.18000000005</v>
      </c>
      <c r="F3841" t="s">
        <v>567</v>
      </c>
      <c r="G3841" t="s">
        <v>511</v>
      </c>
      <c r="H3841" t="s">
        <v>338</v>
      </c>
      <c r="I3841" t="s">
        <v>136</v>
      </c>
      <c r="J3841" t="s">
        <v>655</v>
      </c>
      <c r="L3841" t="s">
        <v>338</v>
      </c>
      <c r="M3841" t="s">
        <v>136</v>
      </c>
      <c r="N3841" t="s">
        <v>573</v>
      </c>
    </row>
    <row r="3842" spans="1:14" hidden="1" x14ac:dyDescent="0.25">
      <c r="A3842" t="s">
        <v>241</v>
      </c>
      <c r="B3842" s="1">
        <v>44926</v>
      </c>
      <c r="C3842" t="s">
        <v>665</v>
      </c>
      <c r="D3842" t="s">
        <v>666</v>
      </c>
      <c r="E3842" s="4">
        <v>951079.48999999254</v>
      </c>
      <c r="F3842" t="s">
        <v>567</v>
      </c>
      <c r="G3842" t="s">
        <v>511</v>
      </c>
      <c r="H3842" t="s">
        <v>340</v>
      </c>
      <c r="I3842" t="s">
        <v>341</v>
      </c>
      <c r="J3842" t="s">
        <v>667</v>
      </c>
      <c r="L3842" t="s">
        <v>340</v>
      </c>
      <c r="M3842" t="s">
        <v>341</v>
      </c>
      <c r="N3842" t="s">
        <v>573</v>
      </c>
    </row>
    <row r="3843" spans="1:14" hidden="1" x14ac:dyDescent="0.25">
      <c r="A3843" t="s">
        <v>241</v>
      </c>
      <c r="B3843" s="1">
        <v>44926</v>
      </c>
      <c r="C3843" t="s">
        <v>670</v>
      </c>
      <c r="D3843" t="s">
        <v>671</v>
      </c>
      <c r="E3843" s="4">
        <v>2981.1500000000233</v>
      </c>
      <c r="F3843" t="s">
        <v>567</v>
      </c>
      <c r="G3843" t="s">
        <v>511</v>
      </c>
      <c r="H3843" t="s">
        <v>340</v>
      </c>
      <c r="I3843" t="s">
        <v>341</v>
      </c>
      <c r="J3843" t="s">
        <v>667</v>
      </c>
      <c r="L3843" t="s">
        <v>340</v>
      </c>
      <c r="M3843" t="s">
        <v>341</v>
      </c>
      <c r="N3843" t="s">
        <v>573</v>
      </c>
    </row>
    <row r="3844" spans="1:14" hidden="1" x14ac:dyDescent="0.25">
      <c r="A3844" t="s">
        <v>241</v>
      </c>
      <c r="B3844" s="1">
        <v>44926</v>
      </c>
      <c r="C3844" t="s">
        <v>674</v>
      </c>
      <c r="D3844" t="s">
        <v>675</v>
      </c>
      <c r="E3844" s="4">
        <v>14741.999999999942</v>
      </c>
      <c r="F3844" t="s">
        <v>567</v>
      </c>
      <c r="G3844" t="s">
        <v>511</v>
      </c>
      <c r="H3844" t="s">
        <v>340</v>
      </c>
      <c r="I3844" t="s">
        <v>341</v>
      </c>
      <c r="J3844" t="s">
        <v>667</v>
      </c>
      <c r="L3844" t="s">
        <v>340</v>
      </c>
      <c r="M3844" t="s">
        <v>341</v>
      </c>
      <c r="N3844" t="s">
        <v>573</v>
      </c>
    </row>
    <row r="3845" spans="1:14" hidden="1" x14ac:dyDescent="0.25">
      <c r="A3845" t="s">
        <v>241</v>
      </c>
      <c r="B3845" s="1">
        <v>44926</v>
      </c>
      <c r="C3845" t="s">
        <v>678</v>
      </c>
      <c r="D3845" t="s">
        <v>679</v>
      </c>
      <c r="E3845" s="4">
        <v>65867.880000000019</v>
      </c>
      <c r="F3845" t="s">
        <v>567</v>
      </c>
      <c r="G3845" t="s">
        <v>511</v>
      </c>
      <c r="H3845" t="s">
        <v>340</v>
      </c>
      <c r="I3845" t="s">
        <v>341</v>
      </c>
      <c r="J3845" t="s">
        <v>667</v>
      </c>
      <c r="L3845" t="s">
        <v>340</v>
      </c>
      <c r="M3845" t="s">
        <v>341</v>
      </c>
      <c r="N3845" t="s">
        <v>573</v>
      </c>
    </row>
    <row r="3846" spans="1:14" hidden="1" x14ac:dyDescent="0.25">
      <c r="A3846" t="s">
        <v>241</v>
      </c>
      <c r="B3846" s="1">
        <v>44926</v>
      </c>
      <c r="C3846" t="s">
        <v>687</v>
      </c>
      <c r="D3846" t="s">
        <v>688</v>
      </c>
      <c r="E3846" s="4">
        <v>314.26</v>
      </c>
      <c r="F3846" t="s">
        <v>567</v>
      </c>
      <c r="G3846" t="s">
        <v>511</v>
      </c>
      <c r="H3846" t="s">
        <v>355</v>
      </c>
      <c r="I3846" t="s">
        <v>356</v>
      </c>
      <c r="J3846" t="s">
        <v>689</v>
      </c>
      <c r="L3846" t="s">
        <v>355</v>
      </c>
      <c r="M3846" t="s">
        <v>427</v>
      </c>
      <c r="N3846" t="s">
        <v>573</v>
      </c>
    </row>
    <row r="3847" spans="1:14" hidden="1" x14ac:dyDescent="0.25">
      <c r="A3847" t="s">
        <v>241</v>
      </c>
      <c r="B3847" s="1">
        <v>44926</v>
      </c>
      <c r="C3847" t="s">
        <v>1184</v>
      </c>
      <c r="D3847" t="s">
        <v>1185</v>
      </c>
      <c r="E3847" s="4">
        <v>158417.74</v>
      </c>
      <c r="F3847" t="s">
        <v>567</v>
      </c>
      <c r="G3847" t="s">
        <v>511</v>
      </c>
      <c r="H3847" t="s">
        <v>355</v>
      </c>
      <c r="I3847" t="s">
        <v>356</v>
      </c>
      <c r="J3847" t="s">
        <v>689</v>
      </c>
      <c r="L3847" t="s">
        <v>355</v>
      </c>
      <c r="M3847" t="s">
        <v>427</v>
      </c>
      <c r="N3847" t="s">
        <v>573</v>
      </c>
    </row>
    <row r="3848" spans="1:14" hidden="1" x14ac:dyDescent="0.25">
      <c r="A3848" t="s">
        <v>241</v>
      </c>
      <c r="B3848" s="1">
        <v>44926</v>
      </c>
      <c r="C3848" t="s">
        <v>700</v>
      </c>
      <c r="D3848" t="s">
        <v>701</v>
      </c>
      <c r="E3848" s="4">
        <v>10732.319999999998</v>
      </c>
      <c r="F3848" t="s">
        <v>567</v>
      </c>
      <c r="G3848" t="s">
        <v>511</v>
      </c>
      <c r="H3848" t="s">
        <v>355</v>
      </c>
      <c r="I3848" t="s">
        <v>356</v>
      </c>
      <c r="J3848" t="s">
        <v>689</v>
      </c>
      <c r="L3848" t="s">
        <v>355</v>
      </c>
      <c r="M3848" t="s">
        <v>427</v>
      </c>
      <c r="N3848" t="s">
        <v>573</v>
      </c>
    </row>
    <row r="3849" spans="1:14" hidden="1" x14ac:dyDescent="0.25">
      <c r="A3849" t="s">
        <v>241</v>
      </c>
      <c r="B3849" s="1">
        <v>44926</v>
      </c>
      <c r="C3849" t="s">
        <v>706</v>
      </c>
      <c r="D3849" t="s">
        <v>707</v>
      </c>
      <c r="E3849" s="4">
        <v>11904.81</v>
      </c>
      <c r="F3849" t="s">
        <v>567</v>
      </c>
      <c r="G3849" t="s">
        <v>511</v>
      </c>
      <c r="H3849" t="s">
        <v>345</v>
      </c>
      <c r="I3849" t="s">
        <v>346</v>
      </c>
      <c r="J3849" t="s">
        <v>684</v>
      </c>
      <c r="L3849" t="s">
        <v>345</v>
      </c>
      <c r="M3849" t="s">
        <v>346</v>
      </c>
      <c r="N3849" t="s">
        <v>573</v>
      </c>
    </row>
    <row r="3850" spans="1:14" hidden="1" x14ac:dyDescent="0.25">
      <c r="A3850" t="s">
        <v>241</v>
      </c>
      <c r="B3850" s="1">
        <v>44926</v>
      </c>
      <c r="C3850" t="s">
        <v>710</v>
      </c>
      <c r="D3850" t="s">
        <v>711</v>
      </c>
      <c r="E3850" s="4">
        <v>26661.170000000006</v>
      </c>
      <c r="F3850" t="s">
        <v>567</v>
      </c>
      <c r="G3850" t="s">
        <v>511</v>
      </c>
      <c r="H3850" t="s">
        <v>355</v>
      </c>
      <c r="I3850" t="s">
        <v>356</v>
      </c>
      <c r="J3850" t="s">
        <v>689</v>
      </c>
      <c r="L3850" t="s">
        <v>355</v>
      </c>
      <c r="M3850" t="s">
        <v>427</v>
      </c>
      <c r="N3850" t="s">
        <v>573</v>
      </c>
    </row>
    <row r="3851" spans="1:14" hidden="1" x14ac:dyDescent="0.25">
      <c r="A3851" t="s">
        <v>241</v>
      </c>
      <c r="B3851" s="1">
        <v>44926</v>
      </c>
      <c r="C3851" t="s">
        <v>1186</v>
      </c>
      <c r="D3851" t="s">
        <v>1187</v>
      </c>
      <c r="E3851" s="4">
        <v>1430</v>
      </c>
      <c r="F3851" t="s">
        <v>567</v>
      </c>
      <c r="G3851" t="s">
        <v>511</v>
      </c>
      <c r="H3851" t="s">
        <v>355</v>
      </c>
      <c r="I3851" t="s">
        <v>356</v>
      </c>
      <c r="J3851" t="s">
        <v>689</v>
      </c>
      <c r="L3851" t="s">
        <v>355</v>
      </c>
      <c r="M3851" t="s">
        <v>427</v>
      </c>
      <c r="N3851" t="s">
        <v>573</v>
      </c>
    </row>
    <row r="3852" spans="1:14" hidden="1" x14ac:dyDescent="0.25">
      <c r="A3852" t="s">
        <v>241</v>
      </c>
      <c r="B3852" s="1">
        <v>44926</v>
      </c>
      <c r="C3852" t="s">
        <v>723</v>
      </c>
      <c r="D3852" t="s">
        <v>724</v>
      </c>
      <c r="E3852" s="4">
        <v>11456.730000000014</v>
      </c>
      <c r="F3852" t="s">
        <v>567</v>
      </c>
      <c r="G3852" t="s">
        <v>511</v>
      </c>
      <c r="H3852" t="s">
        <v>345</v>
      </c>
      <c r="I3852" t="s">
        <v>346</v>
      </c>
      <c r="J3852" t="s">
        <v>725</v>
      </c>
      <c r="L3852" t="s">
        <v>342</v>
      </c>
      <c r="M3852" t="s">
        <v>346</v>
      </c>
      <c r="N3852" t="s">
        <v>573</v>
      </c>
    </row>
    <row r="3853" spans="1:14" hidden="1" x14ac:dyDescent="0.25">
      <c r="A3853" t="s">
        <v>241</v>
      </c>
      <c r="B3853" s="1">
        <v>44926</v>
      </c>
      <c r="C3853" t="s">
        <v>728</v>
      </c>
      <c r="D3853" t="s">
        <v>729</v>
      </c>
      <c r="E3853" s="4">
        <v>2796.9300000000658</v>
      </c>
      <c r="F3853" t="s">
        <v>567</v>
      </c>
      <c r="G3853" t="s">
        <v>511</v>
      </c>
      <c r="H3853" t="s">
        <v>345</v>
      </c>
      <c r="I3853" t="s">
        <v>346</v>
      </c>
      <c r="J3853" t="s">
        <v>684</v>
      </c>
      <c r="L3853" t="s">
        <v>345</v>
      </c>
      <c r="M3853" t="s">
        <v>346</v>
      </c>
      <c r="N3853" t="s">
        <v>573</v>
      </c>
    </row>
    <row r="3854" spans="1:14" hidden="1" x14ac:dyDescent="0.25">
      <c r="A3854" t="s">
        <v>241</v>
      </c>
      <c r="B3854" s="1">
        <v>44926</v>
      </c>
      <c r="C3854" t="s">
        <v>736</v>
      </c>
      <c r="D3854" t="s">
        <v>737</v>
      </c>
      <c r="E3854" s="4">
        <v>71801.3</v>
      </c>
      <c r="F3854" t="s">
        <v>567</v>
      </c>
      <c r="G3854" t="s">
        <v>511</v>
      </c>
      <c r="H3854" t="s">
        <v>345</v>
      </c>
      <c r="I3854" t="s">
        <v>346</v>
      </c>
      <c r="J3854" t="s">
        <v>684</v>
      </c>
      <c r="L3854" t="s">
        <v>345</v>
      </c>
      <c r="M3854" t="s">
        <v>346</v>
      </c>
      <c r="N3854" t="s">
        <v>573</v>
      </c>
    </row>
    <row r="3855" spans="1:14" hidden="1" x14ac:dyDescent="0.25">
      <c r="A3855" t="s">
        <v>241</v>
      </c>
      <c r="B3855" s="1">
        <v>44926</v>
      </c>
      <c r="C3855" t="s">
        <v>740</v>
      </c>
      <c r="D3855" t="s">
        <v>741</v>
      </c>
      <c r="E3855" s="4">
        <v>700.00000000002819</v>
      </c>
      <c r="F3855" t="s">
        <v>567</v>
      </c>
      <c r="G3855" t="s">
        <v>511</v>
      </c>
      <c r="H3855" t="s">
        <v>345</v>
      </c>
      <c r="I3855" t="s">
        <v>346</v>
      </c>
      <c r="J3855" t="s">
        <v>684</v>
      </c>
      <c r="L3855" t="s">
        <v>345</v>
      </c>
      <c r="M3855" t="s">
        <v>346</v>
      </c>
      <c r="N3855" t="s">
        <v>573</v>
      </c>
    </row>
    <row r="3856" spans="1:14" hidden="1" x14ac:dyDescent="0.25">
      <c r="A3856" t="s">
        <v>241</v>
      </c>
      <c r="B3856" s="1">
        <v>44926</v>
      </c>
      <c r="C3856" t="s">
        <v>744</v>
      </c>
      <c r="D3856" t="s">
        <v>745</v>
      </c>
      <c r="E3856" s="4">
        <v>158.79000000003114</v>
      </c>
      <c r="F3856" t="s">
        <v>567</v>
      </c>
      <c r="G3856" t="s">
        <v>511</v>
      </c>
      <c r="H3856" t="s">
        <v>348</v>
      </c>
      <c r="I3856" t="s">
        <v>349</v>
      </c>
      <c r="J3856" t="s">
        <v>746</v>
      </c>
      <c r="L3856" t="s">
        <v>348</v>
      </c>
      <c r="M3856" t="s">
        <v>346</v>
      </c>
      <c r="N3856" t="s">
        <v>573</v>
      </c>
    </row>
    <row r="3857" spans="1:14" hidden="1" x14ac:dyDescent="0.25">
      <c r="A3857" t="s">
        <v>241</v>
      </c>
      <c r="B3857" s="1">
        <v>44926</v>
      </c>
      <c r="C3857" t="s">
        <v>749</v>
      </c>
      <c r="D3857" t="s">
        <v>750</v>
      </c>
      <c r="E3857" s="4">
        <v>20058.890000000014</v>
      </c>
      <c r="F3857" t="s">
        <v>567</v>
      </c>
      <c r="G3857" t="s">
        <v>511</v>
      </c>
      <c r="H3857" t="s">
        <v>345</v>
      </c>
      <c r="I3857" t="s">
        <v>346</v>
      </c>
      <c r="J3857" t="s">
        <v>684</v>
      </c>
      <c r="L3857" t="s">
        <v>345</v>
      </c>
      <c r="M3857" t="s">
        <v>346</v>
      </c>
      <c r="N3857" t="s">
        <v>573</v>
      </c>
    </row>
    <row r="3858" spans="1:14" hidden="1" x14ac:dyDescent="0.25">
      <c r="A3858" t="s">
        <v>241</v>
      </c>
      <c r="B3858" s="1">
        <v>44926</v>
      </c>
      <c r="C3858" t="s">
        <v>753</v>
      </c>
      <c r="D3858" t="s">
        <v>754</v>
      </c>
      <c r="E3858" s="4">
        <v>49592.770000000004</v>
      </c>
      <c r="F3858" t="s">
        <v>567</v>
      </c>
      <c r="G3858" t="s">
        <v>511</v>
      </c>
      <c r="H3858" t="s">
        <v>345</v>
      </c>
      <c r="I3858" t="s">
        <v>346</v>
      </c>
      <c r="J3858" t="s">
        <v>684</v>
      </c>
      <c r="L3858" t="s">
        <v>345</v>
      </c>
      <c r="M3858" t="s">
        <v>346</v>
      </c>
      <c r="N3858" t="s">
        <v>573</v>
      </c>
    </row>
    <row r="3859" spans="1:14" hidden="1" x14ac:dyDescent="0.25">
      <c r="A3859" t="s">
        <v>241</v>
      </c>
      <c r="B3859" s="1">
        <v>44926</v>
      </c>
      <c r="C3859" t="s">
        <v>765</v>
      </c>
      <c r="D3859" t="s">
        <v>766</v>
      </c>
      <c r="E3859" s="4">
        <v>53.55</v>
      </c>
      <c r="F3859" t="s">
        <v>567</v>
      </c>
      <c r="G3859" t="s">
        <v>511</v>
      </c>
      <c r="H3859" t="s">
        <v>345</v>
      </c>
      <c r="I3859" t="s">
        <v>346</v>
      </c>
      <c r="J3859" t="s">
        <v>684</v>
      </c>
      <c r="L3859" t="s">
        <v>345</v>
      </c>
      <c r="M3859" t="s">
        <v>346</v>
      </c>
      <c r="N3859" t="s">
        <v>573</v>
      </c>
    </row>
    <row r="3860" spans="1:14" hidden="1" x14ac:dyDescent="0.25">
      <c r="A3860" t="s">
        <v>241</v>
      </c>
      <c r="B3860" s="1">
        <v>44926</v>
      </c>
      <c r="C3860" t="s">
        <v>1188</v>
      </c>
      <c r="D3860" t="s">
        <v>1189</v>
      </c>
      <c r="E3860" s="4">
        <v>1091.8000000000002</v>
      </c>
      <c r="F3860" t="s">
        <v>567</v>
      </c>
      <c r="G3860" t="s">
        <v>511</v>
      </c>
      <c r="H3860" t="s">
        <v>345</v>
      </c>
      <c r="I3860" t="s">
        <v>346</v>
      </c>
      <c r="J3860" t="s">
        <v>684</v>
      </c>
      <c r="L3860" t="s">
        <v>345</v>
      </c>
      <c r="M3860" t="s">
        <v>346</v>
      </c>
      <c r="N3860" t="s">
        <v>573</v>
      </c>
    </row>
    <row r="3861" spans="1:14" hidden="1" x14ac:dyDescent="0.25">
      <c r="A3861" t="s">
        <v>241</v>
      </c>
      <c r="B3861" s="1">
        <v>44926</v>
      </c>
      <c r="C3861" t="s">
        <v>1316</v>
      </c>
      <c r="D3861" t="s">
        <v>1317</v>
      </c>
      <c r="E3861" s="4">
        <v>3368.95</v>
      </c>
      <c r="F3861" t="s">
        <v>567</v>
      </c>
      <c r="G3861" t="s">
        <v>511</v>
      </c>
      <c r="H3861" t="s">
        <v>345</v>
      </c>
      <c r="I3861" t="s">
        <v>346</v>
      </c>
      <c r="J3861" t="s">
        <v>684</v>
      </c>
      <c r="L3861" t="s">
        <v>345</v>
      </c>
      <c r="M3861" t="s">
        <v>346</v>
      </c>
      <c r="N3861" t="s">
        <v>573</v>
      </c>
    </row>
    <row r="3862" spans="1:14" hidden="1" x14ac:dyDescent="0.25">
      <c r="A3862" t="s">
        <v>241</v>
      </c>
      <c r="B3862" s="1">
        <v>44926</v>
      </c>
      <c r="C3862" t="s">
        <v>1190</v>
      </c>
      <c r="D3862" t="s">
        <v>1191</v>
      </c>
      <c r="E3862" s="4">
        <v>41.579999999989525</v>
      </c>
      <c r="F3862" t="s">
        <v>567</v>
      </c>
      <c r="G3862" t="s">
        <v>511</v>
      </c>
      <c r="H3862" t="s">
        <v>345</v>
      </c>
      <c r="I3862" t="s">
        <v>346</v>
      </c>
      <c r="J3862" t="s">
        <v>684</v>
      </c>
      <c r="L3862" t="s">
        <v>345</v>
      </c>
      <c r="M3862" t="s">
        <v>346</v>
      </c>
      <c r="N3862" t="s">
        <v>573</v>
      </c>
    </row>
    <row r="3863" spans="1:14" hidden="1" x14ac:dyDescent="0.25">
      <c r="A3863" t="s">
        <v>241</v>
      </c>
      <c r="B3863" s="1">
        <v>44926</v>
      </c>
      <c r="C3863" t="s">
        <v>779</v>
      </c>
      <c r="D3863" t="s">
        <v>780</v>
      </c>
      <c r="E3863" s="4">
        <v>5390.74</v>
      </c>
      <c r="F3863" t="s">
        <v>567</v>
      </c>
      <c r="G3863" t="s">
        <v>511</v>
      </c>
      <c r="H3863" t="s">
        <v>345</v>
      </c>
      <c r="I3863" t="s">
        <v>346</v>
      </c>
      <c r="J3863" t="s">
        <v>684</v>
      </c>
      <c r="L3863" t="s">
        <v>345</v>
      </c>
      <c r="M3863" t="s">
        <v>432</v>
      </c>
      <c r="N3863" t="s">
        <v>573</v>
      </c>
    </row>
    <row r="3864" spans="1:14" hidden="1" x14ac:dyDescent="0.25">
      <c r="A3864" t="s">
        <v>241</v>
      </c>
      <c r="B3864" s="1">
        <v>44926</v>
      </c>
      <c r="C3864" t="s">
        <v>783</v>
      </c>
      <c r="D3864" t="s">
        <v>784</v>
      </c>
      <c r="E3864" s="4">
        <v>24408.11</v>
      </c>
      <c r="F3864" t="s">
        <v>567</v>
      </c>
      <c r="G3864" t="s">
        <v>511</v>
      </c>
      <c r="H3864" t="s">
        <v>345</v>
      </c>
      <c r="I3864" t="s">
        <v>346</v>
      </c>
      <c r="J3864" t="s">
        <v>684</v>
      </c>
      <c r="L3864" t="s">
        <v>345</v>
      </c>
      <c r="M3864" t="s">
        <v>432</v>
      </c>
      <c r="N3864" t="s">
        <v>573</v>
      </c>
    </row>
    <row r="3865" spans="1:14" hidden="1" x14ac:dyDescent="0.25">
      <c r="A3865" t="s">
        <v>241</v>
      </c>
      <c r="B3865" s="1">
        <v>44926</v>
      </c>
      <c r="C3865" t="s">
        <v>68</v>
      </c>
      <c r="D3865" t="s">
        <v>69</v>
      </c>
      <c r="E3865" s="4">
        <v>1730.3300000000017</v>
      </c>
      <c r="F3865" t="s">
        <v>567</v>
      </c>
      <c r="G3865" t="s">
        <v>511</v>
      </c>
      <c r="H3865" t="s">
        <v>324</v>
      </c>
      <c r="I3865" t="s">
        <v>323</v>
      </c>
      <c r="J3865" t="s">
        <v>787</v>
      </c>
      <c r="L3865" t="s">
        <v>324</v>
      </c>
      <c r="M3865" t="s">
        <v>323</v>
      </c>
      <c r="N3865" t="s">
        <v>573</v>
      </c>
    </row>
    <row r="3866" spans="1:14" hidden="1" x14ac:dyDescent="0.25">
      <c r="A3866" t="s">
        <v>241</v>
      </c>
      <c r="B3866" s="1">
        <v>44926</v>
      </c>
      <c r="C3866" t="s">
        <v>70</v>
      </c>
      <c r="D3866" t="s">
        <v>71</v>
      </c>
      <c r="E3866" s="4">
        <v>26586.024999999237</v>
      </c>
      <c r="F3866" t="s">
        <v>567</v>
      </c>
      <c r="G3866" t="s">
        <v>511</v>
      </c>
      <c r="H3866" t="s">
        <v>324</v>
      </c>
      <c r="I3866" t="s">
        <v>323</v>
      </c>
      <c r="J3866" t="s">
        <v>787</v>
      </c>
      <c r="L3866" t="s">
        <v>324</v>
      </c>
      <c r="M3866" t="s">
        <v>323</v>
      </c>
      <c r="N3866" t="s">
        <v>573</v>
      </c>
    </row>
    <row r="3867" spans="1:14" hidden="1" x14ac:dyDescent="0.25">
      <c r="A3867" t="s">
        <v>241</v>
      </c>
      <c r="B3867" s="1">
        <v>44926</v>
      </c>
      <c r="C3867" t="s">
        <v>72</v>
      </c>
      <c r="D3867" t="s">
        <v>73</v>
      </c>
      <c r="E3867" s="4">
        <v>2225.0499999999993</v>
      </c>
      <c r="F3867" t="s">
        <v>567</v>
      </c>
      <c r="G3867" t="s">
        <v>511</v>
      </c>
      <c r="H3867" t="s">
        <v>324</v>
      </c>
      <c r="I3867" t="s">
        <v>323</v>
      </c>
      <c r="J3867" t="s">
        <v>787</v>
      </c>
      <c r="L3867" t="s">
        <v>324</v>
      </c>
      <c r="M3867" t="s">
        <v>323</v>
      </c>
      <c r="N3867" t="s">
        <v>573</v>
      </c>
    </row>
    <row r="3868" spans="1:14" hidden="1" x14ac:dyDescent="0.25">
      <c r="A3868" t="s">
        <v>241</v>
      </c>
      <c r="B3868" s="1">
        <v>44926</v>
      </c>
      <c r="C3868" t="s">
        <v>78</v>
      </c>
      <c r="D3868" t="s">
        <v>79</v>
      </c>
      <c r="E3868" s="4">
        <v>246204.76000000583</v>
      </c>
      <c r="F3868" t="s">
        <v>567</v>
      </c>
      <c r="G3868" t="s">
        <v>511</v>
      </c>
      <c r="H3868" t="s">
        <v>324</v>
      </c>
      <c r="I3868" t="s">
        <v>323</v>
      </c>
      <c r="J3868" t="s">
        <v>787</v>
      </c>
      <c r="L3868" t="s">
        <v>324</v>
      </c>
      <c r="M3868" t="s">
        <v>323</v>
      </c>
      <c r="N3868" t="s">
        <v>573</v>
      </c>
    </row>
    <row r="3869" spans="1:14" hidden="1" x14ac:dyDescent="0.25">
      <c r="A3869" t="s">
        <v>241</v>
      </c>
      <c r="B3869" s="1">
        <v>44926</v>
      </c>
      <c r="C3869" t="s">
        <v>80</v>
      </c>
      <c r="D3869" t="s">
        <v>81</v>
      </c>
      <c r="E3869" s="4">
        <v>361525.80000000005</v>
      </c>
      <c r="F3869" t="s">
        <v>567</v>
      </c>
      <c r="G3869" t="s">
        <v>511</v>
      </c>
      <c r="H3869" t="s">
        <v>324</v>
      </c>
      <c r="I3869" t="s">
        <v>323</v>
      </c>
      <c r="J3869" t="s">
        <v>787</v>
      </c>
      <c r="L3869" t="s">
        <v>324</v>
      </c>
      <c r="M3869" t="s">
        <v>323</v>
      </c>
      <c r="N3869" t="s">
        <v>573</v>
      </c>
    </row>
    <row r="3870" spans="1:14" hidden="1" x14ac:dyDescent="0.25">
      <c r="A3870" t="s">
        <v>241</v>
      </c>
      <c r="B3870" s="1">
        <v>44926</v>
      </c>
      <c r="C3870" t="s">
        <v>82</v>
      </c>
      <c r="D3870" t="s">
        <v>83</v>
      </c>
      <c r="E3870" s="4">
        <v>1906.3000000000029</v>
      </c>
      <c r="F3870" t="s">
        <v>567</v>
      </c>
      <c r="G3870" t="s">
        <v>511</v>
      </c>
      <c r="H3870" t="s">
        <v>324</v>
      </c>
      <c r="I3870" t="s">
        <v>323</v>
      </c>
      <c r="J3870" t="s">
        <v>787</v>
      </c>
      <c r="L3870" t="s">
        <v>324</v>
      </c>
      <c r="M3870" t="s">
        <v>323</v>
      </c>
      <c r="N3870" t="s">
        <v>573</v>
      </c>
    </row>
    <row r="3871" spans="1:14" hidden="1" x14ac:dyDescent="0.25">
      <c r="A3871" t="s">
        <v>241</v>
      </c>
      <c r="B3871" s="1">
        <v>44926</v>
      </c>
      <c r="C3871" t="s">
        <v>84</v>
      </c>
      <c r="D3871" t="s">
        <v>85</v>
      </c>
      <c r="E3871" s="4">
        <v>42209.580000002665</v>
      </c>
      <c r="F3871" t="s">
        <v>567</v>
      </c>
      <c r="G3871" t="s">
        <v>511</v>
      </c>
      <c r="H3871" t="s">
        <v>324</v>
      </c>
      <c r="I3871" t="s">
        <v>323</v>
      </c>
      <c r="J3871" t="s">
        <v>787</v>
      </c>
      <c r="L3871" t="s">
        <v>324</v>
      </c>
      <c r="M3871" t="s">
        <v>323</v>
      </c>
      <c r="N3871" t="s">
        <v>573</v>
      </c>
    </row>
    <row r="3872" spans="1:14" hidden="1" x14ac:dyDescent="0.25">
      <c r="A3872" t="s">
        <v>241</v>
      </c>
      <c r="B3872" s="1">
        <v>44926</v>
      </c>
      <c r="C3872" t="s">
        <v>86</v>
      </c>
      <c r="D3872" t="s">
        <v>87</v>
      </c>
      <c r="E3872" s="4">
        <v>180035.53</v>
      </c>
      <c r="F3872" t="s">
        <v>567</v>
      </c>
      <c r="G3872" t="s">
        <v>511</v>
      </c>
      <c r="H3872" t="s">
        <v>324</v>
      </c>
      <c r="I3872" t="s">
        <v>323</v>
      </c>
      <c r="J3872" t="s">
        <v>787</v>
      </c>
      <c r="L3872" t="s">
        <v>324</v>
      </c>
      <c r="M3872" t="s">
        <v>323</v>
      </c>
      <c r="N3872" t="s">
        <v>573</v>
      </c>
    </row>
    <row r="3873" spans="1:14" hidden="1" x14ac:dyDescent="0.25">
      <c r="A3873" t="s">
        <v>241</v>
      </c>
      <c r="B3873" s="1">
        <v>44926</v>
      </c>
      <c r="C3873" t="s">
        <v>88</v>
      </c>
      <c r="D3873" t="s">
        <v>89</v>
      </c>
      <c r="E3873" s="4">
        <v>45352.6500000003</v>
      </c>
      <c r="F3873" t="s">
        <v>567</v>
      </c>
      <c r="G3873" t="s">
        <v>511</v>
      </c>
      <c r="H3873" t="s">
        <v>324</v>
      </c>
      <c r="I3873" t="s">
        <v>323</v>
      </c>
      <c r="J3873" t="s">
        <v>787</v>
      </c>
      <c r="L3873" t="s">
        <v>324</v>
      </c>
      <c r="M3873" t="s">
        <v>323</v>
      </c>
      <c r="N3873" t="s">
        <v>573</v>
      </c>
    </row>
    <row r="3874" spans="1:14" hidden="1" x14ac:dyDescent="0.25">
      <c r="A3874" t="s">
        <v>241</v>
      </c>
      <c r="B3874" s="1">
        <v>44926</v>
      </c>
      <c r="C3874" t="s">
        <v>90</v>
      </c>
      <c r="D3874" t="s">
        <v>91</v>
      </c>
      <c r="E3874" s="4">
        <v>17036.139999999985</v>
      </c>
      <c r="F3874" t="s">
        <v>567</v>
      </c>
      <c r="G3874" t="s">
        <v>511</v>
      </c>
      <c r="H3874" t="s">
        <v>324</v>
      </c>
      <c r="I3874" t="s">
        <v>323</v>
      </c>
      <c r="J3874" t="s">
        <v>787</v>
      </c>
      <c r="L3874" t="s">
        <v>324</v>
      </c>
      <c r="M3874" t="s">
        <v>323</v>
      </c>
      <c r="N3874" t="s">
        <v>573</v>
      </c>
    </row>
    <row r="3875" spans="1:14" hidden="1" x14ac:dyDescent="0.25">
      <c r="A3875" t="s">
        <v>241</v>
      </c>
      <c r="B3875" s="1">
        <v>44926</v>
      </c>
      <c r="C3875" t="s">
        <v>92</v>
      </c>
      <c r="D3875" t="s">
        <v>93</v>
      </c>
      <c r="E3875" s="4">
        <v>68639.770000000106</v>
      </c>
      <c r="F3875" t="s">
        <v>567</v>
      </c>
      <c r="G3875" t="s">
        <v>511</v>
      </c>
      <c r="H3875" t="s">
        <v>324</v>
      </c>
      <c r="I3875" t="s">
        <v>323</v>
      </c>
      <c r="J3875" t="s">
        <v>787</v>
      </c>
      <c r="L3875" t="s">
        <v>324</v>
      </c>
      <c r="M3875" t="s">
        <v>323</v>
      </c>
      <c r="N3875" t="s">
        <v>573</v>
      </c>
    </row>
    <row r="3876" spans="1:14" hidden="1" x14ac:dyDescent="0.25">
      <c r="A3876" t="s">
        <v>241</v>
      </c>
      <c r="B3876" s="1">
        <v>44926</v>
      </c>
      <c r="C3876" t="s">
        <v>94</v>
      </c>
      <c r="D3876" t="s">
        <v>95</v>
      </c>
      <c r="E3876" s="4">
        <v>178.43000000000262</v>
      </c>
      <c r="F3876" t="s">
        <v>567</v>
      </c>
      <c r="G3876" t="s">
        <v>511</v>
      </c>
      <c r="H3876" t="s">
        <v>324</v>
      </c>
      <c r="I3876" t="s">
        <v>323</v>
      </c>
      <c r="J3876" t="s">
        <v>787</v>
      </c>
      <c r="L3876" t="s">
        <v>324</v>
      </c>
      <c r="M3876" t="s">
        <v>323</v>
      </c>
      <c r="N3876" t="s">
        <v>573</v>
      </c>
    </row>
    <row r="3877" spans="1:14" hidden="1" x14ac:dyDescent="0.25">
      <c r="A3877" t="s">
        <v>241</v>
      </c>
      <c r="B3877" s="1">
        <v>44926</v>
      </c>
      <c r="C3877" t="s">
        <v>96</v>
      </c>
      <c r="D3877" t="s">
        <v>97</v>
      </c>
      <c r="E3877" s="4">
        <v>91801.179999999964</v>
      </c>
      <c r="F3877" t="s">
        <v>567</v>
      </c>
      <c r="G3877" t="s">
        <v>511</v>
      </c>
      <c r="H3877" t="s">
        <v>324</v>
      </c>
      <c r="I3877" t="s">
        <v>323</v>
      </c>
      <c r="J3877" t="s">
        <v>787</v>
      </c>
      <c r="L3877" t="s">
        <v>324</v>
      </c>
      <c r="M3877" t="s">
        <v>323</v>
      </c>
      <c r="N3877" t="s">
        <v>573</v>
      </c>
    </row>
    <row r="3878" spans="1:14" hidden="1" x14ac:dyDescent="0.25">
      <c r="A3878" t="s">
        <v>241</v>
      </c>
      <c r="B3878" s="1">
        <v>44926</v>
      </c>
      <c r="C3878" t="s">
        <v>98</v>
      </c>
      <c r="D3878" t="s">
        <v>99</v>
      </c>
      <c r="E3878" s="4">
        <v>7092.5200000000013</v>
      </c>
      <c r="F3878" t="s">
        <v>567</v>
      </c>
      <c r="G3878" t="s">
        <v>511</v>
      </c>
      <c r="H3878" t="s">
        <v>324</v>
      </c>
      <c r="I3878" t="s">
        <v>323</v>
      </c>
      <c r="J3878" t="s">
        <v>787</v>
      </c>
      <c r="L3878" t="s">
        <v>324</v>
      </c>
      <c r="M3878" t="s">
        <v>323</v>
      </c>
      <c r="N3878" t="s">
        <v>573</v>
      </c>
    </row>
    <row r="3879" spans="1:14" hidden="1" x14ac:dyDescent="0.25">
      <c r="A3879" t="s">
        <v>241</v>
      </c>
      <c r="B3879" s="1">
        <v>44926</v>
      </c>
      <c r="C3879" t="s">
        <v>1298</v>
      </c>
      <c r="D3879" t="s">
        <v>1299</v>
      </c>
      <c r="E3879" s="4">
        <v>1940.0499999999884</v>
      </c>
      <c r="F3879" t="s">
        <v>567</v>
      </c>
      <c r="G3879" t="s">
        <v>511</v>
      </c>
      <c r="H3879" t="s">
        <v>324</v>
      </c>
      <c r="I3879" t="s">
        <v>323</v>
      </c>
      <c r="J3879" t="s">
        <v>787</v>
      </c>
      <c r="L3879" t="s">
        <v>324</v>
      </c>
      <c r="M3879" t="s">
        <v>323</v>
      </c>
      <c r="N3879" t="s">
        <v>573</v>
      </c>
    </row>
    <row r="3880" spans="1:14" hidden="1" x14ac:dyDescent="0.25">
      <c r="A3880" t="s">
        <v>241</v>
      </c>
      <c r="B3880" s="1">
        <v>44926</v>
      </c>
      <c r="C3880" t="s">
        <v>100</v>
      </c>
      <c r="D3880" t="s">
        <v>101</v>
      </c>
      <c r="E3880" s="4">
        <v>1000153.42</v>
      </c>
      <c r="F3880" t="s">
        <v>567</v>
      </c>
      <c r="G3880" t="s">
        <v>511</v>
      </c>
      <c r="H3880" t="s">
        <v>324</v>
      </c>
      <c r="I3880" t="s">
        <v>323</v>
      </c>
      <c r="J3880" t="s">
        <v>787</v>
      </c>
      <c r="L3880" t="s">
        <v>324</v>
      </c>
      <c r="M3880" t="s">
        <v>323</v>
      </c>
      <c r="N3880" t="s">
        <v>573</v>
      </c>
    </row>
    <row r="3881" spans="1:14" hidden="1" x14ac:dyDescent="0.25">
      <c r="A3881" t="s">
        <v>241</v>
      </c>
      <c r="B3881" s="1">
        <v>44926</v>
      </c>
      <c r="C3881" t="s">
        <v>108</v>
      </c>
      <c r="D3881" t="s">
        <v>109</v>
      </c>
      <c r="E3881" s="4">
        <v>3000000</v>
      </c>
      <c r="F3881" t="s">
        <v>567</v>
      </c>
      <c r="G3881" t="s">
        <v>511</v>
      </c>
      <c r="H3881" t="s">
        <v>324</v>
      </c>
      <c r="I3881" t="s">
        <v>323</v>
      </c>
      <c r="J3881" t="s">
        <v>787</v>
      </c>
      <c r="L3881" t="s">
        <v>324</v>
      </c>
      <c r="M3881" t="s">
        <v>323</v>
      </c>
      <c r="N3881" t="s">
        <v>573</v>
      </c>
    </row>
    <row r="3882" spans="1:14" hidden="1" x14ac:dyDescent="0.25">
      <c r="A3882" t="s">
        <v>241</v>
      </c>
      <c r="B3882" s="1">
        <v>44926</v>
      </c>
      <c r="C3882" t="s">
        <v>1232</v>
      </c>
      <c r="D3882" t="s">
        <v>1233</v>
      </c>
      <c r="E3882" s="4">
        <v>4.9999979892163537E-3</v>
      </c>
      <c r="F3882" t="s">
        <v>567</v>
      </c>
      <c r="G3882" t="s">
        <v>511</v>
      </c>
      <c r="H3882" t="s">
        <v>351</v>
      </c>
      <c r="I3882" t="s">
        <v>354</v>
      </c>
      <c r="J3882" t="s">
        <v>848</v>
      </c>
      <c r="L3882" t="s">
        <v>351</v>
      </c>
      <c r="M3882" t="s">
        <v>440</v>
      </c>
      <c r="N3882" t="s">
        <v>573</v>
      </c>
    </row>
    <row r="3883" spans="1:14" hidden="1" x14ac:dyDescent="0.25">
      <c r="A3883" t="s">
        <v>241</v>
      </c>
      <c r="B3883" s="1">
        <v>44926</v>
      </c>
      <c r="C3883" t="s">
        <v>846</v>
      </c>
      <c r="D3883" t="s">
        <v>847</v>
      </c>
      <c r="E3883" s="4">
        <v>-7450.0000000000136</v>
      </c>
      <c r="F3883" t="s">
        <v>567</v>
      </c>
      <c r="G3883" t="s">
        <v>511</v>
      </c>
      <c r="H3883" t="s">
        <v>347</v>
      </c>
      <c r="I3883" t="s">
        <v>350</v>
      </c>
      <c r="J3883" t="s">
        <v>848</v>
      </c>
      <c r="L3883" t="s">
        <v>347</v>
      </c>
      <c r="M3883" t="s">
        <v>350</v>
      </c>
      <c r="N3883" t="s">
        <v>573</v>
      </c>
    </row>
    <row r="3884" spans="1:14" hidden="1" x14ac:dyDescent="0.25">
      <c r="A3884" t="s">
        <v>241</v>
      </c>
      <c r="B3884" s="1">
        <v>44926</v>
      </c>
      <c r="C3884" t="s">
        <v>851</v>
      </c>
      <c r="D3884" t="s">
        <v>852</v>
      </c>
      <c r="E3884" s="4">
        <v>-100000</v>
      </c>
      <c r="F3884" t="s">
        <v>567</v>
      </c>
      <c r="G3884" t="s">
        <v>511</v>
      </c>
      <c r="H3884" t="s">
        <v>347</v>
      </c>
      <c r="I3884" t="s">
        <v>350</v>
      </c>
      <c r="J3884" t="s">
        <v>848</v>
      </c>
      <c r="L3884" t="s">
        <v>347</v>
      </c>
      <c r="M3884" t="s">
        <v>350</v>
      </c>
      <c r="N3884" t="s">
        <v>573</v>
      </c>
    </row>
    <row r="3885" spans="1:14" hidden="1" x14ac:dyDescent="0.25">
      <c r="A3885" t="s">
        <v>241</v>
      </c>
      <c r="B3885" s="1">
        <v>44926</v>
      </c>
      <c r="C3885" t="s">
        <v>855</v>
      </c>
      <c r="D3885" t="s">
        <v>856</v>
      </c>
      <c r="E3885" s="4">
        <v>-800000</v>
      </c>
      <c r="F3885" t="s">
        <v>567</v>
      </c>
      <c r="G3885" t="s">
        <v>511</v>
      </c>
      <c r="H3885" t="s">
        <v>347</v>
      </c>
      <c r="I3885" t="s">
        <v>350</v>
      </c>
      <c r="J3885" t="s">
        <v>848</v>
      </c>
      <c r="L3885" t="s">
        <v>347</v>
      </c>
      <c r="M3885" t="s">
        <v>350</v>
      </c>
      <c r="N3885" t="s">
        <v>573</v>
      </c>
    </row>
    <row r="3886" spans="1:14" hidden="1" x14ac:dyDescent="0.25">
      <c r="A3886" t="s">
        <v>241</v>
      </c>
      <c r="B3886" s="1">
        <v>44926</v>
      </c>
      <c r="C3886" t="s">
        <v>859</v>
      </c>
      <c r="D3886" t="s">
        <v>860</v>
      </c>
      <c r="E3886" s="4">
        <v>-62928.91</v>
      </c>
      <c r="F3886" t="s">
        <v>567</v>
      </c>
      <c r="G3886" t="s">
        <v>511</v>
      </c>
      <c r="H3886" t="s">
        <v>351</v>
      </c>
      <c r="I3886" t="s">
        <v>354</v>
      </c>
      <c r="J3886" t="s">
        <v>848</v>
      </c>
      <c r="L3886" t="s">
        <v>351</v>
      </c>
      <c r="M3886" t="s">
        <v>438</v>
      </c>
      <c r="N3886" t="s">
        <v>573</v>
      </c>
    </row>
    <row r="3887" spans="1:14" hidden="1" x14ac:dyDescent="0.25">
      <c r="A3887" t="s">
        <v>241</v>
      </c>
      <c r="B3887" s="1">
        <v>44926</v>
      </c>
      <c r="C3887" t="s">
        <v>1192</v>
      </c>
      <c r="D3887" t="s">
        <v>1193</v>
      </c>
      <c r="E3887" s="4">
        <v>-214264.58000000002</v>
      </c>
      <c r="F3887" t="s">
        <v>567</v>
      </c>
      <c r="G3887" t="s">
        <v>511</v>
      </c>
      <c r="H3887" t="s">
        <v>351</v>
      </c>
      <c r="I3887" t="s">
        <v>354</v>
      </c>
      <c r="J3887" t="s">
        <v>848</v>
      </c>
      <c r="L3887" t="s">
        <v>1194</v>
      </c>
      <c r="M3887" t="s">
        <v>442</v>
      </c>
      <c r="N3887" t="s">
        <v>573</v>
      </c>
    </row>
    <row r="3888" spans="1:14" hidden="1" x14ac:dyDescent="0.25">
      <c r="A3888" t="s">
        <v>241</v>
      </c>
      <c r="B3888" s="1">
        <v>44926</v>
      </c>
      <c r="C3888" t="s">
        <v>865</v>
      </c>
      <c r="D3888" t="s">
        <v>866</v>
      </c>
      <c r="E3888" s="4">
        <v>-86282.830000000016</v>
      </c>
      <c r="F3888" t="s">
        <v>567</v>
      </c>
      <c r="G3888" t="s">
        <v>511</v>
      </c>
      <c r="H3888" t="s">
        <v>351</v>
      </c>
      <c r="I3888" t="s">
        <v>354</v>
      </c>
      <c r="J3888" t="s">
        <v>848</v>
      </c>
      <c r="L3888" t="s">
        <v>351</v>
      </c>
      <c r="M3888" t="s">
        <v>440</v>
      </c>
      <c r="N3888" t="s">
        <v>573</v>
      </c>
    </row>
    <row r="3889" spans="1:14" hidden="1" x14ac:dyDescent="0.25">
      <c r="A3889" t="s">
        <v>241</v>
      </c>
      <c r="B3889" s="1">
        <v>44926</v>
      </c>
      <c r="C3889" t="s">
        <v>871</v>
      </c>
      <c r="D3889" t="s">
        <v>872</v>
      </c>
      <c r="E3889" s="4">
        <v>-104189.62</v>
      </c>
      <c r="F3889" t="s">
        <v>567</v>
      </c>
      <c r="G3889" t="s">
        <v>511</v>
      </c>
      <c r="H3889" t="s">
        <v>519</v>
      </c>
      <c r="I3889" t="s">
        <v>513</v>
      </c>
      <c r="J3889" t="s">
        <v>594</v>
      </c>
      <c r="L3889" t="s">
        <v>519</v>
      </c>
      <c r="M3889" t="s">
        <v>419</v>
      </c>
      <c r="N3889" t="s">
        <v>573</v>
      </c>
    </row>
    <row r="3890" spans="1:14" hidden="1" x14ac:dyDescent="0.25">
      <c r="A3890" t="s">
        <v>241</v>
      </c>
      <c r="B3890" s="1">
        <v>44926</v>
      </c>
      <c r="C3890" t="s">
        <v>873</v>
      </c>
      <c r="D3890" t="s">
        <v>874</v>
      </c>
      <c r="E3890" s="4">
        <v>-209105.68000000002</v>
      </c>
      <c r="F3890" t="s">
        <v>567</v>
      </c>
      <c r="G3890" t="s">
        <v>511</v>
      </c>
      <c r="H3890" t="s">
        <v>519</v>
      </c>
      <c r="I3890" t="s">
        <v>513</v>
      </c>
      <c r="J3890" t="s">
        <v>594</v>
      </c>
      <c r="L3890" t="s">
        <v>519</v>
      </c>
      <c r="M3890" t="s">
        <v>419</v>
      </c>
      <c r="N3890" t="s">
        <v>573</v>
      </c>
    </row>
    <row r="3891" spans="1:14" hidden="1" x14ac:dyDescent="0.25">
      <c r="A3891" t="s">
        <v>241</v>
      </c>
      <c r="B3891" s="1">
        <v>44926</v>
      </c>
      <c r="C3891" t="s">
        <v>875</v>
      </c>
      <c r="D3891" t="s">
        <v>876</v>
      </c>
      <c r="E3891" s="4">
        <v>-130693.5</v>
      </c>
      <c r="F3891" t="s">
        <v>567</v>
      </c>
      <c r="G3891" t="s">
        <v>511</v>
      </c>
      <c r="H3891" t="s">
        <v>519</v>
      </c>
      <c r="I3891" t="s">
        <v>513</v>
      </c>
      <c r="J3891" t="s">
        <v>594</v>
      </c>
      <c r="L3891" t="s">
        <v>519</v>
      </c>
      <c r="M3891" t="s">
        <v>419</v>
      </c>
      <c r="N3891" t="s">
        <v>573</v>
      </c>
    </row>
    <row r="3892" spans="1:14" hidden="1" x14ac:dyDescent="0.25">
      <c r="A3892" t="s">
        <v>241</v>
      </c>
      <c r="B3892" s="1">
        <v>44926</v>
      </c>
      <c r="C3892" t="s">
        <v>877</v>
      </c>
      <c r="D3892" t="s">
        <v>878</v>
      </c>
      <c r="E3892" s="4">
        <v>-792</v>
      </c>
      <c r="F3892" t="s">
        <v>567</v>
      </c>
      <c r="G3892" t="s">
        <v>511</v>
      </c>
      <c r="H3892" t="s">
        <v>519</v>
      </c>
      <c r="I3892" t="s">
        <v>513</v>
      </c>
      <c r="J3892" t="s">
        <v>594</v>
      </c>
      <c r="L3892" t="s">
        <v>519</v>
      </c>
      <c r="M3892" t="s">
        <v>419</v>
      </c>
      <c r="N3892" t="s">
        <v>573</v>
      </c>
    </row>
    <row r="3893" spans="1:14" hidden="1" x14ac:dyDescent="0.25">
      <c r="A3893" t="s">
        <v>241</v>
      </c>
      <c r="B3893" s="1">
        <v>44926</v>
      </c>
      <c r="C3893" t="s">
        <v>879</v>
      </c>
      <c r="D3893" t="s">
        <v>880</v>
      </c>
      <c r="E3893" s="4">
        <v>-51454.32</v>
      </c>
      <c r="F3893" t="s">
        <v>567</v>
      </c>
      <c r="G3893" t="s">
        <v>511</v>
      </c>
      <c r="H3893" t="s">
        <v>519</v>
      </c>
      <c r="I3893" t="s">
        <v>513</v>
      </c>
      <c r="J3893" t="s">
        <v>594</v>
      </c>
      <c r="L3893" t="s">
        <v>519</v>
      </c>
      <c r="M3893" t="s">
        <v>419</v>
      </c>
      <c r="N3893" t="s">
        <v>573</v>
      </c>
    </row>
    <row r="3894" spans="1:14" hidden="1" x14ac:dyDescent="0.25">
      <c r="A3894" t="s">
        <v>241</v>
      </c>
      <c r="B3894" s="1">
        <v>44926</v>
      </c>
      <c r="C3894" t="s">
        <v>881</v>
      </c>
      <c r="D3894" t="s">
        <v>882</v>
      </c>
      <c r="E3894" s="4">
        <v>-16408.5</v>
      </c>
      <c r="F3894" t="s">
        <v>567</v>
      </c>
      <c r="G3894" t="s">
        <v>511</v>
      </c>
      <c r="H3894" t="s">
        <v>519</v>
      </c>
      <c r="I3894" t="s">
        <v>513</v>
      </c>
      <c r="J3894" t="s">
        <v>594</v>
      </c>
      <c r="L3894" t="s">
        <v>519</v>
      </c>
      <c r="M3894" t="s">
        <v>419</v>
      </c>
      <c r="N3894" t="s">
        <v>573</v>
      </c>
    </row>
    <row r="3895" spans="1:14" hidden="1" x14ac:dyDescent="0.25">
      <c r="A3895" t="s">
        <v>241</v>
      </c>
      <c r="B3895" s="1">
        <v>44926</v>
      </c>
      <c r="C3895" t="s">
        <v>883</v>
      </c>
      <c r="D3895" t="s">
        <v>884</v>
      </c>
      <c r="E3895" s="4">
        <v>-37664.42</v>
      </c>
      <c r="F3895" t="s">
        <v>567</v>
      </c>
      <c r="G3895" t="s">
        <v>511</v>
      </c>
      <c r="H3895" t="s">
        <v>519</v>
      </c>
      <c r="I3895" t="s">
        <v>513</v>
      </c>
      <c r="J3895" t="s">
        <v>594</v>
      </c>
      <c r="L3895" t="s">
        <v>519</v>
      </c>
      <c r="M3895" t="s">
        <v>419</v>
      </c>
      <c r="N3895" t="s">
        <v>573</v>
      </c>
    </row>
    <row r="3896" spans="1:14" hidden="1" x14ac:dyDescent="0.25">
      <c r="A3896" t="s">
        <v>241</v>
      </c>
      <c r="B3896" s="1">
        <v>44926</v>
      </c>
      <c r="C3896" t="s">
        <v>885</v>
      </c>
      <c r="D3896" t="s">
        <v>886</v>
      </c>
      <c r="E3896" s="4">
        <v>-9208.98</v>
      </c>
      <c r="F3896" t="s">
        <v>567</v>
      </c>
      <c r="G3896" t="s">
        <v>511</v>
      </c>
      <c r="H3896" t="s">
        <v>519</v>
      </c>
      <c r="I3896" t="s">
        <v>513</v>
      </c>
      <c r="J3896" t="s">
        <v>594</v>
      </c>
      <c r="L3896" t="s">
        <v>519</v>
      </c>
      <c r="M3896" t="s">
        <v>419</v>
      </c>
      <c r="N3896" t="s">
        <v>573</v>
      </c>
    </row>
    <row r="3897" spans="1:14" hidden="1" x14ac:dyDescent="0.25">
      <c r="A3897" t="s">
        <v>241</v>
      </c>
      <c r="B3897" s="1">
        <v>44926</v>
      </c>
      <c r="C3897" t="s">
        <v>887</v>
      </c>
      <c r="D3897" t="s">
        <v>888</v>
      </c>
      <c r="E3897" s="4">
        <v>-10000</v>
      </c>
      <c r="F3897" t="s">
        <v>567</v>
      </c>
      <c r="G3897" t="s">
        <v>511</v>
      </c>
      <c r="H3897" t="s">
        <v>516</v>
      </c>
      <c r="I3897" t="s">
        <v>512</v>
      </c>
      <c r="J3897" t="s">
        <v>572</v>
      </c>
      <c r="L3897" t="s">
        <v>516</v>
      </c>
      <c r="M3897" t="s">
        <v>417</v>
      </c>
      <c r="N3897" t="s">
        <v>573</v>
      </c>
    </row>
    <row r="3898" spans="1:14" hidden="1" x14ac:dyDescent="0.25">
      <c r="A3898" t="s">
        <v>241</v>
      </c>
      <c r="B3898" s="1">
        <v>44926</v>
      </c>
      <c r="C3898" t="s">
        <v>891</v>
      </c>
      <c r="D3898" t="s">
        <v>892</v>
      </c>
      <c r="E3898" s="4">
        <v>-5023</v>
      </c>
      <c r="F3898" t="s">
        <v>567</v>
      </c>
      <c r="G3898" t="s">
        <v>511</v>
      </c>
      <c r="H3898" t="s">
        <v>516</v>
      </c>
      <c r="I3898" t="s">
        <v>512</v>
      </c>
      <c r="J3898" t="s">
        <v>572</v>
      </c>
      <c r="L3898" t="s">
        <v>516</v>
      </c>
      <c r="M3898" t="s">
        <v>417</v>
      </c>
      <c r="N3898" t="s">
        <v>573</v>
      </c>
    </row>
    <row r="3899" spans="1:14" hidden="1" x14ac:dyDescent="0.25">
      <c r="A3899" t="s">
        <v>241</v>
      </c>
      <c r="B3899" s="1">
        <v>44926</v>
      </c>
      <c r="C3899" t="s">
        <v>893</v>
      </c>
      <c r="D3899" t="s">
        <v>894</v>
      </c>
      <c r="E3899" s="4">
        <v>-35407.530000000021</v>
      </c>
      <c r="F3899" t="s">
        <v>567</v>
      </c>
      <c r="G3899" t="s">
        <v>511</v>
      </c>
      <c r="H3899" t="s">
        <v>516</v>
      </c>
      <c r="I3899" t="s">
        <v>512</v>
      </c>
      <c r="J3899" t="s">
        <v>572</v>
      </c>
      <c r="L3899" t="s">
        <v>516</v>
      </c>
      <c r="M3899" t="s">
        <v>417</v>
      </c>
      <c r="N3899" t="s">
        <v>573</v>
      </c>
    </row>
    <row r="3900" spans="1:14" hidden="1" x14ac:dyDescent="0.25">
      <c r="A3900" t="s">
        <v>241</v>
      </c>
      <c r="B3900" s="1">
        <v>44926</v>
      </c>
      <c r="C3900" t="s">
        <v>895</v>
      </c>
      <c r="D3900" t="s">
        <v>896</v>
      </c>
      <c r="E3900" s="4">
        <v>-50940.84</v>
      </c>
      <c r="F3900" t="s">
        <v>567</v>
      </c>
      <c r="G3900" t="s">
        <v>511</v>
      </c>
      <c r="H3900" t="s">
        <v>516</v>
      </c>
      <c r="I3900" t="s">
        <v>512</v>
      </c>
      <c r="J3900" t="s">
        <v>572</v>
      </c>
      <c r="L3900" t="s">
        <v>516</v>
      </c>
      <c r="M3900" t="s">
        <v>417</v>
      </c>
      <c r="N3900" t="s">
        <v>573</v>
      </c>
    </row>
    <row r="3901" spans="1:14" hidden="1" x14ac:dyDescent="0.25">
      <c r="A3901" t="s">
        <v>241</v>
      </c>
      <c r="B3901" s="1">
        <v>44926</v>
      </c>
      <c r="C3901" t="s">
        <v>897</v>
      </c>
      <c r="D3901" t="s">
        <v>898</v>
      </c>
      <c r="E3901" s="4">
        <v>-1145372</v>
      </c>
      <c r="F3901" t="s">
        <v>567</v>
      </c>
      <c r="G3901" t="s">
        <v>511</v>
      </c>
      <c r="H3901" t="s">
        <v>331</v>
      </c>
      <c r="I3901" t="s">
        <v>332</v>
      </c>
      <c r="J3901" t="s">
        <v>899</v>
      </c>
      <c r="L3901" t="s">
        <v>331</v>
      </c>
      <c r="M3901" t="s">
        <v>332</v>
      </c>
      <c r="N3901" t="s">
        <v>573</v>
      </c>
    </row>
    <row r="3902" spans="1:14" hidden="1" x14ac:dyDescent="0.25">
      <c r="A3902" t="s">
        <v>241</v>
      </c>
      <c r="B3902" s="1">
        <v>44926</v>
      </c>
      <c r="C3902" t="s">
        <v>1195</v>
      </c>
      <c r="D3902" t="s">
        <v>1196</v>
      </c>
      <c r="E3902" s="4">
        <v>-254800.83000000002</v>
      </c>
      <c r="F3902" t="s">
        <v>567</v>
      </c>
      <c r="G3902" t="s">
        <v>511</v>
      </c>
      <c r="H3902" t="s">
        <v>331</v>
      </c>
      <c r="I3902" t="s">
        <v>332</v>
      </c>
      <c r="J3902" t="s">
        <v>899</v>
      </c>
      <c r="L3902" t="s">
        <v>331</v>
      </c>
      <c r="M3902" t="s">
        <v>332</v>
      </c>
      <c r="N3902" t="s">
        <v>573</v>
      </c>
    </row>
    <row r="3903" spans="1:14" hidden="1" x14ac:dyDescent="0.25">
      <c r="A3903" t="s">
        <v>241</v>
      </c>
      <c r="B3903" s="1">
        <v>44926</v>
      </c>
      <c r="C3903" t="s">
        <v>1197</v>
      </c>
      <c r="D3903" t="s">
        <v>1198</v>
      </c>
      <c r="E3903" s="4">
        <v>-517000</v>
      </c>
      <c r="F3903" t="s">
        <v>567</v>
      </c>
      <c r="G3903" t="s">
        <v>511</v>
      </c>
      <c r="H3903" t="s">
        <v>331</v>
      </c>
      <c r="I3903" t="s">
        <v>332</v>
      </c>
      <c r="J3903" t="s">
        <v>899</v>
      </c>
      <c r="L3903" t="s">
        <v>331</v>
      </c>
      <c r="M3903" t="s">
        <v>332</v>
      </c>
      <c r="N3903" t="s">
        <v>573</v>
      </c>
    </row>
    <row r="3904" spans="1:14" hidden="1" x14ac:dyDescent="0.25">
      <c r="A3904" t="s">
        <v>241</v>
      </c>
      <c r="B3904" s="1">
        <v>44926</v>
      </c>
      <c r="C3904" t="s">
        <v>145</v>
      </c>
      <c r="D3904" t="s">
        <v>1199</v>
      </c>
      <c r="E3904" s="4">
        <v>-315297.5</v>
      </c>
      <c r="F3904" t="s">
        <v>567</v>
      </c>
      <c r="G3904" t="s">
        <v>511</v>
      </c>
      <c r="H3904" t="s">
        <v>338</v>
      </c>
      <c r="I3904" t="s">
        <v>136</v>
      </c>
      <c r="J3904" t="s">
        <v>655</v>
      </c>
      <c r="L3904" t="s">
        <v>338</v>
      </c>
      <c r="M3904" t="s">
        <v>136</v>
      </c>
      <c r="N3904" t="s">
        <v>573</v>
      </c>
    </row>
    <row r="3905" spans="1:14" hidden="1" x14ac:dyDescent="0.25">
      <c r="A3905" t="s">
        <v>241</v>
      </c>
      <c r="B3905" s="1">
        <v>44926</v>
      </c>
      <c r="C3905" t="s">
        <v>141</v>
      </c>
      <c r="D3905" t="s">
        <v>1318</v>
      </c>
      <c r="E3905" s="4">
        <v>-550000</v>
      </c>
      <c r="F3905" t="s">
        <v>567</v>
      </c>
      <c r="G3905" t="s">
        <v>511</v>
      </c>
      <c r="H3905" t="s">
        <v>338</v>
      </c>
      <c r="I3905" t="s">
        <v>136</v>
      </c>
      <c r="J3905" t="s">
        <v>655</v>
      </c>
      <c r="L3905" t="s">
        <v>338</v>
      </c>
      <c r="M3905" t="s">
        <v>136</v>
      </c>
      <c r="N3905" t="s">
        <v>573</v>
      </c>
    </row>
    <row r="3906" spans="1:14" hidden="1" x14ac:dyDescent="0.25">
      <c r="A3906" t="s">
        <v>241</v>
      </c>
      <c r="B3906" s="1">
        <v>44926</v>
      </c>
      <c r="C3906" t="s">
        <v>902</v>
      </c>
      <c r="D3906" t="s">
        <v>903</v>
      </c>
      <c r="E3906" s="4">
        <v>-145607.09000000003</v>
      </c>
      <c r="F3906" t="s">
        <v>567</v>
      </c>
      <c r="G3906" t="s">
        <v>511</v>
      </c>
      <c r="H3906" t="s">
        <v>328</v>
      </c>
      <c r="I3906" t="s">
        <v>329</v>
      </c>
      <c r="J3906" t="s">
        <v>904</v>
      </c>
      <c r="L3906" t="s">
        <v>328</v>
      </c>
      <c r="M3906" t="s">
        <v>329</v>
      </c>
      <c r="N3906" t="s">
        <v>573</v>
      </c>
    </row>
    <row r="3907" spans="1:14" hidden="1" x14ac:dyDescent="0.25">
      <c r="A3907" t="s">
        <v>241</v>
      </c>
      <c r="B3907" s="1">
        <v>44926</v>
      </c>
      <c r="C3907" t="s">
        <v>905</v>
      </c>
      <c r="D3907" t="s">
        <v>906</v>
      </c>
      <c r="E3907" s="4">
        <v>-324371.17000000004</v>
      </c>
      <c r="F3907" t="s">
        <v>567</v>
      </c>
      <c r="G3907" t="s">
        <v>511</v>
      </c>
      <c r="H3907" t="s">
        <v>328</v>
      </c>
      <c r="I3907" t="s">
        <v>329</v>
      </c>
      <c r="J3907" t="s">
        <v>904</v>
      </c>
      <c r="L3907" t="s">
        <v>328</v>
      </c>
      <c r="M3907" t="s">
        <v>329</v>
      </c>
      <c r="N3907" t="s">
        <v>573</v>
      </c>
    </row>
    <row r="3908" spans="1:14" hidden="1" x14ac:dyDescent="0.25">
      <c r="A3908" t="s">
        <v>241</v>
      </c>
      <c r="B3908" s="1">
        <v>44926</v>
      </c>
      <c r="C3908" t="s">
        <v>907</v>
      </c>
      <c r="D3908" t="s">
        <v>908</v>
      </c>
      <c r="E3908" s="4">
        <v>-43417</v>
      </c>
      <c r="F3908" t="s">
        <v>567</v>
      </c>
      <c r="G3908" t="s">
        <v>511</v>
      </c>
      <c r="H3908" t="s">
        <v>328</v>
      </c>
      <c r="I3908" t="s">
        <v>329</v>
      </c>
      <c r="J3908" t="s">
        <v>904</v>
      </c>
      <c r="L3908" t="s">
        <v>328</v>
      </c>
      <c r="M3908" t="s">
        <v>329</v>
      </c>
      <c r="N3908" t="s">
        <v>573</v>
      </c>
    </row>
    <row r="3909" spans="1:14" hidden="1" x14ac:dyDescent="0.25">
      <c r="A3909" t="s">
        <v>241</v>
      </c>
      <c r="B3909" s="1">
        <v>44926</v>
      </c>
      <c r="C3909" t="s">
        <v>909</v>
      </c>
      <c r="D3909" t="s">
        <v>910</v>
      </c>
      <c r="E3909" s="4">
        <v>-7931.5799999999945</v>
      </c>
      <c r="F3909" t="s">
        <v>567</v>
      </c>
      <c r="G3909" t="s">
        <v>511</v>
      </c>
      <c r="H3909" t="s">
        <v>328</v>
      </c>
      <c r="I3909" t="s">
        <v>329</v>
      </c>
      <c r="J3909" t="s">
        <v>904</v>
      </c>
      <c r="L3909" t="s">
        <v>328</v>
      </c>
      <c r="M3909" t="s">
        <v>329</v>
      </c>
      <c r="N3909" t="s">
        <v>573</v>
      </c>
    </row>
    <row r="3910" spans="1:14" hidden="1" x14ac:dyDescent="0.25">
      <c r="A3910" t="s">
        <v>241</v>
      </c>
      <c r="B3910" s="1">
        <v>44926</v>
      </c>
      <c r="C3910" t="s">
        <v>913</v>
      </c>
      <c r="D3910" t="s">
        <v>914</v>
      </c>
      <c r="E3910" s="4">
        <v>-195502.61</v>
      </c>
      <c r="F3910" t="s">
        <v>567</v>
      </c>
      <c r="G3910" t="s">
        <v>511</v>
      </c>
      <c r="H3910" t="s">
        <v>340</v>
      </c>
      <c r="I3910" t="s">
        <v>341</v>
      </c>
      <c r="J3910" t="s">
        <v>667</v>
      </c>
      <c r="L3910" t="s">
        <v>340</v>
      </c>
      <c r="M3910" t="s">
        <v>341</v>
      </c>
      <c r="N3910" t="s">
        <v>573</v>
      </c>
    </row>
    <row r="3911" spans="1:14" hidden="1" x14ac:dyDescent="0.25">
      <c r="A3911" t="s">
        <v>241</v>
      </c>
      <c r="B3911" s="1">
        <v>44926</v>
      </c>
      <c r="C3911" t="s">
        <v>1289</v>
      </c>
      <c r="D3911" t="s">
        <v>1290</v>
      </c>
      <c r="E3911" s="4">
        <v>-16493.39</v>
      </c>
      <c r="F3911" t="s">
        <v>567</v>
      </c>
      <c r="G3911" t="s">
        <v>511</v>
      </c>
      <c r="H3911" t="s">
        <v>324</v>
      </c>
      <c r="I3911" t="s">
        <v>323</v>
      </c>
      <c r="J3911" t="s">
        <v>787</v>
      </c>
      <c r="L3911" t="s">
        <v>324</v>
      </c>
      <c r="M3911" t="s">
        <v>323</v>
      </c>
      <c r="N3911" t="s">
        <v>573</v>
      </c>
    </row>
    <row r="3912" spans="1:14" hidden="1" x14ac:dyDescent="0.25">
      <c r="A3912" t="s">
        <v>241</v>
      </c>
      <c r="B3912" s="1">
        <v>44926</v>
      </c>
      <c r="C3912" t="s">
        <v>921</v>
      </c>
      <c r="D3912" t="s">
        <v>922</v>
      </c>
      <c r="E3912" s="4">
        <v>-37036.11000000003</v>
      </c>
      <c r="F3912" t="s">
        <v>567</v>
      </c>
      <c r="G3912" t="s">
        <v>511</v>
      </c>
      <c r="H3912" t="s">
        <v>333</v>
      </c>
      <c r="I3912" t="s">
        <v>335</v>
      </c>
      <c r="J3912" t="s">
        <v>923</v>
      </c>
      <c r="L3912" t="s">
        <v>333</v>
      </c>
      <c r="M3912" t="s">
        <v>335</v>
      </c>
      <c r="N3912" t="s">
        <v>573</v>
      </c>
    </row>
    <row r="3913" spans="1:14" hidden="1" x14ac:dyDescent="0.25">
      <c r="A3913" t="s">
        <v>241</v>
      </c>
      <c r="B3913" s="1">
        <v>44926</v>
      </c>
      <c r="C3913" t="s">
        <v>110</v>
      </c>
      <c r="D3913" t="s">
        <v>926</v>
      </c>
      <c r="E3913" s="4">
        <v>-191000.65</v>
      </c>
      <c r="F3913" t="s">
        <v>567</v>
      </c>
      <c r="G3913" t="s">
        <v>511</v>
      </c>
      <c r="H3913" t="s">
        <v>333</v>
      </c>
      <c r="I3913" t="s">
        <v>335</v>
      </c>
      <c r="J3913" t="s">
        <v>923</v>
      </c>
      <c r="L3913" t="s">
        <v>333</v>
      </c>
      <c r="M3913" t="s">
        <v>335</v>
      </c>
      <c r="N3913" t="s">
        <v>573</v>
      </c>
    </row>
    <row r="3914" spans="1:14" hidden="1" x14ac:dyDescent="0.25">
      <c r="A3914" t="s">
        <v>241</v>
      </c>
      <c r="B3914" s="1">
        <v>44926</v>
      </c>
      <c r="C3914" t="s">
        <v>112</v>
      </c>
      <c r="D3914" t="s">
        <v>937</v>
      </c>
      <c r="E3914" s="4">
        <v>-629645.91000000015</v>
      </c>
      <c r="F3914" t="s">
        <v>567</v>
      </c>
      <c r="G3914" t="s">
        <v>511</v>
      </c>
      <c r="H3914" t="s">
        <v>333</v>
      </c>
      <c r="I3914" t="s">
        <v>335</v>
      </c>
      <c r="J3914" t="s">
        <v>923</v>
      </c>
      <c r="L3914" t="s">
        <v>333</v>
      </c>
      <c r="M3914" t="s">
        <v>335</v>
      </c>
      <c r="N3914" t="s">
        <v>573</v>
      </c>
    </row>
    <row r="3915" spans="1:14" hidden="1" x14ac:dyDescent="0.25">
      <c r="A3915" t="s">
        <v>241</v>
      </c>
      <c r="B3915" s="1">
        <v>44926</v>
      </c>
      <c r="C3915" t="s">
        <v>115</v>
      </c>
      <c r="D3915" t="s">
        <v>944</v>
      </c>
      <c r="E3915" s="4">
        <v>-201125.73</v>
      </c>
      <c r="F3915" t="s">
        <v>567</v>
      </c>
      <c r="G3915" t="s">
        <v>511</v>
      </c>
      <c r="H3915" t="s">
        <v>333</v>
      </c>
      <c r="I3915" t="s">
        <v>335</v>
      </c>
      <c r="J3915" t="s">
        <v>923</v>
      </c>
      <c r="L3915" t="s">
        <v>333</v>
      </c>
      <c r="M3915" t="s">
        <v>335</v>
      </c>
      <c r="N3915" t="s">
        <v>573</v>
      </c>
    </row>
    <row r="3916" spans="1:14" hidden="1" x14ac:dyDescent="0.25">
      <c r="A3916" t="s">
        <v>241</v>
      </c>
      <c r="B3916" s="1">
        <v>44926</v>
      </c>
      <c r="C3916" t="s">
        <v>117</v>
      </c>
      <c r="D3916" t="s">
        <v>947</v>
      </c>
      <c r="E3916" s="4">
        <v>-79152.38</v>
      </c>
      <c r="F3916" t="s">
        <v>567</v>
      </c>
      <c r="G3916" t="s">
        <v>511</v>
      </c>
      <c r="H3916" t="s">
        <v>333</v>
      </c>
      <c r="I3916" t="s">
        <v>335</v>
      </c>
      <c r="J3916" t="s">
        <v>923</v>
      </c>
      <c r="L3916" t="s">
        <v>333</v>
      </c>
      <c r="M3916" t="s">
        <v>335</v>
      </c>
      <c r="N3916" t="s">
        <v>573</v>
      </c>
    </row>
    <row r="3917" spans="1:14" hidden="1" x14ac:dyDescent="0.25">
      <c r="A3917" t="s">
        <v>241</v>
      </c>
      <c r="B3917" s="1">
        <v>44926</v>
      </c>
      <c r="C3917" t="s">
        <v>119</v>
      </c>
      <c r="D3917" t="s">
        <v>1202</v>
      </c>
      <c r="E3917" s="4">
        <v>-110275.99</v>
      </c>
      <c r="F3917" t="s">
        <v>567</v>
      </c>
      <c r="G3917" t="s">
        <v>511</v>
      </c>
      <c r="H3917" t="s">
        <v>333</v>
      </c>
      <c r="I3917" t="s">
        <v>335</v>
      </c>
      <c r="J3917" t="s">
        <v>923</v>
      </c>
      <c r="L3917" t="s">
        <v>333</v>
      </c>
      <c r="M3917" t="s">
        <v>335</v>
      </c>
      <c r="N3917" t="s">
        <v>573</v>
      </c>
    </row>
    <row r="3918" spans="1:14" hidden="1" x14ac:dyDescent="0.25">
      <c r="A3918" t="s">
        <v>241</v>
      </c>
      <c r="B3918" s="1">
        <v>44926</v>
      </c>
      <c r="C3918" t="s">
        <v>121</v>
      </c>
      <c r="D3918" t="s">
        <v>1203</v>
      </c>
      <c r="E3918" s="4">
        <v>-2193413.54</v>
      </c>
      <c r="F3918" t="s">
        <v>567</v>
      </c>
      <c r="G3918" t="s">
        <v>511</v>
      </c>
      <c r="H3918" t="s">
        <v>333</v>
      </c>
      <c r="I3918" t="s">
        <v>335</v>
      </c>
      <c r="J3918" t="s">
        <v>923</v>
      </c>
      <c r="L3918" t="s">
        <v>333</v>
      </c>
      <c r="M3918" t="s">
        <v>335</v>
      </c>
      <c r="N3918" t="s">
        <v>573</v>
      </c>
    </row>
    <row r="3919" spans="1:14" hidden="1" x14ac:dyDescent="0.25">
      <c r="A3919" t="s">
        <v>241</v>
      </c>
      <c r="B3919" s="1">
        <v>44926</v>
      </c>
      <c r="C3919" t="s">
        <v>106</v>
      </c>
      <c r="D3919" t="s">
        <v>107</v>
      </c>
      <c r="E3919" s="4">
        <v>-44541.2</v>
      </c>
      <c r="F3919" t="s">
        <v>567</v>
      </c>
      <c r="G3919" t="s">
        <v>511</v>
      </c>
      <c r="H3919" t="s">
        <v>327</v>
      </c>
      <c r="I3919" t="s">
        <v>326</v>
      </c>
      <c r="J3919" t="s">
        <v>787</v>
      </c>
      <c r="L3919" t="s">
        <v>1319</v>
      </c>
      <c r="M3919" t="s">
        <v>323</v>
      </c>
      <c r="N3919" t="s">
        <v>573</v>
      </c>
    </row>
    <row r="3920" spans="1:14" hidden="1" x14ac:dyDescent="0.25">
      <c r="A3920" t="s">
        <v>241</v>
      </c>
      <c r="B3920" s="1">
        <v>44926</v>
      </c>
      <c r="C3920" t="s">
        <v>965</v>
      </c>
      <c r="D3920" t="s">
        <v>966</v>
      </c>
      <c r="E3920" s="4">
        <v>-37499.870000000141</v>
      </c>
      <c r="F3920" t="s">
        <v>567</v>
      </c>
      <c r="G3920" t="s">
        <v>511</v>
      </c>
      <c r="H3920" t="s">
        <v>333</v>
      </c>
      <c r="I3920" t="s">
        <v>335</v>
      </c>
      <c r="J3920" t="s">
        <v>923</v>
      </c>
      <c r="L3920" t="s">
        <v>333</v>
      </c>
      <c r="M3920" t="s">
        <v>335</v>
      </c>
      <c r="N3920" t="s">
        <v>573</v>
      </c>
    </row>
    <row r="3921" spans="1:14" hidden="1" x14ac:dyDescent="0.25">
      <c r="A3921" t="s">
        <v>241</v>
      </c>
      <c r="B3921" s="1">
        <v>44926</v>
      </c>
      <c r="C3921" t="s">
        <v>123</v>
      </c>
      <c r="D3921" t="s">
        <v>1204</v>
      </c>
      <c r="E3921" s="4">
        <v>-94931.9</v>
      </c>
      <c r="F3921" t="s">
        <v>567</v>
      </c>
      <c r="G3921" t="s">
        <v>511</v>
      </c>
      <c r="H3921" t="s">
        <v>333</v>
      </c>
      <c r="I3921" t="s">
        <v>335</v>
      </c>
      <c r="J3921" t="s">
        <v>923</v>
      </c>
      <c r="L3921" t="s">
        <v>333</v>
      </c>
      <c r="M3921" t="s">
        <v>449</v>
      </c>
      <c r="N3921" t="s">
        <v>573</v>
      </c>
    </row>
    <row r="3922" spans="1:14" hidden="1" x14ac:dyDescent="0.25">
      <c r="A3922" t="s">
        <v>241</v>
      </c>
      <c r="B3922" s="1">
        <v>44926</v>
      </c>
      <c r="C3922" t="s">
        <v>975</v>
      </c>
      <c r="D3922" t="s">
        <v>976</v>
      </c>
      <c r="E3922" s="4">
        <v>-695978.28</v>
      </c>
      <c r="F3922" t="s">
        <v>567</v>
      </c>
      <c r="G3922" t="s">
        <v>511</v>
      </c>
      <c r="H3922" t="s">
        <v>342</v>
      </c>
      <c r="I3922" t="s">
        <v>343</v>
      </c>
      <c r="J3922" t="s">
        <v>725</v>
      </c>
      <c r="L3922" t="s">
        <v>342</v>
      </c>
      <c r="M3922" t="s">
        <v>343</v>
      </c>
      <c r="N3922" t="s">
        <v>573</v>
      </c>
    </row>
    <row r="3923" spans="1:14" hidden="1" x14ac:dyDescent="0.25">
      <c r="A3923" t="s">
        <v>241</v>
      </c>
      <c r="B3923" s="1">
        <v>44926</v>
      </c>
      <c r="C3923" t="s">
        <v>979</v>
      </c>
      <c r="D3923" t="s">
        <v>980</v>
      </c>
      <c r="E3923" s="4">
        <v>-2005.8300000000122</v>
      </c>
      <c r="F3923" t="s">
        <v>567</v>
      </c>
      <c r="G3923" t="s">
        <v>511</v>
      </c>
      <c r="H3923" t="s">
        <v>342</v>
      </c>
      <c r="I3923" t="s">
        <v>343</v>
      </c>
      <c r="J3923" t="s">
        <v>725</v>
      </c>
      <c r="L3923" t="s">
        <v>342</v>
      </c>
      <c r="M3923" t="s">
        <v>343</v>
      </c>
      <c r="N3923" t="s">
        <v>573</v>
      </c>
    </row>
    <row r="3924" spans="1:14" hidden="1" x14ac:dyDescent="0.25">
      <c r="A3924" t="s">
        <v>241</v>
      </c>
      <c r="B3924" s="1">
        <v>44926</v>
      </c>
      <c r="C3924" t="s">
        <v>983</v>
      </c>
      <c r="D3924" t="s">
        <v>984</v>
      </c>
      <c r="E3924" s="4">
        <v>-14043.609999999999</v>
      </c>
      <c r="F3924" t="s">
        <v>567</v>
      </c>
      <c r="G3924" t="s">
        <v>511</v>
      </c>
      <c r="H3924" t="s">
        <v>342</v>
      </c>
      <c r="I3924" t="s">
        <v>343</v>
      </c>
      <c r="J3924" t="s">
        <v>725</v>
      </c>
      <c r="L3924" t="s">
        <v>342</v>
      </c>
      <c r="M3924" t="s">
        <v>343</v>
      </c>
      <c r="N3924" t="s">
        <v>573</v>
      </c>
    </row>
    <row r="3925" spans="1:14" hidden="1" x14ac:dyDescent="0.25">
      <c r="A3925" t="s">
        <v>241</v>
      </c>
      <c r="B3925" s="1">
        <v>44926</v>
      </c>
      <c r="C3925" t="s">
        <v>987</v>
      </c>
      <c r="D3925" t="s">
        <v>988</v>
      </c>
      <c r="E3925" s="4">
        <v>-179539.19999999992</v>
      </c>
      <c r="F3925" t="s">
        <v>567</v>
      </c>
      <c r="G3925" t="s">
        <v>511</v>
      </c>
      <c r="H3925" t="s">
        <v>342</v>
      </c>
      <c r="I3925" t="s">
        <v>343</v>
      </c>
      <c r="J3925" t="s">
        <v>725</v>
      </c>
      <c r="L3925" t="s">
        <v>342</v>
      </c>
      <c r="M3925" t="s">
        <v>343</v>
      </c>
      <c r="N3925" t="s">
        <v>573</v>
      </c>
    </row>
    <row r="3926" spans="1:14" hidden="1" x14ac:dyDescent="0.25">
      <c r="A3926" t="s">
        <v>241</v>
      </c>
      <c r="B3926" s="1">
        <v>44926</v>
      </c>
      <c r="C3926" t="s">
        <v>1205</v>
      </c>
      <c r="D3926" t="s">
        <v>1206</v>
      </c>
      <c r="E3926" s="4">
        <v>-24693.74</v>
      </c>
      <c r="F3926" t="s">
        <v>567</v>
      </c>
      <c r="G3926" t="s">
        <v>511</v>
      </c>
      <c r="H3926" t="s">
        <v>340</v>
      </c>
      <c r="I3926" t="s">
        <v>341</v>
      </c>
      <c r="J3926" t="s">
        <v>667</v>
      </c>
      <c r="L3926" t="s">
        <v>340</v>
      </c>
      <c r="M3926" t="s">
        <v>341</v>
      </c>
      <c r="N3926" t="s">
        <v>573</v>
      </c>
    </row>
    <row r="3927" spans="1:14" hidden="1" x14ac:dyDescent="0.25">
      <c r="A3927" t="s">
        <v>241</v>
      </c>
      <c r="B3927" s="1">
        <v>44926</v>
      </c>
      <c r="C3927" t="s">
        <v>995</v>
      </c>
      <c r="D3927" t="s">
        <v>996</v>
      </c>
      <c r="E3927" s="4">
        <v>-246378.58999999994</v>
      </c>
      <c r="F3927" t="s">
        <v>567</v>
      </c>
      <c r="G3927" t="s">
        <v>511</v>
      </c>
      <c r="H3927" t="s">
        <v>352</v>
      </c>
      <c r="I3927" t="s">
        <v>353</v>
      </c>
      <c r="J3927" t="s">
        <v>746</v>
      </c>
      <c r="L3927" t="s">
        <v>352</v>
      </c>
      <c r="M3927" t="s">
        <v>349</v>
      </c>
      <c r="N3927" t="s">
        <v>573</v>
      </c>
    </row>
    <row r="3928" spans="1:14" hidden="1" x14ac:dyDescent="0.25">
      <c r="A3928" t="s">
        <v>241</v>
      </c>
      <c r="B3928" s="1">
        <v>44926</v>
      </c>
      <c r="C3928" t="s">
        <v>1003</v>
      </c>
      <c r="D3928" t="s">
        <v>1004</v>
      </c>
      <c r="E3928" s="4">
        <v>-127855.51000000005</v>
      </c>
      <c r="F3928" t="s">
        <v>567</v>
      </c>
      <c r="G3928" t="s">
        <v>511</v>
      </c>
      <c r="H3928" t="s">
        <v>348</v>
      </c>
      <c r="I3928" t="s">
        <v>349</v>
      </c>
      <c r="J3928" t="s">
        <v>746</v>
      </c>
      <c r="L3928" t="s">
        <v>348</v>
      </c>
      <c r="M3928" t="s">
        <v>349</v>
      </c>
      <c r="N3928" t="s">
        <v>573</v>
      </c>
    </row>
    <row r="3929" spans="1:14" hidden="1" x14ac:dyDescent="0.25">
      <c r="A3929" t="s">
        <v>241</v>
      </c>
      <c r="B3929" s="1">
        <v>44926</v>
      </c>
      <c r="C3929" t="s">
        <v>1256</v>
      </c>
      <c r="D3929" t="s">
        <v>1257</v>
      </c>
      <c r="E3929" s="4">
        <v>-450</v>
      </c>
      <c r="F3929" t="s">
        <v>567</v>
      </c>
      <c r="G3929" t="s">
        <v>511</v>
      </c>
      <c r="H3929" t="s">
        <v>348</v>
      </c>
      <c r="I3929" t="s">
        <v>349</v>
      </c>
      <c r="J3929" t="s">
        <v>746</v>
      </c>
      <c r="L3929" t="s">
        <v>348</v>
      </c>
      <c r="M3929" t="s">
        <v>349</v>
      </c>
      <c r="N3929" t="s">
        <v>573</v>
      </c>
    </row>
    <row r="3930" spans="1:14" hidden="1" x14ac:dyDescent="0.25">
      <c r="A3930" t="s">
        <v>241</v>
      </c>
      <c r="B3930" s="1">
        <v>44926</v>
      </c>
      <c r="C3930" t="s">
        <v>1011</v>
      </c>
      <c r="D3930" t="s">
        <v>1012</v>
      </c>
      <c r="E3930" s="4">
        <v>-13866.679999999997</v>
      </c>
      <c r="F3930" t="s">
        <v>567</v>
      </c>
      <c r="G3930" t="s">
        <v>511</v>
      </c>
      <c r="H3930" t="s">
        <v>348</v>
      </c>
      <c r="I3930" t="s">
        <v>349</v>
      </c>
      <c r="J3930" t="s">
        <v>746</v>
      </c>
      <c r="L3930" t="s">
        <v>348</v>
      </c>
      <c r="M3930" t="s">
        <v>349</v>
      </c>
      <c r="N3930" t="s">
        <v>573</v>
      </c>
    </row>
    <row r="3931" spans="1:14" hidden="1" x14ac:dyDescent="0.25">
      <c r="A3931" t="s">
        <v>241</v>
      </c>
      <c r="B3931" s="1">
        <v>44926</v>
      </c>
      <c r="C3931" t="s">
        <v>1015</v>
      </c>
      <c r="D3931" t="s">
        <v>1016</v>
      </c>
      <c r="E3931" s="4">
        <v>-3425.4100000000035</v>
      </c>
      <c r="F3931" t="s">
        <v>567</v>
      </c>
      <c r="G3931" t="s">
        <v>511</v>
      </c>
      <c r="H3931" t="s">
        <v>348</v>
      </c>
      <c r="I3931" t="s">
        <v>349</v>
      </c>
      <c r="J3931" t="s">
        <v>746</v>
      </c>
      <c r="L3931" t="s">
        <v>348</v>
      </c>
      <c r="M3931" t="s">
        <v>349</v>
      </c>
      <c r="N3931" t="s">
        <v>573</v>
      </c>
    </row>
    <row r="3932" spans="1:14" hidden="1" x14ac:dyDescent="0.25">
      <c r="A3932" t="s">
        <v>241</v>
      </c>
      <c r="B3932" s="1">
        <v>44926</v>
      </c>
      <c r="C3932" t="s">
        <v>1019</v>
      </c>
      <c r="D3932" t="s">
        <v>1020</v>
      </c>
      <c r="E3932" s="4">
        <v>-418.28000000009285</v>
      </c>
      <c r="F3932" t="s">
        <v>567</v>
      </c>
      <c r="G3932" t="s">
        <v>511</v>
      </c>
      <c r="H3932" t="s">
        <v>348</v>
      </c>
      <c r="I3932" t="s">
        <v>349</v>
      </c>
      <c r="J3932" t="s">
        <v>746</v>
      </c>
      <c r="L3932" t="s">
        <v>348</v>
      </c>
      <c r="M3932" t="s">
        <v>349</v>
      </c>
      <c r="N3932" t="s">
        <v>573</v>
      </c>
    </row>
    <row r="3933" spans="1:14" hidden="1" x14ac:dyDescent="0.25">
      <c r="A3933" t="s">
        <v>241</v>
      </c>
      <c r="B3933" s="1">
        <v>44926</v>
      </c>
      <c r="C3933" t="s">
        <v>1023</v>
      </c>
      <c r="D3933" t="s">
        <v>1024</v>
      </c>
      <c r="E3933" s="4">
        <v>-14231.02</v>
      </c>
      <c r="F3933" t="s">
        <v>567</v>
      </c>
      <c r="G3933" t="s">
        <v>511</v>
      </c>
      <c r="H3933" t="s">
        <v>348</v>
      </c>
      <c r="I3933" t="s">
        <v>349</v>
      </c>
      <c r="J3933" t="s">
        <v>746</v>
      </c>
      <c r="L3933" t="s">
        <v>348</v>
      </c>
      <c r="M3933" t="s">
        <v>349</v>
      </c>
      <c r="N3933" t="s">
        <v>573</v>
      </c>
    </row>
    <row r="3934" spans="1:14" hidden="1" x14ac:dyDescent="0.25">
      <c r="A3934" t="s">
        <v>241</v>
      </c>
      <c r="B3934" s="1">
        <v>44926</v>
      </c>
      <c r="C3934" t="s">
        <v>1207</v>
      </c>
      <c r="D3934" t="s">
        <v>1208</v>
      </c>
      <c r="E3934" s="4">
        <v>-29.310000000014554</v>
      </c>
      <c r="F3934" t="s">
        <v>567</v>
      </c>
      <c r="G3934" t="s">
        <v>511</v>
      </c>
      <c r="H3934" t="s">
        <v>348</v>
      </c>
      <c r="I3934" t="s">
        <v>349</v>
      </c>
      <c r="J3934" t="s">
        <v>746</v>
      </c>
      <c r="L3934" t="s">
        <v>348</v>
      </c>
      <c r="M3934" t="s">
        <v>349</v>
      </c>
      <c r="N3934" t="s">
        <v>573</v>
      </c>
    </row>
    <row r="3935" spans="1:14" hidden="1" x14ac:dyDescent="0.25">
      <c r="A3935" t="s">
        <v>241</v>
      </c>
      <c r="B3935" s="1">
        <v>44926</v>
      </c>
      <c r="C3935" t="s">
        <v>1320</v>
      </c>
      <c r="D3935" t="s">
        <v>1321</v>
      </c>
      <c r="E3935" s="4">
        <v>-10070</v>
      </c>
      <c r="F3935" t="s">
        <v>567</v>
      </c>
      <c r="G3935" t="s">
        <v>511</v>
      </c>
      <c r="H3935" t="s">
        <v>348</v>
      </c>
      <c r="I3935" t="s">
        <v>349</v>
      </c>
      <c r="J3935" t="s">
        <v>746</v>
      </c>
      <c r="L3935" t="s">
        <v>348</v>
      </c>
      <c r="M3935" t="s">
        <v>349</v>
      </c>
      <c r="N3935" t="s">
        <v>573</v>
      </c>
    </row>
    <row r="3936" spans="1:14" hidden="1" x14ac:dyDescent="0.25">
      <c r="A3936" t="s">
        <v>241</v>
      </c>
      <c r="B3936" s="1">
        <v>44926</v>
      </c>
      <c r="C3936" t="s">
        <v>1033</v>
      </c>
      <c r="D3936" t="s">
        <v>1034</v>
      </c>
      <c r="E3936" s="4">
        <v>-8390.25</v>
      </c>
      <c r="F3936" t="s">
        <v>567</v>
      </c>
      <c r="G3936" t="s">
        <v>511</v>
      </c>
      <c r="H3936" t="s">
        <v>348</v>
      </c>
      <c r="I3936" t="s">
        <v>349</v>
      </c>
      <c r="J3936" t="s">
        <v>667</v>
      </c>
      <c r="L3936" t="s">
        <v>340</v>
      </c>
      <c r="M3936" t="s">
        <v>349</v>
      </c>
      <c r="N3936" t="s">
        <v>573</v>
      </c>
    </row>
    <row r="3937" spans="1:14" hidden="1" x14ac:dyDescent="0.25">
      <c r="A3937" t="s">
        <v>241</v>
      </c>
      <c r="B3937" s="1">
        <v>44926</v>
      </c>
      <c r="C3937" t="s">
        <v>1209</v>
      </c>
      <c r="D3937" t="s">
        <v>1210</v>
      </c>
      <c r="E3937" s="4">
        <v>-15382.469999999994</v>
      </c>
      <c r="F3937" t="s">
        <v>567</v>
      </c>
      <c r="G3937" t="s">
        <v>511</v>
      </c>
      <c r="H3937" t="s">
        <v>348</v>
      </c>
      <c r="I3937" t="s">
        <v>349</v>
      </c>
      <c r="J3937" t="s">
        <v>746</v>
      </c>
      <c r="L3937" t="s">
        <v>348</v>
      </c>
      <c r="M3937" t="s">
        <v>349</v>
      </c>
      <c r="N3937" t="s">
        <v>573</v>
      </c>
    </row>
    <row r="3938" spans="1:14" hidden="1" x14ac:dyDescent="0.25">
      <c r="A3938" t="s">
        <v>241</v>
      </c>
      <c r="B3938" s="1">
        <v>44926</v>
      </c>
      <c r="C3938" t="s">
        <v>1230</v>
      </c>
      <c r="D3938" t="s">
        <v>1231</v>
      </c>
      <c r="E3938" s="4">
        <v>-8342.8799999997282</v>
      </c>
      <c r="F3938" t="s">
        <v>567</v>
      </c>
      <c r="G3938" t="s">
        <v>511</v>
      </c>
      <c r="H3938" t="s">
        <v>355</v>
      </c>
      <c r="I3938" t="s">
        <v>356</v>
      </c>
      <c r="J3938" t="s">
        <v>689</v>
      </c>
      <c r="L3938" t="s">
        <v>716</v>
      </c>
      <c r="M3938" t="s">
        <v>356</v>
      </c>
      <c r="N3938" t="s">
        <v>573</v>
      </c>
    </row>
    <row r="3939" spans="1:14" hidden="1" x14ac:dyDescent="0.25">
      <c r="A3939" t="s">
        <v>241</v>
      </c>
      <c r="B3939" s="1">
        <v>44926</v>
      </c>
      <c r="C3939" t="s">
        <v>1050</v>
      </c>
      <c r="D3939" t="s">
        <v>1051</v>
      </c>
      <c r="E3939" s="4">
        <v>-83249.339999999982</v>
      </c>
      <c r="F3939" t="s">
        <v>567</v>
      </c>
      <c r="G3939" t="s">
        <v>511</v>
      </c>
      <c r="H3939" t="s">
        <v>355</v>
      </c>
      <c r="I3939" t="s">
        <v>356</v>
      </c>
      <c r="J3939" t="s">
        <v>689</v>
      </c>
      <c r="L3939" t="s">
        <v>348</v>
      </c>
      <c r="M3939" t="s">
        <v>356</v>
      </c>
      <c r="N3939" t="s">
        <v>573</v>
      </c>
    </row>
    <row r="3940" spans="1:14" hidden="1" x14ac:dyDescent="0.25">
      <c r="A3940" t="s">
        <v>241</v>
      </c>
      <c r="B3940" s="1">
        <v>44926</v>
      </c>
      <c r="C3940" t="s">
        <v>1054</v>
      </c>
      <c r="D3940" t="s">
        <v>1055</v>
      </c>
      <c r="E3940" s="4">
        <v>-1149.0500000000013</v>
      </c>
      <c r="F3940" t="s">
        <v>567</v>
      </c>
      <c r="G3940" t="s">
        <v>511</v>
      </c>
      <c r="H3940" t="s">
        <v>355</v>
      </c>
      <c r="I3940" t="s">
        <v>356</v>
      </c>
      <c r="J3940" t="s">
        <v>689</v>
      </c>
      <c r="L3940" t="s">
        <v>355</v>
      </c>
      <c r="M3940" t="s">
        <v>356</v>
      </c>
      <c r="N3940" t="s">
        <v>573</v>
      </c>
    </row>
    <row r="3941" spans="1:14" hidden="1" x14ac:dyDescent="0.25">
      <c r="A3941" t="s">
        <v>241</v>
      </c>
      <c r="B3941" s="1">
        <v>44926</v>
      </c>
      <c r="C3941" t="s">
        <v>1211</v>
      </c>
      <c r="D3941" t="s">
        <v>1212</v>
      </c>
      <c r="E3941" s="4">
        <v>-267.07</v>
      </c>
      <c r="F3941" t="s">
        <v>567</v>
      </c>
      <c r="G3941" t="s">
        <v>511</v>
      </c>
      <c r="H3941" t="s">
        <v>355</v>
      </c>
      <c r="I3941" t="s">
        <v>356</v>
      </c>
      <c r="J3941" t="s">
        <v>746</v>
      </c>
      <c r="L3941" t="s">
        <v>348</v>
      </c>
      <c r="M3941" t="s">
        <v>356</v>
      </c>
      <c r="N3941" t="s">
        <v>573</v>
      </c>
    </row>
    <row r="3942" spans="1:14" hidden="1" x14ac:dyDescent="0.25">
      <c r="A3942" t="s">
        <v>241</v>
      </c>
      <c r="B3942" s="1">
        <v>44926</v>
      </c>
      <c r="C3942" t="s">
        <v>1060</v>
      </c>
      <c r="D3942" t="s">
        <v>1061</v>
      </c>
      <c r="E3942" s="4">
        <v>-1917.630000000011</v>
      </c>
      <c r="F3942" t="s">
        <v>567</v>
      </c>
      <c r="G3942" t="s">
        <v>511</v>
      </c>
      <c r="H3942" t="s">
        <v>355</v>
      </c>
      <c r="I3942" t="s">
        <v>356</v>
      </c>
      <c r="J3942" t="s">
        <v>689</v>
      </c>
      <c r="L3942" t="s">
        <v>355</v>
      </c>
      <c r="M3942" t="s">
        <v>356</v>
      </c>
      <c r="N3942" t="s">
        <v>573</v>
      </c>
    </row>
    <row r="3943" spans="1:14" hidden="1" x14ac:dyDescent="0.25">
      <c r="A3943" t="s">
        <v>241</v>
      </c>
      <c r="B3943" s="1">
        <v>44926</v>
      </c>
      <c r="C3943" t="s">
        <v>1064</v>
      </c>
      <c r="D3943" t="s">
        <v>1065</v>
      </c>
      <c r="E3943" s="4">
        <v>-2.2799999999999727</v>
      </c>
      <c r="F3943" t="s">
        <v>567</v>
      </c>
      <c r="G3943" t="s">
        <v>511</v>
      </c>
      <c r="H3943" t="s">
        <v>355</v>
      </c>
      <c r="I3943" t="s">
        <v>356</v>
      </c>
      <c r="J3943" t="s">
        <v>746</v>
      </c>
      <c r="L3943" t="s">
        <v>348</v>
      </c>
      <c r="M3943" t="s">
        <v>356</v>
      </c>
      <c r="N3943" t="s">
        <v>573</v>
      </c>
    </row>
    <row r="3944" spans="1:14" hidden="1" x14ac:dyDescent="0.25">
      <c r="A3944" t="s">
        <v>241</v>
      </c>
      <c r="B3944" s="1">
        <v>44926</v>
      </c>
      <c r="C3944" t="s">
        <v>1072</v>
      </c>
      <c r="D3944" t="s">
        <v>1073</v>
      </c>
      <c r="E3944" s="4">
        <v>-80352.87</v>
      </c>
      <c r="F3944" t="s">
        <v>567</v>
      </c>
      <c r="G3944" t="s">
        <v>511</v>
      </c>
      <c r="H3944" t="s">
        <v>348</v>
      </c>
      <c r="I3944" t="s">
        <v>349</v>
      </c>
      <c r="J3944" t="s">
        <v>746</v>
      </c>
      <c r="L3944" t="s">
        <v>348</v>
      </c>
      <c r="M3944" t="s">
        <v>453</v>
      </c>
      <c r="N3944" t="s">
        <v>573</v>
      </c>
    </row>
    <row r="3945" spans="1:14" hidden="1" x14ac:dyDescent="0.25">
      <c r="A3945" t="s">
        <v>241</v>
      </c>
      <c r="B3945" s="1">
        <v>44926</v>
      </c>
      <c r="C3945" t="s">
        <v>1234</v>
      </c>
      <c r="D3945" t="s">
        <v>1235</v>
      </c>
      <c r="E3945" s="4">
        <v>-3.4000000000000909</v>
      </c>
      <c r="F3945" t="s">
        <v>567</v>
      </c>
      <c r="G3945" t="s">
        <v>511</v>
      </c>
      <c r="H3945" t="s">
        <v>348</v>
      </c>
      <c r="I3945" t="s">
        <v>349</v>
      </c>
      <c r="J3945" t="s">
        <v>746</v>
      </c>
      <c r="L3945" t="s">
        <v>348</v>
      </c>
      <c r="M3945" t="s">
        <v>453</v>
      </c>
      <c r="N3945" t="s">
        <v>573</v>
      </c>
    </row>
    <row r="3946" spans="1:14" hidden="1" x14ac:dyDescent="0.25">
      <c r="A3946" t="s">
        <v>241</v>
      </c>
      <c r="B3946" s="1">
        <v>44926</v>
      </c>
      <c r="C3946" t="s">
        <v>1215</v>
      </c>
      <c r="D3946" t="s">
        <v>1216</v>
      </c>
      <c r="E3946" s="4">
        <v>-6.24</v>
      </c>
      <c r="F3946" t="s">
        <v>567</v>
      </c>
      <c r="G3946" t="s">
        <v>511</v>
      </c>
      <c r="H3946" t="s">
        <v>348</v>
      </c>
      <c r="I3946" t="s">
        <v>349</v>
      </c>
      <c r="J3946" t="s">
        <v>746</v>
      </c>
      <c r="L3946" t="s">
        <v>348</v>
      </c>
      <c r="M3946" t="s">
        <v>453</v>
      </c>
      <c r="N3946" t="s">
        <v>573</v>
      </c>
    </row>
    <row r="3947" spans="1:14" hidden="1" x14ac:dyDescent="0.25">
      <c r="A3947" t="s">
        <v>241</v>
      </c>
      <c r="B3947" s="1">
        <v>44926</v>
      </c>
      <c r="C3947" t="s">
        <v>1217</v>
      </c>
      <c r="D3947" t="s">
        <v>1218</v>
      </c>
      <c r="E3947" s="4">
        <v>-336.31</v>
      </c>
      <c r="F3947" t="s">
        <v>567</v>
      </c>
      <c r="G3947" t="s">
        <v>511</v>
      </c>
      <c r="H3947" t="s">
        <v>348</v>
      </c>
      <c r="I3947" t="s">
        <v>349</v>
      </c>
      <c r="J3947" t="s">
        <v>746</v>
      </c>
      <c r="L3947" t="s">
        <v>348</v>
      </c>
      <c r="M3947" t="s">
        <v>453</v>
      </c>
      <c r="N3947" t="s">
        <v>573</v>
      </c>
    </row>
    <row r="3948" spans="1:14" hidden="1" x14ac:dyDescent="0.25">
      <c r="A3948" t="s">
        <v>241</v>
      </c>
      <c r="B3948" s="1">
        <v>44926</v>
      </c>
      <c r="C3948" t="s">
        <v>1087</v>
      </c>
      <c r="D3948" t="s">
        <v>1088</v>
      </c>
      <c r="E3948" s="4">
        <v>-409.73</v>
      </c>
      <c r="F3948" t="s">
        <v>567</v>
      </c>
      <c r="G3948" t="s">
        <v>511</v>
      </c>
      <c r="H3948" t="s">
        <v>348</v>
      </c>
      <c r="I3948" t="s">
        <v>349</v>
      </c>
      <c r="J3948" t="s">
        <v>746</v>
      </c>
      <c r="L3948" t="s">
        <v>348</v>
      </c>
      <c r="M3948" t="s">
        <v>453</v>
      </c>
      <c r="N3948" t="s">
        <v>573</v>
      </c>
    </row>
    <row r="3949" spans="1:14" hidden="1" x14ac:dyDescent="0.25">
      <c r="A3949" t="s">
        <v>241</v>
      </c>
      <c r="B3949" s="1">
        <v>44926</v>
      </c>
      <c r="C3949" t="s">
        <v>1091</v>
      </c>
      <c r="D3949" t="s">
        <v>1092</v>
      </c>
      <c r="E3949" s="4">
        <v>-2320.5100000000002</v>
      </c>
      <c r="F3949" t="s">
        <v>567</v>
      </c>
      <c r="G3949" t="s">
        <v>511</v>
      </c>
      <c r="H3949" t="s">
        <v>348</v>
      </c>
      <c r="I3949" t="s">
        <v>349</v>
      </c>
      <c r="J3949" t="s">
        <v>746</v>
      </c>
      <c r="L3949" t="s">
        <v>348</v>
      </c>
      <c r="M3949" t="s">
        <v>453</v>
      </c>
      <c r="N3949" t="s">
        <v>573</v>
      </c>
    </row>
    <row r="3950" spans="1:14" hidden="1" x14ac:dyDescent="0.25">
      <c r="A3950" t="s">
        <v>241</v>
      </c>
      <c r="B3950" s="1">
        <v>44926</v>
      </c>
      <c r="C3950" t="s">
        <v>1095</v>
      </c>
      <c r="D3950" t="s">
        <v>1096</v>
      </c>
      <c r="E3950" s="4">
        <v>-438.42</v>
      </c>
      <c r="F3950" t="s">
        <v>567</v>
      </c>
      <c r="G3950" t="s">
        <v>511</v>
      </c>
      <c r="H3950" t="s">
        <v>348</v>
      </c>
      <c r="I3950" t="s">
        <v>349</v>
      </c>
      <c r="J3950" t="s">
        <v>746</v>
      </c>
      <c r="L3950" t="s">
        <v>348</v>
      </c>
      <c r="M3950" t="s">
        <v>453</v>
      </c>
      <c r="N3950" t="s">
        <v>573</v>
      </c>
    </row>
    <row r="3951" spans="1:14" hidden="1" x14ac:dyDescent="0.25">
      <c r="A3951" t="s">
        <v>241</v>
      </c>
      <c r="B3951" s="1">
        <v>44926</v>
      </c>
      <c r="C3951" t="s">
        <v>1099</v>
      </c>
      <c r="D3951" t="s">
        <v>1100</v>
      </c>
      <c r="E3951" s="4">
        <v>-341.03000000000009</v>
      </c>
      <c r="F3951" t="s">
        <v>567</v>
      </c>
      <c r="G3951" t="s">
        <v>511</v>
      </c>
      <c r="H3951" t="s">
        <v>348</v>
      </c>
      <c r="I3951" t="s">
        <v>349</v>
      </c>
      <c r="J3951" t="s">
        <v>746</v>
      </c>
      <c r="L3951" t="s">
        <v>348</v>
      </c>
      <c r="M3951" t="s">
        <v>453</v>
      </c>
      <c r="N3951" t="s">
        <v>573</v>
      </c>
    </row>
    <row r="3952" spans="1:14" hidden="1" x14ac:dyDescent="0.25">
      <c r="A3952" t="s">
        <v>241</v>
      </c>
      <c r="B3952" s="1">
        <v>44926</v>
      </c>
      <c r="C3952" t="s">
        <v>1103</v>
      </c>
      <c r="D3952" t="s">
        <v>1104</v>
      </c>
      <c r="E3952" s="4">
        <v>-1430.9099999999994</v>
      </c>
      <c r="F3952" t="s">
        <v>567</v>
      </c>
      <c r="G3952" t="s">
        <v>511</v>
      </c>
      <c r="H3952" t="s">
        <v>348</v>
      </c>
      <c r="I3952" t="s">
        <v>349</v>
      </c>
      <c r="J3952" t="s">
        <v>746</v>
      </c>
      <c r="L3952" t="s">
        <v>348</v>
      </c>
      <c r="M3952" t="s">
        <v>453</v>
      </c>
      <c r="N3952" t="s">
        <v>573</v>
      </c>
    </row>
    <row r="3953" spans="1:14" hidden="1" x14ac:dyDescent="0.25">
      <c r="A3953" t="s">
        <v>241</v>
      </c>
      <c r="B3953" s="1">
        <v>44926</v>
      </c>
      <c r="C3953" t="s">
        <v>1107</v>
      </c>
      <c r="D3953" t="s">
        <v>1108</v>
      </c>
      <c r="E3953" s="4">
        <v>-383.72000000000014</v>
      </c>
      <c r="F3953" t="s">
        <v>567</v>
      </c>
      <c r="G3953" t="s">
        <v>511</v>
      </c>
      <c r="H3953" t="s">
        <v>348</v>
      </c>
      <c r="I3953" t="s">
        <v>349</v>
      </c>
      <c r="J3953" t="s">
        <v>746</v>
      </c>
      <c r="L3953" t="s">
        <v>348</v>
      </c>
      <c r="M3953" t="s">
        <v>453</v>
      </c>
      <c r="N3953" t="s">
        <v>573</v>
      </c>
    </row>
    <row r="3954" spans="1:14" hidden="1" x14ac:dyDescent="0.25">
      <c r="A3954" t="s">
        <v>241</v>
      </c>
      <c r="B3954" s="1">
        <v>44926</v>
      </c>
      <c r="C3954" t="s">
        <v>1109</v>
      </c>
      <c r="D3954" t="s">
        <v>1110</v>
      </c>
      <c r="E3954" s="4">
        <v>-656.56</v>
      </c>
      <c r="F3954" t="s">
        <v>567</v>
      </c>
      <c r="G3954" t="s">
        <v>511</v>
      </c>
      <c r="H3954" t="s">
        <v>348</v>
      </c>
      <c r="I3954" t="s">
        <v>349</v>
      </c>
      <c r="J3954" t="s">
        <v>746</v>
      </c>
      <c r="L3954" t="s">
        <v>348</v>
      </c>
      <c r="M3954" t="s">
        <v>453</v>
      </c>
      <c r="N3954" t="s">
        <v>573</v>
      </c>
    </row>
    <row r="3955" spans="1:14" hidden="1" x14ac:dyDescent="0.25">
      <c r="A3955" t="s">
        <v>241</v>
      </c>
      <c r="B3955" s="1">
        <v>44926</v>
      </c>
      <c r="C3955" t="s">
        <v>1115</v>
      </c>
      <c r="D3955" t="s">
        <v>1116</v>
      </c>
      <c r="E3955" s="4">
        <v>-272.81000000001927</v>
      </c>
      <c r="F3955" t="s">
        <v>567</v>
      </c>
      <c r="G3955" t="s">
        <v>511</v>
      </c>
      <c r="H3955" t="s">
        <v>348</v>
      </c>
      <c r="I3955" t="s">
        <v>349</v>
      </c>
      <c r="J3955" t="s">
        <v>746</v>
      </c>
      <c r="L3955" t="s">
        <v>348</v>
      </c>
      <c r="M3955" t="s">
        <v>453</v>
      </c>
      <c r="N3955" t="s">
        <v>573</v>
      </c>
    </row>
    <row r="3956" spans="1:14" hidden="1" x14ac:dyDescent="0.25">
      <c r="A3956" t="s">
        <v>241</v>
      </c>
      <c r="B3956" s="1">
        <v>44926</v>
      </c>
      <c r="C3956" t="s">
        <v>1219</v>
      </c>
      <c r="D3956" t="s">
        <v>1220</v>
      </c>
      <c r="E3956" s="4">
        <v>-3037.0799999999995</v>
      </c>
      <c r="F3956" t="s">
        <v>567</v>
      </c>
      <c r="G3956" t="s">
        <v>511</v>
      </c>
      <c r="H3956" t="s">
        <v>348</v>
      </c>
      <c r="I3956" t="s">
        <v>349</v>
      </c>
      <c r="J3956" t="s">
        <v>746</v>
      </c>
      <c r="L3956" t="s">
        <v>348</v>
      </c>
      <c r="M3956" t="s">
        <v>453</v>
      </c>
      <c r="N3956" t="s">
        <v>573</v>
      </c>
    </row>
    <row r="3957" spans="1:14" hidden="1" x14ac:dyDescent="0.25">
      <c r="A3957" t="s">
        <v>241</v>
      </c>
      <c r="B3957" s="1">
        <v>44926</v>
      </c>
      <c r="C3957" t="s">
        <v>1117</v>
      </c>
      <c r="D3957" t="s">
        <v>1118</v>
      </c>
      <c r="E3957" s="4">
        <v>-1364.0699999999997</v>
      </c>
      <c r="F3957" t="s">
        <v>567</v>
      </c>
      <c r="G3957" t="s">
        <v>511</v>
      </c>
      <c r="H3957" t="s">
        <v>348</v>
      </c>
      <c r="I3957" t="s">
        <v>349</v>
      </c>
      <c r="J3957" t="s">
        <v>746</v>
      </c>
      <c r="L3957" t="s">
        <v>348</v>
      </c>
      <c r="M3957" t="s">
        <v>453</v>
      </c>
      <c r="N3957" t="s">
        <v>573</v>
      </c>
    </row>
    <row r="3958" spans="1:14" hidden="1" x14ac:dyDescent="0.25">
      <c r="A3958" t="s">
        <v>241</v>
      </c>
      <c r="B3958" s="1">
        <v>44926</v>
      </c>
      <c r="C3958" t="s">
        <v>1119</v>
      </c>
      <c r="D3958" t="s">
        <v>1120</v>
      </c>
      <c r="E3958" s="4">
        <v>-23386.609999999993</v>
      </c>
      <c r="F3958" t="s">
        <v>567</v>
      </c>
      <c r="G3958" t="s">
        <v>511</v>
      </c>
      <c r="H3958" t="s">
        <v>348</v>
      </c>
      <c r="I3958" t="s">
        <v>349</v>
      </c>
      <c r="J3958" t="s">
        <v>684</v>
      </c>
      <c r="L3958" t="s">
        <v>1121</v>
      </c>
      <c r="M3958" t="s">
        <v>453</v>
      </c>
      <c r="N3958" t="s">
        <v>573</v>
      </c>
    </row>
    <row r="3959" spans="1:14" hidden="1" x14ac:dyDescent="0.25">
      <c r="A3959" t="s">
        <v>241</v>
      </c>
      <c r="B3959" s="1">
        <v>44926</v>
      </c>
      <c r="C3959" t="s">
        <v>1122</v>
      </c>
      <c r="D3959" t="s">
        <v>1123</v>
      </c>
      <c r="E3959" s="4">
        <v>-14680.98</v>
      </c>
      <c r="F3959" t="s">
        <v>567</v>
      </c>
      <c r="G3959" t="s">
        <v>511</v>
      </c>
      <c r="H3959" t="s">
        <v>348</v>
      </c>
      <c r="I3959" t="s">
        <v>349</v>
      </c>
      <c r="J3959" t="s">
        <v>746</v>
      </c>
      <c r="L3959" t="s">
        <v>348</v>
      </c>
      <c r="M3959" t="s">
        <v>457</v>
      </c>
      <c r="N3959" t="s">
        <v>573</v>
      </c>
    </row>
    <row r="3960" spans="1:14" hidden="1" x14ac:dyDescent="0.25">
      <c r="A3960" t="s">
        <v>241</v>
      </c>
      <c r="B3960" s="1">
        <v>44926</v>
      </c>
      <c r="C3960" t="s">
        <v>1124</v>
      </c>
      <c r="D3960" t="s">
        <v>1125</v>
      </c>
      <c r="E3960" s="4">
        <v>-296514.91000000003</v>
      </c>
      <c r="F3960" t="s">
        <v>567</v>
      </c>
      <c r="G3960" t="s">
        <v>511</v>
      </c>
      <c r="H3960" t="s">
        <v>348</v>
      </c>
      <c r="I3960" t="s">
        <v>349</v>
      </c>
      <c r="J3960" t="s">
        <v>746</v>
      </c>
      <c r="L3960" t="s">
        <v>348</v>
      </c>
      <c r="M3960" t="s">
        <v>457</v>
      </c>
      <c r="N3960" t="s">
        <v>573</v>
      </c>
    </row>
    <row r="3961" spans="1:14" hidden="1" x14ac:dyDescent="0.25">
      <c r="A3961" t="s">
        <v>241</v>
      </c>
      <c r="B3961" s="1">
        <v>44957</v>
      </c>
      <c r="C3961" t="s">
        <v>565</v>
      </c>
      <c r="D3961" t="s">
        <v>566</v>
      </c>
      <c r="E3961" s="4">
        <v>25377.48</v>
      </c>
      <c r="F3961" t="s">
        <v>567</v>
      </c>
      <c r="G3961" t="s">
        <v>471</v>
      </c>
      <c r="H3961" t="s">
        <v>291</v>
      </c>
      <c r="I3961" t="s">
        <v>292</v>
      </c>
      <c r="J3961" t="s">
        <v>251</v>
      </c>
      <c r="L3961" t="s">
        <v>376</v>
      </c>
      <c r="M3961" t="s">
        <v>377</v>
      </c>
      <c r="N3961" t="s">
        <v>486</v>
      </c>
    </row>
    <row r="3962" spans="1:14" hidden="1" x14ac:dyDescent="0.25">
      <c r="A3962" t="s">
        <v>241</v>
      </c>
      <c r="B3962" s="1">
        <v>44957</v>
      </c>
      <c r="C3962" t="s">
        <v>568</v>
      </c>
      <c r="D3962" t="s">
        <v>569</v>
      </c>
      <c r="E3962" s="4">
        <v>25028.859999999993</v>
      </c>
      <c r="F3962" t="s">
        <v>567</v>
      </c>
      <c r="G3962" t="s">
        <v>471</v>
      </c>
      <c r="H3962" t="s">
        <v>291</v>
      </c>
      <c r="I3962" t="s">
        <v>292</v>
      </c>
      <c r="J3962" t="s">
        <v>251</v>
      </c>
      <c r="L3962" t="s">
        <v>376</v>
      </c>
      <c r="M3962" t="s">
        <v>377</v>
      </c>
      <c r="N3962" t="s">
        <v>486</v>
      </c>
    </row>
    <row r="3963" spans="1:14" hidden="1" x14ac:dyDescent="0.25">
      <c r="A3963" t="s">
        <v>241</v>
      </c>
      <c r="B3963" s="1">
        <v>44957</v>
      </c>
      <c r="C3963" t="s">
        <v>574</v>
      </c>
      <c r="D3963" t="s">
        <v>575</v>
      </c>
      <c r="E3963" s="4">
        <v>7021.02</v>
      </c>
      <c r="F3963" t="s">
        <v>567</v>
      </c>
      <c r="G3963" t="s">
        <v>471</v>
      </c>
      <c r="H3963" t="s">
        <v>291</v>
      </c>
      <c r="I3963" t="s">
        <v>292</v>
      </c>
      <c r="J3963" t="s">
        <v>251</v>
      </c>
      <c r="L3963" t="s">
        <v>376</v>
      </c>
      <c r="M3963" t="s">
        <v>377</v>
      </c>
      <c r="N3963" t="s">
        <v>486</v>
      </c>
    </row>
    <row r="3964" spans="1:14" hidden="1" x14ac:dyDescent="0.25">
      <c r="A3964" t="s">
        <v>241</v>
      </c>
      <c r="B3964" s="1">
        <v>44957</v>
      </c>
      <c r="C3964" t="s">
        <v>578</v>
      </c>
      <c r="D3964" t="s">
        <v>579</v>
      </c>
      <c r="E3964" s="4">
        <v>102.97</v>
      </c>
      <c r="F3964" t="s">
        <v>567</v>
      </c>
      <c r="G3964" t="s">
        <v>471</v>
      </c>
      <c r="H3964" t="s">
        <v>298</v>
      </c>
      <c r="I3964" t="s">
        <v>299</v>
      </c>
      <c r="J3964" t="s">
        <v>258</v>
      </c>
      <c r="L3964" t="s">
        <v>376</v>
      </c>
      <c r="M3964" t="s">
        <v>377</v>
      </c>
      <c r="N3964" t="s">
        <v>487</v>
      </c>
    </row>
    <row r="3965" spans="1:14" hidden="1" x14ac:dyDescent="0.25">
      <c r="A3965" t="s">
        <v>241</v>
      </c>
      <c r="B3965" s="1">
        <v>44957</v>
      </c>
      <c r="C3965" t="s">
        <v>582</v>
      </c>
      <c r="D3965" t="s">
        <v>583</v>
      </c>
      <c r="E3965" s="4">
        <v>5625.48</v>
      </c>
      <c r="F3965" t="s">
        <v>567</v>
      </c>
      <c r="G3965" t="s">
        <v>471</v>
      </c>
      <c r="H3965" t="s">
        <v>291</v>
      </c>
      <c r="I3965" t="s">
        <v>292</v>
      </c>
      <c r="J3965" t="s">
        <v>251</v>
      </c>
      <c r="L3965" t="s">
        <v>376</v>
      </c>
      <c r="M3965" t="s">
        <v>377</v>
      </c>
      <c r="N3965" t="s">
        <v>482</v>
      </c>
    </row>
    <row r="3966" spans="1:14" hidden="1" x14ac:dyDescent="0.25">
      <c r="A3966" t="s">
        <v>241</v>
      </c>
      <c r="B3966" s="1">
        <v>44957</v>
      </c>
      <c r="C3966" t="s">
        <v>586</v>
      </c>
      <c r="D3966" t="s">
        <v>587</v>
      </c>
      <c r="E3966" s="4">
        <v>451.58</v>
      </c>
      <c r="F3966" t="s">
        <v>567</v>
      </c>
      <c r="G3966" t="s">
        <v>471</v>
      </c>
      <c r="H3966" t="s">
        <v>298</v>
      </c>
      <c r="I3966" t="s">
        <v>299</v>
      </c>
      <c r="J3966" t="s">
        <v>258</v>
      </c>
      <c r="L3966" t="s">
        <v>376</v>
      </c>
      <c r="M3966" t="s">
        <v>377</v>
      </c>
      <c r="N3966" t="s">
        <v>487</v>
      </c>
    </row>
    <row r="3967" spans="1:14" hidden="1" x14ac:dyDescent="0.25">
      <c r="A3967" t="s">
        <v>241</v>
      </c>
      <c r="B3967" s="1">
        <v>44957</v>
      </c>
      <c r="C3967" t="s">
        <v>590</v>
      </c>
      <c r="D3967" t="s">
        <v>591</v>
      </c>
      <c r="E3967" s="4">
        <v>768.0899999999998</v>
      </c>
      <c r="F3967" t="s">
        <v>567</v>
      </c>
      <c r="G3967" t="s">
        <v>471</v>
      </c>
      <c r="H3967" t="s">
        <v>298</v>
      </c>
      <c r="I3967" t="s">
        <v>299</v>
      </c>
      <c r="J3967" t="s">
        <v>258</v>
      </c>
      <c r="L3967" t="s">
        <v>376</v>
      </c>
      <c r="M3967" t="s">
        <v>377</v>
      </c>
      <c r="N3967" t="s">
        <v>487</v>
      </c>
    </row>
    <row r="3968" spans="1:14" hidden="1" x14ac:dyDescent="0.25">
      <c r="A3968" t="s">
        <v>241</v>
      </c>
      <c r="B3968" s="1">
        <v>44957</v>
      </c>
      <c r="C3968" t="s">
        <v>595</v>
      </c>
      <c r="D3968" t="s">
        <v>596</v>
      </c>
      <c r="E3968" s="4">
        <v>871.7700000000001</v>
      </c>
      <c r="F3968" t="s">
        <v>567</v>
      </c>
      <c r="G3968" t="s">
        <v>471</v>
      </c>
      <c r="H3968" t="s">
        <v>311</v>
      </c>
      <c r="I3968" t="s">
        <v>312</v>
      </c>
      <c r="J3968" t="s">
        <v>264</v>
      </c>
      <c r="L3968" t="s">
        <v>376</v>
      </c>
      <c r="M3968" t="s">
        <v>377</v>
      </c>
      <c r="N3968" t="s">
        <v>477</v>
      </c>
    </row>
    <row r="3969" spans="1:14" hidden="1" x14ac:dyDescent="0.25">
      <c r="A3969" t="s">
        <v>241</v>
      </c>
      <c r="B3969" s="1">
        <v>44957</v>
      </c>
      <c r="C3969" t="s">
        <v>599</v>
      </c>
      <c r="D3969" t="s">
        <v>600</v>
      </c>
      <c r="E3969" s="4">
        <v>334.69000000000005</v>
      </c>
      <c r="F3969" t="s">
        <v>567</v>
      </c>
      <c r="G3969" t="s">
        <v>471</v>
      </c>
      <c r="H3969" t="s">
        <v>298</v>
      </c>
      <c r="I3969" t="s">
        <v>299</v>
      </c>
      <c r="J3969" t="s">
        <v>258</v>
      </c>
      <c r="L3969" t="s">
        <v>376</v>
      </c>
      <c r="M3969" t="s">
        <v>377</v>
      </c>
      <c r="N3969" t="s">
        <v>482</v>
      </c>
    </row>
    <row r="3970" spans="1:14" hidden="1" x14ac:dyDescent="0.25">
      <c r="A3970" t="s">
        <v>241</v>
      </c>
      <c r="B3970" s="1">
        <v>44957</v>
      </c>
      <c r="C3970" t="s">
        <v>603</v>
      </c>
      <c r="D3970" t="s">
        <v>604</v>
      </c>
      <c r="E3970" s="4">
        <v>1878.9300000000003</v>
      </c>
      <c r="F3970" t="s">
        <v>567</v>
      </c>
      <c r="G3970" t="s">
        <v>471</v>
      </c>
      <c r="H3970" t="s">
        <v>311</v>
      </c>
      <c r="I3970" t="s">
        <v>312</v>
      </c>
      <c r="J3970" t="s">
        <v>264</v>
      </c>
      <c r="L3970" t="s">
        <v>376</v>
      </c>
      <c r="M3970" t="s">
        <v>377</v>
      </c>
      <c r="N3970" t="s">
        <v>487</v>
      </c>
    </row>
    <row r="3971" spans="1:14" hidden="1" x14ac:dyDescent="0.25">
      <c r="A3971" t="s">
        <v>241</v>
      </c>
      <c r="B3971" s="1">
        <v>44957</v>
      </c>
      <c r="C3971" t="s">
        <v>1128</v>
      </c>
      <c r="D3971" t="s">
        <v>1129</v>
      </c>
      <c r="E3971" s="4">
        <v>340</v>
      </c>
      <c r="F3971" t="s">
        <v>567</v>
      </c>
      <c r="G3971" t="s">
        <v>471</v>
      </c>
      <c r="H3971" t="s">
        <v>291</v>
      </c>
      <c r="I3971" t="s">
        <v>292</v>
      </c>
      <c r="J3971" t="s">
        <v>251</v>
      </c>
      <c r="L3971" t="s">
        <v>376</v>
      </c>
      <c r="M3971" t="s">
        <v>377</v>
      </c>
      <c r="N3971" t="s">
        <v>486</v>
      </c>
    </row>
    <row r="3972" spans="1:14" hidden="1" x14ac:dyDescent="0.25">
      <c r="A3972" t="s">
        <v>241</v>
      </c>
      <c r="B3972" s="1">
        <v>44957</v>
      </c>
      <c r="C3972" t="s">
        <v>1130</v>
      </c>
      <c r="D3972" t="s">
        <v>1131</v>
      </c>
      <c r="E3972" s="4">
        <v>237.2</v>
      </c>
      <c r="F3972" t="s">
        <v>567</v>
      </c>
      <c r="G3972" t="s">
        <v>471</v>
      </c>
      <c r="H3972" t="s">
        <v>291</v>
      </c>
      <c r="I3972" t="s">
        <v>292</v>
      </c>
      <c r="J3972" t="s">
        <v>251</v>
      </c>
      <c r="L3972" t="s">
        <v>376</v>
      </c>
      <c r="M3972" t="s">
        <v>377</v>
      </c>
      <c r="N3972" t="s">
        <v>487</v>
      </c>
    </row>
    <row r="3973" spans="1:14" hidden="1" x14ac:dyDescent="0.25">
      <c r="A3973" t="s">
        <v>241</v>
      </c>
      <c r="B3973" s="1">
        <v>44957</v>
      </c>
      <c r="C3973" t="s">
        <v>627</v>
      </c>
      <c r="D3973" t="s">
        <v>628</v>
      </c>
      <c r="E3973" s="4">
        <v>31454.23</v>
      </c>
      <c r="F3973" t="s">
        <v>567</v>
      </c>
      <c r="G3973" t="s">
        <v>471</v>
      </c>
      <c r="H3973" t="s">
        <v>295</v>
      </c>
      <c r="I3973" t="s">
        <v>254</v>
      </c>
      <c r="J3973" t="s">
        <v>253</v>
      </c>
      <c r="L3973" t="s">
        <v>378</v>
      </c>
      <c r="M3973" t="s">
        <v>379</v>
      </c>
      <c r="N3973" t="s">
        <v>486</v>
      </c>
    </row>
    <row r="3974" spans="1:14" hidden="1" x14ac:dyDescent="0.25">
      <c r="A3974" t="s">
        <v>241</v>
      </c>
      <c r="B3974" s="1">
        <v>44957</v>
      </c>
      <c r="C3974" t="s">
        <v>631</v>
      </c>
      <c r="D3974" t="s">
        <v>632</v>
      </c>
      <c r="E3974" s="4">
        <v>810.44999999999993</v>
      </c>
      <c r="F3974" t="s">
        <v>567</v>
      </c>
      <c r="G3974" t="s">
        <v>471</v>
      </c>
      <c r="H3974" t="s">
        <v>301</v>
      </c>
      <c r="I3974" t="s">
        <v>302</v>
      </c>
      <c r="J3974" t="s">
        <v>258</v>
      </c>
      <c r="L3974" t="s">
        <v>378</v>
      </c>
      <c r="M3974" t="s">
        <v>379</v>
      </c>
      <c r="N3974" t="s">
        <v>486</v>
      </c>
    </row>
    <row r="3975" spans="1:14" hidden="1" x14ac:dyDescent="0.25">
      <c r="A3975" t="s">
        <v>241</v>
      </c>
      <c r="B3975" s="1">
        <v>44957</v>
      </c>
      <c r="C3975" t="s">
        <v>633</v>
      </c>
      <c r="D3975" t="s">
        <v>634</v>
      </c>
      <c r="E3975" s="4">
        <v>300</v>
      </c>
      <c r="F3975" t="s">
        <v>567</v>
      </c>
      <c r="G3975" t="s">
        <v>471</v>
      </c>
      <c r="H3975" t="s">
        <v>295</v>
      </c>
      <c r="I3975" t="s">
        <v>254</v>
      </c>
      <c r="J3975" t="s">
        <v>253</v>
      </c>
      <c r="L3975" t="s">
        <v>378</v>
      </c>
      <c r="M3975" t="s">
        <v>379</v>
      </c>
      <c r="N3975" t="s">
        <v>486</v>
      </c>
    </row>
    <row r="3976" spans="1:14" hidden="1" x14ac:dyDescent="0.25">
      <c r="A3976" t="s">
        <v>241</v>
      </c>
      <c r="B3976" s="1">
        <v>44957</v>
      </c>
      <c r="C3976" t="s">
        <v>646</v>
      </c>
      <c r="D3976" t="s">
        <v>647</v>
      </c>
      <c r="E3976" s="4">
        <v>6347.66</v>
      </c>
      <c r="F3976" t="s">
        <v>567</v>
      </c>
      <c r="G3976" t="s">
        <v>471</v>
      </c>
      <c r="H3976" t="s">
        <v>295</v>
      </c>
      <c r="I3976" t="s">
        <v>254</v>
      </c>
      <c r="J3976" t="s">
        <v>253</v>
      </c>
      <c r="L3976" t="s">
        <v>378</v>
      </c>
      <c r="M3976" t="s">
        <v>379</v>
      </c>
      <c r="N3976" t="s">
        <v>486</v>
      </c>
    </row>
    <row r="3977" spans="1:14" hidden="1" x14ac:dyDescent="0.25">
      <c r="A3977" t="s">
        <v>241</v>
      </c>
      <c r="B3977" s="1">
        <v>44957</v>
      </c>
      <c r="C3977" t="s">
        <v>1294</v>
      </c>
      <c r="D3977" t="s">
        <v>1295</v>
      </c>
      <c r="E3977" s="4">
        <v>5029.55</v>
      </c>
      <c r="F3977" t="s">
        <v>567</v>
      </c>
      <c r="G3977" t="s">
        <v>471</v>
      </c>
      <c r="H3977" t="s">
        <v>295</v>
      </c>
      <c r="I3977" t="s">
        <v>254</v>
      </c>
      <c r="J3977" t="s">
        <v>253</v>
      </c>
      <c r="L3977" t="s">
        <v>378</v>
      </c>
      <c r="M3977" t="s">
        <v>379</v>
      </c>
      <c r="N3977" t="s">
        <v>486</v>
      </c>
    </row>
    <row r="3978" spans="1:14" hidden="1" x14ac:dyDescent="0.25">
      <c r="A3978" t="s">
        <v>241</v>
      </c>
      <c r="B3978" s="1">
        <v>44957</v>
      </c>
      <c r="C3978" t="s">
        <v>676</v>
      </c>
      <c r="D3978" t="s">
        <v>677</v>
      </c>
      <c r="E3978" s="4">
        <v>5924</v>
      </c>
      <c r="F3978" t="s">
        <v>567</v>
      </c>
      <c r="G3978" t="s">
        <v>471</v>
      </c>
      <c r="H3978" t="s">
        <v>308</v>
      </c>
      <c r="I3978" t="s">
        <v>309</v>
      </c>
      <c r="J3978" t="s">
        <v>264</v>
      </c>
      <c r="L3978" t="s">
        <v>378</v>
      </c>
      <c r="M3978" t="s">
        <v>379</v>
      </c>
      <c r="N3978" t="s">
        <v>477</v>
      </c>
    </row>
    <row r="3979" spans="1:14" hidden="1" x14ac:dyDescent="0.25">
      <c r="A3979" t="s">
        <v>241</v>
      </c>
      <c r="B3979" s="1">
        <v>44957</v>
      </c>
      <c r="C3979" t="s">
        <v>1134</v>
      </c>
      <c r="D3979" t="s">
        <v>1135</v>
      </c>
      <c r="E3979" s="4">
        <v>5633.33</v>
      </c>
      <c r="F3979" t="s">
        <v>567</v>
      </c>
      <c r="G3979" t="s">
        <v>471</v>
      </c>
      <c r="H3979" t="s">
        <v>301</v>
      </c>
      <c r="I3979" t="s">
        <v>302</v>
      </c>
      <c r="J3979" t="s">
        <v>258</v>
      </c>
      <c r="L3979" t="s">
        <v>378</v>
      </c>
      <c r="M3979" t="s">
        <v>379</v>
      </c>
      <c r="N3979" t="s">
        <v>486</v>
      </c>
    </row>
    <row r="3980" spans="1:14" hidden="1" x14ac:dyDescent="0.25">
      <c r="A3980" t="s">
        <v>241</v>
      </c>
      <c r="B3980" s="1">
        <v>44957</v>
      </c>
      <c r="C3980" t="s">
        <v>1146</v>
      </c>
      <c r="D3980" t="s">
        <v>1147</v>
      </c>
      <c r="E3980" s="4">
        <v>1250</v>
      </c>
      <c r="F3980" t="s">
        <v>567</v>
      </c>
      <c r="G3980" t="s">
        <v>471</v>
      </c>
      <c r="H3980" t="s">
        <v>311</v>
      </c>
      <c r="I3980" t="s">
        <v>312</v>
      </c>
      <c r="J3980" t="s">
        <v>264</v>
      </c>
      <c r="L3980" t="s">
        <v>378</v>
      </c>
      <c r="M3980" t="s">
        <v>379</v>
      </c>
      <c r="N3980" t="s">
        <v>487</v>
      </c>
    </row>
    <row r="3981" spans="1:14" hidden="1" x14ac:dyDescent="0.25">
      <c r="A3981" t="s">
        <v>241</v>
      </c>
      <c r="B3981" s="1">
        <v>44957</v>
      </c>
      <c r="C3981" t="s">
        <v>1260</v>
      </c>
      <c r="D3981" t="s">
        <v>1261</v>
      </c>
      <c r="E3981" s="4">
        <v>200</v>
      </c>
      <c r="F3981" t="s">
        <v>567</v>
      </c>
      <c r="G3981" t="s">
        <v>471</v>
      </c>
      <c r="H3981" t="s">
        <v>311</v>
      </c>
      <c r="I3981" t="s">
        <v>312</v>
      </c>
      <c r="J3981" t="s">
        <v>264</v>
      </c>
      <c r="L3981" t="s">
        <v>378</v>
      </c>
      <c r="M3981" t="s">
        <v>379</v>
      </c>
      <c r="N3981" t="s">
        <v>487</v>
      </c>
    </row>
    <row r="3982" spans="1:14" hidden="1" x14ac:dyDescent="0.25">
      <c r="A3982" t="s">
        <v>241</v>
      </c>
      <c r="B3982" s="1">
        <v>44957</v>
      </c>
      <c r="C3982" t="s">
        <v>704</v>
      </c>
      <c r="D3982" t="s">
        <v>705</v>
      </c>
      <c r="E3982" s="4">
        <v>7425.81</v>
      </c>
      <c r="F3982" t="s">
        <v>567</v>
      </c>
      <c r="G3982" t="s">
        <v>471</v>
      </c>
      <c r="H3982" t="s">
        <v>311</v>
      </c>
      <c r="I3982" t="s">
        <v>312</v>
      </c>
      <c r="J3982" t="s">
        <v>264</v>
      </c>
      <c r="L3982" t="s">
        <v>378</v>
      </c>
      <c r="M3982" t="s">
        <v>379</v>
      </c>
      <c r="N3982" t="s">
        <v>487</v>
      </c>
    </row>
    <row r="3983" spans="1:14" hidden="1" x14ac:dyDescent="0.25">
      <c r="A3983" t="s">
        <v>241</v>
      </c>
      <c r="B3983" s="1">
        <v>44957</v>
      </c>
      <c r="C3983" t="s">
        <v>708</v>
      </c>
      <c r="D3983" t="s">
        <v>709</v>
      </c>
      <c r="E3983" s="4">
        <v>1622.35</v>
      </c>
      <c r="F3983" t="s">
        <v>567</v>
      </c>
      <c r="G3983" t="s">
        <v>471</v>
      </c>
      <c r="H3983" t="s">
        <v>301</v>
      </c>
      <c r="I3983" t="s">
        <v>302</v>
      </c>
      <c r="J3983" t="s">
        <v>258</v>
      </c>
      <c r="L3983" t="s">
        <v>378</v>
      </c>
      <c r="M3983" t="s">
        <v>379</v>
      </c>
      <c r="N3983" t="s">
        <v>482</v>
      </c>
    </row>
    <row r="3984" spans="1:14" hidden="1" x14ac:dyDescent="0.25">
      <c r="A3984" t="s">
        <v>241</v>
      </c>
      <c r="B3984" s="1">
        <v>44957</v>
      </c>
      <c r="C3984" t="s">
        <v>712</v>
      </c>
      <c r="D3984" t="s">
        <v>713</v>
      </c>
      <c r="E3984" s="4">
        <v>907.86</v>
      </c>
      <c r="F3984" t="s">
        <v>567</v>
      </c>
      <c r="G3984" t="s">
        <v>471</v>
      </c>
      <c r="H3984" t="s">
        <v>311</v>
      </c>
      <c r="I3984" t="s">
        <v>312</v>
      </c>
      <c r="J3984" t="s">
        <v>264</v>
      </c>
      <c r="L3984" t="s">
        <v>378</v>
      </c>
      <c r="M3984" t="s">
        <v>379</v>
      </c>
      <c r="N3984" t="s">
        <v>487</v>
      </c>
    </row>
    <row r="3985" spans="1:14" hidden="1" x14ac:dyDescent="0.25">
      <c r="A3985" t="s">
        <v>241</v>
      </c>
      <c r="B3985" s="1">
        <v>44957</v>
      </c>
      <c r="C3985" t="s">
        <v>717</v>
      </c>
      <c r="D3985" t="s">
        <v>718</v>
      </c>
      <c r="E3985" s="4">
        <v>560</v>
      </c>
      <c r="F3985" t="s">
        <v>567</v>
      </c>
      <c r="G3985" t="s">
        <v>471</v>
      </c>
      <c r="H3985" t="s">
        <v>311</v>
      </c>
      <c r="I3985" t="s">
        <v>312</v>
      </c>
      <c r="J3985" t="s">
        <v>264</v>
      </c>
      <c r="L3985" t="s">
        <v>378</v>
      </c>
      <c r="M3985" t="s">
        <v>379</v>
      </c>
      <c r="N3985" t="s">
        <v>487</v>
      </c>
    </row>
    <row r="3986" spans="1:14" hidden="1" x14ac:dyDescent="0.25">
      <c r="A3986" t="s">
        <v>241</v>
      </c>
      <c r="B3986" s="1">
        <v>44957</v>
      </c>
      <c r="C3986" t="s">
        <v>719</v>
      </c>
      <c r="D3986" t="s">
        <v>720</v>
      </c>
      <c r="E3986" s="4">
        <v>2277.5500000000002</v>
      </c>
      <c r="F3986" t="s">
        <v>567</v>
      </c>
      <c r="G3986" t="s">
        <v>471</v>
      </c>
      <c r="H3986" t="s">
        <v>311</v>
      </c>
      <c r="I3986" t="s">
        <v>312</v>
      </c>
      <c r="J3986" t="s">
        <v>264</v>
      </c>
      <c r="L3986" t="s">
        <v>378</v>
      </c>
      <c r="M3986" t="s">
        <v>379</v>
      </c>
      <c r="N3986" t="s">
        <v>487</v>
      </c>
    </row>
    <row r="3987" spans="1:14" hidden="1" x14ac:dyDescent="0.25">
      <c r="A3987" t="s">
        <v>241</v>
      </c>
      <c r="B3987" s="1">
        <v>44957</v>
      </c>
      <c r="C3987" t="s">
        <v>726</v>
      </c>
      <c r="D3987" t="s">
        <v>727</v>
      </c>
      <c r="E3987" s="4">
        <v>189.92</v>
      </c>
      <c r="F3987" t="s">
        <v>567</v>
      </c>
      <c r="G3987" t="s">
        <v>471</v>
      </c>
      <c r="H3987" t="s">
        <v>301</v>
      </c>
      <c r="I3987" t="s">
        <v>302</v>
      </c>
      <c r="J3987" t="s">
        <v>258</v>
      </c>
      <c r="L3987" t="s">
        <v>378</v>
      </c>
      <c r="M3987" t="s">
        <v>379</v>
      </c>
      <c r="N3987" t="s">
        <v>486</v>
      </c>
    </row>
    <row r="3988" spans="1:14" hidden="1" x14ac:dyDescent="0.25">
      <c r="A3988" t="s">
        <v>241</v>
      </c>
      <c r="B3988" s="1">
        <v>44957</v>
      </c>
      <c r="C3988" t="s">
        <v>738</v>
      </c>
      <c r="D3988" t="s">
        <v>739</v>
      </c>
      <c r="E3988" s="4">
        <v>1447</v>
      </c>
      <c r="F3988" t="s">
        <v>567</v>
      </c>
      <c r="G3988" t="s">
        <v>471</v>
      </c>
      <c r="H3988" t="s">
        <v>301</v>
      </c>
      <c r="I3988" t="s">
        <v>302</v>
      </c>
      <c r="J3988" t="s">
        <v>258</v>
      </c>
      <c r="L3988" t="s">
        <v>378</v>
      </c>
      <c r="M3988" t="s">
        <v>379</v>
      </c>
      <c r="N3988" t="s">
        <v>487</v>
      </c>
    </row>
    <row r="3989" spans="1:14" hidden="1" x14ac:dyDescent="0.25">
      <c r="A3989" t="s">
        <v>241</v>
      </c>
      <c r="B3989" s="1">
        <v>44957</v>
      </c>
      <c r="C3989" t="s">
        <v>742</v>
      </c>
      <c r="D3989" t="s">
        <v>743</v>
      </c>
      <c r="E3989" s="4">
        <v>1494.5500000000002</v>
      </c>
      <c r="F3989" t="s">
        <v>567</v>
      </c>
      <c r="G3989" t="s">
        <v>471</v>
      </c>
      <c r="H3989" t="s">
        <v>308</v>
      </c>
      <c r="I3989" t="s">
        <v>309</v>
      </c>
      <c r="J3989" t="s">
        <v>264</v>
      </c>
      <c r="L3989" t="s">
        <v>378</v>
      </c>
      <c r="M3989" t="s">
        <v>379</v>
      </c>
      <c r="N3989" t="s">
        <v>487</v>
      </c>
    </row>
    <row r="3990" spans="1:14" hidden="1" x14ac:dyDescent="0.25">
      <c r="A3990" t="s">
        <v>241</v>
      </c>
      <c r="B3990" s="1">
        <v>44957</v>
      </c>
      <c r="C3990" t="s">
        <v>747</v>
      </c>
      <c r="D3990" t="s">
        <v>748</v>
      </c>
      <c r="E3990" s="4">
        <v>13749.87</v>
      </c>
      <c r="F3990" t="s">
        <v>567</v>
      </c>
      <c r="G3990" t="s">
        <v>471</v>
      </c>
      <c r="H3990" t="s">
        <v>308</v>
      </c>
      <c r="I3990" t="s">
        <v>309</v>
      </c>
      <c r="J3990" t="s">
        <v>264</v>
      </c>
      <c r="L3990" t="s">
        <v>378</v>
      </c>
      <c r="M3990" t="s">
        <v>379</v>
      </c>
      <c r="N3990" t="s">
        <v>487</v>
      </c>
    </row>
    <row r="3991" spans="1:14" hidden="1" x14ac:dyDescent="0.25">
      <c r="A3991" t="s">
        <v>241</v>
      </c>
      <c r="B3991" s="1">
        <v>44957</v>
      </c>
      <c r="C3991" t="s">
        <v>755</v>
      </c>
      <c r="D3991" t="s">
        <v>756</v>
      </c>
      <c r="E3991" s="4">
        <v>15</v>
      </c>
      <c r="F3991" t="s">
        <v>567</v>
      </c>
      <c r="G3991" t="s">
        <v>471</v>
      </c>
      <c r="H3991" t="s">
        <v>311</v>
      </c>
      <c r="I3991" t="s">
        <v>312</v>
      </c>
      <c r="J3991" t="s">
        <v>264</v>
      </c>
      <c r="L3991" t="s">
        <v>378</v>
      </c>
      <c r="M3991" t="s">
        <v>379</v>
      </c>
      <c r="N3991" t="s">
        <v>487</v>
      </c>
    </row>
    <row r="3992" spans="1:14" hidden="1" x14ac:dyDescent="0.25">
      <c r="A3992" t="s">
        <v>241</v>
      </c>
      <c r="B3992" s="1">
        <v>44957</v>
      </c>
      <c r="C3992" t="s">
        <v>763</v>
      </c>
      <c r="D3992" t="s">
        <v>764</v>
      </c>
      <c r="E3992" s="4">
        <v>139.9</v>
      </c>
      <c r="F3992" t="s">
        <v>567</v>
      </c>
      <c r="G3992" t="s">
        <v>471</v>
      </c>
      <c r="H3992" t="s">
        <v>308</v>
      </c>
      <c r="I3992" t="s">
        <v>309</v>
      </c>
      <c r="J3992" t="s">
        <v>264</v>
      </c>
      <c r="L3992" t="s">
        <v>378</v>
      </c>
      <c r="M3992" t="s">
        <v>379</v>
      </c>
      <c r="N3992" t="s">
        <v>480</v>
      </c>
    </row>
    <row r="3993" spans="1:14" hidden="1" x14ac:dyDescent="0.25">
      <c r="A3993" t="s">
        <v>241</v>
      </c>
      <c r="B3993" s="1">
        <v>44957</v>
      </c>
      <c r="C3993" t="s">
        <v>767</v>
      </c>
      <c r="D3993" t="s">
        <v>768</v>
      </c>
      <c r="E3993" s="4">
        <v>650.47</v>
      </c>
      <c r="F3993" t="s">
        <v>567</v>
      </c>
      <c r="G3993" t="s">
        <v>471</v>
      </c>
      <c r="H3993" t="s">
        <v>308</v>
      </c>
      <c r="I3993" t="s">
        <v>309</v>
      </c>
      <c r="J3993" t="s">
        <v>264</v>
      </c>
      <c r="L3993" t="s">
        <v>378</v>
      </c>
      <c r="M3993" t="s">
        <v>379</v>
      </c>
      <c r="N3993" t="s">
        <v>480</v>
      </c>
    </row>
    <row r="3994" spans="1:14" hidden="1" x14ac:dyDescent="0.25">
      <c r="A3994" t="s">
        <v>241</v>
      </c>
      <c r="B3994" s="1">
        <v>44957</v>
      </c>
      <c r="C3994" t="s">
        <v>769</v>
      </c>
      <c r="D3994" t="s">
        <v>770</v>
      </c>
      <c r="E3994" s="4">
        <v>866.29999999999984</v>
      </c>
      <c r="F3994" t="s">
        <v>567</v>
      </c>
      <c r="G3994" t="s">
        <v>471</v>
      </c>
      <c r="H3994" t="s">
        <v>311</v>
      </c>
      <c r="I3994" t="s">
        <v>312</v>
      </c>
      <c r="J3994" t="s">
        <v>264</v>
      </c>
      <c r="L3994" t="s">
        <v>378</v>
      </c>
      <c r="M3994" t="s">
        <v>379</v>
      </c>
      <c r="N3994" t="s">
        <v>487</v>
      </c>
    </row>
    <row r="3995" spans="1:14" hidden="1" x14ac:dyDescent="0.25">
      <c r="A3995" t="s">
        <v>241</v>
      </c>
      <c r="B3995" s="1">
        <v>44957</v>
      </c>
      <c r="C3995" t="s">
        <v>773</v>
      </c>
      <c r="D3995" t="s">
        <v>774</v>
      </c>
      <c r="E3995" s="4">
        <v>1196.08</v>
      </c>
      <c r="F3995" t="s">
        <v>567</v>
      </c>
      <c r="G3995" t="s">
        <v>471</v>
      </c>
      <c r="H3995" t="s">
        <v>308</v>
      </c>
      <c r="I3995" t="s">
        <v>309</v>
      </c>
      <c r="J3995" t="s">
        <v>264</v>
      </c>
      <c r="L3995" t="s">
        <v>378</v>
      </c>
      <c r="M3995" t="s">
        <v>379</v>
      </c>
      <c r="N3995" t="s">
        <v>480</v>
      </c>
    </row>
    <row r="3996" spans="1:14" hidden="1" x14ac:dyDescent="0.25">
      <c r="A3996" t="s">
        <v>241</v>
      </c>
      <c r="B3996" s="1">
        <v>44957</v>
      </c>
      <c r="C3996" t="s">
        <v>775</v>
      </c>
      <c r="D3996" t="s">
        <v>776</v>
      </c>
      <c r="E3996" s="4">
        <v>536.25</v>
      </c>
      <c r="F3996" t="s">
        <v>567</v>
      </c>
      <c r="G3996" t="s">
        <v>471</v>
      </c>
      <c r="H3996" t="s">
        <v>311</v>
      </c>
      <c r="I3996" t="s">
        <v>312</v>
      </c>
      <c r="J3996" t="s">
        <v>264</v>
      </c>
      <c r="L3996" t="s">
        <v>378</v>
      </c>
      <c r="M3996" t="s">
        <v>379</v>
      </c>
      <c r="N3996" t="s">
        <v>487</v>
      </c>
    </row>
    <row r="3997" spans="1:14" hidden="1" x14ac:dyDescent="0.25">
      <c r="A3997" t="s">
        <v>241</v>
      </c>
      <c r="B3997" s="1">
        <v>44957</v>
      </c>
      <c r="C3997" t="s">
        <v>777</v>
      </c>
      <c r="D3997" t="s">
        <v>778</v>
      </c>
      <c r="E3997" s="4">
        <v>854.67</v>
      </c>
      <c r="F3997" t="s">
        <v>567</v>
      </c>
      <c r="G3997" t="s">
        <v>471</v>
      </c>
      <c r="H3997" t="s">
        <v>311</v>
      </c>
      <c r="I3997" t="s">
        <v>312</v>
      </c>
      <c r="J3997" t="s">
        <v>264</v>
      </c>
      <c r="L3997" t="s">
        <v>378</v>
      </c>
      <c r="M3997" t="s">
        <v>379</v>
      </c>
      <c r="N3997" t="s">
        <v>485</v>
      </c>
    </row>
    <row r="3998" spans="1:14" hidden="1" x14ac:dyDescent="0.25">
      <c r="A3998" t="s">
        <v>241</v>
      </c>
      <c r="B3998" s="1">
        <v>44957</v>
      </c>
      <c r="C3998" t="s">
        <v>781</v>
      </c>
      <c r="D3998" t="s">
        <v>782</v>
      </c>
      <c r="E3998" s="4">
        <v>375.1</v>
      </c>
      <c r="F3998" t="s">
        <v>567</v>
      </c>
      <c r="G3998" t="s">
        <v>471</v>
      </c>
      <c r="H3998" t="s">
        <v>311</v>
      </c>
      <c r="I3998" t="s">
        <v>312</v>
      </c>
      <c r="J3998" t="s">
        <v>264</v>
      </c>
      <c r="L3998" t="s">
        <v>378</v>
      </c>
      <c r="M3998" t="s">
        <v>379</v>
      </c>
      <c r="N3998" t="s">
        <v>485</v>
      </c>
    </row>
    <row r="3999" spans="1:14" hidden="1" x14ac:dyDescent="0.25">
      <c r="A3999" t="s">
        <v>241</v>
      </c>
      <c r="B3999" s="1">
        <v>44957</v>
      </c>
      <c r="C3999" t="s">
        <v>785</v>
      </c>
      <c r="D3999" t="s">
        <v>786</v>
      </c>
      <c r="E3999" s="4">
        <v>131.09999999999991</v>
      </c>
      <c r="F3999" t="s">
        <v>567</v>
      </c>
      <c r="G3999" t="s">
        <v>471</v>
      </c>
      <c r="H3999" t="s">
        <v>311</v>
      </c>
      <c r="I3999" t="s">
        <v>312</v>
      </c>
      <c r="J3999" t="s">
        <v>264</v>
      </c>
      <c r="L3999" t="s">
        <v>378</v>
      </c>
      <c r="M3999" t="s">
        <v>379</v>
      </c>
      <c r="N3999" t="s">
        <v>485</v>
      </c>
    </row>
    <row r="4000" spans="1:14" hidden="1" x14ac:dyDescent="0.25">
      <c r="A4000" t="s">
        <v>241</v>
      </c>
      <c r="B4000" s="1">
        <v>44957</v>
      </c>
      <c r="C4000" t="s">
        <v>788</v>
      </c>
      <c r="D4000" t="s">
        <v>789</v>
      </c>
      <c r="E4000" s="4">
        <v>1086.57</v>
      </c>
      <c r="F4000" t="s">
        <v>567</v>
      </c>
      <c r="G4000" t="s">
        <v>471</v>
      </c>
      <c r="H4000" t="s">
        <v>311</v>
      </c>
      <c r="I4000" t="s">
        <v>312</v>
      </c>
      <c r="J4000" t="s">
        <v>264</v>
      </c>
      <c r="L4000" t="s">
        <v>378</v>
      </c>
      <c r="M4000" t="s">
        <v>379</v>
      </c>
      <c r="N4000" t="s">
        <v>485</v>
      </c>
    </row>
    <row r="4001" spans="1:14" hidden="1" x14ac:dyDescent="0.25">
      <c r="A4001" t="s">
        <v>241</v>
      </c>
      <c r="B4001" s="1">
        <v>44957</v>
      </c>
      <c r="C4001" t="s">
        <v>1148</v>
      </c>
      <c r="D4001" t="s">
        <v>1149</v>
      </c>
      <c r="E4001" s="4">
        <v>2038.3</v>
      </c>
      <c r="F4001" t="s">
        <v>567</v>
      </c>
      <c r="G4001" t="s">
        <v>471</v>
      </c>
      <c r="H4001" t="s">
        <v>308</v>
      </c>
      <c r="I4001" t="s">
        <v>309</v>
      </c>
      <c r="J4001" t="s">
        <v>264</v>
      </c>
      <c r="L4001" t="s">
        <v>378</v>
      </c>
      <c r="M4001" t="s">
        <v>379</v>
      </c>
      <c r="N4001" t="s">
        <v>480</v>
      </c>
    </row>
    <row r="4002" spans="1:14" hidden="1" x14ac:dyDescent="0.25">
      <c r="A4002" t="s">
        <v>241</v>
      </c>
      <c r="B4002" s="1">
        <v>44957</v>
      </c>
      <c r="C4002" t="s">
        <v>1236</v>
      </c>
      <c r="D4002" t="s">
        <v>1237</v>
      </c>
      <c r="E4002" s="4">
        <v>1000</v>
      </c>
      <c r="F4002" t="s">
        <v>567</v>
      </c>
      <c r="G4002" t="s">
        <v>471</v>
      </c>
      <c r="H4002" t="s">
        <v>308</v>
      </c>
      <c r="I4002" t="s">
        <v>309</v>
      </c>
      <c r="J4002" t="s">
        <v>264</v>
      </c>
      <c r="L4002" t="s">
        <v>378</v>
      </c>
      <c r="M4002" t="s">
        <v>379</v>
      </c>
      <c r="N4002" t="s">
        <v>480</v>
      </c>
    </row>
    <row r="4003" spans="1:14" hidden="1" x14ac:dyDescent="0.25">
      <c r="A4003" t="s">
        <v>241</v>
      </c>
      <c r="B4003" s="1">
        <v>44957</v>
      </c>
      <c r="C4003" t="s">
        <v>1238</v>
      </c>
      <c r="D4003" t="s">
        <v>1239</v>
      </c>
      <c r="E4003" s="4">
        <v>1417.77</v>
      </c>
      <c r="F4003" t="s">
        <v>567</v>
      </c>
      <c r="G4003" t="s">
        <v>471</v>
      </c>
      <c r="H4003" t="s">
        <v>308</v>
      </c>
      <c r="I4003" t="s">
        <v>309</v>
      </c>
      <c r="J4003" t="s">
        <v>264</v>
      </c>
      <c r="L4003" t="s">
        <v>378</v>
      </c>
      <c r="M4003" t="s">
        <v>379</v>
      </c>
      <c r="N4003" t="s">
        <v>487</v>
      </c>
    </row>
    <row r="4004" spans="1:14" hidden="1" x14ac:dyDescent="0.25">
      <c r="A4004" t="s">
        <v>241</v>
      </c>
      <c r="B4004" s="1">
        <v>44957</v>
      </c>
      <c r="C4004" t="s">
        <v>794</v>
      </c>
      <c r="D4004" t="s">
        <v>795</v>
      </c>
      <c r="E4004" s="4">
        <v>4593.47</v>
      </c>
      <c r="F4004" t="s">
        <v>567</v>
      </c>
      <c r="G4004" t="s">
        <v>471</v>
      </c>
      <c r="H4004" t="s">
        <v>301</v>
      </c>
      <c r="I4004" t="s">
        <v>302</v>
      </c>
      <c r="J4004" t="s">
        <v>258</v>
      </c>
      <c r="L4004" t="s">
        <v>378</v>
      </c>
      <c r="M4004" t="s">
        <v>379</v>
      </c>
      <c r="N4004" t="s">
        <v>482</v>
      </c>
    </row>
    <row r="4005" spans="1:14" hidden="1" x14ac:dyDescent="0.25">
      <c r="A4005" t="s">
        <v>241</v>
      </c>
      <c r="B4005" s="1">
        <v>44957</v>
      </c>
      <c r="C4005" t="s">
        <v>796</v>
      </c>
      <c r="D4005" t="s">
        <v>797</v>
      </c>
      <c r="E4005" s="4">
        <v>122.8</v>
      </c>
      <c r="F4005" t="s">
        <v>567</v>
      </c>
      <c r="G4005" t="s">
        <v>471</v>
      </c>
      <c r="H4005" t="s">
        <v>301</v>
      </c>
      <c r="I4005" t="s">
        <v>302</v>
      </c>
      <c r="J4005" t="s">
        <v>258</v>
      </c>
      <c r="L4005" t="s">
        <v>378</v>
      </c>
      <c r="M4005" t="s">
        <v>379</v>
      </c>
      <c r="N4005" t="s">
        <v>482</v>
      </c>
    </row>
    <row r="4006" spans="1:14" hidden="1" x14ac:dyDescent="0.25">
      <c r="A4006" t="s">
        <v>241</v>
      </c>
      <c r="B4006" s="1">
        <v>44957</v>
      </c>
      <c r="C4006" t="s">
        <v>800</v>
      </c>
      <c r="D4006" t="s">
        <v>801</v>
      </c>
      <c r="E4006" s="4">
        <v>985</v>
      </c>
      <c r="F4006" t="s">
        <v>567</v>
      </c>
      <c r="G4006" t="s">
        <v>471</v>
      </c>
      <c r="H4006" t="s">
        <v>308</v>
      </c>
      <c r="I4006" t="s">
        <v>309</v>
      </c>
      <c r="J4006" t="s">
        <v>264</v>
      </c>
      <c r="L4006" t="s">
        <v>378</v>
      </c>
      <c r="M4006" t="s">
        <v>379</v>
      </c>
      <c r="N4006" t="s">
        <v>487</v>
      </c>
    </row>
    <row r="4007" spans="1:14" hidden="1" x14ac:dyDescent="0.25">
      <c r="A4007" t="s">
        <v>241</v>
      </c>
      <c r="B4007" s="1">
        <v>44957</v>
      </c>
      <c r="C4007" t="s">
        <v>802</v>
      </c>
      <c r="D4007" t="s">
        <v>803</v>
      </c>
      <c r="E4007" s="4">
        <v>105</v>
      </c>
      <c r="F4007" t="s">
        <v>567</v>
      </c>
      <c r="G4007" t="s">
        <v>471</v>
      </c>
      <c r="H4007" t="s">
        <v>308</v>
      </c>
      <c r="I4007" t="s">
        <v>309</v>
      </c>
      <c r="J4007" t="s">
        <v>264</v>
      </c>
      <c r="L4007" t="s">
        <v>378</v>
      </c>
      <c r="M4007" t="s">
        <v>379</v>
      </c>
      <c r="N4007" t="s">
        <v>487</v>
      </c>
    </row>
    <row r="4008" spans="1:14" hidden="1" x14ac:dyDescent="0.25">
      <c r="A4008" t="s">
        <v>241</v>
      </c>
      <c r="B4008" s="1">
        <v>44957</v>
      </c>
      <c r="C4008" t="s">
        <v>804</v>
      </c>
      <c r="D4008" t="s">
        <v>805</v>
      </c>
      <c r="E4008" s="4">
        <v>12.6</v>
      </c>
      <c r="F4008" t="s">
        <v>567</v>
      </c>
      <c r="G4008" t="s">
        <v>471</v>
      </c>
      <c r="H4008" t="s">
        <v>308</v>
      </c>
      <c r="I4008" t="s">
        <v>309</v>
      </c>
      <c r="J4008" t="s">
        <v>264</v>
      </c>
      <c r="L4008" t="s">
        <v>378</v>
      </c>
      <c r="M4008" t="s">
        <v>379</v>
      </c>
      <c r="N4008" t="s">
        <v>487</v>
      </c>
    </row>
    <row r="4009" spans="1:14" hidden="1" x14ac:dyDescent="0.25">
      <c r="A4009" t="s">
        <v>241</v>
      </c>
      <c r="B4009" s="1">
        <v>44957</v>
      </c>
      <c r="C4009" t="s">
        <v>808</v>
      </c>
      <c r="D4009" t="s">
        <v>809</v>
      </c>
      <c r="E4009" s="4">
        <v>377.25</v>
      </c>
      <c r="F4009" t="s">
        <v>567</v>
      </c>
      <c r="G4009" t="s">
        <v>471</v>
      </c>
      <c r="H4009" t="s">
        <v>308</v>
      </c>
      <c r="I4009" t="s">
        <v>309</v>
      </c>
      <c r="J4009" t="s">
        <v>264</v>
      </c>
      <c r="L4009" t="s">
        <v>378</v>
      </c>
      <c r="M4009" t="s">
        <v>379</v>
      </c>
      <c r="N4009" t="s">
        <v>487</v>
      </c>
    </row>
    <row r="4010" spans="1:14" hidden="1" x14ac:dyDescent="0.25">
      <c r="A4010" t="s">
        <v>241</v>
      </c>
      <c r="B4010" s="1">
        <v>44957</v>
      </c>
      <c r="C4010" t="s">
        <v>1240</v>
      </c>
      <c r="D4010" t="s">
        <v>1241</v>
      </c>
      <c r="E4010" s="4">
        <v>61.2</v>
      </c>
      <c r="F4010" t="s">
        <v>567</v>
      </c>
      <c r="G4010" t="s">
        <v>471</v>
      </c>
      <c r="H4010" t="s">
        <v>317</v>
      </c>
      <c r="I4010" t="s">
        <v>318</v>
      </c>
      <c r="J4010" t="s">
        <v>276</v>
      </c>
      <c r="L4010" t="s">
        <v>390</v>
      </c>
      <c r="M4010" t="s">
        <v>391</v>
      </c>
      <c r="N4010" t="s">
        <v>487</v>
      </c>
    </row>
    <row r="4011" spans="1:14" hidden="1" x14ac:dyDescent="0.25">
      <c r="A4011" t="s">
        <v>241</v>
      </c>
      <c r="B4011" s="1">
        <v>44957</v>
      </c>
      <c r="C4011" t="s">
        <v>816</v>
      </c>
      <c r="D4011" t="s">
        <v>817</v>
      </c>
      <c r="E4011" s="4">
        <v>1383.3499999999983</v>
      </c>
      <c r="F4011" t="s">
        <v>567</v>
      </c>
      <c r="G4011" t="s">
        <v>471</v>
      </c>
      <c r="H4011" t="s">
        <v>308</v>
      </c>
      <c r="I4011" t="s">
        <v>309</v>
      </c>
      <c r="J4011" t="s">
        <v>264</v>
      </c>
      <c r="L4011" t="s">
        <v>378</v>
      </c>
      <c r="M4011" t="s">
        <v>379</v>
      </c>
      <c r="N4011" t="s">
        <v>477</v>
      </c>
    </row>
    <row r="4012" spans="1:14" hidden="1" x14ac:dyDescent="0.25">
      <c r="A4012" t="s">
        <v>241</v>
      </c>
      <c r="B4012" s="1">
        <v>44957</v>
      </c>
      <c r="C4012" t="s">
        <v>820</v>
      </c>
      <c r="D4012" t="s">
        <v>821</v>
      </c>
      <c r="E4012" s="4">
        <v>14</v>
      </c>
      <c r="F4012" t="s">
        <v>567</v>
      </c>
      <c r="G4012" t="s">
        <v>471</v>
      </c>
      <c r="H4012" t="s">
        <v>311</v>
      </c>
      <c r="I4012" t="s">
        <v>312</v>
      </c>
      <c r="J4012" t="s">
        <v>264</v>
      </c>
      <c r="L4012" t="s">
        <v>378</v>
      </c>
      <c r="M4012" t="s">
        <v>379</v>
      </c>
      <c r="N4012" t="s">
        <v>487</v>
      </c>
    </row>
    <row r="4013" spans="1:14" hidden="1" x14ac:dyDescent="0.25">
      <c r="A4013" t="s">
        <v>241</v>
      </c>
      <c r="B4013" s="1">
        <v>44957</v>
      </c>
      <c r="C4013" t="s">
        <v>822</v>
      </c>
      <c r="D4013" t="s">
        <v>823</v>
      </c>
      <c r="E4013" s="4">
        <v>387.99</v>
      </c>
      <c r="F4013" t="s">
        <v>567</v>
      </c>
      <c r="G4013" t="s">
        <v>471</v>
      </c>
      <c r="H4013" t="s">
        <v>308</v>
      </c>
      <c r="I4013" t="s">
        <v>309</v>
      </c>
      <c r="J4013" t="s">
        <v>264</v>
      </c>
      <c r="L4013" t="s">
        <v>378</v>
      </c>
      <c r="M4013" t="s">
        <v>379</v>
      </c>
      <c r="N4013" t="s">
        <v>477</v>
      </c>
    </row>
    <row r="4014" spans="1:14" hidden="1" x14ac:dyDescent="0.25">
      <c r="A4014" t="s">
        <v>241</v>
      </c>
      <c r="B4014" s="1">
        <v>44957</v>
      </c>
      <c r="C4014" t="s">
        <v>828</v>
      </c>
      <c r="D4014" t="s">
        <v>829</v>
      </c>
      <c r="E4014" s="4">
        <v>242.76000000000002</v>
      </c>
      <c r="F4014" t="s">
        <v>567</v>
      </c>
      <c r="G4014" t="s">
        <v>471</v>
      </c>
      <c r="H4014" t="s">
        <v>308</v>
      </c>
      <c r="I4014" t="s">
        <v>309</v>
      </c>
      <c r="J4014" t="s">
        <v>264</v>
      </c>
      <c r="L4014" t="s">
        <v>378</v>
      </c>
      <c r="M4014" t="s">
        <v>379</v>
      </c>
      <c r="N4014" t="s">
        <v>487</v>
      </c>
    </row>
    <row r="4015" spans="1:14" hidden="1" x14ac:dyDescent="0.25">
      <c r="A4015" t="s">
        <v>241</v>
      </c>
      <c r="B4015" s="1">
        <v>44957</v>
      </c>
      <c r="C4015" t="s">
        <v>832</v>
      </c>
      <c r="D4015" t="s">
        <v>833</v>
      </c>
      <c r="E4015" s="4">
        <v>1000</v>
      </c>
      <c r="F4015" t="s">
        <v>567</v>
      </c>
      <c r="G4015" t="s">
        <v>471</v>
      </c>
      <c r="H4015" t="s">
        <v>310</v>
      </c>
      <c r="I4015" t="s">
        <v>263</v>
      </c>
      <c r="J4015" t="s">
        <v>262</v>
      </c>
      <c r="L4015" t="s">
        <v>380</v>
      </c>
      <c r="M4015" t="s">
        <v>381</v>
      </c>
      <c r="N4015" t="s">
        <v>487</v>
      </c>
    </row>
    <row r="4016" spans="1:14" hidden="1" x14ac:dyDescent="0.25">
      <c r="A4016" t="s">
        <v>241</v>
      </c>
      <c r="B4016" s="1">
        <v>44957</v>
      </c>
      <c r="C4016" t="s">
        <v>834</v>
      </c>
      <c r="D4016" t="s">
        <v>835</v>
      </c>
      <c r="E4016" s="4">
        <v>3400</v>
      </c>
      <c r="F4016" t="s">
        <v>567</v>
      </c>
      <c r="G4016" t="s">
        <v>471</v>
      </c>
      <c r="H4016" t="s">
        <v>310</v>
      </c>
      <c r="I4016" t="s">
        <v>263</v>
      </c>
      <c r="J4016" t="s">
        <v>262</v>
      </c>
      <c r="L4016" t="s">
        <v>380</v>
      </c>
      <c r="M4016" t="s">
        <v>381</v>
      </c>
      <c r="N4016" t="s">
        <v>487</v>
      </c>
    </row>
    <row r="4017" spans="1:14" hidden="1" x14ac:dyDescent="0.25">
      <c r="A4017" t="s">
        <v>241</v>
      </c>
      <c r="B4017" s="1">
        <v>44957</v>
      </c>
      <c r="C4017" t="s">
        <v>836</v>
      </c>
      <c r="D4017" t="s">
        <v>837</v>
      </c>
      <c r="E4017" s="4">
        <v>100</v>
      </c>
      <c r="F4017" t="s">
        <v>567</v>
      </c>
      <c r="G4017" t="s">
        <v>471</v>
      </c>
      <c r="H4017" t="s">
        <v>310</v>
      </c>
      <c r="I4017" t="s">
        <v>263</v>
      </c>
      <c r="J4017" t="s">
        <v>262</v>
      </c>
      <c r="L4017" t="s">
        <v>380</v>
      </c>
      <c r="M4017" t="s">
        <v>381</v>
      </c>
      <c r="N4017" t="s">
        <v>487</v>
      </c>
    </row>
    <row r="4018" spans="1:14" hidden="1" x14ac:dyDescent="0.25">
      <c r="A4018" t="s">
        <v>241</v>
      </c>
      <c r="B4018" s="1">
        <v>44957</v>
      </c>
      <c r="C4018" t="s">
        <v>840</v>
      </c>
      <c r="D4018" t="s">
        <v>841</v>
      </c>
      <c r="E4018" s="4">
        <v>3013.98</v>
      </c>
      <c r="F4018" t="s">
        <v>567</v>
      </c>
      <c r="G4018" t="s">
        <v>471</v>
      </c>
      <c r="H4018" t="s">
        <v>310</v>
      </c>
      <c r="I4018" t="s">
        <v>263</v>
      </c>
      <c r="J4018" t="s">
        <v>262</v>
      </c>
      <c r="L4018" t="s">
        <v>380</v>
      </c>
      <c r="M4018" t="s">
        <v>381</v>
      </c>
      <c r="N4018" t="s">
        <v>487</v>
      </c>
    </row>
    <row r="4019" spans="1:14" hidden="1" x14ac:dyDescent="0.25">
      <c r="A4019" t="s">
        <v>241</v>
      </c>
      <c r="B4019" s="1">
        <v>44957</v>
      </c>
      <c r="C4019" t="s">
        <v>842</v>
      </c>
      <c r="D4019" t="s">
        <v>843</v>
      </c>
      <c r="E4019" s="4">
        <v>100</v>
      </c>
      <c r="F4019" t="s">
        <v>567</v>
      </c>
      <c r="G4019" t="s">
        <v>471</v>
      </c>
      <c r="H4019" t="s">
        <v>310</v>
      </c>
      <c r="I4019" t="s">
        <v>263</v>
      </c>
      <c r="J4019" t="s">
        <v>262</v>
      </c>
      <c r="L4019" t="s">
        <v>380</v>
      </c>
      <c r="M4019" t="s">
        <v>381</v>
      </c>
      <c r="N4019" t="s">
        <v>487</v>
      </c>
    </row>
    <row r="4020" spans="1:14" hidden="1" x14ac:dyDescent="0.25">
      <c r="A4020" t="s">
        <v>241</v>
      </c>
      <c r="B4020" s="1">
        <v>44957</v>
      </c>
      <c r="C4020" t="s">
        <v>844</v>
      </c>
      <c r="D4020" t="s">
        <v>845</v>
      </c>
      <c r="E4020" s="4">
        <v>4359.4400000000005</v>
      </c>
      <c r="F4020" t="s">
        <v>567</v>
      </c>
      <c r="G4020" t="s">
        <v>471</v>
      </c>
      <c r="H4020" t="s">
        <v>310</v>
      </c>
      <c r="I4020" t="s">
        <v>263</v>
      </c>
      <c r="J4020" t="s">
        <v>262</v>
      </c>
      <c r="L4020" t="s">
        <v>380</v>
      </c>
      <c r="M4020" t="s">
        <v>381</v>
      </c>
      <c r="N4020" t="s">
        <v>487</v>
      </c>
    </row>
    <row r="4021" spans="1:14" hidden="1" x14ac:dyDescent="0.25">
      <c r="A4021" t="s">
        <v>241</v>
      </c>
      <c r="B4021" s="1">
        <v>44957</v>
      </c>
      <c r="C4021" t="s">
        <v>857</v>
      </c>
      <c r="D4021" t="s">
        <v>858</v>
      </c>
      <c r="E4021" s="4">
        <v>3620</v>
      </c>
      <c r="F4021" t="s">
        <v>567</v>
      </c>
      <c r="G4021" t="s">
        <v>471</v>
      </c>
      <c r="H4021" t="s">
        <v>310</v>
      </c>
      <c r="I4021" t="s">
        <v>263</v>
      </c>
      <c r="J4021" t="s">
        <v>262</v>
      </c>
      <c r="L4021" t="s">
        <v>380</v>
      </c>
      <c r="M4021" t="s">
        <v>381</v>
      </c>
      <c r="N4021" t="s">
        <v>487</v>
      </c>
    </row>
    <row r="4022" spans="1:14" hidden="1" x14ac:dyDescent="0.25">
      <c r="A4022" t="s">
        <v>241</v>
      </c>
      <c r="B4022" s="1">
        <v>44957</v>
      </c>
      <c r="C4022" t="s">
        <v>1254</v>
      </c>
      <c r="D4022" t="s">
        <v>1255</v>
      </c>
      <c r="E4022" s="4">
        <v>2308</v>
      </c>
      <c r="F4022" t="s">
        <v>567</v>
      </c>
      <c r="G4022" t="s">
        <v>471</v>
      </c>
      <c r="H4022" t="s">
        <v>310</v>
      </c>
      <c r="I4022" t="s">
        <v>263</v>
      </c>
      <c r="J4022" t="s">
        <v>262</v>
      </c>
      <c r="L4022" t="s">
        <v>380</v>
      </c>
      <c r="M4022" t="s">
        <v>381</v>
      </c>
      <c r="N4022" t="s">
        <v>487</v>
      </c>
    </row>
    <row r="4023" spans="1:14" hidden="1" x14ac:dyDescent="0.25">
      <c r="A4023" t="s">
        <v>241</v>
      </c>
      <c r="B4023" s="1">
        <v>44957</v>
      </c>
      <c r="C4023" t="s">
        <v>1304</v>
      </c>
      <c r="D4023" t="s">
        <v>1305</v>
      </c>
      <c r="E4023" s="4">
        <v>2500</v>
      </c>
      <c r="F4023" t="s">
        <v>567</v>
      </c>
      <c r="G4023" t="s">
        <v>471</v>
      </c>
      <c r="H4023" t="s">
        <v>310</v>
      </c>
      <c r="I4023" t="s">
        <v>263</v>
      </c>
      <c r="J4023" t="s">
        <v>262</v>
      </c>
      <c r="L4023" t="s">
        <v>380</v>
      </c>
      <c r="M4023" t="s">
        <v>381</v>
      </c>
      <c r="N4023" t="s">
        <v>487</v>
      </c>
    </row>
    <row r="4024" spans="1:14" hidden="1" x14ac:dyDescent="0.25">
      <c r="A4024" t="s">
        <v>241</v>
      </c>
      <c r="B4024" s="1">
        <v>44957</v>
      </c>
      <c r="C4024" t="s">
        <v>1306</v>
      </c>
      <c r="D4024" t="s">
        <v>1307</v>
      </c>
      <c r="E4024" s="4">
        <v>250</v>
      </c>
      <c r="F4024" t="s">
        <v>567</v>
      </c>
      <c r="G4024" t="s">
        <v>471</v>
      </c>
      <c r="H4024" t="s">
        <v>310</v>
      </c>
      <c r="I4024" t="s">
        <v>263</v>
      </c>
      <c r="J4024" t="s">
        <v>262</v>
      </c>
      <c r="L4024" t="s">
        <v>380</v>
      </c>
      <c r="M4024" t="s">
        <v>381</v>
      </c>
      <c r="N4024" t="s">
        <v>487</v>
      </c>
    </row>
    <row r="4025" spans="1:14" hidden="1" x14ac:dyDescent="0.25">
      <c r="A4025" t="s">
        <v>241</v>
      </c>
      <c r="B4025" s="1">
        <v>44957</v>
      </c>
      <c r="C4025" t="s">
        <v>867</v>
      </c>
      <c r="D4025" t="s">
        <v>868</v>
      </c>
      <c r="E4025" s="4">
        <v>2550.39</v>
      </c>
      <c r="F4025" t="s">
        <v>567</v>
      </c>
      <c r="G4025" t="s">
        <v>471</v>
      </c>
      <c r="H4025" t="s">
        <v>311</v>
      </c>
      <c r="I4025" t="s">
        <v>312</v>
      </c>
      <c r="J4025" t="s">
        <v>264</v>
      </c>
      <c r="L4025" t="s">
        <v>380</v>
      </c>
      <c r="M4025" t="s">
        <v>381</v>
      </c>
      <c r="N4025" t="s">
        <v>487</v>
      </c>
    </row>
    <row r="4026" spans="1:14" hidden="1" x14ac:dyDescent="0.25">
      <c r="A4026" t="s">
        <v>241</v>
      </c>
      <c r="B4026" s="1">
        <v>44957</v>
      </c>
      <c r="C4026" t="s">
        <v>869</v>
      </c>
      <c r="D4026" t="s">
        <v>870</v>
      </c>
      <c r="E4026" s="4">
        <v>216.82999999999998</v>
      </c>
      <c r="F4026" t="s">
        <v>567</v>
      </c>
      <c r="G4026" t="s">
        <v>471</v>
      </c>
      <c r="H4026" t="s">
        <v>311</v>
      </c>
      <c r="I4026" t="s">
        <v>312</v>
      </c>
      <c r="J4026" t="s">
        <v>264</v>
      </c>
      <c r="L4026" t="s">
        <v>380</v>
      </c>
      <c r="M4026" t="s">
        <v>381</v>
      </c>
      <c r="N4026" t="s">
        <v>487</v>
      </c>
    </row>
    <row r="4027" spans="1:14" hidden="1" x14ac:dyDescent="0.25">
      <c r="A4027" t="s">
        <v>241</v>
      </c>
      <c r="B4027" s="1">
        <v>44957</v>
      </c>
      <c r="C4027" t="s">
        <v>961</v>
      </c>
      <c r="D4027" t="s">
        <v>962</v>
      </c>
      <c r="E4027" s="4">
        <v>1505</v>
      </c>
      <c r="F4027" t="s">
        <v>567</v>
      </c>
      <c r="G4027" t="s">
        <v>471</v>
      </c>
      <c r="H4027" t="s">
        <v>311</v>
      </c>
      <c r="I4027" t="s">
        <v>312</v>
      </c>
      <c r="J4027" t="s">
        <v>264</v>
      </c>
      <c r="L4027" t="s">
        <v>390</v>
      </c>
      <c r="M4027" t="s">
        <v>391</v>
      </c>
      <c r="N4027" t="s">
        <v>487</v>
      </c>
    </row>
    <row r="4028" spans="1:14" hidden="1" x14ac:dyDescent="0.25">
      <c r="A4028" t="s">
        <v>241</v>
      </c>
      <c r="B4028" s="1">
        <v>44957</v>
      </c>
      <c r="C4028" t="s">
        <v>989</v>
      </c>
      <c r="D4028" t="s">
        <v>990</v>
      </c>
      <c r="E4028" s="4">
        <v>72.950000000000273</v>
      </c>
      <c r="F4028" t="s">
        <v>567</v>
      </c>
      <c r="G4028" t="s">
        <v>471</v>
      </c>
      <c r="H4028" t="s">
        <v>317</v>
      </c>
      <c r="I4028" t="s">
        <v>318</v>
      </c>
      <c r="J4028" t="s">
        <v>276</v>
      </c>
      <c r="L4028" t="s">
        <v>390</v>
      </c>
      <c r="M4028" t="s">
        <v>391</v>
      </c>
      <c r="N4028" t="s">
        <v>487</v>
      </c>
    </row>
    <row r="4029" spans="1:14" hidden="1" x14ac:dyDescent="0.25">
      <c r="A4029" t="s">
        <v>241</v>
      </c>
      <c r="B4029" s="1">
        <v>44957</v>
      </c>
      <c r="C4029" t="s">
        <v>991</v>
      </c>
      <c r="D4029" t="s">
        <v>992</v>
      </c>
      <c r="E4029" s="4">
        <v>14</v>
      </c>
      <c r="F4029" t="s">
        <v>567</v>
      </c>
      <c r="G4029" t="s">
        <v>471</v>
      </c>
      <c r="H4029" t="s">
        <v>311</v>
      </c>
      <c r="I4029" t="s">
        <v>312</v>
      </c>
      <c r="J4029" t="s">
        <v>264</v>
      </c>
      <c r="L4029" t="s">
        <v>390</v>
      </c>
      <c r="M4029" t="s">
        <v>391</v>
      </c>
      <c r="N4029" t="s">
        <v>487</v>
      </c>
    </row>
    <row r="4030" spans="1:14" hidden="1" x14ac:dyDescent="0.25">
      <c r="A4030" t="s">
        <v>241</v>
      </c>
      <c r="B4030" s="1">
        <v>44957</v>
      </c>
      <c r="C4030" t="s">
        <v>993</v>
      </c>
      <c r="D4030" t="s">
        <v>994</v>
      </c>
      <c r="E4030" s="4">
        <v>540.68000000000006</v>
      </c>
      <c r="F4030" t="s">
        <v>567</v>
      </c>
      <c r="G4030" t="s">
        <v>471</v>
      </c>
      <c r="H4030" t="s">
        <v>311</v>
      </c>
      <c r="I4030" t="s">
        <v>312</v>
      </c>
      <c r="J4030" t="s">
        <v>264</v>
      </c>
      <c r="L4030" t="s">
        <v>390</v>
      </c>
      <c r="M4030" t="s">
        <v>391</v>
      </c>
      <c r="N4030" t="s">
        <v>487</v>
      </c>
    </row>
    <row r="4031" spans="1:14" hidden="1" x14ac:dyDescent="0.25">
      <c r="A4031" t="s">
        <v>241</v>
      </c>
      <c r="B4031" s="1">
        <v>44957</v>
      </c>
      <c r="C4031" t="s">
        <v>997</v>
      </c>
      <c r="D4031" t="s">
        <v>998</v>
      </c>
      <c r="E4031" s="4">
        <v>37.5</v>
      </c>
      <c r="F4031" t="s">
        <v>567</v>
      </c>
      <c r="G4031" t="s">
        <v>471</v>
      </c>
      <c r="H4031" t="s">
        <v>311</v>
      </c>
      <c r="I4031" t="s">
        <v>312</v>
      </c>
      <c r="J4031" t="s">
        <v>264</v>
      </c>
      <c r="L4031" t="s">
        <v>390</v>
      </c>
      <c r="M4031" t="s">
        <v>391</v>
      </c>
      <c r="N4031" t="s">
        <v>477</v>
      </c>
    </row>
    <row r="4032" spans="1:14" hidden="1" x14ac:dyDescent="0.25">
      <c r="A4032" t="s">
        <v>241</v>
      </c>
      <c r="B4032" s="1">
        <v>44957</v>
      </c>
      <c r="C4032" t="s">
        <v>1005</v>
      </c>
      <c r="D4032" t="s">
        <v>1006</v>
      </c>
      <c r="E4032" s="4">
        <v>0.09</v>
      </c>
      <c r="F4032" t="s">
        <v>567</v>
      </c>
      <c r="G4032" t="s">
        <v>471</v>
      </c>
      <c r="H4032" t="s">
        <v>311</v>
      </c>
      <c r="I4032" t="s">
        <v>312</v>
      </c>
      <c r="J4032" t="s">
        <v>264</v>
      </c>
      <c r="L4032" t="s">
        <v>390</v>
      </c>
      <c r="M4032" t="s">
        <v>391</v>
      </c>
      <c r="N4032" t="s">
        <v>487</v>
      </c>
    </row>
    <row r="4033" spans="1:14" hidden="1" x14ac:dyDescent="0.25">
      <c r="A4033" t="s">
        <v>241</v>
      </c>
      <c r="B4033" s="1">
        <v>44957</v>
      </c>
      <c r="C4033" t="s">
        <v>1007</v>
      </c>
      <c r="D4033" t="s">
        <v>1008</v>
      </c>
      <c r="E4033" s="4">
        <v>66.900000000000006</v>
      </c>
      <c r="F4033" t="s">
        <v>567</v>
      </c>
      <c r="G4033" t="s">
        <v>471</v>
      </c>
      <c r="H4033" t="s">
        <v>317</v>
      </c>
      <c r="I4033" t="s">
        <v>318</v>
      </c>
      <c r="J4033" t="s">
        <v>276</v>
      </c>
      <c r="L4033" t="s">
        <v>390</v>
      </c>
      <c r="M4033" t="s">
        <v>391</v>
      </c>
      <c r="N4033" t="s">
        <v>487</v>
      </c>
    </row>
    <row r="4034" spans="1:14" hidden="1" x14ac:dyDescent="0.25">
      <c r="A4034" t="s">
        <v>241</v>
      </c>
      <c r="B4034" s="1">
        <v>44957</v>
      </c>
      <c r="C4034" t="s">
        <v>1162</v>
      </c>
      <c r="D4034" t="s">
        <v>1163</v>
      </c>
      <c r="E4034" s="4">
        <v>59.92</v>
      </c>
      <c r="F4034" t="s">
        <v>567</v>
      </c>
      <c r="G4034" t="s">
        <v>471</v>
      </c>
      <c r="H4034" t="s">
        <v>311</v>
      </c>
      <c r="I4034" t="s">
        <v>312</v>
      </c>
      <c r="J4034" t="s">
        <v>264</v>
      </c>
      <c r="L4034" t="s">
        <v>390</v>
      </c>
      <c r="M4034" t="s">
        <v>391</v>
      </c>
      <c r="N4034" t="s">
        <v>477</v>
      </c>
    </row>
    <row r="4035" spans="1:14" hidden="1" x14ac:dyDescent="0.25">
      <c r="A4035" t="s">
        <v>241</v>
      </c>
      <c r="B4035" s="1">
        <v>44957</v>
      </c>
      <c r="C4035" t="s">
        <v>1017</v>
      </c>
      <c r="D4035" t="s">
        <v>1018</v>
      </c>
      <c r="E4035" s="4">
        <v>241.95</v>
      </c>
      <c r="F4035" t="s">
        <v>567</v>
      </c>
      <c r="G4035" t="s">
        <v>471</v>
      </c>
      <c r="H4035" t="s">
        <v>316</v>
      </c>
      <c r="I4035" t="s">
        <v>275</v>
      </c>
      <c r="J4035" t="s">
        <v>274</v>
      </c>
      <c r="L4035" t="s">
        <v>400</v>
      </c>
      <c r="M4035" t="s">
        <v>401</v>
      </c>
      <c r="N4035" t="s">
        <v>489</v>
      </c>
    </row>
    <row r="4036" spans="1:14" hidden="1" x14ac:dyDescent="0.25">
      <c r="A4036" t="s">
        <v>241</v>
      </c>
      <c r="B4036" s="1">
        <v>44957</v>
      </c>
      <c r="C4036" t="s">
        <v>1021</v>
      </c>
      <c r="D4036" t="s">
        <v>1022</v>
      </c>
      <c r="E4036" s="4">
        <v>1780.47</v>
      </c>
      <c r="F4036" t="s">
        <v>567</v>
      </c>
      <c r="G4036" t="s">
        <v>471</v>
      </c>
      <c r="H4036" t="s">
        <v>316</v>
      </c>
      <c r="I4036" t="s">
        <v>275</v>
      </c>
      <c r="J4036" t="s">
        <v>274</v>
      </c>
      <c r="L4036" t="s">
        <v>400</v>
      </c>
      <c r="M4036" t="s">
        <v>401</v>
      </c>
      <c r="N4036" t="s">
        <v>489</v>
      </c>
    </row>
    <row r="4037" spans="1:14" hidden="1" x14ac:dyDescent="0.25">
      <c r="A4037" t="s">
        <v>241</v>
      </c>
      <c r="B4037" s="1">
        <v>44957</v>
      </c>
      <c r="C4037" t="s">
        <v>1025</v>
      </c>
      <c r="D4037" t="s">
        <v>1026</v>
      </c>
      <c r="E4037" s="4">
        <v>201.56</v>
      </c>
      <c r="F4037" t="s">
        <v>567</v>
      </c>
      <c r="G4037" t="s">
        <v>471</v>
      </c>
      <c r="H4037" t="s">
        <v>316</v>
      </c>
      <c r="I4037" t="s">
        <v>275</v>
      </c>
      <c r="J4037" t="s">
        <v>274</v>
      </c>
      <c r="L4037" t="s">
        <v>400</v>
      </c>
      <c r="M4037" t="s">
        <v>401</v>
      </c>
      <c r="N4037" t="s">
        <v>489</v>
      </c>
    </row>
    <row r="4038" spans="1:14" hidden="1" x14ac:dyDescent="0.25">
      <c r="A4038" t="s">
        <v>241</v>
      </c>
      <c r="B4038" s="1">
        <v>44957</v>
      </c>
      <c r="C4038" t="s">
        <v>1227</v>
      </c>
      <c r="D4038" t="s">
        <v>1228</v>
      </c>
      <c r="E4038" s="4">
        <v>5120.24</v>
      </c>
      <c r="F4038" t="s">
        <v>567</v>
      </c>
      <c r="G4038" t="s">
        <v>471</v>
      </c>
      <c r="H4038" t="s">
        <v>316</v>
      </c>
      <c r="I4038" t="s">
        <v>275</v>
      </c>
      <c r="J4038" t="s">
        <v>274</v>
      </c>
      <c r="L4038" t="s">
        <v>400</v>
      </c>
      <c r="M4038" t="s">
        <v>401</v>
      </c>
      <c r="N4038" t="s">
        <v>489</v>
      </c>
    </row>
    <row r="4039" spans="1:14" hidden="1" x14ac:dyDescent="0.25">
      <c r="A4039" t="s">
        <v>241</v>
      </c>
      <c r="B4039" s="1">
        <v>44957</v>
      </c>
      <c r="C4039" t="s">
        <v>35</v>
      </c>
      <c r="D4039" t="s">
        <v>1031</v>
      </c>
      <c r="E4039" s="4">
        <v>1836.14</v>
      </c>
      <c r="F4039" t="s">
        <v>567</v>
      </c>
      <c r="G4039" t="s">
        <v>471</v>
      </c>
      <c r="H4039" t="s">
        <v>288</v>
      </c>
      <c r="I4039" t="s">
        <v>26</v>
      </c>
      <c r="J4039" t="s">
        <v>243</v>
      </c>
      <c r="L4039" t="s">
        <v>368</v>
      </c>
      <c r="M4039" t="s">
        <v>369</v>
      </c>
      <c r="N4039" t="s">
        <v>480</v>
      </c>
    </row>
    <row r="4040" spans="1:14" hidden="1" x14ac:dyDescent="0.25">
      <c r="A4040" t="s">
        <v>241</v>
      </c>
      <c r="B4040" s="1">
        <v>44957</v>
      </c>
      <c r="C4040" t="s">
        <v>27</v>
      </c>
      <c r="D4040" t="s">
        <v>1032</v>
      </c>
      <c r="E4040" s="4">
        <v>-63516.889999999992</v>
      </c>
      <c r="F4040" t="s">
        <v>567</v>
      </c>
      <c r="G4040" t="s">
        <v>471</v>
      </c>
      <c r="H4040" t="s">
        <v>288</v>
      </c>
      <c r="I4040" t="s">
        <v>26</v>
      </c>
      <c r="J4040" t="s">
        <v>243</v>
      </c>
      <c r="L4040" t="s">
        <v>368</v>
      </c>
      <c r="M4040" t="s">
        <v>369</v>
      </c>
      <c r="N4040" t="s">
        <v>485</v>
      </c>
    </row>
    <row r="4041" spans="1:14" hidden="1" x14ac:dyDescent="0.25">
      <c r="A4041" t="s">
        <v>241</v>
      </c>
      <c r="B4041" s="1">
        <v>44957</v>
      </c>
      <c r="C4041" t="s">
        <v>1035</v>
      </c>
      <c r="D4041" t="s">
        <v>1036</v>
      </c>
      <c r="E4041" s="4">
        <v>-17711.810000000001</v>
      </c>
      <c r="F4041" t="s">
        <v>567</v>
      </c>
      <c r="G4041" t="s">
        <v>471</v>
      </c>
      <c r="H4041" t="s">
        <v>288</v>
      </c>
      <c r="I4041" t="s">
        <v>26</v>
      </c>
      <c r="J4041" t="s">
        <v>243</v>
      </c>
      <c r="L4041" t="s">
        <v>368</v>
      </c>
      <c r="M4041" t="s">
        <v>369</v>
      </c>
      <c r="N4041" t="s">
        <v>485</v>
      </c>
    </row>
    <row r="4042" spans="1:14" hidden="1" x14ac:dyDescent="0.25">
      <c r="A4042" t="s">
        <v>241</v>
      </c>
      <c r="B4042" s="1">
        <v>44957</v>
      </c>
      <c r="C4042" t="s">
        <v>29</v>
      </c>
      <c r="D4042" t="s">
        <v>1040</v>
      </c>
      <c r="E4042" s="4">
        <v>-994.3599999999999</v>
      </c>
      <c r="F4042" t="s">
        <v>567</v>
      </c>
      <c r="G4042" t="s">
        <v>471</v>
      </c>
      <c r="H4042" t="s">
        <v>288</v>
      </c>
      <c r="I4042" t="s">
        <v>26</v>
      </c>
      <c r="J4042" t="s">
        <v>243</v>
      </c>
      <c r="L4042" t="s">
        <v>368</v>
      </c>
      <c r="M4042" t="s">
        <v>369</v>
      </c>
      <c r="N4042" t="s">
        <v>480</v>
      </c>
    </row>
    <row r="4043" spans="1:14" hidden="1" x14ac:dyDescent="0.25">
      <c r="A4043" t="s">
        <v>241</v>
      </c>
      <c r="B4043" s="1">
        <v>44957</v>
      </c>
      <c r="C4043" t="s">
        <v>1041</v>
      </c>
      <c r="D4043" t="s">
        <v>1042</v>
      </c>
      <c r="E4043" s="4">
        <v>-620</v>
      </c>
      <c r="F4043" t="s">
        <v>567</v>
      </c>
      <c r="G4043" t="s">
        <v>471</v>
      </c>
      <c r="H4043" t="s">
        <v>288</v>
      </c>
      <c r="I4043" t="s">
        <v>26</v>
      </c>
      <c r="J4043" t="s">
        <v>243</v>
      </c>
      <c r="L4043" t="s">
        <v>368</v>
      </c>
      <c r="M4043" t="s">
        <v>369</v>
      </c>
      <c r="N4043" t="s">
        <v>489</v>
      </c>
    </row>
    <row r="4044" spans="1:14" hidden="1" x14ac:dyDescent="0.25">
      <c r="A4044" t="s">
        <v>241</v>
      </c>
      <c r="B4044" s="1">
        <v>44957</v>
      </c>
      <c r="C4044" t="s">
        <v>34</v>
      </c>
      <c r="D4044" t="s">
        <v>1044</v>
      </c>
      <c r="E4044" s="4">
        <v>-1565</v>
      </c>
      <c r="F4044" t="s">
        <v>567</v>
      </c>
      <c r="G4044" t="s">
        <v>471</v>
      </c>
      <c r="H4044" t="s">
        <v>317</v>
      </c>
      <c r="I4044" t="s">
        <v>318</v>
      </c>
      <c r="J4044" t="s">
        <v>276</v>
      </c>
      <c r="L4044" t="s">
        <v>390</v>
      </c>
      <c r="M4044" t="s">
        <v>391</v>
      </c>
      <c r="N4044" t="s">
        <v>487</v>
      </c>
    </row>
    <row r="4045" spans="1:14" hidden="1" x14ac:dyDescent="0.25">
      <c r="A4045" t="s">
        <v>241</v>
      </c>
      <c r="B4045" s="1">
        <v>44957</v>
      </c>
      <c r="C4045" t="s">
        <v>25</v>
      </c>
      <c r="D4045" t="s">
        <v>1049</v>
      </c>
      <c r="E4045" s="4">
        <v>-194249.30000000008</v>
      </c>
      <c r="F4045" t="s">
        <v>567</v>
      </c>
      <c r="G4045" t="s">
        <v>471</v>
      </c>
      <c r="H4045" t="s">
        <v>244</v>
      </c>
      <c r="I4045" t="s">
        <v>245</v>
      </c>
      <c r="J4045" t="s">
        <v>244</v>
      </c>
      <c r="L4045" t="s">
        <v>368</v>
      </c>
      <c r="M4045" t="s">
        <v>369</v>
      </c>
      <c r="N4045" t="s">
        <v>480</v>
      </c>
    </row>
    <row r="4046" spans="1:14" hidden="1" x14ac:dyDescent="0.25">
      <c r="A4046" t="s">
        <v>241</v>
      </c>
      <c r="B4046" s="1">
        <v>44957</v>
      </c>
      <c r="C4046" t="s">
        <v>1062</v>
      </c>
      <c r="D4046" t="s">
        <v>1063</v>
      </c>
      <c r="E4046" s="4">
        <v>-0.2</v>
      </c>
      <c r="F4046" t="s">
        <v>567</v>
      </c>
      <c r="G4046" t="s">
        <v>471</v>
      </c>
      <c r="H4046" t="s">
        <v>248</v>
      </c>
      <c r="I4046" t="s">
        <v>249</v>
      </c>
      <c r="J4046" t="s">
        <v>248</v>
      </c>
      <c r="L4046" t="s">
        <v>372</v>
      </c>
      <c r="M4046" t="s">
        <v>373</v>
      </c>
      <c r="N4046" t="s">
        <v>487</v>
      </c>
    </row>
    <row r="4047" spans="1:14" hidden="1" x14ac:dyDescent="0.25">
      <c r="A4047" t="s">
        <v>241</v>
      </c>
      <c r="B4047" s="1">
        <v>44957</v>
      </c>
      <c r="C4047" t="s">
        <v>1066</v>
      </c>
      <c r="D4047" t="s">
        <v>1067</v>
      </c>
      <c r="E4047" s="4">
        <v>-0.26999999999998847</v>
      </c>
      <c r="F4047" t="s">
        <v>567</v>
      </c>
      <c r="G4047" t="s">
        <v>471</v>
      </c>
      <c r="H4047" t="s">
        <v>248</v>
      </c>
      <c r="I4047" t="s">
        <v>249</v>
      </c>
      <c r="J4047" t="s">
        <v>248</v>
      </c>
      <c r="L4047" t="s">
        <v>372</v>
      </c>
      <c r="M4047" t="s">
        <v>373</v>
      </c>
      <c r="N4047" t="s">
        <v>487</v>
      </c>
    </row>
    <row r="4048" spans="1:14" hidden="1" x14ac:dyDescent="0.25">
      <c r="A4048" t="s">
        <v>241</v>
      </c>
      <c r="B4048" s="1">
        <v>44957</v>
      </c>
      <c r="C4048" t="s">
        <v>1068</v>
      </c>
      <c r="D4048" t="s">
        <v>1069</v>
      </c>
      <c r="E4048" s="4">
        <v>-499.99999999999955</v>
      </c>
      <c r="F4048" t="s">
        <v>567</v>
      </c>
      <c r="G4048" t="s">
        <v>471</v>
      </c>
      <c r="H4048" t="s">
        <v>248</v>
      </c>
      <c r="I4048" t="s">
        <v>249</v>
      </c>
      <c r="J4048" t="s">
        <v>248</v>
      </c>
      <c r="L4048" t="s">
        <v>372</v>
      </c>
      <c r="M4048" t="s">
        <v>373</v>
      </c>
      <c r="N4048" t="s">
        <v>487</v>
      </c>
    </row>
    <row r="4049" spans="1:14" hidden="1" x14ac:dyDescent="0.25">
      <c r="A4049" t="s">
        <v>241</v>
      </c>
      <c r="B4049" s="1">
        <v>44957</v>
      </c>
      <c r="C4049" t="s">
        <v>1168</v>
      </c>
      <c r="D4049" t="s">
        <v>1169</v>
      </c>
      <c r="E4049" s="4">
        <v>-233.16</v>
      </c>
      <c r="F4049" t="s">
        <v>567</v>
      </c>
      <c r="G4049" t="s">
        <v>471</v>
      </c>
      <c r="H4049" t="s">
        <v>248</v>
      </c>
      <c r="I4049" t="s">
        <v>249</v>
      </c>
      <c r="J4049" t="s">
        <v>248</v>
      </c>
      <c r="L4049" t="s">
        <v>372</v>
      </c>
      <c r="M4049" t="s">
        <v>373</v>
      </c>
      <c r="N4049" t="s">
        <v>487</v>
      </c>
    </row>
    <row r="4050" spans="1:14" hidden="1" x14ac:dyDescent="0.25">
      <c r="A4050" t="s">
        <v>241</v>
      </c>
      <c r="B4050" s="1">
        <v>44957</v>
      </c>
      <c r="C4050" t="s">
        <v>1078</v>
      </c>
      <c r="D4050" t="s">
        <v>1079</v>
      </c>
      <c r="E4050" s="4">
        <v>-35</v>
      </c>
      <c r="F4050" t="s">
        <v>567</v>
      </c>
      <c r="G4050" t="s">
        <v>471</v>
      </c>
      <c r="H4050" t="s">
        <v>248</v>
      </c>
      <c r="I4050" t="s">
        <v>249</v>
      </c>
      <c r="J4050" t="s">
        <v>248</v>
      </c>
      <c r="L4050" t="s">
        <v>372</v>
      </c>
      <c r="M4050" t="s">
        <v>373</v>
      </c>
      <c r="N4050" t="s">
        <v>488</v>
      </c>
    </row>
    <row r="4051" spans="1:14" hidden="1" x14ac:dyDescent="0.25">
      <c r="A4051" t="s">
        <v>241</v>
      </c>
      <c r="B4051" s="1">
        <v>44957</v>
      </c>
      <c r="C4051" t="s">
        <v>1322</v>
      </c>
      <c r="D4051" t="s">
        <v>1323</v>
      </c>
      <c r="E4051" s="4">
        <v>-237.19999999999993</v>
      </c>
      <c r="F4051" t="s">
        <v>567</v>
      </c>
      <c r="G4051" t="s">
        <v>471</v>
      </c>
      <c r="H4051" t="s">
        <v>291</v>
      </c>
      <c r="I4051" t="s">
        <v>292</v>
      </c>
      <c r="J4051" t="s">
        <v>251</v>
      </c>
      <c r="L4051" t="s">
        <v>372</v>
      </c>
      <c r="M4051" t="s">
        <v>373</v>
      </c>
      <c r="N4051" t="s">
        <v>489</v>
      </c>
    </row>
    <row r="4052" spans="1:14" hidden="1" x14ac:dyDescent="0.25">
      <c r="A4052" t="s">
        <v>241</v>
      </c>
      <c r="B4052" s="1">
        <v>44957</v>
      </c>
      <c r="C4052" t="s">
        <v>1101</v>
      </c>
      <c r="D4052" t="s">
        <v>1102</v>
      </c>
      <c r="E4052" s="4">
        <v>-2785.21</v>
      </c>
      <c r="F4052" t="s">
        <v>567</v>
      </c>
      <c r="G4052" t="s">
        <v>471</v>
      </c>
      <c r="H4052" t="s">
        <v>316</v>
      </c>
      <c r="I4052" t="s">
        <v>275</v>
      </c>
      <c r="J4052" t="s">
        <v>274</v>
      </c>
      <c r="L4052" t="s">
        <v>398</v>
      </c>
      <c r="M4052" t="s">
        <v>399</v>
      </c>
      <c r="N4052" t="s">
        <v>477</v>
      </c>
    </row>
    <row r="4053" spans="1:14" hidden="1" x14ac:dyDescent="0.25">
      <c r="A4053" t="s">
        <v>241</v>
      </c>
      <c r="B4053" s="1">
        <v>44957</v>
      </c>
      <c r="C4053" t="s">
        <v>570</v>
      </c>
      <c r="D4053" t="s">
        <v>571</v>
      </c>
      <c r="E4053" s="4">
        <v>10000</v>
      </c>
      <c r="F4053" t="s">
        <v>567</v>
      </c>
      <c r="G4053" t="s">
        <v>511</v>
      </c>
      <c r="H4053" t="s">
        <v>514</v>
      </c>
      <c r="I4053" t="s">
        <v>417</v>
      </c>
      <c r="J4053" t="s">
        <v>572</v>
      </c>
      <c r="L4053" t="s">
        <v>514</v>
      </c>
      <c r="M4053" t="s">
        <v>417</v>
      </c>
      <c r="N4053" t="s">
        <v>573</v>
      </c>
    </row>
    <row r="4054" spans="1:14" hidden="1" x14ac:dyDescent="0.25">
      <c r="A4054" t="s">
        <v>241</v>
      </c>
      <c r="B4054" s="1">
        <v>44957</v>
      </c>
      <c r="C4054" t="s">
        <v>576</v>
      </c>
      <c r="D4054" t="s">
        <v>577</v>
      </c>
      <c r="E4054" s="4">
        <v>17743</v>
      </c>
      <c r="F4054" t="s">
        <v>567</v>
      </c>
      <c r="G4054" t="s">
        <v>511</v>
      </c>
      <c r="H4054" t="s">
        <v>514</v>
      </c>
      <c r="I4054" t="s">
        <v>417</v>
      </c>
      <c r="J4054" t="s">
        <v>572</v>
      </c>
      <c r="L4054" t="s">
        <v>514</v>
      </c>
      <c r="M4054" t="s">
        <v>417</v>
      </c>
      <c r="N4054" t="s">
        <v>573</v>
      </c>
    </row>
    <row r="4055" spans="1:14" hidden="1" x14ac:dyDescent="0.25">
      <c r="A4055" t="s">
        <v>241</v>
      </c>
      <c r="B4055" s="1">
        <v>44957</v>
      </c>
      <c r="C4055" t="s">
        <v>580</v>
      </c>
      <c r="D4055" t="s">
        <v>581</v>
      </c>
      <c r="E4055" s="4">
        <v>88509.209999999992</v>
      </c>
      <c r="F4055" t="s">
        <v>567</v>
      </c>
      <c r="G4055" t="s">
        <v>511</v>
      </c>
      <c r="H4055" t="s">
        <v>514</v>
      </c>
      <c r="I4055" t="s">
        <v>417</v>
      </c>
      <c r="J4055" t="s">
        <v>572</v>
      </c>
      <c r="L4055" t="s">
        <v>514</v>
      </c>
      <c r="M4055" t="s">
        <v>417</v>
      </c>
      <c r="N4055" t="s">
        <v>573</v>
      </c>
    </row>
    <row r="4056" spans="1:14" hidden="1" x14ac:dyDescent="0.25">
      <c r="A4056" t="s">
        <v>241</v>
      </c>
      <c r="B4056" s="1">
        <v>44957</v>
      </c>
      <c r="C4056" t="s">
        <v>588</v>
      </c>
      <c r="D4056" t="s">
        <v>589</v>
      </c>
      <c r="E4056" s="4">
        <v>59322.69</v>
      </c>
      <c r="F4056" t="s">
        <v>567</v>
      </c>
      <c r="G4056" t="s">
        <v>511</v>
      </c>
      <c r="H4056" t="s">
        <v>514</v>
      </c>
      <c r="I4056" t="s">
        <v>417</v>
      </c>
      <c r="J4056" t="s">
        <v>572</v>
      </c>
      <c r="L4056" t="s">
        <v>514</v>
      </c>
      <c r="M4056" t="s">
        <v>417</v>
      </c>
      <c r="N4056" t="s">
        <v>573</v>
      </c>
    </row>
    <row r="4057" spans="1:14" hidden="1" x14ac:dyDescent="0.25">
      <c r="A4057" t="s">
        <v>241</v>
      </c>
      <c r="B4057" s="1">
        <v>44957</v>
      </c>
      <c r="C4057" t="s">
        <v>592</v>
      </c>
      <c r="D4057" t="s">
        <v>593</v>
      </c>
      <c r="E4057" s="4">
        <v>87545.25</v>
      </c>
      <c r="F4057" t="s">
        <v>567</v>
      </c>
      <c r="G4057" t="s">
        <v>511</v>
      </c>
      <c r="H4057" t="s">
        <v>518</v>
      </c>
      <c r="I4057" t="s">
        <v>419</v>
      </c>
      <c r="J4057" t="s">
        <v>594</v>
      </c>
      <c r="L4057" t="s">
        <v>518</v>
      </c>
      <c r="M4057" t="s">
        <v>419</v>
      </c>
      <c r="N4057" t="s">
        <v>573</v>
      </c>
    </row>
    <row r="4058" spans="1:14" hidden="1" x14ac:dyDescent="0.25">
      <c r="A4058" t="s">
        <v>241</v>
      </c>
      <c r="B4058" s="1">
        <v>44957</v>
      </c>
      <c r="C4058" t="s">
        <v>597</v>
      </c>
      <c r="D4058" t="s">
        <v>598</v>
      </c>
      <c r="E4058" s="4">
        <v>693957.03</v>
      </c>
      <c r="F4058" t="s">
        <v>567</v>
      </c>
      <c r="G4058" t="s">
        <v>511</v>
      </c>
      <c r="H4058" t="s">
        <v>518</v>
      </c>
      <c r="I4058" t="s">
        <v>419</v>
      </c>
      <c r="J4058" t="s">
        <v>594</v>
      </c>
      <c r="L4058" t="s">
        <v>518</v>
      </c>
      <c r="M4058" t="s">
        <v>419</v>
      </c>
      <c r="N4058" t="s">
        <v>573</v>
      </c>
    </row>
    <row r="4059" spans="1:14" hidden="1" x14ac:dyDescent="0.25">
      <c r="A4059" t="s">
        <v>241</v>
      </c>
      <c r="B4059" s="1">
        <v>44957</v>
      </c>
      <c r="C4059" t="s">
        <v>601</v>
      </c>
      <c r="D4059" t="s">
        <v>602</v>
      </c>
      <c r="E4059" s="4">
        <v>104261.51</v>
      </c>
      <c r="F4059" t="s">
        <v>567</v>
      </c>
      <c r="G4059" t="s">
        <v>511</v>
      </c>
      <c r="H4059" t="s">
        <v>518</v>
      </c>
      <c r="I4059" t="s">
        <v>419</v>
      </c>
      <c r="J4059" t="s">
        <v>594</v>
      </c>
      <c r="L4059" t="s">
        <v>518</v>
      </c>
      <c r="M4059" t="s">
        <v>419</v>
      </c>
      <c r="N4059" t="s">
        <v>573</v>
      </c>
    </row>
    <row r="4060" spans="1:14" hidden="1" x14ac:dyDescent="0.25">
      <c r="A4060" t="s">
        <v>241</v>
      </c>
      <c r="B4060" s="1">
        <v>44957</v>
      </c>
      <c r="C4060" t="s">
        <v>605</v>
      </c>
      <c r="D4060" t="s">
        <v>606</v>
      </c>
      <c r="E4060" s="4">
        <v>204582.74</v>
      </c>
      <c r="F4060" t="s">
        <v>567</v>
      </c>
      <c r="G4060" t="s">
        <v>511</v>
      </c>
      <c r="H4060" t="s">
        <v>518</v>
      </c>
      <c r="I4060" t="s">
        <v>419</v>
      </c>
      <c r="J4060" t="s">
        <v>594</v>
      </c>
      <c r="L4060" t="s">
        <v>518</v>
      </c>
      <c r="M4060" t="s">
        <v>419</v>
      </c>
      <c r="N4060" t="s">
        <v>573</v>
      </c>
    </row>
    <row r="4061" spans="1:14" hidden="1" x14ac:dyDescent="0.25">
      <c r="A4061" t="s">
        <v>241</v>
      </c>
      <c r="B4061" s="1">
        <v>44957</v>
      </c>
      <c r="C4061" t="s">
        <v>611</v>
      </c>
      <c r="D4061" t="s">
        <v>612</v>
      </c>
      <c r="E4061" s="4">
        <v>254351.05000000002</v>
      </c>
      <c r="F4061" t="s">
        <v>567</v>
      </c>
      <c r="G4061" t="s">
        <v>511</v>
      </c>
      <c r="H4061" t="s">
        <v>518</v>
      </c>
      <c r="I4061" t="s">
        <v>419</v>
      </c>
      <c r="J4061" t="s">
        <v>594</v>
      </c>
      <c r="L4061" t="s">
        <v>518</v>
      </c>
      <c r="M4061" t="s">
        <v>419</v>
      </c>
      <c r="N4061" t="s">
        <v>573</v>
      </c>
    </row>
    <row r="4062" spans="1:14" hidden="1" x14ac:dyDescent="0.25">
      <c r="A4062" t="s">
        <v>241</v>
      </c>
      <c r="B4062" s="1">
        <v>44957</v>
      </c>
      <c r="C4062" t="s">
        <v>617</v>
      </c>
      <c r="D4062" t="s">
        <v>618</v>
      </c>
      <c r="E4062" s="4">
        <v>84222.930000000008</v>
      </c>
      <c r="F4062" t="s">
        <v>567</v>
      </c>
      <c r="G4062" t="s">
        <v>511</v>
      </c>
      <c r="H4062" t="s">
        <v>518</v>
      </c>
      <c r="I4062" t="s">
        <v>419</v>
      </c>
      <c r="J4062" t="s">
        <v>594</v>
      </c>
      <c r="L4062" t="s">
        <v>518</v>
      </c>
      <c r="M4062" t="s">
        <v>419</v>
      </c>
      <c r="N4062" t="s">
        <v>573</v>
      </c>
    </row>
    <row r="4063" spans="1:14" hidden="1" x14ac:dyDescent="0.25">
      <c r="A4063" t="s">
        <v>241</v>
      </c>
      <c r="B4063" s="1">
        <v>44957</v>
      </c>
      <c r="C4063" t="s">
        <v>621</v>
      </c>
      <c r="D4063" t="s">
        <v>622</v>
      </c>
      <c r="E4063" s="4">
        <v>16409.09</v>
      </c>
      <c r="F4063" t="s">
        <v>567</v>
      </c>
      <c r="G4063" t="s">
        <v>511</v>
      </c>
      <c r="H4063" t="s">
        <v>518</v>
      </c>
      <c r="I4063" t="s">
        <v>419</v>
      </c>
      <c r="J4063" t="s">
        <v>594</v>
      </c>
      <c r="L4063" t="s">
        <v>518</v>
      </c>
      <c r="M4063" t="s">
        <v>419</v>
      </c>
      <c r="N4063" t="s">
        <v>573</v>
      </c>
    </row>
    <row r="4064" spans="1:14" hidden="1" x14ac:dyDescent="0.25">
      <c r="A4064" t="s">
        <v>241</v>
      </c>
      <c r="B4064" s="1">
        <v>44957</v>
      </c>
      <c r="C4064" t="s">
        <v>625</v>
      </c>
      <c r="D4064" t="s">
        <v>626</v>
      </c>
      <c r="E4064" s="4">
        <v>102935.11000000002</v>
      </c>
      <c r="F4064" t="s">
        <v>567</v>
      </c>
      <c r="G4064" t="s">
        <v>511</v>
      </c>
      <c r="H4064" t="s">
        <v>518</v>
      </c>
      <c r="I4064" t="s">
        <v>419</v>
      </c>
      <c r="J4064" t="s">
        <v>594</v>
      </c>
      <c r="L4064" t="s">
        <v>518</v>
      </c>
      <c r="M4064" t="s">
        <v>419</v>
      </c>
      <c r="N4064" t="s">
        <v>573</v>
      </c>
    </row>
    <row r="4065" spans="1:14" hidden="1" x14ac:dyDescent="0.25">
      <c r="A4065" t="s">
        <v>241</v>
      </c>
      <c r="B4065" s="1">
        <v>44957</v>
      </c>
      <c r="C4065" t="s">
        <v>629</v>
      </c>
      <c r="D4065" t="s">
        <v>630</v>
      </c>
      <c r="E4065" s="4">
        <v>1760</v>
      </c>
      <c r="F4065" t="s">
        <v>567</v>
      </c>
      <c r="G4065" t="s">
        <v>511</v>
      </c>
      <c r="H4065" t="s">
        <v>518</v>
      </c>
      <c r="I4065" t="s">
        <v>419</v>
      </c>
      <c r="J4065" t="s">
        <v>594</v>
      </c>
      <c r="L4065" t="s">
        <v>518</v>
      </c>
      <c r="M4065" t="s">
        <v>419</v>
      </c>
      <c r="N4065" t="s">
        <v>573</v>
      </c>
    </row>
    <row r="4066" spans="1:14" hidden="1" x14ac:dyDescent="0.25">
      <c r="A4066" t="s">
        <v>241</v>
      </c>
      <c r="B4066" s="1">
        <v>44957</v>
      </c>
      <c r="C4066" t="s">
        <v>48</v>
      </c>
      <c r="D4066" t="s">
        <v>49</v>
      </c>
      <c r="E4066" s="4">
        <v>340</v>
      </c>
      <c r="F4066" t="s">
        <v>567</v>
      </c>
      <c r="G4066" t="s">
        <v>511</v>
      </c>
      <c r="H4066" t="s">
        <v>336</v>
      </c>
      <c r="I4066" t="s">
        <v>337</v>
      </c>
      <c r="J4066" t="s">
        <v>639</v>
      </c>
      <c r="L4066" t="s">
        <v>336</v>
      </c>
      <c r="M4066" t="s">
        <v>337</v>
      </c>
      <c r="N4066" t="s">
        <v>573</v>
      </c>
    </row>
    <row r="4067" spans="1:14" hidden="1" x14ac:dyDescent="0.25">
      <c r="A4067" t="s">
        <v>241</v>
      </c>
      <c r="B4067" s="1">
        <v>44957</v>
      </c>
      <c r="C4067" t="s">
        <v>53</v>
      </c>
      <c r="D4067" t="s">
        <v>54</v>
      </c>
      <c r="E4067" s="4">
        <v>2500</v>
      </c>
      <c r="F4067" t="s">
        <v>567</v>
      </c>
      <c r="G4067" t="s">
        <v>511</v>
      </c>
      <c r="H4067" t="s">
        <v>336</v>
      </c>
      <c r="I4067" t="s">
        <v>337</v>
      </c>
      <c r="J4067" t="s">
        <v>639</v>
      </c>
      <c r="L4067" t="s">
        <v>336</v>
      </c>
      <c r="M4067" t="s">
        <v>337</v>
      </c>
      <c r="N4067" t="s">
        <v>573</v>
      </c>
    </row>
    <row r="4068" spans="1:14" hidden="1" x14ac:dyDescent="0.25">
      <c r="A4068" t="s">
        <v>241</v>
      </c>
      <c r="B4068" s="1">
        <v>44957</v>
      </c>
      <c r="C4068" t="s">
        <v>57</v>
      </c>
      <c r="D4068" t="s">
        <v>58</v>
      </c>
      <c r="E4068" s="4">
        <v>250</v>
      </c>
      <c r="F4068" t="s">
        <v>567</v>
      </c>
      <c r="G4068" t="s">
        <v>511</v>
      </c>
      <c r="H4068" t="s">
        <v>336</v>
      </c>
      <c r="I4068" t="s">
        <v>337</v>
      </c>
      <c r="J4068" t="s">
        <v>639</v>
      </c>
      <c r="L4068" t="s">
        <v>336</v>
      </c>
      <c r="M4068" t="s">
        <v>337</v>
      </c>
      <c r="N4068" t="s">
        <v>573</v>
      </c>
    </row>
    <row r="4069" spans="1:14" hidden="1" x14ac:dyDescent="0.25">
      <c r="A4069" t="s">
        <v>241</v>
      </c>
      <c r="B4069" s="1">
        <v>44957</v>
      </c>
      <c r="C4069" t="s">
        <v>61</v>
      </c>
      <c r="D4069" t="s">
        <v>62</v>
      </c>
      <c r="E4069" s="4">
        <v>997500</v>
      </c>
      <c r="F4069" t="s">
        <v>567</v>
      </c>
      <c r="G4069" t="s">
        <v>511</v>
      </c>
      <c r="H4069" t="s">
        <v>336</v>
      </c>
      <c r="I4069" t="s">
        <v>337</v>
      </c>
      <c r="J4069" t="s">
        <v>639</v>
      </c>
      <c r="L4069" t="s">
        <v>336</v>
      </c>
      <c r="M4069" t="s">
        <v>337</v>
      </c>
      <c r="N4069" t="s">
        <v>573</v>
      </c>
    </row>
    <row r="4070" spans="1:14" hidden="1" x14ac:dyDescent="0.25">
      <c r="A4070" t="s">
        <v>241</v>
      </c>
      <c r="B4070" s="1">
        <v>44957</v>
      </c>
      <c r="C4070" t="s">
        <v>64</v>
      </c>
      <c r="D4070" t="s">
        <v>65</v>
      </c>
      <c r="E4070" s="4">
        <v>16915.2</v>
      </c>
      <c r="F4070" t="s">
        <v>567</v>
      </c>
      <c r="G4070" t="s">
        <v>511</v>
      </c>
      <c r="H4070" t="s">
        <v>336</v>
      </c>
      <c r="I4070" t="s">
        <v>337</v>
      </c>
      <c r="J4070" t="s">
        <v>639</v>
      </c>
      <c r="L4070" t="s">
        <v>336</v>
      </c>
      <c r="M4070" t="s">
        <v>337</v>
      </c>
      <c r="N4070" t="s">
        <v>573</v>
      </c>
    </row>
    <row r="4071" spans="1:14" hidden="1" x14ac:dyDescent="0.25">
      <c r="A4071" t="s">
        <v>241</v>
      </c>
      <c r="B4071" s="1">
        <v>44957</v>
      </c>
      <c r="C4071" t="s">
        <v>66</v>
      </c>
      <c r="D4071" t="s">
        <v>67</v>
      </c>
      <c r="E4071" s="4">
        <v>189369.66999999998</v>
      </c>
      <c r="F4071" t="s">
        <v>567</v>
      </c>
      <c r="G4071" t="s">
        <v>511</v>
      </c>
      <c r="H4071" t="s">
        <v>336</v>
      </c>
      <c r="I4071" t="s">
        <v>337</v>
      </c>
      <c r="J4071" t="s">
        <v>639</v>
      </c>
      <c r="L4071" t="s">
        <v>336</v>
      </c>
      <c r="M4071" t="s">
        <v>337</v>
      </c>
      <c r="N4071" t="s">
        <v>573</v>
      </c>
    </row>
    <row r="4072" spans="1:14" hidden="1" x14ac:dyDescent="0.25">
      <c r="A4072" t="s">
        <v>241</v>
      </c>
      <c r="B4072" s="1">
        <v>44957</v>
      </c>
      <c r="C4072" t="s">
        <v>139</v>
      </c>
      <c r="D4072" t="s">
        <v>654</v>
      </c>
      <c r="E4072" s="4">
        <v>883958.85</v>
      </c>
      <c r="F4072" t="s">
        <v>567</v>
      </c>
      <c r="G4072" t="s">
        <v>511</v>
      </c>
      <c r="H4072" t="s">
        <v>338</v>
      </c>
      <c r="I4072" t="s">
        <v>136</v>
      </c>
      <c r="J4072" t="s">
        <v>655</v>
      </c>
      <c r="L4072" t="s">
        <v>338</v>
      </c>
      <c r="M4072" t="s">
        <v>136</v>
      </c>
      <c r="N4072" t="s">
        <v>573</v>
      </c>
    </row>
    <row r="4073" spans="1:14" hidden="1" x14ac:dyDescent="0.25">
      <c r="A4073" t="s">
        <v>241</v>
      </c>
      <c r="B4073" s="1">
        <v>44957</v>
      </c>
      <c r="C4073" t="s">
        <v>143</v>
      </c>
      <c r="D4073" t="s">
        <v>662</v>
      </c>
      <c r="E4073" s="4">
        <v>660483.18000000005</v>
      </c>
      <c r="F4073" t="s">
        <v>567</v>
      </c>
      <c r="G4073" t="s">
        <v>511</v>
      </c>
      <c r="H4073" t="s">
        <v>338</v>
      </c>
      <c r="I4073" t="s">
        <v>136</v>
      </c>
      <c r="J4073" t="s">
        <v>655</v>
      </c>
      <c r="L4073" t="s">
        <v>338</v>
      </c>
      <c r="M4073" t="s">
        <v>136</v>
      </c>
      <c r="N4073" t="s">
        <v>573</v>
      </c>
    </row>
    <row r="4074" spans="1:14" hidden="1" x14ac:dyDescent="0.25">
      <c r="A4074" t="s">
        <v>241</v>
      </c>
      <c r="B4074" s="1">
        <v>44957</v>
      </c>
      <c r="C4074" t="s">
        <v>665</v>
      </c>
      <c r="D4074" t="s">
        <v>666</v>
      </c>
      <c r="E4074" s="4">
        <v>845633.59999999264</v>
      </c>
      <c r="F4074" t="s">
        <v>567</v>
      </c>
      <c r="G4074" t="s">
        <v>511</v>
      </c>
      <c r="H4074" t="s">
        <v>340</v>
      </c>
      <c r="I4074" t="s">
        <v>341</v>
      </c>
      <c r="J4074" t="s">
        <v>667</v>
      </c>
      <c r="L4074" t="s">
        <v>340</v>
      </c>
      <c r="M4074" t="s">
        <v>341</v>
      </c>
      <c r="N4074" t="s">
        <v>573</v>
      </c>
    </row>
    <row r="4075" spans="1:14" hidden="1" x14ac:dyDescent="0.25">
      <c r="A4075" t="s">
        <v>241</v>
      </c>
      <c r="B4075" s="1">
        <v>44957</v>
      </c>
      <c r="C4075" t="s">
        <v>670</v>
      </c>
      <c r="D4075" t="s">
        <v>671</v>
      </c>
      <c r="E4075" s="4">
        <v>20692.960000000025</v>
      </c>
      <c r="F4075" t="s">
        <v>567</v>
      </c>
      <c r="G4075" t="s">
        <v>511</v>
      </c>
      <c r="H4075" t="s">
        <v>340</v>
      </c>
      <c r="I4075" t="s">
        <v>341</v>
      </c>
      <c r="J4075" t="s">
        <v>667</v>
      </c>
      <c r="L4075" t="s">
        <v>340</v>
      </c>
      <c r="M4075" t="s">
        <v>341</v>
      </c>
      <c r="N4075" t="s">
        <v>573</v>
      </c>
    </row>
    <row r="4076" spans="1:14" hidden="1" x14ac:dyDescent="0.25">
      <c r="A4076" t="s">
        <v>241</v>
      </c>
      <c r="B4076" s="1">
        <v>44957</v>
      </c>
      <c r="C4076" t="s">
        <v>674</v>
      </c>
      <c r="D4076" t="s">
        <v>675</v>
      </c>
      <c r="E4076" s="4">
        <v>14741.999999999942</v>
      </c>
      <c r="F4076" t="s">
        <v>567</v>
      </c>
      <c r="G4076" t="s">
        <v>511</v>
      </c>
      <c r="H4076" t="s">
        <v>340</v>
      </c>
      <c r="I4076" t="s">
        <v>341</v>
      </c>
      <c r="J4076" t="s">
        <v>667</v>
      </c>
      <c r="L4076" t="s">
        <v>340</v>
      </c>
      <c r="M4076" t="s">
        <v>341</v>
      </c>
      <c r="N4076" t="s">
        <v>573</v>
      </c>
    </row>
    <row r="4077" spans="1:14" hidden="1" x14ac:dyDescent="0.25">
      <c r="A4077" t="s">
        <v>241</v>
      </c>
      <c r="B4077" s="1">
        <v>44957</v>
      </c>
      <c r="C4077" t="s">
        <v>678</v>
      </c>
      <c r="D4077" t="s">
        <v>679</v>
      </c>
      <c r="E4077" s="4">
        <v>21013.99000000002</v>
      </c>
      <c r="F4077" t="s">
        <v>567</v>
      </c>
      <c r="G4077" t="s">
        <v>511</v>
      </c>
      <c r="H4077" t="s">
        <v>340</v>
      </c>
      <c r="I4077" t="s">
        <v>341</v>
      </c>
      <c r="J4077" t="s">
        <v>667</v>
      </c>
      <c r="L4077" t="s">
        <v>340</v>
      </c>
      <c r="M4077" t="s">
        <v>341</v>
      </c>
      <c r="N4077" t="s">
        <v>573</v>
      </c>
    </row>
    <row r="4078" spans="1:14" hidden="1" x14ac:dyDescent="0.25">
      <c r="A4078" t="s">
        <v>241</v>
      </c>
      <c r="B4078" s="1">
        <v>44957</v>
      </c>
      <c r="C4078" t="s">
        <v>687</v>
      </c>
      <c r="D4078" t="s">
        <v>688</v>
      </c>
      <c r="E4078" s="4">
        <v>314.26</v>
      </c>
      <c r="F4078" t="s">
        <v>567</v>
      </c>
      <c r="G4078" t="s">
        <v>511</v>
      </c>
      <c r="H4078" t="s">
        <v>355</v>
      </c>
      <c r="I4078" t="s">
        <v>356</v>
      </c>
      <c r="J4078" t="s">
        <v>689</v>
      </c>
      <c r="L4078" t="s">
        <v>355</v>
      </c>
      <c r="M4078" t="s">
        <v>427</v>
      </c>
      <c r="N4078" t="s">
        <v>573</v>
      </c>
    </row>
    <row r="4079" spans="1:14" hidden="1" x14ac:dyDescent="0.25">
      <c r="A4079" t="s">
        <v>241</v>
      </c>
      <c r="B4079" s="1">
        <v>44957</v>
      </c>
      <c r="C4079" t="s">
        <v>1184</v>
      </c>
      <c r="D4079" t="s">
        <v>1185</v>
      </c>
      <c r="E4079" s="4">
        <v>158417.74</v>
      </c>
      <c r="F4079" t="s">
        <v>567</v>
      </c>
      <c r="G4079" t="s">
        <v>511</v>
      </c>
      <c r="H4079" t="s">
        <v>355</v>
      </c>
      <c r="I4079" t="s">
        <v>356</v>
      </c>
      <c r="J4079" t="s">
        <v>689</v>
      </c>
      <c r="L4079" t="s">
        <v>355</v>
      </c>
      <c r="M4079" t="s">
        <v>427</v>
      </c>
      <c r="N4079" t="s">
        <v>573</v>
      </c>
    </row>
    <row r="4080" spans="1:14" hidden="1" x14ac:dyDescent="0.25">
      <c r="A4080" t="s">
        <v>241</v>
      </c>
      <c r="B4080" s="1">
        <v>44957</v>
      </c>
      <c r="C4080" t="s">
        <v>700</v>
      </c>
      <c r="D4080" t="s">
        <v>701</v>
      </c>
      <c r="E4080" s="4">
        <v>10732.319999999998</v>
      </c>
      <c r="F4080" t="s">
        <v>567</v>
      </c>
      <c r="G4080" t="s">
        <v>511</v>
      </c>
      <c r="H4080" t="s">
        <v>355</v>
      </c>
      <c r="I4080" t="s">
        <v>356</v>
      </c>
      <c r="J4080" t="s">
        <v>689</v>
      </c>
      <c r="L4080" t="s">
        <v>355</v>
      </c>
      <c r="M4080" t="s">
        <v>427</v>
      </c>
      <c r="N4080" t="s">
        <v>573</v>
      </c>
    </row>
    <row r="4081" spans="1:14" hidden="1" x14ac:dyDescent="0.25">
      <c r="A4081" t="s">
        <v>241</v>
      </c>
      <c r="B4081" s="1">
        <v>44957</v>
      </c>
      <c r="C4081" t="s">
        <v>706</v>
      </c>
      <c r="D4081" t="s">
        <v>707</v>
      </c>
      <c r="E4081" s="4">
        <v>11904.81</v>
      </c>
      <c r="F4081" t="s">
        <v>567</v>
      </c>
      <c r="G4081" t="s">
        <v>511</v>
      </c>
      <c r="H4081" t="s">
        <v>345</v>
      </c>
      <c r="I4081" t="s">
        <v>346</v>
      </c>
      <c r="J4081" t="s">
        <v>684</v>
      </c>
      <c r="L4081" t="s">
        <v>345</v>
      </c>
      <c r="M4081" t="s">
        <v>346</v>
      </c>
      <c r="N4081" t="s">
        <v>573</v>
      </c>
    </row>
    <row r="4082" spans="1:14" hidden="1" x14ac:dyDescent="0.25">
      <c r="A4082" t="s">
        <v>241</v>
      </c>
      <c r="B4082" s="1">
        <v>44957</v>
      </c>
      <c r="C4082" t="s">
        <v>710</v>
      </c>
      <c r="D4082" t="s">
        <v>711</v>
      </c>
      <c r="E4082" s="4">
        <v>26223.170000000006</v>
      </c>
      <c r="F4082" t="s">
        <v>567</v>
      </c>
      <c r="G4082" t="s">
        <v>511</v>
      </c>
      <c r="H4082" t="s">
        <v>355</v>
      </c>
      <c r="I4082" t="s">
        <v>356</v>
      </c>
      <c r="J4082" t="s">
        <v>689</v>
      </c>
      <c r="L4082" t="s">
        <v>355</v>
      </c>
      <c r="M4082" t="s">
        <v>427</v>
      </c>
      <c r="N4082" t="s">
        <v>573</v>
      </c>
    </row>
    <row r="4083" spans="1:14" hidden="1" x14ac:dyDescent="0.25">
      <c r="A4083" t="s">
        <v>241</v>
      </c>
      <c r="B4083" s="1">
        <v>44957</v>
      </c>
      <c r="C4083" t="s">
        <v>1186</v>
      </c>
      <c r="D4083" t="s">
        <v>1187</v>
      </c>
      <c r="E4083" s="4">
        <v>1430</v>
      </c>
      <c r="F4083" t="s">
        <v>567</v>
      </c>
      <c r="G4083" t="s">
        <v>511</v>
      </c>
      <c r="H4083" t="s">
        <v>355</v>
      </c>
      <c r="I4083" t="s">
        <v>356</v>
      </c>
      <c r="J4083" t="s">
        <v>689</v>
      </c>
      <c r="L4083" t="s">
        <v>355</v>
      </c>
      <c r="M4083" t="s">
        <v>427</v>
      </c>
      <c r="N4083" t="s">
        <v>573</v>
      </c>
    </row>
    <row r="4084" spans="1:14" hidden="1" x14ac:dyDescent="0.25">
      <c r="A4084" t="s">
        <v>241</v>
      </c>
      <c r="B4084" s="1">
        <v>44957</v>
      </c>
      <c r="C4084" t="s">
        <v>723</v>
      </c>
      <c r="D4084" t="s">
        <v>724</v>
      </c>
      <c r="E4084" s="4">
        <v>13843.410000000014</v>
      </c>
      <c r="F4084" t="s">
        <v>567</v>
      </c>
      <c r="G4084" t="s">
        <v>511</v>
      </c>
      <c r="H4084" t="s">
        <v>345</v>
      </c>
      <c r="I4084" t="s">
        <v>346</v>
      </c>
      <c r="J4084" t="s">
        <v>725</v>
      </c>
      <c r="L4084" t="s">
        <v>342</v>
      </c>
      <c r="M4084" t="s">
        <v>346</v>
      </c>
      <c r="N4084" t="s">
        <v>573</v>
      </c>
    </row>
    <row r="4085" spans="1:14" hidden="1" x14ac:dyDescent="0.25">
      <c r="A4085" t="s">
        <v>241</v>
      </c>
      <c r="B4085" s="1">
        <v>44957</v>
      </c>
      <c r="C4085" t="s">
        <v>728</v>
      </c>
      <c r="D4085" t="s">
        <v>729</v>
      </c>
      <c r="E4085" s="4">
        <v>2796.9300000000658</v>
      </c>
      <c r="F4085" t="s">
        <v>567</v>
      </c>
      <c r="G4085" t="s">
        <v>511</v>
      </c>
      <c r="H4085" t="s">
        <v>345</v>
      </c>
      <c r="I4085" t="s">
        <v>346</v>
      </c>
      <c r="J4085" t="s">
        <v>684</v>
      </c>
      <c r="L4085" t="s">
        <v>345</v>
      </c>
      <c r="M4085" t="s">
        <v>346</v>
      </c>
      <c r="N4085" t="s">
        <v>573</v>
      </c>
    </row>
    <row r="4086" spans="1:14" hidden="1" x14ac:dyDescent="0.25">
      <c r="A4086" t="s">
        <v>241</v>
      </c>
      <c r="B4086" s="1">
        <v>44957</v>
      </c>
      <c r="C4086" t="s">
        <v>736</v>
      </c>
      <c r="D4086" t="s">
        <v>737</v>
      </c>
      <c r="E4086" s="4">
        <v>71801.3</v>
      </c>
      <c r="F4086" t="s">
        <v>567</v>
      </c>
      <c r="G4086" t="s">
        <v>511</v>
      </c>
      <c r="H4086" t="s">
        <v>345</v>
      </c>
      <c r="I4086" t="s">
        <v>346</v>
      </c>
      <c r="J4086" t="s">
        <v>684</v>
      </c>
      <c r="L4086" t="s">
        <v>345</v>
      </c>
      <c r="M4086" t="s">
        <v>346</v>
      </c>
      <c r="N4086" t="s">
        <v>573</v>
      </c>
    </row>
    <row r="4087" spans="1:14" hidden="1" x14ac:dyDescent="0.25">
      <c r="A4087" t="s">
        <v>241</v>
      </c>
      <c r="B4087" s="1">
        <v>44957</v>
      </c>
      <c r="C4087" t="s">
        <v>740</v>
      </c>
      <c r="D4087" t="s">
        <v>741</v>
      </c>
      <c r="E4087" s="4">
        <v>300.00000000002819</v>
      </c>
      <c r="F4087" t="s">
        <v>567</v>
      </c>
      <c r="G4087" t="s">
        <v>511</v>
      </c>
      <c r="H4087" t="s">
        <v>345</v>
      </c>
      <c r="I4087" t="s">
        <v>346</v>
      </c>
      <c r="J4087" t="s">
        <v>684</v>
      </c>
      <c r="L4087" t="s">
        <v>345</v>
      </c>
      <c r="M4087" t="s">
        <v>346</v>
      </c>
      <c r="N4087" t="s">
        <v>573</v>
      </c>
    </row>
    <row r="4088" spans="1:14" hidden="1" x14ac:dyDescent="0.25">
      <c r="A4088" t="s">
        <v>241</v>
      </c>
      <c r="B4088" s="1">
        <v>44957</v>
      </c>
      <c r="C4088" t="s">
        <v>744</v>
      </c>
      <c r="D4088" t="s">
        <v>745</v>
      </c>
      <c r="E4088" s="4">
        <v>204.09000000003078</v>
      </c>
      <c r="F4088" t="s">
        <v>567</v>
      </c>
      <c r="G4088" t="s">
        <v>511</v>
      </c>
      <c r="H4088" t="s">
        <v>348</v>
      </c>
      <c r="I4088" t="s">
        <v>349</v>
      </c>
      <c r="J4088" t="s">
        <v>746</v>
      </c>
      <c r="L4088" t="s">
        <v>348</v>
      </c>
      <c r="M4088" t="s">
        <v>346</v>
      </c>
      <c r="N4088" t="s">
        <v>573</v>
      </c>
    </row>
    <row r="4089" spans="1:14" hidden="1" x14ac:dyDescent="0.25">
      <c r="A4089" t="s">
        <v>241</v>
      </c>
      <c r="B4089" s="1">
        <v>44957</v>
      </c>
      <c r="C4089" t="s">
        <v>749</v>
      </c>
      <c r="D4089" t="s">
        <v>750</v>
      </c>
      <c r="E4089" s="4">
        <v>17154.400000000016</v>
      </c>
      <c r="F4089" t="s">
        <v>567</v>
      </c>
      <c r="G4089" t="s">
        <v>511</v>
      </c>
      <c r="H4089" t="s">
        <v>345</v>
      </c>
      <c r="I4089" t="s">
        <v>346</v>
      </c>
      <c r="J4089" t="s">
        <v>684</v>
      </c>
      <c r="L4089" t="s">
        <v>345</v>
      </c>
      <c r="M4089" t="s">
        <v>346</v>
      </c>
      <c r="N4089" t="s">
        <v>573</v>
      </c>
    </row>
    <row r="4090" spans="1:14" hidden="1" x14ac:dyDescent="0.25">
      <c r="A4090" t="s">
        <v>241</v>
      </c>
      <c r="B4090" s="1">
        <v>44957</v>
      </c>
      <c r="C4090" t="s">
        <v>753</v>
      </c>
      <c r="D4090" t="s">
        <v>754</v>
      </c>
      <c r="E4090" s="4">
        <v>49592.770000000004</v>
      </c>
      <c r="F4090" t="s">
        <v>567</v>
      </c>
      <c r="G4090" t="s">
        <v>511</v>
      </c>
      <c r="H4090" t="s">
        <v>345</v>
      </c>
      <c r="I4090" t="s">
        <v>346</v>
      </c>
      <c r="J4090" t="s">
        <v>684</v>
      </c>
      <c r="L4090" t="s">
        <v>345</v>
      </c>
      <c r="M4090" t="s">
        <v>346</v>
      </c>
      <c r="N4090" t="s">
        <v>573</v>
      </c>
    </row>
    <row r="4091" spans="1:14" hidden="1" x14ac:dyDescent="0.25">
      <c r="A4091" t="s">
        <v>241</v>
      </c>
      <c r="B4091" s="1">
        <v>44957</v>
      </c>
      <c r="C4091" t="s">
        <v>765</v>
      </c>
      <c r="D4091" t="s">
        <v>766</v>
      </c>
      <c r="E4091" s="4">
        <v>53.55</v>
      </c>
      <c r="F4091" t="s">
        <v>567</v>
      </c>
      <c r="G4091" t="s">
        <v>511</v>
      </c>
      <c r="H4091" t="s">
        <v>345</v>
      </c>
      <c r="I4091" t="s">
        <v>346</v>
      </c>
      <c r="J4091" t="s">
        <v>684</v>
      </c>
      <c r="L4091" t="s">
        <v>345</v>
      </c>
      <c r="M4091" t="s">
        <v>346</v>
      </c>
      <c r="N4091" t="s">
        <v>573</v>
      </c>
    </row>
    <row r="4092" spans="1:14" hidden="1" x14ac:dyDescent="0.25">
      <c r="A4092" t="s">
        <v>241</v>
      </c>
      <c r="B4092" s="1">
        <v>44957</v>
      </c>
      <c r="C4092" t="s">
        <v>1188</v>
      </c>
      <c r="D4092" t="s">
        <v>1189</v>
      </c>
      <c r="E4092" s="4">
        <v>1091.8000000000002</v>
      </c>
      <c r="F4092" t="s">
        <v>567</v>
      </c>
      <c r="G4092" t="s">
        <v>511</v>
      </c>
      <c r="H4092" t="s">
        <v>345</v>
      </c>
      <c r="I4092" t="s">
        <v>346</v>
      </c>
      <c r="J4092" t="s">
        <v>684</v>
      </c>
      <c r="L4092" t="s">
        <v>345</v>
      </c>
      <c r="M4092" t="s">
        <v>346</v>
      </c>
      <c r="N4092" t="s">
        <v>573</v>
      </c>
    </row>
    <row r="4093" spans="1:14" hidden="1" x14ac:dyDescent="0.25">
      <c r="A4093" t="s">
        <v>241</v>
      </c>
      <c r="B4093" s="1">
        <v>44957</v>
      </c>
      <c r="C4093" t="s">
        <v>783</v>
      </c>
      <c r="D4093" t="s">
        <v>784</v>
      </c>
      <c r="E4093" s="4">
        <v>1120</v>
      </c>
      <c r="F4093" t="s">
        <v>567</v>
      </c>
      <c r="G4093" t="s">
        <v>511</v>
      </c>
      <c r="H4093" t="s">
        <v>345</v>
      </c>
      <c r="I4093" t="s">
        <v>346</v>
      </c>
      <c r="J4093" t="s">
        <v>684</v>
      </c>
      <c r="L4093" t="s">
        <v>345</v>
      </c>
      <c r="M4093" t="s">
        <v>432</v>
      </c>
      <c r="N4093" t="s">
        <v>573</v>
      </c>
    </row>
    <row r="4094" spans="1:14" hidden="1" x14ac:dyDescent="0.25">
      <c r="A4094" t="s">
        <v>241</v>
      </c>
      <c r="B4094" s="1">
        <v>44957</v>
      </c>
      <c r="C4094" t="s">
        <v>68</v>
      </c>
      <c r="D4094" t="s">
        <v>69</v>
      </c>
      <c r="E4094" s="4">
        <v>1559.9400000000016</v>
      </c>
      <c r="F4094" t="s">
        <v>567</v>
      </c>
      <c r="G4094" t="s">
        <v>511</v>
      </c>
      <c r="H4094" t="s">
        <v>324</v>
      </c>
      <c r="I4094" t="s">
        <v>323</v>
      </c>
      <c r="J4094" t="s">
        <v>787</v>
      </c>
      <c r="L4094" t="s">
        <v>324</v>
      </c>
      <c r="M4094" t="s">
        <v>323</v>
      </c>
      <c r="N4094" t="s">
        <v>573</v>
      </c>
    </row>
    <row r="4095" spans="1:14" hidden="1" x14ac:dyDescent="0.25">
      <c r="A4095" t="s">
        <v>241</v>
      </c>
      <c r="B4095" s="1">
        <v>44957</v>
      </c>
      <c r="C4095" t="s">
        <v>70</v>
      </c>
      <c r="D4095" t="s">
        <v>71</v>
      </c>
      <c r="E4095" s="4">
        <v>10615.85499999905</v>
      </c>
      <c r="F4095" t="s">
        <v>567</v>
      </c>
      <c r="G4095" t="s">
        <v>511</v>
      </c>
      <c r="H4095" t="s">
        <v>324</v>
      </c>
      <c r="I4095" t="s">
        <v>323</v>
      </c>
      <c r="J4095" t="s">
        <v>787</v>
      </c>
      <c r="L4095" t="s">
        <v>324</v>
      </c>
      <c r="M4095" t="s">
        <v>323</v>
      </c>
      <c r="N4095" t="s">
        <v>573</v>
      </c>
    </row>
    <row r="4096" spans="1:14" hidden="1" x14ac:dyDescent="0.25">
      <c r="A4096" t="s">
        <v>241</v>
      </c>
      <c r="B4096" s="1">
        <v>44957</v>
      </c>
      <c r="C4096" t="s">
        <v>72</v>
      </c>
      <c r="D4096" t="s">
        <v>73</v>
      </c>
      <c r="E4096" s="4">
        <v>2225.0499999999993</v>
      </c>
      <c r="F4096" t="s">
        <v>567</v>
      </c>
      <c r="G4096" t="s">
        <v>511</v>
      </c>
      <c r="H4096" t="s">
        <v>324</v>
      </c>
      <c r="I4096" t="s">
        <v>323</v>
      </c>
      <c r="J4096" t="s">
        <v>787</v>
      </c>
      <c r="L4096" t="s">
        <v>324</v>
      </c>
      <c r="M4096" t="s">
        <v>323</v>
      </c>
      <c r="N4096" t="s">
        <v>573</v>
      </c>
    </row>
    <row r="4097" spans="1:14" hidden="1" x14ac:dyDescent="0.25">
      <c r="A4097" t="s">
        <v>241</v>
      </c>
      <c r="B4097" s="1">
        <v>44957</v>
      </c>
      <c r="C4097" t="s">
        <v>80</v>
      </c>
      <c r="D4097" t="s">
        <v>81</v>
      </c>
      <c r="E4097" s="4">
        <v>31489.939999999944</v>
      </c>
      <c r="F4097" t="s">
        <v>567</v>
      </c>
      <c r="G4097" t="s">
        <v>511</v>
      </c>
      <c r="H4097" t="s">
        <v>324</v>
      </c>
      <c r="I4097" t="s">
        <v>323</v>
      </c>
      <c r="J4097" t="s">
        <v>787</v>
      </c>
      <c r="L4097" t="s">
        <v>324</v>
      </c>
      <c r="M4097" t="s">
        <v>323</v>
      </c>
      <c r="N4097" t="s">
        <v>573</v>
      </c>
    </row>
    <row r="4098" spans="1:14" hidden="1" x14ac:dyDescent="0.25">
      <c r="A4098" t="s">
        <v>241</v>
      </c>
      <c r="B4098" s="1">
        <v>44957</v>
      </c>
      <c r="C4098" t="s">
        <v>82</v>
      </c>
      <c r="D4098" t="s">
        <v>83</v>
      </c>
      <c r="E4098" s="4">
        <v>1906.3000000000029</v>
      </c>
      <c r="F4098" t="s">
        <v>567</v>
      </c>
      <c r="G4098" t="s">
        <v>511</v>
      </c>
      <c r="H4098" t="s">
        <v>324</v>
      </c>
      <c r="I4098" t="s">
        <v>323</v>
      </c>
      <c r="J4098" t="s">
        <v>787</v>
      </c>
      <c r="L4098" t="s">
        <v>324</v>
      </c>
      <c r="M4098" t="s">
        <v>323</v>
      </c>
      <c r="N4098" t="s">
        <v>573</v>
      </c>
    </row>
    <row r="4099" spans="1:14" hidden="1" x14ac:dyDescent="0.25">
      <c r="A4099" t="s">
        <v>241</v>
      </c>
      <c r="B4099" s="1">
        <v>44957</v>
      </c>
      <c r="C4099" t="s">
        <v>84</v>
      </c>
      <c r="D4099" t="s">
        <v>85</v>
      </c>
      <c r="E4099" s="4">
        <v>67824.460000002669</v>
      </c>
      <c r="F4099" t="s">
        <v>567</v>
      </c>
      <c r="G4099" t="s">
        <v>511</v>
      </c>
      <c r="H4099" t="s">
        <v>324</v>
      </c>
      <c r="I4099" t="s">
        <v>323</v>
      </c>
      <c r="J4099" t="s">
        <v>787</v>
      </c>
      <c r="L4099" t="s">
        <v>324</v>
      </c>
      <c r="M4099" t="s">
        <v>323</v>
      </c>
      <c r="N4099" t="s">
        <v>573</v>
      </c>
    </row>
    <row r="4100" spans="1:14" hidden="1" x14ac:dyDescent="0.25">
      <c r="A4100" t="s">
        <v>241</v>
      </c>
      <c r="B4100" s="1">
        <v>44957</v>
      </c>
      <c r="C4100" t="s">
        <v>86</v>
      </c>
      <c r="D4100" t="s">
        <v>87</v>
      </c>
      <c r="E4100" s="4">
        <v>162972.41999999998</v>
      </c>
      <c r="F4100" t="s">
        <v>567</v>
      </c>
      <c r="G4100" t="s">
        <v>511</v>
      </c>
      <c r="H4100" t="s">
        <v>324</v>
      </c>
      <c r="I4100" t="s">
        <v>323</v>
      </c>
      <c r="J4100" t="s">
        <v>787</v>
      </c>
      <c r="L4100" t="s">
        <v>324</v>
      </c>
      <c r="M4100" t="s">
        <v>323</v>
      </c>
      <c r="N4100" t="s">
        <v>573</v>
      </c>
    </row>
    <row r="4101" spans="1:14" hidden="1" x14ac:dyDescent="0.25">
      <c r="A4101" t="s">
        <v>241</v>
      </c>
      <c r="B4101" s="1">
        <v>44957</v>
      </c>
      <c r="C4101" t="s">
        <v>88</v>
      </c>
      <c r="D4101" t="s">
        <v>89</v>
      </c>
      <c r="E4101" s="4">
        <v>51938.680000000299</v>
      </c>
      <c r="F4101" t="s">
        <v>567</v>
      </c>
      <c r="G4101" t="s">
        <v>511</v>
      </c>
      <c r="H4101" t="s">
        <v>324</v>
      </c>
      <c r="I4101" t="s">
        <v>323</v>
      </c>
      <c r="J4101" t="s">
        <v>787</v>
      </c>
      <c r="L4101" t="s">
        <v>324</v>
      </c>
      <c r="M4101" t="s">
        <v>323</v>
      </c>
      <c r="N4101" t="s">
        <v>573</v>
      </c>
    </row>
    <row r="4102" spans="1:14" hidden="1" x14ac:dyDescent="0.25">
      <c r="A4102" t="s">
        <v>241</v>
      </c>
      <c r="B4102" s="1">
        <v>44957</v>
      </c>
      <c r="C4102" t="s">
        <v>90</v>
      </c>
      <c r="D4102" t="s">
        <v>91</v>
      </c>
      <c r="E4102" s="4">
        <v>10362.659999999985</v>
      </c>
      <c r="F4102" t="s">
        <v>567</v>
      </c>
      <c r="G4102" t="s">
        <v>511</v>
      </c>
      <c r="H4102" t="s">
        <v>324</v>
      </c>
      <c r="I4102" t="s">
        <v>323</v>
      </c>
      <c r="J4102" t="s">
        <v>787</v>
      </c>
      <c r="L4102" t="s">
        <v>324</v>
      </c>
      <c r="M4102" t="s">
        <v>323</v>
      </c>
      <c r="N4102" t="s">
        <v>573</v>
      </c>
    </row>
    <row r="4103" spans="1:14" hidden="1" x14ac:dyDescent="0.25">
      <c r="A4103" t="s">
        <v>241</v>
      </c>
      <c r="B4103" s="1">
        <v>44957</v>
      </c>
      <c r="C4103" t="s">
        <v>92</v>
      </c>
      <c r="D4103" t="s">
        <v>93</v>
      </c>
      <c r="E4103" s="4">
        <v>119677.13000000009</v>
      </c>
      <c r="F4103" t="s">
        <v>567</v>
      </c>
      <c r="G4103" t="s">
        <v>511</v>
      </c>
      <c r="H4103" t="s">
        <v>324</v>
      </c>
      <c r="I4103" t="s">
        <v>323</v>
      </c>
      <c r="J4103" t="s">
        <v>787</v>
      </c>
      <c r="L4103" t="s">
        <v>324</v>
      </c>
      <c r="M4103" t="s">
        <v>323</v>
      </c>
      <c r="N4103" t="s">
        <v>573</v>
      </c>
    </row>
    <row r="4104" spans="1:14" hidden="1" x14ac:dyDescent="0.25">
      <c r="A4104" t="s">
        <v>241</v>
      </c>
      <c r="B4104" s="1">
        <v>44957</v>
      </c>
      <c r="C4104" t="s">
        <v>94</v>
      </c>
      <c r="D4104" t="s">
        <v>95</v>
      </c>
      <c r="E4104" s="4">
        <v>178.43000000000262</v>
      </c>
      <c r="F4104" t="s">
        <v>567</v>
      </c>
      <c r="G4104" t="s">
        <v>511</v>
      </c>
      <c r="H4104" t="s">
        <v>324</v>
      </c>
      <c r="I4104" t="s">
        <v>323</v>
      </c>
      <c r="J4104" t="s">
        <v>787</v>
      </c>
      <c r="L4104" t="s">
        <v>324</v>
      </c>
      <c r="M4104" t="s">
        <v>323</v>
      </c>
      <c r="N4104" t="s">
        <v>573</v>
      </c>
    </row>
    <row r="4105" spans="1:14" hidden="1" x14ac:dyDescent="0.25">
      <c r="A4105" t="s">
        <v>241</v>
      </c>
      <c r="B4105" s="1">
        <v>44957</v>
      </c>
      <c r="C4105" t="s">
        <v>96</v>
      </c>
      <c r="D4105" t="s">
        <v>97</v>
      </c>
      <c r="E4105" s="4">
        <v>80598.52999999997</v>
      </c>
      <c r="F4105" t="s">
        <v>567</v>
      </c>
      <c r="G4105" t="s">
        <v>511</v>
      </c>
      <c r="H4105" t="s">
        <v>324</v>
      </c>
      <c r="I4105" t="s">
        <v>323</v>
      </c>
      <c r="J4105" t="s">
        <v>787</v>
      </c>
      <c r="L4105" t="s">
        <v>324</v>
      </c>
      <c r="M4105" t="s">
        <v>323</v>
      </c>
      <c r="N4105" t="s">
        <v>573</v>
      </c>
    </row>
    <row r="4106" spans="1:14" hidden="1" x14ac:dyDescent="0.25">
      <c r="A4106" t="s">
        <v>241</v>
      </c>
      <c r="B4106" s="1">
        <v>44957</v>
      </c>
      <c r="C4106" t="s">
        <v>98</v>
      </c>
      <c r="D4106" t="s">
        <v>99</v>
      </c>
      <c r="E4106" s="4">
        <v>7092.5200000000013</v>
      </c>
      <c r="F4106" t="s">
        <v>567</v>
      </c>
      <c r="G4106" t="s">
        <v>511</v>
      </c>
      <c r="H4106" t="s">
        <v>324</v>
      </c>
      <c r="I4106" t="s">
        <v>323</v>
      </c>
      <c r="J4106" t="s">
        <v>787</v>
      </c>
      <c r="L4106" t="s">
        <v>324</v>
      </c>
      <c r="M4106" t="s">
        <v>323</v>
      </c>
      <c r="N4106" t="s">
        <v>573</v>
      </c>
    </row>
    <row r="4107" spans="1:14" hidden="1" x14ac:dyDescent="0.25">
      <c r="A4107" t="s">
        <v>241</v>
      </c>
      <c r="B4107" s="1">
        <v>44957</v>
      </c>
      <c r="C4107" t="s">
        <v>1298</v>
      </c>
      <c r="D4107" t="s">
        <v>1299</v>
      </c>
      <c r="E4107" s="4">
        <v>1873.1499999999883</v>
      </c>
      <c r="F4107" t="s">
        <v>567</v>
      </c>
      <c r="G4107" t="s">
        <v>511</v>
      </c>
      <c r="H4107" t="s">
        <v>324</v>
      </c>
      <c r="I4107" t="s">
        <v>323</v>
      </c>
      <c r="J4107" t="s">
        <v>787</v>
      </c>
      <c r="L4107" t="s">
        <v>324</v>
      </c>
      <c r="M4107" t="s">
        <v>323</v>
      </c>
      <c r="N4107" t="s">
        <v>573</v>
      </c>
    </row>
    <row r="4108" spans="1:14" hidden="1" x14ac:dyDescent="0.25">
      <c r="A4108" t="s">
        <v>241</v>
      </c>
      <c r="B4108" s="1">
        <v>44957</v>
      </c>
      <c r="C4108" t="s">
        <v>100</v>
      </c>
      <c r="D4108" t="s">
        <v>101</v>
      </c>
      <c r="E4108" s="4">
        <v>1000153.42</v>
      </c>
      <c r="F4108" t="s">
        <v>567</v>
      </c>
      <c r="G4108" t="s">
        <v>511</v>
      </c>
      <c r="H4108" t="s">
        <v>324</v>
      </c>
      <c r="I4108" t="s">
        <v>323</v>
      </c>
      <c r="J4108" t="s">
        <v>787</v>
      </c>
      <c r="L4108" t="s">
        <v>324</v>
      </c>
      <c r="M4108" t="s">
        <v>323</v>
      </c>
      <c r="N4108" t="s">
        <v>573</v>
      </c>
    </row>
    <row r="4109" spans="1:14" hidden="1" x14ac:dyDescent="0.25">
      <c r="A4109" t="s">
        <v>241</v>
      </c>
      <c r="B4109" s="1">
        <v>44957</v>
      </c>
      <c r="C4109" t="s">
        <v>108</v>
      </c>
      <c r="D4109" t="s">
        <v>109</v>
      </c>
      <c r="E4109" s="4">
        <v>3000000</v>
      </c>
      <c r="F4109" t="s">
        <v>567</v>
      </c>
      <c r="G4109" t="s">
        <v>511</v>
      </c>
      <c r="H4109" t="s">
        <v>324</v>
      </c>
      <c r="I4109" t="s">
        <v>323</v>
      </c>
      <c r="J4109" t="s">
        <v>787</v>
      </c>
      <c r="L4109" t="s">
        <v>324</v>
      </c>
      <c r="M4109" t="s">
        <v>323</v>
      </c>
      <c r="N4109" t="s">
        <v>573</v>
      </c>
    </row>
    <row r="4110" spans="1:14" hidden="1" x14ac:dyDescent="0.25">
      <c r="A4110" t="s">
        <v>241</v>
      </c>
      <c r="B4110" s="1">
        <v>44957</v>
      </c>
      <c r="C4110" t="s">
        <v>1232</v>
      </c>
      <c r="D4110" t="s">
        <v>1233</v>
      </c>
      <c r="E4110" s="4">
        <v>4.9999979892163537E-3</v>
      </c>
      <c r="F4110" t="s">
        <v>567</v>
      </c>
      <c r="G4110" t="s">
        <v>511</v>
      </c>
      <c r="H4110" t="s">
        <v>351</v>
      </c>
      <c r="I4110" t="s">
        <v>354</v>
      </c>
      <c r="J4110" t="s">
        <v>848</v>
      </c>
      <c r="L4110" t="s">
        <v>351</v>
      </c>
      <c r="M4110" t="s">
        <v>440</v>
      </c>
      <c r="N4110" t="s">
        <v>573</v>
      </c>
    </row>
    <row r="4111" spans="1:14" hidden="1" x14ac:dyDescent="0.25">
      <c r="A4111" t="s">
        <v>241</v>
      </c>
      <c r="B4111" s="1">
        <v>44957</v>
      </c>
      <c r="C4111" t="s">
        <v>1324</v>
      </c>
      <c r="D4111" t="s">
        <v>1325</v>
      </c>
      <c r="E4111" s="4">
        <v>55.97</v>
      </c>
      <c r="F4111" t="s">
        <v>567</v>
      </c>
      <c r="G4111" t="s">
        <v>511</v>
      </c>
      <c r="H4111" t="s">
        <v>355</v>
      </c>
      <c r="I4111" t="s">
        <v>356</v>
      </c>
      <c r="J4111" t="s">
        <v>689</v>
      </c>
      <c r="L4111" t="s">
        <v>355</v>
      </c>
      <c r="M4111" t="s">
        <v>356</v>
      </c>
      <c r="N4111" t="s">
        <v>573</v>
      </c>
    </row>
    <row r="4112" spans="1:14" hidden="1" x14ac:dyDescent="0.25">
      <c r="A4112" t="s">
        <v>241</v>
      </c>
      <c r="B4112" s="1">
        <v>44957</v>
      </c>
      <c r="C4112" t="s">
        <v>1076</v>
      </c>
      <c r="D4112" t="s">
        <v>1077</v>
      </c>
      <c r="E4112" s="4">
        <v>3368.95</v>
      </c>
      <c r="F4112" t="s">
        <v>567</v>
      </c>
      <c r="G4112" t="s">
        <v>511</v>
      </c>
      <c r="H4112" t="s">
        <v>348</v>
      </c>
      <c r="I4112" t="s">
        <v>349</v>
      </c>
      <c r="J4112" t="s">
        <v>746</v>
      </c>
      <c r="L4112" t="s">
        <v>348</v>
      </c>
      <c r="M4112" t="s">
        <v>453</v>
      </c>
      <c r="N4112" t="s">
        <v>573</v>
      </c>
    </row>
    <row r="4113" spans="1:14" hidden="1" x14ac:dyDescent="0.25">
      <c r="A4113" t="s">
        <v>241</v>
      </c>
      <c r="B4113" s="1">
        <v>44957</v>
      </c>
      <c r="C4113" t="s">
        <v>1117</v>
      </c>
      <c r="D4113" t="s">
        <v>1118</v>
      </c>
      <c r="E4113" s="4">
        <v>1283.9300000000003</v>
      </c>
      <c r="F4113" t="s">
        <v>567</v>
      </c>
      <c r="G4113" t="s">
        <v>511</v>
      </c>
      <c r="H4113" t="s">
        <v>348</v>
      </c>
      <c r="I4113" t="s">
        <v>349</v>
      </c>
      <c r="J4113" t="s">
        <v>746</v>
      </c>
      <c r="L4113" t="s">
        <v>348</v>
      </c>
      <c r="M4113" t="s">
        <v>453</v>
      </c>
      <c r="N4113" t="s">
        <v>573</v>
      </c>
    </row>
    <row r="4114" spans="1:14" hidden="1" x14ac:dyDescent="0.25">
      <c r="A4114" t="s">
        <v>241</v>
      </c>
      <c r="B4114" s="1">
        <v>44957</v>
      </c>
      <c r="C4114" t="s">
        <v>78</v>
      </c>
      <c r="D4114" t="s">
        <v>79</v>
      </c>
      <c r="E4114" s="4">
        <v>-8145.5799999939045</v>
      </c>
      <c r="F4114" t="s">
        <v>567</v>
      </c>
      <c r="G4114" t="s">
        <v>511</v>
      </c>
      <c r="H4114" t="s">
        <v>324</v>
      </c>
      <c r="I4114" t="s">
        <v>323</v>
      </c>
      <c r="J4114" t="s">
        <v>787</v>
      </c>
      <c r="L4114" t="s">
        <v>324</v>
      </c>
      <c r="M4114" t="s">
        <v>323</v>
      </c>
      <c r="N4114" t="s">
        <v>573</v>
      </c>
    </row>
    <row r="4115" spans="1:14" hidden="1" x14ac:dyDescent="0.25">
      <c r="A4115" t="s">
        <v>241</v>
      </c>
      <c r="B4115" s="1">
        <v>44957</v>
      </c>
      <c r="C4115" t="s">
        <v>846</v>
      </c>
      <c r="D4115" t="s">
        <v>847</v>
      </c>
      <c r="E4115" s="4">
        <v>-7550.0000000000136</v>
      </c>
      <c r="F4115" t="s">
        <v>567</v>
      </c>
      <c r="G4115" t="s">
        <v>511</v>
      </c>
      <c r="H4115" t="s">
        <v>347</v>
      </c>
      <c r="I4115" t="s">
        <v>350</v>
      </c>
      <c r="J4115" t="s">
        <v>848</v>
      </c>
      <c r="L4115" t="s">
        <v>347</v>
      </c>
      <c r="M4115" t="s">
        <v>350</v>
      </c>
      <c r="N4115" t="s">
        <v>573</v>
      </c>
    </row>
    <row r="4116" spans="1:14" hidden="1" x14ac:dyDescent="0.25">
      <c r="A4116" t="s">
        <v>241</v>
      </c>
      <c r="B4116" s="1">
        <v>44957</v>
      </c>
      <c r="C4116" t="s">
        <v>851</v>
      </c>
      <c r="D4116" t="s">
        <v>852</v>
      </c>
      <c r="E4116" s="4">
        <v>-100000</v>
      </c>
      <c r="F4116" t="s">
        <v>567</v>
      </c>
      <c r="G4116" t="s">
        <v>511</v>
      </c>
      <c r="H4116" t="s">
        <v>347</v>
      </c>
      <c r="I4116" t="s">
        <v>350</v>
      </c>
      <c r="J4116" t="s">
        <v>848</v>
      </c>
      <c r="L4116" t="s">
        <v>347</v>
      </c>
      <c r="M4116" t="s">
        <v>350</v>
      </c>
      <c r="N4116" t="s">
        <v>573</v>
      </c>
    </row>
    <row r="4117" spans="1:14" hidden="1" x14ac:dyDescent="0.25">
      <c r="A4117" t="s">
        <v>241</v>
      </c>
      <c r="B4117" s="1">
        <v>44957</v>
      </c>
      <c r="C4117" t="s">
        <v>855</v>
      </c>
      <c r="D4117" t="s">
        <v>856</v>
      </c>
      <c r="E4117" s="4">
        <v>-800000</v>
      </c>
      <c r="F4117" t="s">
        <v>567</v>
      </c>
      <c r="G4117" t="s">
        <v>511</v>
      </c>
      <c r="H4117" t="s">
        <v>347</v>
      </c>
      <c r="I4117" t="s">
        <v>350</v>
      </c>
      <c r="J4117" t="s">
        <v>848</v>
      </c>
      <c r="L4117" t="s">
        <v>347</v>
      </c>
      <c r="M4117" t="s">
        <v>350</v>
      </c>
      <c r="N4117" t="s">
        <v>573</v>
      </c>
    </row>
    <row r="4118" spans="1:14" hidden="1" x14ac:dyDescent="0.25">
      <c r="A4118" t="s">
        <v>241</v>
      </c>
      <c r="B4118" s="1">
        <v>44957</v>
      </c>
      <c r="C4118" t="s">
        <v>859</v>
      </c>
      <c r="D4118" t="s">
        <v>860</v>
      </c>
      <c r="E4118" s="4">
        <v>-62928.91</v>
      </c>
      <c r="F4118" t="s">
        <v>567</v>
      </c>
      <c r="G4118" t="s">
        <v>511</v>
      </c>
      <c r="H4118" t="s">
        <v>351</v>
      </c>
      <c r="I4118" t="s">
        <v>354</v>
      </c>
      <c r="J4118" t="s">
        <v>848</v>
      </c>
      <c r="L4118" t="s">
        <v>351</v>
      </c>
      <c r="M4118" t="s">
        <v>438</v>
      </c>
      <c r="N4118" t="s">
        <v>573</v>
      </c>
    </row>
    <row r="4119" spans="1:14" hidden="1" x14ac:dyDescent="0.25">
      <c r="A4119" t="s">
        <v>241</v>
      </c>
      <c r="B4119" s="1">
        <v>44957</v>
      </c>
      <c r="C4119" t="s">
        <v>1192</v>
      </c>
      <c r="D4119" t="s">
        <v>1193</v>
      </c>
      <c r="E4119" s="4">
        <v>-189369.67</v>
      </c>
      <c r="F4119" t="s">
        <v>567</v>
      </c>
      <c r="G4119" t="s">
        <v>511</v>
      </c>
      <c r="H4119" t="s">
        <v>351</v>
      </c>
      <c r="I4119" t="s">
        <v>354</v>
      </c>
      <c r="J4119" t="s">
        <v>848</v>
      </c>
      <c r="L4119" t="s">
        <v>1194</v>
      </c>
      <c r="M4119" t="s">
        <v>442</v>
      </c>
      <c r="N4119" t="s">
        <v>573</v>
      </c>
    </row>
    <row r="4120" spans="1:14" hidden="1" x14ac:dyDescent="0.25">
      <c r="A4120" t="s">
        <v>241</v>
      </c>
      <c r="B4120" s="1">
        <v>44957</v>
      </c>
      <c r="C4120" t="s">
        <v>865</v>
      </c>
      <c r="D4120" t="s">
        <v>866</v>
      </c>
      <c r="E4120" s="4">
        <v>-86282.830000000016</v>
      </c>
      <c r="F4120" t="s">
        <v>567</v>
      </c>
      <c r="G4120" t="s">
        <v>511</v>
      </c>
      <c r="H4120" t="s">
        <v>351</v>
      </c>
      <c r="I4120" t="s">
        <v>354</v>
      </c>
      <c r="J4120" t="s">
        <v>848</v>
      </c>
      <c r="L4120" t="s">
        <v>351</v>
      </c>
      <c r="M4120" t="s">
        <v>440</v>
      </c>
      <c r="N4120" t="s">
        <v>573</v>
      </c>
    </row>
    <row r="4121" spans="1:14" hidden="1" x14ac:dyDescent="0.25">
      <c r="A4121" t="s">
        <v>241</v>
      </c>
      <c r="B4121" s="1">
        <v>44957</v>
      </c>
      <c r="C4121" t="s">
        <v>1326</v>
      </c>
      <c r="D4121" t="s">
        <v>1327</v>
      </c>
      <c r="E4121" s="4">
        <v>-68372.169999995676</v>
      </c>
      <c r="F4121" t="s">
        <v>567</v>
      </c>
      <c r="G4121" t="s">
        <v>511</v>
      </c>
      <c r="H4121" t="s">
        <v>351</v>
      </c>
      <c r="I4121" t="s">
        <v>354</v>
      </c>
      <c r="J4121" t="s">
        <v>848</v>
      </c>
      <c r="L4121" t="s">
        <v>351</v>
      </c>
      <c r="M4121" t="s">
        <v>440</v>
      </c>
      <c r="N4121" t="s">
        <v>573</v>
      </c>
    </row>
    <row r="4122" spans="1:14" hidden="1" x14ac:dyDescent="0.25">
      <c r="A4122" t="s">
        <v>241</v>
      </c>
      <c r="B4122" s="1">
        <v>44957</v>
      </c>
      <c r="C4122" t="s">
        <v>871</v>
      </c>
      <c r="D4122" t="s">
        <v>872</v>
      </c>
      <c r="E4122" s="4">
        <v>-104189.62</v>
      </c>
      <c r="F4122" t="s">
        <v>567</v>
      </c>
      <c r="G4122" t="s">
        <v>511</v>
      </c>
      <c r="H4122" t="s">
        <v>519</v>
      </c>
      <c r="I4122" t="s">
        <v>513</v>
      </c>
      <c r="J4122" t="s">
        <v>594</v>
      </c>
      <c r="L4122" t="s">
        <v>519</v>
      </c>
      <c r="M4122" t="s">
        <v>419</v>
      </c>
      <c r="N4122" t="s">
        <v>573</v>
      </c>
    </row>
    <row r="4123" spans="1:14" hidden="1" x14ac:dyDescent="0.25">
      <c r="A4123" t="s">
        <v>241</v>
      </c>
      <c r="B4123" s="1">
        <v>44957</v>
      </c>
      <c r="C4123" t="s">
        <v>873</v>
      </c>
      <c r="D4123" t="s">
        <v>874</v>
      </c>
      <c r="E4123" s="4">
        <v>-209105.68000000002</v>
      </c>
      <c r="F4123" t="s">
        <v>567</v>
      </c>
      <c r="G4123" t="s">
        <v>511</v>
      </c>
      <c r="H4123" t="s">
        <v>519</v>
      </c>
      <c r="I4123" t="s">
        <v>513</v>
      </c>
      <c r="J4123" t="s">
        <v>594</v>
      </c>
      <c r="L4123" t="s">
        <v>519</v>
      </c>
      <c r="M4123" t="s">
        <v>419</v>
      </c>
      <c r="N4123" t="s">
        <v>573</v>
      </c>
    </row>
    <row r="4124" spans="1:14" hidden="1" x14ac:dyDescent="0.25">
      <c r="A4124" t="s">
        <v>241</v>
      </c>
      <c r="B4124" s="1">
        <v>44957</v>
      </c>
      <c r="C4124" t="s">
        <v>875</v>
      </c>
      <c r="D4124" t="s">
        <v>876</v>
      </c>
      <c r="E4124" s="4">
        <v>-130693.5</v>
      </c>
      <c r="F4124" t="s">
        <v>567</v>
      </c>
      <c r="G4124" t="s">
        <v>511</v>
      </c>
      <c r="H4124" t="s">
        <v>519</v>
      </c>
      <c r="I4124" t="s">
        <v>513</v>
      </c>
      <c r="J4124" t="s">
        <v>594</v>
      </c>
      <c r="L4124" t="s">
        <v>519</v>
      </c>
      <c r="M4124" t="s">
        <v>419</v>
      </c>
      <c r="N4124" t="s">
        <v>573</v>
      </c>
    </row>
    <row r="4125" spans="1:14" hidden="1" x14ac:dyDescent="0.25">
      <c r="A4125" t="s">
        <v>241</v>
      </c>
      <c r="B4125" s="1">
        <v>44957</v>
      </c>
      <c r="C4125" t="s">
        <v>877</v>
      </c>
      <c r="D4125" t="s">
        <v>878</v>
      </c>
      <c r="E4125" s="4">
        <v>-792</v>
      </c>
      <c r="F4125" t="s">
        <v>567</v>
      </c>
      <c r="G4125" t="s">
        <v>511</v>
      </c>
      <c r="H4125" t="s">
        <v>519</v>
      </c>
      <c r="I4125" t="s">
        <v>513</v>
      </c>
      <c r="J4125" t="s">
        <v>594</v>
      </c>
      <c r="L4125" t="s">
        <v>519</v>
      </c>
      <c r="M4125" t="s">
        <v>419</v>
      </c>
      <c r="N4125" t="s">
        <v>573</v>
      </c>
    </row>
    <row r="4126" spans="1:14" hidden="1" x14ac:dyDescent="0.25">
      <c r="A4126" t="s">
        <v>241</v>
      </c>
      <c r="B4126" s="1">
        <v>44957</v>
      </c>
      <c r="C4126" t="s">
        <v>879</v>
      </c>
      <c r="D4126" t="s">
        <v>880</v>
      </c>
      <c r="E4126" s="4">
        <v>-51454.32</v>
      </c>
      <c r="F4126" t="s">
        <v>567</v>
      </c>
      <c r="G4126" t="s">
        <v>511</v>
      </c>
      <c r="H4126" t="s">
        <v>519</v>
      </c>
      <c r="I4126" t="s">
        <v>513</v>
      </c>
      <c r="J4126" t="s">
        <v>594</v>
      </c>
      <c r="L4126" t="s">
        <v>519</v>
      </c>
      <c r="M4126" t="s">
        <v>419</v>
      </c>
      <c r="N4126" t="s">
        <v>573</v>
      </c>
    </row>
    <row r="4127" spans="1:14" hidden="1" x14ac:dyDescent="0.25">
      <c r="A4127" t="s">
        <v>241</v>
      </c>
      <c r="B4127" s="1">
        <v>44957</v>
      </c>
      <c r="C4127" t="s">
        <v>881</v>
      </c>
      <c r="D4127" t="s">
        <v>882</v>
      </c>
      <c r="E4127" s="4">
        <v>-16408.5</v>
      </c>
      <c r="F4127" t="s">
        <v>567</v>
      </c>
      <c r="G4127" t="s">
        <v>511</v>
      </c>
      <c r="H4127" t="s">
        <v>519</v>
      </c>
      <c r="I4127" t="s">
        <v>513</v>
      </c>
      <c r="J4127" t="s">
        <v>594</v>
      </c>
      <c r="L4127" t="s">
        <v>519</v>
      </c>
      <c r="M4127" t="s">
        <v>419</v>
      </c>
      <c r="N4127" t="s">
        <v>573</v>
      </c>
    </row>
    <row r="4128" spans="1:14" hidden="1" x14ac:dyDescent="0.25">
      <c r="A4128" t="s">
        <v>241</v>
      </c>
      <c r="B4128" s="1">
        <v>44957</v>
      </c>
      <c r="C4128" t="s">
        <v>883</v>
      </c>
      <c r="D4128" t="s">
        <v>884</v>
      </c>
      <c r="E4128" s="4">
        <v>-37664.42</v>
      </c>
      <c r="F4128" t="s">
        <v>567</v>
      </c>
      <c r="G4128" t="s">
        <v>511</v>
      </c>
      <c r="H4128" t="s">
        <v>519</v>
      </c>
      <c r="I4128" t="s">
        <v>513</v>
      </c>
      <c r="J4128" t="s">
        <v>594</v>
      </c>
      <c r="L4128" t="s">
        <v>519</v>
      </c>
      <c r="M4128" t="s">
        <v>419</v>
      </c>
      <c r="N4128" t="s">
        <v>573</v>
      </c>
    </row>
    <row r="4129" spans="1:14" hidden="1" x14ac:dyDescent="0.25">
      <c r="A4129" t="s">
        <v>241</v>
      </c>
      <c r="B4129" s="1">
        <v>44957</v>
      </c>
      <c r="C4129" t="s">
        <v>885</v>
      </c>
      <c r="D4129" t="s">
        <v>886</v>
      </c>
      <c r="E4129" s="4">
        <v>-9208.98</v>
      </c>
      <c r="F4129" t="s">
        <v>567</v>
      </c>
      <c r="G4129" t="s">
        <v>511</v>
      </c>
      <c r="H4129" t="s">
        <v>519</v>
      </c>
      <c r="I4129" t="s">
        <v>513</v>
      </c>
      <c r="J4129" t="s">
        <v>594</v>
      </c>
      <c r="L4129" t="s">
        <v>519</v>
      </c>
      <c r="M4129" t="s">
        <v>419</v>
      </c>
      <c r="N4129" t="s">
        <v>573</v>
      </c>
    </row>
    <row r="4130" spans="1:14" hidden="1" x14ac:dyDescent="0.25">
      <c r="A4130" t="s">
        <v>241</v>
      </c>
      <c r="B4130" s="1">
        <v>44957</v>
      </c>
      <c r="C4130" t="s">
        <v>887</v>
      </c>
      <c r="D4130" t="s">
        <v>888</v>
      </c>
      <c r="E4130" s="4">
        <v>-10000</v>
      </c>
      <c r="F4130" t="s">
        <v>567</v>
      </c>
      <c r="G4130" t="s">
        <v>511</v>
      </c>
      <c r="H4130" t="s">
        <v>516</v>
      </c>
      <c r="I4130" t="s">
        <v>512</v>
      </c>
      <c r="J4130" t="s">
        <v>572</v>
      </c>
      <c r="L4130" t="s">
        <v>516</v>
      </c>
      <c r="M4130" t="s">
        <v>417</v>
      </c>
      <c r="N4130" t="s">
        <v>573</v>
      </c>
    </row>
    <row r="4131" spans="1:14" hidden="1" x14ac:dyDescent="0.25">
      <c r="A4131" t="s">
        <v>241</v>
      </c>
      <c r="B4131" s="1">
        <v>44957</v>
      </c>
      <c r="C4131" t="s">
        <v>891</v>
      </c>
      <c r="D4131" t="s">
        <v>892</v>
      </c>
      <c r="E4131" s="4">
        <v>-5023</v>
      </c>
      <c r="F4131" t="s">
        <v>567</v>
      </c>
      <c r="G4131" t="s">
        <v>511</v>
      </c>
      <c r="H4131" t="s">
        <v>516</v>
      </c>
      <c r="I4131" t="s">
        <v>512</v>
      </c>
      <c r="J4131" t="s">
        <v>572</v>
      </c>
      <c r="L4131" t="s">
        <v>516</v>
      </c>
      <c r="M4131" t="s">
        <v>417</v>
      </c>
      <c r="N4131" t="s">
        <v>573</v>
      </c>
    </row>
    <row r="4132" spans="1:14" hidden="1" x14ac:dyDescent="0.25">
      <c r="A4132" t="s">
        <v>241</v>
      </c>
      <c r="B4132" s="1">
        <v>44957</v>
      </c>
      <c r="C4132" t="s">
        <v>893</v>
      </c>
      <c r="D4132" t="s">
        <v>894</v>
      </c>
      <c r="E4132" s="4">
        <v>-35407.530000000021</v>
      </c>
      <c r="F4132" t="s">
        <v>567</v>
      </c>
      <c r="G4132" t="s">
        <v>511</v>
      </c>
      <c r="H4132" t="s">
        <v>516</v>
      </c>
      <c r="I4132" t="s">
        <v>512</v>
      </c>
      <c r="J4132" t="s">
        <v>572</v>
      </c>
      <c r="L4132" t="s">
        <v>516</v>
      </c>
      <c r="M4132" t="s">
        <v>417</v>
      </c>
      <c r="N4132" t="s">
        <v>573</v>
      </c>
    </row>
    <row r="4133" spans="1:14" hidden="1" x14ac:dyDescent="0.25">
      <c r="A4133" t="s">
        <v>241</v>
      </c>
      <c r="B4133" s="1">
        <v>44957</v>
      </c>
      <c r="C4133" t="s">
        <v>895</v>
      </c>
      <c r="D4133" t="s">
        <v>896</v>
      </c>
      <c r="E4133" s="4">
        <v>-50940.84</v>
      </c>
      <c r="F4133" t="s">
        <v>567</v>
      </c>
      <c r="G4133" t="s">
        <v>511</v>
      </c>
      <c r="H4133" t="s">
        <v>516</v>
      </c>
      <c r="I4133" t="s">
        <v>512</v>
      </c>
      <c r="J4133" t="s">
        <v>572</v>
      </c>
      <c r="L4133" t="s">
        <v>516</v>
      </c>
      <c r="M4133" t="s">
        <v>417</v>
      </c>
      <c r="N4133" t="s">
        <v>573</v>
      </c>
    </row>
    <row r="4134" spans="1:14" hidden="1" x14ac:dyDescent="0.25">
      <c r="A4134" t="s">
        <v>241</v>
      </c>
      <c r="B4134" s="1">
        <v>44957</v>
      </c>
      <c r="C4134" t="s">
        <v>897</v>
      </c>
      <c r="D4134" t="s">
        <v>898</v>
      </c>
      <c r="E4134" s="4">
        <v>-1145372</v>
      </c>
      <c r="F4134" t="s">
        <v>567</v>
      </c>
      <c r="G4134" t="s">
        <v>511</v>
      </c>
      <c r="H4134" t="s">
        <v>331</v>
      </c>
      <c r="I4134" t="s">
        <v>332</v>
      </c>
      <c r="J4134" t="s">
        <v>899</v>
      </c>
      <c r="L4134" t="s">
        <v>331</v>
      </c>
      <c r="M4134" t="s">
        <v>332</v>
      </c>
      <c r="N4134" t="s">
        <v>573</v>
      </c>
    </row>
    <row r="4135" spans="1:14" hidden="1" x14ac:dyDescent="0.25">
      <c r="A4135" t="s">
        <v>241</v>
      </c>
      <c r="B4135" s="1">
        <v>44957</v>
      </c>
      <c r="C4135" t="s">
        <v>1195</v>
      </c>
      <c r="D4135" t="s">
        <v>1196</v>
      </c>
      <c r="E4135" s="4">
        <v>-245167.83000000002</v>
      </c>
      <c r="F4135" t="s">
        <v>567</v>
      </c>
      <c r="G4135" t="s">
        <v>511</v>
      </c>
      <c r="H4135" t="s">
        <v>331</v>
      </c>
      <c r="I4135" t="s">
        <v>332</v>
      </c>
      <c r="J4135" t="s">
        <v>899</v>
      </c>
      <c r="L4135" t="s">
        <v>331</v>
      </c>
      <c r="M4135" t="s">
        <v>332</v>
      </c>
      <c r="N4135" t="s">
        <v>573</v>
      </c>
    </row>
    <row r="4136" spans="1:14" hidden="1" x14ac:dyDescent="0.25">
      <c r="A4136" t="s">
        <v>241</v>
      </c>
      <c r="B4136" s="1">
        <v>44957</v>
      </c>
      <c r="C4136" t="s">
        <v>1197</v>
      </c>
      <c r="D4136" t="s">
        <v>1198</v>
      </c>
      <c r="E4136" s="4">
        <v>-517000</v>
      </c>
      <c r="F4136" t="s">
        <v>567</v>
      </c>
      <c r="G4136" t="s">
        <v>511</v>
      </c>
      <c r="H4136" t="s">
        <v>331</v>
      </c>
      <c r="I4136" t="s">
        <v>332</v>
      </c>
      <c r="J4136" t="s">
        <v>899</v>
      </c>
      <c r="L4136" t="s">
        <v>331</v>
      </c>
      <c r="M4136" t="s">
        <v>332</v>
      </c>
      <c r="N4136" t="s">
        <v>573</v>
      </c>
    </row>
    <row r="4137" spans="1:14" hidden="1" x14ac:dyDescent="0.25">
      <c r="A4137" t="s">
        <v>241</v>
      </c>
      <c r="B4137" s="1">
        <v>44957</v>
      </c>
      <c r="C4137" t="s">
        <v>145</v>
      </c>
      <c r="D4137" t="s">
        <v>1199</v>
      </c>
      <c r="E4137" s="4">
        <v>-315297.5</v>
      </c>
      <c r="F4137" t="s">
        <v>567</v>
      </c>
      <c r="G4137" t="s">
        <v>511</v>
      </c>
      <c r="H4137" t="s">
        <v>338</v>
      </c>
      <c r="I4137" t="s">
        <v>136</v>
      </c>
      <c r="J4137" t="s">
        <v>655</v>
      </c>
      <c r="L4137" t="s">
        <v>338</v>
      </c>
      <c r="M4137" t="s">
        <v>136</v>
      </c>
      <c r="N4137" t="s">
        <v>573</v>
      </c>
    </row>
    <row r="4138" spans="1:14" hidden="1" x14ac:dyDescent="0.25">
      <c r="A4138" t="s">
        <v>241</v>
      </c>
      <c r="B4138" s="1">
        <v>44957</v>
      </c>
      <c r="C4138" t="s">
        <v>141</v>
      </c>
      <c r="D4138" t="s">
        <v>1318</v>
      </c>
      <c r="E4138" s="4">
        <v>-550000</v>
      </c>
      <c r="F4138" t="s">
        <v>567</v>
      </c>
      <c r="G4138" t="s">
        <v>511</v>
      </c>
      <c r="H4138" t="s">
        <v>338</v>
      </c>
      <c r="I4138" t="s">
        <v>136</v>
      </c>
      <c r="J4138" t="s">
        <v>655</v>
      </c>
      <c r="L4138" t="s">
        <v>338</v>
      </c>
      <c r="M4138" t="s">
        <v>136</v>
      </c>
      <c r="N4138" t="s">
        <v>573</v>
      </c>
    </row>
    <row r="4139" spans="1:14" hidden="1" x14ac:dyDescent="0.25">
      <c r="A4139" t="s">
        <v>241</v>
      </c>
      <c r="B4139" s="1">
        <v>44957</v>
      </c>
      <c r="C4139" t="s">
        <v>902</v>
      </c>
      <c r="D4139" t="s">
        <v>903</v>
      </c>
      <c r="E4139" s="4">
        <v>-148636.41000000003</v>
      </c>
      <c r="F4139" t="s">
        <v>567</v>
      </c>
      <c r="G4139" t="s">
        <v>511</v>
      </c>
      <c r="H4139" t="s">
        <v>328</v>
      </c>
      <c r="I4139" t="s">
        <v>329</v>
      </c>
      <c r="J4139" t="s">
        <v>904</v>
      </c>
      <c r="L4139" t="s">
        <v>328</v>
      </c>
      <c r="M4139" t="s">
        <v>329</v>
      </c>
      <c r="N4139" t="s">
        <v>573</v>
      </c>
    </row>
    <row r="4140" spans="1:14" hidden="1" x14ac:dyDescent="0.25">
      <c r="A4140" t="s">
        <v>241</v>
      </c>
      <c r="B4140" s="1">
        <v>44957</v>
      </c>
      <c r="C4140" t="s">
        <v>905</v>
      </c>
      <c r="D4140" t="s">
        <v>906</v>
      </c>
      <c r="E4140" s="4">
        <v>-331295.44000000006</v>
      </c>
      <c r="F4140" t="s">
        <v>567</v>
      </c>
      <c r="G4140" t="s">
        <v>511</v>
      </c>
      <c r="H4140" t="s">
        <v>328</v>
      </c>
      <c r="I4140" t="s">
        <v>329</v>
      </c>
      <c r="J4140" t="s">
        <v>904</v>
      </c>
      <c r="L4140" t="s">
        <v>328</v>
      </c>
      <c r="M4140" t="s">
        <v>329</v>
      </c>
      <c r="N4140" t="s">
        <v>573</v>
      </c>
    </row>
    <row r="4141" spans="1:14" hidden="1" x14ac:dyDescent="0.25">
      <c r="A4141" t="s">
        <v>241</v>
      </c>
      <c r="B4141" s="1">
        <v>44957</v>
      </c>
      <c r="C4141" t="s">
        <v>907</v>
      </c>
      <c r="D4141" t="s">
        <v>908</v>
      </c>
      <c r="E4141" s="4">
        <v>-44251.15</v>
      </c>
      <c r="F4141" t="s">
        <v>567</v>
      </c>
      <c r="G4141" t="s">
        <v>511</v>
      </c>
      <c r="H4141" t="s">
        <v>328</v>
      </c>
      <c r="I4141" t="s">
        <v>329</v>
      </c>
      <c r="J4141" t="s">
        <v>904</v>
      </c>
      <c r="L4141" t="s">
        <v>328</v>
      </c>
      <c r="M4141" t="s">
        <v>329</v>
      </c>
      <c r="N4141" t="s">
        <v>573</v>
      </c>
    </row>
    <row r="4142" spans="1:14" hidden="1" x14ac:dyDescent="0.25">
      <c r="A4142" t="s">
        <v>241</v>
      </c>
      <c r="B4142" s="1">
        <v>44957</v>
      </c>
      <c r="C4142" t="s">
        <v>909</v>
      </c>
      <c r="D4142" t="s">
        <v>910</v>
      </c>
      <c r="E4142" s="4">
        <v>-7931.5799999999945</v>
      </c>
      <c r="F4142" t="s">
        <v>567</v>
      </c>
      <c r="G4142" t="s">
        <v>511</v>
      </c>
      <c r="H4142" t="s">
        <v>328</v>
      </c>
      <c r="I4142" t="s">
        <v>329</v>
      </c>
      <c r="J4142" t="s">
        <v>904</v>
      </c>
      <c r="L4142" t="s">
        <v>328</v>
      </c>
      <c r="M4142" t="s">
        <v>329</v>
      </c>
      <c r="N4142" t="s">
        <v>573</v>
      </c>
    </row>
    <row r="4143" spans="1:14" hidden="1" x14ac:dyDescent="0.25">
      <c r="A4143" t="s">
        <v>241</v>
      </c>
      <c r="B4143" s="1">
        <v>44957</v>
      </c>
      <c r="C4143" t="s">
        <v>913</v>
      </c>
      <c r="D4143" t="s">
        <v>914</v>
      </c>
      <c r="E4143" s="4">
        <v>-195502.61</v>
      </c>
      <c r="F4143" t="s">
        <v>567</v>
      </c>
      <c r="G4143" t="s">
        <v>511</v>
      </c>
      <c r="H4143" t="s">
        <v>340</v>
      </c>
      <c r="I4143" t="s">
        <v>341</v>
      </c>
      <c r="J4143" t="s">
        <v>667</v>
      </c>
      <c r="L4143" t="s">
        <v>340</v>
      </c>
      <c r="M4143" t="s">
        <v>341</v>
      </c>
      <c r="N4143" t="s">
        <v>573</v>
      </c>
    </row>
    <row r="4144" spans="1:14" hidden="1" x14ac:dyDescent="0.25">
      <c r="A4144" t="s">
        <v>241</v>
      </c>
      <c r="B4144" s="1">
        <v>44957</v>
      </c>
      <c r="C4144" t="s">
        <v>1289</v>
      </c>
      <c r="D4144" t="s">
        <v>1290</v>
      </c>
      <c r="E4144" s="4">
        <v>-9.7700000000004366</v>
      </c>
      <c r="F4144" t="s">
        <v>567</v>
      </c>
      <c r="G4144" t="s">
        <v>511</v>
      </c>
      <c r="H4144" t="s">
        <v>324</v>
      </c>
      <c r="I4144" t="s">
        <v>323</v>
      </c>
      <c r="J4144" t="s">
        <v>787</v>
      </c>
      <c r="L4144" t="s">
        <v>324</v>
      </c>
      <c r="M4144" t="s">
        <v>323</v>
      </c>
      <c r="N4144" t="s">
        <v>573</v>
      </c>
    </row>
    <row r="4145" spans="1:14" hidden="1" x14ac:dyDescent="0.25">
      <c r="A4145" t="s">
        <v>241</v>
      </c>
      <c r="B4145" s="1">
        <v>44957</v>
      </c>
      <c r="C4145" t="s">
        <v>921</v>
      </c>
      <c r="D4145" t="s">
        <v>922</v>
      </c>
      <c r="E4145" s="4">
        <v>-34433.390000000029</v>
      </c>
      <c r="F4145" t="s">
        <v>567</v>
      </c>
      <c r="G4145" t="s">
        <v>511</v>
      </c>
      <c r="H4145" t="s">
        <v>333</v>
      </c>
      <c r="I4145" t="s">
        <v>335</v>
      </c>
      <c r="J4145" t="s">
        <v>923</v>
      </c>
      <c r="L4145" t="s">
        <v>333</v>
      </c>
      <c r="M4145" t="s">
        <v>335</v>
      </c>
      <c r="N4145" t="s">
        <v>573</v>
      </c>
    </row>
    <row r="4146" spans="1:14" hidden="1" x14ac:dyDescent="0.25">
      <c r="A4146" t="s">
        <v>241</v>
      </c>
      <c r="B4146" s="1">
        <v>44957</v>
      </c>
      <c r="C4146" t="s">
        <v>110</v>
      </c>
      <c r="D4146" t="s">
        <v>926</v>
      </c>
      <c r="E4146" s="4">
        <v>-191000.65</v>
      </c>
      <c r="F4146" t="s">
        <v>567</v>
      </c>
      <c r="G4146" t="s">
        <v>511</v>
      </c>
      <c r="H4146" t="s">
        <v>333</v>
      </c>
      <c r="I4146" t="s">
        <v>335</v>
      </c>
      <c r="J4146" t="s">
        <v>923</v>
      </c>
      <c r="L4146" t="s">
        <v>333</v>
      </c>
      <c r="M4146" t="s">
        <v>335</v>
      </c>
      <c r="N4146" t="s">
        <v>573</v>
      </c>
    </row>
    <row r="4147" spans="1:14" hidden="1" x14ac:dyDescent="0.25">
      <c r="A4147" t="s">
        <v>241</v>
      </c>
      <c r="B4147" s="1">
        <v>44957</v>
      </c>
      <c r="C4147" t="s">
        <v>112</v>
      </c>
      <c r="D4147" t="s">
        <v>937</v>
      </c>
      <c r="E4147" s="4">
        <v>-615649.4700000002</v>
      </c>
      <c r="F4147" t="s">
        <v>567</v>
      </c>
      <c r="G4147" t="s">
        <v>511</v>
      </c>
      <c r="H4147" t="s">
        <v>333</v>
      </c>
      <c r="I4147" t="s">
        <v>335</v>
      </c>
      <c r="J4147" t="s">
        <v>923</v>
      </c>
      <c r="L4147" t="s">
        <v>333</v>
      </c>
      <c r="M4147" t="s">
        <v>335</v>
      </c>
      <c r="N4147" t="s">
        <v>573</v>
      </c>
    </row>
    <row r="4148" spans="1:14" hidden="1" x14ac:dyDescent="0.25">
      <c r="A4148" t="s">
        <v>241</v>
      </c>
      <c r="B4148" s="1">
        <v>44957</v>
      </c>
      <c r="C4148" t="s">
        <v>115</v>
      </c>
      <c r="D4148" t="s">
        <v>944</v>
      </c>
      <c r="E4148" s="4">
        <v>-201125.73</v>
      </c>
      <c r="F4148" t="s">
        <v>567</v>
      </c>
      <c r="G4148" t="s">
        <v>511</v>
      </c>
      <c r="H4148" t="s">
        <v>333</v>
      </c>
      <c r="I4148" t="s">
        <v>335</v>
      </c>
      <c r="J4148" t="s">
        <v>923</v>
      </c>
      <c r="L4148" t="s">
        <v>333</v>
      </c>
      <c r="M4148" t="s">
        <v>335</v>
      </c>
      <c r="N4148" t="s">
        <v>573</v>
      </c>
    </row>
    <row r="4149" spans="1:14" hidden="1" x14ac:dyDescent="0.25">
      <c r="A4149" t="s">
        <v>241</v>
      </c>
      <c r="B4149" s="1">
        <v>44957</v>
      </c>
      <c r="C4149" t="s">
        <v>117</v>
      </c>
      <c r="D4149" t="s">
        <v>947</v>
      </c>
      <c r="E4149" s="4">
        <v>-77530.41</v>
      </c>
      <c r="F4149" t="s">
        <v>567</v>
      </c>
      <c r="G4149" t="s">
        <v>511</v>
      </c>
      <c r="H4149" t="s">
        <v>333</v>
      </c>
      <c r="I4149" t="s">
        <v>335</v>
      </c>
      <c r="J4149" t="s">
        <v>923</v>
      </c>
      <c r="L4149" t="s">
        <v>333</v>
      </c>
      <c r="M4149" t="s">
        <v>335</v>
      </c>
      <c r="N4149" t="s">
        <v>573</v>
      </c>
    </row>
    <row r="4150" spans="1:14" hidden="1" x14ac:dyDescent="0.25">
      <c r="A4150" t="s">
        <v>241</v>
      </c>
      <c r="B4150" s="1">
        <v>44957</v>
      </c>
      <c r="C4150" t="s">
        <v>119</v>
      </c>
      <c r="D4150" t="s">
        <v>1202</v>
      </c>
      <c r="E4150" s="4">
        <v>-110275.99</v>
      </c>
      <c r="F4150" t="s">
        <v>567</v>
      </c>
      <c r="G4150" t="s">
        <v>511</v>
      </c>
      <c r="H4150" t="s">
        <v>333</v>
      </c>
      <c r="I4150" t="s">
        <v>335</v>
      </c>
      <c r="J4150" t="s">
        <v>923</v>
      </c>
      <c r="L4150" t="s">
        <v>333</v>
      </c>
      <c r="M4150" t="s">
        <v>335</v>
      </c>
      <c r="N4150" t="s">
        <v>573</v>
      </c>
    </row>
    <row r="4151" spans="1:14" hidden="1" x14ac:dyDescent="0.25">
      <c r="A4151" t="s">
        <v>241</v>
      </c>
      <c r="B4151" s="1">
        <v>44957</v>
      </c>
      <c r="C4151" t="s">
        <v>121</v>
      </c>
      <c r="D4151" t="s">
        <v>1203</v>
      </c>
      <c r="E4151" s="4">
        <v>-2116506.15</v>
      </c>
      <c r="F4151" t="s">
        <v>567</v>
      </c>
      <c r="G4151" t="s">
        <v>511</v>
      </c>
      <c r="H4151" t="s">
        <v>333</v>
      </c>
      <c r="I4151" t="s">
        <v>335</v>
      </c>
      <c r="J4151" t="s">
        <v>923</v>
      </c>
      <c r="L4151" t="s">
        <v>333</v>
      </c>
      <c r="M4151" t="s">
        <v>335</v>
      </c>
      <c r="N4151" t="s">
        <v>573</v>
      </c>
    </row>
    <row r="4152" spans="1:14" hidden="1" x14ac:dyDescent="0.25">
      <c r="A4152" t="s">
        <v>241</v>
      </c>
      <c r="B4152" s="1">
        <v>44957</v>
      </c>
      <c r="C4152" t="s">
        <v>106</v>
      </c>
      <c r="D4152" t="s">
        <v>107</v>
      </c>
      <c r="E4152" s="4">
        <v>-80088.399999999994</v>
      </c>
      <c r="F4152" t="s">
        <v>567</v>
      </c>
      <c r="G4152" t="s">
        <v>511</v>
      </c>
      <c r="H4152" t="s">
        <v>327</v>
      </c>
      <c r="I4152" t="s">
        <v>326</v>
      </c>
      <c r="J4152" t="s">
        <v>787</v>
      </c>
      <c r="L4152" t="s">
        <v>1319</v>
      </c>
      <c r="M4152" t="s">
        <v>323</v>
      </c>
      <c r="N4152" t="s">
        <v>573</v>
      </c>
    </row>
    <row r="4153" spans="1:14" hidden="1" x14ac:dyDescent="0.25">
      <c r="A4153" t="s">
        <v>241</v>
      </c>
      <c r="B4153" s="1">
        <v>44957</v>
      </c>
      <c r="C4153" t="s">
        <v>965</v>
      </c>
      <c r="D4153" t="s">
        <v>966</v>
      </c>
      <c r="E4153" s="4">
        <v>-33333.200000000143</v>
      </c>
      <c r="F4153" t="s">
        <v>567</v>
      </c>
      <c r="G4153" t="s">
        <v>511</v>
      </c>
      <c r="H4153" t="s">
        <v>333</v>
      </c>
      <c r="I4153" t="s">
        <v>335</v>
      </c>
      <c r="J4153" t="s">
        <v>923</v>
      </c>
      <c r="L4153" t="s">
        <v>333</v>
      </c>
      <c r="M4153" t="s">
        <v>335</v>
      </c>
      <c r="N4153" t="s">
        <v>573</v>
      </c>
    </row>
    <row r="4154" spans="1:14" hidden="1" x14ac:dyDescent="0.25">
      <c r="A4154" t="s">
        <v>241</v>
      </c>
      <c r="B4154" s="1">
        <v>44957</v>
      </c>
      <c r="C4154" t="s">
        <v>123</v>
      </c>
      <c r="D4154" t="s">
        <v>1204</v>
      </c>
      <c r="E4154" s="4">
        <v>-94931.9</v>
      </c>
      <c r="F4154" t="s">
        <v>567</v>
      </c>
      <c r="G4154" t="s">
        <v>511</v>
      </c>
      <c r="H4154" t="s">
        <v>333</v>
      </c>
      <c r="I4154" t="s">
        <v>335</v>
      </c>
      <c r="J4154" t="s">
        <v>923</v>
      </c>
      <c r="L4154" t="s">
        <v>333</v>
      </c>
      <c r="M4154" t="s">
        <v>449</v>
      </c>
      <c r="N4154" t="s">
        <v>573</v>
      </c>
    </row>
    <row r="4155" spans="1:14" hidden="1" x14ac:dyDescent="0.25">
      <c r="A4155" t="s">
        <v>241</v>
      </c>
      <c r="B4155" s="1">
        <v>44957</v>
      </c>
      <c r="C4155" t="s">
        <v>975</v>
      </c>
      <c r="D4155" t="s">
        <v>976</v>
      </c>
      <c r="E4155" s="4">
        <v>-508472.33000000013</v>
      </c>
      <c r="F4155" t="s">
        <v>567</v>
      </c>
      <c r="G4155" t="s">
        <v>511</v>
      </c>
      <c r="H4155" t="s">
        <v>342</v>
      </c>
      <c r="I4155" t="s">
        <v>343</v>
      </c>
      <c r="J4155" t="s">
        <v>725</v>
      </c>
      <c r="L4155" t="s">
        <v>342</v>
      </c>
      <c r="M4155" t="s">
        <v>343</v>
      </c>
      <c r="N4155" t="s">
        <v>573</v>
      </c>
    </row>
    <row r="4156" spans="1:14" hidden="1" x14ac:dyDescent="0.25">
      <c r="A4156" t="s">
        <v>241</v>
      </c>
      <c r="B4156" s="1">
        <v>44957</v>
      </c>
      <c r="C4156" t="s">
        <v>979</v>
      </c>
      <c r="D4156" t="s">
        <v>980</v>
      </c>
      <c r="E4156" s="4">
        <v>-2585.760000000012</v>
      </c>
      <c r="F4156" t="s">
        <v>567</v>
      </c>
      <c r="G4156" t="s">
        <v>511</v>
      </c>
      <c r="H4156" t="s">
        <v>342</v>
      </c>
      <c r="I4156" t="s">
        <v>343</v>
      </c>
      <c r="J4156" t="s">
        <v>725</v>
      </c>
      <c r="L4156" t="s">
        <v>342</v>
      </c>
      <c r="M4156" t="s">
        <v>343</v>
      </c>
      <c r="N4156" t="s">
        <v>573</v>
      </c>
    </row>
    <row r="4157" spans="1:14" hidden="1" x14ac:dyDescent="0.25">
      <c r="A4157" t="s">
        <v>241</v>
      </c>
      <c r="B4157" s="1">
        <v>44957</v>
      </c>
      <c r="C4157" t="s">
        <v>983</v>
      </c>
      <c r="D4157" t="s">
        <v>984</v>
      </c>
      <c r="E4157" s="4">
        <v>-10863.109999999999</v>
      </c>
      <c r="F4157" t="s">
        <v>567</v>
      </c>
      <c r="G4157" t="s">
        <v>511</v>
      </c>
      <c r="H4157" t="s">
        <v>342</v>
      </c>
      <c r="I4157" t="s">
        <v>343</v>
      </c>
      <c r="J4157" t="s">
        <v>725</v>
      </c>
      <c r="L4157" t="s">
        <v>342</v>
      </c>
      <c r="M4157" t="s">
        <v>343</v>
      </c>
      <c r="N4157" t="s">
        <v>573</v>
      </c>
    </row>
    <row r="4158" spans="1:14" hidden="1" x14ac:dyDescent="0.25">
      <c r="A4158" t="s">
        <v>241</v>
      </c>
      <c r="B4158" s="1">
        <v>44957</v>
      </c>
      <c r="C4158" t="s">
        <v>987</v>
      </c>
      <c r="D4158" t="s">
        <v>988</v>
      </c>
      <c r="E4158" s="4">
        <v>-100010.53999999994</v>
      </c>
      <c r="F4158" t="s">
        <v>567</v>
      </c>
      <c r="G4158" t="s">
        <v>511</v>
      </c>
      <c r="H4158" t="s">
        <v>342</v>
      </c>
      <c r="I4158" t="s">
        <v>343</v>
      </c>
      <c r="J4158" t="s">
        <v>725</v>
      </c>
      <c r="L4158" t="s">
        <v>342</v>
      </c>
      <c r="M4158" t="s">
        <v>343</v>
      </c>
      <c r="N4158" t="s">
        <v>573</v>
      </c>
    </row>
    <row r="4159" spans="1:14" hidden="1" x14ac:dyDescent="0.25">
      <c r="A4159" t="s">
        <v>241</v>
      </c>
      <c r="B4159" s="1">
        <v>44957</v>
      </c>
      <c r="C4159" t="s">
        <v>1205</v>
      </c>
      <c r="D4159" t="s">
        <v>1206</v>
      </c>
      <c r="E4159" s="4">
        <v>-15016.96</v>
      </c>
      <c r="F4159" t="s">
        <v>567</v>
      </c>
      <c r="G4159" t="s">
        <v>511</v>
      </c>
      <c r="H4159" t="s">
        <v>340</v>
      </c>
      <c r="I4159" t="s">
        <v>341</v>
      </c>
      <c r="J4159" t="s">
        <v>667</v>
      </c>
      <c r="L4159" t="s">
        <v>340</v>
      </c>
      <c r="M4159" t="s">
        <v>341</v>
      </c>
      <c r="N4159" t="s">
        <v>573</v>
      </c>
    </row>
    <row r="4160" spans="1:14" hidden="1" x14ac:dyDescent="0.25">
      <c r="A4160" t="s">
        <v>241</v>
      </c>
      <c r="B4160" s="1">
        <v>44957</v>
      </c>
      <c r="C4160" t="s">
        <v>995</v>
      </c>
      <c r="D4160" t="s">
        <v>996</v>
      </c>
      <c r="E4160" s="4">
        <v>-183789.32999999993</v>
      </c>
      <c r="F4160" t="s">
        <v>567</v>
      </c>
      <c r="G4160" t="s">
        <v>511</v>
      </c>
      <c r="H4160" t="s">
        <v>352</v>
      </c>
      <c r="I4160" t="s">
        <v>353</v>
      </c>
      <c r="J4160" t="s">
        <v>746</v>
      </c>
      <c r="L4160" t="s">
        <v>352</v>
      </c>
      <c r="M4160" t="s">
        <v>349</v>
      </c>
      <c r="N4160" t="s">
        <v>573</v>
      </c>
    </row>
    <row r="4161" spans="1:14" hidden="1" x14ac:dyDescent="0.25">
      <c r="A4161" t="s">
        <v>241</v>
      </c>
      <c r="B4161" s="1">
        <v>44957</v>
      </c>
      <c r="C4161" t="s">
        <v>1003</v>
      </c>
      <c r="D4161" t="s">
        <v>1004</v>
      </c>
      <c r="E4161" s="4">
        <v>-128539.93000000007</v>
      </c>
      <c r="F4161" t="s">
        <v>567</v>
      </c>
      <c r="G4161" t="s">
        <v>511</v>
      </c>
      <c r="H4161" t="s">
        <v>348</v>
      </c>
      <c r="I4161" t="s">
        <v>349</v>
      </c>
      <c r="J4161" t="s">
        <v>746</v>
      </c>
      <c r="L4161" t="s">
        <v>348</v>
      </c>
      <c r="M4161" t="s">
        <v>349</v>
      </c>
      <c r="N4161" t="s">
        <v>573</v>
      </c>
    </row>
    <row r="4162" spans="1:14" hidden="1" x14ac:dyDescent="0.25">
      <c r="A4162" t="s">
        <v>241</v>
      </c>
      <c r="B4162" s="1">
        <v>44957</v>
      </c>
      <c r="C4162" t="s">
        <v>1291</v>
      </c>
      <c r="D4162" t="s">
        <v>1292</v>
      </c>
      <c r="E4162" s="4">
        <v>-14429.450000000008</v>
      </c>
      <c r="F4162" t="s">
        <v>567</v>
      </c>
      <c r="G4162" t="s">
        <v>511</v>
      </c>
      <c r="H4162" t="s">
        <v>348</v>
      </c>
      <c r="I4162" t="s">
        <v>349</v>
      </c>
      <c r="J4162" t="s">
        <v>746</v>
      </c>
      <c r="L4162" t="s">
        <v>348</v>
      </c>
      <c r="M4162" t="s">
        <v>349</v>
      </c>
      <c r="N4162" t="s">
        <v>573</v>
      </c>
    </row>
    <row r="4163" spans="1:14" hidden="1" x14ac:dyDescent="0.25">
      <c r="A4163" t="s">
        <v>241</v>
      </c>
      <c r="B4163" s="1">
        <v>44957</v>
      </c>
      <c r="C4163" t="s">
        <v>1256</v>
      </c>
      <c r="D4163" t="s">
        <v>1257</v>
      </c>
      <c r="E4163" s="4">
        <v>-450</v>
      </c>
      <c r="F4163" t="s">
        <v>567</v>
      </c>
      <c r="G4163" t="s">
        <v>511</v>
      </c>
      <c r="H4163" t="s">
        <v>348</v>
      </c>
      <c r="I4163" t="s">
        <v>349</v>
      </c>
      <c r="J4163" t="s">
        <v>746</v>
      </c>
      <c r="L4163" t="s">
        <v>348</v>
      </c>
      <c r="M4163" t="s">
        <v>349</v>
      </c>
      <c r="N4163" t="s">
        <v>573</v>
      </c>
    </row>
    <row r="4164" spans="1:14" hidden="1" x14ac:dyDescent="0.25">
      <c r="A4164" t="s">
        <v>241</v>
      </c>
      <c r="B4164" s="1">
        <v>44957</v>
      </c>
      <c r="C4164" t="s">
        <v>1011</v>
      </c>
      <c r="D4164" t="s">
        <v>1012</v>
      </c>
      <c r="E4164" s="4">
        <v>-6563.8999999999969</v>
      </c>
      <c r="F4164" t="s">
        <v>567</v>
      </c>
      <c r="G4164" t="s">
        <v>511</v>
      </c>
      <c r="H4164" t="s">
        <v>348</v>
      </c>
      <c r="I4164" t="s">
        <v>349</v>
      </c>
      <c r="J4164" t="s">
        <v>746</v>
      </c>
      <c r="L4164" t="s">
        <v>348</v>
      </c>
      <c r="M4164" t="s">
        <v>349</v>
      </c>
      <c r="N4164" t="s">
        <v>573</v>
      </c>
    </row>
    <row r="4165" spans="1:14" hidden="1" x14ac:dyDescent="0.25">
      <c r="A4165" t="s">
        <v>241</v>
      </c>
      <c r="B4165" s="1">
        <v>44957</v>
      </c>
      <c r="C4165" t="s">
        <v>1015</v>
      </c>
      <c r="D4165" t="s">
        <v>1016</v>
      </c>
      <c r="E4165" s="4">
        <v>-2626.8800000000028</v>
      </c>
      <c r="F4165" t="s">
        <v>567</v>
      </c>
      <c r="G4165" t="s">
        <v>511</v>
      </c>
      <c r="H4165" t="s">
        <v>348</v>
      </c>
      <c r="I4165" t="s">
        <v>349</v>
      </c>
      <c r="J4165" t="s">
        <v>746</v>
      </c>
      <c r="L4165" t="s">
        <v>348</v>
      </c>
      <c r="M4165" t="s">
        <v>349</v>
      </c>
      <c r="N4165" t="s">
        <v>573</v>
      </c>
    </row>
    <row r="4166" spans="1:14" hidden="1" x14ac:dyDescent="0.25">
      <c r="A4166" t="s">
        <v>241</v>
      </c>
      <c r="B4166" s="1">
        <v>44957</v>
      </c>
      <c r="C4166" t="s">
        <v>1019</v>
      </c>
      <c r="D4166" t="s">
        <v>1020</v>
      </c>
      <c r="E4166" s="4">
        <v>-559.1000000000929</v>
      </c>
      <c r="F4166" t="s">
        <v>567</v>
      </c>
      <c r="G4166" t="s">
        <v>511</v>
      </c>
      <c r="H4166" t="s">
        <v>348</v>
      </c>
      <c r="I4166" t="s">
        <v>349</v>
      </c>
      <c r="J4166" t="s">
        <v>746</v>
      </c>
      <c r="L4166" t="s">
        <v>348</v>
      </c>
      <c r="M4166" t="s">
        <v>349</v>
      </c>
      <c r="N4166" t="s">
        <v>573</v>
      </c>
    </row>
    <row r="4167" spans="1:14" hidden="1" x14ac:dyDescent="0.25">
      <c r="A4167" t="s">
        <v>241</v>
      </c>
      <c r="B4167" s="1">
        <v>44957</v>
      </c>
      <c r="C4167" t="s">
        <v>1023</v>
      </c>
      <c r="D4167" t="s">
        <v>1024</v>
      </c>
      <c r="E4167" s="4">
        <v>-14231.02</v>
      </c>
      <c r="F4167" t="s">
        <v>567</v>
      </c>
      <c r="G4167" t="s">
        <v>511</v>
      </c>
      <c r="H4167" t="s">
        <v>348</v>
      </c>
      <c r="I4167" t="s">
        <v>349</v>
      </c>
      <c r="J4167" t="s">
        <v>746</v>
      </c>
      <c r="L4167" t="s">
        <v>348</v>
      </c>
      <c r="M4167" t="s">
        <v>349</v>
      </c>
      <c r="N4167" t="s">
        <v>573</v>
      </c>
    </row>
    <row r="4168" spans="1:14" hidden="1" x14ac:dyDescent="0.25">
      <c r="A4168" t="s">
        <v>241</v>
      </c>
      <c r="B4168" s="1">
        <v>44957</v>
      </c>
      <c r="C4168" t="s">
        <v>1207</v>
      </c>
      <c r="D4168" t="s">
        <v>1208</v>
      </c>
      <c r="E4168" s="4">
        <v>-35.560000000014554</v>
      </c>
      <c r="F4168" t="s">
        <v>567</v>
      </c>
      <c r="G4168" t="s">
        <v>511</v>
      </c>
      <c r="H4168" t="s">
        <v>348</v>
      </c>
      <c r="I4168" t="s">
        <v>349</v>
      </c>
      <c r="J4168" t="s">
        <v>746</v>
      </c>
      <c r="L4168" t="s">
        <v>348</v>
      </c>
      <c r="M4168" t="s">
        <v>349</v>
      </c>
      <c r="N4168" t="s">
        <v>573</v>
      </c>
    </row>
    <row r="4169" spans="1:14" hidden="1" x14ac:dyDescent="0.25">
      <c r="A4169" t="s">
        <v>241</v>
      </c>
      <c r="B4169" s="1">
        <v>44957</v>
      </c>
      <c r="C4169" t="s">
        <v>1320</v>
      </c>
      <c r="D4169" t="s">
        <v>1321</v>
      </c>
      <c r="E4169" s="4">
        <v>-10070</v>
      </c>
      <c r="F4169" t="s">
        <v>567</v>
      </c>
      <c r="G4169" t="s">
        <v>511</v>
      </c>
      <c r="H4169" t="s">
        <v>348</v>
      </c>
      <c r="I4169" t="s">
        <v>349</v>
      </c>
      <c r="J4169" t="s">
        <v>746</v>
      </c>
      <c r="L4169" t="s">
        <v>348</v>
      </c>
      <c r="M4169" t="s">
        <v>349</v>
      </c>
      <c r="N4169" t="s">
        <v>573</v>
      </c>
    </row>
    <row r="4170" spans="1:14" hidden="1" x14ac:dyDescent="0.25">
      <c r="A4170" t="s">
        <v>241</v>
      </c>
      <c r="B4170" s="1">
        <v>44957</v>
      </c>
      <c r="C4170" t="s">
        <v>1033</v>
      </c>
      <c r="D4170" t="s">
        <v>1034</v>
      </c>
      <c r="E4170" s="4">
        <v>-8390.25</v>
      </c>
      <c r="F4170" t="s">
        <v>567</v>
      </c>
      <c r="G4170" t="s">
        <v>511</v>
      </c>
      <c r="H4170" t="s">
        <v>348</v>
      </c>
      <c r="I4170" t="s">
        <v>349</v>
      </c>
      <c r="J4170" t="s">
        <v>667</v>
      </c>
      <c r="L4170" t="s">
        <v>340</v>
      </c>
      <c r="M4170" t="s">
        <v>349</v>
      </c>
      <c r="N4170" t="s">
        <v>573</v>
      </c>
    </row>
    <row r="4171" spans="1:14" hidden="1" x14ac:dyDescent="0.25">
      <c r="A4171" t="s">
        <v>241</v>
      </c>
      <c r="B4171" s="1">
        <v>44957</v>
      </c>
      <c r="C4171" t="s">
        <v>1209</v>
      </c>
      <c r="D4171" t="s">
        <v>1210</v>
      </c>
      <c r="E4171" s="4">
        <v>-15382.469999999994</v>
      </c>
      <c r="F4171" t="s">
        <v>567</v>
      </c>
      <c r="G4171" t="s">
        <v>511</v>
      </c>
      <c r="H4171" t="s">
        <v>348</v>
      </c>
      <c r="I4171" t="s">
        <v>349</v>
      </c>
      <c r="J4171" t="s">
        <v>746</v>
      </c>
      <c r="L4171" t="s">
        <v>348</v>
      </c>
      <c r="M4171" t="s">
        <v>349</v>
      </c>
      <c r="N4171" t="s">
        <v>573</v>
      </c>
    </row>
    <row r="4172" spans="1:14" hidden="1" x14ac:dyDescent="0.25">
      <c r="A4172" t="s">
        <v>241</v>
      </c>
      <c r="B4172" s="1">
        <v>44957</v>
      </c>
      <c r="C4172" t="s">
        <v>1230</v>
      </c>
      <c r="D4172" t="s">
        <v>1231</v>
      </c>
      <c r="E4172" s="4">
        <v>-4200.7799999997624</v>
      </c>
      <c r="F4172" t="s">
        <v>567</v>
      </c>
      <c r="G4172" t="s">
        <v>511</v>
      </c>
      <c r="H4172" t="s">
        <v>355</v>
      </c>
      <c r="I4172" t="s">
        <v>356</v>
      </c>
      <c r="J4172" t="s">
        <v>689</v>
      </c>
      <c r="L4172" t="s">
        <v>716</v>
      </c>
      <c r="M4172" t="s">
        <v>356</v>
      </c>
      <c r="N4172" t="s">
        <v>573</v>
      </c>
    </row>
    <row r="4173" spans="1:14" hidden="1" x14ac:dyDescent="0.25">
      <c r="A4173" t="s">
        <v>241</v>
      </c>
      <c r="B4173" s="1">
        <v>44957</v>
      </c>
      <c r="C4173" t="s">
        <v>1050</v>
      </c>
      <c r="D4173" t="s">
        <v>1051</v>
      </c>
      <c r="E4173" s="4">
        <v>-52498.739999999976</v>
      </c>
      <c r="F4173" t="s">
        <v>567</v>
      </c>
      <c r="G4173" t="s">
        <v>511</v>
      </c>
      <c r="H4173" t="s">
        <v>355</v>
      </c>
      <c r="I4173" t="s">
        <v>356</v>
      </c>
      <c r="J4173" t="s">
        <v>689</v>
      </c>
      <c r="L4173" t="s">
        <v>348</v>
      </c>
      <c r="M4173" t="s">
        <v>356</v>
      </c>
      <c r="N4173" t="s">
        <v>573</v>
      </c>
    </row>
    <row r="4174" spans="1:14" hidden="1" x14ac:dyDescent="0.25">
      <c r="A4174" t="s">
        <v>241</v>
      </c>
      <c r="B4174" s="1">
        <v>44957</v>
      </c>
      <c r="C4174" t="s">
        <v>1054</v>
      </c>
      <c r="D4174" t="s">
        <v>1055</v>
      </c>
      <c r="E4174" s="4">
        <v>-2223.9500000000016</v>
      </c>
      <c r="F4174" t="s">
        <v>567</v>
      </c>
      <c r="G4174" t="s">
        <v>511</v>
      </c>
      <c r="H4174" t="s">
        <v>355</v>
      </c>
      <c r="I4174" t="s">
        <v>356</v>
      </c>
      <c r="J4174" t="s">
        <v>689</v>
      </c>
      <c r="L4174" t="s">
        <v>355</v>
      </c>
      <c r="M4174" t="s">
        <v>356</v>
      </c>
      <c r="N4174" t="s">
        <v>573</v>
      </c>
    </row>
    <row r="4175" spans="1:14" hidden="1" x14ac:dyDescent="0.25">
      <c r="A4175" t="s">
        <v>241</v>
      </c>
      <c r="B4175" s="1">
        <v>44957</v>
      </c>
      <c r="C4175" t="s">
        <v>1211</v>
      </c>
      <c r="D4175" t="s">
        <v>1212</v>
      </c>
      <c r="E4175" s="4">
        <v>-267.07</v>
      </c>
      <c r="F4175" t="s">
        <v>567</v>
      </c>
      <c r="G4175" t="s">
        <v>511</v>
      </c>
      <c r="H4175" t="s">
        <v>355</v>
      </c>
      <c r="I4175" t="s">
        <v>356</v>
      </c>
      <c r="J4175" t="s">
        <v>746</v>
      </c>
      <c r="L4175" t="s">
        <v>348</v>
      </c>
      <c r="M4175" t="s">
        <v>356</v>
      </c>
      <c r="N4175" t="s">
        <v>573</v>
      </c>
    </row>
    <row r="4176" spans="1:14" hidden="1" x14ac:dyDescent="0.25">
      <c r="A4176" t="s">
        <v>241</v>
      </c>
      <c r="B4176" s="1">
        <v>44957</v>
      </c>
      <c r="C4176" t="s">
        <v>1060</v>
      </c>
      <c r="D4176" t="s">
        <v>1061</v>
      </c>
      <c r="E4176" s="4">
        <v>-2549.4800000000114</v>
      </c>
      <c r="F4176" t="s">
        <v>567</v>
      </c>
      <c r="G4176" t="s">
        <v>511</v>
      </c>
      <c r="H4176" t="s">
        <v>355</v>
      </c>
      <c r="I4176" t="s">
        <v>356</v>
      </c>
      <c r="J4176" t="s">
        <v>689</v>
      </c>
      <c r="L4176" t="s">
        <v>355</v>
      </c>
      <c r="M4176" t="s">
        <v>356</v>
      </c>
      <c r="N4176" t="s">
        <v>573</v>
      </c>
    </row>
    <row r="4177" spans="1:14" hidden="1" x14ac:dyDescent="0.25">
      <c r="A4177" t="s">
        <v>241</v>
      </c>
      <c r="B4177" s="1">
        <v>44957</v>
      </c>
      <c r="C4177" t="s">
        <v>1064</v>
      </c>
      <c r="D4177" t="s">
        <v>1065</v>
      </c>
      <c r="E4177" s="4">
        <v>-2.2799999999999727</v>
      </c>
      <c r="F4177" t="s">
        <v>567</v>
      </c>
      <c r="G4177" t="s">
        <v>511</v>
      </c>
      <c r="H4177" t="s">
        <v>355</v>
      </c>
      <c r="I4177" t="s">
        <v>356</v>
      </c>
      <c r="J4177" t="s">
        <v>746</v>
      </c>
      <c r="L4177" t="s">
        <v>348</v>
      </c>
      <c r="M4177" t="s">
        <v>356</v>
      </c>
      <c r="N4177" t="s">
        <v>573</v>
      </c>
    </row>
    <row r="4178" spans="1:14" hidden="1" x14ac:dyDescent="0.25">
      <c r="A4178" t="s">
        <v>241</v>
      </c>
      <c r="B4178" s="1">
        <v>44957</v>
      </c>
      <c r="C4178" t="s">
        <v>1072</v>
      </c>
      <c r="D4178" t="s">
        <v>1073</v>
      </c>
      <c r="E4178" s="4">
        <v>-45184.270000000004</v>
      </c>
      <c r="F4178" t="s">
        <v>567</v>
      </c>
      <c r="G4178" t="s">
        <v>511</v>
      </c>
      <c r="H4178" t="s">
        <v>348</v>
      </c>
      <c r="I4178" t="s">
        <v>349</v>
      </c>
      <c r="J4178" t="s">
        <v>746</v>
      </c>
      <c r="L4178" t="s">
        <v>348</v>
      </c>
      <c r="M4178" t="s">
        <v>453</v>
      </c>
      <c r="N4178" t="s">
        <v>573</v>
      </c>
    </row>
    <row r="4179" spans="1:14" hidden="1" x14ac:dyDescent="0.25">
      <c r="A4179" t="s">
        <v>241</v>
      </c>
      <c r="B4179" s="1">
        <v>44957</v>
      </c>
      <c r="C4179" t="s">
        <v>1234</v>
      </c>
      <c r="D4179" t="s">
        <v>1235</v>
      </c>
      <c r="E4179" s="4">
        <v>-3.4000000000000909</v>
      </c>
      <c r="F4179" t="s">
        <v>567</v>
      </c>
      <c r="G4179" t="s">
        <v>511</v>
      </c>
      <c r="H4179" t="s">
        <v>348</v>
      </c>
      <c r="I4179" t="s">
        <v>349</v>
      </c>
      <c r="J4179" t="s">
        <v>746</v>
      </c>
      <c r="L4179" t="s">
        <v>348</v>
      </c>
      <c r="M4179" t="s">
        <v>453</v>
      </c>
      <c r="N4179" t="s">
        <v>573</v>
      </c>
    </row>
    <row r="4180" spans="1:14" hidden="1" x14ac:dyDescent="0.25">
      <c r="A4180" t="s">
        <v>241</v>
      </c>
      <c r="B4180" s="1">
        <v>44957</v>
      </c>
      <c r="C4180" t="s">
        <v>1215</v>
      </c>
      <c r="D4180" t="s">
        <v>1216</v>
      </c>
      <c r="E4180" s="4">
        <v>-6.24</v>
      </c>
      <c r="F4180" t="s">
        <v>567</v>
      </c>
      <c r="G4180" t="s">
        <v>511</v>
      </c>
      <c r="H4180" t="s">
        <v>348</v>
      </c>
      <c r="I4180" t="s">
        <v>349</v>
      </c>
      <c r="J4180" t="s">
        <v>746</v>
      </c>
      <c r="L4180" t="s">
        <v>348</v>
      </c>
      <c r="M4180" t="s">
        <v>453</v>
      </c>
      <c r="N4180" t="s">
        <v>573</v>
      </c>
    </row>
    <row r="4181" spans="1:14" hidden="1" x14ac:dyDescent="0.25">
      <c r="A4181" t="s">
        <v>241</v>
      </c>
      <c r="B4181" s="1">
        <v>44957</v>
      </c>
      <c r="C4181" t="s">
        <v>1217</v>
      </c>
      <c r="D4181" t="s">
        <v>1218</v>
      </c>
      <c r="E4181" s="4">
        <v>-336.31</v>
      </c>
      <c r="F4181" t="s">
        <v>567</v>
      </c>
      <c r="G4181" t="s">
        <v>511</v>
      </c>
      <c r="H4181" t="s">
        <v>348</v>
      </c>
      <c r="I4181" t="s">
        <v>349</v>
      </c>
      <c r="J4181" t="s">
        <v>746</v>
      </c>
      <c r="L4181" t="s">
        <v>348</v>
      </c>
      <c r="M4181" t="s">
        <v>453</v>
      </c>
      <c r="N4181" t="s">
        <v>573</v>
      </c>
    </row>
    <row r="4182" spans="1:14" hidden="1" x14ac:dyDescent="0.25">
      <c r="A4182" t="s">
        <v>241</v>
      </c>
      <c r="B4182" s="1">
        <v>44957</v>
      </c>
      <c r="C4182" t="s">
        <v>1087</v>
      </c>
      <c r="D4182" t="s">
        <v>1088</v>
      </c>
      <c r="E4182" s="4">
        <v>-517.35</v>
      </c>
      <c r="F4182" t="s">
        <v>567</v>
      </c>
      <c r="G4182" t="s">
        <v>511</v>
      </c>
      <c r="H4182" t="s">
        <v>348</v>
      </c>
      <c r="I4182" t="s">
        <v>349</v>
      </c>
      <c r="J4182" t="s">
        <v>746</v>
      </c>
      <c r="L4182" t="s">
        <v>348</v>
      </c>
      <c r="M4182" t="s">
        <v>453</v>
      </c>
      <c r="N4182" t="s">
        <v>573</v>
      </c>
    </row>
    <row r="4183" spans="1:14" hidden="1" x14ac:dyDescent="0.25">
      <c r="A4183" t="s">
        <v>241</v>
      </c>
      <c r="B4183" s="1">
        <v>44957</v>
      </c>
      <c r="C4183" t="s">
        <v>1091</v>
      </c>
      <c r="D4183" t="s">
        <v>1092</v>
      </c>
      <c r="E4183" s="4">
        <v>-3054.5</v>
      </c>
      <c r="F4183" t="s">
        <v>567</v>
      </c>
      <c r="G4183" t="s">
        <v>511</v>
      </c>
      <c r="H4183" t="s">
        <v>348</v>
      </c>
      <c r="I4183" t="s">
        <v>349</v>
      </c>
      <c r="J4183" t="s">
        <v>746</v>
      </c>
      <c r="L4183" t="s">
        <v>348</v>
      </c>
      <c r="M4183" t="s">
        <v>453</v>
      </c>
      <c r="N4183" t="s">
        <v>573</v>
      </c>
    </row>
    <row r="4184" spans="1:14" hidden="1" x14ac:dyDescent="0.25">
      <c r="A4184" t="s">
        <v>241</v>
      </c>
      <c r="B4184" s="1">
        <v>44957</v>
      </c>
      <c r="C4184" t="s">
        <v>1095</v>
      </c>
      <c r="D4184" t="s">
        <v>1096</v>
      </c>
      <c r="E4184" s="4">
        <v>-552.79</v>
      </c>
      <c r="F4184" t="s">
        <v>567</v>
      </c>
      <c r="G4184" t="s">
        <v>511</v>
      </c>
      <c r="H4184" t="s">
        <v>348</v>
      </c>
      <c r="I4184" t="s">
        <v>349</v>
      </c>
      <c r="J4184" t="s">
        <v>746</v>
      </c>
      <c r="L4184" t="s">
        <v>348</v>
      </c>
      <c r="M4184" t="s">
        <v>453</v>
      </c>
      <c r="N4184" t="s">
        <v>573</v>
      </c>
    </row>
    <row r="4185" spans="1:14" hidden="1" x14ac:dyDescent="0.25">
      <c r="A4185" t="s">
        <v>241</v>
      </c>
      <c r="B4185" s="1">
        <v>44957</v>
      </c>
      <c r="C4185" t="s">
        <v>1099</v>
      </c>
      <c r="D4185" t="s">
        <v>1100</v>
      </c>
      <c r="E4185" s="4">
        <v>-419.00000000000011</v>
      </c>
      <c r="F4185" t="s">
        <v>567</v>
      </c>
      <c r="G4185" t="s">
        <v>511</v>
      </c>
      <c r="H4185" t="s">
        <v>348</v>
      </c>
      <c r="I4185" t="s">
        <v>349</v>
      </c>
      <c r="J4185" t="s">
        <v>746</v>
      </c>
      <c r="L4185" t="s">
        <v>348</v>
      </c>
      <c r="M4185" t="s">
        <v>453</v>
      </c>
      <c r="N4185" t="s">
        <v>573</v>
      </c>
    </row>
    <row r="4186" spans="1:14" hidden="1" x14ac:dyDescent="0.25">
      <c r="A4186" t="s">
        <v>241</v>
      </c>
      <c r="B4186" s="1">
        <v>44957</v>
      </c>
      <c r="C4186" t="s">
        <v>1103</v>
      </c>
      <c r="D4186" t="s">
        <v>1104</v>
      </c>
      <c r="E4186" s="4">
        <v>-1857.0299999999993</v>
      </c>
      <c r="F4186" t="s">
        <v>567</v>
      </c>
      <c r="G4186" t="s">
        <v>511</v>
      </c>
      <c r="H4186" t="s">
        <v>348</v>
      </c>
      <c r="I4186" t="s">
        <v>349</v>
      </c>
      <c r="J4186" t="s">
        <v>746</v>
      </c>
      <c r="L4186" t="s">
        <v>348</v>
      </c>
      <c r="M4186" t="s">
        <v>453</v>
      </c>
      <c r="N4186" t="s">
        <v>573</v>
      </c>
    </row>
    <row r="4187" spans="1:14" hidden="1" x14ac:dyDescent="0.25">
      <c r="A4187" t="s">
        <v>241</v>
      </c>
      <c r="B4187" s="1">
        <v>44957</v>
      </c>
      <c r="C4187" t="s">
        <v>1107</v>
      </c>
      <c r="D4187" t="s">
        <v>1108</v>
      </c>
      <c r="E4187" s="4">
        <v>-484.02000000000015</v>
      </c>
      <c r="F4187" t="s">
        <v>567</v>
      </c>
      <c r="G4187" t="s">
        <v>511</v>
      </c>
      <c r="H4187" t="s">
        <v>348</v>
      </c>
      <c r="I4187" t="s">
        <v>349</v>
      </c>
      <c r="J4187" t="s">
        <v>746</v>
      </c>
      <c r="L4187" t="s">
        <v>348</v>
      </c>
      <c r="M4187" t="s">
        <v>453</v>
      </c>
      <c r="N4187" t="s">
        <v>573</v>
      </c>
    </row>
    <row r="4188" spans="1:14" hidden="1" x14ac:dyDescent="0.25">
      <c r="A4188" t="s">
        <v>241</v>
      </c>
      <c r="B4188" s="1">
        <v>44957</v>
      </c>
      <c r="C4188" t="s">
        <v>1109</v>
      </c>
      <c r="D4188" t="s">
        <v>1110</v>
      </c>
      <c r="E4188" s="4">
        <v>-823.78</v>
      </c>
      <c r="F4188" t="s">
        <v>567</v>
      </c>
      <c r="G4188" t="s">
        <v>511</v>
      </c>
      <c r="H4188" t="s">
        <v>348</v>
      </c>
      <c r="I4188" t="s">
        <v>349</v>
      </c>
      <c r="J4188" t="s">
        <v>746</v>
      </c>
      <c r="L4188" t="s">
        <v>348</v>
      </c>
      <c r="M4188" t="s">
        <v>453</v>
      </c>
      <c r="N4188" t="s">
        <v>573</v>
      </c>
    </row>
    <row r="4189" spans="1:14" hidden="1" x14ac:dyDescent="0.25">
      <c r="A4189" t="s">
        <v>241</v>
      </c>
      <c r="B4189" s="1">
        <v>44957</v>
      </c>
      <c r="C4189" t="s">
        <v>1115</v>
      </c>
      <c r="D4189" t="s">
        <v>1116</v>
      </c>
      <c r="E4189" s="4">
        <v>-342.62000000001927</v>
      </c>
      <c r="F4189" t="s">
        <v>567</v>
      </c>
      <c r="G4189" t="s">
        <v>511</v>
      </c>
      <c r="H4189" t="s">
        <v>348</v>
      </c>
      <c r="I4189" t="s">
        <v>349</v>
      </c>
      <c r="J4189" t="s">
        <v>746</v>
      </c>
      <c r="L4189" t="s">
        <v>348</v>
      </c>
      <c r="M4189" t="s">
        <v>453</v>
      </c>
      <c r="N4189" t="s">
        <v>573</v>
      </c>
    </row>
    <row r="4190" spans="1:14" hidden="1" x14ac:dyDescent="0.25">
      <c r="A4190" t="s">
        <v>241</v>
      </c>
      <c r="B4190" s="1">
        <v>44957</v>
      </c>
      <c r="C4190" t="s">
        <v>1219</v>
      </c>
      <c r="D4190" t="s">
        <v>1220</v>
      </c>
      <c r="E4190" s="4">
        <v>-1014.5899999999997</v>
      </c>
      <c r="F4190" t="s">
        <v>567</v>
      </c>
      <c r="G4190" t="s">
        <v>511</v>
      </c>
      <c r="H4190" t="s">
        <v>348</v>
      </c>
      <c r="I4190" t="s">
        <v>349</v>
      </c>
      <c r="J4190" t="s">
        <v>746</v>
      </c>
      <c r="L4190" t="s">
        <v>348</v>
      </c>
      <c r="M4190" t="s">
        <v>453</v>
      </c>
      <c r="N4190" t="s">
        <v>573</v>
      </c>
    </row>
    <row r="4191" spans="1:14" hidden="1" x14ac:dyDescent="0.25">
      <c r="A4191" t="s">
        <v>241</v>
      </c>
      <c r="B4191" s="1">
        <v>44957</v>
      </c>
      <c r="C4191" t="s">
        <v>1119</v>
      </c>
      <c r="D4191" t="s">
        <v>1120</v>
      </c>
      <c r="E4191" s="4">
        <v>-27467.050000000003</v>
      </c>
      <c r="F4191" t="s">
        <v>567</v>
      </c>
      <c r="G4191" t="s">
        <v>511</v>
      </c>
      <c r="H4191" t="s">
        <v>348</v>
      </c>
      <c r="I4191" t="s">
        <v>349</v>
      </c>
      <c r="J4191" t="s">
        <v>684</v>
      </c>
      <c r="L4191" t="s">
        <v>1121</v>
      </c>
      <c r="M4191" t="s">
        <v>453</v>
      </c>
      <c r="N4191" t="s">
        <v>573</v>
      </c>
    </row>
    <row r="4192" spans="1:14" hidden="1" x14ac:dyDescent="0.25">
      <c r="A4192" t="s">
        <v>241</v>
      </c>
      <c r="B4192" s="1">
        <v>44957</v>
      </c>
      <c r="C4192" t="s">
        <v>1122</v>
      </c>
      <c r="D4192" t="s">
        <v>1123</v>
      </c>
      <c r="E4192" s="4">
        <v>-43.3700000000008</v>
      </c>
      <c r="F4192" t="s">
        <v>567</v>
      </c>
      <c r="G4192" t="s">
        <v>511</v>
      </c>
      <c r="H4192" t="s">
        <v>348</v>
      </c>
      <c r="I4192" t="s">
        <v>349</v>
      </c>
      <c r="J4192" t="s">
        <v>746</v>
      </c>
      <c r="L4192" t="s">
        <v>348</v>
      </c>
      <c r="M4192" t="s">
        <v>457</v>
      </c>
      <c r="N4192" t="s">
        <v>573</v>
      </c>
    </row>
    <row r="4193" spans="1:14" hidden="1" x14ac:dyDescent="0.25">
      <c r="A4193" t="s">
        <v>241</v>
      </c>
      <c r="B4193" s="1">
        <v>44957</v>
      </c>
      <c r="C4193" t="s">
        <v>1124</v>
      </c>
      <c r="D4193" t="s">
        <v>1125</v>
      </c>
      <c r="E4193" s="4">
        <v>-218770.00000000003</v>
      </c>
      <c r="F4193" t="s">
        <v>567</v>
      </c>
      <c r="G4193" t="s">
        <v>511</v>
      </c>
      <c r="H4193" t="s">
        <v>348</v>
      </c>
      <c r="I4193" t="s">
        <v>349</v>
      </c>
      <c r="J4193" t="s">
        <v>746</v>
      </c>
      <c r="L4193" t="s">
        <v>348</v>
      </c>
      <c r="M4193" t="s">
        <v>457</v>
      </c>
      <c r="N4193" t="s">
        <v>573</v>
      </c>
    </row>
    <row r="4194" spans="1:14" hidden="1" x14ac:dyDescent="0.25">
      <c r="A4194" t="s">
        <v>241</v>
      </c>
      <c r="B4194" s="1">
        <v>44957</v>
      </c>
      <c r="C4194" t="s">
        <v>1300</v>
      </c>
      <c r="D4194" t="s">
        <v>1301</v>
      </c>
      <c r="E4194" s="4">
        <v>-854</v>
      </c>
      <c r="F4194" t="s">
        <v>567</v>
      </c>
      <c r="G4194" t="s">
        <v>471</v>
      </c>
      <c r="H4194" t="s">
        <v>248</v>
      </c>
      <c r="I4194" t="s">
        <v>249</v>
      </c>
      <c r="J4194" t="s">
        <v>248</v>
      </c>
      <c r="L4194" t="s">
        <v>372</v>
      </c>
      <c r="M4194" t="s">
        <v>373</v>
      </c>
      <c r="N4194" t="s">
        <v>488</v>
      </c>
    </row>
    <row r="4195" spans="1:14" hidden="1" x14ac:dyDescent="0.25">
      <c r="A4195" t="s">
        <v>241</v>
      </c>
      <c r="B4195" s="1">
        <v>44957</v>
      </c>
      <c r="C4195" t="s">
        <v>1283</v>
      </c>
      <c r="D4195" t="s">
        <v>1284</v>
      </c>
      <c r="E4195" s="4">
        <v>-5000</v>
      </c>
      <c r="F4195" t="s">
        <v>567</v>
      </c>
      <c r="G4195" t="s">
        <v>471</v>
      </c>
      <c r="H4195" t="s">
        <v>317</v>
      </c>
      <c r="I4195" t="s">
        <v>318</v>
      </c>
      <c r="J4195" t="s">
        <v>276</v>
      </c>
      <c r="L4195" t="s">
        <v>372</v>
      </c>
      <c r="M4195" t="s">
        <v>373</v>
      </c>
      <c r="N4195" t="s">
        <v>488</v>
      </c>
    </row>
    <row r="4196" spans="1:14" hidden="1" x14ac:dyDescent="0.25">
      <c r="A4196" t="s">
        <v>241</v>
      </c>
      <c r="B4196" s="1">
        <v>44957</v>
      </c>
      <c r="C4196" t="s">
        <v>1084</v>
      </c>
      <c r="D4196" t="s">
        <v>1085</v>
      </c>
      <c r="E4196" s="4">
        <v>-77140</v>
      </c>
      <c r="F4196" t="s">
        <v>567</v>
      </c>
      <c r="G4196" t="s">
        <v>471</v>
      </c>
      <c r="H4196" t="s">
        <v>248</v>
      </c>
      <c r="I4196" t="s">
        <v>249</v>
      </c>
      <c r="J4196" t="s">
        <v>248</v>
      </c>
      <c r="K4196" t="s">
        <v>1086</v>
      </c>
      <c r="L4196" t="s">
        <v>372</v>
      </c>
      <c r="M4196" t="s">
        <v>373</v>
      </c>
      <c r="N4196" t="s">
        <v>488</v>
      </c>
    </row>
    <row r="4197" spans="1:14" hidden="1" x14ac:dyDescent="0.25">
      <c r="A4197" t="s">
        <v>241</v>
      </c>
      <c r="B4197" s="1">
        <v>44985</v>
      </c>
      <c r="C4197" t="s">
        <v>565</v>
      </c>
      <c r="D4197" t="s">
        <v>566</v>
      </c>
      <c r="E4197" s="4">
        <v>58625.079999999987</v>
      </c>
      <c r="F4197" t="s">
        <v>567</v>
      </c>
      <c r="G4197" t="s">
        <v>471</v>
      </c>
      <c r="H4197" t="s">
        <v>291</v>
      </c>
      <c r="I4197" t="s">
        <v>292</v>
      </c>
      <c r="J4197" t="s">
        <v>251</v>
      </c>
      <c r="L4197" t="s">
        <v>376</v>
      </c>
      <c r="M4197" t="s">
        <v>377</v>
      </c>
      <c r="N4197" t="s">
        <v>486</v>
      </c>
    </row>
    <row r="4198" spans="1:14" hidden="1" x14ac:dyDescent="0.25">
      <c r="A4198" t="s">
        <v>241</v>
      </c>
      <c r="B4198" s="1">
        <v>44985</v>
      </c>
      <c r="C4198" t="s">
        <v>568</v>
      </c>
      <c r="D4198" t="s">
        <v>569</v>
      </c>
      <c r="E4198" s="4">
        <v>35957.989999999991</v>
      </c>
      <c r="F4198" t="s">
        <v>567</v>
      </c>
      <c r="G4198" t="s">
        <v>471</v>
      </c>
      <c r="H4198" t="s">
        <v>291</v>
      </c>
      <c r="I4198" t="s">
        <v>292</v>
      </c>
      <c r="J4198" t="s">
        <v>251</v>
      </c>
      <c r="L4198" t="s">
        <v>376</v>
      </c>
      <c r="M4198" t="s">
        <v>377</v>
      </c>
      <c r="N4198" t="s">
        <v>486</v>
      </c>
    </row>
    <row r="4199" spans="1:14" hidden="1" x14ac:dyDescent="0.25">
      <c r="A4199" t="s">
        <v>241</v>
      </c>
      <c r="B4199" s="1">
        <v>44985</v>
      </c>
      <c r="C4199" t="s">
        <v>574</v>
      </c>
      <c r="D4199" t="s">
        <v>575</v>
      </c>
      <c r="E4199" s="4">
        <v>20018.66</v>
      </c>
      <c r="F4199" t="s">
        <v>567</v>
      </c>
      <c r="G4199" t="s">
        <v>471</v>
      </c>
      <c r="H4199" t="s">
        <v>291</v>
      </c>
      <c r="I4199" t="s">
        <v>292</v>
      </c>
      <c r="J4199" t="s">
        <v>251</v>
      </c>
      <c r="L4199" t="s">
        <v>376</v>
      </c>
      <c r="M4199" t="s">
        <v>377</v>
      </c>
      <c r="N4199" t="s">
        <v>486</v>
      </c>
    </row>
    <row r="4200" spans="1:14" hidden="1" x14ac:dyDescent="0.25">
      <c r="A4200" t="s">
        <v>241</v>
      </c>
      <c r="B4200" s="1">
        <v>44985</v>
      </c>
      <c r="C4200" t="s">
        <v>578</v>
      </c>
      <c r="D4200" t="s">
        <v>579</v>
      </c>
      <c r="E4200" s="4">
        <v>152.87</v>
      </c>
      <c r="F4200" t="s">
        <v>567</v>
      </c>
      <c r="G4200" t="s">
        <v>471</v>
      </c>
      <c r="H4200" t="s">
        <v>298</v>
      </c>
      <c r="I4200" t="s">
        <v>299</v>
      </c>
      <c r="J4200" t="s">
        <v>258</v>
      </c>
      <c r="L4200" t="s">
        <v>376</v>
      </c>
      <c r="M4200" t="s">
        <v>377</v>
      </c>
      <c r="N4200" t="s">
        <v>487</v>
      </c>
    </row>
    <row r="4201" spans="1:14" hidden="1" x14ac:dyDescent="0.25">
      <c r="A4201" t="s">
        <v>241</v>
      </c>
      <c r="B4201" s="1">
        <v>44985</v>
      </c>
      <c r="C4201" t="s">
        <v>582</v>
      </c>
      <c r="D4201" t="s">
        <v>583</v>
      </c>
      <c r="E4201" s="4">
        <v>6255.0499999999993</v>
      </c>
      <c r="F4201" t="s">
        <v>567</v>
      </c>
      <c r="G4201" t="s">
        <v>471</v>
      </c>
      <c r="H4201" t="s">
        <v>291</v>
      </c>
      <c r="I4201" t="s">
        <v>292</v>
      </c>
      <c r="J4201" t="s">
        <v>251</v>
      </c>
      <c r="L4201" t="s">
        <v>376</v>
      </c>
      <c r="M4201" t="s">
        <v>377</v>
      </c>
      <c r="N4201" t="s">
        <v>482</v>
      </c>
    </row>
    <row r="4202" spans="1:14" hidden="1" x14ac:dyDescent="0.25">
      <c r="A4202" t="s">
        <v>241</v>
      </c>
      <c r="B4202" s="1">
        <v>44985</v>
      </c>
      <c r="C4202" t="s">
        <v>586</v>
      </c>
      <c r="D4202" t="s">
        <v>587</v>
      </c>
      <c r="E4202" s="4">
        <v>858.62999999999988</v>
      </c>
      <c r="F4202" t="s">
        <v>567</v>
      </c>
      <c r="G4202" t="s">
        <v>471</v>
      </c>
      <c r="H4202" t="s">
        <v>298</v>
      </c>
      <c r="I4202" t="s">
        <v>299</v>
      </c>
      <c r="J4202" t="s">
        <v>258</v>
      </c>
      <c r="L4202" t="s">
        <v>376</v>
      </c>
      <c r="M4202" t="s">
        <v>377</v>
      </c>
      <c r="N4202" t="s">
        <v>487</v>
      </c>
    </row>
    <row r="4203" spans="1:14" hidden="1" x14ac:dyDescent="0.25">
      <c r="A4203" t="s">
        <v>241</v>
      </c>
      <c r="B4203" s="1">
        <v>44985</v>
      </c>
      <c r="C4203" t="s">
        <v>590</v>
      </c>
      <c r="D4203" t="s">
        <v>591</v>
      </c>
      <c r="E4203" s="4">
        <v>4949.2899999999991</v>
      </c>
      <c r="F4203" t="s">
        <v>567</v>
      </c>
      <c r="G4203" t="s">
        <v>471</v>
      </c>
      <c r="H4203" t="s">
        <v>298</v>
      </c>
      <c r="I4203" t="s">
        <v>299</v>
      </c>
      <c r="J4203" t="s">
        <v>258</v>
      </c>
      <c r="L4203" t="s">
        <v>376</v>
      </c>
      <c r="M4203" t="s">
        <v>377</v>
      </c>
      <c r="N4203" t="s">
        <v>487</v>
      </c>
    </row>
    <row r="4204" spans="1:14" hidden="1" x14ac:dyDescent="0.25">
      <c r="A4204" t="s">
        <v>241</v>
      </c>
      <c r="B4204" s="1">
        <v>44985</v>
      </c>
      <c r="C4204" t="s">
        <v>595</v>
      </c>
      <c r="D4204" t="s">
        <v>596</v>
      </c>
      <c r="E4204" s="4">
        <v>1425.37</v>
      </c>
      <c r="F4204" t="s">
        <v>567</v>
      </c>
      <c r="G4204" t="s">
        <v>471</v>
      </c>
      <c r="H4204" t="s">
        <v>311</v>
      </c>
      <c r="I4204" t="s">
        <v>312</v>
      </c>
      <c r="J4204" t="s">
        <v>264</v>
      </c>
      <c r="L4204" t="s">
        <v>376</v>
      </c>
      <c r="M4204" t="s">
        <v>377</v>
      </c>
      <c r="N4204" t="s">
        <v>477</v>
      </c>
    </row>
    <row r="4205" spans="1:14" hidden="1" x14ac:dyDescent="0.25">
      <c r="A4205" t="s">
        <v>241</v>
      </c>
      <c r="B4205" s="1">
        <v>44985</v>
      </c>
      <c r="C4205" t="s">
        <v>599</v>
      </c>
      <c r="D4205" t="s">
        <v>600</v>
      </c>
      <c r="E4205" s="4">
        <v>582.23</v>
      </c>
      <c r="F4205" t="s">
        <v>567</v>
      </c>
      <c r="G4205" t="s">
        <v>471</v>
      </c>
      <c r="H4205" t="s">
        <v>298</v>
      </c>
      <c r="I4205" t="s">
        <v>299</v>
      </c>
      <c r="J4205" t="s">
        <v>258</v>
      </c>
      <c r="L4205" t="s">
        <v>376</v>
      </c>
      <c r="M4205" t="s">
        <v>377</v>
      </c>
      <c r="N4205" t="s">
        <v>482</v>
      </c>
    </row>
    <row r="4206" spans="1:14" hidden="1" x14ac:dyDescent="0.25">
      <c r="A4206" t="s">
        <v>241</v>
      </c>
      <c r="B4206" s="1">
        <v>44985</v>
      </c>
      <c r="C4206" t="s">
        <v>603</v>
      </c>
      <c r="D4206" t="s">
        <v>604</v>
      </c>
      <c r="E4206" s="4">
        <v>3800.7600000000007</v>
      </c>
      <c r="F4206" t="s">
        <v>567</v>
      </c>
      <c r="G4206" t="s">
        <v>471</v>
      </c>
      <c r="H4206" t="s">
        <v>311</v>
      </c>
      <c r="I4206" t="s">
        <v>312</v>
      </c>
      <c r="J4206" t="s">
        <v>264</v>
      </c>
      <c r="L4206" t="s">
        <v>376</v>
      </c>
      <c r="M4206" t="s">
        <v>377</v>
      </c>
      <c r="N4206" t="s">
        <v>487</v>
      </c>
    </row>
    <row r="4207" spans="1:14" hidden="1" x14ac:dyDescent="0.25">
      <c r="A4207" t="s">
        <v>241</v>
      </c>
      <c r="B4207" s="1">
        <v>44985</v>
      </c>
      <c r="C4207" t="s">
        <v>1128</v>
      </c>
      <c r="D4207" t="s">
        <v>1129</v>
      </c>
      <c r="E4207" s="4">
        <v>340</v>
      </c>
      <c r="F4207" t="s">
        <v>567</v>
      </c>
      <c r="G4207" t="s">
        <v>471</v>
      </c>
      <c r="H4207" t="s">
        <v>291</v>
      </c>
      <c r="I4207" t="s">
        <v>292</v>
      </c>
      <c r="J4207" t="s">
        <v>251</v>
      </c>
      <c r="L4207" t="s">
        <v>376</v>
      </c>
      <c r="M4207" t="s">
        <v>377</v>
      </c>
      <c r="N4207" t="s">
        <v>486</v>
      </c>
    </row>
    <row r="4208" spans="1:14" hidden="1" x14ac:dyDescent="0.25">
      <c r="A4208" t="s">
        <v>241</v>
      </c>
      <c r="B4208" s="1">
        <v>44985</v>
      </c>
      <c r="C4208" t="s">
        <v>1130</v>
      </c>
      <c r="D4208" t="s">
        <v>1131</v>
      </c>
      <c r="E4208" s="4">
        <v>237.2</v>
      </c>
      <c r="F4208" t="s">
        <v>567</v>
      </c>
      <c r="G4208" t="s">
        <v>471</v>
      </c>
      <c r="H4208" t="s">
        <v>291</v>
      </c>
      <c r="I4208" t="s">
        <v>292</v>
      </c>
      <c r="J4208" t="s">
        <v>251</v>
      </c>
      <c r="L4208" t="s">
        <v>376</v>
      </c>
      <c r="M4208" t="s">
        <v>377</v>
      </c>
      <c r="N4208" t="s">
        <v>487</v>
      </c>
    </row>
    <row r="4209" spans="1:14" hidden="1" x14ac:dyDescent="0.25">
      <c r="A4209" t="s">
        <v>241</v>
      </c>
      <c r="B4209" s="1">
        <v>44985</v>
      </c>
      <c r="C4209" t="s">
        <v>1328</v>
      </c>
      <c r="D4209" t="s">
        <v>1329</v>
      </c>
      <c r="E4209" s="4">
        <v>1015.26</v>
      </c>
      <c r="F4209" t="s">
        <v>567</v>
      </c>
      <c r="G4209" t="s">
        <v>471</v>
      </c>
      <c r="H4209" t="s">
        <v>291</v>
      </c>
      <c r="I4209" t="s">
        <v>292</v>
      </c>
      <c r="J4209" t="s">
        <v>251</v>
      </c>
      <c r="L4209" t="s">
        <v>376</v>
      </c>
      <c r="M4209" t="s">
        <v>377</v>
      </c>
      <c r="N4209" t="s">
        <v>486</v>
      </c>
    </row>
    <row r="4210" spans="1:14" hidden="1" x14ac:dyDescent="0.25">
      <c r="A4210" t="s">
        <v>241</v>
      </c>
      <c r="B4210" s="1">
        <v>44985</v>
      </c>
      <c r="C4210" t="s">
        <v>627</v>
      </c>
      <c r="D4210" t="s">
        <v>628</v>
      </c>
      <c r="E4210" s="4">
        <v>55285.95</v>
      </c>
      <c r="F4210" t="s">
        <v>567</v>
      </c>
      <c r="G4210" t="s">
        <v>471</v>
      </c>
      <c r="H4210" t="s">
        <v>295</v>
      </c>
      <c r="I4210" t="s">
        <v>254</v>
      </c>
      <c r="J4210" t="s">
        <v>253</v>
      </c>
      <c r="L4210" t="s">
        <v>378</v>
      </c>
      <c r="M4210" t="s">
        <v>379</v>
      </c>
      <c r="N4210" t="s">
        <v>486</v>
      </c>
    </row>
    <row r="4211" spans="1:14" hidden="1" x14ac:dyDescent="0.25">
      <c r="A4211" t="s">
        <v>241</v>
      </c>
      <c r="B4211" s="1">
        <v>44985</v>
      </c>
      <c r="C4211" t="s">
        <v>631</v>
      </c>
      <c r="D4211" t="s">
        <v>632</v>
      </c>
      <c r="E4211" s="4">
        <v>810.44999999999993</v>
      </c>
      <c r="F4211" t="s">
        <v>567</v>
      </c>
      <c r="G4211" t="s">
        <v>471</v>
      </c>
      <c r="H4211" t="s">
        <v>301</v>
      </c>
      <c r="I4211" t="s">
        <v>302</v>
      </c>
      <c r="J4211" t="s">
        <v>258</v>
      </c>
      <c r="L4211" t="s">
        <v>378</v>
      </c>
      <c r="M4211" t="s">
        <v>379</v>
      </c>
      <c r="N4211" t="s">
        <v>486</v>
      </c>
    </row>
    <row r="4212" spans="1:14" hidden="1" x14ac:dyDescent="0.25">
      <c r="A4212" t="s">
        <v>241</v>
      </c>
      <c r="B4212" s="1">
        <v>44985</v>
      </c>
      <c r="C4212" t="s">
        <v>633</v>
      </c>
      <c r="D4212" t="s">
        <v>634</v>
      </c>
      <c r="E4212" s="4">
        <v>2522.8199999999997</v>
      </c>
      <c r="F4212" t="s">
        <v>567</v>
      </c>
      <c r="G4212" t="s">
        <v>471</v>
      </c>
      <c r="H4212" t="s">
        <v>295</v>
      </c>
      <c r="I4212" t="s">
        <v>254</v>
      </c>
      <c r="J4212" t="s">
        <v>253</v>
      </c>
      <c r="L4212" t="s">
        <v>378</v>
      </c>
      <c r="M4212" t="s">
        <v>379</v>
      </c>
      <c r="N4212" t="s">
        <v>486</v>
      </c>
    </row>
    <row r="4213" spans="1:14" hidden="1" x14ac:dyDescent="0.25">
      <c r="A4213" t="s">
        <v>241</v>
      </c>
      <c r="B4213" s="1">
        <v>44985</v>
      </c>
      <c r="C4213" t="s">
        <v>646</v>
      </c>
      <c r="D4213" t="s">
        <v>647</v>
      </c>
      <c r="E4213" s="4">
        <v>59715.58</v>
      </c>
      <c r="F4213" t="s">
        <v>567</v>
      </c>
      <c r="G4213" t="s">
        <v>471</v>
      </c>
      <c r="H4213" t="s">
        <v>295</v>
      </c>
      <c r="I4213" t="s">
        <v>254</v>
      </c>
      <c r="J4213" t="s">
        <v>253</v>
      </c>
      <c r="L4213" t="s">
        <v>378</v>
      </c>
      <c r="M4213" t="s">
        <v>379</v>
      </c>
      <c r="N4213" t="s">
        <v>486</v>
      </c>
    </row>
    <row r="4214" spans="1:14" hidden="1" x14ac:dyDescent="0.25">
      <c r="A4214" t="s">
        <v>241</v>
      </c>
      <c r="B4214" s="1">
        <v>44985</v>
      </c>
      <c r="C4214" t="s">
        <v>1294</v>
      </c>
      <c r="D4214" t="s">
        <v>1295</v>
      </c>
      <c r="E4214" s="4">
        <v>12160.85</v>
      </c>
      <c r="F4214" t="s">
        <v>567</v>
      </c>
      <c r="G4214" t="s">
        <v>471</v>
      </c>
      <c r="H4214" t="s">
        <v>295</v>
      </c>
      <c r="I4214" t="s">
        <v>254</v>
      </c>
      <c r="J4214" t="s">
        <v>253</v>
      </c>
      <c r="L4214" t="s">
        <v>378</v>
      </c>
      <c r="M4214" t="s">
        <v>379</v>
      </c>
      <c r="N4214" t="s">
        <v>486</v>
      </c>
    </row>
    <row r="4215" spans="1:14" hidden="1" x14ac:dyDescent="0.25">
      <c r="A4215" t="s">
        <v>241</v>
      </c>
      <c r="B4215" s="1">
        <v>44985</v>
      </c>
      <c r="C4215" t="s">
        <v>650</v>
      </c>
      <c r="D4215" t="s">
        <v>651</v>
      </c>
      <c r="E4215" s="4">
        <v>5017.75</v>
      </c>
      <c r="F4215" t="s">
        <v>567</v>
      </c>
      <c r="G4215" t="s">
        <v>471</v>
      </c>
      <c r="H4215" t="s">
        <v>308</v>
      </c>
      <c r="I4215" t="s">
        <v>309</v>
      </c>
      <c r="J4215" t="s">
        <v>264</v>
      </c>
      <c r="L4215" t="s">
        <v>378</v>
      </c>
      <c r="M4215" t="s">
        <v>379</v>
      </c>
      <c r="N4215" t="s">
        <v>487</v>
      </c>
    </row>
    <row r="4216" spans="1:14" hidden="1" x14ac:dyDescent="0.25">
      <c r="A4216" t="s">
        <v>241</v>
      </c>
      <c r="B4216" s="1">
        <v>44985</v>
      </c>
      <c r="C4216" t="s">
        <v>652</v>
      </c>
      <c r="D4216" t="s">
        <v>653</v>
      </c>
      <c r="E4216" s="4">
        <v>3024.9300000000003</v>
      </c>
      <c r="F4216" t="s">
        <v>567</v>
      </c>
      <c r="G4216" t="s">
        <v>471</v>
      </c>
      <c r="H4216" t="s">
        <v>308</v>
      </c>
      <c r="I4216" t="s">
        <v>309</v>
      </c>
      <c r="J4216" t="s">
        <v>264</v>
      </c>
      <c r="L4216" t="s">
        <v>378</v>
      </c>
      <c r="M4216" t="s">
        <v>379</v>
      </c>
      <c r="N4216" t="s">
        <v>487</v>
      </c>
    </row>
    <row r="4217" spans="1:14" hidden="1" x14ac:dyDescent="0.25">
      <c r="A4217" t="s">
        <v>241</v>
      </c>
      <c r="B4217" s="1">
        <v>44985</v>
      </c>
      <c r="C4217" t="s">
        <v>656</v>
      </c>
      <c r="D4217" t="s">
        <v>657</v>
      </c>
      <c r="E4217" s="4">
        <v>154.78000000000003</v>
      </c>
      <c r="F4217" t="s">
        <v>567</v>
      </c>
      <c r="G4217" t="s">
        <v>471</v>
      </c>
      <c r="H4217" t="s">
        <v>308</v>
      </c>
      <c r="I4217" t="s">
        <v>309</v>
      </c>
      <c r="J4217" t="s">
        <v>264</v>
      </c>
      <c r="L4217" t="s">
        <v>378</v>
      </c>
      <c r="M4217" t="s">
        <v>379</v>
      </c>
      <c r="N4217" t="s">
        <v>487</v>
      </c>
    </row>
    <row r="4218" spans="1:14" hidden="1" x14ac:dyDescent="0.25">
      <c r="A4218" t="s">
        <v>241</v>
      </c>
      <c r="B4218" s="1">
        <v>44985</v>
      </c>
      <c r="C4218" t="s">
        <v>663</v>
      </c>
      <c r="D4218" t="s">
        <v>664</v>
      </c>
      <c r="E4218" s="4">
        <v>609.67999999999995</v>
      </c>
      <c r="F4218" t="s">
        <v>567</v>
      </c>
      <c r="G4218" t="s">
        <v>471</v>
      </c>
      <c r="H4218" t="s">
        <v>308</v>
      </c>
      <c r="I4218" t="s">
        <v>309</v>
      </c>
      <c r="J4218" t="s">
        <v>264</v>
      </c>
      <c r="L4218" t="s">
        <v>378</v>
      </c>
      <c r="M4218" t="s">
        <v>379</v>
      </c>
      <c r="N4218" t="s">
        <v>487</v>
      </c>
    </row>
    <row r="4219" spans="1:14" hidden="1" x14ac:dyDescent="0.25">
      <c r="A4219" t="s">
        <v>241</v>
      </c>
      <c r="B4219" s="1">
        <v>44985</v>
      </c>
      <c r="C4219" t="s">
        <v>672</v>
      </c>
      <c r="D4219" t="s">
        <v>673</v>
      </c>
      <c r="E4219" s="4">
        <v>2392</v>
      </c>
      <c r="F4219" t="s">
        <v>567</v>
      </c>
      <c r="G4219" t="s">
        <v>471</v>
      </c>
      <c r="H4219" t="s">
        <v>308</v>
      </c>
      <c r="I4219" t="s">
        <v>309</v>
      </c>
      <c r="J4219" t="s">
        <v>264</v>
      </c>
      <c r="L4219" t="s">
        <v>378</v>
      </c>
      <c r="M4219" t="s">
        <v>379</v>
      </c>
      <c r="N4219" t="s">
        <v>487</v>
      </c>
    </row>
    <row r="4220" spans="1:14" hidden="1" x14ac:dyDescent="0.25">
      <c r="A4220" t="s">
        <v>241</v>
      </c>
      <c r="B4220" s="1">
        <v>44985</v>
      </c>
      <c r="C4220" t="s">
        <v>676</v>
      </c>
      <c r="D4220" t="s">
        <v>677</v>
      </c>
      <c r="E4220" s="4">
        <v>14084</v>
      </c>
      <c r="F4220" t="s">
        <v>567</v>
      </c>
      <c r="G4220" t="s">
        <v>471</v>
      </c>
      <c r="H4220" t="s">
        <v>308</v>
      </c>
      <c r="I4220" t="s">
        <v>309</v>
      </c>
      <c r="J4220" t="s">
        <v>264</v>
      </c>
      <c r="L4220" t="s">
        <v>378</v>
      </c>
      <c r="M4220" t="s">
        <v>379</v>
      </c>
      <c r="N4220" t="s">
        <v>477</v>
      </c>
    </row>
    <row r="4221" spans="1:14" hidden="1" x14ac:dyDescent="0.25">
      <c r="A4221" t="s">
        <v>241</v>
      </c>
      <c r="B4221" s="1">
        <v>44985</v>
      </c>
      <c r="C4221" t="s">
        <v>690</v>
      </c>
      <c r="D4221" t="s">
        <v>691</v>
      </c>
      <c r="E4221" s="4">
        <v>6315.72</v>
      </c>
      <c r="F4221" t="s">
        <v>567</v>
      </c>
      <c r="G4221" t="s">
        <v>471</v>
      </c>
      <c r="H4221" t="s">
        <v>308</v>
      </c>
      <c r="I4221" t="s">
        <v>309</v>
      </c>
      <c r="J4221" t="s">
        <v>264</v>
      </c>
      <c r="L4221" t="s">
        <v>378</v>
      </c>
      <c r="M4221" t="s">
        <v>379</v>
      </c>
      <c r="N4221" t="s">
        <v>487</v>
      </c>
    </row>
    <row r="4222" spans="1:14" hidden="1" x14ac:dyDescent="0.25">
      <c r="A4222" t="s">
        <v>241</v>
      </c>
      <c r="B4222" s="1">
        <v>44985</v>
      </c>
      <c r="C4222" t="s">
        <v>698</v>
      </c>
      <c r="D4222" t="s">
        <v>699</v>
      </c>
      <c r="E4222" s="4">
        <v>1976.1</v>
      </c>
      <c r="F4222" t="s">
        <v>567</v>
      </c>
      <c r="G4222" t="s">
        <v>471</v>
      </c>
      <c r="H4222" t="s">
        <v>308</v>
      </c>
      <c r="I4222" t="s">
        <v>309</v>
      </c>
      <c r="J4222" t="s">
        <v>264</v>
      </c>
      <c r="L4222" t="s">
        <v>378</v>
      </c>
      <c r="M4222" t="s">
        <v>379</v>
      </c>
      <c r="N4222" t="s">
        <v>487</v>
      </c>
    </row>
    <row r="4223" spans="1:14" hidden="1" x14ac:dyDescent="0.25">
      <c r="A4223" t="s">
        <v>241</v>
      </c>
      <c r="B4223" s="1">
        <v>44985</v>
      </c>
      <c r="C4223" t="s">
        <v>1134</v>
      </c>
      <c r="D4223" t="s">
        <v>1135</v>
      </c>
      <c r="E4223" s="4">
        <v>11266.66</v>
      </c>
      <c r="F4223" t="s">
        <v>567</v>
      </c>
      <c r="G4223" t="s">
        <v>471</v>
      </c>
      <c r="H4223" t="s">
        <v>301</v>
      </c>
      <c r="I4223" t="s">
        <v>302</v>
      </c>
      <c r="J4223" t="s">
        <v>258</v>
      </c>
      <c r="L4223" t="s">
        <v>378</v>
      </c>
      <c r="M4223" t="s">
        <v>379</v>
      </c>
      <c r="N4223" t="s">
        <v>486</v>
      </c>
    </row>
    <row r="4224" spans="1:14" hidden="1" x14ac:dyDescent="0.25">
      <c r="A4224" t="s">
        <v>241</v>
      </c>
      <c r="B4224" s="1">
        <v>44985</v>
      </c>
      <c r="C4224" t="s">
        <v>1136</v>
      </c>
      <c r="D4224" t="s">
        <v>1137</v>
      </c>
      <c r="E4224" s="4">
        <v>9560</v>
      </c>
      <c r="F4224" t="s">
        <v>567</v>
      </c>
      <c r="G4224" t="s">
        <v>471</v>
      </c>
      <c r="H4224" t="s">
        <v>308</v>
      </c>
      <c r="I4224" t="s">
        <v>309</v>
      </c>
      <c r="J4224" t="s">
        <v>264</v>
      </c>
      <c r="L4224" t="s">
        <v>378</v>
      </c>
      <c r="M4224" t="s">
        <v>379</v>
      </c>
      <c r="N4224" t="s">
        <v>487</v>
      </c>
    </row>
    <row r="4225" spans="1:14" hidden="1" x14ac:dyDescent="0.25">
      <c r="A4225" t="s">
        <v>241</v>
      </c>
      <c r="B4225" s="1">
        <v>44985</v>
      </c>
      <c r="C4225" t="s">
        <v>1221</v>
      </c>
      <c r="D4225" t="s">
        <v>1222</v>
      </c>
      <c r="E4225" s="4">
        <v>3120</v>
      </c>
      <c r="F4225" t="s">
        <v>567</v>
      </c>
      <c r="G4225" t="s">
        <v>471</v>
      </c>
      <c r="H4225" t="s">
        <v>317</v>
      </c>
      <c r="I4225" t="s">
        <v>318</v>
      </c>
      <c r="J4225" t="s">
        <v>276</v>
      </c>
      <c r="L4225" t="s">
        <v>390</v>
      </c>
      <c r="M4225" t="s">
        <v>391</v>
      </c>
      <c r="N4225" t="s">
        <v>487</v>
      </c>
    </row>
    <row r="4226" spans="1:14" hidden="1" x14ac:dyDescent="0.25">
      <c r="A4226" t="s">
        <v>241</v>
      </c>
      <c r="B4226" s="1">
        <v>44985</v>
      </c>
      <c r="C4226" t="s">
        <v>1146</v>
      </c>
      <c r="D4226" t="s">
        <v>1147</v>
      </c>
      <c r="E4226" s="4">
        <v>2500</v>
      </c>
      <c r="F4226" t="s">
        <v>567</v>
      </c>
      <c r="G4226" t="s">
        <v>471</v>
      </c>
      <c r="H4226" t="s">
        <v>311</v>
      </c>
      <c r="I4226" t="s">
        <v>312</v>
      </c>
      <c r="J4226" t="s">
        <v>264</v>
      </c>
      <c r="L4226" t="s">
        <v>378</v>
      </c>
      <c r="M4226" t="s">
        <v>379</v>
      </c>
      <c r="N4226" t="s">
        <v>487</v>
      </c>
    </row>
    <row r="4227" spans="1:14" hidden="1" x14ac:dyDescent="0.25">
      <c r="A4227" t="s">
        <v>241</v>
      </c>
      <c r="B4227" s="1">
        <v>44985</v>
      </c>
      <c r="C4227" t="s">
        <v>1260</v>
      </c>
      <c r="D4227" t="s">
        <v>1261</v>
      </c>
      <c r="E4227" s="4">
        <v>400</v>
      </c>
      <c r="F4227" t="s">
        <v>567</v>
      </c>
      <c r="G4227" t="s">
        <v>471</v>
      </c>
      <c r="H4227" t="s">
        <v>311</v>
      </c>
      <c r="I4227" t="s">
        <v>312</v>
      </c>
      <c r="J4227" t="s">
        <v>264</v>
      </c>
      <c r="L4227" t="s">
        <v>378</v>
      </c>
      <c r="M4227" t="s">
        <v>379</v>
      </c>
      <c r="N4227" t="s">
        <v>487</v>
      </c>
    </row>
    <row r="4228" spans="1:14" hidden="1" x14ac:dyDescent="0.25">
      <c r="A4228" t="s">
        <v>241</v>
      </c>
      <c r="B4228" s="1">
        <v>44985</v>
      </c>
      <c r="C4228" t="s">
        <v>704</v>
      </c>
      <c r="D4228" t="s">
        <v>705</v>
      </c>
      <c r="E4228" s="4">
        <v>7425.81</v>
      </c>
      <c r="F4228" t="s">
        <v>567</v>
      </c>
      <c r="G4228" t="s">
        <v>471</v>
      </c>
      <c r="H4228" t="s">
        <v>311</v>
      </c>
      <c r="I4228" t="s">
        <v>312</v>
      </c>
      <c r="J4228" t="s">
        <v>264</v>
      </c>
      <c r="L4228" t="s">
        <v>378</v>
      </c>
      <c r="M4228" t="s">
        <v>379</v>
      </c>
      <c r="N4228" t="s">
        <v>487</v>
      </c>
    </row>
    <row r="4229" spans="1:14" hidden="1" x14ac:dyDescent="0.25">
      <c r="A4229" t="s">
        <v>241</v>
      </c>
      <c r="B4229" s="1">
        <v>44985</v>
      </c>
      <c r="C4229" t="s">
        <v>708</v>
      </c>
      <c r="D4229" t="s">
        <v>709</v>
      </c>
      <c r="E4229" s="4">
        <v>1622.35</v>
      </c>
      <c r="F4229" t="s">
        <v>567</v>
      </c>
      <c r="G4229" t="s">
        <v>471</v>
      </c>
      <c r="H4229" t="s">
        <v>301</v>
      </c>
      <c r="I4229" t="s">
        <v>302</v>
      </c>
      <c r="J4229" t="s">
        <v>258</v>
      </c>
      <c r="L4229" t="s">
        <v>378</v>
      </c>
      <c r="M4229" t="s">
        <v>379</v>
      </c>
      <c r="N4229" t="s">
        <v>482</v>
      </c>
    </row>
    <row r="4230" spans="1:14" hidden="1" x14ac:dyDescent="0.25">
      <c r="A4230" t="s">
        <v>241</v>
      </c>
      <c r="B4230" s="1">
        <v>44985</v>
      </c>
      <c r="C4230" t="s">
        <v>712</v>
      </c>
      <c r="D4230" t="s">
        <v>713</v>
      </c>
      <c r="E4230" s="4">
        <v>907.86</v>
      </c>
      <c r="F4230" t="s">
        <v>567</v>
      </c>
      <c r="G4230" t="s">
        <v>471</v>
      </c>
      <c r="H4230" t="s">
        <v>311</v>
      </c>
      <c r="I4230" t="s">
        <v>312</v>
      </c>
      <c r="J4230" t="s">
        <v>264</v>
      </c>
      <c r="L4230" t="s">
        <v>378</v>
      </c>
      <c r="M4230" t="s">
        <v>379</v>
      </c>
      <c r="N4230" t="s">
        <v>487</v>
      </c>
    </row>
    <row r="4231" spans="1:14" hidden="1" x14ac:dyDescent="0.25">
      <c r="A4231" t="s">
        <v>241</v>
      </c>
      <c r="B4231" s="1">
        <v>44985</v>
      </c>
      <c r="C4231" t="s">
        <v>717</v>
      </c>
      <c r="D4231" t="s">
        <v>718</v>
      </c>
      <c r="E4231" s="4">
        <v>769.37</v>
      </c>
      <c r="F4231" t="s">
        <v>567</v>
      </c>
      <c r="G4231" t="s">
        <v>471</v>
      </c>
      <c r="H4231" t="s">
        <v>311</v>
      </c>
      <c r="I4231" t="s">
        <v>312</v>
      </c>
      <c r="J4231" t="s">
        <v>264</v>
      </c>
      <c r="L4231" t="s">
        <v>378</v>
      </c>
      <c r="M4231" t="s">
        <v>379</v>
      </c>
      <c r="N4231" t="s">
        <v>487</v>
      </c>
    </row>
    <row r="4232" spans="1:14" hidden="1" x14ac:dyDescent="0.25">
      <c r="A4232" t="s">
        <v>241</v>
      </c>
      <c r="B4232" s="1">
        <v>44985</v>
      </c>
      <c r="C4232" t="s">
        <v>719</v>
      </c>
      <c r="D4232" t="s">
        <v>720</v>
      </c>
      <c r="E4232" s="4">
        <v>2277.5500000000002</v>
      </c>
      <c r="F4232" t="s">
        <v>567</v>
      </c>
      <c r="G4232" t="s">
        <v>471</v>
      </c>
      <c r="H4232" t="s">
        <v>311</v>
      </c>
      <c r="I4232" t="s">
        <v>312</v>
      </c>
      <c r="J4232" t="s">
        <v>264</v>
      </c>
      <c r="L4232" t="s">
        <v>378</v>
      </c>
      <c r="M4232" t="s">
        <v>379</v>
      </c>
      <c r="N4232" t="s">
        <v>487</v>
      </c>
    </row>
    <row r="4233" spans="1:14" hidden="1" x14ac:dyDescent="0.25">
      <c r="A4233" t="s">
        <v>241</v>
      </c>
      <c r="B4233" s="1">
        <v>44985</v>
      </c>
      <c r="C4233" t="s">
        <v>726</v>
      </c>
      <c r="D4233" t="s">
        <v>727</v>
      </c>
      <c r="E4233" s="4">
        <v>8403.58</v>
      </c>
      <c r="F4233" t="s">
        <v>567</v>
      </c>
      <c r="G4233" t="s">
        <v>471</v>
      </c>
      <c r="H4233" t="s">
        <v>301</v>
      </c>
      <c r="I4233" t="s">
        <v>302</v>
      </c>
      <c r="J4233" t="s">
        <v>258</v>
      </c>
      <c r="L4233" t="s">
        <v>378</v>
      </c>
      <c r="M4233" t="s">
        <v>379</v>
      </c>
      <c r="N4233" t="s">
        <v>486</v>
      </c>
    </row>
    <row r="4234" spans="1:14" hidden="1" x14ac:dyDescent="0.25">
      <c r="A4234" t="s">
        <v>241</v>
      </c>
      <c r="B4234" s="1">
        <v>44985</v>
      </c>
      <c r="C4234" t="s">
        <v>734</v>
      </c>
      <c r="D4234" t="s">
        <v>735</v>
      </c>
      <c r="E4234" s="4">
        <v>265.89999999999998</v>
      </c>
      <c r="F4234" t="s">
        <v>567</v>
      </c>
      <c r="G4234" t="s">
        <v>471</v>
      </c>
      <c r="H4234" t="s">
        <v>308</v>
      </c>
      <c r="I4234" t="s">
        <v>309</v>
      </c>
      <c r="J4234" t="s">
        <v>264</v>
      </c>
      <c r="L4234" t="s">
        <v>378</v>
      </c>
      <c r="M4234" t="s">
        <v>379</v>
      </c>
      <c r="N4234" t="s">
        <v>487</v>
      </c>
    </row>
    <row r="4235" spans="1:14" hidden="1" x14ac:dyDescent="0.25">
      <c r="A4235" t="s">
        <v>241</v>
      </c>
      <c r="B4235" s="1">
        <v>44985</v>
      </c>
      <c r="C4235" t="s">
        <v>738</v>
      </c>
      <c r="D4235" t="s">
        <v>739</v>
      </c>
      <c r="E4235" s="4">
        <v>4100.7299999999996</v>
      </c>
      <c r="F4235" t="s">
        <v>567</v>
      </c>
      <c r="G4235" t="s">
        <v>471</v>
      </c>
      <c r="H4235" t="s">
        <v>301</v>
      </c>
      <c r="I4235" t="s">
        <v>302</v>
      </c>
      <c r="J4235" t="s">
        <v>258</v>
      </c>
      <c r="L4235" t="s">
        <v>378</v>
      </c>
      <c r="M4235" t="s">
        <v>379</v>
      </c>
      <c r="N4235" t="s">
        <v>487</v>
      </c>
    </row>
    <row r="4236" spans="1:14" hidden="1" x14ac:dyDescent="0.25">
      <c r="A4236" t="s">
        <v>241</v>
      </c>
      <c r="B4236" s="1">
        <v>44985</v>
      </c>
      <c r="C4236" t="s">
        <v>742</v>
      </c>
      <c r="D4236" t="s">
        <v>743</v>
      </c>
      <c r="E4236" s="4">
        <v>1494.5500000000002</v>
      </c>
      <c r="F4236" t="s">
        <v>567</v>
      </c>
      <c r="G4236" t="s">
        <v>471</v>
      </c>
      <c r="H4236" t="s">
        <v>308</v>
      </c>
      <c r="I4236" t="s">
        <v>309</v>
      </c>
      <c r="J4236" t="s">
        <v>264</v>
      </c>
      <c r="L4236" t="s">
        <v>378</v>
      </c>
      <c r="M4236" t="s">
        <v>379</v>
      </c>
      <c r="N4236" t="s">
        <v>487</v>
      </c>
    </row>
    <row r="4237" spans="1:14" hidden="1" x14ac:dyDescent="0.25">
      <c r="A4237" t="s">
        <v>241</v>
      </c>
      <c r="B4237" s="1">
        <v>44985</v>
      </c>
      <c r="C4237" t="s">
        <v>747</v>
      </c>
      <c r="D4237" t="s">
        <v>748</v>
      </c>
      <c r="E4237" s="4">
        <v>23934.36</v>
      </c>
      <c r="F4237" t="s">
        <v>567</v>
      </c>
      <c r="G4237" t="s">
        <v>471</v>
      </c>
      <c r="H4237" t="s">
        <v>308</v>
      </c>
      <c r="I4237" t="s">
        <v>309</v>
      </c>
      <c r="J4237" t="s">
        <v>264</v>
      </c>
      <c r="L4237" t="s">
        <v>378</v>
      </c>
      <c r="M4237" t="s">
        <v>379</v>
      </c>
      <c r="N4237" t="s">
        <v>487</v>
      </c>
    </row>
    <row r="4238" spans="1:14" hidden="1" x14ac:dyDescent="0.25">
      <c r="A4238" t="s">
        <v>241</v>
      </c>
      <c r="B4238" s="1">
        <v>44985</v>
      </c>
      <c r="C4238" t="s">
        <v>755</v>
      </c>
      <c r="D4238" t="s">
        <v>756</v>
      </c>
      <c r="E4238" s="4">
        <v>15</v>
      </c>
      <c r="F4238" t="s">
        <v>567</v>
      </c>
      <c r="G4238" t="s">
        <v>471</v>
      </c>
      <c r="H4238" t="s">
        <v>311</v>
      </c>
      <c r="I4238" t="s">
        <v>312</v>
      </c>
      <c r="J4238" t="s">
        <v>264</v>
      </c>
      <c r="L4238" t="s">
        <v>378</v>
      </c>
      <c r="M4238" t="s">
        <v>379</v>
      </c>
      <c r="N4238" t="s">
        <v>487</v>
      </c>
    </row>
    <row r="4239" spans="1:14" hidden="1" x14ac:dyDescent="0.25">
      <c r="A4239" t="s">
        <v>241</v>
      </c>
      <c r="B4239" s="1">
        <v>44985</v>
      </c>
      <c r="C4239" t="s">
        <v>763</v>
      </c>
      <c r="D4239" t="s">
        <v>764</v>
      </c>
      <c r="E4239" s="4">
        <v>193.8000000000001</v>
      </c>
      <c r="F4239" t="s">
        <v>567</v>
      </c>
      <c r="G4239" t="s">
        <v>471</v>
      </c>
      <c r="H4239" t="s">
        <v>308</v>
      </c>
      <c r="I4239" t="s">
        <v>309</v>
      </c>
      <c r="J4239" t="s">
        <v>264</v>
      </c>
      <c r="L4239" t="s">
        <v>378</v>
      </c>
      <c r="M4239" t="s">
        <v>379</v>
      </c>
      <c r="N4239" t="s">
        <v>480</v>
      </c>
    </row>
    <row r="4240" spans="1:14" hidden="1" x14ac:dyDescent="0.25">
      <c r="A4240" t="s">
        <v>241</v>
      </c>
      <c r="B4240" s="1">
        <v>44985</v>
      </c>
      <c r="C4240" t="s">
        <v>767</v>
      </c>
      <c r="D4240" t="s">
        <v>768</v>
      </c>
      <c r="E4240" s="4">
        <v>1255.3600000000001</v>
      </c>
      <c r="F4240" t="s">
        <v>567</v>
      </c>
      <c r="G4240" t="s">
        <v>471</v>
      </c>
      <c r="H4240" t="s">
        <v>308</v>
      </c>
      <c r="I4240" t="s">
        <v>309</v>
      </c>
      <c r="J4240" t="s">
        <v>264</v>
      </c>
      <c r="L4240" t="s">
        <v>378</v>
      </c>
      <c r="M4240" t="s">
        <v>379</v>
      </c>
      <c r="N4240" t="s">
        <v>480</v>
      </c>
    </row>
    <row r="4241" spans="1:14" hidden="1" x14ac:dyDescent="0.25">
      <c r="A4241" t="s">
        <v>241</v>
      </c>
      <c r="B4241" s="1">
        <v>44985</v>
      </c>
      <c r="C4241" t="s">
        <v>769</v>
      </c>
      <c r="D4241" t="s">
        <v>770</v>
      </c>
      <c r="E4241" s="4">
        <v>1466.56</v>
      </c>
      <c r="F4241" t="s">
        <v>567</v>
      </c>
      <c r="G4241" t="s">
        <v>471</v>
      </c>
      <c r="H4241" t="s">
        <v>311</v>
      </c>
      <c r="I4241" t="s">
        <v>312</v>
      </c>
      <c r="J4241" t="s">
        <v>264</v>
      </c>
      <c r="L4241" t="s">
        <v>378</v>
      </c>
      <c r="M4241" t="s">
        <v>379</v>
      </c>
      <c r="N4241" t="s">
        <v>487</v>
      </c>
    </row>
    <row r="4242" spans="1:14" hidden="1" x14ac:dyDescent="0.25">
      <c r="A4242" t="s">
        <v>241</v>
      </c>
      <c r="B4242" s="1">
        <v>44985</v>
      </c>
      <c r="C4242" t="s">
        <v>773</v>
      </c>
      <c r="D4242" t="s">
        <v>774</v>
      </c>
      <c r="E4242" s="4">
        <v>1296.08</v>
      </c>
      <c r="F4242" t="s">
        <v>567</v>
      </c>
      <c r="G4242" t="s">
        <v>471</v>
      </c>
      <c r="H4242" t="s">
        <v>308</v>
      </c>
      <c r="I4242" t="s">
        <v>309</v>
      </c>
      <c r="J4242" t="s">
        <v>264</v>
      </c>
      <c r="L4242" t="s">
        <v>378</v>
      </c>
      <c r="M4242" t="s">
        <v>379</v>
      </c>
      <c r="N4242" t="s">
        <v>480</v>
      </c>
    </row>
    <row r="4243" spans="1:14" hidden="1" x14ac:dyDescent="0.25">
      <c r="A4243" t="s">
        <v>241</v>
      </c>
      <c r="B4243" s="1">
        <v>44985</v>
      </c>
      <c r="C4243" t="s">
        <v>775</v>
      </c>
      <c r="D4243" t="s">
        <v>776</v>
      </c>
      <c r="E4243" s="4">
        <v>1742.16</v>
      </c>
      <c r="F4243" t="s">
        <v>567</v>
      </c>
      <c r="G4243" t="s">
        <v>471</v>
      </c>
      <c r="H4243" t="s">
        <v>311</v>
      </c>
      <c r="I4243" t="s">
        <v>312</v>
      </c>
      <c r="J4243" t="s">
        <v>264</v>
      </c>
      <c r="L4243" t="s">
        <v>378</v>
      </c>
      <c r="M4243" t="s">
        <v>379</v>
      </c>
      <c r="N4243" t="s">
        <v>487</v>
      </c>
    </row>
    <row r="4244" spans="1:14" hidden="1" x14ac:dyDescent="0.25">
      <c r="A4244" t="s">
        <v>241</v>
      </c>
      <c r="B4244" s="1">
        <v>44985</v>
      </c>
      <c r="C4244" t="s">
        <v>777</v>
      </c>
      <c r="D4244" t="s">
        <v>778</v>
      </c>
      <c r="E4244" s="4">
        <v>1823.7999999999997</v>
      </c>
      <c r="F4244" t="s">
        <v>567</v>
      </c>
      <c r="G4244" t="s">
        <v>471</v>
      </c>
      <c r="H4244" t="s">
        <v>311</v>
      </c>
      <c r="I4244" t="s">
        <v>312</v>
      </c>
      <c r="J4244" t="s">
        <v>264</v>
      </c>
      <c r="L4244" t="s">
        <v>378</v>
      </c>
      <c r="M4244" t="s">
        <v>379</v>
      </c>
      <c r="N4244" t="s">
        <v>485</v>
      </c>
    </row>
    <row r="4245" spans="1:14" hidden="1" x14ac:dyDescent="0.25">
      <c r="A4245" t="s">
        <v>241</v>
      </c>
      <c r="B4245" s="1">
        <v>44985</v>
      </c>
      <c r="C4245" t="s">
        <v>781</v>
      </c>
      <c r="D4245" t="s">
        <v>782</v>
      </c>
      <c r="E4245" s="4">
        <v>677.88</v>
      </c>
      <c r="F4245" t="s">
        <v>567</v>
      </c>
      <c r="G4245" t="s">
        <v>471</v>
      </c>
      <c r="H4245" t="s">
        <v>311</v>
      </c>
      <c r="I4245" t="s">
        <v>312</v>
      </c>
      <c r="J4245" t="s">
        <v>264</v>
      </c>
      <c r="L4245" t="s">
        <v>378</v>
      </c>
      <c r="M4245" t="s">
        <v>379</v>
      </c>
      <c r="N4245" t="s">
        <v>485</v>
      </c>
    </row>
    <row r="4246" spans="1:14" hidden="1" x14ac:dyDescent="0.25">
      <c r="A4246" t="s">
        <v>241</v>
      </c>
      <c r="B4246" s="1">
        <v>44985</v>
      </c>
      <c r="C4246" t="s">
        <v>785</v>
      </c>
      <c r="D4246" t="s">
        <v>786</v>
      </c>
      <c r="E4246" s="4">
        <v>845.64999999999986</v>
      </c>
      <c r="F4246" t="s">
        <v>567</v>
      </c>
      <c r="G4246" t="s">
        <v>471</v>
      </c>
      <c r="H4246" t="s">
        <v>311</v>
      </c>
      <c r="I4246" t="s">
        <v>312</v>
      </c>
      <c r="J4246" t="s">
        <v>264</v>
      </c>
      <c r="L4246" t="s">
        <v>378</v>
      </c>
      <c r="M4246" t="s">
        <v>379</v>
      </c>
      <c r="N4246" t="s">
        <v>485</v>
      </c>
    </row>
    <row r="4247" spans="1:14" hidden="1" x14ac:dyDescent="0.25">
      <c r="A4247" t="s">
        <v>241</v>
      </c>
      <c r="B4247" s="1">
        <v>44985</v>
      </c>
      <c r="C4247" t="s">
        <v>788</v>
      </c>
      <c r="D4247" t="s">
        <v>789</v>
      </c>
      <c r="E4247" s="4">
        <v>2656.05</v>
      </c>
      <c r="F4247" t="s">
        <v>567</v>
      </c>
      <c r="G4247" t="s">
        <v>471</v>
      </c>
      <c r="H4247" t="s">
        <v>311</v>
      </c>
      <c r="I4247" t="s">
        <v>312</v>
      </c>
      <c r="J4247" t="s">
        <v>264</v>
      </c>
      <c r="L4247" t="s">
        <v>378</v>
      </c>
      <c r="M4247" t="s">
        <v>379</v>
      </c>
      <c r="N4247" t="s">
        <v>485</v>
      </c>
    </row>
    <row r="4248" spans="1:14" hidden="1" x14ac:dyDescent="0.25">
      <c r="A4248" t="s">
        <v>241</v>
      </c>
      <c r="B4248" s="1">
        <v>44985</v>
      </c>
      <c r="C4248" t="s">
        <v>790</v>
      </c>
      <c r="D4248" t="s">
        <v>791</v>
      </c>
      <c r="E4248" s="4">
        <v>712.8</v>
      </c>
      <c r="F4248" t="s">
        <v>567</v>
      </c>
      <c r="G4248" t="s">
        <v>471</v>
      </c>
      <c r="H4248" t="s">
        <v>311</v>
      </c>
      <c r="I4248" t="s">
        <v>312</v>
      </c>
      <c r="J4248" t="s">
        <v>264</v>
      </c>
      <c r="L4248" t="s">
        <v>378</v>
      </c>
      <c r="M4248" t="s">
        <v>379</v>
      </c>
      <c r="N4248" t="s">
        <v>487</v>
      </c>
    </row>
    <row r="4249" spans="1:14" hidden="1" x14ac:dyDescent="0.25">
      <c r="A4249" t="s">
        <v>241</v>
      </c>
      <c r="B4249" s="1">
        <v>44985</v>
      </c>
      <c r="C4249" t="s">
        <v>792</v>
      </c>
      <c r="D4249" t="s">
        <v>793</v>
      </c>
      <c r="E4249" s="4">
        <v>344</v>
      </c>
      <c r="F4249" t="s">
        <v>567</v>
      </c>
      <c r="G4249" t="s">
        <v>471</v>
      </c>
      <c r="H4249" t="s">
        <v>308</v>
      </c>
      <c r="I4249" t="s">
        <v>309</v>
      </c>
      <c r="J4249" t="s">
        <v>264</v>
      </c>
      <c r="L4249" t="s">
        <v>378</v>
      </c>
      <c r="M4249" t="s">
        <v>379</v>
      </c>
      <c r="N4249" t="s">
        <v>487</v>
      </c>
    </row>
    <row r="4250" spans="1:14" hidden="1" x14ac:dyDescent="0.25">
      <c r="A4250" t="s">
        <v>241</v>
      </c>
      <c r="B4250" s="1">
        <v>44985</v>
      </c>
      <c r="C4250" t="s">
        <v>1148</v>
      </c>
      <c r="D4250" t="s">
        <v>1149</v>
      </c>
      <c r="E4250" s="4">
        <v>4170.3</v>
      </c>
      <c r="F4250" t="s">
        <v>567</v>
      </c>
      <c r="G4250" t="s">
        <v>471</v>
      </c>
      <c r="H4250" t="s">
        <v>308</v>
      </c>
      <c r="I4250" t="s">
        <v>309</v>
      </c>
      <c r="J4250" t="s">
        <v>264</v>
      </c>
      <c r="L4250" t="s">
        <v>378</v>
      </c>
      <c r="M4250" t="s">
        <v>379</v>
      </c>
      <c r="N4250" t="s">
        <v>480</v>
      </c>
    </row>
    <row r="4251" spans="1:14" hidden="1" x14ac:dyDescent="0.25">
      <c r="A4251" t="s">
        <v>241</v>
      </c>
      <c r="B4251" s="1">
        <v>44985</v>
      </c>
      <c r="C4251" t="s">
        <v>1225</v>
      </c>
      <c r="D4251" t="s">
        <v>1226</v>
      </c>
      <c r="E4251" s="4">
        <v>3554</v>
      </c>
      <c r="F4251" t="s">
        <v>567</v>
      </c>
      <c r="G4251" t="s">
        <v>471</v>
      </c>
      <c r="H4251" t="s">
        <v>308</v>
      </c>
      <c r="I4251" t="s">
        <v>309</v>
      </c>
      <c r="J4251" t="s">
        <v>264</v>
      </c>
      <c r="L4251" t="s">
        <v>378</v>
      </c>
      <c r="M4251" t="s">
        <v>379</v>
      </c>
      <c r="N4251" t="s">
        <v>480</v>
      </c>
    </row>
    <row r="4252" spans="1:14" hidden="1" x14ac:dyDescent="0.25">
      <c r="A4252" t="s">
        <v>241</v>
      </c>
      <c r="B4252" s="1">
        <v>44985</v>
      </c>
      <c r="C4252" t="s">
        <v>1236</v>
      </c>
      <c r="D4252" t="s">
        <v>1237</v>
      </c>
      <c r="E4252" s="4">
        <v>1750</v>
      </c>
      <c r="F4252" t="s">
        <v>567</v>
      </c>
      <c r="G4252" t="s">
        <v>471</v>
      </c>
      <c r="H4252" t="s">
        <v>308</v>
      </c>
      <c r="I4252" t="s">
        <v>309</v>
      </c>
      <c r="J4252" t="s">
        <v>264</v>
      </c>
      <c r="L4252" t="s">
        <v>378</v>
      </c>
      <c r="M4252" t="s">
        <v>379</v>
      </c>
      <c r="N4252" t="s">
        <v>480</v>
      </c>
    </row>
    <row r="4253" spans="1:14" hidden="1" x14ac:dyDescent="0.25">
      <c r="A4253" t="s">
        <v>241</v>
      </c>
      <c r="B4253" s="1">
        <v>44985</v>
      </c>
      <c r="C4253" t="s">
        <v>1238</v>
      </c>
      <c r="D4253" t="s">
        <v>1239</v>
      </c>
      <c r="E4253" s="4">
        <v>2835.5400000000004</v>
      </c>
      <c r="F4253" t="s">
        <v>567</v>
      </c>
      <c r="G4253" t="s">
        <v>471</v>
      </c>
      <c r="H4253" t="s">
        <v>308</v>
      </c>
      <c r="I4253" t="s">
        <v>309</v>
      </c>
      <c r="J4253" t="s">
        <v>264</v>
      </c>
      <c r="L4253" t="s">
        <v>378</v>
      </c>
      <c r="M4253" t="s">
        <v>379</v>
      </c>
      <c r="N4253" t="s">
        <v>487</v>
      </c>
    </row>
    <row r="4254" spans="1:14" hidden="1" x14ac:dyDescent="0.25">
      <c r="A4254" t="s">
        <v>241</v>
      </c>
      <c r="B4254" s="1">
        <v>44985</v>
      </c>
      <c r="C4254" t="s">
        <v>1330</v>
      </c>
      <c r="D4254" t="s">
        <v>1331</v>
      </c>
      <c r="E4254" s="4">
        <v>1879.06</v>
      </c>
      <c r="F4254" t="s">
        <v>567</v>
      </c>
      <c r="G4254" t="s">
        <v>471</v>
      </c>
      <c r="H4254" t="s">
        <v>311</v>
      </c>
      <c r="I4254" t="s">
        <v>312</v>
      </c>
      <c r="J4254" t="s">
        <v>264</v>
      </c>
      <c r="L4254" t="s">
        <v>378</v>
      </c>
      <c r="M4254" t="s">
        <v>379</v>
      </c>
      <c r="N4254" t="s">
        <v>487</v>
      </c>
    </row>
    <row r="4255" spans="1:14" hidden="1" x14ac:dyDescent="0.25">
      <c r="A4255" t="s">
        <v>241</v>
      </c>
      <c r="B4255" s="1">
        <v>44985</v>
      </c>
      <c r="C4255" t="s">
        <v>794</v>
      </c>
      <c r="D4255" t="s">
        <v>795</v>
      </c>
      <c r="E4255" s="4">
        <v>7434.3600000000006</v>
      </c>
      <c r="F4255" t="s">
        <v>567</v>
      </c>
      <c r="G4255" t="s">
        <v>471</v>
      </c>
      <c r="H4255" t="s">
        <v>301</v>
      </c>
      <c r="I4255" t="s">
        <v>302</v>
      </c>
      <c r="J4255" t="s">
        <v>258</v>
      </c>
      <c r="L4255" t="s">
        <v>378</v>
      </c>
      <c r="M4255" t="s">
        <v>379</v>
      </c>
      <c r="N4255" t="s">
        <v>482</v>
      </c>
    </row>
    <row r="4256" spans="1:14" hidden="1" x14ac:dyDescent="0.25">
      <c r="A4256" t="s">
        <v>241</v>
      </c>
      <c r="B4256" s="1">
        <v>44985</v>
      </c>
      <c r="C4256" t="s">
        <v>796</v>
      </c>
      <c r="D4256" t="s">
        <v>797</v>
      </c>
      <c r="E4256" s="4">
        <v>162.80000000000001</v>
      </c>
      <c r="F4256" t="s">
        <v>567</v>
      </c>
      <c r="G4256" t="s">
        <v>471</v>
      </c>
      <c r="H4256" t="s">
        <v>301</v>
      </c>
      <c r="I4256" t="s">
        <v>302</v>
      </c>
      <c r="J4256" t="s">
        <v>258</v>
      </c>
      <c r="L4256" t="s">
        <v>378</v>
      </c>
      <c r="M4256" t="s">
        <v>379</v>
      </c>
      <c r="N4256" t="s">
        <v>482</v>
      </c>
    </row>
    <row r="4257" spans="1:14" hidden="1" x14ac:dyDescent="0.25">
      <c r="A4257" t="s">
        <v>241</v>
      </c>
      <c r="B4257" s="1">
        <v>44985</v>
      </c>
      <c r="C4257" t="s">
        <v>800</v>
      </c>
      <c r="D4257" t="s">
        <v>801</v>
      </c>
      <c r="E4257" s="4">
        <v>1020</v>
      </c>
      <c r="F4257" t="s">
        <v>567</v>
      </c>
      <c r="G4257" t="s">
        <v>471</v>
      </c>
      <c r="H4257" t="s">
        <v>308</v>
      </c>
      <c r="I4257" t="s">
        <v>309</v>
      </c>
      <c r="J4257" t="s">
        <v>264</v>
      </c>
      <c r="L4257" t="s">
        <v>378</v>
      </c>
      <c r="M4257" t="s">
        <v>379</v>
      </c>
      <c r="N4257" t="s">
        <v>487</v>
      </c>
    </row>
    <row r="4258" spans="1:14" hidden="1" x14ac:dyDescent="0.25">
      <c r="A4258" t="s">
        <v>241</v>
      </c>
      <c r="B4258" s="1">
        <v>44985</v>
      </c>
      <c r="C4258" t="s">
        <v>802</v>
      </c>
      <c r="D4258" t="s">
        <v>803</v>
      </c>
      <c r="E4258" s="4">
        <v>105</v>
      </c>
      <c r="F4258" t="s">
        <v>567</v>
      </c>
      <c r="G4258" t="s">
        <v>471</v>
      </c>
      <c r="H4258" t="s">
        <v>308</v>
      </c>
      <c r="I4258" t="s">
        <v>309</v>
      </c>
      <c r="J4258" t="s">
        <v>264</v>
      </c>
      <c r="L4258" t="s">
        <v>378</v>
      </c>
      <c r="M4258" t="s">
        <v>379</v>
      </c>
      <c r="N4258" t="s">
        <v>487</v>
      </c>
    </row>
    <row r="4259" spans="1:14" hidden="1" x14ac:dyDescent="0.25">
      <c r="A4259" t="s">
        <v>241</v>
      </c>
      <c r="B4259" s="1">
        <v>44985</v>
      </c>
      <c r="C4259" t="s">
        <v>804</v>
      </c>
      <c r="D4259" t="s">
        <v>805</v>
      </c>
      <c r="E4259" s="4">
        <v>1512.6</v>
      </c>
      <c r="F4259" t="s">
        <v>567</v>
      </c>
      <c r="G4259" t="s">
        <v>471</v>
      </c>
      <c r="H4259" t="s">
        <v>308</v>
      </c>
      <c r="I4259" t="s">
        <v>309</v>
      </c>
      <c r="J4259" t="s">
        <v>264</v>
      </c>
      <c r="L4259" t="s">
        <v>378</v>
      </c>
      <c r="M4259" t="s">
        <v>379</v>
      </c>
      <c r="N4259" t="s">
        <v>487</v>
      </c>
    </row>
    <row r="4260" spans="1:14" hidden="1" x14ac:dyDescent="0.25">
      <c r="A4260" t="s">
        <v>241</v>
      </c>
      <c r="B4260" s="1">
        <v>44985</v>
      </c>
      <c r="C4260" t="s">
        <v>808</v>
      </c>
      <c r="D4260" t="s">
        <v>809</v>
      </c>
      <c r="E4260" s="4">
        <v>366.19</v>
      </c>
      <c r="F4260" t="s">
        <v>567</v>
      </c>
      <c r="G4260" t="s">
        <v>471</v>
      </c>
      <c r="H4260" t="s">
        <v>308</v>
      </c>
      <c r="I4260" t="s">
        <v>309</v>
      </c>
      <c r="J4260" t="s">
        <v>264</v>
      </c>
      <c r="L4260" t="s">
        <v>378</v>
      </c>
      <c r="M4260" t="s">
        <v>379</v>
      </c>
      <c r="N4260" t="s">
        <v>487</v>
      </c>
    </row>
    <row r="4261" spans="1:14" hidden="1" x14ac:dyDescent="0.25">
      <c r="A4261" t="s">
        <v>241</v>
      </c>
      <c r="B4261" s="1">
        <v>44985</v>
      </c>
      <c r="C4261" t="s">
        <v>1240</v>
      </c>
      <c r="D4261" t="s">
        <v>1241</v>
      </c>
      <c r="E4261" s="4">
        <v>256.20999999999998</v>
      </c>
      <c r="F4261" t="s">
        <v>567</v>
      </c>
      <c r="G4261" t="s">
        <v>471</v>
      </c>
      <c r="H4261" t="s">
        <v>317</v>
      </c>
      <c r="I4261" t="s">
        <v>318</v>
      </c>
      <c r="J4261" t="s">
        <v>276</v>
      </c>
      <c r="L4261" t="s">
        <v>390</v>
      </c>
      <c r="M4261" t="s">
        <v>391</v>
      </c>
      <c r="N4261" t="s">
        <v>487</v>
      </c>
    </row>
    <row r="4262" spans="1:14" hidden="1" x14ac:dyDescent="0.25">
      <c r="A4262" t="s">
        <v>241</v>
      </c>
      <c r="B4262" s="1">
        <v>44985</v>
      </c>
      <c r="C4262" t="s">
        <v>812</v>
      </c>
      <c r="D4262" t="s">
        <v>813</v>
      </c>
      <c r="E4262" s="4">
        <v>401.4</v>
      </c>
      <c r="F4262" t="s">
        <v>567</v>
      </c>
      <c r="G4262" t="s">
        <v>471</v>
      </c>
      <c r="H4262" t="s">
        <v>308</v>
      </c>
      <c r="I4262" t="s">
        <v>309</v>
      </c>
      <c r="J4262" t="s">
        <v>264</v>
      </c>
      <c r="L4262" t="s">
        <v>378</v>
      </c>
      <c r="M4262" t="s">
        <v>379</v>
      </c>
      <c r="N4262" t="s">
        <v>487</v>
      </c>
    </row>
    <row r="4263" spans="1:14" hidden="1" x14ac:dyDescent="0.25">
      <c r="A4263" t="s">
        <v>241</v>
      </c>
      <c r="B4263" s="1">
        <v>44985</v>
      </c>
      <c r="C4263" t="s">
        <v>814</v>
      </c>
      <c r="D4263" t="s">
        <v>815</v>
      </c>
      <c r="E4263" s="4">
        <v>976</v>
      </c>
      <c r="F4263" t="s">
        <v>567</v>
      </c>
      <c r="G4263" t="s">
        <v>471</v>
      </c>
      <c r="H4263" t="s">
        <v>308</v>
      </c>
      <c r="I4263" t="s">
        <v>309</v>
      </c>
      <c r="J4263" t="s">
        <v>264</v>
      </c>
      <c r="L4263" t="s">
        <v>378</v>
      </c>
      <c r="M4263" t="s">
        <v>379</v>
      </c>
      <c r="N4263" t="s">
        <v>480</v>
      </c>
    </row>
    <row r="4264" spans="1:14" hidden="1" x14ac:dyDescent="0.25">
      <c r="A4264" t="s">
        <v>241</v>
      </c>
      <c r="B4264" s="1">
        <v>44985</v>
      </c>
      <c r="C4264" t="s">
        <v>816</v>
      </c>
      <c r="D4264" t="s">
        <v>817</v>
      </c>
      <c r="E4264" s="4">
        <v>2645.1700000000146</v>
      </c>
      <c r="F4264" t="s">
        <v>567</v>
      </c>
      <c r="G4264" t="s">
        <v>471</v>
      </c>
      <c r="H4264" t="s">
        <v>308</v>
      </c>
      <c r="I4264" t="s">
        <v>309</v>
      </c>
      <c r="J4264" t="s">
        <v>264</v>
      </c>
      <c r="L4264" t="s">
        <v>378</v>
      </c>
      <c r="M4264" t="s">
        <v>379</v>
      </c>
      <c r="N4264" t="s">
        <v>477</v>
      </c>
    </row>
    <row r="4265" spans="1:14" hidden="1" x14ac:dyDescent="0.25">
      <c r="A4265" t="s">
        <v>241</v>
      </c>
      <c r="B4265" s="1">
        <v>44985</v>
      </c>
      <c r="C4265" t="s">
        <v>820</v>
      </c>
      <c r="D4265" t="s">
        <v>821</v>
      </c>
      <c r="E4265" s="4">
        <v>28</v>
      </c>
      <c r="F4265" t="s">
        <v>567</v>
      </c>
      <c r="G4265" t="s">
        <v>471</v>
      </c>
      <c r="H4265" t="s">
        <v>311</v>
      </c>
      <c r="I4265" t="s">
        <v>312</v>
      </c>
      <c r="J4265" t="s">
        <v>264</v>
      </c>
      <c r="L4265" t="s">
        <v>378</v>
      </c>
      <c r="M4265" t="s">
        <v>379</v>
      </c>
      <c r="N4265" t="s">
        <v>487</v>
      </c>
    </row>
    <row r="4266" spans="1:14" hidden="1" x14ac:dyDescent="0.25">
      <c r="A4266" t="s">
        <v>241</v>
      </c>
      <c r="B4266" s="1">
        <v>44985</v>
      </c>
      <c r="C4266" t="s">
        <v>822</v>
      </c>
      <c r="D4266" t="s">
        <v>823</v>
      </c>
      <c r="E4266" s="4">
        <v>604.24</v>
      </c>
      <c r="F4266" t="s">
        <v>567</v>
      </c>
      <c r="G4266" t="s">
        <v>471</v>
      </c>
      <c r="H4266" t="s">
        <v>308</v>
      </c>
      <c r="I4266" t="s">
        <v>309</v>
      </c>
      <c r="J4266" t="s">
        <v>264</v>
      </c>
      <c r="L4266" t="s">
        <v>378</v>
      </c>
      <c r="M4266" t="s">
        <v>379</v>
      </c>
      <c r="N4266" t="s">
        <v>477</v>
      </c>
    </row>
    <row r="4267" spans="1:14" hidden="1" x14ac:dyDescent="0.25">
      <c r="A4267" t="s">
        <v>241</v>
      </c>
      <c r="B4267" s="1">
        <v>44985</v>
      </c>
      <c r="C4267" t="s">
        <v>828</v>
      </c>
      <c r="D4267" t="s">
        <v>829</v>
      </c>
      <c r="E4267" s="4">
        <v>440.67000000000007</v>
      </c>
      <c r="F4267" t="s">
        <v>567</v>
      </c>
      <c r="G4267" t="s">
        <v>471</v>
      </c>
      <c r="H4267" t="s">
        <v>308</v>
      </c>
      <c r="I4267" t="s">
        <v>309</v>
      </c>
      <c r="J4267" t="s">
        <v>264</v>
      </c>
      <c r="L4267" t="s">
        <v>378</v>
      </c>
      <c r="M4267" t="s">
        <v>379</v>
      </c>
      <c r="N4267" t="s">
        <v>487</v>
      </c>
    </row>
    <row r="4268" spans="1:14" hidden="1" x14ac:dyDescent="0.25">
      <c r="A4268" t="s">
        <v>241</v>
      </c>
      <c r="B4268" s="1">
        <v>44985</v>
      </c>
      <c r="C4268" t="s">
        <v>1247</v>
      </c>
      <c r="D4268" t="s">
        <v>1248</v>
      </c>
      <c r="E4268" s="4">
        <v>1897</v>
      </c>
      <c r="F4268" t="s">
        <v>567</v>
      </c>
      <c r="G4268" t="s">
        <v>471</v>
      </c>
      <c r="H4268" t="s">
        <v>308</v>
      </c>
      <c r="I4268" t="s">
        <v>309</v>
      </c>
      <c r="J4268" t="s">
        <v>264</v>
      </c>
      <c r="L4268" t="s">
        <v>378</v>
      </c>
      <c r="M4268" t="s">
        <v>379</v>
      </c>
      <c r="N4268" t="s">
        <v>480</v>
      </c>
    </row>
    <row r="4269" spans="1:14" hidden="1" x14ac:dyDescent="0.25">
      <c r="A4269" t="s">
        <v>241</v>
      </c>
      <c r="B4269" s="1">
        <v>44985</v>
      </c>
      <c r="C4269" t="s">
        <v>1249</v>
      </c>
      <c r="D4269" t="s">
        <v>1250</v>
      </c>
      <c r="E4269" s="4">
        <v>856.55</v>
      </c>
      <c r="F4269" t="s">
        <v>567</v>
      </c>
      <c r="G4269" t="s">
        <v>471</v>
      </c>
      <c r="H4269" t="s">
        <v>308</v>
      </c>
      <c r="I4269" t="s">
        <v>309</v>
      </c>
      <c r="J4269" t="s">
        <v>264</v>
      </c>
      <c r="K4269" t="s">
        <v>1251</v>
      </c>
      <c r="L4269" t="s">
        <v>378</v>
      </c>
      <c r="M4269" t="s">
        <v>379</v>
      </c>
      <c r="N4269" t="s">
        <v>488</v>
      </c>
    </row>
    <row r="4270" spans="1:14" hidden="1" x14ac:dyDescent="0.25">
      <c r="A4270" t="s">
        <v>241</v>
      </c>
      <c r="B4270" s="1">
        <v>44985</v>
      </c>
      <c r="C4270" t="s">
        <v>1242</v>
      </c>
      <c r="D4270" t="s">
        <v>1243</v>
      </c>
      <c r="E4270" s="4">
        <v>2127.71</v>
      </c>
      <c r="F4270" t="s">
        <v>567</v>
      </c>
      <c r="G4270" t="s">
        <v>471</v>
      </c>
      <c r="H4270" t="s">
        <v>308</v>
      </c>
      <c r="I4270" t="s">
        <v>309</v>
      </c>
      <c r="J4270" t="s">
        <v>264</v>
      </c>
      <c r="K4270" t="s">
        <v>1244</v>
      </c>
      <c r="L4270" t="s">
        <v>378</v>
      </c>
      <c r="M4270" t="s">
        <v>379</v>
      </c>
      <c r="N4270" t="s">
        <v>480</v>
      </c>
    </row>
    <row r="4271" spans="1:14" hidden="1" x14ac:dyDescent="0.25">
      <c r="A4271" t="s">
        <v>241</v>
      </c>
      <c r="B4271" s="1">
        <v>44985</v>
      </c>
      <c r="C4271" t="s">
        <v>832</v>
      </c>
      <c r="D4271" t="s">
        <v>833</v>
      </c>
      <c r="E4271" s="4">
        <v>2000</v>
      </c>
      <c r="F4271" t="s">
        <v>567</v>
      </c>
      <c r="G4271" t="s">
        <v>471</v>
      </c>
      <c r="H4271" t="s">
        <v>310</v>
      </c>
      <c r="I4271" t="s">
        <v>263</v>
      </c>
      <c r="J4271" t="s">
        <v>262</v>
      </c>
      <c r="L4271" t="s">
        <v>380</v>
      </c>
      <c r="M4271" t="s">
        <v>381</v>
      </c>
      <c r="N4271" t="s">
        <v>487</v>
      </c>
    </row>
    <row r="4272" spans="1:14" hidden="1" x14ac:dyDescent="0.25">
      <c r="A4272" t="s">
        <v>241</v>
      </c>
      <c r="B4272" s="1">
        <v>44985</v>
      </c>
      <c r="C4272" t="s">
        <v>834</v>
      </c>
      <c r="D4272" t="s">
        <v>835</v>
      </c>
      <c r="E4272" s="4">
        <v>6800</v>
      </c>
      <c r="F4272" t="s">
        <v>567</v>
      </c>
      <c r="G4272" t="s">
        <v>471</v>
      </c>
      <c r="H4272" t="s">
        <v>310</v>
      </c>
      <c r="I4272" t="s">
        <v>263</v>
      </c>
      <c r="J4272" t="s">
        <v>262</v>
      </c>
      <c r="L4272" t="s">
        <v>380</v>
      </c>
      <c r="M4272" t="s">
        <v>381</v>
      </c>
      <c r="N4272" t="s">
        <v>487</v>
      </c>
    </row>
    <row r="4273" spans="1:14" hidden="1" x14ac:dyDescent="0.25">
      <c r="A4273" t="s">
        <v>241</v>
      </c>
      <c r="B4273" s="1">
        <v>44985</v>
      </c>
      <c r="C4273" t="s">
        <v>836</v>
      </c>
      <c r="D4273" t="s">
        <v>837</v>
      </c>
      <c r="E4273" s="4">
        <v>200</v>
      </c>
      <c r="F4273" t="s">
        <v>567</v>
      </c>
      <c r="G4273" t="s">
        <v>471</v>
      </c>
      <c r="H4273" t="s">
        <v>310</v>
      </c>
      <c r="I4273" t="s">
        <v>263</v>
      </c>
      <c r="J4273" t="s">
        <v>262</v>
      </c>
      <c r="L4273" t="s">
        <v>380</v>
      </c>
      <c r="M4273" t="s">
        <v>381</v>
      </c>
      <c r="N4273" t="s">
        <v>487</v>
      </c>
    </row>
    <row r="4274" spans="1:14" hidden="1" x14ac:dyDescent="0.25">
      <c r="A4274" t="s">
        <v>241</v>
      </c>
      <c r="B4274" s="1">
        <v>44985</v>
      </c>
      <c r="C4274" t="s">
        <v>840</v>
      </c>
      <c r="D4274" t="s">
        <v>841</v>
      </c>
      <c r="E4274" s="4">
        <v>6027.96</v>
      </c>
      <c r="F4274" t="s">
        <v>567</v>
      </c>
      <c r="G4274" t="s">
        <v>471</v>
      </c>
      <c r="H4274" t="s">
        <v>310</v>
      </c>
      <c r="I4274" t="s">
        <v>263</v>
      </c>
      <c r="J4274" t="s">
        <v>262</v>
      </c>
      <c r="L4274" t="s">
        <v>380</v>
      </c>
      <c r="M4274" t="s">
        <v>381</v>
      </c>
      <c r="N4274" t="s">
        <v>487</v>
      </c>
    </row>
    <row r="4275" spans="1:14" hidden="1" x14ac:dyDescent="0.25">
      <c r="A4275" t="s">
        <v>241</v>
      </c>
      <c r="B4275" s="1">
        <v>44985</v>
      </c>
      <c r="C4275" t="s">
        <v>842</v>
      </c>
      <c r="D4275" t="s">
        <v>843</v>
      </c>
      <c r="E4275" s="4">
        <v>200</v>
      </c>
      <c r="F4275" t="s">
        <v>567</v>
      </c>
      <c r="G4275" t="s">
        <v>471</v>
      </c>
      <c r="H4275" t="s">
        <v>310</v>
      </c>
      <c r="I4275" t="s">
        <v>263</v>
      </c>
      <c r="J4275" t="s">
        <v>262</v>
      </c>
      <c r="L4275" t="s">
        <v>380</v>
      </c>
      <c r="M4275" t="s">
        <v>381</v>
      </c>
      <c r="N4275" t="s">
        <v>487</v>
      </c>
    </row>
    <row r="4276" spans="1:14" hidden="1" x14ac:dyDescent="0.25">
      <c r="A4276" t="s">
        <v>241</v>
      </c>
      <c r="B4276" s="1">
        <v>44985</v>
      </c>
      <c r="C4276" t="s">
        <v>844</v>
      </c>
      <c r="D4276" t="s">
        <v>845</v>
      </c>
      <c r="E4276" s="4">
        <v>4359.4400000000005</v>
      </c>
      <c r="F4276" t="s">
        <v>567</v>
      </c>
      <c r="G4276" t="s">
        <v>471</v>
      </c>
      <c r="H4276" t="s">
        <v>310</v>
      </c>
      <c r="I4276" t="s">
        <v>263</v>
      </c>
      <c r="J4276" t="s">
        <v>262</v>
      </c>
      <c r="L4276" t="s">
        <v>380</v>
      </c>
      <c r="M4276" t="s">
        <v>381</v>
      </c>
      <c r="N4276" t="s">
        <v>487</v>
      </c>
    </row>
    <row r="4277" spans="1:14" hidden="1" x14ac:dyDescent="0.25">
      <c r="A4277" t="s">
        <v>241</v>
      </c>
      <c r="B4277" s="1">
        <v>44985</v>
      </c>
      <c r="C4277" t="s">
        <v>857</v>
      </c>
      <c r="D4277" t="s">
        <v>858</v>
      </c>
      <c r="E4277" s="4">
        <v>7240</v>
      </c>
      <c r="F4277" t="s">
        <v>567</v>
      </c>
      <c r="G4277" t="s">
        <v>471</v>
      </c>
      <c r="H4277" t="s">
        <v>310</v>
      </c>
      <c r="I4277" t="s">
        <v>263</v>
      </c>
      <c r="J4277" t="s">
        <v>262</v>
      </c>
      <c r="L4277" t="s">
        <v>380</v>
      </c>
      <c r="M4277" t="s">
        <v>381</v>
      </c>
      <c r="N4277" t="s">
        <v>487</v>
      </c>
    </row>
    <row r="4278" spans="1:14" hidden="1" x14ac:dyDescent="0.25">
      <c r="A4278" t="s">
        <v>241</v>
      </c>
      <c r="B4278" s="1">
        <v>44985</v>
      </c>
      <c r="C4278" t="s">
        <v>1254</v>
      </c>
      <c r="D4278" t="s">
        <v>1255</v>
      </c>
      <c r="E4278" s="4">
        <v>4634</v>
      </c>
      <c r="F4278" t="s">
        <v>567</v>
      </c>
      <c r="G4278" t="s">
        <v>471</v>
      </c>
      <c r="H4278" t="s">
        <v>310</v>
      </c>
      <c r="I4278" t="s">
        <v>263</v>
      </c>
      <c r="J4278" t="s">
        <v>262</v>
      </c>
      <c r="L4278" t="s">
        <v>380</v>
      </c>
      <c r="M4278" t="s">
        <v>381</v>
      </c>
      <c r="N4278" t="s">
        <v>487</v>
      </c>
    </row>
    <row r="4279" spans="1:14" hidden="1" x14ac:dyDescent="0.25">
      <c r="A4279" t="s">
        <v>241</v>
      </c>
      <c r="B4279" s="1">
        <v>44985</v>
      </c>
      <c r="C4279" t="s">
        <v>1304</v>
      </c>
      <c r="D4279" t="s">
        <v>1305</v>
      </c>
      <c r="E4279" s="4">
        <v>5000</v>
      </c>
      <c r="F4279" t="s">
        <v>567</v>
      </c>
      <c r="G4279" t="s">
        <v>471</v>
      </c>
      <c r="H4279" t="s">
        <v>310</v>
      </c>
      <c r="I4279" t="s">
        <v>263</v>
      </c>
      <c r="J4279" t="s">
        <v>262</v>
      </c>
      <c r="L4279" t="s">
        <v>380</v>
      </c>
      <c r="M4279" t="s">
        <v>381</v>
      </c>
      <c r="N4279" t="s">
        <v>487</v>
      </c>
    </row>
    <row r="4280" spans="1:14" hidden="1" x14ac:dyDescent="0.25">
      <c r="A4280" t="s">
        <v>241</v>
      </c>
      <c r="B4280" s="1">
        <v>44985</v>
      </c>
      <c r="C4280" t="s">
        <v>1306</v>
      </c>
      <c r="D4280" t="s">
        <v>1307</v>
      </c>
      <c r="E4280" s="4">
        <v>500</v>
      </c>
      <c r="F4280" t="s">
        <v>567</v>
      </c>
      <c r="G4280" t="s">
        <v>471</v>
      </c>
      <c r="H4280" t="s">
        <v>310</v>
      </c>
      <c r="I4280" t="s">
        <v>263</v>
      </c>
      <c r="J4280" t="s">
        <v>262</v>
      </c>
      <c r="L4280" t="s">
        <v>380</v>
      </c>
      <c r="M4280" t="s">
        <v>381</v>
      </c>
      <c r="N4280" t="s">
        <v>487</v>
      </c>
    </row>
    <row r="4281" spans="1:14" hidden="1" x14ac:dyDescent="0.25">
      <c r="A4281" t="s">
        <v>241</v>
      </c>
      <c r="B4281" s="1">
        <v>44985</v>
      </c>
      <c r="C4281" t="s">
        <v>867</v>
      </c>
      <c r="D4281" t="s">
        <v>868</v>
      </c>
      <c r="E4281" s="4">
        <v>5152.8500000000004</v>
      </c>
      <c r="F4281" t="s">
        <v>567</v>
      </c>
      <c r="G4281" t="s">
        <v>471</v>
      </c>
      <c r="H4281" t="s">
        <v>311</v>
      </c>
      <c r="I4281" t="s">
        <v>312</v>
      </c>
      <c r="J4281" t="s">
        <v>264</v>
      </c>
      <c r="L4281" t="s">
        <v>380</v>
      </c>
      <c r="M4281" t="s">
        <v>381</v>
      </c>
      <c r="N4281" t="s">
        <v>487</v>
      </c>
    </row>
    <row r="4282" spans="1:14" hidden="1" x14ac:dyDescent="0.25">
      <c r="A4282" t="s">
        <v>241</v>
      </c>
      <c r="B4282" s="1">
        <v>44985</v>
      </c>
      <c r="C4282" t="s">
        <v>869</v>
      </c>
      <c r="D4282" t="s">
        <v>870</v>
      </c>
      <c r="E4282" s="4">
        <v>1006.8299999999999</v>
      </c>
      <c r="F4282" t="s">
        <v>567</v>
      </c>
      <c r="G4282" t="s">
        <v>471</v>
      </c>
      <c r="H4282" t="s">
        <v>311</v>
      </c>
      <c r="I4282" t="s">
        <v>312</v>
      </c>
      <c r="J4282" t="s">
        <v>264</v>
      </c>
      <c r="L4282" t="s">
        <v>380</v>
      </c>
      <c r="M4282" t="s">
        <v>381</v>
      </c>
      <c r="N4282" t="s">
        <v>487</v>
      </c>
    </row>
    <row r="4283" spans="1:14" hidden="1" x14ac:dyDescent="0.25">
      <c r="A4283" t="s">
        <v>241</v>
      </c>
      <c r="B4283" s="1">
        <v>44985</v>
      </c>
      <c r="C4283" t="s">
        <v>1332</v>
      </c>
      <c r="D4283" t="s">
        <v>1333</v>
      </c>
      <c r="E4283" s="4">
        <v>2157.41</v>
      </c>
      <c r="F4283" t="s">
        <v>567</v>
      </c>
      <c r="G4283" t="s">
        <v>471</v>
      </c>
      <c r="H4283" t="s">
        <v>311</v>
      </c>
      <c r="I4283" t="s">
        <v>312</v>
      </c>
      <c r="J4283" t="s">
        <v>264</v>
      </c>
      <c r="L4283" t="s">
        <v>380</v>
      </c>
      <c r="M4283" t="s">
        <v>381</v>
      </c>
      <c r="N4283" t="s">
        <v>482</v>
      </c>
    </row>
    <row r="4284" spans="1:14" hidden="1" x14ac:dyDescent="0.25">
      <c r="A4284" t="s">
        <v>241</v>
      </c>
      <c r="B4284" s="1">
        <v>44985</v>
      </c>
      <c r="C4284" t="s">
        <v>961</v>
      </c>
      <c r="D4284" t="s">
        <v>962</v>
      </c>
      <c r="E4284" s="4">
        <v>1619</v>
      </c>
      <c r="F4284" t="s">
        <v>567</v>
      </c>
      <c r="G4284" t="s">
        <v>471</v>
      </c>
      <c r="H4284" t="s">
        <v>311</v>
      </c>
      <c r="I4284" t="s">
        <v>312</v>
      </c>
      <c r="J4284" t="s">
        <v>264</v>
      </c>
      <c r="L4284" t="s">
        <v>390</v>
      </c>
      <c r="M4284" t="s">
        <v>391</v>
      </c>
      <c r="N4284" t="s">
        <v>487</v>
      </c>
    </row>
    <row r="4285" spans="1:14" hidden="1" x14ac:dyDescent="0.25">
      <c r="A4285" t="s">
        <v>241</v>
      </c>
      <c r="B4285" s="1">
        <v>44985</v>
      </c>
      <c r="C4285" t="s">
        <v>963</v>
      </c>
      <c r="D4285" t="s">
        <v>964</v>
      </c>
      <c r="E4285" s="4">
        <v>500</v>
      </c>
      <c r="F4285" t="s">
        <v>567</v>
      </c>
      <c r="G4285" t="s">
        <v>471</v>
      </c>
      <c r="H4285" t="s">
        <v>311</v>
      </c>
      <c r="I4285" t="s">
        <v>312</v>
      </c>
      <c r="J4285" t="s">
        <v>264</v>
      </c>
      <c r="L4285" t="s">
        <v>390</v>
      </c>
      <c r="M4285" t="s">
        <v>391</v>
      </c>
      <c r="N4285" t="s">
        <v>487</v>
      </c>
    </row>
    <row r="4286" spans="1:14" hidden="1" x14ac:dyDescent="0.25">
      <c r="A4286" t="s">
        <v>241</v>
      </c>
      <c r="B4286" s="1">
        <v>44985</v>
      </c>
      <c r="C4286" t="s">
        <v>989</v>
      </c>
      <c r="D4286" t="s">
        <v>990</v>
      </c>
      <c r="E4286" s="4">
        <v>229.89000000000027</v>
      </c>
      <c r="F4286" t="s">
        <v>567</v>
      </c>
      <c r="G4286" t="s">
        <v>471</v>
      </c>
      <c r="H4286" t="s">
        <v>317</v>
      </c>
      <c r="I4286" t="s">
        <v>318</v>
      </c>
      <c r="J4286" t="s">
        <v>276</v>
      </c>
      <c r="L4286" t="s">
        <v>390</v>
      </c>
      <c r="M4286" t="s">
        <v>391</v>
      </c>
      <c r="N4286" t="s">
        <v>487</v>
      </c>
    </row>
    <row r="4287" spans="1:14" hidden="1" x14ac:dyDescent="0.25">
      <c r="A4287" t="s">
        <v>241</v>
      </c>
      <c r="B4287" s="1">
        <v>44985</v>
      </c>
      <c r="C4287" t="s">
        <v>991</v>
      </c>
      <c r="D4287" t="s">
        <v>992</v>
      </c>
      <c r="E4287" s="4">
        <v>141.70000000000002</v>
      </c>
      <c r="F4287" t="s">
        <v>567</v>
      </c>
      <c r="G4287" t="s">
        <v>471</v>
      </c>
      <c r="H4287" t="s">
        <v>311</v>
      </c>
      <c r="I4287" t="s">
        <v>312</v>
      </c>
      <c r="J4287" t="s">
        <v>264</v>
      </c>
      <c r="L4287" t="s">
        <v>390</v>
      </c>
      <c r="M4287" t="s">
        <v>391</v>
      </c>
      <c r="N4287" t="s">
        <v>487</v>
      </c>
    </row>
    <row r="4288" spans="1:14" hidden="1" x14ac:dyDescent="0.25">
      <c r="A4288" t="s">
        <v>241</v>
      </c>
      <c r="B4288" s="1">
        <v>44985</v>
      </c>
      <c r="C4288" t="s">
        <v>993</v>
      </c>
      <c r="D4288" t="s">
        <v>994</v>
      </c>
      <c r="E4288" s="4">
        <v>792.91000000000008</v>
      </c>
      <c r="F4288" t="s">
        <v>567</v>
      </c>
      <c r="G4288" t="s">
        <v>471</v>
      </c>
      <c r="H4288" t="s">
        <v>311</v>
      </c>
      <c r="I4288" t="s">
        <v>312</v>
      </c>
      <c r="J4288" t="s">
        <v>264</v>
      </c>
      <c r="L4288" t="s">
        <v>390</v>
      </c>
      <c r="M4288" t="s">
        <v>391</v>
      </c>
      <c r="N4288" t="s">
        <v>487</v>
      </c>
    </row>
    <row r="4289" spans="1:14" hidden="1" x14ac:dyDescent="0.25">
      <c r="A4289" t="s">
        <v>241</v>
      </c>
      <c r="B4289" s="1">
        <v>44985</v>
      </c>
      <c r="C4289" t="s">
        <v>997</v>
      </c>
      <c r="D4289" t="s">
        <v>998</v>
      </c>
      <c r="E4289" s="4">
        <v>75</v>
      </c>
      <c r="F4289" t="s">
        <v>567</v>
      </c>
      <c r="G4289" t="s">
        <v>471</v>
      </c>
      <c r="H4289" t="s">
        <v>311</v>
      </c>
      <c r="I4289" t="s">
        <v>312</v>
      </c>
      <c r="J4289" t="s">
        <v>264</v>
      </c>
      <c r="L4289" t="s">
        <v>390</v>
      </c>
      <c r="M4289" t="s">
        <v>391</v>
      </c>
      <c r="N4289" t="s">
        <v>477</v>
      </c>
    </row>
    <row r="4290" spans="1:14" hidden="1" x14ac:dyDescent="0.25">
      <c r="A4290" t="s">
        <v>241</v>
      </c>
      <c r="B4290" s="1">
        <v>44985</v>
      </c>
      <c r="C4290" t="s">
        <v>1005</v>
      </c>
      <c r="D4290" t="s">
        <v>1006</v>
      </c>
      <c r="E4290" s="4">
        <v>0.47</v>
      </c>
      <c r="F4290" t="s">
        <v>567</v>
      </c>
      <c r="G4290" t="s">
        <v>471</v>
      </c>
      <c r="H4290" t="s">
        <v>311</v>
      </c>
      <c r="I4290" t="s">
        <v>312</v>
      </c>
      <c r="J4290" t="s">
        <v>264</v>
      </c>
      <c r="L4290" t="s">
        <v>390</v>
      </c>
      <c r="M4290" t="s">
        <v>391</v>
      </c>
      <c r="N4290" t="s">
        <v>487</v>
      </c>
    </row>
    <row r="4291" spans="1:14" hidden="1" x14ac:dyDescent="0.25">
      <c r="A4291" t="s">
        <v>241</v>
      </c>
      <c r="B4291" s="1">
        <v>44985</v>
      </c>
      <c r="C4291" t="s">
        <v>1007</v>
      </c>
      <c r="D4291" t="s">
        <v>1008</v>
      </c>
      <c r="E4291" s="4">
        <v>66.900000000000006</v>
      </c>
      <c r="F4291" t="s">
        <v>567</v>
      </c>
      <c r="G4291" t="s">
        <v>471</v>
      </c>
      <c r="H4291" t="s">
        <v>317</v>
      </c>
      <c r="I4291" t="s">
        <v>318</v>
      </c>
      <c r="J4291" t="s">
        <v>276</v>
      </c>
      <c r="L4291" t="s">
        <v>390</v>
      </c>
      <c r="M4291" t="s">
        <v>391</v>
      </c>
      <c r="N4291" t="s">
        <v>487</v>
      </c>
    </row>
    <row r="4292" spans="1:14" hidden="1" x14ac:dyDescent="0.25">
      <c r="A4292" t="s">
        <v>241</v>
      </c>
      <c r="B4292" s="1">
        <v>44985</v>
      </c>
      <c r="C4292" t="s">
        <v>1162</v>
      </c>
      <c r="D4292" t="s">
        <v>1163</v>
      </c>
      <c r="E4292" s="4">
        <v>59.92</v>
      </c>
      <c r="F4292" t="s">
        <v>567</v>
      </c>
      <c r="G4292" t="s">
        <v>471</v>
      </c>
      <c r="H4292" t="s">
        <v>311</v>
      </c>
      <c r="I4292" t="s">
        <v>312</v>
      </c>
      <c r="J4292" t="s">
        <v>264</v>
      </c>
      <c r="L4292" t="s">
        <v>390</v>
      </c>
      <c r="M4292" t="s">
        <v>391</v>
      </c>
      <c r="N4292" t="s">
        <v>477</v>
      </c>
    </row>
    <row r="4293" spans="1:14" hidden="1" x14ac:dyDescent="0.25">
      <c r="A4293" t="s">
        <v>241</v>
      </c>
      <c r="B4293" s="1">
        <v>44985</v>
      </c>
      <c r="C4293" t="s">
        <v>1017</v>
      </c>
      <c r="D4293" t="s">
        <v>1018</v>
      </c>
      <c r="E4293" s="4">
        <v>485.79999999999995</v>
      </c>
      <c r="F4293" t="s">
        <v>567</v>
      </c>
      <c r="G4293" t="s">
        <v>471</v>
      </c>
      <c r="H4293" t="s">
        <v>316</v>
      </c>
      <c r="I4293" t="s">
        <v>275</v>
      </c>
      <c r="J4293" t="s">
        <v>274</v>
      </c>
      <c r="L4293" t="s">
        <v>400</v>
      </c>
      <c r="M4293" t="s">
        <v>401</v>
      </c>
      <c r="N4293" t="s">
        <v>489</v>
      </c>
    </row>
    <row r="4294" spans="1:14" hidden="1" x14ac:dyDescent="0.25">
      <c r="A4294" t="s">
        <v>241</v>
      </c>
      <c r="B4294" s="1">
        <v>44985</v>
      </c>
      <c r="C4294" t="s">
        <v>1021</v>
      </c>
      <c r="D4294" t="s">
        <v>1022</v>
      </c>
      <c r="E4294" s="4">
        <v>3651.01</v>
      </c>
      <c r="F4294" t="s">
        <v>567</v>
      </c>
      <c r="G4294" t="s">
        <v>471</v>
      </c>
      <c r="H4294" t="s">
        <v>316</v>
      </c>
      <c r="I4294" t="s">
        <v>275</v>
      </c>
      <c r="J4294" t="s">
        <v>274</v>
      </c>
      <c r="L4294" t="s">
        <v>400</v>
      </c>
      <c r="M4294" t="s">
        <v>401</v>
      </c>
      <c r="N4294" t="s">
        <v>489</v>
      </c>
    </row>
    <row r="4295" spans="1:14" hidden="1" x14ac:dyDescent="0.25">
      <c r="A4295" t="s">
        <v>241</v>
      </c>
      <c r="B4295" s="1">
        <v>44985</v>
      </c>
      <c r="C4295" t="s">
        <v>1025</v>
      </c>
      <c r="D4295" t="s">
        <v>1026</v>
      </c>
      <c r="E4295" s="4">
        <v>409.50000000000006</v>
      </c>
      <c r="F4295" t="s">
        <v>567</v>
      </c>
      <c r="G4295" t="s">
        <v>471</v>
      </c>
      <c r="H4295" t="s">
        <v>316</v>
      </c>
      <c r="I4295" t="s">
        <v>275</v>
      </c>
      <c r="J4295" t="s">
        <v>274</v>
      </c>
      <c r="L4295" t="s">
        <v>400</v>
      </c>
      <c r="M4295" t="s">
        <v>401</v>
      </c>
      <c r="N4295" t="s">
        <v>489</v>
      </c>
    </row>
    <row r="4296" spans="1:14" hidden="1" x14ac:dyDescent="0.25">
      <c r="A4296" t="s">
        <v>241</v>
      </c>
      <c r="B4296" s="1">
        <v>44985</v>
      </c>
      <c r="C4296" t="s">
        <v>1227</v>
      </c>
      <c r="D4296" t="s">
        <v>1228</v>
      </c>
      <c r="E4296" s="4">
        <v>5120.24</v>
      </c>
      <c r="F4296" t="s">
        <v>567</v>
      </c>
      <c r="G4296" t="s">
        <v>471</v>
      </c>
      <c r="H4296" t="s">
        <v>316</v>
      </c>
      <c r="I4296" t="s">
        <v>275</v>
      </c>
      <c r="J4296" t="s">
        <v>274</v>
      </c>
      <c r="L4296" t="s">
        <v>400</v>
      </c>
      <c r="M4296" t="s">
        <v>401</v>
      </c>
      <c r="N4296" t="s">
        <v>489</v>
      </c>
    </row>
    <row r="4297" spans="1:14" hidden="1" x14ac:dyDescent="0.25">
      <c r="A4297" t="s">
        <v>241</v>
      </c>
      <c r="B4297" s="1">
        <v>44985</v>
      </c>
      <c r="C4297" t="s">
        <v>35</v>
      </c>
      <c r="D4297" t="s">
        <v>1031</v>
      </c>
      <c r="E4297" s="4">
        <v>3030.5200000000004</v>
      </c>
      <c r="F4297" t="s">
        <v>567</v>
      </c>
      <c r="G4297" t="s">
        <v>471</v>
      </c>
      <c r="H4297" t="s">
        <v>288</v>
      </c>
      <c r="I4297" t="s">
        <v>26</v>
      </c>
      <c r="J4297" t="s">
        <v>243</v>
      </c>
      <c r="L4297" t="s">
        <v>368</v>
      </c>
      <c r="M4297" t="s">
        <v>369</v>
      </c>
      <c r="N4297" t="s">
        <v>480</v>
      </c>
    </row>
    <row r="4298" spans="1:14" hidden="1" x14ac:dyDescent="0.25">
      <c r="A4298" t="s">
        <v>241</v>
      </c>
      <c r="B4298" s="1">
        <v>44985</v>
      </c>
      <c r="C4298" t="s">
        <v>27</v>
      </c>
      <c r="D4298" t="s">
        <v>1032</v>
      </c>
      <c r="E4298" s="4">
        <v>-115456.94999999998</v>
      </c>
      <c r="F4298" t="s">
        <v>567</v>
      </c>
      <c r="G4298" t="s">
        <v>471</v>
      </c>
      <c r="H4298" t="s">
        <v>288</v>
      </c>
      <c r="I4298" t="s">
        <v>26</v>
      </c>
      <c r="J4298" t="s">
        <v>243</v>
      </c>
      <c r="L4298" t="s">
        <v>368</v>
      </c>
      <c r="M4298" t="s">
        <v>369</v>
      </c>
      <c r="N4298" t="s">
        <v>485</v>
      </c>
    </row>
    <row r="4299" spans="1:14" hidden="1" x14ac:dyDescent="0.25">
      <c r="A4299" t="s">
        <v>241</v>
      </c>
      <c r="B4299" s="1">
        <v>44985</v>
      </c>
      <c r="C4299" t="s">
        <v>1035</v>
      </c>
      <c r="D4299" t="s">
        <v>1036</v>
      </c>
      <c r="E4299" s="4">
        <v>-37216.26</v>
      </c>
      <c r="F4299" t="s">
        <v>567</v>
      </c>
      <c r="G4299" t="s">
        <v>471</v>
      </c>
      <c r="H4299" t="s">
        <v>288</v>
      </c>
      <c r="I4299" t="s">
        <v>26</v>
      </c>
      <c r="J4299" t="s">
        <v>243</v>
      </c>
      <c r="L4299" t="s">
        <v>368</v>
      </c>
      <c r="M4299" t="s">
        <v>369</v>
      </c>
      <c r="N4299" t="s">
        <v>485</v>
      </c>
    </row>
    <row r="4300" spans="1:14" hidden="1" x14ac:dyDescent="0.25">
      <c r="A4300" t="s">
        <v>241</v>
      </c>
      <c r="B4300" s="1">
        <v>44985</v>
      </c>
      <c r="C4300" t="s">
        <v>28</v>
      </c>
      <c r="D4300" t="s">
        <v>1039</v>
      </c>
      <c r="E4300" s="4">
        <v>-27696.17</v>
      </c>
      <c r="F4300" t="s">
        <v>567</v>
      </c>
      <c r="G4300" t="s">
        <v>471</v>
      </c>
      <c r="H4300" t="s">
        <v>288</v>
      </c>
      <c r="I4300" t="s">
        <v>26</v>
      </c>
      <c r="J4300" t="s">
        <v>243</v>
      </c>
      <c r="L4300" t="s">
        <v>368</v>
      </c>
      <c r="M4300" t="s">
        <v>369</v>
      </c>
      <c r="N4300" t="s">
        <v>480</v>
      </c>
    </row>
    <row r="4301" spans="1:14" hidden="1" x14ac:dyDescent="0.25">
      <c r="A4301" t="s">
        <v>241</v>
      </c>
      <c r="B4301" s="1">
        <v>44985</v>
      </c>
      <c r="C4301" t="s">
        <v>29</v>
      </c>
      <c r="D4301" t="s">
        <v>1040</v>
      </c>
      <c r="E4301" s="4">
        <v>-1911.7899999999997</v>
      </c>
      <c r="F4301" t="s">
        <v>567</v>
      </c>
      <c r="G4301" t="s">
        <v>471</v>
      </c>
      <c r="H4301" t="s">
        <v>288</v>
      </c>
      <c r="I4301" t="s">
        <v>26</v>
      </c>
      <c r="J4301" t="s">
        <v>243</v>
      </c>
      <c r="L4301" t="s">
        <v>368</v>
      </c>
      <c r="M4301" t="s">
        <v>369</v>
      </c>
      <c r="N4301" t="s">
        <v>480</v>
      </c>
    </row>
    <row r="4302" spans="1:14" hidden="1" x14ac:dyDescent="0.25">
      <c r="A4302" t="s">
        <v>241</v>
      </c>
      <c r="B4302" s="1">
        <v>44985</v>
      </c>
      <c r="C4302" t="s">
        <v>1041</v>
      </c>
      <c r="D4302" t="s">
        <v>1042</v>
      </c>
      <c r="E4302" s="4">
        <v>-620</v>
      </c>
      <c r="F4302" t="s">
        <v>567</v>
      </c>
      <c r="G4302" t="s">
        <v>471</v>
      </c>
      <c r="H4302" t="s">
        <v>288</v>
      </c>
      <c r="I4302" t="s">
        <v>26</v>
      </c>
      <c r="J4302" t="s">
        <v>243</v>
      </c>
      <c r="L4302" t="s">
        <v>368</v>
      </c>
      <c r="M4302" t="s">
        <v>369</v>
      </c>
      <c r="N4302" t="s">
        <v>489</v>
      </c>
    </row>
    <row r="4303" spans="1:14" hidden="1" x14ac:dyDescent="0.25">
      <c r="A4303" t="s">
        <v>241</v>
      </c>
      <c r="B4303" s="1">
        <v>44985</v>
      </c>
      <c r="C4303" t="s">
        <v>31</v>
      </c>
      <c r="D4303" t="s">
        <v>1293</v>
      </c>
      <c r="E4303" s="4">
        <v>-3000</v>
      </c>
      <c r="F4303" t="s">
        <v>567</v>
      </c>
      <c r="G4303" t="s">
        <v>471</v>
      </c>
      <c r="H4303" t="s">
        <v>288</v>
      </c>
      <c r="I4303" t="s">
        <v>26</v>
      </c>
      <c r="J4303" t="s">
        <v>243</v>
      </c>
      <c r="L4303" t="s">
        <v>368</v>
      </c>
      <c r="M4303" t="s">
        <v>369</v>
      </c>
      <c r="N4303" t="s">
        <v>480</v>
      </c>
    </row>
    <row r="4304" spans="1:14" hidden="1" x14ac:dyDescent="0.25">
      <c r="A4304" t="s">
        <v>241</v>
      </c>
      <c r="B4304" s="1">
        <v>44985</v>
      </c>
      <c r="C4304" t="s">
        <v>33</v>
      </c>
      <c r="D4304" t="s">
        <v>1043</v>
      </c>
      <c r="E4304" s="4">
        <v>-9.5</v>
      </c>
      <c r="F4304" t="s">
        <v>567</v>
      </c>
      <c r="G4304" t="s">
        <v>471</v>
      </c>
      <c r="H4304" t="s">
        <v>288</v>
      </c>
      <c r="I4304" t="s">
        <v>26</v>
      </c>
      <c r="J4304" t="s">
        <v>243</v>
      </c>
      <c r="L4304" t="s">
        <v>368</v>
      </c>
      <c r="M4304" t="s">
        <v>369</v>
      </c>
      <c r="N4304" t="s">
        <v>480</v>
      </c>
    </row>
    <row r="4305" spans="1:14" hidden="1" x14ac:dyDescent="0.25">
      <c r="A4305" t="s">
        <v>241</v>
      </c>
      <c r="B4305" s="1">
        <v>44985</v>
      </c>
      <c r="C4305" t="s">
        <v>34</v>
      </c>
      <c r="D4305" t="s">
        <v>1044</v>
      </c>
      <c r="E4305" s="4">
        <v>-1565</v>
      </c>
      <c r="F4305" t="s">
        <v>567</v>
      </c>
      <c r="G4305" t="s">
        <v>471</v>
      </c>
      <c r="H4305" t="s">
        <v>317</v>
      </c>
      <c r="I4305" t="s">
        <v>318</v>
      </c>
      <c r="J4305" t="s">
        <v>276</v>
      </c>
      <c r="L4305" t="s">
        <v>390</v>
      </c>
      <c r="M4305" t="s">
        <v>391</v>
      </c>
      <c r="N4305" t="s">
        <v>487</v>
      </c>
    </row>
    <row r="4306" spans="1:14" hidden="1" x14ac:dyDescent="0.25">
      <c r="A4306" t="s">
        <v>241</v>
      </c>
      <c r="B4306" s="1">
        <v>44985</v>
      </c>
      <c r="C4306" t="s">
        <v>25</v>
      </c>
      <c r="D4306" t="s">
        <v>1049</v>
      </c>
      <c r="E4306" s="4">
        <v>-317984.05000000005</v>
      </c>
      <c r="F4306" t="s">
        <v>567</v>
      </c>
      <c r="G4306" t="s">
        <v>471</v>
      </c>
      <c r="H4306" t="s">
        <v>244</v>
      </c>
      <c r="I4306" t="s">
        <v>245</v>
      </c>
      <c r="J4306" t="s">
        <v>244</v>
      </c>
      <c r="L4306" t="s">
        <v>368</v>
      </c>
      <c r="M4306" t="s">
        <v>369</v>
      </c>
      <c r="N4306" t="s">
        <v>480</v>
      </c>
    </row>
    <row r="4307" spans="1:14" hidden="1" x14ac:dyDescent="0.25">
      <c r="A4307" t="s">
        <v>241</v>
      </c>
      <c r="B4307" s="1">
        <v>44985</v>
      </c>
      <c r="C4307" t="s">
        <v>1062</v>
      </c>
      <c r="D4307" t="s">
        <v>1063</v>
      </c>
      <c r="E4307" s="4">
        <v>-0.2</v>
      </c>
      <c r="F4307" t="s">
        <v>567</v>
      </c>
      <c r="G4307" t="s">
        <v>471</v>
      </c>
      <c r="H4307" t="s">
        <v>248</v>
      </c>
      <c r="I4307" t="s">
        <v>249</v>
      </c>
      <c r="J4307" t="s">
        <v>248</v>
      </c>
      <c r="L4307" t="s">
        <v>372</v>
      </c>
      <c r="M4307" t="s">
        <v>373</v>
      </c>
      <c r="N4307" t="s">
        <v>487</v>
      </c>
    </row>
    <row r="4308" spans="1:14" hidden="1" x14ac:dyDescent="0.25">
      <c r="A4308" t="s">
        <v>241</v>
      </c>
      <c r="B4308" s="1">
        <v>44985</v>
      </c>
      <c r="C4308" t="s">
        <v>1066</v>
      </c>
      <c r="D4308" t="s">
        <v>1067</v>
      </c>
      <c r="E4308" s="4">
        <v>-0.27999999999997938</v>
      </c>
      <c r="F4308" t="s">
        <v>567</v>
      </c>
      <c r="G4308" t="s">
        <v>471</v>
      </c>
      <c r="H4308" t="s">
        <v>248</v>
      </c>
      <c r="I4308" t="s">
        <v>249</v>
      </c>
      <c r="J4308" t="s">
        <v>248</v>
      </c>
      <c r="L4308" t="s">
        <v>372</v>
      </c>
      <c r="M4308" t="s">
        <v>373</v>
      </c>
      <c r="N4308" t="s">
        <v>487</v>
      </c>
    </row>
    <row r="4309" spans="1:14" hidden="1" x14ac:dyDescent="0.25">
      <c r="A4309" t="s">
        <v>241</v>
      </c>
      <c r="B4309" s="1">
        <v>44985</v>
      </c>
      <c r="C4309" t="s">
        <v>1068</v>
      </c>
      <c r="D4309" t="s">
        <v>1069</v>
      </c>
      <c r="E4309" s="4">
        <v>-499.99999999999955</v>
      </c>
      <c r="F4309" t="s">
        <v>567</v>
      </c>
      <c r="G4309" t="s">
        <v>471</v>
      </c>
      <c r="H4309" t="s">
        <v>248</v>
      </c>
      <c r="I4309" t="s">
        <v>249</v>
      </c>
      <c r="J4309" t="s">
        <v>248</v>
      </c>
      <c r="L4309" t="s">
        <v>372</v>
      </c>
      <c r="M4309" t="s">
        <v>373</v>
      </c>
      <c r="N4309" t="s">
        <v>487</v>
      </c>
    </row>
    <row r="4310" spans="1:14" hidden="1" x14ac:dyDescent="0.25">
      <c r="A4310" t="s">
        <v>241</v>
      </c>
      <c r="B4310" s="1">
        <v>44985</v>
      </c>
      <c r="C4310" t="s">
        <v>1168</v>
      </c>
      <c r="D4310" t="s">
        <v>1169</v>
      </c>
      <c r="E4310" s="4">
        <v>-684.66</v>
      </c>
      <c r="F4310" t="s">
        <v>567</v>
      </c>
      <c r="G4310" t="s">
        <v>471</v>
      </c>
      <c r="H4310" t="s">
        <v>248</v>
      </c>
      <c r="I4310" t="s">
        <v>249</v>
      </c>
      <c r="J4310" t="s">
        <v>248</v>
      </c>
      <c r="L4310" t="s">
        <v>372</v>
      </c>
      <c r="M4310" t="s">
        <v>373</v>
      </c>
      <c r="N4310" t="s">
        <v>487</v>
      </c>
    </row>
    <row r="4311" spans="1:14" hidden="1" x14ac:dyDescent="0.25">
      <c r="A4311" t="s">
        <v>241</v>
      </c>
      <c r="B4311" s="1">
        <v>44985</v>
      </c>
      <c r="C4311" t="s">
        <v>1078</v>
      </c>
      <c r="D4311" t="s">
        <v>1079</v>
      </c>
      <c r="E4311" s="4">
        <v>-35</v>
      </c>
      <c r="F4311" t="s">
        <v>567</v>
      </c>
      <c r="G4311" t="s">
        <v>471</v>
      </c>
      <c r="H4311" t="s">
        <v>248</v>
      </c>
      <c r="I4311" t="s">
        <v>249</v>
      </c>
      <c r="J4311" t="s">
        <v>248</v>
      </c>
      <c r="L4311" t="s">
        <v>372</v>
      </c>
      <c r="M4311" t="s">
        <v>373</v>
      </c>
      <c r="N4311" t="s">
        <v>488</v>
      </c>
    </row>
    <row r="4312" spans="1:14" hidden="1" x14ac:dyDescent="0.25">
      <c r="A4312" t="s">
        <v>241</v>
      </c>
      <c r="B4312" s="1">
        <v>44985</v>
      </c>
      <c r="C4312" t="s">
        <v>1322</v>
      </c>
      <c r="D4312" t="s">
        <v>1323</v>
      </c>
      <c r="E4312" s="4">
        <v>-237.19999999999993</v>
      </c>
      <c r="F4312" t="s">
        <v>567</v>
      </c>
      <c r="G4312" t="s">
        <v>471</v>
      </c>
      <c r="H4312" t="s">
        <v>291</v>
      </c>
      <c r="I4312" t="s">
        <v>292</v>
      </c>
      <c r="J4312" t="s">
        <v>251</v>
      </c>
      <c r="L4312" t="s">
        <v>372</v>
      </c>
      <c r="M4312" t="s">
        <v>373</v>
      </c>
      <c r="N4312" t="s">
        <v>489</v>
      </c>
    </row>
    <row r="4313" spans="1:14" hidden="1" x14ac:dyDescent="0.25">
      <c r="A4313" t="s">
        <v>241</v>
      </c>
      <c r="B4313" s="1">
        <v>44985</v>
      </c>
      <c r="C4313" t="s">
        <v>1101</v>
      </c>
      <c r="D4313" t="s">
        <v>1102</v>
      </c>
      <c r="E4313" s="4">
        <v>-2785.21</v>
      </c>
      <c r="F4313" t="s">
        <v>567</v>
      </c>
      <c r="G4313" t="s">
        <v>471</v>
      </c>
      <c r="H4313" t="s">
        <v>316</v>
      </c>
      <c r="I4313" t="s">
        <v>275</v>
      </c>
      <c r="J4313" t="s">
        <v>274</v>
      </c>
      <c r="L4313" t="s">
        <v>398</v>
      </c>
      <c r="M4313" t="s">
        <v>399</v>
      </c>
      <c r="N4313" t="s">
        <v>477</v>
      </c>
    </row>
    <row r="4314" spans="1:14" hidden="1" x14ac:dyDescent="0.25">
      <c r="A4314" t="s">
        <v>241</v>
      </c>
      <c r="B4314" s="1">
        <v>44985</v>
      </c>
      <c r="C4314" t="s">
        <v>570</v>
      </c>
      <c r="D4314" t="s">
        <v>571</v>
      </c>
      <c r="E4314" s="4">
        <v>10000</v>
      </c>
      <c r="F4314" t="s">
        <v>567</v>
      </c>
      <c r="G4314" t="s">
        <v>511</v>
      </c>
      <c r="H4314" t="s">
        <v>514</v>
      </c>
      <c r="I4314" t="s">
        <v>417</v>
      </c>
      <c r="J4314" t="s">
        <v>572</v>
      </c>
      <c r="L4314" t="s">
        <v>514</v>
      </c>
      <c r="M4314" t="s">
        <v>417</v>
      </c>
      <c r="N4314" t="s">
        <v>573</v>
      </c>
    </row>
    <row r="4315" spans="1:14" hidden="1" x14ac:dyDescent="0.25">
      <c r="A4315" t="s">
        <v>241</v>
      </c>
      <c r="B4315" s="1">
        <v>44985</v>
      </c>
      <c r="C4315" t="s">
        <v>576</v>
      </c>
      <c r="D4315" t="s">
        <v>577</v>
      </c>
      <c r="E4315" s="4">
        <v>17743</v>
      </c>
      <c r="F4315" t="s">
        <v>567</v>
      </c>
      <c r="G4315" t="s">
        <v>511</v>
      </c>
      <c r="H4315" t="s">
        <v>514</v>
      </c>
      <c r="I4315" t="s">
        <v>417</v>
      </c>
      <c r="J4315" t="s">
        <v>572</v>
      </c>
      <c r="L4315" t="s">
        <v>514</v>
      </c>
      <c r="M4315" t="s">
        <v>417</v>
      </c>
      <c r="N4315" t="s">
        <v>573</v>
      </c>
    </row>
    <row r="4316" spans="1:14" hidden="1" x14ac:dyDescent="0.25">
      <c r="A4316" t="s">
        <v>241</v>
      </c>
      <c r="B4316" s="1">
        <v>44985</v>
      </c>
      <c r="C4316" t="s">
        <v>580</v>
      </c>
      <c r="D4316" t="s">
        <v>581</v>
      </c>
      <c r="E4316" s="4">
        <v>88509.209999999992</v>
      </c>
      <c r="F4316" t="s">
        <v>567</v>
      </c>
      <c r="G4316" t="s">
        <v>511</v>
      </c>
      <c r="H4316" t="s">
        <v>514</v>
      </c>
      <c r="I4316" t="s">
        <v>417</v>
      </c>
      <c r="J4316" t="s">
        <v>572</v>
      </c>
      <c r="L4316" t="s">
        <v>514</v>
      </c>
      <c r="M4316" t="s">
        <v>417</v>
      </c>
      <c r="N4316" t="s">
        <v>573</v>
      </c>
    </row>
    <row r="4317" spans="1:14" hidden="1" x14ac:dyDescent="0.25">
      <c r="A4317" t="s">
        <v>241</v>
      </c>
      <c r="B4317" s="1">
        <v>44985</v>
      </c>
      <c r="C4317" t="s">
        <v>588</v>
      </c>
      <c r="D4317" t="s">
        <v>589</v>
      </c>
      <c r="E4317" s="4">
        <v>62321.65</v>
      </c>
      <c r="F4317" t="s">
        <v>567</v>
      </c>
      <c r="G4317" t="s">
        <v>511</v>
      </c>
      <c r="H4317" t="s">
        <v>514</v>
      </c>
      <c r="I4317" t="s">
        <v>417</v>
      </c>
      <c r="J4317" t="s">
        <v>572</v>
      </c>
      <c r="L4317" t="s">
        <v>514</v>
      </c>
      <c r="M4317" t="s">
        <v>417</v>
      </c>
      <c r="N4317" t="s">
        <v>573</v>
      </c>
    </row>
    <row r="4318" spans="1:14" hidden="1" x14ac:dyDescent="0.25">
      <c r="A4318" t="s">
        <v>241</v>
      </c>
      <c r="B4318" s="1">
        <v>44985</v>
      </c>
      <c r="C4318" t="s">
        <v>592</v>
      </c>
      <c r="D4318" t="s">
        <v>593</v>
      </c>
      <c r="E4318" s="4">
        <v>87545.25</v>
      </c>
      <c r="F4318" t="s">
        <v>567</v>
      </c>
      <c r="G4318" t="s">
        <v>511</v>
      </c>
      <c r="H4318" t="s">
        <v>518</v>
      </c>
      <c r="I4318" t="s">
        <v>419</v>
      </c>
      <c r="J4318" t="s">
        <v>594</v>
      </c>
      <c r="L4318" t="s">
        <v>518</v>
      </c>
      <c r="M4318" t="s">
        <v>419</v>
      </c>
      <c r="N4318" t="s">
        <v>573</v>
      </c>
    </row>
    <row r="4319" spans="1:14" hidden="1" x14ac:dyDescent="0.25">
      <c r="A4319" t="s">
        <v>241</v>
      </c>
      <c r="B4319" s="1">
        <v>44985</v>
      </c>
      <c r="C4319" t="s">
        <v>597</v>
      </c>
      <c r="D4319" t="s">
        <v>598</v>
      </c>
      <c r="E4319" s="4">
        <v>693957.03</v>
      </c>
      <c r="F4319" t="s">
        <v>567</v>
      </c>
      <c r="G4319" t="s">
        <v>511</v>
      </c>
      <c r="H4319" t="s">
        <v>518</v>
      </c>
      <c r="I4319" t="s">
        <v>419</v>
      </c>
      <c r="J4319" t="s">
        <v>594</v>
      </c>
      <c r="L4319" t="s">
        <v>518</v>
      </c>
      <c r="M4319" t="s">
        <v>419</v>
      </c>
      <c r="N4319" t="s">
        <v>573</v>
      </c>
    </row>
    <row r="4320" spans="1:14" hidden="1" x14ac:dyDescent="0.25">
      <c r="A4320" t="s">
        <v>241</v>
      </c>
      <c r="B4320" s="1">
        <v>44985</v>
      </c>
      <c r="C4320" t="s">
        <v>601</v>
      </c>
      <c r="D4320" t="s">
        <v>602</v>
      </c>
      <c r="E4320" s="4">
        <v>144051.22999999998</v>
      </c>
      <c r="F4320" t="s">
        <v>567</v>
      </c>
      <c r="G4320" t="s">
        <v>511</v>
      </c>
      <c r="H4320" t="s">
        <v>518</v>
      </c>
      <c r="I4320" t="s">
        <v>419</v>
      </c>
      <c r="J4320" t="s">
        <v>594</v>
      </c>
      <c r="L4320" t="s">
        <v>518</v>
      </c>
      <c r="M4320" t="s">
        <v>419</v>
      </c>
      <c r="N4320" t="s">
        <v>573</v>
      </c>
    </row>
    <row r="4321" spans="1:14" hidden="1" x14ac:dyDescent="0.25">
      <c r="A4321" t="s">
        <v>241</v>
      </c>
      <c r="B4321" s="1">
        <v>44985</v>
      </c>
      <c r="C4321" t="s">
        <v>605</v>
      </c>
      <c r="D4321" t="s">
        <v>606</v>
      </c>
      <c r="E4321" s="4">
        <v>206401.84</v>
      </c>
      <c r="F4321" t="s">
        <v>567</v>
      </c>
      <c r="G4321" t="s">
        <v>511</v>
      </c>
      <c r="H4321" t="s">
        <v>518</v>
      </c>
      <c r="I4321" t="s">
        <v>419</v>
      </c>
      <c r="J4321" t="s">
        <v>594</v>
      </c>
      <c r="L4321" t="s">
        <v>518</v>
      </c>
      <c r="M4321" t="s">
        <v>419</v>
      </c>
      <c r="N4321" t="s">
        <v>573</v>
      </c>
    </row>
    <row r="4322" spans="1:14" hidden="1" x14ac:dyDescent="0.25">
      <c r="A4322" t="s">
        <v>241</v>
      </c>
      <c r="B4322" s="1">
        <v>44985</v>
      </c>
      <c r="C4322" t="s">
        <v>1334</v>
      </c>
      <c r="D4322" t="s">
        <v>1335</v>
      </c>
      <c r="E4322" s="4">
        <v>8488.5</v>
      </c>
      <c r="F4322" t="s">
        <v>567</v>
      </c>
      <c r="G4322" t="s">
        <v>511</v>
      </c>
      <c r="H4322" t="s">
        <v>518</v>
      </c>
      <c r="I4322" t="s">
        <v>419</v>
      </c>
      <c r="J4322" t="s">
        <v>594</v>
      </c>
      <c r="L4322" t="s">
        <v>518</v>
      </c>
      <c r="M4322" t="s">
        <v>419</v>
      </c>
      <c r="N4322" t="s">
        <v>573</v>
      </c>
    </row>
    <row r="4323" spans="1:14" hidden="1" x14ac:dyDescent="0.25">
      <c r="A4323" t="s">
        <v>241</v>
      </c>
      <c r="B4323" s="1">
        <v>44985</v>
      </c>
      <c r="C4323" t="s">
        <v>611</v>
      </c>
      <c r="D4323" t="s">
        <v>612</v>
      </c>
      <c r="E4323" s="4">
        <v>256651.05000000002</v>
      </c>
      <c r="F4323" t="s">
        <v>567</v>
      </c>
      <c r="G4323" t="s">
        <v>511</v>
      </c>
      <c r="H4323" t="s">
        <v>518</v>
      </c>
      <c r="I4323" t="s">
        <v>419</v>
      </c>
      <c r="J4323" t="s">
        <v>594</v>
      </c>
      <c r="L4323" t="s">
        <v>518</v>
      </c>
      <c r="M4323" t="s">
        <v>419</v>
      </c>
      <c r="N4323" t="s">
        <v>573</v>
      </c>
    </row>
    <row r="4324" spans="1:14" hidden="1" x14ac:dyDescent="0.25">
      <c r="A4324" t="s">
        <v>241</v>
      </c>
      <c r="B4324" s="1">
        <v>44985</v>
      </c>
      <c r="C4324" t="s">
        <v>617</v>
      </c>
      <c r="D4324" t="s">
        <v>618</v>
      </c>
      <c r="E4324" s="4">
        <v>89692.930000000008</v>
      </c>
      <c r="F4324" t="s">
        <v>567</v>
      </c>
      <c r="G4324" t="s">
        <v>511</v>
      </c>
      <c r="H4324" t="s">
        <v>518</v>
      </c>
      <c r="I4324" t="s">
        <v>419</v>
      </c>
      <c r="J4324" t="s">
        <v>594</v>
      </c>
      <c r="L4324" t="s">
        <v>518</v>
      </c>
      <c r="M4324" t="s">
        <v>419</v>
      </c>
      <c r="N4324" t="s">
        <v>573</v>
      </c>
    </row>
    <row r="4325" spans="1:14" hidden="1" x14ac:dyDescent="0.25">
      <c r="A4325" t="s">
        <v>241</v>
      </c>
      <c r="B4325" s="1">
        <v>44985</v>
      </c>
      <c r="C4325" t="s">
        <v>621</v>
      </c>
      <c r="D4325" t="s">
        <v>622</v>
      </c>
      <c r="E4325" s="4">
        <v>16409.09</v>
      </c>
      <c r="F4325" t="s">
        <v>567</v>
      </c>
      <c r="G4325" t="s">
        <v>511</v>
      </c>
      <c r="H4325" t="s">
        <v>518</v>
      </c>
      <c r="I4325" t="s">
        <v>419</v>
      </c>
      <c r="J4325" t="s">
        <v>594</v>
      </c>
      <c r="L4325" t="s">
        <v>518</v>
      </c>
      <c r="M4325" t="s">
        <v>419</v>
      </c>
      <c r="N4325" t="s">
        <v>573</v>
      </c>
    </row>
    <row r="4326" spans="1:14" hidden="1" x14ac:dyDescent="0.25">
      <c r="A4326" t="s">
        <v>241</v>
      </c>
      <c r="B4326" s="1">
        <v>44985</v>
      </c>
      <c r="C4326" t="s">
        <v>625</v>
      </c>
      <c r="D4326" t="s">
        <v>626</v>
      </c>
      <c r="E4326" s="4">
        <v>102935.11000000002</v>
      </c>
      <c r="F4326" t="s">
        <v>567</v>
      </c>
      <c r="G4326" t="s">
        <v>511</v>
      </c>
      <c r="H4326" t="s">
        <v>518</v>
      </c>
      <c r="I4326" t="s">
        <v>419</v>
      </c>
      <c r="J4326" t="s">
        <v>594</v>
      </c>
      <c r="L4326" t="s">
        <v>518</v>
      </c>
      <c r="M4326" t="s">
        <v>419</v>
      </c>
      <c r="N4326" t="s">
        <v>573</v>
      </c>
    </row>
    <row r="4327" spans="1:14" hidden="1" x14ac:dyDescent="0.25">
      <c r="A4327" t="s">
        <v>241</v>
      </c>
      <c r="B4327" s="1">
        <v>44985</v>
      </c>
      <c r="C4327" t="s">
        <v>629</v>
      </c>
      <c r="D4327" t="s">
        <v>630</v>
      </c>
      <c r="E4327" s="4">
        <v>1760</v>
      </c>
      <c r="F4327" t="s">
        <v>567</v>
      </c>
      <c r="G4327" t="s">
        <v>511</v>
      </c>
      <c r="H4327" t="s">
        <v>518</v>
      </c>
      <c r="I4327" t="s">
        <v>419</v>
      </c>
      <c r="J4327" t="s">
        <v>594</v>
      </c>
      <c r="L4327" t="s">
        <v>518</v>
      </c>
      <c r="M4327" t="s">
        <v>419</v>
      </c>
      <c r="N4327" t="s">
        <v>573</v>
      </c>
    </row>
    <row r="4328" spans="1:14" hidden="1" x14ac:dyDescent="0.25">
      <c r="A4328" t="s">
        <v>241</v>
      </c>
      <c r="B4328" s="1">
        <v>44985</v>
      </c>
      <c r="C4328" t="s">
        <v>48</v>
      </c>
      <c r="D4328" t="s">
        <v>49</v>
      </c>
      <c r="E4328" s="4">
        <v>340</v>
      </c>
      <c r="F4328" t="s">
        <v>567</v>
      </c>
      <c r="G4328" t="s">
        <v>511</v>
      </c>
      <c r="H4328" t="s">
        <v>336</v>
      </c>
      <c r="I4328" t="s">
        <v>337</v>
      </c>
      <c r="J4328" t="s">
        <v>639</v>
      </c>
      <c r="L4328" t="s">
        <v>336</v>
      </c>
      <c r="M4328" t="s">
        <v>337</v>
      </c>
      <c r="N4328" t="s">
        <v>573</v>
      </c>
    </row>
    <row r="4329" spans="1:14" hidden="1" x14ac:dyDescent="0.25">
      <c r="A4329" t="s">
        <v>241</v>
      </c>
      <c r="B4329" s="1">
        <v>44985</v>
      </c>
      <c r="C4329" t="s">
        <v>53</v>
      </c>
      <c r="D4329" t="s">
        <v>54</v>
      </c>
      <c r="E4329" s="4">
        <v>2500</v>
      </c>
      <c r="F4329" t="s">
        <v>567</v>
      </c>
      <c r="G4329" t="s">
        <v>511</v>
      </c>
      <c r="H4329" t="s">
        <v>336</v>
      </c>
      <c r="I4329" t="s">
        <v>337</v>
      </c>
      <c r="J4329" t="s">
        <v>639</v>
      </c>
      <c r="L4329" t="s">
        <v>336</v>
      </c>
      <c r="M4329" t="s">
        <v>337</v>
      </c>
      <c r="N4329" t="s">
        <v>573</v>
      </c>
    </row>
    <row r="4330" spans="1:14" hidden="1" x14ac:dyDescent="0.25">
      <c r="A4330" t="s">
        <v>241</v>
      </c>
      <c r="B4330" s="1">
        <v>44985</v>
      </c>
      <c r="C4330" t="s">
        <v>57</v>
      </c>
      <c r="D4330" t="s">
        <v>58</v>
      </c>
      <c r="E4330" s="4">
        <v>250</v>
      </c>
      <c r="F4330" t="s">
        <v>567</v>
      </c>
      <c r="G4330" t="s">
        <v>511</v>
      </c>
      <c r="H4330" t="s">
        <v>336</v>
      </c>
      <c r="I4330" t="s">
        <v>337</v>
      </c>
      <c r="J4330" t="s">
        <v>639</v>
      </c>
      <c r="L4330" t="s">
        <v>336</v>
      </c>
      <c r="M4330" t="s">
        <v>337</v>
      </c>
      <c r="N4330" t="s">
        <v>573</v>
      </c>
    </row>
    <row r="4331" spans="1:14" hidden="1" x14ac:dyDescent="0.25">
      <c r="A4331" t="s">
        <v>241</v>
      </c>
      <c r="B4331" s="1">
        <v>44985</v>
      </c>
      <c r="C4331" t="s">
        <v>61</v>
      </c>
      <c r="D4331" t="s">
        <v>62</v>
      </c>
      <c r="E4331" s="4">
        <v>997500</v>
      </c>
      <c r="F4331" t="s">
        <v>567</v>
      </c>
      <c r="G4331" t="s">
        <v>511</v>
      </c>
      <c r="H4331" t="s">
        <v>336</v>
      </c>
      <c r="I4331" t="s">
        <v>337</v>
      </c>
      <c r="J4331" t="s">
        <v>639</v>
      </c>
      <c r="L4331" t="s">
        <v>336</v>
      </c>
      <c r="M4331" t="s">
        <v>337</v>
      </c>
      <c r="N4331" t="s">
        <v>573</v>
      </c>
    </row>
    <row r="4332" spans="1:14" hidden="1" x14ac:dyDescent="0.25">
      <c r="A4332" t="s">
        <v>241</v>
      </c>
      <c r="B4332" s="1">
        <v>44985</v>
      </c>
      <c r="C4332" t="s">
        <v>64</v>
      </c>
      <c r="D4332" t="s">
        <v>65</v>
      </c>
      <c r="E4332" s="4">
        <v>16915.2</v>
      </c>
      <c r="F4332" t="s">
        <v>567</v>
      </c>
      <c r="G4332" t="s">
        <v>511</v>
      </c>
      <c r="H4332" t="s">
        <v>336</v>
      </c>
      <c r="I4332" t="s">
        <v>337</v>
      </c>
      <c r="J4332" t="s">
        <v>639</v>
      </c>
      <c r="L4332" t="s">
        <v>336</v>
      </c>
      <c r="M4332" t="s">
        <v>337</v>
      </c>
      <c r="N4332" t="s">
        <v>573</v>
      </c>
    </row>
    <row r="4333" spans="1:14" hidden="1" x14ac:dyDescent="0.25">
      <c r="A4333" t="s">
        <v>241</v>
      </c>
      <c r="B4333" s="1">
        <v>44985</v>
      </c>
      <c r="C4333" t="s">
        <v>66</v>
      </c>
      <c r="D4333" t="s">
        <v>67</v>
      </c>
      <c r="E4333" s="4">
        <v>214421.21999999997</v>
      </c>
      <c r="F4333" t="s">
        <v>567</v>
      </c>
      <c r="G4333" t="s">
        <v>511</v>
      </c>
      <c r="H4333" t="s">
        <v>336</v>
      </c>
      <c r="I4333" t="s">
        <v>337</v>
      </c>
      <c r="J4333" t="s">
        <v>639</v>
      </c>
      <c r="L4333" t="s">
        <v>336</v>
      </c>
      <c r="M4333" t="s">
        <v>337</v>
      </c>
      <c r="N4333" t="s">
        <v>573</v>
      </c>
    </row>
    <row r="4334" spans="1:14" hidden="1" x14ac:dyDescent="0.25">
      <c r="A4334" t="s">
        <v>241</v>
      </c>
      <c r="B4334" s="1">
        <v>44985</v>
      </c>
      <c r="C4334" t="s">
        <v>139</v>
      </c>
      <c r="D4334" t="s">
        <v>654</v>
      </c>
      <c r="E4334" s="4">
        <v>883958.85</v>
      </c>
      <c r="F4334" t="s">
        <v>567</v>
      </c>
      <c r="G4334" t="s">
        <v>511</v>
      </c>
      <c r="H4334" t="s">
        <v>338</v>
      </c>
      <c r="I4334" t="s">
        <v>136</v>
      </c>
      <c r="J4334" t="s">
        <v>655</v>
      </c>
      <c r="L4334" t="s">
        <v>338</v>
      </c>
      <c r="M4334" t="s">
        <v>136</v>
      </c>
      <c r="N4334" t="s">
        <v>573</v>
      </c>
    </row>
    <row r="4335" spans="1:14" hidden="1" x14ac:dyDescent="0.25">
      <c r="A4335" t="s">
        <v>241</v>
      </c>
      <c r="B4335" s="1">
        <v>44985</v>
      </c>
      <c r="C4335" t="s">
        <v>143</v>
      </c>
      <c r="D4335" t="s">
        <v>662</v>
      </c>
      <c r="E4335" s="4">
        <v>660483.18000000005</v>
      </c>
      <c r="F4335" t="s">
        <v>567</v>
      </c>
      <c r="G4335" t="s">
        <v>511</v>
      </c>
      <c r="H4335" t="s">
        <v>338</v>
      </c>
      <c r="I4335" t="s">
        <v>136</v>
      </c>
      <c r="J4335" t="s">
        <v>655</v>
      </c>
      <c r="L4335" t="s">
        <v>338</v>
      </c>
      <c r="M4335" t="s">
        <v>136</v>
      </c>
      <c r="N4335" t="s">
        <v>573</v>
      </c>
    </row>
    <row r="4336" spans="1:14" hidden="1" x14ac:dyDescent="0.25">
      <c r="A4336" t="s">
        <v>241</v>
      </c>
      <c r="B4336" s="1">
        <v>44985</v>
      </c>
      <c r="C4336" t="s">
        <v>665</v>
      </c>
      <c r="D4336" t="s">
        <v>666</v>
      </c>
      <c r="E4336" s="4">
        <v>669142.97999999253</v>
      </c>
      <c r="F4336" t="s">
        <v>567</v>
      </c>
      <c r="G4336" t="s">
        <v>511</v>
      </c>
      <c r="H4336" t="s">
        <v>340</v>
      </c>
      <c r="I4336" t="s">
        <v>341</v>
      </c>
      <c r="J4336" t="s">
        <v>667</v>
      </c>
      <c r="L4336" t="s">
        <v>340</v>
      </c>
      <c r="M4336" t="s">
        <v>341</v>
      </c>
      <c r="N4336" t="s">
        <v>573</v>
      </c>
    </row>
    <row r="4337" spans="1:14" hidden="1" x14ac:dyDescent="0.25">
      <c r="A4337" t="s">
        <v>241</v>
      </c>
      <c r="B4337" s="1">
        <v>44985</v>
      </c>
      <c r="C4337" t="s">
        <v>670</v>
      </c>
      <c r="D4337" t="s">
        <v>671</v>
      </c>
      <c r="E4337" s="4">
        <v>40197.410000000025</v>
      </c>
      <c r="F4337" t="s">
        <v>567</v>
      </c>
      <c r="G4337" t="s">
        <v>511</v>
      </c>
      <c r="H4337" t="s">
        <v>340</v>
      </c>
      <c r="I4337" t="s">
        <v>341</v>
      </c>
      <c r="J4337" t="s">
        <v>667</v>
      </c>
      <c r="L4337" t="s">
        <v>340</v>
      </c>
      <c r="M4337" t="s">
        <v>341</v>
      </c>
      <c r="N4337" t="s">
        <v>573</v>
      </c>
    </row>
    <row r="4338" spans="1:14" hidden="1" x14ac:dyDescent="0.25">
      <c r="A4338" t="s">
        <v>241</v>
      </c>
      <c r="B4338" s="1">
        <v>44985</v>
      </c>
      <c r="C4338" t="s">
        <v>674</v>
      </c>
      <c r="D4338" t="s">
        <v>675</v>
      </c>
      <c r="E4338" s="4">
        <v>14741.999999999942</v>
      </c>
      <c r="F4338" t="s">
        <v>567</v>
      </c>
      <c r="G4338" t="s">
        <v>511</v>
      </c>
      <c r="H4338" t="s">
        <v>340</v>
      </c>
      <c r="I4338" t="s">
        <v>341</v>
      </c>
      <c r="J4338" t="s">
        <v>667</v>
      </c>
      <c r="L4338" t="s">
        <v>340</v>
      </c>
      <c r="M4338" t="s">
        <v>341</v>
      </c>
      <c r="N4338" t="s">
        <v>573</v>
      </c>
    </row>
    <row r="4339" spans="1:14" hidden="1" x14ac:dyDescent="0.25">
      <c r="A4339" t="s">
        <v>241</v>
      </c>
      <c r="B4339" s="1">
        <v>44985</v>
      </c>
      <c r="C4339" t="s">
        <v>678</v>
      </c>
      <c r="D4339" t="s">
        <v>679</v>
      </c>
      <c r="E4339" s="4">
        <v>9309.4900000000198</v>
      </c>
      <c r="F4339" t="s">
        <v>567</v>
      </c>
      <c r="G4339" t="s">
        <v>511</v>
      </c>
      <c r="H4339" t="s">
        <v>340</v>
      </c>
      <c r="I4339" t="s">
        <v>341</v>
      </c>
      <c r="J4339" t="s">
        <v>667</v>
      </c>
      <c r="L4339" t="s">
        <v>340</v>
      </c>
      <c r="M4339" t="s">
        <v>341</v>
      </c>
      <c r="N4339" t="s">
        <v>573</v>
      </c>
    </row>
    <row r="4340" spans="1:14" hidden="1" x14ac:dyDescent="0.25">
      <c r="A4340" t="s">
        <v>241</v>
      </c>
      <c r="B4340" s="1">
        <v>44985</v>
      </c>
      <c r="C4340" t="s">
        <v>687</v>
      </c>
      <c r="D4340" t="s">
        <v>688</v>
      </c>
      <c r="E4340" s="4">
        <v>314.26</v>
      </c>
      <c r="F4340" t="s">
        <v>567</v>
      </c>
      <c r="G4340" t="s">
        <v>511</v>
      </c>
      <c r="H4340" t="s">
        <v>355</v>
      </c>
      <c r="I4340" t="s">
        <v>356</v>
      </c>
      <c r="J4340" t="s">
        <v>689</v>
      </c>
      <c r="L4340" t="s">
        <v>355</v>
      </c>
      <c r="M4340" t="s">
        <v>427</v>
      </c>
      <c r="N4340" t="s">
        <v>573</v>
      </c>
    </row>
    <row r="4341" spans="1:14" hidden="1" x14ac:dyDescent="0.25">
      <c r="A4341" t="s">
        <v>241</v>
      </c>
      <c r="B4341" s="1">
        <v>44985</v>
      </c>
      <c r="C4341" t="s">
        <v>1184</v>
      </c>
      <c r="D4341" t="s">
        <v>1185</v>
      </c>
      <c r="E4341" s="4">
        <v>158417.74</v>
      </c>
      <c r="F4341" t="s">
        <v>567</v>
      </c>
      <c r="G4341" t="s">
        <v>511</v>
      </c>
      <c r="H4341" t="s">
        <v>355</v>
      </c>
      <c r="I4341" t="s">
        <v>356</v>
      </c>
      <c r="J4341" t="s">
        <v>689</v>
      </c>
      <c r="L4341" t="s">
        <v>355</v>
      </c>
      <c r="M4341" t="s">
        <v>427</v>
      </c>
      <c r="N4341" t="s">
        <v>573</v>
      </c>
    </row>
    <row r="4342" spans="1:14" hidden="1" x14ac:dyDescent="0.25">
      <c r="A4342" t="s">
        <v>241</v>
      </c>
      <c r="B4342" s="1">
        <v>44985</v>
      </c>
      <c r="C4342" t="s">
        <v>700</v>
      </c>
      <c r="D4342" t="s">
        <v>701</v>
      </c>
      <c r="E4342" s="4">
        <v>10732.319999999998</v>
      </c>
      <c r="F4342" t="s">
        <v>567</v>
      </c>
      <c r="G4342" t="s">
        <v>511</v>
      </c>
      <c r="H4342" t="s">
        <v>355</v>
      </c>
      <c r="I4342" t="s">
        <v>356</v>
      </c>
      <c r="J4342" t="s">
        <v>689</v>
      </c>
      <c r="L4342" t="s">
        <v>355</v>
      </c>
      <c r="M4342" t="s">
        <v>427</v>
      </c>
      <c r="N4342" t="s">
        <v>573</v>
      </c>
    </row>
    <row r="4343" spans="1:14" hidden="1" x14ac:dyDescent="0.25">
      <c r="A4343" t="s">
        <v>241</v>
      </c>
      <c r="B4343" s="1">
        <v>44985</v>
      </c>
      <c r="C4343" t="s">
        <v>706</v>
      </c>
      <c r="D4343" t="s">
        <v>707</v>
      </c>
      <c r="E4343" s="4">
        <v>11904.81</v>
      </c>
      <c r="F4343" t="s">
        <v>567</v>
      </c>
      <c r="G4343" t="s">
        <v>511</v>
      </c>
      <c r="H4343" t="s">
        <v>345</v>
      </c>
      <c r="I4343" t="s">
        <v>346</v>
      </c>
      <c r="J4343" t="s">
        <v>684</v>
      </c>
      <c r="L4343" t="s">
        <v>345</v>
      </c>
      <c r="M4343" t="s">
        <v>346</v>
      </c>
      <c r="N4343" t="s">
        <v>573</v>
      </c>
    </row>
    <row r="4344" spans="1:14" hidden="1" x14ac:dyDescent="0.25">
      <c r="A4344" t="s">
        <v>241</v>
      </c>
      <c r="B4344" s="1">
        <v>44985</v>
      </c>
      <c r="C4344" t="s">
        <v>710</v>
      </c>
      <c r="D4344" t="s">
        <v>711</v>
      </c>
      <c r="E4344" s="4">
        <v>7228.9400000000023</v>
      </c>
      <c r="F4344" t="s">
        <v>567</v>
      </c>
      <c r="G4344" t="s">
        <v>511</v>
      </c>
      <c r="H4344" t="s">
        <v>355</v>
      </c>
      <c r="I4344" t="s">
        <v>356</v>
      </c>
      <c r="J4344" t="s">
        <v>689</v>
      </c>
      <c r="L4344" t="s">
        <v>355</v>
      </c>
      <c r="M4344" t="s">
        <v>427</v>
      </c>
      <c r="N4344" t="s">
        <v>573</v>
      </c>
    </row>
    <row r="4345" spans="1:14" hidden="1" x14ac:dyDescent="0.25">
      <c r="A4345" t="s">
        <v>241</v>
      </c>
      <c r="B4345" s="1">
        <v>44985</v>
      </c>
      <c r="C4345" t="s">
        <v>1186</v>
      </c>
      <c r="D4345" t="s">
        <v>1187</v>
      </c>
      <c r="E4345" s="4">
        <v>1430</v>
      </c>
      <c r="F4345" t="s">
        <v>567</v>
      </c>
      <c r="G4345" t="s">
        <v>511</v>
      </c>
      <c r="H4345" t="s">
        <v>355</v>
      </c>
      <c r="I4345" t="s">
        <v>356</v>
      </c>
      <c r="J4345" t="s">
        <v>689</v>
      </c>
      <c r="L4345" t="s">
        <v>355</v>
      </c>
      <c r="M4345" t="s">
        <v>427</v>
      </c>
      <c r="N4345" t="s">
        <v>573</v>
      </c>
    </row>
    <row r="4346" spans="1:14" hidden="1" x14ac:dyDescent="0.25">
      <c r="A4346" t="s">
        <v>241</v>
      </c>
      <c r="B4346" s="1">
        <v>44985</v>
      </c>
      <c r="C4346" t="s">
        <v>723</v>
      </c>
      <c r="D4346" t="s">
        <v>724</v>
      </c>
      <c r="E4346" s="4">
        <v>14658.910000000014</v>
      </c>
      <c r="F4346" t="s">
        <v>567</v>
      </c>
      <c r="G4346" t="s">
        <v>511</v>
      </c>
      <c r="H4346" t="s">
        <v>345</v>
      </c>
      <c r="I4346" t="s">
        <v>346</v>
      </c>
      <c r="J4346" t="s">
        <v>725</v>
      </c>
      <c r="L4346" t="s">
        <v>342</v>
      </c>
      <c r="M4346" t="s">
        <v>346</v>
      </c>
      <c r="N4346" t="s">
        <v>573</v>
      </c>
    </row>
    <row r="4347" spans="1:14" hidden="1" x14ac:dyDescent="0.25">
      <c r="A4347" t="s">
        <v>241</v>
      </c>
      <c r="B4347" s="1">
        <v>44985</v>
      </c>
      <c r="C4347" t="s">
        <v>728</v>
      </c>
      <c r="D4347" t="s">
        <v>729</v>
      </c>
      <c r="E4347" s="4">
        <v>2796.9300000000658</v>
      </c>
      <c r="F4347" t="s">
        <v>567</v>
      </c>
      <c r="G4347" t="s">
        <v>511</v>
      </c>
      <c r="H4347" t="s">
        <v>345</v>
      </c>
      <c r="I4347" t="s">
        <v>346</v>
      </c>
      <c r="J4347" t="s">
        <v>684</v>
      </c>
      <c r="L4347" t="s">
        <v>345</v>
      </c>
      <c r="M4347" t="s">
        <v>346</v>
      </c>
      <c r="N4347" t="s">
        <v>573</v>
      </c>
    </row>
    <row r="4348" spans="1:14" hidden="1" x14ac:dyDescent="0.25">
      <c r="A4348" t="s">
        <v>241</v>
      </c>
      <c r="B4348" s="1">
        <v>44985</v>
      </c>
      <c r="C4348" t="s">
        <v>736</v>
      </c>
      <c r="D4348" t="s">
        <v>737</v>
      </c>
      <c r="E4348" s="4">
        <v>71801.3</v>
      </c>
      <c r="F4348" t="s">
        <v>567</v>
      </c>
      <c r="G4348" t="s">
        <v>511</v>
      </c>
      <c r="H4348" t="s">
        <v>345</v>
      </c>
      <c r="I4348" t="s">
        <v>346</v>
      </c>
      <c r="J4348" t="s">
        <v>684</v>
      </c>
      <c r="L4348" t="s">
        <v>345</v>
      </c>
      <c r="M4348" t="s">
        <v>346</v>
      </c>
      <c r="N4348" t="s">
        <v>573</v>
      </c>
    </row>
    <row r="4349" spans="1:14" hidden="1" x14ac:dyDescent="0.25">
      <c r="A4349" t="s">
        <v>241</v>
      </c>
      <c r="B4349" s="1">
        <v>44985</v>
      </c>
      <c r="C4349" t="s">
        <v>740</v>
      </c>
      <c r="D4349" t="s">
        <v>741</v>
      </c>
      <c r="E4349" s="4">
        <v>1000.0000000000427</v>
      </c>
      <c r="F4349" t="s">
        <v>567</v>
      </c>
      <c r="G4349" t="s">
        <v>511</v>
      </c>
      <c r="H4349" t="s">
        <v>345</v>
      </c>
      <c r="I4349" t="s">
        <v>346</v>
      </c>
      <c r="J4349" t="s">
        <v>684</v>
      </c>
      <c r="L4349" t="s">
        <v>345</v>
      </c>
      <c r="M4349" t="s">
        <v>346</v>
      </c>
      <c r="N4349" t="s">
        <v>573</v>
      </c>
    </row>
    <row r="4350" spans="1:14" hidden="1" x14ac:dyDescent="0.25">
      <c r="A4350" t="s">
        <v>241</v>
      </c>
      <c r="B4350" s="1">
        <v>44985</v>
      </c>
      <c r="C4350" t="s">
        <v>744</v>
      </c>
      <c r="D4350" t="s">
        <v>745</v>
      </c>
      <c r="E4350" s="4">
        <v>245.19000000003135</v>
      </c>
      <c r="F4350" t="s">
        <v>567</v>
      </c>
      <c r="G4350" t="s">
        <v>511</v>
      </c>
      <c r="H4350" t="s">
        <v>348</v>
      </c>
      <c r="I4350" t="s">
        <v>349</v>
      </c>
      <c r="J4350" t="s">
        <v>746</v>
      </c>
      <c r="L4350" t="s">
        <v>348</v>
      </c>
      <c r="M4350" t="s">
        <v>346</v>
      </c>
      <c r="N4350" t="s">
        <v>573</v>
      </c>
    </row>
    <row r="4351" spans="1:14" hidden="1" x14ac:dyDescent="0.25">
      <c r="A4351" t="s">
        <v>241</v>
      </c>
      <c r="B4351" s="1">
        <v>44985</v>
      </c>
      <c r="C4351" t="s">
        <v>749</v>
      </c>
      <c r="D4351" t="s">
        <v>750</v>
      </c>
      <c r="E4351" s="4">
        <v>1874.770000000015</v>
      </c>
      <c r="F4351" t="s">
        <v>567</v>
      </c>
      <c r="G4351" t="s">
        <v>511</v>
      </c>
      <c r="H4351" t="s">
        <v>345</v>
      </c>
      <c r="I4351" t="s">
        <v>346</v>
      </c>
      <c r="J4351" t="s">
        <v>684</v>
      </c>
      <c r="L4351" t="s">
        <v>345</v>
      </c>
      <c r="M4351" t="s">
        <v>346</v>
      </c>
      <c r="N4351" t="s">
        <v>573</v>
      </c>
    </row>
    <row r="4352" spans="1:14" hidden="1" x14ac:dyDescent="0.25">
      <c r="A4352" t="s">
        <v>241</v>
      </c>
      <c r="B4352" s="1">
        <v>44985</v>
      </c>
      <c r="C4352" t="s">
        <v>753</v>
      </c>
      <c r="D4352" t="s">
        <v>754</v>
      </c>
      <c r="E4352" s="4">
        <v>49592.770000000004</v>
      </c>
      <c r="F4352" t="s">
        <v>567</v>
      </c>
      <c r="G4352" t="s">
        <v>511</v>
      </c>
      <c r="H4352" t="s">
        <v>345</v>
      </c>
      <c r="I4352" t="s">
        <v>346</v>
      </c>
      <c r="J4352" t="s">
        <v>684</v>
      </c>
      <c r="L4352" t="s">
        <v>345</v>
      </c>
      <c r="M4352" t="s">
        <v>346</v>
      </c>
      <c r="N4352" t="s">
        <v>573</v>
      </c>
    </row>
    <row r="4353" spans="1:14" hidden="1" x14ac:dyDescent="0.25">
      <c r="A4353" t="s">
        <v>241</v>
      </c>
      <c r="B4353" s="1">
        <v>44985</v>
      </c>
      <c r="C4353" t="s">
        <v>765</v>
      </c>
      <c r="D4353" t="s">
        <v>766</v>
      </c>
      <c r="E4353" s="4">
        <v>53.55</v>
      </c>
      <c r="F4353" t="s">
        <v>567</v>
      </c>
      <c r="G4353" t="s">
        <v>511</v>
      </c>
      <c r="H4353" t="s">
        <v>345</v>
      </c>
      <c r="I4353" t="s">
        <v>346</v>
      </c>
      <c r="J4353" t="s">
        <v>684</v>
      </c>
      <c r="L4353" t="s">
        <v>345</v>
      </c>
      <c r="M4353" t="s">
        <v>346</v>
      </c>
      <c r="N4353" t="s">
        <v>573</v>
      </c>
    </row>
    <row r="4354" spans="1:14" hidden="1" x14ac:dyDescent="0.25">
      <c r="A4354" t="s">
        <v>241</v>
      </c>
      <c r="B4354" s="1">
        <v>44985</v>
      </c>
      <c r="C4354" t="s">
        <v>1188</v>
      </c>
      <c r="D4354" t="s">
        <v>1189</v>
      </c>
      <c r="E4354" s="4">
        <v>1091.8000000000002</v>
      </c>
      <c r="F4354" t="s">
        <v>567</v>
      </c>
      <c r="G4354" t="s">
        <v>511</v>
      </c>
      <c r="H4354" t="s">
        <v>345</v>
      </c>
      <c r="I4354" t="s">
        <v>346</v>
      </c>
      <c r="J4354" t="s">
        <v>684</v>
      </c>
      <c r="L4354" t="s">
        <v>345</v>
      </c>
      <c r="M4354" t="s">
        <v>346</v>
      </c>
      <c r="N4354" t="s">
        <v>573</v>
      </c>
    </row>
    <row r="4355" spans="1:14" hidden="1" x14ac:dyDescent="0.25">
      <c r="A4355" t="s">
        <v>241</v>
      </c>
      <c r="B4355" s="1">
        <v>44985</v>
      </c>
      <c r="C4355" t="s">
        <v>783</v>
      </c>
      <c r="D4355" t="s">
        <v>784</v>
      </c>
      <c r="E4355" s="4">
        <v>1120</v>
      </c>
      <c r="F4355" t="s">
        <v>567</v>
      </c>
      <c r="G4355" t="s">
        <v>511</v>
      </c>
      <c r="H4355" t="s">
        <v>345</v>
      </c>
      <c r="I4355" t="s">
        <v>346</v>
      </c>
      <c r="J4355" t="s">
        <v>684</v>
      </c>
      <c r="L4355" t="s">
        <v>345</v>
      </c>
      <c r="M4355" t="s">
        <v>432</v>
      </c>
      <c r="N4355" t="s">
        <v>573</v>
      </c>
    </row>
    <row r="4356" spans="1:14" hidden="1" x14ac:dyDescent="0.25">
      <c r="A4356" t="s">
        <v>241</v>
      </c>
      <c r="B4356" s="1">
        <v>44985</v>
      </c>
      <c r="C4356" t="s">
        <v>68</v>
      </c>
      <c r="D4356" t="s">
        <v>69</v>
      </c>
      <c r="E4356" s="4">
        <v>1273.6900000000016</v>
      </c>
      <c r="F4356" t="s">
        <v>567</v>
      </c>
      <c r="G4356" t="s">
        <v>511</v>
      </c>
      <c r="H4356" t="s">
        <v>324</v>
      </c>
      <c r="I4356" t="s">
        <v>323</v>
      </c>
      <c r="J4356" t="s">
        <v>787</v>
      </c>
      <c r="L4356" t="s">
        <v>324</v>
      </c>
      <c r="M4356" t="s">
        <v>323</v>
      </c>
      <c r="N4356" t="s">
        <v>573</v>
      </c>
    </row>
    <row r="4357" spans="1:14" hidden="1" x14ac:dyDescent="0.25">
      <c r="A4357" t="s">
        <v>241</v>
      </c>
      <c r="B4357" s="1">
        <v>44985</v>
      </c>
      <c r="C4357" t="s">
        <v>70</v>
      </c>
      <c r="D4357" t="s">
        <v>71</v>
      </c>
      <c r="E4357" s="4">
        <v>11533.87499999904</v>
      </c>
      <c r="F4357" t="s">
        <v>567</v>
      </c>
      <c r="G4357" t="s">
        <v>511</v>
      </c>
      <c r="H4357" t="s">
        <v>324</v>
      </c>
      <c r="I4357" t="s">
        <v>323</v>
      </c>
      <c r="J4357" t="s">
        <v>787</v>
      </c>
      <c r="L4357" t="s">
        <v>324</v>
      </c>
      <c r="M4357" t="s">
        <v>323</v>
      </c>
      <c r="N4357" t="s">
        <v>573</v>
      </c>
    </row>
    <row r="4358" spans="1:14" hidden="1" x14ac:dyDescent="0.25">
      <c r="A4358" t="s">
        <v>241</v>
      </c>
      <c r="B4358" s="1">
        <v>44985</v>
      </c>
      <c r="C4358" t="s">
        <v>72</v>
      </c>
      <c r="D4358" t="s">
        <v>73</v>
      </c>
      <c r="E4358" s="4">
        <v>2225.0499999999993</v>
      </c>
      <c r="F4358" t="s">
        <v>567</v>
      </c>
      <c r="G4358" t="s">
        <v>511</v>
      </c>
      <c r="H4358" t="s">
        <v>324</v>
      </c>
      <c r="I4358" t="s">
        <v>323</v>
      </c>
      <c r="J4358" t="s">
        <v>787</v>
      </c>
      <c r="L4358" t="s">
        <v>324</v>
      </c>
      <c r="M4358" t="s">
        <v>323</v>
      </c>
      <c r="N4358" t="s">
        <v>573</v>
      </c>
    </row>
    <row r="4359" spans="1:14" hidden="1" x14ac:dyDescent="0.25">
      <c r="A4359" t="s">
        <v>241</v>
      </c>
      <c r="B4359" s="1">
        <v>44985</v>
      </c>
      <c r="C4359" t="s">
        <v>78</v>
      </c>
      <c r="D4359" t="s">
        <v>79</v>
      </c>
      <c r="E4359" s="4">
        <v>213125.08000000613</v>
      </c>
      <c r="F4359" t="s">
        <v>567</v>
      </c>
      <c r="G4359" t="s">
        <v>511</v>
      </c>
      <c r="H4359" t="s">
        <v>324</v>
      </c>
      <c r="I4359" t="s">
        <v>323</v>
      </c>
      <c r="J4359" t="s">
        <v>787</v>
      </c>
      <c r="L4359" t="s">
        <v>324</v>
      </c>
      <c r="M4359" t="s">
        <v>323</v>
      </c>
      <c r="N4359" t="s">
        <v>573</v>
      </c>
    </row>
    <row r="4360" spans="1:14" hidden="1" x14ac:dyDescent="0.25">
      <c r="A4360" t="s">
        <v>241</v>
      </c>
      <c r="B4360" s="1">
        <v>44985</v>
      </c>
      <c r="C4360" t="s">
        <v>80</v>
      </c>
      <c r="D4360" t="s">
        <v>81</v>
      </c>
      <c r="E4360" s="4">
        <v>63288.629999999932</v>
      </c>
      <c r="F4360" t="s">
        <v>567</v>
      </c>
      <c r="G4360" t="s">
        <v>511</v>
      </c>
      <c r="H4360" t="s">
        <v>324</v>
      </c>
      <c r="I4360" t="s">
        <v>323</v>
      </c>
      <c r="J4360" t="s">
        <v>787</v>
      </c>
      <c r="L4360" t="s">
        <v>324</v>
      </c>
      <c r="M4360" t="s">
        <v>323</v>
      </c>
      <c r="N4360" t="s">
        <v>573</v>
      </c>
    </row>
    <row r="4361" spans="1:14" hidden="1" x14ac:dyDescent="0.25">
      <c r="A4361" t="s">
        <v>241</v>
      </c>
      <c r="B4361" s="1">
        <v>44985</v>
      </c>
      <c r="C4361" t="s">
        <v>82</v>
      </c>
      <c r="D4361" t="s">
        <v>83</v>
      </c>
      <c r="E4361" s="4">
        <v>1906.3000000000029</v>
      </c>
      <c r="F4361" t="s">
        <v>567</v>
      </c>
      <c r="G4361" t="s">
        <v>511</v>
      </c>
      <c r="H4361" t="s">
        <v>324</v>
      </c>
      <c r="I4361" t="s">
        <v>323</v>
      </c>
      <c r="J4361" t="s">
        <v>787</v>
      </c>
      <c r="L4361" t="s">
        <v>324</v>
      </c>
      <c r="M4361" t="s">
        <v>323</v>
      </c>
      <c r="N4361" t="s">
        <v>573</v>
      </c>
    </row>
    <row r="4362" spans="1:14" hidden="1" x14ac:dyDescent="0.25">
      <c r="A4362" t="s">
        <v>241</v>
      </c>
      <c r="B4362" s="1">
        <v>44985</v>
      </c>
      <c r="C4362" t="s">
        <v>84</v>
      </c>
      <c r="D4362" t="s">
        <v>85</v>
      </c>
      <c r="E4362" s="4">
        <v>34182.150000002657</v>
      </c>
      <c r="F4362" t="s">
        <v>567</v>
      </c>
      <c r="G4362" t="s">
        <v>511</v>
      </c>
      <c r="H4362" t="s">
        <v>324</v>
      </c>
      <c r="I4362" t="s">
        <v>323</v>
      </c>
      <c r="J4362" t="s">
        <v>787</v>
      </c>
      <c r="L4362" t="s">
        <v>324</v>
      </c>
      <c r="M4362" t="s">
        <v>323</v>
      </c>
      <c r="N4362" t="s">
        <v>573</v>
      </c>
    </row>
    <row r="4363" spans="1:14" hidden="1" x14ac:dyDescent="0.25">
      <c r="A4363" t="s">
        <v>241</v>
      </c>
      <c r="B4363" s="1">
        <v>44985</v>
      </c>
      <c r="C4363" t="s">
        <v>86</v>
      </c>
      <c r="D4363" t="s">
        <v>87</v>
      </c>
      <c r="E4363" s="4">
        <v>164316.90999999997</v>
      </c>
      <c r="F4363" t="s">
        <v>567</v>
      </c>
      <c r="G4363" t="s">
        <v>511</v>
      </c>
      <c r="H4363" t="s">
        <v>324</v>
      </c>
      <c r="I4363" t="s">
        <v>323</v>
      </c>
      <c r="J4363" t="s">
        <v>787</v>
      </c>
      <c r="L4363" t="s">
        <v>324</v>
      </c>
      <c r="M4363" t="s">
        <v>323</v>
      </c>
      <c r="N4363" t="s">
        <v>573</v>
      </c>
    </row>
    <row r="4364" spans="1:14" hidden="1" x14ac:dyDescent="0.25">
      <c r="A4364" t="s">
        <v>241</v>
      </c>
      <c r="B4364" s="1">
        <v>44985</v>
      </c>
      <c r="C4364" t="s">
        <v>88</v>
      </c>
      <c r="D4364" t="s">
        <v>89</v>
      </c>
      <c r="E4364" s="4">
        <v>36050.030000000297</v>
      </c>
      <c r="F4364" t="s">
        <v>567</v>
      </c>
      <c r="G4364" t="s">
        <v>511</v>
      </c>
      <c r="H4364" t="s">
        <v>324</v>
      </c>
      <c r="I4364" t="s">
        <v>323</v>
      </c>
      <c r="J4364" t="s">
        <v>787</v>
      </c>
      <c r="L4364" t="s">
        <v>324</v>
      </c>
      <c r="M4364" t="s">
        <v>323</v>
      </c>
      <c r="N4364" t="s">
        <v>573</v>
      </c>
    </row>
    <row r="4365" spans="1:14" hidden="1" x14ac:dyDescent="0.25">
      <c r="A4365" t="s">
        <v>241</v>
      </c>
      <c r="B4365" s="1">
        <v>44985</v>
      </c>
      <c r="C4365" t="s">
        <v>90</v>
      </c>
      <c r="D4365" t="s">
        <v>91</v>
      </c>
      <c r="E4365" s="4">
        <v>19504.939999999988</v>
      </c>
      <c r="F4365" t="s">
        <v>567</v>
      </c>
      <c r="G4365" t="s">
        <v>511</v>
      </c>
      <c r="H4365" t="s">
        <v>324</v>
      </c>
      <c r="I4365" t="s">
        <v>323</v>
      </c>
      <c r="J4365" t="s">
        <v>787</v>
      </c>
      <c r="L4365" t="s">
        <v>324</v>
      </c>
      <c r="M4365" t="s">
        <v>323</v>
      </c>
      <c r="N4365" t="s">
        <v>573</v>
      </c>
    </row>
    <row r="4366" spans="1:14" hidden="1" x14ac:dyDescent="0.25">
      <c r="A4366" t="s">
        <v>241</v>
      </c>
      <c r="B4366" s="1">
        <v>44985</v>
      </c>
      <c r="C4366" t="s">
        <v>92</v>
      </c>
      <c r="D4366" t="s">
        <v>93</v>
      </c>
      <c r="E4366" s="4">
        <v>122086.1700000001</v>
      </c>
      <c r="F4366" t="s">
        <v>567</v>
      </c>
      <c r="G4366" t="s">
        <v>511</v>
      </c>
      <c r="H4366" t="s">
        <v>324</v>
      </c>
      <c r="I4366" t="s">
        <v>323</v>
      </c>
      <c r="J4366" t="s">
        <v>787</v>
      </c>
      <c r="L4366" t="s">
        <v>324</v>
      </c>
      <c r="M4366" t="s">
        <v>323</v>
      </c>
      <c r="N4366" t="s">
        <v>573</v>
      </c>
    </row>
    <row r="4367" spans="1:14" hidden="1" x14ac:dyDescent="0.25">
      <c r="A4367" t="s">
        <v>241</v>
      </c>
      <c r="B4367" s="1">
        <v>44985</v>
      </c>
      <c r="C4367" t="s">
        <v>94</v>
      </c>
      <c r="D4367" t="s">
        <v>95</v>
      </c>
      <c r="E4367" s="4">
        <v>15354.290000000003</v>
      </c>
      <c r="F4367" t="s">
        <v>567</v>
      </c>
      <c r="G4367" t="s">
        <v>511</v>
      </c>
      <c r="H4367" t="s">
        <v>324</v>
      </c>
      <c r="I4367" t="s">
        <v>323</v>
      </c>
      <c r="J4367" t="s">
        <v>787</v>
      </c>
      <c r="L4367" t="s">
        <v>324</v>
      </c>
      <c r="M4367" t="s">
        <v>323</v>
      </c>
      <c r="N4367" t="s">
        <v>573</v>
      </c>
    </row>
    <row r="4368" spans="1:14" hidden="1" x14ac:dyDescent="0.25">
      <c r="A4368" t="s">
        <v>241</v>
      </c>
      <c r="B4368" s="1">
        <v>44985</v>
      </c>
      <c r="C4368" t="s">
        <v>96</v>
      </c>
      <c r="D4368" t="s">
        <v>97</v>
      </c>
      <c r="E4368" s="4">
        <v>80598.52999999997</v>
      </c>
      <c r="F4368" t="s">
        <v>567</v>
      </c>
      <c r="G4368" t="s">
        <v>511</v>
      </c>
      <c r="H4368" t="s">
        <v>324</v>
      </c>
      <c r="I4368" t="s">
        <v>323</v>
      </c>
      <c r="J4368" t="s">
        <v>787</v>
      </c>
      <c r="L4368" t="s">
        <v>324</v>
      </c>
      <c r="M4368" t="s">
        <v>323</v>
      </c>
      <c r="N4368" t="s">
        <v>573</v>
      </c>
    </row>
    <row r="4369" spans="1:14" hidden="1" x14ac:dyDescent="0.25">
      <c r="A4369" t="s">
        <v>241</v>
      </c>
      <c r="B4369" s="1">
        <v>44985</v>
      </c>
      <c r="C4369" t="s">
        <v>98</v>
      </c>
      <c r="D4369" t="s">
        <v>99</v>
      </c>
      <c r="E4369" s="4">
        <v>1645.2600000000011</v>
      </c>
      <c r="F4369" t="s">
        <v>567</v>
      </c>
      <c r="G4369" t="s">
        <v>511</v>
      </c>
      <c r="H4369" t="s">
        <v>324</v>
      </c>
      <c r="I4369" t="s">
        <v>323</v>
      </c>
      <c r="J4369" t="s">
        <v>787</v>
      </c>
      <c r="L4369" t="s">
        <v>324</v>
      </c>
      <c r="M4369" t="s">
        <v>323</v>
      </c>
      <c r="N4369" t="s">
        <v>573</v>
      </c>
    </row>
    <row r="4370" spans="1:14" hidden="1" x14ac:dyDescent="0.25">
      <c r="A4370" t="s">
        <v>241</v>
      </c>
      <c r="B4370" s="1">
        <v>44985</v>
      </c>
      <c r="C4370" t="s">
        <v>1298</v>
      </c>
      <c r="D4370" t="s">
        <v>1299</v>
      </c>
      <c r="E4370" s="4">
        <v>1859.2499999999882</v>
      </c>
      <c r="F4370" t="s">
        <v>567</v>
      </c>
      <c r="G4370" t="s">
        <v>511</v>
      </c>
      <c r="H4370" t="s">
        <v>324</v>
      </c>
      <c r="I4370" t="s">
        <v>323</v>
      </c>
      <c r="J4370" t="s">
        <v>787</v>
      </c>
      <c r="L4370" t="s">
        <v>324</v>
      </c>
      <c r="M4370" t="s">
        <v>323</v>
      </c>
      <c r="N4370" t="s">
        <v>573</v>
      </c>
    </row>
    <row r="4371" spans="1:14" hidden="1" x14ac:dyDescent="0.25">
      <c r="A4371" t="s">
        <v>241</v>
      </c>
      <c r="B4371" s="1">
        <v>44985</v>
      </c>
      <c r="C4371" t="s">
        <v>100</v>
      </c>
      <c r="D4371" t="s">
        <v>101</v>
      </c>
      <c r="E4371" s="4">
        <v>1000153.42</v>
      </c>
      <c r="F4371" t="s">
        <v>567</v>
      </c>
      <c r="G4371" t="s">
        <v>511</v>
      </c>
      <c r="H4371" t="s">
        <v>324</v>
      </c>
      <c r="I4371" t="s">
        <v>323</v>
      </c>
      <c r="J4371" t="s">
        <v>787</v>
      </c>
      <c r="L4371" t="s">
        <v>324</v>
      </c>
      <c r="M4371" t="s">
        <v>323</v>
      </c>
      <c r="N4371" t="s">
        <v>573</v>
      </c>
    </row>
    <row r="4372" spans="1:14" hidden="1" x14ac:dyDescent="0.25">
      <c r="A4372" t="s">
        <v>241</v>
      </c>
      <c r="B4372" s="1">
        <v>44985</v>
      </c>
      <c r="C4372" t="s">
        <v>108</v>
      </c>
      <c r="D4372" t="s">
        <v>109</v>
      </c>
      <c r="E4372" s="4">
        <v>2550000</v>
      </c>
      <c r="F4372" t="s">
        <v>567</v>
      </c>
      <c r="G4372" t="s">
        <v>511</v>
      </c>
      <c r="H4372" t="s">
        <v>324</v>
      </c>
      <c r="I4372" t="s">
        <v>323</v>
      </c>
      <c r="J4372" t="s">
        <v>787</v>
      </c>
      <c r="L4372" t="s">
        <v>324</v>
      </c>
      <c r="M4372" t="s">
        <v>323</v>
      </c>
      <c r="N4372" t="s">
        <v>573</v>
      </c>
    </row>
    <row r="4373" spans="1:14" hidden="1" x14ac:dyDescent="0.25">
      <c r="A4373" t="s">
        <v>241</v>
      </c>
      <c r="B4373" s="1">
        <v>44985</v>
      </c>
      <c r="C4373" t="s">
        <v>1232</v>
      </c>
      <c r="D4373" t="s">
        <v>1233</v>
      </c>
      <c r="E4373" s="4">
        <v>4.9999979892163537E-3</v>
      </c>
      <c r="F4373" t="s">
        <v>567</v>
      </c>
      <c r="G4373" t="s">
        <v>511</v>
      </c>
      <c r="H4373" t="s">
        <v>351</v>
      </c>
      <c r="I4373" t="s">
        <v>354</v>
      </c>
      <c r="J4373" t="s">
        <v>848</v>
      </c>
      <c r="L4373" t="s">
        <v>351</v>
      </c>
      <c r="M4373" t="s">
        <v>440</v>
      </c>
      <c r="N4373" t="s">
        <v>573</v>
      </c>
    </row>
    <row r="4374" spans="1:14" hidden="1" x14ac:dyDescent="0.25">
      <c r="A4374" t="s">
        <v>241</v>
      </c>
      <c r="B4374" s="1">
        <v>44985</v>
      </c>
      <c r="C4374" t="s">
        <v>1230</v>
      </c>
      <c r="D4374" t="s">
        <v>1231</v>
      </c>
      <c r="E4374" s="4">
        <v>15898.290000000201</v>
      </c>
      <c r="F4374" t="s">
        <v>567</v>
      </c>
      <c r="G4374" t="s">
        <v>511</v>
      </c>
      <c r="H4374" t="s">
        <v>355</v>
      </c>
      <c r="I4374" t="s">
        <v>356</v>
      </c>
      <c r="J4374" t="s">
        <v>689</v>
      </c>
      <c r="L4374" t="s">
        <v>716</v>
      </c>
      <c r="M4374" t="s">
        <v>356</v>
      </c>
      <c r="N4374" t="s">
        <v>573</v>
      </c>
    </row>
    <row r="4375" spans="1:14" hidden="1" x14ac:dyDescent="0.25">
      <c r="A4375" t="s">
        <v>241</v>
      </c>
      <c r="B4375" s="1">
        <v>44985</v>
      </c>
      <c r="C4375" t="s">
        <v>1324</v>
      </c>
      <c r="D4375" t="s">
        <v>1325</v>
      </c>
      <c r="E4375" s="4">
        <v>55.97</v>
      </c>
      <c r="F4375" t="s">
        <v>567</v>
      </c>
      <c r="G4375" t="s">
        <v>511</v>
      </c>
      <c r="H4375" t="s">
        <v>355</v>
      </c>
      <c r="I4375" t="s">
        <v>356</v>
      </c>
      <c r="J4375" t="s">
        <v>689</v>
      </c>
      <c r="L4375" t="s">
        <v>355</v>
      </c>
      <c r="M4375" t="s">
        <v>356</v>
      </c>
      <c r="N4375" t="s">
        <v>573</v>
      </c>
    </row>
    <row r="4376" spans="1:14" hidden="1" x14ac:dyDescent="0.25">
      <c r="A4376" t="s">
        <v>241</v>
      </c>
      <c r="B4376" s="1">
        <v>44985</v>
      </c>
      <c r="C4376" t="s">
        <v>1117</v>
      </c>
      <c r="D4376" t="s">
        <v>1118</v>
      </c>
      <c r="E4376" s="4">
        <v>746.93000000000029</v>
      </c>
      <c r="F4376" t="s">
        <v>567</v>
      </c>
      <c r="G4376" t="s">
        <v>511</v>
      </c>
      <c r="H4376" t="s">
        <v>348</v>
      </c>
      <c r="I4376" t="s">
        <v>349</v>
      </c>
      <c r="J4376" t="s">
        <v>746</v>
      </c>
      <c r="L4376" t="s">
        <v>348</v>
      </c>
      <c r="M4376" t="s">
        <v>453</v>
      </c>
      <c r="N4376" t="s">
        <v>573</v>
      </c>
    </row>
    <row r="4377" spans="1:14" hidden="1" x14ac:dyDescent="0.25">
      <c r="A4377" t="s">
        <v>241</v>
      </c>
      <c r="B4377" s="1">
        <v>44985</v>
      </c>
      <c r="C4377" t="s">
        <v>846</v>
      </c>
      <c r="D4377" t="s">
        <v>847</v>
      </c>
      <c r="E4377" s="4">
        <v>-7650.0000000000427</v>
      </c>
      <c r="F4377" t="s">
        <v>567</v>
      </c>
      <c r="G4377" t="s">
        <v>511</v>
      </c>
      <c r="H4377" t="s">
        <v>347</v>
      </c>
      <c r="I4377" t="s">
        <v>350</v>
      </c>
      <c r="J4377" t="s">
        <v>848</v>
      </c>
      <c r="L4377" t="s">
        <v>347</v>
      </c>
      <c r="M4377" t="s">
        <v>350</v>
      </c>
      <c r="N4377" t="s">
        <v>573</v>
      </c>
    </row>
    <row r="4378" spans="1:14" hidden="1" x14ac:dyDescent="0.25">
      <c r="A4378" t="s">
        <v>241</v>
      </c>
      <c r="B4378" s="1">
        <v>44985</v>
      </c>
      <c r="C4378" t="s">
        <v>851</v>
      </c>
      <c r="D4378" t="s">
        <v>852</v>
      </c>
      <c r="E4378" s="4">
        <v>-100000</v>
      </c>
      <c r="F4378" t="s">
        <v>567</v>
      </c>
      <c r="G4378" t="s">
        <v>511</v>
      </c>
      <c r="H4378" t="s">
        <v>347</v>
      </c>
      <c r="I4378" t="s">
        <v>350</v>
      </c>
      <c r="J4378" t="s">
        <v>848</v>
      </c>
      <c r="L4378" t="s">
        <v>347</v>
      </c>
      <c r="M4378" t="s">
        <v>350</v>
      </c>
      <c r="N4378" t="s">
        <v>573</v>
      </c>
    </row>
    <row r="4379" spans="1:14" hidden="1" x14ac:dyDescent="0.25">
      <c r="A4379" t="s">
        <v>241</v>
      </c>
      <c r="B4379" s="1">
        <v>44985</v>
      </c>
      <c r="C4379" t="s">
        <v>855</v>
      </c>
      <c r="D4379" t="s">
        <v>856</v>
      </c>
      <c r="E4379" s="4">
        <v>-800000</v>
      </c>
      <c r="F4379" t="s">
        <v>567</v>
      </c>
      <c r="G4379" t="s">
        <v>511</v>
      </c>
      <c r="H4379" t="s">
        <v>347</v>
      </c>
      <c r="I4379" t="s">
        <v>350</v>
      </c>
      <c r="J4379" t="s">
        <v>848</v>
      </c>
      <c r="L4379" t="s">
        <v>347</v>
      </c>
      <c r="M4379" t="s">
        <v>350</v>
      </c>
      <c r="N4379" t="s">
        <v>573</v>
      </c>
    </row>
    <row r="4380" spans="1:14" hidden="1" x14ac:dyDescent="0.25">
      <c r="A4380" t="s">
        <v>241</v>
      </c>
      <c r="B4380" s="1">
        <v>44985</v>
      </c>
      <c r="C4380" t="s">
        <v>859</v>
      </c>
      <c r="D4380" t="s">
        <v>860</v>
      </c>
      <c r="E4380" s="4">
        <v>-62928.91</v>
      </c>
      <c r="F4380" t="s">
        <v>567</v>
      </c>
      <c r="G4380" t="s">
        <v>511</v>
      </c>
      <c r="H4380" t="s">
        <v>351</v>
      </c>
      <c r="I4380" t="s">
        <v>354</v>
      </c>
      <c r="J4380" t="s">
        <v>848</v>
      </c>
      <c r="L4380" t="s">
        <v>351</v>
      </c>
      <c r="M4380" t="s">
        <v>438</v>
      </c>
      <c r="N4380" t="s">
        <v>573</v>
      </c>
    </row>
    <row r="4381" spans="1:14" hidden="1" x14ac:dyDescent="0.25">
      <c r="A4381" t="s">
        <v>241</v>
      </c>
      <c r="B4381" s="1">
        <v>44985</v>
      </c>
      <c r="C4381" t="s">
        <v>1192</v>
      </c>
      <c r="D4381" t="s">
        <v>1193</v>
      </c>
      <c r="E4381" s="4">
        <v>-214421.22</v>
      </c>
      <c r="F4381" t="s">
        <v>567</v>
      </c>
      <c r="G4381" t="s">
        <v>511</v>
      </c>
      <c r="H4381" t="s">
        <v>351</v>
      </c>
      <c r="I4381" t="s">
        <v>354</v>
      </c>
      <c r="J4381" t="s">
        <v>848</v>
      </c>
      <c r="L4381" t="s">
        <v>1194</v>
      </c>
      <c r="M4381" t="s">
        <v>442</v>
      </c>
      <c r="N4381" t="s">
        <v>573</v>
      </c>
    </row>
    <row r="4382" spans="1:14" hidden="1" x14ac:dyDescent="0.25">
      <c r="A4382" t="s">
        <v>241</v>
      </c>
      <c r="B4382" s="1">
        <v>44985</v>
      </c>
      <c r="C4382" t="s">
        <v>865</v>
      </c>
      <c r="D4382" t="s">
        <v>866</v>
      </c>
      <c r="E4382" s="4">
        <v>-86282.830000000016</v>
      </c>
      <c r="F4382" t="s">
        <v>567</v>
      </c>
      <c r="G4382" t="s">
        <v>511</v>
      </c>
      <c r="H4382" t="s">
        <v>351</v>
      </c>
      <c r="I4382" t="s">
        <v>354</v>
      </c>
      <c r="J4382" t="s">
        <v>848</v>
      </c>
      <c r="L4382" t="s">
        <v>351</v>
      </c>
      <c r="M4382" t="s">
        <v>440</v>
      </c>
      <c r="N4382" t="s">
        <v>573</v>
      </c>
    </row>
    <row r="4383" spans="1:14" hidden="1" x14ac:dyDescent="0.25">
      <c r="A4383" t="s">
        <v>241</v>
      </c>
      <c r="B4383" s="1">
        <v>44985</v>
      </c>
      <c r="C4383" t="s">
        <v>1326</v>
      </c>
      <c r="D4383" t="s">
        <v>1327</v>
      </c>
      <c r="E4383" s="4">
        <v>-68372.169999995676</v>
      </c>
      <c r="F4383" t="s">
        <v>567</v>
      </c>
      <c r="G4383" t="s">
        <v>511</v>
      </c>
      <c r="H4383" t="s">
        <v>351</v>
      </c>
      <c r="I4383" t="s">
        <v>354</v>
      </c>
      <c r="J4383" t="s">
        <v>848</v>
      </c>
      <c r="L4383" t="s">
        <v>351</v>
      </c>
      <c r="M4383" t="s">
        <v>440</v>
      </c>
      <c r="N4383" t="s">
        <v>573</v>
      </c>
    </row>
    <row r="4384" spans="1:14" hidden="1" x14ac:dyDescent="0.25">
      <c r="A4384" t="s">
        <v>241</v>
      </c>
      <c r="B4384" s="1">
        <v>44985</v>
      </c>
      <c r="C4384" t="s">
        <v>871</v>
      </c>
      <c r="D4384" t="s">
        <v>872</v>
      </c>
      <c r="E4384" s="4">
        <v>-104189.62</v>
      </c>
      <c r="F4384" t="s">
        <v>567</v>
      </c>
      <c r="G4384" t="s">
        <v>511</v>
      </c>
      <c r="H4384" t="s">
        <v>519</v>
      </c>
      <c r="I4384" t="s">
        <v>513</v>
      </c>
      <c r="J4384" t="s">
        <v>594</v>
      </c>
      <c r="L4384" t="s">
        <v>519</v>
      </c>
      <c r="M4384" t="s">
        <v>419</v>
      </c>
      <c r="N4384" t="s">
        <v>573</v>
      </c>
    </row>
    <row r="4385" spans="1:14" hidden="1" x14ac:dyDescent="0.25">
      <c r="A4385" t="s">
        <v>241</v>
      </c>
      <c r="B4385" s="1">
        <v>44985</v>
      </c>
      <c r="C4385" t="s">
        <v>873</v>
      </c>
      <c r="D4385" t="s">
        <v>874</v>
      </c>
      <c r="E4385" s="4">
        <v>-209105.68000000002</v>
      </c>
      <c r="F4385" t="s">
        <v>567</v>
      </c>
      <c r="G4385" t="s">
        <v>511</v>
      </c>
      <c r="H4385" t="s">
        <v>519</v>
      </c>
      <c r="I4385" t="s">
        <v>513</v>
      </c>
      <c r="J4385" t="s">
        <v>594</v>
      </c>
      <c r="L4385" t="s">
        <v>519</v>
      </c>
      <c r="M4385" t="s">
        <v>419</v>
      </c>
      <c r="N4385" t="s">
        <v>573</v>
      </c>
    </row>
    <row r="4386" spans="1:14" hidden="1" x14ac:dyDescent="0.25">
      <c r="A4386" t="s">
        <v>241</v>
      </c>
      <c r="B4386" s="1">
        <v>44985</v>
      </c>
      <c r="C4386" t="s">
        <v>875</v>
      </c>
      <c r="D4386" t="s">
        <v>876</v>
      </c>
      <c r="E4386" s="4">
        <v>-130693.5</v>
      </c>
      <c r="F4386" t="s">
        <v>567</v>
      </c>
      <c r="G4386" t="s">
        <v>511</v>
      </c>
      <c r="H4386" t="s">
        <v>519</v>
      </c>
      <c r="I4386" t="s">
        <v>513</v>
      </c>
      <c r="J4386" t="s">
        <v>594</v>
      </c>
      <c r="L4386" t="s">
        <v>519</v>
      </c>
      <c r="M4386" t="s">
        <v>419</v>
      </c>
      <c r="N4386" t="s">
        <v>573</v>
      </c>
    </row>
    <row r="4387" spans="1:14" hidden="1" x14ac:dyDescent="0.25">
      <c r="A4387" t="s">
        <v>241</v>
      </c>
      <c r="B4387" s="1">
        <v>44985</v>
      </c>
      <c r="C4387" t="s">
        <v>877</v>
      </c>
      <c r="D4387" t="s">
        <v>878</v>
      </c>
      <c r="E4387" s="4">
        <v>-792</v>
      </c>
      <c r="F4387" t="s">
        <v>567</v>
      </c>
      <c r="G4387" t="s">
        <v>511</v>
      </c>
      <c r="H4387" t="s">
        <v>519</v>
      </c>
      <c r="I4387" t="s">
        <v>513</v>
      </c>
      <c r="J4387" t="s">
        <v>594</v>
      </c>
      <c r="L4387" t="s">
        <v>519</v>
      </c>
      <c r="M4387" t="s">
        <v>419</v>
      </c>
      <c r="N4387" t="s">
        <v>573</v>
      </c>
    </row>
    <row r="4388" spans="1:14" hidden="1" x14ac:dyDescent="0.25">
      <c r="A4388" t="s">
        <v>241</v>
      </c>
      <c r="B4388" s="1">
        <v>44985</v>
      </c>
      <c r="C4388" t="s">
        <v>879</v>
      </c>
      <c r="D4388" t="s">
        <v>880</v>
      </c>
      <c r="E4388" s="4">
        <v>-51454.32</v>
      </c>
      <c r="F4388" t="s">
        <v>567</v>
      </c>
      <c r="G4388" t="s">
        <v>511</v>
      </c>
      <c r="H4388" t="s">
        <v>519</v>
      </c>
      <c r="I4388" t="s">
        <v>513</v>
      </c>
      <c r="J4388" t="s">
        <v>594</v>
      </c>
      <c r="L4388" t="s">
        <v>519</v>
      </c>
      <c r="M4388" t="s">
        <v>419</v>
      </c>
      <c r="N4388" t="s">
        <v>573</v>
      </c>
    </row>
    <row r="4389" spans="1:14" hidden="1" x14ac:dyDescent="0.25">
      <c r="A4389" t="s">
        <v>241</v>
      </c>
      <c r="B4389" s="1">
        <v>44985</v>
      </c>
      <c r="C4389" t="s">
        <v>881</v>
      </c>
      <c r="D4389" t="s">
        <v>882</v>
      </c>
      <c r="E4389" s="4">
        <v>-16408.5</v>
      </c>
      <c r="F4389" t="s">
        <v>567</v>
      </c>
      <c r="G4389" t="s">
        <v>511</v>
      </c>
      <c r="H4389" t="s">
        <v>519</v>
      </c>
      <c r="I4389" t="s">
        <v>513</v>
      </c>
      <c r="J4389" t="s">
        <v>594</v>
      </c>
      <c r="L4389" t="s">
        <v>519</v>
      </c>
      <c r="M4389" t="s">
        <v>419</v>
      </c>
      <c r="N4389" t="s">
        <v>573</v>
      </c>
    </row>
    <row r="4390" spans="1:14" hidden="1" x14ac:dyDescent="0.25">
      <c r="A4390" t="s">
        <v>241</v>
      </c>
      <c r="B4390" s="1">
        <v>44985</v>
      </c>
      <c r="C4390" t="s">
        <v>883</v>
      </c>
      <c r="D4390" t="s">
        <v>884</v>
      </c>
      <c r="E4390" s="4">
        <v>-37664.42</v>
      </c>
      <c r="F4390" t="s">
        <v>567</v>
      </c>
      <c r="G4390" t="s">
        <v>511</v>
      </c>
      <c r="H4390" t="s">
        <v>519</v>
      </c>
      <c r="I4390" t="s">
        <v>513</v>
      </c>
      <c r="J4390" t="s">
        <v>594</v>
      </c>
      <c r="L4390" t="s">
        <v>519</v>
      </c>
      <c r="M4390" t="s">
        <v>419</v>
      </c>
      <c r="N4390" t="s">
        <v>573</v>
      </c>
    </row>
    <row r="4391" spans="1:14" hidden="1" x14ac:dyDescent="0.25">
      <c r="A4391" t="s">
        <v>241</v>
      </c>
      <c r="B4391" s="1">
        <v>44985</v>
      </c>
      <c r="C4391" t="s">
        <v>885</v>
      </c>
      <c r="D4391" t="s">
        <v>886</v>
      </c>
      <c r="E4391" s="4">
        <v>-9208.98</v>
      </c>
      <c r="F4391" t="s">
        <v>567</v>
      </c>
      <c r="G4391" t="s">
        <v>511</v>
      </c>
      <c r="H4391" t="s">
        <v>519</v>
      </c>
      <c r="I4391" t="s">
        <v>513</v>
      </c>
      <c r="J4391" t="s">
        <v>594</v>
      </c>
      <c r="L4391" t="s">
        <v>519</v>
      </c>
      <c r="M4391" t="s">
        <v>419</v>
      </c>
      <c r="N4391" t="s">
        <v>573</v>
      </c>
    </row>
    <row r="4392" spans="1:14" hidden="1" x14ac:dyDescent="0.25">
      <c r="A4392" t="s">
        <v>241</v>
      </c>
      <c r="B4392" s="1">
        <v>44985</v>
      </c>
      <c r="C4392" t="s">
        <v>887</v>
      </c>
      <c r="D4392" t="s">
        <v>888</v>
      </c>
      <c r="E4392" s="4">
        <v>-10000</v>
      </c>
      <c r="F4392" t="s">
        <v>567</v>
      </c>
      <c r="G4392" t="s">
        <v>511</v>
      </c>
      <c r="H4392" t="s">
        <v>516</v>
      </c>
      <c r="I4392" t="s">
        <v>512</v>
      </c>
      <c r="J4392" t="s">
        <v>572</v>
      </c>
      <c r="L4392" t="s">
        <v>516</v>
      </c>
      <c r="M4392" t="s">
        <v>417</v>
      </c>
      <c r="N4392" t="s">
        <v>573</v>
      </c>
    </row>
    <row r="4393" spans="1:14" hidden="1" x14ac:dyDescent="0.25">
      <c r="A4393" t="s">
        <v>241</v>
      </c>
      <c r="B4393" s="1">
        <v>44985</v>
      </c>
      <c r="C4393" t="s">
        <v>891</v>
      </c>
      <c r="D4393" t="s">
        <v>892</v>
      </c>
      <c r="E4393" s="4">
        <v>-5023</v>
      </c>
      <c r="F4393" t="s">
        <v>567</v>
      </c>
      <c r="G4393" t="s">
        <v>511</v>
      </c>
      <c r="H4393" t="s">
        <v>516</v>
      </c>
      <c r="I4393" t="s">
        <v>512</v>
      </c>
      <c r="J4393" t="s">
        <v>572</v>
      </c>
      <c r="L4393" t="s">
        <v>516</v>
      </c>
      <c r="M4393" t="s">
        <v>417</v>
      </c>
      <c r="N4393" t="s">
        <v>573</v>
      </c>
    </row>
    <row r="4394" spans="1:14" hidden="1" x14ac:dyDescent="0.25">
      <c r="A4394" t="s">
        <v>241</v>
      </c>
      <c r="B4394" s="1">
        <v>44985</v>
      </c>
      <c r="C4394" t="s">
        <v>893</v>
      </c>
      <c r="D4394" t="s">
        <v>894</v>
      </c>
      <c r="E4394" s="4">
        <v>-35407.530000000021</v>
      </c>
      <c r="F4394" t="s">
        <v>567</v>
      </c>
      <c r="G4394" t="s">
        <v>511</v>
      </c>
      <c r="H4394" t="s">
        <v>516</v>
      </c>
      <c r="I4394" t="s">
        <v>512</v>
      </c>
      <c r="J4394" t="s">
        <v>572</v>
      </c>
      <c r="L4394" t="s">
        <v>516</v>
      </c>
      <c r="M4394" t="s">
        <v>417</v>
      </c>
      <c r="N4394" t="s">
        <v>573</v>
      </c>
    </row>
    <row r="4395" spans="1:14" hidden="1" x14ac:dyDescent="0.25">
      <c r="A4395" t="s">
        <v>241</v>
      </c>
      <c r="B4395" s="1">
        <v>44985</v>
      </c>
      <c r="C4395" t="s">
        <v>895</v>
      </c>
      <c r="D4395" t="s">
        <v>896</v>
      </c>
      <c r="E4395" s="4">
        <v>-50940.84</v>
      </c>
      <c r="F4395" t="s">
        <v>567</v>
      </c>
      <c r="G4395" t="s">
        <v>511</v>
      </c>
      <c r="H4395" t="s">
        <v>516</v>
      </c>
      <c r="I4395" t="s">
        <v>512</v>
      </c>
      <c r="J4395" t="s">
        <v>572</v>
      </c>
      <c r="L4395" t="s">
        <v>516</v>
      </c>
      <c r="M4395" t="s">
        <v>417</v>
      </c>
      <c r="N4395" t="s">
        <v>573</v>
      </c>
    </row>
    <row r="4396" spans="1:14" hidden="1" x14ac:dyDescent="0.25">
      <c r="A4396" t="s">
        <v>241</v>
      </c>
      <c r="B4396" s="1">
        <v>44985</v>
      </c>
      <c r="C4396" t="s">
        <v>897</v>
      </c>
      <c r="D4396" t="s">
        <v>898</v>
      </c>
      <c r="E4396" s="4">
        <v>-1145372</v>
      </c>
      <c r="F4396" t="s">
        <v>567</v>
      </c>
      <c r="G4396" t="s">
        <v>511</v>
      </c>
      <c r="H4396" t="s">
        <v>331</v>
      </c>
      <c r="I4396" t="s">
        <v>332</v>
      </c>
      <c r="J4396" t="s">
        <v>899</v>
      </c>
      <c r="L4396" t="s">
        <v>331</v>
      </c>
      <c r="M4396" t="s">
        <v>332</v>
      </c>
      <c r="N4396" t="s">
        <v>573</v>
      </c>
    </row>
    <row r="4397" spans="1:14" hidden="1" x14ac:dyDescent="0.25">
      <c r="A4397" t="s">
        <v>241</v>
      </c>
      <c r="B4397" s="1">
        <v>44985</v>
      </c>
      <c r="C4397" t="s">
        <v>1195</v>
      </c>
      <c r="D4397" t="s">
        <v>1196</v>
      </c>
      <c r="E4397" s="4">
        <v>-245167.83000000002</v>
      </c>
      <c r="F4397" t="s">
        <v>567</v>
      </c>
      <c r="G4397" t="s">
        <v>511</v>
      </c>
      <c r="H4397" t="s">
        <v>331</v>
      </c>
      <c r="I4397" t="s">
        <v>332</v>
      </c>
      <c r="J4397" t="s">
        <v>899</v>
      </c>
      <c r="L4397" t="s">
        <v>331</v>
      </c>
      <c r="M4397" t="s">
        <v>332</v>
      </c>
      <c r="N4397" t="s">
        <v>573</v>
      </c>
    </row>
    <row r="4398" spans="1:14" hidden="1" x14ac:dyDescent="0.25">
      <c r="A4398" t="s">
        <v>241</v>
      </c>
      <c r="B4398" s="1">
        <v>44985</v>
      </c>
      <c r="C4398" t="s">
        <v>1197</v>
      </c>
      <c r="D4398" t="s">
        <v>1198</v>
      </c>
      <c r="E4398" s="4">
        <v>-517000</v>
      </c>
      <c r="F4398" t="s">
        <v>567</v>
      </c>
      <c r="G4398" t="s">
        <v>511</v>
      </c>
      <c r="H4398" t="s">
        <v>331</v>
      </c>
      <c r="I4398" t="s">
        <v>332</v>
      </c>
      <c r="J4398" t="s">
        <v>899</v>
      </c>
      <c r="L4398" t="s">
        <v>331</v>
      </c>
      <c r="M4398" t="s">
        <v>332</v>
      </c>
      <c r="N4398" t="s">
        <v>573</v>
      </c>
    </row>
    <row r="4399" spans="1:14" hidden="1" x14ac:dyDescent="0.25">
      <c r="A4399" t="s">
        <v>241</v>
      </c>
      <c r="B4399" s="1">
        <v>44985</v>
      </c>
      <c r="C4399" t="s">
        <v>145</v>
      </c>
      <c r="D4399" t="s">
        <v>1199</v>
      </c>
      <c r="E4399" s="4">
        <v>-315297.5</v>
      </c>
      <c r="F4399" t="s">
        <v>567</v>
      </c>
      <c r="G4399" t="s">
        <v>511</v>
      </c>
      <c r="H4399" t="s">
        <v>338</v>
      </c>
      <c r="I4399" t="s">
        <v>136</v>
      </c>
      <c r="J4399" t="s">
        <v>655</v>
      </c>
      <c r="L4399" t="s">
        <v>338</v>
      </c>
      <c r="M4399" t="s">
        <v>136</v>
      </c>
      <c r="N4399" t="s">
        <v>573</v>
      </c>
    </row>
    <row r="4400" spans="1:14" hidden="1" x14ac:dyDescent="0.25">
      <c r="A4400" t="s">
        <v>241</v>
      </c>
      <c r="B4400" s="1">
        <v>44985</v>
      </c>
      <c r="C4400" t="s">
        <v>141</v>
      </c>
      <c r="D4400" t="s">
        <v>1318</v>
      </c>
      <c r="E4400" s="4">
        <v>-550000</v>
      </c>
      <c r="F4400" t="s">
        <v>567</v>
      </c>
      <c r="G4400" t="s">
        <v>511</v>
      </c>
      <c r="H4400" t="s">
        <v>338</v>
      </c>
      <c r="I4400" t="s">
        <v>136</v>
      </c>
      <c r="J4400" t="s">
        <v>655</v>
      </c>
      <c r="L4400" t="s">
        <v>338</v>
      </c>
      <c r="M4400" t="s">
        <v>136</v>
      </c>
      <c r="N4400" t="s">
        <v>573</v>
      </c>
    </row>
    <row r="4401" spans="1:14" hidden="1" x14ac:dyDescent="0.25">
      <c r="A4401" t="s">
        <v>241</v>
      </c>
      <c r="B4401" s="1">
        <v>44985</v>
      </c>
      <c r="C4401" t="s">
        <v>902</v>
      </c>
      <c r="D4401" t="s">
        <v>903</v>
      </c>
      <c r="E4401" s="4">
        <v>-151601.00000000003</v>
      </c>
      <c r="F4401" t="s">
        <v>567</v>
      </c>
      <c r="G4401" t="s">
        <v>511</v>
      </c>
      <c r="H4401" t="s">
        <v>328</v>
      </c>
      <c r="I4401" t="s">
        <v>329</v>
      </c>
      <c r="J4401" t="s">
        <v>904</v>
      </c>
      <c r="L4401" t="s">
        <v>328</v>
      </c>
      <c r="M4401" t="s">
        <v>329</v>
      </c>
      <c r="N4401" t="s">
        <v>573</v>
      </c>
    </row>
    <row r="4402" spans="1:14" hidden="1" x14ac:dyDescent="0.25">
      <c r="A4402" t="s">
        <v>241</v>
      </c>
      <c r="B4402" s="1">
        <v>44985</v>
      </c>
      <c r="C4402" t="s">
        <v>905</v>
      </c>
      <c r="D4402" t="s">
        <v>906</v>
      </c>
      <c r="E4402" s="4">
        <v>-336718.73000000004</v>
      </c>
      <c r="F4402" t="s">
        <v>567</v>
      </c>
      <c r="G4402" t="s">
        <v>511</v>
      </c>
      <c r="H4402" t="s">
        <v>328</v>
      </c>
      <c r="I4402" t="s">
        <v>329</v>
      </c>
      <c r="J4402" t="s">
        <v>904</v>
      </c>
      <c r="L4402" t="s">
        <v>328</v>
      </c>
      <c r="M4402" t="s">
        <v>329</v>
      </c>
      <c r="N4402" t="s">
        <v>573</v>
      </c>
    </row>
    <row r="4403" spans="1:14" hidden="1" x14ac:dyDescent="0.25">
      <c r="A4403" t="s">
        <v>241</v>
      </c>
      <c r="B4403" s="1">
        <v>44985</v>
      </c>
      <c r="C4403" t="s">
        <v>907</v>
      </c>
      <c r="D4403" t="s">
        <v>908</v>
      </c>
      <c r="E4403" s="4">
        <v>-44973.450000000004</v>
      </c>
      <c r="F4403" t="s">
        <v>567</v>
      </c>
      <c r="G4403" t="s">
        <v>511</v>
      </c>
      <c r="H4403" t="s">
        <v>328</v>
      </c>
      <c r="I4403" t="s">
        <v>329</v>
      </c>
      <c r="J4403" t="s">
        <v>904</v>
      </c>
      <c r="L4403" t="s">
        <v>328</v>
      </c>
      <c r="M4403" t="s">
        <v>329</v>
      </c>
      <c r="N4403" t="s">
        <v>573</v>
      </c>
    </row>
    <row r="4404" spans="1:14" hidden="1" x14ac:dyDescent="0.25">
      <c r="A4404" t="s">
        <v>241</v>
      </c>
      <c r="B4404" s="1">
        <v>44985</v>
      </c>
      <c r="C4404" t="s">
        <v>909</v>
      </c>
      <c r="D4404" t="s">
        <v>910</v>
      </c>
      <c r="E4404" s="4">
        <v>-7931.5799999999945</v>
      </c>
      <c r="F4404" t="s">
        <v>567</v>
      </c>
      <c r="G4404" t="s">
        <v>511</v>
      </c>
      <c r="H4404" t="s">
        <v>328</v>
      </c>
      <c r="I4404" t="s">
        <v>329</v>
      </c>
      <c r="J4404" t="s">
        <v>904</v>
      </c>
      <c r="L4404" t="s">
        <v>328</v>
      </c>
      <c r="M4404" t="s">
        <v>329</v>
      </c>
      <c r="N4404" t="s">
        <v>573</v>
      </c>
    </row>
    <row r="4405" spans="1:14" hidden="1" x14ac:dyDescent="0.25">
      <c r="A4405" t="s">
        <v>241</v>
      </c>
      <c r="B4405" s="1">
        <v>44985</v>
      </c>
      <c r="C4405" t="s">
        <v>913</v>
      </c>
      <c r="D4405" t="s">
        <v>914</v>
      </c>
      <c r="E4405" s="4">
        <v>-195502.61</v>
      </c>
      <c r="F4405" t="s">
        <v>567</v>
      </c>
      <c r="G4405" t="s">
        <v>511</v>
      </c>
      <c r="H4405" t="s">
        <v>340</v>
      </c>
      <c r="I4405" t="s">
        <v>341</v>
      </c>
      <c r="J4405" t="s">
        <v>667</v>
      </c>
      <c r="L4405" t="s">
        <v>340</v>
      </c>
      <c r="M4405" t="s">
        <v>341</v>
      </c>
      <c r="N4405" t="s">
        <v>573</v>
      </c>
    </row>
    <row r="4406" spans="1:14" hidden="1" x14ac:dyDescent="0.25">
      <c r="A4406" t="s">
        <v>241</v>
      </c>
      <c r="B4406" s="1">
        <v>44985</v>
      </c>
      <c r="C4406" t="s">
        <v>1289</v>
      </c>
      <c r="D4406" t="s">
        <v>1290</v>
      </c>
      <c r="E4406" s="4">
        <v>-9.7700000000004366</v>
      </c>
      <c r="F4406" t="s">
        <v>567</v>
      </c>
      <c r="G4406" t="s">
        <v>511</v>
      </c>
      <c r="H4406" t="s">
        <v>324</v>
      </c>
      <c r="I4406" t="s">
        <v>323</v>
      </c>
      <c r="J4406" t="s">
        <v>787</v>
      </c>
      <c r="L4406" t="s">
        <v>324</v>
      </c>
      <c r="M4406" t="s">
        <v>323</v>
      </c>
      <c r="N4406" t="s">
        <v>573</v>
      </c>
    </row>
    <row r="4407" spans="1:14" hidden="1" x14ac:dyDescent="0.25">
      <c r="A4407" t="s">
        <v>241</v>
      </c>
      <c r="B4407" s="1">
        <v>44985</v>
      </c>
      <c r="C4407" t="s">
        <v>921</v>
      </c>
      <c r="D4407" t="s">
        <v>922</v>
      </c>
      <c r="E4407" s="4">
        <v>-31824.160000000029</v>
      </c>
      <c r="F4407" t="s">
        <v>567</v>
      </c>
      <c r="G4407" t="s">
        <v>511</v>
      </c>
      <c r="H4407" t="s">
        <v>333</v>
      </c>
      <c r="I4407" t="s">
        <v>335</v>
      </c>
      <c r="J4407" t="s">
        <v>923</v>
      </c>
      <c r="L4407" t="s">
        <v>333</v>
      </c>
      <c r="M4407" t="s">
        <v>335</v>
      </c>
      <c r="N4407" t="s">
        <v>573</v>
      </c>
    </row>
    <row r="4408" spans="1:14" hidden="1" x14ac:dyDescent="0.25">
      <c r="A4408" t="s">
        <v>241</v>
      </c>
      <c r="B4408" s="1">
        <v>44985</v>
      </c>
      <c r="C4408" t="s">
        <v>110</v>
      </c>
      <c r="D4408" t="s">
        <v>926</v>
      </c>
      <c r="E4408" s="4">
        <v>-191000.65</v>
      </c>
      <c r="F4408" t="s">
        <v>567</v>
      </c>
      <c r="G4408" t="s">
        <v>511</v>
      </c>
      <c r="H4408" t="s">
        <v>333</v>
      </c>
      <c r="I4408" t="s">
        <v>335</v>
      </c>
      <c r="J4408" t="s">
        <v>923</v>
      </c>
      <c r="L4408" t="s">
        <v>333</v>
      </c>
      <c r="M4408" t="s">
        <v>335</v>
      </c>
      <c r="N4408" t="s">
        <v>573</v>
      </c>
    </row>
    <row r="4409" spans="1:14" hidden="1" x14ac:dyDescent="0.25">
      <c r="A4409" t="s">
        <v>241</v>
      </c>
      <c r="B4409" s="1">
        <v>44985</v>
      </c>
      <c r="C4409" t="s">
        <v>112</v>
      </c>
      <c r="D4409" t="s">
        <v>937</v>
      </c>
      <c r="E4409" s="4">
        <v>-601884.30000000016</v>
      </c>
      <c r="F4409" t="s">
        <v>567</v>
      </c>
      <c r="G4409" t="s">
        <v>511</v>
      </c>
      <c r="H4409" t="s">
        <v>333</v>
      </c>
      <c r="I4409" t="s">
        <v>335</v>
      </c>
      <c r="J4409" t="s">
        <v>923</v>
      </c>
      <c r="L4409" t="s">
        <v>333</v>
      </c>
      <c r="M4409" t="s">
        <v>335</v>
      </c>
      <c r="N4409" t="s">
        <v>573</v>
      </c>
    </row>
    <row r="4410" spans="1:14" hidden="1" x14ac:dyDescent="0.25">
      <c r="A4410" t="s">
        <v>241</v>
      </c>
      <c r="B4410" s="1">
        <v>44985</v>
      </c>
      <c r="C4410" t="s">
        <v>115</v>
      </c>
      <c r="D4410" t="s">
        <v>944</v>
      </c>
      <c r="E4410" s="4">
        <v>-201125.73</v>
      </c>
      <c r="F4410" t="s">
        <v>567</v>
      </c>
      <c r="G4410" t="s">
        <v>511</v>
      </c>
      <c r="H4410" t="s">
        <v>333</v>
      </c>
      <c r="I4410" t="s">
        <v>335</v>
      </c>
      <c r="J4410" t="s">
        <v>923</v>
      </c>
      <c r="L4410" t="s">
        <v>333</v>
      </c>
      <c r="M4410" t="s">
        <v>335</v>
      </c>
      <c r="N4410" t="s">
        <v>573</v>
      </c>
    </row>
    <row r="4411" spans="1:14" hidden="1" x14ac:dyDescent="0.25">
      <c r="A4411" t="s">
        <v>241</v>
      </c>
      <c r="B4411" s="1">
        <v>44985</v>
      </c>
      <c r="C4411" t="s">
        <v>117</v>
      </c>
      <c r="D4411" t="s">
        <v>947</v>
      </c>
      <c r="E4411" s="4">
        <v>-75905.81</v>
      </c>
      <c r="F4411" t="s">
        <v>567</v>
      </c>
      <c r="G4411" t="s">
        <v>511</v>
      </c>
      <c r="H4411" t="s">
        <v>333</v>
      </c>
      <c r="I4411" t="s">
        <v>335</v>
      </c>
      <c r="J4411" t="s">
        <v>923</v>
      </c>
      <c r="L4411" t="s">
        <v>333</v>
      </c>
      <c r="M4411" t="s">
        <v>335</v>
      </c>
      <c r="N4411" t="s">
        <v>573</v>
      </c>
    </row>
    <row r="4412" spans="1:14" hidden="1" x14ac:dyDescent="0.25">
      <c r="A4412" t="s">
        <v>241</v>
      </c>
      <c r="B4412" s="1">
        <v>44985</v>
      </c>
      <c r="C4412" t="s">
        <v>119</v>
      </c>
      <c r="D4412" t="s">
        <v>1202</v>
      </c>
      <c r="E4412" s="4">
        <v>-110275.99</v>
      </c>
      <c r="F4412" t="s">
        <v>567</v>
      </c>
      <c r="G4412" t="s">
        <v>511</v>
      </c>
      <c r="H4412" t="s">
        <v>333</v>
      </c>
      <c r="I4412" t="s">
        <v>335</v>
      </c>
      <c r="J4412" t="s">
        <v>923</v>
      </c>
      <c r="L4412" t="s">
        <v>333</v>
      </c>
      <c r="M4412" t="s">
        <v>335</v>
      </c>
      <c r="N4412" t="s">
        <v>573</v>
      </c>
    </row>
    <row r="4413" spans="1:14" hidden="1" x14ac:dyDescent="0.25">
      <c r="A4413" t="s">
        <v>241</v>
      </c>
      <c r="B4413" s="1">
        <v>44985</v>
      </c>
      <c r="C4413" t="s">
        <v>121</v>
      </c>
      <c r="D4413" t="s">
        <v>1203</v>
      </c>
      <c r="E4413" s="4">
        <v>-2116506.15</v>
      </c>
      <c r="F4413" t="s">
        <v>567</v>
      </c>
      <c r="G4413" t="s">
        <v>511</v>
      </c>
      <c r="H4413" t="s">
        <v>333</v>
      </c>
      <c r="I4413" t="s">
        <v>335</v>
      </c>
      <c r="J4413" t="s">
        <v>923</v>
      </c>
      <c r="L4413" t="s">
        <v>333</v>
      </c>
      <c r="M4413" t="s">
        <v>335</v>
      </c>
      <c r="N4413" t="s">
        <v>573</v>
      </c>
    </row>
    <row r="4414" spans="1:14" hidden="1" x14ac:dyDescent="0.25">
      <c r="A4414" t="s">
        <v>241</v>
      </c>
      <c r="B4414" s="1">
        <v>44985</v>
      </c>
      <c r="C4414" t="s">
        <v>106</v>
      </c>
      <c r="D4414" t="s">
        <v>107</v>
      </c>
      <c r="E4414" s="4">
        <v>-69899.199999999997</v>
      </c>
      <c r="F4414" t="s">
        <v>567</v>
      </c>
      <c r="G4414" t="s">
        <v>511</v>
      </c>
      <c r="H4414" t="s">
        <v>327</v>
      </c>
      <c r="I4414" t="s">
        <v>326</v>
      </c>
      <c r="J4414" t="s">
        <v>787</v>
      </c>
      <c r="L4414" t="s">
        <v>1319</v>
      </c>
      <c r="M4414" t="s">
        <v>323</v>
      </c>
      <c r="N4414" t="s">
        <v>573</v>
      </c>
    </row>
    <row r="4415" spans="1:14" hidden="1" x14ac:dyDescent="0.25">
      <c r="A4415" t="s">
        <v>241</v>
      </c>
      <c r="B4415" s="1">
        <v>44985</v>
      </c>
      <c r="C4415" t="s">
        <v>965</v>
      </c>
      <c r="D4415" t="s">
        <v>966</v>
      </c>
      <c r="E4415" s="4">
        <v>-29166.530000000144</v>
      </c>
      <c r="F4415" t="s">
        <v>567</v>
      </c>
      <c r="G4415" t="s">
        <v>511</v>
      </c>
      <c r="H4415" t="s">
        <v>333</v>
      </c>
      <c r="I4415" t="s">
        <v>335</v>
      </c>
      <c r="J4415" t="s">
        <v>923</v>
      </c>
      <c r="L4415" t="s">
        <v>333</v>
      </c>
      <c r="M4415" t="s">
        <v>335</v>
      </c>
      <c r="N4415" t="s">
        <v>573</v>
      </c>
    </row>
    <row r="4416" spans="1:14" hidden="1" x14ac:dyDescent="0.25">
      <c r="A4416" t="s">
        <v>241</v>
      </c>
      <c r="B4416" s="1">
        <v>44985</v>
      </c>
      <c r="C4416" t="s">
        <v>123</v>
      </c>
      <c r="D4416" t="s">
        <v>1204</v>
      </c>
      <c r="E4416" s="4">
        <v>-94931.9</v>
      </c>
      <c r="F4416" t="s">
        <v>567</v>
      </c>
      <c r="G4416" t="s">
        <v>511</v>
      </c>
      <c r="H4416" t="s">
        <v>333</v>
      </c>
      <c r="I4416" t="s">
        <v>335</v>
      </c>
      <c r="J4416" t="s">
        <v>923</v>
      </c>
      <c r="L4416" t="s">
        <v>333</v>
      </c>
      <c r="M4416" t="s">
        <v>449</v>
      </c>
      <c r="N4416" t="s">
        <v>573</v>
      </c>
    </row>
    <row r="4417" spans="1:14" hidden="1" x14ac:dyDescent="0.25">
      <c r="A4417" t="s">
        <v>241</v>
      </c>
      <c r="B4417" s="1">
        <v>44985</v>
      </c>
      <c r="C4417" t="s">
        <v>975</v>
      </c>
      <c r="D4417" t="s">
        <v>976</v>
      </c>
      <c r="E4417" s="4">
        <v>-526591.84000000008</v>
      </c>
      <c r="F4417" t="s">
        <v>567</v>
      </c>
      <c r="G4417" t="s">
        <v>511</v>
      </c>
      <c r="H4417" t="s">
        <v>342</v>
      </c>
      <c r="I4417" t="s">
        <v>343</v>
      </c>
      <c r="J4417" t="s">
        <v>725</v>
      </c>
      <c r="L4417" t="s">
        <v>342</v>
      </c>
      <c r="M4417" t="s">
        <v>343</v>
      </c>
      <c r="N4417" t="s">
        <v>573</v>
      </c>
    </row>
    <row r="4418" spans="1:14" hidden="1" x14ac:dyDescent="0.25">
      <c r="A4418" t="s">
        <v>241</v>
      </c>
      <c r="B4418" s="1">
        <v>44985</v>
      </c>
      <c r="C4418" t="s">
        <v>979</v>
      </c>
      <c r="D4418" t="s">
        <v>980</v>
      </c>
      <c r="E4418" s="4">
        <v>-3313.570000000012</v>
      </c>
      <c r="F4418" t="s">
        <v>567</v>
      </c>
      <c r="G4418" t="s">
        <v>511</v>
      </c>
      <c r="H4418" t="s">
        <v>342</v>
      </c>
      <c r="I4418" t="s">
        <v>343</v>
      </c>
      <c r="J4418" t="s">
        <v>725</v>
      </c>
      <c r="L4418" t="s">
        <v>342</v>
      </c>
      <c r="M4418" t="s">
        <v>343</v>
      </c>
      <c r="N4418" t="s">
        <v>573</v>
      </c>
    </row>
    <row r="4419" spans="1:14" hidden="1" x14ac:dyDescent="0.25">
      <c r="A4419" t="s">
        <v>241</v>
      </c>
      <c r="B4419" s="1">
        <v>44985</v>
      </c>
      <c r="C4419" t="s">
        <v>983</v>
      </c>
      <c r="D4419" t="s">
        <v>984</v>
      </c>
      <c r="E4419" s="4">
        <v>-11081.609999999999</v>
      </c>
      <c r="F4419" t="s">
        <v>567</v>
      </c>
      <c r="G4419" t="s">
        <v>511</v>
      </c>
      <c r="H4419" t="s">
        <v>342</v>
      </c>
      <c r="I4419" t="s">
        <v>343</v>
      </c>
      <c r="J4419" t="s">
        <v>725</v>
      </c>
      <c r="L4419" t="s">
        <v>342</v>
      </c>
      <c r="M4419" t="s">
        <v>343</v>
      </c>
      <c r="N4419" t="s">
        <v>573</v>
      </c>
    </row>
    <row r="4420" spans="1:14" hidden="1" x14ac:dyDescent="0.25">
      <c r="A4420" t="s">
        <v>241</v>
      </c>
      <c r="B4420" s="1">
        <v>44985</v>
      </c>
      <c r="C4420" t="s">
        <v>987</v>
      </c>
      <c r="D4420" t="s">
        <v>988</v>
      </c>
      <c r="E4420" s="4">
        <v>-50806.249999999942</v>
      </c>
      <c r="F4420" t="s">
        <v>567</v>
      </c>
      <c r="G4420" t="s">
        <v>511</v>
      </c>
      <c r="H4420" t="s">
        <v>342</v>
      </c>
      <c r="I4420" t="s">
        <v>343</v>
      </c>
      <c r="J4420" t="s">
        <v>725</v>
      </c>
      <c r="L4420" t="s">
        <v>342</v>
      </c>
      <c r="M4420" t="s">
        <v>343</v>
      </c>
      <c r="N4420" t="s">
        <v>573</v>
      </c>
    </row>
    <row r="4421" spans="1:14" hidden="1" x14ac:dyDescent="0.25">
      <c r="A4421" t="s">
        <v>241</v>
      </c>
      <c r="B4421" s="1">
        <v>44985</v>
      </c>
      <c r="C4421" t="s">
        <v>1205</v>
      </c>
      <c r="D4421" t="s">
        <v>1206</v>
      </c>
      <c r="E4421" s="4">
        <v>-12208.15</v>
      </c>
      <c r="F4421" t="s">
        <v>567</v>
      </c>
      <c r="G4421" t="s">
        <v>511</v>
      </c>
      <c r="H4421" t="s">
        <v>340</v>
      </c>
      <c r="I4421" t="s">
        <v>341</v>
      </c>
      <c r="J4421" t="s">
        <v>667</v>
      </c>
      <c r="L4421" t="s">
        <v>340</v>
      </c>
      <c r="M4421" t="s">
        <v>341</v>
      </c>
      <c r="N4421" t="s">
        <v>573</v>
      </c>
    </row>
    <row r="4422" spans="1:14" hidden="1" x14ac:dyDescent="0.25">
      <c r="A4422" t="s">
        <v>241</v>
      </c>
      <c r="B4422" s="1">
        <v>44985</v>
      </c>
      <c r="C4422" t="s">
        <v>995</v>
      </c>
      <c r="D4422" t="s">
        <v>996</v>
      </c>
      <c r="E4422" s="4">
        <v>-181216.52999999991</v>
      </c>
      <c r="F4422" t="s">
        <v>567</v>
      </c>
      <c r="G4422" t="s">
        <v>511</v>
      </c>
      <c r="H4422" t="s">
        <v>352</v>
      </c>
      <c r="I4422" t="s">
        <v>353</v>
      </c>
      <c r="J4422" t="s">
        <v>746</v>
      </c>
      <c r="L4422" t="s">
        <v>352</v>
      </c>
      <c r="M4422" t="s">
        <v>349</v>
      </c>
      <c r="N4422" t="s">
        <v>573</v>
      </c>
    </row>
    <row r="4423" spans="1:14" hidden="1" x14ac:dyDescent="0.25">
      <c r="A4423" t="s">
        <v>241</v>
      </c>
      <c r="B4423" s="1">
        <v>44985</v>
      </c>
      <c r="C4423" t="s">
        <v>1003</v>
      </c>
      <c r="D4423" t="s">
        <v>1004</v>
      </c>
      <c r="E4423" s="4">
        <v>-147136.13000000006</v>
      </c>
      <c r="F4423" t="s">
        <v>567</v>
      </c>
      <c r="G4423" t="s">
        <v>511</v>
      </c>
      <c r="H4423" t="s">
        <v>348</v>
      </c>
      <c r="I4423" t="s">
        <v>349</v>
      </c>
      <c r="J4423" t="s">
        <v>746</v>
      </c>
      <c r="L4423" t="s">
        <v>348</v>
      </c>
      <c r="M4423" t="s">
        <v>349</v>
      </c>
      <c r="N4423" t="s">
        <v>573</v>
      </c>
    </row>
    <row r="4424" spans="1:14" hidden="1" x14ac:dyDescent="0.25">
      <c r="A4424" t="s">
        <v>241</v>
      </c>
      <c r="B4424" s="1">
        <v>44985</v>
      </c>
      <c r="C4424" t="s">
        <v>1291</v>
      </c>
      <c r="D4424" t="s">
        <v>1292</v>
      </c>
      <c r="E4424" s="4">
        <v>-30322.070000000003</v>
      </c>
      <c r="F4424" t="s">
        <v>567</v>
      </c>
      <c r="G4424" t="s">
        <v>511</v>
      </c>
      <c r="H4424" t="s">
        <v>348</v>
      </c>
      <c r="I4424" t="s">
        <v>349</v>
      </c>
      <c r="J4424" t="s">
        <v>746</v>
      </c>
      <c r="L4424" t="s">
        <v>348</v>
      </c>
      <c r="M4424" t="s">
        <v>349</v>
      </c>
      <c r="N4424" t="s">
        <v>573</v>
      </c>
    </row>
    <row r="4425" spans="1:14" hidden="1" x14ac:dyDescent="0.25">
      <c r="A4425" t="s">
        <v>241</v>
      </c>
      <c r="B4425" s="1">
        <v>44985</v>
      </c>
      <c r="C4425" t="s">
        <v>1256</v>
      </c>
      <c r="D4425" t="s">
        <v>1257</v>
      </c>
      <c r="E4425" s="4">
        <v>-450</v>
      </c>
      <c r="F4425" t="s">
        <v>567</v>
      </c>
      <c r="G4425" t="s">
        <v>511</v>
      </c>
      <c r="H4425" t="s">
        <v>348</v>
      </c>
      <c r="I4425" t="s">
        <v>349</v>
      </c>
      <c r="J4425" t="s">
        <v>746</v>
      </c>
      <c r="L4425" t="s">
        <v>348</v>
      </c>
      <c r="M4425" t="s">
        <v>349</v>
      </c>
      <c r="N4425" t="s">
        <v>573</v>
      </c>
    </row>
    <row r="4426" spans="1:14" hidden="1" x14ac:dyDescent="0.25">
      <c r="A4426" t="s">
        <v>241</v>
      </c>
      <c r="B4426" s="1">
        <v>44985</v>
      </c>
      <c r="C4426" t="s">
        <v>1011</v>
      </c>
      <c r="D4426" t="s">
        <v>1012</v>
      </c>
      <c r="E4426" s="4">
        <v>-4999.9999999999964</v>
      </c>
      <c r="F4426" t="s">
        <v>567</v>
      </c>
      <c r="G4426" t="s">
        <v>511</v>
      </c>
      <c r="H4426" t="s">
        <v>348</v>
      </c>
      <c r="I4426" t="s">
        <v>349</v>
      </c>
      <c r="J4426" t="s">
        <v>746</v>
      </c>
      <c r="L4426" t="s">
        <v>348</v>
      </c>
      <c r="M4426" t="s">
        <v>349</v>
      </c>
      <c r="N4426" t="s">
        <v>573</v>
      </c>
    </row>
    <row r="4427" spans="1:14" hidden="1" x14ac:dyDescent="0.25">
      <c r="A4427" t="s">
        <v>241</v>
      </c>
      <c r="B4427" s="1">
        <v>44985</v>
      </c>
      <c r="C4427" t="s">
        <v>1015</v>
      </c>
      <c r="D4427" t="s">
        <v>1016</v>
      </c>
      <c r="E4427" s="4">
        <v>-4114.2000000000007</v>
      </c>
      <c r="F4427" t="s">
        <v>567</v>
      </c>
      <c r="G4427" t="s">
        <v>511</v>
      </c>
      <c r="H4427" t="s">
        <v>348</v>
      </c>
      <c r="I4427" t="s">
        <v>349</v>
      </c>
      <c r="J4427" t="s">
        <v>746</v>
      </c>
      <c r="L4427" t="s">
        <v>348</v>
      </c>
      <c r="M4427" t="s">
        <v>349</v>
      </c>
      <c r="N4427" t="s">
        <v>573</v>
      </c>
    </row>
    <row r="4428" spans="1:14" hidden="1" x14ac:dyDescent="0.25">
      <c r="A4428" t="s">
        <v>241</v>
      </c>
      <c r="B4428" s="1">
        <v>44985</v>
      </c>
      <c r="C4428" t="s">
        <v>1019</v>
      </c>
      <c r="D4428" t="s">
        <v>1020</v>
      </c>
      <c r="E4428" s="4">
        <v>-477.00000000009334</v>
      </c>
      <c r="F4428" t="s">
        <v>567</v>
      </c>
      <c r="G4428" t="s">
        <v>511</v>
      </c>
      <c r="H4428" t="s">
        <v>348</v>
      </c>
      <c r="I4428" t="s">
        <v>349</v>
      </c>
      <c r="J4428" t="s">
        <v>746</v>
      </c>
      <c r="L4428" t="s">
        <v>348</v>
      </c>
      <c r="M4428" t="s">
        <v>349</v>
      </c>
      <c r="N4428" t="s">
        <v>573</v>
      </c>
    </row>
    <row r="4429" spans="1:14" hidden="1" x14ac:dyDescent="0.25">
      <c r="A4429" t="s">
        <v>241</v>
      </c>
      <c r="B4429" s="1">
        <v>44985</v>
      </c>
      <c r="C4429" t="s">
        <v>1023</v>
      </c>
      <c r="D4429" t="s">
        <v>1024</v>
      </c>
      <c r="E4429" s="4">
        <v>-14231.02</v>
      </c>
      <c r="F4429" t="s">
        <v>567</v>
      </c>
      <c r="G4429" t="s">
        <v>511</v>
      </c>
      <c r="H4429" t="s">
        <v>348</v>
      </c>
      <c r="I4429" t="s">
        <v>349</v>
      </c>
      <c r="J4429" t="s">
        <v>746</v>
      </c>
      <c r="L4429" t="s">
        <v>348</v>
      </c>
      <c r="M4429" t="s">
        <v>349</v>
      </c>
      <c r="N4429" t="s">
        <v>573</v>
      </c>
    </row>
    <row r="4430" spans="1:14" hidden="1" x14ac:dyDescent="0.25">
      <c r="A4430" t="s">
        <v>241</v>
      </c>
      <c r="B4430" s="1">
        <v>44985</v>
      </c>
      <c r="C4430" t="s">
        <v>1207</v>
      </c>
      <c r="D4430" t="s">
        <v>1208</v>
      </c>
      <c r="E4430" s="4">
        <v>-27.570000000014552</v>
      </c>
      <c r="F4430" t="s">
        <v>567</v>
      </c>
      <c r="G4430" t="s">
        <v>511</v>
      </c>
      <c r="H4430" t="s">
        <v>348</v>
      </c>
      <c r="I4430" t="s">
        <v>349</v>
      </c>
      <c r="J4430" t="s">
        <v>746</v>
      </c>
      <c r="L4430" t="s">
        <v>348</v>
      </c>
      <c r="M4430" t="s">
        <v>349</v>
      </c>
      <c r="N4430" t="s">
        <v>573</v>
      </c>
    </row>
    <row r="4431" spans="1:14" hidden="1" x14ac:dyDescent="0.25">
      <c r="A4431" t="s">
        <v>241</v>
      </c>
      <c r="B4431" s="1">
        <v>44985</v>
      </c>
      <c r="C4431" t="s">
        <v>1320</v>
      </c>
      <c r="D4431" t="s">
        <v>1321</v>
      </c>
      <c r="E4431" s="4">
        <v>-10070</v>
      </c>
      <c r="F4431" t="s">
        <v>567</v>
      </c>
      <c r="G4431" t="s">
        <v>511</v>
      </c>
      <c r="H4431" t="s">
        <v>348</v>
      </c>
      <c r="I4431" t="s">
        <v>349</v>
      </c>
      <c r="J4431" t="s">
        <v>746</v>
      </c>
      <c r="L4431" t="s">
        <v>348</v>
      </c>
      <c r="M4431" t="s">
        <v>349</v>
      </c>
      <c r="N4431" t="s">
        <v>573</v>
      </c>
    </row>
    <row r="4432" spans="1:14" hidden="1" x14ac:dyDescent="0.25">
      <c r="A4432" t="s">
        <v>241</v>
      </c>
      <c r="B4432" s="1">
        <v>44985</v>
      </c>
      <c r="C4432" t="s">
        <v>1033</v>
      </c>
      <c r="D4432" t="s">
        <v>1034</v>
      </c>
      <c r="E4432" s="4">
        <v>-208.19999999999982</v>
      </c>
      <c r="F4432" t="s">
        <v>567</v>
      </c>
      <c r="G4432" t="s">
        <v>511</v>
      </c>
      <c r="H4432" t="s">
        <v>348</v>
      </c>
      <c r="I4432" t="s">
        <v>349</v>
      </c>
      <c r="J4432" t="s">
        <v>667</v>
      </c>
      <c r="L4432" t="s">
        <v>340</v>
      </c>
      <c r="M4432" t="s">
        <v>349</v>
      </c>
      <c r="N4432" t="s">
        <v>573</v>
      </c>
    </row>
    <row r="4433" spans="1:14" hidden="1" x14ac:dyDescent="0.25">
      <c r="A4433" t="s">
        <v>241</v>
      </c>
      <c r="B4433" s="1">
        <v>44985</v>
      </c>
      <c r="C4433" t="s">
        <v>1209</v>
      </c>
      <c r="D4433" t="s">
        <v>1210</v>
      </c>
      <c r="E4433" s="4">
        <v>-15382.469999999994</v>
      </c>
      <c r="F4433" t="s">
        <v>567</v>
      </c>
      <c r="G4433" t="s">
        <v>511</v>
      </c>
      <c r="H4433" t="s">
        <v>348</v>
      </c>
      <c r="I4433" t="s">
        <v>349</v>
      </c>
      <c r="J4433" t="s">
        <v>746</v>
      </c>
      <c r="L4433" t="s">
        <v>348</v>
      </c>
      <c r="M4433" t="s">
        <v>349</v>
      </c>
      <c r="N4433" t="s">
        <v>573</v>
      </c>
    </row>
    <row r="4434" spans="1:14" hidden="1" x14ac:dyDescent="0.25">
      <c r="A4434" t="s">
        <v>241</v>
      </c>
      <c r="B4434" s="1">
        <v>44985</v>
      </c>
      <c r="C4434" t="s">
        <v>1050</v>
      </c>
      <c r="D4434" t="s">
        <v>1051</v>
      </c>
      <c r="E4434" s="4">
        <v>-53247.089999999982</v>
      </c>
      <c r="F4434" t="s">
        <v>567</v>
      </c>
      <c r="G4434" t="s">
        <v>511</v>
      </c>
      <c r="H4434" t="s">
        <v>355</v>
      </c>
      <c r="I4434" t="s">
        <v>356</v>
      </c>
      <c r="J4434" t="s">
        <v>689</v>
      </c>
      <c r="L4434" t="s">
        <v>348</v>
      </c>
      <c r="M4434" t="s">
        <v>356</v>
      </c>
      <c r="N4434" t="s">
        <v>573</v>
      </c>
    </row>
    <row r="4435" spans="1:14" hidden="1" x14ac:dyDescent="0.25">
      <c r="A4435" t="s">
        <v>241</v>
      </c>
      <c r="B4435" s="1">
        <v>44985</v>
      </c>
      <c r="C4435" t="s">
        <v>1054</v>
      </c>
      <c r="D4435" t="s">
        <v>1055</v>
      </c>
      <c r="E4435" s="4">
        <v>-6174.090000000002</v>
      </c>
      <c r="F4435" t="s">
        <v>567</v>
      </c>
      <c r="G4435" t="s">
        <v>511</v>
      </c>
      <c r="H4435" t="s">
        <v>355</v>
      </c>
      <c r="I4435" t="s">
        <v>356</v>
      </c>
      <c r="J4435" t="s">
        <v>689</v>
      </c>
      <c r="L4435" t="s">
        <v>355</v>
      </c>
      <c r="M4435" t="s">
        <v>356</v>
      </c>
      <c r="N4435" t="s">
        <v>573</v>
      </c>
    </row>
    <row r="4436" spans="1:14" hidden="1" x14ac:dyDescent="0.25">
      <c r="A4436" t="s">
        <v>241</v>
      </c>
      <c r="B4436" s="1">
        <v>44985</v>
      </c>
      <c r="C4436" t="s">
        <v>1211</v>
      </c>
      <c r="D4436" t="s">
        <v>1212</v>
      </c>
      <c r="E4436" s="4">
        <v>-267.07</v>
      </c>
      <c r="F4436" t="s">
        <v>567</v>
      </c>
      <c r="G4436" t="s">
        <v>511</v>
      </c>
      <c r="H4436" t="s">
        <v>355</v>
      </c>
      <c r="I4436" t="s">
        <v>356</v>
      </c>
      <c r="J4436" t="s">
        <v>746</v>
      </c>
      <c r="L4436" t="s">
        <v>348</v>
      </c>
      <c r="M4436" t="s">
        <v>356</v>
      </c>
      <c r="N4436" t="s">
        <v>573</v>
      </c>
    </row>
    <row r="4437" spans="1:14" hidden="1" x14ac:dyDescent="0.25">
      <c r="A4437" t="s">
        <v>241</v>
      </c>
      <c r="B4437" s="1">
        <v>44985</v>
      </c>
      <c r="C4437" t="s">
        <v>1060</v>
      </c>
      <c r="D4437" t="s">
        <v>1061</v>
      </c>
      <c r="E4437" s="4">
        <v>-2206.0100000000116</v>
      </c>
      <c r="F4437" t="s">
        <v>567</v>
      </c>
      <c r="G4437" t="s">
        <v>511</v>
      </c>
      <c r="H4437" t="s">
        <v>355</v>
      </c>
      <c r="I4437" t="s">
        <v>356</v>
      </c>
      <c r="J4437" t="s">
        <v>689</v>
      </c>
      <c r="L4437" t="s">
        <v>355</v>
      </c>
      <c r="M4437" t="s">
        <v>356</v>
      </c>
      <c r="N4437" t="s">
        <v>573</v>
      </c>
    </row>
    <row r="4438" spans="1:14" hidden="1" x14ac:dyDescent="0.25">
      <c r="A4438" t="s">
        <v>241</v>
      </c>
      <c r="B4438" s="1">
        <v>44985</v>
      </c>
      <c r="C4438" t="s">
        <v>1064</v>
      </c>
      <c r="D4438" t="s">
        <v>1065</v>
      </c>
      <c r="E4438" s="4">
        <v>-2.2799999999999727</v>
      </c>
      <c r="F4438" t="s">
        <v>567</v>
      </c>
      <c r="G4438" t="s">
        <v>511</v>
      </c>
      <c r="H4438" t="s">
        <v>355</v>
      </c>
      <c r="I4438" t="s">
        <v>356</v>
      </c>
      <c r="J4438" t="s">
        <v>746</v>
      </c>
      <c r="L4438" t="s">
        <v>348</v>
      </c>
      <c r="M4438" t="s">
        <v>356</v>
      </c>
      <c r="N4438" t="s">
        <v>573</v>
      </c>
    </row>
    <row r="4439" spans="1:14" hidden="1" x14ac:dyDescent="0.25">
      <c r="A4439" t="s">
        <v>241</v>
      </c>
      <c r="B4439" s="1">
        <v>44985</v>
      </c>
      <c r="C4439" t="s">
        <v>1072</v>
      </c>
      <c r="D4439" t="s">
        <v>1073</v>
      </c>
      <c r="E4439" s="4">
        <v>-39062.630000000005</v>
      </c>
      <c r="F4439" t="s">
        <v>567</v>
      </c>
      <c r="G4439" t="s">
        <v>511</v>
      </c>
      <c r="H4439" t="s">
        <v>348</v>
      </c>
      <c r="I4439" t="s">
        <v>349</v>
      </c>
      <c r="J4439" t="s">
        <v>746</v>
      </c>
      <c r="L4439" t="s">
        <v>348</v>
      </c>
      <c r="M4439" t="s">
        <v>453</v>
      </c>
      <c r="N4439" t="s">
        <v>573</v>
      </c>
    </row>
    <row r="4440" spans="1:14" hidden="1" x14ac:dyDescent="0.25">
      <c r="A4440" t="s">
        <v>241</v>
      </c>
      <c r="B4440" s="1">
        <v>44985</v>
      </c>
      <c r="C4440" t="s">
        <v>1076</v>
      </c>
      <c r="D4440" t="s">
        <v>1077</v>
      </c>
      <c r="E4440" s="4">
        <v>-14023.59</v>
      </c>
      <c r="F4440" t="s">
        <v>567</v>
      </c>
      <c r="G4440" t="s">
        <v>511</v>
      </c>
      <c r="H4440" t="s">
        <v>348</v>
      </c>
      <c r="I4440" t="s">
        <v>349</v>
      </c>
      <c r="J4440" t="s">
        <v>746</v>
      </c>
      <c r="L4440" t="s">
        <v>348</v>
      </c>
      <c r="M4440" t="s">
        <v>453</v>
      </c>
      <c r="N4440" t="s">
        <v>573</v>
      </c>
    </row>
    <row r="4441" spans="1:14" hidden="1" x14ac:dyDescent="0.25">
      <c r="A4441" t="s">
        <v>241</v>
      </c>
      <c r="B4441" s="1">
        <v>44985</v>
      </c>
      <c r="C4441" t="s">
        <v>1234</v>
      </c>
      <c r="D4441" t="s">
        <v>1235</v>
      </c>
      <c r="E4441" s="4">
        <v>-3.4000000000000909</v>
      </c>
      <c r="F4441" t="s">
        <v>567</v>
      </c>
      <c r="G4441" t="s">
        <v>511</v>
      </c>
      <c r="H4441" t="s">
        <v>348</v>
      </c>
      <c r="I4441" t="s">
        <v>349</v>
      </c>
      <c r="J4441" t="s">
        <v>746</v>
      </c>
      <c r="L4441" t="s">
        <v>348</v>
      </c>
      <c r="M4441" t="s">
        <v>453</v>
      </c>
      <c r="N4441" t="s">
        <v>573</v>
      </c>
    </row>
    <row r="4442" spans="1:14" hidden="1" x14ac:dyDescent="0.25">
      <c r="A4442" t="s">
        <v>241</v>
      </c>
      <c r="B4442" s="1">
        <v>44985</v>
      </c>
      <c r="C4442" t="s">
        <v>1215</v>
      </c>
      <c r="D4442" t="s">
        <v>1216</v>
      </c>
      <c r="E4442" s="4">
        <v>-6.24</v>
      </c>
      <c r="F4442" t="s">
        <v>567</v>
      </c>
      <c r="G4442" t="s">
        <v>511</v>
      </c>
      <c r="H4442" t="s">
        <v>348</v>
      </c>
      <c r="I4442" t="s">
        <v>349</v>
      </c>
      <c r="J4442" t="s">
        <v>746</v>
      </c>
      <c r="L4442" t="s">
        <v>348</v>
      </c>
      <c r="M4442" t="s">
        <v>453</v>
      </c>
      <c r="N4442" t="s">
        <v>573</v>
      </c>
    </row>
    <row r="4443" spans="1:14" hidden="1" x14ac:dyDescent="0.25">
      <c r="A4443" t="s">
        <v>241</v>
      </c>
      <c r="B4443" s="1">
        <v>44985</v>
      </c>
      <c r="C4443" t="s">
        <v>1217</v>
      </c>
      <c r="D4443" t="s">
        <v>1218</v>
      </c>
      <c r="E4443" s="4">
        <v>-336.31</v>
      </c>
      <c r="F4443" t="s">
        <v>567</v>
      </c>
      <c r="G4443" t="s">
        <v>511</v>
      </c>
      <c r="H4443" t="s">
        <v>348</v>
      </c>
      <c r="I4443" t="s">
        <v>349</v>
      </c>
      <c r="J4443" t="s">
        <v>746</v>
      </c>
      <c r="L4443" t="s">
        <v>348</v>
      </c>
      <c r="M4443" t="s">
        <v>453</v>
      </c>
      <c r="N4443" t="s">
        <v>573</v>
      </c>
    </row>
    <row r="4444" spans="1:14" hidden="1" x14ac:dyDescent="0.25">
      <c r="A4444" t="s">
        <v>241</v>
      </c>
      <c r="B4444" s="1">
        <v>44985</v>
      </c>
      <c r="C4444" t="s">
        <v>1087</v>
      </c>
      <c r="D4444" t="s">
        <v>1088</v>
      </c>
      <c r="E4444" s="4">
        <v>-610.29</v>
      </c>
      <c r="F4444" t="s">
        <v>567</v>
      </c>
      <c r="G4444" t="s">
        <v>511</v>
      </c>
      <c r="H4444" t="s">
        <v>348</v>
      </c>
      <c r="I4444" t="s">
        <v>349</v>
      </c>
      <c r="J4444" t="s">
        <v>746</v>
      </c>
      <c r="L4444" t="s">
        <v>348</v>
      </c>
      <c r="M4444" t="s">
        <v>453</v>
      </c>
      <c r="N4444" t="s">
        <v>573</v>
      </c>
    </row>
    <row r="4445" spans="1:14" hidden="1" x14ac:dyDescent="0.25">
      <c r="A4445" t="s">
        <v>241</v>
      </c>
      <c r="B4445" s="1">
        <v>44985</v>
      </c>
      <c r="C4445" t="s">
        <v>1091</v>
      </c>
      <c r="D4445" t="s">
        <v>1092</v>
      </c>
      <c r="E4445" s="4">
        <v>-3751.38</v>
      </c>
      <c r="F4445" t="s">
        <v>567</v>
      </c>
      <c r="G4445" t="s">
        <v>511</v>
      </c>
      <c r="H4445" t="s">
        <v>348</v>
      </c>
      <c r="I4445" t="s">
        <v>349</v>
      </c>
      <c r="J4445" t="s">
        <v>746</v>
      </c>
      <c r="L4445" t="s">
        <v>348</v>
      </c>
      <c r="M4445" t="s">
        <v>453</v>
      </c>
      <c r="N4445" t="s">
        <v>573</v>
      </c>
    </row>
    <row r="4446" spans="1:14" hidden="1" x14ac:dyDescent="0.25">
      <c r="A4446" t="s">
        <v>241</v>
      </c>
      <c r="B4446" s="1">
        <v>44985</v>
      </c>
      <c r="C4446" t="s">
        <v>1095</v>
      </c>
      <c r="D4446" t="s">
        <v>1096</v>
      </c>
      <c r="E4446" s="4">
        <v>-652.3599999999999</v>
      </c>
      <c r="F4446" t="s">
        <v>567</v>
      </c>
      <c r="G4446" t="s">
        <v>511</v>
      </c>
      <c r="H4446" t="s">
        <v>348</v>
      </c>
      <c r="I4446" t="s">
        <v>349</v>
      </c>
      <c r="J4446" t="s">
        <v>746</v>
      </c>
      <c r="L4446" t="s">
        <v>348</v>
      </c>
      <c r="M4446" t="s">
        <v>453</v>
      </c>
      <c r="N4446" t="s">
        <v>573</v>
      </c>
    </row>
    <row r="4447" spans="1:14" hidden="1" x14ac:dyDescent="0.25">
      <c r="A4447" t="s">
        <v>241</v>
      </c>
      <c r="B4447" s="1">
        <v>44985</v>
      </c>
      <c r="C4447" t="s">
        <v>1099</v>
      </c>
      <c r="D4447" t="s">
        <v>1100</v>
      </c>
      <c r="E4447" s="4">
        <v>-494.79000000000013</v>
      </c>
      <c r="F4447" t="s">
        <v>567</v>
      </c>
      <c r="G4447" t="s">
        <v>511</v>
      </c>
      <c r="H4447" t="s">
        <v>348</v>
      </c>
      <c r="I4447" t="s">
        <v>349</v>
      </c>
      <c r="J4447" t="s">
        <v>746</v>
      </c>
      <c r="L4447" t="s">
        <v>348</v>
      </c>
      <c r="M4447" t="s">
        <v>453</v>
      </c>
      <c r="N4447" t="s">
        <v>573</v>
      </c>
    </row>
    <row r="4448" spans="1:14" hidden="1" x14ac:dyDescent="0.25">
      <c r="A4448" t="s">
        <v>241</v>
      </c>
      <c r="B4448" s="1">
        <v>44985</v>
      </c>
      <c r="C4448" t="s">
        <v>1103</v>
      </c>
      <c r="D4448" t="s">
        <v>1104</v>
      </c>
      <c r="E4448" s="4">
        <v>-2247.0899999999992</v>
      </c>
      <c r="F4448" t="s">
        <v>567</v>
      </c>
      <c r="G4448" t="s">
        <v>511</v>
      </c>
      <c r="H4448" t="s">
        <v>348</v>
      </c>
      <c r="I4448" t="s">
        <v>349</v>
      </c>
      <c r="J4448" t="s">
        <v>746</v>
      </c>
      <c r="L4448" t="s">
        <v>348</v>
      </c>
      <c r="M4448" t="s">
        <v>453</v>
      </c>
      <c r="N4448" t="s">
        <v>573</v>
      </c>
    </row>
    <row r="4449" spans="1:14" hidden="1" x14ac:dyDescent="0.25">
      <c r="A4449" t="s">
        <v>241</v>
      </c>
      <c r="B4449" s="1">
        <v>44985</v>
      </c>
      <c r="C4449" t="s">
        <v>1107</v>
      </c>
      <c r="D4449" t="s">
        <v>1108</v>
      </c>
      <c r="E4449" s="4">
        <v>-576.96000000000015</v>
      </c>
      <c r="F4449" t="s">
        <v>567</v>
      </c>
      <c r="G4449" t="s">
        <v>511</v>
      </c>
      <c r="H4449" t="s">
        <v>348</v>
      </c>
      <c r="I4449" t="s">
        <v>349</v>
      </c>
      <c r="J4449" t="s">
        <v>746</v>
      </c>
      <c r="L4449" t="s">
        <v>348</v>
      </c>
      <c r="M4449" t="s">
        <v>453</v>
      </c>
      <c r="N4449" t="s">
        <v>573</v>
      </c>
    </row>
    <row r="4450" spans="1:14" hidden="1" x14ac:dyDescent="0.25">
      <c r="A4450" t="s">
        <v>241</v>
      </c>
      <c r="B4450" s="1">
        <v>44985</v>
      </c>
      <c r="C4450" t="s">
        <v>1109</v>
      </c>
      <c r="D4450" t="s">
        <v>1110</v>
      </c>
      <c r="E4450" s="4">
        <v>-984.81999999999994</v>
      </c>
      <c r="F4450" t="s">
        <v>567</v>
      </c>
      <c r="G4450" t="s">
        <v>511</v>
      </c>
      <c r="H4450" t="s">
        <v>348</v>
      </c>
      <c r="I4450" t="s">
        <v>349</v>
      </c>
      <c r="J4450" t="s">
        <v>746</v>
      </c>
      <c r="L4450" t="s">
        <v>348</v>
      </c>
      <c r="M4450" t="s">
        <v>453</v>
      </c>
      <c r="N4450" t="s">
        <v>573</v>
      </c>
    </row>
    <row r="4451" spans="1:14" hidden="1" x14ac:dyDescent="0.25">
      <c r="A4451" t="s">
        <v>241</v>
      </c>
      <c r="B4451" s="1">
        <v>44985</v>
      </c>
      <c r="C4451" t="s">
        <v>1115</v>
      </c>
      <c r="D4451" t="s">
        <v>1116</v>
      </c>
      <c r="E4451" s="4">
        <v>-404.69000000001927</v>
      </c>
      <c r="F4451" t="s">
        <v>567</v>
      </c>
      <c r="G4451" t="s">
        <v>511</v>
      </c>
      <c r="H4451" t="s">
        <v>348</v>
      </c>
      <c r="I4451" t="s">
        <v>349</v>
      </c>
      <c r="J4451" t="s">
        <v>746</v>
      </c>
      <c r="L4451" t="s">
        <v>348</v>
      </c>
      <c r="M4451" t="s">
        <v>453</v>
      </c>
      <c r="N4451" t="s">
        <v>573</v>
      </c>
    </row>
    <row r="4452" spans="1:14" hidden="1" x14ac:dyDescent="0.25">
      <c r="A4452" t="s">
        <v>241</v>
      </c>
      <c r="B4452" s="1">
        <v>44985</v>
      </c>
      <c r="C4452" t="s">
        <v>1219</v>
      </c>
      <c r="D4452" t="s">
        <v>1220</v>
      </c>
      <c r="E4452" s="4">
        <v>-1212.8299999999997</v>
      </c>
      <c r="F4452" t="s">
        <v>567</v>
      </c>
      <c r="G4452" t="s">
        <v>511</v>
      </c>
      <c r="H4452" t="s">
        <v>348</v>
      </c>
      <c r="I4452" t="s">
        <v>349</v>
      </c>
      <c r="J4452" t="s">
        <v>746</v>
      </c>
      <c r="L4452" t="s">
        <v>348</v>
      </c>
      <c r="M4452" t="s">
        <v>453</v>
      </c>
      <c r="N4452" t="s">
        <v>573</v>
      </c>
    </row>
    <row r="4453" spans="1:14" hidden="1" x14ac:dyDescent="0.25">
      <c r="A4453" t="s">
        <v>241</v>
      </c>
      <c r="B4453" s="1">
        <v>44985</v>
      </c>
      <c r="C4453" t="s">
        <v>1119</v>
      </c>
      <c r="D4453" t="s">
        <v>1120</v>
      </c>
      <c r="E4453" s="4">
        <v>-33474.069999999992</v>
      </c>
      <c r="F4453" t="s">
        <v>567</v>
      </c>
      <c r="G4453" t="s">
        <v>511</v>
      </c>
      <c r="H4453" t="s">
        <v>348</v>
      </c>
      <c r="I4453" t="s">
        <v>349</v>
      </c>
      <c r="J4453" t="s">
        <v>684</v>
      </c>
      <c r="L4453" t="s">
        <v>1121</v>
      </c>
      <c r="M4453" t="s">
        <v>453</v>
      </c>
      <c r="N4453" t="s">
        <v>573</v>
      </c>
    </row>
    <row r="4454" spans="1:14" hidden="1" x14ac:dyDescent="0.25">
      <c r="A4454" t="s">
        <v>241</v>
      </c>
      <c r="B4454" s="1">
        <v>44985</v>
      </c>
      <c r="C4454" t="s">
        <v>1124</v>
      </c>
      <c r="D4454" t="s">
        <v>1125</v>
      </c>
      <c r="E4454" s="4">
        <v>-218770.00000000003</v>
      </c>
      <c r="F4454" t="s">
        <v>567</v>
      </c>
      <c r="G4454" t="s">
        <v>511</v>
      </c>
      <c r="H4454" t="s">
        <v>348</v>
      </c>
      <c r="I4454" t="s">
        <v>349</v>
      </c>
      <c r="J4454" t="s">
        <v>746</v>
      </c>
      <c r="L4454" t="s">
        <v>348</v>
      </c>
      <c r="M4454" t="s">
        <v>457</v>
      </c>
      <c r="N4454" t="s">
        <v>573</v>
      </c>
    </row>
    <row r="4455" spans="1:14" hidden="1" x14ac:dyDescent="0.25">
      <c r="A4455" t="s">
        <v>241</v>
      </c>
      <c r="B4455" s="1">
        <v>44985</v>
      </c>
      <c r="C4455" t="s">
        <v>1089</v>
      </c>
      <c r="D4455" t="s">
        <v>1090</v>
      </c>
      <c r="E4455" s="4">
        <v>-291.75</v>
      </c>
      <c r="F4455" t="s">
        <v>567</v>
      </c>
      <c r="G4455" t="s">
        <v>471</v>
      </c>
      <c r="H4455" t="s">
        <v>248</v>
      </c>
      <c r="I4455" t="s">
        <v>249</v>
      </c>
      <c r="J4455" t="s">
        <v>248</v>
      </c>
      <c r="K4455" t="s">
        <v>1086</v>
      </c>
      <c r="L4455" t="s">
        <v>372</v>
      </c>
      <c r="M4455" t="s">
        <v>373</v>
      </c>
      <c r="N4455" t="s">
        <v>488</v>
      </c>
    </row>
    <row r="4456" spans="1:14" hidden="1" x14ac:dyDescent="0.25">
      <c r="A4456" t="s">
        <v>241</v>
      </c>
      <c r="B4456" s="1">
        <v>44985</v>
      </c>
      <c r="C4456" t="s">
        <v>1300</v>
      </c>
      <c r="D4456" t="s">
        <v>1301</v>
      </c>
      <c r="E4456" s="4">
        <v>-854</v>
      </c>
      <c r="F4456" t="s">
        <v>567</v>
      </c>
      <c r="G4456" t="s">
        <v>471</v>
      </c>
      <c r="H4456" t="s">
        <v>248</v>
      </c>
      <c r="I4456" t="s">
        <v>249</v>
      </c>
      <c r="J4456" t="s">
        <v>248</v>
      </c>
      <c r="L4456" t="s">
        <v>372</v>
      </c>
      <c r="M4456" t="s">
        <v>373</v>
      </c>
      <c r="N4456" t="s">
        <v>488</v>
      </c>
    </row>
    <row r="4457" spans="1:14" hidden="1" x14ac:dyDescent="0.25">
      <c r="A4457" t="s">
        <v>241</v>
      </c>
      <c r="B4457" s="1">
        <v>44985</v>
      </c>
      <c r="C4457" t="s">
        <v>1283</v>
      </c>
      <c r="D4457" t="s">
        <v>1284</v>
      </c>
      <c r="E4457" s="4">
        <v>-5000</v>
      </c>
      <c r="F4457" t="s">
        <v>567</v>
      </c>
      <c r="G4457" t="s">
        <v>471</v>
      </c>
      <c r="H4457" t="s">
        <v>317</v>
      </c>
      <c r="I4457" t="s">
        <v>318</v>
      </c>
      <c r="J4457" t="s">
        <v>276</v>
      </c>
      <c r="L4457" t="s">
        <v>372</v>
      </c>
      <c r="M4457" t="s">
        <v>373</v>
      </c>
      <c r="N4457" t="s">
        <v>488</v>
      </c>
    </row>
    <row r="4458" spans="1:14" hidden="1" x14ac:dyDescent="0.25">
      <c r="A4458" t="s">
        <v>241</v>
      </c>
      <c r="B4458" s="1">
        <v>44985</v>
      </c>
      <c r="C4458" t="s">
        <v>1084</v>
      </c>
      <c r="D4458" t="s">
        <v>1085</v>
      </c>
      <c r="E4458" s="4">
        <v>-109172</v>
      </c>
      <c r="F4458" t="s">
        <v>567</v>
      </c>
      <c r="G4458" t="s">
        <v>471</v>
      </c>
      <c r="H4458" t="s">
        <v>248</v>
      </c>
      <c r="I4458" t="s">
        <v>249</v>
      </c>
      <c r="J4458" t="s">
        <v>248</v>
      </c>
      <c r="K4458" t="s">
        <v>1086</v>
      </c>
      <c r="L4458" t="s">
        <v>372</v>
      </c>
      <c r="M4458" t="s">
        <v>373</v>
      </c>
      <c r="N4458" t="s">
        <v>488</v>
      </c>
    </row>
    <row r="4459" spans="1:14" hidden="1" x14ac:dyDescent="0.25">
      <c r="A4459" t="s">
        <v>241</v>
      </c>
      <c r="B4459" s="1">
        <v>45016</v>
      </c>
      <c r="C4459" t="s">
        <v>565</v>
      </c>
      <c r="D4459" t="s">
        <v>566</v>
      </c>
      <c r="E4459" s="4">
        <v>115884.54999999999</v>
      </c>
      <c r="F4459" t="s">
        <v>567</v>
      </c>
      <c r="G4459" t="s">
        <v>471</v>
      </c>
      <c r="H4459" t="s">
        <v>291</v>
      </c>
      <c r="I4459" t="s">
        <v>292</v>
      </c>
      <c r="J4459" t="s">
        <v>251</v>
      </c>
      <c r="L4459" t="s">
        <v>376</v>
      </c>
      <c r="M4459" t="s">
        <v>377</v>
      </c>
      <c r="N4459" t="s">
        <v>486</v>
      </c>
    </row>
    <row r="4460" spans="1:14" hidden="1" x14ac:dyDescent="0.25">
      <c r="A4460" t="s">
        <v>241</v>
      </c>
      <c r="B4460" s="1">
        <v>45016</v>
      </c>
      <c r="C4460" t="s">
        <v>568</v>
      </c>
      <c r="D4460" t="s">
        <v>569</v>
      </c>
      <c r="E4460" s="4">
        <v>50870.849999999991</v>
      </c>
      <c r="F4460" t="s">
        <v>567</v>
      </c>
      <c r="G4460" t="s">
        <v>471</v>
      </c>
      <c r="H4460" t="s">
        <v>291</v>
      </c>
      <c r="I4460" t="s">
        <v>292</v>
      </c>
      <c r="J4460" t="s">
        <v>251</v>
      </c>
      <c r="L4460" t="s">
        <v>376</v>
      </c>
      <c r="M4460" t="s">
        <v>377</v>
      </c>
      <c r="N4460" t="s">
        <v>486</v>
      </c>
    </row>
    <row r="4461" spans="1:14" hidden="1" x14ac:dyDescent="0.25">
      <c r="A4461" t="s">
        <v>241</v>
      </c>
      <c r="B4461" s="1">
        <v>45016</v>
      </c>
      <c r="C4461" t="s">
        <v>574</v>
      </c>
      <c r="D4461" t="s">
        <v>575</v>
      </c>
      <c r="E4461" s="4">
        <v>27531.86</v>
      </c>
      <c r="F4461" t="s">
        <v>567</v>
      </c>
      <c r="G4461" t="s">
        <v>471</v>
      </c>
      <c r="H4461" t="s">
        <v>291</v>
      </c>
      <c r="I4461" t="s">
        <v>292</v>
      </c>
      <c r="J4461" t="s">
        <v>251</v>
      </c>
      <c r="L4461" t="s">
        <v>376</v>
      </c>
      <c r="M4461" t="s">
        <v>377</v>
      </c>
      <c r="N4461" t="s">
        <v>486</v>
      </c>
    </row>
    <row r="4462" spans="1:14" hidden="1" x14ac:dyDescent="0.25">
      <c r="A4462" t="s">
        <v>241</v>
      </c>
      <c r="B4462" s="1">
        <v>45016</v>
      </c>
      <c r="C4462" t="s">
        <v>578</v>
      </c>
      <c r="D4462" t="s">
        <v>579</v>
      </c>
      <c r="E4462" s="4">
        <v>585.13</v>
      </c>
      <c r="F4462" t="s">
        <v>567</v>
      </c>
      <c r="G4462" t="s">
        <v>471</v>
      </c>
      <c r="H4462" t="s">
        <v>298</v>
      </c>
      <c r="I4462" t="s">
        <v>299</v>
      </c>
      <c r="J4462" t="s">
        <v>258</v>
      </c>
      <c r="L4462" t="s">
        <v>376</v>
      </c>
      <c r="M4462" t="s">
        <v>377</v>
      </c>
      <c r="N4462" t="s">
        <v>487</v>
      </c>
    </row>
    <row r="4463" spans="1:14" hidden="1" x14ac:dyDescent="0.25">
      <c r="A4463" t="s">
        <v>241</v>
      </c>
      <c r="B4463" s="1">
        <v>45016</v>
      </c>
      <c r="C4463" t="s">
        <v>582</v>
      </c>
      <c r="D4463" t="s">
        <v>583</v>
      </c>
      <c r="E4463" s="4">
        <v>7580.6099999999988</v>
      </c>
      <c r="F4463" t="s">
        <v>567</v>
      </c>
      <c r="G4463" t="s">
        <v>471</v>
      </c>
      <c r="H4463" t="s">
        <v>291</v>
      </c>
      <c r="I4463" t="s">
        <v>292</v>
      </c>
      <c r="J4463" t="s">
        <v>251</v>
      </c>
      <c r="L4463" t="s">
        <v>376</v>
      </c>
      <c r="M4463" t="s">
        <v>377</v>
      </c>
      <c r="N4463" t="s">
        <v>482</v>
      </c>
    </row>
    <row r="4464" spans="1:14" hidden="1" x14ac:dyDescent="0.25">
      <c r="A4464" t="s">
        <v>241</v>
      </c>
      <c r="B4464" s="1">
        <v>45016</v>
      </c>
      <c r="C4464" t="s">
        <v>586</v>
      </c>
      <c r="D4464" t="s">
        <v>587</v>
      </c>
      <c r="E4464" s="4">
        <v>1753.7999999999997</v>
      </c>
      <c r="F4464" t="s">
        <v>567</v>
      </c>
      <c r="G4464" t="s">
        <v>471</v>
      </c>
      <c r="H4464" t="s">
        <v>298</v>
      </c>
      <c r="I4464" t="s">
        <v>299</v>
      </c>
      <c r="J4464" t="s">
        <v>258</v>
      </c>
      <c r="L4464" t="s">
        <v>376</v>
      </c>
      <c r="M4464" t="s">
        <v>377</v>
      </c>
      <c r="N4464" t="s">
        <v>487</v>
      </c>
    </row>
    <row r="4465" spans="1:14" hidden="1" x14ac:dyDescent="0.25">
      <c r="A4465" t="s">
        <v>241</v>
      </c>
      <c r="B4465" s="1">
        <v>45016</v>
      </c>
      <c r="C4465" t="s">
        <v>590</v>
      </c>
      <c r="D4465" t="s">
        <v>591</v>
      </c>
      <c r="E4465" s="4">
        <v>10112.89</v>
      </c>
      <c r="F4465" t="s">
        <v>567</v>
      </c>
      <c r="G4465" t="s">
        <v>471</v>
      </c>
      <c r="H4465" t="s">
        <v>298</v>
      </c>
      <c r="I4465" t="s">
        <v>299</v>
      </c>
      <c r="J4465" t="s">
        <v>258</v>
      </c>
      <c r="L4465" t="s">
        <v>376</v>
      </c>
      <c r="M4465" t="s">
        <v>377</v>
      </c>
      <c r="N4465" t="s">
        <v>487</v>
      </c>
    </row>
    <row r="4466" spans="1:14" hidden="1" x14ac:dyDescent="0.25">
      <c r="A4466" t="s">
        <v>241</v>
      </c>
      <c r="B4466" s="1">
        <v>45016</v>
      </c>
      <c r="C4466" t="s">
        <v>595</v>
      </c>
      <c r="D4466" t="s">
        <v>596</v>
      </c>
      <c r="E4466" s="4">
        <v>2121.1999999999998</v>
      </c>
      <c r="F4466" t="s">
        <v>567</v>
      </c>
      <c r="G4466" t="s">
        <v>471</v>
      </c>
      <c r="H4466" t="s">
        <v>311</v>
      </c>
      <c r="I4466" t="s">
        <v>312</v>
      </c>
      <c r="J4466" t="s">
        <v>264</v>
      </c>
      <c r="L4466" t="s">
        <v>376</v>
      </c>
      <c r="M4466" t="s">
        <v>377</v>
      </c>
      <c r="N4466" t="s">
        <v>477</v>
      </c>
    </row>
    <row r="4467" spans="1:14" hidden="1" x14ac:dyDescent="0.25">
      <c r="A4467" t="s">
        <v>241</v>
      </c>
      <c r="B4467" s="1">
        <v>45016</v>
      </c>
      <c r="C4467" t="s">
        <v>599</v>
      </c>
      <c r="D4467" t="s">
        <v>600</v>
      </c>
      <c r="E4467" s="4">
        <v>1778.99</v>
      </c>
      <c r="F4467" t="s">
        <v>567</v>
      </c>
      <c r="G4467" t="s">
        <v>471</v>
      </c>
      <c r="H4467" t="s">
        <v>298</v>
      </c>
      <c r="I4467" t="s">
        <v>299</v>
      </c>
      <c r="J4467" t="s">
        <v>258</v>
      </c>
      <c r="L4467" t="s">
        <v>376</v>
      </c>
      <c r="M4467" t="s">
        <v>377</v>
      </c>
      <c r="N4467" t="s">
        <v>482</v>
      </c>
    </row>
    <row r="4468" spans="1:14" hidden="1" x14ac:dyDescent="0.25">
      <c r="A4468" t="s">
        <v>241</v>
      </c>
      <c r="B4468" s="1">
        <v>45016</v>
      </c>
      <c r="C4468" t="s">
        <v>603</v>
      </c>
      <c r="D4468" t="s">
        <v>604</v>
      </c>
      <c r="E4468" s="4">
        <v>6102.0500000000011</v>
      </c>
      <c r="F4468" t="s">
        <v>567</v>
      </c>
      <c r="G4468" t="s">
        <v>471</v>
      </c>
      <c r="H4468" t="s">
        <v>311</v>
      </c>
      <c r="I4468" t="s">
        <v>312</v>
      </c>
      <c r="J4468" t="s">
        <v>264</v>
      </c>
      <c r="L4468" t="s">
        <v>376</v>
      </c>
      <c r="M4468" t="s">
        <v>377</v>
      </c>
      <c r="N4468" t="s">
        <v>487</v>
      </c>
    </row>
    <row r="4469" spans="1:14" hidden="1" x14ac:dyDescent="0.25">
      <c r="A4469" t="s">
        <v>241</v>
      </c>
      <c r="B4469" s="1">
        <v>45016</v>
      </c>
      <c r="C4469" t="s">
        <v>1128</v>
      </c>
      <c r="D4469" t="s">
        <v>1129</v>
      </c>
      <c r="E4469" s="4">
        <v>340</v>
      </c>
      <c r="F4469" t="s">
        <v>567</v>
      </c>
      <c r="G4469" t="s">
        <v>471</v>
      </c>
      <c r="H4469" t="s">
        <v>291</v>
      </c>
      <c r="I4469" t="s">
        <v>292</v>
      </c>
      <c r="J4469" t="s">
        <v>251</v>
      </c>
      <c r="L4469" t="s">
        <v>376</v>
      </c>
      <c r="M4469" t="s">
        <v>377</v>
      </c>
      <c r="N4469" t="s">
        <v>486</v>
      </c>
    </row>
    <row r="4470" spans="1:14" hidden="1" x14ac:dyDescent="0.25">
      <c r="A4470" t="s">
        <v>241</v>
      </c>
      <c r="B4470" s="1">
        <v>45016</v>
      </c>
      <c r="C4470" t="s">
        <v>1130</v>
      </c>
      <c r="D4470" t="s">
        <v>1131</v>
      </c>
      <c r="E4470" s="4">
        <v>1670.66</v>
      </c>
      <c r="F4470" t="s">
        <v>567</v>
      </c>
      <c r="G4470" t="s">
        <v>471</v>
      </c>
      <c r="H4470" t="s">
        <v>291</v>
      </c>
      <c r="I4470" t="s">
        <v>292</v>
      </c>
      <c r="J4470" t="s">
        <v>251</v>
      </c>
      <c r="L4470" t="s">
        <v>376</v>
      </c>
      <c r="M4470" t="s">
        <v>377</v>
      </c>
      <c r="N4470" t="s">
        <v>487</v>
      </c>
    </row>
    <row r="4471" spans="1:14" hidden="1" x14ac:dyDescent="0.25">
      <c r="A4471" t="s">
        <v>241</v>
      </c>
      <c r="B4471" s="1">
        <v>45016</v>
      </c>
      <c r="C4471" t="s">
        <v>1328</v>
      </c>
      <c r="D4471" t="s">
        <v>1329</v>
      </c>
      <c r="E4471" s="4">
        <v>2815.15</v>
      </c>
      <c r="F4471" t="s">
        <v>567</v>
      </c>
      <c r="G4471" t="s">
        <v>471</v>
      </c>
      <c r="H4471" t="s">
        <v>291</v>
      </c>
      <c r="I4471" t="s">
        <v>292</v>
      </c>
      <c r="J4471" t="s">
        <v>251</v>
      </c>
      <c r="L4471" t="s">
        <v>376</v>
      </c>
      <c r="M4471" t="s">
        <v>377</v>
      </c>
      <c r="N4471" t="s">
        <v>486</v>
      </c>
    </row>
    <row r="4472" spans="1:14" hidden="1" x14ac:dyDescent="0.25">
      <c r="A4472" t="s">
        <v>241</v>
      </c>
      <c r="B4472" s="1">
        <v>45016</v>
      </c>
      <c r="C4472" t="s">
        <v>627</v>
      </c>
      <c r="D4472" t="s">
        <v>628</v>
      </c>
      <c r="E4472" s="4">
        <v>109138.23999999999</v>
      </c>
      <c r="F4472" t="s">
        <v>567</v>
      </c>
      <c r="G4472" t="s">
        <v>471</v>
      </c>
      <c r="H4472" t="s">
        <v>295</v>
      </c>
      <c r="I4472" t="s">
        <v>254</v>
      </c>
      <c r="J4472" t="s">
        <v>253</v>
      </c>
      <c r="L4472" t="s">
        <v>378</v>
      </c>
      <c r="M4472" t="s">
        <v>379</v>
      </c>
      <c r="N4472" t="s">
        <v>486</v>
      </c>
    </row>
    <row r="4473" spans="1:14" hidden="1" x14ac:dyDescent="0.25">
      <c r="A4473" t="s">
        <v>241</v>
      </c>
      <c r="B4473" s="1">
        <v>45016</v>
      </c>
      <c r="C4473" t="s">
        <v>631</v>
      </c>
      <c r="D4473" t="s">
        <v>632</v>
      </c>
      <c r="E4473" s="4">
        <v>5678.8</v>
      </c>
      <c r="F4473" t="s">
        <v>567</v>
      </c>
      <c r="G4473" t="s">
        <v>471</v>
      </c>
      <c r="H4473" t="s">
        <v>301</v>
      </c>
      <c r="I4473" t="s">
        <v>302</v>
      </c>
      <c r="J4473" t="s">
        <v>258</v>
      </c>
      <c r="L4473" t="s">
        <v>378</v>
      </c>
      <c r="M4473" t="s">
        <v>379</v>
      </c>
      <c r="N4473" t="s">
        <v>486</v>
      </c>
    </row>
    <row r="4474" spans="1:14" hidden="1" x14ac:dyDescent="0.25">
      <c r="A4474" t="s">
        <v>241</v>
      </c>
      <c r="B4474" s="1">
        <v>45016</v>
      </c>
      <c r="C4474" t="s">
        <v>633</v>
      </c>
      <c r="D4474" t="s">
        <v>634</v>
      </c>
      <c r="E4474" s="4">
        <v>4978.82</v>
      </c>
      <c r="F4474" t="s">
        <v>567</v>
      </c>
      <c r="G4474" t="s">
        <v>471</v>
      </c>
      <c r="H4474" t="s">
        <v>295</v>
      </c>
      <c r="I4474" t="s">
        <v>254</v>
      </c>
      <c r="J4474" t="s">
        <v>253</v>
      </c>
      <c r="L4474" t="s">
        <v>378</v>
      </c>
      <c r="M4474" t="s">
        <v>379</v>
      </c>
      <c r="N4474" t="s">
        <v>486</v>
      </c>
    </row>
    <row r="4475" spans="1:14" hidden="1" x14ac:dyDescent="0.25">
      <c r="A4475" t="s">
        <v>241</v>
      </c>
      <c r="B4475" s="1">
        <v>45016</v>
      </c>
      <c r="C4475" t="s">
        <v>640</v>
      </c>
      <c r="D4475" t="s">
        <v>641</v>
      </c>
      <c r="E4475" s="4">
        <v>70</v>
      </c>
      <c r="F4475" t="s">
        <v>567</v>
      </c>
      <c r="G4475" t="s">
        <v>471</v>
      </c>
      <c r="H4475" t="s">
        <v>301</v>
      </c>
      <c r="I4475" t="s">
        <v>302</v>
      </c>
      <c r="J4475" t="s">
        <v>258</v>
      </c>
      <c r="L4475" t="s">
        <v>378</v>
      </c>
      <c r="M4475" t="s">
        <v>379</v>
      </c>
      <c r="N4475" t="s">
        <v>485</v>
      </c>
    </row>
    <row r="4476" spans="1:14" hidden="1" x14ac:dyDescent="0.25">
      <c r="A4476" t="s">
        <v>241</v>
      </c>
      <c r="B4476" s="1">
        <v>45016</v>
      </c>
      <c r="C4476" t="s">
        <v>642</v>
      </c>
      <c r="D4476" t="s">
        <v>643</v>
      </c>
      <c r="E4476" s="4">
        <v>260</v>
      </c>
      <c r="F4476" t="s">
        <v>567</v>
      </c>
      <c r="G4476" t="s">
        <v>471</v>
      </c>
      <c r="H4476" t="s">
        <v>311</v>
      </c>
      <c r="I4476" t="s">
        <v>312</v>
      </c>
      <c r="J4476" t="s">
        <v>264</v>
      </c>
      <c r="L4476" t="s">
        <v>378</v>
      </c>
      <c r="M4476" t="s">
        <v>379</v>
      </c>
      <c r="N4476" t="s">
        <v>487</v>
      </c>
    </row>
    <row r="4477" spans="1:14" hidden="1" x14ac:dyDescent="0.25">
      <c r="A4477" t="s">
        <v>241</v>
      </c>
      <c r="B4477" s="1">
        <v>45016</v>
      </c>
      <c r="C4477" t="s">
        <v>646</v>
      </c>
      <c r="D4477" t="s">
        <v>647</v>
      </c>
      <c r="E4477" s="4">
        <v>130538.40999999999</v>
      </c>
      <c r="F4477" t="s">
        <v>567</v>
      </c>
      <c r="G4477" t="s">
        <v>471</v>
      </c>
      <c r="H4477" t="s">
        <v>295</v>
      </c>
      <c r="I4477" t="s">
        <v>254</v>
      </c>
      <c r="J4477" t="s">
        <v>253</v>
      </c>
      <c r="L4477" t="s">
        <v>378</v>
      </c>
      <c r="M4477" t="s">
        <v>379</v>
      </c>
      <c r="N4477" t="s">
        <v>486</v>
      </c>
    </row>
    <row r="4478" spans="1:14" hidden="1" x14ac:dyDescent="0.25">
      <c r="A4478" t="s">
        <v>241</v>
      </c>
      <c r="B4478" s="1">
        <v>45016</v>
      </c>
      <c r="C4478" t="s">
        <v>1294</v>
      </c>
      <c r="D4478" t="s">
        <v>1295</v>
      </c>
      <c r="E4478" s="4">
        <v>12160.85</v>
      </c>
      <c r="F4478" t="s">
        <v>567</v>
      </c>
      <c r="G4478" t="s">
        <v>471</v>
      </c>
      <c r="H4478" t="s">
        <v>295</v>
      </c>
      <c r="I4478" t="s">
        <v>254</v>
      </c>
      <c r="J4478" t="s">
        <v>253</v>
      </c>
      <c r="L4478" t="s">
        <v>378</v>
      </c>
      <c r="M4478" t="s">
        <v>379</v>
      </c>
      <c r="N4478" t="s">
        <v>486</v>
      </c>
    </row>
    <row r="4479" spans="1:14" hidden="1" x14ac:dyDescent="0.25">
      <c r="A4479" t="s">
        <v>241</v>
      </c>
      <c r="B4479" s="1">
        <v>45016</v>
      </c>
      <c r="C4479" t="s">
        <v>650</v>
      </c>
      <c r="D4479" t="s">
        <v>651</v>
      </c>
      <c r="E4479" s="4">
        <v>10108.65</v>
      </c>
      <c r="F4479" t="s">
        <v>567</v>
      </c>
      <c r="G4479" t="s">
        <v>471</v>
      </c>
      <c r="H4479" t="s">
        <v>308</v>
      </c>
      <c r="I4479" t="s">
        <v>309</v>
      </c>
      <c r="J4479" t="s">
        <v>264</v>
      </c>
      <c r="L4479" t="s">
        <v>378</v>
      </c>
      <c r="M4479" t="s">
        <v>379</v>
      </c>
      <c r="N4479" t="s">
        <v>487</v>
      </c>
    </row>
    <row r="4480" spans="1:14" hidden="1" x14ac:dyDescent="0.25">
      <c r="A4480" t="s">
        <v>241</v>
      </c>
      <c r="B4480" s="1">
        <v>45016</v>
      </c>
      <c r="C4480" t="s">
        <v>652</v>
      </c>
      <c r="D4480" t="s">
        <v>653</v>
      </c>
      <c r="E4480" s="4">
        <v>5857.43</v>
      </c>
      <c r="F4480" t="s">
        <v>567</v>
      </c>
      <c r="G4480" t="s">
        <v>471</v>
      </c>
      <c r="H4480" t="s">
        <v>308</v>
      </c>
      <c r="I4480" t="s">
        <v>309</v>
      </c>
      <c r="J4480" t="s">
        <v>264</v>
      </c>
      <c r="L4480" t="s">
        <v>378</v>
      </c>
      <c r="M4480" t="s">
        <v>379</v>
      </c>
      <c r="N4480" t="s">
        <v>487</v>
      </c>
    </row>
    <row r="4481" spans="1:14" hidden="1" x14ac:dyDescent="0.25">
      <c r="A4481" t="s">
        <v>241</v>
      </c>
      <c r="B4481" s="1">
        <v>45016</v>
      </c>
      <c r="C4481" t="s">
        <v>656</v>
      </c>
      <c r="D4481" t="s">
        <v>657</v>
      </c>
      <c r="E4481" s="4">
        <v>212.61000000000004</v>
      </c>
      <c r="F4481" t="s">
        <v>567</v>
      </c>
      <c r="G4481" t="s">
        <v>471</v>
      </c>
      <c r="H4481" t="s">
        <v>308</v>
      </c>
      <c r="I4481" t="s">
        <v>309</v>
      </c>
      <c r="J4481" t="s">
        <v>264</v>
      </c>
      <c r="L4481" t="s">
        <v>378</v>
      </c>
      <c r="M4481" t="s">
        <v>379</v>
      </c>
      <c r="N4481" t="s">
        <v>487</v>
      </c>
    </row>
    <row r="4482" spans="1:14" hidden="1" x14ac:dyDescent="0.25">
      <c r="A4482" t="s">
        <v>241</v>
      </c>
      <c r="B4482" s="1">
        <v>45016</v>
      </c>
      <c r="C4482" t="s">
        <v>663</v>
      </c>
      <c r="D4482" t="s">
        <v>664</v>
      </c>
      <c r="E4482" s="4">
        <v>1187.9099999999999</v>
      </c>
      <c r="F4482" t="s">
        <v>567</v>
      </c>
      <c r="G4482" t="s">
        <v>471</v>
      </c>
      <c r="H4482" t="s">
        <v>308</v>
      </c>
      <c r="I4482" t="s">
        <v>309</v>
      </c>
      <c r="J4482" t="s">
        <v>264</v>
      </c>
      <c r="L4482" t="s">
        <v>378</v>
      </c>
      <c r="M4482" t="s">
        <v>379</v>
      </c>
      <c r="N4482" t="s">
        <v>487</v>
      </c>
    </row>
    <row r="4483" spans="1:14" hidden="1" x14ac:dyDescent="0.25">
      <c r="A4483" t="s">
        <v>241</v>
      </c>
      <c r="B4483" s="1">
        <v>45016</v>
      </c>
      <c r="C4483" t="s">
        <v>668</v>
      </c>
      <c r="D4483" t="s">
        <v>669</v>
      </c>
      <c r="E4483" s="4">
        <v>1180.8599999999999</v>
      </c>
      <c r="F4483" t="s">
        <v>567</v>
      </c>
      <c r="G4483" t="s">
        <v>471</v>
      </c>
      <c r="H4483" t="s">
        <v>308</v>
      </c>
      <c r="I4483" t="s">
        <v>309</v>
      </c>
      <c r="J4483" t="s">
        <v>264</v>
      </c>
      <c r="L4483" t="s">
        <v>378</v>
      </c>
      <c r="M4483" t="s">
        <v>379</v>
      </c>
      <c r="N4483" t="s">
        <v>487</v>
      </c>
    </row>
    <row r="4484" spans="1:14" hidden="1" x14ac:dyDescent="0.25">
      <c r="A4484" t="s">
        <v>241</v>
      </c>
      <c r="B4484" s="1">
        <v>45016</v>
      </c>
      <c r="C4484" t="s">
        <v>672</v>
      </c>
      <c r="D4484" t="s">
        <v>673</v>
      </c>
      <c r="E4484" s="4">
        <v>10178.379999999999</v>
      </c>
      <c r="F4484" t="s">
        <v>567</v>
      </c>
      <c r="G4484" t="s">
        <v>471</v>
      </c>
      <c r="H4484" t="s">
        <v>308</v>
      </c>
      <c r="I4484" t="s">
        <v>309</v>
      </c>
      <c r="J4484" t="s">
        <v>264</v>
      </c>
      <c r="L4484" t="s">
        <v>378</v>
      </c>
      <c r="M4484" t="s">
        <v>379</v>
      </c>
      <c r="N4484" t="s">
        <v>487</v>
      </c>
    </row>
    <row r="4485" spans="1:14" hidden="1" x14ac:dyDescent="0.25">
      <c r="A4485" t="s">
        <v>241</v>
      </c>
      <c r="B4485" s="1">
        <v>45016</v>
      </c>
      <c r="C4485" t="s">
        <v>676</v>
      </c>
      <c r="D4485" t="s">
        <v>677</v>
      </c>
      <c r="E4485" s="4">
        <v>14084</v>
      </c>
      <c r="F4485" t="s">
        <v>567</v>
      </c>
      <c r="G4485" t="s">
        <v>471</v>
      </c>
      <c r="H4485" t="s">
        <v>308</v>
      </c>
      <c r="I4485" t="s">
        <v>309</v>
      </c>
      <c r="J4485" t="s">
        <v>264</v>
      </c>
      <c r="L4485" t="s">
        <v>378</v>
      </c>
      <c r="M4485" t="s">
        <v>379</v>
      </c>
      <c r="N4485" t="s">
        <v>477</v>
      </c>
    </row>
    <row r="4486" spans="1:14" hidden="1" x14ac:dyDescent="0.25">
      <c r="A4486" t="s">
        <v>241</v>
      </c>
      <c r="B4486" s="1">
        <v>45016</v>
      </c>
      <c r="C4486" t="s">
        <v>690</v>
      </c>
      <c r="D4486" t="s">
        <v>691</v>
      </c>
      <c r="E4486" s="4">
        <v>13395.720000000001</v>
      </c>
      <c r="F4486" t="s">
        <v>567</v>
      </c>
      <c r="G4486" t="s">
        <v>471</v>
      </c>
      <c r="H4486" t="s">
        <v>308</v>
      </c>
      <c r="I4486" t="s">
        <v>309</v>
      </c>
      <c r="J4486" t="s">
        <v>264</v>
      </c>
      <c r="L4486" t="s">
        <v>378</v>
      </c>
      <c r="M4486" t="s">
        <v>379</v>
      </c>
      <c r="N4486" t="s">
        <v>487</v>
      </c>
    </row>
    <row r="4487" spans="1:14" hidden="1" x14ac:dyDescent="0.25">
      <c r="A4487" t="s">
        <v>241</v>
      </c>
      <c r="B4487" s="1">
        <v>45016</v>
      </c>
      <c r="C4487" t="s">
        <v>698</v>
      </c>
      <c r="D4487" t="s">
        <v>699</v>
      </c>
      <c r="E4487" s="4">
        <v>2663.6</v>
      </c>
      <c r="F4487" t="s">
        <v>567</v>
      </c>
      <c r="G4487" t="s">
        <v>471</v>
      </c>
      <c r="H4487" t="s">
        <v>308</v>
      </c>
      <c r="I4487" t="s">
        <v>309</v>
      </c>
      <c r="J4487" t="s">
        <v>264</v>
      </c>
      <c r="L4487" t="s">
        <v>378</v>
      </c>
      <c r="M4487" t="s">
        <v>379</v>
      </c>
      <c r="N4487" t="s">
        <v>487</v>
      </c>
    </row>
    <row r="4488" spans="1:14" hidden="1" x14ac:dyDescent="0.25">
      <c r="A4488" t="s">
        <v>241</v>
      </c>
      <c r="B4488" s="1">
        <v>45016</v>
      </c>
      <c r="C4488" t="s">
        <v>1134</v>
      </c>
      <c r="D4488" t="s">
        <v>1135</v>
      </c>
      <c r="E4488" s="4">
        <v>16899.989999999998</v>
      </c>
      <c r="F4488" t="s">
        <v>567</v>
      </c>
      <c r="G4488" t="s">
        <v>471</v>
      </c>
      <c r="H4488" t="s">
        <v>301</v>
      </c>
      <c r="I4488" t="s">
        <v>302</v>
      </c>
      <c r="J4488" t="s">
        <v>258</v>
      </c>
      <c r="L4488" t="s">
        <v>378</v>
      </c>
      <c r="M4488" t="s">
        <v>379</v>
      </c>
      <c r="N4488" t="s">
        <v>486</v>
      </c>
    </row>
    <row r="4489" spans="1:14" hidden="1" x14ac:dyDescent="0.25">
      <c r="A4489" t="s">
        <v>241</v>
      </c>
      <c r="B4489" s="1">
        <v>45016</v>
      </c>
      <c r="C4489" t="s">
        <v>1136</v>
      </c>
      <c r="D4489" t="s">
        <v>1137</v>
      </c>
      <c r="E4489" s="4">
        <v>14211.2</v>
      </c>
      <c r="F4489" t="s">
        <v>567</v>
      </c>
      <c r="G4489" t="s">
        <v>471</v>
      </c>
      <c r="H4489" t="s">
        <v>308</v>
      </c>
      <c r="I4489" t="s">
        <v>309</v>
      </c>
      <c r="J4489" t="s">
        <v>264</v>
      </c>
      <c r="L4489" t="s">
        <v>378</v>
      </c>
      <c r="M4489" t="s">
        <v>379</v>
      </c>
      <c r="N4489" t="s">
        <v>487</v>
      </c>
    </row>
    <row r="4490" spans="1:14" hidden="1" x14ac:dyDescent="0.25">
      <c r="A4490" t="s">
        <v>241</v>
      </c>
      <c r="B4490" s="1">
        <v>45016</v>
      </c>
      <c r="C4490" t="s">
        <v>1221</v>
      </c>
      <c r="D4490" t="s">
        <v>1222</v>
      </c>
      <c r="E4490" s="4">
        <v>4120</v>
      </c>
      <c r="F4490" t="s">
        <v>567</v>
      </c>
      <c r="G4490" t="s">
        <v>471</v>
      </c>
      <c r="H4490" t="s">
        <v>317</v>
      </c>
      <c r="I4490" t="s">
        <v>318</v>
      </c>
      <c r="J4490" t="s">
        <v>276</v>
      </c>
      <c r="L4490" t="s">
        <v>390</v>
      </c>
      <c r="M4490" t="s">
        <v>391</v>
      </c>
      <c r="N4490" t="s">
        <v>487</v>
      </c>
    </row>
    <row r="4491" spans="1:14" hidden="1" x14ac:dyDescent="0.25">
      <c r="A4491" t="s">
        <v>241</v>
      </c>
      <c r="B4491" s="1">
        <v>45016</v>
      </c>
      <c r="C4491" t="s">
        <v>1146</v>
      </c>
      <c r="D4491" t="s">
        <v>1147</v>
      </c>
      <c r="E4491" s="4">
        <v>3750</v>
      </c>
      <c r="F4491" t="s">
        <v>567</v>
      </c>
      <c r="G4491" t="s">
        <v>471</v>
      </c>
      <c r="H4491" t="s">
        <v>311</v>
      </c>
      <c r="I4491" t="s">
        <v>312</v>
      </c>
      <c r="J4491" t="s">
        <v>264</v>
      </c>
      <c r="L4491" t="s">
        <v>378</v>
      </c>
      <c r="M4491" t="s">
        <v>379</v>
      </c>
      <c r="N4491" t="s">
        <v>487</v>
      </c>
    </row>
    <row r="4492" spans="1:14" hidden="1" x14ac:dyDescent="0.25">
      <c r="A4492" t="s">
        <v>241</v>
      </c>
      <c r="B4492" s="1">
        <v>45016</v>
      </c>
      <c r="C4492" t="s">
        <v>1260</v>
      </c>
      <c r="D4492" t="s">
        <v>1261</v>
      </c>
      <c r="E4492" s="4">
        <v>600</v>
      </c>
      <c r="F4492" t="s">
        <v>567</v>
      </c>
      <c r="G4492" t="s">
        <v>471</v>
      </c>
      <c r="H4492" t="s">
        <v>311</v>
      </c>
      <c r="I4492" t="s">
        <v>312</v>
      </c>
      <c r="J4492" t="s">
        <v>264</v>
      </c>
      <c r="L4492" t="s">
        <v>378</v>
      </c>
      <c r="M4492" t="s">
        <v>379</v>
      </c>
      <c r="N4492" t="s">
        <v>487</v>
      </c>
    </row>
    <row r="4493" spans="1:14" hidden="1" x14ac:dyDescent="0.25">
      <c r="A4493" t="s">
        <v>241</v>
      </c>
      <c r="B4493" s="1">
        <v>45016</v>
      </c>
      <c r="C4493" t="s">
        <v>704</v>
      </c>
      <c r="D4493" t="s">
        <v>705</v>
      </c>
      <c r="E4493" s="4">
        <v>7961.81</v>
      </c>
      <c r="F4493" t="s">
        <v>567</v>
      </c>
      <c r="G4493" t="s">
        <v>471</v>
      </c>
      <c r="H4493" t="s">
        <v>311</v>
      </c>
      <c r="I4493" t="s">
        <v>312</v>
      </c>
      <c r="J4493" t="s">
        <v>264</v>
      </c>
      <c r="L4493" t="s">
        <v>378</v>
      </c>
      <c r="M4493" t="s">
        <v>379</v>
      </c>
      <c r="N4493" t="s">
        <v>487</v>
      </c>
    </row>
    <row r="4494" spans="1:14" hidden="1" x14ac:dyDescent="0.25">
      <c r="A4494" t="s">
        <v>241</v>
      </c>
      <c r="B4494" s="1">
        <v>45016</v>
      </c>
      <c r="C4494" t="s">
        <v>708</v>
      </c>
      <c r="D4494" t="s">
        <v>709</v>
      </c>
      <c r="E4494" s="4">
        <v>1622.35</v>
      </c>
      <c r="F4494" t="s">
        <v>567</v>
      </c>
      <c r="G4494" t="s">
        <v>471</v>
      </c>
      <c r="H4494" t="s">
        <v>301</v>
      </c>
      <c r="I4494" t="s">
        <v>302</v>
      </c>
      <c r="J4494" t="s">
        <v>258</v>
      </c>
      <c r="L4494" t="s">
        <v>378</v>
      </c>
      <c r="M4494" t="s">
        <v>379</v>
      </c>
      <c r="N4494" t="s">
        <v>482</v>
      </c>
    </row>
    <row r="4495" spans="1:14" hidden="1" x14ac:dyDescent="0.25">
      <c r="A4495" t="s">
        <v>241</v>
      </c>
      <c r="B4495" s="1">
        <v>45016</v>
      </c>
      <c r="C4495" t="s">
        <v>712</v>
      </c>
      <c r="D4495" t="s">
        <v>713</v>
      </c>
      <c r="E4495" s="4">
        <v>907.86</v>
      </c>
      <c r="F4495" t="s">
        <v>567</v>
      </c>
      <c r="G4495" t="s">
        <v>471</v>
      </c>
      <c r="H4495" t="s">
        <v>311</v>
      </c>
      <c r="I4495" t="s">
        <v>312</v>
      </c>
      <c r="J4495" t="s">
        <v>264</v>
      </c>
      <c r="L4495" t="s">
        <v>378</v>
      </c>
      <c r="M4495" t="s">
        <v>379</v>
      </c>
      <c r="N4495" t="s">
        <v>487</v>
      </c>
    </row>
    <row r="4496" spans="1:14" hidden="1" x14ac:dyDescent="0.25">
      <c r="A4496" t="s">
        <v>241</v>
      </c>
      <c r="B4496" s="1">
        <v>45016</v>
      </c>
      <c r="C4496" t="s">
        <v>717</v>
      </c>
      <c r="D4496" t="s">
        <v>718</v>
      </c>
      <c r="E4496" s="4">
        <v>769.37</v>
      </c>
      <c r="F4496" t="s">
        <v>567</v>
      </c>
      <c r="G4496" t="s">
        <v>471</v>
      </c>
      <c r="H4496" t="s">
        <v>311</v>
      </c>
      <c r="I4496" t="s">
        <v>312</v>
      </c>
      <c r="J4496" t="s">
        <v>264</v>
      </c>
      <c r="L4496" t="s">
        <v>378</v>
      </c>
      <c r="M4496" t="s">
        <v>379</v>
      </c>
      <c r="N4496" t="s">
        <v>487</v>
      </c>
    </row>
    <row r="4497" spans="1:14" hidden="1" x14ac:dyDescent="0.25">
      <c r="A4497" t="s">
        <v>241</v>
      </c>
      <c r="B4497" s="1">
        <v>45016</v>
      </c>
      <c r="C4497" t="s">
        <v>719</v>
      </c>
      <c r="D4497" t="s">
        <v>720</v>
      </c>
      <c r="E4497" s="4">
        <v>2277.5500000000002</v>
      </c>
      <c r="F4497" t="s">
        <v>567</v>
      </c>
      <c r="G4497" t="s">
        <v>471</v>
      </c>
      <c r="H4497" t="s">
        <v>311</v>
      </c>
      <c r="I4497" t="s">
        <v>312</v>
      </c>
      <c r="J4497" t="s">
        <v>264</v>
      </c>
      <c r="L4497" t="s">
        <v>378</v>
      </c>
      <c r="M4497" t="s">
        <v>379</v>
      </c>
      <c r="N4497" t="s">
        <v>487</v>
      </c>
    </row>
    <row r="4498" spans="1:14" hidden="1" x14ac:dyDescent="0.25">
      <c r="A4498" t="s">
        <v>241</v>
      </c>
      <c r="B4498" s="1">
        <v>45016</v>
      </c>
      <c r="C4498" t="s">
        <v>726</v>
      </c>
      <c r="D4498" t="s">
        <v>727</v>
      </c>
      <c r="E4498" s="4">
        <v>15334.57</v>
      </c>
      <c r="F4498" t="s">
        <v>567</v>
      </c>
      <c r="G4498" t="s">
        <v>471</v>
      </c>
      <c r="H4498" t="s">
        <v>301</v>
      </c>
      <c r="I4498" t="s">
        <v>302</v>
      </c>
      <c r="J4498" t="s">
        <v>258</v>
      </c>
      <c r="L4498" t="s">
        <v>378</v>
      </c>
      <c r="M4498" t="s">
        <v>379</v>
      </c>
      <c r="N4498" t="s">
        <v>486</v>
      </c>
    </row>
    <row r="4499" spans="1:14" hidden="1" x14ac:dyDescent="0.25">
      <c r="A4499" t="s">
        <v>241</v>
      </c>
      <c r="B4499" s="1">
        <v>45016</v>
      </c>
      <c r="C4499" t="s">
        <v>734</v>
      </c>
      <c r="D4499" t="s">
        <v>735</v>
      </c>
      <c r="E4499" s="4">
        <v>310.5</v>
      </c>
      <c r="F4499" t="s">
        <v>567</v>
      </c>
      <c r="G4499" t="s">
        <v>471</v>
      </c>
      <c r="H4499" t="s">
        <v>308</v>
      </c>
      <c r="I4499" t="s">
        <v>309</v>
      </c>
      <c r="J4499" t="s">
        <v>264</v>
      </c>
      <c r="L4499" t="s">
        <v>378</v>
      </c>
      <c r="M4499" t="s">
        <v>379</v>
      </c>
      <c r="N4499" t="s">
        <v>487</v>
      </c>
    </row>
    <row r="4500" spans="1:14" hidden="1" x14ac:dyDescent="0.25">
      <c r="A4500" t="s">
        <v>241</v>
      </c>
      <c r="B4500" s="1">
        <v>45016</v>
      </c>
      <c r="C4500" t="s">
        <v>738</v>
      </c>
      <c r="D4500" t="s">
        <v>739</v>
      </c>
      <c r="E4500" s="4">
        <v>6540.73</v>
      </c>
      <c r="F4500" t="s">
        <v>567</v>
      </c>
      <c r="G4500" t="s">
        <v>471</v>
      </c>
      <c r="H4500" t="s">
        <v>301</v>
      </c>
      <c r="I4500" t="s">
        <v>302</v>
      </c>
      <c r="J4500" t="s">
        <v>258</v>
      </c>
      <c r="L4500" t="s">
        <v>378</v>
      </c>
      <c r="M4500" t="s">
        <v>379</v>
      </c>
      <c r="N4500" t="s">
        <v>487</v>
      </c>
    </row>
    <row r="4501" spans="1:14" hidden="1" x14ac:dyDescent="0.25">
      <c r="A4501" t="s">
        <v>241</v>
      </c>
      <c r="B4501" s="1">
        <v>45016</v>
      </c>
      <c r="C4501" t="s">
        <v>742</v>
      </c>
      <c r="D4501" t="s">
        <v>743</v>
      </c>
      <c r="E4501" s="4">
        <v>1494.5500000000002</v>
      </c>
      <c r="F4501" t="s">
        <v>567</v>
      </c>
      <c r="G4501" t="s">
        <v>471</v>
      </c>
      <c r="H4501" t="s">
        <v>308</v>
      </c>
      <c r="I4501" t="s">
        <v>309</v>
      </c>
      <c r="J4501" t="s">
        <v>264</v>
      </c>
      <c r="L4501" t="s">
        <v>378</v>
      </c>
      <c r="M4501" t="s">
        <v>379</v>
      </c>
      <c r="N4501" t="s">
        <v>487</v>
      </c>
    </row>
    <row r="4502" spans="1:14" hidden="1" x14ac:dyDescent="0.25">
      <c r="A4502" t="s">
        <v>241</v>
      </c>
      <c r="B4502" s="1">
        <v>45016</v>
      </c>
      <c r="C4502" t="s">
        <v>747</v>
      </c>
      <c r="D4502" t="s">
        <v>748</v>
      </c>
      <c r="E4502" s="4">
        <v>26835.07</v>
      </c>
      <c r="F4502" t="s">
        <v>567</v>
      </c>
      <c r="G4502" t="s">
        <v>471</v>
      </c>
      <c r="H4502" t="s">
        <v>308</v>
      </c>
      <c r="I4502" t="s">
        <v>309</v>
      </c>
      <c r="J4502" t="s">
        <v>264</v>
      </c>
      <c r="L4502" t="s">
        <v>378</v>
      </c>
      <c r="M4502" t="s">
        <v>379</v>
      </c>
      <c r="N4502" t="s">
        <v>487</v>
      </c>
    </row>
    <row r="4503" spans="1:14" hidden="1" x14ac:dyDescent="0.25">
      <c r="A4503" t="s">
        <v>241</v>
      </c>
      <c r="B4503" s="1">
        <v>45016</v>
      </c>
      <c r="C4503" t="s">
        <v>755</v>
      </c>
      <c r="D4503" t="s">
        <v>756</v>
      </c>
      <c r="E4503" s="4">
        <v>15</v>
      </c>
      <c r="F4503" t="s">
        <v>567</v>
      </c>
      <c r="G4503" t="s">
        <v>471</v>
      </c>
      <c r="H4503" t="s">
        <v>311</v>
      </c>
      <c r="I4503" t="s">
        <v>312</v>
      </c>
      <c r="J4503" t="s">
        <v>264</v>
      </c>
      <c r="L4503" t="s">
        <v>378</v>
      </c>
      <c r="M4503" t="s">
        <v>379</v>
      </c>
      <c r="N4503" t="s">
        <v>487</v>
      </c>
    </row>
    <row r="4504" spans="1:14" hidden="1" x14ac:dyDescent="0.25">
      <c r="A4504" t="s">
        <v>241</v>
      </c>
      <c r="B4504" s="1">
        <v>45016</v>
      </c>
      <c r="C4504" t="s">
        <v>763</v>
      </c>
      <c r="D4504" t="s">
        <v>764</v>
      </c>
      <c r="E4504" s="4">
        <v>6027.2700000000013</v>
      </c>
      <c r="F4504" t="s">
        <v>567</v>
      </c>
      <c r="G4504" t="s">
        <v>471</v>
      </c>
      <c r="H4504" t="s">
        <v>308</v>
      </c>
      <c r="I4504" t="s">
        <v>309</v>
      </c>
      <c r="J4504" t="s">
        <v>264</v>
      </c>
      <c r="L4504" t="s">
        <v>378</v>
      </c>
      <c r="M4504" t="s">
        <v>379</v>
      </c>
      <c r="N4504" t="s">
        <v>480</v>
      </c>
    </row>
    <row r="4505" spans="1:14" hidden="1" x14ac:dyDescent="0.25">
      <c r="A4505" t="s">
        <v>241</v>
      </c>
      <c r="B4505" s="1">
        <v>45016</v>
      </c>
      <c r="C4505" t="s">
        <v>767</v>
      </c>
      <c r="D4505" t="s">
        <v>768</v>
      </c>
      <c r="E4505" s="4">
        <v>2349.5100000000002</v>
      </c>
      <c r="F4505" t="s">
        <v>567</v>
      </c>
      <c r="G4505" t="s">
        <v>471</v>
      </c>
      <c r="H4505" t="s">
        <v>308</v>
      </c>
      <c r="I4505" t="s">
        <v>309</v>
      </c>
      <c r="J4505" t="s">
        <v>264</v>
      </c>
      <c r="L4505" t="s">
        <v>378</v>
      </c>
      <c r="M4505" t="s">
        <v>379</v>
      </c>
      <c r="N4505" t="s">
        <v>480</v>
      </c>
    </row>
    <row r="4506" spans="1:14" hidden="1" x14ac:dyDescent="0.25">
      <c r="A4506" t="s">
        <v>241</v>
      </c>
      <c r="B4506" s="1">
        <v>45016</v>
      </c>
      <c r="C4506" t="s">
        <v>769</v>
      </c>
      <c r="D4506" t="s">
        <v>770</v>
      </c>
      <c r="E4506" s="4">
        <v>2760.35</v>
      </c>
      <c r="F4506" t="s">
        <v>567</v>
      </c>
      <c r="G4506" t="s">
        <v>471</v>
      </c>
      <c r="H4506" t="s">
        <v>311</v>
      </c>
      <c r="I4506" t="s">
        <v>312</v>
      </c>
      <c r="J4506" t="s">
        <v>264</v>
      </c>
      <c r="L4506" t="s">
        <v>378</v>
      </c>
      <c r="M4506" t="s">
        <v>379</v>
      </c>
      <c r="N4506" t="s">
        <v>487</v>
      </c>
    </row>
    <row r="4507" spans="1:14" hidden="1" x14ac:dyDescent="0.25">
      <c r="A4507" t="s">
        <v>241</v>
      </c>
      <c r="B4507" s="1">
        <v>45016</v>
      </c>
      <c r="C4507" t="s">
        <v>773</v>
      </c>
      <c r="D4507" t="s">
        <v>774</v>
      </c>
      <c r="E4507" s="4">
        <v>1296.08</v>
      </c>
      <c r="F4507" t="s">
        <v>567</v>
      </c>
      <c r="G4507" t="s">
        <v>471</v>
      </c>
      <c r="H4507" t="s">
        <v>308</v>
      </c>
      <c r="I4507" t="s">
        <v>309</v>
      </c>
      <c r="J4507" t="s">
        <v>264</v>
      </c>
      <c r="L4507" t="s">
        <v>378</v>
      </c>
      <c r="M4507" t="s">
        <v>379</v>
      </c>
      <c r="N4507" t="s">
        <v>480</v>
      </c>
    </row>
    <row r="4508" spans="1:14" hidden="1" x14ac:dyDescent="0.25">
      <c r="A4508" t="s">
        <v>241</v>
      </c>
      <c r="B4508" s="1">
        <v>45016</v>
      </c>
      <c r="C4508" t="s">
        <v>775</v>
      </c>
      <c r="D4508" t="s">
        <v>776</v>
      </c>
      <c r="E4508" s="4">
        <v>2453.84</v>
      </c>
      <c r="F4508" t="s">
        <v>567</v>
      </c>
      <c r="G4508" t="s">
        <v>471</v>
      </c>
      <c r="H4508" t="s">
        <v>311</v>
      </c>
      <c r="I4508" t="s">
        <v>312</v>
      </c>
      <c r="J4508" t="s">
        <v>264</v>
      </c>
      <c r="L4508" t="s">
        <v>378</v>
      </c>
      <c r="M4508" t="s">
        <v>379</v>
      </c>
      <c r="N4508" t="s">
        <v>487</v>
      </c>
    </row>
    <row r="4509" spans="1:14" hidden="1" x14ac:dyDescent="0.25">
      <c r="A4509" t="s">
        <v>241</v>
      </c>
      <c r="B4509" s="1">
        <v>45016</v>
      </c>
      <c r="C4509" t="s">
        <v>777</v>
      </c>
      <c r="D4509" t="s">
        <v>778</v>
      </c>
      <c r="E4509" s="4">
        <v>2799.35</v>
      </c>
      <c r="F4509" t="s">
        <v>567</v>
      </c>
      <c r="G4509" t="s">
        <v>471</v>
      </c>
      <c r="H4509" t="s">
        <v>311</v>
      </c>
      <c r="I4509" t="s">
        <v>312</v>
      </c>
      <c r="J4509" t="s">
        <v>264</v>
      </c>
      <c r="L4509" t="s">
        <v>378</v>
      </c>
      <c r="M4509" t="s">
        <v>379</v>
      </c>
      <c r="N4509" t="s">
        <v>485</v>
      </c>
    </row>
    <row r="4510" spans="1:14" hidden="1" x14ac:dyDescent="0.25">
      <c r="A4510" t="s">
        <v>241</v>
      </c>
      <c r="B4510" s="1">
        <v>45016</v>
      </c>
      <c r="C4510" t="s">
        <v>781</v>
      </c>
      <c r="D4510" t="s">
        <v>782</v>
      </c>
      <c r="E4510" s="4">
        <v>1477.0699999999997</v>
      </c>
      <c r="F4510" t="s">
        <v>567</v>
      </c>
      <c r="G4510" t="s">
        <v>471</v>
      </c>
      <c r="H4510" t="s">
        <v>311</v>
      </c>
      <c r="I4510" t="s">
        <v>312</v>
      </c>
      <c r="J4510" t="s">
        <v>264</v>
      </c>
      <c r="L4510" t="s">
        <v>378</v>
      </c>
      <c r="M4510" t="s">
        <v>379</v>
      </c>
      <c r="N4510" t="s">
        <v>485</v>
      </c>
    </row>
    <row r="4511" spans="1:14" hidden="1" x14ac:dyDescent="0.25">
      <c r="A4511" t="s">
        <v>241</v>
      </c>
      <c r="B4511" s="1">
        <v>45016</v>
      </c>
      <c r="C4511" t="s">
        <v>785</v>
      </c>
      <c r="D4511" t="s">
        <v>786</v>
      </c>
      <c r="E4511" s="4">
        <v>919.34999999999991</v>
      </c>
      <c r="F4511" t="s">
        <v>567</v>
      </c>
      <c r="G4511" t="s">
        <v>471</v>
      </c>
      <c r="H4511" t="s">
        <v>311</v>
      </c>
      <c r="I4511" t="s">
        <v>312</v>
      </c>
      <c r="J4511" t="s">
        <v>264</v>
      </c>
      <c r="L4511" t="s">
        <v>378</v>
      </c>
      <c r="M4511" t="s">
        <v>379</v>
      </c>
      <c r="N4511" t="s">
        <v>485</v>
      </c>
    </row>
    <row r="4512" spans="1:14" hidden="1" x14ac:dyDescent="0.25">
      <c r="A4512" t="s">
        <v>241</v>
      </c>
      <c r="B4512" s="1">
        <v>45016</v>
      </c>
      <c r="C4512" t="s">
        <v>788</v>
      </c>
      <c r="D4512" t="s">
        <v>789</v>
      </c>
      <c r="E4512" s="4">
        <v>4244.59</v>
      </c>
      <c r="F4512" t="s">
        <v>567</v>
      </c>
      <c r="G4512" t="s">
        <v>471</v>
      </c>
      <c r="H4512" t="s">
        <v>311</v>
      </c>
      <c r="I4512" t="s">
        <v>312</v>
      </c>
      <c r="J4512" t="s">
        <v>264</v>
      </c>
      <c r="L4512" t="s">
        <v>378</v>
      </c>
      <c r="M4512" t="s">
        <v>379</v>
      </c>
      <c r="N4512" t="s">
        <v>485</v>
      </c>
    </row>
    <row r="4513" spans="1:14" hidden="1" x14ac:dyDescent="0.25">
      <c r="A4513" t="s">
        <v>241</v>
      </c>
      <c r="B4513" s="1">
        <v>45016</v>
      </c>
      <c r="C4513" t="s">
        <v>790</v>
      </c>
      <c r="D4513" t="s">
        <v>791</v>
      </c>
      <c r="E4513" s="4">
        <v>1692.8</v>
      </c>
      <c r="F4513" t="s">
        <v>567</v>
      </c>
      <c r="G4513" t="s">
        <v>471</v>
      </c>
      <c r="H4513" t="s">
        <v>311</v>
      </c>
      <c r="I4513" t="s">
        <v>312</v>
      </c>
      <c r="J4513" t="s">
        <v>264</v>
      </c>
      <c r="L4513" t="s">
        <v>378</v>
      </c>
      <c r="M4513" t="s">
        <v>379</v>
      </c>
      <c r="N4513" t="s">
        <v>487</v>
      </c>
    </row>
    <row r="4514" spans="1:14" hidden="1" x14ac:dyDescent="0.25">
      <c r="A4514" t="s">
        <v>241</v>
      </c>
      <c r="B4514" s="1">
        <v>45016</v>
      </c>
      <c r="C4514" t="s">
        <v>792</v>
      </c>
      <c r="D4514" t="s">
        <v>793</v>
      </c>
      <c r="E4514" s="4">
        <v>344</v>
      </c>
      <c r="F4514" t="s">
        <v>567</v>
      </c>
      <c r="G4514" t="s">
        <v>471</v>
      </c>
      <c r="H4514" t="s">
        <v>308</v>
      </c>
      <c r="I4514" t="s">
        <v>309</v>
      </c>
      <c r="J4514" t="s">
        <v>264</v>
      </c>
      <c r="L4514" t="s">
        <v>378</v>
      </c>
      <c r="M4514" t="s">
        <v>379</v>
      </c>
      <c r="N4514" t="s">
        <v>487</v>
      </c>
    </row>
    <row r="4515" spans="1:14" hidden="1" x14ac:dyDescent="0.25">
      <c r="A4515" t="s">
        <v>241</v>
      </c>
      <c r="B4515" s="1">
        <v>45016</v>
      </c>
      <c r="C4515" t="s">
        <v>1148</v>
      </c>
      <c r="D4515" t="s">
        <v>1149</v>
      </c>
      <c r="E4515" s="4">
        <v>5618.3</v>
      </c>
      <c r="F4515" t="s">
        <v>567</v>
      </c>
      <c r="G4515" t="s">
        <v>471</v>
      </c>
      <c r="H4515" t="s">
        <v>308</v>
      </c>
      <c r="I4515" t="s">
        <v>309</v>
      </c>
      <c r="J4515" t="s">
        <v>264</v>
      </c>
      <c r="L4515" t="s">
        <v>378</v>
      </c>
      <c r="M4515" t="s">
        <v>379</v>
      </c>
      <c r="N4515" t="s">
        <v>480</v>
      </c>
    </row>
    <row r="4516" spans="1:14" hidden="1" x14ac:dyDescent="0.25">
      <c r="A4516" t="s">
        <v>241</v>
      </c>
      <c r="B4516" s="1">
        <v>45016</v>
      </c>
      <c r="C4516" t="s">
        <v>1225</v>
      </c>
      <c r="D4516" t="s">
        <v>1226</v>
      </c>
      <c r="E4516" s="4">
        <v>6619.119999999999</v>
      </c>
      <c r="F4516" t="s">
        <v>567</v>
      </c>
      <c r="G4516" t="s">
        <v>471</v>
      </c>
      <c r="H4516" t="s">
        <v>308</v>
      </c>
      <c r="I4516" t="s">
        <v>309</v>
      </c>
      <c r="J4516" t="s">
        <v>264</v>
      </c>
      <c r="L4516" t="s">
        <v>378</v>
      </c>
      <c r="M4516" t="s">
        <v>379</v>
      </c>
      <c r="N4516" t="s">
        <v>480</v>
      </c>
    </row>
    <row r="4517" spans="1:14" hidden="1" x14ac:dyDescent="0.25">
      <c r="A4517" t="s">
        <v>241</v>
      </c>
      <c r="B4517" s="1">
        <v>45016</v>
      </c>
      <c r="C4517" t="s">
        <v>1236</v>
      </c>
      <c r="D4517" t="s">
        <v>1237</v>
      </c>
      <c r="E4517" s="4">
        <v>2800</v>
      </c>
      <c r="F4517" t="s">
        <v>567</v>
      </c>
      <c r="G4517" t="s">
        <v>471</v>
      </c>
      <c r="H4517" t="s">
        <v>308</v>
      </c>
      <c r="I4517" t="s">
        <v>309</v>
      </c>
      <c r="J4517" t="s">
        <v>264</v>
      </c>
      <c r="L4517" t="s">
        <v>378</v>
      </c>
      <c r="M4517" t="s">
        <v>379</v>
      </c>
      <c r="N4517" t="s">
        <v>480</v>
      </c>
    </row>
    <row r="4518" spans="1:14" hidden="1" x14ac:dyDescent="0.25">
      <c r="A4518" t="s">
        <v>241</v>
      </c>
      <c r="B4518" s="1">
        <v>45016</v>
      </c>
      <c r="C4518" t="s">
        <v>1238</v>
      </c>
      <c r="D4518" t="s">
        <v>1239</v>
      </c>
      <c r="E4518" s="4">
        <v>4253.3100000000013</v>
      </c>
      <c r="F4518" t="s">
        <v>567</v>
      </c>
      <c r="G4518" t="s">
        <v>471</v>
      </c>
      <c r="H4518" t="s">
        <v>308</v>
      </c>
      <c r="I4518" t="s">
        <v>309</v>
      </c>
      <c r="J4518" t="s">
        <v>264</v>
      </c>
      <c r="L4518" t="s">
        <v>378</v>
      </c>
      <c r="M4518" t="s">
        <v>379</v>
      </c>
      <c r="N4518" t="s">
        <v>487</v>
      </c>
    </row>
    <row r="4519" spans="1:14" hidden="1" x14ac:dyDescent="0.25">
      <c r="A4519" t="s">
        <v>241</v>
      </c>
      <c r="B4519" s="1">
        <v>45016</v>
      </c>
      <c r="C4519" t="s">
        <v>1330</v>
      </c>
      <c r="D4519" t="s">
        <v>1331</v>
      </c>
      <c r="E4519" s="4">
        <v>3876.8199999999997</v>
      </c>
      <c r="F4519" t="s">
        <v>567</v>
      </c>
      <c r="G4519" t="s">
        <v>471</v>
      </c>
      <c r="H4519" t="s">
        <v>311</v>
      </c>
      <c r="I4519" t="s">
        <v>312</v>
      </c>
      <c r="J4519" t="s">
        <v>264</v>
      </c>
      <c r="L4519" t="s">
        <v>378</v>
      </c>
      <c r="M4519" t="s">
        <v>379</v>
      </c>
      <c r="N4519" t="s">
        <v>487</v>
      </c>
    </row>
    <row r="4520" spans="1:14" hidden="1" x14ac:dyDescent="0.25">
      <c r="A4520" t="s">
        <v>241</v>
      </c>
      <c r="B4520" s="1">
        <v>45016</v>
      </c>
      <c r="C4520" t="s">
        <v>1336</v>
      </c>
      <c r="D4520" t="s">
        <v>1337</v>
      </c>
      <c r="E4520" s="4">
        <v>21572.45</v>
      </c>
      <c r="F4520" t="s">
        <v>567</v>
      </c>
      <c r="G4520" t="s">
        <v>471</v>
      </c>
      <c r="H4520" t="s">
        <v>308</v>
      </c>
      <c r="I4520" t="s">
        <v>309</v>
      </c>
      <c r="J4520" t="s">
        <v>264</v>
      </c>
      <c r="K4520" t="s">
        <v>1244</v>
      </c>
      <c r="L4520" t="s">
        <v>378</v>
      </c>
      <c r="M4520" t="s">
        <v>379</v>
      </c>
      <c r="N4520" t="s">
        <v>488</v>
      </c>
    </row>
    <row r="4521" spans="1:14" hidden="1" x14ac:dyDescent="0.25">
      <c r="A4521" t="s">
        <v>241</v>
      </c>
      <c r="B4521" s="1">
        <v>45016</v>
      </c>
      <c r="C4521" t="s">
        <v>794</v>
      </c>
      <c r="D4521" t="s">
        <v>795</v>
      </c>
      <c r="E4521" s="4">
        <v>11749.68</v>
      </c>
      <c r="F4521" t="s">
        <v>567</v>
      </c>
      <c r="G4521" t="s">
        <v>471</v>
      </c>
      <c r="H4521" t="s">
        <v>301</v>
      </c>
      <c r="I4521" t="s">
        <v>302</v>
      </c>
      <c r="J4521" t="s">
        <v>258</v>
      </c>
      <c r="L4521" t="s">
        <v>378</v>
      </c>
      <c r="M4521" t="s">
        <v>379</v>
      </c>
      <c r="N4521" t="s">
        <v>482</v>
      </c>
    </row>
    <row r="4522" spans="1:14" hidden="1" x14ac:dyDescent="0.25">
      <c r="A4522" t="s">
        <v>241</v>
      </c>
      <c r="B4522" s="1">
        <v>45016</v>
      </c>
      <c r="C4522" t="s">
        <v>796</v>
      </c>
      <c r="D4522" t="s">
        <v>797</v>
      </c>
      <c r="E4522" s="4">
        <v>1015.8</v>
      </c>
      <c r="F4522" t="s">
        <v>567</v>
      </c>
      <c r="G4522" t="s">
        <v>471</v>
      </c>
      <c r="H4522" t="s">
        <v>301</v>
      </c>
      <c r="I4522" t="s">
        <v>302</v>
      </c>
      <c r="J4522" t="s">
        <v>258</v>
      </c>
      <c r="L4522" t="s">
        <v>378</v>
      </c>
      <c r="M4522" t="s">
        <v>379</v>
      </c>
      <c r="N4522" t="s">
        <v>482</v>
      </c>
    </row>
    <row r="4523" spans="1:14" hidden="1" x14ac:dyDescent="0.25">
      <c r="A4523" t="s">
        <v>241</v>
      </c>
      <c r="B4523" s="1">
        <v>45016</v>
      </c>
      <c r="C4523" t="s">
        <v>800</v>
      </c>
      <c r="D4523" t="s">
        <v>801</v>
      </c>
      <c r="E4523" s="4">
        <v>1305</v>
      </c>
      <c r="F4523" t="s">
        <v>567</v>
      </c>
      <c r="G4523" t="s">
        <v>471</v>
      </c>
      <c r="H4523" t="s">
        <v>308</v>
      </c>
      <c r="I4523" t="s">
        <v>309</v>
      </c>
      <c r="J4523" t="s">
        <v>264</v>
      </c>
      <c r="L4523" t="s">
        <v>378</v>
      </c>
      <c r="M4523" t="s">
        <v>379</v>
      </c>
      <c r="N4523" t="s">
        <v>487</v>
      </c>
    </row>
    <row r="4524" spans="1:14" hidden="1" x14ac:dyDescent="0.25">
      <c r="A4524" t="s">
        <v>241</v>
      </c>
      <c r="B4524" s="1">
        <v>45016</v>
      </c>
      <c r="C4524" t="s">
        <v>802</v>
      </c>
      <c r="D4524" t="s">
        <v>803</v>
      </c>
      <c r="E4524" s="4">
        <v>105</v>
      </c>
      <c r="F4524" t="s">
        <v>567</v>
      </c>
      <c r="G4524" t="s">
        <v>471</v>
      </c>
      <c r="H4524" t="s">
        <v>308</v>
      </c>
      <c r="I4524" t="s">
        <v>309</v>
      </c>
      <c r="J4524" t="s">
        <v>264</v>
      </c>
      <c r="L4524" t="s">
        <v>378</v>
      </c>
      <c r="M4524" t="s">
        <v>379</v>
      </c>
      <c r="N4524" t="s">
        <v>487</v>
      </c>
    </row>
    <row r="4525" spans="1:14" hidden="1" x14ac:dyDescent="0.25">
      <c r="A4525" t="s">
        <v>241</v>
      </c>
      <c r="B4525" s="1">
        <v>45016</v>
      </c>
      <c r="C4525" t="s">
        <v>804</v>
      </c>
      <c r="D4525" t="s">
        <v>805</v>
      </c>
      <c r="E4525" s="4">
        <v>2341.96</v>
      </c>
      <c r="F4525" t="s">
        <v>567</v>
      </c>
      <c r="G4525" t="s">
        <v>471</v>
      </c>
      <c r="H4525" t="s">
        <v>308</v>
      </c>
      <c r="I4525" t="s">
        <v>309</v>
      </c>
      <c r="J4525" t="s">
        <v>264</v>
      </c>
      <c r="L4525" t="s">
        <v>378</v>
      </c>
      <c r="M4525" t="s">
        <v>379</v>
      </c>
      <c r="N4525" t="s">
        <v>487</v>
      </c>
    </row>
    <row r="4526" spans="1:14" hidden="1" x14ac:dyDescent="0.25">
      <c r="A4526" t="s">
        <v>241</v>
      </c>
      <c r="B4526" s="1">
        <v>45016</v>
      </c>
      <c r="C4526" t="s">
        <v>808</v>
      </c>
      <c r="D4526" t="s">
        <v>809</v>
      </c>
      <c r="E4526" s="4">
        <v>398.17</v>
      </c>
      <c r="F4526" t="s">
        <v>567</v>
      </c>
      <c r="G4526" t="s">
        <v>471</v>
      </c>
      <c r="H4526" t="s">
        <v>308</v>
      </c>
      <c r="I4526" t="s">
        <v>309</v>
      </c>
      <c r="J4526" t="s">
        <v>264</v>
      </c>
      <c r="L4526" t="s">
        <v>378</v>
      </c>
      <c r="M4526" t="s">
        <v>379</v>
      </c>
      <c r="N4526" t="s">
        <v>487</v>
      </c>
    </row>
    <row r="4527" spans="1:14" hidden="1" x14ac:dyDescent="0.25">
      <c r="A4527" t="s">
        <v>241</v>
      </c>
      <c r="B4527" s="1">
        <v>45016</v>
      </c>
      <c r="C4527" t="s">
        <v>1240</v>
      </c>
      <c r="D4527" t="s">
        <v>1241</v>
      </c>
      <c r="E4527" s="4">
        <v>269.20999999999998</v>
      </c>
      <c r="F4527" t="s">
        <v>567</v>
      </c>
      <c r="G4527" t="s">
        <v>471</v>
      </c>
      <c r="H4527" t="s">
        <v>317</v>
      </c>
      <c r="I4527" t="s">
        <v>318</v>
      </c>
      <c r="J4527" t="s">
        <v>276</v>
      </c>
      <c r="L4527" t="s">
        <v>390</v>
      </c>
      <c r="M4527" t="s">
        <v>391</v>
      </c>
      <c r="N4527" t="s">
        <v>487</v>
      </c>
    </row>
    <row r="4528" spans="1:14" hidden="1" x14ac:dyDescent="0.25">
      <c r="A4528" t="s">
        <v>241</v>
      </c>
      <c r="B4528" s="1">
        <v>45016</v>
      </c>
      <c r="C4528" t="s">
        <v>812</v>
      </c>
      <c r="D4528" t="s">
        <v>813</v>
      </c>
      <c r="E4528" s="4">
        <v>401.4</v>
      </c>
      <c r="F4528" t="s">
        <v>567</v>
      </c>
      <c r="G4528" t="s">
        <v>471</v>
      </c>
      <c r="H4528" t="s">
        <v>308</v>
      </c>
      <c r="I4528" t="s">
        <v>309</v>
      </c>
      <c r="J4528" t="s">
        <v>264</v>
      </c>
      <c r="L4528" t="s">
        <v>378</v>
      </c>
      <c r="M4528" t="s">
        <v>379</v>
      </c>
      <c r="N4528" t="s">
        <v>487</v>
      </c>
    </row>
    <row r="4529" spans="1:14" hidden="1" x14ac:dyDescent="0.25">
      <c r="A4529" t="s">
        <v>241</v>
      </c>
      <c r="B4529" s="1">
        <v>45016</v>
      </c>
      <c r="C4529" t="s">
        <v>814</v>
      </c>
      <c r="D4529" t="s">
        <v>815</v>
      </c>
      <c r="E4529" s="4">
        <v>976</v>
      </c>
      <c r="F4529" t="s">
        <v>567</v>
      </c>
      <c r="G4529" t="s">
        <v>471</v>
      </c>
      <c r="H4529" t="s">
        <v>308</v>
      </c>
      <c r="I4529" t="s">
        <v>309</v>
      </c>
      <c r="J4529" t="s">
        <v>264</v>
      </c>
      <c r="L4529" t="s">
        <v>378</v>
      </c>
      <c r="M4529" t="s">
        <v>379</v>
      </c>
      <c r="N4529" t="s">
        <v>480</v>
      </c>
    </row>
    <row r="4530" spans="1:14" hidden="1" x14ac:dyDescent="0.25">
      <c r="A4530" t="s">
        <v>241</v>
      </c>
      <c r="B4530" s="1">
        <v>45016</v>
      </c>
      <c r="C4530" t="s">
        <v>816</v>
      </c>
      <c r="D4530" t="s">
        <v>817</v>
      </c>
      <c r="E4530" s="4">
        <v>4263.2900000000209</v>
      </c>
      <c r="F4530" t="s">
        <v>567</v>
      </c>
      <c r="G4530" t="s">
        <v>471</v>
      </c>
      <c r="H4530" t="s">
        <v>308</v>
      </c>
      <c r="I4530" t="s">
        <v>309</v>
      </c>
      <c r="J4530" t="s">
        <v>264</v>
      </c>
      <c r="L4530" t="s">
        <v>378</v>
      </c>
      <c r="M4530" t="s">
        <v>379</v>
      </c>
      <c r="N4530" t="s">
        <v>477</v>
      </c>
    </row>
    <row r="4531" spans="1:14" hidden="1" x14ac:dyDescent="0.25">
      <c r="A4531" t="s">
        <v>241</v>
      </c>
      <c r="B4531" s="1">
        <v>45016</v>
      </c>
      <c r="C4531" t="s">
        <v>818</v>
      </c>
      <c r="D4531" t="s">
        <v>819</v>
      </c>
      <c r="E4531" s="4">
        <v>10.9</v>
      </c>
      <c r="F4531" t="s">
        <v>567</v>
      </c>
      <c r="G4531" t="s">
        <v>471</v>
      </c>
      <c r="H4531" t="s">
        <v>311</v>
      </c>
      <c r="I4531" t="s">
        <v>312</v>
      </c>
      <c r="J4531" t="s">
        <v>264</v>
      </c>
      <c r="L4531" t="s">
        <v>378</v>
      </c>
      <c r="M4531" t="s">
        <v>379</v>
      </c>
      <c r="N4531" t="s">
        <v>487</v>
      </c>
    </row>
    <row r="4532" spans="1:14" hidden="1" x14ac:dyDescent="0.25">
      <c r="A4532" t="s">
        <v>241</v>
      </c>
      <c r="B4532" s="1">
        <v>45016</v>
      </c>
      <c r="C4532" t="s">
        <v>820</v>
      </c>
      <c r="D4532" t="s">
        <v>821</v>
      </c>
      <c r="E4532" s="4">
        <v>50</v>
      </c>
      <c r="F4532" t="s">
        <v>567</v>
      </c>
      <c r="G4532" t="s">
        <v>471</v>
      </c>
      <c r="H4532" t="s">
        <v>311</v>
      </c>
      <c r="I4532" t="s">
        <v>312</v>
      </c>
      <c r="J4532" t="s">
        <v>264</v>
      </c>
      <c r="L4532" t="s">
        <v>378</v>
      </c>
      <c r="M4532" t="s">
        <v>379</v>
      </c>
      <c r="N4532" t="s">
        <v>487</v>
      </c>
    </row>
    <row r="4533" spans="1:14" hidden="1" x14ac:dyDescent="0.25">
      <c r="A4533" t="s">
        <v>241</v>
      </c>
      <c r="B4533" s="1">
        <v>45016</v>
      </c>
      <c r="C4533" t="s">
        <v>822</v>
      </c>
      <c r="D4533" t="s">
        <v>823</v>
      </c>
      <c r="E4533" s="4">
        <v>871.37</v>
      </c>
      <c r="F4533" t="s">
        <v>567</v>
      </c>
      <c r="G4533" t="s">
        <v>471</v>
      </c>
      <c r="H4533" t="s">
        <v>308</v>
      </c>
      <c r="I4533" t="s">
        <v>309</v>
      </c>
      <c r="J4533" t="s">
        <v>264</v>
      </c>
      <c r="L4533" t="s">
        <v>378</v>
      </c>
      <c r="M4533" t="s">
        <v>379</v>
      </c>
      <c r="N4533" t="s">
        <v>477</v>
      </c>
    </row>
    <row r="4534" spans="1:14" hidden="1" x14ac:dyDescent="0.25">
      <c r="A4534" t="s">
        <v>241</v>
      </c>
      <c r="B4534" s="1">
        <v>45016</v>
      </c>
      <c r="C4534" t="s">
        <v>826</v>
      </c>
      <c r="D4534" t="s">
        <v>827</v>
      </c>
      <c r="E4534" s="4">
        <v>6.16</v>
      </c>
      <c r="F4534" t="s">
        <v>567</v>
      </c>
      <c r="G4534" t="s">
        <v>471</v>
      </c>
      <c r="H4534" t="s">
        <v>311</v>
      </c>
      <c r="I4534" t="s">
        <v>312</v>
      </c>
      <c r="J4534" t="s">
        <v>264</v>
      </c>
      <c r="L4534" t="s">
        <v>378</v>
      </c>
      <c r="M4534" t="s">
        <v>379</v>
      </c>
      <c r="N4534" t="s">
        <v>487</v>
      </c>
    </row>
    <row r="4535" spans="1:14" hidden="1" x14ac:dyDescent="0.25">
      <c r="A4535" t="s">
        <v>241</v>
      </c>
      <c r="B4535" s="1">
        <v>45016</v>
      </c>
      <c r="C4535" t="s">
        <v>828</v>
      </c>
      <c r="D4535" t="s">
        <v>829</v>
      </c>
      <c r="E4535" s="4">
        <v>440.67000000000007</v>
      </c>
      <c r="F4535" t="s">
        <v>567</v>
      </c>
      <c r="G4535" t="s">
        <v>471</v>
      </c>
      <c r="H4535" t="s">
        <v>308</v>
      </c>
      <c r="I4535" t="s">
        <v>309</v>
      </c>
      <c r="J4535" t="s">
        <v>264</v>
      </c>
      <c r="L4535" t="s">
        <v>378</v>
      </c>
      <c r="M4535" t="s">
        <v>379</v>
      </c>
      <c r="N4535" t="s">
        <v>487</v>
      </c>
    </row>
    <row r="4536" spans="1:14" hidden="1" x14ac:dyDescent="0.25">
      <c r="A4536" t="s">
        <v>241</v>
      </c>
      <c r="B4536" s="1">
        <v>45016</v>
      </c>
      <c r="C4536" t="s">
        <v>1247</v>
      </c>
      <c r="D4536" t="s">
        <v>1248</v>
      </c>
      <c r="E4536" s="4">
        <v>1897</v>
      </c>
      <c r="F4536" t="s">
        <v>567</v>
      </c>
      <c r="G4536" t="s">
        <v>471</v>
      </c>
      <c r="H4536" t="s">
        <v>308</v>
      </c>
      <c r="I4536" t="s">
        <v>309</v>
      </c>
      <c r="J4536" t="s">
        <v>264</v>
      </c>
      <c r="L4536" t="s">
        <v>378</v>
      </c>
      <c r="M4536" t="s">
        <v>379</v>
      </c>
      <c r="N4536" t="s">
        <v>480</v>
      </c>
    </row>
    <row r="4537" spans="1:14" hidden="1" x14ac:dyDescent="0.25">
      <c r="A4537" t="s">
        <v>241</v>
      </c>
      <c r="B4537" s="1">
        <v>45016</v>
      </c>
      <c r="C4537" t="s">
        <v>1249</v>
      </c>
      <c r="D4537" t="s">
        <v>1250</v>
      </c>
      <c r="E4537" s="4">
        <v>1238.55</v>
      </c>
      <c r="F4537" t="s">
        <v>567</v>
      </c>
      <c r="G4537" t="s">
        <v>471</v>
      </c>
      <c r="H4537" t="s">
        <v>308</v>
      </c>
      <c r="I4537" t="s">
        <v>309</v>
      </c>
      <c r="J4537" t="s">
        <v>264</v>
      </c>
      <c r="K4537" t="s">
        <v>1251</v>
      </c>
      <c r="L4537" t="s">
        <v>378</v>
      </c>
      <c r="M4537" t="s">
        <v>379</v>
      </c>
      <c r="N4537" t="s">
        <v>488</v>
      </c>
    </row>
    <row r="4538" spans="1:14" hidden="1" x14ac:dyDescent="0.25">
      <c r="A4538" t="s">
        <v>241</v>
      </c>
      <c r="B4538" s="1">
        <v>45016</v>
      </c>
      <c r="C4538" t="s">
        <v>1242</v>
      </c>
      <c r="D4538" t="s">
        <v>1243</v>
      </c>
      <c r="E4538" s="4">
        <v>2127.71</v>
      </c>
      <c r="F4538" t="s">
        <v>567</v>
      </c>
      <c r="G4538" t="s">
        <v>471</v>
      </c>
      <c r="H4538" t="s">
        <v>308</v>
      </c>
      <c r="I4538" t="s">
        <v>309</v>
      </c>
      <c r="J4538" t="s">
        <v>264</v>
      </c>
      <c r="K4538" t="s">
        <v>1244</v>
      </c>
      <c r="L4538" t="s">
        <v>378</v>
      </c>
      <c r="M4538" t="s">
        <v>379</v>
      </c>
      <c r="N4538" t="s">
        <v>480</v>
      </c>
    </row>
    <row r="4539" spans="1:14" hidden="1" x14ac:dyDescent="0.25">
      <c r="A4539" t="s">
        <v>241</v>
      </c>
      <c r="B4539" s="1">
        <v>45016</v>
      </c>
      <c r="C4539" t="s">
        <v>832</v>
      </c>
      <c r="D4539" t="s">
        <v>833</v>
      </c>
      <c r="E4539" s="4">
        <v>3000</v>
      </c>
      <c r="F4539" t="s">
        <v>567</v>
      </c>
      <c r="G4539" t="s">
        <v>471</v>
      </c>
      <c r="H4539" t="s">
        <v>310</v>
      </c>
      <c r="I4539" t="s">
        <v>263</v>
      </c>
      <c r="J4539" t="s">
        <v>262</v>
      </c>
      <c r="L4539" t="s">
        <v>380</v>
      </c>
      <c r="M4539" t="s">
        <v>381</v>
      </c>
      <c r="N4539" t="s">
        <v>487</v>
      </c>
    </row>
    <row r="4540" spans="1:14" hidden="1" x14ac:dyDescent="0.25">
      <c r="A4540" t="s">
        <v>241</v>
      </c>
      <c r="B4540" s="1">
        <v>45016</v>
      </c>
      <c r="C4540" t="s">
        <v>834</v>
      </c>
      <c r="D4540" t="s">
        <v>835</v>
      </c>
      <c r="E4540" s="4">
        <v>13600</v>
      </c>
      <c r="F4540" t="s">
        <v>567</v>
      </c>
      <c r="G4540" t="s">
        <v>471</v>
      </c>
      <c r="H4540" t="s">
        <v>310</v>
      </c>
      <c r="I4540" t="s">
        <v>263</v>
      </c>
      <c r="J4540" t="s">
        <v>262</v>
      </c>
      <c r="L4540" t="s">
        <v>380</v>
      </c>
      <c r="M4540" t="s">
        <v>381</v>
      </c>
      <c r="N4540" t="s">
        <v>487</v>
      </c>
    </row>
    <row r="4541" spans="1:14" hidden="1" x14ac:dyDescent="0.25">
      <c r="A4541" t="s">
        <v>241</v>
      </c>
      <c r="B4541" s="1">
        <v>45016</v>
      </c>
      <c r="C4541" t="s">
        <v>836</v>
      </c>
      <c r="D4541" t="s">
        <v>837</v>
      </c>
      <c r="E4541" s="4">
        <v>300</v>
      </c>
      <c r="F4541" t="s">
        <v>567</v>
      </c>
      <c r="G4541" t="s">
        <v>471</v>
      </c>
      <c r="H4541" t="s">
        <v>310</v>
      </c>
      <c r="I4541" t="s">
        <v>263</v>
      </c>
      <c r="J4541" t="s">
        <v>262</v>
      </c>
      <c r="L4541" t="s">
        <v>380</v>
      </c>
      <c r="M4541" t="s">
        <v>381</v>
      </c>
      <c r="N4541" t="s">
        <v>487</v>
      </c>
    </row>
    <row r="4542" spans="1:14" hidden="1" x14ac:dyDescent="0.25">
      <c r="A4542" t="s">
        <v>241</v>
      </c>
      <c r="B4542" s="1">
        <v>45016</v>
      </c>
      <c r="C4542" t="s">
        <v>840</v>
      </c>
      <c r="D4542" t="s">
        <v>841</v>
      </c>
      <c r="E4542" s="4">
        <v>9041.94</v>
      </c>
      <c r="F4542" t="s">
        <v>567</v>
      </c>
      <c r="G4542" t="s">
        <v>471</v>
      </c>
      <c r="H4542" t="s">
        <v>310</v>
      </c>
      <c r="I4542" t="s">
        <v>263</v>
      </c>
      <c r="J4542" t="s">
        <v>262</v>
      </c>
      <c r="L4542" t="s">
        <v>380</v>
      </c>
      <c r="M4542" t="s">
        <v>381</v>
      </c>
      <c r="N4542" t="s">
        <v>487</v>
      </c>
    </row>
    <row r="4543" spans="1:14" hidden="1" x14ac:dyDescent="0.25">
      <c r="A4543" t="s">
        <v>241</v>
      </c>
      <c r="B4543" s="1">
        <v>45016</v>
      </c>
      <c r="C4543" t="s">
        <v>842</v>
      </c>
      <c r="D4543" t="s">
        <v>843</v>
      </c>
      <c r="E4543" s="4">
        <v>300</v>
      </c>
      <c r="F4543" t="s">
        <v>567</v>
      </c>
      <c r="G4543" t="s">
        <v>471</v>
      </c>
      <c r="H4543" t="s">
        <v>310</v>
      </c>
      <c r="I4543" t="s">
        <v>263</v>
      </c>
      <c r="J4543" t="s">
        <v>262</v>
      </c>
      <c r="L4543" t="s">
        <v>380</v>
      </c>
      <c r="M4543" t="s">
        <v>381</v>
      </c>
      <c r="N4543" t="s">
        <v>487</v>
      </c>
    </row>
    <row r="4544" spans="1:14" hidden="1" x14ac:dyDescent="0.25">
      <c r="A4544" t="s">
        <v>241</v>
      </c>
      <c r="B4544" s="1">
        <v>45016</v>
      </c>
      <c r="C4544" t="s">
        <v>844</v>
      </c>
      <c r="D4544" t="s">
        <v>845</v>
      </c>
      <c r="E4544" s="4">
        <v>11009.44</v>
      </c>
      <c r="F4544" t="s">
        <v>567</v>
      </c>
      <c r="G4544" t="s">
        <v>471</v>
      </c>
      <c r="H4544" t="s">
        <v>310</v>
      </c>
      <c r="I4544" t="s">
        <v>263</v>
      </c>
      <c r="J4544" t="s">
        <v>262</v>
      </c>
      <c r="L4544" t="s">
        <v>380</v>
      </c>
      <c r="M4544" t="s">
        <v>381</v>
      </c>
      <c r="N4544" t="s">
        <v>487</v>
      </c>
    </row>
    <row r="4545" spans="1:14" hidden="1" x14ac:dyDescent="0.25">
      <c r="A4545" t="s">
        <v>241</v>
      </c>
      <c r="B4545" s="1">
        <v>45016</v>
      </c>
      <c r="C4545" t="s">
        <v>857</v>
      </c>
      <c r="D4545" t="s">
        <v>858</v>
      </c>
      <c r="E4545" s="4">
        <v>10860</v>
      </c>
      <c r="F4545" t="s">
        <v>567</v>
      </c>
      <c r="G4545" t="s">
        <v>471</v>
      </c>
      <c r="H4545" t="s">
        <v>310</v>
      </c>
      <c r="I4545" t="s">
        <v>263</v>
      </c>
      <c r="J4545" t="s">
        <v>262</v>
      </c>
      <c r="L4545" t="s">
        <v>380</v>
      </c>
      <c r="M4545" t="s">
        <v>381</v>
      </c>
      <c r="N4545" t="s">
        <v>487</v>
      </c>
    </row>
    <row r="4546" spans="1:14" hidden="1" x14ac:dyDescent="0.25">
      <c r="A4546" t="s">
        <v>241</v>
      </c>
      <c r="B4546" s="1">
        <v>45016</v>
      </c>
      <c r="C4546" t="s">
        <v>1254</v>
      </c>
      <c r="D4546" t="s">
        <v>1255</v>
      </c>
      <c r="E4546" s="4">
        <v>6956</v>
      </c>
      <c r="F4546" t="s">
        <v>567</v>
      </c>
      <c r="G4546" t="s">
        <v>471</v>
      </c>
      <c r="H4546" t="s">
        <v>310</v>
      </c>
      <c r="I4546" t="s">
        <v>263</v>
      </c>
      <c r="J4546" t="s">
        <v>262</v>
      </c>
      <c r="L4546" t="s">
        <v>380</v>
      </c>
      <c r="M4546" t="s">
        <v>381</v>
      </c>
      <c r="N4546" t="s">
        <v>487</v>
      </c>
    </row>
    <row r="4547" spans="1:14" hidden="1" x14ac:dyDescent="0.25">
      <c r="A4547" t="s">
        <v>241</v>
      </c>
      <c r="B4547" s="1">
        <v>45016</v>
      </c>
      <c r="C4547" t="s">
        <v>1304</v>
      </c>
      <c r="D4547" t="s">
        <v>1305</v>
      </c>
      <c r="E4547" s="4">
        <v>7500</v>
      </c>
      <c r="F4547" t="s">
        <v>567</v>
      </c>
      <c r="G4547" t="s">
        <v>471</v>
      </c>
      <c r="H4547" t="s">
        <v>310</v>
      </c>
      <c r="I4547" t="s">
        <v>263</v>
      </c>
      <c r="J4547" t="s">
        <v>262</v>
      </c>
      <c r="L4547" t="s">
        <v>380</v>
      </c>
      <c r="M4547" t="s">
        <v>381</v>
      </c>
      <c r="N4547" t="s">
        <v>487</v>
      </c>
    </row>
    <row r="4548" spans="1:14" hidden="1" x14ac:dyDescent="0.25">
      <c r="A4548" t="s">
        <v>241</v>
      </c>
      <c r="B4548" s="1">
        <v>45016</v>
      </c>
      <c r="C4548" t="s">
        <v>1306</v>
      </c>
      <c r="D4548" t="s">
        <v>1307</v>
      </c>
      <c r="E4548" s="4">
        <v>750</v>
      </c>
      <c r="F4548" t="s">
        <v>567</v>
      </c>
      <c r="G4548" t="s">
        <v>471</v>
      </c>
      <c r="H4548" t="s">
        <v>310</v>
      </c>
      <c r="I4548" t="s">
        <v>263</v>
      </c>
      <c r="J4548" t="s">
        <v>262</v>
      </c>
      <c r="L4548" t="s">
        <v>380</v>
      </c>
      <c r="M4548" t="s">
        <v>381</v>
      </c>
      <c r="N4548" t="s">
        <v>487</v>
      </c>
    </row>
    <row r="4549" spans="1:14" hidden="1" x14ac:dyDescent="0.25">
      <c r="A4549" t="s">
        <v>241</v>
      </c>
      <c r="B4549" s="1">
        <v>45016</v>
      </c>
      <c r="C4549" t="s">
        <v>1338</v>
      </c>
      <c r="D4549" t="s">
        <v>1339</v>
      </c>
      <c r="E4549" s="4">
        <v>1800</v>
      </c>
      <c r="F4549" t="s">
        <v>567</v>
      </c>
      <c r="G4549" t="s">
        <v>471</v>
      </c>
      <c r="H4549" t="s">
        <v>310</v>
      </c>
      <c r="I4549" t="s">
        <v>263</v>
      </c>
      <c r="J4549" t="s">
        <v>262</v>
      </c>
      <c r="L4549" t="s">
        <v>380</v>
      </c>
      <c r="M4549" t="s">
        <v>381</v>
      </c>
      <c r="N4549" t="s">
        <v>487</v>
      </c>
    </row>
    <row r="4550" spans="1:14" hidden="1" x14ac:dyDescent="0.25">
      <c r="A4550" t="s">
        <v>241</v>
      </c>
      <c r="B4550" s="1">
        <v>45016</v>
      </c>
      <c r="C4550" t="s">
        <v>867</v>
      </c>
      <c r="D4550" t="s">
        <v>868</v>
      </c>
      <c r="E4550" s="4">
        <v>7755.31</v>
      </c>
      <c r="F4550" t="s">
        <v>567</v>
      </c>
      <c r="G4550" t="s">
        <v>471</v>
      </c>
      <c r="H4550" t="s">
        <v>311</v>
      </c>
      <c r="I4550" t="s">
        <v>312</v>
      </c>
      <c r="J4550" t="s">
        <v>264</v>
      </c>
      <c r="L4550" t="s">
        <v>380</v>
      </c>
      <c r="M4550" t="s">
        <v>381</v>
      </c>
      <c r="N4550" t="s">
        <v>487</v>
      </c>
    </row>
    <row r="4551" spans="1:14" hidden="1" x14ac:dyDescent="0.25">
      <c r="A4551" t="s">
        <v>241</v>
      </c>
      <c r="B4551" s="1">
        <v>45016</v>
      </c>
      <c r="C4551" t="s">
        <v>869</v>
      </c>
      <c r="D4551" t="s">
        <v>870</v>
      </c>
      <c r="E4551" s="4">
        <v>2787.71</v>
      </c>
      <c r="F4551" t="s">
        <v>567</v>
      </c>
      <c r="G4551" t="s">
        <v>471</v>
      </c>
      <c r="H4551" t="s">
        <v>311</v>
      </c>
      <c r="I4551" t="s">
        <v>312</v>
      </c>
      <c r="J4551" t="s">
        <v>264</v>
      </c>
      <c r="L4551" t="s">
        <v>380</v>
      </c>
      <c r="M4551" t="s">
        <v>381</v>
      </c>
      <c r="N4551" t="s">
        <v>487</v>
      </c>
    </row>
    <row r="4552" spans="1:14" hidden="1" x14ac:dyDescent="0.25">
      <c r="A4552" t="s">
        <v>241</v>
      </c>
      <c r="B4552" s="1">
        <v>45016</v>
      </c>
      <c r="C4552" t="s">
        <v>1332</v>
      </c>
      <c r="D4552" t="s">
        <v>1333</v>
      </c>
      <c r="E4552" s="4">
        <v>3378.58</v>
      </c>
      <c r="F4552" t="s">
        <v>567</v>
      </c>
      <c r="G4552" t="s">
        <v>471</v>
      </c>
      <c r="H4552" t="s">
        <v>311</v>
      </c>
      <c r="I4552" t="s">
        <v>312</v>
      </c>
      <c r="J4552" t="s">
        <v>264</v>
      </c>
      <c r="L4552" t="s">
        <v>380</v>
      </c>
      <c r="M4552" t="s">
        <v>381</v>
      </c>
      <c r="N4552" t="s">
        <v>482</v>
      </c>
    </row>
    <row r="4553" spans="1:14" hidden="1" x14ac:dyDescent="0.25">
      <c r="A4553" t="s">
        <v>241</v>
      </c>
      <c r="B4553" s="1">
        <v>45016</v>
      </c>
      <c r="C4553" t="s">
        <v>961</v>
      </c>
      <c r="D4553" t="s">
        <v>962</v>
      </c>
      <c r="E4553" s="4">
        <v>1619</v>
      </c>
      <c r="F4553" t="s">
        <v>567</v>
      </c>
      <c r="G4553" t="s">
        <v>471</v>
      </c>
      <c r="H4553" t="s">
        <v>311</v>
      </c>
      <c r="I4553" t="s">
        <v>312</v>
      </c>
      <c r="J4553" t="s">
        <v>264</v>
      </c>
      <c r="L4553" t="s">
        <v>390</v>
      </c>
      <c r="M4553" t="s">
        <v>391</v>
      </c>
      <c r="N4553" t="s">
        <v>487</v>
      </c>
    </row>
    <row r="4554" spans="1:14" hidden="1" x14ac:dyDescent="0.25">
      <c r="A4554" t="s">
        <v>241</v>
      </c>
      <c r="B4554" s="1">
        <v>45016</v>
      </c>
      <c r="C4554" t="s">
        <v>963</v>
      </c>
      <c r="D4554" t="s">
        <v>964</v>
      </c>
      <c r="E4554" s="4">
        <v>500</v>
      </c>
      <c r="F4554" t="s">
        <v>567</v>
      </c>
      <c r="G4554" t="s">
        <v>471</v>
      </c>
      <c r="H4554" t="s">
        <v>311</v>
      </c>
      <c r="I4554" t="s">
        <v>312</v>
      </c>
      <c r="J4554" t="s">
        <v>264</v>
      </c>
      <c r="L4554" t="s">
        <v>390</v>
      </c>
      <c r="M4554" t="s">
        <v>391</v>
      </c>
      <c r="N4554" t="s">
        <v>487</v>
      </c>
    </row>
    <row r="4555" spans="1:14" hidden="1" x14ac:dyDescent="0.25">
      <c r="A4555" t="s">
        <v>241</v>
      </c>
      <c r="B4555" s="1">
        <v>45016</v>
      </c>
      <c r="C4555" t="s">
        <v>989</v>
      </c>
      <c r="D4555" t="s">
        <v>990</v>
      </c>
      <c r="E4555" s="4">
        <v>1305.2500000000002</v>
      </c>
      <c r="F4555" t="s">
        <v>567</v>
      </c>
      <c r="G4555" t="s">
        <v>471</v>
      </c>
      <c r="H4555" t="s">
        <v>317</v>
      </c>
      <c r="I4555" t="s">
        <v>318</v>
      </c>
      <c r="J4555" t="s">
        <v>276</v>
      </c>
      <c r="L4555" t="s">
        <v>390</v>
      </c>
      <c r="M4555" t="s">
        <v>391</v>
      </c>
      <c r="N4555" t="s">
        <v>487</v>
      </c>
    </row>
    <row r="4556" spans="1:14" hidden="1" x14ac:dyDescent="0.25">
      <c r="A4556" t="s">
        <v>241</v>
      </c>
      <c r="B4556" s="1">
        <v>45016</v>
      </c>
      <c r="C4556" t="s">
        <v>991</v>
      </c>
      <c r="D4556" t="s">
        <v>992</v>
      </c>
      <c r="E4556" s="4">
        <v>876.05000000000007</v>
      </c>
      <c r="F4556" t="s">
        <v>567</v>
      </c>
      <c r="G4556" t="s">
        <v>471</v>
      </c>
      <c r="H4556" t="s">
        <v>311</v>
      </c>
      <c r="I4556" t="s">
        <v>312</v>
      </c>
      <c r="J4556" t="s">
        <v>264</v>
      </c>
      <c r="L4556" t="s">
        <v>390</v>
      </c>
      <c r="M4556" t="s">
        <v>391</v>
      </c>
      <c r="N4556" t="s">
        <v>487</v>
      </c>
    </row>
    <row r="4557" spans="1:14" hidden="1" x14ac:dyDescent="0.25">
      <c r="A4557" t="s">
        <v>241</v>
      </c>
      <c r="B4557" s="1">
        <v>45016</v>
      </c>
      <c r="C4557" t="s">
        <v>993</v>
      </c>
      <c r="D4557" t="s">
        <v>994</v>
      </c>
      <c r="E4557" s="4">
        <v>2871.2200000000003</v>
      </c>
      <c r="F4557" t="s">
        <v>567</v>
      </c>
      <c r="G4557" t="s">
        <v>471</v>
      </c>
      <c r="H4557" t="s">
        <v>311</v>
      </c>
      <c r="I4557" t="s">
        <v>312</v>
      </c>
      <c r="J4557" t="s">
        <v>264</v>
      </c>
      <c r="L4557" t="s">
        <v>390</v>
      </c>
      <c r="M4557" t="s">
        <v>391</v>
      </c>
      <c r="N4557" t="s">
        <v>487</v>
      </c>
    </row>
    <row r="4558" spans="1:14" hidden="1" x14ac:dyDescent="0.25">
      <c r="A4558" t="s">
        <v>241</v>
      </c>
      <c r="B4558" s="1">
        <v>45016</v>
      </c>
      <c r="C4558" t="s">
        <v>997</v>
      </c>
      <c r="D4558" t="s">
        <v>998</v>
      </c>
      <c r="E4558" s="4">
        <v>250</v>
      </c>
      <c r="F4558" t="s">
        <v>567</v>
      </c>
      <c r="G4558" t="s">
        <v>471</v>
      </c>
      <c r="H4558" t="s">
        <v>311</v>
      </c>
      <c r="I4558" t="s">
        <v>312</v>
      </c>
      <c r="J4558" t="s">
        <v>264</v>
      </c>
      <c r="L4558" t="s">
        <v>390</v>
      </c>
      <c r="M4558" t="s">
        <v>391</v>
      </c>
      <c r="N4558" t="s">
        <v>477</v>
      </c>
    </row>
    <row r="4559" spans="1:14" hidden="1" x14ac:dyDescent="0.25">
      <c r="A4559" t="s">
        <v>241</v>
      </c>
      <c r="B4559" s="1">
        <v>45016</v>
      </c>
      <c r="C4559" t="s">
        <v>1005</v>
      </c>
      <c r="D4559" t="s">
        <v>1006</v>
      </c>
      <c r="E4559" s="4">
        <v>0.50999999999999091</v>
      </c>
      <c r="F4559" t="s">
        <v>567</v>
      </c>
      <c r="G4559" t="s">
        <v>471</v>
      </c>
      <c r="H4559" t="s">
        <v>311</v>
      </c>
      <c r="I4559" t="s">
        <v>312</v>
      </c>
      <c r="J4559" t="s">
        <v>264</v>
      </c>
      <c r="L4559" t="s">
        <v>390</v>
      </c>
      <c r="M4559" t="s">
        <v>391</v>
      </c>
      <c r="N4559" t="s">
        <v>487</v>
      </c>
    </row>
    <row r="4560" spans="1:14" hidden="1" x14ac:dyDescent="0.25">
      <c r="A4560" t="s">
        <v>241</v>
      </c>
      <c r="B4560" s="1">
        <v>45016</v>
      </c>
      <c r="C4560" t="s">
        <v>1007</v>
      </c>
      <c r="D4560" t="s">
        <v>1008</v>
      </c>
      <c r="E4560" s="4">
        <v>66.900000000000006</v>
      </c>
      <c r="F4560" t="s">
        <v>567</v>
      </c>
      <c r="G4560" t="s">
        <v>471</v>
      </c>
      <c r="H4560" t="s">
        <v>317</v>
      </c>
      <c r="I4560" t="s">
        <v>318</v>
      </c>
      <c r="J4560" t="s">
        <v>276</v>
      </c>
      <c r="L4560" t="s">
        <v>390</v>
      </c>
      <c r="M4560" t="s">
        <v>391</v>
      </c>
      <c r="N4560" t="s">
        <v>487</v>
      </c>
    </row>
    <row r="4561" spans="1:14" hidden="1" x14ac:dyDescent="0.25">
      <c r="A4561" t="s">
        <v>241</v>
      </c>
      <c r="B4561" s="1">
        <v>45016</v>
      </c>
      <c r="C4561" t="s">
        <v>1013</v>
      </c>
      <c r="D4561" t="s">
        <v>1014</v>
      </c>
      <c r="E4561" s="4">
        <v>40.98</v>
      </c>
      <c r="F4561" t="s">
        <v>567</v>
      </c>
      <c r="G4561" t="s">
        <v>471</v>
      </c>
      <c r="H4561" t="s">
        <v>311</v>
      </c>
      <c r="I4561" t="s">
        <v>312</v>
      </c>
      <c r="J4561" t="s">
        <v>264</v>
      </c>
      <c r="L4561" t="s">
        <v>390</v>
      </c>
      <c r="M4561" t="s">
        <v>391</v>
      </c>
      <c r="N4561" t="s">
        <v>480</v>
      </c>
    </row>
    <row r="4562" spans="1:14" hidden="1" x14ac:dyDescent="0.25">
      <c r="A4562" t="s">
        <v>241</v>
      </c>
      <c r="B4562" s="1">
        <v>45016</v>
      </c>
      <c r="C4562" t="s">
        <v>1162</v>
      </c>
      <c r="D4562" t="s">
        <v>1163</v>
      </c>
      <c r="E4562" s="4">
        <v>209.92000000000002</v>
      </c>
      <c r="F4562" t="s">
        <v>567</v>
      </c>
      <c r="G4562" t="s">
        <v>471</v>
      </c>
      <c r="H4562" t="s">
        <v>311</v>
      </c>
      <c r="I4562" t="s">
        <v>312</v>
      </c>
      <c r="J4562" t="s">
        <v>264</v>
      </c>
      <c r="L4562" t="s">
        <v>390</v>
      </c>
      <c r="M4562" t="s">
        <v>391</v>
      </c>
      <c r="N4562" t="s">
        <v>477</v>
      </c>
    </row>
    <row r="4563" spans="1:14" hidden="1" x14ac:dyDescent="0.25">
      <c r="A4563" t="s">
        <v>241</v>
      </c>
      <c r="B4563" s="1">
        <v>45016</v>
      </c>
      <c r="C4563" t="s">
        <v>1340</v>
      </c>
      <c r="D4563" t="s">
        <v>1341</v>
      </c>
      <c r="E4563" s="4">
        <v>98.18</v>
      </c>
      <c r="F4563" t="s">
        <v>567</v>
      </c>
      <c r="G4563" t="s">
        <v>471</v>
      </c>
      <c r="H4563" t="s">
        <v>317</v>
      </c>
      <c r="I4563" t="s">
        <v>318</v>
      </c>
      <c r="J4563" t="s">
        <v>276</v>
      </c>
      <c r="L4563" t="s">
        <v>390</v>
      </c>
      <c r="M4563" t="s">
        <v>391</v>
      </c>
      <c r="N4563" t="s">
        <v>487</v>
      </c>
    </row>
    <row r="4564" spans="1:14" hidden="1" x14ac:dyDescent="0.25">
      <c r="A4564" t="s">
        <v>241</v>
      </c>
      <c r="B4564" s="1">
        <v>45016</v>
      </c>
      <c r="C4564" t="s">
        <v>1017</v>
      </c>
      <c r="D4564" t="s">
        <v>1018</v>
      </c>
      <c r="E4564" s="4">
        <v>711.66000000000008</v>
      </c>
      <c r="F4564" t="s">
        <v>567</v>
      </c>
      <c r="G4564" t="s">
        <v>471</v>
      </c>
      <c r="H4564" t="s">
        <v>316</v>
      </c>
      <c r="I4564" t="s">
        <v>275</v>
      </c>
      <c r="J4564" t="s">
        <v>274</v>
      </c>
      <c r="L4564" t="s">
        <v>400</v>
      </c>
      <c r="M4564" t="s">
        <v>401</v>
      </c>
      <c r="N4564" t="s">
        <v>489</v>
      </c>
    </row>
    <row r="4565" spans="1:14" hidden="1" x14ac:dyDescent="0.25">
      <c r="A4565" t="s">
        <v>241</v>
      </c>
      <c r="B4565" s="1">
        <v>45016</v>
      </c>
      <c r="C4565" t="s">
        <v>1021</v>
      </c>
      <c r="D4565" t="s">
        <v>1022</v>
      </c>
      <c r="E4565" s="4">
        <v>5479.7300000000005</v>
      </c>
      <c r="F4565" t="s">
        <v>567</v>
      </c>
      <c r="G4565" t="s">
        <v>471</v>
      </c>
      <c r="H4565" t="s">
        <v>316</v>
      </c>
      <c r="I4565" t="s">
        <v>275</v>
      </c>
      <c r="J4565" t="s">
        <v>274</v>
      </c>
      <c r="L4565" t="s">
        <v>400</v>
      </c>
      <c r="M4565" t="s">
        <v>401</v>
      </c>
      <c r="N4565" t="s">
        <v>489</v>
      </c>
    </row>
    <row r="4566" spans="1:14" hidden="1" x14ac:dyDescent="0.25">
      <c r="A4566" t="s">
        <v>241</v>
      </c>
      <c r="B4566" s="1">
        <v>45016</v>
      </c>
      <c r="C4566" t="s">
        <v>1025</v>
      </c>
      <c r="D4566" t="s">
        <v>1026</v>
      </c>
      <c r="E4566" s="4">
        <v>597.27</v>
      </c>
      <c r="F4566" t="s">
        <v>567</v>
      </c>
      <c r="G4566" t="s">
        <v>471</v>
      </c>
      <c r="H4566" t="s">
        <v>316</v>
      </c>
      <c r="I4566" t="s">
        <v>275</v>
      </c>
      <c r="J4566" t="s">
        <v>274</v>
      </c>
      <c r="L4566" t="s">
        <v>400</v>
      </c>
      <c r="M4566" t="s">
        <v>401</v>
      </c>
      <c r="N4566" t="s">
        <v>489</v>
      </c>
    </row>
    <row r="4567" spans="1:14" hidden="1" x14ac:dyDescent="0.25">
      <c r="A4567" t="s">
        <v>241</v>
      </c>
      <c r="B4567" s="1">
        <v>45016</v>
      </c>
      <c r="C4567" t="s">
        <v>1227</v>
      </c>
      <c r="D4567" t="s">
        <v>1228</v>
      </c>
      <c r="E4567" s="4">
        <v>5120.24</v>
      </c>
      <c r="F4567" t="s">
        <v>567</v>
      </c>
      <c r="G4567" t="s">
        <v>471</v>
      </c>
      <c r="H4567" t="s">
        <v>316</v>
      </c>
      <c r="I4567" t="s">
        <v>275</v>
      </c>
      <c r="J4567" t="s">
        <v>274</v>
      </c>
      <c r="L4567" t="s">
        <v>400</v>
      </c>
      <c r="M4567" t="s">
        <v>401</v>
      </c>
      <c r="N4567" t="s">
        <v>489</v>
      </c>
    </row>
    <row r="4568" spans="1:14" hidden="1" x14ac:dyDescent="0.25">
      <c r="A4568" t="s">
        <v>241</v>
      </c>
      <c r="B4568" s="1">
        <v>45016</v>
      </c>
      <c r="C4568" t="s">
        <v>35</v>
      </c>
      <c r="D4568" t="s">
        <v>1031</v>
      </c>
      <c r="E4568" s="4">
        <v>3885.4700000000003</v>
      </c>
      <c r="F4568" t="s">
        <v>567</v>
      </c>
      <c r="G4568" t="s">
        <v>471</v>
      </c>
      <c r="H4568" t="s">
        <v>288</v>
      </c>
      <c r="I4568" t="s">
        <v>26</v>
      </c>
      <c r="J4568" t="s">
        <v>243</v>
      </c>
      <c r="L4568" t="s">
        <v>368</v>
      </c>
      <c r="M4568" t="s">
        <v>369</v>
      </c>
      <c r="N4568" t="s">
        <v>480</v>
      </c>
    </row>
    <row r="4569" spans="1:14" hidden="1" x14ac:dyDescent="0.25">
      <c r="A4569" t="s">
        <v>241</v>
      </c>
      <c r="B4569" s="1">
        <v>45016</v>
      </c>
      <c r="C4569" t="s">
        <v>27</v>
      </c>
      <c r="D4569" t="s">
        <v>1032</v>
      </c>
      <c r="E4569" s="4">
        <v>-444533.7699999999</v>
      </c>
      <c r="F4569" t="s">
        <v>567</v>
      </c>
      <c r="G4569" t="s">
        <v>471</v>
      </c>
      <c r="H4569" t="s">
        <v>288</v>
      </c>
      <c r="I4569" t="s">
        <v>26</v>
      </c>
      <c r="J4569" t="s">
        <v>243</v>
      </c>
      <c r="L4569" t="s">
        <v>368</v>
      </c>
      <c r="M4569" t="s">
        <v>369</v>
      </c>
      <c r="N4569" t="s">
        <v>485</v>
      </c>
    </row>
    <row r="4570" spans="1:14" hidden="1" x14ac:dyDescent="0.25">
      <c r="A4570" t="s">
        <v>241</v>
      </c>
      <c r="B4570" s="1">
        <v>45016</v>
      </c>
      <c r="C4570" t="s">
        <v>1035</v>
      </c>
      <c r="D4570" t="s">
        <v>1036</v>
      </c>
      <c r="E4570" s="4">
        <v>-49728.04</v>
      </c>
      <c r="F4570" t="s">
        <v>567</v>
      </c>
      <c r="G4570" t="s">
        <v>471</v>
      </c>
      <c r="H4570" t="s">
        <v>288</v>
      </c>
      <c r="I4570" t="s">
        <v>26</v>
      </c>
      <c r="J4570" t="s">
        <v>243</v>
      </c>
      <c r="L4570" t="s">
        <v>368</v>
      </c>
      <c r="M4570" t="s">
        <v>369</v>
      </c>
      <c r="N4570" t="s">
        <v>485</v>
      </c>
    </row>
    <row r="4571" spans="1:14" hidden="1" x14ac:dyDescent="0.25">
      <c r="A4571" t="s">
        <v>241</v>
      </c>
      <c r="B4571" s="1">
        <v>45016</v>
      </c>
      <c r="C4571" t="s">
        <v>28</v>
      </c>
      <c r="D4571" t="s">
        <v>1039</v>
      </c>
      <c r="E4571" s="4">
        <v>-27696.17</v>
      </c>
      <c r="F4571" t="s">
        <v>567</v>
      </c>
      <c r="G4571" t="s">
        <v>471</v>
      </c>
      <c r="H4571" t="s">
        <v>288</v>
      </c>
      <c r="I4571" t="s">
        <v>26</v>
      </c>
      <c r="J4571" t="s">
        <v>243</v>
      </c>
      <c r="L4571" t="s">
        <v>368</v>
      </c>
      <c r="M4571" t="s">
        <v>369</v>
      </c>
      <c r="N4571" t="s">
        <v>480</v>
      </c>
    </row>
    <row r="4572" spans="1:14" hidden="1" x14ac:dyDescent="0.25">
      <c r="A4572" t="s">
        <v>241</v>
      </c>
      <c r="B4572" s="1">
        <v>45016</v>
      </c>
      <c r="C4572" t="s">
        <v>29</v>
      </c>
      <c r="D4572" t="s">
        <v>1040</v>
      </c>
      <c r="E4572" s="4">
        <v>-3970.3</v>
      </c>
      <c r="F4572" t="s">
        <v>567</v>
      </c>
      <c r="G4572" t="s">
        <v>471</v>
      </c>
      <c r="H4572" t="s">
        <v>288</v>
      </c>
      <c r="I4572" t="s">
        <v>26</v>
      </c>
      <c r="J4572" t="s">
        <v>243</v>
      </c>
      <c r="L4572" t="s">
        <v>368</v>
      </c>
      <c r="M4572" t="s">
        <v>369</v>
      </c>
      <c r="N4572" t="s">
        <v>480</v>
      </c>
    </row>
    <row r="4573" spans="1:14" hidden="1" x14ac:dyDescent="0.25">
      <c r="A4573" t="s">
        <v>241</v>
      </c>
      <c r="B4573" s="1">
        <v>45016</v>
      </c>
      <c r="C4573" t="s">
        <v>1041</v>
      </c>
      <c r="D4573" t="s">
        <v>1042</v>
      </c>
      <c r="E4573" s="4">
        <v>-620</v>
      </c>
      <c r="F4573" t="s">
        <v>567</v>
      </c>
      <c r="G4573" t="s">
        <v>471</v>
      </c>
      <c r="H4573" t="s">
        <v>288</v>
      </c>
      <c r="I4573" t="s">
        <v>26</v>
      </c>
      <c r="J4573" t="s">
        <v>243</v>
      </c>
      <c r="L4573" t="s">
        <v>368</v>
      </c>
      <c r="M4573" t="s">
        <v>369</v>
      </c>
      <c r="N4573" t="s">
        <v>489</v>
      </c>
    </row>
    <row r="4574" spans="1:14" hidden="1" x14ac:dyDescent="0.25">
      <c r="A4574" t="s">
        <v>241</v>
      </c>
      <c r="B4574" s="1">
        <v>45016</v>
      </c>
      <c r="C4574" t="s">
        <v>31</v>
      </c>
      <c r="D4574" t="s">
        <v>1293</v>
      </c>
      <c r="E4574" s="4">
        <v>-3000</v>
      </c>
      <c r="F4574" t="s">
        <v>567</v>
      </c>
      <c r="G4574" t="s">
        <v>471</v>
      </c>
      <c r="H4574" t="s">
        <v>288</v>
      </c>
      <c r="I4574" t="s">
        <v>26</v>
      </c>
      <c r="J4574" t="s">
        <v>243</v>
      </c>
      <c r="L4574" t="s">
        <v>368</v>
      </c>
      <c r="M4574" t="s">
        <v>369</v>
      </c>
      <c r="N4574" t="s">
        <v>480</v>
      </c>
    </row>
    <row r="4575" spans="1:14" hidden="1" x14ac:dyDescent="0.25">
      <c r="A4575" t="s">
        <v>241</v>
      </c>
      <c r="B4575" s="1">
        <v>45016</v>
      </c>
      <c r="C4575" t="s">
        <v>33</v>
      </c>
      <c r="D4575" t="s">
        <v>1043</v>
      </c>
      <c r="E4575" s="4">
        <v>-9.5</v>
      </c>
      <c r="F4575" t="s">
        <v>567</v>
      </c>
      <c r="G4575" t="s">
        <v>471</v>
      </c>
      <c r="H4575" t="s">
        <v>288</v>
      </c>
      <c r="I4575" t="s">
        <v>26</v>
      </c>
      <c r="J4575" t="s">
        <v>243</v>
      </c>
      <c r="L4575" t="s">
        <v>368</v>
      </c>
      <c r="M4575" t="s">
        <v>369</v>
      </c>
      <c r="N4575" t="s">
        <v>480</v>
      </c>
    </row>
    <row r="4576" spans="1:14" hidden="1" x14ac:dyDescent="0.25">
      <c r="A4576" t="s">
        <v>241</v>
      </c>
      <c r="B4576" s="1">
        <v>45016</v>
      </c>
      <c r="C4576" t="s">
        <v>34</v>
      </c>
      <c r="D4576" t="s">
        <v>1044</v>
      </c>
      <c r="E4576" s="4">
        <v>-1838.77</v>
      </c>
      <c r="F4576" t="s">
        <v>567</v>
      </c>
      <c r="G4576" t="s">
        <v>471</v>
      </c>
      <c r="H4576" t="s">
        <v>317</v>
      </c>
      <c r="I4576" t="s">
        <v>318</v>
      </c>
      <c r="J4576" t="s">
        <v>276</v>
      </c>
      <c r="L4576" t="s">
        <v>390</v>
      </c>
      <c r="M4576" t="s">
        <v>391</v>
      </c>
      <c r="N4576" t="s">
        <v>487</v>
      </c>
    </row>
    <row r="4577" spans="1:14" hidden="1" x14ac:dyDescent="0.25">
      <c r="A4577" t="s">
        <v>241</v>
      </c>
      <c r="B4577" s="1">
        <v>45016</v>
      </c>
      <c r="C4577" t="s">
        <v>25</v>
      </c>
      <c r="D4577" t="s">
        <v>1049</v>
      </c>
      <c r="E4577" s="4">
        <v>-474244.14000000013</v>
      </c>
      <c r="F4577" t="s">
        <v>567</v>
      </c>
      <c r="G4577" t="s">
        <v>471</v>
      </c>
      <c r="H4577" t="s">
        <v>244</v>
      </c>
      <c r="I4577" t="s">
        <v>245</v>
      </c>
      <c r="J4577" t="s">
        <v>244</v>
      </c>
      <c r="L4577" t="s">
        <v>368</v>
      </c>
      <c r="M4577" t="s">
        <v>369</v>
      </c>
      <c r="N4577" t="s">
        <v>480</v>
      </c>
    </row>
    <row r="4578" spans="1:14" hidden="1" x14ac:dyDescent="0.25">
      <c r="A4578" t="s">
        <v>241</v>
      </c>
      <c r="B4578" s="1">
        <v>45016</v>
      </c>
      <c r="C4578" t="s">
        <v>1062</v>
      </c>
      <c r="D4578" t="s">
        <v>1063</v>
      </c>
      <c r="E4578" s="4">
        <v>-0.2</v>
      </c>
      <c r="F4578" t="s">
        <v>567</v>
      </c>
      <c r="G4578" t="s">
        <v>471</v>
      </c>
      <c r="H4578" t="s">
        <v>248</v>
      </c>
      <c r="I4578" t="s">
        <v>249</v>
      </c>
      <c r="J4578" t="s">
        <v>248</v>
      </c>
      <c r="L4578" t="s">
        <v>372</v>
      </c>
      <c r="M4578" t="s">
        <v>373</v>
      </c>
      <c r="N4578" t="s">
        <v>487</v>
      </c>
    </row>
    <row r="4579" spans="1:14" hidden="1" x14ac:dyDescent="0.25">
      <c r="A4579" t="s">
        <v>241</v>
      </c>
      <c r="B4579" s="1">
        <v>45016</v>
      </c>
      <c r="C4579" t="s">
        <v>1066</v>
      </c>
      <c r="D4579" t="s">
        <v>1067</v>
      </c>
      <c r="E4579" s="4">
        <v>-1.2799999999999703</v>
      </c>
      <c r="F4579" t="s">
        <v>567</v>
      </c>
      <c r="G4579" t="s">
        <v>471</v>
      </c>
      <c r="H4579" t="s">
        <v>248</v>
      </c>
      <c r="I4579" t="s">
        <v>249</v>
      </c>
      <c r="J4579" t="s">
        <v>248</v>
      </c>
      <c r="L4579" t="s">
        <v>372</v>
      </c>
      <c r="M4579" t="s">
        <v>373</v>
      </c>
      <c r="N4579" t="s">
        <v>487</v>
      </c>
    </row>
    <row r="4580" spans="1:14" hidden="1" x14ac:dyDescent="0.25">
      <c r="A4580" t="s">
        <v>241</v>
      </c>
      <c r="B4580" s="1">
        <v>45016</v>
      </c>
      <c r="C4580" t="s">
        <v>1068</v>
      </c>
      <c r="D4580" t="s">
        <v>1069</v>
      </c>
      <c r="E4580" s="4">
        <v>-614.09999999999957</v>
      </c>
      <c r="F4580" t="s">
        <v>567</v>
      </c>
      <c r="G4580" t="s">
        <v>471</v>
      </c>
      <c r="H4580" t="s">
        <v>248</v>
      </c>
      <c r="I4580" t="s">
        <v>249</v>
      </c>
      <c r="J4580" t="s">
        <v>248</v>
      </c>
      <c r="L4580" t="s">
        <v>372</v>
      </c>
      <c r="M4580" t="s">
        <v>373</v>
      </c>
      <c r="N4580" t="s">
        <v>487</v>
      </c>
    </row>
    <row r="4581" spans="1:14" hidden="1" x14ac:dyDescent="0.25">
      <c r="A4581" t="s">
        <v>241</v>
      </c>
      <c r="B4581" s="1">
        <v>45016</v>
      </c>
      <c r="C4581" t="s">
        <v>1168</v>
      </c>
      <c r="D4581" t="s">
        <v>1169</v>
      </c>
      <c r="E4581" s="4">
        <v>-770.45999999999992</v>
      </c>
      <c r="F4581" t="s">
        <v>567</v>
      </c>
      <c r="G4581" t="s">
        <v>471</v>
      </c>
      <c r="H4581" t="s">
        <v>248</v>
      </c>
      <c r="I4581" t="s">
        <v>249</v>
      </c>
      <c r="J4581" t="s">
        <v>248</v>
      </c>
      <c r="L4581" t="s">
        <v>372</v>
      </c>
      <c r="M4581" t="s">
        <v>373</v>
      </c>
      <c r="N4581" t="s">
        <v>487</v>
      </c>
    </row>
    <row r="4582" spans="1:14" hidden="1" x14ac:dyDescent="0.25">
      <c r="A4582" t="s">
        <v>241</v>
      </c>
      <c r="B4582" s="1">
        <v>45016</v>
      </c>
      <c r="C4582" t="s">
        <v>1078</v>
      </c>
      <c r="D4582" t="s">
        <v>1079</v>
      </c>
      <c r="E4582" s="4">
        <v>-35</v>
      </c>
      <c r="F4582" t="s">
        <v>567</v>
      </c>
      <c r="G4582" t="s">
        <v>471</v>
      </c>
      <c r="H4582" t="s">
        <v>248</v>
      </c>
      <c r="I4582" t="s">
        <v>249</v>
      </c>
      <c r="J4582" t="s">
        <v>248</v>
      </c>
      <c r="L4582" t="s">
        <v>372</v>
      </c>
      <c r="M4582" t="s">
        <v>373</v>
      </c>
      <c r="N4582" t="s">
        <v>488</v>
      </c>
    </row>
    <row r="4583" spans="1:14" hidden="1" x14ac:dyDescent="0.25">
      <c r="A4583" t="s">
        <v>241</v>
      </c>
      <c r="B4583" s="1">
        <v>45016</v>
      </c>
      <c r="C4583" t="s">
        <v>1172</v>
      </c>
      <c r="D4583" t="s">
        <v>1173</v>
      </c>
      <c r="E4583" s="4">
        <v>-1433.46</v>
      </c>
      <c r="F4583" t="s">
        <v>567</v>
      </c>
      <c r="G4583" t="s">
        <v>471</v>
      </c>
      <c r="H4583" t="s">
        <v>291</v>
      </c>
      <c r="I4583" t="s">
        <v>292</v>
      </c>
      <c r="J4583" t="s">
        <v>251</v>
      </c>
      <c r="L4583" t="s">
        <v>372</v>
      </c>
      <c r="M4583" t="s">
        <v>373</v>
      </c>
      <c r="N4583" t="s">
        <v>487</v>
      </c>
    </row>
    <row r="4584" spans="1:14" hidden="1" x14ac:dyDescent="0.25">
      <c r="A4584" t="s">
        <v>241</v>
      </c>
      <c r="B4584" s="1">
        <v>45016</v>
      </c>
      <c r="C4584" t="s">
        <v>1322</v>
      </c>
      <c r="D4584" t="s">
        <v>1323</v>
      </c>
      <c r="E4584" s="4">
        <v>-237.19999999999993</v>
      </c>
      <c r="F4584" t="s">
        <v>567</v>
      </c>
      <c r="G4584" t="s">
        <v>471</v>
      </c>
      <c r="H4584" t="s">
        <v>291</v>
      </c>
      <c r="I4584" t="s">
        <v>292</v>
      </c>
      <c r="J4584" t="s">
        <v>251</v>
      </c>
      <c r="L4584" t="s">
        <v>372</v>
      </c>
      <c r="M4584" t="s">
        <v>373</v>
      </c>
      <c r="N4584" t="s">
        <v>489</v>
      </c>
    </row>
    <row r="4585" spans="1:14" hidden="1" x14ac:dyDescent="0.25">
      <c r="A4585" t="s">
        <v>241</v>
      </c>
      <c r="B4585" s="1">
        <v>45016</v>
      </c>
      <c r="C4585" t="s">
        <v>1101</v>
      </c>
      <c r="D4585" t="s">
        <v>1102</v>
      </c>
      <c r="E4585" s="4">
        <v>-3027.19</v>
      </c>
      <c r="F4585" t="s">
        <v>567</v>
      </c>
      <c r="G4585" t="s">
        <v>471</v>
      </c>
      <c r="H4585" t="s">
        <v>316</v>
      </c>
      <c r="I4585" t="s">
        <v>275</v>
      </c>
      <c r="J4585" t="s">
        <v>274</v>
      </c>
      <c r="L4585" t="s">
        <v>398</v>
      </c>
      <c r="M4585" t="s">
        <v>399</v>
      </c>
      <c r="N4585" t="s">
        <v>477</v>
      </c>
    </row>
    <row r="4586" spans="1:14" hidden="1" x14ac:dyDescent="0.25">
      <c r="A4586" t="s">
        <v>241</v>
      </c>
      <c r="B4586" s="1">
        <v>45016</v>
      </c>
      <c r="C4586" t="s">
        <v>570</v>
      </c>
      <c r="D4586" t="s">
        <v>571</v>
      </c>
      <c r="E4586" s="4">
        <v>10000</v>
      </c>
      <c r="F4586" t="s">
        <v>567</v>
      </c>
      <c r="G4586" t="s">
        <v>511</v>
      </c>
      <c r="H4586" t="s">
        <v>514</v>
      </c>
      <c r="I4586" t="s">
        <v>417</v>
      </c>
      <c r="J4586" t="s">
        <v>572</v>
      </c>
      <c r="L4586" t="s">
        <v>514</v>
      </c>
      <c r="M4586" t="s">
        <v>417</v>
      </c>
      <c r="N4586" t="s">
        <v>573</v>
      </c>
    </row>
    <row r="4587" spans="1:14" hidden="1" x14ac:dyDescent="0.25">
      <c r="A4587" t="s">
        <v>241</v>
      </c>
      <c r="B4587" s="1">
        <v>45016</v>
      </c>
      <c r="C4587" t="s">
        <v>576</v>
      </c>
      <c r="D4587" t="s">
        <v>577</v>
      </c>
      <c r="E4587" s="4">
        <v>17743</v>
      </c>
      <c r="F4587" t="s">
        <v>567</v>
      </c>
      <c r="G4587" t="s">
        <v>511</v>
      </c>
      <c r="H4587" t="s">
        <v>514</v>
      </c>
      <c r="I4587" t="s">
        <v>417</v>
      </c>
      <c r="J4587" t="s">
        <v>572</v>
      </c>
      <c r="L4587" t="s">
        <v>514</v>
      </c>
      <c r="M4587" t="s">
        <v>417</v>
      </c>
      <c r="N4587" t="s">
        <v>573</v>
      </c>
    </row>
    <row r="4588" spans="1:14" hidden="1" x14ac:dyDescent="0.25">
      <c r="A4588" t="s">
        <v>241</v>
      </c>
      <c r="B4588" s="1">
        <v>45016</v>
      </c>
      <c r="C4588" t="s">
        <v>580</v>
      </c>
      <c r="D4588" t="s">
        <v>581</v>
      </c>
      <c r="E4588" s="4">
        <v>88509.209999999992</v>
      </c>
      <c r="F4588" t="s">
        <v>567</v>
      </c>
      <c r="G4588" t="s">
        <v>511</v>
      </c>
      <c r="H4588" t="s">
        <v>514</v>
      </c>
      <c r="I4588" t="s">
        <v>417</v>
      </c>
      <c r="J4588" t="s">
        <v>572</v>
      </c>
      <c r="L4588" t="s">
        <v>514</v>
      </c>
      <c r="M4588" t="s">
        <v>417</v>
      </c>
      <c r="N4588" t="s">
        <v>573</v>
      </c>
    </row>
    <row r="4589" spans="1:14" hidden="1" x14ac:dyDescent="0.25">
      <c r="A4589" t="s">
        <v>241</v>
      </c>
      <c r="B4589" s="1">
        <v>45016</v>
      </c>
      <c r="C4589" t="s">
        <v>588</v>
      </c>
      <c r="D4589" t="s">
        <v>589</v>
      </c>
      <c r="E4589" s="4">
        <v>80910.75</v>
      </c>
      <c r="F4589" t="s">
        <v>567</v>
      </c>
      <c r="G4589" t="s">
        <v>511</v>
      </c>
      <c r="H4589" t="s">
        <v>514</v>
      </c>
      <c r="I4589" t="s">
        <v>417</v>
      </c>
      <c r="J4589" t="s">
        <v>572</v>
      </c>
      <c r="L4589" t="s">
        <v>514</v>
      </c>
      <c r="M4589" t="s">
        <v>417</v>
      </c>
      <c r="N4589" t="s">
        <v>573</v>
      </c>
    </row>
    <row r="4590" spans="1:14" hidden="1" x14ac:dyDescent="0.25">
      <c r="A4590" t="s">
        <v>241</v>
      </c>
      <c r="B4590" s="1">
        <v>45016</v>
      </c>
      <c r="C4590" t="s">
        <v>592</v>
      </c>
      <c r="D4590" t="s">
        <v>593</v>
      </c>
      <c r="E4590" s="4">
        <v>87545.25</v>
      </c>
      <c r="F4590" t="s">
        <v>567</v>
      </c>
      <c r="G4590" t="s">
        <v>511</v>
      </c>
      <c r="H4590" t="s">
        <v>518</v>
      </c>
      <c r="I4590" t="s">
        <v>419</v>
      </c>
      <c r="J4590" t="s">
        <v>594</v>
      </c>
      <c r="L4590" t="s">
        <v>518</v>
      </c>
      <c r="M4590" t="s">
        <v>419</v>
      </c>
      <c r="N4590" t="s">
        <v>573</v>
      </c>
    </row>
    <row r="4591" spans="1:14" hidden="1" x14ac:dyDescent="0.25">
      <c r="A4591" t="s">
        <v>241</v>
      </c>
      <c r="B4591" s="1">
        <v>45016</v>
      </c>
      <c r="C4591" t="s">
        <v>597</v>
      </c>
      <c r="D4591" t="s">
        <v>598</v>
      </c>
      <c r="E4591" s="4">
        <v>693957.03</v>
      </c>
      <c r="F4591" t="s">
        <v>567</v>
      </c>
      <c r="G4591" t="s">
        <v>511</v>
      </c>
      <c r="H4591" t="s">
        <v>518</v>
      </c>
      <c r="I4591" t="s">
        <v>419</v>
      </c>
      <c r="J4591" t="s">
        <v>594</v>
      </c>
      <c r="L4591" t="s">
        <v>518</v>
      </c>
      <c r="M4591" t="s">
        <v>419</v>
      </c>
      <c r="N4591" t="s">
        <v>573</v>
      </c>
    </row>
    <row r="4592" spans="1:14" hidden="1" x14ac:dyDescent="0.25">
      <c r="A4592" t="s">
        <v>241</v>
      </c>
      <c r="B4592" s="1">
        <v>45016</v>
      </c>
      <c r="C4592" t="s">
        <v>601</v>
      </c>
      <c r="D4592" t="s">
        <v>602</v>
      </c>
      <c r="E4592" s="4">
        <v>144051.22999999998</v>
      </c>
      <c r="F4592" t="s">
        <v>567</v>
      </c>
      <c r="G4592" t="s">
        <v>511</v>
      </c>
      <c r="H4592" t="s">
        <v>518</v>
      </c>
      <c r="I4592" t="s">
        <v>419</v>
      </c>
      <c r="J4592" t="s">
        <v>594</v>
      </c>
      <c r="L4592" t="s">
        <v>518</v>
      </c>
      <c r="M4592" t="s">
        <v>419</v>
      </c>
      <c r="N4592" t="s">
        <v>573</v>
      </c>
    </row>
    <row r="4593" spans="1:14" hidden="1" x14ac:dyDescent="0.25">
      <c r="A4593" t="s">
        <v>241</v>
      </c>
      <c r="B4593" s="1">
        <v>45016</v>
      </c>
      <c r="C4593" t="s">
        <v>605</v>
      </c>
      <c r="D4593" t="s">
        <v>606</v>
      </c>
      <c r="E4593" s="4">
        <v>204582.74</v>
      </c>
      <c r="F4593" t="s">
        <v>567</v>
      </c>
      <c r="G4593" t="s">
        <v>511</v>
      </c>
      <c r="H4593" t="s">
        <v>518</v>
      </c>
      <c r="I4593" t="s">
        <v>419</v>
      </c>
      <c r="J4593" t="s">
        <v>594</v>
      </c>
      <c r="L4593" t="s">
        <v>518</v>
      </c>
      <c r="M4593" t="s">
        <v>419</v>
      </c>
      <c r="N4593" t="s">
        <v>573</v>
      </c>
    </row>
    <row r="4594" spans="1:14" hidden="1" x14ac:dyDescent="0.25">
      <c r="A4594" t="s">
        <v>241</v>
      </c>
      <c r="B4594" s="1">
        <v>45016</v>
      </c>
      <c r="C4594" t="s">
        <v>1334</v>
      </c>
      <c r="D4594" t="s">
        <v>1335</v>
      </c>
      <c r="E4594" s="4">
        <v>13282.5</v>
      </c>
      <c r="F4594" t="s">
        <v>567</v>
      </c>
      <c r="G4594" t="s">
        <v>511</v>
      </c>
      <c r="H4594" t="s">
        <v>518</v>
      </c>
      <c r="I4594" t="s">
        <v>419</v>
      </c>
      <c r="J4594" t="s">
        <v>594</v>
      </c>
      <c r="L4594" t="s">
        <v>518</v>
      </c>
      <c r="M4594" t="s">
        <v>419</v>
      </c>
      <c r="N4594" t="s">
        <v>573</v>
      </c>
    </row>
    <row r="4595" spans="1:14" hidden="1" x14ac:dyDescent="0.25">
      <c r="A4595" t="s">
        <v>241</v>
      </c>
      <c r="B4595" s="1">
        <v>45016</v>
      </c>
      <c r="C4595" t="s">
        <v>611</v>
      </c>
      <c r="D4595" t="s">
        <v>612</v>
      </c>
      <c r="E4595" s="4">
        <v>258301.05000000002</v>
      </c>
      <c r="F4595" t="s">
        <v>567</v>
      </c>
      <c r="G4595" t="s">
        <v>511</v>
      </c>
      <c r="H4595" t="s">
        <v>518</v>
      </c>
      <c r="I4595" t="s">
        <v>419</v>
      </c>
      <c r="J4595" t="s">
        <v>594</v>
      </c>
      <c r="L4595" t="s">
        <v>518</v>
      </c>
      <c r="M4595" t="s">
        <v>419</v>
      </c>
      <c r="N4595" t="s">
        <v>573</v>
      </c>
    </row>
    <row r="4596" spans="1:14" hidden="1" x14ac:dyDescent="0.25">
      <c r="A4596" t="s">
        <v>241</v>
      </c>
      <c r="B4596" s="1">
        <v>45016</v>
      </c>
      <c r="C4596" t="s">
        <v>617</v>
      </c>
      <c r="D4596" t="s">
        <v>618</v>
      </c>
      <c r="E4596" s="4">
        <v>90642.930000000008</v>
      </c>
      <c r="F4596" t="s">
        <v>567</v>
      </c>
      <c r="G4596" t="s">
        <v>511</v>
      </c>
      <c r="H4596" t="s">
        <v>518</v>
      </c>
      <c r="I4596" t="s">
        <v>419</v>
      </c>
      <c r="J4596" t="s">
        <v>594</v>
      </c>
      <c r="L4596" t="s">
        <v>518</v>
      </c>
      <c r="M4596" t="s">
        <v>419</v>
      </c>
      <c r="N4596" t="s">
        <v>573</v>
      </c>
    </row>
    <row r="4597" spans="1:14" hidden="1" x14ac:dyDescent="0.25">
      <c r="A4597" t="s">
        <v>241</v>
      </c>
      <c r="B4597" s="1">
        <v>45016</v>
      </c>
      <c r="C4597" t="s">
        <v>621</v>
      </c>
      <c r="D4597" t="s">
        <v>622</v>
      </c>
      <c r="E4597" s="4">
        <v>16409.09</v>
      </c>
      <c r="F4597" t="s">
        <v>567</v>
      </c>
      <c r="G4597" t="s">
        <v>511</v>
      </c>
      <c r="H4597" t="s">
        <v>518</v>
      </c>
      <c r="I4597" t="s">
        <v>419</v>
      </c>
      <c r="J4597" t="s">
        <v>594</v>
      </c>
      <c r="L4597" t="s">
        <v>518</v>
      </c>
      <c r="M4597" t="s">
        <v>419</v>
      </c>
      <c r="N4597" t="s">
        <v>573</v>
      </c>
    </row>
    <row r="4598" spans="1:14" hidden="1" x14ac:dyDescent="0.25">
      <c r="A4598" t="s">
        <v>241</v>
      </c>
      <c r="B4598" s="1">
        <v>45016</v>
      </c>
      <c r="C4598" t="s">
        <v>625</v>
      </c>
      <c r="D4598" t="s">
        <v>626</v>
      </c>
      <c r="E4598" s="4">
        <v>102935.11000000002</v>
      </c>
      <c r="F4598" t="s">
        <v>567</v>
      </c>
      <c r="G4598" t="s">
        <v>511</v>
      </c>
      <c r="H4598" t="s">
        <v>518</v>
      </c>
      <c r="I4598" t="s">
        <v>419</v>
      </c>
      <c r="J4598" t="s">
        <v>594</v>
      </c>
      <c r="L4598" t="s">
        <v>518</v>
      </c>
      <c r="M4598" t="s">
        <v>419</v>
      </c>
      <c r="N4598" t="s">
        <v>573</v>
      </c>
    </row>
    <row r="4599" spans="1:14" hidden="1" x14ac:dyDescent="0.25">
      <c r="A4599" t="s">
        <v>241</v>
      </c>
      <c r="B4599" s="1">
        <v>45016</v>
      </c>
      <c r="C4599" t="s">
        <v>629</v>
      </c>
      <c r="D4599" t="s">
        <v>630</v>
      </c>
      <c r="E4599" s="4">
        <v>1760</v>
      </c>
      <c r="F4599" t="s">
        <v>567</v>
      </c>
      <c r="G4599" t="s">
        <v>511</v>
      </c>
      <c r="H4599" t="s">
        <v>518</v>
      </c>
      <c r="I4599" t="s">
        <v>419</v>
      </c>
      <c r="J4599" t="s">
        <v>594</v>
      </c>
      <c r="L4599" t="s">
        <v>518</v>
      </c>
      <c r="M4599" t="s">
        <v>419</v>
      </c>
      <c r="N4599" t="s">
        <v>573</v>
      </c>
    </row>
    <row r="4600" spans="1:14" hidden="1" x14ac:dyDescent="0.25">
      <c r="A4600" t="s">
        <v>241</v>
      </c>
      <c r="B4600" s="1">
        <v>45016</v>
      </c>
      <c r="C4600" t="s">
        <v>48</v>
      </c>
      <c r="D4600" t="s">
        <v>49</v>
      </c>
      <c r="E4600" s="4">
        <v>340</v>
      </c>
      <c r="F4600" t="s">
        <v>567</v>
      </c>
      <c r="G4600" t="s">
        <v>511</v>
      </c>
      <c r="H4600" t="s">
        <v>336</v>
      </c>
      <c r="I4600" t="s">
        <v>337</v>
      </c>
      <c r="J4600" t="s">
        <v>639</v>
      </c>
      <c r="L4600" t="s">
        <v>336</v>
      </c>
      <c r="M4600" t="s">
        <v>337</v>
      </c>
      <c r="N4600" t="s">
        <v>573</v>
      </c>
    </row>
    <row r="4601" spans="1:14" hidden="1" x14ac:dyDescent="0.25">
      <c r="A4601" t="s">
        <v>241</v>
      </c>
      <c r="B4601" s="1">
        <v>45016</v>
      </c>
      <c r="C4601" t="s">
        <v>53</v>
      </c>
      <c r="D4601" t="s">
        <v>54</v>
      </c>
      <c r="E4601" s="4">
        <v>2500</v>
      </c>
      <c r="F4601" t="s">
        <v>567</v>
      </c>
      <c r="G4601" t="s">
        <v>511</v>
      </c>
      <c r="H4601" t="s">
        <v>336</v>
      </c>
      <c r="I4601" t="s">
        <v>337</v>
      </c>
      <c r="J4601" t="s">
        <v>639</v>
      </c>
      <c r="L4601" t="s">
        <v>336</v>
      </c>
      <c r="M4601" t="s">
        <v>337</v>
      </c>
      <c r="N4601" t="s">
        <v>573</v>
      </c>
    </row>
    <row r="4602" spans="1:14" hidden="1" x14ac:dyDescent="0.25">
      <c r="A4602" t="s">
        <v>241</v>
      </c>
      <c r="B4602" s="1">
        <v>45016</v>
      </c>
      <c r="C4602" t="s">
        <v>57</v>
      </c>
      <c r="D4602" t="s">
        <v>58</v>
      </c>
      <c r="E4602" s="4">
        <v>250</v>
      </c>
      <c r="F4602" t="s">
        <v>567</v>
      </c>
      <c r="G4602" t="s">
        <v>511</v>
      </c>
      <c r="H4602" t="s">
        <v>336</v>
      </c>
      <c r="I4602" t="s">
        <v>337</v>
      </c>
      <c r="J4602" t="s">
        <v>639</v>
      </c>
      <c r="L4602" t="s">
        <v>336</v>
      </c>
      <c r="M4602" t="s">
        <v>337</v>
      </c>
      <c r="N4602" t="s">
        <v>573</v>
      </c>
    </row>
    <row r="4603" spans="1:14" hidden="1" x14ac:dyDescent="0.25">
      <c r="A4603" t="s">
        <v>241</v>
      </c>
      <c r="B4603" s="1">
        <v>45016</v>
      </c>
      <c r="C4603" t="s">
        <v>61</v>
      </c>
      <c r="D4603" t="s">
        <v>62</v>
      </c>
      <c r="E4603" s="4">
        <v>997500</v>
      </c>
      <c r="F4603" t="s">
        <v>567</v>
      </c>
      <c r="G4603" t="s">
        <v>511</v>
      </c>
      <c r="H4603" t="s">
        <v>336</v>
      </c>
      <c r="I4603" t="s">
        <v>337</v>
      </c>
      <c r="J4603" t="s">
        <v>639</v>
      </c>
      <c r="L4603" t="s">
        <v>336</v>
      </c>
      <c r="M4603" t="s">
        <v>337</v>
      </c>
      <c r="N4603" t="s">
        <v>573</v>
      </c>
    </row>
    <row r="4604" spans="1:14" hidden="1" x14ac:dyDescent="0.25">
      <c r="A4604" t="s">
        <v>241</v>
      </c>
      <c r="B4604" s="1">
        <v>45016</v>
      </c>
      <c r="C4604" t="s">
        <v>64</v>
      </c>
      <c r="D4604" t="s">
        <v>65</v>
      </c>
      <c r="E4604" s="4">
        <v>16915.2</v>
      </c>
      <c r="F4604" t="s">
        <v>567</v>
      </c>
      <c r="G4604" t="s">
        <v>511</v>
      </c>
      <c r="H4604" t="s">
        <v>336</v>
      </c>
      <c r="I4604" t="s">
        <v>337</v>
      </c>
      <c r="J4604" t="s">
        <v>639</v>
      </c>
      <c r="L4604" t="s">
        <v>336</v>
      </c>
      <c r="M4604" t="s">
        <v>337</v>
      </c>
      <c r="N4604" t="s">
        <v>573</v>
      </c>
    </row>
    <row r="4605" spans="1:14" hidden="1" x14ac:dyDescent="0.25">
      <c r="A4605" t="s">
        <v>241</v>
      </c>
      <c r="B4605" s="1">
        <v>45016</v>
      </c>
      <c r="C4605" t="s">
        <v>66</v>
      </c>
      <c r="D4605" t="s">
        <v>67</v>
      </c>
      <c r="E4605" s="4">
        <v>198833.57999999996</v>
      </c>
      <c r="F4605" t="s">
        <v>567</v>
      </c>
      <c r="G4605" t="s">
        <v>511</v>
      </c>
      <c r="H4605" t="s">
        <v>336</v>
      </c>
      <c r="I4605" t="s">
        <v>337</v>
      </c>
      <c r="J4605" t="s">
        <v>639</v>
      </c>
      <c r="L4605" t="s">
        <v>336</v>
      </c>
      <c r="M4605" t="s">
        <v>337</v>
      </c>
      <c r="N4605" t="s">
        <v>573</v>
      </c>
    </row>
    <row r="4606" spans="1:14" hidden="1" x14ac:dyDescent="0.25">
      <c r="A4606" t="s">
        <v>241</v>
      </c>
      <c r="B4606" s="1">
        <v>45016</v>
      </c>
      <c r="C4606" t="s">
        <v>139</v>
      </c>
      <c r="D4606" t="s">
        <v>654</v>
      </c>
      <c r="E4606" s="4">
        <v>883958.85</v>
      </c>
      <c r="F4606" t="s">
        <v>567</v>
      </c>
      <c r="G4606" t="s">
        <v>511</v>
      </c>
      <c r="H4606" t="s">
        <v>338</v>
      </c>
      <c r="I4606" t="s">
        <v>136</v>
      </c>
      <c r="J4606" t="s">
        <v>655</v>
      </c>
      <c r="L4606" t="s">
        <v>338</v>
      </c>
      <c r="M4606" t="s">
        <v>136</v>
      </c>
      <c r="N4606" t="s">
        <v>573</v>
      </c>
    </row>
    <row r="4607" spans="1:14" hidden="1" x14ac:dyDescent="0.25">
      <c r="A4607" t="s">
        <v>241</v>
      </c>
      <c r="B4607" s="1">
        <v>45016</v>
      </c>
      <c r="C4607" t="s">
        <v>143</v>
      </c>
      <c r="D4607" t="s">
        <v>662</v>
      </c>
      <c r="E4607" s="4">
        <v>660483.18000000005</v>
      </c>
      <c r="F4607" t="s">
        <v>567</v>
      </c>
      <c r="G4607" t="s">
        <v>511</v>
      </c>
      <c r="H4607" t="s">
        <v>338</v>
      </c>
      <c r="I4607" t="s">
        <v>136</v>
      </c>
      <c r="J4607" t="s">
        <v>655</v>
      </c>
      <c r="L4607" t="s">
        <v>338</v>
      </c>
      <c r="M4607" t="s">
        <v>136</v>
      </c>
      <c r="N4607" t="s">
        <v>573</v>
      </c>
    </row>
    <row r="4608" spans="1:14" hidden="1" x14ac:dyDescent="0.25">
      <c r="A4608" t="s">
        <v>241</v>
      </c>
      <c r="B4608" s="1">
        <v>45016</v>
      </c>
      <c r="C4608" t="s">
        <v>665</v>
      </c>
      <c r="D4608" t="s">
        <v>666</v>
      </c>
      <c r="E4608" s="4">
        <v>763418.93999999249</v>
      </c>
      <c r="F4608" t="s">
        <v>567</v>
      </c>
      <c r="G4608" t="s">
        <v>511</v>
      </c>
      <c r="H4608" t="s">
        <v>340</v>
      </c>
      <c r="I4608" t="s">
        <v>341</v>
      </c>
      <c r="J4608" t="s">
        <v>667</v>
      </c>
      <c r="L4608" t="s">
        <v>340</v>
      </c>
      <c r="M4608" t="s">
        <v>341</v>
      </c>
      <c r="N4608" t="s">
        <v>573</v>
      </c>
    </row>
    <row r="4609" spans="1:14" hidden="1" x14ac:dyDescent="0.25">
      <c r="A4609" t="s">
        <v>241</v>
      </c>
      <c r="B4609" s="1">
        <v>45016</v>
      </c>
      <c r="C4609" t="s">
        <v>670</v>
      </c>
      <c r="D4609" t="s">
        <v>671</v>
      </c>
      <c r="E4609" s="4">
        <v>55761.190000000024</v>
      </c>
      <c r="F4609" t="s">
        <v>567</v>
      </c>
      <c r="G4609" t="s">
        <v>511</v>
      </c>
      <c r="H4609" t="s">
        <v>340</v>
      </c>
      <c r="I4609" t="s">
        <v>341</v>
      </c>
      <c r="J4609" t="s">
        <v>667</v>
      </c>
      <c r="L4609" t="s">
        <v>340</v>
      </c>
      <c r="M4609" t="s">
        <v>341</v>
      </c>
      <c r="N4609" t="s">
        <v>573</v>
      </c>
    </row>
    <row r="4610" spans="1:14" hidden="1" x14ac:dyDescent="0.25">
      <c r="A4610" t="s">
        <v>241</v>
      </c>
      <c r="B4610" s="1">
        <v>45016</v>
      </c>
      <c r="C4610" t="s">
        <v>674</v>
      </c>
      <c r="D4610" t="s">
        <v>675</v>
      </c>
      <c r="E4610" s="4">
        <v>4379.9999999999418</v>
      </c>
      <c r="F4610" t="s">
        <v>567</v>
      </c>
      <c r="G4610" t="s">
        <v>511</v>
      </c>
      <c r="H4610" t="s">
        <v>340</v>
      </c>
      <c r="I4610" t="s">
        <v>341</v>
      </c>
      <c r="J4610" t="s">
        <v>667</v>
      </c>
      <c r="L4610" t="s">
        <v>340</v>
      </c>
      <c r="M4610" t="s">
        <v>341</v>
      </c>
      <c r="N4610" t="s">
        <v>573</v>
      </c>
    </row>
    <row r="4611" spans="1:14" hidden="1" x14ac:dyDescent="0.25">
      <c r="A4611" t="s">
        <v>241</v>
      </c>
      <c r="B4611" s="1">
        <v>45016</v>
      </c>
      <c r="C4611" t="s">
        <v>687</v>
      </c>
      <c r="D4611" t="s">
        <v>688</v>
      </c>
      <c r="E4611" s="4">
        <v>377.19</v>
      </c>
      <c r="F4611" t="s">
        <v>567</v>
      </c>
      <c r="G4611" t="s">
        <v>511</v>
      </c>
      <c r="H4611" t="s">
        <v>355</v>
      </c>
      <c r="I4611" t="s">
        <v>356</v>
      </c>
      <c r="J4611" t="s">
        <v>689</v>
      </c>
      <c r="L4611" t="s">
        <v>355</v>
      </c>
      <c r="M4611" t="s">
        <v>427</v>
      </c>
      <c r="N4611" t="s">
        <v>573</v>
      </c>
    </row>
    <row r="4612" spans="1:14" hidden="1" x14ac:dyDescent="0.25">
      <c r="A4612" t="s">
        <v>241</v>
      </c>
      <c r="B4612" s="1">
        <v>45016</v>
      </c>
      <c r="C4612" t="s">
        <v>1184</v>
      </c>
      <c r="D4612" t="s">
        <v>1185</v>
      </c>
      <c r="E4612" s="4">
        <v>158417.74</v>
      </c>
      <c r="F4612" t="s">
        <v>567</v>
      </c>
      <c r="G4612" t="s">
        <v>511</v>
      </c>
      <c r="H4612" t="s">
        <v>355</v>
      </c>
      <c r="I4612" t="s">
        <v>356</v>
      </c>
      <c r="J4612" t="s">
        <v>689</v>
      </c>
      <c r="L4612" t="s">
        <v>355</v>
      </c>
      <c r="M4612" t="s">
        <v>427</v>
      </c>
      <c r="N4612" t="s">
        <v>573</v>
      </c>
    </row>
    <row r="4613" spans="1:14" hidden="1" x14ac:dyDescent="0.25">
      <c r="A4613" t="s">
        <v>241</v>
      </c>
      <c r="B4613" s="1">
        <v>45016</v>
      </c>
      <c r="C4613" t="s">
        <v>700</v>
      </c>
      <c r="D4613" t="s">
        <v>701</v>
      </c>
      <c r="E4613" s="4">
        <v>10732.319999999998</v>
      </c>
      <c r="F4613" t="s">
        <v>567</v>
      </c>
      <c r="G4613" t="s">
        <v>511</v>
      </c>
      <c r="H4613" t="s">
        <v>355</v>
      </c>
      <c r="I4613" t="s">
        <v>356</v>
      </c>
      <c r="J4613" t="s">
        <v>689</v>
      </c>
      <c r="L4613" t="s">
        <v>355</v>
      </c>
      <c r="M4613" t="s">
        <v>427</v>
      </c>
      <c r="N4613" t="s">
        <v>573</v>
      </c>
    </row>
    <row r="4614" spans="1:14" hidden="1" x14ac:dyDescent="0.25">
      <c r="A4614" t="s">
        <v>241</v>
      </c>
      <c r="B4614" s="1">
        <v>45016</v>
      </c>
      <c r="C4614" t="s">
        <v>710</v>
      </c>
      <c r="D4614" t="s">
        <v>711</v>
      </c>
      <c r="E4614" s="4">
        <v>8264.010000000002</v>
      </c>
      <c r="F4614" t="s">
        <v>567</v>
      </c>
      <c r="G4614" t="s">
        <v>511</v>
      </c>
      <c r="H4614" t="s">
        <v>355</v>
      </c>
      <c r="I4614" t="s">
        <v>356</v>
      </c>
      <c r="J4614" t="s">
        <v>689</v>
      </c>
      <c r="L4614" t="s">
        <v>355</v>
      </c>
      <c r="M4614" t="s">
        <v>427</v>
      </c>
      <c r="N4614" t="s">
        <v>573</v>
      </c>
    </row>
    <row r="4615" spans="1:14" hidden="1" x14ac:dyDescent="0.25">
      <c r="A4615" t="s">
        <v>241</v>
      </c>
      <c r="B4615" s="1">
        <v>45016</v>
      </c>
      <c r="C4615" t="s">
        <v>1186</v>
      </c>
      <c r="D4615" t="s">
        <v>1187</v>
      </c>
      <c r="E4615" s="4">
        <v>1430</v>
      </c>
      <c r="F4615" t="s">
        <v>567</v>
      </c>
      <c r="G4615" t="s">
        <v>511</v>
      </c>
      <c r="H4615" t="s">
        <v>355</v>
      </c>
      <c r="I4615" t="s">
        <v>356</v>
      </c>
      <c r="J4615" t="s">
        <v>689</v>
      </c>
      <c r="L4615" t="s">
        <v>355</v>
      </c>
      <c r="M4615" t="s">
        <v>427</v>
      </c>
      <c r="N4615" t="s">
        <v>573</v>
      </c>
    </row>
    <row r="4616" spans="1:14" hidden="1" x14ac:dyDescent="0.25">
      <c r="A4616" t="s">
        <v>241</v>
      </c>
      <c r="B4616" s="1">
        <v>45016</v>
      </c>
      <c r="C4616" t="s">
        <v>723</v>
      </c>
      <c r="D4616" t="s">
        <v>724</v>
      </c>
      <c r="E4616" s="4">
        <v>19368.640000000014</v>
      </c>
      <c r="F4616" t="s">
        <v>567</v>
      </c>
      <c r="G4616" t="s">
        <v>511</v>
      </c>
      <c r="H4616" t="s">
        <v>345</v>
      </c>
      <c r="I4616" t="s">
        <v>346</v>
      </c>
      <c r="J4616" t="s">
        <v>725</v>
      </c>
      <c r="L4616" t="s">
        <v>342</v>
      </c>
      <c r="M4616" t="s">
        <v>346</v>
      </c>
      <c r="N4616" t="s">
        <v>573</v>
      </c>
    </row>
    <row r="4617" spans="1:14" hidden="1" x14ac:dyDescent="0.25">
      <c r="A4617" t="s">
        <v>241</v>
      </c>
      <c r="B4617" s="1">
        <v>45016</v>
      </c>
      <c r="C4617" t="s">
        <v>728</v>
      </c>
      <c r="D4617" t="s">
        <v>729</v>
      </c>
      <c r="E4617" s="4">
        <v>2796.9300000000658</v>
      </c>
      <c r="F4617" t="s">
        <v>567</v>
      </c>
      <c r="G4617" t="s">
        <v>511</v>
      </c>
      <c r="H4617" t="s">
        <v>345</v>
      </c>
      <c r="I4617" t="s">
        <v>346</v>
      </c>
      <c r="J4617" t="s">
        <v>684</v>
      </c>
      <c r="L4617" t="s">
        <v>345</v>
      </c>
      <c r="M4617" t="s">
        <v>346</v>
      </c>
      <c r="N4617" t="s">
        <v>573</v>
      </c>
    </row>
    <row r="4618" spans="1:14" hidden="1" x14ac:dyDescent="0.25">
      <c r="A4618" t="s">
        <v>241</v>
      </c>
      <c r="B4618" s="1">
        <v>45016</v>
      </c>
      <c r="C4618" t="s">
        <v>736</v>
      </c>
      <c r="D4618" t="s">
        <v>737</v>
      </c>
      <c r="E4618" s="4">
        <v>103918.3</v>
      </c>
      <c r="F4618" t="s">
        <v>567</v>
      </c>
      <c r="G4618" t="s">
        <v>511</v>
      </c>
      <c r="H4618" t="s">
        <v>345</v>
      </c>
      <c r="I4618" t="s">
        <v>346</v>
      </c>
      <c r="J4618" t="s">
        <v>684</v>
      </c>
      <c r="L4618" t="s">
        <v>345</v>
      </c>
      <c r="M4618" t="s">
        <v>346</v>
      </c>
      <c r="N4618" t="s">
        <v>573</v>
      </c>
    </row>
    <row r="4619" spans="1:14" hidden="1" x14ac:dyDescent="0.25">
      <c r="A4619" t="s">
        <v>241</v>
      </c>
      <c r="B4619" s="1">
        <v>45016</v>
      </c>
      <c r="C4619" t="s">
        <v>740</v>
      </c>
      <c r="D4619" t="s">
        <v>741</v>
      </c>
      <c r="E4619" s="4">
        <v>700.00000000004275</v>
      </c>
      <c r="F4619" t="s">
        <v>567</v>
      </c>
      <c r="G4619" t="s">
        <v>511</v>
      </c>
      <c r="H4619" t="s">
        <v>345</v>
      </c>
      <c r="I4619" t="s">
        <v>346</v>
      </c>
      <c r="J4619" t="s">
        <v>684</v>
      </c>
      <c r="L4619" t="s">
        <v>345</v>
      </c>
      <c r="M4619" t="s">
        <v>346</v>
      </c>
      <c r="N4619" t="s">
        <v>573</v>
      </c>
    </row>
    <row r="4620" spans="1:14" hidden="1" x14ac:dyDescent="0.25">
      <c r="A4620" t="s">
        <v>241</v>
      </c>
      <c r="B4620" s="1">
        <v>45016</v>
      </c>
      <c r="C4620" t="s">
        <v>744</v>
      </c>
      <c r="D4620" t="s">
        <v>745</v>
      </c>
      <c r="E4620" s="4">
        <v>510.18000000003155</v>
      </c>
      <c r="F4620" t="s">
        <v>567</v>
      </c>
      <c r="G4620" t="s">
        <v>511</v>
      </c>
      <c r="H4620" t="s">
        <v>348</v>
      </c>
      <c r="I4620" t="s">
        <v>349</v>
      </c>
      <c r="J4620" t="s">
        <v>746</v>
      </c>
      <c r="L4620" t="s">
        <v>348</v>
      </c>
      <c r="M4620" t="s">
        <v>346</v>
      </c>
      <c r="N4620" t="s">
        <v>573</v>
      </c>
    </row>
    <row r="4621" spans="1:14" hidden="1" x14ac:dyDescent="0.25">
      <c r="A4621" t="s">
        <v>241</v>
      </c>
      <c r="B4621" s="1">
        <v>45016</v>
      </c>
      <c r="C4621" t="s">
        <v>749</v>
      </c>
      <c r="D4621" t="s">
        <v>750</v>
      </c>
      <c r="E4621" s="4">
        <v>1874.770000000015</v>
      </c>
      <c r="F4621" t="s">
        <v>567</v>
      </c>
      <c r="G4621" t="s">
        <v>511</v>
      </c>
      <c r="H4621" t="s">
        <v>345</v>
      </c>
      <c r="I4621" t="s">
        <v>346</v>
      </c>
      <c r="J4621" t="s">
        <v>684</v>
      </c>
      <c r="L4621" t="s">
        <v>345</v>
      </c>
      <c r="M4621" t="s">
        <v>346</v>
      </c>
      <c r="N4621" t="s">
        <v>573</v>
      </c>
    </row>
    <row r="4622" spans="1:14" hidden="1" x14ac:dyDescent="0.25">
      <c r="A4622" t="s">
        <v>241</v>
      </c>
      <c r="B4622" s="1">
        <v>45016</v>
      </c>
      <c r="C4622" t="s">
        <v>753</v>
      </c>
      <c r="D4622" t="s">
        <v>754</v>
      </c>
      <c r="E4622" s="4">
        <v>49592.770000000004</v>
      </c>
      <c r="F4622" t="s">
        <v>567</v>
      </c>
      <c r="G4622" t="s">
        <v>511</v>
      </c>
      <c r="H4622" t="s">
        <v>345</v>
      </c>
      <c r="I4622" t="s">
        <v>346</v>
      </c>
      <c r="J4622" t="s">
        <v>684</v>
      </c>
      <c r="L4622" t="s">
        <v>345</v>
      </c>
      <c r="M4622" t="s">
        <v>346</v>
      </c>
      <c r="N4622" t="s">
        <v>573</v>
      </c>
    </row>
    <row r="4623" spans="1:14" hidden="1" x14ac:dyDescent="0.25">
      <c r="A4623" t="s">
        <v>241</v>
      </c>
      <c r="B4623" s="1">
        <v>45016</v>
      </c>
      <c r="C4623" t="s">
        <v>765</v>
      </c>
      <c r="D4623" t="s">
        <v>766</v>
      </c>
      <c r="E4623" s="4">
        <v>53.55</v>
      </c>
      <c r="F4623" t="s">
        <v>567</v>
      </c>
      <c r="G4623" t="s">
        <v>511</v>
      </c>
      <c r="H4623" t="s">
        <v>345</v>
      </c>
      <c r="I4623" t="s">
        <v>346</v>
      </c>
      <c r="J4623" t="s">
        <v>684</v>
      </c>
      <c r="L4623" t="s">
        <v>345</v>
      </c>
      <c r="M4623" t="s">
        <v>346</v>
      </c>
      <c r="N4623" t="s">
        <v>573</v>
      </c>
    </row>
    <row r="4624" spans="1:14" hidden="1" x14ac:dyDescent="0.25">
      <c r="A4624" t="s">
        <v>241</v>
      </c>
      <c r="B4624" s="1">
        <v>45016</v>
      </c>
      <c r="C4624" t="s">
        <v>1188</v>
      </c>
      <c r="D4624" t="s">
        <v>1189</v>
      </c>
      <c r="E4624" s="4">
        <v>1091.8000000000002</v>
      </c>
      <c r="F4624" t="s">
        <v>567</v>
      </c>
      <c r="G4624" t="s">
        <v>511</v>
      </c>
      <c r="H4624" t="s">
        <v>345</v>
      </c>
      <c r="I4624" t="s">
        <v>346</v>
      </c>
      <c r="J4624" t="s">
        <v>684</v>
      </c>
      <c r="L4624" t="s">
        <v>345</v>
      </c>
      <c r="M4624" t="s">
        <v>346</v>
      </c>
      <c r="N4624" t="s">
        <v>573</v>
      </c>
    </row>
    <row r="4625" spans="1:14" hidden="1" x14ac:dyDescent="0.25">
      <c r="A4625" t="s">
        <v>241</v>
      </c>
      <c r="B4625" s="1">
        <v>45016</v>
      </c>
      <c r="C4625" t="s">
        <v>1190</v>
      </c>
      <c r="D4625" t="s">
        <v>1191</v>
      </c>
      <c r="E4625" s="4">
        <v>179.04999999998955</v>
      </c>
      <c r="F4625" t="s">
        <v>567</v>
      </c>
      <c r="G4625" t="s">
        <v>511</v>
      </c>
      <c r="H4625" t="s">
        <v>345</v>
      </c>
      <c r="I4625" t="s">
        <v>346</v>
      </c>
      <c r="J4625" t="s">
        <v>684</v>
      </c>
      <c r="L4625" t="s">
        <v>345</v>
      </c>
      <c r="M4625" t="s">
        <v>346</v>
      </c>
      <c r="N4625" t="s">
        <v>573</v>
      </c>
    </row>
    <row r="4626" spans="1:14" hidden="1" x14ac:dyDescent="0.25">
      <c r="A4626" t="s">
        <v>241</v>
      </c>
      <c r="B4626" s="1">
        <v>45016</v>
      </c>
      <c r="C4626" t="s">
        <v>783</v>
      </c>
      <c r="D4626" t="s">
        <v>784</v>
      </c>
      <c r="E4626" s="4">
        <v>1120</v>
      </c>
      <c r="F4626" t="s">
        <v>567</v>
      </c>
      <c r="G4626" t="s">
        <v>511</v>
      </c>
      <c r="H4626" t="s">
        <v>345</v>
      </c>
      <c r="I4626" t="s">
        <v>346</v>
      </c>
      <c r="J4626" t="s">
        <v>684</v>
      </c>
      <c r="L4626" t="s">
        <v>345</v>
      </c>
      <c r="M4626" t="s">
        <v>432</v>
      </c>
      <c r="N4626" t="s">
        <v>573</v>
      </c>
    </row>
    <row r="4627" spans="1:14" hidden="1" x14ac:dyDescent="0.25">
      <c r="A4627" t="s">
        <v>241</v>
      </c>
      <c r="B4627" s="1">
        <v>45016</v>
      </c>
      <c r="C4627" t="s">
        <v>68</v>
      </c>
      <c r="D4627" t="s">
        <v>69</v>
      </c>
      <c r="E4627" s="4">
        <v>160.15000000000191</v>
      </c>
      <c r="F4627" t="s">
        <v>567</v>
      </c>
      <c r="G4627" t="s">
        <v>511</v>
      </c>
      <c r="H4627" t="s">
        <v>324</v>
      </c>
      <c r="I4627" t="s">
        <v>323</v>
      </c>
      <c r="J4627" t="s">
        <v>787</v>
      </c>
      <c r="L4627" t="s">
        <v>324</v>
      </c>
      <c r="M4627" t="s">
        <v>323</v>
      </c>
      <c r="N4627" t="s">
        <v>573</v>
      </c>
    </row>
    <row r="4628" spans="1:14" hidden="1" x14ac:dyDescent="0.25">
      <c r="A4628" t="s">
        <v>241</v>
      </c>
      <c r="B4628" s="1">
        <v>45016</v>
      </c>
      <c r="C4628" t="s">
        <v>70</v>
      </c>
      <c r="D4628" t="s">
        <v>71</v>
      </c>
      <c r="E4628" s="4">
        <v>18605.155999998824</v>
      </c>
      <c r="F4628" t="s">
        <v>567</v>
      </c>
      <c r="G4628" t="s">
        <v>511</v>
      </c>
      <c r="H4628" t="s">
        <v>324</v>
      </c>
      <c r="I4628" t="s">
        <v>323</v>
      </c>
      <c r="J4628" t="s">
        <v>787</v>
      </c>
      <c r="L4628" t="s">
        <v>324</v>
      </c>
      <c r="M4628" t="s">
        <v>323</v>
      </c>
      <c r="N4628" t="s">
        <v>573</v>
      </c>
    </row>
    <row r="4629" spans="1:14" hidden="1" x14ac:dyDescent="0.25">
      <c r="A4629" t="s">
        <v>241</v>
      </c>
      <c r="B4629" s="1">
        <v>45016</v>
      </c>
      <c r="C4629" t="s">
        <v>72</v>
      </c>
      <c r="D4629" t="s">
        <v>73</v>
      </c>
      <c r="E4629" s="4">
        <v>2558.0499999999993</v>
      </c>
      <c r="F4629" t="s">
        <v>567</v>
      </c>
      <c r="G4629" t="s">
        <v>511</v>
      </c>
      <c r="H4629" t="s">
        <v>324</v>
      </c>
      <c r="I4629" t="s">
        <v>323</v>
      </c>
      <c r="J4629" t="s">
        <v>787</v>
      </c>
      <c r="L4629" t="s">
        <v>324</v>
      </c>
      <c r="M4629" t="s">
        <v>323</v>
      </c>
      <c r="N4629" t="s">
        <v>573</v>
      </c>
    </row>
    <row r="4630" spans="1:14" hidden="1" x14ac:dyDescent="0.25">
      <c r="A4630" t="s">
        <v>241</v>
      </c>
      <c r="B4630" s="1">
        <v>45016</v>
      </c>
      <c r="C4630" t="s">
        <v>74</v>
      </c>
      <c r="D4630" t="s">
        <v>75</v>
      </c>
      <c r="E4630" s="4">
        <v>499</v>
      </c>
      <c r="F4630" t="s">
        <v>567</v>
      </c>
      <c r="G4630" t="s">
        <v>511</v>
      </c>
      <c r="H4630" t="s">
        <v>324</v>
      </c>
      <c r="I4630" t="s">
        <v>323</v>
      </c>
      <c r="J4630" t="s">
        <v>787</v>
      </c>
      <c r="L4630" t="s">
        <v>324</v>
      </c>
      <c r="M4630" t="s">
        <v>323</v>
      </c>
      <c r="N4630" t="s">
        <v>573</v>
      </c>
    </row>
    <row r="4631" spans="1:14" hidden="1" x14ac:dyDescent="0.25">
      <c r="A4631" t="s">
        <v>241</v>
      </c>
      <c r="B4631" s="1">
        <v>45016</v>
      </c>
      <c r="C4631" t="s">
        <v>76</v>
      </c>
      <c r="D4631" t="s">
        <v>77</v>
      </c>
      <c r="E4631" s="4">
        <v>499</v>
      </c>
      <c r="F4631" t="s">
        <v>567</v>
      </c>
      <c r="G4631" t="s">
        <v>511</v>
      </c>
      <c r="H4631" t="s">
        <v>324</v>
      </c>
      <c r="I4631" t="s">
        <v>323</v>
      </c>
      <c r="J4631" t="s">
        <v>787</v>
      </c>
      <c r="L4631" t="s">
        <v>324</v>
      </c>
      <c r="M4631" t="s">
        <v>323</v>
      </c>
      <c r="N4631" t="s">
        <v>573</v>
      </c>
    </row>
    <row r="4632" spans="1:14" hidden="1" x14ac:dyDescent="0.25">
      <c r="A4632" t="s">
        <v>241</v>
      </c>
      <c r="B4632" s="1">
        <v>45016</v>
      </c>
      <c r="C4632" t="s">
        <v>1342</v>
      </c>
      <c r="D4632" t="s">
        <v>1343</v>
      </c>
      <c r="E4632" s="4">
        <v>445.9</v>
      </c>
      <c r="F4632" t="s">
        <v>567</v>
      </c>
      <c r="G4632" t="s">
        <v>511</v>
      </c>
      <c r="H4632" t="s">
        <v>324</v>
      </c>
      <c r="I4632" t="s">
        <v>323</v>
      </c>
      <c r="J4632" t="s">
        <v>787</v>
      </c>
      <c r="L4632" t="s">
        <v>324</v>
      </c>
      <c r="M4632" t="s">
        <v>323</v>
      </c>
      <c r="N4632" t="s">
        <v>573</v>
      </c>
    </row>
    <row r="4633" spans="1:14" hidden="1" x14ac:dyDescent="0.25">
      <c r="A4633" t="s">
        <v>241</v>
      </c>
      <c r="B4633" s="1">
        <v>45016</v>
      </c>
      <c r="C4633" t="s">
        <v>78</v>
      </c>
      <c r="D4633" t="s">
        <v>79</v>
      </c>
      <c r="E4633" s="4">
        <v>290511.69000000646</v>
      </c>
      <c r="F4633" t="s">
        <v>567</v>
      </c>
      <c r="G4633" t="s">
        <v>511</v>
      </c>
      <c r="H4633" t="s">
        <v>324</v>
      </c>
      <c r="I4633" t="s">
        <v>323</v>
      </c>
      <c r="J4633" t="s">
        <v>787</v>
      </c>
      <c r="L4633" t="s">
        <v>324</v>
      </c>
      <c r="M4633" t="s">
        <v>323</v>
      </c>
      <c r="N4633" t="s">
        <v>573</v>
      </c>
    </row>
    <row r="4634" spans="1:14" hidden="1" x14ac:dyDescent="0.25">
      <c r="A4634" t="s">
        <v>241</v>
      </c>
      <c r="B4634" s="1">
        <v>45016</v>
      </c>
      <c r="C4634" t="s">
        <v>80</v>
      </c>
      <c r="D4634" t="s">
        <v>81</v>
      </c>
      <c r="E4634" s="4">
        <v>13414.769999999917</v>
      </c>
      <c r="F4634" t="s">
        <v>567</v>
      </c>
      <c r="G4634" t="s">
        <v>511</v>
      </c>
      <c r="H4634" t="s">
        <v>324</v>
      </c>
      <c r="I4634" t="s">
        <v>323</v>
      </c>
      <c r="J4634" t="s">
        <v>787</v>
      </c>
      <c r="L4634" t="s">
        <v>324</v>
      </c>
      <c r="M4634" t="s">
        <v>323</v>
      </c>
      <c r="N4634" t="s">
        <v>573</v>
      </c>
    </row>
    <row r="4635" spans="1:14" hidden="1" x14ac:dyDescent="0.25">
      <c r="A4635" t="s">
        <v>241</v>
      </c>
      <c r="B4635" s="1">
        <v>45016</v>
      </c>
      <c r="C4635" t="s">
        <v>82</v>
      </c>
      <c r="D4635" t="s">
        <v>83</v>
      </c>
      <c r="E4635" s="4">
        <v>1906.3000000000029</v>
      </c>
      <c r="F4635" t="s">
        <v>567</v>
      </c>
      <c r="G4635" t="s">
        <v>511</v>
      </c>
      <c r="H4635" t="s">
        <v>324</v>
      </c>
      <c r="I4635" t="s">
        <v>323</v>
      </c>
      <c r="J4635" t="s">
        <v>787</v>
      </c>
      <c r="L4635" t="s">
        <v>324</v>
      </c>
      <c r="M4635" t="s">
        <v>323</v>
      </c>
      <c r="N4635" t="s">
        <v>573</v>
      </c>
    </row>
    <row r="4636" spans="1:14" hidden="1" x14ac:dyDescent="0.25">
      <c r="A4636" t="s">
        <v>241</v>
      </c>
      <c r="B4636" s="1">
        <v>45016</v>
      </c>
      <c r="C4636" t="s">
        <v>84</v>
      </c>
      <c r="D4636" t="s">
        <v>85</v>
      </c>
      <c r="E4636" s="4">
        <v>30000.630000002675</v>
      </c>
      <c r="F4636" t="s">
        <v>567</v>
      </c>
      <c r="G4636" t="s">
        <v>511</v>
      </c>
      <c r="H4636" t="s">
        <v>324</v>
      </c>
      <c r="I4636" t="s">
        <v>323</v>
      </c>
      <c r="J4636" t="s">
        <v>787</v>
      </c>
      <c r="L4636" t="s">
        <v>324</v>
      </c>
      <c r="M4636" t="s">
        <v>323</v>
      </c>
      <c r="N4636" t="s">
        <v>573</v>
      </c>
    </row>
    <row r="4637" spans="1:14" hidden="1" x14ac:dyDescent="0.25">
      <c r="A4637" t="s">
        <v>241</v>
      </c>
      <c r="B4637" s="1">
        <v>45016</v>
      </c>
      <c r="C4637" t="s">
        <v>86</v>
      </c>
      <c r="D4637" t="s">
        <v>87</v>
      </c>
      <c r="E4637" s="4">
        <v>153510.05999999997</v>
      </c>
      <c r="F4637" t="s">
        <v>567</v>
      </c>
      <c r="G4637" t="s">
        <v>511</v>
      </c>
      <c r="H4637" t="s">
        <v>324</v>
      </c>
      <c r="I4637" t="s">
        <v>323</v>
      </c>
      <c r="J4637" t="s">
        <v>787</v>
      </c>
      <c r="L4637" t="s">
        <v>324</v>
      </c>
      <c r="M4637" t="s">
        <v>323</v>
      </c>
      <c r="N4637" t="s">
        <v>573</v>
      </c>
    </row>
    <row r="4638" spans="1:14" hidden="1" x14ac:dyDescent="0.25">
      <c r="A4638" t="s">
        <v>241</v>
      </c>
      <c r="B4638" s="1">
        <v>45016</v>
      </c>
      <c r="C4638" t="s">
        <v>88</v>
      </c>
      <c r="D4638" t="s">
        <v>89</v>
      </c>
      <c r="E4638" s="4">
        <v>20327.6500000003</v>
      </c>
      <c r="F4638" t="s">
        <v>567</v>
      </c>
      <c r="G4638" t="s">
        <v>511</v>
      </c>
      <c r="H4638" t="s">
        <v>324</v>
      </c>
      <c r="I4638" t="s">
        <v>323</v>
      </c>
      <c r="J4638" t="s">
        <v>787</v>
      </c>
      <c r="L4638" t="s">
        <v>324</v>
      </c>
      <c r="M4638" t="s">
        <v>323</v>
      </c>
      <c r="N4638" t="s">
        <v>573</v>
      </c>
    </row>
    <row r="4639" spans="1:14" hidden="1" x14ac:dyDescent="0.25">
      <c r="A4639" t="s">
        <v>241</v>
      </c>
      <c r="B4639" s="1">
        <v>45016</v>
      </c>
      <c r="C4639" t="s">
        <v>90</v>
      </c>
      <c r="D4639" t="s">
        <v>91</v>
      </c>
      <c r="E4639" s="4">
        <v>10290.149999999985</v>
      </c>
      <c r="F4639" t="s">
        <v>567</v>
      </c>
      <c r="G4639" t="s">
        <v>511</v>
      </c>
      <c r="H4639" t="s">
        <v>324</v>
      </c>
      <c r="I4639" t="s">
        <v>323</v>
      </c>
      <c r="J4639" t="s">
        <v>787</v>
      </c>
      <c r="L4639" t="s">
        <v>324</v>
      </c>
      <c r="M4639" t="s">
        <v>323</v>
      </c>
      <c r="N4639" t="s">
        <v>573</v>
      </c>
    </row>
    <row r="4640" spans="1:14" hidden="1" x14ac:dyDescent="0.25">
      <c r="A4640" t="s">
        <v>241</v>
      </c>
      <c r="B4640" s="1">
        <v>45016</v>
      </c>
      <c r="C4640" t="s">
        <v>92</v>
      </c>
      <c r="D4640" t="s">
        <v>93</v>
      </c>
      <c r="E4640" s="4">
        <v>156332.92900000003</v>
      </c>
      <c r="F4640" t="s">
        <v>567</v>
      </c>
      <c r="G4640" t="s">
        <v>511</v>
      </c>
      <c r="H4640" t="s">
        <v>324</v>
      </c>
      <c r="I4640" t="s">
        <v>323</v>
      </c>
      <c r="J4640" t="s">
        <v>787</v>
      </c>
      <c r="L4640" t="s">
        <v>324</v>
      </c>
      <c r="M4640" t="s">
        <v>323</v>
      </c>
      <c r="N4640" t="s">
        <v>573</v>
      </c>
    </row>
    <row r="4641" spans="1:14" hidden="1" x14ac:dyDescent="0.25">
      <c r="A4641" t="s">
        <v>241</v>
      </c>
      <c r="B4641" s="1">
        <v>45016</v>
      </c>
      <c r="C4641" t="s">
        <v>94</v>
      </c>
      <c r="D4641" t="s">
        <v>95</v>
      </c>
      <c r="E4641" s="4">
        <v>15273.790000000003</v>
      </c>
      <c r="F4641" t="s">
        <v>567</v>
      </c>
      <c r="G4641" t="s">
        <v>511</v>
      </c>
      <c r="H4641" t="s">
        <v>324</v>
      </c>
      <c r="I4641" t="s">
        <v>323</v>
      </c>
      <c r="J4641" t="s">
        <v>787</v>
      </c>
      <c r="L4641" t="s">
        <v>324</v>
      </c>
      <c r="M4641" t="s">
        <v>323</v>
      </c>
      <c r="N4641" t="s">
        <v>573</v>
      </c>
    </row>
    <row r="4642" spans="1:14" hidden="1" x14ac:dyDescent="0.25">
      <c r="A4642" t="s">
        <v>241</v>
      </c>
      <c r="B4642" s="1">
        <v>45016</v>
      </c>
      <c r="C4642" t="s">
        <v>96</v>
      </c>
      <c r="D4642" t="s">
        <v>97</v>
      </c>
      <c r="E4642" s="4">
        <v>45359.479999999974</v>
      </c>
      <c r="F4642" t="s">
        <v>567</v>
      </c>
      <c r="G4642" t="s">
        <v>511</v>
      </c>
      <c r="H4642" t="s">
        <v>324</v>
      </c>
      <c r="I4642" t="s">
        <v>323</v>
      </c>
      <c r="J4642" t="s">
        <v>787</v>
      </c>
      <c r="L4642" t="s">
        <v>324</v>
      </c>
      <c r="M4642" t="s">
        <v>323</v>
      </c>
      <c r="N4642" t="s">
        <v>573</v>
      </c>
    </row>
    <row r="4643" spans="1:14" hidden="1" x14ac:dyDescent="0.25">
      <c r="A4643" t="s">
        <v>241</v>
      </c>
      <c r="B4643" s="1">
        <v>45016</v>
      </c>
      <c r="C4643" t="s">
        <v>98</v>
      </c>
      <c r="D4643" t="s">
        <v>99</v>
      </c>
      <c r="E4643" s="4">
        <v>550.56000000000108</v>
      </c>
      <c r="F4643" t="s">
        <v>567</v>
      </c>
      <c r="G4643" t="s">
        <v>511</v>
      </c>
      <c r="H4643" t="s">
        <v>324</v>
      </c>
      <c r="I4643" t="s">
        <v>323</v>
      </c>
      <c r="J4643" t="s">
        <v>787</v>
      </c>
      <c r="L4643" t="s">
        <v>324</v>
      </c>
      <c r="M4643" t="s">
        <v>323</v>
      </c>
      <c r="N4643" t="s">
        <v>573</v>
      </c>
    </row>
    <row r="4644" spans="1:14" hidden="1" x14ac:dyDescent="0.25">
      <c r="A4644" t="s">
        <v>241</v>
      </c>
      <c r="B4644" s="1">
        <v>45016</v>
      </c>
      <c r="C4644" t="s">
        <v>1298</v>
      </c>
      <c r="D4644" t="s">
        <v>1299</v>
      </c>
      <c r="E4644" s="4">
        <v>1839.2999999999881</v>
      </c>
      <c r="F4644" t="s">
        <v>567</v>
      </c>
      <c r="G4644" t="s">
        <v>511</v>
      </c>
      <c r="H4644" t="s">
        <v>324</v>
      </c>
      <c r="I4644" t="s">
        <v>323</v>
      </c>
      <c r="J4644" t="s">
        <v>787</v>
      </c>
      <c r="L4644" t="s">
        <v>324</v>
      </c>
      <c r="M4644" t="s">
        <v>323</v>
      </c>
      <c r="N4644" t="s">
        <v>573</v>
      </c>
    </row>
    <row r="4645" spans="1:14" hidden="1" x14ac:dyDescent="0.25">
      <c r="A4645" t="s">
        <v>241</v>
      </c>
      <c r="B4645" s="1">
        <v>45016</v>
      </c>
      <c r="C4645" t="s">
        <v>100</v>
      </c>
      <c r="D4645" t="s">
        <v>101</v>
      </c>
      <c r="E4645" s="4">
        <v>1000153.42</v>
      </c>
      <c r="F4645" t="s">
        <v>567</v>
      </c>
      <c r="G4645" t="s">
        <v>511</v>
      </c>
      <c r="H4645" t="s">
        <v>324</v>
      </c>
      <c r="I4645" t="s">
        <v>323</v>
      </c>
      <c r="J4645" t="s">
        <v>787</v>
      </c>
      <c r="L4645" t="s">
        <v>324</v>
      </c>
      <c r="M4645" t="s">
        <v>323</v>
      </c>
      <c r="N4645" t="s">
        <v>573</v>
      </c>
    </row>
    <row r="4646" spans="1:14" hidden="1" x14ac:dyDescent="0.25">
      <c r="A4646" t="s">
        <v>241</v>
      </c>
      <c r="B4646" s="1">
        <v>45016</v>
      </c>
      <c r="C4646" t="s">
        <v>108</v>
      </c>
      <c r="D4646" t="s">
        <v>109</v>
      </c>
      <c r="E4646" s="4">
        <v>2300000</v>
      </c>
      <c r="F4646" t="s">
        <v>567</v>
      </c>
      <c r="G4646" t="s">
        <v>511</v>
      </c>
      <c r="H4646" t="s">
        <v>324</v>
      </c>
      <c r="I4646" t="s">
        <v>323</v>
      </c>
      <c r="J4646" t="s">
        <v>787</v>
      </c>
      <c r="L4646" t="s">
        <v>324</v>
      </c>
      <c r="M4646" t="s">
        <v>323</v>
      </c>
      <c r="N4646" t="s">
        <v>573</v>
      </c>
    </row>
    <row r="4647" spans="1:14" hidden="1" x14ac:dyDescent="0.25">
      <c r="A4647" t="s">
        <v>241</v>
      </c>
      <c r="B4647" s="1">
        <v>45016</v>
      </c>
      <c r="C4647" t="s">
        <v>1232</v>
      </c>
      <c r="D4647" t="s">
        <v>1233</v>
      </c>
      <c r="E4647" s="4">
        <v>4.9999979892163537E-3</v>
      </c>
      <c r="F4647" t="s">
        <v>567</v>
      </c>
      <c r="G4647" t="s">
        <v>511</v>
      </c>
      <c r="H4647" t="s">
        <v>351</v>
      </c>
      <c r="I4647" t="s">
        <v>354</v>
      </c>
      <c r="J4647" t="s">
        <v>848</v>
      </c>
      <c r="L4647" t="s">
        <v>351</v>
      </c>
      <c r="M4647" t="s">
        <v>440</v>
      </c>
      <c r="N4647" t="s">
        <v>573</v>
      </c>
    </row>
    <row r="4648" spans="1:14" hidden="1" x14ac:dyDescent="0.25">
      <c r="A4648" t="s">
        <v>241</v>
      </c>
      <c r="B4648" s="1">
        <v>45016</v>
      </c>
      <c r="C4648" t="s">
        <v>1117</v>
      </c>
      <c r="D4648" t="s">
        <v>1118</v>
      </c>
      <c r="E4648" s="4">
        <v>206.93000000000029</v>
      </c>
      <c r="F4648" t="s">
        <v>567</v>
      </c>
      <c r="G4648" t="s">
        <v>511</v>
      </c>
      <c r="H4648" t="s">
        <v>348</v>
      </c>
      <c r="I4648" t="s">
        <v>349</v>
      </c>
      <c r="J4648" t="s">
        <v>746</v>
      </c>
      <c r="L4648" t="s">
        <v>348</v>
      </c>
      <c r="M4648" t="s">
        <v>453</v>
      </c>
      <c r="N4648" t="s">
        <v>573</v>
      </c>
    </row>
    <row r="4649" spans="1:14" hidden="1" x14ac:dyDescent="0.25">
      <c r="A4649" t="s">
        <v>241</v>
      </c>
      <c r="B4649" s="1">
        <v>45016</v>
      </c>
      <c r="C4649" t="s">
        <v>846</v>
      </c>
      <c r="D4649" t="s">
        <v>847</v>
      </c>
      <c r="E4649" s="4">
        <v>-7700.0000000000446</v>
      </c>
      <c r="F4649" t="s">
        <v>567</v>
      </c>
      <c r="G4649" t="s">
        <v>511</v>
      </c>
      <c r="H4649" t="s">
        <v>347</v>
      </c>
      <c r="I4649" t="s">
        <v>350</v>
      </c>
      <c r="J4649" t="s">
        <v>848</v>
      </c>
      <c r="L4649" t="s">
        <v>347</v>
      </c>
      <c r="M4649" t="s">
        <v>350</v>
      </c>
      <c r="N4649" t="s">
        <v>573</v>
      </c>
    </row>
    <row r="4650" spans="1:14" hidden="1" x14ac:dyDescent="0.25">
      <c r="A4650" t="s">
        <v>241</v>
      </c>
      <c r="B4650" s="1">
        <v>45016</v>
      </c>
      <c r="C4650" t="s">
        <v>851</v>
      </c>
      <c r="D4650" t="s">
        <v>852</v>
      </c>
      <c r="E4650" s="4">
        <v>-100000</v>
      </c>
      <c r="F4650" t="s">
        <v>567</v>
      </c>
      <c r="G4650" t="s">
        <v>511</v>
      </c>
      <c r="H4650" t="s">
        <v>347</v>
      </c>
      <c r="I4650" t="s">
        <v>350</v>
      </c>
      <c r="J4650" t="s">
        <v>848</v>
      </c>
      <c r="L4650" t="s">
        <v>347</v>
      </c>
      <c r="M4650" t="s">
        <v>350</v>
      </c>
      <c r="N4650" t="s">
        <v>573</v>
      </c>
    </row>
    <row r="4651" spans="1:14" hidden="1" x14ac:dyDescent="0.25">
      <c r="A4651" t="s">
        <v>241</v>
      </c>
      <c r="B4651" s="1">
        <v>45016</v>
      </c>
      <c r="C4651" t="s">
        <v>855</v>
      </c>
      <c r="D4651" t="s">
        <v>856</v>
      </c>
      <c r="E4651" s="4">
        <v>-800000</v>
      </c>
      <c r="F4651" t="s">
        <v>567</v>
      </c>
      <c r="G4651" t="s">
        <v>511</v>
      </c>
      <c r="H4651" t="s">
        <v>347</v>
      </c>
      <c r="I4651" t="s">
        <v>350</v>
      </c>
      <c r="J4651" t="s">
        <v>848</v>
      </c>
      <c r="L4651" t="s">
        <v>347</v>
      </c>
      <c r="M4651" t="s">
        <v>350</v>
      </c>
      <c r="N4651" t="s">
        <v>573</v>
      </c>
    </row>
    <row r="4652" spans="1:14" hidden="1" x14ac:dyDescent="0.25">
      <c r="A4652" t="s">
        <v>241</v>
      </c>
      <c r="B4652" s="1">
        <v>45016</v>
      </c>
      <c r="C4652" t="s">
        <v>859</v>
      </c>
      <c r="D4652" t="s">
        <v>860</v>
      </c>
      <c r="E4652" s="4">
        <v>-62928.91</v>
      </c>
      <c r="F4652" t="s">
        <v>567</v>
      </c>
      <c r="G4652" t="s">
        <v>511</v>
      </c>
      <c r="H4652" t="s">
        <v>351</v>
      </c>
      <c r="I4652" t="s">
        <v>354</v>
      </c>
      <c r="J4652" t="s">
        <v>848</v>
      </c>
      <c r="L4652" t="s">
        <v>351</v>
      </c>
      <c r="M4652" t="s">
        <v>438</v>
      </c>
      <c r="N4652" t="s">
        <v>573</v>
      </c>
    </row>
    <row r="4653" spans="1:14" hidden="1" x14ac:dyDescent="0.25">
      <c r="A4653" t="s">
        <v>241</v>
      </c>
      <c r="B4653" s="1">
        <v>45016</v>
      </c>
      <c r="C4653" t="s">
        <v>1192</v>
      </c>
      <c r="D4653" t="s">
        <v>1193</v>
      </c>
      <c r="E4653" s="4">
        <v>-198833.58000000002</v>
      </c>
      <c r="F4653" t="s">
        <v>567</v>
      </c>
      <c r="G4653" t="s">
        <v>511</v>
      </c>
      <c r="H4653" t="s">
        <v>351</v>
      </c>
      <c r="I4653" t="s">
        <v>354</v>
      </c>
      <c r="J4653" t="s">
        <v>848</v>
      </c>
      <c r="L4653" t="s">
        <v>1194</v>
      </c>
      <c r="M4653" t="s">
        <v>442</v>
      </c>
      <c r="N4653" t="s">
        <v>573</v>
      </c>
    </row>
    <row r="4654" spans="1:14" hidden="1" x14ac:dyDescent="0.25">
      <c r="A4654" t="s">
        <v>241</v>
      </c>
      <c r="B4654" s="1">
        <v>45016</v>
      </c>
      <c r="C4654" t="s">
        <v>865</v>
      </c>
      <c r="D4654" t="s">
        <v>866</v>
      </c>
      <c r="E4654" s="4">
        <v>-86282.830000000016</v>
      </c>
      <c r="F4654" t="s">
        <v>567</v>
      </c>
      <c r="G4654" t="s">
        <v>511</v>
      </c>
      <c r="H4654" t="s">
        <v>351</v>
      </c>
      <c r="I4654" t="s">
        <v>354</v>
      </c>
      <c r="J4654" t="s">
        <v>848</v>
      </c>
      <c r="L4654" t="s">
        <v>351</v>
      </c>
      <c r="M4654" t="s">
        <v>440</v>
      </c>
      <c r="N4654" t="s">
        <v>573</v>
      </c>
    </row>
    <row r="4655" spans="1:14" hidden="1" x14ac:dyDescent="0.25">
      <c r="A4655" t="s">
        <v>241</v>
      </c>
      <c r="B4655" s="1">
        <v>45016</v>
      </c>
      <c r="C4655" t="s">
        <v>1326</v>
      </c>
      <c r="D4655" t="s">
        <v>1327</v>
      </c>
      <c r="E4655" s="4">
        <v>-68372.169999995676</v>
      </c>
      <c r="F4655" t="s">
        <v>567</v>
      </c>
      <c r="G4655" t="s">
        <v>511</v>
      </c>
      <c r="H4655" t="s">
        <v>351</v>
      </c>
      <c r="I4655" t="s">
        <v>354</v>
      </c>
      <c r="J4655" t="s">
        <v>848</v>
      </c>
      <c r="L4655" t="s">
        <v>351</v>
      </c>
      <c r="M4655" t="s">
        <v>440</v>
      </c>
      <c r="N4655" t="s">
        <v>573</v>
      </c>
    </row>
    <row r="4656" spans="1:14" hidden="1" x14ac:dyDescent="0.25">
      <c r="A4656" t="s">
        <v>241</v>
      </c>
      <c r="B4656" s="1">
        <v>45016</v>
      </c>
      <c r="C4656" t="s">
        <v>871</v>
      </c>
      <c r="D4656" t="s">
        <v>872</v>
      </c>
      <c r="E4656" s="4">
        <v>-104189.62</v>
      </c>
      <c r="F4656" t="s">
        <v>567</v>
      </c>
      <c r="G4656" t="s">
        <v>511</v>
      </c>
      <c r="H4656" t="s">
        <v>519</v>
      </c>
      <c r="I4656" t="s">
        <v>513</v>
      </c>
      <c r="J4656" t="s">
        <v>594</v>
      </c>
      <c r="L4656" t="s">
        <v>519</v>
      </c>
      <c r="M4656" t="s">
        <v>419</v>
      </c>
      <c r="N4656" t="s">
        <v>573</v>
      </c>
    </row>
    <row r="4657" spans="1:14" hidden="1" x14ac:dyDescent="0.25">
      <c r="A4657" t="s">
        <v>241</v>
      </c>
      <c r="B4657" s="1">
        <v>45016</v>
      </c>
      <c r="C4657" t="s">
        <v>873</v>
      </c>
      <c r="D4657" t="s">
        <v>874</v>
      </c>
      <c r="E4657" s="4">
        <v>-209105.68000000002</v>
      </c>
      <c r="F4657" t="s">
        <v>567</v>
      </c>
      <c r="G4657" t="s">
        <v>511</v>
      </c>
      <c r="H4657" t="s">
        <v>519</v>
      </c>
      <c r="I4657" t="s">
        <v>513</v>
      </c>
      <c r="J4657" t="s">
        <v>594</v>
      </c>
      <c r="L4657" t="s">
        <v>519</v>
      </c>
      <c r="M4657" t="s">
        <v>419</v>
      </c>
      <c r="N4657" t="s">
        <v>573</v>
      </c>
    </row>
    <row r="4658" spans="1:14" hidden="1" x14ac:dyDescent="0.25">
      <c r="A4658" t="s">
        <v>241</v>
      </c>
      <c r="B4658" s="1">
        <v>45016</v>
      </c>
      <c r="C4658" t="s">
        <v>875</v>
      </c>
      <c r="D4658" t="s">
        <v>876</v>
      </c>
      <c r="E4658" s="4">
        <v>-130693.5</v>
      </c>
      <c r="F4658" t="s">
        <v>567</v>
      </c>
      <c r="G4658" t="s">
        <v>511</v>
      </c>
      <c r="H4658" t="s">
        <v>519</v>
      </c>
      <c r="I4658" t="s">
        <v>513</v>
      </c>
      <c r="J4658" t="s">
        <v>594</v>
      </c>
      <c r="L4658" t="s">
        <v>519</v>
      </c>
      <c r="M4658" t="s">
        <v>419</v>
      </c>
      <c r="N4658" t="s">
        <v>573</v>
      </c>
    </row>
    <row r="4659" spans="1:14" hidden="1" x14ac:dyDescent="0.25">
      <c r="A4659" t="s">
        <v>241</v>
      </c>
      <c r="B4659" s="1">
        <v>45016</v>
      </c>
      <c r="C4659" t="s">
        <v>877</v>
      </c>
      <c r="D4659" t="s">
        <v>878</v>
      </c>
      <c r="E4659" s="4">
        <v>-792</v>
      </c>
      <c r="F4659" t="s">
        <v>567</v>
      </c>
      <c r="G4659" t="s">
        <v>511</v>
      </c>
      <c r="H4659" t="s">
        <v>519</v>
      </c>
      <c r="I4659" t="s">
        <v>513</v>
      </c>
      <c r="J4659" t="s">
        <v>594</v>
      </c>
      <c r="L4659" t="s">
        <v>519</v>
      </c>
      <c r="M4659" t="s">
        <v>419</v>
      </c>
      <c r="N4659" t="s">
        <v>573</v>
      </c>
    </row>
    <row r="4660" spans="1:14" hidden="1" x14ac:dyDescent="0.25">
      <c r="A4660" t="s">
        <v>241</v>
      </c>
      <c r="B4660" s="1">
        <v>45016</v>
      </c>
      <c r="C4660" t="s">
        <v>879</v>
      </c>
      <c r="D4660" t="s">
        <v>880</v>
      </c>
      <c r="E4660" s="4">
        <v>-51454.32</v>
      </c>
      <c r="F4660" t="s">
        <v>567</v>
      </c>
      <c r="G4660" t="s">
        <v>511</v>
      </c>
      <c r="H4660" t="s">
        <v>519</v>
      </c>
      <c r="I4660" t="s">
        <v>513</v>
      </c>
      <c r="J4660" t="s">
        <v>594</v>
      </c>
      <c r="L4660" t="s">
        <v>519</v>
      </c>
      <c r="M4660" t="s">
        <v>419</v>
      </c>
      <c r="N4660" t="s">
        <v>573</v>
      </c>
    </row>
    <row r="4661" spans="1:14" hidden="1" x14ac:dyDescent="0.25">
      <c r="A4661" t="s">
        <v>241</v>
      </c>
      <c r="B4661" s="1">
        <v>45016</v>
      </c>
      <c r="C4661" t="s">
        <v>881</v>
      </c>
      <c r="D4661" t="s">
        <v>882</v>
      </c>
      <c r="E4661" s="4">
        <v>-16408.5</v>
      </c>
      <c r="F4661" t="s">
        <v>567</v>
      </c>
      <c r="G4661" t="s">
        <v>511</v>
      </c>
      <c r="H4661" t="s">
        <v>519</v>
      </c>
      <c r="I4661" t="s">
        <v>513</v>
      </c>
      <c r="J4661" t="s">
        <v>594</v>
      </c>
      <c r="L4661" t="s">
        <v>519</v>
      </c>
      <c r="M4661" t="s">
        <v>419</v>
      </c>
      <c r="N4661" t="s">
        <v>573</v>
      </c>
    </row>
    <row r="4662" spans="1:14" hidden="1" x14ac:dyDescent="0.25">
      <c r="A4662" t="s">
        <v>241</v>
      </c>
      <c r="B4662" s="1">
        <v>45016</v>
      </c>
      <c r="C4662" t="s">
        <v>883</v>
      </c>
      <c r="D4662" t="s">
        <v>884</v>
      </c>
      <c r="E4662" s="4">
        <v>-37664.42</v>
      </c>
      <c r="F4662" t="s">
        <v>567</v>
      </c>
      <c r="G4662" t="s">
        <v>511</v>
      </c>
      <c r="H4662" t="s">
        <v>519</v>
      </c>
      <c r="I4662" t="s">
        <v>513</v>
      </c>
      <c r="J4662" t="s">
        <v>594</v>
      </c>
      <c r="L4662" t="s">
        <v>519</v>
      </c>
      <c r="M4662" t="s">
        <v>419</v>
      </c>
      <c r="N4662" t="s">
        <v>573</v>
      </c>
    </row>
    <row r="4663" spans="1:14" hidden="1" x14ac:dyDescent="0.25">
      <c r="A4663" t="s">
        <v>241</v>
      </c>
      <c r="B4663" s="1">
        <v>45016</v>
      </c>
      <c r="C4663" t="s">
        <v>885</v>
      </c>
      <c r="D4663" t="s">
        <v>886</v>
      </c>
      <c r="E4663" s="4">
        <v>-9208.98</v>
      </c>
      <c r="F4663" t="s">
        <v>567</v>
      </c>
      <c r="G4663" t="s">
        <v>511</v>
      </c>
      <c r="H4663" t="s">
        <v>519</v>
      </c>
      <c r="I4663" t="s">
        <v>513</v>
      </c>
      <c r="J4663" t="s">
        <v>594</v>
      </c>
      <c r="L4663" t="s">
        <v>519</v>
      </c>
      <c r="M4663" t="s">
        <v>419</v>
      </c>
      <c r="N4663" t="s">
        <v>573</v>
      </c>
    </row>
    <row r="4664" spans="1:14" hidden="1" x14ac:dyDescent="0.25">
      <c r="A4664" t="s">
        <v>241</v>
      </c>
      <c r="B4664" s="1">
        <v>45016</v>
      </c>
      <c r="C4664" t="s">
        <v>887</v>
      </c>
      <c r="D4664" t="s">
        <v>888</v>
      </c>
      <c r="E4664" s="4">
        <v>-10000</v>
      </c>
      <c r="F4664" t="s">
        <v>567</v>
      </c>
      <c r="G4664" t="s">
        <v>511</v>
      </c>
      <c r="H4664" t="s">
        <v>516</v>
      </c>
      <c r="I4664" t="s">
        <v>512</v>
      </c>
      <c r="J4664" t="s">
        <v>572</v>
      </c>
      <c r="L4664" t="s">
        <v>516</v>
      </c>
      <c r="M4664" t="s">
        <v>417</v>
      </c>
      <c r="N4664" t="s">
        <v>573</v>
      </c>
    </row>
    <row r="4665" spans="1:14" hidden="1" x14ac:dyDescent="0.25">
      <c r="A4665" t="s">
        <v>241</v>
      </c>
      <c r="B4665" s="1">
        <v>45016</v>
      </c>
      <c r="C4665" t="s">
        <v>891</v>
      </c>
      <c r="D4665" t="s">
        <v>892</v>
      </c>
      <c r="E4665" s="4">
        <v>-5023</v>
      </c>
      <c r="F4665" t="s">
        <v>567</v>
      </c>
      <c r="G4665" t="s">
        <v>511</v>
      </c>
      <c r="H4665" t="s">
        <v>516</v>
      </c>
      <c r="I4665" t="s">
        <v>512</v>
      </c>
      <c r="J4665" t="s">
        <v>572</v>
      </c>
      <c r="L4665" t="s">
        <v>516</v>
      </c>
      <c r="M4665" t="s">
        <v>417</v>
      </c>
      <c r="N4665" t="s">
        <v>573</v>
      </c>
    </row>
    <row r="4666" spans="1:14" hidden="1" x14ac:dyDescent="0.25">
      <c r="A4666" t="s">
        <v>241</v>
      </c>
      <c r="B4666" s="1">
        <v>45016</v>
      </c>
      <c r="C4666" t="s">
        <v>893</v>
      </c>
      <c r="D4666" t="s">
        <v>894</v>
      </c>
      <c r="E4666" s="4">
        <v>-35407.530000000021</v>
      </c>
      <c r="F4666" t="s">
        <v>567</v>
      </c>
      <c r="G4666" t="s">
        <v>511</v>
      </c>
      <c r="H4666" t="s">
        <v>516</v>
      </c>
      <c r="I4666" t="s">
        <v>512</v>
      </c>
      <c r="J4666" t="s">
        <v>572</v>
      </c>
      <c r="L4666" t="s">
        <v>516</v>
      </c>
      <c r="M4666" t="s">
        <v>417</v>
      </c>
      <c r="N4666" t="s">
        <v>573</v>
      </c>
    </row>
    <row r="4667" spans="1:14" hidden="1" x14ac:dyDescent="0.25">
      <c r="A4667" t="s">
        <v>241</v>
      </c>
      <c r="B4667" s="1">
        <v>45016</v>
      </c>
      <c r="C4667" t="s">
        <v>895</v>
      </c>
      <c r="D4667" t="s">
        <v>896</v>
      </c>
      <c r="E4667" s="4">
        <v>-50940.84</v>
      </c>
      <c r="F4667" t="s">
        <v>567</v>
      </c>
      <c r="G4667" t="s">
        <v>511</v>
      </c>
      <c r="H4667" t="s">
        <v>516</v>
      </c>
      <c r="I4667" t="s">
        <v>512</v>
      </c>
      <c r="J4667" t="s">
        <v>572</v>
      </c>
      <c r="L4667" t="s">
        <v>516</v>
      </c>
      <c r="M4667" t="s">
        <v>417</v>
      </c>
      <c r="N4667" t="s">
        <v>573</v>
      </c>
    </row>
    <row r="4668" spans="1:14" hidden="1" x14ac:dyDescent="0.25">
      <c r="A4668" t="s">
        <v>241</v>
      </c>
      <c r="B4668" s="1">
        <v>45016</v>
      </c>
      <c r="C4668" t="s">
        <v>897</v>
      </c>
      <c r="D4668" t="s">
        <v>898</v>
      </c>
      <c r="E4668" s="4">
        <v>-1145372</v>
      </c>
      <c r="F4668" t="s">
        <v>567</v>
      </c>
      <c r="G4668" t="s">
        <v>511</v>
      </c>
      <c r="H4668" t="s">
        <v>331</v>
      </c>
      <c r="I4668" t="s">
        <v>332</v>
      </c>
      <c r="J4668" t="s">
        <v>899</v>
      </c>
      <c r="L4668" t="s">
        <v>331</v>
      </c>
      <c r="M4668" t="s">
        <v>332</v>
      </c>
      <c r="N4668" t="s">
        <v>573</v>
      </c>
    </row>
    <row r="4669" spans="1:14" hidden="1" x14ac:dyDescent="0.25">
      <c r="A4669" t="s">
        <v>241</v>
      </c>
      <c r="B4669" s="1">
        <v>45016</v>
      </c>
      <c r="C4669" t="s">
        <v>1195</v>
      </c>
      <c r="D4669" t="s">
        <v>1196</v>
      </c>
      <c r="E4669" s="4">
        <v>-245167.83000000002</v>
      </c>
      <c r="F4669" t="s">
        <v>567</v>
      </c>
      <c r="G4669" t="s">
        <v>511</v>
      </c>
      <c r="H4669" t="s">
        <v>331</v>
      </c>
      <c r="I4669" t="s">
        <v>332</v>
      </c>
      <c r="J4669" t="s">
        <v>899</v>
      </c>
      <c r="L4669" t="s">
        <v>331</v>
      </c>
      <c r="M4669" t="s">
        <v>332</v>
      </c>
      <c r="N4669" t="s">
        <v>573</v>
      </c>
    </row>
    <row r="4670" spans="1:14" hidden="1" x14ac:dyDescent="0.25">
      <c r="A4670" t="s">
        <v>241</v>
      </c>
      <c r="B4670" s="1">
        <v>45016</v>
      </c>
      <c r="C4670" t="s">
        <v>1197</v>
      </c>
      <c r="D4670" t="s">
        <v>1198</v>
      </c>
      <c r="E4670" s="4">
        <v>-517000</v>
      </c>
      <c r="F4670" t="s">
        <v>567</v>
      </c>
      <c r="G4670" t="s">
        <v>511</v>
      </c>
      <c r="H4670" t="s">
        <v>331</v>
      </c>
      <c r="I4670" t="s">
        <v>332</v>
      </c>
      <c r="J4670" t="s">
        <v>899</v>
      </c>
      <c r="L4670" t="s">
        <v>331</v>
      </c>
      <c r="M4670" t="s">
        <v>332</v>
      </c>
      <c r="N4670" t="s">
        <v>573</v>
      </c>
    </row>
    <row r="4671" spans="1:14" hidden="1" x14ac:dyDescent="0.25">
      <c r="A4671" t="s">
        <v>241</v>
      </c>
      <c r="B4671" s="1">
        <v>45016</v>
      </c>
      <c r="C4671" t="s">
        <v>145</v>
      </c>
      <c r="D4671" t="s">
        <v>1199</v>
      </c>
      <c r="E4671" s="4">
        <v>-315297.5</v>
      </c>
      <c r="F4671" t="s">
        <v>567</v>
      </c>
      <c r="G4671" t="s">
        <v>511</v>
      </c>
      <c r="H4671" t="s">
        <v>338</v>
      </c>
      <c r="I4671" t="s">
        <v>136</v>
      </c>
      <c r="J4671" t="s">
        <v>655</v>
      </c>
      <c r="L4671" t="s">
        <v>338</v>
      </c>
      <c r="M4671" t="s">
        <v>136</v>
      </c>
      <c r="N4671" t="s">
        <v>573</v>
      </c>
    </row>
    <row r="4672" spans="1:14" hidden="1" x14ac:dyDescent="0.25">
      <c r="A4672" t="s">
        <v>241</v>
      </c>
      <c r="B4672" s="1">
        <v>45016</v>
      </c>
      <c r="C4672" t="s">
        <v>141</v>
      </c>
      <c r="D4672" t="s">
        <v>1318</v>
      </c>
      <c r="E4672" s="4">
        <v>-550000</v>
      </c>
      <c r="F4672" t="s">
        <v>567</v>
      </c>
      <c r="G4672" t="s">
        <v>511</v>
      </c>
      <c r="H4672" t="s">
        <v>338</v>
      </c>
      <c r="I4672" t="s">
        <v>136</v>
      </c>
      <c r="J4672" t="s">
        <v>655</v>
      </c>
      <c r="L4672" t="s">
        <v>338</v>
      </c>
      <c r="M4672" t="s">
        <v>136</v>
      </c>
      <c r="N4672" t="s">
        <v>573</v>
      </c>
    </row>
    <row r="4673" spans="1:14" hidden="1" x14ac:dyDescent="0.25">
      <c r="A4673" t="s">
        <v>241</v>
      </c>
      <c r="B4673" s="1">
        <v>45016</v>
      </c>
      <c r="C4673" t="s">
        <v>902</v>
      </c>
      <c r="D4673" t="s">
        <v>903</v>
      </c>
      <c r="E4673" s="4">
        <v>-156894.79000000004</v>
      </c>
      <c r="F4673" t="s">
        <v>567</v>
      </c>
      <c r="G4673" t="s">
        <v>511</v>
      </c>
      <c r="H4673" t="s">
        <v>328</v>
      </c>
      <c r="I4673" t="s">
        <v>329</v>
      </c>
      <c r="J4673" t="s">
        <v>904</v>
      </c>
      <c r="L4673" t="s">
        <v>328</v>
      </c>
      <c r="M4673" t="s">
        <v>329</v>
      </c>
      <c r="N4673" t="s">
        <v>573</v>
      </c>
    </row>
    <row r="4674" spans="1:14" hidden="1" x14ac:dyDescent="0.25">
      <c r="A4674" t="s">
        <v>241</v>
      </c>
      <c r="B4674" s="1">
        <v>45016</v>
      </c>
      <c r="C4674" t="s">
        <v>905</v>
      </c>
      <c r="D4674" t="s">
        <v>906</v>
      </c>
      <c r="E4674" s="4">
        <v>-342150.74000000005</v>
      </c>
      <c r="F4674" t="s">
        <v>567</v>
      </c>
      <c r="G4674" t="s">
        <v>511</v>
      </c>
      <c r="H4674" t="s">
        <v>328</v>
      </c>
      <c r="I4674" t="s">
        <v>329</v>
      </c>
      <c r="J4674" t="s">
        <v>904</v>
      </c>
      <c r="L4674" t="s">
        <v>328</v>
      </c>
      <c r="M4674" t="s">
        <v>329</v>
      </c>
      <c r="N4674" t="s">
        <v>573</v>
      </c>
    </row>
    <row r="4675" spans="1:14" hidden="1" x14ac:dyDescent="0.25">
      <c r="A4675" t="s">
        <v>241</v>
      </c>
      <c r="B4675" s="1">
        <v>45016</v>
      </c>
      <c r="C4675" t="s">
        <v>907</v>
      </c>
      <c r="D4675" t="s">
        <v>908</v>
      </c>
      <c r="E4675" s="4">
        <v>-45842.570000000007</v>
      </c>
      <c r="F4675" t="s">
        <v>567</v>
      </c>
      <c r="G4675" t="s">
        <v>511</v>
      </c>
      <c r="H4675" t="s">
        <v>328</v>
      </c>
      <c r="I4675" t="s">
        <v>329</v>
      </c>
      <c r="J4675" t="s">
        <v>904</v>
      </c>
      <c r="L4675" t="s">
        <v>328</v>
      </c>
      <c r="M4675" t="s">
        <v>329</v>
      </c>
      <c r="N4675" t="s">
        <v>573</v>
      </c>
    </row>
    <row r="4676" spans="1:14" hidden="1" x14ac:dyDescent="0.25">
      <c r="A4676" t="s">
        <v>241</v>
      </c>
      <c r="B4676" s="1">
        <v>45016</v>
      </c>
      <c r="C4676" t="s">
        <v>909</v>
      </c>
      <c r="D4676" t="s">
        <v>910</v>
      </c>
      <c r="E4676" s="4">
        <v>-7385.3399999999947</v>
      </c>
      <c r="F4676" t="s">
        <v>567</v>
      </c>
      <c r="G4676" t="s">
        <v>511</v>
      </c>
      <c r="H4676" t="s">
        <v>328</v>
      </c>
      <c r="I4676" t="s">
        <v>329</v>
      </c>
      <c r="J4676" t="s">
        <v>904</v>
      </c>
      <c r="L4676" t="s">
        <v>328</v>
      </c>
      <c r="M4676" t="s">
        <v>329</v>
      </c>
      <c r="N4676" t="s">
        <v>573</v>
      </c>
    </row>
    <row r="4677" spans="1:14" hidden="1" x14ac:dyDescent="0.25">
      <c r="A4677" t="s">
        <v>241</v>
      </c>
      <c r="B4677" s="1">
        <v>45016</v>
      </c>
      <c r="C4677" t="s">
        <v>913</v>
      </c>
      <c r="D4677" t="s">
        <v>914</v>
      </c>
      <c r="E4677" s="4">
        <v>-195502.61</v>
      </c>
      <c r="F4677" t="s">
        <v>567</v>
      </c>
      <c r="G4677" t="s">
        <v>511</v>
      </c>
      <c r="H4677" t="s">
        <v>340</v>
      </c>
      <c r="I4677" t="s">
        <v>341</v>
      </c>
      <c r="J4677" t="s">
        <v>667</v>
      </c>
      <c r="L4677" t="s">
        <v>340</v>
      </c>
      <c r="M4677" t="s">
        <v>341</v>
      </c>
      <c r="N4677" t="s">
        <v>573</v>
      </c>
    </row>
    <row r="4678" spans="1:14" hidden="1" x14ac:dyDescent="0.25">
      <c r="A4678" t="s">
        <v>241</v>
      </c>
      <c r="B4678" s="1">
        <v>45016</v>
      </c>
      <c r="C4678" t="s">
        <v>921</v>
      </c>
      <c r="D4678" t="s">
        <v>922</v>
      </c>
      <c r="E4678" s="4">
        <v>-29208.410000000029</v>
      </c>
      <c r="F4678" t="s">
        <v>567</v>
      </c>
      <c r="G4678" t="s">
        <v>511</v>
      </c>
      <c r="H4678" t="s">
        <v>333</v>
      </c>
      <c r="I4678" t="s">
        <v>335</v>
      </c>
      <c r="J4678" t="s">
        <v>923</v>
      </c>
      <c r="L4678" t="s">
        <v>333</v>
      </c>
      <c r="M4678" t="s">
        <v>335</v>
      </c>
      <c r="N4678" t="s">
        <v>573</v>
      </c>
    </row>
    <row r="4679" spans="1:14" hidden="1" x14ac:dyDescent="0.25">
      <c r="A4679" t="s">
        <v>241</v>
      </c>
      <c r="B4679" s="1">
        <v>45016</v>
      </c>
      <c r="C4679" t="s">
        <v>110</v>
      </c>
      <c r="D4679" t="s">
        <v>926</v>
      </c>
      <c r="E4679" s="4">
        <v>-191000.65</v>
      </c>
      <c r="F4679" t="s">
        <v>567</v>
      </c>
      <c r="G4679" t="s">
        <v>511</v>
      </c>
      <c r="H4679" t="s">
        <v>333</v>
      </c>
      <c r="I4679" t="s">
        <v>335</v>
      </c>
      <c r="J4679" t="s">
        <v>923</v>
      </c>
      <c r="L4679" t="s">
        <v>333</v>
      </c>
      <c r="M4679" t="s">
        <v>335</v>
      </c>
      <c r="N4679" t="s">
        <v>573</v>
      </c>
    </row>
    <row r="4680" spans="1:14" hidden="1" x14ac:dyDescent="0.25">
      <c r="A4680" t="s">
        <v>241</v>
      </c>
      <c r="B4680" s="1">
        <v>45016</v>
      </c>
      <c r="C4680" t="s">
        <v>112</v>
      </c>
      <c r="D4680" t="s">
        <v>937</v>
      </c>
      <c r="E4680" s="4">
        <v>-588077.31000000017</v>
      </c>
      <c r="F4680" t="s">
        <v>567</v>
      </c>
      <c r="G4680" t="s">
        <v>511</v>
      </c>
      <c r="H4680" t="s">
        <v>333</v>
      </c>
      <c r="I4680" t="s">
        <v>335</v>
      </c>
      <c r="J4680" t="s">
        <v>923</v>
      </c>
      <c r="L4680" t="s">
        <v>333</v>
      </c>
      <c r="M4680" t="s">
        <v>335</v>
      </c>
      <c r="N4680" t="s">
        <v>573</v>
      </c>
    </row>
    <row r="4681" spans="1:14" hidden="1" x14ac:dyDescent="0.25">
      <c r="A4681" t="s">
        <v>241</v>
      </c>
      <c r="B4681" s="1">
        <v>45016</v>
      </c>
      <c r="C4681" t="s">
        <v>115</v>
      </c>
      <c r="D4681" t="s">
        <v>944</v>
      </c>
      <c r="E4681" s="4">
        <v>-201125.73</v>
      </c>
      <c r="F4681" t="s">
        <v>567</v>
      </c>
      <c r="G4681" t="s">
        <v>511</v>
      </c>
      <c r="H4681" t="s">
        <v>333</v>
      </c>
      <c r="I4681" t="s">
        <v>335</v>
      </c>
      <c r="J4681" t="s">
        <v>923</v>
      </c>
      <c r="L4681" t="s">
        <v>333</v>
      </c>
      <c r="M4681" t="s">
        <v>335</v>
      </c>
      <c r="N4681" t="s">
        <v>573</v>
      </c>
    </row>
    <row r="4682" spans="1:14" hidden="1" x14ac:dyDescent="0.25">
      <c r="A4682" t="s">
        <v>241</v>
      </c>
      <c r="B4682" s="1">
        <v>45016</v>
      </c>
      <c r="C4682" t="s">
        <v>117</v>
      </c>
      <c r="D4682" t="s">
        <v>947</v>
      </c>
      <c r="E4682" s="4">
        <v>-74278.569999999992</v>
      </c>
      <c r="F4682" t="s">
        <v>567</v>
      </c>
      <c r="G4682" t="s">
        <v>511</v>
      </c>
      <c r="H4682" t="s">
        <v>333</v>
      </c>
      <c r="I4682" t="s">
        <v>335</v>
      </c>
      <c r="J4682" t="s">
        <v>923</v>
      </c>
      <c r="L4682" t="s">
        <v>333</v>
      </c>
      <c r="M4682" t="s">
        <v>335</v>
      </c>
      <c r="N4682" t="s">
        <v>573</v>
      </c>
    </row>
    <row r="4683" spans="1:14" hidden="1" x14ac:dyDescent="0.25">
      <c r="A4683" t="s">
        <v>241</v>
      </c>
      <c r="B4683" s="1">
        <v>45016</v>
      </c>
      <c r="C4683" t="s">
        <v>119</v>
      </c>
      <c r="D4683" t="s">
        <v>1202</v>
      </c>
      <c r="E4683" s="4">
        <v>-110275.99</v>
      </c>
      <c r="F4683" t="s">
        <v>567</v>
      </c>
      <c r="G4683" t="s">
        <v>511</v>
      </c>
      <c r="H4683" t="s">
        <v>333</v>
      </c>
      <c r="I4683" t="s">
        <v>335</v>
      </c>
      <c r="J4683" t="s">
        <v>923</v>
      </c>
      <c r="L4683" t="s">
        <v>333</v>
      </c>
      <c r="M4683" t="s">
        <v>335</v>
      </c>
      <c r="N4683" t="s">
        <v>573</v>
      </c>
    </row>
    <row r="4684" spans="1:14" hidden="1" x14ac:dyDescent="0.25">
      <c r="A4684" t="s">
        <v>241</v>
      </c>
      <c r="B4684" s="1">
        <v>45016</v>
      </c>
      <c r="C4684" t="s">
        <v>121</v>
      </c>
      <c r="D4684" t="s">
        <v>1203</v>
      </c>
      <c r="E4684" s="4">
        <v>-2116506.15</v>
      </c>
      <c r="F4684" t="s">
        <v>567</v>
      </c>
      <c r="G4684" t="s">
        <v>511</v>
      </c>
      <c r="H4684" t="s">
        <v>333</v>
      </c>
      <c r="I4684" t="s">
        <v>335</v>
      </c>
      <c r="J4684" t="s">
        <v>923</v>
      </c>
      <c r="L4684" t="s">
        <v>333</v>
      </c>
      <c r="M4684" t="s">
        <v>335</v>
      </c>
      <c r="N4684" t="s">
        <v>573</v>
      </c>
    </row>
    <row r="4685" spans="1:14" hidden="1" x14ac:dyDescent="0.25">
      <c r="A4685" t="s">
        <v>241</v>
      </c>
      <c r="B4685" s="1">
        <v>45016</v>
      </c>
      <c r="C4685" t="s">
        <v>106</v>
      </c>
      <c r="D4685" t="s">
        <v>107</v>
      </c>
      <c r="E4685" s="4">
        <v>-68757.03</v>
      </c>
      <c r="F4685" t="s">
        <v>567</v>
      </c>
      <c r="G4685" t="s">
        <v>511</v>
      </c>
      <c r="H4685" t="s">
        <v>327</v>
      </c>
      <c r="I4685" t="s">
        <v>326</v>
      </c>
      <c r="J4685" t="s">
        <v>787</v>
      </c>
      <c r="L4685" t="s">
        <v>1319</v>
      </c>
      <c r="M4685" t="s">
        <v>323</v>
      </c>
      <c r="N4685" t="s">
        <v>573</v>
      </c>
    </row>
    <row r="4686" spans="1:14" hidden="1" x14ac:dyDescent="0.25">
      <c r="A4686" t="s">
        <v>241</v>
      </c>
      <c r="B4686" s="1">
        <v>45016</v>
      </c>
      <c r="C4686" t="s">
        <v>965</v>
      </c>
      <c r="D4686" t="s">
        <v>966</v>
      </c>
      <c r="E4686" s="4">
        <v>-24999.860000000146</v>
      </c>
      <c r="F4686" t="s">
        <v>567</v>
      </c>
      <c r="G4686" t="s">
        <v>511</v>
      </c>
      <c r="H4686" t="s">
        <v>333</v>
      </c>
      <c r="I4686" t="s">
        <v>335</v>
      </c>
      <c r="J4686" t="s">
        <v>923</v>
      </c>
      <c r="L4686" t="s">
        <v>333</v>
      </c>
      <c r="M4686" t="s">
        <v>335</v>
      </c>
      <c r="N4686" t="s">
        <v>573</v>
      </c>
    </row>
    <row r="4687" spans="1:14" hidden="1" x14ac:dyDescent="0.25">
      <c r="A4687" t="s">
        <v>241</v>
      </c>
      <c r="B4687" s="1">
        <v>45016</v>
      </c>
      <c r="C4687" t="s">
        <v>123</v>
      </c>
      <c r="D4687" t="s">
        <v>1204</v>
      </c>
      <c r="E4687" s="4">
        <v>-94931.9</v>
      </c>
      <c r="F4687" t="s">
        <v>567</v>
      </c>
      <c r="G4687" t="s">
        <v>511</v>
      </c>
      <c r="H4687" t="s">
        <v>333</v>
      </c>
      <c r="I4687" t="s">
        <v>335</v>
      </c>
      <c r="J4687" t="s">
        <v>923</v>
      </c>
      <c r="L4687" t="s">
        <v>333</v>
      </c>
      <c r="M4687" t="s">
        <v>449</v>
      </c>
      <c r="N4687" t="s">
        <v>573</v>
      </c>
    </row>
    <row r="4688" spans="1:14" hidden="1" x14ac:dyDescent="0.25">
      <c r="A4688" t="s">
        <v>241</v>
      </c>
      <c r="B4688" s="1">
        <v>45016</v>
      </c>
      <c r="C4688" t="s">
        <v>975</v>
      </c>
      <c r="D4688" t="s">
        <v>976</v>
      </c>
      <c r="E4688" s="4">
        <v>-514179.28999999975</v>
      </c>
      <c r="F4688" t="s">
        <v>567</v>
      </c>
      <c r="G4688" t="s">
        <v>511</v>
      </c>
      <c r="H4688" t="s">
        <v>342</v>
      </c>
      <c r="I4688" t="s">
        <v>343</v>
      </c>
      <c r="J4688" t="s">
        <v>725</v>
      </c>
      <c r="L4688" t="s">
        <v>342</v>
      </c>
      <c r="M4688" t="s">
        <v>343</v>
      </c>
      <c r="N4688" t="s">
        <v>573</v>
      </c>
    </row>
    <row r="4689" spans="1:14" hidden="1" x14ac:dyDescent="0.25">
      <c r="A4689" t="s">
        <v>241</v>
      </c>
      <c r="B4689" s="1">
        <v>45016</v>
      </c>
      <c r="C4689" t="s">
        <v>979</v>
      </c>
      <c r="D4689" t="s">
        <v>980</v>
      </c>
      <c r="E4689" s="4">
        <v>-2380.7900000000118</v>
      </c>
      <c r="F4689" t="s">
        <v>567</v>
      </c>
      <c r="G4689" t="s">
        <v>511</v>
      </c>
      <c r="H4689" t="s">
        <v>342</v>
      </c>
      <c r="I4689" t="s">
        <v>343</v>
      </c>
      <c r="J4689" t="s">
        <v>725</v>
      </c>
      <c r="L4689" t="s">
        <v>342</v>
      </c>
      <c r="M4689" t="s">
        <v>343</v>
      </c>
      <c r="N4689" t="s">
        <v>573</v>
      </c>
    </row>
    <row r="4690" spans="1:14" hidden="1" x14ac:dyDescent="0.25">
      <c r="A4690" t="s">
        <v>241</v>
      </c>
      <c r="B4690" s="1">
        <v>45016</v>
      </c>
      <c r="C4690" t="s">
        <v>983</v>
      </c>
      <c r="D4690" t="s">
        <v>984</v>
      </c>
      <c r="E4690" s="4">
        <v>-1335.3999999999978</v>
      </c>
      <c r="F4690" t="s">
        <v>567</v>
      </c>
      <c r="G4690" t="s">
        <v>511</v>
      </c>
      <c r="H4690" t="s">
        <v>342</v>
      </c>
      <c r="I4690" t="s">
        <v>343</v>
      </c>
      <c r="J4690" t="s">
        <v>725</v>
      </c>
      <c r="L4690" t="s">
        <v>342</v>
      </c>
      <c r="M4690" t="s">
        <v>343</v>
      </c>
      <c r="N4690" t="s">
        <v>573</v>
      </c>
    </row>
    <row r="4691" spans="1:14" hidden="1" x14ac:dyDescent="0.25">
      <c r="A4691" t="s">
        <v>241</v>
      </c>
      <c r="B4691" s="1">
        <v>45016</v>
      </c>
      <c r="C4691" t="s">
        <v>987</v>
      </c>
      <c r="D4691" t="s">
        <v>988</v>
      </c>
      <c r="E4691" s="4">
        <v>-50626.249999999942</v>
      </c>
      <c r="F4691" t="s">
        <v>567</v>
      </c>
      <c r="G4691" t="s">
        <v>511</v>
      </c>
      <c r="H4691" t="s">
        <v>342</v>
      </c>
      <c r="I4691" t="s">
        <v>343</v>
      </c>
      <c r="J4691" t="s">
        <v>725</v>
      </c>
      <c r="L4691" t="s">
        <v>342</v>
      </c>
      <c r="M4691" t="s">
        <v>343</v>
      </c>
      <c r="N4691" t="s">
        <v>573</v>
      </c>
    </row>
    <row r="4692" spans="1:14" hidden="1" x14ac:dyDescent="0.25">
      <c r="A4692" t="s">
        <v>241</v>
      </c>
      <c r="B4692" s="1">
        <v>45016</v>
      </c>
      <c r="C4692" t="s">
        <v>995</v>
      </c>
      <c r="D4692" t="s">
        <v>996</v>
      </c>
      <c r="E4692" s="4">
        <v>-197333.86999999994</v>
      </c>
      <c r="F4692" t="s">
        <v>567</v>
      </c>
      <c r="G4692" t="s">
        <v>511</v>
      </c>
      <c r="H4692" t="s">
        <v>352</v>
      </c>
      <c r="I4692" t="s">
        <v>353</v>
      </c>
      <c r="J4692" t="s">
        <v>746</v>
      </c>
      <c r="L4692" t="s">
        <v>352</v>
      </c>
      <c r="M4692" t="s">
        <v>349</v>
      </c>
      <c r="N4692" t="s">
        <v>573</v>
      </c>
    </row>
    <row r="4693" spans="1:14" hidden="1" x14ac:dyDescent="0.25">
      <c r="A4693" t="s">
        <v>241</v>
      </c>
      <c r="B4693" s="1">
        <v>45016</v>
      </c>
      <c r="C4693" t="s">
        <v>1003</v>
      </c>
      <c r="D4693" t="s">
        <v>1004</v>
      </c>
      <c r="E4693" s="4">
        <v>-164077.08000000007</v>
      </c>
      <c r="F4693" t="s">
        <v>567</v>
      </c>
      <c r="G4693" t="s">
        <v>511</v>
      </c>
      <c r="H4693" t="s">
        <v>348</v>
      </c>
      <c r="I4693" t="s">
        <v>349</v>
      </c>
      <c r="J4693" t="s">
        <v>746</v>
      </c>
      <c r="L4693" t="s">
        <v>348</v>
      </c>
      <c r="M4693" t="s">
        <v>349</v>
      </c>
      <c r="N4693" t="s">
        <v>573</v>
      </c>
    </row>
    <row r="4694" spans="1:14" hidden="1" x14ac:dyDescent="0.25">
      <c r="A4694" t="s">
        <v>241</v>
      </c>
      <c r="B4694" s="1">
        <v>45016</v>
      </c>
      <c r="C4694" t="s">
        <v>1291</v>
      </c>
      <c r="D4694" t="s">
        <v>1292</v>
      </c>
      <c r="E4694" s="4">
        <v>-45343.72</v>
      </c>
      <c r="F4694" t="s">
        <v>567</v>
      </c>
      <c r="G4694" t="s">
        <v>511</v>
      </c>
      <c r="H4694" t="s">
        <v>348</v>
      </c>
      <c r="I4694" t="s">
        <v>349</v>
      </c>
      <c r="J4694" t="s">
        <v>746</v>
      </c>
      <c r="L4694" t="s">
        <v>348</v>
      </c>
      <c r="M4694" t="s">
        <v>349</v>
      </c>
      <c r="N4694" t="s">
        <v>573</v>
      </c>
    </row>
    <row r="4695" spans="1:14" hidden="1" x14ac:dyDescent="0.25">
      <c r="A4695" t="s">
        <v>241</v>
      </c>
      <c r="B4695" s="1">
        <v>45016</v>
      </c>
      <c r="C4695" t="s">
        <v>1256</v>
      </c>
      <c r="D4695" t="s">
        <v>1257</v>
      </c>
      <c r="E4695" s="4">
        <v>-450</v>
      </c>
      <c r="F4695" t="s">
        <v>567</v>
      </c>
      <c r="G4695" t="s">
        <v>511</v>
      </c>
      <c r="H4695" t="s">
        <v>348</v>
      </c>
      <c r="I4695" t="s">
        <v>349</v>
      </c>
      <c r="J4695" t="s">
        <v>746</v>
      </c>
      <c r="L4695" t="s">
        <v>348</v>
      </c>
      <c r="M4695" t="s">
        <v>349</v>
      </c>
      <c r="N4695" t="s">
        <v>573</v>
      </c>
    </row>
    <row r="4696" spans="1:14" hidden="1" x14ac:dyDescent="0.25">
      <c r="A4696" t="s">
        <v>241</v>
      </c>
      <c r="B4696" s="1">
        <v>45016</v>
      </c>
      <c r="C4696" t="s">
        <v>1011</v>
      </c>
      <c r="D4696" t="s">
        <v>1012</v>
      </c>
      <c r="E4696" s="4">
        <v>-4999.9999999999964</v>
      </c>
      <c r="F4696" t="s">
        <v>567</v>
      </c>
      <c r="G4696" t="s">
        <v>511</v>
      </c>
      <c r="H4696" t="s">
        <v>348</v>
      </c>
      <c r="I4696" t="s">
        <v>349</v>
      </c>
      <c r="J4696" t="s">
        <v>746</v>
      </c>
      <c r="L4696" t="s">
        <v>348</v>
      </c>
      <c r="M4696" t="s">
        <v>349</v>
      </c>
      <c r="N4696" t="s">
        <v>573</v>
      </c>
    </row>
    <row r="4697" spans="1:14" hidden="1" x14ac:dyDescent="0.25">
      <c r="A4697" t="s">
        <v>241</v>
      </c>
      <c r="B4697" s="1">
        <v>45016</v>
      </c>
      <c r="C4697" t="s">
        <v>1015</v>
      </c>
      <c r="D4697" t="s">
        <v>1016</v>
      </c>
      <c r="E4697" s="4">
        <v>-4704.7299999999996</v>
      </c>
      <c r="F4697" t="s">
        <v>567</v>
      </c>
      <c r="G4697" t="s">
        <v>511</v>
      </c>
      <c r="H4697" t="s">
        <v>348</v>
      </c>
      <c r="I4697" t="s">
        <v>349</v>
      </c>
      <c r="J4697" t="s">
        <v>746</v>
      </c>
      <c r="L4697" t="s">
        <v>348</v>
      </c>
      <c r="M4697" t="s">
        <v>349</v>
      </c>
      <c r="N4697" t="s">
        <v>573</v>
      </c>
    </row>
    <row r="4698" spans="1:14" hidden="1" x14ac:dyDescent="0.25">
      <c r="A4698" t="s">
        <v>241</v>
      </c>
      <c r="B4698" s="1">
        <v>45016</v>
      </c>
      <c r="C4698" t="s">
        <v>1019</v>
      </c>
      <c r="D4698" t="s">
        <v>1020</v>
      </c>
      <c r="E4698" s="4">
        <v>-502.20000000008861</v>
      </c>
      <c r="F4698" t="s">
        <v>567</v>
      </c>
      <c r="G4698" t="s">
        <v>511</v>
      </c>
      <c r="H4698" t="s">
        <v>348</v>
      </c>
      <c r="I4698" t="s">
        <v>349</v>
      </c>
      <c r="J4698" t="s">
        <v>746</v>
      </c>
      <c r="L4698" t="s">
        <v>348</v>
      </c>
      <c r="M4698" t="s">
        <v>349</v>
      </c>
      <c r="N4698" t="s">
        <v>573</v>
      </c>
    </row>
    <row r="4699" spans="1:14" hidden="1" x14ac:dyDescent="0.25">
      <c r="A4699" t="s">
        <v>241</v>
      </c>
      <c r="B4699" s="1">
        <v>45016</v>
      </c>
      <c r="C4699" t="s">
        <v>1023</v>
      </c>
      <c r="D4699" t="s">
        <v>1024</v>
      </c>
      <c r="E4699" s="4">
        <v>-6795.02</v>
      </c>
      <c r="F4699" t="s">
        <v>567</v>
      </c>
      <c r="G4699" t="s">
        <v>511</v>
      </c>
      <c r="H4699" t="s">
        <v>348</v>
      </c>
      <c r="I4699" t="s">
        <v>349</v>
      </c>
      <c r="J4699" t="s">
        <v>746</v>
      </c>
      <c r="L4699" t="s">
        <v>348</v>
      </c>
      <c r="M4699" t="s">
        <v>349</v>
      </c>
      <c r="N4699" t="s">
        <v>573</v>
      </c>
    </row>
    <row r="4700" spans="1:14" hidden="1" x14ac:dyDescent="0.25">
      <c r="A4700" t="s">
        <v>241</v>
      </c>
      <c r="B4700" s="1">
        <v>45016</v>
      </c>
      <c r="C4700" t="s">
        <v>1207</v>
      </c>
      <c r="D4700" t="s">
        <v>1208</v>
      </c>
      <c r="E4700" s="4">
        <v>-27.570000000014552</v>
      </c>
      <c r="F4700" t="s">
        <v>567</v>
      </c>
      <c r="G4700" t="s">
        <v>511</v>
      </c>
      <c r="H4700" t="s">
        <v>348</v>
      </c>
      <c r="I4700" t="s">
        <v>349</v>
      </c>
      <c r="J4700" t="s">
        <v>746</v>
      </c>
      <c r="L4700" t="s">
        <v>348</v>
      </c>
      <c r="M4700" t="s">
        <v>349</v>
      </c>
      <c r="N4700" t="s">
        <v>573</v>
      </c>
    </row>
    <row r="4701" spans="1:14" hidden="1" x14ac:dyDescent="0.25">
      <c r="A4701" t="s">
        <v>241</v>
      </c>
      <c r="B4701" s="1">
        <v>45016</v>
      </c>
      <c r="C4701" t="s">
        <v>1320</v>
      </c>
      <c r="D4701" t="s">
        <v>1321</v>
      </c>
      <c r="E4701" s="4">
        <v>-6042</v>
      </c>
      <c r="F4701" t="s">
        <v>567</v>
      </c>
      <c r="G4701" t="s">
        <v>511</v>
      </c>
      <c r="H4701" t="s">
        <v>348</v>
      </c>
      <c r="I4701" t="s">
        <v>349</v>
      </c>
      <c r="J4701" t="s">
        <v>746</v>
      </c>
      <c r="L4701" t="s">
        <v>348</v>
      </c>
      <c r="M4701" t="s">
        <v>349</v>
      </c>
      <c r="N4701" t="s">
        <v>573</v>
      </c>
    </row>
    <row r="4702" spans="1:14" hidden="1" x14ac:dyDescent="0.25">
      <c r="A4702" t="s">
        <v>241</v>
      </c>
      <c r="B4702" s="1">
        <v>45016</v>
      </c>
      <c r="C4702" t="s">
        <v>1033</v>
      </c>
      <c r="D4702" t="s">
        <v>1034</v>
      </c>
      <c r="E4702" s="4">
        <v>-208.19999999999982</v>
      </c>
      <c r="F4702" t="s">
        <v>567</v>
      </c>
      <c r="G4702" t="s">
        <v>511</v>
      </c>
      <c r="H4702" t="s">
        <v>348</v>
      </c>
      <c r="I4702" t="s">
        <v>349</v>
      </c>
      <c r="J4702" t="s">
        <v>667</v>
      </c>
      <c r="L4702" t="s">
        <v>340</v>
      </c>
      <c r="M4702" t="s">
        <v>349</v>
      </c>
      <c r="N4702" t="s">
        <v>573</v>
      </c>
    </row>
    <row r="4703" spans="1:14" hidden="1" x14ac:dyDescent="0.25">
      <c r="A4703" t="s">
        <v>241</v>
      </c>
      <c r="B4703" s="1">
        <v>45016</v>
      </c>
      <c r="C4703" t="s">
        <v>1209</v>
      </c>
      <c r="D4703" t="s">
        <v>1210</v>
      </c>
      <c r="E4703" s="4">
        <v>-15382.469999999994</v>
      </c>
      <c r="F4703" t="s">
        <v>567</v>
      </c>
      <c r="G4703" t="s">
        <v>511</v>
      </c>
      <c r="H4703" t="s">
        <v>348</v>
      </c>
      <c r="I4703" t="s">
        <v>349</v>
      </c>
      <c r="J4703" t="s">
        <v>746</v>
      </c>
      <c r="L4703" t="s">
        <v>348</v>
      </c>
      <c r="M4703" t="s">
        <v>349</v>
      </c>
      <c r="N4703" t="s">
        <v>573</v>
      </c>
    </row>
    <row r="4704" spans="1:14" hidden="1" x14ac:dyDescent="0.25">
      <c r="A4704" t="s">
        <v>241</v>
      </c>
      <c r="B4704" s="1">
        <v>45016</v>
      </c>
      <c r="C4704" t="s">
        <v>1230</v>
      </c>
      <c r="D4704" t="s">
        <v>1231</v>
      </c>
      <c r="E4704" s="4">
        <v>-16569.189999999766</v>
      </c>
      <c r="F4704" t="s">
        <v>567</v>
      </c>
      <c r="G4704" t="s">
        <v>511</v>
      </c>
      <c r="H4704" t="s">
        <v>355</v>
      </c>
      <c r="I4704" t="s">
        <v>356</v>
      </c>
      <c r="J4704" t="s">
        <v>689</v>
      </c>
      <c r="L4704" t="s">
        <v>716</v>
      </c>
      <c r="M4704" t="s">
        <v>356</v>
      </c>
      <c r="N4704" t="s">
        <v>573</v>
      </c>
    </row>
    <row r="4705" spans="1:14" hidden="1" x14ac:dyDescent="0.25">
      <c r="A4705" t="s">
        <v>241</v>
      </c>
      <c r="B4705" s="1">
        <v>45016</v>
      </c>
      <c r="C4705" t="s">
        <v>1050</v>
      </c>
      <c r="D4705" t="s">
        <v>1051</v>
      </c>
      <c r="E4705" s="4">
        <v>-62330.189999999988</v>
      </c>
      <c r="F4705" t="s">
        <v>567</v>
      </c>
      <c r="G4705" t="s">
        <v>511</v>
      </c>
      <c r="H4705" t="s">
        <v>355</v>
      </c>
      <c r="I4705" t="s">
        <v>356</v>
      </c>
      <c r="J4705" t="s">
        <v>689</v>
      </c>
      <c r="L4705" t="s">
        <v>348</v>
      </c>
      <c r="M4705" t="s">
        <v>356</v>
      </c>
      <c r="N4705" t="s">
        <v>573</v>
      </c>
    </row>
    <row r="4706" spans="1:14" hidden="1" x14ac:dyDescent="0.25">
      <c r="A4706" t="s">
        <v>241</v>
      </c>
      <c r="B4706" s="1">
        <v>45016</v>
      </c>
      <c r="C4706" t="s">
        <v>1054</v>
      </c>
      <c r="D4706" t="s">
        <v>1055</v>
      </c>
      <c r="E4706" s="4">
        <v>-1167.5800000000017</v>
      </c>
      <c r="F4706" t="s">
        <v>567</v>
      </c>
      <c r="G4706" t="s">
        <v>511</v>
      </c>
      <c r="H4706" t="s">
        <v>355</v>
      </c>
      <c r="I4706" t="s">
        <v>356</v>
      </c>
      <c r="J4706" t="s">
        <v>689</v>
      </c>
      <c r="L4706" t="s">
        <v>355</v>
      </c>
      <c r="M4706" t="s">
        <v>356</v>
      </c>
      <c r="N4706" t="s">
        <v>573</v>
      </c>
    </row>
    <row r="4707" spans="1:14" hidden="1" x14ac:dyDescent="0.25">
      <c r="A4707" t="s">
        <v>241</v>
      </c>
      <c r="B4707" s="1">
        <v>45016</v>
      </c>
      <c r="C4707" t="s">
        <v>1211</v>
      </c>
      <c r="D4707" t="s">
        <v>1212</v>
      </c>
      <c r="E4707" s="4">
        <v>-267.07</v>
      </c>
      <c r="F4707" t="s">
        <v>567</v>
      </c>
      <c r="G4707" t="s">
        <v>511</v>
      </c>
      <c r="H4707" t="s">
        <v>355</v>
      </c>
      <c r="I4707" t="s">
        <v>356</v>
      </c>
      <c r="J4707" t="s">
        <v>746</v>
      </c>
      <c r="L4707" t="s">
        <v>348</v>
      </c>
      <c r="M4707" t="s">
        <v>356</v>
      </c>
      <c r="N4707" t="s">
        <v>573</v>
      </c>
    </row>
    <row r="4708" spans="1:14" hidden="1" x14ac:dyDescent="0.25">
      <c r="A4708" t="s">
        <v>241</v>
      </c>
      <c r="B4708" s="1">
        <v>45016</v>
      </c>
      <c r="C4708" t="s">
        <v>1060</v>
      </c>
      <c r="D4708" t="s">
        <v>1061</v>
      </c>
      <c r="E4708" s="4">
        <v>-2420.1599999999753</v>
      </c>
      <c r="F4708" t="s">
        <v>567</v>
      </c>
      <c r="G4708" t="s">
        <v>511</v>
      </c>
      <c r="H4708" t="s">
        <v>355</v>
      </c>
      <c r="I4708" t="s">
        <v>356</v>
      </c>
      <c r="J4708" t="s">
        <v>689</v>
      </c>
      <c r="L4708" t="s">
        <v>355</v>
      </c>
      <c r="M4708" t="s">
        <v>356</v>
      </c>
      <c r="N4708" t="s">
        <v>573</v>
      </c>
    </row>
    <row r="4709" spans="1:14" hidden="1" x14ac:dyDescent="0.25">
      <c r="A4709" t="s">
        <v>241</v>
      </c>
      <c r="B4709" s="1">
        <v>45016</v>
      </c>
      <c r="C4709" t="s">
        <v>1064</v>
      </c>
      <c r="D4709" t="s">
        <v>1065</v>
      </c>
      <c r="E4709" s="4">
        <v>-2.2799999999999727</v>
      </c>
      <c r="F4709" t="s">
        <v>567</v>
      </c>
      <c r="G4709" t="s">
        <v>511</v>
      </c>
      <c r="H4709" t="s">
        <v>355</v>
      </c>
      <c r="I4709" t="s">
        <v>356</v>
      </c>
      <c r="J4709" t="s">
        <v>746</v>
      </c>
      <c r="L4709" t="s">
        <v>348</v>
      </c>
      <c r="M4709" t="s">
        <v>356</v>
      </c>
      <c r="N4709" t="s">
        <v>573</v>
      </c>
    </row>
    <row r="4710" spans="1:14" hidden="1" x14ac:dyDescent="0.25">
      <c r="A4710" t="s">
        <v>241</v>
      </c>
      <c r="B4710" s="1">
        <v>45016</v>
      </c>
      <c r="C4710" t="s">
        <v>1072</v>
      </c>
      <c r="D4710" t="s">
        <v>1073</v>
      </c>
      <c r="E4710" s="4">
        <v>-46372.30000000001</v>
      </c>
      <c r="F4710" t="s">
        <v>567</v>
      </c>
      <c r="G4710" t="s">
        <v>511</v>
      </c>
      <c r="H4710" t="s">
        <v>348</v>
      </c>
      <c r="I4710" t="s">
        <v>349</v>
      </c>
      <c r="J4710" t="s">
        <v>746</v>
      </c>
      <c r="L4710" t="s">
        <v>348</v>
      </c>
      <c r="M4710" t="s">
        <v>453</v>
      </c>
      <c r="N4710" t="s">
        <v>573</v>
      </c>
    </row>
    <row r="4711" spans="1:14" hidden="1" x14ac:dyDescent="0.25">
      <c r="A4711" t="s">
        <v>241</v>
      </c>
      <c r="B4711" s="1">
        <v>45016</v>
      </c>
      <c r="C4711" t="s">
        <v>1076</v>
      </c>
      <c r="D4711" t="s">
        <v>1077</v>
      </c>
      <c r="E4711" s="4">
        <v>-14023.59</v>
      </c>
      <c r="F4711" t="s">
        <v>567</v>
      </c>
      <c r="G4711" t="s">
        <v>511</v>
      </c>
      <c r="H4711" t="s">
        <v>348</v>
      </c>
      <c r="I4711" t="s">
        <v>349</v>
      </c>
      <c r="J4711" t="s">
        <v>746</v>
      </c>
      <c r="L4711" t="s">
        <v>348</v>
      </c>
      <c r="M4711" t="s">
        <v>453</v>
      </c>
      <c r="N4711" t="s">
        <v>573</v>
      </c>
    </row>
    <row r="4712" spans="1:14" hidden="1" x14ac:dyDescent="0.25">
      <c r="A4712" t="s">
        <v>241</v>
      </c>
      <c r="B4712" s="1">
        <v>45016</v>
      </c>
      <c r="C4712" t="s">
        <v>1234</v>
      </c>
      <c r="D4712" t="s">
        <v>1235</v>
      </c>
      <c r="E4712" s="4">
        <v>-3.4000000000000909</v>
      </c>
      <c r="F4712" t="s">
        <v>567</v>
      </c>
      <c r="G4712" t="s">
        <v>511</v>
      </c>
      <c r="H4712" t="s">
        <v>348</v>
      </c>
      <c r="I4712" t="s">
        <v>349</v>
      </c>
      <c r="J4712" t="s">
        <v>746</v>
      </c>
      <c r="L4712" t="s">
        <v>348</v>
      </c>
      <c r="M4712" t="s">
        <v>453</v>
      </c>
      <c r="N4712" t="s">
        <v>573</v>
      </c>
    </row>
    <row r="4713" spans="1:14" hidden="1" x14ac:dyDescent="0.25">
      <c r="A4713" t="s">
        <v>241</v>
      </c>
      <c r="B4713" s="1">
        <v>45016</v>
      </c>
      <c r="C4713" t="s">
        <v>1215</v>
      </c>
      <c r="D4713" t="s">
        <v>1216</v>
      </c>
      <c r="E4713" s="4">
        <v>-6.24</v>
      </c>
      <c r="F4713" t="s">
        <v>567</v>
      </c>
      <c r="G4713" t="s">
        <v>511</v>
      </c>
      <c r="H4713" t="s">
        <v>348</v>
      </c>
      <c r="I4713" t="s">
        <v>349</v>
      </c>
      <c r="J4713" t="s">
        <v>746</v>
      </c>
      <c r="L4713" t="s">
        <v>348</v>
      </c>
      <c r="M4713" t="s">
        <v>453</v>
      </c>
      <c r="N4713" t="s">
        <v>573</v>
      </c>
    </row>
    <row r="4714" spans="1:14" hidden="1" x14ac:dyDescent="0.25">
      <c r="A4714" t="s">
        <v>241</v>
      </c>
      <c r="B4714" s="1">
        <v>45016</v>
      </c>
      <c r="C4714" t="s">
        <v>1217</v>
      </c>
      <c r="D4714" t="s">
        <v>1218</v>
      </c>
      <c r="E4714" s="4">
        <v>-336.31</v>
      </c>
      <c r="F4714" t="s">
        <v>567</v>
      </c>
      <c r="G4714" t="s">
        <v>511</v>
      </c>
      <c r="H4714" t="s">
        <v>348</v>
      </c>
      <c r="I4714" t="s">
        <v>349</v>
      </c>
      <c r="J4714" t="s">
        <v>746</v>
      </c>
      <c r="L4714" t="s">
        <v>348</v>
      </c>
      <c r="M4714" t="s">
        <v>453</v>
      </c>
      <c r="N4714" t="s">
        <v>573</v>
      </c>
    </row>
    <row r="4715" spans="1:14" hidden="1" x14ac:dyDescent="0.25">
      <c r="A4715" t="s">
        <v>241</v>
      </c>
      <c r="B4715" s="1">
        <v>45016</v>
      </c>
      <c r="C4715" t="s">
        <v>1087</v>
      </c>
      <c r="D4715" t="s">
        <v>1088</v>
      </c>
      <c r="E4715" s="4">
        <v>-717.62</v>
      </c>
      <c r="F4715" t="s">
        <v>567</v>
      </c>
      <c r="G4715" t="s">
        <v>511</v>
      </c>
      <c r="H4715" t="s">
        <v>348</v>
      </c>
      <c r="I4715" t="s">
        <v>349</v>
      </c>
      <c r="J4715" t="s">
        <v>746</v>
      </c>
      <c r="L4715" t="s">
        <v>348</v>
      </c>
      <c r="M4715" t="s">
        <v>453</v>
      </c>
      <c r="N4715" t="s">
        <v>573</v>
      </c>
    </row>
    <row r="4716" spans="1:14" hidden="1" x14ac:dyDescent="0.25">
      <c r="A4716" t="s">
        <v>241</v>
      </c>
      <c r="B4716" s="1">
        <v>45016</v>
      </c>
      <c r="C4716" t="s">
        <v>1091</v>
      </c>
      <c r="D4716" t="s">
        <v>1092</v>
      </c>
      <c r="E4716" s="4">
        <v>-4475.1499999999996</v>
      </c>
      <c r="F4716" t="s">
        <v>567</v>
      </c>
      <c r="G4716" t="s">
        <v>511</v>
      </c>
      <c r="H4716" t="s">
        <v>348</v>
      </c>
      <c r="I4716" t="s">
        <v>349</v>
      </c>
      <c r="J4716" t="s">
        <v>746</v>
      </c>
      <c r="L4716" t="s">
        <v>348</v>
      </c>
      <c r="M4716" t="s">
        <v>453</v>
      </c>
      <c r="N4716" t="s">
        <v>573</v>
      </c>
    </row>
    <row r="4717" spans="1:14" hidden="1" x14ac:dyDescent="0.25">
      <c r="A4717" t="s">
        <v>241</v>
      </c>
      <c r="B4717" s="1">
        <v>45016</v>
      </c>
      <c r="C4717" t="s">
        <v>1095</v>
      </c>
      <c r="D4717" t="s">
        <v>1096</v>
      </c>
      <c r="E4717" s="4">
        <v>-766.7399999999999</v>
      </c>
      <c r="F4717" t="s">
        <v>567</v>
      </c>
      <c r="G4717" t="s">
        <v>511</v>
      </c>
      <c r="H4717" t="s">
        <v>348</v>
      </c>
      <c r="I4717" t="s">
        <v>349</v>
      </c>
      <c r="J4717" t="s">
        <v>746</v>
      </c>
      <c r="L4717" t="s">
        <v>348</v>
      </c>
      <c r="M4717" t="s">
        <v>453</v>
      </c>
      <c r="N4717" t="s">
        <v>573</v>
      </c>
    </row>
    <row r="4718" spans="1:14" hidden="1" x14ac:dyDescent="0.25">
      <c r="A4718" t="s">
        <v>241</v>
      </c>
      <c r="B4718" s="1">
        <v>45016</v>
      </c>
      <c r="C4718" t="s">
        <v>1099</v>
      </c>
      <c r="D4718" t="s">
        <v>1100</v>
      </c>
      <c r="E4718" s="4">
        <v>-579.85000000000014</v>
      </c>
      <c r="F4718" t="s">
        <v>567</v>
      </c>
      <c r="G4718" t="s">
        <v>511</v>
      </c>
      <c r="H4718" t="s">
        <v>348</v>
      </c>
      <c r="I4718" t="s">
        <v>349</v>
      </c>
      <c r="J4718" t="s">
        <v>746</v>
      </c>
      <c r="L4718" t="s">
        <v>348</v>
      </c>
      <c r="M4718" t="s">
        <v>453</v>
      </c>
      <c r="N4718" t="s">
        <v>573</v>
      </c>
    </row>
    <row r="4719" spans="1:14" hidden="1" x14ac:dyDescent="0.25">
      <c r="A4719" t="s">
        <v>241</v>
      </c>
      <c r="B4719" s="1">
        <v>45016</v>
      </c>
      <c r="C4719" t="s">
        <v>1103</v>
      </c>
      <c r="D4719" t="s">
        <v>1104</v>
      </c>
      <c r="E4719" s="4">
        <v>-2733.579999999999</v>
      </c>
      <c r="F4719" t="s">
        <v>567</v>
      </c>
      <c r="G4719" t="s">
        <v>511</v>
      </c>
      <c r="H4719" t="s">
        <v>348</v>
      </c>
      <c r="I4719" t="s">
        <v>349</v>
      </c>
      <c r="J4719" t="s">
        <v>746</v>
      </c>
      <c r="L4719" t="s">
        <v>348</v>
      </c>
      <c r="M4719" t="s">
        <v>453</v>
      </c>
      <c r="N4719" t="s">
        <v>573</v>
      </c>
    </row>
    <row r="4720" spans="1:14" hidden="1" x14ac:dyDescent="0.25">
      <c r="A4720" t="s">
        <v>241</v>
      </c>
      <c r="B4720" s="1">
        <v>45016</v>
      </c>
      <c r="C4720" t="s">
        <v>1107</v>
      </c>
      <c r="D4720" t="s">
        <v>1108</v>
      </c>
      <c r="E4720" s="4">
        <v>-684.10000000000014</v>
      </c>
      <c r="F4720" t="s">
        <v>567</v>
      </c>
      <c r="G4720" t="s">
        <v>511</v>
      </c>
      <c r="H4720" t="s">
        <v>348</v>
      </c>
      <c r="I4720" t="s">
        <v>349</v>
      </c>
      <c r="J4720" t="s">
        <v>746</v>
      </c>
      <c r="L4720" t="s">
        <v>348</v>
      </c>
      <c r="M4720" t="s">
        <v>453</v>
      </c>
      <c r="N4720" t="s">
        <v>573</v>
      </c>
    </row>
    <row r="4721" spans="1:14" hidden="1" x14ac:dyDescent="0.25">
      <c r="A4721" t="s">
        <v>241</v>
      </c>
      <c r="B4721" s="1">
        <v>45016</v>
      </c>
      <c r="C4721" t="s">
        <v>1109</v>
      </c>
      <c r="D4721" t="s">
        <v>1110</v>
      </c>
      <c r="E4721" s="4">
        <v>-1145.8599999999999</v>
      </c>
      <c r="F4721" t="s">
        <v>567</v>
      </c>
      <c r="G4721" t="s">
        <v>511</v>
      </c>
      <c r="H4721" t="s">
        <v>348</v>
      </c>
      <c r="I4721" t="s">
        <v>349</v>
      </c>
      <c r="J4721" t="s">
        <v>746</v>
      </c>
      <c r="L4721" t="s">
        <v>348</v>
      </c>
      <c r="M4721" t="s">
        <v>453</v>
      </c>
      <c r="N4721" t="s">
        <v>573</v>
      </c>
    </row>
    <row r="4722" spans="1:14" hidden="1" x14ac:dyDescent="0.25">
      <c r="A4722" t="s">
        <v>241</v>
      </c>
      <c r="B4722" s="1">
        <v>45016</v>
      </c>
      <c r="C4722" t="s">
        <v>1115</v>
      </c>
      <c r="D4722" t="s">
        <v>1116</v>
      </c>
      <c r="E4722" s="4">
        <v>-471.96000000001925</v>
      </c>
      <c r="F4722" t="s">
        <v>567</v>
      </c>
      <c r="G4722" t="s">
        <v>511</v>
      </c>
      <c r="H4722" t="s">
        <v>348</v>
      </c>
      <c r="I4722" t="s">
        <v>349</v>
      </c>
      <c r="J4722" t="s">
        <v>746</v>
      </c>
      <c r="L4722" t="s">
        <v>348</v>
      </c>
      <c r="M4722" t="s">
        <v>453</v>
      </c>
      <c r="N4722" t="s">
        <v>573</v>
      </c>
    </row>
    <row r="4723" spans="1:14" hidden="1" x14ac:dyDescent="0.25">
      <c r="A4723" t="s">
        <v>241</v>
      </c>
      <c r="B4723" s="1">
        <v>45016</v>
      </c>
      <c r="C4723" t="s">
        <v>1219</v>
      </c>
      <c r="D4723" t="s">
        <v>1220</v>
      </c>
      <c r="E4723" s="4">
        <v>-1415.8799999999997</v>
      </c>
      <c r="F4723" t="s">
        <v>567</v>
      </c>
      <c r="G4723" t="s">
        <v>511</v>
      </c>
      <c r="H4723" t="s">
        <v>348</v>
      </c>
      <c r="I4723" t="s">
        <v>349</v>
      </c>
      <c r="J4723" t="s">
        <v>746</v>
      </c>
      <c r="L4723" t="s">
        <v>348</v>
      </c>
      <c r="M4723" t="s">
        <v>453</v>
      </c>
      <c r="N4723" t="s">
        <v>573</v>
      </c>
    </row>
    <row r="4724" spans="1:14" hidden="1" x14ac:dyDescent="0.25">
      <c r="A4724" t="s">
        <v>241</v>
      </c>
      <c r="B4724" s="1">
        <v>45016</v>
      </c>
      <c r="C4724" t="s">
        <v>1344</v>
      </c>
      <c r="D4724" t="s">
        <v>1345</v>
      </c>
      <c r="E4724" s="4">
        <v>-159.97999999999999</v>
      </c>
      <c r="F4724" t="s">
        <v>567</v>
      </c>
      <c r="G4724" t="s">
        <v>511</v>
      </c>
      <c r="H4724" t="s">
        <v>348</v>
      </c>
      <c r="I4724" t="s">
        <v>349</v>
      </c>
      <c r="J4724" t="s">
        <v>746</v>
      </c>
      <c r="L4724" t="s">
        <v>348</v>
      </c>
      <c r="M4724" t="s">
        <v>453</v>
      </c>
      <c r="N4724" t="s">
        <v>573</v>
      </c>
    </row>
    <row r="4725" spans="1:14" hidden="1" x14ac:dyDescent="0.25">
      <c r="A4725" t="s">
        <v>241</v>
      </c>
      <c r="B4725" s="1">
        <v>45016</v>
      </c>
      <c r="C4725" t="s">
        <v>1119</v>
      </c>
      <c r="D4725" t="s">
        <v>1120</v>
      </c>
      <c r="E4725" s="4">
        <v>-40438.919999999976</v>
      </c>
      <c r="F4725" t="s">
        <v>567</v>
      </c>
      <c r="G4725" t="s">
        <v>511</v>
      </c>
      <c r="H4725" t="s">
        <v>348</v>
      </c>
      <c r="I4725" t="s">
        <v>349</v>
      </c>
      <c r="J4725" t="s">
        <v>684</v>
      </c>
      <c r="L4725" t="s">
        <v>1121</v>
      </c>
      <c r="M4725" t="s">
        <v>453</v>
      </c>
      <c r="N4725" t="s">
        <v>573</v>
      </c>
    </row>
    <row r="4726" spans="1:14" hidden="1" x14ac:dyDescent="0.25">
      <c r="A4726" t="s">
        <v>241</v>
      </c>
      <c r="B4726" s="1">
        <v>45016</v>
      </c>
      <c r="C4726" t="s">
        <v>1124</v>
      </c>
      <c r="D4726" t="s">
        <v>1125</v>
      </c>
      <c r="E4726" s="4">
        <v>-218770.00000000003</v>
      </c>
      <c r="F4726" t="s">
        <v>567</v>
      </c>
      <c r="G4726" t="s">
        <v>511</v>
      </c>
      <c r="H4726" t="s">
        <v>348</v>
      </c>
      <c r="I4726" t="s">
        <v>349</v>
      </c>
      <c r="J4726" t="s">
        <v>746</v>
      </c>
      <c r="L4726" t="s">
        <v>348</v>
      </c>
      <c r="M4726" t="s">
        <v>457</v>
      </c>
      <c r="N4726" t="s">
        <v>573</v>
      </c>
    </row>
    <row r="4727" spans="1:14" hidden="1" x14ac:dyDescent="0.25">
      <c r="A4727" t="s">
        <v>241</v>
      </c>
      <c r="B4727" s="1">
        <v>45016</v>
      </c>
      <c r="C4727" t="s">
        <v>1089</v>
      </c>
      <c r="D4727" t="s">
        <v>1090</v>
      </c>
      <c r="E4727" s="4">
        <v>-291.75</v>
      </c>
      <c r="F4727" t="s">
        <v>567</v>
      </c>
      <c r="G4727" t="s">
        <v>471</v>
      </c>
      <c r="H4727" t="s">
        <v>248</v>
      </c>
      <c r="I4727" t="s">
        <v>249</v>
      </c>
      <c r="J4727" t="s">
        <v>248</v>
      </c>
      <c r="K4727" t="s">
        <v>1086</v>
      </c>
      <c r="L4727" t="s">
        <v>372</v>
      </c>
      <c r="M4727" t="s">
        <v>373</v>
      </c>
      <c r="N4727" t="s">
        <v>488</v>
      </c>
    </row>
    <row r="4728" spans="1:14" hidden="1" x14ac:dyDescent="0.25">
      <c r="A4728" t="s">
        <v>241</v>
      </c>
      <c r="B4728" s="1">
        <v>45016</v>
      </c>
      <c r="C4728" t="s">
        <v>1300</v>
      </c>
      <c r="D4728" t="s">
        <v>1301</v>
      </c>
      <c r="E4728" s="4">
        <v>-854</v>
      </c>
      <c r="F4728" t="s">
        <v>567</v>
      </c>
      <c r="G4728" t="s">
        <v>471</v>
      </c>
      <c r="H4728" t="s">
        <v>248</v>
      </c>
      <c r="I4728" t="s">
        <v>249</v>
      </c>
      <c r="J4728" t="s">
        <v>248</v>
      </c>
      <c r="L4728" t="s">
        <v>372</v>
      </c>
      <c r="M4728" t="s">
        <v>373</v>
      </c>
      <c r="N4728" t="s">
        <v>488</v>
      </c>
    </row>
    <row r="4729" spans="1:14" hidden="1" x14ac:dyDescent="0.25">
      <c r="A4729" t="s">
        <v>241</v>
      </c>
      <c r="B4729" s="1">
        <v>45016</v>
      </c>
      <c r="C4729" t="s">
        <v>1283</v>
      </c>
      <c r="D4729" t="s">
        <v>1284</v>
      </c>
      <c r="E4729" s="4">
        <v>-15770</v>
      </c>
      <c r="F4729" t="s">
        <v>567</v>
      </c>
      <c r="G4729" t="s">
        <v>471</v>
      </c>
      <c r="H4729" t="s">
        <v>317</v>
      </c>
      <c r="I4729" t="s">
        <v>318</v>
      </c>
      <c r="J4729" t="s">
        <v>276</v>
      </c>
      <c r="L4729" t="s">
        <v>372</v>
      </c>
      <c r="M4729" t="s">
        <v>373</v>
      </c>
      <c r="N4729" t="s">
        <v>488</v>
      </c>
    </row>
    <row r="4730" spans="1:14" hidden="1" x14ac:dyDescent="0.25">
      <c r="A4730" t="s">
        <v>241</v>
      </c>
      <c r="B4730" s="1">
        <v>45016</v>
      </c>
      <c r="C4730" t="s">
        <v>1271</v>
      </c>
      <c r="D4730" t="s">
        <v>1272</v>
      </c>
      <c r="E4730" s="4">
        <v>-1200</v>
      </c>
      <c r="F4730" t="s">
        <v>567</v>
      </c>
      <c r="G4730" t="s">
        <v>471</v>
      </c>
      <c r="H4730" t="s">
        <v>317</v>
      </c>
      <c r="I4730" t="s">
        <v>318</v>
      </c>
      <c r="J4730" t="s">
        <v>276</v>
      </c>
      <c r="L4730" t="s">
        <v>390</v>
      </c>
      <c r="M4730" t="s">
        <v>391</v>
      </c>
      <c r="N4730" t="s">
        <v>487</v>
      </c>
    </row>
    <row r="4731" spans="1:14" hidden="1" x14ac:dyDescent="0.25">
      <c r="A4731" t="s">
        <v>241</v>
      </c>
      <c r="B4731" s="1">
        <v>45016</v>
      </c>
      <c r="C4731" t="s">
        <v>1084</v>
      </c>
      <c r="D4731" t="s">
        <v>1085</v>
      </c>
      <c r="E4731" s="4">
        <v>-123360.97</v>
      </c>
      <c r="F4731" t="s">
        <v>567</v>
      </c>
      <c r="G4731" t="s">
        <v>471</v>
      </c>
      <c r="H4731" t="s">
        <v>248</v>
      </c>
      <c r="I4731" t="s">
        <v>249</v>
      </c>
      <c r="J4731" t="s">
        <v>248</v>
      </c>
      <c r="K4731" t="s">
        <v>1086</v>
      </c>
      <c r="L4731" t="s">
        <v>372</v>
      </c>
      <c r="M4731" t="s">
        <v>373</v>
      </c>
      <c r="N4731" t="s">
        <v>488</v>
      </c>
    </row>
    <row r="4732" spans="1:14" hidden="1" x14ac:dyDescent="0.25">
      <c r="A4732" t="s">
        <v>241</v>
      </c>
      <c r="B4732" s="1">
        <v>45046</v>
      </c>
      <c r="C4732" t="s">
        <v>565</v>
      </c>
      <c r="D4732" t="s">
        <v>566</v>
      </c>
      <c r="E4732" s="4">
        <v>149340.89999999997</v>
      </c>
      <c r="F4732" t="s">
        <v>567</v>
      </c>
      <c r="G4732" t="s">
        <v>471</v>
      </c>
      <c r="H4732" t="s">
        <v>291</v>
      </c>
      <c r="I4732" t="s">
        <v>292</v>
      </c>
      <c r="J4732" t="s">
        <v>251</v>
      </c>
      <c r="L4732" t="s">
        <v>376</v>
      </c>
      <c r="M4732" t="s">
        <v>377</v>
      </c>
      <c r="N4732" t="s">
        <v>486</v>
      </c>
    </row>
    <row r="4733" spans="1:14" hidden="1" x14ac:dyDescent="0.25">
      <c r="A4733" t="s">
        <v>241</v>
      </c>
      <c r="B4733" s="1">
        <v>45046</v>
      </c>
      <c r="C4733" t="s">
        <v>568</v>
      </c>
      <c r="D4733" t="s">
        <v>569</v>
      </c>
      <c r="E4733" s="4">
        <v>59420.2</v>
      </c>
      <c r="F4733" t="s">
        <v>567</v>
      </c>
      <c r="G4733" t="s">
        <v>471</v>
      </c>
      <c r="H4733" t="s">
        <v>291</v>
      </c>
      <c r="I4733" t="s">
        <v>292</v>
      </c>
      <c r="J4733" t="s">
        <v>251</v>
      </c>
      <c r="L4733" t="s">
        <v>376</v>
      </c>
      <c r="M4733" t="s">
        <v>377</v>
      </c>
      <c r="N4733" t="s">
        <v>486</v>
      </c>
    </row>
    <row r="4734" spans="1:14" hidden="1" x14ac:dyDescent="0.25">
      <c r="A4734" t="s">
        <v>241</v>
      </c>
      <c r="B4734" s="1">
        <v>45046</v>
      </c>
      <c r="C4734" t="s">
        <v>574</v>
      </c>
      <c r="D4734" t="s">
        <v>575</v>
      </c>
      <c r="E4734" s="4">
        <v>40864.25</v>
      </c>
      <c r="F4734" t="s">
        <v>567</v>
      </c>
      <c r="G4734" t="s">
        <v>471</v>
      </c>
      <c r="H4734" t="s">
        <v>291</v>
      </c>
      <c r="I4734" t="s">
        <v>292</v>
      </c>
      <c r="J4734" t="s">
        <v>251</v>
      </c>
      <c r="L4734" t="s">
        <v>376</v>
      </c>
      <c r="M4734" t="s">
        <v>377</v>
      </c>
      <c r="N4734" t="s">
        <v>486</v>
      </c>
    </row>
    <row r="4735" spans="1:14" hidden="1" x14ac:dyDescent="0.25">
      <c r="A4735" t="s">
        <v>241</v>
      </c>
      <c r="B4735" s="1">
        <v>45046</v>
      </c>
      <c r="C4735" t="s">
        <v>578</v>
      </c>
      <c r="D4735" t="s">
        <v>579</v>
      </c>
      <c r="E4735" s="4">
        <v>639.54999999999995</v>
      </c>
      <c r="F4735" t="s">
        <v>567</v>
      </c>
      <c r="G4735" t="s">
        <v>471</v>
      </c>
      <c r="H4735" t="s">
        <v>298</v>
      </c>
      <c r="I4735" t="s">
        <v>299</v>
      </c>
      <c r="J4735" t="s">
        <v>258</v>
      </c>
      <c r="L4735" t="s">
        <v>376</v>
      </c>
      <c r="M4735" t="s">
        <v>377</v>
      </c>
      <c r="N4735" t="s">
        <v>487</v>
      </c>
    </row>
    <row r="4736" spans="1:14" hidden="1" x14ac:dyDescent="0.25">
      <c r="A4736" t="s">
        <v>241</v>
      </c>
      <c r="B4736" s="1">
        <v>45046</v>
      </c>
      <c r="C4736" t="s">
        <v>582</v>
      </c>
      <c r="D4736" t="s">
        <v>583</v>
      </c>
      <c r="E4736" s="4">
        <v>13069.899999999998</v>
      </c>
      <c r="F4736" t="s">
        <v>567</v>
      </c>
      <c r="G4736" t="s">
        <v>471</v>
      </c>
      <c r="H4736" t="s">
        <v>291</v>
      </c>
      <c r="I4736" t="s">
        <v>292</v>
      </c>
      <c r="J4736" t="s">
        <v>251</v>
      </c>
      <c r="L4736" t="s">
        <v>376</v>
      </c>
      <c r="M4736" t="s">
        <v>377</v>
      </c>
      <c r="N4736" t="s">
        <v>482</v>
      </c>
    </row>
    <row r="4737" spans="1:14" hidden="1" x14ac:dyDescent="0.25">
      <c r="A4737" t="s">
        <v>241</v>
      </c>
      <c r="B4737" s="1">
        <v>45046</v>
      </c>
      <c r="C4737" t="s">
        <v>586</v>
      </c>
      <c r="D4737" t="s">
        <v>587</v>
      </c>
      <c r="E4737" s="4">
        <v>2252.5599999999995</v>
      </c>
      <c r="F4737" t="s">
        <v>567</v>
      </c>
      <c r="G4737" t="s">
        <v>471</v>
      </c>
      <c r="H4737" t="s">
        <v>298</v>
      </c>
      <c r="I4737" t="s">
        <v>299</v>
      </c>
      <c r="J4737" t="s">
        <v>258</v>
      </c>
      <c r="L4737" t="s">
        <v>376</v>
      </c>
      <c r="M4737" t="s">
        <v>377</v>
      </c>
      <c r="N4737" t="s">
        <v>487</v>
      </c>
    </row>
    <row r="4738" spans="1:14" hidden="1" x14ac:dyDescent="0.25">
      <c r="A4738" t="s">
        <v>241</v>
      </c>
      <c r="B4738" s="1">
        <v>45046</v>
      </c>
      <c r="C4738" t="s">
        <v>590</v>
      </c>
      <c r="D4738" t="s">
        <v>591</v>
      </c>
      <c r="E4738" s="4">
        <v>11608.22</v>
      </c>
      <c r="F4738" t="s">
        <v>567</v>
      </c>
      <c r="G4738" t="s">
        <v>471</v>
      </c>
      <c r="H4738" t="s">
        <v>298</v>
      </c>
      <c r="I4738" t="s">
        <v>299</v>
      </c>
      <c r="J4738" t="s">
        <v>258</v>
      </c>
      <c r="L4738" t="s">
        <v>376</v>
      </c>
      <c r="M4738" t="s">
        <v>377</v>
      </c>
      <c r="N4738" t="s">
        <v>487</v>
      </c>
    </row>
    <row r="4739" spans="1:14" hidden="1" x14ac:dyDescent="0.25">
      <c r="A4739" t="s">
        <v>241</v>
      </c>
      <c r="B4739" s="1">
        <v>45046</v>
      </c>
      <c r="C4739" t="s">
        <v>595</v>
      </c>
      <c r="D4739" t="s">
        <v>596</v>
      </c>
      <c r="E4739" s="4">
        <v>2772.9999999999995</v>
      </c>
      <c r="F4739" t="s">
        <v>567</v>
      </c>
      <c r="G4739" t="s">
        <v>471</v>
      </c>
      <c r="H4739" t="s">
        <v>311</v>
      </c>
      <c r="I4739" t="s">
        <v>312</v>
      </c>
      <c r="J4739" t="s">
        <v>264</v>
      </c>
      <c r="L4739" t="s">
        <v>376</v>
      </c>
      <c r="M4739" t="s">
        <v>377</v>
      </c>
      <c r="N4739" t="s">
        <v>477</v>
      </c>
    </row>
    <row r="4740" spans="1:14" hidden="1" x14ac:dyDescent="0.25">
      <c r="A4740" t="s">
        <v>241</v>
      </c>
      <c r="B4740" s="1">
        <v>45046</v>
      </c>
      <c r="C4740" t="s">
        <v>599</v>
      </c>
      <c r="D4740" t="s">
        <v>600</v>
      </c>
      <c r="E4740" s="4">
        <v>3722.38</v>
      </c>
      <c r="F4740" t="s">
        <v>567</v>
      </c>
      <c r="G4740" t="s">
        <v>471</v>
      </c>
      <c r="H4740" t="s">
        <v>298</v>
      </c>
      <c r="I4740" t="s">
        <v>299</v>
      </c>
      <c r="J4740" t="s">
        <v>258</v>
      </c>
      <c r="L4740" t="s">
        <v>376</v>
      </c>
      <c r="M4740" t="s">
        <v>377</v>
      </c>
      <c r="N4740" t="s">
        <v>482</v>
      </c>
    </row>
    <row r="4741" spans="1:14" hidden="1" x14ac:dyDescent="0.25">
      <c r="A4741" t="s">
        <v>241</v>
      </c>
      <c r="B4741" s="1">
        <v>45046</v>
      </c>
      <c r="C4741" t="s">
        <v>603</v>
      </c>
      <c r="D4741" t="s">
        <v>604</v>
      </c>
      <c r="E4741" s="4">
        <v>6240.8600000000015</v>
      </c>
      <c r="F4741" t="s">
        <v>567</v>
      </c>
      <c r="G4741" t="s">
        <v>471</v>
      </c>
      <c r="H4741" t="s">
        <v>311</v>
      </c>
      <c r="I4741" t="s">
        <v>312</v>
      </c>
      <c r="J4741" t="s">
        <v>264</v>
      </c>
      <c r="L4741" t="s">
        <v>376</v>
      </c>
      <c r="M4741" t="s">
        <v>377</v>
      </c>
      <c r="N4741" t="s">
        <v>487</v>
      </c>
    </row>
    <row r="4742" spans="1:14" hidden="1" x14ac:dyDescent="0.25">
      <c r="A4742" t="s">
        <v>241</v>
      </c>
      <c r="B4742" s="1">
        <v>45046</v>
      </c>
      <c r="C4742" t="s">
        <v>1128</v>
      </c>
      <c r="D4742" t="s">
        <v>1129</v>
      </c>
      <c r="E4742" s="4">
        <v>340</v>
      </c>
      <c r="F4742" t="s">
        <v>567</v>
      </c>
      <c r="G4742" t="s">
        <v>471</v>
      </c>
      <c r="H4742" t="s">
        <v>291</v>
      </c>
      <c r="I4742" t="s">
        <v>292</v>
      </c>
      <c r="J4742" t="s">
        <v>251</v>
      </c>
      <c r="L4742" t="s">
        <v>376</v>
      </c>
      <c r="M4742" t="s">
        <v>377</v>
      </c>
      <c r="N4742" t="s">
        <v>486</v>
      </c>
    </row>
    <row r="4743" spans="1:14" hidden="1" x14ac:dyDescent="0.25">
      <c r="A4743" t="s">
        <v>241</v>
      </c>
      <c r="B4743" s="1">
        <v>45046</v>
      </c>
      <c r="C4743" t="s">
        <v>1130</v>
      </c>
      <c r="D4743" t="s">
        <v>1131</v>
      </c>
      <c r="E4743" s="4">
        <v>95805.3</v>
      </c>
      <c r="F4743" t="s">
        <v>567</v>
      </c>
      <c r="G4743" t="s">
        <v>471</v>
      </c>
      <c r="H4743" t="s">
        <v>291</v>
      </c>
      <c r="I4743" t="s">
        <v>292</v>
      </c>
      <c r="J4743" t="s">
        <v>251</v>
      </c>
      <c r="L4743" t="s">
        <v>376</v>
      </c>
      <c r="M4743" t="s">
        <v>377</v>
      </c>
      <c r="N4743" t="s">
        <v>487</v>
      </c>
    </row>
    <row r="4744" spans="1:14" hidden="1" x14ac:dyDescent="0.25">
      <c r="A4744" t="s">
        <v>241</v>
      </c>
      <c r="B4744" s="1">
        <v>45046</v>
      </c>
      <c r="C4744" t="s">
        <v>1328</v>
      </c>
      <c r="D4744" t="s">
        <v>1329</v>
      </c>
      <c r="E4744" s="4">
        <v>3688.58</v>
      </c>
      <c r="F4744" t="s">
        <v>567</v>
      </c>
      <c r="G4744" t="s">
        <v>471</v>
      </c>
      <c r="H4744" t="s">
        <v>291</v>
      </c>
      <c r="I4744" t="s">
        <v>292</v>
      </c>
      <c r="J4744" t="s">
        <v>251</v>
      </c>
      <c r="L4744" t="s">
        <v>376</v>
      </c>
      <c r="M4744" t="s">
        <v>377</v>
      </c>
      <c r="N4744" t="s">
        <v>486</v>
      </c>
    </row>
    <row r="4745" spans="1:14" hidden="1" x14ac:dyDescent="0.25">
      <c r="A4745" t="s">
        <v>241</v>
      </c>
      <c r="B4745" s="1">
        <v>45046</v>
      </c>
      <c r="C4745" t="s">
        <v>627</v>
      </c>
      <c r="D4745" t="s">
        <v>628</v>
      </c>
      <c r="E4745" s="4">
        <v>150968.32999999999</v>
      </c>
      <c r="F4745" t="s">
        <v>567</v>
      </c>
      <c r="G4745" t="s">
        <v>471</v>
      </c>
      <c r="H4745" t="s">
        <v>295</v>
      </c>
      <c r="I4745" t="s">
        <v>254</v>
      </c>
      <c r="J4745" t="s">
        <v>253</v>
      </c>
      <c r="L4745" t="s">
        <v>378</v>
      </c>
      <c r="M4745" t="s">
        <v>379</v>
      </c>
      <c r="N4745" t="s">
        <v>486</v>
      </c>
    </row>
    <row r="4746" spans="1:14" hidden="1" x14ac:dyDescent="0.25">
      <c r="A4746" t="s">
        <v>241</v>
      </c>
      <c r="B4746" s="1">
        <v>45046</v>
      </c>
      <c r="C4746" t="s">
        <v>631</v>
      </c>
      <c r="D4746" t="s">
        <v>632</v>
      </c>
      <c r="E4746" s="4">
        <v>10289.049999999999</v>
      </c>
      <c r="F4746" t="s">
        <v>567</v>
      </c>
      <c r="G4746" t="s">
        <v>471</v>
      </c>
      <c r="H4746" t="s">
        <v>301</v>
      </c>
      <c r="I4746" t="s">
        <v>302</v>
      </c>
      <c r="J4746" t="s">
        <v>258</v>
      </c>
      <c r="L4746" t="s">
        <v>378</v>
      </c>
      <c r="M4746" t="s">
        <v>379</v>
      </c>
      <c r="N4746" t="s">
        <v>486</v>
      </c>
    </row>
    <row r="4747" spans="1:14" hidden="1" x14ac:dyDescent="0.25">
      <c r="A4747" t="s">
        <v>241</v>
      </c>
      <c r="B4747" s="1">
        <v>45046</v>
      </c>
      <c r="C4747" t="s">
        <v>633</v>
      </c>
      <c r="D4747" t="s">
        <v>634</v>
      </c>
      <c r="E4747" s="4">
        <v>23258.080000000002</v>
      </c>
      <c r="F4747" t="s">
        <v>567</v>
      </c>
      <c r="G4747" t="s">
        <v>471</v>
      </c>
      <c r="H4747" t="s">
        <v>295</v>
      </c>
      <c r="I4747" t="s">
        <v>254</v>
      </c>
      <c r="J4747" t="s">
        <v>253</v>
      </c>
      <c r="L4747" t="s">
        <v>378</v>
      </c>
      <c r="M4747" t="s">
        <v>379</v>
      </c>
      <c r="N4747" t="s">
        <v>486</v>
      </c>
    </row>
    <row r="4748" spans="1:14" hidden="1" x14ac:dyDescent="0.25">
      <c r="A4748" t="s">
        <v>241</v>
      </c>
      <c r="B4748" s="1">
        <v>45046</v>
      </c>
      <c r="C4748" t="s">
        <v>640</v>
      </c>
      <c r="D4748" t="s">
        <v>641</v>
      </c>
      <c r="E4748" s="4">
        <v>70</v>
      </c>
      <c r="F4748" t="s">
        <v>567</v>
      </c>
      <c r="G4748" t="s">
        <v>471</v>
      </c>
      <c r="H4748" t="s">
        <v>301</v>
      </c>
      <c r="I4748" t="s">
        <v>302</v>
      </c>
      <c r="J4748" t="s">
        <v>258</v>
      </c>
      <c r="L4748" t="s">
        <v>378</v>
      </c>
      <c r="M4748" t="s">
        <v>379</v>
      </c>
      <c r="N4748" t="s">
        <v>485</v>
      </c>
    </row>
    <row r="4749" spans="1:14" hidden="1" x14ac:dyDescent="0.25">
      <c r="A4749" t="s">
        <v>241</v>
      </c>
      <c r="B4749" s="1">
        <v>45046</v>
      </c>
      <c r="C4749" t="s">
        <v>642</v>
      </c>
      <c r="D4749" t="s">
        <v>643</v>
      </c>
      <c r="E4749" s="4">
        <v>260</v>
      </c>
      <c r="F4749" t="s">
        <v>567</v>
      </c>
      <c r="G4749" t="s">
        <v>471</v>
      </c>
      <c r="H4749" t="s">
        <v>311</v>
      </c>
      <c r="I4749" t="s">
        <v>312</v>
      </c>
      <c r="J4749" t="s">
        <v>264</v>
      </c>
      <c r="L4749" t="s">
        <v>378</v>
      </c>
      <c r="M4749" t="s">
        <v>379</v>
      </c>
      <c r="N4749" t="s">
        <v>487</v>
      </c>
    </row>
    <row r="4750" spans="1:14" hidden="1" x14ac:dyDescent="0.25">
      <c r="A4750" t="s">
        <v>241</v>
      </c>
      <c r="B4750" s="1">
        <v>45046</v>
      </c>
      <c r="C4750" t="s">
        <v>646</v>
      </c>
      <c r="D4750" t="s">
        <v>647</v>
      </c>
      <c r="E4750" s="4">
        <v>212862.38</v>
      </c>
      <c r="F4750" t="s">
        <v>567</v>
      </c>
      <c r="G4750" t="s">
        <v>471</v>
      </c>
      <c r="H4750" t="s">
        <v>295</v>
      </c>
      <c r="I4750" t="s">
        <v>254</v>
      </c>
      <c r="J4750" t="s">
        <v>253</v>
      </c>
      <c r="L4750" t="s">
        <v>378</v>
      </c>
      <c r="M4750" t="s">
        <v>379</v>
      </c>
      <c r="N4750" t="s">
        <v>486</v>
      </c>
    </row>
    <row r="4751" spans="1:14" hidden="1" x14ac:dyDescent="0.25">
      <c r="A4751" t="s">
        <v>241</v>
      </c>
      <c r="B4751" s="1">
        <v>45046</v>
      </c>
      <c r="C4751" t="s">
        <v>1294</v>
      </c>
      <c r="D4751" t="s">
        <v>1295</v>
      </c>
      <c r="E4751" s="4">
        <v>27560.65</v>
      </c>
      <c r="F4751" t="s">
        <v>567</v>
      </c>
      <c r="G4751" t="s">
        <v>471</v>
      </c>
      <c r="H4751" t="s">
        <v>295</v>
      </c>
      <c r="I4751" t="s">
        <v>254</v>
      </c>
      <c r="J4751" t="s">
        <v>253</v>
      </c>
      <c r="L4751" t="s">
        <v>378</v>
      </c>
      <c r="M4751" t="s">
        <v>379</v>
      </c>
      <c r="N4751" t="s">
        <v>486</v>
      </c>
    </row>
    <row r="4752" spans="1:14" hidden="1" x14ac:dyDescent="0.25">
      <c r="A4752" t="s">
        <v>241</v>
      </c>
      <c r="B4752" s="1">
        <v>45046</v>
      </c>
      <c r="C4752" t="s">
        <v>650</v>
      </c>
      <c r="D4752" t="s">
        <v>651</v>
      </c>
      <c r="E4752" s="4">
        <v>14275.59</v>
      </c>
      <c r="F4752" t="s">
        <v>567</v>
      </c>
      <c r="G4752" t="s">
        <v>471</v>
      </c>
      <c r="H4752" t="s">
        <v>308</v>
      </c>
      <c r="I4752" t="s">
        <v>309</v>
      </c>
      <c r="J4752" t="s">
        <v>264</v>
      </c>
      <c r="L4752" t="s">
        <v>378</v>
      </c>
      <c r="M4752" t="s">
        <v>379</v>
      </c>
      <c r="N4752" t="s">
        <v>487</v>
      </c>
    </row>
    <row r="4753" spans="1:14" hidden="1" x14ac:dyDescent="0.25">
      <c r="A4753" t="s">
        <v>241</v>
      </c>
      <c r="B4753" s="1">
        <v>45046</v>
      </c>
      <c r="C4753" t="s">
        <v>652</v>
      </c>
      <c r="D4753" t="s">
        <v>653</v>
      </c>
      <c r="E4753" s="4">
        <v>7506.31</v>
      </c>
      <c r="F4753" t="s">
        <v>567</v>
      </c>
      <c r="G4753" t="s">
        <v>471</v>
      </c>
      <c r="H4753" t="s">
        <v>308</v>
      </c>
      <c r="I4753" t="s">
        <v>309</v>
      </c>
      <c r="J4753" t="s">
        <v>264</v>
      </c>
      <c r="L4753" t="s">
        <v>378</v>
      </c>
      <c r="M4753" t="s">
        <v>379</v>
      </c>
      <c r="N4753" t="s">
        <v>487</v>
      </c>
    </row>
    <row r="4754" spans="1:14" hidden="1" x14ac:dyDescent="0.25">
      <c r="A4754" t="s">
        <v>241</v>
      </c>
      <c r="B4754" s="1">
        <v>45046</v>
      </c>
      <c r="C4754" t="s">
        <v>656</v>
      </c>
      <c r="D4754" t="s">
        <v>657</v>
      </c>
      <c r="E4754" s="4">
        <v>212.61000000000004</v>
      </c>
      <c r="F4754" t="s">
        <v>567</v>
      </c>
      <c r="G4754" t="s">
        <v>471</v>
      </c>
      <c r="H4754" t="s">
        <v>308</v>
      </c>
      <c r="I4754" t="s">
        <v>309</v>
      </c>
      <c r="J4754" t="s">
        <v>264</v>
      </c>
      <c r="L4754" t="s">
        <v>378</v>
      </c>
      <c r="M4754" t="s">
        <v>379</v>
      </c>
      <c r="N4754" t="s">
        <v>487</v>
      </c>
    </row>
    <row r="4755" spans="1:14" hidden="1" x14ac:dyDescent="0.25">
      <c r="A4755" t="s">
        <v>241</v>
      </c>
      <c r="B4755" s="1">
        <v>45046</v>
      </c>
      <c r="C4755" t="s">
        <v>663</v>
      </c>
      <c r="D4755" t="s">
        <v>664</v>
      </c>
      <c r="E4755" s="4">
        <v>1766.4499999999998</v>
      </c>
      <c r="F4755" t="s">
        <v>567</v>
      </c>
      <c r="G4755" t="s">
        <v>471</v>
      </c>
      <c r="H4755" t="s">
        <v>308</v>
      </c>
      <c r="I4755" t="s">
        <v>309</v>
      </c>
      <c r="J4755" t="s">
        <v>264</v>
      </c>
      <c r="L4755" t="s">
        <v>378</v>
      </c>
      <c r="M4755" t="s">
        <v>379</v>
      </c>
      <c r="N4755" t="s">
        <v>487</v>
      </c>
    </row>
    <row r="4756" spans="1:14" hidden="1" x14ac:dyDescent="0.25">
      <c r="A4756" t="s">
        <v>241</v>
      </c>
      <c r="B4756" s="1">
        <v>45046</v>
      </c>
      <c r="C4756" t="s">
        <v>668</v>
      </c>
      <c r="D4756" t="s">
        <v>669</v>
      </c>
      <c r="E4756" s="4">
        <v>1180.8599999999999</v>
      </c>
      <c r="F4756" t="s">
        <v>567</v>
      </c>
      <c r="G4756" t="s">
        <v>471</v>
      </c>
      <c r="H4756" t="s">
        <v>308</v>
      </c>
      <c r="I4756" t="s">
        <v>309</v>
      </c>
      <c r="J4756" t="s">
        <v>264</v>
      </c>
      <c r="L4756" t="s">
        <v>378</v>
      </c>
      <c r="M4756" t="s">
        <v>379</v>
      </c>
      <c r="N4756" t="s">
        <v>487</v>
      </c>
    </row>
    <row r="4757" spans="1:14" hidden="1" x14ac:dyDescent="0.25">
      <c r="A4757" t="s">
        <v>241</v>
      </c>
      <c r="B4757" s="1">
        <v>45046</v>
      </c>
      <c r="C4757" t="s">
        <v>672</v>
      </c>
      <c r="D4757" t="s">
        <v>673</v>
      </c>
      <c r="E4757" s="4">
        <v>10178.379999999999</v>
      </c>
      <c r="F4757" t="s">
        <v>567</v>
      </c>
      <c r="G4757" t="s">
        <v>471</v>
      </c>
      <c r="H4757" t="s">
        <v>308</v>
      </c>
      <c r="I4757" t="s">
        <v>309</v>
      </c>
      <c r="J4757" t="s">
        <v>264</v>
      </c>
      <c r="L4757" t="s">
        <v>378</v>
      </c>
      <c r="M4757" t="s">
        <v>379</v>
      </c>
      <c r="N4757" t="s">
        <v>487</v>
      </c>
    </row>
    <row r="4758" spans="1:14" hidden="1" x14ac:dyDescent="0.25">
      <c r="A4758" t="s">
        <v>241</v>
      </c>
      <c r="B4758" s="1">
        <v>45046</v>
      </c>
      <c r="C4758" t="s">
        <v>676</v>
      </c>
      <c r="D4758" t="s">
        <v>677</v>
      </c>
      <c r="E4758" s="4">
        <v>20684</v>
      </c>
      <c r="F4758" t="s">
        <v>567</v>
      </c>
      <c r="G4758" t="s">
        <v>471</v>
      </c>
      <c r="H4758" t="s">
        <v>308</v>
      </c>
      <c r="I4758" t="s">
        <v>309</v>
      </c>
      <c r="J4758" t="s">
        <v>264</v>
      </c>
      <c r="L4758" t="s">
        <v>378</v>
      </c>
      <c r="M4758" t="s">
        <v>379</v>
      </c>
      <c r="N4758" t="s">
        <v>477</v>
      </c>
    </row>
    <row r="4759" spans="1:14" hidden="1" x14ac:dyDescent="0.25">
      <c r="A4759" t="s">
        <v>241</v>
      </c>
      <c r="B4759" s="1">
        <v>45046</v>
      </c>
      <c r="C4759" t="s">
        <v>680</v>
      </c>
      <c r="D4759" t="s">
        <v>681</v>
      </c>
      <c r="E4759" s="4">
        <v>12448.8</v>
      </c>
      <c r="F4759" t="s">
        <v>567</v>
      </c>
      <c r="G4759" t="s">
        <v>471</v>
      </c>
      <c r="H4759" t="s">
        <v>308</v>
      </c>
      <c r="I4759" t="s">
        <v>309</v>
      </c>
      <c r="J4759" t="s">
        <v>264</v>
      </c>
      <c r="L4759" t="s">
        <v>378</v>
      </c>
      <c r="M4759" t="s">
        <v>379</v>
      </c>
      <c r="N4759" t="s">
        <v>487</v>
      </c>
    </row>
    <row r="4760" spans="1:14" hidden="1" x14ac:dyDescent="0.25">
      <c r="A4760" t="s">
        <v>241</v>
      </c>
      <c r="B4760" s="1">
        <v>45046</v>
      </c>
      <c r="C4760" t="s">
        <v>690</v>
      </c>
      <c r="D4760" t="s">
        <v>691</v>
      </c>
      <c r="E4760" s="4">
        <v>20295.72</v>
      </c>
      <c r="F4760" t="s">
        <v>567</v>
      </c>
      <c r="G4760" t="s">
        <v>471</v>
      </c>
      <c r="H4760" t="s">
        <v>308</v>
      </c>
      <c r="I4760" t="s">
        <v>309</v>
      </c>
      <c r="J4760" t="s">
        <v>264</v>
      </c>
      <c r="L4760" t="s">
        <v>378</v>
      </c>
      <c r="M4760" t="s">
        <v>379</v>
      </c>
      <c r="N4760" t="s">
        <v>487</v>
      </c>
    </row>
    <row r="4761" spans="1:14" hidden="1" x14ac:dyDescent="0.25">
      <c r="A4761" t="s">
        <v>241</v>
      </c>
      <c r="B4761" s="1">
        <v>45046</v>
      </c>
      <c r="C4761" t="s">
        <v>698</v>
      </c>
      <c r="D4761" t="s">
        <v>699</v>
      </c>
      <c r="E4761" s="4">
        <v>2663.6</v>
      </c>
      <c r="F4761" t="s">
        <v>567</v>
      </c>
      <c r="G4761" t="s">
        <v>471</v>
      </c>
      <c r="H4761" t="s">
        <v>308</v>
      </c>
      <c r="I4761" t="s">
        <v>309</v>
      </c>
      <c r="J4761" t="s">
        <v>264</v>
      </c>
      <c r="L4761" t="s">
        <v>378</v>
      </c>
      <c r="M4761" t="s">
        <v>379</v>
      </c>
      <c r="N4761" t="s">
        <v>487</v>
      </c>
    </row>
    <row r="4762" spans="1:14" hidden="1" x14ac:dyDescent="0.25">
      <c r="A4762" t="s">
        <v>241</v>
      </c>
      <c r="B4762" s="1">
        <v>45046</v>
      </c>
      <c r="C4762" t="s">
        <v>1134</v>
      </c>
      <c r="D4762" t="s">
        <v>1135</v>
      </c>
      <c r="E4762" s="4">
        <v>22533.32</v>
      </c>
      <c r="F4762" t="s">
        <v>567</v>
      </c>
      <c r="G4762" t="s">
        <v>471</v>
      </c>
      <c r="H4762" t="s">
        <v>301</v>
      </c>
      <c r="I4762" t="s">
        <v>302</v>
      </c>
      <c r="J4762" t="s">
        <v>258</v>
      </c>
      <c r="L4762" t="s">
        <v>378</v>
      </c>
      <c r="M4762" t="s">
        <v>379</v>
      </c>
      <c r="N4762" t="s">
        <v>486</v>
      </c>
    </row>
    <row r="4763" spans="1:14" hidden="1" x14ac:dyDescent="0.25">
      <c r="A4763" t="s">
        <v>241</v>
      </c>
      <c r="B4763" s="1">
        <v>45046</v>
      </c>
      <c r="C4763" t="s">
        <v>1136</v>
      </c>
      <c r="D4763" t="s">
        <v>1137</v>
      </c>
      <c r="E4763" s="4">
        <v>18571.2</v>
      </c>
      <c r="F4763" t="s">
        <v>567</v>
      </c>
      <c r="G4763" t="s">
        <v>471</v>
      </c>
      <c r="H4763" t="s">
        <v>308</v>
      </c>
      <c r="I4763" t="s">
        <v>309</v>
      </c>
      <c r="J4763" t="s">
        <v>264</v>
      </c>
      <c r="L4763" t="s">
        <v>378</v>
      </c>
      <c r="M4763" t="s">
        <v>379</v>
      </c>
      <c r="N4763" t="s">
        <v>487</v>
      </c>
    </row>
    <row r="4764" spans="1:14" hidden="1" x14ac:dyDescent="0.25">
      <c r="A4764" t="s">
        <v>241</v>
      </c>
      <c r="B4764" s="1">
        <v>45046</v>
      </c>
      <c r="C4764" t="s">
        <v>1221</v>
      </c>
      <c r="D4764" t="s">
        <v>1222</v>
      </c>
      <c r="E4764" s="4">
        <v>6660</v>
      </c>
      <c r="F4764" t="s">
        <v>567</v>
      </c>
      <c r="G4764" t="s">
        <v>471</v>
      </c>
      <c r="H4764" t="s">
        <v>317</v>
      </c>
      <c r="I4764" t="s">
        <v>318</v>
      </c>
      <c r="J4764" t="s">
        <v>276</v>
      </c>
      <c r="L4764" t="s">
        <v>390</v>
      </c>
      <c r="M4764" t="s">
        <v>391</v>
      </c>
      <c r="N4764" t="s">
        <v>487</v>
      </c>
    </row>
    <row r="4765" spans="1:14" hidden="1" x14ac:dyDescent="0.25">
      <c r="A4765" t="s">
        <v>241</v>
      </c>
      <c r="B4765" s="1">
        <v>45046</v>
      </c>
      <c r="C4765" t="s">
        <v>1146</v>
      </c>
      <c r="D4765" t="s">
        <v>1147</v>
      </c>
      <c r="E4765" s="4">
        <v>5000</v>
      </c>
      <c r="F4765" t="s">
        <v>567</v>
      </c>
      <c r="G4765" t="s">
        <v>471</v>
      </c>
      <c r="H4765" t="s">
        <v>311</v>
      </c>
      <c r="I4765" t="s">
        <v>312</v>
      </c>
      <c r="J4765" t="s">
        <v>264</v>
      </c>
      <c r="L4765" t="s">
        <v>378</v>
      </c>
      <c r="M4765" t="s">
        <v>379</v>
      </c>
      <c r="N4765" t="s">
        <v>487</v>
      </c>
    </row>
    <row r="4766" spans="1:14" hidden="1" x14ac:dyDescent="0.25">
      <c r="A4766" t="s">
        <v>241</v>
      </c>
      <c r="B4766" s="1">
        <v>45046</v>
      </c>
      <c r="C4766" t="s">
        <v>1260</v>
      </c>
      <c r="D4766" t="s">
        <v>1261</v>
      </c>
      <c r="E4766" s="4">
        <v>800</v>
      </c>
      <c r="F4766" t="s">
        <v>567</v>
      </c>
      <c r="G4766" t="s">
        <v>471</v>
      </c>
      <c r="H4766" t="s">
        <v>311</v>
      </c>
      <c r="I4766" t="s">
        <v>312</v>
      </c>
      <c r="J4766" t="s">
        <v>264</v>
      </c>
      <c r="L4766" t="s">
        <v>378</v>
      </c>
      <c r="M4766" t="s">
        <v>379</v>
      </c>
      <c r="N4766" t="s">
        <v>487</v>
      </c>
    </row>
    <row r="4767" spans="1:14" hidden="1" x14ac:dyDescent="0.25">
      <c r="A4767" t="s">
        <v>241</v>
      </c>
      <c r="B4767" s="1">
        <v>45046</v>
      </c>
      <c r="C4767" t="s">
        <v>704</v>
      </c>
      <c r="D4767" t="s">
        <v>705</v>
      </c>
      <c r="E4767" s="4">
        <v>7961.81</v>
      </c>
      <c r="F4767" t="s">
        <v>567</v>
      </c>
      <c r="G4767" t="s">
        <v>471</v>
      </c>
      <c r="H4767" t="s">
        <v>311</v>
      </c>
      <c r="I4767" t="s">
        <v>312</v>
      </c>
      <c r="J4767" t="s">
        <v>264</v>
      </c>
      <c r="L4767" t="s">
        <v>378</v>
      </c>
      <c r="M4767" t="s">
        <v>379</v>
      </c>
      <c r="N4767" t="s">
        <v>487</v>
      </c>
    </row>
    <row r="4768" spans="1:14" hidden="1" x14ac:dyDescent="0.25">
      <c r="A4768" t="s">
        <v>241</v>
      </c>
      <c r="B4768" s="1">
        <v>45046</v>
      </c>
      <c r="C4768" t="s">
        <v>708</v>
      </c>
      <c r="D4768" t="s">
        <v>709</v>
      </c>
      <c r="E4768" s="4">
        <v>1622.35</v>
      </c>
      <c r="F4768" t="s">
        <v>567</v>
      </c>
      <c r="G4768" t="s">
        <v>471</v>
      </c>
      <c r="H4768" t="s">
        <v>301</v>
      </c>
      <c r="I4768" t="s">
        <v>302</v>
      </c>
      <c r="J4768" t="s">
        <v>258</v>
      </c>
      <c r="L4768" t="s">
        <v>378</v>
      </c>
      <c r="M4768" t="s">
        <v>379</v>
      </c>
      <c r="N4768" t="s">
        <v>482</v>
      </c>
    </row>
    <row r="4769" spans="1:14" hidden="1" x14ac:dyDescent="0.25">
      <c r="A4769" t="s">
        <v>241</v>
      </c>
      <c r="B4769" s="1">
        <v>45046</v>
      </c>
      <c r="C4769" t="s">
        <v>712</v>
      </c>
      <c r="D4769" t="s">
        <v>713</v>
      </c>
      <c r="E4769" s="4">
        <v>907.86</v>
      </c>
      <c r="F4769" t="s">
        <v>567</v>
      </c>
      <c r="G4769" t="s">
        <v>471</v>
      </c>
      <c r="H4769" t="s">
        <v>311</v>
      </c>
      <c r="I4769" t="s">
        <v>312</v>
      </c>
      <c r="J4769" t="s">
        <v>264</v>
      </c>
      <c r="L4769" t="s">
        <v>378</v>
      </c>
      <c r="M4769" t="s">
        <v>379</v>
      </c>
      <c r="N4769" t="s">
        <v>487</v>
      </c>
    </row>
    <row r="4770" spans="1:14" hidden="1" x14ac:dyDescent="0.25">
      <c r="A4770" t="s">
        <v>241</v>
      </c>
      <c r="B4770" s="1">
        <v>45046</v>
      </c>
      <c r="C4770" t="s">
        <v>717</v>
      </c>
      <c r="D4770" t="s">
        <v>718</v>
      </c>
      <c r="E4770" s="4">
        <v>769.37</v>
      </c>
      <c r="F4770" t="s">
        <v>567</v>
      </c>
      <c r="G4770" t="s">
        <v>471</v>
      </c>
      <c r="H4770" t="s">
        <v>311</v>
      </c>
      <c r="I4770" t="s">
        <v>312</v>
      </c>
      <c r="J4770" t="s">
        <v>264</v>
      </c>
      <c r="L4770" t="s">
        <v>378</v>
      </c>
      <c r="M4770" t="s">
        <v>379</v>
      </c>
      <c r="N4770" t="s">
        <v>487</v>
      </c>
    </row>
    <row r="4771" spans="1:14" hidden="1" x14ac:dyDescent="0.25">
      <c r="A4771" t="s">
        <v>241</v>
      </c>
      <c r="B4771" s="1">
        <v>45046</v>
      </c>
      <c r="C4771" t="s">
        <v>719</v>
      </c>
      <c r="D4771" t="s">
        <v>720</v>
      </c>
      <c r="E4771" s="4">
        <v>2277.5500000000002</v>
      </c>
      <c r="F4771" t="s">
        <v>567</v>
      </c>
      <c r="G4771" t="s">
        <v>471</v>
      </c>
      <c r="H4771" t="s">
        <v>311</v>
      </c>
      <c r="I4771" t="s">
        <v>312</v>
      </c>
      <c r="J4771" t="s">
        <v>264</v>
      </c>
      <c r="L4771" t="s">
        <v>378</v>
      </c>
      <c r="M4771" t="s">
        <v>379</v>
      </c>
      <c r="N4771" t="s">
        <v>487</v>
      </c>
    </row>
    <row r="4772" spans="1:14" hidden="1" x14ac:dyDescent="0.25">
      <c r="A4772" t="s">
        <v>241</v>
      </c>
      <c r="B4772" s="1">
        <v>45046</v>
      </c>
      <c r="C4772" t="s">
        <v>721</v>
      </c>
      <c r="D4772" t="s">
        <v>722</v>
      </c>
      <c r="E4772" s="4">
        <v>180</v>
      </c>
      <c r="F4772" t="s">
        <v>567</v>
      </c>
      <c r="G4772" t="s">
        <v>471</v>
      </c>
      <c r="H4772" t="s">
        <v>308</v>
      </c>
      <c r="I4772" t="s">
        <v>309</v>
      </c>
      <c r="J4772" t="s">
        <v>264</v>
      </c>
      <c r="L4772" t="s">
        <v>378</v>
      </c>
      <c r="M4772" t="s">
        <v>379</v>
      </c>
      <c r="N4772" t="s">
        <v>487</v>
      </c>
    </row>
    <row r="4773" spans="1:14" hidden="1" x14ac:dyDescent="0.25">
      <c r="A4773" t="s">
        <v>241</v>
      </c>
      <c r="B4773" s="1">
        <v>45046</v>
      </c>
      <c r="C4773" t="s">
        <v>726</v>
      </c>
      <c r="D4773" t="s">
        <v>727</v>
      </c>
      <c r="E4773" s="4">
        <v>16583.07</v>
      </c>
      <c r="F4773" t="s">
        <v>567</v>
      </c>
      <c r="G4773" t="s">
        <v>471</v>
      </c>
      <c r="H4773" t="s">
        <v>301</v>
      </c>
      <c r="I4773" t="s">
        <v>302</v>
      </c>
      <c r="J4773" t="s">
        <v>258</v>
      </c>
      <c r="L4773" t="s">
        <v>378</v>
      </c>
      <c r="M4773" t="s">
        <v>379</v>
      </c>
      <c r="N4773" t="s">
        <v>486</v>
      </c>
    </row>
    <row r="4774" spans="1:14" hidden="1" x14ac:dyDescent="0.25">
      <c r="A4774" t="s">
        <v>241</v>
      </c>
      <c r="B4774" s="1">
        <v>45046</v>
      </c>
      <c r="C4774" t="s">
        <v>734</v>
      </c>
      <c r="D4774" t="s">
        <v>735</v>
      </c>
      <c r="E4774" s="4">
        <v>310.5</v>
      </c>
      <c r="F4774" t="s">
        <v>567</v>
      </c>
      <c r="G4774" t="s">
        <v>471</v>
      </c>
      <c r="H4774" t="s">
        <v>308</v>
      </c>
      <c r="I4774" t="s">
        <v>309</v>
      </c>
      <c r="J4774" t="s">
        <v>264</v>
      </c>
      <c r="L4774" t="s">
        <v>378</v>
      </c>
      <c r="M4774" t="s">
        <v>379</v>
      </c>
      <c r="N4774" t="s">
        <v>487</v>
      </c>
    </row>
    <row r="4775" spans="1:14" hidden="1" x14ac:dyDescent="0.25">
      <c r="A4775" t="s">
        <v>241</v>
      </c>
      <c r="B4775" s="1">
        <v>45046</v>
      </c>
      <c r="C4775" t="s">
        <v>738</v>
      </c>
      <c r="D4775" t="s">
        <v>739</v>
      </c>
      <c r="E4775" s="4">
        <v>6540.73</v>
      </c>
      <c r="F4775" t="s">
        <v>567</v>
      </c>
      <c r="G4775" t="s">
        <v>471</v>
      </c>
      <c r="H4775" t="s">
        <v>301</v>
      </c>
      <c r="I4775" t="s">
        <v>302</v>
      </c>
      <c r="J4775" t="s">
        <v>258</v>
      </c>
      <c r="L4775" t="s">
        <v>378</v>
      </c>
      <c r="M4775" t="s">
        <v>379</v>
      </c>
      <c r="N4775" t="s">
        <v>487</v>
      </c>
    </row>
    <row r="4776" spans="1:14" hidden="1" x14ac:dyDescent="0.25">
      <c r="A4776" t="s">
        <v>241</v>
      </c>
      <c r="B4776" s="1">
        <v>45046</v>
      </c>
      <c r="C4776" t="s">
        <v>742</v>
      </c>
      <c r="D4776" t="s">
        <v>743</v>
      </c>
      <c r="E4776" s="4">
        <v>1494.5500000000002</v>
      </c>
      <c r="F4776" t="s">
        <v>567</v>
      </c>
      <c r="G4776" t="s">
        <v>471</v>
      </c>
      <c r="H4776" t="s">
        <v>308</v>
      </c>
      <c r="I4776" t="s">
        <v>309</v>
      </c>
      <c r="J4776" t="s">
        <v>264</v>
      </c>
      <c r="L4776" t="s">
        <v>378</v>
      </c>
      <c r="M4776" t="s">
        <v>379</v>
      </c>
      <c r="N4776" t="s">
        <v>487</v>
      </c>
    </row>
    <row r="4777" spans="1:14" hidden="1" x14ac:dyDescent="0.25">
      <c r="A4777" t="s">
        <v>241</v>
      </c>
      <c r="B4777" s="1">
        <v>45046</v>
      </c>
      <c r="C4777" t="s">
        <v>747</v>
      </c>
      <c r="D4777" t="s">
        <v>748</v>
      </c>
      <c r="E4777" s="4">
        <v>28308.51</v>
      </c>
      <c r="F4777" t="s">
        <v>567</v>
      </c>
      <c r="G4777" t="s">
        <v>471</v>
      </c>
      <c r="H4777" t="s">
        <v>308</v>
      </c>
      <c r="I4777" t="s">
        <v>309</v>
      </c>
      <c r="J4777" t="s">
        <v>264</v>
      </c>
      <c r="L4777" t="s">
        <v>378</v>
      </c>
      <c r="M4777" t="s">
        <v>379</v>
      </c>
      <c r="N4777" t="s">
        <v>487</v>
      </c>
    </row>
    <row r="4778" spans="1:14" hidden="1" x14ac:dyDescent="0.25">
      <c r="A4778" t="s">
        <v>241</v>
      </c>
      <c r="B4778" s="1">
        <v>45046</v>
      </c>
      <c r="C4778" t="s">
        <v>755</v>
      </c>
      <c r="D4778" t="s">
        <v>756</v>
      </c>
      <c r="E4778" s="4">
        <v>15</v>
      </c>
      <c r="F4778" t="s">
        <v>567</v>
      </c>
      <c r="G4778" t="s">
        <v>471</v>
      </c>
      <c r="H4778" t="s">
        <v>311</v>
      </c>
      <c r="I4778" t="s">
        <v>312</v>
      </c>
      <c r="J4778" t="s">
        <v>264</v>
      </c>
      <c r="L4778" t="s">
        <v>378</v>
      </c>
      <c r="M4778" t="s">
        <v>379</v>
      </c>
      <c r="N4778" t="s">
        <v>487</v>
      </c>
    </row>
    <row r="4779" spans="1:14" hidden="1" x14ac:dyDescent="0.25">
      <c r="A4779" t="s">
        <v>241</v>
      </c>
      <c r="B4779" s="1">
        <v>45046</v>
      </c>
      <c r="C4779" t="s">
        <v>763</v>
      </c>
      <c r="D4779" t="s">
        <v>764</v>
      </c>
      <c r="E4779" s="4">
        <v>6132.2300000000014</v>
      </c>
      <c r="F4779" t="s">
        <v>567</v>
      </c>
      <c r="G4779" t="s">
        <v>471</v>
      </c>
      <c r="H4779" t="s">
        <v>308</v>
      </c>
      <c r="I4779" t="s">
        <v>309</v>
      </c>
      <c r="J4779" t="s">
        <v>264</v>
      </c>
      <c r="L4779" t="s">
        <v>378</v>
      </c>
      <c r="M4779" t="s">
        <v>379</v>
      </c>
      <c r="N4779" t="s">
        <v>480</v>
      </c>
    </row>
    <row r="4780" spans="1:14" hidden="1" x14ac:dyDescent="0.25">
      <c r="A4780" t="s">
        <v>241</v>
      </c>
      <c r="B4780" s="1">
        <v>45046</v>
      </c>
      <c r="C4780" t="s">
        <v>767</v>
      </c>
      <c r="D4780" t="s">
        <v>768</v>
      </c>
      <c r="E4780" s="4">
        <v>2787.0200000000004</v>
      </c>
      <c r="F4780" t="s">
        <v>567</v>
      </c>
      <c r="G4780" t="s">
        <v>471</v>
      </c>
      <c r="H4780" t="s">
        <v>308</v>
      </c>
      <c r="I4780" t="s">
        <v>309</v>
      </c>
      <c r="J4780" t="s">
        <v>264</v>
      </c>
      <c r="L4780" t="s">
        <v>378</v>
      </c>
      <c r="M4780" t="s">
        <v>379</v>
      </c>
      <c r="N4780" t="s">
        <v>480</v>
      </c>
    </row>
    <row r="4781" spans="1:14" hidden="1" x14ac:dyDescent="0.25">
      <c r="A4781" t="s">
        <v>241</v>
      </c>
      <c r="B4781" s="1">
        <v>45046</v>
      </c>
      <c r="C4781" t="s">
        <v>769</v>
      </c>
      <c r="D4781" t="s">
        <v>770</v>
      </c>
      <c r="E4781" s="4">
        <v>3771.62</v>
      </c>
      <c r="F4781" t="s">
        <v>567</v>
      </c>
      <c r="G4781" t="s">
        <v>471</v>
      </c>
      <c r="H4781" t="s">
        <v>311</v>
      </c>
      <c r="I4781" t="s">
        <v>312</v>
      </c>
      <c r="J4781" t="s">
        <v>264</v>
      </c>
      <c r="L4781" t="s">
        <v>378</v>
      </c>
      <c r="M4781" t="s">
        <v>379</v>
      </c>
      <c r="N4781" t="s">
        <v>487</v>
      </c>
    </row>
    <row r="4782" spans="1:14" hidden="1" x14ac:dyDescent="0.25">
      <c r="A4782" t="s">
        <v>241</v>
      </c>
      <c r="B4782" s="1">
        <v>45046</v>
      </c>
      <c r="C4782" t="s">
        <v>773</v>
      </c>
      <c r="D4782" t="s">
        <v>774</v>
      </c>
      <c r="E4782" s="4">
        <v>1296.08</v>
      </c>
      <c r="F4782" t="s">
        <v>567</v>
      </c>
      <c r="G4782" t="s">
        <v>471</v>
      </c>
      <c r="H4782" t="s">
        <v>308</v>
      </c>
      <c r="I4782" t="s">
        <v>309</v>
      </c>
      <c r="J4782" t="s">
        <v>264</v>
      </c>
      <c r="L4782" t="s">
        <v>378</v>
      </c>
      <c r="M4782" t="s">
        <v>379</v>
      </c>
      <c r="N4782" t="s">
        <v>480</v>
      </c>
    </row>
    <row r="4783" spans="1:14" hidden="1" x14ac:dyDescent="0.25">
      <c r="A4783" t="s">
        <v>241</v>
      </c>
      <c r="B4783" s="1">
        <v>45046</v>
      </c>
      <c r="C4783" t="s">
        <v>775</v>
      </c>
      <c r="D4783" t="s">
        <v>776</v>
      </c>
      <c r="E4783" s="4">
        <v>2854.65</v>
      </c>
      <c r="F4783" t="s">
        <v>567</v>
      </c>
      <c r="G4783" t="s">
        <v>471</v>
      </c>
      <c r="H4783" t="s">
        <v>311</v>
      </c>
      <c r="I4783" t="s">
        <v>312</v>
      </c>
      <c r="J4783" t="s">
        <v>264</v>
      </c>
      <c r="L4783" t="s">
        <v>378</v>
      </c>
      <c r="M4783" t="s">
        <v>379</v>
      </c>
      <c r="N4783" t="s">
        <v>487</v>
      </c>
    </row>
    <row r="4784" spans="1:14" hidden="1" x14ac:dyDescent="0.25">
      <c r="A4784" t="s">
        <v>241</v>
      </c>
      <c r="B4784" s="1">
        <v>45046</v>
      </c>
      <c r="C4784" t="s">
        <v>777</v>
      </c>
      <c r="D4784" t="s">
        <v>778</v>
      </c>
      <c r="E4784" s="4">
        <v>3979.27</v>
      </c>
      <c r="F4784" t="s">
        <v>567</v>
      </c>
      <c r="G4784" t="s">
        <v>471</v>
      </c>
      <c r="H4784" t="s">
        <v>311</v>
      </c>
      <c r="I4784" t="s">
        <v>312</v>
      </c>
      <c r="J4784" t="s">
        <v>264</v>
      </c>
      <c r="L4784" t="s">
        <v>378</v>
      </c>
      <c r="M4784" t="s">
        <v>379</v>
      </c>
      <c r="N4784" t="s">
        <v>485</v>
      </c>
    </row>
    <row r="4785" spans="1:14" hidden="1" x14ac:dyDescent="0.25">
      <c r="A4785" t="s">
        <v>241</v>
      </c>
      <c r="B4785" s="1">
        <v>45046</v>
      </c>
      <c r="C4785" t="s">
        <v>781</v>
      </c>
      <c r="D4785" t="s">
        <v>782</v>
      </c>
      <c r="E4785" s="4">
        <v>1765.1499999999996</v>
      </c>
      <c r="F4785" t="s">
        <v>567</v>
      </c>
      <c r="G4785" t="s">
        <v>471</v>
      </c>
      <c r="H4785" t="s">
        <v>311</v>
      </c>
      <c r="I4785" t="s">
        <v>312</v>
      </c>
      <c r="J4785" t="s">
        <v>264</v>
      </c>
      <c r="L4785" t="s">
        <v>378</v>
      </c>
      <c r="M4785" t="s">
        <v>379</v>
      </c>
      <c r="N4785" t="s">
        <v>485</v>
      </c>
    </row>
    <row r="4786" spans="1:14" hidden="1" x14ac:dyDescent="0.25">
      <c r="A4786" t="s">
        <v>241</v>
      </c>
      <c r="B4786" s="1">
        <v>45046</v>
      </c>
      <c r="C4786" t="s">
        <v>785</v>
      </c>
      <c r="D4786" t="s">
        <v>786</v>
      </c>
      <c r="E4786" s="4">
        <v>1485.85</v>
      </c>
      <c r="F4786" t="s">
        <v>567</v>
      </c>
      <c r="G4786" t="s">
        <v>471</v>
      </c>
      <c r="H4786" t="s">
        <v>311</v>
      </c>
      <c r="I4786" t="s">
        <v>312</v>
      </c>
      <c r="J4786" t="s">
        <v>264</v>
      </c>
      <c r="L4786" t="s">
        <v>378</v>
      </c>
      <c r="M4786" t="s">
        <v>379</v>
      </c>
      <c r="N4786" t="s">
        <v>485</v>
      </c>
    </row>
    <row r="4787" spans="1:14" hidden="1" x14ac:dyDescent="0.25">
      <c r="A4787" t="s">
        <v>241</v>
      </c>
      <c r="B4787" s="1">
        <v>45046</v>
      </c>
      <c r="C4787" t="s">
        <v>788</v>
      </c>
      <c r="D4787" t="s">
        <v>789</v>
      </c>
      <c r="E4787" s="4">
        <v>5636.39</v>
      </c>
      <c r="F4787" t="s">
        <v>567</v>
      </c>
      <c r="G4787" t="s">
        <v>471</v>
      </c>
      <c r="H4787" t="s">
        <v>311</v>
      </c>
      <c r="I4787" t="s">
        <v>312</v>
      </c>
      <c r="J4787" t="s">
        <v>264</v>
      </c>
      <c r="L4787" t="s">
        <v>378</v>
      </c>
      <c r="M4787" t="s">
        <v>379</v>
      </c>
      <c r="N4787" t="s">
        <v>485</v>
      </c>
    </row>
    <row r="4788" spans="1:14" hidden="1" x14ac:dyDescent="0.25">
      <c r="A4788" t="s">
        <v>241</v>
      </c>
      <c r="B4788" s="1">
        <v>45046</v>
      </c>
      <c r="C4788" t="s">
        <v>790</v>
      </c>
      <c r="D4788" t="s">
        <v>791</v>
      </c>
      <c r="E4788" s="4">
        <v>1692.8</v>
      </c>
      <c r="F4788" t="s">
        <v>567</v>
      </c>
      <c r="G4788" t="s">
        <v>471</v>
      </c>
      <c r="H4788" t="s">
        <v>311</v>
      </c>
      <c r="I4788" t="s">
        <v>312</v>
      </c>
      <c r="J4788" t="s">
        <v>264</v>
      </c>
      <c r="L4788" t="s">
        <v>378</v>
      </c>
      <c r="M4788" t="s">
        <v>379</v>
      </c>
      <c r="N4788" t="s">
        <v>487</v>
      </c>
    </row>
    <row r="4789" spans="1:14" hidden="1" x14ac:dyDescent="0.25">
      <c r="A4789" t="s">
        <v>241</v>
      </c>
      <c r="B4789" s="1">
        <v>45046</v>
      </c>
      <c r="C4789" t="s">
        <v>792</v>
      </c>
      <c r="D4789" t="s">
        <v>793</v>
      </c>
      <c r="E4789" s="4">
        <v>3338</v>
      </c>
      <c r="F4789" t="s">
        <v>567</v>
      </c>
      <c r="G4789" t="s">
        <v>471</v>
      </c>
      <c r="H4789" t="s">
        <v>308</v>
      </c>
      <c r="I4789" t="s">
        <v>309</v>
      </c>
      <c r="J4789" t="s">
        <v>264</v>
      </c>
      <c r="L4789" t="s">
        <v>378</v>
      </c>
      <c r="M4789" t="s">
        <v>379</v>
      </c>
      <c r="N4789" t="s">
        <v>487</v>
      </c>
    </row>
    <row r="4790" spans="1:14" hidden="1" x14ac:dyDescent="0.25">
      <c r="A4790" t="s">
        <v>241</v>
      </c>
      <c r="B4790" s="1">
        <v>45046</v>
      </c>
      <c r="C4790" t="s">
        <v>1148</v>
      </c>
      <c r="D4790" t="s">
        <v>1149</v>
      </c>
      <c r="E4790" s="4">
        <v>7531.48</v>
      </c>
      <c r="F4790" t="s">
        <v>567</v>
      </c>
      <c r="G4790" t="s">
        <v>471</v>
      </c>
      <c r="H4790" t="s">
        <v>308</v>
      </c>
      <c r="I4790" t="s">
        <v>309</v>
      </c>
      <c r="J4790" t="s">
        <v>264</v>
      </c>
      <c r="L4790" t="s">
        <v>378</v>
      </c>
      <c r="M4790" t="s">
        <v>379</v>
      </c>
      <c r="N4790" t="s">
        <v>480</v>
      </c>
    </row>
    <row r="4791" spans="1:14" hidden="1" x14ac:dyDescent="0.25">
      <c r="A4791" t="s">
        <v>241</v>
      </c>
      <c r="B4791" s="1">
        <v>45046</v>
      </c>
      <c r="C4791" t="s">
        <v>1275</v>
      </c>
      <c r="D4791" t="s">
        <v>1276</v>
      </c>
      <c r="E4791" s="4">
        <v>4742.4399999999996</v>
      </c>
      <c r="F4791" t="s">
        <v>567</v>
      </c>
      <c r="G4791" t="s">
        <v>471</v>
      </c>
      <c r="H4791" t="s">
        <v>317</v>
      </c>
      <c r="I4791" t="s">
        <v>318</v>
      </c>
      <c r="J4791" t="s">
        <v>276</v>
      </c>
      <c r="L4791" t="s">
        <v>390</v>
      </c>
      <c r="M4791" t="s">
        <v>391</v>
      </c>
      <c r="N4791" t="s">
        <v>487</v>
      </c>
    </row>
    <row r="4792" spans="1:14" hidden="1" x14ac:dyDescent="0.25">
      <c r="A4792" t="s">
        <v>241</v>
      </c>
      <c r="B4792" s="1">
        <v>45046</v>
      </c>
      <c r="C4792" t="s">
        <v>1225</v>
      </c>
      <c r="D4792" t="s">
        <v>1226</v>
      </c>
      <c r="E4792" s="4">
        <v>10600.449999999999</v>
      </c>
      <c r="F4792" t="s">
        <v>567</v>
      </c>
      <c r="G4792" t="s">
        <v>471</v>
      </c>
      <c r="H4792" t="s">
        <v>308</v>
      </c>
      <c r="I4792" t="s">
        <v>309</v>
      </c>
      <c r="J4792" t="s">
        <v>264</v>
      </c>
      <c r="L4792" t="s">
        <v>378</v>
      </c>
      <c r="M4792" t="s">
        <v>379</v>
      </c>
      <c r="N4792" t="s">
        <v>480</v>
      </c>
    </row>
    <row r="4793" spans="1:14" hidden="1" x14ac:dyDescent="0.25">
      <c r="A4793" t="s">
        <v>241</v>
      </c>
      <c r="B4793" s="1">
        <v>45046</v>
      </c>
      <c r="C4793" t="s">
        <v>1236</v>
      </c>
      <c r="D4793" t="s">
        <v>1237</v>
      </c>
      <c r="E4793" s="4">
        <v>3300</v>
      </c>
      <c r="F4793" t="s">
        <v>567</v>
      </c>
      <c r="G4793" t="s">
        <v>471</v>
      </c>
      <c r="H4793" t="s">
        <v>308</v>
      </c>
      <c r="I4793" t="s">
        <v>309</v>
      </c>
      <c r="J4793" t="s">
        <v>264</v>
      </c>
      <c r="L4793" t="s">
        <v>378</v>
      </c>
      <c r="M4793" t="s">
        <v>379</v>
      </c>
      <c r="N4793" t="s">
        <v>480</v>
      </c>
    </row>
    <row r="4794" spans="1:14" hidden="1" x14ac:dyDescent="0.25">
      <c r="A4794" t="s">
        <v>241</v>
      </c>
      <c r="B4794" s="1">
        <v>45046</v>
      </c>
      <c r="C4794" t="s">
        <v>1238</v>
      </c>
      <c r="D4794" t="s">
        <v>1239</v>
      </c>
      <c r="E4794" s="4">
        <v>5873.5500000000011</v>
      </c>
      <c r="F4794" t="s">
        <v>567</v>
      </c>
      <c r="G4794" t="s">
        <v>471</v>
      </c>
      <c r="H4794" t="s">
        <v>308</v>
      </c>
      <c r="I4794" t="s">
        <v>309</v>
      </c>
      <c r="J4794" t="s">
        <v>264</v>
      </c>
      <c r="L4794" t="s">
        <v>378</v>
      </c>
      <c r="M4794" t="s">
        <v>379</v>
      </c>
      <c r="N4794" t="s">
        <v>487</v>
      </c>
    </row>
    <row r="4795" spans="1:14" hidden="1" x14ac:dyDescent="0.25">
      <c r="A4795" t="s">
        <v>241</v>
      </c>
      <c r="B4795" s="1">
        <v>45046</v>
      </c>
      <c r="C4795" t="s">
        <v>1330</v>
      </c>
      <c r="D4795" t="s">
        <v>1331</v>
      </c>
      <c r="E4795" s="4">
        <v>6718.5599999999995</v>
      </c>
      <c r="F4795" t="s">
        <v>567</v>
      </c>
      <c r="G4795" t="s">
        <v>471</v>
      </c>
      <c r="H4795" t="s">
        <v>311</v>
      </c>
      <c r="I4795" t="s">
        <v>312</v>
      </c>
      <c r="J4795" t="s">
        <v>264</v>
      </c>
      <c r="L4795" t="s">
        <v>378</v>
      </c>
      <c r="M4795" t="s">
        <v>379</v>
      </c>
      <c r="N4795" t="s">
        <v>487</v>
      </c>
    </row>
    <row r="4796" spans="1:14" hidden="1" x14ac:dyDescent="0.25">
      <c r="A4796" t="s">
        <v>241</v>
      </c>
      <c r="B4796" s="1">
        <v>45046</v>
      </c>
      <c r="C4796" t="s">
        <v>1336</v>
      </c>
      <c r="D4796" t="s">
        <v>1337</v>
      </c>
      <c r="E4796" s="4">
        <v>25108.61</v>
      </c>
      <c r="F4796" t="s">
        <v>567</v>
      </c>
      <c r="G4796" t="s">
        <v>471</v>
      </c>
      <c r="H4796" t="s">
        <v>308</v>
      </c>
      <c r="I4796" t="s">
        <v>309</v>
      </c>
      <c r="J4796" t="s">
        <v>264</v>
      </c>
      <c r="K4796" t="s">
        <v>1244</v>
      </c>
      <c r="L4796" t="s">
        <v>378</v>
      </c>
      <c r="M4796" t="s">
        <v>379</v>
      </c>
      <c r="N4796" t="s">
        <v>488</v>
      </c>
    </row>
    <row r="4797" spans="1:14" hidden="1" x14ac:dyDescent="0.25">
      <c r="A4797" t="s">
        <v>241</v>
      </c>
      <c r="B4797" s="1">
        <v>45046</v>
      </c>
      <c r="C4797" t="s">
        <v>794</v>
      </c>
      <c r="D4797" t="s">
        <v>795</v>
      </c>
      <c r="E4797" s="4">
        <v>18340.25</v>
      </c>
      <c r="F4797" t="s">
        <v>567</v>
      </c>
      <c r="G4797" t="s">
        <v>471</v>
      </c>
      <c r="H4797" t="s">
        <v>301</v>
      </c>
      <c r="I4797" t="s">
        <v>302</v>
      </c>
      <c r="J4797" t="s">
        <v>258</v>
      </c>
      <c r="L4797" t="s">
        <v>378</v>
      </c>
      <c r="M4797" t="s">
        <v>379</v>
      </c>
      <c r="N4797" t="s">
        <v>482</v>
      </c>
    </row>
    <row r="4798" spans="1:14" hidden="1" x14ac:dyDescent="0.25">
      <c r="A4798" t="s">
        <v>241</v>
      </c>
      <c r="B4798" s="1">
        <v>45046</v>
      </c>
      <c r="C4798" t="s">
        <v>796</v>
      </c>
      <c r="D4798" t="s">
        <v>797</v>
      </c>
      <c r="E4798" s="4">
        <v>1145.8</v>
      </c>
      <c r="F4798" t="s">
        <v>567</v>
      </c>
      <c r="G4798" t="s">
        <v>471</v>
      </c>
      <c r="H4798" t="s">
        <v>301</v>
      </c>
      <c r="I4798" t="s">
        <v>302</v>
      </c>
      <c r="J4798" t="s">
        <v>258</v>
      </c>
      <c r="L4798" t="s">
        <v>378</v>
      </c>
      <c r="M4798" t="s">
        <v>379</v>
      </c>
      <c r="N4798" t="s">
        <v>482</v>
      </c>
    </row>
    <row r="4799" spans="1:14" hidden="1" x14ac:dyDescent="0.25">
      <c r="A4799" t="s">
        <v>241</v>
      </c>
      <c r="B4799" s="1">
        <v>45046</v>
      </c>
      <c r="C4799" t="s">
        <v>1302</v>
      </c>
      <c r="D4799" t="s">
        <v>1303</v>
      </c>
      <c r="E4799" s="4">
        <v>13846.65</v>
      </c>
      <c r="F4799" t="s">
        <v>567</v>
      </c>
      <c r="G4799" t="s">
        <v>471</v>
      </c>
      <c r="H4799" t="s">
        <v>301</v>
      </c>
      <c r="I4799" t="s">
        <v>302</v>
      </c>
      <c r="J4799" t="s">
        <v>258</v>
      </c>
      <c r="L4799" t="s">
        <v>378</v>
      </c>
      <c r="M4799" t="s">
        <v>379</v>
      </c>
      <c r="N4799" t="s">
        <v>482</v>
      </c>
    </row>
    <row r="4800" spans="1:14" hidden="1" x14ac:dyDescent="0.25">
      <c r="A4800" t="s">
        <v>241</v>
      </c>
      <c r="B4800" s="1">
        <v>45046</v>
      </c>
      <c r="C4800" t="s">
        <v>800</v>
      </c>
      <c r="D4800" t="s">
        <v>801</v>
      </c>
      <c r="E4800" s="4">
        <v>1340</v>
      </c>
      <c r="F4800" t="s">
        <v>567</v>
      </c>
      <c r="G4800" t="s">
        <v>471</v>
      </c>
      <c r="H4800" t="s">
        <v>308</v>
      </c>
      <c r="I4800" t="s">
        <v>309</v>
      </c>
      <c r="J4800" t="s">
        <v>264</v>
      </c>
      <c r="L4800" t="s">
        <v>378</v>
      </c>
      <c r="M4800" t="s">
        <v>379</v>
      </c>
      <c r="N4800" t="s">
        <v>487</v>
      </c>
    </row>
    <row r="4801" spans="1:14" hidden="1" x14ac:dyDescent="0.25">
      <c r="A4801" t="s">
        <v>241</v>
      </c>
      <c r="B4801" s="1">
        <v>45046</v>
      </c>
      <c r="C4801" t="s">
        <v>802</v>
      </c>
      <c r="D4801" t="s">
        <v>803</v>
      </c>
      <c r="E4801" s="4">
        <v>210</v>
      </c>
      <c r="F4801" t="s">
        <v>567</v>
      </c>
      <c r="G4801" t="s">
        <v>471</v>
      </c>
      <c r="H4801" t="s">
        <v>308</v>
      </c>
      <c r="I4801" t="s">
        <v>309</v>
      </c>
      <c r="J4801" t="s">
        <v>264</v>
      </c>
      <c r="L4801" t="s">
        <v>378</v>
      </c>
      <c r="M4801" t="s">
        <v>379</v>
      </c>
      <c r="N4801" t="s">
        <v>487</v>
      </c>
    </row>
    <row r="4802" spans="1:14" hidden="1" x14ac:dyDescent="0.25">
      <c r="A4802" t="s">
        <v>241</v>
      </c>
      <c r="B4802" s="1">
        <v>45046</v>
      </c>
      <c r="C4802" t="s">
        <v>804</v>
      </c>
      <c r="D4802" t="s">
        <v>805</v>
      </c>
      <c r="E4802" s="4">
        <v>2469.92</v>
      </c>
      <c r="F4802" t="s">
        <v>567</v>
      </c>
      <c r="G4802" t="s">
        <v>471</v>
      </c>
      <c r="H4802" t="s">
        <v>308</v>
      </c>
      <c r="I4802" t="s">
        <v>309</v>
      </c>
      <c r="J4802" t="s">
        <v>264</v>
      </c>
      <c r="L4802" t="s">
        <v>378</v>
      </c>
      <c r="M4802" t="s">
        <v>379</v>
      </c>
      <c r="N4802" t="s">
        <v>487</v>
      </c>
    </row>
    <row r="4803" spans="1:14" hidden="1" x14ac:dyDescent="0.25">
      <c r="A4803" t="s">
        <v>241</v>
      </c>
      <c r="B4803" s="1">
        <v>45046</v>
      </c>
      <c r="C4803" t="s">
        <v>808</v>
      </c>
      <c r="D4803" t="s">
        <v>809</v>
      </c>
      <c r="E4803" s="4">
        <v>430.15000000000003</v>
      </c>
      <c r="F4803" t="s">
        <v>567</v>
      </c>
      <c r="G4803" t="s">
        <v>471</v>
      </c>
      <c r="H4803" t="s">
        <v>308</v>
      </c>
      <c r="I4803" t="s">
        <v>309</v>
      </c>
      <c r="J4803" t="s">
        <v>264</v>
      </c>
      <c r="L4803" t="s">
        <v>378</v>
      </c>
      <c r="M4803" t="s">
        <v>379</v>
      </c>
      <c r="N4803" t="s">
        <v>487</v>
      </c>
    </row>
    <row r="4804" spans="1:14" hidden="1" x14ac:dyDescent="0.25">
      <c r="A4804" t="s">
        <v>241</v>
      </c>
      <c r="B4804" s="1">
        <v>45046</v>
      </c>
      <c r="C4804" t="s">
        <v>1240</v>
      </c>
      <c r="D4804" t="s">
        <v>1241</v>
      </c>
      <c r="E4804" s="4">
        <v>452.89</v>
      </c>
      <c r="F4804" t="s">
        <v>567</v>
      </c>
      <c r="G4804" t="s">
        <v>471</v>
      </c>
      <c r="H4804" t="s">
        <v>317</v>
      </c>
      <c r="I4804" t="s">
        <v>318</v>
      </c>
      <c r="J4804" t="s">
        <v>276</v>
      </c>
      <c r="L4804" t="s">
        <v>390</v>
      </c>
      <c r="M4804" t="s">
        <v>391</v>
      </c>
      <c r="N4804" t="s">
        <v>487</v>
      </c>
    </row>
    <row r="4805" spans="1:14" hidden="1" x14ac:dyDescent="0.25">
      <c r="A4805" t="s">
        <v>241</v>
      </c>
      <c r="B4805" s="1">
        <v>45046</v>
      </c>
      <c r="C4805" t="s">
        <v>812</v>
      </c>
      <c r="D4805" t="s">
        <v>813</v>
      </c>
      <c r="E4805" s="4">
        <v>989.19999999999993</v>
      </c>
      <c r="F4805" t="s">
        <v>567</v>
      </c>
      <c r="G4805" t="s">
        <v>471</v>
      </c>
      <c r="H4805" t="s">
        <v>308</v>
      </c>
      <c r="I4805" t="s">
        <v>309</v>
      </c>
      <c r="J4805" t="s">
        <v>264</v>
      </c>
      <c r="L4805" t="s">
        <v>378</v>
      </c>
      <c r="M4805" t="s">
        <v>379</v>
      </c>
      <c r="N4805" t="s">
        <v>487</v>
      </c>
    </row>
    <row r="4806" spans="1:14" hidden="1" x14ac:dyDescent="0.25">
      <c r="A4806" t="s">
        <v>241</v>
      </c>
      <c r="B4806" s="1">
        <v>45046</v>
      </c>
      <c r="C4806" t="s">
        <v>814</v>
      </c>
      <c r="D4806" t="s">
        <v>815</v>
      </c>
      <c r="E4806" s="4">
        <v>1576</v>
      </c>
      <c r="F4806" t="s">
        <v>567</v>
      </c>
      <c r="G4806" t="s">
        <v>471</v>
      </c>
      <c r="H4806" t="s">
        <v>308</v>
      </c>
      <c r="I4806" t="s">
        <v>309</v>
      </c>
      <c r="J4806" t="s">
        <v>264</v>
      </c>
      <c r="L4806" t="s">
        <v>378</v>
      </c>
      <c r="M4806" t="s">
        <v>379</v>
      </c>
      <c r="N4806" t="s">
        <v>480</v>
      </c>
    </row>
    <row r="4807" spans="1:14" hidden="1" x14ac:dyDescent="0.25">
      <c r="A4807" t="s">
        <v>241</v>
      </c>
      <c r="B4807" s="1">
        <v>45046</v>
      </c>
      <c r="C4807" t="s">
        <v>816</v>
      </c>
      <c r="D4807" t="s">
        <v>817</v>
      </c>
      <c r="E4807" s="4">
        <v>7015.5700000000234</v>
      </c>
      <c r="F4807" t="s">
        <v>567</v>
      </c>
      <c r="G4807" t="s">
        <v>471</v>
      </c>
      <c r="H4807" t="s">
        <v>308</v>
      </c>
      <c r="I4807" t="s">
        <v>309</v>
      </c>
      <c r="J4807" t="s">
        <v>264</v>
      </c>
      <c r="L4807" t="s">
        <v>378</v>
      </c>
      <c r="M4807" t="s">
        <v>379</v>
      </c>
      <c r="N4807" t="s">
        <v>477</v>
      </c>
    </row>
    <row r="4808" spans="1:14" hidden="1" x14ac:dyDescent="0.25">
      <c r="A4808" t="s">
        <v>241</v>
      </c>
      <c r="B4808" s="1">
        <v>45046</v>
      </c>
      <c r="C4808" t="s">
        <v>818</v>
      </c>
      <c r="D4808" t="s">
        <v>819</v>
      </c>
      <c r="E4808" s="4">
        <v>10.9</v>
      </c>
      <c r="F4808" t="s">
        <v>567</v>
      </c>
      <c r="G4808" t="s">
        <v>471</v>
      </c>
      <c r="H4808" t="s">
        <v>311</v>
      </c>
      <c r="I4808" t="s">
        <v>312</v>
      </c>
      <c r="J4808" t="s">
        <v>264</v>
      </c>
      <c r="L4808" t="s">
        <v>378</v>
      </c>
      <c r="M4808" t="s">
        <v>379</v>
      </c>
      <c r="N4808" t="s">
        <v>487</v>
      </c>
    </row>
    <row r="4809" spans="1:14" hidden="1" x14ac:dyDescent="0.25">
      <c r="A4809" t="s">
        <v>241</v>
      </c>
      <c r="B4809" s="1">
        <v>45046</v>
      </c>
      <c r="C4809" t="s">
        <v>820</v>
      </c>
      <c r="D4809" t="s">
        <v>821</v>
      </c>
      <c r="E4809" s="4">
        <v>66</v>
      </c>
      <c r="F4809" t="s">
        <v>567</v>
      </c>
      <c r="G4809" t="s">
        <v>471</v>
      </c>
      <c r="H4809" t="s">
        <v>311</v>
      </c>
      <c r="I4809" t="s">
        <v>312</v>
      </c>
      <c r="J4809" t="s">
        <v>264</v>
      </c>
      <c r="L4809" t="s">
        <v>378</v>
      </c>
      <c r="M4809" t="s">
        <v>379</v>
      </c>
      <c r="N4809" t="s">
        <v>487</v>
      </c>
    </row>
    <row r="4810" spans="1:14" hidden="1" x14ac:dyDescent="0.25">
      <c r="A4810" t="s">
        <v>241</v>
      </c>
      <c r="B4810" s="1">
        <v>45046</v>
      </c>
      <c r="C4810" t="s">
        <v>822</v>
      </c>
      <c r="D4810" t="s">
        <v>823</v>
      </c>
      <c r="E4810" s="4">
        <v>980.82</v>
      </c>
      <c r="F4810" t="s">
        <v>567</v>
      </c>
      <c r="G4810" t="s">
        <v>471</v>
      </c>
      <c r="H4810" t="s">
        <v>308</v>
      </c>
      <c r="I4810" t="s">
        <v>309</v>
      </c>
      <c r="J4810" t="s">
        <v>264</v>
      </c>
      <c r="L4810" t="s">
        <v>378</v>
      </c>
      <c r="M4810" t="s">
        <v>379</v>
      </c>
      <c r="N4810" t="s">
        <v>477</v>
      </c>
    </row>
    <row r="4811" spans="1:14" hidden="1" x14ac:dyDescent="0.25">
      <c r="A4811" t="s">
        <v>241</v>
      </c>
      <c r="B4811" s="1">
        <v>45046</v>
      </c>
      <c r="C4811" t="s">
        <v>826</v>
      </c>
      <c r="D4811" t="s">
        <v>827</v>
      </c>
      <c r="E4811" s="4">
        <v>6.16</v>
      </c>
      <c r="F4811" t="s">
        <v>567</v>
      </c>
      <c r="G4811" t="s">
        <v>471</v>
      </c>
      <c r="H4811" t="s">
        <v>311</v>
      </c>
      <c r="I4811" t="s">
        <v>312</v>
      </c>
      <c r="J4811" t="s">
        <v>264</v>
      </c>
      <c r="L4811" t="s">
        <v>378</v>
      </c>
      <c r="M4811" t="s">
        <v>379</v>
      </c>
      <c r="N4811" t="s">
        <v>487</v>
      </c>
    </row>
    <row r="4812" spans="1:14" hidden="1" x14ac:dyDescent="0.25">
      <c r="A4812" t="s">
        <v>241</v>
      </c>
      <c r="B4812" s="1">
        <v>45046</v>
      </c>
      <c r="C4812" t="s">
        <v>828</v>
      </c>
      <c r="D4812" t="s">
        <v>829</v>
      </c>
      <c r="E4812" s="4">
        <v>440.67000000000007</v>
      </c>
      <c r="F4812" t="s">
        <v>567</v>
      </c>
      <c r="G4812" t="s">
        <v>471</v>
      </c>
      <c r="H4812" t="s">
        <v>308</v>
      </c>
      <c r="I4812" t="s">
        <v>309</v>
      </c>
      <c r="J4812" t="s">
        <v>264</v>
      </c>
      <c r="L4812" t="s">
        <v>378</v>
      </c>
      <c r="M4812" t="s">
        <v>379</v>
      </c>
      <c r="N4812" t="s">
        <v>487</v>
      </c>
    </row>
    <row r="4813" spans="1:14" hidden="1" x14ac:dyDescent="0.25">
      <c r="A4813" t="s">
        <v>241</v>
      </c>
      <c r="B4813" s="1">
        <v>45046</v>
      </c>
      <c r="C4813" t="s">
        <v>1247</v>
      </c>
      <c r="D4813" t="s">
        <v>1248</v>
      </c>
      <c r="E4813" s="4">
        <v>10220.719999999999</v>
      </c>
      <c r="F4813" t="s">
        <v>567</v>
      </c>
      <c r="G4813" t="s">
        <v>471</v>
      </c>
      <c r="H4813" t="s">
        <v>308</v>
      </c>
      <c r="I4813" t="s">
        <v>309</v>
      </c>
      <c r="J4813" t="s">
        <v>264</v>
      </c>
      <c r="L4813" t="s">
        <v>378</v>
      </c>
      <c r="M4813" t="s">
        <v>379</v>
      </c>
      <c r="N4813" t="s">
        <v>480</v>
      </c>
    </row>
    <row r="4814" spans="1:14" hidden="1" x14ac:dyDescent="0.25">
      <c r="A4814" t="s">
        <v>241</v>
      </c>
      <c r="B4814" s="1">
        <v>45046</v>
      </c>
      <c r="C4814" t="s">
        <v>1249</v>
      </c>
      <c r="D4814" t="s">
        <v>1250</v>
      </c>
      <c r="E4814" s="4">
        <v>1566.42</v>
      </c>
      <c r="F4814" t="s">
        <v>567</v>
      </c>
      <c r="G4814" t="s">
        <v>471</v>
      </c>
      <c r="H4814" t="s">
        <v>308</v>
      </c>
      <c r="I4814" t="s">
        <v>309</v>
      </c>
      <c r="J4814" t="s">
        <v>264</v>
      </c>
      <c r="K4814" t="s">
        <v>1251</v>
      </c>
      <c r="L4814" t="s">
        <v>378</v>
      </c>
      <c r="M4814" t="s">
        <v>379</v>
      </c>
      <c r="N4814" t="s">
        <v>488</v>
      </c>
    </row>
    <row r="4815" spans="1:14" hidden="1" x14ac:dyDescent="0.25">
      <c r="A4815" t="s">
        <v>241</v>
      </c>
      <c r="B4815" s="1">
        <v>45046</v>
      </c>
      <c r="C4815" t="s">
        <v>1242</v>
      </c>
      <c r="D4815" t="s">
        <v>1243</v>
      </c>
      <c r="E4815" s="4">
        <v>2651.71</v>
      </c>
      <c r="F4815" t="s">
        <v>567</v>
      </c>
      <c r="G4815" t="s">
        <v>471</v>
      </c>
      <c r="H4815" t="s">
        <v>308</v>
      </c>
      <c r="I4815" t="s">
        <v>309</v>
      </c>
      <c r="J4815" t="s">
        <v>264</v>
      </c>
      <c r="K4815" t="s">
        <v>1244</v>
      </c>
      <c r="L4815" t="s">
        <v>378</v>
      </c>
      <c r="M4815" t="s">
        <v>379</v>
      </c>
      <c r="N4815" t="s">
        <v>480</v>
      </c>
    </row>
    <row r="4816" spans="1:14" hidden="1" x14ac:dyDescent="0.25">
      <c r="A4816" t="s">
        <v>241</v>
      </c>
      <c r="B4816" s="1">
        <v>45046</v>
      </c>
      <c r="C4816" t="s">
        <v>832</v>
      </c>
      <c r="D4816" t="s">
        <v>833</v>
      </c>
      <c r="E4816" s="4">
        <v>4000</v>
      </c>
      <c r="F4816" t="s">
        <v>567</v>
      </c>
      <c r="G4816" t="s">
        <v>471</v>
      </c>
      <c r="H4816" t="s">
        <v>310</v>
      </c>
      <c r="I4816" t="s">
        <v>263</v>
      </c>
      <c r="J4816" t="s">
        <v>262</v>
      </c>
      <c r="L4816" t="s">
        <v>380</v>
      </c>
      <c r="M4816" t="s">
        <v>381</v>
      </c>
      <c r="N4816" t="s">
        <v>487</v>
      </c>
    </row>
    <row r="4817" spans="1:14" hidden="1" x14ac:dyDescent="0.25">
      <c r="A4817" t="s">
        <v>241</v>
      </c>
      <c r="B4817" s="1">
        <v>45046</v>
      </c>
      <c r="C4817" t="s">
        <v>834</v>
      </c>
      <c r="D4817" t="s">
        <v>835</v>
      </c>
      <c r="E4817" s="4">
        <v>17000</v>
      </c>
      <c r="F4817" t="s">
        <v>567</v>
      </c>
      <c r="G4817" t="s">
        <v>471</v>
      </c>
      <c r="H4817" t="s">
        <v>310</v>
      </c>
      <c r="I4817" t="s">
        <v>263</v>
      </c>
      <c r="J4817" t="s">
        <v>262</v>
      </c>
      <c r="L4817" t="s">
        <v>380</v>
      </c>
      <c r="M4817" t="s">
        <v>381</v>
      </c>
      <c r="N4817" t="s">
        <v>487</v>
      </c>
    </row>
    <row r="4818" spans="1:14" hidden="1" x14ac:dyDescent="0.25">
      <c r="A4818" t="s">
        <v>241</v>
      </c>
      <c r="B4818" s="1">
        <v>45046</v>
      </c>
      <c r="C4818" t="s">
        <v>836</v>
      </c>
      <c r="D4818" t="s">
        <v>837</v>
      </c>
      <c r="E4818" s="4">
        <v>400</v>
      </c>
      <c r="F4818" t="s">
        <v>567</v>
      </c>
      <c r="G4818" t="s">
        <v>471</v>
      </c>
      <c r="H4818" t="s">
        <v>310</v>
      </c>
      <c r="I4818" t="s">
        <v>263</v>
      </c>
      <c r="J4818" t="s">
        <v>262</v>
      </c>
      <c r="L4818" t="s">
        <v>380</v>
      </c>
      <c r="M4818" t="s">
        <v>381</v>
      </c>
      <c r="N4818" t="s">
        <v>487</v>
      </c>
    </row>
    <row r="4819" spans="1:14" hidden="1" x14ac:dyDescent="0.25">
      <c r="A4819" t="s">
        <v>241</v>
      </c>
      <c r="B4819" s="1">
        <v>45046</v>
      </c>
      <c r="C4819" t="s">
        <v>840</v>
      </c>
      <c r="D4819" t="s">
        <v>841</v>
      </c>
      <c r="E4819" s="4">
        <v>12055.92</v>
      </c>
      <c r="F4819" t="s">
        <v>567</v>
      </c>
      <c r="G4819" t="s">
        <v>471</v>
      </c>
      <c r="H4819" t="s">
        <v>310</v>
      </c>
      <c r="I4819" t="s">
        <v>263</v>
      </c>
      <c r="J4819" t="s">
        <v>262</v>
      </c>
      <c r="L4819" t="s">
        <v>380</v>
      </c>
      <c r="M4819" t="s">
        <v>381</v>
      </c>
      <c r="N4819" t="s">
        <v>487</v>
      </c>
    </row>
    <row r="4820" spans="1:14" hidden="1" x14ac:dyDescent="0.25">
      <c r="A4820" t="s">
        <v>241</v>
      </c>
      <c r="B4820" s="1">
        <v>45046</v>
      </c>
      <c r="C4820" t="s">
        <v>842</v>
      </c>
      <c r="D4820" t="s">
        <v>843</v>
      </c>
      <c r="E4820" s="4">
        <v>400</v>
      </c>
      <c r="F4820" t="s">
        <v>567</v>
      </c>
      <c r="G4820" t="s">
        <v>471</v>
      </c>
      <c r="H4820" t="s">
        <v>310</v>
      </c>
      <c r="I4820" t="s">
        <v>263</v>
      </c>
      <c r="J4820" t="s">
        <v>262</v>
      </c>
      <c r="L4820" t="s">
        <v>380</v>
      </c>
      <c r="M4820" t="s">
        <v>381</v>
      </c>
      <c r="N4820" t="s">
        <v>487</v>
      </c>
    </row>
    <row r="4821" spans="1:14" hidden="1" x14ac:dyDescent="0.25">
      <c r="A4821" t="s">
        <v>241</v>
      </c>
      <c r="B4821" s="1">
        <v>45046</v>
      </c>
      <c r="C4821" t="s">
        <v>844</v>
      </c>
      <c r="D4821" t="s">
        <v>845</v>
      </c>
      <c r="E4821" s="4">
        <v>11009.44</v>
      </c>
      <c r="F4821" t="s">
        <v>567</v>
      </c>
      <c r="G4821" t="s">
        <v>471</v>
      </c>
      <c r="H4821" t="s">
        <v>310</v>
      </c>
      <c r="I4821" t="s">
        <v>263</v>
      </c>
      <c r="J4821" t="s">
        <v>262</v>
      </c>
      <c r="L4821" t="s">
        <v>380</v>
      </c>
      <c r="M4821" t="s">
        <v>381</v>
      </c>
      <c r="N4821" t="s">
        <v>487</v>
      </c>
    </row>
    <row r="4822" spans="1:14" hidden="1" x14ac:dyDescent="0.25">
      <c r="A4822" t="s">
        <v>241</v>
      </c>
      <c r="B4822" s="1">
        <v>45046</v>
      </c>
      <c r="C4822" t="s">
        <v>857</v>
      </c>
      <c r="D4822" t="s">
        <v>858</v>
      </c>
      <c r="E4822" s="4">
        <v>14480</v>
      </c>
      <c r="F4822" t="s">
        <v>567</v>
      </c>
      <c r="G4822" t="s">
        <v>471</v>
      </c>
      <c r="H4822" t="s">
        <v>310</v>
      </c>
      <c r="I4822" t="s">
        <v>263</v>
      </c>
      <c r="J4822" t="s">
        <v>262</v>
      </c>
      <c r="L4822" t="s">
        <v>380</v>
      </c>
      <c r="M4822" t="s">
        <v>381</v>
      </c>
      <c r="N4822" t="s">
        <v>487</v>
      </c>
    </row>
    <row r="4823" spans="1:14" hidden="1" x14ac:dyDescent="0.25">
      <c r="A4823" t="s">
        <v>241</v>
      </c>
      <c r="B4823" s="1">
        <v>45046</v>
      </c>
      <c r="C4823" t="s">
        <v>1254</v>
      </c>
      <c r="D4823" t="s">
        <v>1255</v>
      </c>
      <c r="E4823" s="4">
        <v>9304</v>
      </c>
      <c r="F4823" t="s">
        <v>567</v>
      </c>
      <c r="G4823" t="s">
        <v>471</v>
      </c>
      <c r="H4823" t="s">
        <v>310</v>
      </c>
      <c r="I4823" t="s">
        <v>263</v>
      </c>
      <c r="J4823" t="s">
        <v>262</v>
      </c>
      <c r="L4823" t="s">
        <v>380</v>
      </c>
      <c r="M4823" t="s">
        <v>381</v>
      </c>
      <c r="N4823" t="s">
        <v>487</v>
      </c>
    </row>
    <row r="4824" spans="1:14" hidden="1" x14ac:dyDescent="0.25">
      <c r="A4824" t="s">
        <v>241</v>
      </c>
      <c r="B4824" s="1">
        <v>45046</v>
      </c>
      <c r="C4824" t="s">
        <v>1304</v>
      </c>
      <c r="D4824" t="s">
        <v>1305</v>
      </c>
      <c r="E4824" s="4">
        <v>10000</v>
      </c>
      <c r="F4824" t="s">
        <v>567</v>
      </c>
      <c r="G4824" t="s">
        <v>471</v>
      </c>
      <c r="H4824" t="s">
        <v>310</v>
      </c>
      <c r="I4824" t="s">
        <v>263</v>
      </c>
      <c r="J4824" t="s">
        <v>262</v>
      </c>
      <c r="L4824" t="s">
        <v>380</v>
      </c>
      <c r="M4824" t="s">
        <v>381</v>
      </c>
      <c r="N4824" t="s">
        <v>487</v>
      </c>
    </row>
    <row r="4825" spans="1:14" hidden="1" x14ac:dyDescent="0.25">
      <c r="A4825" t="s">
        <v>241</v>
      </c>
      <c r="B4825" s="1">
        <v>45046</v>
      </c>
      <c r="C4825" t="s">
        <v>1306</v>
      </c>
      <c r="D4825" t="s">
        <v>1307</v>
      </c>
      <c r="E4825" s="4">
        <v>1000</v>
      </c>
      <c r="F4825" t="s">
        <v>567</v>
      </c>
      <c r="G4825" t="s">
        <v>471</v>
      </c>
      <c r="H4825" t="s">
        <v>310</v>
      </c>
      <c r="I4825" t="s">
        <v>263</v>
      </c>
      <c r="J4825" t="s">
        <v>262</v>
      </c>
      <c r="L4825" t="s">
        <v>380</v>
      </c>
      <c r="M4825" t="s">
        <v>381</v>
      </c>
      <c r="N4825" t="s">
        <v>487</v>
      </c>
    </row>
    <row r="4826" spans="1:14" hidden="1" x14ac:dyDescent="0.25">
      <c r="A4826" t="s">
        <v>241</v>
      </c>
      <c r="B4826" s="1">
        <v>45046</v>
      </c>
      <c r="C4826" t="s">
        <v>1338</v>
      </c>
      <c r="D4826" t="s">
        <v>1339</v>
      </c>
      <c r="E4826" s="4">
        <v>3600</v>
      </c>
      <c r="F4826" t="s">
        <v>567</v>
      </c>
      <c r="G4826" t="s">
        <v>471</v>
      </c>
      <c r="H4826" t="s">
        <v>310</v>
      </c>
      <c r="I4826" t="s">
        <v>263</v>
      </c>
      <c r="J4826" t="s">
        <v>262</v>
      </c>
      <c r="L4826" t="s">
        <v>380</v>
      </c>
      <c r="M4826" t="s">
        <v>381</v>
      </c>
      <c r="N4826" t="s">
        <v>487</v>
      </c>
    </row>
    <row r="4827" spans="1:14" hidden="1" x14ac:dyDescent="0.25">
      <c r="A4827" t="s">
        <v>241</v>
      </c>
      <c r="B4827" s="1">
        <v>45046</v>
      </c>
      <c r="C4827" t="s">
        <v>867</v>
      </c>
      <c r="D4827" t="s">
        <v>868</v>
      </c>
      <c r="E4827" s="4">
        <v>10357.77</v>
      </c>
      <c r="F4827" t="s">
        <v>567</v>
      </c>
      <c r="G4827" t="s">
        <v>471</v>
      </c>
      <c r="H4827" t="s">
        <v>311</v>
      </c>
      <c r="I4827" t="s">
        <v>312</v>
      </c>
      <c r="J4827" t="s">
        <v>264</v>
      </c>
      <c r="L4827" t="s">
        <v>380</v>
      </c>
      <c r="M4827" t="s">
        <v>381</v>
      </c>
      <c r="N4827" t="s">
        <v>487</v>
      </c>
    </row>
    <row r="4828" spans="1:14" hidden="1" x14ac:dyDescent="0.25">
      <c r="A4828" t="s">
        <v>241</v>
      </c>
      <c r="B4828" s="1">
        <v>45046</v>
      </c>
      <c r="C4828" t="s">
        <v>869</v>
      </c>
      <c r="D4828" t="s">
        <v>870</v>
      </c>
      <c r="E4828" s="4">
        <v>3287.71</v>
      </c>
      <c r="F4828" t="s">
        <v>567</v>
      </c>
      <c r="G4828" t="s">
        <v>471</v>
      </c>
      <c r="H4828" t="s">
        <v>311</v>
      </c>
      <c r="I4828" t="s">
        <v>312</v>
      </c>
      <c r="J4828" t="s">
        <v>264</v>
      </c>
      <c r="L4828" t="s">
        <v>380</v>
      </c>
      <c r="M4828" t="s">
        <v>381</v>
      </c>
      <c r="N4828" t="s">
        <v>487</v>
      </c>
    </row>
    <row r="4829" spans="1:14" hidden="1" x14ac:dyDescent="0.25">
      <c r="A4829" t="s">
        <v>241</v>
      </c>
      <c r="B4829" s="1">
        <v>45046</v>
      </c>
      <c r="C4829" t="s">
        <v>1332</v>
      </c>
      <c r="D4829" t="s">
        <v>1333</v>
      </c>
      <c r="E4829" s="4">
        <v>4599.75</v>
      </c>
      <c r="F4829" t="s">
        <v>567</v>
      </c>
      <c r="G4829" t="s">
        <v>471</v>
      </c>
      <c r="H4829" t="s">
        <v>311</v>
      </c>
      <c r="I4829" t="s">
        <v>312</v>
      </c>
      <c r="J4829" t="s">
        <v>264</v>
      </c>
      <c r="L4829" t="s">
        <v>380</v>
      </c>
      <c r="M4829" t="s">
        <v>381</v>
      </c>
      <c r="N4829" t="s">
        <v>482</v>
      </c>
    </row>
    <row r="4830" spans="1:14" hidden="1" x14ac:dyDescent="0.25">
      <c r="A4830" t="s">
        <v>241</v>
      </c>
      <c r="B4830" s="1">
        <v>45046</v>
      </c>
      <c r="C4830" t="s">
        <v>961</v>
      </c>
      <c r="D4830" t="s">
        <v>962</v>
      </c>
      <c r="E4830" s="4">
        <v>1619</v>
      </c>
      <c r="F4830" t="s">
        <v>567</v>
      </c>
      <c r="G4830" t="s">
        <v>471</v>
      </c>
      <c r="H4830" t="s">
        <v>311</v>
      </c>
      <c r="I4830" t="s">
        <v>312</v>
      </c>
      <c r="J4830" t="s">
        <v>264</v>
      </c>
      <c r="L4830" t="s">
        <v>390</v>
      </c>
      <c r="M4830" t="s">
        <v>391</v>
      </c>
      <c r="N4830" t="s">
        <v>487</v>
      </c>
    </row>
    <row r="4831" spans="1:14" hidden="1" x14ac:dyDescent="0.25">
      <c r="A4831" t="s">
        <v>241</v>
      </c>
      <c r="B4831" s="1">
        <v>45046</v>
      </c>
      <c r="C4831" t="s">
        <v>963</v>
      </c>
      <c r="D4831" t="s">
        <v>964</v>
      </c>
      <c r="E4831" s="4">
        <v>500</v>
      </c>
      <c r="F4831" t="s">
        <v>567</v>
      </c>
      <c r="G4831" t="s">
        <v>471</v>
      </c>
      <c r="H4831" t="s">
        <v>311</v>
      </c>
      <c r="I4831" t="s">
        <v>312</v>
      </c>
      <c r="J4831" t="s">
        <v>264</v>
      </c>
      <c r="L4831" t="s">
        <v>390</v>
      </c>
      <c r="M4831" t="s">
        <v>391</v>
      </c>
      <c r="N4831" t="s">
        <v>487</v>
      </c>
    </row>
    <row r="4832" spans="1:14" hidden="1" x14ac:dyDescent="0.25">
      <c r="A4832" t="s">
        <v>241</v>
      </c>
      <c r="B4832" s="1">
        <v>45046</v>
      </c>
      <c r="C4832" t="s">
        <v>971</v>
      </c>
      <c r="D4832" t="s">
        <v>972</v>
      </c>
      <c r="E4832" s="4">
        <v>1420.5</v>
      </c>
      <c r="F4832" t="s">
        <v>567</v>
      </c>
      <c r="G4832" t="s">
        <v>471</v>
      </c>
      <c r="H4832" t="s">
        <v>311</v>
      </c>
      <c r="I4832" t="s">
        <v>312</v>
      </c>
      <c r="J4832" t="s">
        <v>264</v>
      </c>
      <c r="L4832" t="s">
        <v>390</v>
      </c>
      <c r="M4832" t="s">
        <v>391</v>
      </c>
      <c r="N4832" t="s">
        <v>487</v>
      </c>
    </row>
    <row r="4833" spans="1:14" hidden="1" x14ac:dyDescent="0.25">
      <c r="A4833" t="s">
        <v>241</v>
      </c>
      <c r="B4833" s="1">
        <v>45046</v>
      </c>
      <c r="C4833" t="s">
        <v>977</v>
      </c>
      <c r="D4833" t="s">
        <v>978</v>
      </c>
      <c r="E4833" s="4">
        <v>436.05</v>
      </c>
      <c r="F4833" t="s">
        <v>567</v>
      </c>
      <c r="G4833" t="s">
        <v>471</v>
      </c>
      <c r="H4833" t="s">
        <v>311</v>
      </c>
      <c r="I4833" t="s">
        <v>312</v>
      </c>
      <c r="J4833" t="s">
        <v>264</v>
      </c>
      <c r="L4833" t="s">
        <v>390</v>
      </c>
      <c r="M4833" t="s">
        <v>391</v>
      </c>
      <c r="N4833" t="s">
        <v>487</v>
      </c>
    </row>
    <row r="4834" spans="1:14" hidden="1" x14ac:dyDescent="0.25">
      <c r="A4834" t="s">
        <v>241</v>
      </c>
      <c r="B4834" s="1">
        <v>45046</v>
      </c>
      <c r="C4834" t="s">
        <v>981</v>
      </c>
      <c r="D4834" t="s">
        <v>982</v>
      </c>
      <c r="E4834" s="4">
        <v>0.56000000000000005</v>
      </c>
      <c r="F4834" t="s">
        <v>567</v>
      </c>
      <c r="G4834" t="s">
        <v>471</v>
      </c>
      <c r="H4834" t="s">
        <v>311</v>
      </c>
      <c r="I4834" t="s">
        <v>312</v>
      </c>
      <c r="J4834" t="s">
        <v>264</v>
      </c>
      <c r="L4834" t="s">
        <v>390</v>
      </c>
      <c r="M4834" t="s">
        <v>391</v>
      </c>
      <c r="N4834" t="s">
        <v>487</v>
      </c>
    </row>
    <row r="4835" spans="1:14" hidden="1" x14ac:dyDescent="0.25">
      <c r="A4835" t="s">
        <v>241</v>
      </c>
      <c r="B4835" s="1">
        <v>45046</v>
      </c>
      <c r="C4835" t="s">
        <v>989</v>
      </c>
      <c r="D4835" t="s">
        <v>990</v>
      </c>
      <c r="E4835" s="4">
        <v>1558.8300000000002</v>
      </c>
      <c r="F4835" t="s">
        <v>567</v>
      </c>
      <c r="G4835" t="s">
        <v>471</v>
      </c>
      <c r="H4835" t="s">
        <v>317</v>
      </c>
      <c r="I4835" t="s">
        <v>318</v>
      </c>
      <c r="J4835" t="s">
        <v>276</v>
      </c>
      <c r="L4835" t="s">
        <v>390</v>
      </c>
      <c r="M4835" t="s">
        <v>391</v>
      </c>
      <c r="N4835" t="s">
        <v>487</v>
      </c>
    </row>
    <row r="4836" spans="1:14" hidden="1" x14ac:dyDescent="0.25">
      <c r="A4836" t="s">
        <v>241</v>
      </c>
      <c r="B4836" s="1">
        <v>45046</v>
      </c>
      <c r="C4836" t="s">
        <v>991</v>
      </c>
      <c r="D4836" t="s">
        <v>992</v>
      </c>
      <c r="E4836" s="4">
        <v>992.13000000000011</v>
      </c>
      <c r="F4836" t="s">
        <v>567</v>
      </c>
      <c r="G4836" t="s">
        <v>471</v>
      </c>
      <c r="H4836" t="s">
        <v>311</v>
      </c>
      <c r="I4836" t="s">
        <v>312</v>
      </c>
      <c r="J4836" t="s">
        <v>264</v>
      </c>
      <c r="L4836" t="s">
        <v>390</v>
      </c>
      <c r="M4836" t="s">
        <v>391</v>
      </c>
      <c r="N4836" t="s">
        <v>487</v>
      </c>
    </row>
    <row r="4837" spans="1:14" hidden="1" x14ac:dyDescent="0.25">
      <c r="A4837" t="s">
        <v>241</v>
      </c>
      <c r="B4837" s="1">
        <v>45046</v>
      </c>
      <c r="C4837" t="s">
        <v>993</v>
      </c>
      <c r="D4837" t="s">
        <v>994</v>
      </c>
      <c r="E4837" s="4">
        <v>3477.8700000000003</v>
      </c>
      <c r="F4837" t="s">
        <v>567</v>
      </c>
      <c r="G4837" t="s">
        <v>471</v>
      </c>
      <c r="H4837" t="s">
        <v>311</v>
      </c>
      <c r="I4837" t="s">
        <v>312</v>
      </c>
      <c r="J4837" t="s">
        <v>264</v>
      </c>
      <c r="L4837" t="s">
        <v>390</v>
      </c>
      <c r="M4837" t="s">
        <v>391</v>
      </c>
      <c r="N4837" t="s">
        <v>487</v>
      </c>
    </row>
    <row r="4838" spans="1:14" hidden="1" x14ac:dyDescent="0.25">
      <c r="A4838" t="s">
        <v>241</v>
      </c>
      <c r="B4838" s="1">
        <v>45046</v>
      </c>
      <c r="C4838" t="s">
        <v>997</v>
      </c>
      <c r="D4838" t="s">
        <v>998</v>
      </c>
      <c r="E4838" s="4">
        <v>250</v>
      </c>
      <c r="F4838" t="s">
        <v>567</v>
      </c>
      <c r="G4838" t="s">
        <v>471</v>
      </c>
      <c r="H4838" t="s">
        <v>311</v>
      </c>
      <c r="I4838" t="s">
        <v>312</v>
      </c>
      <c r="J4838" t="s">
        <v>264</v>
      </c>
      <c r="L4838" t="s">
        <v>390</v>
      </c>
      <c r="M4838" t="s">
        <v>391</v>
      </c>
      <c r="N4838" t="s">
        <v>477</v>
      </c>
    </row>
    <row r="4839" spans="1:14" hidden="1" x14ac:dyDescent="0.25">
      <c r="A4839" t="s">
        <v>241</v>
      </c>
      <c r="B4839" s="1">
        <v>45046</v>
      </c>
      <c r="C4839" t="s">
        <v>1005</v>
      </c>
      <c r="D4839" t="s">
        <v>1006</v>
      </c>
      <c r="E4839" s="4">
        <v>1.2599999999999909</v>
      </c>
      <c r="F4839" t="s">
        <v>567</v>
      </c>
      <c r="G4839" t="s">
        <v>471</v>
      </c>
      <c r="H4839" t="s">
        <v>311</v>
      </c>
      <c r="I4839" t="s">
        <v>312</v>
      </c>
      <c r="J4839" t="s">
        <v>264</v>
      </c>
      <c r="L4839" t="s">
        <v>390</v>
      </c>
      <c r="M4839" t="s">
        <v>391</v>
      </c>
      <c r="N4839" t="s">
        <v>487</v>
      </c>
    </row>
    <row r="4840" spans="1:14" hidden="1" x14ac:dyDescent="0.25">
      <c r="A4840" t="s">
        <v>241</v>
      </c>
      <c r="B4840" s="1">
        <v>45046</v>
      </c>
      <c r="C4840" t="s">
        <v>1007</v>
      </c>
      <c r="D4840" t="s">
        <v>1008</v>
      </c>
      <c r="E4840" s="4">
        <v>66.900000000000006</v>
      </c>
      <c r="F4840" t="s">
        <v>567</v>
      </c>
      <c r="G4840" t="s">
        <v>471</v>
      </c>
      <c r="H4840" t="s">
        <v>317</v>
      </c>
      <c r="I4840" t="s">
        <v>318</v>
      </c>
      <c r="J4840" t="s">
        <v>276</v>
      </c>
      <c r="L4840" t="s">
        <v>390</v>
      </c>
      <c r="M4840" t="s">
        <v>391</v>
      </c>
      <c r="N4840" t="s">
        <v>487</v>
      </c>
    </row>
    <row r="4841" spans="1:14" hidden="1" x14ac:dyDescent="0.25">
      <c r="A4841" t="s">
        <v>241</v>
      </c>
      <c r="B4841" s="1">
        <v>45046</v>
      </c>
      <c r="C4841" t="s">
        <v>1013</v>
      </c>
      <c r="D4841" t="s">
        <v>1014</v>
      </c>
      <c r="E4841" s="4">
        <v>80.930000000000007</v>
      </c>
      <c r="F4841" t="s">
        <v>567</v>
      </c>
      <c r="G4841" t="s">
        <v>471</v>
      </c>
      <c r="H4841" t="s">
        <v>311</v>
      </c>
      <c r="I4841" t="s">
        <v>312</v>
      </c>
      <c r="J4841" t="s">
        <v>264</v>
      </c>
      <c r="L4841" t="s">
        <v>390</v>
      </c>
      <c r="M4841" t="s">
        <v>391</v>
      </c>
      <c r="N4841" t="s">
        <v>480</v>
      </c>
    </row>
    <row r="4842" spans="1:14" hidden="1" x14ac:dyDescent="0.25">
      <c r="A4842" t="s">
        <v>241</v>
      </c>
      <c r="B4842" s="1">
        <v>45046</v>
      </c>
      <c r="C4842" t="s">
        <v>1162</v>
      </c>
      <c r="D4842" t="s">
        <v>1163</v>
      </c>
      <c r="E4842" s="4">
        <v>219.92000000000002</v>
      </c>
      <c r="F4842" t="s">
        <v>567</v>
      </c>
      <c r="G4842" t="s">
        <v>471</v>
      </c>
      <c r="H4842" t="s">
        <v>311</v>
      </c>
      <c r="I4842" t="s">
        <v>312</v>
      </c>
      <c r="J4842" t="s">
        <v>264</v>
      </c>
      <c r="L4842" t="s">
        <v>390</v>
      </c>
      <c r="M4842" t="s">
        <v>391</v>
      </c>
      <c r="N4842" t="s">
        <v>477</v>
      </c>
    </row>
    <row r="4843" spans="1:14" hidden="1" x14ac:dyDescent="0.25">
      <c r="A4843" t="s">
        <v>241</v>
      </c>
      <c r="B4843" s="1">
        <v>45046</v>
      </c>
      <c r="C4843" t="s">
        <v>1340</v>
      </c>
      <c r="D4843" t="s">
        <v>1341</v>
      </c>
      <c r="E4843" s="4">
        <v>98.18</v>
      </c>
      <c r="F4843" t="s">
        <v>567</v>
      </c>
      <c r="G4843" t="s">
        <v>471</v>
      </c>
      <c r="H4843" t="s">
        <v>317</v>
      </c>
      <c r="I4843" t="s">
        <v>318</v>
      </c>
      <c r="J4843" t="s">
        <v>276</v>
      </c>
      <c r="L4843" t="s">
        <v>390</v>
      </c>
      <c r="M4843" t="s">
        <v>391</v>
      </c>
      <c r="N4843" t="s">
        <v>487</v>
      </c>
    </row>
    <row r="4844" spans="1:14" hidden="1" x14ac:dyDescent="0.25">
      <c r="A4844" t="s">
        <v>241</v>
      </c>
      <c r="B4844" s="1">
        <v>45046</v>
      </c>
      <c r="C4844" t="s">
        <v>1017</v>
      </c>
      <c r="D4844" t="s">
        <v>1018</v>
      </c>
      <c r="E4844" s="4">
        <v>946.56999999999994</v>
      </c>
      <c r="F4844" t="s">
        <v>567</v>
      </c>
      <c r="G4844" t="s">
        <v>471</v>
      </c>
      <c r="H4844" t="s">
        <v>316</v>
      </c>
      <c r="I4844" t="s">
        <v>275</v>
      </c>
      <c r="J4844" t="s">
        <v>274</v>
      </c>
      <c r="L4844" t="s">
        <v>400</v>
      </c>
      <c r="M4844" t="s">
        <v>401</v>
      </c>
      <c r="N4844" t="s">
        <v>489</v>
      </c>
    </row>
    <row r="4845" spans="1:14" hidden="1" x14ac:dyDescent="0.25">
      <c r="A4845" t="s">
        <v>241</v>
      </c>
      <c r="B4845" s="1">
        <v>45046</v>
      </c>
      <c r="C4845" t="s">
        <v>1021</v>
      </c>
      <c r="D4845" t="s">
        <v>1022</v>
      </c>
      <c r="E4845" s="4">
        <v>7580.97</v>
      </c>
      <c r="F4845" t="s">
        <v>567</v>
      </c>
      <c r="G4845" t="s">
        <v>471</v>
      </c>
      <c r="H4845" t="s">
        <v>316</v>
      </c>
      <c r="I4845" t="s">
        <v>275</v>
      </c>
      <c r="J4845" t="s">
        <v>274</v>
      </c>
      <c r="L4845" t="s">
        <v>400</v>
      </c>
      <c r="M4845" t="s">
        <v>401</v>
      </c>
      <c r="N4845" t="s">
        <v>489</v>
      </c>
    </row>
    <row r="4846" spans="1:14" hidden="1" x14ac:dyDescent="0.25">
      <c r="A4846" t="s">
        <v>241</v>
      </c>
      <c r="B4846" s="1">
        <v>45046</v>
      </c>
      <c r="C4846" t="s">
        <v>1025</v>
      </c>
      <c r="D4846" t="s">
        <v>1026</v>
      </c>
      <c r="E4846" s="4">
        <v>819.99999999999977</v>
      </c>
      <c r="F4846" t="s">
        <v>567</v>
      </c>
      <c r="G4846" t="s">
        <v>471</v>
      </c>
      <c r="H4846" t="s">
        <v>316</v>
      </c>
      <c r="I4846" t="s">
        <v>275</v>
      </c>
      <c r="J4846" t="s">
        <v>274</v>
      </c>
      <c r="L4846" t="s">
        <v>400</v>
      </c>
      <c r="M4846" t="s">
        <v>401</v>
      </c>
      <c r="N4846" t="s">
        <v>489</v>
      </c>
    </row>
    <row r="4847" spans="1:14" hidden="1" x14ac:dyDescent="0.25">
      <c r="A4847" t="s">
        <v>241</v>
      </c>
      <c r="B4847" s="1">
        <v>45046</v>
      </c>
      <c r="C4847" t="s">
        <v>1227</v>
      </c>
      <c r="D4847" t="s">
        <v>1228</v>
      </c>
      <c r="E4847" s="4">
        <v>24073.550000000003</v>
      </c>
      <c r="F4847" t="s">
        <v>567</v>
      </c>
      <c r="G4847" t="s">
        <v>471</v>
      </c>
      <c r="H4847" t="s">
        <v>316</v>
      </c>
      <c r="I4847" t="s">
        <v>275</v>
      </c>
      <c r="J4847" t="s">
        <v>274</v>
      </c>
      <c r="L4847" t="s">
        <v>400</v>
      </c>
      <c r="M4847" t="s">
        <v>401</v>
      </c>
      <c r="N4847" t="s">
        <v>489</v>
      </c>
    </row>
    <row r="4848" spans="1:14" hidden="1" x14ac:dyDescent="0.25">
      <c r="A4848" t="s">
        <v>241</v>
      </c>
      <c r="B4848" s="1">
        <v>45046</v>
      </c>
      <c r="C4848" t="s">
        <v>1029</v>
      </c>
      <c r="D4848" t="s">
        <v>1030</v>
      </c>
      <c r="E4848" s="4">
        <v>645.44000000000005</v>
      </c>
      <c r="F4848" t="s">
        <v>567</v>
      </c>
      <c r="G4848" t="s">
        <v>471</v>
      </c>
      <c r="H4848" t="s">
        <v>316</v>
      </c>
      <c r="I4848" t="s">
        <v>275</v>
      </c>
      <c r="J4848" t="s">
        <v>274</v>
      </c>
      <c r="L4848" t="s">
        <v>400</v>
      </c>
      <c r="M4848" t="s">
        <v>401</v>
      </c>
      <c r="N4848" t="s">
        <v>489</v>
      </c>
    </row>
    <row r="4849" spans="1:14" hidden="1" x14ac:dyDescent="0.25">
      <c r="A4849" t="s">
        <v>241</v>
      </c>
      <c r="B4849" s="1">
        <v>45046</v>
      </c>
      <c r="C4849" t="s">
        <v>35</v>
      </c>
      <c r="D4849" t="s">
        <v>1031</v>
      </c>
      <c r="E4849" s="4">
        <v>4218.67</v>
      </c>
      <c r="F4849" t="s">
        <v>567</v>
      </c>
      <c r="G4849" t="s">
        <v>471</v>
      </c>
      <c r="H4849" t="s">
        <v>288</v>
      </c>
      <c r="I4849" t="s">
        <v>26</v>
      </c>
      <c r="J4849" t="s">
        <v>243</v>
      </c>
      <c r="L4849" t="s">
        <v>368</v>
      </c>
      <c r="M4849" t="s">
        <v>369</v>
      </c>
      <c r="N4849" t="s">
        <v>480</v>
      </c>
    </row>
    <row r="4850" spans="1:14" hidden="1" x14ac:dyDescent="0.25">
      <c r="A4850" t="s">
        <v>241</v>
      </c>
      <c r="B4850" s="1">
        <v>45046</v>
      </c>
      <c r="C4850" t="s">
        <v>27</v>
      </c>
      <c r="D4850" t="s">
        <v>1032</v>
      </c>
      <c r="E4850" s="4">
        <v>-915744.42999999993</v>
      </c>
      <c r="F4850" t="s">
        <v>567</v>
      </c>
      <c r="G4850" t="s">
        <v>471</v>
      </c>
      <c r="H4850" t="s">
        <v>288</v>
      </c>
      <c r="I4850" t="s">
        <v>26</v>
      </c>
      <c r="J4850" t="s">
        <v>243</v>
      </c>
      <c r="L4850" t="s">
        <v>368</v>
      </c>
      <c r="M4850" t="s">
        <v>369</v>
      </c>
      <c r="N4850" t="s">
        <v>485</v>
      </c>
    </row>
    <row r="4851" spans="1:14" hidden="1" x14ac:dyDescent="0.25">
      <c r="A4851" t="s">
        <v>241</v>
      </c>
      <c r="B4851" s="1">
        <v>45046</v>
      </c>
      <c r="C4851" t="s">
        <v>1035</v>
      </c>
      <c r="D4851" t="s">
        <v>1036</v>
      </c>
      <c r="E4851" s="4">
        <v>-49728.04</v>
      </c>
      <c r="F4851" t="s">
        <v>567</v>
      </c>
      <c r="G4851" t="s">
        <v>471</v>
      </c>
      <c r="H4851" t="s">
        <v>288</v>
      </c>
      <c r="I4851" t="s">
        <v>26</v>
      </c>
      <c r="J4851" t="s">
        <v>243</v>
      </c>
      <c r="L4851" t="s">
        <v>368</v>
      </c>
      <c r="M4851" t="s">
        <v>369</v>
      </c>
      <c r="N4851" t="s">
        <v>485</v>
      </c>
    </row>
    <row r="4852" spans="1:14" hidden="1" x14ac:dyDescent="0.25">
      <c r="A4852" t="s">
        <v>241</v>
      </c>
      <c r="B4852" s="1">
        <v>45046</v>
      </c>
      <c r="C4852" t="s">
        <v>28</v>
      </c>
      <c r="D4852" t="s">
        <v>1039</v>
      </c>
      <c r="E4852" s="4">
        <v>-128200.11</v>
      </c>
      <c r="F4852" t="s">
        <v>567</v>
      </c>
      <c r="G4852" t="s">
        <v>471</v>
      </c>
      <c r="H4852" t="s">
        <v>288</v>
      </c>
      <c r="I4852" t="s">
        <v>26</v>
      </c>
      <c r="J4852" t="s">
        <v>243</v>
      </c>
      <c r="L4852" t="s">
        <v>368</v>
      </c>
      <c r="M4852" t="s">
        <v>369</v>
      </c>
      <c r="N4852" t="s">
        <v>480</v>
      </c>
    </row>
    <row r="4853" spans="1:14" hidden="1" x14ac:dyDescent="0.25">
      <c r="A4853" t="s">
        <v>241</v>
      </c>
      <c r="B4853" s="1">
        <v>45046</v>
      </c>
      <c r="C4853" t="s">
        <v>29</v>
      </c>
      <c r="D4853" t="s">
        <v>1040</v>
      </c>
      <c r="E4853" s="4">
        <v>-7367.9500000000007</v>
      </c>
      <c r="F4853" t="s">
        <v>567</v>
      </c>
      <c r="G4853" t="s">
        <v>471</v>
      </c>
      <c r="H4853" t="s">
        <v>288</v>
      </c>
      <c r="I4853" t="s">
        <v>26</v>
      </c>
      <c r="J4853" t="s">
        <v>243</v>
      </c>
      <c r="L4853" t="s">
        <v>368</v>
      </c>
      <c r="M4853" t="s">
        <v>369</v>
      </c>
      <c r="N4853" t="s">
        <v>480</v>
      </c>
    </row>
    <row r="4854" spans="1:14" hidden="1" x14ac:dyDescent="0.25">
      <c r="A4854" t="s">
        <v>241</v>
      </c>
      <c r="B4854" s="1">
        <v>45046</v>
      </c>
      <c r="C4854" t="s">
        <v>1041</v>
      </c>
      <c r="D4854" t="s">
        <v>1042</v>
      </c>
      <c r="E4854" s="4">
        <v>-620</v>
      </c>
      <c r="F4854" t="s">
        <v>567</v>
      </c>
      <c r="G4854" t="s">
        <v>471</v>
      </c>
      <c r="H4854" t="s">
        <v>288</v>
      </c>
      <c r="I4854" t="s">
        <v>26</v>
      </c>
      <c r="J4854" t="s">
        <v>243</v>
      </c>
      <c r="L4854" t="s">
        <v>368</v>
      </c>
      <c r="M4854" t="s">
        <v>369</v>
      </c>
      <c r="N4854" t="s">
        <v>489</v>
      </c>
    </row>
    <row r="4855" spans="1:14" hidden="1" x14ac:dyDescent="0.25">
      <c r="A4855" t="s">
        <v>241</v>
      </c>
      <c r="B4855" s="1">
        <v>45046</v>
      </c>
      <c r="C4855" t="s">
        <v>31</v>
      </c>
      <c r="D4855" t="s">
        <v>1293</v>
      </c>
      <c r="E4855" s="4">
        <v>-6227.5999999999985</v>
      </c>
      <c r="F4855" t="s">
        <v>567</v>
      </c>
      <c r="G4855" t="s">
        <v>471</v>
      </c>
      <c r="H4855" t="s">
        <v>288</v>
      </c>
      <c r="I4855" t="s">
        <v>26</v>
      </c>
      <c r="J4855" t="s">
        <v>243</v>
      </c>
      <c r="L4855" t="s">
        <v>368</v>
      </c>
      <c r="M4855" t="s">
        <v>369</v>
      </c>
      <c r="N4855" t="s">
        <v>480</v>
      </c>
    </row>
    <row r="4856" spans="1:14" hidden="1" x14ac:dyDescent="0.25">
      <c r="A4856" t="s">
        <v>241</v>
      </c>
      <c r="B4856" s="1">
        <v>45046</v>
      </c>
      <c r="C4856" t="s">
        <v>33</v>
      </c>
      <c r="D4856" t="s">
        <v>1043</v>
      </c>
      <c r="E4856" s="4">
        <v>-9.5</v>
      </c>
      <c r="F4856" t="s">
        <v>567</v>
      </c>
      <c r="G4856" t="s">
        <v>471</v>
      </c>
      <c r="H4856" t="s">
        <v>288</v>
      </c>
      <c r="I4856" t="s">
        <v>26</v>
      </c>
      <c r="J4856" t="s">
        <v>243</v>
      </c>
      <c r="L4856" t="s">
        <v>368</v>
      </c>
      <c r="M4856" t="s">
        <v>369</v>
      </c>
      <c r="N4856" t="s">
        <v>480</v>
      </c>
    </row>
    <row r="4857" spans="1:14" hidden="1" x14ac:dyDescent="0.25">
      <c r="A4857" t="s">
        <v>241</v>
      </c>
      <c r="B4857" s="1">
        <v>45046</v>
      </c>
      <c r="C4857" t="s">
        <v>34</v>
      </c>
      <c r="D4857" t="s">
        <v>1044</v>
      </c>
      <c r="E4857" s="4">
        <v>-33335.74</v>
      </c>
      <c r="F4857" t="s">
        <v>567</v>
      </c>
      <c r="G4857" t="s">
        <v>471</v>
      </c>
      <c r="H4857" t="s">
        <v>317</v>
      </c>
      <c r="I4857" t="s">
        <v>318</v>
      </c>
      <c r="J4857" t="s">
        <v>276</v>
      </c>
      <c r="L4857" t="s">
        <v>390</v>
      </c>
      <c r="M4857" t="s">
        <v>391</v>
      </c>
      <c r="N4857" t="s">
        <v>487</v>
      </c>
    </row>
    <row r="4858" spans="1:14" hidden="1" x14ac:dyDescent="0.25">
      <c r="A4858" t="s">
        <v>241</v>
      </c>
      <c r="B4858" s="1">
        <v>45046</v>
      </c>
      <c r="C4858" t="s">
        <v>25</v>
      </c>
      <c r="D4858" t="s">
        <v>1049</v>
      </c>
      <c r="E4858" s="4">
        <v>-627348.55000000016</v>
      </c>
      <c r="F4858" t="s">
        <v>567</v>
      </c>
      <c r="G4858" t="s">
        <v>471</v>
      </c>
      <c r="H4858" t="s">
        <v>244</v>
      </c>
      <c r="I4858" t="s">
        <v>245</v>
      </c>
      <c r="J4858" t="s">
        <v>244</v>
      </c>
      <c r="L4858" t="s">
        <v>368</v>
      </c>
      <c r="M4858" t="s">
        <v>369</v>
      </c>
      <c r="N4858" t="s">
        <v>480</v>
      </c>
    </row>
    <row r="4859" spans="1:14" hidden="1" x14ac:dyDescent="0.25">
      <c r="A4859" t="s">
        <v>241</v>
      </c>
      <c r="B4859" s="1">
        <v>45046</v>
      </c>
      <c r="C4859" t="s">
        <v>1062</v>
      </c>
      <c r="D4859" t="s">
        <v>1063</v>
      </c>
      <c r="E4859" s="4">
        <v>-0.24000000000000002</v>
      </c>
      <c r="F4859" t="s">
        <v>567</v>
      </c>
      <c r="G4859" t="s">
        <v>471</v>
      </c>
      <c r="H4859" t="s">
        <v>248</v>
      </c>
      <c r="I4859" t="s">
        <v>249</v>
      </c>
      <c r="J4859" t="s">
        <v>248</v>
      </c>
      <c r="L4859" t="s">
        <v>372</v>
      </c>
      <c r="M4859" t="s">
        <v>373</v>
      </c>
      <c r="N4859" t="s">
        <v>487</v>
      </c>
    </row>
    <row r="4860" spans="1:14" hidden="1" x14ac:dyDescent="0.25">
      <c r="A4860" t="s">
        <v>241</v>
      </c>
      <c r="B4860" s="1">
        <v>45046</v>
      </c>
      <c r="C4860" t="s">
        <v>1066</v>
      </c>
      <c r="D4860" t="s">
        <v>1067</v>
      </c>
      <c r="E4860" s="4">
        <v>-1.5899999999999612</v>
      </c>
      <c r="F4860" t="s">
        <v>567</v>
      </c>
      <c r="G4860" t="s">
        <v>471</v>
      </c>
      <c r="H4860" t="s">
        <v>248</v>
      </c>
      <c r="I4860" t="s">
        <v>249</v>
      </c>
      <c r="J4860" t="s">
        <v>248</v>
      </c>
      <c r="L4860" t="s">
        <v>372</v>
      </c>
      <c r="M4860" t="s">
        <v>373</v>
      </c>
      <c r="N4860" t="s">
        <v>487</v>
      </c>
    </row>
    <row r="4861" spans="1:14" hidden="1" x14ac:dyDescent="0.25">
      <c r="A4861" t="s">
        <v>241</v>
      </c>
      <c r="B4861" s="1">
        <v>45046</v>
      </c>
      <c r="C4861" t="s">
        <v>1068</v>
      </c>
      <c r="D4861" t="s">
        <v>1069</v>
      </c>
      <c r="E4861" s="4">
        <v>-614.09999999999957</v>
      </c>
      <c r="F4861" t="s">
        <v>567</v>
      </c>
      <c r="G4861" t="s">
        <v>471</v>
      </c>
      <c r="H4861" t="s">
        <v>248</v>
      </c>
      <c r="I4861" t="s">
        <v>249</v>
      </c>
      <c r="J4861" t="s">
        <v>248</v>
      </c>
      <c r="L4861" t="s">
        <v>372</v>
      </c>
      <c r="M4861" t="s">
        <v>373</v>
      </c>
      <c r="N4861" t="s">
        <v>487</v>
      </c>
    </row>
    <row r="4862" spans="1:14" hidden="1" x14ac:dyDescent="0.25">
      <c r="A4862" t="s">
        <v>241</v>
      </c>
      <c r="B4862" s="1">
        <v>45046</v>
      </c>
      <c r="C4862" t="s">
        <v>1168</v>
      </c>
      <c r="D4862" t="s">
        <v>1169</v>
      </c>
      <c r="E4862" s="4">
        <v>-2260.46</v>
      </c>
      <c r="F4862" t="s">
        <v>567</v>
      </c>
      <c r="G4862" t="s">
        <v>471</v>
      </c>
      <c r="H4862" t="s">
        <v>248</v>
      </c>
      <c r="I4862" t="s">
        <v>249</v>
      </c>
      <c r="J4862" t="s">
        <v>248</v>
      </c>
      <c r="L4862" t="s">
        <v>372</v>
      </c>
      <c r="M4862" t="s">
        <v>373</v>
      </c>
      <c r="N4862" t="s">
        <v>487</v>
      </c>
    </row>
    <row r="4863" spans="1:14" hidden="1" x14ac:dyDescent="0.25">
      <c r="A4863" t="s">
        <v>241</v>
      </c>
      <c r="B4863" s="1">
        <v>45046</v>
      </c>
      <c r="C4863" t="s">
        <v>1078</v>
      </c>
      <c r="D4863" t="s">
        <v>1079</v>
      </c>
      <c r="E4863" s="4">
        <v>-35</v>
      </c>
      <c r="F4863" t="s">
        <v>567</v>
      </c>
      <c r="G4863" t="s">
        <v>471</v>
      </c>
      <c r="H4863" t="s">
        <v>248</v>
      </c>
      <c r="I4863" t="s">
        <v>249</v>
      </c>
      <c r="J4863" t="s">
        <v>248</v>
      </c>
      <c r="L4863" t="s">
        <v>372</v>
      </c>
      <c r="M4863" t="s">
        <v>373</v>
      </c>
      <c r="N4863" t="s">
        <v>488</v>
      </c>
    </row>
    <row r="4864" spans="1:14" hidden="1" x14ac:dyDescent="0.25">
      <c r="A4864" t="s">
        <v>241</v>
      </c>
      <c r="B4864" s="1">
        <v>45046</v>
      </c>
      <c r="C4864" t="s">
        <v>1172</v>
      </c>
      <c r="D4864" t="s">
        <v>1173</v>
      </c>
      <c r="E4864" s="4">
        <v>-95568.1</v>
      </c>
      <c r="F4864" t="s">
        <v>567</v>
      </c>
      <c r="G4864" t="s">
        <v>471</v>
      </c>
      <c r="H4864" t="s">
        <v>291</v>
      </c>
      <c r="I4864" t="s">
        <v>292</v>
      </c>
      <c r="J4864" t="s">
        <v>251</v>
      </c>
      <c r="L4864" t="s">
        <v>372</v>
      </c>
      <c r="M4864" t="s">
        <v>373</v>
      </c>
      <c r="N4864" t="s">
        <v>487</v>
      </c>
    </row>
    <row r="4865" spans="1:14" hidden="1" x14ac:dyDescent="0.25">
      <c r="A4865" t="s">
        <v>241</v>
      </c>
      <c r="B4865" s="1">
        <v>45046</v>
      </c>
      <c r="C4865" t="s">
        <v>1322</v>
      </c>
      <c r="D4865" t="s">
        <v>1323</v>
      </c>
      <c r="E4865" s="4">
        <v>-237.19999999999993</v>
      </c>
      <c r="F4865" t="s">
        <v>567</v>
      </c>
      <c r="G4865" t="s">
        <v>471</v>
      </c>
      <c r="H4865" t="s">
        <v>291</v>
      </c>
      <c r="I4865" t="s">
        <v>292</v>
      </c>
      <c r="J4865" t="s">
        <v>251</v>
      </c>
      <c r="L4865" t="s">
        <v>372</v>
      </c>
      <c r="M4865" t="s">
        <v>373</v>
      </c>
      <c r="N4865" t="s">
        <v>489</v>
      </c>
    </row>
    <row r="4866" spans="1:14" hidden="1" x14ac:dyDescent="0.25">
      <c r="A4866" t="s">
        <v>241</v>
      </c>
      <c r="B4866" s="1">
        <v>45046</v>
      </c>
      <c r="C4866" t="s">
        <v>1101</v>
      </c>
      <c r="D4866" t="s">
        <v>1102</v>
      </c>
      <c r="E4866" s="4">
        <v>-15366.42</v>
      </c>
      <c r="F4866" t="s">
        <v>567</v>
      </c>
      <c r="G4866" t="s">
        <v>471</v>
      </c>
      <c r="H4866" t="s">
        <v>316</v>
      </c>
      <c r="I4866" t="s">
        <v>275</v>
      </c>
      <c r="J4866" t="s">
        <v>274</v>
      </c>
      <c r="L4866" t="s">
        <v>398</v>
      </c>
      <c r="M4866" t="s">
        <v>399</v>
      </c>
      <c r="N4866" t="s">
        <v>477</v>
      </c>
    </row>
    <row r="4867" spans="1:14" hidden="1" x14ac:dyDescent="0.25">
      <c r="A4867" t="s">
        <v>241</v>
      </c>
      <c r="B4867" s="1">
        <v>45046</v>
      </c>
      <c r="C4867" t="s">
        <v>570</v>
      </c>
      <c r="D4867" t="s">
        <v>571</v>
      </c>
      <c r="E4867" s="4">
        <v>10000</v>
      </c>
      <c r="F4867" t="s">
        <v>567</v>
      </c>
      <c r="G4867" t="s">
        <v>511</v>
      </c>
      <c r="H4867" t="s">
        <v>514</v>
      </c>
      <c r="I4867" t="s">
        <v>417</v>
      </c>
      <c r="J4867" t="s">
        <v>572</v>
      </c>
      <c r="L4867" t="s">
        <v>514</v>
      </c>
      <c r="M4867" t="s">
        <v>417</v>
      </c>
      <c r="N4867" t="s">
        <v>573</v>
      </c>
    </row>
    <row r="4868" spans="1:14" hidden="1" x14ac:dyDescent="0.25">
      <c r="A4868" t="s">
        <v>241</v>
      </c>
      <c r="B4868" s="1">
        <v>45046</v>
      </c>
      <c r="C4868" t="s">
        <v>576</v>
      </c>
      <c r="D4868" t="s">
        <v>577</v>
      </c>
      <c r="E4868" s="4">
        <v>17743</v>
      </c>
      <c r="F4868" t="s">
        <v>567</v>
      </c>
      <c r="G4868" t="s">
        <v>511</v>
      </c>
      <c r="H4868" t="s">
        <v>514</v>
      </c>
      <c r="I4868" t="s">
        <v>417</v>
      </c>
      <c r="J4868" t="s">
        <v>572</v>
      </c>
      <c r="L4868" t="s">
        <v>514</v>
      </c>
      <c r="M4868" t="s">
        <v>417</v>
      </c>
      <c r="N4868" t="s">
        <v>573</v>
      </c>
    </row>
    <row r="4869" spans="1:14" hidden="1" x14ac:dyDescent="0.25">
      <c r="A4869" t="s">
        <v>241</v>
      </c>
      <c r="B4869" s="1">
        <v>45046</v>
      </c>
      <c r="C4869" t="s">
        <v>580</v>
      </c>
      <c r="D4869" t="s">
        <v>581</v>
      </c>
      <c r="E4869" s="4">
        <v>88509.209999999992</v>
      </c>
      <c r="F4869" t="s">
        <v>567</v>
      </c>
      <c r="G4869" t="s">
        <v>511</v>
      </c>
      <c r="H4869" t="s">
        <v>514</v>
      </c>
      <c r="I4869" t="s">
        <v>417</v>
      </c>
      <c r="J4869" t="s">
        <v>572</v>
      </c>
      <c r="L4869" t="s">
        <v>514</v>
      </c>
      <c r="M4869" t="s">
        <v>417</v>
      </c>
      <c r="N4869" t="s">
        <v>573</v>
      </c>
    </row>
    <row r="4870" spans="1:14" hidden="1" x14ac:dyDescent="0.25">
      <c r="A4870" t="s">
        <v>241</v>
      </c>
      <c r="B4870" s="1">
        <v>45046</v>
      </c>
      <c r="C4870" t="s">
        <v>588</v>
      </c>
      <c r="D4870" t="s">
        <v>589</v>
      </c>
      <c r="E4870" s="4">
        <v>80910.75</v>
      </c>
      <c r="F4870" t="s">
        <v>567</v>
      </c>
      <c r="G4870" t="s">
        <v>511</v>
      </c>
      <c r="H4870" t="s">
        <v>514</v>
      </c>
      <c r="I4870" t="s">
        <v>417</v>
      </c>
      <c r="J4870" t="s">
        <v>572</v>
      </c>
      <c r="L4870" t="s">
        <v>514</v>
      </c>
      <c r="M4870" t="s">
        <v>417</v>
      </c>
      <c r="N4870" t="s">
        <v>573</v>
      </c>
    </row>
    <row r="4871" spans="1:14" hidden="1" x14ac:dyDescent="0.25">
      <c r="A4871" t="s">
        <v>241</v>
      </c>
      <c r="B4871" s="1">
        <v>45046</v>
      </c>
      <c r="C4871" t="s">
        <v>592</v>
      </c>
      <c r="D4871" t="s">
        <v>593</v>
      </c>
      <c r="E4871" s="4">
        <v>87545.25</v>
      </c>
      <c r="F4871" t="s">
        <v>567</v>
      </c>
      <c r="G4871" t="s">
        <v>511</v>
      </c>
      <c r="H4871" t="s">
        <v>518</v>
      </c>
      <c r="I4871" t="s">
        <v>419</v>
      </c>
      <c r="J4871" t="s">
        <v>594</v>
      </c>
      <c r="L4871" t="s">
        <v>518</v>
      </c>
      <c r="M4871" t="s">
        <v>419</v>
      </c>
      <c r="N4871" t="s">
        <v>573</v>
      </c>
    </row>
    <row r="4872" spans="1:14" hidden="1" x14ac:dyDescent="0.25">
      <c r="A4872" t="s">
        <v>241</v>
      </c>
      <c r="B4872" s="1">
        <v>45046</v>
      </c>
      <c r="C4872" t="s">
        <v>597</v>
      </c>
      <c r="D4872" t="s">
        <v>598</v>
      </c>
      <c r="E4872" s="4">
        <v>693957.03</v>
      </c>
      <c r="F4872" t="s">
        <v>567</v>
      </c>
      <c r="G4872" t="s">
        <v>511</v>
      </c>
      <c r="H4872" t="s">
        <v>518</v>
      </c>
      <c r="I4872" t="s">
        <v>419</v>
      </c>
      <c r="J4872" t="s">
        <v>594</v>
      </c>
      <c r="L4872" t="s">
        <v>518</v>
      </c>
      <c r="M4872" t="s">
        <v>419</v>
      </c>
      <c r="N4872" t="s">
        <v>573</v>
      </c>
    </row>
    <row r="4873" spans="1:14" hidden="1" x14ac:dyDescent="0.25">
      <c r="A4873" t="s">
        <v>241</v>
      </c>
      <c r="B4873" s="1">
        <v>45046</v>
      </c>
      <c r="C4873" t="s">
        <v>601</v>
      </c>
      <c r="D4873" t="s">
        <v>602</v>
      </c>
      <c r="E4873" s="4">
        <v>164051.22999999998</v>
      </c>
      <c r="F4873" t="s">
        <v>567</v>
      </c>
      <c r="G4873" t="s">
        <v>511</v>
      </c>
      <c r="H4873" t="s">
        <v>518</v>
      </c>
      <c r="I4873" t="s">
        <v>419</v>
      </c>
      <c r="J4873" t="s">
        <v>594</v>
      </c>
      <c r="L4873" t="s">
        <v>518</v>
      </c>
      <c r="M4873" t="s">
        <v>419</v>
      </c>
      <c r="N4873" t="s">
        <v>573</v>
      </c>
    </row>
    <row r="4874" spans="1:14" hidden="1" x14ac:dyDescent="0.25">
      <c r="A4874" t="s">
        <v>241</v>
      </c>
      <c r="B4874" s="1">
        <v>45046</v>
      </c>
      <c r="C4874" t="s">
        <v>605</v>
      </c>
      <c r="D4874" t="s">
        <v>606</v>
      </c>
      <c r="E4874" s="4">
        <v>204582.74</v>
      </c>
      <c r="F4874" t="s">
        <v>567</v>
      </c>
      <c r="G4874" t="s">
        <v>511</v>
      </c>
      <c r="H4874" t="s">
        <v>518</v>
      </c>
      <c r="I4874" t="s">
        <v>419</v>
      </c>
      <c r="J4874" t="s">
        <v>594</v>
      </c>
      <c r="L4874" t="s">
        <v>518</v>
      </c>
      <c r="M4874" t="s">
        <v>419</v>
      </c>
      <c r="N4874" t="s">
        <v>573</v>
      </c>
    </row>
    <row r="4875" spans="1:14" hidden="1" x14ac:dyDescent="0.25">
      <c r="A4875" t="s">
        <v>241</v>
      </c>
      <c r="B4875" s="1">
        <v>45046</v>
      </c>
      <c r="C4875" t="s">
        <v>1334</v>
      </c>
      <c r="D4875" t="s">
        <v>1335</v>
      </c>
      <c r="E4875" s="4">
        <v>13282.5</v>
      </c>
      <c r="F4875" t="s">
        <v>567</v>
      </c>
      <c r="G4875" t="s">
        <v>511</v>
      </c>
      <c r="H4875" t="s">
        <v>518</v>
      </c>
      <c r="I4875" t="s">
        <v>419</v>
      </c>
      <c r="J4875" t="s">
        <v>594</v>
      </c>
      <c r="L4875" t="s">
        <v>518</v>
      </c>
      <c r="M4875" t="s">
        <v>419</v>
      </c>
      <c r="N4875" t="s">
        <v>573</v>
      </c>
    </row>
    <row r="4876" spans="1:14" hidden="1" x14ac:dyDescent="0.25">
      <c r="A4876" t="s">
        <v>241</v>
      </c>
      <c r="B4876" s="1">
        <v>45046</v>
      </c>
      <c r="C4876" t="s">
        <v>611</v>
      </c>
      <c r="D4876" t="s">
        <v>612</v>
      </c>
      <c r="E4876" s="4">
        <v>258301.05000000002</v>
      </c>
      <c r="F4876" t="s">
        <v>567</v>
      </c>
      <c r="G4876" t="s">
        <v>511</v>
      </c>
      <c r="H4876" t="s">
        <v>518</v>
      </c>
      <c r="I4876" t="s">
        <v>419</v>
      </c>
      <c r="J4876" t="s">
        <v>594</v>
      </c>
      <c r="L4876" t="s">
        <v>518</v>
      </c>
      <c r="M4876" t="s">
        <v>419</v>
      </c>
      <c r="N4876" t="s">
        <v>573</v>
      </c>
    </row>
    <row r="4877" spans="1:14" hidden="1" x14ac:dyDescent="0.25">
      <c r="A4877" t="s">
        <v>241</v>
      </c>
      <c r="B4877" s="1">
        <v>45046</v>
      </c>
      <c r="C4877" t="s">
        <v>617</v>
      </c>
      <c r="D4877" t="s">
        <v>618</v>
      </c>
      <c r="E4877" s="4">
        <v>90642.930000000008</v>
      </c>
      <c r="F4877" t="s">
        <v>567</v>
      </c>
      <c r="G4877" t="s">
        <v>511</v>
      </c>
      <c r="H4877" t="s">
        <v>518</v>
      </c>
      <c r="I4877" t="s">
        <v>419</v>
      </c>
      <c r="J4877" t="s">
        <v>594</v>
      </c>
      <c r="L4877" t="s">
        <v>518</v>
      </c>
      <c r="M4877" t="s">
        <v>419</v>
      </c>
      <c r="N4877" t="s">
        <v>573</v>
      </c>
    </row>
    <row r="4878" spans="1:14" hidden="1" x14ac:dyDescent="0.25">
      <c r="A4878" t="s">
        <v>241</v>
      </c>
      <c r="B4878" s="1">
        <v>45046</v>
      </c>
      <c r="C4878" t="s">
        <v>621</v>
      </c>
      <c r="D4878" t="s">
        <v>622</v>
      </c>
      <c r="E4878" s="4">
        <v>16409.09</v>
      </c>
      <c r="F4878" t="s">
        <v>567</v>
      </c>
      <c r="G4878" t="s">
        <v>511</v>
      </c>
      <c r="H4878" t="s">
        <v>518</v>
      </c>
      <c r="I4878" t="s">
        <v>419</v>
      </c>
      <c r="J4878" t="s">
        <v>594</v>
      </c>
      <c r="L4878" t="s">
        <v>518</v>
      </c>
      <c r="M4878" t="s">
        <v>419</v>
      </c>
      <c r="N4878" t="s">
        <v>573</v>
      </c>
    </row>
    <row r="4879" spans="1:14" hidden="1" x14ac:dyDescent="0.25">
      <c r="A4879" t="s">
        <v>241</v>
      </c>
      <c r="B4879" s="1">
        <v>45046</v>
      </c>
      <c r="C4879" t="s">
        <v>625</v>
      </c>
      <c r="D4879" t="s">
        <v>626</v>
      </c>
      <c r="E4879" s="4">
        <v>102935.11000000002</v>
      </c>
      <c r="F4879" t="s">
        <v>567</v>
      </c>
      <c r="G4879" t="s">
        <v>511</v>
      </c>
      <c r="H4879" t="s">
        <v>518</v>
      </c>
      <c r="I4879" t="s">
        <v>419</v>
      </c>
      <c r="J4879" t="s">
        <v>594</v>
      </c>
      <c r="L4879" t="s">
        <v>518</v>
      </c>
      <c r="M4879" t="s">
        <v>419</v>
      </c>
      <c r="N4879" t="s">
        <v>573</v>
      </c>
    </row>
    <row r="4880" spans="1:14" hidden="1" x14ac:dyDescent="0.25">
      <c r="A4880" t="s">
        <v>241</v>
      </c>
      <c r="B4880" s="1">
        <v>45046</v>
      </c>
      <c r="C4880" t="s">
        <v>629</v>
      </c>
      <c r="D4880" t="s">
        <v>630</v>
      </c>
      <c r="E4880" s="4">
        <v>1760</v>
      </c>
      <c r="F4880" t="s">
        <v>567</v>
      </c>
      <c r="G4880" t="s">
        <v>511</v>
      </c>
      <c r="H4880" t="s">
        <v>518</v>
      </c>
      <c r="I4880" t="s">
        <v>419</v>
      </c>
      <c r="J4880" t="s">
        <v>594</v>
      </c>
      <c r="L4880" t="s">
        <v>518</v>
      </c>
      <c r="M4880" t="s">
        <v>419</v>
      </c>
      <c r="N4880" t="s">
        <v>573</v>
      </c>
    </row>
    <row r="4881" spans="1:14" hidden="1" x14ac:dyDescent="0.25">
      <c r="A4881" t="s">
        <v>241</v>
      </c>
      <c r="B4881" s="1">
        <v>45046</v>
      </c>
      <c r="C4881" t="s">
        <v>48</v>
      </c>
      <c r="D4881" t="s">
        <v>49</v>
      </c>
      <c r="E4881" s="4">
        <v>340</v>
      </c>
      <c r="F4881" t="s">
        <v>567</v>
      </c>
      <c r="G4881" t="s">
        <v>511</v>
      </c>
      <c r="H4881" t="s">
        <v>336</v>
      </c>
      <c r="I4881" t="s">
        <v>337</v>
      </c>
      <c r="J4881" t="s">
        <v>639</v>
      </c>
      <c r="L4881" t="s">
        <v>336</v>
      </c>
      <c r="M4881" t="s">
        <v>337</v>
      </c>
      <c r="N4881" t="s">
        <v>573</v>
      </c>
    </row>
    <row r="4882" spans="1:14" hidden="1" x14ac:dyDescent="0.25">
      <c r="A4882" t="s">
        <v>241</v>
      </c>
      <c r="B4882" s="1">
        <v>45046</v>
      </c>
      <c r="C4882" t="s">
        <v>53</v>
      </c>
      <c r="D4882" t="s">
        <v>54</v>
      </c>
      <c r="E4882" s="4">
        <v>2500</v>
      </c>
      <c r="F4882" t="s">
        <v>567</v>
      </c>
      <c r="G4882" t="s">
        <v>511</v>
      </c>
      <c r="H4882" t="s">
        <v>336</v>
      </c>
      <c r="I4882" t="s">
        <v>337</v>
      </c>
      <c r="J4882" t="s">
        <v>639</v>
      </c>
      <c r="L4882" t="s">
        <v>336</v>
      </c>
      <c r="M4882" t="s">
        <v>337</v>
      </c>
      <c r="N4882" t="s">
        <v>573</v>
      </c>
    </row>
    <row r="4883" spans="1:14" hidden="1" x14ac:dyDescent="0.25">
      <c r="A4883" t="s">
        <v>241</v>
      </c>
      <c r="B4883" s="1">
        <v>45046</v>
      </c>
      <c r="C4883" t="s">
        <v>57</v>
      </c>
      <c r="D4883" t="s">
        <v>58</v>
      </c>
      <c r="E4883" s="4">
        <v>250</v>
      </c>
      <c r="F4883" t="s">
        <v>567</v>
      </c>
      <c r="G4883" t="s">
        <v>511</v>
      </c>
      <c r="H4883" t="s">
        <v>336</v>
      </c>
      <c r="I4883" t="s">
        <v>337</v>
      </c>
      <c r="J4883" t="s">
        <v>639</v>
      </c>
      <c r="L4883" t="s">
        <v>336</v>
      </c>
      <c r="M4883" t="s">
        <v>337</v>
      </c>
      <c r="N4883" t="s">
        <v>573</v>
      </c>
    </row>
    <row r="4884" spans="1:14" hidden="1" x14ac:dyDescent="0.25">
      <c r="A4884" t="s">
        <v>241</v>
      </c>
      <c r="B4884" s="1">
        <v>45046</v>
      </c>
      <c r="C4884" t="s">
        <v>61</v>
      </c>
      <c r="D4884" t="s">
        <v>62</v>
      </c>
      <c r="E4884" s="4">
        <v>997500</v>
      </c>
      <c r="F4884" t="s">
        <v>567</v>
      </c>
      <c r="G4884" t="s">
        <v>511</v>
      </c>
      <c r="H4884" t="s">
        <v>336</v>
      </c>
      <c r="I4884" t="s">
        <v>337</v>
      </c>
      <c r="J4884" t="s">
        <v>639</v>
      </c>
      <c r="L4884" t="s">
        <v>336</v>
      </c>
      <c r="M4884" t="s">
        <v>337</v>
      </c>
      <c r="N4884" t="s">
        <v>573</v>
      </c>
    </row>
    <row r="4885" spans="1:14" hidden="1" x14ac:dyDescent="0.25">
      <c r="A4885" t="s">
        <v>241</v>
      </c>
      <c r="B4885" s="1">
        <v>45046</v>
      </c>
      <c r="C4885" t="s">
        <v>64</v>
      </c>
      <c r="D4885" t="s">
        <v>65</v>
      </c>
      <c r="E4885" s="4">
        <v>16915.2</v>
      </c>
      <c r="F4885" t="s">
        <v>567</v>
      </c>
      <c r="G4885" t="s">
        <v>511</v>
      </c>
      <c r="H4885" t="s">
        <v>336</v>
      </c>
      <c r="I4885" t="s">
        <v>337</v>
      </c>
      <c r="J4885" t="s">
        <v>639</v>
      </c>
      <c r="L4885" t="s">
        <v>336</v>
      </c>
      <c r="M4885" t="s">
        <v>337</v>
      </c>
      <c r="N4885" t="s">
        <v>573</v>
      </c>
    </row>
    <row r="4886" spans="1:14" hidden="1" x14ac:dyDescent="0.25">
      <c r="A4886" t="s">
        <v>241</v>
      </c>
      <c r="B4886" s="1">
        <v>45046</v>
      </c>
      <c r="C4886" t="s">
        <v>66</v>
      </c>
      <c r="D4886" t="s">
        <v>67</v>
      </c>
      <c r="E4886" s="4">
        <v>185955.64999999997</v>
      </c>
      <c r="F4886" t="s">
        <v>567</v>
      </c>
      <c r="G4886" t="s">
        <v>511</v>
      </c>
      <c r="H4886" t="s">
        <v>336</v>
      </c>
      <c r="I4886" t="s">
        <v>337</v>
      </c>
      <c r="J4886" t="s">
        <v>639</v>
      </c>
      <c r="L4886" t="s">
        <v>336</v>
      </c>
      <c r="M4886" t="s">
        <v>337</v>
      </c>
      <c r="N4886" t="s">
        <v>573</v>
      </c>
    </row>
    <row r="4887" spans="1:14" hidden="1" x14ac:dyDescent="0.25">
      <c r="A4887" t="s">
        <v>241</v>
      </c>
      <c r="B4887" s="1">
        <v>45046</v>
      </c>
      <c r="C4887" t="s">
        <v>139</v>
      </c>
      <c r="D4887" t="s">
        <v>654</v>
      </c>
      <c r="E4887" s="4">
        <v>883958.85</v>
      </c>
      <c r="F4887" t="s">
        <v>567</v>
      </c>
      <c r="G4887" t="s">
        <v>511</v>
      </c>
      <c r="H4887" t="s">
        <v>338</v>
      </c>
      <c r="I4887" t="s">
        <v>136</v>
      </c>
      <c r="J4887" t="s">
        <v>655</v>
      </c>
      <c r="L4887" t="s">
        <v>338</v>
      </c>
      <c r="M4887" t="s">
        <v>136</v>
      </c>
      <c r="N4887" t="s">
        <v>573</v>
      </c>
    </row>
    <row r="4888" spans="1:14" hidden="1" x14ac:dyDescent="0.25">
      <c r="A4888" t="s">
        <v>241</v>
      </c>
      <c r="B4888" s="1">
        <v>45046</v>
      </c>
      <c r="C4888" t="s">
        <v>143</v>
      </c>
      <c r="D4888" t="s">
        <v>662</v>
      </c>
      <c r="E4888" s="4">
        <v>660483.18000000005</v>
      </c>
      <c r="F4888" t="s">
        <v>567</v>
      </c>
      <c r="G4888" t="s">
        <v>511</v>
      </c>
      <c r="H4888" t="s">
        <v>338</v>
      </c>
      <c r="I4888" t="s">
        <v>136</v>
      </c>
      <c r="J4888" t="s">
        <v>655</v>
      </c>
      <c r="L4888" t="s">
        <v>338</v>
      </c>
      <c r="M4888" t="s">
        <v>136</v>
      </c>
      <c r="N4888" t="s">
        <v>573</v>
      </c>
    </row>
    <row r="4889" spans="1:14" hidden="1" x14ac:dyDescent="0.25">
      <c r="A4889" t="s">
        <v>241</v>
      </c>
      <c r="B4889" s="1">
        <v>45046</v>
      </c>
      <c r="C4889" t="s">
        <v>665</v>
      </c>
      <c r="D4889" t="s">
        <v>666</v>
      </c>
      <c r="E4889" s="4">
        <v>1011718.3199999928</v>
      </c>
      <c r="F4889" t="s">
        <v>567</v>
      </c>
      <c r="G4889" t="s">
        <v>511</v>
      </c>
      <c r="H4889" t="s">
        <v>340</v>
      </c>
      <c r="I4889" t="s">
        <v>341</v>
      </c>
      <c r="J4889" t="s">
        <v>667</v>
      </c>
      <c r="L4889" t="s">
        <v>340</v>
      </c>
      <c r="M4889" t="s">
        <v>341</v>
      </c>
      <c r="N4889" t="s">
        <v>573</v>
      </c>
    </row>
    <row r="4890" spans="1:14" hidden="1" x14ac:dyDescent="0.25">
      <c r="A4890" t="s">
        <v>241</v>
      </c>
      <c r="B4890" s="1">
        <v>45046</v>
      </c>
      <c r="C4890" t="s">
        <v>670</v>
      </c>
      <c r="D4890" t="s">
        <v>671</v>
      </c>
      <c r="E4890" s="4">
        <v>55761.190000000024</v>
      </c>
      <c r="F4890" t="s">
        <v>567</v>
      </c>
      <c r="G4890" t="s">
        <v>511</v>
      </c>
      <c r="H4890" t="s">
        <v>340</v>
      </c>
      <c r="I4890" t="s">
        <v>341</v>
      </c>
      <c r="J4890" t="s">
        <v>667</v>
      </c>
      <c r="L4890" t="s">
        <v>340</v>
      </c>
      <c r="M4890" t="s">
        <v>341</v>
      </c>
      <c r="N4890" t="s">
        <v>573</v>
      </c>
    </row>
    <row r="4891" spans="1:14" hidden="1" x14ac:dyDescent="0.25">
      <c r="A4891" t="s">
        <v>241</v>
      </c>
      <c r="B4891" s="1">
        <v>45046</v>
      </c>
      <c r="C4891" t="s">
        <v>674</v>
      </c>
      <c r="D4891" t="s">
        <v>675</v>
      </c>
      <c r="E4891" s="4">
        <v>11219.999999999942</v>
      </c>
      <c r="F4891" t="s">
        <v>567</v>
      </c>
      <c r="G4891" t="s">
        <v>511</v>
      </c>
      <c r="H4891" t="s">
        <v>340</v>
      </c>
      <c r="I4891" t="s">
        <v>341</v>
      </c>
      <c r="J4891" t="s">
        <v>667</v>
      </c>
      <c r="L4891" t="s">
        <v>340</v>
      </c>
      <c r="M4891" t="s">
        <v>341</v>
      </c>
      <c r="N4891" t="s">
        <v>573</v>
      </c>
    </row>
    <row r="4892" spans="1:14" hidden="1" x14ac:dyDescent="0.25">
      <c r="A4892" t="s">
        <v>241</v>
      </c>
      <c r="B4892" s="1">
        <v>45046</v>
      </c>
      <c r="C4892" t="s">
        <v>687</v>
      </c>
      <c r="D4892" t="s">
        <v>688</v>
      </c>
      <c r="E4892" s="4">
        <v>377.19</v>
      </c>
      <c r="F4892" t="s">
        <v>567</v>
      </c>
      <c r="G4892" t="s">
        <v>511</v>
      </c>
      <c r="H4892" t="s">
        <v>355</v>
      </c>
      <c r="I4892" t="s">
        <v>356</v>
      </c>
      <c r="J4892" t="s">
        <v>689</v>
      </c>
      <c r="L4892" t="s">
        <v>355</v>
      </c>
      <c r="M4892" t="s">
        <v>427</v>
      </c>
      <c r="N4892" t="s">
        <v>573</v>
      </c>
    </row>
    <row r="4893" spans="1:14" hidden="1" x14ac:dyDescent="0.25">
      <c r="A4893" t="s">
        <v>241</v>
      </c>
      <c r="B4893" s="1">
        <v>45046</v>
      </c>
      <c r="C4893" t="s">
        <v>1184</v>
      </c>
      <c r="D4893" t="s">
        <v>1185</v>
      </c>
      <c r="E4893" s="4">
        <v>153417.74</v>
      </c>
      <c r="F4893" t="s">
        <v>567</v>
      </c>
      <c r="G4893" t="s">
        <v>511</v>
      </c>
      <c r="H4893" t="s">
        <v>355</v>
      </c>
      <c r="I4893" t="s">
        <v>356</v>
      </c>
      <c r="J4893" t="s">
        <v>689</v>
      </c>
      <c r="L4893" t="s">
        <v>355</v>
      </c>
      <c r="M4893" t="s">
        <v>427</v>
      </c>
      <c r="N4893" t="s">
        <v>573</v>
      </c>
    </row>
    <row r="4894" spans="1:14" hidden="1" x14ac:dyDescent="0.25">
      <c r="A4894" t="s">
        <v>241</v>
      </c>
      <c r="B4894" s="1">
        <v>45046</v>
      </c>
      <c r="C4894" t="s">
        <v>700</v>
      </c>
      <c r="D4894" t="s">
        <v>701</v>
      </c>
      <c r="E4894" s="4">
        <v>10732.319999999998</v>
      </c>
      <c r="F4894" t="s">
        <v>567</v>
      </c>
      <c r="G4894" t="s">
        <v>511</v>
      </c>
      <c r="H4894" t="s">
        <v>355</v>
      </c>
      <c r="I4894" t="s">
        <v>356</v>
      </c>
      <c r="J4894" t="s">
        <v>689</v>
      </c>
      <c r="L4894" t="s">
        <v>355</v>
      </c>
      <c r="M4894" t="s">
        <v>427</v>
      </c>
      <c r="N4894" t="s">
        <v>573</v>
      </c>
    </row>
    <row r="4895" spans="1:14" hidden="1" x14ac:dyDescent="0.25">
      <c r="A4895" t="s">
        <v>241</v>
      </c>
      <c r="B4895" s="1">
        <v>45046</v>
      </c>
      <c r="C4895" t="s">
        <v>710</v>
      </c>
      <c r="D4895" t="s">
        <v>711</v>
      </c>
      <c r="E4895" s="4">
        <v>8233.590000000002</v>
      </c>
      <c r="F4895" t="s">
        <v>567</v>
      </c>
      <c r="G4895" t="s">
        <v>511</v>
      </c>
      <c r="H4895" t="s">
        <v>355</v>
      </c>
      <c r="I4895" t="s">
        <v>356</v>
      </c>
      <c r="J4895" t="s">
        <v>689</v>
      </c>
      <c r="L4895" t="s">
        <v>355</v>
      </c>
      <c r="M4895" t="s">
        <v>427</v>
      </c>
      <c r="N4895" t="s">
        <v>573</v>
      </c>
    </row>
    <row r="4896" spans="1:14" hidden="1" x14ac:dyDescent="0.25">
      <c r="A4896" t="s">
        <v>241</v>
      </c>
      <c r="B4896" s="1">
        <v>45046</v>
      </c>
      <c r="C4896" t="s">
        <v>1186</v>
      </c>
      <c r="D4896" t="s">
        <v>1187</v>
      </c>
      <c r="E4896" s="4">
        <v>1430</v>
      </c>
      <c r="F4896" t="s">
        <v>567</v>
      </c>
      <c r="G4896" t="s">
        <v>511</v>
      </c>
      <c r="H4896" t="s">
        <v>355</v>
      </c>
      <c r="I4896" t="s">
        <v>356</v>
      </c>
      <c r="J4896" t="s">
        <v>689</v>
      </c>
      <c r="L4896" t="s">
        <v>355</v>
      </c>
      <c r="M4896" t="s">
        <v>427</v>
      </c>
      <c r="N4896" t="s">
        <v>573</v>
      </c>
    </row>
    <row r="4897" spans="1:14" hidden="1" x14ac:dyDescent="0.25">
      <c r="A4897" t="s">
        <v>241</v>
      </c>
      <c r="B4897" s="1">
        <v>45046</v>
      </c>
      <c r="C4897" t="s">
        <v>723</v>
      </c>
      <c r="D4897" t="s">
        <v>724</v>
      </c>
      <c r="E4897" s="4">
        <v>27136.760000000013</v>
      </c>
      <c r="F4897" t="s">
        <v>567</v>
      </c>
      <c r="G4897" t="s">
        <v>511</v>
      </c>
      <c r="H4897" t="s">
        <v>345</v>
      </c>
      <c r="I4897" t="s">
        <v>346</v>
      </c>
      <c r="J4897" t="s">
        <v>725</v>
      </c>
      <c r="L4897" t="s">
        <v>342</v>
      </c>
      <c r="M4897" t="s">
        <v>346</v>
      </c>
      <c r="N4897" t="s">
        <v>573</v>
      </c>
    </row>
    <row r="4898" spans="1:14" hidden="1" x14ac:dyDescent="0.25">
      <c r="A4898" t="s">
        <v>241</v>
      </c>
      <c r="B4898" s="1">
        <v>45046</v>
      </c>
      <c r="C4898" t="s">
        <v>728</v>
      </c>
      <c r="D4898" t="s">
        <v>729</v>
      </c>
      <c r="E4898" s="4">
        <v>2796.9300000000658</v>
      </c>
      <c r="F4898" t="s">
        <v>567</v>
      </c>
      <c r="G4898" t="s">
        <v>511</v>
      </c>
      <c r="H4898" t="s">
        <v>345</v>
      </c>
      <c r="I4898" t="s">
        <v>346</v>
      </c>
      <c r="J4898" t="s">
        <v>684</v>
      </c>
      <c r="L4898" t="s">
        <v>345</v>
      </c>
      <c r="M4898" t="s">
        <v>346</v>
      </c>
      <c r="N4898" t="s">
        <v>573</v>
      </c>
    </row>
    <row r="4899" spans="1:14" hidden="1" x14ac:dyDescent="0.25">
      <c r="A4899" t="s">
        <v>241</v>
      </c>
      <c r="B4899" s="1">
        <v>45046</v>
      </c>
      <c r="C4899" t="s">
        <v>736</v>
      </c>
      <c r="D4899" t="s">
        <v>737</v>
      </c>
      <c r="E4899" s="4">
        <v>108042.3</v>
      </c>
      <c r="F4899" t="s">
        <v>567</v>
      </c>
      <c r="G4899" t="s">
        <v>511</v>
      </c>
      <c r="H4899" t="s">
        <v>345</v>
      </c>
      <c r="I4899" t="s">
        <v>346</v>
      </c>
      <c r="J4899" t="s">
        <v>684</v>
      </c>
      <c r="L4899" t="s">
        <v>345</v>
      </c>
      <c r="M4899" t="s">
        <v>346</v>
      </c>
      <c r="N4899" t="s">
        <v>573</v>
      </c>
    </row>
    <row r="4900" spans="1:14" hidden="1" x14ac:dyDescent="0.25">
      <c r="A4900" t="s">
        <v>241</v>
      </c>
      <c r="B4900" s="1">
        <v>45046</v>
      </c>
      <c r="C4900" t="s">
        <v>740</v>
      </c>
      <c r="D4900" t="s">
        <v>741</v>
      </c>
      <c r="E4900" s="4">
        <v>1325.0000000000427</v>
      </c>
      <c r="F4900" t="s">
        <v>567</v>
      </c>
      <c r="G4900" t="s">
        <v>511</v>
      </c>
      <c r="H4900" t="s">
        <v>345</v>
      </c>
      <c r="I4900" t="s">
        <v>346</v>
      </c>
      <c r="J4900" t="s">
        <v>684</v>
      </c>
      <c r="L4900" t="s">
        <v>345</v>
      </c>
      <c r="M4900" t="s">
        <v>346</v>
      </c>
      <c r="N4900" t="s">
        <v>573</v>
      </c>
    </row>
    <row r="4901" spans="1:14" hidden="1" x14ac:dyDescent="0.25">
      <c r="A4901" t="s">
        <v>241</v>
      </c>
      <c r="B4901" s="1">
        <v>45046</v>
      </c>
      <c r="C4901" t="s">
        <v>749</v>
      </c>
      <c r="D4901" t="s">
        <v>750</v>
      </c>
      <c r="E4901" s="4">
        <v>1874.770000000015</v>
      </c>
      <c r="F4901" t="s">
        <v>567</v>
      </c>
      <c r="G4901" t="s">
        <v>511</v>
      </c>
      <c r="H4901" t="s">
        <v>345</v>
      </c>
      <c r="I4901" t="s">
        <v>346</v>
      </c>
      <c r="J4901" t="s">
        <v>684</v>
      </c>
      <c r="L4901" t="s">
        <v>345</v>
      </c>
      <c r="M4901" t="s">
        <v>346</v>
      </c>
      <c r="N4901" t="s">
        <v>573</v>
      </c>
    </row>
    <row r="4902" spans="1:14" hidden="1" x14ac:dyDescent="0.25">
      <c r="A4902" t="s">
        <v>241</v>
      </c>
      <c r="B4902" s="1">
        <v>45046</v>
      </c>
      <c r="C4902" t="s">
        <v>753</v>
      </c>
      <c r="D4902" t="s">
        <v>754</v>
      </c>
      <c r="E4902" s="4">
        <v>49592.770000000004</v>
      </c>
      <c r="F4902" t="s">
        <v>567</v>
      </c>
      <c r="G4902" t="s">
        <v>511</v>
      </c>
      <c r="H4902" t="s">
        <v>345</v>
      </c>
      <c r="I4902" t="s">
        <v>346</v>
      </c>
      <c r="J4902" t="s">
        <v>684</v>
      </c>
      <c r="L4902" t="s">
        <v>345</v>
      </c>
      <c r="M4902" t="s">
        <v>346</v>
      </c>
      <c r="N4902" t="s">
        <v>573</v>
      </c>
    </row>
    <row r="4903" spans="1:14" hidden="1" x14ac:dyDescent="0.25">
      <c r="A4903" t="s">
        <v>241</v>
      </c>
      <c r="B4903" s="1">
        <v>45046</v>
      </c>
      <c r="C4903" t="s">
        <v>765</v>
      </c>
      <c r="D4903" t="s">
        <v>766</v>
      </c>
      <c r="E4903" s="4">
        <v>53.55</v>
      </c>
      <c r="F4903" t="s">
        <v>567</v>
      </c>
      <c r="G4903" t="s">
        <v>511</v>
      </c>
      <c r="H4903" t="s">
        <v>345</v>
      </c>
      <c r="I4903" t="s">
        <v>346</v>
      </c>
      <c r="J4903" t="s">
        <v>684</v>
      </c>
      <c r="L4903" t="s">
        <v>345</v>
      </c>
      <c r="M4903" t="s">
        <v>346</v>
      </c>
      <c r="N4903" t="s">
        <v>573</v>
      </c>
    </row>
    <row r="4904" spans="1:14" hidden="1" x14ac:dyDescent="0.25">
      <c r="A4904" t="s">
        <v>241</v>
      </c>
      <c r="B4904" s="1">
        <v>45046</v>
      </c>
      <c r="C4904" t="s">
        <v>1188</v>
      </c>
      <c r="D4904" t="s">
        <v>1189</v>
      </c>
      <c r="E4904" s="4">
        <v>1091.8000000000002</v>
      </c>
      <c r="F4904" t="s">
        <v>567</v>
      </c>
      <c r="G4904" t="s">
        <v>511</v>
      </c>
      <c r="H4904" t="s">
        <v>345</v>
      </c>
      <c r="I4904" t="s">
        <v>346</v>
      </c>
      <c r="J4904" t="s">
        <v>684</v>
      </c>
      <c r="L4904" t="s">
        <v>345</v>
      </c>
      <c r="M4904" t="s">
        <v>346</v>
      </c>
      <c r="N4904" t="s">
        <v>573</v>
      </c>
    </row>
    <row r="4905" spans="1:14" hidden="1" x14ac:dyDescent="0.25">
      <c r="A4905" t="s">
        <v>241</v>
      </c>
      <c r="B4905" s="1">
        <v>45046</v>
      </c>
      <c r="C4905" t="s">
        <v>1190</v>
      </c>
      <c r="D4905" t="s">
        <v>1191</v>
      </c>
      <c r="E4905" s="4">
        <v>179.04999999998955</v>
      </c>
      <c r="F4905" t="s">
        <v>567</v>
      </c>
      <c r="G4905" t="s">
        <v>511</v>
      </c>
      <c r="H4905" t="s">
        <v>345</v>
      </c>
      <c r="I4905" t="s">
        <v>346</v>
      </c>
      <c r="J4905" t="s">
        <v>684</v>
      </c>
      <c r="L4905" t="s">
        <v>345</v>
      </c>
      <c r="M4905" t="s">
        <v>346</v>
      </c>
      <c r="N4905" t="s">
        <v>573</v>
      </c>
    </row>
    <row r="4906" spans="1:14" hidden="1" x14ac:dyDescent="0.25">
      <c r="A4906" t="s">
        <v>241</v>
      </c>
      <c r="B4906" s="1">
        <v>45046</v>
      </c>
      <c r="C4906" t="s">
        <v>783</v>
      </c>
      <c r="D4906" t="s">
        <v>784</v>
      </c>
      <c r="E4906" s="4">
        <v>1120</v>
      </c>
      <c r="F4906" t="s">
        <v>567</v>
      </c>
      <c r="G4906" t="s">
        <v>511</v>
      </c>
      <c r="H4906" t="s">
        <v>345</v>
      </c>
      <c r="I4906" t="s">
        <v>346</v>
      </c>
      <c r="J4906" t="s">
        <v>684</v>
      </c>
      <c r="L4906" t="s">
        <v>345</v>
      </c>
      <c r="M4906" t="s">
        <v>432</v>
      </c>
      <c r="N4906" t="s">
        <v>573</v>
      </c>
    </row>
    <row r="4907" spans="1:14" hidden="1" x14ac:dyDescent="0.25">
      <c r="A4907" t="s">
        <v>241</v>
      </c>
      <c r="B4907" s="1">
        <v>45046</v>
      </c>
      <c r="C4907" t="s">
        <v>68</v>
      </c>
      <c r="D4907" t="s">
        <v>69</v>
      </c>
      <c r="E4907" s="4">
        <v>53.240000000002965</v>
      </c>
      <c r="F4907" t="s">
        <v>567</v>
      </c>
      <c r="G4907" t="s">
        <v>511</v>
      </c>
      <c r="H4907" t="s">
        <v>324</v>
      </c>
      <c r="I4907" t="s">
        <v>323</v>
      </c>
      <c r="J4907" t="s">
        <v>787</v>
      </c>
      <c r="L4907" t="s">
        <v>324</v>
      </c>
      <c r="M4907" t="s">
        <v>323</v>
      </c>
      <c r="N4907" t="s">
        <v>573</v>
      </c>
    </row>
    <row r="4908" spans="1:14" hidden="1" x14ac:dyDescent="0.25">
      <c r="A4908" t="s">
        <v>241</v>
      </c>
      <c r="B4908" s="1">
        <v>45046</v>
      </c>
      <c r="C4908" t="s">
        <v>70</v>
      </c>
      <c r="D4908" t="s">
        <v>71</v>
      </c>
      <c r="E4908" s="4">
        <v>35221.225999998947</v>
      </c>
      <c r="F4908" t="s">
        <v>567</v>
      </c>
      <c r="G4908" t="s">
        <v>511</v>
      </c>
      <c r="H4908" t="s">
        <v>324</v>
      </c>
      <c r="I4908" t="s">
        <v>323</v>
      </c>
      <c r="J4908" t="s">
        <v>787</v>
      </c>
      <c r="L4908" t="s">
        <v>324</v>
      </c>
      <c r="M4908" t="s">
        <v>323</v>
      </c>
      <c r="N4908" t="s">
        <v>573</v>
      </c>
    </row>
    <row r="4909" spans="1:14" hidden="1" x14ac:dyDescent="0.25">
      <c r="A4909" t="s">
        <v>241</v>
      </c>
      <c r="B4909" s="1">
        <v>45046</v>
      </c>
      <c r="C4909" t="s">
        <v>72</v>
      </c>
      <c r="D4909" t="s">
        <v>73</v>
      </c>
      <c r="E4909" s="4">
        <v>2558.0499999999993</v>
      </c>
      <c r="F4909" t="s">
        <v>567</v>
      </c>
      <c r="G4909" t="s">
        <v>511</v>
      </c>
      <c r="H4909" t="s">
        <v>324</v>
      </c>
      <c r="I4909" t="s">
        <v>323</v>
      </c>
      <c r="J4909" t="s">
        <v>787</v>
      </c>
      <c r="L4909" t="s">
        <v>324</v>
      </c>
      <c r="M4909" t="s">
        <v>323</v>
      </c>
      <c r="N4909" t="s">
        <v>573</v>
      </c>
    </row>
    <row r="4910" spans="1:14" hidden="1" x14ac:dyDescent="0.25">
      <c r="A4910" t="s">
        <v>241</v>
      </c>
      <c r="B4910" s="1">
        <v>45046</v>
      </c>
      <c r="C4910" t="s">
        <v>74</v>
      </c>
      <c r="D4910" t="s">
        <v>75</v>
      </c>
      <c r="E4910" s="4">
        <v>489.8</v>
      </c>
      <c r="F4910" t="s">
        <v>567</v>
      </c>
      <c r="G4910" t="s">
        <v>511</v>
      </c>
      <c r="H4910" t="s">
        <v>324</v>
      </c>
      <c r="I4910" t="s">
        <v>323</v>
      </c>
      <c r="J4910" t="s">
        <v>787</v>
      </c>
      <c r="L4910" t="s">
        <v>324</v>
      </c>
      <c r="M4910" t="s">
        <v>323</v>
      </c>
      <c r="N4910" t="s">
        <v>573</v>
      </c>
    </row>
    <row r="4911" spans="1:14" hidden="1" x14ac:dyDescent="0.25">
      <c r="A4911" t="s">
        <v>241</v>
      </c>
      <c r="B4911" s="1">
        <v>45046</v>
      </c>
      <c r="C4911" t="s">
        <v>76</v>
      </c>
      <c r="D4911" t="s">
        <v>77</v>
      </c>
      <c r="E4911" s="4">
        <v>452.36</v>
      </c>
      <c r="F4911" t="s">
        <v>567</v>
      </c>
      <c r="G4911" t="s">
        <v>511</v>
      </c>
      <c r="H4911" t="s">
        <v>324</v>
      </c>
      <c r="I4911" t="s">
        <v>323</v>
      </c>
      <c r="J4911" t="s">
        <v>787</v>
      </c>
      <c r="L4911" t="s">
        <v>324</v>
      </c>
      <c r="M4911" t="s">
        <v>323</v>
      </c>
      <c r="N4911" t="s">
        <v>573</v>
      </c>
    </row>
    <row r="4912" spans="1:14" hidden="1" x14ac:dyDescent="0.25">
      <c r="A4912" t="s">
        <v>241</v>
      </c>
      <c r="B4912" s="1">
        <v>45046</v>
      </c>
      <c r="C4912" t="s">
        <v>1342</v>
      </c>
      <c r="D4912" t="s">
        <v>1343</v>
      </c>
      <c r="E4912" s="4">
        <v>402.09999999999997</v>
      </c>
      <c r="F4912" t="s">
        <v>567</v>
      </c>
      <c r="G4912" t="s">
        <v>511</v>
      </c>
      <c r="H4912" t="s">
        <v>324</v>
      </c>
      <c r="I4912" t="s">
        <v>323</v>
      </c>
      <c r="J4912" t="s">
        <v>787</v>
      </c>
      <c r="L4912" t="s">
        <v>324</v>
      </c>
      <c r="M4912" t="s">
        <v>323</v>
      </c>
      <c r="N4912" t="s">
        <v>573</v>
      </c>
    </row>
    <row r="4913" spans="1:14" hidden="1" x14ac:dyDescent="0.25">
      <c r="A4913" t="s">
        <v>241</v>
      </c>
      <c r="B4913" s="1">
        <v>45046</v>
      </c>
      <c r="C4913" t="s">
        <v>78</v>
      </c>
      <c r="D4913" t="s">
        <v>79</v>
      </c>
      <c r="E4913" s="4">
        <v>332084.83000000619</v>
      </c>
      <c r="F4913" t="s">
        <v>567</v>
      </c>
      <c r="G4913" t="s">
        <v>511</v>
      </c>
      <c r="H4913" t="s">
        <v>324</v>
      </c>
      <c r="I4913" t="s">
        <v>323</v>
      </c>
      <c r="J4913" t="s">
        <v>787</v>
      </c>
      <c r="L4913" t="s">
        <v>324</v>
      </c>
      <c r="M4913" t="s">
        <v>323</v>
      </c>
      <c r="N4913" t="s">
        <v>573</v>
      </c>
    </row>
    <row r="4914" spans="1:14" hidden="1" x14ac:dyDescent="0.25">
      <c r="A4914" t="s">
        <v>241</v>
      </c>
      <c r="B4914" s="1">
        <v>45046</v>
      </c>
      <c r="C4914" t="s">
        <v>80</v>
      </c>
      <c r="D4914" t="s">
        <v>81</v>
      </c>
      <c r="E4914" s="4">
        <v>293129.85999999993</v>
      </c>
      <c r="F4914" t="s">
        <v>567</v>
      </c>
      <c r="G4914" t="s">
        <v>511</v>
      </c>
      <c r="H4914" t="s">
        <v>324</v>
      </c>
      <c r="I4914" t="s">
        <v>323</v>
      </c>
      <c r="J4914" t="s">
        <v>787</v>
      </c>
      <c r="L4914" t="s">
        <v>324</v>
      </c>
      <c r="M4914" t="s">
        <v>323</v>
      </c>
      <c r="N4914" t="s">
        <v>573</v>
      </c>
    </row>
    <row r="4915" spans="1:14" hidden="1" x14ac:dyDescent="0.25">
      <c r="A4915" t="s">
        <v>241</v>
      </c>
      <c r="B4915" s="1">
        <v>45046</v>
      </c>
      <c r="C4915" t="s">
        <v>82</v>
      </c>
      <c r="D4915" t="s">
        <v>83</v>
      </c>
      <c r="E4915" s="4">
        <v>1906.3000000000029</v>
      </c>
      <c r="F4915" t="s">
        <v>567</v>
      </c>
      <c r="G4915" t="s">
        <v>511</v>
      </c>
      <c r="H4915" t="s">
        <v>324</v>
      </c>
      <c r="I4915" t="s">
        <v>323</v>
      </c>
      <c r="J4915" t="s">
        <v>787</v>
      </c>
      <c r="L4915" t="s">
        <v>324</v>
      </c>
      <c r="M4915" t="s">
        <v>323</v>
      </c>
      <c r="N4915" t="s">
        <v>573</v>
      </c>
    </row>
    <row r="4916" spans="1:14" hidden="1" x14ac:dyDescent="0.25">
      <c r="A4916" t="s">
        <v>241</v>
      </c>
      <c r="B4916" s="1">
        <v>45046</v>
      </c>
      <c r="C4916" t="s">
        <v>84</v>
      </c>
      <c r="D4916" t="s">
        <v>85</v>
      </c>
      <c r="E4916" s="4">
        <v>62682.380000002704</v>
      </c>
      <c r="F4916" t="s">
        <v>567</v>
      </c>
      <c r="G4916" t="s">
        <v>511</v>
      </c>
      <c r="H4916" t="s">
        <v>324</v>
      </c>
      <c r="I4916" t="s">
        <v>323</v>
      </c>
      <c r="J4916" t="s">
        <v>787</v>
      </c>
      <c r="L4916" t="s">
        <v>324</v>
      </c>
      <c r="M4916" t="s">
        <v>323</v>
      </c>
      <c r="N4916" t="s">
        <v>573</v>
      </c>
    </row>
    <row r="4917" spans="1:14" hidden="1" x14ac:dyDescent="0.25">
      <c r="A4917" t="s">
        <v>241</v>
      </c>
      <c r="B4917" s="1">
        <v>45046</v>
      </c>
      <c r="C4917" t="s">
        <v>86</v>
      </c>
      <c r="D4917" t="s">
        <v>87</v>
      </c>
      <c r="E4917" s="4">
        <v>136572.30999999997</v>
      </c>
      <c r="F4917" t="s">
        <v>567</v>
      </c>
      <c r="G4917" t="s">
        <v>511</v>
      </c>
      <c r="H4917" t="s">
        <v>324</v>
      </c>
      <c r="I4917" t="s">
        <v>323</v>
      </c>
      <c r="J4917" t="s">
        <v>787</v>
      </c>
      <c r="L4917" t="s">
        <v>324</v>
      </c>
      <c r="M4917" t="s">
        <v>323</v>
      </c>
      <c r="N4917" t="s">
        <v>573</v>
      </c>
    </row>
    <row r="4918" spans="1:14" hidden="1" x14ac:dyDescent="0.25">
      <c r="A4918" t="s">
        <v>241</v>
      </c>
      <c r="B4918" s="1">
        <v>45046</v>
      </c>
      <c r="C4918" t="s">
        <v>88</v>
      </c>
      <c r="D4918" t="s">
        <v>89</v>
      </c>
      <c r="E4918" s="4">
        <v>24295.680000000299</v>
      </c>
      <c r="F4918" t="s">
        <v>567</v>
      </c>
      <c r="G4918" t="s">
        <v>511</v>
      </c>
      <c r="H4918" t="s">
        <v>324</v>
      </c>
      <c r="I4918" t="s">
        <v>323</v>
      </c>
      <c r="J4918" t="s">
        <v>787</v>
      </c>
      <c r="L4918" t="s">
        <v>324</v>
      </c>
      <c r="M4918" t="s">
        <v>323</v>
      </c>
      <c r="N4918" t="s">
        <v>573</v>
      </c>
    </row>
    <row r="4919" spans="1:14" hidden="1" x14ac:dyDescent="0.25">
      <c r="A4919" t="s">
        <v>241</v>
      </c>
      <c r="B4919" s="1">
        <v>45046</v>
      </c>
      <c r="C4919" t="s">
        <v>90</v>
      </c>
      <c r="D4919" t="s">
        <v>91</v>
      </c>
      <c r="E4919" s="4">
        <v>13821.389999999985</v>
      </c>
      <c r="F4919" t="s">
        <v>567</v>
      </c>
      <c r="G4919" t="s">
        <v>511</v>
      </c>
      <c r="H4919" t="s">
        <v>324</v>
      </c>
      <c r="I4919" t="s">
        <v>323</v>
      </c>
      <c r="J4919" t="s">
        <v>787</v>
      </c>
      <c r="L4919" t="s">
        <v>324</v>
      </c>
      <c r="M4919" t="s">
        <v>323</v>
      </c>
      <c r="N4919" t="s">
        <v>573</v>
      </c>
    </row>
    <row r="4920" spans="1:14" hidden="1" x14ac:dyDescent="0.25">
      <c r="A4920" t="s">
        <v>241</v>
      </c>
      <c r="B4920" s="1">
        <v>45046</v>
      </c>
      <c r="C4920" t="s">
        <v>92</v>
      </c>
      <c r="D4920" t="s">
        <v>93</v>
      </c>
      <c r="E4920" s="4">
        <v>218502.16899999999</v>
      </c>
      <c r="F4920" t="s">
        <v>567</v>
      </c>
      <c r="G4920" t="s">
        <v>511</v>
      </c>
      <c r="H4920" t="s">
        <v>324</v>
      </c>
      <c r="I4920" t="s">
        <v>323</v>
      </c>
      <c r="J4920" t="s">
        <v>787</v>
      </c>
      <c r="L4920" t="s">
        <v>324</v>
      </c>
      <c r="M4920" t="s">
        <v>323</v>
      </c>
      <c r="N4920" t="s">
        <v>573</v>
      </c>
    </row>
    <row r="4921" spans="1:14" hidden="1" x14ac:dyDescent="0.25">
      <c r="A4921" t="s">
        <v>241</v>
      </c>
      <c r="B4921" s="1">
        <v>45046</v>
      </c>
      <c r="C4921" t="s">
        <v>94</v>
      </c>
      <c r="D4921" t="s">
        <v>95</v>
      </c>
      <c r="E4921" s="4">
        <v>15273.790000000003</v>
      </c>
      <c r="F4921" t="s">
        <v>567</v>
      </c>
      <c r="G4921" t="s">
        <v>511</v>
      </c>
      <c r="H4921" t="s">
        <v>324</v>
      </c>
      <c r="I4921" t="s">
        <v>323</v>
      </c>
      <c r="J4921" t="s">
        <v>787</v>
      </c>
      <c r="L4921" t="s">
        <v>324</v>
      </c>
      <c r="M4921" t="s">
        <v>323</v>
      </c>
      <c r="N4921" t="s">
        <v>573</v>
      </c>
    </row>
    <row r="4922" spans="1:14" hidden="1" x14ac:dyDescent="0.25">
      <c r="A4922" t="s">
        <v>241</v>
      </c>
      <c r="B4922" s="1">
        <v>45046</v>
      </c>
      <c r="C4922" t="s">
        <v>96</v>
      </c>
      <c r="D4922" t="s">
        <v>97</v>
      </c>
      <c r="E4922" s="4">
        <v>36333.519999999975</v>
      </c>
      <c r="F4922" t="s">
        <v>567</v>
      </c>
      <c r="G4922" t="s">
        <v>511</v>
      </c>
      <c r="H4922" t="s">
        <v>324</v>
      </c>
      <c r="I4922" t="s">
        <v>323</v>
      </c>
      <c r="J4922" t="s">
        <v>787</v>
      </c>
      <c r="L4922" t="s">
        <v>324</v>
      </c>
      <c r="M4922" t="s">
        <v>323</v>
      </c>
      <c r="N4922" t="s">
        <v>573</v>
      </c>
    </row>
    <row r="4923" spans="1:14" hidden="1" x14ac:dyDescent="0.25">
      <c r="A4923" t="s">
        <v>241</v>
      </c>
      <c r="B4923" s="1">
        <v>45046</v>
      </c>
      <c r="C4923" t="s">
        <v>98</v>
      </c>
      <c r="D4923" t="s">
        <v>99</v>
      </c>
      <c r="E4923" s="4">
        <v>1928.5600000000011</v>
      </c>
      <c r="F4923" t="s">
        <v>567</v>
      </c>
      <c r="G4923" t="s">
        <v>511</v>
      </c>
      <c r="H4923" t="s">
        <v>324</v>
      </c>
      <c r="I4923" t="s">
        <v>323</v>
      </c>
      <c r="J4923" t="s">
        <v>787</v>
      </c>
      <c r="L4923" t="s">
        <v>324</v>
      </c>
      <c r="M4923" t="s">
        <v>323</v>
      </c>
      <c r="N4923" t="s">
        <v>573</v>
      </c>
    </row>
    <row r="4924" spans="1:14" hidden="1" x14ac:dyDescent="0.25">
      <c r="A4924" t="s">
        <v>241</v>
      </c>
      <c r="B4924" s="1">
        <v>45046</v>
      </c>
      <c r="C4924" t="s">
        <v>1298</v>
      </c>
      <c r="D4924" t="s">
        <v>1299</v>
      </c>
      <c r="E4924" s="4">
        <v>1832.3499999999881</v>
      </c>
      <c r="F4924" t="s">
        <v>567</v>
      </c>
      <c r="G4924" t="s">
        <v>511</v>
      </c>
      <c r="H4924" t="s">
        <v>324</v>
      </c>
      <c r="I4924" t="s">
        <v>323</v>
      </c>
      <c r="J4924" t="s">
        <v>787</v>
      </c>
      <c r="L4924" t="s">
        <v>324</v>
      </c>
      <c r="M4924" t="s">
        <v>323</v>
      </c>
      <c r="N4924" t="s">
        <v>573</v>
      </c>
    </row>
    <row r="4925" spans="1:14" hidden="1" x14ac:dyDescent="0.25">
      <c r="A4925" t="s">
        <v>241</v>
      </c>
      <c r="B4925" s="1">
        <v>45046</v>
      </c>
      <c r="C4925" t="s">
        <v>100</v>
      </c>
      <c r="D4925" t="s">
        <v>101</v>
      </c>
      <c r="E4925" s="4">
        <v>1000153.42</v>
      </c>
      <c r="F4925" t="s">
        <v>567</v>
      </c>
      <c r="G4925" t="s">
        <v>511</v>
      </c>
      <c r="H4925" t="s">
        <v>324</v>
      </c>
      <c r="I4925" t="s">
        <v>323</v>
      </c>
      <c r="J4925" t="s">
        <v>787</v>
      </c>
      <c r="L4925" t="s">
        <v>324</v>
      </c>
      <c r="M4925" t="s">
        <v>323</v>
      </c>
      <c r="N4925" t="s">
        <v>573</v>
      </c>
    </row>
    <row r="4926" spans="1:14" hidden="1" x14ac:dyDescent="0.25">
      <c r="A4926" t="s">
        <v>241</v>
      </c>
      <c r="B4926" s="1">
        <v>45046</v>
      </c>
      <c r="C4926" t="s">
        <v>108</v>
      </c>
      <c r="D4926" t="s">
        <v>109</v>
      </c>
      <c r="E4926" s="4">
        <v>2000000</v>
      </c>
      <c r="F4926" t="s">
        <v>567</v>
      </c>
      <c r="G4926" t="s">
        <v>511</v>
      </c>
      <c r="H4926" t="s">
        <v>324</v>
      </c>
      <c r="I4926" t="s">
        <v>323</v>
      </c>
      <c r="J4926" t="s">
        <v>787</v>
      </c>
      <c r="L4926" t="s">
        <v>324</v>
      </c>
      <c r="M4926" t="s">
        <v>323</v>
      </c>
      <c r="N4926" t="s">
        <v>573</v>
      </c>
    </row>
    <row r="4927" spans="1:14" hidden="1" x14ac:dyDescent="0.25">
      <c r="A4927" t="s">
        <v>241</v>
      </c>
      <c r="B4927" s="1">
        <v>45046</v>
      </c>
      <c r="C4927" t="s">
        <v>1232</v>
      </c>
      <c r="D4927" t="s">
        <v>1233</v>
      </c>
      <c r="E4927" s="4">
        <v>4.9999979892163537E-3</v>
      </c>
      <c r="F4927" t="s">
        <v>567</v>
      </c>
      <c r="G4927" t="s">
        <v>511</v>
      </c>
      <c r="H4927" t="s">
        <v>351</v>
      </c>
      <c r="I4927" t="s">
        <v>354</v>
      </c>
      <c r="J4927" t="s">
        <v>848</v>
      </c>
      <c r="L4927" t="s">
        <v>351</v>
      </c>
      <c r="M4927" t="s">
        <v>440</v>
      </c>
      <c r="N4927" t="s">
        <v>573</v>
      </c>
    </row>
    <row r="4928" spans="1:14" hidden="1" x14ac:dyDescent="0.25">
      <c r="A4928" t="s">
        <v>241</v>
      </c>
      <c r="B4928" s="1">
        <v>45046</v>
      </c>
      <c r="C4928" t="s">
        <v>744</v>
      </c>
      <c r="D4928" t="s">
        <v>745</v>
      </c>
      <c r="E4928" s="4">
        <v>-323.49999999996965</v>
      </c>
      <c r="F4928" t="s">
        <v>567</v>
      </c>
      <c r="G4928" t="s">
        <v>511</v>
      </c>
      <c r="H4928" t="s">
        <v>348</v>
      </c>
      <c r="I4928" t="s">
        <v>349</v>
      </c>
      <c r="J4928" t="s">
        <v>746</v>
      </c>
      <c r="L4928" t="s">
        <v>348</v>
      </c>
      <c r="M4928" t="s">
        <v>346</v>
      </c>
      <c r="N4928" t="s">
        <v>573</v>
      </c>
    </row>
    <row r="4929" spans="1:14" hidden="1" x14ac:dyDescent="0.25">
      <c r="A4929" t="s">
        <v>241</v>
      </c>
      <c r="B4929" s="1">
        <v>45046</v>
      </c>
      <c r="C4929" t="s">
        <v>846</v>
      </c>
      <c r="D4929" t="s">
        <v>847</v>
      </c>
      <c r="E4929" s="4">
        <v>-8000.00000000006</v>
      </c>
      <c r="F4929" t="s">
        <v>567</v>
      </c>
      <c r="G4929" t="s">
        <v>511</v>
      </c>
      <c r="H4929" t="s">
        <v>347</v>
      </c>
      <c r="I4929" t="s">
        <v>350</v>
      </c>
      <c r="J4929" t="s">
        <v>848</v>
      </c>
      <c r="L4929" t="s">
        <v>347</v>
      </c>
      <c r="M4929" t="s">
        <v>350</v>
      </c>
      <c r="N4929" t="s">
        <v>573</v>
      </c>
    </row>
    <row r="4930" spans="1:14" hidden="1" x14ac:dyDescent="0.25">
      <c r="A4930" t="s">
        <v>241</v>
      </c>
      <c r="B4930" s="1">
        <v>45046</v>
      </c>
      <c r="C4930" t="s">
        <v>851</v>
      </c>
      <c r="D4930" t="s">
        <v>852</v>
      </c>
      <c r="E4930" s="4">
        <v>-100000</v>
      </c>
      <c r="F4930" t="s">
        <v>567</v>
      </c>
      <c r="G4930" t="s">
        <v>511</v>
      </c>
      <c r="H4930" t="s">
        <v>347</v>
      </c>
      <c r="I4930" t="s">
        <v>350</v>
      </c>
      <c r="J4930" t="s">
        <v>848</v>
      </c>
      <c r="L4930" t="s">
        <v>347</v>
      </c>
      <c r="M4930" t="s">
        <v>350</v>
      </c>
      <c r="N4930" t="s">
        <v>573</v>
      </c>
    </row>
    <row r="4931" spans="1:14" hidden="1" x14ac:dyDescent="0.25">
      <c r="A4931" t="s">
        <v>241</v>
      </c>
      <c r="B4931" s="1">
        <v>45046</v>
      </c>
      <c r="C4931" t="s">
        <v>855</v>
      </c>
      <c r="D4931" t="s">
        <v>856</v>
      </c>
      <c r="E4931" s="4">
        <v>-800000</v>
      </c>
      <c r="F4931" t="s">
        <v>567</v>
      </c>
      <c r="G4931" t="s">
        <v>511</v>
      </c>
      <c r="H4931" t="s">
        <v>347</v>
      </c>
      <c r="I4931" t="s">
        <v>350</v>
      </c>
      <c r="J4931" t="s">
        <v>848</v>
      </c>
      <c r="L4931" t="s">
        <v>347</v>
      </c>
      <c r="M4931" t="s">
        <v>350</v>
      </c>
      <c r="N4931" t="s">
        <v>573</v>
      </c>
    </row>
    <row r="4932" spans="1:14" hidden="1" x14ac:dyDescent="0.25">
      <c r="A4932" t="s">
        <v>241</v>
      </c>
      <c r="B4932" s="1">
        <v>45046</v>
      </c>
      <c r="C4932" t="s">
        <v>859</v>
      </c>
      <c r="D4932" t="s">
        <v>860</v>
      </c>
      <c r="E4932" s="4">
        <v>-62928.91</v>
      </c>
      <c r="F4932" t="s">
        <v>567</v>
      </c>
      <c r="G4932" t="s">
        <v>511</v>
      </c>
      <c r="H4932" t="s">
        <v>351</v>
      </c>
      <c r="I4932" t="s">
        <v>354</v>
      </c>
      <c r="J4932" t="s">
        <v>848</v>
      </c>
      <c r="L4932" t="s">
        <v>351</v>
      </c>
      <c r="M4932" t="s">
        <v>438</v>
      </c>
      <c r="N4932" t="s">
        <v>573</v>
      </c>
    </row>
    <row r="4933" spans="1:14" hidden="1" x14ac:dyDescent="0.25">
      <c r="A4933" t="s">
        <v>241</v>
      </c>
      <c r="B4933" s="1">
        <v>45046</v>
      </c>
      <c r="C4933" t="s">
        <v>1192</v>
      </c>
      <c r="D4933" t="s">
        <v>1193</v>
      </c>
      <c r="E4933" s="4">
        <v>-185955.65000000002</v>
      </c>
      <c r="F4933" t="s">
        <v>567</v>
      </c>
      <c r="G4933" t="s">
        <v>511</v>
      </c>
      <c r="H4933" t="s">
        <v>351</v>
      </c>
      <c r="I4933" t="s">
        <v>354</v>
      </c>
      <c r="J4933" t="s">
        <v>848</v>
      </c>
      <c r="L4933" t="s">
        <v>1194</v>
      </c>
      <c r="M4933" t="s">
        <v>442</v>
      </c>
      <c r="N4933" t="s">
        <v>573</v>
      </c>
    </row>
    <row r="4934" spans="1:14" hidden="1" x14ac:dyDescent="0.25">
      <c r="A4934" t="s">
        <v>241</v>
      </c>
      <c r="B4934" s="1">
        <v>45046</v>
      </c>
      <c r="C4934" t="s">
        <v>865</v>
      </c>
      <c r="D4934" t="s">
        <v>866</v>
      </c>
      <c r="E4934" s="4">
        <v>-86282.830000000016</v>
      </c>
      <c r="F4934" t="s">
        <v>567</v>
      </c>
      <c r="G4934" t="s">
        <v>511</v>
      </c>
      <c r="H4934" t="s">
        <v>351</v>
      </c>
      <c r="I4934" t="s">
        <v>354</v>
      </c>
      <c r="J4934" t="s">
        <v>848</v>
      </c>
      <c r="L4934" t="s">
        <v>351</v>
      </c>
      <c r="M4934" t="s">
        <v>440</v>
      </c>
      <c r="N4934" t="s">
        <v>573</v>
      </c>
    </row>
    <row r="4935" spans="1:14" hidden="1" x14ac:dyDescent="0.25">
      <c r="A4935" t="s">
        <v>241</v>
      </c>
      <c r="B4935" s="1">
        <v>45046</v>
      </c>
      <c r="C4935" t="s">
        <v>1326</v>
      </c>
      <c r="D4935" t="s">
        <v>1327</v>
      </c>
      <c r="E4935" s="4">
        <v>-68372.169999995676</v>
      </c>
      <c r="F4935" t="s">
        <v>567</v>
      </c>
      <c r="G4935" t="s">
        <v>511</v>
      </c>
      <c r="H4935" t="s">
        <v>351</v>
      </c>
      <c r="I4935" t="s">
        <v>354</v>
      </c>
      <c r="J4935" t="s">
        <v>848</v>
      </c>
      <c r="L4935" t="s">
        <v>351</v>
      </c>
      <c r="M4935" t="s">
        <v>440</v>
      </c>
      <c r="N4935" t="s">
        <v>573</v>
      </c>
    </row>
    <row r="4936" spans="1:14" hidden="1" x14ac:dyDescent="0.25">
      <c r="A4936" t="s">
        <v>241</v>
      </c>
      <c r="B4936" s="1">
        <v>45046</v>
      </c>
      <c r="C4936" t="s">
        <v>871</v>
      </c>
      <c r="D4936" t="s">
        <v>872</v>
      </c>
      <c r="E4936" s="4">
        <v>-104189.62</v>
      </c>
      <c r="F4936" t="s">
        <v>567</v>
      </c>
      <c r="G4936" t="s">
        <v>511</v>
      </c>
      <c r="H4936" t="s">
        <v>519</v>
      </c>
      <c r="I4936" t="s">
        <v>513</v>
      </c>
      <c r="J4936" t="s">
        <v>594</v>
      </c>
      <c r="L4936" t="s">
        <v>519</v>
      </c>
      <c r="M4936" t="s">
        <v>419</v>
      </c>
      <c r="N4936" t="s">
        <v>573</v>
      </c>
    </row>
    <row r="4937" spans="1:14" hidden="1" x14ac:dyDescent="0.25">
      <c r="A4937" t="s">
        <v>241</v>
      </c>
      <c r="B4937" s="1">
        <v>45046</v>
      </c>
      <c r="C4937" t="s">
        <v>873</v>
      </c>
      <c r="D4937" t="s">
        <v>874</v>
      </c>
      <c r="E4937" s="4">
        <v>-209105.68000000002</v>
      </c>
      <c r="F4937" t="s">
        <v>567</v>
      </c>
      <c r="G4937" t="s">
        <v>511</v>
      </c>
      <c r="H4937" t="s">
        <v>519</v>
      </c>
      <c r="I4937" t="s">
        <v>513</v>
      </c>
      <c r="J4937" t="s">
        <v>594</v>
      </c>
      <c r="L4937" t="s">
        <v>519</v>
      </c>
      <c r="M4937" t="s">
        <v>419</v>
      </c>
      <c r="N4937" t="s">
        <v>573</v>
      </c>
    </row>
    <row r="4938" spans="1:14" hidden="1" x14ac:dyDescent="0.25">
      <c r="A4938" t="s">
        <v>241</v>
      </c>
      <c r="B4938" s="1">
        <v>45046</v>
      </c>
      <c r="C4938" t="s">
        <v>875</v>
      </c>
      <c r="D4938" t="s">
        <v>876</v>
      </c>
      <c r="E4938" s="4">
        <v>-130693.5</v>
      </c>
      <c r="F4938" t="s">
        <v>567</v>
      </c>
      <c r="G4938" t="s">
        <v>511</v>
      </c>
      <c r="H4938" t="s">
        <v>519</v>
      </c>
      <c r="I4938" t="s">
        <v>513</v>
      </c>
      <c r="J4938" t="s">
        <v>594</v>
      </c>
      <c r="L4938" t="s">
        <v>519</v>
      </c>
      <c r="M4938" t="s">
        <v>419</v>
      </c>
      <c r="N4938" t="s">
        <v>573</v>
      </c>
    </row>
    <row r="4939" spans="1:14" hidden="1" x14ac:dyDescent="0.25">
      <c r="A4939" t="s">
        <v>241</v>
      </c>
      <c r="B4939" s="1">
        <v>45046</v>
      </c>
      <c r="C4939" t="s">
        <v>877</v>
      </c>
      <c r="D4939" t="s">
        <v>878</v>
      </c>
      <c r="E4939" s="4">
        <v>-792</v>
      </c>
      <c r="F4939" t="s">
        <v>567</v>
      </c>
      <c r="G4939" t="s">
        <v>511</v>
      </c>
      <c r="H4939" t="s">
        <v>519</v>
      </c>
      <c r="I4939" t="s">
        <v>513</v>
      </c>
      <c r="J4939" t="s">
        <v>594</v>
      </c>
      <c r="L4939" t="s">
        <v>519</v>
      </c>
      <c r="M4939" t="s">
        <v>419</v>
      </c>
      <c r="N4939" t="s">
        <v>573</v>
      </c>
    </row>
    <row r="4940" spans="1:14" hidden="1" x14ac:dyDescent="0.25">
      <c r="A4940" t="s">
        <v>241</v>
      </c>
      <c r="B4940" s="1">
        <v>45046</v>
      </c>
      <c r="C4940" t="s">
        <v>879</v>
      </c>
      <c r="D4940" t="s">
        <v>880</v>
      </c>
      <c r="E4940" s="4">
        <v>-51454.32</v>
      </c>
      <c r="F4940" t="s">
        <v>567</v>
      </c>
      <c r="G4940" t="s">
        <v>511</v>
      </c>
      <c r="H4940" t="s">
        <v>519</v>
      </c>
      <c r="I4940" t="s">
        <v>513</v>
      </c>
      <c r="J4940" t="s">
        <v>594</v>
      </c>
      <c r="L4940" t="s">
        <v>519</v>
      </c>
      <c r="M4940" t="s">
        <v>419</v>
      </c>
      <c r="N4940" t="s">
        <v>573</v>
      </c>
    </row>
    <row r="4941" spans="1:14" hidden="1" x14ac:dyDescent="0.25">
      <c r="A4941" t="s">
        <v>241</v>
      </c>
      <c r="B4941" s="1">
        <v>45046</v>
      </c>
      <c r="C4941" t="s">
        <v>881</v>
      </c>
      <c r="D4941" t="s">
        <v>882</v>
      </c>
      <c r="E4941" s="4">
        <v>-16408.5</v>
      </c>
      <c r="F4941" t="s">
        <v>567</v>
      </c>
      <c r="G4941" t="s">
        <v>511</v>
      </c>
      <c r="H4941" t="s">
        <v>519</v>
      </c>
      <c r="I4941" t="s">
        <v>513</v>
      </c>
      <c r="J4941" t="s">
        <v>594</v>
      </c>
      <c r="L4941" t="s">
        <v>519</v>
      </c>
      <c r="M4941" t="s">
        <v>419</v>
      </c>
      <c r="N4941" t="s">
        <v>573</v>
      </c>
    </row>
    <row r="4942" spans="1:14" hidden="1" x14ac:dyDescent="0.25">
      <c r="A4942" t="s">
        <v>241</v>
      </c>
      <c r="B4942" s="1">
        <v>45046</v>
      </c>
      <c r="C4942" t="s">
        <v>883</v>
      </c>
      <c r="D4942" t="s">
        <v>884</v>
      </c>
      <c r="E4942" s="4">
        <v>-37664.42</v>
      </c>
      <c r="F4942" t="s">
        <v>567</v>
      </c>
      <c r="G4942" t="s">
        <v>511</v>
      </c>
      <c r="H4942" t="s">
        <v>519</v>
      </c>
      <c r="I4942" t="s">
        <v>513</v>
      </c>
      <c r="J4942" t="s">
        <v>594</v>
      </c>
      <c r="L4942" t="s">
        <v>519</v>
      </c>
      <c r="M4942" t="s">
        <v>419</v>
      </c>
      <c r="N4942" t="s">
        <v>573</v>
      </c>
    </row>
    <row r="4943" spans="1:14" hidden="1" x14ac:dyDescent="0.25">
      <c r="A4943" t="s">
        <v>241</v>
      </c>
      <c r="B4943" s="1">
        <v>45046</v>
      </c>
      <c r="C4943" t="s">
        <v>885</v>
      </c>
      <c r="D4943" t="s">
        <v>886</v>
      </c>
      <c r="E4943" s="4">
        <v>-9208.98</v>
      </c>
      <c r="F4943" t="s">
        <v>567</v>
      </c>
      <c r="G4943" t="s">
        <v>511</v>
      </c>
      <c r="H4943" t="s">
        <v>519</v>
      </c>
      <c r="I4943" t="s">
        <v>513</v>
      </c>
      <c r="J4943" t="s">
        <v>594</v>
      </c>
      <c r="L4943" t="s">
        <v>519</v>
      </c>
      <c r="M4943" t="s">
        <v>419</v>
      </c>
      <c r="N4943" t="s">
        <v>573</v>
      </c>
    </row>
    <row r="4944" spans="1:14" hidden="1" x14ac:dyDescent="0.25">
      <c r="A4944" t="s">
        <v>241</v>
      </c>
      <c r="B4944" s="1">
        <v>45046</v>
      </c>
      <c r="C4944" t="s">
        <v>887</v>
      </c>
      <c r="D4944" t="s">
        <v>888</v>
      </c>
      <c r="E4944" s="4">
        <v>-10000</v>
      </c>
      <c r="F4944" t="s">
        <v>567</v>
      </c>
      <c r="G4944" t="s">
        <v>511</v>
      </c>
      <c r="H4944" t="s">
        <v>516</v>
      </c>
      <c r="I4944" t="s">
        <v>512</v>
      </c>
      <c r="J4944" t="s">
        <v>572</v>
      </c>
      <c r="L4944" t="s">
        <v>516</v>
      </c>
      <c r="M4944" t="s">
        <v>417</v>
      </c>
      <c r="N4944" t="s">
        <v>573</v>
      </c>
    </row>
    <row r="4945" spans="1:14" hidden="1" x14ac:dyDescent="0.25">
      <c r="A4945" t="s">
        <v>241</v>
      </c>
      <c r="B4945" s="1">
        <v>45046</v>
      </c>
      <c r="C4945" t="s">
        <v>891</v>
      </c>
      <c r="D4945" t="s">
        <v>892</v>
      </c>
      <c r="E4945" s="4">
        <v>-5023</v>
      </c>
      <c r="F4945" t="s">
        <v>567</v>
      </c>
      <c r="G4945" t="s">
        <v>511</v>
      </c>
      <c r="H4945" t="s">
        <v>516</v>
      </c>
      <c r="I4945" t="s">
        <v>512</v>
      </c>
      <c r="J4945" t="s">
        <v>572</v>
      </c>
      <c r="L4945" t="s">
        <v>516</v>
      </c>
      <c r="M4945" t="s">
        <v>417</v>
      </c>
      <c r="N4945" t="s">
        <v>573</v>
      </c>
    </row>
    <row r="4946" spans="1:14" hidden="1" x14ac:dyDescent="0.25">
      <c r="A4946" t="s">
        <v>241</v>
      </c>
      <c r="B4946" s="1">
        <v>45046</v>
      </c>
      <c r="C4946" t="s">
        <v>893</v>
      </c>
      <c r="D4946" t="s">
        <v>894</v>
      </c>
      <c r="E4946" s="4">
        <v>-35407.530000000021</v>
      </c>
      <c r="F4946" t="s">
        <v>567</v>
      </c>
      <c r="G4946" t="s">
        <v>511</v>
      </c>
      <c r="H4946" t="s">
        <v>516</v>
      </c>
      <c r="I4946" t="s">
        <v>512</v>
      </c>
      <c r="J4946" t="s">
        <v>572</v>
      </c>
      <c r="L4946" t="s">
        <v>516</v>
      </c>
      <c r="M4946" t="s">
        <v>417</v>
      </c>
      <c r="N4946" t="s">
        <v>573</v>
      </c>
    </row>
    <row r="4947" spans="1:14" hidden="1" x14ac:dyDescent="0.25">
      <c r="A4947" t="s">
        <v>241</v>
      </c>
      <c r="B4947" s="1">
        <v>45046</v>
      </c>
      <c r="C4947" t="s">
        <v>895</v>
      </c>
      <c r="D4947" t="s">
        <v>896</v>
      </c>
      <c r="E4947" s="4">
        <v>-50940.84</v>
      </c>
      <c r="F4947" t="s">
        <v>567</v>
      </c>
      <c r="G4947" t="s">
        <v>511</v>
      </c>
      <c r="H4947" t="s">
        <v>516</v>
      </c>
      <c r="I4947" t="s">
        <v>512</v>
      </c>
      <c r="J4947" t="s">
        <v>572</v>
      </c>
      <c r="L4947" t="s">
        <v>516</v>
      </c>
      <c r="M4947" t="s">
        <v>417</v>
      </c>
      <c r="N4947" t="s">
        <v>573</v>
      </c>
    </row>
    <row r="4948" spans="1:14" hidden="1" x14ac:dyDescent="0.25">
      <c r="A4948" t="s">
        <v>241</v>
      </c>
      <c r="B4948" s="1">
        <v>45046</v>
      </c>
      <c r="C4948" t="s">
        <v>897</v>
      </c>
      <c r="D4948" t="s">
        <v>898</v>
      </c>
      <c r="E4948" s="4">
        <v>-1145372</v>
      </c>
      <c r="F4948" t="s">
        <v>567</v>
      </c>
      <c r="G4948" t="s">
        <v>511</v>
      </c>
      <c r="H4948" t="s">
        <v>331</v>
      </c>
      <c r="I4948" t="s">
        <v>332</v>
      </c>
      <c r="J4948" t="s">
        <v>899</v>
      </c>
      <c r="L4948" t="s">
        <v>331</v>
      </c>
      <c r="M4948" t="s">
        <v>332</v>
      </c>
      <c r="N4948" t="s">
        <v>573</v>
      </c>
    </row>
    <row r="4949" spans="1:14" hidden="1" x14ac:dyDescent="0.25">
      <c r="A4949" t="s">
        <v>241</v>
      </c>
      <c r="B4949" s="1">
        <v>45046</v>
      </c>
      <c r="C4949" t="s">
        <v>1195</v>
      </c>
      <c r="D4949" t="s">
        <v>1196</v>
      </c>
      <c r="E4949" s="4">
        <v>-245167.83000000002</v>
      </c>
      <c r="F4949" t="s">
        <v>567</v>
      </c>
      <c r="G4949" t="s">
        <v>511</v>
      </c>
      <c r="H4949" t="s">
        <v>331</v>
      </c>
      <c r="I4949" t="s">
        <v>332</v>
      </c>
      <c r="J4949" t="s">
        <v>899</v>
      </c>
      <c r="L4949" t="s">
        <v>331</v>
      </c>
      <c r="M4949" t="s">
        <v>332</v>
      </c>
      <c r="N4949" t="s">
        <v>573</v>
      </c>
    </row>
    <row r="4950" spans="1:14" hidden="1" x14ac:dyDescent="0.25">
      <c r="A4950" t="s">
        <v>241</v>
      </c>
      <c r="B4950" s="1">
        <v>45046</v>
      </c>
      <c r="C4950" t="s">
        <v>1197</v>
      </c>
      <c r="D4950" t="s">
        <v>1198</v>
      </c>
      <c r="E4950" s="4">
        <v>-517000</v>
      </c>
      <c r="F4950" t="s">
        <v>567</v>
      </c>
      <c r="G4950" t="s">
        <v>511</v>
      </c>
      <c r="H4950" t="s">
        <v>331</v>
      </c>
      <c r="I4950" t="s">
        <v>332</v>
      </c>
      <c r="J4950" t="s">
        <v>899</v>
      </c>
      <c r="L4950" t="s">
        <v>331</v>
      </c>
      <c r="M4950" t="s">
        <v>332</v>
      </c>
      <c r="N4950" t="s">
        <v>573</v>
      </c>
    </row>
    <row r="4951" spans="1:14" hidden="1" x14ac:dyDescent="0.25">
      <c r="A4951" t="s">
        <v>241</v>
      </c>
      <c r="B4951" s="1">
        <v>45046</v>
      </c>
      <c r="C4951" t="s">
        <v>145</v>
      </c>
      <c r="D4951" t="s">
        <v>1199</v>
      </c>
      <c r="E4951" s="4">
        <v>-315297.5</v>
      </c>
      <c r="F4951" t="s">
        <v>567</v>
      </c>
      <c r="G4951" t="s">
        <v>511</v>
      </c>
      <c r="H4951" t="s">
        <v>338</v>
      </c>
      <c r="I4951" t="s">
        <v>136</v>
      </c>
      <c r="J4951" t="s">
        <v>655</v>
      </c>
      <c r="L4951" t="s">
        <v>338</v>
      </c>
      <c r="M4951" t="s">
        <v>136</v>
      </c>
      <c r="N4951" t="s">
        <v>573</v>
      </c>
    </row>
    <row r="4952" spans="1:14" hidden="1" x14ac:dyDescent="0.25">
      <c r="A4952" t="s">
        <v>241</v>
      </c>
      <c r="B4952" s="1">
        <v>45046</v>
      </c>
      <c r="C4952" t="s">
        <v>141</v>
      </c>
      <c r="D4952" t="s">
        <v>1318</v>
      </c>
      <c r="E4952" s="4">
        <v>-550000</v>
      </c>
      <c r="F4952" t="s">
        <v>567</v>
      </c>
      <c r="G4952" t="s">
        <v>511</v>
      </c>
      <c r="H4952" t="s">
        <v>338</v>
      </c>
      <c r="I4952" t="s">
        <v>136</v>
      </c>
      <c r="J4952" t="s">
        <v>655</v>
      </c>
      <c r="L4952" t="s">
        <v>338</v>
      </c>
      <c r="M4952" t="s">
        <v>136</v>
      </c>
      <c r="N4952" t="s">
        <v>573</v>
      </c>
    </row>
    <row r="4953" spans="1:14" hidden="1" x14ac:dyDescent="0.25">
      <c r="A4953" t="s">
        <v>241</v>
      </c>
      <c r="B4953" s="1">
        <v>45046</v>
      </c>
      <c r="C4953" t="s">
        <v>902</v>
      </c>
      <c r="D4953" t="s">
        <v>903</v>
      </c>
      <c r="E4953" s="4">
        <v>-156165.91000000003</v>
      </c>
      <c r="F4953" t="s">
        <v>567</v>
      </c>
      <c r="G4953" t="s">
        <v>511</v>
      </c>
      <c r="H4953" t="s">
        <v>328</v>
      </c>
      <c r="I4953" t="s">
        <v>329</v>
      </c>
      <c r="J4953" t="s">
        <v>904</v>
      </c>
      <c r="L4953" t="s">
        <v>328</v>
      </c>
      <c r="M4953" t="s">
        <v>329</v>
      </c>
      <c r="N4953" t="s">
        <v>573</v>
      </c>
    </row>
    <row r="4954" spans="1:14" hidden="1" x14ac:dyDescent="0.25">
      <c r="A4954" t="s">
        <v>241</v>
      </c>
      <c r="B4954" s="1">
        <v>45046</v>
      </c>
      <c r="C4954" t="s">
        <v>905</v>
      </c>
      <c r="D4954" t="s">
        <v>906</v>
      </c>
      <c r="E4954" s="4">
        <v>-348223.05000000005</v>
      </c>
      <c r="F4954" t="s">
        <v>567</v>
      </c>
      <c r="G4954" t="s">
        <v>511</v>
      </c>
      <c r="H4954" t="s">
        <v>328</v>
      </c>
      <c r="I4954" t="s">
        <v>329</v>
      </c>
      <c r="J4954" t="s">
        <v>904</v>
      </c>
      <c r="L4954" t="s">
        <v>328</v>
      </c>
      <c r="M4954" t="s">
        <v>329</v>
      </c>
      <c r="N4954" t="s">
        <v>573</v>
      </c>
    </row>
    <row r="4955" spans="1:14" hidden="1" x14ac:dyDescent="0.25">
      <c r="A4955" t="s">
        <v>241</v>
      </c>
      <c r="B4955" s="1">
        <v>45046</v>
      </c>
      <c r="C4955" t="s">
        <v>907</v>
      </c>
      <c r="D4955" t="s">
        <v>908</v>
      </c>
      <c r="E4955" s="4">
        <v>-46727.880000000005</v>
      </c>
      <c r="F4955" t="s">
        <v>567</v>
      </c>
      <c r="G4955" t="s">
        <v>511</v>
      </c>
      <c r="H4955" t="s">
        <v>328</v>
      </c>
      <c r="I4955" t="s">
        <v>329</v>
      </c>
      <c r="J4955" t="s">
        <v>904</v>
      </c>
      <c r="L4955" t="s">
        <v>328</v>
      </c>
      <c r="M4955" t="s">
        <v>329</v>
      </c>
      <c r="N4955" t="s">
        <v>573</v>
      </c>
    </row>
    <row r="4956" spans="1:14" hidden="1" x14ac:dyDescent="0.25">
      <c r="A4956" t="s">
        <v>241</v>
      </c>
      <c r="B4956" s="1">
        <v>45046</v>
      </c>
      <c r="C4956" t="s">
        <v>909</v>
      </c>
      <c r="D4956" t="s">
        <v>910</v>
      </c>
      <c r="E4956" s="4">
        <v>-7385.3399999999947</v>
      </c>
      <c r="F4956" t="s">
        <v>567</v>
      </c>
      <c r="G4956" t="s">
        <v>511</v>
      </c>
      <c r="H4956" t="s">
        <v>328</v>
      </c>
      <c r="I4956" t="s">
        <v>329</v>
      </c>
      <c r="J4956" t="s">
        <v>904</v>
      </c>
      <c r="L4956" t="s">
        <v>328</v>
      </c>
      <c r="M4956" t="s">
        <v>329</v>
      </c>
      <c r="N4956" t="s">
        <v>573</v>
      </c>
    </row>
    <row r="4957" spans="1:14" hidden="1" x14ac:dyDescent="0.25">
      <c r="A4957" t="s">
        <v>241</v>
      </c>
      <c r="B4957" s="1">
        <v>45046</v>
      </c>
      <c r="C4957" t="s">
        <v>913</v>
      </c>
      <c r="D4957" t="s">
        <v>914</v>
      </c>
      <c r="E4957" s="4">
        <v>-195502.61</v>
      </c>
      <c r="F4957" t="s">
        <v>567</v>
      </c>
      <c r="G4957" t="s">
        <v>511</v>
      </c>
      <c r="H4957" t="s">
        <v>340</v>
      </c>
      <c r="I4957" t="s">
        <v>341</v>
      </c>
      <c r="J4957" t="s">
        <v>667</v>
      </c>
      <c r="L4957" t="s">
        <v>340</v>
      </c>
      <c r="M4957" t="s">
        <v>341</v>
      </c>
      <c r="N4957" t="s">
        <v>573</v>
      </c>
    </row>
    <row r="4958" spans="1:14" hidden="1" x14ac:dyDescent="0.25">
      <c r="A4958" t="s">
        <v>241</v>
      </c>
      <c r="B4958" s="1">
        <v>45046</v>
      </c>
      <c r="C4958" t="s">
        <v>921</v>
      </c>
      <c r="D4958" t="s">
        <v>922</v>
      </c>
      <c r="E4958" s="4">
        <v>-26586.120000000028</v>
      </c>
      <c r="F4958" t="s">
        <v>567</v>
      </c>
      <c r="G4958" t="s">
        <v>511</v>
      </c>
      <c r="H4958" t="s">
        <v>333</v>
      </c>
      <c r="I4958" t="s">
        <v>335</v>
      </c>
      <c r="J4958" t="s">
        <v>923</v>
      </c>
      <c r="L4958" t="s">
        <v>333</v>
      </c>
      <c r="M4958" t="s">
        <v>335</v>
      </c>
      <c r="N4958" t="s">
        <v>573</v>
      </c>
    </row>
    <row r="4959" spans="1:14" hidden="1" x14ac:dyDescent="0.25">
      <c r="A4959" t="s">
        <v>241</v>
      </c>
      <c r="B4959" s="1">
        <v>45046</v>
      </c>
      <c r="C4959" t="s">
        <v>110</v>
      </c>
      <c r="D4959" t="s">
        <v>926</v>
      </c>
      <c r="E4959" s="4">
        <v>-191000.65</v>
      </c>
      <c r="F4959" t="s">
        <v>567</v>
      </c>
      <c r="G4959" t="s">
        <v>511</v>
      </c>
      <c r="H4959" t="s">
        <v>333</v>
      </c>
      <c r="I4959" t="s">
        <v>335</v>
      </c>
      <c r="J4959" t="s">
        <v>923</v>
      </c>
      <c r="L4959" t="s">
        <v>333</v>
      </c>
      <c r="M4959" t="s">
        <v>335</v>
      </c>
      <c r="N4959" t="s">
        <v>573</v>
      </c>
    </row>
    <row r="4960" spans="1:14" hidden="1" x14ac:dyDescent="0.25">
      <c r="A4960" t="s">
        <v>241</v>
      </c>
      <c r="B4960" s="1">
        <v>45046</v>
      </c>
      <c r="C4960" t="s">
        <v>112</v>
      </c>
      <c r="D4960" t="s">
        <v>937</v>
      </c>
      <c r="E4960" s="4">
        <v>-574228.37000000023</v>
      </c>
      <c r="F4960" t="s">
        <v>567</v>
      </c>
      <c r="G4960" t="s">
        <v>511</v>
      </c>
      <c r="H4960" t="s">
        <v>333</v>
      </c>
      <c r="I4960" t="s">
        <v>335</v>
      </c>
      <c r="J4960" t="s">
        <v>923</v>
      </c>
      <c r="L4960" t="s">
        <v>333</v>
      </c>
      <c r="M4960" t="s">
        <v>335</v>
      </c>
      <c r="N4960" t="s">
        <v>573</v>
      </c>
    </row>
    <row r="4961" spans="1:14" hidden="1" x14ac:dyDescent="0.25">
      <c r="A4961" t="s">
        <v>241</v>
      </c>
      <c r="B4961" s="1">
        <v>45046</v>
      </c>
      <c r="C4961" t="s">
        <v>115</v>
      </c>
      <c r="D4961" t="s">
        <v>944</v>
      </c>
      <c r="E4961" s="4">
        <v>-201125.73</v>
      </c>
      <c r="F4961" t="s">
        <v>567</v>
      </c>
      <c r="G4961" t="s">
        <v>511</v>
      </c>
      <c r="H4961" t="s">
        <v>333</v>
      </c>
      <c r="I4961" t="s">
        <v>335</v>
      </c>
      <c r="J4961" t="s">
        <v>923</v>
      </c>
      <c r="L4961" t="s">
        <v>333</v>
      </c>
      <c r="M4961" t="s">
        <v>335</v>
      </c>
      <c r="N4961" t="s">
        <v>573</v>
      </c>
    </row>
    <row r="4962" spans="1:14" hidden="1" x14ac:dyDescent="0.25">
      <c r="A4962" t="s">
        <v>241</v>
      </c>
      <c r="B4962" s="1">
        <v>45046</v>
      </c>
      <c r="C4962" t="s">
        <v>117</v>
      </c>
      <c r="D4962" t="s">
        <v>947</v>
      </c>
      <c r="E4962" s="4">
        <v>-72648.679999999993</v>
      </c>
      <c r="F4962" t="s">
        <v>567</v>
      </c>
      <c r="G4962" t="s">
        <v>511</v>
      </c>
      <c r="H4962" t="s">
        <v>333</v>
      </c>
      <c r="I4962" t="s">
        <v>335</v>
      </c>
      <c r="J4962" t="s">
        <v>923</v>
      </c>
      <c r="L4962" t="s">
        <v>333</v>
      </c>
      <c r="M4962" t="s">
        <v>335</v>
      </c>
      <c r="N4962" t="s">
        <v>573</v>
      </c>
    </row>
    <row r="4963" spans="1:14" hidden="1" x14ac:dyDescent="0.25">
      <c r="A4963" t="s">
        <v>241</v>
      </c>
      <c r="B4963" s="1">
        <v>45046</v>
      </c>
      <c r="C4963" t="s">
        <v>119</v>
      </c>
      <c r="D4963" t="s">
        <v>1202</v>
      </c>
      <c r="E4963" s="4">
        <v>-110275.99</v>
      </c>
      <c r="F4963" t="s">
        <v>567</v>
      </c>
      <c r="G4963" t="s">
        <v>511</v>
      </c>
      <c r="H4963" t="s">
        <v>333</v>
      </c>
      <c r="I4963" t="s">
        <v>335</v>
      </c>
      <c r="J4963" t="s">
        <v>923</v>
      </c>
      <c r="L4963" t="s">
        <v>333</v>
      </c>
      <c r="M4963" t="s">
        <v>335</v>
      </c>
      <c r="N4963" t="s">
        <v>573</v>
      </c>
    </row>
    <row r="4964" spans="1:14" hidden="1" x14ac:dyDescent="0.25">
      <c r="A4964" t="s">
        <v>241</v>
      </c>
      <c r="B4964" s="1">
        <v>45046</v>
      </c>
      <c r="C4964" t="s">
        <v>121</v>
      </c>
      <c r="D4964" t="s">
        <v>1203</v>
      </c>
      <c r="E4964" s="4">
        <v>-2039494.16</v>
      </c>
      <c r="F4964" t="s">
        <v>567</v>
      </c>
      <c r="G4964" t="s">
        <v>511</v>
      </c>
      <c r="H4964" t="s">
        <v>333</v>
      </c>
      <c r="I4964" t="s">
        <v>335</v>
      </c>
      <c r="J4964" t="s">
        <v>923</v>
      </c>
      <c r="L4964" t="s">
        <v>333</v>
      </c>
      <c r="M4964" t="s">
        <v>335</v>
      </c>
      <c r="N4964" t="s">
        <v>573</v>
      </c>
    </row>
    <row r="4965" spans="1:14" hidden="1" x14ac:dyDescent="0.25">
      <c r="A4965" t="s">
        <v>241</v>
      </c>
      <c r="B4965" s="1">
        <v>45046</v>
      </c>
      <c r="C4965" t="s">
        <v>106</v>
      </c>
      <c r="D4965" t="s">
        <v>107</v>
      </c>
      <c r="E4965" s="4">
        <v>-95019.03</v>
      </c>
      <c r="F4965" t="s">
        <v>567</v>
      </c>
      <c r="G4965" t="s">
        <v>511</v>
      </c>
      <c r="H4965" t="s">
        <v>327</v>
      </c>
      <c r="I4965" t="s">
        <v>326</v>
      </c>
      <c r="J4965" t="s">
        <v>787</v>
      </c>
      <c r="L4965" t="s">
        <v>1319</v>
      </c>
      <c r="M4965" t="s">
        <v>323</v>
      </c>
      <c r="N4965" t="s">
        <v>573</v>
      </c>
    </row>
    <row r="4966" spans="1:14" hidden="1" x14ac:dyDescent="0.25">
      <c r="A4966" t="s">
        <v>241</v>
      </c>
      <c r="B4966" s="1">
        <v>45046</v>
      </c>
      <c r="C4966" t="s">
        <v>965</v>
      </c>
      <c r="D4966" t="s">
        <v>966</v>
      </c>
      <c r="E4966" s="4">
        <v>-20833.190000000148</v>
      </c>
      <c r="F4966" t="s">
        <v>567</v>
      </c>
      <c r="G4966" t="s">
        <v>511</v>
      </c>
      <c r="H4966" t="s">
        <v>333</v>
      </c>
      <c r="I4966" t="s">
        <v>335</v>
      </c>
      <c r="J4966" t="s">
        <v>923</v>
      </c>
      <c r="L4966" t="s">
        <v>333</v>
      </c>
      <c r="M4966" t="s">
        <v>335</v>
      </c>
      <c r="N4966" t="s">
        <v>573</v>
      </c>
    </row>
    <row r="4967" spans="1:14" hidden="1" x14ac:dyDescent="0.25">
      <c r="A4967" t="s">
        <v>241</v>
      </c>
      <c r="B4967" s="1">
        <v>45046</v>
      </c>
      <c r="C4967" t="s">
        <v>123</v>
      </c>
      <c r="D4967" t="s">
        <v>1204</v>
      </c>
      <c r="E4967" s="4">
        <v>-94931.9</v>
      </c>
      <c r="F4967" t="s">
        <v>567</v>
      </c>
      <c r="G4967" t="s">
        <v>511</v>
      </c>
      <c r="H4967" t="s">
        <v>333</v>
      </c>
      <c r="I4967" t="s">
        <v>335</v>
      </c>
      <c r="J4967" t="s">
        <v>923</v>
      </c>
      <c r="L4967" t="s">
        <v>333</v>
      </c>
      <c r="M4967" t="s">
        <v>449</v>
      </c>
      <c r="N4967" t="s">
        <v>573</v>
      </c>
    </row>
    <row r="4968" spans="1:14" hidden="1" x14ac:dyDescent="0.25">
      <c r="A4968" t="s">
        <v>241</v>
      </c>
      <c r="B4968" s="1">
        <v>45046</v>
      </c>
      <c r="C4968" t="s">
        <v>975</v>
      </c>
      <c r="D4968" t="s">
        <v>976</v>
      </c>
      <c r="E4968" s="4">
        <v>-770144.35999999987</v>
      </c>
      <c r="F4968" t="s">
        <v>567</v>
      </c>
      <c r="G4968" t="s">
        <v>511</v>
      </c>
      <c r="H4968" t="s">
        <v>342</v>
      </c>
      <c r="I4968" t="s">
        <v>343</v>
      </c>
      <c r="J4968" t="s">
        <v>725</v>
      </c>
      <c r="L4968" t="s">
        <v>342</v>
      </c>
      <c r="M4968" t="s">
        <v>343</v>
      </c>
      <c r="N4968" t="s">
        <v>573</v>
      </c>
    </row>
    <row r="4969" spans="1:14" hidden="1" x14ac:dyDescent="0.25">
      <c r="A4969" t="s">
        <v>241</v>
      </c>
      <c r="B4969" s="1">
        <v>45046</v>
      </c>
      <c r="C4969" t="s">
        <v>979</v>
      </c>
      <c r="D4969" t="s">
        <v>980</v>
      </c>
      <c r="E4969" s="4">
        <v>-2750.6900000000132</v>
      </c>
      <c r="F4969" t="s">
        <v>567</v>
      </c>
      <c r="G4969" t="s">
        <v>511</v>
      </c>
      <c r="H4969" t="s">
        <v>342</v>
      </c>
      <c r="I4969" t="s">
        <v>343</v>
      </c>
      <c r="J4969" t="s">
        <v>725</v>
      </c>
      <c r="L4969" t="s">
        <v>342</v>
      </c>
      <c r="M4969" t="s">
        <v>343</v>
      </c>
      <c r="N4969" t="s">
        <v>573</v>
      </c>
    </row>
    <row r="4970" spans="1:14" hidden="1" x14ac:dyDescent="0.25">
      <c r="A4970" t="s">
        <v>241</v>
      </c>
      <c r="B4970" s="1">
        <v>45046</v>
      </c>
      <c r="C4970" t="s">
        <v>983</v>
      </c>
      <c r="D4970" t="s">
        <v>984</v>
      </c>
      <c r="E4970" s="4">
        <v>-1335.3999999999978</v>
      </c>
      <c r="F4970" t="s">
        <v>567</v>
      </c>
      <c r="G4970" t="s">
        <v>511</v>
      </c>
      <c r="H4970" t="s">
        <v>342</v>
      </c>
      <c r="I4970" t="s">
        <v>343</v>
      </c>
      <c r="J4970" t="s">
        <v>725</v>
      </c>
      <c r="L4970" t="s">
        <v>342</v>
      </c>
      <c r="M4970" t="s">
        <v>343</v>
      </c>
      <c r="N4970" t="s">
        <v>573</v>
      </c>
    </row>
    <row r="4971" spans="1:14" hidden="1" x14ac:dyDescent="0.25">
      <c r="A4971" t="s">
        <v>241</v>
      </c>
      <c r="B4971" s="1">
        <v>45046</v>
      </c>
      <c r="C4971" t="s">
        <v>987</v>
      </c>
      <c r="D4971" t="s">
        <v>988</v>
      </c>
      <c r="E4971" s="4">
        <v>-50626.249999999942</v>
      </c>
      <c r="F4971" t="s">
        <v>567</v>
      </c>
      <c r="G4971" t="s">
        <v>511</v>
      </c>
      <c r="H4971" t="s">
        <v>342</v>
      </c>
      <c r="I4971" t="s">
        <v>343</v>
      </c>
      <c r="J4971" t="s">
        <v>725</v>
      </c>
      <c r="L4971" t="s">
        <v>342</v>
      </c>
      <c r="M4971" t="s">
        <v>343</v>
      </c>
      <c r="N4971" t="s">
        <v>573</v>
      </c>
    </row>
    <row r="4972" spans="1:14" hidden="1" x14ac:dyDescent="0.25">
      <c r="A4972" t="s">
        <v>241</v>
      </c>
      <c r="B4972" s="1">
        <v>45046</v>
      </c>
      <c r="C4972" t="s">
        <v>995</v>
      </c>
      <c r="D4972" t="s">
        <v>996</v>
      </c>
      <c r="E4972" s="4">
        <v>-187341.24999999994</v>
      </c>
      <c r="F4972" t="s">
        <v>567</v>
      </c>
      <c r="G4972" t="s">
        <v>511</v>
      </c>
      <c r="H4972" t="s">
        <v>352</v>
      </c>
      <c r="I4972" t="s">
        <v>353</v>
      </c>
      <c r="J4972" t="s">
        <v>746</v>
      </c>
      <c r="L4972" t="s">
        <v>352</v>
      </c>
      <c r="M4972" t="s">
        <v>349</v>
      </c>
      <c r="N4972" t="s">
        <v>573</v>
      </c>
    </row>
    <row r="4973" spans="1:14" hidden="1" x14ac:dyDescent="0.25">
      <c r="A4973" t="s">
        <v>241</v>
      </c>
      <c r="B4973" s="1">
        <v>45046</v>
      </c>
      <c r="C4973" t="s">
        <v>1003</v>
      </c>
      <c r="D4973" t="s">
        <v>1004</v>
      </c>
      <c r="E4973" s="4">
        <v>-176869.36000000004</v>
      </c>
      <c r="F4973" t="s">
        <v>567</v>
      </c>
      <c r="G4973" t="s">
        <v>511</v>
      </c>
      <c r="H4973" t="s">
        <v>348</v>
      </c>
      <c r="I4973" t="s">
        <v>349</v>
      </c>
      <c r="J4973" t="s">
        <v>746</v>
      </c>
      <c r="L4973" t="s">
        <v>348</v>
      </c>
      <c r="M4973" t="s">
        <v>349</v>
      </c>
      <c r="N4973" t="s">
        <v>573</v>
      </c>
    </row>
    <row r="4974" spans="1:14" hidden="1" x14ac:dyDescent="0.25">
      <c r="A4974" t="s">
        <v>241</v>
      </c>
      <c r="B4974" s="1">
        <v>45046</v>
      </c>
      <c r="C4974" t="s">
        <v>1291</v>
      </c>
      <c r="D4974" t="s">
        <v>1292</v>
      </c>
      <c r="E4974" s="4">
        <v>-61489.58</v>
      </c>
      <c r="F4974" t="s">
        <v>567</v>
      </c>
      <c r="G4974" t="s">
        <v>511</v>
      </c>
      <c r="H4974" t="s">
        <v>348</v>
      </c>
      <c r="I4974" t="s">
        <v>349</v>
      </c>
      <c r="J4974" t="s">
        <v>746</v>
      </c>
      <c r="L4974" t="s">
        <v>348</v>
      </c>
      <c r="M4974" t="s">
        <v>349</v>
      </c>
      <c r="N4974" t="s">
        <v>573</v>
      </c>
    </row>
    <row r="4975" spans="1:14" hidden="1" x14ac:dyDescent="0.25">
      <c r="A4975" t="s">
        <v>241</v>
      </c>
      <c r="B4975" s="1">
        <v>45046</v>
      </c>
      <c r="C4975" t="s">
        <v>1256</v>
      </c>
      <c r="D4975" t="s">
        <v>1257</v>
      </c>
      <c r="E4975" s="4">
        <v>-450</v>
      </c>
      <c r="F4975" t="s">
        <v>567</v>
      </c>
      <c r="G4975" t="s">
        <v>511</v>
      </c>
      <c r="H4975" t="s">
        <v>348</v>
      </c>
      <c r="I4975" t="s">
        <v>349</v>
      </c>
      <c r="J4975" t="s">
        <v>746</v>
      </c>
      <c r="L4975" t="s">
        <v>348</v>
      </c>
      <c r="M4975" t="s">
        <v>349</v>
      </c>
      <c r="N4975" t="s">
        <v>573</v>
      </c>
    </row>
    <row r="4976" spans="1:14" hidden="1" x14ac:dyDescent="0.25">
      <c r="A4976" t="s">
        <v>241</v>
      </c>
      <c r="B4976" s="1">
        <v>45046</v>
      </c>
      <c r="C4976" t="s">
        <v>1011</v>
      </c>
      <c r="D4976" t="s">
        <v>1012</v>
      </c>
      <c r="E4976" s="4">
        <v>-4999.9999999999964</v>
      </c>
      <c r="F4976" t="s">
        <v>567</v>
      </c>
      <c r="G4976" t="s">
        <v>511</v>
      </c>
      <c r="H4976" t="s">
        <v>348</v>
      </c>
      <c r="I4976" t="s">
        <v>349</v>
      </c>
      <c r="J4976" t="s">
        <v>746</v>
      </c>
      <c r="L4976" t="s">
        <v>348</v>
      </c>
      <c r="M4976" t="s">
        <v>349</v>
      </c>
      <c r="N4976" t="s">
        <v>573</v>
      </c>
    </row>
    <row r="4977" spans="1:14" hidden="1" x14ac:dyDescent="0.25">
      <c r="A4977" t="s">
        <v>241</v>
      </c>
      <c r="B4977" s="1">
        <v>45046</v>
      </c>
      <c r="C4977" t="s">
        <v>1015</v>
      </c>
      <c r="D4977" t="s">
        <v>1016</v>
      </c>
      <c r="E4977" s="4">
        <v>-2817.79</v>
      </c>
      <c r="F4977" t="s">
        <v>567</v>
      </c>
      <c r="G4977" t="s">
        <v>511</v>
      </c>
      <c r="H4977" t="s">
        <v>348</v>
      </c>
      <c r="I4977" t="s">
        <v>349</v>
      </c>
      <c r="J4977" t="s">
        <v>746</v>
      </c>
      <c r="L4977" t="s">
        <v>348</v>
      </c>
      <c r="M4977" t="s">
        <v>349</v>
      </c>
      <c r="N4977" t="s">
        <v>573</v>
      </c>
    </row>
    <row r="4978" spans="1:14" hidden="1" x14ac:dyDescent="0.25">
      <c r="A4978" t="s">
        <v>241</v>
      </c>
      <c r="B4978" s="1">
        <v>45046</v>
      </c>
      <c r="C4978" t="s">
        <v>1019</v>
      </c>
      <c r="D4978" t="s">
        <v>1020</v>
      </c>
      <c r="E4978" s="4">
        <v>-502.20000000008861</v>
      </c>
      <c r="F4978" t="s">
        <v>567</v>
      </c>
      <c r="G4978" t="s">
        <v>511</v>
      </c>
      <c r="H4978" t="s">
        <v>348</v>
      </c>
      <c r="I4978" t="s">
        <v>349</v>
      </c>
      <c r="J4978" t="s">
        <v>746</v>
      </c>
      <c r="L4978" t="s">
        <v>348</v>
      </c>
      <c r="M4978" t="s">
        <v>349</v>
      </c>
      <c r="N4978" t="s">
        <v>573</v>
      </c>
    </row>
    <row r="4979" spans="1:14" hidden="1" x14ac:dyDescent="0.25">
      <c r="A4979" t="s">
        <v>241</v>
      </c>
      <c r="B4979" s="1">
        <v>45046</v>
      </c>
      <c r="C4979" t="s">
        <v>1023</v>
      </c>
      <c r="D4979" t="s">
        <v>1024</v>
      </c>
      <c r="E4979" s="4">
        <v>-6795.02</v>
      </c>
      <c r="F4979" t="s">
        <v>567</v>
      </c>
      <c r="G4979" t="s">
        <v>511</v>
      </c>
      <c r="H4979" t="s">
        <v>348</v>
      </c>
      <c r="I4979" t="s">
        <v>349</v>
      </c>
      <c r="J4979" t="s">
        <v>746</v>
      </c>
      <c r="L4979" t="s">
        <v>348</v>
      </c>
      <c r="M4979" t="s">
        <v>349</v>
      </c>
      <c r="N4979" t="s">
        <v>573</v>
      </c>
    </row>
    <row r="4980" spans="1:14" hidden="1" x14ac:dyDescent="0.25">
      <c r="A4980" t="s">
        <v>241</v>
      </c>
      <c r="B4980" s="1">
        <v>45046</v>
      </c>
      <c r="C4980" t="s">
        <v>1207</v>
      </c>
      <c r="D4980" t="s">
        <v>1208</v>
      </c>
      <c r="E4980" s="4">
        <v>-27.570000000014552</v>
      </c>
      <c r="F4980" t="s">
        <v>567</v>
      </c>
      <c r="G4980" t="s">
        <v>511</v>
      </c>
      <c r="H4980" t="s">
        <v>348</v>
      </c>
      <c r="I4980" t="s">
        <v>349</v>
      </c>
      <c r="J4980" t="s">
        <v>746</v>
      </c>
      <c r="L4980" t="s">
        <v>348</v>
      </c>
      <c r="M4980" t="s">
        <v>349</v>
      </c>
      <c r="N4980" t="s">
        <v>573</v>
      </c>
    </row>
    <row r="4981" spans="1:14" hidden="1" x14ac:dyDescent="0.25">
      <c r="A4981" t="s">
        <v>241</v>
      </c>
      <c r="B4981" s="1">
        <v>45046</v>
      </c>
      <c r="C4981" t="s">
        <v>1320</v>
      </c>
      <c r="D4981" t="s">
        <v>1321</v>
      </c>
      <c r="E4981" s="4">
        <v>-503</v>
      </c>
      <c r="F4981" t="s">
        <v>567</v>
      </c>
      <c r="G4981" t="s">
        <v>511</v>
      </c>
      <c r="H4981" t="s">
        <v>348</v>
      </c>
      <c r="I4981" t="s">
        <v>349</v>
      </c>
      <c r="J4981" t="s">
        <v>746</v>
      </c>
      <c r="L4981" t="s">
        <v>348</v>
      </c>
      <c r="M4981" t="s">
        <v>349</v>
      </c>
      <c r="N4981" t="s">
        <v>573</v>
      </c>
    </row>
    <row r="4982" spans="1:14" hidden="1" x14ac:dyDescent="0.25">
      <c r="A4982" t="s">
        <v>241</v>
      </c>
      <c r="B4982" s="1">
        <v>45046</v>
      </c>
      <c r="C4982" t="s">
        <v>1033</v>
      </c>
      <c r="D4982" t="s">
        <v>1034</v>
      </c>
      <c r="E4982" s="4">
        <v>-208.19999999999982</v>
      </c>
      <c r="F4982" t="s">
        <v>567</v>
      </c>
      <c r="G4982" t="s">
        <v>511</v>
      </c>
      <c r="H4982" t="s">
        <v>348</v>
      </c>
      <c r="I4982" t="s">
        <v>349</v>
      </c>
      <c r="J4982" t="s">
        <v>667</v>
      </c>
      <c r="L4982" t="s">
        <v>340</v>
      </c>
      <c r="M4982" t="s">
        <v>349</v>
      </c>
      <c r="N4982" t="s">
        <v>573</v>
      </c>
    </row>
    <row r="4983" spans="1:14" hidden="1" x14ac:dyDescent="0.25">
      <c r="A4983" t="s">
        <v>241</v>
      </c>
      <c r="B4983" s="1">
        <v>45046</v>
      </c>
      <c r="C4983" t="s">
        <v>1209</v>
      </c>
      <c r="D4983" t="s">
        <v>1210</v>
      </c>
      <c r="E4983" s="4">
        <v>-11530.469999999994</v>
      </c>
      <c r="F4983" t="s">
        <v>567</v>
      </c>
      <c r="G4983" t="s">
        <v>511</v>
      </c>
      <c r="H4983" t="s">
        <v>348</v>
      </c>
      <c r="I4983" t="s">
        <v>349</v>
      </c>
      <c r="J4983" t="s">
        <v>746</v>
      </c>
      <c r="L4983" t="s">
        <v>348</v>
      </c>
      <c r="M4983" t="s">
        <v>349</v>
      </c>
      <c r="N4983" t="s">
        <v>573</v>
      </c>
    </row>
    <row r="4984" spans="1:14" hidden="1" x14ac:dyDescent="0.25">
      <c r="A4984" t="s">
        <v>241</v>
      </c>
      <c r="B4984" s="1">
        <v>45046</v>
      </c>
      <c r="C4984" t="s">
        <v>1230</v>
      </c>
      <c r="D4984" t="s">
        <v>1231</v>
      </c>
      <c r="E4984" s="4">
        <v>-86969.479999999778</v>
      </c>
      <c r="F4984" t="s">
        <v>567</v>
      </c>
      <c r="G4984" t="s">
        <v>511</v>
      </c>
      <c r="H4984" t="s">
        <v>355</v>
      </c>
      <c r="I4984" t="s">
        <v>356</v>
      </c>
      <c r="J4984" t="s">
        <v>689</v>
      </c>
      <c r="L4984" t="s">
        <v>716</v>
      </c>
      <c r="M4984" t="s">
        <v>356</v>
      </c>
      <c r="N4984" t="s">
        <v>573</v>
      </c>
    </row>
    <row r="4985" spans="1:14" hidden="1" x14ac:dyDescent="0.25">
      <c r="A4985" t="s">
        <v>241</v>
      </c>
      <c r="B4985" s="1">
        <v>45046</v>
      </c>
      <c r="C4985" t="s">
        <v>1050</v>
      </c>
      <c r="D4985" t="s">
        <v>1051</v>
      </c>
      <c r="E4985" s="4">
        <v>-57861.239999999991</v>
      </c>
      <c r="F4985" t="s">
        <v>567</v>
      </c>
      <c r="G4985" t="s">
        <v>511</v>
      </c>
      <c r="H4985" t="s">
        <v>355</v>
      </c>
      <c r="I4985" t="s">
        <v>356</v>
      </c>
      <c r="J4985" t="s">
        <v>689</v>
      </c>
      <c r="L4985" t="s">
        <v>348</v>
      </c>
      <c r="M4985" t="s">
        <v>356</v>
      </c>
      <c r="N4985" t="s">
        <v>573</v>
      </c>
    </row>
    <row r="4986" spans="1:14" hidden="1" x14ac:dyDescent="0.25">
      <c r="A4986" t="s">
        <v>241</v>
      </c>
      <c r="B4986" s="1">
        <v>45046</v>
      </c>
      <c r="C4986" t="s">
        <v>1054</v>
      </c>
      <c r="D4986" t="s">
        <v>1055</v>
      </c>
      <c r="E4986" s="4">
        <v>-2906.5800000000017</v>
      </c>
      <c r="F4986" t="s">
        <v>567</v>
      </c>
      <c r="G4986" t="s">
        <v>511</v>
      </c>
      <c r="H4986" t="s">
        <v>355</v>
      </c>
      <c r="I4986" t="s">
        <v>356</v>
      </c>
      <c r="J4986" t="s">
        <v>689</v>
      </c>
      <c r="L4986" t="s">
        <v>355</v>
      </c>
      <c r="M4986" t="s">
        <v>356</v>
      </c>
      <c r="N4986" t="s">
        <v>573</v>
      </c>
    </row>
    <row r="4987" spans="1:14" hidden="1" x14ac:dyDescent="0.25">
      <c r="A4987" t="s">
        <v>241</v>
      </c>
      <c r="B4987" s="1">
        <v>45046</v>
      </c>
      <c r="C4987" t="s">
        <v>1211</v>
      </c>
      <c r="D4987" t="s">
        <v>1212</v>
      </c>
      <c r="E4987" s="4">
        <v>-267.07</v>
      </c>
      <c r="F4987" t="s">
        <v>567</v>
      </c>
      <c r="G4987" t="s">
        <v>511</v>
      </c>
      <c r="H4987" t="s">
        <v>355</v>
      </c>
      <c r="I4987" t="s">
        <v>356</v>
      </c>
      <c r="J4987" t="s">
        <v>746</v>
      </c>
      <c r="L4987" t="s">
        <v>348</v>
      </c>
      <c r="M4987" t="s">
        <v>356</v>
      </c>
      <c r="N4987" t="s">
        <v>573</v>
      </c>
    </row>
    <row r="4988" spans="1:14" hidden="1" x14ac:dyDescent="0.25">
      <c r="A4988" t="s">
        <v>241</v>
      </c>
      <c r="B4988" s="1">
        <v>45046</v>
      </c>
      <c r="C4988" t="s">
        <v>1060</v>
      </c>
      <c r="D4988" t="s">
        <v>1061</v>
      </c>
      <c r="E4988" s="4">
        <v>-2308.0199999999754</v>
      </c>
      <c r="F4988" t="s">
        <v>567</v>
      </c>
      <c r="G4988" t="s">
        <v>511</v>
      </c>
      <c r="H4988" t="s">
        <v>355</v>
      </c>
      <c r="I4988" t="s">
        <v>356</v>
      </c>
      <c r="J4988" t="s">
        <v>689</v>
      </c>
      <c r="L4988" t="s">
        <v>355</v>
      </c>
      <c r="M4988" t="s">
        <v>356</v>
      </c>
      <c r="N4988" t="s">
        <v>573</v>
      </c>
    </row>
    <row r="4989" spans="1:14" hidden="1" x14ac:dyDescent="0.25">
      <c r="A4989" t="s">
        <v>241</v>
      </c>
      <c r="B4989" s="1">
        <v>45046</v>
      </c>
      <c r="C4989" t="s">
        <v>1064</v>
      </c>
      <c r="D4989" t="s">
        <v>1065</v>
      </c>
      <c r="E4989" s="4">
        <v>-2.2799999999999727</v>
      </c>
      <c r="F4989" t="s">
        <v>567</v>
      </c>
      <c r="G4989" t="s">
        <v>511</v>
      </c>
      <c r="H4989" t="s">
        <v>355</v>
      </c>
      <c r="I4989" t="s">
        <v>356</v>
      </c>
      <c r="J4989" t="s">
        <v>746</v>
      </c>
      <c r="L4989" t="s">
        <v>348</v>
      </c>
      <c r="M4989" t="s">
        <v>356</v>
      </c>
      <c r="N4989" t="s">
        <v>573</v>
      </c>
    </row>
    <row r="4990" spans="1:14" hidden="1" x14ac:dyDescent="0.25">
      <c r="A4990" t="s">
        <v>241</v>
      </c>
      <c r="B4990" s="1">
        <v>45046</v>
      </c>
      <c r="C4990" t="s">
        <v>1072</v>
      </c>
      <c r="D4990" t="s">
        <v>1073</v>
      </c>
      <c r="E4990" s="4">
        <v>-41958.12000000001</v>
      </c>
      <c r="F4990" t="s">
        <v>567</v>
      </c>
      <c r="G4990" t="s">
        <v>511</v>
      </c>
      <c r="H4990" t="s">
        <v>348</v>
      </c>
      <c r="I4990" t="s">
        <v>349</v>
      </c>
      <c r="J4990" t="s">
        <v>746</v>
      </c>
      <c r="L4990" t="s">
        <v>348</v>
      </c>
      <c r="M4990" t="s">
        <v>453</v>
      </c>
      <c r="N4990" t="s">
        <v>573</v>
      </c>
    </row>
    <row r="4991" spans="1:14" hidden="1" x14ac:dyDescent="0.25">
      <c r="A4991" t="s">
        <v>241</v>
      </c>
      <c r="B4991" s="1">
        <v>45046</v>
      </c>
      <c r="C4991" t="s">
        <v>1076</v>
      </c>
      <c r="D4991" t="s">
        <v>1077</v>
      </c>
      <c r="E4991" s="4">
        <v>-14023.59</v>
      </c>
      <c r="F4991" t="s">
        <v>567</v>
      </c>
      <c r="G4991" t="s">
        <v>511</v>
      </c>
      <c r="H4991" t="s">
        <v>348</v>
      </c>
      <c r="I4991" t="s">
        <v>349</v>
      </c>
      <c r="J4991" t="s">
        <v>746</v>
      </c>
      <c r="L4991" t="s">
        <v>348</v>
      </c>
      <c r="M4991" t="s">
        <v>453</v>
      </c>
      <c r="N4991" t="s">
        <v>573</v>
      </c>
    </row>
    <row r="4992" spans="1:14" hidden="1" x14ac:dyDescent="0.25">
      <c r="A4992" t="s">
        <v>241</v>
      </c>
      <c r="B4992" s="1">
        <v>45046</v>
      </c>
      <c r="C4992" t="s">
        <v>1234</v>
      </c>
      <c r="D4992" t="s">
        <v>1235</v>
      </c>
      <c r="E4992" s="4">
        <v>-3.4000000000000909</v>
      </c>
      <c r="F4992" t="s">
        <v>567</v>
      </c>
      <c r="G4992" t="s">
        <v>511</v>
      </c>
      <c r="H4992" t="s">
        <v>348</v>
      </c>
      <c r="I4992" t="s">
        <v>349</v>
      </c>
      <c r="J4992" t="s">
        <v>746</v>
      </c>
      <c r="L4992" t="s">
        <v>348</v>
      </c>
      <c r="M4992" t="s">
        <v>453</v>
      </c>
      <c r="N4992" t="s">
        <v>573</v>
      </c>
    </row>
    <row r="4993" spans="1:14" hidden="1" x14ac:dyDescent="0.25">
      <c r="A4993" t="s">
        <v>241</v>
      </c>
      <c r="B4993" s="1">
        <v>45046</v>
      </c>
      <c r="C4993" t="s">
        <v>1215</v>
      </c>
      <c r="D4993" t="s">
        <v>1216</v>
      </c>
      <c r="E4993" s="4">
        <v>-6.24</v>
      </c>
      <c r="F4993" t="s">
        <v>567</v>
      </c>
      <c r="G4993" t="s">
        <v>511</v>
      </c>
      <c r="H4993" t="s">
        <v>348</v>
      </c>
      <c r="I4993" t="s">
        <v>349</v>
      </c>
      <c r="J4993" t="s">
        <v>746</v>
      </c>
      <c r="L4993" t="s">
        <v>348</v>
      </c>
      <c r="M4993" t="s">
        <v>453</v>
      </c>
      <c r="N4993" t="s">
        <v>573</v>
      </c>
    </row>
    <row r="4994" spans="1:14" hidden="1" x14ac:dyDescent="0.25">
      <c r="A4994" t="s">
        <v>241</v>
      </c>
      <c r="B4994" s="1">
        <v>45046</v>
      </c>
      <c r="C4994" t="s">
        <v>1217</v>
      </c>
      <c r="D4994" t="s">
        <v>1218</v>
      </c>
      <c r="E4994" s="4">
        <v>-336.31</v>
      </c>
      <c r="F4994" t="s">
        <v>567</v>
      </c>
      <c r="G4994" t="s">
        <v>511</v>
      </c>
      <c r="H4994" t="s">
        <v>348</v>
      </c>
      <c r="I4994" t="s">
        <v>349</v>
      </c>
      <c r="J4994" t="s">
        <v>746</v>
      </c>
      <c r="L4994" t="s">
        <v>348</v>
      </c>
      <c r="M4994" t="s">
        <v>453</v>
      </c>
      <c r="N4994" t="s">
        <v>573</v>
      </c>
    </row>
    <row r="4995" spans="1:14" hidden="1" x14ac:dyDescent="0.25">
      <c r="A4995" t="s">
        <v>241</v>
      </c>
      <c r="B4995" s="1">
        <v>45046</v>
      </c>
      <c r="C4995" t="s">
        <v>1087</v>
      </c>
      <c r="D4995" t="s">
        <v>1088</v>
      </c>
      <c r="E4995" s="4">
        <v>-810.56</v>
      </c>
      <c r="F4995" t="s">
        <v>567</v>
      </c>
      <c r="G4995" t="s">
        <v>511</v>
      </c>
      <c r="H4995" t="s">
        <v>348</v>
      </c>
      <c r="I4995" t="s">
        <v>349</v>
      </c>
      <c r="J4995" t="s">
        <v>746</v>
      </c>
      <c r="L4995" t="s">
        <v>348</v>
      </c>
      <c r="M4995" t="s">
        <v>453</v>
      </c>
      <c r="N4995" t="s">
        <v>573</v>
      </c>
    </row>
    <row r="4996" spans="1:14" hidden="1" x14ac:dyDescent="0.25">
      <c r="A4996" t="s">
        <v>241</v>
      </c>
      <c r="B4996" s="1">
        <v>45046</v>
      </c>
      <c r="C4996" t="s">
        <v>1091</v>
      </c>
      <c r="D4996" t="s">
        <v>1092</v>
      </c>
      <c r="E4996" s="4">
        <v>-5192.2599999999993</v>
      </c>
      <c r="F4996" t="s">
        <v>567</v>
      </c>
      <c r="G4996" t="s">
        <v>511</v>
      </c>
      <c r="H4996" t="s">
        <v>348</v>
      </c>
      <c r="I4996" t="s">
        <v>349</v>
      </c>
      <c r="J4996" t="s">
        <v>746</v>
      </c>
      <c r="L4996" t="s">
        <v>348</v>
      </c>
      <c r="M4996" t="s">
        <v>453</v>
      </c>
      <c r="N4996" t="s">
        <v>573</v>
      </c>
    </row>
    <row r="4997" spans="1:14" hidden="1" x14ac:dyDescent="0.25">
      <c r="A4997" t="s">
        <v>241</v>
      </c>
      <c r="B4997" s="1">
        <v>45046</v>
      </c>
      <c r="C4997" t="s">
        <v>1095</v>
      </c>
      <c r="D4997" t="s">
        <v>1096</v>
      </c>
      <c r="E4997" s="4">
        <v>-866.52999999999986</v>
      </c>
      <c r="F4997" t="s">
        <v>567</v>
      </c>
      <c r="G4997" t="s">
        <v>511</v>
      </c>
      <c r="H4997" t="s">
        <v>348</v>
      </c>
      <c r="I4997" t="s">
        <v>349</v>
      </c>
      <c r="J4997" t="s">
        <v>746</v>
      </c>
      <c r="L4997" t="s">
        <v>348</v>
      </c>
      <c r="M4997" t="s">
        <v>453</v>
      </c>
      <c r="N4997" t="s">
        <v>573</v>
      </c>
    </row>
    <row r="4998" spans="1:14" hidden="1" x14ac:dyDescent="0.25">
      <c r="A4998" t="s">
        <v>241</v>
      </c>
      <c r="B4998" s="1">
        <v>45046</v>
      </c>
      <c r="C4998" t="s">
        <v>1099</v>
      </c>
      <c r="D4998" t="s">
        <v>1100</v>
      </c>
      <c r="E4998" s="4">
        <v>-667.7600000000001</v>
      </c>
      <c r="F4998" t="s">
        <v>567</v>
      </c>
      <c r="G4998" t="s">
        <v>511</v>
      </c>
      <c r="H4998" t="s">
        <v>348</v>
      </c>
      <c r="I4998" t="s">
        <v>349</v>
      </c>
      <c r="J4998" t="s">
        <v>746</v>
      </c>
      <c r="L4998" t="s">
        <v>348</v>
      </c>
      <c r="M4998" t="s">
        <v>453</v>
      </c>
      <c r="N4998" t="s">
        <v>573</v>
      </c>
    </row>
    <row r="4999" spans="1:14" hidden="1" x14ac:dyDescent="0.25">
      <c r="A4999" t="s">
        <v>241</v>
      </c>
      <c r="B4999" s="1">
        <v>45046</v>
      </c>
      <c r="C4999" t="s">
        <v>1103</v>
      </c>
      <c r="D4999" t="s">
        <v>1104</v>
      </c>
      <c r="E4999" s="4">
        <v>-3036.1499999999992</v>
      </c>
      <c r="F4999" t="s">
        <v>567</v>
      </c>
      <c r="G4999" t="s">
        <v>511</v>
      </c>
      <c r="H4999" t="s">
        <v>348</v>
      </c>
      <c r="I4999" t="s">
        <v>349</v>
      </c>
      <c r="J4999" t="s">
        <v>746</v>
      </c>
      <c r="L4999" t="s">
        <v>348</v>
      </c>
      <c r="M4999" t="s">
        <v>453</v>
      </c>
      <c r="N4999" t="s">
        <v>573</v>
      </c>
    </row>
    <row r="5000" spans="1:14" hidden="1" x14ac:dyDescent="0.25">
      <c r="A5000" t="s">
        <v>241</v>
      </c>
      <c r="B5000" s="1">
        <v>45046</v>
      </c>
      <c r="C5000" t="s">
        <v>1107</v>
      </c>
      <c r="D5000" t="s">
        <v>1108</v>
      </c>
      <c r="E5000" s="4">
        <v>-778.12000000000012</v>
      </c>
      <c r="F5000" t="s">
        <v>567</v>
      </c>
      <c r="G5000" t="s">
        <v>511</v>
      </c>
      <c r="H5000" t="s">
        <v>348</v>
      </c>
      <c r="I5000" t="s">
        <v>349</v>
      </c>
      <c r="J5000" t="s">
        <v>746</v>
      </c>
      <c r="L5000" t="s">
        <v>348</v>
      </c>
      <c r="M5000" t="s">
        <v>453</v>
      </c>
      <c r="N5000" t="s">
        <v>573</v>
      </c>
    </row>
    <row r="5001" spans="1:14" hidden="1" x14ac:dyDescent="0.25">
      <c r="A5001" t="s">
        <v>241</v>
      </c>
      <c r="B5001" s="1">
        <v>45046</v>
      </c>
      <c r="C5001" t="s">
        <v>1109</v>
      </c>
      <c r="D5001" t="s">
        <v>1110</v>
      </c>
      <c r="E5001" s="4">
        <v>-1306.8999999999999</v>
      </c>
      <c r="F5001" t="s">
        <v>567</v>
      </c>
      <c r="G5001" t="s">
        <v>511</v>
      </c>
      <c r="H5001" t="s">
        <v>348</v>
      </c>
      <c r="I5001" t="s">
        <v>349</v>
      </c>
      <c r="J5001" t="s">
        <v>746</v>
      </c>
      <c r="L5001" t="s">
        <v>348</v>
      </c>
      <c r="M5001" t="s">
        <v>453</v>
      </c>
      <c r="N5001" t="s">
        <v>573</v>
      </c>
    </row>
    <row r="5002" spans="1:14" hidden="1" x14ac:dyDescent="0.25">
      <c r="A5002" t="s">
        <v>241</v>
      </c>
      <c r="B5002" s="1">
        <v>45046</v>
      </c>
      <c r="C5002" t="s">
        <v>1115</v>
      </c>
      <c r="D5002" t="s">
        <v>1116</v>
      </c>
      <c r="E5002" s="4">
        <v>-536.61000000001923</v>
      </c>
      <c r="F5002" t="s">
        <v>567</v>
      </c>
      <c r="G5002" t="s">
        <v>511</v>
      </c>
      <c r="H5002" t="s">
        <v>348</v>
      </c>
      <c r="I5002" t="s">
        <v>349</v>
      </c>
      <c r="J5002" t="s">
        <v>746</v>
      </c>
      <c r="L5002" t="s">
        <v>348</v>
      </c>
      <c r="M5002" t="s">
        <v>453</v>
      </c>
      <c r="N5002" t="s">
        <v>573</v>
      </c>
    </row>
    <row r="5003" spans="1:14" hidden="1" x14ac:dyDescent="0.25">
      <c r="A5003" t="s">
        <v>241</v>
      </c>
      <c r="B5003" s="1">
        <v>45046</v>
      </c>
      <c r="C5003" t="s">
        <v>1219</v>
      </c>
      <c r="D5003" t="s">
        <v>1220</v>
      </c>
      <c r="E5003" s="4">
        <v>-1614.1199999999997</v>
      </c>
      <c r="F5003" t="s">
        <v>567</v>
      </c>
      <c r="G5003" t="s">
        <v>511</v>
      </c>
      <c r="H5003" t="s">
        <v>348</v>
      </c>
      <c r="I5003" t="s">
        <v>349</v>
      </c>
      <c r="J5003" t="s">
        <v>746</v>
      </c>
      <c r="L5003" t="s">
        <v>348</v>
      </c>
      <c r="M5003" t="s">
        <v>453</v>
      </c>
      <c r="N5003" t="s">
        <v>573</v>
      </c>
    </row>
    <row r="5004" spans="1:14" hidden="1" x14ac:dyDescent="0.25">
      <c r="A5004" t="s">
        <v>241</v>
      </c>
      <c r="B5004" s="1">
        <v>45046</v>
      </c>
      <c r="C5004" t="s">
        <v>1344</v>
      </c>
      <c r="D5004" t="s">
        <v>1345</v>
      </c>
      <c r="E5004" s="4">
        <v>-319.95999999999998</v>
      </c>
      <c r="F5004" t="s">
        <v>567</v>
      </c>
      <c r="G5004" t="s">
        <v>511</v>
      </c>
      <c r="H5004" t="s">
        <v>348</v>
      </c>
      <c r="I5004" t="s">
        <v>349</v>
      </c>
      <c r="J5004" t="s">
        <v>746</v>
      </c>
      <c r="L5004" t="s">
        <v>348</v>
      </c>
      <c r="M5004" t="s">
        <v>453</v>
      </c>
      <c r="N5004" t="s">
        <v>573</v>
      </c>
    </row>
    <row r="5005" spans="1:14" hidden="1" x14ac:dyDescent="0.25">
      <c r="A5005" t="s">
        <v>241</v>
      </c>
      <c r="B5005" s="1">
        <v>45046</v>
      </c>
      <c r="C5005" t="s">
        <v>1117</v>
      </c>
      <c r="D5005" t="s">
        <v>1118</v>
      </c>
      <c r="E5005" s="4">
        <v>-340.06999999999971</v>
      </c>
      <c r="F5005" t="s">
        <v>567</v>
      </c>
      <c r="G5005" t="s">
        <v>511</v>
      </c>
      <c r="H5005" t="s">
        <v>348</v>
      </c>
      <c r="I5005" t="s">
        <v>349</v>
      </c>
      <c r="J5005" t="s">
        <v>746</v>
      </c>
      <c r="L5005" t="s">
        <v>348</v>
      </c>
      <c r="M5005" t="s">
        <v>453</v>
      </c>
      <c r="N5005" t="s">
        <v>573</v>
      </c>
    </row>
    <row r="5006" spans="1:14" hidden="1" x14ac:dyDescent="0.25">
      <c r="A5006" t="s">
        <v>241</v>
      </c>
      <c r="B5006" s="1">
        <v>45046</v>
      </c>
      <c r="C5006" t="s">
        <v>1119</v>
      </c>
      <c r="D5006" t="s">
        <v>1120</v>
      </c>
      <c r="E5006" s="4">
        <v>-46354.919999999955</v>
      </c>
      <c r="F5006" t="s">
        <v>567</v>
      </c>
      <c r="G5006" t="s">
        <v>511</v>
      </c>
      <c r="H5006" t="s">
        <v>348</v>
      </c>
      <c r="I5006" t="s">
        <v>349</v>
      </c>
      <c r="J5006" t="s">
        <v>684</v>
      </c>
      <c r="L5006" t="s">
        <v>1121</v>
      </c>
      <c r="M5006" t="s">
        <v>453</v>
      </c>
      <c r="N5006" t="s">
        <v>573</v>
      </c>
    </row>
    <row r="5007" spans="1:14" hidden="1" x14ac:dyDescent="0.25">
      <c r="A5007" t="s">
        <v>241</v>
      </c>
      <c r="B5007" s="1">
        <v>45046</v>
      </c>
      <c r="C5007" t="s">
        <v>1124</v>
      </c>
      <c r="D5007" t="s">
        <v>1125</v>
      </c>
      <c r="E5007" s="4">
        <v>-218770.00000000003</v>
      </c>
      <c r="F5007" t="s">
        <v>567</v>
      </c>
      <c r="G5007" t="s">
        <v>511</v>
      </c>
      <c r="H5007" t="s">
        <v>348</v>
      </c>
      <c r="I5007" t="s">
        <v>349</v>
      </c>
      <c r="J5007" t="s">
        <v>746</v>
      </c>
      <c r="L5007" t="s">
        <v>348</v>
      </c>
      <c r="M5007" t="s">
        <v>457</v>
      </c>
      <c r="N5007" t="s">
        <v>573</v>
      </c>
    </row>
    <row r="5008" spans="1:14" hidden="1" x14ac:dyDescent="0.25">
      <c r="A5008" t="s">
        <v>241</v>
      </c>
      <c r="B5008" s="1">
        <v>45046</v>
      </c>
      <c r="C5008" t="s">
        <v>1089</v>
      </c>
      <c r="D5008" t="s">
        <v>1090</v>
      </c>
      <c r="E5008" s="4">
        <v>-1941.75</v>
      </c>
      <c r="F5008" t="s">
        <v>567</v>
      </c>
      <c r="G5008" t="s">
        <v>471</v>
      </c>
      <c r="H5008" t="s">
        <v>248</v>
      </c>
      <c r="I5008" t="s">
        <v>249</v>
      </c>
      <c r="J5008" t="s">
        <v>248</v>
      </c>
      <c r="K5008" t="s">
        <v>1086</v>
      </c>
      <c r="L5008" t="s">
        <v>372</v>
      </c>
      <c r="M5008" t="s">
        <v>373</v>
      </c>
      <c r="N5008" t="s">
        <v>488</v>
      </c>
    </row>
    <row r="5009" spans="1:14" hidden="1" x14ac:dyDescent="0.25">
      <c r="A5009" t="s">
        <v>241</v>
      </c>
      <c r="B5009" s="1">
        <v>45046</v>
      </c>
      <c r="C5009" t="s">
        <v>1300</v>
      </c>
      <c r="D5009" t="s">
        <v>1301</v>
      </c>
      <c r="E5009" s="4">
        <v>-854</v>
      </c>
      <c r="F5009" t="s">
        <v>567</v>
      </c>
      <c r="G5009" t="s">
        <v>471</v>
      </c>
      <c r="H5009" t="s">
        <v>248</v>
      </c>
      <c r="I5009" t="s">
        <v>249</v>
      </c>
      <c r="J5009" t="s">
        <v>248</v>
      </c>
      <c r="L5009" t="s">
        <v>372</v>
      </c>
      <c r="M5009" t="s">
        <v>373</v>
      </c>
      <c r="N5009" t="s">
        <v>488</v>
      </c>
    </row>
    <row r="5010" spans="1:14" hidden="1" x14ac:dyDescent="0.25">
      <c r="A5010" t="s">
        <v>241</v>
      </c>
      <c r="B5010" s="1">
        <v>45046</v>
      </c>
      <c r="C5010" t="s">
        <v>1283</v>
      </c>
      <c r="D5010" t="s">
        <v>1284</v>
      </c>
      <c r="E5010" s="4">
        <v>-15770</v>
      </c>
      <c r="F5010" t="s">
        <v>567</v>
      </c>
      <c r="G5010" t="s">
        <v>471</v>
      </c>
      <c r="H5010" t="s">
        <v>317</v>
      </c>
      <c r="I5010" t="s">
        <v>318</v>
      </c>
      <c r="J5010" t="s">
        <v>276</v>
      </c>
      <c r="L5010" t="s">
        <v>372</v>
      </c>
      <c r="M5010" t="s">
        <v>373</v>
      </c>
      <c r="N5010" t="s">
        <v>488</v>
      </c>
    </row>
    <row r="5011" spans="1:14" hidden="1" x14ac:dyDescent="0.25">
      <c r="A5011" t="s">
        <v>241</v>
      </c>
      <c r="B5011" s="1">
        <v>45046</v>
      </c>
      <c r="C5011" t="s">
        <v>1271</v>
      </c>
      <c r="D5011" t="s">
        <v>1272</v>
      </c>
      <c r="E5011" s="4">
        <v>-1200</v>
      </c>
      <c r="F5011" t="s">
        <v>567</v>
      </c>
      <c r="G5011" t="s">
        <v>471</v>
      </c>
      <c r="H5011" t="s">
        <v>317</v>
      </c>
      <c r="I5011" t="s">
        <v>318</v>
      </c>
      <c r="J5011" t="s">
        <v>276</v>
      </c>
      <c r="L5011" t="s">
        <v>390</v>
      </c>
      <c r="M5011" t="s">
        <v>391</v>
      </c>
      <c r="N5011" t="s">
        <v>487</v>
      </c>
    </row>
    <row r="5012" spans="1:14" hidden="1" x14ac:dyDescent="0.25">
      <c r="A5012" t="s">
        <v>241</v>
      </c>
      <c r="B5012" s="1">
        <v>45046</v>
      </c>
      <c r="C5012" t="s">
        <v>1084</v>
      </c>
      <c r="D5012" t="s">
        <v>1085</v>
      </c>
      <c r="E5012" s="4">
        <v>-152970.97</v>
      </c>
      <c r="F5012" t="s">
        <v>567</v>
      </c>
      <c r="G5012" t="s">
        <v>471</v>
      </c>
      <c r="H5012" t="s">
        <v>248</v>
      </c>
      <c r="I5012" t="s">
        <v>249</v>
      </c>
      <c r="J5012" t="s">
        <v>248</v>
      </c>
      <c r="K5012" t="s">
        <v>1086</v>
      </c>
      <c r="L5012" t="s">
        <v>372</v>
      </c>
      <c r="M5012" t="s">
        <v>373</v>
      </c>
      <c r="N5012" t="s">
        <v>488</v>
      </c>
    </row>
    <row r="5013" spans="1:14" hidden="1" x14ac:dyDescent="0.25">
      <c r="A5013" t="s">
        <v>241</v>
      </c>
      <c r="B5013" s="1">
        <v>45077</v>
      </c>
      <c r="C5013" t="s">
        <v>565</v>
      </c>
      <c r="D5013" t="s">
        <v>566</v>
      </c>
      <c r="E5013" s="4">
        <v>174909.37999999998</v>
      </c>
      <c r="F5013" t="s">
        <v>567</v>
      </c>
      <c r="G5013" t="s">
        <v>471</v>
      </c>
      <c r="H5013" t="s">
        <v>291</v>
      </c>
      <c r="I5013" t="s">
        <v>292</v>
      </c>
      <c r="J5013" t="s">
        <v>251</v>
      </c>
      <c r="L5013" t="s">
        <v>376</v>
      </c>
      <c r="M5013" t="s">
        <v>377</v>
      </c>
      <c r="N5013" t="s">
        <v>486</v>
      </c>
    </row>
    <row r="5014" spans="1:14" hidden="1" x14ac:dyDescent="0.25">
      <c r="A5014" t="s">
        <v>241</v>
      </c>
      <c r="B5014" s="1">
        <v>45077</v>
      </c>
      <c r="C5014" t="s">
        <v>568</v>
      </c>
      <c r="D5014" t="s">
        <v>569</v>
      </c>
      <c r="E5014" s="4">
        <v>81586.95</v>
      </c>
      <c r="F5014" t="s">
        <v>567</v>
      </c>
      <c r="G5014" t="s">
        <v>471</v>
      </c>
      <c r="H5014" t="s">
        <v>291</v>
      </c>
      <c r="I5014" t="s">
        <v>292</v>
      </c>
      <c r="J5014" t="s">
        <v>251</v>
      </c>
      <c r="L5014" t="s">
        <v>376</v>
      </c>
      <c r="M5014" t="s">
        <v>377</v>
      </c>
      <c r="N5014" t="s">
        <v>486</v>
      </c>
    </row>
    <row r="5015" spans="1:14" hidden="1" x14ac:dyDescent="0.25">
      <c r="A5015" t="s">
        <v>241</v>
      </c>
      <c r="B5015" s="1">
        <v>45077</v>
      </c>
      <c r="C5015" t="s">
        <v>574</v>
      </c>
      <c r="D5015" t="s">
        <v>575</v>
      </c>
      <c r="E5015" s="4">
        <v>50603.5</v>
      </c>
      <c r="F5015" t="s">
        <v>567</v>
      </c>
      <c r="G5015" t="s">
        <v>471</v>
      </c>
      <c r="H5015" t="s">
        <v>291</v>
      </c>
      <c r="I5015" t="s">
        <v>292</v>
      </c>
      <c r="J5015" t="s">
        <v>251</v>
      </c>
      <c r="L5015" t="s">
        <v>376</v>
      </c>
      <c r="M5015" t="s">
        <v>377</v>
      </c>
      <c r="N5015" t="s">
        <v>486</v>
      </c>
    </row>
    <row r="5016" spans="1:14" hidden="1" x14ac:dyDescent="0.25">
      <c r="A5016" t="s">
        <v>241</v>
      </c>
      <c r="B5016" s="1">
        <v>45077</v>
      </c>
      <c r="C5016" t="s">
        <v>578</v>
      </c>
      <c r="D5016" t="s">
        <v>579</v>
      </c>
      <c r="E5016" s="4">
        <v>1883.2200000000003</v>
      </c>
      <c r="F5016" t="s">
        <v>567</v>
      </c>
      <c r="G5016" t="s">
        <v>471</v>
      </c>
      <c r="H5016" t="s">
        <v>298</v>
      </c>
      <c r="I5016" t="s">
        <v>299</v>
      </c>
      <c r="J5016" t="s">
        <v>258</v>
      </c>
      <c r="L5016" t="s">
        <v>376</v>
      </c>
      <c r="M5016" t="s">
        <v>377</v>
      </c>
      <c r="N5016" t="s">
        <v>487</v>
      </c>
    </row>
    <row r="5017" spans="1:14" hidden="1" x14ac:dyDescent="0.25">
      <c r="A5017" t="s">
        <v>241</v>
      </c>
      <c r="B5017" s="1">
        <v>45077</v>
      </c>
      <c r="C5017" t="s">
        <v>582</v>
      </c>
      <c r="D5017" t="s">
        <v>583</v>
      </c>
      <c r="E5017" s="4">
        <v>15921.659999999998</v>
      </c>
      <c r="F5017" t="s">
        <v>567</v>
      </c>
      <c r="G5017" t="s">
        <v>471</v>
      </c>
      <c r="H5017" t="s">
        <v>291</v>
      </c>
      <c r="I5017" t="s">
        <v>292</v>
      </c>
      <c r="J5017" t="s">
        <v>251</v>
      </c>
      <c r="L5017" t="s">
        <v>376</v>
      </c>
      <c r="M5017" t="s">
        <v>377</v>
      </c>
      <c r="N5017" t="s">
        <v>482</v>
      </c>
    </row>
    <row r="5018" spans="1:14" hidden="1" x14ac:dyDescent="0.25">
      <c r="A5018" t="s">
        <v>241</v>
      </c>
      <c r="B5018" s="1">
        <v>45077</v>
      </c>
      <c r="C5018" t="s">
        <v>586</v>
      </c>
      <c r="D5018" t="s">
        <v>587</v>
      </c>
      <c r="E5018" s="4">
        <v>2647.8099999999995</v>
      </c>
      <c r="F5018" t="s">
        <v>567</v>
      </c>
      <c r="G5018" t="s">
        <v>471</v>
      </c>
      <c r="H5018" t="s">
        <v>298</v>
      </c>
      <c r="I5018" t="s">
        <v>299</v>
      </c>
      <c r="J5018" t="s">
        <v>258</v>
      </c>
      <c r="L5018" t="s">
        <v>376</v>
      </c>
      <c r="M5018" t="s">
        <v>377</v>
      </c>
      <c r="N5018" t="s">
        <v>487</v>
      </c>
    </row>
    <row r="5019" spans="1:14" hidden="1" x14ac:dyDescent="0.25">
      <c r="A5019" t="s">
        <v>241</v>
      </c>
      <c r="B5019" s="1">
        <v>45077</v>
      </c>
      <c r="C5019" t="s">
        <v>590</v>
      </c>
      <c r="D5019" t="s">
        <v>591</v>
      </c>
      <c r="E5019" s="4">
        <v>15403.46</v>
      </c>
      <c r="F5019" t="s">
        <v>567</v>
      </c>
      <c r="G5019" t="s">
        <v>471</v>
      </c>
      <c r="H5019" t="s">
        <v>298</v>
      </c>
      <c r="I5019" t="s">
        <v>299</v>
      </c>
      <c r="J5019" t="s">
        <v>258</v>
      </c>
      <c r="L5019" t="s">
        <v>376</v>
      </c>
      <c r="M5019" t="s">
        <v>377</v>
      </c>
      <c r="N5019" t="s">
        <v>487</v>
      </c>
    </row>
    <row r="5020" spans="1:14" hidden="1" x14ac:dyDescent="0.25">
      <c r="A5020" t="s">
        <v>241</v>
      </c>
      <c r="B5020" s="1">
        <v>45077</v>
      </c>
      <c r="C5020" t="s">
        <v>595</v>
      </c>
      <c r="D5020" t="s">
        <v>596</v>
      </c>
      <c r="E5020" s="4">
        <v>3255.74</v>
      </c>
      <c r="F5020" t="s">
        <v>567</v>
      </c>
      <c r="G5020" t="s">
        <v>471</v>
      </c>
      <c r="H5020" t="s">
        <v>311</v>
      </c>
      <c r="I5020" t="s">
        <v>312</v>
      </c>
      <c r="J5020" t="s">
        <v>264</v>
      </c>
      <c r="L5020" t="s">
        <v>376</v>
      </c>
      <c r="M5020" t="s">
        <v>377</v>
      </c>
      <c r="N5020" t="s">
        <v>477</v>
      </c>
    </row>
    <row r="5021" spans="1:14" hidden="1" x14ac:dyDescent="0.25">
      <c r="A5021" t="s">
        <v>241</v>
      </c>
      <c r="B5021" s="1">
        <v>45077</v>
      </c>
      <c r="C5021" t="s">
        <v>599</v>
      </c>
      <c r="D5021" t="s">
        <v>600</v>
      </c>
      <c r="E5021" s="4">
        <v>5177.3</v>
      </c>
      <c r="F5021" t="s">
        <v>567</v>
      </c>
      <c r="G5021" t="s">
        <v>471</v>
      </c>
      <c r="H5021" t="s">
        <v>298</v>
      </c>
      <c r="I5021" t="s">
        <v>299</v>
      </c>
      <c r="J5021" t="s">
        <v>258</v>
      </c>
      <c r="L5021" t="s">
        <v>376</v>
      </c>
      <c r="M5021" t="s">
        <v>377</v>
      </c>
      <c r="N5021" t="s">
        <v>482</v>
      </c>
    </row>
    <row r="5022" spans="1:14" hidden="1" x14ac:dyDescent="0.25">
      <c r="A5022" t="s">
        <v>241</v>
      </c>
      <c r="B5022" s="1">
        <v>45077</v>
      </c>
      <c r="C5022" t="s">
        <v>603</v>
      </c>
      <c r="D5022" t="s">
        <v>604</v>
      </c>
      <c r="E5022" s="4">
        <v>6780.1400000000012</v>
      </c>
      <c r="F5022" t="s">
        <v>567</v>
      </c>
      <c r="G5022" t="s">
        <v>471</v>
      </c>
      <c r="H5022" t="s">
        <v>311</v>
      </c>
      <c r="I5022" t="s">
        <v>312</v>
      </c>
      <c r="J5022" t="s">
        <v>264</v>
      </c>
      <c r="L5022" t="s">
        <v>376</v>
      </c>
      <c r="M5022" t="s">
        <v>377</v>
      </c>
      <c r="N5022" t="s">
        <v>487</v>
      </c>
    </row>
    <row r="5023" spans="1:14" hidden="1" x14ac:dyDescent="0.25">
      <c r="A5023" t="s">
        <v>241</v>
      </c>
      <c r="B5023" s="1">
        <v>45077</v>
      </c>
      <c r="C5023" t="s">
        <v>1128</v>
      </c>
      <c r="D5023" t="s">
        <v>1129</v>
      </c>
      <c r="E5023" s="4">
        <v>1563.17</v>
      </c>
      <c r="F5023" t="s">
        <v>567</v>
      </c>
      <c r="G5023" t="s">
        <v>471</v>
      </c>
      <c r="H5023" t="s">
        <v>291</v>
      </c>
      <c r="I5023" t="s">
        <v>292</v>
      </c>
      <c r="J5023" t="s">
        <v>251</v>
      </c>
      <c r="L5023" t="s">
        <v>376</v>
      </c>
      <c r="M5023" t="s">
        <v>377</v>
      </c>
      <c r="N5023" t="s">
        <v>486</v>
      </c>
    </row>
    <row r="5024" spans="1:14" hidden="1" x14ac:dyDescent="0.25">
      <c r="A5024" t="s">
        <v>241</v>
      </c>
      <c r="B5024" s="1">
        <v>45077</v>
      </c>
      <c r="C5024" t="s">
        <v>1130</v>
      </c>
      <c r="D5024" t="s">
        <v>1131</v>
      </c>
      <c r="E5024" s="4">
        <v>95805.3</v>
      </c>
      <c r="F5024" t="s">
        <v>567</v>
      </c>
      <c r="G5024" t="s">
        <v>471</v>
      </c>
      <c r="H5024" t="s">
        <v>291</v>
      </c>
      <c r="I5024" t="s">
        <v>292</v>
      </c>
      <c r="J5024" t="s">
        <v>251</v>
      </c>
      <c r="L5024" t="s">
        <v>376</v>
      </c>
      <c r="M5024" t="s">
        <v>377</v>
      </c>
      <c r="N5024" t="s">
        <v>487</v>
      </c>
    </row>
    <row r="5025" spans="1:14" hidden="1" x14ac:dyDescent="0.25">
      <c r="A5025" t="s">
        <v>241</v>
      </c>
      <c r="B5025" s="1">
        <v>45077</v>
      </c>
      <c r="C5025" t="s">
        <v>1328</v>
      </c>
      <c r="D5025" t="s">
        <v>1329</v>
      </c>
      <c r="E5025" s="4">
        <v>5221.24</v>
      </c>
      <c r="F5025" t="s">
        <v>567</v>
      </c>
      <c r="G5025" t="s">
        <v>471</v>
      </c>
      <c r="H5025" t="s">
        <v>291</v>
      </c>
      <c r="I5025" t="s">
        <v>292</v>
      </c>
      <c r="J5025" t="s">
        <v>251</v>
      </c>
      <c r="L5025" t="s">
        <v>376</v>
      </c>
      <c r="M5025" t="s">
        <v>377</v>
      </c>
      <c r="N5025" t="s">
        <v>486</v>
      </c>
    </row>
    <row r="5026" spans="1:14" hidden="1" x14ac:dyDescent="0.25">
      <c r="A5026" t="s">
        <v>241</v>
      </c>
      <c r="B5026" s="1">
        <v>45077</v>
      </c>
      <c r="C5026" t="s">
        <v>627</v>
      </c>
      <c r="D5026" t="s">
        <v>628</v>
      </c>
      <c r="E5026" s="4">
        <v>182563.12</v>
      </c>
      <c r="F5026" t="s">
        <v>567</v>
      </c>
      <c r="G5026" t="s">
        <v>471</v>
      </c>
      <c r="H5026" t="s">
        <v>295</v>
      </c>
      <c r="I5026" t="s">
        <v>254</v>
      </c>
      <c r="J5026" t="s">
        <v>253</v>
      </c>
      <c r="L5026" t="s">
        <v>378</v>
      </c>
      <c r="M5026" t="s">
        <v>379</v>
      </c>
      <c r="N5026" t="s">
        <v>486</v>
      </c>
    </row>
    <row r="5027" spans="1:14" hidden="1" x14ac:dyDescent="0.25">
      <c r="A5027" t="s">
        <v>241</v>
      </c>
      <c r="B5027" s="1">
        <v>45077</v>
      </c>
      <c r="C5027" t="s">
        <v>631</v>
      </c>
      <c r="D5027" t="s">
        <v>632</v>
      </c>
      <c r="E5027" s="4">
        <v>11659.68</v>
      </c>
      <c r="F5027" t="s">
        <v>567</v>
      </c>
      <c r="G5027" t="s">
        <v>471</v>
      </c>
      <c r="H5027" t="s">
        <v>301</v>
      </c>
      <c r="I5027" t="s">
        <v>302</v>
      </c>
      <c r="J5027" t="s">
        <v>258</v>
      </c>
      <c r="L5027" t="s">
        <v>378</v>
      </c>
      <c r="M5027" t="s">
        <v>379</v>
      </c>
      <c r="N5027" t="s">
        <v>486</v>
      </c>
    </row>
    <row r="5028" spans="1:14" hidden="1" x14ac:dyDescent="0.25">
      <c r="A5028" t="s">
        <v>241</v>
      </c>
      <c r="B5028" s="1">
        <v>45077</v>
      </c>
      <c r="C5028" t="s">
        <v>633</v>
      </c>
      <c r="D5028" t="s">
        <v>634</v>
      </c>
      <c r="E5028" s="4">
        <v>30638.880000000001</v>
      </c>
      <c r="F5028" t="s">
        <v>567</v>
      </c>
      <c r="G5028" t="s">
        <v>471</v>
      </c>
      <c r="H5028" t="s">
        <v>295</v>
      </c>
      <c r="I5028" t="s">
        <v>254</v>
      </c>
      <c r="J5028" t="s">
        <v>253</v>
      </c>
      <c r="L5028" t="s">
        <v>378</v>
      </c>
      <c r="M5028" t="s">
        <v>379</v>
      </c>
      <c r="N5028" t="s">
        <v>486</v>
      </c>
    </row>
    <row r="5029" spans="1:14" hidden="1" x14ac:dyDescent="0.25">
      <c r="A5029" t="s">
        <v>241</v>
      </c>
      <c r="B5029" s="1">
        <v>45077</v>
      </c>
      <c r="C5029" t="s">
        <v>640</v>
      </c>
      <c r="D5029" t="s">
        <v>641</v>
      </c>
      <c r="E5029" s="4">
        <v>70</v>
      </c>
      <c r="F5029" t="s">
        <v>567</v>
      </c>
      <c r="G5029" t="s">
        <v>471</v>
      </c>
      <c r="H5029" t="s">
        <v>301</v>
      </c>
      <c r="I5029" t="s">
        <v>302</v>
      </c>
      <c r="J5029" t="s">
        <v>258</v>
      </c>
      <c r="L5029" t="s">
        <v>378</v>
      </c>
      <c r="M5029" t="s">
        <v>379</v>
      </c>
      <c r="N5029" t="s">
        <v>485</v>
      </c>
    </row>
    <row r="5030" spans="1:14" hidden="1" x14ac:dyDescent="0.25">
      <c r="A5030" t="s">
        <v>241</v>
      </c>
      <c r="B5030" s="1">
        <v>45077</v>
      </c>
      <c r="C5030" t="s">
        <v>642</v>
      </c>
      <c r="D5030" t="s">
        <v>643</v>
      </c>
      <c r="E5030" s="4">
        <v>260</v>
      </c>
      <c r="F5030" t="s">
        <v>567</v>
      </c>
      <c r="G5030" t="s">
        <v>471</v>
      </c>
      <c r="H5030" t="s">
        <v>311</v>
      </c>
      <c r="I5030" t="s">
        <v>312</v>
      </c>
      <c r="J5030" t="s">
        <v>264</v>
      </c>
      <c r="L5030" t="s">
        <v>378</v>
      </c>
      <c r="M5030" t="s">
        <v>379</v>
      </c>
      <c r="N5030" t="s">
        <v>487</v>
      </c>
    </row>
    <row r="5031" spans="1:14" hidden="1" x14ac:dyDescent="0.25">
      <c r="A5031" t="s">
        <v>241</v>
      </c>
      <c r="B5031" s="1">
        <v>45077</v>
      </c>
      <c r="C5031" t="s">
        <v>646</v>
      </c>
      <c r="D5031" t="s">
        <v>647</v>
      </c>
      <c r="E5031" s="4">
        <v>300730.49</v>
      </c>
      <c r="F5031" t="s">
        <v>567</v>
      </c>
      <c r="G5031" t="s">
        <v>471</v>
      </c>
      <c r="H5031" t="s">
        <v>295</v>
      </c>
      <c r="I5031" t="s">
        <v>254</v>
      </c>
      <c r="J5031" t="s">
        <v>253</v>
      </c>
      <c r="L5031" t="s">
        <v>378</v>
      </c>
      <c r="M5031" t="s">
        <v>379</v>
      </c>
      <c r="N5031" t="s">
        <v>486</v>
      </c>
    </row>
    <row r="5032" spans="1:14" hidden="1" x14ac:dyDescent="0.25">
      <c r="A5032" t="s">
        <v>241</v>
      </c>
      <c r="B5032" s="1">
        <v>45077</v>
      </c>
      <c r="C5032" t="s">
        <v>1294</v>
      </c>
      <c r="D5032" t="s">
        <v>1295</v>
      </c>
      <c r="E5032" s="4">
        <v>35399.65</v>
      </c>
      <c r="F5032" t="s">
        <v>567</v>
      </c>
      <c r="G5032" t="s">
        <v>471</v>
      </c>
      <c r="H5032" t="s">
        <v>295</v>
      </c>
      <c r="I5032" t="s">
        <v>254</v>
      </c>
      <c r="J5032" t="s">
        <v>253</v>
      </c>
      <c r="L5032" t="s">
        <v>378</v>
      </c>
      <c r="M5032" t="s">
        <v>379</v>
      </c>
      <c r="N5032" t="s">
        <v>486</v>
      </c>
    </row>
    <row r="5033" spans="1:14" hidden="1" x14ac:dyDescent="0.25">
      <c r="A5033" t="s">
        <v>241</v>
      </c>
      <c r="B5033" s="1">
        <v>45077</v>
      </c>
      <c r="C5033" t="s">
        <v>650</v>
      </c>
      <c r="D5033" t="s">
        <v>651</v>
      </c>
      <c r="E5033" s="4">
        <v>21580.879999999997</v>
      </c>
      <c r="F5033" t="s">
        <v>567</v>
      </c>
      <c r="G5033" t="s">
        <v>471</v>
      </c>
      <c r="H5033" t="s">
        <v>308</v>
      </c>
      <c r="I5033" t="s">
        <v>309</v>
      </c>
      <c r="J5033" t="s">
        <v>264</v>
      </c>
      <c r="L5033" t="s">
        <v>378</v>
      </c>
      <c r="M5033" t="s">
        <v>379</v>
      </c>
      <c r="N5033" t="s">
        <v>487</v>
      </c>
    </row>
    <row r="5034" spans="1:14" hidden="1" x14ac:dyDescent="0.25">
      <c r="A5034" t="s">
        <v>241</v>
      </c>
      <c r="B5034" s="1">
        <v>45077</v>
      </c>
      <c r="C5034" t="s">
        <v>652</v>
      </c>
      <c r="D5034" t="s">
        <v>653</v>
      </c>
      <c r="E5034" s="4">
        <v>8092.2300000000005</v>
      </c>
      <c r="F5034" t="s">
        <v>567</v>
      </c>
      <c r="G5034" t="s">
        <v>471</v>
      </c>
      <c r="H5034" t="s">
        <v>308</v>
      </c>
      <c r="I5034" t="s">
        <v>309</v>
      </c>
      <c r="J5034" t="s">
        <v>264</v>
      </c>
      <c r="L5034" t="s">
        <v>378</v>
      </c>
      <c r="M5034" t="s">
        <v>379</v>
      </c>
      <c r="N5034" t="s">
        <v>487</v>
      </c>
    </row>
    <row r="5035" spans="1:14" hidden="1" x14ac:dyDescent="0.25">
      <c r="A5035" t="s">
        <v>241</v>
      </c>
      <c r="B5035" s="1">
        <v>45077</v>
      </c>
      <c r="C5035" t="s">
        <v>656</v>
      </c>
      <c r="D5035" t="s">
        <v>657</v>
      </c>
      <c r="E5035" s="4">
        <v>1029.0600000000002</v>
      </c>
      <c r="F5035" t="s">
        <v>567</v>
      </c>
      <c r="G5035" t="s">
        <v>471</v>
      </c>
      <c r="H5035" t="s">
        <v>308</v>
      </c>
      <c r="I5035" t="s">
        <v>309</v>
      </c>
      <c r="J5035" t="s">
        <v>264</v>
      </c>
      <c r="L5035" t="s">
        <v>378</v>
      </c>
      <c r="M5035" t="s">
        <v>379</v>
      </c>
      <c r="N5035" t="s">
        <v>487</v>
      </c>
    </row>
    <row r="5036" spans="1:14" hidden="1" x14ac:dyDescent="0.25">
      <c r="A5036" t="s">
        <v>241</v>
      </c>
      <c r="B5036" s="1">
        <v>45077</v>
      </c>
      <c r="C5036" t="s">
        <v>663</v>
      </c>
      <c r="D5036" t="s">
        <v>664</v>
      </c>
      <c r="E5036" s="4">
        <v>2370.3199999999997</v>
      </c>
      <c r="F5036" t="s">
        <v>567</v>
      </c>
      <c r="G5036" t="s">
        <v>471</v>
      </c>
      <c r="H5036" t="s">
        <v>308</v>
      </c>
      <c r="I5036" t="s">
        <v>309</v>
      </c>
      <c r="J5036" t="s">
        <v>264</v>
      </c>
      <c r="L5036" t="s">
        <v>378</v>
      </c>
      <c r="M5036" t="s">
        <v>379</v>
      </c>
      <c r="N5036" t="s">
        <v>487</v>
      </c>
    </row>
    <row r="5037" spans="1:14" hidden="1" x14ac:dyDescent="0.25">
      <c r="A5037" t="s">
        <v>241</v>
      </c>
      <c r="B5037" s="1">
        <v>45077</v>
      </c>
      <c r="C5037" t="s">
        <v>668</v>
      </c>
      <c r="D5037" t="s">
        <v>669</v>
      </c>
      <c r="E5037" s="4">
        <v>2492.3599999999997</v>
      </c>
      <c r="F5037" t="s">
        <v>567</v>
      </c>
      <c r="G5037" t="s">
        <v>471</v>
      </c>
      <c r="H5037" t="s">
        <v>308</v>
      </c>
      <c r="I5037" t="s">
        <v>309</v>
      </c>
      <c r="J5037" t="s">
        <v>264</v>
      </c>
      <c r="L5037" t="s">
        <v>378</v>
      </c>
      <c r="M5037" t="s">
        <v>379</v>
      </c>
      <c r="N5037" t="s">
        <v>487</v>
      </c>
    </row>
    <row r="5038" spans="1:14" hidden="1" x14ac:dyDescent="0.25">
      <c r="A5038" t="s">
        <v>241</v>
      </c>
      <c r="B5038" s="1">
        <v>45077</v>
      </c>
      <c r="C5038" t="s">
        <v>672</v>
      </c>
      <c r="D5038" t="s">
        <v>673</v>
      </c>
      <c r="E5038" s="4">
        <v>10178.379999999999</v>
      </c>
      <c r="F5038" t="s">
        <v>567</v>
      </c>
      <c r="G5038" t="s">
        <v>471</v>
      </c>
      <c r="H5038" t="s">
        <v>308</v>
      </c>
      <c r="I5038" t="s">
        <v>309</v>
      </c>
      <c r="J5038" t="s">
        <v>264</v>
      </c>
      <c r="L5038" t="s">
        <v>378</v>
      </c>
      <c r="M5038" t="s">
        <v>379</v>
      </c>
      <c r="N5038" t="s">
        <v>487</v>
      </c>
    </row>
    <row r="5039" spans="1:14" hidden="1" x14ac:dyDescent="0.25">
      <c r="A5039" t="s">
        <v>241</v>
      </c>
      <c r="B5039" s="1">
        <v>45077</v>
      </c>
      <c r="C5039" t="s">
        <v>676</v>
      </c>
      <c r="D5039" t="s">
        <v>677</v>
      </c>
      <c r="E5039" s="4">
        <v>33164</v>
      </c>
      <c r="F5039" t="s">
        <v>567</v>
      </c>
      <c r="G5039" t="s">
        <v>471</v>
      </c>
      <c r="H5039" t="s">
        <v>308</v>
      </c>
      <c r="I5039" t="s">
        <v>309</v>
      </c>
      <c r="J5039" t="s">
        <v>264</v>
      </c>
      <c r="L5039" t="s">
        <v>378</v>
      </c>
      <c r="M5039" t="s">
        <v>379</v>
      </c>
      <c r="N5039" t="s">
        <v>477</v>
      </c>
    </row>
    <row r="5040" spans="1:14" hidden="1" x14ac:dyDescent="0.25">
      <c r="A5040" t="s">
        <v>241</v>
      </c>
      <c r="B5040" s="1">
        <v>45077</v>
      </c>
      <c r="C5040" t="s">
        <v>680</v>
      </c>
      <c r="D5040" t="s">
        <v>681</v>
      </c>
      <c r="E5040" s="4">
        <v>12448.8</v>
      </c>
      <c r="F5040" t="s">
        <v>567</v>
      </c>
      <c r="G5040" t="s">
        <v>471</v>
      </c>
      <c r="H5040" t="s">
        <v>308</v>
      </c>
      <c r="I5040" t="s">
        <v>309</v>
      </c>
      <c r="J5040" t="s">
        <v>264</v>
      </c>
      <c r="L5040" t="s">
        <v>378</v>
      </c>
      <c r="M5040" t="s">
        <v>379</v>
      </c>
      <c r="N5040" t="s">
        <v>487</v>
      </c>
    </row>
    <row r="5041" spans="1:14" hidden="1" x14ac:dyDescent="0.25">
      <c r="A5041" t="s">
        <v>241</v>
      </c>
      <c r="B5041" s="1">
        <v>45077</v>
      </c>
      <c r="C5041" t="s">
        <v>690</v>
      </c>
      <c r="D5041" t="s">
        <v>691</v>
      </c>
      <c r="E5041" s="4">
        <v>27195.72</v>
      </c>
      <c r="F5041" t="s">
        <v>567</v>
      </c>
      <c r="G5041" t="s">
        <v>471</v>
      </c>
      <c r="H5041" t="s">
        <v>308</v>
      </c>
      <c r="I5041" t="s">
        <v>309</v>
      </c>
      <c r="J5041" t="s">
        <v>264</v>
      </c>
      <c r="L5041" t="s">
        <v>378</v>
      </c>
      <c r="M5041" t="s">
        <v>379</v>
      </c>
      <c r="N5041" t="s">
        <v>487</v>
      </c>
    </row>
    <row r="5042" spans="1:14" hidden="1" x14ac:dyDescent="0.25">
      <c r="A5042" t="s">
        <v>241</v>
      </c>
      <c r="B5042" s="1">
        <v>45077</v>
      </c>
      <c r="C5042" t="s">
        <v>698</v>
      </c>
      <c r="D5042" t="s">
        <v>699</v>
      </c>
      <c r="E5042" s="4">
        <v>2903.6</v>
      </c>
      <c r="F5042" t="s">
        <v>567</v>
      </c>
      <c r="G5042" t="s">
        <v>471</v>
      </c>
      <c r="H5042" t="s">
        <v>308</v>
      </c>
      <c r="I5042" t="s">
        <v>309</v>
      </c>
      <c r="J5042" t="s">
        <v>264</v>
      </c>
      <c r="L5042" t="s">
        <v>378</v>
      </c>
      <c r="M5042" t="s">
        <v>379</v>
      </c>
      <c r="N5042" t="s">
        <v>487</v>
      </c>
    </row>
    <row r="5043" spans="1:14" hidden="1" x14ac:dyDescent="0.25">
      <c r="A5043" t="s">
        <v>241</v>
      </c>
      <c r="B5043" s="1">
        <v>45077</v>
      </c>
      <c r="C5043" t="s">
        <v>1132</v>
      </c>
      <c r="D5043" t="s">
        <v>1133</v>
      </c>
      <c r="E5043" s="4">
        <v>2200</v>
      </c>
      <c r="F5043" t="s">
        <v>567</v>
      </c>
      <c r="G5043" t="s">
        <v>471</v>
      </c>
      <c r="H5043" t="s">
        <v>308</v>
      </c>
      <c r="I5043" t="s">
        <v>309</v>
      </c>
      <c r="J5043" t="s">
        <v>264</v>
      </c>
      <c r="L5043" t="s">
        <v>378</v>
      </c>
      <c r="M5043" t="s">
        <v>379</v>
      </c>
      <c r="N5043" t="s">
        <v>480</v>
      </c>
    </row>
    <row r="5044" spans="1:14" hidden="1" x14ac:dyDescent="0.25">
      <c r="A5044" t="s">
        <v>241</v>
      </c>
      <c r="B5044" s="1">
        <v>45077</v>
      </c>
      <c r="C5044" t="s">
        <v>1134</v>
      </c>
      <c r="D5044" t="s">
        <v>1135</v>
      </c>
      <c r="E5044" s="4">
        <v>28166.65</v>
      </c>
      <c r="F5044" t="s">
        <v>567</v>
      </c>
      <c r="G5044" t="s">
        <v>471</v>
      </c>
      <c r="H5044" t="s">
        <v>301</v>
      </c>
      <c r="I5044" t="s">
        <v>302</v>
      </c>
      <c r="J5044" t="s">
        <v>258</v>
      </c>
      <c r="L5044" t="s">
        <v>378</v>
      </c>
      <c r="M5044" t="s">
        <v>379</v>
      </c>
      <c r="N5044" t="s">
        <v>486</v>
      </c>
    </row>
    <row r="5045" spans="1:14" hidden="1" x14ac:dyDescent="0.25">
      <c r="A5045" t="s">
        <v>241</v>
      </c>
      <c r="B5045" s="1">
        <v>45077</v>
      </c>
      <c r="C5045" t="s">
        <v>1136</v>
      </c>
      <c r="D5045" t="s">
        <v>1137</v>
      </c>
      <c r="E5045" s="4">
        <v>22931.200000000001</v>
      </c>
      <c r="F5045" t="s">
        <v>567</v>
      </c>
      <c r="G5045" t="s">
        <v>471</v>
      </c>
      <c r="H5045" t="s">
        <v>308</v>
      </c>
      <c r="I5045" t="s">
        <v>309</v>
      </c>
      <c r="J5045" t="s">
        <v>264</v>
      </c>
      <c r="L5045" t="s">
        <v>378</v>
      </c>
      <c r="M5045" t="s">
        <v>379</v>
      </c>
      <c r="N5045" t="s">
        <v>487</v>
      </c>
    </row>
    <row r="5046" spans="1:14" hidden="1" x14ac:dyDescent="0.25">
      <c r="A5046" t="s">
        <v>241</v>
      </c>
      <c r="B5046" s="1">
        <v>45077</v>
      </c>
      <c r="C5046" t="s">
        <v>1221</v>
      </c>
      <c r="D5046" t="s">
        <v>1222</v>
      </c>
      <c r="E5046" s="4">
        <v>12917.5</v>
      </c>
      <c r="F5046" t="s">
        <v>567</v>
      </c>
      <c r="G5046" t="s">
        <v>471</v>
      </c>
      <c r="H5046" t="s">
        <v>317</v>
      </c>
      <c r="I5046" t="s">
        <v>318</v>
      </c>
      <c r="J5046" t="s">
        <v>276</v>
      </c>
      <c r="L5046" t="s">
        <v>390</v>
      </c>
      <c r="M5046" t="s">
        <v>391</v>
      </c>
      <c r="N5046" t="s">
        <v>487</v>
      </c>
    </row>
    <row r="5047" spans="1:14" hidden="1" x14ac:dyDescent="0.25">
      <c r="A5047" t="s">
        <v>241</v>
      </c>
      <c r="B5047" s="1">
        <v>45077</v>
      </c>
      <c r="C5047" t="s">
        <v>1146</v>
      </c>
      <c r="D5047" t="s">
        <v>1147</v>
      </c>
      <c r="E5047" s="4">
        <v>14050</v>
      </c>
      <c r="F5047" t="s">
        <v>567</v>
      </c>
      <c r="G5047" t="s">
        <v>471</v>
      </c>
      <c r="H5047" t="s">
        <v>311</v>
      </c>
      <c r="I5047" t="s">
        <v>312</v>
      </c>
      <c r="J5047" t="s">
        <v>264</v>
      </c>
      <c r="L5047" t="s">
        <v>378</v>
      </c>
      <c r="M5047" t="s">
        <v>379</v>
      </c>
      <c r="N5047" t="s">
        <v>487</v>
      </c>
    </row>
    <row r="5048" spans="1:14" hidden="1" x14ac:dyDescent="0.25">
      <c r="A5048" t="s">
        <v>241</v>
      </c>
      <c r="B5048" s="1">
        <v>45077</v>
      </c>
      <c r="C5048" t="s">
        <v>1273</v>
      </c>
      <c r="D5048" t="s">
        <v>1274</v>
      </c>
      <c r="E5048" s="4">
        <v>4160</v>
      </c>
      <c r="F5048" t="s">
        <v>567</v>
      </c>
      <c r="G5048" t="s">
        <v>471</v>
      </c>
      <c r="H5048" t="s">
        <v>301</v>
      </c>
      <c r="I5048" t="s">
        <v>302</v>
      </c>
      <c r="J5048" t="s">
        <v>258</v>
      </c>
      <c r="L5048" t="s">
        <v>378</v>
      </c>
      <c r="M5048" t="s">
        <v>379</v>
      </c>
      <c r="N5048" t="s">
        <v>487</v>
      </c>
    </row>
    <row r="5049" spans="1:14" hidden="1" x14ac:dyDescent="0.25">
      <c r="A5049" t="s">
        <v>241</v>
      </c>
      <c r="B5049" s="1">
        <v>45077</v>
      </c>
      <c r="C5049" t="s">
        <v>1260</v>
      </c>
      <c r="D5049" t="s">
        <v>1261</v>
      </c>
      <c r="E5049" s="4">
        <v>1000</v>
      </c>
      <c r="F5049" t="s">
        <v>567</v>
      </c>
      <c r="G5049" t="s">
        <v>471</v>
      </c>
      <c r="H5049" t="s">
        <v>311</v>
      </c>
      <c r="I5049" t="s">
        <v>312</v>
      </c>
      <c r="J5049" t="s">
        <v>264</v>
      </c>
      <c r="L5049" t="s">
        <v>378</v>
      </c>
      <c r="M5049" t="s">
        <v>379</v>
      </c>
      <c r="N5049" t="s">
        <v>487</v>
      </c>
    </row>
    <row r="5050" spans="1:14" hidden="1" x14ac:dyDescent="0.25">
      <c r="A5050" t="s">
        <v>241</v>
      </c>
      <c r="B5050" s="1">
        <v>45077</v>
      </c>
      <c r="C5050" t="s">
        <v>704</v>
      </c>
      <c r="D5050" t="s">
        <v>705</v>
      </c>
      <c r="E5050" s="4">
        <v>24525.280000000002</v>
      </c>
      <c r="F5050" t="s">
        <v>567</v>
      </c>
      <c r="G5050" t="s">
        <v>471</v>
      </c>
      <c r="H5050" t="s">
        <v>311</v>
      </c>
      <c r="I5050" t="s">
        <v>312</v>
      </c>
      <c r="J5050" t="s">
        <v>264</v>
      </c>
      <c r="L5050" t="s">
        <v>378</v>
      </c>
      <c r="M5050" t="s">
        <v>379</v>
      </c>
      <c r="N5050" t="s">
        <v>487</v>
      </c>
    </row>
    <row r="5051" spans="1:14" hidden="1" x14ac:dyDescent="0.25">
      <c r="A5051" t="s">
        <v>241</v>
      </c>
      <c r="B5051" s="1">
        <v>45077</v>
      </c>
      <c r="C5051" t="s">
        <v>708</v>
      </c>
      <c r="D5051" t="s">
        <v>709</v>
      </c>
      <c r="E5051" s="4">
        <v>1622.35</v>
      </c>
      <c r="F5051" t="s">
        <v>567</v>
      </c>
      <c r="G5051" t="s">
        <v>471</v>
      </c>
      <c r="H5051" t="s">
        <v>301</v>
      </c>
      <c r="I5051" t="s">
        <v>302</v>
      </c>
      <c r="J5051" t="s">
        <v>258</v>
      </c>
      <c r="L5051" t="s">
        <v>378</v>
      </c>
      <c r="M5051" t="s">
        <v>379</v>
      </c>
      <c r="N5051" t="s">
        <v>482</v>
      </c>
    </row>
    <row r="5052" spans="1:14" hidden="1" x14ac:dyDescent="0.25">
      <c r="A5052" t="s">
        <v>241</v>
      </c>
      <c r="B5052" s="1">
        <v>45077</v>
      </c>
      <c r="C5052" t="s">
        <v>712</v>
      </c>
      <c r="D5052" t="s">
        <v>713</v>
      </c>
      <c r="E5052" s="4">
        <v>907.86</v>
      </c>
      <c r="F5052" t="s">
        <v>567</v>
      </c>
      <c r="G5052" t="s">
        <v>471</v>
      </c>
      <c r="H5052" t="s">
        <v>311</v>
      </c>
      <c r="I5052" t="s">
        <v>312</v>
      </c>
      <c r="J5052" t="s">
        <v>264</v>
      </c>
      <c r="L5052" t="s">
        <v>378</v>
      </c>
      <c r="M5052" t="s">
        <v>379</v>
      </c>
      <c r="N5052" t="s">
        <v>487</v>
      </c>
    </row>
    <row r="5053" spans="1:14" hidden="1" x14ac:dyDescent="0.25">
      <c r="A5053" t="s">
        <v>241</v>
      </c>
      <c r="B5053" s="1">
        <v>45077</v>
      </c>
      <c r="C5053" t="s">
        <v>717</v>
      </c>
      <c r="D5053" t="s">
        <v>718</v>
      </c>
      <c r="E5053" s="4">
        <v>969.37</v>
      </c>
      <c r="F5053" t="s">
        <v>567</v>
      </c>
      <c r="G5053" t="s">
        <v>471</v>
      </c>
      <c r="H5053" t="s">
        <v>311</v>
      </c>
      <c r="I5053" t="s">
        <v>312</v>
      </c>
      <c r="J5053" t="s">
        <v>264</v>
      </c>
      <c r="L5053" t="s">
        <v>378</v>
      </c>
      <c r="M5053" t="s">
        <v>379</v>
      </c>
      <c r="N5053" t="s">
        <v>487</v>
      </c>
    </row>
    <row r="5054" spans="1:14" hidden="1" x14ac:dyDescent="0.25">
      <c r="A5054" t="s">
        <v>241</v>
      </c>
      <c r="B5054" s="1">
        <v>45077</v>
      </c>
      <c r="C5054" t="s">
        <v>719</v>
      </c>
      <c r="D5054" t="s">
        <v>720</v>
      </c>
      <c r="E5054" s="4">
        <v>2277.5500000000002</v>
      </c>
      <c r="F5054" t="s">
        <v>567</v>
      </c>
      <c r="G5054" t="s">
        <v>471</v>
      </c>
      <c r="H5054" t="s">
        <v>311</v>
      </c>
      <c r="I5054" t="s">
        <v>312</v>
      </c>
      <c r="J5054" t="s">
        <v>264</v>
      </c>
      <c r="L5054" t="s">
        <v>378</v>
      </c>
      <c r="M5054" t="s">
        <v>379</v>
      </c>
      <c r="N5054" t="s">
        <v>487</v>
      </c>
    </row>
    <row r="5055" spans="1:14" hidden="1" x14ac:dyDescent="0.25">
      <c r="A5055" t="s">
        <v>241</v>
      </c>
      <c r="B5055" s="1">
        <v>45077</v>
      </c>
      <c r="C5055" t="s">
        <v>721</v>
      </c>
      <c r="D5055" t="s">
        <v>722</v>
      </c>
      <c r="E5055" s="4">
        <v>1380</v>
      </c>
      <c r="F5055" t="s">
        <v>567</v>
      </c>
      <c r="G5055" t="s">
        <v>471</v>
      </c>
      <c r="H5055" t="s">
        <v>308</v>
      </c>
      <c r="I5055" t="s">
        <v>309</v>
      </c>
      <c r="J5055" t="s">
        <v>264</v>
      </c>
      <c r="L5055" t="s">
        <v>378</v>
      </c>
      <c r="M5055" t="s">
        <v>379</v>
      </c>
      <c r="N5055" t="s">
        <v>487</v>
      </c>
    </row>
    <row r="5056" spans="1:14" hidden="1" x14ac:dyDescent="0.25">
      <c r="A5056" t="s">
        <v>241</v>
      </c>
      <c r="B5056" s="1">
        <v>45077</v>
      </c>
      <c r="C5056" t="s">
        <v>726</v>
      </c>
      <c r="D5056" t="s">
        <v>727</v>
      </c>
      <c r="E5056" s="4">
        <v>17756.43</v>
      </c>
      <c r="F5056" t="s">
        <v>567</v>
      </c>
      <c r="G5056" t="s">
        <v>471</v>
      </c>
      <c r="H5056" t="s">
        <v>301</v>
      </c>
      <c r="I5056" t="s">
        <v>302</v>
      </c>
      <c r="J5056" t="s">
        <v>258</v>
      </c>
      <c r="L5056" t="s">
        <v>378</v>
      </c>
      <c r="M5056" t="s">
        <v>379</v>
      </c>
      <c r="N5056" t="s">
        <v>486</v>
      </c>
    </row>
    <row r="5057" spans="1:14" hidden="1" x14ac:dyDescent="0.25">
      <c r="A5057" t="s">
        <v>241</v>
      </c>
      <c r="B5057" s="1">
        <v>45077</v>
      </c>
      <c r="C5057" t="s">
        <v>730</v>
      </c>
      <c r="D5057" t="s">
        <v>731</v>
      </c>
      <c r="E5057" s="4">
        <v>214</v>
      </c>
      <c r="F5057" t="s">
        <v>567</v>
      </c>
      <c r="G5057" t="s">
        <v>471</v>
      </c>
      <c r="H5057" t="s">
        <v>308</v>
      </c>
      <c r="I5057" t="s">
        <v>309</v>
      </c>
      <c r="J5057" t="s">
        <v>264</v>
      </c>
      <c r="L5057" t="s">
        <v>378</v>
      </c>
      <c r="M5057" t="s">
        <v>379</v>
      </c>
      <c r="N5057" t="s">
        <v>487</v>
      </c>
    </row>
    <row r="5058" spans="1:14" hidden="1" x14ac:dyDescent="0.25">
      <c r="A5058" t="s">
        <v>241</v>
      </c>
      <c r="B5058" s="1">
        <v>45077</v>
      </c>
      <c r="C5058" t="s">
        <v>734</v>
      </c>
      <c r="D5058" t="s">
        <v>735</v>
      </c>
      <c r="E5058" s="4">
        <v>325.33999999999997</v>
      </c>
      <c r="F5058" t="s">
        <v>567</v>
      </c>
      <c r="G5058" t="s">
        <v>471</v>
      </c>
      <c r="H5058" t="s">
        <v>308</v>
      </c>
      <c r="I5058" t="s">
        <v>309</v>
      </c>
      <c r="J5058" t="s">
        <v>264</v>
      </c>
      <c r="L5058" t="s">
        <v>378</v>
      </c>
      <c r="M5058" t="s">
        <v>379</v>
      </c>
      <c r="N5058" t="s">
        <v>487</v>
      </c>
    </row>
    <row r="5059" spans="1:14" hidden="1" x14ac:dyDescent="0.25">
      <c r="A5059" t="s">
        <v>241</v>
      </c>
      <c r="B5059" s="1">
        <v>45077</v>
      </c>
      <c r="C5059" t="s">
        <v>738</v>
      </c>
      <c r="D5059" t="s">
        <v>739</v>
      </c>
      <c r="E5059" s="4">
        <v>18211.11</v>
      </c>
      <c r="F5059" t="s">
        <v>567</v>
      </c>
      <c r="G5059" t="s">
        <v>471</v>
      </c>
      <c r="H5059" t="s">
        <v>301</v>
      </c>
      <c r="I5059" t="s">
        <v>302</v>
      </c>
      <c r="J5059" t="s">
        <v>258</v>
      </c>
      <c r="L5059" t="s">
        <v>378</v>
      </c>
      <c r="M5059" t="s">
        <v>379</v>
      </c>
      <c r="N5059" t="s">
        <v>487</v>
      </c>
    </row>
    <row r="5060" spans="1:14" hidden="1" x14ac:dyDescent="0.25">
      <c r="A5060" t="s">
        <v>241</v>
      </c>
      <c r="B5060" s="1">
        <v>45077</v>
      </c>
      <c r="C5060" t="s">
        <v>742</v>
      </c>
      <c r="D5060" t="s">
        <v>743</v>
      </c>
      <c r="E5060" s="4">
        <v>1494.5500000000002</v>
      </c>
      <c r="F5060" t="s">
        <v>567</v>
      </c>
      <c r="G5060" t="s">
        <v>471</v>
      </c>
      <c r="H5060" t="s">
        <v>308</v>
      </c>
      <c r="I5060" t="s">
        <v>309</v>
      </c>
      <c r="J5060" t="s">
        <v>264</v>
      </c>
      <c r="L5060" t="s">
        <v>378</v>
      </c>
      <c r="M5060" t="s">
        <v>379</v>
      </c>
      <c r="N5060" t="s">
        <v>487</v>
      </c>
    </row>
    <row r="5061" spans="1:14" hidden="1" x14ac:dyDescent="0.25">
      <c r="A5061" t="s">
        <v>241</v>
      </c>
      <c r="B5061" s="1">
        <v>45077</v>
      </c>
      <c r="C5061" t="s">
        <v>747</v>
      </c>
      <c r="D5061" t="s">
        <v>748</v>
      </c>
      <c r="E5061" s="4">
        <v>30908.699999999997</v>
      </c>
      <c r="F5061" t="s">
        <v>567</v>
      </c>
      <c r="G5061" t="s">
        <v>471</v>
      </c>
      <c r="H5061" t="s">
        <v>308</v>
      </c>
      <c r="I5061" t="s">
        <v>309</v>
      </c>
      <c r="J5061" t="s">
        <v>264</v>
      </c>
      <c r="L5061" t="s">
        <v>378</v>
      </c>
      <c r="M5061" t="s">
        <v>379</v>
      </c>
      <c r="N5061" t="s">
        <v>487</v>
      </c>
    </row>
    <row r="5062" spans="1:14" hidden="1" x14ac:dyDescent="0.25">
      <c r="A5062" t="s">
        <v>241</v>
      </c>
      <c r="B5062" s="1">
        <v>45077</v>
      </c>
      <c r="C5062" t="s">
        <v>755</v>
      </c>
      <c r="D5062" t="s">
        <v>756</v>
      </c>
      <c r="E5062" s="4">
        <v>15</v>
      </c>
      <c r="F5062" t="s">
        <v>567</v>
      </c>
      <c r="G5062" t="s">
        <v>471</v>
      </c>
      <c r="H5062" t="s">
        <v>311</v>
      </c>
      <c r="I5062" t="s">
        <v>312</v>
      </c>
      <c r="J5062" t="s">
        <v>264</v>
      </c>
      <c r="L5062" t="s">
        <v>378</v>
      </c>
      <c r="M5062" t="s">
        <v>379</v>
      </c>
      <c r="N5062" t="s">
        <v>487</v>
      </c>
    </row>
    <row r="5063" spans="1:14" hidden="1" x14ac:dyDescent="0.25">
      <c r="A5063" t="s">
        <v>241</v>
      </c>
      <c r="B5063" s="1">
        <v>45077</v>
      </c>
      <c r="C5063" t="s">
        <v>763</v>
      </c>
      <c r="D5063" t="s">
        <v>764</v>
      </c>
      <c r="E5063" s="4">
        <v>16109.730000000001</v>
      </c>
      <c r="F5063" t="s">
        <v>567</v>
      </c>
      <c r="G5063" t="s">
        <v>471</v>
      </c>
      <c r="H5063" t="s">
        <v>308</v>
      </c>
      <c r="I5063" t="s">
        <v>309</v>
      </c>
      <c r="J5063" t="s">
        <v>264</v>
      </c>
      <c r="L5063" t="s">
        <v>378</v>
      </c>
      <c r="M5063" t="s">
        <v>379</v>
      </c>
      <c r="N5063" t="s">
        <v>480</v>
      </c>
    </row>
    <row r="5064" spans="1:14" hidden="1" x14ac:dyDescent="0.25">
      <c r="A5064" t="s">
        <v>241</v>
      </c>
      <c r="B5064" s="1">
        <v>45077</v>
      </c>
      <c r="C5064" t="s">
        <v>767</v>
      </c>
      <c r="D5064" t="s">
        <v>768</v>
      </c>
      <c r="E5064" s="4">
        <v>4389.3100000000004</v>
      </c>
      <c r="F5064" t="s">
        <v>567</v>
      </c>
      <c r="G5064" t="s">
        <v>471</v>
      </c>
      <c r="H5064" t="s">
        <v>308</v>
      </c>
      <c r="I5064" t="s">
        <v>309</v>
      </c>
      <c r="J5064" t="s">
        <v>264</v>
      </c>
      <c r="L5064" t="s">
        <v>378</v>
      </c>
      <c r="M5064" t="s">
        <v>379</v>
      </c>
      <c r="N5064" t="s">
        <v>480</v>
      </c>
    </row>
    <row r="5065" spans="1:14" hidden="1" x14ac:dyDescent="0.25">
      <c r="A5065" t="s">
        <v>241</v>
      </c>
      <c r="B5065" s="1">
        <v>45077</v>
      </c>
      <c r="C5065" t="s">
        <v>769</v>
      </c>
      <c r="D5065" t="s">
        <v>770</v>
      </c>
      <c r="E5065" s="4">
        <v>6066.82</v>
      </c>
      <c r="F5065" t="s">
        <v>567</v>
      </c>
      <c r="G5065" t="s">
        <v>471</v>
      </c>
      <c r="H5065" t="s">
        <v>311</v>
      </c>
      <c r="I5065" t="s">
        <v>312</v>
      </c>
      <c r="J5065" t="s">
        <v>264</v>
      </c>
      <c r="L5065" t="s">
        <v>378</v>
      </c>
      <c r="M5065" t="s">
        <v>379</v>
      </c>
      <c r="N5065" t="s">
        <v>487</v>
      </c>
    </row>
    <row r="5066" spans="1:14" hidden="1" x14ac:dyDescent="0.25">
      <c r="A5066" t="s">
        <v>241</v>
      </c>
      <c r="B5066" s="1">
        <v>45077</v>
      </c>
      <c r="C5066" t="s">
        <v>773</v>
      </c>
      <c r="D5066" t="s">
        <v>774</v>
      </c>
      <c r="E5066" s="4">
        <v>1531.82</v>
      </c>
      <c r="F5066" t="s">
        <v>567</v>
      </c>
      <c r="G5066" t="s">
        <v>471</v>
      </c>
      <c r="H5066" t="s">
        <v>308</v>
      </c>
      <c r="I5066" t="s">
        <v>309</v>
      </c>
      <c r="J5066" t="s">
        <v>264</v>
      </c>
      <c r="L5066" t="s">
        <v>378</v>
      </c>
      <c r="M5066" t="s">
        <v>379</v>
      </c>
      <c r="N5066" t="s">
        <v>480</v>
      </c>
    </row>
    <row r="5067" spans="1:14" hidden="1" x14ac:dyDescent="0.25">
      <c r="A5067" t="s">
        <v>241</v>
      </c>
      <c r="B5067" s="1">
        <v>45077</v>
      </c>
      <c r="C5067" t="s">
        <v>775</v>
      </c>
      <c r="D5067" t="s">
        <v>776</v>
      </c>
      <c r="E5067" s="4">
        <v>4434.0600000000004</v>
      </c>
      <c r="F5067" t="s">
        <v>567</v>
      </c>
      <c r="G5067" t="s">
        <v>471</v>
      </c>
      <c r="H5067" t="s">
        <v>311</v>
      </c>
      <c r="I5067" t="s">
        <v>312</v>
      </c>
      <c r="J5067" t="s">
        <v>264</v>
      </c>
      <c r="L5067" t="s">
        <v>378</v>
      </c>
      <c r="M5067" t="s">
        <v>379</v>
      </c>
      <c r="N5067" t="s">
        <v>487</v>
      </c>
    </row>
    <row r="5068" spans="1:14" hidden="1" x14ac:dyDescent="0.25">
      <c r="A5068" t="s">
        <v>241</v>
      </c>
      <c r="B5068" s="1">
        <v>45077</v>
      </c>
      <c r="C5068" t="s">
        <v>777</v>
      </c>
      <c r="D5068" t="s">
        <v>778</v>
      </c>
      <c r="E5068" s="4">
        <v>5230.7299999999996</v>
      </c>
      <c r="F5068" t="s">
        <v>567</v>
      </c>
      <c r="G5068" t="s">
        <v>471</v>
      </c>
      <c r="H5068" t="s">
        <v>311</v>
      </c>
      <c r="I5068" t="s">
        <v>312</v>
      </c>
      <c r="J5068" t="s">
        <v>264</v>
      </c>
      <c r="L5068" t="s">
        <v>378</v>
      </c>
      <c r="M5068" t="s">
        <v>379</v>
      </c>
      <c r="N5068" t="s">
        <v>485</v>
      </c>
    </row>
    <row r="5069" spans="1:14" hidden="1" x14ac:dyDescent="0.25">
      <c r="A5069" t="s">
        <v>241</v>
      </c>
      <c r="B5069" s="1">
        <v>45077</v>
      </c>
      <c r="C5069" t="s">
        <v>781</v>
      </c>
      <c r="D5069" t="s">
        <v>782</v>
      </c>
      <c r="E5069" s="4">
        <v>2132.2899999999995</v>
      </c>
      <c r="F5069" t="s">
        <v>567</v>
      </c>
      <c r="G5069" t="s">
        <v>471</v>
      </c>
      <c r="H5069" t="s">
        <v>311</v>
      </c>
      <c r="I5069" t="s">
        <v>312</v>
      </c>
      <c r="J5069" t="s">
        <v>264</v>
      </c>
      <c r="L5069" t="s">
        <v>378</v>
      </c>
      <c r="M5069" t="s">
        <v>379</v>
      </c>
      <c r="N5069" t="s">
        <v>485</v>
      </c>
    </row>
    <row r="5070" spans="1:14" hidden="1" x14ac:dyDescent="0.25">
      <c r="A5070" t="s">
        <v>241</v>
      </c>
      <c r="B5070" s="1">
        <v>45077</v>
      </c>
      <c r="C5070" t="s">
        <v>785</v>
      </c>
      <c r="D5070" t="s">
        <v>786</v>
      </c>
      <c r="E5070" s="4">
        <v>2097.5199999999995</v>
      </c>
      <c r="F5070" t="s">
        <v>567</v>
      </c>
      <c r="G5070" t="s">
        <v>471</v>
      </c>
      <c r="H5070" t="s">
        <v>311</v>
      </c>
      <c r="I5070" t="s">
        <v>312</v>
      </c>
      <c r="J5070" t="s">
        <v>264</v>
      </c>
      <c r="L5070" t="s">
        <v>378</v>
      </c>
      <c r="M5070" t="s">
        <v>379</v>
      </c>
      <c r="N5070" t="s">
        <v>485</v>
      </c>
    </row>
    <row r="5071" spans="1:14" hidden="1" x14ac:dyDescent="0.25">
      <c r="A5071" t="s">
        <v>241</v>
      </c>
      <c r="B5071" s="1">
        <v>45077</v>
      </c>
      <c r="C5071" t="s">
        <v>788</v>
      </c>
      <c r="D5071" t="s">
        <v>789</v>
      </c>
      <c r="E5071" s="4">
        <v>8150.41</v>
      </c>
      <c r="F5071" t="s">
        <v>567</v>
      </c>
      <c r="G5071" t="s">
        <v>471</v>
      </c>
      <c r="H5071" t="s">
        <v>311</v>
      </c>
      <c r="I5071" t="s">
        <v>312</v>
      </c>
      <c r="J5071" t="s">
        <v>264</v>
      </c>
      <c r="L5071" t="s">
        <v>378</v>
      </c>
      <c r="M5071" t="s">
        <v>379</v>
      </c>
      <c r="N5071" t="s">
        <v>485</v>
      </c>
    </row>
    <row r="5072" spans="1:14" hidden="1" x14ac:dyDescent="0.25">
      <c r="A5072" t="s">
        <v>241</v>
      </c>
      <c r="B5072" s="1">
        <v>45077</v>
      </c>
      <c r="C5072" t="s">
        <v>790</v>
      </c>
      <c r="D5072" t="s">
        <v>791</v>
      </c>
      <c r="E5072" s="4">
        <v>1692.8</v>
      </c>
      <c r="F5072" t="s">
        <v>567</v>
      </c>
      <c r="G5072" t="s">
        <v>471</v>
      </c>
      <c r="H5072" t="s">
        <v>311</v>
      </c>
      <c r="I5072" t="s">
        <v>312</v>
      </c>
      <c r="J5072" t="s">
        <v>264</v>
      </c>
      <c r="L5072" t="s">
        <v>378</v>
      </c>
      <c r="M5072" t="s">
        <v>379</v>
      </c>
      <c r="N5072" t="s">
        <v>487</v>
      </c>
    </row>
    <row r="5073" spans="1:14" hidden="1" x14ac:dyDescent="0.25">
      <c r="A5073" t="s">
        <v>241</v>
      </c>
      <c r="B5073" s="1">
        <v>45077</v>
      </c>
      <c r="C5073" t="s">
        <v>792</v>
      </c>
      <c r="D5073" t="s">
        <v>793</v>
      </c>
      <c r="E5073" s="4">
        <v>3338</v>
      </c>
      <c r="F5073" t="s">
        <v>567</v>
      </c>
      <c r="G5073" t="s">
        <v>471</v>
      </c>
      <c r="H5073" t="s">
        <v>308</v>
      </c>
      <c r="I5073" t="s">
        <v>309</v>
      </c>
      <c r="J5073" t="s">
        <v>264</v>
      </c>
      <c r="L5073" t="s">
        <v>378</v>
      </c>
      <c r="M5073" t="s">
        <v>379</v>
      </c>
      <c r="N5073" t="s">
        <v>487</v>
      </c>
    </row>
    <row r="5074" spans="1:14" hidden="1" x14ac:dyDescent="0.25">
      <c r="A5074" t="s">
        <v>241</v>
      </c>
      <c r="B5074" s="1">
        <v>45077</v>
      </c>
      <c r="C5074" t="s">
        <v>1148</v>
      </c>
      <c r="D5074" t="s">
        <v>1149</v>
      </c>
      <c r="E5074" s="4">
        <v>10235.719999999999</v>
      </c>
      <c r="F5074" t="s">
        <v>567</v>
      </c>
      <c r="G5074" t="s">
        <v>471</v>
      </c>
      <c r="H5074" t="s">
        <v>308</v>
      </c>
      <c r="I5074" t="s">
        <v>309</v>
      </c>
      <c r="J5074" t="s">
        <v>264</v>
      </c>
      <c r="L5074" t="s">
        <v>378</v>
      </c>
      <c r="M5074" t="s">
        <v>379</v>
      </c>
      <c r="N5074" t="s">
        <v>480</v>
      </c>
    </row>
    <row r="5075" spans="1:14" hidden="1" x14ac:dyDescent="0.25">
      <c r="A5075" t="s">
        <v>241</v>
      </c>
      <c r="B5075" s="1">
        <v>45077</v>
      </c>
      <c r="C5075" t="s">
        <v>1275</v>
      </c>
      <c r="D5075" t="s">
        <v>1276</v>
      </c>
      <c r="E5075" s="4">
        <v>4742.4399999999996</v>
      </c>
      <c r="F5075" t="s">
        <v>567</v>
      </c>
      <c r="G5075" t="s">
        <v>471</v>
      </c>
      <c r="H5075" t="s">
        <v>317</v>
      </c>
      <c r="I5075" t="s">
        <v>318</v>
      </c>
      <c r="J5075" t="s">
        <v>276</v>
      </c>
      <c r="L5075" t="s">
        <v>390</v>
      </c>
      <c r="M5075" t="s">
        <v>391</v>
      </c>
      <c r="N5075" t="s">
        <v>487</v>
      </c>
    </row>
    <row r="5076" spans="1:14" hidden="1" x14ac:dyDescent="0.25">
      <c r="A5076" t="s">
        <v>241</v>
      </c>
      <c r="B5076" s="1">
        <v>45077</v>
      </c>
      <c r="C5076" t="s">
        <v>1225</v>
      </c>
      <c r="D5076" t="s">
        <v>1226</v>
      </c>
      <c r="E5076" s="4">
        <v>12821.589999999998</v>
      </c>
      <c r="F5076" t="s">
        <v>567</v>
      </c>
      <c r="G5076" t="s">
        <v>471</v>
      </c>
      <c r="H5076" t="s">
        <v>308</v>
      </c>
      <c r="I5076" t="s">
        <v>309</v>
      </c>
      <c r="J5076" t="s">
        <v>264</v>
      </c>
      <c r="L5076" t="s">
        <v>378</v>
      </c>
      <c r="M5076" t="s">
        <v>379</v>
      </c>
      <c r="N5076" t="s">
        <v>480</v>
      </c>
    </row>
    <row r="5077" spans="1:14" hidden="1" x14ac:dyDescent="0.25">
      <c r="A5077" t="s">
        <v>241</v>
      </c>
      <c r="B5077" s="1">
        <v>45077</v>
      </c>
      <c r="C5077" t="s">
        <v>1236</v>
      </c>
      <c r="D5077" t="s">
        <v>1237</v>
      </c>
      <c r="E5077" s="4">
        <v>4600</v>
      </c>
      <c r="F5077" t="s">
        <v>567</v>
      </c>
      <c r="G5077" t="s">
        <v>471</v>
      </c>
      <c r="H5077" t="s">
        <v>308</v>
      </c>
      <c r="I5077" t="s">
        <v>309</v>
      </c>
      <c r="J5077" t="s">
        <v>264</v>
      </c>
      <c r="L5077" t="s">
        <v>378</v>
      </c>
      <c r="M5077" t="s">
        <v>379</v>
      </c>
      <c r="N5077" t="s">
        <v>480</v>
      </c>
    </row>
    <row r="5078" spans="1:14" hidden="1" x14ac:dyDescent="0.25">
      <c r="A5078" t="s">
        <v>241</v>
      </c>
      <c r="B5078" s="1">
        <v>45077</v>
      </c>
      <c r="C5078" t="s">
        <v>1238</v>
      </c>
      <c r="D5078" t="s">
        <v>1239</v>
      </c>
      <c r="E5078" s="4">
        <v>7493.7900000000009</v>
      </c>
      <c r="F5078" t="s">
        <v>567</v>
      </c>
      <c r="G5078" t="s">
        <v>471</v>
      </c>
      <c r="H5078" t="s">
        <v>308</v>
      </c>
      <c r="I5078" t="s">
        <v>309</v>
      </c>
      <c r="J5078" t="s">
        <v>264</v>
      </c>
      <c r="L5078" t="s">
        <v>378</v>
      </c>
      <c r="M5078" t="s">
        <v>379</v>
      </c>
      <c r="N5078" t="s">
        <v>487</v>
      </c>
    </row>
    <row r="5079" spans="1:14" hidden="1" x14ac:dyDescent="0.25">
      <c r="A5079" t="s">
        <v>241</v>
      </c>
      <c r="B5079" s="1">
        <v>45077</v>
      </c>
      <c r="C5079" t="s">
        <v>1330</v>
      </c>
      <c r="D5079" t="s">
        <v>1331</v>
      </c>
      <c r="E5079" s="4">
        <v>9211.0099999999984</v>
      </c>
      <c r="F5079" t="s">
        <v>567</v>
      </c>
      <c r="G5079" t="s">
        <v>471</v>
      </c>
      <c r="H5079" t="s">
        <v>311</v>
      </c>
      <c r="I5079" t="s">
        <v>312</v>
      </c>
      <c r="J5079" t="s">
        <v>264</v>
      </c>
      <c r="L5079" t="s">
        <v>378</v>
      </c>
      <c r="M5079" t="s">
        <v>379</v>
      </c>
      <c r="N5079" t="s">
        <v>487</v>
      </c>
    </row>
    <row r="5080" spans="1:14" hidden="1" x14ac:dyDescent="0.25">
      <c r="A5080" t="s">
        <v>241</v>
      </c>
      <c r="B5080" s="1">
        <v>45077</v>
      </c>
      <c r="C5080" t="s">
        <v>1336</v>
      </c>
      <c r="D5080" t="s">
        <v>1337</v>
      </c>
      <c r="E5080" s="4">
        <v>25724.61</v>
      </c>
      <c r="F5080" t="s">
        <v>567</v>
      </c>
      <c r="G5080" t="s">
        <v>471</v>
      </c>
      <c r="H5080" t="s">
        <v>308</v>
      </c>
      <c r="I5080" t="s">
        <v>309</v>
      </c>
      <c r="J5080" t="s">
        <v>264</v>
      </c>
      <c r="K5080" t="s">
        <v>1244</v>
      </c>
      <c r="L5080" t="s">
        <v>378</v>
      </c>
      <c r="M5080" t="s">
        <v>379</v>
      </c>
      <c r="N5080" t="s">
        <v>488</v>
      </c>
    </row>
    <row r="5081" spans="1:14" hidden="1" x14ac:dyDescent="0.25">
      <c r="A5081" t="s">
        <v>241</v>
      </c>
      <c r="B5081" s="1">
        <v>45077</v>
      </c>
      <c r="C5081" t="s">
        <v>794</v>
      </c>
      <c r="D5081" t="s">
        <v>795</v>
      </c>
      <c r="E5081" s="4">
        <v>22206.75</v>
      </c>
      <c r="F5081" t="s">
        <v>567</v>
      </c>
      <c r="G5081" t="s">
        <v>471</v>
      </c>
      <c r="H5081" t="s">
        <v>301</v>
      </c>
      <c r="I5081" t="s">
        <v>302</v>
      </c>
      <c r="J5081" t="s">
        <v>258</v>
      </c>
      <c r="L5081" t="s">
        <v>378</v>
      </c>
      <c r="M5081" t="s">
        <v>379</v>
      </c>
      <c r="N5081" t="s">
        <v>482</v>
      </c>
    </row>
    <row r="5082" spans="1:14" hidden="1" x14ac:dyDescent="0.25">
      <c r="A5082" t="s">
        <v>241</v>
      </c>
      <c r="B5082" s="1">
        <v>45077</v>
      </c>
      <c r="C5082" t="s">
        <v>796</v>
      </c>
      <c r="D5082" t="s">
        <v>797</v>
      </c>
      <c r="E5082" s="4">
        <v>1463.1</v>
      </c>
      <c r="F5082" t="s">
        <v>567</v>
      </c>
      <c r="G5082" t="s">
        <v>471</v>
      </c>
      <c r="H5082" t="s">
        <v>301</v>
      </c>
      <c r="I5082" t="s">
        <v>302</v>
      </c>
      <c r="J5082" t="s">
        <v>258</v>
      </c>
      <c r="L5082" t="s">
        <v>378</v>
      </c>
      <c r="M5082" t="s">
        <v>379</v>
      </c>
      <c r="N5082" t="s">
        <v>482</v>
      </c>
    </row>
    <row r="5083" spans="1:14" hidden="1" x14ac:dyDescent="0.25">
      <c r="A5083" t="s">
        <v>241</v>
      </c>
      <c r="B5083" s="1">
        <v>45077</v>
      </c>
      <c r="C5083" t="s">
        <v>1302</v>
      </c>
      <c r="D5083" t="s">
        <v>1303</v>
      </c>
      <c r="E5083" s="4">
        <v>13846.65</v>
      </c>
      <c r="F5083" t="s">
        <v>567</v>
      </c>
      <c r="G5083" t="s">
        <v>471</v>
      </c>
      <c r="H5083" t="s">
        <v>301</v>
      </c>
      <c r="I5083" t="s">
        <v>302</v>
      </c>
      <c r="J5083" t="s">
        <v>258</v>
      </c>
      <c r="L5083" t="s">
        <v>378</v>
      </c>
      <c r="M5083" t="s">
        <v>379</v>
      </c>
      <c r="N5083" t="s">
        <v>482</v>
      </c>
    </row>
    <row r="5084" spans="1:14" hidden="1" x14ac:dyDescent="0.25">
      <c r="A5084" t="s">
        <v>241</v>
      </c>
      <c r="B5084" s="1">
        <v>45077</v>
      </c>
      <c r="C5084" t="s">
        <v>800</v>
      </c>
      <c r="D5084" t="s">
        <v>801</v>
      </c>
      <c r="E5084" s="4">
        <v>1375</v>
      </c>
      <c r="F5084" t="s">
        <v>567</v>
      </c>
      <c r="G5084" t="s">
        <v>471</v>
      </c>
      <c r="H5084" t="s">
        <v>308</v>
      </c>
      <c r="I5084" t="s">
        <v>309</v>
      </c>
      <c r="J5084" t="s">
        <v>264</v>
      </c>
      <c r="L5084" t="s">
        <v>378</v>
      </c>
      <c r="M5084" t="s">
        <v>379</v>
      </c>
      <c r="N5084" t="s">
        <v>487</v>
      </c>
    </row>
    <row r="5085" spans="1:14" hidden="1" x14ac:dyDescent="0.25">
      <c r="A5085" t="s">
        <v>241</v>
      </c>
      <c r="B5085" s="1">
        <v>45077</v>
      </c>
      <c r="C5085" t="s">
        <v>802</v>
      </c>
      <c r="D5085" t="s">
        <v>803</v>
      </c>
      <c r="E5085" s="4">
        <v>210</v>
      </c>
      <c r="F5085" t="s">
        <v>567</v>
      </c>
      <c r="G5085" t="s">
        <v>471</v>
      </c>
      <c r="H5085" t="s">
        <v>308</v>
      </c>
      <c r="I5085" t="s">
        <v>309</v>
      </c>
      <c r="J5085" t="s">
        <v>264</v>
      </c>
      <c r="L5085" t="s">
        <v>378</v>
      </c>
      <c r="M5085" t="s">
        <v>379</v>
      </c>
      <c r="N5085" t="s">
        <v>487</v>
      </c>
    </row>
    <row r="5086" spans="1:14" hidden="1" x14ac:dyDescent="0.25">
      <c r="A5086" t="s">
        <v>241</v>
      </c>
      <c r="B5086" s="1">
        <v>45077</v>
      </c>
      <c r="C5086" t="s">
        <v>804</v>
      </c>
      <c r="D5086" t="s">
        <v>805</v>
      </c>
      <c r="E5086" s="4">
        <v>2490.42</v>
      </c>
      <c r="F5086" t="s">
        <v>567</v>
      </c>
      <c r="G5086" t="s">
        <v>471</v>
      </c>
      <c r="H5086" t="s">
        <v>308</v>
      </c>
      <c r="I5086" t="s">
        <v>309</v>
      </c>
      <c r="J5086" t="s">
        <v>264</v>
      </c>
      <c r="L5086" t="s">
        <v>378</v>
      </c>
      <c r="M5086" t="s">
        <v>379</v>
      </c>
      <c r="N5086" t="s">
        <v>487</v>
      </c>
    </row>
    <row r="5087" spans="1:14" hidden="1" x14ac:dyDescent="0.25">
      <c r="A5087" t="s">
        <v>241</v>
      </c>
      <c r="B5087" s="1">
        <v>45077</v>
      </c>
      <c r="C5087" t="s">
        <v>808</v>
      </c>
      <c r="D5087" t="s">
        <v>809</v>
      </c>
      <c r="E5087" s="4">
        <v>513.78</v>
      </c>
      <c r="F5087" t="s">
        <v>567</v>
      </c>
      <c r="G5087" t="s">
        <v>471</v>
      </c>
      <c r="H5087" t="s">
        <v>308</v>
      </c>
      <c r="I5087" t="s">
        <v>309</v>
      </c>
      <c r="J5087" t="s">
        <v>264</v>
      </c>
      <c r="L5087" t="s">
        <v>378</v>
      </c>
      <c r="M5087" t="s">
        <v>379</v>
      </c>
      <c r="N5087" t="s">
        <v>487</v>
      </c>
    </row>
    <row r="5088" spans="1:14" hidden="1" x14ac:dyDescent="0.25">
      <c r="A5088" t="s">
        <v>241</v>
      </c>
      <c r="B5088" s="1">
        <v>45077</v>
      </c>
      <c r="C5088" t="s">
        <v>1240</v>
      </c>
      <c r="D5088" t="s">
        <v>1241</v>
      </c>
      <c r="E5088" s="4">
        <v>452.89</v>
      </c>
      <c r="F5088" t="s">
        <v>567</v>
      </c>
      <c r="G5088" t="s">
        <v>471</v>
      </c>
      <c r="H5088" t="s">
        <v>317</v>
      </c>
      <c r="I5088" t="s">
        <v>318</v>
      </c>
      <c r="J5088" t="s">
        <v>276</v>
      </c>
      <c r="L5088" t="s">
        <v>390</v>
      </c>
      <c r="M5088" t="s">
        <v>391</v>
      </c>
      <c r="N5088" t="s">
        <v>487</v>
      </c>
    </row>
    <row r="5089" spans="1:14" hidden="1" x14ac:dyDescent="0.25">
      <c r="A5089" t="s">
        <v>241</v>
      </c>
      <c r="B5089" s="1">
        <v>45077</v>
      </c>
      <c r="C5089" t="s">
        <v>812</v>
      </c>
      <c r="D5089" t="s">
        <v>813</v>
      </c>
      <c r="E5089" s="4">
        <v>989.19999999999993</v>
      </c>
      <c r="F5089" t="s">
        <v>567</v>
      </c>
      <c r="G5089" t="s">
        <v>471</v>
      </c>
      <c r="H5089" t="s">
        <v>308</v>
      </c>
      <c r="I5089" t="s">
        <v>309</v>
      </c>
      <c r="J5089" t="s">
        <v>264</v>
      </c>
      <c r="L5089" t="s">
        <v>378</v>
      </c>
      <c r="M5089" t="s">
        <v>379</v>
      </c>
      <c r="N5089" t="s">
        <v>487</v>
      </c>
    </row>
    <row r="5090" spans="1:14" hidden="1" x14ac:dyDescent="0.25">
      <c r="A5090" t="s">
        <v>241</v>
      </c>
      <c r="B5090" s="1">
        <v>45077</v>
      </c>
      <c r="C5090" t="s">
        <v>814</v>
      </c>
      <c r="D5090" t="s">
        <v>815</v>
      </c>
      <c r="E5090" s="4">
        <v>1576</v>
      </c>
      <c r="F5090" t="s">
        <v>567</v>
      </c>
      <c r="G5090" t="s">
        <v>471</v>
      </c>
      <c r="H5090" t="s">
        <v>308</v>
      </c>
      <c r="I5090" t="s">
        <v>309</v>
      </c>
      <c r="J5090" t="s">
        <v>264</v>
      </c>
      <c r="L5090" t="s">
        <v>378</v>
      </c>
      <c r="M5090" t="s">
        <v>379</v>
      </c>
      <c r="N5090" t="s">
        <v>480</v>
      </c>
    </row>
    <row r="5091" spans="1:14" hidden="1" x14ac:dyDescent="0.25">
      <c r="A5091" t="s">
        <v>241</v>
      </c>
      <c r="B5091" s="1">
        <v>45077</v>
      </c>
      <c r="C5091" t="s">
        <v>816</v>
      </c>
      <c r="D5091" t="s">
        <v>817</v>
      </c>
      <c r="E5091" s="4">
        <v>8132.3800000000301</v>
      </c>
      <c r="F5091" t="s">
        <v>567</v>
      </c>
      <c r="G5091" t="s">
        <v>471</v>
      </c>
      <c r="H5091" t="s">
        <v>308</v>
      </c>
      <c r="I5091" t="s">
        <v>309</v>
      </c>
      <c r="J5091" t="s">
        <v>264</v>
      </c>
      <c r="L5091" t="s">
        <v>378</v>
      </c>
      <c r="M5091" t="s">
        <v>379</v>
      </c>
      <c r="N5091" t="s">
        <v>477</v>
      </c>
    </row>
    <row r="5092" spans="1:14" hidden="1" x14ac:dyDescent="0.25">
      <c r="A5092" t="s">
        <v>241</v>
      </c>
      <c r="B5092" s="1">
        <v>45077</v>
      </c>
      <c r="C5092" t="s">
        <v>818</v>
      </c>
      <c r="D5092" t="s">
        <v>819</v>
      </c>
      <c r="E5092" s="4">
        <v>10.9</v>
      </c>
      <c r="F5092" t="s">
        <v>567</v>
      </c>
      <c r="G5092" t="s">
        <v>471</v>
      </c>
      <c r="H5092" t="s">
        <v>311</v>
      </c>
      <c r="I5092" t="s">
        <v>312</v>
      </c>
      <c r="J5092" t="s">
        <v>264</v>
      </c>
      <c r="L5092" t="s">
        <v>378</v>
      </c>
      <c r="M5092" t="s">
        <v>379</v>
      </c>
      <c r="N5092" t="s">
        <v>487</v>
      </c>
    </row>
    <row r="5093" spans="1:14" hidden="1" x14ac:dyDescent="0.25">
      <c r="A5093" t="s">
        <v>241</v>
      </c>
      <c r="B5093" s="1">
        <v>45077</v>
      </c>
      <c r="C5093" t="s">
        <v>820</v>
      </c>
      <c r="D5093" t="s">
        <v>821</v>
      </c>
      <c r="E5093" s="4">
        <v>254.00000000000023</v>
      </c>
      <c r="F5093" t="s">
        <v>567</v>
      </c>
      <c r="G5093" t="s">
        <v>471</v>
      </c>
      <c r="H5093" t="s">
        <v>311</v>
      </c>
      <c r="I5093" t="s">
        <v>312</v>
      </c>
      <c r="J5093" t="s">
        <v>264</v>
      </c>
      <c r="L5093" t="s">
        <v>378</v>
      </c>
      <c r="M5093" t="s">
        <v>379</v>
      </c>
      <c r="N5093" t="s">
        <v>487</v>
      </c>
    </row>
    <row r="5094" spans="1:14" hidden="1" x14ac:dyDescent="0.25">
      <c r="A5094" t="s">
        <v>241</v>
      </c>
      <c r="B5094" s="1">
        <v>45077</v>
      </c>
      <c r="C5094" t="s">
        <v>822</v>
      </c>
      <c r="D5094" t="s">
        <v>823</v>
      </c>
      <c r="E5094" s="4">
        <v>1074.3900000000001</v>
      </c>
      <c r="F5094" t="s">
        <v>567</v>
      </c>
      <c r="G5094" t="s">
        <v>471</v>
      </c>
      <c r="H5094" t="s">
        <v>308</v>
      </c>
      <c r="I5094" t="s">
        <v>309</v>
      </c>
      <c r="J5094" t="s">
        <v>264</v>
      </c>
      <c r="L5094" t="s">
        <v>378</v>
      </c>
      <c r="M5094" t="s">
        <v>379</v>
      </c>
      <c r="N5094" t="s">
        <v>477</v>
      </c>
    </row>
    <row r="5095" spans="1:14" hidden="1" x14ac:dyDescent="0.25">
      <c r="A5095" t="s">
        <v>241</v>
      </c>
      <c r="B5095" s="1">
        <v>45077</v>
      </c>
      <c r="C5095" t="s">
        <v>826</v>
      </c>
      <c r="D5095" t="s">
        <v>827</v>
      </c>
      <c r="E5095" s="4">
        <v>6.16</v>
      </c>
      <c r="F5095" t="s">
        <v>567</v>
      </c>
      <c r="G5095" t="s">
        <v>471</v>
      </c>
      <c r="H5095" t="s">
        <v>311</v>
      </c>
      <c r="I5095" t="s">
        <v>312</v>
      </c>
      <c r="J5095" t="s">
        <v>264</v>
      </c>
      <c r="L5095" t="s">
        <v>378</v>
      </c>
      <c r="M5095" t="s">
        <v>379</v>
      </c>
      <c r="N5095" t="s">
        <v>487</v>
      </c>
    </row>
    <row r="5096" spans="1:14" hidden="1" x14ac:dyDescent="0.25">
      <c r="A5096" t="s">
        <v>241</v>
      </c>
      <c r="B5096" s="1">
        <v>45077</v>
      </c>
      <c r="C5096" t="s">
        <v>828</v>
      </c>
      <c r="D5096" t="s">
        <v>829</v>
      </c>
      <c r="E5096" s="4">
        <v>1040.67</v>
      </c>
      <c r="F5096" t="s">
        <v>567</v>
      </c>
      <c r="G5096" t="s">
        <v>471</v>
      </c>
      <c r="H5096" t="s">
        <v>308</v>
      </c>
      <c r="I5096" t="s">
        <v>309</v>
      </c>
      <c r="J5096" t="s">
        <v>264</v>
      </c>
      <c r="L5096" t="s">
        <v>378</v>
      </c>
      <c r="M5096" t="s">
        <v>379</v>
      </c>
      <c r="N5096" t="s">
        <v>487</v>
      </c>
    </row>
    <row r="5097" spans="1:14" hidden="1" x14ac:dyDescent="0.25">
      <c r="A5097" t="s">
        <v>241</v>
      </c>
      <c r="B5097" s="1">
        <v>45077</v>
      </c>
      <c r="C5097" t="s">
        <v>1247</v>
      </c>
      <c r="D5097" t="s">
        <v>1248</v>
      </c>
      <c r="E5097" s="4">
        <v>10220.719999999999</v>
      </c>
      <c r="F5097" t="s">
        <v>567</v>
      </c>
      <c r="G5097" t="s">
        <v>471</v>
      </c>
      <c r="H5097" t="s">
        <v>308</v>
      </c>
      <c r="I5097" t="s">
        <v>309</v>
      </c>
      <c r="J5097" t="s">
        <v>264</v>
      </c>
      <c r="L5097" t="s">
        <v>378</v>
      </c>
      <c r="M5097" t="s">
        <v>379</v>
      </c>
      <c r="N5097" t="s">
        <v>480</v>
      </c>
    </row>
    <row r="5098" spans="1:14" hidden="1" x14ac:dyDescent="0.25">
      <c r="A5098" t="s">
        <v>241</v>
      </c>
      <c r="B5098" s="1">
        <v>45077</v>
      </c>
      <c r="C5098" t="s">
        <v>1249</v>
      </c>
      <c r="D5098" t="s">
        <v>1250</v>
      </c>
      <c r="E5098" s="4">
        <v>5544.5</v>
      </c>
      <c r="F5098" t="s">
        <v>567</v>
      </c>
      <c r="G5098" t="s">
        <v>471</v>
      </c>
      <c r="H5098" t="s">
        <v>308</v>
      </c>
      <c r="I5098" t="s">
        <v>309</v>
      </c>
      <c r="J5098" t="s">
        <v>264</v>
      </c>
      <c r="K5098" t="s">
        <v>1251</v>
      </c>
      <c r="L5098" t="s">
        <v>378</v>
      </c>
      <c r="M5098" t="s">
        <v>379</v>
      </c>
      <c r="N5098" t="s">
        <v>488</v>
      </c>
    </row>
    <row r="5099" spans="1:14" hidden="1" x14ac:dyDescent="0.25">
      <c r="A5099" t="s">
        <v>241</v>
      </c>
      <c r="B5099" s="1">
        <v>45077</v>
      </c>
      <c r="C5099" t="s">
        <v>1242</v>
      </c>
      <c r="D5099" t="s">
        <v>1243</v>
      </c>
      <c r="E5099" s="4">
        <v>13481.68</v>
      </c>
      <c r="F5099" t="s">
        <v>567</v>
      </c>
      <c r="G5099" t="s">
        <v>471</v>
      </c>
      <c r="H5099" t="s">
        <v>308</v>
      </c>
      <c r="I5099" t="s">
        <v>309</v>
      </c>
      <c r="J5099" t="s">
        <v>264</v>
      </c>
      <c r="K5099" t="s">
        <v>1244</v>
      </c>
      <c r="L5099" t="s">
        <v>378</v>
      </c>
      <c r="M5099" t="s">
        <v>379</v>
      </c>
      <c r="N5099" t="s">
        <v>480</v>
      </c>
    </row>
    <row r="5100" spans="1:14" hidden="1" x14ac:dyDescent="0.25">
      <c r="A5100" t="s">
        <v>241</v>
      </c>
      <c r="B5100" s="1">
        <v>45077</v>
      </c>
      <c r="C5100" t="s">
        <v>832</v>
      </c>
      <c r="D5100" t="s">
        <v>833</v>
      </c>
      <c r="E5100" s="4">
        <v>5000</v>
      </c>
      <c r="F5100" t="s">
        <v>567</v>
      </c>
      <c r="G5100" t="s">
        <v>471</v>
      </c>
      <c r="H5100" t="s">
        <v>310</v>
      </c>
      <c r="I5100" t="s">
        <v>263</v>
      </c>
      <c r="J5100" t="s">
        <v>262</v>
      </c>
      <c r="L5100" t="s">
        <v>380</v>
      </c>
      <c r="M5100" t="s">
        <v>381</v>
      </c>
      <c r="N5100" t="s">
        <v>487</v>
      </c>
    </row>
    <row r="5101" spans="1:14" hidden="1" x14ac:dyDescent="0.25">
      <c r="A5101" t="s">
        <v>241</v>
      </c>
      <c r="B5101" s="1">
        <v>45077</v>
      </c>
      <c r="C5101" t="s">
        <v>834</v>
      </c>
      <c r="D5101" t="s">
        <v>835</v>
      </c>
      <c r="E5101" s="4">
        <v>17000</v>
      </c>
      <c r="F5101" t="s">
        <v>567</v>
      </c>
      <c r="G5101" t="s">
        <v>471</v>
      </c>
      <c r="H5101" t="s">
        <v>310</v>
      </c>
      <c r="I5101" t="s">
        <v>263</v>
      </c>
      <c r="J5101" t="s">
        <v>262</v>
      </c>
      <c r="L5101" t="s">
        <v>380</v>
      </c>
      <c r="M5101" t="s">
        <v>381</v>
      </c>
      <c r="N5101" t="s">
        <v>487</v>
      </c>
    </row>
    <row r="5102" spans="1:14" hidden="1" x14ac:dyDescent="0.25">
      <c r="A5102" t="s">
        <v>241</v>
      </c>
      <c r="B5102" s="1">
        <v>45077</v>
      </c>
      <c r="C5102" t="s">
        <v>836</v>
      </c>
      <c r="D5102" t="s">
        <v>837</v>
      </c>
      <c r="E5102" s="4">
        <v>500</v>
      </c>
      <c r="F5102" t="s">
        <v>567</v>
      </c>
      <c r="G5102" t="s">
        <v>471</v>
      </c>
      <c r="H5102" t="s">
        <v>310</v>
      </c>
      <c r="I5102" t="s">
        <v>263</v>
      </c>
      <c r="J5102" t="s">
        <v>262</v>
      </c>
      <c r="L5102" t="s">
        <v>380</v>
      </c>
      <c r="M5102" t="s">
        <v>381</v>
      </c>
      <c r="N5102" t="s">
        <v>487</v>
      </c>
    </row>
    <row r="5103" spans="1:14" hidden="1" x14ac:dyDescent="0.25">
      <c r="A5103" t="s">
        <v>241</v>
      </c>
      <c r="B5103" s="1">
        <v>45077</v>
      </c>
      <c r="C5103" t="s">
        <v>840</v>
      </c>
      <c r="D5103" t="s">
        <v>841</v>
      </c>
      <c r="E5103" s="4">
        <v>15069.9</v>
      </c>
      <c r="F5103" t="s">
        <v>567</v>
      </c>
      <c r="G5103" t="s">
        <v>471</v>
      </c>
      <c r="H5103" t="s">
        <v>310</v>
      </c>
      <c r="I5103" t="s">
        <v>263</v>
      </c>
      <c r="J5103" t="s">
        <v>262</v>
      </c>
      <c r="L5103" t="s">
        <v>380</v>
      </c>
      <c r="M5103" t="s">
        <v>381</v>
      </c>
      <c r="N5103" t="s">
        <v>487</v>
      </c>
    </row>
    <row r="5104" spans="1:14" hidden="1" x14ac:dyDescent="0.25">
      <c r="A5104" t="s">
        <v>241</v>
      </c>
      <c r="B5104" s="1">
        <v>45077</v>
      </c>
      <c r="C5104" t="s">
        <v>842</v>
      </c>
      <c r="D5104" t="s">
        <v>843</v>
      </c>
      <c r="E5104" s="4">
        <v>500</v>
      </c>
      <c r="F5104" t="s">
        <v>567</v>
      </c>
      <c r="G5104" t="s">
        <v>471</v>
      </c>
      <c r="H5104" t="s">
        <v>310</v>
      </c>
      <c r="I5104" t="s">
        <v>263</v>
      </c>
      <c r="J5104" t="s">
        <v>262</v>
      </c>
      <c r="L5104" t="s">
        <v>380</v>
      </c>
      <c r="M5104" t="s">
        <v>381</v>
      </c>
      <c r="N5104" t="s">
        <v>487</v>
      </c>
    </row>
    <row r="5105" spans="1:14" hidden="1" x14ac:dyDescent="0.25">
      <c r="A5105" t="s">
        <v>241</v>
      </c>
      <c r="B5105" s="1">
        <v>45077</v>
      </c>
      <c r="C5105" t="s">
        <v>844</v>
      </c>
      <c r="D5105" t="s">
        <v>845</v>
      </c>
      <c r="E5105" s="4">
        <v>11009.44</v>
      </c>
      <c r="F5105" t="s">
        <v>567</v>
      </c>
      <c r="G5105" t="s">
        <v>471</v>
      </c>
      <c r="H5105" t="s">
        <v>310</v>
      </c>
      <c r="I5105" t="s">
        <v>263</v>
      </c>
      <c r="J5105" t="s">
        <v>262</v>
      </c>
      <c r="L5105" t="s">
        <v>380</v>
      </c>
      <c r="M5105" t="s">
        <v>381</v>
      </c>
      <c r="N5105" t="s">
        <v>487</v>
      </c>
    </row>
    <row r="5106" spans="1:14" hidden="1" x14ac:dyDescent="0.25">
      <c r="A5106" t="s">
        <v>241</v>
      </c>
      <c r="B5106" s="1">
        <v>45077</v>
      </c>
      <c r="C5106" t="s">
        <v>857</v>
      </c>
      <c r="D5106" t="s">
        <v>858</v>
      </c>
      <c r="E5106" s="4">
        <v>18100</v>
      </c>
      <c r="F5106" t="s">
        <v>567</v>
      </c>
      <c r="G5106" t="s">
        <v>471</v>
      </c>
      <c r="H5106" t="s">
        <v>310</v>
      </c>
      <c r="I5106" t="s">
        <v>263</v>
      </c>
      <c r="J5106" t="s">
        <v>262</v>
      </c>
      <c r="L5106" t="s">
        <v>380</v>
      </c>
      <c r="M5106" t="s">
        <v>381</v>
      </c>
      <c r="N5106" t="s">
        <v>487</v>
      </c>
    </row>
    <row r="5107" spans="1:14" hidden="1" x14ac:dyDescent="0.25">
      <c r="A5107" t="s">
        <v>241</v>
      </c>
      <c r="B5107" s="1">
        <v>45077</v>
      </c>
      <c r="C5107" t="s">
        <v>1254</v>
      </c>
      <c r="D5107" t="s">
        <v>1255</v>
      </c>
      <c r="E5107" s="4">
        <v>11616</v>
      </c>
      <c r="F5107" t="s">
        <v>567</v>
      </c>
      <c r="G5107" t="s">
        <v>471</v>
      </c>
      <c r="H5107" t="s">
        <v>310</v>
      </c>
      <c r="I5107" t="s">
        <v>263</v>
      </c>
      <c r="J5107" t="s">
        <v>262</v>
      </c>
      <c r="L5107" t="s">
        <v>380</v>
      </c>
      <c r="M5107" t="s">
        <v>381</v>
      </c>
      <c r="N5107" t="s">
        <v>487</v>
      </c>
    </row>
    <row r="5108" spans="1:14" hidden="1" x14ac:dyDescent="0.25">
      <c r="A5108" t="s">
        <v>241</v>
      </c>
      <c r="B5108" s="1">
        <v>45077</v>
      </c>
      <c r="C5108" t="s">
        <v>1304</v>
      </c>
      <c r="D5108" t="s">
        <v>1305</v>
      </c>
      <c r="E5108" s="4">
        <v>12500</v>
      </c>
      <c r="F5108" t="s">
        <v>567</v>
      </c>
      <c r="G5108" t="s">
        <v>471</v>
      </c>
      <c r="H5108" t="s">
        <v>310</v>
      </c>
      <c r="I5108" t="s">
        <v>263</v>
      </c>
      <c r="J5108" t="s">
        <v>262</v>
      </c>
      <c r="L5108" t="s">
        <v>380</v>
      </c>
      <c r="M5108" t="s">
        <v>381</v>
      </c>
      <c r="N5108" t="s">
        <v>487</v>
      </c>
    </row>
    <row r="5109" spans="1:14" hidden="1" x14ac:dyDescent="0.25">
      <c r="A5109" t="s">
        <v>241</v>
      </c>
      <c r="B5109" s="1">
        <v>45077</v>
      </c>
      <c r="C5109" t="s">
        <v>1306</v>
      </c>
      <c r="D5109" t="s">
        <v>1307</v>
      </c>
      <c r="E5109" s="4">
        <v>1250</v>
      </c>
      <c r="F5109" t="s">
        <v>567</v>
      </c>
      <c r="G5109" t="s">
        <v>471</v>
      </c>
      <c r="H5109" t="s">
        <v>310</v>
      </c>
      <c r="I5109" t="s">
        <v>263</v>
      </c>
      <c r="J5109" t="s">
        <v>262</v>
      </c>
      <c r="L5109" t="s">
        <v>380</v>
      </c>
      <c r="M5109" t="s">
        <v>381</v>
      </c>
      <c r="N5109" t="s">
        <v>487</v>
      </c>
    </row>
    <row r="5110" spans="1:14" hidden="1" x14ac:dyDescent="0.25">
      <c r="A5110" t="s">
        <v>241</v>
      </c>
      <c r="B5110" s="1">
        <v>45077</v>
      </c>
      <c r="C5110" t="s">
        <v>1338</v>
      </c>
      <c r="D5110" t="s">
        <v>1339</v>
      </c>
      <c r="E5110" s="4">
        <v>5400</v>
      </c>
      <c r="F5110" t="s">
        <v>567</v>
      </c>
      <c r="G5110" t="s">
        <v>471</v>
      </c>
      <c r="H5110" t="s">
        <v>310</v>
      </c>
      <c r="I5110" t="s">
        <v>263</v>
      </c>
      <c r="J5110" t="s">
        <v>262</v>
      </c>
      <c r="L5110" t="s">
        <v>380</v>
      </c>
      <c r="M5110" t="s">
        <v>381</v>
      </c>
      <c r="N5110" t="s">
        <v>487</v>
      </c>
    </row>
    <row r="5111" spans="1:14" hidden="1" x14ac:dyDescent="0.25">
      <c r="A5111" t="s">
        <v>241</v>
      </c>
      <c r="B5111" s="1">
        <v>45077</v>
      </c>
      <c r="C5111" t="s">
        <v>861</v>
      </c>
      <c r="D5111" t="s">
        <v>862</v>
      </c>
      <c r="E5111" s="4">
        <v>30000</v>
      </c>
      <c r="F5111" t="s">
        <v>567</v>
      </c>
      <c r="G5111" t="s">
        <v>471</v>
      </c>
      <c r="H5111" t="s">
        <v>311</v>
      </c>
      <c r="I5111" t="s">
        <v>312</v>
      </c>
      <c r="J5111" t="s">
        <v>264</v>
      </c>
      <c r="L5111" t="s">
        <v>380</v>
      </c>
      <c r="M5111" t="s">
        <v>381</v>
      </c>
      <c r="N5111" t="s">
        <v>487</v>
      </c>
    </row>
    <row r="5112" spans="1:14" hidden="1" x14ac:dyDescent="0.25">
      <c r="A5112" t="s">
        <v>241</v>
      </c>
      <c r="B5112" s="1">
        <v>45077</v>
      </c>
      <c r="C5112" t="s">
        <v>867</v>
      </c>
      <c r="D5112" t="s">
        <v>868</v>
      </c>
      <c r="E5112" s="4">
        <v>12960.23</v>
      </c>
      <c r="F5112" t="s">
        <v>567</v>
      </c>
      <c r="G5112" t="s">
        <v>471</v>
      </c>
      <c r="H5112" t="s">
        <v>311</v>
      </c>
      <c r="I5112" t="s">
        <v>312</v>
      </c>
      <c r="J5112" t="s">
        <v>264</v>
      </c>
      <c r="L5112" t="s">
        <v>380</v>
      </c>
      <c r="M5112" t="s">
        <v>381</v>
      </c>
      <c r="N5112" t="s">
        <v>487</v>
      </c>
    </row>
    <row r="5113" spans="1:14" hidden="1" x14ac:dyDescent="0.25">
      <c r="A5113" t="s">
        <v>241</v>
      </c>
      <c r="B5113" s="1">
        <v>45077</v>
      </c>
      <c r="C5113" t="s">
        <v>869</v>
      </c>
      <c r="D5113" t="s">
        <v>870</v>
      </c>
      <c r="E5113" s="4">
        <v>3641.71</v>
      </c>
      <c r="F5113" t="s">
        <v>567</v>
      </c>
      <c r="G5113" t="s">
        <v>471</v>
      </c>
      <c r="H5113" t="s">
        <v>311</v>
      </c>
      <c r="I5113" t="s">
        <v>312</v>
      </c>
      <c r="J5113" t="s">
        <v>264</v>
      </c>
      <c r="L5113" t="s">
        <v>380</v>
      </c>
      <c r="M5113" t="s">
        <v>381</v>
      </c>
      <c r="N5113" t="s">
        <v>487</v>
      </c>
    </row>
    <row r="5114" spans="1:14" hidden="1" x14ac:dyDescent="0.25">
      <c r="A5114" t="s">
        <v>241</v>
      </c>
      <c r="B5114" s="1">
        <v>45077</v>
      </c>
      <c r="C5114" t="s">
        <v>1332</v>
      </c>
      <c r="D5114" t="s">
        <v>1333</v>
      </c>
      <c r="E5114" s="4">
        <v>5820.92</v>
      </c>
      <c r="F5114" t="s">
        <v>567</v>
      </c>
      <c r="G5114" t="s">
        <v>471</v>
      </c>
      <c r="H5114" t="s">
        <v>311</v>
      </c>
      <c r="I5114" t="s">
        <v>312</v>
      </c>
      <c r="J5114" t="s">
        <v>264</v>
      </c>
      <c r="L5114" t="s">
        <v>380</v>
      </c>
      <c r="M5114" t="s">
        <v>381</v>
      </c>
      <c r="N5114" t="s">
        <v>482</v>
      </c>
    </row>
    <row r="5115" spans="1:14" hidden="1" x14ac:dyDescent="0.25">
      <c r="A5115" t="s">
        <v>241</v>
      </c>
      <c r="B5115" s="1">
        <v>45077</v>
      </c>
      <c r="C5115" t="s">
        <v>961</v>
      </c>
      <c r="D5115" t="s">
        <v>962</v>
      </c>
      <c r="E5115" s="4">
        <v>1619</v>
      </c>
      <c r="F5115" t="s">
        <v>567</v>
      </c>
      <c r="G5115" t="s">
        <v>471</v>
      </c>
      <c r="H5115" t="s">
        <v>311</v>
      </c>
      <c r="I5115" t="s">
        <v>312</v>
      </c>
      <c r="J5115" t="s">
        <v>264</v>
      </c>
      <c r="L5115" t="s">
        <v>390</v>
      </c>
      <c r="M5115" t="s">
        <v>391</v>
      </c>
      <c r="N5115" t="s">
        <v>487</v>
      </c>
    </row>
    <row r="5116" spans="1:14" hidden="1" x14ac:dyDescent="0.25">
      <c r="A5116" t="s">
        <v>241</v>
      </c>
      <c r="B5116" s="1">
        <v>45077</v>
      </c>
      <c r="C5116" t="s">
        <v>963</v>
      </c>
      <c r="D5116" t="s">
        <v>964</v>
      </c>
      <c r="E5116" s="4">
        <v>500</v>
      </c>
      <c r="F5116" t="s">
        <v>567</v>
      </c>
      <c r="G5116" t="s">
        <v>471</v>
      </c>
      <c r="H5116" t="s">
        <v>311</v>
      </c>
      <c r="I5116" t="s">
        <v>312</v>
      </c>
      <c r="J5116" t="s">
        <v>264</v>
      </c>
      <c r="L5116" t="s">
        <v>390</v>
      </c>
      <c r="M5116" t="s">
        <v>391</v>
      </c>
      <c r="N5116" t="s">
        <v>487</v>
      </c>
    </row>
    <row r="5117" spans="1:14" hidden="1" x14ac:dyDescent="0.25">
      <c r="A5117" t="s">
        <v>241</v>
      </c>
      <c r="B5117" s="1">
        <v>45077</v>
      </c>
      <c r="C5117" t="s">
        <v>971</v>
      </c>
      <c r="D5117" t="s">
        <v>972</v>
      </c>
      <c r="E5117" s="4">
        <v>1420.5</v>
      </c>
      <c r="F5117" t="s">
        <v>567</v>
      </c>
      <c r="G5117" t="s">
        <v>471</v>
      </c>
      <c r="H5117" t="s">
        <v>311</v>
      </c>
      <c r="I5117" t="s">
        <v>312</v>
      </c>
      <c r="J5117" t="s">
        <v>264</v>
      </c>
      <c r="L5117" t="s">
        <v>390</v>
      </c>
      <c r="M5117" t="s">
        <v>391</v>
      </c>
      <c r="N5117" t="s">
        <v>487</v>
      </c>
    </row>
    <row r="5118" spans="1:14" hidden="1" x14ac:dyDescent="0.25">
      <c r="A5118" t="s">
        <v>241</v>
      </c>
      <c r="B5118" s="1">
        <v>45077</v>
      </c>
      <c r="C5118" t="s">
        <v>977</v>
      </c>
      <c r="D5118" t="s">
        <v>978</v>
      </c>
      <c r="E5118" s="4">
        <v>561.62000000000057</v>
      </c>
      <c r="F5118" t="s">
        <v>567</v>
      </c>
      <c r="G5118" t="s">
        <v>471</v>
      </c>
      <c r="H5118" t="s">
        <v>311</v>
      </c>
      <c r="I5118" t="s">
        <v>312</v>
      </c>
      <c r="J5118" t="s">
        <v>264</v>
      </c>
      <c r="L5118" t="s">
        <v>390</v>
      </c>
      <c r="M5118" t="s">
        <v>391</v>
      </c>
      <c r="N5118" t="s">
        <v>487</v>
      </c>
    </row>
    <row r="5119" spans="1:14" hidden="1" x14ac:dyDescent="0.25">
      <c r="A5119" t="s">
        <v>241</v>
      </c>
      <c r="B5119" s="1">
        <v>45077</v>
      </c>
      <c r="C5119" t="s">
        <v>981</v>
      </c>
      <c r="D5119" t="s">
        <v>982</v>
      </c>
      <c r="E5119" s="4">
        <v>6.84</v>
      </c>
      <c r="F5119" t="s">
        <v>567</v>
      </c>
      <c r="G5119" t="s">
        <v>471</v>
      </c>
      <c r="H5119" t="s">
        <v>311</v>
      </c>
      <c r="I5119" t="s">
        <v>312</v>
      </c>
      <c r="J5119" t="s">
        <v>264</v>
      </c>
      <c r="L5119" t="s">
        <v>390</v>
      </c>
      <c r="M5119" t="s">
        <v>391</v>
      </c>
      <c r="N5119" t="s">
        <v>487</v>
      </c>
    </row>
    <row r="5120" spans="1:14" hidden="1" x14ac:dyDescent="0.25">
      <c r="A5120" t="s">
        <v>241</v>
      </c>
      <c r="B5120" s="1">
        <v>45077</v>
      </c>
      <c r="C5120" t="s">
        <v>989</v>
      </c>
      <c r="D5120" t="s">
        <v>990</v>
      </c>
      <c r="E5120" s="4">
        <v>1735.6100000000001</v>
      </c>
      <c r="F5120" t="s">
        <v>567</v>
      </c>
      <c r="G5120" t="s">
        <v>471</v>
      </c>
      <c r="H5120" t="s">
        <v>317</v>
      </c>
      <c r="I5120" t="s">
        <v>318</v>
      </c>
      <c r="J5120" t="s">
        <v>276</v>
      </c>
      <c r="L5120" t="s">
        <v>390</v>
      </c>
      <c r="M5120" t="s">
        <v>391</v>
      </c>
      <c r="N5120" t="s">
        <v>487</v>
      </c>
    </row>
    <row r="5121" spans="1:14" hidden="1" x14ac:dyDescent="0.25">
      <c r="A5121" t="s">
        <v>241</v>
      </c>
      <c r="B5121" s="1">
        <v>45077</v>
      </c>
      <c r="C5121" t="s">
        <v>991</v>
      </c>
      <c r="D5121" t="s">
        <v>992</v>
      </c>
      <c r="E5121" s="4">
        <v>1828.4700000000003</v>
      </c>
      <c r="F5121" t="s">
        <v>567</v>
      </c>
      <c r="G5121" t="s">
        <v>471</v>
      </c>
      <c r="H5121" t="s">
        <v>311</v>
      </c>
      <c r="I5121" t="s">
        <v>312</v>
      </c>
      <c r="J5121" t="s">
        <v>264</v>
      </c>
      <c r="L5121" t="s">
        <v>390</v>
      </c>
      <c r="M5121" t="s">
        <v>391</v>
      </c>
      <c r="N5121" t="s">
        <v>487</v>
      </c>
    </row>
    <row r="5122" spans="1:14" hidden="1" x14ac:dyDescent="0.25">
      <c r="A5122" t="s">
        <v>241</v>
      </c>
      <c r="B5122" s="1">
        <v>45077</v>
      </c>
      <c r="C5122" t="s">
        <v>993</v>
      </c>
      <c r="D5122" t="s">
        <v>994</v>
      </c>
      <c r="E5122" s="4">
        <v>3792.0800000000004</v>
      </c>
      <c r="F5122" t="s">
        <v>567</v>
      </c>
      <c r="G5122" t="s">
        <v>471</v>
      </c>
      <c r="H5122" t="s">
        <v>311</v>
      </c>
      <c r="I5122" t="s">
        <v>312</v>
      </c>
      <c r="J5122" t="s">
        <v>264</v>
      </c>
      <c r="L5122" t="s">
        <v>390</v>
      </c>
      <c r="M5122" t="s">
        <v>391</v>
      </c>
      <c r="N5122" t="s">
        <v>487</v>
      </c>
    </row>
    <row r="5123" spans="1:14" hidden="1" x14ac:dyDescent="0.25">
      <c r="A5123" t="s">
        <v>241</v>
      </c>
      <c r="B5123" s="1">
        <v>45077</v>
      </c>
      <c r="C5123" t="s">
        <v>997</v>
      </c>
      <c r="D5123" t="s">
        <v>998</v>
      </c>
      <c r="E5123" s="4">
        <v>250</v>
      </c>
      <c r="F5123" t="s">
        <v>567</v>
      </c>
      <c r="G5123" t="s">
        <v>471</v>
      </c>
      <c r="H5123" t="s">
        <v>311</v>
      </c>
      <c r="I5123" t="s">
        <v>312</v>
      </c>
      <c r="J5123" t="s">
        <v>264</v>
      </c>
      <c r="L5123" t="s">
        <v>390</v>
      </c>
      <c r="M5123" t="s">
        <v>391</v>
      </c>
      <c r="N5123" t="s">
        <v>477</v>
      </c>
    </row>
    <row r="5124" spans="1:14" hidden="1" x14ac:dyDescent="0.25">
      <c r="A5124" t="s">
        <v>241</v>
      </c>
      <c r="B5124" s="1">
        <v>45077</v>
      </c>
      <c r="C5124" t="s">
        <v>1005</v>
      </c>
      <c r="D5124" t="s">
        <v>1006</v>
      </c>
      <c r="E5124" s="4">
        <v>1.7499999999995453</v>
      </c>
      <c r="F5124" t="s">
        <v>567</v>
      </c>
      <c r="G5124" t="s">
        <v>471</v>
      </c>
      <c r="H5124" t="s">
        <v>311</v>
      </c>
      <c r="I5124" t="s">
        <v>312</v>
      </c>
      <c r="J5124" t="s">
        <v>264</v>
      </c>
      <c r="L5124" t="s">
        <v>390</v>
      </c>
      <c r="M5124" t="s">
        <v>391</v>
      </c>
      <c r="N5124" t="s">
        <v>487</v>
      </c>
    </row>
    <row r="5125" spans="1:14" hidden="1" x14ac:dyDescent="0.25">
      <c r="A5125" t="s">
        <v>241</v>
      </c>
      <c r="B5125" s="1">
        <v>45077</v>
      </c>
      <c r="C5125" t="s">
        <v>1007</v>
      </c>
      <c r="D5125" t="s">
        <v>1008</v>
      </c>
      <c r="E5125" s="4">
        <v>898.26</v>
      </c>
      <c r="F5125" t="s">
        <v>567</v>
      </c>
      <c r="G5125" t="s">
        <v>471</v>
      </c>
      <c r="H5125" t="s">
        <v>317</v>
      </c>
      <c r="I5125" t="s">
        <v>318</v>
      </c>
      <c r="J5125" t="s">
        <v>276</v>
      </c>
      <c r="L5125" t="s">
        <v>390</v>
      </c>
      <c r="M5125" t="s">
        <v>391</v>
      </c>
      <c r="N5125" t="s">
        <v>487</v>
      </c>
    </row>
    <row r="5126" spans="1:14" hidden="1" x14ac:dyDescent="0.25">
      <c r="A5126" t="s">
        <v>241</v>
      </c>
      <c r="B5126" s="1">
        <v>45077</v>
      </c>
      <c r="C5126" t="s">
        <v>1013</v>
      </c>
      <c r="D5126" t="s">
        <v>1014</v>
      </c>
      <c r="E5126" s="4">
        <v>80.930000000000007</v>
      </c>
      <c r="F5126" t="s">
        <v>567</v>
      </c>
      <c r="G5126" t="s">
        <v>471</v>
      </c>
      <c r="H5126" t="s">
        <v>311</v>
      </c>
      <c r="I5126" t="s">
        <v>312</v>
      </c>
      <c r="J5126" t="s">
        <v>264</v>
      </c>
      <c r="L5126" t="s">
        <v>390</v>
      </c>
      <c r="M5126" t="s">
        <v>391</v>
      </c>
      <c r="N5126" t="s">
        <v>480</v>
      </c>
    </row>
    <row r="5127" spans="1:14" hidden="1" x14ac:dyDescent="0.25">
      <c r="A5127" t="s">
        <v>241</v>
      </c>
      <c r="B5127" s="1">
        <v>45077</v>
      </c>
      <c r="C5127" t="s">
        <v>1162</v>
      </c>
      <c r="D5127" t="s">
        <v>1163</v>
      </c>
      <c r="E5127" s="4">
        <v>284.92</v>
      </c>
      <c r="F5127" t="s">
        <v>567</v>
      </c>
      <c r="G5127" t="s">
        <v>471</v>
      </c>
      <c r="H5127" t="s">
        <v>311</v>
      </c>
      <c r="I5127" t="s">
        <v>312</v>
      </c>
      <c r="J5127" t="s">
        <v>264</v>
      </c>
      <c r="L5127" t="s">
        <v>390</v>
      </c>
      <c r="M5127" t="s">
        <v>391</v>
      </c>
      <c r="N5127" t="s">
        <v>477</v>
      </c>
    </row>
    <row r="5128" spans="1:14" hidden="1" x14ac:dyDescent="0.25">
      <c r="A5128" t="s">
        <v>241</v>
      </c>
      <c r="B5128" s="1">
        <v>45077</v>
      </c>
      <c r="C5128" t="s">
        <v>1340</v>
      </c>
      <c r="D5128" t="s">
        <v>1341</v>
      </c>
      <c r="E5128" s="4">
        <v>500.22999999999996</v>
      </c>
      <c r="F5128" t="s">
        <v>567</v>
      </c>
      <c r="G5128" t="s">
        <v>471</v>
      </c>
      <c r="H5128" t="s">
        <v>317</v>
      </c>
      <c r="I5128" t="s">
        <v>318</v>
      </c>
      <c r="J5128" t="s">
        <v>276</v>
      </c>
      <c r="L5128" t="s">
        <v>390</v>
      </c>
      <c r="M5128" t="s">
        <v>391</v>
      </c>
      <c r="N5128" t="s">
        <v>487</v>
      </c>
    </row>
    <row r="5129" spans="1:14" hidden="1" x14ac:dyDescent="0.25">
      <c r="A5129" t="s">
        <v>241</v>
      </c>
      <c r="B5129" s="1">
        <v>45077</v>
      </c>
      <c r="C5129" t="s">
        <v>1017</v>
      </c>
      <c r="D5129" t="s">
        <v>1018</v>
      </c>
      <c r="E5129" s="4">
        <v>1176.2899999999997</v>
      </c>
      <c r="F5129" t="s">
        <v>567</v>
      </c>
      <c r="G5129" t="s">
        <v>471</v>
      </c>
      <c r="H5129" t="s">
        <v>316</v>
      </c>
      <c r="I5129" t="s">
        <v>275</v>
      </c>
      <c r="J5129" t="s">
        <v>274</v>
      </c>
      <c r="L5129" t="s">
        <v>400</v>
      </c>
      <c r="M5129" t="s">
        <v>401</v>
      </c>
      <c r="N5129" t="s">
        <v>489</v>
      </c>
    </row>
    <row r="5130" spans="1:14" hidden="1" x14ac:dyDescent="0.25">
      <c r="A5130" t="s">
        <v>241</v>
      </c>
      <c r="B5130" s="1">
        <v>45077</v>
      </c>
      <c r="C5130" t="s">
        <v>1021</v>
      </c>
      <c r="D5130" t="s">
        <v>1022</v>
      </c>
      <c r="E5130" s="4">
        <v>9726.18</v>
      </c>
      <c r="F5130" t="s">
        <v>567</v>
      </c>
      <c r="G5130" t="s">
        <v>471</v>
      </c>
      <c r="H5130" t="s">
        <v>316</v>
      </c>
      <c r="I5130" t="s">
        <v>275</v>
      </c>
      <c r="J5130" t="s">
        <v>274</v>
      </c>
      <c r="L5130" t="s">
        <v>400</v>
      </c>
      <c r="M5130" t="s">
        <v>401</v>
      </c>
      <c r="N5130" t="s">
        <v>489</v>
      </c>
    </row>
    <row r="5131" spans="1:14" hidden="1" x14ac:dyDescent="0.25">
      <c r="A5131" t="s">
        <v>241</v>
      </c>
      <c r="B5131" s="1">
        <v>45077</v>
      </c>
      <c r="C5131" t="s">
        <v>1025</v>
      </c>
      <c r="D5131" t="s">
        <v>1026</v>
      </c>
      <c r="E5131" s="4">
        <v>1039.3599999999999</v>
      </c>
      <c r="F5131" t="s">
        <v>567</v>
      </c>
      <c r="G5131" t="s">
        <v>471</v>
      </c>
      <c r="H5131" t="s">
        <v>316</v>
      </c>
      <c r="I5131" t="s">
        <v>275</v>
      </c>
      <c r="J5131" t="s">
        <v>274</v>
      </c>
      <c r="L5131" t="s">
        <v>400</v>
      </c>
      <c r="M5131" t="s">
        <v>401</v>
      </c>
      <c r="N5131" t="s">
        <v>489</v>
      </c>
    </row>
    <row r="5132" spans="1:14" hidden="1" x14ac:dyDescent="0.25">
      <c r="A5132" t="s">
        <v>241</v>
      </c>
      <c r="B5132" s="1">
        <v>45077</v>
      </c>
      <c r="C5132" t="s">
        <v>1227</v>
      </c>
      <c r="D5132" t="s">
        <v>1228</v>
      </c>
      <c r="E5132" s="4">
        <v>24073.550000000003</v>
      </c>
      <c r="F5132" t="s">
        <v>567</v>
      </c>
      <c r="G5132" t="s">
        <v>471</v>
      </c>
      <c r="H5132" t="s">
        <v>316</v>
      </c>
      <c r="I5132" t="s">
        <v>275</v>
      </c>
      <c r="J5132" t="s">
        <v>274</v>
      </c>
      <c r="L5132" t="s">
        <v>400</v>
      </c>
      <c r="M5132" t="s">
        <v>401</v>
      </c>
      <c r="N5132" t="s">
        <v>489</v>
      </c>
    </row>
    <row r="5133" spans="1:14" hidden="1" x14ac:dyDescent="0.25">
      <c r="A5133" t="s">
        <v>241</v>
      </c>
      <c r="B5133" s="1">
        <v>45077</v>
      </c>
      <c r="C5133" t="s">
        <v>1279</v>
      </c>
      <c r="D5133" t="s">
        <v>1280</v>
      </c>
      <c r="E5133" s="4">
        <v>24.34</v>
      </c>
      <c r="F5133" t="s">
        <v>567</v>
      </c>
      <c r="G5133" t="s">
        <v>471</v>
      </c>
      <c r="H5133" t="s">
        <v>316</v>
      </c>
      <c r="I5133" t="s">
        <v>275</v>
      </c>
      <c r="J5133" t="s">
        <v>274</v>
      </c>
      <c r="L5133" t="s">
        <v>400</v>
      </c>
      <c r="M5133" t="s">
        <v>401</v>
      </c>
      <c r="N5133" t="s">
        <v>489</v>
      </c>
    </row>
    <row r="5134" spans="1:14" hidden="1" x14ac:dyDescent="0.25">
      <c r="A5134" t="s">
        <v>241</v>
      </c>
      <c r="B5134" s="1">
        <v>45077</v>
      </c>
      <c r="C5134" t="s">
        <v>1029</v>
      </c>
      <c r="D5134" t="s">
        <v>1030</v>
      </c>
      <c r="E5134" s="4">
        <v>645.44000000000005</v>
      </c>
      <c r="F5134" t="s">
        <v>567</v>
      </c>
      <c r="G5134" t="s">
        <v>471</v>
      </c>
      <c r="H5134" t="s">
        <v>316</v>
      </c>
      <c r="I5134" t="s">
        <v>275</v>
      </c>
      <c r="J5134" t="s">
        <v>274</v>
      </c>
      <c r="L5134" t="s">
        <v>400</v>
      </c>
      <c r="M5134" t="s">
        <v>401</v>
      </c>
      <c r="N5134" t="s">
        <v>489</v>
      </c>
    </row>
    <row r="5135" spans="1:14" hidden="1" x14ac:dyDescent="0.25">
      <c r="A5135" t="s">
        <v>241</v>
      </c>
      <c r="B5135" s="1">
        <v>45077</v>
      </c>
      <c r="C5135" t="s">
        <v>35</v>
      </c>
      <c r="D5135" t="s">
        <v>1031</v>
      </c>
      <c r="E5135" s="4">
        <v>4982.5</v>
      </c>
      <c r="F5135" t="s">
        <v>567</v>
      </c>
      <c r="G5135" t="s">
        <v>471</v>
      </c>
      <c r="H5135" t="s">
        <v>288</v>
      </c>
      <c r="I5135" t="s">
        <v>26</v>
      </c>
      <c r="J5135" t="s">
        <v>243</v>
      </c>
      <c r="L5135" t="s">
        <v>368</v>
      </c>
      <c r="M5135" t="s">
        <v>369</v>
      </c>
      <c r="N5135" t="s">
        <v>480</v>
      </c>
    </row>
    <row r="5136" spans="1:14" hidden="1" x14ac:dyDescent="0.25">
      <c r="A5136" t="s">
        <v>241</v>
      </c>
      <c r="B5136" s="1">
        <v>45077</v>
      </c>
      <c r="C5136" t="s">
        <v>27</v>
      </c>
      <c r="D5136" t="s">
        <v>1032</v>
      </c>
      <c r="E5136" s="4">
        <v>-1446332.3000000003</v>
      </c>
      <c r="F5136" t="s">
        <v>567</v>
      </c>
      <c r="G5136" t="s">
        <v>471</v>
      </c>
      <c r="H5136" t="s">
        <v>288</v>
      </c>
      <c r="I5136" t="s">
        <v>26</v>
      </c>
      <c r="J5136" t="s">
        <v>243</v>
      </c>
      <c r="L5136" t="s">
        <v>368</v>
      </c>
      <c r="M5136" t="s">
        <v>369</v>
      </c>
      <c r="N5136" t="s">
        <v>485</v>
      </c>
    </row>
    <row r="5137" spans="1:14" hidden="1" x14ac:dyDescent="0.25">
      <c r="A5137" t="s">
        <v>241</v>
      </c>
      <c r="B5137" s="1">
        <v>45077</v>
      </c>
      <c r="C5137" t="s">
        <v>1035</v>
      </c>
      <c r="D5137" t="s">
        <v>1036</v>
      </c>
      <c r="E5137" s="4">
        <v>-49728.04</v>
      </c>
      <c r="F5137" t="s">
        <v>567</v>
      </c>
      <c r="G5137" t="s">
        <v>471</v>
      </c>
      <c r="H5137" t="s">
        <v>288</v>
      </c>
      <c r="I5137" t="s">
        <v>26</v>
      </c>
      <c r="J5137" t="s">
        <v>243</v>
      </c>
      <c r="L5137" t="s">
        <v>368</v>
      </c>
      <c r="M5137" t="s">
        <v>369</v>
      </c>
      <c r="N5137" t="s">
        <v>485</v>
      </c>
    </row>
    <row r="5138" spans="1:14" hidden="1" x14ac:dyDescent="0.25">
      <c r="A5138" t="s">
        <v>241</v>
      </c>
      <c r="B5138" s="1">
        <v>45077</v>
      </c>
      <c r="C5138" t="s">
        <v>28</v>
      </c>
      <c r="D5138" t="s">
        <v>1039</v>
      </c>
      <c r="E5138" s="4">
        <v>-117265.74</v>
      </c>
      <c r="F5138" t="s">
        <v>567</v>
      </c>
      <c r="G5138" t="s">
        <v>471</v>
      </c>
      <c r="H5138" t="s">
        <v>288</v>
      </c>
      <c r="I5138" t="s">
        <v>26</v>
      </c>
      <c r="J5138" t="s">
        <v>243</v>
      </c>
      <c r="L5138" t="s">
        <v>368</v>
      </c>
      <c r="M5138" t="s">
        <v>369</v>
      </c>
      <c r="N5138" t="s">
        <v>480</v>
      </c>
    </row>
    <row r="5139" spans="1:14" hidden="1" x14ac:dyDescent="0.25">
      <c r="A5139" t="s">
        <v>241</v>
      </c>
      <c r="B5139" s="1">
        <v>45077</v>
      </c>
      <c r="C5139" t="s">
        <v>29</v>
      </c>
      <c r="D5139" t="s">
        <v>1040</v>
      </c>
      <c r="E5139" s="4">
        <v>-14299.330000000002</v>
      </c>
      <c r="F5139" t="s">
        <v>567</v>
      </c>
      <c r="G5139" t="s">
        <v>471</v>
      </c>
      <c r="H5139" t="s">
        <v>288</v>
      </c>
      <c r="I5139" t="s">
        <v>26</v>
      </c>
      <c r="J5139" t="s">
        <v>243</v>
      </c>
      <c r="L5139" t="s">
        <v>368</v>
      </c>
      <c r="M5139" t="s">
        <v>369</v>
      </c>
      <c r="N5139" t="s">
        <v>480</v>
      </c>
    </row>
    <row r="5140" spans="1:14" hidden="1" x14ac:dyDescent="0.25">
      <c r="A5140" t="s">
        <v>241</v>
      </c>
      <c r="B5140" s="1">
        <v>45077</v>
      </c>
      <c r="C5140" t="s">
        <v>1041</v>
      </c>
      <c r="D5140" t="s">
        <v>1042</v>
      </c>
      <c r="E5140" s="4">
        <v>-620</v>
      </c>
      <c r="F5140" t="s">
        <v>567</v>
      </c>
      <c r="G5140" t="s">
        <v>471</v>
      </c>
      <c r="H5140" t="s">
        <v>288</v>
      </c>
      <c r="I5140" t="s">
        <v>26</v>
      </c>
      <c r="J5140" t="s">
        <v>243</v>
      </c>
      <c r="L5140" t="s">
        <v>368</v>
      </c>
      <c r="M5140" t="s">
        <v>369</v>
      </c>
      <c r="N5140" t="s">
        <v>489</v>
      </c>
    </row>
    <row r="5141" spans="1:14" hidden="1" x14ac:dyDescent="0.25">
      <c r="A5141" t="s">
        <v>241</v>
      </c>
      <c r="B5141" s="1">
        <v>45077</v>
      </c>
      <c r="C5141" t="s">
        <v>31</v>
      </c>
      <c r="D5141" t="s">
        <v>1293</v>
      </c>
      <c r="E5141" s="4">
        <v>-10795.599999999999</v>
      </c>
      <c r="F5141" t="s">
        <v>567</v>
      </c>
      <c r="G5141" t="s">
        <v>471</v>
      </c>
      <c r="H5141" t="s">
        <v>288</v>
      </c>
      <c r="I5141" t="s">
        <v>26</v>
      </c>
      <c r="J5141" t="s">
        <v>243</v>
      </c>
      <c r="L5141" t="s">
        <v>368</v>
      </c>
      <c r="M5141" t="s">
        <v>369</v>
      </c>
      <c r="N5141" t="s">
        <v>480</v>
      </c>
    </row>
    <row r="5142" spans="1:14" hidden="1" x14ac:dyDescent="0.25">
      <c r="A5142" t="s">
        <v>241</v>
      </c>
      <c r="B5142" s="1">
        <v>45077</v>
      </c>
      <c r="C5142" t="s">
        <v>33</v>
      </c>
      <c r="D5142" t="s">
        <v>1043</v>
      </c>
      <c r="E5142" s="4">
        <v>-9.5</v>
      </c>
      <c r="F5142" t="s">
        <v>567</v>
      </c>
      <c r="G5142" t="s">
        <v>471</v>
      </c>
      <c r="H5142" t="s">
        <v>288</v>
      </c>
      <c r="I5142" t="s">
        <v>26</v>
      </c>
      <c r="J5142" t="s">
        <v>243</v>
      </c>
      <c r="L5142" t="s">
        <v>368</v>
      </c>
      <c r="M5142" t="s">
        <v>369</v>
      </c>
      <c r="N5142" t="s">
        <v>480</v>
      </c>
    </row>
    <row r="5143" spans="1:14" hidden="1" x14ac:dyDescent="0.25">
      <c r="A5143" t="s">
        <v>241</v>
      </c>
      <c r="B5143" s="1">
        <v>45077</v>
      </c>
      <c r="C5143" t="s">
        <v>34</v>
      </c>
      <c r="D5143" t="s">
        <v>1044</v>
      </c>
      <c r="E5143" s="4">
        <v>-67235.25</v>
      </c>
      <c r="F5143" t="s">
        <v>567</v>
      </c>
      <c r="G5143" t="s">
        <v>471</v>
      </c>
      <c r="H5143" t="s">
        <v>317</v>
      </c>
      <c r="I5143" t="s">
        <v>318</v>
      </c>
      <c r="J5143" t="s">
        <v>276</v>
      </c>
      <c r="L5143" t="s">
        <v>390</v>
      </c>
      <c r="M5143" t="s">
        <v>391</v>
      </c>
      <c r="N5143" t="s">
        <v>487</v>
      </c>
    </row>
    <row r="5144" spans="1:14" hidden="1" x14ac:dyDescent="0.25">
      <c r="A5144" t="s">
        <v>241</v>
      </c>
      <c r="B5144" s="1">
        <v>45077</v>
      </c>
      <c r="C5144" t="s">
        <v>25</v>
      </c>
      <c r="D5144" t="s">
        <v>1049</v>
      </c>
      <c r="E5144" s="4">
        <v>-761355.4600000002</v>
      </c>
      <c r="F5144" t="s">
        <v>567</v>
      </c>
      <c r="G5144" t="s">
        <v>471</v>
      </c>
      <c r="H5144" t="s">
        <v>244</v>
      </c>
      <c r="I5144" t="s">
        <v>245</v>
      </c>
      <c r="J5144" t="s">
        <v>244</v>
      </c>
      <c r="L5144" t="s">
        <v>368</v>
      </c>
      <c r="M5144" t="s">
        <v>369</v>
      </c>
      <c r="N5144" t="s">
        <v>480</v>
      </c>
    </row>
    <row r="5145" spans="1:14" hidden="1" x14ac:dyDescent="0.25">
      <c r="A5145" t="s">
        <v>241</v>
      </c>
      <c r="B5145" s="1">
        <v>45077</v>
      </c>
      <c r="C5145" t="s">
        <v>1062</v>
      </c>
      <c r="D5145" t="s">
        <v>1063</v>
      </c>
      <c r="E5145" s="4">
        <v>-0.24000000000000002</v>
      </c>
      <c r="F5145" t="s">
        <v>567</v>
      </c>
      <c r="G5145" t="s">
        <v>471</v>
      </c>
      <c r="H5145" t="s">
        <v>248</v>
      </c>
      <c r="I5145" t="s">
        <v>249</v>
      </c>
      <c r="J5145" t="s">
        <v>248</v>
      </c>
      <c r="L5145" t="s">
        <v>372</v>
      </c>
      <c r="M5145" t="s">
        <v>373</v>
      </c>
      <c r="N5145" t="s">
        <v>487</v>
      </c>
    </row>
    <row r="5146" spans="1:14" hidden="1" x14ac:dyDescent="0.25">
      <c r="A5146" t="s">
        <v>241</v>
      </c>
      <c r="B5146" s="1">
        <v>45077</v>
      </c>
      <c r="C5146" t="s">
        <v>1066</v>
      </c>
      <c r="D5146" t="s">
        <v>1067</v>
      </c>
      <c r="E5146" s="4">
        <v>-2.1999999999999704</v>
      </c>
      <c r="F5146" t="s">
        <v>567</v>
      </c>
      <c r="G5146" t="s">
        <v>471</v>
      </c>
      <c r="H5146" t="s">
        <v>248</v>
      </c>
      <c r="I5146" t="s">
        <v>249</v>
      </c>
      <c r="J5146" t="s">
        <v>248</v>
      </c>
      <c r="L5146" t="s">
        <v>372</v>
      </c>
      <c r="M5146" t="s">
        <v>373</v>
      </c>
      <c r="N5146" t="s">
        <v>487</v>
      </c>
    </row>
    <row r="5147" spans="1:14" hidden="1" x14ac:dyDescent="0.25">
      <c r="A5147" t="s">
        <v>241</v>
      </c>
      <c r="B5147" s="1">
        <v>45077</v>
      </c>
      <c r="C5147" t="s">
        <v>1068</v>
      </c>
      <c r="D5147" t="s">
        <v>1069</v>
      </c>
      <c r="E5147" s="4">
        <v>-614.09999999999957</v>
      </c>
      <c r="F5147" t="s">
        <v>567</v>
      </c>
      <c r="G5147" t="s">
        <v>471</v>
      </c>
      <c r="H5147" t="s">
        <v>248</v>
      </c>
      <c r="I5147" t="s">
        <v>249</v>
      </c>
      <c r="J5147" t="s">
        <v>248</v>
      </c>
      <c r="L5147" t="s">
        <v>372</v>
      </c>
      <c r="M5147" t="s">
        <v>373</v>
      </c>
      <c r="N5147" t="s">
        <v>487</v>
      </c>
    </row>
    <row r="5148" spans="1:14" hidden="1" x14ac:dyDescent="0.25">
      <c r="A5148" t="s">
        <v>241</v>
      </c>
      <c r="B5148" s="1">
        <v>45077</v>
      </c>
      <c r="C5148" t="s">
        <v>1168</v>
      </c>
      <c r="D5148" t="s">
        <v>1169</v>
      </c>
      <c r="E5148" s="4">
        <v>-3068.46</v>
      </c>
      <c r="F5148" t="s">
        <v>567</v>
      </c>
      <c r="G5148" t="s">
        <v>471</v>
      </c>
      <c r="H5148" t="s">
        <v>248</v>
      </c>
      <c r="I5148" t="s">
        <v>249</v>
      </c>
      <c r="J5148" t="s">
        <v>248</v>
      </c>
      <c r="L5148" t="s">
        <v>372</v>
      </c>
      <c r="M5148" t="s">
        <v>373</v>
      </c>
      <c r="N5148" t="s">
        <v>487</v>
      </c>
    </row>
    <row r="5149" spans="1:14" hidden="1" x14ac:dyDescent="0.25">
      <c r="A5149" t="s">
        <v>241</v>
      </c>
      <c r="B5149" s="1">
        <v>45077</v>
      </c>
      <c r="C5149" t="s">
        <v>1074</v>
      </c>
      <c r="D5149" t="s">
        <v>1075</v>
      </c>
      <c r="E5149" s="4">
        <v>-23.77</v>
      </c>
      <c r="F5149" t="s">
        <v>567</v>
      </c>
      <c r="G5149" t="s">
        <v>471</v>
      </c>
      <c r="H5149" t="s">
        <v>248</v>
      </c>
      <c r="I5149" t="s">
        <v>249</v>
      </c>
      <c r="J5149" t="s">
        <v>248</v>
      </c>
      <c r="L5149" t="s">
        <v>372</v>
      </c>
      <c r="M5149" t="s">
        <v>373</v>
      </c>
      <c r="N5149" t="s">
        <v>487</v>
      </c>
    </row>
    <row r="5150" spans="1:14" hidden="1" x14ac:dyDescent="0.25">
      <c r="A5150" t="s">
        <v>241</v>
      </c>
      <c r="B5150" s="1">
        <v>45077</v>
      </c>
      <c r="C5150" t="s">
        <v>1078</v>
      </c>
      <c r="D5150" t="s">
        <v>1079</v>
      </c>
      <c r="E5150" s="4">
        <v>-35</v>
      </c>
      <c r="F5150" t="s">
        <v>567</v>
      </c>
      <c r="G5150" t="s">
        <v>471</v>
      </c>
      <c r="H5150" t="s">
        <v>248</v>
      </c>
      <c r="I5150" t="s">
        <v>249</v>
      </c>
      <c r="J5150" t="s">
        <v>248</v>
      </c>
      <c r="L5150" t="s">
        <v>372</v>
      </c>
      <c r="M5150" t="s">
        <v>373</v>
      </c>
      <c r="N5150" t="s">
        <v>488</v>
      </c>
    </row>
    <row r="5151" spans="1:14" hidden="1" x14ac:dyDescent="0.25">
      <c r="A5151" t="s">
        <v>241</v>
      </c>
      <c r="B5151" s="1">
        <v>45077</v>
      </c>
      <c r="C5151" t="s">
        <v>1172</v>
      </c>
      <c r="D5151" t="s">
        <v>1173</v>
      </c>
      <c r="E5151" s="4">
        <v>-95568.1</v>
      </c>
      <c r="F5151" t="s">
        <v>567</v>
      </c>
      <c r="G5151" t="s">
        <v>471</v>
      </c>
      <c r="H5151" t="s">
        <v>291</v>
      </c>
      <c r="I5151" t="s">
        <v>292</v>
      </c>
      <c r="J5151" t="s">
        <v>251</v>
      </c>
      <c r="L5151" t="s">
        <v>372</v>
      </c>
      <c r="M5151" t="s">
        <v>373</v>
      </c>
      <c r="N5151" t="s">
        <v>487</v>
      </c>
    </row>
    <row r="5152" spans="1:14" hidden="1" x14ac:dyDescent="0.25">
      <c r="A5152" t="s">
        <v>241</v>
      </c>
      <c r="B5152" s="1">
        <v>45077</v>
      </c>
      <c r="C5152" t="s">
        <v>1322</v>
      </c>
      <c r="D5152" t="s">
        <v>1323</v>
      </c>
      <c r="E5152" s="4">
        <v>-237.19999999999993</v>
      </c>
      <c r="F5152" t="s">
        <v>567</v>
      </c>
      <c r="G5152" t="s">
        <v>471</v>
      </c>
      <c r="H5152" t="s">
        <v>291</v>
      </c>
      <c r="I5152" t="s">
        <v>292</v>
      </c>
      <c r="J5152" t="s">
        <v>251</v>
      </c>
      <c r="L5152" t="s">
        <v>372</v>
      </c>
      <c r="M5152" t="s">
        <v>373</v>
      </c>
      <c r="N5152" t="s">
        <v>489</v>
      </c>
    </row>
    <row r="5153" spans="1:14" hidden="1" x14ac:dyDescent="0.25">
      <c r="A5153" t="s">
        <v>241</v>
      </c>
      <c r="B5153" s="1">
        <v>45077</v>
      </c>
      <c r="C5153" t="s">
        <v>1101</v>
      </c>
      <c r="D5153" t="s">
        <v>1102</v>
      </c>
      <c r="E5153" s="4">
        <v>-15394.42</v>
      </c>
      <c r="F5153" t="s">
        <v>567</v>
      </c>
      <c r="G5153" t="s">
        <v>471</v>
      </c>
      <c r="H5153" t="s">
        <v>316</v>
      </c>
      <c r="I5153" t="s">
        <v>275</v>
      </c>
      <c r="J5153" t="s">
        <v>274</v>
      </c>
      <c r="L5153" t="s">
        <v>398</v>
      </c>
      <c r="M5153" t="s">
        <v>399</v>
      </c>
      <c r="N5153" t="s">
        <v>477</v>
      </c>
    </row>
    <row r="5154" spans="1:14" hidden="1" x14ac:dyDescent="0.25">
      <c r="A5154" t="s">
        <v>241</v>
      </c>
      <c r="B5154" s="1">
        <v>45077</v>
      </c>
      <c r="C5154" t="s">
        <v>570</v>
      </c>
      <c r="D5154" t="s">
        <v>571</v>
      </c>
      <c r="E5154" s="4">
        <v>10000</v>
      </c>
      <c r="F5154" t="s">
        <v>567</v>
      </c>
      <c r="G5154" t="s">
        <v>511</v>
      </c>
      <c r="H5154" t="s">
        <v>514</v>
      </c>
      <c r="I5154" t="s">
        <v>417</v>
      </c>
      <c r="J5154" t="s">
        <v>572</v>
      </c>
      <c r="L5154" t="s">
        <v>514</v>
      </c>
      <c r="M5154" t="s">
        <v>417</v>
      </c>
      <c r="N5154" t="s">
        <v>573</v>
      </c>
    </row>
    <row r="5155" spans="1:14" hidden="1" x14ac:dyDescent="0.25">
      <c r="A5155" t="s">
        <v>241</v>
      </c>
      <c r="B5155" s="1">
        <v>45077</v>
      </c>
      <c r="C5155" t="s">
        <v>576</v>
      </c>
      <c r="D5155" t="s">
        <v>577</v>
      </c>
      <c r="E5155" s="4">
        <v>17743</v>
      </c>
      <c r="F5155" t="s">
        <v>567</v>
      </c>
      <c r="G5155" t="s">
        <v>511</v>
      </c>
      <c r="H5155" t="s">
        <v>514</v>
      </c>
      <c r="I5155" t="s">
        <v>417</v>
      </c>
      <c r="J5155" t="s">
        <v>572</v>
      </c>
      <c r="L5155" t="s">
        <v>514</v>
      </c>
      <c r="M5155" t="s">
        <v>417</v>
      </c>
      <c r="N5155" t="s">
        <v>573</v>
      </c>
    </row>
    <row r="5156" spans="1:14" hidden="1" x14ac:dyDescent="0.25">
      <c r="A5156" t="s">
        <v>241</v>
      </c>
      <c r="B5156" s="1">
        <v>45077</v>
      </c>
      <c r="C5156" t="s">
        <v>580</v>
      </c>
      <c r="D5156" t="s">
        <v>581</v>
      </c>
      <c r="E5156" s="4">
        <v>91759.31</v>
      </c>
      <c r="F5156" t="s">
        <v>567</v>
      </c>
      <c r="G5156" t="s">
        <v>511</v>
      </c>
      <c r="H5156" t="s">
        <v>514</v>
      </c>
      <c r="I5156" t="s">
        <v>417</v>
      </c>
      <c r="J5156" t="s">
        <v>572</v>
      </c>
      <c r="L5156" t="s">
        <v>514</v>
      </c>
      <c r="M5156" t="s">
        <v>417</v>
      </c>
      <c r="N5156" t="s">
        <v>573</v>
      </c>
    </row>
    <row r="5157" spans="1:14" hidden="1" x14ac:dyDescent="0.25">
      <c r="A5157" t="s">
        <v>241</v>
      </c>
      <c r="B5157" s="1">
        <v>45077</v>
      </c>
      <c r="C5157" t="s">
        <v>588</v>
      </c>
      <c r="D5157" t="s">
        <v>589</v>
      </c>
      <c r="E5157" s="4">
        <v>80910.75</v>
      </c>
      <c r="F5157" t="s">
        <v>567</v>
      </c>
      <c r="G5157" t="s">
        <v>511</v>
      </c>
      <c r="H5157" t="s">
        <v>514</v>
      </c>
      <c r="I5157" t="s">
        <v>417</v>
      </c>
      <c r="J5157" t="s">
        <v>572</v>
      </c>
      <c r="L5157" t="s">
        <v>514</v>
      </c>
      <c r="M5157" t="s">
        <v>417</v>
      </c>
      <c r="N5157" t="s">
        <v>573</v>
      </c>
    </row>
    <row r="5158" spans="1:14" hidden="1" x14ac:dyDescent="0.25">
      <c r="A5158" t="s">
        <v>241</v>
      </c>
      <c r="B5158" s="1">
        <v>45077</v>
      </c>
      <c r="C5158" t="s">
        <v>592</v>
      </c>
      <c r="D5158" t="s">
        <v>593</v>
      </c>
      <c r="E5158" s="4">
        <v>87545.25</v>
      </c>
      <c r="F5158" t="s">
        <v>567</v>
      </c>
      <c r="G5158" t="s">
        <v>511</v>
      </c>
      <c r="H5158" t="s">
        <v>518</v>
      </c>
      <c r="I5158" t="s">
        <v>419</v>
      </c>
      <c r="J5158" t="s">
        <v>594</v>
      </c>
      <c r="L5158" t="s">
        <v>518</v>
      </c>
      <c r="M5158" t="s">
        <v>419</v>
      </c>
      <c r="N5158" t="s">
        <v>573</v>
      </c>
    </row>
    <row r="5159" spans="1:14" hidden="1" x14ac:dyDescent="0.25">
      <c r="A5159" t="s">
        <v>241</v>
      </c>
      <c r="B5159" s="1">
        <v>45077</v>
      </c>
      <c r="C5159" t="s">
        <v>597</v>
      </c>
      <c r="D5159" t="s">
        <v>598</v>
      </c>
      <c r="E5159" s="4">
        <v>693957.03</v>
      </c>
      <c r="F5159" t="s">
        <v>567</v>
      </c>
      <c r="G5159" t="s">
        <v>511</v>
      </c>
      <c r="H5159" t="s">
        <v>518</v>
      </c>
      <c r="I5159" t="s">
        <v>419</v>
      </c>
      <c r="J5159" t="s">
        <v>594</v>
      </c>
      <c r="L5159" t="s">
        <v>518</v>
      </c>
      <c r="M5159" t="s">
        <v>419</v>
      </c>
      <c r="N5159" t="s">
        <v>573</v>
      </c>
    </row>
    <row r="5160" spans="1:14" hidden="1" x14ac:dyDescent="0.25">
      <c r="A5160" t="s">
        <v>241</v>
      </c>
      <c r="B5160" s="1">
        <v>45077</v>
      </c>
      <c r="C5160" t="s">
        <v>601</v>
      </c>
      <c r="D5160" t="s">
        <v>602</v>
      </c>
      <c r="E5160" s="4">
        <v>164051.22999999998</v>
      </c>
      <c r="F5160" t="s">
        <v>567</v>
      </c>
      <c r="G5160" t="s">
        <v>511</v>
      </c>
      <c r="H5160" t="s">
        <v>518</v>
      </c>
      <c r="I5160" t="s">
        <v>419</v>
      </c>
      <c r="J5160" t="s">
        <v>594</v>
      </c>
      <c r="L5160" t="s">
        <v>518</v>
      </c>
      <c r="M5160" t="s">
        <v>419</v>
      </c>
      <c r="N5160" t="s">
        <v>573</v>
      </c>
    </row>
    <row r="5161" spans="1:14" hidden="1" x14ac:dyDescent="0.25">
      <c r="A5161" t="s">
        <v>241</v>
      </c>
      <c r="B5161" s="1">
        <v>45077</v>
      </c>
      <c r="C5161" t="s">
        <v>605</v>
      </c>
      <c r="D5161" t="s">
        <v>606</v>
      </c>
      <c r="E5161" s="4">
        <v>204582.74</v>
      </c>
      <c r="F5161" t="s">
        <v>567</v>
      </c>
      <c r="G5161" t="s">
        <v>511</v>
      </c>
      <c r="H5161" t="s">
        <v>518</v>
      </c>
      <c r="I5161" t="s">
        <v>419</v>
      </c>
      <c r="J5161" t="s">
        <v>594</v>
      </c>
      <c r="L5161" t="s">
        <v>518</v>
      </c>
      <c r="M5161" t="s">
        <v>419</v>
      </c>
      <c r="N5161" t="s">
        <v>573</v>
      </c>
    </row>
    <row r="5162" spans="1:14" hidden="1" x14ac:dyDescent="0.25">
      <c r="A5162" t="s">
        <v>241</v>
      </c>
      <c r="B5162" s="1">
        <v>45077</v>
      </c>
      <c r="C5162" t="s">
        <v>1334</v>
      </c>
      <c r="D5162" t="s">
        <v>1335</v>
      </c>
      <c r="E5162" s="4">
        <v>21771</v>
      </c>
      <c r="F5162" t="s">
        <v>567</v>
      </c>
      <c r="G5162" t="s">
        <v>511</v>
      </c>
      <c r="H5162" t="s">
        <v>518</v>
      </c>
      <c r="I5162" t="s">
        <v>419</v>
      </c>
      <c r="J5162" t="s">
        <v>594</v>
      </c>
      <c r="L5162" t="s">
        <v>518</v>
      </c>
      <c r="M5162" t="s">
        <v>419</v>
      </c>
      <c r="N5162" t="s">
        <v>573</v>
      </c>
    </row>
    <row r="5163" spans="1:14" hidden="1" x14ac:dyDescent="0.25">
      <c r="A5163" t="s">
        <v>241</v>
      </c>
      <c r="B5163" s="1">
        <v>45077</v>
      </c>
      <c r="C5163" t="s">
        <v>611</v>
      </c>
      <c r="D5163" t="s">
        <v>612</v>
      </c>
      <c r="E5163" s="4">
        <v>263441.05000000005</v>
      </c>
      <c r="F5163" t="s">
        <v>567</v>
      </c>
      <c r="G5163" t="s">
        <v>511</v>
      </c>
      <c r="H5163" t="s">
        <v>518</v>
      </c>
      <c r="I5163" t="s">
        <v>419</v>
      </c>
      <c r="J5163" t="s">
        <v>594</v>
      </c>
      <c r="L5163" t="s">
        <v>518</v>
      </c>
      <c r="M5163" t="s">
        <v>419</v>
      </c>
      <c r="N5163" t="s">
        <v>573</v>
      </c>
    </row>
    <row r="5164" spans="1:14" hidden="1" x14ac:dyDescent="0.25">
      <c r="A5164" t="s">
        <v>241</v>
      </c>
      <c r="B5164" s="1">
        <v>45077</v>
      </c>
      <c r="C5164" t="s">
        <v>617</v>
      </c>
      <c r="D5164" t="s">
        <v>618</v>
      </c>
      <c r="E5164" s="4">
        <v>94833.75</v>
      </c>
      <c r="F5164" t="s">
        <v>567</v>
      </c>
      <c r="G5164" t="s">
        <v>511</v>
      </c>
      <c r="H5164" t="s">
        <v>518</v>
      </c>
      <c r="I5164" t="s">
        <v>419</v>
      </c>
      <c r="J5164" t="s">
        <v>594</v>
      </c>
      <c r="L5164" t="s">
        <v>518</v>
      </c>
      <c r="M5164" t="s">
        <v>419</v>
      </c>
      <c r="N5164" t="s">
        <v>573</v>
      </c>
    </row>
    <row r="5165" spans="1:14" hidden="1" x14ac:dyDescent="0.25">
      <c r="A5165" t="s">
        <v>241</v>
      </c>
      <c r="B5165" s="1">
        <v>45077</v>
      </c>
      <c r="C5165" t="s">
        <v>621</v>
      </c>
      <c r="D5165" t="s">
        <v>622</v>
      </c>
      <c r="E5165" s="4">
        <v>16409.09</v>
      </c>
      <c r="F5165" t="s">
        <v>567</v>
      </c>
      <c r="G5165" t="s">
        <v>511</v>
      </c>
      <c r="H5165" t="s">
        <v>518</v>
      </c>
      <c r="I5165" t="s">
        <v>419</v>
      </c>
      <c r="J5165" t="s">
        <v>594</v>
      </c>
      <c r="L5165" t="s">
        <v>518</v>
      </c>
      <c r="M5165" t="s">
        <v>419</v>
      </c>
      <c r="N5165" t="s">
        <v>573</v>
      </c>
    </row>
    <row r="5166" spans="1:14" hidden="1" x14ac:dyDescent="0.25">
      <c r="A5166" t="s">
        <v>241</v>
      </c>
      <c r="B5166" s="1">
        <v>45077</v>
      </c>
      <c r="C5166" t="s">
        <v>625</v>
      </c>
      <c r="D5166" t="s">
        <v>626</v>
      </c>
      <c r="E5166" s="4">
        <v>102935.11000000002</v>
      </c>
      <c r="F5166" t="s">
        <v>567</v>
      </c>
      <c r="G5166" t="s">
        <v>511</v>
      </c>
      <c r="H5166" t="s">
        <v>518</v>
      </c>
      <c r="I5166" t="s">
        <v>419</v>
      </c>
      <c r="J5166" t="s">
        <v>594</v>
      </c>
      <c r="L5166" t="s">
        <v>518</v>
      </c>
      <c r="M5166" t="s">
        <v>419</v>
      </c>
      <c r="N5166" t="s">
        <v>573</v>
      </c>
    </row>
    <row r="5167" spans="1:14" hidden="1" x14ac:dyDescent="0.25">
      <c r="A5167" t="s">
        <v>241</v>
      </c>
      <c r="B5167" s="1">
        <v>45077</v>
      </c>
      <c r="C5167" t="s">
        <v>629</v>
      </c>
      <c r="D5167" t="s">
        <v>630</v>
      </c>
      <c r="E5167" s="4">
        <v>1760</v>
      </c>
      <c r="F5167" t="s">
        <v>567</v>
      </c>
      <c r="G5167" t="s">
        <v>511</v>
      </c>
      <c r="H5167" t="s">
        <v>518</v>
      </c>
      <c r="I5167" t="s">
        <v>419</v>
      </c>
      <c r="J5167" t="s">
        <v>594</v>
      </c>
      <c r="L5167" t="s">
        <v>518</v>
      </c>
      <c r="M5167" t="s">
        <v>419</v>
      </c>
      <c r="N5167" t="s">
        <v>573</v>
      </c>
    </row>
    <row r="5168" spans="1:14" hidden="1" x14ac:dyDescent="0.25">
      <c r="A5168" t="s">
        <v>241</v>
      </c>
      <c r="B5168" s="1">
        <v>45077</v>
      </c>
      <c r="C5168" t="s">
        <v>48</v>
      </c>
      <c r="D5168" t="s">
        <v>49</v>
      </c>
      <c r="E5168" s="4">
        <v>340</v>
      </c>
      <c r="F5168" t="s">
        <v>567</v>
      </c>
      <c r="G5168" t="s">
        <v>511</v>
      </c>
      <c r="H5168" t="s">
        <v>336</v>
      </c>
      <c r="I5168" t="s">
        <v>337</v>
      </c>
      <c r="J5168" t="s">
        <v>639</v>
      </c>
      <c r="L5168" t="s">
        <v>336</v>
      </c>
      <c r="M5168" t="s">
        <v>337</v>
      </c>
      <c r="N5168" t="s">
        <v>573</v>
      </c>
    </row>
    <row r="5169" spans="1:14" hidden="1" x14ac:dyDescent="0.25">
      <c r="A5169" t="s">
        <v>241</v>
      </c>
      <c r="B5169" s="1">
        <v>45077</v>
      </c>
      <c r="C5169" t="s">
        <v>53</v>
      </c>
      <c r="D5169" t="s">
        <v>54</v>
      </c>
      <c r="E5169" s="4">
        <v>2500</v>
      </c>
      <c r="F5169" t="s">
        <v>567</v>
      </c>
      <c r="G5169" t="s">
        <v>511</v>
      </c>
      <c r="H5169" t="s">
        <v>336</v>
      </c>
      <c r="I5169" t="s">
        <v>337</v>
      </c>
      <c r="J5169" t="s">
        <v>639</v>
      </c>
      <c r="L5169" t="s">
        <v>336</v>
      </c>
      <c r="M5169" t="s">
        <v>337</v>
      </c>
      <c r="N5169" t="s">
        <v>573</v>
      </c>
    </row>
    <row r="5170" spans="1:14" hidden="1" x14ac:dyDescent="0.25">
      <c r="A5170" t="s">
        <v>241</v>
      </c>
      <c r="B5170" s="1">
        <v>45077</v>
      </c>
      <c r="C5170" t="s">
        <v>57</v>
      </c>
      <c r="D5170" t="s">
        <v>58</v>
      </c>
      <c r="E5170" s="4">
        <v>250</v>
      </c>
      <c r="F5170" t="s">
        <v>567</v>
      </c>
      <c r="G5170" t="s">
        <v>511</v>
      </c>
      <c r="H5170" t="s">
        <v>336</v>
      </c>
      <c r="I5170" t="s">
        <v>337</v>
      </c>
      <c r="J5170" t="s">
        <v>639</v>
      </c>
      <c r="L5170" t="s">
        <v>336</v>
      </c>
      <c r="M5170" t="s">
        <v>337</v>
      </c>
      <c r="N5170" t="s">
        <v>573</v>
      </c>
    </row>
    <row r="5171" spans="1:14" hidden="1" x14ac:dyDescent="0.25">
      <c r="A5171" t="s">
        <v>241</v>
      </c>
      <c r="B5171" s="1">
        <v>45077</v>
      </c>
      <c r="C5171" t="s">
        <v>61</v>
      </c>
      <c r="D5171" t="s">
        <v>62</v>
      </c>
      <c r="E5171" s="4">
        <v>997500</v>
      </c>
      <c r="F5171" t="s">
        <v>567</v>
      </c>
      <c r="G5171" t="s">
        <v>511</v>
      </c>
      <c r="H5171" t="s">
        <v>336</v>
      </c>
      <c r="I5171" t="s">
        <v>337</v>
      </c>
      <c r="J5171" t="s">
        <v>639</v>
      </c>
      <c r="L5171" t="s">
        <v>336</v>
      </c>
      <c r="M5171" t="s">
        <v>337</v>
      </c>
      <c r="N5171" t="s">
        <v>573</v>
      </c>
    </row>
    <row r="5172" spans="1:14" hidden="1" x14ac:dyDescent="0.25">
      <c r="A5172" t="s">
        <v>241</v>
      </c>
      <c r="B5172" s="1">
        <v>45077</v>
      </c>
      <c r="C5172" t="s">
        <v>64</v>
      </c>
      <c r="D5172" t="s">
        <v>65</v>
      </c>
      <c r="E5172" s="4">
        <v>16915.2</v>
      </c>
      <c r="F5172" t="s">
        <v>567</v>
      </c>
      <c r="G5172" t="s">
        <v>511</v>
      </c>
      <c r="H5172" t="s">
        <v>336</v>
      </c>
      <c r="I5172" t="s">
        <v>337</v>
      </c>
      <c r="J5172" t="s">
        <v>639</v>
      </c>
      <c r="L5172" t="s">
        <v>336</v>
      </c>
      <c r="M5172" t="s">
        <v>337</v>
      </c>
      <c r="N5172" t="s">
        <v>573</v>
      </c>
    </row>
    <row r="5173" spans="1:14" hidden="1" x14ac:dyDescent="0.25">
      <c r="A5173" t="s">
        <v>241</v>
      </c>
      <c r="B5173" s="1">
        <v>45077</v>
      </c>
      <c r="C5173" t="s">
        <v>66</v>
      </c>
      <c r="D5173" t="s">
        <v>67</v>
      </c>
      <c r="E5173" s="4">
        <v>185241.16999999995</v>
      </c>
      <c r="F5173" t="s">
        <v>567</v>
      </c>
      <c r="G5173" t="s">
        <v>511</v>
      </c>
      <c r="H5173" t="s">
        <v>336</v>
      </c>
      <c r="I5173" t="s">
        <v>337</v>
      </c>
      <c r="J5173" t="s">
        <v>639</v>
      </c>
      <c r="L5173" t="s">
        <v>336</v>
      </c>
      <c r="M5173" t="s">
        <v>337</v>
      </c>
      <c r="N5173" t="s">
        <v>573</v>
      </c>
    </row>
    <row r="5174" spans="1:14" hidden="1" x14ac:dyDescent="0.25">
      <c r="A5174" t="s">
        <v>241</v>
      </c>
      <c r="B5174" s="1">
        <v>45077</v>
      </c>
      <c r="C5174" t="s">
        <v>139</v>
      </c>
      <c r="D5174" t="s">
        <v>654</v>
      </c>
      <c r="E5174" s="4">
        <v>883958.85</v>
      </c>
      <c r="F5174" t="s">
        <v>567</v>
      </c>
      <c r="G5174" t="s">
        <v>511</v>
      </c>
      <c r="H5174" t="s">
        <v>338</v>
      </c>
      <c r="I5174" t="s">
        <v>136</v>
      </c>
      <c r="J5174" t="s">
        <v>655</v>
      </c>
      <c r="L5174" t="s">
        <v>338</v>
      </c>
      <c r="M5174" t="s">
        <v>136</v>
      </c>
      <c r="N5174" t="s">
        <v>573</v>
      </c>
    </row>
    <row r="5175" spans="1:14" hidden="1" x14ac:dyDescent="0.25">
      <c r="A5175" t="s">
        <v>241</v>
      </c>
      <c r="B5175" s="1">
        <v>45077</v>
      </c>
      <c r="C5175" t="s">
        <v>143</v>
      </c>
      <c r="D5175" t="s">
        <v>662</v>
      </c>
      <c r="E5175" s="4">
        <v>660483.18000000005</v>
      </c>
      <c r="F5175" t="s">
        <v>567</v>
      </c>
      <c r="G5175" t="s">
        <v>511</v>
      </c>
      <c r="H5175" t="s">
        <v>338</v>
      </c>
      <c r="I5175" t="s">
        <v>136</v>
      </c>
      <c r="J5175" t="s">
        <v>655</v>
      </c>
      <c r="L5175" t="s">
        <v>338</v>
      </c>
      <c r="M5175" t="s">
        <v>136</v>
      </c>
      <c r="N5175" t="s">
        <v>573</v>
      </c>
    </row>
    <row r="5176" spans="1:14" hidden="1" x14ac:dyDescent="0.25">
      <c r="A5176" t="s">
        <v>241</v>
      </c>
      <c r="B5176" s="1">
        <v>45077</v>
      </c>
      <c r="C5176" t="s">
        <v>665</v>
      </c>
      <c r="D5176" t="s">
        <v>666</v>
      </c>
      <c r="E5176" s="4">
        <v>1033678.9799999928</v>
      </c>
      <c r="F5176" t="s">
        <v>567</v>
      </c>
      <c r="G5176" t="s">
        <v>511</v>
      </c>
      <c r="H5176" t="s">
        <v>340</v>
      </c>
      <c r="I5176" t="s">
        <v>341</v>
      </c>
      <c r="J5176" t="s">
        <v>667</v>
      </c>
      <c r="L5176" t="s">
        <v>340</v>
      </c>
      <c r="M5176" t="s">
        <v>341</v>
      </c>
      <c r="N5176" t="s">
        <v>573</v>
      </c>
    </row>
    <row r="5177" spans="1:14" hidden="1" x14ac:dyDescent="0.25">
      <c r="A5177" t="s">
        <v>241</v>
      </c>
      <c r="B5177" s="1">
        <v>45077</v>
      </c>
      <c r="C5177" t="s">
        <v>670</v>
      </c>
      <c r="D5177" t="s">
        <v>671</v>
      </c>
      <c r="E5177" s="4">
        <v>55761.190000000024</v>
      </c>
      <c r="F5177" t="s">
        <v>567</v>
      </c>
      <c r="G5177" t="s">
        <v>511</v>
      </c>
      <c r="H5177" t="s">
        <v>340</v>
      </c>
      <c r="I5177" t="s">
        <v>341</v>
      </c>
      <c r="J5177" t="s">
        <v>667</v>
      </c>
      <c r="L5177" t="s">
        <v>340</v>
      </c>
      <c r="M5177" t="s">
        <v>341</v>
      </c>
      <c r="N5177" t="s">
        <v>573</v>
      </c>
    </row>
    <row r="5178" spans="1:14" hidden="1" x14ac:dyDescent="0.25">
      <c r="A5178" t="s">
        <v>241</v>
      </c>
      <c r="B5178" s="1">
        <v>45077</v>
      </c>
      <c r="C5178" t="s">
        <v>674</v>
      </c>
      <c r="D5178" t="s">
        <v>675</v>
      </c>
      <c r="E5178" s="4">
        <v>42164.999999999942</v>
      </c>
      <c r="F5178" t="s">
        <v>567</v>
      </c>
      <c r="G5178" t="s">
        <v>511</v>
      </c>
      <c r="H5178" t="s">
        <v>340</v>
      </c>
      <c r="I5178" t="s">
        <v>341</v>
      </c>
      <c r="J5178" t="s">
        <v>667</v>
      </c>
      <c r="L5178" t="s">
        <v>340</v>
      </c>
      <c r="M5178" t="s">
        <v>341</v>
      </c>
      <c r="N5178" t="s">
        <v>573</v>
      </c>
    </row>
    <row r="5179" spans="1:14" hidden="1" x14ac:dyDescent="0.25">
      <c r="A5179" t="s">
        <v>241</v>
      </c>
      <c r="B5179" s="1">
        <v>45077</v>
      </c>
      <c r="C5179" t="s">
        <v>687</v>
      </c>
      <c r="D5179" t="s">
        <v>688</v>
      </c>
      <c r="E5179" s="4">
        <v>377.19</v>
      </c>
      <c r="F5179" t="s">
        <v>567</v>
      </c>
      <c r="G5179" t="s">
        <v>511</v>
      </c>
      <c r="H5179" t="s">
        <v>355</v>
      </c>
      <c r="I5179" t="s">
        <v>356</v>
      </c>
      <c r="J5179" t="s">
        <v>689</v>
      </c>
      <c r="L5179" t="s">
        <v>355</v>
      </c>
      <c r="M5179" t="s">
        <v>427</v>
      </c>
      <c r="N5179" t="s">
        <v>573</v>
      </c>
    </row>
    <row r="5180" spans="1:14" hidden="1" x14ac:dyDescent="0.25">
      <c r="A5180" t="s">
        <v>241</v>
      </c>
      <c r="B5180" s="1">
        <v>45077</v>
      </c>
      <c r="C5180" t="s">
        <v>1184</v>
      </c>
      <c r="D5180" t="s">
        <v>1185</v>
      </c>
      <c r="E5180" s="4">
        <v>153417.74</v>
      </c>
      <c r="F5180" t="s">
        <v>567</v>
      </c>
      <c r="G5180" t="s">
        <v>511</v>
      </c>
      <c r="H5180" t="s">
        <v>355</v>
      </c>
      <c r="I5180" t="s">
        <v>356</v>
      </c>
      <c r="J5180" t="s">
        <v>689</v>
      </c>
      <c r="L5180" t="s">
        <v>355</v>
      </c>
      <c r="M5180" t="s">
        <v>427</v>
      </c>
      <c r="N5180" t="s">
        <v>573</v>
      </c>
    </row>
    <row r="5181" spans="1:14" hidden="1" x14ac:dyDescent="0.25">
      <c r="A5181" t="s">
        <v>241</v>
      </c>
      <c r="B5181" s="1">
        <v>45077</v>
      </c>
      <c r="C5181" t="s">
        <v>700</v>
      </c>
      <c r="D5181" t="s">
        <v>701</v>
      </c>
      <c r="E5181" s="4">
        <v>10732.319999999998</v>
      </c>
      <c r="F5181" t="s">
        <v>567</v>
      </c>
      <c r="G5181" t="s">
        <v>511</v>
      </c>
      <c r="H5181" t="s">
        <v>355</v>
      </c>
      <c r="I5181" t="s">
        <v>356</v>
      </c>
      <c r="J5181" t="s">
        <v>689</v>
      </c>
      <c r="L5181" t="s">
        <v>355</v>
      </c>
      <c r="M5181" t="s">
        <v>427</v>
      </c>
      <c r="N5181" t="s">
        <v>573</v>
      </c>
    </row>
    <row r="5182" spans="1:14" hidden="1" x14ac:dyDescent="0.25">
      <c r="A5182" t="s">
        <v>241</v>
      </c>
      <c r="B5182" s="1">
        <v>45077</v>
      </c>
      <c r="C5182" t="s">
        <v>710</v>
      </c>
      <c r="D5182" t="s">
        <v>711</v>
      </c>
      <c r="E5182" s="4">
        <v>7870.6100000000015</v>
      </c>
      <c r="F5182" t="s">
        <v>567</v>
      </c>
      <c r="G5182" t="s">
        <v>511</v>
      </c>
      <c r="H5182" t="s">
        <v>355</v>
      </c>
      <c r="I5182" t="s">
        <v>356</v>
      </c>
      <c r="J5182" t="s">
        <v>689</v>
      </c>
      <c r="L5182" t="s">
        <v>355</v>
      </c>
      <c r="M5182" t="s">
        <v>427</v>
      </c>
      <c r="N5182" t="s">
        <v>573</v>
      </c>
    </row>
    <row r="5183" spans="1:14" hidden="1" x14ac:dyDescent="0.25">
      <c r="A5183" t="s">
        <v>241</v>
      </c>
      <c r="B5183" s="1">
        <v>45077</v>
      </c>
      <c r="C5183" t="s">
        <v>1186</v>
      </c>
      <c r="D5183" t="s">
        <v>1187</v>
      </c>
      <c r="E5183" s="4">
        <v>1430</v>
      </c>
      <c r="F5183" t="s">
        <v>567</v>
      </c>
      <c r="G5183" t="s">
        <v>511</v>
      </c>
      <c r="H5183" t="s">
        <v>355</v>
      </c>
      <c r="I5183" t="s">
        <v>356</v>
      </c>
      <c r="J5183" t="s">
        <v>689</v>
      </c>
      <c r="L5183" t="s">
        <v>355</v>
      </c>
      <c r="M5183" t="s">
        <v>427</v>
      </c>
      <c r="N5183" t="s">
        <v>573</v>
      </c>
    </row>
    <row r="5184" spans="1:14" hidden="1" x14ac:dyDescent="0.25">
      <c r="A5184" t="s">
        <v>241</v>
      </c>
      <c r="B5184" s="1">
        <v>45077</v>
      </c>
      <c r="C5184" t="s">
        <v>723</v>
      </c>
      <c r="D5184" t="s">
        <v>724</v>
      </c>
      <c r="E5184" s="4">
        <v>36576.800000000017</v>
      </c>
      <c r="F5184" t="s">
        <v>567</v>
      </c>
      <c r="G5184" t="s">
        <v>511</v>
      </c>
      <c r="H5184" t="s">
        <v>345</v>
      </c>
      <c r="I5184" t="s">
        <v>346</v>
      </c>
      <c r="J5184" t="s">
        <v>725</v>
      </c>
      <c r="L5184" t="s">
        <v>342</v>
      </c>
      <c r="M5184" t="s">
        <v>346</v>
      </c>
      <c r="N5184" t="s">
        <v>573</v>
      </c>
    </row>
    <row r="5185" spans="1:14" hidden="1" x14ac:dyDescent="0.25">
      <c r="A5185" t="s">
        <v>241</v>
      </c>
      <c r="B5185" s="1">
        <v>45077</v>
      </c>
      <c r="C5185" t="s">
        <v>728</v>
      </c>
      <c r="D5185" t="s">
        <v>729</v>
      </c>
      <c r="E5185" s="4">
        <v>2796.9300000000658</v>
      </c>
      <c r="F5185" t="s">
        <v>567</v>
      </c>
      <c r="G5185" t="s">
        <v>511</v>
      </c>
      <c r="H5185" t="s">
        <v>345</v>
      </c>
      <c r="I5185" t="s">
        <v>346</v>
      </c>
      <c r="J5185" t="s">
        <v>684</v>
      </c>
      <c r="L5185" t="s">
        <v>345</v>
      </c>
      <c r="M5185" t="s">
        <v>346</v>
      </c>
      <c r="N5185" t="s">
        <v>573</v>
      </c>
    </row>
    <row r="5186" spans="1:14" hidden="1" x14ac:dyDescent="0.25">
      <c r="A5186" t="s">
        <v>241</v>
      </c>
      <c r="B5186" s="1">
        <v>45077</v>
      </c>
      <c r="C5186" t="s">
        <v>736</v>
      </c>
      <c r="D5186" t="s">
        <v>737</v>
      </c>
      <c r="E5186" s="4">
        <v>116061.3</v>
      </c>
      <c r="F5186" t="s">
        <v>567</v>
      </c>
      <c r="G5186" t="s">
        <v>511</v>
      </c>
      <c r="H5186" t="s">
        <v>345</v>
      </c>
      <c r="I5186" t="s">
        <v>346</v>
      </c>
      <c r="J5186" t="s">
        <v>684</v>
      </c>
      <c r="L5186" t="s">
        <v>345</v>
      </c>
      <c r="M5186" t="s">
        <v>346</v>
      </c>
      <c r="N5186" t="s">
        <v>573</v>
      </c>
    </row>
    <row r="5187" spans="1:14" hidden="1" x14ac:dyDescent="0.25">
      <c r="A5187" t="s">
        <v>241</v>
      </c>
      <c r="B5187" s="1">
        <v>45077</v>
      </c>
      <c r="C5187" t="s">
        <v>740</v>
      </c>
      <c r="D5187" t="s">
        <v>741</v>
      </c>
      <c r="E5187" s="4">
        <v>532.92000000004282</v>
      </c>
      <c r="F5187" t="s">
        <v>567</v>
      </c>
      <c r="G5187" t="s">
        <v>511</v>
      </c>
      <c r="H5187" t="s">
        <v>345</v>
      </c>
      <c r="I5187" t="s">
        <v>346</v>
      </c>
      <c r="J5187" t="s">
        <v>684</v>
      </c>
      <c r="L5187" t="s">
        <v>345</v>
      </c>
      <c r="M5187" t="s">
        <v>346</v>
      </c>
      <c r="N5187" t="s">
        <v>573</v>
      </c>
    </row>
    <row r="5188" spans="1:14" hidden="1" x14ac:dyDescent="0.25">
      <c r="A5188" t="s">
        <v>241</v>
      </c>
      <c r="B5188" s="1">
        <v>45077</v>
      </c>
      <c r="C5188" t="s">
        <v>749</v>
      </c>
      <c r="D5188" t="s">
        <v>750</v>
      </c>
      <c r="E5188" s="4">
        <v>1874.770000000015</v>
      </c>
      <c r="F5188" t="s">
        <v>567</v>
      </c>
      <c r="G5188" t="s">
        <v>511</v>
      </c>
      <c r="H5188" t="s">
        <v>345</v>
      </c>
      <c r="I5188" t="s">
        <v>346</v>
      </c>
      <c r="J5188" t="s">
        <v>684</v>
      </c>
      <c r="L5188" t="s">
        <v>345</v>
      </c>
      <c r="M5188" t="s">
        <v>346</v>
      </c>
      <c r="N5188" t="s">
        <v>573</v>
      </c>
    </row>
    <row r="5189" spans="1:14" hidden="1" x14ac:dyDescent="0.25">
      <c r="A5189" t="s">
        <v>241</v>
      </c>
      <c r="B5189" s="1">
        <v>45077</v>
      </c>
      <c r="C5189" t="s">
        <v>753</v>
      </c>
      <c r="D5189" t="s">
        <v>754</v>
      </c>
      <c r="E5189" s="4">
        <v>49592.770000000004</v>
      </c>
      <c r="F5189" t="s">
        <v>567</v>
      </c>
      <c r="G5189" t="s">
        <v>511</v>
      </c>
      <c r="H5189" t="s">
        <v>345</v>
      </c>
      <c r="I5189" t="s">
        <v>346</v>
      </c>
      <c r="J5189" t="s">
        <v>684</v>
      </c>
      <c r="L5189" t="s">
        <v>345</v>
      </c>
      <c r="M5189" t="s">
        <v>346</v>
      </c>
      <c r="N5189" t="s">
        <v>573</v>
      </c>
    </row>
    <row r="5190" spans="1:14" hidden="1" x14ac:dyDescent="0.25">
      <c r="A5190" t="s">
        <v>241</v>
      </c>
      <c r="B5190" s="1">
        <v>45077</v>
      </c>
      <c r="C5190" t="s">
        <v>765</v>
      </c>
      <c r="D5190" t="s">
        <v>766</v>
      </c>
      <c r="E5190" s="4">
        <v>53.55</v>
      </c>
      <c r="F5190" t="s">
        <v>567</v>
      </c>
      <c r="G5190" t="s">
        <v>511</v>
      </c>
      <c r="H5190" t="s">
        <v>345</v>
      </c>
      <c r="I5190" t="s">
        <v>346</v>
      </c>
      <c r="J5190" t="s">
        <v>684</v>
      </c>
      <c r="L5190" t="s">
        <v>345</v>
      </c>
      <c r="M5190" t="s">
        <v>346</v>
      </c>
      <c r="N5190" t="s">
        <v>573</v>
      </c>
    </row>
    <row r="5191" spans="1:14" hidden="1" x14ac:dyDescent="0.25">
      <c r="A5191" t="s">
        <v>241</v>
      </c>
      <c r="B5191" s="1">
        <v>45077</v>
      </c>
      <c r="C5191" t="s">
        <v>1188</v>
      </c>
      <c r="D5191" t="s">
        <v>1189</v>
      </c>
      <c r="E5191" s="4">
        <v>1091.8000000000002</v>
      </c>
      <c r="F5191" t="s">
        <v>567</v>
      </c>
      <c r="G5191" t="s">
        <v>511</v>
      </c>
      <c r="H5191" t="s">
        <v>345</v>
      </c>
      <c r="I5191" t="s">
        <v>346</v>
      </c>
      <c r="J5191" t="s">
        <v>684</v>
      </c>
      <c r="L5191" t="s">
        <v>345</v>
      </c>
      <c r="M5191" t="s">
        <v>346</v>
      </c>
      <c r="N5191" t="s">
        <v>573</v>
      </c>
    </row>
    <row r="5192" spans="1:14" hidden="1" x14ac:dyDescent="0.25">
      <c r="A5192" t="s">
        <v>241</v>
      </c>
      <c r="B5192" s="1">
        <v>45077</v>
      </c>
      <c r="C5192" t="s">
        <v>1190</v>
      </c>
      <c r="D5192" t="s">
        <v>1191</v>
      </c>
      <c r="E5192" s="4">
        <v>179.04999999998955</v>
      </c>
      <c r="F5192" t="s">
        <v>567</v>
      </c>
      <c r="G5192" t="s">
        <v>511</v>
      </c>
      <c r="H5192" t="s">
        <v>345</v>
      </c>
      <c r="I5192" t="s">
        <v>346</v>
      </c>
      <c r="J5192" t="s">
        <v>684</v>
      </c>
      <c r="L5192" t="s">
        <v>345</v>
      </c>
      <c r="M5192" t="s">
        <v>346</v>
      </c>
      <c r="N5192" t="s">
        <v>573</v>
      </c>
    </row>
    <row r="5193" spans="1:14" hidden="1" x14ac:dyDescent="0.25">
      <c r="A5193" t="s">
        <v>241</v>
      </c>
      <c r="B5193" s="1">
        <v>45077</v>
      </c>
      <c r="C5193" t="s">
        <v>783</v>
      </c>
      <c r="D5193" t="s">
        <v>784</v>
      </c>
      <c r="E5193" s="4">
        <v>1120</v>
      </c>
      <c r="F5193" t="s">
        <v>567</v>
      </c>
      <c r="G5193" t="s">
        <v>511</v>
      </c>
      <c r="H5193" t="s">
        <v>345</v>
      </c>
      <c r="I5193" t="s">
        <v>346</v>
      </c>
      <c r="J5193" t="s">
        <v>684</v>
      </c>
      <c r="L5193" t="s">
        <v>345</v>
      </c>
      <c r="M5193" t="s">
        <v>432</v>
      </c>
      <c r="N5193" t="s">
        <v>573</v>
      </c>
    </row>
    <row r="5194" spans="1:14" hidden="1" x14ac:dyDescent="0.25">
      <c r="A5194" t="s">
        <v>241</v>
      </c>
      <c r="B5194" s="1">
        <v>45077</v>
      </c>
      <c r="C5194" t="s">
        <v>68</v>
      </c>
      <c r="D5194" t="s">
        <v>69</v>
      </c>
      <c r="E5194" s="4">
        <v>380.580000000003</v>
      </c>
      <c r="F5194" t="s">
        <v>567</v>
      </c>
      <c r="G5194" t="s">
        <v>511</v>
      </c>
      <c r="H5194" t="s">
        <v>324</v>
      </c>
      <c r="I5194" t="s">
        <v>323</v>
      </c>
      <c r="J5194" t="s">
        <v>787</v>
      </c>
      <c r="L5194" t="s">
        <v>324</v>
      </c>
      <c r="M5194" t="s">
        <v>323</v>
      </c>
      <c r="N5194" t="s">
        <v>573</v>
      </c>
    </row>
    <row r="5195" spans="1:14" hidden="1" x14ac:dyDescent="0.25">
      <c r="A5195" t="s">
        <v>241</v>
      </c>
      <c r="B5195" s="1">
        <v>45077</v>
      </c>
      <c r="C5195" t="s">
        <v>70</v>
      </c>
      <c r="D5195" t="s">
        <v>71</v>
      </c>
      <c r="E5195" s="4">
        <v>12697.845999998943</v>
      </c>
      <c r="F5195" t="s">
        <v>567</v>
      </c>
      <c r="G5195" t="s">
        <v>511</v>
      </c>
      <c r="H5195" t="s">
        <v>324</v>
      </c>
      <c r="I5195" t="s">
        <v>323</v>
      </c>
      <c r="J5195" t="s">
        <v>787</v>
      </c>
      <c r="L5195" t="s">
        <v>324</v>
      </c>
      <c r="M5195" t="s">
        <v>323</v>
      </c>
      <c r="N5195" t="s">
        <v>573</v>
      </c>
    </row>
    <row r="5196" spans="1:14" hidden="1" x14ac:dyDescent="0.25">
      <c r="A5196" t="s">
        <v>241</v>
      </c>
      <c r="B5196" s="1">
        <v>45077</v>
      </c>
      <c r="C5196" t="s">
        <v>72</v>
      </c>
      <c r="D5196" t="s">
        <v>73</v>
      </c>
      <c r="E5196" s="4">
        <v>2558.0499999999993</v>
      </c>
      <c r="F5196" t="s">
        <v>567</v>
      </c>
      <c r="G5196" t="s">
        <v>511</v>
      </c>
      <c r="H5196" t="s">
        <v>324</v>
      </c>
      <c r="I5196" t="s">
        <v>323</v>
      </c>
      <c r="J5196" t="s">
        <v>787</v>
      </c>
      <c r="L5196" t="s">
        <v>324</v>
      </c>
      <c r="M5196" t="s">
        <v>323</v>
      </c>
      <c r="N5196" t="s">
        <v>573</v>
      </c>
    </row>
    <row r="5197" spans="1:14" hidden="1" x14ac:dyDescent="0.25">
      <c r="A5197" t="s">
        <v>241</v>
      </c>
      <c r="B5197" s="1">
        <v>45077</v>
      </c>
      <c r="C5197" t="s">
        <v>74</v>
      </c>
      <c r="D5197" t="s">
        <v>75</v>
      </c>
      <c r="E5197" s="4">
        <v>338.20000000000005</v>
      </c>
      <c r="F5197" t="s">
        <v>567</v>
      </c>
      <c r="G5197" t="s">
        <v>511</v>
      </c>
      <c r="H5197" t="s">
        <v>324</v>
      </c>
      <c r="I5197" t="s">
        <v>323</v>
      </c>
      <c r="J5197" t="s">
        <v>787</v>
      </c>
      <c r="L5197" t="s">
        <v>324</v>
      </c>
      <c r="M5197" t="s">
        <v>323</v>
      </c>
      <c r="N5197" t="s">
        <v>573</v>
      </c>
    </row>
    <row r="5198" spans="1:14" hidden="1" x14ac:dyDescent="0.25">
      <c r="A5198" t="s">
        <v>241</v>
      </c>
      <c r="B5198" s="1">
        <v>45077</v>
      </c>
      <c r="C5198" t="s">
        <v>76</v>
      </c>
      <c r="D5198" t="s">
        <v>77</v>
      </c>
      <c r="E5198" s="4">
        <v>28.740000000000009</v>
      </c>
      <c r="F5198" t="s">
        <v>567</v>
      </c>
      <c r="G5198" t="s">
        <v>511</v>
      </c>
      <c r="H5198" t="s">
        <v>324</v>
      </c>
      <c r="I5198" t="s">
        <v>323</v>
      </c>
      <c r="J5198" t="s">
        <v>787</v>
      </c>
      <c r="L5198" t="s">
        <v>324</v>
      </c>
      <c r="M5198" t="s">
        <v>323</v>
      </c>
      <c r="N5198" t="s">
        <v>573</v>
      </c>
    </row>
    <row r="5199" spans="1:14" hidden="1" x14ac:dyDescent="0.25">
      <c r="A5199" t="s">
        <v>241</v>
      </c>
      <c r="B5199" s="1">
        <v>45077</v>
      </c>
      <c r="C5199" t="s">
        <v>1342</v>
      </c>
      <c r="D5199" t="s">
        <v>1343</v>
      </c>
      <c r="E5199" s="4">
        <v>192.77999999999997</v>
      </c>
      <c r="F5199" t="s">
        <v>567</v>
      </c>
      <c r="G5199" t="s">
        <v>511</v>
      </c>
      <c r="H5199" t="s">
        <v>324</v>
      </c>
      <c r="I5199" t="s">
        <v>323</v>
      </c>
      <c r="J5199" t="s">
        <v>787</v>
      </c>
      <c r="L5199" t="s">
        <v>324</v>
      </c>
      <c r="M5199" t="s">
        <v>323</v>
      </c>
      <c r="N5199" t="s">
        <v>573</v>
      </c>
    </row>
    <row r="5200" spans="1:14" hidden="1" x14ac:dyDescent="0.25">
      <c r="A5200" t="s">
        <v>241</v>
      </c>
      <c r="B5200" s="1">
        <v>45077</v>
      </c>
      <c r="C5200" t="s">
        <v>78</v>
      </c>
      <c r="D5200" t="s">
        <v>79</v>
      </c>
      <c r="E5200" s="4">
        <v>394332.72000000667</v>
      </c>
      <c r="F5200" t="s">
        <v>567</v>
      </c>
      <c r="G5200" t="s">
        <v>511</v>
      </c>
      <c r="H5200" t="s">
        <v>324</v>
      </c>
      <c r="I5200" t="s">
        <v>323</v>
      </c>
      <c r="J5200" t="s">
        <v>787</v>
      </c>
      <c r="L5200" t="s">
        <v>324</v>
      </c>
      <c r="M5200" t="s">
        <v>323</v>
      </c>
      <c r="N5200" t="s">
        <v>573</v>
      </c>
    </row>
    <row r="5201" spans="1:14" hidden="1" x14ac:dyDescent="0.25">
      <c r="A5201" t="s">
        <v>241</v>
      </c>
      <c r="B5201" s="1">
        <v>45077</v>
      </c>
      <c r="C5201" t="s">
        <v>80</v>
      </c>
      <c r="D5201" t="s">
        <v>81</v>
      </c>
      <c r="E5201" s="4">
        <v>128775.96999999991</v>
      </c>
      <c r="F5201" t="s">
        <v>567</v>
      </c>
      <c r="G5201" t="s">
        <v>511</v>
      </c>
      <c r="H5201" t="s">
        <v>324</v>
      </c>
      <c r="I5201" t="s">
        <v>323</v>
      </c>
      <c r="J5201" t="s">
        <v>787</v>
      </c>
      <c r="L5201" t="s">
        <v>324</v>
      </c>
      <c r="M5201" t="s">
        <v>323</v>
      </c>
      <c r="N5201" t="s">
        <v>573</v>
      </c>
    </row>
    <row r="5202" spans="1:14" hidden="1" x14ac:dyDescent="0.25">
      <c r="A5202" t="s">
        <v>241</v>
      </c>
      <c r="B5202" s="1">
        <v>45077</v>
      </c>
      <c r="C5202" t="s">
        <v>82</v>
      </c>
      <c r="D5202" t="s">
        <v>83</v>
      </c>
      <c r="E5202" s="4">
        <v>1906.3000000000029</v>
      </c>
      <c r="F5202" t="s">
        <v>567</v>
      </c>
      <c r="G5202" t="s">
        <v>511</v>
      </c>
      <c r="H5202" t="s">
        <v>324</v>
      </c>
      <c r="I5202" t="s">
        <v>323</v>
      </c>
      <c r="J5202" t="s">
        <v>787</v>
      </c>
      <c r="L5202" t="s">
        <v>324</v>
      </c>
      <c r="M5202" t="s">
        <v>323</v>
      </c>
      <c r="N5202" t="s">
        <v>573</v>
      </c>
    </row>
    <row r="5203" spans="1:14" hidden="1" x14ac:dyDescent="0.25">
      <c r="A5203" t="s">
        <v>241</v>
      </c>
      <c r="B5203" s="1">
        <v>45077</v>
      </c>
      <c r="C5203" t="s">
        <v>84</v>
      </c>
      <c r="D5203" t="s">
        <v>85</v>
      </c>
      <c r="E5203" s="4">
        <v>59180.860000002707</v>
      </c>
      <c r="F5203" t="s">
        <v>567</v>
      </c>
      <c r="G5203" t="s">
        <v>511</v>
      </c>
      <c r="H5203" t="s">
        <v>324</v>
      </c>
      <c r="I5203" t="s">
        <v>323</v>
      </c>
      <c r="J5203" t="s">
        <v>787</v>
      </c>
      <c r="L5203" t="s">
        <v>324</v>
      </c>
      <c r="M5203" t="s">
        <v>323</v>
      </c>
      <c r="N5203" t="s">
        <v>573</v>
      </c>
    </row>
    <row r="5204" spans="1:14" hidden="1" x14ac:dyDescent="0.25">
      <c r="A5204" t="s">
        <v>241</v>
      </c>
      <c r="B5204" s="1">
        <v>45077</v>
      </c>
      <c r="C5204" t="s">
        <v>86</v>
      </c>
      <c r="D5204" t="s">
        <v>87</v>
      </c>
      <c r="E5204" s="4">
        <v>177690.42999999996</v>
      </c>
      <c r="F5204" t="s">
        <v>567</v>
      </c>
      <c r="G5204" t="s">
        <v>511</v>
      </c>
      <c r="H5204" t="s">
        <v>324</v>
      </c>
      <c r="I5204" t="s">
        <v>323</v>
      </c>
      <c r="J5204" t="s">
        <v>787</v>
      </c>
      <c r="L5204" t="s">
        <v>324</v>
      </c>
      <c r="M5204" t="s">
        <v>323</v>
      </c>
      <c r="N5204" t="s">
        <v>573</v>
      </c>
    </row>
    <row r="5205" spans="1:14" hidden="1" x14ac:dyDescent="0.25">
      <c r="A5205" t="s">
        <v>241</v>
      </c>
      <c r="B5205" s="1">
        <v>45077</v>
      </c>
      <c r="C5205" t="s">
        <v>88</v>
      </c>
      <c r="D5205" t="s">
        <v>89</v>
      </c>
      <c r="E5205" s="4">
        <v>58272.470000000299</v>
      </c>
      <c r="F5205" t="s">
        <v>567</v>
      </c>
      <c r="G5205" t="s">
        <v>511</v>
      </c>
      <c r="H5205" t="s">
        <v>324</v>
      </c>
      <c r="I5205" t="s">
        <v>323</v>
      </c>
      <c r="J5205" t="s">
        <v>787</v>
      </c>
      <c r="L5205" t="s">
        <v>324</v>
      </c>
      <c r="M5205" t="s">
        <v>323</v>
      </c>
      <c r="N5205" t="s">
        <v>573</v>
      </c>
    </row>
    <row r="5206" spans="1:14" hidden="1" x14ac:dyDescent="0.25">
      <c r="A5206" t="s">
        <v>241</v>
      </c>
      <c r="B5206" s="1">
        <v>45077</v>
      </c>
      <c r="C5206" t="s">
        <v>90</v>
      </c>
      <c r="D5206" t="s">
        <v>91</v>
      </c>
      <c r="E5206" s="4">
        <v>16864.369999999984</v>
      </c>
      <c r="F5206" t="s">
        <v>567</v>
      </c>
      <c r="G5206" t="s">
        <v>511</v>
      </c>
      <c r="H5206" t="s">
        <v>324</v>
      </c>
      <c r="I5206" t="s">
        <v>323</v>
      </c>
      <c r="J5206" t="s">
        <v>787</v>
      </c>
      <c r="L5206" t="s">
        <v>324</v>
      </c>
      <c r="M5206" t="s">
        <v>323</v>
      </c>
      <c r="N5206" t="s">
        <v>573</v>
      </c>
    </row>
    <row r="5207" spans="1:14" hidden="1" x14ac:dyDescent="0.25">
      <c r="A5207" t="s">
        <v>241</v>
      </c>
      <c r="B5207" s="1">
        <v>45077</v>
      </c>
      <c r="C5207" t="s">
        <v>92</v>
      </c>
      <c r="D5207" t="s">
        <v>93</v>
      </c>
      <c r="E5207" s="4">
        <v>271563.19899999991</v>
      </c>
      <c r="F5207" t="s">
        <v>567</v>
      </c>
      <c r="G5207" t="s">
        <v>511</v>
      </c>
      <c r="H5207" t="s">
        <v>324</v>
      </c>
      <c r="I5207" t="s">
        <v>323</v>
      </c>
      <c r="J5207" t="s">
        <v>787</v>
      </c>
      <c r="L5207" t="s">
        <v>324</v>
      </c>
      <c r="M5207" t="s">
        <v>323</v>
      </c>
      <c r="N5207" t="s">
        <v>573</v>
      </c>
    </row>
    <row r="5208" spans="1:14" hidden="1" x14ac:dyDescent="0.25">
      <c r="A5208" t="s">
        <v>241</v>
      </c>
      <c r="B5208" s="1">
        <v>45077</v>
      </c>
      <c r="C5208" t="s">
        <v>94</v>
      </c>
      <c r="D5208" t="s">
        <v>95</v>
      </c>
      <c r="E5208" s="4">
        <v>4426.7700000000023</v>
      </c>
      <c r="F5208" t="s">
        <v>567</v>
      </c>
      <c r="G5208" t="s">
        <v>511</v>
      </c>
      <c r="H5208" t="s">
        <v>324</v>
      </c>
      <c r="I5208" t="s">
        <v>323</v>
      </c>
      <c r="J5208" t="s">
        <v>787</v>
      </c>
      <c r="L5208" t="s">
        <v>324</v>
      </c>
      <c r="M5208" t="s">
        <v>323</v>
      </c>
      <c r="N5208" t="s">
        <v>573</v>
      </c>
    </row>
    <row r="5209" spans="1:14" hidden="1" x14ac:dyDescent="0.25">
      <c r="A5209" t="s">
        <v>241</v>
      </c>
      <c r="B5209" s="1">
        <v>45077</v>
      </c>
      <c r="C5209" t="s">
        <v>96</v>
      </c>
      <c r="D5209" t="s">
        <v>97</v>
      </c>
      <c r="E5209" s="4">
        <v>28745.919999999976</v>
      </c>
      <c r="F5209" t="s">
        <v>567</v>
      </c>
      <c r="G5209" t="s">
        <v>511</v>
      </c>
      <c r="H5209" t="s">
        <v>324</v>
      </c>
      <c r="I5209" t="s">
        <v>323</v>
      </c>
      <c r="J5209" t="s">
        <v>787</v>
      </c>
      <c r="L5209" t="s">
        <v>324</v>
      </c>
      <c r="M5209" t="s">
        <v>323</v>
      </c>
      <c r="N5209" t="s">
        <v>573</v>
      </c>
    </row>
    <row r="5210" spans="1:14" hidden="1" x14ac:dyDescent="0.25">
      <c r="A5210" t="s">
        <v>241</v>
      </c>
      <c r="B5210" s="1">
        <v>45077</v>
      </c>
      <c r="C5210" t="s">
        <v>98</v>
      </c>
      <c r="D5210" t="s">
        <v>99</v>
      </c>
      <c r="E5210" s="4">
        <v>28.560000000001082</v>
      </c>
      <c r="F5210" t="s">
        <v>567</v>
      </c>
      <c r="G5210" t="s">
        <v>511</v>
      </c>
      <c r="H5210" t="s">
        <v>324</v>
      </c>
      <c r="I5210" t="s">
        <v>323</v>
      </c>
      <c r="J5210" t="s">
        <v>787</v>
      </c>
      <c r="L5210" t="s">
        <v>324</v>
      </c>
      <c r="M5210" t="s">
        <v>323</v>
      </c>
      <c r="N5210" t="s">
        <v>573</v>
      </c>
    </row>
    <row r="5211" spans="1:14" hidden="1" x14ac:dyDescent="0.25">
      <c r="A5211" t="s">
        <v>241</v>
      </c>
      <c r="B5211" s="1">
        <v>45077</v>
      </c>
      <c r="C5211" t="s">
        <v>1298</v>
      </c>
      <c r="D5211" t="s">
        <v>1299</v>
      </c>
      <c r="E5211" s="4">
        <v>1825.399999999988</v>
      </c>
      <c r="F5211" t="s">
        <v>567</v>
      </c>
      <c r="G5211" t="s">
        <v>511</v>
      </c>
      <c r="H5211" t="s">
        <v>324</v>
      </c>
      <c r="I5211" t="s">
        <v>323</v>
      </c>
      <c r="J5211" t="s">
        <v>787</v>
      </c>
      <c r="L5211" t="s">
        <v>324</v>
      </c>
      <c r="M5211" t="s">
        <v>323</v>
      </c>
      <c r="N5211" t="s">
        <v>573</v>
      </c>
    </row>
    <row r="5212" spans="1:14" hidden="1" x14ac:dyDescent="0.25">
      <c r="A5212" t="s">
        <v>241</v>
      </c>
      <c r="B5212" s="1">
        <v>45077</v>
      </c>
      <c r="C5212" t="s">
        <v>100</v>
      </c>
      <c r="D5212" t="s">
        <v>101</v>
      </c>
      <c r="E5212" s="4">
        <v>1000153.42</v>
      </c>
      <c r="F5212" t="s">
        <v>567</v>
      </c>
      <c r="G5212" t="s">
        <v>511</v>
      </c>
      <c r="H5212" t="s">
        <v>324</v>
      </c>
      <c r="I5212" t="s">
        <v>323</v>
      </c>
      <c r="J5212" t="s">
        <v>787</v>
      </c>
      <c r="L5212" t="s">
        <v>324</v>
      </c>
      <c r="M5212" t="s">
        <v>323</v>
      </c>
      <c r="N5212" t="s">
        <v>573</v>
      </c>
    </row>
    <row r="5213" spans="1:14" hidden="1" x14ac:dyDescent="0.25">
      <c r="A5213" t="s">
        <v>241</v>
      </c>
      <c r="B5213" s="1">
        <v>45077</v>
      </c>
      <c r="C5213" t="s">
        <v>108</v>
      </c>
      <c r="D5213" t="s">
        <v>109</v>
      </c>
      <c r="E5213" s="4">
        <v>1900000</v>
      </c>
      <c r="F5213" t="s">
        <v>567</v>
      </c>
      <c r="G5213" t="s">
        <v>511</v>
      </c>
      <c r="H5213" t="s">
        <v>324</v>
      </c>
      <c r="I5213" t="s">
        <v>323</v>
      </c>
      <c r="J5213" t="s">
        <v>787</v>
      </c>
      <c r="L5213" t="s">
        <v>324</v>
      </c>
      <c r="M5213" t="s">
        <v>323</v>
      </c>
      <c r="N5213" t="s">
        <v>573</v>
      </c>
    </row>
    <row r="5214" spans="1:14" hidden="1" x14ac:dyDescent="0.25">
      <c r="A5214" t="s">
        <v>241</v>
      </c>
      <c r="B5214" s="1">
        <v>45077</v>
      </c>
      <c r="C5214" t="s">
        <v>1232</v>
      </c>
      <c r="D5214" t="s">
        <v>1233</v>
      </c>
      <c r="E5214" s="4">
        <v>4.9999979892163537E-3</v>
      </c>
      <c r="F5214" t="s">
        <v>567</v>
      </c>
      <c r="G5214" t="s">
        <v>511</v>
      </c>
      <c r="H5214" t="s">
        <v>351</v>
      </c>
      <c r="I5214" t="s">
        <v>354</v>
      </c>
      <c r="J5214" t="s">
        <v>848</v>
      </c>
      <c r="L5214" t="s">
        <v>351</v>
      </c>
      <c r="M5214" t="s">
        <v>440</v>
      </c>
      <c r="N5214" t="s">
        <v>573</v>
      </c>
    </row>
    <row r="5215" spans="1:14" hidden="1" x14ac:dyDescent="0.25">
      <c r="A5215" t="s">
        <v>241</v>
      </c>
      <c r="B5215" s="1">
        <v>45077</v>
      </c>
      <c r="C5215" t="s">
        <v>744</v>
      </c>
      <c r="D5215" t="s">
        <v>745</v>
      </c>
      <c r="E5215" s="4">
        <v>-257.20999999996764</v>
      </c>
      <c r="F5215" t="s">
        <v>567</v>
      </c>
      <c r="G5215" t="s">
        <v>511</v>
      </c>
      <c r="H5215" t="s">
        <v>348</v>
      </c>
      <c r="I5215" t="s">
        <v>349</v>
      </c>
      <c r="J5215" t="s">
        <v>746</v>
      </c>
      <c r="L5215" t="s">
        <v>348</v>
      </c>
      <c r="M5215" t="s">
        <v>346</v>
      </c>
      <c r="N5215" t="s">
        <v>573</v>
      </c>
    </row>
    <row r="5216" spans="1:14" hidden="1" x14ac:dyDescent="0.25">
      <c r="A5216" t="s">
        <v>241</v>
      </c>
      <c r="B5216" s="1">
        <v>45077</v>
      </c>
      <c r="C5216" t="s">
        <v>846</v>
      </c>
      <c r="D5216" t="s">
        <v>847</v>
      </c>
      <c r="E5216" s="4">
        <v>-8100.0000000000582</v>
      </c>
      <c r="F5216" t="s">
        <v>567</v>
      </c>
      <c r="G5216" t="s">
        <v>511</v>
      </c>
      <c r="H5216" t="s">
        <v>347</v>
      </c>
      <c r="I5216" t="s">
        <v>350</v>
      </c>
      <c r="J5216" t="s">
        <v>848</v>
      </c>
      <c r="L5216" t="s">
        <v>347</v>
      </c>
      <c r="M5216" t="s">
        <v>350</v>
      </c>
      <c r="N5216" t="s">
        <v>573</v>
      </c>
    </row>
    <row r="5217" spans="1:14" hidden="1" x14ac:dyDescent="0.25">
      <c r="A5217" t="s">
        <v>241</v>
      </c>
      <c r="B5217" s="1">
        <v>45077</v>
      </c>
      <c r="C5217" t="s">
        <v>851</v>
      </c>
      <c r="D5217" t="s">
        <v>852</v>
      </c>
      <c r="E5217" s="4">
        <v>-100000</v>
      </c>
      <c r="F5217" t="s">
        <v>567</v>
      </c>
      <c r="G5217" t="s">
        <v>511</v>
      </c>
      <c r="H5217" t="s">
        <v>347</v>
      </c>
      <c r="I5217" t="s">
        <v>350</v>
      </c>
      <c r="J5217" t="s">
        <v>848</v>
      </c>
      <c r="L5217" t="s">
        <v>347</v>
      </c>
      <c r="M5217" t="s">
        <v>350</v>
      </c>
      <c r="N5217" t="s">
        <v>573</v>
      </c>
    </row>
    <row r="5218" spans="1:14" hidden="1" x14ac:dyDescent="0.25">
      <c r="A5218" t="s">
        <v>241</v>
      </c>
      <c r="B5218" s="1">
        <v>45077</v>
      </c>
      <c r="C5218" t="s">
        <v>855</v>
      </c>
      <c r="D5218" t="s">
        <v>856</v>
      </c>
      <c r="E5218" s="4">
        <v>-800000</v>
      </c>
      <c r="F5218" t="s">
        <v>567</v>
      </c>
      <c r="G5218" t="s">
        <v>511</v>
      </c>
      <c r="H5218" t="s">
        <v>347</v>
      </c>
      <c r="I5218" t="s">
        <v>350</v>
      </c>
      <c r="J5218" t="s">
        <v>848</v>
      </c>
      <c r="L5218" t="s">
        <v>347</v>
      </c>
      <c r="M5218" t="s">
        <v>350</v>
      </c>
      <c r="N5218" t="s">
        <v>573</v>
      </c>
    </row>
    <row r="5219" spans="1:14" hidden="1" x14ac:dyDescent="0.25">
      <c r="A5219" t="s">
        <v>241</v>
      </c>
      <c r="B5219" s="1">
        <v>45077</v>
      </c>
      <c r="C5219" t="s">
        <v>859</v>
      </c>
      <c r="D5219" t="s">
        <v>860</v>
      </c>
      <c r="E5219" s="4">
        <v>-62928.91</v>
      </c>
      <c r="F5219" t="s">
        <v>567</v>
      </c>
      <c r="G5219" t="s">
        <v>511</v>
      </c>
      <c r="H5219" t="s">
        <v>351</v>
      </c>
      <c r="I5219" t="s">
        <v>354</v>
      </c>
      <c r="J5219" t="s">
        <v>848</v>
      </c>
      <c r="L5219" t="s">
        <v>351</v>
      </c>
      <c r="M5219" t="s">
        <v>438</v>
      </c>
      <c r="N5219" t="s">
        <v>573</v>
      </c>
    </row>
    <row r="5220" spans="1:14" hidden="1" x14ac:dyDescent="0.25">
      <c r="A5220" t="s">
        <v>241</v>
      </c>
      <c r="B5220" s="1">
        <v>45077</v>
      </c>
      <c r="C5220" t="s">
        <v>1192</v>
      </c>
      <c r="D5220" t="s">
        <v>1193</v>
      </c>
      <c r="E5220" s="4">
        <v>-185241.17</v>
      </c>
      <c r="F5220" t="s">
        <v>567</v>
      </c>
      <c r="G5220" t="s">
        <v>511</v>
      </c>
      <c r="H5220" t="s">
        <v>351</v>
      </c>
      <c r="I5220" t="s">
        <v>354</v>
      </c>
      <c r="J5220" t="s">
        <v>848</v>
      </c>
      <c r="L5220" t="s">
        <v>1194</v>
      </c>
      <c r="M5220" t="s">
        <v>442</v>
      </c>
      <c r="N5220" t="s">
        <v>573</v>
      </c>
    </row>
    <row r="5221" spans="1:14" hidden="1" x14ac:dyDescent="0.25">
      <c r="A5221" t="s">
        <v>241</v>
      </c>
      <c r="B5221" s="1">
        <v>45077</v>
      </c>
      <c r="C5221" t="s">
        <v>865</v>
      </c>
      <c r="D5221" t="s">
        <v>866</v>
      </c>
      <c r="E5221" s="4">
        <v>-86282.830000000016</v>
      </c>
      <c r="F5221" t="s">
        <v>567</v>
      </c>
      <c r="G5221" t="s">
        <v>511</v>
      </c>
      <c r="H5221" t="s">
        <v>351</v>
      </c>
      <c r="I5221" t="s">
        <v>354</v>
      </c>
      <c r="J5221" t="s">
        <v>848</v>
      </c>
      <c r="L5221" t="s">
        <v>351</v>
      </c>
      <c r="M5221" t="s">
        <v>440</v>
      </c>
      <c r="N5221" t="s">
        <v>573</v>
      </c>
    </row>
    <row r="5222" spans="1:14" hidden="1" x14ac:dyDescent="0.25">
      <c r="A5222" t="s">
        <v>241</v>
      </c>
      <c r="B5222" s="1">
        <v>45077</v>
      </c>
      <c r="C5222" t="s">
        <v>1326</v>
      </c>
      <c r="D5222" t="s">
        <v>1327</v>
      </c>
      <c r="E5222" s="4">
        <v>-68372.169999995676</v>
      </c>
      <c r="F5222" t="s">
        <v>567</v>
      </c>
      <c r="G5222" t="s">
        <v>511</v>
      </c>
      <c r="H5222" t="s">
        <v>351</v>
      </c>
      <c r="I5222" t="s">
        <v>354</v>
      </c>
      <c r="J5222" t="s">
        <v>848</v>
      </c>
      <c r="L5222" t="s">
        <v>351</v>
      </c>
      <c r="M5222" t="s">
        <v>440</v>
      </c>
      <c r="N5222" t="s">
        <v>573</v>
      </c>
    </row>
    <row r="5223" spans="1:14" hidden="1" x14ac:dyDescent="0.25">
      <c r="A5223" t="s">
        <v>241</v>
      </c>
      <c r="B5223" s="1">
        <v>45077</v>
      </c>
      <c r="C5223" t="s">
        <v>871</v>
      </c>
      <c r="D5223" t="s">
        <v>872</v>
      </c>
      <c r="E5223" s="4">
        <v>-104189.62</v>
      </c>
      <c r="F5223" t="s">
        <v>567</v>
      </c>
      <c r="G5223" t="s">
        <v>511</v>
      </c>
      <c r="H5223" t="s">
        <v>519</v>
      </c>
      <c r="I5223" t="s">
        <v>513</v>
      </c>
      <c r="J5223" t="s">
        <v>594</v>
      </c>
      <c r="L5223" t="s">
        <v>519</v>
      </c>
      <c r="M5223" t="s">
        <v>419</v>
      </c>
      <c r="N5223" t="s">
        <v>573</v>
      </c>
    </row>
    <row r="5224" spans="1:14" hidden="1" x14ac:dyDescent="0.25">
      <c r="A5224" t="s">
        <v>241</v>
      </c>
      <c r="B5224" s="1">
        <v>45077</v>
      </c>
      <c r="C5224" t="s">
        <v>873</v>
      </c>
      <c r="D5224" t="s">
        <v>874</v>
      </c>
      <c r="E5224" s="4">
        <v>-209105.68000000002</v>
      </c>
      <c r="F5224" t="s">
        <v>567</v>
      </c>
      <c r="G5224" t="s">
        <v>511</v>
      </c>
      <c r="H5224" t="s">
        <v>519</v>
      </c>
      <c r="I5224" t="s">
        <v>513</v>
      </c>
      <c r="J5224" t="s">
        <v>594</v>
      </c>
      <c r="L5224" t="s">
        <v>519</v>
      </c>
      <c r="M5224" t="s">
        <v>419</v>
      </c>
      <c r="N5224" t="s">
        <v>573</v>
      </c>
    </row>
    <row r="5225" spans="1:14" hidden="1" x14ac:dyDescent="0.25">
      <c r="A5225" t="s">
        <v>241</v>
      </c>
      <c r="B5225" s="1">
        <v>45077</v>
      </c>
      <c r="C5225" t="s">
        <v>875</v>
      </c>
      <c r="D5225" t="s">
        <v>876</v>
      </c>
      <c r="E5225" s="4">
        <v>-130693.5</v>
      </c>
      <c r="F5225" t="s">
        <v>567</v>
      </c>
      <c r="G5225" t="s">
        <v>511</v>
      </c>
      <c r="H5225" t="s">
        <v>519</v>
      </c>
      <c r="I5225" t="s">
        <v>513</v>
      </c>
      <c r="J5225" t="s">
        <v>594</v>
      </c>
      <c r="L5225" t="s">
        <v>519</v>
      </c>
      <c r="M5225" t="s">
        <v>419</v>
      </c>
      <c r="N5225" t="s">
        <v>573</v>
      </c>
    </row>
    <row r="5226" spans="1:14" hidden="1" x14ac:dyDescent="0.25">
      <c r="A5226" t="s">
        <v>241</v>
      </c>
      <c r="B5226" s="1">
        <v>45077</v>
      </c>
      <c r="C5226" t="s">
        <v>877</v>
      </c>
      <c r="D5226" t="s">
        <v>878</v>
      </c>
      <c r="E5226" s="4">
        <v>-792</v>
      </c>
      <c r="F5226" t="s">
        <v>567</v>
      </c>
      <c r="G5226" t="s">
        <v>511</v>
      </c>
      <c r="H5226" t="s">
        <v>519</v>
      </c>
      <c r="I5226" t="s">
        <v>513</v>
      </c>
      <c r="J5226" t="s">
        <v>594</v>
      </c>
      <c r="L5226" t="s">
        <v>519</v>
      </c>
      <c r="M5226" t="s">
        <v>419</v>
      </c>
      <c r="N5226" t="s">
        <v>573</v>
      </c>
    </row>
    <row r="5227" spans="1:14" hidden="1" x14ac:dyDescent="0.25">
      <c r="A5227" t="s">
        <v>241</v>
      </c>
      <c r="B5227" s="1">
        <v>45077</v>
      </c>
      <c r="C5227" t="s">
        <v>879</v>
      </c>
      <c r="D5227" t="s">
        <v>880</v>
      </c>
      <c r="E5227" s="4">
        <v>-51454.32</v>
      </c>
      <c r="F5227" t="s">
        <v>567</v>
      </c>
      <c r="G5227" t="s">
        <v>511</v>
      </c>
      <c r="H5227" t="s">
        <v>519</v>
      </c>
      <c r="I5227" t="s">
        <v>513</v>
      </c>
      <c r="J5227" t="s">
        <v>594</v>
      </c>
      <c r="L5227" t="s">
        <v>519</v>
      </c>
      <c r="M5227" t="s">
        <v>419</v>
      </c>
      <c r="N5227" t="s">
        <v>573</v>
      </c>
    </row>
    <row r="5228" spans="1:14" hidden="1" x14ac:dyDescent="0.25">
      <c r="A5228" t="s">
        <v>241</v>
      </c>
      <c r="B5228" s="1">
        <v>45077</v>
      </c>
      <c r="C5228" t="s">
        <v>881</v>
      </c>
      <c r="D5228" t="s">
        <v>882</v>
      </c>
      <c r="E5228" s="4">
        <v>-16408.5</v>
      </c>
      <c r="F5228" t="s">
        <v>567</v>
      </c>
      <c r="G5228" t="s">
        <v>511</v>
      </c>
      <c r="H5228" t="s">
        <v>519</v>
      </c>
      <c r="I5228" t="s">
        <v>513</v>
      </c>
      <c r="J5228" t="s">
        <v>594</v>
      </c>
      <c r="L5228" t="s">
        <v>519</v>
      </c>
      <c r="M5228" t="s">
        <v>419</v>
      </c>
      <c r="N5228" t="s">
        <v>573</v>
      </c>
    </row>
    <row r="5229" spans="1:14" hidden="1" x14ac:dyDescent="0.25">
      <c r="A5229" t="s">
        <v>241</v>
      </c>
      <c r="B5229" s="1">
        <v>45077</v>
      </c>
      <c r="C5229" t="s">
        <v>883</v>
      </c>
      <c r="D5229" t="s">
        <v>884</v>
      </c>
      <c r="E5229" s="4">
        <v>-37664.42</v>
      </c>
      <c r="F5229" t="s">
        <v>567</v>
      </c>
      <c r="G5229" t="s">
        <v>511</v>
      </c>
      <c r="H5229" t="s">
        <v>519</v>
      </c>
      <c r="I5229" t="s">
        <v>513</v>
      </c>
      <c r="J5229" t="s">
        <v>594</v>
      </c>
      <c r="L5229" t="s">
        <v>519</v>
      </c>
      <c r="M5229" t="s">
        <v>419</v>
      </c>
      <c r="N5229" t="s">
        <v>573</v>
      </c>
    </row>
    <row r="5230" spans="1:14" hidden="1" x14ac:dyDescent="0.25">
      <c r="A5230" t="s">
        <v>241</v>
      </c>
      <c r="B5230" s="1">
        <v>45077</v>
      </c>
      <c r="C5230" t="s">
        <v>885</v>
      </c>
      <c r="D5230" t="s">
        <v>886</v>
      </c>
      <c r="E5230" s="4">
        <v>-9208.98</v>
      </c>
      <c r="F5230" t="s">
        <v>567</v>
      </c>
      <c r="G5230" t="s">
        <v>511</v>
      </c>
      <c r="H5230" t="s">
        <v>519</v>
      </c>
      <c r="I5230" t="s">
        <v>513</v>
      </c>
      <c r="J5230" t="s">
        <v>594</v>
      </c>
      <c r="L5230" t="s">
        <v>519</v>
      </c>
      <c r="M5230" t="s">
        <v>419</v>
      </c>
      <c r="N5230" t="s">
        <v>573</v>
      </c>
    </row>
    <row r="5231" spans="1:14" hidden="1" x14ac:dyDescent="0.25">
      <c r="A5231" t="s">
        <v>241</v>
      </c>
      <c r="B5231" s="1">
        <v>45077</v>
      </c>
      <c r="C5231" t="s">
        <v>887</v>
      </c>
      <c r="D5231" t="s">
        <v>888</v>
      </c>
      <c r="E5231" s="4">
        <v>-10000</v>
      </c>
      <c r="F5231" t="s">
        <v>567</v>
      </c>
      <c r="G5231" t="s">
        <v>511</v>
      </c>
      <c r="H5231" t="s">
        <v>516</v>
      </c>
      <c r="I5231" t="s">
        <v>512</v>
      </c>
      <c r="J5231" t="s">
        <v>572</v>
      </c>
      <c r="L5231" t="s">
        <v>516</v>
      </c>
      <c r="M5231" t="s">
        <v>417</v>
      </c>
      <c r="N5231" t="s">
        <v>573</v>
      </c>
    </row>
    <row r="5232" spans="1:14" hidden="1" x14ac:dyDescent="0.25">
      <c r="A5232" t="s">
        <v>241</v>
      </c>
      <c r="B5232" s="1">
        <v>45077</v>
      </c>
      <c r="C5232" t="s">
        <v>891</v>
      </c>
      <c r="D5232" t="s">
        <v>892</v>
      </c>
      <c r="E5232" s="4">
        <v>-5023</v>
      </c>
      <c r="F5232" t="s">
        <v>567</v>
      </c>
      <c r="G5232" t="s">
        <v>511</v>
      </c>
      <c r="H5232" t="s">
        <v>516</v>
      </c>
      <c r="I5232" t="s">
        <v>512</v>
      </c>
      <c r="J5232" t="s">
        <v>572</v>
      </c>
      <c r="L5232" t="s">
        <v>516</v>
      </c>
      <c r="M5232" t="s">
        <v>417</v>
      </c>
      <c r="N5232" t="s">
        <v>573</v>
      </c>
    </row>
    <row r="5233" spans="1:14" hidden="1" x14ac:dyDescent="0.25">
      <c r="A5233" t="s">
        <v>241</v>
      </c>
      <c r="B5233" s="1">
        <v>45077</v>
      </c>
      <c r="C5233" t="s">
        <v>893</v>
      </c>
      <c r="D5233" t="s">
        <v>894</v>
      </c>
      <c r="E5233" s="4">
        <v>-35407.530000000021</v>
      </c>
      <c r="F5233" t="s">
        <v>567</v>
      </c>
      <c r="G5233" t="s">
        <v>511</v>
      </c>
      <c r="H5233" t="s">
        <v>516</v>
      </c>
      <c r="I5233" t="s">
        <v>512</v>
      </c>
      <c r="J5233" t="s">
        <v>572</v>
      </c>
      <c r="L5233" t="s">
        <v>516</v>
      </c>
      <c r="M5233" t="s">
        <v>417</v>
      </c>
      <c r="N5233" t="s">
        <v>573</v>
      </c>
    </row>
    <row r="5234" spans="1:14" hidden="1" x14ac:dyDescent="0.25">
      <c r="A5234" t="s">
        <v>241</v>
      </c>
      <c r="B5234" s="1">
        <v>45077</v>
      </c>
      <c r="C5234" t="s">
        <v>895</v>
      </c>
      <c r="D5234" t="s">
        <v>896</v>
      </c>
      <c r="E5234" s="4">
        <v>-50940.84</v>
      </c>
      <c r="F5234" t="s">
        <v>567</v>
      </c>
      <c r="G5234" t="s">
        <v>511</v>
      </c>
      <c r="H5234" t="s">
        <v>516</v>
      </c>
      <c r="I5234" t="s">
        <v>512</v>
      </c>
      <c r="J5234" t="s">
        <v>572</v>
      </c>
      <c r="L5234" t="s">
        <v>516</v>
      </c>
      <c r="M5234" t="s">
        <v>417</v>
      </c>
      <c r="N5234" t="s">
        <v>573</v>
      </c>
    </row>
    <row r="5235" spans="1:14" hidden="1" x14ac:dyDescent="0.25">
      <c r="A5235" t="s">
        <v>241</v>
      </c>
      <c r="B5235" s="1">
        <v>45077</v>
      </c>
      <c r="C5235" t="s">
        <v>897</v>
      </c>
      <c r="D5235" t="s">
        <v>898</v>
      </c>
      <c r="E5235" s="4">
        <v>-1145372</v>
      </c>
      <c r="F5235" t="s">
        <v>567</v>
      </c>
      <c r="G5235" t="s">
        <v>511</v>
      </c>
      <c r="H5235" t="s">
        <v>331</v>
      </c>
      <c r="I5235" t="s">
        <v>332</v>
      </c>
      <c r="J5235" t="s">
        <v>899</v>
      </c>
      <c r="L5235" t="s">
        <v>331</v>
      </c>
      <c r="M5235" t="s">
        <v>332</v>
      </c>
      <c r="N5235" t="s">
        <v>573</v>
      </c>
    </row>
    <row r="5236" spans="1:14" hidden="1" x14ac:dyDescent="0.25">
      <c r="A5236" t="s">
        <v>241</v>
      </c>
      <c r="B5236" s="1">
        <v>45077</v>
      </c>
      <c r="C5236" t="s">
        <v>1195</v>
      </c>
      <c r="D5236" t="s">
        <v>1196</v>
      </c>
      <c r="E5236" s="4">
        <v>-245167.83000000002</v>
      </c>
      <c r="F5236" t="s">
        <v>567</v>
      </c>
      <c r="G5236" t="s">
        <v>511</v>
      </c>
      <c r="H5236" t="s">
        <v>331</v>
      </c>
      <c r="I5236" t="s">
        <v>332</v>
      </c>
      <c r="J5236" t="s">
        <v>899</v>
      </c>
      <c r="L5236" t="s">
        <v>331</v>
      </c>
      <c r="M5236" t="s">
        <v>332</v>
      </c>
      <c r="N5236" t="s">
        <v>573</v>
      </c>
    </row>
    <row r="5237" spans="1:14" hidden="1" x14ac:dyDescent="0.25">
      <c r="A5237" t="s">
        <v>241</v>
      </c>
      <c r="B5237" s="1">
        <v>45077</v>
      </c>
      <c r="C5237" t="s">
        <v>1197</v>
      </c>
      <c r="D5237" t="s">
        <v>1198</v>
      </c>
      <c r="E5237" s="4">
        <v>-517000</v>
      </c>
      <c r="F5237" t="s">
        <v>567</v>
      </c>
      <c r="G5237" t="s">
        <v>511</v>
      </c>
      <c r="H5237" t="s">
        <v>331</v>
      </c>
      <c r="I5237" t="s">
        <v>332</v>
      </c>
      <c r="J5237" t="s">
        <v>899</v>
      </c>
      <c r="L5237" t="s">
        <v>331</v>
      </c>
      <c r="M5237" t="s">
        <v>332</v>
      </c>
      <c r="N5237" t="s">
        <v>573</v>
      </c>
    </row>
    <row r="5238" spans="1:14" hidden="1" x14ac:dyDescent="0.25">
      <c r="A5238" t="s">
        <v>241</v>
      </c>
      <c r="B5238" s="1">
        <v>45077</v>
      </c>
      <c r="C5238" t="s">
        <v>145</v>
      </c>
      <c r="D5238" t="s">
        <v>1199</v>
      </c>
      <c r="E5238" s="4">
        <v>-315297.5</v>
      </c>
      <c r="F5238" t="s">
        <v>567</v>
      </c>
      <c r="G5238" t="s">
        <v>511</v>
      </c>
      <c r="H5238" t="s">
        <v>338</v>
      </c>
      <c r="I5238" t="s">
        <v>136</v>
      </c>
      <c r="J5238" t="s">
        <v>655</v>
      </c>
      <c r="L5238" t="s">
        <v>338</v>
      </c>
      <c r="M5238" t="s">
        <v>136</v>
      </c>
      <c r="N5238" t="s">
        <v>573</v>
      </c>
    </row>
    <row r="5239" spans="1:14" hidden="1" x14ac:dyDescent="0.25">
      <c r="A5239" t="s">
        <v>241</v>
      </c>
      <c r="B5239" s="1">
        <v>45077</v>
      </c>
      <c r="C5239" t="s">
        <v>141</v>
      </c>
      <c r="D5239" t="s">
        <v>1318</v>
      </c>
      <c r="E5239" s="4">
        <v>-550000</v>
      </c>
      <c r="F5239" t="s">
        <v>567</v>
      </c>
      <c r="G5239" t="s">
        <v>511</v>
      </c>
      <c r="H5239" t="s">
        <v>338</v>
      </c>
      <c r="I5239" t="s">
        <v>136</v>
      </c>
      <c r="J5239" t="s">
        <v>655</v>
      </c>
      <c r="L5239" t="s">
        <v>338</v>
      </c>
      <c r="M5239" t="s">
        <v>136</v>
      </c>
      <c r="N5239" t="s">
        <v>573</v>
      </c>
    </row>
    <row r="5240" spans="1:14" hidden="1" x14ac:dyDescent="0.25">
      <c r="A5240" t="s">
        <v>241</v>
      </c>
      <c r="B5240" s="1">
        <v>45077</v>
      </c>
      <c r="C5240" t="s">
        <v>902</v>
      </c>
      <c r="D5240" t="s">
        <v>903</v>
      </c>
      <c r="E5240" s="4">
        <v>-155027.50000000003</v>
      </c>
      <c r="F5240" t="s">
        <v>567</v>
      </c>
      <c r="G5240" t="s">
        <v>511</v>
      </c>
      <c r="H5240" t="s">
        <v>328</v>
      </c>
      <c r="I5240" t="s">
        <v>329</v>
      </c>
      <c r="J5240" t="s">
        <v>904</v>
      </c>
      <c r="L5240" t="s">
        <v>328</v>
      </c>
      <c r="M5240" t="s">
        <v>329</v>
      </c>
      <c r="N5240" t="s">
        <v>573</v>
      </c>
    </row>
    <row r="5241" spans="1:14" hidden="1" x14ac:dyDescent="0.25">
      <c r="A5241" t="s">
        <v>241</v>
      </c>
      <c r="B5241" s="1">
        <v>45077</v>
      </c>
      <c r="C5241" t="s">
        <v>905</v>
      </c>
      <c r="D5241" t="s">
        <v>906</v>
      </c>
      <c r="E5241" s="4">
        <v>-350445.66000000003</v>
      </c>
      <c r="F5241" t="s">
        <v>567</v>
      </c>
      <c r="G5241" t="s">
        <v>511</v>
      </c>
      <c r="H5241" t="s">
        <v>328</v>
      </c>
      <c r="I5241" t="s">
        <v>329</v>
      </c>
      <c r="J5241" t="s">
        <v>904</v>
      </c>
      <c r="L5241" t="s">
        <v>328</v>
      </c>
      <c r="M5241" t="s">
        <v>329</v>
      </c>
      <c r="N5241" t="s">
        <v>573</v>
      </c>
    </row>
    <row r="5242" spans="1:14" hidden="1" x14ac:dyDescent="0.25">
      <c r="A5242" t="s">
        <v>241</v>
      </c>
      <c r="B5242" s="1">
        <v>45077</v>
      </c>
      <c r="C5242" t="s">
        <v>907</v>
      </c>
      <c r="D5242" t="s">
        <v>908</v>
      </c>
      <c r="E5242" s="4">
        <v>-48127.680000000008</v>
      </c>
      <c r="F5242" t="s">
        <v>567</v>
      </c>
      <c r="G5242" t="s">
        <v>511</v>
      </c>
      <c r="H5242" t="s">
        <v>328</v>
      </c>
      <c r="I5242" t="s">
        <v>329</v>
      </c>
      <c r="J5242" t="s">
        <v>904</v>
      </c>
      <c r="L5242" t="s">
        <v>328</v>
      </c>
      <c r="M5242" t="s">
        <v>329</v>
      </c>
      <c r="N5242" t="s">
        <v>573</v>
      </c>
    </row>
    <row r="5243" spans="1:14" hidden="1" x14ac:dyDescent="0.25">
      <c r="A5243" t="s">
        <v>241</v>
      </c>
      <c r="B5243" s="1">
        <v>45077</v>
      </c>
      <c r="C5243" t="s">
        <v>909</v>
      </c>
      <c r="D5243" t="s">
        <v>910</v>
      </c>
      <c r="E5243" s="4">
        <v>-7385.3399999999947</v>
      </c>
      <c r="F5243" t="s">
        <v>567</v>
      </c>
      <c r="G5243" t="s">
        <v>511</v>
      </c>
      <c r="H5243" t="s">
        <v>328</v>
      </c>
      <c r="I5243" t="s">
        <v>329</v>
      </c>
      <c r="J5243" t="s">
        <v>904</v>
      </c>
      <c r="L5243" t="s">
        <v>328</v>
      </c>
      <c r="M5243" t="s">
        <v>329</v>
      </c>
      <c r="N5243" t="s">
        <v>573</v>
      </c>
    </row>
    <row r="5244" spans="1:14" hidden="1" x14ac:dyDescent="0.25">
      <c r="A5244" t="s">
        <v>241</v>
      </c>
      <c r="B5244" s="1">
        <v>45077</v>
      </c>
      <c r="C5244" t="s">
        <v>913</v>
      </c>
      <c r="D5244" t="s">
        <v>914</v>
      </c>
      <c r="E5244" s="4">
        <v>-195502.61</v>
      </c>
      <c r="F5244" t="s">
        <v>567</v>
      </c>
      <c r="G5244" t="s">
        <v>511</v>
      </c>
      <c r="H5244" t="s">
        <v>340</v>
      </c>
      <c r="I5244" t="s">
        <v>341</v>
      </c>
      <c r="J5244" t="s">
        <v>667</v>
      </c>
      <c r="L5244" t="s">
        <v>340</v>
      </c>
      <c r="M5244" t="s">
        <v>341</v>
      </c>
      <c r="N5244" t="s">
        <v>573</v>
      </c>
    </row>
    <row r="5245" spans="1:14" hidden="1" x14ac:dyDescent="0.25">
      <c r="A5245" t="s">
        <v>241</v>
      </c>
      <c r="B5245" s="1">
        <v>45077</v>
      </c>
      <c r="C5245" t="s">
        <v>921</v>
      </c>
      <c r="D5245" t="s">
        <v>922</v>
      </c>
      <c r="E5245" s="4">
        <v>-23957.280000000028</v>
      </c>
      <c r="F5245" t="s">
        <v>567</v>
      </c>
      <c r="G5245" t="s">
        <v>511</v>
      </c>
      <c r="H5245" t="s">
        <v>333</v>
      </c>
      <c r="I5245" t="s">
        <v>335</v>
      </c>
      <c r="J5245" t="s">
        <v>923</v>
      </c>
      <c r="L5245" t="s">
        <v>333</v>
      </c>
      <c r="M5245" t="s">
        <v>335</v>
      </c>
      <c r="N5245" t="s">
        <v>573</v>
      </c>
    </row>
    <row r="5246" spans="1:14" hidden="1" x14ac:dyDescent="0.25">
      <c r="A5246" t="s">
        <v>241</v>
      </c>
      <c r="B5246" s="1">
        <v>45077</v>
      </c>
      <c r="C5246" t="s">
        <v>110</v>
      </c>
      <c r="D5246" t="s">
        <v>926</v>
      </c>
      <c r="E5246" s="4">
        <v>-191000.65</v>
      </c>
      <c r="F5246" t="s">
        <v>567</v>
      </c>
      <c r="G5246" t="s">
        <v>511</v>
      </c>
      <c r="H5246" t="s">
        <v>333</v>
      </c>
      <c r="I5246" t="s">
        <v>335</v>
      </c>
      <c r="J5246" t="s">
        <v>923</v>
      </c>
      <c r="L5246" t="s">
        <v>333</v>
      </c>
      <c r="M5246" t="s">
        <v>335</v>
      </c>
      <c r="N5246" t="s">
        <v>573</v>
      </c>
    </row>
    <row r="5247" spans="1:14" hidden="1" x14ac:dyDescent="0.25">
      <c r="A5247" t="s">
        <v>241</v>
      </c>
      <c r="B5247" s="1">
        <v>45077</v>
      </c>
      <c r="C5247" t="s">
        <v>112</v>
      </c>
      <c r="D5247" t="s">
        <v>937</v>
      </c>
      <c r="E5247" s="4">
        <v>-560523.69000000018</v>
      </c>
      <c r="F5247" t="s">
        <v>567</v>
      </c>
      <c r="G5247" t="s">
        <v>511</v>
      </c>
      <c r="H5247" t="s">
        <v>333</v>
      </c>
      <c r="I5247" t="s">
        <v>335</v>
      </c>
      <c r="J5247" t="s">
        <v>923</v>
      </c>
      <c r="L5247" t="s">
        <v>333</v>
      </c>
      <c r="M5247" t="s">
        <v>335</v>
      </c>
      <c r="N5247" t="s">
        <v>573</v>
      </c>
    </row>
    <row r="5248" spans="1:14" hidden="1" x14ac:dyDescent="0.25">
      <c r="A5248" t="s">
        <v>241</v>
      </c>
      <c r="B5248" s="1">
        <v>45077</v>
      </c>
      <c r="C5248" t="s">
        <v>115</v>
      </c>
      <c r="D5248" t="s">
        <v>944</v>
      </c>
      <c r="E5248" s="4">
        <v>-201125.73</v>
      </c>
      <c r="F5248" t="s">
        <v>567</v>
      </c>
      <c r="G5248" t="s">
        <v>511</v>
      </c>
      <c r="H5248" t="s">
        <v>333</v>
      </c>
      <c r="I5248" t="s">
        <v>335</v>
      </c>
      <c r="J5248" t="s">
        <v>923</v>
      </c>
      <c r="L5248" t="s">
        <v>333</v>
      </c>
      <c r="M5248" t="s">
        <v>335</v>
      </c>
      <c r="N5248" t="s">
        <v>573</v>
      </c>
    </row>
    <row r="5249" spans="1:14" hidden="1" x14ac:dyDescent="0.25">
      <c r="A5249" t="s">
        <v>241</v>
      </c>
      <c r="B5249" s="1">
        <v>45077</v>
      </c>
      <c r="C5249" t="s">
        <v>117</v>
      </c>
      <c r="D5249" t="s">
        <v>947</v>
      </c>
      <c r="E5249" s="4">
        <v>-71016.14</v>
      </c>
      <c r="F5249" t="s">
        <v>567</v>
      </c>
      <c r="G5249" t="s">
        <v>511</v>
      </c>
      <c r="H5249" t="s">
        <v>333</v>
      </c>
      <c r="I5249" t="s">
        <v>335</v>
      </c>
      <c r="J5249" t="s">
        <v>923</v>
      </c>
      <c r="L5249" t="s">
        <v>333</v>
      </c>
      <c r="M5249" t="s">
        <v>335</v>
      </c>
      <c r="N5249" t="s">
        <v>573</v>
      </c>
    </row>
    <row r="5250" spans="1:14" hidden="1" x14ac:dyDescent="0.25">
      <c r="A5250" t="s">
        <v>241</v>
      </c>
      <c r="B5250" s="1">
        <v>45077</v>
      </c>
      <c r="C5250" t="s">
        <v>119</v>
      </c>
      <c r="D5250" t="s">
        <v>1202</v>
      </c>
      <c r="E5250" s="4">
        <v>-110275.99</v>
      </c>
      <c r="F5250" t="s">
        <v>567</v>
      </c>
      <c r="G5250" t="s">
        <v>511</v>
      </c>
      <c r="H5250" t="s">
        <v>333</v>
      </c>
      <c r="I5250" t="s">
        <v>335</v>
      </c>
      <c r="J5250" t="s">
        <v>923</v>
      </c>
      <c r="L5250" t="s">
        <v>333</v>
      </c>
      <c r="M5250" t="s">
        <v>335</v>
      </c>
      <c r="N5250" t="s">
        <v>573</v>
      </c>
    </row>
    <row r="5251" spans="1:14" hidden="1" x14ac:dyDescent="0.25">
      <c r="A5251" t="s">
        <v>241</v>
      </c>
      <c r="B5251" s="1">
        <v>45077</v>
      </c>
      <c r="C5251" t="s">
        <v>121</v>
      </c>
      <c r="D5251" t="s">
        <v>1203</v>
      </c>
      <c r="E5251" s="4">
        <v>-2039494.16</v>
      </c>
      <c r="F5251" t="s">
        <v>567</v>
      </c>
      <c r="G5251" t="s">
        <v>511</v>
      </c>
      <c r="H5251" t="s">
        <v>333</v>
      </c>
      <c r="I5251" t="s">
        <v>335</v>
      </c>
      <c r="J5251" t="s">
        <v>923</v>
      </c>
      <c r="L5251" t="s">
        <v>333</v>
      </c>
      <c r="M5251" t="s">
        <v>335</v>
      </c>
      <c r="N5251" t="s">
        <v>573</v>
      </c>
    </row>
    <row r="5252" spans="1:14" hidden="1" x14ac:dyDescent="0.25">
      <c r="A5252" t="s">
        <v>241</v>
      </c>
      <c r="B5252" s="1">
        <v>45077</v>
      </c>
      <c r="C5252" t="s">
        <v>106</v>
      </c>
      <c r="D5252" t="s">
        <v>107</v>
      </c>
      <c r="E5252" s="4">
        <v>-191504.13</v>
      </c>
      <c r="F5252" t="s">
        <v>567</v>
      </c>
      <c r="G5252" t="s">
        <v>511</v>
      </c>
      <c r="H5252" t="s">
        <v>327</v>
      </c>
      <c r="I5252" t="s">
        <v>326</v>
      </c>
      <c r="J5252" t="s">
        <v>787</v>
      </c>
      <c r="L5252" t="s">
        <v>1319</v>
      </c>
      <c r="M5252" t="s">
        <v>323</v>
      </c>
      <c r="N5252" t="s">
        <v>573</v>
      </c>
    </row>
    <row r="5253" spans="1:14" hidden="1" x14ac:dyDescent="0.25">
      <c r="A5253" t="s">
        <v>241</v>
      </c>
      <c r="B5253" s="1">
        <v>45077</v>
      </c>
      <c r="C5253" t="s">
        <v>965</v>
      </c>
      <c r="D5253" t="s">
        <v>966</v>
      </c>
      <c r="E5253" s="4">
        <v>-16666.52000000015</v>
      </c>
      <c r="F5253" t="s">
        <v>567</v>
      </c>
      <c r="G5253" t="s">
        <v>511</v>
      </c>
      <c r="H5253" t="s">
        <v>333</v>
      </c>
      <c r="I5253" t="s">
        <v>335</v>
      </c>
      <c r="J5253" t="s">
        <v>923</v>
      </c>
      <c r="L5253" t="s">
        <v>333</v>
      </c>
      <c r="M5253" t="s">
        <v>335</v>
      </c>
      <c r="N5253" t="s">
        <v>573</v>
      </c>
    </row>
    <row r="5254" spans="1:14" hidden="1" x14ac:dyDescent="0.25">
      <c r="A5254" t="s">
        <v>241</v>
      </c>
      <c r="B5254" s="1">
        <v>45077</v>
      </c>
      <c r="C5254" t="s">
        <v>123</v>
      </c>
      <c r="D5254" t="s">
        <v>1204</v>
      </c>
      <c r="E5254" s="4">
        <v>-79109.919999999998</v>
      </c>
      <c r="F5254" t="s">
        <v>567</v>
      </c>
      <c r="G5254" t="s">
        <v>511</v>
      </c>
      <c r="H5254" t="s">
        <v>333</v>
      </c>
      <c r="I5254" t="s">
        <v>335</v>
      </c>
      <c r="J5254" t="s">
        <v>923</v>
      </c>
      <c r="L5254" t="s">
        <v>333</v>
      </c>
      <c r="M5254" t="s">
        <v>449</v>
      </c>
      <c r="N5254" t="s">
        <v>573</v>
      </c>
    </row>
    <row r="5255" spans="1:14" hidden="1" x14ac:dyDescent="0.25">
      <c r="A5255" t="s">
        <v>241</v>
      </c>
      <c r="B5255" s="1">
        <v>45077</v>
      </c>
      <c r="C5255" t="s">
        <v>975</v>
      </c>
      <c r="D5255" t="s">
        <v>976</v>
      </c>
      <c r="E5255" s="4">
        <v>-696234.68000000017</v>
      </c>
      <c r="F5255" t="s">
        <v>567</v>
      </c>
      <c r="G5255" t="s">
        <v>511</v>
      </c>
      <c r="H5255" t="s">
        <v>342</v>
      </c>
      <c r="I5255" t="s">
        <v>343</v>
      </c>
      <c r="J5255" t="s">
        <v>725</v>
      </c>
      <c r="L5255" t="s">
        <v>342</v>
      </c>
      <c r="M5255" t="s">
        <v>343</v>
      </c>
      <c r="N5255" t="s">
        <v>573</v>
      </c>
    </row>
    <row r="5256" spans="1:14" hidden="1" x14ac:dyDescent="0.25">
      <c r="A5256" t="s">
        <v>241</v>
      </c>
      <c r="B5256" s="1">
        <v>45077</v>
      </c>
      <c r="C5256" t="s">
        <v>979</v>
      </c>
      <c r="D5256" t="s">
        <v>980</v>
      </c>
      <c r="E5256" s="4">
        <v>-1163.6500000000133</v>
      </c>
      <c r="F5256" t="s">
        <v>567</v>
      </c>
      <c r="G5256" t="s">
        <v>511</v>
      </c>
      <c r="H5256" t="s">
        <v>342</v>
      </c>
      <c r="I5256" t="s">
        <v>343</v>
      </c>
      <c r="J5256" t="s">
        <v>725</v>
      </c>
      <c r="L5256" t="s">
        <v>342</v>
      </c>
      <c r="M5256" t="s">
        <v>343</v>
      </c>
      <c r="N5256" t="s">
        <v>573</v>
      </c>
    </row>
    <row r="5257" spans="1:14" hidden="1" x14ac:dyDescent="0.25">
      <c r="A5257" t="s">
        <v>241</v>
      </c>
      <c r="B5257" s="1">
        <v>45077</v>
      </c>
      <c r="C5257" t="s">
        <v>983</v>
      </c>
      <c r="D5257" t="s">
        <v>984</v>
      </c>
      <c r="E5257" s="4">
        <v>-1335.3999999999978</v>
      </c>
      <c r="F5257" t="s">
        <v>567</v>
      </c>
      <c r="G5257" t="s">
        <v>511</v>
      </c>
      <c r="H5257" t="s">
        <v>342</v>
      </c>
      <c r="I5257" t="s">
        <v>343</v>
      </c>
      <c r="J5257" t="s">
        <v>725</v>
      </c>
      <c r="L5257" t="s">
        <v>342</v>
      </c>
      <c r="M5257" t="s">
        <v>343</v>
      </c>
      <c r="N5257" t="s">
        <v>573</v>
      </c>
    </row>
    <row r="5258" spans="1:14" hidden="1" x14ac:dyDescent="0.25">
      <c r="A5258" t="s">
        <v>241</v>
      </c>
      <c r="B5258" s="1">
        <v>45077</v>
      </c>
      <c r="C5258" t="s">
        <v>987</v>
      </c>
      <c r="D5258" t="s">
        <v>988</v>
      </c>
      <c r="E5258" s="4">
        <v>-42540.249999999942</v>
      </c>
      <c r="F5258" t="s">
        <v>567</v>
      </c>
      <c r="G5258" t="s">
        <v>511</v>
      </c>
      <c r="H5258" t="s">
        <v>342</v>
      </c>
      <c r="I5258" t="s">
        <v>343</v>
      </c>
      <c r="J5258" t="s">
        <v>725</v>
      </c>
      <c r="L5258" t="s">
        <v>342</v>
      </c>
      <c r="M5258" t="s">
        <v>343</v>
      </c>
      <c r="N5258" t="s">
        <v>573</v>
      </c>
    </row>
    <row r="5259" spans="1:14" hidden="1" x14ac:dyDescent="0.25">
      <c r="A5259" t="s">
        <v>241</v>
      </c>
      <c r="B5259" s="1">
        <v>45077</v>
      </c>
      <c r="C5259" t="s">
        <v>995</v>
      </c>
      <c r="D5259" t="s">
        <v>996</v>
      </c>
      <c r="E5259" s="4">
        <v>-214529.53999999995</v>
      </c>
      <c r="F5259" t="s">
        <v>567</v>
      </c>
      <c r="G5259" t="s">
        <v>511</v>
      </c>
      <c r="H5259" t="s">
        <v>352</v>
      </c>
      <c r="I5259" t="s">
        <v>353</v>
      </c>
      <c r="J5259" t="s">
        <v>746</v>
      </c>
      <c r="L5259" t="s">
        <v>352</v>
      </c>
      <c r="M5259" t="s">
        <v>349</v>
      </c>
      <c r="N5259" t="s">
        <v>573</v>
      </c>
    </row>
    <row r="5260" spans="1:14" hidden="1" x14ac:dyDescent="0.25">
      <c r="A5260" t="s">
        <v>241</v>
      </c>
      <c r="B5260" s="1">
        <v>45077</v>
      </c>
      <c r="C5260" t="s">
        <v>1003</v>
      </c>
      <c r="D5260" t="s">
        <v>1004</v>
      </c>
      <c r="E5260" s="4">
        <v>-192025.35000000006</v>
      </c>
      <c r="F5260" t="s">
        <v>567</v>
      </c>
      <c r="G5260" t="s">
        <v>511</v>
      </c>
      <c r="H5260" t="s">
        <v>348</v>
      </c>
      <c r="I5260" t="s">
        <v>349</v>
      </c>
      <c r="J5260" t="s">
        <v>746</v>
      </c>
      <c r="L5260" t="s">
        <v>348</v>
      </c>
      <c r="M5260" t="s">
        <v>349</v>
      </c>
      <c r="N5260" t="s">
        <v>573</v>
      </c>
    </row>
    <row r="5261" spans="1:14" hidden="1" x14ac:dyDescent="0.25">
      <c r="A5261" t="s">
        <v>241</v>
      </c>
      <c r="B5261" s="1">
        <v>45077</v>
      </c>
      <c r="C5261" t="s">
        <v>1291</v>
      </c>
      <c r="D5261" t="s">
        <v>1292</v>
      </c>
      <c r="E5261" s="4">
        <v>-77287.490000000005</v>
      </c>
      <c r="F5261" t="s">
        <v>567</v>
      </c>
      <c r="G5261" t="s">
        <v>511</v>
      </c>
      <c r="H5261" t="s">
        <v>348</v>
      </c>
      <c r="I5261" t="s">
        <v>349</v>
      </c>
      <c r="J5261" t="s">
        <v>746</v>
      </c>
      <c r="L5261" t="s">
        <v>348</v>
      </c>
      <c r="M5261" t="s">
        <v>349</v>
      </c>
      <c r="N5261" t="s">
        <v>573</v>
      </c>
    </row>
    <row r="5262" spans="1:14" hidden="1" x14ac:dyDescent="0.25">
      <c r="A5262" t="s">
        <v>241</v>
      </c>
      <c r="B5262" s="1">
        <v>45077</v>
      </c>
      <c r="C5262" t="s">
        <v>1256</v>
      </c>
      <c r="D5262" t="s">
        <v>1257</v>
      </c>
      <c r="E5262" s="4">
        <v>-450</v>
      </c>
      <c r="F5262" t="s">
        <v>567</v>
      </c>
      <c r="G5262" t="s">
        <v>511</v>
      </c>
      <c r="H5262" t="s">
        <v>348</v>
      </c>
      <c r="I5262" t="s">
        <v>349</v>
      </c>
      <c r="J5262" t="s">
        <v>746</v>
      </c>
      <c r="L5262" t="s">
        <v>348</v>
      </c>
      <c r="M5262" t="s">
        <v>349</v>
      </c>
      <c r="N5262" t="s">
        <v>573</v>
      </c>
    </row>
    <row r="5263" spans="1:14" hidden="1" x14ac:dyDescent="0.25">
      <c r="A5263" t="s">
        <v>241</v>
      </c>
      <c r="B5263" s="1">
        <v>45077</v>
      </c>
      <c r="C5263" t="s">
        <v>1011</v>
      </c>
      <c r="D5263" t="s">
        <v>1012</v>
      </c>
      <c r="E5263" s="4">
        <v>-4999.9999999999964</v>
      </c>
      <c r="F5263" t="s">
        <v>567</v>
      </c>
      <c r="G5263" t="s">
        <v>511</v>
      </c>
      <c r="H5263" t="s">
        <v>348</v>
      </c>
      <c r="I5263" t="s">
        <v>349</v>
      </c>
      <c r="J5263" t="s">
        <v>746</v>
      </c>
      <c r="L5263" t="s">
        <v>348</v>
      </c>
      <c r="M5263" t="s">
        <v>349</v>
      </c>
      <c r="N5263" t="s">
        <v>573</v>
      </c>
    </row>
    <row r="5264" spans="1:14" hidden="1" x14ac:dyDescent="0.25">
      <c r="A5264" t="s">
        <v>241</v>
      </c>
      <c r="B5264" s="1">
        <v>45077</v>
      </c>
      <c r="C5264" t="s">
        <v>1015</v>
      </c>
      <c r="D5264" t="s">
        <v>1016</v>
      </c>
      <c r="E5264" s="4">
        <v>-7822.73</v>
      </c>
      <c r="F5264" t="s">
        <v>567</v>
      </c>
      <c r="G5264" t="s">
        <v>511</v>
      </c>
      <c r="H5264" t="s">
        <v>348</v>
      </c>
      <c r="I5264" t="s">
        <v>349</v>
      </c>
      <c r="J5264" t="s">
        <v>746</v>
      </c>
      <c r="L5264" t="s">
        <v>348</v>
      </c>
      <c r="M5264" t="s">
        <v>349</v>
      </c>
      <c r="N5264" t="s">
        <v>573</v>
      </c>
    </row>
    <row r="5265" spans="1:14" hidden="1" x14ac:dyDescent="0.25">
      <c r="A5265" t="s">
        <v>241</v>
      </c>
      <c r="B5265" s="1">
        <v>45077</v>
      </c>
      <c r="C5265" t="s">
        <v>1019</v>
      </c>
      <c r="D5265" t="s">
        <v>1020</v>
      </c>
      <c r="E5265" s="4">
        <v>-502.2000000000304</v>
      </c>
      <c r="F5265" t="s">
        <v>567</v>
      </c>
      <c r="G5265" t="s">
        <v>511</v>
      </c>
      <c r="H5265" t="s">
        <v>348</v>
      </c>
      <c r="I5265" t="s">
        <v>349</v>
      </c>
      <c r="J5265" t="s">
        <v>746</v>
      </c>
      <c r="L5265" t="s">
        <v>348</v>
      </c>
      <c r="M5265" t="s">
        <v>349</v>
      </c>
      <c r="N5265" t="s">
        <v>573</v>
      </c>
    </row>
    <row r="5266" spans="1:14" hidden="1" x14ac:dyDescent="0.25">
      <c r="A5266" t="s">
        <v>241</v>
      </c>
      <c r="B5266" s="1">
        <v>45077</v>
      </c>
      <c r="C5266" t="s">
        <v>1023</v>
      </c>
      <c r="D5266" t="s">
        <v>1024</v>
      </c>
      <c r="E5266" s="4">
        <v>-6795.02</v>
      </c>
      <c r="F5266" t="s">
        <v>567</v>
      </c>
      <c r="G5266" t="s">
        <v>511</v>
      </c>
      <c r="H5266" t="s">
        <v>348</v>
      </c>
      <c r="I5266" t="s">
        <v>349</v>
      </c>
      <c r="J5266" t="s">
        <v>746</v>
      </c>
      <c r="L5266" t="s">
        <v>348</v>
      </c>
      <c r="M5266" t="s">
        <v>349</v>
      </c>
      <c r="N5266" t="s">
        <v>573</v>
      </c>
    </row>
    <row r="5267" spans="1:14" hidden="1" x14ac:dyDescent="0.25">
      <c r="A5267" t="s">
        <v>241</v>
      </c>
      <c r="B5267" s="1">
        <v>45077</v>
      </c>
      <c r="C5267" t="s">
        <v>1207</v>
      </c>
      <c r="D5267" t="s">
        <v>1208</v>
      </c>
      <c r="E5267" s="4">
        <v>-27.570000000014552</v>
      </c>
      <c r="F5267" t="s">
        <v>567</v>
      </c>
      <c r="G5267" t="s">
        <v>511</v>
      </c>
      <c r="H5267" t="s">
        <v>348</v>
      </c>
      <c r="I5267" t="s">
        <v>349</v>
      </c>
      <c r="J5267" t="s">
        <v>746</v>
      </c>
      <c r="L5267" t="s">
        <v>348</v>
      </c>
      <c r="M5267" t="s">
        <v>349</v>
      </c>
      <c r="N5267" t="s">
        <v>573</v>
      </c>
    </row>
    <row r="5268" spans="1:14" hidden="1" x14ac:dyDescent="0.25">
      <c r="A5268" t="s">
        <v>241</v>
      </c>
      <c r="B5268" s="1">
        <v>45077</v>
      </c>
      <c r="C5268" t="s">
        <v>1320</v>
      </c>
      <c r="D5268" t="s">
        <v>1321</v>
      </c>
      <c r="E5268" s="4">
        <v>-503</v>
      </c>
      <c r="F5268" t="s">
        <v>567</v>
      </c>
      <c r="G5268" t="s">
        <v>511</v>
      </c>
      <c r="H5268" t="s">
        <v>348</v>
      </c>
      <c r="I5268" t="s">
        <v>349</v>
      </c>
      <c r="J5268" t="s">
        <v>746</v>
      </c>
      <c r="L5268" t="s">
        <v>348</v>
      </c>
      <c r="M5268" t="s">
        <v>349</v>
      </c>
      <c r="N5268" t="s">
        <v>573</v>
      </c>
    </row>
    <row r="5269" spans="1:14" hidden="1" x14ac:dyDescent="0.25">
      <c r="A5269" t="s">
        <v>241</v>
      </c>
      <c r="B5269" s="1">
        <v>45077</v>
      </c>
      <c r="C5269" t="s">
        <v>1033</v>
      </c>
      <c r="D5269" t="s">
        <v>1034</v>
      </c>
      <c r="E5269" s="4">
        <v>-208.19999999999982</v>
      </c>
      <c r="F5269" t="s">
        <v>567</v>
      </c>
      <c r="G5269" t="s">
        <v>511</v>
      </c>
      <c r="H5269" t="s">
        <v>348</v>
      </c>
      <c r="I5269" t="s">
        <v>349</v>
      </c>
      <c r="J5269" t="s">
        <v>667</v>
      </c>
      <c r="L5269" t="s">
        <v>340</v>
      </c>
      <c r="M5269" t="s">
        <v>349</v>
      </c>
      <c r="N5269" t="s">
        <v>573</v>
      </c>
    </row>
    <row r="5270" spans="1:14" hidden="1" x14ac:dyDescent="0.25">
      <c r="A5270" t="s">
        <v>241</v>
      </c>
      <c r="B5270" s="1">
        <v>45077</v>
      </c>
      <c r="C5270" t="s">
        <v>1209</v>
      </c>
      <c r="D5270" t="s">
        <v>1210</v>
      </c>
      <c r="E5270" s="4">
        <v>-3943.5699999999943</v>
      </c>
      <c r="F5270" t="s">
        <v>567</v>
      </c>
      <c r="G5270" t="s">
        <v>511</v>
      </c>
      <c r="H5270" t="s">
        <v>348</v>
      </c>
      <c r="I5270" t="s">
        <v>349</v>
      </c>
      <c r="J5270" t="s">
        <v>746</v>
      </c>
      <c r="L5270" t="s">
        <v>348</v>
      </c>
      <c r="M5270" t="s">
        <v>349</v>
      </c>
      <c r="N5270" t="s">
        <v>573</v>
      </c>
    </row>
    <row r="5271" spans="1:14" hidden="1" x14ac:dyDescent="0.25">
      <c r="A5271" t="s">
        <v>241</v>
      </c>
      <c r="B5271" s="1">
        <v>45077</v>
      </c>
      <c r="C5271" t="s">
        <v>1230</v>
      </c>
      <c r="D5271" t="s">
        <v>1231</v>
      </c>
      <c r="E5271" s="4">
        <v>-66573.019999999757</v>
      </c>
      <c r="F5271" t="s">
        <v>567</v>
      </c>
      <c r="G5271" t="s">
        <v>511</v>
      </c>
      <c r="H5271" t="s">
        <v>355</v>
      </c>
      <c r="I5271" t="s">
        <v>356</v>
      </c>
      <c r="J5271" t="s">
        <v>689</v>
      </c>
      <c r="L5271" t="s">
        <v>716</v>
      </c>
      <c r="M5271" t="s">
        <v>356</v>
      </c>
      <c r="N5271" t="s">
        <v>573</v>
      </c>
    </row>
    <row r="5272" spans="1:14" hidden="1" x14ac:dyDescent="0.25">
      <c r="A5272" t="s">
        <v>241</v>
      </c>
      <c r="B5272" s="1">
        <v>45077</v>
      </c>
      <c r="C5272" t="s">
        <v>1050</v>
      </c>
      <c r="D5272" t="s">
        <v>1051</v>
      </c>
      <c r="E5272" s="4">
        <v>-53300.159999999974</v>
      </c>
      <c r="F5272" t="s">
        <v>567</v>
      </c>
      <c r="G5272" t="s">
        <v>511</v>
      </c>
      <c r="H5272" t="s">
        <v>355</v>
      </c>
      <c r="I5272" t="s">
        <v>356</v>
      </c>
      <c r="J5272" t="s">
        <v>689</v>
      </c>
      <c r="L5272" t="s">
        <v>348</v>
      </c>
      <c r="M5272" t="s">
        <v>356</v>
      </c>
      <c r="N5272" t="s">
        <v>573</v>
      </c>
    </row>
    <row r="5273" spans="1:14" hidden="1" x14ac:dyDescent="0.25">
      <c r="A5273" t="s">
        <v>241</v>
      </c>
      <c r="B5273" s="1">
        <v>45077</v>
      </c>
      <c r="C5273" t="s">
        <v>1054</v>
      </c>
      <c r="D5273" t="s">
        <v>1055</v>
      </c>
      <c r="E5273" s="4">
        <v>-3466.3300000000017</v>
      </c>
      <c r="F5273" t="s">
        <v>567</v>
      </c>
      <c r="G5273" t="s">
        <v>511</v>
      </c>
      <c r="H5273" t="s">
        <v>355</v>
      </c>
      <c r="I5273" t="s">
        <v>356</v>
      </c>
      <c r="J5273" t="s">
        <v>689</v>
      </c>
      <c r="L5273" t="s">
        <v>355</v>
      </c>
      <c r="M5273" t="s">
        <v>356</v>
      </c>
      <c r="N5273" t="s">
        <v>573</v>
      </c>
    </row>
    <row r="5274" spans="1:14" hidden="1" x14ac:dyDescent="0.25">
      <c r="A5274" t="s">
        <v>241</v>
      </c>
      <c r="B5274" s="1">
        <v>45077</v>
      </c>
      <c r="C5274" t="s">
        <v>1211</v>
      </c>
      <c r="D5274" t="s">
        <v>1212</v>
      </c>
      <c r="E5274" s="4">
        <v>-267.07</v>
      </c>
      <c r="F5274" t="s">
        <v>567</v>
      </c>
      <c r="G5274" t="s">
        <v>511</v>
      </c>
      <c r="H5274" t="s">
        <v>355</v>
      </c>
      <c r="I5274" t="s">
        <v>356</v>
      </c>
      <c r="J5274" t="s">
        <v>746</v>
      </c>
      <c r="L5274" t="s">
        <v>348</v>
      </c>
      <c r="M5274" t="s">
        <v>356</v>
      </c>
      <c r="N5274" t="s">
        <v>573</v>
      </c>
    </row>
    <row r="5275" spans="1:14" hidden="1" x14ac:dyDescent="0.25">
      <c r="A5275" t="s">
        <v>241</v>
      </c>
      <c r="B5275" s="1">
        <v>45077</v>
      </c>
      <c r="C5275" t="s">
        <v>1060</v>
      </c>
      <c r="D5275" t="s">
        <v>1061</v>
      </c>
      <c r="E5275" s="4">
        <v>-2500.8599999999724</v>
      </c>
      <c r="F5275" t="s">
        <v>567</v>
      </c>
      <c r="G5275" t="s">
        <v>511</v>
      </c>
      <c r="H5275" t="s">
        <v>355</v>
      </c>
      <c r="I5275" t="s">
        <v>356</v>
      </c>
      <c r="J5275" t="s">
        <v>689</v>
      </c>
      <c r="L5275" t="s">
        <v>355</v>
      </c>
      <c r="M5275" t="s">
        <v>356</v>
      </c>
      <c r="N5275" t="s">
        <v>573</v>
      </c>
    </row>
    <row r="5276" spans="1:14" hidden="1" x14ac:dyDescent="0.25">
      <c r="A5276" t="s">
        <v>241</v>
      </c>
      <c r="B5276" s="1">
        <v>45077</v>
      </c>
      <c r="C5276" t="s">
        <v>1064</v>
      </c>
      <c r="D5276" t="s">
        <v>1065</v>
      </c>
      <c r="E5276" s="4">
        <v>-2.2799999999999727</v>
      </c>
      <c r="F5276" t="s">
        <v>567</v>
      </c>
      <c r="G5276" t="s">
        <v>511</v>
      </c>
      <c r="H5276" t="s">
        <v>355</v>
      </c>
      <c r="I5276" t="s">
        <v>356</v>
      </c>
      <c r="J5276" t="s">
        <v>746</v>
      </c>
      <c r="L5276" t="s">
        <v>348</v>
      </c>
      <c r="M5276" t="s">
        <v>356</v>
      </c>
      <c r="N5276" t="s">
        <v>573</v>
      </c>
    </row>
    <row r="5277" spans="1:14" hidden="1" x14ac:dyDescent="0.25">
      <c r="A5277" t="s">
        <v>241</v>
      </c>
      <c r="B5277" s="1">
        <v>45077</v>
      </c>
      <c r="C5277" t="s">
        <v>1072</v>
      </c>
      <c r="D5277" t="s">
        <v>1073</v>
      </c>
      <c r="E5277" s="4">
        <v>-47445.310000000012</v>
      </c>
      <c r="F5277" t="s">
        <v>567</v>
      </c>
      <c r="G5277" t="s">
        <v>511</v>
      </c>
      <c r="H5277" t="s">
        <v>348</v>
      </c>
      <c r="I5277" t="s">
        <v>349</v>
      </c>
      <c r="J5277" t="s">
        <v>746</v>
      </c>
      <c r="L5277" t="s">
        <v>348</v>
      </c>
      <c r="M5277" t="s">
        <v>453</v>
      </c>
      <c r="N5277" t="s">
        <v>573</v>
      </c>
    </row>
    <row r="5278" spans="1:14" hidden="1" x14ac:dyDescent="0.25">
      <c r="A5278" t="s">
        <v>241</v>
      </c>
      <c r="B5278" s="1">
        <v>45077</v>
      </c>
      <c r="C5278" t="s">
        <v>1076</v>
      </c>
      <c r="D5278" t="s">
        <v>1077</v>
      </c>
      <c r="E5278" s="4">
        <v>-9329.76</v>
      </c>
      <c r="F5278" t="s">
        <v>567</v>
      </c>
      <c r="G5278" t="s">
        <v>511</v>
      </c>
      <c r="H5278" t="s">
        <v>348</v>
      </c>
      <c r="I5278" t="s">
        <v>349</v>
      </c>
      <c r="J5278" t="s">
        <v>746</v>
      </c>
      <c r="L5278" t="s">
        <v>348</v>
      </c>
      <c r="M5278" t="s">
        <v>453</v>
      </c>
      <c r="N5278" t="s">
        <v>573</v>
      </c>
    </row>
    <row r="5279" spans="1:14" hidden="1" x14ac:dyDescent="0.25">
      <c r="A5279" t="s">
        <v>241</v>
      </c>
      <c r="B5279" s="1">
        <v>45077</v>
      </c>
      <c r="C5279" t="s">
        <v>1234</v>
      </c>
      <c r="D5279" t="s">
        <v>1235</v>
      </c>
      <c r="E5279" s="4">
        <v>-3.4000000000000909</v>
      </c>
      <c r="F5279" t="s">
        <v>567</v>
      </c>
      <c r="G5279" t="s">
        <v>511</v>
      </c>
      <c r="H5279" t="s">
        <v>348</v>
      </c>
      <c r="I5279" t="s">
        <v>349</v>
      </c>
      <c r="J5279" t="s">
        <v>746</v>
      </c>
      <c r="L5279" t="s">
        <v>348</v>
      </c>
      <c r="M5279" t="s">
        <v>453</v>
      </c>
      <c r="N5279" t="s">
        <v>573</v>
      </c>
    </row>
    <row r="5280" spans="1:14" hidden="1" x14ac:dyDescent="0.25">
      <c r="A5280" t="s">
        <v>241</v>
      </c>
      <c r="B5280" s="1">
        <v>45077</v>
      </c>
      <c r="C5280" t="s">
        <v>1215</v>
      </c>
      <c r="D5280" t="s">
        <v>1216</v>
      </c>
      <c r="E5280" s="4">
        <v>-6.24</v>
      </c>
      <c r="F5280" t="s">
        <v>567</v>
      </c>
      <c r="G5280" t="s">
        <v>511</v>
      </c>
      <c r="H5280" t="s">
        <v>348</v>
      </c>
      <c r="I5280" t="s">
        <v>349</v>
      </c>
      <c r="J5280" t="s">
        <v>746</v>
      </c>
      <c r="L5280" t="s">
        <v>348</v>
      </c>
      <c r="M5280" t="s">
        <v>453</v>
      </c>
      <c r="N5280" t="s">
        <v>573</v>
      </c>
    </row>
    <row r="5281" spans="1:14" hidden="1" x14ac:dyDescent="0.25">
      <c r="A5281" t="s">
        <v>241</v>
      </c>
      <c r="B5281" s="1">
        <v>45077</v>
      </c>
      <c r="C5281" t="s">
        <v>1217</v>
      </c>
      <c r="D5281" t="s">
        <v>1218</v>
      </c>
      <c r="E5281" s="4">
        <v>-336.31</v>
      </c>
      <c r="F5281" t="s">
        <v>567</v>
      </c>
      <c r="G5281" t="s">
        <v>511</v>
      </c>
      <c r="H5281" t="s">
        <v>348</v>
      </c>
      <c r="I5281" t="s">
        <v>349</v>
      </c>
      <c r="J5281" t="s">
        <v>746</v>
      </c>
      <c r="L5281" t="s">
        <v>348</v>
      </c>
      <c r="M5281" t="s">
        <v>453</v>
      </c>
      <c r="N5281" t="s">
        <v>573</v>
      </c>
    </row>
    <row r="5282" spans="1:14" hidden="1" x14ac:dyDescent="0.25">
      <c r="A5282" t="s">
        <v>241</v>
      </c>
      <c r="B5282" s="1">
        <v>45077</v>
      </c>
      <c r="C5282" t="s">
        <v>1087</v>
      </c>
      <c r="D5282" t="s">
        <v>1088</v>
      </c>
      <c r="E5282" s="4">
        <v>-200.25</v>
      </c>
      <c r="F5282" t="s">
        <v>567</v>
      </c>
      <c r="G5282" t="s">
        <v>511</v>
      </c>
      <c r="H5282" t="s">
        <v>348</v>
      </c>
      <c r="I5282" t="s">
        <v>349</v>
      </c>
      <c r="J5282" t="s">
        <v>746</v>
      </c>
      <c r="L5282" t="s">
        <v>348</v>
      </c>
      <c r="M5282" t="s">
        <v>453</v>
      </c>
      <c r="N5282" t="s">
        <v>573</v>
      </c>
    </row>
    <row r="5283" spans="1:14" hidden="1" x14ac:dyDescent="0.25">
      <c r="A5283" t="s">
        <v>241</v>
      </c>
      <c r="B5283" s="1">
        <v>45077</v>
      </c>
      <c r="C5283" t="s">
        <v>1091</v>
      </c>
      <c r="D5283" t="s">
        <v>1092</v>
      </c>
      <c r="E5283" s="4">
        <v>-1450.5999999999985</v>
      </c>
      <c r="F5283" t="s">
        <v>567</v>
      </c>
      <c r="G5283" t="s">
        <v>511</v>
      </c>
      <c r="H5283" t="s">
        <v>348</v>
      </c>
      <c r="I5283" t="s">
        <v>349</v>
      </c>
      <c r="J5283" t="s">
        <v>746</v>
      </c>
      <c r="L5283" t="s">
        <v>348</v>
      </c>
      <c r="M5283" t="s">
        <v>453</v>
      </c>
      <c r="N5283" t="s">
        <v>573</v>
      </c>
    </row>
    <row r="5284" spans="1:14" hidden="1" x14ac:dyDescent="0.25">
      <c r="A5284" t="s">
        <v>241</v>
      </c>
      <c r="B5284" s="1">
        <v>45077</v>
      </c>
      <c r="C5284" t="s">
        <v>1095</v>
      </c>
      <c r="D5284" t="s">
        <v>1096</v>
      </c>
      <c r="E5284" s="4">
        <v>-214.49999999999989</v>
      </c>
      <c r="F5284" t="s">
        <v>567</v>
      </c>
      <c r="G5284" t="s">
        <v>511</v>
      </c>
      <c r="H5284" t="s">
        <v>348</v>
      </c>
      <c r="I5284" t="s">
        <v>349</v>
      </c>
      <c r="J5284" t="s">
        <v>746</v>
      </c>
      <c r="L5284" t="s">
        <v>348</v>
      </c>
      <c r="M5284" t="s">
        <v>453</v>
      </c>
      <c r="N5284" t="s">
        <v>573</v>
      </c>
    </row>
    <row r="5285" spans="1:14" hidden="1" x14ac:dyDescent="0.25">
      <c r="A5285" t="s">
        <v>241</v>
      </c>
      <c r="B5285" s="1">
        <v>45077</v>
      </c>
      <c r="C5285" t="s">
        <v>1099</v>
      </c>
      <c r="D5285" t="s">
        <v>1100</v>
      </c>
      <c r="E5285" s="4">
        <v>-171.83000000000021</v>
      </c>
      <c r="F5285" t="s">
        <v>567</v>
      </c>
      <c r="G5285" t="s">
        <v>511</v>
      </c>
      <c r="H5285" t="s">
        <v>348</v>
      </c>
      <c r="I5285" t="s">
        <v>349</v>
      </c>
      <c r="J5285" t="s">
        <v>746</v>
      </c>
      <c r="L5285" t="s">
        <v>348</v>
      </c>
      <c r="M5285" t="s">
        <v>453</v>
      </c>
      <c r="N5285" t="s">
        <v>573</v>
      </c>
    </row>
    <row r="5286" spans="1:14" hidden="1" x14ac:dyDescent="0.25">
      <c r="A5286" t="s">
        <v>241</v>
      </c>
      <c r="B5286" s="1">
        <v>45077</v>
      </c>
      <c r="C5286" t="s">
        <v>1103</v>
      </c>
      <c r="D5286" t="s">
        <v>1104</v>
      </c>
      <c r="E5286" s="4">
        <v>-487.47999999999911</v>
      </c>
      <c r="F5286" t="s">
        <v>567</v>
      </c>
      <c r="G5286" t="s">
        <v>511</v>
      </c>
      <c r="H5286" t="s">
        <v>348</v>
      </c>
      <c r="I5286" t="s">
        <v>349</v>
      </c>
      <c r="J5286" t="s">
        <v>746</v>
      </c>
      <c r="L5286" t="s">
        <v>348</v>
      </c>
      <c r="M5286" t="s">
        <v>453</v>
      </c>
      <c r="N5286" t="s">
        <v>573</v>
      </c>
    </row>
    <row r="5287" spans="1:14" hidden="1" x14ac:dyDescent="0.25">
      <c r="A5287" t="s">
        <v>241</v>
      </c>
      <c r="B5287" s="1">
        <v>45077</v>
      </c>
      <c r="C5287" t="s">
        <v>1107</v>
      </c>
      <c r="D5287" t="s">
        <v>1108</v>
      </c>
      <c r="E5287" s="4">
        <v>-201.66000000000008</v>
      </c>
      <c r="F5287" t="s">
        <v>567</v>
      </c>
      <c r="G5287" t="s">
        <v>511</v>
      </c>
      <c r="H5287" t="s">
        <v>348</v>
      </c>
      <c r="I5287" t="s">
        <v>349</v>
      </c>
      <c r="J5287" t="s">
        <v>746</v>
      </c>
      <c r="L5287" t="s">
        <v>348</v>
      </c>
      <c r="M5287" t="s">
        <v>453</v>
      </c>
      <c r="N5287" t="s">
        <v>573</v>
      </c>
    </row>
    <row r="5288" spans="1:14" hidden="1" x14ac:dyDescent="0.25">
      <c r="A5288" t="s">
        <v>241</v>
      </c>
      <c r="B5288" s="1">
        <v>45077</v>
      </c>
      <c r="C5288" t="s">
        <v>1109</v>
      </c>
      <c r="D5288" t="s">
        <v>1110</v>
      </c>
      <c r="E5288" s="4">
        <v>-322.07999999999993</v>
      </c>
      <c r="F5288" t="s">
        <v>567</v>
      </c>
      <c r="G5288" t="s">
        <v>511</v>
      </c>
      <c r="H5288" t="s">
        <v>348</v>
      </c>
      <c r="I5288" t="s">
        <v>349</v>
      </c>
      <c r="J5288" t="s">
        <v>746</v>
      </c>
      <c r="L5288" t="s">
        <v>348</v>
      </c>
      <c r="M5288" t="s">
        <v>453</v>
      </c>
      <c r="N5288" t="s">
        <v>573</v>
      </c>
    </row>
    <row r="5289" spans="1:14" hidden="1" x14ac:dyDescent="0.25">
      <c r="A5289" t="s">
        <v>241</v>
      </c>
      <c r="B5289" s="1">
        <v>45077</v>
      </c>
      <c r="C5289" t="s">
        <v>1115</v>
      </c>
      <c r="D5289" t="s">
        <v>1116</v>
      </c>
      <c r="E5289" s="4">
        <v>-141.88000000001921</v>
      </c>
      <c r="F5289" t="s">
        <v>567</v>
      </c>
      <c r="G5289" t="s">
        <v>511</v>
      </c>
      <c r="H5289" t="s">
        <v>348</v>
      </c>
      <c r="I5289" t="s">
        <v>349</v>
      </c>
      <c r="J5289" t="s">
        <v>746</v>
      </c>
      <c r="L5289" t="s">
        <v>348</v>
      </c>
      <c r="M5289" t="s">
        <v>453</v>
      </c>
      <c r="N5289" t="s">
        <v>573</v>
      </c>
    </row>
    <row r="5290" spans="1:14" hidden="1" x14ac:dyDescent="0.25">
      <c r="A5290" t="s">
        <v>241</v>
      </c>
      <c r="B5290" s="1">
        <v>45077</v>
      </c>
      <c r="C5290" t="s">
        <v>1219</v>
      </c>
      <c r="D5290" t="s">
        <v>1220</v>
      </c>
      <c r="E5290" s="4">
        <v>-396.47999999999956</v>
      </c>
      <c r="F5290" t="s">
        <v>567</v>
      </c>
      <c r="G5290" t="s">
        <v>511</v>
      </c>
      <c r="H5290" t="s">
        <v>348</v>
      </c>
      <c r="I5290" t="s">
        <v>349</v>
      </c>
      <c r="J5290" t="s">
        <v>746</v>
      </c>
      <c r="L5290" t="s">
        <v>348</v>
      </c>
      <c r="M5290" t="s">
        <v>453</v>
      </c>
      <c r="N5290" t="s">
        <v>573</v>
      </c>
    </row>
    <row r="5291" spans="1:14" hidden="1" x14ac:dyDescent="0.25">
      <c r="A5291" t="s">
        <v>241</v>
      </c>
      <c r="B5291" s="1">
        <v>45077</v>
      </c>
      <c r="C5291" t="s">
        <v>1344</v>
      </c>
      <c r="D5291" t="s">
        <v>1345</v>
      </c>
      <c r="E5291" s="4">
        <v>-478.25</v>
      </c>
      <c r="F5291" t="s">
        <v>567</v>
      </c>
      <c r="G5291" t="s">
        <v>511</v>
      </c>
      <c r="H5291" t="s">
        <v>348</v>
      </c>
      <c r="I5291" t="s">
        <v>349</v>
      </c>
      <c r="J5291" t="s">
        <v>746</v>
      </c>
      <c r="L5291" t="s">
        <v>348</v>
      </c>
      <c r="M5291" t="s">
        <v>453</v>
      </c>
      <c r="N5291" t="s">
        <v>573</v>
      </c>
    </row>
    <row r="5292" spans="1:14" hidden="1" x14ac:dyDescent="0.25">
      <c r="A5292" t="s">
        <v>241</v>
      </c>
      <c r="B5292" s="1">
        <v>45077</v>
      </c>
      <c r="C5292" t="s">
        <v>1117</v>
      </c>
      <c r="D5292" t="s">
        <v>1118</v>
      </c>
      <c r="E5292" s="4">
        <v>-916.06999999999971</v>
      </c>
      <c r="F5292" t="s">
        <v>567</v>
      </c>
      <c r="G5292" t="s">
        <v>511</v>
      </c>
      <c r="H5292" t="s">
        <v>348</v>
      </c>
      <c r="I5292" t="s">
        <v>349</v>
      </c>
      <c r="J5292" t="s">
        <v>746</v>
      </c>
      <c r="L5292" t="s">
        <v>348</v>
      </c>
      <c r="M5292" t="s">
        <v>453</v>
      </c>
      <c r="N5292" t="s">
        <v>573</v>
      </c>
    </row>
    <row r="5293" spans="1:14" hidden="1" x14ac:dyDescent="0.25">
      <c r="A5293" t="s">
        <v>241</v>
      </c>
      <c r="B5293" s="1">
        <v>45077</v>
      </c>
      <c r="C5293" t="s">
        <v>1119</v>
      </c>
      <c r="D5293" t="s">
        <v>1120</v>
      </c>
      <c r="E5293" s="4">
        <v>-52256.71999999995</v>
      </c>
      <c r="F5293" t="s">
        <v>567</v>
      </c>
      <c r="G5293" t="s">
        <v>511</v>
      </c>
      <c r="H5293" t="s">
        <v>348</v>
      </c>
      <c r="I5293" t="s">
        <v>349</v>
      </c>
      <c r="J5293" t="s">
        <v>684</v>
      </c>
      <c r="L5293" t="s">
        <v>1121</v>
      </c>
      <c r="M5293" t="s">
        <v>453</v>
      </c>
      <c r="N5293" t="s">
        <v>573</v>
      </c>
    </row>
    <row r="5294" spans="1:14" hidden="1" x14ac:dyDescent="0.25">
      <c r="A5294" t="s">
        <v>241</v>
      </c>
      <c r="B5294" s="1">
        <v>45077</v>
      </c>
      <c r="C5294" t="s">
        <v>1124</v>
      </c>
      <c r="D5294" t="s">
        <v>1125</v>
      </c>
      <c r="E5294" s="4">
        <v>-218770.00000000003</v>
      </c>
      <c r="F5294" t="s">
        <v>567</v>
      </c>
      <c r="G5294" t="s">
        <v>511</v>
      </c>
      <c r="H5294" t="s">
        <v>348</v>
      </c>
      <c r="I5294" t="s">
        <v>349</v>
      </c>
      <c r="J5294" t="s">
        <v>746</v>
      </c>
      <c r="L5294" t="s">
        <v>348</v>
      </c>
      <c r="M5294" t="s">
        <v>457</v>
      </c>
      <c r="N5294" t="s">
        <v>573</v>
      </c>
    </row>
    <row r="5295" spans="1:14" hidden="1" x14ac:dyDescent="0.25">
      <c r="A5295" t="s">
        <v>241</v>
      </c>
      <c r="B5295" s="1">
        <v>45077</v>
      </c>
      <c r="C5295" t="s">
        <v>1089</v>
      </c>
      <c r="D5295" t="s">
        <v>1090</v>
      </c>
      <c r="E5295" s="4">
        <v>-1971.75</v>
      </c>
      <c r="F5295" t="s">
        <v>567</v>
      </c>
      <c r="G5295" t="s">
        <v>471</v>
      </c>
      <c r="H5295" t="s">
        <v>248</v>
      </c>
      <c r="I5295" t="s">
        <v>249</v>
      </c>
      <c r="J5295" t="s">
        <v>248</v>
      </c>
      <c r="K5295" t="s">
        <v>1086</v>
      </c>
      <c r="L5295" t="s">
        <v>372</v>
      </c>
      <c r="M5295" t="s">
        <v>373</v>
      </c>
      <c r="N5295" t="s">
        <v>488</v>
      </c>
    </row>
    <row r="5296" spans="1:14" hidden="1" x14ac:dyDescent="0.25">
      <c r="A5296" t="s">
        <v>241</v>
      </c>
      <c r="B5296" s="1">
        <v>45077</v>
      </c>
      <c r="C5296" t="s">
        <v>1300</v>
      </c>
      <c r="D5296" t="s">
        <v>1301</v>
      </c>
      <c r="E5296" s="4">
        <v>-854</v>
      </c>
      <c r="F5296" t="s">
        <v>567</v>
      </c>
      <c r="G5296" t="s">
        <v>471</v>
      </c>
      <c r="H5296" t="s">
        <v>248</v>
      </c>
      <c r="I5296" t="s">
        <v>249</v>
      </c>
      <c r="J5296" t="s">
        <v>248</v>
      </c>
      <c r="L5296" t="s">
        <v>372</v>
      </c>
      <c r="M5296" t="s">
        <v>373</v>
      </c>
      <c r="N5296" t="s">
        <v>488</v>
      </c>
    </row>
    <row r="5297" spans="1:14" hidden="1" x14ac:dyDescent="0.25">
      <c r="A5297" t="s">
        <v>241</v>
      </c>
      <c r="B5297" s="1">
        <v>45077</v>
      </c>
      <c r="C5297" t="s">
        <v>1283</v>
      </c>
      <c r="D5297" t="s">
        <v>1284</v>
      </c>
      <c r="E5297" s="4">
        <v>-15770</v>
      </c>
      <c r="F5297" t="s">
        <v>567</v>
      </c>
      <c r="G5297" t="s">
        <v>471</v>
      </c>
      <c r="H5297" t="s">
        <v>317</v>
      </c>
      <c r="I5297" t="s">
        <v>318</v>
      </c>
      <c r="J5297" t="s">
        <v>276</v>
      </c>
      <c r="L5297" t="s">
        <v>372</v>
      </c>
      <c r="M5297" t="s">
        <v>373</v>
      </c>
      <c r="N5297" t="s">
        <v>488</v>
      </c>
    </row>
    <row r="5298" spans="1:14" hidden="1" x14ac:dyDescent="0.25">
      <c r="A5298" t="s">
        <v>241</v>
      </c>
      <c r="B5298" s="1">
        <v>45077</v>
      </c>
      <c r="C5298" t="s">
        <v>1271</v>
      </c>
      <c r="D5298" t="s">
        <v>1272</v>
      </c>
      <c r="E5298" s="4">
        <v>-1200</v>
      </c>
      <c r="F5298" t="s">
        <v>567</v>
      </c>
      <c r="G5298" t="s">
        <v>471</v>
      </c>
      <c r="H5298" t="s">
        <v>317</v>
      </c>
      <c r="I5298" t="s">
        <v>318</v>
      </c>
      <c r="J5298" t="s">
        <v>276</v>
      </c>
      <c r="L5298" t="s">
        <v>390</v>
      </c>
      <c r="M5298" t="s">
        <v>391</v>
      </c>
      <c r="N5298" t="s">
        <v>487</v>
      </c>
    </row>
    <row r="5299" spans="1:14" hidden="1" x14ac:dyDescent="0.25">
      <c r="A5299" t="s">
        <v>241</v>
      </c>
      <c r="B5299" s="1">
        <v>45077</v>
      </c>
      <c r="C5299" t="s">
        <v>1084</v>
      </c>
      <c r="D5299" t="s">
        <v>1085</v>
      </c>
      <c r="E5299" s="4">
        <v>-152970.97</v>
      </c>
      <c r="F5299" t="s">
        <v>567</v>
      </c>
      <c r="G5299" t="s">
        <v>471</v>
      </c>
      <c r="H5299" t="s">
        <v>248</v>
      </c>
      <c r="I5299" t="s">
        <v>249</v>
      </c>
      <c r="J5299" t="s">
        <v>248</v>
      </c>
      <c r="K5299" t="s">
        <v>1086</v>
      </c>
      <c r="L5299" t="s">
        <v>372</v>
      </c>
      <c r="M5299" t="s">
        <v>373</v>
      </c>
      <c r="N5299" t="s">
        <v>488</v>
      </c>
    </row>
    <row r="5300" spans="1:14" hidden="1" x14ac:dyDescent="0.25">
      <c r="A5300" t="s">
        <v>241</v>
      </c>
      <c r="B5300" s="1">
        <v>45107</v>
      </c>
      <c r="C5300" t="s">
        <v>565</v>
      </c>
      <c r="D5300" t="s">
        <v>566</v>
      </c>
      <c r="E5300" s="4">
        <v>198783.09999999998</v>
      </c>
      <c r="F5300" t="s">
        <v>567</v>
      </c>
      <c r="G5300" t="s">
        <v>471</v>
      </c>
      <c r="H5300" t="s">
        <v>291</v>
      </c>
      <c r="I5300" t="s">
        <v>292</v>
      </c>
      <c r="J5300" t="s">
        <v>251</v>
      </c>
      <c r="L5300" t="s">
        <v>376</v>
      </c>
      <c r="M5300" t="s">
        <v>377</v>
      </c>
      <c r="N5300" t="s">
        <v>486</v>
      </c>
    </row>
    <row r="5301" spans="1:14" hidden="1" x14ac:dyDescent="0.25">
      <c r="A5301" t="s">
        <v>241</v>
      </c>
      <c r="B5301" s="1">
        <v>45107</v>
      </c>
      <c r="C5301" t="s">
        <v>568</v>
      </c>
      <c r="D5301" t="s">
        <v>569</v>
      </c>
      <c r="E5301" s="4">
        <v>98614.29</v>
      </c>
      <c r="F5301" t="s">
        <v>567</v>
      </c>
      <c r="G5301" t="s">
        <v>471</v>
      </c>
      <c r="H5301" t="s">
        <v>291</v>
      </c>
      <c r="I5301" t="s">
        <v>292</v>
      </c>
      <c r="J5301" t="s">
        <v>251</v>
      </c>
      <c r="L5301" t="s">
        <v>376</v>
      </c>
      <c r="M5301" t="s">
        <v>377</v>
      </c>
      <c r="N5301" t="s">
        <v>486</v>
      </c>
    </row>
    <row r="5302" spans="1:14" hidden="1" x14ac:dyDescent="0.25">
      <c r="A5302" t="s">
        <v>241</v>
      </c>
      <c r="B5302" s="1">
        <v>45107</v>
      </c>
      <c r="C5302" t="s">
        <v>574</v>
      </c>
      <c r="D5302" t="s">
        <v>575</v>
      </c>
      <c r="E5302" s="4">
        <v>53953.8</v>
      </c>
      <c r="F5302" t="s">
        <v>567</v>
      </c>
      <c r="G5302" t="s">
        <v>471</v>
      </c>
      <c r="H5302" t="s">
        <v>291</v>
      </c>
      <c r="I5302" t="s">
        <v>292</v>
      </c>
      <c r="J5302" t="s">
        <v>251</v>
      </c>
      <c r="L5302" t="s">
        <v>376</v>
      </c>
      <c r="M5302" t="s">
        <v>377</v>
      </c>
      <c r="N5302" t="s">
        <v>486</v>
      </c>
    </row>
    <row r="5303" spans="1:14" hidden="1" x14ac:dyDescent="0.25">
      <c r="A5303" t="s">
        <v>241</v>
      </c>
      <c r="B5303" s="1">
        <v>45107</v>
      </c>
      <c r="C5303" t="s">
        <v>578</v>
      </c>
      <c r="D5303" t="s">
        <v>579</v>
      </c>
      <c r="E5303" s="4">
        <v>2068.7300000000005</v>
      </c>
      <c r="F5303" t="s">
        <v>567</v>
      </c>
      <c r="G5303" t="s">
        <v>471</v>
      </c>
      <c r="H5303" t="s">
        <v>298</v>
      </c>
      <c r="I5303" t="s">
        <v>299</v>
      </c>
      <c r="J5303" t="s">
        <v>258</v>
      </c>
      <c r="L5303" t="s">
        <v>376</v>
      </c>
      <c r="M5303" t="s">
        <v>377</v>
      </c>
      <c r="N5303" t="s">
        <v>487</v>
      </c>
    </row>
    <row r="5304" spans="1:14" hidden="1" x14ac:dyDescent="0.25">
      <c r="A5304" t="s">
        <v>241</v>
      </c>
      <c r="B5304" s="1">
        <v>45107</v>
      </c>
      <c r="C5304" t="s">
        <v>582</v>
      </c>
      <c r="D5304" t="s">
        <v>583</v>
      </c>
      <c r="E5304" s="4">
        <v>22437.37</v>
      </c>
      <c r="F5304" t="s">
        <v>567</v>
      </c>
      <c r="G5304" t="s">
        <v>471</v>
      </c>
      <c r="H5304" t="s">
        <v>291</v>
      </c>
      <c r="I5304" t="s">
        <v>292</v>
      </c>
      <c r="J5304" t="s">
        <v>251</v>
      </c>
      <c r="L5304" t="s">
        <v>376</v>
      </c>
      <c r="M5304" t="s">
        <v>377</v>
      </c>
      <c r="N5304" t="s">
        <v>482</v>
      </c>
    </row>
    <row r="5305" spans="1:14" hidden="1" x14ac:dyDescent="0.25">
      <c r="A5305" t="s">
        <v>241</v>
      </c>
      <c r="B5305" s="1">
        <v>45107</v>
      </c>
      <c r="C5305" t="s">
        <v>586</v>
      </c>
      <c r="D5305" t="s">
        <v>587</v>
      </c>
      <c r="E5305" s="4">
        <v>3263.9499999999994</v>
      </c>
      <c r="F5305" t="s">
        <v>567</v>
      </c>
      <c r="G5305" t="s">
        <v>471</v>
      </c>
      <c r="H5305" t="s">
        <v>298</v>
      </c>
      <c r="I5305" t="s">
        <v>299</v>
      </c>
      <c r="J5305" t="s">
        <v>258</v>
      </c>
      <c r="L5305" t="s">
        <v>376</v>
      </c>
      <c r="M5305" t="s">
        <v>377</v>
      </c>
      <c r="N5305" t="s">
        <v>487</v>
      </c>
    </row>
    <row r="5306" spans="1:14" hidden="1" x14ac:dyDescent="0.25">
      <c r="A5306" t="s">
        <v>241</v>
      </c>
      <c r="B5306" s="1">
        <v>45107</v>
      </c>
      <c r="C5306" t="s">
        <v>590</v>
      </c>
      <c r="D5306" t="s">
        <v>591</v>
      </c>
      <c r="E5306" s="4">
        <v>15910.57</v>
      </c>
      <c r="F5306" t="s">
        <v>567</v>
      </c>
      <c r="G5306" t="s">
        <v>471</v>
      </c>
      <c r="H5306" t="s">
        <v>298</v>
      </c>
      <c r="I5306" t="s">
        <v>299</v>
      </c>
      <c r="J5306" t="s">
        <v>258</v>
      </c>
      <c r="L5306" t="s">
        <v>376</v>
      </c>
      <c r="M5306" t="s">
        <v>377</v>
      </c>
      <c r="N5306" t="s">
        <v>487</v>
      </c>
    </row>
    <row r="5307" spans="1:14" hidden="1" x14ac:dyDescent="0.25">
      <c r="A5307" t="s">
        <v>241</v>
      </c>
      <c r="B5307" s="1">
        <v>45107</v>
      </c>
      <c r="C5307" t="s">
        <v>595</v>
      </c>
      <c r="D5307" t="s">
        <v>596</v>
      </c>
      <c r="E5307" s="4">
        <v>4128.3099999999995</v>
      </c>
      <c r="F5307" t="s">
        <v>567</v>
      </c>
      <c r="G5307" t="s">
        <v>471</v>
      </c>
      <c r="H5307" t="s">
        <v>311</v>
      </c>
      <c r="I5307" t="s">
        <v>312</v>
      </c>
      <c r="J5307" t="s">
        <v>264</v>
      </c>
      <c r="L5307" t="s">
        <v>376</v>
      </c>
      <c r="M5307" t="s">
        <v>377</v>
      </c>
      <c r="N5307" t="s">
        <v>477</v>
      </c>
    </row>
    <row r="5308" spans="1:14" hidden="1" x14ac:dyDescent="0.25">
      <c r="A5308" t="s">
        <v>241</v>
      </c>
      <c r="B5308" s="1">
        <v>45107</v>
      </c>
      <c r="C5308" t="s">
        <v>599</v>
      </c>
      <c r="D5308" t="s">
        <v>600</v>
      </c>
      <c r="E5308" s="4">
        <v>6736.56</v>
      </c>
      <c r="F5308" t="s">
        <v>567</v>
      </c>
      <c r="G5308" t="s">
        <v>471</v>
      </c>
      <c r="H5308" t="s">
        <v>298</v>
      </c>
      <c r="I5308" t="s">
        <v>299</v>
      </c>
      <c r="J5308" t="s">
        <v>258</v>
      </c>
      <c r="L5308" t="s">
        <v>376</v>
      </c>
      <c r="M5308" t="s">
        <v>377</v>
      </c>
      <c r="N5308" t="s">
        <v>482</v>
      </c>
    </row>
    <row r="5309" spans="1:14" hidden="1" x14ac:dyDescent="0.25">
      <c r="A5309" t="s">
        <v>241</v>
      </c>
      <c r="B5309" s="1">
        <v>45107</v>
      </c>
      <c r="C5309" t="s">
        <v>603</v>
      </c>
      <c r="D5309" t="s">
        <v>604</v>
      </c>
      <c r="E5309" s="4">
        <v>8378.43</v>
      </c>
      <c r="F5309" t="s">
        <v>567</v>
      </c>
      <c r="G5309" t="s">
        <v>471</v>
      </c>
      <c r="H5309" t="s">
        <v>311</v>
      </c>
      <c r="I5309" t="s">
        <v>312</v>
      </c>
      <c r="J5309" t="s">
        <v>264</v>
      </c>
      <c r="L5309" t="s">
        <v>376</v>
      </c>
      <c r="M5309" t="s">
        <v>377</v>
      </c>
      <c r="N5309" t="s">
        <v>487</v>
      </c>
    </row>
    <row r="5310" spans="1:14" hidden="1" x14ac:dyDescent="0.25">
      <c r="A5310" t="s">
        <v>241</v>
      </c>
      <c r="B5310" s="1">
        <v>45107</v>
      </c>
      <c r="C5310" t="s">
        <v>1128</v>
      </c>
      <c r="D5310" t="s">
        <v>1129</v>
      </c>
      <c r="E5310" s="4">
        <v>1534.94</v>
      </c>
      <c r="F5310" t="s">
        <v>567</v>
      </c>
      <c r="G5310" t="s">
        <v>471</v>
      </c>
      <c r="H5310" t="s">
        <v>291</v>
      </c>
      <c r="I5310" t="s">
        <v>292</v>
      </c>
      <c r="J5310" t="s">
        <v>251</v>
      </c>
      <c r="L5310" t="s">
        <v>376</v>
      </c>
      <c r="M5310" t="s">
        <v>377</v>
      </c>
      <c r="N5310" t="s">
        <v>486</v>
      </c>
    </row>
    <row r="5311" spans="1:14" hidden="1" x14ac:dyDescent="0.25">
      <c r="A5311" t="s">
        <v>241</v>
      </c>
      <c r="B5311" s="1">
        <v>45107</v>
      </c>
      <c r="C5311" t="s">
        <v>1130</v>
      </c>
      <c r="D5311" t="s">
        <v>1131</v>
      </c>
      <c r="E5311" s="4">
        <v>95805.3</v>
      </c>
      <c r="F5311" t="s">
        <v>567</v>
      </c>
      <c r="G5311" t="s">
        <v>471</v>
      </c>
      <c r="H5311" t="s">
        <v>291</v>
      </c>
      <c r="I5311" t="s">
        <v>292</v>
      </c>
      <c r="J5311" t="s">
        <v>251</v>
      </c>
      <c r="L5311" t="s">
        <v>376</v>
      </c>
      <c r="M5311" t="s">
        <v>377</v>
      </c>
      <c r="N5311" t="s">
        <v>487</v>
      </c>
    </row>
    <row r="5312" spans="1:14" hidden="1" x14ac:dyDescent="0.25">
      <c r="A5312" t="s">
        <v>241</v>
      </c>
      <c r="B5312" s="1">
        <v>45107</v>
      </c>
      <c r="C5312" t="s">
        <v>1328</v>
      </c>
      <c r="D5312" t="s">
        <v>1329</v>
      </c>
      <c r="E5312" s="4">
        <v>5221.24</v>
      </c>
      <c r="F5312" t="s">
        <v>567</v>
      </c>
      <c r="G5312" t="s">
        <v>471</v>
      </c>
      <c r="H5312" t="s">
        <v>291</v>
      </c>
      <c r="I5312" t="s">
        <v>292</v>
      </c>
      <c r="J5312" t="s">
        <v>251</v>
      </c>
      <c r="L5312" t="s">
        <v>376</v>
      </c>
      <c r="M5312" t="s">
        <v>377</v>
      </c>
      <c r="N5312" t="s">
        <v>486</v>
      </c>
    </row>
    <row r="5313" spans="1:14" hidden="1" x14ac:dyDescent="0.25">
      <c r="A5313" t="s">
        <v>241</v>
      </c>
      <c r="B5313" s="1">
        <v>45107</v>
      </c>
      <c r="C5313" t="s">
        <v>627</v>
      </c>
      <c r="D5313" t="s">
        <v>628</v>
      </c>
      <c r="E5313" s="4">
        <v>214636.38999999998</v>
      </c>
      <c r="F5313" t="s">
        <v>567</v>
      </c>
      <c r="G5313" t="s">
        <v>471</v>
      </c>
      <c r="H5313" t="s">
        <v>295</v>
      </c>
      <c r="I5313" t="s">
        <v>254</v>
      </c>
      <c r="J5313" t="s">
        <v>253</v>
      </c>
      <c r="L5313" t="s">
        <v>378</v>
      </c>
      <c r="M5313" t="s">
        <v>379</v>
      </c>
      <c r="N5313" t="s">
        <v>486</v>
      </c>
    </row>
    <row r="5314" spans="1:14" hidden="1" x14ac:dyDescent="0.25">
      <c r="A5314" t="s">
        <v>241</v>
      </c>
      <c r="B5314" s="1">
        <v>45107</v>
      </c>
      <c r="C5314" t="s">
        <v>631</v>
      </c>
      <c r="D5314" t="s">
        <v>632</v>
      </c>
      <c r="E5314" s="4">
        <v>11966.880000000001</v>
      </c>
      <c r="F5314" t="s">
        <v>567</v>
      </c>
      <c r="G5314" t="s">
        <v>471</v>
      </c>
      <c r="H5314" t="s">
        <v>301</v>
      </c>
      <c r="I5314" t="s">
        <v>302</v>
      </c>
      <c r="J5314" t="s">
        <v>258</v>
      </c>
      <c r="L5314" t="s">
        <v>378</v>
      </c>
      <c r="M5314" t="s">
        <v>379</v>
      </c>
      <c r="N5314" t="s">
        <v>486</v>
      </c>
    </row>
    <row r="5315" spans="1:14" hidden="1" x14ac:dyDescent="0.25">
      <c r="A5315" t="s">
        <v>241</v>
      </c>
      <c r="B5315" s="1">
        <v>45107</v>
      </c>
      <c r="C5315" t="s">
        <v>633</v>
      </c>
      <c r="D5315" t="s">
        <v>634</v>
      </c>
      <c r="E5315" s="4">
        <v>32790.080000000002</v>
      </c>
      <c r="F5315" t="s">
        <v>567</v>
      </c>
      <c r="G5315" t="s">
        <v>471</v>
      </c>
      <c r="H5315" t="s">
        <v>295</v>
      </c>
      <c r="I5315" t="s">
        <v>254</v>
      </c>
      <c r="J5315" t="s">
        <v>253</v>
      </c>
      <c r="L5315" t="s">
        <v>378</v>
      </c>
      <c r="M5315" t="s">
        <v>379</v>
      </c>
      <c r="N5315" t="s">
        <v>486</v>
      </c>
    </row>
    <row r="5316" spans="1:14" hidden="1" x14ac:dyDescent="0.25">
      <c r="A5316" t="s">
        <v>241</v>
      </c>
      <c r="B5316" s="1">
        <v>45107</v>
      </c>
      <c r="C5316" t="s">
        <v>640</v>
      </c>
      <c r="D5316" t="s">
        <v>641</v>
      </c>
      <c r="E5316" s="4">
        <v>70</v>
      </c>
      <c r="F5316" t="s">
        <v>567</v>
      </c>
      <c r="G5316" t="s">
        <v>471</v>
      </c>
      <c r="H5316" t="s">
        <v>301</v>
      </c>
      <c r="I5316" t="s">
        <v>302</v>
      </c>
      <c r="J5316" t="s">
        <v>258</v>
      </c>
      <c r="L5316" t="s">
        <v>378</v>
      </c>
      <c r="M5316" t="s">
        <v>379</v>
      </c>
      <c r="N5316" t="s">
        <v>485</v>
      </c>
    </row>
    <row r="5317" spans="1:14" hidden="1" x14ac:dyDescent="0.25">
      <c r="A5317" t="s">
        <v>241</v>
      </c>
      <c r="B5317" s="1">
        <v>45107</v>
      </c>
      <c r="C5317" t="s">
        <v>642</v>
      </c>
      <c r="D5317" t="s">
        <v>643</v>
      </c>
      <c r="E5317" s="4">
        <v>260</v>
      </c>
      <c r="F5317" t="s">
        <v>567</v>
      </c>
      <c r="G5317" t="s">
        <v>471</v>
      </c>
      <c r="H5317" t="s">
        <v>311</v>
      </c>
      <c r="I5317" t="s">
        <v>312</v>
      </c>
      <c r="J5317" t="s">
        <v>264</v>
      </c>
      <c r="L5317" t="s">
        <v>378</v>
      </c>
      <c r="M5317" t="s">
        <v>379</v>
      </c>
      <c r="N5317" t="s">
        <v>487</v>
      </c>
    </row>
    <row r="5318" spans="1:14" hidden="1" x14ac:dyDescent="0.25">
      <c r="A5318" t="s">
        <v>241</v>
      </c>
      <c r="B5318" s="1">
        <v>45107</v>
      </c>
      <c r="C5318" t="s">
        <v>646</v>
      </c>
      <c r="D5318" t="s">
        <v>647</v>
      </c>
      <c r="E5318" s="4">
        <v>446147.76</v>
      </c>
      <c r="F5318" t="s">
        <v>567</v>
      </c>
      <c r="G5318" t="s">
        <v>471</v>
      </c>
      <c r="H5318" t="s">
        <v>295</v>
      </c>
      <c r="I5318" t="s">
        <v>254</v>
      </c>
      <c r="J5318" t="s">
        <v>253</v>
      </c>
      <c r="L5318" t="s">
        <v>378</v>
      </c>
      <c r="M5318" t="s">
        <v>379</v>
      </c>
      <c r="N5318" t="s">
        <v>486</v>
      </c>
    </row>
    <row r="5319" spans="1:14" hidden="1" x14ac:dyDescent="0.25">
      <c r="A5319" t="s">
        <v>241</v>
      </c>
      <c r="B5319" s="1">
        <v>45107</v>
      </c>
      <c r="C5319" t="s">
        <v>1294</v>
      </c>
      <c r="D5319" t="s">
        <v>1295</v>
      </c>
      <c r="E5319" s="4">
        <v>35399.65</v>
      </c>
      <c r="F5319" t="s">
        <v>567</v>
      </c>
      <c r="G5319" t="s">
        <v>471</v>
      </c>
      <c r="H5319" t="s">
        <v>295</v>
      </c>
      <c r="I5319" t="s">
        <v>254</v>
      </c>
      <c r="J5319" t="s">
        <v>253</v>
      </c>
      <c r="L5319" t="s">
        <v>378</v>
      </c>
      <c r="M5319" t="s">
        <v>379</v>
      </c>
      <c r="N5319" t="s">
        <v>486</v>
      </c>
    </row>
    <row r="5320" spans="1:14" hidden="1" x14ac:dyDescent="0.25">
      <c r="A5320" t="s">
        <v>241</v>
      </c>
      <c r="B5320" s="1">
        <v>45107</v>
      </c>
      <c r="C5320" t="s">
        <v>650</v>
      </c>
      <c r="D5320" t="s">
        <v>651</v>
      </c>
      <c r="E5320" s="4">
        <v>29533.54</v>
      </c>
      <c r="F5320" t="s">
        <v>567</v>
      </c>
      <c r="G5320" t="s">
        <v>471</v>
      </c>
      <c r="H5320" t="s">
        <v>308</v>
      </c>
      <c r="I5320" t="s">
        <v>309</v>
      </c>
      <c r="J5320" t="s">
        <v>264</v>
      </c>
      <c r="L5320" t="s">
        <v>378</v>
      </c>
      <c r="M5320" t="s">
        <v>379</v>
      </c>
      <c r="N5320" t="s">
        <v>487</v>
      </c>
    </row>
    <row r="5321" spans="1:14" hidden="1" x14ac:dyDescent="0.25">
      <c r="A5321" t="s">
        <v>241</v>
      </c>
      <c r="B5321" s="1">
        <v>45107</v>
      </c>
      <c r="C5321" t="s">
        <v>652</v>
      </c>
      <c r="D5321" t="s">
        <v>653</v>
      </c>
      <c r="E5321" s="4">
        <v>8301.739999999998</v>
      </c>
      <c r="F5321" t="s">
        <v>567</v>
      </c>
      <c r="G5321" t="s">
        <v>471</v>
      </c>
      <c r="H5321" t="s">
        <v>308</v>
      </c>
      <c r="I5321" t="s">
        <v>309</v>
      </c>
      <c r="J5321" t="s">
        <v>264</v>
      </c>
      <c r="L5321" t="s">
        <v>378</v>
      </c>
      <c r="M5321" t="s">
        <v>379</v>
      </c>
      <c r="N5321" t="s">
        <v>487</v>
      </c>
    </row>
    <row r="5322" spans="1:14" hidden="1" x14ac:dyDescent="0.25">
      <c r="A5322" t="s">
        <v>241</v>
      </c>
      <c r="B5322" s="1">
        <v>45107</v>
      </c>
      <c r="C5322" t="s">
        <v>656</v>
      </c>
      <c r="D5322" t="s">
        <v>657</v>
      </c>
      <c r="E5322" s="4">
        <v>1070.0800000000002</v>
      </c>
      <c r="F5322" t="s">
        <v>567</v>
      </c>
      <c r="G5322" t="s">
        <v>471</v>
      </c>
      <c r="H5322" t="s">
        <v>308</v>
      </c>
      <c r="I5322" t="s">
        <v>309</v>
      </c>
      <c r="J5322" t="s">
        <v>264</v>
      </c>
      <c r="L5322" t="s">
        <v>378</v>
      </c>
      <c r="M5322" t="s">
        <v>379</v>
      </c>
      <c r="N5322" t="s">
        <v>487</v>
      </c>
    </row>
    <row r="5323" spans="1:14" hidden="1" x14ac:dyDescent="0.25">
      <c r="A5323" t="s">
        <v>241</v>
      </c>
      <c r="B5323" s="1">
        <v>45107</v>
      </c>
      <c r="C5323" t="s">
        <v>663</v>
      </c>
      <c r="D5323" t="s">
        <v>664</v>
      </c>
      <c r="E5323" s="4">
        <v>3781.66</v>
      </c>
      <c r="F5323" t="s">
        <v>567</v>
      </c>
      <c r="G5323" t="s">
        <v>471</v>
      </c>
      <c r="H5323" t="s">
        <v>308</v>
      </c>
      <c r="I5323" t="s">
        <v>309</v>
      </c>
      <c r="J5323" t="s">
        <v>264</v>
      </c>
      <c r="L5323" t="s">
        <v>378</v>
      </c>
      <c r="M5323" t="s">
        <v>379</v>
      </c>
      <c r="N5323" t="s">
        <v>487</v>
      </c>
    </row>
    <row r="5324" spans="1:14" hidden="1" x14ac:dyDescent="0.25">
      <c r="A5324" t="s">
        <v>241</v>
      </c>
      <c r="B5324" s="1">
        <v>45107</v>
      </c>
      <c r="C5324" t="s">
        <v>668</v>
      </c>
      <c r="D5324" t="s">
        <v>669</v>
      </c>
      <c r="E5324" s="4">
        <v>2492.3599999999997</v>
      </c>
      <c r="F5324" t="s">
        <v>567</v>
      </c>
      <c r="G5324" t="s">
        <v>471</v>
      </c>
      <c r="H5324" t="s">
        <v>308</v>
      </c>
      <c r="I5324" t="s">
        <v>309</v>
      </c>
      <c r="J5324" t="s">
        <v>264</v>
      </c>
      <c r="L5324" t="s">
        <v>378</v>
      </c>
      <c r="M5324" t="s">
        <v>379</v>
      </c>
      <c r="N5324" t="s">
        <v>487</v>
      </c>
    </row>
    <row r="5325" spans="1:14" hidden="1" x14ac:dyDescent="0.25">
      <c r="A5325" t="s">
        <v>241</v>
      </c>
      <c r="B5325" s="1">
        <v>45107</v>
      </c>
      <c r="C5325" t="s">
        <v>672</v>
      </c>
      <c r="D5325" t="s">
        <v>673</v>
      </c>
      <c r="E5325" s="4">
        <v>10178.379999999999</v>
      </c>
      <c r="F5325" t="s">
        <v>567</v>
      </c>
      <c r="G5325" t="s">
        <v>471</v>
      </c>
      <c r="H5325" t="s">
        <v>308</v>
      </c>
      <c r="I5325" t="s">
        <v>309</v>
      </c>
      <c r="J5325" t="s">
        <v>264</v>
      </c>
      <c r="L5325" t="s">
        <v>378</v>
      </c>
      <c r="M5325" t="s">
        <v>379</v>
      </c>
      <c r="N5325" t="s">
        <v>487</v>
      </c>
    </row>
    <row r="5326" spans="1:14" hidden="1" x14ac:dyDescent="0.25">
      <c r="A5326" t="s">
        <v>241</v>
      </c>
      <c r="B5326" s="1">
        <v>45107</v>
      </c>
      <c r="C5326" t="s">
        <v>676</v>
      </c>
      <c r="D5326" t="s">
        <v>677</v>
      </c>
      <c r="E5326" s="4">
        <v>39404</v>
      </c>
      <c r="F5326" t="s">
        <v>567</v>
      </c>
      <c r="G5326" t="s">
        <v>471</v>
      </c>
      <c r="H5326" t="s">
        <v>308</v>
      </c>
      <c r="I5326" t="s">
        <v>309</v>
      </c>
      <c r="J5326" t="s">
        <v>264</v>
      </c>
      <c r="L5326" t="s">
        <v>378</v>
      </c>
      <c r="M5326" t="s">
        <v>379</v>
      </c>
      <c r="N5326" t="s">
        <v>477</v>
      </c>
    </row>
    <row r="5327" spans="1:14" hidden="1" x14ac:dyDescent="0.25">
      <c r="A5327" t="s">
        <v>241</v>
      </c>
      <c r="B5327" s="1">
        <v>45107</v>
      </c>
      <c r="C5327" t="s">
        <v>680</v>
      </c>
      <c r="D5327" t="s">
        <v>681</v>
      </c>
      <c r="E5327" s="4">
        <v>26079.040000000001</v>
      </c>
      <c r="F5327" t="s">
        <v>567</v>
      </c>
      <c r="G5327" t="s">
        <v>471</v>
      </c>
      <c r="H5327" t="s">
        <v>308</v>
      </c>
      <c r="I5327" t="s">
        <v>309</v>
      </c>
      <c r="J5327" t="s">
        <v>264</v>
      </c>
      <c r="L5327" t="s">
        <v>378</v>
      </c>
      <c r="M5327" t="s">
        <v>379</v>
      </c>
      <c r="N5327" t="s">
        <v>487</v>
      </c>
    </row>
    <row r="5328" spans="1:14" hidden="1" x14ac:dyDescent="0.25">
      <c r="A5328" t="s">
        <v>241</v>
      </c>
      <c r="B5328" s="1">
        <v>45107</v>
      </c>
      <c r="C5328" t="s">
        <v>690</v>
      </c>
      <c r="D5328" t="s">
        <v>691</v>
      </c>
      <c r="E5328" s="4">
        <v>34095.72</v>
      </c>
      <c r="F5328" t="s">
        <v>567</v>
      </c>
      <c r="G5328" t="s">
        <v>471</v>
      </c>
      <c r="H5328" t="s">
        <v>308</v>
      </c>
      <c r="I5328" t="s">
        <v>309</v>
      </c>
      <c r="J5328" t="s">
        <v>264</v>
      </c>
      <c r="L5328" t="s">
        <v>378</v>
      </c>
      <c r="M5328" t="s">
        <v>379</v>
      </c>
      <c r="N5328" t="s">
        <v>487</v>
      </c>
    </row>
    <row r="5329" spans="1:14" hidden="1" x14ac:dyDescent="0.25">
      <c r="A5329" t="s">
        <v>241</v>
      </c>
      <c r="B5329" s="1">
        <v>45107</v>
      </c>
      <c r="C5329" t="s">
        <v>698</v>
      </c>
      <c r="D5329" t="s">
        <v>699</v>
      </c>
      <c r="E5329" s="4">
        <v>5338.6</v>
      </c>
      <c r="F5329" t="s">
        <v>567</v>
      </c>
      <c r="G5329" t="s">
        <v>471</v>
      </c>
      <c r="H5329" t="s">
        <v>308</v>
      </c>
      <c r="I5329" t="s">
        <v>309</v>
      </c>
      <c r="J5329" t="s">
        <v>264</v>
      </c>
      <c r="L5329" t="s">
        <v>378</v>
      </c>
      <c r="M5329" t="s">
        <v>379</v>
      </c>
      <c r="N5329" t="s">
        <v>487</v>
      </c>
    </row>
    <row r="5330" spans="1:14" hidden="1" x14ac:dyDescent="0.25">
      <c r="A5330" t="s">
        <v>241</v>
      </c>
      <c r="B5330" s="1">
        <v>45107</v>
      </c>
      <c r="C5330" t="s">
        <v>1132</v>
      </c>
      <c r="D5330" t="s">
        <v>1133</v>
      </c>
      <c r="E5330" s="4">
        <v>20820</v>
      </c>
      <c r="F5330" t="s">
        <v>567</v>
      </c>
      <c r="G5330" t="s">
        <v>471</v>
      </c>
      <c r="H5330" t="s">
        <v>308</v>
      </c>
      <c r="I5330" t="s">
        <v>309</v>
      </c>
      <c r="J5330" t="s">
        <v>264</v>
      </c>
      <c r="L5330" t="s">
        <v>378</v>
      </c>
      <c r="M5330" t="s">
        <v>379</v>
      </c>
      <c r="N5330" t="s">
        <v>480</v>
      </c>
    </row>
    <row r="5331" spans="1:14" hidden="1" x14ac:dyDescent="0.25">
      <c r="A5331" t="s">
        <v>241</v>
      </c>
      <c r="B5331" s="1">
        <v>45107</v>
      </c>
      <c r="C5331" t="s">
        <v>1134</v>
      </c>
      <c r="D5331" t="s">
        <v>1135</v>
      </c>
      <c r="E5331" s="4">
        <v>33799.980000000003</v>
      </c>
      <c r="F5331" t="s">
        <v>567</v>
      </c>
      <c r="G5331" t="s">
        <v>471</v>
      </c>
      <c r="H5331" t="s">
        <v>301</v>
      </c>
      <c r="I5331" t="s">
        <v>302</v>
      </c>
      <c r="J5331" t="s">
        <v>258</v>
      </c>
      <c r="L5331" t="s">
        <v>378</v>
      </c>
      <c r="M5331" t="s">
        <v>379</v>
      </c>
      <c r="N5331" t="s">
        <v>486</v>
      </c>
    </row>
    <row r="5332" spans="1:14" hidden="1" x14ac:dyDescent="0.25">
      <c r="A5332" t="s">
        <v>241</v>
      </c>
      <c r="B5332" s="1">
        <v>45107</v>
      </c>
      <c r="C5332" t="s">
        <v>1136</v>
      </c>
      <c r="D5332" t="s">
        <v>1137</v>
      </c>
      <c r="E5332" s="4">
        <v>27291.200000000001</v>
      </c>
      <c r="F5332" t="s">
        <v>567</v>
      </c>
      <c r="G5332" t="s">
        <v>471</v>
      </c>
      <c r="H5332" t="s">
        <v>308</v>
      </c>
      <c r="I5332" t="s">
        <v>309</v>
      </c>
      <c r="J5332" t="s">
        <v>264</v>
      </c>
      <c r="L5332" t="s">
        <v>378</v>
      </c>
      <c r="M5332" t="s">
        <v>379</v>
      </c>
      <c r="N5332" t="s">
        <v>487</v>
      </c>
    </row>
    <row r="5333" spans="1:14" hidden="1" x14ac:dyDescent="0.25">
      <c r="A5333" t="s">
        <v>241</v>
      </c>
      <c r="B5333" s="1">
        <v>45107</v>
      </c>
      <c r="C5333" t="s">
        <v>1140</v>
      </c>
      <c r="D5333" t="s">
        <v>1141</v>
      </c>
      <c r="E5333" s="4">
        <v>5000</v>
      </c>
      <c r="F5333" t="s">
        <v>567</v>
      </c>
      <c r="G5333" t="s">
        <v>471</v>
      </c>
      <c r="H5333" t="s">
        <v>308</v>
      </c>
      <c r="I5333" t="s">
        <v>309</v>
      </c>
      <c r="J5333" t="s">
        <v>264</v>
      </c>
      <c r="L5333" t="s">
        <v>378</v>
      </c>
      <c r="M5333" t="s">
        <v>379</v>
      </c>
      <c r="N5333" t="s">
        <v>487</v>
      </c>
    </row>
    <row r="5334" spans="1:14" hidden="1" x14ac:dyDescent="0.25">
      <c r="A5334" t="s">
        <v>241</v>
      </c>
      <c r="B5334" s="1">
        <v>45107</v>
      </c>
      <c r="C5334" t="s">
        <v>1221</v>
      </c>
      <c r="D5334" t="s">
        <v>1222</v>
      </c>
      <c r="E5334" s="4">
        <v>36873.1</v>
      </c>
      <c r="F5334" t="s">
        <v>567</v>
      </c>
      <c r="G5334" t="s">
        <v>471</v>
      </c>
      <c r="H5334" t="s">
        <v>317</v>
      </c>
      <c r="I5334" t="s">
        <v>318</v>
      </c>
      <c r="J5334" t="s">
        <v>276</v>
      </c>
      <c r="L5334" t="s">
        <v>390</v>
      </c>
      <c r="M5334" t="s">
        <v>391</v>
      </c>
      <c r="N5334" t="s">
        <v>487</v>
      </c>
    </row>
    <row r="5335" spans="1:14" hidden="1" x14ac:dyDescent="0.25">
      <c r="A5335" t="s">
        <v>241</v>
      </c>
      <c r="B5335" s="1">
        <v>45107</v>
      </c>
      <c r="C5335" t="s">
        <v>702</v>
      </c>
      <c r="D5335" t="s">
        <v>703</v>
      </c>
      <c r="E5335" s="4">
        <v>6500.01</v>
      </c>
      <c r="F5335" t="s">
        <v>567</v>
      </c>
      <c r="G5335" t="s">
        <v>471</v>
      </c>
      <c r="H5335" t="s">
        <v>311</v>
      </c>
      <c r="I5335" t="s">
        <v>312</v>
      </c>
      <c r="J5335" t="s">
        <v>264</v>
      </c>
      <c r="L5335" t="s">
        <v>378</v>
      </c>
      <c r="M5335" t="s">
        <v>379</v>
      </c>
      <c r="N5335" t="s">
        <v>487</v>
      </c>
    </row>
    <row r="5336" spans="1:14" hidden="1" x14ac:dyDescent="0.25">
      <c r="A5336" t="s">
        <v>241</v>
      </c>
      <c r="B5336" s="1">
        <v>45107</v>
      </c>
      <c r="C5336" t="s">
        <v>1312</v>
      </c>
      <c r="D5336" t="s">
        <v>1313</v>
      </c>
      <c r="E5336" s="4">
        <v>8250</v>
      </c>
      <c r="F5336" t="s">
        <v>567</v>
      </c>
      <c r="G5336" t="s">
        <v>471</v>
      </c>
      <c r="H5336" t="s">
        <v>311</v>
      </c>
      <c r="I5336" t="s">
        <v>312</v>
      </c>
      <c r="J5336" t="s">
        <v>264</v>
      </c>
      <c r="L5336" t="s">
        <v>378</v>
      </c>
      <c r="M5336" t="s">
        <v>379</v>
      </c>
      <c r="N5336" t="s">
        <v>487</v>
      </c>
    </row>
    <row r="5337" spans="1:14" hidden="1" x14ac:dyDescent="0.25">
      <c r="A5337" t="s">
        <v>241</v>
      </c>
      <c r="B5337" s="1">
        <v>45107</v>
      </c>
      <c r="C5337" t="s">
        <v>1146</v>
      </c>
      <c r="D5337" t="s">
        <v>1147</v>
      </c>
      <c r="E5337" s="4">
        <v>15300</v>
      </c>
      <c r="F5337" t="s">
        <v>567</v>
      </c>
      <c r="G5337" t="s">
        <v>471</v>
      </c>
      <c r="H5337" t="s">
        <v>311</v>
      </c>
      <c r="I5337" t="s">
        <v>312</v>
      </c>
      <c r="J5337" t="s">
        <v>264</v>
      </c>
      <c r="L5337" t="s">
        <v>378</v>
      </c>
      <c r="M5337" t="s">
        <v>379</v>
      </c>
      <c r="N5337" t="s">
        <v>487</v>
      </c>
    </row>
    <row r="5338" spans="1:14" hidden="1" x14ac:dyDescent="0.25">
      <c r="A5338" t="s">
        <v>241</v>
      </c>
      <c r="B5338" s="1">
        <v>45107</v>
      </c>
      <c r="C5338" t="s">
        <v>1273</v>
      </c>
      <c r="D5338" t="s">
        <v>1274</v>
      </c>
      <c r="E5338" s="4">
        <v>4160</v>
      </c>
      <c r="F5338" t="s">
        <v>567</v>
      </c>
      <c r="G5338" t="s">
        <v>471</v>
      </c>
      <c r="H5338" t="s">
        <v>301</v>
      </c>
      <c r="I5338" t="s">
        <v>302</v>
      </c>
      <c r="J5338" t="s">
        <v>258</v>
      </c>
      <c r="L5338" t="s">
        <v>378</v>
      </c>
      <c r="M5338" t="s">
        <v>379</v>
      </c>
      <c r="N5338" t="s">
        <v>487</v>
      </c>
    </row>
    <row r="5339" spans="1:14" hidden="1" x14ac:dyDescent="0.25">
      <c r="A5339" t="s">
        <v>241</v>
      </c>
      <c r="B5339" s="1">
        <v>45107</v>
      </c>
      <c r="C5339" t="s">
        <v>1260</v>
      </c>
      <c r="D5339" t="s">
        <v>1261</v>
      </c>
      <c r="E5339" s="4">
        <v>1200</v>
      </c>
      <c r="F5339" t="s">
        <v>567</v>
      </c>
      <c r="G5339" t="s">
        <v>471</v>
      </c>
      <c r="H5339" t="s">
        <v>311</v>
      </c>
      <c r="I5339" t="s">
        <v>312</v>
      </c>
      <c r="J5339" t="s">
        <v>264</v>
      </c>
      <c r="L5339" t="s">
        <v>378</v>
      </c>
      <c r="M5339" t="s">
        <v>379</v>
      </c>
      <c r="N5339" t="s">
        <v>487</v>
      </c>
    </row>
    <row r="5340" spans="1:14" hidden="1" x14ac:dyDescent="0.25">
      <c r="A5340" t="s">
        <v>241</v>
      </c>
      <c r="B5340" s="1">
        <v>45107</v>
      </c>
      <c r="C5340" t="s">
        <v>704</v>
      </c>
      <c r="D5340" t="s">
        <v>705</v>
      </c>
      <c r="E5340" s="4">
        <v>13089.000000000002</v>
      </c>
      <c r="F5340" t="s">
        <v>567</v>
      </c>
      <c r="G5340" t="s">
        <v>471</v>
      </c>
      <c r="H5340" t="s">
        <v>311</v>
      </c>
      <c r="I5340" t="s">
        <v>312</v>
      </c>
      <c r="J5340" t="s">
        <v>264</v>
      </c>
      <c r="L5340" t="s">
        <v>378</v>
      </c>
      <c r="M5340" t="s">
        <v>379</v>
      </c>
      <c r="N5340" t="s">
        <v>487</v>
      </c>
    </row>
    <row r="5341" spans="1:14" hidden="1" x14ac:dyDescent="0.25">
      <c r="A5341" t="s">
        <v>241</v>
      </c>
      <c r="B5341" s="1">
        <v>45107</v>
      </c>
      <c r="C5341" t="s">
        <v>708</v>
      </c>
      <c r="D5341" t="s">
        <v>709</v>
      </c>
      <c r="E5341" s="4">
        <v>811.17999999999984</v>
      </c>
      <c r="F5341" t="s">
        <v>567</v>
      </c>
      <c r="G5341" t="s">
        <v>471</v>
      </c>
      <c r="H5341" t="s">
        <v>301</v>
      </c>
      <c r="I5341" t="s">
        <v>302</v>
      </c>
      <c r="J5341" t="s">
        <v>258</v>
      </c>
      <c r="L5341" t="s">
        <v>378</v>
      </c>
      <c r="M5341" t="s">
        <v>379</v>
      </c>
      <c r="N5341" t="s">
        <v>482</v>
      </c>
    </row>
    <row r="5342" spans="1:14" hidden="1" x14ac:dyDescent="0.25">
      <c r="A5342" t="s">
        <v>241</v>
      </c>
      <c r="B5342" s="1">
        <v>45107</v>
      </c>
      <c r="C5342" t="s">
        <v>712</v>
      </c>
      <c r="D5342" t="s">
        <v>713</v>
      </c>
      <c r="E5342" s="4">
        <v>458.34999999999991</v>
      </c>
      <c r="F5342" t="s">
        <v>567</v>
      </c>
      <c r="G5342" t="s">
        <v>471</v>
      </c>
      <c r="H5342" t="s">
        <v>311</v>
      </c>
      <c r="I5342" t="s">
        <v>312</v>
      </c>
      <c r="J5342" t="s">
        <v>264</v>
      </c>
      <c r="L5342" t="s">
        <v>378</v>
      </c>
      <c r="M5342" t="s">
        <v>379</v>
      </c>
      <c r="N5342" t="s">
        <v>487</v>
      </c>
    </row>
    <row r="5343" spans="1:14" hidden="1" x14ac:dyDescent="0.25">
      <c r="A5343" t="s">
        <v>241</v>
      </c>
      <c r="B5343" s="1">
        <v>45107</v>
      </c>
      <c r="C5343" t="s">
        <v>717</v>
      </c>
      <c r="D5343" t="s">
        <v>718</v>
      </c>
      <c r="E5343" s="4">
        <v>864.69000000000017</v>
      </c>
      <c r="F5343" t="s">
        <v>567</v>
      </c>
      <c r="G5343" t="s">
        <v>471</v>
      </c>
      <c r="H5343" t="s">
        <v>311</v>
      </c>
      <c r="I5343" t="s">
        <v>312</v>
      </c>
      <c r="J5343" t="s">
        <v>264</v>
      </c>
      <c r="L5343" t="s">
        <v>378</v>
      </c>
      <c r="M5343" t="s">
        <v>379</v>
      </c>
      <c r="N5343" t="s">
        <v>487</v>
      </c>
    </row>
    <row r="5344" spans="1:14" hidden="1" x14ac:dyDescent="0.25">
      <c r="A5344" t="s">
        <v>241</v>
      </c>
      <c r="B5344" s="1">
        <v>45107</v>
      </c>
      <c r="C5344" t="s">
        <v>719</v>
      </c>
      <c r="D5344" t="s">
        <v>720</v>
      </c>
      <c r="E5344" s="4">
        <v>2577.5000000000005</v>
      </c>
      <c r="F5344" t="s">
        <v>567</v>
      </c>
      <c r="G5344" t="s">
        <v>471</v>
      </c>
      <c r="H5344" t="s">
        <v>311</v>
      </c>
      <c r="I5344" t="s">
        <v>312</v>
      </c>
      <c r="J5344" t="s">
        <v>264</v>
      </c>
      <c r="L5344" t="s">
        <v>378</v>
      </c>
      <c r="M5344" t="s">
        <v>379</v>
      </c>
      <c r="N5344" t="s">
        <v>487</v>
      </c>
    </row>
    <row r="5345" spans="1:14" hidden="1" x14ac:dyDescent="0.25">
      <c r="A5345" t="s">
        <v>241</v>
      </c>
      <c r="B5345" s="1">
        <v>45107</v>
      </c>
      <c r="C5345" t="s">
        <v>721</v>
      </c>
      <c r="D5345" t="s">
        <v>722</v>
      </c>
      <c r="E5345" s="4">
        <v>1380</v>
      </c>
      <c r="F5345" t="s">
        <v>567</v>
      </c>
      <c r="G5345" t="s">
        <v>471</v>
      </c>
      <c r="H5345" t="s">
        <v>308</v>
      </c>
      <c r="I5345" t="s">
        <v>309</v>
      </c>
      <c r="J5345" t="s">
        <v>264</v>
      </c>
      <c r="L5345" t="s">
        <v>378</v>
      </c>
      <c r="M5345" t="s">
        <v>379</v>
      </c>
      <c r="N5345" t="s">
        <v>487</v>
      </c>
    </row>
    <row r="5346" spans="1:14" hidden="1" x14ac:dyDescent="0.25">
      <c r="A5346" t="s">
        <v>241</v>
      </c>
      <c r="B5346" s="1">
        <v>45107</v>
      </c>
      <c r="C5346" t="s">
        <v>726</v>
      </c>
      <c r="D5346" t="s">
        <v>727</v>
      </c>
      <c r="E5346" s="4">
        <v>20173.22</v>
      </c>
      <c r="F5346" t="s">
        <v>567</v>
      </c>
      <c r="G5346" t="s">
        <v>471</v>
      </c>
      <c r="H5346" t="s">
        <v>301</v>
      </c>
      <c r="I5346" t="s">
        <v>302</v>
      </c>
      <c r="J5346" t="s">
        <v>258</v>
      </c>
      <c r="L5346" t="s">
        <v>378</v>
      </c>
      <c r="M5346" t="s">
        <v>379</v>
      </c>
      <c r="N5346" t="s">
        <v>486</v>
      </c>
    </row>
    <row r="5347" spans="1:14" hidden="1" x14ac:dyDescent="0.25">
      <c r="A5347" t="s">
        <v>241</v>
      </c>
      <c r="B5347" s="1">
        <v>45107</v>
      </c>
      <c r="C5347" t="s">
        <v>730</v>
      </c>
      <c r="D5347" t="s">
        <v>731</v>
      </c>
      <c r="E5347" s="4">
        <v>214</v>
      </c>
      <c r="F5347" t="s">
        <v>567</v>
      </c>
      <c r="G5347" t="s">
        <v>471</v>
      </c>
      <c r="H5347" t="s">
        <v>308</v>
      </c>
      <c r="I5347" t="s">
        <v>309</v>
      </c>
      <c r="J5347" t="s">
        <v>264</v>
      </c>
      <c r="L5347" t="s">
        <v>378</v>
      </c>
      <c r="M5347" t="s">
        <v>379</v>
      </c>
      <c r="N5347" t="s">
        <v>487</v>
      </c>
    </row>
    <row r="5348" spans="1:14" hidden="1" x14ac:dyDescent="0.25">
      <c r="A5348" t="s">
        <v>241</v>
      </c>
      <c r="B5348" s="1">
        <v>45107</v>
      </c>
      <c r="C5348" t="s">
        <v>734</v>
      </c>
      <c r="D5348" t="s">
        <v>735</v>
      </c>
      <c r="E5348" s="4">
        <v>609.79999999999995</v>
      </c>
      <c r="F5348" t="s">
        <v>567</v>
      </c>
      <c r="G5348" t="s">
        <v>471</v>
      </c>
      <c r="H5348" t="s">
        <v>308</v>
      </c>
      <c r="I5348" t="s">
        <v>309</v>
      </c>
      <c r="J5348" t="s">
        <v>264</v>
      </c>
      <c r="L5348" t="s">
        <v>378</v>
      </c>
      <c r="M5348" t="s">
        <v>379</v>
      </c>
      <c r="N5348" t="s">
        <v>487</v>
      </c>
    </row>
    <row r="5349" spans="1:14" hidden="1" x14ac:dyDescent="0.25">
      <c r="A5349" t="s">
        <v>241</v>
      </c>
      <c r="B5349" s="1">
        <v>45107</v>
      </c>
      <c r="C5349" t="s">
        <v>738</v>
      </c>
      <c r="D5349" t="s">
        <v>739</v>
      </c>
      <c r="E5349" s="4">
        <v>18872.11</v>
      </c>
      <c r="F5349" t="s">
        <v>567</v>
      </c>
      <c r="G5349" t="s">
        <v>471</v>
      </c>
      <c r="H5349" t="s">
        <v>301</v>
      </c>
      <c r="I5349" t="s">
        <v>302</v>
      </c>
      <c r="J5349" t="s">
        <v>258</v>
      </c>
      <c r="L5349" t="s">
        <v>378</v>
      </c>
      <c r="M5349" t="s">
        <v>379</v>
      </c>
      <c r="N5349" t="s">
        <v>487</v>
      </c>
    </row>
    <row r="5350" spans="1:14" hidden="1" x14ac:dyDescent="0.25">
      <c r="A5350" t="s">
        <v>241</v>
      </c>
      <c r="B5350" s="1">
        <v>45107</v>
      </c>
      <c r="C5350" t="s">
        <v>742</v>
      </c>
      <c r="D5350" t="s">
        <v>743</v>
      </c>
      <c r="E5350" s="4">
        <v>1494.5500000000002</v>
      </c>
      <c r="F5350" t="s">
        <v>567</v>
      </c>
      <c r="G5350" t="s">
        <v>471</v>
      </c>
      <c r="H5350" t="s">
        <v>308</v>
      </c>
      <c r="I5350" t="s">
        <v>309</v>
      </c>
      <c r="J5350" t="s">
        <v>264</v>
      </c>
      <c r="L5350" t="s">
        <v>378</v>
      </c>
      <c r="M5350" t="s">
        <v>379</v>
      </c>
      <c r="N5350" t="s">
        <v>487</v>
      </c>
    </row>
    <row r="5351" spans="1:14" hidden="1" x14ac:dyDescent="0.25">
      <c r="A5351" t="s">
        <v>241</v>
      </c>
      <c r="B5351" s="1">
        <v>45107</v>
      </c>
      <c r="C5351" t="s">
        <v>747</v>
      </c>
      <c r="D5351" t="s">
        <v>748</v>
      </c>
      <c r="E5351" s="4">
        <v>24848.810000000005</v>
      </c>
      <c r="F5351" t="s">
        <v>567</v>
      </c>
      <c r="G5351" t="s">
        <v>471</v>
      </c>
      <c r="H5351" t="s">
        <v>308</v>
      </c>
      <c r="I5351" t="s">
        <v>309</v>
      </c>
      <c r="J5351" t="s">
        <v>264</v>
      </c>
      <c r="L5351" t="s">
        <v>378</v>
      </c>
      <c r="M5351" t="s">
        <v>379</v>
      </c>
      <c r="N5351" t="s">
        <v>487</v>
      </c>
    </row>
    <row r="5352" spans="1:14" hidden="1" x14ac:dyDescent="0.25">
      <c r="A5352" t="s">
        <v>241</v>
      </c>
      <c r="B5352" s="1">
        <v>45107</v>
      </c>
      <c r="C5352" t="s">
        <v>755</v>
      </c>
      <c r="D5352" t="s">
        <v>756</v>
      </c>
      <c r="E5352" s="4">
        <v>15</v>
      </c>
      <c r="F5352" t="s">
        <v>567</v>
      </c>
      <c r="G5352" t="s">
        <v>471</v>
      </c>
      <c r="H5352" t="s">
        <v>311</v>
      </c>
      <c r="I5352" t="s">
        <v>312</v>
      </c>
      <c r="J5352" t="s">
        <v>264</v>
      </c>
      <c r="L5352" t="s">
        <v>378</v>
      </c>
      <c r="M5352" t="s">
        <v>379</v>
      </c>
      <c r="N5352" t="s">
        <v>487</v>
      </c>
    </row>
    <row r="5353" spans="1:14" hidden="1" x14ac:dyDescent="0.25">
      <c r="A5353" t="s">
        <v>241</v>
      </c>
      <c r="B5353" s="1">
        <v>45107</v>
      </c>
      <c r="C5353" t="s">
        <v>763</v>
      </c>
      <c r="D5353" t="s">
        <v>764</v>
      </c>
      <c r="E5353" s="4">
        <v>16559.730000000003</v>
      </c>
      <c r="F5353" t="s">
        <v>567</v>
      </c>
      <c r="G5353" t="s">
        <v>471</v>
      </c>
      <c r="H5353" t="s">
        <v>308</v>
      </c>
      <c r="I5353" t="s">
        <v>309</v>
      </c>
      <c r="J5353" t="s">
        <v>264</v>
      </c>
      <c r="L5353" t="s">
        <v>378</v>
      </c>
      <c r="M5353" t="s">
        <v>379</v>
      </c>
      <c r="N5353" t="s">
        <v>480</v>
      </c>
    </row>
    <row r="5354" spans="1:14" hidden="1" x14ac:dyDescent="0.25">
      <c r="A5354" t="s">
        <v>241</v>
      </c>
      <c r="B5354" s="1">
        <v>45107</v>
      </c>
      <c r="C5354" t="s">
        <v>767</v>
      </c>
      <c r="D5354" t="s">
        <v>768</v>
      </c>
      <c r="E5354" s="4">
        <v>5158.09</v>
      </c>
      <c r="F5354" t="s">
        <v>567</v>
      </c>
      <c r="G5354" t="s">
        <v>471</v>
      </c>
      <c r="H5354" t="s">
        <v>308</v>
      </c>
      <c r="I5354" t="s">
        <v>309</v>
      </c>
      <c r="J5354" t="s">
        <v>264</v>
      </c>
      <c r="L5354" t="s">
        <v>378</v>
      </c>
      <c r="M5354" t="s">
        <v>379</v>
      </c>
      <c r="N5354" t="s">
        <v>480</v>
      </c>
    </row>
    <row r="5355" spans="1:14" hidden="1" x14ac:dyDescent="0.25">
      <c r="A5355" t="s">
        <v>241</v>
      </c>
      <c r="B5355" s="1">
        <v>45107</v>
      </c>
      <c r="C5355" t="s">
        <v>769</v>
      </c>
      <c r="D5355" t="s">
        <v>770</v>
      </c>
      <c r="E5355" s="4">
        <v>8928.0400000000009</v>
      </c>
      <c r="F5355" t="s">
        <v>567</v>
      </c>
      <c r="G5355" t="s">
        <v>471</v>
      </c>
      <c r="H5355" t="s">
        <v>311</v>
      </c>
      <c r="I5355" t="s">
        <v>312</v>
      </c>
      <c r="J5355" t="s">
        <v>264</v>
      </c>
      <c r="L5355" t="s">
        <v>378</v>
      </c>
      <c r="M5355" t="s">
        <v>379</v>
      </c>
      <c r="N5355" t="s">
        <v>487</v>
      </c>
    </row>
    <row r="5356" spans="1:14" hidden="1" x14ac:dyDescent="0.25">
      <c r="A5356" t="s">
        <v>241</v>
      </c>
      <c r="B5356" s="1">
        <v>45107</v>
      </c>
      <c r="C5356" t="s">
        <v>773</v>
      </c>
      <c r="D5356" t="s">
        <v>774</v>
      </c>
      <c r="E5356" s="4">
        <v>3219.3199999999997</v>
      </c>
      <c r="F5356" t="s">
        <v>567</v>
      </c>
      <c r="G5356" t="s">
        <v>471</v>
      </c>
      <c r="H5356" t="s">
        <v>308</v>
      </c>
      <c r="I5356" t="s">
        <v>309</v>
      </c>
      <c r="J5356" t="s">
        <v>264</v>
      </c>
      <c r="L5356" t="s">
        <v>378</v>
      </c>
      <c r="M5356" t="s">
        <v>379</v>
      </c>
      <c r="N5356" t="s">
        <v>480</v>
      </c>
    </row>
    <row r="5357" spans="1:14" hidden="1" x14ac:dyDescent="0.25">
      <c r="A5357" t="s">
        <v>241</v>
      </c>
      <c r="B5357" s="1">
        <v>45107</v>
      </c>
      <c r="C5357" t="s">
        <v>775</v>
      </c>
      <c r="D5357" t="s">
        <v>776</v>
      </c>
      <c r="E5357" s="4">
        <v>5479.08</v>
      </c>
      <c r="F5357" t="s">
        <v>567</v>
      </c>
      <c r="G5357" t="s">
        <v>471</v>
      </c>
      <c r="H5357" t="s">
        <v>311</v>
      </c>
      <c r="I5357" t="s">
        <v>312</v>
      </c>
      <c r="J5357" t="s">
        <v>264</v>
      </c>
      <c r="L5357" t="s">
        <v>378</v>
      </c>
      <c r="M5357" t="s">
        <v>379</v>
      </c>
      <c r="N5357" t="s">
        <v>487</v>
      </c>
    </row>
    <row r="5358" spans="1:14" hidden="1" x14ac:dyDescent="0.25">
      <c r="A5358" t="s">
        <v>241</v>
      </c>
      <c r="B5358" s="1">
        <v>45107</v>
      </c>
      <c r="C5358" t="s">
        <v>777</v>
      </c>
      <c r="D5358" t="s">
        <v>778</v>
      </c>
      <c r="E5358" s="4">
        <v>6601.9299999999994</v>
      </c>
      <c r="F5358" t="s">
        <v>567</v>
      </c>
      <c r="G5358" t="s">
        <v>471</v>
      </c>
      <c r="H5358" t="s">
        <v>311</v>
      </c>
      <c r="I5358" t="s">
        <v>312</v>
      </c>
      <c r="J5358" t="s">
        <v>264</v>
      </c>
      <c r="L5358" t="s">
        <v>378</v>
      </c>
      <c r="M5358" t="s">
        <v>379</v>
      </c>
      <c r="N5358" t="s">
        <v>485</v>
      </c>
    </row>
    <row r="5359" spans="1:14" hidden="1" x14ac:dyDescent="0.25">
      <c r="A5359" t="s">
        <v>241</v>
      </c>
      <c r="B5359" s="1">
        <v>45107</v>
      </c>
      <c r="C5359" t="s">
        <v>781</v>
      </c>
      <c r="D5359" t="s">
        <v>782</v>
      </c>
      <c r="E5359" s="4">
        <v>2573.58</v>
      </c>
      <c r="F5359" t="s">
        <v>567</v>
      </c>
      <c r="G5359" t="s">
        <v>471</v>
      </c>
      <c r="H5359" t="s">
        <v>311</v>
      </c>
      <c r="I5359" t="s">
        <v>312</v>
      </c>
      <c r="J5359" t="s">
        <v>264</v>
      </c>
      <c r="L5359" t="s">
        <v>378</v>
      </c>
      <c r="M5359" t="s">
        <v>379</v>
      </c>
      <c r="N5359" t="s">
        <v>485</v>
      </c>
    </row>
    <row r="5360" spans="1:14" hidden="1" x14ac:dyDescent="0.25">
      <c r="A5360" t="s">
        <v>241</v>
      </c>
      <c r="B5360" s="1">
        <v>45107</v>
      </c>
      <c r="C5360" t="s">
        <v>785</v>
      </c>
      <c r="D5360" t="s">
        <v>786</v>
      </c>
      <c r="E5360" s="4">
        <v>2189.62</v>
      </c>
      <c r="F5360" t="s">
        <v>567</v>
      </c>
      <c r="G5360" t="s">
        <v>471</v>
      </c>
      <c r="H5360" t="s">
        <v>311</v>
      </c>
      <c r="I5360" t="s">
        <v>312</v>
      </c>
      <c r="J5360" t="s">
        <v>264</v>
      </c>
      <c r="L5360" t="s">
        <v>378</v>
      </c>
      <c r="M5360" t="s">
        <v>379</v>
      </c>
      <c r="N5360" t="s">
        <v>485</v>
      </c>
    </row>
    <row r="5361" spans="1:14" hidden="1" x14ac:dyDescent="0.25">
      <c r="A5361" t="s">
        <v>241</v>
      </c>
      <c r="B5361" s="1">
        <v>45107</v>
      </c>
      <c r="C5361" t="s">
        <v>788</v>
      </c>
      <c r="D5361" t="s">
        <v>789</v>
      </c>
      <c r="E5361" s="4">
        <v>9493.6</v>
      </c>
      <c r="F5361" t="s">
        <v>567</v>
      </c>
      <c r="G5361" t="s">
        <v>471</v>
      </c>
      <c r="H5361" t="s">
        <v>311</v>
      </c>
      <c r="I5361" t="s">
        <v>312</v>
      </c>
      <c r="J5361" t="s">
        <v>264</v>
      </c>
      <c r="L5361" t="s">
        <v>378</v>
      </c>
      <c r="M5361" t="s">
        <v>379</v>
      </c>
      <c r="N5361" t="s">
        <v>485</v>
      </c>
    </row>
    <row r="5362" spans="1:14" hidden="1" x14ac:dyDescent="0.25">
      <c r="A5362" t="s">
        <v>241</v>
      </c>
      <c r="B5362" s="1">
        <v>45107</v>
      </c>
      <c r="C5362" t="s">
        <v>790</v>
      </c>
      <c r="D5362" t="s">
        <v>791</v>
      </c>
      <c r="E5362" s="4">
        <v>5042.8</v>
      </c>
      <c r="F5362" t="s">
        <v>567</v>
      </c>
      <c r="G5362" t="s">
        <v>471</v>
      </c>
      <c r="H5362" t="s">
        <v>311</v>
      </c>
      <c r="I5362" t="s">
        <v>312</v>
      </c>
      <c r="J5362" t="s">
        <v>264</v>
      </c>
      <c r="L5362" t="s">
        <v>378</v>
      </c>
      <c r="M5362" t="s">
        <v>379</v>
      </c>
      <c r="N5362" t="s">
        <v>487</v>
      </c>
    </row>
    <row r="5363" spans="1:14" hidden="1" x14ac:dyDescent="0.25">
      <c r="A5363" t="s">
        <v>241</v>
      </c>
      <c r="B5363" s="1">
        <v>45107</v>
      </c>
      <c r="C5363" t="s">
        <v>792</v>
      </c>
      <c r="D5363" t="s">
        <v>793</v>
      </c>
      <c r="E5363" s="4">
        <v>3653</v>
      </c>
      <c r="F5363" t="s">
        <v>567</v>
      </c>
      <c r="G5363" t="s">
        <v>471</v>
      </c>
      <c r="H5363" t="s">
        <v>308</v>
      </c>
      <c r="I5363" t="s">
        <v>309</v>
      </c>
      <c r="J5363" t="s">
        <v>264</v>
      </c>
      <c r="L5363" t="s">
        <v>378</v>
      </c>
      <c r="M5363" t="s">
        <v>379</v>
      </c>
      <c r="N5363" t="s">
        <v>487</v>
      </c>
    </row>
    <row r="5364" spans="1:14" hidden="1" x14ac:dyDescent="0.25">
      <c r="A5364" t="s">
        <v>241</v>
      </c>
      <c r="B5364" s="1">
        <v>45107</v>
      </c>
      <c r="C5364" t="s">
        <v>1148</v>
      </c>
      <c r="D5364" t="s">
        <v>1149</v>
      </c>
      <c r="E5364" s="4">
        <v>11379.8</v>
      </c>
      <c r="F5364" t="s">
        <v>567</v>
      </c>
      <c r="G5364" t="s">
        <v>471</v>
      </c>
      <c r="H5364" t="s">
        <v>308</v>
      </c>
      <c r="I5364" t="s">
        <v>309</v>
      </c>
      <c r="J5364" t="s">
        <v>264</v>
      </c>
      <c r="L5364" t="s">
        <v>378</v>
      </c>
      <c r="M5364" t="s">
        <v>379</v>
      </c>
      <c r="N5364" t="s">
        <v>480</v>
      </c>
    </row>
    <row r="5365" spans="1:14" hidden="1" x14ac:dyDescent="0.25">
      <c r="A5365" t="s">
        <v>241</v>
      </c>
      <c r="B5365" s="1">
        <v>45107</v>
      </c>
      <c r="C5365" t="s">
        <v>1275</v>
      </c>
      <c r="D5365" t="s">
        <v>1276</v>
      </c>
      <c r="E5365" s="4">
        <v>4742.4399999999996</v>
      </c>
      <c r="F5365" t="s">
        <v>567</v>
      </c>
      <c r="G5365" t="s">
        <v>471</v>
      </c>
      <c r="H5365" t="s">
        <v>317</v>
      </c>
      <c r="I5365" t="s">
        <v>318</v>
      </c>
      <c r="J5365" t="s">
        <v>276</v>
      </c>
      <c r="L5365" t="s">
        <v>390</v>
      </c>
      <c r="M5365" t="s">
        <v>391</v>
      </c>
      <c r="N5365" t="s">
        <v>487</v>
      </c>
    </row>
    <row r="5366" spans="1:14" hidden="1" x14ac:dyDescent="0.25">
      <c r="A5366" t="s">
        <v>241</v>
      </c>
      <c r="B5366" s="1">
        <v>45107</v>
      </c>
      <c r="C5366" t="s">
        <v>1225</v>
      </c>
      <c r="D5366" t="s">
        <v>1226</v>
      </c>
      <c r="E5366" s="4">
        <v>18784.93</v>
      </c>
      <c r="F5366" t="s">
        <v>567</v>
      </c>
      <c r="G5366" t="s">
        <v>471</v>
      </c>
      <c r="H5366" t="s">
        <v>308</v>
      </c>
      <c r="I5366" t="s">
        <v>309</v>
      </c>
      <c r="J5366" t="s">
        <v>264</v>
      </c>
      <c r="L5366" t="s">
        <v>378</v>
      </c>
      <c r="M5366" t="s">
        <v>379</v>
      </c>
      <c r="N5366" t="s">
        <v>480</v>
      </c>
    </row>
    <row r="5367" spans="1:14" hidden="1" x14ac:dyDescent="0.25">
      <c r="A5367" t="s">
        <v>241</v>
      </c>
      <c r="B5367" s="1">
        <v>45107</v>
      </c>
      <c r="C5367" t="s">
        <v>1236</v>
      </c>
      <c r="D5367" t="s">
        <v>1237</v>
      </c>
      <c r="E5367" s="4">
        <v>5600</v>
      </c>
      <c r="F5367" t="s">
        <v>567</v>
      </c>
      <c r="G5367" t="s">
        <v>471</v>
      </c>
      <c r="H5367" t="s">
        <v>308</v>
      </c>
      <c r="I5367" t="s">
        <v>309</v>
      </c>
      <c r="J5367" t="s">
        <v>264</v>
      </c>
      <c r="L5367" t="s">
        <v>378</v>
      </c>
      <c r="M5367" t="s">
        <v>379</v>
      </c>
      <c r="N5367" t="s">
        <v>480</v>
      </c>
    </row>
    <row r="5368" spans="1:14" hidden="1" x14ac:dyDescent="0.25">
      <c r="A5368" t="s">
        <v>241</v>
      </c>
      <c r="B5368" s="1">
        <v>45107</v>
      </c>
      <c r="C5368" t="s">
        <v>1238</v>
      </c>
      <c r="D5368" t="s">
        <v>1239</v>
      </c>
      <c r="E5368" s="4">
        <v>9114.0300000000007</v>
      </c>
      <c r="F5368" t="s">
        <v>567</v>
      </c>
      <c r="G5368" t="s">
        <v>471</v>
      </c>
      <c r="H5368" t="s">
        <v>308</v>
      </c>
      <c r="I5368" t="s">
        <v>309</v>
      </c>
      <c r="J5368" t="s">
        <v>264</v>
      </c>
      <c r="L5368" t="s">
        <v>378</v>
      </c>
      <c r="M5368" t="s">
        <v>379</v>
      </c>
      <c r="N5368" t="s">
        <v>487</v>
      </c>
    </row>
    <row r="5369" spans="1:14" hidden="1" x14ac:dyDescent="0.25">
      <c r="A5369" t="s">
        <v>241</v>
      </c>
      <c r="B5369" s="1">
        <v>45107</v>
      </c>
      <c r="C5369" t="s">
        <v>1330</v>
      </c>
      <c r="D5369" t="s">
        <v>1331</v>
      </c>
      <c r="E5369" s="4">
        <v>10985.859999999999</v>
      </c>
      <c r="F5369" t="s">
        <v>567</v>
      </c>
      <c r="G5369" t="s">
        <v>471</v>
      </c>
      <c r="H5369" t="s">
        <v>311</v>
      </c>
      <c r="I5369" t="s">
        <v>312</v>
      </c>
      <c r="J5369" t="s">
        <v>264</v>
      </c>
      <c r="L5369" t="s">
        <v>378</v>
      </c>
      <c r="M5369" t="s">
        <v>379</v>
      </c>
      <c r="N5369" t="s">
        <v>487</v>
      </c>
    </row>
    <row r="5370" spans="1:14" hidden="1" x14ac:dyDescent="0.25">
      <c r="A5370" t="s">
        <v>241</v>
      </c>
      <c r="B5370" s="1">
        <v>45107</v>
      </c>
      <c r="C5370" t="s">
        <v>1336</v>
      </c>
      <c r="D5370" t="s">
        <v>1337</v>
      </c>
      <c r="E5370" s="4">
        <v>26764.61</v>
      </c>
      <c r="F5370" t="s">
        <v>567</v>
      </c>
      <c r="G5370" t="s">
        <v>471</v>
      </c>
      <c r="H5370" t="s">
        <v>308</v>
      </c>
      <c r="I5370" t="s">
        <v>309</v>
      </c>
      <c r="J5370" t="s">
        <v>264</v>
      </c>
      <c r="K5370" t="s">
        <v>1244</v>
      </c>
      <c r="L5370" t="s">
        <v>378</v>
      </c>
      <c r="M5370" t="s">
        <v>379</v>
      </c>
      <c r="N5370" t="s">
        <v>488</v>
      </c>
    </row>
    <row r="5371" spans="1:14" hidden="1" x14ac:dyDescent="0.25">
      <c r="A5371" t="s">
        <v>241</v>
      </c>
      <c r="B5371" s="1">
        <v>45107</v>
      </c>
      <c r="C5371" t="s">
        <v>794</v>
      </c>
      <c r="D5371" t="s">
        <v>795</v>
      </c>
      <c r="E5371" s="4">
        <v>26220.6</v>
      </c>
      <c r="F5371" t="s">
        <v>567</v>
      </c>
      <c r="G5371" t="s">
        <v>471</v>
      </c>
      <c r="H5371" t="s">
        <v>301</v>
      </c>
      <c r="I5371" t="s">
        <v>302</v>
      </c>
      <c r="J5371" t="s">
        <v>258</v>
      </c>
      <c r="L5371" t="s">
        <v>378</v>
      </c>
      <c r="M5371" t="s">
        <v>379</v>
      </c>
      <c r="N5371" t="s">
        <v>482</v>
      </c>
    </row>
    <row r="5372" spans="1:14" hidden="1" x14ac:dyDescent="0.25">
      <c r="A5372" t="s">
        <v>241</v>
      </c>
      <c r="B5372" s="1">
        <v>45107</v>
      </c>
      <c r="C5372" t="s">
        <v>796</v>
      </c>
      <c r="D5372" t="s">
        <v>797</v>
      </c>
      <c r="E5372" s="4">
        <v>3468.29</v>
      </c>
      <c r="F5372" t="s">
        <v>567</v>
      </c>
      <c r="G5372" t="s">
        <v>471</v>
      </c>
      <c r="H5372" t="s">
        <v>301</v>
      </c>
      <c r="I5372" t="s">
        <v>302</v>
      </c>
      <c r="J5372" t="s">
        <v>258</v>
      </c>
      <c r="L5372" t="s">
        <v>378</v>
      </c>
      <c r="M5372" t="s">
        <v>379</v>
      </c>
      <c r="N5372" t="s">
        <v>482</v>
      </c>
    </row>
    <row r="5373" spans="1:14" hidden="1" x14ac:dyDescent="0.25">
      <c r="A5373" t="s">
        <v>241</v>
      </c>
      <c r="B5373" s="1">
        <v>45107</v>
      </c>
      <c r="C5373" t="s">
        <v>1302</v>
      </c>
      <c r="D5373" t="s">
        <v>1303</v>
      </c>
      <c r="E5373" s="4">
        <v>13846.65</v>
      </c>
      <c r="F5373" t="s">
        <v>567</v>
      </c>
      <c r="G5373" t="s">
        <v>471</v>
      </c>
      <c r="H5373" t="s">
        <v>301</v>
      </c>
      <c r="I5373" t="s">
        <v>302</v>
      </c>
      <c r="J5373" t="s">
        <v>258</v>
      </c>
      <c r="L5373" t="s">
        <v>378</v>
      </c>
      <c r="M5373" t="s">
        <v>379</v>
      </c>
      <c r="N5373" t="s">
        <v>482</v>
      </c>
    </row>
    <row r="5374" spans="1:14" hidden="1" x14ac:dyDescent="0.25">
      <c r="A5374" t="s">
        <v>241</v>
      </c>
      <c r="B5374" s="1">
        <v>45107</v>
      </c>
      <c r="C5374" t="s">
        <v>800</v>
      </c>
      <c r="D5374" t="s">
        <v>801</v>
      </c>
      <c r="E5374" s="4">
        <v>1375</v>
      </c>
      <c r="F5374" t="s">
        <v>567</v>
      </c>
      <c r="G5374" t="s">
        <v>471</v>
      </c>
      <c r="H5374" t="s">
        <v>308</v>
      </c>
      <c r="I5374" t="s">
        <v>309</v>
      </c>
      <c r="J5374" t="s">
        <v>264</v>
      </c>
      <c r="L5374" t="s">
        <v>378</v>
      </c>
      <c r="M5374" t="s">
        <v>379</v>
      </c>
      <c r="N5374" t="s">
        <v>487</v>
      </c>
    </row>
    <row r="5375" spans="1:14" hidden="1" x14ac:dyDescent="0.25">
      <c r="A5375" t="s">
        <v>241</v>
      </c>
      <c r="B5375" s="1">
        <v>45107</v>
      </c>
      <c r="C5375" t="s">
        <v>802</v>
      </c>
      <c r="D5375" t="s">
        <v>803</v>
      </c>
      <c r="E5375" s="4">
        <v>210</v>
      </c>
      <c r="F5375" t="s">
        <v>567</v>
      </c>
      <c r="G5375" t="s">
        <v>471</v>
      </c>
      <c r="H5375" t="s">
        <v>308</v>
      </c>
      <c r="I5375" t="s">
        <v>309</v>
      </c>
      <c r="J5375" t="s">
        <v>264</v>
      </c>
      <c r="L5375" t="s">
        <v>378</v>
      </c>
      <c r="M5375" t="s">
        <v>379</v>
      </c>
      <c r="N5375" t="s">
        <v>487</v>
      </c>
    </row>
    <row r="5376" spans="1:14" hidden="1" x14ac:dyDescent="0.25">
      <c r="A5376" t="s">
        <v>241</v>
      </c>
      <c r="B5376" s="1">
        <v>45107</v>
      </c>
      <c r="C5376" t="s">
        <v>804</v>
      </c>
      <c r="D5376" t="s">
        <v>805</v>
      </c>
      <c r="E5376" s="4">
        <v>8037.3099999999995</v>
      </c>
      <c r="F5376" t="s">
        <v>567</v>
      </c>
      <c r="G5376" t="s">
        <v>471</v>
      </c>
      <c r="H5376" t="s">
        <v>308</v>
      </c>
      <c r="I5376" t="s">
        <v>309</v>
      </c>
      <c r="J5376" t="s">
        <v>264</v>
      </c>
      <c r="L5376" t="s">
        <v>378</v>
      </c>
      <c r="M5376" t="s">
        <v>379</v>
      </c>
      <c r="N5376" t="s">
        <v>487</v>
      </c>
    </row>
    <row r="5377" spans="1:14" hidden="1" x14ac:dyDescent="0.25">
      <c r="A5377" t="s">
        <v>241</v>
      </c>
      <c r="B5377" s="1">
        <v>45107</v>
      </c>
      <c r="C5377" t="s">
        <v>808</v>
      </c>
      <c r="D5377" t="s">
        <v>809</v>
      </c>
      <c r="E5377" s="4">
        <v>597.41</v>
      </c>
      <c r="F5377" t="s">
        <v>567</v>
      </c>
      <c r="G5377" t="s">
        <v>471</v>
      </c>
      <c r="H5377" t="s">
        <v>308</v>
      </c>
      <c r="I5377" t="s">
        <v>309</v>
      </c>
      <c r="J5377" t="s">
        <v>264</v>
      </c>
      <c r="L5377" t="s">
        <v>378</v>
      </c>
      <c r="M5377" t="s">
        <v>379</v>
      </c>
      <c r="N5377" t="s">
        <v>487</v>
      </c>
    </row>
    <row r="5378" spans="1:14" hidden="1" x14ac:dyDescent="0.25">
      <c r="A5378" t="s">
        <v>241</v>
      </c>
      <c r="B5378" s="1">
        <v>45107</v>
      </c>
      <c r="C5378" t="s">
        <v>1240</v>
      </c>
      <c r="D5378" t="s">
        <v>1241</v>
      </c>
      <c r="E5378" s="4">
        <v>1983.7600000000002</v>
      </c>
      <c r="F5378" t="s">
        <v>567</v>
      </c>
      <c r="G5378" t="s">
        <v>471</v>
      </c>
      <c r="H5378" t="s">
        <v>317</v>
      </c>
      <c r="I5378" t="s">
        <v>318</v>
      </c>
      <c r="J5378" t="s">
        <v>276</v>
      </c>
      <c r="L5378" t="s">
        <v>390</v>
      </c>
      <c r="M5378" t="s">
        <v>391</v>
      </c>
      <c r="N5378" t="s">
        <v>487</v>
      </c>
    </row>
    <row r="5379" spans="1:14" hidden="1" x14ac:dyDescent="0.25">
      <c r="A5379" t="s">
        <v>241</v>
      </c>
      <c r="B5379" s="1">
        <v>45107</v>
      </c>
      <c r="C5379" t="s">
        <v>812</v>
      </c>
      <c r="D5379" t="s">
        <v>813</v>
      </c>
      <c r="E5379" s="4">
        <v>1482.3999999999999</v>
      </c>
      <c r="F5379" t="s">
        <v>567</v>
      </c>
      <c r="G5379" t="s">
        <v>471</v>
      </c>
      <c r="H5379" t="s">
        <v>308</v>
      </c>
      <c r="I5379" t="s">
        <v>309</v>
      </c>
      <c r="J5379" t="s">
        <v>264</v>
      </c>
      <c r="L5379" t="s">
        <v>378</v>
      </c>
      <c r="M5379" t="s">
        <v>379</v>
      </c>
      <c r="N5379" t="s">
        <v>487</v>
      </c>
    </row>
    <row r="5380" spans="1:14" hidden="1" x14ac:dyDescent="0.25">
      <c r="A5380" t="s">
        <v>241</v>
      </c>
      <c r="B5380" s="1">
        <v>45107</v>
      </c>
      <c r="C5380" t="s">
        <v>814</v>
      </c>
      <c r="D5380" t="s">
        <v>815</v>
      </c>
      <c r="E5380" s="4">
        <v>1576</v>
      </c>
      <c r="F5380" t="s">
        <v>567</v>
      </c>
      <c r="G5380" t="s">
        <v>471</v>
      </c>
      <c r="H5380" t="s">
        <v>308</v>
      </c>
      <c r="I5380" t="s">
        <v>309</v>
      </c>
      <c r="J5380" t="s">
        <v>264</v>
      </c>
      <c r="L5380" t="s">
        <v>378</v>
      </c>
      <c r="M5380" t="s">
        <v>379</v>
      </c>
      <c r="N5380" t="s">
        <v>480</v>
      </c>
    </row>
    <row r="5381" spans="1:14" hidden="1" x14ac:dyDescent="0.25">
      <c r="A5381" t="s">
        <v>241</v>
      </c>
      <c r="B5381" s="1">
        <v>45107</v>
      </c>
      <c r="C5381" t="s">
        <v>816</v>
      </c>
      <c r="D5381" t="s">
        <v>817</v>
      </c>
      <c r="E5381" s="4">
        <v>9937.1800000000258</v>
      </c>
      <c r="F5381" t="s">
        <v>567</v>
      </c>
      <c r="G5381" t="s">
        <v>471</v>
      </c>
      <c r="H5381" t="s">
        <v>308</v>
      </c>
      <c r="I5381" t="s">
        <v>309</v>
      </c>
      <c r="J5381" t="s">
        <v>264</v>
      </c>
      <c r="L5381" t="s">
        <v>378</v>
      </c>
      <c r="M5381" t="s">
        <v>379</v>
      </c>
      <c r="N5381" t="s">
        <v>477</v>
      </c>
    </row>
    <row r="5382" spans="1:14" hidden="1" x14ac:dyDescent="0.25">
      <c r="A5382" t="s">
        <v>241</v>
      </c>
      <c r="B5382" s="1">
        <v>45107</v>
      </c>
      <c r="C5382" t="s">
        <v>818</v>
      </c>
      <c r="D5382" t="s">
        <v>819</v>
      </c>
      <c r="E5382" s="4">
        <v>10.9</v>
      </c>
      <c r="F5382" t="s">
        <v>567</v>
      </c>
      <c r="G5382" t="s">
        <v>471</v>
      </c>
      <c r="H5382" t="s">
        <v>311</v>
      </c>
      <c r="I5382" t="s">
        <v>312</v>
      </c>
      <c r="J5382" t="s">
        <v>264</v>
      </c>
      <c r="L5382" t="s">
        <v>378</v>
      </c>
      <c r="M5382" t="s">
        <v>379</v>
      </c>
      <c r="N5382" t="s">
        <v>487</v>
      </c>
    </row>
    <row r="5383" spans="1:14" hidden="1" x14ac:dyDescent="0.25">
      <c r="A5383" t="s">
        <v>241</v>
      </c>
      <c r="B5383" s="1">
        <v>45107</v>
      </c>
      <c r="C5383" t="s">
        <v>820</v>
      </c>
      <c r="D5383" t="s">
        <v>821</v>
      </c>
      <c r="E5383" s="4">
        <v>306.00000000000023</v>
      </c>
      <c r="F5383" t="s">
        <v>567</v>
      </c>
      <c r="G5383" t="s">
        <v>471</v>
      </c>
      <c r="H5383" t="s">
        <v>311</v>
      </c>
      <c r="I5383" t="s">
        <v>312</v>
      </c>
      <c r="J5383" t="s">
        <v>264</v>
      </c>
      <c r="L5383" t="s">
        <v>378</v>
      </c>
      <c r="M5383" t="s">
        <v>379</v>
      </c>
      <c r="N5383" t="s">
        <v>487</v>
      </c>
    </row>
    <row r="5384" spans="1:14" hidden="1" x14ac:dyDescent="0.25">
      <c r="A5384" t="s">
        <v>241</v>
      </c>
      <c r="B5384" s="1">
        <v>45107</v>
      </c>
      <c r="C5384" t="s">
        <v>822</v>
      </c>
      <c r="D5384" t="s">
        <v>823</v>
      </c>
      <c r="E5384" s="4">
        <v>1170.7600000000002</v>
      </c>
      <c r="F5384" t="s">
        <v>567</v>
      </c>
      <c r="G5384" t="s">
        <v>471</v>
      </c>
      <c r="H5384" t="s">
        <v>308</v>
      </c>
      <c r="I5384" t="s">
        <v>309</v>
      </c>
      <c r="J5384" t="s">
        <v>264</v>
      </c>
      <c r="L5384" t="s">
        <v>378</v>
      </c>
      <c r="M5384" t="s">
        <v>379</v>
      </c>
      <c r="N5384" t="s">
        <v>477</v>
      </c>
    </row>
    <row r="5385" spans="1:14" hidden="1" x14ac:dyDescent="0.25">
      <c r="A5385" t="s">
        <v>241</v>
      </c>
      <c r="B5385" s="1">
        <v>45107</v>
      </c>
      <c r="C5385" t="s">
        <v>826</v>
      </c>
      <c r="D5385" t="s">
        <v>827</v>
      </c>
      <c r="E5385" s="4">
        <v>6.16</v>
      </c>
      <c r="F5385" t="s">
        <v>567</v>
      </c>
      <c r="G5385" t="s">
        <v>471</v>
      </c>
      <c r="H5385" t="s">
        <v>311</v>
      </c>
      <c r="I5385" t="s">
        <v>312</v>
      </c>
      <c r="J5385" t="s">
        <v>264</v>
      </c>
      <c r="L5385" t="s">
        <v>378</v>
      </c>
      <c r="M5385" t="s">
        <v>379</v>
      </c>
      <c r="N5385" t="s">
        <v>487</v>
      </c>
    </row>
    <row r="5386" spans="1:14" hidden="1" x14ac:dyDescent="0.25">
      <c r="A5386" t="s">
        <v>241</v>
      </c>
      <c r="B5386" s="1">
        <v>45107</v>
      </c>
      <c r="C5386" t="s">
        <v>828</v>
      </c>
      <c r="D5386" t="s">
        <v>829</v>
      </c>
      <c r="E5386" s="4">
        <v>1040.67</v>
      </c>
      <c r="F5386" t="s">
        <v>567</v>
      </c>
      <c r="G5386" t="s">
        <v>471</v>
      </c>
      <c r="H5386" t="s">
        <v>308</v>
      </c>
      <c r="I5386" t="s">
        <v>309</v>
      </c>
      <c r="J5386" t="s">
        <v>264</v>
      </c>
      <c r="L5386" t="s">
        <v>378</v>
      </c>
      <c r="M5386" t="s">
        <v>379</v>
      </c>
      <c r="N5386" t="s">
        <v>487</v>
      </c>
    </row>
    <row r="5387" spans="1:14" hidden="1" x14ac:dyDescent="0.25">
      <c r="A5387" t="s">
        <v>241</v>
      </c>
      <c r="B5387" s="1">
        <v>45107</v>
      </c>
      <c r="C5387" t="s">
        <v>1247</v>
      </c>
      <c r="D5387" t="s">
        <v>1248</v>
      </c>
      <c r="E5387" s="4">
        <v>10220.719999999999</v>
      </c>
      <c r="F5387" t="s">
        <v>567</v>
      </c>
      <c r="G5387" t="s">
        <v>471</v>
      </c>
      <c r="H5387" t="s">
        <v>308</v>
      </c>
      <c r="I5387" t="s">
        <v>309</v>
      </c>
      <c r="J5387" t="s">
        <v>264</v>
      </c>
      <c r="L5387" t="s">
        <v>378</v>
      </c>
      <c r="M5387" t="s">
        <v>379</v>
      </c>
      <c r="N5387" t="s">
        <v>480</v>
      </c>
    </row>
    <row r="5388" spans="1:14" hidden="1" x14ac:dyDescent="0.25">
      <c r="A5388" t="s">
        <v>241</v>
      </c>
      <c r="B5388" s="1">
        <v>45107</v>
      </c>
      <c r="C5388" t="s">
        <v>1249</v>
      </c>
      <c r="D5388" t="s">
        <v>1250</v>
      </c>
      <c r="E5388" s="4">
        <v>11864.5</v>
      </c>
      <c r="F5388" t="s">
        <v>567</v>
      </c>
      <c r="G5388" t="s">
        <v>471</v>
      </c>
      <c r="H5388" t="s">
        <v>308</v>
      </c>
      <c r="I5388" t="s">
        <v>309</v>
      </c>
      <c r="J5388" t="s">
        <v>264</v>
      </c>
      <c r="K5388" t="s">
        <v>1251</v>
      </c>
      <c r="L5388" t="s">
        <v>378</v>
      </c>
      <c r="M5388" t="s">
        <v>379</v>
      </c>
      <c r="N5388" t="s">
        <v>488</v>
      </c>
    </row>
    <row r="5389" spans="1:14" hidden="1" x14ac:dyDescent="0.25">
      <c r="A5389" t="s">
        <v>241</v>
      </c>
      <c r="B5389" s="1">
        <v>45107</v>
      </c>
      <c r="C5389" t="s">
        <v>1242</v>
      </c>
      <c r="D5389" t="s">
        <v>1243</v>
      </c>
      <c r="E5389" s="4">
        <v>23242.010000000002</v>
      </c>
      <c r="F5389" t="s">
        <v>567</v>
      </c>
      <c r="G5389" t="s">
        <v>471</v>
      </c>
      <c r="H5389" t="s">
        <v>308</v>
      </c>
      <c r="I5389" t="s">
        <v>309</v>
      </c>
      <c r="J5389" t="s">
        <v>264</v>
      </c>
      <c r="K5389" t="s">
        <v>1244</v>
      </c>
      <c r="L5389" t="s">
        <v>378</v>
      </c>
      <c r="M5389" t="s">
        <v>379</v>
      </c>
      <c r="N5389" t="s">
        <v>480</v>
      </c>
    </row>
    <row r="5390" spans="1:14" hidden="1" x14ac:dyDescent="0.25">
      <c r="A5390" t="s">
        <v>241</v>
      </c>
      <c r="B5390" s="1">
        <v>45107</v>
      </c>
      <c r="C5390" t="s">
        <v>832</v>
      </c>
      <c r="D5390" t="s">
        <v>833</v>
      </c>
      <c r="E5390" s="4">
        <v>6000</v>
      </c>
      <c r="F5390" t="s">
        <v>567</v>
      </c>
      <c r="G5390" t="s">
        <v>471</v>
      </c>
      <c r="H5390" t="s">
        <v>310</v>
      </c>
      <c r="I5390" t="s">
        <v>263</v>
      </c>
      <c r="J5390" t="s">
        <v>262</v>
      </c>
      <c r="L5390" t="s">
        <v>380</v>
      </c>
      <c r="M5390" t="s">
        <v>381</v>
      </c>
      <c r="N5390" t="s">
        <v>487</v>
      </c>
    </row>
    <row r="5391" spans="1:14" hidden="1" x14ac:dyDescent="0.25">
      <c r="A5391" t="s">
        <v>241</v>
      </c>
      <c r="B5391" s="1">
        <v>45107</v>
      </c>
      <c r="C5391" t="s">
        <v>834</v>
      </c>
      <c r="D5391" t="s">
        <v>835</v>
      </c>
      <c r="E5391" s="4">
        <v>23800</v>
      </c>
      <c r="F5391" t="s">
        <v>567</v>
      </c>
      <c r="G5391" t="s">
        <v>471</v>
      </c>
      <c r="H5391" t="s">
        <v>310</v>
      </c>
      <c r="I5391" t="s">
        <v>263</v>
      </c>
      <c r="J5391" t="s">
        <v>262</v>
      </c>
      <c r="L5391" t="s">
        <v>380</v>
      </c>
      <c r="M5391" t="s">
        <v>381</v>
      </c>
      <c r="N5391" t="s">
        <v>487</v>
      </c>
    </row>
    <row r="5392" spans="1:14" hidden="1" x14ac:dyDescent="0.25">
      <c r="A5392" t="s">
        <v>241</v>
      </c>
      <c r="B5392" s="1">
        <v>45107</v>
      </c>
      <c r="C5392" t="s">
        <v>836</v>
      </c>
      <c r="D5392" t="s">
        <v>837</v>
      </c>
      <c r="E5392" s="4">
        <v>600</v>
      </c>
      <c r="F5392" t="s">
        <v>567</v>
      </c>
      <c r="G5392" t="s">
        <v>471</v>
      </c>
      <c r="H5392" t="s">
        <v>310</v>
      </c>
      <c r="I5392" t="s">
        <v>263</v>
      </c>
      <c r="J5392" t="s">
        <v>262</v>
      </c>
      <c r="L5392" t="s">
        <v>380</v>
      </c>
      <c r="M5392" t="s">
        <v>381</v>
      </c>
      <c r="N5392" t="s">
        <v>487</v>
      </c>
    </row>
    <row r="5393" spans="1:14" hidden="1" x14ac:dyDescent="0.25">
      <c r="A5393" t="s">
        <v>241</v>
      </c>
      <c r="B5393" s="1">
        <v>45107</v>
      </c>
      <c r="C5393" t="s">
        <v>840</v>
      </c>
      <c r="D5393" t="s">
        <v>841</v>
      </c>
      <c r="E5393" s="4">
        <v>18083.88</v>
      </c>
      <c r="F5393" t="s">
        <v>567</v>
      </c>
      <c r="G5393" t="s">
        <v>471</v>
      </c>
      <c r="H5393" t="s">
        <v>310</v>
      </c>
      <c r="I5393" t="s">
        <v>263</v>
      </c>
      <c r="J5393" t="s">
        <v>262</v>
      </c>
      <c r="L5393" t="s">
        <v>380</v>
      </c>
      <c r="M5393" t="s">
        <v>381</v>
      </c>
      <c r="N5393" t="s">
        <v>487</v>
      </c>
    </row>
    <row r="5394" spans="1:14" hidden="1" x14ac:dyDescent="0.25">
      <c r="A5394" t="s">
        <v>241</v>
      </c>
      <c r="B5394" s="1">
        <v>45107</v>
      </c>
      <c r="C5394" t="s">
        <v>842</v>
      </c>
      <c r="D5394" t="s">
        <v>843</v>
      </c>
      <c r="E5394" s="4">
        <v>600</v>
      </c>
      <c r="F5394" t="s">
        <v>567</v>
      </c>
      <c r="G5394" t="s">
        <v>471</v>
      </c>
      <c r="H5394" t="s">
        <v>310</v>
      </c>
      <c r="I5394" t="s">
        <v>263</v>
      </c>
      <c r="J5394" t="s">
        <v>262</v>
      </c>
      <c r="L5394" t="s">
        <v>380</v>
      </c>
      <c r="M5394" t="s">
        <v>381</v>
      </c>
      <c r="N5394" t="s">
        <v>487</v>
      </c>
    </row>
    <row r="5395" spans="1:14" hidden="1" x14ac:dyDescent="0.25">
      <c r="A5395" t="s">
        <v>241</v>
      </c>
      <c r="B5395" s="1">
        <v>45107</v>
      </c>
      <c r="C5395" t="s">
        <v>844</v>
      </c>
      <c r="D5395" t="s">
        <v>845</v>
      </c>
      <c r="E5395" s="4">
        <v>13226.440000000002</v>
      </c>
      <c r="F5395" t="s">
        <v>567</v>
      </c>
      <c r="G5395" t="s">
        <v>471</v>
      </c>
      <c r="H5395" t="s">
        <v>310</v>
      </c>
      <c r="I5395" t="s">
        <v>263</v>
      </c>
      <c r="J5395" t="s">
        <v>262</v>
      </c>
      <c r="L5395" t="s">
        <v>380</v>
      </c>
      <c r="M5395" t="s">
        <v>381</v>
      </c>
      <c r="N5395" t="s">
        <v>487</v>
      </c>
    </row>
    <row r="5396" spans="1:14" hidden="1" x14ac:dyDescent="0.25">
      <c r="A5396" t="s">
        <v>241</v>
      </c>
      <c r="B5396" s="1">
        <v>45107</v>
      </c>
      <c r="C5396" t="s">
        <v>857</v>
      </c>
      <c r="D5396" t="s">
        <v>858</v>
      </c>
      <c r="E5396" s="4">
        <v>21720</v>
      </c>
      <c r="F5396" t="s">
        <v>567</v>
      </c>
      <c r="G5396" t="s">
        <v>471</v>
      </c>
      <c r="H5396" t="s">
        <v>310</v>
      </c>
      <c r="I5396" t="s">
        <v>263</v>
      </c>
      <c r="J5396" t="s">
        <v>262</v>
      </c>
      <c r="L5396" t="s">
        <v>380</v>
      </c>
      <c r="M5396" t="s">
        <v>381</v>
      </c>
      <c r="N5396" t="s">
        <v>487</v>
      </c>
    </row>
    <row r="5397" spans="1:14" hidden="1" x14ac:dyDescent="0.25">
      <c r="A5397" t="s">
        <v>241</v>
      </c>
      <c r="B5397" s="1">
        <v>45107</v>
      </c>
      <c r="C5397" t="s">
        <v>1254</v>
      </c>
      <c r="D5397" t="s">
        <v>1255</v>
      </c>
      <c r="E5397" s="4">
        <v>14191</v>
      </c>
      <c r="F5397" t="s">
        <v>567</v>
      </c>
      <c r="G5397" t="s">
        <v>471</v>
      </c>
      <c r="H5397" t="s">
        <v>310</v>
      </c>
      <c r="I5397" t="s">
        <v>263</v>
      </c>
      <c r="J5397" t="s">
        <v>262</v>
      </c>
      <c r="L5397" t="s">
        <v>380</v>
      </c>
      <c r="M5397" t="s">
        <v>381</v>
      </c>
      <c r="N5397" t="s">
        <v>487</v>
      </c>
    </row>
    <row r="5398" spans="1:14" hidden="1" x14ac:dyDescent="0.25">
      <c r="A5398" t="s">
        <v>241</v>
      </c>
      <c r="B5398" s="1">
        <v>45107</v>
      </c>
      <c r="C5398" t="s">
        <v>1304</v>
      </c>
      <c r="D5398" t="s">
        <v>1305</v>
      </c>
      <c r="E5398" s="4">
        <v>15000</v>
      </c>
      <c r="F5398" t="s">
        <v>567</v>
      </c>
      <c r="G5398" t="s">
        <v>471</v>
      </c>
      <c r="H5398" t="s">
        <v>310</v>
      </c>
      <c r="I5398" t="s">
        <v>263</v>
      </c>
      <c r="J5398" t="s">
        <v>262</v>
      </c>
      <c r="L5398" t="s">
        <v>380</v>
      </c>
      <c r="M5398" t="s">
        <v>381</v>
      </c>
      <c r="N5398" t="s">
        <v>487</v>
      </c>
    </row>
    <row r="5399" spans="1:14" hidden="1" x14ac:dyDescent="0.25">
      <c r="A5399" t="s">
        <v>241</v>
      </c>
      <c r="B5399" s="1">
        <v>45107</v>
      </c>
      <c r="C5399" t="s">
        <v>1306</v>
      </c>
      <c r="D5399" t="s">
        <v>1307</v>
      </c>
      <c r="E5399" s="4">
        <v>1500</v>
      </c>
      <c r="F5399" t="s">
        <v>567</v>
      </c>
      <c r="G5399" t="s">
        <v>471</v>
      </c>
      <c r="H5399" t="s">
        <v>310</v>
      </c>
      <c r="I5399" t="s">
        <v>263</v>
      </c>
      <c r="J5399" t="s">
        <v>262</v>
      </c>
      <c r="L5399" t="s">
        <v>380</v>
      </c>
      <c r="M5399" t="s">
        <v>381</v>
      </c>
      <c r="N5399" t="s">
        <v>487</v>
      </c>
    </row>
    <row r="5400" spans="1:14" hidden="1" x14ac:dyDescent="0.25">
      <c r="A5400" t="s">
        <v>241</v>
      </c>
      <c r="B5400" s="1">
        <v>45107</v>
      </c>
      <c r="C5400" t="s">
        <v>1338</v>
      </c>
      <c r="D5400" t="s">
        <v>1339</v>
      </c>
      <c r="E5400" s="4">
        <v>7200</v>
      </c>
      <c r="F5400" t="s">
        <v>567</v>
      </c>
      <c r="G5400" t="s">
        <v>471</v>
      </c>
      <c r="H5400" t="s">
        <v>310</v>
      </c>
      <c r="I5400" t="s">
        <v>263</v>
      </c>
      <c r="J5400" t="s">
        <v>262</v>
      </c>
      <c r="L5400" t="s">
        <v>380</v>
      </c>
      <c r="M5400" t="s">
        <v>381</v>
      </c>
      <c r="N5400" t="s">
        <v>487</v>
      </c>
    </row>
    <row r="5401" spans="1:14" hidden="1" x14ac:dyDescent="0.25">
      <c r="A5401" t="s">
        <v>241</v>
      </c>
      <c r="B5401" s="1">
        <v>45107</v>
      </c>
      <c r="C5401" t="s">
        <v>861</v>
      </c>
      <c r="D5401" t="s">
        <v>862</v>
      </c>
      <c r="E5401" s="4">
        <v>15000</v>
      </c>
      <c r="F5401" t="s">
        <v>567</v>
      </c>
      <c r="G5401" t="s">
        <v>471</v>
      </c>
      <c r="H5401" t="s">
        <v>311</v>
      </c>
      <c r="I5401" t="s">
        <v>312</v>
      </c>
      <c r="J5401" t="s">
        <v>264</v>
      </c>
      <c r="L5401" t="s">
        <v>380</v>
      </c>
      <c r="M5401" t="s">
        <v>381</v>
      </c>
      <c r="N5401" t="s">
        <v>487</v>
      </c>
    </row>
    <row r="5402" spans="1:14" hidden="1" x14ac:dyDescent="0.25">
      <c r="A5402" t="s">
        <v>241</v>
      </c>
      <c r="B5402" s="1">
        <v>45107</v>
      </c>
      <c r="C5402" t="s">
        <v>867</v>
      </c>
      <c r="D5402" t="s">
        <v>868</v>
      </c>
      <c r="E5402" s="4">
        <v>15562.689999999999</v>
      </c>
      <c r="F5402" t="s">
        <v>567</v>
      </c>
      <c r="G5402" t="s">
        <v>471</v>
      </c>
      <c r="H5402" t="s">
        <v>311</v>
      </c>
      <c r="I5402" t="s">
        <v>312</v>
      </c>
      <c r="J5402" t="s">
        <v>264</v>
      </c>
      <c r="L5402" t="s">
        <v>380</v>
      </c>
      <c r="M5402" t="s">
        <v>381</v>
      </c>
      <c r="N5402" t="s">
        <v>487</v>
      </c>
    </row>
    <row r="5403" spans="1:14" hidden="1" x14ac:dyDescent="0.25">
      <c r="A5403" t="s">
        <v>241</v>
      </c>
      <c r="B5403" s="1">
        <v>45107</v>
      </c>
      <c r="C5403" t="s">
        <v>869</v>
      </c>
      <c r="D5403" t="s">
        <v>870</v>
      </c>
      <c r="E5403" s="4">
        <v>5323.98</v>
      </c>
      <c r="F5403" t="s">
        <v>567</v>
      </c>
      <c r="G5403" t="s">
        <v>471</v>
      </c>
      <c r="H5403" t="s">
        <v>311</v>
      </c>
      <c r="I5403" t="s">
        <v>312</v>
      </c>
      <c r="J5403" t="s">
        <v>264</v>
      </c>
      <c r="L5403" t="s">
        <v>380</v>
      </c>
      <c r="M5403" t="s">
        <v>381</v>
      </c>
      <c r="N5403" t="s">
        <v>487</v>
      </c>
    </row>
    <row r="5404" spans="1:14" hidden="1" x14ac:dyDescent="0.25">
      <c r="A5404" t="s">
        <v>241</v>
      </c>
      <c r="B5404" s="1">
        <v>45107</v>
      </c>
      <c r="C5404" t="s">
        <v>1332</v>
      </c>
      <c r="D5404" t="s">
        <v>1333</v>
      </c>
      <c r="E5404" s="4">
        <v>7042.09</v>
      </c>
      <c r="F5404" t="s">
        <v>567</v>
      </c>
      <c r="G5404" t="s">
        <v>471</v>
      </c>
      <c r="H5404" t="s">
        <v>311</v>
      </c>
      <c r="I5404" t="s">
        <v>312</v>
      </c>
      <c r="J5404" t="s">
        <v>264</v>
      </c>
      <c r="L5404" t="s">
        <v>380</v>
      </c>
      <c r="M5404" t="s">
        <v>381</v>
      </c>
      <c r="N5404" t="s">
        <v>482</v>
      </c>
    </row>
    <row r="5405" spans="1:14" hidden="1" x14ac:dyDescent="0.25">
      <c r="A5405" t="s">
        <v>241</v>
      </c>
      <c r="B5405" s="1">
        <v>45107</v>
      </c>
      <c r="C5405" t="s">
        <v>911</v>
      </c>
      <c r="D5405" t="s">
        <v>912</v>
      </c>
      <c r="E5405" s="4">
        <v>6865.93</v>
      </c>
      <c r="F5405" t="s">
        <v>567</v>
      </c>
      <c r="G5405" t="s">
        <v>471</v>
      </c>
      <c r="H5405" t="s">
        <v>313</v>
      </c>
      <c r="I5405" t="s">
        <v>314</v>
      </c>
      <c r="J5405" t="s">
        <v>268</v>
      </c>
      <c r="L5405" t="s">
        <v>384</v>
      </c>
      <c r="M5405" t="s">
        <v>385</v>
      </c>
      <c r="N5405" t="s">
        <v>489</v>
      </c>
    </row>
    <row r="5406" spans="1:14" hidden="1" x14ac:dyDescent="0.25">
      <c r="A5406" t="s">
        <v>241</v>
      </c>
      <c r="B5406" s="1">
        <v>45107</v>
      </c>
      <c r="C5406" t="s">
        <v>919</v>
      </c>
      <c r="D5406" t="s">
        <v>920</v>
      </c>
      <c r="E5406" s="4">
        <v>8209.09</v>
      </c>
      <c r="F5406" t="s">
        <v>567</v>
      </c>
      <c r="G5406" t="s">
        <v>471</v>
      </c>
      <c r="H5406" t="s">
        <v>313</v>
      </c>
      <c r="I5406" t="s">
        <v>314</v>
      </c>
      <c r="J5406" t="s">
        <v>268</v>
      </c>
      <c r="L5406" t="s">
        <v>384</v>
      </c>
      <c r="M5406" t="s">
        <v>385</v>
      </c>
      <c r="N5406" t="s">
        <v>489</v>
      </c>
    </row>
    <row r="5407" spans="1:14" hidden="1" x14ac:dyDescent="0.25">
      <c r="A5407" t="s">
        <v>241</v>
      </c>
      <c r="B5407" s="1">
        <v>45107</v>
      </c>
      <c r="C5407" t="s">
        <v>924</v>
      </c>
      <c r="D5407" t="s">
        <v>925</v>
      </c>
      <c r="E5407" s="4">
        <v>18514.32</v>
      </c>
      <c r="F5407" t="s">
        <v>567</v>
      </c>
      <c r="G5407" t="s">
        <v>471</v>
      </c>
      <c r="H5407" t="s">
        <v>303</v>
      </c>
      <c r="I5407" t="s">
        <v>304</v>
      </c>
      <c r="J5407" t="s">
        <v>268</v>
      </c>
      <c r="L5407" t="s">
        <v>384</v>
      </c>
      <c r="M5407" t="s">
        <v>385</v>
      </c>
      <c r="N5407" t="s">
        <v>489</v>
      </c>
    </row>
    <row r="5408" spans="1:14" hidden="1" x14ac:dyDescent="0.25">
      <c r="A5408" t="s">
        <v>241</v>
      </c>
      <c r="B5408" s="1">
        <v>45107</v>
      </c>
      <c r="C5408" t="s">
        <v>927</v>
      </c>
      <c r="D5408" t="s">
        <v>928</v>
      </c>
      <c r="E5408" s="4">
        <v>5953.6500000000005</v>
      </c>
      <c r="F5408" t="s">
        <v>567</v>
      </c>
      <c r="G5408" t="s">
        <v>471</v>
      </c>
      <c r="H5408" t="s">
        <v>313</v>
      </c>
      <c r="I5408" t="s">
        <v>314</v>
      </c>
      <c r="J5408" t="s">
        <v>268</v>
      </c>
      <c r="L5408" t="s">
        <v>384</v>
      </c>
      <c r="M5408" t="s">
        <v>385</v>
      </c>
      <c r="N5408" t="s">
        <v>489</v>
      </c>
    </row>
    <row r="5409" spans="1:14" hidden="1" x14ac:dyDescent="0.25">
      <c r="A5409" t="s">
        <v>241</v>
      </c>
      <c r="B5409" s="1">
        <v>45107</v>
      </c>
      <c r="C5409" t="s">
        <v>931</v>
      </c>
      <c r="D5409" t="s">
        <v>932</v>
      </c>
      <c r="E5409" s="4">
        <v>8468.08</v>
      </c>
      <c r="F5409" t="s">
        <v>567</v>
      </c>
      <c r="G5409" t="s">
        <v>471</v>
      </c>
      <c r="H5409" t="s">
        <v>303</v>
      </c>
      <c r="I5409" t="s">
        <v>304</v>
      </c>
      <c r="J5409" t="s">
        <v>268</v>
      </c>
      <c r="L5409" t="s">
        <v>384</v>
      </c>
      <c r="M5409" t="s">
        <v>385</v>
      </c>
      <c r="N5409" t="s">
        <v>489</v>
      </c>
    </row>
    <row r="5410" spans="1:14" hidden="1" x14ac:dyDescent="0.25">
      <c r="A5410" t="s">
        <v>241</v>
      </c>
      <c r="B5410" s="1">
        <v>45107</v>
      </c>
      <c r="C5410" t="s">
        <v>938</v>
      </c>
      <c r="D5410" t="s">
        <v>939</v>
      </c>
      <c r="E5410" s="4">
        <v>13569.41</v>
      </c>
      <c r="F5410" t="s">
        <v>567</v>
      </c>
      <c r="G5410" t="s">
        <v>471</v>
      </c>
      <c r="H5410" t="s">
        <v>313</v>
      </c>
      <c r="I5410" t="s">
        <v>314</v>
      </c>
      <c r="J5410" t="s">
        <v>268</v>
      </c>
      <c r="L5410" t="s">
        <v>384</v>
      </c>
      <c r="M5410" t="s">
        <v>385</v>
      </c>
      <c r="N5410" t="s">
        <v>489</v>
      </c>
    </row>
    <row r="5411" spans="1:14" hidden="1" x14ac:dyDescent="0.25">
      <c r="A5411" t="s">
        <v>241</v>
      </c>
      <c r="B5411" s="1">
        <v>45107</v>
      </c>
      <c r="C5411" t="s">
        <v>942</v>
      </c>
      <c r="D5411" t="s">
        <v>943</v>
      </c>
      <c r="E5411" s="4">
        <v>6019.9800000000005</v>
      </c>
      <c r="F5411" t="s">
        <v>567</v>
      </c>
      <c r="G5411" t="s">
        <v>471</v>
      </c>
      <c r="H5411" t="s">
        <v>313</v>
      </c>
      <c r="I5411" t="s">
        <v>314</v>
      </c>
      <c r="J5411" t="s">
        <v>268</v>
      </c>
      <c r="L5411" t="s">
        <v>384</v>
      </c>
      <c r="M5411" t="s">
        <v>385</v>
      </c>
      <c r="N5411" t="s">
        <v>489</v>
      </c>
    </row>
    <row r="5412" spans="1:14" hidden="1" x14ac:dyDescent="0.25">
      <c r="A5412" t="s">
        <v>241</v>
      </c>
      <c r="B5412" s="1">
        <v>45107</v>
      </c>
      <c r="C5412" t="s">
        <v>945</v>
      </c>
      <c r="D5412" t="s">
        <v>946</v>
      </c>
      <c r="E5412" s="4">
        <v>132</v>
      </c>
      <c r="F5412" t="s">
        <v>567</v>
      </c>
      <c r="G5412" t="s">
        <v>471</v>
      </c>
      <c r="H5412" t="s">
        <v>313</v>
      </c>
      <c r="I5412" t="s">
        <v>314</v>
      </c>
      <c r="J5412" t="s">
        <v>268</v>
      </c>
      <c r="L5412" t="s">
        <v>384</v>
      </c>
      <c r="M5412" t="s">
        <v>385</v>
      </c>
      <c r="N5412" t="s">
        <v>489</v>
      </c>
    </row>
    <row r="5413" spans="1:14" hidden="1" x14ac:dyDescent="0.25">
      <c r="A5413" t="s">
        <v>241</v>
      </c>
      <c r="B5413" s="1">
        <v>45107</v>
      </c>
      <c r="C5413" t="s">
        <v>952</v>
      </c>
      <c r="D5413" t="s">
        <v>953</v>
      </c>
      <c r="E5413" s="4">
        <v>660483</v>
      </c>
      <c r="F5413" t="s">
        <v>567</v>
      </c>
      <c r="G5413" t="s">
        <v>471</v>
      </c>
      <c r="H5413" t="s">
        <v>246</v>
      </c>
      <c r="I5413" t="s">
        <v>247</v>
      </c>
      <c r="J5413" t="s">
        <v>246</v>
      </c>
      <c r="L5413" t="s">
        <v>370</v>
      </c>
      <c r="M5413" t="s">
        <v>371</v>
      </c>
      <c r="N5413" t="s">
        <v>482</v>
      </c>
    </row>
    <row r="5414" spans="1:14" hidden="1" x14ac:dyDescent="0.25">
      <c r="A5414" t="s">
        <v>241</v>
      </c>
      <c r="B5414" s="1">
        <v>45107</v>
      </c>
      <c r="C5414" t="s">
        <v>955</v>
      </c>
      <c r="D5414" t="s">
        <v>956</v>
      </c>
      <c r="E5414" s="4">
        <v>883958.85</v>
      </c>
      <c r="F5414" t="s">
        <v>567</v>
      </c>
      <c r="G5414" t="s">
        <v>471</v>
      </c>
      <c r="H5414" t="s">
        <v>293</v>
      </c>
      <c r="I5414" t="s">
        <v>294</v>
      </c>
      <c r="J5414" t="s">
        <v>251</v>
      </c>
      <c r="L5414" t="s">
        <v>386</v>
      </c>
      <c r="M5414" t="s">
        <v>387</v>
      </c>
      <c r="N5414" t="s">
        <v>482</v>
      </c>
    </row>
    <row r="5415" spans="1:14" hidden="1" x14ac:dyDescent="0.25">
      <c r="A5415" t="s">
        <v>241</v>
      </c>
      <c r="B5415" s="1">
        <v>45107</v>
      </c>
      <c r="C5415" t="s">
        <v>961</v>
      </c>
      <c r="D5415" t="s">
        <v>962</v>
      </c>
      <c r="E5415" s="4">
        <v>2869</v>
      </c>
      <c r="F5415" t="s">
        <v>567</v>
      </c>
      <c r="G5415" t="s">
        <v>471</v>
      </c>
      <c r="H5415" t="s">
        <v>311</v>
      </c>
      <c r="I5415" t="s">
        <v>312</v>
      </c>
      <c r="J5415" t="s">
        <v>264</v>
      </c>
      <c r="L5415" t="s">
        <v>390</v>
      </c>
      <c r="M5415" t="s">
        <v>391</v>
      </c>
      <c r="N5415" t="s">
        <v>487</v>
      </c>
    </row>
    <row r="5416" spans="1:14" hidden="1" x14ac:dyDescent="0.25">
      <c r="A5416" t="s">
        <v>241</v>
      </c>
      <c r="B5416" s="1">
        <v>45107</v>
      </c>
      <c r="C5416" t="s">
        <v>963</v>
      </c>
      <c r="D5416" t="s">
        <v>964</v>
      </c>
      <c r="E5416" s="4">
        <v>500</v>
      </c>
      <c r="F5416" t="s">
        <v>567</v>
      </c>
      <c r="G5416" t="s">
        <v>471</v>
      </c>
      <c r="H5416" t="s">
        <v>311</v>
      </c>
      <c r="I5416" t="s">
        <v>312</v>
      </c>
      <c r="J5416" t="s">
        <v>264</v>
      </c>
      <c r="L5416" t="s">
        <v>390</v>
      </c>
      <c r="M5416" t="s">
        <v>391</v>
      </c>
      <c r="N5416" t="s">
        <v>487</v>
      </c>
    </row>
    <row r="5417" spans="1:14" hidden="1" x14ac:dyDescent="0.25">
      <c r="A5417" t="s">
        <v>241</v>
      </c>
      <c r="B5417" s="1">
        <v>45107</v>
      </c>
      <c r="C5417" t="s">
        <v>971</v>
      </c>
      <c r="D5417" t="s">
        <v>972</v>
      </c>
      <c r="E5417" s="4">
        <v>1648.74</v>
      </c>
      <c r="F5417" t="s">
        <v>567</v>
      </c>
      <c r="G5417" t="s">
        <v>471</v>
      </c>
      <c r="H5417" t="s">
        <v>311</v>
      </c>
      <c r="I5417" t="s">
        <v>312</v>
      </c>
      <c r="J5417" t="s">
        <v>264</v>
      </c>
      <c r="L5417" t="s">
        <v>390</v>
      </c>
      <c r="M5417" t="s">
        <v>391</v>
      </c>
      <c r="N5417" t="s">
        <v>487</v>
      </c>
    </row>
    <row r="5418" spans="1:14" hidden="1" x14ac:dyDescent="0.25">
      <c r="A5418" t="s">
        <v>241</v>
      </c>
      <c r="B5418" s="1">
        <v>45107</v>
      </c>
      <c r="C5418" t="s">
        <v>973</v>
      </c>
      <c r="D5418" t="s">
        <v>974</v>
      </c>
      <c r="E5418" s="4">
        <v>5740</v>
      </c>
      <c r="F5418" t="s">
        <v>567</v>
      </c>
      <c r="G5418" t="s">
        <v>471</v>
      </c>
      <c r="H5418" t="s">
        <v>311</v>
      </c>
      <c r="I5418" t="s">
        <v>312</v>
      </c>
      <c r="J5418" t="s">
        <v>264</v>
      </c>
      <c r="L5418" t="s">
        <v>390</v>
      </c>
      <c r="M5418" t="s">
        <v>391</v>
      </c>
      <c r="N5418" t="s">
        <v>487</v>
      </c>
    </row>
    <row r="5419" spans="1:14" hidden="1" x14ac:dyDescent="0.25">
      <c r="A5419" t="s">
        <v>241</v>
      </c>
      <c r="B5419" s="1">
        <v>45107</v>
      </c>
      <c r="C5419" t="s">
        <v>977</v>
      </c>
      <c r="D5419" t="s">
        <v>978</v>
      </c>
      <c r="E5419" s="4">
        <v>3061.6200000000008</v>
      </c>
      <c r="F5419" t="s">
        <v>567</v>
      </c>
      <c r="G5419" t="s">
        <v>471</v>
      </c>
      <c r="H5419" t="s">
        <v>311</v>
      </c>
      <c r="I5419" t="s">
        <v>312</v>
      </c>
      <c r="J5419" t="s">
        <v>264</v>
      </c>
      <c r="L5419" t="s">
        <v>390</v>
      </c>
      <c r="M5419" t="s">
        <v>391</v>
      </c>
      <c r="N5419" t="s">
        <v>487</v>
      </c>
    </row>
    <row r="5420" spans="1:14" hidden="1" x14ac:dyDescent="0.25">
      <c r="A5420" t="s">
        <v>241</v>
      </c>
      <c r="B5420" s="1">
        <v>45107</v>
      </c>
      <c r="C5420" t="s">
        <v>981</v>
      </c>
      <c r="D5420" t="s">
        <v>982</v>
      </c>
      <c r="E5420" s="4">
        <v>1435.84</v>
      </c>
      <c r="F5420" t="s">
        <v>567</v>
      </c>
      <c r="G5420" t="s">
        <v>471</v>
      </c>
      <c r="H5420" t="s">
        <v>311</v>
      </c>
      <c r="I5420" t="s">
        <v>312</v>
      </c>
      <c r="J5420" t="s">
        <v>264</v>
      </c>
      <c r="L5420" t="s">
        <v>390</v>
      </c>
      <c r="M5420" t="s">
        <v>391</v>
      </c>
      <c r="N5420" t="s">
        <v>487</v>
      </c>
    </row>
    <row r="5421" spans="1:14" hidden="1" x14ac:dyDescent="0.25">
      <c r="A5421" t="s">
        <v>241</v>
      </c>
      <c r="B5421" s="1">
        <v>45107</v>
      </c>
      <c r="C5421" t="s">
        <v>989</v>
      </c>
      <c r="D5421" t="s">
        <v>990</v>
      </c>
      <c r="E5421" s="4">
        <v>6625.4700000000012</v>
      </c>
      <c r="F5421" t="s">
        <v>567</v>
      </c>
      <c r="G5421" t="s">
        <v>471</v>
      </c>
      <c r="H5421" t="s">
        <v>317</v>
      </c>
      <c r="I5421" t="s">
        <v>318</v>
      </c>
      <c r="J5421" t="s">
        <v>276</v>
      </c>
      <c r="L5421" t="s">
        <v>390</v>
      </c>
      <c r="M5421" t="s">
        <v>391</v>
      </c>
      <c r="N5421" t="s">
        <v>487</v>
      </c>
    </row>
    <row r="5422" spans="1:14" hidden="1" x14ac:dyDescent="0.25">
      <c r="A5422" t="s">
        <v>241</v>
      </c>
      <c r="B5422" s="1">
        <v>45107</v>
      </c>
      <c r="C5422" t="s">
        <v>1160</v>
      </c>
      <c r="D5422" t="s">
        <v>1161</v>
      </c>
      <c r="E5422" s="4">
        <v>4683</v>
      </c>
      <c r="F5422" t="s">
        <v>567</v>
      </c>
      <c r="G5422" t="s">
        <v>471</v>
      </c>
      <c r="H5422" t="s">
        <v>311</v>
      </c>
      <c r="I5422" t="s">
        <v>312</v>
      </c>
      <c r="J5422" t="s">
        <v>264</v>
      </c>
      <c r="L5422" t="s">
        <v>390</v>
      </c>
      <c r="M5422" t="s">
        <v>391</v>
      </c>
      <c r="N5422" t="s">
        <v>487</v>
      </c>
    </row>
    <row r="5423" spans="1:14" hidden="1" x14ac:dyDescent="0.25">
      <c r="A5423" t="s">
        <v>241</v>
      </c>
      <c r="B5423" s="1">
        <v>45107</v>
      </c>
      <c r="C5423" t="s">
        <v>991</v>
      </c>
      <c r="D5423" t="s">
        <v>992</v>
      </c>
      <c r="E5423" s="4">
        <v>2100.4400000000005</v>
      </c>
      <c r="F5423" t="s">
        <v>567</v>
      </c>
      <c r="G5423" t="s">
        <v>471</v>
      </c>
      <c r="H5423" t="s">
        <v>311</v>
      </c>
      <c r="I5423" t="s">
        <v>312</v>
      </c>
      <c r="J5423" t="s">
        <v>264</v>
      </c>
      <c r="L5423" t="s">
        <v>390</v>
      </c>
      <c r="M5423" t="s">
        <v>391</v>
      </c>
      <c r="N5423" t="s">
        <v>487</v>
      </c>
    </row>
    <row r="5424" spans="1:14" hidden="1" x14ac:dyDescent="0.25">
      <c r="A5424" t="s">
        <v>241</v>
      </c>
      <c r="B5424" s="1">
        <v>45107</v>
      </c>
      <c r="C5424" t="s">
        <v>993</v>
      </c>
      <c r="D5424" t="s">
        <v>994</v>
      </c>
      <c r="E5424" s="4">
        <v>4268.0700000000006</v>
      </c>
      <c r="F5424" t="s">
        <v>567</v>
      </c>
      <c r="G5424" t="s">
        <v>471</v>
      </c>
      <c r="H5424" t="s">
        <v>311</v>
      </c>
      <c r="I5424" t="s">
        <v>312</v>
      </c>
      <c r="J5424" t="s">
        <v>264</v>
      </c>
      <c r="L5424" t="s">
        <v>390</v>
      </c>
      <c r="M5424" t="s">
        <v>391</v>
      </c>
      <c r="N5424" t="s">
        <v>487</v>
      </c>
    </row>
    <row r="5425" spans="1:14" hidden="1" x14ac:dyDescent="0.25">
      <c r="A5425" t="s">
        <v>241</v>
      </c>
      <c r="B5425" s="1">
        <v>45107</v>
      </c>
      <c r="C5425" t="s">
        <v>997</v>
      </c>
      <c r="D5425" t="s">
        <v>998</v>
      </c>
      <c r="E5425" s="4">
        <v>250</v>
      </c>
      <c r="F5425" t="s">
        <v>567</v>
      </c>
      <c r="G5425" t="s">
        <v>471</v>
      </c>
      <c r="H5425" t="s">
        <v>311</v>
      </c>
      <c r="I5425" t="s">
        <v>312</v>
      </c>
      <c r="J5425" t="s">
        <v>264</v>
      </c>
      <c r="L5425" t="s">
        <v>390</v>
      </c>
      <c r="M5425" t="s">
        <v>391</v>
      </c>
      <c r="N5425" t="s">
        <v>477</v>
      </c>
    </row>
    <row r="5426" spans="1:14" hidden="1" x14ac:dyDescent="0.25">
      <c r="A5426" t="s">
        <v>241</v>
      </c>
      <c r="B5426" s="1">
        <v>45107</v>
      </c>
      <c r="C5426" t="s">
        <v>1005</v>
      </c>
      <c r="D5426" t="s">
        <v>1006</v>
      </c>
      <c r="E5426" s="4">
        <v>1.8199999999995453</v>
      </c>
      <c r="F5426" t="s">
        <v>567</v>
      </c>
      <c r="G5426" t="s">
        <v>471</v>
      </c>
      <c r="H5426" t="s">
        <v>311</v>
      </c>
      <c r="I5426" t="s">
        <v>312</v>
      </c>
      <c r="J5426" t="s">
        <v>264</v>
      </c>
      <c r="L5426" t="s">
        <v>390</v>
      </c>
      <c r="M5426" t="s">
        <v>391</v>
      </c>
      <c r="N5426" t="s">
        <v>487</v>
      </c>
    </row>
    <row r="5427" spans="1:14" hidden="1" x14ac:dyDescent="0.25">
      <c r="A5427" t="s">
        <v>241</v>
      </c>
      <c r="B5427" s="1">
        <v>45107</v>
      </c>
      <c r="C5427" t="s">
        <v>1007</v>
      </c>
      <c r="D5427" t="s">
        <v>1008</v>
      </c>
      <c r="E5427" s="4">
        <v>2275.87</v>
      </c>
      <c r="F5427" t="s">
        <v>567</v>
      </c>
      <c r="G5427" t="s">
        <v>471</v>
      </c>
      <c r="H5427" t="s">
        <v>317</v>
      </c>
      <c r="I5427" t="s">
        <v>318</v>
      </c>
      <c r="J5427" t="s">
        <v>276</v>
      </c>
      <c r="L5427" t="s">
        <v>390</v>
      </c>
      <c r="M5427" t="s">
        <v>391</v>
      </c>
      <c r="N5427" t="s">
        <v>487</v>
      </c>
    </row>
    <row r="5428" spans="1:14" hidden="1" x14ac:dyDescent="0.25">
      <c r="A5428" t="s">
        <v>241</v>
      </c>
      <c r="B5428" s="1">
        <v>45107</v>
      </c>
      <c r="C5428" t="s">
        <v>1013</v>
      </c>
      <c r="D5428" t="s">
        <v>1014</v>
      </c>
      <c r="E5428" s="4">
        <v>80.930000000000007</v>
      </c>
      <c r="F5428" t="s">
        <v>567</v>
      </c>
      <c r="G5428" t="s">
        <v>471</v>
      </c>
      <c r="H5428" t="s">
        <v>311</v>
      </c>
      <c r="I5428" t="s">
        <v>312</v>
      </c>
      <c r="J5428" t="s">
        <v>264</v>
      </c>
      <c r="L5428" t="s">
        <v>390</v>
      </c>
      <c r="M5428" t="s">
        <v>391</v>
      </c>
      <c r="N5428" t="s">
        <v>480</v>
      </c>
    </row>
    <row r="5429" spans="1:14" hidden="1" x14ac:dyDescent="0.25">
      <c r="A5429" t="s">
        <v>241</v>
      </c>
      <c r="B5429" s="1">
        <v>45107</v>
      </c>
      <c r="C5429" t="s">
        <v>1162</v>
      </c>
      <c r="D5429" t="s">
        <v>1163</v>
      </c>
      <c r="E5429" s="4">
        <v>316.71999999999997</v>
      </c>
      <c r="F5429" t="s">
        <v>567</v>
      </c>
      <c r="G5429" t="s">
        <v>471</v>
      </c>
      <c r="H5429" t="s">
        <v>311</v>
      </c>
      <c r="I5429" t="s">
        <v>312</v>
      </c>
      <c r="J5429" t="s">
        <v>264</v>
      </c>
      <c r="L5429" t="s">
        <v>390</v>
      </c>
      <c r="M5429" t="s">
        <v>391</v>
      </c>
      <c r="N5429" t="s">
        <v>477</v>
      </c>
    </row>
    <row r="5430" spans="1:14" hidden="1" x14ac:dyDescent="0.25">
      <c r="A5430" t="s">
        <v>241</v>
      </c>
      <c r="B5430" s="1">
        <v>45107</v>
      </c>
      <c r="C5430" t="s">
        <v>1340</v>
      </c>
      <c r="D5430" t="s">
        <v>1341</v>
      </c>
      <c r="E5430" s="4">
        <v>500.22999999999996</v>
      </c>
      <c r="F5430" t="s">
        <v>567</v>
      </c>
      <c r="G5430" t="s">
        <v>471</v>
      </c>
      <c r="H5430" t="s">
        <v>317</v>
      </c>
      <c r="I5430" t="s">
        <v>318</v>
      </c>
      <c r="J5430" t="s">
        <v>276</v>
      </c>
      <c r="L5430" t="s">
        <v>390</v>
      </c>
      <c r="M5430" t="s">
        <v>391</v>
      </c>
      <c r="N5430" t="s">
        <v>487</v>
      </c>
    </row>
    <row r="5431" spans="1:14" hidden="1" x14ac:dyDescent="0.25">
      <c r="A5431" t="s">
        <v>241</v>
      </c>
      <c r="B5431" s="1">
        <v>45107</v>
      </c>
      <c r="C5431" t="s">
        <v>1285</v>
      </c>
      <c r="D5431" t="s">
        <v>1286</v>
      </c>
      <c r="E5431" s="4">
        <v>4561.3599999999997</v>
      </c>
      <c r="F5431" t="s">
        <v>567</v>
      </c>
      <c r="G5431" t="s">
        <v>471</v>
      </c>
      <c r="H5431" t="s">
        <v>316</v>
      </c>
      <c r="I5431" t="s">
        <v>275</v>
      </c>
      <c r="J5431" t="s">
        <v>274</v>
      </c>
      <c r="L5431" t="s">
        <v>400</v>
      </c>
      <c r="M5431" t="s">
        <v>401</v>
      </c>
      <c r="N5431" t="s">
        <v>489</v>
      </c>
    </row>
    <row r="5432" spans="1:14" hidden="1" x14ac:dyDescent="0.25">
      <c r="A5432" t="s">
        <v>241</v>
      </c>
      <c r="B5432" s="1">
        <v>45107</v>
      </c>
      <c r="C5432" t="s">
        <v>1017</v>
      </c>
      <c r="D5432" t="s">
        <v>1018</v>
      </c>
      <c r="E5432" s="4">
        <v>3288.2799999999997</v>
      </c>
      <c r="F5432" t="s">
        <v>567</v>
      </c>
      <c r="G5432" t="s">
        <v>471</v>
      </c>
      <c r="H5432" t="s">
        <v>316</v>
      </c>
      <c r="I5432" t="s">
        <v>275</v>
      </c>
      <c r="J5432" t="s">
        <v>274</v>
      </c>
      <c r="L5432" t="s">
        <v>400</v>
      </c>
      <c r="M5432" t="s">
        <v>401</v>
      </c>
      <c r="N5432" t="s">
        <v>489</v>
      </c>
    </row>
    <row r="5433" spans="1:14" hidden="1" x14ac:dyDescent="0.25">
      <c r="A5433" t="s">
        <v>241</v>
      </c>
      <c r="B5433" s="1">
        <v>45107</v>
      </c>
      <c r="C5433" t="s">
        <v>1021</v>
      </c>
      <c r="D5433" t="s">
        <v>1022</v>
      </c>
      <c r="E5433" s="4">
        <v>11820.2</v>
      </c>
      <c r="F5433" t="s">
        <v>567</v>
      </c>
      <c r="G5433" t="s">
        <v>471</v>
      </c>
      <c r="H5433" t="s">
        <v>316</v>
      </c>
      <c r="I5433" t="s">
        <v>275</v>
      </c>
      <c r="J5433" t="s">
        <v>274</v>
      </c>
      <c r="L5433" t="s">
        <v>400</v>
      </c>
      <c r="M5433" t="s">
        <v>401</v>
      </c>
      <c r="N5433" t="s">
        <v>489</v>
      </c>
    </row>
    <row r="5434" spans="1:14" hidden="1" x14ac:dyDescent="0.25">
      <c r="A5434" t="s">
        <v>241</v>
      </c>
      <c r="B5434" s="1">
        <v>45107</v>
      </c>
      <c r="C5434" t="s">
        <v>1025</v>
      </c>
      <c r="D5434" t="s">
        <v>1026</v>
      </c>
      <c r="E5434" s="4">
        <v>1275.0299999999997</v>
      </c>
      <c r="F5434" t="s">
        <v>567</v>
      </c>
      <c r="G5434" t="s">
        <v>471</v>
      </c>
      <c r="H5434" t="s">
        <v>316</v>
      </c>
      <c r="I5434" t="s">
        <v>275</v>
      </c>
      <c r="J5434" t="s">
        <v>274</v>
      </c>
      <c r="L5434" t="s">
        <v>400</v>
      </c>
      <c r="M5434" t="s">
        <v>401</v>
      </c>
      <c r="N5434" t="s">
        <v>489</v>
      </c>
    </row>
    <row r="5435" spans="1:14" hidden="1" x14ac:dyDescent="0.25">
      <c r="A5435" t="s">
        <v>241</v>
      </c>
      <c r="B5435" s="1">
        <v>45107</v>
      </c>
      <c r="C5435" t="s">
        <v>1227</v>
      </c>
      <c r="D5435" t="s">
        <v>1228</v>
      </c>
      <c r="E5435" s="4">
        <v>24073.55</v>
      </c>
      <c r="F5435" t="s">
        <v>567</v>
      </c>
      <c r="G5435" t="s">
        <v>471</v>
      </c>
      <c r="H5435" t="s">
        <v>316</v>
      </c>
      <c r="I5435" t="s">
        <v>275</v>
      </c>
      <c r="J5435" t="s">
        <v>274</v>
      </c>
      <c r="L5435" t="s">
        <v>400</v>
      </c>
      <c r="M5435" t="s">
        <v>401</v>
      </c>
      <c r="N5435" t="s">
        <v>489</v>
      </c>
    </row>
    <row r="5436" spans="1:14" hidden="1" x14ac:dyDescent="0.25">
      <c r="A5436" t="s">
        <v>241</v>
      </c>
      <c r="B5436" s="1">
        <v>45107</v>
      </c>
      <c r="C5436" t="s">
        <v>1279</v>
      </c>
      <c r="D5436" t="s">
        <v>1280</v>
      </c>
      <c r="E5436" s="4">
        <v>24.34</v>
      </c>
      <c r="F5436" t="s">
        <v>567</v>
      </c>
      <c r="G5436" t="s">
        <v>471</v>
      </c>
      <c r="H5436" t="s">
        <v>316</v>
      </c>
      <c r="I5436" t="s">
        <v>275</v>
      </c>
      <c r="J5436" t="s">
        <v>274</v>
      </c>
      <c r="L5436" t="s">
        <v>400</v>
      </c>
      <c r="M5436" t="s">
        <v>401</v>
      </c>
      <c r="N5436" t="s">
        <v>489</v>
      </c>
    </row>
    <row r="5437" spans="1:14" hidden="1" x14ac:dyDescent="0.25">
      <c r="A5437" t="s">
        <v>241</v>
      </c>
      <c r="B5437" s="1">
        <v>45107</v>
      </c>
      <c r="C5437" t="s">
        <v>1029</v>
      </c>
      <c r="D5437" t="s">
        <v>1030</v>
      </c>
      <c r="E5437" s="4">
        <v>2490.33</v>
      </c>
      <c r="F5437" t="s">
        <v>567</v>
      </c>
      <c r="G5437" t="s">
        <v>471</v>
      </c>
      <c r="H5437" t="s">
        <v>316</v>
      </c>
      <c r="I5437" t="s">
        <v>275</v>
      </c>
      <c r="J5437" t="s">
        <v>274</v>
      </c>
      <c r="L5437" t="s">
        <v>400</v>
      </c>
      <c r="M5437" t="s">
        <v>401</v>
      </c>
      <c r="N5437" t="s">
        <v>489</v>
      </c>
    </row>
    <row r="5438" spans="1:14" hidden="1" x14ac:dyDescent="0.25">
      <c r="A5438" t="s">
        <v>241</v>
      </c>
      <c r="B5438" s="1">
        <v>45107</v>
      </c>
      <c r="C5438" t="s">
        <v>35</v>
      </c>
      <c r="D5438" t="s">
        <v>1031</v>
      </c>
      <c r="E5438" s="4">
        <v>5484.08</v>
      </c>
      <c r="F5438" t="s">
        <v>567</v>
      </c>
      <c r="G5438" t="s">
        <v>471</v>
      </c>
      <c r="H5438" t="s">
        <v>288</v>
      </c>
      <c r="I5438" t="s">
        <v>26</v>
      </c>
      <c r="J5438" t="s">
        <v>243</v>
      </c>
      <c r="L5438" t="s">
        <v>368</v>
      </c>
      <c r="M5438" t="s">
        <v>369</v>
      </c>
      <c r="N5438" t="s">
        <v>480</v>
      </c>
    </row>
    <row r="5439" spans="1:14" hidden="1" x14ac:dyDescent="0.25">
      <c r="A5439" t="s">
        <v>241</v>
      </c>
      <c r="B5439" s="1">
        <v>45107</v>
      </c>
      <c r="C5439" t="s">
        <v>27</v>
      </c>
      <c r="D5439" t="s">
        <v>1032</v>
      </c>
      <c r="E5439" s="4">
        <v>-1914552.9300000006</v>
      </c>
      <c r="F5439" t="s">
        <v>567</v>
      </c>
      <c r="G5439" t="s">
        <v>471</v>
      </c>
      <c r="H5439" t="s">
        <v>288</v>
      </c>
      <c r="I5439" t="s">
        <v>26</v>
      </c>
      <c r="J5439" t="s">
        <v>243</v>
      </c>
      <c r="L5439" t="s">
        <v>368</v>
      </c>
      <c r="M5439" t="s">
        <v>369</v>
      </c>
      <c r="N5439" t="s">
        <v>485</v>
      </c>
    </row>
    <row r="5440" spans="1:14" hidden="1" x14ac:dyDescent="0.25">
      <c r="A5440" t="s">
        <v>241</v>
      </c>
      <c r="B5440" s="1">
        <v>45107</v>
      </c>
      <c r="C5440" t="s">
        <v>1035</v>
      </c>
      <c r="D5440" t="s">
        <v>1036</v>
      </c>
      <c r="E5440" s="4">
        <v>-49728.04</v>
      </c>
      <c r="F5440" t="s">
        <v>567</v>
      </c>
      <c r="G5440" t="s">
        <v>471</v>
      </c>
      <c r="H5440" t="s">
        <v>288</v>
      </c>
      <c r="I5440" t="s">
        <v>26</v>
      </c>
      <c r="J5440" t="s">
        <v>243</v>
      </c>
      <c r="L5440" t="s">
        <v>368</v>
      </c>
      <c r="M5440" t="s">
        <v>369</v>
      </c>
      <c r="N5440" t="s">
        <v>485</v>
      </c>
    </row>
    <row r="5441" spans="1:14" hidden="1" x14ac:dyDescent="0.25">
      <c r="A5441" t="s">
        <v>241</v>
      </c>
      <c r="B5441" s="1">
        <v>45107</v>
      </c>
      <c r="C5441" t="s">
        <v>28</v>
      </c>
      <c r="D5441" t="s">
        <v>1039</v>
      </c>
      <c r="E5441" s="4">
        <v>-116745.45000000001</v>
      </c>
      <c r="F5441" t="s">
        <v>567</v>
      </c>
      <c r="G5441" t="s">
        <v>471</v>
      </c>
      <c r="H5441" t="s">
        <v>288</v>
      </c>
      <c r="I5441" t="s">
        <v>26</v>
      </c>
      <c r="J5441" t="s">
        <v>243</v>
      </c>
      <c r="L5441" t="s">
        <v>368</v>
      </c>
      <c r="M5441" t="s">
        <v>369</v>
      </c>
      <c r="N5441" t="s">
        <v>480</v>
      </c>
    </row>
    <row r="5442" spans="1:14" hidden="1" x14ac:dyDescent="0.25">
      <c r="A5442" t="s">
        <v>241</v>
      </c>
      <c r="B5442" s="1">
        <v>45107</v>
      </c>
      <c r="C5442" t="s">
        <v>29</v>
      </c>
      <c r="D5442" t="s">
        <v>1040</v>
      </c>
      <c r="E5442" s="4">
        <v>-16629.560000000001</v>
      </c>
      <c r="F5442" t="s">
        <v>567</v>
      </c>
      <c r="G5442" t="s">
        <v>471</v>
      </c>
      <c r="H5442" t="s">
        <v>288</v>
      </c>
      <c r="I5442" t="s">
        <v>26</v>
      </c>
      <c r="J5442" t="s">
        <v>243</v>
      </c>
      <c r="L5442" t="s">
        <v>368</v>
      </c>
      <c r="M5442" t="s">
        <v>369</v>
      </c>
      <c r="N5442" t="s">
        <v>480</v>
      </c>
    </row>
    <row r="5443" spans="1:14" hidden="1" x14ac:dyDescent="0.25">
      <c r="A5443" t="s">
        <v>241</v>
      </c>
      <c r="B5443" s="1">
        <v>45107</v>
      </c>
      <c r="C5443" t="s">
        <v>1041</v>
      </c>
      <c r="D5443" t="s">
        <v>1042</v>
      </c>
      <c r="E5443" s="4">
        <v>-620</v>
      </c>
      <c r="F5443" t="s">
        <v>567</v>
      </c>
      <c r="G5443" t="s">
        <v>471</v>
      </c>
      <c r="H5443" t="s">
        <v>288</v>
      </c>
      <c r="I5443" t="s">
        <v>26</v>
      </c>
      <c r="J5443" t="s">
        <v>243</v>
      </c>
      <c r="L5443" t="s">
        <v>368</v>
      </c>
      <c r="M5443" t="s">
        <v>369</v>
      </c>
      <c r="N5443" t="s">
        <v>489</v>
      </c>
    </row>
    <row r="5444" spans="1:14" hidden="1" x14ac:dyDescent="0.25">
      <c r="A5444" t="s">
        <v>241</v>
      </c>
      <c r="B5444" s="1">
        <v>45107</v>
      </c>
      <c r="C5444" t="s">
        <v>31</v>
      </c>
      <c r="D5444" t="s">
        <v>1293</v>
      </c>
      <c r="E5444" s="4">
        <v>-14695.599999999999</v>
      </c>
      <c r="F5444" t="s">
        <v>567</v>
      </c>
      <c r="G5444" t="s">
        <v>471</v>
      </c>
      <c r="H5444" t="s">
        <v>288</v>
      </c>
      <c r="I5444" t="s">
        <v>26</v>
      </c>
      <c r="J5444" t="s">
        <v>243</v>
      </c>
      <c r="L5444" t="s">
        <v>368</v>
      </c>
      <c r="M5444" t="s">
        <v>369</v>
      </c>
      <c r="N5444" t="s">
        <v>480</v>
      </c>
    </row>
    <row r="5445" spans="1:14" hidden="1" x14ac:dyDescent="0.25">
      <c r="A5445" t="s">
        <v>241</v>
      </c>
      <c r="B5445" s="1">
        <v>45107</v>
      </c>
      <c r="C5445" t="s">
        <v>33</v>
      </c>
      <c r="D5445" t="s">
        <v>1043</v>
      </c>
      <c r="E5445" s="4">
        <v>-9.5</v>
      </c>
      <c r="F5445" t="s">
        <v>567</v>
      </c>
      <c r="G5445" t="s">
        <v>471</v>
      </c>
      <c r="H5445" t="s">
        <v>288</v>
      </c>
      <c r="I5445" t="s">
        <v>26</v>
      </c>
      <c r="J5445" t="s">
        <v>243</v>
      </c>
      <c r="L5445" t="s">
        <v>368</v>
      </c>
      <c r="M5445" t="s">
        <v>369</v>
      </c>
      <c r="N5445" t="s">
        <v>480</v>
      </c>
    </row>
    <row r="5446" spans="1:14" hidden="1" x14ac:dyDescent="0.25">
      <c r="A5446" t="s">
        <v>241</v>
      </c>
      <c r="B5446" s="1">
        <v>45107</v>
      </c>
      <c r="C5446" t="s">
        <v>34</v>
      </c>
      <c r="D5446" t="s">
        <v>1044</v>
      </c>
      <c r="E5446" s="4">
        <v>-69435.25</v>
      </c>
      <c r="F5446" t="s">
        <v>567</v>
      </c>
      <c r="G5446" t="s">
        <v>471</v>
      </c>
      <c r="H5446" t="s">
        <v>317</v>
      </c>
      <c r="I5446" t="s">
        <v>318</v>
      </c>
      <c r="J5446" t="s">
        <v>276</v>
      </c>
      <c r="L5446" t="s">
        <v>390</v>
      </c>
      <c r="M5446" t="s">
        <v>391</v>
      </c>
      <c r="N5446" t="s">
        <v>487</v>
      </c>
    </row>
    <row r="5447" spans="1:14" hidden="1" x14ac:dyDescent="0.25">
      <c r="A5447" t="s">
        <v>241</v>
      </c>
      <c r="B5447" s="1">
        <v>45107</v>
      </c>
      <c r="C5447" t="s">
        <v>25</v>
      </c>
      <c r="D5447" t="s">
        <v>1049</v>
      </c>
      <c r="E5447" s="4">
        <v>-913778.37000000011</v>
      </c>
      <c r="F5447" t="s">
        <v>567</v>
      </c>
      <c r="G5447" t="s">
        <v>471</v>
      </c>
      <c r="H5447" t="s">
        <v>244</v>
      </c>
      <c r="I5447" t="s">
        <v>245</v>
      </c>
      <c r="J5447" t="s">
        <v>244</v>
      </c>
      <c r="L5447" t="s">
        <v>368</v>
      </c>
      <c r="M5447" t="s">
        <v>369</v>
      </c>
      <c r="N5447" t="s">
        <v>480</v>
      </c>
    </row>
    <row r="5448" spans="1:14" hidden="1" x14ac:dyDescent="0.25">
      <c r="A5448" t="s">
        <v>241</v>
      </c>
      <c r="B5448" s="1">
        <v>45107</v>
      </c>
      <c r="C5448" t="s">
        <v>1056</v>
      </c>
      <c r="D5448" t="s">
        <v>1057</v>
      </c>
      <c r="E5448" s="4">
        <v>-776356</v>
      </c>
      <c r="F5448" t="s">
        <v>567</v>
      </c>
      <c r="G5448" t="s">
        <v>471</v>
      </c>
      <c r="H5448" t="s">
        <v>246</v>
      </c>
      <c r="I5448" t="s">
        <v>247</v>
      </c>
      <c r="J5448" t="s">
        <v>246</v>
      </c>
      <c r="L5448" t="s">
        <v>370</v>
      </c>
      <c r="M5448" t="s">
        <v>371</v>
      </c>
      <c r="N5448" t="s">
        <v>482</v>
      </c>
    </row>
    <row r="5449" spans="1:14" hidden="1" x14ac:dyDescent="0.25">
      <c r="A5449" t="s">
        <v>241</v>
      </c>
      <c r="B5449" s="1">
        <v>45107</v>
      </c>
      <c r="C5449" t="s">
        <v>1058</v>
      </c>
      <c r="D5449" t="s">
        <v>1059</v>
      </c>
      <c r="E5449" s="4">
        <v>-727222</v>
      </c>
      <c r="F5449" t="s">
        <v>567</v>
      </c>
      <c r="G5449" t="s">
        <v>471</v>
      </c>
      <c r="H5449" t="s">
        <v>293</v>
      </c>
      <c r="I5449" t="s">
        <v>294</v>
      </c>
      <c r="J5449" t="s">
        <v>251</v>
      </c>
      <c r="L5449" t="s">
        <v>386</v>
      </c>
      <c r="M5449" t="s">
        <v>387</v>
      </c>
      <c r="N5449" t="s">
        <v>482</v>
      </c>
    </row>
    <row r="5450" spans="1:14" hidden="1" x14ac:dyDescent="0.25">
      <c r="A5450" t="s">
        <v>241</v>
      </c>
      <c r="B5450" s="1">
        <v>45107</v>
      </c>
      <c r="C5450" t="s">
        <v>1062</v>
      </c>
      <c r="D5450" t="s">
        <v>1063</v>
      </c>
      <c r="E5450" s="4">
        <v>-0.24000000000000002</v>
      </c>
      <c r="F5450" t="s">
        <v>567</v>
      </c>
      <c r="G5450" t="s">
        <v>471</v>
      </c>
      <c r="H5450" t="s">
        <v>248</v>
      </c>
      <c r="I5450" t="s">
        <v>249</v>
      </c>
      <c r="J5450" t="s">
        <v>248</v>
      </c>
      <c r="L5450" t="s">
        <v>372</v>
      </c>
      <c r="M5450" t="s">
        <v>373</v>
      </c>
      <c r="N5450" t="s">
        <v>487</v>
      </c>
    </row>
    <row r="5451" spans="1:14" hidden="1" x14ac:dyDescent="0.25">
      <c r="A5451" t="s">
        <v>241</v>
      </c>
      <c r="B5451" s="1">
        <v>45107</v>
      </c>
      <c r="C5451" t="s">
        <v>1066</v>
      </c>
      <c r="D5451" t="s">
        <v>1067</v>
      </c>
      <c r="E5451" s="4">
        <v>-2.4199999999999431</v>
      </c>
      <c r="F5451" t="s">
        <v>567</v>
      </c>
      <c r="G5451" t="s">
        <v>471</v>
      </c>
      <c r="H5451" t="s">
        <v>248</v>
      </c>
      <c r="I5451" t="s">
        <v>249</v>
      </c>
      <c r="J5451" t="s">
        <v>248</v>
      </c>
      <c r="L5451" t="s">
        <v>372</v>
      </c>
      <c r="M5451" t="s">
        <v>373</v>
      </c>
      <c r="N5451" t="s">
        <v>487</v>
      </c>
    </row>
    <row r="5452" spans="1:14" hidden="1" x14ac:dyDescent="0.25">
      <c r="A5452" t="s">
        <v>241</v>
      </c>
      <c r="B5452" s="1">
        <v>45107</v>
      </c>
      <c r="C5452" t="s">
        <v>1068</v>
      </c>
      <c r="D5452" t="s">
        <v>1069</v>
      </c>
      <c r="E5452" s="4">
        <v>-614.09999999999957</v>
      </c>
      <c r="F5452" t="s">
        <v>567</v>
      </c>
      <c r="G5452" t="s">
        <v>471</v>
      </c>
      <c r="H5452" t="s">
        <v>248</v>
      </c>
      <c r="I5452" t="s">
        <v>249</v>
      </c>
      <c r="J5452" t="s">
        <v>248</v>
      </c>
      <c r="L5452" t="s">
        <v>372</v>
      </c>
      <c r="M5452" t="s">
        <v>373</v>
      </c>
      <c r="N5452" t="s">
        <v>487</v>
      </c>
    </row>
    <row r="5453" spans="1:14" hidden="1" x14ac:dyDescent="0.25">
      <c r="A5453" t="s">
        <v>241</v>
      </c>
      <c r="B5453" s="1">
        <v>45107</v>
      </c>
      <c r="C5453" t="s">
        <v>1168</v>
      </c>
      <c r="D5453" t="s">
        <v>1169</v>
      </c>
      <c r="E5453" s="4">
        <v>-5159.46</v>
      </c>
      <c r="F5453" t="s">
        <v>567</v>
      </c>
      <c r="G5453" t="s">
        <v>471</v>
      </c>
      <c r="H5453" t="s">
        <v>248</v>
      </c>
      <c r="I5453" t="s">
        <v>249</v>
      </c>
      <c r="J5453" t="s">
        <v>248</v>
      </c>
      <c r="L5453" t="s">
        <v>372</v>
      </c>
      <c r="M5453" t="s">
        <v>373</v>
      </c>
      <c r="N5453" t="s">
        <v>487</v>
      </c>
    </row>
    <row r="5454" spans="1:14" hidden="1" x14ac:dyDescent="0.25">
      <c r="A5454" t="s">
        <v>241</v>
      </c>
      <c r="B5454" s="1">
        <v>45107</v>
      </c>
      <c r="C5454" t="s">
        <v>1074</v>
      </c>
      <c r="D5454" t="s">
        <v>1075</v>
      </c>
      <c r="E5454" s="4">
        <v>-23.77</v>
      </c>
      <c r="F5454" t="s">
        <v>567</v>
      </c>
      <c r="G5454" t="s">
        <v>471</v>
      </c>
      <c r="H5454" t="s">
        <v>248</v>
      </c>
      <c r="I5454" t="s">
        <v>249</v>
      </c>
      <c r="J5454" t="s">
        <v>248</v>
      </c>
      <c r="L5454" t="s">
        <v>372</v>
      </c>
      <c r="M5454" t="s">
        <v>373</v>
      </c>
      <c r="N5454" t="s">
        <v>487</v>
      </c>
    </row>
    <row r="5455" spans="1:14" hidden="1" x14ac:dyDescent="0.25">
      <c r="A5455" t="s">
        <v>241</v>
      </c>
      <c r="B5455" s="1">
        <v>45107</v>
      </c>
      <c r="C5455" t="s">
        <v>1078</v>
      </c>
      <c r="D5455" t="s">
        <v>1079</v>
      </c>
      <c r="E5455" s="4">
        <v>-35</v>
      </c>
      <c r="F5455" t="s">
        <v>567</v>
      </c>
      <c r="G5455" t="s">
        <v>471</v>
      </c>
      <c r="H5455" t="s">
        <v>248</v>
      </c>
      <c r="I5455" t="s">
        <v>249</v>
      </c>
      <c r="J5455" t="s">
        <v>248</v>
      </c>
      <c r="L5455" t="s">
        <v>372</v>
      </c>
      <c r="M5455" t="s">
        <v>373</v>
      </c>
      <c r="N5455" t="s">
        <v>488</v>
      </c>
    </row>
    <row r="5456" spans="1:14" hidden="1" x14ac:dyDescent="0.25">
      <c r="A5456" t="s">
        <v>241</v>
      </c>
      <c r="B5456" s="1">
        <v>45107</v>
      </c>
      <c r="C5456" t="s">
        <v>1080</v>
      </c>
      <c r="D5456" t="s">
        <v>1081</v>
      </c>
      <c r="E5456" s="4">
        <v>-520228.47</v>
      </c>
      <c r="F5456" t="s">
        <v>567</v>
      </c>
      <c r="G5456" t="s">
        <v>471</v>
      </c>
      <c r="H5456" t="s">
        <v>317</v>
      </c>
      <c r="I5456" t="s">
        <v>318</v>
      </c>
      <c r="J5456" t="s">
        <v>276</v>
      </c>
      <c r="L5456" t="s">
        <v>372</v>
      </c>
      <c r="M5456" t="s">
        <v>373</v>
      </c>
      <c r="N5456" t="s">
        <v>487</v>
      </c>
    </row>
    <row r="5457" spans="1:14" hidden="1" x14ac:dyDescent="0.25">
      <c r="A5457" t="s">
        <v>241</v>
      </c>
      <c r="B5457" s="1">
        <v>45107</v>
      </c>
      <c r="C5457" t="s">
        <v>1172</v>
      </c>
      <c r="D5457" t="s">
        <v>1173</v>
      </c>
      <c r="E5457" s="4">
        <v>-95568.1</v>
      </c>
      <c r="F5457" t="s">
        <v>567</v>
      </c>
      <c r="G5457" t="s">
        <v>471</v>
      </c>
      <c r="H5457" t="s">
        <v>291</v>
      </c>
      <c r="I5457" t="s">
        <v>292</v>
      </c>
      <c r="J5457" t="s">
        <v>251</v>
      </c>
      <c r="L5457" t="s">
        <v>372</v>
      </c>
      <c r="M5457" t="s">
        <v>373</v>
      </c>
      <c r="N5457" t="s">
        <v>487</v>
      </c>
    </row>
    <row r="5458" spans="1:14" hidden="1" x14ac:dyDescent="0.25">
      <c r="A5458" t="s">
        <v>241</v>
      </c>
      <c r="B5458" s="1">
        <v>45107</v>
      </c>
      <c r="C5458" t="s">
        <v>1322</v>
      </c>
      <c r="D5458" t="s">
        <v>1323</v>
      </c>
      <c r="E5458" s="4">
        <v>-237.19999999999993</v>
      </c>
      <c r="F5458" t="s">
        <v>567</v>
      </c>
      <c r="G5458" t="s">
        <v>471</v>
      </c>
      <c r="H5458" t="s">
        <v>291</v>
      </c>
      <c r="I5458" t="s">
        <v>292</v>
      </c>
      <c r="J5458" t="s">
        <v>251</v>
      </c>
      <c r="L5458" t="s">
        <v>372</v>
      </c>
      <c r="M5458" t="s">
        <v>373</v>
      </c>
      <c r="N5458" t="s">
        <v>489</v>
      </c>
    </row>
    <row r="5459" spans="1:14" hidden="1" x14ac:dyDescent="0.25">
      <c r="A5459" t="s">
        <v>241</v>
      </c>
      <c r="B5459" s="1">
        <v>45107</v>
      </c>
      <c r="C5459" t="s">
        <v>1101</v>
      </c>
      <c r="D5459" t="s">
        <v>1102</v>
      </c>
      <c r="E5459" s="4">
        <v>-15394.42</v>
      </c>
      <c r="F5459" t="s">
        <v>567</v>
      </c>
      <c r="G5459" t="s">
        <v>471</v>
      </c>
      <c r="H5459" t="s">
        <v>316</v>
      </c>
      <c r="I5459" t="s">
        <v>275</v>
      </c>
      <c r="J5459" t="s">
        <v>274</v>
      </c>
      <c r="L5459" t="s">
        <v>398</v>
      </c>
      <c r="M5459" t="s">
        <v>399</v>
      </c>
      <c r="N5459" t="s">
        <v>477</v>
      </c>
    </row>
    <row r="5460" spans="1:14" hidden="1" x14ac:dyDescent="0.25">
      <c r="A5460" t="s">
        <v>241</v>
      </c>
      <c r="B5460" s="1">
        <v>45107</v>
      </c>
      <c r="C5460" t="s">
        <v>570</v>
      </c>
      <c r="D5460" t="s">
        <v>571</v>
      </c>
      <c r="E5460" s="4">
        <v>10000</v>
      </c>
      <c r="F5460" t="s">
        <v>567</v>
      </c>
      <c r="G5460" t="s">
        <v>511</v>
      </c>
      <c r="H5460" t="s">
        <v>514</v>
      </c>
      <c r="I5460" t="s">
        <v>417</v>
      </c>
      <c r="J5460" t="s">
        <v>572</v>
      </c>
      <c r="L5460" t="s">
        <v>514</v>
      </c>
      <c r="M5460" t="s">
        <v>417</v>
      </c>
      <c r="N5460" t="s">
        <v>573</v>
      </c>
    </row>
    <row r="5461" spans="1:14" hidden="1" x14ac:dyDescent="0.25">
      <c r="A5461" t="s">
        <v>241</v>
      </c>
      <c r="B5461" s="1">
        <v>45107</v>
      </c>
      <c r="C5461" t="s">
        <v>576</v>
      </c>
      <c r="D5461" t="s">
        <v>577</v>
      </c>
      <c r="E5461" s="4">
        <v>17743</v>
      </c>
      <c r="F5461" t="s">
        <v>567</v>
      </c>
      <c r="G5461" t="s">
        <v>511</v>
      </c>
      <c r="H5461" t="s">
        <v>514</v>
      </c>
      <c r="I5461" t="s">
        <v>417</v>
      </c>
      <c r="J5461" t="s">
        <v>572</v>
      </c>
      <c r="L5461" t="s">
        <v>514</v>
      </c>
      <c r="M5461" t="s">
        <v>417</v>
      </c>
      <c r="N5461" t="s">
        <v>573</v>
      </c>
    </row>
    <row r="5462" spans="1:14" hidden="1" x14ac:dyDescent="0.25">
      <c r="A5462" t="s">
        <v>241</v>
      </c>
      <c r="B5462" s="1">
        <v>45107</v>
      </c>
      <c r="C5462" t="s">
        <v>580</v>
      </c>
      <c r="D5462" t="s">
        <v>581</v>
      </c>
      <c r="E5462" s="4">
        <v>91759.31</v>
      </c>
      <c r="F5462" t="s">
        <v>567</v>
      </c>
      <c r="G5462" t="s">
        <v>511</v>
      </c>
      <c r="H5462" t="s">
        <v>514</v>
      </c>
      <c r="I5462" t="s">
        <v>417</v>
      </c>
      <c r="J5462" t="s">
        <v>572</v>
      </c>
      <c r="L5462" t="s">
        <v>514</v>
      </c>
      <c r="M5462" t="s">
        <v>417</v>
      </c>
      <c r="N5462" t="s">
        <v>573</v>
      </c>
    </row>
    <row r="5463" spans="1:14" hidden="1" x14ac:dyDescent="0.25">
      <c r="A5463" t="s">
        <v>241</v>
      </c>
      <c r="B5463" s="1">
        <v>45107</v>
      </c>
      <c r="C5463" t="s">
        <v>588</v>
      </c>
      <c r="D5463" t="s">
        <v>589</v>
      </c>
      <c r="E5463" s="4">
        <v>80910.75</v>
      </c>
      <c r="F5463" t="s">
        <v>567</v>
      </c>
      <c r="G5463" t="s">
        <v>511</v>
      </c>
      <c r="H5463" t="s">
        <v>514</v>
      </c>
      <c r="I5463" t="s">
        <v>417</v>
      </c>
      <c r="J5463" t="s">
        <v>572</v>
      </c>
      <c r="L5463" t="s">
        <v>514</v>
      </c>
      <c r="M5463" t="s">
        <v>417</v>
      </c>
      <c r="N5463" t="s">
        <v>573</v>
      </c>
    </row>
    <row r="5464" spans="1:14" hidden="1" x14ac:dyDescent="0.25">
      <c r="A5464" t="s">
        <v>241</v>
      </c>
      <c r="B5464" s="1">
        <v>45107</v>
      </c>
      <c r="C5464" t="s">
        <v>592</v>
      </c>
      <c r="D5464" t="s">
        <v>593</v>
      </c>
      <c r="E5464" s="4">
        <v>87545.25</v>
      </c>
      <c r="F5464" t="s">
        <v>567</v>
      </c>
      <c r="G5464" t="s">
        <v>511</v>
      </c>
      <c r="H5464" t="s">
        <v>518</v>
      </c>
      <c r="I5464" t="s">
        <v>419</v>
      </c>
      <c r="J5464" t="s">
        <v>594</v>
      </c>
      <c r="L5464" t="s">
        <v>518</v>
      </c>
      <c r="M5464" t="s">
        <v>419</v>
      </c>
      <c r="N5464" t="s">
        <v>573</v>
      </c>
    </row>
    <row r="5465" spans="1:14" hidden="1" x14ac:dyDescent="0.25">
      <c r="A5465" t="s">
        <v>241</v>
      </c>
      <c r="B5465" s="1">
        <v>45107</v>
      </c>
      <c r="C5465" t="s">
        <v>597</v>
      </c>
      <c r="D5465" t="s">
        <v>598</v>
      </c>
      <c r="E5465" s="4">
        <v>693957.03</v>
      </c>
      <c r="F5465" t="s">
        <v>567</v>
      </c>
      <c r="G5465" t="s">
        <v>511</v>
      </c>
      <c r="H5465" t="s">
        <v>518</v>
      </c>
      <c r="I5465" t="s">
        <v>419</v>
      </c>
      <c r="J5465" t="s">
        <v>594</v>
      </c>
      <c r="L5465" t="s">
        <v>518</v>
      </c>
      <c r="M5465" t="s">
        <v>419</v>
      </c>
      <c r="N5465" t="s">
        <v>573</v>
      </c>
    </row>
    <row r="5466" spans="1:14" hidden="1" x14ac:dyDescent="0.25">
      <c r="A5466" t="s">
        <v>241</v>
      </c>
      <c r="B5466" s="1">
        <v>45107</v>
      </c>
      <c r="C5466" t="s">
        <v>601</v>
      </c>
      <c r="D5466" t="s">
        <v>602</v>
      </c>
      <c r="E5466" s="4">
        <v>164051.22999999998</v>
      </c>
      <c r="F5466" t="s">
        <v>567</v>
      </c>
      <c r="G5466" t="s">
        <v>511</v>
      </c>
      <c r="H5466" t="s">
        <v>518</v>
      </c>
      <c r="I5466" t="s">
        <v>419</v>
      </c>
      <c r="J5466" t="s">
        <v>594</v>
      </c>
      <c r="L5466" t="s">
        <v>518</v>
      </c>
      <c r="M5466" t="s">
        <v>419</v>
      </c>
      <c r="N5466" t="s">
        <v>573</v>
      </c>
    </row>
    <row r="5467" spans="1:14" hidden="1" x14ac:dyDescent="0.25">
      <c r="A5467" t="s">
        <v>241</v>
      </c>
      <c r="B5467" s="1">
        <v>45107</v>
      </c>
      <c r="C5467" t="s">
        <v>605</v>
      </c>
      <c r="D5467" t="s">
        <v>606</v>
      </c>
      <c r="E5467" s="4">
        <v>204582.74</v>
      </c>
      <c r="F5467" t="s">
        <v>567</v>
      </c>
      <c r="G5467" t="s">
        <v>511</v>
      </c>
      <c r="H5467" t="s">
        <v>518</v>
      </c>
      <c r="I5467" t="s">
        <v>419</v>
      </c>
      <c r="J5467" t="s">
        <v>594</v>
      </c>
      <c r="L5467" t="s">
        <v>518</v>
      </c>
      <c r="M5467" t="s">
        <v>419</v>
      </c>
      <c r="N5467" t="s">
        <v>573</v>
      </c>
    </row>
    <row r="5468" spans="1:14" hidden="1" x14ac:dyDescent="0.25">
      <c r="A5468" t="s">
        <v>241</v>
      </c>
      <c r="B5468" s="1">
        <v>45107</v>
      </c>
      <c r="C5468" t="s">
        <v>1334</v>
      </c>
      <c r="D5468" t="s">
        <v>1335</v>
      </c>
      <c r="E5468" s="4">
        <v>21771</v>
      </c>
      <c r="F5468" t="s">
        <v>567</v>
      </c>
      <c r="G5468" t="s">
        <v>511</v>
      </c>
      <c r="H5468" t="s">
        <v>518</v>
      </c>
      <c r="I5468" t="s">
        <v>419</v>
      </c>
      <c r="J5468" t="s">
        <v>594</v>
      </c>
      <c r="L5468" t="s">
        <v>518</v>
      </c>
      <c r="M5468" t="s">
        <v>419</v>
      </c>
      <c r="N5468" t="s">
        <v>573</v>
      </c>
    </row>
    <row r="5469" spans="1:14" hidden="1" x14ac:dyDescent="0.25">
      <c r="A5469" t="s">
        <v>241</v>
      </c>
      <c r="B5469" s="1">
        <v>45107</v>
      </c>
      <c r="C5469" t="s">
        <v>611</v>
      </c>
      <c r="D5469" t="s">
        <v>612</v>
      </c>
      <c r="E5469" s="4">
        <v>275028.55000000005</v>
      </c>
      <c r="F5469" t="s">
        <v>567</v>
      </c>
      <c r="G5469" t="s">
        <v>511</v>
      </c>
      <c r="H5469" t="s">
        <v>518</v>
      </c>
      <c r="I5469" t="s">
        <v>419</v>
      </c>
      <c r="J5469" t="s">
        <v>594</v>
      </c>
      <c r="L5469" t="s">
        <v>518</v>
      </c>
      <c r="M5469" t="s">
        <v>419</v>
      </c>
      <c r="N5469" t="s">
        <v>573</v>
      </c>
    </row>
    <row r="5470" spans="1:14" hidden="1" x14ac:dyDescent="0.25">
      <c r="A5470" t="s">
        <v>241</v>
      </c>
      <c r="B5470" s="1">
        <v>45107</v>
      </c>
      <c r="C5470" t="s">
        <v>617</v>
      </c>
      <c r="D5470" t="s">
        <v>618</v>
      </c>
      <c r="E5470" s="4">
        <v>95523.29</v>
      </c>
      <c r="F5470" t="s">
        <v>567</v>
      </c>
      <c r="G5470" t="s">
        <v>511</v>
      </c>
      <c r="H5470" t="s">
        <v>518</v>
      </c>
      <c r="I5470" t="s">
        <v>419</v>
      </c>
      <c r="J5470" t="s">
        <v>594</v>
      </c>
      <c r="L5470" t="s">
        <v>518</v>
      </c>
      <c r="M5470" t="s">
        <v>419</v>
      </c>
      <c r="N5470" t="s">
        <v>573</v>
      </c>
    </row>
    <row r="5471" spans="1:14" hidden="1" x14ac:dyDescent="0.25">
      <c r="A5471" t="s">
        <v>241</v>
      </c>
      <c r="B5471" s="1">
        <v>45107</v>
      </c>
      <c r="C5471" t="s">
        <v>621</v>
      </c>
      <c r="D5471" t="s">
        <v>622</v>
      </c>
      <c r="E5471" s="4">
        <v>16409.09</v>
      </c>
      <c r="F5471" t="s">
        <v>567</v>
      </c>
      <c r="G5471" t="s">
        <v>511</v>
      </c>
      <c r="H5471" t="s">
        <v>518</v>
      </c>
      <c r="I5471" t="s">
        <v>419</v>
      </c>
      <c r="J5471" t="s">
        <v>594</v>
      </c>
      <c r="L5471" t="s">
        <v>518</v>
      </c>
      <c r="M5471" t="s">
        <v>419</v>
      </c>
      <c r="N5471" t="s">
        <v>573</v>
      </c>
    </row>
    <row r="5472" spans="1:14" hidden="1" x14ac:dyDescent="0.25">
      <c r="A5472" t="s">
        <v>241</v>
      </c>
      <c r="B5472" s="1">
        <v>45107</v>
      </c>
      <c r="C5472" t="s">
        <v>625</v>
      </c>
      <c r="D5472" t="s">
        <v>626</v>
      </c>
      <c r="E5472" s="4">
        <v>102935.11000000002</v>
      </c>
      <c r="F5472" t="s">
        <v>567</v>
      </c>
      <c r="G5472" t="s">
        <v>511</v>
      </c>
      <c r="H5472" t="s">
        <v>518</v>
      </c>
      <c r="I5472" t="s">
        <v>419</v>
      </c>
      <c r="J5472" t="s">
        <v>594</v>
      </c>
      <c r="L5472" t="s">
        <v>518</v>
      </c>
      <c r="M5472" t="s">
        <v>419</v>
      </c>
      <c r="N5472" t="s">
        <v>573</v>
      </c>
    </row>
    <row r="5473" spans="1:14" hidden="1" x14ac:dyDescent="0.25">
      <c r="A5473" t="s">
        <v>241</v>
      </c>
      <c r="B5473" s="1">
        <v>45107</v>
      </c>
      <c r="C5473" t="s">
        <v>629</v>
      </c>
      <c r="D5473" t="s">
        <v>630</v>
      </c>
      <c r="E5473" s="4">
        <v>1760</v>
      </c>
      <c r="F5473" t="s">
        <v>567</v>
      </c>
      <c r="G5473" t="s">
        <v>511</v>
      </c>
      <c r="H5473" t="s">
        <v>518</v>
      </c>
      <c r="I5473" t="s">
        <v>419</v>
      </c>
      <c r="J5473" t="s">
        <v>594</v>
      </c>
      <c r="L5473" t="s">
        <v>518</v>
      </c>
      <c r="M5473" t="s">
        <v>419</v>
      </c>
      <c r="N5473" t="s">
        <v>573</v>
      </c>
    </row>
    <row r="5474" spans="1:14" hidden="1" x14ac:dyDescent="0.25">
      <c r="A5474" t="s">
        <v>241</v>
      </c>
      <c r="B5474" s="1">
        <v>45107</v>
      </c>
      <c r="C5474" t="s">
        <v>48</v>
      </c>
      <c r="D5474" t="s">
        <v>49</v>
      </c>
      <c r="E5474" s="4">
        <v>340</v>
      </c>
      <c r="F5474" t="s">
        <v>567</v>
      </c>
      <c r="G5474" t="s">
        <v>511</v>
      </c>
      <c r="H5474" t="s">
        <v>336</v>
      </c>
      <c r="I5474" t="s">
        <v>337</v>
      </c>
      <c r="J5474" t="s">
        <v>639</v>
      </c>
      <c r="L5474" t="s">
        <v>336</v>
      </c>
      <c r="M5474" t="s">
        <v>337</v>
      </c>
      <c r="N5474" t="s">
        <v>573</v>
      </c>
    </row>
    <row r="5475" spans="1:14" hidden="1" x14ac:dyDescent="0.25">
      <c r="A5475" t="s">
        <v>241</v>
      </c>
      <c r="B5475" s="1">
        <v>45107</v>
      </c>
      <c r="C5475" t="s">
        <v>53</v>
      </c>
      <c r="D5475" t="s">
        <v>54</v>
      </c>
      <c r="E5475" s="4">
        <v>2500</v>
      </c>
      <c r="F5475" t="s">
        <v>567</v>
      </c>
      <c r="G5475" t="s">
        <v>511</v>
      </c>
      <c r="H5475" t="s">
        <v>336</v>
      </c>
      <c r="I5475" t="s">
        <v>337</v>
      </c>
      <c r="J5475" t="s">
        <v>639</v>
      </c>
      <c r="L5475" t="s">
        <v>336</v>
      </c>
      <c r="M5475" t="s">
        <v>337</v>
      </c>
      <c r="N5475" t="s">
        <v>573</v>
      </c>
    </row>
    <row r="5476" spans="1:14" hidden="1" x14ac:dyDescent="0.25">
      <c r="A5476" t="s">
        <v>241</v>
      </c>
      <c r="B5476" s="1">
        <v>45107</v>
      </c>
      <c r="C5476" t="s">
        <v>57</v>
      </c>
      <c r="D5476" t="s">
        <v>58</v>
      </c>
      <c r="E5476" s="4">
        <v>250</v>
      </c>
      <c r="F5476" t="s">
        <v>567</v>
      </c>
      <c r="G5476" t="s">
        <v>511</v>
      </c>
      <c r="H5476" t="s">
        <v>336</v>
      </c>
      <c r="I5476" t="s">
        <v>337</v>
      </c>
      <c r="J5476" t="s">
        <v>639</v>
      </c>
      <c r="L5476" t="s">
        <v>336</v>
      </c>
      <c r="M5476" t="s">
        <v>337</v>
      </c>
      <c r="N5476" t="s">
        <v>573</v>
      </c>
    </row>
    <row r="5477" spans="1:14" hidden="1" x14ac:dyDescent="0.25">
      <c r="A5477" t="s">
        <v>241</v>
      </c>
      <c r="B5477" s="1">
        <v>45107</v>
      </c>
      <c r="C5477" t="s">
        <v>61</v>
      </c>
      <c r="D5477" t="s">
        <v>62</v>
      </c>
      <c r="E5477" s="4">
        <v>997500</v>
      </c>
      <c r="F5477" t="s">
        <v>567</v>
      </c>
      <c r="G5477" t="s">
        <v>511</v>
      </c>
      <c r="H5477" t="s">
        <v>336</v>
      </c>
      <c r="I5477" t="s">
        <v>337</v>
      </c>
      <c r="J5477" t="s">
        <v>639</v>
      </c>
      <c r="L5477" t="s">
        <v>336</v>
      </c>
      <c r="M5477" t="s">
        <v>337</v>
      </c>
      <c r="N5477" t="s">
        <v>573</v>
      </c>
    </row>
    <row r="5478" spans="1:14" hidden="1" x14ac:dyDescent="0.25">
      <c r="A5478" t="s">
        <v>241</v>
      </c>
      <c r="B5478" s="1">
        <v>45107</v>
      </c>
      <c r="C5478" t="s">
        <v>64</v>
      </c>
      <c r="D5478" t="s">
        <v>65</v>
      </c>
      <c r="E5478" s="4">
        <v>16915.2</v>
      </c>
      <c r="F5478" t="s">
        <v>567</v>
      </c>
      <c r="G5478" t="s">
        <v>511</v>
      </c>
      <c r="H5478" t="s">
        <v>336</v>
      </c>
      <c r="I5478" t="s">
        <v>337</v>
      </c>
      <c r="J5478" t="s">
        <v>639</v>
      </c>
      <c r="L5478" t="s">
        <v>336</v>
      </c>
      <c r="M5478" t="s">
        <v>337</v>
      </c>
      <c r="N5478" t="s">
        <v>573</v>
      </c>
    </row>
    <row r="5479" spans="1:14" hidden="1" x14ac:dyDescent="0.25">
      <c r="A5479" t="s">
        <v>241</v>
      </c>
      <c r="B5479" s="1">
        <v>45107</v>
      </c>
      <c r="C5479" t="s">
        <v>66</v>
      </c>
      <c r="D5479" t="s">
        <v>67</v>
      </c>
      <c r="E5479" s="4">
        <v>201658.73999999996</v>
      </c>
      <c r="F5479" t="s">
        <v>567</v>
      </c>
      <c r="G5479" t="s">
        <v>511</v>
      </c>
      <c r="H5479" t="s">
        <v>336</v>
      </c>
      <c r="I5479" t="s">
        <v>337</v>
      </c>
      <c r="J5479" t="s">
        <v>639</v>
      </c>
      <c r="L5479" t="s">
        <v>336</v>
      </c>
      <c r="M5479" t="s">
        <v>337</v>
      </c>
      <c r="N5479" t="s">
        <v>573</v>
      </c>
    </row>
    <row r="5480" spans="1:14" hidden="1" x14ac:dyDescent="0.25">
      <c r="A5480" t="s">
        <v>241</v>
      </c>
      <c r="B5480" s="1">
        <v>45107</v>
      </c>
      <c r="C5480" t="s">
        <v>139</v>
      </c>
      <c r="D5480" t="s">
        <v>654</v>
      </c>
      <c r="E5480" s="4">
        <v>727222</v>
      </c>
      <c r="F5480" t="s">
        <v>567</v>
      </c>
      <c r="G5480" t="s">
        <v>511</v>
      </c>
      <c r="H5480" t="s">
        <v>338</v>
      </c>
      <c r="I5480" t="s">
        <v>136</v>
      </c>
      <c r="J5480" t="s">
        <v>655</v>
      </c>
      <c r="L5480" t="s">
        <v>338</v>
      </c>
      <c r="M5480" t="s">
        <v>136</v>
      </c>
      <c r="N5480" t="s">
        <v>573</v>
      </c>
    </row>
    <row r="5481" spans="1:14" hidden="1" x14ac:dyDescent="0.25">
      <c r="A5481" t="s">
        <v>241</v>
      </c>
      <c r="B5481" s="1">
        <v>45107</v>
      </c>
      <c r="C5481" t="s">
        <v>143</v>
      </c>
      <c r="D5481" t="s">
        <v>662</v>
      </c>
      <c r="E5481" s="4">
        <v>776356.18</v>
      </c>
      <c r="F5481" t="s">
        <v>567</v>
      </c>
      <c r="G5481" t="s">
        <v>511</v>
      </c>
      <c r="H5481" t="s">
        <v>338</v>
      </c>
      <c r="I5481" t="s">
        <v>136</v>
      </c>
      <c r="J5481" t="s">
        <v>655</v>
      </c>
      <c r="L5481" t="s">
        <v>338</v>
      </c>
      <c r="M5481" t="s">
        <v>136</v>
      </c>
      <c r="N5481" t="s">
        <v>573</v>
      </c>
    </row>
    <row r="5482" spans="1:14" hidden="1" x14ac:dyDescent="0.25">
      <c r="A5482" t="s">
        <v>241</v>
      </c>
      <c r="B5482" s="1">
        <v>45107</v>
      </c>
      <c r="C5482" t="s">
        <v>665</v>
      </c>
      <c r="D5482" t="s">
        <v>666</v>
      </c>
      <c r="E5482" s="4">
        <v>893398.66999999271</v>
      </c>
      <c r="F5482" t="s">
        <v>567</v>
      </c>
      <c r="G5482" t="s">
        <v>511</v>
      </c>
      <c r="H5482" t="s">
        <v>340</v>
      </c>
      <c r="I5482" t="s">
        <v>341</v>
      </c>
      <c r="J5482" t="s">
        <v>667</v>
      </c>
      <c r="L5482" t="s">
        <v>340</v>
      </c>
      <c r="M5482" t="s">
        <v>341</v>
      </c>
      <c r="N5482" t="s">
        <v>573</v>
      </c>
    </row>
    <row r="5483" spans="1:14" hidden="1" x14ac:dyDescent="0.25">
      <c r="A5483" t="s">
        <v>241</v>
      </c>
      <c r="B5483" s="1">
        <v>45107</v>
      </c>
      <c r="C5483" t="s">
        <v>670</v>
      </c>
      <c r="D5483" t="s">
        <v>671</v>
      </c>
      <c r="E5483" s="4">
        <v>8852.7900000000227</v>
      </c>
      <c r="F5483" t="s">
        <v>567</v>
      </c>
      <c r="G5483" t="s">
        <v>511</v>
      </c>
      <c r="H5483" t="s">
        <v>340</v>
      </c>
      <c r="I5483" t="s">
        <v>341</v>
      </c>
      <c r="J5483" t="s">
        <v>667</v>
      </c>
      <c r="L5483" t="s">
        <v>340</v>
      </c>
      <c r="M5483" t="s">
        <v>341</v>
      </c>
      <c r="N5483" t="s">
        <v>573</v>
      </c>
    </row>
    <row r="5484" spans="1:14" hidden="1" x14ac:dyDescent="0.25">
      <c r="A5484" t="s">
        <v>241</v>
      </c>
      <c r="B5484" s="1">
        <v>45107</v>
      </c>
      <c r="C5484" t="s">
        <v>674</v>
      </c>
      <c r="D5484" t="s">
        <v>675</v>
      </c>
      <c r="E5484" s="4">
        <v>44086.999999999942</v>
      </c>
      <c r="F5484" t="s">
        <v>567</v>
      </c>
      <c r="G5484" t="s">
        <v>511</v>
      </c>
      <c r="H5484" t="s">
        <v>340</v>
      </c>
      <c r="I5484" t="s">
        <v>341</v>
      </c>
      <c r="J5484" t="s">
        <v>667</v>
      </c>
      <c r="L5484" t="s">
        <v>340</v>
      </c>
      <c r="M5484" t="s">
        <v>341</v>
      </c>
      <c r="N5484" t="s">
        <v>573</v>
      </c>
    </row>
    <row r="5485" spans="1:14" hidden="1" x14ac:dyDescent="0.25">
      <c r="A5485" t="s">
        <v>241</v>
      </c>
      <c r="B5485" s="1">
        <v>45107</v>
      </c>
      <c r="C5485" t="s">
        <v>687</v>
      </c>
      <c r="D5485" t="s">
        <v>688</v>
      </c>
      <c r="E5485" s="4">
        <v>377.19</v>
      </c>
      <c r="F5485" t="s">
        <v>567</v>
      </c>
      <c r="G5485" t="s">
        <v>511</v>
      </c>
      <c r="H5485" t="s">
        <v>355</v>
      </c>
      <c r="I5485" t="s">
        <v>356</v>
      </c>
      <c r="J5485" t="s">
        <v>689</v>
      </c>
      <c r="L5485" t="s">
        <v>355</v>
      </c>
      <c r="M5485" t="s">
        <v>427</v>
      </c>
      <c r="N5485" t="s">
        <v>573</v>
      </c>
    </row>
    <row r="5486" spans="1:14" hidden="1" x14ac:dyDescent="0.25">
      <c r="A5486" t="s">
        <v>241</v>
      </c>
      <c r="B5486" s="1">
        <v>45107</v>
      </c>
      <c r="C5486" t="s">
        <v>1184</v>
      </c>
      <c r="D5486" t="s">
        <v>1185</v>
      </c>
      <c r="E5486" s="4">
        <v>158417.74</v>
      </c>
      <c r="F5486" t="s">
        <v>567</v>
      </c>
      <c r="G5486" t="s">
        <v>511</v>
      </c>
      <c r="H5486" t="s">
        <v>355</v>
      </c>
      <c r="I5486" t="s">
        <v>356</v>
      </c>
      <c r="J5486" t="s">
        <v>689</v>
      </c>
      <c r="L5486" t="s">
        <v>355</v>
      </c>
      <c r="M5486" t="s">
        <v>427</v>
      </c>
      <c r="N5486" t="s">
        <v>573</v>
      </c>
    </row>
    <row r="5487" spans="1:14" hidden="1" x14ac:dyDescent="0.25">
      <c r="A5487" t="s">
        <v>241</v>
      </c>
      <c r="B5487" s="1">
        <v>45107</v>
      </c>
      <c r="C5487" t="s">
        <v>1346</v>
      </c>
      <c r="D5487" t="s">
        <v>1347</v>
      </c>
      <c r="E5487" s="4">
        <v>9403.6890000000039</v>
      </c>
      <c r="F5487" t="s">
        <v>567</v>
      </c>
      <c r="G5487" t="s">
        <v>511</v>
      </c>
      <c r="H5487" t="s">
        <v>345</v>
      </c>
      <c r="I5487" t="s">
        <v>346</v>
      </c>
      <c r="J5487" t="s">
        <v>684</v>
      </c>
      <c r="L5487" t="s">
        <v>345</v>
      </c>
      <c r="M5487" t="s">
        <v>346</v>
      </c>
      <c r="N5487" t="s">
        <v>573</v>
      </c>
    </row>
    <row r="5488" spans="1:14" hidden="1" x14ac:dyDescent="0.25">
      <c r="A5488" t="s">
        <v>241</v>
      </c>
      <c r="B5488" s="1">
        <v>45107</v>
      </c>
      <c r="C5488" t="s">
        <v>700</v>
      </c>
      <c r="D5488" t="s">
        <v>701</v>
      </c>
      <c r="E5488" s="4">
        <v>10732.319999999998</v>
      </c>
      <c r="F5488" t="s">
        <v>567</v>
      </c>
      <c r="G5488" t="s">
        <v>511</v>
      </c>
      <c r="H5488" t="s">
        <v>355</v>
      </c>
      <c r="I5488" t="s">
        <v>356</v>
      </c>
      <c r="J5488" t="s">
        <v>689</v>
      </c>
      <c r="L5488" t="s">
        <v>355</v>
      </c>
      <c r="M5488" t="s">
        <v>427</v>
      </c>
      <c r="N5488" t="s">
        <v>573</v>
      </c>
    </row>
    <row r="5489" spans="1:14" hidden="1" x14ac:dyDescent="0.25">
      <c r="A5489" t="s">
        <v>241</v>
      </c>
      <c r="B5489" s="1">
        <v>45107</v>
      </c>
      <c r="C5489" t="s">
        <v>710</v>
      </c>
      <c r="D5489" t="s">
        <v>711</v>
      </c>
      <c r="E5489" s="4">
        <v>19598.990000000002</v>
      </c>
      <c r="F5489" t="s">
        <v>567</v>
      </c>
      <c r="G5489" t="s">
        <v>511</v>
      </c>
      <c r="H5489" t="s">
        <v>355</v>
      </c>
      <c r="I5489" t="s">
        <v>356</v>
      </c>
      <c r="J5489" t="s">
        <v>689</v>
      </c>
      <c r="L5489" t="s">
        <v>355</v>
      </c>
      <c r="M5489" t="s">
        <v>427</v>
      </c>
      <c r="N5489" t="s">
        <v>573</v>
      </c>
    </row>
    <row r="5490" spans="1:14" hidden="1" x14ac:dyDescent="0.25">
      <c r="A5490" t="s">
        <v>241</v>
      </c>
      <c r="B5490" s="1">
        <v>45107</v>
      </c>
      <c r="C5490" t="s">
        <v>1186</v>
      </c>
      <c r="D5490" t="s">
        <v>1187</v>
      </c>
      <c r="E5490" s="4">
        <v>1430</v>
      </c>
      <c r="F5490" t="s">
        <v>567</v>
      </c>
      <c r="G5490" t="s">
        <v>511</v>
      </c>
      <c r="H5490" t="s">
        <v>355</v>
      </c>
      <c r="I5490" t="s">
        <v>356</v>
      </c>
      <c r="J5490" t="s">
        <v>689</v>
      </c>
      <c r="L5490" t="s">
        <v>355</v>
      </c>
      <c r="M5490" t="s">
        <v>427</v>
      </c>
      <c r="N5490" t="s">
        <v>573</v>
      </c>
    </row>
    <row r="5491" spans="1:14" hidden="1" x14ac:dyDescent="0.25">
      <c r="A5491" t="s">
        <v>241</v>
      </c>
      <c r="B5491" s="1">
        <v>45107</v>
      </c>
      <c r="C5491" t="s">
        <v>723</v>
      </c>
      <c r="D5491" t="s">
        <v>724</v>
      </c>
      <c r="E5491" s="4">
        <v>42771.770000000019</v>
      </c>
      <c r="F5491" t="s">
        <v>567</v>
      </c>
      <c r="G5491" t="s">
        <v>511</v>
      </c>
      <c r="H5491" t="s">
        <v>345</v>
      </c>
      <c r="I5491" t="s">
        <v>346</v>
      </c>
      <c r="J5491" t="s">
        <v>725</v>
      </c>
      <c r="L5491" t="s">
        <v>342</v>
      </c>
      <c r="M5491" t="s">
        <v>346</v>
      </c>
      <c r="N5491" t="s">
        <v>573</v>
      </c>
    </row>
    <row r="5492" spans="1:14" hidden="1" x14ac:dyDescent="0.25">
      <c r="A5492" t="s">
        <v>241</v>
      </c>
      <c r="B5492" s="1">
        <v>45107</v>
      </c>
      <c r="C5492" t="s">
        <v>728</v>
      </c>
      <c r="D5492" t="s">
        <v>729</v>
      </c>
      <c r="E5492" s="4">
        <v>2796.9300000000658</v>
      </c>
      <c r="F5492" t="s">
        <v>567</v>
      </c>
      <c r="G5492" t="s">
        <v>511</v>
      </c>
      <c r="H5492" t="s">
        <v>345</v>
      </c>
      <c r="I5492" t="s">
        <v>346</v>
      </c>
      <c r="J5492" t="s">
        <v>684</v>
      </c>
      <c r="L5492" t="s">
        <v>345</v>
      </c>
      <c r="M5492" t="s">
        <v>346</v>
      </c>
      <c r="N5492" t="s">
        <v>573</v>
      </c>
    </row>
    <row r="5493" spans="1:14" hidden="1" x14ac:dyDescent="0.25">
      <c r="A5493" t="s">
        <v>241</v>
      </c>
      <c r="B5493" s="1">
        <v>45107</v>
      </c>
      <c r="C5493" t="s">
        <v>736</v>
      </c>
      <c r="D5493" t="s">
        <v>737</v>
      </c>
      <c r="E5493" s="4">
        <v>127781.3</v>
      </c>
      <c r="F5493" t="s">
        <v>567</v>
      </c>
      <c r="G5493" t="s">
        <v>511</v>
      </c>
      <c r="H5493" t="s">
        <v>345</v>
      </c>
      <c r="I5493" t="s">
        <v>346</v>
      </c>
      <c r="J5493" t="s">
        <v>684</v>
      </c>
      <c r="L5493" t="s">
        <v>345</v>
      </c>
      <c r="M5493" t="s">
        <v>346</v>
      </c>
      <c r="N5493" t="s">
        <v>573</v>
      </c>
    </row>
    <row r="5494" spans="1:14" hidden="1" x14ac:dyDescent="0.25">
      <c r="A5494" t="s">
        <v>241</v>
      </c>
      <c r="B5494" s="1">
        <v>45107</v>
      </c>
      <c r="C5494" t="s">
        <v>740</v>
      </c>
      <c r="D5494" t="s">
        <v>741</v>
      </c>
      <c r="E5494" s="4">
        <v>443.92000000005737</v>
      </c>
      <c r="F5494" t="s">
        <v>567</v>
      </c>
      <c r="G5494" t="s">
        <v>511</v>
      </c>
      <c r="H5494" t="s">
        <v>345</v>
      </c>
      <c r="I5494" t="s">
        <v>346</v>
      </c>
      <c r="J5494" t="s">
        <v>684</v>
      </c>
      <c r="L5494" t="s">
        <v>345</v>
      </c>
      <c r="M5494" t="s">
        <v>346</v>
      </c>
      <c r="N5494" t="s">
        <v>573</v>
      </c>
    </row>
    <row r="5495" spans="1:14" hidden="1" x14ac:dyDescent="0.25">
      <c r="A5495" t="s">
        <v>241</v>
      </c>
      <c r="B5495" s="1">
        <v>45107</v>
      </c>
      <c r="C5495" t="s">
        <v>749</v>
      </c>
      <c r="D5495" t="s">
        <v>750</v>
      </c>
      <c r="E5495" s="4">
        <v>1874.770000000015</v>
      </c>
      <c r="F5495" t="s">
        <v>567</v>
      </c>
      <c r="G5495" t="s">
        <v>511</v>
      </c>
      <c r="H5495" t="s">
        <v>345</v>
      </c>
      <c r="I5495" t="s">
        <v>346</v>
      </c>
      <c r="J5495" t="s">
        <v>684</v>
      </c>
      <c r="L5495" t="s">
        <v>345</v>
      </c>
      <c r="M5495" t="s">
        <v>346</v>
      </c>
      <c r="N5495" t="s">
        <v>573</v>
      </c>
    </row>
    <row r="5496" spans="1:14" hidden="1" x14ac:dyDescent="0.25">
      <c r="A5496" t="s">
        <v>241</v>
      </c>
      <c r="B5496" s="1">
        <v>45107</v>
      </c>
      <c r="C5496" t="s">
        <v>753</v>
      </c>
      <c r="D5496" t="s">
        <v>754</v>
      </c>
      <c r="E5496" s="4">
        <v>52792.770000000004</v>
      </c>
      <c r="F5496" t="s">
        <v>567</v>
      </c>
      <c r="G5496" t="s">
        <v>511</v>
      </c>
      <c r="H5496" t="s">
        <v>345</v>
      </c>
      <c r="I5496" t="s">
        <v>346</v>
      </c>
      <c r="J5496" t="s">
        <v>684</v>
      </c>
      <c r="L5496" t="s">
        <v>345</v>
      </c>
      <c r="M5496" t="s">
        <v>346</v>
      </c>
      <c r="N5496" t="s">
        <v>573</v>
      </c>
    </row>
    <row r="5497" spans="1:14" hidden="1" x14ac:dyDescent="0.25">
      <c r="A5497" t="s">
        <v>241</v>
      </c>
      <c r="B5497" s="1">
        <v>45107</v>
      </c>
      <c r="C5497" t="s">
        <v>765</v>
      </c>
      <c r="D5497" t="s">
        <v>766</v>
      </c>
      <c r="E5497" s="4">
        <v>53.55</v>
      </c>
      <c r="F5497" t="s">
        <v>567</v>
      </c>
      <c r="G5497" t="s">
        <v>511</v>
      </c>
      <c r="H5497" t="s">
        <v>345</v>
      </c>
      <c r="I5497" t="s">
        <v>346</v>
      </c>
      <c r="J5497" t="s">
        <v>684</v>
      </c>
      <c r="L5497" t="s">
        <v>345</v>
      </c>
      <c r="M5497" t="s">
        <v>346</v>
      </c>
      <c r="N5497" t="s">
        <v>573</v>
      </c>
    </row>
    <row r="5498" spans="1:14" hidden="1" x14ac:dyDescent="0.25">
      <c r="A5498" t="s">
        <v>241</v>
      </c>
      <c r="B5498" s="1">
        <v>45107</v>
      </c>
      <c r="C5498" t="s">
        <v>1188</v>
      </c>
      <c r="D5498" t="s">
        <v>1189</v>
      </c>
      <c r="E5498" s="4">
        <v>1091.8000000000002</v>
      </c>
      <c r="F5498" t="s">
        <v>567</v>
      </c>
      <c r="G5498" t="s">
        <v>511</v>
      </c>
      <c r="H5498" t="s">
        <v>345</v>
      </c>
      <c r="I5498" t="s">
        <v>346</v>
      </c>
      <c r="J5498" t="s">
        <v>684</v>
      </c>
      <c r="L5498" t="s">
        <v>345</v>
      </c>
      <c r="M5498" t="s">
        <v>346</v>
      </c>
      <c r="N5498" t="s">
        <v>573</v>
      </c>
    </row>
    <row r="5499" spans="1:14" hidden="1" x14ac:dyDescent="0.25">
      <c r="A5499" t="s">
        <v>241</v>
      </c>
      <c r="B5499" s="1">
        <v>45107</v>
      </c>
      <c r="C5499" t="s">
        <v>1190</v>
      </c>
      <c r="D5499" t="s">
        <v>1191</v>
      </c>
      <c r="E5499" s="4">
        <v>179.04999999998955</v>
      </c>
      <c r="F5499" t="s">
        <v>567</v>
      </c>
      <c r="G5499" t="s">
        <v>511</v>
      </c>
      <c r="H5499" t="s">
        <v>345</v>
      </c>
      <c r="I5499" t="s">
        <v>346</v>
      </c>
      <c r="J5499" t="s">
        <v>684</v>
      </c>
      <c r="L5499" t="s">
        <v>345</v>
      </c>
      <c r="M5499" t="s">
        <v>346</v>
      </c>
      <c r="N5499" t="s">
        <v>573</v>
      </c>
    </row>
    <row r="5500" spans="1:14" hidden="1" x14ac:dyDescent="0.25">
      <c r="A5500" t="s">
        <v>241</v>
      </c>
      <c r="B5500" s="1">
        <v>45107</v>
      </c>
      <c r="C5500" t="s">
        <v>783</v>
      </c>
      <c r="D5500" t="s">
        <v>784</v>
      </c>
      <c r="E5500" s="4">
        <v>1120</v>
      </c>
      <c r="F5500" t="s">
        <v>567</v>
      </c>
      <c r="G5500" t="s">
        <v>511</v>
      </c>
      <c r="H5500" t="s">
        <v>345</v>
      </c>
      <c r="I5500" t="s">
        <v>346</v>
      </c>
      <c r="J5500" t="s">
        <v>684</v>
      </c>
      <c r="L5500" t="s">
        <v>345</v>
      </c>
      <c r="M5500" t="s">
        <v>432</v>
      </c>
      <c r="N5500" t="s">
        <v>573</v>
      </c>
    </row>
    <row r="5501" spans="1:14" hidden="1" x14ac:dyDescent="0.25">
      <c r="A5501" t="s">
        <v>241</v>
      </c>
      <c r="B5501" s="1">
        <v>45107</v>
      </c>
      <c r="C5501" t="s">
        <v>68</v>
      </c>
      <c r="D5501" t="s">
        <v>69</v>
      </c>
      <c r="E5501" s="4">
        <v>2639.7900000000031</v>
      </c>
      <c r="F5501" t="s">
        <v>567</v>
      </c>
      <c r="G5501" t="s">
        <v>511</v>
      </c>
      <c r="H5501" t="s">
        <v>324</v>
      </c>
      <c r="I5501" t="s">
        <v>323</v>
      </c>
      <c r="J5501" t="s">
        <v>787</v>
      </c>
      <c r="L5501" t="s">
        <v>324</v>
      </c>
      <c r="M5501" t="s">
        <v>323</v>
      </c>
      <c r="N5501" t="s">
        <v>573</v>
      </c>
    </row>
    <row r="5502" spans="1:14" hidden="1" x14ac:dyDescent="0.25">
      <c r="A5502" t="s">
        <v>241</v>
      </c>
      <c r="B5502" s="1">
        <v>45107</v>
      </c>
      <c r="C5502" t="s">
        <v>70</v>
      </c>
      <c r="D5502" t="s">
        <v>71</v>
      </c>
      <c r="E5502" s="4">
        <v>15630.225999998831</v>
      </c>
      <c r="F5502" t="s">
        <v>567</v>
      </c>
      <c r="G5502" t="s">
        <v>511</v>
      </c>
      <c r="H5502" t="s">
        <v>324</v>
      </c>
      <c r="I5502" t="s">
        <v>323</v>
      </c>
      <c r="J5502" t="s">
        <v>787</v>
      </c>
      <c r="L5502" t="s">
        <v>324</v>
      </c>
      <c r="M5502" t="s">
        <v>323</v>
      </c>
      <c r="N5502" t="s">
        <v>573</v>
      </c>
    </row>
    <row r="5503" spans="1:14" hidden="1" x14ac:dyDescent="0.25">
      <c r="A5503" t="s">
        <v>241</v>
      </c>
      <c r="B5503" s="1">
        <v>45107</v>
      </c>
      <c r="C5503" t="s">
        <v>72</v>
      </c>
      <c r="D5503" t="s">
        <v>73</v>
      </c>
      <c r="E5503" s="4">
        <v>2558.0499999999993</v>
      </c>
      <c r="F5503" t="s">
        <v>567</v>
      </c>
      <c r="G5503" t="s">
        <v>511</v>
      </c>
      <c r="H5503" t="s">
        <v>324</v>
      </c>
      <c r="I5503" t="s">
        <v>323</v>
      </c>
      <c r="J5503" t="s">
        <v>787</v>
      </c>
      <c r="L5503" t="s">
        <v>324</v>
      </c>
      <c r="M5503" t="s">
        <v>323</v>
      </c>
      <c r="N5503" t="s">
        <v>573</v>
      </c>
    </row>
    <row r="5504" spans="1:14" hidden="1" x14ac:dyDescent="0.25">
      <c r="A5504" t="s">
        <v>241</v>
      </c>
      <c r="B5504" s="1">
        <v>45107</v>
      </c>
      <c r="C5504" t="s">
        <v>74</v>
      </c>
      <c r="D5504" t="s">
        <v>75</v>
      </c>
      <c r="E5504" s="4">
        <v>500.48</v>
      </c>
      <c r="F5504" t="s">
        <v>567</v>
      </c>
      <c r="G5504" t="s">
        <v>511</v>
      </c>
      <c r="H5504" t="s">
        <v>324</v>
      </c>
      <c r="I5504" t="s">
        <v>323</v>
      </c>
      <c r="J5504" t="s">
        <v>787</v>
      </c>
      <c r="L5504" t="s">
        <v>324</v>
      </c>
      <c r="M5504" t="s">
        <v>323</v>
      </c>
      <c r="N5504" t="s">
        <v>573</v>
      </c>
    </row>
    <row r="5505" spans="1:14" hidden="1" x14ac:dyDescent="0.25">
      <c r="A5505" t="s">
        <v>241</v>
      </c>
      <c r="B5505" s="1">
        <v>45107</v>
      </c>
      <c r="C5505" t="s">
        <v>76</v>
      </c>
      <c r="D5505" t="s">
        <v>77</v>
      </c>
      <c r="E5505" s="4">
        <v>528.74</v>
      </c>
      <c r="F5505" t="s">
        <v>567</v>
      </c>
      <c r="G5505" t="s">
        <v>511</v>
      </c>
      <c r="H5505" t="s">
        <v>324</v>
      </c>
      <c r="I5505" t="s">
        <v>323</v>
      </c>
      <c r="J5505" t="s">
        <v>787</v>
      </c>
      <c r="L5505" t="s">
        <v>324</v>
      </c>
      <c r="M5505" t="s">
        <v>323</v>
      </c>
      <c r="N5505" t="s">
        <v>573</v>
      </c>
    </row>
    <row r="5506" spans="1:14" hidden="1" x14ac:dyDescent="0.25">
      <c r="A5506" t="s">
        <v>241</v>
      </c>
      <c r="B5506" s="1">
        <v>45107</v>
      </c>
      <c r="C5506" t="s">
        <v>1342</v>
      </c>
      <c r="D5506" t="s">
        <v>1343</v>
      </c>
      <c r="E5506" s="4">
        <v>276.79999999999995</v>
      </c>
      <c r="F5506" t="s">
        <v>567</v>
      </c>
      <c r="G5506" t="s">
        <v>511</v>
      </c>
      <c r="H5506" t="s">
        <v>324</v>
      </c>
      <c r="I5506" t="s">
        <v>323</v>
      </c>
      <c r="J5506" t="s">
        <v>787</v>
      </c>
      <c r="L5506" t="s">
        <v>324</v>
      </c>
      <c r="M5506" t="s">
        <v>323</v>
      </c>
      <c r="N5506" t="s">
        <v>573</v>
      </c>
    </row>
    <row r="5507" spans="1:14" hidden="1" x14ac:dyDescent="0.25">
      <c r="A5507" t="s">
        <v>241</v>
      </c>
      <c r="B5507" s="1">
        <v>45107</v>
      </c>
      <c r="C5507" t="s">
        <v>78</v>
      </c>
      <c r="D5507" t="s">
        <v>79</v>
      </c>
      <c r="E5507" s="4">
        <v>329333.89000000671</v>
      </c>
      <c r="F5507" t="s">
        <v>567</v>
      </c>
      <c r="G5507" t="s">
        <v>511</v>
      </c>
      <c r="H5507" t="s">
        <v>324</v>
      </c>
      <c r="I5507" t="s">
        <v>323</v>
      </c>
      <c r="J5507" t="s">
        <v>787</v>
      </c>
      <c r="L5507" t="s">
        <v>324</v>
      </c>
      <c r="M5507" t="s">
        <v>323</v>
      </c>
      <c r="N5507" t="s">
        <v>573</v>
      </c>
    </row>
    <row r="5508" spans="1:14" hidden="1" x14ac:dyDescent="0.25">
      <c r="A5508" t="s">
        <v>241</v>
      </c>
      <c r="B5508" s="1">
        <v>45107</v>
      </c>
      <c r="C5508" t="s">
        <v>80</v>
      </c>
      <c r="D5508" t="s">
        <v>81</v>
      </c>
      <c r="E5508" s="4">
        <v>96333.109999999928</v>
      </c>
      <c r="F5508" t="s">
        <v>567</v>
      </c>
      <c r="G5508" t="s">
        <v>511</v>
      </c>
      <c r="H5508" t="s">
        <v>324</v>
      </c>
      <c r="I5508" t="s">
        <v>323</v>
      </c>
      <c r="J5508" t="s">
        <v>787</v>
      </c>
      <c r="L5508" t="s">
        <v>324</v>
      </c>
      <c r="M5508" t="s">
        <v>323</v>
      </c>
      <c r="N5508" t="s">
        <v>573</v>
      </c>
    </row>
    <row r="5509" spans="1:14" hidden="1" x14ac:dyDescent="0.25">
      <c r="A5509" t="s">
        <v>241</v>
      </c>
      <c r="B5509" s="1">
        <v>45107</v>
      </c>
      <c r="C5509" t="s">
        <v>82</v>
      </c>
      <c r="D5509" t="s">
        <v>83</v>
      </c>
      <c r="E5509" s="4">
        <v>1906.3000000000029</v>
      </c>
      <c r="F5509" t="s">
        <v>567</v>
      </c>
      <c r="G5509" t="s">
        <v>511</v>
      </c>
      <c r="H5509" t="s">
        <v>324</v>
      </c>
      <c r="I5509" t="s">
        <v>323</v>
      </c>
      <c r="J5509" t="s">
        <v>787</v>
      </c>
      <c r="L5509" t="s">
        <v>324</v>
      </c>
      <c r="M5509" t="s">
        <v>323</v>
      </c>
      <c r="N5509" t="s">
        <v>573</v>
      </c>
    </row>
    <row r="5510" spans="1:14" hidden="1" x14ac:dyDescent="0.25">
      <c r="A5510" t="s">
        <v>241</v>
      </c>
      <c r="B5510" s="1">
        <v>45107</v>
      </c>
      <c r="C5510" t="s">
        <v>84</v>
      </c>
      <c r="D5510" t="s">
        <v>85</v>
      </c>
      <c r="E5510" s="4">
        <v>65881.520000002711</v>
      </c>
      <c r="F5510" t="s">
        <v>567</v>
      </c>
      <c r="G5510" t="s">
        <v>511</v>
      </c>
      <c r="H5510" t="s">
        <v>324</v>
      </c>
      <c r="I5510" t="s">
        <v>323</v>
      </c>
      <c r="J5510" t="s">
        <v>787</v>
      </c>
      <c r="L5510" t="s">
        <v>324</v>
      </c>
      <c r="M5510" t="s">
        <v>323</v>
      </c>
      <c r="N5510" t="s">
        <v>573</v>
      </c>
    </row>
    <row r="5511" spans="1:14" hidden="1" x14ac:dyDescent="0.25">
      <c r="A5511" t="s">
        <v>241</v>
      </c>
      <c r="B5511" s="1">
        <v>45107</v>
      </c>
      <c r="C5511" t="s">
        <v>86</v>
      </c>
      <c r="D5511" t="s">
        <v>87</v>
      </c>
      <c r="E5511" s="4">
        <v>174495.38999999996</v>
      </c>
      <c r="F5511" t="s">
        <v>567</v>
      </c>
      <c r="G5511" t="s">
        <v>511</v>
      </c>
      <c r="H5511" t="s">
        <v>324</v>
      </c>
      <c r="I5511" t="s">
        <v>323</v>
      </c>
      <c r="J5511" t="s">
        <v>787</v>
      </c>
      <c r="L5511" t="s">
        <v>324</v>
      </c>
      <c r="M5511" t="s">
        <v>323</v>
      </c>
      <c r="N5511" t="s">
        <v>573</v>
      </c>
    </row>
    <row r="5512" spans="1:14" hidden="1" x14ac:dyDescent="0.25">
      <c r="A5512" t="s">
        <v>241</v>
      </c>
      <c r="B5512" s="1">
        <v>45107</v>
      </c>
      <c r="C5512" t="s">
        <v>88</v>
      </c>
      <c r="D5512" t="s">
        <v>89</v>
      </c>
      <c r="E5512" s="4">
        <v>42338.090000000302</v>
      </c>
      <c r="F5512" t="s">
        <v>567</v>
      </c>
      <c r="G5512" t="s">
        <v>511</v>
      </c>
      <c r="H5512" t="s">
        <v>324</v>
      </c>
      <c r="I5512" t="s">
        <v>323</v>
      </c>
      <c r="J5512" t="s">
        <v>787</v>
      </c>
      <c r="L5512" t="s">
        <v>324</v>
      </c>
      <c r="M5512" t="s">
        <v>323</v>
      </c>
      <c r="N5512" t="s">
        <v>573</v>
      </c>
    </row>
    <row r="5513" spans="1:14" hidden="1" x14ac:dyDescent="0.25">
      <c r="A5513" t="s">
        <v>241</v>
      </c>
      <c r="B5513" s="1">
        <v>45107</v>
      </c>
      <c r="C5513" t="s">
        <v>90</v>
      </c>
      <c r="D5513" t="s">
        <v>91</v>
      </c>
      <c r="E5513" s="4">
        <v>20728.459999999985</v>
      </c>
      <c r="F5513" t="s">
        <v>567</v>
      </c>
      <c r="G5513" t="s">
        <v>511</v>
      </c>
      <c r="H5513" t="s">
        <v>324</v>
      </c>
      <c r="I5513" t="s">
        <v>323</v>
      </c>
      <c r="J5513" t="s">
        <v>787</v>
      </c>
      <c r="L5513" t="s">
        <v>324</v>
      </c>
      <c r="M5513" t="s">
        <v>323</v>
      </c>
      <c r="N5513" t="s">
        <v>573</v>
      </c>
    </row>
    <row r="5514" spans="1:14" hidden="1" x14ac:dyDescent="0.25">
      <c r="A5514" t="s">
        <v>241</v>
      </c>
      <c r="B5514" s="1">
        <v>45107</v>
      </c>
      <c r="C5514" t="s">
        <v>92</v>
      </c>
      <c r="D5514" t="s">
        <v>93</v>
      </c>
      <c r="E5514" s="4">
        <v>313795.53899999987</v>
      </c>
      <c r="F5514" t="s">
        <v>567</v>
      </c>
      <c r="G5514" t="s">
        <v>511</v>
      </c>
      <c r="H5514" t="s">
        <v>324</v>
      </c>
      <c r="I5514" t="s">
        <v>323</v>
      </c>
      <c r="J5514" t="s">
        <v>787</v>
      </c>
      <c r="L5514" t="s">
        <v>324</v>
      </c>
      <c r="M5514" t="s">
        <v>323</v>
      </c>
      <c r="N5514" t="s">
        <v>573</v>
      </c>
    </row>
    <row r="5515" spans="1:14" hidden="1" x14ac:dyDescent="0.25">
      <c r="A5515" t="s">
        <v>241</v>
      </c>
      <c r="B5515" s="1">
        <v>45107</v>
      </c>
      <c r="C5515" t="s">
        <v>94</v>
      </c>
      <c r="D5515" t="s">
        <v>95</v>
      </c>
      <c r="E5515" s="4">
        <v>4050.3700000000022</v>
      </c>
      <c r="F5515" t="s">
        <v>567</v>
      </c>
      <c r="G5515" t="s">
        <v>511</v>
      </c>
      <c r="H5515" t="s">
        <v>324</v>
      </c>
      <c r="I5515" t="s">
        <v>323</v>
      </c>
      <c r="J5515" t="s">
        <v>787</v>
      </c>
      <c r="L5515" t="s">
        <v>324</v>
      </c>
      <c r="M5515" t="s">
        <v>323</v>
      </c>
      <c r="N5515" t="s">
        <v>573</v>
      </c>
    </row>
    <row r="5516" spans="1:14" hidden="1" x14ac:dyDescent="0.25">
      <c r="A5516" t="s">
        <v>241</v>
      </c>
      <c r="B5516" s="1">
        <v>45107</v>
      </c>
      <c r="C5516" t="s">
        <v>96</v>
      </c>
      <c r="D5516" t="s">
        <v>97</v>
      </c>
      <c r="E5516" s="4">
        <v>26598.469999999976</v>
      </c>
      <c r="F5516" t="s">
        <v>567</v>
      </c>
      <c r="G5516" t="s">
        <v>511</v>
      </c>
      <c r="H5516" t="s">
        <v>324</v>
      </c>
      <c r="I5516" t="s">
        <v>323</v>
      </c>
      <c r="J5516" t="s">
        <v>787</v>
      </c>
      <c r="L5516" t="s">
        <v>324</v>
      </c>
      <c r="M5516" t="s">
        <v>323</v>
      </c>
      <c r="N5516" t="s">
        <v>573</v>
      </c>
    </row>
    <row r="5517" spans="1:14" hidden="1" x14ac:dyDescent="0.25">
      <c r="A5517" t="s">
        <v>241</v>
      </c>
      <c r="B5517" s="1">
        <v>45107</v>
      </c>
      <c r="C5517" t="s">
        <v>98</v>
      </c>
      <c r="D5517" t="s">
        <v>99</v>
      </c>
      <c r="E5517" s="4">
        <v>13.860000000001083</v>
      </c>
      <c r="F5517" t="s">
        <v>567</v>
      </c>
      <c r="G5517" t="s">
        <v>511</v>
      </c>
      <c r="H5517" t="s">
        <v>324</v>
      </c>
      <c r="I5517" t="s">
        <v>323</v>
      </c>
      <c r="J5517" t="s">
        <v>787</v>
      </c>
      <c r="L5517" t="s">
        <v>324</v>
      </c>
      <c r="M5517" t="s">
        <v>323</v>
      </c>
      <c r="N5517" t="s">
        <v>573</v>
      </c>
    </row>
    <row r="5518" spans="1:14" hidden="1" x14ac:dyDescent="0.25">
      <c r="A5518" t="s">
        <v>241</v>
      </c>
      <c r="B5518" s="1">
        <v>45107</v>
      </c>
      <c r="C5518" t="s">
        <v>1298</v>
      </c>
      <c r="D5518" t="s">
        <v>1299</v>
      </c>
      <c r="E5518" s="4">
        <v>1818.449999999988</v>
      </c>
      <c r="F5518" t="s">
        <v>567</v>
      </c>
      <c r="G5518" t="s">
        <v>511</v>
      </c>
      <c r="H5518" t="s">
        <v>324</v>
      </c>
      <c r="I5518" t="s">
        <v>323</v>
      </c>
      <c r="J5518" t="s">
        <v>787</v>
      </c>
      <c r="L5518" t="s">
        <v>324</v>
      </c>
      <c r="M5518" t="s">
        <v>323</v>
      </c>
      <c r="N5518" t="s">
        <v>573</v>
      </c>
    </row>
    <row r="5519" spans="1:14" hidden="1" x14ac:dyDescent="0.25">
      <c r="A5519" t="s">
        <v>241</v>
      </c>
      <c r="B5519" s="1">
        <v>45107</v>
      </c>
      <c r="C5519" t="s">
        <v>100</v>
      </c>
      <c r="D5519" t="s">
        <v>101</v>
      </c>
      <c r="E5519" s="4">
        <v>1000153.42</v>
      </c>
      <c r="F5519" t="s">
        <v>567</v>
      </c>
      <c r="G5519" t="s">
        <v>511</v>
      </c>
      <c r="H5519" t="s">
        <v>324</v>
      </c>
      <c r="I5519" t="s">
        <v>323</v>
      </c>
      <c r="J5519" t="s">
        <v>787</v>
      </c>
      <c r="L5519" t="s">
        <v>324</v>
      </c>
      <c r="M5519" t="s">
        <v>323</v>
      </c>
      <c r="N5519" t="s">
        <v>573</v>
      </c>
    </row>
    <row r="5520" spans="1:14" hidden="1" x14ac:dyDescent="0.25">
      <c r="A5520" t="s">
        <v>241</v>
      </c>
      <c r="B5520" s="1">
        <v>45107</v>
      </c>
      <c r="C5520" t="s">
        <v>108</v>
      </c>
      <c r="D5520" t="s">
        <v>109</v>
      </c>
      <c r="E5520" s="4">
        <v>1900000</v>
      </c>
      <c r="F5520" t="s">
        <v>567</v>
      </c>
      <c r="G5520" t="s">
        <v>511</v>
      </c>
      <c r="H5520" t="s">
        <v>324</v>
      </c>
      <c r="I5520" t="s">
        <v>323</v>
      </c>
      <c r="J5520" t="s">
        <v>787</v>
      </c>
      <c r="L5520" t="s">
        <v>324</v>
      </c>
      <c r="M5520" t="s">
        <v>323</v>
      </c>
      <c r="N5520" t="s">
        <v>573</v>
      </c>
    </row>
    <row r="5521" spans="1:14" hidden="1" x14ac:dyDescent="0.25">
      <c r="A5521" t="s">
        <v>241</v>
      </c>
      <c r="B5521" s="1">
        <v>45107</v>
      </c>
      <c r="C5521" t="s">
        <v>1011</v>
      </c>
      <c r="D5521" t="s">
        <v>1012</v>
      </c>
      <c r="E5521" s="4">
        <v>2721.2800000000061</v>
      </c>
      <c r="F5521" t="s">
        <v>567</v>
      </c>
      <c r="G5521" t="s">
        <v>511</v>
      </c>
      <c r="H5521" t="s">
        <v>348</v>
      </c>
      <c r="I5521" t="s">
        <v>349</v>
      </c>
      <c r="J5521" t="s">
        <v>746</v>
      </c>
      <c r="L5521" t="s">
        <v>348</v>
      </c>
      <c r="M5521" t="s">
        <v>349</v>
      </c>
      <c r="N5521" t="s">
        <v>573</v>
      </c>
    </row>
    <row r="5522" spans="1:14" hidden="1" x14ac:dyDescent="0.25">
      <c r="A5522" t="s">
        <v>241</v>
      </c>
      <c r="B5522" s="1">
        <v>45107</v>
      </c>
      <c r="C5522" t="s">
        <v>744</v>
      </c>
      <c r="D5522" t="s">
        <v>745</v>
      </c>
      <c r="E5522" s="4">
        <v>-179.6399999999465</v>
      </c>
      <c r="F5522" t="s">
        <v>567</v>
      </c>
      <c r="G5522" t="s">
        <v>511</v>
      </c>
      <c r="H5522" t="s">
        <v>348</v>
      </c>
      <c r="I5522" t="s">
        <v>349</v>
      </c>
      <c r="J5522" t="s">
        <v>746</v>
      </c>
      <c r="L5522" t="s">
        <v>348</v>
      </c>
      <c r="M5522" t="s">
        <v>346</v>
      </c>
      <c r="N5522" t="s">
        <v>573</v>
      </c>
    </row>
    <row r="5523" spans="1:14" hidden="1" x14ac:dyDescent="0.25">
      <c r="A5523" t="s">
        <v>241</v>
      </c>
      <c r="B5523" s="1">
        <v>45107</v>
      </c>
      <c r="C5523" t="s">
        <v>846</v>
      </c>
      <c r="D5523" t="s">
        <v>847</v>
      </c>
      <c r="E5523" s="4">
        <v>-8200.0000000000582</v>
      </c>
      <c r="F5523" t="s">
        <v>567</v>
      </c>
      <c r="G5523" t="s">
        <v>511</v>
      </c>
      <c r="H5523" t="s">
        <v>347</v>
      </c>
      <c r="I5523" t="s">
        <v>350</v>
      </c>
      <c r="J5523" t="s">
        <v>848</v>
      </c>
      <c r="L5523" t="s">
        <v>347</v>
      </c>
      <c r="M5523" t="s">
        <v>350</v>
      </c>
      <c r="N5523" t="s">
        <v>573</v>
      </c>
    </row>
    <row r="5524" spans="1:14" hidden="1" x14ac:dyDescent="0.25">
      <c r="A5524" t="s">
        <v>241</v>
      </c>
      <c r="B5524" s="1">
        <v>45107</v>
      </c>
      <c r="C5524" t="s">
        <v>851</v>
      </c>
      <c r="D5524" t="s">
        <v>852</v>
      </c>
      <c r="E5524" s="4">
        <v>-100000</v>
      </c>
      <c r="F5524" t="s">
        <v>567</v>
      </c>
      <c r="G5524" t="s">
        <v>511</v>
      </c>
      <c r="H5524" t="s">
        <v>347</v>
      </c>
      <c r="I5524" t="s">
        <v>350</v>
      </c>
      <c r="J5524" t="s">
        <v>848</v>
      </c>
      <c r="L5524" t="s">
        <v>347</v>
      </c>
      <c r="M5524" t="s">
        <v>350</v>
      </c>
      <c r="N5524" t="s">
        <v>573</v>
      </c>
    </row>
    <row r="5525" spans="1:14" hidden="1" x14ac:dyDescent="0.25">
      <c r="A5525" t="s">
        <v>241</v>
      </c>
      <c r="B5525" s="1">
        <v>45107</v>
      </c>
      <c r="C5525" t="s">
        <v>855</v>
      </c>
      <c r="D5525" t="s">
        <v>856</v>
      </c>
      <c r="E5525" s="4">
        <v>-800000</v>
      </c>
      <c r="F5525" t="s">
        <v>567</v>
      </c>
      <c r="G5525" t="s">
        <v>511</v>
      </c>
      <c r="H5525" t="s">
        <v>347</v>
      </c>
      <c r="I5525" t="s">
        <v>350</v>
      </c>
      <c r="J5525" t="s">
        <v>848</v>
      </c>
      <c r="L5525" t="s">
        <v>347</v>
      </c>
      <c r="M5525" t="s">
        <v>350</v>
      </c>
      <c r="N5525" t="s">
        <v>573</v>
      </c>
    </row>
    <row r="5526" spans="1:14" hidden="1" x14ac:dyDescent="0.25">
      <c r="A5526" t="s">
        <v>241</v>
      </c>
      <c r="B5526" s="1">
        <v>45107</v>
      </c>
      <c r="C5526" t="s">
        <v>859</v>
      </c>
      <c r="D5526" t="s">
        <v>860</v>
      </c>
      <c r="E5526" s="4">
        <v>-62928.91</v>
      </c>
      <c r="F5526" t="s">
        <v>567</v>
      </c>
      <c r="G5526" t="s">
        <v>511</v>
      </c>
      <c r="H5526" t="s">
        <v>351</v>
      </c>
      <c r="I5526" t="s">
        <v>354</v>
      </c>
      <c r="J5526" t="s">
        <v>848</v>
      </c>
      <c r="L5526" t="s">
        <v>351</v>
      </c>
      <c r="M5526" t="s">
        <v>438</v>
      </c>
      <c r="N5526" t="s">
        <v>573</v>
      </c>
    </row>
    <row r="5527" spans="1:14" hidden="1" x14ac:dyDescent="0.25">
      <c r="A5527" t="s">
        <v>241</v>
      </c>
      <c r="B5527" s="1">
        <v>45107</v>
      </c>
      <c r="C5527" t="s">
        <v>1192</v>
      </c>
      <c r="D5527" t="s">
        <v>1193</v>
      </c>
      <c r="E5527" s="4">
        <v>-201658.74000000002</v>
      </c>
      <c r="F5527" t="s">
        <v>567</v>
      </c>
      <c r="G5527" t="s">
        <v>511</v>
      </c>
      <c r="H5527" t="s">
        <v>351</v>
      </c>
      <c r="I5527" t="s">
        <v>354</v>
      </c>
      <c r="J5527" t="s">
        <v>848</v>
      </c>
      <c r="L5527" t="s">
        <v>1194</v>
      </c>
      <c r="M5527" t="s">
        <v>442</v>
      </c>
      <c r="N5527" t="s">
        <v>573</v>
      </c>
    </row>
    <row r="5528" spans="1:14" hidden="1" x14ac:dyDescent="0.25">
      <c r="A5528" t="s">
        <v>241</v>
      </c>
      <c r="B5528" s="1">
        <v>45107</v>
      </c>
      <c r="C5528" t="s">
        <v>865</v>
      </c>
      <c r="D5528" t="s">
        <v>866</v>
      </c>
      <c r="E5528" s="4">
        <v>-86282.830000000016</v>
      </c>
      <c r="F5528" t="s">
        <v>567</v>
      </c>
      <c r="G5528" t="s">
        <v>511</v>
      </c>
      <c r="H5528" t="s">
        <v>351</v>
      </c>
      <c r="I5528" t="s">
        <v>354</v>
      </c>
      <c r="J5528" t="s">
        <v>848</v>
      </c>
      <c r="L5528" t="s">
        <v>351</v>
      </c>
      <c r="M5528" t="s">
        <v>440</v>
      </c>
      <c r="N5528" t="s">
        <v>573</v>
      </c>
    </row>
    <row r="5529" spans="1:14" hidden="1" x14ac:dyDescent="0.25">
      <c r="A5529" t="s">
        <v>241</v>
      </c>
      <c r="B5529" s="1">
        <v>45107</v>
      </c>
      <c r="C5529" t="s">
        <v>1232</v>
      </c>
      <c r="D5529" t="s">
        <v>1233</v>
      </c>
      <c r="E5529" s="4">
        <v>-68372.165000002016</v>
      </c>
      <c r="F5529" t="s">
        <v>567</v>
      </c>
      <c r="G5529" t="s">
        <v>511</v>
      </c>
      <c r="H5529" t="s">
        <v>351</v>
      </c>
      <c r="I5529" t="s">
        <v>354</v>
      </c>
      <c r="J5529" t="s">
        <v>848</v>
      </c>
      <c r="L5529" t="s">
        <v>351</v>
      </c>
      <c r="M5529" t="s">
        <v>440</v>
      </c>
      <c r="N5529" t="s">
        <v>573</v>
      </c>
    </row>
    <row r="5530" spans="1:14" hidden="1" x14ac:dyDescent="0.25">
      <c r="A5530" t="s">
        <v>241</v>
      </c>
      <c r="B5530" s="1">
        <v>45107</v>
      </c>
      <c r="C5530" t="s">
        <v>871</v>
      </c>
      <c r="D5530" t="s">
        <v>872</v>
      </c>
      <c r="E5530" s="4">
        <v>-104189.62</v>
      </c>
      <c r="F5530" t="s">
        <v>567</v>
      </c>
      <c r="G5530" t="s">
        <v>511</v>
      </c>
      <c r="H5530" t="s">
        <v>519</v>
      </c>
      <c r="I5530" t="s">
        <v>513</v>
      </c>
      <c r="J5530" t="s">
        <v>594</v>
      </c>
      <c r="L5530" t="s">
        <v>519</v>
      </c>
      <c r="M5530" t="s">
        <v>419</v>
      </c>
      <c r="N5530" t="s">
        <v>573</v>
      </c>
    </row>
    <row r="5531" spans="1:14" hidden="1" x14ac:dyDescent="0.25">
      <c r="A5531" t="s">
        <v>241</v>
      </c>
      <c r="B5531" s="1">
        <v>45107</v>
      </c>
      <c r="C5531" t="s">
        <v>873</v>
      </c>
      <c r="D5531" t="s">
        <v>874</v>
      </c>
      <c r="E5531" s="4">
        <v>-217573.76000000004</v>
      </c>
      <c r="F5531" t="s">
        <v>567</v>
      </c>
      <c r="G5531" t="s">
        <v>511</v>
      </c>
      <c r="H5531" t="s">
        <v>519</v>
      </c>
      <c r="I5531" t="s">
        <v>513</v>
      </c>
      <c r="J5531" t="s">
        <v>594</v>
      </c>
      <c r="L5531" t="s">
        <v>519</v>
      </c>
      <c r="M5531" t="s">
        <v>419</v>
      </c>
      <c r="N5531" t="s">
        <v>573</v>
      </c>
    </row>
    <row r="5532" spans="1:14" hidden="1" x14ac:dyDescent="0.25">
      <c r="A5532" t="s">
        <v>241</v>
      </c>
      <c r="B5532" s="1">
        <v>45107</v>
      </c>
      <c r="C5532" t="s">
        <v>875</v>
      </c>
      <c r="D5532" t="s">
        <v>876</v>
      </c>
      <c r="E5532" s="4">
        <v>-149207.82</v>
      </c>
      <c r="F5532" t="s">
        <v>567</v>
      </c>
      <c r="G5532" t="s">
        <v>511</v>
      </c>
      <c r="H5532" t="s">
        <v>519</v>
      </c>
      <c r="I5532" t="s">
        <v>513</v>
      </c>
      <c r="J5532" t="s">
        <v>594</v>
      </c>
      <c r="L5532" t="s">
        <v>519</v>
      </c>
      <c r="M5532" t="s">
        <v>419</v>
      </c>
      <c r="N5532" t="s">
        <v>573</v>
      </c>
    </row>
    <row r="5533" spans="1:14" hidden="1" x14ac:dyDescent="0.25">
      <c r="A5533" t="s">
        <v>241</v>
      </c>
      <c r="B5533" s="1">
        <v>45107</v>
      </c>
      <c r="C5533" t="s">
        <v>877</v>
      </c>
      <c r="D5533" t="s">
        <v>878</v>
      </c>
      <c r="E5533" s="4">
        <v>-924</v>
      </c>
      <c r="F5533" t="s">
        <v>567</v>
      </c>
      <c r="G5533" t="s">
        <v>511</v>
      </c>
      <c r="H5533" t="s">
        <v>519</v>
      </c>
      <c r="I5533" t="s">
        <v>513</v>
      </c>
      <c r="J5533" t="s">
        <v>594</v>
      </c>
      <c r="L5533" t="s">
        <v>519</v>
      </c>
      <c r="M5533" t="s">
        <v>419</v>
      </c>
      <c r="N5533" t="s">
        <v>573</v>
      </c>
    </row>
    <row r="5534" spans="1:14" hidden="1" x14ac:dyDescent="0.25">
      <c r="A5534" t="s">
        <v>241</v>
      </c>
      <c r="B5534" s="1">
        <v>45107</v>
      </c>
      <c r="C5534" t="s">
        <v>879</v>
      </c>
      <c r="D5534" t="s">
        <v>880</v>
      </c>
      <c r="E5534" s="4">
        <v>-57407.97</v>
      </c>
      <c r="F5534" t="s">
        <v>567</v>
      </c>
      <c r="G5534" t="s">
        <v>511</v>
      </c>
      <c r="H5534" t="s">
        <v>519</v>
      </c>
      <c r="I5534" t="s">
        <v>513</v>
      </c>
      <c r="J5534" t="s">
        <v>594</v>
      </c>
      <c r="L5534" t="s">
        <v>519</v>
      </c>
      <c r="M5534" t="s">
        <v>419</v>
      </c>
      <c r="N5534" t="s">
        <v>573</v>
      </c>
    </row>
    <row r="5535" spans="1:14" hidden="1" x14ac:dyDescent="0.25">
      <c r="A5535" t="s">
        <v>241</v>
      </c>
      <c r="B5535" s="1">
        <v>45107</v>
      </c>
      <c r="C5535" t="s">
        <v>881</v>
      </c>
      <c r="D5535" t="s">
        <v>882</v>
      </c>
      <c r="E5535" s="4">
        <v>-16408.5</v>
      </c>
      <c r="F5535" t="s">
        <v>567</v>
      </c>
      <c r="G5535" t="s">
        <v>511</v>
      </c>
      <c r="H5535" t="s">
        <v>519</v>
      </c>
      <c r="I5535" t="s">
        <v>513</v>
      </c>
      <c r="J5535" t="s">
        <v>594</v>
      </c>
      <c r="L5535" t="s">
        <v>519</v>
      </c>
      <c r="M5535" t="s">
        <v>419</v>
      </c>
      <c r="N5535" t="s">
        <v>573</v>
      </c>
    </row>
    <row r="5536" spans="1:14" hidden="1" x14ac:dyDescent="0.25">
      <c r="A5536" t="s">
        <v>241</v>
      </c>
      <c r="B5536" s="1">
        <v>45107</v>
      </c>
      <c r="C5536" t="s">
        <v>883</v>
      </c>
      <c r="D5536" t="s">
        <v>884</v>
      </c>
      <c r="E5536" s="4">
        <v>-43684.399999999987</v>
      </c>
      <c r="F5536" t="s">
        <v>567</v>
      </c>
      <c r="G5536" t="s">
        <v>511</v>
      </c>
      <c r="H5536" t="s">
        <v>519</v>
      </c>
      <c r="I5536" t="s">
        <v>513</v>
      </c>
      <c r="J5536" t="s">
        <v>594</v>
      </c>
      <c r="L5536" t="s">
        <v>519</v>
      </c>
      <c r="M5536" t="s">
        <v>419</v>
      </c>
      <c r="N5536" t="s">
        <v>573</v>
      </c>
    </row>
    <row r="5537" spans="1:14" hidden="1" x14ac:dyDescent="0.25">
      <c r="A5537" t="s">
        <v>241</v>
      </c>
      <c r="B5537" s="1">
        <v>45107</v>
      </c>
      <c r="C5537" t="s">
        <v>885</v>
      </c>
      <c r="D5537" t="s">
        <v>886</v>
      </c>
      <c r="E5537" s="4">
        <v>-22778.39</v>
      </c>
      <c r="F5537" t="s">
        <v>567</v>
      </c>
      <c r="G5537" t="s">
        <v>511</v>
      </c>
      <c r="H5537" t="s">
        <v>519</v>
      </c>
      <c r="I5537" t="s">
        <v>513</v>
      </c>
      <c r="J5537" t="s">
        <v>594</v>
      </c>
      <c r="L5537" t="s">
        <v>519</v>
      </c>
      <c r="M5537" t="s">
        <v>419</v>
      </c>
      <c r="N5537" t="s">
        <v>573</v>
      </c>
    </row>
    <row r="5538" spans="1:14" hidden="1" x14ac:dyDescent="0.25">
      <c r="A5538" t="s">
        <v>241</v>
      </c>
      <c r="B5538" s="1">
        <v>45107</v>
      </c>
      <c r="C5538" t="s">
        <v>887</v>
      </c>
      <c r="D5538" t="s">
        <v>888</v>
      </c>
      <c r="E5538" s="4">
        <v>-10000</v>
      </c>
      <c r="F5538" t="s">
        <v>567</v>
      </c>
      <c r="G5538" t="s">
        <v>511</v>
      </c>
      <c r="H5538" t="s">
        <v>516</v>
      </c>
      <c r="I5538" t="s">
        <v>512</v>
      </c>
      <c r="J5538" t="s">
        <v>572</v>
      </c>
      <c r="L5538" t="s">
        <v>516</v>
      </c>
      <c r="M5538" t="s">
        <v>417</v>
      </c>
      <c r="N5538" t="s">
        <v>573</v>
      </c>
    </row>
    <row r="5539" spans="1:14" hidden="1" x14ac:dyDescent="0.25">
      <c r="A5539" t="s">
        <v>241</v>
      </c>
      <c r="B5539" s="1">
        <v>45107</v>
      </c>
      <c r="C5539" t="s">
        <v>891</v>
      </c>
      <c r="D5539" t="s">
        <v>892</v>
      </c>
      <c r="E5539" s="4">
        <v>-11888.929999999998</v>
      </c>
      <c r="F5539" t="s">
        <v>567</v>
      </c>
      <c r="G5539" t="s">
        <v>511</v>
      </c>
      <c r="H5539" t="s">
        <v>516</v>
      </c>
      <c r="I5539" t="s">
        <v>512</v>
      </c>
      <c r="J5539" t="s">
        <v>572</v>
      </c>
      <c r="L5539" t="s">
        <v>516</v>
      </c>
      <c r="M5539" t="s">
        <v>417</v>
      </c>
      <c r="N5539" t="s">
        <v>573</v>
      </c>
    </row>
    <row r="5540" spans="1:14" hidden="1" x14ac:dyDescent="0.25">
      <c r="A5540" t="s">
        <v>241</v>
      </c>
      <c r="B5540" s="1">
        <v>45107</v>
      </c>
      <c r="C5540" t="s">
        <v>893</v>
      </c>
      <c r="D5540" t="s">
        <v>894</v>
      </c>
      <c r="E5540" s="4">
        <v>-43616.620000000017</v>
      </c>
      <c r="F5540" t="s">
        <v>567</v>
      </c>
      <c r="G5540" t="s">
        <v>511</v>
      </c>
      <c r="H5540" t="s">
        <v>516</v>
      </c>
      <c r="I5540" t="s">
        <v>512</v>
      </c>
      <c r="J5540" t="s">
        <v>572</v>
      </c>
      <c r="L5540" t="s">
        <v>516</v>
      </c>
      <c r="M5540" t="s">
        <v>417</v>
      </c>
      <c r="N5540" t="s">
        <v>573</v>
      </c>
    </row>
    <row r="5541" spans="1:14" hidden="1" x14ac:dyDescent="0.25">
      <c r="A5541" t="s">
        <v>241</v>
      </c>
      <c r="B5541" s="1">
        <v>45107</v>
      </c>
      <c r="C5541" t="s">
        <v>895</v>
      </c>
      <c r="D5541" t="s">
        <v>896</v>
      </c>
      <c r="E5541" s="4">
        <v>-50940.84</v>
      </c>
      <c r="F5541" t="s">
        <v>567</v>
      </c>
      <c r="G5541" t="s">
        <v>511</v>
      </c>
      <c r="H5541" t="s">
        <v>516</v>
      </c>
      <c r="I5541" t="s">
        <v>512</v>
      </c>
      <c r="J5541" t="s">
        <v>572</v>
      </c>
      <c r="L5541" t="s">
        <v>516</v>
      </c>
      <c r="M5541" t="s">
        <v>417</v>
      </c>
      <c r="N5541" t="s">
        <v>573</v>
      </c>
    </row>
    <row r="5542" spans="1:14" hidden="1" x14ac:dyDescent="0.25">
      <c r="A5542" t="s">
        <v>241</v>
      </c>
      <c r="B5542" s="1">
        <v>45107</v>
      </c>
      <c r="C5542" t="s">
        <v>897</v>
      </c>
      <c r="D5542" t="s">
        <v>898</v>
      </c>
      <c r="E5542" s="4">
        <v>-1145372</v>
      </c>
      <c r="F5542" t="s">
        <v>567</v>
      </c>
      <c r="G5542" t="s">
        <v>511</v>
      </c>
      <c r="H5542" t="s">
        <v>331</v>
      </c>
      <c r="I5542" t="s">
        <v>332</v>
      </c>
      <c r="J5542" t="s">
        <v>899</v>
      </c>
      <c r="L5542" t="s">
        <v>331</v>
      </c>
      <c r="M5542" t="s">
        <v>332</v>
      </c>
      <c r="N5542" t="s">
        <v>573</v>
      </c>
    </row>
    <row r="5543" spans="1:14" hidden="1" x14ac:dyDescent="0.25">
      <c r="A5543" t="s">
        <v>241</v>
      </c>
      <c r="B5543" s="1">
        <v>45107</v>
      </c>
      <c r="C5543" t="s">
        <v>1195</v>
      </c>
      <c r="D5543" t="s">
        <v>1196</v>
      </c>
      <c r="E5543" s="4">
        <v>-245167.83000000002</v>
      </c>
      <c r="F5543" t="s">
        <v>567</v>
      </c>
      <c r="G5543" t="s">
        <v>511</v>
      </c>
      <c r="H5543" t="s">
        <v>331</v>
      </c>
      <c r="I5543" t="s">
        <v>332</v>
      </c>
      <c r="J5543" t="s">
        <v>899</v>
      </c>
      <c r="L5543" t="s">
        <v>331</v>
      </c>
      <c r="M5543" t="s">
        <v>332</v>
      </c>
      <c r="N5543" t="s">
        <v>573</v>
      </c>
    </row>
    <row r="5544" spans="1:14" hidden="1" x14ac:dyDescent="0.25">
      <c r="A5544" t="s">
        <v>241</v>
      </c>
      <c r="B5544" s="1">
        <v>45107</v>
      </c>
      <c r="C5544" t="s">
        <v>145</v>
      </c>
      <c r="D5544" t="s">
        <v>1199</v>
      </c>
      <c r="E5544" s="4">
        <v>-315297.5</v>
      </c>
      <c r="F5544" t="s">
        <v>567</v>
      </c>
      <c r="G5544" t="s">
        <v>511</v>
      </c>
      <c r="H5544" t="s">
        <v>338</v>
      </c>
      <c r="I5544" t="s">
        <v>136</v>
      </c>
      <c r="J5544" t="s">
        <v>655</v>
      </c>
      <c r="L5544" t="s">
        <v>338</v>
      </c>
      <c r="M5544" t="s">
        <v>136</v>
      </c>
      <c r="N5544" t="s">
        <v>573</v>
      </c>
    </row>
    <row r="5545" spans="1:14" hidden="1" x14ac:dyDescent="0.25">
      <c r="A5545" t="s">
        <v>241</v>
      </c>
      <c r="B5545" s="1">
        <v>45107</v>
      </c>
      <c r="C5545" t="s">
        <v>141</v>
      </c>
      <c r="D5545" t="s">
        <v>1318</v>
      </c>
      <c r="E5545" s="4">
        <v>-550000</v>
      </c>
      <c r="F5545" t="s">
        <v>567</v>
      </c>
      <c r="G5545" t="s">
        <v>511</v>
      </c>
      <c r="H5545" t="s">
        <v>338</v>
      </c>
      <c r="I5545" t="s">
        <v>136</v>
      </c>
      <c r="J5545" t="s">
        <v>655</v>
      </c>
      <c r="L5545" t="s">
        <v>338</v>
      </c>
      <c r="M5545" t="s">
        <v>136</v>
      </c>
      <c r="N5545" t="s">
        <v>573</v>
      </c>
    </row>
    <row r="5546" spans="1:14" hidden="1" x14ac:dyDescent="0.25">
      <c r="A5546" t="s">
        <v>241</v>
      </c>
      <c r="B5546" s="1">
        <v>45107</v>
      </c>
      <c r="C5546" t="s">
        <v>902</v>
      </c>
      <c r="D5546" t="s">
        <v>903</v>
      </c>
      <c r="E5546" s="4">
        <v>-159487.68000000002</v>
      </c>
      <c r="F5546" t="s">
        <v>567</v>
      </c>
      <c r="G5546" t="s">
        <v>511</v>
      </c>
      <c r="H5546" t="s">
        <v>328</v>
      </c>
      <c r="I5546" t="s">
        <v>329</v>
      </c>
      <c r="J5546" t="s">
        <v>904</v>
      </c>
      <c r="L5546" t="s">
        <v>328</v>
      </c>
      <c r="M5546" t="s">
        <v>329</v>
      </c>
      <c r="N5546" t="s">
        <v>573</v>
      </c>
    </row>
    <row r="5547" spans="1:14" hidden="1" x14ac:dyDescent="0.25">
      <c r="A5547" t="s">
        <v>241</v>
      </c>
      <c r="B5547" s="1">
        <v>45107</v>
      </c>
      <c r="C5547" t="s">
        <v>905</v>
      </c>
      <c r="D5547" t="s">
        <v>906</v>
      </c>
      <c r="E5547" s="4">
        <v>-357957.81000000006</v>
      </c>
      <c r="F5547" t="s">
        <v>567</v>
      </c>
      <c r="G5547" t="s">
        <v>511</v>
      </c>
      <c r="H5547" t="s">
        <v>328</v>
      </c>
      <c r="I5547" t="s">
        <v>329</v>
      </c>
      <c r="J5547" t="s">
        <v>904</v>
      </c>
      <c r="L5547" t="s">
        <v>328</v>
      </c>
      <c r="M5547" t="s">
        <v>329</v>
      </c>
      <c r="N5547" t="s">
        <v>573</v>
      </c>
    </row>
    <row r="5548" spans="1:14" hidden="1" x14ac:dyDescent="0.25">
      <c r="A5548" t="s">
        <v>241</v>
      </c>
      <c r="B5548" s="1">
        <v>45107</v>
      </c>
      <c r="C5548" t="s">
        <v>907</v>
      </c>
      <c r="D5548" t="s">
        <v>908</v>
      </c>
      <c r="E5548" s="4">
        <v>-49520.750000000007</v>
      </c>
      <c r="F5548" t="s">
        <v>567</v>
      </c>
      <c r="G5548" t="s">
        <v>511</v>
      </c>
      <c r="H5548" t="s">
        <v>328</v>
      </c>
      <c r="I5548" t="s">
        <v>329</v>
      </c>
      <c r="J5548" t="s">
        <v>904</v>
      </c>
      <c r="L5548" t="s">
        <v>328</v>
      </c>
      <c r="M5548" t="s">
        <v>329</v>
      </c>
      <c r="N5548" t="s">
        <v>573</v>
      </c>
    </row>
    <row r="5549" spans="1:14" hidden="1" x14ac:dyDescent="0.25">
      <c r="A5549" t="s">
        <v>241</v>
      </c>
      <c r="B5549" s="1">
        <v>45107</v>
      </c>
      <c r="C5549" t="s">
        <v>909</v>
      </c>
      <c r="D5549" t="s">
        <v>910</v>
      </c>
      <c r="E5549" s="4">
        <v>-7385.3399999999947</v>
      </c>
      <c r="F5549" t="s">
        <v>567</v>
      </c>
      <c r="G5549" t="s">
        <v>511</v>
      </c>
      <c r="H5549" t="s">
        <v>328</v>
      </c>
      <c r="I5549" t="s">
        <v>329</v>
      </c>
      <c r="J5549" t="s">
        <v>904</v>
      </c>
      <c r="L5549" t="s">
        <v>328</v>
      </c>
      <c r="M5549" t="s">
        <v>329</v>
      </c>
      <c r="N5549" t="s">
        <v>573</v>
      </c>
    </row>
    <row r="5550" spans="1:14" hidden="1" x14ac:dyDescent="0.25">
      <c r="A5550" t="s">
        <v>241</v>
      </c>
      <c r="B5550" s="1">
        <v>45107</v>
      </c>
      <c r="C5550" t="s">
        <v>913</v>
      </c>
      <c r="D5550" t="s">
        <v>914</v>
      </c>
      <c r="E5550" s="4">
        <v>-195502.61</v>
      </c>
      <c r="F5550" t="s">
        <v>567</v>
      </c>
      <c r="G5550" t="s">
        <v>511</v>
      </c>
      <c r="H5550" t="s">
        <v>340</v>
      </c>
      <c r="I5550" t="s">
        <v>341</v>
      </c>
      <c r="J5550" t="s">
        <v>667</v>
      </c>
      <c r="L5550" t="s">
        <v>340</v>
      </c>
      <c r="M5550" t="s">
        <v>341</v>
      </c>
      <c r="N5550" t="s">
        <v>573</v>
      </c>
    </row>
    <row r="5551" spans="1:14" hidden="1" x14ac:dyDescent="0.25">
      <c r="A5551" t="s">
        <v>241</v>
      </c>
      <c r="B5551" s="1">
        <v>45107</v>
      </c>
      <c r="C5551" t="s">
        <v>1289</v>
      </c>
      <c r="D5551" t="s">
        <v>1290</v>
      </c>
      <c r="E5551" s="4">
        <v>-1888.91</v>
      </c>
      <c r="F5551" t="s">
        <v>567</v>
      </c>
      <c r="G5551" t="s">
        <v>511</v>
      </c>
      <c r="H5551" t="s">
        <v>324</v>
      </c>
      <c r="I5551" t="s">
        <v>323</v>
      </c>
      <c r="J5551" t="s">
        <v>787</v>
      </c>
      <c r="L5551" t="s">
        <v>324</v>
      </c>
      <c r="M5551" t="s">
        <v>323</v>
      </c>
      <c r="N5551" t="s">
        <v>573</v>
      </c>
    </row>
    <row r="5552" spans="1:14" hidden="1" x14ac:dyDescent="0.25">
      <c r="A5552" t="s">
        <v>241</v>
      </c>
      <c r="B5552" s="1">
        <v>45107</v>
      </c>
      <c r="C5552" t="s">
        <v>921</v>
      </c>
      <c r="D5552" t="s">
        <v>922</v>
      </c>
      <c r="E5552" s="4">
        <v>-21321.86000000003</v>
      </c>
      <c r="F5552" t="s">
        <v>567</v>
      </c>
      <c r="G5552" t="s">
        <v>511</v>
      </c>
      <c r="H5552" t="s">
        <v>333</v>
      </c>
      <c r="I5552" t="s">
        <v>335</v>
      </c>
      <c r="J5552" t="s">
        <v>923</v>
      </c>
      <c r="L5552" t="s">
        <v>333</v>
      </c>
      <c r="M5552" t="s">
        <v>335</v>
      </c>
      <c r="N5552" t="s">
        <v>573</v>
      </c>
    </row>
    <row r="5553" spans="1:14" hidden="1" x14ac:dyDescent="0.25">
      <c r="A5553" t="s">
        <v>241</v>
      </c>
      <c r="B5553" s="1">
        <v>45107</v>
      </c>
      <c r="C5553" t="s">
        <v>110</v>
      </c>
      <c r="D5553" t="s">
        <v>926</v>
      </c>
      <c r="E5553" s="4">
        <v>-180101.19999999998</v>
      </c>
      <c r="F5553" t="s">
        <v>567</v>
      </c>
      <c r="G5553" t="s">
        <v>511</v>
      </c>
      <c r="H5553" t="s">
        <v>333</v>
      </c>
      <c r="I5553" t="s">
        <v>335</v>
      </c>
      <c r="J5553" t="s">
        <v>923</v>
      </c>
      <c r="L5553" t="s">
        <v>333</v>
      </c>
      <c r="M5553" t="s">
        <v>335</v>
      </c>
      <c r="N5553" t="s">
        <v>573</v>
      </c>
    </row>
    <row r="5554" spans="1:14" hidden="1" x14ac:dyDescent="0.25">
      <c r="A5554" t="s">
        <v>241</v>
      </c>
      <c r="B5554" s="1">
        <v>45107</v>
      </c>
      <c r="C5554" t="s">
        <v>112</v>
      </c>
      <c r="D5554" t="s">
        <v>937</v>
      </c>
      <c r="E5554" s="4">
        <v>-546767.82000000018</v>
      </c>
      <c r="F5554" t="s">
        <v>567</v>
      </c>
      <c r="G5554" t="s">
        <v>511</v>
      </c>
      <c r="H5554" t="s">
        <v>333</v>
      </c>
      <c r="I5554" t="s">
        <v>335</v>
      </c>
      <c r="J5554" t="s">
        <v>923</v>
      </c>
      <c r="L5554" t="s">
        <v>333</v>
      </c>
      <c r="M5554" t="s">
        <v>335</v>
      </c>
      <c r="N5554" t="s">
        <v>573</v>
      </c>
    </row>
    <row r="5555" spans="1:14" hidden="1" x14ac:dyDescent="0.25">
      <c r="A5555" t="s">
        <v>241</v>
      </c>
      <c r="B5555" s="1">
        <v>45107</v>
      </c>
      <c r="C5555" t="s">
        <v>115</v>
      </c>
      <c r="D5555" t="s">
        <v>944</v>
      </c>
      <c r="E5555" s="4">
        <v>-201125.73</v>
      </c>
      <c r="F5555" t="s">
        <v>567</v>
      </c>
      <c r="G5555" t="s">
        <v>511</v>
      </c>
      <c r="H5555" t="s">
        <v>333</v>
      </c>
      <c r="I5555" t="s">
        <v>335</v>
      </c>
      <c r="J5555" t="s">
        <v>923</v>
      </c>
      <c r="L5555" t="s">
        <v>333</v>
      </c>
      <c r="M5555" t="s">
        <v>335</v>
      </c>
      <c r="N5555" t="s">
        <v>573</v>
      </c>
    </row>
    <row r="5556" spans="1:14" hidden="1" x14ac:dyDescent="0.25">
      <c r="A5556" t="s">
        <v>241</v>
      </c>
      <c r="B5556" s="1">
        <v>45107</v>
      </c>
      <c r="C5556" t="s">
        <v>117</v>
      </c>
      <c r="D5556" t="s">
        <v>947</v>
      </c>
      <c r="E5556" s="4">
        <v>-69380.95</v>
      </c>
      <c r="F5556" t="s">
        <v>567</v>
      </c>
      <c r="G5556" t="s">
        <v>511</v>
      </c>
      <c r="H5556" t="s">
        <v>333</v>
      </c>
      <c r="I5556" t="s">
        <v>335</v>
      </c>
      <c r="J5556" t="s">
        <v>923</v>
      </c>
      <c r="L5556" t="s">
        <v>333</v>
      </c>
      <c r="M5556" t="s">
        <v>335</v>
      </c>
      <c r="N5556" t="s">
        <v>573</v>
      </c>
    </row>
    <row r="5557" spans="1:14" hidden="1" x14ac:dyDescent="0.25">
      <c r="A5557" t="s">
        <v>241</v>
      </c>
      <c r="B5557" s="1">
        <v>45107</v>
      </c>
      <c r="C5557" t="s">
        <v>119</v>
      </c>
      <c r="D5557" t="s">
        <v>1202</v>
      </c>
      <c r="E5557" s="4">
        <v>-110275.99</v>
      </c>
      <c r="F5557" t="s">
        <v>567</v>
      </c>
      <c r="G5557" t="s">
        <v>511</v>
      </c>
      <c r="H5557" t="s">
        <v>333</v>
      </c>
      <c r="I5557" t="s">
        <v>335</v>
      </c>
      <c r="J5557" t="s">
        <v>923</v>
      </c>
      <c r="L5557" t="s">
        <v>333</v>
      </c>
      <c r="M5557" t="s">
        <v>335</v>
      </c>
      <c r="N5557" t="s">
        <v>573</v>
      </c>
    </row>
    <row r="5558" spans="1:14" hidden="1" x14ac:dyDescent="0.25">
      <c r="A5558" t="s">
        <v>241</v>
      </c>
      <c r="B5558" s="1">
        <v>45107</v>
      </c>
      <c r="C5558" t="s">
        <v>121</v>
      </c>
      <c r="D5558" t="s">
        <v>1203</v>
      </c>
      <c r="E5558" s="4">
        <v>-2039494.16</v>
      </c>
      <c r="F5558" t="s">
        <v>567</v>
      </c>
      <c r="G5558" t="s">
        <v>511</v>
      </c>
      <c r="H5558" t="s">
        <v>333</v>
      </c>
      <c r="I5558" t="s">
        <v>335</v>
      </c>
      <c r="J5558" t="s">
        <v>923</v>
      </c>
      <c r="L5558" t="s">
        <v>333</v>
      </c>
      <c r="M5558" t="s">
        <v>335</v>
      </c>
      <c r="N5558" t="s">
        <v>573</v>
      </c>
    </row>
    <row r="5559" spans="1:14" hidden="1" x14ac:dyDescent="0.25">
      <c r="A5559" t="s">
        <v>241</v>
      </c>
      <c r="B5559" s="1">
        <v>45107</v>
      </c>
      <c r="C5559" t="s">
        <v>106</v>
      </c>
      <c r="D5559" t="s">
        <v>107</v>
      </c>
      <c r="E5559" s="4">
        <v>-230874.66999999998</v>
      </c>
      <c r="F5559" t="s">
        <v>567</v>
      </c>
      <c r="G5559" t="s">
        <v>511</v>
      </c>
      <c r="H5559" t="s">
        <v>327</v>
      </c>
      <c r="I5559" t="s">
        <v>326</v>
      </c>
      <c r="J5559" t="s">
        <v>787</v>
      </c>
      <c r="L5559" t="s">
        <v>1319</v>
      </c>
      <c r="M5559" t="s">
        <v>323</v>
      </c>
      <c r="N5559" t="s">
        <v>573</v>
      </c>
    </row>
    <row r="5560" spans="1:14" hidden="1" x14ac:dyDescent="0.25">
      <c r="A5560" t="s">
        <v>241</v>
      </c>
      <c r="B5560" s="1">
        <v>45107</v>
      </c>
      <c r="C5560" t="s">
        <v>965</v>
      </c>
      <c r="D5560" t="s">
        <v>966</v>
      </c>
      <c r="E5560" s="4">
        <v>-12499.85000000015</v>
      </c>
      <c r="F5560" t="s">
        <v>567</v>
      </c>
      <c r="G5560" t="s">
        <v>511</v>
      </c>
      <c r="H5560" t="s">
        <v>333</v>
      </c>
      <c r="I5560" t="s">
        <v>335</v>
      </c>
      <c r="J5560" t="s">
        <v>923</v>
      </c>
      <c r="L5560" t="s">
        <v>333</v>
      </c>
      <c r="M5560" t="s">
        <v>335</v>
      </c>
      <c r="N5560" t="s">
        <v>573</v>
      </c>
    </row>
    <row r="5561" spans="1:14" hidden="1" x14ac:dyDescent="0.25">
      <c r="A5561" t="s">
        <v>241</v>
      </c>
      <c r="B5561" s="1">
        <v>45107</v>
      </c>
      <c r="C5561" t="s">
        <v>123</v>
      </c>
      <c r="D5561" t="s">
        <v>1204</v>
      </c>
      <c r="E5561" s="4">
        <v>-79109.919999999998</v>
      </c>
      <c r="F5561" t="s">
        <v>567</v>
      </c>
      <c r="G5561" t="s">
        <v>511</v>
      </c>
      <c r="H5561" t="s">
        <v>333</v>
      </c>
      <c r="I5561" t="s">
        <v>335</v>
      </c>
      <c r="J5561" t="s">
        <v>923</v>
      </c>
      <c r="L5561" t="s">
        <v>333</v>
      </c>
      <c r="M5561" t="s">
        <v>449</v>
      </c>
      <c r="N5561" t="s">
        <v>573</v>
      </c>
    </row>
    <row r="5562" spans="1:14" hidden="1" x14ac:dyDescent="0.25">
      <c r="A5562" t="s">
        <v>241</v>
      </c>
      <c r="B5562" s="1">
        <v>45107</v>
      </c>
      <c r="C5562" t="s">
        <v>975</v>
      </c>
      <c r="D5562" t="s">
        <v>976</v>
      </c>
      <c r="E5562" s="4">
        <v>-542907.4790000004</v>
      </c>
      <c r="F5562" t="s">
        <v>567</v>
      </c>
      <c r="G5562" t="s">
        <v>511</v>
      </c>
      <c r="H5562" t="s">
        <v>342</v>
      </c>
      <c r="I5562" t="s">
        <v>343</v>
      </c>
      <c r="J5562" t="s">
        <v>725</v>
      </c>
      <c r="L5562" t="s">
        <v>342</v>
      </c>
      <c r="M5562" t="s">
        <v>343</v>
      </c>
      <c r="N5562" t="s">
        <v>573</v>
      </c>
    </row>
    <row r="5563" spans="1:14" hidden="1" x14ac:dyDescent="0.25">
      <c r="A5563" t="s">
        <v>241</v>
      </c>
      <c r="B5563" s="1">
        <v>45107</v>
      </c>
      <c r="C5563" t="s">
        <v>979</v>
      </c>
      <c r="D5563" t="s">
        <v>980</v>
      </c>
      <c r="E5563" s="4">
        <v>-8975.2000000000116</v>
      </c>
      <c r="F5563" t="s">
        <v>567</v>
      </c>
      <c r="G5563" t="s">
        <v>511</v>
      </c>
      <c r="H5563" t="s">
        <v>342</v>
      </c>
      <c r="I5563" t="s">
        <v>343</v>
      </c>
      <c r="J5563" t="s">
        <v>725</v>
      </c>
      <c r="L5563" t="s">
        <v>342</v>
      </c>
      <c r="M5563" t="s">
        <v>343</v>
      </c>
      <c r="N5563" t="s">
        <v>573</v>
      </c>
    </row>
    <row r="5564" spans="1:14" hidden="1" x14ac:dyDescent="0.25">
      <c r="A5564" t="s">
        <v>241</v>
      </c>
      <c r="B5564" s="1">
        <v>45107</v>
      </c>
      <c r="C5564" t="s">
        <v>983</v>
      </c>
      <c r="D5564" t="s">
        <v>984</v>
      </c>
      <c r="E5564" s="4">
        <v>-8854.8999999999978</v>
      </c>
      <c r="F5564" t="s">
        <v>567</v>
      </c>
      <c r="G5564" t="s">
        <v>511</v>
      </c>
      <c r="H5564" t="s">
        <v>342</v>
      </c>
      <c r="I5564" t="s">
        <v>343</v>
      </c>
      <c r="J5564" t="s">
        <v>725</v>
      </c>
      <c r="L5564" t="s">
        <v>342</v>
      </c>
      <c r="M5564" t="s">
        <v>343</v>
      </c>
      <c r="N5564" t="s">
        <v>573</v>
      </c>
    </row>
    <row r="5565" spans="1:14" hidden="1" x14ac:dyDescent="0.25">
      <c r="A5565" t="s">
        <v>241</v>
      </c>
      <c r="B5565" s="1">
        <v>45107</v>
      </c>
      <c r="C5565" t="s">
        <v>987</v>
      </c>
      <c r="D5565" t="s">
        <v>988</v>
      </c>
      <c r="E5565" s="4">
        <v>-37240.249999999942</v>
      </c>
      <c r="F5565" t="s">
        <v>567</v>
      </c>
      <c r="G5565" t="s">
        <v>511</v>
      </c>
      <c r="H5565" t="s">
        <v>342</v>
      </c>
      <c r="I5565" t="s">
        <v>343</v>
      </c>
      <c r="J5565" t="s">
        <v>725</v>
      </c>
      <c r="L5565" t="s">
        <v>342</v>
      </c>
      <c r="M5565" t="s">
        <v>343</v>
      </c>
      <c r="N5565" t="s">
        <v>573</v>
      </c>
    </row>
    <row r="5566" spans="1:14" hidden="1" x14ac:dyDescent="0.25">
      <c r="A5566" t="s">
        <v>241</v>
      </c>
      <c r="B5566" s="1">
        <v>45107</v>
      </c>
      <c r="C5566" t="s">
        <v>995</v>
      </c>
      <c r="D5566" t="s">
        <v>996</v>
      </c>
      <c r="E5566" s="4">
        <v>-207579.76999999996</v>
      </c>
      <c r="F5566" t="s">
        <v>567</v>
      </c>
      <c r="G5566" t="s">
        <v>511</v>
      </c>
      <c r="H5566" t="s">
        <v>352</v>
      </c>
      <c r="I5566" t="s">
        <v>353</v>
      </c>
      <c r="J5566" t="s">
        <v>746</v>
      </c>
      <c r="L5566" t="s">
        <v>352</v>
      </c>
      <c r="M5566" t="s">
        <v>349</v>
      </c>
      <c r="N5566" t="s">
        <v>573</v>
      </c>
    </row>
    <row r="5567" spans="1:14" hidden="1" x14ac:dyDescent="0.25">
      <c r="A5567" t="s">
        <v>241</v>
      </c>
      <c r="B5567" s="1">
        <v>45107</v>
      </c>
      <c r="C5567" t="s">
        <v>1003</v>
      </c>
      <c r="D5567" t="s">
        <v>1004</v>
      </c>
      <c r="E5567" s="4">
        <v>-202331.56000000006</v>
      </c>
      <c r="F5567" t="s">
        <v>567</v>
      </c>
      <c r="G5567" t="s">
        <v>511</v>
      </c>
      <c r="H5567" t="s">
        <v>348</v>
      </c>
      <c r="I5567" t="s">
        <v>349</v>
      </c>
      <c r="J5567" t="s">
        <v>746</v>
      </c>
      <c r="L5567" t="s">
        <v>348</v>
      </c>
      <c r="M5567" t="s">
        <v>349</v>
      </c>
      <c r="N5567" t="s">
        <v>573</v>
      </c>
    </row>
    <row r="5568" spans="1:14" hidden="1" x14ac:dyDescent="0.25">
      <c r="A5568" t="s">
        <v>241</v>
      </c>
      <c r="B5568" s="1">
        <v>45107</v>
      </c>
      <c r="C5568" t="s">
        <v>1291</v>
      </c>
      <c r="D5568" t="s">
        <v>1292</v>
      </c>
      <c r="E5568" s="4">
        <v>-93783.38</v>
      </c>
      <c r="F5568" t="s">
        <v>567</v>
      </c>
      <c r="G5568" t="s">
        <v>511</v>
      </c>
      <c r="H5568" t="s">
        <v>348</v>
      </c>
      <c r="I5568" t="s">
        <v>349</v>
      </c>
      <c r="J5568" t="s">
        <v>746</v>
      </c>
      <c r="L5568" t="s">
        <v>348</v>
      </c>
      <c r="M5568" t="s">
        <v>349</v>
      </c>
      <c r="N5568" t="s">
        <v>573</v>
      </c>
    </row>
    <row r="5569" spans="1:14" hidden="1" x14ac:dyDescent="0.25">
      <c r="A5569" t="s">
        <v>241</v>
      </c>
      <c r="B5569" s="1">
        <v>45107</v>
      </c>
      <c r="C5569" t="s">
        <v>1256</v>
      </c>
      <c r="D5569" t="s">
        <v>1257</v>
      </c>
      <c r="E5569" s="4">
        <v>-450</v>
      </c>
      <c r="F5569" t="s">
        <v>567</v>
      </c>
      <c r="G5569" t="s">
        <v>511</v>
      </c>
      <c r="H5569" t="s">
        <v>348</v>
      </c>
      <c r="I5569" t="s">
        <v>349</v>
      </c>
      <c r="J5569" t="s">
        <v>746</v>
      </c>
      <c r="L5569" t="s">
        <v>348</v>
      </c>
      <c r="M5569" t="s">
        <v>349</v>
      </c>
      <c r="N5569" t="s">
        <v>573</v>
      </c>
    </row>
    <row r="5570" spans="1:14" hidden="1" x14ac:dyDescent="0.25">
      <c r="A5570" t="s">
        <v>241</v>
      </c>
      <c r="B5570" s="1">
        <v>45107</v>
      </c>
      <c r="C5570" t="s">
        <v>1015</v>
      </c>
      <c r="D5570" t="s">
        <v>1016</v>
      </c>
      <c r="E5570" s="4">
        <v>-7022.7899999999991</v>
      </c>
      <c r="F5570" t="s">
        <v>567</v>
      </c>
      <c r="G5570" t="s">
        <v>511</v>
      </c>
      <c r="H5570" t="s">
        <v>348</v>
      </c>
      <c r="I5570" t="s">
        <v>349</v>
      </c>
      <c r="J5570" t="s">
        <v>746</v>
      </c>
      <c r="L5570" t="s">
        <v>348</v>
      </c>
      <c r="M5570" t="s">
        <v>349</v>
      </c>
      <c r="N5570" t="s">
        <v>573</v>
      </c>
    </row>
    <row r="5571" spans="1:14" hidden="1" x14ac:dyDescent="0.25">
      <c r="A5571" t="s">
        <v>241</v>
      </c>
      <c r="B5571" s="1">
        <v>45107</v>
      </c>
      <c r="C5571" t="s">
        <v>1019</v>
      </c>
      <c r="D5571" t="s">
        <v>1020</v>
      </c>
      <c r="E5571" s="4">
        <v>-681.2000000000304</v>
      </c>
      <c r="F5571" t="s">
        <v>567</v>
      </c>
      <c r="G5571" t="s">
        <v>511</v>
      </c>
      <c r="H5571" t="s">
        <v>348</v>
      </c>
      <c r="I5571" t="s">
        <v>349</v>
      </c>
      <c r="J5571" t="s">
        <v>746</v>
      </c>
      <c r="L5571" t="s">
        <v>348</v>
      </c>
      <c r="M5571" t="s">
        <v>349</v>
      </c>
      <c r="N5571" t="s">
        <v>573</v>
      </c>
    </row>
    <row r="5572" spans="1:14" hidden="1" x14ac:dyDescent="0.25">
      <c r="A5572" t="s">
        <v>241</v>
      </c>
      <c r="B5572" s="1">
        <v>45107</v>
      </c>
      <c r="C5572" t="s">
        <v>1023</v>
      </c>
      <c r="D5572" t="s">
        <v>1024</v>
      </c>
      <c r="E5572" s="4">
        <v>-13295.030000000002</v>
      </c>
      <c r="F5572" t="s">
        <v>567</v>
      </c>
      <c r="G5572" t="s">
        <v>511</v>
      </c>
      <c r="H5572" t="s">
        <v>348</v>
      </c>
      <c r="I5572" t="s">
        <v>349</v>
      </c>
      <c r="J5572" t="s">
        <v>746</v>
      </c>
      <c r="L5572" t="s">
        <v>348</v>
      </c>
      <c r="M5572" t="s">
        <v>349</v>
      </c>
      <c r="N5572" t="s">
        <v>573</v>
      </c>
    </row>
    <row r="5573" spans="1:14" hidden="1" x14ac:dyDescent="0.25">
      <c r="A5573" t="s">
        <v>241</v>
      </c>
      <c r="B5573" s="1">
        <v>45107</v>
      </c>
      <c r="C5573" t="s">
        <v>1207</v>
      </c>
      <c r="D5573" t="s">
        <v>1208</v>
      </c>
      <c r="E5573" s="4">
        <v>-27.570000000014552</v>
      </c>
      <c r="F5573" t="s">
        <v>567</v>
      </c>
      <c r="G5573" t="s">
        <v>511</v>
      </c>
      <c r="H5573" t="s">
        <v>348</v>
      </c>
      <c r="I5573" t="s">
        <v>349</v>
      </c>
      <c r="J5573" t="s">
        <v>746</v>
      </c>
      <c r="L5573" t="s">
        <v>348</v>
      </c>
      <c r="M5573" t="s">
        <v>349</v>
      </c>
      <c r="N5573" t="s">
        <v>573</v>
      </c>
    </row>
    <row r="5574" spans="1:14" hidden="1" x14ac:dyDescent="0.25">
      <c r="A5574" t="s">
        <v>241</v>
      </c>
      <c r="B5574" s="1">
        <v>45107</v>
      </c>
      <c r="C5574" t="s">
        <v>1320</v>
      </c>
      <c r="D5574" t="s">
        <v>1321</v>
      </c>
      <c r="E5574" s="4">
        <v>-4336.32</v>
      </c>
      <c r="F5574" t="s">
        <v>567</v>
      </c>
      <c r="G5574" t="s">
        <v>511</v>
      </c>
      <c r="H5574" t="s">
        <v>348</v>
      </c>
      <c r="I5574" t="s">
        <v>349</v>
      </c>
      <c r="J5574" t="s">
        <v>746</v>
      </c>
      <c r="L5574" t="s">
        <v>348</v>
      </c>
      <c r="M5574" t="s">
        <v>349</v>
      </c>
      <c r="N5574" t="s">
        <v>573</v>
      </c>
    </row>
    <row r="5575" spans="1:14" hidden="1" x14ac:dyDescent="0.25">
      <c r="A5575" t="s">
        <v>241</v>
      </c>
      <c r="B5575" s="1">
        <v>45107</v>
      </c>
      <c r="C5575" t="s">
        <v>1033</v>
      </c>
      <c r="D5575" t="s">
        <v>1034</v>
      </c>
      <c r="E5575" s="4">
        <v>-208.19999999999982</v>
      </c>
      <c r="F5575" t="s">
        <v>567</v>
      </c>
      <c r="G5575" t="s">
        <v>511</v>
      </c>
      <c r="H5575" t="s">
        <v>348</v>
      </c>
      <c r="I5575" t="s">
        <v>349</v>
      </c>
      <c r="J5575" t="s">
        <v>667</v>
      </c>
      <c r="L5575" t="s">
        <v>340</v>
      </c>
      <c r="M5575" t="s">
        <v>349</v>
      </c>
      <c r="N5575" t="s">
        <v>573</v>
      </c>
    </row>
    <row r="5576" spans="1:14" hidden="1" x14ac:dyDescent="0.25">
      <c r="A5576" t="s">
        <v>241</v>
      </c>
      <c r="B5576" s="1">
        <v>45107</v>
      </c>
      <c r="C5576" t="s">
        <v>1209</v>
      </c>
      <c r="D5576" t="s">
        <v>1210</v>
      </c>
      <c r="E5576" s="4">
        <v>-3943.5699999999943</v>
      </c>
      <c r="F5576" t="s">
        <v>567</v>
      </c>
      <c r="G5576" t="s">
        <v>511</v>
      </c>
      <c r="H5576" t="s">
        <v>348</v>
      </c>
      <c r="I5576" t="s">
        <v>349</v>
      </c>
      <c r="J5576" t="s">
        <v>746</v>
      </c>
      <c r="L5576" t="s">
        <v>348</v>
      </c>
      <c r="M5576" t="s">
        <v>349</v>
      </c>
      <c r="N5576" t="s">
        <v>573</v>
      </c>
    </row>
    <row r="5577" spans="1:14" hidden="1" x14ac:dyDescent="0.25">
      <c r="A5577" t="s">
        <v>241</v>
      </c>
      <c r="B5577" s="1">
        <v>45107</v>
      </c>
      <c r="C5577" t="s">
        <v>1230</v>
      </c>
      <c r="D5577" t="s">
        <v>1231</v>
      </c>
      <c r="E5577" s="4">
        <v>-75730.759999999718</v>
      </c>
      <c r="F5577" t="s">
        <v>567</v>
      </c>
      <c r="G5577" t="s">
        <v>511</v>
      </c>
      <c r="H5577" t="s">
        <v>355</v>
      </c>
      <c r="I5577" t="s">
        <v>356</v>
      </c>
      <c r="J5577" t="s">
        <v>689</v>
      </c>
      <c r="L5577" t="s">
        <v>716</v>
      </c>
      <c r="M5577" t="s">
        <v>356</v>
      </c>
      <c r="N5577" t="s">
        <v>573</v>
      </c>
    </row>
    <row r="5578" spans="1:14" hidden="1" x14ac:dyDescent="0.25">
      <c r="A5578" t="s">
        <v>241</v>
      </c>
      <c r="B5578" s="1">
        <v>45107</v>
      </c>
      <c r="C5578" t="s">
        <v>1050</v>
      </c>
      <c r="D5578" t="s">
        <v>1051</v>
      </c>
      <c r="E5578" s="4">
        <v>-58930.079999999973</v>
      </c>
      <c r="F5578" t="s">
        <v>567</v>
      </c>
      <c r="G5578" t="s">
        <v>511</v>
      </c>
      <c r="H5578" t="s">
        <v>355</v>
      </c>
      <c r="I5578" t="s">
        <v>356</v>
      </c>
      <c r="J5578" t="s">
        <v>689</v>
      </c>
      <c r="L5578" t="s">
        <v>348</v>
      </c>
      <c r="M5578" t="s">
        <v>356</v>
      </c>
      <c r="N5578" t="s">
        <v>573</v>
      </c>
    </row>
    <row r="5579" spans="1:14" hidden="1" x14ac:dyDescent="0.25">
      <c r="A5579" t="s">
        <v>241</v>
      </c>
      <c r="B5579" s="1">
        <v>45107</v>
      </c>
      <c r="C5579" t="s">
        <v>1054</v>
      </c>
      <c r="D5579" t="s">
        <v>1055</v>
      </c>
      <c r="E5579" s="4">
        <v>-4330.3300000000017</v>
      </c>
      <c r="F5579" t="s">
        <v>567</v>
      </c>
      <c r="G5579" t="s">
        <v>511</v>
      </c>
      <c r="H5579" t="s">
        <v>355</v>
      </c>
      <c r="I5579" t="s">
        <v>356</v>
      </c>
      <c r="J5579" t="s">
        <v>689</v>
      </c>
      <c r="L5579" t="s">
        <v>355</v>
      </c>
      <c r="M5579" t="s">
        <v>356</v>
      </c>
      <c r="N5579" t="s">
        <v>573</v>
      </c>
    </row>
    <row r="5580" spans="1:14" hidden="1" x14ac:dyDescent="0.25">
      <c r="A5580" t="s">
        <v>241</v>
      </c>
      <c r="B5580" s="1">
        <v>45107</v>
      </c>
      <c r="C5580" t="s">
        <v>1211</v>
      </c>
      <c r="D5580" t="s">
        <v>1212</v>
      </c>
      <c r="E5580" s="4">
        <v>-267.07</v>
      </c>
      <c r="F5580" t="s">
        <v>567</v>
      </c>
      <c r="G5580" t="s">
        <v>511</v>
      </c>
      <c r="H5580" t="s">
        <v>355</v>
      </c>
      <c r="I5580" t="s">
        <v>356</v>
      </c>
      <c r="J5580" t="s">
        <v>746</v>
      </c>
      <c r="L5580" t="s">
        <v>348</v>
      </c>
      <c r="M5580" t="s">
        <v>356</v>
      </c>
      <c r="N5580" t="s">
        <v>573</v>
      </c>
    </row>
    <row r="5581" spans="1:14" hidden="1" x14ac:dyDescent="0.25">
      <c r="A5581" t="s">
        <v>241</v>
      </c>
      <c r="B5581" s="1">
        <v>45107</v>
      </c>
      <c r="C5581" t="s">
        <v>1060</v>
      </c>
      <c r="D5581" t="s">
        <v>1061</v>
      </c>
      <c r="E5581" s="4">
        <v>-2677.6499999999719</v>
      </c>
      <c r="F5581" t="s">
        <v>567</v>
      </c>
      <c r="G5581" t="s">
        <v>511</v>
      </c>
      <c r="H5581" t="s">
        <v>355</v>
      </c>
      <c r="I5581" t="s">
        <v>356</v>
      </c>
      <c r="J5581" t="s">
        <v>689</v>
      </c>
      <c r="L5581" t="s">
        <v>355</v>
      </c>
      <c r="M5581" t="s">
        <v>356</v>
      </c>
      <c r="N5581" t="s">
        <v>573</v>
      </c>
    </row>
    <row r="5582" spans="1:14" hidden="1" x14ac:dyDescent="0.25">
      <c r="A5582" t="s">
        <v>241</v>
      </c>
      <c r="B5582" s="1">
        <v>45107</v>
      </c>
      <c r="C5582" t="s">
        <v>1064</v>
      </c>
      <c r="D5582" t="s">
        <v>1065</v>
      </c>
      <c r="E5582" s="4">
        <v>-2.2799999999999727</v>
      </c>
      <c r="F5582" t="s">
        <v>567</v>
      </c>
      <c r="G5582" t="s">
        <v>511</v>
      </c>
      <c r="H5582" t="s">
        <v>355</v>
      </c>
      <c r="I5582" t="s">
        <v>356</v>
      </c>
      <c r="J5582" t="s">
        <v>746</v>
      </c>
      <c r="L5582" t="s">
        <v>348</v>
      </c>
      <c r="M5582" t="s">
        <v>356</v>
      </c>
      <c r="N5582" t="s">
        <v>573</v>
      </c>
    </row>
    <row r="5583" spans="1:14" hidden="1" x14ac:dyDescent="0.25">
      <c r="A5583" t="s">
        <v>241</v>
      </c>
      <c r="B5583" s="1">
        <v>45107</v>
      </c>
      <c r="C5583" t="s">
        <v>1072</v>
      </c>
      <c r="D5583" t="s">
        <v>1073</v>
      </c>
      <c r="E5583" s="4">
        <v>-42090.740000000005</v>
      </c>
      <c r="F5583" t="s">
        <v>567</v>
      </c>
      <c r="G5583" t="s">
        <v>511</v>
      </c>
      <c r="H5583" t="s">
        <v>348</v>
      </c>
      <c r="I5583" t="s">
        <v>349</v>
      </c>
      <c r="J5583" t="s">
        <v>746</v>
      </c>
      <c r="L5583" t="s">
        <v>348</v>
      </c>
      <c r="M5583" t="s">
        <v>453</v>
      </c>
      <c r="N5583" t="s">
        <v>573</v>
      </c>
    </row>
    <row r="5584" spans="1:14" hidden="1" x14ac:dyDescent="0.25">
      <c r="A5584" t="s">
        <v>241</v>
      </c>
      <c r="B5584" s="1">
        <v>45107</v>
      </c>
      <c r="C5584" t="s">
        <v>1076</v>
      </c>
      <c r="D5584" t="s">
        <v>1077</v>
      </c>
      <c r="E5584" s="4">
        <v>-5759.76</v>
      </c>
      <c r="F5584" t="s">
        <v>567</v>
      </c>
      <c r="G5584" t="s">
        <v>511</v>
      </c>
      <c r="H5584" t="s">
        <v>348</v>
      </c>
      <c r="I5584" t="s">
        <v>349</v>
      </c>
      <c r="J5584" t="s">
        <v>746</v>
      </c>
      <c r="L5584" t="s">
        <v>348</v>
      </c>
      <c r="M5584" t="s">
        <v>453</v>
      </c>
      <c r="N5584" t="s">
        <v>573</v>
      </c>
    </row>
    <row r="5585" spans="1:14" hidden="1" x14ac:dyDescent="0.25">
      <c r="A5585" t="s">
        <v>241</v>
      </c>
      <c r="B5585" s="1">
        <v>45107</v>
      </c>
      <c r="C5585" t="s">
        <v>1234</v>
      </c>
      <c r="D5585" t="s">
        <v>1235</v>
      </c>
      <c r="E5585" s="4">
        <v>-3.4000000000000909</v>
      </c>
      <c r="F5585" t="s">
        <v>567</v>
      </c>
      <c r="G5585" t="s">
        <v>511</v>
      </c>
      <c r="H5585" t="s">
        <v>348</v>
      </c>
      <c r="I5585" t="s">
        <v>349</v>
      </c>
      <c r="J5585" t="s">
        <v>746</v>
      </c>
      <c r="L5585" t="s">
        <v>348</v>
      </c>
      <c r="M5585" t="s">
        <v>453</v>
      </c>
      <c r="N5585" t="s">
        <v>573</v>
      </c>
    </row>
    <row r="5586" spans="1:14" hidden="1" x14ac:dyDescent="0.25">
      <c r="A5586" t="s">
        <v>241</v>
      </c>
      <c r="B5586" s="1">
        <v>45107</v>
      </c>
      <c r="C5586" t="s">
        <v>1215</v>
      </c>
      <c r="D5586" t="s">
        <v>1216</v>
      </c>
      <c r="E5586" s="4">
        <v>-6.24</v>
      </c>
      <c r="F5586" t="s">
        <v>567</v>
      </c>
      <c r="G5586" t="s">
        <v>511</v>
      </c>
      <c r="H5586" t="s">
        <v>348</v>
      </c>
      <c r="I5586" t="s">
        <v>349</v>
      </c>
      <c r="J5586" t="s">
        <v>746</v>
      </c>
      <c r="L5586" t="s">
        <v>348</v>
      </c>
      <c r="M5586" t="s">
        <v>453</v>
      </c>
      <c r="N5586" t="s">
        <v>573</v>
      </c>
    </row>
    <row r="5587" spans="1:14" hidden="1" x14ac:dyDescent="0.25">
      <c r="A5587" t="s">
        <v>241</v>
      </c>
      <c r="B5587" s="1">
        <v>45107</v>
      </c>
      <c r="C5587" t="s">
        <v>1217</v>
      </c>
      <c r="D5587" t="s">
        <v>1218</v>
      </c>
      <c r="E5587" s="4">
        <v>-336.31</v>
      </c>
      <c r="F5587" t="s">
        <v>567</v>
      </c>
      <c r="G5587" t="s">
        <v>511</v>
      </c>
      <c r="H5587" t="s">
        <v>348</v>
      </c>
      <c r="I5587" t="s">
        <v>349</v>
      </c>
      <c r="J5587" t="s">
        <v>746</v>
      </c>
      <c r="L5587" t="s">
        <v>348</v>
      </c>
      <c r="M5587" t="s">
        <v>453</v>
      </c>
      <c r="N5587" t="s">
        <v>573</v>
      </c>
    </row>
    <row r="5588" spans="1:14" hidden="1" x14ac:dyDescent="0.25">
      <c r="A5588" t="s">
        <v>241</v>
      </c>
      <c r="B5588" s="1">
        <v>45107</v>
      </c>
      <c r="C5588" t="s">
        <v>1087</v>
      </c>
      <c r="D5588" t="s">
        <v>1088</v>
      </c>
      <c r="E5588" s="4">
        <v>-303.23</v>
      </c>
      <c r="F5588" t="s">
        <v>567</v>
      </c>
      <c r="G5588" t="s">
        <v>511</v>
      </c>
      <c r="H5588" t="s">
        <v>348</v>
      </c>
      <c r="I5588" t="s">
        <v>349</v>
      </c>
      <c r="J5588" t="s">
        <v>746</v>
      </c>
      <c r="L5588" t="s">
        <v>348</v>
      </c>
      <c r="M5588" t="s">
        <v>453</v>
      </c>
      <c r="N5588" t="s">
        <v>573</v>
      </c>
    </row>
    <row r="5589" spans="1:14" hidden="1" x14ac:dyDescent="0.25">
      <c r="A5589" t="s">
        <v>241</v>
      </c>
      <c r="B5589" s="1">
        <v>45107</v>
      </c>
      <c r="C5589" t="s">
        <v>1091</v>
      </c>
      <c r="D5589" t="s">
        <v>1092</v>
      </c>
      <c r="E5589" s="4">
        <v>-2179.0199999999986</v>
      </c>
      <c r="F5589" t="s">
        <v>567</v>
      </c>
      <c r="G5589" t="s">
        <v>511</v>
      </c>
      <c r="H5589" t="s">
        <v>348</v>
      </c>
      <c r="I5589" t="s">
        <v>349</v>
      </c>
      <c r="J5589" t="s">
        <v>746</v>
      </c>
      <c r="L5589" t="s">
        <v>348</v>
      </c>
      <c r="M5589" t="s">
        <v>453</v>
      </c>
      <c r="N5589" t="s">
        <v>573</v>
      </c>
    </row>
    <row r="5590" spans="1:14" hidden="1" x14ac:dyDescent="0.25">
      <c r="A5590" t="s">
        <v>241</v>
      </c>
      <c r="B5590" s="1">
        <v>45107</v>
      </c>
      <c r="C5590" t="s">
        <v>1095</v>
      </c>
      <c r="D5590" t="s">
        <v>1096</v>
      </c>
      <c r="E5590" s="4">
        <v>-324.37999999999988</v>
      </c>
      <c r="F5590" t="s">
        <v>567</v>
      </c>
      <c r="G5590" t="s">
        <v>511</v>
      </c>
      <c r="H5590" t="s">
        <v>348</v>
      </c>
      <c r="I5590" t="s">
        <v>349</v>
      </c>
      <c r="J5590" t="s">
        <v>746</v>
      </c>
      <c r="L5590" t="s">
        <v>348</v>
      </c>
      <c r="M5590" t="s">
        <v>453</v>
      </c>
      <c r="N5590" t="s">
        <v>573</v>
      </c>
    </row>
    <row r="5591" spans="1:14" hidden="1" x14ac:dyDescent="0.25">
      <c r="A5591" t="s">
        <v>241</v>
      </c>
      <c r="B5591" s="1">
        <v>45107</v>
      </c>
      <c r="C5591" t="s">
        <v>1099</v>
      </c>
      <c r="D5591" t="s">
        <v>1100</v>
      </c>
      <c r="E5591" s="4">
        <v>-254.0300000000002</v>
      </c>
      <c r="F5591" t="s">
        <v>567</v>
      </c>
      <c r="G5591" t="s">
        <v>511</v>
      </c>
      <c r="H5591" t="s">
        <v>348</v>
      </c>
      <c r="I5591" t="s">
        <v>349</v>
      </c>
      <c r="J5591" t="s">
        <v>746</v>
      </c>
      <c r="L5591" t="s">
        <v>348</v>
      </c>
      <c r="M5591" t="s">
        <v>453</v>
      </c>
      <c r="N5591" t="s">
        <v>573</v>
      </c>
    </row>
    <row r="5592" spans="1:14" hidden="1" x14ac:dyDescent="0.25">
      <c r="A5592" t="s">
        <v>241</v>
      </c>
      <c r="B5592" s="1">
        <v>45107</v>
      </c>
      <c r="C5592" t="s">
        <v>1103</v>
      </c>
      <c r="D5592" t="s">
        <v>1104</v>
      </c>
      <c r="E5592" s="4">
        <v>-787.93999999999915</v>
      </c>
      <c r="F5592" t="s">
        <v>567</v>
      </c>
      <c r="G5592" t="s">
        <v>511</v>
      </c>
      <c r="H5592" t="s">
        <v>348</v>
      </c>
      <c r="I5592" t="s">
        <v>349</v>
      </c>
      <c r="J5592" t="s">
        <v>746</v>
      </c>
      <c r="L5592" t="s">
        <v>348</v>
      </c>
      <c r="M5592" t="s">
        <v>453</v>
      </c>
      <c r="N5592" t="s">
        <v>573</v>
      </c>
    </row>
    <row r="5593" spans="1:14" hidden="1" x14ac:dyDescent="0.25">
      <c r="A5593" t="s">
        <v>241</v>
      </c>
      <c r="B5593" s="1">
        <v>45107</v>
      </c>
      <c r="C5593" t="s">
        <v>1107</v>
      </c>
      <c r="D5593" t="s">
        <v>1108</v>
      </c>
      <c r="E5593" s="4">
        <v>-304.63000000000011</v>
      </c>
      <c r="F5593" t="s">
        <v>567</v>
      </c>
      <c r="G5593" t="s">
        <v>511</v>
      </c>
      <c r="H5593" t="s">
        <v>348</v>
      </c>
      <c r="I5593" t="s">
        <v>349</v>
      </c>
      <c r="J5593" t="s">
        <v>746</v>
      </c>
      <c r="L5593" t="s">
        <v>348</v>
      </c>
      <c r="M5593" t="s">
        <v>453</v>
      </c>
      <c r="N5593" t="s">
        <v>573</v>
      </c>
    </row>
    <row r="5594" spans="1:14" hidden="1" x14ac:dyDescent="0.25">
      <c r="A5594" t="s">
        <v>241</v>
      </c>
      <c r="B5594" s="1">
        <v>45107</v>
      </c>
      <c r="C5594" t="s">
        <v>1109</v>
      </c>
      <c r="D5594" t="s">
        <v>1110</v>
      </c>
      <c r="E5594" s="4">
        <v>-483.11999999999989</v>
      </c>
      <c r="F5594" t="s">
        <v>567</v>
      </c>
      <c r="G5594" t="s">
        <v>511</v>
      </c>
      <c r="H5594" t="s">
        <v>348</v>
      </c>
      <c r="I5594" t="s">
        <v>349</v>
      </c>
      <c r="J5594" t="s">
        <v>746</v>
      </c>
      <c r="L5594" t="s">
        <v>348</v>
      </c>
      <c r="M5594" t="s">
        <v>453</v>
      </c>
      <c r="N5594" t="s">
        <v>573</v>
      </c>
    </row>
    <row r="5595" spans="1:14" hidden="1" x14ac:dyDescent="0.25">
      <c r="A5595" t="s">
        <v>241</v>
      </c>
      <c r="B5595" s="1">
        <v>45107</v>
      </c>
      <c r="C5595" t="s">
        <v>1115</v>
      </c>
      <c r="D5595" t="s">
        <v>1116</v>
      </c>
      <c r="E5595" s="4">
        <v>-211.2300000000192</v>
      </c>
      <c r="F5595" t="s">
        <v>567</v>
      </c>
      <c r="G5595" t="s">
        <v>511</v>
      </c>
      <c r="H5595" t="s">
        <v>348</v>
      </c>
      <c r="I5595" t="s">
        <v>349</v>
      </c>
      <c r="J5595" t="s">
        <v>746</v>
      </c>
      <c r="L5595" t="s">
        <v>348</v>
      </c>
      <c r="M5595" t="s">
        <v>453</v>
      </c>
      <c r="N5595" t="s">
        <v>573</v>
      </c>
    </row>
    <row r="5596" spans="1:14" hidden="1" x14ac:dyDescent="0.25">
      <c r="A5596" t="s">
        <v>241</v>
      </c>
      <c r="B5596" s="1">
        <v>45107</v>
      </c>
      <c r="C5596" t="s">
        <v>1219</v>
      </c>
      <c r="D5596" t="s">
        <v>1220</v>
      </c>
      <c r="E5596" s="4">
        <v>-594.71999999999957</v>
      </c>
      <c r="F5596" t="s">
        <v>567</v>
      </c>
      <c r="G5596" t="s">
        <v>511</v>
      </c>
      <c r="H5596" t="s">
        <v>348</v>
      </c>
      <c r="I5596" t="s">
        <v>349</v>
      </c>
      <c r="J5596" t="s">
        <v>746</v>
      </c>
      <c r="L5596" t="s">
        <v>348</v>
      </c>
      <c r="M5596" t="s">
        <v>453</v>
      </c>
      <c r="N5596" t="s">
        <v>573</v>
      </c>
    </row>
    <row r="5597" spans="1:14" hidden="1" x14ac:dyDescent="0.25">
      <c r="A5597" t="s">
        <v>241</v>
      </c>
      <c r="B5597" s="1">
        <v>45107</v>
      </c>
      <c r="C5597" t="s">
        <v>1344</v>
      </c>
      <c r="D5597" t="s">
        <v>1345</v>
      </c>
      <c r="E5597" s="4">
        <v>-636.47</v>
      </c>
      <c r="F5597" t="s">
        <v>567</v>
      </c>
      <c r="G5597" t="s">
        <v>511</v>
      </c>
      <c r="H5597" t="s">
        <v>348</v>
      </c>
      <c r="I5597" t="s">
        <v>349</v>
      </c>
      <c r="J5597" t="s">
        <v>746</v>
      </c>
      <c r="L5597" t="s">
        <v>348</v>
      </c>
      <c r="M5597" t="s">
        <v>453</v>
      </c>
      <c r="N5597" t="s">
        <v>573</v>
      </c>
    </row>
    <row r="5598" spans="1:14" hidden="1" x14ac:dyDescent="0.25">
      <c r="A5598" t="s">
        <v>241</v>
      </c>
      <c r="B5598" s="1">
        <v>45107</v>
      </c>
      <c r="C5598" t="s">
        <v>1117</v>
      </c>
      <c r="D5598" t="s">
        <v>1118</v>
      </c>
      <c r="E5598" s="4">
        <v>-1481.0699999999997</v>
      </c>
      <c r="F5598" t="s">
        <v>567</v>
      </c>
      <c r="G5598" t="s">
        <v>511</v>
      </c>
      <c r="H5598" t="s">
        <v>348</v>
      </c>
      <c r="I5598" t="s">
        <v>349</v>
      </c>
      <c r="J5598" t="s">
        <v>746</v>
      </c>
      <c r="L5598" t="s">
        <v>348</v>
      </c>
      <c r="M5598" t="s">
        <v>453</v>
      </c>
      <c r="N5598" t="s">
        <v>573</v>
      </c>
    </row>
    <row r="5599" spans="1:14" hidden="1" x14ac:dyDescent="0.25">
      <c r="A5599" t="s">
        <v>241</v>
      </c>
      <c r="B5599" s="1">
        <v>45107</v>
      </c>
      <c r="C5599" t="s">
        <v>1119</v>
      </c>
      <c r="D5599" t="s">
        <v>1120</v>
      </c>
      <c r="E5599" s="4">
        <v>-57458.54999999993</v>
      </c>
      <c r="F5599" t="s">
        <v>567</v>
      </c>
      <c r="G5599" t="s">
        <v>511</v>
      </c>
      <c r="H5599" t="s">
        <v>348</v>
      </c>
      <c r="I5599" t="s">
        <v>349</v>
      </c>
      <c r="J5599" t="s">
        <v>684</v>
      </c>
      <c r="L5599" t="s">
        <v>1121</v>
      </c>
      <c r="M5599" t="s">
        <v>453</v>
      </c>
      <c r="N5599" t="s">
        <v>573</v>
      </c>
    </row>
    <row r="5600" spans="1:14" hidden="1" x14ac:dyDescent="0.25">
      <c r="A5600" t="s">
        <v>241</v>
      </c>
      <c r="B5600" s="1">
        <v>45107</v>
      </c>
      <c r="C5600" t="s">
        <v>1124</v>
      </c>
      <c r="D5600" t="s">
        <v>1125</v>
      </c>
      <c r="E5600" s="4">
        <v>-218770.00000000003</v>
      </c>
      <c r="F5600" t="s">
        <v>567</v>
      </c>
      <c r="G5600" t="s">
        <v>511</v>
      </c>
      <c r="H5600" t="s">
        <v>348</v>
      </c>
      <c r="I5600" t="s">
        <v>349</v>
      </c>
      <c r="J5600" t="s">
        <v>746</v>
      </c>
      <c r="L5600" t="s">
        <v>348</v>
      </c>
      <c r="M5600" t="s">
        <v>457</v>
      </c>
      <c r="N5600" t="s">
        <v>573</v>
      </c>
    </row>
    <row r="5601" spans="1:14" hidden="1" x14ac:dyDescent="0.25">
      <c r="A5601" t="s">
        <v>241</v>
      </c>
      <c r="B5601" s="1">
        <v>45107</v>
      </c>
      <c r="C5601" t="s">
        <v>1089</v>
      </c>
      <c r="D5601" t="s">
        <v>1090</v>
      </c>
      <c r="E5601" s="4">
        <v>-2800.37</v>
      </c>
      <c r="F5601" t="s">
        <v>567</v>
      </c>
      <c r="G5601" t="s">
        <v>471</v>
      </c>
      <c r="H5601" t="s">
        <v>248</v>
      </c>
      <c r="I5601" t="s">
        <v>249</v>
      </c>
      <c r="J5601" t="s">
        <v>248</v>
      </c>
      <c r="K5601" t="s">
        <v>1086</v>
      </c>
      <c r="L5601" t="s">
        <v>372</v>
      </c>
      <c r="M5601" t="s">
        <v>373</v>
      </c>
      <c r="N5601" t="s">
        <v>488</v>
      </c>
    </row>
    <row r="5602" spans="1:14" hidden="1" x14ac:dyDescent="0.25">
      <c r="A5602" t="s">
        <v>241</v>
      </c>
      <c r="B5602" s="1">
        <v>45107</v>
      </c>
      <c r="C5602" t="s">
        <v>1097</v>
      </c>
      <c r="D5602" t="s">
        <v>1098</v>
      </c>
      <c r="E5602" s="4">
        <v>-5000</v>
      </c>
      <c r="F5602" t="s">
        <v>567</v>
      </c>
      <c r="G5602" t="s">
        <v>471</v>
      </c>
      <c r="H5602" t="s">
        <v>317</v>
      </c>
      <c r="I5602" t="s">
        <v>318</v>
      </c>
      <c r="J5602" t="s">
        <v>276</v>
      </c>
      <c r="L5602" t="s">
        <v>372</v>
      </c>
      <c r="M5602" t="s">
        <v>373</v>
      </c>
      <c r="N5602" t="s">
        <v>489</v>
      </c>
    </row>
    <row r="5603" spans="1:14" hidden="1" x14ac:dyDescent="0.25">
      <c r="A5603" t="s">
        <v>241</v>
      </c>
      <c r="B5603" s="1">
        <v>45107</v>
      </c>
      <c r="C5603" t="s">
        <v>1300</v>
      </c>
      <c r="D5603" t="s">
        <v>1301</v>
      </c>
      <c r="E5603" s="4">
        <v>-854</v>
      </c>
      <c r="F5603" t="s">
        <v>567</v>
      </c>
      <c r="G5603" t="s">
        <v>471</v>
      </c>
      <c r="H5603" t="s">
        <v>248</v>
      </c>
      <c r="I5603" t="s">
        <v>249</v>
      </c>
      <c r="J5603" t="s">
        <v>248</v>
      </c>
      <c r="L5603" t="s">
        <v>372</v>
      </c>
      <c r="M5603" t="s">
        <v>373</v>
      </c>
      <c r="N5603" t="s">
        <v>488</v>
      </c>
    </row>
    <row r="5604" spans="1:14" hidden="1" x14ac:dyDescent="0.25">
      <c r="A5604" t="s">
        <v>241</v>
      </c>
      <c r="B5604" s="1">
        <v>45107</v>
      </c>
      <c r="C5604" t="s">
        <v>1283</v>
      </c>
      <c r="D5604" t="s">
        <v>1284</v>
      </c>
      <c r="E5604" s="4">
        <v>-15770</v>
      </c>
      <c r="F5604" t="s">
        <v>567</v>
      </c>
      <c r="G5604" t="s">
        <v>471</v>
      </c>
      <c r="H5604" t="s">
        <v>317</v>
      </c>
      <c r="I5604" t="s">
        <v>318</v>
      </c>
      <c r="J5604" t="s">
        <v>276</v>
      </c>
      <c r="L5604" t="s">
        <v>372</v>
      </c>
      <c r="M5604" t="s">
        <v>373</v>
      </c>
      <c r="N5604" t="s">
        <v>488</v>
      </c>
    </row>
    <row r="5605" spans="1:14" hidden="1" x14ac:dyDescent="0.25">
      <c r="A5605" t="s">
        <v>241</v>
      </c>
      <c r="B5605" s="1">
        <v>45107</v>
      </c>
      <c r="C5605" t="s">
        <v>1271</v>
      </c>
      <c r="D5605" t="s">
        <v>1272</v>
      </c>
      <c r="E5605" s="4">
        <v>-2600</v>
      </c>
      <c r="F5605" t="s">
        <v>567</v>
      </c>
      <c r="G5605" t="s">
        <v>471</v>
      </c>
      <c r="H5605" t="s">
        <v>317</v>
      </c>
      <c r="I5605" t="s">
        <v>318</v>
      </c>
      <c r="J5605" t="s">
        <v>276</v>
      </c>
      <c r="L5605" t="s">
        <v>390</v>
      </c>
      <c r="M5605" t="s">
        <v>391</v>
      </c>
      <c r="N5605" t="s">
        <v>487</v>
      </c>
    </row>
    <row r="5606" spans="1:14" hidden="1" x14ac:dyDescent="0.25">
      <c r="A5606" t="s">
        <v>241</v>
      </c>
      <c r="B5606" s="1">
        <v>45107</v>
      </c>
      <c r="C5606" t="s">
        <v>1084</v>
      </c>
      <c r="D5606" t="s">
        <v>1085</v>
      </c>
      <c r="E5606" s="4">
        <v>-152970.97</v>
      </c>
      <c r="F5606" t="s">
        <v>567</v>
      </c>
      <c r="G5606" t="s">
        <v>471</v>
      </c>
      <c r="H5606" t="s">
        <v>248</v>
      </c>
      <c r="I5606" t="s">
        <v>249</v>
      </c>
      <c r="J5606" t="s">
        <v>248</v>
      </c>
      <c r="K5606" t="s">
        <v>1086</v>
      </c>
      <c r="L5606" t="s">
        <v>372</v>
      </c>
      <c r="M5606" t="s">
        <v>373</v>
      </c>
      <c r="N5606" t="s">
        <v>488</v>
      </c>
    </row>
    <row r="5607" spans="1:14" hidden="1" x14ac:dyDescent="0.25">
      <c r="A5607" t="s">
        <v>241</v>
      </c>
      <c r="B5607" s="1">
        <v>45138</v>
      </c>
      <c r="C5607" t="s">
        <v>565</v>
      </c>
      <c r="D5607" t="s">
        <v>566</v>
      </c>
      <c r="E5607" s="4">
        <v>223913.75999999998</v>
      </c>
      <c r="F5607" t="s">
        <v>567</v>
      </c>
      <c r="G5607" t="s">
        <v>471</v>
      </c>
      <c r="H5607" t="s">
        <v>291</v>
      </c>
      <c r="I5607" t="s">
        <v>292</v>
      </c>
      <c r="J5607" t="s">
        <v>251</v>
      </c>
      <c r="L5607" t="s">
        <v>376</v>
      </c>
      <c r="M5607" t="s">
        <v>377</v>
      </c>
      <c r="N5607" t="s">
        <v>486</v>
      </c>
    </row>
    <row r="5608" spans="1:14" hidden="1" x14ac:dyDescent="0.25">
      <c r="A5608" t="s">
        <v>241</v>
      </c>
      <c r="B5608" s="1">
        <v>45138</v>
      </c>
      <c r="C5608" t="s">
        <v>568</v>
      </c>
      <c r="D5608" t="s">
        <v>569</v>
      </c>
      <c r="E5608" s="4">
        <v>126896.15999999999</v>
      </c>
      <c r="F5608" t="s">
        <v>567</v>
      </c>
      <c r="G5608" t="s">
        <v>471</v>
      </c>
      <c r="H5608" t="s">
        <v>291</v>
      </c>
      <c r="I5608" t="s">
        <v>292</v>
      </c>
      <c r="J5608" t="s">
        <v>251</v>
      </c>
      <c r="L5608" t="s">
        <v>376</v>
      </c>
      <c r="M5608" t="s">
        <v>377</v>
      </c>
      <c r="N5608" t="s">
        <v>486</v>
      </c>
    </row>
    <row r="5609" spans="1:14" hidden="1" x14ac:dyDescent="0.25">
      <c r="A5609" t="s">
        <v>241</v>
      </c>
      <c r="B5609" s="1">
        <v>45138</v>
      </c>
      <c r="C5609" t="s">
        <v>574</v>
      </c>
      <c r="D5609" t="s">
        <v>575</v>
      </c>
      <c r="E5609" s="4">
        <v>61927.14</v>
      </c>
      <c r="F5609" t="s">
        <v>567</v>
      </c>
      <c r="G5609" t="s">
        <v>471</v>
      </c>
      <c r="H5609" t="s">
        <v>291</v>
      </c>
      <c r="I5609" t="s">
        <v>292</v>
      </c>
      <c r="J5609" t="s">
        <v>251</v>
      </c>
      <c r="L5609" t="s">
        <v>376</v>
      </c>
      <c r="M5609" t="s">
        <v>377</v>
      </c>
      <c r="N5609" t="s">
        <v>486</v>
      </c>
    </row>
    <row r="5610" spans="1:14" hidden="1" x14ac:dyDescent="0.25">
      <c r="A5610" t="s">
        <v>241</v>
      </c>
      <c r="B5610" s="1">
        <v>45138</v>
      </c>
      <c r="C5610" t="s">
        <v>578</v>
      </c>
      <c r="D5610" t="s">
        <v>579</v>
      </c>
      <c r="E5610" s="4">
        <v>2376.8700000000003</v>
      </c>
      <c r="F5610" t="s">
        <v>567</v>
      </c>
      <c r="G5610" t="s">
        <v>471</v>
      </c>
      <c r="H5610" t="s">
        <v>298</v>
      </c>
      <c r="I5610" t="s">
        <v>299</v>
      </c>
      <c r="J5610" t="s">
        <v>258</v>
      </c>
      <c r="L5610" t="s">
        <v>376</v>
      </c>
      <c r="M5610" t="s">
        <v>377</v>
      </c>
      <c r="N5610" t="s">
        <v>487</v>
      </c>
    </row>
    <row r="5611" spans="1:14" hidden="1" x14ac:dyDescent="0.25">
      <c r="A5611" t="s">
        <v>241</v>
      </c>
      <c r="B5611" s="1">
        <v>45138</v>
      </c>
      <c r="C5611" t="s">
        <v>582</v>
      </c>
      <c r="D5611" t="s">
        <v>583</v>
      </c>
      <c r="E5611" s="4">
        <v>27962.39</v>
      </c>
      <c r="F5611" t="s">
        <v>567</v>
      </c>
      <c r="G5611" t="s">
        <v>471</v>
      </c>
      <c r="H5611" t="s">
        <v>291</v>
      </c>
      <c r="I5611" t="s">
        <v>292</v>
      </c>
      <c r="J5611" t="s">
        <v>251</v>
      </c>
      <c r="L5611" t="s">
        <v>376</v>
      </c>
      <c r="M5611" t="s">
        <v>377</v>
      </c>
      <c r="N5611" t="s">
        <v>482</v>
      </c>
    </row>
    <row r="5612" spans="1:14" hidden="1" x14ac:dyDescent="0.25">
      <c r="A5612" t="s">
        <v>241</v>
      </c>
      <c r="B5612" s="1">
        <v>45138</v>
      </c>
      <c r="C5612" t="s">
        <v>586</v>
      </c>
      <c r="D5612" t="s">
        <v>587</v>
      </c>
      <c r="E5612" s="4">
        <v>3764.1499999999992</v>
      </c>
      <c r="F5612" t="s">
        <v>567</v>
      </c>
      <c r="G5612" t="s">
        <v>471</v>
      </c>
      <c r="H5612" t="s">
        <v>298</v>
      </c>
      <c r="I5612" t="s">
        <v>299</v>
      </c>
      <c r="J5612" t="s">
        <v>258</v>
      </c>
      <c r="L5612" t="s">
        <v>376</v>
      </c>
      <c r="M5612" t="s">
        <v>377</v>
      </c>
      <c r="N5612" t="s">
        <v>487</v>
      </c>
    </row>
    <row r="5613" spans="1:14" hidden="1" x14ac:dyDescent="0.25">
      <c r="A5613" t="s">
        <v>241</v>
      </c>
      <c r="B5613" s="1">
        <v>45138</v>
      </c>
      <c r="C5613" t="s">
        <v>590</v>
      </c>
      <c r="D5613" t="s">
        <v>591</v>
      </c>
      <c r="E5613" s="4">
        <v>16458.54</v>
      </c>
      <c r="F5613" t="s">
        <v>567</v>
      </c>
      <c r="G5613" t="s">
        <v>471</v>
      </c>
      <c r="H5613" t="s">
        <v>298</v>
      </c>
      <c r="I5613" t="s">
        <v>299</v>
      </c>
      <c r="J5613" t="s">
        <v>258</v>
      </c>
      <c r="L5613" t="s">
        <v>376</v>
      </c>
      <c r="M5613" t="s">
        <v>377</v>
      </c>
      <c r="N5613" t="s">
        <v>487</v>
      </c>
    </row>
    <row r="5614" spans="1:14" hidden="1" x14ac:dyDescent="0.25">
      <c r="A5614" t="s">
        <v>241</v>
      </c>
      <c r="B5614" s="1">
        <v>45138</v>
      </c>
      <c r="C5614" t="s">
        <v>595</v>
      </c>
      <c r="D5614" t="s">
        <v>596</v>
      </c>
      <c r="E5614" s="4">
        <v>4599.3799999999992</v>
      </c>
      <c r="F5614" t="s">
        <v>567</v>
      </c>
      <c r="G5614" t="s">
        <v>471</v>
      </c>
      <c r="H5614" t="s">
        <v>311</v>
      </c>
      <c r="I5614" t="s">
        <v>312</v>
      </c>
      <c r="J5614" t="s">
        <v>264</v>
      </c>
      <c r="L5614" t="s">
        <v>376</v>
      </c>
      <c r="M5614" t="s">
        <v>377</v>
      </c>
      <c r="N5614" t="s">
        <v>477</v>
      </c>
    </row>
    <row r="5615" spans="1:14" hidden="1" x14ac:dyDescent="0.25">
      <c r="A5615" t="s">
        <v>241</v>
      </c>
      <c r="B5615" s="1">
        <v>45138</v>
      </c>
      <c r="C5615" t="s">
        <v>599</v>
      </c>
      <c r="D5615" t="s">
        <v>600</v>
      </c>
      <c r="E5615" s="4">
        <v>8431.34</v>
      </c>
      <c r="F5615" t="s">
        <v>567</v>
      </c>
      <c r="G5615" t="s">
        <v>471</v>
      </c>
      <c r="H5615" t="s">
        <v>298</v>
      </c>
      <c r="I5615" t="s">
        <v>299</v>
      </c>
      <c r="J5615" t="s">
        <v>258</v>
      </c>
      <c r="L5615" t="s">
        <v>376</v>
      </c>
      <c r="M5615" t="s">
        <v>377</v>
      </c>
      <c r="N5615" t="s">
        <v>482</v>
      </c>
    </row>
    <row r="5616" spans="1:14" hidden="1" x14ac:dyDescent="0.25">
      <c r="A5616" t="s">
        <v>241</v>
      </c>
      <c r="B5616" s="1">
        <v>45138</v>
      </c>
      <c r="C5616" t="s">
        <v>603</v>
      </c>
      <c r="D5616" t="s">
        <v>604</v>
      </c>
      <c r="E5616" s="4">
        <v>8675.24</v>
      </c>
      <c r="F5616" t="s">
        <v>567</v>
      </c>
      <c r="G5616" t="s">
        <v>471</v>
      </c>
      <c r="H5616" t="s">
        <v>311</v>
      </c>
      <c r="I5616" t="s">
        <v>312</v>
      </c>
      <c r="J5616" t="s">
        <v>264</v>
      </c>
      <c r="L5616" t="s">
        <v>376</v>
      </c>
      <c r="M5616" t="s">
        <v>377</v>
      </c>
      <c r="N5616" t="s">
        <v>487</v>
      </c>
    </row>
    <row r="5617" spans="1:14" hidden="1" x14ac:dyDescent="0.25">
      <c r="A5617" t="s">
        <v>241</v>
      </c>
      <c r="B5617" s="1">
        <v>45138</v>
      </c>
      <c r="C5617" t="s">
        <v>1128</v>
      </c>
      <c r="D5617" t="s">
        <v>1129</v>
      </c>
      <c r="E5617" s="4">
        <v>3808.79</v>
      </c>
      <c r="F5617" t="s">
        <v>567</v>
      </c>
      <c r="G5617" t="s">
        <v>471</v>
      </c>
      <c r="H5617" t="s">
        <v>291</v>
      </c>
      <c r="I5617" t="s">
        <v>292</v>
      </c>
      <c r="J5617" t="s">
        <v>251</v>
      </c>
      <c r="L5617" t="s">
        <v>376</v>
      </c>
      <c r="M5617" t="s">
        <v>377</v>
      </c>
      <c r="N5617" t="s">
        <v>486</v>
      </c>
    </row>
    <row r="5618" spans="1:14" hidden="1" x14ac:dyDescent="0.25">
      <c r="A5618" t="s">
        <v>241</v>
      </c>
      <c r="B5618" s="1">
        <v>45138</v>
      </c>
      <c r="C5618" t="s">
        <v>1130</v>
      </c>
      <c r="D5618" t="s">
        <v>1131</v>
      </c>
      <c r="E5618" s="4">
        <v>113699.87</v>
      </c>
      <c r="F5618" t="s">
        <v>567</v>
      </c>
      <c r="G5618" t="s">
        <v>471</v>
      </c>
      <c r="H5618" t="s">
        <v>291</v>
      </c>
      <c r="I5618" t="s">
        <v>292</v>
      </c>
      <c r="J5618" t="s">
        <v>251</v>
      </c>
      <c r="L5618" t="s">
        <v>376</v>
      </c>
      <c r="M5618" t="s">
        <v>377</v>
      </c>
      <c r="N5618" t="s">
        <v>487</v>
      </c>
    </row>
    <row r="5619" spans="1:14" hidden="1" x14ac:dyDescent="0.25">
      <c r="A5619" t="s">
        <v>241</v>
      </c>
      <c r="B5619" s="1">
        <v>45138</v>
      </c>
      <c r="C5619" t="s">
        <v>1328</v>
      </c>
      <c r="D5619" t="s">
        <v>1329</v>
      </c>
      <c r="E5619" s="4">
        <v>5221.24</v>
      </c>
      <c r="F5619" t="s">
        <v>567</v>
      </c>
      <c r="G5619" t="s">
        <v>471</v>
      </c>
      <c r="H5619" t="s">
        <v>291</v>
      </c>
      <c r="I5619" t="s">
        <v>292</v>
      </c>
      <c r="J5619" t="s">
        <v>251</v>
      </c>
      <c r="L5619" t="s">
        <v>376</v>
      </c>
      <c r="M5619" t="s">
        <v>377</v>
      </c>
      <c r="N5619" t="s">
        <v>486</v>
      </c>
    </row>
    <row r="5620" spans="1:14" hidden="1" x14ac:dyDescent="0.25">
      <c r="A5620" t="s">
        <v>241</v>
      </c>
      <c r="B5620" s="1">
        <v>45138</v>
      </c>
      <c r="C5620" t="s">
        <v>627</v>
      </c>
      <c r="D5620" t="s">
        <v>628</v>
      </c>
      <c r="E5620" s="4">
        <v>257387.34</v>
      </c>
      <c r="F5620" t="s">
        <v>567</v>
      </c>
      <c r="G5620" t="s">
        <v>471</v>
      </c>
      <c r="H5620" t="s">
        <v>295</v>
      </c>
      <c r="I5620" t="s">
        <v>254</v>
      </c>
      <c r="J5620" t="s">
        <v>253</v>
      </c>
      <c r="L5620" t="s">
        <v>378</v>
      </c>
      <c r="M5620" t="s">
        <v>379</v>
      </c>
      <c r="N5620" t="s">
        <v>486</v>
      </c>
    </row>
    <row r="5621" spans="1:14" hidden="1" x14ac:dyDescent="0.25">
      <c r="A5621" t="s">
        <v>241</v>
      </c>
      <c r="B5621" s="1">
        <v>45138</v>
      </c>
      <c r="C5621" t="s">
        <v>631</v>
      </c>
      <c r="D5621" t="s">
        <v>632</v>
      </c>
      <c r="E5621" s="4">
        <v>14759.390000000001</v>
      </c>
      <c r="F5621" t="s">
        <v>567</v>
      </c>
      <c r="G5621" t="s">
        <v>471</v>
      </c>
      <c r="H5621" t="s">
        <v>301</v>
      </c>
      <c r="I5621" t="s">
        <v>302</v>
      </c>
      <c r="J5621" t="s">
        <v>258</v>
      </c>
      <c r="L5621" t="s">
        <v>378</v>
      </c>
      <c r="M5621" t="s">
        <v>379</v>
      </c>
      <c r="N5621" t="s">
        <v>486</v>
      </c>
    </row>
    <row r="5622" spans="1:14" hidden="1" x14ac:dyDescent="0.25">
      <c r="A5622" t="s">
        <v>241</v>
      </c>
      <c r="B5622" s="1">
        <v>45138</v>
      </c>
      <c r="C5622" t="s">
        <v>633</v>
      </c>
      <c r="D5622" t="s">
        <v>634</v>
      </c>
      <c r="E5622" s="4">
        <v>35062.230000000003</v>
      </c>
      <c r="F5622" t="s">
        <v>567</v>
      </c>
      <c r="G5622" t="s">
        <v>471</v>
      </c>
      <c r="H5622" t="s">
        <v>295</v>
      </c>
      <c r="I5622" t="s">
        <v>254</v>
      </c>
      <c r="J5622" t="s">
        <v>253</v>
      </c>
      <c r="L5622" t="s">
        <v>378</v>
      </c>
      <c r="M5622" t="s">
        <v>379</v>
      </c>
      <c r="N5622" t="s">
        <v>486</v>
      </c>
    </row>
    <row r="5623" spans="1:14" hidden="1" x14ac:dyDescent="0.25">
      <c r="A5623" t="s">
        <v>241</v>
      </c>
      <c r="B5623" s="1">
        <v>45138</v>
      </c>
      <c r="C5623" t="s">
        <v>640</v>
      </c>
      <c r="D5623" t="s">
        <v>641</v>
      </c>
      <c r="E5623" s="4">
        <v>70</v>
      </c>
      <c r="F5623" t="s">
        <v>567</v>
      </c>
      <c r="G5623" t="s">
        <v>471</v>
      </c>
      <c r="H5623" t="s">
        <v>301</v>
      </c>
      <c r="I5623" t="s">
        <v>302</v>
      </c>
      <c r="J5623" t="s">
        <v>258</v>
      </c>
      <c r="L5623" t="s">
        <v>378</v>
      </c>
      <c r="M5623" t="s">
        <v>379</v>
      </c>
      <c r="N5623" t="s">
        <v>485</v>
      </c>
    </row>
    <row r="5624" spans="1:14" hidden="1" x14ac:dyDescent="0.25">
      <c r="A5624" t="s">
        <v>241</v>
      </c>
      <c r="B5624" s="1">
        <v>45138</v>
      </c>
      <c r="C5624" t="s">
        <v>642</v>
      </c>
      <c r="D5624" t="s">
        <v>643</v>
      </c>
      <c r="E5624" s="4">
        <v>260</v>
      </c>
      <c r="F5624" t="s">
        <v>567</v>
      </c>
      <c r="G5624" t="s">
        <v>471</v>
      </c>
      <c r="H5624" t="s">
        <v>311</v>
      </c>
      <c r="I5624" t="s">
        <v>312</v>
      </c>
      <c r="J5624" t="s">
        <v>264</v>
      </c>
      <c r="L5624" t="s">
        <v>378</v>
      </c>
      <c r="M5624" t="s">
        <v>379</v>
      </c>
      <c r="N5624" t="s">
        <v>487</v>
      </c>
    </row>
    <row r="5625" spans="1:14" hidden="1" x14ac:dyDescent="0.25">
      <c r="A5625" t="s">
        <v>241</v>
      </c>
      <c r="B5625" s="1">
        <v>45138</v>
      </c>
      <c r="C5625" t="s">
        <v>646</v>
      </c>
      <c r="D5625" t="s">
        <v>647</v>
      </c>
      <c r="E5625" s="4">
        <v>527987.29</v>
      </c>
      <c r="F5625" t="s">
        <v>567</v>
      </c>
      <c r="G5625" t="s">
        <v>471</v>
      </c>
      <c r="H5625" t="s">
        <v>295</v>
      </c>
      <c r="I5625" t="s">
        <v>254</v>
      </c>
      <c r="J5625" t="s">
        <v>253</v>
      </c>
      <c r="L5625" t="s">
        <v>378</v>
      </c>
      <c r="M5625" t="s">
        <v>379</v>
      </c>
      <c r="N5625" t="s">
        <v>486</v>
      </c>
    </row>
    <row r="5626" spans="1:14" hidden="1" x14ac:dyDescent="0.25">
      <c r="A5626" t="s">
        <v>241</v>
      </c>
      <c r="B5626" s="1">
        <v>45138</v>
      </c>
      <c r="C5626" t="s">
        <v>1294</v>
      </c>
      <c r="D5626" t="s">
        <v>1295</v>
      </c>
      <c r="E5626" s="4">
        <v>35399.65</v>
      </c>
      <c r="F5626" t="s">
        <v>567</v>
      </c>
      <c r="G5626" t="s">
        <v>471</v>
      </c>
      <c r="H5626" t="s">
        <v>295</v>
      </c>
      <c r="I5626" t="s">
        <v>254</v>
      </c>
      <c r="J5626" t="s">
        <v>253</v>
      </c>
      <c r="L5626" t="s">
        <v>378</v>
      </c>
      <c r="M5626" t="s">
        <v>379</v>
      </c>
      <c r="N5626" t="s">
        <v>486</v>
      </c>
    </row>
    <row r="5627" spans="1:14" hidden="1" x14ac:dyDescent="0.25">
      <c r="A5627" t="s">
        <v>241</v>
      </c>
      <c r="B5627" s="1">
        <v>45138</v>
      </c>
      <c r="C5627" t="s">
        <v>650</v>
      </c>
      <c r="D5627" t="s">
        <v>651</v>
      </c>
      <c r="E5627" s="4">
        <v>29530.569999999996</v>
      </c>
      <c r="F5627" t="s">
        <v>567</v>
      </c>
      <c r="G5627" t="s">
        <v>471</v>
      </c>
      <c r="H5627" t="s">
        <v>308</v>
      </c>
      <c r="I5627" t="s">
        <v>309</v>
      </c>
      <c r="J5627" t="s">
        <v>264</v>
      </c>
      <c r="L5627" t="s">
        <v>378</v>
      </c>
      <c r="M5627" t="s">
        <v>379</v>
      </c>
      <c r="N5627" t="s">
        <v>487</v>
      </c>
    </row>
    <row r="5628" spans="1:14" hidden="1" x14ac:dyDescent="0.25">
      <c r="A5628" t="s">
        <v>241</v>
      </c>
      <c r="B5628" s="1">
        <v>45138</v>
      </c>
      <c r="C5628" t="s">
        <v>652</v>
      </c>
      <c r="D5628" t="s">
        <v>653</v>
      </c>
      <c r="E5628" s="4">
        <v>8351.18</v>
      </c>
      <c r="F5628" t="s">
        <v>567</v>
      </c>
      <c r="G5628" t="s">
        <v>471</v>
      </c>
      <c r="H5628" t="s">
        <v>308</v>
      </c>
      <c r="I5628" t="s">
        <v>309</v>
      </c>
      <c r="J5628" t="s">
        <v>264</v>
      </c>
      <c r="L5628" t="s">
        <v>378</v>
      </c>
      <c r="M5628" t="s">
        <v>379</v>
      </c>
      <c r="N5628" t="s">
        <v>487</v>
      </c>
    </row>
    <row r="5629" spans="1:14" hidden="1" x14ac:dyDescent="0.25">
      <c r="A5629" t="s">
        <v>241</v>
      </c>
      <c r="B5629" s="1">
        <v>45138</v>
      </c>
      <c r="C5629" t="s">
        <v>656</v>
      </c>
      <c r="D5629" t="s">
        <v>657</v>
      </c>
      <c r="E5629" s="4">
        <v>1012.4800000000001</v>
      </c>
      <c r="F5629" t="s">
        <v>567</v>
      </c>
      <c r="G5629" t="s">
        <v>471</v>
      </c>
      <c r="H5629" t="s">
        <v>308</v>
      </c>
      <c r="I5629" t="s">
        <v>309</v>
      </c>
      <c r="J5629" t="s">
        <v>264</v>
      </c>
      <c r="L5629" t="s">
        <v>378</v>
      </c>
      <c r="M5629" t="s">
        <v>379</v>
      </c>
      <c r="N5629" t="s">
        <v>487</v>
      </c>
    </row>
    <row r="5630" spans="1:14" hidden="1" x14ac:dyDescent="0.25">
      <c r="A5630" t="s">
        <v>241</v>
      </c>
      <c r="B5630" s="1">
        <v>45138</v>
      </c>
      <c r="C5630" t="s">
        <v>663</v>
      </c>
      <c r="D5630" t="s">
        <v>664</v>
      </c>
      <c r="E5630" s="4">
        <v>3781.6599999999994</v>
      </c>
      <c r="F5630" t="s">
        <v>567</v>
      </c>
      <c r="G5630" t="s">
        <v>471</v>
      </c>
      <c r="H5630" t="s">
        <v>308</v>
      </c>
      <c r="I5630" t="s">
        <v>309</v>
      </c>
      <c r="J5630" t="s">
        <v>264</v>
      </c>
      <c r="L5630" t="s">
        <v>378</v>
      </c>
      <c r="M5630" t="s">
        <v>379</v>
      </c>
      <c r="N5630" t="s">
        <v>487</v>
      </c>
    </row>
    <row r="5631" spans="1:14" hidden="1" x14ac:dyDescent="0.25">
      <c r="A5631" t="s">
        <v>241</v>
      </c>
      <c r="B5631" s="1">
        <v>45138</v>
      </c>
      <c r="C5631" t="s">
        <v>668</v>
      </c>
      <c r="D5631" t="s">
        <v>669</v>
      </c>
      <c r="E5631" s="4">
        <v>3892.33</v>
      </c>
      <c r="F5631" t="s">
        <v>567</v>
      </c>
      <c r="G5631" t="s">
        <v>471</v>
      </c>
      <c r="H5631" t="s">
        <v>308</v>
      </c>
      <c r="I5631" t="s">
        <v>309</v>
      </c>
      <c r="J5631" t="s">
        <v>264</v>
      </c>
      <c r="L5631" t="s">
        <v>378</v>
      </c>
      <c r="M5631" t="s">
        <v>379</v>
      </c>
      <c r="N5631" t="s">
        <v>487</v>
      </c>
    </row>
    <row r="5632" spans="1:14" hidden="1" x14ac:dyDescent="0.25">
      <c r="A5632" t="s">
        <v>241</v>
      </c>
      <c r="B5632" s="1">
        <v>45138</v>
      </c>
      <c r="C5632" t="s">
        <v>672</v>
      </c>
      <c r="D5632" t="s">
        <v>673</v>
      </c>
      <c r="E5632" s="4">
        <v>10328.379999999999</v>
      </c>
      <c r="F5632" t="s">
        <v>567</v>
      </c>
      <c r="G5632" t="s">
        <v>471</v>
      </c>
      <c r="H5632" t="s">
        <v>308</v>
      </c>
      <c r="I5632" t="s">
        <v>309</v>
      </c>
      <c r="J5632" t="s">
        <v>264</v>
      </c>
      <c r="L5632" t="s">
        <v>378</v>
      </c>
      <c r="M5632" t="s">
        <v>379</v>
      </c>
      <c r="N5632" t="s">
        <v>487</v>
      </c>
    </row>
    <row r="5633" spans="1:14" hidden="1" x14ac:dyDescent="0.25">
      <c r="A5633" t="s">
        <v>241</v>
      </c>
      <c r="B5633" s="1">
        <v>45138</v>
      </c>
      <c r="C5633" t="s">
        <v>676</v>
      </c>
      <c r="D5633" t="s">
        <v>677</v>
      </c>
      <c r="E5633" s="4">
        <v>46190</v>
      </c>
      <c r="F5633" t="s">
        <v>567</v>
      </c>
      <c r="G5633" t="s">
        <v>471</v>
      </c>
      <c r="H5633" t="s">
        <v>308</v>
      </c>
      <c r="I5633" t="s">
        <v>309</v>
      </c>
      <c r="J5633" t="s">
        <v>264</v>
      </c>
      <c r="L5633" t="s">
        <v>378</v>
      </c>
      <c r="M5633" t="s">
        <v>379</v>
      </c>
      <c r="N5633" t="s">
        <v>477</v>
      </c>
    </row>
    <row r="5634" spans="1:14" hidden="1" x14ac:dyDescent="0.25">
      <c r="A5634" t="s">
        <v>241</v>
      </c>
      <c r="B5634" s="1">
        <v>45138</v>
      </c>
      <c r="C5634" t="s">
        <v>680</v>
      </c>
      <c r="D5634" t="s">
        <v>681</v>
      </c>
      <c r="E5634" s="4">
        <v>26079.040000000001</v>
      </c>
      <c r="F5634" t="s">
        <v>567</v>
      </c>
      <c r="G5634" t="s">
        <v>471</v>
      </c>
      <c r="H5634" t="s">
        <v>308</v>
      </c>
      <c r="I5634" t="s">
        <v>309</v>
      </c>
      <c r="J5634" t="s">
        <v>264</v>
      </c>
      <c r="L5634" t="s">
        <v>378</v>
      </c>
      <c r="M5634" t="s">
        <v>379</v>
      </c>
      <c r="N5634" t="s">
        <v>487</v>
      </c>
    </row>
    <row r="5635" spans="1:14" hidden="1" x14ac:dyDescent="0.25">
      <c r="A5635" t="s">
        <v>241</v>
      </c>
      <c r="B5635" s="1">
        <v>45138</v>
      </c>
      <c r="C5635" t="s">
        <v>690</v>
      </c>
      <c r="D5635" t="s">
        <v>691</v>
      </c>
      <c r="E5635" s="4">
        <v>40995.72</v>
      </c>
      <c r="F5635" t="s">
        <v>567</v>
      </c>
      <c r="G5635" t="s">
        <v>471</v>
      </c>
      <c r="H5635" t="s">
        <v>308</v>
      </c>
      <c r="I5635" t="s">
        <v>309</v>
      </c>
      <c r="J5635" t="s">
        <v>264</v>
      </c>
      <c r="L5635" t="s">
        <v>378</v>
      </c>
      <c r="M5635" t="s">
        <v>379</v>
      </c>
      <c r="N5635" t="s">
        <v>487</v>
      </c>
    </row>
    <row r="5636" spans="1:14" hidden="1" x14ac:dyDescent="0.25">
      <c r="A5636" t="s">
        <v>241</v>
      </c>
      <c r="B5636" s="1">
        <v>45138</v>
      </c>
      <c r="C5636" t="s">
        <v>698</v>
      </c>
      <c r="D5636" t="s">
        <v>699</v>
      </c>
      <c r="E5636" s="4">
        <v>8976.1</v>
      </c>
      <c r="F5636" t="s">
        <v>567</v>
      </c>
      <c r="G5636" t="s">
        <v>471</v>
      </c>
      <c r="H5636" t="s">
        <v>308</v>
      </c>
      <c r="I5636" t="s">
        <v>309</v>
      </c>
      <c r="J5636" t="s">
        <v>264</v>
      </c>
      <c r="L5636" t="s">
        <v>378</v>
      </c>
      <c r="M5636" t="s">
        <v>379</v>
      </c>
      <c r="N5636" t="s">
        <v>487</v>
      </c>
    </row>
    <row r="5637" spans="1:14" hidden="1" x14ac:dyDescent="0.25">
      <c r="A5637" t="s">
        <v>241</v>
      </c>
      <c r="B5637" s="1">
        <v>45138</v>
      </c>
      <c r="C5637" t="s">
        <v>1132</v>
      </c>
      <c r="D5637" t="s">
        <v>1133</v>
      </c>
      <c r="E5637" s="4">
        <v>2200</v>
      </c>
      <c r="F5637" t="s">
        <v>567</v>
      </c>
      <c r="G5637" t="s">
        <v>471</v>
      </c>
      <c r="H5637" t="s">
        <v>308</v>
      </c>
      <c r="I5637" t="s">
        <v>309</v>
      </c>
      <c r="J5637" t="s">
        <v>264</v>
      </c>
      <c r="L5637" t="s">
        <v>378</v>
      </c>
      <c r="M5637" t="s">
        <v>379</v>
      </c>
      <c r="N5637" t="s">
        <v>480</v>
      </c>
    </row>
    <row r="5638" spans="1:14" hidden="1" x14ac:dyDescent="0.25">
      <c r="A5638" t="s">
        <v>241</v>
      </c>
      <c r="B5638" s="1">
        <v>45138</v>
      </c>
      <c r="C5638" t="s">
        <v>1134</v>
      </c>
      <c r="D5638" t="s">
        <v>1135</v>
      </c>
      <c r="E5638" s="4">
        <v>39433.310000000005</v>
      </c>
      <c r="F5638" t="s">
        <v>567</v>
      </c>
      <c r="G5638" t="s">
        <v>471</v>
      </c>
      <c r="H5638" t="s">
        <v>301</v>
      </c>
      <c r="I5638" t="s">
        <v>302</v>
      </c>
      <c r="J5638" t="s">
        <v>258</v>
      </c>
      <c r="L5638" t="s">
        <v>378</v>
      </c>
      <c r="M5638" t="s">
        <v>379</v>
      </c>
      <c r="N5638" t="s">
        <v>486</v>
      </c>
    </row>
    <row r="5639" spans="1:14" hidden="1" x14ac:dyDescent="0.25">
      <c r="A5639" t="s">
        <v>241</v>
      </c>
      <c r="B5639" s="1">
        <v>45138</v>
      </c>
      <c r="C5639" t="s">
        <v>1136</v>
      </c>
      <c r="D5639" t="s">
        <v>1137</v>
      </c>
      <c r="E5639" s="4">
        <v>28491.200000000001</v>
      </c>
      <c r="F5639" t="s">
        <v>567</v>
      </c>
      <c r="G5639" t="s">
        <v>471</v>
      </c>
      <c r="H5639" t="s">
        <v>308</v>
      </c>
      <c r="I5639" t="s">
        <v>309</v>
      </c>
      <c r="J5639" t="s">
        <v>264</v>
      </c>
      <c r="L5639" t="s">
        <v>378</v>
      </c>
      <c r="M5639" t="s">
        <v>379</v>
      </c>
      <c r="N5639" t="s">
        <v>487</v>
      </c>
    </row>
    <row r="5640" spans="1:14" hidden="1" x14ac:dyDescent="0.25">
      <c r="A5640" t="s">
        <v>241</v>
      </c>
      <c r="B5640" s="1">
        <v>45138</v>
      </c>
      <c r="C5640" t="s">
        <v>1140</v>
      </c>
      <c r="D5640" t="s">
        <v>1141</v>
      </c>
      <c r="E5640" s="4">
        <v>3000</v>
      </c>
      <c r="F5640" t="s">
        <v>567</v>
      </c>
      <c r="G5640" t="s">
        <v>471</v>
      </c>
      <c r="H5640" t="s">
        <v>308</v>
      </c>
      <c r="I5640" t="s">
        <v>309</v>
      </c>
      <c r="J5640" t="s">
        <v>264</v>
      </c>
      <c r="L5640" t="s">
        <v>378</v>
      </c>
      <c r="M5640" t="s">
        <v>379</v>
      </c>
      <c r="N5640" t="s">
        <v>487</v>
      </c>
    </row>
    <row r="5641" spans="1:14" hidden="1" x14ac:dyDescent="0.25">
      <c r="A5641" t="s">
        <v>241</v>
      </c>
      <c r="B5641" s="1">
        <v>45138</v>
      </c>
      <c r="C5641" t="s">
        <v>1221</v>
      </c>
      <c r="D5641" t="s">
        <v>1222</v>
      </c>
      <c r="E5641" s="4">
        <v>37913.1</v>
      </c>
      <c r="F5641" t="s">
        <v>567</v>
      </c>
      <c r="G5641" t="s">
        <v>471</v>
      </c>
      <c r="H5641" t="s">
        <v>317</v>
      </c>
      <c r="I5641" t="s">
        <v>318</v>
      </c>
      <c r="J5641" t="s">
        <v>276</v>
      </c>
      <c r="L5641" t="s">
        <v>390</v>
      </c>
      <c r="M5641" t="s">
        <v>391</v>
      </c>
      <c r="N5641" t="s">
        <v>487</v>
      </c>
    </row>
    <row r="5642" spans="1:14" hidden="1" x14ac:dyDescent="0.25">
      <c r="A5642" t="s">
        <v>241</v>
      </c>
      <c r="B5642" s="1">
        <v>45138</v>
      </c>
      <c r="C5642" t="s">
        <v>1146</v>
      </c>
      <c r="D5642" t="s">
        <v>1147</v>
      </c>
      <c r="E5642" s="4">
        <v>16550</v>
      </c>
      <c r="F5642" t="s">
        <v>567</v>
      </c>
      <c r="G5642" t="s">
        <v>471</v>
      </c>
      <c r="H5642" t="s">
        <v>311</v>
      </c>
      <c r="I5642" t="s">
        <v>312</v>
      </c>
      <c r="J5642" t="s">
        <v>264</v>
      </c>
      <c r="L5642" t="s">
        <v>378</v>
      </c>
      <c r="M5642" t="s">
        <v>379</v>
      </c>
      <c r="N5642" t="s">
        <v>487</v>
      </c>
    </row>
    <row r="5643" spans="1:14" hidden="1" x14ac:dyDescent="0.25">
      <c r="A5643" t="s">
        <v>241</v>
      </c>
      <c r="B5643" s="1">
        <v>45138</v>
      </c>
      <c r="C5643" t="s">
        <v>1273</v>
      </c>
      <c r="D5643" t="s">
        <v>1274</v>
      </c>
      <c r="E5643" s="4">
        <v>4160</v>
      </c>
      <c r="F5643" t="s">
        <v>567</v>
      </c>
      <c r="G5643" t="s">
        <v>471</v>
      </c>
      <c r="H5643" t="s">
        <v>301</v>
      </c>
      <c r="I5643" t="s">
        <v>302</v>
      </c>
      <c r="J5643" t="s">
        <v>258</v>
      </c>
      <c r="L5643" t="s">
        <v>378</v>
      </c>
      <c r="M5643" t="s">
        <v>379</v>
      </c>
      <c r="N5643" t="s">
        <v>487</v>
      </c>
    </row>
    <row r="5644" spans="1:14" hidden="1" x14ac:dyDescent="0.25">
      <c r="A5644" t="s">
        <v>241</v>
      </c>
      <c r="B5644" s="1">
        <v>45138</v>
      </c>
      <c r="C5644" t="s">
        <v>1260</v>
      </c>
      <c r="D5644" t="s">
        <v>1261</v>
      </c>
      <c r="E5644" s="4">
        <v>1400</v>
      </c>
      <c r="F5644" t="s">
        <v>567</v>
      </c>
      <c r="G5644" t="s">
        <v>471</v>
      </c>
      <c r="H5644" t="s">
        <v>311</v>
      </c>
      <c r="I5644" t="s">
        <v>312</v>
      </c>
      <c r="J5644" t="s">
        <v>264</v>
      </c>
      <c r="L5644" t="s">
        <v>378</v>
      </c>
      <c r="M5644" t="s">
        <v>379</v>
      </c>
      <c r="N5644" t="s">
        <v>487</v>
      </c>
    </row>
    <row r="5645" spans="1:14" hidden="1" x14ac:dyDescent="0.25">
      <c r="A5645" t="s">
        <v>241</v>
      </c>
      <c r="B5645" s="1">
        <v>45138</v>
      </c>
      <c r="C5645" t="s">
        <v>704</v>
      </c>
      <c r="D5645" t="s">
        <v>705</v>
      </c>
      <c r="E5645" s="4">
        <v>26308.280000000002</v>
      </c>
      <c r="F5645" t="s">
        <v>567</v>
      </c>
      <c r="G5645" t="s">
        <v>471</v>
      </c>
      <c r="H5645" t="s">
        <v>311</v>
      </c>
      <c r="I5645" t="s">
        <v>312</v>
      </c>
      <c r="J5645" t="s">
        <v>264</v>
      </c>
      <c r="L5645" t="s">
        <v>378</v>
      </c>
      <c r="M5645" t="s">
        <v>379</v>
      </c>
      <c r="N5645" t="s">
        <v>487</v>
      </c>
    </row>
    <row r="5646" spans="1:14" hidden="1" x14ac:dyDescent="0.25">
      <c r="A5646" t="s">
        <v>241</v>
      </c>
      <c r="B5646" s="1">
        <v>45138</v>
      </c>
      <c r="C5646" t="s">
        <v>708</v>
      </c>
      <c r="D5646" t="s">
        <v>709</v>
      </c>
      <c r="E5646" s="4">
        <v>1622.35</v>
      </c>
      <c r="F5646" t="s">
        <v>567</v>
      </c>
      <c r="G5646" t="s">
        <v>471</v>
      </c>
      <c r="H5646" t="s">
        <v>301</v>
      </c>
      <c r="I5646" t="s">
        <v>302</v>
      </c>
      <c r="J5646" t="s">
        <v>258</v>
      </c>
      <c r="L5646" t="s">
        <v>378</v>
      </c>
      <c r="M5646" t="s">
        <v>379</v>
      </c>
      <c r="N5646" t="s">
        <v>482</v>
      </c>
    </row>
    <row r="5647" spans="1:14" hidden="1" x14ac:dyDescent="0.25">
      <c r="A5647" t="s">
        <v>241</v>
      </c>
      <c r="B5647" s="1">
        <v>45138</v>
      </c>
      <c r="C5647" t="s">
        <v>712</v>
      </c>
      <c r="D5647" t="s">
        <v>713</v>
      </c>
      <c r="E5647" s="4">
        <v>907.86</v>
      </c>
      <c r="F5647" t="s">
        <v>567</v>
      </c>
      <c r="G5647" t="s">
        <v>471</v>
      </c>
      <c r="H5647" t="s">
        <v>311</v>
      </c>
      <c r="I5647" t="s">
        <v>312</v>
      </c>
      <c r="J5647" t="s">
        <v>264</v>
      </c>
      <c r="L5647" t="s">
        <v>378</v>
      </c>
      <c r="M5647" t="s">
        <v>379</v>
      </c>
      <c r="N5647" t="s">
        <v>487</v>
      </c>
    </row>
    <row r="5648" spans="1:14" hidden="1" x14ac:dyDescent="0.25">
      <c r="A5648" t="s">
        <v>241</v>
      </c>
      <c r="B5648" s="1">
        <v>45138</v>
      </c>
      <c r="C5648" t="s">
        <v>717</v>
      </c>
      <c r="D5648" t="s">
        <v>718</v>
      </c>
      <c r="E5648" s="4">
        <v>969.37</v>
      </c>
      <c r="F5648" t="s">
        <v>567</v>
      </c>
      <c r="G5648" t="s">
        <v>471</v>
      </c>
      <c r="H5648" t="s">
        <v>311</v>
      </c>
      <c r="I5648" t="s">
        <v>312</v>
      </c>
      <c r="J5648" t="s">
        <v>264</v>
      </c>
      <c r="L5648" t="s">
        <v>378</v>
      </c>
      <c r="M5648" t="s">
        <v>379</v>
      </c>
      <c r="N5648" t="s">
        <v>487</v>
      </c>
    </row>
    <row r="5649" spans="1:14" hidden="1" x14ac:dyDescent="0.25">
      <c r="A5649" t="s">
        <v>241</v>
      </c>
      <c r="B5649" s="1">
        <v>45138</v>
      </c>
      <c r="C5649" t="s">
        <v>719</v>
      </c>
      <c r="D5649" t="s">
        <v>720</v>
      </c>
      <c r="E5649" s="4">
        <v>4525.25</v>
      </c>
      <c r="F5649" t="s">
        <v>567</v>
      </c>
      <c r="G5649" t="s">
        <v>471</v>
      </c>
      <c r="H5649" t="s">
        <v>311</v>
      </c>
      <c r="I5649" t="s">
        <v>312</v>
      </c>
      <c r="J5649" t="s">
        <v>264</v>
      </c>
      <c r="L5649" t="s">
        <v>378</v>
      </c>
      <c r="M5649" t="s">
        <v>379</v>
      </c>
      <c r="N5649" t="s">
        <v>487</v>
      </c>
    </row>
    <row r="5650" spans="1:14" hidden="1" x14ac:dyDescent="0.25">
      <c r="A5650" t="s">
        <v>241</v>
      </c>
      <c r="B5650" s="1">
        <v>45138</v>
      </c>
      <c r="C5650" t="s">
        <v>721</v>
      </c>
      <c r="D5650" t="s">
        <v>722</v>
      </c>
      <c r="E5650" s="4">
        <v>1380</v>
      </c>
      <c r="F5650" t="s">
        <v>567</v>
      </c>
      <c r="G5650" t="s">
        <v>471</v>
      </c>
      <c r="H5650" t="s">
        <v>308</v>
      </c>
      <c r="I5650" t="s">
        <v>309</v>
      </c>
      <c r="J5650" t="s">
        <v>264</v>
      </c>
      <c r="L5650" t="s">
        <v>378</v>
      </c>
      <c r="M5650" t="s">
        <v>379</v>
      </c>
      <c r="N5650" t="s">
        <v>487</v>
      </c>
    </row>
    <row r="5651" spans="1:14" hidden="1" x14ac:dyDescent="0.25">
      <c r="A5651" t="s">
        <v>241</v>
      </c>
      <c r="B5651" s="1">
        <v>45138</v>
      </c>
      <c r="C5651" t="s">
        <v>726</v>
      </c>
      <c r="D5651" t="s">
        <v>727</v>
      </c>
      <c r="E5651" s="4">
        <v>20173.22</v>
      </c>
      <c r="F5651" t="s">
        <v>567</v>
      </c>
      <c r="G5651" t="s">
        <v>471</v>
      </c>
      <c r="H5651" t="s">
        <v>301</v>
      </c>
      <c r="I5651" t="s">
        <v>302</v>
      </c>
      <c r="J5651" t="s">
        <v>258</v>
      </c>
      <c r="L5651" t="s">
        <v>378</v>
      </c>
      <c r="M5651" t="s">
        <v>379</v>
      </c>
      <c r="N5651" t="s">
        <v>486</v>
      </c>
    </row>
    <row r="5652" spans="1:14" hidden="1" x14ac:dyDescent="0.25">
      <c r="A5652" t="s">
        <v>241</v>
      </c>
      <c r="B5652" s="1">
        <v>45138</v>
      </c>
      <c r="C5652" t="s">
        <v>730</v>
      </c>
      <c r="D5652" t="s">
        <v>731</v>
      </c>
      <c r="E5652" s="4">
        <v>214</v>
      </c>
      <c r="F5652" t="s">
        <v>567</v>
      </c>
      <c r="G5652" t="s">
        <v>471</v>
      </c>
      <c r="H5652" t="s">
        <v>308</v>
      </c>
      <c r="I5652" t="s">
        <v>309</v>
      </c>
      <c r="J5652" t="s">
        <v>264</v>
      </c>
      <c r="L5652" t="s">
        <v>378</v>
      </c>
      <c r="M5652" t="s">
        <v>379</v>
      </c>
      <c r="N5652" t="s">
        <v>487</v>
      </c>
    </row>
    <row r="5653" spans="1:14" hidden="1" x14ac:dyDescent="0.25">
      <c r="A5653" t="s">
        <v>241</v>
      </c>
      <c r="B5653" s="1">
        <v>45138</v>
      </c>
      <c r="C5653" t="s">
        <v>734</v>
      </c>
      <c r="D5653" t="s">
        <v>735</v>
      </c>
      <c r="E5653" s="4">
        <v>633.99</v>
      </c>
      <c r="F5653" t="s">
        <v>567</v>
      </c>
      <c r="G5653" t="s">
        <v>471</v>
      </c>
      <c r="H5653" t="s">
        <v>308</v>
      </c>
      <c r="I5653" t="s">
        <v>309</v>
      </c>
      <c r="J5653" t="s">
        <v>264</v>
      </c>
      <c r="L5653" t="s">
        <v>378</v>
      </c>
      <c r="M5653" t="s">
        <v>379</v>
      </c>
      <c r="N5653" t="s">
        <v>487</v>
      </c>
    </row>
    <row r="5654" spans="1:14" hidden="1" x14ac:dyDescent="0.25">
      <c r="A5654" t="s">
        <v>241</v>
      </c>
      <c r="B5654" s="1">
        <v>45138</v>
      </c>
      <c r="C5654" t="s">
        <v>738</v>
      </c>
      <c r="D5654" t="s">
        <v>739</v>
      </c>
      <c r="E5654" s="4">
        <v>21232.11</v>
      </c>
      <c r="F5654" t="s">
        <v>567</v>
      </c>
      <c r="G5654" t="s">
        <v>471</v>
      </c>
      <c r="H5654" t="s">
        <v>301</v>
      </c>
      <c r="I5654" t="s">
        <v>302</v>
      </c>
      <c r="J5654" t="s">
        <v>258</v>
      </c>
      <c r="L5654" t="s">
        <v>378</v>
      </c>
      <c r="M5654" t="s">
        <v>379</v>
      </c>
      <c r="N5654" t="s">
        <v>487</v>
      </c>
    </row>
    <row r="5655" spans="1:14" hidden="1" x14ac:dyDescent="0.25">
      <c r="A5655" t="s">
        <v>241</v>
      </c>
      <c r="B5655" s="1">
        <v>45138</v>
      </c>
      <c r="C5655" t="s">
        <v>742</v>
      </c>
      <c r="D5655" t="s">
        <v>743</v>
      </c>
      <c r="E5655" s="4">
        <v>4230.8700000000008</v>
      </c>
      <c r="F5655" t="s">
        <v>567</v>
      </c>
      <c r="G5655" t="s">
        <v>471</v>
      </c>
      <c r="H5655" t="s">
        <v>308</v>
      </c>
      <c r="I5655" t="s">
        <v>309</v>
      </c>
      <c r="J5655" t="s">
        <v>264</v>
      </c>
      <c r="L5655" t="s">
        <v>378</v>
      </c>
      <c r="M5655" t="s">
        <v>379</v>
      </c>
      <c r="N5655" t="s">
        <v>487</v>
      </c>
    </row>
    <row r="5656" spans="1:14" hidden="1" x14ac:dyDescent="0.25">
      <c r="A5656" t="s">
        <v>241</v>
      </c>
      <c r="B5656" s="1">
        <v>45138</v>
      </c>
      <c r="C5656" t="s">
        <v>747</v>
      </c>
      <c r="D5656" t="s">
        <v>748</v>
      </c>
      <c r="E5656" s="4">
        <v>37090.619999999995</v>
      </c>
      <c r="F5656" t="s">
        <v>567</v>
      </c>
      <c r="G5656" t="s">
        <v>471</v>
      </c>
      <c r="H5656" t="s">
        <v>308</v>
      </c>
      <c r="I5656" t="s">
        <v>309</v>
      </c>
      <c r="J5656" t="s">
        <v>264</v>
      </c>
      <c r="L5656" t="s">
        <v>378</v>
      </c>
      <c r="M5656" t="s">
        <v>379</v>
      </c>
      <c r="N5656" t="s">
        <v>487</v>
      </c>
    </row>
    <row r="5657" spans="1:14" hidden="1" x14ac:dyDescent="0.25">
      <c r="A5657" t="s">
        <v>241</v>
      </c>
      <c r="B5657" s="1">
        <v>45138</v>
      </c>
      <c r="C5657" t="s">
        <v>755</v>
      </c>
      <c r="D5657" t="s">
        <v>756</v>
      </c>
      <c r="E5657" s="4">
        <v>15</v>
      </c>
      <c r="F5657" t="s">
        <v>567</v>
      </c>
      <c r="G5657" t="s">
        <v>471</v>
      </c>
      <c r="H5657" t="s">
        <v>311</v>
      </c>
      <c r="I5657" t="s">
        <v>312</v>
      </c>
      <c r="J5657" t="s">
        <v>264</v>
      </c>
      <c r="L5657" t="s">
        <v>378</v>
      </c>
      <c r="M5657" t="s">
        <v>379</v>
      </c>
      <c r="N5657" t="s">
        <v>487</v>
      </c>
    </row>
    <row r="5658" spans="1:14" hidden="1" x14ac:dyDescent="0.25">
      <c r="A5658" t="s">
        <v>241</v>
      </c>
      <c r="B5658" s="1">
        <v>45138</v>
      </c>
      <c r="C5658" t="s">
        <v>763</v>
      </c>
      <c r="D5658" t="s">
        <v>764</v>
      </c>
      <c r="E5658" s="4">
        <v>16559.730000000003</v>
      </c>
      <c r="F5658" t="s">
        <v>567</v>
      </c>
      <c r="G5658" t="s">
        <v>471</v>
      </c>
      <c r="H5658" t="s">
        <v>308</v>
      </c>
      <c r="I5658" t="s">
        <v>309</v>
      </c>
      <c r="J5658" t="s">
        <v>264</v>
      </c>
      <c r="L5658" t="s">
        <v>378</v>
      </c>
      <c r="M5658" t="s">
        <v>379</v>
      </c>
      <c r="N5658" t="s">
        <v>480</v>
      </c>
    </row>
    <row r="5659" spans="1:14" hidden="1" x14ac:dyDescent="0.25">
      <c r="A5659" t="s">
        <v>241</v>
      </c>
      <c r="B5659" s="1">
        <v>45138</v>
      </c>
      <c r="C5659" t="s">
        <v>767</v>
      </c>
      <c r="D5659" t="s">
        <v>768</v>
      </c>
      <c r="E5659" s="4">
        <v>5588.09</v>
      </c>
      <c r="F5659" t="s">
        <v>567</v>
      </c>
      <c r="G5659" t="s">
        <v>471</v>
      </c>
      <c r="H5659" t="s">
        <v>308</v>
      </c>
      <c r="I5659" t="s">
        <v>309</v>
      </c>
      <c r="J5659" t="s">
        <v>264</v>
      </c>
      <c r="L5659" t="s">
        <v>378</v>
      </c>
      <c r="M5659" t="s">
        <v>379</v>
      </c>
      <c r="N5659" t="s">
        <v>480</v>
      </c>
    </row>
    <row r="5660" spans="1:14" hidden="1" x14ac:dyDescent="0.25">
      <c r="A5660" t="s">
        <v>241</v>
      </c>
      <c r="B5660" s="1">
        <v>45138</v>
      </c>
      <c r="C5660" t="s">
        <v>769</v>
      </c>
      <c r="D5660" t="s">
        <v>770</v>
      </c>
      <c r="E5660" s="4">
        <v>11419.400000000001</v>
      </c>
      <c r="F5660" t="s">
        <v>567</v>
      </c>
      <c r="G5660" t="s">
        <v>471</v>
      </c>
      <c r="H5660" t="s">
        <v>311</v>
      </c>
      <c r="I5660" t="s">
        <v>312</v>
      </c>
      <c r="J5660" t="s">
        <v>264</v>
      </c>
      <c r="L5660" t="s">
        <v>378</v>
      </c>
      <c r="M5660" t="s">
        <v>379</v>
      </c>
      <c r="N5660" t="s">
        <v>487</v>
      </c>
    </row>
    <row r="5661" spans="1:14" hidden="1" x14ac:dyDescent="0.25">
      <c r="A5661" t="s">
        <v>241</v>
      </c>
      <c r="B5661" s="1">
        <v>45138</v>
      </c>
      <c r="C5661" t="s">
        <v>773</v>
      </c>
      <c r="D5661" t="s">
        <v>774</v>
      </c>
      <c r="E5661" s="4">
        <v>3219.3199999999997</v>
      </c>
      <c r="F5661" t="s">
        <v>567</v>
      </c>
      <c r="G5661" t="s">
        <v>471</v>
      </c>
      <c r="H5661" t="s">
        <v>308</v>
      </c>
      <c r="I5661" t="s">
        <v>309</v>
      </c>
      <c r="J5661" t="s">
        <v>264</v>
      </c>
      <c r="L5661" t="s">
        <v>378</v>
      </c>
      <c r="M5661" t="s">
        <v>379</v>
      </c>
      <c r="N5661" t="s">
        <v>480</v>
      </c>
    </row>
    <row r="5662" spans="1:14" hidden="1" x14ac:dyDescent="0.25">
      <c r="A5662" t="s">
        <v>241</v>
      </c>
      <c r="B5662" s="1">
        <v>45138</v>
      </c>
      <c r="C5662" t="s">
        <v>775</v>
      </c>
      <c r="D5662" t="s">
        <v>776</v>
      </c>
      <c r="E5662" s="4">
        <v>6339.92</v>
      </c>
      <c r="F5662" t="s">
        <v>567</v>
      </c>
      <c r="G5662" t="s">
        <v>471</v>
      </c>
      <c r="H5662" t="s">
        <v>311</v>
      </c>
      <c r="I5662" t="s">
        <v>312</v>
      </c>
      <c r="J5662" t="s">
        <v>264</v>
      </c>
      <c r="L5662" t="s">
        <v>378</v>
      </c>
      <c r="M5662" t="s">
        <v>379</v>
      </c>
      <c r="N5662" t="s">
        <v>487</v>
      </c>
    </row>
    <row r="5663" spans="1:14" hidden="1" x14ac:dyDescent="0.25">
      <c r="A5663" t="s">
        <v>241</v>
      </c>
      <c r="B5663" s="1">
        <v>45138</v>
      </c>
      <c r="C5663" t="s">
        <v>777</v>
      </c>
      <c r="D5663" t="s">
        <v>778</v>
      </c>
      <c r="E5663" s="4">
        <v>7636.8499999999995</v>
      </c>
      <c r="F5663" t="s">
        <v>567</v>
      </c>
      <c r="G5663" t="s">
        <v>471</v>
      </c>
      <c r="H5663" t="s">
        <v>311</v>
      </c>
      <c r="I5663" t="s">
        <v>312</v>
      </c>
      <c r="J5663" t="s">
        <v>264</v>
      </c>
      <c r="L5663" t="s">
        <v>378</v>
      </c>
      <c r="M5663" t="s">
        <v>379</v>
      </c>
      <c r="N5663" t="s">
        <v>485</v>
      </c>
    </row>
    <row r="5664" spans="1:14" hidden="1" x14ac:dyDescent="0.25">
      <c r="A5664" t="s">
        <v>241</v>
      </c>
      <c r="B5664" s="1">
        <v>45138</v>
      </c>
      <c r="C5664" t="s">
        <v>781</v>
      </c>
      <c r="D5664" t="s">
        <v>782</v>
      </c>
      <c r="E5664" s="4">
        <v>3023.44</v>
      </c>
      <c r="F5664" t="s">
        <v>567</v>
      </c>
      <c r="G5664" t="s">
        <v>471</v>
      </c>
      <c r="H5664" t="s">
        <v>311</v>
      </c>
      <c r="I5664" t="s">
        <v>312</v>
      </c>
      <c r="J5664" t="s">
        <v>264</v>
      </c>
      <c r="L5664" t="s">
        <v>378</v>
      </c>
      <c r="M5664" t="s">
        <v>379</v>
      </c>
      <c r="N5664" t="s">
        <v>485</v>
      </c>
    </row>
    <row r="5665" spans="1:14" hidden="1" x14ac:dyDescent="0.25">
      <c r="A5665" t="s">
        <v>241</v>
      </c>
      <c r="B5665" s="1">
        <v>45138</v>
      </c>
      <c r="C5665" t="s">
        <v>785</v>
      </c>
      <c r="D5665" t="s">
        <v>786</v>
      </c>
      <c r="E5665" s="4">
        <v>2421.87</v>
      </c>
      <c r="F5665" t="s">
        <v>567</v>
      </c>
      <c r="G5665" t="s">
        <v>471</v>
      </c>
      <c r="H5665" t="s">
        <v>311</v>
      </c>
      <c r="I5665" t="s">
        <v>312</v>
      </c>
      <c r="J5665" t="s">
        <v>264</v>
      </c>
      <c r="L5665" t="s">
        <v>378</v>
      </c>
      <c r="M5665" t="s">
        <v>379</v>
      </c>
      <c r="N5665" t="s">
        <v>485</v>
      </c>
    </row>
    <row r="5666" spans="1:14" hidden="1" x14ac:dyDescent="0.25">
      <c r="A5666" t="s">
        <v>241</v>
      </c>
      <c r="B5666" s="1">
        <v>45138</v>
      </c>
      <c r="C5666" t="s">
        <v>788</v>
      </c>
      <c r="D5666" t="s">
        <v>789</v>
      </c>
      <c r="E5666" s="4">
        <v>10899.07</v>
      </c>
      <c r="F5666" t="s">
        <v>567</v>
      </c>
      <c r="G5666" t="s">
        <v>471</v>
      </c>
      <c r="H5666" t="s">
        <v>311</v>
      </c>
      <c r="I5666" t="s">
        <v>312</v>
      </c>
      <c r="J5666" t="s">
        <v>264</v>
      </c>
      <c r="L5666" t="s">
        <v>378</v>
      </c>
      <c r="M5666" t="s">
        <v>379</v>
      </c>
      <c r="N5666" t="s">
        <v>485</v>
      </c>
    </row>
    <row r="5667" spans="1:14" hidden="1" x14ac:dyDescent="0.25">
      <c r="A5667" t="s">
        <v>241</v>
      </c>
      <c r="B5667" s="1">
        <v>45138</v>
      </c>
      <c r="C5667" t="s">
        <v>790</v>
      </c>
      <c r="D5667" t="s">
        <v>791</v>
      </c>
      <c r="E5667" s="4">
        <v>7635.8</v>
      </c>
      <c r="F5667" t="s">
        <v>567</v>
      </c>
      <c r="G5667" t="s">
        <v>471</v>
      </c>
      <c r="H5667" t="s">
        <v>311</v>
      </c>
      <c r="I5667" t="s">
        <v>312</v>
      </c>
      <c r="J5667" t="s">
        <v>264</v>
      </c>
      <c r="L5667" t="s">
        <v>378</v>
      </c>
      <c r="M5667" t="s">
        <v>379</v>
      </c>
      <c r="N5667" t="s">
        <v>487</v>
      </c>
    </row>
    <row r="5668" spans="1:14" hidden="1" x14ac:dyDescent="0.25">
      <c r="A5668" t="s">
        <v>241</v>
      </c>
      <c r="B5668" s="1">
        <v>45138</v>
      </c>
      <c r="C5668" t="s">
        <v>792</v>
      </c>
      <c r="D5668" t="s">
        <v>793</v>
      </c>
      <c r="E5668" s="4">
        <v>3968</v>
      </c>
      <c r="F5668" t="s">
        <v>567</v>
      </c>
      <c r="G5668" t="s">
        <v>471</v>
      </c>
      <c r="H5668" t="s">
        <v>308</v>
      </c>
      <c r="I5668" t="s">
        <v>309</v>
      </c>
      <c r="J5668" t="s">
        <v>264</v>
      </c>
      <c r="L5668" t="s">
        <v>378</v>
      </c>
      <c r="M5668" t="s">
        <v>379</v>
      </c>
      <c r="N5668" t="s">
        <v>487</v>
      </c>
    </row>
    <row r="5669" spans="1:14" hidden="1" x14ac:dyDescent="0.25">
      <c r="A5669" t="s">
        <v>241</v>
      </c>
      <c r="B5669" s="1">
        <v>45138</v>
      </c>
      <c r="C5669" t="s">
        <v>1148</v>
      </c>
      <c r="D5669" t="s">
        <v>1149</v>
      </c>
      <c r="E5669" s="4">
        <v>12616.56</v>
      </c>
      <c r="F5669" t="s">
        <v>567</v>
      </c>
      <c r="G5669" t="s">
        <v>471</v>
      </c>
      <c r="H5669" t="s">
        <v>308</v>
      </c>
      <c r="I5669" t="s">
        <v>309</v>
      </c>
      <c r="J5669" t="s">
        <v>264</v>
      </c>
      <c r="L5669" t="s">
        <v>378</v>
      </c>
      <c r="M5669" t="s">
        <v>379</v>
      </c>
      <c r="N5669" t="s">
        <v>480</v>
      </c>
    </row>
    <row r="5670" spans="1:14" hidden="1" x14ac:dyDescent="0.25">
      <c r="A5670" t="s">
        <v>241</v>
      </c>
      <c r="B5670" s="1">
        <v>45138</v>
      </c>
      <c r="C5670" t="s">
        <v>1275</v>
      </c>
      <c r="D5670" t="s">
        <v>1276</v>
      </c>
      <c r="E5670" s="4">
        <v>4742.4399999999996</v>
      </c>
      <c r="F5670" t="s">
        <v>567</v>
      </c>
      <c r="G5670" t="s">
        <v>471</v>
      </c>
      <c r="H5670" t="s">
        <v>317</v>
      </c>
      <c r="I5670" t="s">
        <v>318</v>
      </c>
      <c r="J5670" t="s">
        <v>276</v>
      </c>
      <c r="L5670" t="s">
        <v>390</v>
      </c>
      <c r="M5670" t="s">
        <v>391</v>
      </c>
      <c r="N5670" t="s">
        <v>487</v>
      </c>
    </row>
    <row r="5671" spans="1:14" hidden="1" x14ac:dyDescent="0.25">
      <c r="A5671" t="s">
        <v>241</v>
      </c>
      <c r="B5671" s="1">
        <v>45138</v>
      </c>
      <c r="C5671" t="s">
        <v>1225</v>
      </c>
      <c r="D5671" t="s">
        <v>1226</v>
      </c>
      <c r="E5671" s="4">
        <v>17808.5</v>
      </c>
      <c r="F5671" t="s">
        <v>567</v>
      </c>
      <c r="G5671" t="s">
        <v>471</v>
      </c>
      <c r="H5671" t="s">
        <v>308</v>
      </c>
      <c r="I5671" t="s">
        <v>309</v>
      </c>
      <c r="J5671" t="s">
        <v>264</v>
      </c>
      <c r="L5671" t="s">
        <v>378</v>
      </c>
      <c r="M5671" t="s">
        <v>379</v>
      </c>
      <c r="N5671" t="s">
        <v>480</v>
      </c>
    </row>
    <row r="5672" spans="1:14" hidden="1" x14ac:dyDescent="0.25">
      <c r="A5672" t="s">
        <v>241</v>
      </c>
      <c r="B5672" s="1">
        <v>45138</v>
      </c>
      <c r="C5672" t="s">
        <v>1236</v>
      </c>
      <c r="D5672" t="s">
        <v>1237</v>
      </c>
      <c r="E5672" s="4">
        <v>6600</v>
      </c>
      <c r="F5672" t="s">
        <v>567</v>
      </c>
      <c r="G5672" t="s">
        <v>471</v>
      </c>
      <c r="H5672" t="s">
        <v>308</v>
      </c>
      <c r="I5672" t="s">
        <v>309</v>
      </c>
      <c r="J5672" t="s">
        <v>264</v>
      </c>
      <c r="L5672" t="s">
        <v>378</v>
      </c>
      <c r="M5672" t="s">
        <v>379</v>
      </c>
      <c r="N5672" t="s">
        <v>480</v>
      </c>
    </row>
    <row r="5673" spans="1:14" hidden="1" x14ac:dyDescent="0.25">
      <c r="A5673" t="s">
        <v>241</v>
      </c>
      <c r="B5673" s="1">
        <v>45138</v>
      </c>
      <c r="C5673" t="s">
        <v>1238</v>
      </c>
      <c r="D5673" t="s">
        <v>1239</v>
      </c>
      <c r="E5673" s="4">
        <v>10734.27</v>
      </c>
      <c r="F5673" t="s">
        <v>567</v>
      </c>
      <c r="G5673" t="s">
        <v>471</v>
      </c>
      <c r="H5673" t="s">
        <v>308</v>
      </c>
      <c r="I5673" t="s">
        <v>309</v>
      </c>
      <c r="J5673" t="s">
        <v>264</v>
      </c>
      <c r="L5673" t="s">
        <v>378</v>
      </c>
      <c r="M5673" t="s">
        <v>379</v>
      </c>
      <c r="N5673" t="s">
        <v>487</v>
      </c>
    </row>
    <row r="5674" spans="1:14" hidden="1" x14ac:dyDescent="0.25">
      <c r="A5674" t="s">
        <v>241</v>
      </c>
      <c r="B5674" s="1">
        <v>45138</v>
      </c>
      <c r="C5674" t="s">
        <v>1330</v>
      </c>
      <c r="D5674" t="s">
        <v>1331</v>
      </c>
      <c r="E5674" s="4">
        <v>11668.98</v>
      </c>
      <c r="F5674" t="s">
        <v>567</v>
      </c>
      <c r="G5674" t="s">
        <v>471</v>
      </c>
      <c r="H5674" t="s">
        <v>311</v>
      </c>
      <c r="I5674" t="s">
        <v>312</v>
      </c>
      <c r="J5674" t="s">
        <v>264</v>
      </c>
      <c r="L5674" t="s">
        <v>378</v>
      </c>
      <c r="M5674" t="s">
        <v>379</v>
      </c>
      <c r="N5674" t="s">
        <v>487</v>
      </c>
    </row>
    <row r="5675" spans="1:14" hidden="1" x14ac:dyDescent="0.25">
      <c r="A5675" t="s">
        <v>241</v>
      </c>
      <c r="B5675" s="1">
        <v>45138</v>
      </c>
      <c r="C5675" t="s">
        <v>1336</v>
      </c>
      <c r="D5675" t="s">
        <v>1337</v>
      </c>
      <c r="E5675" s="4">
        <v>26764.61</v>
      </c>
      <c r="F5675" t="s">
        <v>567</v>
      </c>
      <c r="G5675" t="s">
        <v>471</v>
      </c>
      <c r="H5675" t="s">
        <v>308</v>
      </c>
      <c r="I5675" t="s">
        <v>309</v>
      </c>
      <c r="J5675" t="s">
        <v>264</v>
      </c>
      <c r="K5675" t="s">
        <v>1244</v>
      </c>
      <c r="L5675" t="s">
        <v>378</v>
      </c>
      <c r="M5675" t="s">
        <v>379</v>
      </c>
      <c r="N5675" t="s">
        <v>488</v>
      </c>
    </row>
    <row r="5676" spans="1:14" hidden="1" x14ac:dyDescent="0.25">
      <c r="A5676" t="s">
        <v>241</v>
      </c>
      <c r="B5676" s="1">
        <v>45138</v>
      </c>
      <c r="C5676" t="s">
        <v>794</v>
      </c>
      <c r="D5676" t="s">
        <v>795</v>
      </c>
      <c r="E5676" s="4">
        <v>30946.05</v>
      </c>
      <c r="F5676" t="s">
        <v>567</v>
      </c>
      <c r="G5676" t="s">
        <v>471</v>
      </c>
      <c r="H5676" t="s">
        <v>301</v>
      </c>
      <c r="I5676" t="s">
        <v>302</v>
      </c>
      <c r="J5676" t="s">
        <v>258</v>
      </c>
      <c r="L5676" t="s">
        <v>378</v>
      </c>
      <c r="M5676" t="s">
        <v>379</v>
      </c>
      <c r="N5676" t="s">
        <v>482</v>
      </c>
    </row>
    <row r="5677" spans="1:14" hidden="1" x14ac:dyDescent="0.25">
      <c r="A5677" t="s">
        <v>241</v>
      </c>
      <c r="B5677" s="1">
        <v>45138</v>
      </c>
      <c r="C5677" t="s">
        <v>796</v>
      </c>
      <c r="D5677" t="s">
        <v>797</v>
      </c>
      <c r="E5677" s="4">
        <v>3531.79</v>
      </c>
      <c r="F5677" t="s">
        <v>567</v>
      </c>
      <c r="G5677" t="s">
        <v>471</v>
      </c>
      <c r="H5677" t="s">
        <v>301</v>
      </c>
      <c r="I5677" t="s">
        <v>302</v>
      </c>
      <c r="J5677" t="s">
        <v>258</v>
      </c>
      <c r="L5677" t="s">
        <v>378</v>
      </c>
      <c r="M5677" t="s">
        <v>379</v>
      </c>
      <c r="N5677" t="s">
        <v>482</v>
      </c>
    </row>
    <row r="5678" spans="1:14" hidden="1" x14ac:dyDescent="0.25">
      <c r="A5678" t="s">
        <v>241</v>
      </c>
      <c r="B5678" s="1">
        <v>45138</v>
      </c>
      <c r="C5678" t="s">
        <v>1302</v>
      </c>
      <c r="D5678" t="s">
        <v>1303</v>
      </c>
      <c r="E5678" s="4">
        <v>13846.65</v>
      </c>
      <c r="F5678" t="s">
        <v>567</v>
      </c>
      <c r="G5678" t="s">
        <v>471</v>
      </c>
      <c r="H5678" t="s">
        <v>301</v>
      </c>
      <c r="I5678" t="s">
        <v>302</v>
      </c>
      <c r="J5678" t="s">
        <v>258</v>
      </c>
      <c r="L5678" t="s">
        <v>378</v>
      </c>
      <c r="M5678" t="s">
        <v>379</v>
      </c>
      <c r="N5678" t="s">
        <v>482</v>
      </c>
    </row>
    <row r="5679" spans="1:14" hidden="1" x14ac:dyDescent="0.25">
      <c r="A5679" t="s">
        <v>241</v>
      </c>
      <c r="B5679" s="1">
        <v>45138</v>
      </c>
      <c r="C5679" t="s">
        <v>800</v>
      </c>
      <c r="D5679" t="s">
        <v>801</v>
      </c>
      <c r="E5679" s="4">
        <v>1410</v>
      </c>
      <c r="F5679" t="s">
        <v>567</v>
      </c>
      <c r="G5679" t="s">
        <v>471</v>
      </c>
      <c r="H5679" t="s">
        <v>308</v>
      </c>
      <c r="I5679" t="s">
        <v>309</v>
      </c>
      <c r="J5679" t="s">
        <v>264</v>
      </c>
      <c r="L5679" t="s">
        <v>378</v>
      </c>
      <c r="M5679" t="s">
        <v>379</v>
      </c>
      <c r="N5679" t="s">
        <v>487</v>
      </c>
    </row>
    <row r="5680" spans="1:14" hidden="1" x14ac:dyDescent="0.25">
      <c r="A5680" t="s">
        <v>241</v>
      </c>
      <c r="B5680" s="1">
        <v>45138</v>
      </c>
      <c r="C5680" t="s">
        <v>802</v>
      </c>
      <c r="D5680" t="s">
        <v>803</v>
      </c>
      <c r="E5680" s="4">
        <v>315</v>
      </c>
      <c r="F5680" t="s">
        <v>567</v>
      </c>
      <c r="G5680" t="s">
        <v>471</v>
      </c>
      <c r="H5680" t="s">
        <v>308</v>
      </c>
      <c r="I5680" t="s">
        <v>309</v>
      </c>
      <c r="J5680" t="s">
        <v>264</v>
      </c>
      <c r="L5680" t="s">
        <v>378</v>
      </c>
      <c r="M5680" t="s">
        <v>379</v>
      </c>
      <c r="N5680" t="s">
        <v>487</v>
      </c>
    </row>
    <row r="5681" spans="1:14" hidden="1" x14ac:dyDescent="0.25">
      <c r="A5681" t="s">
        <v>241</v>
      </c>
      <c r="B5681" s="1">
        <v>45138</v>
      </c>
      <c r="C5681" t="s">
        <v>804</v>
      </c>
      <c r="D5681" t="s">
        <v>805</v>
      </c>
      <c r="E5681" s="4">
        <v>5537.6399999999994</v>
      </c>
      <c r="F5681" t="s">
        <v>567</v>
      </c>
      <c r="G5681" t="s">
        <v>471</v>
      </c>
      <c r="H5681" t="s">
        <v>308</v>
      </c>
      <c r="I5681" t="s">
        <v>309</v>
      </c>
      <c r="J5681" t="s">
        <v>264</v>
      </c>
      <c r="L5681" t="s">
        <v>378</v>
      </c>
      <c r="M5681" t="s">
        <v>379</v>
      </c>
      <c r="N5681" t="s">
        <v>487</v>
      </c>
    </row>
    <row r="5682" spans="1:14" hidden="1" x14ac:dyDescent="0.25">
      <c r="A5682" t="s">
        <v>241</v>
      </c>
      <c r="B5682" s="1">
        <v>45138</v>
      </c>
      <c r="C5682" t="s">
        <v>808</v>
      </c>
      <c r="D5682" t="s">
        <v>809</v>
      </c>
      <c r="E5682" s="4">
        <v>629.39</v>
      </c>
      <c r="F5682" t="s">
        <v>567</v>
      </c>
      <c r="G5682" t="s">
        <v>471</v>
      </c>
      <c r="H5682" t="s">
        <v>308</v>
      </c>
      <c r="I5682" t="s">
        <v>309</v>
      </c>
      <c r="J5682" t="s">
        <v>264</v>
      </c>
      <c r="L5682" t="s">
        <v>378</v>
      </c>
      <c r="M5682" t="s">
        <v>379</v>
      </c>
      <c r="N5682" t="s">
        <v>487</v>
      </c>
    </row>
    <row r="5683" spans="1:14" hidden="1" x14ac:dyDescent="0.25">
      <c r="A5683" t="s">
        <v>241</v>
      </c>
      <c r="B5683" s="1">
        <v>45138</v>
      </c>
      <c r="C5683" t="s">
        <v>1240</v>
      </c>
      <c r="D5683" t="s">
        <v>1241</v>
      </c>
      <c r="E5683" s="4">
        <v>9383.76</v>
      </c>
      <c r="F5683" t="s">
        <v>567</v>
      </c>
      <c r="G5683" t="s">
        <v>471</v>
      </c>
      <c r="H5683" t="s">
        <v>317</v>
      </c>
      <c r="I5683" t="s">
        <v>318</v>
      </c>
      <c r="J5683" t="s">
        <v>276</v>
      </c>
      <c r="L5683" t="s">
        <v>390</v>
      </c>
      <c r="M5683" t="s">
        <v>391</v>
      </c>
      <c r="N5683" t="s">
        <v>487</v>
      </c>
    </row>
    <row r="5684" spans="1:14" hidden="1" x14ac:dyDescent="0.25">
      <c r="A5684" t="s">
        <v>241</v>
      </c>
      <c r="B5684" s="1">
        <v>45138</v>
      </c>
      <c r="C5684" t="s">
        <v>812</v>
      </c>
      <c r="D5684" t="s">
        <v>813</v>
      </c>
      <c r="E5684" s="4">
        <v>1482.3999999999999</v>
      </c>
      <c r="F5684" t="s">
        <v>567</v>
      </c>
      <c r="G5684" t="s">
        <v>471</v>
      </c>
      <c r="H5684" t="s">
        <v>308</v>
      </c>
      <c r="I5684" t="s">
        <v>309</v>
      </c>
      <c r="J5684" t="s">
        <v>264</v>
      </c>
      <c r="L5684" t="s">
        <v>378</v>
      </c>
      <c r="M5684" t="s">
        <v>379</v>
      </c>
      <c r="N5684" t="s">
        <v>487</v>
      </c>
    </row>
    <row r="5685" spans="1:14" hidden="1" x14ac:dyDescent="0.25">
      <c r="A5685" t="s">
        <v>241</v>
      </c>
      <c r="B5685" s="1">
        <v>45138</v>
      </c>
      <c r="C5685" t="s">
        <v>814</v>
      </c>
      <c r="D5685" t="s">
        <v>815</v>
      </c>
      <c r="E5685" s="4">
        <v>1576</v>
      </c>
      <c r="F5685" t="s">
        <v>567</v>
      </c>
      <c r="G5685" t="s">
        <v>471</v>
      </c>
      <c r="H5685" t="s">
        <v>308</v>
      </c>
      <c r="I5685" t="s">
        <v>309</v>
      </c>
      <c r="J5685" t="s">
        <v>264</v>
      </c>
      <c r="L5685" t="s">
        <v>378</v>
      </c>
      <c r="M5685" t="s">
        <v>379</v>
      </c>
      <c r="N5685" t="s">
        <v>480</v>
      </c>
    </row>
    <row r="5686" spans="1:14" hidden="1" x14ac:dyDescent="0.25">
      <c r="A5686" t="s">
        <v>241</v>
      </c>
      <c r="B5686" s="1">
        <v>45138</v>
      </c>
      <c r="C5686" t="s">
        <v>816</v>
      </c>
      <c r="D5686" t="s">
        <v>817</v>
      </c>
      <c r="E5686" s="4">
        <v>12598.850000000026</v>
      </c>
      <c r="F5686" t="s">
        <v>567</v>
      </c>
      <c r="G5686" t="s">
        <v>471</v>
      </c>
      <c r="H5686" t="s">
        <v>308</v>
      </c>
      <c r="I5686" t="s">
        <v>309</v>
      </c>
      <c r="J5686" t="s">
        <v>264</v>
      </c>
      <c r="L5686" t="s">
        <v>378</v>
      </c>
      <c r="M5686" t="s">
        <v>379</v>
      </c>
      <c r="N5686" t="s">
        <v>477</v>
      </c>
    </row>
    <row r="5687" spans="1:14" hidden="1" x14ac:dyDescent="0.25">
      <c r="A5687" t="s">
        <v>241</v>
      </c>
      <c r="B5687" s="1">
        <v>45138</v>
      </c>
      <c r="C5687" t="s">
        <v>818</v>
      </c>
      <c r="D5687" t="s">
        <v>819</v>
      </c>
      <c r="E5687" s="4">
        <v>10.9</v>
      </c>
      <c r="F5687" t="s">
        <v>567</v>
      </c>
      <c r="G5687" t="s">
        <v>471</v>
      </c>
      <c r="H5687" t="s">
        <v>311</v>
      </c>
      <c r="I5687" t="s">
        <v>312</v>
      </c>
      <c r="J5687" t="s">
        <v>264</v>
      </c>
      <c r="L5687" t="s">
        <v>378</v>
      </c>
      <c r="M5687" t="s">
        <v>379</v>
      </c>
      <c r="N5687" t="s">
        <v>487</v>
      </c>
    </row>
    <row r="5688" spans="1:14" hidden="1" x14ac:dyDescent="0.25">
      <c r="A5688" t="s">
        <v>241</v>
      </c>
      <c r="B5688" s="1">
        <v>45138</v>
      </c>
      <c r="C5688" t="s">
        <v>820</v>
      </c>
      <c r="D5688" t="s">
        <v>821</v>
      </c>
      <c r="E5688" s="4">
        <v>461.00000000000023</v>
      </c>
      <c r="F5688" t="s">
        <v>567</v>
      </c>
      <c r="G5688" t="s">
        <v>471</v>
      </c>
      <c r="H5688" t="s">
        <v>311</v>
      </c>
      <c r="I5688" t="s">
        <v>312</v>
      </c>
      <c r="J5688" t="s">
        <v>264</v>
      </c>
      <c r="L5688" t="s">
        <v>378</v>
      </c>
      <c r="M5688" t="s">
        <v>379</v>
      </c>
      <c r="N5688" t="s">
        <v>487</v>
      </c>
    </row>
    <row r="5689" spans="1:14" hidden="1" x14ac:dyDescent="0.25">
      <c r="A5689" t="s">
        <v>241</v>
      </c>
      <c r="B5689" s="1">
        <v>45138</v>
      </c>
      <c r="C5689" t="s">
        <v>822</v>
      </c>
      <c r="D5689" t="s">
        <v>823</v>
      </c>
      <c r="E5689" s="4">
        <v>1449.9900000000002</v>
      </c>
      <c r="F5689" t="s">
        <v>567</v>
      </c>
      <c r="G5689" t="s">
        <v>471</v>
      </c>
      <c r="H5689" t="s">
        <v>308</v>
      </c>
      <c r="I5689" t="s">
        <v>309</v>
      </c>
      <c r="J5689" t="s">
        <v>264</v>
      </c>
      <c r="L5689" t="s">
        <v>378</v>
      </c>
      <c r="M5689" t="s">
        <v>379</v>
      </c>
      <c r="N5689" t="s">
        <v>477</v>
      </c>
    </row>
    <row r="5690" spans="1:14" hidden="1" x14ac:dyDescent="0.25">
      <c r="A5690" t="s">
        <v>241</v>
      </c>
      <c r="B5690" s="1">
        <v>45138</v>
      </c>
      <c r="C5690" t="s">
        <v>826</v>
      </c>
      <c r="D5690" t="s">
        <v>827</v>
      </c>
      <c r="E5690" s="4">
        <v>6.16</v>
      </c>
      <c r="F5690" t="s">
        <v>567</v>
      </c>
      <c r="G5690" t="s">
        <v>471</v>
      </c>
      <c r="H5690" t="s">
        <v>311</v>
      </c>
      <c r="I5690" t="s">
        <v>312</v>
      </c>
      <c r="J5690" t="s">
        <v>264</v>
      </c>
      <c r="L5690" t="s">
        <v>378</v>
      </c>
      <c r="M5690" t="s">
        <v>379</v>
      </c>
      <c r="N5690" t="s">
        <v>487</v>
      </c>
    </row>
    <row r="5691" spans="1:14" hidden="1" x14ac:dyDescent="0.25">
      <c r="A5691" t="s">
        <v>241</v>
      </c>
      <c r="B5691" s="1">
        <v>45138</v>
      </c>
      <c r="C5691" t="s">
        <v>828</v>
      </c>
      <c r="D5691" t="s">
        <v>829</v>
      </c>
      <c r="E5691" s="4">
        <v>1040.67</v>
      </c>
      <c r="F5691" t="s">
        <v>567</v>
      </c>
      <c r="G5691" t="s">
        <v>471</v>
      </c>
      <c r="H5691" t="s">
        <v>308</v>
      </c>
      <c r="I5691" t="s">
        <v>309</v>
      </c>
      <c r="J5691" t="s">
        <v>264</v>
      </c>
      <c r="L5691" t="s">
        <v>378</v>
      </c>
      <c r="M5691" t="s">
        <v>379</v>
      </c>
      <c r="N5691" t="s">
        <v>487</v>
      </c>
    </row>
    <row r="5692" spans="1:14" hidden="1" x14ac:dyDescent="0.25">
      <c r="A5692" t="s">
        <v>241</v>
      </c>
      <c r="B5692" s="1">
        <v>45138</v>
      </c>
      <c r="C5692" t="s">
        <v>1247</v>
      </c>
      <c r="D5692" t="s">
        <v>1248</v>
      </c>
      <c r="E5692" s="4">
        <v>13957.18</v>
      </c>
      <c r="F5692" t="s">
        <v>567</v>
      </c>
      <c r="G5692" t="s">
        <v>471</v>
      </c>
      <c r="H5692" t="s">
        <v>308</v>
      </c>
      <c r="I5692" t="s">
        <v>309</v>
      </c>
      <c r="J5692" t="s">
        <v>264</v>
      </c>
      <c r="L5692" t="s">
        <v>378</v>
      </c>
      <c r="M5692" t="s">
        <v>379</v>
      </c>
      <c r="N5692" t="s">
        <v>480</v>
      </c>
    </row>
    <row r="5693" spans="1:14" hidden="1" x14ac:dyDescent="0.25">
      <c r="A5693" t="s">
        <v>241</v>
      </c>
      <c r="B5693" s="1">
        <v>45138</v>
      </c>
      <c r="C5693" t="s">
        <v>1249</v>
      </c>
      <c r="D5693" t="s">
        <v>1250</v>
      </c>
      <c r="E5693" s="4">
        <v>22664.5</v>
      </c>
      <c r="F5693" t="s">
        <v>567</v>
      </c>
      <c r="G5693" t="s">
        <v>471</v>
      </c>
      <c r="H5693" t="s">
        <v>308</v>
      </c>
      <c r="I5693" t="s">
        <v>309</v>
      </c>
      <c r="J5693" t="s">
        <v>264</v>
      </c>
      <c r="K5693" t="s">
        <v>1251</v>
      </c>
      <c r="L5693" t="s">
        <v>378</v>
      </c>
      <c r="M5693" t="s">
        <v>379</v>
      </c>
      <c r="N5693" t="s">
        <v>488</v>
      </c>
    </row>
    <row r="5694" spans="1:14" hidden="1" x14ac:dyDescent="0.25">
      <c r="A5694" t="s">
        <v>241</v>
      </c>
      <c r="B5694" s="1">
        <v>45138</v>
      </c>
      <c r="C5694" t="s">
        <v>1242</v>
      </c>
      <c r="D5694" t="s">
        <v>1243</v>
      </c>
      <c r="E5694" s="4">
        <v>24420.06</v>
      </c>
      <c r="F5694" t="s">
        <v>567</v>
      </c>
      <c r="G5694" t="s">
        <v>471</v>
      </c>
      <c r="H5694" t="s">
        <v>308</v>
      </c>
      <c r="I5694" t="s">
        <v>309</v>
      </c>
      <c r="J5694" t="s">
        <v>264</v>
      </c>
      <c r="K5694" t="s">
        <v>1244</v>
      </c>
      <c r="L5694" t="s">
        <v>378</v>
      </c>
      <c r="M5694" t="s">
        <v>379</v>
      </c>
      <c r="N5694" t="s">
        <v>480</v>
      </c>
    </row>
    <row r="5695" spans="1:14" hidden="1" x14ac:dyDescent="0.25">
      <c r="A5695" t="s">
        <v>241</v>
      </c>
      <c r="B5695" s="1">
        <v>45138</v>
      </c>
      <c r="C5695" t="s">
        <v>1314</v>
      </c>
      <c r="D5695" t="s">
        <v>1315</v>
      </c>
      <c r="E5695" s="4">
        <v>1499.6</v>
      </c>
      <c r="F5695" t="s">
        <v>567</v>
      </c>
      <c r="G5695" t="s">
        <v>471</v>
      </c>
      <c r="H5695" t="s">
        <v>308</v>
      </c>
      <c r="I5695" t="s">
        <v>309</v>
      </c>
      <c r="J5695" t="s">
        <v>264</v>
      </c>
      <c r="L5695" t="s">
        <v>378</v>
      </c>
      <c r="M5695" t="s">
        <v>379</v>
      </c>
      <c r="N5695" t="s">
        <v>487</v>
      </c>
    </row>
    <row r="5696" spans="1:14" hidden="1" x14ac:dyDescent="0.25">
      <c r="A5696" t="s">
        <v>241</v>
      </c>
      <c r="B5696" s="1">
        <v>45138</v>
      </c>
      <c r="C5696" t="s">
        <v>832</v>
      </c>
      <c r="D5696" t="s">
        <v>833</v>
      </c>
      <c r="E5696" s="4">
        <v>7000</v>
      </c>
      <c r="F5696" t="s">
        <v>567</v>
      </c>
      <c r="G5696" t="s">
        <v>471</v>
      </c>
      <c r="H5696" t="s">
        <v>310</v>
      </c>
      <c r="I5696" t="s">
        <v>263</v>
      </c>
      <c r="J5696" t="s">
        <v>262</v>
      </c>
      <c r="L5696" t="s">
        <v>380</v>
      </c>
      <c r="M5696" t="s">
        <v>381</v>
      </c>
      <c r="N5696" t="s">
        <v>487</v>
      </c>
    </row>
    <row r="5697" spans="1:14" hidden="1" x14ac:dyDescent="0.25">
      <c r="A5697" t="s">
        <v>241</v>
      </c>
      <c r="B5697" s="1">
        <v>45138</v>
      </c>
      <c r="C5697" t="s">
        <v>834</v>
      </c>
      <c r="D5697" t="s">
        <v>835</v>
      </c>
      <c r="E5697" s="4">
        <v>23800</v>
      </c>
      <c r="F5697" t="s">
        <v>567</v>
      </c>
      <c r="G5697" t="s">
        <v>471</v>
      </c>
      <c r="H5697" t="s">
        <v>310</v>
      </c>
      <c r="I5697" t="s">
        <v>263</v>
      </c>
      <c r="J5697" t="s">
        <v>262</v>
      </c>
      <c r="L5697" t="s">
        <v>380</v>
      </c>
      <c r="M5697" t="s">
        <v>381</v>
      </c>
      <c r="N5697" t="s">
        <v>487</v>
      </c>
    </row>
    <row r="5698" spans="1:14" hidden="1" x14ac:dyDescent="0.25">
      <c r="A5698" t="s">
        <v>241</v>
      </c>
      <c r="B5698" s="1">
        <v>45138</v>
      </c>
      <c r="C5698" t="s">
        <v>836</v>
      </c>
      <c r="D5698" t="s">
        <v>837</v>
      </c>
      <c r="E5698" s="4">
        <v>700</v>
      </c>
      <c r="F5698" t="s">
        <v>567</v>
      </c>
      <c r="G5698" t="s">
        <v>471</v>
      </c>
      <c r="H5698" t="s">
        <v>310</v>
      </c>
      <c r="I5698" t="s">
        <v>263</v>
      </c>
      <c r="J5698" t="s">
        <v>262</v>
      </c>
      <c r="L5698" t="s">
        <v>380</v>
      </c>
      <c r="M5698" t="s">
        <v>381</v>
      </c>
      <c r="N5698" t="s">
        <v>487</v>
      </c>
    </row>
    <row r="5699" spans="1:14" hidden="1" x14ac:dyDescent="0.25">
      <c r="A5699" t="s">
        <v>241</v>
      </c>
      <c r="B5699" s="1">
        <v>45138</v>
      </c>
      <c r="C5699" t="s">
        <v>840</v>
      </c>
      <c r="D5699" t="s">
        <v>841</v>
      </c>
      <c r="E5699" s="4">
        <v>21097.86</v>
      </c>
      <c r="F5699" t="s">
        <v>567</v>
      </c>
      <c r="G5699" t="s">
        <v>471</v>
      </c>
      <c r="H5699" t="s">
        <v>310</v>
      </c>
      <c r="I5699" t="s">
        <v>263</v>
      </c>
      <c r="J5699" t="s">
        <v>262</v>
      </c>
      <c r="L5699" t="s">
        <v>380</v>
      </c>
      <c r="M5699" t="s">
        <v>381</v>
      </c>
      <c r="N5699" t="s">
        <v>487</v>
      </c>
    </row>
    <row r="5700" spans="1:14" hidden="1" x14ac:dyDescent="0.25">
      <c r="A5700" t="s">
        <v>241</v>
      </c>
      <c r="B5700" s="1">
        <v>45138</v>
      </c>
      <c r="C5700" t="s">
        <v>842</v>
      </c>
      <c r="D5700" t="s">
        <v>843</v>
      </c>
      <c r="E5700" s="4">
        <v>700</v>
      </c>
      <c r="F5700" t="s">
        <v>567</v>
      </c>
      <c r="G5700" t="s">
        <v>471</v>
      </c>
      <c r="H5700" t="s">
        <v>310</v>
      </c>
      <c r="I5700" t="s">
        <v>263</v>
      </c>
      <c r="J5700" t="s">
        <v>262</v>
      </c>
      <c r="L5700" t="s">
        <v>380</v>
      </c>
      <c r="M5700" t="s">
        <v>381</v>
      </c>
      <c r="N5700" t="s">
        <v>487</v>
      </c>
    </row>
    <row r="5701" spans="1:14" hidden="1" x14ac:dyDescent="0.25">
      <c r="A5701" t="s">
        <v>241</v>
      </c>
      <c r="B5701" s="1">
        <v>45138</v>
      </c>
      <c r="C5701" t="s">
        <v>844</v>
      </c>
      <c r="D5701" t="s">
        <v>845</v>
      </c>
      <c r="E5701" s="4">
        <v>17659.440000000002</v>
      </c>
      <c r="F5701" t="s">
        <v>567</v>
      </c>
      <c r="G5701" t="s">
        <v>471</v>
      </c>
      <c r="H5701" t="s">
        <v>310</v>
      </c>
      <c r="I5701" t="s">
        <v>263</v>
      </c>
      <c r="J5701" t="s">
        <v>262</v>
      </c>
      <c r="L5701" t="s">
        <v>380</v>
      </c>
      <c r="M5701" t="s">
        <v>381</v>
      </c>
      <c r="N5701" t="s">
        <v>487</v>
      </c>
    </row>
    <row r="5702" spans="1:14" hidden="1" x14ac:dyDescent="0.25">
      <c r="A5702" t="s">
        <v>241</v>
      </c>
      <c r="B5702" s="1">
        <v>45138</v>
      </c>
      <c r="C5702" t="s">
        <v>857</v>
      </c>
      <c r="D5702" t="s">
        <v>858</v>
      </c>
      <c r="E5702" s="4">
        <v>25340</v>
      </c>
      <c r="F5702" t="s">
        <v>567</v>
      </c>
      <c r="G5702" t="s">
        <v>471</v>
      </c>
      <c r="H5702" t="s">
        <v>310</v>
      </c>
      <c r="I5702" t="s">
        <v>263</v>
      </c>
      <c r="J5702" t="s">
        <v>262</v>
      </c>
      <c r="L5702" t="s">
        <v>380</v>
      </c>
      <c r="M5702" t="s">
        <v>381</v>
      </c>
      <c r="N5702" t="s">
        <v>487</v>
      </c>
    </row>
    <row r="5703" spans="1:14" hidden="1" x14ac:dyDescent="0.25">
      <c r="A5703" t="s">
        <v>241</v>
      </c>
      <c r="B5703" s="1">
        <v>45138</v>
      </c>
      <c r="C5703" t="s">
        <v>1254</v>
      </c>
      <c r="D5703" t="s">
        <v>1255</v>
      </c>
      <c r="E5703" s="4">
        <v>14191</v>
      </c>
      <c r="F5703" t="s">
        <v>567</v>
      </c>
      <c r="G5703" t="s">
        <v>471</v>
      </c>
      <c r="H5703" t="s">
        <v>310</v>
      </c>
      <c r="I5703" t="s">
        <v>263</v>
      </c>
      <c r="J5703" t="s">
        <v>262</v>
      </c>
      <c r="L5703" t="s">
        <v>380</v>
      </c>
      <c r="M5703" t="s">
        <v>381</v>
      </c>
      <c r="N5703" t="s">
        <v>487</v>
      </c>
    </row>
    <row r="5704" spans="1:14" hidden="1" x14ac:dyDescent="0.25">
      <c r="A5704" t="s">
        <v>241</v>
      </c>
      <c r="B5704" s="1">
        <v>45138</v>
      </c>
      <c r="C5704" t="s">
        <v>1304</v>
      </c>
      <c r="D5704" t="s">
        <v>1305</v>
      </c>
      <c r="E5704" s="4">
        <v>17500</v>
      </c>
      <c r="F5704" t="s">
        <v>567</v>
      </c>
      <c r="G5704" t="s">
        <v>471</v>
      </c>
      <c r="H5704" t="s">
        <v>310</v>
      </c>
      <c r="I5704" t="s">
        <v>263</v>
      </c>
      <c r="J5704" t="s">
        <v>262</v>
      </c>
      <c r="L5704" t="s">
        <v>380</v>
      </c>
      <c r="M5704" t="s">
        <v>381</v>
      </c>
      <c r="N5704" t="s">
        <v>487</v>
      </c>
    </row>
    <row r="5705" spans="1:14" hidden="1" x14ac:dyDescent="0.25">
      <c r="A5705" t="s">
        <v>241</v>
      </c>
      <c r="B5705" s="1">
        <v>45138</v>
      </c>
      <c r="C5705" t="s">
        <v>1306</v>
      </c>
      <c r="D5705" t="s">
        <v>1307</v>
      </c>
      <c r="E5705" s="4">
        <v>1750</v>
      </c>
      <c r="F5705" t="s">
        <v>567</v>
      </c>
      <c r="G5705" t="s">
        <v>471</v>
      </c>
      <c r="H5705" t="s">
        <v>310</v>
      </c>
      <c r="I5705" t="s">
        <v>263</v>
      </c>
      <c r="J5705" t="s">
        <v>262</v>
      </c>
      <c r="L5705" t="s">
        <v>380</v>
      </c>
      <c r="M5705" t="s">
        <v>381</v>
      </c>
      <c r="N5705" t="s">
        <v>487</v>
      </c>
    </row>
    <row r="5706" spans="1:14" hidden="1" x14ac:dyDescent="0.25">
      <c r="A5706" t="s">
        <v>241</v>
      </c>
      <c r="B5706" s="1">
        <v>45138</v>
      </c>
      <c r="C5706" t="s">
        <v>1338</v>
      </c>
      <c r="D5706" t="s">
        <v>1339</v>
      </c>
      <c r="E5706" s="4">
        <v>9000</v>
      </c>
      <c r="F5706" t="s">
        <v>567</v>
      </c>
      <c r="G5706" t="s">
        <v>471</v>
      </c>
      <c r="H5706" t="s">
        <v>310</v>
      </c>
      <c r="I5706" t="s">
        <v>263</v>
      </c>
      <c r="J5706" t="s">
        <v>262</v>
      </c>
      <c r="L5706" t="s">
        <v>380</v>
      </c>
      <c r="M5706" t="s">
        <v>381</v>
      </c>
      <c r="N5706" t="s">
        <v>487</v>
      </c>
    </row>
    <row r="5707" spans="1:14" hidden="1" x14ac:dyDescent="0.25">
      <c r="A5707" t="s">
        <v>241</v>
      </c>
      <c r="B5707" s="1">
        <v>45138</v>
      </c>
      <c r="C5707" t="s">
        <v>1348</v>
      </c>
      <c r="D5707" t="s">
        <v>1349</v>
      </c>
      <c r="E5707" s="4">
        <v>1200</v>
      </c>
      <c r="F5707" t="s">
        <v>567</v>
      </c>
      <c r="G5707" t="s">
        <v>471</v>
      </c>
      <c r="H5707" t="s">
        <v>310</v>
      </c>
      <c r="I5707" t="s">
        <v>263</v>
      </c>
      <c r="J5707" t="s">
        <v>262</v>
      </c>
      <c r="L5707" t="s">
        <v>380</v>
      </c>
      <c r="M5707" t="s">
        <v>381</v>
      </c>
      <c r="N5707" t="s">
        <v>487</v>
      </c>
    </row>
    <row r="5708" spans="1:14" hidden="1" x14ac:dyDescent="0.25">
      <c r="A5708" t="s">
        <v>241</v>
      </c>
      <c r="B5708" s="1">
        <v>45138</v>
      </c>
      <c r="C5708" t="s">
        <v>861</v>
      </c>
      <c r="D5708" t="s">
        <v>862</v>
      </c>
      <c r="E5708" s="4">
        <v>30000</v>
      </c>
      <c r="F5708" t="s">
        <v>567</v>
      </c>
      <c r="G5708" t="s">
        <v>471</v>
      </c>
      <c r="H5708" t="s">
        <v>311</v>
      </c>
      <c r="I5708" t="s">
        <v>312</v>
      </c>
      <c r="J5708" t="s">
        <v>264</v>
      </c>
      <c r="L5708" t="s">
        <v>380</v>
      </c>
      <c r="M5708" t="s">
        <v>381</v>
      </c>
      <c r="N5708" t="s">
        <v>487</v>
      </c>
    </row>
    <row r="5709" spans="1:14" hidden="1" x14ac:dyDescent="0.25">
      <c r="A5709" t="s">
        <v>241</v>
      </c>
      <c r="B5709" s="1">
        <v>45138</v>
      </c>
      <c r="C5709" t="s">
        <v>867</v>
      </c>
      <c r="D5709" t="s">
        <v>868</v>
      </c>
      <c r="E5709" s="4">
        <v>18165.149999999998</v>
      </c>
      <c r="F5709" t="s">
        <v>567</v>
      </c>
      <c r="G5709" t="s">
        <v>471</v>
      </c>
      <c r="H5709" t="s">
        <v>311</v>
      </c>
      <c r="I5709" t="s">
        <v>312</v>
      </c>
      <c r="J5709" t="s">
        <v>264</v>
      </c>
      <c r="L5709" t="s">
        <v>380</v>
      </c>
      <c r="M5709" t="s">
        <v>381</v>
      </c>
      <c r="N5709" t="s">
        <v>487</v>
      </c>
    </row>
    <row r="5710" spans="1:14" hidden="1" x14ac:dyDescent="0.25">
      <c r="A5710" t="s">
        <v>241</v>
      </c>
      <c r="B5710" s="1">
        <v>45138</v>
      </c>
      <c r="C5710" t="s">
        <v>869</v>
      </c>
      <c r="D5710" t="s">
        <v>870</v>
      </c>
      <c r="E5710" s="4">
        <v>5958.98</v>
      </c>
      <c r="F5710" t="s">
        <v>567</v>
      </c>
      <c r="G5710" t="s">
        <v>471</v>
      </c>
      <c r="H5710" t="s">
        <v>311</v>
      </c>
      <c r="I5710" t="s">
        <v>312</v>
      </c>
      <c r="J5710" t="s">
        <v>264</v>
      </c>
      <c r="L5710" t="s">
        <v>380</v>
      </c>
      <c r="M5710" t="s">
        <v>381</v>
      </c>
      <c r="N5710" t="s">
        <v>487</v>
      </c>
    </row>
    <row r="5711" spans="1:14" hidden="1" x14ac:dyDescent="0.25">
      <c r="A5711" t="s">
        <v>241</v>
      </c>
      <c r="B5711" s="1">
        <v>45138</v>
      </c>
      <c r="C5711" t="s">
        <v>1332</v>
      </c>
      <c r="D5711" t="s">
        <v>1333</v>
      </c>
      <c r="E5711" s="4">
        <v>8263.26</v>
      </c>
      <c r="F5711" t="s">
        <v>567</v>
      </c>
      <c r="G5711" t="s">
        <v>471</v>
      </c>
      <c r="H5711" t="s">
        <v>311</v>
      </c>
      <c r="I5711" t="s">
        <v>312</v>
      </c>
      <c r="J5711" t="s">
        <v>264</v>
      </c>
      <c r="L5711" t="s">
        <v>380</v>
      </c>
      <c r="M5711" t="s">
        <v>381</v>
      </c>
      <c r="N5711" t="s">
        <v>482</v>
      </c>
    </row>
    <row r="5712" spans="1:14" hidden="1" x14ac:dyDescent="0.25">
      <c r="A5712" t="s">
        <v>241</v>
      </c>
      <c r="B5712" s="1">
        <v>45138</v>
      </c>
      <c r="C5712" t="s">
        <v>961</v>
      </c>
      <c r="D5712" t="s">
        <v>962</v>
      </c>
      <c r="E5712" s="4">
        <v>5197.67</v>
      </c>
      <c r="F5712" t="s">
        <v>567</v>
      </c>
      <c r="G5712" t="s">
        <v>471</v>
      </c>
      <c r="H5712" t="s">
        <v>311</v>
      </c>
      <c r="I5712" t="s">
        <v>312</v>
      </c>
      <c r="J5712" t="s">
        <v>264</v>
      </c>
      <c r="L5712" t="s">
        <v>390</v>
      </c>
      <c r="M5712" t="s">
        <v>391</v>
      </c>
      <c r="N5712" t="s">
        <v>487</v>
      </c>
    </row>
    <row r="5713" spans="1:14" hidden="1" x14ac:dyDescent="0.25">
      <c r="A5713" t="s">
        <v>241</v>
      </c>
      <c r="B5713" s="1">
        <v>45138</v>
      </c>
      <c r="C5713" t="s">
        <v>963</v>
      </c>
      <c r="D5713" t="s">
        <v>964</v>
      </c>
      <c r="E5713" s="4">
        <v>67.259999999999991</v>
      </c>
      <c r="F5713" t="s">
        <v>567</v>
      </c>
      <c r="G5713" t="s">
        <v>471</v>
      </c>
      <c r="H5713" t="s">
        <v>311</v>
      </c>
      <c r="I5713" t="s">
        <v>312</v>
      </c>
      <c r="J5713" t="s">
        <v>264</v>
      </c>
      <c r="L5713" t="s">
        <v>390</v>
      </c>
      <c r="M5713" t="s">
        <v>391</v>
      </c>
      <c r="N5713" t="s">
        <v>487</v>
      </c>
    </row>
    <row r="5714" spans="1:14" hidden="1" x14ac:dyDescent="0.25">
      <c r="A5714" t="s">
        <v>241</v>
      </c>
      <c r="B5714" s="1">
        <v>45138</v>
      </c>
      <c r="C5714" t="s">
        <v>971</v>
      </c>
      <c r="D5714" t="s">
        <v>972</v>
      </c>
      <c r="E5714" s="4">
        <v>1648.74</v>
      </c>
      <c r="F5714" t="s">
        <v>567</v>
      </c>
      <c r="G5714" t="s">
        <v>471</v>
      </c>
      <c r="H5714" t="s">
        <v>311</v>
      </c>
      <c r="I5714" t="s">
        <v>312</v>
      </c>
      <c r="J5714" t="s">
        <v>264</v>
      </c>
      <c r="L5714" t="s">
        <v>390</v>
      </c>
      <c r="M5714" t="s">
        <v>391</v>
      </c>
      <c r="N5714" t="s">
        <v>487</v>
      </c>
    </row>
    <row r="5715" spans="1:14" hidden="1" x14ac:dyDescent="0.25">
      <c r="A5715" t="s">
        <v>241</v>
      </c>
      <c r="B5715" s="1">
        <v>45138</v>
      </c>
      <c r="C5715" t="s">
        <v>973</v>
      </c>
      <c r="D5715" t="s">
        <v>974</v>
      </c>
      <c r="E5715" s="4">
        <v>5740</v>
      </c>
      <c r="F5715" t="s">
        <v>567</v>
      </c>
      <c r="G5715" t="s">
        <v>471</v>
      </c>
      <c r="H5715" t="s">
        <v>311</v>
      </c>
      <c r="I5715" t="s">
        <v>312</v>
      </c>
      <c r="J5715" t="s">
        <v>264</v>
      </c>
      <c r="L5715" t="s">
        <v>390</v>
      </c>
      <c r="M5715" t="s">
        <v>391</v>
      </c>
      <c r="N5715" t="s">
        <v>487</v>
      </c>
    </row>
    <row r="5716" spans="1:14" hidden="1" x14ac:dyDescent="0.25">
      <c r="A5716" t="s">
        <v>241</v>
      </c>
      <c r="B5716" s="1">
        <v>45138</v>
      </c>
      <c r="C5716" t="s">
        <v>977</v>
      </c>
      <c r="D5716" t="s">
        <v>978</v>
      </c>
      <c r="E5716" s="4">
        <v>685.17000000000053</v>
      </c>
      <c r="F5716" t="s">
        <v>567</v>
      </c>
      <c r="G5716" t="s">
        <v>471</v>
      </c>
      <c r="H5716" t="s">
        <v>311</v>
      </c>
      <c r="I5716" t="s">
        <v>312</v>
      </c>
      <c r="J5716" t="s">
        <v>264</v>
      </c>
      <c r="L5716" t="s">
        <v>390</v>
      </c>
      <c r="M5716" t="s">
        <v>391</v>
      </c>
      <c r="N5716" t="s">
        <v>487</v>
      </c>
    </row>
    <row r="5717" spans="1:14" hidden="1" x14ac:dyDescent="0.25">
      <c r="A5717" t="s">
        <v>241</v>
      </c>
      <c r="B5717" s="1">
        <v>45138</v>
      </c>
      <c r="C5717" t="s">
        <v>981</v>
      </c>
      <c r="D5717" t="s">
        <v>982</v>
      </c>
      <c r="E5717" s="4">
        <v>1435.84</v>
      </c>
      <c r="F5717" t="s">
        <v>567</v>
      </c>
      <c r="G5717" t="s">
        <v>471</v>
      </c>
      <c r="H5717" t="s">
        <v>311</v>
      </c>
      <c r="I5717" t="s">
        <v>312</v>
      </c>
      <c r="J5717" t="s">
        <v>264</v>
      </c>
      <c r="L5717" t="s">
        <v>390</v>
      </c>
      <c r="M5717" t="s">
        <v>391</v>
      </c>
      <c r="N5717" t="s">
        <v>487</v>
      </c>
    </row>
    <row r="5718" spans="1:14" hidden="1" x14ac:dyDescent="0.25">
      <c r="A5718" t="s">
        <v>241</v>
      </c>
      <c r="B5718" s="1">
        <v>45138</v>
      </c>
      <c r="C5718" t="s">
        <v>989</v>
      </c>
      <c r="D5718" t="s">
        <v>990</v>
      </c>
      <c r="E5718" s="4">
        <v>6777.0000000000009</v>
      </c>
      <c r="F5718" t="s">
        <v>567</v>
      </c>
      <c r="G5718" t="s">
        <v>471</v>
      </c>
      <c r="H5718" t="s">
        <v>317</v>
      </c>
      <c r="I5718" t="s">
        <v>318</v>
      </c>
      <c r="J5718" t="s">
        <v>276</v>
      </c>
      <c r="L5718" t="s">
        <v>390</v>
      </c>
      <c r="M5718" t="s">
        <v>391</v>
      </c>
      <c r="N5718" t="s">
        <v>487</v>
      </c>
    </row>
    <row r="5719" spans="1:14" hidden="1" x14ac:dyDescent="0.25">
      <c r="A5719" t="s">
        <v>241</v>
      </c>
      <c r="B5719" s="1">
        <v>45138</v>
      </c>
      <c r="C5719" t="s">
        <v>991</v>
      </c>
      <c r="D5719" t="s">
        <v>992</v>
      </c>
      <c r="E5719" s="4">
        <v>2144.7400000000007</v>
      </c>
      <c r="F5719" t="s">
        <v>567</v>
      </c>
      <c r="G5719" t="s">
        <v>471</v>
      </c>
      <c r="H5719" t="s">
        <v>311</v>
      </c>
      <c r="I5719" t="s">
        <v>312</v>
      </c>
      <c r="J5719" t="s">
        <v>264</v>
      </c>
      <c r="L5719" t="s">
        <v>390</v>
      </c>
      <c r="M5719" t="s">
        <v>391</v>
      </c>
      <c r="N5719" t="s">
        <v>487</v>
      </c>
    </row>
    <row r="5720" spans="1:14" hidden="1" x14ac:dyDescent="0.25">
      <c r="A5720" t="s">
        <v>241</v>
      </c>
      <c r="B5720" s="1">
        <v>45138</v>
      </c>
      <c r="C5720" t="s">
        <v>993</v>
      </c>
      <c r="D5720" t="s">
        <v>994</v>
      </c>
      <c r="E5720" s="4">
        <v>5657.2200000000012</v>
      </c>
      <c r="F5720" t="s">
        <v>567</v>
      </c>
      <c r="G5720" t="s">
        <v>471</v>
      </c>
      <c r="H5720" t="s">
        <v>311</v>
      </c>
      <c r="I5720" t="s">
        <v>312</v>
      </c>
      <c r="J5720" t="s">
        <v>264</v>
      </c>
      <c r="L5720" t="s">
        <v>390</v>
      </c>
      <c r="M5720" t="s">
        <v>391</v>
      </c>
      <c r="N5720" t="s">
        <v>487</v>
      </c>
    </row>
    <row r="5721" spans="1:14" hidden="1" x14ac:dyDescent="0.25">
      <c r="A5721" t="s">
        <v>241</v>
      </c>
      <c r="B5721" s="1">
        <v>45138</v>
      </c>
      <c r="C5721" t="s">
        <v>997</v>
      </c>
      <c r="D5721" t="s">
        <v>998</v>
      </c>
      <c r="E5721" s="4">
        <v>250</v>
      </c>
      <c r="F5721" t="s">
        <v>567</v>
      </c>
      <c r="G5721" t="s">
        <v>471</v>
      </c>
      <c r="H5721" t="s">
        <v>311</v>
      </c>
      <c r="I5721" t="s">
        <v>312</v>
      </c>
      <c r="J5721" t="s">
        <v>264</v>
      </c>
      <c r="L5721" t="s">
        <v>390</v>
      </c>
      <c r="M5721" t="s">
        <v>391</v>
      </c>
      <c r="N5721" t="s">
        <v>477</v>
      </c>
    </row>
    <row r="5722" spans="1:14" hidden="1" x14ac:dyDescent="0.25">
      <c r="A5722" t="s">
        <v>241</v>
      </c>
      <c r="B5722" s="1">
        <v>45138</v>
      </c>
      <c r="C5722" t="s">
        <v>1001</v>
      </c>
      <c r="D5722" t="s">
        <v>1002</v>
      </c>
      <c r="E5722" s="4">
        <v>0.51000000000000512</v>
      </c>
      <c r="F5722" t="s">
        <v>567</v>
      </c>
      <c r="G5722" t="s">
        <v>471</v>
      </c>
      <c r="H5722" t="s">
        <v>311</v>
      </c>
      <c r="I5722" t="s">
        <v>312</v>
      </c>
      <c r="J5722" t="s">
        <v>264</v>
      </c>
      <c r="L5722" t="s">
        <v>390</v>
      </c>
      <c r="M5722" t="s">
        <v>391</v>
      </c>
      <c r="N5722" t="s">
        <v>487</v>
      </c>
    </row>
    <row r="5723" spans="1:14" hidden="1" x14ac:dyDescent="0.25">
      <c r="A5723" t="s">
        <v>241</v>
      </c>
      <c r="B5723" s="1">
        <v>45138</v>
      </c>
      <c r="C5723" t="s">
        <v>1005</v>
      </c>
      <c r="D5723" t="s">
        <v>1006</v>
      </c>
      <c r="E5723" s="4">
        <v>2.1699999999995452</v>
      </c>
      <c r="F5723" t="s">
        <v>567</v>
      </c>
      <c r="G5723" t="s">
        <v>471</v>
      </c>
      <c r="H5723" t="s">
        <v>311</v>
      </c>
      <c r="I5723" t="s">
        <v>312</v>
      </c>
      <c r="J5723" t="s">
        <v>264</v>
      </c>
      <c r="L5723" t="s">
        <v>390</v>
      </c>
      <c r="M5723" t="s">
        <v>391</v>
      </c>
      <c r="N5723" t="s">
        <v>487</v>
      </c>
    </row>
    <row r="5724" spans="1:14" hidden="1" x14ac:dyDescent="0.25">
      <c r="A5724" t="s">
        <v>241</v>
      </c>
      <c r="B5724" s="1">
        <v>45138</v>
      </c>
      <c r="C5724" t="s">
        <v>1007</v>
      </c>
      <c r="D5724" t="s">
        <v>1008</v>
      </c>
      <c r="E5724" s="4">
        <v>2590.87</v>
      </c>
      <c r="F5724" t="s">
        <v>567</v>
      </c>
      <c r="G5724" t="s">
        <v>471</v>
      </c>
      <c r="H5724" t="s">
        <v>317</v>
      </c>
      <c r="I5724" t="s">
        <v>318</v>
      </c>
      <c r="J5724" t="s">
        <v>276</v>
      </c>
      <c r="L5724" t="s">
        <v>390</v>
      </c>
      <c r="M5724" t="s">
        <v>391</v>
      </c>
      <c r="N5724" t="s">
        <v>487</v>
      </c>
    </row>
    <row r="5725" spans="1:14" hidden="1" x14ac:dyDescent="0.25">
      <c r="A5725" t="s">
        <v>241</v>
      </c>
      <c r="B5725" s="1">
        <v>45138</v>
      </c>
      <c r="C5725" t="s">
        <v>1013</v>
      </c>
      <c r="D5725" t="s">
        <v>1014</v>
      </c>
      <c r="E5725" s="4">
        <v>125.55000000000001</v>
      </c>
      <c r="F5725" t="s">
        <v>567</v>
      </c>
      <c r="G5725" t="s">
        <v>471</v>
      </c>
      <c r="H5725" t="s">
        <v>311</v>
      </c>
      <c r="I5725" t="s">
        <v>312</v>
      </c>
      <c r="J5725" t="s">
        <v>264</v>
      </c>
      <c r="L5725" t="s">
        <v>390</v>
      </c>
      <c r="M5725" t="s">
        <v>391</v>
      </c>
      <c r="N5725" t="s">
        <v>480</v>
      </c>
    </row>
    <row r="5726" spans="1:14" hidden="1" x14ac:dyDescent="0.25">
      <c r="A5726" t="s">
        <v>241</v>
      </c>
      <c r="B5726" s="1">
        <v>45138</v>
      </c>
      <c r="C5726" t="s">
        <v>1162</v>
      </c>
      <c r="D5726" t="s">
        <v>1163</v>
      </c>
      <c r="E5726" s="4">
        <v>763.72</v>
      </c>
      <c r="F5726" t="s">
        <v>567</v>
      </c>
      <c r="G5726" t="s">
        <v>471</v>
      </c>
      <c r="H5726" t="s">
        <v>311</v>
      </c>
      <c r="I5726" t="s">
        <v>312</v>
      </c>
      <c r="J5726" t="s">
        <v>264</v>
      </c>
      <c r="L5726" t="s">
        <v>390</v>
      </c>
      <c r="M5726" t="s">
        <v>391</v>
      </c>
      <c r="N5726" t="s">
        <v>477</v>
      </c>
    </row>
    <row r="5727" spans="1:14" hidden="1" x14ac:dyDescent="0.25">
      <c r="A5727" t="s">
        <v>241</v>
      </c>
      <c r="B5727" s="1">
        <v>45138</v>
      </c>
      <c r="C5727" t="s">
        <v>1340</v>
      </c>
      <c r="D5727" t="s">
        <v>1341</v>
      </c>
      <c r="E5727" s="4">
        <v>500.22999999999996</v>
      </c>
      <c r="F5727" t="s">
        <v>567</v>
      </c>
      <c r="G5727" t="s">
        <v>471</v>
      </c>
      <c r="H5727" t="s">
        <v>317</v>
      </c>
      <c r="I5727" t="s">
        <v>318</v>
      </c>
      <c r="J5727" t="s">
        <v>276</v>
      </c>
      <c r="L5727" t="s">
        <v>390</v>
      </c>
      <c r="M5727" t="s">
        <v>391</v>
      </c>
      <c r="N5727" t="s">
        <v>487</v>
      </c>
    </row>
    <row r="5728" spans="1:14" hidden="1" x14ac:dyDescent="0.25">
      <c r="A5728" t="s">
        <v>241</v>
      </c>
      <c r="B5728" s="1">
        <v>45138</v>
      </c>
      <c r="C5728" t="s">
        <v>1285</v>
      </c>
      <c r="D5728" t="s">
        <v>1286</v>
      </c>
      <c r="E5728" s="4">
        <v>4561.3599999999997</v>
      </c>
      <c r="F5728" t="s">
        <v>567</v>
      </c>
      <c r="G5728" t="s">
        <v>471</v>
      </c>
      <c r="H5728" t="s">
        <v>316</v>
      </c>
      <c r="I5728" t="s">
        <v>275</v>
      </c>
      <c r="J5728" t="s">
        <v>274</v>
      </c>
      <c r="L5728" t="s">
        <v>400</v>
      </c>
      <c r="M5728" t="s">
        <v>401</v>
      </c>
      <c r="N5728" t="s">
        <v>489</v>
      </c>
    </row>
    <row r="5729" spans="1:14" hidden="1" x14ac:dyDescent="0.25">
      <c r="A5729" t="s">
        <v>241</v>
      </c>
      <c r="B5729" s="1">
        <v>45138</v>
      </c>
      <c r="C5729" t="s">
        <v>1017</v>
      </c>
      <c r="D5729" t="s">
        <v>1018</v>
      </c>
      <c r="E5729" s="4">
        <v>4901.9299999999994</v>
      </c>
      <c r="F5729" t="s">
        <v>567</v>
      </c>
      <c r="G5729" t="s">
        <v>471</v>
      </c>
      <c r="H5729" t="s">
        <v>316</v>
      </c>
      <c r="I5729" t="s">
        <v>275</v>
      </c>
      <c r="J5729" t="s">
        <v>274</v>
      </c>
      <c r="L5729" t="s">
        <v>400</v>
      </c>
      <c r="M5729" t="s">
        <v>401</v>
      </c>
      <c r="N5729" t="s">
        <v>489</v>
      </c>
    </row>
    <row r="5730" spans="1:14" hidden="1" x14ac:dyDescent="0.25">
      <c r="A5730" t="s">
        <v>241</v>
      </c>
      <c r="B5730" s="1">
        <v>45138</v>
      </c>
      <c r="C5730" t="s">
        <v>1021</v>
      </c>
      <c r="D5730" t="s">
        <v>1022</v>
      </c>
      <c r="E5730" s="4">
        <v>14087.45</v>
      </c>
      <c r="F5730" t="s">
        <v>567</v>
      </c>
      <c r="G5730" t="s">
        <v>471</v>
      </c>
      <c r="H5730" t="s">
        <v>316</v>
      </c>
      <c r="I5730" t="s">
        <v>275</v>
      </c>
      <c r="J5730" t="s">
        <v>274</v>
      </c>
      <c r="L5730" t="s">
        <v>400</v>
      </c>
      <c r="M5730" t="s">
        <v>401</v>
      </c>
      <c r="N5730" t="s">
        <v>489</v>
      </c>
    </row>
    <row r="5731" spans="1:14" hidden="1" x14ac:dyDescent="0.25">
      <c r="A5731" t="s">
        <v>241</v>
      </c>
      <c r="B5731" s="1">
        <v>45138</v>
      </c>
      <c r="C5731" t="s">
        <v>1025</v>
      </c>
      <c r="D5731" t="s">
        <v>1026</v>
      </c>
      <c r="E5731" s="4">
        <v>1504.08</v>
      </c>
      <c r="F5731" t="s">
        <v>567</v>
      </c>
      <c r="G5731" t="s">
        <v>471</v>
      </c>
      <c r="H5731" t="s">
        <v>316</v>
      </c>
      <c r="I5731" t="s">
        <v>275</v>
      </c>
      <c r="J5731" t="s">
        <v>274</v>
      </c>
      <c r="L5731" t="s">
        <v>400</v>
      </c>
      <c r="M5731" t="s">
        <v>401</v>
      </c>
      <c r="N5731" t="s">
        <v>489</v>
      </c>
    </row>
    <row r="5732" spans="1:14" hidden="1" x14ac:dyDescent="0.25">
      <c r="A5732" t="s">
        <v>241</v>
      </c>
      <c r="B5732" s="1">
        <v>45138</v>
      </c>
      <c r="C5732" t="s">
        <v>1227</v>
      </c>
      <c r="D5732" t="s">
        <v>1228</v>
      </c>
      <c r="E5732" s="4">
        <v>46253.05</v>
      </c>
      <c r="F5732" t="s">
        <v>567</v>
      </c>
      <c r="G5732" t="s">
        <v>471</v>
      </c>
      <c r="H5732" t="s">
        <v>316</v>
      </c>
      <c r="I5732" t="s">
        <v>275</v>
      </c>
      <c r="J5732" t="s">
        <v>274</v>
      </c>
      <c r="L5732" t="s">
        <v>400</v>
      </c>
      <c r="M5732" t="s">
        <v>401</v>
      </c>
      <c r="N5732" t="s">
        <v>489</v>
      </c>
    </row>
    <row r="5733" spans="1:14" hidden="1" x14ac:dyDescent="0.25">
      <c r="A5733" t="s">
        <v>241</v>
      </c>
      <c r="B5733" s="1">
        <v>45138</v>
      </c>
      <c r="C5733" t="s">
        <v>1279</v>
      </c>
      <c r="D5733" t="s">
        <v>1280</v>
      </c>
      <c r="E5733" s="4">
        <v>24.34</v>
      </c>
      <c r="F5733" t="s">
        <v>567</v>
      </c>
      <c r="G5733" t="s">
        <v>471</v>
      </c>
      <c r="H5733" t="s">
        <v>316</v>
      </c>
      <c r="I5733" t="s">
        <v>275</v>
      </c>
      <c r="J5733" t="s">
        <v>274</v>
      </c>
      <c r="L5733" t="s">
        <v>400</v>
      </c>
      <c r="M5733" t="s">
        <v>401</v>
      </c>
      <c r="N5733" t="s">
        <v>489</v>
      </c>
    </row>
    <row r="5734" spans="1:14" hidden="1" x14ac:dyDescent="0.25">
      <c r="A5734" t="s">
        <v>241</v>
      </c>
      <c r="B5734" s="1">
        <v>45138</v>
      </c>
      <c r="C5734" t="s">
        <v>1029</v>
      </c>
      <c r="D5734" t="s">
        <v>1030</v>
      </c>
      <c r="E5734" s="4">
        <v>2490.33</v>
      </c>
      <c r="F5734" t="s">
        <v>567</v>
      </c>
      <c r="G5734" t="s">
        <v>471</v>
      </c>
      <c r="H5734" t="s">
        <v>316</v>
      </c>
      <c r="I5734" t="s">
        <v>275</v>
      </c>
      <c r="J5734" t="s">
        <v>274</v>
      </c>
      <c r="L5734" t="s">
        <v>400</v>
      </c>
      <c r="M5734" t="s">
        <v>401</v>
      </c>
      <c r="N5734" t="s">
        <v>489</v>
      </c>
    </row>
    <row r="5735" spans="1:14" hidden="1" x14ac:dyDescent="0.25">
      <c r="A5735" t="s">
        <v>241</v>
      </c>
      <c r="B5735" s="1">
        <v>45138</v>
      </c>
      <c r="C5735" t="s">
        <v>35</v>
      </c>
      <c r="D5735" t="s">
        <v>1031</v>
      </c>
      <c r="E5735" s="4">
        <v>6066.58</v>
      </c>
      <c r="F5735" t="s">
        <v>567</v>
      </c>
      <c r="G5735" t="s">
        <v>471</v>
      </c>
      <c r="H5735" t="s">
        <v>288</v>
      </c>
      <c r="I5735" t="s">
        <v>26</v>
      </c>
      <c r="J5735" t="s">
        <v>243</v>
      </c>
      <c r="L5735" t="s">
        <v>368</v>
      </c>
      <c r="M5735" t="s">
        <v>369</v>
      </c>
      <c r="N5735" t="s">
        <v>480</v>
      </c>
    </row>
    <row r="5736" spans="1:14" hidden="1" x14ac:dyDescent="0.25">
      <c r="A5736" t="s">
        <v>241</v>
      </c>
      <c r="B5736" s="1">
        <v>45138</v>
      </c>
      <c r="C5736" t="s">
        <v>27</v>
      </c>
      <c r="D5736" t="s">
        <v>1032</v>
      </c>
      <c r="E5736" s="4">
        <v>-2084245.1700000006</v>
      </c>
      <c r="F5736" t="s">
        <v>567</v>
      </c>
      <c r="G5736" t="s">
        <v>471</v>
      </c>
      <c r="H5736" t="s">
        <v>288</v>
      </c>
      <c r="I5736" t="s">
        <v>26</v>
      </c>
      <c r="J5736" t="s">
        <v>243</v>
      </c>
      <c r="L5736" t="s">
        <v>368</v>
      </c>
      <c r="M5736" t="s">
        <v>369</v>
      </c>
      <c r="N5736" t="s">
        <v>485</v>
      </c>
    </row>
    <row r="5737" spans="1:14" hidden="1" x14ac:dyDescent="0.25">
      <c r="A5737" t="s">
        <v>241</v>
      </c>
      <c r="B5737" s="1">
        <v>45138</v>
      </c>
      <c r="C5737" t="s">
        <v>1035</v>
      </c>
      <c r="D5737" t="s">
        <v>1036</v>
      </c>
      <c r="E5737" s="4">
        <v>-49728.04</v>
      </c>
      <c r="F5737" t="s">
        <v>567</v>
      </c>
      <c r="G5737" t="s">
        <v>471</v>
      </c>
      <c r="H5737" t="s">
        <v>288</v>
      </c>
      <c r="I5737" t="s">
        <v>26</v>
      </c>
      <c r="J5737" t="s">
        <v>243</v>
      </c>
      <c r="L5737" t="s">
        <v>368</v>
      </c>
      <c r="M5737" t="s">
        <v>369</v>
      </c>
      <c r="N5737" t="s">
        <v>485</v>
      </c>
    </row>
    <row r="5738" spans="1:14" hidden="1" x14ac:dyDescent="0.25">
      <c r="A5738" t="s">
        <v>241</v>
      </c>
      <c r="B5738" s="1">
        <v>45138</v>
      </c>
      <c r="C5738" t="s">
        <v>28</v>
      </c>
      <c r="D5738" t="s">
        <v>1039</v>
      </c>
      <c r="E5738" s="4">
        <v>-117594.26000000001</v>
      </c>
      <c r="F5738" t="s">
        <v>567</v>
      </c>
      <c r="G5738" t="s">
        <v>471</v>
      </c>
      <c r="H5738" t="s">
        <v>288</v>
      </c>
      <c r="I5738" t="s">
        <v>26</v>
      </c>
      <c r="J5738" t="s">
        <v>243</v>
      </c>
      <c r="L5738" t="s">
        <v>368</v>
      </c>
      <c r="M5738" t="s">
        <v>369</v>
      </c>
      <c r="N5738" t="s">
        <v>480</v>
      </c>
    </row>
    <row r="5739" spans="1:14" hidden="1" x14ac:dyDescent="0.25">
      <c r="A5739" t="s">
        <v>241</v>
      </c>
      <c r="B5739" s="1">
        <v>45138</v>
      </c>
      <c r="C5739" t="s">
        <v>29</v>
      </c>
      <c r="D5739" t="s">
        <v>1040</v>
      </c>
      <c r="E5739" s="4">
        <v>-17215.27</v>
      </c>
      <c r="F5739" t="s">
        <v>567</v>
      </c>
      <c r="G5739" t="s">
        <v>471</v>
      </c>
      <c r="H5739" t="s">
        <v>288</v>
      </c>
      <c r="I5739" t="s">
        <v>26</v>
      </c>
      <c r="J5739" t="s">
        <v>243</v>
      </c>
      <c r="L5739" t="s">
        <v>368</v>
      </c>
      <c r="M5739" t="s">
        <v>369</v>
      </c>
      <c r="N5739" t="s">
        <v>480</v>
      </c>
    </row>
    <row r="5740" spans="1:14" hidden="1" x14ac:dyDescent="0.25">
      <c r="A5740" t="s">
        <v>241</v>
      </c>
      <c r="B5740" s="1">
        <v>45138</v>
      </c>
      <c r="C5740" t="s">
        <v>1041</v>
      </c>
      <c r="D5740" t="s">
        <v>1042</v>
      </c>
      <c r="E5740" s="4">
        <v>-620</v>
      </c>
      <c r="F5740" t="s">
        <v>567</v>
      </c>
      <c r="G5740" t="s">
        <v>471</v>
      </c>
      <c r="H5740" t="s">
        <v>288</v>
      </c>
      <c r="I5740" t="s">
        <v>26</v>
      </c>
      <c r="J5740" t="s">
        <v>243</v>
      </c>
      <c r="L5740" t="s">
        <v>368</v>
      </c>
      <c r="M5740" t="s">
        <v>369</v>
      </c>
      <c r="N5740" t="s">
        <v>489</v>
      </c>
    </row>
    <row r="5741" spans="1:14" hidden="1" x14ac:dyDescent="0.25">
      <c r="A5741" t="s">
        <v>241</v>
      </c>
      <c r="B5741" s="1">
        <v>45138</v>
      </c>
      <c r="C5741" t="s">
        <v>31</v>
      </c>
      <c r="D5741" t="s">
        <v>1293</v>
      </c>
      <c r="E5741" s="4">
        <v>-14790.599999999999</v>
      </c>
      <c r="F5741" t="s">
        <v>567</v>
      </c>
      <c r="G5741" t="s">
        <v>471</v>
      </c>
      <c r="H5741" t="s">
        <v>288</v>
      </c>
      <c r="I5741" t="s">
        <v>26</v>
      </c>
      <c r="J5741" t="s">
        <v>243</v>
      </c>
      <c r="L5741" t="s">
        <v>368</v>
      </c>
      <c r="M5741" t="s">
        <v>369</v>
      </c>
      <c r="N5741" t="s">
        <v>480</v>
      </c>
    </row>
    <row r="5742" spans="1:14" hidden="1" x14ac:dyDescent="0.25">
      <c r="A5742" t="s">
        <v>241</v>
      </c>
      <c r="B5742" s="1">
        <v>45138</v>
      </c>
      <c r="C5742" t="s">
        <v>33</v>
      </c>
      <c r="D5742" t="s">
        <v>1043</v>
      </c>
      <c r="E5742" s="4">
        <v>-1759.5</v>
      </c>
      <c r="F5742" t="s">
        <v>567</v>
      </c>
      <c r="G5742" t="s">
        <v>471</v>
      </c>
      <c r="H5742" t="s">
        <v>288</v>
      </c>
      <c r="I5742" t="s">
        <v>26</v>
      </c>
      <c r="J5742" t="s">
        <v>243</v>
      </c>
      <c r="L5742" t="s">
        <v>368</v>
      </c>
      <c r="M5742" t="s">
        <v>369</v>
      </c>
      <c r="N5742" t="s">
        <v>480</v>
      </c>
    </row>
    <row r="5743" spans="1:14" hidden="1" x14ac:dyDescent="0.25">
      <c r="A5743" t="s">
        <v>241</v>
      </c>
      <c r="B5743" s="1">
        <v>45138</v>
      </c>
      <c r="C5743" t="s">
        <v>34</v>
      </c>
      <c r="D5743" t="s">
        <v>1044</v>
      </c>
      <c r="E5743" s="4">
        <v>-115969.67</v>
      </c>
      <c r="F5743" t="s">
        <v>567</v>
      </c>
      <c r="G5743" t="s">
        <v>471</v>
      </c>
      <c r="H5743" t="s">
        <v>317</v>
      </c>
      <c r="I5743" t="s">
        <v>318</v>
      </c>
      <c r="J5743" t="s">
        <v>276</v>
      </c>
      <c r="L5743" t="s">
        <v>390</v>
      </c>
      <c r="M5743" t="s">
        <v>391</v>
      </c>
      <c r="N5743" t="s">
        <v>487</v>
      </c>
    </row>
    <row r="5744" spans="1:14" hidden="1" x14ac:dyDescent="0.25">
      <c r="A5744" t="s">
        <v>241</v>
      </c>
      <c r="B5744" s="1">
        <v>45138</v>
      </c>
      <c r="C5744" t="s">
        <v>25</v>
      </c>
      <c r="D5744" t="s">
        <v>1049</v>
      </c>
      <c r="E5744" s="4">
        <v>-1101637.9400000004</v>
      </c>
      <c r="F5744" t="s">
        <v>567</v>
      </c>
      <c r="G5744" t="s">
        <v>471</v>
      </c>
      <c r="H5744" t="s">
        <v>244</v>
      </c>
      <c r="I5744" t="s">
        <v>245</v>
      </c>
      <c r="J5744" t="s">
        <v>244</v>
      </c>
      <c r="L5744" t="s">
        <v>368</v>
      </c>
      <c r="M5744" t="s">
        <v>369</v>
      </c>
      <c r="N5744" t="s">
        <v>480</v>
      </c>
    </row>
    <row r="5745" spans="1:14" hidden="1" x14ac:dyDescent="0.25">
      <c r="A5745" t="s">
        <v>241</v>
      </c>
      <c r="B5745" s="1">
        <v>45138</v>
      </c>
      <c r="C5745" t="s">
        <v>1062</v>
      </c>
      <c r="D5745" t="s">
        <v>1063</v>
      </c>
      <c r="E5745" s="4">
        <v>-0.31000000000000005</v>
      </c>
      <c r="F5745" t="s">
        <v>567</v>
      </c>
      <c r="G5745" t="s">
        <v>471</v>
      </c>
      <c r="H5745" t="s">
        <v>248</v>
      </c>
      <c r="I5745" t="s">
        <v>249</v>
      </c>
      <c r="J5745" t="s">
        <v>248</v>
      </c>
      <c r="L5745" t="s">
        <v>372</v>
      </c>
      <c r="M5745" t="s">
        <v>373</v>
      </c>
      <c r="N5745" t="s">
        <v>487</v>
      </c>
    </row>
    <row r="5746" spans="1:14" hidden="1" x14ac:dyDescent="0.25">
      <c r="A5746" t="s">
        <v>241</v>
      </c>
      <c r="B5746" s="1">
        <v>45138</v>
      </c>
      <c r="C5746" t="s">
        <v>1066</v>
      </c>
      <c r="D5746" t="s">
        <v>1067</v>
      </c>
      <c r="E5746" s="4">
        <v>-3.1699999999999338</v>
      </c>
      <c r="F5746" t="s">
        <v>567</v>
      </c>
      <c r="G5746" t="s">
        <v>471</v>
      </c>
      <c r="H5746" t="s">
        <v>248</v>
      </c>
      <c r="I5746" t="s">
        <v>249</v>
      </c>
      <c r="J5746" t="s">
        <v>248</v>
      </c>
      <c r="L5746" t="s">
        <v>372</v>
      </c>
      <c r="M5746" t="s">
        <v>373</v>
      </c>
      <c r="N5746" t="s">
        <v>487</v>
      </c>
    </row>
    <row r="5747" spans="1:14" hidden="1" x14ac:dyDescent="0.25">
      <c r="A5747" t="s">
        <v>241</v>
      </c>
      <c r="B5747" s="1">
        <v>45138</v>
      </c>
      <c r="C5747" t="s">
        <v>1068</v>
      </c>
      <c r="D5747" t="s">
        <v>1069</v>
      </c>
      <c r="E5747" s="4">
        <v>-764.09999999999957</v>
      </c>
      <c r="F5747" t="s">
        <v>567</v>
      </c>
      <c r="G5747" t="s">
        <v>471</v>
      </c>
      <c r="H5747" t="s">
        <v>248</v>
      </c>
      <c r="I5747" t="s">
        <v>249</v>
      </c>
      <c r="J5747" t="s">
        <v>248</v>
      </c>
      <c r="L5747" t="s">
        <v>372</v>
      </c>
      <c r="M5747" t="s">
        <v>373</v>
      </c>
      <c r="N5747" t="s">
        <v>487</v>
      </c>
    </row>
    <row r="5748" spans="1:14" hidden="1" x14ac:dyDescent="0.25">
      <c r="A5748" t="s">
        <v>241</v>
      </c>
      <c r="B5748" s="1">
        <v>45138</v>
      </c>
      <c r="C5748" t="s">
        <v>1168</v>
      </c>
      <c r="D5748" t="s">
        <v>1169</v>
      </c>
      <c r="E5748" s="4">
        <v>-5265.46</v>
      </c>
      <c r="F5748" t="s">
        <v>567</v>
      </c>
      <c r="G5748" t="s">
        <v>471</v>
      </c>
      <c r="H5748" t="s">
        <v>248</v>
      </c>
      <c r="I5748" t="s">
        <v>249</v>
      </c>
      <c r="J5748" t="s">
        <v>248</v>
      </c>
      <c r="L5748" t="s">
        <v>372</v>
      </c>
      <c r="M5748" t="s">
        <v>373</v>
      </c>
      <c r="N5748" t="s">
        <v>487</v>
      </c>
    </row>
    <row r="5749" spans="1:14" hidden="1" x14ac:dyDescent="0.25">
      <c r="A5749" t="s">
        <v>241</v>
      </c>
      <c r="B5749" s="1">
        <v>45138</v>
      </c>
      <c r="C5749" t="s">
        <v>1074</v>
      </c>
      <c r="D5749" t="s">
        <v>1075</v>
      </c>
      <c r="E5749" s="4">
        <v>-23.77</v>
      </c>
      <c r="F5749" t="s">
        <v>567</v>
      </c>
      <c r="G5749" t="s">
        <v>471</v>
      </c>
      <c r="H5749" t="s">
        <v>248</v>
      </c>
      <c r="I5749" t="s">
        <v>249</v>
      </c>
      <c r="J5749" t="s">
        <v>248</v>
      </c>
      <c r="L5749" t="s">
        <v>372</v>
      </c>
      <c r="M5749" t="s">
        <v>373</v>
      </c>
      <c r="N5749" t="s">
        <v>487</v>
      </c>
    </row>
    <row r="5750" spans="1:14" hidden="1" x14ac:dyDescent="0.25">
      <c r="A5750" t="s">
        <v>241</v>
      </c>
      <c r="B5750" s="1">
        <v>45138</v>
      </c>
      <c r="C5750" t="s">
        <v>1078</v>
      </c>
      <c r="D5750" t="s">
        <v>1079</v>
      </c>
      <c r="E5750" s="4">
        <v>-35</v>
      </c>
      <c r="F5750" t="s">
        <v>567</v>
      </c>
      <c r="G5750" t="s">
        <v>471</v>
      </c>
      <c r="H5750" t="s">
        <v>248</v>
      </c>
      <c r="I5750" t="s">
        <v>249</v>
      </c>
      <c r="J5750" t="s">
        <v>248</v>
      </c>
      <c r="L5750" t="s">
        <v>372</v>
      </c>
      <c r="M5750" t="s">
        <v>373</v>
      </c>
      <c r="N5750" t="s">
        <v>488</v>
      </c>
    </row>
    <row r="5751" spans="1:14" hidden="1" x14ac:dyDescent="0.25">
      <c r="A5751" t="s">
        <v>241</v>
      </c>
      <c r="B5751" s="1">
        <v>45138</v>
      </c>
      <c r="C5751" t="s">
        <v>1080</v>
      </c>
      <c r="D5751" t="s">
        <v>1081</v>
      </c>
      <c r="E5751" s="4">
        <v>-520434.85</v>
      </c>
      <c r="F5751" t="s">
        <v>567</v>
      </c>
      <c r="G5751" t="s">
        <v>471</v>
      </c>
      <c r="H5751" t="s">
        <v>317</v>
      </c>
      <c r="I5751" t="s">
        <v>318</v>
      </c>
      <c r="J5751" t="s">
        <v>276</v>
      </c>
      <c r="L5751" t="s">
        <v>372</v>
      </c>
      <c r="M5751" t="s">
        <v>373</v>
      </c>
      <c r="N5751" t="s">
        <v>487</v>
      </c>
    </row>
    <row r="5752" spans="1:14" hidden="1" x14ac:dyDescent="0.25">
      <c r="A5752" t="s">
        <v>241</v>
      </c>
      <c r="B5752" s="1">
        <v>45138</v>
      </c>
      <c r="C5752" t="s">
        <v>1082</v>
      </c>
      <c r="D5752" t="s">
        <v>1083</v>
      </c>
      <c r="E5752" s="4">
        <v>-214</v>
      </c>
      <c r="F5752" t="s">
        <v>567</v>
      </c>
      <c r="G5752" t="s">
        <v>471</v>
      </c>
      <c r="H5752" t="s">
        <v>248</v>
      </c>
      <c r="I5752" t="s">
        <v>249</v>
      </c>
      <c r="J5752" t="s">
        <v>248</v>
      </c>
      <c r="L5752" t="s">
        <v>372</v>
      </c>
      <c r="M5752" t="s">
        <v>373</v>
      </c>
      <c r="N5752" t="s">
        <v>488</v>
      </c>
    </row>
    <row r="5753" spans="1:14" hidden="1" x14ac:dyDescent="0.25">
      <c r="A5753" t="s">
        <v>241</v>
      </c>
      <c r="B5753" s="1">
        <v>45138</v>
      </c>
      <c r="C5753" t="s">
        <v>1172</v>
      </c>
      <c r="D5753" t="s">
        <v>1173</v>
      </c>
      <c r="E5753" s="4">
        <v>-113462.67000000001</v>
      </c>
      <c r="F5753" t="s">
        <v>567</v>
      </c>
      <c r="G5753" t="s">
        <v>471</v>
      </c>
      <c r="H5753" t="s">
        <v>291</v>
      </c>
      <c r="I5753" t="s">
        <v>292</v>
      </c>
      <c r="J5753" t="s">
        <v>251</v>
      </c>
      <c r="L5753" t="s">
        <v>372</v>
      </c>
      <c r="M5753" t="s">
        <v>373</v>
      </c>
      <c r="N5753" t="s">
        <v>487</v>
      </c>
    </row>
    <row r="5754" spans="1:14" hidden="1" x14ac:dyDescent="0.25">
      <c r="A5754" t="s">
        <v>241</v>
      </c>
      <c r="B5754" s="1">
        <v>45138</v>
      </c>
      <c r="C5754" t="s">
        <v>1322</v>
      </c>
      <c r="D5754" t="s">
        <v>1323</v>
      </c>
      <c r="E5754" s="4">
        <v>-237.19999999999993</v>
      </c>
      <c r="F5754" t="s">
        <v>567</v>
      </c>
      <c r="G5754" t="s">
        <v>471</v>
      </c>
      <c r="H5754" t="s">
        <v>291</v>
      </c>
      <c r="I5754" t="s">
        <v>292</v>
      </c>
      <c r="J5754" t="s">
        <v>251</v>
      </c>
      <c r="L5754" t="s">
        <v>372</v>
      </c>
      <c r="M5754" t="s">
        <v>373</v>
      </c>
      <c r="N5754" t="s">
        <v>489</v>
      </c>
    </row>
    <row r="5755" spans="1:14" hidden="1" x14ac:dyDescent="0.25">
      <c r="A5755" t="s">
        <v>241</v>
      </c>
      <c r="B5755" s="1">
        <v>45138</v>
      </c>
      <c r="C5755" t="s">
        <v>1101</v>
      </c>
      <c r="D5755" t="s">
        <v>1102</v>
      </c>
      <c r="E5755" s="4">
        <v>-15394.42</v>
      </c>
      <c r="F5755" t="s">
        <v>567</v>
      </c>
      <c r="G5755" t="s">
        <v>471</v>
      </c>
      <c r="H5755" t="s">
        <v>316</v>
      </c>
      <c r="I5755" t="s">
        <v>275</v>
      </c>
      <c r="J5755" t="s">
        <v>274</v>
      </c>
      <c r="L5755" t="s">
        <v>398</v>
      </c>
      <c r="M5755" t="s">
        <v>399</v>
      </c>
      <c r="N5755" t="s">
        <v>477</v>
      </c>
    </row>
    <row r="5756" spans="1:14" hidden="1" x14ac:dyDescent="0.25">
      <c r="A5756" t="s">
        <v>241</v>
      </c>
      <c r="B5756" s="1">
        <v>45138</v>
      </c>
      <c r="C5756" t="s">
        <v>570</v>
      </c>
      <c r="D5756" t="s">
        <v>571</v>
      </c>
      <c r="E5756" s="4">
        <v>10000</v>
      </c>
      <c r="F5756" t="s">
        <v>567</v>
      </c>
      <c r="G5756" t="s">
        <v>511</v>
      </c>
      <c r="H5756" t="s">
        <v>514</v>
      </c>
      <c r="I5756" t="s">
        <v>417</v>
      </c>
      <c r="J5756" t="s">
        <v>572</v>
      </c>
      <c r="L5756" t="s">
        <v>514</v>
      </c>
      <c r="M5756" t="s">
        <v>417</v>
      </c>
      <c r="N5756" t="s">
        <v>573</v>
      </c>
    </row>
    <row r="5757" spans="1:14" hidden="1" x14ac:dyDescent="0.25">
      <c r="A5757" t="s">
        <v>241</v>
      </c>
      <c r="B5757" s="1">
        <v>45138</v>
      </c>
      <c r="C5757" t="s">
        <v>576</v>
      </c>
      <c r="D5757" t="s">
        <v>577</v>
      </c>
      <c r="E5757" s="4">
        <v>17743</v>
      </c>
      <c r="F5757" t="s">
        <v>567</v>
      </c>
      <c r="G5757" t="s">
        <v>511</v>
      </c>
      <c r="H5757" t="s">
        <v>514</v>
      </c>
      <c r="I5757" t="s">
        <v>417</v>
      </c>
      <c r="J5757" t="s">
        <v>572</v>
      </c>
      <c r="L5757" t="s">
        <v>514</v>
      </c>
      <c r="M5757" t="s">
        <v>417</v>
      </c>
      <c r="N5757" t="s">
        <v>573</v>
      </c>
    </row>
    <row r="5758" spans="1:14" hidden="1" x14ac:dyDescent="0.25">
      <c r="A5758" t="s">
        <v>241</v>
      </c>
      <c r="B5758" s="1">
        <v>45138</v>
      </c>
      <c r="C5758" t="s">
        <v>580</v>
      </c>
      <c r="D5758" t="s">
        <v>581</v>
      </c>
      <c r="E5758" s="4">
        <v>91759.31</v>
      </c>
      <c r="F5758" t="s">
        <v>567</v>
      </c>
      <c r="G5758" t="s">
        <v>511</v>
      </c>
      <c r="H5758" t="s">
        <v>514</v>
      </c>
      <c r="I5758" t="s">
        <v>417</v>
      </c>
      <c r="J5758" t="s">
        <v>572</v>
      </c>
      <c r="L5758" t="s">
        <v>514</v>
      </c>
      <c r="M5758" t="s">
        <v>417</v>
      </c>
      <c r="N5758" t="s">
        <v>573</v>
      </c>
    </row>
    <row r="5759" spans="1:14" hidden="1" x14ac:dyDescent="0.25">
      <c r="A5759" t="s">
        <v>241</v>
      </c>
      <c r="B5759" s="1">
        <v>45138</v>
      </c>
      <c r="C5759" t="s">
        <v>588</v>
      </c>
      <c r="D5759" t="s">
        <v>589</v>
      </c>
      <c r="E5759" s="4">
        <v>80910.75</v>
      </c>
      <c r="F5759" t="s">
        <v>567</v>
      </c>
      <c r="G5759" t="s">
        <v>511</v>
      </c>
      <c r="H5759" t="s">
        <v>514</v>
      </c>
      <c r="I5759" t="s">
        <v>417</v>
      </c>
      <c r="J5759" t="s">
        <v>572</v>
      </c>
      <c r="L5759" t="s">
        <v>514</v>
      </c>
      <c r="M5759" t="s">
        <v>417</v>
      </c>
      <c r="N5759" t="s">
        <v>573</v>
      </c>
    </row>
    <row r="5760" spans="1:14" hidden="1" x14ac:dyDescent="0.25">
      <c r="A5760" t="s">
        <v>241</v>
      </c>
      <c r="B5760" s="1">
        <v>45138</v>
      </c>
      <c r="C5760" t="s">
        <v>592</v>
      </c>
      <c r="D5760" t="s">
        <v>593</v>
      </c>
      <c r="E5760" s="4">
        <v>87545.25</v>
      </c>
      <c r="F5760" t="s">
        <v>567</v>
      </c>
      <c r="G5760" t="s">
        <v>511</v>
      </c>
      <c r="H5760" t="s">
        <v>518</v>
      </c>
      <c r="I5760" t="s">
        <v>419</v>
      </c>
      <c r="J5760" t="s">
        <v>594</v>
      </c>
      <c r="L5760" t="s">
        <v>518</v>
      </c>
      <c r="M5760" t="s">
        <v>419</v>
      </c>
      <c r="N5760" t="s">
        <v>573</v>
      </c>
    </row>
    <row r="5761" spans="1:14" hidden="1" x14ac:dyDescent="0.25">
      <c r="A5761" t="s">
        <v>241</v>
      </c>
      <c r="B5761" s="1">
        <v>45138</v>
      </c>
      <c r="C5761" t="s">
        <v>597</v>
      </c>
      <c r="D5761" t="s">
        <v>598</v>
      </c>
      <c r="E5761" s="4">
        <v>693957.03</v>
      </c>
      <c r="F5761" t="s">
        <v>567</v>
      </c>
      <c r="G5761" t="s">
        <v>511</v>
      </c>
      <c r="H5761" t="s">
        <v>518</v>
      </c>
      <c r="I5761" t="s">
        <v>419</v>
      </c>
      <c r="J5761" t="s">
        <v>594</v>
      </c>
      <c r="L5761" t="s">
        <v>518</v>
      </c>
      <c r="M5761" t="s">
        <v>419</v>
      </c>
      <c r="N5761" t="s">
        <v>573</v>
      </c>
    </row>
    <row r="5762" spans="1:14" hidden="1" x14ac:dyDescent="0.25">
      <c r="A5762" t="s">
        <v>241</v>
      </c>
      <c r="B5762" s="1">
        <v>45138</v>
      </c>
      <c r="C5762" t="s">
        <v>601</v>
      </c>
      <c r="D5762" t="s">
        <v>602</v>
      </c>
      <c r="E5762" s="4">
        <v>164051.22999999998</v>
      </c>
      <c r="F5762" t="s">
        <v>567</v>
      </c>
      <c r="G5762" t="s">
        <v>511</v>
      </c>
      <c r="H5762" t="s">
        <v>518</v>
      </c>
      <c r="I5762" t="s">
        <v>419</v>
      </c>
      <c r="J5762" t="s">
        <v>594</v>
      </c>
      <c r="L5762" t="s">
        <v>518</v>
      </c>
      <c r="M5762" t="s">
        <v>419</v>
      </c>
      <c r="N5762" t="s">
        <v>573</v>
      </c>
    </row>
    <row r="5763" spans="1:14" hidden="1" x14ac:dyDescent="0.25">
      <c r="A5763" t="s">
        <v>241</v>
      </c>
      <c r="B5763" s="1">
        <v>45138</v>
      </c>
      <c r="C5763" t="s">
        <v>605</v>
      </c>
      <c r="D5763" t="s">
        <v>606</v>
      </c>
      <c r="E5763" s="4">
        <v>204582.74</v>
      </c>
      <c r="F5763" t="s">
        <v>567</v>
      </c>
      <c r="G5763" t="s">
        <v>511</v>
      </c>
      <c r="H5763" t="s">
        <v>518</v>
      </c>
      <c r="I5763" t="s">
        <v>419</v>
      </c>
      <c r="J5763" t="s">
        <v>594</v>
      </c>
      <c r="L5763" t="s">
        <v>518</v>
      </c>
      <c r="M5763" t="s">
        <v>419</v>
      </c>
      <c r="N5763" t="s">
        <v>573</v>
      </c>
    </row>
    <row r="5764" spans="1:14" hidden="1" x14ac:dyDescent="0.25">
      <c r="A5764" t="s">
        <v>241</v>
      </c>
      <c r="B5764" s="1">
        <v>45138</v>
      </c>
      <c r="C5764" t="s">
        <v>1334</v>
      </c>
      <c r="D5764" t="s">
        <v>1335</v>
      </c>
      <c r="E5764" s="4">
        <v>21771</v>
      </c>
      <c r="F5764" t="s">
        <v>567</v>
      </c>
      <c r="G5764" t="s">
        <v>511</v>
      </c>
      <c r="H5764" t="s">
        <v>518</v>
      </c>
      <c r="I5764" t="s">
        <v>419</v>
      </c>
      <c r="J5764" t="s">
        <v>594</v>
      </c>
      <c r="L5764" t="s">
        <v>518</v>
      </c>
      <c r="M5764" t="s">
        <v>419</v>
      </c>
      <c r="N5764" t="s">
        <v>573</v>
      </c>
    </row>
    <row r="5765" spans="1:14" hidden="1" x14ac:dyDescent="0.25">
      <c r="A5765" t="s">
        <v>241</v>
      </c>
      <c r="B5765" s="1">
        <v>45138</v>
      </c>
      <c r="C5765" t="s">
        <v>611</v>
      </c>
      <c r="D5765" t="s">
        <v>612</v>
      </c>
      <c r="E5765" s="4">
        <v>275028.55000000005</v>
      </c>
      <c r="F5765" t="s">
        <v>567</v>
      </c>
      <c r="G5765" t="s">
        <v>511</v>
      </c>
      <c r="H5765" t="s">
        <v>518</v>
      </c>
      <c r="I5765" t="s">
        <v>419</v>
      </c>
      <c r="J5765" t="s">
        <v>594</v>
      </c>
      <c r="L5765" t="s">
        <v>518</v>
      </c>
      <c r="M5765" t="s">
        <v>419</v>
      </c>
      <c r="N5765" t="s">
        <v>573</v>
      </c>
    </row>
    <row r="5766" spans="1:14" hidden="1" x14ac:dyDescent="0.25">
      <c r="A5766" t="s">
        <v>241</v>
      </c>
      <c r="B5766" s="1">
        <v>45138</v>
      </c>
      <c r="C5766" t="s">
        <v>617</v>
      </c>
      <c r="D5766" t="s">
        <v>618</v>
      </c>
      <c r="E5766" s="4">
        <v>95523.29</v>
      </c>
      <c r="F5766" t="s">
        <v>567</v>
      </c>
      <c r="G5766" t="s">
        <v>511</v>
      </c>
      <c r="H5766" t="s">
        <v>518</v>
      </c>
      <c r="I5766" t="s">
        <v>419</v>
      </c>
      <c r="J5766" t="s">
        <v>594</v>
      </c>
      <c r="L5766" t="s">
        <v>518</v>
      </c>
      <c r="M5766" t="s">
        <v>419</v>
      </c>
      <c r="N5766" t="s">
        <v>573</v>
      </c>
    </row>
    <row r="5767" spans="1:14" hidden="1" x14ac:dyDescent="0.25">
      <c r="A5767" t="s">
        <v>241</v>
      </c>
      <c r="B5767" s="1">
        <v>45138</v>
      </c>
      <c r="C5767" t="s">
        <v>621</v>
      </c>
      <c r="D5767" t="s">
        <v>622</v>
      </c>
      <c r="E5767" s="4">
        <v>16409.09</v>
      </c>
      <c r="F5767" t="s">
        <v>567</v>
      </c>
      <c r="G5767" t="s">
        <v>511</v>
      </c>
      <c r="H5767" t="s">
        <v>518</v>
      </c>
      <c r="I5767" t="s">
        <v>419</v>
      </c>
      <c r="J5767" t="s">
        <v>594</v>
      </c>
      <c r="L5767" t="s">
        <v>518</v>
      </c>
      <c r="M5767" t="s">
        <v>419</v>
      </c>
      <c r="N5767" t="s">
        <v>573</v>
      </c>
    </row>
    <row r="5768" spans="1:14" hidden="1" x14ac:dyDescent="0.25">
      <c r="A5768" t="s">
        <v>241</v>
      </c>
      <c r="B5768" s="1">
        <v>45138</v>
      </c>
      <c r="C5768" t="s">
        <v>625</v>
      </c>
      <c r="D5768" t="s">
        <v>626</v>
      </c>
      <c r="E5768" s="4">
        <v>102935.11000000002</v>
      </c>
      <c r="F5768" t="s">
        <v>567</v>
      </c>
      <c r="G5768" t="s">
        <v>511</v>
      </c>
      <c r="H5768" t="s">
        <v>518</v>
      </c>
      <c r="I5768" t="s">
        <v>419</v>
      </c>
      <c r="J5768" t="s">
        <v>594</v>
      </c>
      <c r="L5768" t="s">
        <v>518</v>
      </c>
      <c r="M5768" t="s">
        <v>419</v>
      </c>
      <c r="N5768" t="s">
        <v>573</v>
      </c>
    </row>
    <row r="5769" spans="1:14" hidden="1" x14ac:dyDescent="0.25">
      <c r="A5769" t="s">
        <v>241</v>
      </c>
      <c r="B5769" s="1">
        <v>45138</v>
      </c>
      <c r="C5769" t="s">
        <v>629</v>
      </c>
      <c r="D5769" t="s">
        <v>630</v>
      </c>
      <c r="E5769" s="4">
        <v>1760</v>
      </c>
      <c r="F5769" t="s">
        <v>567</v>
      </c>
      <c r="G5769" t="s">
        <v>511</v>
      </c>
      <c r="H5769" t="s">
        <v>518</v>
      </c>
      <c r="I5769" t="s">
        <v>419</v>
      </c>
      <c r="J5769" t="s">
        <v>594</v>
      </c>
      <c r="L5769" t="s">
        <v>518</v>
      </c>
      <c r="M5769" t="s">
        <v>419</v>
      </c>
      <c r="N5769" t="s">
        <v>573</v>
      </c>
    </row>
    <row r="5770" spans="1:14" hidden="1" x14ac:dyDescent="0.25">
      <c r="A5770" t="s">
        <v>241</v>
      </c>
      <c r="B5770" s="1">
        <v>45138</v>
      </c>
      <c r="C5770" t="s">
        <v>48</v>
      </c>
      <c r="D5770" t="s">
        <v>49</v>
      </c>
      <c r="E5770" s="4">
        <v>340</v>
      </c>
      <c r="F5770" t="s">
        <v>567</v>
      </c>
      <c r="G5770" t="s">
        <v>511</v>
      </c>
      <c r="H5770" t="s">
        <v>336</v>
      </c>
      <c r="I5770" t="s">
        <v>337</v>
      </c>
      <c r="J5770" t="s">
        <v>639</v>
      </c>
      <c r="L5770" t="s">
        <v>336</v>
      </c>
      <c r="M5770" t="s">
        <v>337</v>
      </c>
      <c r="N5770" t="s">
        <v>573</v>
      </c>
    </row>
    <row r="5771" spans="1:14" hidden="1" x14ac:dyDescent="0.25">
      <c r="A5771" t="s">
        <v>241</v>
      </c>
      <c r="B5771" s="1">
        <v>45138</v>
      </c>
      <c r="C5771" t="s">
        <v>53</v>
      </c>
      <c r="D5771" t="s">
        <v>54</v>
      </c>
      <c r="E5771" s="4">
        <v>2500</v>
      </c>
      <c r="F5771" t="s">
        <v>567</v>
      </c>
      <c r="G5771" t="s">
        <v>511</v>
      </c>
      <c r="H5771" t="s">
        <v>336</v>
      </c>
      <c r="I5771" t="s">
        <v>337</v>
      </c>
      <c r="J5771" t="s">
        <v>639</v>
      </c>
      <c r="L5771" t="s">
        <v>336</v>
      </c>
      <c r="M5771" t="s">
        <v>337</v>
      </c>
      <c r="N5771" t="s">
        <v>573</v>
      </c>
    </row>
    <row r="5772" spans="1:14" hidden="1" x14ac:dyDescent="0.25">
      <c r="A5772" t="s">
        <v>241</v>
      </c>
      <c r="B5772" s="1">
        <v>45138</v>
      </c>
      <c r="C5772" t="s">
        <v>57</v>
      </c>
      <c r="D5772" t="s">
        <v>58</v>
      </c>
      <c r="E5772" s="4">
        <v>250</v>
      </c>
      <c r="F5772" t="s">
        <v>567</v>
      </c>
      <c r="G5772" t="s">
        <v>511</v>
      </c>
      <c r="H5772" t="s">
        <v>336</v>
      </c>
      <c r="I5772" t="s">
        <v>337</v>
      </c>
      <c r="J5772" t="s">
        <v>639</v>
      </c>
      <c r="L5772" t="s">
        <v>336</v>
      </c>
      <c r="M5772" t="s">
        <v>337</v>
      </c>
      <c r="N5772" t="s">
        <v>573</v>
      </c>
    </row>
    <row r="5773" spans="1:14" hidden="1" x14ac:dyDescent="0.25">
      <c r="A5773" t="s">
        <v>241</v>
      </c>
      <c r="B5773" s="1">
        <v>45138</v>
      </c>
      <c r="C5773" t="s">
        <v>61</v>
      </c>
      <c r="D5773" t="s">
        <v>62</v>
      </c>
      <c r="E5773" s="4">
        <v>997500</v>
      </c>
      <c r="F5773" t="s">
        <v>567</v>
      </c>
      <c r="G5773" t="s">
        <v>511</v>
      </c>
      <c r="H5773" t="s">
        <v>336</v>
      </c>
      <c r="I5773" t="s">
        <v>337</v>
      </c>
      <c r="J5773" t="s">
        <v>639</v>
      </c>
      <c r="L5773" t="s">
        <v>336</v>
      </c>
      <c r="M5773" t="s">
        <v>337</v>
      </c>
      <c r="N5773" t="s">
        <v>573</v>
      </c>
    </row>
    <row r="5774" spans="1:14" hidden="1" x14ac:dyDescent="0.25">
      <c r="A5774" t="s">
        <v>241</v>
      </c>
      <c r="B5774" s="1">
        <v>45138</v>
      </c>
      <c r="C5774" t="s">
        <v>64</v>
      </c>
      <c r="D5774" t="s">
        <v>65</v>
      </c>
      <c r="E5774" s="4">
        <v>16915.2</v>
      </c>
      <c r="F5774" t="s">
        <v>567</v>
      </c>
      <c r="G5774" t="s">
        <v>511</v>
      </c>
      <c r="H5774" t="s">
        <v>336</v>
      </c>
      <c r="I5774" t="s">
        <v>337</v>
      </c>
      <c r="J5774" t="s">
        <v>639</v>
      </c>
      <c r="L5774" t="s">
        <v>336</v>
      </c>
      <c r="M5774" t="s">
        <v>337</v>
      </c>
      <c r="N5774" t="s">
        <v>573</v>
      </c>
    </row>
    <row r="5775" spans="1:14" hidden="1" x14ac:dyDescent="0.25">
      <c r="A5775" t="s">
        <v>241</v>
      </c>
      <c r="B5775" s="1">
        <v>45138</v>
      </c>
      <c r="C5775" t="s">
        <v>66</v>
      </c>
      <c r="D5775" t="s">
        <v>67</v>
      </c>
      <c r="E5775" s="4">
        <v>182485.84999999998</v>
      </c>
      <c r="F5775" t="s">
        <v>567</v>
      </c>
      <c r="G5775" t="s">
        <v>511</v>
      </c>
      <c r="H5775" t="s">
        <v>336</v>
      </c>
      <c r="I5775" t="s">
        <v>337</v>
      </c>
      <c r="J5775" t="s">
        <v>639</v>
      </c>
      <c r="L5775" t="s">
        <v>336</v>
      </c>
      <c r="M5775" t="s">
        <v>337</v>
      </c>
      <c r="N5775" t="s">
        <v>573</v>
      </c>
    </row>
    <row r="5776" spans="1:14" hidden="1" x14ac:dyDescent="0.25">
      <c r="A5776" t="s">
        <v>241</v>
      </c>
      <c r="B5776" s="1">
        <v>45138</v>
      </c>
      <c r="C5776" t="s">
        <v>139</v>
      </c>
      <c r="D5776" t="s">
        <v>654</v>
      </c>
      <c r="E5776" s="4">
        <v>883958.85</v>
      </c>
      <c r="F5776" t="s">
        <v>567</v>
      </c>
      <c r="G5776" t="s">
        <v>511</v>
      </c>
      <c r="H5776" t="s">
        <v>338</v>
      </c>
      <c r="I5776" t="s">
        <v>136</v>
      </c>
      <c r="J5776" t="s">
        <v>655</v>
      </c>
      <c r="L5776" t="s">
        <v>338</v>
      </c>
      <c r="M5776" t="s">
        <v>136</v>
      </c>
      <c r="N5776" t="s">
        <v>573</v>
      </c>
    </row>
    <row r="5777" spans="1:14" hidden="1" x14ac:dyDescent="0.25">
      <c r="A5777" t="s">
        <v>241</v>
      </c>
      <c r="B5777" s="1">
        <v>45138</v>
      </c>
      <c r="C5777" t="s">
        <v>143</v>
      </c>
      <c r="D5777" t="s">
        <v>662</v>
      </c>
      <c r="E5777" s="4">
        <v>660483.18000000005</v>
      </c>
      <c r="F5777" t="s">
        <v>567</v>
      </c>
      <c r="G5777" t="s">
        <v>511</v>
      </c>
      <c r="H5777" t="s">
        <v>338</v>
      </c>
      <c r="I5777" t="s">
        <v>136</v>
      </c>
      <c r="J5777" t="s">
        <v>655</v>
      </c>
      <c r="L5777" t="s">
        <v>338</v>
      </c>
      <c r="M5777" t="s">
        <v>136</v>
      </c>
      <c r="N5777" t="s">
        <v>573</v>
      </c>
    </row>
    <row r="5778" spans="1:14" hidden="1" x14ac:dyDescent="0.25">
      <c r="A5778" t="s">
        <v>241</v>
      </c>
      <c r="B5778" s="1">
        <v>45138</v>
      </c>
      <c r="C5778" t="s">
        <v>665</v>
      </c>
      <c r="D5778" t="s">
        <v>666</v>
      </c>
      <c r="E5778" s="4">
        <v>682627.46999999275</v>
      </c>
      <c r="F5778" t="s">
        <v>567</v>
      </c>
      <c r="G5778" t="s">
        <v>511</v>
      </c>
      <c r="H5778" t="s">
        <v>340</v>
      </c>
      <c r="I5778" t="s">
        <v>341</v>
      </c>
      <c r="J5778" t="s">
        <v>667</v>
      </c>
      <c r="L5778" t="s">
        <v>340</v>
      </c>
      <c r="M5778" t="s">
        <v>341</v>
      </c>
      <c r="N5778" t="s">
        <v>573</v>
      </c>
    </row>
    <row r="5779" spans="1:14" hidden="1" x14ac:dyDescent="0.25">
      <c r="A5779" t="s">
        <v>241</v>
      </c>
      <c r="B5779" s="1">
        <v>45138</v>
      </c>
      <c r="C5779" t="s">
        <v>670</v>
      </c>
      <c r="D5779" t="s">
        <v>671</v>
      </c>
      <c r="E5779" s="4">
        <v>7172.7900000000227</v>
      </c>
      <c r="F5779" t="s">
        <v>567</v>
      </c>
      <c r="G5779" t="s">
        <v>511</v>
      </c>
      <c r="H5779" t="s">
        <v>340</v>
      </c>
      <c r="I5779" t="s">
        <v>341</v>
      </c>
      <c r="J5779" t="s">
        <v>667</v>
      </c>
      <c r="L5779" t="s">
        <v>340</v>
      </c>
      <c r="M5779" t="s">
        <v>341</v>
      </c>
      <c r="N5779" t="s">
        <v>573</v>
      </c>
    </row>
    <row r="5780" spans="1:14" hidden="1" x14ac:dyDescent="0.25">
      <c r="A5780" t="s">
        <v>241</v>
      </c>
      <c r="B5780" s="1">
        <v>45138</v>
      </c>
      <c r="C5780" t="s">
        <v>674</v>
      </c>
      <c r="D5780" t="s">
        <v>675</v>
      </c>
      <c r="E5780" s="4">
        <v>46680.999999999942</v>
      </c>
      <c r="F5780" t="s">
        <v>567</v>
      </c>
      <c r="G5780" t="s">
        <v>511</v>
      </c>
      <c r="H5780" t="s">
        <v>340</v>
      </c>
      <c r="I5780" t="s">
        <v>341</v>
      </c>
      <c r="J5780" t="s">
        <v>667</v>
      </c>
      <c r="L5780" t="s">
        <v>340</v>
      </c>
      <c r="M5780" t="s">
        <v>341</v>
      </c>
      <c r="N5780" t="s">
        <v>573</v>
      </c>
    </row>
    <row r="5781" spans="1:14" hidden="1" x14ac:dyDescent="0.25">
      <c r="A5781" t="s">
        <v>241</v>
      </c>
      <c r="B5781" s="1">
        <v>45138</v>
      </c>
      <c r="C5781" t="s">
        <v>687</v>
      </c>
      <c r="D5781" t="s">
        <v>688</v>
      </c>
      <c r="E5781" s="4">
        <v>377.19</v>
      </c>
      <c r="F5781" t="s">
        <v>567</v>
      </c>
      <c r="G5781" t="s">
        <v>511</v>
      </c>
      <c r="H5781" t="s">
        <v>355</v>
      </c>
      <c r="I5781" t="s">
        <v>356</v>
      </c>
      <c r="J5781" t="s">
        <v>689</v>
      </c>
      <c r="L5781" t="s">
        <v>355</v>
      </c>
      <c r="M5781" t="s">
        <v>427</v>
      </c>
      <c r="N5781" t="s">
        <v>573</v>
      </c>
    </row>
    <row r="5782" spans="1:14" hidden="1" x14ac:dyDescent="0.25">
      <c r="A5782" t="s">
        <v>241</v>
      </c>
      <c r="B5782" s="1">
        <v>45138</v>
      </c>
      <c r="C5782" t="s">
        <v>1184</v>
      </c>
      <c r="D5782" t="s">
        <v>1185</v>
      </c>
      <c r="E5782" s="4">
        <v>153417.74</v>
      </c>
      <c r="F5782" t="s">
        <v>567</v>
      </c>
      <c r="G5782" t="s">
        <v>511</v>
      </c>
      <c r="H5782" t="s">
        <v>355</v>
      </c>
      <c r="I5782" t="s">
        <v>356</v>
      </c>
      <c r="J5782" t="s">
        <v>689</v>
      </c>
      <c r="L5782" t="s">
        <v>355</v>
      </c>
      <c r="M5782" t="s">
        <v>427</v>
      </c>
      <c r="N5782" t="s">
        <v>573</v>
      </c>
    </row>
    <row r="5783" spans="1:14" hidden="1" x14ac:dyDescent="0.25">
      <c r="A5783" t="s">
        <v>241</v>
      </c>
      <c r="B5783" s="1">
        <v>45138</v>
      </c>
      <c r="C5783" t="s">
        <v>700</v>
      </c>
      <c r="D5783" t="s">
        <v>701</v>
      </c>
      <c r="E5783" s="4">
        <v>10732.319999999998</v>
      </c>
      <c r="F5783" t="s">
        <v>567</v>
      </c>
      <c r="G5783" t="s">
        <v>511</v>
      </c>
      <c r="H5783" t="s">
        <v>355</v>
      </c>
      <c r="I5783" t="s">
        <v>356</v>
      </c>
      <c r="J5783" t="s">
        <v>689</v>
      </c>
      <c r="L5783" t="s">
        <v>355</v>
      </c>
      <c r="M5783" t="s">
        <v>427</v>
      </c>
      <c r="N5783" t="s">
        <v>573</v>
      </c>
    </row>
    <row r="5784" spans="1:14" hidden="1" x14ac:dyDescent="0.25">
      <c r="A5784" t="s">
        <v>241</v>
      </c>
      <c r="B5784" s="1">
        <v>45138</v>
      </c>
      <c r="C5784" t="s">
        <v>710</v>
      </c>
      <c r="D5784" t="s">
        <v>711</v>
      </c>
      <c r="E5784" s="4">
        <v>38287.910000000003</v>
      </c>
      <c r="F5784" t="s">
        <v>567</v>
      </c>
      <c r="G5784" t="s">
        <v>511</v>
      </c>
      <c r="H5784" t="s">
        <v>355</v>
      </c>
      <c r="I5784" t="s">
        <v>356</v>
      </c>
      <c r="J5784" t="s">
        <v>689</v>
      </c>
      <c r="L5784" t="s">
        <v>355</v>
      </c>
      <c r="M5784" t="s">
        <v>427</v>
      </c>
      <c r="N5784" t="s">
        <v>573</v>
      </c>
    </row>
    <row r="5785" spans="1:14" hidden="1" x14ac:dyDescent="0.25">
      <c r="A5785" t="s">
        <v>241</v>
      </c>
      <c r="B5785" s="1">
        <v>45138</v>
      </c>
      <c r="C5785" t="s">
        <v>1186</v>
      </c>
      <c r="D5785" t="s">
        <v>1187</v>
      </c>
      <c r="E5785" s="4">
        <v>1430</v>
      </c>
      <c r="F5785" t="s">
        <v>567</v>
      </c>
      <c r="G5785" t="s">
        <v>511</v>
      </c>
      <c r="H5785" t="s">
        <v>355</v>
      </c>
      <c r="I5785" t="s">
        <v>356</v>
      </c>
      <c r="J5785" t="s">
        <v>689</v>
      </c>
      <c r="L5785" t="s">
        <v>355</v>
      </c>
      <c r="M5785" t="s">
        <v>427</v>
      </c>
      <c r="N5785" t="s">
        <v>573</v>
      </c>
    </row>
    <row r="5786" spans="1:14" hidden="1" x14ac:dyDescent="0.25">
      <c r="A5786" t="s">
        <v>241</v>
      </c>
      <c r="B5786" s="1">
        <v>45138</v>
      </c>
      <c r="C5786" t="s">
        <v>723</v>
      </c>
      <c r="D5786" t="s">
        <v>724</v>
      </c>
      <c r="E5786" s="4">
        <v>48158.690000000017</v>
      </c>
      <c r="F5786" t="s">
        <v>567</v>
      </c>
      <c r="G5786" t="s">
        <v>511</v>
      </c>
      <c r="H5786" t="s">
        <v>345</v>
      </c>
      <c r="I5786" t="s">
        <v>346</v>
      </c>
      <c r="J5786" t="s">
        <v>725</v>
      </c>
      <c r="L5786" t="s">
        <v>342</v>
      </c>
      <c r="M5786" t="s">
        <v>346</v>
      </c>
      <c r="N5786" t="s">
        <v>573</v>
      </c>
    </row>
    <row r="5787" spans="1:14" hidden="1" x14ac:dyDescent="0.25">
      <c r="A5787" t="s">
        <v>241</v>
      </c>
      <c r="B5787" s="1">
        <v>45138</v>
      </c>
      <c r="C5787" t="s">
        <v>728</v>
      </c>
      <c r="D5787" t="s">
        <v>729</v>
      </c>
      <c r="E5787" s="4">
        <v>2796.9300000000658</v>
      </c>
      <c r="F5787" t="s">
        <v>567</v>
      </c>
      <c r="G5787" t="s">
        <v>511</v>
      </c>
      <c r="H5787" t="s">
        <v>345</v>
      </c>
      <c r="I5787" t="s">
        <v>346</v>
      </c>
      <c r="J5787" t="s">
        <v>684</v>
      </c>
      <c r="L5787" t="s">
        <v>345</v>
      </c>
      <c r="M5787" t="s">
        <v>346</v>
      </c>
      <c r="N5787" t="s">
        <v>573</v>
      </c>
    </row>
    <row r="5788" spans="1:14" hidden="1" x14ac:dyDescent="0.25">
      <c r="A5788" t="s">
        <v>241</v>
      </c>
      <c r="B5788" s="1">
        <v>45138</v>
      </c>
      <c r="C5788" t="s">
        <v>736</v>
      </c>
      <c r="D5788" t="s">
        <v>737</v>
      </c>
      <c r="E5788" s="4">
        <v>127781.3</v>
      </c>
      <c r="F5788" t="s">
        <v>567</v>
      </c>
      <c r="G5788" t="s">
        <v>511</v>
      </c>
      <c r="H5788" t="s">
        <v>345</v>
      </c>
      <c r="I5788" t="s">
        <v>346</v>
      </c>
      <c r="J5788" t="s">
        <v>684</v>
      </c>
      <c r="L5788" t="s">
        <v>345</v>
      </c>
      <c r="M5788" t="s">
        <v>346</v>
      </c>
      <c r="N5788" t="s">
        <v>573</v>
      </c>
    </row>
    <row r="5789" spans="1:14" hidden="1" x14ac:dyDescent="0.25">
      <c r="A5789" t="s">
        <v>241</v>
      </c>
      <c r="B5789" s="1">
        <v>45138</v>
      </c>
      <c r="C5789" t="s">
        <v>740</v>
      </c>
      <c r="D5789" t="s">
        <v>741</v>
      </c>
      <c r="E5789" s="4">
        <v>418.92000000005555</v>
      </c>
      <c r="F5789" t="s">
        <v>567</v>
      </c>
      <c r="G5789" t="s">
        <v>511</v>
      </c>
      <c r="H5789" t="s">
        <v>345</v>
      </c>
      <c r="I5789" t="s">
        <v>346</v>
      </c>
      <c r="J5789" t="s">
        <v>684</v>
      </c>
      <c r="L5789" t="s">
        <v>345</v>
      </c>
      <c r="M5789" t="s">
        <v>346</v>
      </c>
      <c r="N5789" t="s">
        <v>573</v>
      </c>
    </row>
    <row r="5790" spans="1:14" hidden="1" x14ac:dyDescent="0.25">
      <c r="A5790" t="s">
        <v>241</v>
      </c>
      <c r="B5790" s="1">
        <v>45138</v>
      </c>
      <c r="C5790" t="s">
        <v>749</v>
      </c>
      <c r="D5790" t="s">
        <v>750</v>
      </c>
      <c r="E5790" s="4">
        <v>1874.770000000015</v>
      </c>
      <c r="F5790" t="s">
        <v>567</v>
      </c>
      <c r="G5790" t="s">
        <v>511</v>
      </c>
      <c r="H5790" t="s">
        <v>345</v>
      </c>
      <c r="I5790" t="s">
        <v>346</v>
      </c>
      <c r="J5790" t="s">
        <v>684</v>
      </c>
      <c r="L5790" t="s">
        <v>345</v>
      </c>
      <c r="M5790" t="s">
        <v>346</v>
      </c>
      <c r="N5790" t="s">
        <v>573</v>
      </c>
    </row>
    <row r="5791" spans="1:14" hidden="1" x14ac:dyDescent="0.25">
      <c r="A5791" t="s">
        <v>241</v>
      </c>
      <c r="B5791" s="1">
        <v>45138</v>
      </c>
      <c r="C5791" t="s">
        <v>753</v>
      </c>
      <c r="D5791" t="s">
        <v>754</v>
      </c>
      <c r="E5791" s="4">
        <v>52792.770000000004</v>
      </c>
      <c r="F5791" t="s">
        <v>567</v>
      </c>
      <c r="G5791" t="s">
        <v>511</v>
      </c>
      <c r="H5791" t="s">
        <v>345</v>
      </c>
      <c r="I5791" t="s">
        <v>346</v>
      </c>
      <c r="J5791" t="s">
        <v>684</v>
      </c>
      <c r="L5791" t="s">
        <v>345</v>
      </c>
      <c r="M5791" t="s">
        <v>346</v>
      </c>
      <c r="N5791" t="s">
        <v>573</v>
      </c>
    </row>
    <row r="5792" spans="1:14" hidden="1" x14ac:dyDescent="0.25">
      <c r="A5792" t="s">
        <v>241</v>
      </c>
      <c r="B5792" s="1">
        <v>45138</v>
      </c>
      <c r="C5792" t="s">
        <v>765</v>
      </c>
      <c r="D5792" t="s">
        <v>766</v>
      </c>
      <c r="E5792" s="4">
        <v>53.55</v>
      </c>
      <c r="F5792" t="s">
        <v>567</v>
      </c>
      <c r="G5792" t="s">
        <v>511</v>
      </c>
      <c r="H5792" t="s">
        <v>345</v>
      </c>
      <c r="I5792" t="s">
        <v>346</v>
      </c>
      <c r="J5792" t="s">
        <v>684</v>
      </c>
      <c r="L5792" t="s">
        <v>345</v>
      </c>
      <c r="M5792" t="s">
        <v>346</v>
      </c>
      <c r="N5792" t="s">
        <v>573</v>
      </c>
    </row>
    <row r="5793" spans="1:14" hidden="1" x14ac:dyDescent="0.25">
      <c r="A5793" t="s">
        <v>241</v>
      </c>
      <c r="B5793" s="1">
        <v>45138</v>
      </c>
      <c r="C5793" t="s">
        <v>1188</v>
      </c>
      <c r="D5793" t="s">
        <v>1189</v>
      </c>
      <c r="E5793" s="4">
        <v>1091.8000000000002</v>
      </c>
      <c r="F5793" t="s">
        <v>567</v>
      </c>
      <c r="G5793" t="s">
        <v>511</v>
      </c>
      <c r="H5793" t="s">
        <v>345</v>
      </c>
      <c r="I5793" t="s">
        <v>346</v>
      </c>
      <c r="J5793" t="s">
        <v>684</v>
      </c>
      <c r="L5793" t="s">
        <v>345</v>
      </c>
      <c r="M5793" t="s">
        <v>346</v>
      </c>
      <c r="N5793" t="s">
        <v>573</v>
      </c>
    </row>
    <row r="5794" spans="1:14" hidden="1" x14ac:dyDescent="0.25">
      <c r="A5794" t="s">
        <v>241</v>
      </c>
      <c r="B5794" s="1">
        <v>45138</v>
      </c>
      <c r="C5794" t="s">
        <v>1190</v>
      </c>
      <c r="D5794" t="s">
        <v>1191</v>
      </c>
      <c r="E5794" s="4">
        <v>179.04999999998955</v>
      </c>
      <c r="F5794" t="s">
        <v>567</v>
      </c>
      <c r="G5794" t="s">
        <v>511</v>
      </c>
      <c r="H5794" t="s">
        <v>345</v>
      </c>
      <c r="I5794" t="s">
        <v>346</v>
      </c>
      <c r="J5794" t="s">
        <v>684</v>
      </c>
      <c r="L5794" t="s">
        <v>345</v>
      </c>
      <c r="M5794" t="s">
        <v>346</v>
      </c>
      <c r="N5794" t="s">
        <v>573</v>
      </c>
    </row>
    <row r="5795" spans="1:14" hidden="1" x14ac:dyDescent="0.25">
      <c r="A5795" t="s">
        <v>241</v>
      </c>
      <c r="B5795" s="1">
        <v>45138</v>
      </c>
      <c r="C5795" t="s">
        <v>783</v>
      </c>
      <c r="D5795" t="s">
        <v>784</v>
      </c>
      <c r="E5795" s="4">
        <v>1120</v>
      </c>
      <c r="F5795" t="s">
        <v>567</v>
      </c>
      <c r="G5795" t="s">
        <v>511</v>
      </c>
      <c r="H5795" t="s">
        <v>345</v>
      </c>
      <c r="I5795" t="s">
        <v>346</v>
      </c>
      <c r="J5795" t="s">
        <v>684</v>
      </c>
      <c r="L5795" t="s">
        <v>345</v>
      </c>
      <c r="M5795" t="s">
        <v>432</v>
      </c>
      <c r="N5795" t="s">
        <v>573</v>
      </c>
    </row>
    <row r="5796" spans="1:14" hidden="1" x14ac:dyDescent="0.25">
      <c r="A5796" t="s">
        <v>241</v>
      </c>
      <c r="B5796" s="1">
        <v>45138</v>
      </c>
      <c r="C5796" t="s">
        <v>68</v>
      </c>
      <c r="D5796" t="s">
        <v>69</v>
      </c>
      <c r="E5796" s="4">
        <v>1370.5600000000018</v>
      </c>
      <c r="F5796" t="s">
        <v>567</v>
      </c>
      <c r="G5796" t="s">
        <v>511</v>
      </c>
      <c r="H5796" t="s">
        <v>324</v>
      </c>
      <c r="I5796" t="s">
        <v>323</v>
      </c>
      <c r="J5796" t="s">
        <v>787</v>
      </c>
      <c r="L5796" t="s">
        <v>324</v>
      </c>
      <c r="M5796" t="s">
        <v>323</v>
      </c>
      <c r="N5796" t="s">
        <v>573</v>
      </c>
    </row>
    <row r="5797" spans="1:14" hidden="1" x14ac:dyDescent="0.25">
      <c r="A5797" t="s">
        <v>241</v>
      </c>
      <c r="B5797" s="1">
        <v>45138</v>
      </c>
      <c r="C5797" t="s">
        <v>70</v>
      </c>
      <c r="D5797" t="s">
        <v>71</v>
      </c>
      <c r="E5797" s="4">
        <v>32371.435999998852</v>
      </c>
      <c r="F5797" t="s">
        <v>567</v>
      </c>
      <c r="G5797" t="s">
        <v>511</v>
      </c>
      <c r="H5797" t="s">
        <v>324</v>
      </c>
      <c r="I5797" t="s">
        <v>323</v>
      </c>
      <c r="J5797" t="s">
        <v>787</v>
      </c>
      <c r="L5797" t="s">
        <v>324</v>
      </c>
      <c r="M5797" t="s">
        <v>323</v>
      </c>
      <c r="N5797" t="s">
        <v>573</v>
      </c>
    </row>
    <row r="5798" spans="1:14" hidden="1" x14ac:dyDescent="0.25">
      <c r="A5798" t="s">
        <v>241</v>
      </c>
      <c r="B5798" s="1">
        <v>45138</v>
      </c>
      <c r="C5798" t="s">
        <v>72</v>
      </c>
      <c r="D5798" t="s">
        <v>73</v>
      </c>
      <c r="E5798" s="4">
        <v>2558.0499999999993</v>
      </c>
      <c r="F5798" t="s">
        <v>567</v>
      </c>
      <c r="G5798" t="s">
        <v>511</v>
      </c>
      <c r="H5798" t="s">
        <v>324</v>
      </c>
      <c r="I5798" t="s">
        <v>323</v>
      </c>
      <c r="J5798" t="s">
        <v>787</v>
      </c>
      <c r="L5798" t="s">
        <v>324</v>
      </c>
      <c r="M5798" t="s">
        <v>323</v>
      </c>
      <c r="N5798" t="s">
        <v>573</v>
      </c>
    </row>
    <row r="5799" spans="1:14" hidden="1" x14ac:dyDescent="0.25">
      <c r="A5799" t="s">
        <v>241</v>
      </c>
      <c r="B5799" s="1">
        <v>45138</v>
      </c>
      <c r="C5799" t="s">
        <v>74</v>
      </c>
      <c r="D5799" t="s">
        <v>75</v>
      </c>
      <c r="E5799" s="4">
        <v>500.48</v>
      </c>
      <c r="F5799" t="s">
        <v>567</v>
      </c>
      <c r="G5799" t="s">
        <v>511</v>
      </c>
      <c r="H5799" t="s">
        <v>324</v>
      </c>
      <c r="I5799" t="s">
        <v>323</v>
      </c>
      <c r="J5799" t="s">
        <v>787</v>
      </c>
      <c r="L5799" t="s">
        <v>324</v>
      </c>
      <c r="M5799" t="s">
        <v>323</v>
      </c>
      <c r="N5799" t="s">
        <v>573</v>
      </c>
    </row>
    <row r="5800" spans="1:14" hidden="1" x14ac:dyDescent="0.25">
      <c r="A5800" t="s">
        <v>241</v>
      </c>
      <c r="B5800" s="1">
        <v>45138</v>
      </c>
      <c r="C5800" t="s">
        <v>76</v>
      </c>
      <c r="D5800" t="s">
        <v>77</v>
      </c>
      <c r="E5800" s="4">
        <v>528.74</v>
      </c>
      <c r="F5800" t="s">
        <v>567</v>
      </c>
      <c r="G5800" t="s">
        <v>511</v>
      </c>
      <c r="H5800" t="s">
        <v>324</v>
      </c>
      <c r="I5800" t="s">
        <v>323</v>
      </c>
      <c r="J5800" t="s">
        <v>787</v>
      </c>
      <c r="L5800" t="s">
        <v>324</v>
      </c>
      <c r="M5800" t="s">
        <v>323</v>
      </c>
      <c r="N5800" t="s">
        <v>573</v>
      </c>
    </row>
    <row r="5801" spans="1:14" hidden="1" x14ac:dyDescent="0.25">
      <c r="A5801" t="s">
        <v>241</v>
      </c>
      <c r="B5801" s="1">
        <v>45138</v>
      </c>
      <c r="C5801" t="s">
        <v>78</v>
      </c>
      <c r="D5801" t="s">
        <v>79</v>
      </c>
      <c r="E5801" s="4">
        <v>20219.870000006747</v>
      </c>
      <c r="F5801" t="s">
        <v>567</v>
      </c>
      <c r="G5801" t="s">
        <v>511</v>
      </c>
      <c r="H5801" t="s">
        <v>324</v>
      </c>
      <c r="I5801" t="s">
        <v>323</v>
      </c>
      <c r="J5801" t="s">
        <v>787</v>
      </c>
      <c r="L5801" t="s">
        <v>324</v>
      </c>
      <c r="M5801" t="s">
        <v>323</v>
      </c>
      <c r="N5801" t="s">
        <v>573</v>
      </c>
    </row>
    <row r="5802" spans="1:14" hidden="1" x14ac:dyDescent="0.25">
      <c r="A5802" t="s">
        <v>241</v>
      </c>
      <c r="B5802" s="1">
        <v>45138</v>
      </c>
      <c r="C5802" t="s">
        <v>80</v>
      </c>
      <c r="D5802" t="s">
        <v>81</v>
      </c>
      <c r="E5802" s="4">
        <v>193561.8599999999</v>
      </c>
      <c r="F5802" t="s">
        <v>567</v>
      </c>
      <c r="G5802" t="s">
        <v>511</v>
      </c>
      <c r="H5802" t="s">
        <v>324</v>
      </c>
      <c r="I5802" t="s">
        <v>323</v>
      </c>
      <c r="J5802" t="s">
        <v>787</v>
      </c>
      <c r="L5802" t="s">
        <v>324</v>
      </c>
      <c r="M5802" t="s">
        <v>323</v>
      </c>
      <c r="N5802" t="s">
        <v>573</v>
      </c>
    </row>
    <row r="5803" spans="1:14" hidden="1" x14ac:dyDescent="0.25">
      <c r="A5803" t="s">
        <v>241</v>
      </c>
      <c r="B5803" s="1">
        <v>45138</v>
      </c>
      <c r="C5803" t="s">
        <v>82</v>
      </c>
      <c r="D5803" t="s">
        <v>83</v>
      </c>
      <c r="E5803" s="4">
        <v>1906.3000000000029</v>
      </c>
      <c r="F5803" t="s">
        <v>567</v>
      </c>
      <c r="G5803" t="s">
        <v>511</v>
      </c>
      <c r="H5803" t="s">
        <v>324</v>
      </c>
      <c r="I5803" t="s">
        <v>323</v>
      </c>
      <c r="J5803" t="s">
        <v>787</v>
      </c>
      <c r="L5803" t="s">
        <v>324</v>
      </c>
      <c r="M5803" t="s">
        <v>323</v>
      </c>
      <c r="N5803" t="s">
        <v>573</v>
      </c>
    </row>
    <row r="5804" spans="1:14" hidden="1" x14ac:dyDescent="0.25">
      <c r="A5804" t="s">
        <v>241</v>
      </c>
      <c r="B5804" s="1">
        <v>45138</v>
      </c>
      <c r="C5804" t="s">
        <v>84</v>
      </c>
      <c r="D5804" t="s">
        <v>85</v>
      </c>
      <c r="E5804" s="4">
        <v>71124.190000002709</v>
      </c>
      <c r="F5804" t="s">
        <v>567</v>
      </c>
      <c r="G5804" t="s">
        <v>511</v>
      </c>
      <c r="H5804" t="s">
        <v>324</v>
      </c>
      <c r="I5804" t="s">
        <v>323</v>
      </c>
      <c r="J5804" t="s">
        <v>787</v>
      </c>
      <c r="L5804" t="s">
        <v>324</v>
      </c>
      <c r="M5804" t="s">
        <v>323</v>
      </c>
      <c r="N5804" t="s">
        <v>573</v>
      </c>
    </row>
    <row r="5805" spans="1:14" hidden="1" x14ac:dyDescent="0.25">
      <c r="A5805" t="s">
        <v>241</v>
      </c>
      <c r="B5805" s="1">
        <v>45138</v>
      </c>
      <c r="C5805" t="s">
        <v>86</v>
      </c>
      <c r="D5805" t="s">
        <v>87</v>
      </c>
      <c r="E5805" s="4">
        <v>164758.73999999996</v>
      </c>
      <c r="F5805" t="s">
        <v>567</v>
      </c>
      <c r="G5805" t="s">
        <v>511</v>
      </c>
      <c r="H5805" t="s">
        <v>324</v>
      </c>
      <c r="I5805" t="s">
        <v>323</v>
      </c>
      <c r="J5805" t="s">
        <v>787</v>
      </c>
      <c r="L5805" t="s">
        <v>324</v>
      </c>
      <c r="M5805" t="s">
        <v>323</v>
      </c>
      <c r="N5805" t="s">
        <v>573</v>
      </c>
    </row>
    <row r="5806" spans="1:14" hidden="1" x14ac:dyDescent="0.25">
      <c r="A5806" t="s">
        <v>241</v>
      </c>
      <c r="B5806" s="1">
        <v>45138</v>
      </c>
      <c r="C5806" t="s">
        <v>88</v>
      </c>
      <c r="D5806" t="s">
        <v>89</v>
      </c>
      <c r="E5806" s="4">
        <v>23842.560000000303</v>
      </c>
      <c r="F5806" t="s">
        <v>567</v>
      </c>
      <c r="G5806" t="s">
        <v>511</v>
      </c>
      <c r="H5806" t="s">
        <v>324</v>
      </c>
      <c r="I5806" t="s">
        <v>323</v>
      </c>
      <c r="J5806" t="s">
        <v>787</v>
      </c>
      <c r="L5806" t="s">
        <v>324</v>
      </c>
      <c r="M5806" t="s">
        <v>323</v>
      </c>
      <c r="N5806" t="s">
        <v>573</v>
      </c>
    </row>
    <row r="5807" spans="1:14" hidden="1" x14ac:dyDescent="0.25">
      <c r="A5807" t="s">
        <v>241</v>
      </c>
      <c r="B5807" s="1">
        <v>45138</v>
      </c>
      <c r="C5807" t="s">
        <v>90</v>
      </c>
      <c r="D5807" t="s">
        <v>91</v>
      </c>
      <c r="E5807" s="4">
        <v>32918.89999999998</v>
      </c>
      <c r="F5807" t="s">
        <v>567</v>
      </c>
      <c r="G5807" t="s">
        <v>511</v>
      </c>
      <c r="H5807" t="s">
        <v>324</v>
      </c>
      <c r="I5807" t="s">
        <v>323</v>
      </c>
      <c r="J5807" t="s">
        <v>787</v>
      </c>
      <c r="L5807" t="s">
        <v>324</v>
      </c>
      <c r="M5807" t="s">
        <v>323</v>
      </c>
      <c r="N5807" t="s">
        <v>573</v>
      </c>
    </row>
    <row r="5808" spans="1:14" hidden="1" x14ac:dyDescent="0.25">
      <c r="A5808" t="s">
        <v>241</v>
      </c>
      <c r="B5808" s="1">
        <v>45138</v>
      </c>
      <c r="C5808" t="s">
        <v>92</v>
      </c>
      <c r="D5808" t="s">
        <v>93</v>
      </c>
      <c r="E5808" s="4">
        <v>410517.47900000005</v>
      </c>
      <c r="F5808" t="s">
        <v>567</v>
      </c>
      <c r="G5808" t="s">
        <v>511</v>
      </c>
      <c r="H5808" t="s">
        <v>324</v>
      </c>
      <c r="I5808" t="s">
        <v>323</v>
      </c>
      <c r="J5808" t="s">
        <v>787</v>
      </c>
      <c r="L5808" t="s">
        <v>324</v>
      </c>
      <c r="M5808" t="s">
        <v>323</v>
      </c>
      <c r="N5808" t="s">
        <v>573</v>
      </c>
    </row>
    <row r="5809" spans="1:14" hidden="1" x14ac:dyDescent="0.25">
      <c r="A5809" t="s">
        <v>241</v>
      </c>
      <c r="B5809" s="1">
        <v>45138</v>
      </c>
      <c r="C5809" t="s">
        <v>94</v>
      </c>
      <c r="D5809" t="s">
        <v>95</v>
      </c>
      <c r="E5809" s="4">
        <v>3756.4700000000021</v>
      </c>
      <c r="F5809" t="s">
        <v>567</v>
      </c>
      <c r="G5809" t="s">
        <v>511</v>
      </c>
      <c r="H5809" t="s">
        <v>324</v>
      </c>
      <c r="I5809" t="s">
        <v>323</v>
      </c>
      <c r="J5809" t="s">
        <v>787</v>
      </c>
      <c r="L5809" t="s">
        <v>324</v>
      </c>
      <c r="M5809" t="s">
        <v>323</v>
      </c>
      <c r="N5809" t="s">
        <v>573</v>
      </c>
    </row>
    <row r="5810" spans="1:14" hidden="1" x14ac:dyDescent="0.25">
      <c r="A5810" t="s">
        <v>241</v>
      </c>
      <c r="B5810" s="1">
        <v>45138</v>
      </c>
      <c r="C5810" t="s">
        <v>96</v>
      </c>
      <c r="D5810" t="s">
        <v>97</v>
      </c>
      <c r="E5810" s="4">
        <v>26267.769999999975</v>
      </c>
      <c r="F5810" t="s">
        <v>567</v>
      </c>
      <c r="G5810" t="s">
        <v>511</v>
      </c>
      <c r="H5810" t="s">
        <v>324</v>
      </c>
      <c r="I5810" t="s">
        <v>323</v>
      </c>
      <c r="J5810" t="s">
        <v>787</v>
      </c>
      <c r="L5810" t="s">
        <v>324</v>
      </c>
      <c r="M5810" t="s">
        <v>323</v>
      </c>
      <c r="N5810" t="s">
        <v>573</v>
      </c>
    </row>
    <row r="5811" spans="1:14" hidden="1" x14ac:dyDescent="0.25">
      <c r="A5811" t="s">
        <v>241</v>
      </c>
      <c r="B5811" s="1">
        <v>45138</v>
      </c>
      <c r="C5811" t="s">
        <v>98</v>
      </c>
      <c r="D5811" t="s">
        <v>99</v>
      </c>
      <c r="E5811" s="4">
        <v>53.860000000001079</v>
      </c>
      <c r="F5811" t="s">
        <v>567</v>
      </c>
      <c r="G5811" t="s">
        <v>511</v>
      </c>
      <c r="H5811" t="s">
        <v>324</v>
      </c>
      <c r="I5811" t="s">
        <v>323</v>
      </c>
      <c r="J5811" t="s">
        <v>787</v>
      </c>
      <c r="L5811" t="s">
        <v>324</v>
      </c>
      <c r="M5811" t="s">
        <v>323</v>
      </c>
      <c r="N5811" t="s">
        <v>573</v>
      </c>
    </row>
    <row r="5812" spans="1:14" hidden="1" x14ac:dyDescent="0.25">
      <c r="A5812" t="s">
        <v>241</v>
      </c>
      <c r="B5812" s="1">
        <v>45138</v>
      </c>
      <c r="C5812" t="s">
        <v>100</v>
      </c>
      <c r="D5812" t="s">
        <v>101</v>
      </c>
      <c r="E5812" s="4">
        <v>1000153.42</v>
      </c>
      <c r="F5812" t="s">
        <v>567</v>
      </c>
      <c r="G5812" t="s">
        <v>511</v>
      </c>
      <c r="H5812" t="s">
        <v>324</v>
      </c>
      <c r="I5812" t="s">
        <v>323</v>
      </c>
      <c r="J5812" t="s">
        <v>787</v>
      </c>
      <c r="L5812" t="s">
        <v>324</v>
      </c>
      <c r="M5812" t="s">
        <v>323</v>
      </c>
      <c r="N5812" t="s">
        <v>573</v>
      </c>
    </row>
    <row r="5813" spans="1:14" hidden="1" x14ac:dyDescent="0.25">
      <c r="A5813" t="s">
        <v>241</v>
      </c>
      <c r="B5813" s="1">
        <v>45138</v>
      </c>
      <c r="C5813" t="s">
        <v>108</v>
      </c>
      <c r="D5813" t="s">
        <v>109</v>
      </c>
      <c r="E5813" s="4">
        <v>1900000</v>
      </c>
      <c r="F5813" t="s">
        <v>567</v>
      </c>
      <c r="G5813" t="s">
        <v>511</v>
      </c>
      <c r="H5813" t="s">
        <v>324</v>
      </c>
      <c r="I5813" t="s">
        <v>323</v>
      </c>
      <c r="J5813" t="s">
        <v>787</v>
      </c>
      <c r="L5813" t="s">
        <v>324</v>
      </c>
      <c r="M5813" t="s">
        <v>323</v>
      </c>
      <c r="N5813" t="s">
        <v>573</v>
      </c>
    </row>
    <row r="5814" spans="1:14" hidden="1" x14ac:dyDescent="0.25">
      <c r="A5814" t="s">
        <v>241</v>
      </c>
      <c r="B5814" s="1">
        <v>45138</v>
      </c>
      <c r="C5814" t="s">
        <v>744</v>
      </c>
      <c r="D5814" t="s">
        <v>745</v>
      </c>
      <c r="E5814" s="4">
        <v>-327.92999999994782</v>
      </c>
      <c r="F5814" t="s">
        <v>567</v>
      </c>
      <c r="G5814" t="s">
        <v>511</v>
      </c>
      <c r="H5814" t="s">
        <v>348</v>
      </c>
      <c r="I5814" t="s">
        <v>349</v>
      </c>
      <c r="J5814" t="s">
        <v>746</v>
      </c>
      <c r="L5814" t="s">
        <v>348</v>
      </c>
      <c r="M5814" t="s">
        <v>346</v>
      </c>
      <c r="N5814" t="s">
        <v>573</v>
      </c>
    </row>
    <row r="5815" spans="1:14" hidden="1" x14ac:dyDescent="0.25">
      <c r="A5815" t="s">
        <v>241</v>
      </c>
      <c r="B5815" s="1">
        <v>45138</v>
      </c>
      <c r="C5815" t="s">
        <v>846</v>
      </c>
      <c r="D5815" t="s">
        <v>847</v>
      </c>
      <c r="E5815" s="4">
        <v>-8300.0000000000582</v>
      </c>
      <c r="F5815" t="s">
        <v>567</v>
      </c>
      <c r="G5815" t="s">
        <v>511</v>
      </c>
      <c r="H5815" t="s">
        <v>347</v>
      </c>
      <c r="I5815" t="s">
        <v>350</v>
      </c>
      <c r="J5815" t="s">
        <v>848</v>
      </c>
      <c r="L5815" t="s">
        <v>347</v>
      </c>
      <c r="M5815" t="s">
        <v>350</v>
      </c>
      <c r="N5815" t="s">
        <v>573</v>
      </c>
    </row>
    <row r="5816" spans="1:14" hidden="1" x14ac:dyDescent="0.25">
      <c r="A5816" t="s">
        <v>241</v>
      </c>
      <c r="B5816" s="1">
        <v>45138</v>
      </c>
      <c r="C5816" t="s">
        <v>851</v>
      </c>
      <c r="D5816" t="s">
        <v>852</v>
      </c>
      <c r="E5816" s="4">
        <v>-100000</v>
      </c>
      <c r="F5816" t="s">
        <v>567</v>
      </c>
      <c r="G5816" t="s">
        <v>511</v>
      </c>
      <c r="H5816" t="s">
        <v>347</v>
      </c>
      <c r="I5816" t="s">
        <v>350</v>
      </c>
      <c r="J5816" t="s">
        <v>848</v>
      </c>
      <c r="L5816" t="s">
        <v>347</v>
      </c>
      <c r="M5816" t="s">
        <v>350</v>
      </c>
      <c r="N5816" t="s">
        <v>573</v>
      </c>
    </row>
    <row r="5817" spans="1:14" hidden="1" x14ac:dyDescent="0.25">
      <c r="A5817" t="s">
        <v>241</v>
      </c>
      <c r="B5817" s="1">
        <v>45138</v>
      </c>
      <c r="C5817" t="s">
        <v>855</v>
      </c>
      <c r="D5817" t="s">
        <v>856</v>
      </c>
      <c r="E5817" s="4">
        <v>-800000</v>
      </c>
      <c r="F5817" t="s">
        <v>567</v>
      </c>
      <c r="G5817" t="s">
        <v>511</v>
      </c>
      <c r="H5817" t="s">
        <v>347</v>
      </c>
      <c r="I5817" t="s">
        <v>350</v>
      </c>
      <c r="J5817" t="s">
        <v>848</v>
      </c>
      <c r="L5817" t="s">
        <v>347</v>
      </c>
      <c r="M5817" t="s">
        <v>350</v>
      </c>
      <c r="N5817" t="s">
        <v>573</v>
      </c>
    </row>
    <row r="5818" spans="1:14" hidden="1" x14ac:dyDescent="0.25">
      <c r="A5818" t="s">
        <v>241</v>
      </c>
      <c r="B5818" s="1">
        <v>45138</v>
      </c>
      <c r="C5818" t="s">
        <v>859</v>
      </c>
      <c r="D5818" t="s">
        <v>860</v>
      </c>
      <c r="E5818" s="4">
        <v>-62928.91</v>
      </c>
      <c r="F5818" t="s">
        <v>567</v>
      </c>
      <c r="G5818" t="s">
        <v>511</v>
      </c>
      <c r="H5818" t="s">
        <v>351</v>
      </c>
      <c r="I5818" t="s">
        <v>354</v>
      </c>
      <c r="J5818" t="s">
        <v>848</v>
      </c>
      <c r="L5818" t="s">
        <v>351</v>
      </c>
      <c r="M5818" t="s">
        <v>438</v>
      </c>
      <c r="N5818" t="s">
        <v>573</v>
      </c>
    </row>
    <row r="5819" spans="1:14" hidden="1" x14ac:dyDescent="0.25">
      <c r="A5819" t="s">
        <v>241</v>
      </c>
      <c r="B5819" s="1">
        <v>45138</v>
      </c>
      <c r="C5819" t="s">
        <v>1192</v>
      </c>
      <c r="D5819" t="s">
        <v>1193</v>
      </c>
      <c r="E5819" s="4">
        <v>-182485.85000000003</v>
      </c>
      <c r="F5819" t="s">
        <v>567</v>
      </c>
      <c r="G5819" t="s">
        <v>511</v>
      </c>
      <c r="H5819" t="s">
        <v>351</v>
      </c>
      <c r="I5819" t="s">
        <v>354</v>
      </c>
      <c r="J5819" t="s">
        <v>848</v>
      </c>
      <c r="L5819" t="s">
        <v>1194</v>
      </c>
      <c r="M5819" t="s">
        <v>442</v>
      </c>
      <c r="N5819" t="s">
        <v>573</v>
      </c>
    </row>
    <row r="5820" spans="1:14" hidden="1" x14ac:dyDescent="0.25">
      <c r="A5820" t="s">
        <v>241</v>
      </c>
      <c r="B5820" s="1">
        <v>45138</v>
      </c>
      <c r="C5820" t="s">
        <v>865</v>
      </c>
      <c r="D5820" t="s">
        <v>866</v>
      </c>
      <c r="E5820" s="4">
        <v>-86282.830000000016</v>
      </c>
      <c r="F5820" t="s">
        <v>567</v>
      </c>
      <c r="G5820" t="s">
        <v>511</v>
      </c>
      <c r="H5820" t="s">
        <v>351</v>
      </c>
      <c r="I5820" t="s">
        <v>354</v>
      </c>
      <c r="J5820" t="s">
        <v>848</v>
      </c>
      <c r="L5820" t="s">
        <v>351</v>
      </c>
      <c r="M5820" t="s">
        <v>440</v>
      </c>
      <c r="N5820" t="s">
        <v>573</v>
      </c>
    </row>
    <row r="5821" spans="1:14" hidden="1" x14ac:dyDescent="0.25">
      <c r="A5821" t="s">
        <v>241</v>
      </c>
      <c r="B5821" s="1">
        <v>45138</v>
      </c>
      <c r="C5821" t="s">
        <v>1232</v>
      </c>
      <c r="D5821" t="s">
        <v>1233</v>
      </c>
      <c r="E5821" s="4">
        <v>-68372.165000002016</v>
      </c>
      <c r="F5821" t="s">
        <v>567</v>
      </c>
      <c r="G5821" t="s">
        <v>511</v>
      </c>
      <c r="H5821" t="s">
        <v>351</v>
      </c>
      <c r="I5821" t="s">
        <v>354</v>
      </c>
      <c r="J5821" t="s">
        <v>848</v>
      </c>
      <c r="L5821" t="s">
        <v>351</v>
      </c>
      <c r="M5821" t="s">
        <v>440</v>
      </c>
      <c r="N5821" t="s">
        <v>573</v>
      </c>
    </row>
    <row r="5822" spans="1:14" hidden="1" x14ac:dyDescent="0.25">
      <c r="A5822" t="s">
        <v>241</v>
      </c>
      <c r="B5822" s="1">
        <v>45138</v>
      </c>
      <c r="C5822" t="s">
        <v>871</v>
      </c>
      <c r="D5822" t="s">
        <v>872</v>
      </c>
      <c r="E5822" s="4">
        <v>-104189.62</v>
      </c>
      <c r="F5822" t="s">
        <v>567</v>
      </c>
      <c r="G5822" t="s">
        <v>511</v>
      </c>
      <c r="H5822" t="s">
        <v>519</v>
      </c>
      <c r="I5822" t="s">
        <v>513</v>
      </c>
      <c r="J5822" t="s">
        <v>594</v>
      </c>
      <c r="L5822" t="s">
        <v>519</v>
      </c>
      <c r="M5822" t="s">
        <v>419</v>
      </c>
      <c r="N5822" t="s">
        <v>573</v>
      </c>
    </row>
    <row r="5823" spans="1:14" hidden="1" x14ac:dyDescent="0.25">
      <c r="A5823" t="s">
        <v>241</v>
      </c>
      <c r="B5823" s="1">
        <v>45138</v>
      </c>
      <c r="C5823" t="s">
        <v>873</v>
      </c>
      <c r="D5823" t="s">
        <v>874</v>
      </c>
      <c r="E5823" s="4">
        <v>-209105.68000000002</v>
      </c>
      <c r="F5823" t="s">
        <v>567</v>
      </c>
      <c r="G5823" t="s">
        <v>511</v>
      </c>
      <c r="H5823" t="s">
        <v>519</v>
      </c>
      <c r="I5823" t="s">
        <v>513</v>
      </c>
      <c r="J5823" t="s">
        <v>594</v>
      </c>
      <c r="L5823" t="s">
        <v>519</v>
      </c>
      <c r="M5823" t="s">
        <v>419</v>
      </c>
      <c r="N5823" t="s">
        <v>573</v>
      </c>
    </row>
    <row r="5824" spans="1:14" hidden="1" x14ac:dyDescent="0.25">
      <c r="A5824" t="s">
        <v>241</v>
      </c>
      <c r="B5824" s="1">
        <v>45138</v>
      </c>
      <c r="C5824" t="s">
        <v>875</v>
      </c>
      <c r="D5824" t="s">
        <v>876</v>
      </c>
      <c r="E5824" s="4">
        <v>-130693.5</v>
      </c>
      <c r="F5824" t="s">
        <v>567</v>
      </c>
      <c r="G5824" t="s">
        <v>511</v>
      </c>
      <c r="H5824" t="s">
        <v>519</v>
      </c>
      <c r="I5824" t="s">
        <v>513</v>
      </c>
      <c r="J5824" t="s">
        <v>594</v>
      </c>
      <c r="L5824" t="s">
        <v>519</v>
      </c>
      <c r="M5824" t="s">
        <v>419</v>
      </c>
      <c r="N5824" t="s">
        <v>573</v>
      </c>
    </row>
    <row r="5825" spans="1:14" hidden="1" x14ac:dyDescent="0.25">
      <c r="A5825" t="s">
        <v>241</v>
      </c>
      <c r="B5825" s="1">
        <v>45138</v>
      </c>
      <c r="C5825" t="s">
        <v>877</v>
      </c>
      <c r="D5825" t="s">
        <v>878</v>
      </c>
      <c r="E5825" s="4">
        <v>-792</v>
      </c>
      <c r="F5825" t="s">
        <v>567</v>
      </c>
      <c r="G5825" t="s">
        <v>511</v>
      </c>
      <c r="H5825" t="s">
        <v>519</v>
      </c>
      <c r="I5825" t="s">
        <v>513</v>
      </c>
      <c r="J5825" t="s">
        <v>594</v>
      </c>
      <c r="L5825" t="s">
        <v>519</v>
      </c>
      <c r="M5825" t="s">
        <v>419</v>
      </c>
      <c r="N5825" t="s">
        <v>573</v>
      </c>
    </row>
    <row r="5826" spans="1:14" hidden="1" x14ac:dyDescent="0.25">
      <c r="A5826" t="s">
        <v>241</v>
      </c>
      <c r="B5826" s="1">
        <v>45138</v>
      </c>
      <c r="C5826" t="s">
        <v>879</v>
      </c>
      <c r="D5826" t="s">
        <v>880</v>
      </c>
      <c r="E5826" s="4">
        <v>-51454.32</v>
      </c>
      <c r="F5826" t="s">
        <v>567</v>
      </c>
      <c r="G5826" t="s">
        <v>511</v>
      </c>
      <c r="H5826" t="s">
        <v>519</v>
      </c>
      <c r="I5826" t="s">
        <v>513</v>
      </c>
      <c r="J5826" t="s">
        <v>594</v>
      </c>
      <c r="L5826" t="s">
        <v>519</v>
      </c>
      <c r="M5826" t="s">
        <v>419</v>
      </c>
      <c r="N5826" t="s">
        <v>573</v>
      </c>
    </row>
    <row r="5827" spans="1:14" hidden="1" x14ac:dyDescent="0.25">
      <c r="A5827" t="s">
        <v>241</v>
      </c>
      <c r="B5827" s="1">
        <v>45138</v>
      </c>
      <c r="C5827" t="s">
        <v>881</v>
      </c>
      <c r="D5827" t="s">
        <v>882</v>
      </c>
      <c r="E5827" s="4">
        <v>-16408.5</v>
      </c>
      <c r="F5827" t="s">
        <v>567</v>
      </c>
      <c r="G5827" t="s">
        <v>511</v>
      </c>
      <c r="H5827" t="s">
        <v>519</v>
      </c>
      <c r="I5827" t="s">
        <v>513</v>
      </c>
      <c r="J5827" t="s">
        <v>594</v>
      </c>
      <c r="L5827" t="s">
        <v>519</v>
      </c>
      <c r="M5827" t="s">
        <v>419</v>
      </c>
      <c r="N5827" t="s">
        <v>573</v>
      </c>
    </row>
    <row r="5828" spans="1:14" hidden="1" x14ac:dyDescent="0.25">
      <c r="A5828" t="s">
        <v>241</v>
      </c>
      <c r="B5828" s="1">
        <v>45138</v>
      </c>
      <c r="C5828" t="s">
        <v>883</v>
      </c>
      <c r="D5828" t="s">
        <v>884</v>
      </c>
      <c r="E5828" s="4">
        <v>-37664.42</v>
      </c>
      <c r="F5828" t="s">
        <v>567</v>
      </c>
      <c r="G5828" t="s">
        <v>511</v>
      </c>
      <c r="H5828" t="s">
        <v>519</v>
      </c>
      <c r="I5828" t="s">
        <v>513</v>
      </c>
      <c r="J5828" t="s">
        <v>594</v>
      </c>
      <c r="L5828" t="s">
        <v>519</v>
      </c>
      <c r="M5828" t="s">
        <v>419</v>
      </c>
      <c r="N5828" t="s">
        <v>573</v>
      </c>
    </row>
    <row r="5829" spans="1:14" hidden="1" x14ac:dyDescent="0.25">
      <c r="A5829" t="s">
        <v>241</v>
      </c>
      <c r="B5829" s="1">
        <v>45138</v>
      </c>
      <c r="C5829" t="s">
        <v>885</v>
      </c>
      <c r="D5829" t="s">
        <v>886</v>
      </c>
      <c r="E5829" s="4">
        <v>-9208.98</v>
      </c>
      <c r="F5829" t="s">
        <v>567</v>
      </c>
      <c r="G5829" t="s">
        <v>511</v>
      </c>
      <c r="H5829" t="s">
        <v>519</v>
      </c>
      <c r="I5829" t="s">
        <v>513</v>
      </c>
      <c r="J5829" t="s">
        <v>594</v>
      </c>
      <c r="L5829" t="s">
        <v>519</v>
      </c>
      <c r="M5829" t="s">
        <v>419</v>
      </c>
      <c r="N5829" t="s">
        <v>573</v>
      </c>
    </row>
    <row r="5830" spans="1:14" hidden="1" x14ac:dyDescent="0.25">
      <c r="A5830" t="s">
        <v>241</v>
      </c>
      <c r="B5830" s="1">
        <v>45138</v>
      </c>
      <c r="C5830" t="s">
        <v>887</v>
      </c>
      <c r="D5830" t="s">
        <v>888</v>
      </c>
      <c r="E5830" s="4">
        <v>-10000</v>
      </c>
      <c r="F5830" t="s">
        <v>567</v>
      </c>
      <c r="G5830" t="s">
        <v>511</v>
      </c>
      <c r="H5830" t="s">
        <v>516</v>
      </c>
      <c r="I5830" t="s">
        <v>512</v>
      </c>
      <c r="J5830" t="s">
        <v>572</v>
      </c>
      <c r="L5830" t="s">
        <v>516</v>
      </c>
      <c r="M5830" t="s">
        <v>417</v>
      </c>
      <c r="N5830" t="s">
        <v>573</v>
      </c>
    </row>
    <row r="5831" spans="1:14" hidden="1" x14ac:dyDescent="0.25">
      <c r="A5831" t="s">
        <v>241</v>
      </c>
      <c r="B5831" s="1">
        <v>45138</v>
      </c>
      <c r="C5831" t="s">
        <v>891</v>
      </c>
      <c r="D5831" t="s">
        <v>892</v>
      </c>
      <c r="E5831" s="4">
        <v>-5023</v>
      </c>
      <c r="F5831" t="s">
        <v>567</v>
      </c>
      <c r="G5831" t="s">
        <v>511</v>
      </c>
      <c r="H5831" t="s">
        <v>516</v>
      </c>
      <c r="I5831" t="s">
        <v>512</v>
      </c>
      <c r="J5831" t="s">
        <v>572</v>
      </c>
      <c r="L5831" t="s">
        <v>516</v>
      </c>
      <c r="M5831" t="s">
        <v>417</v>
      </c>
      <c r="N5831" t="s">
        <v>573</v>
      </c>
    </row>
    <row r="5832" spans="1:14" hidden="1" x14ac:dyDescent="0.25">
      <c r="A5832" t="s">
        <v>241</v>
      </c>
      <c r="B5832" s="1">
        <v>45138</v>
      </c>
      <c r="C5832" t="s">
        <v>893</v>
      </c>
      <c r="D5832" t="s">
        <v>894</v>
      </c>
      <c r="E5832" s="4">
        <v>-35407.530000000021</v>
      </c>
      <c r="F5832" t="s">
        <v>567</v>
      </c>
      <c r="G5832" t="s">
        <v>511</v>
      </c>
      <c r="H5832" t="s">
        <v>516</v>
      </c>
      <c r="I5832" t="s">
        <v>512</v>
      </c>
      <c r="J5832" t="s">
        <v>572</v>
      </c>
      <c r="L5832" t="s">
        <v>516</v>
      </c>
      <c r="M5832" t="s">
        <v>417</v>
      </c>
      <c r="N5832" t="s">
        <v>573</v>
      </c>
    </row>
    <row r="5833" spans="1:14" hidden="1" x14ac:dyDescent="0.25">
      <c r="A5833" t="s">
        <v>241</v>
      </c>
      <c r="B5833" s="1">
        <v>45138</v>
      </c>
      <c r="C5833" t="s">
        <v>895</v>
      </c>
      <c r="D5833" t="s">
        <v>896</v>
      </c>
      <c r="E5833" s="4">
        <v>-50940.84</v>
      </c>
      <c r="F5833" t="s">
        <v>567</v>
      </c>
      <c r="G5833" t="s">
        <v>511</v>
      </c>
      <c r="H5833" t="s">
        <v>516</v>
      </c>
      <c r="I5833" t="s">
        <v>512</v>
      </c>
      <c r="J5833" t="s">
        <v>572</v>
      </c>
      <c r="L5833" t="s">
        <v>516</v>
      </c>
      <c r="M5833" t="s">
        <v>417</v>
      </c>
      <c r="N5833" t="s">
        <v>573</v>
      </c>
    </row>
    <row r="5834" spans="1:14" hidden="1" x14ac:dyDescent="0.25">
      <c r="A5834" t="s">
        <v>241</v>
      </c>
      <c r="B5834" s="1">
        <v>45138</v>
      </c>
      <c r="C5834" t="s">
        <v>897</v>
      </c>
      <c r="D5834" t="s">
        <v>898</v>
      </c>
      <c r="E5834" s="4">
        <v>-1145372</v>
      </c>
      <c r="F5834" t="s">
        <v>567</v>
      </c>
      <c r="G5834" t="s">
        <v>511</v>
      </c>
      <c r="H5834" t="s">
        <v>331</v>
      </c>
      <c r="I5834" t="s">
        <v>332</v>
      </c>
      <c r="J5834" t="s">
        <v>899</v>
      </c>
      <c r="L5834" t="s">
        <v>331</v>
      </c>
      <c r="M5834" t="s">
        <v>332</v>
      </c>
      <c r="N5834" t="s">
        <v>573</v>
      </c>
    </row>
    <row r="5835" spans="1:14" hidden="1" x14ac:dyDescent="0.25">
      <c r="A5835" t="s">
        <v>241</v>
      </c>
      <c r="B5835" s="1">
        <v>45138</v>
      </c>
      <c r="C5835" t="s">
        <v>1195</v>
      </c>
      <c r="D5835" t="s">
        <v>1196</v>
      </c>
      <c r="E5835" s="4">
        <v>-245167.83000000002</v>
      </c>
      <c r="F5835" t="s">
        <v>567</v>
      </c>
      <c r="G5835" t="s">
        <v>511</v>
      </c>
      <c r="H5835" t="s">
        <v>331</v>
      </c>
      <c r="I5835" t="s">
        <v>332</v>
      </c>
      <c r="J5835" t="s">
        <v>899</v>
      </c>
      <c r="L5835" t="s">
        <v>331</v>
      </c>
      <c r="M5835" t="s">
        <v>332</v>
      </c>
      <c r="N5835" t="s">
        <v>573</v>
      </c>
    </row>
    <row r="5836" spans="1:14" hidden="1" x14ac:dyDescent="0.25">
      <c r="A5836" t="s">
        <v>241</v>
      </c>
      <c r="B5836" s="1">
        <v>45138</v>
      </c>
      <c r="C5836" t="s">
        <v>145</v>
      </c>
      <c r="D5836" t="s">
        <v>1199</v>
      </c>
      <c r="E5836" s="4">
        <v>-315297.5</v>
      </c>
      <c r="F5836" t="s">
        <v>567</v>
      </c>
      <c r="G5836" t="s">
        <v>511</v>
      </c>
      <c r="H5836" t="s">
        <v>338</v>
      </c>
      <c r="I5836" t="s">
        <v>136</v>
      </c>
      <c r="J5836" t="s">
        <v>655</v>
      </c>
      <c r="L5836" t="s">
        <v>338</v>
      </c>
      <c r="M5836" t="s">
        <v>136</v>
      </c>
      <c r="N5836" t="s">
        <v>573</v>
      </c>
    </row>
    <row r="5837" spans="1:14" hidden="1" x14ac:dyDescent="0.25">
      <c r="A5837" t="s">
        <v>241</v>
      </c>
      <c r="B5837" s="1">
        <v>45138</v>
      </c>
      <c r="C5837" t="s">
        <v>141</v>
      </c>
      <c r="D5837" t="s">
        <v>1318</v>
      </c>
      <c r="E5837" s="4">
        <v>-550000</v>
      </c>
      <c r="F5837" t="s">
        <v>567</v>
      </c>
      <c r="G5837" t="s">
        <v>511</v>
      </c>
      <c r="H5837" t="s">
        <v>338</v>
      </c>
      <c r="I5837" t="s">
        <v>136</v>
      </c>
      <c r="J5837" t="s">
        <v>655</v>
      </c>
      <c r="L5837" t="s">
        <v>338</v>
      </c>
      <c r="M5837" t="s">
        <v>136</v>
      </c>
      <c r="N5837" t="s">
        <v>573</v>
      </c>
    </row>
    <row r="5838" spans="1:14" hidden="1" x14ac:dyDescent="0.25">
      <c r="A5838" t="s">
        <v>241</v>
      </c>
      <c r="B5838" s="1">
        <v>45138</v>
      </c>
      <c r="C5838" t="s">
        <v>902</v>
      </c>
      <c r="D5838" t="s">
        <v>903</v>
      </c>
      <c r="E5838" s="4">
        <v>-158583.57000000004</v>
      </c>
      <c r="F5838" t="s">
        <v>567</v>
      </c>
      <c r="G5838" t="s">
        <v>511</v>
      </c>
      <c r="H5838" t="s">
        <v>328</v>
      </c>
      <c r="I5838" t="s">
        <v>329</v>
      </c>
      <c r="J5838" t="s">
        <v>904</v>
      </c>
      <c r="L5838" t="s">
        <v>328</v>
      </c>
      <c r="M5838" t="s">
        <v>329</v>
      </c>
      <c r="N5838" t="s">
        <v>573</v>
      </c>
    </row>
    <row r="5839" spans="1:14" hidden="1" x14ac:dyDescent="0.25">
      <c r="A5839" t="s">
        <v>241</v>
      </c>
      <c r="B5839" s="1">
        <v>45138</v>
      </c>
      <c r="C5839" t="s">
        <v>905</v>
      </c>
      <c r="D5839" t="s">
        <v>906</v>
      </c>
      <c r="E5839" s="4">
        <v>-364188.94000000006</v>
      </c>
      <c r="F5839" t="s">
        <v>567</v>
      </c>
      <c r="G5839" t="s">
        <v>511</v>
      </c>
      <c r="H5839" t="s">
        <v>328</v>
      </c>
      <c r="I5839" t="s">
        <v>329</v>
      </c>
      <c r="J5839" t="s">
        <v>904</v>
      </c>
      <c r="L5839" t="s">
        <v>328</v>
      </c>
      <c r="M5839" t="s">
        <v>329</v>
      </c>
      <c r="N5839" t="s">
        <v>573</v>
      </c>
    </row>
    <row r="5840" spans="1:14" hidden="1" x14ac:dyDescent="0.25">
      <c r="A5840" t="s">
        <v>241</v>
      </c>
      <c r="B5840" s="1">
        <v>45138</v>
      </c>
      <c r="C5840" t="s">
        <v>907</v>
      </c>
      <c r="D5840" t="s">
        <v>908</v>
      </c>
      <c r="E5840" s="4">
        <v>-48435.270000000004</v>
      </c>
      <c r="F5840" t="s">
        <v>567</v>
      </c>
      <c r="G5840" t="s">
        <v>511</v>
      </c>
      <c r="H5840" t="s">
        <v>328</v>
      </c>
      <c r="I5840" t="s">
        <v>329</v>
      </c>
      <c r="J5840" t="s">
        <v>904</v>
      </c>
      <c r="L5840" t="s">
        <v>328</v>
      </c>
      <c r="M5840" t="s">
        <v>329</v>
      </c>
      <c r="N5840" t="s">
        <v>573</v>
      </c>
    </row>
    <row r="5841" spans="1:14" hidden="1" x14ac:dyDescent="0.25">
      <c r="A5841" t="s">
        <v>241</v>
      </c>
      <c r="B5841" s="1">
        <v>45138</v>
      </c>
      <c r="C5841" t="s">
        <v>909</v>
      </c>
      <c r="D5841" t="s">
        <v>910</v>
      </c>
      <c r="E5841" s="4">
        <v>-7385.3399999999947</v>
      </c>
      <c r="F5841" t="s">
        <v>567</v>
      </c>
      <c r="G5841" t="s">
        <v>511</v>
      </c>
      <c r="H5841" t="s">
        <v>328</v>
      </c>
      <c r="I5841" t="s">
        <v>329</v>
      </c>
      <c r="J5841" t="s">
        <v>904</v>
      </c>
      <c r="L5841" t="s">
        <v>328</v>
      </c>
      <c r="M5841" t="s">
        <v>329</v>
      </c>
      <c r="N5841" t="s">
        <v>573</v>
      </c>
    </row>
    <row r="5842" spans="1:14" hidden="1" x14ac:dyDescent="0.25">
      <c r="A5842" t="s">
        <v>241</v>
      </c>
      <c r="B5842" s="1">
        <v>45138</v>
      </c>
      <c r="C5842" t="s">
        <v>913</v>
      </c>
      <c r="D5842" t="s">
        <v>914</v>
      </c>
      <c r="E5842" s="4">
        <v>-195502.61</v>
      </c>
      <c r="F5842" t="s">
        <v>567</v>
      </c>
      <c r="G5842" t="s">
        <v>511</v>
      </c>
      <c r="H5842" t="s">
        <v>340</v>
      </c>
      <c r="I5842" t="s">
        <v>341</v>
      </c>
      <c r="J5842" t="s">
        <v>667</v>
      </c>
      <c r="L5842" t="s">
        <v>340</v>
      </c>
      <c r="M5842" t="s">
        <v>341</v>
      </c>
      <c r="N5842" t="s">
        <v>573</v>
      </c>
    </row>
    <row r="5843" spans="1:14" hidden="1" x14ac:dyDescent="0.25">
      <c r="A5843" t="s">
        <v>241</v>
      </c>
      <c r="B5843" s="1">
        <v>45138</v>
      </c>
      <c r="C5843" t="s">
        <v>921</v>
      </c>
      <c r="D5843" t="s">
        <v>922</v>
      </c>
      <c r="E5843" s="4">
        <v>-18679.850000000028</v>
      </c>
      <c r="F5843" t="s">
        <v>567</v>
      </c>
      <c r="G5843" t="s">
        <v>511</v>
      </c>
      <c r="H5843" t="s">
        <v>333</v>
      </c>
      <c r="I5843" t="s">
        <v>335</v>
      </c>
      <c r="J5843" t="s">
        <v>923</v>
      </c>
      <c r="L5843" t="s">
        <v>333</v>
      </c>
      <c r="M5843" t="s">
        <v>335</v>
      </c>
      <c r="N5843" t="s">
        <v>573</v>
      </c>
    </row>
    <row r="5844" spans="1:14" hidden="1" x14ac:dyDescent="0.25">
      <c r="A5844" t="s">
        <v>241</v>
      </c>
      <c r="B5844" s="1">
        <v>45138</v>
      </c>
      <c r="C5844" t="s">
        <v>110</v>
      </c>
      <c r="D5844" t="s">
        <v>926</v>
      </c>
      <c r="E5844" s="4">
        <v>-180101.19999999998</v>
      </c>
      <c r="F5844" t="s">
        <v>567</v>
      </c>
      <c r="G5844" t="s">
        <v>511</v>
      </c>
      <c r="H5844" t="s">
        <v>333</v>
      </c>
      <c r="I5844" t="s">
        <v>335</v>
      </c>
      <c r="J5844" t="s">
        <v>923</v>
      </c>
      <c r="L5844" t="s">
        <v>333</v>
      </c>
      <c r="M5844" t="s">
        <v>335</v>
      </c>
      <c r="N5844" t="s">
        <v>573</v>
      </c>
    </row>
    <row r="5845" spans="1:14" hidden="1" x14ac:dyDescent="0.25">
      <c r="A5845" t="s">
        <v>241</v>
      </c>
      <c r="B5845" s="1">
        <v>45138</v>
      </c>
      <c r="C5845" t="s">
        <v>112</v>
      </c>
      <c r="D5845" t="s">
        <v>937</v>
      </c>
      <c r="E5845" s="4">
        <v>-532960.56000000017</v>
      </c>
      <c r="F5845" t="s">
        <v>567</v>
      </c>
      <c r="G5845" t="s">
        <v>511</v>
      </c>
      <c r="H5845" t="s">
        <v>333</v>
      </c>
      <c r="I5845" t="s">
        <v>335</v>
      </c>
      <c r="J5845" t="s">
        <v>923</v>
      </c>
      <c r="L5845" t="s">
        <v>333</v>
      </c>
      <c r="M5845" t="s">
        <v>335</v>
      </c>
      <c r="N5845" t="s">
        <v>573</v>
      </c>
    </row>
    <row r="5846" spans="1:14" hidden="1" x14ac:dyDescent="0.25">
      <c r="A5846" t="s">
        <v>241</v>
      </c>
      <c r="B5846" s="1">
        <v>45138</v>
      </c>
      <c r="C5846" t="s">
        <v>115</v>
      </c>
      <c r="D5846" t="s">
        <v>944</v>
      </c>
      <c r="E5846" s="4">
        <v>-186991.6</v>
      </c>
      <c r="F5846" t="s">
        <v>567</v>
      </c>
      <c r="G5846" t="s">
        <v>511</v>
      </c>
      <c r="H5846" t="s">
        <v>333</v>
      </c>
      <c r="I5846" t="s">
        <v>335</v>
      </c>
      <c r="J5846" t="s">
        <v>923</v>
      </c>
      <c r="L5846" t="s">
        <v>333</v>
      </c>
      <c r="M5846" t="s">
        <v>335</v>
      </c>
      <c r="N5846" t="s">
        <v>573</v>
      </c>
    </row>
    <row r="5847" spans="1:14" hidden="1" x14ac:dyDescent="0.25">
      <c r="A5847" t="s">
        <v>241</v>
      </c>
      <c r="B5847" s="1">
        <v>45138</v>
      </c>
      <c r="C5847" t="s">
        <v>117</v>
      </c>
      <c r="D5847" t="s">
        <v>947</v>
      </c>
      <c r="E5847" s="4">
        <v>-67743.099999999991</v>
      </c>
      <c r="F5847" t="s">
        <v>567</v>
      </c>
      <c r="G5847" t="s">
        <v>511</v>
      </c>
      <c r="H5847" t="s">
        <v>333</v>
      </c>
      <c r="I5847" t="s">
        <v>335</v>
      </c>
      <c r="J5847" t="s">
        <v>923</v>
      </c>
      <c r="L5847" t="s">
        <v>333</v>
      </c>
      <c r="M5847" t="s">
        <v>335</v>
      </c>
      <c r="N5847" t="s">
        <v>573</v>
      </c>
    </row>
    <row r="5848" spans="1:14" hidden="1" x14ac:dyDescent="0.25">
      <c r="A5848" t="s">
        <v>241</v>
      </c>
      <c r="B5848" s="1">
        <v>45138</v>
      </c>
      <c r="C5848" t="s">
        <v>119</v>
      </c>
      <c r="D5848" t="s">
        <v>1202</v>
      </c>
      <c r="E5848" s="4">
        <v>-110275.99</v>
      </c>
      <c r="F5848" t="s">
        <v>567</v>
      </c>
      <c r="G5848" t="s">
        <v>511</v>
      </c>
      <c r="H5848" t="s">
        <v>333</v>
      </c>
      <c r="I5848" t="s">
        <v>335</v>
      </c>
      <c r="J5848" t="s">
        <v>923</v>
      </c>
      <c r="L5848" t="s">
        <v>333</v>
      </c>
      <c r="M5848" t="s">
        <v>335</v>
      </c>
      <c r="N5848" t="s">
        <v>573</v>
      </c>
    </row>
    <row r="5849" spans="1:14" hidden="1" x14ac:dyDescent="0.25">
      <c r="A5849" t="s">
        <v>241</v>
      </c>
      <c r="B5849" s="1">
        <v>45138</v>
      </c>
      <c r="C5849" t="s">
        <v>121</v>
      </c>
      <c r="D5849" t="s">
        <v>1203</v>
      </c>
      <c r="E5849" s="4">
        <v>-1962377.44</v>
      </c>
      <c r="F5849" t="s">
        <v>567</v>
      </c>
      <c r="G5849" t="s">
        <v>511</v>
      </c>
      <c r="H5849" t="s">
        <v>333</v>
      </c>
      <c r="I5849" t="s">
        <v>335</v>
      </c>
      <c r="J5849" t="s">
        <v>923</v>
      </c>
      <c r="L5849" t="s">
        <v>333</v>
      </c>
      <c r="M5849" t="s">
        <v>335</v>
      </c>
      <c r="N5849" t="s">
        <v>573</v>
      </c>
    </row>
    <row r="5850" spans="1:14" hidden="1" x14ac:dyDescent="0.25">
      <c r="A5850" t="s">
        <v>241</v>
      </c>
      <c r="B5850" s="1">
        <v>45138</v>
      </c>
      <c r="C5850" t="s">
        <v>106</v>
      </c>
      <c r="D5850" t="s">
        <v>107</v>
      </c>
      <c r="E5850" s="4">
        <v>-218048.27</v>
      </c>
      <c r="F5850" t="s">
        <v>567</v>
      </c>
      <c r="G5850" t="s">
        <v>511</v>
      </c>
      <c r="H5850" t="s">
        <v>327</v>
      </c>
      <c r="I5850" t="s">
        <v>326</v>
      </c>
      <c r="J5850" t="s">
        <v>787</v>
      </c>
      <c r="L5850" t="s">
        <v>1319</v>
      </c>
      <c r="M5850" t="s">
        <v>323</v>
      </c>
      <c r="N5850" t="s">
        <v>573</v>
      </c>
    </row>
    <row r="5851" spans="1:14" hidden="1" x14ac:dyDescent="0.25">
      <c r="A5851" t="s">
        <v>241</v>
      </c>
      <c r="B5851" s="1">
        <v>45138</v>
      </c>
      <c r="C5851" t="s">
        <v>965</v>
      </c>
      <c r="D5851" t="s">
        <v>966</v>
      </c>
      <c r="E5851" s="4">
        <v>-8333.1800000001494</v>
      </c>
      <c r="F5851" t="s">
        <v>567</v>
      </c>
      <c r="G5851" t="s">
        <v>511</v>
      </c>
      <c r="H5851" t="s">
        <v>333</v>
      </c>
      <c r="I5851" t="s">
        <v>335</v>
      </c>
      <c r="J5851" t="s">
        <v>923</v>
      </c>
      <c r="L5851" t="s">
        <v>333</v>
      </c>
      <c r="M5851" t="s">
        <v>335</v>
      </c>
      <c r="N5851" t="s">
        <v>573</v>
      </c>
    </row>
    <row r="5852" spans="1:14" hidden="1" x14ac:dyDescent="0.25">
      <c r="A5852" t="s">
        <v>241</v>
      </c>
      <c r="B5852" s="1">
        <v>45138</v>
      </c>
      <c r="C5852" t="s">
        <v>123</v>
      </c>
      <c r="D5852" t="s">
        <v>1204</v>
      </c>
      <c r="E5852" s="4">
        <v>-79109.919999999998</v>
      </c>
      <c r="F5852" t="s">
        <v>567</v>
      </c>
      <c r="G5852" t="s">
        <v>511</v>
      </c>
      <c r="H5852" t="s">
        <v>333</v>
      </c>
      <c r="I5852" t="s">
        <v>335</v>
      </c>
      <c r="J5852" t="s">
        <v>923</v>
      </c>
      <c r="L5852" t="s">
        <v>333</v>
      </c>
      <c r="M5852" t="s">
        <v>449</v>
      </c>
      <c r="N5852" t="s">
        <v>573</v>
      </c>
    </row>
    <row r="5853" spans="1:14" hidden="1" x14ac:dyDescent="0.25">
      <c r="A5853" t="s">
        <v>241</v>
      </c>
      <c r="B5853" s="1">
        <v>45138</v>
      </c>
      <c r="C5853" t="s">
        <v>975</v>
      </c>
      <c r="D5853" t="s">
        <v>976</v>
      </c>
      <c r="E5853" s="4">
        <v>-540006.23000000033</v>
      </c>
      <c r="F5853" t="s">
        <v>567</v>
      </c>
      <c r="G5853" t="s">
        <v>511</v>
      </c>
      <c r="H5853" t="s">
        <v>342</v>
      </c>
      <c r="I5853" t="s">
        <v>343</v>
      </c>
      <c r="J5853" t="s">
        <v>725</v>
      </c>
      <c r="L5853" t="s">
        <v>342</v>
      </c>
      <c r="M5853" t="s">
        <v>343</v>
      </c>
      <c r="N5853" t="s">
        <v>573</v>
      </c>
    </row>
    <row r="5854" spans="1:14" hidden="1" x14ac:dyDescent="0.25">
      <c r="A5854" t="s">
        <v>241</v>
      </c>
      <c r="B5854" s="1">
        <v>45138</v>
      </c>
      <c r="C5854" t="s">
        <v>979</v>
      </c>
      <c r="D5854" t="s">
        <v>980</v>
      </c>
      <c r="E5854" s="4">
        <v>-9141.170000000011</v>
      </c>
      <c r="F5854" t="s">
        <v>567</v>
      </c>
      <c r="G5854" t="s">
        <v>511</v>
      </c>
      <c r="H5854" t="s">
        <v>342</v>
      </c>
      <c r="I5854" t="s">
        <v>343</v>
      </c>
      <c r="J5854" t="s">
        <v>725</v>
      </c>
      <c r="L5854" t="s">
        <v>342</v>
      </c>
      <c r="M5854" t="s">
        <v>343</v>
      </c>
      <c r="N5854" t="s">
        <v>573</v>
      </c>
    </row>
    <row r="5855" spans="1:14" hidden="1" x14ac:dyDescent="0.25">
      <c r="A5855" t="s">
        <v>241</v>
      </c>
      <c r="B5855" s="1">
        <v>45138</v>
      </c>
      <c r="C5855" t="s">
        <v>983</v>
      </c>
      <c r="D5855" t="s">
        <v>984</v>
      </c>
      <c r="E5855" s="4">
        <v>-9525.8999999999978</v>
      </c>
      <c r="F5855" t="s">
        <v>567</v>
      </c>
      <c r="G5855" t="s">
        <v>511</v>
      </c>
      <c r="H5855" t="s">
        <v>342</v>
      </c>
      <c r="I5855" t="s">
        <v>343</v>
      </c>
      <c r="J5855" t="s">
        <v>725</v>
      </c>
      <c r="L5855" t="s">
        <v>342</v>
      </c>
      <c r="M5855" t="s">
        <v>343</v>
      </c>
      <c r="N5855" t="s">
        <v>573</v>
      </c>
    </row>
    <row r="5856" spans="1:14" hidden="1" x14ac:dyDescent="0.25">
      <c r="A5856" t="s">
        <v>241</v>
      </c>
      <c r="B5856" s="1">
        <v>45138</v>
      </c>
      <c r="C5856" t="s">
        <v>987</v>
      </c>
      <c r="D5856" t="s">
        <v>988</v>
      </c>
      <c r="E5856" s="4">
        <v>-37240.249999999942</v>
      </c>
      <c r="F5856" t="s">
        <v>567</v>
      </c>
      <c r="G5856" t="s">
        <v>511</v>
      </c>
      <c r="H5856" t="s">
        <v>342</v>
      </c>
      <c r="I5856" t="s">
        <v>343</v>
      </c>
      <c r="J5856" t="s">
        <v>725</v>
      </c>
      <c r="L5856" t="s">
        <v>342</v>
      </c>
      <c r="M5856" t="s">
        <v>343</v>
      </c>
      <c r="N5856" t="s">
        <v>573</v>
      </c>
    </row>
    <row r="5857" spans="1:14" hidden="1" x14ac:dyDescent="0.25">
      <c r="A5857" t="s">
        <v>241</v>
      </c>
      <c r="B5857" s="1">
        <v>45138</v>
      </c>
      <c r="C5857" t="s">
        <v>995</v>
      </c>
      <c r="D5857" t="s">
        <v>996</v>
      </c>
      <c r="E5857" s="4">
        <v>-228201.11999999997</v>
      </c>
      <c r="F5857" t="s">
        <v>567</v>
      </c>
      <c r="G5857" t="s">
        <v>511</v>
      </c>
      <c r="H5857" t="s">
        <v>352</v>
      </c>
      <c r="I5857" t="s">
        <v>353</v>
      </c>
      <c r="J5857" t="s">
        <v>746</v>
      </c>
      <c r="L5857" t="s">
        <v>352</v>
      </c>
      <c r="M5857" t="s">
        <v>349</v>
      </c>
      <c r="N5857" t="s">
        <v>573</v>
      </c>
    </row>
    <row r="5858" spans="1:14" hidden="1" x14ac:dyDescent="0.25">
      <c r="A5858" t="s">
        <v>241</v>
      </c>
      <c r="B5858" s="1">
        <v>45138</v>
      </c>
      <c r="C5858" t="s">
        <v>1003</v>
      </c>
      <c r="D5858" t="s">
        <v>1004</v>
      </c>
      <c r="E5858" s="4">
        <v>-208113.61000000007</v>
      </c>
      <c r="F5858" t="s">
        <v>567</v>
      </c>
      <c r="G5858" t="s">
        <v>511</v>
      </c>
      <c r="H5858" t="s">
        <v>348</v>
      </c>
      <c r="I5858" t="s">
        <v>349</v>
      </c>
      <c r="J5858" t="s">
        <v>746</v>
      </c>
      <c r="L5858" t="s">
        <v>348</v>
      </c>
      <c r="M5858" t="s">
        <v>349</v>
      </c>
      <c r="N5858" t="s">
        <v>573</v>
      </c>
    </row>
    <row r="5859" spans="1:14" hidden="1" x14ac:dyDescent="0.25">
      <c r="A5859" t="s">
        <v>241</v>
      </c>
      <c r="B5859" s="1">
        <v>45138</v>
      </c>
      <c r="C5859" t="s">
        <v>1291</v>
      </c>
      <c r="D5859" t="s">
        <v>1292</v>
      </c>
      <c r="E5859" s="4">
        <v>-109950.68</v>
      </c>
      <c r="F5859" t="s">
        <v>567</v>
      </c>
      <c r="G5859" t="s">
        <v>511</v>
      </c>
      <c r="H5859" t="s">
        <v>348</v>
      </c>
      <c r="I5859" t="s">
        <v>349</v>
      </c>
      <c r="J5859" t="s">
        <v>746</v>
      </c>
      <c r="L5859" t="s">
        <v>348</v>
      </c>
      <c r="M5859" t="s">
        <v>349</v>
      </c>
      <c r="N5859" t="s">
        <v>573</v>
      </c>
    </row>
    <row r="5860" spans="1:14" hidden="1" x14ac:dyDescent="0.25">
      <c r="A5860" t="s">
        <v>241</v>
      </c>
      <c r="B5860" s="1">
        <v>45138</v>
      </c>
      <c r="C5860" t="s">
        <v>1256</v>
      </c>
      <c r="D5860" t="s">
        <v>1257</v>
      </c>
      <c r="E5860" s="4">
        <v>-450</v>
      </c>
      <c r="F5860" t="s">
        <v>567</v>
      </c>
      <c r="G5860" t="s">
        <v>511</v>
      </c>
      <c r="H5860" t="s">
        <v>348</v>
      </c>
      <c r="I5860" t="s">
        <v>349</v>
      </c>
      <c r="J5860" t="s">
        <v>746</v>
      </c>
      <c r="L5860" t="s">
        <v>348</v>
      </c>
      <c r="M5860" t="s">
        <v>349</v>
      </c>
      <c r="N5860" t="s">
        <v>573</v>
      </c>
    </row>
    <row r="5861" spans="1:14" hidden="1" x14ac:dyDescent="0.25">
      <c r="A5861" t="s">
        <v>241</v>
      </c>
      <c r="B5861" s="1">
        <v>45138</v>
      </c>
      <c r="C5861" t="s">
        <v>1011</v>
      </c>
      <c r="D5861" t="s">
        <v>1012</v>
      </c>
      <c r="E5861" s="4">
        <v>-4999.9999999999964</v>
      </c>
      <c r="F5861" t="s">
        <v>567</v>
      </c>
      <c r="G5861" t="s">
        <v>511</v>
      </c>
      <c r="H5861" t="s">
        <v>348</v>
      </c>
      <c r="I5861" t="s">
        <v>349</v>
      </c>
      <c r="J5861" t="s">
        <v>746</v>
      </c>
      <c r="L5861" t="s">
        <v>348</v>
      </c>
      <c r="M5861" t="s">
        <v>349</v>
      </c>
      <c r="N5861" t="s">
        <v>573</v>
      </c>
    </row>
    <row r="5862" spans="1:14" hidden="1" x14ac:dyDescent="0.25">
      <c r="A5862" t="s">
        <v>241</v>
      </c>
      <c r="B5862" s="1">
        <v>45138</v>
      </c>
      <c r="C5862" t="s">
        <v>1015</v>
      </c>
      <c r="D5862" t="s">
        <v>1016</v>
      </c>
      <c r="E5862" s="4">
        <v>-1782.4600000000009</v>
      </c>
      <c r="F5862" t="s">
        <v>567</v>
      </c>
      <c r="G5862" t="s">
        <v>511</v>
      </c>
      <c r="H5862" t="s">
        <v>348</v>
      </c>
      <c r="I5862" t="s">
        <v>349</v>
      </c>
      <c r="J5862" t="s">
        <v>746</v>
      </c>
      <c r="L5862" t="s">
        <v>348</v>
      </c>
      <c r="M5862" t="s">
        <v>349</v>
      </c>
      <c r="N5862" t="s">
        <v>573</v>
      </c>
    </row>
    <row r="5863" spans="1:14" hidden="1" x14ac:dyDescent="0.25">
      <c r="A5863" t="s">
        <v>241</v>
      </c>
      <c r="B5863" s="1">
        <v>45138</v>
      </c>
      <c r="C5863" t="s">
        <v>1019</v>
      </c>
      <c r="D5863" t="s">
        <v>1020</v>
      </c>
      <c r="E5863" s="4">
        <v>-681.2000000000304</v>
      </c>
      <c r="F5863" t="s">
        <v>567</v>
      </c>
      <c r="G5863" t="s">
        <v>511</v>
      </c>
      <c r="H5863" t="s">
        <v>348</v>
      </c>
      <c r="I5863" t="s">
        <v>349</v>
      </c>
      <c r="J5863" t="s">
        <v>746</v>
      </c>
      <c r="L5863" t="s">
        <v>348</v>
      </c>
      <c r="M5863" t="s">
        <v>349</v>
      </c>
      <c r="N5863" t="s">
        <v>573</v>
      </c>
    </row>
    <row r="5864" spans="1:14" hidden="1" x14ac:dyDescent="0.25">
      <c r="A5864" t="s">
        <v>241</v>
      </c>
      <c r="B5864" s="1">
        <v>45138</v>
      </c>
      <c r="C5864" t="s">
        <v>1023</v>
      </c>
      <c r="D5864" t="s">
        <v>1024</v>
      </c>
      <c r="E5864" s="4">
        <v>-6795.02</v>
      </c>
      <c r="F5864" t="s">
        <v>567</v>
      </c>
      <c r="G5864" t="s">
        <v>511</v>
      </c>
      <c r="H5864" t="s">
        <v>348</v>
      </c>
      <c r="I5864" t="s">
        <v>349</v>
      </c>
      <c r="J5864" t="s">
        <v>746</v>
      </c>
      <c r="L5864" t="s">
        <v>348</v>
      </c>
      <c r="M5864" t="s">
        <v>349</v>
      </c>
      <c r="N5864" t="s">
        <v>573</v>
      </c>
    </row>
    <row r="5865" spans="1:14" hidden="1" x14ac:dyDescent="0.25">
      <c r="A5865" t="s">
        <v>241</v>
      </c>
      <c r="B5865" s="1">
        <v>45138</v>
      </c>
      <c r="C5865" t="s">
        <v>1207</v>
      </c>
      <c r="D5865" t="s">
        <v>1208</v>
      </c>
      <c r="E5865" s="4">
        <v>-27.570000000014552</v>
      </c>
      <c r="F5865" t="s">
        <v>567</v>
      </c>
      <c r="G5865" t="s">
        <v>511</v>
      </c>
      <c r="H5865" t="s">
        <v>348</v>
      </c>
      <c r="I5865" t="s">
        <v>349</v>
      </c>
      <c r="J5865" t="s">
        <v>746</v>
      </c>
      <c r="L5865" t="s">
        <v>348</v>
      </c>
      <c r="M5865" t="s">
        <v>349</v>
      </c>
      <c r="N5865" t="s">
        <v>573</v>
      </c>
    </row>
    <row r="5866" spans="1:14" hidden="1" x14ac:dyDescent="0.25">
      <c r="A5866" t="s">
        <v>241</v>
      </c>
      <c r="B5866" s="1">
        <v>45138</v>
      </c>
      <c r="C5866" t="s">
        <v>1320</v>
      </c>
      <c r="D5866" t="s">
        <v>1321</v>
      </c>
      <c r="E5866" s="4">
        <v>-503</v>
      </c>
      <c r="F5866" t="s">
        <v>567</v>
      </c>
      <c r="G5866" t="s">
        <v>511</v>
      </c>
      <c r="H5866" t="s">
        <v>348</v>
      </c>
      <c r="I5866" t="s">
        <v>349</v>
      </c>
      <c r="J5866" t="s">
        <v>746</v>
      </c>
      <c r="L5866" t="s">
        <v>348</v>
      </c>
      <c r="M5866" t="s">
        <v>349</v>
      </c>
      <c r="N5866" t="s">
        <v>573</v>
      </c>
    </row>
    <row r="5867" spans="1:14" hidden="1" x14ac:dyDescent="0.25">
      <c r="A5867" t="s">
        <v>241</v>
      </c>
      <c r="B5867" s="1">
        <v>45138</v>
      </c>
      <c r="C5867" t="s">
        <v>1033</v>
      </c>
      <c r="D5867" t="s">
        <v>1034</v>
      </c>
      <c r="E5867" s="4">
        <v>-208.19999999999982</v>
      </c>
      <c r="F5867" t="s">
        <v>567</v>
      </c>
      <c r="G5867" t="s">
        <v>511</v>
      </c>
      <c r="H5867" t="s">
        <v>348</v>
      </c>
      <c r="I5867" t="s">
        <v>349</v>
      </c>
      <c r="J5867" t="s">
        <v>667</v>
      </c>
      <c r="L5867" t="s">
        <v>340</v>
      </c>
      <c r="M5867" t="s">
        <v>349</v>
      </c>
      <c r="N5867" t="s">
        <v>573</v>
      </c>
    </row>
    <row r="5868" spans="1:14" hidden="1" x14ac:dyDescent="0.25">
      <c r="A5868" t="s">
        <v>241</v>
      </c>
      <c r="B5868" s="1">
        <v>45138</v>
      </c>
      <c r="C5868" t="s">
        <v>1209</v>
      </c>
      <c r="D5868" t="s">
        <v>1210</v>
      </c>
      <c r="E5868" s="4">
        <v>-3943.5699999999943</v>
      </c>
      <c r="F5868" t="s">
        <v>567</v>
      </c>
      <c r="G5868" t="s">
        <v>511</v>
      </c>
      <c r="H5868" t="s">
        <v>348</v>
      </c>
      <c r="I5868" t="s">
        <v>349</v>
      </c>
      <c r="J5868" t="s">
        <v>746</v>
      </c>
      <c r="L5868" t="s">
        <v>348</v>
      </c>
      <c r="M5868" t="s">
        <v>349</v>
      </c>
      <c r="N5868" t="s">
        <v>573</v>
      </c>
    </row>
    <row r="5869" spans="1:14" hidden="1" x14ac:dyDescent="0.25">
      <c r="A5869" t="s">
        <v>241</v>
      </c>
      <c r="B5869" s="1">
        <v>45138</v>
      </c>
      <c r="C5869" t="s">
        <v>1230</v>
      </c>
      <c r="D5869" t="s">
        <v>1231</v>
      </c>
      <c r="E5869" s="4">
        <v>-17003.679999999687</v>
      </c>
      <c r="F5869" t="s">
        <v>567</v>
      </c>
      <c r="G5869" t="s">
        <v>511</v>
      </c>
      <c r="H5869" t="s">
        <v>355</v>
      </c>
      <c r="I5869" t="s">
        <v>356</v>
      </c>
      <c r="J5869" t="s">
        <v>689</v>
      </c>
      <c r="L5869" t="s">
        <v>716</v>
      </c>
      <c r="M5869" t="s">
        <v>356</v>
      </c>
      <c r="N5869" t="s">
        <v>573</v>
      </c>
    </row>
    <row r="5870" spans="1:14" hidden="1" x14ac:dyDescent="0.25">
      <c r="A5870" t="s">
        <v>241</v>
      </c>
      <c r="B5870" s="1">
        <v>45138</v>
      </c>
      <c r="C5870" t="s">
        <v>1050</v>
      </c>
      <c r="D5870" t="s">
        <v>1051</v>
      </c>
      <c r="E5870" s="4">
        <v>-57632.379999999976</v>
      </c>
      <c r="F5870" t="s">
        <v>567</v>
      </c>
      <c r="G5870" t="s">
        <v>511</v>
      </c>
      <c r="H5870" t="s">
        <v>355</v>
      </c>
      <c r="I5870" t="s">
        <v>356</v>
      </c>
      <c r="J5870" t="s">
        <v>689</v>
      </c>
      <c r="L5870" t="s">
        <v>348</v>
      </c>
      <c r="M5870" t="s">
        <v>356</v>
      </c>
      <c r="N5870" t="s">
        <v>573</v>
      </c>
    </row>
    <row r="5871" spans="1:14" hidden="1" x14ac:dyDescent="0.25">
      <c r="A5871" t="s">
        <v>241</v>
      </c>
      <c r="B5871" s="1">
        <v>45138</v>
      </c>
      <c r="C5871" t="s">
        <v>1054</v>
      </c>
      <c r="D5871" t="s">
        <v>1055</v>
      </c>
      <c r="E5871" s="4">
        <v>-4132.0300000000016</v>
      </c>
      <c r="F5871" t="s">
        <v>567</v>
      </c>
      <c r="G5871" t="s">
        <v>511</v>
      </c>
      <c r="H5871" t="s">
        <v>355</v>
      </c>
      <c r="I5871" t="s">
        <v>356</v>
      </c>
      <c r="J5871" t="s">
        <v>689</v>
      </c>
      <c r="L5871" t="s">
        <v>355</v>
      </c>
      <c r="M5871" t="s">
        <v>356</v>
      </c>
      <c r="N5871" t="s">
        <v>573</v>
      </c>
    </row>
    <row r="5872" spans="1:14" hidden="1" x14ac:dyDescent="0.25">
      <c r="A5872" t="s">
        <v>241</v>
      </c>
      <c r="B5872" s="1">
        <v>45138</v>
      </c>
      <c r="C5872" t="s">
        <v>1211</v>
      </c>
      <c r="D5872" t="s">
        <v>1212</v>
      </c>
      <c r="E5872" s="4">
        <v>-267.07</v>
      </c>
      <c r="F5872" t="s">
        <v>567</v>
      </c>
      <c r="G5872" t="s">
        <v>511</v>
      </c>
      <c r="H5872" t="s">
        <v>355</v>
      </c>
      <c r="I5872" t="s">
        <v>356</v>
      </c>
      <c r="J5872" t="s">
        <v>746</v>
      </c>
      <c r="L5872" t="s">
        <v>348</v>
      </c>
      <c r="M5872" t="s">
        <v>356</v>
      </c>
      <c r="N5872" t="s">
        <v>573</v>
      </c>
    </row>
    <row r="5873" spans="1:14" hidden="1" x14ac:dyDescent="0.25">
      <c r="A5873" t="s">
        <v>241</v>
      </c>
      <c r="B5873" s="1">
        <v>45138</v>
      </c>
      <c r="C5873" t="s">
        <v>1060</v>
      </c>
      <c r="D5873" t="s">
        <v>1061</v>
      </c>
      <c r="E5873" s="4">
        <v>-2751.4099999999685</v>
      </c>
      <c r="F5873" t="s">
        <v>567</v>
      </c>
      <c r="G5873" t="s">
        <v>511</v>
      </c>
      <c r="H5873" t="s">
        <v>355</v>
      </c>
      <c r="I5873" t="s">
        <v>356</v>
      </c>
      <c r="J5873" t="s">
        <v>689</v>
      </c>
      <c r="L5873" t="s">
        <v>355</v>
      </c>
      <c r="M5873" t="s">
        <v>356</v>
      </c>
      <c r="N5873" t="s">
        <v>573</v>
      </c>
    </row>
    <row r="5874" spans="1:14" hidden="1" x14ac:dyDescent="0.25">
      <c r="A5874" t="s">
        <v>241</v>
      </c>
      <c r="B5874" s="1">
        <v>45138</v>
      </c>
      <c r="C5874" t="s">
        <v>1064</v>
      </c>
      <c r="D5874" t="s">
        <v>1065</v>
      </c>
      <c r="E5874" s="4">
        <v>-2.2799999999999727</v>
      </c>
      <c r="F5874" t="s">
        <v>567</v>
      </c>
      <c r="G5874" t="s">
        <v>511</v>
      </c>
      <c r="H5874" t="s">
        <v>355</v>
      </c>
      <c r="I5874" t="s">
        <v>356</v>
      </c>
      <c r="J5874" t="s">
        <v>746</v>
      </c>
      <c r="L5874" t="s">
        <v>348</v>
      </c>
      <c r="M5874" t="s">
        <v>356</v>
      </c>
      <c r="N5874" t="s">
        <v>573</v>
      </c>
    </row>
    <row r="5875" spans="1:14" hidden="1" x14ac:dyDescent="0.25">
      <c r="A5875" t="s">
        <v>241</v>
      </c>
      <c r="B5875" s="1">
        <v>45138</v>
      </c>
      <c r="C5875" t="s">
        <v>1072</v>
      </c>
      <c r="D5875" t="s">
        <v>1073</v>
      </c>
      <c r="E5875" s="4">
        <v>-36883.000000000015</v>
      </c>
      <c r="F5875" t="s">
        <v>567</v>
      </c>
      <c r="G5875" t="s">
        <v>511</v>
      </c>
      <c r="H5875" t="s">
        <v>348</v>
      </c>
      <c r="I5875" t="s">
        <v>349</v>
      </c>
      <c r="J5875" t="s">
        <v>746</v>
      </c>
      <c r="L5875" t="s">
        <v>348</v>
      </c>
      <c r="M5875" t="s">
        <v>453</v>
      </c>
      <c r="N5875" t="s">
        <v>573</v>
      </c>
    </row>
    <row r="5876" spans="1:14" hidden="1" x14ac:dyDescent="0.25">
      <c r="A5876" t="s">
        <v>241</v>
      </c>
      <c r="B5876" s="1">
        <v>45138</v>
      </c>
      <c r="C5876" t="s">
        <v>1076</v>
      </c>
      <c r="D5876" t="s">
        <v>1077</v>
      </c>
      <c r="E5876" s="4">
        <v>-9329.76</v>
      </c>
      <c r="F5876" t="s">
        <v>567</v>
      </c>
      <c r="G5876" t="s">
        <v>511</v>
      </c>
      <c r="H5876" t="s">
        <v>348</v>
      </c>
      <c r="I5876" t="s">
        <v>349</v>
      </c>
      <c r="J5876" t="s">
        <v>746</v>
      </c>
      <c r="L5876" t="s">
        <v>348</v>
      </c>
      <c r="M5876" t="s">
        <v>453</v>
      </c>
      <c r="N5876" t="s">
        <v>573</v>
      </c>
    </row>
    <row r="5877" spans="1:14" hidden="1" x14ac:dyDescent="0.25">
      <c r="A5877" t="s">
        <v>241</v>
      </c>
      <c r="B5877" s="1">
        <v>45138</v>
      </c>
      <c r="C5877" t="s">
        <v>1234</v>
      </c>
      <c r="D5877" t="s">
        <v>1235</v>
      </c>
      <c r="E5877" s="4">
        <v>-3.4000000000000909</v>
      </c>
      <c r="F5877" t="s">
        <v>567</v>
      </c>
      <c r="G5877" t="s">
        <v>511</v>
      </c>
      <c r="H5877" t="s">
        <v>348</v>
      </c>
      <c r="I5877" t="s">
        <v>349</v>
      </c>
      <c r="J5877" t="s">
        <v>746</v>
      </c>
      <c r="L5877" t="s">
        <v>348</v>
      </c>
      <c r="M5877" t="s">
        <v>453</v>
      </c>
      <c r="N5877" t="s">
        <v>573</v>
      </c>
    </row>
    <row r="5878" spans="1:14" hidden="1" x14ac:dyDescent="0.25">
      <c r="A5878" t="s">
        <v>241</v>
      </c>
      <c r="B5878" s="1">
        <v>45138</v>
      </c>
      <c r="C5878" t="s">
        <v>1215</v>
      </c>
      <c r="D5878" t="s">
        <v>1216</v>
      </c>
      <c r="E5878" s="4">
        <v>-6.24</v>
      </c>
      <c r="F5878" t="s">
        <v>567</v>
      </c>
      <c r="G5878" t="s">
        <v>511</v>
      </c>
      <c r="H5878" t="s">
        <v>348</v>
      </c>
      <c r="I5878" t="s">
        <v>349</v>
      </c>
      <c r="J5878" t="s">
        <v>746</v>
      </c>
      <c r="L5878" t="s">
        <v>348</v>
      </c>
      <c r="M5878" t="s">
        <v>453</v>
      </c>
      <c r="N5878" t="s">
        <v>573</v>
      </c>
    </row>
    <row r="5879" spans="1:14" hidden="1" x14ac:dyDescent="0.25">
      <c r="A5879" t="s">
        <v>241</v>
      </c>
      <c r="B5879" s="1">
        <v>45138</v>
      </c>
      <c r="C5879" t="s">
        <v>1217</v>
      </c>
      <c r="D5879" t="s">
        <v>1218</v>
      </c>
      <c r="E5879" s="4">
        <v>-336.31</v>
      </c>
      <c r="F5879" t="s">
        <v>567</v>
      </c>
      <c r="G5879" t="s">
        <v>511</v>
      </c>
      <c r="H5879" t="s">
        <v>348</v>
      </c>
      <c r="I5879" t="s">
        <v>349</v>
      </c>
      <c r="J5879" t="s">
        <v>746</v>
      </c>
      <c r="L5879" t="s">
        <v>348</v>
      </c>
      <c r="M5879" t="s">
        <v>453</v>
      </c>
      <c r="N5879" t="s">
        <v>573</v>
      </c>
    </row>
    <row r="5880" spans="1:14" hidden="1" x14ac:dyDescent="0.25">
      <c r="A5880" t="s">
        <v>241</v>
      </c>
      <c r="B5880" s="1">
        <v>45138</v>
      </c>
      <c r="C5880" t="s">
        <v>1087</v>
      </c>
      <c r="D5880" t="s">
        <v>1088</v>
      </c>
      <c r="E5880" s="4">
        <v>-401.38</v>
      </c>
      <c r="F5880" t="s">
        <v>567</v>
      </c>
      <c r="G5880" t="s">
        <v>511</v>
      </c>
      <c r="H5880" t="s">
        <v>348</v>
      </c>
      <c r="I5880" t="s">
        <v>349</v>
      </c>
      <c r="J5880" t="s">
        <v>746</v>
      </c>
      <c r="L5880" t="s">
        <v>348</v>
      </c>
      <c r="M5880" t="s">
        <v>453</v>
      </c>
      <c r="N5880" t="s">
        <v>573</v>
      </c>
    </row>
    <row r="5881" spans="1:14" hidden="1" x14ac:dyDescent="0.25">
      <c r="A5881" t="s">
        <v>241</v>
      </c>
      <c r="B5881" s="1">
        <v>45138</v>
      </c>
      <c r="C5881" t="s">
        <v>1091</v>
      </c>
      <c r="D5881" t="s">
        <v>1092</v>
      </c>
      <c r="E5881" s="4">
        <v>-2907.3899999999985</v>
      </c>
      <c r="F5881" t="s">
        <v>567</v>
      </c>
      <c r="G5881" t="s">
        <v>511</v>
      </c>
      <c r="H5881" t="s">
        <v>348</v>
      </c>
      <c r="I5881" t="s">
        <v>349</v>
      </c>
      <c r="J5881" t="s">
        <v>746</v>
      </c>
      <c r="L5881" t="s">
        <v>348</v>
      </c>
      <c r="M5881" t="s">
        <v>453</v>
      </c>
      <c r="N5881" t="s">
        <v>573</v>
      </c>
    </row>
    <row r="5882" spans="1:14" hidden="1" x14ac:dyDescent="0.25">
      <c r="A5882" t="s">
        <v>241</v>
      </c>
      <c r="B5882" s="1">
        <v>45138</v>
      </c>
      <c r="C5882" t="s">
        <v>1095</v>
      </c>
      <c r="D5882" t="s">
        <v>1096</v>
      </c>
      <c r="E5882" s="4">
        <v>-429.46999999999991</v>
      </c>
      <c r="F5882" t="s">
        <v>567</v>
      </c>
      <c r="G5882" t="s">
        <v>511</v>
      </c>
      <c r="H5882" t="s">
        <v>348</v>
      </c>
      <c r="I5882" t="s">
        <v>349</v>
      </c>
      <c r="J5882" t="s">
        <v>746</v>
      </c>
      <c r="L5882" t="s">
        <v>348</v>
      </c>
      <c r="M5882" t="s">
        <v>453</v>
      </c>
      <c r="N5882" t="s">
        <v>573</v>
      </c>
    </row>
    <row r="5883" spans="1:14" hidden="1" x14ac:dyDescent="0.25">
      <c r="A5883" t="s">
        <v>241</v>
      </c>
      <c r="B5883" s="1">
        <v>45138</v>
      </c>
      <c r="C5883" t="s">
        <v>1099</v>
      </c>
      <c r="D5883" t="s">
        <v>1100</v>
      </c>
      <c r="E5883" s="4">
        <v>-335.9100000000002</v>
      </c>
      <c r="F5883" t="s">
        <v>567</v>
      </c>
      <c r="G5883" t="s">
        <v>511</v>
      </c>
      <c r="H5883" t="s">
        <v>348</v>
      </c>
      <c r="I5883" t="s">
        <v>349</v>
      </c>
      <c r="J5883" t="s">
        <v>746</v>
      </c>
      <c r="L5883" t="s">
        <v>348</v>
      </c>
      <c r="M5883" t="s">
        <v>453</v>
      </c>
      <c r="N5883" t="s">
        <v>573</v>
      </c>
    </row>
    <row r="5884" spans="1:14" hidden="1" x14ac:dyDescent="0.25">
      <c r="A5884" t="s">
        <v>241</v>
      </c>
      <c r="B5884" s="1">
        <v>45138</v>
      </c>
      <c r="C5884" t="s">
        <v>1103</v>
      </c>
      <c r="D5884" t="s">
        <v>1104</v>
      </c>
      <c r="E5884" s="4">
        <v>-1095.0099999999991</v>
      </c>
      <c r="F5884" t="s">
        <v>567</v>
      </c>
      <c r="G5884" t="s">
        <v>511</v>
      </c>
      <c r="H5884" t="s">
        <v>348</v>
      </c>
      <c r="I5884" t="s">
        <v>349</v>
      </c>
      <c r="J5884" t="s">
        <v>746</v>
      </c>
      <c r="L5884" t="s">
        <v>348</v>
      </c>
      <c r="M5884" t="s">
        <v>453</v>
      </c>
      <c r="N5884" t="s">
        <v>573</v>
      </c>
    </row>
    <row r="5885" spans="1:14" hidden="1" x14ac:dyDescent="0.25">
      <c r="A5885" t="s">
        <v>241</v>
      </c>
      <c r="B5885" s="1">
        <v>45138</v>
      </c>
      <c r="C5885" t="s">
        <v>1107</v>
      </c>
      <c r="D5885" t="s">
        <v>1108</v>
      </c>
      <c r="E5885" s="4">
        <v>-403.37000000000012</v>
      </c>
      <c r="F5885" t="s">
        <v>567</v>
      </c>
      <c r="G5885" t="s">
        <v>511</v>
      </c>
      <c r="H5885" t="s">
        <v>348</v>
      </c>
      <c r="I5885" t="s">
        <v>349</v>
      </c>
      <c r="J5885" t="s">
        <v>746</v>
      </c>
      <c r="L5885" t="s">
        <v>348</v>
      </c>
      <c r="M5885" t="s">
        <v>453</v>
      </c>
      <c r="N5885" t="s">
        <v>573</v>
      </c>
    </row>
    <row r="5886" spans="1:14" hidden="1" x14ac:dyDescent="0.25">
      <c r="A5886" t="s">
        <v>241</v>
      </c>
      <c r="B5886" s="1">
        <v>45138</v>
      </c>
      <c r="C5886" t="s">
        <v>1109</v>
      </c>
      <c r="D5886" t="s">
        <v>1110</v>
      </c>
      <c r="E5886" s="4">
        <v>-644.15999999999985</v>
      </c>
      <c r="F5886" t="s">
        <v>567</v>
      </c>
      <c r="G5886" t="s">
        <v>511</v>
      </c>
      <c r="H5886" t="s">
        <v>348</v>
      </c>
      <c r="I5886" t="s">
        <v>349</v>
      </c>
      <c r="J5886" t="s">
        <v>746</v>
      </c>
      <c r="L5886" t="s">
        <v>348</v>
      </c>
      <c r="M5886" t="s">
        <v>453</v>
      </c>
      <c r="N5886" t="s">
        <v>573</v>
      </c>
    </row>
    <row r="5887" spans="1:14" hidden="1" x14ac:dyDescent="0.25">
      <c r="A5887" t="s">
        <v>241</v>
      </c>
      <c r="B5887" s="1">
        <v>45138</v>
      </c>
      <c r="C5887" t="s">
        <v>1111</v>
      </c>
      <c r="D5887" t="s">
        <v>1112</v>
      </c>
      <c r="E5887" s="4">
        <v>-199.69</v>
      </c>
      <c r="F5887" t="s">
        <v>567</v>
      </c>
      <c r="G5887" t="s">
        <v>511</v>
      </c>
      <c r="H5887" t="s">
        <v>348</v>
      </c>
      <c r="I5887" t="s">
        <v>349</v>
      </c>
      <c r="J5887" t="s">
        <v>746</v>
      </c>
      <c r="L5887" t="s">
        <v>348</v>
      </c>
      <c r="M5887" t="s">
        <v>453</v>
      </c>
      <c r="N5887" t="s">
        <v>573</v>
      </c>
    </row>
    <row r="5888" spans="1:14" hidden="1" x14ac:dyDescent="0.25">
      <c r="A5888" t="s">
        <v>241</v>
      </c>
      <c r="B5888" s="1">
        <v>45138</v>
      </c>
      <c r="C5888" t="s">
        <v>1115</v>
      </c>
      <c r="D5888" t="s">
        <v>1116</v>
      </c>
      <c r="E5888" s="4">
        <v>-289.73000000001923</v>
      </c>
      <c r="F5888" t="s">
        <v>567</v>
      </c>
      <c r="G5888" t="s">
        <v>511</v>
      </c>
      <c r="H5888" t="s">
        <v>348</v>
      </c>
      <c r="I5888" t="s">
        <v>349</v>
      </c>
      <c r="J5888" t="s">
        <v>746</v>
      </c>
      <c r="L5888" t="s">
        <v>348</v>
      </c>
      <c r="M5888" t="s">
        <v>453</v>
      </c>
      <c r="N5888" t="s">
        <v>573</v>
      </c>
    </row>
    <row r="5889" spans="1:14" hidden="1" x14ac:dyDescent="0.25">
      <c r="A5889" t="s">
        <v>241</v>
      </c>
      <c r="B5889" s="1">
        <v>45138</v>
      </c>
      <c r="C5889" t="s">
        <v>1219</v>
      </c>
      <c r="D5889" t="s">
        <v>1220</v>
      </c>
      <c r="E5889" s="4">
        <v>-792.95999999999958</v>
      </c>
      <c r="F5889" t="s">
        <v>567</v>
      </c>
      <c r="G5889" t="s">
        <v>511</v>
      </c>
      <c r="H5889" t="s">
        <v>348</v>
      </c>
      <c r="I5889" t="s">
        <v>349</v>
      </c>
      <c r="J5889" t="s">
        <v>746</v>
      </c>
      <c r="L5889" t="s">
        <v>348</v>
      </c>
      <c r="M5889" t="s">
        <v>453</v>
      </c>
      <c r="N5889" t="s">
        <v>573</v>
      </c>
    </row>
    <row r="5890" spans="1:14" hidden="1" x14ac:dyDescent="0.25">
      <c r="A5890" t="s">
        <v>241</v>
      </c>
      <c r="B5890" s="1">
        <v>45138</v>
      </c>
      <c r="C5890" t="s">
        <v>1344</v>
      </c>
      <c r="D5890" t="s">
        <v>1345</v>
      </c>
      <c r="E5890" s="4">
        <v>-636.47</v>
      </c>
      <c r="F5890" t="s">
        <v>567</v>
      </c>
      <c r="G5890" t="s">
        <v>511</v>
      </c>
      <c r="H5890" t="s">
        <v>348</v>
      </c>
      <c r="I5890" t="s">
        <v>349</v>
      </c>
      <c r="J5890" t="s">
        <v>746</v>
      </c>
      <c r="L5890" t="s">
        <v>348</v>
      </c>
      <c r="M5890" t="s">
        <v>453</v>
      </c>
      <c r="N5890" t="s">
        <v>573</v>
      </c>
    </row>
    <row r="5891" spans="1:14" hidden="1" x14ac:dyDescent="0.25">
      <c r="A5891" t="s">
        <v>241</v>
      </c>
      <c r="B5891" s="1">
        <v>45138</v>
      </c>
      <c r="C5891" t="s">
        <v>1117</v>
      </c>
      <c r="D5891" t="s">
        <v>1118</v>
      </c>
      <c r="E5891" s="4">
        <v>-2064.0699999999997</v>
      </c>
      <c r="F5891" t="s">
        <v>567</v>
      </c>
      <c r="G5891" t="s">
        <v>511</v>
      </c>
      <c r="H5891" t="s">
        <v>348</v>
      </c>
      <c r="I5891" t="s">
        <v>349</v>
      </c>
      <c r="J5891" t="s">
        <v>746</v>
      </c>
      <c r="L5891" t="s">
        <v>348</v>
      </c>
      <c r="M5891" t="s">
        <v>453</v>
      </c>
      <c r="N5891" t="s">
        <v>573</v>
      </c>
    </row>
    <row r="5892" spans="1:14" hidden="1" x14ac:dyDescent="0.25">
      <c r="A5892" t="s">
        <v>241</v>
      </c>
      <c r="B5892" s="1">
        <v>45138</v>
      </c>
      <c r="C5892" t="s">
        <v>1119</v>
      </c>
      <c r="D5892" t="s">
        <v>1120</v>
      </c>
      <c r="E5892" s="4">
        <v>-62326.619999999923</v>
      </c>
      <c r="F5892" t="s">
        <v>567</v>
      </c>
      <c r="G5892" t="s">
        <v>511</v>
      </c>
      <c r="H5892" t="s">
        <v>348</v>
      </c>
      <c r="I5892" t="s">
        <v>349</v>
      </c>
      <c r="J5892" t="s">
        <v>684</v>
      </c>
      <c r="L5892" t="s">
        <v>1121</v>
      </c>
      <c r="M5892" t="s">
        <v>453</v>
      </c>
      <c r="N5892" t="s">
        <v>573</v>
      </c>
    </row>
    <row r="5893" spans="1:14" hidden="1" x14ac:dyDescent="0.25">
      <c r="A5893" t="s">
        <v>241</v>
      </c>
      <c r="B5893" s="1">
        <v>45138</v>
      </c>
      <c r="C5893" t="s">
        <v>1124</v>
      </c>
      <c r="D5893" t="s">
        <v>1125</v>
      </c>
      <c r="E5893" s="4">
        <v>-218770.00000000003</v>
      </c>
      <c r="F5893" t="s">
        <v>567</v>
      </c>
      <c r="G5893" t="s">
        <v>511</v>
      </c>
      <c r="H5893" t="s">
        <v>348</v>
      </c>
      <c r="I5893" t="s">
        <v>349</v>
      </c>
      <c r="J5893" t="s">
        <v>746</v>
      </c>
      <c r="L5893" t="s">
        <v>348</v>
      </c>
      <c r="M5893" t="s">
        <v>457</v>
      </c>
      <c r="N5893" t="s">
        <v>573</v>
      </c>
    </row>
    <row r="5894" spans="1:14" hidden="1" x14ac:dyDescent="0.25">
      <c r="A5894" t="s">
        <v>241</v>
      </c>
      <c r="B5894" s="1">
        <v>45138</v>
      </c>
      <c r="C5894" t="s">
        <v>1089</v>
      </c>
      <c r="D5894" t="s">
        <v>1090</v>
      </c>
      <c r="E5894" s="4">
        <v>-11301.970000000001</v>
      </c>
      <c r="F5894" t="s">
        <v>567</v>
      </c>
      <c r="G5894" t="s">
        <v>471</v>
      </c>
      <c r="H5894" t="s">
        <v>248</v>
      </c>
      <c r="I5894" t="s">
        <v>249</v>
      </c>
      <c r="J5894" t="s">
        <v>248</v>
      </c>
      <c r="K5894" t="s">
        <v>1086</v>
      </c>
      <c r="L5894" t="s">
        <v>372</v>
      </c>
      <c r="M5894" t="s">
        <v>373</v>
      </c>
      <c r="N5894" t="s">
        <v>488</v>
      </c>
    </row>
    <row r="5895" spans="1:14" hidden="1" x14ac:dyDescent="0.25">
      <c r="A5895" t="s">
        <v>241</v>
      </c>
      <c r="B5895" s="1">
        <v>45138</v>
      </c>
      <c r="C5895" t="s">
        <v>1300</v>
      </c>
      <c r="D5895" t="s">
        <v>1301</v>
      </c>
      <c r="E5895" s="4">
        <v>-1656.47</v>
      </c>
      <c r="F5895" t="s">
        <v>567</v>
      </c>
      <c r="G5895" t="s">
        <v>471</v>
      </c>
      <c r="H5895" t="s">
        <v>248</v>
      </c>
      <c r="I5895" t="s">
        <v>249</v>
      </c>
      <c r="J5895" t="s">
        <v>248</v>
      </c>
      <c r="L5895" t="s">
        <v>372</v>
      </c>
      <c r="M5895" t="s">
        <v>373</v>
      </c>
      <c r="N5895" t="s">
        <v>488</v>
      </c>
    </row>
    <row r="5896" spans="1:14" hidden="1" x14ac:dyDescent="0.25">
      <c r="A5896" t="s">
        <v>241</v>
      </c>
      <c r="B5896" s="1">
        <v>45138</v>
      </c>
      <c r="C5896" t="s">
        <v>1283</v>
      </c>
      <c r="D5896" t="s">
        <v>1284</v>
      </c>
      <c r="E5896" s="4">
        <v>-15770</v>
      </c>
      <c r="F5896" t="s">
        <v>567</v>
      </c>
      <c r="G5896" t="s">
        <v>471</v>
      </c>
      <c r="H5896" t="s">
        <v>317</v>
      </c>
      <c r="I5896" t="s">
        <v>318</v>
      </c>
      <c r="J5896" t="s">
        <v>276</v>
      </c>
      <c r="L5896" t="s">
        <v>372</v>
      </c>
      <c r="M5896" t="s">
        <v>373</v>
      </c>
      <c r="N5896" t="s">
        <v>488</v>
      </c>
    </row>
    <row r="5897" spans="1:14" hidden="1" x14ac:dyDescent="0.25">
      <c r="A5897" t="s">
        <v>241</v>
      </c>
      <c r="B5897" s="1">
        <v>45138</v>
      </c>
      <c r="C5897" t="s">
        <v>1271</v>
      </c>
      <c r="D5897" t="s">
        <v>1272</v>
      </c>
      <c r="E5897" s="4">
        <v>-2600</v>
      </c>
      <c r="F5897" t="s">
        <v>567</v>
      </c>
      <c r="G5897" t="s">
        <v>471</v>
      </c>
      <c r="H5897" t="s">
        <v>317</v>
      </c>
      <c r="I5897" t="s">
        <v>318</v>
      </c>
      <c r="J5897" t="s">
        <v>276</v>
      </c>
      <c r="L5897" t="s">
        <v>390</v>
      </c>
      <c r="M5897" t="s">
        <v>391</v>
      </c>
      <c r="N5897" t="s">
        <v>487</v>
      </c>
    </row>
    <row r="5898" spans="1:14" hidden="1" x14ac:dyDescent="0.25">
      <c r="A5898" t="s">
        <v>241</v>
      </c>
      <c r="B5898" s="1">
        <v>45138</v>
      </c>
      <c r="C5898" t="s">
        <v>1084</v>
      </c>
      <c r="D5898" t="s">
        <v>1085</v>
      </c>
      <c r="E5898" s="4">
        <v>-210736.97</v>
      </c>
      <c r="F5898" t="s">
        <v>567</v>
      </c>
      <c r="G5898" t="s">
        <v>471</v>
      </c>
      <c r="H5898" t="s">
        <v>248</v>
      </c>
      <c r="I5898" t="s">
        <v>249</v>
      </c>
      <c r="J5898" t="s">
        <v>248</v>
      </c>
      <c r="K5898" t="s">
        <v>1086</v>
      </c>
      <c r="L5898" t="s">
        <v>372</v>
      </c>
      <c r="M5898" t="s">
        <v>373</v>
      </c>
      <c r="N5898" t="s">
        <v>488</v>
      </c>
    </row>
    <row r="5899" spans="1:14" hidden="1" x14ac:dyDescent="0.25">
      <c r="A5899" t="s">
        <v>241</v>
      </c>
      <c r="B5899" s="1">
        <v>45169</v>
      </c>
      <c r="C5899" t="s">
        <v>565</v>
      </c>
      <c r="D5899" t="s">
        <v>566</v>
      </c>
      <c r="E5899" s="4">
        <v>236986.39999999997</v>
      </c>
      <c r="F5899" t="s">
        <v>567</v>
      </c>
      <c r="G5899" t="s">
        <v>471</v>
      </c>
      <c r="H5899" t="s">
        <v>291</v>
      </c>
      <c r="I5899" t="s">
        <v>292</v>
      </c>
      <c r="J5899" t="s">
        <v>251</v>
      </c>
      <c r="L5899" t="s">
        <v>376</v>
      </c>
      <c r="M5899" t="s">
        <v>377</v>
      </c>
      <c r="N5899" t="s">
        <v>486</v>
      </c>
    </row>
    <row r="5900" spans="1:14" hidden="1" x14ac:dyDescent="0.25">
      <c r="A5900" t="s">
        <v>241</v>
      </c>
      <c r="B5900" s="1">
        <v>45169</v>
      </c>
      <c r="C5900" t="s">
        <v>568</v>
      </c>
      <c r="D5900" t="s">
        <v>569</v>
      </c>
      <c r="E5900" s="4">
        <v>135496.13999999998</v>
      </c>
      <c r="F5900" t="s">
        <v>567</v>
      </c>
      <c r="G5900" t="s">
        <v>471</v>
      </c>
      <c r="H5900" t="s">
        <v>291</v>
      </c>
      <c r="I5900" t="s">
        <v>292</v>
      </c>
      <c r="J5900" t="s">
        <v>251</v>
      </c>
      <c r="L5900" t="s">
        <v>376</v>
      </c>
      <c r="M5900" t="s">
        <v>377</v>
      </c>
      <c r="N5900" t="s">
        <v>486</v>
      </c>
    </row>
    <row r="5901" spans="1:14" hidden="1" x14ac:dyDescent="0.25">
      <c r="A5901" t="s">
        <v>241</v>
      </c>
      <c r="B5901" s="1">
        <v>45169</v>
      </c>
      <c r="C5901" t="s">
        <v>574</v>
      </c>
      <c r="D5901" t="s">
        <v>575</v>
      </c>
      <c r="E5901" s="4">
        <v>63067.19</v>
      </c>
      <c r="F5901" t="s">
        <v>567</v>
      </c>
      <c r="G5901" t="s">
        <v>471</v>
      </c>
      <c r="H5901" t="s">
        <v>291</v>
      </c>
      <c r="I5901" t="s">
        <v>292</v>
      </c>
      <c r="J5901" t="s">
        <v>251</v>
      </c>
      <c r="L5901" t="s">
        <v>376</v>
      </c>
      <c r="M5901" t="s">
        <v>377</v>
      </c>
      <c r="N5901" t="s">
        <v>486</v>
      </c>
    </row>
    <row r="5902" spans="1:14" hidden="1" x14ac:dyDescent="0.25">
      <c r="A5902" t="s">
        <v>241</v>
      </c>
      <c r="B5902" s="1">
        <v>45169</v>
      </c>
      <c r="C5902" t="s">
        <v>578</v>
      </c>
      <c r="D5902" t="s">
        <v>579</v>
      </c>
      <c r="E5902" s="4">
        <v>2468.8300000000004</v>
      </c>
      <c r="F5902" t="s">
        <v>567</v>
      </c>
      <c r="G5902" t="s">
        <v>471</v>
      </c>
      <c r="H5902" t="s">
        <v>298</v>
      </c>
      <c r="I5902" t="s">
        <v>299</v>
      </c>
      <c r="J5902" t="s">
        <v>258</v>
      </c>
      <c r="L5902" t="s">
        <v>376</v>
      </c>
      <c r="M5902" t="s">
        <v>377</v>
      </c>
      <c r="N5902" t="s">
        <v>487</v>
      </c>
    </row>
    <row r="5903" spans="1:14" hidden="1" x14ac:dyDescent="0.25">
      <c r="A5903" t="s">
        <v>241</v>
      </c>
      <c r="B5903" s="1">
        <v>45169</v>
      </c>
      <c r="C5903" t="s">
        <v>582</v>
      </c>
      <c r="D5903" t="s">
        <v>583</v>
      </c>
      <c r="E5903" s="4">
        <v>33390.06</v>
      </c>
      <c r="F5903" t="s">
        <v>567</v>
      </c>
      <c r="G5903" t="s">
        <v>471</v>
      </c>
      <c r="H5903" t="s">
        <v>291</v>
      </c>
      <c r="I5903" t="s">
        <v>292</v>
      </c>
      <c r="J5903" t="s">
        <v>251</v>
      </c>
      <c r="L5903" t="s">
        <v>376</v>
      </c>
      <c r="M5903" t="s">
        <v>377</v>
      </c>
      <c r="N5903" t="s">
        <v>482</v>
      </c>
    </row>
    <row r="5904" spans="1:14" hidden="1" x14ac:dyDescent="0.25">
      <c r="A5904" t="s">
        <v>241</v>
      </c>
      <c r="B5904" s="1">
        <v>45169</v>
      </c>
      <c r="C5904" t="s">
        <v>586</v>
      </c>
      <c r="D5904" t="s">
        <v>587</v>
      </c>
      <c r="E5904" s="4">
        <v>4183.3999999999996</v>
      </c>
      <c r="F5904" t="s">
        <v>567</v>
      </c>
      <c r="G5904" t="s">
        <v>471</v>
      </c>
      <c r="H5904" t="s">
        <v>298</v>
      </c>
      <c r="I5904" t="s">
        <v>299</v>
      </c>
      <c r="J5904" t="s">
        <v>258</v>
      </c>
      <c r="L5904" t="s">
        <v>376</v>
      </c>
      <c r="M5904" t="s">
        <v>377</v>
      </c>
      <c r="N5904" t="s">
        <v>487</v>
      </c>
    </row>
    <row r="5905" spans="1:14" hidden="1" x14ac:dyDescent="0.25">
      <c r="A5905" t="s">
        <v>241</v>
      </c>
      <c r="B5905" s="1">
        <v>45169</v>
      </c>
      <c r="C5905" t="s">
        <v>590</v>
      </c>
      <c r="D5905" t="s">
        <v>591</v>
      </c>
      <c r="E5905" s="4">
        <v>16598.54</v>
      </c>
      <c r="F5905" t="s">
        <v>567</v>
      </c>
      <c r="G5905" t="s">
        <v>471</v>
      </c>
      <c r="H5905" t="s">
        <v>298</v>
      </c>
      <c r="I5905" t="s">
        <v>299</v>
      </c>
      <c r="J5905" t="s">
        <v>258</v>
      </c>
      <c r="L5905" t="s">
        <v>376</v>
      </c>
      <c r="M5905" t="s">
        <v>377</v>
      </c>
      <c r="N5905" t="s">
        <v>487</v>
      </c>
    </row>
    <row r="5906" spans="1:14" hidden="1" x14ac:dyDescent="0.25">
      <c r="A5906" t="s">
        <v>241</v>
      </c>
      <c r="B5906" s="1">
        <v>45169</v>
      </c>
      <c r="C5906" t="s">
        <v>595</v>
      </c>
      <c r="D5906" t="s">
        <v>596</v>
      </c>
      <c r="E5906" s="4">
        <v>4599.3799999999992</v>
      </c>
      <c r="F5906" t="s">
        <v>567</v>
      </c>
      <c r="G5906" t="s">
        <v>471</v>
      </c>
      <c r="H5906" t="s">
        <v>311</v>
      </c>
      <c r="I5906" t="s">
        <v>312</v>
      </c>
      <c r="J5906" t="s">
        <v>264</v>
      </c>
      <c r="L5906" t="s">
        <v>376</v>
      </c>
      <c r="M5906" t="s">
        <v>377</v>
      </c>
      <c r="N5906" t="s">
        <v>477</v>
      </c>
    </row>
    <row r="5907" spans="1:14" hidden="1" x14ac:dyDescent="0.25">
      <c r="A5907" t="s">
        <v>241</v>
      </c>
      <c r="B5907" s="1">
        <v>45169</v>
      </c>
      <c r="C5907" t="s">
        <v>599</v>
      </c>
      <c r="D5907" t="s">
        <v>600</v>
      </c>
      <c r="E5907" s="4">
        <v>8673.25</v>
      </c>
      <c r="F5907" t="s">
        <v>567</v>
      </c>
      <c r="G5907" t="s">
        <v>471</v>
      </c>
      <c r="H5907" t="s">
        <v>298</v>
      </c>
      <c r="I5907" t="s">
        <v>299</v>
      </c>
      <c r="J5907" t="s">
        <v>258</v>
      </c>
      <c r="L5907" t="s">
        <v>376</v>
      </c>
      <c r="M5907" t="s">
        <v>377</v>
      </c>
      <c r="N5907" t="s">
        <v>482</v>
      </c>
    </row>
    <row r="5908" spans="1:14" hidden="1" x14ac:dyDescent="0.25">
      <c r="A5908" t="s">
        <v>241</v>
      </c>
      <c r="B5908" s="1">
        <v>45169</v>
      </c>
      <c r="C5908" t="s">
        <v>603</v>
      </c>
      <c r="D5908" t="s">
        <v>604</v>
      </c>
      <c r="E5908" s="4">
        <v>9554.56</v>
      </c>
      <c r="F5908" t="s">
        <v>567</v>
      </c>
      <c r="G5908" t="s">
        <v>471</v>
      </c>
      <c r="H5908" t="s">
        <v>311</v>
      </c>
      <c r="I5908" t="s">
        <v>312</v>
      </c>
      <c r="J5908" t="s">
        <v>264</v>
      </c>
      <c r="L5908" t="s">
        <v>376</v>
      </c>
      <c r="M5908" t="s">
        <v>377</v>
      </c>
      <c r="N5908" t="s">
        <v>487</v>
      </c>
    </row>
    <row r="5909" spans="1:14" hidden="1" x14ac:dyDescent="0.25">
      <c r="A5909" t="s">
        <v>241</v>
      </c>
      <c r="B5909" s="1">
        <v>45169</v>
      </c>
      <c r="C5909" t="s">
        <v>1128</v>
      </c>
      <c r="D5909" t="s">
        <v>1129</v>
      </c>
      <c r="E5909" s="4">
        <v>3808.79</v>
      </c>
      <c r="F5909" t="s">
        <v>567</v>
      </c>
      <c r="G5909" t="s">
        <v>471</v>
      </c>
      <c r="H5909" t="s">
        <v>291</v>
      </c>
      <c r="I5909" t="s">
        <v>292</v>
      </c>
      <c r="J5909" t="s">
        <v>251</v>
      </c>
      <c r="L5909" t="s">
        <v>376</v>
      </c>
      <c r="M5909" t="s">
        <v>377</v>
      </c>
      <c r="N5909" t="s">
        <v>486</v>
      </c>
    </row>
    <row r="5910" spans="1:14" hidden="1" x14ac:dyDescent="0.25">
      <c r="A5910" t="s">
        <v>241</v>
      </c>
      <c r="B5910" s="1">
        <v>45169</v>
      </c>
      <c r="C5910" t="s">
        <v>1130</v>
      </c>
      <c r="D5910" t="s">
        <v>1131</v>
      </c>
      <c r="E5910" s="4">
        <v>113699.87</v>
      </c>
      <c r="F5910" t="s">
        <v>567</v>
      </c>
      <c r="G5910" t="s">
        <v>471</v>
      </c>
      <c r="H5910" t="s">
        <v>291</v>
      </c>
      <c r="I5910" t="s">
        <v>292</v>
      </c>
      <c r="J5910" t="s">
        <v>251</v>
      </c>
      <c r="L5910" t="s">
        <v>376</v>
      </c>
      <c r="M5910" t="s">
        <v>377</v>
      </c>
      <c r="N5910" t="s">
        <v>487</v>
      </c>
    </row>
    <row r="5911" spans="1:14" hidden="1" x14ac:dyDescent="0.25">
      <c r="A5911" t="s">
        <v>241</v>
      </c>
      <c r="B5911" s="1">
        <v>45169</v>
      </c>
      <c r="C5911" t="s">
        <v>1328</v>
      </c>
      <c r="D5911" t="s">
        <v>1329</v>
      </c>
      <c r="E5911" s="4">
        <v>5221.24</v>
      </c>
      <c r="F5911" t="s">
        <v>567</v>
      </c>
      <c r="G5911" t="s">
        <v>471</v>
      </c>
      <c r="H5911" t="s">
        <v>291</v>
      </c>
      <c r="I5911" t="s">
        <v>292</v>
      </c>
      <c r="J5911" t="s">
        <v>251</v>
      </c>
      <c r="L5911" t="s">
        <v>376</v>
      </c>
      <c r="M5911" t="s">
        <v>377</v>
      </c>
      <c r="N5911" t="s">
        <v>486</v>
      </c>
    </row>
    <row r="5912" spans="1:14" hidden="1" x14ac:dyDescent="0.25">
      <c r="A5912" t="s">
        <v>241</v>
      </c>
      <c r="B5912" s="1">
        <v>45169</v>
      </c>
      <c r="C5912" t="s">
        <v>627</v>
      </c>
      <c r="D5912" t="s">
        <v>628</v>
      </c>
      <c r="E5912" s="4">
        <v>277278.65000000002</v>
      </c>
      <c r="F5912" t="s">
        <v>567</v>
      </c>
      <c r="G5912" t="s">
        <v>471</v>
      </c>
      <c r="H5912" t="s">
        <v>295</v>
      </c>
      <c r="I5912" t="s">
        <v>254</v>
      </c>
      <c r="J5912" t="s">
        <v>253</v>
      </c>
      <c r="L5912" t="s">
        <v>378</v>
      </c>
      <c r="M5912" t="s">
        <v>379</v>
      </c>
      <c r="N5912" t="s">
        <v>486</v>
      </c>
    </row>
    <row r="5913" spans="1:14" hidden="1" x14ac:dyDescent="0.25">
      <c r="A5913" t="s">
        <v>241</v>
      </c>
      <c r="B5913" s="1">
        <v>45169</v>
      </c>
      <c r="C5913" t="s">
        <v>631</v>
      </c>
      <c r="D5913" t="s">
        <v>632</v>
      </c>
      <c r="E5913" s="4">
        <v>14759.390000000001</v>
      </c>
      <c r="F5913" t="s">
        <v>567</v>
      </c>
      <c r="G5913" t="s">
        <v>471</v>
      </c>
      <c r="H5913" t="s">
        <v>301</v>
      </c>
      <c r="I5913" t="s">
        <v>302</v>
      </c>
      <c r="J5913" t="s">
        <v>258</v>
      </c>
      <c r="L5913" t="s">
        <v>378</v>
      </c>
      <c r="M5913" t="s">
        <v>379</v>
      </c>
      <c r="N5913" t="s">
        <v>486</v>
      </c>
    </row>
    <row r="5914" spans="1:14" hidden="1" x14ac:dyDescent="0.25">
      <c r="A5914" t="s">
        <v>241</v>
      </c>
      <c r="B5914" s="1">
        <v>45169</v>
      </c>
      <c r="C5914" t="s">
        <v>633</v>
      </c>
      <c r="D5914" t="s">
        <v>634</v>
      </c>
      <c r="E5914" s="4">
        <v>40211.030000000006</v>
      </c>
      <c r="F5914" t="s">
        <v>567</v>
      </c>
      <c r="G5914" t="s">
        <v>471</v>
      </c>
      <c r="H5914" t="s">
        <v>295</v>
      </c>
      <c r="I5914" t="s">
        <v>254</v>
      </c>
      <c r="J5914" t="s">
        <v>253</v>
      </c>
      <c r="L5914" t="s">
        <v>378</v>
      </c>
      <c r="M5914" t="s">
        <v>379</v>
      </c>
      <c r="N5914" t="s">
        <v>486</v>
      </c>
    </row>
    <row r="5915" spans="1:14" hidden="1" x14ac:dyDescent="0.25">
      <c r="A5915" t="s">
        <v>241</v>
      </c>
      <c r="B5915" s="1">
        <v>45169</v>
      </c>
      <c r="C5915" t="s">
        <v>640</v>
      </c>
      <c r="D5915" t="s">
        <v>641</v>
      </c>
      <c r="E5915" s="4">
        <v>70</v>
      </c>
      <c r="F5915" t="s">
        <v>567</v>
      </c>
      <c r="G5915" t="s">
        <v>471</v>
      </c>
      <c r="H5915" t="s">
        <v>301</v>
      </c>
      <c r="I5915" t="s">
        <v>302</v>
      </c>
      <c r="J5915" t="s">
        <v>258</v>
      </c>
      <c r="L5915" t="s">
        <v>378</v>
      </c>
      <c r="M5915" t="s">
        <v>379</v>
      </c>
      <c r="N5915" t="s">
        <v>485</v>
      </c>
    </row>
    <row r="5916" spans="1:14" hidden="1" x14ac:dyDescent="0.25">
      <c r="A5916" t="s">
        <v>241</v>
      </c>
      <c r="B5916" s="1">
        <v>45169</v>
      </c>
      <c r="C5916" t="s">
        <v>642</v>
      </c>
      <c r="D5916" t="s">
        <v>643</v>
      </c>
      <c r="E5916" s="4">
        <v>260</v>
      </c>
      <c r="F5916" t="s">
        <v>567</v>
      </c>
      <c r="G5916" t="s">
        <v>471</v>
      </c>
      <c r="H5916" t="s">
        <v>311</v>
      </c>
      <c r="I5916" t="s">
        <v>312</v>
      </c>
      <c r="J5916" t="s">
        <v>264</v>
      </c>
      <c r="L5916" t="s">
        <v>378</v>
      </c>
      <c r="M5916" t="s">
        <v>379</v>
      </c>
      <c r="N5916" t="s">
        <v>487</v>
      </c>
    </row>
    <row r="5917" spans="1:14" hidden="1" x14ac:dyDescent="0.25">
      <c r="A5917" t="s">
        <v>241</v>
      </c>
      <c r="B5917" s="1">
        <v>45169</v>
      </c>
      <c r="C5917" t="s">
        <v>646</v>
      </c>
      <c r="D5917" t="s">
        <v>647</v>
      </c>
      <c r="E5917" s="4">
        <v>619462.28</v>
      </c>
      <c r="F5917" t="s">
        <v>567</v>
      </c>
      <c r="G5917" t="s">
        <v>471</v>
      </c>
      <c r="H5917" t="s">
        <v>295</v>
      </c>
      <c r="I5917" t="s">
        <v>254</v>
      </c>
      <c r="J5917" t="s">
        <v>253</v>
      </c>
      <c r="L5917" t="s">
        <v>378</v>
      </c>
      <c r="M5917" t="s">
        <v>379</v>
      </c>
      <c r="N5917" t="s">
        <v>486</v>
      </c>
    </row>
    <row r="5918" spans="1:14" hidden="1" x14ac:dyDescent="0.25">
      <c r="A5918" t="s">
        <v>241</v>
      </c>
      <c r="B5918" s="1">
        <v>45169</v>
      </c>
      <c r="C5918" t="s">
        <v>1294</v>
      </c>
      <c r="D5918" t="s">
        <v>1295</v>
      </c>
      <c r="E5918" s="4">
        <v>35399.65</v>
      </c>
      <c r="F5918" t="s">
        <v>567</v>
      </c>
      <c r="G5918" t="s">
        <v>471</v>
      </c>
      <c r="H5918" t="s">
        <v>295</v>
      </c>
      <c r="I5918" t="s">
        <v>254</v>
      </c>
      <c r="J5918" t="s">
        <v>253</v>
      </c>
      <c r="L5918" t="s">
        <v>378</v>
      </c>
      <c r="M5918" t="s">
        <v>379</v>
      </c>
      <c r="N5918" t="s">
        <v>486</v>
      </c>
    </row>
    <row r="5919" spans="1:14" hidden="1" x14ac:dyDescent="0.25">
      <c r="A5919" t="s">
        <v>241</v>
      </c>
      <c r="B5919" s="1">
        <v>45169</v>
      </c>
      <c r="C5919" t="s">
        <v>650</v>
      </c>
      <c r="D5919" t="s">
        <v>651</v>
      </c>
      <c r="E5919" s="4">
        <v>35331.829999999994</v>
      </c>
      <c r="F5919" t="s">
        <v>567</v>
      </c>
      <c r="G5919" t="s">
        <v>471</v>
      </c>
      <c r="H5919" t="s">
        <v>308</v>
      </c>
      <c r="I5919" t="s">
        <v>309</v>
      </c>
      <c r="J5919" t="s">
        <v>264</v>
      </c>
      <c r="L5919" t="s">
        <v>378</v>
      </c>
      <c r="M5919" t="s">
        <v>379</v>
      </c>
      <c r="N5919" t="s">
        <v>487</v>
      </c>
    </row>
    <row r="5920" spans="1:14" hidden="1" x14ac:dyDescent="0.25">
      <c r="A5920" t="s">
        <v>241</v>
      </c>
      <c r="B5920" s="1">
        <v>45169</v>
      </c>
      <c r="C5920" t="s">
        <v>652</v>
      </c>
      <c r="D5920" t="s">
        <v>653</v>
      </c>
      <c r="E5920" s="4">
        <v>8457.24</v>
      </c>
      <c r="F5920" t="s">
        <v>567</v>
      </c>
      <c r="G5920" t="s">
        <v>471</v>
      </c>
      <c r="H5920" t="s">
        <v>308</v>
      </c>
      <c r="I5920" t="s">
        <v>309</v>
      </c>
      <c r="J5920" t="s">
        <v>264</v>
      </c>
      <c r="L5920" t="s">
        <v>378</v>
      </c>
      <c r="M5920" t="s">
        <v>379</v>
      </c>
      <c r="N5920" t="s">
        <v>487</v>
      </c>
    </row>
    <row r="5921" spans="1:14" hidden="1" x14ac:dyDescent="0.25">
      <c r="A5921" t="s">
        <v>241</v>
      </c>
      <c r="B5921" s="1">
        <v>45169</v>
      </c>
      <c r="C5921" t="s">
        <v>656</v>
      </c>
      <c r="D5921" t="s">
        <v>657</v>
      </c>
      <c r="E5921" s="4">
        <v>1558.0600000000002</v>
      </c>
      <c r="F5921" t="s">
        <v>567</v>
      </c>
      <c r="G5921" t="s">
        <v>471</v>
      </c>
      <c r="H5921" t="s">
        <v>308</v>
      </c>
      <c r="I5921" t="s">
        <v>309</v>
      </c>
      <c r="J5921" t="s">
        <v>264</v>
      </c>
      <c r="L5921" t="s">
        <v>378</v>
      </c>
      <c r="M5921" t="s">
        <v>379</v>
      </c>
      <c r="N5921" t="s">
        <v>487</v>
      </c>
    </row>
    <row r="5922" spans="1:14" hidden="1" x14ac:dyDescent="0.25">
      <c r="A5922" t="s">
        <v>241</v>
      </c>
      <c r="B5922" s="1">
        <v>45169</v>
      </c>
      <c r="C5922" t="s">
        <v>663</v>
      </c>
      <c r="D5922" t="s">
        <v>664</v>
      </c>
      <c r="E5922" s="4">
        <v>4388.5299999999988</v>
      </c>
      <c r="F5922" t="s">
        <v>567</v>
      </c>
      <c r="G5922" t="s">
        <v>471</v>
      </c>
      <c r="H5922" t="s">
        <v>308</v>
      </c>
      <c r="I5922" t="s">
        <v>309</v>
      </c>
      <c r="J5922" t="s">
        <v>264</v>
      </c>
      <c r="L5922" t="s">
        <v>378</v>
      </c>
      <c r="M5922" t="s">
        <v>379</v>
      </c>
      <c r="N5922" t="s">
        <v>487</v>
      </c>
    </row>
    <row r="5923" spans="1:14" hidden="1" x14ac:dyDescent="0.25">
      <c r="A5923" t="s">
        <v>241</v>
      </c>
      <c r="B5923" s="1">
        <v>45169</v>
      </c>
      <c r="C5923" t="s">
        <v>668</v>
      </c>
      <c r="D5923" t="s">
        <v>669</v>
      </c>
      <c r="E5923" s="4">
        <v>3892.33</v>
      </c>
      <c r="F5923" t="s">
        <v>567</v>
      </c>
      <c r="G5923" t="s">
        <v>471</v>
      </c>
      <c r="H5923" t="s">
        <v>308</v>
      </c>
      <c r="I5923" t="s">
        <v>309</v>
      </c>
      <c r="J5923" t="s">
        <v>264</v>
      </c>
      <c r="L5923" t="s">
        <v>378</v>
      </c>
      <c r="M5923" t="s">
        <v>379</v>
      </c>
      <c r="N5923" t="s">
        <v>487</v>
      </c>
    </row>
    <row r="5924" spans="1:14" hidden="1" x14ac:dyDescent="0.25">
      <c r="A5924" t="s">
        <v>241</v>
      </c>
      <c r="B5924" s="1">
        <v>45169</v>
      </c>
      <c r="C5924" t="s">
        <v>672</v>
      </c>
      <c r="D5924" t="s">
        <v>673</v>
      </c>
      <c r="E5924" s="4">
        <v>10328.379999999999</v>
      </c>
      <c r="F5924" t="s">
        <v>567</v>
      </c>
      <c r="G5924" t="s">
        <v>471</v>
      </c>
      <c r="H5924" t="s">
        <v>308</v>
      </c>
      <c r="I5924" t="s">
        <v>309</v>
      </c>
      <c r="J5924" t="s">
        <v>264</v>
      </c>
      <c r="L5924" t="s">
        <v>378</v>
      </c>
      <c r="M5924" t="s">
        <v>379</v>
      </c>
      <c r="N5924" t="s">
        <v>487</v>
      </c>
    </row>
    <row r="5925" spans="1:14" hidden="1" x14ac:dyDescent="0.25">
      <c r="A5925" t="s">
        <v>241</v>
      </c>
      <c r="B5925" s="1">
        <v>45169</v>
      </c>
      <c r="C5925" t="s">
        <v>676</v>
      </c>
      <c r="D5925" t="s">
        <v>677</v>
      </c>
      <c r="E5925" s="4">
        <v>52430</v>
      </c>
      <c r="F5925" t="s">
        <v>567</v>
      </c>
      <c r="G5925" t="s">
        <v>471</v>
      </c>
      <c r="H5925" t="s">
        <v>308</v>
      </c>
      <c r="I5925" t="s">
        <v>309</v>
      </c>
      <c r="J5925" t="s">
        <v>264</v>
      </c>
      <c r="L5925" t="s">
        <v>378</v>
      </c>
      <c r="M5925" t="s">
        <v>379</v>
      </c>
      <c r="N5925" t="s">
        <v>477</v>
      </c>
    </row>
    <row r="5926" spans="1:14" hidden="1" x14ac:dyDescent="0.25">
      <c r="A5926" t="s">
        <v>241</v>
      </c>
      <c r="B5926" s="1">
        <v>45169</v>
      </c>
      <c r="C5926" t="s">
        <v>680</v>
      </c>
      <c r="D5926" t="s">
        <v>681</v>
      </c>
      <c r="E5926" s="4">
        <v>26079.040000000001</v>
      </c>
      <c r="F5926" t="s">
        <v>567</v>
      </c>
      <c r="G5926" t="s">
        <v>471</v>
      </c>
      <c r="H5926" t="s">
        <v>308</v>
      </c>
      <c r="I5926" t="s">
        <v>309</v>
      </c>
      <c r="J5926" t="s">
        <v>264</v>
      </c>
      <c r="L5926" t="s">
        <v>378</v>
      </c>
      <c r="M5926" t="s">
        <v>379</v>
      </c>
      <c r="N5926" t="s">
        <v>487</v>
      </c>
    </row>
    <row r="5927" spans="1:14" hidden="1" x14ac:dyDescent="0.25">
      <c r="A5927" t="s">
        <v>241</v>
      </c>
      <c r="B5927" s="1">
        <v>45169</v>
      </c>
      <c r="C5927" t="s">
        <v>690</v>
      </c>
      <c r="D5927" t="s">
        <v>691</v>
      </c>
      <c r="E5927" s="4">
        <v>47895.72</v>
      </c>
      <c r="F5927" t="s">
        <v>567</v>
      </c>
      <c r="G5927" t="s">
        <v>471</v>
      </c>
      <c r="H5927" t="s">
        <v>308</v>
      </c>
      <c r="I5927" t="s">
        <v>309</v>
      </c>
      <c r="J5927" t="s">
        <v>264</v>
      </c>
      <c r="L5927" t="s">
        <v>378</v>
      </c>
      <c r="M5927" t="s">
        <v>379</v>
      </c>
      <c r="N5927" t="s">
        <v>487</v>
      </c>
    </row>
    <row r="5928" spans="1:14" hidden="1" x14ac:dyDescent="0.25">
      <c r="A5928" t="s">
        <v>241</v>
      </c>
      <c r="B5928" s="1">
        <v>45169</v>
      </c>
      <c r="C5928" t="s">
        <v>696</v>
      </c>
      <c r="D5928" t="s">
        <v>697</v>
      </c>
      <c r="E5928" s="4">
        <v>176.47</v>
      </c>
      <c r="F5928" t="s">
        <v>567</v>
      </c>
      <c r="G5928" t="s">
        <v>471</v>
      </c>
      <c r="H5928" t="s">
        <v>308</v>
      </c>
      <c r="I5928" t="s">
        <v>309</v>
      </c>
      <c r="J5928" t="s">
        <v>264</v>
      </c>
      <c r="L5928" t="s">
        <v>378</v>
      </c>
      <c r="M5928" t="s">
        <v>379</v>
      </c>
      <c r="N5928" t="s">
        <v>487</v>
      </c>
    </row>
    <row r="5929" spans="1:14" hidden="1" x14ac:dyDescent="0.25">
      <c r="A5929" t="s">
        <v>241</v>
      </c>
      <c r="B5929" s="1">
        <v>45169</v>
      </c>
      <c r="C5929" t="s">
        <v>698</v>
      </c>
      <c r="D5929" t="s">
        <v>699</v>
      </c>
      <c r="E5929" s="4">
        <v>8976.1</v>
      </c>
      <c r="F5929" t="s">
        <v>567</v>
      </c>
      <c r="G5929" t="s">
        <v>471</v>
      </c>
      <c r="H5929" t="s">
        <v>308</v>
      </c>
      <c r="I5929" t="s">
        <v>309</v>
      </c>
      <c r="J5929" t="s">
        <v>264</v>
      </c>
      <c r="L5929" t="s">
        <v>378</v>
      </c>
      <c r="M5929" t="s">
        <v>379</v>
      </c>
      <c r="N5929" t="s">
        <v>487</v>
      </c>
    </row>
    <row r="5930" spans="1:14" hidden="1" x14ac:dyDescent="0.25">
      <c r="A5930" t="s">
        <v>241</v>
      </c>
      <c r="B5930" s="1">
        <v>45169</v>
      </c>
      <c r="C5930" t="s">
        <v>1132</v>
      </c>
      <c r="D5930" t="s">
        <v>1133</v>
      </c>
      <c r="E5930" s="4">
        <v>2200</v>
      </c>
      <c r="F5930" t="s">
        <v>567</v>
      </c>
      <c r="G5930" t="s">
        <v>471</v>
      </c>
      <c r="H5930" t="s">
        <v>308</v>
      </c>
      <c r="I5930" t="s">
        <v>309</v>
      </c>
      <c r="J5930" t="s">
        <v>264</v>
      </c>
      <c r="L5930" t="s">
        <v>378</v>
      </c>
      <c r="M5930" t="s">
        <v>379</v>
      </c>
      <c r="N5930" t="s">
        <v>480</v>
      </c>
    </row>
    <row r="5931" spans="1:14" hidden="1" x14ac:dyDescent="0.25">
      <c r="A5931" t="s">
        <v>241</v>
      </c>
      <c r="B5931" s="1">
        <v>45169</v>
      </c>
      <c r="C5931" t="s">
        <v>1134</v>
      </c>
      <c r="D5931" t="s">
        <v>1135</v>
      </c>
      <c r="E5931" s="4">
        <v>45066.640000000007</v>
      </c>
      <c r="F5931" t="s">
        <v>567</v>
      </c>
      <c r="G5931" t="s">
        <v>471</v>
      </c>
      <c r="H5931" t="s">
        <v>301</v>
      </c>
      <c r="I5931" t="s">
        <v>302</v>
      </c>
      <c r="J5931" t="s">
        <v>258</v>
      </c>
      <c r="L5931" t="s">
        <v>378</v>
      </c>
      <c r="M5931" t="s">
        <v>379</v>
      </c>
      <c r="N5931" t="s">
        <v>486</v>
      </c>
    </row>
    <row r="5932" spans="1:14" hidden="1" x14ac:dyDescent="0.25">
      <c r="A5932" t="s">
        <v>241</v>
      </c>
      <c r="B5932" s="1">
        <v>45169</v>
      </c>
      <c r="C5932" t="s">
        <v>1136</v>
      </c>
      <c r="D5932" t="s">
        <v>1137</v>
      </c>
      <c r="E5932" s="4">
        <v>28491.200000000001</v>
      </c>
      <c r="F5932" t="s">
        <v>567</v>
      </c>
      <c r="G5932" t="s">
        <v>471</v>
      </c>
      <c r="H5932" t="s">
        <v>308</v>
      </c>
      <c r="I5932" t="s">
        <v>309</v>
      </c>
      <c r="J5932" t="s">
        <v>264</v>
      </c>
      <c r="L5932" t="s">
        <v>378</v>
      </c>
      <c r="M5932" t="s">
        <v>379</v>
      </c>
      <c r="N5932" t="s">
        <v>487</v>
      </c>
    </row>
    <row r="5933" spans="1:14" hidden="1" x14ac:dyDescent="0.25">
      <c r="A5933" t="s">
        <v>241</v>
      </c>
      <c r="B5933" s="1">
        <v>45169</v>
      </c>
      <c r="C5933" t="s">
        <v>1140</v>
      </c>
      <c r="D5933" t="s">
        <v>1141</v>
      </c>
      <c r="E5933" s="4">
        <v>6000</v>
      </c>
      <c r="F5933" t="s">
        <v>567</v>
      </c>
      <c r="G5933" t="s">
        <v>471</v>
      </c>
      <c r="H5933" t="s">
        <v>308</v>
      </c>
      <c r="I5933" t="s">
        <v>309</v>
      </c>
      <c r="J5933" t="s">
        <v>264</v>
      </c>
      <c r="L5933" t="s">
        <v>378</v>
      </c>
      <c r="M5933" t="s">
        <v>379</v>
      </c>
      <c r="N5933" t="s">
        <v>487</v>
      </c>
    </row>
    <row r="5934" spans="1:14" hidden="1" x14ac:dyDescent="0.25">
      <c r="A5934" t="s">
        <v>241</v>
      </c>
      <c r="B5934" s="1">
        <v>45169</v>
      </c>
      <c r="C5934" t="s">
        <v>1221</v>
      </c>
      <c r="D5934" t="s">
        <v>1222</v>
      </c>
      <c r="E5934" s="4">
        <v>45723.1</v>
      </c>
      <c r="F5934" t="s">
        <v>567</v>
      </c>
      <c r="G5934" t="s">
        <v>471</v>
      </c>
      <c r="H5934" t="s">
        <v>317</v>
      </c>
      <c r="I5934" t="s">
        <v>318</v>
      </c>
      <c r="J5934" t="s">
        <v>276</v>
      </c>
      <c r="L5934" t="s">
        <v>390</v>
      </c>
      <c r="M5934" t="s">
        <v>391</v>
      </c>
      <c r="N5934" t="s">
        <v>487</v>
      </c>
    </row>
    <row r="5935" spans="1:14" hidden="1" x14ac:dyDescent="0.25">
      <c r="A5935" t="s">
        <v>241</v>
      </c>
      <c r="B5935" s="1">
        <v>45169</v>
      </c>
      <c r="C5935" t="s">
        <v>1146</v>
      </c>
      <c r="D5935" t="s">
        <v>1147</v>
      </c>
      <c r="E5935" s="4">
        <v>25600</v>
      </c>
      <c r="F5935" t="s">
        <v>567</v>
      </c>
      <c r="G5935" t="s">
        <v>471</v>
      </c>
      <c r="H5935" t="s">
        <v>311</v>
      </c>
      <c r="I5935" t="s">
        <v>312</v>
      </c>
      <c r="J5935" t="s">
        <v>264</v>
      </c>
      <c r="L5935" t="s">
        <v>378</v>
      </c>
      <c r="M5935" t="s">
        <v>379</v>
      </c>
      <c r="N5935" t="s">
        <v>487</v>
      </c>
    </row>
    <row r="5936" spans="1:14" hidden="1" x14ac:dyDescent="0.25">
      <c r="A5936" t="s">
        <v>241</v>
      </c>
      <c r="B5936" s="1">
        <v>45169</v>
      </c>
      <c r="C5936" t="s">
        <v>1273</v>
      </c>
      <c r="D5936" t="s">
        <v>1274</v>
      </c>
      <c r="E5936" s="4">
        <v>8320</v>
      </c>
      <c r="F5936" t="s">
        <v>567</v>
      </c>
      <c r="G5936" t="s">
        <v>471</v>
      </c>
      <c r="H5936" t="s">
        <v>301</v>
      </c>
      <c r="I5936" t="s">
        <v>302</v>
      </c>
      <c r="J5936" t="s">
        <v>258</v>
      </c>
      <c r="L5936" t="s">
        <v>378</v>
      </c>
      <c r="M5936" t="s">
        <v>379</v>
      </c>
      <c r="N5936" t="s">
        <v>487</v>
      </c>
    </row>
    <row r="5937" spans="1:14" hidden="1" x14ac:dyDescent="0.25">
      <c r="A5937" t="s">
        <v>241</v>
      </c>
      <c r="B5937" s="1">
        <v>45169</v>
      </c>
      <c r="C5937" t="s">
        <v>1260</v>
      </c>
      <c r="D5937" t="s">
        <v>1261</v>
      </c>
      <c r="E5937" s="4">
        <v>1600</v>
      </c>
      <c r="F5937" t="s">
        <v>567</v>
      </c>
      <c r="G5937" t="s">
        <v>471</v>
      </c>
      <c r="H5937" t="s">
        <v>311</v>
      </c>
      <c r="I5937" t="s">
        <v>312</v>
      </c>
      <c r="J5937" t="s">
        <v>264</v>
      </c>
      <c r="L5937" t="s">
        <v>378</v>
      </c>
      <c r="M5937" t="s">
        <v>379</v>
      </c>
      <c r="N5937" t="s">
        <v>487</v>
      </c>
    </row>
    <row r="5938" spans="1:14" hidden="1" x14ac:dyDescent="0.25">
      <c r="A5938" t="s">
        <v>241</v>
      </c>
      <c r="B5938" s="1">
        <v>45169</v>
      </c>
      <c r="C5938" t="s">
        <v>704</v>
      </c>
      <c r="D5938" t="s">
        <v>705</v>
      </c>
      <c r="E5938" s="4">
        <v>27420.420000000002</v>
      </c>
      <c r="F5938" t="s">
        <v>567</v>
      </c>
      <c r="G5938" t="s">
        <v>471</v>
      </c>
      <c r="H5938" t="s">
        <v>311</v>
      </c>
      <c r="I5938" t="s">
        <v>312</v>
      </c>
      <c r="J5938" t="s">
        <v>264</v>
      </c>
      <c r="L5938" t="s">
        <v>378</v>
      </c>
      <c r="M5938" t="s">
        <v>379</v>
      </c>
      <c r="N5938" t="s">
        <v>487</v>
      </c>
    </row>
    <row r="5939" spans="1:14" hidden="1" x14ac:dyDescent="0.25">
      <c r="A5939" t="s">
        <v>241</v>
      </c>
      <c r="B5939" s="1">
        <v>45169</v>
      </c>
      <c r="C5939" t="s">
        <v>708</v>
      </c>
      <c r="D5939" t="s">
        <v>709</v>
      </c>
      <c r="E5939" s="4">
        <v>1622.35</v>
      </c>
      <c r="F5939" t="s">
        <v>567</v>
      </c>
      <c r="G5939" t="s">
        <v>471</v>
      </c>
      <c r="H5939" t="s">
        <v>301</v>
      </c>
      <c r="I5939" t="s">
        <v>302</v>
      </c>
      <c r="J5939" t="s">
        <v>258</v>
      </c>
      <c r="L5939" t="s">
        <v>378</v>
      </c>
      <c r="M5939" t="s">
        <v>379</v>
      </c>
      <c r="N5939" t="s">
        <v>482</v>
      </c>
    </row>
    <row r="5940" spans="1:14" hidden="1" x14ac:dyDescent="0.25">
      <c r="A5940" t="s">
        <v>241</v>
      </c>
      <c r="B5940" s="1">
        <v>45169</v>
      </c>
      <c r="C5940" t="s">
        <v>712</v>
      </c>
      <c r="D5940" t="s">
        <v>713</v>
      </c>
      <c r="E5940" s="4">
        <v>907.86</v>
      </c>
      <c r="F5940" t="s">
        <v>567</v>
      </c>
      <c r="G5940" t="s">
        <v>471</v>
      </c>
      <c r="H5940" t="s">
        <v>311</v>
      </c>
      <c r="I5940" t="s">
        <v>312</v>
      </c>
      <c r="J5940" t="s">
        <v>264</v>
      </c>
      <c r="L5940" t="s">
        <v>378</v>
      </c>
      <c r="M5940" t="s">
        <v>379</v>
      </c>
      <c r="N5940" t="s">
        <v>487</v>
      </c>
    </row>
    <row r="5941" spans="1:14" hidden="1" x14ac:dyDescent="0.25">
      <c r="A5941" t="s">
        <v>241</v>
      </c>
      <c r="B5941" s="1">
        <v>45169</v>
      </c>
      <c r="C5941" t="s">
        <v>717</v>
      </c>
      <c r="D5941" t="s">
        <v>718</v>
      </c>
      <c r="E5941" s="4">
        <v>969.37</v>
      </c>
      <c r="F5941" t="s">
        <v>567</v>
      </c>
      <c r="G5941" t="s">
        <v>471</v>
      </c>
      <c r="H5941" t="s">
        <v>311</v>
      </c>
      <c r="I5941" t="s">
        <v>312</v>
      </c>
      <c r="J5941" t="s">
        <v>264</v>
      </c>
      <c r="L5941" t="s">
        <v>378</v>
      </c>
      <c r="M5941" t="s">
        <v>379</v>
      </c>
      <c r="N5941" t="s">
        <v>487</v>
      </c>
    </row>
    <row r="5942" spans="1:14" hidden="1" x14ac:dyDescent="0.25">
      <c r="A5942" t="s">
        <v>241</v>
      </c>
      <c r="B5942" s="1">
        <v>45169</v>
      </c>
      <c r="C5942" t="s">
        <v>719</v>
      </c>
      <c r="D5942" t="s">
        <v>720</v>
      </c>
      <c r="E5942" s="4">
        <v>4525.25</v>
      </c>
      <c r="F5942" t="s">
        <v>567</v>
      </c>
      <c r="G5942" t="s">
        <v>471</v>
      </c>
      <c r="H5942" t="s">
        <v>311</v>
      </c>
      <c r="I5942" t="s">
        <v>312</v>
      </c>
      <c r="J5942" t="s">
        <v>264</v>
      </c>
      <c r="L5942" t="s">
        <v>378</v>
      </c>
      <c r="M5942" t="s">
        <v>379</v>
      </c>
      <c r="N5942" t="s">
        <v>487</v>
      </c>
    </row>
    <row r="5943" spans="1:14" hidden="1" x14ac:dyDescent="0.25">
      <c r="A5943" t="s">
        <v>241</v>
      </c>
      <c r="B5943" s="1">
        <v>45169</v>
      </c>
      <c r="C5943" t="s">
        <v>1350</v>
      </c>
      <c r="D5943" t="s">
        <v>1351</v>
      </c>
      <c r="E5943" s="4">
        <v>1499.9999999999998</v>
      </c>
      <c r="F5943" t="s">
        <v>567</v>
      </c>
      <c r="G5943" t="s">
        <v>471</v>
      </c>
      <c r="H5943" t="s">
        <v>301</v>
      </c>
      <c r="I5943" t="s">
        <v>302</v>
      </c>
      <c r="J5943" t="s">
        <v>258</v>
      </c>
      <c r="L5943" t="s">
        <v>378</v>
      </c>
      <c r="M5943" t="s">
        <v>379</v>
      </c>
      <c r="N5943" t="s">
        <v>482</v>
      </c>
    </row>
    <row r="5944" spans="1:14" hidden="1" x14ac:dyDescent="0.25">
      <c r="A5944" t="s">
        <v>241</v>
      </c>
      <c r="B5944" s="1">
        <v>45169</v>
      </c>
      <c r="C5944" t="s">
        <v>721</v>
      </c>
      <c r="D5944" t="s">
        <v>722</v>
      </c>
      <c r="E5944" s="4">
        <v>1380</v>
      </c>
      <c r="F5944" t="s">
        <v>567</v>
      </c>
      <c r="G5944" t="s">
        <v>471</v>
      </c>
      <c r="H5944" t="s">
        <v>308</v>
      </c>
      <c r="I5944" t="s">
        <v>309</v>
      </c>
      <c r="J5944" t="s">
        <v>264</v>
      </c>
      <c r="L5944" t="s">
        <v>378</v>
      </c>
      <c r="M5944" t="s">
        <v>379</v>
      </c>
      <c r="N5944" t="s">
        <v>487</v>
      </c>
    </row>
    <row r="5945" spans="1:14" hidden="1" x14ac:dyDescent="0.25">
      <c r="A5945" t="s">
        <v>241</v>
      </c>
      <c r="B5945" s="1">
        <v>45169</v>
      </c>
      <c r="C5945" t="s">
        <v>726</v>
      </c>
      <c r="D5945" t="s">
        <v>727</v>
      </c>
      <c r="E5945" s="4">
        <v>20373.22</v>
      </c>
      <c r="F5945" t="s">
        <v>567</v>
      </c>
      <c r="G5945" t="s">
        <v>471</v>
      </c>
      <c r="H5945" t="s">
        <v>301</v>
      </c>
      <c r="I5945" t="s">
        <v>302</v>
      </c>
      <c r="J5945" t="s">
        <v>258</v>
      </c>
      <c r="L5945" t="s">
        <v>378</v>
      </c>
      <c r="M5945" t="s">
        <v>379</v>
      </c>
      <c r="N5945" t="s">
        <v>486</v>
      </c>
    </row>
    <row r="5946" spans="1:14" hidden="1" x14ac:dyDescent="0.25">
      <c r="A5946" t="s">
        <v>241</v>
      </c>
      <c r="B5946" s="1">
        <v>45169</v>
      </c>
      <c r="C5946" t="s">
        <v>730</v>
      </c>
      <c r="D5946" t="s">
        <v>731</v>
      </c>
      <c r="E5946" s="4">
        <v>214</v>
      </c>
      <c r="F5946" t="s">
        <v>567</v>
      </c>
      <c r="G5946" t="s">
        <v>471</v>
      </c>
      <c r="H5946" t="s">
        <v>308</v>
      </c>
      <c r="I5946" t="s">
        <v>309</v>
      </c>
      <c r="J5946" t="s">
        <v>264</v>
      </c>
      <c r="L5946" t="s">
        <v>378</v>
      </c>
      <c r="M5946" t="s">
        <v>379</v>
      </c>
      <c r="N5946" t="s">
        <v>487</v>
      </c>
    </row>
    <row r="5947" spans="1:14" hidden="1" x14ac:dyDescent="0.25">
      <c r="A5947" t="s">
        <v>241</v>
      </c>
      <c r="B5947" s="1">
        <v>45169</v>
      </c>
      <c r="C5947" t="s">
        <v>734</v>
      </c>
      <c r="D5947" t="s">
        <v>735</v>
      </c>
      <c r="E5947" s="4">
        <v>653.27</v>
      </c>
      <c r="F5947" t="s">
        <v>567</v>
      </c>
      <c r="G5947" t="s">
        <v>471</v>
      </c>
      <c r="H5947" t="s">
        <v>308</v>
      </c>
      <c r="I5947" t="s">
        <v>309</v>
      </c>
      <c r="J5947" t="s">
        <v>264</v>
      </c>
      <c r="L5947" t="s">
        <v>378</v>
      </c>
      <c r="M5947" t="s">
        <v>379</v>
      </c>
      <c r="N5947" t="s">
        <v>487</v>
      </c>
    </row>
    <row r="5948" spans="1:14" hidden="1" x14ac:dyDescent="0.25">
      <c r="A5948" t="s">
        <v>241</v>
      </c>
      <c r="B5948" s="1">
        <v>45169</v>
      </c>
      <c r="C5948" t="s">
        <v>738</v>
      </c>
      <c r="D5948" t="s">
        <v>739</v>
      </c>
      <c r="E5948" s="4">
        <v>27697.11</v>
      </c>
      <c r="F5948" t="s">
        <v>567</v>
      </c>
      <c r="G5948" t="s">
        <v>471</v>
      </c>
      <c r="H5948" t="s">
        <v>301</v>
      </c>
      <c r="I5948" t="s">
        <v>302</v>
      </c>
      <c r="J5948" t="s">
        <v>258</v>
      </c>
      <c r="L5948" t="s">
        <v>378</v>
      </c>
      <c r="M5948" t="s">
        <v>379</v>
      </c>
      <c r="N5948" t="s">
        <v>487</v>
      </c>
    </row>
    <row r="5949" spans="1:14" hidden="1" x14ac:dyDescent="0.25">
      <c r="A5949" t="s">
        <v>241</v>
      </c>
      <c r="B5949" s="1">
        <v>45169</v>
      </c>
      <c r="C5949" t="s">
        <v>742</v>
      </c>
      <c r="D5949" t="s">
        <v>743</v>
      </c>
      <c r="E5949" s="4">
        <v>4230.8700000000008</v>
      </c>
      <c r="F5949" t="s">
        <v>567</v>
      </c>
      <c r="G5949" t="s">
        <v>471</v>
      </c>
      <c r="H5949" t="s">
        <v>308</v>
      </c>
      <c r="I5949" t="s">
        <v>309</v>
      </c>
      <c r="J5949" t="s">
        <v>264</v>
      </c>
      <c r="L5949" t="s">
        <v>378</v>
      </c>
      <c r="M5949" t="s">
        <v>379</v>
      </c>
      <c r="N5949" t="s">
        <v>487</v>
      </c>
    </row>
    <row r="5950" spans="1:14" hidden="1" x14ac:dyDescent="0.25">
      <c r="A5950" t="s">
        <v>241</v>
      </c>
      <c r="B5950" s="1">
        <v>45169</v>
      </c>
      <c r="C5950" t="s">
        <v>747</v>
      </c>
      <c r="D5950" t="s">
        <v>748</v>
      </c>
      <c r="E5950" s="4">
        <v>38777.839999999997</v>
      </c>
      <c r="F5950" t="s">
        <v>567</v>
      </c>
      <c r="G5950" t="s">
        <v>471</v>
      </c>
      <c r="H5950" t="s">
        <v>308</v>
      </c>
      <c r="I5950" t="s">
        <v>309</v>
      </c>
      <c r="J5950" t="s">
        <v>264</v>
      </c>
      <c r="L5950" t="s">
        <v>378</v>
      </c>
      <c r="M5950" t="s">
        <v>379</v>
      </c>
      <c r="N5950" t="s">
        <v>487</v>
      </c>
    </row>
    <row r="5951" spans="1:14" hidden="1" x14ac:dyDescent="0.25">
      <c r="A5951" t="s">
        <v>241</v>
      </c>
      <c r="B5951" s="1">
        <v>45169</v>
      </c>
      <c r="C5951" t="s">
        <v>755</v>
      </c>
      <c r="D5951" t="s">
        <v>756</v>
      </c>
      <c r="E5951" s="4">
        <v>15</v>
      </c>
      <c r="F5951" t="s">
        <v>567</v>
      </c>
      <c r="G5951" t="s">
        <v>471</v>
      </c>
      <c r="H5951" t="s">
        <v>311</v>
      </c>
      <c r="I5951" t="s">
        <v>312</v>
      </c>
      <c r="J5951" t="s">
        <v>264</v>
      </c>
      <c r="L5951" t="s">
        <v>378</v>
      </c>
      <c r="M5951" t="s">
        <v>379</v>
      </c>
      <c r="N5951" t="s">
        <v>487</v>
      </c>
    </row>
    <row r="5952" spans="1:14" hidden="1" x14ac:dyDescent="0.25">
      <c r="A5952" t="s">
        <v>241</v>
      </c>
      <c r="B5952" s="1">
        <v>45169</v>
      </c>
      <c r="C5952" t="s">
        <v>763</v>
      </c>
      <c r="D5952" t="s">
        <v>764</v>
      </c>
      <c r="E5952" s="4">
        <v>16559.730000000003</v>
      </c>
      <c r="F5952" t="s">
        <v>567</v>
      </c>
      <c r="G5952" t="s">
        <v>471</v>
      </c>
      <c r="H5952" t="s">
        <v>308</v>
      </c>
      <c r="I5952" t="s">
        <v>309</v>
      </c>
      <c r="J5952" t="s">
        <v>264</v>
      </c>
      <c r="L5952" t="s">
        <v>378</v>
      </c>
      <c r="M5952" t="s">
        <v>379</v>
      </c>
      <c r="N5952" t="s">
        <v>480</v>
      </c>
    </row>
    <row r="5953" spans="1:14" hidden="1" x14ac:dyDescent="0.25">
      <c r="A5953" t="s">
        <v>241</v>
      </c>
      <c r="B5953" s="1">
        <v>45169</v>
      </c>
      <c r="C5953" t="s">
        <v>767</v>
      </c>
      <c r="D5953" t="s">
        <v>768</v>
      </c>
      <c r="E5953" s="4">
        <v>5978.02</v>
      </c>
      <c r="F5953" t="s">
        <v>567</v>
      </c>
      <c r="G5953" t="s">
        <v>471</v>
      </c>
      <c r="H5953" t="s">
        <v>308</v>
      </c>
      <c r="I5953" t="s">
        <v>309</v>
      </c>
      <c r="J5953" t="s">
        <v>264</v>
      </c>
      <c r="L5953" t="s">
        <v>378</v>
      </c>
      <c r="M5953" t="s">
        <v>379</v>
      </c>
      <c r="N5953" t="s">
        <v>480</v>
      </c>
    </row>
    <row r="5954" spans="1:14" hidden="1" x14ac:dyDescent="0.25">
      <c r="A5954" t="s">
        <v>241</v>
      </c>
      <c r="B5954" s="1">
        <v>45169</v>
      </c>
      <c r="C5954" t="s">
        <v>769</v>
      </c>
      <c r="D5954" t="s">
        <v>770</v>
      </c>
      <c r="E5954" s="4">
        <v>11586.230000000001</v>
      </c>
      <c r="F5954" t="s">
        <v>567</v>
      </c>
      <c r="G5954" t="s">
        <v>471</v>
      </c>
      <c r="H5954" t="s">
        <v>311</v>
      </c>
      <c r="I5954" t="s">
        <v>312</v>
      </c>
      <c r="J5954" t="s">
        <v>264</v>
      </c>
      <c r="L5954" t="s">
        <v>378</v>
      </c>
      <c r="M5954" t="s">
        <v>379</v>
      </c>
      <c r="N5954" t="s">
        <v>487</v>
      </c>
    </row>
    <row r="5955" spans="1:14" hidden="1" x14ac:dyDescent="0.25">
      <c r="A5955" t="s">
        <v>241</v>
      </c>
      <c r="B5955" s="1">
        <v>45169</v>
      </c>
      <c r="C5955" t="s">
        <v>773</v>
      </c>
      <c r="D5955" t="s">
        <v>774</v>
      </c>
      <c r="E5955" s="4">
        <v>3219.3199999999997</v>
      </c>
      <c r="F5955" t="s">
        <v>567</v>
      </c>
      <c r="G5955" t="s">
        <v>471</v>
      </c>
      <c r="H5955" t="s">
        <v>308</v>
      </c>
      <c r="I5955" t="s">
        <v>309</v>
      </c>
      <c r="J5955" t="s">
        <v>264</v>
      </c>
      <c r="L5955" t="s">
        <v>378</v>
      </c>
      <c r="M5955" t="s">
        <v>379</v>
      </c>
      <c r="N5955" t="s">
        <v>480</v>
      </c>
    </row>
    <row r="5956" spans="1:14" hidden="1" x14ac:dyDescent="0.25">
      <c r="A5956" t="s">
        <v>241</v>
      </c>
      <c r="B5956" s="1">
        <v>45169</v>
      </c>
      <c r="C5956" t="s">
        <v>775</v>
      </c>
      <c r="D5956" t="s">
        <v>776</v>
      </c>
      <c r="E5956" s="4">
        <v>7412.93</v>
      </c>
      <c r="F5956" t="s">
        <v>567</v>
      </c>
      <c r="G5956" t="s">
        <v>471</v>
      </c>
      <c r="H5956" t="s">
        <v>311</v>
      </c>
      <c r="I5956" t="s">
        <v>312</v>
      </c>
      <c r="J5956" t="s">
        <v>264</v>
      </c>
      <c r="L5956" t="s">
        <v>378</v>
      </c>
      <c r="M5956" t="s">
        <v>379</v>
      </c>
      <c r="N5956" t="s">
        <v>487</v>
      </c>
    </row>
    <row r="5957" spans="1:14" hidden="1" x14ac:dyDescent="0.25">
      <c r="A5957" t="s">
        <v>241</v>
      </c>
      <c r="B5957" s="1">
        <v>45169</v>
      </c>
      <c r="C5957" t="s">
        <v>777</v>
      </c>
      <c r="D5957" t="s">
        <v>778</v>
      </c>
      <c r="E5957" s="4">
        <v>8244.18</v>
      </c>
      <c r="F5957" t="s">
        <v>567</v>
      </c>
      <c r="G5957" t="s">
        <v>471</v>
      </c>
      <c r="H5957" t="s">
        <v>311</v>
      </c>
      <c r="I5957" t="s">
        <v>312</v>
      </c>
      <c r="J5957" t="s">
        <v>264</v>
      </c>
      <c r="L5957" t="s">
        <v>378</v>
      </c>
      <c r="M5957" t="s">
        <v>379</v>
      </c>
      <c r="N5957" t="s">
        <v>485</v>
      </c>
    </row>
    <row r="5958" spans="1:14" hidden="1" x14ac:dyDescent="0.25">
      <c r="A5958" t="s">
        <v>241</v>
      </c>
      <c r="B5958" s="1">
        <v>45169</v>
      </c>
      <c r="C5958" t="s">
        <v>781</v>
      </c>
      <c r="D5958" t="s">
        <v>782</v>
      </c>
      <c r="E5958" s="4">
        <v>3110.08</v>
      </c>
      <c r="F5958" t="s">
        <v>567</v>
      </c>
      <c r="G5958" t="s">
        <v>471</v>
      </c>
      <c r="H5958" t="s">
        <v>311</v>
      </c>
      <c r="I5958" t="s">
        <v>312</v>
      </c>
      <c r="J5958" t="s">
        <v>264</v>
      </c>
      <c r="L5958" t="s">
        <v>378</v>
      </c>
      <c r="M5958" t="s">
        <v>379</v>
      </c>
      <c r="N5958" t="s">
        <v>485</v>
      </c>
    </row>
    <row r="5959" spans="1:14" hidden="1" x14ac:dyDescent="0.25">
      <c r="A5959" t="s">
        <v>241</v>
      </c>
      <c r="B5959" s="1">
        <v>45169</v>
      </c>
      <c r="C5959" t="s">
        <v>785</v>
      </c>
      <c r="D5959" t="s">
        <v>786</v>
      </c>
      <c r="E5959" s="4">
        <v>2486.67</v>
      </c>
      <c r="F5959" t="s">
        <v>567</v>
      </c>
      <c r="G5959" t="s">
        <v>471</v>
      </c>
      <c r="H5959" t="s">
        <v>311</v>
      </c>
      <c r="I5959" t="s">
        <v>312</v>
      </c>
      <c r="J5959" t="s">
        <v>264</v>
      </c>
      <c r="L5959" t="s">
        <v>378</v>
      </c>
      <c r="M5959" t="s">
        <v>379</v>
      </c>
      <c r="N5959" t="s">
        <v>485</v>
      </c>
    </row>
    <row r="5960" spans="1:14" hidden="1" x14ac:dyDescent="0.25">
      <c r="A5960" t="s">
        <v>241</v>
      </c>
      <c r="B5960" s="1">
        <v>45169</v>
      </c>
      <c r="C5960" t="s">
        <v>788</v>
      </c>
      <c r="D5960" t="s">
        <v>789</v>
      </c>
      <c r="E5960" s="4">
        <v>12317.4</v>
      </c>
      <c r="F5960" t="s">
        <v>567</v>
      </c>
      <c r="G5960" t="s">
        <v>471</v>
      </c>
      <c r="H5960" t="s">
        <v>311</v>
      </c>
      <c r="I5960" t="s">
        <v>312</v>
      </c>
      <c r="J5960" t="s">
        <v>264</v>
      </c>
      <c r="L5960" t="s">
        <v>378</v>
      </c>
      <c r="M5960" t="s">
        <v>379</v>
      </c>
      <c r="N5960" t="s">
        <v>485</v>
      </c>
    </row>
    <row r="5961" spans="1:14" hidden="1" x14ac:dyDescent="0.25">
      <c r="A5961" t="s">
        <v>241</v>
      </c>
      <c r="B5961" s="1">
        <v>45169</v>
      </c>
      <c r="C5961" t="s">
        <v>790</v>
      </c>
      <c r="D5961" t="s">
        <v>791</v>
      </c>
      <c r="E5961" s="4">
        <v>7635.8</v>
      </c>
      <c r="F5961" t="s">
        <v>567</v>
      </c>
      <c r="G5961" t="s">
        <v>471</v>
      </c>
      <c r="H5961" t="s">
        <v>311</v>
      </c>
      <c r="I5961" t="s">
        <v>312</v>
      </c>
      <c r="J5961" t="s">
        <v>264</v>
      </c>
      <c r="L5961" t="s">
        <v>378</v>
      </c>
      <c r="M5961" t="s">
        <v>379</v>
      </c>
      <c r="N5961" t="s">
        <v>487</v>
      </c>
    </row>
    <row r="5962" spans="1:14" hidden="1" x14ac:dyDescent="0.25">
      <c r="A5962" t="s">
        <v>241</v>
      </c>
      <c r="B5962" s="1">
        <v>45169</v>
      </c>
      <c r="C5962" t="s">
        <v>792</v>
      </c>
      <c r="D5962" t="s">
        <v>793</v>
      </c>
      <c r="E5962" s="4">
        <v>4808</v>
      </c>
      <c r="F5962" t="s">
        <v>567</v>
      </c>
      <c r="G5962" t="s">
        <v>471</v>
      </c>
      <c r="H5962" t="s">
        <v>308</v>
      </c>
      <c r="I5962" t="s">
        <v>309</v>
      </c>
      <c r="J5962" t="s">
        <v>264</v>
      </c>
      <c r="L5962" t="s">
        <v>378</v>
      </c>
      <c r="M5962" t="s">
        <v>379</v>
      </c>
      <c r="N5962" t="s">
        <v>487</v>
      </c>
    </row>
    <row r="5963" spans="1:14" hidden="1" x14ac:dyDescent="0.25">
      <c r="A5963" t="s">
        <v>241</v>
      </c>
      <c r="B5963" s="1">
        <v>45169</v>
      </c>
      <c r="C5963" t="s">
        <v>1148</v>
      </c>
      <c r="D5963" t="s">
        <v>1149</v>
      </c>
      <c r="E5963" s="4">
        <v>13760.64</v>
      </c>
      <c r="F5963" t="s">
        <v>567</v>
      </c>
      <c r="G5963" t="s">
        <v>471</v>
      </c>
      <c r="H5963" t="s">
        <v>308</v>
      </c>
      <c r="I5963" t="s">
        <v>309</v>
      </c>
      <c r="J5963" t="s">
        <v>264</v>
      </c>
      <c r="L5963" t="s">
        <v>378</v>
      </c>
      <c r="M5963" t="s">
        <v>379</v>
      </c>
      <c r="N5963" t="s">
        <v>480</v>
      </c>
    </row>
    <row r="5964" spans="1:14" hidden="1" x14ac:dyDescent="0.25">
      <c r="A5964" t="s">
        <v>241</v>
      </c>
      <c r="B5964" s="1">
        <v>45169</v>
      </c>
      <c r="C5964" t="s">
        <v>1275</v>
      </c>
      <c r="D5964" t="s">
        <v>1276</v>
      </c>
      <c r="E5964" s="4">
        <v>4742.4399999999996</v>
      </c>
      <c r="F5964" t="s">
        <v>567</v>
      </c>
      <c r="G5964" t="s">
        <v>471</v>
      </c>
      <c r="H5964" t="s">
        <v>317</v>
      </c>
      <c r="I5964" t="s">
        <v>318</v>
      </c>
      <c r="J5964" t="s">
        <v>276</v>
      </c>
      <c r="L5964" t="s">
        <v>390</v>
      </c>
      <c r="M5964" t="s">
        <v>391</v>
      </c>
      <c r="N5964" t="s">
        <v>487</v>
      </c>
    </row>
    <row r="5965" spans="1:14" hidden="1" x14ac:dyDescent="0.25">
      <c r="A5965" t="s">
        <v>241</v>
      </c>
      <c r="B5965" s="1">
        <v>45169</v>
      </c>
      <c r="C5965" t="s">
        <v>1225</v>
      </c>
      <c r="D5965" t="s">
        <v>1226</v>
      </c>
      <c r="E5965" s="4">
        <v>17808.5</v>
      </c>
      <c r="F5965" t="s">
        <v>567</v>
      </c>
      <c r="G5965" t="s">
        <v>471</v>
      </c>
      <c r="H5965" t="s">
        <v>308</v>
      </c>
      <c r="I5965" t="s">
        <v>309</v>
      </c>
      <c r="J5965" t="s">
        <v>264</v>
      </c>
      <c r="L5965" t="s">
        <v>378</v>
      </c>
      <c r="M5965" t="s">
        <v>379</v>
      </c>
      <c r="N5965" t="s">
        <v>480</v>
      </c>
    </row>
    <row r="5966" spans="1:14" hidden="1" x14ac:dyDescent="0.25">
      <c r="A5966" t="s">
        <v>241</v>
      </c>
      <c r="B5966" s="1">
        <v>45169</v>
      </c>
      <c r="C5966" t="s">
        <v>1236</v>
      </c>
      <c r="D5966" t="s">
        <v>1237</v>
      </c>
      <c r="E5966" s="4">
        <v>6600</v>
      </c>
      <c r="F5966" t="s">
        <v>567</v>
      </c>
      <c r="G5966" t="s">
        <v>471</v>
      </c>
      <c r="H5966" t="s">
        <v>308</v>
      </c>
      <c r="I5966" t="s">
        <v>309</v>
      </c>
      <c r="J5966" t="s">
        <v>264</v>
      </c>
      <c r="L5966" t="s">
        <v>378</v>
      </c>
      <c r="M5966" t="s">
        <v>379</v>
      </c>
      <c r="N5966" t="s">
        <v>480</v>
      </c>
    </row>
    <row r="5967" spans="1:14" hidden="1" x14ac:dyDescent="0.25">
      <c r="A5967" t="s">
        <v>241</v>
      </c>
      <c r="B5967" s="1">
        <v>45169</v>
      </c>
      <c r="C5967" t="s">
        <v>1238</v>
      </c>
      <c r="D5967" t="s">
        <v>1239</v>
      </c>
      <c r="E5967" s="4">
        <v>12354.51</v>
      </c>
      <c r="F5967" t="s">
        <v>567</v>
      </c>
      <c r="G5967" t="s">
        <v>471</v>
      </c>
      <c r="H5967" t="s">
        <v>308</v>
      </c>
      <c r="I5967" t="s">
        <v>309</v>
      </c>
      <c r="J5967" t="s">
        <v>264</v>
      </c>
      <c r="L5967" t="s">
        <v>378</v>
      </c>
      <c r="M5967" t="s">
        <v>379</v>
      </c>
      <c r="N5967" t="s">
        <v>487</v>
      </c>
    </row>
    <row r="5968" spans="1:14" hidden="1" x14ac:dyDescent="0.25">
      <c r="A5968" t="s">
        <v>241</v>
      </c>
      <c r="B5968" s="1">
        <v>45169</v>
      </c>
      <c r="C5968" t="s">
        <v>1330</v>
      </c>
      <c r="D5968" t="s">
        <v>1331</v>
      </c>
      <c r="E5968" s="4">
        <v>13518.98</v>
      </c>
      <c r="F5968" t="s">
        <v>567</v>
      </c>
      <c r="G5968" t="s">
        <v>471</v>
      </c>
      <c r="H5968" t="s">
        <v>311</v>
      </c>
      <c r="I5968" t="s">
        <v>312</v>
      </c>
      <c r="J5968" t="s">
        <v>264</v>
      </c>
      <c r="L5968" t="s">
        <v>378</v>
      </c>
      <c r="M5968" t="s">
        <v>379</v>
      </c>
      <c r="N5968" t="s">
        <v>487</v>
      </c>
    </row>
    <row r="5969" spans="1:14" hidden="1" x14ac:dyDescent="0.25">
      <c r="A5969" t="s">
        <v>241</v>
      </c>
      <c r="B5969" s="1">
        <v>45169</v>
      </c>
      <c r="C5969" t="s">
        <v>1336</v>
      </c>
      <c r="D5969" t="s">
        <v>1337</v>
      </c>
      <c r="E5969" s="4">
        <v>26764.61</v>
      </c>
      <c r="F5969" t="s">
        <v>567</v>
      </c>
      <c r="G5969" t="s">
        <v>471</v>
      </c>
      <c r="H5969" t="s">
        <v>308</v>
      </c>
      <c r="I5969" t="s">
        <v>309</v>
      </c>
      <c r="J5969" t="s">
        <v>264</v>
      </c>
      <c r="K5969" t="s">
        <v>1244</v>
      </c>
      <c r="L5969" t="s">
        <v>378</v>
      </c>
      <c r="M5969" t="s">
        <v>379</v>
      </c>
      <c r="N5969" t="s">
        <v>488</v>
      </c>
    </row>
    <row r="5970" spans="1:14" hidden="1" x14ac:dyDescent="0.25">
      <c r="A5970" t="s">
        <v>241</v>
      </c>
      <c r="B5970" s="1">
        <v>45169</v>
      </c>
      <c r="C5970" t="s">
        <v>794</v>
      </c>
      <c r="D5970" t="s">
        <v>795</v>
      </c>
      <c r="E5970" s="4">
        <v>33857.449999999997</v>
      </c>
      <c r="F5970" t="s">
        <v>567</v>
      </c>
      <c r="G5970" t="s">
        <v>471</v>
      </c>
      <c r="H5970" t="s">
        <v>301</v>
      </c>
      <c r="I5970" t="s">
        <v>302</v>
      </c>
      <c r="J5970" t="s">
        <v>258</v>
      </c>
      <c r="L5970" t="s">
        <v>378</v>
      </c>
      <c r="M5970" t="s">
        <v>379</v>
      </c>
      <c r="N5970" t="s">
        <v>482</v>
      </c>
    </row>
    <row r="5971" spans="1:14" hidden="1" x14ac:dyDescent="0.25">
      <c r="A5971" t="s">
        <v>241</v>
      </c>
      <c r="B5971" s="1">
        <v>45169</v>
      </c>
      <c r="C5971" t="s">
        <v>796</v>
      </c>
      <c r="D5971" t="s">
        <v>797</v>
      </c>
      <c r="E5971" s="4">
        <v>3609.7</v>
      </c>
      <c r="F5971" t="s">
        <v>567</v>
      </c>
      <c r="G5971" t="s">
        <v>471</v>
      </c>
      <c r="H5971" t="s">
        <v>301</v>
      </c>
      <c r="I5971" t="s">
        <v>302</v>
      </c>
      <c r="J5971" t="s">
        <v>258</v>
      </c>
      <c r="L5971" t="s">
        <v>378</v>
      </c>
      <c r="M5971" t="s">
        <v>379</v>
      </c>
      <c r="N5971" t="s">
        <v>482</v>
      </c>
    </row>
    <row r="5972" spans="1:14" hidden="1" x14ac:dyDescent="0.25">
      <c r="A5972" t="s">
        <v>241</v>
      </c>
      <c r="B5972" s="1">
        <v>45169</v>
      </c>
      <c r="C5972" t="s">
        <v>1302</v>
      </c>
      <c r="D5972" t="s">
        <v>1303</v>
      </c>
      <c r="E5972" s="4">
        <v>13846.65</v>
      </c>
      <c r="F5972" t="s">
        <v>567</v>
      </c>
      <c r="G5972" t="s">
        <v>471</v>
      </c>
      <c r="H5972" t="s">
        <v>301</v>
      </c>
      <c r="I5972" t="s">
        <v>302</v>
      </c>
      <c r="J5972" t="s">
        <v>258</v>
      </c>
      <c r="L5972" t="s">
        <v>378</v>
      </c>
      <c r="M5972" t="s">
        <v>379</v>
      </c>
      <c r="N5972" t="s">
        <v>482</v>
      </c>
    </row>
    <row r="5973" spans="1:14" hidden="1" x14ac:dyDescent="0.25">
      <c r="A5973" t="s">
        <v>241</v>
      </c>
      <c r="B5973" s="1">
        <v>45169</v>
      </c>
      <c r="C5973" t="s">
        <v>800</v>
      </c>
      <c r="D5973" t="s">
        <v>801</v>
      </c>
      <c r="E5973" s="4">
        <v>1480</v>
      </c>
      <c r="F5973" t="s">
        <v>567</v>
      </c>
      <c r="G5973" t="s">
        <v>471</v>
      </c>
      <c r="H5973" t="s">
        <v>308</v>
      </c>
      <c r="I5973" t="s">
        <v>309</v>
      </c>
      <c r="J5973" t="s">
        <v>264</v>
      </c>
      <c r="L5973" t="s">
        <v>378</v>
      </c>
      <c r="M5973" t="s">
        <v>379</v>
      </c>
      <c r="N5973" t="s">
        <v>487</v>
      </c>
    </row>
    <row r="5974" spans="1:14" hidden="1" x14ac:dyDescent="0.25">
      <c r="A5974" t="s">
        <v>241</v>
      </c>
      <c r="B5974" s="1">
        <v>45169</v>
      </c>
      <c r="C5974" t="s">
        <v>802</v>
      </c>
      <c r="D5974" t="s">
        <v>803</v>
      </c>
      <c r="E5974" s="4">
        <v>315</v>
      </c>
      <c r="F5974" t="s">
        <v>567</v>
      </c>
      <c r="G5974" t="s">
        <v>471</v>
      </c>
      <c r="H5974" t="s">
        <v>308</v>
      </c>
      <c r="I5974" t="s">
        <v>309</v>
      </c>
      <c r="J5974" t="s">
        <v>264</v>
      </c>
      <c r="L5974" t="s">
        <v>378</v>
      </c>
      <c r="M5974" t="s">
        <v>379</v>
      </c>
      <c r="N5974" t="s">
        <v>487</v>
      </c>
    </row>
    <row r="5975" spans="1:14" hidden="1" x14ac:dyDescent="0.25">
      <c r="A5975" t="s">
        <v>241</v>
      </c>
      <c r="B5975" s="1">
        <v>45169</v>
      </c>
      <c r="C5975" t="s">
        <v>804</v>
      </c>
      <c r="D5975" t="s">
        <v>805</v>
      </c>
      <c r="E5975" s="4">
        <v>13906</v>
      </c>
      <c r="F5975" t="s">
        <v>567</v>
      </c>
      <c r="G5975" t="s">
        <v>471</v>
      </c>
      <c r="H5975" t="s">
        <v>308</v>
      </c>
      <c r="I5975" t="s">
        <v>309</v>
      </c>
      <c r="J5975" t="s">
        <v>264</v>
      </c>
      <c r="L5975" t="s">
        <v>378</v>
      </c>
      <c r="M5975" t="s">
        <v>379</v>
      </c>
      <c r="N5975" t="s">
        <v>487</v>
      </c>
    </row>
    <row r="5976" spans="1:14" hidden="1" x14ac:dyDescent="0.25">
      <c r="A5976" t="s">
        <v>241</v>
      </c>
      <c r="B5976" s="1">
        <v>45169</v>
      </c>
      <c r="C5976" t="s">
        <v>808</v>
      </c>
      <c r="D5976" t="s">
        <v>809</v>
      </c>
      <c r="E5976" s="4">
        <v>661.37</v>
      </c>
      <c r="F5976" t="s">
        <v>567</v>
      </c>
      <c r="G5976" t="s">
        <v>471</v>
      </c>
      <c r="H5976" t="s">
        <v>308</v>
      </c>
      <c r="I5976" t="s">
        <v>309</v>
      </c>
      <c r="J5976" t="s">
        <v>264</v>
      </c>
      <c r="L5976" t="s">
        <v>378</v>
      </c>
      <c r="M5976" t="s">
        <v>379</v>
      </c>
      <c r="N5976" t="s">
        <v>487</v>
      </c>
    </row>
    <row r="5977" spans="1:14" hidden="1" x14ac:dyDescent="0.25">
      <c r="A5977" t="s">
        <v>241</v>
      </c>
      <c r="B5977" s="1">
        <v>45169</v>
      </c>
      <c r="C5977" t="s">
        <v>1240</v>
      </c>
      <c r="D5977" t="s">
        <v>1241</v>
      </c>
      <c r="E5977" s="4">
        <v>9396.75</v>
      </c>
      <c r="F5977" t="s">
        <v>567</v>
      </c>
      <c r="G5977" t="s">
        <v>471</v>
      </c>
      <c r="H5977" t="s">
        <v>317</v>
      </c>
      <c r="I5977" t="s">
        <v>318</v>
      </c>
      <c r="J5977" t="s">
        <v>276</v>
      </c>
      <c r="L5977" t="s">
        <v>390</v>
      </c>
      <c r="M5977" t="s">
        <v>391</v>
      </c>
      <c r="N5977" t="s">
        <v>487</v>
      </c>
    </row>
    <row r="5978" spans="1:14" hidden="1" x14ac:dyDescent="0.25">
      <c r="A5978" t="s">
        <v>241</v>
      </c>
      <c r="B5978" s="1">
        <v>45169</v>
      </c>
      <c r="C5978" t="s">
        <v>812</v>
      </c>
      <c r="D5978" t="s">
        <v>813</v>
      </c>
      <c r="E5978" s="4">
        <v>2032.6</v>
      </c>
      <c r="F5978" t="s">
        <v>567</v>
      </c>
      <c r="G5978" t="s">
        <v>471</v>
      </c>
      <c r="H5978" t="s">
        <v>308</v>
      </c>
      <c r="I5978" t="s">
        <v>309</v>
      </c>
      <c r="J5978" t="s">
        <v>264</v>
      </c>
      <c r="L5978" t="s">
        <v>378</v>
      </c>
      <c r="M5978" t="s">
        <v>379</v>
      </c>
      <c r="N5978" t="s">
        <v>487</v>
      </c>
    </row>
    <row r="5979" spans="1:14" hidden="1" x14ac:dyDescent="0.25">
      <c r="A5979" t="s">
        <v>241</v>
      </c>
      <c r="B5979" s="1">
        <v>45169</v>
      </c>
      <c r="C5979" t="s">
        <v>814</v>
      </c>
      <c r="D5979" t="s">
        <v>815</v>
      </c>
      <c r="E5979" s="4">
        <v>1576</v>
      </c>
      <c r="F5979" t="s">
        <v>567</v>
      </c>
      <c r="G5979" t="s">
        <v>471</v>
      </c>
      <c r="H5979" t="s">
        <v>308</v>
      </c>
      <c r="I5979" t="s">
        <v>309</v>
      </c>
      <c r="J5979" t="s">
        <v>264</v>
      </c>
      <c r="L5979" t="s">
        <v>378</v>
      </c>
      <c r="M5979" t="s">
        <v>379</v>
      </c>
      <c r="N5979" t="s">
        <v>480</v>
      </c>
    </row>
    <row r="5980" spans="1:14" hidden="1" x14ac:dyDescent="0.25">
      <c r="A5980" t="s">
        <v>241</v>
      </c>
      <c r="B5980" s="1">
        <v>45169</v>
      </c>
      <c r="C5980" t="s">
        <v>816</v>
      </c>
      <c r="D5980" t="s">
        <v>817</v>
      </c>
      <c r="E5980" s="4">
        <v>14125.540000000025</v>
      </c>
      <c r="F5980" t="s">
        <v>567</v>
      </c>
      <c r="G5980" t="s">
        <v>471</v>
      </c>
      <c r="H5980" t="s">
        <v>308</v>
      </c>
      <c r="I5980" t="s">
        <v>309</v>
      </c>
      <c r="J5980" t="s">
        <v>264</v>
      </c>
      <c r="L5980" t="s">
        <v>378</v>
      </c>
      <c r="M5980" t="s">
        <v>379</v>
      </c>
      <c r="N5980" t="s">
        <v>477</v>
      </c>
    </row>
    <row r="5981" spans="1:14" hidden="1" x14ac:dyDescent="0.25">
      <c r="A5981" t="s">
        <v>241</v>
      </c>
      <c r="B5981" s="1">
        <v>45169</v>
      </c>
      <c r="C5981" t="s">
        <v>818</v>
      </c>
      <c r="D5981" t="s">
        <v>819</v>
      </c>
      <c r="E5981" s="4">
        <v>10.9</v>
      </c>
      <c r="F5981" t="s">
        <v>567</v>
      </c>
      <c r="G5981" t="s">
        <v>471</v>
      </c>
      <c r="H5981" t="s">
        <v>311</v>
      </c>
      <c r="I5981" t="s">
        <v>312</v>
      </c>
      <c r="J5981" t="s">
        <v>264</v>
      </c>
      <c r="L5981" t="s">
        <v>378</v>
      </c>
      <c r="M5981" t="s">
        <v>379</v>
      </c>
      <c r="N5981" t="s">
        <v>487</v>
      </c>
    </row>
    <row r="5982" spans="1:14" hidden="1" x14ac:dyDescent="0.25">
      <c r="A5982" t="s">
        <v>241</v>
      </c>
      <c r="B5982" s="1">
        <v>45169</v>
      </c>
      <c r="C5982" t="s">
        <v>1152</v>
      </c>
      <c r="D5982" t="s">
        <v>1153</v>
      </c>
      <c r="E5982" s="4">
        <v>239</v>
      </c>
      <c r="F5982" t="s">
        <v>567</v>
      </c>
      <c r="G5982" t="s">
        <v>471</v>
      </c>
      <c r="H5982" t="s">
        <v>311</v>
      </c>
      <c r="I5982" t="s">
        <v>312</v>
      </c>
      <c r="J5982" t="s">
        <v>264</v>
      </c>
      <c r="L5982" t="s">
        <v>378</v>
      </c>
      <c r="M5982" t="s">
        <v>379</v>
      </c>
      <c r="N5982" t="s">
        <v>487</v>
      </c>
    </row>
    <row r="5983" spans="1:14" hidden="1" x14ac:dyDescent="0.25">
      <c r="A5983" t="s">
        <v>241</v>
      </c>
      <c r="B5983" s="1">
        <v>45169</v>
      </c>
      <c r="C5983" t="s">
        <v>820</v>
      </c>
      <c r="D5983" t="s">
        <v>821</v>
      </c>
      <c r="E5983" s="4">
        <v>471.00000000000023</v>
      </c>
      <c r="F5983" t="s">
        <v>567</v>
      </c>
      <c r="G5983" t="s">
        <v>471</v>
      </c>
      <c r="H5983" t="s">
        <v>311</v>
      </c>
      <c r="I5983" t="s">
        <v>312</v>
      </c>
      <c r="J5983" t="s">
        <v>264</v>
      </c>
      <c r="L5983" t="s">
        <v>378</v>
      </c>
      <c r="M5983" t="s">
        <v>379</v>
      </c>
      <c r="N5983" t="s">
        <v>487</v>
      </c>
    </row>
    <row r="5984" spans="1:14" hidden="1" x14ac:dyDescent="0.25">
      <c r="A5984" t="s">
        <v>241</v>
      </c>
      <c r="B5984" s="1">
        <v>45169</v>
      </c>
      <c r="C5984" t="s">
        <v>822</v>
      </c>
      <c r="D5984" t="s">
        <v>823</v>
      </c>
      <c r="E5984" s="4">
        <v>1701.9100000000003</v>
      </c>
      <c r="F5984" t="s">
        <v>567</v>
      </c>
      <c r="G5984" t="s">
        <v>471</v>
      </c>
      <c r="H5984" t="s">
        <v>308</v>
      </c>
      <c r="I5984" t="s">
        <v>309</v>
      </c>
      <c r="J5984" t="s">
        <v>264</v>
      </c>
      <c r="L5984" t="s">
        <v>378</v>
      </c>
      <c r="M5984" t="s">
        <v>379</v>
      </c>
      <c r="N5984" t="s">
        <v>477</v>
      </c>
    </row>
    <row r="5985" spans="1:14" hidden="1" x14ac:dyDescent="0.25">
      <c r="A5985" t="s">
        <v>241</v>
      </c>
      <c r="B5985" s="1">
        <v>45169</v>
      </c>
      <c r="C5985" t="s">
        <v>826</v>
      </c>
      <c r="D5985" t="s">
        <v>827</v>
      </c>
      <c r="E5985" s="4">
        <v>6.16</v>
      </c>
      <c r="F5985" t="s">
        <v>567</v>
      </c>
      <c r="G5985" t="s">
        <v>471</v>
      </c>
      <c r="H5985" t="s">
        <v>311</v>
      </c>
      <c r="I5985" t="s">
        <v>312</v>
      </c>
      <c r="J5985" t="s">
        <v>264</v>
      </c>
      <c r="L5985" t="s">
        <v>378</v>
      </c>
      <c r="M5985" t="s">
        <v>379</v>
      </c>
      <c r="N5985" t="s">
        <v>487</v>
      </c>
    </row>
    <row r="5986" spans="1:14" hidden="1" x14ac:dyDescent="0.25">
      <c r="A5986" t="s">
        <v>241</v>
      </c>
      <c r="B5986" s="1">
        <v>45169</v>
      </c>
      <c r="C5986" t="s">
        <v>828</v>
      </c>
      <c r="D5986" t="s">
        <v>829</v>
      </c>
      <c r="E5986" s="4">
        <v>1040.67</v>
      </c>
      <c r="F5986" t="s">
        <v>567</v>
      </c>
      <c r="G5986" t="s">
        <v>471</v>
      </c>
      <c r="H5986" t="s">
        <v>308</v>
      </c>
      <c r="I5986" t="s">
        <v>309</v>
      </c>
      <c r="J5986" t="s">
        <v>264</v>
      </c>
      <c r="L5986" t="s">
        <v>378</v>
      </c>
      <c r="M5986" t="s">
        <v>379</v>
      </c>
      <c r="N5986" t="s">
        <v>487</v>
      </c>
    </row>
    <row r="5987" spans="1:14" hidden="1" x14ac:dyDescent="0.25">
      <c r="A5987" t="s">
        <v>241</v>
      </c>
      <c r="B5987" s="1">
        <v>45169</v>
      </c>
      <c r="C5987" t="s">
        <v>1247</v>
      </c>
      <c r="D5987" t="s">
        <v>1248</v>
      </c>
      <c r="E5987" s="4">
        <v>13957.18</v>
      </c>
      <c r="F5987" t="s">
        <v>567</v>
      </c>
      <c r="G5987" t="s">
        <v>471</v>
      </c>
      <c r="H5987" t="s">
        <v>308</v>
      </c>
      <c r="I5987" t="s">
        <v>309</v>
      </c>
      <c r="J5987" t="s">
        <v>264</v>
      </c>
      <c r="L5987" t="s">
        <v>378</v>
      </c>
      <c r="M5987" t="s">
        <v>379</v>
      </c>
      <c r="N5987" t="s">
        <v>480</v>
      </c>
    </row>
    <row r="5988" spans="1:14" hidden="1" x14ac:dyDescent="0.25">
      <c r="A5988" t="s">
        <v>241</v>
      </c>
      <c r="B5988" s="1">
        <v>45169</v>
      </c>
      <c r="C5988" t="s">
        <v>1249</v>
      </c>
      <c r="D5988" t="s">
        <v>1250</v>
      </c>
      <c r="E5988" s="4">
        <v>32977.1</v>
      </c>
      <c r="F5988" t="s">
        <v>567</v>
      </c>
      <c r="G5988" t="s">
        <v>471</v>
      </c>
      <c r="H5988" t="s">
        <v>308</v>
      </c>
      <c r="I5988" t="s">
        <v>309</v>
      </c>
      <c r="J5988" t="s">
        <v>264</v>
      </c>
      <c r="K5988" t="s">
        <v>1251</v>
      </c>
      <c r="L5988" t="s">
        <v>378</v>
      </c>
      <c r="M5988" t="s">
        <v>379</v>
      </c>
      <c r="N5988" t="s">
        <v>488</v>
      </c>
    </row>
    <row r="5989" spans="1:14" hidden="1" x14ac:dyDescent="0.25">
      <c r="A5989" t="s">
        <v>241</v>
      </c>
      <c r="B5989" s="1">
        <v>45169</v>
      </c>
      <c r="C5989" t="s">
        <v>1242</v>
      </c>
      <c r="D5989" t="s">
        <v>1243</v>
      </c>
      <c r="E5989" s="4">
        <v>24860.06</v>
      </c>
      <c r="F5989" t="s">
        <v>567</v>
      </c>
      <c r="G5989" t="s">
        <v>471</v>
      </c>
      <c r="H5989" t="s">
        <v>308</v>
      </c>
      <c r="I5989" t="s">
        <v>309</v>
      </c>
      <c r="J5989" t="s">
        <v>264</v>
      </c>
      <c r="K5989" t="s">
        <v>1244</v>
      </c>
      <c r="L5989" t="s">
        <v>378</v>
      </c>
      <c r="M5989" t="s">
        <v>379</v>
      </c>
      <c r="N5989" t="s">
        <v>480</v>
      </c>
    </row>
    <row r="5990" spans="1:14" hidden="1" x14ac:dyDescent="0.25">
      <c r="A5990" t="s">
        <v>241</v>
      </c>
      <c r="B5990" s="1">
        <v>45169</v>
      </c>
      <c r="C5990" t="s">
        <v>1314</v>
      </c>
      <c r="D5990" t="s">
        <v>1315</v>
      </c>
      <c r="E5990" s="4">
        <v>1499.6</v>
      </c>
      <c r="F5990" t="s">
        <v>567</v>
      </c>
      <c r="G5990" t="s">
        <v>471</v>
      </c>
      <c r="H5990" t="s">
        <v>308</v>
      </c>
      <c r="I5990" t="s">
        <v>309</v>
      </c>
      <c r="J5990" t="s">
        <v>264</v>
      </c>
      <c r="L5990" t="s">
        <v>378</v>
      </c>
      <c r="M5990" t="s">
        <v>379</v>
      </c>
      <c r="N5990" t="s">
        <v>487</v>
      </c>
    </row>
    <row r="5991" spans="1:14" hidden="1" x14ac:dyDescent="0.25">
      <c r="A5991" t="s">
        <v>241</v>
      </c>
      <c r="B5991" s="1">
        <v>45169</v>
      </c>
      <c r="C5991" t="s">
        <v>832</v>
      </c>
      <c r="D5991" t="s">
        <v>833</v>
      </c>
      <c r="E5991" s="4">
        <v>8000</v>
      </c>
      <c r="F5991" t="s">
        <v>567</v>
      </c>
      <c r="G5991" t="s">
        <v>471</v>
      </c>
      <c r="H5991" t="s">
        <v>310</v>
      </c>
      <c r="I5991" t="s">
        <v>263</v>
      </c>
      <c r="J5991" t="s">
        <v>262</v>
      </c>
      <c r="L5991" t="s">
        <v>380</v>
      </c>
      <c r="M5991" t="s">
        <v>381</v>
      </c>
      <c r="N5991" t="s">
        <v>487</v>
      </c>
    </row>
    <row r="5992" spans="1:14" hidden="1" x14ac:dyDescent="0.25">
      <c r="A5992" t="s">
        <v>241</v>
      </c>
      <c r="B5992" s="1">
        <v>45169</v>
      </c>
      <c r="C5992" t="s">
        <v>834</v>
      </c>
      <c r="D5992" t="s">
        <v>835</v>
      </c>
      <c r="E5992" s="4">
        <v>27200</v>
      </c>
      <c r="F5992" t="s">
        <v>567</v>
      </c>
      <c r="G5992" t="s">
        <v>471</v>
      </c>
      <c r="H5992" t="s">
        <v>310</v>
      </c>
      <c r="I5992" t="s">
        <v>263</v>
      </c>
      <c r="J5992" t="s">
        <v>262</v>
      </c>
      <c r="L5992" t="s">
        <v>380</v>
      </c>
      <c r="M5992" t="s">
        <v>381</v>
      </c>
      <c r="N5992" t="s">
        <v>487</v>
      </c>
    </row>
    <row r="5993" spans="1:14" hidden="1" x14ac:dyDescent="0.25">
      <c r="A5993" t="s">
        <v>241</v>
      </c>
      <c r="B5993" s="1">
        <v>45169</v>
      </c>
      <c r="C5993" t="s">
        <v>836</v>
      </c>
      <c r="D5993" t="s">
        <v>837</v>
      </c>
      <c r="E5993" s="4">
        <v>800</v>
      </c>
      <c r="F5993" t="s">
        <v>567</v>
      </c>
      <c r="G5993" t="s">
        <v>471</v>
      </c>
      <c r="H5993" t="s">
        <v>310</v>
      </c>
      <c r="I5993" t="s">
        <v>263</v>
      </c>
      <c r="J5993" t="s">
        <v>262</v>
      </c>
      <c r="L5993" t="s">
        <v>380</v>
      </c>
      <c r="M5993" t="s">
        <v>381</v>
      </c>
      <c r="N5993" t="s">
        <v>487</v>
      </c>
    </row>
    <row r="5994" spans="1:14" hidden="1" x14ac:dyDescent="0.25">
      <c r="A5994" t="s">
        <v>241</v>
      </c>
      <c r="B5994" s="1">
        <v>45169</v>
      </c>
      <c r="C5994" t="s">
        <v>840</v>
      </c>
      <c r="D5994" t="s">
        <v>841</v>
      </c>
      <c r="E5994" s="4">
        <v>24291.84</v>
      </c>
      <c r="F5994" t="s">
        <v>567</v>
      </c>
      <c r="G5994" t="s">
        <v>471</v>
      </c>
      <c r="H5994" t="s">
        <v>310</v>
      </c>
      <c r="I5994" t="s">
        <v>263</v>
      </c>
      <c r="J5994" t="s">
        <v>262</v>
      </c>
      <c r="L5994" t="s">
        <v>380</v>
      </c>
      <c r="M5994" t="s">
        <v>381</v>
      </c>
      <c r="N5994" t="s">
        <v>487</v>
      </c>
    </row>
    <row r="5995" spans="1:14" hidden="1" x14ac:dyDescent="0.25">
      <c r="A5995" t="s">
        <v>241</v>
      </c>
      <c r="B5995" s="1">
        <v>45169</v>
      </c>
      <c r="C5995" t="s">
        <v>842</v>
      </c>
      <c r="D5995" t="s">
        <v>843</v>
      </c>
      <c r="E5995" s="4">
        <v>800</v>
      </c>
      <c r="F5995" t="s">
        <v>567</v>
      </c>
      <c r="G5995" t="s">
        <v>471</v>
      </c>
      <c r="H5995" t="s">
        <v>310</v>
      </c>
      <c r="I5995" t="s">
        <v>263</v>
      </c>
      <c r="J5995" t="s">
        <v>262</v>
      </c>
      <c r="L5995" t="s">
        <v>380</v>
      </c>
      <c r="M5995" t="s">
        <v>381</v>
      </c>
      <c r="N5995" t="s">
        <v>487</v>
      </c>
    </row>
    <row r="5996" spans="1:14" hidden="1" x14ac:dyDescent="0.25">
      <c r="A5996" t="s">
        <v>241</v>
      </c>
      <c r="B5996" s="1">
        <v>45169</v>
      </c>
      <c r="C5996" t="s">
        <v>844</v>
      </c>
      <c r="D5996" t="s">
        <v>845</v>
      </c>
      <c r="E5996" s="4">
        <v>17659.440000000002</v>
      </c>
      <c r="F5996" t="s">
        <v>567</v>
      </c>
      <c r="G5996" t="s">
        <v>471</v>
      </c>
      <c r="H5996" t="s">
        <v>310</v>
      </c>
      <c r="I5996" t="s">
        <v>263</v>
      </c>
      <c r="J5996" t="s">
        <v>262</v>
      </c>
      <c r="L5996" t="s">
        <v>380</v>
      </c>
      <c r="M5996" t="s">
        <v>381</v>
      </c>
      <c r="N5996" t="s">
        <v>487</v>
      </c>
    </row>
    <row r="5997" spans="1:14" hidden="1" x14ac:dyDescent="0.25">
      <c r="A5997" t="s">
        <v>241</v>
      </c>
      <c r="B5997" s="1">
        <v>45169</v>
      </c>
      <c r="C5997" t="s">
        <v>857</v>
      </c>
      <c r="D5997" t="s">
        <v>858</v>
      </c>
      <c r="E5997" s="4">
        <v>28960</v>
      </c>
      <c r="F5997" t="s">
        <v>567</v>
      </c>
      <c r="G5997" t="s">
        <v>471</v>
      </c>
      <c r="H5997" t="s">
        <v>310</v>
      </c>
      <c r="I5997" t="s">
        <v>263</v>
      </c>
      <c r="J5997" t="s">
        <v>262</v>
      </c>
      <c r="L5997" t="s">
        <v>380</v>
      </c>
      <c r="M5997" t="s">
        <v>381</v>
      </c>
      <c r="N5997" t="s">
        <v>487</v>
      </c>
    </row>
    <row r="5998" spans="1:14" hidden="1" x14ac:dyDescent="0.25">
      <c r="A5998" t="s">
        <v>241</v>
      </c>
      <c r="B5998" s="1">
        <v>45169</v>
      </c>
      <c r="C5998" t="s">
        <v>1254</v>
      </c>
      <c r="D5998" t="s">
        <v>1255</v>
      </c>
      <c r="E5998" s="4">
        <v>18845</v>
      </c>
      <c r="F5998" t="s">
        <v>567</v>
      </c>
      <c r="G5998" t="s">
        <v>471</v>
      </c>
      <c r="H5998" t="s">
        <v>310</v>
      </c>
      <c r="I5998" t="s">
        <v>263</v>
      </c>
      <c r="J5998" t="s">
        <v>262</v>
      </c>
      <c r="L5998" t="s">
        <v>380</v>
      </c>
      <c r="M5998" t="s">
        <v>381</v>
      </c>
      <c r="N5998" t="s">
        <v>487</v>
      </c>
    </row>
    <row r="5999" spans="1:14" hidden="1" x14ac:dyDescent="0.25">
      <c r="A5999" t="s">
        <v>241</v>
      </c>
      <c r="B5999" s="1">
        <v>45169</v>
      </c>
      <c r="C5999" t="s">
        <v>1304</v>
      </c>
      <c r="D5999" t="s">
        <v>1305</v>
      </c>
      <c r="E5999" s="4">
        <v>20000</v>
      </c>
      <c r="F5999" t="s">
        <v>567</v>
      </c>
      <c r="G5999" t="s">
        <v>471</v>
      </c>
      <c r="H5999" t="s">
        <v>310</v>
      </c>
      <c r="I5999" t="s">
        <v>263</v>
      </c>
      <c r="J5999" t="s">
        <v>262</v>
      </c>
      <c r="L5999" t="s">
        <v>380</v>
      </c>
      <c r="M5999" t="s">
        <v>381</v>
      </c>
      <c r="N5999" t="s">
        <v>487</v>
      </c>
    </row>
    <row r="6000" spans="1:14" hidden="1" x14ac:dyDescent="0.25">
      <c r="A6000" t="s">
        <v>241</v>
      </c>
      <c r="B6000" s="1">
        <v>45169</v>
      </c>
      <c r="C6000" t="s">
        <v>1306</v>
      </c>
      <c r="D6000" t="s">
        <v>1307</v>
      </c>
      <c r="E6000" s="4">
        <v>2000</v>
      </c>
      <c r="F6000" t="s">
        <v>567</v>
      </c>
      <c r="G6000" t="s">
        <v>471</v>
      </c>
      <c r="H6000" t="s">
        <v>310</v>
      </c>
      <c r="I6000" t="s">
        <v>263</v>
      </c>
      <c r="J6000" t="s">
        <v>262</v>
      </c>
      <c r="L6000" t="s">
        <v>380</v>
      </c>
      <c r="M6000" t="s">
        <v>381</v>
      </c>
      <c r="N6000" t="s">
        <v>487</v>
      </c>
    </row>
    <row r="6001" spans="1:14" hidden="1" x14ac:dyDescent="0.25">
      <c r="A6001" t="s">
        <v>241</v>
      </c>
      <c r="B6001" s="1">
        <v>45169</v>
      </c>
      <c r="C6001" t="s">
        <v>1338</v>
      </c>
      <c r="D6001" t="s">
        <v>1339</v>
      </c>
      <c r="E6001" s="4">
        <v>10800</v>
      </c>
      <c r="F6001" t="s">
        <v>567</v>
      </c>
      <c r="G6001" t="s">
        <v>471</v>
      </c>
      <c r="H6001" t="s">
        <v>310</v>
      </c>
      <c r="I6001" t="s">
        <v>263</v>
      </c>
      <c r="J6001" t="s">
        <v>262</v>
      </c>
      <c r="L6001" t="s">
        <v>380</v>
      </c>
      <c r="M6001" t="s">
        <v>381</v>
      </c>
      <c r="N6001" t="s">
        <v>487</v>
      </c>
    </row>
    <row r="6002" spans="1:14" hidden="1" x14ac:dyDescent="0.25">
      <c r="A6002" t="s">
        <v>241</v>
      </c>
      <c r="B6002" s="1">
        <v>45169</v>
      </c>
      <c r="C6002" t="s">
        <v>1348</v>
      </c>
      <c r="D6002" t="s">
        <v>1349</v>
      </c>
      <c r="E6002" s="4">
        <v>2400</v>
      </c>
      <c r="F6002" t="s">
        <v>567</v>
      </c>
      <c r="G6002" t="s">
        <v>471</v>
      </c>
      <c r="H6002" t="s">
        <v>310</v>
      </c>
      <c r="I6002" t="s">
        <v>263</v>
      </c>
      <c r="J6002" t="s">
        <v>262</v>
      </c>
      <c r="L6002" t="s">
        <v>380</v>
      </c>
      <c r="M6002" t="s">
        <v>381</v>
      </c>
      <c r="N6002" t="s">
        <v>487</v>
      </c>
    </row>
    <row r="6003" spans="1:14" hidden="1" x14ac:dyDescent="0.25">
      <c r="A6003" t="s">
        <v>241</v>
      </c>
      <c r="B6003" s="1">
        <v>45169</v>
      </c>
      <c r="C6003" t="s">
        <v>861</v>
      </c>
      <c r="D6003" t="s">
        <v>862</v>
      </c>
      <c r="E6003" s="4">
        <v>30000</v>
      </c>
      <c r="F6003" t="s">
        <v>567</v>
      </c>
      <c r="G6003" t="s">
        <v>471</v>
      </c>
      <c r="H6003" t="s">
        <v>311</v>
      </c>
      <c r="I6003" t="s">
        <v>312</v>
      </c>
      <c r="J6003" t="s">
        <v>264</v>
      </c>
      <c r="L6003" t="s">
        <v>380</v>
      </c>
      <c r="M6003" t="s">
        <v>381</v>
      </c>
      <c r="N6003" t="s">
        <v>487</v>
      </c>
    </row>
    <row r="6004" spans="1:14" hidden="1" x14ac:dyDescent="0.25">
      <c r="A6004" t="s">
        <v>241</v>
      </c>
      <c r="B6004" s="1">
        <v>45169</v>
      </c>
      <c r="C6004" t="s">
        <v>867</v>
      </c>
      <c r="D6004" t="s">
        <v>868</v>
      </c>
      <c r="E6004" s="4">
        <v>20767.609999999997</v>
      </c>
      <c r="F6004" t="s">
        <v>567</v>
      </c>
      <c r="G6004" t="s">
        <v>471</v>
      </c>
      <c r="H6004" t="s">
        <v>311</v>
      </c>
      <c r="I6004" t="s">
        <v>312</v>
      </c>
      <c r="J6004" t="s">
        <v>264</v>
      </c>
      <c r="L6004" t="s">
        <v>380</v>
      </c>
      <c r="M6004" t="s">
        <v>381</v>
      </c>
      <c r="N6004" t="s">
        <v>487</v>
      </c>
    </row>
    <row r="6005" spans="1:14" hidden="1" x14ac:dyDescent="0.25">
      <c r="A6005" t="s">
        <v>241</v>
      </c>
      <c r="B6005" s="1">
        <v>45169</v>
      </c>
      <c r="C6005" t="s">
        <v>869</v>
      </c>
      <c r="D6005" t="s">
        <v>870</v>
      </c>
      <c r="E6005" s="4">
        <v>6408.98</v>
      </c>
      <c r="F6005" t="s">
        <v>567</v>
      </c>
      <c r="G6005" t="s">
        <v>471</v>
      </c>
      <c r="H6005" t="s">
        <v>311</v>
      </c>
      <c r="I6005" t="s">
        <v>312</v>
      </c>
      <c r="J6005" t="s">
        <v>264</v>
      </c>
      <c r="L6005" t="s">
        <v>380</v>
      </c>
      <c r="M6005" t="s">
        <v>381</v>
      </c>
      <c r="N6005" t="s">
        <v>487</v>
      </c>
    </row>
    <row r="6006" spans="1:14" hidden="1" x14ac:dyDescent="0.25">
      <c r="A6006" t="s">
        <v>241</v>
      </c>
      <c r="B6006" s="1">
        <v>45169</v>
      </c>
      <c r="C6006" t="s">
        <v>1332</v>
      </c>
      <c r="D6006" t="s">
        <v>1333</v>
      </c>
      <c r="E6006" s="4">
        <v>9484.43</v>
      </c>
      <c r="F6006" t="s">
        <v>567</v>
      </c>
      <c r="G6006" t="s">
        <v>471</v>
      </c>
      <c r="H6006" t="s">
        <v>311</v>
      </c>
      <c r="I6006" t="s">
        <v>312</v>
      </c>
      <c r="J6006" t="s">
        <v>264</v>
      </c>
      <c r="L6006" t="s">
        <v>380</v>
      </c>
      <c r="M6006" t="s">
        <v>381</v>
      </c>
      <c r="N6006" t="s">
        <v>482</v>
      </c>
    </row>
    <row r="6007" spans="1:14" hidden="1" x14ac:dyDescent="0.25">
      <c r="A6007" t="s">
        <v>241</v>
      </c>
      <c r="B6007" s="1">
        <v>45169</v>
      </c>
      <c r="C6007" t="s">
        <v>961</v>
      </c>
      <c r="D6007" t="s">
        <v>962</v>
      </c>
      <c r="E6007" s="4">
        <v>5197.67</v>
      </c>
      <c r="F6007" t="s">
        <v>567</v>
      </c>
      <c r="G6007" t="s">
        <v>471</v>
      </c>
      <c r="H6007" t="s">
        <v>311</v>
      </c>
      <c r="I6007" t="s">
        <v>312</v>
      </c>
      <c r="J6007" t="s">
        <v>264</v>
      </c>
      <c r="L6007" t="s">
        <v>390</v>
      </c>
      <c r="M6007" t="s">
        <v>391</v>
      </c>
      <c r="N6007" t="s">
        <v>487</v>
      </c>
    </row>
    <row r="6008" spans="1:14" hidden="1" x14ac:dyDescent="0.25">
      <c r="A6008" t="s">
        <v>241</v>
      </c>
      <c r="B6008" s="1">
        <v>45169</v>
      </c>
      <c r="C6008" t="s">
        <v>963</v>
      </c>
      <c r="D6008" t="s">
        <v>964</v>
      </c>
      <c r="E6008" s="4">
        <v>67.259999999999991</v>
      </c>
      <c r="F6008" t="s">
        <v>567</v>
      </c>
      <c r="G6008" t="s">
        <v>471</v>
      </c>
      <c r="H6008" t="s">
        <v>311</v>
      </c>
      <c r="I6008" t="s">
        <v>312</v>
      </c>
      <c r="J6008" t="s">
        <v>264</v>
      </c>
      <c r="L6008" t="s">
        <v>390</v>
      </c>
      <c r="M6008" t="s">
        <v>391</v>
      </c>
      <c r="N6008" t="s">
        <v>487</v>
      </c>
    </row>
    <row r="6009" spans="1:14" hidden="1" x14ac:dyDescent="0.25">
      <c r="A6009" t="s">
        <v>241</v>
      </c>
      <c r="B6009" s="1">
        <v>45169</v>
      </c>
      <c r="C6009" t="s">
        <v>971</v>
      </c>
      <c r="D6009" t="s">
        <v>972</v>
      </c>
      <c r="E6009" s="4">
        <v>1839.24</v>
      </c>
      <c r="F6009" t="s">
        <v>567</v>
      </c>
      <c r="G6009" t="s">
        <v>471</v>
      </c>
      <c r="H6009" t="s">
        <v>311</v>
      </c>
      <c r="I6009" t="s">
        <v>312</v>
      </c>
      <c r="J6009" t="s">
        <v>264</v>
      </c>
      <c r="L6009" t="s">
        <v>390</v>
      </c>
      <c r="M6009" t="s">
        <v>391</v>
      </c>
      <c r="N6009" t="s">
        <v>487</v>
      </c>
    </row>
    <row r="6010" spans="1:14" hidden="1" x14ac:dyDescent="0.25">
      <c r="A6010" t="s">
        <v>241</v>
      </c>
      <c r="B6010" s="1">
        <v>45169</v>
      </c>
      <c r="C6010" t="s">
        <v>973</v>
      </c>
      <c r="D6010" t="s">
        <v>974</v>
      </c>
      <c r="E6010" s="4">
        <v>5740</v>
      </c>
      <c r="F6010" t="s">
        <v>567</v>
      </c>
      <c r="G6010" t="s">
        <v>471</v>
      </c>
      <c r="H6010" t="s">
        <v>311</v>
      </c>
      <c r="I6010" t="s">
        <v>312</v>
      </c>
      <c r="J6010" t="s">
        <v>264</v>
      </c>
      <c r="L6010" t="s">
        <v>390</v>
      </c>
      <c r="M6010" t="s">
        <v>391</v>
      </c>
      <c r="N6010" t="s">
        <v>487</v>
      </c>
    </row>
    <row r="6011" spans="1:14" hidden="1" x14ac:dyDescent="0.25">
      <c r="A6011" t="s">
        <v>241</v>
      </c>
      <c r="B6011" s="1">
        <v>45169</v>
      </c>
      <c r="C6011" t="s">
        <v>977</v>
      </c>
      <c r="D6011" t="s">
        <v>978</v>
      </c>
      <c r="E6011" s="4">
        <v>685.17000000000053</v>
      </c>
      <c r="F6011" t="s">
        <v>567</v>
      </c>
      <c r="G6011" t="s">
        <v>471</v>
      </c>
      <c r="H6011" t="s">
        <v>311</v>
      </c>
      <c r="I6011" t="s">
        <v>312</v>
      </c>
      <c r="J6011" t="s">
        <v>264</v>
      </c>
      <c r="L6011" t="s">
        <v>390</v>
      </c>
      <c r="M6011" t="s">
        <v>391</v>
      </c>
      <c r="N6011" t="s">
        <v>487</v>
      </c>
    </row>
    <row r="6012" spans="1:14" hidden="1" x14ac:dyDescent="0.25">
      <c r="A6012" t="s">
        <v>241</v>
      </c>
      <c r="B6012" s="1">
        <v>45169</v>
      </c>
      <c r="C6012" t="s">
        <v>981</v>
      </c>
      <c r="D6012" t="s">
        <v>982</v>
      </c>
      <c r="E6012" s="4">
        <v>1435.84</v>
      </c>
      <c r="F6012" t="s">
        <v>567</v>
      </c>
      <c r="G6012" t="s">
        <v>471</v>
      </c>
      <c r="H6012" t="s">
        <v>311</v>
      </c>
      <c r="I6012" t="s">
        <v>312</v>
      </c>
      <c r="J6012" t="s">
        <v>264</v>
      </c>
      <c r="L6012" t="s">
        <v>390</v>
      </c>
      <c r="M6012" t="s">
        <v>391</v>
      </c>
      <c r="N6012" t="s">
        <v>487</v>
      </c>
    </row>
    <row r="6013" spans="1:14" hidden="1" x14ac:dyDescent="0.25">
      <c r="A6013" t="s">
        <v>241</v>
      </c>
      <c r="B6013" s="1">
        <v>45169</v>
      </c>
      <c r="C6013" t="s">
        <v>989</v>
      </c>
      <c r="D6013" t="s">
        <v>990</v>
      </c>
      <c r="E6013" s="4">
        <v>6777.0000000000009</v>
      </c>
      <c r="F6013" t="s">
        <v>567</v>
      </c>
      <c r="G6013" t="s">
        <v>471</v>
      </c>
      <c r="H6013" t="s">
        <v>317</v>
      </c>
      <c r="I6013" t="s">
        <v>318</v>
      </c>
      <c r="J6013" t="s">
        <v>276</v>
      </c>
      <c r="L6013" t="s">
        <v>390</v>
      </c>
      <c r="M6013" t="s">
        <v>391</v>
      </c>
      <c r="N6013" t="s">
        <v>487</v>
      </c>
    </row>
    <row r="6014" spans="1:14" hidden="1" x14ac:dyDescent="0.25">
      <c r="A6014" t="s">
        <v>241</v>
      </c>
      <c r="B6014" s="1">
        <v>45169</v>
      </c>
      <c r="C6014" t="s">
        <v>991</v>
      </c>
      <c r="D6014" t="s">
        <v>992</v>
      </c>
      <c r="E6014" s="4">
        <v>2144.7400000000007</v>
      </c>
      <c r="F6014" t="s">
        <v>567</v>
      </c>
      <c r="G6014" t="s">
        <v>471</v>
      </c>
      <c r="H6014" t="s">
        <v>311</v>
      </c>
      <c r="I6014" t="s">
        <v>312</v>
      </c>
      <c r="J6014" t="s">
        <v>264</v>
      </c>
      <c r="L6014" t="s">
        <v>390</v>
      </c>
      <c r="M6014" t="s">
        <v>391</v>
      </c>
      <c r="N6014" t="s">
        <v>487</v>
      </c>
    </row>
    <row r="6015" spans="1:14" hidden="1" x14ac:dyDescent="0.25">
      <c r="A6015" t="s">
        <v>241</v>
      </c>
      <c r="B6015" s="1">
        <v>45169</v>
      </c>
      <c r="C6015" t="s">
        <v>993</v>
      </c>
      <c r="D6015" t="s">
        <v>994</v>
      </c>
      <c r="E6015" s="4">
        <v>5679.4900000000016</v>
      </c>
      <c r="F6015" t="s">
        <v>567</v>
      </c>
      <c r="G6015" t="s">
        <v>471</v>
      </c>
      <c r="H6015" t="s">
        <v>311</v>
      </c>
      <c r="I6015" t="s">
        <v>312</v>
      </c>
      <c r="J6015" t="s">
        <v>264</v>
      </c>
      <c r="L6015" t="s">
        <v>390</v>
      </c>
      <c r="M6015" t="s">
        <v>391</v>
      </c>
      <c r="N6015" t="s">
        <v>487</v>
      </c>
    </row>
    <row r="6016" spans="1:14" hidden="1" x14ac:dyDescent="0.25">
      <c r="A6016" t="s">
        <v>241</v>
      </c>
      <c r="B6016" s="1">
        <v>45169</v>
      </c>
      <c r="C6016" t="s">
        <v>997</v>
      </c>
      <c r="D6016" t="s">
        <v>998</v>
      </c>
      <c r="E6016" s="4">
        <v>250</v>
      </c>
      <c r="F6016" t="s">
        <v>567</v>
      </c>
      <c r="G6016" t="s">
        <v>471</v>
      </c>
      <c r="H6016" t="s">
        <v>311</v>
      </c>
      <c r="I6016" t="s">
        <v>312</v>
      </c>
      <c r="J6016" t="s">
        <v>264</v>
      </c>
      <c r="L6016" t="s">
        <v>390</v>
      </c>
      <c r="M6016" t="s">
        <v>391</v>
      </c>
      <c r="N6016" t="s">
        <v>477</v>
      </c>
    </row>
    <row r="6017" spans="1:14" hidden="1" x14ac:dyDescent="0.25">
      <c r="A6017" t="s">
        <v>241</v>
      </c>
      <c r="B6017" s="1">
        <v>45169</v>
      </c>
      <c r="C6017" t="s">
        <v>1001</v>
      </c>
      <c r="D6017" t="s">
        <v>1002</v>
      </c>
      <c r="E6017" s="4">
        <v>0.51000000000000512</v>
      </c>
      <c r="F6017" t="s">
        <v>567</v>
      </c>
      <c r="G6017" t="s">
        <v>471</v>
      </c>
      <c r="H6017" t="s">
        <v>311</v>
      </c>
      <c r="I6017" t="s">
        <v>312</v>
      </c>
      <c r="J6017" t="s">
        <v>264</v>
      </c>
      <c r="L6017" t="s">
        <v>390</v>
      </c>
      <c r="M6017" t="s">
        <v>391</v>
      </c>
      <c r="N6017" t="s">
        <v>487</v>
      </c>
    </row>
    <row r="6018" spans="1:14" hidden="1" x14ac:dyDescent="0.25">
      <c r="A6018" t="s">
        <v>241</v>
      </c>
      <c r="B6018" s="1">
        <v>45169</v>
      </c>
      <c r="C6018" t="s">
        <v>1005</v>
      </c>
      <c r="D6018" t="s">
        <v>1006</v>
      </c>
      <c r="E6018" s="4">
        <v>2.1699999999995452</v>
      </c>
      <c r="F6018" t="s">
        <v>567</v>
      </c>
      <c r="G6018" t="s">
        <v>471</v>
      </c>
      <c r="H6018" t="s">
        <v>311</v>
      </c>
      <c r="I6018" t="s">
        <v>312</v>
      </c>
      <c r="J6018" t="s">
        <v>264</v>
      </c>
      <c r="L6018" t="s">
        <v>390</v>
      </c>
      <c r="M6018" t="s">
        <v>391</v>
      </c>
      <c r="N6018" t="s">
        <v>487</v>
      </c>
    </row>
    <row r="6019" spans="1:14" hidden="1" x14ac:dyDescent="0.25">
      <c r="A6019" t="s">
        <v>241</v>
      </c>
      <c r="B6019" s="1">
        <v>45169</v>
      </c>
      <c r="C6019" t="s">
        <v>1007</v>
      </c>
      <c r="D6019" t="s">
        <v>1008</v>
      </c>
      <c r="E6019" s="4">
        <v>2590.87</v>
      </c>
      <c r="F6019" t="s">
        <v>567</v>
      </c>
      <c r="G6019" t="s">
        <v>471</v>
      </c>
      <c r="H6019" t="s">
        <v>317</v>
      </c>
      <c r="I6019" t="s">
        <v>318</v>
      </c>
      <c r="J6019" t="s">
        <v>276</v>
      </c>
      <c r="L6019" t="s">
        <v>390</v>
      </c>
      <c r="M6019" t="s">
        <v>391</v>
      </c>
      <c r="N6019" t="s">
        <v>487</v>
      </c>
    </row>
    <row r="6020" spans="1:14" hidden="1" x14ac:dyDescent="0.25">
      <c r="A6020" t="s">
        <v>241</v>
      </c>
      <c r="B6020" s="1">
        <v>45169</v>
      </c>
      <c r="C6020" t="s">
        <v>1013</v>
      </c>
      <c r="D6020" t="s">
        <v>1014</v>
      </c>
      <c r="E6020" s="4">
        <v>125.55000000000001</v>
      </c>
      <c r="F6020" t="s">
        <v>567</v>
      </c>
      <c r="G6020" t="s">
        <v>471</v>
      </c>
      <c r="H6020" t="s">
        <v>311</v>
      </c>
      <c r="I6020" t="s">
        <v>312</v>
      </c>
      <c r="J6020" t="s">
        <v>264</v>
      </c>
      <c r="L6020" t="s">
        <v>390</v>
      </c>
      <c r="M6020" t="s">
        <v>391</v>
      </c>
      <c r="N6020" t="s">
        <v>480</v>
      </c>
    </row>
    <row r="6021" spans="1:14" hidden="1" x14ac:dyDescent="0.25">
      <c r="A6021" t="s">
        <v>241</v>
      </c>
      <c r="B6021" s="1">
        <v>45169</v>
      </c>
      <c r="C6021" t="s">
        <v>1162</v>
      </c>
      <c r="D6021" t="s">
        <v>1163</v>
      </c>
      <c r="E6021" s="4">
        <v>763.72</v>
      </c>
      <c r="F6021" t="s">
        <v>567</v>
      </c>
      <c r="G6021" t="s">
        <v>471</v>
      </c>
      <c r="H6021" t="s">
        <v>311</v>
      </c>
      <c r="I6021" t="s">
        <v>312</v>
      </c>
      <c r="J6021" t="s">
        <v>264</v>
      </c>
      <c r="L6021" t="s">
        <v>390</v>
      </c>
      <c r="M6021" t="s">
        <v>391</v>
      </c>
      <c r="N6021" t="s">
        <v>477</v>
      </c>
    </row>
    <row r="6022" spans="1:14" hidden="1" x14ac:dyDescent="0.25">
      <c r="A6022" t="s">
        <v>241</v>
      </c>
      <c r="B6022" s="1">
        <v>45169</v>
      </c>
      <c r="C6022" t="s">
        <v>1264</v>
      </c>
      <c r="D6022" t="s">
        <v>1265</v>
      </c>
      <c r="E6022" s="4">
        <v>10487.4</v>
      </c>
      <c r="F6022" t="s">
        <v>567</v>
      </c>
      <c r="G6022" t="s">
        <v>471</v>
      </c>
      <c r="H6022" t="s">
        <v>317</v>
      </c>
      <c r="I6022" t="s">
        <v>318</v>
      </c>
      <c r="J6022" t="s">
        <v>276</v>
      </c>
      <c r="L6022" t="s">
        <v>390</v>
      </c>
      <c r="M6022" t="s">
        <v>391</v>
      </c>
      <c r="N6022" t="s">
        <v>489</v>
      </c>
    </row>
    <row r="6023" spans="1:14" hidden="1" x14ac:dyDescent="0.25">
      <c r="A6023" t="s">
        <v>241</v>
      </c>
      <c r="B6023" s="1">
        <v>45169</v>
      </c>
      <c r="C6023" t="s">
        <v>1340</v>
      </c>
      <c r="D6023" t="s">
        <v>1341</v>
      </c>
      <c r="E6023" s="4">
        <v>500.22999999999996</v>
      </c>
      <c r="F6023" t="s">
        <v>567</v>
      </c>
      <c r="G6023" t="s">
        <v>471</v>
      </c>
      <c r="H6023" t="s">
        <v>317</v>
      </c>
      <c r="I6023" t="s">
        <v>318</v>
      </c>
      <c r="J6023" t="s">
        <v>276</v>
      </c>
      <c r="L6023" t="s">
        <v>390</v>
      </c>
      <c r="M6023" t="s">
        <v>391</v>
      </c>
      <c r="N6023" t="s">
        <v>487</v>
      </c>
    </row>
    <row r="6024" spans="1:14" hidden="1" x14ac:dyDescent="0.25">
      <c r="A6024" t="s">
        <v>241</v>
      </c>
      <c r="B6024" s="1">
        <v>45169</v>
      </c>
      <c r="C6024" t="s">
        <v>1285</v>
      </c>
      <c r="D6024" t="s">
        <v>1286</v>
      </c>
      <c r="E6024" s="4">
        <v>4561.3599999999997</v>
      </c>
      <c r="F6024" t="s">
        <v>567</v>
      </c>
      <c r="G6024" t="s">
        <v>471</v>
      </c>
      <c r="H6024" t="s">
        <v>316</v>
      </c>
      <c r="I6024" t="s">
        <v>275</v>
      </c>
      <c r="J6024" t="s">
        <v>274</v>
      </c>
      <c r="L6024" t="s">
        <v>400</v>
      </c>
      <c r="M6024" t="s">
        <v>401</v>
      </c>
      <c r="N6024" t="s">
        <v>489</v>
      </c>
    </row>
    <row r="6025" spans="1:14" hidden="1" x14ac:dyDescent="0.25">
      <c r="A6025" t="s">
        <v>241</v>
      </c>
      <c r="B6025" s="1">
        <v>45169</v>
      </c>
      <c r="C6025" t="s">
        <v>1017</v>
      </c>
      <c r="D6025" t="s">
        <v>1018</v>
      </c>
      <c r="E6025" s="4">
        <v>5103.66</v>
      </c>
      <c r="F6025" t="s">
        <v>567</v>
      </c>
      <c r="G6025" t="s">
        <v>471</v>
      </c>
      <c r="H6025" t="s">
        <v>316</v>
      </c>
      <c r="I6025" t="s">
        <v>275</v>
      </c>
      <c r="J6025" t="s">
        <v>274</v>
      </c>
      <c r="L6025" t="s">
        <v>400</v>
      </c>
      <c r="M6025" t="s">
        <v>401</v>
      </c>
      <c r="N6025" t="s">
        <v>489</v>
      </c>
    </row>
    <row r="6026" spans="1:14" hidden="1" x14ac:dyDescent="0.25">
      <c r="A6026" t="s">
        <v>241</v>
      </c>
      <c r="B6026" s="1">
        <v>45169</v>
      </c>
      <c r="C6026" t="s">
        <v>1021</v>
      </c>
      <c r="D6026" t="s">
        <v>1022</v>
      </c>
      <c r="E6026" s="4">
        <v>16364.07</v>
      </c>
      <c r="F6026" t="s">
        <v>567</v>
      </c>
      <c r="G6026" t="s">
        <v>471</v>
      </c>
      <c r="H6026" t="s">
        <v>316</v>
      </c>
      <c r="I6026" t="s">
        <v>275</v>
      </c>
      <c r="J6026" t="s">
        <v>274</v>
      </c>
      <c r="L6026" t="s">
        <v>400</v>
      </c>
      <c r="M6026" t="s">
        <v>401</v>
      </c>
      <c r="N6026" t="s">
        <v>489</v>
      </c>
    </row>
    <row r="6027" spans="1:14" hidden="1" x14ac:dyDescent="0.25">
      <c r="A6027" t="s">
        <v>241</v>
      </c>
      <c r="B6027" s="1">
        <v>45169</v>
      </c>
      <c r="C6027" t="s">
        <v>1025</v>
      </c>
      <c r="D6027" t="s">
        <v>1026</v>
      </c>
      <c r="E6027" s="4">
        <v>1746.2</v>
      </c>
      <c r="F6027" t="s">
        <v>567</v>
      </c>
      <c r="G6027" t="s">
        <v>471</v>
      </c>
      <c r="H6027" t="s">
        <v>316</v>
      </c>
      <c r="I6027" t="s">
        <v>275</v>
      </c>
      <c r="J6027" t="s">
        <v>274</v>
      </c>
      <c r="L6027" t="s">
        <v>400</v>
      </c>
      <c r="M6027" t="s">
        <v>401</v>
      </c>
      <c r="N6027" t="s">
        <v>489</v>
      </c>
    </row>
    <row r="6028" spans="1:14" hidden="1" x14ac:dyDescent="0.25">
      <c r="A6028" t="s">
        <v>241</v>
      </c>
      <c r="B6028" s="1">
        <v>45169</v>
      </c>
      <c r="C6028" t="s">
        <v>1227</v>
      </c>
      <c r="D6028" t="s">
        <v>1228</v>
      </c>
      <c r="E6028" s="4">
        <v>46253.05</v>
      </c>
      <c r="F6028" t="s">
        <v>567</v>
      </c>
      <c r="G6028" t="s">
        <v>471</v>
      </c>
      <c r="H6028" t="s">
        <v>316</v>
      </c>
      <c r="I6028" t="s">
        <v>275</v>
      </c>
      <c r="J6028" t="s">
        <v>274</v>
      </c>
      <c r="L6028" t="s">
        <v>400</v>
      </c>
      <c r="M6028" t="s">
        <v>401</v>
      </c>
      <c r="N6028" t="s">
        <v>489</v>
      </c>
    </row>
    <row r="6029" spans="1:14" hidden="1" x14ac:dyDescent="0.25">
      <c r="A6029" t="s">
        <v>241</v>
      </c>
      <c r="B6029" s="1">
        <v>45169</v>
      </c>
      <c r="C6029" t="s">
        <v>1279</v>
      </c>
      <c r="D6029" t="s">
        <v>1280</v>
      </c>
      <c r="E6029" s="4">
        <v>24.34</v>
      </c>
      <c r="F6029" t="s">
        <v>567</v>
      </c>
      <c r="G6029" t="s">
        <v>471</v>
      </c>
      <c r="H6029" t="s">
        <v>316</v>
      </c>
      <c r="I6029" t="s">
        <v>275</v>
      </c>
      <c r="J6029" t="s">
        <v>274</v>
      </c>
      <c r="L6029" t="s">
        <v>400</v>
      </c>
      <c r="M6029" t="s">
        <v>401</v>
      </c>
      <c r="N6029" t="s">
        <v>489</v>
      </c>
    </row>
    <row r="6030" spans="1:14" hidden="1" x14ac:dyDescent="0.25">
      <c r="A6030" t="s">
        <v>241</v>
      </c>
      <c r="B6030" s="1">
        <v>45169</v>
      </c>
      <c r="C6030" t="s">
        <v>1029</v>
      </c>
      <c r="D6030" t="s">
        <v>1030</v>
      </c>
      <c r="E6030" s="4">
        <v>2490.33</v>
      </c>
      <c r="F6030" t="s">
        <v>567</v>
      </c>
      <c r="G6030" t="s">
        <v>471</v>
      </c>
      <c r="H6030" t="s">
        <v>316</v>
      </c>
      <c r="I6030" t="s">
        <v>275</v>
      </c>
      <c r="J6030" t="s">
        <v>274</v>
      </c>
      <c r="L6030" t="s">
        <v>400</v>
      </c>
      <c r="M6030" t="s">
        <v>401</v>
      </c>
      <c r="N6030" t="s">
        <v>489</v>
      </c>
    </row>
    <row r="6031" spans="1:14" hidden="1" x14ac:dyDescent="0.25">
      <c r="A6031" t="s">
        <v>241</v>
      </c>
      <c r="B6031" s="1">
        <v>45169</v>
      </c>
      <c r="C6031" t="s">
        <v>35</v>
      </c>
      <c r="D6031" t="s">
        <v>1031</v>
      </c>
      <c r="E6031" s="4">
        <v>7008.28</v>
      </c>
      <c r="F6031" t="s">
        <v>567</v>
      </c>
      <c r="G6031" t="s">
        <v>471</v>
      </c>
      <c r="H6031" t="s">
        <v>288</v>
      </c>
      <c r="I6031" t="s">
        <v>26</v>
      </c>
      <c r="J6031" t="s">
        <v>243</v>
      </c>
      <c r="L6031" t="s">
        <v>368</v>
      </c>
      <c r="M6031" t="s">
        <v>369</v>
      </c>
      <c r="N6031" t="s">
        <v>480</v>
      </c>
    </row>
    <row r="6032" spans="1:14" hidden="1" x14ac:dyDescent="0.25">
      <c r="A6032" t="s">
        <v>241</v>
      </c>
      <c r="B6032" s="1">
        <v>45169</v>
      </c>
      <c r="C6032" t="s">
        <v>27</v>
      </c>
      <c r="D6032" t="s">
        <v>1032</v>
      </c>
      <c r="E6032" s="4">
        <v>-2239601.5300000007</v>
      </c>
      <c r="F6032" t="s">
        <v>567</v>
      </c>
      <c r="G6032" t="s">
        <v>471</v>
      </c>
      <c r="H6032" t="s">
        <v>288</v>
      </c>
      <c r="I6032" t="s">
        <v>26</v>
      </c>
      <c r="J6032" t="s">
        <v>243</v>
      </c>
      <c r="L6032" t="s">
        <v>368</v>
      </c>
      <c r="M6032" t="s">
        <v>369</v>
      </c>
      <c r="N6032" t="s">
        <v>485</v>
      </c>
    </row>
    <row r="6033" spans="1:14" hidden="1" x14ac:dyDescent="0.25">
      <c r="A6033" t="s">
        <v>241</v>
      </c>
      <c r="B6033" s="1">
        <v>45169</v>
      </c>
      <c r="C6033" t="s">
        <v>1035</v>
      </c>
      <c r="D6033" t="s">
        <v>1036</v>
      </c>
      <c r="E6033" s="4">
        <v>-49728.04</v>
      </c>
      <c r="F6033" t="s">
        <v>567</v>
      </c>
      <c r="G6033" t="s">
        <v>471</v>
      </c>
      <c r="H6033" t="s">
        <v>288</v>
      </c>
      <c r="I6033" t="s">
        <v>26</v>
      </c>
      <c r="J6033" t="s">
        <v>243</v>
      </c>
      <c r="L6033" t="s">
        <v>368</v>
      </c>
      <c r="M6033" t="s">
        <v>369</v>
      </c>
      <c r="N6033" t="s">
        <v>485</v>
      </c>
    </row>
    <row r="6034" spans="1:14" hidden="1" x14ac:dyDescent="0.25">
      <c r="A6034" t="s">
        <v>241</v>
      </c>
      <c r="B6034" s="1">
        <v>45169</v>
      </c>
      <c r="C6034" t="s">
        <v>28</v>
      </c>
      <c r="D6034" t="s">
        <v>1039</v>
      </c>
      <c r="E6034" s="4">
        <v>-117563.85</v>
      </c>
      <c r="F6034" t="s">
        <v>567</v>
      </c>
      <c r="G6034" t="s">
        <v>471</v>
      </c>
      <c r="H6034" t="s">
        <v>288</v>
      </c>
      <c r="I6034" t="s">
        <v>26</v>
      </c>
      <c r="J6034" t="s">
        <v>243</v>
      </c>
      <c r="L6034" t="s">
        <v>368</v>
      </c>
      <c r="M6034" t="s">
        <v>369</v>
      </c>
      <c r="N6034" t="s">
        <v>480</v>
      </c>
    </row>
    <row r="6035" spans="1:14" hidden="1" x14ac:dyDescent="0.25">
      <c r="A6035" t="s">
        <v>241</v>
      </c>
      <c r="B6035" s="1">
        <v>45169</v>
      </c>
      <c r="C6035" t="s">
        <v>29</v>
      </c>
      <c r="D6035" t="s">
        <v>1040</v>
      </c>
      <c r="E6035" s="4">
        <v>-17252.57</v>
      </c>
      <c r="F6035" t="s">
        <v>567</v>
      </c>
      <c r="G6035" t="s">
        <v>471</v>
      </c>
      <c r="H6035" t="s">
        <v>288</v>
      </c>
      <c r="I6035" t="s">
        <v>26</v>
      </c>
      <c r="J6035" t="s">
        <v>243</v>
      </c>
      <c r="L6035" t="s">
        <v>368</v>
      </c>
      <c r="M6035" t="s">
        <v>369</v>
      </c>
      <c r="N6035" t="s">
        <v>480</v>
      </c>
    </row>
    <row r="6036" spans="1:14" hidden="1" x14ac:dyDescent="0.25">
      <c r="A6036" t="s">
        <v>241</v>
      </c>
      <c r="B6036" s="1">
        <v>45169</v>
      </c>
      <c r="C6036" t="s">
        <v>1041</v>
      </c>
      <c r="D6036" t="s">
        <v>1042</v>
      </c>
      <c r="E6036" s="4">
        <v>-620</v>
      </c>
      <c r="F6036" t="s">
        <v>567</v>
      </c>
      <c r="G6036" t="s">
        <v>471</v>
      </c>
      <c r="H6036" t="s">
        <v>288</v>
      </c>
      <c r="I6036" t="s">
        <v>26</v>
      </c>
      <c r="J6036" t="s">
        <v>243</v>
      </c>
      <c r="L6036" t="s">
        <v>368</v>
      </c>
      <c r="M6036" t="s">
        <v>369</v>
      </c>
      <c r="N6036" t="s">
        <v>489</v>
      </c>
    </row>
    <row r="6037" spans="1:14" hidden="1" x14ac:dyDescent="0.25">
      <c r="A6037" t="s">
        <v>241</v>
      </c>
      <c r="B6037" s="1">
        <v>45169</v>
      </c>
      <c r="C6037" t="s">
        <v>31</v>
      </c>
      <c r="D6037" t="s">
        <v>1293</v>
      </c>
      <c r="E6037" s="4">
        <v>-14790.599999999999</v>
      </c>
      <c r="F6037" t="s">
        <v>567</v>
      </c>
      <c r="G6037" t="s">
        <v>471</v>
      </c>
      <c r="H6037" t="s">
        <v>288</v>
      </c>
      <c r="I6037" t="s">
        <v>26</v>
      </c>
      <c r="J6037" t="s">
        <v>243</v>
      </c>
      <c r="L6037" t="s">
        <v>368</v>
      </c>
      <c r="M6037" t="s">
        <v>369</v>
      </c>
      <c r="N6037" t="s">
        <v>480</v>
      </c>
    </row>
    <row r="6038" spans="1:14" hidden="1" x14ac:dyDescent="0.25">
      <c r="A6038" t="s">
        <v>241</v>
      </c>
      <c r="B6038" s="1">
        <v>45169</v>
      </c>
      <c r="C6038" t="s">
        <v>32</v>
      </c>
      <c r="D6038" t="s">
        <v>1268</v>
      </c>
      <c r="E6038" s="4">
        <v>-11065.57</v>
      </c>
      <c r="F6038" t="s">
        <v>567</v>
      </c>
      <c r="G6038" t="s">
        <v>471</v>
      </c>
      <c r="H6038" t="s">
        <v>288</v>
      </c>
      <c r="I6038" t="s">
        <v>26</v>
      </c>
      <c r="J6038" t="s">
        <v>243</v>
      </c>
      <c r="L6038" t="s">
        <v>368</v>
      </c>
      <c r="M6038" t="s">
        <v>369</v>
      </c>
      <c r="N6038" t="s">
        <v>480</v>
      </c>
    </row>
    <row r="6039" spans="1:14" hidden="1" x14ac:dyDescent="0.25">
      <c r="A6039" t="s">
        <v>241</v>
      </c>
      <c r="B6039" s="1">
        <v>45169</v>
      </c>
      <c r="C6039" t="s">
        <v>33</v>
      </c>
      <c r="D6039" t="s">
        <v>1043</v>
      </c>
      <c r="E6039" s="4">
        <v>-1759.5</v>
      </c>
      <c r="F6039" t="s">
        <v>567</v>
      </c>
      <c r="G6039" t="s">
        <v>471</v>
      </c>
      <c r="H6039" t="s">
        <v>288</v>
      </c>
      <c r="I6039" t="s">
        <v>26</v>
      </c>
      <c r="J6039" t="s">
        <v>243</v>
      </c>
      <c r="L6039" t="s">
        <v>368</v>
      </c>
      <c r="M6039" t="s">
        <v>369</v>
      </c>
      <c r="N6039" t="s">
        <v>480</v>
      </c>
    </row>
    <row r="6040" spans="1:14" hidden="1" x14ac:dyDescent="0.25">
      <c r="A6040" t="s">
        <v>241</v>
      </c>
      <c r="B6040" s="1">
        <v>45169</v>
      </c>
      <c r="C6040" t="s">
        <v>34</v>
      </c>
      <c r="D6040" t="s">
        <v>1044</v>
      </c>
      <c r="E6040" s="4">
        <v>-117939.67</v>
      </c>
      <c r="F6040" t="s">
        <v>567</v>
      </c>
      <c r="G6040" t="s">
        <v>471</v>
      </c>
      <c r="H6040" t="s">
        <v>317</v>
      </c>
      <c r="I6040" t="s">
        <v>318</v>
      </c>
      <c r="J6040" t="s">
        <v>276</v>
      </c>
      <c r="L6040" t="s">
        <v>390</v>
      </c>
      <c r="M6040" t="s">
        <v>391</v>
      </c>
      <c r="N6040" t="s">
        <v>487</v>
      </c>
    </row>
    <row r="6041" spans="1:14" hidden="1" x14ac:dyDescent="0.25">
      <c r="A6041" t="s">
        <v>241</v>
      </c>
      <c r="B6041" s="1">
        <v>45169</v>
      </c>
      <c r="C6041" t="s">
        <v>25</v>
      </c>
      <c r="D6041" t="s">
        <v>1049</v>
      </c>
      <c r="E6041" s="4">
        <v>-1223842.8200000005</v>
      </c>
      <c r="F6041" t="s">
        <v>567</v>
      </c>
      <c r="G6041" t="s">
        <v>471</v>
      </c>
      <c r="H6041" t="s">
        <v>244</v>
      </c>
      <c r="I6041" t="s">
        <v>245</v>
      </c>
      <c r="J6041" t="s">
        <v>244</v>
      </c>
      <c r="L6041" t="s">
        <v>368</v>
      </c>
      <c r="M6041" t="s">
        <v>369</v>
      </c>
      <c r="N6041" t="s">
        <v>480</v>
      </c>
    </row>
    <row r="6042" spans="1:14" hidden="1" x14ac:dyDescent="0.25">
      <c r="A6042" t="s">
        <v>241</v>
      </c>
      <c r="B6042" s="1">
        <v>45169</v>
      </c>
      <c r="C6042" t="s">
        <v>1062</v>
      </c>
      <c r="D6042" t="s">
        <v>1063</v>
      </c>
      <c r="E6042" s="4">
        <v>-2.31</v>
      </c>
      <c r="F6042" t="s">
        <v>567</v>
      </c>
      <c r="G6042" t="s">
        <v>471</v>
      </c>
      <c r="H6042" t="s">
        <v>248</v>
      </c>
      <c r="I6042" t="s">
        <v>249</v>
      </c>
      <c r="J6042" t="s">
        <v>248</v>
      </c>
      <c r="L6042" t="s">
        <v>372</v>
      </c>
      <c r="M6042" t="s">
        <v>373</v>
      </c>
      <c r="N6042" t="s">
        <v>487</v>
      </c>
    </row>
    <row r="6043" spans="1:14" hidden="1" x14ac:dyDescent="0.25">
      <c r="A6043" t="s">
        <v>241</v>
      </c>
      <c r="B6043" s="1">
        <v>45169</v>
      </c>
      <c r="C6043" t="s">
        <v>1066</v>
      </c>
      <c r="D6043" t="s">
        <v>1067</v>
      </c>
      <c r="E6043" s="4">
        <v>-3.1699999999999053</v>
      </c>
      <c r="F6043" t="s">
        <v>567</v>
      </c>
      <c r="G6043" t="s">
        <v>471</v>
      </c>
      <c r="H6043" t="s">
        <v>248</v>
      </c>
      <c r="I6043" t="s">
        <v>249</v>
      </c>
      <c r="J6043" t="s">
        <v>248</v>
      </c>
      <c r="L6043" t="s">
        <v>372</v>
      </c>
      <c r="M6043" t="s">
        <v>373</v>
      </c>
      <c r="N6043" t="s">
        <v>487</v>
      </c>
    </row>
    <row r="6044" spans="1:14" hidden="1" x14ac:dyDescent="0.25">
      <c r="A6044" t="s">
        <v>241</v>
      </c>
      <c r="B6044" s="1">
        <v>45169</v>
      </c>
      <c r="C6044" t="s">
        <v>1068</v>
      </c>
      <c r="D6044" t="s">
        <v>1069</v>
      </c>
      <c r="E6044" s="4">
        <v>-764.09999999999957</v>
      </c>
      <c r="F6044" t="s">
        <v>567</v>
      </c>
      <c r="G6044" t="s">
        <v>471</v>
      </c>
      <c r="H6044" t="s">
        <v>248</v>
      </c>
      <c r="I6044" t="s">
        <v>249</v>
      </c>
      <c r="J6044" t="s">
        <v>248</v>
      </c>
      <c r="L6044" t="s">
        <v>372</v>
      </c>
      <c r="M6044" t="s">
        <v>373</v>
      </c>
      <c r="N6044" t="s">
        <v>487</v>
      </c>
    </row>
    <row r="6045" spans="1:14" hidden="1" x14ac:dyDescent="0.25">
      <c r="A6045" t="s">
        <v>241</v>
      </c>
      <c r="B6045" s="1">
        <v>45169</v>
      </c>
      <c r="C6045" t="s">
        <v>1168</v>
      </c>
      <c r="D6045" t="s">
        <v>1169</v>
      </c>
      <c r="E6045" s="4">
        <v>-5859.46</v>
      </c>
      <c r="F6045" t="s">
        <v>567</v>
      </c>
      <c r="G6045" t="s">
        <v>471</v>
      </c>
      <c r="H6045" t="s">
        <v>248</v>
      </c>
      <c r="I6045" t="s">
        <v>249</v>
      </c>
      <c r="J6045" t="s">
        <v>248</v>
      </c>
      <c r="L6045" t="s">
        <v>372</v>
      </c>
      <c r="M6045" t="s">
        <v>373</v>
      </c>
      <c r="N6045" t="s">
        <v>487</v>
      </c>
    </row>
    <row r="6046" spans="1:14" hidden="1" x14ac:dyDescent="0.25">
      <c r="A6046" t="s">
        <v>241</v>
      </c>
      <c r="B6046" s="1">
        <v>45169</v>
      </c>
      <c r="C6046" t="s">
        <v>1074</v>
      </c>
      <c r="D6046" t="s">
        <v>1075</v>
      </c>
      <c r="E6046" s="4">
        <v>-23.77</v>
      </c>
      <c r="F6046" t="s">
        <v>567</v>
      </c>
      <c r="G6046" t="s">
        <v>471</v>
      </c>
      <c r="H6046" t="s">
        <v>248</v>
      </c>
      <c r="I6046" t="s">
        <v>249</v>
      </c>
      <c r="J6046" t="s">
        <v>248</v>
      </c>
      <c r="L6046" t="s">
        <v>372</v>
      </c>
      <c r="M6046" t="s">
        <v>373</v>
      </c>
      <c r="N6046" t="s">
        <v>487</v>
      </c>
    </row>
    <row r="6047" spans="1:14" hidden="1" x14ac:dyDescent="0.25">
      <c r="A6047" t="s">
        <v>241</v>
      </c>
      <c r="B6047" s="1">
        <v>45169</v>
      </c>
      <c r="C6047" t="s">
        <v>1078</v>
      </c>
      <c r="D6047" t="s">
        <v>1079</v>
      </c>
      <c r="E6047" s="4">
        <v>-35</v>
      </c>
      <c r="F6047" t="s">
        <v>567</v>
      </c>
      <c r="G6047" t="s">
        <v>471</v>
      </c>
      <c r="H6047" t="s">
        <v>248</v>
      </c>
      <c r="I6047" t="s">
        <v>249</v>
      </c>
      <c r="J6047" t="s">
        <v>248</v>
      </c>
      <c r="L6047" t="s">
        <v>372</v>
      </c>
      <c r="M6047" t="s">
        <v>373</v>
      </c>
      <c r="N6047" t="s">
        <v>488</v>
      </c>
    </row>
    <row r="6048" spans="1:14" hidden="1" x14ac:dyDescent="0.25">
      <c r="A6048" t="s">
        <v>241</v>
      </c>
      <c r="B6048" s="1">
        <v>45169</v>
      </c>
      <c r="C6048" t="s">
        <v>1080</v>
      </c>
      <c r="D6048" t="s">
        <v>1081</v>
      </c>
      <c r="E6048" s="4">
        <v>-520434.85</v>
      </c>
      <c r="F6048" t="s">
        <v>567</v>
      </c>
      <c r="G6048" t="s">
        <v>471</v>
      </c>
      <c r="H6048" t="s">
        <v>317</v>
      </c>
      <c r="I6048" t="s">
        <v>318</v>
      </c>
      <c r="J6048" t="s">
        <v>276</v>
      </c>
      <c r="L6048" t="s">
        <v>372</v>
      </c>
      <c r="M6048" t="s">
        <v>373</v>
      </c>
      <c r="N6048" t="s">
        <v>487</v>
      </c>
    </row>
    <row r="6049" spans="1:14" hidden="1" x14ac:dyDescent="0.25">
      <c r="A6049" t="s">
        <v>241</v>
      </c>
      <c r="B6049" s="1">
        <v>45169</v>
      </c>
      <c r="C6049" t="s">
        <v>1082</v>
      </c>
      <c r="D6049" t="s">
        <v>1083</v>
      </c>
      <c r="E6049" s="4">
        <v>-214</v>
      </c>
      <c r="F6049" t="s">
        <v>567</v>
      </c>
      <c r="G6049" t="s">
        <v>471</v>
      </c>
      <c r="H6049" t="s">
        <v>248</v>
      </c>
      <c r="I6049" t="s">
        <v>249</v>
      </c>
      <c r="J6049" t="s">
        <v>248</v>
      </c>
      <c r="L6049" t="s">
        <v>372</v>
      </c>
      <c r="M6049" t="s">
        <v>373</v>
      </c>
      <c r="N6049" t="s">
        <v>488</v>
      </c>
    </row>
    <row r="6050" spans="1:14" hidden="1" x14ac:dyDescent="0.25">
      <c r="A6050" t="s">
        <v>241</v>
      </c>
      <c r="B6050" s="1">
        <v>45169</v>
      </c>
      <c r="C6050" t="s">
        <v>1172</v>
      </c>
      <c r="D6050" t="s">
        <v>1173</v>
      </c>
      <c r="E6050" s="4">
        <v>-113462.67000000001</v>
      </c>
      <c r="F6050" t="s">
        <v>567</v>
      </c>
      <c r="G6050" t="s">
        <v>471</v>
      </c>
      <c r="H6050" t="s">
        <v>291</v>
      </c>
      <c r="I6050" t="s">
        <v>292</v>
      </c>
      <c r="J6050" t="s">
        <v>251</v>
      </c>
      <c r="L6050" t="s">
        <v>372</v>
      </c>
      <c r="M6050" t="s">
        <v>373</v>
      </c>
      <c r="N6050" t="s">
        <v>487</v>
      </c>
    </row>
    <row r="6051" spans="1:14" hidden="1" x14ac:dyDescent="0.25">
      <c r="A6051" t="s">
        <v>241</v>
      </c>
      <c r="B6051" s="1">
        <v>45169</v>
      </c>
      <c r="C6051" t="s">
        <v>1322</v>
      </c>
      <c r="D6051" t="s">
        <v>1323</v>
      </c>
      <c r="E6051" s="4">
        <v>-237.19999999999993</v>
      </c>
      <c r="F6051" t="s">
        <v>567</v>
      </c>
      <c r="G6051" t="s">
        <v>471</v>
      </c>
      <c r="H6051" t="s">
        <v>291</v>
      </c>
      <c r="I6051" t="s">
        <v>292</v>
      </c>
      <c r="J6051" t="s">
        <v>251</v>
      </c>
      <c r="L6051" t="s">
        <v>372</v>
      </c>
      <c r="M6051" t="s">
        <v>373</v>
      </c>
      <c r="N6051" t="s">
        <v>489</v>
      </c>
    </row>
    <row r="6052" spans="1:14" hidden="1" x14ac:dyDescent="0.25">
      <c r="A6052" t="s">
        <v>241</v>
      </c>
      <c r="B6052" s="1">
        <v>45169</v>
      </c>
      <c r="C6052" t="s">
        <v>1101</v>
      </c>
      <c r="D6052" t="s">
        <v>1102</v>
      </c>
      <c r="E6052" s="4">
        <v>-15394.42</v>
      </c>
      <c r="F6052" t="s">
        <v>567</v>
      </c>
      <c r="G6052" t="s">
        <v>471</v>
      </c>
      <c r="H6052" t="s">
        <v>316</v>
      </c>
      <c r="I6052" t="s">
        <v>275</v>
      </c>
      <c r="J6052" t="s">
        <v>274</v>
      </c>
      <c r="L6052" t="s">
        <v>398</v>
      </c>
      <c r="M6052" t="s">
        <v>399</v>
      </c>
      <c r="N6052" t="s">
        <v>477</v>
      </c>
    </row>
    <row r="6053" spans="1:14" hidden="1" x14ac:dyDescent="0.25">
      <c r="A6053" t="s">
        <v>241</v>
      </c>
      <c r="B6053" s="1">
        <v>45169</v>
      </c>
      <c r="C6053" t="s">
        <v>570</v>
      </c>
      <c r="D6053" t="s">
        <v>571</v>
      </c>
      <c r="E6053" s="4">
        <v>10000</v>
      </c>
      <c r="F6053" t="s">
        <v>567</v>
      </c>
      <c r="G6053" t="s">
        <v>511</v>
      </c>
      <c r="H6053" t="s">
        <v>514</v>
      </c>
      <c r="I6053" t="s">
        <v>417</v>
      </c>
      <c r="J6053" t="s">
        <v>572</v>
      </c>
      <c r="L6053" t="s">
        <v>514</v>
      </c>
      <c r="M6053" t="s">
        <v>417</v>
      </c>
      <c r="N6053" t="s">
        <v>573</v>
      </c>
    </row>
    <row r="6054" spans="1:14" hidden="1" x14ac:dyDescent="0.25">
      <c r="A6054" t="s">
        <v>241</v>
      </c>
      <c r="B6054" s="1">
        <v>45169</v>
      </c>
      <c r="C6054" t="s">
        <v>576</v>
      </c>
      <c r="D6054" t="s">
        <v>577</v>
      </c>
      <c r="E6054" s="4">
        <v>17743</v>
      </c>
      <c r="F6054" t="s">
        <v>567</v>
      </c>
      <c r="G6054" t="s">
        <v>511</v>
      </c>
      <c r="H6054" t="s">
        <v>514</v>
      </c>
      <c r="I6054" t="s">
        <v>417</v>
      </c>
      <c r="J6054" t="s">
        <v>572</v>
      </c>
      <c r="L6054" t="s">
        <v>514</v>
      </c>
      <c r="M6054" t="s">
        <v>417</v>
      </c>
      <c r="N6054" t="s">
        <v>573</v>
      </c>
    </row>
    <row r="6055" spans="1:14" hidden="1" x14ac:dyDescent="0.25">
      <c r="A6055" t="s">
        <v>241</v>
      </c>
      <c r="B6055" s="1">
        <v>45169</v>
      </c>
      <c r="C6055" t="s">
        <v>580</v>
      </c>
      <c r="D6055" t="s">
        <v>581</v>
      </c>
      <c r="E6055" s="4">
        <v>91759.31</v>
      </c>
      <c r="F6055" t="s">
        <v>567</v>
      </c>
      <c r="G6055" t="s">
        <v>511</v>
      </c>
      <c r="H6055" t="s">
        <v>514</v>
      </c>
      <c r="I6055" t="s">
        <v>417</v>
      </c>
      <c r="J6055" t="s">
        <v>572</v>
      </c>
      <c r="L6055" t="s">
        <v>514</v>
      </c>
      <c r="M6055" t="s">
        <v>417</v>
      </c>
      <c r="N6055" t="s">
        <v>573</v>
      </c>
    </row>
    <row r="6056" spans="1:14" hidden="1" x14ac:dyDescent="0.25">
      <c r="A6056" t="s">
        <v>241</v>
      </c>
      <c r="B6056" s="1">
        <v>45169</v>
      </c>
      <c r="C6056" t="s">
        <v>588</v>
      </c>
      <c r="D6056" t="s">
        <v>589</v>
      </c>
      <c r="E6056" s="4">
        <v>80910.75</v>
      </c>
      <c r="F6056" t="s">
        <v>567</v>
      </c>
      <c r="G6056" t="s">
        <v>511</v>
      </c>
      <c r="H6056" t="s">
        <v>514</v>
      </c>
      <c r="I6056" t="s">
        <v>417</v>
      </c>
      <c r="J6056" t="s">
        <v>572</v>
      </c>
      <c r="L6056" t="s">
        <v>514</v>
      </c>
      <c r="M6056" t="s">
        <v>417</v>
      </c>
      <c r="N6056" t="s">
        <v>573</v>
      </c>
    </row>
    <row r="6057" spans="1:14" hidden="1" x14ac:dyDescent="0.25">
      <c r="A6057" t="s">
        <v>241</v>
      </c>
      <c r="B6057" s="1">
        <v>45169</v>
      </c>
      <c r="C6057" t="s">
        <v>592</v>
      </c>
      <c r="D6057" t="s">
        <v>593</v>
      </c>
      <c r="E6057" s="4">
        <v>87545.25</v>
      </c>
      <c r="F6057" t="s">
        <v>567</v>
      </c>
      <c r="G6057" t="s">
        <v>511</v>
      </c>
      <c r="H6057" t="s">
        <v>518</v>
      </c>
      <c r="I6057" t="s">
        <v>419</v>
      </c>
      <c r="J6057" t="s">
        <v>594</v>
      </c>
      <c r="L6057" t="s">
        <v>518</v>
      </c>
      <c r="M6057" t="s">
        <v>419</v>
      </c>
      <c r="N6057" t="s">
        <v>573</v>
      </c>
    </row>
    <row r="6058" spans="1:14" hidden="1" x14ac:dyDescent="0.25">
      <c r="A6058" t="s">
        <v>241</v>
      </c>
      <c r="B6058" s="1">
        <v>45169</v>
      </c>
      <c r="C6058" t="s">
        <v>597</v>
      </c>
      <c r="D6058" t="s">
        <v>598</v>
      </c>
      <c r="E6058" s="4">
        <v>693957.03</v>
      </c>
      <c r="F6058" t="s">
        <v>567</v>
      </c>
      <c r="G6058" t="s">
        <v>511</v>
      </c>
      <c r="H6058" t="s">
        <v>518</v>
      </c>
      <c r="I6058" t="s">
        <v>419</v>
      </c>
      <c r="J6058" t="s">
        <v>594</v>
      </c>
      <c r="L6058" t="s">
        <v>518</v>
      </c>
      <c r="M6058" t="s">
        <v>419</v>
      </c>
      <c r="N6058" t="s">
        <v>573</v>
      </c>
    </row>
    <row r="6059" spans="1:14" hidden="1" x14ac:dyDescent="0.25">
      <c r="A6059" t="s">
        <v>241</v>
      </c>
      <c r="B6059" s="1">
        <v>45169</v>
      </c>
      <c r="C6059" t="s">
        <v>601</v>
      </c>
      <c r="D6059" t="s">
        <v>602</v>
      </c>
      <c r="E6059" s="4">
        <v>164051.22999999998</v>
      </c>
      <c r="F6059" t="s">
        <v>567</v>
      </c>
      <c r="G6059" t="s">
        <v>511</v>
      </c>
      <c r="H6059" t="s">
        <v>518</v>
      </c>
      <c r="I6059" t="s">
        <v>419</v>
      </c>
      <c r="J6059" t="s">
        <v>594</v>
      </c>
      <c r="L6059" t="s">
        <v>518</v>
      </c>
      <c r="M6059" t="s">
        <v>419</v>
      </c>
      <c r="N6059" t="s">
        <v>573</v>
      </c>
    </row>
    <row r="6060" spans="1:14" hidden="1" x14ac:dyDescent="0.25">
      <c r="A6060" t="s">
        <v>241</v>
      </c>
      <c r="B6060" s="1">
        <v>45169</v>
      </c>
      <c r="C6060" t="s">
        <v>605</v>
      </c>
      <c r="D6060" t="s">
        <v>606</v>
      </c>
      <c r="E6060" s="4">
        <v>207262.74</v>
      </c>
      <c r="F6060" t="s">
        <v>567</v>
      </c>
      <c r="G6060" t="s">
        <v>511</v>
      </c>
      <c r="H6060" t="s">
        <v>518</v>
      </c>
      <c r="I6060" t="s">
        <v>419</v>
      </c>
      <c r="J6060" t="s">
        <v>594</v>
      </c>
      <c r="L6060" t="s">
        <v>518</v>
      </c>
      <c r="M6060" t="s">
        <v>419</v>
      </c>
      <c r="N6060" t="s">
        <v>573</v>
      </c>
    </row>
    <row r="6061" spans="1:14" hidden="1" x14ac:dyDescent="0.25">
      <c r="A6061" t="s">
        <v>241</v>
      </c>
      <c r="B6061" s="1">
        <v>45169</v>
      </c>
      <c r="C6061" t="s">
        <v>1334</v>
      </c>
      <c r="D6061" t="s">
        <v>1335</v>
      </c>
      <c r="E6061" s="4">
        <v>21771</v>
      </c>
      <c r="F6061" t="s">
        <v>567</v>
      </c>
      <c r="G6061" t="s">
        <v>511</v>
      </c>
      <c r="H6061" t="s">
        <v>518</v>
      </c>
      <c r="I6061" t="s">
        <v>419</v>
      </c>
      <c r="J6061" t="s">
        <v>594</v>
      </c>
      <c r="L6061" t="s">
        <v>518</v>
      </c>
      <c r="M6061" t="s">
        <v>419</v>
      </c>
      <c r="N6061" t="s">
        <v>573</v>
      </c>
    </row>
    <row r="6062" spans="1:14" hidden="1" x14ac:dyDescent="0.25">
      <c r="A6062" t="s">
        <v>241</v>
      </c>
      <c r="B6062" s="1">
        <v>45169</v>
      </c>
      <c r="C6062" t="s">
        <v>611</v>
      </c>
      <c r="D6062" t="s">
        <v>612</v>
      </c>
      <c r="E6062" s="4">
        <v>275028.55000000005</v>
      </c>
      <c r="F6062" t="s">
        <v>567</v>
      </c>
      <c r="G6062" t="s">
        <v>511</v>
      </c>
      <c r="H6062" t="s">
        <v>518</v>
      </c>
      <c r="I6062" t="s">
        <v>419</v>
      </c>
      <c r="J6062" t="s">
        <v>594</v>
      </c>
      <c r="L6062" t="s">
        <v>518</v>
      </c>
      <c r="M6062" t="s">
        <v>419</v>
      </c>
      <c r="N6062" t="s">
        <v>573</v>
      </c>
    </row>
    <row r="6063" spans="1:14" hidden="1" x14ac:dyDescent="0.25">
      <c r="A6063" t="s">
        <v>241</v>
      </c>
      <c r="B6063" s="1">
        <v>45169</v>
      </c>
      <c r="C6063" t="s">
        <v>617</v>
      </c>
      <c r="D6063" t="s">
        <v>618</v>
      </c>
      <c r="E6063" s="4">
        <v>96273.29</v>
      </c>
      <c r="F6063" t="s">
        <v>567</v>
      </c>
      <c r="G6063" t="s">
        <v>511</v>
      </c>
      <c r="H6063" t="s">
        <v>518</v>
      </c>
      <c r="I6063" t="s">
        <v>419</v>
      </c>
      <c r="J6063" t="s">
        <v>594</v>
      </c>
      <c r="L6063" t="s">
        <v>518</v>
      </c>
      <c r="M6063" t="s">
        <v>419</v>
      </c>
      <c r="N6063" t="s">
        <v>573</v>
      </c>
    </row>
    <row r="6064" spans="1:14" hidden="1" x14ac:dyDescent="0.25">
      <c r="A6064" t="s">
        <v>241</v>
      </c>
      <c r="B6064" s="1">
        <v>45169</v>
      </c>
      <c r="C6064" t="s">
        <v>621</v>
      </c>
      <c r="D6064" t="s">
        <v>622</v>
      </c>
      <c r="E6064" s="4">
        <v>16409.09</v>
      </c>
      <c r="F6064" t="s">
        <v>567</v>
      </c>
      <c r="G6064" t="s">
        <v>511</v>
      </c>
      <c r="H6064" t="s">
        <v>518</v>
      </c>
      <c r="I6064" t="s">
        <v>419</v>
      </c>
      <c r="J6064" t="s">
        <v>594</v>
      </c>
      <c r="L6064" t="s">
        <v>518</v>
      </c>
      <c r="M6064" t="s">
        <v>419</v>
      </c>
      <c r="N6064" t="s">
        <v>573</v>
      </c>
    </row>
    <row r="6065" spans="1:14" hidden="1" x14ac:dyDescent="0.25">
      <c r="A6065" t="s">
        <v>241</v>
      </c>
      <c r="B6065" s="1">
        <v>45169</v>
      </c>
      <c r="C6065" t="s">
        <v>625</v>
      </c>
      <c r="D6065" t="s">
        <v>626</v>
      </c>
      <c r="E6065" s="4">
        <v>102935.11000000002</v>
      </c>
      <c r="F6065" t="s">
        <v>567</v>
      </c>
      <c r="G6065" t="s">
        <v>511</v>
      </c>
      <c r="H6065" t="s">
        <v>518</v>
      </c>
      <c r="I6065" t="s">
        <v>419</v>
      </c>
      <c r="J6065" t="s">
        <v>594</v>
      </c>
      <c r="L6065" t="s">
        <v>518</v>
      </c>
      <c r="M6065" t="s">
        <v>419</v>
      </c>
      <c r="N6065" t="s">
        <v>573</v>
      </c>
    </row>
    <row r="6066" spans="1:14" hidden="1" x14ac:dyDescent="0.25">
      <c r="A6066" t="s">
        <v>241</v>
      </c>
      <c r="B6066" s="1">
        <v>45169</v>
      </c>
      <c r="C6066" t="s">
        <v>629</v>
      </c>
      <c r="D6066" t="s">
        <v>630</v>
      </c>
      <c r="E6066" s="4">
        <v>1760</v>
      </c>
      <c r="F6066" t="s">
        <v>567</v>
      </c>
      <c r="G6066" t="s">
        <v>511</v>
      </c>
      <c r="H6066" t="s">
        <v>518</v>
      </c>
      <c r="I6066" t="s">
        <v>419</v>
      </c>
      <c r="J6066" t="s">
        <v>594</v>
      </c>
      <c r="L6066" t="s">
        <v>518</v>
      </c>
      <c r="M6066" t="s">
        <v>419</v>
      </c>
      <c r="N6066" t="s">
        <v>573</v>
      </c>
    </row>
    <row r="6067" spans="1:14" hidden="1" x14ac:dyDescent="0.25">
      <c r="A6067" t="s">
        <v>241</v>
      </c>
      <c r="B6067" s="1">
        <v>45169</v>
      </c>
      <c r="C6067" t="s">
        <v>48</v>
      </c>
      <c r="D6067" t="s">
        <v>49</v>
      </c>
      <c r="E6067" s="4">
        <v>340</v>
      </c>
      <c r="F6067" t="s">
        <v>567</v>
      </c>
      <c r="G6067" t="s">
        <v>511</v>
      </c>
      <c r="H6067" t="s">
        <v>336</v>
      </c>
      <c r="I6067" t="s">
        <v>337</v>
      </c>
      <c r="J6067" t="s">
        <v>639</v>
      </c>
      <c r="L6067" t="s">
        <v>336</v>
      </c>
      <c r="M6067" t="s">
        <v>337</v>
      </c>
      <c r="N6067" t="s">
        <v>573</v>
      </c>
    </row>
    <row r="6068" spans="1:14" hidden="1" x14ac:dyDescent="0.25">
      <c r="A6068" t="s">
        <v>241</v>
      </c>
      <c r="B6068" s="1">
        <v>45169</v>
      </c>
      <c r="C6068" t="s">
        <v>53</v>
      </c>
      <c r="D6068" t="s">
        <v>54</v>
      </c>
      <c r="E6068" s="4">
        <v>2500</v>
      </c>
      <c r="F6068" t="s">
        <v>567</v>
      </c>
      <c r="G6068" t="s">
        <v>511</v>
      </c>
      <c r="H6068" t="s">
        <v>336</v>
      </c>
      <c r="I6068" t="s">
        <v>337</v>
      </c>
      <c r="J6068" t="s">
        <v>639</v>
      </c>
      <c r="L6068" t="s">
        <v>336</v>
      </c>
      <c r="M6068" t="s">
        <v>337</v>
      </c>
      <c r="N6068" t="s">
        <v>573</v>
      </c>
    </row>
    <row r="6069" spans="1:14" hidden="1" x14ac:dyDescent="0.25">
      <c r="A6069" t="s">
        <v>241</v>
      </c>
      <c r="B6069" s="1">
        <v>45169</v>
      </c>
      <c r="C6069" t="s">
        <v>57</v>
      </c>
      <c r="D6069" t="s">
        <v>58</v>
      </c>
      <c r="E6069" s="4">
        <v>250</v>
      </c>
      <c r="F6069" t="s">
        <v>567</v>
      </c>
      <c r="G6069" t="s">
        <v>511</v>
      </c>
      <c r="H6069" t="s">
        <v>336</v>
      </c>
      <c r="I6069" t="s">
        <v>337</v>
      </c>
      <c r="J6069" t="s">
        <v>639</v>
      </c>
      <c r="L6069" t="s">
        <v>336</v>
      </c>
      <c r="M6069" t="s">
        <v>337</v>
      </c>
      <c r="N6069" t="s">
        <v>573</v>
      </c>
    </row>
    <row r="6070" spans="1:14" hidden="1" x14ac:dyDescent="0.25">
      <c r="A6070" t="s">
        <v>241</v>
      </c>
      <c r="B6070" s="1">
        <v>45169</v>
      </c>
      <c r="C6070" t="s">
        <v>61</v>
      </c>
      <c r="D6070" t="s">
        <v>62</v>
      </c>
      <c r="E6070" s="4">
        <v>997500</v>
      </c>
      <c r="F6070" t="s">
        <v>567</v>
      </c>
      <c r="G6070" t="s">
        <v>511</v>
      </c>
      <c r="H6070" t="s">
        <v>336</v>
      </c>
      <c r="I6070" t="s">
        <v>337</v>
      </c>
      <c r="J6070" t="s">
        <v>639</v>
      </c>
      <c r="L6070" t="s">
        <v>336</v>
      </c>
      <c r="M6070" t="s">
        <v>337</v>
      </c>
      <c r="N6070" t="s">
        <v>573</v>
      </c>
    </row>
    <row r="6071" spans="1:14" hidden="1" x14ac:dyDescent="0.25">
      <c r="A6071" t="s">
        <v>241</v>
      </c>
      <c r="B6071" s="1">
        <v>45169</v>
      </c>
      <c r="C6071" t="s">
        <v>64</v>
      </c>
      <c r="D6071" t="s">
        <v>65</v>
      </c>
      <c r="E6071" s="4">
        <v>16915.2</v>
      </c>
      <c r="F6071" t="s">
        <v>567</v>
      </c>
      <c r="G6071" t="s">
        <v>511</v>
      </c>
      <c r="H6071" t="s">
        <v>336</v>
      </c>
      <c r="I6071" t="s">
        <v>337</v>
      </c>
      <c r="J6071" t="s">
        <v>639</v>
      </c>
      <c r="L6071" t="s">
        <v>336</v>
      </c>
      <c r="M6071" t="s">
        <v>337</v>
      </c>
      <c r="N6071" t="s">
        <v>573</v>
      </c>
    </row>
    <row r="6072" spans="1:14" hidden="1" x14ac:dyDescent="0.25">
      <c r="A6072" t="s">
        <v>241</v>
      </c>
      <c r="B6072" s="1">
        <v>45169</v>
      </c>
      <c r="C6072" t="s">
        <v>66</v>
      </c>
      <c r="D6072" t="s">
        <v>67</v>
      </c>
      <c r="E6072" s="4">
        <v>180615.86</v>
      </c>
      <c r="F6072" t="s">
        <v>567</v>
      </c>
      <c r="G6072" t="s">
        <v>511</v>
      </c>
      <c r="H6072" t="s">
        <v>336</v>
      </c>
      <c r="I6072" t="s">
        <v>337</v>
      </c>
      <c r="J6072" t="s">
        <v>639</v>
      </c>
      <c r="L6072" t="s">
        <v>336</v>
      </c>
      <c r="M6072" t="s">
        <v>337</v>
      </c>
      <c r="N6072" t="s">
        <v>573</v>
      </c>
    </row>
    <row r="6073" spans="1:14" hidden="1" x14ac:dyDescent="0.25">
      <c r="A6073" t="s">
        <v>241</v>
      </c>
      <c r="B6073" s="1">
        <v>45169</v>
      </c>
      <c r="C6073" t="s">
        <v>139</v>
      </c>
      <c r="D6073" t="s">
        <v>654</v>
      </c>
      <c r="E6073" s="4">
        <v>883958.85</v>
      </c>
      <c r="F6073" t="s">
        <v>567</v>
      </c>
      <c r="G6073" t="s">
        <v>511</v>
      </c>
      <c r="H6073" t="s">
        <v>338</v>
      </c>
      <c r="I6073" t="s">
        <v>136</v>
      </c>
      <c r="J6073" t="s">
        <v>655</v>
      </c>
      <c r="L6073" t="s">
        <v>338</v>
      </c>
      <c r="M6073" t="s">
        <v>136</v>
      </c>
      <c r="N6073" t="s">
        <v>573</v>
      </c>
    </row>
    <row r="6074" spans="1:14" hidden="1" x14ac:dyDescent="0.25">
      <c r="A6074" t="s">
        <v>241</v>
      </c>
      <c r="B6074" s="1">
        <v>45169</v>
      </c>
      <c r="C6074" t="s">
        <v>143</v>
      </c>
      <c r="D6074" t="s">
        <v>662</v>
      </c>
      <c r="E6074" s="4">
        <v>660483.18000000005</v>
      </c>
      <c r="F6074" t="s">
        <v>567</v>
      </c>
      <c r="G6074" t="s">
        <v>511</v>
      </c>
      <c r="H6074" t="s">
        <v>338</v>
      </c>
      <c r="I6074" t="s">
        <v>136</v>
      </c>
      <c r="J6074" t="s">
        <v>655</v>
      </c>
      <c r="L6074" t="s">
        <v>338</v>
      </c>
      <c r="M6074" t="s">
        <v>136</v>
      </c>
      <c r="N6074" t="s">
        <v>573</v>
      </c>
    </row>
    <row r="6075" spans="1:14" hidden="1" x14ac:dyDescent="0.25">
      <c r="A6075" t="s">
        <v>241</v>
      </c>
      <c r="B6075" s="1">
        <v>45169</v>
      </c>
      <c r="C6075" t="s">
        <v>665</v>
      </c>
      <c r="D6075" t="s">
        <v>666</v>
      </c>
      <c r="E6075" s="4">
        <v>588939.58999999287</v>
      </c>
      <c r="F6075" t="s">
        <v>567</v>
      </c>
      <c r="G6075" t="s">
        <v>511</v>
      </c>
      <c r="H6075" t="s">
        <v>340</v>
      </c>
      <c r="I6075" t="s">
        <v>341</v>
      </c>
      <c r="J6075" t="s">
        <v>667</v>
      </c>
      <c r="L6075" t="s">
        <v>340</v>
      </c>
      <c r="M6075" t="s">
        <v>341</v>
      </c>
      <c r="N6075" t="s">
        <v>573</v>
      </c>
    </row>
    <row r="6076" spans="1:14" hidden="1" x14ac:dyDescent="0.25">
      <c r="A6076" t="s">
        <v>241</v>
      </c>
      <c r="B6076" s="1">
        <v>45169</v>
      </c>
      <c r="C6076" t="s">
        <v>670</v>
      </c>
      <c r="D6076" t="s">
        <v>671</v>
      </c>
      <c r="E6076" s="4">
        <v>7637.7900000000227</v>
      </c>
      <c r="F6076" t="s">
        <v>567</v>
      </c>
      <c r="G6076" t="s">
        <v>511</v>
      </c>
      <c r="H6076" t="s">
        <v>340</v>
      </c>
      <c r="I6076" t="s">
        <v>341</v>
      </c>
      <c r="J6076" t="s">
        <v>667</v>
      </c>
      <c r="L6076" t="s">
        <v>340</v>
      </c>
      <c r="M6076" t="s">
        <v>341</v>
      </c>
      <c r="N6076" t="s">
        <v>573</v>
      </c>
    </row>
    <row r="6077" spans="1:14" hidden="1" x14ac:dyDescent="0.25">
      <c r="A6077" t="s">
        <v>241</v>
      </c>
      <c r="B6077" s="1">
        <v>45169</v>
      </c>
      <c r="C6077" t="s">
        <v>674</v>
      </c>
      <c r="D6077" t="s">
        <v>675</v>
      </c>
      <c r="E6077" s="4">
        <v>50178.149999999943</v>
      </c>
      <c r="F6077" t="s">
        <v>567</v>
      </c>
      <c r="G6077" t="s">
        <v>511</v>
      </c>
      <c r="H6077" t="s">
        <v>340</v>
      </c>
      <c r="I6077" t="s">
        <v>341</v>
      </c>
      <c r="J6077" t="s">
        <v>667</v>
      </c>
      <c r="L6077" t="s">
        <v>340</v>
      </c>
      <c r="M6077" t="s">
        <v>341</v>
      </c>
      <c r="N6077" t="s">
        <v>573</v>
      </c>
    </row>
    <row r="6078" spans="1:14" hidden="1" x14ac:dyDescent="0.25">
      <c r="A6078" t="s">
        <v>241</v>
      </c>
      <c r="B6078" s="1">
        <v>45169</v>
      </c>
      <c r="C6078" t="s">
        <v>687</v>
      </c>
      <c r="D6078" t="s">
        <v>688</v>
      </c>
      <c r="E6078" s="4">
        <v>377.19</v>
      </c>
      <c r="F6078" t="s">
        <v>567</v>
      </c>
      <c r="G6078" t="s">
        <v>511</v>
      </c>
      <c r="H6078" t="s">
        <v>355</v>
      </c>
      <c r="I6078" t="s">
        <v>356</v>
      </c>
      <c r="J6078" t="s">
        <v>689</v>
      </c>
      <c r="L6078" t="s">
        <v>355</v>
      </c>
      <c r="M6078" t="s">
        <v>427</v>
      </c>
      <c r="N6078" t="s">
        <v>573</v>
      </c>
    </row>
    <row r="6079" spans="1:14" hidden="1" x14ac:dyDescent="0.25">
      <c r="A6079" t="s">
        <v>241</v>
      </c>
      <c r="B6079" s="1">
        <v>45169</v>
      </c>
      <c r="C6079" t="s">
        <v>1184</v>
      </c>
      <c r="D6079" t="s">
        <v>1185</v>
      </c>
      <c r="E6079" s="4">
        <v>153417.74</v>
      </c>
      <c r="F6079" t="s">
        <v>567</v>
      </c>
      <c r="G6079" t="s">
        <v>511</v>
      </c>
      <c r="H6079" t="s">
        <v>355</v>
      </c>
      <c r="I6079" t="s">
        <v>356</v>
      </c>
      <c r="J6079" t="s">
        <v>689</v>
      </c>
      <c r="L6079" t="s">
        <v>355</v>
      </c>
      <c r="M6079" t="s">
        <v>427</v>
      </c>
      <c r="N6079" t="s">
        <v>573</v>
      </c>
    </row>
    <row r="6080" spans="1:14" hidden="1" x14ac:dyDescent="0.25">
      <c r="A6080" t="s">
        <v>241</v>
      </c>
      <c r="B6080" s="1">
        <v>45169</v>
      </c>
      <c r="C6080" t="s">
        <v>700</v>
      </c>
      <c r="D6080" t="s">
        <v>701</v>
      </c>
      <c r="E6080" s="4">
        <v>10732.319999999998</v>
      </c>
      <c r="F6080" t="s">
        <v>567</v>
      </c>
      <c r="G6080" t="s">
        <v>511</v>
      </c>
      <c r="H6080" t="s">
        <v>355</v>
      </c>
      <c r="I6080" t="s">
        <v>356</v>
      </c>
      <c r="J6080" t="s">
        <v>689</v>
      </c>
      <c r="L6080" t="s">
        <v>355</v>
      </c>
      <c r="M6080" t="s">
        <v>427</v>
      </c>
      <c r="N6080" t="s">
        <v>573</v>
      </c>
    </row>
    <row r="6081" spans="1:14" hidden="1" x14ac:dyDescent="0.25">
      <c r="A6081" t="s">
        <v>241</v>
      </c>
      <c r="B6081" s="1">
        <v>45169</v>
      </c>
      <c r="C6081" t="s">
        <v>710</v>
      </c>
      <c r="D6081" t="s">
        <v>711</v>
      </c>
      <c r="E6081" s="4">
        <v>36526.880000000005</v>
      </c>
      <c r="F6081" t="s">
        <v>567</v>
      </c>
      <c r="G6081" t="s">
        <v>511</v>
      </c>
      <c r="H6081" t="s">
        <v>355</v>
      </c>
      <c r="I6081" t="s">
        <v>356</v>
      </c>
      <c r="J6081" t="s">
        <v>689</v>
      </c>
      <c r="L6081" t="s">
        <v>355</v>
      </c>
      <c r="M6081" t="s">
        <v>427</v>
      </c>
      <c r="N6081" t="s">
        <v>573</v>
      </c>
    </row>
    <row r="6082" spans="1:14" hidden="1" x14ac:dyDescent="0.25">
      <c r="A6082" t="s">
        <v>241</v>
      </c>
      <c r="B6082" s="1">
        <v>45169</v>
      </c>
      <c r="C6082" t="s">
        <v>1186</v>
      </c>
      <c r="D6082" t="s">
        <v>1187</v>
      </c>
      <c r="E6082" s="4">
        <v>1430</v>
      </c>
      <c r="F6082" t="s">
        <v>567</v>
      </c>
      <c r="G6082" t="s">
        <v>511</v>
      </c>
      <c r="H6082" t="s">
        <v>355</v>
      </c>
      <c r="I6082" t="s">
        <v>356</v>
      </c>
      <c r="J6082" t="s">
        <v>689</v>
      </c>
      <c r="L6082" t="s">
        <v>355</v>
      </c>
      <c r="M6082" t="s">
        <v>427</v>
      </c>
      <c r="N6082" t="s">
        <v>573</v>
      </c>
    </row>
    <row r="6083" spans="1:14" hidden="1" x14ac:dyDescent="0.25">
      <c r="A6083" t="s">
        <v>241</v>
      </c>
      <c r="B6083" s="1">
        <v>45169</v>
      </c>
      <c r="C6083" t="s">
        <v>723</v>
      </c>
      <c r="D6083" t="s">
        <v>724</v>
      </c>
      <c r="E6083" s="4">
        <v>48258.35000000002</v>
      </c>
      <c r="F6083" t="s">
        <v>567</v>
      </c>
      <c r="G6083" t="s">
        <v>511</v>
      </c>
      <c r="H6083" t="s">
        <v>345</v>
      </c>
      <c r="I6083" t="s">
        <v>346</v>
      </c>
      <c r="J6083" t="s">
        <v>725</v>
      </c>
      <c r="L6083" t="s">
        <v>342</v>
      </c>
      <c r="M6083" t="s">
        <v>346</v>
      </c>
      <c r="N6083" t="s">
        <v>573</v>
      </c>
    </row>
    <row r="6084" spans="1:14" hidden="1" x14ac:dyDescent="0.25">
      <c r="A6084" t="s">
        <v>241</v>
      </c>
      <c r="B6084" s="1">
        <v>45169</v>
      </c>
      <c r="C6084" t="s">
        <v>728</v>
      </c>
      <c r="D6084" t="s">
        <v>729</v>
      </c>
      <c r="E6084" s="4">
        <v>2796.9300000000658</v>
      </c>
      <c r="F6084" t="s">
        <v>567</v>
      </c>
      <c r="G6084" t="s">
        <v>511</v>
      </c>
      <c r="H6084" t="s">
        <v>345</v>
      </c>
      <c r="I6084" t="s">
        <v>346</v>
      </c>
      <c r="J6084" t="s">
        <v>684</v>
      </c>
      <c r="L6084" t="s">
        <v>345</v>
      </c>
      <c r="M6084" t="s">
        <v>346</v>
      </c>
      <c r="N6084" t="s">
        <v>573</v>
      </c>
    </row>
    <row r="6085" spans="1:14" hidden="1" x14ac:dyDescent="0.25">
      <c r="A6085" t="s">
        <v>241</v>
      </c>
      <c r="B6085" s="1">
        <v>45169</v>
      </c>
      <c r="C6085" t="s">
        <v>736</v>
      </c>
      <c r="D6085" t="s">
        <v>737</v>
      </c>
      <c r="E6085" s="4">
        <v>128625.3</v>
      </c>
      <c r="F6085" t="s">
        <v>567</v>
      </c>
      <c r="G6085" t="s">
        <v>511</v>
      </c>
      <c r="H6085" t="s">
        <v>345</v>
      </c>
      <c r="I6085" t="s">
        <v>346</v>
      </c>
      <c r="J6085" t="s">
        <v>684</v>
      </c>
      <c r="L6085" t="s">
        <v>345</v>
      </c>
      <c r="M6085" t="s">
        <v>346</v>
      </c>
      <c r="N6085" t="s">
        <v>573</v>
      </c>
    </row>
    <row r="6086" spans="1:14" hidden="1" x14ac:dyDescent="0.25">
      <c r="A6086" t="s">
        <v>241</v>
      </c>
      <c r="B6086" s="1">
        <v>45169</v>
      </c>
      <c r="C6086" t="s">
        <v>749</v>
      </c>
      <c r="D6086" t="s">
        <v>750</v>
      </c>
      <c r="E6086" s="4">
        <v>1874.770000000015</v>
      </c>
      <c r="F6086" t="s">
        <v>567</v>
      </c>
      <c r="G6086" t="s">
        <v>511</v>
      </c>
      <c r="H6086" t="s">
        <v>345</v>
      </c>
      <c r="I6086" t="s">
        <v>346</v>
      </c>
      <c r="J6086" t="s">
        <v>684</v>
      </c>
      <c r="L6086" t="s">
        <v>345</v>
      </c>
      <c r="M6086" t="s">
        <v>346</v>
      </c>
      <c r="N6086" t="s">
        <v>573</v>
      </c>
    </row>
    <row r="6087" spans="1:14" hidden="1" x14ac:dyDescent="0.25">
      <c r="A6087" t="s">
        <v>241</v>
      </c>
      <c r="B6087" s="1">
        <v>45169</v>
      </c>
      <c r="C6087" t="s">
        <v>753</v>
      </c>
      <c r="D6087" t="s">
        <v>754</v>
      </c>
      <c r="E6087" s="4">
        <v>52792.770000000004</v>
      </c>
      <c r="F6087" t="s">
        <v>567</v>
      </c>
      <c r="G6087" t="s">
        <v>511</v>
      </c>
      <c r="H6087" t="s">
        <v>345</v>
      </c>
      <c r="I6087" t="s">
        <v>346</v>
      </c>
      <c r="J6087" t="s">
        <v>684</v>
      </c>
      <c r="L6087" t="s">
        <v>345</v>
      </c>
      <c r="M6087" t="s">
        <v>346</v>
      </c>
      <c r="N6087" t="s">
        <v>573</v>
      </c>
    </row>
    <row r="6088" spans="1:14" hidden="1" x14ac:dyDescent="0.25">
      <c r="A6088" t="s">
        <v>241</v>
      </c>
      <c r="B6088" s="1">
        <v>45169</v>
      </c>
      <c r="C6088" t="s">
        <v>765</v>
      </c>
      <c r="D6088" t="s">
        <v>766</v>
      </c>
      <c r="E6088" s="4">
        <v>53.55</v>
      </c>
      <c r="F6088" t="s">
        <v>567</v>
      </c>
      <c r="G6088" t="s">
        <v>511</v>
      </c>
      <c r="H6088" t="s">
        <v>345</v>
      </c>
      <c r="I6088" t="s">
        <v>346</v>
      </c>
      <c r="J6088" t="s">
        <v>684</v>
      </c>
      <c r="L6088" t="s">
        <v>345</v>
      </c>
      <c r="M6088" t="s">
        <v>346</v>
      </c>
      <c r="N6088" t="s">
        <v>573</v>
      </c>
    </row>
    <row r="6089" spans="1:14" hidden="1" x14ac:dyDescent="0.25">
      <c r="A6089" t="s">
        <v>241</v>
      </c>
      <c r="B6089" s="1">
        <v>45169</v>
      </c>
      <c r="C6089" t="s">
        <v>1188</v>
      </c>
      <c r="D6089" t="s">
        <v>1189</v>
      </c>
      <c r="E6089" s="4">
        <v>1091.8000000000002</v>
      </c>
      <c r="F6089" t="s">
        <v>567</v>
      </c>
      <c r="G6089" t="s">
        <v>511</v>
      </c>
      <c r="H6089" t="s">
        <v>345</v>
      </c>
      <c r="I6089" t="s">
        <v>346</v>
      </c>
      <c r="J6089" t="s">
        <v>684</v>
      </c>
      <c r="L6089" t="s">
        <v>345</v>
      </c>
      <c r="M6089" t="s">
        <v>346</v>
      </c>
      <c r="N6089" t="s">
        <v>573</v>
      </c>
    </row>
    <row r="6090" spans="1:14" hidden="1" x14ac:dyDescent="0.25">
      <c r="A6090" t="s">
        <v>241</v>
      </c>
      <c r="B6090" s="1">
        <v>45169</v>
      </c>
      <c r="C6090" t="s">
        <v>1190</v>
      </c>
      <c r="D6090" t="s">
        <v>1191</v>
      </c>
      <c r="E6090" s="4">
        <v>179.04999999998955</v>
      </c>
      <c r="F6090" t="s">
        <v>567</v>
      </c>
      <c r="G6090" t="s">
        <v>511</v>
      </c>
      <c r="H6090" t="s">
        <v>345</v>
      </c>
      <c r="I6090" t="s">
        <v>346</v>
      </c>
      <c r="J6090" t="s">
        <v>684</v>
      </c>
      <c r="L6090" t="s">
        <v>345</v>
      </c>
      <c r="M6090" t="s">
        <v>346</v>
      </c>
      <c r="N6090" t="s">
        <v>573</v>
      </c>
    </row>
    <row r="6091" spans="1:14" hidden="1" x14ac:dyDescent="0.25">
      <c r="A6091" t="s">
        <v>241</v>
      </c>
      <c r="B6091" s="1">
        <v>45169</v>
      </c>
      <c r="C6091" t="s">
        <v>783</v>
      </c>
      <c r="D6091" t="s">
        <v>784</v>
      </c>
      <c r="E6091" s="4">
        <v>1120</v>
      </c>
      <c r="F6091" t="s">
        <v>567</v>
      </c>
      <c r="G6091" t="s">
        <v>511</v>
      </c>
      <c r="H6091" t="s">
        <v>345</v>
      </c>
      <c r="I6091" t="s">
        <v>346</v>
      </c>
      <c r="J6091" t="s">
        <v>684</v>
      </c>
      <c r="L6091" t="s">
        <v>345</v>
      </c>
      <c r="M6091" t="s">
        <v>432</v>
      </c>
      <c r="N6091" t="s">
        <v>573</v>
      </c>
    </row>
    <row r="6092" spans="1:14" hidden="1" x14ac:dyDescent="0.25">
      <c r="A6092" t="s">
        <v>241</v>
      </c>
      <c r="B6092" s="1">
        <v>45169</v>
      </c>
      <c r="C6092" t="s">
        <v>68</v>
      </c>
      <c r="D6092" t="s">
        <v>69</v>
      </c>
      <c r="E6092" s="4">
        <v>1127.7700000000018</v>
      </c>
      <c r="F6092" t="s">
        <v>567</v>
      </c>
      <c r="G6092" t="s">
        <v>511</v>
      </c>
      <c r="H6092" t="s">
        <v>324</v>
      </c>
      <c r="I6092" t="s">
        <v>323</v>
      </c>
      <c r="J6092" t="s">
        <v>787</v>
      </c>
      <c r="L6092" t="s">
        <v>324</v>
      </c>
      <c r="M6092" t="s">
        <v>323</v>
      </c>
      <c r="N6092" t="s">
        <v>573</v>
      </c>
    </row>
    <row r="6093" spans="1:14" hidden="1" x14ac:dyDescent="0.25">
      <c r="A6093" t="s">
        <v>241</v>
      </c>
      <c r="B6093" s="1">
        <v>45169</v>
      </c>
      <c r="C6093" t="s">
        <v>70</v>
      </c>
      <c r="D6093" t="s">
        <v>71</v>
      </c>
      <c r="E6093" s="4">
        <v>35477.665999998804</v>
      </c>
      <c r="F6093" t="s">
        <v>567</v>
      </c>
      <c r="G6093" t="s">
        <v>511</v>
      </c>
      <c r="H6093" t="s">
        <v>324</v>
      </c>
      <c r="I6093" t="s">
        <v>323</v>
      </c>
      <c r="J6093" t="s">
        <v>787</v>
      </c>
      <c r="L6093" t="s">
        <v>324</v>
      </c>
      <c r="M6093" t="s">
        <v>323</v>
      </c>
      <c r="N6093" t="s">
        <v>573</v>
      </c>
    </row>
    <row r="6094" spans="1:14" hidden="1" x14ac:dyDescent="0.25">
      <c r="A6094" t="s">
        <v>241</v>
      </c>
      <c r="B6094" s="1">
        <v>45169</v>
      </c>
      <c r="C6094" t="s">
        <v>72</v>
      </c>
      <c r="D6094" t="s">
        <v>73</v>
      </c>
      <c r="E6094" s="4">
        <v>2558.0499999999993</v>
      </c>
      <c r="F6094" t="s">
        <v>567</v>
      </c>
      <c r="G6094" t="s">
        <v>511</v>
      </c>
      <c r="H6094" t="s">
        <v>324</v>
      </c>
      <c r="I6094" t="s">
        <v>323</v>
      </c>
      <c r="J6094" t="s">
        <v>787</v>
      </c>
      <c r="L6094" t="s">
        <v>324</v>
      </c>
      <c r="M6094" t="s">
        <v>323</v>
      </c>
      <c r="N6094" t="s">
        <v>573</v>
      </c>
    </row>
    <row r="6095" spans="1:14" hidden="1" x14ac:dyDescent="0.25">
      <c r="A6095" t="s">
        <v>241</v>
      </c>
      <c r="B6095" s="1">
        <v>45169</v>
      </c>
      <c r="C6095" t="s">
        <v>74</v>
      </c>
      <c r="D6095" t="s">
        <v>75</v>
      </c>
      <c r="E6095" s="4">
        <v>1000.48</v>
      </c>
      <c r="F6095" t="s">
        <v>567</v>
      </c>
      <c r="G6095" t="s">
        <v>511</v>
      </c>
      <c r="H6095" t="s">
        <v>324</v>
      </c>
      <c r="I6095" t="s">
        <v>323</v>
      </c>
      <c r="J6095" t="s">
        <v>787</v>
      </c>
      <c r="L6095" t="s">
        <v>324</v>
      </c>
      <c r="M6095" t="s">
        <v>323</v>
      </c>
      <c r="N6095" t="s">
        <v>573</v>
      </c>
    </row>
    <row r="6096" spans="1:14" hidden="1" x14ac:dyDescent="0.25">
      <c r="A6096" t="s">
        <v>241</v>
      </c>
      <c r="B6096" s="1">
        <v>45169</v>
      </c>
      <c r="C6096" t="s">
        <v>76</v>
      </c>
      <c r="D6096" t="s">
        <v>77</v>
      </c>
      <c r="E6096" s="4">
        <v>528.74</v>
      </c>
      <c r="F6096" t="s">
        <v>567</v>
      </c>
      <c r="G6096" t="s">
        <v>511</v>
      </c>
      <c r="H6096" t="s">
        <v>324</v>
      </c>
      <c r="I6096" t="s">
        <v>323</v>
      </c>
      <c r="J6096" t="s">
        <v>787</v>
      </c>
      <c r="L6096" t="s">
        <v>324</v>
      </c>
      <c r="M6096" t="s">
        <v>323</v>
      </c>
      <c r="N6096" t="s">
        <v>573</v>
      </c>
    </row>
    <row r="6097" spans="1:14" hidden="1" x14ac:dyDescent="0.25">
      <c r="A6097" t="s">
        <v>241</v>
      </c>
      <c r="B6097" s="1">
        <v>45169</v>
      </c>
      <c r="C6097" t="s">
        <v>78</v>
      </c>
      <c r="D6097" t="s">
        <v>79</v>
      </c>
      <c r="E6097" s="4">
        <v>430121.37000000686</v>
      </c>
      <c r="F6097" t="s">
        <v>567</v>
      </c>
      <c r="G6097" t="s">
        <v>511</v>
      </c>
      <c r="H6097" t="s">
        <v>324</v>
      </c>
      <c r="I6097" t="s">
        <v>323</v>
      </c>
      <c r="J6097" t="s">
        <v>787</v>
      </c>
      <c r="L6097" t="s">
        <v>324</v>
      </c>
      <c r="M6097" t="s">
        <v>323</v>
      </c>
      <c r="N6097" t="s">
        <v>573</v>
      </c>
    </row>
    <row r="6098" spans="1:14" hidden="1" x14ac:dyDescent="0.25">
      <c r="A6098" t="s">
        <v>241</v>
      </c>
      <c r="B6098" s="1">
        <v>45169</v>
      </c>
      <c r="C6098" t="s">
        <v>80</v>
      </c>
      <c r="D6098" t="s">
        <v>81</v>
      </c>
      <c r="E6098" s="4">
        <v>140175.50999999989</v>
      </c>
      <c r="F6098" t="s">
        <v>567</v>
      </c>
      <c r="G6098" t="s">
        <v>511</v>
      </c>
      <c r="H6098" t="s">
        <v>324</v>
      </c>
      <c r="I6098" t="s">
        <v>323</v>
      </c>
      <c r="J6098" t="s">
        <v>787</v>
      </c>
      <c r="L6098" t="s">
        <v>324</v>
      </c>
      <c r="M6098" t="s">
        <v>323</v>
      </c>
      <c r="N6098" t="s">
        <v>573</v>
      </c>
    </row>
    <row r="6099" spans="1:14" hidden="1" x14ac:dyDescent="0.25">
      <c r="A6099" t="s">
        <v>241</v>
      </c>
      <c r="B6099" s="1">
        <v>45169</v>
      </c>
      <c r="C6099" t="s">
        <v>82</v>
      </c>
      <c r="D6099" t="s">
        <v>83</v>
      </c>
      <c r="E6099" s="4">
        <v>1906.3000000000029</v>
      </c>
      <c r="F6099" t="s">
        <v>567</v>
      </c>
      <c r="G6099" t="s">
        <v>511</v>
      </c>
      <c r="H6099" t="s">
        <v>324</v>
      </c>
      <c r="I6099" t="s">
        <v>323</v>
      </c>
      <c r="J6099" t="s">
        <v>787</v>
      </c>
      <c r="L6099" t="s">
        <v>324</v>
      </c>
      <c r="M6099" t="s">
        <v>323</v>
      </c>
      <c r="N6099" t="s">
        <v>573</v>
      </c>
    </row>
    <row r="6100" spans="1:14" hidden="1" x14ac:dyDescent="0.25">
      <c r="A6100" t="s">
        <v>241</v>
      </c>
      <c r="B6100" s="1">
        <v>45169</v>
      </c>
      <c r="C6100" t="s">
        <v>84</v>
      </c>
      <c r="D6100" t="s">
        <v>85</v>
      </c>
      <c r="E6100" s="4">
        <v>80485.750000002707</v>
      </c>
      <c r="F6100" t="s">
        <v>567</v>
      </c>
      <c r="G6100" t="s">
        <v>511</v>
      </c>
      <c r="H6100" t="s">
        <v>324</v>
      </c>
      <c r="I6100" t="s">
        <v>323</v>
      </c>
      <c r="J6100" t="s">
        <v>787</v>
      </c>
      <c r="L6100" t="s">
        <v>324</v>
      </c>
      <c r="M6100" t="s">
        <v>323</v>
      </c>
      <c r="N6100" t="s">
        <v>573</v>
      </c>
    </row>
    <row r="6101" spans="1:14" hidden="1" x14ac:dyDescent="0.25">
      <c r="A6101" t="s">
        <v>241</v>
      </c>
      <c r="B6101" s="1">
        <v>45169</v>
      </c>
      <c r="C6101" t="s">
        <v>86</v>
      </c>
      <c r="D6101" t="s">
        <v>87</v>
      </c>
      <c r="E6101" s="4">
        <v>166808.51999999996</v>
      </c>
      <c r="F6101" t="s">
        <v>567</v>
      </c>
      <c r="G6101" t="s">
        <v>511</v>
      </c>
      <c r="H6101" t="s">
        <v>324</v>
      </c>
      <c r="I6101" t="s">
        <v>323</v>
      </c>
      <c r="J6101" t="s">
        <v>787</v>
      </c>
      <c r="L6101" t="s">
        <v>324</v>
      </c>
      <c r="M6101" t="s">
        <v>323</v>
      </c>
      <c r="N6101" t="s">
        <v>573</v>
      </c>
    </row>
    <row r="6102" spans="1:14" hidden="1" x14ac:dyDescent="0.25">
      <c r="A6102" t="s">
        <v>241</v>
      </c>
      <c r="B6102" s="1">
        <v>45169</v>
      </c>
      <c r="C6102" t="s">
        <v>88</v>
      </c>
      <c r="D6102" t="s">
        <v>89</v>
      </c>
      <c r="E6102" s="4">
        <v>7794.6000000003041</v>
      </c>
      <c r="F6102" t="s">
        <v>567</v>
      </c>
      <c r="G6102" t="s">
        <v>511</v>
      </c>
      <c r="H6102" t="s">
        <v>324</v>
      </c>
      <c r="I6102" t="s">
        <v>323</v>
      </c>
      <c r="J6102" t="s">
        <v>787</v>
      </c>
      <c r="L6102" t="s">
        <v>324</v>
      </c>
      <c r="M6102" t="s">
        <v>323</v>
      </c>
      <c r="N6102" t="s">
        <v>573</v>
      </c>
    </row>
    <row r="6103" spans="1:14" hidden="1" x14ac:dyDescent="0.25">
      <c r="A6103" t="s">
        <v>241</v>
      </c>
      <c r="B6103" s="1">
        <v>45169</v>
      </c>
      <c r="C6103" t="s">
        <v>90</v>
      </c>
      <c r="D6103" t="s">
        <v>91</v>
      </c>
      <c r="E6103" s="4">
        <v>43135.839999999982</v>
      </c>
      <c r="F6103" t="s">
        <v>567</v>
      </c>
      <c r="G6103" t="s">
        <v>511</v>
      </c>
      <c r="H6103" t="s">
        <v>324</v>
      </c>
      <c r="I6103" t="s">
        <v>323</v>
      </c>
      <c r="J6103" t="s">
        <v>787</v>
      </c>
      <c r="L6103" t="s">
        <v>324</v>
      </c>
      <c r="M6103" t="s">
        <v>323</v>
      </c>
      <c r="N6103" t="s">
        <v>573</v>
      </c>
    </row>
    <row r="6104" spans="1:14" hidden="1" x14ac:dyDescent="0.25">
      <c r="A6104" t="s">
        <v>241</v>
      </c>
      <c r="B6104" s="1">
        <v>45169</v>
      </c>
      <c r="C6104" t="s">
        <v>92</v>
      </c>
      <c r="D6104" t="s">
        <v>93</v>
      </c>
      <c r="E6104" s="4">
        <v>251969.17899999995</v>
      </c>
      <c r="F6104" t="s">
        <v>567</v>
      </c>
      <c r="G6104" t="s">
        <v>511</v>
      </c>
      <c r="H6104" t="s">
        <v>324</v>
      </c>
      <c r="I6104" t="s">
        <v>323</v>
      </c>
      <c r="J6104" t="s">
        <v>787</v>
      </c>
      <c r="L6104" t="s">
        <v>324</v>
      </c>
      <c r="M6104" t="s">
        <v>323</v>
      </c>
      <c r="N6104" t="s">
        <v>573</v>
      </c>
    </row>
    <row r="6105" spans="1:14" hidden="1" x14ac:dyDescent="0.25">
      <c r="A6105" t="s">
        <v>241</v>
      </c>
      <c r="B6105" s="1">
        <v>45169</v>
      </c>
      <c r="C6105" t="s">
        <v>94</v>
      </c>
      <c r="D6105" t="s">
        <v>95</v>
      </c>
      <c r="E6105" s="4">
        <v>3756.4700000000021</v>
      </c>
      <c r="F6105" t="s">
        <v>567</v>
      </c>
      <c r="G6105" t="s">
        <v>511</v>
      </c>
      <c r="H6105" t="s">
        <v>324</v>
      </c>
      <c r="I6105" t="s">
        <v>323</v>
      </c>
      <c r="J6105" t="s">
        <v>787</v>
      </c>
      <c r="L6105" t="s">
        <v>324</v>
      </c>
      <c r="M6105" t="s">
        <v>323</v>
      </c>
      <c r="N6105" t="s">
        <v>573</v>
      </c>
    </row>
    <row r="6106" spans="1:14" hidden="1" x14ac:dyDescent="0.25">
      <c r="A6106" t="s">
        <v>241</v>
      </c>
      <c r="B6106" s="1">
        <v>45169</v>
      </c>
      <c r="C6106" t="s">
        <v>96</v>
      </c>
      <c r="D6106" t="s">
        <v>97</v>
      </c>
      <c r="E6106" s="4">
        <v>26267.769999999975</v>
      </c>
      <c r="F6106" t="s">
        <v>567</v>
      </c>
      <c r="G6106" t="s">
        <v>511</v>
      </c>
      <c r="H6106" t="s">
        <v>324</v>
      </c>
      <c r="I6106" t="s">
        <v>323</v>
      </c>
      <c r="J6106" t="s">
        <v>787</v>
      </c>
      <c r="L6106" t="s">
        <v>324</v>
      </c>
      <c r="M6106" t="s">
        <v>323</v>
      </c>
      <c r="N6106" t="s">
        <v>573</v>
      </c>
    </row>
    <row r="6107" spans="1:14" hidden="1" x14ac:dyDescent="0.25">
      <c r="A6107" t="s">
        <v>241</v>
      </c>
      <c r="B6107" s="1">
        <v>45169</v>
      </c>
      <c r="C6107" t="s">
        <v>98</v>
      </c>
      <c r="D6107" t="s">
        <v>99</v>
      </c>
      <c r="E6107" s="4">
        <v>53.860000000001079</v>
      </c>
      <c r="F6107" t="s">
        <v>567</v>
      </c>
      <c r="G6107" t="s">
        <v>511</v>
      </c>
      <c r="H6107" t="s">
        <v>324</v>
      </c>
      <c r="I6107" t="s">
        <v>323</v>
      </c>
      <c r="J6107" t="s">
        <v>787</v>
      </c>
      <c r="L6107" t="s">
        <v>324</v>
      </c>
      <c r="M6107" t="s">
        <v>323</v>
      </c>
      <c r="N6107" t="s">
        <v>573</v>
      </c>
    </row>
    <row r="6108" spans="1:14" hidden="1" x14ac:dyDescent="0.25">
      <c r="A6108" t="s">
        <v>241</v>
      </c>
      <c r="B6108" s="1">
        <v>45169</v>
      </c>
      <c r="C6108" t="s">
        <v>100</v>
      </c>
      <c r="D6108" t="s">
        <v>101</v>
      </c>
      <c r="E6108" s="4">
        <v>1000153.42</v>
      </c>
      <c r="F6108" t="s">
        <v>567</v>
      </c>
      <c r="G6108" t="s">
        <v>511</v>
      </c>
      <c r="H6108" t="s">
        <v>324</v>
      </c>
      <c r="I6108" t="s">
        <v>323</v>
      </c>
      <c r="J6108" t="s">
        <v>787</v>
      </c>
      <c r="L6108" t="s">
        <v>324</v>
      </c>
      <c r="M6108" t="s">
        <v>323</v>
      </c>
      <c r="N6108" t="s">
        <v>573</v>
      </c>
    </row>
    <row r="6109" spans="1:14" hidden="1" x14ac:dyDescent="0.25">
      <c r="A6109" t="s">
        <v>241</v>
      </c>
      <c r="B6109" s="1">
        <v>45169</v>
      </c>
      <c r="C6109" t="s">
        <v>108</v>
      </c>
      <c r="D6109" t="s">
        <v>109</v>
      </c>
      <c r="E6109" s="4">
        <v>1500000</v>
      </c>
      <c r="F6109" t="s">
        <v>567</v>
      </c>
      <c r="G6109" t="s">
        <v>511</v>
      </c>
      <c r="H6109" t="s">
        <v>324</v>
      </c>
      <c r="I6109" t="s">
        <v>323</v>
      </c>
      <c r="J6109" t="s">
        <v>787</v>
      </c>
      <c r="L6109" t="s">
        <v>324</v>
      </c>
      <c r="M6109" t="s">
        <v>323</v>
      </c>
      <c r="N6109" t="s">
        <v>573</v>
      </c>
    </row>
    <row r="6110" spans="1:14" hidden="1" x14ac:dyDescent="0.25">
      <c r="A6110" t="s">
        <v>241</v>
      </c>
      <c r="B6110" s="1">
        <v>45169</v>
      </c>
      <c r="C6110" t="s">
        <v>740</v>
      </c>
      <c r="D6110" t="s">
        <v>741</v>
      </c>
      <c r="E6110" s="4">
        <v>-424.07999999994627</v>
      </c>
      <c r="F6110" t="s">
        <v>567</v>
      </c>
      <c r="G6110" t="s">
        <v>511</v>
      </c>
      <c r="H6110" t="s">
        <v>345</v>
      </c>
      <c r="I6110" t="s">
        <v>346</v>
      </c>
      <c r="J6110" t="s">
        <v>684</v>
      </c>
      <c r="L6110" t="s">
        <v>345</v>
      </c>
      <c r="M6110" t="s">
        <v>346</v>
      </c>
      <c r="N6110" t="s">
        <v>573</v>
      </c>
    </row>
    <row r="6111" spans="1:14" hidden="1" x14ac:dyDescent="0.25">
      <c r="A6111" t="s">
        <v>241</v>
      </c>
      <c r="B6111" s="1">
        <v>45169</v>
      </c>
      <c r="C6111" t="s">
        <v>744</v>
      </c>
      <c r="D6111" t="s">
        <v>745</v>
      </c>
      <c r="E6111" s="4">
        <v>-326.74999999994623</v>
      </c>
      <c r="F6111" t="s">
        <v>567</v>
      </c>
      <c r="G6111" t="s">
        <v>511</v>
      </c>
      <c r="H6111" t="s">
        <v>348</v>
      </c>
      <c r="I6111" t="s">
        <v>349</v>
      </c>
      <c r="J6111" t="s">
        <v>746</v>
      </c>
      <c r="L6111" t="s">
        <v>348</v>
      </c>
      <c r="M6111" t="s">
        <v>346</v>
      </c>
      <c r="N6111" t="s">
        <v>573</v>
      </c>
    </row>
    <row r="6112" spans="1:14" hidden="1" x14ac:dyDescent="0.25">
      <c r="A6112" t="s">
        <v>241</v>
      </c>
      <c r="B6112" s="1">
        <v>45169</v>
      </c>
      <c r="C6112" t="s">
        <v>846</v>
      </c>
      <c r="D6112" t="s">
        <v>847</v>
      </c>
      <c r="E6112" s="4">
        <v>-8300.0000000000582</v>
      </c>
      <c r="F6112" t="s">
        <v>567</v>
      </c>
      <c r="G6112" t="s">
        <v>511</v>
      </c>
      <c r="H6112" t="s">
        <v>347</v>
      </c>
      <c r="I6112" t="s">
        <v>350</v>
      </c>
      <c r="J6112" t="s">
        <v>848</v>
      </c>
      <c r="L6112" t="s">
        <v>347</v>
      </c>
      <c r="M6112" t="s">
        <v>350</v>
      </c>
      <c r="N6112" t="s">
        <v>573</v>
      </c>
    </row>
    <row r="6113" spans="1:14" hidden="1" x14ac:dyDescent="0.25">
      <c r="A6113" t="s">
        <v>241</v>
      </c>
      <c r="B6113" s="1">
        <v>45169</v>
      </c>
      <c r="C6113" t="s">
        <v>851</v>
      </c>
      <c r="D6113" t="s">
        <v>852</v>
      </c>
      <c r="E6113" s="4">
        <v>-100000</v>
      </c>
      <c r="F6113" t="s">
        <v>567</v>
      </c>
      <c r="G6113" t="s">
        <v>511</v>
      </c>
      <c r="H6113" t="s">
        <v>347</v>
      </c>
      <c r="I6113" t="s">
        <v>350</v>
      </c>
      <c r="J6113" t="s">
        <v>848</v>
      </c>
      <c r="L6113" t="s">
        <v>347</v>
      </c>
      <c r="M6113" t="s">
        <v>350</v>
      </c>
      <c r="N6113" t="s">
        <v>573</v>
      </c>
    </row>
    <row r="6114" spans="1:14" hidden="1" x14ac:dyDescent="0.25">
      <c r="A6114" t="s">
        <v>241</v>
      </c>
      <c r="B6114" s="1">
        <v>45169</v>
      </c>
      <c r="C6114" t="s">
        <v>855</v>
      </c>
      <c r="D6114" t="s">
        <v>856</v>
      </c>
      <c r="E6114" s="4">
        <v>-800000</v>
      </c>
      <c r="F6114" t="s">
        <v>567</v>
      </c>
      <c r="G6114" t="s">
        <v>511</v>
      </c>
      <c r="H6114" t="s">
        <v>347</v>
      </c>
      <c r="I6114" t="s">
        <v>350</v>
      </c>
      <c r="J6114" t="s">
        <v>848</v>
      </c>
      <c r="L6114" t="s">
        <v>347</v>
      </c>
      <c r="M6114" t="s">
        <v>350</v>
      </c>
      <c r="N6114" t="s">
        <v>573</v>
      </c>
    </row>
    <row r="6115" spans="1:14" hidden="1" x14ac:dyDescent="0.25">
      <c r="A6115" t="s">
        <v>241</v>
      </c>
      <c r="B6115" s="1">
        <v>45169</v>
      </c>
      <c r="C6115" t="s">
        <v>859</v>
      </c>
      <c r="D6115" t="s">
        <v>860</v>
      </c>
      <c r="E6115" s="4">
        <v>-62928.91</v>
      </c>
      <c r="F6115" t="s">
        <v>567</v>
      </c>
      <c r="G6115" t="s">
        <v>511</v>
      </c>
      <c r="H6115" t="s">
        <v>351</v>
      </c>
      <c r="I6115" t="s">
        <v>354</v>
      </c>
      <c r="J6115" t="s">
        <v>848</v>
      </c>
      <c r="L6115" t="s">
        <v>351</v>
      </c>
      <c r="M6115" t="s">
        <v>438</v>
      </c>
      <c r="N6115" t="s">
        <v>573</v>
      </c>
    </row>
    <row r="6116" spans="1:14" hidden="1" x14ac:dyDescent="0.25">
      <c r="A6116" t="s">
        <v>241</v>
      </c>
      <c r="B6116" s="1">
        <v>45169</v>
      </c>
      <c r="C6116" t="s">
        <v>1192</v>
      </c>
      <c r="D6116" t="s">
        <v>1193</v>
      </c>
      <c r="E6116" s="4">
        <v>-180615.86000000004</v>
      </c>
      <c r="F6116" t="s">
        <v>567</v>
      </c>
      <c r="G6116" t="s">
        <v>511</v>
      </c>
      <c r="H6116" t="s">
        <v>351</v>
      </c>
      <c r="I6116" t="s">
        <v>354</v>
      </c>
      <c r="J6116" t="s">
        <v>848</v>
      </c>
      <c r="L6116" t="s">
        <v>1194</v>
      </c>
      <c r="M6116" t="s">
        <v>442</v>
      </c>
      <c r="N6116" t="s">
        <v>573</v>
      </c>
    </row>
    <row r="6117" spans="1:14" hidden="1" x14ac:dyDescent="0.25">
      <c r="A6117" t="s">
        <v>241</v>
      </c>
      <c r="B6117" s="1">
        <v>45169</v>
      </c>
      <c r="C6117" t="s">
        <v>865</v>
      </c>
      <c r="D6117" t="s">
        <v>866</v>
      </c>
      <c r="E6117" s="4">
        <v>-86282.830000000016</v>
      </c>
      <c r="F6117" t="s">
        <v>567</v>
      </c>
      <c r="G6117" t="s">
        <v>511</v>
      </c>
      <c r="H6117" t="s">
        <v>351</v>
      </c>
      <c r="I6117" t="s">
        <v>354</v>
      </c>
      <c r="J6117" t="s">
        <v>848</v>
      </c>
      <c r="L6117" t="s">
        <v>351</v>
      </c>
      <c r="M6117" t="s">
        <v>440</v>
      </c>
      <c r="N6117" t="s">
        <v>573</v>
      </c>
    </row>
    <row r="6118" spans="1:14" hidden="1" x14ac:dyDescent="0.25">
      <c r="A6118" t="s">
        <v>241</v>
      </c>
      <c r="B6118" s="1">
        <v>45169</v>
      </c>
      <c r="C6118" t="s">
        <v>1232</v>
      </c>
      <c r="D6118" t="s">
        <v>1233</v>
      </c>
      <c r="E6118" s="4">
        <v>-68372.165000002016</v>
      </c>
      <c r="F6118" t="s">
        <v>567</v>
      </c>
      <c r="G6118" t="s">
        <v>511</v>
      </c>
      <c r="H6118" t="s">
        <v>351</v>
      </c>
      <c r="I6118" t="s">
        <v>354</v>
      </c>
      <c r="J6118" t="s">
        <v>848</v>
      </c>
      <c r="L6118" t="s">
        <v>351</v>
      </c>
      <c r="M6118" t="s">
        <v>440</v>
      </c>
      <c r="N6118" t="s">
        <v>573</v>
      </c>
    </row>
    <row r="6119" spans="1:14" hidden="1" x14ac:dyDescent="0.25">
      <c r="A6119" t="s">
        <v>241</v>
      </c>
      <c r="B6119" s="1">
        <v>45169</v>
      </c>
      <c r="C6119" t="s">
        <v>871</v>
      </c>
      <c r="D6119" t="s">
        <v>872</v>
      </c>
      <c r="E6119" s="4">
        <v>-104189.62</v>
      </c>
      <c r="F6119" t="s">
        <v>567</v>
      </c>
      <c r="G6119" t="s">
        <v>511</v>
      </c>
      <c r="H6119" t="s">
        <v>519</v>
      </c>
      <c r="I6119" t="s">
        <v>513</v>
      </c>
      <c r="J6119" t="s">
        <v>594</v>
      </c>
      <c r="L6119" t="s">
        <v>519</v>
      </c>
      <c r="M6119" t="s">
        <v>419</v>
      </c>
      <c r="N6119" t="s">
        <v>573</v>
      </c>
    </row>
    <row r="6120" spans="1:14" hidden="1" x14ac:dyDescent="0.25">
      <c r="A6120" t="s">
        <v>241</v>
      </c>
      <c r="B6120" s="1">
        <v>45169</v>
      </c>
      <c r="C6120" t="s">
        <v>873</v>
      </c>
      <c r="D6120" t="s">
        <v>874</v>
      </c>
      <c r="E6120" s="4">
        <v>-209105.68000000002</v>
      </c>
      <c r="F6120" t="s">
        <v>567</v>
      </c>
      <c r="G6120" t="s">
        <v>511</v>
      </c>
      <c r="H6120" t="s">
        <v>519</v>
      </c>
      <c r="I6120" t="s">
        <v>513</v>
      </c>
      <c r="J6120" t="s">
        <v>594</v>
      </c>
      <c r="L6120" t="s">
        <v>519</v>
      </c>
      <c r="M6120" t="s">
        <v>419</v>
      </c>
      <c r="N6120" t="s">
        <v>573</v>
      </c>
    </row>
    <row r="6121" spans="1:14" hidden="1" x14ac:dyDescent="0.25">
      <c r="A6121" t="s">
        <v>241</v>
      </c>
      <c r="B6121" s="1">
        <v>45169</v>
      </c>
      <c r="C6121" t="s">
        <v>875</v>
      </c>
      <c r="D6121" t="s">
        <v>876</v>
      </c>
      <c r="E6121" s="4">
        <v>-130693.5</v>
      </c>
      <c r="F6121" t="s">
        <v>567</v>
      </c>
      <c r="G6121" t="s">
        <v>511</v>
      </c>
      <c r="H6121" t="s">
        <v>519</v>
      </c>
      <c r="I6121" t="s">
        <v>513</v>
      </c>
      <c r="J6121" t="s">
        <v>594</v>
      </c>
      <c r="L6121" t="s">
        <v>519</v>
      </c>
      <c r="M6121" t="s">
        <v>419</v>
      </c>
      <c r="N6121" t="s">
        <v>573</v>
      </c>
    </row>
    <row r="6122" spans="1:14" hidden="1" x14ac:dyDescent="0.25">
      <c r="A6122" t="s">
        <v>241</v>
      </c>
      <c r="B6122" s="1">
        <v>45169</v>
      </c>
      <c r="C6122" t="s">
        <v>877</v>
      </c>
      <c r="D6122" t="s">
        <v>878</v>
      </c>
      <c r="E6122" s="4">
        <v>-792</v>
      </c>
      <c r="F6122" t="s">
        <v>567</v>
      </c>
      <c r="G6122" t="s">
        <v>511</v>
      </c>
      <c r="H6122" t="s">
        <v>519</v>
      </c>
      <c r="I6122" t="s">
        <v>513</v>
      </c>
      <c r="J6122" t="s">
        <v>594</v>
      </c>
      <c r="L6122" t="s">
        <v>519</v>
      </c>
      <c r="M6122" t="s">
        <v>419</v>
      </c>
      <c r="N6122" t="s">
        <v>573</v>
      </c>
    </row>
    <row r="6123" spans="1:14" hidden="1" x14ac:dyDescent="0.25">
      <c r="A6123" t="s">
        <v>241</v>
      </c>
      <c r="B6123" s="1">
        <v>45169</v>
      </c>
      <c r="C6123" t="s">
        <v>879</v>
      </c>
      <c r="D6123" t="s">
        <v>880</v>
      </c>
      <c r="E6123" s="4">
        <v>-51454.32</v>
      </c>
      <c r="F6123" t="s">
        <v>567</v>
      </c>
      <c r="G6123" t="s">
        <v>511</v>
      </c>
      <c r="H6123" t="s">
        <v>519</v>
      </c>
      <c r="I6123" t="s">
        <v>513</v>
      </c>
      <c r="J6123" t="s">
        <v>594</v>
      </c>
      <c r="L6123" t="s">
        <v>519</v>
      </c>
      <c r="M6123" t="s">
        <v>419</v>
      </c>
      <c r="N6123" t="s">
        <v>573</v>
      </c>
    </row>
    <row r="6124" spans="1:14" hidden="1" x14ac:dyDescent="0.25">
      <c r="A6124" t="s">
        <v>241</v>
      </c>
      <c r="B6124" s="1">
        <v>45169</v>
      </c>
      <c r="C6124" t="s">
        <v>881</v>
      </c>
      <c r="D6124" t="s">
        <v>882</v>
      </c>
      <c r="E6124" s="4">
        <v>-16408.5</v>
      </c>
      <c r="F6124" t="s">
        <v>567</v>
      </c>
      <c r="G6124" t="s">
        <v>511</v>
      </c>
      <c r="H6124" t="s">
        <v>519</v>
      </c>
      <c r="I6124" t="s">
        <v>513</v>
      </c>
      <c r="J6124" t="s">
        <v>594</v>
      </c>
      <c r="L6124" t="s">
        <v>519</v>
      </c>
      <c r="M6124" t="s">
        <v>419</v>
      </c>
      <c r="N6124" t="s">
        <v>573</v>
      </c>
    </row>
    <row r="6125" spans="1:14" hidden="1" x14ac:dyDescent="0.25">
      <c r="A6125" t="s">
        <v>241</v>
      </c>
      <c r="B6125" s="1">
        <v>45169</v>
      </c>
      <c r="C6125" t="s">
        <v>883</v>
      </c>
      <c r="D6125" t="s">
        <v>884</v>
      </c>
      <c r="E6125" s="4">
        <v>-37664.42</v>
      </c>
      <c r="F6125" t="s">
        <v>567</v>
      </c>
      <c r="G6125" t="s">
        <v>511</v>
      </c>
      <c r="H6125" t="s">
        <v>519</v>
      </c>
      <c r="I6125" t="s">
        <v>513</v>
      </c>
      <c r="J6125" t="s">
        <v>594</v>
      </c>
      <c r="L6125" t="s">
        <v>519</v>
      </c>
      <c r="M6125" t="s">
        <v>419</v>
      </c>
      <c r="N6125" t="s">
        <v>573</v>
      </c>
    </row>
    <row r="6126" spans="1:14" hidden="1" x14ac:dyDescent="0.25">
      <c r="A6126" t="s">
        <v>241</v>
      </c>
      <c r="B6126" s="1">
        <v>45169</v>
      </c>
      <c r="C6126" t="s">
        <v>885</v>
      </c>
      <c r="D6126" t="s">
        <v>886</v>
      </c>
      <c r="E6126" s="4">
        <v>-9208.98</v>
      </c>
      <c r="F6126" t="s">
        <v>567</v>
      </c>
      <c r="G6126" t="s">
        <v>511</v>
      </c>
      <c r="H6126" t="s">
        <v>519</v>
      </c>
      <c r="I6126" t="s">
        <v>513</v>
      </c>
      <c r="J6126" t="s">
        <v>594</v>
      </c>
      <c r="L6126" t="s">
        <v>519</v>
      </c>
      <c r="M6126" t="s">
        <v>419</v>
      </c>
      <c r="N6126" t="s">
        <v>573</v>
      </c>
    </row>
    <row r="6127" spans="1:14" hidden="1" x14ac:dyDescent="0.25">
      <c r="A6127" t="s">
        <v>241</v>
      </c>
      <c r="B6127" s="1">
        <v>45169</v>
      </c>
      <c r="C6127" t="s">
        <v>887</v>
      </c>
      <c r="D6127" t="s">
        <v>888</v>
      </c>
      <c r="E6127" s="4">
        <v>-10000</v>
      </c>
      <c r="F6127" t="s">
        <v>567</v>
      </c>
      <c r="G6127" t="s">
        <v>511</v>
      </c>
      <c r="H6127" t="s">
        <v>516</v>
      </c>
      <c r="I6127" t="s">
        <v>512</v>
      </c>
      <c r="J6127" t="s">
        <v>572</v>
      </c>
      <c r="L6127" t="s">
        <v>516</v>
      </c>
      <c r="M6127" t="s">
        <v>417</v>
      </c>
      <c r="N6127" t="s">
        <v>573</v>
      </c>
    </row>
    <row r="6128" spans="1:14" hidden="1" x14ac:dyDescent="0.25">
      <c r="A6128" t="s">
        <v>241</v>
      </c>
      <c r="B6128" s="1">
        <v>45169</v>
      </c>
      <c r="C6128" t="s">
        <v>891</v>
      </c>
      <c r="D6128" t="s">
        <v>892</v>
      </c>
      <c r="E6128" s="4">
        <v>-5023</v>
      </c>
      <c r="F6128" t="s">
        <v>567</v>
      </c>
      <c r="G6128" t="s">
        <v>511</v>
      </c>
      <c r="H6128" t="s">
        <v>516</v>
      </c>
      <c r="I6128" t="s">
        <v>512</v>
      </c>
      <c r="J6128" t="s">
        <v>572</v>
      </c>
      <c r="L6128" t="s">
        <v>516</v>
      </c>
      <c r="M6128" t="s">
        <v>417</v>
      </c>
      <c r="N6128" t="s">
        <v>573</v>
      </c>
    </row>
    <row r="6129" spans="1:14" hidden="1" x14ac:dyDescent="0.25">
      <c r="A6129" t="s">
        <v>241</v>
      </c>
      <c r="B6129" s="1">
        <v>45169</v>
      </c>
      <c r="C6129" t="s">
        <v>893</v>
      </c>
      <c r="D6129" t="s">
        <v>894</v>
      </c>
      <c r="E6129" s="4">
        <v>-35407.530000000021</v>
      </c>
      <c r="F6129" t="s">
        <v>567</v>
      </c>
      <c r="G6129" t="s">
        <v>511</v>
      </c>
      <c r="H6129" t="s">
        <v>516</v>
      </c>
      <c r="I6129" t="s">
        <v>512</v>
      </c>
      <c r="J6129" t="s">
        <v>572</v>
      </c>
      <c r="L6129" t="s">
        <v>516</v>
      </c>
      <c r="M6129" t="s">
        <v>417</v>
      </c>
      <c r="N6129" t="s">
        <v>573</v>
      </c>
    </row>
    <row r="6130" spans="1:14" hidden="1" x14ac:dyDescent="0.25">
      <c r="A6130" t="s">
        <v>241</v>
      </c>
      <c r="B6130" s="1">
        <v>45169</v>
      </c>
      <c r="C6130" t="s">
        <v>895</v>
      </c>
      <c r="D6130" t="s">
        <v>896</v>
      </c>
      <c r="E6130" s="4">
        <v>-50940.84</v>
      </c>
      <c r="F6130" t="s">
        <v>567</v>
      </c>
      <c r="G6130" t="s">
        <v>511</v>
      </c>
      <c r="H6130" t="s">
        <v>516</v>
      </c>
      <c r="I6130" t="s">
        <v>512</v>
      </c>
      <c r="J6130" t="s">
        <v>572</v>
      </c>
      <c r="L6130" t="s">
        <v>516</v>
      </c>
      <c r="M6130" t="s">
        <v>417</v>
      </c>
      <c r="N6130" t="s">
        <v>573</v>
      </c>
    </row>
    <row r="6131" spans="1:14" hidden="1" x14ac:dyDescent="0.25">
      <c r="A6131" t="s">
        <v>241</v>
      </c>
      <c r="B6131" s="1">
        <v>45169</v>
      </c>
      <c r="C6131" t="s">
        <v>897</v>
      </c>
      <c r="D6131" t="s">
        <v>898</v>
      </c>
      <c r="E6131" s="4">
        <v>-1145372</v>
      </c>
      <c r="F6131" t="s">
        <v>567</v>
      </c>
      <c r="G6131" t="s">
        <v>511</v>
      </c>
      <c r="H6131" t="s">
        <v>331</v>
      </c>
      <c r="I6131" t="s">
        <v>332</v>
      </c>
      <c r="J6131" t="s">
        <v>899</v>
      </c>
      <c r="L6131" t="s">
        <v>331</v>
      </c>
      <c r="M6131" t="s">
        <v>332</v>
      </c>
      <c r="N6131" t="s">
        <v>573</v>
      </c>
    </row>
    <row r="6132" spans="1:14" hidden="1" x14ac:dyDescent="0.25">
      <c r="A6132" t="s">
        <v>241</v>
      </c>
      <c r="B6132" s="1">
        <v>45169</v>
      </c>
      <c r="C6132" t="s">
        <v>1195</v>
      </c>
      <c r="D6132" t="s">
        <v>1196</v>
      </c>
      <c r="E6132" s="4">
        <v>-245167.83000000002</v>
      </c>
      <c r="F6132" t="s">
        <v>567</v>
      </c>
      <c r="G6132" t="s">
        <v>511</v>
      </c>
      <c r="H6132" t="s">
        <v>331</v>
      </c>
      <c r="I6132" t="s">
        <v>332</v>
      </c>
      <c r="J6132" t="s">
        <v>899</v>
      </c>
      <c r="L6132" t="s">
        <v>331</v>
      </c>
      <c r="M6132" t="s">
        <v>332</v>
      </c>
      <c r="N6132" t="s">
        <v>573</v>
      </c>
    </row>
    <row r="6133" spans="1:14" hidden="1" x14ac:dyDescent="0.25">
      <c r="A6133" t="s">
        <v>241</v>
      </c>
      <c r="B6133" s="1">
        <v>45169</v>
      </c>
      <c r="C6133" t="s">
        <v>145</v>
      </c>
      <c r="D6133" t="s">
        <v>1199</v>
      </c>
      <c r="E6133" s="4">
        <v>-315297.5</v>
      </c>
      <c r="F6133" t="s">
        <v>567</v>
      </c>
      <c r="G6133" t="s">
        <v>511</v>
      </c>
      <c r="H6133" t="s">
        <v>338</v>
      </c>
      <c r="I6133" t="s">
        <v>136</v>
      </c>
      <c r="J6133" t="s">
        <v>655</v>
      </c>
      <c r="L6133" t="s">
        <v>338</v>
      </c>
      <c r="M6133" t="s">
        <v>136</v>
      </c>
      <c r="N6133" t="s">
        <v>573</v>
      </c>
    </row>
    <row r="6134" spans="1:14" hidden="1" x14ac:dyDescent="0.25">
      <c r="A6134" t="s">
        <v>241</v>
      </c>
      <c r="B6134" s="1">
        <v>45169</v>
      </c>
      <c r="C6134" t="s">
        <v>141</v>
      </c>
      <c r="D6134" t="s">
        <v>1318</v>
      </c>
      <c r="E6134" s="4">
        <v>-550000</v>
      </c>
      <c r="F6134" t="s">
        <v>567</v>
      </c>
      <c r="G6134" t="s">
        <v>511</v>
      </c>
      <c r="H6134" t="s">
        <v>338</v>
      </c>
      <c r="I6134" t="s">
        <v>136</v>
      </c>
      <c r="J6134" t="s">
        <v>655</v>
      </c>
      <c r="L6134" t="s">
        <v>338</v>
      </c>
      <c r="M6134" t="s">
        <v>136</v>
      </c>
      <c r="N6134" t="s">
        <v>573</v>
      </c>
    </row>
    <row r="6135" spans="1:14" hidden="1" x14ac:dyDescent="0.25">
      <c r="A6135" t="s">
        <v>241</v>
      </c>
      <c r="B6135" s="1">
        <v>45169</v>
      </c>
      <c r="C6135" t="s">
        <v>902</v>
      </c>
      <c r="D6135" t="s">
        <v>903</v>
      </c>
      <c r="E6135" s="4">
        <v>-161159.49000000002</v>
      </c>
      <c r="F6135" t="s">
        <v>567</v>
      </c>
      <c r="G6135" t="s">
        <v>511</v>
      </c>
      <c r="H6135" t="s">
        <v>328</v>
      </c>
      <c r="I6135" t="s">
        <v>329</v>
      </c>
      <c r="J6135" t="s">
        <v>904</v>
      </c>
      <c r="L6135" t="s">
        <v>328</v>
      </c>
      <c r="M6135" t="s">
        <v>329</v>
      </c>
      <c r="N6135" t="s">
        <v>573</v>
      </c>
    </row>
    <row r="6136" spans="1:14" hidden="1" x14ac:dyDescent="0.25">
      <c r="A6136" t="s">
        <v>241</v>
      </c>
      <c r="B6136" s="1">
        <v>45169</v>
      </c>
      <c r="C6136" t="s">
        <v>905</v>
      </c>
      <c r="D6136" t="s">
        <v>906</v>
      </c>
      <c r="E6136" s="4">
        <v>-370485.91000000003</v>
      </c>
      <c r="F6136" t="s">
        <v>567</v>
      </c>
      <c r="G6136" t="s">
        <v>511</v>
      </c>
      <c r="H6136" t="s">
        <v>328</v>
      </c>
      <c r="I6136" t="s">
        <v>329</v>
      </c>
      <c r="J6136" t="s">
        <v>904</v>
      </c>
      <c r="L6136" t="s">
        <v>328</v>
      </c>
      <c r="M6136" t="s">
        <v>329</v>
      </c>
      <c r="N6136" t="s">
        <v>573</v>
      </c>
    </row>
    <row r="6137" spans="1:14" hidden="1" x14ac:dyDescent="0.25">
      <c r="A6137" t="s">
        <v>241</v>
      </c>
      <c r="B6137" s="1">
        <v>45169</v>
      </c>
      <c r="C6137" t="s">
        <v>907</v>
      </c>
      <c r="D6137" t="s">
        <v>908</v>
      </c>
      <c r="E6137" s="4">
        <v>-49449.65</v>
      </c>
      <c r="F6137" t="s">
        <v>567</v>
      </c>
      <c r="G6137" t="s">
        <v>511</v>
      </c>
      <c r="H6137" t="s">
        <v>328</v>
      </c>
      <c r="I6137" t="s">
        <v>329</v>
      </c>
      <c r="J6137" t="s">
        <v>904</v>
      </c>
      <c r="L6137" t="s">
        <v>328</v>
      </c>
      <c r="M6137" t="s">
        <v>329</v>
      </c>
      <c r="N6137" t="s">
        <v>573</v>
      </c>
    </row>
    <row r="6138" spans="1:14" hidden="1" x14ac:dyDescent="0.25">
      <c r="A6138" t="s">
        <v>241</v>
      </c>
      <c r="B6138" s="1">
        <v>45169</v>
      </c>
      <c r="C6138" t="s">
        <v>909</v>
      </c>
      <c r="D6138" t="s">
        <v>910</v>
      </c>
      <c r="E6138" s="4">
        <v>-7385.3399999999947</v>
      </c>
      <c r="F6138" t="s">
        <v>567</v>
      </c>
      <c r="G6138" t="s">
        <v>511</v>
      </c>
      <c r="H6138" t="s">
        <v>328</v>
      </c>
      <c r="I6138" t="s">
        <v>329</v>
      </c>
      <c r="J6138" t="s">
        <v>904</v>
      </c>
      <c r="L6138" t="s">
        <v>328</v>
      </c>
      <c r="M6138" t="s">
        <v>329</v>
      </c>
      <c r="N6138" t="s">
        <v>573</v>
      </c>
    </row>
    <row r="6139" spans="1:14" hidden="1" x14ac:dyDescent="0.25">
      <c r="A6139" t="s">
        <v>241</v>
      </c>
      <c r="B6139" s="1">
        <v>45169</v>
      </c>
      <c r="C6139" t="s">
        <v>913</v>
      </c>
      <c r="D6139" t="s">
        <v>914</v>
      </c>
      <c r="E6139" s="4">
        <v>-195502.61</v>
      </c>
      <c r="F6139" t="s">
        <v>567</v>
      </c>
      <c r="G6139" t="s">
        <v>511</v>
      </c>
      <c r="H6139" t="s">
        <v>340</v>
      </c>
      <c r="I6139" t="s">
        <v>341</v>
      </c>
      <c r="J6139" t="s">
        <v>667</v>
      </c>
      <c r="L6139" t="s">
        <v>340</v>
      </c>
      <c r="M6139" t="s">
        <v>341</v>
      </c>
      <c r="N6139" t="s">
        <v>573</v>
      </c>
    </row>
    <row r="6140" spans="1:14" hidden="1" x14ac:dyDescent="0.25">
      <c r="A6140" t="s">
        <v>241</v>
      </c>
      <c r="B6140" s="1">
        <v>45169</v>
      </c>
      <c r="C6140" t="s">
        <v>921</v>
      </c>
      <c r="D6140" t="s">
        <v>922</v>
      </c>
      <c r="E6140" s="4">
        <v>-16031.240000000027</v>
      </c>
      <c r="F6140" t="s">
        <v>567</v>
      </c>
      <c r="G6140" t="s">
        <v>511</v>
      </c>
      <c r="H6140" t="s">
        <v>333</v>
      </c>
      <c r="I6140" t="s">
        <v>335</v>
      </c>
      <c r="J6140" t="s">
        <v>923</v>
      </c>
      <c r="L6140" t="s">
        <v>333</v>
      </c>
      <c r="M6140" t="s">
        <v>335</v>
      </c>
      <c r="N6140" t="s">
        <v>573</v>
      </c>
    </row>
    <row r="6141" spans="1:14" hidden="1" x14ac:dyDescent="0.25">
      <c r="A6141" t="s">
        <v>241</v>
      </c>
      <c r="B6141" s="1">
        <v>45169</v>
      </c>
      <c r="C6141" t="s">
        <v>110</v>
      </c>
      <c r="D6141" t="s">
        <v>926</v>
      </c>
      <c r="E6141" s="4">
        <v>-180101.19999999998</v>
      </c>
      <c r="F6141" t="s">
        <v>567</v>
      </c>
      <c r="G6141" t="s">
        <v>511</v>
      </c>
      <c r="H6141" t="s">
        <v>333</v>
      </c>
      <c r="I6141" t="s">
        <v>335</v>
      </c>
      <c r="J6141" t="s">
        <v>923</v>
      </c>
      <c r="L6141" t="s">
        <v>333</v>
      </c>
      <c r="M6141" t="s">
        <v>335</v>
      </c>
      <c r="N6141" t="s">
        <v>573</v>
      </c>
    </row>
    <row r="6142" spans="1:14" hidden="1" x14ac:dyDescent="0.25">
      <c r="A6142" t="s">
        <v>241</v>
      </c>
      <c r="B6142" s="1">
        <v>45169</v>
      </c>
      <c r="C6142" t="s">
        <v>112</v>
      </c>
      <c r="D6142" t="s">
        <v>937</v>
      </c>
      <c r="E6142" s="4">
        <v>-519233.7100000002</v>
      </c>
      <c r="F6142" t="s">
        <v>567</v>
      </c>
      <c r="G6142" t="s">
        <v>511</v>
      </c>
      <c r="H6142" t="s">
        <v>333</v>
      </c>
      <c r="I6142" t="s">
        <v>335</v>
      </c>
      <c r="J6142" t="s">
        <v>923</v>
      </c>
      <c r="L6142" t="s">
        <v>333</v>
      </c>
      <c r="M6142" t="s">
        <v>335</v>
      </c>
      <c r="N6142" t="s">
        <v>573</v>
      </c>
    </row>
    <row r="6143" spans="1:14" hidden="1" x14ac:dyDescent="0.25">
      <c r="A6143" t="s">
        <v>241</v>
      </c>
      <c r="B6143" s="1">
        <v>45169</v>
      </c>
      <c r="C6143" t="s">
        <v>115</v>
      </c>
      <c r="D6143" t="s">
        <v>944</v>
      </c>
      <c r="E6143" s="4">
        <v>-186991.6</v>
      </c>
      <c r="F6143" t="s">
        <v>567</v>
      </c>
      <c r="G6143" t="s">
        <v>511</v>
      </c>
      <c r="H6143" t="s">
        <v>333</v>
      </c>
      <c r="I6143" t="s">
        <v>335</v>
      </c>
      <c r="J6143" t="s">
        <v>923</v>
      </c>
      <c r="L6143" t="s">
        <v>333</v>
      </c>
      <c r="M6143" t="s">
        <v>335</v>
      </c>
      <c r="N6143" t="s">
        <v>573</v>
      </c>
    </row>
    <row r="6144" spans="1:14" hidden="1" x14ac:dyDescent="0.25">
      <c r="A6144" t="s">
        <v>241</v>
      </c>
      <c r="B6144" s="1">
        <v>45169</v>
      </c>
      <c r="C6144" t="s">
        <v>117</v>
      </c>
      <c r="D6144" t="s">
        <v>947</v>
      </c>
      <c r="E6144" s="4">
        <v>-66102.59</v>
      </c>
      <c r="F6144" t="s">
        <v>567</v>
      </c>
      <c r="G6144" t="s">
        <v>511</v>
      </c>
      <c r="H6144" t="s">
        <v>333</v>
      </c>
      <c r="I6144" t="s">
        <v>335</v>
      </c>
      <c r="J6144" t="s">
        <v>923</v>
      </c>
      <c r="L6144" t="s">
        <v>333</v>
      </c>
      <c r="M6144" t="s">
        <v>335</v>
      </c>
      <c r="N6144" t="s">
        <v>573</v>
      </c>
    </row>
    <row r="6145" spans="1:14" hidden="1" x14ac:dyDescent="0.25">
      <c r="A6145" t="s">
        <v>241</v>
      </c>
      <c r="B6145" s="1">
        <v>45169</v>
      </c>
      <c r="C6145" t="s">
        <v>119</v>
      </c>
      <c r="D6145" t="s">
        <v>1202</v>
      </c>
      <c r="E6145" s="4">
        <v>-110275.99</v>
      </c>
      <c r="F6145" t="s">
        <v>567</v>
      </c>
      <c r="G6145" t="s">
        <v>511</v>
      </c>
      <c r="H6145" t="s">
        <v>333</v>
      </c>
      <c r="I6145" t="s">
        <v>335</v>
      </c>
      <c r="J6145" t="s">
        <v>923</v>
      </c>
      <c r="L6145" t="s">
        <v>333</v>
      </c>
      <c r="M6145" t="s">
        <v>335</v>
      </c>
      <c r="N6145" t="s">
        <v>573</v>
      </c>
    </row>
    <row r="6146" spans="1:14" hidden="1" x14ac:dyDescent="0.25">
      <c r="A6146" t="s">
        <v>241</v>
      </c>
      <c r="B6146" s="1">
        <v>45169</v>
      </c>
      <c r="C6146" t="s">
        <v>121</v>
      </c>
      <c r="D6146" t="s">
        <v>1203</v>
      </c>
      <c r="E6146" s="4">
        <v>-1962377.44</v>
      </c>
      <c r="F6146" t="s">
        <v>567</v>
      </c>
      <c r="G6146" t="s">
        <v>511</v>
      </c>
      <c r="H6146" t="s">
        <v>333</v>
      </c>
      <c r="I6146" t="s">
        <v>335</v>
      </c>
      <c r="J6146" t="s">
        <v>923</v>
      </c>
      <c r="L6146" t="s">
        <v>333</v>
      </c>
      <c r="M6146" t="s">
        <v>335</v>
      </c>
      <c r="N6146" t="s">
        <v>573</v>
      </c>
    </row>
    <row r="6147" spans="1:14" hidden="1" x14ac:dyDescent="0.25">
      <c r="A6147" t="s">
        <v>241</v>
      </c>
      <c r="B6147" s="1">
        <v>45169</v>
      </c>
      <c r="C6147" t="s">
        <v>106</v>
      </c>
      <c r="D6147" t="s">
        <v>107</v>
      </c>
      <c r="E6147" s="4">
        <v>-245942.46</v>
      </c>
      <c r="F6147" t="s">
        <v>567</v>
      </c>
      <c r="G6147" t="s">
        <v>511</v>
      </c>
      <c r="H6147" t="s">
        <v>327</v>
      </c>
      <c r="I6147" t="s">
        <v>326</v>
      </c>
      <c r="J6147" t="s">
        <v>787</v>
      </c>
      <c r="L6147" t="s">
        <v>1319</v>
      </c>
      <c r="M6147" t="s">
        <v>323</v>
      </c>
      <c r="N6147" t="s">
        <v>573</v>
      </c>
    </row>
    <row r="6148" spans="1:14" hidden="1" x14ac:dyDescent="0.25">
      <c r="A6148" t="s">
        <v>241</v>
      </c>
      <c r="B6148" s="1">
        <v>45169</v>
      </c>
      <c r="C6148" t="s">
        <v>965</v>
      </c>
      <c r="D6148" t="s">
        <v>966</v>
      </c>
      <c r="E6148" s="4">
        <v>-8333.1800000001494</v>
      </c>
      <c r="F6148" t="s">
        <v>567</v>
      </c>
      <c r="G6148" t="s">
        <v>511</v>
      </c>
      <c r="H6148" t="s">
        <v>333</v>
      </c>
      <c r="I6148" t="s">
        <v>335</v>
      </c>
      <c r="J6148" t="s">
        <v>923</v>
      </c>
      <c r="L6148" t="s">
        <v>333</v>
      </c>
      <c r="M6148" t="s">
        <v>335</v>
      </c>
      <c r="N6148" t="s">
        <v>573</v>
      </c>
    </row>
    <row r="6149" spans="1:14" hidden="1" x14ac:dyDescent="0.25">
      <c r="A6149" t="s">
        <v>241</v>
      </c>
      <c r="B6149" s="1">
        <v>45169</v>
      </c>
      <c r="C6149" t="s">
        <v>123</v>
      </c>
      <c r="D6149" t="s">
        <v>1204</v>
      </c>
      <c r="E6149" s="4">
        <v>-79109.919999999998</v>
      </c>
      <c r="F6149" t="s">
        <v>567</v>
      </c>
      <c r="G6149" t="s">
        <v>511</v>
      </c>
      <c r="H6149" t="s">
        <v>333</v>
      </c>
      <c r="I6149" t="s">
        <v>335</v>
      </c>
      <c r="J6149" t="s">
        <v>923</v>
      </c>
      <c r="L6149" t="s">
        <v>333</v>
      </c>
      <c r="M6149" t="s">
        <v>449</v>
      </c>
      <c r="N6149" t="s">
        <v>573</v>
      </c>
    </row>
    <row r="6150" spans="1:14" hidden="1" x14ac:dyDescent="0.25">
      <c r="A6150" t="s">
        <v>241</v>
      </c>
      <c r="B6150" s="1">
        <v>45169</v>
      </c>
      <c r="C6150" t="s">
        <v>975</v>
      </c>
      <c r="D6150" t="s">
        <v>976</v>
      </c>
      <c r="E6150" s="4">
        <v>-476697.71000000031</v>
      </c>
      <c r="F6150" t="s">
        <v>567</v>
      </c>
      <c r="G6150" t="s">
        <v>511</v>
      </c>
      <c r="H6150" t="s">
        <v>342</v>
      </c>
      <c r="I6150" t="s">
        <v>343</v>
      </c>
      <c r="J6150" t="s">
        <v>725</v>
      </c>
      <c r="L6150" t="s">
        <v>342</v>
      </c>
      <c r="M6150" t="s">
        <v>343</v>
      </c>
      <c r="N6150" t="s">
        <v>573</v>
      </c>
    </row>
    <row r="6151" spans="1:14" hidden="1" x14ac:dyDescent="0.25">
      <c r="A6151" t="s">
        <v>241</v>
      </c>
      <c r="B6151" s="1">
        <v>45169</v>
      </c>
      <c r="C6151" t="s">
        <v>979</v>
      </c>
      <c r="D6151" t="s">
        <v>980</v>
      </c>
      <c r="E6151" s="4">
        <v>-7903.7300000000105</v>
      </c>
      <c r="F6151" t="s">
        <v>567</v>
      </c>
      <c r="G6151" t="s">
        <v>511</v>
      </c>
      <c r="H6151" t="s">
        <v>342</v>
      </c>
      <c r="I6151" t="s">
        <v>343</v>
      </c>
      <c r="J6151" t="s">
        <v>725</v>
      </c>
      <c r="L6151" t="s">
        <v>342</v>
      </c>
      <c r="M6151" t="s">
        <v>343</v>
      </c>
      <c r="N6151" t="s">
        <v>573</v>
      </c>
    </row>
    <row r="6152" spans="1:14" hidden="1" x14ac:dyDescent="0.25">
      <c r="A6152" t="s">
        <v>241</v>
      </c>
      <c r="B6152" s="1">
        <v>45169</v>
      </c>
      <c r="C6152" t="s">
        <v>983</v>
      </c>
      <c r="D6152" t="s">
        <v>984</v>
      </c>
      <c r="E6152" s="4">
        <v>-10031.099999999999</v>
      </c>
      <c r="F6152" t="s">
        <v>567</v>
      </c>
      <c r="G6152" t="s">
        <v>511</v>
      </c>
      <c r="H6152" t="s">
        <v>342</v>
      </c>
      <c r="I6152" t="s">
        <v>343</v>
      </c>
      <c r="J6152" t="s">
        <v>725</v>
      </c>
      <c r="L6152" t="s">
        <v>342</v>
      </c>
      <c r="M6152" t="s">
        <v>343</v>
      </c>
      <c r="N6152" t="s">
        <v>573</v>
      </c>
    </row>
    <row r="6153" spans="1:14" hidden="1" x14ac:dyDescent="0.25">
      <c r="A6153" t="s">
        <v>241</v>
      </c>
      <c r="B6153" s="1">
        <v>45169</v>
      </c>
      <c r="C6153" t="s">
        <v>987</v>
      </c>
      <c r="D6153" t="s">
        <v>988</v>
      </c>
      <c r="E6153" s="4">
        <v>-37240.249999999942</v>
      </c>
      <c r="F6153" t="s">
        <v>567</v>
      </c>
      <c r="G6153" t="s">
        <v>511</v>
      </c>
      <c r="H6153" t="s">
        <v>342</v>
      </c>
      <c r="I6153" t="s">
        <v>343</v>
      </c>
      <c r="J6153" t="s">
        <v>725</v>
      </c>
      <c r="L6153" t="s">
        <v>342</v>
      </c>
      <c r="M6153" t="s">
        <v>343</v>
      </c>
      <c r="N6153" t="s">
        <v>573</v>
      </c>
    </row>
    <row r="6154" spans="1:14" hidden="1" x14ac:dyDescent="0.25">
      <c r="A6154" t="s">
        <v>241</v>
      </c>
      <c r="B6154" s="1">
        <v>45169</v>
      </c>
      <c r="C6154" t="s">
        <v>995</v>
      </c>
      <c r="D6154" t="s">
        <v>996</v>
      </c>
      <c r="E6154" s="4">
        <v>-227216.05</v>
      </c>
      <c r="F6154" t="s">
        <v>567</v>
      </c>
      <c r="G6154" t="s">
        <v>511</v>
      </c>
      <c r="H6154" t="s">
        <v>352</v>
      </c>
      <c r="I6154" t="s">
        <v>353</v>
      </c>
      <c r="J6154" t="s">
        <v>746</v>
      </c>
      <c r="L6154" t="s">
        <v>352</v>
      </c>
      <c r="M6154" t="s">
        <v>349</v>
      </c>
      <c r="N6154" t="s">
        <v>573</v>
      </c>
    </row>
    <row r="6155" spans="1:14" hidden="1" x14ac:dyDescent="0.25">
      <c r="A6155" t="s">
        <v>241</v>
      </c>
      <c r="B6155" s="1">
        <v>45169</v>
      </c>
      <c r="C6155" t="s">
        <v>1003</v>
      </c>
      <c r="D6155" t="s">
        <v>1004</v>
      </c>
      <c r="E6155" s="4">
        <v>-137871.7600000001</v>
      </c>
      <c r="F6155" t="s">
        <v>567</v>
      </c>
      <c r="G6155" t="s">
        <v>511</v>
      </c>
      <c r="H6155" t="s">
        <v>348</v>
      </c>
      <c r="I6155" t="s">
        <v>349</v>
      </c>
      <c r="J6155" t="s">
        <v>746</v>
      </c>
      <c r="L6155" t="s">
        <v>348</v>
      </c>
      <c r="M6155" t="s">
        <v>349</v>
      </c>
      <c r="N6155" t="s">
        <v>573</v>
      </c>
    </row>
    <row r="6156" spans="1:14" hidden="1" x14ac:dyDescent="0.25">
      <c r="A6156" t="s">
        <v>241</v>
      </c>
      <c r="B6156" s="1">
        <v>45169</v>
      </c>
      <c r="C6156" t="s">
        <v>1291</v>
      </c>
      <c r="D6156" t="s">
        <v>1292</v>
      </c>
      <c r="E6156" s="4">
        <v>-124790.19999999998</v>
      </c>
      <c r="F6156" t="s">
        <v>567</v>
      </c>
      <c r="G6156" t="s">
        <v>511</v>
      </c>
      <c r="H6156" t="s">
        <v>348</v>
      </c>
      <c r="I6156" t="s">
        <v>349</v>
      </c>
      <c r="J6156" t="s">
        <v>746</v>
      </c>
      <c r="L6156" t="s">
        <v>348</v>
      </c>
      <c r="M6156" t="s">
        <v>349</v>
      </c>
      <c r="N6156" t="s">
        <v>573</v>
      </c>
    </row>
    <row r="6157" spans="1:14" hidden="1" x14ac:dyDescent="0.25">
      <c r="A6157" t="s">
        <v>241</v>
      </c>
      <c r="B6157" s="1">
        <v>45169</v>
      </c>
      <c r="C6157" t="s">
        <v>1256</v>
      </c>
      <c r="D6157" t="s">
        <v>1257</v>
      </c>
      <c r="E6157" s="4">
        <v>-450</v>
      </c>
      <c r="F6157" t="s">
        <v>567</v>
      </c>
      <c r="G6157" t="s">
        <v>511</v>
      </c>
      <c r="H6157" t="s">
        <v>348</v>
      </c>
      <c r="I6157" t="s">
        <v>349</v>
      </c>
      <c r="J6157" t="s">
        <v>746</v>
      </c>
      <c r="L6157" t="s">
        <v>348</v>
      </c>
      <c r="M6157" t="s">
        <v>349</v>
      </c>
      <c r="N6157" t="s">
        <v>573</v>
      </c>
    </row>
    <row r="6158" spans="1:14" hidden="1" x14ac:dyDescent="0.25">
      <c r="A6158" t="s">
        <v>241</v>
      </c>
      <c r="B6158" s="1">
        <v>45169</v>
      </c>
      <c r="C6158" t="s">
        <v>1011</v>
      </c>
      <c r="D6158" t="s">
        <v>1012</v>
      </c>
      <c r="E6158" s="4">
        <v>-4999.9999999999964</v>
      </c>
      <c r="F6158" t="s">
        <v>567</v>
      </c>
      <c r="G6158" t="s">
        <v>511</v>
      </c>
      <c r="H6158" t="s">
        <v>348</v>
      </c>
      <c r="I6158" t="s">
        <v>349</v>
      </c>
      <c r="J6158" t="s">
        <v>746</v>
      </c>
      <c r="L6158" t="s">
        <v>348</v>
      </c>
      <c r="M6158" t="s">
        <v>349</v>
      </c>
      <c r="N6158" t="s">
        <v>573</v>
      </c>
    </row>
    <row r="6159" spans="1:14" hidden="1" x14ac:dyDescent="0.25">
      <c r="A6159" t="s">
        <v>241</v>
      </c>
      <c r="B6159" s="1">
        <v>45169</v>
      </c>
      <c r="C6159" t="s">
        <v>1015</v>
      </c>
      <c r="D6159" t="s">
        <v>1016</v>
      </c>
      <c r="E6159" s="4">
        <v>-865.86000000000149</v>
      </c>
      <c r="F6159" t="s">
        <v>567</v>
      </c>
      <c r="G6159" t="s">
        <v>511</v>
      </c>
      <c r="H6159" t="s">
        <v>348</v>
      </c>
      <c r="I6159" t="s">
        <v>349</v>
      </c>
      <c r="J6159" t="s">
        <v>746</v>
      </c>
      <c r="L6159" t="s">
        <v>348</v>
      </c>
      <c r="M6159" t="s">
        <v>349</v>
      </c>
      <c r="N6159" t="s">
        <v>573</v>
      </c>
    </row>
    <row r="6160" spans="1:14" hidden="1" x14ac:dyDescent="0.25">
      <c r="A6160" t="s">
        <v>241</v>
      </c>
      <c r="B6160" s="1">
        <v>45169</v>
      </c>
      <c r="C6160" t="s">
        <v>1019</v>
      </c>
      <c r="D6160" t="s">
        <v>1020</v>
      </c>
      <c r="E6160" s="4">
        <v>-1337.2000000000303</v>
      </c>
      <c r="F6160" t="s">
        <v>567</v>
      </c>
      <c r="G6160" t="s">
        <v>511</v>
      </c>
      <c r="H6160" t="s">
        <v>348</v>
      </c>
      <c r="I6160" t="s">
        <v>349</v>
      </c>
      <c r="J6160" t="s">
        <v>746</v>
      </c>
      <c r="L6160" t="s">
        <v>348</v>
      </c>
      <c r="M6160" t="s">
        <v>349</v>
      </c>
      <c r="N6160" t="s">
        <v>573</v>
      </c>
    </row>
    <row r="6161" spans="1:14" hidden="1" x14ac:dyDescent="0.25">
      <c r="A6161" t="s">
        <v>241</v>
      </c>
      <c r="B6161" s="1">
        <v>45169</v>
      </c>
      <c r="C6161" t="s">
        <v>1023</v>
      </c>
      <c r="D6161" t="s">
        <v>1024</v>
      </c>
      <c r="E6161" s="4">
        <v>-6795.02</v>
      </c>
      <c r="F6161" t="s">
        <v>567</v>
      </c>
      <c r="G6161" t="s">
        <v>511</v>
      </c>
      <c r="H6161" t="s">
        <v>348</v>
      </c>
      <c r="I6161" t="s">
        <v>349</v>
      </c>
      <c r="J6161" t="s">
        <v>746</v>
      </c>
      <c r="L6161" t="s">
        <v>348</v>
      </c>
      <c r="M6161" t="s">
        <v>349</v>
      </c>
      <c r="N6161" t="s">
        <v>573</v>
      </c>
    </row>
    <row r="6162" spans="1:14" hidden="1" x14ac:dyDescent="0.25">
      <c r="A6162" t="s">
        <v>241</v>
      </c>
      <c r="B6162" s="1">
        <v>45169</v>
      </c>
      <c r="C6162" t="s">
        <v>1207</v>
      </c>
      <c r="D6162" t="s">
        <v>1208</v>
      </c>
      <c r="E6162" s="4">
        <v>-48.140000000014552</v>
      </c>
      <c r="F6162" t="s">
        <v>567</v>
      </c>
      <c r="G6162" t="s">
        <v>511</v>
      </c>
      <c r="H6162" t="s">
        <v>348</v>
      </c>
      <c r="I6162" t="s">
        <v>349</v>
      </c>
      <c r="J6162" t="s">
        <v>746</v>
      </c>
      <c r="L6162" t="s">
        <v>348</v>
      </c>
      <c r="M6162" t="s">
        <v>349</v>
      </c>
      <c r="N6162" t="s">
        <v>573</v>
      </c>
    </row>
    <row r="6163" spans="1:14" hidden="1" x14ac:dyDescent="0.25">
      <c r="A6163" t="s">
        <v>241</v>
      </c>
      <c r="B6163" s="1">
        <v>45169</v>
      </c>
      <c r="C6163" t="s">
        <v>1320</v>
      </c>
      <c r="D6163" t="s">
        <v>1321</v>
      </c>
      <c r="E6163" s="4">
        <v>-503</v>
      </c>
      <c r="F6163" t="s">
        <v>567</v>
      </c>
      <c r="G6163" t="s">
        <v>511</v>
      </c>
      <c r="H6163" t="s">
        <v>348</v>
      </c>
      <c r="I6163" t="s">
        <v>349</v>
      </c>
      <c r="J6163" t="s">
        <v>746</v>
      </c>
      <c r="L6163" t="s">
        <v>348</v>
      </c>
      <c r="M6163" t="s">
        <v>349</v>
      </c>
      <c r="N6163" t="s">
        <v>573</v>
      </c>
    </row>
    <row r="6164" spans="1:14" hidden="1" x14ac:dyDescent="0.25">
      <c r="A6164" t="s">
        <v>241</v>
      </c>
      <c r="B6164" s="1">
        <v>45169</v>
      </c>
      <c r="C6164" t="s">
        <v>1033</v>
      </c>
      <c r="D6164" t="s">
        <v>1034</v>
      </c>
      <c r="E6164" s="4">
        <v>-208.19999999999982</v>
      </c>
      <c r="F6164" t="s">
        <v>567</v>
      </c>
      <c r="G6164" t="s">
        <v>511</v>
      </c>
      <c r="H6164" t="s">
        <v>348</v>
      </c>
      <c r="I6164" t="s">
        <v>349</v>
      </c>
      <c r="J6164" t="s">
        <v>667</v>
      </c>
      <c r="L6164" t="s">
        <v>340</v>
      </c>
      <c r="M6164" t="s">
        <v>349</v>
      </c>
      <c r="N6164" t="s">
        <v>573</v>
      </c>
    </row>
    <row r="6165" spans="1:14" hidden="1" x14ac:dyDescent="0.25">
      <c r="A6165" t="s">
        <v>241</v>
      </c>
      <c r="B6165" s="1">
        <v>45169</v>
      </c>
      <c r="C6165" t="s">
        <v>1209</v>
      </c>
      <c r="D6165" t="s">
        <v>1210</v>
      </c>
      <c r="E6165" s="4">
        <v>-3943.5699999999943</v>
      </c>
      <c r="F6165" t="s">
        <v>567</v>
      </c>
      <c r="G6165" t="s">
        <v>511</v>
      </c>
      <c r="H6165" t="s">
        <v>348</v>
      </c>
      <c r="I6165" t="s">
        <v>349</v>
      </c>
      <c r="J6165" t="s">
        <v>746</v>
      </c>
      <c r="L6165" t="s">
        <v>348</v>
      </c>
      <c r="M6165" t="s">
        <v>349</v>
      </c>
      <c r="N6165" t="s">
        <v>573</v>
      </c>
    </row>
    <row r="6166" spans="1:14" hidden="1" x14ac:dyDescent="0.25">
      <c r="A6166" t="s">
        <v>241</v>
      </c>
      <c r="B6166" s="1">
        <v>45169</v>
      </c>
      <c r="C6166" t="s">
        <v>1230</v>
      </c>
      <c r="D6166" t="s">
        <v>1231</v>
      </c>
      <c r="E6166" s="4">
        <v>-5930.1699999996927</v>
      </c>
      <c r="F6166" t="s">
        <v>567</v>
      </c>
      <c r="G6166" t="s">
        <v>511</v>
      </c>
      <c r="H6166" t="s">
        <v>355</v>
      </c>
      <c r="I6166" t="s">
        <v>356</v>
      </c>
      <c r="J6166" t="s">
        <v>689</v>
      </c>
      <c r="L6166" t="s">
        <v>716</v>
      </c>
      <c r="M6166" t="s">
        <v>356</v>
      </c>
      <c r="N6166" t="s">
        <v>573</v>
      </c>
    </row>
    <row r="6167" spans="1:14" hidden="1" x14ac:dyDescent="0.25">
      <c r="A6167" t="s">
        <v>241</v>
      </c>
      <c r="B6167" s="1">
        <v>45169</v>
      </c>
      <c r="C6167" t="s">
        <v>1050</v>
      </c>
      <c r="D6167" t="s">
        <v>1051</v>
      </c>
      <c r="E6167" s="4">
        <v>-57652.369999999981</v>
      </c>
      <c r="F6167" t="s">
        <v>567</v>
      </c>
      <c r="G6167" t="s">
        <v>511</v>
      </c>
      <c r="H6167" t="s">
        <v>355</v>
      </c>
      <c r="I6167" t="s">
        <v>356</v>
      </c>
      <c r="J6167" t="s">
        <v>689</v>
      </c>
      <c r="L6167" t="s">
        <v>348</v>
      </c>
      <c r="M6167" t="s">
        <v>356</v>
      </c>
      <c r="N6167" t="s">
        <v>573</v>
      </c>
    </row>
    <row r="6168" spans="1:14" hidden="1" x14ac:dyDescent="0.25">
      <c r="A6168" t="s">
        <v>241</v>
      </c>
      <c r="B6168" s="1">
        <v>45169</v>
      </c>
      <c r="C6168" t="s">
        <v>1054</v>
      </c>
      <c r="D6168" t="s">
        <v>1055</v>
      </c>
      <c r="E6168" s="4">
        <v>-3758.6200000000017</v>
      </c>
      <c r="F6168" t="s">
        <v>567</v>
      </c>
      <c r="G6168" t="s">
        <v>511</v>
      </c>
      <c r="H6168" t="s">
        <v>355</v>
      </c>
      <c r="I6168" t="s">
        <v>356</v>
      </c>
      <c r="J6168" t="s">
        <v>689</v>
      </c>
      <c r="L6168" t="s">
        <v>355</v>
      </c>
      <c r="M6168" t="s">
        <v>356</v>
      </c>
      <c r="N6168" t="s">
        <v>573</v>
      </c>
    </row>
    <row r="6169" spans="1:14" hidden="1" x14ac:dyDescent="0.25">
      <c r="A6169" t="s">
        <v>241</v>
      </c>
      <c r="B6169" s="1">
        <v>45169</v>
      </c>
      <c r="C6169" t="s">
        <v>1211</v>
      </c>
      <c r="D6169" t="s">
        <v>1212</v>
      </c>
      <c r="E6169" s="4">
        <v>-267.07</v>
      </c>
      <c r="F6169" t="s">
        <v>567</v>
      </c>
      <c r="G6169" t="s">
        <v>511</v>
      </c>
      <c r="H6169" t="s">
        <v>355</v>
      </c>
      <c r="I6169" t="s">
        <v>356</v>
      </c>
      <c r="J6169" t="s">
        <v>746</v>
      </c>
      <c r="L6169" t="s">
        <v>348</v>
      </c>
      <c r="M6169" t="s">
        <v>356</v>
      </c>
      <c r="N6169" t="s">
        <v>573</v>
      </c>
    </row>
    <row r="6170" spans="1:14" hidden="1" x14ac:dyDescent="0.25">
      <c r="A6170" t="s">
        <v>241</v>
      </c>
      <c r="B6170" s="1">
        <v>45169</v>
      </c>
      <c r="C6170" t="s">
        <v>1060</v>
      </c>
      <c r="D6170" t="s">
        <v>1061</v>
      </c>
      <c r="E6170" s="4">
        <v>-2869.6899999999678</v>
      </c>
      <c r="F6170" t="s">
        <v>567</v>
      </c>
      <c r="G6170" t="s">
        <v>511</v>
      </c>
      <c r="H6170" t="s">
        <v>355</v>
      </c>
      <c r="I6170" t="s">
        <v>356</v>
      </c>
      <c r="J6170" t="s">
        <v>689</v>
      </c>
      <c r="L6170" t="s">
        <v>355</v>
      </c>
      <c r="M6170" t="s">
        <v>356</v>
      </c>
      <c r="N6170" t="s">
        <v>573</v>
      </c>
    </row>
    <row r="6171" spans="1:14" hidden="1" x14ac:dyDescent="0.25">
      <c r="A6171" t="s">
        <v>241</v>
      </c>
      <c r="B6171" s="1">
        <v>45169</v>
      </c>
      <c r="C6171" t="s">
        <v>1064</v>
      </c>
      <c r="D6171" t="s">
        <v>1065</v>
      </c>
      <c r="E6171" s="4">
        <v>-2.2799999999999727</v>
      </c>
      <c r="F6171" t="s">
        <v>567</v>
      </c>
      <c r="G6171" t="s">
        <v>511</v>
      </c>
      <c r="H6171" t="s">
        <v>355</v>
      </c>
      <c r="I6171" t="s">
        <v>356</v>
      </c>
      <c r="J6171" t="s">
        <v>746</v>
      </c>
      <c r="L6171" t="s">
        <v>348</v>
      </c>
      <c r="M6171" t="s">
        <v>356</v>
      </c>
      <c r="N6171" t="s">
        <v>573</v>
      </c>
    </row>
    <row r="6172" spans="1:14" hidden="1" x14ac:dyDescent="0.25">
      <c r="A6172" t="s">
        <v>241</v>
      </c>
      <c r="B6172" s="1">
        <v>45169</v>
      </c>
      <c r="C6172" t="s">
        <v>1072</v>
      </c>
      <c r="D6172" t="s">
        <v>1073</v>
      </c>
      <c r="E6172" s="4">
        <v>-38329.600000000013</v>
      </c>
      <c r="F6172" t="s">
        <v>567</v>
      </c>
      <c r="G6172" t="s">
        <v>511</v>
      </c>
      <c r="H6172" t="s">
        <v>348</v>
      </c>
      <c r="I6172" t="s">
        <v>349</v>
      </c>
      <c r="J6172" t="s">
        <v>746</v>
      </c>
      <c r="L6172" t="s">
        <v>348</v>
      </c>
      <c r="M6172" t="s">
        <v>453</v>
      </c>
      <c r="N6172" t="s">
        <v>573</v>
      </c>
    </row>
    <row r="6173" spans="1:14" hidden="1" x14ac:dyDescent="0.25">
      <c r="A6173" t="s">
        <v>241</v>
      </c>
      <c r="B6173" s="1">
        <v>45169</v>
      </c>
      <c r="C6173" t="s">
        <v>1076</v>
      </c>
      <c r="D6173" t="s">
        <v>1077</v>
      </c>
      <c r="E6173" s="4">
        <v>-4615.9800000000005</v>
      </c>
      <c r="F6173" t="s">
        <v>567</v>
      </c>
      <c r="G6173" t="s">
        <v>511</v>
      </c>
      <c r="H6173" t="s">
        <v>348</v>
      </c>
      <c r="I6173" t="s">
        <v>349</v>
      </c>
      <c r="J6173" t="s">
        <v>746</v>
      </c>
      <c r="L6173" t="s">
        <v>348</v>
      </c>
      <c r="M6173" t="s">
        <v>453</v>
      </c>
      <c r="N6173" t="s">
        <v>573</v>
      </c>
    </row>
    <row r="6174" spans="1:14" hidden="1" x14ac:dyDescent="0.25">
      <c r="A6174" t="s">
        <v>241</v>
      </c>
      <c r="B6174" s="1">
        <v>45169</v>
      </c>
      <c r="C6174" t="s">
        <v>1234</v>
      </c>
      <c r="D6174" t="s">
        <v>1235</v>
      </c>
      <c r="E6174" s="4">
        <v>-3.4000000000000909</v>
      </c>
      <c r="F6174" t="s">
        <v>567</v>
      </c>
      <c r="G6174" t="s">
        <v>511</v>
      </c>
      <c r="H6174" t="s">
        <v>348</v>
      </c>
      <c r="I6174" t="s">
        <v>349</v>
      </c>
      <c r="J6174" t="s">
        <v>746</v>
      </c>
      <c r="L6174" t="s">
        <v>348</v>
      </c>
      <c r="M6174" t="s">
        <v>453</v>
      </c>
      <c r="N6174" t="s">
        <v>573</v>
      </c>
    </row>
    <row r="6175" spans="1:14" hidden="1" x14ac:dyDescent="0.25">
      <c r="A6175" t="s">
        <v>241</v>
      </c>
      <c r="B6175" s="1">
        <v>45169</v>
      </c>
      <c r="C6175" t="s">
        <v>1215</v>
      </c>
      <c r="D6175" t="s">
        <v>1216</v>
      </c>
      <c r="E6175" s="4">
        <v>-6.24</v>
      </c>
      <c r="F6175" t="s">
        <v>567</v>
      </c>
      <c r="G6175" t="s">
        <v>511</v>
      </c>
      <c r="H6175" t="s">
        <v>348</v>
      </c>
      <c r="I6175" t="s">
        <v>349</v>
      </c>
      <c r="J6175" t="s">
        <v>746</v>
      </c>
      <c r="L6175" t="s">
        <v>348</v>
      </c>
      <c r="M6175" t="s">
        <v>453</v>
      </c>
      <c r="N6175" t="s">
        <v>573</v>
      </c>
    </row>
    <row r="6176" spans="1:14" hidden="1" x14ac:dyDescent="0.25">
      <c r="A6176" t="s">
        <v>241</v>
      </c>
      <c r="B6176" s="1">
        <v>45169</v>
      </c>
      <c r="C6176" t="s">
        <v>1217</v>
      </c>
      <c r="D6176" t="s">
        <v>1218</v>
      </c>
      <c r="E6176" s="4">
        <v>-336.31</v>
      </c>
      <c r="F6176" t="s">
        <v>567</v>
      </c>
      <c r="G6176" t="s">
        <v>511</v>
      </c>
      <c r="H6176" t="s">
        <v>348</v>
      </c>
      <c r="I6176" t="s">
        <v>349</v>
      </c>
      <c r="J6176" t="s">
        <v>746</v>
      </c>
      <c r="L6176" t="s">
        <v>348</v>
      </c>
      <c r="M6176" t="s">
        <v>453</v>
      </c>
      <c r="N6176" t="s">
        <v>573</v>
      </c>
    </row>
    <row r="6177" spans="1:14" hidden="1" x14ac:dyDescent="0.25">
      <c r="A6177" t="s">
        <v>241</v>
      </c>
      <c r="B6177" s="1">
        <v>45169</v>
      </c>
      <c r="C6177" t="s">
        <v>1087</v>
      </c>
      <c r="D6177" t="s">
        <v>1088</v>
      </c>
      <c r="E6177" s="4">
        <v>-508.38</v>
      </c>
      <c r="F6177" t="s">
        <v>567</v>
      </c>
      <c r="G6177" t="s">
        <v>511</v>
      </c>
      <c r="H6177" t="s">
        <v>348</v>
      </c>
      <c r="I6177" t="s">
        <v>349</v>
      </c>
      <c r="J6177" t="s">
        <v>746</v>
      </c>
      <c r="L6177" t="s">
        <v>348</v>
      </c>
      <c r="M6177" t="s">
        <v>453</v>
      </c>
      <c r="N6177" t="s">
        <v>573</v>
      </c>
    </row>
    <row r="6178" spans="1:14" hidden="1" x14ac:dyDescent="0.25">
      <c r="A6178" t="s">
        <v>241</v>
      </c>
      <c r="B6178" s="1">
        <v>45169</v>
      </c>
      <c r="C6178" t="s">
        <v>1091</v>
      </c>
      <c r="D6178" t="s">
        <v>1092</v>
      </c>
      <c r="E6178" s="4">
        <v>-3648.4699999999984</v>
      </c>
      <c r="F6178" t="s">
        <v>567</v>
      </c>
      <c r="G6178" t="s">
        <v>511</v>
      </c>
      <c r="H6178" t="s">
        <v>348</v>
      </c>
      <c r="I6178" t="s">
        <v>349</v>
      </c>
      <c r="J6178" t="s">
        <v>746</v>
      </c>
      <c r="L6178" t="s">
        <v>348</v>
      </c>
      <c r="M6178" t="s">
        <v>453</v>
      </c>
      <c r="N6178" t="s">
        <v>573</v>
      </c>
    </row>
    <row r="6179" spans="1:14" hidden="1" x14ac:dyDescent="0.25">
      <c r="A6179" t="s">
        <v>241</v>
      </c>
      <c r="B6179" s="1">
        <v>45169</v>
      </c>
      <c r="C6179" t="s">
        <v>1095</v>
      </c>
      <c r="D6179" t="s">
        <v>1096</v>
      </c>
      <c r="E6179" s="4">
        <v>-544.29</v>
      </c>
      <c r="F6179" t="s">
        <v>567</v>
      </c>
      <c r="G6179" t="s">
        <v>511</v>
      </c>
      <c r="H6179" t="s">
        <v>348</v>
      </c>
      <c r="I6179" t="s">
        <v>349</v>
      </c>
      <c r="J6179" t="s">
        <v>746</v>
      </c>
      <c r="L6179" t="s">
        <v>348</v>
      </c>
      <c r="M6179" t="s">
        <v>453</v>
      </c>
      <c r="N6179" t="s">
        <v>573</v>
      </c>
    </row>
    <row r="6180" spans="1:14" hidden="1" x14ac:dyDescent="0.25">
      <c r="A6180" t="s">
        <v>241</v>
      </c>
      <c r="B6180" s="1">
        <v>45169</v>
      </c>
      <c r="C6180" t="s">
        <v>1099</v>
      </c>
      <c r="D6180" t="s">
        <v>1100</v>
      </c>
      <c r="E6180" s="4">
        <v>-421.69000000000017</v>
      </c>
      <c r="F6180" t="s">
        <v>567</v>
      </c>
      <c r="G6180" t="s">
        <v>511</v>
      </c>
      <c r="H6180" t="s">
        <v>348</v>
      </c>
      <c r="I6180" t="s">
        <v>349</v>
      </c>
      <c r="J6180" t="s">
        <v>746</v>
      </c>
      <c r="L6180" t="s">
        <v>348</v>
      </c>
      <c r="M6180" t="s">
        <v>453</v>
      </c>
      <c r="N6180" t="s">
        <v>573</v>
      </c>
    </row>
    <row r="6181" spans="1:14" hidden="1" x14ac:dyDescent="0.25">
      <c r="A6181" t="s">
        <v>241</v>
      </c>
      <c r="B6181" s="1">
        <v>45169</v>
      </c>
      <c r="C6181" t="s">
        <v>1103</v>
      </c>
      <c r="D6181" t="s">
        <v>1104</v>
      </c>
      <c r="E6181" s="4">
        <v>-1405.2099999999991</v>
      </c>
      <c r="F6181" t="s">
        <v>567</v>
      </c>
      <c r="G6181" t="s">
        <v>511</v>
      </c>
      <c r="H6181" t="s">
        <v>348</v>
      </c>
      <c r="I6181" t="s">
        <v>349</v>
      </c>
      <c r="J6181" t="s">
        <v>746</v>
      </c>
      <c r="L6181" t="s">
        <v>348</v>
      </c>
      <c r="M6181" t="s">
        <v>453</v>
      </c>
      <c r="N6181" t="s">
        <v>573</v>
      </c>
    </row>
    <row r="6182" spans="1:14" hidden="1" x14ac:dyDescent="0.25">
      <c r="A6182" t="s">
        <v>241</v>
      </c>
      <c r="B6182" s="1">
        <v>45169</v>
      </c>
      <c r="C6182" t="s">
        <v>1107</v>
      </c>
      <c r="D6182" t="s">
        <v>1108</v>
      </c>
      <c r="E6182" s="4">
        <v>-511.04000000000013</v>
      </c>
      <c r="F6182" t="s">
        <v>567</v>
      </c>
      <c r="G6182" t="s">
        <v>511</v>
      </c>
      <c r="H6182" t="s">
        <v>348</v>
      </c>
      <c r="I6182" t="s">
        <v>349</v>
      </c>
      <c r="J6182" t="s">
        <v>746</v>
      </c>
      <c r="L6182" t="s">
        <v>348</v>
      </c>
      <c r="M6182" t="s">
        <v>453</v>
      </c>
      <c r="N6182" t="s">
        <v>573</v>
      </c>
    </row>
    <row r="6183" spans="1:14" hidden="1" x14ac:dyDescent="0.25">
      <c r="A6183" t="s">
        <v>241</v>
      </c>
      <c r="B6183" s="1">
        <v>45169</v>
      </c>
      <c r="C6183" t="s">
        <v>1109</v>
      </c>
      <c r="D6183" t="s">
        <v>1110</v>
      </c>
      <c r="E6183" s="4">
        <v>-805.19999999999982</v>
      </c>
      <c r="F6183" t="s">
        <v>567</v>
      </c>
      <c r="G6183" t="s">
        <v>511</v>
      </c>
      <c r="H6183" t="s">
        <v>348</v>
      </c>
      <c r="I6183" t="s">
        <v>349</v>
      </c>
      <c r="J6183" t="s">
        <v>746</v>
      </c>
      <c r="L6183" t="s">
        <v>348</v>
      </c>
      <c r="M6183" t="s">
        <v>453</v>
      </c>
      <c r="N6183" t="s">
        <v>573</v>
      </c>
    </row>
    <row r="6184" spans="1:14" hidden="1" x14ac:dyDescent="0.25">
      <c r="A6184" t="s">
        <v>241</v>
      </c>
      <c r="B6184" s="1">
        <v>45169</v>
      </c>
      <c r="C6184" t="s">
        <v>1111</v>
      </c>
      <c r="D6184" t="s">
        <v>1112</v>
      </c>
      <c r="E6184" s="4">
        <v>-399.38</v>
      </c>
      <c r="F6184" t="s">
        <v>567</v>
      </c>
      <c r="G6184" t="s">
        <v>511</v>
      </c>
      <c r="H6184" t="s">
        <v>348</v>
      </c>
      <c r="I6184" t="s">
        <v>349</v>
      </c>
      <c r="J6184" t="s">
        <v>746</v>
      </c>
      <c r="L6184" t="s">
        <v>348</v>
      </c>
      <c r="M6184" t="s">
        <v>453</v>
      </c>
      <c r="N6184" t="s">
        <v>573</v>
      </c>
    </row>
    <row r="6185" spans="1:14" hidden="1" x14ac:dyDescent="0.25">
      <c r="A6185" t="s">
        <v>241</v>
      </c>
      <c r="B6185" s="1">
        <v>45169</v>
      </c>
      <c r="C6185" t="s">
        <v>1115</v>
      </c>
      <c r="D6185" t="s">
        <v>1116</v>
      </c>
      <c r="E6185" s="4">
        <v>-362.8900000000192</v>
      </c>
      <c r="F6185" t="s">
        <v>567</v>
      </c>
      <c r="G6185" t="s">
        <v>511</v>
      </c>
      <c r="H6185" t="s">
        <v>348</v>
      </c>
      <c r="I6185" t="s">
        <v>349</v>
      </c>
      <c r="J6185" t="s">
        <v>746</v>
      </c>
      <c r="L6185" t="s">
        <v>348</v>
      </c>
      <c r="M6185" t="s">
        <v>453</v>
      </c>
      <c r="N6185" t="s">
        <v>573</v>
      </c>
    </row>
    <row r="6186" spans="1:14" hidden="1" x14ac:dyDescent="0.25">
      <c r="A6186" t="s">
        <v>241</v>
      </c>
      <c r="B6186" s="1">
        <v>45169</v>
      </c>
      <c r="C6186" t="s">
        <v>1219</v>
      </c>
      <c r="D6186" t="s">
        <v>1220</v>
      </c>
      <c r="E6186" s="4">
        <v>-991.19999999999959</v>
      </c>
      <c r="F6186" t="s">
        <v>567</v>
      </c>
      <c r="G6186" t="s">
        <v>511</v>
      </c>
      <c r="H6186" t="s">
        <v>348</v>
      </c>
      <c r="I6186" t="s">
        <v>349</v>
      </c>
      <c r="J6186" t="s">
        <v>746</v>
      </c>
      <c r="L6186" t="s">
        <v>348</v>
      </c>
      <c r="M6186" t="s">
        <v>453</v>
      </c>
      <c r="N6186" t="s">
        <v>573</v>
      </c>
    </row>
    <row r="6187" spans="1:14" hidden="1" x14ac:dyDescent="0.25">
      <c r="A6187" t="s">
        <v>241</v>
      </c>
      <c r="B6187" s="1">
        <v>45169</v>
      </c>
      <c r="C6187" t="s">
        <v>1344</v>
      </c>
      <c r="D6187" t="s">
        <v>1345</v>
      </c>
      <c r="E6187" s="4">
        <v>-636.47</v>
      </c>
      <c r="F6187" t="s">
        <v>567</v>
      </c>
      <c r="G6187" t="s">
        <v>511</v>
      </c>
      <c r="H6187" t="s">
        <v>348</v>
      </c>
      <c r="I6187" t="s">
        <v>349</v>
      </c>
      <c r="J6187" t="s">
        <v>746</v>
      </c>
      <c r="L6187" t="s">
        <v>348</v>
      </c>
      <c r="M6187" t="s">
        <v>453</v>
      </c>
      <c r="N6187" t="s">
        <v>573</v>
      </c>
    </row>
    <row r="6188" spans="1:14" hidden="1" x14ac:dyDescent="0.25">
      <c r="A6188" t="s">
        <v>241</v>
      </c>
      <c r="B6188" s="1">
        <v>45169</v>
      </c>
      <c r="C6188" t="s">
        <v>1117</v>
      </c>
      <c r="D6188" t="s">
        <v>1118</v>
      </c>
      <c r="E6188" s="4">
        <v>-2634.0699999999997</v>
      </c>
      <c r="F6188" t="s">
        <v>567</v>
      </c>
      <c r="G6188" t="s">
        <v>511</v>
      </c>
      <c r="H6188" t="s">
        <v>348</v>
      </c>
      <c r="I6188" t="s">
        <v>349</v>
      </c>
      <c r="J6188" t="s">
        <v>746</v>
      </c>
      <c r="L6188" t="s">
        <v>348</v>
      </c>
      <c r="M6188" t="s">
        <v>453</v>
      </c>
      <c r="N6188" t="s">
        <v>573</v>
      </c>
    </row>
    <row r="6189" spans="1:14" hidden="1" x14ac:dyDescent="0.25">
      <c r="A6189" t="s">
        <v>241</v>
      </c>
      <c r="B6189" s="1">
        <v>45169</v>
      </c>
      <c r="C6189" t="s">
        <v>1119</v>
      </c>
      <c r="D6189" t="s">
        <v>1120</v>
      </c>
      <c r="E6189" s="4">
        <v>-51524.839999999909</v>
      </c>
      <c r="F6189" t="s">
        <v>567</v>
      </c>
      <c r="G6189" t="s">
        <v>511</v>
      </c>
      <c r="H6189" t="s">
        <v>348</v>
      </c>
      <c r="I6189" t="s">
        <v>349</v>
      </c>
      <c r="J6189" t="s">
        <v>684</v>
      </c>
      <c r="L6189" t="s">
        <v>1121</v>
      </c>
      <c r="M6189" t="s">
        <v>453</v>
      </c>
      <c r="N6189" t="s">
        <v>573</v>
      </c>
    </row>
    <row r="6190" spans="1:14" hidden="1" x14ac:dyDescent="0.25">
      <c r="A6190" t="s">
        <v>241</v>
      </c>
      <c r="B6190" s="1">
        <v>45169</v>
      </c>
      <c r="C6190" t="s">
        <v>1124</v>
      </c>
      <c r="D6190" t="s">
        <v>1125</v>
      </c>
      <c r="E6190" s="4">
        <v>-218770.00000000003</v>
      </c>
      <c r="F6190" t="s">
        <v>567</v>
      </c>
      <c r="G6190" t="s">
        <v>511</v>
      </c>
      <c r="H6190" t="s">
        <v>348</v>
      </c>
      <c r="I6190" t="s">
        <v>349</v>
      </c>
      <c r="J6190" t="s">
        <v>746</v>
      </c>
      <c r="L6190" t="s">
        <v>348</v>
      </c>
      <c r="M6190" t="s">
        <v>457</v>
      </c>
      <c r="N6190" t="s">
        <v>573</v>
      </c>
    </row>
    <row r="6191" spans="1:14" hidden="1" x14ac:dyDescent="0.25">
      <c r="A6191" t="s">
        <v>241</v>
      </c>
      <c r="B6191" s="1">
        <v>45169</v>
      </c>
      <c r="C6191" t="s">
        <v>1084</v>
      </c>
      <c r="D6191" t="s">
        <v>1085</v>
      </c>
      <c r="E6191" s="4">
        <v>-239536.97</v>
      </c>
      <c r="F6191" t="s">
        <v>567</v>
      </c>
      <c r="G6191" t="s">
        <v>471</v>
      </c>
      <c r="H6191" t="s">
        <v>248</v>
      </c>
      <c r="I6191" t="s">
        <v>249</v>
      </c>
      <c r="J6191" t="s">
        <v>248</v>
      </c>
      <c r="K6191" t="s">
        <v>1086</v>
      </c>
      <c r="L6191" t="s">
        <v>372</v>
      </c>
      <c r="M6191" t="s">
        <v>373</v>
      </c>
      <c r="N6191" t="s">
        <v>488</v>
      </c>
    </row>
    <row r="6192" spans="1:14" hidden="1" x14ac:dyDescent="0.25">
      <c r="A6192" t="s">
        <v>241</v>
      </c>
      <c r="B6192" s="1">
        <v>45169</v>
      </c>
      <c r="C6192" t="s">
        <v>1089</v>
      </c>
      <c r="D6192" t="s">
        <v>1090</v>
      </c>
      <c r="E6192" s="4">
        <v>-26901.97</v>
      </c>
      <c r="F6192" t="s">
        <v>567</v>
      </c>
      <c r="G6192" t="s">
        <v>471</v>
      </c>
      <c r="H6192" t="s">
        <v>248</v>
      </c>
      <c r="I6192" t="s">
        <v>249</v>
      </c>
      <c r="J6192" t="s">
        <v>248</v>
      </c>
      <c r="K6192" t="s">
        <v>1086</v>
      </c>
      <c r="L6192" t="s">
        <v>372</v>
      </c>
      <c r="M6192" t="s">
        <v>373</v>
      </c>
      <c r="N6192" t="s">
        <v>488</v>
      </c>
    </row>
    <row r="6193" spans="1:14" hidden="1" x14ac:dyDescent="0.25">
      <c r="A6193" t="s">
        <v>241</v>
      </c>
      <c r="B6193" s="1">
        <v>45169</v>
      </c>
      <c r="C6193" t="s">
        <v>1300</v>
      </c>
      <c r="D6193" t="s">
        <v>1301</v>
      </c>
      <c r="E6193" s="4">
        <v>-1656.47</v>
      </c>
      <c r="F6193" t="s">
        <v>567</v>
      </c>
      <c r="G6193" t="s">
        <v>471</v>
      </c>
      <c r="H6193" t="s">
        <v>248</v>
      </c>
      <c r="I6193" t="s">
        <v>249</v>
      </c>
      <c r="J6193" t="s">
        <v>248</v>
      </c>
      <c r="L6193" t="s">
        <v>372</v>
      </c>
      <c r="M6193" t="s">
        <v>373</v>
      </c>
      <c r="N6193" t="s">
        <v>488</v>
      </c>
    </row>
    <row r="6194" spans="1:14" hidden="1" x14ac:dyDescent="0.25">
      <c r="A6194" t="s">
        <v>241</v>
      </c>
      <c r="B6194" s="1">
        <v>45169</v>
      </c>
      <c r="C6194" t="s">
        <v>1283</v>
      </c>
      <c r="D6194" t="s">
        <v>1284</v>
      </c>
      <c r="E6194" s="4">
        <v>-15770</v>
      </c>
      <c r="F6194" t="s">
        <v>567</v>
      </c>
      <c r="G6194" t="s">
        <v>471</v>
      </c>
      <c r="H6194" t="s">
        <v>317</v>
      </c>
      <c r="I6194" t="s">
        <v>318</v>
      </c>
      <c r="J6194" t="s">
        <v>276</v>
      </c>
      <c r="L6194" t="s">
        <v>372</v>
      </c>
      <c r="M6194" t="s">
        <v>373</v>
      </c>
      <c r="N6194" t="s">
        <v>488</v>
      </c>
    </row>
    <row r="6195" spans="1:14" hidden="1" x14ac:dyDescent="0.25">
      <c r="A6195" t="s">
        <v>241</v>
      </c>
      <c r="B6195" s="1">
        <v>45169</v>
      </c>
      <c r="C6195" t="s">
        <v>1271</v>
      </c>
      <c r="D6195" t="s">
        <v>1272</v>
      </c>
      <c r="E6195" s="4">
        <v>-2600</v>
      </c>
      <c r="F6195" t="s">
        <v>567</v>
      </c>
      <c r="G6195" t="s">
        <v>471</v>
      </c>
      <c r="H6195" t="s">
        <v>317</v>
      </c>
      <c r="I6195" t="s">
        <v>318</v>
      </c>
      <c r="J6195" t="s">
        <v>276</v>
      </c>
      <c r="L6195" t="s">
        <v>390</v>
      </c>
      <c r="M6195" t="s">
        <v>391</v>
      </c>
      <c r="N6195" t="s">
        <v>487</v>
      </c>
    </row>
    <row r="6196" spans="1:14" hidden="1" x14ac:dyDescent="0.25">
      <c r="A6196" t="s">
        <v>241</v>
      </c>
      <c r="B6196" s="1">
        <v>45199</v>
      </c>
      <c r="C6196" t="s">
        <v>565</v>
      </c>
      <c r="D6196" t="s">
        <v>566</v>
      </c>
      <c r="E6196" s="4">
        <v>270012.84999999998</v>
      </c>
      <c r="F6196" t="s">
        <v>567</v>
      </c>
      <c r="G6196" t="s">
        <v>471</v>
      </c>
      <c r="H6196" t="s">
        <v>291</v>
      </c>
      <c r="I6196" t="s">
        <v>292</v>
      </c>
      <c r="J6196" t="s">
        <v>251</v>
      </c>
      <c r="L6196" t="s">
        <v>376</v>
      </c>
      <c r="M6196" t="s">
        <v>377</v>
      </c>
      <c r="N6196" t="s">
        <v>486</v>
      </c>
    </row>
    <row r="6197" spans="1:14" hidden="1" x14ac:dyDescent="0.25">
      <c r="A6197" t="s">
        <v>241</v>
      </c>
      <c r="B6197" s="1">
        <v>45199</v>
      </c>
      <c r="C6197" t="s">
        <v>568</v>
      </c>
      <c r="D6197" t="s">
        <v>569</v>
      </c>
      <c r="E6197" s="4">
        <v>143717.68999999997</v>
      </c>
      <c r="F6197" t="s">
        <v>567</v>
      </c>
      <c r="G6197" t="s">
        <v>471</v>
      </c>
      <c r="H6197" t="s">
        <v>291</v>
      </c>
      <c r="I6197" t="s">
        <v>292</v>
      </c>
      <c r="J6197" t="s">
        <v>251</v>
      </c>
      <c r="L6197" t="s">
        <v>376</v>
      </c>
      <c r="M6197" t="s">
        <v>377</v>
      </c>
      <c r="N6197" t="s">
        <v>486</v>
      </c>
    </row>
    <row r="6198" spans="1:14" hidden="1" x14ac:dyDescent="0.25">
      <c r="A6198" t="s">
        <v>241</v>
      </c>
      <c r="B6198" s="1">
        <v>45199</v>
      </c>
      <c r="C6198" t="s">
        <v>574</v>
      </c>
      <c r="D6198" t="s">
        <v>575</v>
      </c>
      <c r="E6198" s="4">
        <v>67607.650000000009</v>
      </c>
      <c r="F6198" t="s">
        <v>567</v>
      </c>
      <c r="G6198" t="s">
        <v>471</v>
      </c>
      <c r="H6198" t="s">
        <v>291</v>
      </c>
      <c r="I6198" t="s">
        <v>292</v>
      </c>
      <c r="J6198" t="s">
        <v>251</v>
      </c>
      <c r="L6198" t="s">
        <v>376</v>
      </c>
      <c r="M6198" t="s">
        <v>377</v>
      </c>
      <c r="N6198" t="s">
        <v>486</v>
      </c>
    </row>
    <row r="6199" spans="1:14" hidden="1" x14ac:dyDescent="0.25">
      <c r="A6199" t="s">
        <v>241</v>
      </c>
      <c r="B6199" s="1">
        <v>45199</v>
      </c>
      <c r="C6199" t="s">
        <v>578</v>
      </c>
      <c r="D6199" t="s">
        <v>579</v>
      </c>
      <c r="E6199" s="4">
        <v>2691.32</v>
      </c>
      <c r="F6199" t="s">
        <v>567</v>
      </c>
      <c r="G6199" t="s">
        <v>471</v>
      </c>
      <c r="H6199" t="s">
        <v>298</v>
      </c>
      <c r="I6199" t="s">
        <v>299</v>
      </c>
      <c r="J6199" t="s">
        <v>258</v>
      </c>
      <c r="L6199" t="s">
        <v>376</v>
      </c>
      <c r="M6199" t="s">
        <v>377</v>
      </c>
      <c r="N6199" t="s">
        <v>487</v>
      </c>
    </row>
    <row r="6200" spans="1:14" hidden="1" x14ac:dyDescent="0.25">
      <c r="A6200" t="s">
        <v>241</v>
      </c>
      <c r="B6200" s="1">
        <v>45199</v>
      </c>
      <c r="C6200" t="s">
        <v>582</v>
      </c>
      <c r="D6200" t="s">
        <v>583</v>
      </c>
      <c r="E6200" s="4">
        <v>37382.759999999995</v>
      </c>
      <c r="F6200" t="s">
        <v>567</v>
      </c>
      <c r="G6200" t="s">
        <v>471</v>
      </c>
      <c r="H6200" t="s">
        <v>291</v>
      </c>
      <c r="I6200" t="s">
        <v>292</v>
      </c>
      <c r="J6200" t="s">
        <v>251</v>
      </c>
      <c r="L6200" t="s">
        <v>376</v>
      </c>
      <c r="M6200" t="s">
        <v>377</v>
      </c>
      <c r="N6200" t="s">
        <v>482</v>
      </c>
    </row>
    <row r="6201" spans="1:14" hidden="1" x14ac:dyDescent="0.25">
      <c r="A6201" t="s">
        <v>241</v>
      </c>
      <c r="B6201" s="1">
        <v>45199</v>
      </c>
      <c r="C6201" t="s">
        <v>586</v>
      </c>
      <c r="D6201" t="s">
        <v>587</v>
      </c>
      <c r="E6201" s="4">
        <v>4792.2299999999996</v>
      </c>
      <c r="F6201" t="s">
        <v>567</v>
      </c>
      <c r="G6201" t="s">
        <v>471</v>
      </c>
      <c r="H6201" t="s">
        <v>298</v>
      </c>
      <c r="I6201" t="s">
        <v>299</v>
      </c>
      <c r="J6201" t="s">
        <v>258</v>
      </c>
      <c r="L6201" t="s">
        <v>376</v>
      </c>
      <c r="M6201" t="s">
        <v>377</v>
      </c>
      <c r="N6201" t="s">
        <v>487</v>
      </c>
    </row>
    <row r="6202" spans="1:14" hidden="1" x14ac:dyDescent="0.25">
      <c r="A6202" t="s">
        <v>241</v>
      </c>
      <c r="B6202" s="1">
        <v>45199</v>
      </c>
      <c r="C6202" t="s">
        <v>590</v>
      </c>
      <c r="D6202" t="s">
        <v>591</v>
      </c>
      <c r="E6202" s="4">
        <v>16647.71</v>
      </c>
      <c r="F6202" t="s">
        <v>567</v>
      </c>
      <c r="G6202" t="s">
        <v>471</v>
      </c>
      <c r="H6202" t="s">
        <v>298</v>
      </c>
      <c r="I6202" t="s">
        <v>299</v>
      </c>
      <c r="J6202" t="s">
        <v>258</v>
      </c>
      <c r="L6202" t="s">
        <v>376</v>
      </c>
      <c r="M6202" t="s">
        <v>377</v>
      </c>
      <c r="N6202" t="s">
        <v>487</v>
      </c>
    </row>
    <row r="6203" spans="1:14" hidden="1" x14ac:dyDescent="0.25">
      <c r="A6203" t="s">
        <v>241</v>
      </c>
      <c r="B6203" s="1">
        <v>45199</v>
      </c>
      <c r="C6203" t="s">
        <v>595</v>
      </c>
      <c r="D6203" t="s">
        <v>596</v>
      </c>
      <c r="E6203" s="4">
        <v>4965.5199999999995</v>
      </c>
      <c r="F6203" t="s">
        <v>567</v>
      </c>
      <c r="G6203" t="s">
        <v>471</v>
      </c>
      <c r="H6203" t="s">
        <v>311</v>
      </c>
      <c r="I6203" t="s">
        <v>312</v>
      </c>
      <c r="J6203" t="s">
        <v>264</v>
      </c>
      <c r="L6203" t="s">
        <v>376</v>
      </c>
      <c r="M6203" t="s">
        <v>377</v>
      </c>
      <c r="N6203" t="s">
        <v>477</v>
      </c>
    </row>
    <row r="6204" spans="1:14" hidden="1" x14ac:dyDescent="0.25">
      <c r="A6204" t="s">
        <v>241</v>
      </c>
      <c r="B6204" s="1">
        <v>45199</v>
      </c>
      <c r="C6204" t="s">
        <v>599</v>
      </c>
      <c r="D6204" t="s">
        <v>600</v>
      </c>
      <c r="E6204" s="4">
        <v>9864.4500000000007</v>
      </c>
      <c r="F6204" t="s">
        <v>567</v>
      </c>
      <c r="G6204" t="s">
        <v>471</v>
      </c>
      <c r="H6204" t="s">
        <v>298</v>
      </c>
      <c r="I6204" t="s">
        <v>299</v>
      </c>
      <c r="J6204" t="s">
        <v>258</v>
      </c>
      <c r="L6204" t="s">
        <v>376</v>
      </c>
      <c r="M6204" t="s">
        <v>377</v>
      </c>
      <c r="N6204" t="s">
        <v>482</v>
      </c>
    </row>
    <row r="6205" spans="1:14" hidden="1" x14ac:dyDescent="0.25">
      <c r="A6205" t="s">
        <v>241</v>
      </c>
      <c r="B6205" s="1">
        <v>45199</v>
      </c>
      <c r="C6205" t="s">
        <v>603</v>
      </c>
      <c r="D6205" t="s">
        <v>604</v>
      </c>
      <c r="E6205" s="4">
        <v>10650.82</v>
      </c>
      <c r="F6205" t="s">
        <v>567</v>
      </c>
      <c r="G6205" t="s">
        <v>471</v>
      </c>
      <c r="H6205" t="s">
        <v>311</v>
      </c>
      <c r="I6205" t="s">
        <v>312</v>
      </c>
      <c r="J6205" t="s">
        <v>264</v>
      </c>
      <c r="L6205" t="s">
        <v>376</v>
      </c>
      <c r="M6205" t="s">
        <v>377</v>
      </c>
      <c r="N6205" t="s">
        <v>487</v>
      </c>
    </row>
    <row r="6206" spans="1:14" hidden="1" x14ac:dyDescent="0.25">
      <c r="A6206" t="s">
        <v>241</v>
      </c>
      <c r="B6206" s="1">
        <v>45199</v>
      </c>
      <c r="C6206" t="s">
        <v>1128</v>
      </c>
      <c r="D6206" t="s">
        <v>1129</v>
      </c>
      <c r="E6206" s="4">
        <v>3808.79</v>
      </c>
      <c r="F6206" t="s">
        <v>567</v>
      </c>
      <c r="G6206" t="s">
        <v>471</v>
      </c>
      <c r="H6206" t="s">
        <v>291</v>
      </c>
      <c r="I6206" t="s">
        <v>292</v>
      </c>
      <c r="J6206" t="s">
        <v>251</v>
      </c>
      <c r="L6206" t="s">
        <v>376</v>
      </c>
      <c r="M6206" t="s">
        <v>377</v>
      </c>
      <c r="N6206" t="s">
        <v>486</v>
      </c>
    </row>
    <row r="6207" spans="1:14" hidden="1" x14ac:dyDescent="0.25">
      <c r="A6207" t="s">
        <v>241</v>
      </c>
      <c r="B6207" s="1">
        <v>45199</v>
      </c>
      <c r="C6207" t="s">
        <v>1130</v>
      </c>
      <c r="D6207" t="s">
        <v>1131</v>
      </c>
      <c r="E6207" s="4">
        <v>113699.87</v>
      </c>
      <c r="F6207" t="s">
        <v>567</v>
      </c>
      <c r="G6207" t="s">
        <v>471</v>
      </c>
      <c r="H6207" t="s">
        <v>291</v>
      </c>
      <c r="I6207" t="s">
        <v>292</v>
      </c>
      <c r="J6207" t="s">
        <v>251</v>
      </c>
      <c r="L6207" t="s">
        <v>376</v>
      </c>
      <c r="M6207" t="s">
        <v>377</v>
      </c>
      <c r="N6207" t="s">
        <v>487</v>
      </c>
    </row>
    <row r="6208" spans="1:14" hidden="1" x14ac:dyDescent="0.25">
      <c r="A6208" t="s">
        <v>241</v>
      </c>
      <c r="B6208" s="1">
        <v>45199</v>
      </c>
      <c r="C6208" t="s">
        <v>1328</v>
      </c>
      <c r="D6208" t="s">
        <v>1329</v>
      </c>
      <c r="E6208" s="4">
        <v>5221.24</v>
      </c>
      <c r="F6208" t="s">
        <v>567</v>
      </c>
      <c r="G6208" t="s">
        <v>471</v>
      </c>
      <c r="H6208" t="s">
        <v>291</v>
      </c>
      <c r="I6208" t="s">
        <v>292</v>
      </c>
      <c r="J6208" t="s">
        <v>251</v>
      </c>
      <c r="L6208" t="s">
        <v>376</v>
      </c>
      <c r="M6208" t="s">
        <v>377</v>
      </c>
      <c r="N6208" t="s">
        <v>486</v>
      </c>
    </row>
    <row r="6209" spans="1:14" hidden="1" x14ac:dyDescent="0.25">
      <c r="A6209" t="s">
        <v>241</v>
      </c>
      <c r="B6209" s="1">
        <v>45199</v>
      </c>
      <c r="C6209" t="s">
        <v>627</v>
      </c>
      <c r="D6209" t="s">
        <v>628</v>
      </c>
      <c r="E6209" s="4">
        <v>301749.29000000004</v>
      </c>
      <c r="F6209" t="s">
        <v>567</v>
      </c>
      <c r="G6209" t="s">
        <v>471</v>
      </c>
      <c r="H6209" t="s">
        <v>295</v>
      </c>
      <c r="I6209" t="s">
        <v>254</v>
      </c>
      <c r="J6209" t="s">
        <v>253</v>
      </c>
      <c r="L6209" t="s">
        <v>378</v>
      </c>
      <c r="M6209" t="s">
        <v>379</v>
      </c>
      <c r="N6209" t="s">
        <v>486</v>
      </c>
    </row>
    <row r="6210" spans="1:14" hidden="1" x14ac:dyDescent="0.25">
      <c r="A6210" t="s">
        <v>241</v>
      </c>
      <c r="B6210" s="1">
        <v>45199</v>
      </c>
      <c r="C6210" t="s">
        <v>631</v>
      </c>
      <c r="D6210" t="s">
        <v>632</v>
      </c>
      <c r="E6210" s="4">
        <v>14759.390000000001</v>
      </c>
      <c r="F6210" t="s">
        <v>567</v>
      </c>
      <c r="G6210" t="s">
        <v>471</v>
      </c>
      <c r="H6210" t="s">
        <v>301</v>
      </c>
      <c r="I6210" t="s">
        <v>302</v>
      </c>
      <c r="J6210" t="s">
        <v>258</v>
      </c>
      <c r="L6210" t="s">
        <v>378</v>
      </c>
      <c r="M6210" t="s">
        <v>379</v>
      </c>
      <c r="N6210" t="s">
        <v>486</v>
      </c>
    </row>
    <row r="6211" spans="1:14" hidden="1" x14ac:dyDescent="0.25">
      <c r="A6211" t="s">
        <v>241</v>
      </c>
      <c r="B6211" s="1">
        <v>45199</v>
      </c>
      <c r="C6211" t="s">
        <v>633</v>
      </c>
      <c r="D6211" t="s">
        <v>634</v>
      </c>
      <c r="E6211" s="4">
        <v>45806.830000000009</v>
      </c>
      <c r="F6211" t="s">
        <v>567</v>
      </c>
      <c r="G6211" t="s">
        <v>471</v>
      </c>
      <c r="H6211" t="s">
        <v>295</v>
      </c>
      <c r="I6211" t="s">
        <v>254</v>
      </c>
      <c r="J6211" t="s">
        <v>253</v>
      </c>
      <c r="L6211" t="s">
        <v>378</v>
      </c>
      <c r="M6211" t="s">
        <v>379</v>
      </c>
      <c r="N6211" t="s">
        <v>486</v>
      </c>
    </row>
    <row r="6212" spans="1:14" hidden="1" x14ac:dyDescent="0.25">
      <c r="A6212" t="s">
        <v>241</v>
      </c>
      <c r="B6212" s="1">
        <v>45199</v>
      </c>
      <c r="C6212" t="s">
        <v>640</v>
      </c>
      <c r="D6212" t="s">
        <v>641</v>
      </c>
      <c r="E6212" s="4">
        <v>70</v>
      </c>
      <c r="F6212" t="s">
        <v>567</v>
      </c>
      <c r="G6212" t="s">
        <v>471</v>
      </c>
      <c r="H6212" t="s">
        <v>301</v>
      </c>
      <c r="I6212" t="s">
        <v>302</v>
      </c>
      <c r="J6212" t="s">
        <v>258</v>
      </c>
      <c r="L6212" t="s">
        <v>378</v>
      </c>
      <c r="M6212" t="s">
        <v>379</v>
      </c>
      <c r="N6212" t="s">
        <v>485</v>
      </c>
    </row>
    <row r="6213" spans="1:14" hidden="1" x14ac:dyDescent="0.25">
      <c r="A6213" t="s">
        <v>241</v>
      </c>
      <c r="B6213" s="1">
        <v>45199</v>
      </c>
      <c r="C6213" t="s">
        <v>642</v>
      </c>
      <c r="D6213" t="s">
        <v>643</v>
      </c>
      <c r="E6213" s="4">
        <v>260</v>
      </c>
      <c r="F6213" t="s">
        <v>567</v>
      </c>
      <c r="G6213" t="s">
        <v>471</v>
      </c>
      <c r="H6213" t="s">
        <v>311</v>
      </c>
      <c r="I6213" t="s">
        <v>312</v>
      </c>
      <c r="J6213" t="s">
        <v>264</v>
      </c>
      <c r="L6213" t="s">
        <v>378</v>
      </c>
      <c r="M6213" t="s">
        <v>379</v>
      </c>
      <c r="N6213" t="s">
        <v>487</v>
      </c>
    </row>
    <row r="6214" spans="1:14" hidden="1" x14ac:dyDescent="0.25">
      <c r="A6214" t="s">
        <v>241</v>
      </c>
      <c r="B6214" s="1">
        <v>45199</v>
      </c>
      <c r="C6214" t="s">
        <v>646</v>
      </c>
      <c r="D6214" t="s">
        <v>647</v>
      </c>
      <c r="E6214" s="4">
        <v>686482.08000000007</v>
      </c>
      <c r="F6214" t="s">
        <v>567</v>
      </c>
      <c r="G6214" t="s">
        <v>471</v>
      </c>
      <c r="H6214" t="s">
        <v>295</v>
      </c>
      <c r="I6214" t="s">
        <v>254</v>
      </c>
      <c r="J6214" t="s">
        <v>253</v>
      </c>
      <c r="L6214" t="s">
        <v>378</v>
      </c>
      <c r="M6214" t="s">
        <v>379</v>
      </c>
      <c r="N6214" t="s">
        <v>486</v>
      </c>
    </row>
    <row r="6215" spans="1:14" hidden="1" x14ac:dyDescent="0.25">
      <c r="A6215" t="s">
        <v>241</v>
      </c>
      <c r="B6215" s="1">
        <v>45199</v>
      </c>
      <c r="C6215" t="s">
        <v>1294</v>
      </c>
      <c r="D6215" t="s">
        <v>1295</v>
      </c>
      <c r="E6215" s="4">
        <v>35399.65</v>
      </c>
      <c r="F6215" t="s">
        <v>567</v>
      </c>
      <c r="G6215" t="s">
        <v>471</v>
      </c>
      <c r="H6215" t="s">
        <v>295</v>
      </c>
      <c r="I6215" t="s">
        <v>254</v>
      </c>
      <c r="J6215" t="s">
        <v>253</v>
      </c>
      <c r="L6215" t="s">
        <v>378</v>
      </c>
      <c r="M6215" t="s">
        <v>379</v>
      </c>
      <c r="N6215" t="s">
        <v>486</v>
      </c>
    </row>
    <row r="6216" spans="1:14" hidden="1" x14ac:dyDescent="0.25">
      <c r="A6216" t="s">
        <v>241</v>
      </c>
      <c r="B6216" s="1">
        <v>45199</v>
      </c>
      <c r="C6216" t="s">
        <v>650</v>
      </c>
      <c r="D6216" t="s">
        <v>651</v>
      </c>
      <c r="E6216" s="4">
        <v>39447.270000000004</v>
      </c>
      <c r="F6216" t="s">
        <v>567</v>
      </c>
      <c r="G6216" t="s">
        <v>471</v>
      </c>
      <c r="H6216" t="s">
        <v>308</v>
      </c>
      <c r="I6216" t="s">
        <v>309</v>
      </c>
      <c r="J6216" t="s">
        <v>264</v>
      </c>
      <c r="L6216" t="s">
        <v>378</v>
      </c>
      <c r="M6216" t="s">
        <v>379</v>
      </c>
      <c r="N6216" t="s">
        <v>487</v>
      </c>
    </row>
    <row r="6217" spans="1:14" hidden="1" x14ac:dyDescent="0.25">
      <c r="A6217" t="s">
        <v>241</v>
      </c>
      <c r="B6217" s="1">
        <v>45199</v>
      </c>
      <c r="C6217" t="s">
        <v>652</v>
      </c>
      <c r="D6217" t="s">
        <v>653</v>
      </c>
      <c r="E6217" s="4">
        <v>8551.9799999999977</v>
      </c>
      <c r="F6217" t="s">
        <v>567</v>
      </c>
      <c r="G6217" t="s">
        <v>471</v>
      </c>
      <c r="H6217" t="s">
        <v>308</v>
      </c>
      <c r="I6217" t="s">
        <v>309</v>
      </c>
      <c r="J6217" t="s">
        <v>264</v>
      </c>
      <c r="L6217" t="s">
        <v>378</v>
      </c>
      <c r="M6217" t="s">
        <v>379</v>
      </c>
      <c r="N6217" t="s">
        <v>487</v>
      </c>
    </row>
    <row r="6218" spans="1:14" hidden="1" x14ac:dyDescent="0.25">
      <c r="A6218" t="s">
        <v>241</v>
      </c>
      <c r="B6218" s="1">
        <v>45199</v>
      </c>
      <c r="C6218" t="s">
        <v>656</v>
      </c>
      <c r="D6218" t="s">
        <v>657</v>
      </c>
      <c r="E6218" s="4">
        <v>1599.0500000000002</v>
      </c>
      <c r="F6218" t="s">
        <v>567</v>
      </c>
      <c r="G6218" t="s">
        <v>471</v>
      </c>
      <c r="H6218" t="s">
        <v>308</v>
      </c>
      <c r="I6218" t="s">
        <v>309</v>
      </c>
      <c r="J6218" t="s">
        <v>264</v>
      </c>
      <c r="L6218" t="s">
        <v>378</v>
      </c>
      <c r="M6218" t="s">
        <v>379</v>
      </c>
      <c r="N6218" t="s">
        <v>487</v>
      </c>
    </row>
    <row r="6219" spans="1:14" hidden="1" x14ac:dyDescent="0.25">
      <c r="A6219" t="s">
        <v>241</v>
      </c>
      <c r="B6219" s="1">
        <v>45199</v>
      </c>
      <c r="C6219" t="s">
        <v>663</v>
      </c>
      <c r="D6219" t="s">
        <v>664</v>
      </c>
      <c r="E6219" s="4">
        <v>4990.6400000000003</v>
      </c>
      <c r="F6219" t="s">
        <v>567</v>
      </c>
      <c r="G6219" t="s">
        <v>471</v>
      </c>
      <c r="H6219" t="s">
        <v>308</v>
      </c>
      <c r="I6219" t="s">
        <v>309</v>
      </c>
      <c r="J6219" t="s">
        <v>264</v>
      </c>
      <c r="L6219" t="s">
        <v>378</v>
      </c>
      <c r="M6219" t="s">
        <v>379</v>
      </c>
      <c r="N6219" t="s">
        <v>487</v>
      </c>
    </row>
    <row r="6220" spans="1:14" hidden="1" x14ac:dyDescent="0.25">
      <c r="A6220" t="s">
        <v>241</v>
      </c>
      <c r="B6220" s="1">
        <v>45199</v>
      </c>
      <c r="C6220" t="s">
        <v>668</v>
      </c>
      <c r="D6220" t="s">
        <v>669</v>
      </c>
      <c r="E6220" s="4">
        <v>5438.57</v>
      </c>
      <c r="F6220" t="s">
        <v>567</v>
      </c>
      <c r="G6220" t="s">
        <v>471</v>
      </c>
      <c r="H6220" t="s">
        <v>308</v>
      </c>
      <c r="I6220" t="s">
        <v>309</v>
      </c>
      <c r="J6220" t="s">
        <v>264</v>
      </c>
      <c r="L6220" t="s">
        <v>378</v>
      </c>
      <c r="M6220" t="s">
        <v>379</v>
      </c>
      <c r="N6220" t="s">
        <v>487</v>
      </c>
    </row>
    <row r="6221" spans="1:14" hidden="1" x14ac:dyDescent="0.25">
      <c r="A6221" t="s">
        <v>241</v>
      </c>
      <c r="B6221" s="1">
        <v>45199</v>
      </c>
      <c r="C6221" t="s">
        <v>672</v>
      </c>
      <c r="D6221" t="s">
        <v>673</v>
      </c>
      <c r="E6221" s="4">
        <v>10328.379999999999</v>
      </c>
      <c r="F6221" t="s">
        <v>567</v>
      </c>
      <c r="G6221" t="s">
        <v>471</v>
      </c>
      <c r="H6221" t="s">
        <v>308</v>
      </c>
      <c r="I6221" t="s">
        <v>309</v>
      </c>
      <c r="J6221" t="s">
        <v>264</v>
      </c>
      <c r="L6221" t="s">
        <v>378</v>
      </c>
      <c r="M6221" t="s">
        <v>379</v>
      </c>
      <c r="N6221" t="s">
        <v>487</v>
      </c>
    </row>
    <row r="6222" spans="1:14" hidden="1" x14ac:dyDescent="0.25">
      <c r="A6222" t="s">
        <v>241</v>
      </c>
      <c r="B6222" s="1">
        <v>45199</v>
      </c>
      <c r="C6222" t="s">
        <v>676</v>
      </c>
      <c r="D6222" t="s">
        <v>677</v>
      </c>
      <c r="E6222" s="4">
        <v>60170</v>
      </c>
      <c r="F6222" t="s">
        <v>567</v>
      </c>
      <c r="G6222" t="s">
        <v>471</v>
      </c>
      <c r="H6222" t="s">
        <v>308</v>
      </c>
      <c r="I6222" t="s">
        <v>309</v>
      </c>
      <c r="J6222" t="s">
        <v>264</v>
      </c>
      <c r="L6222" t="s">
        <v>378</v>
      </c>
      <c r="M6222" t="s">
        <v>379</v>
      </c>
      <c r="N6222" t="s">
        <v>477</v>
      </c>
    </row>
    <row r="6223" spans="1:14" hidden="1" x14ac:dyDescent="0.25">
      <c r="A6223" t="s">
        <v>241</v>
      </c>
      <c r="B6223" s="1">
        <v>45199</v>
      </c>
      <c r="C6223" t="s">
        <v>680</v>
      </c>
      <c r="D6223" t="s">
        <v>681</v>
      </c>
      <c r="E6223" s="4">
        <v>39079.040000000001</v>
      </c>
      <c r="F6223" t="s">
        <v>567</v>
      </c>
      <c r="G6223" t="s">
        <v>471</v>
      </c>
      <c r="H6223" t="s">
        <v>308</v>
      </c>
      <c r="I6223" t="s">
        <v>309</v>
      </c>
      <c r="J6223" t="s">
        <v>264</v>
      </c>
      <c r="L6223" t="s">
        <v>378</v>
      </c>
      <c r="M6223" t="s">
        <v>379</v>
      </c>
      <c r="N6223" t="s">
        <v>487</v>
      </c>
    </row>
    <row r="6224" spans="1:14" hidden="1" x14ac:dyDescent="0.25">
      <c r="A6224" t="s">
        <v>241</v>
      </c>
      <c r="B6224" s="1">
        <v>45199</v>
      </c>
      <c r="C6224" t="s">
        <v>690</v>
      </c>
      <c r="D6224" t="s">
        <v>691</v>
      </c>
      <c r="E6224" s="4">
        <v>54795.72</v>
      </c>
      <c r="F6224" t="s">
        <v>567</v>
      </c>
      <c r="G6224" t="s">
        <v>471</v>
      </c>
      <c r="H6224" t="s">
        <v>308</v>
      </c>
      <c r="I6224" t="s">
        <v>309</v>
      </c>
      <c r="J6224" t="s">
        <v>264</v>
      </c>
      <c r="L6224" t="s">
        <v>378</v>
      </c>
      <c r="M6224" t="s">
        <v>379</v>
      </c>
      <c r="N6224" t="s">
        <v>487</v>
      </c>
    </row>
    <row r="6225" spans="1:14" hidden="1" x14ac:dyDescent="0.25">
      <c r="A6225" t="s">
        <v>241</v>
      </c>
      <c r="B6225" s="1">
        <v>45199</v>
      </c>
      <c r="C6225" t="s">
        <v>696</v>
      </c>
      <c r="D6225" t="s">
        <v>697</v>
      </c>
      <c r="E6225" s="4">
        <v>509.80999999999995</v>
      </c>
      <c r="F6225" t="s">
        <v>567</v>
      </c>
      <c r="G6225" t="s">
        <v>471</v>
      </c>
      <c r="H6225" t="s">
        <v>308</v>
      </c>
      <c r="I6225" t="s">
        <v>309</v>
      </c>
      <c r="J6225" t="s">
        <v>264</v>
      </c>
      <c r="L6225" t="s">
        <v>378</v>
      </c>
      <c r="M6225" t="s">
        <v>379</v>
      </c>
      <c r="N6225" t="s">
        <v>487</v>
      </c>
    </row>
    <row r="6226" spans="1:14" hidden="1" x14ac:dyDescent="0.25">
      <c r="A6226" t="s">
        <v>241</v>
      </c>
      <c r="B6226" s="1">
        <v>45199</v>
      </c>
      <c r="C6226" t="s">
        <v>698</v>
      </c>
      <c r="D6226" t="s">
        <v>699</v>
      </c>
      <c r="E6226" s="4">
        <v>8976.1</v>
      </c>
      <c r="F6226" t="s">
        <v>567</v>
      </c>
      <c r="G6226" t="s">
        <v>471</v>
      </c>
      <c r="H6226" t="s">
        <v>308</v>
      </c>
      <c r="I6226" t="s">
        <v>309</v>
      </c>
      <c r="J6226" t="s">
        <v>264</v>
      </c>
      <c r="L6226" t="s">
        <v>378</v>
      </c>
      <c r="M6226" t="s">
        <v>379</v>
      </c>
      <c r="N6226" t="s">
        <v>487</v>
      </c>
    </row>
    <row r="6227" spans="1:14" hidden="1" x14ac:dyDescent="0.25">
      <c r="A6227" t="s">
        <v>241</v>
      </c>
      <c r="B6227" s="1">
        <v>45199</v>
      </c>
      <c r="C6227" t="s">
        <v>1132</v>
      </c>
      <c r="D6227" t="s">
        <v>1133</v>
      </c>
      <c r="E6227" s="4">
        <v>2200</v>
      </c>
      <c r="F6227" t="s">
        <v>567</v>
      </c>
      <c r="G6227" t="s">
        <v>471</v>
      </c>
      <c r="H6227" t="s">
        <v>308</v>
      </c>
      <c r="I6227" t="s">
        <v>309</v>
      </c>
      <c r="J6227" t="s">
        <v>264</v>
      </c>
      <c r="L6227" t="s">
        <v>378</v>
      </c>
      <c r="M6227" t="s">
        <v>379</v>
      </c>
      <c r="N6227" t="s">
        <v>480</v>
      </c>
    </row>
    <row r="6228" spans="1:14" hidden="1" x14ac:dyDescent="0.25">
      <c r="A6228" t="s">
        <v>241</v>
      </c>
      <c r="B6228" s="1">
        <v>45199</v>
      </c>
      <c r="C6228" t="s">
        <v>1134</v>
      </c>
      <c r="D6228" t="s">
        <v>1135</v>
      </c>
      <c r="E6228" s="4">
        <v>50699.970000000008</v>
      </c>
      <c r="F6228" t="s">
        <v>567</v>
      </c>
      <c r="G6228" t="s">
        <v>471</v>
      </c>
      <c r="H6228" t="s">
        <v>301</v>
      </c>
      <c r="I6228" t="s">
        <v>302</v>
      </c>
      <c r="J6228" t="s">
        <v>258</v>
      </c>
      <c r="L6228" t="s">
        <v>378</v>
      </c>
      <c r="M6228" t="s">
        <v>379</v>
      </c>
      <c r="N6228" t="s">
        <v>486</v>
      </c>
    </row>
    <row r="6229" spans="1:14" hidden="1" x14ac:dyDescent="0.25">
      <c r="A6229" t="s">
        <v>241</v>
      </c>
      <c r="B6229" s="1">
        <v>45199</v>
      </c>
      <c r="C6229" t="s">
        <v>1136</v>
      </c>
      <c r="D6229" t="s">
        <v>1137</v>
      </c>
      <c r="E6229" s="4">
        <v>28491.200000000001</v>
      </c>
      <c r="F6229" t="s">
        <v>567</v>
      </c>
      <c r="G6229" t="s">
        <v>471</v>
      </c>
      <c r="H6229" t="s">
        <v>308</v>
      </c>
      <c r="I6229" t="s">
        <v>309</v>
      </c>
      <c r="J6229" t="s">
        <v>264</v>
      </c>
      <c r="L6229" t="s">
        <v>378</v>
      </c>
      <c r="M6229" t="s">
        <v>379</v>
      </c>
      <c r="N6229" t="s">
        <v>487</v>
      </c>
    </row>
    <row r="6230" spans="1:14" hidden="1" x14ac:dyDescent="0.25">
      <c r="A6230" t="s">
        <v>241</v>
      </c>
      <c r="B6230" s="1">
        <v>45199</v>
      </c>
      <c r="C6230" t="s">
        <v>1140</v>
      </c>
      <c r="D6230" t="s">
        <v>1141</v>
      </c>
      <c r="E6230" s="4">
        <v>6000</v>
      </c>
      <c r="F6230" t="s">
        <v>567</v>
      </c>
      <c r="G6230" t="s">
        <v>471</v>
      </c>
      <c r="H6230" t="s">
        <v>308</v>
      </c>
      <c r="I6230" t="s">
        <v>309</v>
      </c>
      <c r="J6230" t="s">
        <v>264</v>
      </c>
      <c r="L6230" t="s">
        <v>378</v>
      </c>
      <c r="M6230" t="s">
        <v>379</v>
      </c>
      <c r="N6230" t="s">
        <v>487</v>
      </c>
    </row>
    <row r="6231" spans="1:14" hidden="1" x14ac:dyDescent="0.25">
      <c r="A6231" t="s">
        <v>241</v>
      </c>
      <c r="B6231" s="1">
        <v>45199</v>
      </c>
      <c r="C6231" t="s">
        <v>1221</v>
      </c>
      <c r="D6231" t="s">
        <v>1222</v>
      </c>
      <c r="E6231" s="4">
        <v>52651.1</v>
      </c>
      <c r="F6231" t="s">
        <v>567</v>
      </c>
      <c r="G6231" t="s">
        <v>471</v>
      </c>
      <c r="H6231" t="s">
        <v>317</v>
      </c>
      <c r="I6231" t="s">
        <v>318</v>
      </c>
      <c r="J6231" t="s">
        <v>276</v>
      </c>
      <c r="L6231" t="s">
        <v>390</v>
      </c>
      <c r="M6231" t="s">
        <v>391</v>
      </c>
      <c r="N6231" t="s">
        <v>487</v>
      </c>
    </row>
    <row r="6232" spans="1:14" hidden="1" x14ac:dyDescent="0.25">
      <c r="A6232" t="s">
        <v>241</v>
      </c>
      <c r="B6232" s="1">
        <v>45199</v>
      </c>
      <c r="C6232" t="s">
        <v>702</v>
      </c>
      <c r="D6232" t="s">
        <v>703</v>
      </c>
      <c r="E6232" s="4">
        <v>9750.02</v>
      </c>
      <c r="F6232" t="s">
        <v>567</v>
      </c>
      <c r="G6232" t="s">
        <v>471</v>
      </c>
      <c r="H6232" t="s">
        <v>311</v>
      </c>
      <c r="I6232" t="s">
        <v>312</v>
      </c>
      <c r="J6232" t="s">
        <v>264</v>
      </c>
      <c r="L6232" t="s">
        <v>378</v>
      </c>
      <c r="M6232" t="s">
        <v>379</v>
      </c>
      <c r="N6232" t="s">
        <v>487</v>
      </c>
    </row>
    <row r="6233" spans="1:14" hidden="1" x14ac:dyDescent="0.25">
      <c r="A6233" t="s">
        <v>241</v>
      </c>
      <c r="B6233" s="1">
        <v>45199</v>
      </c>
      <c r="C6233" t="s">
        <v>1312</v>
      </c>
      <c r="D6233" t="s">
        <v>1313</v>
      </c>
      <c r="E6233" s="4">
        <v>12375</v>
      </c>
      <c r="F6233" t="s">
        <v>567</v>
      </c>
      <c r="G6233" t="s">
        <v>471</v>
      </c>
      <c r="H6233" t="s">
        <v>311</v>
      </c>
      <c r="I6233" t="s">
        <v>312</v>
      </c>
      <c r="J6233" t="s">
        <v>264</v>
      </c>
      <c r="L6233" t="s">
        <v>378</v>
      </c>
      <c r="M6233" t="s">
        <v>379</v>
      </c>
      <c r="N6233" t="s">
        <v>487</v>
      </c>
    </row>
    <row r="6234" spans="1:14" hidden="1" x14ac:dyDescent="0.25">
      <c r="A6234" t="s">
        <v>241</v>
      </c>
      <c r="B6234" s="1">
        <v>45199</v>
      </c>
      <c r="C6234" t="s">
        <v>1146</v>
      </c>
      <c r="D6234" t="s">
        <v>1147</v>
      </c>
      <c r="E6234" s="4">
        <v>22950</v>
      </c>
      <c r="F6234" t="s">
        <v>567</v>
      </c>
      <c r="G6234" t="s">
        <v>471</v>
      </c>
      <c r="H6234" t="s">
        <v>311</v>
      </c>
      <c r="I6234" t="s">
        <v>312</v>
      </c>
      <c r="J6234" t="s">
        <v>264</v>
      </c>
      <c r="L6234" t="s">
        <v>378</v>
      </c>
      <c r="M6234" t="s">
        <v>379</v>
      </c>
      <c r="N6234" t="s">
        <v>487</v>
      </c>
    </row>
    <row r="6235" spans="1:14" hidden="1" x14ac:dyDescent="0.25">
      <c r="A6235" t="s">
        <v>241</v>
      </c>
      <c r="B6235" s="1">
        <v>45199</v>
      </c>
      <c r="C6235" t="s">
        <v>1273</v>
      </c>
      <c r="D6235" t="s">
        <v>1274</v>
      </c>
      <c r="E6235" s="4">
        <v>6240</v>
      </c>
      <c r="F6235" t="s">
        <v>567</v>
      </c>
      <c r="G6235" t="s">
        <v>471</v>
      </c>
      <c r="H6235" t="s">
        <v>301</v>
      </c>
      <c r="I6235" t="s">
        <v>302</v>
      </c>
      <c r="J6235" t="s">
        <v>258</v>
      </c>
      <c r="L6235" t="s">
        <v>378</v>
      </c>
      <c r="M6235" t="s">
        <v>379</v>
      </c>
      <c r="N6235" t="s">
        <v>487</v>
      </c>
    </row>
    <row r="6236" spans="1:14" hidden="1" x14ac:dyDescent="0.25">
      <c r="A6236" t="s">
        <v>241</v>
      </c>
      <c r="B6236" s="1">
        <v>45199</v>
      </c>
      <c r="C6236" t="s">
        <v>1260</v>
      </c>
      <c r="D6236" t="s">
        <v>1261</v>
      </c>
      <c r="E6236" s="4">
        <v>1800</v>
      </c>
      <c r="F6236" t="s">
        <v>567</v>
      </c>
      <c r="G6236" t="s">
        <v>471</v>
      </c>
      <c r="H6236" t="s">
        <v>311</v>
      </c>
      <c r="I6236" t="s">
        <v>312</v>
      </c>
      <c r="J6236" t="s">
        <v>264</v>
      </c>
      <c r="L6236" t="s">
        <v>378</v>
      </c>
      <c r="M6236" t="s">
        <v>379</v>
      </c>
      <c r="N6236" t="s">
        <v>487</v>
      </c>
    </row>
    <row r="6237" spans="1:14" hidden="1" x14ac:dyDescent="0.25">
      <c r="A6237" t="s">
        <v>241</v>
      </c>
      <c r="B6237" s="1">
        <v>45199</v>
      </c>
      <c r="C6237" t="s">
        <v>704</v>
      </c>
      <c r="D6237" t="s">
        <v>705</v>
      </c>
      <c r="E6237" s="4">
        <v>27770.420000000002</v>
      </c>
      <c r="F6237" t="s">
        <v>567</v>
      </c>
      <c r="G6237" t="s">
        <v>471</v>
      </c>
      <c r="H6237" t="s">
        <v>311</v>
      </c>
      <c r="I6237" t="s">
        <v>312</v>
      </c>
      <c r="J6237" t="s">
        <v>264</v>
      </c>
      <c r="L6237" t="s">
        <v>378</v>
      </c>
      <c r="M6237" t="s">
        <v>379</v>
      </c>
      <c r="N6237" t="s">
        <v>487</v>
      </c>
    </row>
    <row r="6238" spans="1:14" hidden="1" x14ac:dyDescent="0.25">
      <c r="A6238" t="s">
        <v>241</v>
      </c>
      <c r="B6238" s="1">
        <v>45199</v>
      </c>
      <c r="C6238" t="s">
        <v>708</v>
      </c>
      <c r="D6238" t="s">
        <v>709</v>
      </c>
      <c r="E6238" s="4">
        <v>1622.35</v>
      </c>
      <c r="F6238" t="s">
        <v>567</v>
      </c>
      <c r="G6238" t="s">
        <v>471</v>
      </c>
      <c r="H6238" t="s">
        <v>301</v>
      </c>
      <c r="I6238" t="s">
        <v>302</v>
      </c>
      <c r="J6238" t="s">
        <v>258</v>
      </c>
      <c r="L6238" t="s">
        <v>378</v>
      </c>
      <c r="M6238" t="s">
        <v>379</v>
      </c>
      <c r="N6238" t="s">
        <v>482</v>
      </c>
    </row>
    <row r="6239" spans="1:14" hidden="1" x14ac:dyDescent="0.25">
      <c r="A6239" t="s">
        <v>241</v>
      </c>
      <c r="B6239" s="1">
        <v>45199</v>
      </c>
      <c r="C6239" t="s">
        <v>712</v>
      </c>
      <c r="D6239" t="s">
        <v>713</v>
      </c>
      <c r="E6239" s="4">
        <v>907.8599999999999</v>
      </c>
      <c r="F6239" t="s">
        <v>567</v>
      </c>
      <c r="G6239" t="s">
        <v>471</v>
      </c>
      <c r="H6239" t="s">
        <v>311</v>
      </c>
      <c r="I6239" t="s">
        <v>312</v>
      </c>
      <c r="J6239" t="s">
        <v>264</v>
      </c>
      <c r="L6239" t="s">
        <v>378</v>
      </c>
      <c r="M6239" t="s">
        <v>379</v>
      </c>
      <c r="N6239" t="s">
        <v>487</v>
      </c>
    </row>
    <row r="6240" spans="1:14" hidden="1" x14ac:dyDescent="0.25">
      <c r="A6240" t="s">
        <v>241</v>
      </c>
      <c r="B6240" s="1">
        <v>45199</v>
      </c>
      <c r="C6240" t="s">
        <v>717</v>
      </c>
      <c r="D6240" t="s">
        <v>718</v>
      </c>
      <c r="E6240" s="4">
        <v>969.37000000000012</v>
      </c>
      <c r="F6240" t="s">
        <v>567</v>
      </c>
      <c r="G6240" t="s">
        <v>471</v>
      </c>
      <c r="H6240" t="s">
        <v>311</v>
      </c>
      <c r="I6240" t="s">
        <v>312</v>
      </c>
      <c r="J6240" t="s">
        <v>264</v>
      </c>
      <c r="L6240" t="s">
        <v>378</v>
      </c>
      <c r="M6240" t="s">
        <v>379</v>
      </c>
      <c r="N6240" t="s">
        <v>487</v>
      </c>
    </row>
    <row r="6241" spans="1:14" hidden="1" x14ac:dyDescent="0.25">
      <c r="A6241" t="s">
        <v>241</v>
      </c>
      <c r="B6241" s="1">
        <v>45199</v>
      </c>
      <c r="C6241" t="s">
        <v>719</v>
      </c>
      <c r="D6241" t="s">
        <v>720</v>
      </c>
      <c r="E6241" s="4">
        <v>4525.2500000000009</v>
      </c>
      <c r="F6241" t="s">
        <v>567</v>
      </c>
      <c r="G6241" t="s">
        <v>471</v>
      </c>
      <c r="H6241" t="s">
        <v>311</v>
      </c>
      <c r="I6241" t="s">
        <v>312</v>
      </c>
      <c r="J6241" t="s">
        <v>264</v>
      </c>
      <c r="L6241" t="s">
        <v>378</v>
      </c>
      <c r="M6241" t="s">
        <v>379</v>
      </c>
      <c r="N6241" t="s">
        <v>487</v>
      </c>
    </row>
    <row r="6242" spans="1:14" hidden="1" x14ac:dyDescent="0.25">
      <c r="A6242" t="s">
        <v>241</v>
      </c>
      <c r="B6242" s="1">
        <v>45199</v>
      </c>
      <c r="C6242" t="s">
        <v>1350</v>
      </c>
      <c r="D6242" t="s">
        <v>1351</v>
      </c>
      <c r="E6242" s="4">
        <v>1499.9999999999998</v>
      </c>
      <c r="F6242" t="s">
        <v>567</v>
      </c>
      <c r="G6242" t="s">
        <v>471</v>
      </c>
      <c r="H6242" t="s">
        <v>301</v>
      </c>
      <c r="I6242" t="s">
        <v>302</v>
      </c>
      <c r="J6242" t="s">
        <v>258</v>
      </c>
      <c r="L6242" t="s">
        <v>378</v>
      </c>
      <c r="M6242" t="s">
        <v>379</v>
      </c>
      <c r="N6242" t="s">
        <v>482</v>
      </c>
    </row>
    <row r="6243" spans="1:14" hidden="1" x14ac:dyDescent="0.25">
      <c r="A6243" t="s">
        <v>241</v>
      </c>
      <c r="B6243" s="1">
        <v>45199</v>
      </c>
      <c r="C6243" t="s">
        <v>721</v>
      </c>
      <c r="D6243" t="s">
        <v>722</v>
      </c>
      <c r="E6243" s="4">
        <v>1380</v>
      </c>
      <c r="F6243" t="s">
        <v>567</v>
      </c>
      <c r="G6243" t="s">
        <v>471</v>
      </c>
      <c r="H6243" t="s">
        <v>308</v>
      </c>
      <c r="I6243" t="s">
        <v>309</v>
      </c>
      <c r="J6243" t="s">
        <v>264</v>
      </c>
      <c r="L6243" t="s">
        <v>378</v>
      </c>
      <c r="M6243" t="s">
        <v>379</v>
      </c>
      <c r="N6243" t="s">
        <v>487</v>
      </c>
    </row>
    <row r="6244" spans="1:14" hidden="1" x14ac:dyDescent="0.25">
      <c r="A6244" t="s">
        <v>241</v>
      </c>
      <c r="B6244" s="1">
        <v>45199</v>
      </c>
      <c r="C6244" t="s">
        <v>726</v>
      </c>
      <c r="D6244" t="s">
        <v>727</v>
      </c>
      <c r="E6244" s="4">
        <v>21760.22</v>
      </c>
      <c r="F6244" t="s">
        <v>567</v>
      </c>
      <c r="G6244" t="s">
        <v>471</v>
      </c>
      <c r="H6244" t="s">
        <v>301</v>
      </c>
      <c r="I6244" t="s">
        <v>302</v>
      </c>
      <c r="J6244" t="s">
        <v>258</v>
      </c>
      <c r="L6244" t="s">
        <v>378</v>
      </c>
      <c r="M6244" t="s">
        <v>379</v>
      </c>
      <c r="N6244" t="s">
        <v>486</v>
      </c>
    </row>
    <row r="6245" spans="1:14" hidden="1" x14ac:dyDescent="0.25">
      <c r="A6245" t="s">
        <v>241</v>
      </c>
      <c r="B6245" s="1">
        <v>45199</v>
      </c>
      <c r="C6245" t="s">
        <v>730</v>
      </c>
      <c r="D6245" t="s">
        <v>731</v>
      </c>
      <c r="E6245" s="4">
        <v>214</v>
      </c>
      <c r="F6245" t="s">
        <v>567</v>
      </c>
      <c r="G6245" t="s">
        <v>471</v>
      </c>
      <c r="H6245" t="s">
        <v>308</v>
      </c>
      <c r="I6245" t="s">
        <v>309</v>
      </c>
      <c r="J6245" t="s">
        <v>264</v>
      </c>
      <c r="L6245" t="s">
        <v>378</v>
      </c>
      <c r="M6245" t="s">
        <v>379</v>
      </c>
      <c r="N6245" t="s">
        <v>487</v>
      </c>
    </row>
    <row r="6246" spans="1:14" hidden="1" x14ac:dyDescent="0.25">
      <c r="A6246" t="s">
        <v>241</v>
      </c>
      <c r="B6246" s="1">
        <v>45199</v>
      </c>
      <c r="C6246" t="s">
        <v>734</v>
      </c>
      <c r="D6246" t="s">
        <v>735</v>
      </c>
      <c r="E6246" s="4">
        <v>653.27</v>
      </c>
      <c r="F6246" t="s">
        <v>567</v>
      </c>
      <c r="G6246" t="s">
        <v>471</v>
      </c>
      <c r="H6246" t="s">
        <v>308</v>
      </c>
      <c r="I6246" t="s">
        <v>309</v>
      </c>
      <c r="J6246" t="s">
        <v>264</v>
      </c>
      <c r="L6246" t="s">
        <v>378</v>
      </c>
      <c r="M6246" t="s">
        <v>379</v>
      </c>
      <c r="N6246" t="s">
        <v>487</v>
      </c>
    </row>
    <row r="6247" spans="1:14" hidden="1" x14ac:dyDescent="0.25">
      <c r="A6247" t="s">
        <v>241</v>
      </c>
      <c r="B6247" s="1">
        <v>45199</v>
      </c>
      <c r="C6247" t="s">
        <v>738</v>
      </c>
      <c r="D6247" t="s">
        <v>739</v>
      </c>
      <c r="E6247" s="4">
        <v>28447.11</v>
      </c>
      <c r="F6247" t="s">
        <v>567</v>
      </c>
      <c r="G6247" t="s">
        <v>471</v>
      </c>
      <c r="H6247" t="s">
        <v>301</v>
      </c>
      <c r="I6247" t="s">
        <v>302</v>
      </c>
      <c r="J6247" t="s">
        <v>258</v>
      </c>
      <c r="L6247" t="s">
        <v>378</v>
      </c>
      <c r="M6247" t="s">
        <v>379</v>
      </c>
      <c r="N6247" t="s">
        <v>487</v>
      </c>
    </row>
    <row r="6248" spans="1:14" hidden="1" x14ac:dyDescent="0.25">
      <c r="A6248" t="s">
        <v>241</v>
      </c>
      <c r="B6248" s="1">
        <v>45199</v>
      </c>
      <c r="C6248" t="s">
        <v>742</v>
      </c>
      <c r="D6248" t="s">
        <v>743</v>
      </c>
      <c r="E6248" s="4">
        <v>4230.8700000000008</v>
      </c>
      <c r="F6248" t="s">
        <v>567</v>
      </c>
      <c r="G6248" t="s">
        <v>471</v>
      </c>
      <c r="H6248" t="s">
        <v>308</v>
      </c>
      <c r="I6248" t="s">
        <v>309</v>
      </c>
      <c r="J6248" t="s">
        <v>264</v>
      </c>
      <c r="L6248" t="s">
        <v>378</v>
      </c>
      <c r="M6248" t="s">
        <v>379</v>
      </c>
      <c r="N6248" t="s">
        <v>487</v>
      </c>
    </row>
    <row r="6249" spans="1:14" hidden="1" x14ac:dyDescent="0.25">
      <c r="A6249" t="s">
        <v>241</v>
      </c>
      <c r="B6249" s="1">
        <v>45199</v>
      </c>
      <c r="C6249" t="s">
        <v>747</v>
      </c>
      <c r="D6249" t="s">
        <v>748</v>
      </c>
      <c r="E6249" s="4">
        <v>40247.840000000011</v>
      </c>
      <c r="F6249" t="s">
        <v>567</v>
      </c>
      <c r="G6249" t="s">
        <v>471</v>
      </c>
      <c r="H6249" t="s">
        <v>308</v>
      </c>
      <c r="I6249" t="s">
        <v>309</v>
      </c>
      <c r="J6249" t="s">
        <v>264</v>
      </c>
      <c r="L6249" t="s">
        <v>378</v>
      </c>
      <c r="M6249" t="s">
        <v>379</v>
      </c>
      <c r="N6249" t="s">
        <v>487</v>
      </c>
    </row>
    <row r="6250" spans="1:14" hidden="1" x14ac:dyDescent="0.25">
      <c r="A6250" t="s">
        <v>241</v>
      </c>
      <c r="B6250" s="1">
        <v>45199</v>
      </c>
      <c r="C6250" t="s">
        <v>755</v>
      </c>
      <c r="D6250" t="s">
        <v>756</v>
      </c>
      <c r="E6250" s="4">
        <v>15</v>
      </c>
      <c r="F6250" t="s">
        <v>567</v>
      </c>
      <c r="G6250" t="s">
        <v>471</v>
      </c>
      <c r="H6250" t="s">
        <v>311</v>
      </c>
      <c r="I6250" t="s">
        <v>312</v>
      </c>
      <c r="J6250" t="s">
        <v>264</v>
      </c>
      <c r="L6250" t="s">
        <v>378</v>
      </c>
      <c r="M6250" t="s">
        <v>379</v>
      </c>
      <c r="N6250" t="s">
        <v>487</v>
      </c>
    </row>
    <row r="6251" spans="1:14" hidden="1" x14ac:dyDescent="0.25">
      <c r="A6251" t="s">
        <v>241</v>
      </c>
      <c r="B6251" s="1">
        <v>45199</v>
      </c>
      <c r="C6251" t="s">
        <v>763</v>
      </c>
      <c r="D6251" t="s">
        <v>764</v>
      </c>
      <c r="E6251" s="4">
        <v>16559.730000000003</v>
      </c>
      <c r="F6251" t="s">
        <v>567</v>
      </c>
      <c r="G6251" t="s">
        <v>471</v>
      </c>
      <c r="H6251" t="s">
        <v>308</v>
      </c>
      <c r="I6251" t="s">
        <v>309</v>
      </c>
      <c r="J6251" t="s">
        <v>264</v>
      </c>
      <c r="L6251" t="s">
        <v>378</v>
      </c>
      <c r="M6251" t="s">
        <v>379</v>
      </c>
      <c r="N6251" t="s">
        <v>480</v>
      </c>
    </row>
    <row r="6252" spans="1:14" hidden="1" x14ac:dyDescent="0.25">
      <c r="A6252" t="s">
        <v>241</v>
      </c>
      <c r="B6252" s="1">
        <v>45199</v>
      </c>
      <c r="C6252" t="s">
        <v>767</v>
      </c>
      <c r="D6252" t="s">
        <v>768</v>
      </c>
      <c r="E6252" s="4">
        <v>6137.3200000000006</v>
      </c>
      <c r="F6252" t="s">
        <v>567</v>
      </c>
      <c r="G6252" t="s">
        <v>471</v>
      </c>
      <c r="H6252" t="s">
        <v>308</v>
      </c>
      <c r="I6252" t="s">
        <v>309</v>
      </c>
      <c r="J6252" t="s">
        <v>264</v>
      </c>
      <c r="L6252" t="s">
        <v>378</v>
      </c>
      <c r="M6252" t="s">
        <v>379</v>
      </c>
      <c r="N6252" t="s">
        <v>480</v>
      </c>
    </row>
    <row r="6253" spans="1:14" hidden="1" x14ac:dyDescent="0.25">
      <c r="A6253" t="s">
        <v>241</v>
      </c>
      <c r="B6253" s="1">
        <v>45199</v>
      </c>
      <c r="C6253" t="s">
        <v>769</v>
      </c>
      <c r="D6253" t="s">
        <v>770</v>
      </c>
      <c r="E6253" s="4">
        <v>13364.210000000001</v>
      </c>
      <c r="F6253" t="s">
        <v>567</v>
      </c>
      <c r="G6253" t="s">
        <v>471</v>
      </c>
      <c r="H6253" t="s">
        <v>311</v>
      </c>
      <c r="I6253" t="s">
        <v>312</v>
      </c>
      <c r="J6253" t="s">
        <v>264</v>
      </c>
      <c r="L6253" t="s">
        <v>378</v>
      </c>
      <c r="M6253" t="s">
        <v>379</v>
      </c>
      <c r="N6253" t="s">
        <v>487</v>
      </c>
    </row>
    <row r="6254" spans="1:14" hidden="1" x14ac:dyDescent="0.25">
      <c r="A6254" t="s">
        <v>241</v>
      </c>
      <c r="B6254" s="1">
        <v>45199</v>
      </c>
      <c r="C6254" t="s">
        <v>773</v>
      </c>
      <c r="D6254" t="s">
        <v>774</v>
      </c>
      <c r="E6254" s="4">
        <v>3219.3199999999997</v>
      </c>
      <c r="F6254" t="s">
        <v>567</v>
      </c>
      <c r="G6254" t="s">
        <v>471</v>
      </c>
      <c r="H6254" t="s">
        <v>308</v>
      </c>
      <c r="I6254" t="s">
        <v>309</v>
      </c>
      <c r="J6254" t="s">
        <v>264</v>
      </c>
      <c r="L6254" t="s">
        <v>378</v>
      </c>
      <c r="M6254" t="s">
        <v>379</v>
      </c>
      <c r="N6254" t="s">
        <v>480</v>
      </c>
    </row>
    <row r="6255" spans="1:14" hidden="1" x14ac:dyDescent="0.25">
      <c r="A6255" t="s">
        <v>241</v>
      </c>
      <c r="B6255" s="1">
        <v>45199</v>
      </c>
      <c r="C6255" t="s">
        <v>775</v>
      </c>
      <c r="D6255" t="s">
        <v>776</v>
      </c>
      <c r="E6255" s="4">
        <v>9070.2000000000007</v>
      </c>
      <c r="F6255" t="s">
        <v>567</v>
      </c>
      <c r="G6255" t="s">
        <v>471</v>
      </c>
      <c r="H6255" t="s">
        <v>311</v>
      </c>
      <c r="I6255" t="s">
        <v>312</v>
      </c>
      <c r="J6255" t="s">
        <v>264</v>
      </c>
      <c r="L6255" t="s">
        <v>378</v>
      </c>
      <c r="M6255" t="s">
        <v>379</v>
      </c>
      <c r="N6255" t="s">
        <v>487</v>
      </c>
    </row>
    <row r="6256" spans="1:14" hidden="1" x14ac:dyDescent="0.25">
      <c r="A6256" t="s">
        <v>241</v>
      </c>
      <c r="B6256" s="1">
        <v>45199</v>
      </c>
      <c r="C6256" t="s">
        <v>777</v>
      </c>
      <c r="D6256" t="s">
        <v>778</v>
      </c>
      <c r="E6256" s="4">
        <v>8916.42</v>
      </c>
      <c r="F6256" t="s">
        <v>567</v>
      </c>
      <c r="G6256" t="s">
        <v>471</v>
      </c>
      <c r="H6256" t="s">
        <v>311</v>
      </c>
      <c r="I6256" t="s">
        <v>312</v>
      </c>
      <c r="J6256" t="s">
        <v>264</v>
      </c>
      <c r="L6256" t="s">
        <v>378</v>
      </c>
      <c r="M6256" t="s">
        <v>379</v>
      </c>
      <c r="N6256" t="s">
        <v>485</v>
      </c>
    </row>
    <row r="6257" spans="1:14" hidden="1" x14ac:dyDescent="0.25">
      <c r="A6257" t="s">
        <v>241</v>
      </c>
      <c r="B6257" s="1">
        <v>45199</v>
      </c>
      <c r="C6257" t="s">
        <v>781</v>
      </c>
      <c r="D6257" t="s">
        <v>782</v>
      </c>
      <c r="E6257" s="4">
        <v>6470.87</v>
      </c>
      <c r="F6257" t="s">
        <v>567</v>
      </c>
      <c r="G6257" t="s">
        <v>471</v>
      </c>
      <c r="H6257" t="s">
        <v>311</v>
      </c>
      <c r="I6257" t="s">
        <v>312</v>
      </c>
      <c r="J6257" t="s">
        <v>264</v>
      </c>
      <c r="L6257" t="s">
        <v>378</v>
      </c>
      <c r="M6257" t="s">
        <v>379</v>
      </c>
      <c r="N6257" t="s">
        <v>485</v>
      </c>
    </row>
    <row r="6258" spans="1:14" hidden="1" x14ac:dyDescent="0.25">
      <c r="A6258" t="s">
        <v>241</v>
      </c>
      <c r="B6258" s="1">
        <v>45199</v>
      </c>
      <c r="C6258" t="s">
        <v>785</v>
      </c>
      <c r="D6258" t="s">
        <v>786</v>
      </c>
      <c r="E6258" s="4">
        <v>2797.9600000000014</v>
      </c>
      <c r="F6258" t="s">
        <v>567</v>
      </c>
      <c r="G6258" t="s">
        <v>471</v>
      </c>
      <c r="H6258" t="s">
        <v>311</v>
      </c>
      <c r="I6258" t="s">
        <v>312</v>
      </c>
      <c r="J6258" t="s">
        <v>264</v>
      </c>
      <c r="L6258" t="s">
        <v>378</v>
      </c>
      <c r="M6258" t="s">
        <v>379</v>
      </c>
      <c r="N6258" t="s">
        <v>485</v>
      </c>
    </row>
    <row r="6259" spans="1:14" hidden="1" x14ac:dyDescent="0.25">
      <c r="A6259" t="s">
        <v>241</v>
      </c>
      <c r="B6259" s="1">
        <v>45199</v>
      </c>
      <c r="C6259" t="s">
        <v>788</v>
      </c>
      <c r="D6259" t="s">
        <v>789</v>
      </c>
      <c r="E6259" s="4">
        <v>13910.05</v>
      </c>
      <c r="F6259" t="s">
        <v>567</v>
      </c>
      <c r="G6259" t="s">
        <v>471</v>
      </c>
      <c r="H6259" t="s">
        <v>311</v>
      </c>
      <c r="I6259" t="s">
        <v>312</v>
      </c>
      <c r="J6259" t="s">
        <v>264</v>
      </c>
      <c r="L6259" t="s">
        <v>378</v>
      </c>
      <c r="M6259" t="s">
        <v>379</v>
      </c>
      <c r="N6259" t="s">
        <v>485</v>
      </c>
    </row>
    <row r="6260" spans="1:14" hidden="1" x14ac:dyDescent="0.25">
      <c r="A6260" t="s">
        <v>241</v>
      </c>
      <c r="B6260" s="1">
        <v>45199</v>
      </c>
      <c r="C6260" t="s">
        <v>790</v>
      </c>
      <c r="D6260" t="s">
        <v>791</v>
      </c>
      <c r="E6260" s="4">
        <v>7635.7999999999993</v>
      </c>
      <c r="F6260" t="s">
        <v>567</v>
      </c>
      <c r="G6260" t="s">
        <v>471</v>
      </c>
      <c r="H6260" t="s">
        <v>311</v>
      </c>
      <c r="I6260" t="s">
        <v>312</v>
      </c>
      <c r="J6260" t="s">
        <v>264</v>
      </c>
      <c r="L6260" t="s">
        <v>378</v>
      </c>
      <c r="M6260" t="s">
        <v>379</v>
      </c>
      <c r="N6260" t="s">
        <v>487</v>
      </c>
    </row>
    <row r="6261" spans="1:14" hidden="1" x14ac:dyDescent="0.25">
      <c r="A6261" t="s">
        <v>241</v>
      </c>
      <c r="B6261" s="1">
        <v>45199</v>
      </c>
      <c r="C6261" t="s">
        <v>792</v>
      </c>
      <c r="D6261" t="s">
        <v>793</v>
      </c>
      <c r="E6261" s="4">
        <v>4808</v>
      </c>
      <c r="F6261" t="s">
        <v>567</v>
      </c>
      <c r="G6261" t="s">
        <v>471</v>
      </c>
      <c r="H6261" t="s">
        <v>308</v>
      </c>
      <c r="I6261" t="s">
        <v>309</v>
      </c>
      <c r="J6261" t="s">
        <v>264</v>
      </c>
      <c r="L6261" t="s">
        <v>378</v>
      </c>
      <c r="M6261" t="s">
        <v>379</v>
      </c>
      <c r="N6261" t="s">
        <v>487</v>
      </c>
    </row>
    <row r="6262" spans="1:14" hidden="1" x14ac:dyDescent="0.25">
      <c r="A6262" t="s">
        <v>241</v>
      </c>
      <c r="B6262" s="1">
        <v>45199</v>
      </c>
      <c r="C6262" t="s">
        <v>1148</v>
      </c>
      <c r="D6262" t="s">
        <v>1149</v>
      </c>
      <c r="E6262" s="4">
        <v>13916.72</v>
      </c>
      <c r="F6262" t="s">
        <v>567</v>
      </c>
      <c r="G6262" t="s">
        <v>471</v>
      </c>
      <c r="H6262" t="s">
        <v>308</v>
      </c>
      <c r="I6262" t="s">
        <v>309</v>
      </c>
      <c r="J6262" t="s">
        <v>264</v>
      </c>
      <c r="L6262" t="s">
        <v>378</v>
      </c>
      <c r="M6262" t="s">
        <v>379</v>
      </c>
      <c r="N6262" t="s">
        <v>480</v>
      </c>
    </row>
    <row r="6263" spans="1:14" hidden="1" x14ac:dyDescent="0.25">
      <c r="A6263" t="s">
        <v>241</v>
      </c>
      <c r="B6263" s="1">
        <v>45199</v>
      </c>
      <c r="C6263" t="s">
        <v>1275</v>
      </c>
      <c r="D6263" t="s">
        <v>1276</v>
      </c>
      <c r="E6263" s="4">
        <v>9878.9699999999993</v>
      </c>
      <c r="F6263" t="s">
        <v>567</v>
      </c>
      <c r="G6263" t="s">
        <v>471</v>
      </c>
      <c r="H6263" t="s">
        <v>317</v>
      </c>
      <c r="I6263" t="s">
        <v>318</v>
      </c>
      <c r="J6263" t="s">
        <v>276</v>
      </c>
      <c r="L6263" t="s">
        <v>390</v>
      </c>
      <c r="M6263" t="s">
        <v>391</v>
      </c>
      <c r="N6263" t="s">
        <v>487</v>
      </c>
    </row>
    <row r="6264" spans="1:14" hidden="1" x14ac:dyDescent="0.25">
      <c r="A6264" t="s">
        <v>241</v>
      </c>
      <c r="B6264" s="1">
        <v>45199</v>
      </c>
      <c r="C6264" t="s">
        <v>1225</v>
      </c>
      <c r="D6264" t="s">
        <v>1226</v>
      </c>
      <c r="E6264" s="4">
        <v>17808.5</v>
      </c>
      <c r="F6264" t="s">
        <v>567</v>
      </c>
      <c r="G6264" t="s">
        <v>471</v>
      </c>
      <c r="H6264" t="s">
        <v>308</v>
      </c>
      <c r="I6264" t="s">
        <v>309</v>
      </c>
      <c r="J6264" t="s">
        <v>264</v>
      </c>
      <c r="L6264" t="s">
        <v>378</v>
      </c>
      <c r="M6264" t="s">
        <v>379</v>
      </c>
      <c r="N6264" t="s">
        <v>480</v>
      </c>
    </row>
    <row r="6265" spans="1:14" hidden="1" x14ac:dyDescent="0.25">
      <c r="A6265" t="s">
        <v>241</v>
      </c>
      <c r="B6265" s="1">
        <v>45199</v>
      </c>
      <c r="C6265" t="s">
        <v>1236</v>
      </c>
      <c r="D6265" t="s">
        <v>1237</v>
      </c>
      <c r="E6265" s="4">
        <v>7100</v>
      </c>
      <c r="F6265" t="s">
        <v>567</v>
      </c>
      <c r="G6265" t="s">
        <v>471</v>
      </c>
      <c r="H6265" t="s">
        <v>308</v>
      </c>
      <c r="I6265" t="s">
        <v>309</v>
      </c>
      <c r="J6265" t="s">
        <v>264</v>
      </c>
      <c r="L6265" t="s">
        <v>378</v>
      </c>
      <c r="M6265" t="s">
        <v>379</v>
      </c>
      <c r="N6265" t="s">
        <v>480</v>
      </c>
    </row>
    <row r="6266" spans="1:14" hidden="1" x14ac:dyDescent="0.25">
      <c r="A6266" t="s">
        <v>241</v>
      </c>
      <c r="B6266" s="1">
        <v>45199</v>
      </c>
      <c r="C6266" t="s">
        <v>1238</v>
      </c>
      <c r="D6266" t="s">
        <v>1239</v>
      </c>
      <c r="E6266" s="4">
        <v>13974.75</v>
      </c>
      <c r="F6266" t="s">
        <v>567</v>
      </c>
      <c r="G6266" t="s">
        <v>471</v>
      </c>
      <c r="H6266" t="s">
        <v>308</v>
      </c>
      <c r="I6266" t="s">
        <v>309</v>
      </c>
      <c r="J6266" t="s">
        <v>264</v>
      </c>
      <c r="L6266" t="s">
        <v>378</v>
      </c>
      <c r="M6266" t="s">
        <v>379</v>
      </c>
      <c r="N6266" t="s">
        <v>487</v>
      </c>
    </row>
    <row r="6267" spans="1:14" hidden="1" x14ac:dyDescent="0.25">
      <c r="A6267" t="s">
        <v>241</v>
      </c>
      <c r="B6267" s="1">
        <v>45199</v>
      </c>
      <c r="C6267" t="s">
        <v>1330</v>
      </c>
      <c r="D6267" t="s">
        <v>1331</v>
      </c>
      <c r="E6267" s="4">
        <v>14502.38</v>
      </c>
      <c r="F6267" t="s">
        <v>567</v>
      </c>
      <c r="G6267" t="s">
        <v>471</v>
      </c>
      <c r="H6267" t="s">
        <v>311</v>
      </c>
      <c r="I6267" t="s">
        <v>312</v>
      </c>
      <c r="J6267" t="s">
        <v>264</v>
      </c>
      <c r="L6267" t="s">
        <v>378</v>
      </c>
      <c r="M6267" t="s">
        <v>379</v>
      </c>
      <c r="N6267" t="s">
        <v>487</v>
      </c>
    </row>
    <row r="6268" spans="1:14" hidden="1" x14ac:dyDescent="0.25">
      <c r="A6268" t="s">
        <v>241</v>
      </c>
      <c r="B6268" s="1">
        <v>45199</v>
      </c>
      <c r="C6268" t="s">
        <v>1336</v>
      </c>
      <c r="D6268" t="s">
        <v>1337</v>
      </c>
      <c r="E6268" s="4">
        <v>27812.61</v>
      </c>
      <c r="F6268" t="s">
        <v>567</v>
      </c>
      <c r="G6268" t="s">
        <v>471</v>
      </c>
      <c r="H6268" t="s">
        <v>308</v>
      </c>
      <c r="I6268" t="s">
        <v>309</v>
      </c>
      <c r="J6268" t="s">
        <v>264</v>
      </c>
      <c r="K6268" t="s">
        <v>1244</v>
      </c>
      <c r="L6268" t="s">
        <v>378</v>
      </c>
      <c r="M6268" t="s">
        <v>379</v>
      </c>
      <c r="N6268" t="s">
        <v>488</v>
      </c>
    </row>
    <row r="6269" spans="1:14" hidden="1" x14ac:dyDescent="0.25">
      <c r="A6269" t="s">
        <v>241</v>
      </c>
      <c r="B6269" s="1">
        <v>45199</v>
      </c>
      <c r="C6269" t="s">
        <v>794</v>
      </c>
      <c r="D6269" t="s">
        <v>795</v>
      </c>
      <c r="E6269" s="4">
        <v>38335.229999999996</v>
      </c>
      <c r="F6269" t="s">
        <v>567</v>
      </c>
      <c r="G6269" t="s">
        <v>471</v>
      </c>
      <c r="H6269" t="s">
        <v>301</v>
      </c>
      <c r="I6269" t="s">
        <v>302</v>
      </c>
      <c r="J6269" t="s">
        <v>258</v>
      </c>
      <c r="L6269" t="s">
        <v>378</v>
      </c>
      <c r="M6269" t="s">
        <v>379</v>
      </c>
      <c r="N6269" t="s">
        <v>482</v>
      </c>
    </row>
    <row r="6270" spans="1:14" hidden="1" x14ac:dyDescent="0.25">
      <c r="A6270" t="s">
        <v>241</v>
      </c>
      <c r="B6270" s="1">
        <v>45199</v>
      </c>
      <c r="C6270" t="s">
        <v>796</v>
      </c>
      <c r="D6270" t="s">
        <v>797</v>
      </c>
      <c r="E6270" s="4">
        <v>5769.5799999999972</v>
      </c>
      <c r="F6270" t="s">
        <v>567</v>
      </c>
      <c r="G6270" t="s">
        <v>471</v>
      </c>
      <c r="H6270" t="s">
        <v>301</v>
      </c>
      <c r="I6270" t="s">
        <v>302</v>
      </c>
      <c r="J6270" t="s">
        <v>258</v>
      </c>
      <c r="L6270" t="s">
        <v>378</v>
      </c>
      <c r="M6270" t="s">
        <v>379</v>
      </c>
      <c r="N6270" t="s">
        <v>482</v>
      </c>
    </row>
    <row r="6271" spans="1:14" hidden="1" x14ac:dyDescent="0.25">
      <c r="A6271" t="s">
        <v>241</v>
      </c>
      <c r="B6271" s="1">
        <v>45199</v>
      </c>
      <c r="C6271" t="s">
        <v>1302</v>
      </c>
      <c r="D6271" t="s">
        <v>1303</v>
      </c>
      <c r="E6271" s="4">
        <v>13923.18</v>
      </c>
      <c r="F6271" t="s">
        <v>567</v>
      </c>
      <c r="G6271" t="s">
        <v>471</v>
      </c>
      <c r="H6271" t="s">
        <v>301</v>
      </c>
      <c r="I6271" t="s">
        <v>302</v>
      </c>
      <c r="J6271" t="s">
        <v>258</v>
      </c>
      <c r="L6271" t="s">
        <v>378</v>
      </c>
      <c r="M6271" t="s">
        <v>379</v>
      </c>
      <c r="N6271" t="s">
        <v>482</v>
      </c>
    </row>
    <row r="6272" spans="1:14" hidden="1" x14ac:dyDescent="0.25">
      <c r="A6272" t="s">
        <v>241</v>
      </c>
      <c r="B6272" s="1">
        <v>45199</v>
      </c>
      <c r="C6272" t="s">
        <v>800</v>
      </c>
      <c r="D6272" t="s">
        <v>801</v>
      </c>
      <c r="E6272" s="4">
        <v>1515</v>
      </c>
      <c r="F6272" t="s">
        <v>567</v>
      </c>
      <c r="G6272" t="s">
        <v>471</v>
      </c>
      <c r="H6272" t="s">
        <v>308</v>
      </c>
      <c r="I6272" t="s">
        <v>309</v>
      </c>
      <c r="J6272" t="s">
        <v>264</v>
      </c>
      <c r="L6272" t="s">
        <v>378</v>
      </c>
      <c r="M6272" t="s">
        <v>379</v>
      </c>
      <c r="N6272" t="s">
        <v>487</v>
      </c>
    </row>
    <row r="6273" spans="1:14" hidden="1" x14ac:dyDescent="0.25">
      <c r="A6273" t="s">
        <v>241</v>
      </c>
      <c r="B6273" s="1">
        <v>45199</v>
      </c>
      <c r="C6273" t="s">
        <v>802</v>
      </c>
      <c r="D6273" t="s">
        <v>803</v>
      </c>
      <c r="E6273" s="4">
        <v>315</v>
      </c>
      <c r="F6273" t="s">
        <v>567</v>
      </c>
      <c r="G6273" t="s">
        <v>471</v>
      </c>
      <c r="H6273" t="s">
        <v>308</v>
      </c>
      <c r="I6273" t="s">
        <v>309</v>
      </c>
      <c r="J6273" t="s">
        <v>264</v>
      </c>
      <c r="L6273" t="s">
        <v>378</v>
      </c>
      <c r="M6273" t="s">
        <v>379</v>
      </c>
      <c r="N6273" t="s">
        <v>487</v>
      </c>
    </row>
    <row r="6274" spans="1:14" hidden="1" x14ac:dyDescent="0.25">
      <c r="A6274" t="s">
        <v>241</v>
      </c>
      <c r="B6274" s="1">
        <v>45199</v>
      </c>
      <c r="C6274" t="s">
        <v>804</v>
      </c>
      <c r="D6274" t="s">
        <v>805</v>
      </c>
      <c r="E6274" s="4">
        <v>13965.980000000001</v>
      </c>
      <c r="F6274" t="s">
        <v>567</v>
      </c>
      <c r="G6274" t="s">
        <v>471</v>
      </c>
      <c r="H6274" t="s">
        <v>308</v>
      </c>
      <c r="I6274" t="s">
        <v>309</v>
      </c>
      <c r="J6274" t="s">
        <v>264</v>
      </c>
      <c r="L6274" t="s">
        <v>378</v>
      </c>
      <c r="M6274" t="s">
        <v>379</v>
      </c>
      <c r="N6274" t="s">
        <v>487</v>
      </c>
    </row>
    <row r="6275" spans="1:14" hidden="1" x14ac:dyDescent="0.25">
      <c r="A6275" t="s">
        <v>241</v>
      </c>
      <c r="B6275" s="1">
        <v>45199</v>
      </c>
      <c r="C6275" t="s">
        <v>808</v>
      </c>
      <c r="D6275" t="s">
        <v>809</v>
      </c>
      <c r="E6275" s="4">
        <v>697.35</v>
      </c>
      <c r="F6275" t="s">
        <v>567</v>
      </c>
      <c r="G6275" t="s">
        <v>471</v>
      </c>
      <c r="H6275" t="s">
        <v>308</v>
      </c>
      <c r="I6275" t="s">
        <v>309</v>
      </c>
      <c r="J6275" t="s">
        <v>264</v>
      </c>
      <c r="L6275" t="s">
        <v>378</v>
      </c>
      <c r="M6275" t="s">
        <v>379</v>
      </c>
      <c r="N6275" t="s">
        <v>487</v>
      </c>
    </row>
    <row r="6276" spans="1:14" hidden="1" x14ac:dyDescent="0.25">
      <c r="A6276" t="s">
        <v>241</v>
      </c>
      <c r="B6276" s="1">
        <v>45199</v>
      </c>
      <c r="C6276" t="s">
        <v>1240</v>
      </c>
      <c r="D6276" t="s">
        <v>1241</v>
      </c>
      <c r="E6276" s="4">
        <v>10726.24</v>
      </c>
      <c r="F6276" t="s">
        <v>567</v>
      </c>
      <c r="G6276" t="s">
        <v>471</v>
      </c>
      <c r="H6276" t="s">
        <v>317</v>
      </c>
      <c r="I6276" t="s">
        <v>318</v>
      </c>
      <c r="J6276" t="s">
        <v>276</v>
      </c>
      <c r="L6276" t="s">
        <v>390</v>
      </c>
      <c r="M6276" t="s">
        <v>391</v>
      </c>
      <c r="N6276" t="s">
        <v>487</v>
      </c>
    </row>
    <row r="6277" spans="1:14" hidden="1" x14ac:dyDescent="0.25">
      <c r="A6277" t="s">
        <v>241</v>
      </c>
      <c r="B6277" s="1">
        <v>45199</v>
      </c>
      <c r="C6277" t="s">
        <v>812</v>
      </c>
      <c r="D6277" t="s">
        <v>813</v>
      </c>
      <c r="E6277" s="4">
        <v>2032.6</v>
      </c>
      <c r="F6277" t="s">
        <v>567</v>
      </c>
      <c r="G6277" t="s">
        <v>471</v>
      </c>
      <c r="H6277" t="s">
        <v>308</v>
      </c>
      <c r="I6277" t="s">
        <v>309</v>
      </c>
      <c r="J6277" t="s">
        <v>264</v>
      </c>
      <c r="L6277" t="s">
        <v>378</v>
      </c>
      <c r="M6277" t="s">
        <v>379</v>
      </c>
      <c r="N6277" t="s">
        <v>487</v>
      </c>
    </row>
    <row r="6278" spans="1:14" hidden="1" x14ac:dyDescent="0.25">
      <c r="A6278" t="s">
        <v>241</v>
      </c>
      <c r="B6278" s="1">
        <v>45199</v>
      </c>
      <c r="C6278" t="s">
        <v>814</v>
      </c>
      <c r="D6278" t="s">
        <v>815</v>
      </c>
      <c r="E6278" s="4">
        <v>1576</v>
      </c>
      <c r="F6278" t="s">
        <v>567</v>
      </c>
      <c r="G6278" t="s">
        <v>471</v>
      </c>
      <c r="H6278" t="s">
        <v>308</v>
      </c>
      <c r="I6278" t="s">
        <v>309</v>
      </c>
      <c r="J6278" t="s">
        <v>264</v>
      </c>
      <c r="L6278" t="s">
        <v>378</v>
      </c>
      <c r="M6278" t="s">
        <v>379</v>
      </c>
      <c r="N6278" t="s">
        <v>480</v>
      </c>
    </row>
    <row r="6279" spans="1:14" hidden="1" x14ac:dyDescent="0.25">
      <c r="A6279" t="s">
        <v>241</v>
      </c>
      <c r="B6279" s="1">
        <v>45199</v>
      </c>
      <c r="C6279" t="s">
        <v>816</v>
      </c>
      <c r="D6279" t="s">
        <v>817</v>
      </c>
      <c r="E6279" s="4">
        <v>15857.610000000026</v>
      </c>
      <c r="F6279" t="s">
        <v>567</v>
      </c>
      <c r="G6279" t="s">
        <v>471</v>
      </c>
      <c r="H6279" t="s">
        <v>308</v>
      </c>
      <c r="I6279" t="s">
        <v>309</v>
      </c>
      <c r="J6279" t="s">
        <v>264</v>
      </c>
      <c r="L6279" t="s">
        <v>378</v>
      </c>
      <c r="M6279" t="s">
        <v>379</v>
      </c>
      <c r="N6279" t="s">
        <v>477</v>
      </c>
    </row>
    <row r="6280" spans="1:14" hidden="1" x14ac:dyDescent="0.25">
      <c r="A6280" t="s">
        <v>241</v>
      </c>
      <c r="B6280" s="1">
        <v>45199</v>
      </c>
      <c r="C6280" t="s">
        <v>818</v>
      </c>
      <c r="D6280" t="s">
        <v>819</v>
      </c>
      <c r="E6280" s="4">
        <v>22.25</v>
      </c>
      <c r="F6280" t="s">
        <v>567</v>
      </c>
      <c r="G6280" t="s">
        <v>471</v>
      </c>
      <c r="H6280" t="s">
        <v>311</v>
      </c>
      <c r="I6280" t="s">
        <v>312</v>
      </c>
      <c r="J6280" t="s">
        <v>264</v>
      </c>
      <c r="L6280" t="s">
        <v>378</v>
      </c>
      <c r="M6280" t="s">
        <v>379</v>
      </c>
      <c r="N6280" t="s">
        <v>487</v>
      </c>
    </row>
    <row r="6281" spans="1:14" hidden="1" x14ac:dyDescent="0.25">
      <c r="A6281" t="s">
        <v>241</v>
      </c>
      <c r="B6281" s="1">
        <v>45199</v>
      </c>
      <c r="C6281" t="s">
        <v>1152</v>
      </c>
      <c r="D6281" t="s">
        <v>1153</v>
      </c>
      <c r="E6281" s="4">
        <v>288.89999999999998</v>
      </c>
      <c r="F6281" t="s">
        <v>567</v>
      </c>
      <c r="G6281" t="s">
        <v>471</v>
      </c>
      <c r="H6281" t="s">
        <v>311</v>
      </c>
      <c r="I6281" t="s">
        <v>312</v>
      </c>
      <c r="J6281" t="s">
        <v>264</v>
      </c>
      <c r="L6281" t="s">
        <v>378</v>
      </c>
      <c r="M6281" t="s">
        <v>379</v>
      </c>
      <c r="N6281" t="s">
        <v>487</v>
      </c>
    </row>
    <row r="6282" spans="1:14" hidden="1" x14ac:dyDescent="0.25">
      <c r="A6282" t="s">
        <v>241</v>
      </c>
      <c r="B6282" s="1">
        <v>45199</v>
      </c>
      <c r="C6282" t="s">
        <v>820</v>
      </c>
      <c r="D6282" t="s">
        <v>821</v>
      </c>
      <c r="E6282" s="4">
        <v>487.00000000000023</v>
      </c>
      <c r="F6282" t="s">
        <v>567</v>
      </c>
      <c r="G6282" t="s">
        <v>471</v>
      </c>
      <c r="H6282" t="s">
        <v>311</v>
      </c>
      <c r="I6282" t="s">
        <v>312</v>
      </c>
      <c r="J6282" t="s">
        <v>264</v>
      </c>
      <c r="L6282" t="s">
        <v>378</v>
      </c>
      <c r="M6282" t="s">
        <v>379</v>
      </c>
      <c r="N6282" t="s">
        <v>487</v>
      </c>
    </row>
    <row r="6283" spans="1:14" hidden="1" x14ac:dyDescent="0.25">
      <c r="A6283" t="s">
        <v>241</v>
      </c>
      <c r="B6283" s="1">
        <v>45199</v>
      </c>
      <c r="C6283" t="s">
        <v>822</v>
      </c>
      <c r="D6283" t="s">
        <v>823</v>
      </c>
      <c r="E6283" s="4">
        <v>1783.1600000000003</v>
      </c>
      <c r="F6283" t="s">
        <v>567</v>
      </c>
      <c r="G6283" t="s">
        <v>471</v>
      </c>
      <c r="H6283" t="s">
        <v>308</v>
      </c>
      <c r="I6283" t="s">
        <v>309</v>
      </c>
      <c r="J6283" t="s">
        <v>264</v>
      </c>
      <c r="L6283" t="s">
        <v>378</v>
      </c>
      <c r="M6283" t="s">
        <v>379</v>
      </c>
      <c r="N6283" t="s">
        <v>477</v>
      </c>
    </row>
    <row r="6284" spans="1:14" hidden="1" x14ac:dyDescent="0.25">
      <c r="A6284" t="s">
        <v>241</v>
      </c>
      <c r="B6284" s="1">
        <v>45199</v>
      </c>
      <c r="C6284" t="s">
        <v>826</v>
      </c>
      <c r="D6284" t="s">
        <v>827</v>
      </c>
      <c r="E6284" s="4">
        <v>6.16</v>
      </c>
      <c r="F6284" t="s">
        <v>567</v>
      </c>
      <c r="G6284" t="s">
        <v>471</v>
      </c>
      <c r="H6284" t="s">
        <v>311</v>
      </c>
      <c r="I6284" t="s">
        <v>312</v>
      </c>
      <c r="J6284" t="s">
        <v>264</v>
      </c>
      <c r="L6284" t="s">
        <v>378</v>
      </c>
      <c r="M6284" t="s">
        <v>379</v>
      </c>
      <c r="N6284" t="s">
        <v>487</v>
      </c>
    </row>
    <row r="6285" spans="1:14" hidden="1" x14ac:dyDescent="0.25">
      <c r="A6285" t="s">
        <v>241</v>
      </c>
      <c r="B6285" s="1">
        <v>45199</v>
      </c>
      <c r="C6285" t="s">
        <v>828</v>
      </c>
      <c r="D6285" t="s">
        <v>829</v>
      </c>
      <c r="E6285" s="4">
        <v>1040.67</v>
      </c>
      <c r="F6285" t="s">
        <v>567</v>
      </c>
      <c r="G6285" t="s">
        <v>471</v>
      </c>
      <c r="H6285" t="s">
        <v>308</v>
      </c>
      <c r="I6285" t="s">
        <v>309</v>
      </c>
      <c r="J6285" t="s">
        <v>264</v>
      </c>
      <c r="L6285" t="s">
        <v>378</v>
      </c>
      <c r="M6285" t="s">
        <v>379</v>
      </c>
      <c r="N6285" t="s">
        <v>487</v>
      </c>
    </row>
    <row r="6286" spans="1:14" hidden="1" x14ac:dyDescent="0.25">
      <c r="A6286" t="s">
        <v>241</v>
      </c>
      <c r="B6286" s="1">
        <v>45199</v>
      </c>
      <c r="C6286" t="s">
        <v>1247</v>
      </c>
      <c r="D6286" t="s">
        <v>1248</v>
      </c>
      <c r="E6286" s="4">
        <v>13957.18</v>
      </c>
      <c r="F6286" t="s">
        <v>567</v>
      </c>
      <c r="G6286" t="s">
        <v>471</v>
      </c>
      <c r="H6286" t="s">
        <v>308</v>
      </c>
      <c r="I6286" t="s">
        <v>309</v>
      </c>
      <c r="J6286" t="s">
        <v>264</v>
      </c>
      <c r="L6286" t="s">
        <v>378</v>
      </c>
      <c r="M6286" t="s">
        <v>379</v>
      </c>
      <c r="N6286" t="s">
        <v>480</v>
      </c>
    </row>
    <row r="6287" spans="1:14" hidden="1" x14ac:dyDescent="0.25">
      <c r="A6287" t="s">
        <v>241</v>
      </c>
      <c r="B6287" s="1">
        <v>45199</v>
      </c>
      <c r="C6287" t="s">
        <v>1249</v>
      </c>
      <c r="D6287" t="s">
        <v>1250</v>
      </c>
      <c r="E6287" s="4">
        <v>45881.18</v>
      </c>
      <c r="F6287" t="s">
        <v>567</v>
      </c>
      <c r="G6287" t="s">
        <v>471</v>
      </c>
      <c r="H6287" t="s">
        <v>308</v>
      </c>
      <c r="I6287" t="s">
        <v>309</v>
      </c>
      <c r="J6287" t="s">
        <v>264</v>
      </c>
      <c r="K6287" t="s">
        <v>1251</v>
      </c>
      <c r="L6287" t="s">
        <v>378</v>
      </c>
      <c r="M6287" t="s">
        <v>379</v>
      </c>
      <c r="N6287" t="s">
        <v>488</v>
      </c>
    </row>
    <row r="6288" spans="1:14" hidden="1" x14ac:dyDescent="0.25">
      <c r="A6288" t="s">
        <v>241</v>
      </c>
      <c r="B6288" s="1">
        <v>45199</v>
      </c>
      <c r="C6288" t="s">
        <v>1252</v>
      </c>
      <c r="D6288" t="s">
        <v>1253</v>
      </c>
      <c r="E6288" s="4">
        <v>9170.49</v>
      </c>
      <c r="F6288" t="s">
        <v>567</v>
      </c>
      <c r="G6288" t="s">
        <v>471</v>
      </c>
      <c r="H6288" t="s">
        <v>308</v>
      </c>
      <c r="I6288" t="s">
        <v>309</v>
      </c>
      <c r="J6288" t="s">
        <v>264</v>
      </c>
      <c r="L6288" t="s">
        <v>378</v>
      </c>
      <c r="M6288" t="s">
        <v>379</v>
      </c>
      <c r="N6288" t="s">
        <v>487</v>
      </c>
    </row>
    <row r="6289" spans="1:14" hidden="1" x14ac:dyDescent="0.25">
      <c r="A6289" t="s">
        <v>241</v>
      </c>
      <c r="B6289" s="1">
        <v>45199</v>
      </c>
      <c r="C6289" t="s">
        <v>1242</v>
      </c>
      <c r="D6289" t="s">
        <v>1243</v>
      </c>
      <c r="E6289" s="4">
        <v>30174.97</v>
      </c>
      <c r="F6289" t="s">
        <v>567</v>
      </c>
      <c r="G6289" t="s">
        <v>471</v>
      </c>
      <c r="H6289" t="s">
        <v>308</v>
      </c>
      <c r="I6289" t="s">
        <v>309</v>
      </c>
      <c r="J6289" t="s">
        <v>264</v>
      </c>
      <c r="K6289" t="s">
        <v>1244</v>
      </c>
      <c r="L6289" t="s">
        <v>378</v>
      </c>
      <c r="M6289" t="s">
        <v>379</v>
      </c>
      <c r="N6289" t="s">
        <v>480</v>
      </c>
    </row>
    <row r="6290" spans="1:14" hidden="1" x14ac:dyDescent="0.25">
      <c r="A6290" t="s">
        <v>241</v>
      </c>
      <c r="B6290" s="1">
        <v>45199</v>
      </c>
      <c r="C6290" t="s">
        <v>1314</v>
      </c>
      <c r="D6290" t="s">
        <v>1315</v>
      </c>
      <c r="E6290" s="4">
        <v>1499.6</v>
      </c>
      <c r="F6290" t="s">
        <v>567</v>
      </c>
      <c r="G6290" t="s">
        <v>471</v>
      </c>
      <c r="H6290" t="s">
        <v>308</v>
      </c>
      <c r="I6290" t="s">
        <v>309</v>
      </c>
      <c r="J6290" t="s">
        <v>264</v>
      </c>
      <c r="L6290" t="s">
        <v>378</v>
      </c>
      <c r="M6290" t="s">
        <v>379</v>
      </c>
      <c r="N6290" t="s">
        <v>487</v>
      </c>
    </row>
    <row r="6291" spans="1:14" hidden="1" x14ac:dyDescent="0.25">
      <c r="A6291" t="s">
        <v>241</v>
      </c>
      <c r="B6291" s="1">
        <v>45199</v>
      </c>
      <c r="C6291" t="s">
        <v>832</v>
      </c>
      <c r="D6291" t="s">
        <v>833</v>
      </c>
      <c r="E6291" s="4">
        <v>9000</v>
      </c>
      <c r="F6291" t="s">
        <v>567</v>
      </c>
      <c r="G6291" t="s">
        <v>471</v>
      </c>
      <c r="H6291" t="s">
        <v>310</v>
      </c>
      <c r="I6291" t="s">
        <v>263</v>
      </c>
      <c r="J6291" t="s">
        <v>262</v>
      </c>
      <c r="L6291" t="s">
        <v>380</v>
      </c>
      <c r="M6291" t="s">
        <v>381</v>
      </c>
      <c r="N6291" t="s">
        <v>487</v>
      </c>
    </row>
    <row r="6292" spans="1:14" hidden="1" x14ac:dyDescent="0.25">
      <c r="A6292" t="s">
        <v>241</v>
      </c>
      <c r="B6292" s="1">
        <v>45199</v>
      </c>
      <c r="C6292" t="s">
        <v>834</v>
      </c>
      <c r="D6292" t="s">
        <v>835</v>
      </c>
      <c r="E6292" s="4">
        <v>34000</v>
      </c>
      <c r="F6292" t="s">
        <v>567</v>
      </c>
      <c r="G6292" t="s">
        <v>471</v>
      </c>
      <c r="H6292" t="s">
        <v>310</v>
      </c>
      <c r="I6292" t="s">
        <v>263</v>
      </c>
      <c r="J6292" t="s">
        <v>262</v>
      </c>
      <c r="L6292" t="s">
        <v>380</v>
      </c>
      <c r="M6292" t="s">
        <v>381</v>
      </c>
      <c r="N6292" t="s">
        <v>487</v>
      </c>
    </row>
    <row r="6293" spans="1:14" hidden="1" x14ac:dyDescent="0.25">
      <c r="A6293" t="s">
        <v>241</v>
      </c>
      <c r="B6293" s="1">
        <v>45199</v>
      </c>
      <c r="C6293" t="s">
        <v>836</v>
      </c>
      <c r="D6293" t="s">
        <v>837</v>
      </c>
      <c r="E6293" s="4">
        <v>900</v>
      </c>
      <c r="F6293" t="s">
        <v>567</v>
      </c>
      <c r="G6293" t="s">
        <v>471</v>
      </c>
      <c r="H6293" t="s">
        <v>310</v>
      </c>
      <c r="I6293" t="s">
        <v>263</v>
      </c>
      <c r="J6293" t="s">
        <v>262</v>
      </c>
      <c r="L6293" t="s">
        <v>380</v>
      </c>
      <c r="M6293" t="s">
        <v>381</v>
      </c>
      <c r="N6293" t="s">
        <v>487</v>
      </c>
    </row>
    <row r="6294" spans="1:14" hidden="1" x14ac:dyDescent="0.25">
      <c r="A6294" t="s">
        <v>241</v>
      </c>
      <c r="B6294" s="1">
        <v>45199</v>
      </c>
      <c r="C6294" t="s">
        <v>840</v>
      </c>
      <c r="D6294" t="s">
        <v>841</v>
      </c>
      <c r="E6294" s="4">
        <v>24291.84</v>
      </c>
      <c r="F6294" t="s">
        <v>567</v>
      </c>
      <c r="G6294" t="s">
        <v>471</v>
      </c>
      <c r="H6294" t="s">
        <v>310</v>
      </c>
      <c r="I6294" t="s">
        <v>263</v>
      </c>
      <c r="J6294" t="s">
        <v>262</v>
      </c>
      <c r="L6294" t="s">
        <v>380</v>
      </c>
      <c r="M6294" t="s">
        <v>381</v>
      </c>
      <c r="N6294" t="s">
        <v>487</v>
      </c>
    </row>
    <row r="6295" spans="1:14" hidden="1" x14ac:dyDescent="0.25">
      <c r="A6295" t="s">
        <v>241</v>
      </c>
      <c r="B6295" s="1">
        <v>45199</v>
      </c>
      <c r="C6295" t="s">
        <v>842</v>
      </c>
      <c r="D6295" t="s">
        <v>843</v>
      </c>
      <c r="E6295" s="4">
        <v>900</v>
      </c>
      <c r="F6295" t="s">
        <v>567</v>
      </c>
      <c r="G6295" t="s">
        <v>471</v>
      </c>
      <c r="H6295" t="s">
        <v>310</v>
      </c>
      <c r="I6295" t="s">
        <v>263</v>
      </c>
      <c r="J6295" t="s">
        <v>262</v>
      </c>
      <c r="L6295" t="s">
        <v>380</v>
      </c>
      <c r="M6295" t="s">
        <v>381</v>
      </c>
      <c r="N6295" t="s">
        <v>487</v>
      </c>
    </row>
    <row r="6296" spans="1:14" hidden="1" x14ac:dyDescent="0.25">
      <c r="A6296" t="s">
        <v>241</v>
      </c>
      <c r="B6296" s="1">
        <v>45199</v>
      </c>
      <c r="C6296" t="s">
        <v>844</v>
      </c>
      <c r="D6296" t="s">
        <v>845</v>
      </c>
      <c r="E6296" s="4">
        <v>24309.440000000002</v>
      </c>
      <c r="F6296" t="s">
        <v>567</v>
      </c>
      <c r="G6296" t="s">
        <v>471</v>
      </c>
      <c r="H6296" t="s">
        <v>310</v>
      </c>
      <c r="I6296" t="s">
        <v>263</v>
      </c>
      <c r="J6296" t="s">
        <v>262</v>
      </c>
      <c r="L6296" t="s">
        <v>380</v>
      </c>
      <c r="M6296" t="s">
        <v>381</v>
      </c>
      <c r="N6296" t="s">
        <v>487</v>
      </c>
    </row>
    <row r="6297" spans="1:14" hidden="1" x14ac:dyDescent="0.25">
      <c r="A6297" t="s">
        <v>241</v>
      </c>
      <c r="B6297" s="1">
        <v>45199</v>
      </c>
      <c r="C6297" t="s">
        <v>857</v>
      </c>
      <c r="D6297" t="s">
        <v>858</v>
      </c>
      <c r="E6297" s="4">
        <v>32580</v>
      </c>
      <c r="F6297" t="s">
        <v>567</v>
      </c>
      <c r="G6297" t="s">
        <v>471</v>
      </c>
      <c r="H6297" t="s">
        <v>310</v>
      </c>
      <c r="I6297" t="s">
        <v>263</v>
      </c>
      <c r="J6297" t="s">
        <v>262</v>
      </c>
      <c r="L6297" t="s">
        <v>380</v>
      </c>
      <c r="M6297" t="s">
        <v>381</v>
      </c>
      <c r="N6297" t="s">
        <v>487</v>
      </c>
    </row>
    <row r="6298" spans="1:14" hidden="1" x14ac:dyDescent="0.25">
      <c r="A6298" t="s">
        <v>241</v>
      </c>
      <c r="B6298" s="1">
        <v>45199</v>
      </c>
      <c r="C6298" t="s">
        <v>1254</v>
      </c>
      <c r="D6298" t="s">
        <v>1255</v>
      </c>
      <c r="E6298" s="4">
        <v>18845</v>
      </c>
      <c r="F6298" t="s">
        <v>567</v>
      </c>
      <c r="G6298" t="s">
        <v>471</v>
      </c>
      <c r="H6298" t="s">
        <v>310</v>
      </c>
      <c r="I6298" t="s">
        <v>263</v>
      </c>
      <c r="J6298" t="s">
        <v>262</v>
      </c>
      <c r="L6298" t="s">
        <v>380</v>
      </c>
      <c r="M6298" t="s">
        <v>381</v>
      </c>
      <c r="N6298" t="s">
        <v>487</v>
      </c>
    </row>
    <row r="6299" spans="1:14" hidden="1" x14ac:dyDescent="0.25">
      <c r="A6299" t="s">
        <v>241</v>
      </c>
      <c r="B6299" s="1">
        <v>45199</v>
      </c>
      <c r="C6299" t="s">
        <v>1304</v>
      </c>
      <c r="D6299" t="s">
        <v>1305</v>
      </c>
      <c r="E6299" s="4">
        <v>22500</v>
      </c>
      <c r="F6299" t="s">
        <v>567</v>
      </c>
      <c r="G6299" t="s">
        <v>471</v>
      </c>
      <c r="H6299" t="s">
        <v>310</v>
      </c>
      <c r="I6299" t="s">
        <v>263</v>
      </c>
      <c r="J6299" t="s">
        <v>262</v>
      </c>
      <c r="L6299" t="s">
        <v>380</v>
      </c>
      <c r="M6299" t="s">
        <v>381</v>
      </c>
      <c r="N6299" t="s">
        <v>487</v>
      </c>
    </row>
    <row r="6300" spans="1:14" hidden="1" x14ac:dyDescent="0.25">
      <c r="A6300" t="s">
        <v>241</v>
      </c>
      <c r="B6300" s="1">
        <v>45199</v>
      </c>
      <c r="C6300" t="s">
        <v>1306</v>
      </c>
      <c r="D6300" t="s">
        <v>1307</v>
      </c>
      <c r="E6300" s="4">
        <v>2250</v>
      </c>
      <c r="F6300" t="s">
        <v>567</v>
      </c>
      <c r="G6300" t="s">
        <v>471</v>
      </c>
      <c r="H6300" t="s">
        <v>310</v>
      </c>
      <c r="I6300" t="s">
        <v>263</v>
      </c>
      <c r="J6300" t="s">
        <v>262</v>
      </c>
      <c r="L6300" t="s">
        <v>380</v>
      </c>
      <c r="M6300" t="s">
        <v>381</v>
      </c>
      <c r="N6300" t="s">
        <v>487</v>
      </c>
    </row>
    <row r="6301" spans="1:14" hidden="1" x14ac:dyDescent="0.25">
      <c r="A6301" t="s">
        <v>241</v>
      </c>
      <c r="B6301" s="1">
        <v>45199</v>
      </c>
      <c r="C6301" t="s">
        <v>1338</v>
      </c>
      <c r="D6301" t="s">
        <v>1339</v>
      </c>
      <c r="E6301" s="4">
        <v>12600</v>
      </c>
      <c r="F6301" t="s">
        <v>567</v>
      </c>
      <c r="G6301" t="s">
        <v>471</v>
      </c>
      <c r="H6301" t="s">
        <v>310</v>
      </c>
      <c r="I6301" t="s">
        <v>263</v>
      </c>
      <c r="J6301" t="s">
        <v>262</v>
      </c>
      <c r="L6301" t="s">
        <v>380</v>
      </c>
      <c r="M6301" t="s">
        <v>381</v>
      </c>
      <c r="N6301" t="s">
        <v>487</v>
      </c>
    </row>
    <row r="6302" spans="1:14" hidden="1" x14ac:dyDescent="0.25">
      <c r="A6302" t="s">
        <v>241</v>
      </c>
      <c r="B6302" s="1">
        <v>45199</v>
      </c>
      <c r="C6302" t="s">
        <v>1348</v>
      </c>
      <c r="D6302" t="s">
        <v>1349</v>
      </c>
      <c r="E6302" s="4">
        <v>3600</v>
      </c>
      <c r="F6302" t="s">
        <v>567</v>
      </c>
      <c r="G6302" t="s">
        <v>471</v>
      </c>
      <c r="H6302" t="s">
        <v>310</v>
      </c>
      <c r="I6302" t="s">
        <v>263</v>
      </c>
      <c r="J6302" t="s">
        <v>262</v>
      </c>
      <c r="L6302" t="s">
        <v>380</v>
      </c>
      <c r="M6302" t="s">
        <v>381</v>
      </c>
      <c r="N6302" t="s">
        <v>487</v>
      </c>
    </row>
    <row r="6303" spans="1:14" hidden="1" x14ac:dyDescent="0.25">
      <c r="A6303" t="s">
        <v>241</v>
      </c>
      <c r="B6303" s="1">
        <v>45199</v>
      </c>
      <c r="C6303" t="s">
        <v>861</v>
      </c>
      <c r="D6303" t="s">
        <v>862</v>
      </c>
      <c r="E6303" s="4">
        <v>22500</v>
      </c>
      <c r="F6303" t="s">
        <v>567</v>
      </c>
      <c r="G6303" t="s">
        <v>471</v>
      </c>
      <c r="H6303" t="s">
        <v>311</v>
      </c>
      <c r="I6303" t="s">
        <v>312</v>
      </c>
      <c r="J6303" t="s">
        <v>264</v>
      </c>
      <c r="L6303" t="s">
        <v>380</v>
      </c>
      <c r="M6303" t="s">
        <v>381</v>
      </c>
      <c r="N6303" t="s">
        <v>487</v>
      </c>
    </row>
    <row r="6304" spans="1:14" hidden="1" x14ac:dyDescent="0.25">
      <c r="A6304" t="s">
        <v>241</v>
      </c>
      <c r="B6304" s="1">
        <v>45199</v>
      </c>
      <c r="C6304" t="s">
        <v>867</v>
      </c>
      <c r="D6304" t="s">
        <v>868</v>
      </c>
      <c r="E6304" s="4">
        <v>23370.069999999996</v>
      </c>
      <c r="F6304" t="s">
        <v>567</v>
      </c>
      <c r="G6304" t="s">
        <v>471</v>
      </c>
      <c r="H6304" t="s">
        <v>311</v>
      </c>
      <c r="I6304" t="s">
        <v>312</v>
      </c>
      <c r="J6304" t="s">
        <v>264</v>
      </c>
      <c r="L6304" t="s">
        <v>380</v>
      </c>
      <c r="M6304" t="s">
        <v>381</v>
      </c>
      <c r="N6304" t="s">
        <v>487</v>
      </c>
    </row>
    <row r="6305" spans="1:14" hidden="1" x14ac:dyDescent="0.25">
      <c r="A6305" t="s">
        <v>241</v>
      </c>
      <c r="B6305" s="1">
        <v>45199</v>
      </c>
      <c r="C6305" t="s">
        <v>869</v>
      </c>
      <c r="D6305" t="s">
        <v>870</v>
      </c>
      <c r="E6305" s="4">
        <v>7674.5499999999993</v>
      </c>
      <c r="F6305" t="s">
        <v>567</v>
      </c>
      <c r="G6305" t="s">
        <v>471</v>
      </c>
      <c r="H6305" t="s">
        <v>311</v>
      </c>
      <c r="I6305" t="s">
        <v>312</v>
      </c>
      <c r="J6305" t="s">
        <v>264</v>
      </c>
      <c r="L6305" t="s">
        <v>380</v>
      </c>
      <c r="M6305" t="s">
        <v>381</v>
      </c>
      <c r="N6305" t="s">
        <v>487</v>
      </c>
    </row>
    <row r="6306" spans="1:14" hidden="1" x14ac:dyDescent="0.25">
      <c r="A6306" t="s">
        <v>241</v>
      </c>
      <c r="B6306" s="1">
        <v>45199</v>
      </c>
      <c r="C6306" t="s">
        <v>1332</v>
      </c>
      <c r="D6306" t="s">
        <v>1333</v>
      </c>
      <c r="E6306" s="4">
        <v>10705.6</v>
      </c>
      <c r="F6306" t="s">
        <v>567</v>
      </c>
      <c r="G6306" t="s">
        <v>471</v>
      </c>
      <c r="H6306" t="s">
        <v>311</v>
      </c>
      <c r="I6306" t="s">
        <v>312</v>
      </c>
      <c r="J6306" t="s">
        <v>264</v>
      </c>
      <c r="L6306" t="s">
        <v>380</v>
      </c>
      <c r="M6306" t="s">
        <v>381</v>
      </c>
      <c r="N6306" t="s">
        <v>482</v>
      </c>
    </row>
    <row r="6307" spans="1:14" hidden="1" x14ac:dyDescent="0.25">
      <c r="A6307" t="s">
        <v>241</v>
      </c>
      <c r="B6307" s="1">
        <v>45199</v>
      </c>
      <c r="C6307" t="s">
        <v>911</v>
      </c>
      <c r="D6307" t="s">
        <v>912</v>
      </c>
      <c r="E6307" s="4">
        <v>10298.900000000001</v>
      </c>
      <c r="F6307" t="s">
        <v>567</v>
      </c>
      <c r="G6307" t="s">
        <v>471</v>
      </c>
      <c r="H6307" t="s">
        <v>313</v>
      </c>
      <c r="I6307" t="s">
        <v>314</v>
      </c>
      <c r="J6307" t="s">
        <v>268</v>
      </c>
      <c r="L6307" t="s">
        <v>384</v>
      </c>
      <c r="M6307" t="s">
        <v>385</v>
      </c>
      <c r="N6307" t="s">
        <v>489</v>
      </c>
    </row>
    <row r="6308" spans="1:14" hidden="1" x14ac:dyDescent="0.25">
      <c r="A6308" t="s">
        <v>241</v>
      </c>
      <c r="B6308" s="1">
        <v>45199</v>
      </c>
      <c r="C6308" t="s">
        <v>919</v>
      </c>
      <c r="D6308" t="s">
        <v>920</v>
      </c>
      <c r="E6308" s="4">
        <v>12313.640000000001</v>
      </c>
      <c r="F6308" t="s">
        <v>567</v>
      </c>
      <c r="G6308" t="s">
        <v>471</v>
      </c>
      <c r="H6308" t="s">
        <v>313</v>
      </c>
      <c r="I6308" t="s">
        <v>314</v>
      </c>
      <c r="J6308" t="s">
        <v>268</v>
      </c>
      <c r="L6308" t="s">
        <v>384</v>
      </c>
      <c r="M6308" t="s">
        <v>385</v>
      </c>
      <c r="N6308" t="s">
        <v>489</v>
      </c>
    </row>
    <row r="6309" spans="1:14" hidden="1" x14ac:dyDescent="0.25">
      <c r="A6309" t="s">
        <v>241</v>
      </c>
      <c r="B6309" s="1">
        <v>45199</v>
      </c>
      <c r="C6309" t="s">
        <v>924</v>
      </c>
      <c r="D6309" t="s">
        <v>925</v>
      </c>
      <c r="E6309" s="4">
        <v>27947.350000000002</v>
      </c>
      <c r="F6309" t="s">
        <v>567</v>
      </c>
      <c r="G6309" t="s">
        <v>471</v>
      </c>
      <c r="H6309" t="s">
        <v>303</v>
      </c>
      <c r="I6309" t="s">
        <v>304</v>
      </c>
      <c r="J6309" t="s">
        <v>268</v>
      </c>
      <c r="L6309" t="s">
        <v>384</v>
      </c>
      <c r="M6309" t="s">
        <v>385</v>
      </c>
      <c r="N6309" t="s">
        <v>489</v>
      </c>
    </row>
    <row r="6310" spans="1:14" hidden="1" x14ac:dyDescent="0.25">
      <c r="A6310" t="s">
        <v>241</v>
      </c>
      <c r="B6310" s="1">
        <v>45199</v>
      </c>
      <c r="C6310" t="s">
        <v>927</v>
      </c>
      <c r="D6310" t="s">
        <v>928</v>
      </c>
      <c r="E6310" s="4">
        <v>8998.27</v>
      </c>
      <c r="F6310" t="s">
        <v>567</v>
      </c>
      <c r="G6310" t="s">
        <v>471</v>
      </c>
      <c r="H6310" t="s">
        <v>313</v>
      </c>
      <c r="I6310" t="s">
        <v>314</v>
      </c>
      <c r="J6310" t="s">
        <v>268</v>
      </c>
      <c r="L6310" t="s">
        <v>384</v>
      </c>
      <c r="M6310" t="s">
        <v>385</v>
      </c>
      <c r="N6310" t="s">
        <v>489</v>
      </c>
    </row>
    <row r="6311" spans="1:14" hidden="1" x14ac:dyDescent="0.25">
      <c r="A6311" t="s">
        <v>241</v>
      </c>
      <c r="B6311" s="1">
        <v>45199</v>
      </c>
      <c r="C6311" t="s">
        <v>931</v>
      </c>
      <c r="D6311" t="s">
        <v>932</v>
      </c>
      <c r="E6311" s="4">
        <v>14735.66</v>
      </c>
      <c r="F6311" t="s">
        <v>567</v>
      </c>
      <c r="G6311" t="s">
        <v>471</v>
      </c>
      <c r="H6311" t="s">
        <v>303</v>
      </c>
      <c r="I6311" t="s">
        <v>304</v>
      </c>
      <c r="J6311" t="s">
        <v>268</v>
      </c>
      <c r="L6311" t="s">
        <v>384</v>
      </c>
      <c r="M6311" t="s">
        <v>385</v>
      </c>
      <c r="N6311" t="s">
        <v>489</v>
      </c>
    </row>
    <row r="6312" spans="1:14" hidden="1" x14ac:dyDescent="0.25">
      <c r="A6312" t="s">
        <v>241</v>
      </c>
      <c r="B6312" s="1">
        <v>45199</v>
      </c>
      <c r="C6312" t="s">
        <v>938</v>
      </c>
      <c r="D6312" t="s">
        <v>939</v>
      </c>
      <c r="E6312" s="4">
        <v>20501.57</v>
      </c>
      <c r="F6312" t="s">
        <v>567</v>
      </c>
      <c r="G6312" t="s">
        <v>471</v>
      </c>
      <c r="H6312" t="s">
        <v>313</v>
      </c>
      <c r="I6312" t="s">
        <v>314</v>
      </c>
      <c r="J6312" t="s">
        <v>268</v>
      </c>
      <c r="L6312" t="s">
        <v>384</v>
      </c>
      <c r="M6312" t="s">
        <v>385</v>
      </c>
      <c r="N6312" t="s">
        <v>489</v>
      </c>
    </row>
    <row r="6313" spans="1:14" hidden="1" x14ac:dyDescent="0.25">
      <c r="A6313" t="s">
        <v>241</v>
      </c>
      <c r="B6313" s="1">
        <v>45199</v>
      </c>
      <c r="C6313" t="s">
        <v>942</v>
      </c>
      <c r="D6313" t="s">
        <v>943</v>
      </c>
      <c r="E6313" s="4">
        <v>9059.9700000000012</v>
      </c>
      <c r="F6313" t="s">
        <v>567</v>
      </c>
      <c r="G6313" t="s">
        <v>471</v>
      </c>
      <c r="H6313" t="s">
        <v>313</v>
      </c>
      <c r="I6313" t="s">
        <v>314</v>
      </c>
      <c r="J6313" t="s">
        <v>268</v>
      </c>
      <c r="L6313" t="s">
        <v>384</v>
      </c>
      <c r="M6313" t="s">
        <v>385</v>
      </c>
      <c r="N6313" t="s">
        <v>489</v>
      </c>
    </row>
    <row r="6314" spans="1:14" hidden="1" x14ac:dyDescent="0.25">
      <c r="A6314" t="s">
        <v>241</v>
      </c>
      <c r="B6314" s="1">
        <v>45199</v>
      </c>
      <c r="C6314" t="s">
        <v>945</v>
      </c>
      <c r="D6314" t="s">
        <v>946</v>
      </c>
      <c r="E6314" s="4">
        <v>198</v>
      </c>
      <c r="F6314" t="s">
        <v>567</v>
      </c>
      <c r="G6314" t="s">
        <v>471</v>
      </c>
      <c r="H6314" t="s">
        <v>313</v>
      </c>
      <c r="I6314" t="s">
        <v>314</v>
      </c>
      <c r="J6314" t="s">
        <v>268</v>
      </c>
      <c r="L6314" t="s">
        <v>384</v>
      </c>
      <c r="M6314" t="s">
        <v>385</v>
      </c>
      <c r="N6314" t="s">
        <v>489</v>
      </c>
    </row>
    <row r="6315" spans="1:14" hidden="1" x14ac:dyDescent="0.25">
      <c r="A6315" t="s">
        <v>241</v>
      </c>
      <c r="B6315" s="1">
        <v>45199</v>
      </c>
      <c r="C6315" t="s">
        <v>961</v>
      </c>
      <c r="D6315" t="s">
        <v>962</v>
      </c>
      <c r="E6315" s="4">
        <v>9476</v>
      </c>
      <c r="F6315" t="s">
        <v>567</v>
      </c>
      <c r="G6315" t="s">
        <v>471</v>
      </c>
      <c r="H6315" t="s">
        <v>311</v>
      </c>
      <c r="I6315" t="s">
        <v>312</v>
      </c>
      <c r="J6315" t="s">
        <v>264</v>
      </c>
      <c r="L6315" t="s">
        <v>390</v>
      </c>
      <c r="M6315" t="s">
        <v>391</v>
      </c>
      <c r="N6315" t="s">
        <v>487</v>
      </c>
    </row>
    <row r="6316" spans="1:14" hidden="1" x14ac:dyDescent="0.25">
      <c r="A6316" t="s">
        <v>241</v>
      </c>
      <c r="B6316" s="1">
        <v>45199</v>
      </c>
      <c r="C6316" t="s">
        <v>963</v>
      </c>
      <c r="D6316" t="s">
        <v>964</v>
      </c>
      <c r="E6316" s="4">
        <v>67.259999999999991</v>
      </c>
      <c r="F6316" t="s">
        <v>567</v>
      </c>
      <c r="G6316" t="s">
        <v>471</v>
      </c>
      <c r="H6316" t="s">
        <v>311</v>
      </c>
      <c r="I6316" t="s">
        <v>312</v>
      </c>
      <c r="J6316" t="s">
        <v>264</v>
      </c>
      <c r="L6316" t="s">
        <v>390</v>
      </c>
      <c r="M6316" t="s">
        <v>391</v>
      </c>
      <c r="N6316" t="s">
        <v>487</v>
      </c>
    </row>
    <row r="6317" spans="1:14" hidden="1" x14ac:dyDescent="0.25">
      <c r="A6317" t="s">
        <v>241</v>
      </c>
      <c r="B6317" s="1">
        <v>45199</v>
      </c>
      <c r="C6317" t="s">
        <v>971</v>
      </c>
      <c r="D6317" t="s">
        <v>972</v>
      </c>
      <c r="E6317" s="4">
        <v>2039.24</v>
      </c>
      <c r="F6317" t="s">
        <v>567</v>
      </c>
      <c r="G6317" t="s">
        <v>471</v>
      </c>
      <c r="H6317" t="s">
        <v>311</v>
      </c>
      <c r="I6317" t="s">
        <v>312</v>
      </c>
      <c r="J6317" t="s">
        <v>264</v>
      </c>
      <c r="L6317" t="s">
        <v>390</v>
      </c>
      <c r="M6317" t="s">
        <v>391</v>
      </c>
      <c r="N6317" t="s">
        <v>487</v>
      </c>
    </row>
    <row r="6318" spans="1:14" hidden="1" x14ac:dyDescent="0.25">
      <c r="A6318" t="s">
        <v>241</v>
      </c>
      <c r="B6318" s="1">
        <v>45199</v>
      </c>
      <c r="C6318" t="s">
        <v>973</v>
      </c>
      <c r="D6318" t="s">
        <v>974</v>
      </c>
      <c r="E6318" s="4">
        <v>5740</v>
      </c>
      <c r="F6318" t="s">
        <v>567</v>
      </c>
      <c r="G6318" t="s">
        <v>471</v>
      </c>
      <c r="H6318" t="s">
        <v>311</v>
      </c>
      <c r="I6318" t="s">
        <v>312</v>
      </c>
      <c r="J6318" t="s">
        <v>264</v>
      </c>
      <c r="L6318" t="s">
        <v>390</v>
      </c>
      <c r="M6318" t="s">
        <v>391</v>
      </c>
      <c r="N6318" t="s">
        <v>487</v>
      </c>
    </row>
    <row r="6319" spans="1:14" hidden="1" x14ac:dyDescent="0.25">
      <c r="A6319" t="s">
        <v>241</v>
      </c>
      <c r="B6319" s="1">
        <v>45199</v>
      </c>
      <c r="C6319" t="s">
        <v>977</v>
      </c>
      <c r="D6319" t="s">
        <v>978</v>
      </c>
      <c r="E6319" s="4">
        <v>2456.8900000000012</v>
      </c>
      <c r="F6319" t="s">
        <v>567</v>
      </c>
      <c r="G6319" t="s">
        <v>471</v>
      </c>
      <c r="H6319" t="s">
        <v>311</v>
      </c>
      <c r="I6319" t="s">
        <v>312</v>
      </c>
      <c r="J6319" t="s">
        <v>264</v>
      </c>
      <c r="L6319" t="s">
        <v>390</v>
      </c>
      <c r="M6319" t="s">
        <v>391</v>
      </c>
      <c r="N6319" t="s">
        <v>487</v>
      </c>
    </row>
    <row r="6320" spans="1:14" hidden="1" x14ac:dyDescent="0.25">
      <c r="A6320" t="s">
        <v>241</v>
      </c>
      <c r="B6320" s="1">
        <v>45199</v>
      </c>
      <c r="C6320" t="s">
        <v>981</v>
      </c>
      <c r="D6320" t="s">
        <v>982</v>
      </c>
      <c r="E6320" s="4">
        <v>1435.84</v>
      </c>
      <c r="F6320" t="s">
        <v>567</v>
      </c>
      <c r="G6320" t="s">
        <v>471</v>
      </c>
      <c r="H6320" t="s">
        <v>311</v>
      </c>
      <c r="I6320" t="s">
        <v>312</v>
      </c>
      <c r="J6320" t="s">
        <v>264</v>
      </c>
      <c r="L6320" t="s">
        <v>390</v>
      </c>
      <c r="M6320" t="s">
        <v>391</v>
      </c>
      <c r="N6320" t="s">
        <v>487</v>
      </c>
    </row>
    <row r="6321" spans="1:14" hidden="1" x14ac:dyDescent="0.25">
      <c r="A6321" t="s">
        <v>241</v>
      </c>
      <c r="B6321" s="1">
        <v>45199</v>
      </c>
      <c r="C6321" t="s">
        <v>989</v>
      </c>
      <c r="D6321" t="s">
        <v>990</v>
      </c>
      <c r="E6321" s="4">
        <v>7080.0500000000011</v>
      </c>
      <c r="F6321" t="s">
        <v>567</v>
      </c>
      <c r="G6321" t="s">
        <v>471</v>
      </c>
      <c r="H6321" t="s">
        <v>317</v>
      </c>
      <c r="I6321" t="s">
        <v>318</v>
      </c>
      <c r="J6321" t="s">
        <v>276</v>
      </c>
      <c r="L6321" t="s">
        <v>390</v>
      </c>
      <c r="M6321" t="s">
        <v>391</v>
      </c>
      <c r="N6321" t="s">
        <v>487</v>
      </c>
    </row>
    <row r="6322" spans="1:14" hidden="1" x14ac:dyDescent="0.25">
      <c r="A6322" t="s">
        <v>241</v>
      </c>
      <c r="B6322" s="1">
        <v>45199</v>
      </c>
      <c r="C6322" t="s">
        <v>1160</v>
      </c>
      <c r="D6322" t="s">
        <v>1161</v>
      </c>
      <c r="E6322" s="4">
        <v>7751.34</v>
      </c>
      <c r="F6322" t="s">
        <v>567</v>
      </c>
      <c r="G6322" t="s">
        <v>471</v>
      </c>
      <c r="H6322" t="s">
        <v>311</v>
      </c>
      <c r="I6322" t="s">
        <v>312</v>
      </c>
      <c r="J6322" t="s">
        <v>264</v>
      </c>
      <c r="L6322" t="s">
        <v>390</v>
      </c>
      <c r="M6322" t="s">
        <v>391</v>
      </c>
      <c r="N6322" t="s">
        <v>487</v>
      </c>
    </row>
    <row r="6323" spans="1:14" hidden="1" x14ac:dyDescent="0.25">
      <c r="A6323" t="s">
        <v>241</v>
      </c>
      <c r="B6323" s="1">
        <v>45199</v>
      </c>
      <c r="C6323" t="s">
        <v>991</v>
      </c>
      <c r="D6323" t="s">
        <v>992</v>
      </c>
      <c r="E6323" s="4">
        <v>2144.7400000000007</v>
      </c>
      <c r="F6323" t="s">
        <v>567</v>
      </c>
      <c r="G6323" t="s">
        <v>471</v>
      </c>
      <c r="H6323" t="s">
        <v>311</v>
      </c>
      <c r="I6323" t="s">
        <v>312</v>
      </c>
      <c r="J6323" t="s">
        <v>264</v>
      </c>
      <c r="L6323" t="s">
        <v>390</v>
      </c>
      <c r="M6323" t="s">
        <v>391</v>
      </c>
      <c r="N6323" t="s">
        <v>487</v>
      </c>
    </row>
    <row r="6324" spans="1:14" hidden="1" x14ac:dyDescent="0.25">
      <c r="A6324" t="s">
        <v>241</v>
      </c>
      <c r="B6324" s="1">
        <v>45199</v>
      </c>
      <c r="C6324" t="s">
        <v>993</v>
      </c>
      <c r="D6324" t="s">
        <v>994</v>
      </c>
      <c r="E6324" s="4">
        <v>5712.6900000000014</v>
      </c>
      <c r="F6324" t="s">
        <v>567</v>
      </c>
      <c r="G6324" t="s">
        <v>471</v>
      </c>
      <c r="H6324" t="s">
        <v>311</v>
      </c>
      <c r="I6324" t="s">
        <v>312</v>
      </c>
      <c r="J6324" t="s">
        <v>264</v>
      </c>
      <c r="L6324" t="s">
        <v>390</v>
      </c>
      <c r="M6324" t="s">
        <v>391</v>
      </c>
      <c r="N6324" t="s">
        <v>487</v>
      </c>
    </row>
    <row r="6325" spans="1:14" hidden="1" x14ac:dyDescent="0.25">
      <c r="A6325" t="s">
        <v>241</v>
      </c>
      <c r="B6325" s="1">
        <v>45199</v>
      </c>
      <c r="C6325" t="s">
        <v>997</v>
      </c>
      <c r="D6325" t="s">
        <v>998</v>
      </c>
      <c r="E6325" s="4">
        <v>250</v>
      </c>
      <c r="F6325" t="s">
        <v>567</v>
      </c>
      <c r="G6325" t="s">
        <v>471</v>
      </c>
      <c r="H6325" t="s">
        <v>311</v>
      </c>
      <c r="I6325" t="s">
        <v>312</v>
      </c>
      <c r="J6325" t="s">
        <v>264</v>
      </c>
      <c r="L6325" t="s">
        <v>390</v>
      </c>
      <c r="M6325" t="s">
        <v>391</v>
      </c>
      <c r="N6325" t="s">
        <v>477</v>
      </c>
    </row>
    <row r="6326" spans="1:14" hidden="1" x14ac:dyDescent="0.25">
      <c r="A6326" t="s">
        <v>241</v>
      </c>
      <c r="B6326" s="1">
        <v>45199</v>
      </c>
      <c r="C6326" t="s">
        <v>1001</v>
      </c>
      <c r="D6326" t="s">
        <v>1002</v>
      </c>
      <c r="E6326" s="4">
        <v>0.51000000000000512</v>
      </c>
      <c r="F6326" t="s">
        <v>567</v>
      </c>
      <c r="G6326" t="s">
        <v>471</v>
      </c>
      <c r="H6326" t="s">
        <v>311</v>
      </c>
      <c r="I6326" t="s">
        <v>312</v>
      </c>
      <c r="J6326" t="s">
        <v>264</v>
      </c>
      <c r="L6326" t="s">
        <v>390</v>
      </c>
      <c r="M6326" t="s">
        <v>391</v>
      </c>
      <c r="N6326" t="s">
        <v>487</v>
      </c>
    </row>
    <row r="6327" spans="1:14" hidden="1" x14ac:dyDescent="0.25">
      <c r="A6327" t="s">
        <v>241</v>
      </c>
      <c r="B6327" s="1">
        <v>45199</v>
      </c>
      <c r="C6327" t="s">
        <v>1005</v>
      </c>
      <c r="D6327" t="s">
        <v>1006</v>
      </c>
      <c r="E6327" s="4">
        <v>6.5199999999995395</v>
      </c>
      <c r="F6327" t="s">
        <v>567</v>
      </c>
      <c r="G6327" t="s">
        <v>471</v>
      </c>
      <c r="H6327" t="s">
        <v>311</v>
      </c>
      <c r="I6327" t="s">
        <v>312</v>
      </c>
      <c r="J6327" t="s">
        <v>264</v>
      </c>
      <c r="L6327" t="s">
        <v>390</v>
      </c>
      <c r="M6327" t="s">
        <v>391</v>
      </c>
      <c r="N6327" t="s">
        <v>487</v>
      </c>
    </row>
    <row r="6328" spans="1:14" hidden="1" x14ac:dyDescent="0.25">
      <c r="A6328" t="s">
        <v>241</v>
      </c>
      <c r="B6328" s="1">
        <v>45199</v>
      </c>
      <c r="C6328" t="s">
        <v>1007</v>
      </c>
      <c r="D6328" t="s">
        <v>1008</v>
      </c>
      <c r="E6328" s="4">
        <v>3894.1</v>
      </c>
      <c r="F6328" t="s">
        <v>567</v>
      </c>
      <c r="G6328" t="s">
        <v>471</v>
      </c>
      <c r="H6328" t="s">
        <v>317</v>
      </c>
      <c r="I6328" t="s">
        <v>318</v>
      </c>
      <c r="J6328" t="s">
        <v>276</v>
      </c>
      <c r="L6328" t="s">
        <v>390</v>
      </c>
      <c r="M6328" t="s">
        <v>391</v>
      </c>
      <c r="N6328" t="s">
        <v>487</v>
      </c>
    </row>
    <row r="6329" spans="1:14" hidden="1" x14ac:dyDescent="0.25">
      <c r="A6329" t="s">
        <v>241</v>
      </c>
      <c r="B6329" s="1">
        <v>45199</v>
      </c>
      <c r="C6329" t="s">
        <v>1013</v>
      </c>
      <c r="D6329" t="s">
        <v>1014</v>
      </c>
      <c r="E6329" s="4">
        <v>125.55000000000001</v>
      </c>
      <c r="F6329" t="s">
        <v>567</v>
      </c>
      <c r="G6329" t="s">
        <v>471</v>
      </c>
      <c r="H6329" t="s">
        <v>311</v>
      </c>
      <c r="I6329" t="s">
        <v>312</v>
      </c>
      <c r="J6329" t="s">
        <v>264</v>
      </c>
      <c r="L6329" t="s">
        <v>390</v>
      </c>
      <c r="M6329" t="s">
        <v>391</v>
      </c>
      <c r="N6329" t="s">
        <v>480</v>
      </c>
    </row>
    <row r="6330" spans="1:14" hidden="1" x14ac:dyDescent="0.25">
      <c r="A6330" t="s">
        <v>241</v>
      </c>
      <c r="B6330" s="1">
        <v>45199</v>
      </c>
      <c r="C6330" t="s">
        <v>1162</v>
      </c>
      <c r="D6330" t="s">
        <v>1163</v>
      </c>
      <c r="E6330" s="4">
        <v>801.64</v>
      </c>
      <c r="F6330" t="s">
        <v>567</v>
      </c>
      <c r="G6330" t="s">
        <v>471</v>
      </c>
      <c r="H6330" t="s">
        <v>311</v>
      </c>
      <c r="I6330" t="s">
        <v>312</v>
      </c>
      <c r="J6330" t="s">
        <v>264</v>
      </c>
      <c r="L6330" t="s">
        <v>390</v>
      </c>
      <c r="M6330" t="s">
        <v>391</v>
      </c>
      <c r="N6330" t="s">
        <v>477</v>
      </c>
    </row>
    <row r="6331" spans="1:14" hidden="1" x14ac:dyDescent="0.25">
      <c r="A6331" t="s">
        <v>241</v>
      </c>
      <c r="B6331" s="1">
        <v>45199</v>
      </c>
      <c r="C6331" t="s">
        <v>1264</v>
      </c>
      <c r="D6331" t="s">
        <v>1265</v>
      </c>
      <c r="E6331" s="4">
        <v>14545.4</v>
      </c>
      <c r="F6331" t="s">
        <v>567</v>
      </c>
      <c r="G6331" t="s">
        <v>471</v>
      </c>
      <c r="H6331" t="s">
        <v>317</v>
      </c>
      <c r="I6331" t="s">
        <v>318</v>
      </c>
      <c r="J6331" t="s">
        <v>276</v>
      </c>
      <c r="L6331" t="s">
        <v>390</v>
      </c>
      <c r="M6331" t="s">
        <v>391</v>
      </c>
      <c r="N6331" t="s">
        <v>489</v>
      </c>
    </row>
    <row r="6332" spans="1:14" hidden="1" x14ac:dyDescent="0.25">
      <c r="A6332" t="s">
        <v>241</v>
      </c>
      <c r="B6332" s="1">
        <v>45199</v>
      </c>
      <c r="C6332" t="s">
        <v>1340</v>
      </c>
      <c r="D6332" t="s">
        <v>1341</v>
      </c>
      <c r="E6332" s="4">
        <v>500.22999999999996</v>
      </c>
      <c r="F6332" t="s">
        <v>567</v>
      </c>
      <c r="G6332" t="s">
        <v>471</v>
      </c>
      <c r="H6332" t="s">
        <v>317</v>
      </c>
      <c r="I6332" t="s">
        <v>318</v>
      </c>
      <c r="J6332" t="s">
        <v>276</v>
      </c>
      <c r="L6332" t="s">
        <v>390</v>
      </c>
      <c r="M6332" t="s">
        <v>391</v>
      </c>
      <c r="N6332" t="s">
        <v>487</v>
      </c>
    </row>
    <row r="6333" spans="1:14" hidden="1" x14ac:dyDescent="0.25">
      <c r="A6333" t="s">
        <v>241</v>
      </c>
      <c r="B6333" s="1">
        <v>45199</v>
      </c>
      <c r="C6333" t="s">
        <v>1285</v>
      </c>
      <c r="D6333" t="s">
        <v>1286</v>
      </c>
      <c r="E6333" s="4">
        <v>4561.3599999999997</v>
      </c>
      <c r="F6333" t="s">
        <v>567</v>
      </c>
      <c r="G6333" t="s">
        <v>471</v>
      </c>
      <c r="H6333" t="s">
        <v>316</v>
      </c>
      <c r="I6333" t="s">
        <v>275</v>
      </c>
      <c r="J6333" t="s">
        <v>274</v>
      </c>
      <c r="L6333" t="s">
        <v>400</v>
      </c>
      <c r="M6333" t="s">
        <v>401</v>
      </c>
      <c r="N6333" t="s">
        <v>489</v>
      </c>
    </row>
    <row r="6334" spans="1:14" hidden="1" x14ac:dyDescent="0.25">
      <c r="A6334" t="s">
        <v>241</v>
      </c>
      <c r="B6334" s="1">
        <v>45199</v>
      </c>
      <c r="C6334" t="s">
        <v>1017</v>
      </c>
      <c r="D6334" t="s">
        <v>1018</v>
      </c>
      <c r="E6334" s="4">
        <v>5293.0999999999995</v>
      </c>
      <c r="F6334" t="s">
        <v>567</v>
      </c>
      <c r="G6334" t="s">
        <v>471</v>
      </c>
      <c r="H6334" t="s">
        <v>316</v>
      </c>
      <c r="I6334" t="s">
        <v>275</v>
      </c>
      <c r="J6334" t="s">
        <v>274</v>
      </c>
      <c r="L6334" t="s">
        <v>400</v>
      </c>
      <c r="M6334" t="s">
        <v>401</v>
      </c>
      <c r="N6334" t="s">
        <v>489</v>
      </c>
    </row>
    <row r="6335" spans="1:14" hidden="1" x14ac:dyDescent="0.25">
      <c r="A6335" t="s">
        <v>241</v>
      </c>
      <c r="B6335" s="1">
        <v>45199</v>
      </c>
      <c r="C6335" t="s">
        <v>1021</v>
      </c>
      <c r="D6335" t="s">
        <v>1022</v>
      </c>
      <c r="E6335" s="4">
        <v>18582.05</v>
      </c>
      <c r="F6335" t="s">
        <v>567</v>
      </c>
      <c r="G6335" t="s">
        <v>471</v>
      </c>
      <c r="H6335" t="s">
        <v>316</v>
      </c>
      <c r="I6335" t="s">
        <v>275</v>
      </c>
      <c r="J6335" t="s">
        <v>274</v>
      </c>
      <c r="L6335" t="s">
        <v>400</v>
      </c>
      <c r="M6335" t="s">
        <v>401</v>
      </c>
      <c r="N6335" t="s">
        <v>489</v>
      </c>
    </row>
    <row r="6336" spans="1:14" hidden="1" x14ac:dyDescent="0.25">
      <c r="A6336" t="s">
        <v>241</v>
      </c>
      <c r="B6336" s="1">
        <v>45199</v>
      </c>
      <c r="C6336" t="s">
        <v>1025</v>
      </c>
      <c r="D6336" t="s">
        <v>1026</v>
      </c>
      <c r="E6336" s="4">
        <v>1989.69</v>
      </c>
      <c r="F6336" t="s">
        <v>567</v>
      </c>
      <c r="G6336" t="s">
        <v>471</v>
      </c>
      <c r="H6336" t="s">
        <v>316</v>
      </c>
      <c r="I6336" t="s">
        <v>275</v>
      </c>
      <c r="J6336" t="s">
        <v>274</v>
      </c>
      <c r="L6336" t="s">
        <v>400</v>
      </c>
      <c r="M6336" t="s">
        <v>401</v>
      </c>
      <c r="N6336" t="s">
        <v>489</v>
      </c>
    </row>
    <row r="6337" spans="1:14" hidden="1" x14ac:dyDescent="0.25">
      <c r="A6337" t="s">
        <v>241</v>
      </c>
      <c r="B6337" s="1">
        <v>45199</v>
      </c>
      <c r="C6337" t="s">
        <v>1227</v>
      </c>
      <c r="D6337" t="s">
        <v>1228</v>
      </c>
      <c r="E6337" s="4">
        <v>46253.05</v>
      </c>
      <c r="F6337" t="s">
        <v>567</v>
      </c>
      <c r="G6337" t="s">
        <v>471</v>
      </c>
      <c r="H6337" t="s">
        <v>316</v>
      </c>
      <c r="I6337" t="s">
        <v>275</v>
      </c>
      <c r="J6337" t="s">
        <v>274</v>
      </c>
      <c r="L6337" t="s">
        <v>400</v>
      </c>
      <c r="M6337" t="s">
        <v>401</v>
      </c>
      <c r="N6337" t="s">
        <v>489</v>
      </c>
    </row>
    <row r="6338" spans="1:14" hidden="1" x14ac:dyDescent="0.25">
      <c r="A6338" t="s">
        <v>241</v>
      </c>
      <c r="B6338" s="1">
        <v>45199</v>
      </c>
      <c r="C6338" t="s">
        <v>1279</v>
      </c>
      <c r="D6338" t="s">
        <v>1280</v>
      </c>
      <c r="E6338" s="4">
        <v>24.34</v>
      </c>
      <c r="F6338" t="s">
        <v>567</v>
      </c>
      <c r="G6338" t="s">
        <v>471</v>
      </c>
      <c r="H6338" t="s">
        <v>316</v>
      </c>
      <c r="I6338" t="s">
        <v>275</v>
      </c>
      <c r="J6338" t="s">
        <v>274</v>
      </c>
      <c r="L6338" t="s">
        <v>400</v>
      </c>
      <c r="M6338" t="s">
        <v>401</v>
      </c>
      <c r="N6338" t="s">
        <v>489</v>
      </c>
    </row>
    <row r="6339" spans="1:14" hidden="1" x14ac:dyDescent="0.25">
      <c r="A6339" t="s">
        <v>241</v>
      </c>
      <c r="B6339" s="1">
        <v>45199</v>
      </c>
      <c r="C6339" t="s">
        <v>1029</v>
      </c>
      <c r="D6339" t="s">
        <v>1030</v>
      </c>
      <c r="E6339" s="4">
        <v>4842.7</v>
      </c>
      <c r="F6339" t="s">
        <v>567</v>
      </c>
      <c r="G6339" t="s">
        <v>471</v>
      </c>
      <c r="H6339" t="s">
        <v>316</v>
      </c>
      <c r="I6339" t="s">
        <v>275</v>
      </c>
      <c r="J6339" t="s">
        <v>274</v>
      </c>
      <c r="L6339" t="s">
        <v>400</v>
      </c>
      <c r="M6339" t="s">
        <v>401</v>
      </c>
      <c r="N6339" t="s">
        <v>489</v>
      </c>
    </row>
    <row r="6340" spans="1:14" hidden="1" x14ac:dyDescent="0.25">
      <c r="A6340" t="s">
        <v>241</v>
      </c>
      <c r="B6340" s="1">
        <v>45199</v>
      </c>
      <c r="C6340" t="s">
        <v>35</v>
      </c>
      <c r="D6340" t="s">
        <v>1031</v>
      </c>
      <c r="E6340" s="4">
        <v>7872.58</v>
      </c>
      <c r="F6340" t="s">
        <v>567</v>
      </c>
      <c r="G6340" t="s">
        <v>471</v>
      </c>
      <c r="H6340" t="s">
        <v>288</v>
      </c>
      <c r="I6340" t="s">
        <v>26</v>
      </c>
      <c r="J6340" t="s">
        <v>243</v>
      </c>
      <c r="L6340" t="s">
        <v>368</v>
      </c>
      <c r="M6340" t="s">
        <v>369</v>
      </c>
      <c r="N6340" t="s">
        <v>480</v>
      </c>
    </row>
    <row r="6341" spans="1:14" hidden="1" x14ac:dyDescent="0.25">
      <c r="A6341" t="s">
        <v>241</v>
      </c>
      <c r="B6341" s="1">
        <v>45199</v>
      </c>
      <c r="C6341" t="s">
        <v>27</v>
      </c>
      <c r="D6341" t="s">
        <v>1032</v>
      </c>
      <c r="E6341" s="4">
        <v>-2478369.2800000007</v>
      </c>
      <c r="F6341" t="s">
        <v>567</v>
      </c>
      <c r="G6341" t="s">
        <v>471</v>
      </c>
      <c r="H6341" t="s">
        <v>288</v>
      </c>
      <c r="I6341" t="s">
        <v>26</v>
      </c>
      <c r="J6341" t="s">
        <v>243</v>
      </c>
      <c r="L6341" t="s">
        <v>368</v>
      </c>
      <c r="M6341" t="s">
        <v>369</v>
      </c>
      <c r="N6341" t="s">
        <v>485</v>
      </c>
    </row>
    <row r="6342" spans="1:14" hidden="1" x14ac:dyDescent="0.25">
      <c r="A6342" t="s">
        <v>241</v>
      </c>
      <c r="B6342" s="1">
        <v>45199</v>
      </c>
      <c r="C6342" t="s">
        <v>1035</v>
      </c>
      <c r="D6342" t="s">
        <v>1036</v>
      </c>
      <c r="E6342" s="4">
        <v>-49728.04</v>
      </c>
      <c r="F6342" t="s">
        <v>567</v>
      </c>
      <c r="G6342" t="s">
        <v>471</v>
      </c>
      <c r="H6342" t="s">
        <v>288</v>
      </c>
      <c r="I6342" t="s">
        <v>26</v>
      </c>
      <c r="J6342" t="s">
        <v>243</v>
      </c>
      <c r="L6342" t="s">
        <v>368</v>
      </c>
      <c r="M6342" t="s">
        <v>369</v>
      </c>
      <c r="N6342" t="s">
        <v>485</v>
      </c>
    </row>
    <row r="6343" spans="1:14" hidden="1" x14ac:dyDescent="0.25">
      <c r="A6343" t="s">
        <v>241</v>
      </c>
      <c r="B6343" s="1">
        <v>45199</v>
      </c>
      <c r="C6343" t="s">
        <v>28</v>
      </c>
      <c r="D6343" t="s">
        <v>1039</v>
      </c>
      <c r="E6343" s="4">
        <v>-245643.37</v>
      </c>
      <c r="F6343" t="s">
        <v>567</v>
      </c>
      <c r="G6343" t="s">
        <v>471</v>
      </c>
      <c r="H6343" t="s">
        <v>288</v>
      </c>
      <c r="I6343" t="s">
        <v>26</v>
      </c>
      <c r="J6343" t="s">
        <v>243</v>
      </c>
      <c r="L6343" t="s">
        <v>368</v>
      </c>
      <c r="M6343" t="s">
        <v>369</v>
      </c>
      <c r="N6343" t="s">
        <v>480</v>
      </c>
    </row>
    <row r="6344" spans="1:14" hidden="1" x14ac:dyDescent="0.25">
      <c r="A6344" t="s">
        <v>241</v>
      </c>
      <c r="B6344" s="1">
        <v>45199</v>
      </c>
      <c r="C6344" t="s">
        <v>29</v>
      </c>
      <c r="D6344" t="s">
        <v>1040</v>
      </c>
      <c r="E6344" s="4">
        <v>-17601.36</v>
      </c>
      <c r="F6344" t="s">
        <v>567</v>
      </c>
      <c r="G6344" t="s">
        <v>471</v>
      </c>
      <c r="H6344" t="s">
        <v>288</v>
      </c>
      <c r="I6344" t="s">
        <v>26</v>
      </c>
      <c r="J6344" t="s">
        <v>243</v>
      </c>
      <c r="L6344" t="s">
        <v>368</v>
      </c>
      <c r="M6344" t="s">
        <v>369</v>
      </c>
      <c r="N6344" t="s">
        <v>480</v>
      </c>
    </row>
    <row r="6345" spans="1:14" hidden="1" x14ac:dyDescent="0.25">
      <c r="A6345" t="s">
        <v>241</v>
      </c>
      <c r="B6345" s="1">
        <v>45199</v>
      </c>
      <c r="C6345" t="s">
        <v>1041</v>
      </c>
      <c r="D6345" t="s">
        <v>1042</v>
      </c>
      <c r="E6345" s="4">
        <v>-620</v>
      </c>
      <c r="F6345" t="s">
        <v>567</v>
      </c>
      <c r="G6345" t="s">
        <v>471</v>
      </c>
      <c r="H6345" t="s">
        <v>288</v>
      </c>
      <c r="I6345" t="s">
        <v>26</v>
      </c>
      <c r="J6345" t="s">
        <v>243</v>
      </c>
      <c r="L6345" t="s">
        <v>368</v>
      </c>
      <c r="M6345" t="s">
        <v>369</v>
      </c>
      <c r="N6345" t="s">
        <v>489</v>
      </c>
    </row>
    <row r="6346" spans="1:14" hidden="1" x14ac:dyDescent="0.25">
      <c r="A6346" t="s">
        <v>241</v>
      </c>
      <c r="B6346" s="1">
        <v>45199</v>
      </c>
      <c r="C6346" t="s">
        <v>31</v>
      </c>
      <c r="D6346" t="s">
        <v>1293</v>
      </c>
      <c r="E6346" s="4">
        <v>-16555.599999999999</v>
      </c>
      <c r="F6346" t="s">
        <v>567</v>
      </c>
      <c r="G6346" t="s">
        <v>471</v>
      </c>
      <c r="H6346" t="s">
        <v>288</v>
      </c>
      <c r="I6346" t="s">
        <v>26</v>
      </c>
      <c r="J6346" t="s">
        <v>243</v>
      </c>
      <c r="L6346" t="s">
        <v>368</v>
      </c>
      <c r="M6346" t="s">
        <v>369</v>
      </c>
      <c r="N6346" t="s">
        <v>480</v>
      </c>
    </row>
    <row r="6347" spans="1:14" hidden="1" x14ac:dyDescent="0.25">
      <c r="A6347" t="s">
        <v>241</v>
      </c>
      <c r="B6347" s="1">
        <v>45199</v>
      </c>
      <c r="C6347" t="s">
        <v>32</v>
      </c>
      <c r="D6347" t="s">
        <v>1268</v>
      </c>
      <c r="E6347" s="4">
        <v>-11065.57</v>
      </c>
      <c r="F6347" t="s">
        <v>567</v>
      </c>
      <c r="G6347" t="s">
        <v>471</v>
      </c>
      <c r="H6347" t="s">
        <v>288</v>
      </c>
      <c r="I6347" t="s">
        <v>26</v>
      </c>
      <c r="J6347" t="s">
        <v>243</v>
      </c>
      <c r="L6347" t="s">
        <v>368</v>
      </c>
      <c r="M6347" t="s">
        <v>369</v>
      </c>
      <c r="N6347" t="s">
        <v>480</v>
      </c>
    </row>
    <row r="6348" spans="1:14" hidden="1" x14ac:dyDescent="0.25">
      <c r="A6348" t="s">
        <v>241</v>
      </c>
      <c r="B6348" s="1">
        <v>45199</v>
      </c>
      <c r="C6348" t="s">
        <v>33</v>
      </c>
      <c r="D6348" t="s">
        <v>1043</v>
      </c>
      <c r="E6348" s="4">
        <v>-3850.5499999999993</v>
      </c>
      <c r="F6348" t="s">
        <v>567</v>
      </c>
      <c r="G6348" t="s">
        <v>471</v>
      </c>
      <c r="H6348" t="s">
        <v>288</v>
      </c>
      <c r="I6348" t="s">
        <v>26</v>
      </c>
      <c r="J6348" t="s">
        <v>243</v>
      </c>
      <c r="L6348" t="s">
        <v>368</v>
      </c>
      <c r="M6348" t="s">
        <v>369</v>
      </c>
      <c r="N6348" t="s">
        <v>480</v>
      </c>
    </row>
    <row r="6349" spans="1:14" hidden="1" x14ac:dyDescent="0.25">
      <c r="A6349" t="s">
        <v>241</v>
      </c>
      <c r="B6349" s="1">
        <v>45199</v>
      </c>
      <c r="C6349" t="s">
        <v>34</v>
      </c>
      <c r="D6349" t="s">
        <v>1044</v>
      </c>
      <c r="E6349" s="4">
        <v>-161389.66999999998</v>
      </c>
      <c r="F6349" t="s">
        <v>567</v>
      </c>
      <c r="G6349" t="s">
        <v>471</v>
      </c>
      <c r="H6349" t="s">
        <v>317</v>
      </c>
      <c r="I6349" t="s">
        <v>318</v>
      </c>
      <c r="J6349" t="s">
        <v>276</v>
      </c>
      <c r="L6349" t="s">
        <v>390</v>
      </c>
      <c r="M6349" t="s">
        <v>391</v>
      </c>
      <c r="N6349" t="s">
        <v>487</v>
      </c>
    </row>
    <row r="6350" spans="1:14" hidden="1" x14ac:dyDescent="0.25">
      <c r="A6350" t="s">
        <v>241</v>
      </c>
      <c r="B6350" s="1">
        <v>45199</v>
      </c>
      <c r="C6350" t="s">
        <v>25</v>
      </c>
      <c r="D6350" t="s">
        <v>1049</v>
      </c>
      <c r="E6350" s="4">
        <v>-1328383.7600000005</v>
      </c>
      <c r="F6350" t="s">
        <v>567</v>
      </c>
      <c r="G6350" t="s">
        <v>471</v>
      </c>
      <c r="H6350" t="s">
        <v>244</v>
      </c>
      <c r="I6350" t="s">
        <v>245</v>
      </c>
      <c r="J6350" t="s">
        <v>244</v>
      </c>
      <c r="L6350" t="s">
        <v>368</v>
      </c>
      <c r="M6350" t="s">
        <v>369</v>
      </c>
      <c r="N6350" t="s">
        <v>480</v>
      </c>
    </row>
    <row r="6351" spans="1:14" hidden="1" x14ac:dyDescent="0.25">
      <c r="A6351" t="s">
        <v>241</v>
      </c>
      <c r="B6351" s="1">
        <v>45199</v>
      </c>
      <c r="C6351" t="s">
        <v>1062</v>
      </c>
      <c r="D6351" t="s">
        <v>1063</v>
      </c>
      <c r="E6351" s="4">
        <v>-2.31</v>
      </c>
      <c r="F6351" t="s">
        <v>567</v>
      </c>
      <c r="G6351" t="s">
        <v>471</v>
      </c>
      <c r="H6351" t="s">
        <v>248</v>
      </c>
      <c r="I6351" t="s">
        <v>249</v>
      </c>
      <c r="J6351" t="s">
        <v>248</v>
      </c>
      <c r="L6351" t="s">
        <v>372</v>
      </c>
      <c r="M6351" t="s">
        <v>373</v>
      </c>
      <c r="N6351" t="s">
        <v>487</v>
      </c>
    </row>
    <row r="6352" spans="1:14" hidden="1" x14ac:dyDescent="0.25">
      <c r="A6352" t="s">
        <v>241</v>
      </c>
      <c r="B6352" s="1">
        <v>45199</v>
      </c>
      <c r="C6352" t="s">
        <v>1066</v>
      </c>
      <c r="D6352" t="s">
        <v>1067</v>
      </c>
      <c r="E6352" s="4">
        <v>-3.7799999999998963</v>
      </c>
      <c r="F6352" t="s">
        <v>567</v>
      </c>
      <c r="G6352" t="s">
        <v>471</v>
      </c>
      <c r="H6352" t="s">
        <v>248</v>
      </c>
      <c r="I6352" t="s">
        <v>249</v>
      </c>
      <c r="J6352" t="s">
        <v>248</v>
      </c>
      <c r="L6352" t="s">
        <v>372</v>
      </c>
      <c r="M6352" t="s">
        <v>373</v>
      </c>
      <c r="N6352" t="s">
        <v>487</v>
      </c>
    </row>
    <row r="6353" spans="1:14" hidden="1" x14ac:dyDescent="0.25">
      <c r="A6353" t="s">
        <v>241</v>
      </c>
      <c r="B6353" s="1">
        <v>45199</v>
      </c>
      <c r="C6353" t="s">
        <v>1068</v>
      </c>
      <c r="D6353" t="s">
        <v>1069</v>
      </c>
      <c r="E6353" s="4">
        <v>-764.09999999999957</v>
      </c>
      <c r="F6353" t="s">
        <v>567</v>
      </c>
      <c r="G6353" t="s">
        <v>471</v>
      </c>
      <c r="H6353" t="s">
        <v>248</v>
      </c>
      <c r="I6353" t="s">
        <v>249</v>
      </c>
      <c r="J6353" t="s">
        <v>248</v>
      </c>
      <c r="L6353" t="s">
        <v>372</v>
      </c>
      <c r="M6353" t="s">
        <v>373</v>
      </c>
      <c r="N6353" t="s">
        <v>487</v>
      </c>
    </row>
    <row r="6354" spans="1:14" hidden="1" x14ac:dyDescent="0.25">
      <c r="A6354" t="s">
        <v>241</v>
      </c>
      <c r="B6354" s="1">
        <v>45199</v>
      </c>
      <c r="C6354" t="s">
        <v>1168</v>
      </c>
      <c r="D6354" t="s">
        <v>1169</v>
      </c>
      <c r="E6354" s="4">
        <v>-6378.46</v>
      </c>
      <c r="F6354" t="s">
        <v>567</v>
      </c>
      <c r="G6354" t="s">
        <v>471</v>
      </c>
      <c r="H6354" t="s">
        <v>248</v>
      </c>
      <c r="I6354" t="s">
        <v>249</v>
      </c>
      <c r="J6354" t="s">
        <v>248</v>
      </c>
      <c r="L6354" t="s">
        <v>372</v>
      </c>
      <c r="M6354" t="s">
        <v>373</v>
      </c>
      <c r="N6354" t="s">
        <v>487</v>
      </c>
    </row>
    <row r="6355" spans="1:14" hidden="1" x14ac:dyDescent="0.25">
      <c r="A6355" t="s">
        <v>241</v>
      </c>
      <c r="B6355" s="1">
        <v>45199</v>
      </c>
      <c r="C6355" t="s">
        <v>1074</v>
      </c>
      <c r="D6355" t="s">
        <v>1075</v>
      </c>
      <c r="E6355" s="4">
        <v>-826.24</v>
      </c>
      <c r="F6355" t="s">
        <v>567</v>
      </c>
      <c r="G6355" t="s">
        <v>471</v>
      </c>
      <c r="H6355" t="s">
        <v>248</v>
      </c>
      <c r="I6355" t="s">
        <v>249</v>
      </c>
      <c r="J6355" t="s">
        <v>248</v>
      </c>
      <c r="L6355" t="s">
        <v>372</v>
      </c>
      <c r="M6355" t="s">
        <v>373</v>
      </c>
      <c r="N6355" t="s">
        <v>487</v>
      </c>
    </row>
    <row r="6356" spans="1:14" hidden="1" x14ac:dyDescent="0.25">
      <c r="A6356" t="s">
        <v>241</v>
      </c>
      <c r="B6356" s="1">
        <v>45199</v>
      </c>
      <c r="C6356" t="s">
        <v>1078</v>
      </c>
      <c r="D6356" t="s">
        <v>1079</v>
      </c>
      <c r="E6356" s="4">
        <v>-35</v>
      </c>
      <c r="F6356" t="s">
        <v>567</v>
      </c>
      <c r="G6356" t="s">
        <v>471</v>
      </c>
      <c r="H6356" t="s">
        <v>248</v>
      </c>
      <c r="I6356" t="s">
        <v>249</v>
      </c>
      <c r="J6356" t="s">
        <v>248</v>
      </c>
      <c r="L6356" t="s">
        <v>372</v>
      </c>
      <c r="M6356" t="s">
        <v>373</v>
      </c>
      <c r="N6356" t="s">
        <v>488</v>
      </c>
    </row>
    <row r="6357" spans="1:14" hidden="1" x14ac:dyDescent="0.25">
      <c r="A6357" t="s">
        <v>241</v>
      </c>
      <c r="B6357" s="1">
        <v>45199</v>
      </c>
      <c r="C6357" t="s">
        <v>1080</v>
      </c>
      <c r="D6357" t="s">
        <v>1081</v>
      </c>
      <c r="E6357" s="4">
        <v>-522008.26999999996</v>
      </c>
      <c r="F6357" t="s">
        <v>567</v>
      </c>
      <c r="G6357" t="s">
        <v>471</v>
      </c>
      <c r="H6357" t="s">
        <v>317</v>
      </c>
      <c r="I6357" t="s">
        <v>318</v>
      </c>
      <c r="J6357" t="s">
        <v>276</v>
      </c>
      <c r="L6357" t="s">
        <v>372</v>
      </c>
      <c r="M6357" t="s">
        <v>373</v>
      </c>
      <c r="N6357" t="s">
        <v>487</v>
      </c>
    </row>
    <row r="6358" spans="1:14" hidden="1" x14ac:dyDescent="0.25">
      <c r="A6358" t="s">
        <v>241</v>
      </c>
      <c r="B6358" s="1">
        <v>45199</v>
      </c>
      <c r="C6358" t="s">
        <v>1082</v>
      </c>
      <c r="D6358" t="s">
        <v>1083</v>
      </c>
      <c r="E6358" s="4">
        <v>-214</v>
      </c>
      <c r="F6358" t="s">
        <v>567</v>
      </c>
      <c r="G6358" t="s">
        <v>471</v>
      </c>
      <c r="H6358" t="s">
        <v>248</v>
      </c>
      <c r="I6358" t="s">
        <v>249</v>
      </c>
      <c r="J6358" t="s">
        <v>248</v>
      </c>
      <c r="L6358" t="s">
        <v>372</v>
      </c>
      <c r="M6358" t="s">
        <v>373</v>
      </c>
      <c r="N6358" t="s">
        <v>488</v>
      </c>
    </row>
    <row r="6359" spans="1:14" hidden="1" x14ac:dyDescent="0.25">
      <c r="A6359" t="s">
        <v>241</v>
      </c>
      <c r="B6359" s="1">
        <v>45199</v>
      </c>
      <c r="C6359" t="s">
        <v>1172</v>
      </c>
      <c r="D6359" t="s">
        <v>1173</v>
      </c>
      <c r="E6359" s="4">
        <v>-113462.67000000001</v>
      </c>
      <c r="F6359" t="s">
        <v>567</v>
      </c>
      <c r="G6359" t="s">
        <v>471</v>
      </c>
      <c r="H6359" t="s">
        <v>291</v>
      </c>
      <c r="I6359" t="s">
        <v>292</v>
      </c>
      <c r="J6359" t="s">
        <v>251</v>
      </c>
      <c r="L6359" t="s">
        <v>372</v>
      </c>
      <c r="M6359" t="s">
        <v>373</v>
      </c>
      <c r="N6359" t="s">
        <v>487</v>
      </c>
    </row>
    <row r="6360" spans="1:14" hidden="1" x14ac:dyDescent="0.25">
      <c r="A6360" t="s">
        <v>241</v>
      </c>
      <c r="B6360" s="1">
        <v>45199</v>
      </c>
      <c r="C6360" t="s">
        <v>1322</v>
      </c>
      <c r="D6360" t="s">
        <v>1323</v>
      </c>
      <c r="E6360" s="4">
        <v>-237.19999999999993</v>
      </c>
      <c r="F6360" t="s">
        <v>567</v>
      </c>
      <c r="G6360" t="s">
        <v>471</v>
      </c>
      <c r="H6360" t="s">
        <v>291</v>
      </c>
      <c r="I6360" t="s">
        <v>292</v>
      </c>
      <c r="J6360" t="s">
        <v>251</v>
      </c>
      <c r="L6360" t="s">
        <v>372</v>
      </c>
      <c r="M6360" t="s">
        <v>373</v>
      </c>
      <c r="N6360" t="s">
        <v>489</v>
      </c>
    </row>
    <row r="6361" spans="1:14" hidden="1" x14ac:dyDescent="0.25">
      <c r="A6361" t="s">
        <v>241</v>
      </c>
      <c r="B6361" s="1">
        <v>45199</v>
      </c>
      <c r="C6361" t="s">
        <v>1084</v>
      </c>
      <c r="D6361" t="s">
        <v>1085</v>
      </c>
      <c r="E6361" s="4">
        <v>-274536.96999999997</v>
      </c>
      <c r="F6361" t="s">
        <v>567</v>
      </c>
      <c r="G6361" t="s">
        <v>471</v>
      </c>
      <c r="H6361" t="s">
        <v>248</v>
      </c>
      <c r="I6361" t="s">
        <v>249</v>
      </c>
      <c r="J6361" t="s">
        <v>248</v>
      </c>
      <c r="K6361" t="s">
        <v>1086</v>
      </c>
      <c r="L6361" t="s">
        <v>372</v>
      </c>
      <c r="M6361" t="s">
        <v>373</v>
      </c>
      <c r="N6361" t="s">
        <v>488</v>
      </c>
    </row>
    <row r="6362" spans="1:14" hidden="1" x14ac:dyDescent="0.25">
      <c r="A6362" t="s">
        <v>241</v>
      </c>
      <c r="B6362" s="1">
        <v>45199</v>
      </c>
      <c r="C6362" t="s">
        <v>1089</v>
      </c>
      <c r="D6362" t="s">
        <v>1090</v>
      </c>
      <c r="E6362" s="4">
        <v>-31401.97</v>
      </c>
      <c r="F6362" t="s">
        <v>567</v>
      </c>
      <c r="G6362" t="s">
        <v>471</v>
      </c>
      <c r="H6362" t="s">
        <v>248</v>
      </c>
      <c r="I6362" t="s">
        <v>249</v>
      </c>
      <c r="J6362" t="s">
        <v>248</v>
      </c>
      <c r="K6362" t="s">
        <v>1086</v>
      </c>
      <c r="L6362" t="s">
        <v>372</v>
      </c>
      <c r="M6362" t="s">
        <v>373</v>
      </c>
      <c r="N6362" t="s">
        <v>488</v>
      </c>
    </row>
    <row r="6363" spans="1:14" hidden="1" x14ac:dyDescent="0.25">
      <c r="A6363" t="s">
        <v>241</v>
      </c>
      <c r="B6363" s="1">
        <v>45199</v>
      </c>
      <c r="C6363" t="s">
        <v>1101</v>
      </c>
      <c r="D6363" t="s">
        <v>1102</v>
      </c>
      <c r="E6363" s="4">
        <v>-88435.42</v>
      </c>
      <c r="F6363" t="s">
        <v>567</v>
      </c>
      <c r="G6363" t="s">
        <v>471</v>
      </c>
      <c r="H6363" t="s">
        <v>316</v>
      </c>
      <c r="I6363" t="s">
        <v>275</v>
      </c>
      <c r="J6363" t="s">
        <v>274</v>
      </c>
      <c r="L6363" t="s">
        <v>398</v>
      </c>
      <c r="M6363" t="s">
        <v>399</v>
      </c>
      <c r="N6363" t="s">
        <v>477</v>
      </c>
    </row>
    <row r="6364" spans="1:14" hidden="1" x14ac:dyDescent="0.25">
      <c r="A6364" t="s">
        <v>241</v>
      </c>
      <c r="B6364" s="1">
        <v>45199</v>
      </c>
      <c r="C6364" t="s">
        <v>570</v>
      </c>
      <c r="D6364" t="s">
        <v>571</v>
      </c>
      <c r="E6364" s="4">
        <v>10000</v>
      </c>
      <c r="F6364" t="s">
        <v>567</v>
      </c>
      <c r="G6364" t="s">
        <v>511</v>
      </c>
      <c r="H6364" t="s">
        <v>514</v>
      </c>
      <c r="I6364" t="s">
        <v>417</v>
      </c>
      <c r="J6364" t="s">
        <v>572</v>
      </c>
      <c r="L6364" t="s">
        <v>514</v>
      </c>
      <c r="M6364" t="s">
        <v>417</v>
      </c>
      <c r="N6364" t="s">
        <v>573</v>
      </c>
    </row>
    <row r="6365" spans="1:14" hidden="1" x14ac:dyDescent="0.25">
      <c r="A6365" t="s">
        <v>241</v>
      </c>
      <c r="B6365" s="1">
        <v>45199</v>
      </c>
      <c r="C6365" t="s">
        <v>576</v>
      </c>
      <c r="D6365" t="s">
        <v>577</v>
      </c>
      <c r="E6365" s="4">
        <v>17743</v>
      </c>
      <c r="F6365" t="s">
        <v>567</v>
      </c>
      <c r="G6365" t="s">
        <v>511</v>
      </c>
      <c r="H6365" t="s">
        <v>514</v>
      </c>
      <c r="I6365" t="s">
        <v>417</v>
      </c>
      <c r="J6365" t="s">
        <v>572</v>
      </c>
      <c r="L6365" t="s">
        <v>514</v>
      </c>
      <c r="M6365" t="s">
        <v>417</v>
      </c>
      <c r="N6365" t="s">
        <v>573</v>
      </c>
    </row>
    <row r="6366" spans="1:14" hidden="1" x14ac:dyDescent="0.25">
      <c r="A6366" t="s">
        <v>241</v>
      </c>
      <c r="B6366" s="1">
        <v>45199</v>
      </c>
      <c r="C6366" t="s">
        <v>580</v>
      </c>
      <c r="D6366" t="s">
        <v>581</v>
      </c>
      <c r="E6366" s="4">
        <v>91759.31</v>
      </c>
      <c r="F6366" t="s">
        <v>567</v>
      </c>
      <c r="G6366" t="s">
        <v>511</v>
      </c>
      <c r="H6366" t="s">
        <v>514</v>
      </c>
      <c r="I6366" t="s">
        <v>417</v>
      </c>
      <c r="J6366" t="s">
        <v>572</v>
      </c>
      <c r="L6366" t="s">
        <v>514</v>
      </c>
      <c r="M6366" t="s">
        <v>417</v>
      </c>
      <c r="N6366" t="s">
        <v>573</v>
      </c>
    </row>
    <row r="6367" spans="1:14" hidden="1" x14ac:dyDescent="0.25">
      <c r="A6367" t="s">
        <v>241</v>
      </c>
      <c r="B6367" s="1">
        <v>45199</v>
      </c>
      <c r="C6367" t="s">
        <v>588</v>
      </c>
      <c r="D6367" t="s">
        <v>589</v>
      </c>
      <c r="E6367" s="4">
        <v>80910.75</v>
      </c>
      <c r="F6367" t="s">
        <v>567</v>
      </c>
      <c r="G6367" t="s">
        <v>511</v>
      </c>
      <c r="H6367" t="s">
        <v>514</v>
      </c>
      <c r="I6367" t="s">
        <v>417</v>
      </c>
      <c r="J6367" t="s">
        <v>572</v>
      </c>
      <c r="L6367" t="s">
        <v>514</v>
      </c>
      <c r="M6367" t="s">
        <v>417</v>
      </c>
      <c r="N6367" t="s">
        <v>573</v>
      </c>
    </row>
    <row r="6368" spans="1:14" hidden="1" x14ac:dyDescent="0.25">
      <c r="A6368" t="s">
        <v>241</v>
      </c>
      <c r="B6368" s="1">
        <v>45199</v>
      </c>
      <c r="C6368" t="s">
        <v>592</v>
      </c>
      <c r="D6368" t="s">
        <v>593</v>
      </c>
      <c r="E6368" s="4">
        <v>87545.25</v>
      </c>
      <c r="F6368" t="s">
        <v>567</v>
      </c>
      <c r="G6368" t="s">
        <v>511</v>
      </c>
      <c r="H6368" t="s">
        <v>518</v>
      </c>
      <c r="I6368" t="s">
        <v>419</v>
      </c>
      <c r="J6368" t="s">
        <v>594</v>
      </c>
      <c r="L6368" t="s">
        <v>518</v>
      </c>
      <c r="M6368" t="s">
        <v>419</v>
      </c>
      <c r="N6368" t="s">
        <v>573</v>
      </c>
    </row>
    <row r="6369" spans="1:14" hidden="1" x14ac:dyDescent="0.25">
      <c r="A6369" t="s">
        <v>241</v>
      </c>
      <c r="B6369" s="1">
        <v>45199</v>
      </c>
      <c r="C6369" t="s">
        <v>597</v>
      </c>
      <c r="D6369" t="s">
        <v>598</v>
      </c>
      <c r="E6369" s="4">
        <v>693957.03</v>
      </c>
      <c r="F6369" t="s">
        <v>567</v>
      </c>
      <c r="G6369" t="s">
        <v>511</v>
      </c>
      <c r="H6369" t="s">
        <v>518</v>
      </c>
      <c r="I6369" t="s">
        <v>419</v>
      </c>
      <c r="J6369" t="s">
        <v>594</v>
      </c>
      <c r="L6369" t="s">
        <v>518</v>
      </c>
      <c r="M6369" t="s">
        <v>419</v>
      </c>
      <c r="N6369" t="s">
        <v>573</v>
      </c>
    </row>
    <row r="6370" spans="1:14" hidden="1" x14ac:dyDescent="0.25">
      <c r="A6370" t="s">
        <v>241</v>
      </c>
      <c r="B6370" s="1">
        <v>45199</v>
      </c>
      <c r="C6370" t="s">
        <v>601</v>
      </c>
      <c r="D6370" t="s">
        <v>602</v>
      </c>
      <c r="E6370" s="4">
        <v>173882.02999999997</v>
      </c>
      <c r="F6370" t="s">
        <v>567</v>
      </c>
      <c r="G6370" t="s">
        <v>511</v>
      </c>
      <c r="H6370" t="s">
        <v>518</v>
      </c>
      <c r="I6370" t="s">
        <v>419</v>
      </c>
      <c r="J6370" t="s">
        <v>594</v>
      </c>
      <c r="L6370" t="s">
        <v>518</v>
      </c>
      <c r="M6370" t="s">
        <v>419</v>
      </c>
      <c r="N6370" t="s">
        <v>573</v>
      </c>
    </row>
    <row r="6371" spans="1:14" hidden="1" x14ac:dyDescent="0.25">
      <c r="A6371" t="s">
        <v>241</v>
      </c>
      <c r="B6371" s="1">
        <v>45199</v>
      </c>
      <c r="C6371" t="s">
        <v>605</v>
      </c>
      <c r="D6371" t="s">
        <v>606</v>
      </c>
      <c r="E6371" s="4">
        <v>207262.74</v>
      </c>
      <c r="F6371" t="s">
        <v>567</v>
      </c>
      <c r="G6371" t="s">
        <v>511</v>
      </c>
      <c r="H6371" t="s">
        <v>518</v>
      </c>
      <c r="I6371" t="s">
        <v>419</v>
      </c>
      <c r="J6371" t="s">
        <v>594</v>
      </c>
      <c r="L6371" t="s">
        <v>518</v>
      </c>
      <c r="M6371" t="s">
        <v>419</v>
      </c>
      <c r="N6371" t="s">
        <v>573</v>
      </c>
    </row>
    <row r="6372" spans="1:14" hidden="1" x14ac:dyDescent="0.25">
      <c r="A6372" t="s">
        <v>241</v>
      </c>
      <c r="B6372" s="1">
        <v>45199</v>
      </c>
      <c r="C6372" t="s">
        <v>1334</v>
      </c>
      <c r="D6372" t="s">
        <v>1335</v>
      </c>
      <c r="E6372" s="4">
        <v>21771</v>
      </c>
      <c r="F6372" t="s">
        <v>567</v>
      </c>
      <c r="G6372" t="s">
        <v>511</v>
      </c>
      <c r="H6372" t="s">
        <v>518</v>
      </c>
      <c r="I6372" t="s">
        <v>419</v>
      </c>
      <c r="J6372" t="s">
        <v>594</v>
      </c>
      <c r="L6372" t="s">
        <v>518</v>
      </c>
      <c r="M6372" t="s">
        <v>419</v>
      </c>
      <c r="N6372" t="s">
        <v>573</v>
      </c>
    </row>
    <row r="6373" spans="1:14" hidden="1" x14ac:dyDescent="0.25">
      <c r="A6373" t="s">
        <v>241</v>
      </c>
      <c r="B6373" s="1">
        <v>45199</v>
      </c>
      <c r="C6373" t="s">
        <v>611</v>
      </c>
      <c r="D6373" t="s">
        <v>612</v>
      </c>
      <c r="E6373" s="4">
        <v>296619.69000000006</v>
      </c>
      <c r="F6373" t="s">
        <v>567</v>
      </c>
      <c r="G6373" t="s">
        <v>511</v>
      </c>
      <c r="H6373" t="s">
        <v>518</v>
      </c>
      <c r="I6373" t="s">
        <v>419</v>
      </c>
      <c r="J6373" t="s">
        <v>594</v>
      </c>
      <c r="L6373" t="s">
        <v>518</v>
      </c>
      <c r="M6373" t="s">
        <v>419</v>
      </c>
      <c r="N6373" t="s">
        <v>573</v>
      </c>
    </row>
    <row r="6374" spans="1:14" hidden="1" x14ac:dyDescent="0.25">
      <c r="A6374" t="s">
        <v>241</v>
      </c>
      <c r="B6374" s="1">
        <v>45199</v>
      </c>
      <c r="C6374" t="s">
        <v>617</v>
      </c>
      <c r="D6374" t="s">
        <v>618</v>
      </c>
      <c r="E6374" s="4">
        <v>96273.29</v>
      </c>
      <c r="F6374" t="s">
        <v>567</v>
      </c>
      <c r="G6374" t="s">
        <v>511</v>
      </c>
      <c r="H6374" t="s">
        <v>518</v>
      </c>
      <c r="I6374" t="s">
        <v>419</v>
      </c>
      <c r="J6374" t="s">
        <v>594</v>
      </c>
      <c r="L6374" t="s">
        <v>518</v>
      </c>
      <c r="M6374" t="s">
        <v>419</v>
      </c>
      <c r="N6374" t="s">
        <v>573</v>
      </c>
    </row>
    <row r="6375" spans="1:14" hidden="1" x14ac:dyDescent="0.25">
      <c r="A6375" t="s">
        <v>241</v>
      </c>
      <c r="B6375" s="1">
        <v>45199</v>
      </c>
      <c r="C6375" t="s">
        <v>621</v>
      </c>
      <c r="D6375" t="s">
        <v>622</v>
      </c>
      <c r="E6375" s="4">
        <v>16409.09</v>
      </c>
      <c r="F6375" t="s">
        <v>567</v>
      </c>
      <c r="G6375" t="s">
        <v>511</v>
      </c>
      <c r="H6375" t="s">
        <v>518</v>
      </c>
      <c r="I6375" t="s">
        <v>419</v>
      </c>
      <c r="J6375" t="s">
        <v>594</v>
      </c>
      <c r="L6375" t="s">
        <v>518</v>
      </c>
      <c r="M6375" t="s">
        <v>419</v>
      </c>
      <c r="N6375" t="s">
        <v>573</v>
      </c>
    </row>
    <row r="6376" spans="1:14" hidden="1" x14ac:dyDescent="0.25">
      <c r="A6376" t="s">
        <v>241</v>
      </c>
      <c r="B6376" s="1">
        <v>45199</v>
      </c>
      <c r="C6376" t="s">
        <v>625</v>
      </c>
      <c r="D6376" t="s">
        <v>626</v>
      </c>
      <c r="E6376" s="4">
        <v>102935.11000000002</v>
      </c>
      <c r="F6376" t="s">
        <v>567</v>
      </c>
      <c r="G6376" t="s">
        <v>511</v>
      </c>
      <c r="H6376" t="s">
        <v>518</v>
      </c>
      <c r="I6376" t="s">
        <v>419</v>
      </c>
      <c r="J6376" t="s">
        <v>594</v>
      </c>
      <c r="L6376" t="s">
        <v>518</v>
      </c>
      <c r="M6376" t="s">
        <v>419</v>
      </c>
      <c r="N6376" t="s">
        <v>573</v>
      </c>
    </row>
    <row r="6377" spans="1:14" hidden="1" x14ac:dyDescent="0.25">
      <c r="A6377" t="s">
        <v>241</v>
      </c>
      <c r="B6377" s="1">
        <v>45199</v>
      </c>
      <c r="C6377" t="s">
        <v>629</v>
      </c>
      <c r="D6377" t="s">
        <v>630</v>
      </c>
      <c r="E6377" s="4">
        <v>1782</v>
      </c>
      <c r="F6377" t="s">
        <v>567</v>
      </c>
      <c r="G6377" t="s">
        <v>511</v>
      </c>
      <c r="H6377" t="s">
        <v>518</v>
      </c>
      <c r="I6377" t="s">
        <v>419</v>
      </c>
      <c r="J6377" t="s">
        <v>594</v>
      </c>
      <c r="L6377" t="s">
        <v>518</v>
      </c>
      <c r="M6377" t="s">
        <v>419</v>
      </c>
      <c r="N6377" t="s">
        <v>573</v>
      </c>
    </row>
    <row r="6378" spans="1:14" hidden="1" x14ac:dyDescent="0.25">
      <c r="A6378" t="s">
        <v>241</v>
      </c>
      <c r="B6378" s="1">
        <v>45199</v>
      </c>
      <c r="C6378" t="s">
        <v>48</v>
      </c>
      <c r="D6378" t="s">
        <v>49</v>
      </c>
      <c r="E6378" s="4">
        <v>340</v>
      </c>
      <c r="F6378" t="s">
        <v>567</v>
      </c>
      <c r="G6378" t="s">
        <v>511</v>
      </c>
      <c r="H6378" t="s">
        <v>336</v>
      </c>
      <c r="I6378" t="s">
        <v>337</v>
      </c>
      <c r="J6378" t="s">
        <v>639</v>
      </c>
      <c r="L6378" t="s">
        <v>336</v>
      </c>
      <c r="M6378" t="s">
        <v>337</v>
      </c>
      <c r="N6378" t="s">
        <v>573</v>
      </c>
    </row>
    <row r="6379" spans="1:14" hidden="1" x14ac:dyDescent="0.25">
      <c r="A6379" t="s">
        <v>241</v>
      </c>
      <c r="B6379" s="1">
        <v>45199</v>
      </c>
      <c r="C6379" t="s">
        <v>53</v>
      </c>
      <c r="D6379" t="s">
        <v>54</v>
      </c>
      <c r="E6379" s="4">
        <v>2500</v>
      </c>
      <c r="F6379" t="s">
        <v>567</v>
      </c>
      <c r="G6379" t="s">
        <v>511</v>
      </c>
      <c r="H6379" t="s">
        <v>336</v>
      </c>
      <c r="I6379" t="s">
        <v>337</v>
      </c>
      <c r="J6379" t="s">
        <v>639</v>
      </c>
      <c r="L6379" t="s">
        <v>336</v>
      </c>
      <c r="M6379" t="s">
        <v>337</v>
      </c>
      <c r="N6379" t="s">
        <v>573</v>
      </c>
    </row>
    <row r="6380" spans="1:14" hidden="1" x14ac:dyDescent="0.25">
      <c r="A6380" t="s">
        <v>241</v>
      </c>
      <c r="B6380" s="1">
        <v>45199</v>
      </c>
      <c r="C6380" t="s">
        <v>57</v>
      </c>
      <c r="D6380" t="s">
        <v>58</v>
      </c>
      <c r="E6380" s="4">
        <v>250</v>
      </c>
      <c r="F6380" t="s">
        <v>567</v>
      </c>
      <c r="G6380" t="s">
        <v>511</v>
      </c>
      <c r="H6380" t="s">
        <v>336</v>
      </c>
      <c r="I6380" t="s">
        <v>337</v>
      </c>
      <c r="J6380" t="s">
        <v>639</v>
      </c>
      <c r="L6380" t="s">
        <v>336</v>
      </c>
      <c r="M6380" t="s">
        <v>337</v>
      </c>
      <c r="N6380" t="s">
        <v>573</v>
      </c>
    </row>
    <row r="6381" spans="1:14" hidden="1" x14ac:dyDescent="0.25">
      <c r="A6381" t="s">
        <v>241</v>
      </c>
      <c r="B6381" s="1">
        <v>45199</v>
      </c>
      <c r="C6381" t="s">
        <v>61</v>
      </c>
      <c r="D6381" t="s">
        <v>62</v>
      </c>
      <c r="E6381" s="4">
        <v>997500</v>
      </c>
      <c r="F6381" t="s">
        <v>567</v>
      </c>
      <c r="G6381" t="s">
        <v>511</v>
      </c>
      <c r="H6381" t="s">
        <v>336</v>
      </c>
      <c r="I6381" t="s">
        <v>337</v>
      </c>
      <c r="J6381" t="s">
        <v>639</v>
      </c>
      <c r="L6381" t="s">
        <v>336</v>
      </c>
      <c r="M6381" t="s">
        <v>337</v>
      </c>
      <c r="N6381" t="s">
        <v>573</v>
      </c>
    </row>
    <row r="6382" spans="1:14" hidden="1" x14ac:dyDescent="0.25">
      <c r="A6382" t="s">
        <v>241</v>
      </c>
      <c r="B6382" s="1">
        <v>45199</v>
      </c>
      <c r="C6382" t="s">
        <v>64</v>
      </c>
      <c r="D6382" t="s">
        <v>65</v>
      </c>
      <c r="E6382" s="4">
        <v>16915.2</v>
      </c>
      <c r="F6382" t="s">
        <v>567</v>
      </c>
      <c r="G6382" t="s">
        <v>511</v>
      </c>
      <c r="H6382" t="s">
        <v>336</v>
      </c>
      <c r="I6382" t="s">
        <v>337</v>
      </c>
      <c r="J6382" t="s">
        <v>639</v>
      </c>
      <c r="L6382" t="s">
        <v>336</v>
      </c>
      <c r="M6382" t="s">
        <v>337</v>
      </c>
      <c r="N6382" t="s">
        <v>573</v>
      </c>
    </row>
    <row r="6383" spans="1:14" hidden="1" x14ac:dyDescent="0.25">
      <c r="A6383" t="s">
        <v>241</v>
      </c>
      <c r="B6383" s="1">
        <v>45199</v>
      </c>
      <c r="C6383" t="s">
        <v>66</v>
      </c>
      <c r="D6383" t="s">
        <v>67</v>
      </c>
      <c r="E6383" s="4">
        <v>180615.86</v>
      </c>
      <c r="F6383" t="s">
        <v>567</v>
      </c>
      <c r="G6383" t="s">
        <v>511</v>
      </c>
      <c r="H6383" t="s">
        <v>336</v>
      </c>
      <c r="I6383" t="s">
        <v>337</v>
      </c>
      <c r="J6383" t="s">
        <v>639</v>
      </c>
      <c r="L6383" t="s">
        <v>336</v>
      </c>
      <c r="M6383" t="s">
        <v>337</v>
      </c>
      <c r="N6383" t="s">
        <v>573</v>
      </c>
    </row>
    <row r="6384" spans="1:14" hidden="1" x14ac:dyDescent="0.25">
      <c r="A6384" t="s">
        <v>241</v>
      </c>
      <c r="B6384" s="1">
        <v>45199</v>
      </c>
      <c r="C6384" t="s">
        <v>139</v>
      </c>
      <c r="D6384" t="s">
        <v>654</v>
      </c>
      <c r="E6384" s="4">
        <v>883958.85</v>
      </c>
      <c r="F6384" t="s">
        <v>567</v>
      </c>
      <c r="G6384" t="s">
        <v>511</v>
      </c>
      <c r="H6384" t="s">
        <v>338</v>
      </c>
      <c r="I6384" t="s">
        <v>136</v>
      </c>
      <c r="J6384" t="s">
        <v>655</v>
      </c>
      <c r="L6384" t="s">
        <v>338</v>
      </c>
      <c r="M6384" t="s">
        <v>136</v>
      </c>
      <c r="N6384" t="s">
        <v>573</v>
      </c>
    </row>
    <row r="6385" spans="1:14" hidden="1" x14ac:dyDescent="0.25">
      <c r="A6385" t="s">
        <v>241</v>
      </c>
      <c r="B6385" s="1">
        <v>45199</v>
      </c>
      <c r="C6385" t="s">
        <v>143</v>
      </c>
      <c r="D6385" t="s">
        <v>662</v>
      </c>
      <c r="E6385" s="4">
        <v>660483.18000000005</v>
      </c>
      <c r="F6385" t="s">
        <v>567</v>
      </c>
      <c r="G6385" t="s">
        <v>511</v>
      </c>
      <c r="H6385" t="s">
        <v>338</v>
      </c>
      <c r="I6385" t="s">
        <v>136</v>
      </c>
      <c r="J6385" t="s">
        <v>655</v>
      </c>
      <c r="L6385" t="s">
        <v>338</v>
      </c>
      <c r="M6385" t="s">
        <v>136</v>
      </c>
      <c r="N6385" t="s">
        <v>573</v>
      </c>
    </row>
    <row r="6386" spans="1:14" hidden="1" x14ac:dyDescent="0.25">
      <c r="A6386" t="s">
        <v>241</v>
      </c>
      <c r="B6386" s="1">
        <v>45199</v>
      </c>
      <c r="C6386" t="s">
        <v>665</v>
      </c>
      <c r="D6386" t="s">
        <v>666</v>
      </c>
      <c r="E6386" s="4">
        <v>879454.10999999265</v>
      </c>
      <c r="F6386" t="s">
        <v>567</v>
      </c>
      <c r="G6386" t="s">
        <v>511</v>
      </c>
      <c r="H6386" t="s">
        <v>340</v>
      </c>
      <c r="I6386" t="s">
        <v>341</v>
      </c>
      <c r="J6386" t="s">
        <v>667</v>
      </c>
      <c r="L6386" t="s">
        <v>340</v>
      </c>
      <c r="M6386" t="s">
        <v>341</v>
      </c>
      <c r="N6386" t="s">
        <v>573</v>
      </c>
    </row>
    <row r="6387" spans="1:14" hidden="1" x14ac:dyDescent="0.25">
      <c r="A6387" t="s">
        <v>241</v>
      </c>
      <c r="B6387" s="1">
        <v>45199</v>
      </c>
      <c r="C6387" t="s">
        <v>670</v>
      </c>
      <c r="D6387" t="s">
        <v>671</v>
      </c>
      <c r="E6387" s="4">
        <v>6830.0000000000227</v>
      </c>
      <c r="F6387" t="s">
        <v>567</v>
      </c>
      <c r="G6387" t="s">
        <v>511</v>
      </c>
      <c r="H6387" t="s">
        <v>340</v>
      </c>
      <c r="I6387" t="s">
        <v>341</v>
      </c>
      <c r="J6387" t="s">
        <v>667</v>
      </c>
      <c r="L6387" t="s">
        <v>340</v>
      </c>
      <c r="M6387" t="s">
        <v>341</v>
      </c>
      <c r="N6387" t="s">
        <v>573</v>
      </c>
    </row>
    <row r="6388" spans="1:14" hidden="1" x14ac:dyDescent="0.25">
      <c r="A6388" t="s">
        <v>241</v>
      </c>
      <c r="B6388" s="1">
        <v>45199</v>
      </c>
      <c r="C6388" t="s">
        <v>674</v>
      </c>
      <c r="D6388" t="s">
        <v>675</v>
      </c>
      <c r="E6388" s="4">
        <v>45440.999999999942</v>
      </c>
      <c r="F6388" t="s">
        <v>567</v>
      </c>
      <c r="G6388" t="s">
        <v>511</v>
      </c>
      <c r="H6388" t="s">
        <v>340</v>
      </c>
      <c r="I6388" t="s">
        <v>341</v>
      </c>
      <c r="J6388" t="s">
        <v>667</v>
      </c>
      <c r="L6388" t="s">
        <v>340</v>
      </c>
      <c r="M6388" t="s">
        <v>341</v>
      </c>
      <c r="N6388" t="s">
        <v>573</v>
      </c>
    </row>
    <row r="6389" spans="1:14" hidden="1" x14ac:dyDescent="0.25">
      <c r="A6389" t="s">
        <v>241</v>
      </c>
      <c r="B6389" s="1">
        <v>45199</v>
      </c>
      <c r="C6389" t="s">
        <v>687</v>
      </c>
      <c r="D6389" t="s">
        <v>688</v>
      </c>
      <c r="E6389" s="4">
        <v>377.19</v>
      </c>
      <c r="F6389" t="s">
        <v>567</v>
      </c>
      <c r="G6389" t="s">
        <v>511</v>
      </c>
      <c r="H6389" t="s">
        <v>355</v>
      </c>
      <c r="I6389" t="s">
        <v>356</v>
      </c>
      <c r="J6389" t="s">
        <v>689</v>
      </c>
      <c r="L6389" t="s">
        <v>355</v>
      </c>
      <c r="M6389" t="s">
        <v>427</v>
      </c>
      <c r="N6389" t="s">
        <v>573</v>
      </c>
    </row>
    <row r="6390" spans="1:14" hidden="1" x14ac:dyDescent="0.25">
      <c r="A6390" t="s">
        <v>241</v>
      </c>
      <c r="B6390" s="1">
        <v>45199</v>
      </c>
      <c r="C6390" t="s">
        <v>1184</v>
      </c>
      <c r="D6390" t="s">
        <v>1185</v>
      </c>
      <c r="E6390" s="4">
        <v>158417.74</v>
      </c>
      <c r="F6390" t="s">
        <v>567</v>
      </c>
      <c r="G6390" t="s">
        <v>511</v>
      </c>
      <c r="H6390" t="s">
        <v>355</v>
      </c>
      <c r="I6390" t="s">
        <v>356</v>
      </c>
      <c r="J6390" t="s">
        <v>689</v>
      </c>
      <c r="L6390" t="s">
        <v>355</v>
      </c>
      <c r="M6390" t="s">
        <v>427</v>
      </c>
      <c r="N6390" t="s">
        <v>573</v>
      </c>
    </row>
    <row r="6391" spans="1:14" hidden="1" x14ac:dyDescent="0.25">
      <c r="A6391" t="s">
        <v>241</v>
      </c>
      <c r="B6391" s="1">
        <v>45199</v>
      </c>
      <c r="C6391" t="s">
        <v>1346</v>
      </c>
      <c r="D6391" t="s">
        <v>1347</v>
      </c>
      <c r="E6391" s="4">
        <v>5738.3490000000074</v>
      </c>
      <c r="F6391" t="s">
        <v>567</v>
      </c>
      <c r="G6391" t="s">
        <v>511</v>
      </c>
      <c r="H6391" t="s">
        <v>345</v>
      </c>
      <c r="I6391" t="s">
        <v>346</v>
      </c>
      <c r="J6391" t="s">
        <v>684</v>
      </c>
      <c r="L6391" t="s">
        <v>345</v>
      </c>
      <c r="M6391" t="s">
        <v>346</v>
      </c>
      <c r="N6391" t="s">
        <v>573</v>
      </c>
    </row>
    <row r="6392" spans="1:14" hidden="1" x14ac:dyDescent="0.25">
      <c r="A6392" t="s">
        <v>241</v>
      </c>
      <c r="B6392" s="1">
        <v>45199</v>
      </c>
      <c r="C6392" t="s">
        <v>700</v>
      </c>
      <c r="D6392" t="s">
        <v>701</v>
      </c>
      <c r="E6392" s="4">
        <v>10732.319999999998</v>
      </c>
      <c r="F6392" t="s">
        <v>567</v>
      </c>
      <c r="G6392" t="s">
        <v>511</v>
      </c>
      <c r="H6392" t="s">
        <v>355</v>
      </c>
      <c r="I6392" t="s">
        <v>356</v>
      </c>
      <c r="J6392" t="s">
        <v>689</v>
      </c>
      <c r="L6392" t="s">
        <v>355</v>
      </c>
      <c r="M6392" t="s">
        <v>427</v>
      </c>
      <c r="N6392" t="s">
        <v>573</v>
      </c>
    </row>
    <row r="6393" spans="1:14" hidden="1" x14ac:dyDescent="0.25">
      <c r="A6393" t="s">
        <v>241</v>
      </c>
      <c r="B6393" s="1">
        <v>45199</v>
      </c>
      <c r="C6393" t="s">
        <v>710</v>
      </c>
      <c r="D6393" t="s">
        <v>711</v>
      </c>
      <c r="E6393" s="4">
        <v>18536.040000000008</v>
      </c>
      <c r="F6393" t="s">
        <v>567</v>
      </c>
      <c r="G6393" t="s">
        <v>511</v>
      </c>
      <c r="H6393" t="s">
        <v>355</v>
      </c>
      <c r="I6393" t="s">
        <v>356</v>
      </c>
      <c r="J6393" t="s">
        <v>689</v>
      </c>
      <c r="L6393" t="s">
        <v>355</v>
      </c>
      <c r="M6393" t="s">
        <v>427</v>
      </c>
      <c r="N6393" t="s">
        <v>573</v>
      </c>
    </row>
    <row r="6394" spans="1:14" hidden="1" x14ac:dyDescent="0.25">
      <c r="A6394" t="s">
        <v>241</v>
      </c>
      <c r="B6394" s="1">
        <v>45199</v>
      </c>
      <c r="C6394" t="s">
        <v>1186</v>
      </c>
      <c r="D6394" t="s">
        <v>1187</v>
      </c>
      <c r="E6394" s="4">
        <v>1430</v>
      </c>
      <c r="F6394" t="s">
        <v>567</v>
      </c>
      <c r="G6394" t="s">
        <v>511</v>
      </c>
      <c r="H6394" t="s">
        <v>355</v>
      </c>
      <c r="I6394" t="s">
        <v>356</v>
      </c>
      <c r="J6394" t="s">
        <v>689</v>
      </c>
      <c r="L6394" t="s">
        <v>355</v>
      </c>
      <c r="M6394" t="s">
        <v>427</v>
      </c>
      <c r="N6394" t="s">
        <v>573</v>
      </c>
    </row>
    <row r="6395" spans="1:14" hidden="1" x14ac:dyDescent="0.25">
      <c r="A6395" t="s">
        <v>241</v>
      </c>
      <c r="B6395" s="1">
        <v>45199</v>
      </c>
      <c r="C6395" t="s">
        <v>723</v>
      </c>
      <c r="D6395" t="s">
        <v>724</v>
      </c>
      <c r="E6395" s="4">
        <v>45790.190000000017</v>
      </c>
      <c r="F6395" t="s">
        <v>567</v>
      </c>
      <c r="G6395" t="s">
        <v>511</v>
      </c>
      <c r="H6395" t="s">
        <v>345</v>
      </c>
      <c r="I6395" t="s">
        <v>346</v>
      </c>
      <c r="J6395" t="s">
        <v>725</v>
      </c>
      <c r="L6395" t="s">
        <v>342</v>
      </c>
      <c r="M6395" t="s">
        <v>346</v>
      </c>
      <c r="N6395" t="s">
        <v>573</v>
      </c>
    </row>
    <row r="6396" spans="1:14" hidden="1" x14ac:dyDescent="0.25">
      <c r="A6396" t="s">
        <v>241</v>
      </c>
      <c r="B6396" s="1">
        <v>45199</v>
      </c>
      <c r="C6396" t="s">
        <v>728</v>
      </c>
      <c r="D6396" t="s">
        <v>729</v>
      </c>
      <c r="E6396" s="4">
        <v>2796.9300000000658</v>
      </c>
      <c r="F6396" t="s">
        <v>567</v>
      </c>
      <c r="G6396" t="s">
        <v>511</v>
      </c>
      <c r="H6396" t="s">
        <v>345</v>
      </c>
      <c r="I6396" t="s">
        <v>346</v>
      </c>
      <c r="J6396" t="s">
        <v>684</v>
      </c>
      <c r="L6396" t="s">
        <v>345</v>
      </c>
      <c r="M6396" t="s">
        <v>346</v>
      </c>
      <c r="N6396" t="s">
        <v>573</v>
      </c>
    </row>
    <row r="6397" spans="1:14" hidden="1" x14ac:dyDescent="0.25">
      <c r="A6397" t="s">
        <v>241</v>
      </c>
      <c r="B6397" s="1">
        <v>45199</v>
      </c>
      <c r="C6397" t="s">
        <v>736</v>
      </c>
      <c r="D6397" t="s">
        <v>737</v>
      </c>
      <c r="E6397" s="4">
        <v>130625.3</v>
      </c>
      <c r="F6397" t="s">
        <v>567</v>
      </c>
      <c r="G6397" t="s">
        <v>511</v>
      </c>
      <c r="H6397" t="s">
        <v>345</v>
      </c>
      <c r="I6397" t="s">
        <v>346</v>
      </c>
      <c r="J6397" t="s">
        <v>684</v>
      </c>
      <c r="L6397" t="s">
        <v>345</v>
      </c>
      <c r="M6397" t="s">
        <v>346</v>
      </c>
      <c r="N6397" t="s">
        <v>573</v>
      </c>
    </row>
    <row r="6398" spans="1:14" hidden="1" x14ac:dyDescent="0.25">
      <c r="A6398" t="s">
        <v>241</v>
      </c>
      <c r="B6398" s="1">
        <v>45199</v>
      </c>
      <c r="C6398" t="s">
        <v>740</v>
      </c>
      <c r="D6398" t="s">
        <v>741</v>
      </c>
      <c r="E6398" s="4">
        <v>919.04000000005385</v>
      </c>
      <c r="F6398" t="s">
        <v>567</v>
      </c>
      <c r="G6398" t="s">
        <v>511</v>
      </c>
      <c r="H6398" t="s">
        <v>345</v>
      </c>
      <c r="I6398" t="s">
        <v>346</v>
      </c>
      <c r="J6398" t="s">
        <v>684</v>
      </c>
      <c r="L6398" t="s">
        <v>345</v>
      </c>
      <c r="M6398" t="s">
        <v>346</v>
      </c>
      <c r="N6398" t="s">
        <v>573</v>
      </c>
    </row>
    <row r="6399" spans="1:14" hidden="1" x14ac:dyDescent="0.25">
      <c r="A6399" t="s">
        <v>241</v>
      </c>
      <c r="B6399" s="1">
        <v>45199</v>
      </c>
      <c r="C6399" t="s">
        <v>749</v>
      </c>
      <c r="D6399" t="s">
        <v>750</v>
      </c>
      <c r="E6399" s="4">
        <v>59915.770000000019</v>
      </c>
      <c r="F6399" t="s">
        <v>567</v>
      </c>
      <c r="G6399" t="s">
        <v>511</v>
      </c>
      <c r="H6399" t="s">
        <v>345</v>
      </c>
      <c r="I6399" t="s">
        <v>346</v>
      </c>
      <c r="J6399" t="s">
        <v>684</v>
      </c>
      <c r="L6399" t="s">
        <v>345</v>
      </c>
      <c r="M6399" t="s">
        <v>346</v>
      </c>
      <c r="N6399" t="s">
        <v>573</v>
      </c>
    </row>
    <row r="6400" spans="1:14" hidden="1" x14ac:dyDescent="0.25">
      <c r="A6400" t="s">
        <v>241</v>
      </c>
      <c r="B6400" s="1">
        <v>45199</v>
      </c>
      <c r="C6400" t="s">
        <v>753</v>
      </c>
      <c r="D6400" t="s">
        <v>754</v>
      </c>
      <c r="E6400" s="4">
        <v>52792.770000000004</v>
      </c>
      <c r="F6400" t="s">
        <v>567</v>
      </c>
      <c r="G6400" t="s">
        <v>511</v>
      </c>
      <c r="H6400" t="s">
        <v>345</v>
      </c>
      <c r="I6400" t="s">
        <v>346</v>
      </c>
      <c r="J6400" t="s">
        <v>684</v>
      </c>
      <c r="L6400" t="s">
        <v>345</v>
      </c>
      <c r="M6400" t="s">
        <v>346</v>
      </c>
      <c r="N6400" t="s">
        <v>573</v>
      </c>
    </row>
    <row r="6401" spans="1:14" hidden="1" x14ac:dyDescent="0.25">
      <c r="A6401" t="s">
        <v>241</v>
      </c>
      <c r="B6401" s="1">
        <v>45199</v>
      </c>
      <c r="C6401" t="s">
        <v>765</v>
      </c>
      <c r="D6401" t="s">
        <v>766</v>
      </c>
      <c r="E6401" s="4">
        <v>53.55</v>
      </c>
      <c r="F6401" t="s">
        <v>567</v>
      </c>
      <c r="G6401" t="s">
        <v>511</v>
      </c>
      <c r="H6401" t="s">
        <v>345</v>
      </c>
      <c r="I6401" t="s">
        <v>346</v>
      </c>
      <c r="J6401" t="s">
        <v>684</v>
      </c>
      <c r="L6401" t="s">
        <v>345</v>
      </c>
      <c r="M6401" t="s">
        <v>346</v>
      </c>
      <c r="N6401" t="s">
        <v>573</v>
      </c>
    </row>
    <row r="6402" spans="1:14" hidden="1" x14ac:dyDescent="0.25">
      <c r="A6402" t="s">
        <v>241</v>
      </c>
      <c r="B6402" s="1">
        <v>45199</v>
      </c>
      <c r="C6402" t="s">
        <v>1188</v>
      </c>
      <c r="D6402" t="s">
        <v>1189</v>
      </c>
      <c r="E6402" s="4">
        <v>1091.8000000000002</v>
      </c>
      <c r="F6402" t="s">
        <v>567</v>
      </c>
      <c r="G6402" t="s">
        <v>511</v>
      </c>
      <c r="H6402" t="s">
        <v>345</v>
      </c>
      <c r="I6402" t="s">
        <v>346</v>
      </c>
      <c r="J6402" t="s">
        <v>684</v>
      </c>
      <c r="L6402" t="s">
        <v>345</v>
      </c>
      <c r="M6402" t="s">
        <v>346</v>
      </c>
      <c r="N6402" t="s">
        <v>573</v>
      </c>
    </row>
    <row r="6403" spans="1:14" hidden="1" x14ac:dyDescent="0.25">
      <c r="A6403" t="s">
        <v>241</v>
      </c>
      <c r="B6403" s="1">
        <v>45199</v>
      </c>
      <c r="C6403" t="s">
        <v>1190</v>
      </c>
      <c r="D6403" t="s">
        <v>1191</v>
      </c>
      <c r="E6403" s="4">
        <v>179.04999999998955</v>
      </c>
      <c r="F6403" t="s">
        <v>567</v>
      </c>
      <c r="G6403" t="s">
        <v>511</v>
      </c>
      <c r="H6403" t="s">
        <v>345</v>
      </c>
      <c r="I6403" t="s">
        <v>346</v>
      </c>
      <c r="J6403" t="s">
        <v>684</v>
      </c>
      <c r="L6403" t="s">
        <v>345</v>
      </c>
      <c r="M6403" t="s">
        <v>346</v>
      </c>
      <c r="N6403" t="s">
        <v>573</v>
      </c>
    </row>
    <row r="6404" spans="1:14" hidden="1" x14ac:dyDescent="0.25">
      <c r="A6404" t="s">
        <v>241</v>
      </c>
      <c r="B6404" s="1">
        <v>45199</v>
      </c>
      <c r="C6404" t="s">
        <v>783</v>
      </c>
      <c r="D6404" t="s">
        <v>784</v>
      </c>
      <c r="E6404" s="4">
        <v>1120</v>
      </c>
      <c r="F6404" t="s">
        <v>567</v>
      </c>
      <c r="G6404" t="s">
        <v>511</v>
      </c>
      <c r="H6404" t="s">
        <v>345</v>
      </c>
      <c r="I6404" t="s">
        <v>346</v>
      </c>
      <c r="J6404" t="s">
        <v>684</v>
      </c>
      <c r="L6404" t="s">
        <v>345</v>
      </c>
      <c r="M6404" t="s">
        <v>432</v>
      </c>
      <c r="N6404" t="s">
        <v>573</v>
      </c>
    </row>
    <row r="6405" spans="1:14" hidden="1" x14ac:dyDescent="0.25">
      <c r="A6405" t="s">
        <v>241</v>
      </c>
      <c r="B6405" s="1">
        <v>45199</v>
      </c>
      <c r="C6405" t="s">
        <v>68</v>
      </c>
      <c r="D6405" t="s">
        <v>69</v>
      </c>
      <c r="E6405" s="4">
        <v>391.72000000000185</v>
      </c>
      <c r="F6405" t="s">
        <v>567</v>
      </c>
      <c r="G6405" t="s">
        <v>511</v>
      </c>
      <c r="H6405" t="s">
        <v>324</v>
      </c>
      <c r="I6405" t="s">
        <v>323</v>
      </c>
      <c r="J6405" t="s">
        <v>787</v>
      </c>
      <c r="L6405" t="s">
        <v>324</v>
      </c>
      <c r="M6405" t="s">
        <v>323</v>
      </c>
      <c r="N6405" t="s">
        <v>573</v>
      </c>
    </row>
    <row r="6406" spans="1:14" hidden="1" x14ac:dyDescent="0.25">
      <c r="A6406" t="s">
        <v>241</v>
      </c>
      <c r="B6406" s="1">
        <v>45199</v>
      </c>
      <c r="C6406" t="s">
        <v>70</v>
      </c>
      <c r="D6406" t="s">
        <v>71</v>
      </c>
      <c r="E6406" s="4">
        <v>31969.935999998721</v>
      </c>
      <c r="F6406" t="s">
        <v>567</v>
      </c>
      <c r="G6406" t="s">
        <v>511</v>
      </c>
      <c r="H6406" t="s">
        <v>324</v>
      </c>
      <c r="I6406" t="s">
        <v>323</v>
      </c>
      <c r="J6406" t="s">
        <v>787</v>
      </c>
      <c r="L6406" t="s">
        <v>324</v>
      </c>
      <c r="M6406" t="s">
        <v>323</v>
      </c>
      <c r="N6406" t="s">
        <v>573</v>
      </c>
    </row>
    <row r="6407" spans="1:14" hidden="1" x14ac:dyDescent="0.25">
      <c r="A6407" t="s">
        <v>241</v>
      </c>
      <c r="B6407" s="1">
        <v>45199</v>
      </c>
      <c r="C6407" t="s">
        <v>72</v>
      </c>
      <c r="D6407" t="s">
        <v>73</v>
      </c>
      <c r="E6407" s="4">
        <v>2558.0499999999993</v>
      </c>
      <c r="F6407" t="s">
        <v>567</v>
      </c>
      <c r="G6407" t="s">
        <v>511</v>
      </c>
      <c r="H6407" t="s">
        <v>324</v>
      </c>
      <c r="I6407" t="s">
        <v>323</v>
      </c>
      <c r="J6407" t="s">
        <v>787</v>
      </c>
      <c r="L6407" t="s">
        <v>324</v>
      </c>
      <c r="M6407" t="s">
        <v>323</v>
      </c>
      <c r="N6407" t="s">
        <v>573</v>
      </c>
    </row>
    <row r="6408" spans="1:14" hidden="1" x14ac:dyDescent="0.25">
      <c r="A6408" t="s">
        <v>241</v>
      </c>
      <c r="B6408" s="1">
        <v>45199</v>
      </c>
      <c r="C6408" t="s">
        <v>74</v>
      </c>
      <c r="D6408" t="s">
        <v>75</v>
      </c>
      <c r="E6408" s="4">
        <v>1500.48</v>
      </c>
      <c r="F6408" t="s">
        <v>567</v>
      </c>
      <c r="G6408" t="s">
        <v>511</v>
      </c>
      <c r="H6408" t="s">
        <v>324</v>
      </c>
      <c r="I6408" t="s">
        <v>323</v>
      </c>
      <c r="J6408" t="s">
        <v>787</v>
      </c>
      <c r="L6408" t="s">
        <v>324</v>
      </c>
      <c r="M6408" t="s">
        <v>323</v>
      </c>
      <c r="N6408" t="s">
        <v>573</v>
      </c>
    </row>
    <row r="6409" spans="1:14" hidden="1" x14ac:dyDescent="0.25">
      <c r="A6409" t="s">
        <v>241</v>
      </c>
      <c r="B6409" s="1">
        <v>45199</v>
      </c>
      <c r="C6409" t="s">
        <v>76</v>
      </c>
      <c r="D6409" t="s">
        <v>77</v>
      </c>
      <c r="E6409" s="4">
        <v>528.74</v>
      </c>
      <c r="F6409" t="s">
        <v>567</v>
      </c>
      <c r="G6409" t="s">
        <v>511</v>
      </c>
      <c r="H6409" t="s">
        <v>324</v>
      </c>
      <c r="I6409" t="s">
        <v>323</v>
      </c>
      <c r="J6409" t="s">
        <v>787</v>
      </c>
      <c r="L6409" t="s">
        <v>324</v>
      </c>
      <c r="M6409" t="s">
        <v>323</v>
      </c>
      <c r="N6409" t="s">
        <v>573</v>
      </c>
    </row>
    <row r="6410" spans="1:14" hidden="1" x14ac:dyDescent="0.25">
      <c r="A6410" t="s">
        <v>241</v>
      </c>
      <c r="B6410" s="1">
        <v>45199</v>
      </c>
      <c r="C6410" t="s">
        <v>78</v>
      </c>
      <c r="D6410" t="s">
        <v>79</v>
      </c>
      <c r="E6410" s="4">
        <v>406224.65000000678</v>
      </c>
      <c r="F6410" t="s">
        <v>567</v>
      </c>
      <c r="G6410" t="s">
        <v>511</v>
      </c>
      <c r="H6410" t="s">
        <v>324</v>
      </c>
      <c r="I6410" t="s">
        <v>323</v>
      </c>
      <c r="J6410" t="s">
        <v>787</v>
      </c>
      <c r="L6410" t="s">
        <v>324</v>
      </c>
      <c r="M6410" t="s">
        <v>323</v>
      </c>
      <c r="N6410" t="s">
        <v>573</v>
      </c>
    </row>
    <row r="6411" spans="1:14" hidden="1" x14ac:dyDescent="0.25">
      <c r="A6411" t="s">
        <v>241</v>
      </c>
      <c r="B6411" s="1">
        <v>45199</v>
      </c>
      <c r="C6411" t="s">
        <v>80</v>
      </c>
      <c r="D6411" t="s">
        <v>81</v>
      </c>
      <c r="E6411" s="4">
        <v>161869.52999999991</v>
      </c>
      <c r="F6411" t="s">
        <v>567</v>
      </c>
      <c r="G6411" t="s">
        <v>511</v>
      </c>
      <c r="H6411" t="s">
        <v>324</v>
      </c>
      <c r="I6411" t="s">
        <v>323</v>
      </c>
      <c r="J6411" t="s">
        <v>787</v>
      </c>
      <c r="L6411" t="s">
        <v>324</v>
      </c>
      <c r="M6411" t="s">
        <v>323</v>
      </c>
      <c r="N6411" t="s">
        <v>573</v>
      </c>
    </row>
    <row r="6412" spans="1:14" hidden="1" x14ac:dyDescent="0.25">
      <c r="A6412" t="s">
        <v>241</v>
      </c>
      <c r="B6412" s="1">
        <v>45199</v>
      </c>
      <c r="C6412" t="s">
        <v>82</v>
      </c>
      <c r="D6412" t="s">
        <v>83</v>
      </c>
      <c r="E6412" s="4">
        <v>1906.3000000000029</v>
      </c>
      <c r="F6412" t="s">
        <v>567</v>
      </c>
      <c r="G6412" t="s">
        <v>511</v>
      </c>
      <c r="H6412" t="s">
        <v>324</v>
      </c>
      <c r="I6412" t="s">
        <v>323</v>
      </c>
      <c r="J6412" t="s">
        <v>787</v>
      </c>
      <c r="L6412" t="s">
        <v>324</v>
      </c>
      <c r="M6412" t="s">
        <v>323</v>
      </c>
      <c r="N6412" t="s">
        <v>573</v>
      </c>
    </row>
    <row r="6413" spans="1:14" hidden="1" x14ac:dyDescent="0.25">
      <c r="A6413" t="s">
        <v>241</v>
      </c>
      <c r="B6413" s="1">
        <v>45199</v>
      </c>
      <c r="C6413" t="s">
        <v>84</v>
      </c>
      <c r="D6413" t="s">
        <v>85</v>
      </c>
      <c r="E6413" s="4">
        <v>114068.70000000269</v>
      </c>
      <c r="F6413" t="s">
        <v>567</v>
      </c>
      <c r="G6413" t="s">
        <v>511</v>
      </c>
      <c r="H6413" t="s">
        <v>324</v>
      </c>
      <c r="I6413" t="s">
        <v>323</v>
      </c>
      <c r="J6413" t="s">
        <v>787</v>
      </c>
      <c r="L6413" t="s">
        <v>324</v>
      </c>
      <c r="M6413" t="s">
        <v>323</v>
      </c>
      <c r="N6413" t="s">
        <v>573</v>
      </c>
    </row>
    <row r="6414" spans="1:14" hidden="1" x14ac:dyDescent="0.25">
      <c r="A6414" t="s">
        <v>241</v>
      </c>
      <c r="B6414" s="1">
        <v>45199</v>
      </c>
      <c r="C6414" t="s">
        <v>86</v>
      </c>
      <c r="D6414" t="s">
        <v>87</v>
      </c>
      <c r="E6414" s="4">
        <v>161996.79999999996</v>
      </c>
      <c r="F6414" t="s">
        <v>567</v>
      </c>
      <c r="G6414" t="s">
        <v>511</v>
      </c>
      <c r="H6414" t="s">
        <v>324</v>
      </c>
      <c r="I6414" t="s">
        <v>323</v>
      </c>
      <c r="J6414" t="s">
        <v>787</v>
      </c>
      <c r="L6414" t="s">
        <v>324</v>
      </c>
      <c r="M6414" t="s">
        <v>323</v>
      </c>
      <c r="N6414" t="s">
        <v>573</v>
      </c>
    </row>
    <row r="6415" spans="1:14" hidden="1" x14ac:dyDescent="0.25">
      <c r="A6415" t="s">
        <v>241</v>
      </c>
      <c r="B6415" s="1">
        <v>45199</v>
      </c>
      <c r="C6415" t="s">
        <v>90</v>
      </c>
      <c r="D6415" t="s">
        <v>91</v>
      </c>
      <c r="E6415" s="4">
        <v>16872.709999999977</v>
      </c>
      <c r="F6415" t="s">
        <v>567</v>
      </c>
      <c r="G6415" t="s">
        <v>511</v>
      </c>
      <c r="H6415" t="s">
        <v>324</v>
      </c>
      <c r="I6415" t="s">
        <v>323</v>
      </c>
      <c r="J6415" t="s">
        <v>787</v>
      </c>
      <c r="L6415" t="s">
        <v>324</v>
      </c>
      <c r="M6415" t="s">
        <v>323</v>
      </c>
      <c r="N6415" t="s">
        <v>573</v>
      </c>
    </row>
    <row r="6416" spans="1:14" hidden="1" x14ac:dyDescent="0.25">
      <c r="A6416" t="s">
        <v>241</v>
      </c>
      <c r="B6416" s="1">
        <v>45199</v>
      </c>
      <c r="C6416" t="s">
        <v>92</v>
      </c>
      <c r="D6416" t="s">
        <v>93</v>
      </c>
      <c r="E6416" s="4">
        <v>202227.17899999989</v>
      </c>
      <c r="F6416" t="s">
        <v>567</v>
      </c>
      <c r="G6416" t="s">
        <v>511</v>
      </c>
      <c r="H6416" t="s">
        <v>324</v>
      </c>
      <c r="I6416" t="s">
        <v>323</v>
      </c>
      <c r="J6416" t="s">
        <v>787</v>
      </c>
      <c r="L6416" t="s">
        <v>324</v>
      </c>
      <c r="M6416" t="s">
        <v>323</v>
      </c>
      <c r="N6416" t="s">
        <v>573</v>
      </c>
    </row>
    <row r="6417" spans="1:14" hidden="1" x14ac:dyDescent="0.25">
      <c r="A6417" t="s">
        <v>241</v>
      </c>
      <c r="B6417" s="1">
        <v>45199</v>
      </c>
      <c r="C6417" t="s">
        <v>94</v>
      </c>
      <c r="D6417" t="s">
        <v>95</v>
      </c>
      <c r="E6417" s="4">
        <v>3756.4700000000021</v>
      </c>
      <c r="F6417" t="s">
        <v>567</v>
      </c>
      <c r="G6417" t="s">
        <v>511</v>
      </c>
      <c r="H6417" t="s">
        <v>324</v>
      </c>
      <c r="I6417" t="s">
        <v>323</v>
      </c>
      <c r="J6417" t="s">
        <v>787</v>
      </c>
      <c r="L6417" t="s">
        <v>324</v>
      </c>
      <c r="M6417" t="s">
        <v>323</v>
      </c>
      <c r="N6417" t="s">
        <v>573</v>
      </c>
    </row>
    <row r="6418" spans="1:14" hidden="1" x14ac:dyDescent="0.25">
      <c r="A6418" t="s">
        <v>241</v>
      </c>
      <c r="B6418" s="1">
        <v>45199</v>
      </c>
      <c r="C6418" t="s">
        <v>96</v>
      </c>
      <c r="D6418" t="s">
        <v>97</v>
      </c>
      <c r="E6418" s="4">
        <v>26267.769999999975</v>
      </c>
      <c r="F6418" t="s">
        <v>567</v>
      </c>
      <c r="G6418" t="s">
        <v>511</v>
      </c>
      <c r="H6418" t="s">
        <v>324</v>
      </c>
      <c r="I6418" t="s">
        <v>323</v>
      </c>
      <c r="J6418" t="s">
        <v>787</v>
      </c>
      <c r="L6418" t="s">
        <v>324</v>
      </c>
      <c r="M6418" t="s">
        <v>323</v>
      </c>
      <c r="N6418" t="s">
        <v>573</v>
      </c>
    </row>
    <row r="6419" spans="1:14" hidden="1" x14ac:dyDescent="0.25">
      <c r="A6419" t="s">
        <v>241</v>
      </c>
      <c r="B6419" s="1">
        <v>45199</v>
      </c>
      <c r="C6419" t="s">
        <v>98</v>
      </c>
      <c r="D6419" t="s">
        <v>99</v>
      </c>
      <c r="E6419" s="4">
        <v>53.860000000001079</v>
      </c>
      <c r="F6419" t="s">
        <v>567</v>
      </c>
      <c r="G6419" t="s">
        <v>511</v>
      </c>
      <c r="H6419" t="s">
        <v>324</v>
      </c>
      <c r="I6419" t="s">
        <v>323</v>
      </c>
      <c r="J6419" t="s">
        <v>787</v>
      </c>
      <c r="L6419" t="s">
        <v>324</v>
      </c>
      <c r="M6419" t="s">
        <v>323</v>
      </c>
      <c r="N6419" t="s">
        <v>573</v>
      </c>
    </row>
    <row r="6420" spans="1:14" hidden="1" x14ac:dyDescent="0.25">
      <c r="A6420" t="s">
        <v>241</v>
      </c>
      <c r="B6420" s="1">
        <v>45199</v>
      </c>
      <c r="C6420" t="s">
        <v>100</v>
      </c>
      <c r="D6420" t="s">
        <v>101</v>
      </c>
      <c r="E6420" s="4">
        <v>1000153.42</v>
      </c>
      <c r="F6420" t="s">
        <v>567</v>
      </c>
      <c r="G6420" t="s">
        <v>511</v>
      </c>
      <c r="H6420" t="s">
        <v>324</v>
      </c>
      <c r="I6420" t="s">
        <v>323</v>
      </c>
      <c r="J6420" t="s">
        <v>787</v>
      </c>
      <c r="L6420" t="s">
        <v>324</v>
      </c>
      <c r="M6420" t="s">
        <v>323</v>
      </c>
      <c r="N6420" t="s">
        <v>573</v>
      </c>
    </row>
    <row r="6421" spans="1:14" hidden="1" x14ac:dyDescent="0.25">
      <c r="A6421" t="s">
        <v>241</v>
      </c>
      <c r="B6421" s="1">
        <v>45199</v>
      </c>
      <c r="C6421" t="s">
        <v>108</v>
      </c>
      <c r="D6421" t="s">
        <v>109</v>
      </c>
      <c r="E6421" s="4">
        <v>1100000</v>
      </c>
      <c r="F6421" t="s">
        <v>567</v>
      </c>
      <c r="G6421" t="s">
        <v>511</v>
      </c>
      <c r="H6421" t="s">
        <v>324</v>
      </c>
      <c r="I6421" t="s">
        <v>323</v>
      </c>
      <c r="J6421" t="s">
        <v>787</v>
      </c>
      <c r="L6421" t="s">
        <v>324</v>
      </c>
      <c r="M6421" t="s">
        <v>323</v>
      </c>
      <c r="N6421" t="s">
        <v>573</v>
      </c>
    </row>
    <row r="6422" spans="1:14" hidden="1" x14ac:dyDescent="0.25">
      <c r="A6422" t="s">
        <v>241</v>
      </c>
      <c r="B6422" s="1">
        <v>45199</v>
      </c>
      <c r="C6422" t="s">
        <v>1269</v>
      </c>
      <c r="D6422" t="s">
        <v>1270</v>
      </c>
      <c r="E6422" s="4">
        <v>3900</v>
      </c>
      <c r="F6422" t="s">
        <v>567</v>
      </c>
      <c r="G6422" t="s">
        <v>511</v>
      </c>
      <c r="H6422" t="s">
        <v>348</v>
      </c>
      <c r="I6422" t="s">
        <v>349</v>
      </c>
      <c r="J6422" t="s">
        <v>746</v>
      </c>
      <c r="L6422" t="s">
        <v>348</v>
      </c>
      <c r="M6422" t="s">
        <v>349</v>
      </c>
      <c r="N6422" t="s">
        <v>573</v>
      </c>
    </row>
    <row r="6423" spans="1:14" hidden="1" x14ac:dyDescent="0.25">
      <c r="A6423" t="s">
        <v>241</v>
      </c>
      <c r="B6423" s="1">
        <v>45199</v>
      </c>
      <c r="C6423" t="s">
        <v>744</v>
      </c>
      <c r="D6423" t="s">
        <v>745</v>
      </c>
      <c r="E6423" s="4">
        <v>-329.49999999994441</v>
      </c>
      <c r="F6423" t="s">
        <v>567</v>
      </c>
      <c r="G6423" t="s">
        <v>511</v>
      </c>
      <c r="H6423" t="s">
        <v>348</v>
      </c>
      <c r="I6423" t="s">
        <v>349</v>
      </c>
      <c r="J6423" t="s">
        <v>746</v>
      </c>
      <c r="L6423" t="s">
        <v>348</v>
      </c>
      <c r="M6423" t="s">
        <v>346</v>
      </c>
      <c r="N6423" t="s">
        <v>573</v>
      </c>
    </row>
    <row r="6424" spans="1:14" hidden="1" x14ac:dyDescent="0.25">
      <c r="A6424" t="s">
        <v>241</v>
      </c>
      <c r="B6424" s="1">
        <v>45199</v>
      </c>
      <c r="C6424" t="s">
        <v>88</v>
      </c>
      <c r="D6424" t="s">
        <v>89</v>
      </c>
      <c r="E6424" s="4">
        <v>-8295.0599999996957</v>
      </c>
      <c r="F6424" t="s">
        <v>567</v>
      </c>
      <c r="G6424" t="s">
        <v>511</v>
      </c>
      <c r="H6424" t="s">
        <v>324</v>
      </c>
      <c r="I6424" t="s">
        <v>323</v>
      </c>
      <c r="J6424" t="s">
        <v>787</v>
      </c>
      <c r="L6424" t="s">
        <v>324</v>
      </c>
      <c r="M6424" t="s">
        <v>323</v>
      </c>
      <c r="N6424" t="s">
        <v>573</v>
      </c>
    </row>
    <row r="6425" spans="1:14" hidden="1" x14ac:dyDescent="0.25">
      <c r="A6425" t="s">
        <v>241</v>
      </c>
      <c r="B6425" s="1">
        <v>45199</v>
      </c>
      <c r="C6425" t="s">
        <v>846</v>
      </c>
      <c r="D6425" t="s">
        <v>847</v>
      </c>
      <c r="E6425" s="4">
        <v>-8300.0000000000582</v>
      </c>
      <c r="F6425" t="s">
        <v>567</v>
      </c>
      <c r="G6425" t="s">
        <v>511</v>
      </c>
      <c r="H6425" t="s">
        <v>347</v>
      </c>
      <c r="I6425" t="s">
        <v>350</v>
      </c>
      <c r="J6425" t="s">
        <v>848</v>
      </c>
      <c r="L6425" t="s">
        <v>347</v>
      </c>
      <c r="M6425" t="s">
        <v>350</v>
      </c>
      <c r="N6425" t="s">
        <v>573</v>
      </c>
    </row>
    <row r="6426" spans="1:14" hidden="1" x14ac:dyDescent="0.25">
      <c r="A6426" t="s">
        <v>241</v>
      </c>
      <c r="B6426" s="1">
        <v>45199</v>
      </c>
      <c r="C6426" t="s">
        <v>851</v>
      </c>
      <c r="D6426" t="s">
        <v>852</v>
      </c>
      <c r="E6426" s="4">
        <v>-100000</v>
      </c>
      <c r="F6426" t="s">
        <v>567</v>
      </c>
      <c r="G6426" t="s">
        <v>511</v>
      </c>
      <c r="H6426" t="s">
        <v>347</v>
      </c>
      <c r="I6426" t="s">
        <v>350</v>
      </c>
      <c r="J6426" t="s">
        <v>848</v>
      </c>
      <c r="L6426" t="s">
        <v>347</v>
      </c>
      <c r="M6426" t="s">
        <v>350</v>
      </c>
      <c r="N6426" t="s">
        <v>573</v>
      </c>
    </row>
    <row r="6427" spans="1:14" hidden="1" x14ac:dyDescent="0.25">
      <c r="A6427" t="s">
        <v>241</v>
      </c>
      <c r="B6427" s="1">
        <v>45199</v>
      </c>
      <c r="C6427" t="s">
        <v>855</v>
      </c>
      <c r="D6427" t="s">
        <v>856</v>
      </c>
      <c r="E6427" s="4">
        <v>-800000</v>
      </c>
      <c r="F6427" t="s">
        <v>567</v>
      </c>
      <c r="G6427" t="s">
        <v>511</v>
      </c>
      <c r="H6427" t="s">
        <v>347</v>
      </c>
      <c r="I6427" t="s">
        <v>350</v>
      </c>
      <c r="J6427" t="s">
        <v>848</v>
      </c>
      <c r="L6427" t="s">
        <v>347</v>
      </c>
      <c r="M6427" t="s">
        <v>350</v>
      </c>
      <c r="N6427" t="s">
        <v>573</v>
      </c>
    </row>
    <row r="6428" spans="1:14" hidden="1" x14ac:dyDescent="0.25">
      <c r="A6428" t="s">
        <v>241</v>
      </c>
      <c r="B6428" s="1">
        <v>45199</v>
      </c>
      <c r="C6428" t="s">
        <v>859</v>
      </c>
      <c r="D6428" t="s">
        <v>860</v>
      </c>
      <c r="E6428" s="4">
        <v>-62928.91</v>
      </c>
      <c r="F6428" t="s">
        <v>567</v>
      </c>
      <c r="G6428" t="s">
        <v>511</v>
      </c>
      <c r="H6428" t="s">
        <v>351</v>
      </c>
      <c r="I6428" t="s">
        <v>354</v>
      </c>
      <c r="J6428" t="s">
        <v>848</v>
      </c>
      <c r="L6428" t="s">
        <v>351</v>
      </c>
      <c r="M6428" t="s">
        <v>438</v>
      </c>
      <c r="N6428" t="s">
        <v>573</v>
      </c>
    </row>
    <row r="6429" spans="1:14" hidden="1" x14ac:dyDescent="0.25">
      <c r="A6429" t="s">
        <v>241</v>
      </c>
      <c r="B6429" s="1">
        <v>45199</v>
      </c>
      <c r="C6429" t="s">
        <v>1192</v>
      </c>
      <c r="D6429" t="s">
        <v>1193</v>
      </c>
      <c r="E6429" s="4">
        <v>-180615.86000000004</v>
      </c>
      <c r="F6429" t="s">
        <v>567</v>
      </c>
      <c r="G6429" t="s">
        <v>511</v>
      </c>
      <c r="H6429" t="s">
        <v>351</v>
      </c>
      <c r="I6429" t="s">
        <v>354</v>
      </c>
      <c r="J6429" t="s">
        <v>848</v>
      </c>
      <c r="L6429" t="s">
        <v>1194</v>
      </c>
      <c r="M6429" t="s">
        <v>442</v>
      </c>
      <c r="N6429" t="s">
        <v>573</v>
      </c>
    </row>
    <row r="6430" spans="1:14" hidden="1" x14ac:dyDescent="0.25">
      <c r="A6430" t="s">
        <v>241</v>
      </c>
      <c r="B6430" s="1">
        <v>45199</v>
      </c>
      <c r="C6430" t="s">
        <v>865</v>
      </c>
      <c r="D6430" t="s">
        <v>866</v>
      </c>
      <c r="E6430" s="4">
        <v>-86282.830000000016</v>
      </c>
      <c r="F6430" t="s">
        <v>567</v>
      </c>
      <c r="G6430" t="s">
        <v>511</v>
      </c>
      <c r="H6430" t="s">
        <v>351</v>
      </c>
      <c r="I6430" t="s">
        <v>354</v>
      </c>
      <c r="J6430" t="s">
        <v>848</v>
      </c>
      <c r="L6430" t="s">
        <v>351</v>
      </c>
      <c r="M6430" t="s">
        <v>440</v>
      </c>
      <c r="N6430" t="s">
        <v>573</v>
      </c>
    </row>
    <row r="6431" spans="1:14" hidden="1" x14ac:dyDescent="0.25">
      <c r="A6431" t="s">
        <v>241</v>
      </c>
      <c r="B6431" s="1">
        <v>45199</v>
      </c>
      <c r="C6431" t="s">
        <v>1232</v>
      </c>
      <c r="D6431" t="s">
        <v>1233</v>
      </c>
      <c r="E6431" s="4">
        <v>-68372.165000002016</v>
      </c>
      <c r="F6431" t="s">
        <v>567</v>
      </c>
      <c r="G6431" t="s">
        <v>511</v>
      </c>
      <c r="H6431" t="s">
        <v>351</v>
      </c>
      <c r="I6431" t="s">
        <v>354</v>
      </c>
      <c r="J6431" t="s">
        <v>848</v>
      </c>
      <c r="L6431" t="s">
        <v>351</v>
      </c>
      <c r="M6431" t="s">
        <v>440</v>
      </c>
      <c r="N6431" t="s">
        <v>573</v>
      </c>
    </row>
    <row r="6432" spans="1:14" hidden="1" x14ac:dyDescent="0.25">
      <c r="A6432" t="s">
        <v>241</v>
      </c>
      <c r="B6432" s="1">
        <v>45199</v>
      </c>
      <c r="C6432" t="s">
        <v>871</v>
      </c>
      <c r="D6432" t="s">
        <v>872</v>
      </c>
      <c r="E6432" s="4">
        <v>-104189.62</v>
      </c>
      <c r="F6432" t="s">
        <v>567</v>
      </c>
      <c r="G6432" t="s">
        <v>511</v>
      </c>
      <c r="H6432" t="s">
        <v>519</v>
      </c>
      <c r="I6432" t="s">
        <v>513</v>
      </c>
      <c r="J6432" t="s">
        <v>594</v>
      </c>
      <c r="L6432" t="s">
        <v>519</v>
      </c>
      <c r="M6432" t="s">
        <v>419</v>
      </c>
      <c r="N6432" t="s">
        <v>573</v>
      </c>
    </row>
    <row r="6433" spans="1:14" hidden="1" x14ac:dyDescent="0.25">
      <c r="A6433" t="s">
        <v>241</v>
      </c>
      <c r="B6433" s="1">
        <v>45199</v>
      </c>
      <c r="C6433" t="s">
        <v>873</v>
      </c>
      <c r="D6433" t="s">
        <v>874</v>
      </c>
      <c r="E6433" s="4">
        <v>-223841.34000000005</v>
      </c>
      <c r="F6433" t="s">
        <v>567</v>
      </c>
      <c r="G6433" t="s">
        <v>511</v>
      </c>
      <c r="H6433" t="s">
        <v>519</v>
      </c>
      <c r="I6433" t="s">
        <v>513</v>
      </c>
      <c r="J6433" t="s">
        <v>594</v>
      </c>
      <c r="L6433" t="s">
        <v>519</v>
      </c>
      <c r="M6433" t="s">
        <v>419</v>
      </c>
      <c r="N6433" t="s">
        <v>573</v>
      </c>
    </row>
    <row r="6434" spans="1:14" hidden="1" x14ac:dyDescent="0.25">
      <c r="A6434" t="s">
        <v>241</v>
      </c>
      <c r="B6434" s="1">
        <v>45199</v>
      </c>
      <c r="C6434" t="s">
        <v>875</v>
      </c>
      <c r="D6434" t="s">
        <v>876</v>
      </c>
      <c r="E6434" s="4">
        <v>-158640.85</v>
      </c>
      <c r="F6434" t="s">
        <v>567</v>
      </c>
      <c r="G6434" t="s">
        <v>511</v>
      </c>
      <c r="H6434" t="s">
        <v>519</v>
      </c>
      <c r="I6434" t="s">
        <v>513</v>
      </c>
      <c r="J6434" t="s">
        <v>594</v>
      </c>
      <c r="L6434" t="s">
        <v>519</v>
      </c>
      <c r="M6434" t="s">
        <v>419</v>
      </c>
      <c r="N6434" t="s">
        <v>573</v>
      </c>
    </row>
    <row r="6435" spans="1:14" hidden="1" x14ac:dyDescent="0.25">
      <c r="A6435" t="s">
        <v>241</v>
      </c>
      <c r="B6435" s="1">
        <v>45199</v>
      </c>
      <c r="C6435" t="s">
        <v>877</v>
      </c>
      <c r="D6435" t="s">
        <v>878</v>
      </c>
      <c r="E6435" s="4">
        <v>-1012</v>
      </c>
      <c r="F6435" t="s">
        <v>567</v>
      </c>
      <c r="G6435" t="s">
        <v>511</v>
      </c>
      <c r="H6435" t="s">
        <v>519</v>
      </c>
      <c r="I6435" t="s">
        <v>513</v>
      </c>
      <c r="J6435" t="s">
        <v>594</v>
      </c>
      <c r="L6435" t="s">
        <v>519</v>
      </c>
      <c r="M6435" t="s">
        <v>419</v>
      </c>
      <c r="N6435" t="s">
        <v>573</v>
      </c>
    </row>
    <row r="6436" spans="1:14" hidden="1" x14ac:dyDescent="0.25">
      <c r="A6436" t="s">
        <v>241</v>
      </c>
      <c r="B6436" s="1">
        <v>45199</v>
      </c>
      <c r="C6436" t="s">
        <v>879</v>
      </c>
      <c r="D6436" t="s">
        <v>880</v>
      </c>
      <c r="E6436" s="4">
        <v>-60452.590000000011</v>
      </c>
      <c r="F6436" t="s">
        <v>567</v>
      </c>
      <c r="G6436" t="s">
        <v>511</v>
      </c>
      <c r="H6436" t="s">
        <v>519</v>
      </c>
      <c r="I6436" t="s">
        <v>513</v>
      </c>
      <c r="J6436" t="s">
        <v>594</v>
      </c>
      <c r="L6436" t="s">
        <v>519</v>
      </c>
      <c r="M6436" t="s">
        <v>419</v>
      </c>
      <c r="N6436" t="s">
        <v>573</v>
      </c>
    </row>
    <row r="6437" spans="1:14" hidden="1" x14ac:dyDescent="0.25">
      <c r="A6437" t="s">
        <v>241</v>
      </c>
      <c r="B6437" s="1">
        <v>45199</v>
      </c>
      <c r="C6437" t="s">
        <v>881</v>
      </c>
      <c r="D6437" t="s">
        <v>882</v>
      </c>
      <c r="E6437" s="4">
        <v>-16408.5</v>
      </c>
      <c r="F6437" t="s">
        <v>567</v>
      </c>
      <c r="G6437" t="s">
        <v>511</v>
      </c>
      <c r="H6437" t="s">
        <v>519</v>
      </c>
      <c r="I6437" t="s">
        <v>513</v>
      </c>
      <c r="J6437" t="s">
        <v>594</v>
      </c>
      <c r="L6437" t="s">
        <v>519</v>
      </c>
      <c r="M6437" t="s">
        <v>419</v>
      </c>
      <c r="N6437" t="s">
        <v>573</v>
      </c>
    </row>
    <row r="6438" spans="1:14" hidden="1" x14ac:dyDescent="0.25">
      <c r="A6438" t="s">
        <v>241</v>
      </c>
      <c r="B6438" s="1">
        <v>45199</v>
      </c>
      <c r="C6438" t="s">
        <v>883</v>
      </c>
      <c r="D6438" t="s">
        <v>884</v>
      </c>
      <c r="E6438" s="4">
        <v>-46724.389999999992</v>
      </c>
      <c r="F6438" t="s">
        <v>567</v>
      </c>
      <c r="G6438" t="s">
        <v>511</v>
      </c>
      <c r="H6438" t="s">
        <v>519</v>
      </c>
      <c r="I6438" t="s">
        <v>513</v>
      </c>
      <c r="J6438" t="s">
        <v>594</v>
      </c>
      <c r="L6438" t="s">
        <v>519</v>
      </c>
      <c r="M6438" t="s">
        <v>419</v>
      </c>
      <c r="N6438" t="s">
        <v>573</v>
      </c>
    </row>
    <row r="6439" spans="1:14" hidden="1" x14ac:dyDescent="0.25">
      <c r="A6439" t="s">
        <v>241</v>
      </c>
      <c r="B6439" s="1">
        <v>45199</v>
      </c>
      <c r="C6439" t="s">
        <v>885</v>
      </c>
      <c r="D6439" t="s">
        <v>886</v>
      </c>
      <c r="E6439" s="4">
        <v>-29710.55</v>
      </c>
      <c r="F6439" t="s">
        <v>567</v>
      </c>
      <c r="G6439" t="s">
        <v>511</v>
      </c>
      <c r="H6439" t="s">
        <v>519</v>
      </c>
      <c r="I6439" t="s">
        <v>513</v>
      </c>
      <c r="J6439" t="s">
        <v>594</v>
      </c>
      <c r="L6439" t="s">
        <v>519</v>
      </c>
      <c r="M6439" t="s">
        <v>419</v>
      </c>
      <c r="N6439" t="s">
        <v>573</v>
      </c>
    </row>
    <row r="6440" spans="1:14" hidden="1" x14ac:dyDescent="0.25">
      <c r="A6440" t="s">
        <v>241</v>
      </c>
      <c r="B6440" s="1">
        <v>45199</v>
      </c>
      <c r="C6440" t="s">
        <v>887</v>
      </c>
      <c r="D6440" t="s">
        <v>888</v>
      </c>
      <c r="E6440" s="4">
        <v>-10000</v>
      </c>
      <c r="F6440" t="s">
        <v>567</v>
      </c>
      <c r="G6440" t="s">
        <v>511</v>
      </c>
      <c r="H6440" t="s">
        <v>516</v>
      </c>
      <c r="I6440" t="s">
        <v>512</v>
      </c>
      <c r="J6440" t="s">
        <v>572</v>
      </c>
      <c r="L6440" t="s">
        <v>516</v>
      </c>
      <c r="M6440" t="s">
        <v>417</v>
      </c>
      <c r="N6440" t="s">
        <v>573</v>
      </c>
    </row>
    <row r="6441" spans="1:14" hidden="1" x14ac:dyDescent="0.25">
      <c r="A6441" t="s">
        <v>241</v>
      </c>
      <c r="B6441" s="1">
        <v>45199</v>
      </c>
      <c r="C6441" t="s">
        <v>891</v>
      </c>
      <c r="D6441" t="s">
        <v>892</v>
      </c>
      <c r="E6441" s="4">
        <v>-15321.9</v>
      </c>
      <c r="F6441" t="s">
        <v>567</v>
      </c>
      <c r="G6441" t="s">
        <v>511</v>
      </c>
      <c r="H6441" t="s">
        <v>516</v>
      </c>
      <c r="I6441" t="s">
        <v>512</v>
      </c>
      <c r="J6441" t="s">
        <v>572</v>
      </c>
      <c r="L6441" t="s">
        <v>516</v>
      </c>
      <c r="M6441" t="s">
        <v>417</v>
      </c>
      <c r="N6441" t="s">
        <v>573</v>
      </c>
    </row>
    <row r="6442" spans="1:14" hidden="1" x14ac:dyDescent="0.25">
      <c r="A6442" t="s">
        <v>241</v>
      </c>
      <c r="B6442" s="1">
        <v>45199</v>
      </c>
      <c r="C6442" t="s">
        <v>893</v>
      </c>
      <c r="D6442" t="s">
        <v>894</v>
      </c>
      <c r="E6442" s="4">
        <v>-47721.17000000002</v>
      </c>
      <c r="F6442" t="s">
        <v>567</v>
      </c>
      <c r="G6442" t="s">
        <v>511</v>
      </c>
      <c r="H6442" t="s">
        <v>516</v>
      </c>
      <c r="I6442" t="s">
        <v>512</v>
      </c>
      <c r="J6442" t="s">
        <v>572</v>
      </c>
      <c r="L6442" t="s">
        <v>516</v>
      </c>
      <c r="M6442" t="s">
        <v>417</v>
      </c>
      <c r="N6442" t="s">
        <v>573</v>
      </c>
    </row>
    <row r="6443" spans="1:14" hidden="1" x14ac:dyDescent="0.25">
      <c r="A6443" t="s">
        <v>241</v>
      </c>
      <c r="B6443" s="1">
        <v>45199</v>
      </c>
      <c r="C6443" t="s">
        <v>895</v>
      </c>
      <c r="D6443" t="s">
        <v>896</v>
      </c>
      <c r="E6443" s="4">
        <v>-50940.84</v>
      </c>
      <c r="F6443" t="s">
        <v>567</v>
      </c>
      <c r="G6443" t="s">
        <v>511</v>
      </c>
      <c r="H6443" t="s">
        <v>516</v>
      </c>
      <c r="I6443" t="s">
        <v>512</v>
      </c>
      <c r="J6443" t="s">
        <v>572</v>
      </c>
      <c r="L6443" t="s">
        <v>516</v>
      </c>
      <c r="M6443" t="s">
        <v>417</v>
      </c>
      <c r="N6443" t="s">
        <v>573</v>
      </c>
    </row>
    <row r="6444" spans="1:14" hidden="1" x14ac:dyDescent="0.25">
      <c r="A6444" t="s">
        <v>241</v>
      </c>
      <c r="B6444" s="1">
        <v>45199</v>
      </c>
      <c r="C6444" t="s">
        <v>897</v>
      </c>
      <c r="D6444" t="s">
        <v>898</v>
      </c>
      <c r="E6444" s="4">
        <v>-1145372</v>
      </c>
      <c r="F6444" t="s">
        <v>567</v>
      </c>
      <c r="G6444" t="s">
        <v>511</v>
      </c>
      <c r="H6444" t="s">
        <v>331</v>
      </c>
      <c r="I6444" t="s">
        <v>332</v>
      </c>
      <c r="J6444" t="s">
        <v>899</v>
      </c>
      <c r="L6444" t="s">
        <v>331</v>
      </c>
      <c r="M6444" t="s">
        <v>332</v>
      </c>
      <c r="N6444" t="s">
        <v>573</v>
      </c>
    </row>
    <row r="6445" spans="1:14" hidden="1" x14ac:dyDescent="0.25">
      <c r="A6445" t="s">
        <v>241</v>
      </c>
      <c r="B6445" s="1">
        <v>45199</v>
      </c>
      <c r="C6445" t="s">
        <v>1195</v>
      </c>
      <c r="D6445" t="s">
        <v>1196</v>
      </c>
      <c r="E6445" s="4">
        <v>-244742.83000000002</v>
      </c>
      <c r="F6445" t="s">
        <v>567</v>
      </c>
      <c r="G6445" t="s">
        <v>511</v>
      </c>
      <c r="H6445" t="s">
        <v>331</v>
      </c>
      <c r="I6445" t="s">
        <v>332</v>
      </c>
      <c r="J6445" t="s">
        <v>899</v>
      </c>
      <c r="L6445" t="s">
        <v>331</v>
      </c>
      <c r="M6445" t="s">
        <v>332</v>
      </c>
      <c r="N6445" t="s">
        <v>573</v>
      </c>
    </row>
    <row r="6446" spans="1:14" hidden="1" x14ac:dyDescent="0.25">
      <c r="A6446" t="s">
        <v>241</v>
      </c>
      <c r="B6446" s="1">
        <v>45199</v>
      </c>
      <c r="C6446" t="s">
        <v>145</v>
      </c>
      <c r="D6446" t="s">
        <v>1199</v>
      </c>
      <c r="E6446" s="4">
        <v>-315297.5</v>
      </c>
      <c r="F6446" t="s">
        <v>567</v>
      </c>
      <c r="G6446" t="s">
        <v>511</v>
      </c>
      <c r="H6446" t="s">
        <v>338</v>
      </c>
      <c r="I6446" t="s">
        <v>136</v>
      </c>
      <c r="J6446" t="s">
        <v>655</v>
      </c>
      <c r="L6446" t="s">
        <v>338</v>
      </c>
      <c r="M6446" t="s">
        <v>136</v>
      </c>
      <c r="N6446" t="s">
        <v>573</v>
      </c>
    </row>
    <row r="6447" spans="1:14" hidden="1" x14ac:dyDescent="0.25">
      <c r="A6447" t="s">
        <v>241</v>
      </c>
      <c r="B6447" s="1">
        <v>45199</v>
      </c>
      <c r="C6447" t="s">
        <v>141</v>
      </c>
      <c r="D6447" t="s">
        <v>1318</v>
      </c>
      <c r="E6447" s="4">
        <v>-550000</v>
      </c>
      <c r="F6447" t="s">
        <v>567</v>
      </c>
      <c r="G6447" t="s">
        <v>511</v>
      </c>
      <c r="H6447" t="s">
        <v>338</v>
      </c>
      <c r="I6447" t="s">
        <v>136</v>
      </c>
      <c r="J6447" t="s">
        <v>655</v>
      </c>
      <c r="L6447" t="s">
        <v>338</v>
      </c>
      <c r="M6447" t="s">
        <v>136</v>
      </c>
      <c r="N6447" t="s">
        <v>573</v>
      </c>
    </row>
    <row r="6448" spans="1:14" hidden="1" x14ac:dyDescent="0.25">
      <c r="A6448" t="s">
        <v>241</v>
      </c>
      <c r="B6448" s="1">
        <v>45199</v>
      </c>
      <c r="C6448" t="s">
        <v>902</v>
      </c>
      <c r="D6448" t="s">
        <v>903</v>
      </c>
      <c r="E6448" s="4">
        <v>-163178.86000000002</v>
      </c>
      <c r="F6448" t="s">
        <v>567</v>
      </c>
      <c r="G6448" t="s">
        <v>511</v>
      </c>
      <c r="H6448" t="s">
        <v>328</v>
      </c>
      <c r="I6448" t="s">
        <v>329</v>
      </c>
      <c r="J6448" t="s">
        <v>904</v>
      </c>
      <c r="L6448" t="s">
        <v>328</v>
      </c>
      <c r="M6448" t="s">
        <v>329</v>
      </c>
      <c r="N6448" t="s">
        <v>573</v>
      </c>
    </row>
    <row r="6449" spans="1:14" hidden="1" x14ac:dyDescent="0.25">
      <c r="A6449" t="s">
        <v>241</v>
      </c>
      <c r="B6449" s="1">
        <v>45199</v>
      </c>
      <c r="C6449" t="s">
        <v>905</v>
      </c>
      <c r="D6449" t="s">
        <v>906</v>
      </c>
      <c r="E6449" s="4">
        <v>-374707.48000000004</v>
      </c>
      <c r="F6449" t="s">
        <v>567</v>
      </c>
      <c r="G6449" t="s">
        <v>511</v>
      </c>
      <c r="H6449" t="s">
        <v>328</v>
      </c>
      <c r="I6449" t="s">
        <v>329</v>
      </c>
      <c r="J6449" t="s">
        <v>904</v>
      </c>
      <c r="L6449" t="s">
        <v>328</v>
      </c>
      <c r="M6449" t="s">
        <v>329</v>
      </c>
      <c r="N6449" t="s">
        <v>573</v>
      </c>
    </row>
    <row r="6450" spans="1:14" hidden="1" x14ac:dyDescent="0.25">
      <c r="A6450" t="s">
        <v>241</v>
      </c>
      <c r="B6450" s="1">
        <v>45199</v>
      </c>
      <c r="C6450" t="s">
        <v>907</v>
      </c>
      <c r="D6450" t="s">
        <v>908</v>
      </c>
      <c r="E6450" s="4">
        <v>-48533.62</v>
      </c>
      <c r="F6450" t="s">
        <v>567</v>
      </c>
      <c r="G6450" t="s">
        <v>511</v>
      </c>
      <c r="H6450" t="s">
        <v>328</v>
      </c>
      <c r="I6450" t="s">
        <v>329</v>
      </c>
      <c r="J6450" t="s">
        <v>904</v>
      </c>
      <c r="L6450" t="s">
        <v>328</v>
      </c>
      <c r="M6450" t="s">
        <v>329</v>
      </c>
      <c r="N6450" t="s">
        <v>573</v>
      </c>
    </row>
    <row r="6451" spans="1:14" hidden="1" x14ac:dyDescent="0.25">
      <c r="A6451" t="s">
        <v>241</v>
      </c>
      <c r="B6451" s="1">
        <v>45199</v>
      </c>
      <c r="C6451" t="s">
        <v>909</v>
      </c>
      <c r="D6451" t="s">
        <v>910</v>
      </c>
      <c r="E6451" s="4">
        <v>-7385.3399999999947</v>
      </c>
      <c r="F6451" t="s">
        <v>567</v>
      </c>
      <c r="G6451" t="s">
        <v>511</v>
      </c>
      <c r="H6451" t="s">
        <v>328</v>
      </c>
      <c r="I6451" t="s">
        <v>329</v>
      </c>
      <c r="J6451" t="s">
        <v>904</v>
      </c>
      <c r="L6451" t="s">
        <v>328</v>
      </c>
      <c r="M6451" t="s">
        <v>329</v>
      </c>
      <c r="N6451" t="s">
        <v>573</v>
      </c>
    </row>
    <row r="6452" spans="1:14" hidden="1" x14ac:dyDescent="0.25">
      <c r="A6452" t="s">
        <v>241</v>
      </c>
      <c r="B6452" s="1">
        <v>45199</v>
      </c>
      <c r="C6452" t="s">
        <v>913</v>
      </c>
      <c r="D6452" t="s">
        <v>914</v>
      </c>
      <c r="E6452" s="4">
        <v>-195502.61</v>
      </c>
      <c r="F6452" t="s">
        <v>567</v>
      </c>
      <c r="G6452" t="s">
        <v>511</v>
      </c>
      <c r="H6452" t="s">
        <v>340</v>
      </c>
      <c r="I6452" t="s">
        <v>341</v>
      </c>
      <c r="J6452" t="s">
        <v>667</v>
      </c>
      <c r="L6452" t="s">
        <v>340</v>
      </c>
      <c r="M6452" t="s">
        <v>341</v>
      </c>
      <c r="N6452" t="s">
        <v>573</v>
      </c>
    </row>
    <row r="6453" spans="1:14" hidden="1" x14ac:dyDescent="0.25">
      <c r="A6453" t="s">
        <v>241</v>
      </c>
      <c r="B6453" s="1">
        <v>45199</v>
      </c>
      <c r="C6453" t="s">
        <v>921</v>
      </c>
      <c r="D6453" t="s">
        <v>922</v>
      </c>
      <c r="E6453" s="4">
        <v>-13376.010000000028</v>
      </c>
      <c r="F6453" t="s">
        <v>567</v>
      </c>
      <c r="G6453" t="s">
        <v>511</v>
      </c>
      <c r="H6453" t="s">
        <v>333</v>
      </c>
      <c r="I6453" t="s">
        <v>335</v>
      </c>
      <c r="J6453" t="s">
        <v>923</v>
      </c>
      <c r="L6453" t="s">
        <v>333</v>
      </c>
      <c r="M6453" t="s">
        <v>335</v>
      </c>
      <c r="N6453" t="s">
        <v>573</v>
      </c>
    </row>
    <row r="6454" spans="1:14" hidden="1" x14ac:dyDescent="0.25">
      <c r="A6454" t="s">
        <v>241</v>
      </c>
      <c r="B6454" s="1">
        <v>45199</v>
      </c>
      <c r="C6454" t="s">
        <v>110</v>
      </c>
      <c r="D6454" t="s">
        <v>926</v>
      </c>
      <c r="E6454" s="4">
        <v>-180101.19999999998</v>
      </c>
      <c r="F6454" t="s">
        <v>567</v>
      </c>
      <c r="G6454" t="s">
        <v>511</v>
      </c>
      <c r="H6454" t="s">
        <v>333</v>
      </c>
      <c r="I6454" t="s">
        <v>335</v>
      </c>
      <c r="J6454" t="s">
        <v>923</v>
      </c>
      <c r="L6454" t="s">
        <v>333</v>
      </c>
      <c r="M6454" t="s">
        <v>335</v>
      </c>
      <c r="N6454" t="s">
        <v>573</v>
      </c>
    </row>
    <row r="6455" spans="1:14" hidden="1" x14ac:dyDescent="0.25">
      <c r="A6455" t="s">
        <v>241</v>
      </c>
      <c r="B6455" s="1">
        <v>45199</v>
      </c>
      <c r="C6455" t="s">
        <v>112</v>
      </c>
      <c r="D6455" t="s">
        <v>937</v>
      </c>
      <c r="E6455" s="4">
        <v>-505448.2200000002</v>
      </c>
      <c r="F6455" t="s">
        <v>567</v>
      </c>
      <c r="G6455" t="s">
        <v>511</v>
      </c>
      <c r="H6455" t="s">
        <v>333</v>
      </c>
      <c r="I6455" t="s">
        <v>335</v>
      </c>
      <c r="J6455" t="s">
        <v>923</v>
      </c>
      <c r="L6455" t="s">
        <v>333</v>
      </c>
      <c r="M6455" t="s">
        <v>335</v>
      </c>
      <c r="N6455" t="s">
        <v>573</v>
      </c>
    </row>
    <row r="6456" spans="1:14" hidden="1" x14ac:dyDescent="0.25">
      <c r="A6456" t="s">
        <v>241</v>
      </c>
      <c r="B6456" s="1">
        <v>45199</v>
      </c>
      <c r="C6456" t="s">
        <v>115</v>
      </c>
      <c r="D6456" t="s">
        <v>944</v>
      </c>
      <c r="E6456" s="4">
        <v>-186991.6</v>
      </c>
      <c r="F6456" t="s">
        <v>567</v>
      </c>
      <c r="G6456" t="s">
        <v>511</v>
      </c>
      <c r="H6456" t="s">
        <v>333</v>
      </c>
      <c r="I6456" t="s">
        <v>335</v>
      </c>
      <c r="J6456" t="s">
        <v>923</v>
      </c>
      <c r="L6456" t="s">
        <v>333</v>
      </c>
      <c r="M6456" t="s">
        <v>335</v>
      </c>
      <c r="N6456" t="s">
        <v>573</v>
      </c>
    </row>
    <row r="6457" spans="1:14" hidden="1" x14ac:dyDescent="0.25">
      <c r="A6457" t="s">
        <v>241</v>
      </c>
      <c r="B6457" s="1">
        <v>45199</v>
      </c>
      <c r="C6457" t="s">
        <v>117</v>
      </c>
      <c r="D6457" t="s">
        <v>947</v>
      </c>
      <c r="E6457" s="4">
        <v>-64459.42</v>
      </c>
      <c r="F6457" t="s">
        <v>567</v>
      </c>
      <c r="G6457" t="s">
        <v>511</v>
      </c>
      <c r="H6457" t="s">
        <v>333</v>
      </c>
      <c r="I6457" t="s">
        <v>335</v>
      </c>
      <c r="J6457" t="s">
        <v>923</v>
      </c>
      <c r="L6457" t="s">
        <v>333</v>
      </c>
      <c r="M6457" t="s">
        <v>335</v>
      </c>
      <c r="N6457" t="s">
        <v>573</v>
      </c>
    </row>
    <row r="6458" spans="1:14" hidden="1" x14ac:dyDescent="0.25">
      <c r="A6458" t="s">
        <v>241</v>
      </c>
      <c r="B6458" s="1">
        <v>45199</v>
      </c>
      <c r="C6458" t="s">
        <v>119</v>
      </c>
      <c r="D6458" t="s">
        <v>1202</v>
      </c>
      <c r="E6458" s="4">
        <v>-110275.99</v>
      </c>
      <c r="F6458" t="s">
        <v>567</v>
      </c>
      <c r="G6458" t="s">
        <v>511</v>
      </c>
      <c r="H6458" t="s">
        <v>333</v>
      </c>
      <c r="I6458" t="s">
        <v>335</v>
      </c>
      <c r="J6458" t="s">
        <v>923</v>
      </c>
      <c r="L6458" t="s">
        <v>333</v>
      </c>
      <c r="M6458" t="s">
        <v>335</v>
      </c>
      <c r="N6458" t="s">
        <v>573</v>
      </c>
    </row>
    <row r="6459" spans="1:14" hidden="1" x14ac:dyDescent="0.25">
      <c r="A6459" t="s">
        <v>241</v>
      </c>
      <c r="B6459" s="1">
        <v>45199</v>
      </c>
      <c r="C6459" t="s">
        <v>121</v>
      </c>
      <c r="D6459" t="s">
        <v>1203</v>
      </c>
      <c r="E6459" s="4">
        <v>-1962377.44</v>
      </c>
      <c r="F6459" t="s">
        <v>567</v>
      </c>
      <c r="G6459" t="s">
        <v>511</v>
      </c>
      <c r="H6459" t="s">
        <v>333</v>
      </c>
      <c r="I6459" t="s">
        <v>335</v>
      </c>
      <c r="J6459" t="s">
        <v>923</v>
      </c>
      <c r="L6459" t="s">
        <v>333</v>
      </c>
      <c r="M6459" t="s">
        <v>335</v>
      </c>
      <c r="N6459" t="s">
        <v>573</v>
      </c>
    </row>
    <row r="6460" spans="1:14" hidden="1" x14ac:dyDescent="0.25">
      <c r="A6460" t="s">
        <v>241</v>
      </c>
      <c r="B6460" s="1">
        <v>45199</v>
      </c>
      <c r="C6460" t="s">
        <v>106</v>
      </c>
      <c r="D6460" t="s">
        <v>107</v>
      </c>
      <c r="E6460" s="4">
        <v>-30238.789999999979</v>
      </c>
      <c r="F6460" t="s">
        <v>567</v>
      </c>
      <c r="G6460" t="s">
        <v>511</v>
      </c>
      <c r="H6460" t="s">
        <v>327</v>
      </c>
      <c r="I6460" t="s">
        <v>326</v>
      </c>
      <c r="J6460" t="s">
        <v>787</v>
      </c>
      <c r="L6460" t="s">
        <v>1319</v>
      </c>
      <c r="M6460" t="s">
        <v>323</v>
      </c>
      <c r="N6460" t="s">
        <v>573</v>
      </c>
    </row>
    <row r="6461" spans="1:14" hidden="1" x14ac:dyDescent="0.25">
      <c r="A6461" t="s">
        <v>241</v>
      </c>
      <c r="B6461" s="1">
        <v>45199</v>
      </c>
      <c r="C6461" t="s">
        <v>965</v>
      </c>
      <c r="D6461" t="s">
        <v>966</v>
      </c>
      <c r="E6461" s="4">
        <v>-4166.5100000001494</v>
      </c>
      <c r="F6461" t="s">
        <v>567</v>
      </c>
      <c r="G6461" t="s">
        <v>511</v>
      </c>
      <c r="H6461" t="s">
        <v>333</v>
      </c>
      <c r="I6461" t="s">
        <v>335</v>
      </c>
      <c r="J6461" t="s">
        <v>923</v>
      </c>
      <c r="L6461" t="s">
        <v>333</v>
      </c>
      <c r="M6461" t="s">
        <v>335</v>
      </c>
      <c r="N6461" t="s">
        <v>573</v>
      </c>
    </row>
    <row r="6462" spans="1:14" hidden="1" x14ac:dyDescent="0.25">
      <c r="A6462" t="s">
        <v>241</v>
      </c>
      <c r="B6462" s="1">
        <v>45199</v>
      </c>
      <c r="C6462" t="s">
        <v>123</v>
      </c>
      <c r="D6462" t="s">
        <v>1204</v>
      </c>
      <c r="E6462" s="4">
        <v>-79109.919999999998</v>
      </c>
      <c r="F6462" t="s">
        <v>567</v>
      </c>
      <c r="G6462" t="s">
        <v>511</v>
      </c>
      <c r="H6462" t="s">
        <v>333</v>
      </c>
      <c r="I6462" t="s">
        <v>335</v>
      </c>
      <c r="J6462" t="s">
        <v>923</v>
      </c>
      <c r="L6462" t="s">
        <v>333</v>
      </c>
      <c r="M6462" t="s">
        <v>449</v>
      </c>
      <c r="N6462" t="s">
        <v>573</v>
      </c>
    </row>
    <row r="6463" spans="1:14" hidden="1" x14ac:dyDescent="0.25">
      <c r="A6463" t="s">
        <v>241</v>
      </c>
      <c r="B6463" s="1">
        <v>45199</v>
      </c>
      <c r="C6463" t="s">
        <v>975</v>
      </c>
      <c r="D6463" t="s">
        <v>976</v>
      </c>
      <c r="E6463" s="4">
        <v>-499521.33900000027</v>
      </c>
      <c r="F6463" t="s">
        <v>567</v>
      </c>
      <c r="G6463" t="s">
        <v>511</v>
      </c>
      <c r="H6463" t="s">
        <v>342</v>
      </c>
      <c r="I6463" t="s">
        <v>343</v>
      </c>
      <c r="J6463" t="s">
        <v>725</v>
      </c>
      <c r="L6463" t="s">
        <v>342</v>
      </c>
      <c r="M6463" t="s">
        <v>343</v>
      </c>
      <c r="N6463" t="s">
        <v>573</v>
      </c>
    </row>
    <row r="6464" spans="1:14" hidden="1" x14ac:dyDescent="0.25">
      <c r="A6464" t="s">
        <v>241</v>
      </c>
      <c r="B6464" s="1">
        <v>45199</v>
      </c>
      <c r="C6464" t="s">
        <v>979</v>
      </c>
      <c r="D6464" t="s">
        <v>980</v>
      </c>
      <c r="E6464" s="4">
        <v>-8131.0600000000104</v>
      </c>
      <c r="F6464" t="s">
        <v>567</v>
      </c>
      <c r="G6464" t="s">
        <v>511</v>
      </c>
      <c r="H6464" t="s">
        <v>342</v>
      </c>
      <c r="I6464" t="s">
        <v>343</v>
      </c>
      <c r="J6464" t="s">
        <v>725</v>
      </c>
      <c r="L6464" t="s">
        <v>342</v>
      </c>
      <c r="M6464" t="s">
        <v>343</v>
      </c>
      <c r="N6464" t="s">
        <v>573</v>
      </c>
    </row>
    <row r="6465" spans="1:14" hidden="1" x14ac:dyDescent="0.25">
      <c r="A6465" t="s">
        <v>241</v>
      </c>
      <c r="B6465" s="1">
        <v>45199</v>
      </c>
      <c r="C6465" t="s">
        <v>983</v>
      </c>
      <c r="D6465" t="s">
        <v>984</v>
      </c>
      <c r="E6465" s="4">
        <v>-2456.5899999999983</v>
      </c>
      <c r="F6465" t="s">
        <v>567</v>
      </c>
      <c r="G6465" t="s">
        <v>511</v>
      </c>
      <c r="H6465" t="s">
        <v>342</v>
      </c>
      <c r="I6465" t="s">
        <v>343</v>
      </c>
      <c r="J6465" t="s">
        <v>725</v>
      </c>
      <c r="L6465" t="s">
        <v>342</v>
      </c>
      <c r="M6465" t="s">
        <v>343</v>
      </c>
      <c r="N6465" t="s">
        <v>573</v>
      </c>
    </row>
    <row r="6466" spans="1:14" hidden="1" x14ac:dyDescent="0.25">
      <c r="A6466" t="s">
        <v>241</v>
      </c>
      <c r="B6466" s="1">
        <v>45199</v>
      </c>
      <c r="C6466" t="s">
        <v>987</v>
      </c>
      <c r="D6466" t="s">
        <v>988</v>
      </c>
      <c r="E6466" s="4">
        <v>-37240.249999999942</v>
      </c>
      <c r="F6466" t="s">
        <v>567</v>
      </c>
      <c r="G6466" t="s">
        <v>511</v>
      </c>
      <c r="H6466" t="s">
        <v>342</v>
      </c>
      <c r="I6466" t="s">
        <v>343</v>
      </c>
      <c r="J6466" t="s">
        <v>725</v>
      </c>
      <c r="L6466" t="s">
        <v>342</v>
      </c>
      <c r="M6466" t="s">
        <v>343</v>
      </c>
      <c r="N6466" t="s">
        <v>573</v>
      </c>
    </row>
    <row r="6467" spans="1:14" hidden="1" x14ac:dyDescent="0.25">
      <c r="A6467" t="s">
        <v>241</v>
      </c>
      <c r="B6467" s="1">
        <v>45199</v>
      </c>
      <c r="C6467" t="s">
        <v>995</v>
      </c>
      <c r="D6467" t="s">
        <v>996</v>
      </c>
      <c r="E6467" s="4">
        <v>-214074.40999999997</v>
      </c>
      <c r="F6467" t="s">
        <v>567</v>
      </c>
      <c r="G6467" t="s">
        <v>511</v>
      </c>
      <c r="H6467" t="s">
        <v>352</v>
      </c>
      <c r="I6467" t="s">
        <v>353</v>
      </c>
      <c r="J6467" t="s">
        <v>746</v>
      </c>
      <c r="L6467" t="s">
        <v>352</v>
      </c>
      <c r="M6467" t="s">
        <v>349</v>
      </c>
      <c r="N6467" t="s">
        <v>573</v>
      </c>
    </row>
    <row r="6468" spans="1:14" hidden="1" x14ac:dyDescent="0.25">
      <c r="A6468" t="s">
        <v>241</v>
      </c>
      <c r="B6468" s="1">
        <v>45199</v>
      </c>
      <c r="C6468" t="s">
        <v>1003</v>
      </c>
      <c r="D6468" t="s">
        <v>1004</v>
      </c>
      <c r="E6468" s="4">
        <v>-143253.62000000008</v>
      </c>
      <c r="F6468" t="s">
        <v>567</v>
      </c>
      <c r="G6468" t="s">
        <v>511</v>
      </c>
      <c r="H6468" t="s">
        <v>348</v>
      </c>
      <c r="I6468" t="s">
        <v>349</v>
      </c>
      <c r="J6468" t="s">
        <v>746</v>
      </c>
      <c r="L6468" t="s">
        <v>348</v>
      </c>
      <c r="M6468" t="s">
        <v>349</v>
      </c>
      <c r="N6468" t="s">
        <v>573</v>
      </c>
    </row>
    <row r="6469" spans="1:14" hidden="1" x14ac:dyDescent="0.25">
      <c r="A6469" t="s">
        <v>241</v>
      </c>
      <c r="B6469" s="1">
        <v>45199</v>
      </c>
      <c r="C6469" t="s">
        <v>1291</v>
      </c>
      <c r="D6469" t="s">
        <v>1292</v>
      </c>
      <c r="E6469" s="4">
        <v>-135667.22999999998</v>
      </c>
      <c r="F6469" t="s">
        <v>567</v>
      </c>
      <c r="G6469" t="s">
        <v>511</v>
      </c>
      <c r="H6469" t="s">
        <v>348</v>
      </c>
      <c r="I6469" t="s">
        <v>349</v>
      </c>
      <c r="J6469" t="s">
        <v>746</v>
      </c>
      <c r="L6469" t="s">
        <v>348</v>
      </c>
      <c r="M6469" t="s">
        <v>349</v>
      </c>
      <c r="N6469" t="s">
        <v>573</v>
      </c>
    </row>
    <row r="6470" spans="1:14" hidden="1" x14ac:dyDescent="0.25">
      <c r="A6470" t="s">
        <v>241</v>
      </c>
      <c r="B6470" s="1">
        <v>45199</v>
      </c>
      <c r="C6470" t="s">
        <v>1256</v>
      </c>
      <c r="D6470" t="s">
        <v>1257</v>
      </c>
      <c r="E6470" s="4">
        <v>-450</v>
      </c>
      <c r="F6470" t="s">
        <v>567</v>
      </c>
      <c r="G6470" t="s">
        <v>511</v>
      </c>
      <c r="H6470" t="s">
        <v>348</v>
      </c>
      <c r="I6470" t="s">
        <v>349</v>
      </c>
      <c r="J6470" t="s">
        <v>746</v>
      </c>
      <c r="L6470" t="s">
        <v>348</v>
      </c>
      <c r="M6470" t="s">
        <v>349</v>
      </c>
      <c r="N6470" t="s">
        <v>573</v>
      </c>
    </row>
    <row r="6471" spans="1:14" hidden="1" x14ac:dyDescent="0.25">
      <c r="A6471" t="s">
        <v>241</v>
      </c>
      <c r="B6471" s="1">
        <v>45199</v>
      </c>
      <c r="C6471" t="s">
        <v>1011</v>
      </c>
      <c r="D6471" t="s">
        <v>1012</v>
      </c>
      <c r="E6471" s="4">
        <v>-4947.0799999999981</v>
      </c>
      <c r="F6471" t="s">
        <v>567</v>
      </c>
      <c r="G6471" t="s">
        <v>511</v>
      </c>
      <c r="H6471" t="s">
        <v>348</v>
      </c>
      <c r="I6471" t="s">
        <v>349</v>
      </c>
      <c r="J6471" t="s">
        <v>746</v>
      </c>
      <c r="L6471" t="s">
        <v>348</v>
      </c>
      <c r="M6471" t="s">
        <v>349</v>
      </c>
      <c r="N6471" t="s">
        <v>573</v>
      </c>
    </row>
    <row r="6472" spans="1:14" hidden="1" x14ac:dyDescent="0.25">
      <c r="A6472" t="s">
        <v>241</v>
      </c>
      <c r="B6472" s="1">
        <v>45199</v>
      </c>
      <c r="C6472" t="s">
        <v>1015</v>
      </c>
      <c r="D6472" t="s">
        <v>1016</v>
      </c>
      <c r="E6472" s="4">
        <v>-5695.4700000000012</v>
      </c>
      <c r="F6472" t="s">
        <v>567</v>
      </c>
      <c r="G6472" t="s">
        <v>511</v>
      </c>
      <c r="H6472" t="s">
        <v>348</v>
      </c>
      <c r="I6472" t="s">
        <v>349</v>
      </c>
      <c r="J6472" t="s">
        <v>746</v>
      </c>
      <c r="L6472" t="s">
        <v>348</v>
      </c>
      <c r="M6472" t="s">
        <v>349</v>
      </c>
      <c r="N6472" t="s">
        <v>573</v>
      </c>
    </row>
    <row r="6473" spans="1:14" hidden="1" x14ac:dyDescent="0.25">
      <c r="A6473" t="s">
        <v>241</v>
      </c>
      <c r="B6473" s="1">
        <v>45199</v>
      </c>
      <c r="C6473" t="s">
        <v>1019</v>
      </c>
      <c r="D6473" t="s">
        <v>1020</v>
      </c>
      <c r="E6473" s="4">
        <v>-1684.3200000000302</v>
      </c>
      <c r="F6473" t="s">
        <v>567</v>
      </c>
      <c r="G6473" t="s">
        <v>511</v>
      </c>
      <c r="H6473" t="s">
        <v>348</v>
      </c>
      <c r="I6473" t="s">
        <v>349</v>
      </c>
      <c r="J6473" t="s">
        <v>746</v>
      </c>
      <c r="L6473" t="s">
        <v>348</v>
      </c>
      <c r="M6473" t="s">
        <v>349</v>
      </c>
      <c r="N6473" t="s">
        <v>573</v>
      </c>
    </row>
    <row r="6474" spans="1:14" hidden="1" x14ac:dyDescent="0.25">
      <c r="A6474" t="s">
        <v>241</v>
      </c>
      <c r="B6474" s="1">
        <v>45199</v>
      </c>
      <c r="C6474" t="s">
        <v>1023</v>
      </c>
      <c r="D6474" t="s">
        <v>1024</v>
      </c>
      <c r="E6474" s="4">
        <v>-16545.04</v>
      </c>
      <c r="F6474" t="s">
        <v>567</v>
      </c>
      <c r="G6474" t="s">
        <v>511</v>
      </c>
      <c r="H6474" t="s">
        <v>348</v>
      </c>
      <c r="I6474" t="s">
        <v>349</v>
      </c>
      <c r="J6474" t="s">
        <v>746</v>
      </c>
      <c r="L6474" t="s">
        <v>348</v>
      </c>
      <c r="M6474" t="s">
        <v>349</v>
      </c>
      <c r="N6474" t="s">
        <v>573</v>
      </c>
    </row>
    <row r="6475" spans="1:14" hidden="1" x14ac:dyDescent="0.25">
      <c r="A6475" t="s">
        <v>241</v>
      </c>
      <c r="B6475" s="1">
        <v>45199</v>
      </c>
      <c r="C6475" t="s">
        <v>1207</v>
      </c>
      <c r="D6475" t="s">
        <v>1208</v>
      </c>
      <c r="E6475" s="4">
        <v>-48.140000000014552</v>
      </c>
      <c r="F6475" t="s">
        <v>567</v>
      </c>
      <c r="G6475" t="s">
        <v>511</v>
      </c>
      <c r="H6475" t="s">
        <v>348</v>
      </c>
      <c r="I6475" t="s">
        <v>349</v>
      </c>
      <c r="J6475" t="s">
        <v>746</v>
      </c>
      <c r="L6475" t="s">
        <v>348</v>
      </c>
      <c r="M6475" t="s">
        <v>349</v>
      </c>
      <c r="N6475" t="s">
        <v>573</v>
      </c>
    </row>
    <row r="6476" spans="1:14" hidden="1" x14ac:dyDescent="0.25">
      <c r="A6476" t="s">
        <v>241</v>
      </c>
      <c r="B6476" s="1">
        <v>45199</v>
      </c>
      <c r="C6476" t="s">
        <v>1320</v>
      </c>
      <c r="D6476" t="s">
        <v>1321</v>
      </c>
      <c r="E6476" s="4">
        <v>-5711.32</v>
      </c>
      <c r="F6476" t="s">
        <v>567</v>
      </c>
      <c r="G6476" t="s">
        <v>511</v>
      </c>
      <c r="H6476" t="s">
        <v>348</v>
      </c>
      <c r="I6476" t="s">
        <v>349</v>
      </c>
      <c r="J6476" t="s">
        <v>746</v>
      </c>
      <c r="L6476" t="s">
        <v>348</v>
      </c>
      <c r="M6476" t="s">
        <v>349</v>
      </c>
      <c r="N6476" t="s">
        <v>573</v>
      </c>
    </row>
    <row r="6477" spans="1:14" hidden="1" x14ac:dyDescent="0.25">
      <c r="A6477" t="s">
        <v>241</v>
      </c>
      <c r="B6477" s="1">
        <v>45199</v>
      </c>
      <c r="C6477" t="s">
        <v>1033</v>
      </c>
      <c r="D6477" t="s">
        <v>1034</v>
      </c>
      <c r="E6477" s="4">
        <v>-208.19999999999982</v>
      </c>
      <c r="F6477" t="s">
        <v>567</v>
      </c>
      <c r="G6477" t="s">
        <v>511</v>
      </c>
      <c r="H6477" t="s">
        <v>348</v>
      </c>
      <c r="I6477" t="s">
        <v>349</v>
      </c>
      <c r="J6477" t="s">
        <v>667</v>
      </c>
      <c r="L6477" t="s">
        <v>340</v>
      </c>
      <c r="M6477" t="s">
        <v>349</v>
      </c>
      <c r="N6477" t="s">
        <v>573</v>
      </c>
    </row>
    <row r="6478" spans="1:14" hidden="1" x14ac:dyDescent="0.25">
      <c r="A6478" t="s">
        <v>241</v>
      </c>
      <c r="B6478" s="1">
        <v>45199</v>
      </c>
      <c r="C6478" t="s">
        <v>1209</v>
      </c>
      <c r="D6478" t="s">
        <v>1210</v>
      </c>
      <c r="E6478" s="4">
        <v>-3943.5699999999943</v>
      </c>
      <c r="F6478" t="s">
        <v>567</v>
      </c>
      <c r="G6478" t="s">
        <v>511</v>
      </c>
      <c r="H6478" t="s">
        <v>348</v>
      </c>
      <c r="I6478" t="s">
        <v>349</v>
      </c>
      <c r="J6478" t="s">
        <v>746</v>
      </c>
      <c r="L6478" t="s">
        <v>348</v>
      </c>
      <c r="M6478" t="s">
        <v>349</v>
      </c>
      <c r="N6478" t="s">
        <v>573</v>
      </c>
    </row>
    <row r="6479" spans="1:14" hidden="1" x14ac:dyDescent="0.25">
      <c r="A6479" t="s">
        <v>241</v>
      </c>
      <c r="B6479" s="1">
        <v>45199</v>
      </c>
      <c r="C6479" t="s">
        <v>1352</v>
      </c>
      <c r="D6479" t="s">
        <v>1353</v>
      </c>
      <c r="E6479" s="4">
        <v>-15000</v>
      </c>
      <c r="F6479" t="s">
        <v>567</v>
      </c>
      <c r="G6479" t="s">
        <v>511</v>
      </c>
      <c r="H6479" t="s">
        <v>348</v>
      </c>
      <c r="I6479" t="s">
        <v>349</v>
      </c>
      <c r="J6479" t="s">
        <v>746</v>
      </c>
      <c r="L6479" t="s">
        <v>348</v>
      </c>
      <c r="M6479" t="s">
        <v>349</v>
      </c>
      <c r="N6479" t="s">
        <v>573</v>
      </c>
    </row>
    <row r="6480" spans="1:14" hidden="1" x14ac:dyDescent="0.25">
      <c r="A6480" t="s">
        <v>241</v>
      </c>
      <c r="B6480" s="1">
        <v>45199</v>
      </c>
      <c r="C6480" t="s">
        <v>1230</v>
      </c>
      <c r="D6480" t="s">
        <v>1231</v>
      </c>
      <c r="E6480" s="4">
        <v>-52594.089999999669</v>
      </c>
      <c r="F6480" t="s">
        <v>567</v>
      </c>
      <c r="G6480" t="s">
        <v>511</v>
      </c>
      <c r="H6480" t="s">
        <v>355</v>
      </c>
      <c r="I6480" t="s">
        <v>356</v>
      </c>
      <c r="J6480" t="s">
        <v>689</v>
      </c>
      <c r="L6480" t="s">
        <v>716</v>
      </c>
      <c r="M6480" t="s">
        <v>356</v>
      </c>
      <c r="N6480" t="s">
        <v>573</v>
      </c>
    </row>
    <row r="6481" spans="1:14" hidden="1" x14ac:dyDescent="0.25">
      <c r="A6481" t="s">
        <v>241</v>
      </c>
      <c r="B6481" s="1">
        <v>45199</v>
      </c>
      <c r="C6481" t="s">
        <v>1050</v>
      </c>
      <c r="D6481" t="s">
        <v>1051</v>
      </c>
      <c r="E6481" s="4">
        <v>-57774.469999999987</v>
      </c>
      <c r="F6481" t="s">
        <v>567</v>
      </c>
      <c r="G6481" t="s">
        <v>511</v>
      </c>
      <c r="H6481" t="s">
        <v>355</v>
      </c>
      <c r="I6481" t="s">
        <v>356</v>
      </c>
      <c r="J6481" t="s">
        <v>689</v>
      </c>
      <c r="L6481" t="s">
        <v>348</v>
      </c>
      <c r="M6481" t="s">
        <v>356</v>
      </c>
      <c r="N6481" t="s">
        <v>573</v>
      </c>
    </row>
    <row r="6482" spans="1:14" hidden="1" x14ac:dyDescent="0.25">
      <c r="A6482" t="s">
        <v>241</v>
      </c>
      <c r="B6482" s="1">
        <v>45199</v>
      </c>
      <c r="C6482" t="s">
        <v>1054</v>
      </c>
      <c r="D6482" t="s">
        <v>1055</v>
      </c>
      <c r="E6482" s="4">
        <v>-4287.6000000000022</v>
      </c>
      <c r="F6482" t="s">
        <v>567</v>
      </c>
      <c r="G6482" t="s">
        <v>511</v>
      </c>
      <c r="H6482" t="s">
        <v>355</v>
      </c>
      <c r="I6482" t="s">
        <v>356</v>
      </c>
      <c r="J6482" t="s">
        <v>689</v>
      </c>
      <c r="L6482" t="s">
        <v>355</v>
      </c>
      <c r="M6482" t="s">
        <v>356</v>
      </c>
      <c r="N6482" t="s">
        <v>573</v>
      </c>
    </row>
    <row r="6483" spans="1:14" hidden="1" x14ac:dyDescent="0.25">
      <c r="A6483" t="s">
        <v>241</v>
      </c>
      <c r="B6483" s="1">
        <v>45199</v>
      </c>
      <c r="C6483" t="s">
        <v>1211</v>
      </c>
      <c r="D6483" t="s">
        <v>1212</v>
      </c>
      <c r="E6483" s="4">
        <v>-267.07</v>
      </c>
      <c r="F6483" t="s">
        <v>567</v>
      </c>
      <c r="G6483" t="s">
        <v>511</v>
      </c>
      <c r="H6483" t="s">
        <v>355</v>
      </c>
      <c r="I6483" t="s">
        <v>356</v>
      </c>
      <c r="J6483" t="s">
        <v>746</v>
      </c>
      <c r="L6483" t="s">
        <v>348</v>
      </c>
      <c r="M6483" t="s">
        <v>356</v>
      </c>
      <c r="N6483" t="s">
        <v>573</v>
      </c>
    </row>
    <row r="6484" spans="1:14" hidden="1" x14ac:dyDescent="0.25">
      <c r="A6484" t="s">
        <v>241</v>
      </c>
      <c r="B6484" s="1">
        <v>45199</v>
      </c>
      <c r="C6484" t="s">
        <v>1060</v>
      </c>
      <c r="D6484" t="s">
        <v>1061</v>
      </c>
      <c r="E6484" s="4">
        <v>-3117.2199999999739</v>
      </c>
      <c r="F6484" t="s">
        <v>567</v>
      </c>
      <c r="G6484" t="s">
        <v>511</v>
      </c>
      <c r="H6484" t="s">
        <v>355</v>
      </c>
      <c r="I6484" t="s">
        <v>356</v>
      </c>
      <c r="J6484" t="s">
        <v>689</v>
      </c>
      <c r="L6484" t="s">
        <v>355</v>
      </c>
      <c r="M6484" t="s">
        <v>356</v>
      </c>
      <c r="N6484" t="s">
        <v>573</v>
      </c>
    </row>
    <row r="6485" spans="1:14" hidden="1" x14ac:dyDescent="0.25">
      <c r="A6485" t="s">
        <v>241</v>
      </c>
      <c r="B6485" s="1">
        <v>45199</v>
      </c>
      <c r="C6485" t="s">
        <v>1064</v>
      </c>
      <c r="D6485" t="s">
        <v>1065</v>
      </c>
      <c r="E6485" s="4">
        <v>-2.2799999999999727</v>
      </c>
      <c r="F6485" t="s">
        <v>567</v>
      </c>
      <c r="G6485" t="s">
        <v>511</v>
      </c>
      <c r="H6485" t="s">
        <v>355</v>
      </c>
      <c r="I6485" t="s">
        <v>356</v>
      </c>
      <c r="J6485" t="s">
        <v>746</v>
      </c>
      <c r="L6485" t="s">
        <v>348</v>
      </c>
      <c r="M6485" t="s">
        <v>356</v>
      </c>
      <c r="N6485" t="s">
        <v>573</v>
      </c>
    </row>
    <row r="6486" spans="1:14" hidden="1" x14ac:dyDescent="0.25">
      <c r="A6486" t="s">
        <v>241</v>
      </c>
      <c r="B6486" s="1">
        <v>45199</v>
      </c>
      <c r="C6486" t="s">
        <v>1072</v>
      </c>
      <c r="D6486" t="s">
        <v>1073</v>
      </c>
      <c r="E6486" s="4">
        <v>-38031.580000000016</v>
      </c>
      <c r="F6486" t="s">
        <v>567</v>
      </c>
      <c r="G6486" t="s">
        <v>511</v>
      </c>
      <c r="H6486" t="s">
        <v>348</v>
      </c>
      <c r="I6486" t="s">
        <v>349</v>
      </c>
      <c r="J6486" t="s">
        <v>746</v>
      </c>
      <c r="L6486" t="s">
        <v>348</v>
      </c>
      <c r="M6486" t="s">
        <v>453</v>
      </c>
      <c r="N6486" t="s">
        <v>573</v>
      </c>
    </row>
    <row r="6487" spans="1:14" hidden="1" x14ac:dyDescent="0.25">
      <c r="A6487" t="s">
        <v>241</v>
      </c>
      <c r="B6487" s="1">
        <v>45199</v>
      </c>
      <c r="C6487" t="s">
        <v>1076</v>
      </c>
      <c r="D6487" t="s">
        <v>1077</v>
      </c>
      <c r="E6487" s="4">
        <v>-4615.9800000000005</v>
      </c>
      <c r="F6487" t="s">
        <v>567</v>
      </c>
      <c r="G6487" t="s">
        <v>511</v>
      </c>
      <c r="H6487" t="s">
        <v>348</v>
      </c>
      <c r="I6487" t="s">
        <v>349</v>
      </c>
      <c r="J6487" t="s">
        <v>746</v>
      </c>
      <c r="L6487" t="s">
        <v>348</v>
      </c>
      <c r="M6487" t="s">
        <v>453</v>
      </c>
      <c r="N6487" t="s">
        <v>573</v>
      </c>
    </row>
    <row r="6488" spans="1:14" hidden="1" x14ac:dyDescent="0.25">
      <c r="A6488" t="s">
        <v>241</v>
      </c>
      <c r="B6488" s="1">
        <v>45199</v>
      </c>
      <c r="C6488" t="s">
        <v>1234</v>
      </c>
      <c r="D6488" t="s">
        <v>1235</v>
      </c>
      <c r="E6488" s="4">
        <v>-3.4000000000000909</v>
      </c>
      <c r="F6488" t="s">
        <v>567</v>
      </c>
      <c r="G6488" t="s">
        <v>511</v>
      </c>
      <c r="H6488" t="s">
        <v>348</v>
      </c>
      <c r="I6488" t="s">
        <v>349</v>
      </c>
      <c r="J6488" t="s">
        <v>746</v>
      </c>
      <c r="L6488" t="s">
        <v>348</v>
      </c>
      <c r="M6488" t="s">
        <v>453</v>
      </c>
      <c r="N6488" t="s">
        <v>573</v>
      </c>
    </row>
    <row r="6489" spans="1:14" hidden="1" x14ac:dyDescent="0.25">
      <c r="A6489" t="s">
        <v>241</v>
      </c>
      <c r="B6489" s="1">
        <v>45199</v>
      </c>
      <c r="C6489" t="s">
        <v>1215</v>
      </c>
      <c r="D6489" t="s">
        <v>1216</v>
      </c>
      <c r="E6489" s="4">
        <v>-6.24</v>
      </c>
      <c r="F6489" t="s">
        <v>567</v>
      </c>
      <c r="G6489" t="s">
        <v>511</v>
      </c>
      <c r="H6489" t="s">
        <v>348</v>
      </c>
      <c r="I6489" t="s">
        <v>349</v>
      </c>
      <c r="J6489" t="s">
        <v>746</v>
      </c>
      <c r="L6489" t="s">
        <v>348</v>
      </c>
      <c r="M6489" t="s">
        <v>453</v>
      </c>
      <c r="N6489" t="s">
        <v>573</v>
      </c>
    </row>
    <row r="6490" spans="1:14" hidden="1" x14ac:dyDescent="0.25">
      <c r="A6490" t="s">
        <v>241</v>
      </c>
      <c r="B6490" s="1">
        <v>45199</v>
      </c>
      <c r="C6490" t="s">
        <v>1217</v>
      </c>
      <c r="D6490" t="s">
        <v>1218</v>
      </c>
      <c r="E6490" s="4">
        <v>-336.31</v>
      </c>
      <c r="F6490" t="s">
        <v>567</v>
      </c>
      <c r="G6490" t="s">
        <v>511</v>
      </c>
      <c r="H6490" t="s">
        <v>348</v>
      </c>
      <c r="I6490" t="s">
        <v>349</v>
      </c>
      <c r="J6490" t="s">
        <v>746</v>
      </c>
      <c r="L6490" t="s">
        <v>348</v>
      </c>
      <c r="M6490" t="s">
        <v>453</v>
      </c>
      <c r="N6490" t="s">
        <v>573</v>
      </c>
    </row>
    <row r="6491" spans="1:14" hidden="1" x14ac:dyDescent="0.25">
      <c r="A6491" t="s">
        <v>241</v>
      </c>
      <c r="B6491" s="1">
        <v>45199</v>
      </c>
      <c r="C6491" t="s">
        <v>1087</v>
      </c>
      <c r="D6491" t="s">
        <v>1088</v>
      </c>
      <c r="E6491" s="4">
        <v>-606.17999999999995</v>
      </c>
      <c r="F6491" t="s">
        <v>567</v>
      </c>
      <c r="G6491" t="s">
        <v>511</v>
      </c>
      <c r="H6491" t="s">
        <v>348</v>
      </c>
      <c r="I6491" t="s">
        <v>349</v>
      </c>
      <c r="J6491" t="s">
        <v>746</v>
      </c>
      <c r="L6491" t="s">
        <v>348</v>
      </c>
      <c r="M6491" t="s">
        <v>453</v>
      </c>
      <c r="N6491" t="s">
        <v>573</v>
      </c>
    </row>
    <row r="6492" spans="1:14" hidden="1" x14ac:dyDescent="0.25">
      <c r="A6492" t="s">
        <v>241</v>
      </c>
      <c r="B6492" s="1">
        <v>45199</v>
      </c>
      <c r="C6492" t="s">
        <v>1091</v>
      </c>
      <c r="D6492" t="s">
        <v>1092</v>
      </c>
      <c r="E6492" s="4">
        <v>-4367.4399999999987</v>
      </c>
      <c r="F6492" t="s">
        <v>567</v>
      </c>
      <c r="G6492" t="s">
        <v>511</v>
      </c>
      <c r="H6492" t="s">
        <v>348</v>
      </c>
      <c r="I6492" t="s">
        <v>349</v>
      </c>
      <c r="J6492" t="s">
        <v>746</v>
      </c>
      <c r="L6492" t="s">
        <v>348</v>
      </c>
      <c r="M6492" t="s">
        <v>453</v>
      </c>
      <c r="N6492" t="s">
        <v>573</v>
      </c>
    </row>
    <row r="6493" spans="1:14" hidden="1" x14ac:dyDescent="0.25">
      <c r="A6493" t="s">
        <v>241</v>
      </c>
      <c r="B6493" s="1">
        <v>45199</v>
      </c>
      <c r="C6493" t="s">
        <v>1095</v>
      </c>
      <c r="D6493" t="s">
        <v>1096</v>
      </c>
      <c r="E6493" s="4">
        <v>-649.59999999999991</v>
      </c>
      <c r="F6493" t="s">
        <v>567</v>
      </c>
      <c r="G6493" t="s">
        <v>511</v>
      </c>
      <c r="H6493" t="s">
        <v>348</v>
      </c>
      <c r="I6493" t="s">
        <v>349</v>
      </c>
      <c r="J6493" t="s">
        <v>746</v>
      </c>
      <c r="L6493" t="s">
        <v>348</v>
      </c>
      <c r="M6493" t="s">
        <v>453</v>
      </c>
      <c r="N6493" t="s">
        <v>573</v>
      </c>
    </row>
    <row r="6494" spans="1:14" hidden="1" x14ac:dyDescent="0.25">
      <c r="A6494" t="s">
        <v>241</v>
      </c>
      <c r="B6494" s="1">
        <v>45199</v>
      </c>
      <c r="C6494" t="s">
        <v>1099</v>
      </c>
      <c r="D6494" t="s">
        <v>1100</v>
      </c>
      <c r="E6494" s="4">
        <v>-510.0300000000002</v>
      </c>
      <c r="F6494" t="s">
        <v>567</v>
      </c>
      <c r="G6494" t="s">
        <v>511</v>
      </c>
      <c r="H6494" t="s">
        <v>348</v>
      </c>
      <c r="I6494" t="s">
        <v>349</v>
      </c>
      <c r="J6494" t="s">
        <v>746</v>
      </c>
      <c r="L6494" t="s">
        <v>348</v>
      </c>
      <c r="M6494" t="s">
        <v>453</v>
      </c>
      <c r="N6494" t="s">
        <v>573</v>
      </c>
    </row>
    <row r="6495" spans="1:14" hidden="1" x14ac:dyDescent="0.25">
      <c r="A6495" t="s">
        <v>241</v>
      </c>
      <c r="B6495" s="1">
        <v>45199</v>
      </c>
      <c r="C6495" t="s">
        <v>1103</v>
      </c>
      <c r="D6495" t="s">
        <v>1104</v>
      </c>
      <c r="E6495" s="4">
        <v>-1708.0299999999991</v>
      </c>
      <c r="F6495" t="s">
        <v>567</v>
      </c>
      <c r="G6495" t="s">
        <v>511</v>
      </c>
      <c r="H6495" t="s">
        <v>348</v>
      </c>
      <c r="I6495" t="s">
        <v>349</v>
      </c>
      <c r="J6495" t="s">
        <v>746</v>
      </c>
      <c r="L6495" t="s">
        <v>348</v>
      </c>
      <c r="M6495" t="s">
        <v>453</v>
      </c>
      <c r="N6495" t="s">
        <v>573</v>
      </c>
    </row>
    <row r="6496" spans="1:14" hidden="1" x14ac:dyDescent="0.25">
      <c r="A6496" t="s">
        <v>241</v>
      </c>
      <c r="B6496" s="1">
        <v>45199</v>
      </c>
      <c r="C6496" t="s">
        <v>1107</v>
      </c>
      <c r="D6496" t="s">
        <v>1108</v>
      </c>
      <c r="E6496" s="4">
        <v>-609.56000000000017</v>
      </c>
      <c r="F6496" t="s">
        <v>567</v>
      </c>
      <c r="G6496" t="s">
        <v>511</v>
      </c>
      <c r="H6496" t="s">
        <v>348</v>
      </c>
      <c r="I6496" t="s">
        <v>349</v>
      </c>
      <c r="J6496" t="s">
        <v>746</v>
      </c>
      <c r="L6496" t="s">
        <v>348</v>
      </c>
      <c r="M6496" t="s">
        <v>453</v>
      </c>
      <c r="N6496" t="s">
        <v>573</v>
      </c>
    </row>
    <row r="6497" spans="1:14" hidden="1" x14ac:dyDescent="0.25">
      <c r="A6497" t="s">
        <v>241</v>
      </c>
      <c r="B6497" s="1">
        <v>45199</v>
      </c>
      <c r="C6497" t="s">
        <v>1109</v>
      </c>
      <c r="D6497" t="s">
        <v>1110</v>
      </c>
      <c r="E6497" s="4">
        <v>-966.23999999999978</v>
      </c>
      <c r="F6497" t="s">
        <v>567</v>
      </c>
      <c r="G6497" t="s">
        <v>511</v>
      </c>
      <c r="H6497" t="s">
        <v>348</v>
      </c>
      <c r="I6497" t="s">
        <v>349</v>
      </c>
      <c r="J6497" t="s">
        <v>746</v>
      </c>
      <c r="L6497" t="s">
        <v>348</v>
      </c>
      <c r="M6497" t="s">
        <v>453</v>
      </c>
      <c r="N6497" t="s">
        <v>573</v>
      </c>
    </row>
    <row r="6498" spans="1:14" hidden="1" x14ac:dyDescent="0.25">
      <c r="A6498" t="s">
        <v>241</v>
      </c>
      <c r="B6498" s="1">
        <v>45199</v>
      </c>
      <c r="C6498" t="s">
        <v>1111</v>
      </c>
      <c r="D6498" t="s">
        <v>1112</v>
      </c>
      <c r="E6498" s="4">
        <v>-599.06999999999994</v>
      </c>
      <c r="F6498" t="s">
        <v>567</v>
      </c>
      <c r="G6498" t="s">
        <v>511</v>
      </c>
      <c r="H6498" t="s">
        <v>348</v>
      </c>
      <c r="I6498" t="s">
        <v>349</v>
      </c>
      <c r="J6498" t="s">
        <v>746</v>
      </c>
      <c r="L6498" t="s">
        <v>348</v>
      </c>
      <c r="M6498" t="s">
        <v>453</v>
      </c>
      <c r="N6498" t="s">
        <v>573</v>
      </c>
    </row>
    <row r="6499" spans="1:14" hidden="1" x14ac:dyDescent="0.25">
      <c r="A6499" t="s">
        <v>241</v>
      </c>
      <c r="B6499" s="1">
        <v>45199</v>
      </c>
      <c r="C6499" t="s">
        <v>1115</v>
      </c>
      <c r="D6499" t="s">
        <v>1116</v>
      </c>
      <c r="E6499" s="4">
        <v>-437.02000000001919</v>
      </c>
      <c r="F6499" t="s">
        <v>567</v>
      </c>
      <c r="G6499" t="s">
        <v>511</v>
      </c>
      <c r="H6499" t="s">
        <v>348</v>
      </c>
      <c r="I6499" t="s">
        <v>349</v>
      </c>
      <c r="J6499" t="s">
        <v>746</v>
      </c>
      <c r="L6499" t="s">
        <v>348</v>
      </c>
      <c r="M6499" t="s">
        <v>453</v>
      </c>
      <c r="N6499" t="s">
        <v>573</v>
      </c>
    </row>
    <row r="6500" spans="1:14" hidden="1" x14ac:dyDescent="0.25">
      <c r="A6500" t="s">
        <v>241</v>
      </c>
      <c r="B6500" s="1">
        <v>45199</v>
      </c>
      <c r="C6500" t="s">
        <v>1219</v>
      </c>
      <c r="D6500" t="s">
        <v>1220</v>
      </c>
      <c r="E6500" s="4">
        <v>-1189.4399999999996</v>
      </c>
      <c r="F6500" t="s">
        <v>567</v>
      </c>
      <c r="G6500" t="s">
        <v>511</v>
      </c>
      <c r="H6500" t="s">
        <v>348</v>
      </c>
      <c r="I6500" t="s">
        <v>349</v>
      </c>
      <c r="J6500" t="s">
        <v>746</v>
      </c>
      <c r="L6500" t="s">
        <v>348</v>
      </c>
      <c r="M6500" t="s">
        <v>453</v>
      </c>
      <c r="N6500" t="s">
        <v>573</v>
      </c>
    </row>
    <row r="6501" spans="1:14" hidden="1" x14ac:dyDescent="0.25">
      <c r="A6501" t="s">
        <v>241</v>
      </c>
      <c r="B6501" s="1">
        <v>45199</v>
      </c>
      <c r="C6501" t="s">
        <v>1344</v>
      </c>
      <c r="D6501" t="s">
        <v>1345</v>
      </c>
      <c r="E6501" s="4">
        <v>-636.47</v>
      </c>
      <c r="F6501" t="s">
        <v>567</v>
      </c>
      <c r="G6501" t="s">
        <v>511</v>
      </c>
      <c r="H6501" t="s">
        <v>348</v>
      </c>
      <c r="I6501" t="s">
        <v>349</v>
      </c>
      <c r="J6501" t="s">
        <v>746</v>
      </c>
      <c r="L6501" t="s">
        <v>348</v>
      </c>
      <c r="M6501" t="s">
        <v>453</v>
      </c>
      <c r="N6501" t="s">
        <v>573</v>
      </c>
    </row>
    <row r="6502" spans="1:14" hidden="1" x14ac:dyDescent="0.25">
      <c r="A6502" t="s">
        <v>241</v>
      </c>
      <c r="B6502" s="1">
        <v>45199</v>
      </c>
      <c r="C6502" t="s">
        <v>1117</v>
      </c>
      <c r="D6502" t="s">
        <v>1118</v>
      </c>
      <c r="E6502" s="4">
        <v>-3199.0699999999997</v>
      </c>
      <c r="F6502" t="s">
        <v>567</v>
      </c>
      <c r="G6502" t="s">
        <v>511</v>
      </c>
      <c r="H6502" t="s">
        <v>348</v>
      </c>
      <c r="I6502" t="s">
        <v>349</v>
      </c>
      <c r="J6502" t="s">
        <v>746</v>
      </c>
      <c r="L6502" t="s">
        <v>348</v>
      </c>
      <c r="M6502" t="s">
        <v>453</v>
      </c>
      <c r="N6502" t="s">
        <v>573</v>
      </c>
    </row>
    <row r="6503" spans="1:14" hidden="1" x14ac:dyDescent="0.25">
      <c r="A6503" t="s">
        <v>241</v>
      </c>
      <c r="B6503" s="1">
        <v>45199</v>
      </c>
      <c r="C6503" t="s">
        <v>1119</v>
      </c>
      <c r="D6503" t="s">
        <v>1120</v>
      </c>
      <c r="E6503" s="4">
        <v>-54372.189999999915</v>
      </c>
      <c r="F6503" t="s">
        <v>567</v>
      </c>
      <c r="G6503" t="s">
        <v>511</v>
      </c>
      <c r="H6503" t="s">
        <v>348</v>
      </c>
      <c r="I6503" t="s">
        <v>349</v>
      </c>
      <c r="J6503" t="s">
        <v>684</v>
      </c>
      <c r="L6503" t="s">
        <v>1121</v>
      </c>
      <c r="M6503" t="s">
        <v>453</v>
      </c>
      <c r="N6503" t="s">
        <v>573</v>
      </c>
    </row>
    <row r="6504" spans="1:14" hidden="1" x14ac:dyDescent="0.25">
      <c r="A6504" t="s">
        <v>241</v>
      </c>
      <c r="B6504" s="1">
        <v>45199</v>
      </c>
      <c r="C6504" t="s">
        <v>1124</v>
      </c>
      <c r="D6504" t="s">
        <v>1125</v>
      </c>
      <c r="E6504" s="4">
        <v>-218770.00000000003</v>
      </c>
      <c r="F6504" t="s">
        <v>567</v>
      </c>
      <c r="G6504" t="s">
        <v>511</v>
      </c>
      <c r="H6504" t="s">
        <v>348</v>
      </c>
      <c r="I6504" t="s">
        <v>349</v>
      </c>
      <c r="J6504" t="s">
        <v>746</v>
      </c>
      <c r="L6504" t="s">
        <v>348</v>
      </c>
      <c r="M6504" t="s">
        <v>457</v>
      </c>
      <c r="N6504" t="s">
        <v>573</v>
      </c>
    </row>
    <row r="6505" spans="1:14" hidden="1" x14ac:dyDescent="0.25">
      <c r="A6505" t="s">
        <v>241</v>
      </c>
      <c r="B6505" s="1">
        <v>45199</v>
      </c>
      <c r="C6505" t="s">
        <v>1097</v>
      </c>
      <c r="D6505" t="s">
        <v>1098</v>
      </c>
      <c r="E6505" s="4">
        <v>-5000</v>
      </c>
      <c r="F6505" t="s">
        <v>567</v>
      </c>
      <c r="G6505" t="s">
        <v>471</v>
      </c>
      <c r="H6505" t="s">
        <v>317</v>
      </c>
      <c r="I6505" t="s">
        <v>318</v>
      </c>
      <c r="J6505" t="s">
        <v>276</v>
      </c>
      <c r="L6505" t="s">
        <v>372</v>
      </c>
      <c r="M6505" t="s">
        <v>373</v>
      </c>
      <c r="N6505" t="s">
        <v>489</v>
      </c>
    </row>
    <row r="6506" spans="1:14" hidden="1" x14ac:dyDescent="0.25">
      <c r="A6506" t="s">
        <v>241</v>
      </c>
      <c r="B6506" s="1">
        <v>45199</v>
      </c>
      <c r="C6506" t="s">
        <v>1300</v>
      </c>
      <c r="D6506" t="s">
        <v>1301</v>
      </c>
      <c r="E6506" s="4">
        <v>-854</v>
      </c>
      <c r="F6506" t="s">
        <v>567</v>
      </c>
      <c r="G6506" t="s">
        <v>471</v>
      </c>
      <c r="H6506" t="s">
        <v>248</v>
      </c>
      <c r="I6506" t="s">
        <v>249</v>
      </c>
      <c r="J6506" t="s">
        <v>248</v>
      </c>
      <c r="L6506" t="s">
        <v>372</v>
      </c>
      <c r="M6506" t="s">
        <v>373</v>
      </c>
      <c r="N6506" t="s">
        <v>488</v>
      </c>
    </row>
    <row r="6507" spans="1:14" hidden="1" x14ac:dyDescent="0.25">
      <c r="A6507" t="s">
        <v>241</v>
      </c>
      <c r="B6507" s="1">
        <v>45199</v>
      </c>
      <c r="C6507" t="s">
        <v>1283</v>
      </c>
      <c r="D6507" t="s">
        <v>1284</v>
      </c>
      <c r="E6507" s="4">
        <v>-15770</v>
      </c>
      <c r="F6507" t="s">
        <v>567</v>
      </c>
      <c r="G6507" t="s">
        <v>471</v>
      </c>
      <c r="H6507" t="s">
        <v>317</v>
      </c>
      <c r="I6507" t="s">
        <v>318</v>
      </c>
      <c r="J6507" t="s">
        <v>276</v>
      </c>
      <c r="L6507" t="s">
        <v>372</v>
      </c>
      <c r="M6507" t="s">
        <v>373</v>
      </c>
      <c r="N6507" t="s">
        <v>488</v>
      </c>
    </row>
    <row r="6508" spans="1:14" hidden="1" x14ac:dyDescent="0.25">
      <c r="A6508" t="s">
        <v>241</v>
      </c>
      <c r="B6508" s="1">
        <v>45199</v>
      </c>
      <c r="C6508" t="s">
        <v>1271</v>
      </c>
      <c r="D6508" t="s">
        <v>1272</v>
      </c>
      <c r="E6508" s="4">
        <v>-2600</v>
      </c>
      <c r="F6508" t="s">
        <v>567</v>
      </c>
      <c r="G6508" t="s">
        <v>471</v>
      </c>
      <c r="H6508" t="s">
        <v>317</v>
      </c>
      <c r="I6508" t="s">
        <v>318</v>
      </c>
      <c r="J6508" t="s">
        <v>276</v>
      </c>
      <c r="L6508" t="s">
        <v>390</v>
      </c>
      <c r="M6508" t="s">
        <v>391</v>
      </c>
      <c r="N6508" t="s">
        <v>487</v>
      </c>
    </row>
    <row r="6509" spans="1:14" hidden="1" x14ac:dyDescent="0.25">
      <c r="A6509" t="s">
        <v>241</v>
      </c>
      <c r="B6509" s="1">
        <v>45230</v>
      </c>
      <c r="C6509" t="s">
        <v>1182</v>
      </c>
      <c r="D6509" t="s">
        <v>1183</v>
      </c>
      <c r="E6509" s="4">
        <v>199.99999999998727</v>
      </c>
      <c r="F6509" t="s">
        <v>567</v>
      </c>
      <c r="G6509" t="s">
        <v>511</v>
      </c>
      <c r="H6509" t="s">
        <v>347</v>
      </c>
      <c r="I6509" t="s">
        <v>350</v>
      </c>
      <c r="J6509" t="s">
        <v>848</v>
      </c>
      <c r="L6509" t="s">
        <v>55</v>
      </c>
      <c r="M6509" t="s">
        <v>414</v>
      </c>
      <c r="N6509" t="s">
        <v>573</v>
      </c>
    </row>
    <row r="6510" spans="1:14" hidden="1" x14ac:dyDescent="0.25">
      <c r="A6510" t="s">
        <v>241</v>
      </c>
      <c r="B6510" s="1">
        <v>45230</v>
      </c>
      <c r="C6510" t="s">
        <v>570</v>
      </c>
      <c r="D6510" t="s">
        <v>571</v>
      </c>
      <c r="E6510" s="4">
        <v>10000</v>
      </c>
      <c r="F6510" t="s">
        <v>567</v>
      </c>
      <c r="G6510" t="s">
        <v>511</v>
      </c>
      <c r="H6510" t="s">
        <v>514</v>
      </c>
      <c r="I6510" t="s">
        <v>417</v>
      </c>
      <c r="J6510" t="s">
        <v>572</v>
      </c>
      <c r="L6510" t="s">
        <v>514</v>
      </c>
      <c r="M6510" t="s">
        <v>417</v>
      </c>
      <c r="N6510" t="s">
        <v>573</v>
      </c>
    </row>
    <row r="6511" spans="1:14" hidden="1" x14ac:dyDescent="0.25">
      <c r="A6511" t="s">
        <v>241</v>
      </c>
      <c r="B6511" s="1">
        <v>45230</v>
      </c>
      <c r="C6511" t="s">
        <v>576</v>
      </c>
      <c r="D6511" t="s">
        <v>577</v>
      </c>
      <c r="E6511" s="4">
        <v>17743</v>
      </c>
      <c r="F6511" t="s">
        <v>567</v>
      </c>
      <c r="G6511" t="s">
        <v>511</v>
      </c>
      <c r="H6511" t="s">
        <v>514</v>
      </c>
      <c r="I6511" t="s">
        <v>417</v>
      </c>
      <c r="J6511" t="s">
        <v>572</v>
      </c>
      <c r="L6511" t="s">
        <v>514</v>
      </c>
      <c r="M6511" t="s">
        <v>417</v>
      </c>
      <c r="N6511" t="s">
        <v>573</v>
      </c>
    </row>
    <row r="6512" spans="1:14" hidden="1" x14ac:dyDescent="0.25">
      <c r="A6512" t="s">
        <v>241</v>
      </c>
      <c r="B6512" s="1">
        <v>45230</v>
      </c>
      <c r="C6512" t="s">
        <v>580</v>
      </c>
      <c r="D6512" t="s">
        <v>581</v>
      </c>
      <c r="E6512" s="4">
        <v>91759.31</v>
      </c>
      <c r="F6512" t="s">
        <v>567</v>
      </c>
      <c r="G6512" t="s">
        <v>511</v>
      </c>
      <c r="H6512" t="s">
        <v>514</v>
      </c>
      <c r="I6512" t="s">
        <v>417</v>
      </c>
      <c r="J6512" t="s">
        <v>572</v>
      </c>
      <c r="L6512" t="s">
        <v>514</v>
      </c>
      <c r="M6512" t="s">
        <v>417</v>
      </c>
      <c r="N6512" t="s">
        <v>573</v>
      </c>
    </row>
    <row r="6513" spans="1:14" hidden="1" x14ac:dyDescent="0.25">
      <c r="A6513" t="s">
        <v>241</v>
      </c>
      <c r="B6513" s="1">
        <v>45230</v>
      </c>
      <c r="C6513" t="s">
        <v>588</v>
      </c>
      <c r="D6513" t="s">
        <v>589</v>
      </c>
      <c r="E6513" s="4">
        <v>80910.75</v>
      </c>
      <c r="F6513" t="s">
        <v>567</v>
      </c>
      <c r="G6513" t="s">
        <v>511</v>
      </c>
      <c r="H6513" t="s">
        <v>514</v>
      </c>
      <c r="I6513" t="s">
        <v>417</v>
      </c>
      <c r="J6513" t="s">
        <v>572</v>
      </c>
      <c r="L6513" t="s">
        <v>514</v>
      </c>
      <c r="M6513" t="s">
        <v>417</v>
      </c>
      <c r="N6513" t="s">
        <v>573</v>
      </c>
    </row>
    <row r="6514" spans="1:14" hidden="1" x14ac:dyDescent="0.25">
      <c r="A6514" t="s">
        <v>241</v>
      </c>
      <c r="B6514" s="1">
        <v>45230</v>
      </c>
      <c r="C6514" t="s">
        <v>592</v>
      </c>
      <c r="D6514" t="s">
        <v>593</v>
      </c>
      <c r="E6514" s="4">
        <v>87545.25</v>
      </c>
      <c r="F6514" t="s">
        <v>567</v>
      </c>
      <c r="G6514" t="s">
        <v>511</v>
      </c>
      <c r="H6514" t="s">
        <v>518</v>
      </c>
      <c r="I6514" t="s">
        <v>419</v>
      </c>
      <c r="J6514" t="s">
        <v>594</v>
      </c>
      <c r="L6514" t="s">
        <v>518</v>
      </c>
      <c r="M6514" t="s">
        <v>419</v>
      </c>
      <c r="N6514" t="s">
        <v>573</v>
      </c>
    </row>
    <row r="6515" spans="1:14" hidden="1" x14ac:dyDescent="0.25">
      <c r="A6515" t="s">
        <v>241</v>
      </c>
      <c r="B6515" s="1">
        <v>45230</v>
      </c>
      <c r="C6515" t="s">
        <v>597</v>
      </c>
      <c r="D6515" t="s">
        <v>598</v>
      </c>
      <c r="E6515" s="4">
        <v>693957.03</v>
      </c>
      <c r="F6515" t="s">
        <v>567</v>
      </c>
      <c r="G6515" t="s">
        <v>511</v>
      </c>
      <c r="H6515" t="s">
        <v>518</v>
      </c>
      <c r="I6515" t="s">
        <v>419</v>
      </c>
      <c r="J6515" t="s">
        <v>594</v>
      </c>
      <c r="L6515" t="s">
        <v>518</v>
      </c>
      <c r="M6515" t="s">
        <v>419</v>
      </c>
      <c r="N6515" t="s">
        <v>573</v>
      </c>
    </row>
    <row r="6516" spans="1:14" hidden="1" x14ac:dyDescent="0.25">
      <c r="A6516" t="s">
        <v>241</v>
      </c>
      <c r="B6516" s="1">
        <v>45230</v>
      </c>
      <c r="C6516" t="s">
        <v>601</v>
      </c>
      <c r="D6516" t="s">
        <v>602</v>
      </c>
      <c r="E6516" s="4">
        <v>173882.02999999997</v>
      </c>
      <c r="F6516" t="s">
        <v>567</v>
      </c>
      <c r="G6516" t="s">
        <v>511</v>
      </c>
      <c r="H6516" t="s">
        <v>518</v>
      </c>
      <c r="I6516" t="s">
        <v>419</v>
      </c>
      <c r="J6516" t="s">
        <v>594</v>
      </c>
      <c r="L6516" t="s">
        <v>518</v>
      </c>
      <c r="M6516" t="s">
        <v>419</v>
      </c>
      <c r="N6516" t="s">
        <v>573</v>
      </c>
    </row>
    <row r="6517" spans="1:14" hidden="1" x14ac:dyDescent="0.25">
      <c r="A6517" t="s">
        <v>241</v>
      </c>
      <c r="B6517" s="1">
        <v>45230</v>
      </c>
      <c r="C6517" t="s">
        <v>605</v>
      </c>
      <c r="D6517" t="s">
        <v>606</v>
      </c>
      <c r="E6517" s="4">
        <v>207262.74</v>
      </c>
      <c r="F6517" t="s">
        <v>567</v>
      </c>
      <c r="G6517" t="s">
        <v>511</v>
      </c>
      <c r="H6517" t="s">
        <v>518</v>
      </c>
      <c r="I6517" t="s">
        <v>419</v>
      </c>
      <c r="J6517" t="s">
        <v>594</v>
      </c>
      <c r="L6517" t="s">
        <v>518</v>
      </c>
      <c r="M6517" t="s">
        <v>419</v>
      </c>
      <c r="N6517" t="s">
        <v>573</v>
      </c>
    </row>
    <row r="6518" spans="1:14" hidden="1" x14ac:dyDescent="0.25">
      <c r="A6518" t="s">
        <v>241</v>
      </c>
      <c r="B6518" s="1">
        <v>45230</v>
      </c>
      <c r="C6518" t="s">
        <v>1334</v>
      </c>
      <c r="D6518" t="s">
        <v>1335</v>
      </c>
      <c r="E6518" s="4">
        <v>21771</v>
      </c>
      <c r="F6518" t="s">
        <v>567</v>
      </c>
      <c r="G6518" t="s">
        <v>511</v>
      </c>
      <c r="H6518" t="s">
        <v>518</v>
      </c>
      <c r="I6518" t="s">
        <v>419</v>
      </c>
      <c r="J6518" t="s">
        <v>594</v>
      </c>
      <c r="L6518" t="s">
        <v>518</v>
      </c>
      <c r="M6518" t="s">
        <v>419</v>
      </c>
      <c r="N6518" t="s">
        <v>573</v>
      </c>
    </row>
    <row r="6519" spans="1:14" hidden="1" x14ac:dyDescent="0.25">
      <c r="A6519" t="s">
        <v>241</v>
      </c>
      <c r="B6519" s="1">
        <v>45230</v>
      </c>
      <c r="C6519" t="s">
        <v>611</v>
      </c>
      <c r="D6519" t="s">
        <v>612</v>
      </c>
      <c r="E6519" s="4">
        <v>301599.69000000006</v>
      </c>
      <c r="F6519" t="s">
        <v>567</v>
      </c>
      <c r="G6519" t="s">
        <v>511</v>
      </c>
      <c r="H6519" t="s">
        <v>518</v>
      </c>
      <c r="I6519" t="s">
        <v>419</v>
      </c>
      <c r="J6519" t="s">
        <v>594</v>
      </c>
      <c r="L6519" t="s">
        <v>518</v>
      </c>
      <c r="M6519" t="s">
        <v>419</v>
      </c>
      <c r="N6519" t="s">
        <v>573</v>
      </c>
    </row>
    <row r="6520" spans="1:14" hidden="1" x14ac:dyDescent="0.25">
      <c r="A6520" t="s">
        <v>241</v>
      </c>
      <c r="B6520" s="1">
        <v>45230</v>
      </c>
      <c r="C6520" t="s">
        <v>617</v>
      </c>
      <c r="D6520" t="s">
        <v>618</v>
      </c>
      <c r="E6520" s="4">
        <v>96273.29</v>
      </c>
      <c r="F6520" t="s">
        <v>567</v>
      </c>
      <c r="G6520" t="s">
        <v>511</v>
      </c>
      <c r="H6520" t="s">
        <v>518</v>
      </c>
      <c r="I6520" t="s">
        <v>419</v>
      </c>
      <c r="J6520" t="s">
        <v>594</v>
      </c>
      <c r="L6520" t="s">
        <v>518</v>
      </c>
      <c r="M6520" t="s">
        <v>419</v>
      </c>
      <c r="N6520" t="s">
        <v>573</v>
      </c>
    </row>
    <row r="6521" spans="1:14" hidden="1" x14ac:dyDescent="0.25">
      <c r="A6521" t="s">
        <v>241</v>
      </c>
      <c r="B6521" s="1">
        <v>45230</v>
      </c>
      <c r="C6521" t="s">
        <v>621</v>
      </c>
      <c r="D6521" t="s">
        <v>622</v>
      </c>
      <c r="E6521" s="4">
        <v>16409.09</v>
      </c>
      <c r="F6521" t="s">
        <v>567</v>
      </c>
      <c r="G6521" t="s">
        <v>511</v>
      </c>
      <c r="H6521" t="s">
        <v>518</v>
      </c>
      <c r="I6521" t="s">
        <v>419</v>
      </c>
      <c r="J6521" t="s">
        <v>594</v>
      </c>
      <c r="L6521" t="s">
        <v>518</v>
      </c>
      <c r="M6521" t="s">
        <v>419</v>
      </c>
      <c r="N6521" t="s">
        <v>573</v>
      </c>
    </row>
    <row r="6522" spans="1:14" hidden="1" x14ac:dyDescent="0.25">
      <c r="A6522" t="s">
        <v>241</v>
      </c>
      <c r="B6522" s="1">
        <v>45230</v>
      </c>
      <c r="C6522" t="s">
        <v>625</v>
      </c>
      <c r="D6522" t="s">
        <v>626</v>
      </c>
      <c r="E6522" s="4">
        <v>102935.11000000002</v>
      </c>
      <c r="F6522" t="s">
        <v>567</v>
      </c>
      <c r="G6522" t="s">
        <v>511</v>
      </c>
      <c r="H6522" t="s">
        <v>518</v>
      </c>
      <c r="I6522" t="s">
        <v>419</v>
      </c>
      <c r="J6522" t="s">
        <v>594</v>
      </c>
      <c r="L6522" t="s">
        <v>518</v>
      </c>
      <c r="M6522" t="s">
        <v>419</v>
      </c>
      <c r="N6522" t="s">
        <v>573</v>
      </c>
    </row>
    <row r="6523" spans="1:14" hidden="1" x14ac:dyDescent="0.25">
      <c r="A6523" t="s">
        <v>241</v>
      </c>
      <c r="B6523" s="1">
        <v>45230</v>
      </c>
      <c r="C6523" t="s">
        <v>629</v>
      </c>
      <c r="D6523" t="s">
        <v>630</v>
      </c>
      <c r="E6523" s="4">
        <v>1782</v>
      </c>
      <c r="F6523" t="s">
        <v>567</v>
      </c>
      <c r="G6523" t="s">
        <v>511</v>
      </c>
      <c r="H6523" t="s">
        <v>518</v>
      </c>
      <c r="I6523" t="s">
        <v>419</v>
      </c>
      <c r="J6523" t="s">
        <v>594</v>
      </c>
      <c r="L6523" t="s">
        <v>518</v>
      </c>
      <c r="M6523" t="s">
        <v>419</v>
      </c>
      <c r="N6523" t="s">
        <v>573</v>
      </c>
    </row>
    <row r="6524" spans="1:14" hidden="1" x14ac:dyDescent="0.25">
      <c r="A6524" t="s">
        <v>241</v>
      </c>
      <c r="B6524" s="1">
        <v>45230</v>
      </c>
      <c r="C6524" t="s">
        <v>48</v>
      </c>
      <c r="D6524" t="s">
        <v>49</v>
      </c>
      <c r="E6524" s="4">
        <v>340</v>
      </c>
      <c r="F6524" t="s">
        <v>567</v>
      </c>
      <c r="G6524" t="s">
        <v>511</v>
      </c>
      <c r="H6524" t="s">
        <v>336</v>
      </c>
      <c r="I6524" t="s">
        <v>337</v>
      </c>
      <c r="J6524" t="s">
        <v>639</v>
      </c>
      <c r="L6524" t="s">
        <v>336</v>
      </c>
      <c r="M6524" t="s">
        <v>337</v>
      </c>
      <c r="N6524" t="s">
        <v>573</v>
      </c>
    </row>
    <row r="6525" spans="1:14" hidden="1" x14ac:dyDescent="0.25">
      <c r="A6525" t="s">
        <v>241</v>
      </c>
      <c r="B6525" s="1">
        <v>45230</v>
      </c>
      <c r="C6525" t="s">
        <v>53</v>
      </c>
      <c r="D6525" t="s">
        <v>54</v>
      </c>
      <c r="E6525" s="4">
        <v>2500</v>
      </c>
      <c r="F6525" t="s">
        <v>567</v>
      </c>
      <c r="G6525" t="s">
        <v>511</v>
      </c>
      <c r="H6525" t="s">
        <v>336</v>
      </c>
      <c r="I6525" t="s">
        <v>337</v>
      </c>
      <c r="J6525" t="s">
        <v>639</v>
      </c>
      <c r="L6525" t="s">
        <v>336</v>
      </c>
      <c r="M6525" t="s">
        <v>337</v>
      </c>
      <c r="N6525" t="s">
        <v>573</v>
      </c>
    </row>
    <row r="6526" spans="1:14" hidden="1" x14ac:dyDescent="0.25">
      <c r="A6526" t="s">
        <v>241</v>
      </c>
      <c r="B6526" s="1">
        <v>45230</v>
      </c>
      <c r="C6526" t="s">
        <v>57</v>
      </c>
      <c r="D6526" t="s">
        <v>58</v>
      </c>
      <c r="E6526" s="4">
        <v>250</v>
      </c>
      <c r="F6526" t="s">
        <v>567</v>
      </c>
      <c r="G6526" t="s">
        <v>511</v>
      </c>
      <c r="H6526" t="s">
        <v>336</v>
      </c>
      <c r="I6526" t="s">
        <v>337</v>
      </c>
      <c r="J6526" t="s">
        <v>639</v>
      </c>
      <c r="L6526" t="s">
        <v>336</v>
      </c>
      <c r="M6526" t="s">
        <v>337</v>
      </c>
      <c r="N6526" t="s">
        <v>573</v>
      </c>
    </row>
    <row r="6527" spans="1:14" hidden="1" x14ac:dyDescent="0.25">
      <c r="A6527" t="s">
        <v>241</v>
      </c>
      <c r="B6527" s="1">
        <v>45230</v>
      </c>
      <c r="C6527" t="s">
        <v>61</v>
      </c>
      <c r="D6527" t="s">
        <v>62</v>
      </c>
      <c r="E6527" s="4">
        <v>997500</v>
      </c>
      <c r="F6527" t="s">
        <v>567</v>
      </c>
      <c r="G6527" t="s">
        <v>511</v>
      </c>
      <c r="H6527" t="s">
        <v>336</v>
      </c>
      <c r="I6527" t="s">
        <v>337</v>
      </c>
      <c r="J6527" t="s">
        <v>639</v>
      </c>
      <c r="L6527" t="s">
        <v>336</v>
      </c>
      <c r="M6527" t="s">
        <v>337</v>
      </c>
      <c r="N6527" t="s">
        <v>573</v>
      </c>
    </row>
    <row r="6528" spans="1:14" hidden="1" x14ac:dyDescent="0.25">
      <c r="A6528" t="s">
        <v>241</v>
      </c>
      <c r="B6528" s="1">
        <v>45230</v>
      </c>
      <c r="C6528" t="s">
        <v>64</v>
      </c>
      <c r="D6528" t="s">
        <v>65</v>
      </c>
      <c r="E6528" s="4">
        <v>16915.2</v>
      </c>
      <c r="F6528" t="s">
        <v>567</v>
      </c>
      <c r="G6528" t="s">
        <v>511</v>
      </c>
      <c r="H6528" t="s">
        <v>336</v>
      </c>
      <c r="I6528" t="s">
        <v>337</v>
      </c>
      <c r="J6528" t="s">
        <v>639</v>
      </c>
      <c r="L6528" t="s">
        <v>336</v>
      </c>
      <c r="M6528" t="s">
        <v>337</v>
      </c>
      <c r="N6528" t="s">
        <v>573</v>
      </c>
    </row>
    <row r="6529" spans="1:14" hidden="1" x14ac:dyDescent="0.25">
      <c r="A6529" t="s">
        <v>241</v>
      </c>
      <c r="B6529" s="1">
        <v>45230</v>
      </c>
      <c r="C6529" t="s">
        <v>66</v>
      </c>
      <c r="D6529" t="s">
        <v>67</v>
      </c>
      <c r="E6529" s="4">
        <v>193254.05</v>
      </c>
      <c r="F6529" t="s">
        <v>567</v>
      </c>
      <c r="G6529" t="s">
        <v>511</v>
      </c>
      <c r="H6529" t="s">
        <v>336</v>
      </c>
      <c r="I6529" t="s">
        <v>337</v>
      </c>
      <c r="J6529" t="s">
        <v>639</v>
      </c>
      <c r="L6529" t="s">
        <v>336</v>
      </c>
      <c r="M6529" t="s">
        <v>337</v>
      </c>
      <c r="N6529" t="s">
        <v>573</v>
      </c>
    </row>
    <row r="6530" spans="1:14" hidden="1" x14ac:dyDescent="0.25">
      <c r="A6530" t="s">
        <v>241</v>
      </c>
      <c r="B6530" s="1">
        <v>45230</v>
      </c>
      <c r="C6530" t="s">
        <v>139</v>
      </c>
      <c r="D6530" t="s">
        <v>654</v>
      </c>
      <c r="E6530" s="4">
        <v>883958.85</v>
      </c>
      <c r="F6530" t="s">
        <v>567</v>
      </c>
      <c r="G6530" t="s">
        <v>511</v>
      </c>
      <c r="H6530" t="s">
        <v>338</v>
      </c>
      <c r="I6530" t="s">
        <v>136</v>
      </c>
      <c r="J6530" t="s">
        <v>655</v>
      </c>
      <c r="L6530" t="s">
        <v>338</v>
      </c>
      <c r="M6530" t="s">
        <v>136</v>
      </c>
      <c r="N6530" t="s">
        <v>573</v>
      </c>
    </row>
    <row r="6531" spans="1:14" hidden="1" x14ac:dyDescent="0.25">
      <c r="A6531" t="s">
        <v>241</v>
      </c>
      <c r="B6531" s="1">
        <v>45230</v>
      </c>
      <c r="C6531" t="s">
        <v>143</v>
      </c>
      <c r="D6531" t="s">
        <v>662</v>
      </c>
      <c r="E6531" s="4">
        <v>660483.18000000005</v>
      </c>
      <c r="F6531" t="s">
        <v>567</v>
      </c>
      <c r="G6531" t="s">
        <v>511</v>
      </c>
      <c r="H6531" t="s">
        <v>338</v>
      </c>
      <c r="I6531" t="s">
        <v>136</v>
      </c>
      <c r="J6531" t="s">
        <v>655</v>
      </c>
      <c r="L6531" t="s">
        <v>338</v>
      </c>
      <c r="M6531" t="s">
        <v>136</v>
      </c>
      <c r="N6531" t="s">
        <v>573</v>
      </c>
    </row>
    <row r="6532" spans="1:14" hidden="1" x14ac:dyDescent="0.25">
      <c r="A6532" t="s">
        <v>241</v>
      </c>
      <c r="B6532" s="1">
        <v>45230</v>
      </c>
      <c r="C6532" t="s">
        <v>665</v>
      </c>
      <c r="D6532" t="s">
        <v>666</v>
      </c>
      <c r="E6532" s="4">
        <v>932029.01999999257</v>
      </c>
      <c r="F6532" t="s">
        <v>567</v>
      </c>
      <c r="G6532" t="s">
        <v>511</v>
      </c>
      <c r="H6532" t="s">
        <v>340</v>
      </c>
      <c r="I6532" t="s">
        <v>341</v>
      </c>
      <c r="J6532" t="s">
        <v>667</v>
      </c>
      <c r="L6532" t="s">
        <v>340</v>
      </c>
      <c r="M6532" t="s">
        <v>341</v>
      </c>
      <c r="N6532" t="s">
        <v>573</v>
      </c>
    </row>
    <row r="6533" spans="1:14" hidden="1" x14ac:dyDescent="0.25">
      <c r="A6533" t="s">
        <v>241</v>
      </c>
      <c r="B6533" s="1">
        <v>45230</v>
      </c>
      <c r="C6533" t="s">
        <v>670</v>
      </c>
      <c r="D6533" t="s">
        <v>671</v>
      </c>
      <c r="E6533" s="4">
        <v>4615.0000000000227</v>
      </c>
      <c r="F6533" t="s">
        <v>567</v>
      </c>
      <c r="G6533" t="s">
        <v>511</v>
      </c>
      <c r="H6533" t="s">
        <v>340</v>
      </c>
      <c r="I6533" t="s">
        <v>341</v>
      </c>
      <c r="J6533" t="s">
        <v>667</v>
      </c>
      <c r="L6533" t="s">
        <v>340</v>
      </c>
      <c r="M6533" t="s">
        <v>341</v>
      </c>
      <c r="N6533" t="s">
        <v>573</v>
      </c>
    </row>
    <row r="6534" spans="1:14" hidden="1" x14ac:dyDescent="0.25">
      <c r="A6534" t="s">
        <v>241</v>
      </c>
      <c r="B6534" s="1">
        <v>45230</v>
      </c>
      <c r="C6534" t="s">
        <v>674</v>
      </c>
      <c r="D6534" t="s">
        <v>675</v>
      </c>
      <c r="E6534" s="4">
        <v>42650.999999999942</v>
      </c>
      <c r="F6534" t="s">
        <v>567</v>
      </c>
      <c r="G6534" t="s">
        <v>511</v>
      </c>
      <c r="H6534" t="s">
        <v>340</v>
      </c>
      <c r="I6534" t="s">
        <v>341</v>
      </c>
      <c r="J6534" t="s">
        <v>667</v>
      </c>
      <c r="L6534" t="s">
        <v>340</v>
      </c>
      <c r="M6534" t="s">
        <v>341</v>
      </c>
      <c r="N6534" t="s">
        <v>573</v>
      </c>
    </row>
    <row r="6535" spans="1:14" hidden="1" x14ac:dyDescent="0.25">
      <c r="A6535" t="s">
        <v>241</v>
      </c>
      <c r="B6535" s="1">
        <v>45230</v>
      </c>
      <c r="C6535" t="s">
        <v>687</v>
      </c>
      <c r="D6535" t="s">
        <v>688</v>
      </c>
      <c r="E6535" s="4">
        <v>211.26</v>
      </c>
      <c r="F6535" t="s">
        <v>567</v>
      </c>
      <c r="G6535" t="s">
        <v>511</v>
      </c>
      <c r="H6535" t="s">
        <v>355</v>
      </c>
      <c r="I6535" t="s">
        <v>356</v>
      </c>
      <c r="J6535" t="s">
        <v>689</v>
      </c>
      <c r="L6535" t="s">
        <v>355</v>
      </c>
      <c r="M6535" t="s">
        <v>427</v>
      </c>
      <c r="N6535" t="s">
        <v>573</v>
      </c>
    </row>
    <row r="6536" spans="1:14" hidden="1" x14ac:dyDescent="0.25">
      <c r="A6536" t="s">
        <v>241</v>
      </c>
      <c r="B6536" s="1">
        <v>45230</v>
      </c>
      <c r="C6536" t="s">
        <v>1184</v>
      </c>
      <c r="D6536" t="s">
        <v>1185</v>
      </c>
      <c r="E6536" s="4">
        <v>168417.74</v>
      </c>
      <c r="F6536" t="s">
        <v>567</v>
      </c>
      <c r="G6536" t="s">
        <v>511</v>
      </c>
      <c r="H6536" t="s">
        <v>355</v>
      </c>
      <c r="I6536" t="s">
        <v>356</v>
      </c>
      <c r="J6536" t="s">
        <v>689</v>
      </c>
      <c r="L6536" t="s">
        <v>355</v>
      </c>
      <c r="M6536" t="s">
        <v>427</v>
      </c>
      <c r="N6536" t="s">
        <v>573</v>
      </c>
    </row>
    <row r="6537" spans="1:14" hidden="1" x14ac:dyDescent="0.25">
      <c r="A6537" t="s">
        <v>241</v>
      </c>
      <c r="B6537" s="1">
        <v>45230</v>
      </c>
      <c r="C6537" t="s">
        <v>1346</v>
      </c>
      <c r="D6537" t="s">
        <v>1347</v>
      </c>
      <c r="E6537" s="4">
        <v>2309.2690000000066</v>
      </c>
      <c r="F6537" t="s">
        <v>567</v>
      </c>
      <c r="G6537" t="s">
        <v>511</v>
      </c>
      <c r="H6537" t="s">
        <v>345</v>
      </c>
      <c r="I6537" t="s">
        <v>346</v>
      </c>
      <c r="J6537" t="s">
        <v>684</v>
      </c>
      <c r="L6537" t="s">
        <v>345</v>
      </c>
      <c r="M6537" t="s">
        <v>346</v>
      </c>
      <c r="N6537" t="s">
        <v>573</v>
      </c>
    </row>
    <row r="6538" spans="1:14" hidden="1" x14ac:dyDescent="0.25">
      <c r="A6538" t="s">
        <v>241</v>
      </c>
      <c r="B6538" s="1">
        <v>45230</v>
      </c>
      <c r="C6538" t="s">
        <v>700</v>
      </c>
      <c r="D6538" t="s">
        <v>701</v>
      </c>
      <c r="E6538" s="4">
        <v>5898.25</v>
      </c>
      <c r="F6538" t="s">
        <v>567</v>
      </c>
      <c r="G6538" t="s">
        <v>511</v>
      </c>
      <c r="H6538" t="s">
        <v>355</v>
      </c>
      <c r="I6538" t="s">
        <v>356</v>
      </c>
      <c r="J6538" t="s">
        <v>689</v>
      </c>
      <c r="L6538" t="s">
        <v>355</v>
      </c>
      <c r="M6538" t="s">
        <v>427</v>
      </c>
      <c r="N6538" t="s">
        <v>573</v>
      </c>
    </row>
    <row r="6539" spans="1:14" hidden="1" x14ac:dyDescent="0.25">
      <c r="A6539" t="s">
        <v>241</v>
      </c>
      <c r="B6539" s="1">
        <v>45230</v>
      </c>
      <c r="C6539" t="s">
        <v>710</v>
      </c>
      <c r="D6539" t="s">
        <v>711</v>
      </c>
      <c r="E6539" s="4">
        <v>14699.160000000011</v>
      </c>
      <c r="F6539" t="s">
        <v>567</v>
      </c>
      <c r="G6539" t="s">
        <v>511</v>
      </c>
      <c r="H6539" t="s">
        <v>355</v>
      </c>
      <c r="I6539" t="s">
        <v>356</v>
      </c>
      <c r="J6539" t="s">
        <v>689</v>
      </c>
      <c r="L6539" t="s">
        <v>355</v>
      </c>
      <c r="M6539" t="s">
        <v>427</v>
      </c>
      <c r="N6539" t="s">
        <v>573</v>
      </c>
    </row>
    <row r="6540" spans="1:14" hidden="1" x14ac:dyDescent="0.25">
      <c r="A6540" t="s">
        <v>241</v>
      </c>
      <c r="B6540" s="1">
        <v>45230</v>
      </c>
      <c r="C6540" t="s">
        <v>1186</v>
      </c>
      <c r="D6540" t="s">
        <v>1187</v>
      </c>
      <c r="E6540" s="4">
        <v>1430</v>
      </c>
      <c r="F6540" t="s">
        <v>567</v>
      </c>
      <c r="G6540" t="s">
        <v>511</v>
      </c>
      <c r="H6540" t="s">
        <v>355</v>
      </c>
      <c r="I6540" t="s">
        <v>356</v>
      </c>
      <c r="J6540" t="s">
        <v>689</v>
      </c>
      <c r="L6540" t="s">
        <v>355</v>
      </c>
      <c r="M6540" t="s">
        <v>427</v>
      </c>
      <c r="N6540" t="s">
        <v>573</v>
      </c>
    </row>
    <row r="6541" spans="1:14" hidden="1" x14ac:dyDescent="0.25">
      <c r="A6541" t="s">
        <v>241</v>
      </c>
      <c r="B6541" s="1">
        <v>45230</v>
      </c>
      <c r="C6541" t="s">
        <v>723</v>
      </c>
      <c r="D6541" t="s">
        <v>724</v>
      </c>
      <c r="E6541" s="4">
        <v>45903.220000000016</v>
      </c>
      <c r="F6541" t="s">
        <v>567</v>
      </c>
      <c r="G6541" t="s">
        <v>511</v>
      </c>
      <c r="H6541" t="s">
        <v>345</v>
      </c>
      <c r="I6541" t="s">
        <v>346</v>
      </c>
      <c r="J6541" t="s">
        <v>725</v>
      </c>
      <c r="L6541" t="s">
        <v>342</v>
      </c>
      <c r="M6541" t="s">
        <v>346</v>
      </c>
      <c r="N6541" t="s">
        <v>573</v>
      </c>
    </row>
    <row r="6542" spans="1:14" hidden="1" x14ac:dyDescent="0.25">
      <c r="A6542" t="s">
        <v>241</v>
      </c>
      <c r="B6542" s="1">
        <v>45230</v>
      </c>
      <c r="C6542" t="s">
        <v>728</v>
      </c>
      <c r="D6542" t="s">
        <v>729</v>
      </c>
      <c r="E6542" s="4">
        <v>2796.9300000000658</v>
      </c>
      <c r="F6542" t="s">
        <v>567</v>
      </c>
      <c r="G6542" t="s">
        <v>511</v>
      </c>
      <c r="H6542" t="s">
        <v>345</v>
      </c>
      <c r="I6542" t="s">
        <v>346</v>
      </c>
      <c r="J6542" t="s">
        <v>684</v>
      </c>
      <c r="L6542" t="s">
        <v>345</v>
      </c>
      <c r="M6542" t="s">
        <v>346</v>
      </c>
      <c r="N6542" t="s">
        <v>573</v>
      </c>
    </row>
    <row r="6543" spans="1:14" hidden="1" x14ac:dyDescent="0.25">
      <c r="A6543" t="s">
        <v>241</v>
      </c>
      <c r="B6543" s="1">
        <v>45230</v>
      </c>
      <c r="C6543" t="s">
        <v>736</v>
      </c>
      <c r="D6543" t="s">
        <v>737</v>
      </c>
      <c r="E6543" s="4">
        <v>130625.3</v>
      </c>
      <c r="F6543" t="s">
        <v>567</v>
      </c>
      <c r="G6543" t="s">
        <v>511</v>
      </c>
      <c r="H6543" t="s">
        <v>345</v>
      </c>
      <c r="I6543" t="s">
        <v>346</v>
      </c>
      <c r="J6543" t="s">
        <v>684</v>
      </c>
      <c r="L6543" t="s">
        <v>345</v>
      </c>
      <c r="M6543" t="s">
        <v>346</v>
      </c>
      <c r="N6543" t="s">
        <v>573</v>
      </c>
    </row>
    <row r="6544" spans="1:14" hidden="1" x14ac:dyDescent="0.25">
      <c r="A6544" t="s">
        <v>241</v>
      </c>
      <c r="B6544" s="1">
        <v>45230</v>
      </c>
      <c r="C6544" t="s">
        <v>740</v>
      </c>
      <c r="D6544" t="s">
        <v>741</v>
      </c>
      <c r="E6544" s="4">
        <v>2392.4600000000537</v>
      </c>
      <c r="F6544" t="s">
        <v>567</v>
      </c>
      <c r="G6544" t="s">
        <v>511</v>
      </c>
      <c r="H6544" t="s">
        <v>345</v>
      </c>
      <c r="I6544" t="s">
        <v>346</v>
      </c>
      <c r="J6544" t="s">
        <v>684</v>
      </c>
      <c r="L6544" t="s">
        <v>345</v>
      </c>
      <c r="M6544" t="s">
        <v>346</v>
      </c>
      <c r="N6544" t="s">
        <v>573</v>
      </c>
    </row>
    <row r="6545" spans="1:14" hidden="1" x14ac:dyDescent="0.25">
      <c r="A6545" t="s">
        <v>241</v>
      </c>
      <c r="B6545" s="1">
        <v>45230</v>
      </c>
      <c r="C6545" t="s">
        <v>749</v>
      </c>
      <c r="D6545" t="s">
        <v>750</v>
      </c>
      <c r="E6545" s="4">
        <v>59965.770000000019</v>
      </c>
      <c r="F6545" t="s">
        <v>567</v>
      </c>
      <c r="G6545" t="s">
        <v>511</v>
      </c>
      <c r="H6545" t="s">
        <v>345</v>
      </c>
      <c r="I6545" t="s">
        <v>346</v>
      </c>
      <c r="J6545" t="s">
        <v>684</v>
      </c>
      <c r="L6545" t="s">
        <v>345</v>
      </c>
      <c r="M6545" t="s">
        <v>346</v>
      </c>
      <c r="N6545" t="s">
        <v>573</v>
      </c>
    </row>
    <row r="6546" spans="1:14" hidden="1" x14ac:dyDescent="0.25">
      <c r="A6546" t="s">
        <v>241</v>
      </c>
      <c r="B6546" s="1">
        <v>45230</v>
      </c>
      <c r="C6546" t="s">
        <v>753</v>
      </c>
      <c r="D6546" t="s">
        <v>754</v>
      </c>
      <c r="E6546" s="4">
        <v>52792.770000000004</v>
      </c>
      <c r="F6546" t="s">
        <v>567</v>
      </c>
      <c r="G6546" t="s">
        <v>511</v>
      </c>
      <c r="H6546" t="s">
        <v>345</v>
      </c>
      <c r="I6546" t="s">
        <v>346</v>
      </c>
      <c r="J6546" t="s">
        <v>684</v>
      </c>
      <c r="L6546" t="s">
        <v>345</v>
      </c>
      <c r="M6546" t="s">
        <v>346</v>
      </c>
      <c r="N6546" t="s">
        <v>573</v>
      </c>
    </row>
    <row r="6547" spans="1:14" hidden="1" x14ac:dyDescent="0.25">
      <c r="A6547" t="s">
        <v>241</v>
      </c>
      <c r="B6547" s="1">
        <v>45230</v>
      </c>
      <c r="C6547" t="s">
        <v>765</v>
      </c>
      <c r="D6547" t="s">
        <v>766</v>
      </c>
      <c r="E6547" s="4">
        <v>53.55</v>
      </c>
      <c r="F6547" t="s">
        <v>567</v>
      </c>
      <c r="G6547" t="s">
        <v>511</v>
      </c>
      <c r="H6547" t="s">
        <v>345</v>
      </c>
      <c r="I6547" t="s">
        <v>346</v>
      </c>
      <c r="J6547" t="s">
        <v>684</v>
      </c>
      <c r="L6547" t="s">
        <v>345</v>
      </c>
      <c r="M6547" t="s">
        <v>346</v>
      </c>
      <c r="N6547" t="s">
        <v>573</v>
      </c>
    </row>
    <row r="6548" spans="1:14" hidden="1" x14ac:dyDescent="0.25">
      <c r="A6548" t="s">
        <v>241</v>
      </c>
      <c r="B6548" s="1">
        <v>45230</v>
      </c>
      <c r="C6548" t="s">
        <v>1188</v>
      </c>
      <c r="D6548" t="s">
        <v>1189</v>
      </c>
      <c r="E6548" s="4">
        <v>1091.8000000000002</v>
      </c>
      <c r="F6548" t="s">
        <v>567</v>
      </c>
      <c r="G6548" t="s">
        <v>511</v>
      </c>
      <c r="H6548" t="s">
        <v>345</v>
      </c>
      <c r="I6548" t="s">
        <v>346</v>
      </c>
      <c r="J6548" t="s">
        <v>684</v>
      </c>
      <c r="L6548" t="s">
        <v>345</v>
      </c>
      <c r="M6548" t="s">
        <v>346</v>
      </c>
      <c r="N6548" t="s">
        <v>573</v>
      </c>
    </row>
    <row r="6549" spans="1:14" hidden="1" x14ac:dyDescent="0.25">
      <c r="A6549" t="s">
        <v>241</v>
      </c>
      <c r="B6549" s="1">
        <v>45230</v>
      </c>
      <c r="C6549" t="s">
        <v>1190</v>
      </c>
      <c r="D6549" t="s">
        <v>1191</v>
      </c>
      <c r="E6549" s="4">
        <v>179.04999999998955</v>
      </c>
      <c r="F6549" t="s">
        <v>567</v>
      </c>
      <c r="G6549" t="s">
        <v>511</v>
      </c>
      <c r="H6549" t="s">
        <v>345</v>
      </c>
      <c r="I6549" t="s">
        <v>346</v>
      </c>
      <c r="J6549" t="s">
        <v>684</v>
      </c>
      <c r="L6549" t="s">
        <v>345</v>
      </c>
      <c r="M6549" t="s">
        <v>346</v>
      </c>
      <c r="N6549" t="s">
        <v>573</v>
      </c>
    </row>
    <row r="6550" spans="1:14" hidden="1" x14ac:dyDescent="0.25">
      <c r="A6550" t="s">
        <v>241</v>
      </c>
      <c r="B6550" s="1">
        <v>45230</v>
      </c>
      <c r="C6550" t="s">
        <v>783</v>
      </c>
      <c r="D6550" t="s">
        <v>784</v>
      </c>
      <c r="E6550" s="4">
        <v>1120</v>
      </c>
      <c r="F6550" t="s">
        <v>567</v>
      </c>
      <c r="G6550" t="s">
        <v>511</v>
      </c>
      <c r="H6550" t="s">
        <v>345</v>
      </c>
      <c r="I6550" t="s">
        <v>346</v>
      </c>
      <c r="J6550" t="s">
        <v>684</v>
      </c>
      <c r="L6550" t="s">
        <v>345</v>
      </c>
      <c r="M6550" t="s">
        <v>432</v>
      </c>
      <c r="N6550" t="s">
        <v>573</v>
      </c>
    </row>
    <row r="6551" spans="1:14" hidden="1" x14ac:dyDescent="0.25">
      <c r="A6551" t="s">
        <v>241</v>
      </c>
      <c r="B6551" s="1">
        <v>45230</v>
      </c>
      <c r="C6551" t="s">
        <v>68</v>
      </c>
      <c r="D6551" t="s">
        <v>69</v>
      </c>
      <c r="E6551" s="4">
        <v>440.62000000000194</v>
      </c>
      <c r="F6551" t="s">
        <v>567</v>
      </c>
      <c r="G6551" t="s">
        <v>511</v>
      </c>
      <c r="H6551" t="s">
        <v>324</v>
      </c>
      <c r="I6551" t="s">
        <v>323</v>
      </c>
      <c r="J6551" t="s">
        <v>787</v>
      </c>
      <c r="L6551" t="s">
        <v>324</v>
      </c>
      <c r="M6551" t="s">
        <v>323</v>
      </c>
      <c r="N6551" t="s">
        <v>573</v>
      </c>
    </row>
    <row r="6552" spans="1:14" hidden="1" x14ac:dyDescent="0.25">
      <c r="A6552" t="s">
        <v>241</v>
      </c>
      <c r="B6552" s="1">
        <v>45230</v>
      </c>
      <c r="C6552" t="s">
        <v>70</v>
      </c>
      <c r="D6552" t="s">
        <v>71</v>
      </c>
      <c r="E6552" s="4">
        <v>16383.085999998701</v>
      </c>
      <c r="F6552" t="s">
        <v>567</v>
      </c>
      <c r="G6552" t="s">
        <v>511</v>
      </c>
      <c r="H6552" t="s">
        <v>324</v>
      </c>
      <c r="I6552" t="s">
        <v>323</v>
      </c>
      <c r="J6552" t="s">
        <v>787</v>
      </c>
      <c r="L6552" t="s">
        <v>324</v>
      </c>
      <c r="M6552" t="s">
        <v>323</v>
      </c>
      <c r="N6552" t="s">
        <v>573</v>
      </c>
    </row>
    <row r="6553" spans="1:14" hidden="1" x14ac:dyDescent="0.25">
      <c r="A6553" t="s">
        <v>241</v>
      </c>
      <c r="B6553" s="1">
        <v>45230</v>
      </c>
      <c r="C6553" t="s">
        <v>72</v>
      </c>
      <c r="D6553" t="s">
        <v>73</v>
      </c>
      <c r="E6553" s="4">
        <v>2408.0499999999993</v>
      </c>
      <c r="F6553" t="s">
        <v>567</v>
      </c>
      <c r="G6553" t="s">
        <v>511</v>
      </c>
      <c r="H6553" t="s">
        <v>324</v>
      </c>
      <c r="I6553" t="s">
        <v>323</v>
      </c>
      <c r="J6553" t="s">
        <v>787</v>
      </c>
      <c r="L6553" t="s">
        <v>324</v>
      </c>
      <c r="M6553" t="s">
        <v>323</v>
      </c>
      <c r="N6553" t="s">
        <v>573</v>
      </c>
    </row>
    <row r="6554" spans="1:14" hidden="1" x14ac:dyDescent="0.25">
      <c r="A6554" t="s">
        <v>241</v>
      </c>
      <c r="B6554" s="1">
        <v>45230</v>
      </c>
      <c r="C6554" t="s">
        <v>74</v>
      </c>
      <c r="D6554" t="s">
        <v>75</v>
      </c>
      <c r="E6554" s="4">
        <v>805.41</v>
      </c>
      <c r="F6554" t="s">
        <v>567</v>
      </c>
      <c r="G6554" t="s">
        <v>511</v>
      </c>
      <c r="H6554" t="s">
        <v>324</v>
      </c>
      <c r="I6554" t="s">
        <v>323</v>
      </c>
      <c r="J6554" t="s">
        <v>787</v>
      </c>
      <c r="L6554" t="s">
        <v>324</v>
      </c>
      <c r="M6554" t="s">
        <v>323</v>
      </c>
      <c r="N6554" t="s">
        <v>573</v>
      </c>
    </row>
    <row r="6555" spans="1:14" hidden="1" x14ac:dyDescent="0.25">
      <c r="A6555" t="s">
        <v>241</v>
      </c>
      <c r="B6555" s="1">
        <v>45230</v>
      </c>
      <c r="C6555" t="s">
        <v>76</v>
      </c>
      <c r="D6555" t="s">
        <v>77</v>
      </c>
      <c r="E6555" s="4">
        <v>527.74</v>
      </c>
      <c r="F6555" t="s">
        <v>567</v>
      </c>
      <c r="G6555" t="s">
        <v>511</v>
      </c>
      <c r="H6555" t="s">
        <v>324</v>
      </c>
      <c r="I6555" t="s">
        <v>323</v>
      </c>
      <c r="J6555" t="s">
        <v>787</v>
      </c>
      <c r="L6555" t="s">
        <v>324</v>
      </c>
      <c r="M6555" t="s">
        <v>323</v>
      </c>
      <c r="N6555" t="s">
        <v>573</v>
      </c>
    </row>
    <row r="6556" spans="1:14" hidden="1" x14ac:dyDescent="0.25">
      <c r="A6556" t="s">
        <v>241</v>
      </c>
      <c r="B6556" s="1">
        <v>45230</v>
      </c>
      <c r="C6556" t="s">
        <v>78</v>
      </c>
      <c r="D6556" t="s">
        <v>79</v>
      </c>
      <c r="E6556" s="4">
        <v>175893.45000000676</v>
      </c>
      <c r="F6556" t="s">
        <v>567</v>
      </c>
      <c r="G6556" t="s">
        <v>511</v>
      </c>
      <c r="H6556" t="s">
        <v>324</v>
      </c>
      <c r="I6556" t="s">
        <v>323</v>
      </c>
      <c r="J6556" t="s">
        <v>787</v>
      </c>
      <c r="L6556" t="s">
        <v>324</v>
      </c>
      <c r="M6556" t="s">
        <v>323</v>
      </c>
      <c r="N6556" t="s">
        <v>573</v>
      </c>
    </row>
    <row r="6557" spans="1:14" hidden="1" x14ac:dyDescent="0.25">
      <c r="A6557" t="s">
        <v>241</v>
      </c>
      <c r="B6557" s="1">
        <v>45230</v>
      </c>
      <c r="C6557" t="s">
        <v>80</v>
      </c>
      <c r="D6557" t="s">
        <v>81</v>
      </c>
      <c r="E6557" s="4">
        <v>85359.789999999892</v>
      </c>
      <c r="F6557" t="s">
        <v>567</v>
      </c>
      <c r="G6557" t="s">
        <v>511</v>
      </c>
      <c r="H6557" t="s">
        <v>324</v>
      </c>
      <c r="I6557" t="s">
        <v>323</v>
      </c>
      <c r="J6557" t="s">
        <v>787</v>
      </c>
      <c r="L6557" t="s">
        <v>324</v>
      </c>
      <c r="M6557" t="s">
        <v>323</v>
      </c>
      <c r="N6557" t="s">
        <v>573</v>
      </c>
    </row>
    <row r="6558" spans="1:14" hidden="1" x14ac:dyDescent="0.25">
      <c r="A6558" t="s">
        <v>241</v>
      </c>
      <c r="B6558" s="1">
        <v>45230</v>
      </c>
      <c r="C6558" t="s">
        <v>82</v>
      </c>
      <c r="D6558" t="s">
        <v>83</v>
      </c>
      <c r="E6558" s="4">
        <v>1906.3000000000029</v>
      </c>
      <c r="F6558" t="s">
        <v>567</v>
      </c>
      <c r="G6558" t="s">
        <v>511</v>
      </c>
      <c r="H6558" t="s">
        <v>324</v>
      </c>
      <c r="I6558" t="s">
        <v>323</v>
      </c>
      <c r="J6558" t="s">
        <v>787</v>
      </c>
      <c r="L6558" t="s">
        <v>324</v>
      </c>
      <c r="M6558" t="s">
        <v>323</v>
      </c>
      <c r="N6558" t="s">
        <v>573</v>
      </c>
    </row>
    <row r="6559" spans="1:14" hidden="1" x14ac:dyDescent="0.25">
      <c r="A6559" t="s">
        <v>241</v>
      </c>
      <c r="B6559" s="1">
        <v>45230</v>
      </c>
      <c r="C6559" t="s">
        <v>84</v>
      </c>
      <c r="D6559" t="s">
        <v>85</v>
      </c>
      <c r="E6559" s="4">
        <v>70333.220000002693</v>
      </c>
      <c r="F6559" t="s">
        <v>567</v>
      </c>
      <c r="G6559" t="s">
        <v>511</v>
      </c>
      <c r="H6559" t="s">
        <v>324</v>
      </c>
      <c r="I6559" t="s">
        <v>323</v>
      </c>
      <c r="J6559" t="s">
        <v>787</v>
      </c>
      <c r="L6559" t="s">
        <v>324</v>
      </c>
      <c r="M6559" t="s">
        <v>323</v>
      </c>
      <c r="N6559" t="s">
        <v>573</v>
      </c>
    </row>
    <row r="6560" spans="1:14" hidden="1" x14ac:dyDescent="0.25">
      <c r="A6560" t="s">
        <v>241</v>
      </c>
      <c r="B6560" s="1">
        <v>45230</v>
      </c>
      <c r="C6560" t="s">
        <v>86</v>
      </c>
      <c r="D6560" t="s">
        <v>87</v>
      </c>
      <c r="E6560" s="4">
        <v>195219.42999999996</v>
      </c>
      <c r="F6560" t="s">
        <v>567</v>
      </c>
      <c r="G6560" t="s">
        <v>511</v>
      </c>
      <c r="H6560" t="s">
        <v>324</v>
      </c>
      <c r="I6560" t="s">
        <v>323</v>
      </c>
      <c r="J6560" t="s">
        <v>787</v>
      </c>
      <c r="L6560" t="s">
        <v>324</v>
      </c>
      <c r="M6560" t="s">
        <v>323</v>
      </c>
      <c r="N6560" t="s">
        <v>573</v>
      </c>
    </row>
    <row r="6561" spans="1:14" hidden="1" x14ac:dyDescent="0.25">
      <c r="A6561" t="s">
        <v>241</v>
      </c>
      <c r="B6561" s="1">
        <v>45230</v>
      </c>
      <c r="C6561" t="s">
        <v>88</v>
      </c>
      <c r="D6561" t="s">
        <v>89</v>
      </c>
      <c r="E6561" s="4">
        <v>31514.120000000305</v>
      </c>
      <c r="F6561" t="s">
        <v>567</v>
      </c>
      <c r="G6561" t="s">
        <v>511</v>
      </c>
      <c r="H6561" t="s">
        <v>324</v>
      </c>
      <c r="I6561" t="s">
        <v>323</v>
      </c>
      <c r="J6561" t="s">
        <v>787</v>
      </c>
      <c r="L6561" t="s">
        <v>324</v>
      </c>
      <c r="M6561" t="s">
        <v>323</v>
      </c>
      <c r="N6561" t="s">
        <v>573</v>
      </c>
    </row>
    <row r="6562" spans="1:14" hidden="1" x14ac:dyDescent="0.25">
      <c r="A6562" t="s">
        <v>241</v>
      </c>
      <c r="B6562" s="1">
        <v>45230</v>
      </c>
      <c r="C6562" t="s">
        <v>90</v>
      </c>
      <c r="D6562" t="s">
        <v>91</v>
      </c>
      <c r="E6562" s="4">
        <v>21034.249999999978</v>
      </c>
      <c r="F6562" t="s">
        <v>567</v>
      </c>
      <c r="G6562" t="s">
        <v>511</v>
      </c>
      <c r="H6562" t="s">
        <v>324</v>
      </c>
      <c r="I6562" t="s">
        <v>323</v>
      </c>
      <c r="J6562" t="s">
        <v>787</v>
      </c>
      <c r="L6562" t="s">
        <v>324</v>
      </c>
      <c r="M6562" t="s">
        <v>323</v>
      </c>
      <c r="N6562" t="s">
        <v>573</v>
      </c>
    </row>
    <row r="6563" spans="1:14" hidden="1" x14ac:dyDescent="0.25">
      <c r="A6563" t="s">
        <v>241</v>
      </c>
      <c r="B6563" s="1">
        <v>45230</v>
      </c>
      <c r="C6563" t="s">
        <v>92</v>
      </c>
      <c r="D6563" t="s">
        <v>93</v>
      </c>
      <c r="E6563" s="4">
        <v>247134.76899999991</v>
      </c>
      <c r="F6563" t="s">
        <v>567</v>
      </c>
      <c r="G6563" t="s">
        <v>511</v>
      </c>
      <c r="H6563" t="s">
        <v>324</v>
      </c>
      <c r="I6563" t="s">
        <v>323</v>
      </c>
      <c r="J6563" t="s">
        <v>787</v>
      </c>
      <c r="L6563" t="s">
        <v>324</v>
      </c>
      <c r="M6563" t="s">
        <v>323</v>
      </c>
      <c r="N6563" t="s">
        <v>573</v>
      </c>
    </row>
    <row r="6564" spans="1:14" hidden="1" x14ac:dyDescent="0.25">
      <c r="A6564" t="s">
        <v>241</v>
      </c>
      <c r="B6564" s="1">
        <v>45230</v>
      </c>
      <c r="C6564" t="s">
        <v>94</v>
      </c>
      <c r="D6564" t="s">
        <v>95</v>
      </c>
      <c r="E6564" s="4">
        <v>18673.97</v>
      </c>
      <c r="F6564" t="s">
        <v>567</v>
      </c>
      <c r="G6564" t="s">
        <v>511</v>
      </c>
      <c r="H6564" t="s">
        <v>324</v>
      </c>
      <c r="I6564" t="s">
        <v>323</v>
      </c>
      <c r="J6564" t="s">
        <v>787</v>
      </c>
      <c r="L6564" t="s">
        <v>324</v>
      </c>
      <c r="M6564" t="s">
        <v>323</v>
      </c>
      <c r="N6564" t="s">
        <v>573</v>
      </c>
    </row>
    <row r="6565" spans="1:14" hidden="1" x14ac:dyDescent="0.25">
      <c r="A6565" t="s">
        <v>241</v>
      </c>
      <c r="B6565" s="1">
        <v>45230</v>
      </c>
      <c r="C6565" t="s">
        <v>96</v>
      </c>
      <c r="D6565" t="s">
        <v>97</v>
      </c>
      <c r="E6565" s="4">
        <v>24578.319999999974</v>
      </c>
      <c r="F6565" t="s">
        <v>567</v>
      </c>
      <c r="G6565" t="s">
        <v>511</v>
      </c>
      <c r="H6565" t="s">
        <v>324</v>
      </c>
      <c r="I6565" t="s">
        <v>323</v>
      </c>
      <c r="J6565" t="s">
        <v>787</v>
      </c>
      <c r="L6565" t="s">
        <v>324</v>
      </c>
      <c r="M6565" t="s">
        <v>323</v>
      </c>
      <c r="N6565" t="s">
        <v>573</v>
      </c>
    </row>
    <row r="6566" spans="1:14" hidden="1" x14ac:dyDescent="0.25">
      <c r="A6566" t="s">
        <v>241</v>
      </c>
      <c r="B6566" s="1">
        <v>45230</v>
      </c>
      <c r="C6566" t="s">
        <v>98</v>
      </c>
      <c r="D6566" t="s">
        <v>99</v>
      </c>
      <c r="E6566" s="4">
        <v>53.860000000001079</v>
      </c>
      <c r="F6566" t="s">
        <v>567</v>
      </c>
      <c r="G6566" t="s">
        <v>511</v>
      </c>
      <c r="H6566" t="s">
        <v>324</v>
      </c>
      <c r="I6566" t="s">
        <v>323</v>
      </c>
      <c r="J6566" t="s">
        <v>787</v>
      </c>
      <c r="L6566" t="s">
        <v>324</v>
      </c>
      <c r="M6566" t="s">
        <v>323</v>
      </c>
      <c r="N6566" t="s">
        <v>573</v>
      </c>
    </row>
    <row r="6567" spans="1:14" hidden="1" x14ac:dyDescent="0.25">
      <c r="A6567" t="s">
        <v>241</v>
      </c>
      <c r="B6567" s="1">
        <v>45230</v>
      </c>
      <c r="C6567" t="s">
        <v>100</v>
      </c>
      <c r="D6567" t="s">
        <v>101</v>
      </c>
      <c r="E6567" s="4">
        <v>1000153.42</v>
      </c>
      <c r="F6567" t="s">
        <v>567</v>
      </c>
      <c r="G6567" t="s">
        <v>511</v>
      </c>
      <c r="H6567" t="s">
        <v>324</v>
      </c>
      <c r="I6567" t="s">
        <v>323</v>
      </c>
      <c r="J6567" t="s">
        <v>787</v>
      </c>
      <c r="L6567" t="s">
        <v>324</v>
      </c>
      <c r="M6567" t="s">
        <v>323</v>
      </c>
      <c r="N6567" t="s">
        <v>573</v>
      </c>
    </row>
    <row r="6568" spans="1:14" hidden="1" x14ac:dyDescent="0.25">
      <c r="A6568" t="s">
        <v>241</v>
      </c>
      <c r="B6568" s="1">
        <v>45230</v>
      </c>
      <c r="C6568" t="s">
        <v>108</v>
      </c>
      <c r="D6568" t="s">
        <v>109</v>
      </c>
      <c r="E6568" s="4">
        <v>900000</v>
      </c>
      <c r="F6568" t="s">
        <v>567</v>
      </c>
      <c r="G6568" t="s">
        <v>511</v>
      </c>
      <c r="H6568" t="s">
        <v>324</v>
      </c>
      <c r="I6568" t="s">
        <v>323</v>
      </c>
      <c r="J6568" t="s">
        <v>787</v>
      </c>
      <c r="L6568" t="s">
        <v>324</v>
      </c>
      <c r="M6568" t="s">
        <v>323</v>
      </c>
      <c r="N6568" t="s">
        <v>573</v>
      </c>
    </row>
    <row r="6569" spans="1:14" hidden="1" x14ac:dyDescent="0.25">
      <c r="A6569" t="s">
        <v>241</v>
      </c>
      <c r="B6569" s="1">
        <v>45230</v>
      </c>
      <c r="C6569" t="s">
        <v>1232</v>
      </c>
      <c r="D6569" t="s">
        <v>1233</v>
      </c>
      <c r="E6569" s="4">
        <v>4.9999980692518875E-3</v>
      </c>
      <c r="F6569" t="s">
        <v>567</v>
      </c>
      <c r="G6569" t="s">
        <v>511</v>
      </c>
      <c r="H6569" t="s">
        <v>351</v>
      </c>
      <c r="I6569" t="s">
        <v>354</v>
      </c>
      <c r="J6569" t="s">
        <v>848</v>
      </c>
      <c r="L6569" t="s">
        <v>351</v>
      </c>
      <c r="M6569" t="s">
        <v>440</v>
      </c>
      <c r="N6569" t="s">
        <v>573</v>
      </c>
    </row>
    <row r="6570" spans="1:14" hidden="1" x14ac:dyDescent="0.25">
      <c r="A6570" t="s">
        <v>241</v>
      </c>
      <c r="B6570" s="1">
        <v>45230</v>
      </c>
      <c r="C6570" t="s">
        <v>744</v>
      </c>
      <c r="D6570" t="s">
        <v>745</v>
      </c>
      <c r="E6570" s="4">
        <v>-246.29999999994487</v>
      </c>
      <c r="F6570" t="s">
        <v>567</v>
      </c>
      <c r="G6570" t="s">
        <v>511</v>
      </c>
      <c r="H6570" t="s">
        <v>348</v>
      </c>
      <c r="I6570" t="s">
        <v>349</v>
      </c>
      <c r="J6570" t="s">
        <v>746</v>
      </c>
      <c r="L6570" t="s">
        <v>348</v>
      </c>
      <c r="M6570" t="s">
        <v>346</v>
      </c>
      <c r="N6570" t="s">
        <v>573</v>
      </c>
    </row>
    <row r="6571" spans="1:14" hidden="1" x14ac:dyDescent="0.25">
      <c r="A6571" t="s">
        <v>241</v>
      </c>
      <c r="B6571" s="1">
        <v>45230</v>
      </c>
      <c r="C6571" t="s">
        <v>846</v>
      </c>
      <c r="D6571" t="s">
        <v>847</v>
      </c>
      <c r="E6571" s="4">
        <v>-7400.0000000000728</v>
      </c>
      <c r="F6571" t="s">
        <v>567</v>
      </c>
      <c r="G6571" t="s">
        <v>511</v>
      </c>
      <c r="H6571" t="s">
        <v>347</v>
      </c>
      <c r="I6571" t="s">
        <v>350</v>
      </c>
      <c r="J6571" t="s">
        <v>848</v>
      </c>
      <c r="L6571" t="s">
        <v>347</v>
      </c>
      <c r="M6571" t="s">
        <v>350</v>
      </c>
      <c r="N6571" t="s">
        <v>573</v>
      </c>
    </row>
    <row r="6572" spans="1:14" hidden="1" x14ac:dyDescent="0.25">
      <c r="A6572" t="s">
        <v>241</v>
      </c>
      <c r="B6572" s="1">
        <v>45230</v>
      </c>
      <c r="C6572" t="s">
        <v>851</v>
      </c>
      <c r="D6572" t="s">
        <v>852</v>
      </c>
      <c r="E6572" s="4">
        <v>-100000</v>
      </c>
      <c r="F6572" t="s">
        <v>567</v>
      </c>
      <c r="G6572" t="s">
        <v>511</v>
      </c>
      <c r="H6572" t="s">
        <v>347</v>
      </c>
      <c r="I6572" t="s">
        <v>350</v>
      </c>
      <c r="J6572" t="s">
        <v>848</v>
      </c>
      <c r="L6572" t="s">
        <v>347</v>
      </c>
      <c r="M6572" t="s">
        <v>350</v>
      </c>
      <c r="N6572" t="s">
        <v>573</v>
      </c>
    </row>
    <row r="6573" spans="1:14" hidden="1" x14ac:dyDescent="0.25">
      <c r="A6573" t="s">
        <v>241</v>
      </c>
      <c r="B6573" s="1">
        <v>45230</v>
      </c>
      <c r="C6573" t="s">
        <v>855</v>
      </c>
      <c r="D6573" t="s">
        <v>856</v>
      </c>
      <c r="E6573" s="4">
        <v>-800000</v>
      </c>
      <c r="F6573" t="s">
        <v>567</v>
      </c>
      <c r="G6573" t="s">
        <v>511</v>
      </c>
      <c r="H6573" t="s">
        <v>347</v>
      </c>
      <c r="I6573" t="s">
        <v>350</v>
      </c>
      <c r="J6573" t="s">
        <v>848</v>
      </c>
      <c r="L6573" t="s">
        <v>347</v>
      </c>
      <c r="M6573" t="s">
        <v>350</v>
      </c>
      <c r="N6573" t="s">
        <v>573</v>
      </c>
    </row>
    <row r="6574" spans="1:14" hidden="1" x14ac:dyDescent="0.25">
      <c r="A6574" t="s">
        <v>241</v>
      </c>
      <c r="B6574" s="1">
        <v>45230</v>
      </c>
      <c r="C6574" t="s">
        <v>859</v>
      </c>
      <c r="D6574" t="s">
        <v>860</v>
      </c>
      <c r="E6574" s="4">
        <v>-83440.91</v>
      </c>
      <c r="F6574" t="s">
        <v>567</v>
      </c>
      <c r="G6574" t="s">
        <v>511</v>
      </c>
      <c r="H6574" t="s">
        <v>351</v>
      </c>
      <c r="I6574" t="s">
        <v>354</v>
      </c>
      <c r="J6574" t="s">
        <v>848</v>
      </c>
      <c r="L6574" t="s">
        <v>351</v>
      </c>
      <c r="M6574" t="s">
        <v>438</v>
      </c>
      <c r="N6574" t="s">
        <v>573</v>
      </c>
    </row>
    <row r="6575" spans="1:14" hidden="1" x14ac:dyDescent="0.25">
      <c r="A6575" t="s">
        <v>241</v>
      </c>
      <c r="B6575" s="1">
        <v>45230</v>
      </c>
      <c r="C6575" t="s">
        <v>1192</v>
      </c>
      <c r="D6575" t="s">
        <v>1193</v>
      </c>
      <c r="E6575" s="4">
        <v>-193254.05000000005</v>
      </c>
      <c r="F6575" t="s">
        <v>567</v>
      </c>
      <c r="G6575" t="s">
        <v>511</v>
      </c>
      <c r="H6575" t="s">
        <v>351</v>
      </c>
      <c r="I6575" t="s">
        <v>354</v>
      </c>
      <c r="J6575" t="s">
        <v>848</v>
      </c>
      <c r="L6575" t="s">
        <v>1194</v>
      </c>
      <c r="M6575" t="s">
        <v>442</v>
      </c>
      <c r="N6575" t="s">
        <v>573</v>
      </c>
    </row>
    <row r="6576" spans="1:14" hidden="1" x14ac:dyDescent="0.25">
      <c r="A6576" t="s">
        <v>241</v>
      </c>
      <c r="B6576" s="1">
        <v>45230</v>
      </c>
      <c r="C6576" t="s">
        <v>865</v>
      </c>
      <c r="D6576" t="s">
        <v>866</v>
      </c>
      <c r="E6576" s="4">
        <v>-98591.830000000016</v>
      </c>
      <c r="F6576" t="s">
        <v>567</v>
      </c>
      <c r="G6576" t="s">
        <v>511</v>
      </c>
      <c r="H6576" t="s">
        <v>351</v>
      </c>
      <c r="I6576" t="s">
        <v>354</v>
      </c>
      <c r="J6576" t="s">
        <v>848</v>
      </c>
      <c r="L6576" t="s">
        <v>351</v>
      </c>
      <c r="M6576" t="s">
        <v>440</v>
      </c>
      <c r="N6576" t="s">
        <v>573</v>
      </c>
    </row>
    <row r="6577" spans="1:14" hidden="1" x14ac:dyDescent="0.25">
      <c r="A6577" t="s">
        <v>241</v>
      </c>
      <c r="B6577" s="1">
        <v>45230</v>
      </c>
      <c r="C6577" t="s">
        <v>871</v>
      </c>
      <c r="D6577" t="s">
        <v>872</v>
      </c>
      <c r="E6577" s="4">
        <v>-104189.62</v>
      </c>
      <c r="F6577" t="s">
        <v>567</v>
      </c>
      <c r="G6577" t="s">
        <v>511</v>
      </c>
      <c r="H6577" t="s">
        <v>519</v>
      </c>
      <c r="I6577" t="s">
        <v>513</v>
      </c>
      <c r="J6577" t="s">
        <v>594</v>
      </c>
      <c r="L6577" t="s">
        <v>519</v>
      </c>
      <c r="M6577" t="s">
        <v>419</v>
      </c>
      <c r="N6577" t="s">
        <v>573</v>
      </c>
    </row>
    <row r="6578" spans="1:14" hidden="1" x14ac:dyDescent="0.25">
      <c r="A6578" t="s">
        <v>241</v>
      </c>
      <c r="B6578" s="1">
        <v>45230</v>
      </c>
      <c r="C6578" t="s">
        <v>873</v>
      </c>
      <c r="D6578" t="s">
        <v>874</v>
      </c>
      <c r="E6578" s="4">
        <v>-225997.39000000004</v>
      </c>
      <c r="F6578" t="s">
        <v>567</v>
      </c>
      <c r="G6578" t="s">
        <v>511</v>
      </c>
      <c r="H6578" t="s">
        <v>519</v>
      </c>
      <c r="I6578" t="s">
        <v>513</v>
      </c>
      <c r="J6578" t="s">
        <v>594</v>
      </c>
      <c r="L6578" t="s">
        <v>519</v>
      </c>
      <c r="M6578" t="s">
        <v>419</v>
      </c>
      <c r="N6578" t="s">
        <v>573</v>
      </c>
    </row>
    <row r="6579" spans="1:14" hidden="1" x14ac:dyDescent="0.25">
      <c r="A6579" t="s">
        <v>241</v>
      </c>
      <c r="B6579" s="1">
        <v>45230</v>
      </c>
      <c r="C6579" t="s">
        <v>875</v>
      </c>
      <c r="D6579" t="s">
        <v>876</v>
      </c>
      <c r="E6579" s="4">
        <v>-161746.11000000002</v>
      </c>
      <c r="F6579" t="s">
        <v>567</v>
      </c>
      <c r="G6579" t="s">
        <v>511</v>
      </c>
      <c r="H6579" t="s">
        <v>519</v>
      </c>
      <c r="I6579" t="s">
        <v>513</v>
      </c>
      <c r="J6579" t="s">
        <v>594</v>
      </c>
      <c r="L6579" t="s">
        <v>519</v>
      </c>
      <c r="M6579" t="s">
        <v>419</v>
      </c>
      <c r="N6579" t="s">
        <v>573</v>
      </c>
    </row>
    <row r="6580" spans="1:14" hidden="1" x14ac:dyDescent="0.25">
      <c r="A6580" t="s">
        <v>241</v>
      </c>
      <c r="B6580" s="1">
        <v>45230</v>
      </c>
      <c r="C6580" t="s">
        <v>877</v>
      </c>
      <c r="D6580" t="s">
        <v>878</v>
      </c>
      <c r="E6580" s="4">
        <v>-1034</v>
      </c>
      <c r="F6580" t="s">
        <v>567</v>
      </c>
      <c r="G6580" t="s">
        <v>511</v>
      </c>
      <c r="H6580" t="s">
        <v>519</v>
      </c>
      <c r="I6580" t="s">
        <v>513</v>
      </c>
      <c r="J6580" t="s">
        <v>594</v>
      </c>
      <c r="L6580" t="s">
        <v>519</v>
      </c>
      <c r="M6580" t="s">
        <v>419</v>
      </c>
      <c r="N6580" t="s">
        <v>573</v>
      </c>
    </row>
    <row r="6581" spans="1:14" hidden="1" x14ac:dyDescent="0.25">
      <c r="A6581" t="s">
        <v>241</v>
      </c>
      <c r="B6581" s="1">
        <v>45230</v>
      </c>
      <c r="C6581" t="s">
        <v>879</v>
      </c>
      <c r="D6581" t="s">
        <v>880</v>
      </c>
      <c r="E6581" s="4">
        <v>-61452.400000000009</v>
      </c>
      <c r="F6581" t="s">
        <v>567</v>
      </c>
      <c r="G6581" t="s">
        <v>511</v>
      </c>
      <c r="H6581" t="s">
        <v>519</v>
      </c>
      <c r="I6581" t="s">
        <v>513</v>
      </c>
      <c r="J6581" t="s">
        <v>594</v>
      </c>
      <c r="L6581" t="s">
        <v>519</v>
      </c>
      <c r="M6581" t="s">
        <v>419</v>
      </c>
      <c r="N6581" t="s">
        <v>573</v>
      </c>
    </row>
    <row r="6582" spans="1:14" hidden="1" x14ac:dyDescent="0.25">
      <c r="A6582" t="s">
        <v>241</v>
      </c>
      <c r="B6582" s="1">
        <v>45230</v>
      </c>
      <c r="C6582" t="s">
        <v>881</v>
      </c>
      <c r="D6582" t="s">
        <v>882</v>
      </c>
      <c r="E6582" s="4">
        <v>-16408.5</v>
      </c>
      <c r="F6582" t="s">
        <v>567</v>
      </c>
      <c r="G6582" t="s">
        <v>511</v>
      </c>
      <c r="H6582" t="s">
        <v>519</v>
      </c>
      <c r="I6582" t="s">
        <v>513</v>
      </c>
      <c r="J6582" t="s">
        <v>594</v>
      </c>
      <c r="L6582" t="s">
        <v>519</v>
      </c>
      <c r="M6582" t="s">
        <v>419</v>
      </c>
      <c r="N6582" t="s">
        <v>573</v>
      </c>
    </row>
    <row r="6583" spans="1:14" hidden="1" x14ac:dyDescent="0.25">
      <c r="A6583" t="s">
        <v>241</v>
      </c>
      <c r="B6583" s="1">
        <v>45230</v>
      </c>
      <c r="C6583" t="s">
        <v>883</v>
      </c>
      <c r="D6583" t="s">
        <v>884</v>
      </c>
      <c r="E6583" s="4">
        <v>-47727.719999999994</v>
      </c>
      <c r="F6583" t="s">
        <v>567</v>
      </c>
      <c r="G6583" t="s">
        <v>511</v>
      </c>
      <c r="H6583" t="s">
        <v>519</v>
      </c>
      <c r="I6583" t="s">
        <v>513</v>
      </c>
      <c r="J6583" t="s">
        <v>594</v>
      </c>
      <c r="L6583" t="s">
        <v>519</v>
      </c>
      <c r="M6583" t="s">
        <v>419</v>
      </c>
      <c r="N6583" t="s">
        <v>573</v>
      </c>
    </row>
    <row r="6584" spans="1:14" hidden="1" x14ac:dyDescent="0.25">
      <c r="A6584" t="s">
        <v>241</v>
      </c>
      <c r="B6584" s="1">
        <v>45230</v>
      </c>
      <c r="C6584" t="s">
        <v>885</v>
      </c>
      <c r="D6584" t="s">
        <v>886</v>
      </c>
      <c r="E6584" s="4">
        <v>-31988.5</v>
      </c>
      <c r="F6584" t="s">
        <v>567</v>
      </c>
      <c r="G6584" t="s">
        <v>511</v>
      </c>
      <c r="H6584" t="s">
        <v>519</v>
      </c>
      <c r="I6584" t="s">
        <v>513</v>
      </c>
      <c r="J6584" t="s">
        <v>594</v>
      </c>
      <c r="L6584" t="s">
        <v>519</v>
      </c>
      <c r="M6584" t="s">
        <v>419</v>
      </c>
      <c r="N6584" t="s">
        <v>573</v>
      </c>
    </row>
    <row r="6585" spans="1:14" hidden="1" x14ac:dyDescent="0.25">
      <c r="A6585" t="s">
        <v>241</v>
      </c>
      <c r="B6585" s="1">
        <v>45230</v>
      </c>
      <c r="C6585" t="s">
        <v>887</v>
      </c>
      <c r="D6585" t="s">
        <v>888</v>
      </c>
      <c r="E6585" s="4">
        <v>-10000</v>
      </c>
      <c r="F6585" t="s">
        <v>567</v>
      </c>
      <c r="G6585" t="s">
        <v>511</v>
      </c>
      <c r="H6585" t="s">
        <v>516</v>
      </c>
      <c r="I6585" t="s">
        <v>512</v>
      </c>
      <c r="J6585" t="s">
        <v>572</v>
      </c>
      <c r="L6585" t="s">
        <v>516</v>
      </c>
      <c r="M6585" t="s">
        <v>417</v>
      </c>
      <c r="N6585" t="s">
        <v>573</v>
      </c>
    </row>
    <row r="6586" spans="1:14" hidden="1" x14ac:dyDescent="0.25">
      <c r="A6586" t="s">
        <v>241</v>
      </c>
      <c r="B6586" s="1">
        <v>45230</v>
      </c>
      <c r="C6586" t="s">
        <v>891</v>
      </c>
      <c r="D6586" t="s">
        <v>892</v>
      </c>
      <c r="E6586" s="4">
        <v>-16466.22</v>
      </c>
      <c r="F6586" t="s">
        <v>567</v>
      </c>
      <c r="G6586" t="s">
        <v>511</v>
      </c>
      <c r="H6586" t="s">
        <v>516</v>
      </c>
      <c r="I6586" t="s">
        <v>512</v>
      </c>
      <c r="J6586" t="s">
        <v>572</v>
      </c>
      <c r="L6586" t="s">
        <v>516</v>
      </c>
      <c r="M6586" t="s">
        <v>417</v>
      </c>
      <c r="N6586" t="s">
        <v>573</v>
      </c>
    </row>
    <row r="6587" spans="1:14" hidden="1" x14ac:dyDescent="0.25">
      <c r="A6587" t="s">
        <v>241</v>
      </c>
      <c r="B6587" s="1">
        <v>45230</v>
      </c>
      <c r="C6587" t="s">
        <v>893</v>
      </c>
      <c r="D6587" t="s">
        <v>894</v>
      </c>
      <c r="E6587" s="4">
        <v>-49089.35000000002</v>
      </c>
      <c r="F6587" t="s">
        <v>567</v>
      </c>
      <c r="G6587" t="s">
        <v>511</v>
      </c>
      <c r="H6587" t="s">
        <v>516</v>
      </c>
      <c r="I6587" t="s">
        <v>512</v>
      </c>
      <c r="J6587" t="s">
        <v>572</v>
      </c>
      <c r="L6587" t="s">
        <v>516</v>
      </c>
      <c r="M6587" t="s">
        <v>417</v>
      </c>
      <c r="N6587" t="s">
        <v>573</v>
      </c>
    </row>
    <row r="6588" spans="1:14" hidden="1" x14ac:dyDescent="0.25">
      <c r="A6588" t="s">
        <v>241</v>
      </c>
      <c r="B6588" s="1">
        <v>45230</v>
      </c>
      <c r="C6588" t="s">
        <v>895</v>
      </c>
      <c r="D6588" t="s">
        <v>896</v>
      </c>
      <c r="E6588" s="4">
        <v>-50940.84</v>
      </c>
      <c r="F6588" t="s">
        <v>567</v>
      </c>
      <c r="G6588" t="s">
        <v>511</v>
      </c>
      <c r="H6588" t="s">
        <v>516</v>
      </c>
      <c r="I6588" t="s">
        <v>512</v>
      </c>
      <c r="J6588" t="s">
        <v>572</v>
      </c>
      <c r="L6588" t="s">
        <v>516</v>
      </c>
      <c r="M6588" t="s">
        <v>417</v>
      </c>
      <c r="N6588" t="s">
        <v>573</v>
      </c>
    </row>
    <row r="6589" spans="1:14" hidden="1" x14ac:dyDescent="0.25">
      <c r="A6589" t="s">
        <v>241</v>
      </c>
      <c r="B6589" s="1">
        <v>45230</v>
      </c>
      <c r="C6589" t="s">
        <v>897</v>
      </c>
      <c r="D6589" t="s">
        <v>898</v>
      </c>
      <c r="E6589" s="4">
        <v>-1145372</v>
      </c>
      <c r="F6589" t="s">
        <v>567</v>
      </c>
      <c r="G6589" t="s">
        <v>511</v>
      </c>
      <c r="H6589" t="s">
        <v>331</v>
      </c>
      <c r="I6589" t="s">
        <v>332</v>
      </c>
      <c r="J6589" t="s">
        <v>899</v>
      </c>
      <c r="L6589" t="s">
        <v>331</v>
      </c>
      <c r="M6589" t="s">
        <v>332</v>
      </c>
      <c r="N6589" t="s">
        <v>573</v>
      </c>
    </row>
    <row r="6590" spans="1:14" hidden="1" x14ac:dyDescent="0.25">
      <c r="A6590" t="s">
        <v>241</v>
      </c>
      <c r="B6590" s="1">
        <v>45230</v>
      </c>
      <c r="C6590" t="s">
        <v>1195</v>
      </c>
      <c r="D6590" t="s">
        <v>1196</v>
      </c>
      <c r="E6590" s="4">
        <v>-244742.83000000002</v>
      </c>
      <c r="F6590" t="s">
        <v>567</v>
      </c>
      <c r="G6590" t="s">
        <v>511</v>
      </c>
      <c r="H6590" t="s">
        <v>331</v>
      </c>
      <c r="I6590" t="s">
        <v>332</v>
      </c>
      <c r="J6590" t="s">
        <v>899</v>
      </c>
      <c r="L6590" t="s">
        <v>331</v>
      </c>
      <c r="M6590" t="s">
        <v>332</v>
      </c>
      <c r="N6590" t="s">
        <v>573</v>
      </c>
    </row>
    <row r="6591" spans="1:14" hidden="1" x14ac:dyDescent="0.25">
      <c r="A6591" t="s">
        <v>241</v>
      </c>
      <c r="B6591" s="1">
        <v>45230</v>
      </c>
      <c r="C6591" t="s">
        <v>145</v>
      </c>
      <c r="D6591" t="s">
        <v>1199</v>
      </c>
      <c r="E6591" s="4">
        <v>-315297.5</v>
      </c>
      <c r="F6591" t="s">
        <v>567</v>
      </c>
      <c r="G6591" t="s">
        <v>511</v>
      </c>
      <c r="H6591" t="s">
        <v>338</v>
      </c>
      <c r="I6591" t="s">
        <v>136</v>
      </c>
      <c r="J6591" t="s">
        <v>655</v>
      </c>
      <c r="L6591" t="s">
        <v>338</v>
      </c>
      <c r="M6591" t="s">
        <v>136</v>
      </c>
      <c r="N6591" t="s">
        <v>573</v>
      </c>
    </row>
    <row r="6592" spans="1:14" hidden="1" x14ac:dyDescent="0.25">
      <c r="A6592" t="s">
        <v>241</v>
      </c>
      <c r="B6592" s="1">
        <v>45230</v>
      </c>
      <c r="C6592" t="s">
        <v>141</v>
      </c>
      <c r="D6592" t="s">
        <v>1318</v>
      </c>
      <c r="E6592" s="4">
        <v>-550000</v>
      </c>
      <c r="F6592" t="s">
        <v>567</v>
      </c>
      <c r="G6592" t="s">
        <v>511</v>
      </c>
      <c r="H6592" t="s">
        <v>338</v>
      </c>
      <c r="I6592" t="s">
        <v>136</v>
      </c>
      <c r="J6592" t="s">
        <v>655</v>
      </c>
      <c r="L6592" t="s">
        <v>338</v>
      </c>
      <c r="M6592" t="s">
        <v>136</v>
      </c>
      <c r="N6592" t="s">
        <v>573</v>
      </c>
    </row>
    <row r="6593" spans="1:14" hidden="1" x14ac:dyDescent="0.25">
      <c r="A6593" t="s">
        <v>241</v>
      </c>
      <c r="B6593" s="1">
        <v>45230</v>
      </c>
      <c r="C6593" t="s">
        <v>902</v>
      </c>
      <c r="D6593" t="s">
        <v>903</v>
      </c>
      <c r="E6593" s="4">
        <v>-167281.31</v>
      </c>
      <c r="F6593" t="s">
        <v>567</v>
      </c>
      <c r="G6593" t="s">
        <v>511</v>
      </c>
      <c r="H6593" t="s">
        <v>328</v>
      </c>
      <c r="I6593" t="s">
        <v>329</v>
      </c>
      <c r="J6593" t="s">
        <v>904</v>
      </c>
      <c r="L6593" t="s">
        <v>328</v>
      </c>
      <c r="M6593" t="s">
        <v>329</v>
      </c>
      <c r="N6593" t="s">
        <v>573</v>
      </c>
    </row>
    <row r="6594" spans="1:14" hidden="1" x14ac:dyDescent="0.25">
      <c r="A6594" t="s">
        <v>241</v>
      </c>
      <c r="B6594" s="1">
        <v>45230</v>
      </c>
      <c r="C6594" t="s">
        <v>905</v>
      </c>
      <c r="D6594" t="s">
        <v>906</v>
      </c>
      <c r="E6594" s="4">
        <v>-376006.60000000003</v>
      </c>
      <c r="F6594" t="s">
        <v>567</v>
      </c>
      <c r="G6594" t="s">
        <v>511</v>
      </c>
      <c r="H6594" t="s">
        <v>328</v>
      </c>
      <c r="I6594" t="s">
        <v>329</v>
      </c>
      <c r="J6594" t="s">
        <v>904</v>
      </c>
      <c r="L6594" t="s">
        <v>328</v>
      </c>
      <c r="M6594" t="s">
        <v>329</v>
      </c>
      <c r="N6594" t="s">
        <v>573</v>
      </c>
    </row>
    <row r="6595" spans="1:14" hidden="1" x14ac:dyDescent="0.25">
      <c r="A6595" t="s">
        <v>241</v>
      </c>
      <c r="B6595" s="1">
        <v>45230</v>
      </c>
      <c r="C6595" t="s">
        <v>907</v>
      </c>
      <c r="D6595" t="s">
        <v>908</v>
      </c>
      <c r="E6595" s="4">
        <v>-47485.420000000006</v>
      </c>
      <c r="F6595" t="s">
        <v>567</v>
      </c>
      <c r="G6595" t="s">
        <v>511</v>
      </c>
      <c r="H6595" t="s">
        <v>328</v>
      </c>
      <c r="I6595" t="s">
        <v>329</v>
      </c>
      <c r="J6595" t="s">
        <v>904</v>
      </c>
      <c r="L6595" t="s">
        <v>328</v>
      </c>
      <c r="M6595" t="s">
        <v>329</v>
      </c>
      <c r="N6595" t="s">
        <v>573</v>
      </c>
    </row>
    <row r="6596" spans="1:14" hidden="1" x14ac:dyDescent="0.25">
      <c r="A6596" t="s">
        <v>241</v>
      </c>
      <c r="B6596" s="1">
        <v>45230</v>
      </c>
      <c r="C6596" t="s">
        <v>909</v>
      </c>
      <c r="D6596" t="s">
        <v>910</v>
      </c>
      <c r="E6596" s="4">
        <v>-7385.3399999999947</v>
      </c>
      <c r="F6596" t="s">
        <v>567</v>
      </c>
      <c r="G6596" t="s">
        <v>511</v>
      </c>
      <c r="H6596" t="s">
        <v>328</v>
      </c>
      <c r="I6596" t="s">
        <v>329</v>
      </c>
      <c r="J6596" t="s">
        <v>904</v>
      </c>
      <c r="L6596" t="s">
        <v>328</v>
      </c>
      <c r="M6596" t="s">
        <v>329</v>
      </c>
      <c r="N6596" t="s">
        <v>573</v>
      </c>
    </row>
    <row r="6597" spans="1:14" hidden="1" x14ac:dyDescent="0.25">
      <c r="A6597" t="s">
        <v>241</v>
      </c>
      <c r="B6597" s="1">
        <v>45230</v>
      </c>
      <c r="C6597" t="s">
        <v>913</v>
      </c>
      <c r="D6597" t="s">
        <v>914</v>
      </c>
      <c r="E6597" s="4">
        <v>-195502.61</v>
      </c>
      <c r="F6597" t="s">
        <v>567</v>
      </c>
      <c r="G6597" t="s">
        <v>511</v>
      </c>
      <c r="H6597" t="s">
        <v>340</v>
      </c>
      <c r="I6597" t="s">
        <v>341</v>
      </c>
      <c r="J6597" t="s">
        <v>667</v>
      </c>
      <c r="L6597" t="s">
        <v>340</v>
      </c>
      <c r="M6597" t="s">
        <v>341</v>
      </c>
      <c r="N6597" t="s">
        <v>573</v>
      </c>
    </row>
    <row r="6598" spans="1:14" hidden="1" x14ac:dyDescent="0.25">
      <c r="A6598" t="s">
        <v>241</v>
      </c>
      <c r="B6598" s="1">
        <v>45230</v>
      </c>
      <c r="C6598" t="s">
        <v>921</v>
      </c>
      <c r="D6598" t="s">
        <v>922</v>
      </c>
      <c r="E6598" s="4">
        <v>-10714.140000000029</v>
      </c>
      <c r="F6598" t="s">
        <v>567</v>
      </c>
      <c r="G6598" t="s">
        <v>511</v>
      </c>
      <c r="H6598" t="s">
        <v>333</v>
      </c>
      <c r="I6598" t="s">
        <v>335</v>
      </c>
      <c r="J6598" t="s">
        <v>923</v>
      </c>
      <c r="L6598" t="s">
        <v>333</v>
      </c>
      <c r="M6598" t="s">
        <v>335</v>
      </c>
      <c r="N6598" t="s">
        <v>573</v>
      </c>
    </row>
    <row r="6599" spans="1:14" hidden="1" x14ac:dyDescent="0.25">
      <c r="A6599" t="s">
        <v>241</v>
      </c>
      <c r="B6599" s="1">
        <v>45230</v>
      </c>
      <c r="C6599" t="s">
        <v>110</v>
      </c>
      <c r="D6599" t="s">
        <v>926</v>
      </c>
      <c r="E6599" s="4">
        <v>-180101.19999999998</v>
      </c>
      <c r="F6599" t="s">
        <v>567</v>
      </c>
      <c r="G6599" t="s">
        <v>511</v>
      </c>
      <c r="H6599" t="s">
        <v>333</v>
      </c>
      <c r="I6599" t="s">
        <v>335</v>
      </c>
      <c r="J6599" t="s">
        <v>923</v>
      </c>
      <c r="L6599" t="s">
        <v>333</v>
      </c>
      <c r="M6599" t="s">
        <v>335</v>
      </c>
      <c r="N6599" t="s">
        <v>573</v>
      </c>
    </row>
    <row r="6600" spans="1:14" hidden="1" x14ac:dyDescent="0.25">
      <c r="A6600" t="s">
        <v>241</v>
      </c>
      <c r="B6600" s="1">
        <v>45230</v>
      </c>
      <c r="C6600" t="s">
        <v>112</v>
      </c>
      <c r="D6600" t="s">
        <v>937</v>
      </c>
      <c r="E6600" s="4">
        <v>-491603.85000000021</v>
      </c>
      <c r="F6600" t="s">
        <v>567</v>
      </c>
      <c r="G6600" t="s">
        <v>511</v>
      </c>
      <c r="H6600" t="s">
        <v>333</v>
      </c>
      <c r="I6600" t="s">
        <v>335</v>
      </c>
      <c r="J6600" t="s">
        <v>923</v>
      </c>
      <c r="L6600" t="s">
        <v>333</v>
      </c>
      <c r="M6600" t="s">
        <v>335</v>
      </c>
      <c r="N6600" t="s">
        <v>573</v>
      </c>
    </row>
    <row r="6601" spans="1:14" hidden="1" x14ac:dyDescent="0.25">
      <c r="A6601" t="s">
        <v>241</v>
      </c>
      <c r="B6601" s="1">
        <v>45230</v>
      </c>
      <c r="C6601" t="s">
        <v>115</v>
      </c>
      <c r="D6601" t="s">
        <v>944</v>
      </c>
      <c r="E6601" s="4">
        <v>-186991.6</v>
      </c>
      <c r="F6601" t="s">
        <v>567</v>
      </c>
      <c r="G6601" t="s">
        <v>511</v>
      </c>
      <c r="H6601" t="s">
        <v>333</v>
      </c>
      <c r="I6601" t="s">
        <v>335</v>
      </c>
      <c r="J6601" t="s">
        <v>923</v>
      </c>
      <c r="L6601" t="s">
        <v>333</v>
      </c>
      <c r="M6601" t="s">
        <v>335</v>
      </c>
      <c r="N6601" t="s">
        <v>573</v>
      </c>
    </row>
    <row r="6602" spans="1:14" hidden="1" x14ac:dyDescent="0.25">
      <c r="A6602" t="s">
        <v>241</v>
      </c>
      <c r="B6602" s="1">
        <v>45230</v>
      </c>
      <c r="C6602" t="s">
        <v>117</v>
      </c>
      <c r="D6602" t="s">
        <v>947</v>
      </c>
      <c r="E6602" s="4">
        <v>-62813.58</v>
      </c>
      <c r="F6602" t="s">
        <v>567</v>
      </c>
      <c r="G6602" t="s">
        <v>511</v>
      </c>
      <c r="H6602" t="s">
        <v>333</v>
      </c>
      <c r="I6602" t="s">
        <v>335</v>
      </c>
      <c r="J6602" t="s">
        <v>923</v>
      </c>
      <c r="L6602" t="s">
        <v>333</v>
      </c>
      <c r="M6602" t="s">
        <v>335</v>
      </c>
      <c r="N6602" t="s">
        <v>573</v>
      </c>
    </row>
    <row r="6603" spans="1:14" hidden="1" x14ac:dyDescent="0.25">
      <c r="A6603" t="s">
        <v>241</v>
      </c>
      <c r="B6603" s="1">
        <v>45230</v>
      </c>
      <c r="C6603" t="s">
        <v>119</v>
      </c>
      <c r="D6603" t="s">
        <v>1202</v>
      </c>
      <c r="E6603" s="4">
        <v>-110275.99</v>
      </c>
      <c r="F6603" t="s">
        <v>567</v>
      </c>
      <c r="G6603" t="s">
        <v>511</v>
      </c>
      <c r="H6603" t="s">
        <v>333</v>
      </c>
      <c r="I6603" t="s">
        <v>335</v>
      </c>
      <c r="J6603" t="s">
        <v>923</v>
      </c>
      <c r="L6603" t="s">
        <v>333</v>
      </c>
      <c r="M6603" t="s">
        <v>335</v>
      </c>
      <c r="N6603" t="s">
        <v>573</v>
      </c>
    </row>
    <row r="6604" spans="1:14" hidden="1" x14ac:dyDescent="0.25">
      <c r="A6604" t="s">
        <v>241</v>
      </c>
      <c r="B6604" s="1">
        <v>45230</v>
      </c>
      <c r="C6604" t="s">
        <v>121</v>
      </c>
      <c r="D6604" t="s">
        <v>1203</v>
      </c>
      <c r="E6604" s="4">
        <v>-1885155.8399999999</v>
      </c>
      <c r="F6604" t="s">
        <v>567</v>
      </c>
      <c r="G6604" t="s">
        <v>511</v>
      </c>
      <c r="H6604" t="s">
        <v>333</v>
      </c>
      <c r="I6604" t="s">
        <v>335</v>
      </c>
      <c r="J6604" t="s">
        <v>923</v>
      </c>
      <c r="L6604" t="s">
        <v>333</v>
      </c>
      <c r="M6604" t="s">
        <v>335</v>
      </c>
      <c r="N6604" t="s">
        <v>573</v>
      </c>
    </row>
    <row r="6605" spans="1:14" hidden="1" x14ac:dyDescent="0.25">
      <c r="A6605" t="s">
        <v>241</v>
      </c>
      <c r="B6605" s="1">
        <v>45230</v>
      </c>
      <c r="C6605" t="s">
        <v>106</v>
      </c>
      <c r="D6605" t="s">
        <v>107</v>
      </c>
      <c r="E6605" s="4">
        <v>-14542.22999999998</v>
      </c>
      <c r="F6605" t="s">
        <v>567</v>
      </c>
      <c r="G6605" t="s">
        <v>511</v>
      </c>
      <c r="H6605" t="s">
        <v>327</v>
      </c>
      <c r="I6605" t="s">
        <v>326</v>
      </c>
      <c r="J6605" t="s">
        <v>787</v>
      </c>
      <c r="L6605" t="s">
        <v>1319</v>
      </c>
      <c r="M6605" t="s">
        <v>323</v>
      </c>
      <c r="N6605" t="s">
        <v>573</v>
      </c>
    </row>
    <row r="6606" spans="1:14" hidden="1" x14ac:dyDescent="0.25">
      <c r="A6606" t="s">
        <v>241</v>
      </c>
      <c r="B6606" s="1">
        <v>45230</v>
      </c>
      <c r="C6606" t="s">
        <v>123</v>
      </c>
      <c r="D6606" t="s">
        <v>1204</v>
      </c>
      <c r="E6606" s="4">
        <v>-79109.919999999998</v>
      </c>
      <c r="F6606" t="s">
        <v>567</v>
      </c>
      <c r="G6606" t="s">
        <v>511</v>
      </c>
      <c r="H6606" t="s">
        <v>333</v>
      </c>
      <c r="I6606" t="s">
        <v>335</v>
      </c>
      <c r="J6606" t="s">
        <v>923</v>
      </c>
      <c r="L6606" t="s">
        <v>333</v>
      </c>
      <c r="M6606" t="s">
        <v>449</v>
      </c>
      <c r="N6606" t="s">
        <v>573</v>
      </c>
    </row>
    <row r="6607" spans="1:14" hidden="1" x14ac:dyDescent="0.25">
      <c r="A6607" t="s">
        <v>241</v>
      </c>
      <c r="B6607" s="1">
        <v>45230</v>
      </c>
      <c r="C6607" t="s">
        <v>975</v>
      </c>
      <c r="D6607" t="s">
        <v>976</v>
      </c>
      <c r="E6607" s="4">
        <v>-336948.1390000002</v>
      </c>
      <c r="F6607" t="s">
        <v>567</v>
      </c>
      <c r="G6607" t="s">
        <v>511</v>
      </c>
      <c r="H6607" t="s">
        <v>342</v>
      </c>
      <c r="I6607" t="s">
        <v>343</v>
      </c>
      <c r="J6607" t="s">
        <v>725</v>
      </c>
      <c r="L6607" t="s">
        <v>342</v>
      </c>
      <c r="M6607" t="s">
        <v>343</v>
      </c>
      <c r="N6607" t="s">
        <v>573</v>
      </c>
    </row>
    <row r="6608" spans="1:14" hidden="1" x14ac:dyDescent="0.25">
      <c r="A6608" t="s">
        <v>241</v>
      </c>
      <c r="B6608" s="1">
        <v>45230</v>
      </c>
      <c r="C6608" t="s">
        <v>979</v>
      </c>
      <c r="D6608" t="s">
        <v>980</v>
      </c>
      <c r="E6608" s="4">
        <v>-9372.8099999999977</v>
      </c>
      <c r="F6608" t="s">
        <v>567</v>
      </c>
      <c r="G6608" t="s">
        <v>511</v>
      </c>
      <c r="H6608" t="s">
        <v>342</v>
      </c>
      <c r="I6608" t="s">
        <v>343</v>
      </c>
      <c r="J6608" t="s">
        <v>725</v>
      </c>
      <c r="L6608" t="s">
        <v>342</v>
      </c>
      <c r="M6608" t="s">
        <v>343</v>
      </c>
      <c r="N6608" t="s">
        <v>573</v>
      </c>
    </row>
    <row r="6609" spans="1:14" hidden="1" x14ac:dyDescent="0.25">
      <c r="A6609" t="s">
        <v>241</v>
      </c>
      <c r="B6609" s="1">
        <v>45230</v>
      </c>
      <c r="C6609" t="s">
        <v>983</v>
      </c>
      <c r="D6609" t="s">
        <v>984</v>
      </c>
      <c r="E6609" s="4">
        <v>-1280.3899999999983</v>
      </c>
      <c r="F6609" t="s">
        <v>567</v>
      </c>
      <c r="G6609" t="s">
        <v>511</v>
      </c>
      <c r="H6609" t="s">
        <v>342</v>
      </c>
      <c r="I6609" t="s">
        <v>343</v>
      </c>
      <c r="J6609" t="s">
        <v>725</v>
      </c>
      <c r="L6609" t="s">
        <v>342</v>
      </c>
      <c r="M6609" t="s">
        <v>343</v>
      </c>
      <c r="N6609" t="s">
        <v>573</v>
      </c>
    </row>
    <row r="6610" spans="1:14" hidden="1" x14ac:dyDescent="0.25">
      <c r="A6610" t="s">
        <v>241</v>
      </c>
      <c r="B6610" s="1">
        <v>45230</v>
      </c>
      <c r="C6610" t="s">
        <v>987</v>
      </c>
      <c r="D6610" t="s">
        <v>988</v>
      </c>
      <c r="E6610" s="4">
        <v>-37240.249999999942</v>
      </c>
      <c r="F6610" t="s">
        <v>567</v>
      </c>
      <c r="G6610" t="s">
        <v>511</v>
      </c>
      <c r="H6610" t="s">
        <v>342</v>
      </c>
      <c r="I6610" t="s">
        <v>343</v>
      </c>
      <c r="J6610" t="s">
        <v>725</v>
      </c>
      <c r="L6610" t="s">
        <v>342</v>
      </c>
      <c r="M6610" t="s">
        <v>343</v>
      </c>
      <c r="N6610" t="s">
        <v>573</v>
      </c>
    </row>
    <row r="6611" spans="1:14" hidden="1" x14ac:dyDescent="0.25">
      <c r="A6611" t="s">
        <v>241</v>
      </c>
      <c r="B6611" s="1">
        <v>45230</v>
      </c>
      <c r="C6611" t="s">
        <v>995</v>
      </c>
      <c r="D6611" t="s">
        <v>996</v>
      </c>
      <c r="E6611" s="4">
        <v>-197338.40999999997</v>
      </c>
      <c r="F6611" t="s">
        <v>567</v>
      </c>
      <c r="G6611" t="s">
        <v>511</v>
      </c>
      <c r="H6611" t="s">
        <v>352</v>
      </c>
      <c r="I6611" t="s">
        <v>353</v>
      </c>
      <c r="J6611" t="s">
        <v>746</v>
      </c>
      <c r="L6611" t="s">
        <v>352</v>
      </c>
      <c r="M6611" t="s">
        <v>349</v>
      </c>
      <c r="N6611" t="s">
        <v>573</v>
      </c>
    </row>
    <row r="6612" spans="1:14" hidden="1" x14ac:dyDescent="0.25">
      <c r="A6612" t="s">
        <v>241</v>
      </c>
      <c r="B6612" s="1">
        <v>45230</v>
      </c>
      <c r="C6612" t="s">
        <v>1003</v>
      </c>
      <c r="D6612" t="s">
        <v>1004</v>
      </c>
      <c r="E6612" s="4">
        <v>-152139.13000000009</v>
      </c>
      <c r="F6612" t="s">
        <v>567</v>
      </c>
      <c r="G6612" t="s">
        <v>511</v>
      </c>
      <c r="H6612" t="s">
        <v>348</v>
      </c>
      <c r="I6612" t="s">
        <v>349</v>
      </c>
      <c r="J6612" t="s">
        <v>746</v>
      </c>
      <c r="L6612" t="s">
        <v>348</v>
      </c>
      <c r="M6612" t="s">
        <v>349</v>
      </c>
      <c r="N6612" t="s">
        <v>573</v>
      </c>
    </row>
    <row r="6613" spans="1:14" hidden="1" x14ac:dyDescent="0.25">
      <c r="A6613" t="s">
        <v>241</v>
      </c>
      <c r="B6613" s="1">
        <v>45230</v>
      </c>
      <c r="C6613" t="s">
        <v>1291</v>
      </c>
      <c r="D6613" t="s">
        <v>1292</v>
      </c>
      <c r="E6613" s="4">
        <v>-148009.54999999999</v>
      </c>
      <c r="F6613" t="s">
        <v>567</v>
      </c>
      <c r="G6613" t="s">
        <v>511</v>
      </c>
      <c r="H6613" t="s">
        <v>348</v>
      </c>
      <c r="I6613" t="s">
        <v>349</v>
      </c>
      <c r="J6613" t="s">
        <v>746</v>
      </c>
      <c r="L6613" t="s">
        <v>348</v>
      </c>
      <c r="M6613" t="s">
        <v>349</v>
      </c>
      <c r="N6613" t="s">
        <v>573</v>
      </c>
    </row>
    <row r="6614" spans="1:14" hidden="1" x14ac:dyDescent="0.25">
      <c r="A6614" t="s">
        <v>241</v>
      </c>
      <c r="B6614" s="1">
        <v>45230</v>
      </c>
      <c r="C6614" t="s">
        <v>1256</v>
      </c>
      <c r="D6614" t="s">
        <v>1257</v>
      </c>
      <c r="E6614" s="4">
        <v>-1650</v>
      </c>
      <c r="F6614" t="s">
        <v>567</v>
      </c>
      <c r="G6614" t="s">
        <v>511</v>
      </c>
      <c r="H6614" t="s">
        <v>348</v>
      </c>
      <c r="I6614" t="s">
        <v>349</v>
      </c>
      <c r="J6614" t="s">
        <v>746</v>
      </c>
      <c r="L6614" t="s">
        <v>348</v>
      </c>
      <c r="M6614" t="s">
        <v>349</v>
      </c>
      <c r="N6614" t="s">
        <v>573</v>
      </c>
    </row>
    <row r="6615" spans="1:14" hidden="1" x14ac:dyDescent="0.25">
      <c r="A6615" t="s">
        <v>241</v>
      </c>
      <c r="B6615" s="1">
        <v>45230</v>
      </c>
      <c r="C6615" t="s">
        <v>1011</v>
      </c>
      <c r="D6615" t="s">
        <v>1012</v>
      </c>
      <c r="E6615" s="4">
        <v>-4947.0799999999981</v>
      </c>
      <c r="F6615" t="s">
        <v>567</v>
      </c>
      <c r="G6615" t="s">
        <v>511</v>
      </c>
      <c r="H6615" t="s">
        <v>348</v>
      </c>
      <c r="I6615" t="s">
        <v>349</v>
      </c>
      <c r="J6615" t="s">
        <v>746</v>
      </c>
      <c r="L6615" t="s">
        <v>348</v>
      </c>
      <c r="M6615" t="s">
        <v>349</v>
      </c>
      <c r="N6615" t="s">
        <v>573</v>
      </c>
    </row>
    <row r="6616" spans="1:14" hidden="1" x14ac:dyDescent="0.25">
      <c r="A6616" t="s">
        <v>241</v>
      </c>
      <c r="B6616" s="1">
        <v>45230</v>
      </c>
      <c r="C6616" t="s">
        <v>1015</v>
      </c>
      <c r="D6616" t="s">
        <v>1016</v>
      </c>
      <c r="E6616" s="4">
        <v>-1168.670000000001</v>
      </c>
      <c r="F6616" t="s">
        <v>567</v>
      </c>
      <c r="G6616" t="s">
        <v>511</v>
      </c>
      <c r="H6616" t="s">
        <v>348</v>
      </c>
      <c r="I6616" t="s">
        <v>349</v>
      </c>
      <c r="J6616" t="s">
        <v>746</v>
      </c>
      <c r="L6616" t="s">
        <v>348</v>
      </c>
      <c r="M6616" t="s">
        <v>349</v>
      </c>
      <c r="N6616" t="s">
        <v>573</v>
      </c>
    </row>
    <row r="6617" spans="1:14" hidden="1" x14ac:dyDescent="0.25">
      <c r="A6617" t="s">
        <v>241</v>
      </c>
      <c r="B6617" s="1">
        <v>45230</v>
      </c>
      <c r="C6617" t="s">
        <v>1019</v>
      </c>
      <c r="D6617" t="s">
        <v>1020</v>
      </c>
      <c r="E6617" s="4">
        <v>-502.19999999998674</v>
      </c>
      <c r="F6617" t="s">
        <v>567</v>
      </c>
      <c r="G6617" t="s">
        <v>511</v>
      </c>
      <c r="H6617" t="s">
        <v>348</v>
      </c>
      <c r="I6617" t="s">
        <v>349</v>
      </c>
      <c r="J6617" t="s">
        <v>746</v>
      </c>
      <c r="L6617" t="s">
        <v>348</v>
      </c>
      <c r="M6617" t="s">
        <v>349</v>
      </c>
      <c r="N6617" t="s">
        <v>573</v>
      </c>
    </row>
    <row r="6618" spans="1:14" hidden="1" x14ac:dyDescent="0.25">
      <c r="A6618" t="s">
        <v>241</v>
      </c>
      <c r="B6618" s="1">
        <v>45230</v>
      </c>
      <c r="C6618" t="s">
        <v>1023</v>
      </c>
      <c r="D6618" t="s">
        <v>1024</v>
      </c>
      <c r="E6618" s="4">
        <v>-17628.370000000003</v>
      </c>
      <c r="F6618" t="s">
        <v>567</v>
      </c>
      <c r="G6618" t="s">
        <v>511</v>
      </c>
      <c r="H6618" t="s">
        <v>348</v>
      </c>
      <c r="I6618" t="s">
        <v>349</v>
      </c>
      <c r="J6618" t="s">
        <v>746</v>
      </c>
      <c r="L6618" t="s">
        <v>348</v>
      </c>
      <c r="M6618" t="s">
        <v>349</v>
      </c>
      <c r="N6618" t="s">
        <v>573</v>
      </c>
    </row>
    <row r="6619" spans="1:14" hidden="1" x14ac:dyDescent="0.25">
      <c r="A6619" t="s">
        <v>241</v>
      </c>
      <c r="B6619" s="1">
        <v>45230</v>
      </c>
      <c r="C6619" t="s">
        <v>1207</v>
      </c>
      <c r="D6619" t="s">
        <v>1208</v>
      </c>
      <c r="E6619" s="4">
        <v>-27.570000000014552</v>
      </c>
      <c r="F6619" t="s">
        <v>567</v>
      </c>
      <c r="G6619" t="s">
        <v>511</v>
      </c>
      <c r="H6619" t="s">
        <v>348</v>
      </c>
      <c r="I6619" t="s">
        <v>349</v>
      </c>
      <c r="J6619" t="s">
        <v>746</v>
      </c>
      <c r="L6619" t="s">
        <v>348</v>
      </c>
      <c r="M6619" t="s">
        <v>349</v>
      </c>
      <c r="N6619" t="s">
        <v>573</v>
      </c>
    </row>
    <row r="6620" spans="1:14" hidden="1" x14ac:dyDescent="0.25">
      <c r="A6620" t="s">
        <v>241</v>
      </c>
      <c r="B6620" s="1">
        <v>45230</v>
      </c>
      <c r="C6620" t="s">
        <v>1320</v>
      </c>
      <c r="D6620" t="s">
        <v>1321</v>
      </c>
      <c r="E6620" s="4">
        <v>-14660</v>
      </c>
      <c r="F6620" t="s">
        <v>567</v>
      </c>
      <c r="G6620" t="s">
        <v>511</v>
      </c>
      <c r="H6620" t="s">
        <v>348</v>
      </c>
      <c r="I6620" t="s">
        <v>349</v>
      </c>
      <c r="J6620" t="s">
        <v>746</v>
      </c>
      <c r="L6620" t="s">
        <v>348</v>
      </c>
      <c r="M6620" t="s">
        <v>349</v>
      </c>
      <c r="N6620" t="s">
        <v>573</v>
      </c>
    </row>
    <row r="6621" spans="1:14" hidden="1" x14ac:dyDescent="0.25">
      <c r="A6621" t="s">
        <v>241</v>
      </c>
      <c r="B6621" s="1">
        <v>45230</v>
      </c>
      <c r="C6621" t="s">
        <v>1033</v>
      </c>
      <c r="D6621" t="s">
        <v>1034</v>
      </c>
      <c r="E6621" s="4">
        <v>-1794.1999999999998</v>
      </c>
      <c r="F6621" t="s">
        <v>567</v>
      </c>
      <c r="G6621" t="s">
        <v>511</v>
      </c>
      <c r="H6621" t="s">
        <v>348</v>
      </c>
      <c r="I6621" t="s">
        <v>349</v>
      </c>
      <c r="J6621" t="s">
        <v>667</v>
      </c>
      <c r="L6621" t="s">
        <v>340</v>
      </c>
      <c r="M6621" t="s">
        <v>349</v>
      </c>
      <c r="N6621" t="s">
        <v>573</v>
      </c>
    </row>
    <row r="6622" spans="1:14" hidden="1" x14ac:dyDescent="0.25">
      <c r="A6622" t="s">
        <v>241</v>
      </c>
      <c r="B6622" s="1">
        <v>45230</v>
      </c>
      <c r="C6622" t="s">
        <v>1209</v>
      </c>
      <c r="D6622" t="s">
        <v>1210</v>
      </c>
      <c r="E6622" s="4">
        <v>-3943.5699999999943</v>
      </c>
      <c r="F6622" t="s">
        <v>567</v>
      </c>
      <c r="G6622" t="s">
        <v>511</v>
      </c>
      <c r="H6622" t="s">
        <v>348</v>
      </c>
      <c r="I6622" t="s">
        <v>349</v>
      </c>
      <c r="J6622" t="s">
        <v>746</v>
      </c>
      <c r="L6622" t="s">
        <v>348</v>
      </c>
      <c r="M6622" t="s">
        <v>349</v>
      </c>
      <c r="N6622" t="s">
        <v>573</v>
      </c>
    </row>
    <row r="6623" spans="1:14" hidden="1" x14ac:dyDescent="0.25">
      <c r="A6623" t="s">
        <v>241</v>
      </c>
      <c r="B6623" s="1">
        <v>45230</v>
      </c>
      <c r="C6623" t="s">
        <v>1352</v>
      </c>
      <c r="D6623" t="s">
        <v>1353</v>
      </c>
      <c r="E6623" s="4">
        <v>-15000</v>
      </c>
      <c r="F6623" t="s">
        <v>567</v>
      </c>
      <c r="G6623" t="s">
        <v>511</v>
      </c>
      <c r="H6623" t="s">
        <v>348</v>
      </c>
      <c r="I6623" t="s">
        <v>349</v>
      </c>
      <c r="J6623" t="s">
        <v>746</v>
      </c>
      <c r="L6623" t="s">
        <v>348</v>
      </c>
      <c r="M6623" t="s">
        <v>349</v>
      </c>
      <c r="N6623" t="s">
        <v>573</v>
      </c>
    </row>
    <row r="6624" spans="1:14" hidden="1" x14ac:dyDescent="0.25">
      <c r="A6624" t="s">
        <v>241</v>
      </c>
      <c r="B6624" s="1">
        <v>45230</v>
      </c>
      <c r="C6624" t="s">
        <v>1230</v>
      </c>
      <c r="D6624" t="s">
        <v>1231</v>
      </c>
      <c r="E6624" s="4">
        <v>-41826.179999999673</v>
      </c>
      <c r="F6624" t="s">
        <v>567</v>
      </c>
      <c r="G6624" t="s">
        <v>511</v>
      </c>
      <c r="H6624" t="s">
        <v>355</v>
      </c>
      <c r="I6624" t="s">
        <v>356</v>
      </c>
      <c r="J6624" t="s">
        <v>689</v>
      </c>
      <c r="L6624" t="s">
        <v>716</v>
      </c>
      <c r="M6624" t="s">
        <v>356</v>
      </c>
      <c r="N6624" t="s">
        <v>573</v>
      </c>
    </row>
    <row r="6625" spans="1:14" hidden="1" x14ac:dyDescent="0.25">
      <c r="A6625" t="s">
        <v>241</v>
      </c>
      <c r="B6625" s="1">
        <v>45230</v>
      </c>
      <c r="C6625" t="s">
        <v>1050</v>
      </c>
      <c r="D6625" t="s">
        <v>1051</v>
      </c>
      <c r="E6625" s="4">
        <v>-59908.069999999978</v>
      </c>
      <c r="F6625" t="s">
        <v>567</v>
      </c>
      <c r="G6625" t="s">
        <v>511</v>
      </c>
      <c r="H6625" t="s">
        <v>355</v>
      </c>
      <c r="I6625" t="s">
        <v>356</v>
      </c>
      <c r="J6625" t="s">
        <v>689</v>
      </c>
      <c r="L6625" t="s">
        <v>348</v>
      </c>
      <c r="M6625" t="s">
        <v>356</v>
      </c>
      <c r="N6625" t="s">
        <v>573</v>
      </c>
    </row>
    <row r="6626" spans="1:14" hidden="1" x14ac:dyDescent="0.25">
      <c r="A6626" t="s">
        <v>241</v>
      </c>
      <c r="B6626" s="1">
        <v>45230</v>
      </c>
      <c r="C6626" t="s">
        <v>1054</v>
      </c>
      <c r="D6626" t="s">
        <v>1055</v>
      </c>
      <c r="E6626" s="4">
        <v>-4404.5300000000025</v>
      </c>
      <c r="F6626" t="s">
        <v>567</v>
      </c>
      <c r="G6626" t="s">
        <v>511</v>
      </c>
      <c r="H6626" t="s">
        <v>355</v>
      </c>
      <c r="I6626" t="s">
        <v>356</v>
      </c>
      <c r="J6626" t="s">
        <v>689</v>
      </c>
      <c r="L6626" t="s">
        <v>355</v>
      </c>
      <c r="M6626" t="s">
        <v>356</v>
      </c>
      <c r="N6626" t="s">
        <v>573</v>
      </c>
    </row>
    <row r="6627" spans="1:14" hidden="1" x14ac:dyDescent="0.25">
      <c r="A6627" t="s">
        <v>241</v>
      </c>
      <c r="B6627" s="1">
        <v>45230</v>
      </c>
      <c r="C6627" t="s">
        <v>1211</v>
      </c>
      <c r="D6627" t="s">
        <v>1212</v>
      </c>
      <c r="E6627" s="4">
        <v>-267.07</v>
      </c>
      <c r="F6627" t="s">
        <v>567</v>
      </c>
      <c r="G6627" t="s">
        <v>511</v>
      </c>
      <c r="H6627" t="s">
        <v>355</v>
      </c>
      <c r="I6627" t="s">
        <v>356</v>
      </c>
      <c r="J6627" t="s">
        <v>746</v>
      </c>
      <c r="L6627" t="s">
        <v>348</v>
      </c>
      <c r="M6627" t="s">
        <v>356</v>
      </c>
      <c r="N6627" t="s">
        <v>573</v>
      </c>
    </row>
    <row r="6628" spans="1:14" hidden="1" x14ac:dyDescent="0.25">
      <c r="A6628" t="s">
        <v>241</v>
      </c>
      <c r="B6628" s="1">
        <v>45230</v>
      </c>
      <c r="C6628" t="s">
        <v>1060</v>
      </c>
      <c r="D6628" t="s">
        <v>1061</v>
      </c>
      <c r="E6628" s="4">
        <v>-3271.9599999999691</v>
      </c>
      <c r="F6628" t="s">
        <v>567</v>
      </c>
      <c r="G6628" t="s">
        <v>511</v>
      </c>
      <c r="H6628" t="s">
        <v>355</v>
      </c>
      <c r="I6628" t="s">
        <v>356</v>
      </c>
      <c r="J6628" t="s">
        <v>689</v>
      </c>
      <c r="L6628" t="s">
        <v>355</v>
      </c>
      <c r="M6628" t="s">
        <v>356</v>
      </c>
      <c r="N6628" t="s">
        <v>573</v>
      </c>
    </row>
    <row r="6629" spans="1:14" hidden="1" x14ac:dyDescent="0.25">
      <c r="A6629" t="s">
        <v>241</v>
      </c>
      <c r="B6629" s="1">
        <v>45230</v>
      </c>
      <c r="C6629" t="s">
        <v>1064</v>
      </c>
      <c r="D6629" t="s">
        <v>1065</v>
      </c>
      <c r="E6629" s="4">
        <v>-2.2799999999999727</v>
      </c>
      <c r="F6629" t="s">
        <v>567</v>
      </c>
      <c r="G6629" t="s">
        <v>511</v>
      </c>
      <c r="H6629" t="s">
        <v>355</v>
      </c>
      <c r="I6629" t="s">
        <v>356</v>
      </c>
      <c r="J6629" t="s">
        <v>746</v>
      </c>
      <c r="L6629" t="s">
        <v>348</v>
      </c>
      <c r="M6629" t="s">
        <v>356</v>
      </c>
      <c r="N6629" t="s">
        <v>573</v>
      </c>
    </row>
    <row r="6630" spans="1:14" hidden="1" x14ac:dyDescent="0.25">
      <c r="A6630" t="s">
        <v>241</v>
      </c>
      <c r="B6630" s="1">
        <v>45230</v>
      </c>
      <c r="C6630" t="s">
        <v>1072</v>
      </c>
      <c r="D6630" t="s">
        <v>1073</v>
      </c>
      <c r="E6630" s="4">
        <v>-34516.960000000014</v>
      </c>
      <c r="F6630" t="s">
        <v>567</v>
      </c>
      <c r="G6630" t="s">
        <v>511</v>
      </c>
      <c r="H6630" t="s">
        <v>348</v>
      </c>
      <c r="I6630" t="s">
        <v>349</v>
      </c>
      <c r="J6630" t="s">
        <v>746</v>
      </c>
      <c r="L6630" t="s">
        <v>348</v>
      </c>
      <c r="M6630" t="s">
        <v>453</v>
      </c>
      <c r="N6630" t="s">
        <v>573</v>
      </c>
    </row>
    <row r="6631" spans="1:14" hidden="1" x14ac:dyDescent="0.25">
      <c r="A6631" t="s">
        <v>241</v>
      </c>
      <c r="B6631" s="1">
        <v>45230</v>
      </c>
      <c r="C6631" t="s">
        <v>1076</v>
      </c>
      <c r="D6631" t="s">
        <v>1077</v>
      </c>
      <c r="E6631" s="4">
        <v>-4615.9800000000005</v>
      </c>
      <c r="F6631" t="s">
        <v>567</v>
      </c>
      <c r="G6631" t="s">
        <v>511</v>
      </c>
      <c r="H6631" t="s">
        <v>348</v>
      </c>
      <c r="I6631" t="s">
        <v>349</v>
      </c>
      <c r="J6631" t="s">
        <v>746</v>
      </c>
      <c r="L6631" t="s">
        <v>348</v>
      </c>
      <c r="M6631" t="s">
        <v>453</v>
      </c>
      <c r="N6631" t="s">
        <v>573</v>
      </c>
    </row>
    <row r="6632" spans="1:14" hidden="1" x14ac:dyDescent="0.25">
      <c r="A6632" t="s">
        <v>241</v>
      </c>
      <c r="B6632" s="1">
        <v>45230</v>
      </c>
      <c r="C6632" t="s">
        <v>1234</v>
      </c>
      <c r="D6632" t="s">
        <v>1235</v>
      </c>
      <c r="E6632" s="4">
        <v>-3.4000000000000909</v>
      </c>
      <c r="F6632" t="s">
        <v>567</v>
      </c>
      <c r="G6632" t="s">
        <v>511</v>
      </c>
      <c r="H6632" t="s">
        <v>348</v>
      </c>
      <c r="I6632" t="s">
        <v>349</v>
      </c>
      <c r="J6632" t="s">
        <v>746</v>
      </c>
      <c r="L6632" t="s">
        <v>348</v>
      </c>
      <c r="M6632" t="s">
        <v>453</v>
      </c>
      <c r="N6632" t="s">
        <v>573</v>
      </c>
    </row>
    <row r="6633" spans="1:14" hidden="1" x14ac:dyDescent="0.25">
      <c r="A6633" t="s">
        <v>241</v>
      </c>
      <c r="B6633" s="1">
        <v>45230</v>
      </c>
      <c r="C6633" t="s">
        <v>1215</v>
      </c>
      <c r="D6633" t="s">
        <v>1216</v>
      </c>
      <c r="E6633" s="4">
        <v>-6.24</v>
      </c>
      <c r="F6633" t="s">
        <v>567</v>
      </c>
      <c r="G6633" t="s">
        <v>511</v>
      </c>
      <c r="H6633" t="s">
        <v>348</v>
      </c>
      <c r="I6633" t="s">
        <v>349</v>
      </c>
      <c r="J6633" t="s">
        <v>746</v>
      </c>
      <c r="L6633" t="s">
        <v>348</v>
      </c>
      <c r="M6633" t="s">
        <v>453</v>
      </c>
      <c r="N6633" t="s">
        <v>573</v>
      </c>
    </row>
    <row r="6634" spans="1:14" hidden="1" x14ac:dyDescent="0.25">
      <c r="A6634" t="s">
        <v>241</v>
      </c>
      <c r="B6634" s="1">
        <v>45230</v>
      </c>
      <c r="C6634" t="s">
        <v>1217</v>
      </c>
      <c r="D6634" t="s">
        <v>1218</v>
      </c>
      <c r="E6634" s="4">
        <v>-336.31</v>
      </c>
      <c r="F6634" t="s">
        <v>567</v>
      </c>
      <c r="G6634" t="s">
        <v>511</v>
      </c>
      <c r="H6634" t="s">
        <v>348</v>
      </c>
      <c r="I6634" t="s">
        <v>349</v>
      </c>
      <c r="J6634" t="s">
        <v>746</v>
      </c>
      <c r="L6634" t="s">
        <v>348</v>
      </c>
      <c r="M6634" t="s">
        <v>453</v>
      </c>
      <c r="N6634" t="s">
        <v>573</v>
      </c>
    </row>
    <row r="6635" spans="1:14" hidden="1" x14ac:dyDescent="0.25">
      <c r="A6635" t="s">
        <v>241</v>
      </c>
      <c r="B6635" s="1">
        <v>45230</v>
      </c>
      <c r="C6635" t="s">
        <v>1087</v>
      </c>
      <c r="D6635" t="s">
        <v>1088</v>
      </c>
      <c r="E6635" s="4">
        <v>-709.06999999999994</v>
      </c>
      <c r="F6635" t="s">
        <v>567</v>
      </c>
      <c r="G6635" t="s">
        <v>511</v>
      </c>
      <c r="H6635" t="s">
        <v>348</v>
      </c>
      <c r="I6635" t="s">
        <v>349</v>
      </c>
      <c r="J6635" t="s">
        <v>746</v>
      </c>
      <c r="L6635" t="s">
        <v>348</v>
      </c>
      <c r="M6635" t="s">
        <v>453</v>
      </c>
      <c r="N6635" t="s">
        <v>573</v>
      </c>
    </row>
    <row r="6636" spans="1:14" hidden="1" x14ac:dyDescent="0.25">
      <c r="A6636" t="s">
        <v>241</v>
      </c>
      <c r="B6636" s="1">
        <v>45230</v>
      </c>
      <c r="C6636" t="s">
        <v>1091</v>
      </c>
      <c r="D6636" t="s">
        <v>1092</v>
      </c>
      <c r="E6636" s="4">
        <v>-5086.5099999999984</v>
      </c>
      <c r="F6636" t="s">
        <v>567</v>
      </c>
      <c r="G6636" t="s">
        <v>511</v>
      </c>
      <c r="H6636" t="s">
        <v>348</v>
      </c>
      <c r="I6636" t="s">
        <v>349</v>
      </c>
      <c r="J6636" t="s">
        <v>746</v>
      </c>
      <c r="L6636" t="s">
        <v>348</v>
      </c>
      <c r="M6636" t="s">
        <v>453</v>
      </c>
      <c r="N6636" t="s">
        <v>573</v>
      </c>
    </row>
    <row r="6637" spans="1:14" hidden="1" x14ac:dyDescent="0.25">
      <c r="A6637" t="s">
        <v>241</v>
      </c>
      <c r="B6637" s="1">
        <v>45230</v>
      </c>
      <c r="C6637" t="s">
        <v>1095</v>
      </c>
      <c r="D6637" t="s">
        <v>1096</v>
      </c>
      <c r="E6637" s="4">
        <v>-759.81</v>
      </c>
      <c r="F6637" t="s">
        <v>567</v>
      </c>
      <c r="G6637" t="s">
        <v>511</v>
      </c>
      <c r="H6637" t="s">
        <v>348</v>
      </c>
      <c r="I6637" t="s">
        <v>349</v>
      </c>
      <c r="J6637" t="s">
        <v>746</v>
      </c>
      <c r="L6637" t="s">
        <v>348</v>
      </c>
      <c r="M6637" t="s">
        <v>453</v>
      </c>
      <c r="N6637" t="s">
        <v>573</v>
      </c>
    </row>
    <row r="6638" spans="1:14" hidden="1" x14ac:dyDescent="0.25">
      <c r="A6638" t="s">
        <v>241</v>
      </c>
      <c r="B6638" s="1">
        <v>45230</v>
      </c>
      <c r="C6638" t="s">
        <v>1099</v>
      </c>
      <c r="D6638" t="s">
        <v>1100</v>
      </c>
      <c r="E6638" s="4">
        <v>-599.71000000000026</v>
      </c>
      <c r="F6638" t="s">
        <v>567</v>
      </c>
      <c r="G6638" t="s">
        <v>511</v>
      </c>
      <c r="H6638" t="s">
        <v>348</v>
      </c>
      <c r="I6638" t="s">
        <v>349</v>
      </c>
      <c r="J6638" t="s">
        <v>746</v>
      </c>
      <c r="L6638" t="s">
        <v>348</v>
      </c>
      <c r="M6638" t="s">
        <v>453</v>
      </c>
      <c r="N6638" t="s">
        <v>573</v>
      </c>
    </row>
    <row r="6639" spans="1:14" hidden="1" x14ac:dyDescent="0.25">
      <c r="A6639" t="s">
        <v>241</v>
      </c>
      <c r="B6639" s="1">
        <v>45230</v>
      </c>
      <c r="C6639" t="s">
        <v>1103</v>
      </c>
      <c r="D6639" t="s">
        <v>1104</v>
      </c>
      <c r="E6639" s="4">
        <v>-2016.1299999999992</v>
      </c>
      <c r="F6639" t="s">
        <v>567</v>
      </c>
      <c r="G6639" t="s">
        <v>511</v>
      </c>
      <c r="H6639" t="s">
        <v>348</v>
      </c>
      <c r="I6639" t="s">
        <v>349</v>
      </c>
      <c r="J6639" t="s">
        <v>746</v>
      </c>
      <c r="L6639" t="s">
        <v>348</v>
      </c>
      <c r="M6639" t="s">
        <v>453</v>
      </c>
      <c r="N6639" t="s">
        <v>573</v>
      </c>
    </row>
    <row r="6640" spans="1:14" hidden="1" x14ac:dyDescent="0.25">
      <c r="A6640" t="s">
        <v>241</v>
      </c>
      <c r="B6640" s="1">
        <v>45230</v>
      </c>
      <c r="C6640" t="s">
        <v>1107</v>
      </c>
      <c r="D6640" t="s">
        <v>1108</v>
      </c>
      <c r="E6640" s="4">
        <v>-713.11000000000013</v>
      </c>
      <c r="F6640" t="s">
        <v>567</v>
      </c>
      <c r="G6640" t="s">
        <v>511</v>
      </c>
      <c r="H6640" t="s">
        <v>348</v>
      </c>
      <c r="I6640" t="s">
        <v>349</v>
      </c>
      <c r="J6640" t="s">
        <v>746</v>
      </c>
      <c r="L6640" t="s">
        <v>348</v>
      </c>
      <c r="M6640" t="s">
        <v>453</v>
      </c>
      <c r="N6640" t="s">
        <v>573</v>
      </c>
    </row>
    <row r="6641" spans="1:14" hidden="1" x14ac:dyDescent="0.25">
      <c r="A6641" t="s">
        <v>241</v>
      </c>
      <c r="B6641" s="1">
        <v>45230</v>
      </c>
      <c r="C6641" t="s">
        <v>1109</v>
      </c>
      <c r="D6641" t="s">
        <v>1110</v>
      </c>
      <c r="E6641" s="4">
        <v>-1127.2799999999997</v>
      </c>
      <c r="F6641" t="s">
        <v>567</v>
      </c>
      <c r="G6641" t="s">
        <v>511</v>
      </c>
      <c r="H6641" t="s">
        <v>348</v>
      </c>
      <c r="I6641" t="s">
        <v>349</v>
      </c>
      <c r="J6641" t="s">
        <v>746</v>
      </c>
      <c r="L6641" t="s">
        <v>348</v>
      </c>
      <c r="M6641" t="s">
        <v>453</v>
      </c>
      <c r="N6641" t="s">
        <v>573</v>
      </c>
    </row>
    <row r="6642" spans="1:14" hidden="1" x14ac:dyDescent="0.25">
      <c r="A6642" t="s">
        <v>241</v>
      </c>
      <c r="B6642" s="1">
        <v>45230</v>
      </c>
      <c r="C6642" t="s">
        <v>1111</v>
      </c>
      <c r="D6642" t="s">
        <v>1112</v>
      </c>
      <c r="E6642" s="4">
        <v>-798.71999999999991</v>
      </c>
      <c r="F6642" t="s">
        <v>567</v>
      </c>
      <c r="G6642" t="s">
        <v>511</v>
      </c>
      <c r="H6642" t="s">
        <v>348</v>
      </c>
      <c r="I6642" t="s">
        <v>349</v>
      </c>
      <c r="J6642" t="s">
        <v>746</v>
      </c>
      <c r="L6642" t="s">
        <v>348</v>
      </c>
      <c r="M6642" t="s">
        <v>453</v>
      </c>
      <c r="N6642" t="s">
        <v>573</v>
      </c>
    </row>
    <row r="6643" spans="1:14" hidden="1" x14ac:dyDescent="0.25">
      <c r="A6643" t="s">
        <v>241</v>
      </c>
      <c r="B6643" s="1">
        <v>45230</v>
      </c>
      <c r="C6643" t="s">
        <v>1115</v>
      </c>
      <c r="D6643" t="s">
        <v>1116</v>
      </c>
      <c r="E6643" s="4">
        <v>-568.42000000001917</v>
      </c>
      <c r="F6643" t="s">
        <v>567</v>
      </c>
      <c r="G6643" t="s">
        <v>511</v>
      </c>
      <c r="H6643" t="s">
        <v>348</v>
      </c>
      <c r="I6643" t="s">
        <v>349</v>
      </c>
      <c r="J6643" t="s">
        <v>746</v>
      </c>
      <c r="L6643" t="s">
        <v>348</v>
      </c>
      <c r="M6643" t="s">
        <v>453</v>
      </c>
      <c r="N6643" t="s">
        <v>573</v>
      </c>
    </row>
    <row r="6644" spans="1:14" hidden="1" x14ac:dyDescent="0.25">
      <c r="A6644" t="s">
        <v>241</v>
      </c>
      <c r="B6644" s="1">
        <v>45230</v>
      </c>
      <c r="C6644" t="s">
        <v>1219</v>
      </c>
      <c r="D6644" t="s">
        <v>1220</v>
      </c>
      <c r="E6644" s="4">
        <v>-1388.2599999999995</v>
      </c>
      <c r="F6644" t="s">
        <v>567</v>
      </c>
      <c r="G6644" t="s">
        <v>511</v>
      </c>
      <c r="H6644" t="s">
        <v>348</v>
      </c>
      <c r="I6644" t="s">
        <v>349</v>
      </c>
      <c r="J6644" t="s">
        <v>746</v>
      </c>
      <c r="L6644" t="s">
        <v>348</v>
      </c>
      <c r="M6644" t="s">
        <v>453</v>
      </c>
      <c r="N6644" t="s">
        <v>573</v>
      </c>
    </row>
    <row r="6645" spans="1:14" hidden="1" x14ac:dyDescent="0.25">
      <c r="A6645" t="s">
        <v>241</v>
      </c>
      <c r="B6645" s="1">
        <v>45230</v>
      </c>
      <c r="C6645" t="s">
        <v>1344</v>
      </c>
      <c r="D6645" t="s">
        <v>1345</v>
      </c>
      <c r="E6645" s="4">
        <v>-636.47</v>
      </c>
      <c r="F6645" t="s">
        <v>567</v>
      </c>
      <c r="G6645" t="s">
        <v>511</v>
      </c>
      <c r="H6645" t="s">
        <v>348</v>
      </c>
      <c r="I6645" t="s">
        <v>349</v>
      </c>
      <c r="J6645" t="s">
        <v>746</v>
      </c>
      <c r="L6645" t="s">
        <v>348</v>
      </c>
      <c r="M6645" t="s">
        <v>453</v>
      </c>
      <c r="N6645" t="s">
        <v>573</v>
      </c>
    </row>
    <row r="6646" spans="1:14" hidden="1" x14ac:dyDescent="0.25">
      <c r="A6646" t="s">
        <v>241</v>
      </c>
      <c r="B6646" s="1">
        <v>45230</v>
      </c>
      <c r="C6646" t="s">
        <v>1117</v>
      </c>
      <c r="D6646" t="s">
        <v>1118</v>
      </c>
      <c r="E6646" s="4">
        <v>-384.06999999999971</v>
      </c>
      <c r="F6646" t="s">
        <v>567</v>
      </c>
      <c r="G6646" t="s">
        <v>511</v>
      </c>
      <c r="H6646" t="s">
        <v>348</v>
      </c>
      <c r="I6646" t="s">
        <v>349</v>
      </c>
      <c r="J6646" t="s">
        <v>746</v>
      </c>
      <c r="L6646" t="s">
        <v>348</v>
      </c>
      <c r="M6646" t="s">
        <v>453</v>
      </c>
      <c r="N6646" t="s">
        <v>573</v>
      </c>
    </row>
    <row r="6647" spans="1:14" hidden="1" x14ac:dyDescent="0.25">
      <c r="A6647" t="s">
        <v>241</v>
      </c>
      <c r="B6647" s="1">
        <v>45230</v>
      </c>
      <c r="C6647" t="s">
        <v>1119</v>
      </c>
      <c r="D6647" t="s">
        <v>1120</v>
      </c>
      <c r="E6647" s="4">
        <v>-59656.509999999893</v>
      </c>
      <c r="F6647" t="s">
        <v>567</v>
      </c>
      <c r="G6647" t="s">
        <v>511</v>
      </c>
      <c r="H6647" t="s">
        <v>348</v>
      </c>
      <c r="I6647" t="s">
        <v>349</v>
      </c>
      <c r="J6647" t="s">
        <v>684</v>
      </c>
      <c r="L6647" t="s">
        <v>1121</v>
      </c>
      <c r="M6647" t="s">
        <v>453</v>
      </c>
      <c r="N6647" t="s">
        <v>573</v>
      </c>
    </row>
    <row r="6648" spans="1:14" hidden="1" x14ac:dyDescent="0.25">
      <c r="A6648" t="s">
        <v>241</v>
      </c>
      <c r="B6648" s="1">
        <v>45230</v>
      </c>
      <c r="C6648" t="s">
        <v>1124</v>
      </c>
      <c r="D6648" t="s">
        <v>1125</v>
      </c>
      <c r="E6648" s="4">
        <v>-218770.00000000003</v>
      </c>
      <c r="F6648" t="s">
        <v>567</v>
      </c>
      <c r="G6648" t="s">
        <v>511</v>
      </c>
      <c r="H6648" t="s">
        <v>348</v>
      </c>
      <c r="I6648" t="s">
        <v>349</v>
      </c>
      <c r="J6648" t="s">
        <v>746</v>
      </c>
      <c r="L6648" t="s">
        <v>348</v>
      </c>
      <c r="M6648" t="s">
        <v>457</v>
      </c>
      <c r="N6648" t="s">
        <v>573</v>
      </c>
    </row>
    <row r="6649" spans="1:14" hidden="1" x14ac:dyDescent="0.25">
      <c r="A6649" t="s">
        <v>241</v>
      </c>
      <c r="B6649" s="1">
        <v>45230</v>
      </c>
      <c r="C6649" t="s">
        <v>565</v>
      </c>
      <c r="D6649" t="s">
        <v>566</v>
      </c>
      <c r="E6649" s="4">
        <v>283309.24</v>
      </c>
      <c r="F6649" t="s">
        <v>567</v>
      </c>
      <c r="G6649" t="s">
        <v>471</v>
      </c>
      <c r="H6649" t="s">
        <v>291</v>
      </c>
      <c r="I6649" t="s">
        <v>292</v>
      </c>
      <c r="J6649" t="s">
        <v>251</v>
      </c>
      <c r="L6649" t="s">
        <v>376</v>
      </c>
      <c r="M6649" t="s">
        <v>377</v>
      </c>
      <c r="N6649" t="s">
        <v>486</v>
      </c>
    </row>
    <row r="6650" spans="1:14" hidden="1" x14ac:dyDescent="0.25">
      <c r="A6650" t="s">
        <v>241</v>
      </c>
      <c r="B6650" s="1">
        <v>45230</v>
      </c>
      <c r="C6650" t="s">
        <v>568</v>
      </c>
      <c r="D6650" t="s">
        <v>569</v>
      </c>
      <c r="E6650" s="4">
        <v>153429.39999999997</v>
      </c>
      <c r="F6650" t="s">
        <v>567</v>
      </c>
      <c r="G6650" t="s">
        <v>471</v>
      </c>
      <c r="H6650" t="s">
        <v>291</v>
      </c>
      <c r="I6650" t="s">
        <v>292</v>
      </c>
      <c r="J6650" t="s">
        <v>251</v>
      </c>
      <c r="L6650" t="s">
        <v>376</v>
      </c>
      <c r="M6650" t="s">
        <v>377</v>
      </c>
      <c r="N6650" t="s">
        <v>486</v>
      </c>
    </row>
    <row r="6651" spans="1:14" hidden="1" x14ac:dyDescent="0.25">
      <c r="A6651" t="s">
        <v>241</v>
      </c>
      <c r="B6651" s="1">
        <v>45230</v>
      </c>
      <c r="C6651" t="s">
        <v>574</v>
      </c>
      <c r="D6651" t="s">
        <v>575</v>
      </c>
      <c r="E6651" s="4">
        <v>71794.990000000005</v>
      </c>
      <c r="F6651" t="s">
        <v>567</v>
      </c>
      <c r="G6651" t="s">
        <v>471</v>
      </c>
      <c r="H6651" t="s">
        <v>291</v>
      </c>
      <c r="I6651" t="s">
        <v>292</v>
      </c>
      <c r="J6651" t="s">
        <v>251</v>
      </c>
      <c r="L6651" t="s">
        <v>376</v>
      </c>
      <c r="M6651" t="s">
        <v>377</v>
      </c>
      <c r="N6651" t="s">
        <v>486</v>
      </c>
    </row>
    <row r="6652" spans="1:14" hidden="1" x14ac:dyDescent="0.25">
      <c r="A6652" t="s">
        <v>241</v>
      </c>
      <c r="B6652" s="1">
        <v>45230</v>
      </c>
      <c r="C6652" t="s">
        <v>578</v>
      </c>
      <c r="D6652" t="s">
        <v>579</v>
      </c>
      <c r="E6652" s="4">
        <v>2755.61</v>
      </c>
      <c r="F6652" t="s">
        <v>567</v>
      </c>
      <c r="G6652" t="s">
        <v>471</v>
      </c>
      <c r="H6652" t="s">
        <v>298</v>
      </c>
      <c r="I6652" t="s">
        <v>299</v>
      </c>
      <c r="J6652" t="s">
        <v>258</v>
      </c>
      <c r="L6652" t="s">
        <v>376</v>
      </c>
      <c r="M6652" t="s">
        <v>377</v>
      </c>
      <c r="N6652" t="s">
        <v>487</v>
      </c>
    </row>
    <row r="6653" spans="1:14" hidden="1" x14ac:dyDescent="0.25">
      <c r="A6653" t="s">
        <v>241</v>
      </c>
      <c r="B6653" s="1">
        <v>45230</v>
      </c>
      <c r="C6653" t="s">
        <v>582</v>
      </c>
      <c r="D6653" t="s">
        <v>583</v>
      </c>
      <c r="E6653" s="4">
        <v>39724.969999999994</v>
      </c>
      <c r="F6653" t="s">
        <v>567</v>
      </c>
      <c r="G6653" t="s">
        <v>471</v>
      </c>
      <c r="H6653" t="s">
        <v>291</v>
      </c>
      <c r="I6653" t="s">
        <v>292</v>
      </c>
      <c r="J6653" t="s">
        <v>251</v>
      </c>
      <c r="L6653" t="s">
        <v>376</v>
      </c>
      <c r="M6653" t="s">
        <v>377</v>
      </c>
      <c r="N6653" t="s">
        <v>482</v>
      </c>
    </row>
    <row r="6654" spans="1:14" hidden="1" x14ac:dyDescent="0.25">
      <c r="A6654" t="s">
        <v>241</v>
      </c>
      <c r="B6654" s="1">
        <v>45230</v>
      </c>
      <c r="C6654" t="s">
        <v>586</v>
      </c>
      <c r="D6654" t="s">
        <v>587</v>
      </c>
      <c r="E6654" s="4">
        <v>5151.8599999999997</v>
      </c>
      <c r="F6654" t="s">
        <v>567</v>
      </c>
      <c r="G6654" t="s">
        <v>471</v>
      </c>
      <c r="H6654" t="s">
        <v>298</v>
      </c>
      <c r="I6654" t="s">
        <v>299</v>
      </c>
      <c r="J6654" t="s">
        <v>258</v>
      </c>
      <c r="L6654" t="s">
        <v>376</v>
      </c>
      <c r="M6654" t="s">
        <v>377</v>
      </c>
      <c r="N6654" t="s">
        <v>487</v>
      </c>
    </row>
    <row r="6655" spans="1:14" hidden="1" x14ac:dyDescent="0.25">
      <c r="A6655" t="s">
        <v>241</v>
      </c>
      <c r="B6655" s="1">
        <v>45230</v>
      </c>
      <c r="C6655" t="s">
        <v>590</v>
      </c>
      <c r="D6655" t="s">
        <v>591</v>
      </c>
      <c r="E6655" s="4">
        <v>16951.32</v>
      </c>
      <c r="F6655" t="s">
        <v>567</v>
      </c>
      <c r="G6655" t="s">
        <v>471</v>
      </c>
      <c r="H6655" t="s">
        <v>298</v>
      </c>
      <c r="I6655" t="s">
        <v>299</v>
      </c>
      <c r="J6655" t="s">
        <v>258</v>
      </c>
      <c r="L6655" t="s">
        <v>376</v>
      </c>
      <c r="M6655" t="s">
        <v>377</v>
      </c>
      <c r="N6655" t="s">
        <v>487</v>
      </c>
    </row>
    <row r="6656" spans="1:14" hidden="1" x14ac:dyDescent="0.25">
      <c r="A6656" t="s">
        <v>241</v>
      </c>
      <c r="B6656" s="1">
        <v>45230</v>
      </c>
      <c r="C6656" t="s">
        <v>595</v>
      </c>
      <c r="D6656" t="s">
        <v>596</v>
      </c>
      <c r="E6656" s="4">
        <v>5359.16</v>
      </c>
      <c r="F6656" t="s">
        <v>567</v>
      </c>
      <c r="G6656" t="s">
        <v>471</v>
      </c>
      <c r="H6656" t="s">
        <v>311</v>
      </c>
      <c r="I6656" t="s">
        <v>312</v>
      </c>
      <c r="J6656" t="s">
        <v>264</v>
      </c>
      <c r="L6656" t="s">
        <v>376</v>
      </c>
      <c r="M6656" t="s">
        <v>377</v>
      </c>
      <c r="N6656" t="s">
        <v>477</v>
      </c>
    </row>
    <row r="6657" spans="1:14" hidden="1" x14ac:dyDescent="0.25">
      <c r="A6657" t="s">
        <v>241</v>
      </c>
      <c r="B6657" s="1">
        <v>45230</v>
      </c>
      <c r="C6657" t="s">
        <v>599</v>
      </c>
      <c r="D6657" t="s">
        <v>600</v>
      </c>
      <c r="E6657" s="4">
        <v>10678.660000000002</v>
      </c>
      <c r="F6657" t="s">
        <v>567</v>
      </c>
      <c r="G6657" t="s">
        <v>471</v>
      </c>
      <c r="H6657" t="s">
        <v>298</v>
      </c>
      <c r="I6657" t="s">
        <v>299</v>
      </c>
      <c r="J6657" t="s">
        <v>258</v>
      </c>
      <c r="L6657" t="s">
        <v>376</v>
      </c>
      <c r="M6657" t="s">
        <v>377</v>
      </c>
      <c r="N6657" t="s">
        <v>482</v>
      </c>
    </row>
    <row r="6658" spans="1:14" hidden="1" x14ac:dyDescent="0.25">
      <c r="A6658" t="s">
        <v>241</v>
      </c>
      <c r="B6658" s="1">
        <v>45230</v>
      </c>
      <c r="C6658" t="s">
        <v>603</v>
      </c>
      <c r="D6658" t="s">
        <v>604</v>
      </c>
      <c r="E6658" s="4">
        <v>11776.039999999999</v>
      </c>
      <c r="F6658" t="s">
        <v>567</v>
      </c>
      <c r="G6658" t="s">
        <v>471</v>
      </c>
      <c r="H6658" t="s">
        <v>311</v>
      </c>
      <c r="I6658" t="s">
        <v>312</v>
      </c>
      <c r="J6658" t="s">
        <v>264</v>
      </c>
      <c r="L6658" t="s">
        <v>376</v>
      </c>
      <c r="M6658" t="s">
        <v>377</v>
      </c>
      <c r="N6658" t="s">
        <v>487</v>
      </c>
    </row>
    <row r="6659" spans="1:14" hidden="1" x14ac:dyDescent="0.25">
      <c r="A6659" t="s">
        <v>241</v>
      </c>
      <c r="B6659" s="1">
        <v>45230</v>
      </c>
      <c r="C6659" t="s">
        <v>1128</v>
      </c>
      <c r="D6659" t="s">
        <v>1129</v>
      </c>
      <c r="E6659" s="4">
        <v>3808.79</v>
      </c>
      <c r="F6659" t="s">
        <v>567</v>
      </c>
      <c r="G6659" t="s">
        <v>471</v>
      </c>
      <c r="H6659" t="s">
        <v>291</v>
      </c>
      <c r="I6659" t="s">
        <v>292</v>
      </c>
      <c r="J6659" t="s">
        <v>251</v>
      </c>
      <c r="L6659" t="s">
        <v>376</v>
      </c>
      <c r="M6659" t="s">
        <v>377</v>
      </c>
      <c r="N6659" t="s">
        <v>486</v>
      </c>
    </row>
    <row r="6660" spans="1:14" hidden="1" x14ac:dyDescent="0.25">
      <c r="A6660" t="s">
        <v>241</v>
      </c>
      <c r="B6660" s="1">
        <v>45230</v>
      </c>
      <c r="C6660" t="s">
        <v>1130</v>
      </c>
      <c r="D6660" t="s">
        <v>1131</v>
      </c>
      <c r="E6660" s="4">
        <v>113699.87</v>
      </c>
      <c r="F6660" t="s">
        <v>567</v>
      </c>
      <c r="G6660" t="s">
        <v>471</v>
      </c>
      <c r="H6660" t="s">
        <v>291</v>
      </c>
      <c r="I6660" t="s">
        <v>292</v>
      </c>
      <c r="J6660" t="s">
        <v>251</v>
      </c>
      <c r="L6660" t="s">
        <v>376</v>
      </c>
      <c r="M6660" t="s">
        <v>377</v>
      </c>
      <c r="N6660" t="s">
        <v>487</v>
      </c>
    </row>
    <row r="6661" spans="1:14" hidden="1" x14ac:dyDescent="0.25">
      <c r="A6661" t="s">
        <v>241</v>
      </c>
      <c r="B6661" s="1">
        <v>45230</v>
      </c>
      <c r="C6661" t="s">
        <v>1328</v>
      </c>
      <c r="D6661" t="s">
        <v>1329</v>
      </c>
      <c r="E6661" s="4">
        <v>5221.24</v>
      </c>
      <c r="F6661" t="s">
        <v>567</v>
      </c>
      <c r="G6661" t="s">
        <v>471</v>
      </c>
      <c r="H6661" t="s">
        <v>291</v>
      </c>
      <c r="I6661" t="s">
        <v>292</v>
      </c>
      <c r="J6661" t="s">
        <v>251</v>
      </c>
      <c r="L6661" t="s">
        <v>376</v>
      </c>
      <c r="M6661" t="s">
        <v>377</v>
      </c>
      <c r="N6661" t="s">
        <v>486</v>
      </c>
    </row>
    <row r="6662" spans="1:14" hidden="1" x14ac:dyDescent="0.25">
      <c r="A6662" t="s">
        <v>241</v>
      </c>
      <c r="B6662" s="1">
        <v>45230</v>
      </c>
      <c r="C6662" t="s">
        <v>627</v>
      </c>
      <c r="D6662" t="s">
        <v>628</v>
      </c>
      <c r="E6662" s="4">
        <v>316810.25000000006</v>
      </c>
      <c r="F6662" t="s">
        <v>567</v>
      </c>
      <c r="G6662" t="s">
        <v>471</v>
      </c>
      <c r="H6662" t="s">
        <v>295</v>
      </c>
      <c r="I6662" t="s">
        <v>254</v>
      </c>
      <c r="J6662" t="s">
        <v>253</v>
      </c>
      <c r="L6662" t="s">
        <v>378</v>
      </c>
      <c r="M6662" t="s">
        <v>379</v>
      </c>
      <c r="N6662" t="s">
        <v>486</v>
      </c>
    </row>
    <row r="6663" spans="1:14" hidden="1" x14ac:dyDescent="0.25">
      <c r="A6663" t="s">
        <v>241</v>
      </c>
      <c r="B6663" s="1">
        <v>45230</v>
      </c>
      <c r="C6663" t="s">
        <v>631</v>
      </c>
      <c r="D6663" t="s">
        <v>632</v>
      </c>
      <c r="E6663" s="4">
        <v>24970.39</v>
      </c>
      <c r="F6663" t="s">
        <v>567</v>
      </c>
      <c r="G6663" t="s">
        <v>471</v>
      </c>
      <c r="H6663" t="s">
        <v>301</v>
      </c>
      <c r="I6663" t="s">
        <v>302</v>
      </c>
      <c r="J6663" t="s">
        <v>258</v>
      </c>
      <c r="L6663" t="s">
        <v>378</v>
      </c>
      <c r="M6663" t="s">
        <v>379</v>
      </c>
      <c r="N6663" t="s">
        <v>486</v>
      </c>
    </row>
    <row r="6664" spans="1:14" hidden="1" x14ac:dyDescent="0.25">
      <c r="A6664" t="s">
        <v>241</v>
      </c>
      <c r="B6664" s="1">
        <v>45230</v>
      </c>
      <c r="C6664" t="s">
        <v>633</v>
      </c>
      <c r="D6664" t="s">
        <v>634</v>
      </c>
      <c r="E6664" s="4">
        <v>49990.530000000006</v>
      </c>
      <c r="F6664" t="s">
        <v>567</v>
      </c>
      <c r="G6664" t="s">
        <v>471</v>
      </c>
      <c r="H6664" t="s">
        <v>295</v>
      </c>
      <c r="I6664" t="s">
        <v>254</v>
      </c>
      <c r="J6664" t="s">
        <v>253</v>
      </c>
      <c r="L6664" t="s">
        <v>378</v>
      </c>
      <c r="M6664" t="s">
        <v>379</v>
      </c>
      <c r="N6664" t="s">
        <v>486</v>
      </c>
    </row>
    <row r="6665" spans="1:14" hidden="1" x14ac:dyDescent="0.25">
      <c r="A6665" t="s">
        <v>241</v>
      </c>
      <c r="B6665" s="1">
        <v>45230</v>
      </c>
      <c r="C6665" t="s">
        <v>640</v>
      </c>
      <c r="D6665" t="s">
        <v>641</v>
      </c>
      <c r="E6665" s="4">
        <v>70</v>
      </c>
      <c r="F6665" t="s">
        <v>567</v>
      </c>
      <c r="G6665" t="s">
        <v>471</v>
      </c>
      <c r="H6665" t="s">
        <v>301</v>
      </c>
      <c r="I6665" t="s">
        <v>302</v>
      </c>
      <c r="J6665" t="s">
        <v>258</v>
      </c>
      <c r="L6665" t="s">
        <v>378</v>
      </c>
      <c r="M6665" t="s">
        <v>379</v>
      </c>
      <c r="N6665" t="s">
        <v>485</v>
      </c>
    </row>
    <row r="6666" spans="1:14" hidden="1" x14ac:dyDescent="0.25">
      <c r="A6666" t="s">
        <v>241</v>
      </c>
      <c r="B6666" s="1">
        <v>45230</v>
      </c>
      <c r="C6666" t="s">
        <v>642</v>
      </c>
      <c r="D6666" t="s">
        <v>643</v>
      </c>
      <c r="E6666" s="4">
        <v>260</v>
      </c>
      <c r="F6666" t="s">
        <v>567</v>
      </c>
      <c r="G6666" t="s">
        <v>471</v>
      </c>
      <c r="H6666" t="s">
        <v>311</v>
      </c>
      <c r="I6666" t="s">
        <v>312</v>
      </c>
      <c r="J6666" t="s">
        <v>264</v>
      </c>
      <c r="L6666" t="s">
        <v>378</v>
      </c>
      <c r="M6666" t="s">
        <v>379</v>
      </c>
      <c r="N6666" t="s">
        <v>487</v>
      </c>
    </row>
    <row r="6667" spans="1:14" hidden="1" x14ac:dyDescent="0.25">
      <c r="A6667" t="s">
        <v>241</v>
      </c>
      <c r="B6667" s="1">
        <v>45230</v>
      </c>
      <c r="C6667" t="s">
        <v>646</v>
      </c>
      <c r="D6667" t="s">
        <v>647</v>
      </c>
      <c r="E6667" s="4">
        <v>747807.68</v>
      </c>
      <c r="F6667" t="s">
        <v>567</v>
      </c>
      <c r="G6667" t="s">
        <v>471</v>
      </c>
      <c r="H6667" t="s">
        <v>295</v>
      </c>
      <c r="I6667" t="s">
        <v>254</v>
      </c>
      <c r="J6667" t="s">
        <v>253</v>
      </c>
      <c r="L6667" t="s">
        <v>378</v>
      </c>
      <c r="M6667" t="s">
        <v>379</v>
      </c>
      <c r="N6667" t="s">
        <v>486</v>
      </c>
    </row>
    <row r="6668" spans="1:14" hidden="1" x14ac:dyDescent="0.25">
      <c r="A6668" t="s">
        <v>241</v>
      </c>
      <c r="B6668" s="1">
        <v>45230</v>
      </c>
      <c r="C6668" t="s">
        <v>1294</v>
      </c>
      <c r="D6668" t="s">
        <v>1295</v>
      </c>
      <c r="E6668" s="4">
        <v>35399.65</v>
      </c>
      <c r="F6668" t="s">
        <v>567</v>
      </c>
      <c r="G6668" t="s">
        <v>471</v>
      </c>
      <c r="H6668" t="s">
        <v>295</v>
      </c>
      <c r="I6668" t="s">
        <v>254</v>
      </c>
      <c r="J6668" t="s">
        <v>253</v>
      </c>
      <c r="L6668" t="s">
        <v>378</v>
      </c>
      <c r="M6668" t="s">
        <v>379</v>
      </c>
      <c r="N6668" t="s">
        <v>486</v>
      </c>
    </row>
    <row r="6669" spans="1:14" hidden="1" x14ac:dyDescent="0.25">
      <c r="A6669" t="s">
        <v>241</v>
      </c>
      <c r="B6669" s="1">
        <v>45230</v>
      </c>
      <c r="C6669" t="s">
        <v>650</v>
      </c>
      <c r="D6669" t="s">
        <v>651</v>
      </c>
      <c r="E6669" s="4">
        <v>44038.850000000006</v>
      </c>
      <c r="F6669" t="s">
        <v>567</v>
      </c>
      <c r="G6669" t="s">
        <v>471</v>
      </c>
      <c r="H6669" t="s">
        <v>308</v>
      </c>
      <c r="I6669" t="s">
        <v>309</v>
      </c>
      <c r="J6669" t="s">
        <v>264</v>
      </c>
      <c r="L6669" t="s">
        <v>378</v>
      </c>
      <c r="M6669" t="s">
        <v>379</v>
      </c>
      <c r="N6669" t="s">
        <v>487</v>
      </c>
    </row>
    <row r="6670" spans="1:14" hidden="1" x14ac:dyDescent="0.25">
      <c r="A6670" t="s">
        <v>241</v>
      </c>
      <c r="B6670" s="1">
        <v>45230</v>
      </c>
      <c r="C6670" t="s">
        <v>652</v>
      </c>
      <c r="D6670" t="s">
        <v>653</v>
      </c>
      <c r="E6670" s="4">
        <v>8663.7099999999973</v>
      </c>
      <c r="F6670" t="s">
        <v>567</v>
      </c>
      <c r="G6670" t="s">
        <v>471</v>
      </c>
      <c r="H6670" t="s">
        <v>308</v>
      </c>
      <c r="I6670" t="s">
        <v>309</v>
      </c>
      <c r="J6670" t="s">
        <v>264</v>
      </c>
      <c r="L6670" t="s">
        <v>378</v>
      </c>
      <c r="M6670" t="s">
        <v>379</v>
      </c>
      <c r="N6670" t="s">
        <v>487</v>
      </c>
    </row>
    <row r="6671" spans="1:14" hidden="1" x14ac:dyDescent="0.25">
      <c r="A6671" t="s">
        <v>241</v>
      </c>
      <c r="B6671" s="1">
        <v>45230</v>
      </c>
      <c r="C6671" t="s">
        <v>656</v>
      </c>
      <c r="D6671" t="s">
        <v>657</v>
      </c>
      <c r="E6671" s="4">
        <v>1843.3400000000001</v>
      </c>
      <c r="F6671" t="s">
        <v>567</v>
      </c>
      <c r="G6671" t="s">
        <v>471</v>
      </c>
      <c r="H6671" t="s">
        <v>308</v>
      </c>
      <c r="I6671" t="s">
        <v>309</v>
      </c>
      <c r="J6671" t="s">
        <v>264</v>
      </c>
      <c r="L6671" t="s">
        <v>378</v>
      </c>
      <c r="M6671" t="s">
        <v>379</v>
      </c>
      <c r="N6671" t="s">
        <v>487</v>
      </c>
    </row>
    <row r="6672" spans="1:14" hidden="1" x14ac:dyDescent="0.25">
      <c r="A6672" t="s">
        <v>241</v>
      </c>
      <c r="B6672" s="1">
        <v>45230</v>
      </c>
      <c r="C6672" t="s">
        <v>663</v>
      </c>
      <c r="D6672" t="s">
        <v>664</v>
      </c>
      <c r="E6672" s="4">
        <v>5790.05</v>
      </c>
      <c r="F6672" t="s">
        <v>567</v>
      </c>
      <c r="G6672" t="s">
        <v>471</v>
      </c>
      <c r="H6672" t="s">
        <v>308</v>
      </c>
      <c r="I6672" t="s">
        <v>309</v>
      </c>
      <c r="J6672" t="s">
        <v>264</v>
      </c>
      <c r="L6672" t="s">
        <v>378</v>
      </c>
      <c r="M6672" t="s">
        <v>379</v>
      </c>
      <c r="N6672" t="s">
        <v>487</v>
      </c>
    </row>
    <row r="6673" spans="1:14" hidden="1" x14ac:dyDescent="0.25">
      <c r="A6673" t="s">
        <v>241</v>
      </c>
      <c r="B6673" s="1">
        <v>45230</v>
      </c>
      <c r="C6673" t="s">
        <v>668</v>
      </c>
      <c r="D6673" t="s">
        <v>669</v>
      </c>
      <c r="E6673" s="4">
        <v>5438.57</v>
      </c>
      <c r="F6673" t="s">
        <v>567</v>
      </c>
      <c r="G6673" t="s">
        <v>471</v>
      </c>
      <c r="H6673" t="s">
        <v>308</v>
      </c>
      <c r="I6673" t="s">
        <v>309</v>
      </c>
      <c r="J6673" t="s">
        <v>264</v>
      </c>
      <c r="L6673" t="s">
        <v>378</v>
      </c>
      <c r="M6673" t="s">
        <v>379</v>
      </c>
      <c r="N6673" t="s">
        <v>487</v>
      </c>
    </row>
    <row r="6674" spans="1:14" hidden="1" x14ac:dyDescent="0.25">
      <c r="A6674" t="s">
        <v>241</v>
      </c>
      <c r="B6674" s="1">
        <v>45230</v>
      </c>
      <c r="C6674" t="s">
        <v>672</v>
      </c>
      <c r="D6674" t="s">
        <v>673</v>
      </c>
      <c r="E6674" s="4">
        <v>10328.379999999999</v>
      </c>
      <c r="F6674" t="s">
        <v>567</v>
      </c>
      <c r="G6674" t="s">
        <v>471</v>
      </c>
      <c r="H6674" t="s">
        <v>308</v>
      </c>
      <c r="I6674" t="s">
        <v>309</v>
      </c>
      <c r="J6674" t="s">
        <v>264</v>
      </c>
      <c r="L6674" t="s">
        <v>378</v>
      </c>
      <c r="M6674" t="s">
        <v>379</v>
      </c>
      <c r="N6674" t="s">
        <v>487</v>
      </c>
    </row>
    <row r="6675" spans="1:14" hidden="1" x14ac:dyDescent="0.25">
      <c r="A6675" t="s">
        <v>241</v>
      </c>
      <c r="B6675" s="1">
        <v>45230</v>
      </c>
      <c r="C6675" t="s">
        <v>676</v>
      </c>
      <c r="D6675" t="s">
        <v>677</v>
      </c>
      <c r="E6675" s="4">
        <v>68460</v>
      </c>
      <c r="F6675" t="s">
        <v>567</v>
      </c>
      <c r="G6675" t="s">
        <v>471</v>
      </c>
      <c r="H6675" t="s">
        <v>308</v>
      </c>
      <c r="I6675" t="s">
        <v>309</v>
      </c>
      <c r="J6675" t="s">
        <v>264</v>
      </c>
      <c r="L6675" t="s">
        <v>378</v>
      </c>
      <c r="M6675" t="s">
        <v>379</v>
      </c>
      <c r="N6675" t="s">
        <v>477</v>
      </c>
    </row>
    <row r="6676" spans="1:14" hidden="1" x14ac:dyDescent="0.25">
      <c r="A6676" t="s">
        <v>241</v>
      </c>
      <c r="B6676" s="1">
        <v>45230</v>
      </c>
      <c r="C6676" t="s">
        <v>680</v>
      </c>
      <c r="D6676" t="s">
        <v>681</v>
      </c>
      <c r="E6676" s="4">
        <v>36970.959999999999</v>
      </c>
      <c r="F6676" t="s">
        <v>567</v>
      </c>
      <c r="G6676" t="s">
        <v>471</v>
      </c>
      <c r="H6676" t="s">
        <v>308</v>
      </c>
      <c r="I6676" t="s">
        <v>309</v>
      </c>
      <c r="J6676" t="s">
        <v>264</v>
      </c>
      <c r="L6676" t="s">
        <v>378</v>
      </c>
      <c r="M6676" t="s">
        <v>379</v>
      </c>
      <c r="N6676" t="s">
        <v>487</v>
      </c>
    </row>
    <row r="6677" spans="1:14" hidden="1" x14ac:dyDescent="0.25">
      <c r="A6677" t="s">
        <v>241</v>
      </c>
      <c r="B6677" s="1">
        <v>45230</v>
      </c>
      <c r="C6677" t="s">
        <v>685</v>
      </c>
      <c r="D6677" t="s">
        <v>686</v>
      </c>
      <c r="E6677" s="4">
        <v>10200</v>
      </c>
      <c r="F6677" t="s">
        <v>567</v>
      </c>
      <c r="G6677" t="s">
        <v>471</v>
      </c>
      <c r="H6677" t="s">
        <v>301</v>
      </c>
      <c r="I6677" t="s">
        <v>302</v>
      </c>
      <c r="J6677" t="s">
        <v>258</v>
      </c>
      <c r="L6677" t="s">
        <v>378</v>
      </c>
      <c r="M6677" t="s">
        <v>379</v>
      </c>
      <c r="N6677" t="s">
        <v>486</v>
      </c>
    </row>
    <row r="6678" spans="1:14" hidden="1" x14ac:dyDescent="0.25">
      <c r="A6678" t="s">
        <v>241</v>
      </c>
      <c r="B6678" s="1">
        <v>45230</v>
      </c>
      <c r="C6678" t="s">
        <v>690</v>
      </c>
      <c r="D6678" t="s">
        <v>691</v>
      </c>
      <c r="E6678" s="4">
        <v>60395.72</v>
      </c>
      <c r="F6678" t="s">
        <v>567</v>
      </c>
      <c r="G6678" t="s">
        <v>471</v>
      </c>
      <c r="H6678" t="s">
        <v>308</v>
      </c>
      <c r="I6678" t="s">
        <v>309</v>
      </c>
      <c r="J6678" t="s">
        <v>264</v>
      </c>
      <c r="L6678" t="s">
        <v>378</v>
      </c>
      <c r="M6678" t="s">
        <v>379</v>
      </c>
      <c r="N6678" t="s">
        <v>487</v>
      </c>
    </row>
    <row r="6679" spans="1:14" hidden="1" x14ac:dyDescent="0.25">
      <c r="A6679" t="s">
        <v>241</v>
      </c>
      <c r="B6679" s="1">
        <v>45230</v>
      </c>
      <c r="C6679" t="s">
        <v>696</v>
      </c>
      <c r="D6679" t="s">
        <v>697</v>
      </c>
      <c r="E6679" s="4">
        <v>509.80999999999995</v>
      </c>
      <c r="F6679" t="s">
        <v>567</v>
      </c>
      <c r="G6679" t="s">
        <v>471</v>
      </c>
      <c r="H6679" t="s">
        <v>308</v>
      </c>
      <c r="I6679" t="s">
        <v>309</v>
      </c>
      <c r="J6679" t="s">
        <v>264</v>
      </c>
      <c r="L6679" t="s">
        <v>378</v>
      </c>
      <c r="M6679" t="s">
        <v>379</v>
      </c>
      <c r="N6679" t="s">
        <v>487</v>
      </c>
    </row>
    <row r="6680" spans="1:14" hidden="1" x14ac:dyDescent="0.25">
      <c r="A6680" t="s">
        <v>241</v>
      </c>
      <c r="B6680" s="1">
        <v>45230</v>
      </c>
      <c r="C6680" t="s">
        <v>698</v>
      </c>
      <c r="D6680" t="s">
        <v>699</v>
      </c>
      <c r="E6680" s="4">
        <v>9101.1</v>
      </c>
      <c r="F6680" t="s">
        <v>567</v>
      </c>
      <c r="G6680" t="s">
        <v>471</v>
      </c>
      <c r="H6680" t="s">
        <v>308</v>
      </c>
      <c r="I6680" t="s">
        <v>309</v>
      </c>
      <c r="J6680" t="s">
        <v>264</v>
      </c>
      <c r="L6680" t="s">
        <v>378</v>
      </c>
      <c r="M6680" t="s">
        <v>379</v>
      </c>
      <c r="N6680" t="s">
        <v>487</v>
      </c>
    </row>
    <row r="6681" spans="1:14" hidden="1" x14ac:dyDescent="0.25">
      <c r="A6681" t="s">
        <v>241</v>
      </c>
      <c r="B6681" s="1">
        <v>45230</v>
      </c>
      <c r="C6681" t="s">
        <v>1132</v>
      </c>
      <c r="D6681" t="s">
        <v>1133</v>
      </c>
      <c r="E6681" s="4">
        <v>2200</v>
      </c>
      <c r="F6681" t="s">
        <v>567</v>
      </c>
      <c r="G6681" t="s">
        <v>471</v>
      </c>
      <c r="H6681" t="s">
        <v>308</v>
      </c>
      <c r="I6681" t="s">
        <v>309</v>
      </c>
      <c r="J6681" t="s">
        <v>264</v>
      </c>
      <c r="L6681" t="s">
        <v>378</v>
      </c>
      <c r="M6681" t="s">
        <v>379</v>
      </c>
      <c r="N6681" t="s">
        <v>480</v>
      </c>
    </row>
    <row r="6682" spans="1:14" hidden="1" x14ac:dyDescent="0.25">
      <c r="A6682" t="s">
        <v>241</v>
      </c>
      <c r="B6682" s="1">
        <v>45230</v>
      </c>
      <c r="C6682" t="s">
        <v>1134</v>
      </c>
      <c r="D6682" t="s">
        <v>1135</v>
      </c>
      <c r="E6682" s="4">
        <v>56333.30000000001</v>
      </c>
      <c r="F6682" t="s">
        <v>567</v>
      </c>
      <c r="G6682" t="s">
        <v>471</v>
      </c>
      <c r="H6682" t="s">
        <v>301</v>
      </c>
      <c r="I6682" t="s">
        <v>302</v>
      </c>
      <c r="J6682" t="s">
        <v>258</v>
      </c>
      <c r="L6682" t="s">
        <v>378</v>
      </c>
      <c r="M6682" t="s">
        <v>379</v>
      </c>
      <c r="N6682" t="s">
        <v>486</v>
      </c>
    </row>
    <row r="6683" spans="1:14" hidden="1" x14ac:dyDescent="0.25">
      <c r="A6683" t="s">
        <v>241</v>
      </c>
      <c r="B6683" s="1">
        <v>45230</v>
      </c>
      <c r="C6683" t="s">
        <v>1136</v>
      </c>
      <c r="D6683" t="s">
        <v>1137</v>
      </c>
      <c r="E6683" s="4">
        <v>28491.200000000001</v>
      </c>
      <c r="F6683" t="s">
        <v>567</v>
      </c>
      <c r="G6683" t="s">
        <v>471</v>
      </c>
      <c r="H6683" t="s">
        <v>308</v>
      </c>
      <c r="I6683" t="s">
        <v>309</v>
      </c>
      <c r="J6683" t="s">
        <v>264</v>
      </c>
      <c r="L6683" t="s">
        <v>378</v>
      </c>
      <c r="M6683" t="s">
        <v>379</v>
      </c>
      <c r="N6683" t="s">
        <v>487</v>
      </c>
    </row>
    <row r="6684" spans="1:14" hidden="1" x14ac:dyDescent="0.25">
      <c r="A6684" t="s">
        <v>241</v>
      </c>
      <c r="B6684" s="1">
        <v>45230</v>
      </c>
      <c r="C6684" t="s">
        <v>1140</v>
      </c>
      <c r="D6684" t="s">
        <v>1141</v>
      </c>
      <c r="E6684" s="4">
        <v>6000</v>
      </c>
      <c r="F6684" t="s">
        <v>567</v>
      </c>
      <c r="G6684" t="s">
        <v>471</v>
      </c>
      <c r="H6684" t="s">
        <v>308</v>
      </c>
      <c r="I6684" t="s">
        <v>309</v>
      </c>
      <c r="J6684" t="s">
        <v>264</v>
      </c>
      <c r="L6684" t="s">
        <v>378</v>
      </c>
      <c r="M6684" t="s">
        <v>379</v>
      </c>
      <c r="N6684" t="s">
        <v>487</v>
      </c>
    </row>
    <row r="6685" spans="1:14" hidden="1" x14ac:dyDescent="0.25">
      <c r="A6685" t="s">
        <v>241</v>
      </c>
      <c r="B6685" s="1">
        <v>45230</v>
      </c>
      <c r="C6685" t="s">
        <v>1221</v>
      </c>
      <c r="D6685" t="s">
        <v>1222</v>
      </c>
      <c r="E6685" s="4">
        <v>54311.1</v>
      </c>
      <c r="F6685" t="s">
        <v>567</v>
      </c>
      <c r="G6685" t="s">
        <v>471</v>
      </c>
      <c r="H6685" t="s">
        <v>317</v>
      </c>
      <c r="I6685" t="s">
        <v>318</v>
      </c>
      <c r="J6685" t="s">
        <v>276</v>
      </c>
      <c r="L6685" t="s">
        <v>390</v>
      </c>
      <c r="M6685" t="s">
        <v>391</v>
      </c>
      <c r="N6685" t="s">
        <v>487</v>
      </c>
    </row>
    <row r="6686" spans="1:14" hidden="1" x14ac:dyDescent="0.25">
      <c r="A6686" t="s">
        <v>241</v>
      </c>
      <c r="B6686" s="1">
        <v>45230</v>
      </c>
      <c r="C6686" t="s">
        <v>702</v>
      </c>
      <c r="D6686" t="s">
        <v>703</v>
      </c>
      <c r="E6686" s="4">
        <v>10833.35</v>
      </c>
      <c r="F6686" t="s">
        <v>567</v>
      </c>
      <c r="G6686" t="s">
        <v>471</v>
      </c>
      <c r="H6686" t="s">
        <v>311</v>
      </c>
      <c r="I6686" t="s">
        <v>312</v>
      </c>
      <c r="J6686" t="s">
        <v>264</v>
      </c>
      <c r="L6686" t="s">
        <v>378</v>
      </c>
      <c r="M6686" t="s">
        <v>379</v>
      </c>
      <c r="N6686" t="s">
        <v>487</v>
      </c>
    </row>
    <row r="6687" spans="1:14" hidden="1" x14ac:dyDescent="0.25">
      <c r="A6687" t="s">
        <v>241</v>
      </c>
      <c r="B6687" s="1">
        <v>45230</v>
      </c>
      <c r="C6687" t="s">
        <v>1312</v>
      </c>
      <c r="D6687" t="s">
        <v>1313</v>
      </c>
      <c r="E6687" s="4">
        <v>14157</v>
      </c>
      <c r="F6687" t="s">
        <v>567</v>
      </c>
      <c r="G6687" t="s">
        <v>471</v>
      </c>
      <c r="H6687" t="s">
        <v>311</v>
      </c>
      <c r="I6687" t="s">
        <v>312</v>
      </c>
      <c r="J6687" t="s">
        <v>264</v>
      </c>
      <c r="L6687" t="s">
        <v>378</v>
      </c>
      <c r="M6687" t="s">
        <v>379</v>
      </c>
      <c r="N6687" t="s">
        <v>487</v>
      </c>
    </row>
    <row r="6688" spans="1:14" hidden="1" x14ac:dyDescent="0.25">
      <c r="A6688" t="s">
        <v>241</v>
      </c>
      <c r="B6688" s="1">
        <v>45230</v>
      </c>
      <c r="C6688" t="s">
        <v>1146</v>
      </c>
      <c r="D6688" t="s">
        <v>1147</v>
      </c>
      <c r="E6688" s="4">
        <v>28100</v>
      </c>
      <c r="F6688" t="s">
        <v>567</v>
      </c>
      <c r="G6688" t="s">
        <v>471</v>
      </c>
      <c r="H6688" t="s">
        <v>311</v>
      </c>
      <c r="I6688" t="s">
        <v>312</v>
      </c>
      <c r="J6688" t="s">
        <v>264</v>
      </c>
      <c r="L6688" t="s">
        <v>378</v>
      </c>
      <c r="M6688" t="s">
        <v>379</v>
      </c>
      <c r="N6688" t="s">
        <v>487</v>
      </c>
    </row>
    <row r="6689" spans="1:14" hidden="1" x14ac:dyDescent="0.25">
      <c r="A6689" t="s">
        <v>241</v>
      </c>
      <c r="B6689" s="1">
        <v>45230</v>
      </c>
      <c r="C6689" t="s">
        <v>1273</v>
      </c>
      <c r="D6689" t="s">
        <v>1274</v>
      </c>
      <c r="E6689" s="4">
        <v>8320</v>
      </c>
      <c r="F6689" t="s">
        <v>567</v>
      </c>
      <c r="G6689" t="s">
        <v>471</v>
      </c>
      <c r="H6689" t="s">
        <v>301</v>
      </c>
      <c r="I6689" t="s">
        <v>302</v>
      </c>
      <c r="J6689" t="s">
        <v>258</v>
      </c>
      <c r="L6689" t="s">
        <v>378</v>
      </c>
      <c r="M6689" t="s">
        <v>379</v>
      </c>
      <c r="N6689" t="s">
        <v>487</v>
      </c>
    </row>
    <row r="6690" spans="1:14" hidden="1" x14ac:dyDescent="0.25">
      <c r="A6690" t="s">
        <v>241</v>
      </c>
      <c r="B6690" s="1">
        <v>45230</v>
      </c>
      <c r="C6690" t="s">
        <v>1260</v>
      </c>
      <c r="D6690" t="s">
        <v>1261</v>
      </c>
      <c r="E6690" s="4">
        <v>2000</v>
      </c>
      <c r="F6690" t="s">
        <v>567</v>
      </c>
      <c r="G6690" t="s">
        <v>471</v>
      </c>
      <c r="H6690" t="s">
        <v>311</v>
      </c>
      <c r="I6690" t="s">
        <v>312</v>
      </c>
      <c r="J6690" t="s">
        <v>264</v>
      </c>
      <c r="L6690" t="s">
        <v>378</v>
      </c>
      <c r="M6690" t="s">
        <v>379</v>
      </c>
      <c r="N6690" t="s">
        <v>487</v>
      </c>
    </row>
    <row r="6691" spans="1:14" hidden="1" x14ac:dyDescent="0.25">
      <c r="A6691" t="s">
        <v>241</v>
      </c>
      <c r="B6691" s="1">
        <v>45230</v>
      </c>
      <c r="C6691" t="s">
        <v>704</v>
      </c>
      <c r="D6691" t="s">
        <v>705</v>
      </c>
      <c r="E6691" s="4">
        <v>42827.450000000004</v>
      </c>
      <c r="F6691" t="s">
        <v>567</v>
      </c>
      <c r="G6691" t="s">
        <v>471</v>
      </c>
      <c r="H6691" t="s">
        <v>311</v>
      </c>
      <c r="I6691" t="s">
        <v>312</v>
      </c>
      <c r="J6691" t="s">
        <v>264</v>
      </c>
      <c r="L6691" t="s">
        <v>378</v>
      </c>
      <c r="M6691" t="s">
        <v>379</v>
      </c>
      <c r="N6691" t="s">
        <v>487</v>
      </c>
    </row>
    <row r="6692" spans="1:14" hidden="1" x14ac:dyDescent="0.25">
      <c r="A6692" t="s">
        <v>241</v>
      </c>
      <c r="B6692" s="1">
        <v>45230</v>
      </c>
      <c r="C6692" t="s">
        <v>708</v>
      </c>
      <c r="D6692" t="s">
        <v>709</v>
      </c>
      <c r="E6692" s="4">
        <v>1622.35</v>
      </c>
      <c r="F6692" t="s">
        <v>567</v>
      </c>
      <c r="G6692" t="s">
        <v>471</v>
      </c>
      <c r="H6692" t="s">
        <v>301</v>
      </c>
      <c r="I6692" t="s">
        <v>302</v>
      </c>
      <c r="J6692" t="s">
        <v>258</v>
      </c>
      <c r="L6692" t="s">
        <v>378</v>
      </c>
      <c r="M6692" t="s">
        <v>379</v>
      </c>
      <c r="N6692" t="s">
        <v>482</v>
      </c>
    </row>
    <row r="6693" spans="1:14" hidden="1" x14ac:dyDescent="0.25">
      <c r="A6693" t="s">
        <v>241</v>
      </c>
      <c r="B6693" s="1">
        <v>45230</v>
      </c>
      <c r="C6693" t="s">
        <v>712</v>
      </c>
      <c r="D6693" t="s">
        <v>713</v>
      </c>
      <c r="E6693" s="4">
        <v>907.8599999999999</v>
      </c>
      <c r="F6693" t="s">
        <v>567</v>
      </c>
      <c r="G6693" t="s">
        <v>471</v>
      </c>
      <c r="H6693" t="s">
        <v>311</v>
      </c>
      <c r="I6693" t="s">
        <v>312</v>
      </c>
      <c r="J6693" t="s">
        <v>264</v>
      </c>
      <c r="L6693" t="s">
        <v>378</v>
      </c>
      <c r="M6693" t="s">
        <v>379</v>
      </c>
      <c r="N6693" t="s">
        <v>487</v>
      </c>
    </row>
    <row r="6694" spans="1:14" hidden="1" x14ac:dyDescent="0.25">
      <c r="A6694" t="s">
        <v>241</v>
      </c>
      <c r="B6694" s="1">
        <v>45230</v>
      </c>
      <c r="C6694" t="s">
        <v>717</v>
      </c>
      <c r="D6694" t="s">
        <v>718</v>
      </c>
      <c r="E6694" s="4">
        <v>969.37000000000012</v>
      </c>
      <c r="F6694" t="s">
        <v>567</v>
      </c>
      <c r="G6694" t="s">
        <v>471</v>
      </c>
      <c r="H6694" t="s">
        <v>311</v>
      </c>
      <c r="I6694" t="s">
        <v>312</v>
      </c>
      <c r="J6694" t="s">
        <v>264</v>
      </c>
      <c r="L6694" t="s">
        <v>378</v>
      </c>
      <c r="M6694" t="s">
        <v>379</v>
      </c>
      <c r="N6694" t="s">
        <v>487</v>
      </c>
    </row>
    <row r="6695" spans="1:14" hidden="1" x14ac:dyDescent="0.25">
      <c r="A6695" t="s">
        <v>241</v>
      </c>
      <c r="B6695" s="1">
        <v>45230</v>
      </c>
      <c r="C6695" t="s">
        <v>719</v>
      </c>
      <c r="D6695" t="s">
        <v>720</v>
      </c>
      <c r="E6695" s="4">
        <v>4525.2500000000009</v>
      </c>
      <c r="F6695" t="s">
        <v>567</v>
      </c>
      <c r="G6695" t="s">
        <v>471</v>
      </c>
      <c r="H6695" t="s">
        <v>311</v>
      </c>
      <c r="I6695" t="s">
        <v>312</v>
      </c>
      <c r="J6695" t="s">
        <v>264</v>
      </c>
      <c r="L6695" t="s">
        <v>378</v>
      </c>
      <c r="M6695" t="s">
        <v>379</v>
      </c>
      <c r="N6695" t="s">
        <v>487</v>
      </c>
    </row>
    <row r="6696" spans="1:14" hidden="1" x14ac:dyDescent="0.25">
      <c r="A6696" t="s">
        <v>241</v>
      </c>
      <c r="B6696" s="1">
        <v>45230</v>
      </c>
      <c r="C6696" t="s">
        <v>1350</v>
      </c>
      <c r="D6696" t="s">
        <v>1351</v>
      </c>
      <c r="E6696" s="4">
        <v>1499.9999999999998</v>
      </c>
      <c r="F6696" t="s">
        <v>567</v>
      </c>
      <c r="G6696" t="s">
        <v>471</v>
      </c>
      <c r="H6696" t="s">
        <v>301</v>
      </c>
      <c r="I6696" t="s">
        <v>302</v>
      </c>
      <c r="J6696" t="s">
        <v>258</v>
      </c>
      <c r="L6696" t="s">
        <v>378</v>
      </c>
      <c r="M6696" t="s">
        <v>379</v>
      </c>
      <c r="N6696" t="s">
        <v>482</v>
      </c>
    </row>
    <row r="6697" spans="1:14" hidden="1" x14ac:dyDescent="0.25">
      <c r="A6697" t="s">
        <v>241</v>
      </c>
      <c r="B6697" s="1">
        <v>45230</v>
      </c>
      <c r="C6697" t="s">
        <v>721</v>
      </c>
      <c r="D6697" t="s">
        <v>722</v>
      </c>
      <c r="E6697" s="4">
        <v>2640</v>
      </c>
      <c r="F6697" t="s">
        <v>567</v>
      </c>
      <c r="G6697" t="s">
        <v>471</v>
      </c>
      <c r="H6697" t="s">
        <v>308</v>
      </c>
      <c r="I6697" t="s">
        <v>309</v>
      </c>
      <c r="J6697" t="s">
        <v>264</v>
      </c>
      <c r="L6697" t="s">
        <v>378</v>
      </c>
      <c r="M6697" t="s">
        <v>379</v>
      </c>
      <c r="N6697" t="s">
        <v>487</v>
      </c>
    </row>
    <row r="6698" spans="1:14" hidden="1" x14ac:dyDescent="0.25">
      <c r="A6698" t="s">
        <v>241</v>
      </c>
      <c r="B6698" s="1">
        <v>45230</v>
      </c>
      <c r="C6698" t="s">
        <v>726</v>
      </c>
      <c r="D6698" t="s">
        <v>727</v>
      </c>
      <c r="E6698" s="4">
        <v>24074.91</v>
      </c>
      <c r="F6698" t="s">
        <v>567</v>
      </c>
      <c r="G6698" t="s">
        <v>471</v>
      </c>
      <c r="H6698" t="s">
        <v>301</v>
      </c>
      <c r="I6698" t="s">
        <v>302</v>
      </c>
      <c r="J6698" t="s">
        <v>258</v>
      </c>
      <c r="L6698" t="s">
        <v>378</v>
      </c>
      <c r="M6698" t="s">
        <v>379</v>
      </c>
      <c r="N6698" t="s">
        <v>486</v>
      </c>
    </row>
    <row r="6699" spans="1:14" hidden="1" x14ac:dyDescent="0.25">
      <c r="A6699" t="s">
        <v>241</v>
      </c>
      <c r="B6699" s="1">
        <v>45230</v>
      </c>
      <c r="C6699" t="s">
        <v>730</v>
      </c>
      <c r="D6699" t="s">
        <v>731</v>
      </c>
      <c r="E6699" s="4">
        <v>214</v>
      </c>
      <c r="F6699" t="s">
        <v>567</v>
      </c>
      <c r="G6699" t="s">
        <v>471</v>
      </c>
      <c r="H6699" t="s">
        <v>308</v>
      </c>
      <c r="I6699" t="s">
        <v>309</v>
      </c>
      <c r="J6699" t="s">
        <v>264</v>
      </c>
      <c r="L6699" t="s">
        <v>378</v>
      </c>
      <c r="M6699" t="s">
        <v>379</v>
      </c>
      <c r="N6699" t="s">
        <v>487</v>
      </c>
    </row>
    <row r="6700" spans="1:14" hidden="1" x14ac:dyDescent="0.25">
      <c r="A6700" t="s">
        <v>241</v>
      </c>
      <c r="B6700" s="1">
        <v>45230</v>
      </c>
      <c r="C6700" t="s">
        <v>734</v>
      </c>
      <c r="D6700" t="s">
        <v>735</v>
      </c>
      <c r="E6700" s="4">
        <v>822.55</v>
      </c>
      <c r="F6700" t="s">
        <v>567</v>
      </c>
      <c r="G6700" t="s">
        <v>471</v>
      </c>
      <c r="H6700" t="s">
        <v>308</v>
      </c>
      <c r="I6700" t="s">
        <v>309</v>
      </c>
      <c r="J6700" t="s">
        <v>264</v>
      </c>
      <c r="L6700" t="s">
        <v>378</v>
      </c>
      <c r="M6700" t="s">
        <v>379</v>
      </c>
      <c r="N6700" t="s">
        <v>487</v>
      </c>
    </row>
    <row r="6701" spans="1:14" hidden="1" x14ac:dyDescent="0.25">
      <c r="A6701" t="s">
        <v>241</v>
      </c>
      <c r="B6701" s="1">
        <v>45230</v>
      </c>
      <c r="C6701" t="s">
        <v>738</v>
      </c>
      <c r="D6701" t="s">
        <v>739</v>
      </c>
      <c r="E6701" s="4">
        <v>29732.11</v>
      </c>
      <c r="F6701" t="s">
        <v>567</v>
      </c>
      <c r="G6701" t="s">
        <v>471</v>
      </c>
      <c r="H6701" t="s">
        <v>301</v>
      </c>
      <c r="I6701" t="s">
        <v>302</v>
      </c>
      <c r="J6701" t="s">
        <v>258</v>
      </c>
      <c r="L6701" t="s">
        <v>378</v>
      </c>
      <c r="M6701" t="s">
        <v>379</v>
      </c>
      <c r="N6701" t="s">
        <v>487</v>
      </c>
    </row>
    <row r="6702" spans="1:14" hidden="1" x14ac:dyDescent="0.25">
      <c r="A6702" t="s">
        <v>241</v>
      </c>
      <c r="B6702" s="1">
        <v>45230</v>
      </c>
      <c r="C6702" t="s">
        <v>742</v>
      </c>
      <c r="D6702" t="s">
        <v>743</v>
      </c>
      <c r="E6702" s="4">
        <v>4230.8700000000008</v>
      </c>
      <c r="F6702" t="s">
        <v>567</v>
      </c>
      <c r="G6702" t="s">
        <v>471</v>
      </c>
      <c r="H6702" t="s">
        <v>308</v>
      </c>
      <c r="I6702" t="s">
        <v>309</v>
      </c>
      <c r="J6702" t="s">
        <v>264</v>
      </c>
      <c r="L6702" t="s">
        <v>378</v>
      </c>
      <c r="M6702" t="s">
        <v>379</v>
      </c>
      <c r="N6702" t="s">
        <v>487</v>
      </c>
    </row>
    <row r="6703" spans="1:14" hidden="1" x14ac:dyDescent="0.25">
      <c r="A6703" t="s">
        <v>241</v>
      </c>
      <c r="B6703" s="1">
        <v>45230</v>
      </c>
      <c r="C6703" t="s">
        <v>747</v>
      </c>
      <c r="D6703" t="s">
        <v>748</v>
      </c>
      <c r="E6703" s="4">
        <v>41771.280000000013</v>
      </c>
      <c r="F6703" t="s">
        <v>567</v>
      </c>
      <c r="G6703" t="s">
        <v>471</v>
      </c>
      <c r="H6703" t="s">
        <v>308</v>
      </c>
      <c r="I6703" t="s">
        <v>309</v>
      </c>
      <c r="J6703" t="s">
        <v>264</v>
      </c>
      <c r="L6703" t="s">
        <v>378</v>
      </c>
      <c r="M6703" t="s">
        <v>379</v>
      </c>
      <c r="N6703" t="s">
        <v>487</v>
      </c>
    </row>
    <row r="6704" spans="1:14" hidden="1" x14ac:dyDescent="0.25">
      <c r="A6704" t="s">
        <v>241</v>
      </c>
      <c r="B6704" s="1">
        <v>45230</v>
      </c>
      <c r="C6704" t="s">
        <v>755</v>
      </c>
      <c r="D6704" t="s">
        <v>756</v>
      </c>
      <c r="E6704" s="4">
        <v>15</v>
      </c>
      <c r="F6704" t="s">
        <v>567</v>
      </c>
      <c r="G6704" t="s">
        <v>471</v>
      </c>
      <c r="H6704" t="s">
        <v>311</v>
      </c>
      <c r="I6704" t="s">
        <v>312</v>
      </c>
      <c r="J6704" t="s">
        <v>264</v>
      </c>
      <c r="L6704" t="s">
        <v>378</v>
      </c>
      <c r="M6704" t="s">
        <v>379</v>
      </c>
      <c r="N6704" t="s">
        <v>487</v>
      </c>
    </row>
    <row r="6705" spans="1:14" hidden="1" x14ac:dyDescent="0.25">
      <c r="A6705" t="s">
        <v>241</v>
      </c>
      <c r="B6705" s="1">
        <v>45230</v>
      </c>
      <c r="C6705" t="s">
        <v>763</v>
      </c>
      <c r="D6705" t="s">
        <v>764</v>
      </c>
      <c r="E6705" s="4">
        <v>17010.310000000005</v>
      </c>
      <c r="F6705" t="s">
        <v>567</v>
      </c>
      <c r="G6705" t="s">
        <v>471</v>
      </c>
      <c r="H6705" t="s">
        <v>308</v>
      </c>
      <c r="I6705" t="s">
        <v>309</v>
      </c>
      <c r="J6705" t="s">
        <v>264</v>
      </c>
      <c r="L6705" t="s">
        <v>378</v>
      </c>
      <c r="M6705" t="s">
        <v>379</v>
      </c>
      <c r="N6705" t="s">
        <v>480</v>
      </c>
    </row>
    <row r="6706" spans="1:14" hidden="1" x14ac:dyDescent="0.25">
      <c r="A6706" t="s">
        <v>241</v>
      </c>
      <c r="B6706" s="1">
        <v>45230</v>
      </c>
      <c r="C6706" t="s">
        <v>767</v>
      </c>
      <c r="D6706" t="s">
        <v>768</v>
      </c>
      <c r="E6706" s="4">
        <v>6338.77</v>
      </c>
      <c r="F6706" t="s">
        <v>567</v>
      </c>
      <c r="G6706" t="s">
        <v>471</v>
      </c>
      <c r="H6706" t="s">
        <v>308</v>
      </c>
      <c r="I6706" t="s">
        <v>309</v>
      </c>
      <c r="J6706" t="s">
        <v>264</v>
      </c>
      <c r="L6706" t="s">
        <v>378</v>
      </c>
      <c r="M6706" t="s">
        <v>379</v>
      </c>
      <c r="N6706" t="s">
        <v>480</v>
      </c>
    </row>
    <row r="6707" spans="1:14" hidden="1" x14ac:dyDescent="0.25">
      <c r="A6707" t="s">
        <v>241</v>
      </c>
      <c r="B6707" s="1">
        <v>45230</v>
      </c>
      <c r="C6707" t="s">
        <v>769</v>
      </c>
      <c r="D6707" t="s">
        <v>770</v>
      </c>
      <c r="E6707" s="4">
        <v>16222.190000000002</v>
      </c>
      <c r="F6707" t="s">
        <v>567</v>
      </c>
      <c r="G6707" t="s">
        <v>471</v>
      </c>
      <c r="H6707" t="s">
        <v>311</v>
      </c>
      <c r="I6707" t="s">
        <v>312</v>
      </c>
      <c r="J6707" t="s">
        <v>264</v>
      </c>
      <c r="L6707" t="s">
        <v>378</v>
      </c>
      <c r="M6707" t="s">
        <v>379</v>
      </c>
      <c r="N6707" t="s">
        <v>487</v>
      </c>
    </row>
    <row r="6708" spans="1:14" hidden="1" x14ac:dyDescent="0.25">
      <c r="A6708" t="s">
        <v>241</v>
      </c>
      <c r="B6708" s="1">
        <v>45230</v>
      </c>
      <c r="C6708" t="s">
        <v>773</v>
      </c>
      <c r="D6708" t="s">
        <v>774</v>
      </c>
      <c r="E6708" s="4">
        <v>3219.3199999999997</v>
      </c>
      <c r="F6708" t="s">
        <v>567</v>
      </c>
      <c r="G6708" t="s">
        <v>471</v>
      </c>
      <c r="H6708" t="s">
        <v>308</v>
      </c>
      <c r="I6708" t="s">
        <v>309</v>
      </c>
      <c r="J6708" t="s">
        <v>264</v>
      </c>
      <c r="L6708" t="s">
        <v>378</v>
      </c>
      <c r="M6708" t="s">
        <v>379</v>
      </c>
      <c r="N6708" t="s">
        <v>480</v>
      </c>
    </row>
    <row r="6709" spans="1:14" hidden="1" x14ac:dyDescent="0.25">
      <c r="A6709" t="s">
        <v>241</v>
      </c>
      <c r="B6709" s="1">
        <v>45230</v>
      </c>
      <c r="C6709" t="s">
        <v>775</v>
      </c>
      <c r="D6709" t="s">
        <v>776</v>
      </c>
      <c r="E6709" s="4">
        <v>10327.380000000001</v>
      </c>
      <c r="F6709" t="s">
        <v>567</v>
      </c>
      <c r="G6709" t="s">
        <v>471</v>
      </c>
      <c r="H6709" t="s">
        <v>311</v>
      </c>
      <c r="I6709" t="s">
        <v>312</v>
      </c>
      <c r="J6709" t="s">
        <v>264</v>
      </c>
      <c r="L6709" t="s">
        <v>378</v>
      </c>
      <c r="M6709" t="s">
        <v>379</v>
      </c>
      <c r="N6709" t="s">
        <v>487</v>
      </c>
    </row>
    <row r="6710" spans="1:14" hidden="1" x14ac:dyDescent="0.25">
      <c r="A6710" t="s">
        <v>241</v>
      </c>
      <c r="B6710" s="1">
        <v>45230</v>
      </c>
      <c r="C6710" t="s">
        <v>777</v>
      </c>
      <c r="D6710" t="s">
        <v>778</v>
      </c>
      <c r="E6710" s="4">
        <v>9791.26</v>
      </c>
      <c r="F6710" t="s">
        <v>567</v>
      </c>
      <c r="G6710" t="s">
        <v>471</v>
      </c>
      <c r="H6710" t="s">
        <v>311</v>
      </c>
      <c r="I6710" t="s">
        <v>312</v>
      </c>
      <c r="J6710" t="s">
        <v>264</v>
      </c>
      <c r="L6710" t="s">
        <v>378</v>
      </c>
      <c r="M6710" t="s">
        <v>379</v>
      </c>
      <c r="N6710" t="s">
        <v>485</v>
      </c>
    </row>
    <row r="6711" spans="1:14" hidden="1" x14ac:dyDescent="0.25">
      <c r="A6711" t="s">
        <v>241</v>
      </c>
      <c r="B6711" s="1">
        <v>45230</v>
      </c>
      <c r="C6711" t="s">
        <v>781</v>
      </c>
      <c r="D6711" t="s">
        <v>782</v>
      </c>
      <c r="E6711" s="4">
        <v>7088.63</v>
      </c>
      <c r="F6711" t="s">
        <v>567</v>
      </c>
      <c r="G6711" t="s">
        <v>471</v>
      </c>
      <c r="H6711" t="s">
        <v>311</v>
      </c>
      <c r="I6711" t="s">
        <v>312</v>
      </c>
      <c r="J6711" t="s">
        <v>264</v>
      </c>
      <c r="L6711" t="s">
        <v>378</v>
      </c>
      <c r="M6711" t="s">
        <v>379</v>
      </c>
      <c r="N6711" t="s">
        <v>485</v>
      </c>
    </row>
    <row r="6712" spans="1:14" hidden="1" x14ac:dyDescent="0.25">
      <c r="A6712" t="s">
        <v>241</v>
      </c>
      <c r="B6712" s="1">
        <v>45230</v>
      </c>
      <c r="C6712" t="s">
        <v>785</v>
      </c>
      <c r="D6712" t="s">
        <v>786</v>
      </c>
      <c r="E6712" s="4">
        <v>2797.9600000000014</v>
      </c>
      <c r="F6712" t="s">
        <v>567</v>
      </c>
      <c r="G6712" t="s">
        <v>471</v>
      </c>
      <c r="H6712" t="s">
        <v>311</v>
      </c>
      <c r="I6712" t="s">
        <v>312</v>
      </c>
      <c r="J6712" t="s">
        <v>264</v>
      </c>
      <c r="L6712" t="s">
        <v>378</v>
      </c>
      <c r="M6712" t="s">
        <v>379</v>
      </c>
      <c r="N6712" t="s">
        <v>485</v>
      </c>
    </row>
    <row r="6713" spans="1:14" hidden="1" x14ac:dyDescent="0.25">
      <c r="A6713" t="s">
        <v>241</v>
      </c>
      <c r="B6713" s="1">
        <v>45230</v>
      </c>
      <c r="C6713" t="s">
        <v>788</v>
      </c>
      <c r="D6713" t="s">
        <v>789</v>
      </c>
      <c r="E6713" s="4">
        <v>14929.099999999999</v>
      </c>
      <c r="F6713" t="s">
        <v>567</v>
      </c>
      <c r="G6713" t="s">
        <v>471</v>
      </c>
      <c r="H6713" t="s">
        <v>311</v>
      </c>
      <c r="I6713" t="s">
        <v>312</v>
      </c>
      <c r="J6713" t="s">
        <v>264</v>
      </c>
      <c r="L6713" t="s">
        <v>378</v>
      </c>
      <c r="M6713" t="s">
        <v>379</v>
      </c>
      <c r="N6713" t="s">
        <v>485</v>
      </c>
    </row>
    <row r="6714" spans="1:14" hidden="1" x14ac:dyDescent="0.25">
      <c r="A6714" t="s">
        <v>241</v>
      </c>
      <c r="B6714" s="1">
        <v>45230</v>
      </c>
      <c r="C6714" t="s">
        <v>790</v>
      </c>
      <c r="D6714" t="s">
        <v>791</v>
      </c>
      <c r="E6714" s="4">
        <v>9285.7999999999993</v>
      </c>
      <c r="F6714" t="s">
        <v>567</v>
      </c>
      <c r="G6714" t="s">
        <v>471</v>
      </c>
      <c r="H6714" t="s">
        <v>311</v>
      </c>
      <c r="I6714" t="s">
        <v>312</v>
      </c>
      <c r="J6714" t="s">
        <v>264</v>
      </c>
      <c r="L6714" t="s">
        <v>378</v>
      </c>
      <c r="M6714" t="s">
        <v>379</v>
      </c>
      <c r="N6714" t="s">
        <v>487</v>
      </c>
    </row>
    <row r="6715" spans="1:14" hidden="1" x14ac:dyDescent="0.25">
      <c r="A6715" t="s">
        <v>241</v>
      </c>
      <c r="B6715" s="1">
        <v>45230</v>
      </c>
      <c r="C6715" t="s">
        <v>792</v>
      </c>
      <c r="D6715" t="s">
        <v>793</v>
      </c>
      <c r="E6715" s="4">
        <v>4958</v>
      </c>
      <c r="F6715" t="s">
        <v>567</v>
      </c>
      <c r="G6715" t="s">
        <v>471</v>
      </c>
      <c r="H6715" t="s">
        <v>308</v>
      </c>
      <c r="I6715" t="s">
        <v>309</v>
      </c>
      <c r="J6715" t="s">
        <v>264</v>
      </c>
      <c r="L6715" t="s">
        <v>378</v>
      </c>
      <c r="M6715" t="s">
        <v>379</v>
      </c>
      <c r="N6715" t="s">
        <v>487</v>
      </c>
    </row>
    <row r="6716" spans="1:14" hidden="1" x14ac:dyDescent="0.25">
      <c r="A6716" t="s">
        <v>241</v>
      </c>
      <c r="B6716" s="1">
        <v>45230</v>
      </c>
      <c r="C6716" t="s">
        <v>1148</v>
      </c>
      <c r="D6716" t="s">
        <v>1149</v>
      </c>
      <c r="E6716" s="4">
        <v>13916.72</v>
      </c>
      <c r="F6716" t="s">
        <v>567</v>
      </c>
      <c r="G6716" t="s">
        <v>471</v>
      </c>
      <c r="H6716" t="s">
        <v>308</v>
      </c>
      <c r="I6716" t="s">
        <v>309</v>
      </c>
      <c r="J6716" t="s">
        <v>264</v>
      </c>
      <c r="L6716" t="s">
        <v>378</v>
      </c>
      <c r="M6716" t="s">
        <v>379</v>
      </c>
      <c r="N6716" t="s">
        <v>480</v>
      </c>
    </row>
    <row r="6717" spans="1:14" hidden="1" x14ac:dyDescent="0.25">
      <c r="A6717" t="s">
        <v>241</v>
      </c>
      <c r="B6717" s="1">
        <v>45230</v>
      </c>
      <c r="C6717" t="s">
        <v>1275</v>
      </c>
      <c r="D6717" t="s">
        <v>1276</v>
      </c>
      <c r="E6717" s="4">
        <v>9878.9699999999993</v>
      </c>
      <c r="F6717" t="s">
        <v>567</v>
      </c>
      <c r="G6717" t="s">
        <v>471</v>
      </c>
      <c r="H6717" t="s">
        <v>317</v>
      </c>
      <c r="I6717" t="s">
        <v>318</v>
      </c>
      <c r="J6717" t="s">
        <v>276</v>
      </c>
      <c r="L6717" t="s">
        <v>390</v>
      </c>
      <c r="M6717" t="s">
        <v>391</v>
      </c>
      <c r="N6717" t="s">
        <v>487</v>
      </c>
    </row>
    <row r="6718" spans="1:14" hidden="1" x14ac:dyDescent="0.25">
      <c r="A6718" t="s">
        <v>241</v>
      </c>
      <c r="B6718" s="1">
        <v>45230</v>
      </c>
      <c r="C6718" t="s">
        <v>1225</v>
      </c>
      <c r="D6718" t="s">
        <v>1226</v>
      </c>
      <c r="E6718" s="4">
        <v>17812.099999999999</v>
      </c>
      <c r="F6718" t="s">
        <v>567</v>
      </c>
      <c r="G6718" t="s">
        <v>471</v>
      </c>
      <c r="H6718" t="s">
        <v>308</v>
      </c>
      <c r="I6718" t="s">
        <v>309</v>
      </c>
      <c r="J6718" t="s">
        <v>264</v>
      </c>
      <c r="L6718" t="s">
        <v>378</v>
      </c>
      <c r="M6718" t="s">
        <v>379</v>
      </c>
      <c r="N6718" t="s">
        <v>480</v>
      </c>
    </row>
    <row r="6719" spans="1:14" hidden="1" x14ac:dyDescent="0.25">
      <c r="A6719" t="s">
        <v>241</v>
      </c>
      <c r="B6719" s="1">
        <v>45230</v>
      </c>
      <c r="C6719" t="s">
        <v>1236</v>
      </c>
      <c r="D6719" t="s">
        <v>1237</v>
      </c>
      <c r="E6719" s="4">
        <v>7100</v>
      </c>
      <c r="F6719" t="s">
        <v>567</v>
      </c>
      <c r="G6719" t="s">
        <v>471</v>
      </c>
      <c r="H6719" t="s">
        <v>308</v>
      </c>
      <c r="I6719" t="s">
        <v>309</v>
      </c>
      <c r="J6719" t="s">
        <v>264</v>
      </c>
      <c r="L6719" t="s">
        <v>378</v>
      </c>
      <c r="M6719" t="s">
        <v>379</v>
      </c>
      <c r="N6719" t="s">
        <v>480</v>
      </c>
    </row>
    <row r="6720" spans="1:14" hidden="1" x14ac:dyDescent="0.25">
      <c r="A6720" t="s">
        <v>241</v>
      </c>
      <c r="B6720" s="1">
        <v>45230</v>
      </c>
      <c r="C6720" t="s">
        <v>1238</v>
      </c>
      <c r="D6720" t="s">
        <v>1239</v>
      </c>
      <c r="E6720" s="4">
        <v>15594.99</v>
      </c>
      <c r="F6720" t="s">
        <v>567</v>
      </c>
      <c r="G6720" t="s">
        <v>471</v>
      </c>
      <c r="H6720" t="s">
        <v>308</v>
      </c>
      <c r="I6720" t="s">
        <v>309</v>
      </c>
      <c r="J6720" t="s">
        <v>264</v>
      </c>
      <c r="L6720" t="s">
        <v>378</v>
      </c>
      <c r="M6720" t="s">
        <v>379</v>
      </c>
      <c r="N6720" t="s">
        <v>487</v>
      </c>
    </row>
    <row r="6721" spans="1:14" hidden="1" x14ac:dyDescent="0.25">
      <c r="A6721" t="s">
        <v>241</v>
      </c>
      <c r="B6721" s="1">
        <v>45230</v>
      </c>
      <c r="C6721" t="s">
        <v>1330</v>
      </c>
      <c r="D6721" t="s">
        <v>1331</v>
      </c>
      <c r="E6721" s="4">
        <v>15256.779999999999</v>
      </c>
      <c r="F6721" t="s">
        <v>567</v>
      </c>
      <c r="G6721" t="s">
        <v>471</v>
      </c>
      <c r="H6721" t="s">
        <v>311</v>
      </c>
      <c r="I6721" t="s">
        <v>312</v>
      </c>
      <c r="J6721" t="s">
        <v>264</v>
      </c>
      <c r="L6721" t="s">
        <v>378</v>
      </c>
      <c r="M6721" t="s">
        <v>379</v>
      </c>
      <c r="N6721" t="s">
        <v>487</v>
      </c>
    </row>
    <row r="6722" spans="1:14" hidden="1" x14ac:dyDescent="0.25">
      <c r="A6722" t="s">
        <v>241</v>
      </c>
      <c r="B6722" s="1">
        <v>45230</v>
      </c>
      <c r="C6722" t="s">
        <v>1336</v>
      </c>
      <c r="D6722" t="s">
        <v>1337</v>
      </c>
      <c r="E6722" s="4">
        <v>27990.25</v>
      </c>
      <c r="F6722" t="s">
        <v>567</v>
      </c>
      <c r="G6722" t="s">
        <v>471</v>
      </c>
      <c r="H6722" t="s">
        <v>308</v>
      </c>
      <c r="I6722" t="s">
        <v>309</v>
      </c>
      <c r="J6722" t="s">
        <v>264</v>
      </c>
      <c r="K6722" t="s">
        <v>1244</v>
      </c>
      <c r="L6722" t="s">
        <v>378</v>
      </c>
      <c r="M6722" t="s">
        <v>379</v>
      </c>
      <c r="N6722" t="s">
        <v>488</v>
      </c>
    </row>
    <row r="6723" spans="1:14" hidden="1" x14ac:dyDescent="0.25">
      <c r="A6723" t="s">
        <v>241</v>
      </c>
      <c r="B6723" s="1">
        <v>45230</v>
      </c>
      <c r="C6723" t="s">
        <v>794</v>
      </c>
      <c r="D6723" t="s">
        <v>795</v>
      </c>
      <c r="E6723" s="4">
        <v>43572.81</v>
      </c>
      <c r="F6723" t="s">
        <v>567</v>
      </c>
      <c r="G6723" t="s">
        <v>471</v>
      </c>
      <c r="H6723" t="s">
        <v>301</v>
      </c>
      <c r="I6723" t="s">
        <v>302</v>
      </c>
      <c r="J6723" t="s">
        <v>258</v>
      </c>
      <c r="L6723" t="s">
        <v>378</v>
      </c>
      <c r="M6723" t="s">
        <v>379</v>
      </c>
      <c r="N6723" t="s">
        <v>482</v>
      </c>
    </row>
    <row r="6724" spans="1:14" hidden="1" x14ac:dyDescent="0.25">
      <c r="A6724" t="s">
        <v>241</v>
      </c>
      <c r="B6724" s="1">
        <v>45230</v>
      </c>
      <c r="C6724" t="s">
        <v>796</v>
      </c>
      <c r="D6724" t="s">
        <v>797</v>
      </c>
      <c r="E6724" s="4">
        <v>5903.4799999999968</v>
      </c>
      <c r="F6724" t="s">
        <v>567</v>
      </c>
      <c r="G6724" t="s">
        <v>471</v>
      </c>
      <c r="H6724" t="s">
        <v>301</v>
      </c>
      <c r="I6724" t="s">
        <v>302</v>
      </c>
      <c r="J6724" t="s">
        <v>258</v>
      </c>
      <c r="L6724" t="s">
        <v>378</v>
      </c>
      <c r="M6724" t="s">
        <v>379</v>
      </c>
      <c r="N6724" t="s">
        <v>482</v>
      </c>
    </row>
    <row r="6725" spans="1:14" hidden="1" x14ac:dyDescent="0.25">
      <c r="A6725" t="s">
        <v>241</v>
      </c>
      <c r="B6725" s="1">
        <v>45230</v>
      </c>
      <c r="C6725" t="s">
        <v>1302</v>
      </c>
      <c r="D6725" t="s">
        <v>1303</v>
      </c>
      <c r="E6725" s="4">
        <v>13923.18</v>
      </c>
      <c r="F6725" t="s">
        <v>567</v>
      </c>
      <c r="G6725" t="s">
        <v>471</v>
      </c>
      <c r="H6725" t="s">
        <v>301</v>
      </c>
      <c r="I6725" t="s">
        <v>302</v>
      </c>
      <c r="J6725" t="s">
        <v>258</v>
      </c>
      <c r="L6725" t="s">
        <v>378</v>
      </c>
      <c r="M6725" t="s">
        <v>379</v>
      </c>
      <c r="N6725" t="s">
        <v>482</v>
      </c>
    </row>
    <row r="6726" spans="1:14" hidden="1" x14ac:dyDescent="0.25">
      <c r="A6726" t="s">
        <v>241</v>
      </c>
      <c r="B6726" s="1">
        <v>45230</v>
      </c>
      <c r="C6726" t="s">
        <v>800</v>
      </c>
      <c r="D6726" t="s">
        <v>801</v>
      </c>
      <c r="E6726" s="4">
        <v>2225</v>
      </c>
      <c r="F6726" t="s">
        <v>567</v>
      </c>
      <c r="G6726" t="s">
        <v>471</v>
      </c>
      <c r="H6726" t="s">
        <v>308</v>
      </c>
      <c r="I6726" t="s">
        <v>309</v>
      </c>
      <c r="J6726" t="s">
        <v>264</v>
      </c>
      <c r="L6726" t="s">
        <v>378</v>
      </c>
      <c r="M6726" t="s">
        <v>379</v>
      </c>
      <c r="N6726" t="s">
        <v>487</v>
      </c>
    </row>
    <row r="6727" spans="1:14" hidden="1" x14ac:dyDescent="0.25">
      <c r="A6727" t="s">
        <v>241</v>
      </c>
      <c r="B6727" s="1">
        <v>45230</v>
      </c>
      <c r="C6727" t="s">
        <v>802</v>
      </c>
      <c r="D6727" t="s">
        <v>803</v>
      </c>
      <c r="E6727" s="4">
        <v>420</v>
      </c>
      <c r="F6727" t="s">
        <v>567</v>
      </c>
      <c r="G6727" t="s">
        <v>471</v>
      </c>
      <c r="H6727" t="s">
        <v>308</v>
      </c>
      <c r="I6727" t="s">
        <v>309</v>
      </c>
      <c r="J6727" t="s">
        <v>264</v>
      </c>
      <c r="L6727" t="s">
        <v>378</v>
      </c>
      <c r="M6727" t="s">
        <v>379</v>
      </c>
      <c r="N6727" t="s">
        <v>487</v>
      </c>
    </row>
    <row r="6728" spans="1:14" hidden="1" x14ac:dyDescent="0.25">
      <c r="A6728" t="s">
        <v>241</v>
      </c>
      <c r="B6728" s="1">
        <v>45230</v>
      </c>
      <c r="C6728" t="s">
        <v>804</v>
      </c>
      <c r="D6728" t="s">
        <v>805</v>
      </c>
      <c r="E6728" s="4">
        <v>17309.960000000003</v>
      </c>
      <c r="F6728" t="s">
        <v>567</v>
      </c>
      <c r="G6728" t="s">
        <v>471</v>
      </c>
      <c r="H6728" t="s">
        <v>308</v>
      </c>
      <c r="I6728" t="s">
        <v>309</v>
      </c>
      <c r="J6728" t="s">
        <v>264</v>
      </c>
      <c r="L6728" t="s">
        <v>378</v>
      </c>
      <c r="M6728" t="s">
        <v>379</v>
      </c>
      <c r="N6728" t="s">
        <v>487</v>
      </c>
    </row>
    <row r="6729" spans="1:14" hidden="1" x14ac:dyDescent="0.25">
      <c r="A6729" t="s">
        <v>241</v>
      </c>
      <c r="B6729" s="1">
        <v>45230</v>
      </c>
      <c r="C6729" t="s">
        <v>808</v>
      </c>
      <c r="D6729" t="s">
        <v>809</v>
      </c>
      <c r="E6729" s="4">
        <v>733.33</v>
      </c>
      <c r="F6729" t="s">
        <v>567</v>
      </c>
      <c r="G6729" t="s">
        <v>471</v>
      </c>
      <c r="H6729" t="s">
        <v>308</v>
      </c>
      <c r="I6729" t="s">
        <v>309</v>
      </c>
      <c r="J6729" t="s">
        <v>264</v>
      </c>
      <c r="L6729" t="s">
        <v>378</v>
      </c>
      <c r="M6729" t="s">
        <v>379</v>
      </c>
      <c r="N6729" t="s">
        <v>487</v>
      </c>
    </row>
    <row r="6730" spans="1:14" hidden="1" x14ac:dyDescent="0.25">
      <c r="A6730" t="s">
        <v>241</v>
      </c>
      <c r="B6730" s="1">
        <v>45230</v>
      </c>
      <c r="C6730" t="s">
        <v>1240</v>
      </c>
      <c r="D6730" t="s">
        <v>1241</v>
      </c>
      <c r="E6730" s="4">
        <v>13312.119999999999</v>
      </c>
      <c r="F6730" t="s">
        <v>567</v>
      </c>
      <c r="G6730" t="s">
        <v>471</v>
      </c>
      <c r="H6730" t="s">
        <v>317</v>
      </c>
      <c r="I6730" t="s">
        <v>318</v>
      </c>
      <c r="J6730" t="s">
        <v>276</v>
      </c>
      <c r="L6730" t="s">
        <v>390</v>
      </c>
      <c r="M6730" t="s">
        <v>391</v>
      </c>
      <c r="N6730" t="s">
        <v>487</v>
      </c>
    </row>
    <row r="6731" spans="1:14" hidden="1" x14ac:dyDescent="0.25">
      <c r="A6731" t="s">
        <v>241</v>
      </c>
      <c r="B6731" s="1">
        <v>45230</v>
      </c>
      <c r="C6731" t="s">
        <v>812</v>
      </c>
      <c r="D6731" t="s">
        <v>813</v>
      </c>
      <c r="E6731" s="4">
        <v>2721.57</v>
      </c>
      <c r="F6731" t="s">
        <v>567</v>
      </c>
      <c r="G6731" t="s">
        <v>471</v>
      </c>
      <c r="H6731" t="s">
        <v>308</v>
      </c>
      <c r="I6731" t="s">
        <v>309</v>
      </c>
      <c r="J6731" t="s">
        <v>264</v>
      </c>
      <c r="L6731" t="s">
        <v>378</v>
      </c>
      <c r="M6731" t="s">
        <v>379</v>
      </c>
      <c r="N6731" t="s">
        <v>487</v>
      </c>
    </row>
    <row r="6732" spans="1:14" hidden="1" x14ac:dyDescent="0.25">
      <c r="A6732" t="s">
        <v>241</v>
      </c>
      <c r="B6732" s="1">
        <v>45230</v>
      </c>
      <c r="C6732" t="s">
        <v>814</v>
      </c>
      <c r="D6732" t="s">
        <v>815</v>
      </c>
      <c r="E6732" s="4">
        <v>1576</v>
      </c>
      <c r="F6732" t="s">
        <v>567</v>
      </c>
      <c r="G6732" t="s">
        <v>471</v>
      </c>
      <c r="H6732" t="s">
        <v>308</v>
      </c>
      <c r="I6732" t="s">
        <v>309</v>
      </c>
      <c r="J6732" t="s">
        <v>264</v>
      </c>
      <c r="L6732" t="s">
        <v>378</v>
      </c>
      <c r="M6732" t="s">
        <v>379</v>
      </c>
      <c r="N6732" t="s">
        <v>480</v>
      </c>
    </row>
    <row r="6733" spans="1:14" hidden="1" x14ac:dyDescent="0.25">
      <c r="A6733" t="s">
        <v>241</v>
      </c>
      <c r="B6733" s="1">
        <v>45230</v>
      </c>
      <c r="C6733" t="s">
        <v>816</v>
      </c>
      <c r="D6733" t="s">
        <v>817</v>
      </c>
      <c r="E6733" s="4">
        <v>18292.750000000029</v>
      </c>
      <c r="F6733" t="s">
        <v>567</v>
      </c>
      <c r="G6733" t="s">
        <v>471</v>
      </c>
      <c r="H6733" t="s">
        <v>308</v>
      </c>
      <c r="I6733" t="s">
        <v>309</v>
      </c>
      <c r="J6733" t="s">
        <v>264</v>
      </c>
      <c r="L6733" t="s">
        <v>378</v>
      </c>
      <c r="M6733" t="s">
        <v>379</v>
      </c>
      <c r="N6733" t="s">
        <v>477</v>
      </c>
    </row>
    <row r="6734" spans="1:14" hidden="1" x14ac:dyDescent="0.25">
      <c r="A6734" t="s">
        <v>241</v>
      </c>
      <c r="B6734" s="1">
        <v>45230</v>
      </c>
      <c r="C6734" t="s">
        <v>818</v>
      </c>
      <c r="D6734" t="s">
        <v>819</v>
      </c>
      <c r="E6734" s="4">
        <v>33.6</v>
      </c>
      <c r="F6734" t="s">
        <v>567</v>
      </c>
      <c r="G6734" t="s">
        <v>471</v>
      </c>
      <c r="H6734" t="s">
        <v>311</v>
      </c>
      <c r="I6734" t="s">
        <v>312</v>
      </c>
      <c r="J6734" t="s">
        <v>264</v>
      </c>
      <c r="L6734" t="s">
        <v>378</v>
      </c>
      <c r="M6734" t="s">
        <v>379</v>
      </c>
      <c r="N6734" t="s">
        <v>487</v>
      </c>
    </row>
    <row r="6735" spans="1:14" hidden="1" x14ac:dyDescent="0.25">
      <c r="A6735" t="s">
        <v>241</v>
      </c>
      <c r="B6735" s="1">
        <v>45230</v>
      </c>
      <c r="C6735" t="s">
        <v>1152</v>
      </c>
      <c r="D6735" t="s">
        <v>1153</v>
      </c>
      <c r="E6735" s="4">
        <v>288.89999999999998</v>
      </c>
      <c r="F6735" t="s">
        <v>567</v>
      </c>
      <c r="G6735" t="s">
        <v>471</v>
      </c>
      <c r="H6735" t="s">
        <v>311</v>
      </c>
      <c r="I6735" t="s">
        <v>312</v>
      </c>
      <c r="J6735" t="s">
        <v>264</v>
      </c>
      <c r="L6735" t="s">
        <v>378</v>
      </c>
      <c r="M6735" t="s">
        <v>379</v>
      </c>
      <c r="N6735" t="s">
        <v>487</v>
      </c>
    </row>
    <row r="6736" spans="1:14" hidden="1" x14ac:dyDescent="0.25">
      <c r="A6736" t="s">
        <v>241</v>
      </c>
      <c r="B6736" s="1">
        <v>45230</v>
      </c>
      <c r="C6736" t="s">
        <v>820</v>
      </c>
      <c r="D6736" t="s">
        <v>821</v>
      </c>
      <c r="E6736" s="4">
        <v>497.00000000000023</v>
      </c>
      <c r="F6736" t="s">
        <v>567</v>
      </c>
      <c r="G6736" t="s">
        <v>471</v>
      </c>
      <c r="H6736" t="s">
        <v>311</v>
      </c>
      <c r="I6736" t="s">
        <v>312</v>
      </c>
      <c r="J6736" t="s">
        <v>264</v>
      </c>
      <c r="L6736" t="s">
        <v>378</v>
      </c>
      <c r="M6736" t="s">
        <v>379</v>
      </c>
      <c r="N6736" t="s">
        <v>487</v>
      </c>
    </row>
    <row r="6737" spans="1:14" hidden="1" x14ac:dyDescent="0.25">
      <c r="A6737" t="s">
        <v>241</v>
      </c>
      <c r="B6737" s="1">
        <v>45230</v>
      </c>
      <c r="C6737" t="s">
        <v>822</v>
      </c>
      <c r="D6737" t="s">
        <v>823</v>
      </c>
      <c r="E6737" s="4">
        <v>1865.1400000000003</v>
      </c>
      <c r="F6737" t="s">
        <v>567</v>
      </c>
      <c r="G6737" t="s">
        <v>471</v>
      </c>
      <c r="H6737" t="s">
        <v>308</v>
      </c>
      <c r="I6737" t="s">
        <v>309</v>
      </c>
      <c r="J6737" t="s">
        <v>264</v>
      </c>
      <c r="L6737" t="s">
        <v>378</v>
      </c>
      <c r="M6737" t="s">
        <v>379</v>
      </c>
      <c r="N6737" t="s">
        <v>477</v>
      </c>
    </row>
    <row r="6738" spans="1:14" hidden="1" x14ac:dyDescent="0.25">
      <c r="A6738" t="s">
        <v>241</v>
      </c>
      <c r="B6738" s="1">
        <v>45230</v>
      </c>
      <c r="C6738" t="s">
        <v>826</v>
      </c>
      <c r="D6738" t="s">
        <v>827</v>
      </c>
      <c r="E6738" s="4">
        <v>6.16</v>
      </c>
      <c r="F6738" t="s">
        <v>567</v>
      </c>
      <c r="G6738" t="s">
        <v>471</v>
      </c>
      <c r="H6738" t="s">
        <v>311</v>
      </c>
      <c r="I6738" t="s">
        <v>312</v>
      </c>
      <c r="J6738" t="s">
        <v>264</v>
      </c>
      <c r="L6738" t="s">
        <v>378</v>
      </c>
      <c r="M6738" t="s">
        <v>379</v>
      </c>
      <c r="N6738" t="s">
        <v>487</v>
      </c>
    </row>
    <row r="6739" spans="1:14" hidden="1" x14ac:dyDescent="0.25">
      <c r="A6739" t="s">
        <v>241</v>
      </c>
      <c r="B6739" s="1">
        <v>45230</v>
      </c>
      <c r="C6739" t="s">
        <v>828</v>
      </c>
      <c r="D6739" t="s">
        <v>829</v>
      </c>
      <c r="E6739" s="4">
        <v>1040.67</v>
      </c>
      <c r="F6739" t="s">
        <v>567</v>
      </c>
      <c r="G6739" t="s">
        <v>471</v>
      </c>
      <c r="H6739" t="s">
        <v>308</v>
      </c>
      <c r="I6739" t="s">
        <v>309</v>
      </c>
      <c r="J6739" t="s">
        <v>264</v>
      </c>
      <c r="L6739" t="s">
        <v>378</v>
      </c>
      <c r="M6739" t="s">
        <v>379</v>
      </c>
      <c r="N6739" t="s">
        <v>487</v>
      </c>
    </row>
    <row r="6740" spans="1:14" hidden="1" x14ac:dyDescent="0.25">
      <c r="A6740" t="s">
        <v>241</v>
      </c>
      <c r="B6740" s="1">
        <v>45230</v>
      </c>
      <c r="C6740" t="s">
        <v>1247</v>
      </c>
      <c r="D6740" t="s">
        <v>1248</v>
      </c>
      <c r="E6740" s="4">
        <v>20698.05</v>
      </c>
      <c r="F6740" t="s">
        <v>567</v>
      </c>
      <c r="G6740" t="s">
        <v>471</v>
      </c>
      <c r="H6740" t="s">
        <v>308</v>
      </c>
      <c r="I6740" t="s">
        <v>309</v>
      </c>
      <c r="J6740" t="s">
        <v>264</v>
      </c>
      <c r="L6740" t="s">
        <v>378</v>
      </c>
      <c r="M6740" t="s">
        <v>379</v>
      </c>
      <c r="N6740" t="s">
        <v>480</v>
      </c>
    </row>
    <row r="6741" spans="1:14" hidden="1" x14ac:dyDescent="0.25">
      <c r="A6741" t="s">
        <v>241</v>
      </c>
      <c r="B6741" s="1">
        <v>45230</v>
      </c>
      <c r="C6741" t="s">
        <v>1249</v>
      </c>
      <c r="D6741" t="s">
        <v>1250</v>
      </c>
      <c r="E6741" s="4">
        <v>51441.18</v>
      </c>
      <c r="F6741" t="s">
        <v>567</v>
      </c>
      <c r="G6741" t="s">
        <v>471</v>
      </c>
      <c r="H6741" t="s">
        <v>308</v>
      </c>
      <c r="I6741" t="s">
        <v>309</v>
      </c>
      <c r="J6741" t="s">
        <v>264</v>
      </c>
      <c r="K6741" t="s">
        <v>1251</v>
      </c>
      <c r="L6741" t="s">
        <v>378</v>
      </c>
      <c r="M6741" t="s">
        <v>379</v>
      </c>
      <c r="N6741" t="s">
        <v>488</v>
      </c>
    </row>
    <row r="6742" spans="1:14" hidden="1" x14ac:dyDescent="0.25">
      <c r="A6742" t="s">
        <v>241</v>
      </c>
      <c r="B6742" s="1">
        <v>45230</v>
      </c>
      <c r="C6742" t="s">
        <v>1252</v>
      </c>
      <c r="D6742" t="s">
        <v>1253</v>
      </c>
      <c r="E6742" s="4">
        <v>9170.49</v>
      </c>
      <c r="F6742" t="s">
        <v>567</v>
      </c>
      <c r="G6742" t="s">
        <v>471</v>
      </c>
      <c r="H6742" t="s">
        <v>308</v>
      </c>
      <c r="I6742" t="s">
        <v>309</v>
      </c>
      <c r="J6742" t="s">
        <v>264</v>
      </c>
      <c r="L6742" t="s">
        <v>378</v>
      </c>
      <c r="M6742" t="s">
        <v>379</v>
      </c>
      <c r="N6742" t="s">
        <v>487</v>
      </c>
    </row>
    <row r="6743" spans="1:14" hidden="1" x14ac:dyDescent="0.25">
      <c r="A6743" t="s">
        <v>241</v>
      </c>
      <c r="B6743" s="1">
        <v>45230</v>
      </c>
      <c r="C6743" t="s">
        <v>1242</v>
      </c>
      <c r="D6743" t="s">
        <v>1243</v>
      </c>
      <c r="E6743" s="4">
        <v>26511.97</v>
      </c>
      <c r="F6743" t="s">
        <v>567</v>
      </c>
      <c r="G6743" t="s">
        <v>471</v>
      </c>
      <c r="H6743" t="s">
        <v>308</v>
      </c>
      <c r="I6743" t="s">
        <v>309</v>
      </c>
      <c r="J6743" t="s">
        <v>264</v>
      </c>
      <c r="K6743" t="s">
        <v>1244</v>
      </c>
      <c r="L6743" t="s">
        <v>378</v>
      </c>
      <c r="M6743" t="s">
        <v>379</v>
      </c>
      <c r="N6743" t="s">
        <v>480</v>
      </c>
    </row>
    <row r="6744" spans="1:14" hidden="1" x14ac:dyDescent="0.25">
      <c r="A6744" t="s">
        <v>241</v>
      </c>
      <c r="B6744" s="1">
        <v>45230</v>
      </c>
      <c r="C6744" t="s">
        <v>1314</v>
      </c>
      <c r="D6744" t="s">
        <v>1315</v>
      </c>
      <c r="E6744" s="4">
        <v>1499.6</v>
      </c>
      <c r="F6744" t="s">
        <v>567</v>
      </c>
      <c r="G6744" t="s">
        <v>471</v>
      </c>
      <c r="H6744" t="s">
        <v>308</v>
      </c>
      <c r="I6744" t="s">
        <v>309</v>
      </c>
      <c r="J6744" t="s">
        <v>264</v>
      </c>
      <c r="L6744" t="s">
        <v>378</v>
      </c>
      <c r="M6744" t="s">
        <v>379</v>
      </c>
      <c r="N6744" t="s">
        <v>487</v>
      </c>
    </row>
    <row r="6745" spans="1:14" hidden="1" x14ac:dyDescent="0.25">
      <c r="A6745" t="s">
        <v>241</v>
      </c>
      <c r="B6745" s="1">
        <v>45230</v>
      </c>
      <c r="C6745" t="s">
        <v>832</v>
      </c>
      <c r="D6745" t="s">
        <v>833</v>
      </c>
      <c r="E6745" s="4">
        <v>10000</v>
      </c>
      <c r="F6745" t="s">
        <v>567</v>
      </c>
      <c r="G6745" t="s">
        <v>471</v>
      </c>
      <c r="H6745" t="s">
        <v>310</v>
      </c>
      <c r="I6745" t="s">
        <v>263</v>
      </c>
      <c r="J6745" t="s">
        <v>262</v>
      </c>
      <c r="L6745" t="s">
        <v>380</v>
      </c>
      <c r="M6745" t="s">
        <v>381</v>
      </c>
      <c r="N6745" t="s">
        <v>487</v>
      </c>
    </row>
    <row r="6746" spans="1:14" hidden="1" x14ac:dyDescent="0.25">
      <c r="A6746" t="s">
        <v>241</v>
      </c>
      <c r="B6746" s="1">
        <v>45230</v>
      </c>
      <c r="C6746" t="s">
        <v>834</v>
      </c>
      <c r="D6746" t="s">
        <v>835</v>
      </c>
      <c r="E6746" s="4">
        <v>34000</v>
      </c>
      <c r="F6746" t="s">
        <v>567</v>
      </c>
      <c r="G6746" t="s">
        <v>471</v>
      </c>
      <c r="H6746" t="s">
        <v>310</v>
      </c>
      <c r="I6746" t="s">
        <v>263</v>
      </c>
      <c r="J6746" t="s">
        <v>262</v>
      </c>
      <c r="L6746" t="s">
        <v>380</v>
      </c>
      <c r="M6746" t="s">
        <v>381</v>
      </c>
      <c r="N6746" t="s">
        <v>487</v>
      </c>
    </row>
    <row r="6747" spans="1:14" hidden="1" x14ac:dyDescent="0.25">
      <c r="A6747" t="s">
        <v>241</v>
      </c>
      <c r="B6747" s="1">
        <v>45230</v>
      </c>
      <c r="C6747" t="s">
        <v>836</v>
      </c>
      <c r="D6747" t="s">
        <v>837</v>
      </c>
      <c r="E6747" s="4">
        <v>1000</v>
      </c>
      <c r="F6747" t="s">
        <v>567</v>
      </c>
      <c r="G6747" t="s">
        <v>471</v>
      </c>
      <c r="H6747" t="s">
        <v>310</v>
      </c>
      <c r="I6747" t="s">
        <v>263</v>
      </c>
      <c r="J6747" t="s">
        <v>262</v>
      </c>
      <c r="L6747" t="s">
        <v>380</v>
      </c>
      <c r="M6747" t="s">
        <v>381</v>
      </c>
      <c r="N6747" t="s">
        <v>487</v>
      </c>
    </row>
    <row r="6748" spans="1:14" hidden="1" x14ac:dyDescent="0.25">
      <c r="A6748" t="s">
        <v>241</v>
      </c>
      <c r="B6748" s="1">
        <v>45230</v>
      </c>
      <c r="C6748" t="s">
        <v>840</v>
      </c>
      <c r="D6748" t="s">
        <v>841</v>
      </c>
      <c r="E6748" s="4">
        <v>30679.8</v>
      </c>
      <c r="F6748" t="s">
        <v>567</v>
      </c>
      <c r="G6748" t="s">
        <v>471</v>
      </c>
      <c r="H6748" t="s">
        <v>310</v>
      </c>
      <c r="I6748" t="s">
        <v>263</v>
      </c>
      <c r="J6748" t="s">
        <v>262</v>
      </c>
      <c r="L6748" t="s">
        <v>380</v>
      </c>
      <c r="M6748" t="s">
        <v>381</v>
      </c>
      <c r="N6748" t="s">
        <v>487</v>
      </c>
    </row>
    <row r="6749" spans="1:14" hidden="1" x14ac:dyDescent="0.25">
      <c r="A6749" t="s">
        <v>241</v>
      </c>
      <c r="B6749" s="1">
        <v>45230</v>
      </c>
      <c r="C6749" t="s">
        <v>842</v>
      </c>
      <c r="D6749" t="s">
        <v>843</v>
      </c>
      <c r="E6749" s="4">
        <v>1000</v>
      </c>
      <c r="F6749" t="s">
        <v>567</v>
      </c>
      <c r="G6749" t="s">
        <v>471</v>
      </c>
      <c r="H6749" t="s">
        <v>310</v>
      </c>
      <c r="I6749" t="s">
        <v>263</v>
      </c>
      <c r="J6749" t="s">
        <v>262</v>
      </c>
      <c r="L6749" t="s">
        <v>380</v>
      </c>
      <c r="M6749" t="s">
        <v>381</v>
      </c>
      <c r="N6749" t="s">
        <v>487</v>
      </c>
    </row>
    <row r="6750" spans="1:14" hidden="1" x14ac:dyDescent="0.25">
      <c r="A6750" t="s">
        <v>241</v>
      </c>
      <c r="B6750" s="1">
        <v>45230</v>
      </c>
      <c r="C6750" t="s">
        <v>844</v>
      </c>
      <c r="D6750" t="s">
        <v>845</v>
      </c>
      <c r="E6750" s="4">
        <v>24309.440000000002</v>
      </c>
      <c r="F6750" t="s">
        <v>567</v>
      </c>
      <c r="G6750" t="s">
        <v>471</v>
      </c>
      <c r="H6750" t="s">
        <v>310</v>
      </c>
      <c r="I6750" t="s">
        <v>263</v>
      </c>
      <c r="J6750" t="s">
        <v>262</v>
      </c>
      <c r="L6750" t="s">
        <v>380</v>
      </c>
      <c r="M6750" t="s">
        <v>381</v>
      </c>
      <c r="N6750" t="s">
        <v>487</v>
      </c>
    </row>
    <row r="6751" spans="1:14" hidden="1" x14ac:dyDescent="0.25">
      <c r="A6751" t="s">
        <v>241</v>
      </c>
      <c r="B6751" s="1">
        <v>45230</v>
      </c>
      <c r="C6751" t="s">
        <v>857</v>
      </c>
      <c r="D6751" t="s">
        <v>858</v>
      </c>
      <c r="E6751" s="4">
        <v>36283.379999999997</v>
      </c>
      <c r="F6751" t="s">
        <v>567</v>
      </c>
      <c r="G6751" t="s">
        <v>471</v>
      </c>
      <c r="H6751" t="s">
        <v>310</v>
      </c>
      <c r="I6751" t="s">
        <v>263</v>
      </c>
      <c r="J6751" t="s">
        <v>262</v>
      </c>
      <c r="L6751" t="s">
        <v>380</v>
      </c>
      <c r="M6751" t="s">
        <v>381</v>
      </c>
      <c r="N6751" t="s">
        <v>487</v>
      </c>
    </row>
    <row r="6752" spans="1:14" hidden="1" x14ac:dyDescent="0.25">
      <c r="A6752" t="s">
        <v>241</v>
      </c>
      <c r="B6752" s="1">
        <v>45230</v>
      </c>
      <c r="C6752" t="s">
        <v>1254</v>
      </c>
      <c r="D6752" t="s">
        <v>1255</v>
      </c>
      <c r="E6752" s="4">
        <v>23489</v>
      </c>
      <c r="F6752" t="s">
        <v>567</v>
      </c>
      <c r="G6752" t="s">
        <v>471</v>
      </c>
      <c r="H6752" t="s">
        <v>310</v>
      </c>
      <c r="I6752" t="s">
        <v>263</v>
      </c>
      <c r="J6752" t="s">
        <v>262</v>
      </c>
      <c r="L6752" t="s">
        <v>380</v>
      </c>
      <c r="M6752" t="s">
        <v>381</v>
      </c>
      <c r="N6752" t="s">
        <v>487</v>
      </c>
    </row>
    <row r="6753" spans="1:14" hidden="1" x14ac:dyDescent="0.25">
      <c r="A6753" t="s">
        <v>241</v>
      </c>
      <c r="B6753" s="1">
        <v>45230</v>
      </c>
      <c r="C6753" t="s">
        <v>1304</v>
      </c>
      <c r="D6753" t="s">
        <v>1305</v>
      </c>
      <c r="E6753" s="4">
        <v>25000</v>
      </c>
      <c r="F6753" t="s">
        <v>567</v>
      </c>
      <c r="G6753" t="s">
        <v>471</v>
      </c>
      <c r="H6753" t="s">
        <v>310</v>
      </c>
      <c r="I6753" t="s">
        <v>263</v>
      </c>
      <c r="J6753" t="s">
        <v>262</v>
      </c>
      <c r="L6753" t="s">
        <v>380</v>
      </c>
      <c r="M6753" t="s">
        <v>381</v>
      </c>
      <c r="N6753" t="s">
        <v>487</v>
      </c>
    </row>
    <row r="6754" spans="1:14" hidden="1" x14ac:dyDescent="0.25">
      <c r="A6754" t="s">
        <v>241</v>
      </c>
      <c r="B6754" s="1">
        <v>45230</v>
      </c>
      <c r="C6754" t="s">
        <v>1306</v>
      </c>
      <c r="D6754" t="s">
        <v>1307</v>
      </c>
      <c r="E6754" s="4">
        <v>2500</v>
      </c>
      <c r="F6754" t="s">
        <v>567</v>
      </c>
      <c r="G6754" t="s">
        <v>471</v>
      </c>
      <c r="H6754" t="s">
        <v>310</v>
      </c>
      <c r="I6754" t="s">
        <v>263</v>
      </c>
      <c r="J6754" t="s">
        <v>262</v>
      </c>
      <c r="L6754" t="s">
        <v>380</v>
      </c>
      <c r="M6754" t="s">
        <v>381</v>
      </c>
      <c r="N6754" t="s">
        <v>487</v>
      </c>
    </row>
    <row r="6755" spans="1:14" hidden="1" x14ac:dyDescent="0.25">
      <c r="A6755" t="s">
        <v>241</v>
      </c>
      <c r="B6755" s="1">
        <v>45230</v>
      </c>
      <c r="C6755" t="s">
        <v>1338</v>
      </c>
      <c r="D6755" t="s">
        <v>1339</v>
      </c>
      <c r="E6755" s="4">
        <v>14400</v>
      </c>
      <c r="F6755" t="s">
        <v>567</v>
      </c>
      <c r="G6755" t="s">
        <v>471</v>
      </c>
      <c r="H6755" t="s">
        <v>310</v>
      </c>
      <c r="I6755" t="s">
        <v>263</v>
      </c>
      <c r="J6755" t="s">
        <v>262</v>
      </c>
      <c r="L6755" t="s">
        <v>380</v>
      </c>
      <c r="M6755" t="s">
        <v>381</v>
      </c>
      <c r="N6755" t="s">
        <v>487</v>
      </c>
    </row>
    <row r="6756" spans="1:14" hidden="1" x14ac:dyDescent="0.25">
      <c r="A6756" t="s">
        <v>241</v>
      </c>
      <c r="B6756" s="1">
        <v>45230</v>
      </c>
      <c r="C6756" t="s">
        <v>1348</v>
      </c>
      <c r="D6756" t="s">
        <v>1349</v>
      </c>
      <c r="E6756" s="4">
        <v>4800</v>
      </c>
      <c r="F6756" t="s">
        <v>567</v>
      </c>
      <c r="G6756" t="s">
        <v>471</v>
      </c>
      <c r="H6756" t="s">
        <v>310</v>
      </c>
      <c r="I6756" t="s">
        <v>263</v>
      </c>
      <c r="J6756" t="s">
        <v>262</v>
      </c>
      <c r="L6756" t="s">
        <v>380</v>
      </c>
      <c r="M6756" t="s">
        <v>381</v>
      </c>
      <c r="N6756" t="s">
        <v>487</v>
      </c>
    </row>
    <row r="6757" spans="1:14" hidden="1" x14ac:dyDescent="0.25">
      <c r="A6757" t="s">
        <v>241</v>
      </c>
      <c r="B6757" s="1">
        <v>45230</v>
      </c>
      <c r="C6757" t="s">
        <v>861</v>
      </c>
      <c r="D6757" t="s">
        <v>862</v>
      </c>
      <c r="E6757" s="4">
        <v>25000</v>
      </c>
      <c r="F6757" t="s">
        <v>567</v>
      </c>
      <c r="G6757" t="s">
        <v>471</v>
      </c>
      <c r="H6757" t="s">
        <v>311</v>
      </c>
      <c r="I6757" t="s">
        <v>312</v>
      </c>
      <c r="J6757" t="s">
        <v>264</v>
      </c>
      <c r="L6757" t="s">
        <v>380</v>
      </c>
      <c r="M6757" t="s">
        <v>381</v>
      </c>
      <c r="N6757" t="s">
        <v>487</v>
      </c>
    </row>
    <row r="6758" spans="1:14" hidden="1" x14ac:dyDescent="0.25">
      <c r="A6758" t="s">
        <v>241</v>
      </c>
      <c r="B6758" s="1">
        <v>45230</v>
      </c>
      <c r="C6758" t="s">
        <v>867</v>
      </c>
      <c r="D6758" t="s">
        <v>868</v>
      </c>
      <c r="E6758" s="4">
        <v>25567.279999999995</v>
      </c>
      <c r="F6758" t="s">
        <v>567</v>
      </c>
      <c r="G6758" t="s">
        <v>471</v>
      </c>
      <c r="H6758" t="s">
        <v>311</v>
      </c>
      <c r="I6758" t="s">
        <v>312</v>
      </c>
      <c r="J6758" t="s">
        <v>264</v>
      </c>
      <c r="L6758" t="s">
        <v>380</v>
      </c>
      <c r="M6758" t="s">
        <v>381</v>
      </c>
      <c r="N6758" t="s">
        <v>487</v>
      </c>
    </row>
    <row r="6759" spans="1:14" hidden="1" x14ac:dyDescent="0.25">
      <c r="A6759" t="s">
        <v>241</v>
      </c>
      <c r="B6759" s="1">
        <v>45230</v>
      </c>
      <c r="C6759" t="s">
        <v>869</v>
      </c>
      <c r="D6759" t="s">
        <v>870</v>
      </c>
      <c r="E6759" s="4">
        <v>10513.55</v>
      </c>
      <c r="F6759" t="s">
        <v>567</v>
      </c>
      <c r="G6759" t="s">
        <v>471</v>
      </c>
      <c r="H6759" t="s">
        <v>311</v>
      </c>
      <c r="I6759" t="s">
        <v>312</v>
      </c>
      <c r="J6759" t="s">
        <v>264</v>
      </c>
      <c r="L6759" t="s">
        <v>380</v>
      </c>
      <c r="M6759" t="s">
        <v>381</v>
      </c>
      <c r="N6759" t="s">
        <v>487</v>
      </c>
    </row>
    <row r="6760" spans="1:14" hidden="1" x14ac:dyDescent="0.25">
      <c r="A6760" t="s">
        <v>241</v>
      </c>
      <c r="B6760" s="1">
        <v>45230</v>
      </c>
      <c r="C6760" t="s">
        <v>1332</v>
      </c>
      <c r="D6760" t="s">
        <v>1333</v>
      </c>
      <c r="E6760" s="4">
        <v>11926.77</v>
      </c>
      <c r="F6760" t="s">
        <v>567</v>
      </c>
      <c r="G6760" t="s">
        <v>471</v>
      </c>
      <c r="H6760" t="s">
        <v>311</v>
      </c>
      <c r="I6760" t="s">
        <v>312</v>
      </c>
      <c r="J6760" t="s">
        <v>264</v>
      </c>
      <c r="L6760" t="s">
        <v>380</v>
      </c>
      <c r="M6760" t="s">
        <v>381</v>
      </c>
      <c r="N6760" t="s">
        <v>482</v>
      </c>
    </row>
    <row r="6761" spans="1:14" hidden="1" x14ac:dyDescent="0.25">
      <c r="A6761" t="s">
        <v>241</v>
      </c>
      <c r="B6761" s="1">
        <v>45230</v>
      </c>
      <c r="C6761" t="s">
        <v>911</v>
      </c>
      <c r="D6761" t="s">
        <v>912</v>
      </c>
      <c r="E6761" s="4">
        <v>11443.220000000001</v>
      </c>
      <c r="F6761" t="s">
        <v>567</v>
      </c>
      <c r="G6761" t="s">
        <v>471</v>
      </c>
      <c r="H6761" t="s">
        <v>313</v>
      </c>
      <c r="I6761" t="s">
        <v>314</v>
      </c>
      <c r="J6761" t="s">
        <v>268</v>
      </c>
      <c r="L6761" t="s">
        <v>384</v>
      </c>
      <c r="M6761" t="s">
        <v>385</v>
      </c>
      <c r="N6761" t="s">
        <v>489</v>
      </c>
    </row>
    <row r="6762" spans="1:14" hidden="1" x14ac:dyDescent="0.25">
      <c r="A6762" t="s">
        <v>241</v>
      </c>
      <c r="B6762" s="1">
        <v>45230</v>
      </c>
      <c r="C6762" t="s">
        <v>919</v>
      </c>
      <c r="D6762" t="s">
        <v>920</v>
      </c>
      <c r="E6762" s="4">
        <v>13681.820000000002</v>
      </c>
      <c r="F6762" t="s">
        <v>567</v>
      </c>
      <c r="G6762" t="s">
        <v>471</v>
      </c>
      <c r="H6762" t="s">
        <v>313</v>
      </c>
      <c r="I6762" t="s">
        <v>314</v>
      </c>
      <c r="J6762" t="s">
        <v>268</v>
      </c>
      <c r="L6762" t="s">
        <v>384</v>
      </c>
      <c r="M6762" t="s">
        <v>385</v>
      </c>
      <c r="N6762" t="s">
        <v>489</v>
      </c>
    </row>
    <row r="6763" spans="1:14" hidden="1" x14ac:dyDescent="0.25">
      <c r="A6763" t="s">
        <v>241</v>
      </c>
      <c r="B6763" s="1">
        <v>45230</v>
      </c>
      <c r="C6763" t="s">
        <v>924</v>
      </c>
      <c r="D6763" t="s">
        <v>925</v>
      </c>
      <c r="E6763" s="4">
        <v>31052.61</v>
      </c>
      <c r="F6763" t="s">
        <v>567</v>
      </c>
      <c r="G6763" t="s">
        <v>471</v>
      </c>
      <c r="H6763" t="s">
        <v>303</v>
      </c>
      <c r="I6763" t="s">
        <v>304</v>
      </c>
      <c r="J6763" t="s">
        <v>268</v>
      </c>
      <c r="L6763" t="s">
        <v>384</v>
      </c>
      <c r="M6763" t="s">
        <v>385</v>
      </c>
      <c r="N6763" t="s">
        <v>489</v>
      </c>
    </row>
    <row r="6764" spans="1:14" hidden="1" x14ac:dyDescent="0.25">
      <c r="A6764" t="s">
        <v>241</v>
      </c>
      <c r="B6764" s="1">
        <v>45230</v>
      </c>
      <c r="C6764" t="s">
        <v>927</v>
      </c>
      <c r="D6764" t="s">
        <v>928</v>
      </c>
      <c r="E6764" s="4">
        <v>9998.08</v>
      </c>
      <c r="F6764" t="s">
        <v>567</v>
      </c>
      <c r="G6764" t="s">
        <v>471</v>
      </c>
      <c r="H6764" t="s">
        <v>313</v>
      </c>
      <c r="I6764" t="s">
        <v>314</v>
      </c>
      <c r="J6764" t="s">
        <v>268</v>
      </c>
      <c r="L6764" t="s">
        <v>384</v>
      </c>
      <c r="M6764" t="s">
        <v>385</v>
      </c>
      <c r="N6764" t="s">
        <v>489</v>
      </c>
    </row>
    <row r="6765" spans="1:14" hidden="1" x14ac:dyDescent="0.25">
      <c r="A6765" t="s">
        <v>241</v>
      </c>
      <c r="B6765" s="1">
        <v>45230</v>
      </c>
      <c r="C6765" t="s">
        <v>931</v>
      </c>
      <c r="D6765" t="s">
        <v>932</v>
      </c>
      <c r="E6765" s="4">
        <v>16891.71</v>
      </c>
      <c r="F6765" t="s">
        <v>567</v>
      </c>
      <c r="G6765" t="s">
        <v>471</v>
      </c>
      <c r="H6765" t="s">
        <v>303</v>
      </c>
      <c r="I6765" t="s">
        <v>304</v>
      </c>
      <c r="J6765" t="s">
        <v>268</v>
      </c>
      <c r="L6765" t="s">
        <v>384</v>
      </c>
      <c r="M6765" t="s">
        <v>385</v>
      </c>
      <c r="N6765" t="s">
        <v>489</v>
      </c>
    </row>
    <row r="6766" spans="1:14" hidden="1" x14ac:dyDescent="0.25">
      <c r="A6766" t="s">
        <v>241</v>
      </c>
      <c r="B6766" s="1">
        <v>45230</v>
      </c>
      <c r="C6766" t="s">
        <v>938</v>
      </c>
      <c r="D6766" t="s">
        <v>939</v>
      </c>
      <c r="E6766" s="4">
        <v>22779.52</v>
      </c>
      <c r="F6766" t="s">
        <v>567</v>
      </c>
      <c r="G6766" t="s">
        <v>471</v>
      </c>
      <c r="H6766" t="s">
        <v>313</v>
      </c>
      <c r="I6766" t="s">
        <v>314</v>
      </c>
      <c r="J6766" t="s">
        <v>268</v>
      </c>
      <c r="L6766" t="s">
        <v>384</v>
      </c>
      <c r="M6766" t="s">
        <v>385</v>
      </c>
      <c r="N6766" t="s">
        <v>489</v>
      </c>
    </row>
    <row r="6767" spans="1:14" hidden="1" x14ac:dyDescent="0.25">
      <c r="A6767" t="s">
        <v>241</v>
      </c>
      <c r="B6767" s="1">
        <v>45230</v>
      </c>
      <c r="C6767" t="s">
        <v>942</v>
      </c>
      <c r="D6767" t="s">
        <v>943</v>
      </c>
      <c r="E6767" s="4">
        <v>10063.300000000001</v>
      </c>
      <c r="F6767" t="s">
        <v>567</v>
      </c>
      <c r="G6767" t="s">
        <v>471</v>
      </c>
      <c r="H6767" t="s">
        <v>313</v>
      </c>
      <c r="I6767" t="s">
        <v>314</v>
      </c>
      <c r="J6767" t="s">
        <v>268</v>
      </c>
      <c r="L6767" t="s">
        <v>384</v>
      </c>
      <c r="M6767" t="s">
        <v>385</v>
      </c>
      <c r="N6767" t="s">
        <v>489</v>
      </c>
    </row>
    <row r="6768" spans="1:14" hidden="1" x14ac:dyDescent="0.25">
      <c r="A6768" t="s">
        <v>241</v>
      </c>
      <c r="B6768" s="1">
        <v>45230</v>
      </c>
      <c r="C6768" t="s">
        <v>945</v>
      </c>
      <c r="D6768" t="s">
        <v>946</v>
      </c>
      <c r="E6768" s="4">
        <v>220</v>
      </c>
      <c r="F6768" t="s">
        <v>567</v>
      </c>
      <c r="G6768" t="s">
        <v>471</v>
      </c>
      <c r="H6768" t="s">
        <v>313</v>
      </c>
      <c r="I6768" t="s">
        <v>314</v>
      </c>
      <c r="J6768" t="s">
        <v>268</v>
      </c>
      <c r="L6768" t="s">
        <v>384</v>
      </c>
      <c r="M6768" t="s">
        <v>385</v>
      </c>
      <c r="N6768" t="s">
        <v>489</v>
      </c>
    </row>
    <row r="6769" spans="1:14" hidden="1" x14ac:dyDescent="0.25">
      <c r="A6769" t="s">
        <v>241</v>
      </c>
      <c r="B6769" s="1">
        <v>45230</v>
      </c>
      <c r="C6769" t="s">
        <v>961</v>
      </c>
      <c r="D6769" t="s">
        <v>962</v>
      </c>
      <c r="E6769" s="4">
        <v>9627.65</v>
      </c>
      <c r="F6769" t="s">
        <v>567</v>
      </c>
      <c r="G6769" t="s">
        <v>471</v>
      </c>
      <c r="H6769" t="s">
        <v>311</v>
      </c>
      <c r="I6769" t="s">
        <v>312</v>
      </c>
      <c r="J6769" t="s">
        <v>264</v>
      </c>
      <c r="L6769" t="s">
        <v>390</v>
      </c>
      <c r="M6769" t="s">
        <v>391</v>
      </c>
      <c r="N6769" t="s">
        <v>487</v>
      </c>
    </row>
    <row r="6770" spans="1:14" hidden="1" x14ac:dyDescent="0.25">
      <c r="A6770" t="s">
        <v>241</v>
      </c>
      <c r="B6770" s="1">
        <v>45230</v>
      </c>
      <c r="C6770" t="s">
        <v>963</v>
      </c>
      <c r="D6770" t="s">
        <v>964</v>
      </c>
      <c r="E6770" s="4">
        <v>67.259999999999991</v>
      </c>
      <c r="F6770" t="s">
        <v>567</v>
      </c>
      <c r="G6770" t="s">
        <v>471</v>
      </c>
      <c r="H6770" t="s">
        <v>311</v>
      </c>
      <c r="I6770" t="s">
        <v>312</v>
      </c>
      <c r="J6770" t="s">
        <v>264</v>
      </c>
      <c r="L6770" t="s">
        <v>390</v>
      </c>
      <c r="M6770" t="s">
        <v>391</v>
      </c>
      <c r="N6770" t="s">
        <v>487</v>
      </c>
    </row>
    <row r="6771" spans="1:14" hidden="1" x14ac:dyDescent="0.25">
      <c r="A6771" t="s">
        <v>241</v>
      </c>
      <c r="B6771" s="1">
        <v>45230</v>
      </c>
      <c r="C6771" t="s">
        <v>971</v>
      </c>
      <c r="D6771" t="s">
        <v>972</v>
      </c>
      <c r="E6771" s="4">
        <v>2239.2399999999998</v>
      </c>
      <c r="F6771" t="s">
        <v>567</v>
      </c>
      <c r="G6771" t="s">
        <v>471</v>
      </c>
      <c r="H6771" t="s">
        <v>311</v>
      </c>
      <c r="I6771" t="s">
        <v>312</v>
      </c>
      <c r="J6771" t="s">
        <v>264</v>
      </c>
      <c r="L6771" t="s">
        <v>390</v>
      </c>
      <c r="M6771" t="s">
        <v>391</v>
      </c>
      <c r="N6771" t="s">
        <v>487</v>
      </c>
    </row>
    <row r="6772" spans="1:14" hidden="1" x14ac:dyDescent="0.25">
      <c r="A6772" t="s">
        <v>241</v>
      </c>
      <c r="B6772" s="1">
        <v>45230</v>
      </c>
      <c r="C6772" t="s">
        <v>973</v>
      </c>
      <c r="D6772" t="s">
        <v>974</v>
      </c>
      <c r="E6772" s="4">
        <v>5740</v>
      </c>
      <c r="F6772" t="s">
        <v>567</v>
      </c>
      <c r="G6772" t="s">
        <v>471</v>
      </c>
      <c r="H6772" t="s">
        <v>311</v>
      </c>
      <c r="I6772" t="s">
        <v>312</v>
      </c>
      <c r="J6772" t="s">
        <v>264</v>
      </c>
      <c r="L6772" t="s">
        <v>390</v>
      </c>
      <c r="M6772" t="s">
        <v>391</v>
      </c>
      <c r="N6772" t="s">
        <v>487</v>
      </c>
    </row>
    <row r="6773" spans="1:14" hidden="1" x14ac:dyDescent="0.25">
      <c r="A6773" t="s">
        <v>241</v>
      </c>
      <c r="B6773" s="1">
        <v>45230</v>
      </c>
      <c r="C6773" t="s">
        <v>977</v>
      </c>
      <c r="D6773" t="s">
        <v>978</v>
      </c>
      <c r="E6773" s="4">
        <v>2020.8400000000013</v>
      </c>
      <c r="F6773" t="s">
        <v>567</v>
      </c>
      <c r="G6773" t="s">
        <v>471</v>
      </c>
      <c r="H6773" t="s">
        <v>311</v>
      </c>
      <c r="I6773" t="s">
        <v>312</v>
      </c>
      <c r="J6773" t="s">
        <v>264</v>
      </c>
      <c r="L6773" t="s">
        <v>390</v>
      </c>
      <c r="M6773" t="s">
        <v>391</v>
      </c>
      <c r="N6773" t="s">
        <v>487</v>
      </c>
    </row>
    <row r="6774" spans="1:14" hidden="1" x14ac:dyDescent="0.25">
      <c r="A6774" t="s">
        <v>241</v>
      </c>
      <c r="B6774" s="1">
        <v>45230</v>
      </c>
      <c r="C6774" t="s">
        <v>981</v>
      </c>
      <c r="D6774" t="s">
        <v>982</v>
      </c>
      <c r="E6774" s="4">
        <v>1435.84</v>
      </c>
      <c r="F6774" t="s">
        <v>567</v>
      </c>
      <c r="G6774" t="s">
        <v>471</v>
      </c>
      <c r="H6774" t="s">
        <v>311</v>
      </c>
      <c r="I6774" t="s">
        <v>312</v>
      </c>
      <c r="J6774" t="s">
        <v>264</v>
      </c>
      <c r="L6774" t="s">
        <v>390</v>
      </c>
      <c r="M6774" t="s">
        <v>391</v>
      </c>
      <c r="N6774" t="s">
        <v>487</v>
      </c>
    </row>
    <row r="6775" spans="1:14" hidden="1" x14ac:dyDescent="0.25">
      <c r="A6775" t="s">
        <v>241</v>
      </c>
      <c r="B6775" s="1">
        <v>45230</v>
      </c>
      <c r="C6775" t="s">
        <v>989</v>
      </c>
      <c r="D6775" t="s">
        <v>990</v>
      </c>
      <c r="E6775" s="4">
        <v>7580.0500000000011</v>
      </c>
      <c r="F6775" t="s">
        <v>567</v>
      </c>
      <c r="G6775" t="s">
        <v>471</v>
      </c>
      <c r="H6775" t="s">
        <v>317</v>
      </c>
      <c r="I6775" t="s">
        <v>318</v>
      </c>
      <c r="J6775" t="s">
        <v>276</v>
      </c>
      <c r="L6775" t="s">
        <v>390</v>
      </c>
      <c r="M6775" t="s">
        <v>391</v>
      </c>
      <c r="N6775" t="s">
        <v>487</v>
      </c>
    </row>
    <row r="6776" spans="1:14" hidden="1" x14ac:dyDescent="0.25">
      <c r="A6776" t="s">
        <v>241</v>
      </c>
      <c r="B6776" s="1">
        <v>45230</v>
      </c>
      <c r="C6776" t="s">
        <v>1160</v>
      </c>
      <c r="D6776" t="s">
        <v>1161</v>
      </c>
      <c r="E6776" s="4">
        <v>10080.01</v>
      </c>
      <c r="F6776" t="s">
        <v>567</v>
      </c>
      <c r="G6776" t="s">
        <v>471</v>
      </c>
      <c r="H6776" t="s">
        <v>311</v>
      </c>
      <c r="I6776" t="s">
        <v>312</v>
      </c>
      <c r="J6776" t="s">
        <v>264</v>
      </c>
      <c r="L6776" t="s">
        <v>390</v>
      </c>
      <c r="M6776" t="s">
        <v>391</v>
      </c>
      <c r="N6776" t="s">
        <v>487</v>
      </c>
    </row>
    <row r="6777" spans="1:14" hidden="1" x14ac:dyDescent="0.25">
      <c r="A6777" t="s">
        <v>241</v>
      </c>
      <c r="B6777" s="1">
        <v>45230</v>
      </c>
      <c r="C6777" t="s">
        <v>991</v>
      </c>
      <c r="D6777" t="s">
        <v>992</v>
      </c>
      <c r="E6777" s="4">
        <v>2089.6400000000003</v>
      </c>
      <c r="F6777" t="s">
        <v>567</v>
      </c>
      <c r="G6777" t="s">
        <v>471</v>
      </c>
      <c r="H6777" t="s">
        <v>311</v>
      </c>
      <c r="I6777" t="s">
        <v>312</v>
      </c>
      <c r="J6777" t="s">
        <v>264</v>
      </c>
      <c r="L6777" t="s">
        <v>390</v>
      </c>
      <c r="M6777" t="s">
        <v>391</v>
      </c>
      <c r="N6777" t="s">
        <v>487</v>
      </c>
    </row>
    <row r="6778" spans="1:14" hidden="1" x14ac:dyDescent="0.25">
      <c r="A6778" t="s">
        <v>241</v>
      </c>
      <c r="B6778" s="1">
        <v>45230</v>
      </c>
      <c r="C6778" t="s">
        <v>993</v>
      </c>
      <c r="D6778" t="s">
        <v>994</v>
      </c>
      <c r="E6778" s="4">
        <v>5796.1000000000013</v>
      </c>
      <c r="F6778" t="s">
        <v>567</v>
      </c>
      <c r="G6778" t="s">
        <v>471</v>
      </c>
      <c r="H6778" t="s">
        <v>311</v>
      </c>
      <c r="I6778" t="s">
        <v>312</v>
      </c>
      <c r="J6778" t="s">
        <v>264</v>
      </c>
      <c r="L6778" t="s">
        <v>390</v>
      </c>
      <c r="M6778" t="s">
        <v>391</v>
      </c>
      <c r="N6778" t="s">
        <v>487</v>
      </c>
    </row>
    <row r="6779" spans="1:14" hidden="1" x14ac:dyDescent="0.25">
      <c r="A6779" t="s">
        <v>241</v>
      </c>
      <c r="B6779" s="1">
        <v>45230</v>
      </c>
      <c r="C6779" t="s">
        <v>997</v>
      </c>
      <c r="D6779" t="s">
        <v>998</v>
      </c>
      <c r="E6779" s="4">
        <v>759.13</v>
      </c>
      <c r="F6779" t="s">
        <v>567</v>
      </c>
      <c r="G6779" t="s">
        <v>471</v>
      </c>
      <c r="H6779" t="s">
        <v>311</v>
      </c>
      <c r="I6779" t="s">
        <v>312</v>
      </c>
      <c r="J6779" t="s">
        <v>264</v>
      </c>
      <c r="L6779" t="s">
        <v>390</v>
      </c>
      <c r="M6779" t="s">
        <v>391</v>
      </c>
      <c r="N6779" t="s">
        <v>477</v>
      </c>
    </row>
    <row r="6780" spans="1:14" hidden="1" x14ac:dyDescent="0.25">
      <c r="A6780" t="s">
        <v>241</v>
      </c>
      <c r="B6780" s="1">
        <v>45230</v>
      </c>
      <c r="C6780" t="s">
        <v>1001</v>
      </c>
      <c r="D6780" t="s">
        <v>1002</v>
      </c>
      <c r="E6780" s="4">
        <v>0.51000000000000512</v>
      </c>
      <c r="F6780" t="s">
        <v>567</v>
      </c>
      <c r="G6780" t="s">
        <v>471</v>
      </c>
      <c r="H6780" t="s">
        <v>311</v>
      </c>
      <c r="I6780" t="s">
        <v>312</v>
      </c>
      <c r="J6780" t="s">
        <v>264</v>
      </c>
      <c r="L6780" t="s">
        <v>390</v>
      </c>
      <c r="M6780" t="s">
        <v>391</v>
      </c>
      <c r="N6780" t="s">
        <v>487</v>
      </c>
    </row>
    <row r="6781" spans="1:14" hidden="1" x14ac:dyDescent="0.25">
      <c r="A6781" t="s">
        <v>241</v>
      </c>
      <c r="B6781" s="1">
        <v>45230</v>
      </c>
      <c r="C6781" t="s">
        <v>1005</v>
      </c>
      <c r="D6781" t="s">
        <v>1006</v>
      </c>
      <c r="E6781" s="4">
        <v>9.5599999999995511</v>
      </c>
      <c r="F6781" t="s">
        <v>567</v>
      </c>
      <c r="G6781" t="s">
        <v>471</v>
      </c>
      <c r="H6781" t="s">
        <v>311</v>
      </c>
      <c r="I6781" t="s">
        <v>312</v>
      </c>
      <c r="J6781" t="s">
        <v>264</v>
      </c>
      <c r="L6781" t="s">
        <v>390</v>
      </c>
      <c r="M6781" t="s">
        <v>391</v>
      </c>
      <c r="N6781" t="s">
        <v>487</v>
      </c>
    </row>
    <row r="6782" spans="1:14" hidden="1" x14ac:dyDescent="0.25">
      <c r="A6782" t="s">
        <v>241</v>
      </c>
      <c r="B6782" s="1">
        <v>45230</v>
      </c>
      <c r="C6782" t="s">
        <v>1007</v>
      </c>
      <c r="D6782" t="s">
        <v>1008</v>
      </c>
      <c r="E6782" s="4">
        <v>4628.1000000000004</v>
      </c>
      <c r="F6782" t="s">
        <v>567</v>
      </c>
      <c r="G6782" t="s">
        <v>471</v>
      </c>
      <c r="H6782" t="s">
        <v>317</v>
      </c>
      <c r="I6782" t="s">
        <v>318</v>
      </c>
      <c r="J6782" t="s">
        <v>276</v>
      </c>
      <c r="L6782" t="s">
        <v>390</v>
      </c>
      <c r="M6782" t="s">
        <v>391</v>
      </c>
      <c r="N6782" t="s">
        <v>487</v>
      </c>
    </row>
    <row r="6783" spans="1:14" hidden="1" x14ac:dyDescent="0.25">
      <c r="A6783" t="s">
        <v>241</v>
      </c>
      <c r="B6783" s="1">
        <v>45230</v>
      </c>
      <c r="C6783" t="s">
        <v>1013</v>
      </c>
      <c r="D6783" t="s">
        <v>1014</v>
      </c>
      <c r="E6783" s="4">
        <v>336.36</v>
      </c>
      <c r="F6783" t="s">
        <v>567</v>
      </c>
      <c r="G6783" t="s">
        <v>471</v>
      </c>
      <c r="H6783" t="s">
        <v>311</v>
      </c>
      <c r="I6783" t="s">
        <v>312</v>
      </c>
      <c r="J6783" t="s">
        <v>264</v>
      </c>
      <c r="L6783" t="s">
        <v>390</v>
      </c>
      <c r="M6783" t="s">
        <v>391</v>
      </c>
      <c r="N6783" t="s">
        <v>480</v>
      </c>
    </row>
    <row r="6784" spans="1:14" hidden="1" x14ac:dyDescent="0.25">
      <c r="A6784" t="s">
        <v>241</v>
      </c>
      <c r="B6784" s="1">
        <v>45230</v>
      </c>
      <c r="C6784" t="s">
        <v>1162</v>
      </c>
      <c r="D6784" t="s">
        <v>1163</v>
      </c>
      <c r="E6784" s="4">
        <v>976.64</v>
      </c>
      <c r="F6784" t="s">
        <v>567</v>
      </c>
      <c r="G6784" t="s">
        <v>471</v>
      </c>
      <c r="H6784" t="s">
        <v>311</v>
      </c>
      <c r="I6784" t="s">
        <v>312</v>
      </c>
      <c r="J6784" t="s">
        <v>264</v>
      </c>
      <c r="L6784" t="s">
        <v>390</v>
      </c>
      <c r="M6784" t="s">
        <v>391</v>
      </c>
      <c r="N6784" t="s">
        <v>477</v>
      </c>
    </row>
    <row r="6785" spans="1:14" hidden="1" x14ac:dyDescent="0.25">
      <c r="A6785" t="s">
        <v>241</v>
      </c>
      <c r="B6785" s="1">
        <v>45230</v>
      </c>
      <c r="C6785" t="s">
        <v>1264</v>
      </c>
      <c r="D6785" t="s">
        <v>1265</v>
      </c>
      <c r="E6785" s="4">
        <v>14545.4</v>
      </c>
      <c r="F6785" t="s">
        <v>567</v>
      </c>
      <c r="G6785" t="s">
        <v>471</v>
      </c>
      <c r="H6785" t="s">
        <v>317</v>
      </c>
      <c r="I6785" t="s">
        <v>318</v>
      </c>
      <c r="J6785" t="s">
        <v>276</v>
      </c>
      <c r="L6785" t="s">
        <v>390</v>
      </c>
      <c r="M6785" t="s">
        <v>391</v>
      </c>
      <c r="N6785" t="s">
        <v>489</v>
      </c>
    </row>
    <row r="6786" spans="1:14" hidden="1" x14ac:dyDescent="0.25">
      <c r="A6786" t="s">
        <v>241</v>
      </c>
      <c r="B6786" s="1">
        <v>45230</v>
      </c>
      <c r="C6786" t="s">
        <v>1340</v>
      </c>
      <c r="D6786" t="s">
        <v>1341</v>
      </c>
      <c r="E6786" s="4">
        <v>500.22999999999996</v>
      </c>
      <c r="F6786" t="s">
        <v>567</v>
      </c>
      <c r="G6786" t="s">
        <v>471</v>
      </c>
      <c r="H6786" t="s">
        <v>317</v>
      </c>
      <c r="I6786" t="s">
        <v>318</v>
      </c>
      <c r="J6786" t="s">
        <v>276</v>
      </c>
      <c r="L6786" t="s">
        <v>390</v>
      </c>
      <c r="M6786" t="s">
        <v>391</v>
      </c>
      <c r="N6786" t="s">
        <v>487</v>
      </c>
    </row>
    <row r="6787" spans="1:14" hidden="1" x14ac:dyDescent="0.25">
      <c r="A6787" t="s">
        <v>241</v>
      </c>
      <c r="B6787" s="1">
        <v>45230</v>
      </c>
      <c r="C6787" t="s">
        <v>1285</v>
      </c>
      <c r="D6787" t="s">
        <v>1286</v>
      </c>
      <c r="E6787" s="4">
        <v>4561.3599999999997</v>
      </c>
      <c r="F6787" t="s">
        <v>567</v>
      </c>
      <c r="G6787" t="s">
        <v>471</v>
      </c>
      <c r="H6787" t="s">
        <v>316</v>
      </c>
      <c r="I6787" t="s">
        <v>275</v>
      </c>
      <c r="J6787" t="s">
        <v>274</v>
      </c>
      <c r="L6787" t="s">
        <v>400</v>
      </c>
      <c r="M6787" t="s">
        <v>401</v>
      </c>
      <c r="N6787" t="s">
        <v>489</v>
      </c>
    </row>
    <row r="6788" spans="1:14" hidden="1" x14ac:dyDescent="0.25">
      <c r="A6788" t="s">
        <v>241</v>
      </c>
      <c r="B6788" s="1">
        <v>45230</v>
      </c>
      <c r="C6788" t="s">
        <v>1017</v>
      </c>
      <c r="D6788" t="s">
        <v>1018</v>
      </c>
      <c r="E6788" s="4">
        <v>5465.8099999999995</v>
      </c>
      <c r="F6788" t="s">
        <v>567</v>
      </c>
      <c r="G6788" t="s">
        <v>471</v>
      </c>
      <c r="H6788" t="s">
        <v>316</v>
      </c>
      <c r="I6788" t="s">
        <v>275</v>
      </c>
      <c r="J6788" t="s">
        <v>274</v>
      </c>
      <c r="L6788" t="s">
        <v>400</v>
      </c>
      <c r="M6788" t="s">
        <v>401</v>
      </c>
      <c r="N6788" t="s">
        <v>489</v>
      </c>
    </row>
    <row r="6789" spans="1:14" hidden="1" x14ac:dyDescent="0.25">
      <c r="A6789" t="s">
        <v>241</v>
      </c>
      <c r="B6789" s="1">
        <v>45230</v>
      </c>
      <c r="C6789" t="s">
        <v>1021</v>
      </c>
      <c r="D6789" t="s">
        <v>1022</v>
      </c>
      <c r="E6789" s="4">
        <v>20850.62</v>
      </c>
      <c r="F6789" t="s">
        <v>567</v>
      </c>
      <c r="G6789" t="s">
        <v>471</v>
      </c>
      <c r="H6789" t="s">
        <v>316</v>
      </c>
      <c r="I6789" t="s">
        <v>275</v>
      </c>
      <c r="J6789" t="s">
        <v>274</v>
      </c>
      <c r="L6789" t="s">
        <v>400</v>
      </c>
      <c r="M6789" t="s">
        <v>401</v>
      </c>
      <c r="N6789" t="s">
        <v>489</v>
      </c>
    </row>
    <row r="6790" spans="1:14" hidden="1" x14ac:dyDescent="0.25">
      <c r="A6790" t="s">
        <v>241</v>
      </c>
      <c r="B6790" s="1">
        <v>45230</v>
      </c>
      <c r="C6790" t="s">
        <v>1025</v>
      </c>
      <c r="D6790" t="s">
        <v>1026</v>
      </c>
      <c r="E6790" s="4">
        <v>2223.4700000000003</v>
      </c>
      <c r="F6790" t="s">
        <v>567</v>
      </c>
      <c r="G6790" t="s">
        <v>471</v>
      </c>
      <c r="H6790" t="s">
        <v>316</v>
      </c>
      <c r="I6790" t="s">
        <v>275</v>
      </c>
      <c r="J6790" t="s">
        <v>274</v>
      </c>
      <c r="L6790" t="s">
        <v>400</v>
      </c>
      <c r="M6790" t="s">
        <v>401</v>
      </c>
      <c r="N6790" t="s">
        <v>489</v>
      </c>
    </row>
    <row r="6791" spans="1:14" hidden="1" x14ac:dyDescent="0.25">
      <c r="A6791" t="s">
        <v>241</v>
      </c>
      <c r="B6791" s="1">
        <v>45230</v>
      </c>
      <c r="C6791" t="s">
        <v>1227</v>
      </c>
      <c r="D6791" t="s">
        <v>1228</v>
      </c>
      <c r="E6791" s="4">
        <v>69924.23000000001</v>
      </c>
      <c r="F6791" t="s">
        <v>567</v>
      </c>
      <c r="G6791" t="s">
        <v>471</v>
      </c>
      <c r="H6791" t="s">
        <v>316</v>
      </c>
      <c r="I6791" t="s">
        <v>275</v>
      </c>
      <c r="J6791" t="s">
        <v>274</v>
      </c>
      <c r="L6791" t="s">
        <v>400</v>
      </c>
      <c r="M6791" t="s">
        <v>401</v>
      </c>
      <c r="N6791" t="s">
        <v>489</v>
      </c>
    </row>
    <row r="6792" spans="1:14" hidden="1" x14ac:dyDescent="0.25">
      <c r="A6792" t="s">
        <v>241</v>
      </c>
      <c r="B6792" s="1">
        <v>45230</v>
      </c>
      <c r="C6792" t="s">
        <v>1279</v>
      </c>
      <c r="D6792" t="s">
        <v>1280</v>
      </c>
      <c r="E6792" s="4">
        <v>24.34</v>
      </c>
      <c r="F6792" t="s">
        <v>567</v>
      </c>
      <c r="G6792" t="s">
        <v>471</v>
      </c>
      <c r="H6792" t="s">
        <v>316</v>
      </c>
      <c r="I6792" t="s">
        <v>275</v>
      </c>
      <c r="J6792" t="s">
        <v>274</v>
      </c>
      <c r="L6792" t="s">
        <v>400</v>
      </c>
      <c r="M6792" t="s">
        <v>401</v>
      </c>
      <c r="N6792" t="s">
        <v>489</v>
      </c>
    </row>
    <row r="6793" spans="1:14" hidden="1" x14ac:dyDescent="0.25">
      <c r="A6793" t="s">
        <v>241</v>
      </c>
      <c r="B6793" s="1">
        <v>45230</v>
      </c>
      <c r="C6793" t="s">
        <v>1029</v>
      </c>
      <c r="D6793" t="s">
        <v>1030</v>
      </c>
      <c r="E6793" s="4">
        <v>4842.7</v>
      </c>
      <c r="F6793" t="s">
        <v>567</v>
      </c>
      <c r="G6793" t="s">
        <v>471</v>
      </c>
      <c r="H6793" t="s">
        <v>316</v>
      </c>
      <c r="I6793" t="s">
        <v>275</v>
      </c>
      <c r="J6793" t="s">
        <v>274</v>
      </c>
      <c r="L6793" t="s">
        <v>400</v>
      </c>
      <c r="M6793" t="s">
        <v>401</v>
      </c>
      <c r="N6793" t="s">
        <v>489</v>
      </c>
    </row>
    <row r="6794" spans="1:14" hidden="1" x14ac:dyDescent="0.25">
      <c r="A6794" t="s">
        <v>241</v>
      </c>
      <c r="B6794" s="1">
        <v>45230</v>
      </c>
      <c r="C6794" t="s">
        <v>35</v>
      </c>
      <c r="D6794" t="s">
        <v>1031</v>
      </c>
      <c r="E6794" s="4">
        <v>8260.3799999999992</v>
      </c>
      <c r="F6794" t="s">
        <v>567</v>
      </c>
      <c r="G6794" t="s">
        <v>471</v>
      </c>
      <c r="H6794" t="s">
        <v>288</v>
      </c>
      <c r="I6794" t="s">
        <v>26</v>
      </c>
      <c r="J6794" t="s">
        <v>243</v>
      </c>
      <c r="L6794" t="s">
        <v>368</v>
      </c>
      <c r="M6794" t="s">
        <v>369</v>
      </c>
      <c r="N6794" t="s">
        <v>480</v>
      </c>
    </row>
    <row r="6795" spans="1:14" hidden="1" x14ac:dyDescent="0.25">
      <c r="A6795" t="s">
        <v>241</v>
      </c>
      <c r="B6795" s="1">
        <v>45230</v>
      </c>
      <c r="C6795" t="s">
        <v>27</v>
      </c>
      <c r="D6795" t="s">
        <v>1032</v>
      </c>
      <c r="E6795" s="4">
        <v>-2740541.7100000009</v>
      </c>
      <c r="F6795" t="s">
        <v>567</v>
      </c>
      <c r="G6795" t="s">
        <v>471</v>
      </c>
      <c r="H6795" t="s">
        <v>288</v>
      </c>
      <c r="I6795" t="s">
        <v>26</v>
      </c>
      <c r="J6795" t="s">
        <v>243</v>
      </c>
      <c r="L6795" t="s">
        <v>368</v>
      </c>
      <c r="M6795" t="s">
        <v>369</v>
      </c>
      <c r="N6795" t="s">
        <v>485</v>
      </c>
    </row>
    <row r="6796" spans="1:14" hidden="1" x14ac:dyDescent="0.25">
      <c r="A6796" t="s">
        <v>241</v>
      </c>
      <c r="B6796" s="1">
        <v>45230</v>
      </c>
      <c r="C6796" t="s">
        <v>1035</v>
      </c>
      <c r="D6796" t="s">
        <v>1036</v>
      </c>
      <c r="E6796" s="4">
        <v>-49728.04</v>
      </c>
      <c r="F6796" t="s">
        <v>567</v>
      </c>
      <c r="G6796" t="s">
        <v>471</v>
      </c>
      <c r="H6796" t="s">
        <v>288</v>
      </c>
      <c r="I6796" t="s">
        <v>26</v>
      </c>
      <c r="J6796" t="s">
        <v>243</v>
      </c>
      <c r="L6796" t="s">
        <v>368</v>
      </c>
      <c r="M6796" t="s">
        <v>369</v>
      </c>
      <c r="N6796" t="s">
        <v>485</v>
      </c>
    </row>
    <row r="6797" spans="1:14" hidden="1" x14ac:dyDescent="0.25">
      <c r="A6797" t="s">
        <v>241</v>
      </c>
      <c r="B6797" s="1">
        <v>45230</v>
      </c>
      <c r="C6797" t="s">
        <v>28</v>
      </c>
      <c r="D6797" t="s">
        <v>1039</v>
      </c>
      <c r="E6797" s="4">
        <v>-245197.6</v>
      </c>
      <c r="F6797" t="s">
        <v>567</v>
      </c>
      <c r="G6797" t="s">
        <v>471</v>
      </c>
      <c r="H6797" t="s">
        <v>288</v>
      </c>
      <c r="I6797" t="s">
        <v>26</v>
      </c>
      <c r="J6797" t="s">
        <v>243</v>
      </c>
      <c r="L6797" t="s">
        <v>368</v>
      </c>
      <c r="M6797" t="s">
        <v>369</v>
      </c>
      <c r="N6797" t="s">
        <v>480</v>
      </c>
    </row>
    <row r="6798" spans="1:14" hidden="1" x14ac:dyDescent="0.25">
      <c r="A6798" t="s">
        <v>241</v>
      </c>
      <c r="B6798" s="1">
        <v>45230</v>
      </c>
      <c r="C6798" t="s">
        <v>29</v>
      </c>
      <c r="D6798" t="s">
        <v>1040</v>
      </c>
      <c r="E6798" s="4">
        <v>-17837.47</v>
      </c>
      <c r="F6798" t="s">
        <v>567</v>
      </c>
      <c r="G6798" t="s">
        <v>471</v>
      </c>
      <c r="H6798" t="s">
        <v>288</v>
      </c>
      <c r="I6798" t="s">
        <v>26</v>
      </c>
      <c r="J6798" t="s">
        <v>243</v>
      </c>
      <c r="L6798" t="s">
        <v>368</v>
      </c>
      <c r="M6798" t="s">
        <v>369</v>
      </c>
      <c r="N6798" t="s">
        <v>480</v>
      </c>
    </row>
    <row r="6799" spans="1:14" hidden="1" x14ac:dyDescent="0.25">
      <c r="A6799" t="s">
        <v>241</v>
      </c>
      <c r="B6799" s="1">
        <v>45230</v>
      </c>
      <c r="C6799" t="s">
        <v>1041</v>
      </c>
      <c r="D6799" t="s">
        <v>1042</v>
      </c>
      <c r="E6799" s="4">
        <v>-38520</v>
      </c>
      <c r="F6799" t="s">
        <v>567</v>
      </c>
      <c r="G6799" t="s">
        <v>471</v>
      </c>
      <c r="H6799" t="s">
        <v>288</v>
      </c>
      <c r="I6799" t="s">
        <v>26</v>
      </c>
      <c r="J6799" t="s">
        <v>243</v>
      </c>
      <c r="L6799" t="s">
        <v>368</v>
      </c>
      <c r="M6799" t="s">
        <v>369</v>
      </c>
      <c r="N6799" t="s">
        <v>489</v>
      </c>
    </row>
    <row r="6800" spans="1:14" hidden="1" x14ac:dyDescent="0.25">
      <c r="A6800" t="s">
        <v>241</v>
      </c>
      <c r="B6800" s="1">
        <v>45230</v>
      </c>
      <c r="C6800" t="s">
        <v>30</v>
      </c>
      <c r="D6800" t="s">
        <v>1229</v>
      </c>
      <c r="E6800" s="4">
        <v>-2541.6000000000004</v>
      </c>
      <c r="F6800" t="s">
        <v>567</v>
      </c>
      <c r="G6800" t="s">
        <v>471</v>
      </c>
      <c r="H6800" t="s">
        <v>288</v>
      </c>
      <c r="I6800" t="s">
        <v>26</v>
      </c>
      <c r="J6800" t="s">
        <v>243</v>
      </c>
      <c r="L6800" t="s">
        <v>368</v>
      </c>
      <c r="M6800" t="s">
        <v>369</v>
      </c>
      <c r="N6800" t="s">
        <v>485</v>
      </c>
    </row>
    <row r="6801" spans="1:14" hidden="1" x14ac:dyDescent="0.25">
      <c r="A6801" t="s">
        <v>241</v>
      </c>
      <c r="B6801" s="1">
        <v>45230</v>
      </c>
      <c r="C6801" t="s">
        <v>31</v>
      </c>
      <c r="D6801" t="s">
        <v>1293</v>
      </c>
      <c r="E6801" s="4">
        <v>-16555.599999999999</v>
      </c>
      <c r="F6801" t="s">
        <v>567</v>
      </c>
      <c r="G6801" t="s">
        <v>471</v>
      </c>
      <c r="H6801" t="s">
        <v>288</v>
      </c>
      <c r="I6801" t="s">
        <v>26</v>
      </c>
      <c r="J6801" t="s">
        <v>243</v>
      </c>
      <c r="L6801" t="s">
        <v>368</v>
      </c>
      <c r="M6801" t="s">
        <v>369</v>
      </c>
      <c r="N6801" t="s">
        <v>480</v>
      </c>
    </row>
    <row r="6802" spans="1:14" hidden="1" x14ac:dyDescent="0.25">
      <c r="A6802" t="s">
        <v>241</v>
      </c>
      <c r="B6802" s="1">
        <v>45230</v>
      </c>
      <c r="C6802" t="s">
        <v>32</v>
      </c>
      <c r="D6802" t="s">
        <v>1268</v>
      </c>
      <c r="E6802" s="4">
        <v>-11065.57</v>
      </c>
      <c r="F6802" t="s">
        <v>567</v>
      </c>
      <c r="G6802" t="s">
        <v>471</v>
      </c>
      <c r="H6802" t="s">
        <v>288</v>
      </c>
      <c r="I6802" t="s">
        <v>26</v>
      </c>
      <c r="J6802" t="s">
        <v>243</v>
      </c>
      <c r="L6802" t="s">
        <v>368</v>
      </c>
      <c r="M6802" t="s">
        <v>369</v>
      </c>
      <c r="N6802" t="s">
        <v>480</v>
      </c>
    </row>
    <row r="6803" spans="1:14" hidden="1" x14ac:dyDescent="0.25">
      <c r="A6803" t="s">
        <v>241</v>
      </c>
      <c r="B6803" s="1">
        <v>45230</v>
      </c>
      <c r="C6803" t="s">
        <v>33</v>
      </c>
      <c r="D6803" t="s">
        <v>1043</v>
      </c>
      <c r="E6803" s="4">
        <v>-6850.5499999999993</v>
      </c>
      <c r="F6803" t="s">
        <v>567</v>
      </c>
      <c r="G6803" t="s">
        <v>471</v>
      </c>
      <c r="H6803" t="s">
        <v>288</v>
      </c>
      <c r="I6803" t="s">
        <v>26</v>
      </c>
      <c r="J6803" t="s">
        <v>243</v>
      </c>
      <c r="L6803" t="s">
        <v>368</v>
      </c>
      <c r="M6803" t="s">
        <v>369</v>
      </c>
      <c r="N6803" t="s">
        <v>480</v>
      </c>
    </row>
    <row r="6804" spans="1:14" hidden="1" x14ac:dyDescent="0.25">
      <c r="A6804" t="s">
        <v>241</v>
      </c>
      <c r="B6804" s="1">
        <v>45230</v>
      </c>
      <c r="C6804" t="s">
        <v>34</v>
      </c>
      <c r="D6804" t="s">
        <v>1044</v>
      </c>
      <c r="E6804" s="4">
        <v>-155189.66999999998</v>
      </c>
      <c r="F6804" t="s">
        <v>567</v>
      </c>
      <c r="G6804" t="s">
        <v>471</v>
      </c>
      <c r="H6804" t="s">
        <v>317</v>
      </c>
      <c r="I6804" t="s">
        <v>318</v>
      </c>
      <c r="J6804" t="s">
        <v>276</v>
      </c>
      <c r="L6804" t="s">
        <v>390</v>
      </c>
      <c r="M6804" t="s">
        <v>391</v>
      </c>
      <c r="N6804" t="s">
        <v>487</v>
      </c>
    </row>
    <row r="6805" spans="1:14" hidden="1" x14ac:dyDescent="0.25">
      <c r="A6805" t="s">
        <v>241</v>
      </c>
      <c r="B6805" s="1">
        <v>45230</v>
      </c>
      <c r="C6805" t="s">
        <v>25</v>
      </c>
      <c r="D6805" t="s">
        <v>1049</v>
      </c>
      <c r="E6805" s="4">
        <v>-1437881.2600000005</v>
      </c>
      <c r="F6805" t="s">
        <v>567</v>
      </c>
      <c r="G6805" t="s">
        <v>471</v>
      </c>
      <c r="H6805" t="s">
        <v>244</v>
      </c>
      <c r="I6805" t="s">
        <v>245</v>
      </c>
      <c r="J6805" t="s">
        <v>244</v>
      </c>
      <c r="L6805" t="s">
        <v>368</v>
      </c>
      <c r="M6805" t="s">
        <v>369</v>
      </c>
      <c r="N6805" t="s">
        <v>480</v>
      </c>
    </row>
    <row r="6806" spans="1:14" hidden="1" x14ac:dyDescent="0.25">
      <c r="A6806" t="s">
        <v>241</v>
      </c>
      <c r="B6806" s="1">
        <v>45230</v>
      </c>
      <c r="C6806" t="s">
        <v>1062</v>
      </c>
      <c r="D6806" t="s">
        <v>1063</v>
      </c>
      <c r="E6806" s="4">
        <v>-2.3199999999999998</v>
      </c>
      <c r="F6806" t="s">
        <v>567</v>
      </c>
      <c r="G6806" t="s">
        <v>471</v>
      </c>
      <c r="H6806" t="s">
        <v>248</v>
      </c>
      <c r="I6806" t="s">
        <v>249</v>
      </c>
      <c r="J6806" t="s">
        <v>248</v>
      </c>
      <c r="L6806" t="s">
        <v>372</v>
      </c>
      <c r="M6806" t="s">
        <v>373</v>
      </c>
      <c r="N6806" t="s">
        <v>487</v>
      </c>
    </row>
    <row r="6807" spans="1:14" hidden="1" x14ac:dyDescent="0.25">
      <c r="A6807" t="s">
        <v>241</v>
      </c>
      <c r="B6807" s="1">
        <v>45230</v>
      </c>
      <c r="C6807" t="s">
        <v>1066</v>
      </c>
      <c r="D6807" t="s">
        <v>1067</v>
      </c>
      <c r="E6807" s="4">
        <v>-7.2699999999998788</v>
      </c>
      <c r="F6807" t="s">
        <v>567</v>
      </c>
      <c r="G6807" t="s">
        <v>471</v>
      </c>
      <c r="H6807" t="s">
        <v>248</v>
      </c>
      <c r="I6807" t="s">
        <v>249</v>
      </c>
      <c r="J6807" t="s">
        <v>248</v>
      </c>
      <c r="L6807" t="s">
        <v>372</v>
      </c>
      <c r="M6807" t="s">
        <v>373</v>
      </c>
      <c r="N6807" t="s">
        <v>487</v>
      </c>
    </row>
    <row r="6808" spans="1:14" hidden="1" x14ac:dyDescent="0.25">
      <c r="A6808" t="s">
        <v>241</v>
      </c>
      <c r="B6808" s="1">
        <v>45230</v>
      </c>
      <c r="C6808" t="s">
        <v>1068</v>
      </c>
      <c r="D6808" t="s">
        <v>1069</v>
      </c>
      <c r="E6808" s="4">
        <v>-764.09999999999957</v>
      </c>
      <c r="F6808" t="s">
        <v>567</v>
      </c>
      <c r="G6808" t="s">
        <v>471</v>
      </c>
      <c r="H6808" t="s">
        <v>248</v>
      </c>
      <c r="I6808" t="s">
        <v>249</v>
      </c>
      <c r="J6808" t="s">
        <v>248</v>
      </c>
      <c r="L6808" t="s">
        <v>372</v>
      </c>
      <c r="M6808" t="s">
        <v>373</v>
      </c>
      <c r="N6808" t="s">
        <v>487</v>
      </c>
    </row>
    <row r="6809" spans="1:14" hidden="1" x14ac:dyDescent="0.25">
      <c r="A6809" t="s">
        <v>241</v>
      </c>
      <c r="B6809" s="1">
        <v>45230</v>
      </c>
      <c r="C6809" t="s">
        <v>1168</v>
      </c>
      <c r="D6809" t="s">
        <v>1169</v>
      </c>
      <c r="E6809" s="4">
        <v>-8256.36</v>
      </c>
      <c r="F6809" t="s">
        <v>567</v>
      </c>
      <c r="G6809" t="s">
        <v>471</v>
      </c>
      <c r="H6809" t="s">
        <v>248</v>
      </c>
      <c r="I6809" t="s">
        <v>249</v>
      </c>
      <c r="J6809" t="s">
        <v>248</v>
      </c>
      <c r="L6809" t="s">
        <v>372</v>
      </c>
      <c r="M6809" t="s">
        <v>373</v>
      </c>
      <c r="N6809" t="s">
        <v>487</v>
      </c>
    </row>
    <row r="6810" spans="1:14" hidden="1" x14ac:dyDescent="0.25">
      <c r="A6810" t="s">
        <v>241</v>
      </c>
      <c r="B6810" s="1">
        <v>45230</v>
      </c>
      <c r="C6810" t="s">
        <v>1074</v>
      </c>
      <c r="D6810" t="s">
        <v>1075</v>
      </c>
      <c r="E6810" s="4">
        <v>-826.24</v>
      </c>
      <c r="F6810" t="s">
        <v>567</v>
      </c>
      <c r="G6810" t="s">
        <v>471</v>
      </c>
      <c r="H6810" t="s">
        <v>248</v>
      </c>
      <c r="I6810" t="s">
        <v>249</v>
      </c>
      <c r="J6810" t="s">
        <v>248</v>
      </c>
      <c r="L6810" t="s">
        <v>372</v>
      </c>
      <c r="M6810" t="s">
        <v>373</v>
      </c>
      <c r="N6810" t="s">
        <v>487</v>
      </c>
    </row>
    <row r="6811" spans="1:14" hidden="1" x14ac:dyDescent="0.25">
      <c r="A6811" t="s">
        <v>241</v>
      </c>
      <c r="B6811" s="1">
        <v>45230</v>
      </c>
      <c r="C6811" t="s">
        <v>1078</v>
      </c>
      <c r="D6811" t="s">
        <v>1079</v>
      </c>
      <c r="E6811" s="4">
        <v>-35</v>
      </c>
      <c r="F6811" t="s">
        <v>567</v>
      </c>
      <c r="G6811" t="s">
        <v>471</v>
      </c>
      <c r="H6811" t="s">
        <v>248</v>
      </c>
      <c r="I6811" t="s">
        <v>249</v>
      </c>
      <c r="J6811" t="s">
        <v>248</v>
      </c>
      <c r="L6811" t="s">
        <v>372</v>
      </c>
      <c r="M6811" t="s">
        <v>373</v>
      </c>
      <c r="N6811" t="s">
        <v>488</v>
      </c>
    </row>
    <row r="6812" spans="1:14" hidden="1" x14ac:dyDescent="0.25">
      <c r="A6812" t="s">
        <v>241</v>
      </c>
      <c r="B6812" s="1">
        <v>45230</v>
      </c>
      <c r="C6812" t="s">
        <v>1080</v>
      </c>
      <c r="D6812" t="s">
        <v>1081</v>
      </c>
      <c r="E6812" s="4">
        <v>-541559.34</v>
      </c>
      <c r="F6812" t="s">
        <v>567</v>
      </c>
      <c r="G6812" t="s">
        <v>471</v>
      </c>
      <c r="H6812" t="s">
        <v>317</v>
      </c>
      <c r="I6812" t="s">
        <v>318</v>
      </c>
      <c r="J6812" t="s">
        <v>276</v>
      </c>
      <c r="L6812" t="s">
        <v>372</v>
      </c>
      <c r="M6812" t="s">
        <v>373</v>
      </c>
      <c r="N6812" t="s">
        <v>487</v>
      </c>
    </row>
    <row r="6813" spans="1:14" hidden="1" x14ac:dyDescent="0.25">
      <c r="A6813" t="s">
        <v>241</v>
      </c>
      <c r="B6813" s="1">
        <v>45230</v>
      </c>
      <c r="C6813" t="s">
        <v>1082</v>
      </c>
      <c r="D6813" t="s">
        <v>1083</v>
      </c>
      <c r="E6813" s="4">
        <v>-214</v>
      </c>
      <c r="F6813" t="s">
        <v>567</v>
      </c>
      <c r="G6813" t="s">
        <v>471</v>
      </c>
      <c r="H6813" t="s">
        <v>248</v>
      </c>
      <c r="I6813" t="s">
        <v>249</v>
      </c>
      <c r="J6813" t="s">
        <v>248</v>
      </c>
      <c r="L6813" t="s">
        <v>372</v>
      </c>
      <c r="M6813" t="s">
        <v>373</v>
      </c>
      <c r="N6813" t="s">
        <v>488</v>
      </c>
    </row>
    <row r="6814" spans="1:14" hidden="1" x14ac:dyDescent="0.25">
      <c r="A6814" t="s">
        <v>241</v>
      </c>
      <c r="B6814" s="1">
        <v>45230</v>
      </c>
      <c r="C6814" t="s">
        <v>1172</v>
      </c>
      <c r="D6814" t="s">
        <v>1173</v>
      </c>
      <c r="E6814" s="4">
        <v>-113462.67000000001</v>
      </c>
      <c r="F6814" t="s">
        <v>567</v>
      </c>
      <c r="G6814" t="s">
        <v>471</v>
      </c>
      <c r="H6814" t="s">
        <v>291</v>
      </c>
      <c r="I6814" t="s">
        <v>292</v>
      </c>
      <c r="J6814" t="s">
        <v>251</v>
      </c>
      <c r="L6814" t="s">
        <v>372</v>
      </c>
      <c r="M6814" t="s">
        <v>373</v>
      </c>
      <c r="N6814" t="s">
        <v>487</v>
      </c>
    </row>
    <row r="6815" spans="1:14" hidden="1" x14ac:dyDescent="0.25">
      <c r="A6815" t="s">
        <v>241</v>
      </c>
      <c r="B6815" s="1">
        <v>45230</v>
      </c>
      <c r="C6815" t="s">
        <v>1322</v>
      </c>
      <c r="D6815" t="s">
        <v>1323</v>
      </c>
      <c r="E6815" s="4">
        <v>-237.19999999999993</v>
      </c>
      <c r="F6815" t="s">
        <v>567</v>
      </c>
      <c r="G6815" t="s">
        <v>471</v>
      </c>
      <c r="H6815" t="s">
        <v>291</v>
      </c>
      <c r="I6815" t="s">
        <v>292</v>
      </c>
      <c r="J6815" t="s">
        <v>251</v>
      </c>
      <c r="L6815" t="s">
        <v>372</v>
      </c>
      <c r="M6815" t="s">
        <v>373</v>
      </c>
      <c r="N6815" t="s">
        <v>489</v>
      </c>
    </row>
    <row r="6816" spans="1:14" hidden="1" x14ac:dyDescent="0.25">
      <c r="A6816" t="s">
        <v>241</v>
      </c>
      <c r="B6816" s="1">
        <v>45230</v>
      </c>
      <c r="C6816" t="s">
        <v>1084</v>
      </c>
      <c r="D6816" t="s">
        <v>1085</v>
      </c>
      <c r="E6816" s="4">
        <v>-290936.96999999997</v>
      </c>
      <c r="F6816" t="s">
        <v>567</v>
      </c>
      <c r="G6816" t="s">
        <v>471</v>
      </c>
      <c r="H6816" t="s">
        <v>248</v>
      </c>
      <c r="I6816" t="s">
        <v>249</v>
      </c>
      <c r="J6816" t="s">
        <v>248</v>
      </c>
      <c r="K6816" t="s">
        <v>1086</v>
      </c>
      <c r="L6816" t="s">
        <v>372</v>
      </c>
      <c r="M6816" t="s">
        <v>373</v>
      </c>
      <c r="N6816" t="s">
        <v>488</v>
      </c>
    </row>
    <row r="6817" spans="1:14" hidden="1" x14ac:dyDescent="0.25">
      <c r="A6817" t="s">
        <v>241</v>
      </c>
      <c r="B6817" s="1">
        <v>45230</v>
      </c>
      <c r="C6817" t="s">
        <v>1089</v>
      </c>
      <c r="D6817" t="s">
        <v>1090</v>
      </c>
      <c r="E6817" s="4">
        <v>-31401.97</v>
      </c>
      <c r="F6817" t="s">
        <v>567</v>
      </c>
      <c r="G6817" t="s">
        <v>471</v>
      </c>
      <c r="H6817" t="s">
        <v>248</v>
      </c>
      <c r="I6817" t="s">
        <v>249</v>
      </c>
      <c r="J6817" t="s">
        <v>248</v>
      </c>
      <c r="K6817" t="s">
        <v>1086</v>
      </c>
      <c r="L6817" t="s">
        <v>372</v>
      </c>
      <c r="M6817" t="s">
        <v>373</v>
      </c>
      <c r="N6817" t="s">
        <v>488</v>
      </c>
    </row>
    <row r="6818" spans="1:14" hidden="1" x14ac:dyDescent="0.25">
      <c r="A6818" t="s">
        <v>241</v>
      </c>
      <c r="B6818" s="1">
        <v>45230</v>
      </c>
      <c r="C6818" t="s">
        <v>1097</v>
      </c>
      <c r="D6818" t="s">
        <v>1098</v>
      </c>
      <c r="E6818" s="4">
        <v>-10000</v>
      </c>
      <c r="F6818" t="s">
        <v>567</v>
      </c>
      <c r="G6818" t="s">
        <v>471</v>
      </c>
      <c r="H6818" t="s">
        <v>317</v>
      </c>
      <c r="I6818" t="s">
        <v>318</v>
      </c>
      <c r="J6818" t="s">
        <v>276</v>
      </c>
      <c r="L6818" t="s">
        <v>372</v>
      </c>
      <c r="M6818" t="s">
        <v>373</v>
      </c>
      <c r="N6818" t="s">
        <v>489</v>
      </c>
    </row>
    <row r="6819" spans="1:14" hidden="1" x14ac:dyDescent="0.25">
      <c r="A6819" t="s">
        <v>241</v>
      </c>
      <c r="B6819" s="1">
        <v>45230</v>
      </c>
      <c r="C6819" t="s">
        <v>1300</v>
      </c>
      <c r="D6819" t="s">
        <v>1301</v>
      </c>
      <c r="E6819" s="4">
        <v>-854</v>
      </c>
      <c r="F6819" t="s">
        <v>567</v>
      </c>
      <c r="G6819" t="s">
        <v>471</v>
      </c>
      <c r="H6819" t="s">
        <v>248</v>
      </c>
      <c r="I6819" t="s">
        <v>249</v>
      </c>
      <c r="J6819" t="s">
        <v>248</v>
      </c>
      <c r="L6819" t="s">
        <v>372</v>
      </c>
      <c r="M6819" t="s">
        <v>373</v>
      </c>
      <c r="N6819" t="s">
        <v>488</v>
      </c>
    </row>
    <row r="6820" spans="1:14" hidden="1" x14ac:dyDescent="0.25">
      <c r="A6820" t="s">
        <v>241</v>
      </c>
      <c r="B6820" s="1">
        <v>45230</v>
      </c>
      <c r="C6820" t="s">
        <v>1283</v>
      </c>
      <c r="D6820" t="s">
        <v>1284</v>
      </c>
      <c r="E6820" s="4">
        <v>-21770</v>
      </c>
      <c r="F6820" t="s">
        <v>567</v>
      </c>
      <c r="G6820" t="s">
        <v>471</v>
      </c>
      <c r="H6820" t="s">
        <v>317</v>
      </c>
      <c r="I6820" t="s">
        <v>318</v>
      </c>
      <c r="J6820" t="s">
        <v>276</v>
      </c>
      <c r="L6820" t="s">
        <v>372</v>
      </c>
      <c r="M6820" t="s">
        <v>373</v>
      </c>
      <c r="N6820" t="s">
        <v>488</v>
      </c>
    </row>
    <row r="6821" spans="1:14" hidden="1" x14ac:dyDescent="0.25">
      <c r="A6821" t="s">
        <v>241</v>
      </c>
      <c r="B6821" s="1">
        <v>45230</v>
      </c>
      <c r="C6821" t="s">
        <v>1271</v>
      </c>
      <c r="D6821" t="s">
        <v>1272</v>
      </c>
      <c r="E6821" s="4">
        <v>-2600</v>
      </c>
      <c r="F6821" t="s">
        <v>567</v>
      </c>
      <c r="G6821" t="s">
        <v>471</v>
      </c>
      <c r="H6821" t="s">
        <v>317</v>
      </c>
      <c r="I6821" t="s">
        <v>318</v>
      </c>
      <c r="J6821" t="s">
        <v>276</v>
      </c>
      <c r="L6821" t="s">
        <v>390</v>
      </c>
      <c r="M6821" t="s">
        <v>391</v>
      </c>
      <c r="N6821" t="s">
        <v>487</v>
      </c>
    </row>
    <row r="6822" spans="1:14" hidden="1" x14ac:dyDescent="0.25">
      <c r="A6822" t="s">
        <v>241</v>
      </c>
      <c r="B6822" s="1">
        <v>45230</v>
      </c>
      <c r="C6822" t="s">
        <v>1101</v>
      </c>
      <c r="D6822" t="s">
        <v>1102</v>
      </c>
      <c r="E6822" s="4">
        <v>-121780.25</v>
      </c>
      <c r="F6822" t="s">
        <v>567</v>
      </c>
      <c r="G6822" t="s">
        <v>471</v>
      </c>
      <c r="H6822" t="s">
        <v>316</v>
      </c>
      <c r="I6822" t="s">
        <v>275</v>
      </c>
      <c r="J6822" t="s">
        <v>274</v>
      </c>
      <c r="L6822" t="s">
        <v>398</v>
      </c>
      <c r="M6822" t="s">
        <v>399</v>
      </c>
      <c r="N6822" t="s">
        <v>477</v>
      </c>
    </row>
    <row r="6823" spans="1:14" hidden="1" x14ac:dyDescent="0.25">
      <c r="A6823" t="s">
        <v>241</v>
      </c>
      <c r="B6823" s="1">
        <v>45260</v>
      </c>
      <c r="C6823" t="s">
        <v>1084</v>
      </c>
      <c r="D6823" t="s">
        <v>1085</v>
      </c>
      <c r="E6823" s="4">
        <v>-483708.30999999994</v>
      </c>
      <c r="F6823" t="s">
        <v>567</v>
      </c>
      <c r="G6823" t="s">
        <v>471</v>
      </c>
      <c r="H6823" t="s">
        <v>248</v>
      </c>
      <c r="I6823" t="s">
        <v>249</v>
      </c>
      <c r="J6823" t="s">
        <v>248</v>
      </c>
      <c r="K6823" t="s">
        <v>1086</v>
      </c>
      <c r="L6823" t="s">
        <v>372</v>
      </c>
      <c r="M6823" t="s">
        <v>373</v>
      </c>
      <c r="N6823" t="s">
        <v>488</v>
      </c>
    </row>
    <row r="6824" spans="1:14" hidden="1" x14ac:dyDescent="0.25">
      <c r="A6824" t="s">
        <v>241</v>
      </c>
      <c r="B6824" s="1">
        <v>45260</v>
      </c>
      <c r="C6824" t="s">
        <v>1089</v>
      </c>
      <c r="D6824" t="s">
        <v>1090</v>
      </c>
      <c r="E6824" s="4">
        <v>-44136.81</v>
      </c>
      <c r="F6824" t="s">
        <v>567</v>
      </c>
      <c r="G6824" t="s">
        <v>471</v>
      </c>
      <c r="H6824" t="s">
        <v>248</v>
      </c>
      <c r="I6824" t="s">
        <v>249</v>
      </c>
      <c r="J6824" t="s">
        <v>248</v>
      </c>
      <c r="K6824" t="s">
        <v>1086</v>
      </c>
      <c r="L6824" t="s">
        <v>372</v>
      </c>
      <c r="M6824" t="s">
        <v>373</v>
      </c>
      <c r="N6824" t="s">
        <v>488</v>
      </c>
    </row>
    <row r="6825" spans="1:14" hidden="1" x14ac:dyDescent="0.25">
      <c r="A6825" t="s">
        <v>241</v>
      </c>
      <c r="B6825" s="1">
        <v>45260</v>
      </c>
      <c r="C6825" t="s">
        <v>1097</v>
      </c>
      <c r="D6825" t="s">
        <v>1098</v>
      </c>
      <c r="E6825" s="4">
        <v>-10000</v>
      </c>
      <c r="F6825" t="s">
        <v>567</v>
      </c>
      <c r="G6825" t="s">
        <v>471</v>
      </c>
      <c r="H6825" t="s">
        <v>317</v>
      </c>
      <c r="I6825" t="s">
        <v>318</v>
      </c>
      <c r="J6825" t="s">
        <v>276</v>
      </c>
      <c r="L6825" t="s">
        <v>372</v>
      </c>
      <c r="M6825" t="s">
        <v>373</v>
      </c>
      <c r="N6825" t="s">
        <v>489</v>
      </c>
    </row>
    <row r="6826" spans="1:14" hidden="1" x14ac:dyDescent="0.25">
      <c r="A6826" t="s">
        <v>241</v>
      </c>
      <c r="B6826" s="1">
        <v>45260</v>
      </c>
      <c r="C6826" t="s">
        <v>1300</v>
      </c>
      <c r="D6826" t="s">
        <v>1301</v>
      </c>
      <c r="E6826" s="4">
        <v>-854</v>
      </c>
      <c r="F6826" t="s">
        <v>567</v>
      </c>
      <c r="G6826" t="s">
        <v>471</v>
      </c>
      <c r="H6826" t="s">
        <v>248</v>
      </c>
      <c r="I6826" t="s">
        <v>249</v>
      </c>
      <c r="J6826" t="s">
        <v>248</v>
      </c>
      <c r="L6826" t="s">
        <v>372</v>
      </c>
      <c r="M6826" t="s">
        <v>373</v>
      </c>
      <c r="N6826" t="s">
        <v>488</v>
      </c>
    </row>
    <row r="6827" spans="1:14" hidden="1" x14ac:dyDescent="0.25">
      <c r="A6827" t="s">
        <v>241</v>
      </c>
      <c r="B6827" s="1">
        <v>45260</v>
      </c>
      <c r="C6827" t="s">
        <v>1283</v>
      </c>
      <c r="D6827" t="s">
        <v>1284</v>
      </c>
      <c r="E6827" s="4">
        <v>-22480</v>
      </c>
      <c r="F6827" t="s">
        <v>567</v>
      </c>
      <c r="G6827" t="s">
        <v>471</v>
      </c>
      <c r="H6827" t="s">
        <v>317</v>
      </c>
      <c r="I6827" t="s">
        <v>318</v>
      </c>
      <c r="J6827" t="s">
        <v>276</v>
      </c>
      <c r="L6827" t="s">
        <v>372</v>
      </c>
      <c r="M6827" t="s">
        <v>373</v>
      </c>
      <c r="N6827" t="s">
        <v>488</v>
      </c>
    </row>
    <row r="6828" spans="1:14" hidden="1" x14ac:dyDescent="0.25">
      <c r="A6828" t="s">
        <v>241</v>
      </c>
      <c r="B6828" s="1">
        <v>45260</v>
      </c>
      <c r="C6828" t="s">
        <v>1182</v>
      </c>
      <c r="D6828" t="s">
        <v>1183</v>
      </c>
      <c r="E6828" s="4">
        <v>149.99999999998727</v>
      </c>
      <c r="F6828" t="s">
        <v>567</v>
      </c>
      <c r="G6828" t="s">
        <v>511</v>
      </c>
      <c r="H6828" t="s">
        <v>347</v>
      </c>
      <c r="I6828" t="s">
        <v>350</v>
      </c>
      <c r="J6828" t="s">
        <v>848</v>
      </c>
      <c r="L6828" t="s">
        <v>55</v>
      </c>
      <c r="M6828" t="s">
        <v>414</v>
      </c>
      <c r="N6828" t="s">
        <v>573</v>
      </c>
    </row>
    <row r="6829" spans="1:14" hidden="1" x14ac:dyDescent="0.25">
      <c r="A6829" t="s">
        <v>241</v>
      </c>
      <c r="B6829" s="1">
        <v>45260</v>
      </c>
      <c r="C6829" t="s">
        <v>570</v>
      </c>
      <c r="D6829" t="s">
        <v>571</v>
      </c>
      <c r="E6829" s="4">
        <v>10000</v>
      </c>
      <c r="F6829" t="s">
        <v>567</v>
      </c>
      <c r="G6829" t="s">
        <v>511</v>
      </c>
      <c r="H6829" t="s">
        <v>514</v>
      </c>
      <c r="I6829" t="s">
        <v>417</v>
      </c>
      <c r="J6829" t="s">
        <v>572</v>
      </c>
      <c r="L6829" t="s">
        <v>514</v>
      </c>
      <c r="M6829" t="s">
        <v>417</v>
      </c>
      <c r="N6829" t="s">
        <v>573</v>
      </c>
    </row>
    <row r="6830" spans="1:14" hidden="1" x14ac:dyDescent="0.25">
      <c r="A6830" t="s">
        <v>241</v>
      </c>
      <c r="B6830" s="1">
        <v>45260</v>
      </c>
      <c r="C6830" t="s">
        <v>576</v>
      </c>
      <c r="D6830" t="s">
        <v>577</v>
      </c>
      <c r="E6830" s="4">
        <v>17743</v>
      </c>
      <c r="F6830" t="s">
        <v>567</v>
      </c>
      <c r="G6830" t="s">
        <v>511</v>
      </c>
      <c r="H6830" t="s">
        <v>514</v>
      </c>
      <c r="I6830" t="s">
        <v>417</v>
      </c>
      <c r="J6830" t="s">
        <v>572</v>
      </c>
      <c r="L6830" t="s">
        <v>514</v>
      </c>
      <c r="M6830" t="s">
        <v>417</v>
      </c>
      <c r="N6830" t="s">
        <v>573</v>
      </c>
    </row>
    <row r="6831" spans="1:14" hidden="1" x14ac:dyDescent="0.25">
      <c r="A6831" t="s">
        <v>241</v>
      </c>
      <c r="B6831" s="1">
        <v>45260</v>
      </c>
      <c r="C6831" t="s">
        <v>580</v>
      </c>
      <c r="D6831" t="s">
        <v>581</v>
      </c>
      <c r="E6831" s="4">
        <v>91759.31</v>
      </c>
      <c r="F6831" t="s">
        <v>567</v>
      </c>
      <c r="G6831" t="s">
        <v>511</v>
      </c>
      <c r="H6831" t="s">
        <v>514</v>
      </c>
      <c r="I6831" t="s">
        <v>417</v>
      </c>
      <c r="J6831" t="s">
        <v>572</v>
      </c>
      <c r="L6831" t="s">
        <v>514</v>
      </c>
      <c r="M6831" t="s">
        <v>417</v>
      </c>
      <c r="N6831" t="s">
        <v>573</v>
      </c>
    </row>
    <row r="6832" spans="1:14" hidden="1" x14ac:dyDescent="0.25">
      <c r="A6832" t="s">
        <v>241</v>
      </c>
      <c r="B6832" s="1">
        <v>45260</v>
      </c>
      <c r="C6832" t="s">
        <v>588</v>
      </c>
      <c r="D6832" t="s">
        <v>589</v>
      </c>
      <c r="E6832" s="4">
        <v>80910.75</v>
      </c>
      <c r="F6832" t="s">
        <v>567</v>
      </c>
      <c r="G6832" t="s">
        <v>511</v>
      </c>
      <c r="H6832" t="s">
        <v>514</v>
      </c>
      <c r="I6832" t="s">
        <v>417</v>
      </c>
      <c r="J6832" t="s">
        <v>572</v>
      </c>
      <c r="L6832" t="s">
        <v>514</v>
      </c>
      <c r="M6832" t="s">
        <v>417</v>
      </c>
      <c r="N6832" t="s">
        <v>573</v>
      </c>
    </row>
    <row r="6833" spans="1:14" hidden="1" x14ac:dyDescent="0.25">
      <c r="A6833" t="s">
        <v>241</v>
      </c>
      <c r="B6833" s="1">
        <v>45260</v>
      </c>
      <c r="C6833" t="s">
        <v>592</v>
      </c>
      <c r="D6833" t="s">
        <v>593</v>
      </c>
      <c r="E6833" s="4">
        <v>87545.25</v>
      </c>
      <c r="F6833" t="s">
        <v>567</v>
      </c>
      <c r="G6833" t="s">
        <v>511</v>
      </c>
      <c r="H6833" t="s">
        <v>518</v>
      </c>
      <c r="I6833" t="s">
        <v>419</v>
      </c>
      <c r="J6833" t="s">
        <v>594</v>
      </c>
      <c r="L6833" t="s">
        <v>518</v>
      </c>
      <c r="M6833" t="s">
        <v>419</v>
      </c>
      <c r="N6833" t="s">
        <v>573</v>
      </c>
    </row>
    <row r="6834" spans="1:14" hidden="1" x14ac:dyDescent="0.25">
      <c r="A6834" t="s">
        <v>241</v>
      </c>
      <c r="B6834" s="1">
        <v>45260</v>
      </c>
      <c r="C6834" t="s">
        <v>597</v>
      </c>
      <c r="D6834" t="s">
        <v>598</v>
      </c>
      <c r="E6834" s="4">
        <v>693957.03</v>
      </c>
      <c r="F6834" t="s">
        <v>567</v>
      </c>
      <c r="G6834" t="s">
        <v>511</v>
      </c>
      <c r="H6834" t="s">
        <v>518</v>
      </c>
      <c r="I6834" t="s">
        <v>419</v>
      </c>
      <c r="J6834" t="s">
        <v>594</v>
      </c>
      <c r="L6834" t="s">
        <v>518</v>
      </c>
      <c r="M6834" t="s">
        <v>419</v>
      </c>
      <c r="N6834" t="s">
        <v>573</v>
      </c>
    </row>
    <row r="6835" spans="1:14" hidden="1" x14ac:dyDescent="0.25">
      <c r="A6835" t="s">
        <v>241</v>
      </c>
      <c r="B6835" s="1">
        <v>45260</v>
      </c>
      <c r="C6835" t="s">
        <v>601</v>
      </c>
      <c r="D6835" t="s">
        <v>602</v>
      </c>
      <c r="E6835" s="4">
        <v>173882.02999999997</v>
      </c>
      <c r="F6835" t="s">
        <v>567</v>
      </c>
      <c r="G6835" t="s">
        <v>511</v>
      </c>
      <c r="H6835" t="s">
        <v>518</v>
      </c>
      <c r="I6835" t="s">
        <v>419</v>
      </c>
      <c r="J6835" t="s">
        <v>594</v>
      </c>
      <c r="L6835" t="s">
        <v>518</v>
      </c>
      <c r="M6835" t="s">
        <v>419</v>
      </c>
      <c r="N6835" t="s">
        <v>573</v>
      </c>
    </row>
    <row r="6836" spans="1:14" hidden="1" x14ac:dyDescent="0.25">
      <c r="A6836" t="s">
        <v>241</v>
      </c>
      <c r="B6836" s="1">
        <v>45260</v>
      </c>
      <c r="C6836" t="s">
        <v>605</v>
      </c>
      <c r="D6836" t="s">
        <v>606</v>
      </c>
      <c r="E6836" s="4">
        <v>229033.74</v>
      </c>
      <c r="F6836" t="s">
        <v>567</v>
      </c>
      <c r="G6836" t="s">
        <v>511</v>
      </c>
      <c r="H6836" t="s">
        <v>518</v>
      </c>
      <c r="I6836" t="s">
        <v>419</v>
      </c>
      <c r="J6836" t="s">
        <v>594</v>
      </c>
      <c r="L6836" t="s">
        <v>518</v>
      </c>
      <c r="M6836" t="s">
        <v>419</v>
      </c>
      <c r="N6836" t="s">
        <v>573</v>
      </c>
    </row>
    <row r="6837" spans="1:14" hidden="1" x14ac:dyDescent="0.25">
      <c r="A6837" t="s">
        <v>241</v>
      </c>
      <c r="B6837" s="1">
        <v>45260</v>
      </c>
      <c r="C6837" t="s">
        <v>611</v>
      </c>
      <c r="D6837" t="s">
        <v>612</v>
      </c>
      <c r="E6837" s="4">
        <v>309729.69000000006</v>
      </c>
      <c r="F6837" t="s">
        <v>567</v>
      </c>
      <c r="G6837" t="s">
        <v>511</v>
      </c>
      <c r="H6837" t="s">
        <v>518</v>
      </c>
      <c r="I6837" t="s">
        <v>419</v>
      </c>
      <c r="J6837" t="s">
        <v>594</v>
      </c>
      <c r="L6837" t="s">
        <v>518</v>
      </c>
      <c r="M6837" t="s">
        <v>419</v>
      </c>
      <c r="N6837" t="s">
        <v>573</v>
      </c>
    </row>
    <row r="6838" spans="1:14" hidden="1" x14ac:dyDescent="0.25">
      <c r="A6838" t="s">
        <v>241</v>
      </c>
      <c r="B6838" s="1">
        <v>45260</v>
      </c>
      <c r="C6838" t="s">
        <v>617</v>
      </c>
      <c r="D6838" t="s">
        <v>618</v>
      </c>
      <c r="E6838" s="4">
        <v>95223.29</v>
      </c>
      <c r="F6838" t="s">
        <v>567</v>
      </c>
      <c r="G6838" t="s">
        <v>511</v>
      </c>
      <c r="H6838" t="s">
        <v>518</v>
      </c>
      <c r="I6838" t="s">
        <v>419</v>
      </c>
      <c r="J6838" t="s">
        <v>594</v>
      </c>
      <c r="L6838" t="s">
        <v>518</v>
      </c>
      <c r="M6838" t="s">
        <v>419</v>
      </c>
      <c r="N6838" t="s">
        <v>573</v>
      </c>
    </row>
    <row r="6839" spans="1:14" hidden="1" x14ac:dyDescent="0.25">
      <c r="A6839" t="s">
        <v>241</v>
      </c>
      <c r="B6839" s="1">
        <v>45260</v>
      </c>
      <c r="C6839" t="s">
        <v>621</v>
      </c>
      <c r="D6839" t="s">
        <v>622</v>
      </c>
      <c r="E6839" s="4">
        <v>16409.09</v>
      </c>
      <c r="F6839" t="s">
        <v>567</v>
      </c>
      <c r="G6839" t="s">
        <v>511</v>
      </c>
      <c r="H6839" t="s">
        <v>518</v>
      </c>
      <c r="I6839" t="s">
        <v>419</v>
      </c>
      <c r="J6839" t="s">
        <v>594</v>
      </c>
      <c r="L6839" t="s">
        <v>518</v>
      </c>
      <c r="M6839" t="s">
        <v>419</v>
      </c>
      <c r="N6839" t="s">
        <v>573</v>
      </c>
    </row>
    <row r="6840" spans="1:14" hidden="1" x14ac:dyDescent="0.25">
      <c r="A6840" t="s">
        <v>241</v>
      </c>
      <c r="B6840" s="1">
        <v>45260</v>
      </c>
      <c r="C6840" t="s">
        <v>625</v>
      </c>
      <c r="D6840" t="s">
        <v>626</v>
      </c>
      <c r="E6840" s="4">
        <v>53740.300000000017</v>
      </c>
      <c r="F6840" t="s">
        <v>567</v>
      </c>
      <c r="G6840" t="s">
        <v>511</v>
      </c>
      <c r="H6840" t="s">
        <v>518</v>
      </c>
      <c r="I6840" t="s">
        <v>419</v>
      </c>
      <c r="J6840" t="s">
        <v>594</v>
      </c>
      <c r="L6840" t="s">
        <v>518</v>
      </c>
      <c r="M6840" t="s">
        <v>419</v>
      </c>
      <c r="N6840" t="s">
        <v>573</v>
      </c>
    </row>
    <row r="6841" spans="1:14" hidden="1" x14ac:dyDescent="0.25">
      <c r="A6841" t="s">
        <v>241</v>
      </c>
      <c r="B6841" s="1">
        <v>45260</v>
      </c>
      <c r="C6841" t="s">
        <v>629</v>
      </c>
      <c r="D6841" t="s">
        <v>630</v>
      </c>
      <c r="E6841" s="4">
        <v>1760</v>
      </c>
      <c r="F6841" t="s">
        <v>567</v>
      </c>
      <c r="G6841" t="s">
        <v>511</v>
      </c>
      <c r="H6841" t="s">
        <v>518</v>
      </c>
      <c r="I6841" t="s">
        <v>419</v>
      </c>
      <c r="J6841" t="s">
        <v>594</v>
      </c>
      <c r="L6841" t="s">
        <v>518</v>
      </c>
      <c r="M6841" t="s">
        <v>419</v>
      </c>
      <c r="N6841" t="s">
        <v>573</v>
      </c>
    </row>
    <row r="6842" spans="1:14" hidden="1" x14ac:dyDescent="0.25">
      <c r="A6842" t="s">
        <v>241</v>
      </c>
      <c r="B6842" s="1">
        <v>45260</v>
      </c>
      <c r="C6842" t="s">
        <v>48</v>
      </c>
      <c r="D6842" t="s">
        <v>49</v>
      </c>
      <c r="E6842" s="4">
        <v>340</v>
      </c>
      <c r="F6842" t="s">
        <v>567</v>
      </c>
      <c r="G6842" t="s">
        <v>511</v>
      </c>
      <c r="H6842" t="s">
        <v>336</v>
      </c>
      <c r="I6842" t="s">
        <v>337</v>
      </c>
      <c r="J6842" t="s">
        <v>639</v>
      </c>
      <c r="L6842" t="s">
        <v>336</v>
      </c>
      <c r="M6842" t="s">
        <v>337</v>
      </c>
      <c r="N6842" t="s">
        <v>573</v>
      </c>
    </row>
    <row r="6843" spans="1:14" hidden="1" x14ac:dyDescent="0.25">
      <c r="A6843" t="s">
        <v>241</v>
      </c>
      <c r="B6843" s="1">
        <v>45260</v>
      </c>
      <c r="C6843" t="s">
        <v>53</v>
      </c>
      <c r="D6843" t="s">
        <v>54</v>
      </c>
      <c r="E6843" s="4">
        <v>2500</v>
      </c>
      <c r="F6843" t="s">
        <v>567</v>
      </c>
      <c r="G6843" t="s">
        <v>511</v>
      </c>
      <c r="H6843" t="s">
        <v>336</v>
      </c>
      <c r="I6843" t="s">
        <v>337</v>
      </c>
      <c r="J6843" t="s">
        <v>639</v>
      </c>
      <c r="L6843" t="s">
        <v>336</v>
      </c>
      <c r="M6843" t="s">
        <v>337</v>
      </c>
      <c r="N6843" t="s">
        <v>573</v>
      </c>
    </row>
    <row r="6844" spans="1:14" hidden="1" x14ac:dyDescent="0.25">
      <c r="A6844" t="s">
        <v>241</v>
      </c>
      <c r="B6844" s="1">
        <v>45260</v>
      </c>
      <c r="C6844" t="s">
        <v>57</v>
      </c>
      <c r="D6844" t="s">
        <v>58</v>
      </c>
      <c r="E6844" s="4">
        <v>250</v>
      </c>
      <c r="F6844" t="s">
        <v>567</v>
      </c>
      <c r="G6844" t="s">
        <v>511</v>
      </c>
      <c r="H6844" t="s">
        <v>336</v>
      </c>
      <c r="I6844" t="s">
        <v>337</v>
      </c>
      <c r="J6844" t="s">
        <v>639</v>
      </c>
      <c r="L6844" t="s">
        <v>336</v>
      </c>
      <c r="M6844" t="s">
        <v>337</v>
      </c>
      <c r="N6844" t="s">
        <v>573</v>
      </c>
    </row>
    <row r="6845" spans="1:14" hidden="1" x14ac:dyDescent="0.25">
      <c r="A6845" t="s">
        <v>241</v>
      </c>
      <c r="B6845" s="1">
        <v>45260</v>
      </c>
      <c r="C6845" t="s">
        <v>61</v>
      </c>
      <c r="D6845" t="s">
        <v>62</v>
      </c>
      <c r="E6845" s="4">
        <v>997500</v>
      </c>
      <c r="F6845" t="s">
        <v>567</v>
      </c>
      <c r="G6845" t="s">
        <v>511</v>
      </c>
      <c r="H6845" t="s">
        <v>336</v>
      </c>
      <c r="I6845" t="s">
        <v>337</v>
      </c>
      <c r="J6845" t="s">
        <v>639</v>
      </c>
      <c r="L6845" t="s">
        <v>336</v>
      </c>
      <c r="M6845" t="s">
        <v>337</v>
      </c>
      <c r="N6845" t="s">
        <v>573</v>
      </c>
    </row>
    <row r="6846" spans="1:14" hidden="1" x14ac:dyDescent="0.25">
      <c r="A6846" t="s">
        <v>241</v>
      </c>
      <c r="B6846" s="1">
        <v>45260</v>
      </c>
      <c r="C6846" t="s">
        <v>64</v>
      </c>
      <c r="D6846" t="s">
        <v>65</v>
      </c>
      <c r="E6846" s="4">
        <v>16915.2</v>
      </c>
      <c r="F6846" t="s">
        <v>567</v>
      </c>
      <c r="G6846" t="s">
        <v>511</v>
      </c>
      <c r="H6846" t="s">
        <v>336</v>
      </c>
      <c r="I6846" t="s">
        <v>337</v>
      </c>
      <c r="J6846" t="s">
        <v>639</v>
      </c>
      <c r="L6846" t="s">
        <v>336</v>
      </c>
      <c r="M6846" t="s">
        <v>337</v>
      </c>
      <c r="N6846" t="s">
        <v>573</v>
      </c>
    </row>
    <row r="6847" spans="1:14" hidden="1" x14ac:dyDescent="0.25">
      <c r="A6847" t="s">
        <v>241</v>
      </c>
      <c r="B6847" s="1">
        <v>45260</v>
      </c>
      <c r="C6847" t="s">
        <v>66</v>
      </c>
      <c r="D6847" t="s">
        <v>67</v>
      </c>
      <c r="E6847" s="4">
        <v>156835.4</v>
      </c>
      <c r="F6847" t="s">
        <v>567</v>
      </c>
      <c r="G6847" t="s">
        <v>511</v>
      </c>
      <c r="H6847" t="s">
        <v>336</v>
      </c>
      <c r="I6847" t="s">
        <v>337</v>
      </c>
      <c r="J6847" t="s">
        <v>639</v>
      </c>
      <c r="L6847" t="s">
        <v>336</v>
      </c>
      <c r="M6847" t="s">
        <v>337</v>
      </c>
      <c r="N6847" t="s">
        <v>573</v>
      </c>
    </row>
    <row r="6848" spans="1:14" hidden="1" x14ac:dyDescent="0.25">
      <c r="A6848" t="s">
        <v>241</v>
      </c>
      <c r="B6848" s="1">
        <v>45260</v>
      </c>
      <c r="C6848" t="s">
        <v>139</v>
      </c>
      <c r="D6848" t="s">
        <v>654</v>
      </c>
      <c r="E6848" s="4">
        <v>415024.74</v>
      </c>
      <c r="F6848" t="s">
        <v>567</v>
      </c>
      <c r="G6848" t="s">
        <v>511</v>
      </c>
      <c r="H6848" t="s">
        <v>338</v>
      </c>
      <c r="I6848" t="s">
        <v>136</v>
      </c>
      <c r="J6848" t="s">
        <v>655</v>
      </c>
      <c r="L6848" t="s">
        <v>338</v>
      </c>
      <c r="M6848" t="s">
        <v>136</v>
      </c>
      <c r="N6848" t="s">
        <v>573</v>
      </c>
    </row>
    <row r="6849" spans="1:14" hidden="1" x14ac:dyDescent="0.25">
      <c r="A6849" t="s">
        <v>241</v>
      </c>
      <c r="B6849" s="1">
        <v>45260</v>
      </c>
      <c r="C6849" t="s">
        <v>143</v>
      </c>
      <c r="D6849" t="s">
        <v>662</v>
      </c>
      <c r="E6849" s="4">
        <v>639142.43000000005</v>
      </c>
      <c r="F6849" t="s">
        <v>567</v>
      </c>
      <c r="G6849" t="s">
        <v>511</v>
      </c>
      <c r="H6849" t="s">
        <v>338</v>
      </c>
      <c r="I6849" t="s">
        <v>136</v>
      </c>
      <c r="J6849" t="s">
        <v>655</v>
      </c>
      <c r="L6849" t="s">
        <v>338</v>
      </c>
      <c r="M6849" t="s">
        <v>136</v>
      </c>
      <c r="N6849" t="s">
        <v>573</v>
      </c>
    </row>
    <row r="6850" spans="1:14" hidden="1" x14ac:dyDescent="0.25">
      <c r="A6850" t="s">
        <v>241</v>
      </c>
      <c r="B6850" s="1">
        <v>45260</v>
      </c>
      <c r="C6850" t="s">
        <v>665</v>
      </c>
      <c r="D6850" t="s">
        <v>666</v>
      </c>
      <c r="E6850" s="4">
        <v>833909.45999999228</v>
      </c>
      <c r="F6850" t="s">
        <v>567</v>
      </c>
      <c r="G6850" t="s">
        <v>511</v>
      </c>
      <c r="H6850" t="s">
        <v>340</v>
      </c>
      <c r="I6850" t="s">
        <v>341</v>
      </c>
      <c r="J6850" t="s">
        <v>667</v>
      </c>
      <c r="L6850" t="s">
        <v>340</v>
      </c>
      <c r="M6850" t="s">
        <v>341</v>
      </c>
      <c r="N6850" t="s">
        <v>573</v>
      </c>
    </row>
    <row r="6851" spans="1:14" hidden="1" x14ac:dyDescent="0.25">
      <c r="A6851" t="s">
        <v>241</v>
      </c>
      <c r="B6851" s="1">
        <v>45260</v>
      </c>
      <c r="C6851" t="s">
        <v>670</v>
      </c>
      <c r="D6851" t="s">
        <v>671</v>
      </c>
      <c r="E6851" s="4">
        <v>4615.0000000000227</v>
      </c>
      <c r="F6851" t="s">
        <v>567</v>
      </c>
      <c r="G6851" t="s">
        <v>511</v>
      </c>
      <c r="H6851" t="s">
        <v>340</v>
      </c>
      <c r="I6851" t="s">
        <v>341</v>
      </c>
      <c r="J6851" t="s">
        <v>667</v>
      </c>
      <c r="L6851" t="s">
        <v>340</v>
      </c>
      <c r="M6851" t="s">
        <v>341</v>
      </c>
      <c r="N6851" t="s">
        <v>573</v>
      </c>
    </row>
    <row r="6852" spans="1:14" hidden="1" x14ac:dyDescent="0.25">
      <c r="A6852" t="s">
        <v>241</v>
      </c>
      <c r="B6852" s="1">
        <v>45260</v>
      </c>
      <c r="C6852" t="s">
        <v>674</v>
      </c>
      <c r="D6852" t="s">
        <v>675</v>
      </c>
      <c r="E6852" s="4">
        <v>51326.569999999942</v>
      </c>
      <c r="F6852" t="s">
        <v>567</v>
      </c>
      <c r="G6852" t="s">
        <v>511</v>
      </c>
      <c r="H6852" t="s">
        <v>340</v>
      </c>
      <c r="I6852" t="s">
        <v>341</v>
      </c>
      <c r="J6852" t="s">
        <v>667</v>
      </c>
      <c r="L6852" t="s">
        <v>340</v>
      </c>
      <c r="M6852" t="s">
        <v>341</v>
      </c>
      <c r="N6852" t="s">
        <v>573</v>
      </c>
    </row>
    <row r="6853" spans="1:14" hidden="1" x14ac:dyDescent="0.25">
      <c r="A6853" t="s">
        <v>241</v>
      </c>
      <c r="B6853" s="1">
        <v>45260</v>
      </c>
      <c r="C6853" t="s">
        <v>687</v>
      </c>
      <c r="D6853" t="s">
        <v>688</v>
      </c>
      <c r="E6853" s="4">
        <v>221.38000000000002</v>
      </c>
      <c r="F6853" t="s">
        <v>567</v>
      </c>
      <c r="G6853" t="s">
        <v>511</v>
      </c>
      <c r="H6853" t="s">
        <v>355</v>
      </c>
      <c r="I6853" t="s">
        <v>356</v>
      </c>
      <c r="J6853" t="s">
        <v>689</v>
      </c>
      <c r="L6853" t="s">
        <v>355</v>
      </c>
      <c r="M6853" t="s">
        <v>427</v>
      </c>
      <c r="N6853" t="s">
        <v>573</v>
      </c>
    </row>
    <row r="6854" spans="1:14" hidden="1" x14ac:dyDescent="0.25">
      <c r="A6854" t="s">
        <v>241</v>
      </c>
      <c r="B6854" s="1">
        <v>45260</v>
      </c>
      <c r="C6854" t="s">
        <v>1184</v>
      </c>
      <c r="D6854" t="s">
        <v>1185</v>
      </c>
      <c r="E6854" s="4">
        <v>168417.74</v>
      </c>
      <c r="F6854" t="s">
        <v>567</v>
      </c>
      <c r="G6854" t="s">
        <v>511</v>
      </c>
      <c r="H6854" t="s">
        <v>355</v>
      </c>
      <c r="I6854" t="s">
        <v>356</v>
      </c>
      <c r="J6854" t="s">
        <v>689</v>
      </c>
      <c r="L6854" t="s">
        <v>355</v>
      </c>
      <c r="M6854" t="s">
        <v>427</v>
      </c>
      <c r="N6854" t="s">
        <v>573</v>
      </c>
    </row>
    <row r="6855" spans="1:14" hidden="1" x14ac:dyDescent="0.25">
      <c r="A6855" t="s">
        <v>241</v>
      </c>
      <c r="B6855" s="1">
        <v>45260</v>
      </c>
      <c r="C6855" t="s">
        <v>1346</v>
      </c>
      <c r="D6855" t="s">
        <v>1347</v>
      </c>
      <c r="E6855" s="4">
        <v>5059.2690000000066</v>
      </c>
      <c r="F6855" t="s">
        <v>567</v>
      </c>
      <c r="G6855" t="s">
        <v>511</v>
      </c>
      <c r="H6855" t="s">
        <v>345</v>
      </c>
      <c r="I6855" t="s">
        <v>346</v>
      </c>
      <c r="J6855" t="s">
        <v>684</v>
      </c>
      <c r="L6855" t="s">
        <v>345</v>
      </c>
      <c r="M6855" t="s">
        <v>346</v>
      </c>
      <c r="N6855" t="s">
        <v>573</v>
      </c>
    </row>
    <row r="6856" spans="1:14" hidden="1" x14ac:dyDescent="0.25">
      <c r="A6856" t="s">
        <v>241</v>
      </c>
      <c r="B6856" s="1">
        <v>45260</v>
      </c>
      <c r="C6856" t="s">
        <v>700</v>
      </c>
      <c r="D6856" t="s">
        <v>701</v>
      </c>
      <c r="E6856" s="4">
        <v>5898.25</v>
      </c>
      <c r="F6856" t="s">
        <v>567</v>
      </c>
      <c r="G6856" t="s">
        <v>511</v>
      </c>
      <c r="H6856" t="s">
        <v>355</v>
      </c>
      <c r="I6856" t="s">
        <v>356</v>
      </c>
      <c r="J6856" t="s">
        <v>689</v>
      </c>
      <c r="L6856" t="s">
        <v>355</v>
      </c>
      <c r="M6856" t="s">
        <v>427</v>
      </c>
      <c r="N6856" t="s">
        <v>573</v>
      </c>
    </row>
    <row r="6857" spans="1:14" hidden="1" x14ac:dyDescent="0.25">
      <c r="A6857" t="s">
        <v>241</v>
      </c>
      <c r="B6857" s="1">
        <v>45260</v>
      </c>
      <c r="C6857" t="s">
        <v>710</v>
      </c>
      <c r="D6857" t="s">
        <v>711</v>
      </c>
      <c r="E6857" s="4">
        <v>14137.920000000009</v>
      </c>
      <c r="F6857" t="s">
        <v>567</v>
      </c>
      <c r="G6857" t="s">
        <v>511</v>
      </c>
      <c r="H6857" t="s">
        <v>355</v>
      </c>
      <c r="I6857" t="s">
        <v>356</v>
      </c>
      <c r="J6857" t="s">
        <v>689</v>
      </c>
      <c r="L6857" t="s">
        <v>355</v>
      </c>
      <c r="M6857" t="s">
        <v>427</v>
      </c>
      <c r="N6857" t="s">
        <v>573</v>
      </c>
    </row>
    <row r="6858" spans="1:14" hidden="1" x14ac:dyDescent="0.25">
      <c r="A6858" t="s">
        <v>241</v>
      </c>
      <c r="B6858" s="1">
        <v>45260</v>
      </c>
      <c r="C6858" t="s">
        <v>1186</v>
      </c>
      <c r="D6858" t="s">
        <v>1187</v>
      </c>
      <c r="E6858" s="4">
        <v>1430</v>
      </c>
      <c r="F6858" t="s">
        <v>567</v>
      </c>
      <c r="G6858" t="s">
        <v>511</v>
      </c>
      <c r="H6858" t="s">
        <v>355</v>
      </c>
      <c r="I6858" t="s">
        <v>356</v>
      </c>
      <c r="J6858" t="s">
        <v>689</v>
      </c>
      <c r="L6858" t="s">
        <v>355</v>
      </c>
      <c r="M6858" t="s">
        <v>427</v>
      </c>
      <c r="N6858" t="s">
        <v>573</v>
      </c>
    </row>
    <row r="6859" spans="1:14" hidden="1" x14ac:dyDescent="0.25">
      <c r="A6859" t="s">
        <v>241</v>
      </c>
      <c r="B6859" s="1">
        <v>45260</v>
      </c>
      <c r="C6859" t="s">
        <v>723</v>
      </c>
      <c r="D6859" t="s">
        <v>724</v>
      </c>
      <c r="E6859" s="4">
        <v>40062.300000000017</v>
      </c>
      <c r="F6859" t="s">
        <v>567</v>
      </c>
      <c r="G6859" t="s">
        <v>511</v>
      </c>
      <c r="H6859" t="s">
        <v>345</v>
      </c>
      <c r="I6859" t="s">
        <v>346</v>
      </c>
      <c r="J6859" t="s">
        <v>725</v>
      </c>
      <c r="L6859" t="s">
        <v>342</v>
      </c>
      <c r="M6859" t="s">
        <v>346</v>
      </c>
      <c r="N6859" t="s">
        <v>573</v>
      </c>
    </row>
    <row r="6860" spans="1:14" hidden="1" x14ac:dyDescent="0.25">
      <c r="A6860" t="s">
        <v>241</v>
      </c>
      <c r="B6860" s="1">
        <v>45260</v>
      </c>
      <c r="C6860" t="s">
        <v>728</v>
      </c>
      <c r="D6860" t="s">
        <v>729</v>
      </c>
      <c r="E6860" s="4">
        <v>2796.9300000000658</v>
      </c>
      <c r="F6860" t="s">
        <v>567</v>
      </c>
      <c r="G6860" t="s">
        <v>511</v>
      </c>
      <c r="H6860" t="s">
        <v>345</v>
      </c>
      <c r="I6860" t="s">
        <v>346</v>
      </c>
      <c r="J6860" t="s">
        <v>684</v>
      </c>
      <c r="L6860" t="s">
        <v>345</v>
      </c>
      <c r="M6860" t="s">
        <v>346</v>
      </c>
      <c r="N6860" t="s">
        <v>573</v>
      </c>
    </row>
    <row r="6861" spans="1:14" hidden="1" x14ac:dyDescent="0.25">
      <c r="A6861" t="s">
        <v>241</v>
      </c>
      <c r="B6861" s="1">
        <v>45260</v>
      </c>
      <c r="C6861" t="s">
        <v>736</v>
      </c>
      <c r="D6861" t="s">
        <v>737</v>
      </c>
      <c r="E6861" s="4">
        <v>134584.29999999999</v>
      </c>
      <c r="F6861" t="s">
        <v>567</v>
      </c>
      <c r="G6861" t="s">
        <v>511</v>
      </c>
      <c r="H6861" t="s">
        <v>345</v>
      </c>
      <c r="I6861" t="s">
        <v>346</v>
      </c>
      <c r="J6861" t="s">
        <v>684</v>
      </c>
      <c r="L6861" t="s">
        <v>345</v>
      </c>
      <c r="M6861" t="s">
        <v>346</v>
      </c>
      <c r="N6861" t="s">
        <v>573</v>
      </c>
    </row>
    <row r="6862" spans="1:14" hidden="1" x14ac:dyDescent="0.25">
      <c r="A6862" t="s">
        <v>241</v>
      </c>
      <c r="B6862" s="1">
        <v>45260</v>
      </c>
      <c r="C6862" t="s">
        <v>740</v>
      </c>
      <c r="D6862" t="s">
        <v>741</v>
      </c>
      <c r="E6862" s="4">
        <v>2035.5800000000534</v>
      </c>
      <c r="F6862" t="s">
        <v>567</v>
      </c>
      <c r="G6862" t="s">
        <v>511</v>
      </c>
      <c r="H6862" t="s">
        <v>345</v>
      </c>
      <c r="I6862" t="s">
        <v>346</v>
      </c>
      <c r="J6862" t="s">
        <v>684</v>
      </c>
      <c r="L6862" t="s">
        <v>345</v>
      </c>
      <c r="M6862" t="s">
        <v>346</v>
      </c>
      <c r="N6862" t="s">
        <v>573</v>
      </c>
    </row>
    <row r="6863" spans="1:14" hidden="1" x14ac:dyDescent="0.25">
      <c r="A6863" t="s">
        <v>241</v>
      </c>
      <c r="B6863" s="1">
        <v>45260</v>
      </c>
      <c r="C6863" t="s">
        <v>749</v>
      </c>
      <c r="D6863" t="s">
        <v>750</v>
      </c>
      <c r="E6863" s="4">
        <v>63591.020000000019</v>
      </c>
      <c r="F6863" t="s">
        <v>567</v>
      </c>
      <c r="G6863" t="s">
        <v>511</v>
      </c>
      <c r="H6863" t="s">
        <v>345</v>
      </c>
      <c r="I6863" t="s">
        <v>346</v>
      </c>
      <c r="J6863" t="s">
        <v>684</v>
      </c>
      <c r="L6863" t="s">
        <v>345</v>
      </c>
      <c r="M6863" t="s">
        <v>346</v>
      </c>
      <c r="N6863" t="s">
        <v>573</v>
      </c>
    </row>
    <row r="6864" spans="1:14" hidden="1" x14ac:dyDescent="0.25">
      <c r="A6864" t="s">
        <v>241</v>
      </c>
      <c r="B6864" s="1">
        <v>45260</v>
      </c>
      <c r="C6864" t="s">
        <v>753</v>
      </c>
      <c r="D6864" t="s">
        <v>754</v>
      </c>
      <c r="E6864" s="4">
        <v>52792.770000000004</v>
      </c>
      <c r="F6864" t="s">
        <v>567</v>
      </c>
      <c r="G6864" t="s">
        <v>511</v>
      </c>
      <c r="H6864" t="s">
        <v>345</v>
      </c>
      <c r="I6864" t="s">
        <v>346</v>
      </c>
      <c r="J6864" t="s">
        <v>684</v>
      </c>
      <c r="L6864" t="s">
        <v>345</v>
      </c>
      <c r="M6864" t="s">
        <v>346</v>
      </c>
      <c r="N6864" t="s">
        <v>573</v>
      </c>
    </row>
    <row r="6865" spans="1:14" hidden="1" x14ac:dyDescent="0.25">
      <c r="A6865" t="s">
        <v>241</v>
      </c>
      <c r="B6865" s="1">
        <v>45260</v>
      </c>
      <c r="C6865" t="s">
        <v>765</v>
      </c>
      <c r="D6865" t="s">
        <v>766</v>
      </c>
      <c r="E6865" s="4">
        <v>53.55</v>
      </c>
      <c r="F6865" t="s">
        <v>567</v>
      </c>
      <c r="G6865" t="s">
        <v>511</v>
      </c>
      <c r="H6865" t="s">
        <v>345</v>
      </c>
      <c r="I6865" t="s">
        <v>346</v>
      </c>
      <c r="J6865" t="s">
        <v>684</v>
      </c>
      <c r="L6865" t="s">
        <v>345</v>
      </c>
      <c r="M6865" t="s">
        <v>346</v>
      </c>
      <c r="N6865" t="s">
        <v>573</v>
      </c>
    </row>
    <row r="6866" spans="1:14" hidden="1" x14ac:dyDescent="0.25">
      <c r="A6866" t="s">
        <v>241</v>
      </c>
      <c r="B6866" s="1">
        <v>45260</v>
      </c>
      <c r="C6866" t="s">
        <v>1188</v>
      </c>
      <c r="D6866" t="s">
        <v>1189</v>
      </c>
      <c r="E6866" s="4">
        <v>1091.8000000000002</v>
      </c>
      <c r="F6866" t="s">
        <v>567</v>
      </c>
      <c r="G6866" t="s">
        <v>511</v>
      </c>
      <c r="H6866" t="s">
        <v>345</v>
      </c>
      <c r="I6866" t="s">
        <v>346</v>
      </c>
      <c r="J6866" t="s">
        <v>684</v>
      </c>
      <c r="L6866" t="s">
        <v>345</v>
      </c>
      <c r="M6866" t="s">
        <v>346</v>
      </c>
      <c r="N6866" t="s">
        <v>573</v>
      </c>
    </row>
    <row r="6867" spans="1:14" hidden="1" x14ac:dyDescent="0.25">
      <c r="A6867" t="s">
        <v>241</v>
      </c>
      <c r="B6867" s="1">
        <v>45260</v>
      </c>
      <c r="C6867" t="s">
        <v>1190</v>
      </c>
      <c r="D6867" t="s">
        <v>1191</v>
      </c>
      <c r="E6867" s="4">
        <v>207.74999999998951</v>
      </c>
      <c r="F6867" t="s">
        <v>567</v>
      </c>
      <c r="G6867" t="s">
        <v>511</v>
      </c>
      <c r="H6867" t="s">
        <v>345</v>
      </c>
      <c r="I6867" t="s">
        <v>346</v>
      </c>
      <c r="J6867" t="s">
        <v>684</v>
      </c>
      <c r="L6867" t="s">
        <v>345</v>
      </c>
      <c r="M6867" t="s">
        <v>346</v>
      </c>
      <c r="N6867" t="s">
        <v>573</v>
      </c>
    </row>
    <row r="6868" spans="1:14" hidden="1" x14ac:dyDescent="0.25">
      <c r="A6868" t="s">
        <v>241</v>
      </c>
      <c r="B6868" s="1">
        <v>45260</v>
      </c>
      <c r="C6868" t="s">
        <v>783</v>
      </c>
      <c r="D6868" t="s">
        <v>784</v>
      </c>
      <c r="E6868" s="4">
        <v>11974.99</v>
      </c>
      <c r="F6868" t="s">
        <v>567</v>
      </c>
      <c r="G6868" t="s">
        <v>511</v>
      </c>
      <c r="H6868" t="s">
        <v>345</v>
      </c>
      <c r="I6868" t="s">
        <v>346</v>
      </c>
      <c r="J6868" t="s">
        <v>684</v>
      </c>
      <c r="L6868" t="s">
        <v>345</v>
      </c>
      <c r="M6868" t="s">
        <v>432</v>
      </c>
      <c r="N6868" t="s">
        <v>573</v>
      </c>
    </row>
    <row r="6869" spans="1:14" hidden="1" x14ac:dyDescent="0.25">
      <c r="A6869" t="s">
        <v>241</v>
      </c>
      <c r="B6869" s="1">
        <v>45260</v>
      </c>
      <c r="C6869" t="s">
        <v>68</v>
      </c>
      <c r="D6869" t="s">
        <v>69</v>
      </c>
      <c r="E6869" s="4">
        <v>399.77000000000191</v>
      </c>
      <c r="F6869" t="s">
        <v>567</v>
      </c>
      <c r="G6869" t="s">
        <v>511</v>
      </c>
      <c r="H6869" t="s">
        <v>324</v>
      </c>
      <c r="I6869" t="s">
        <v>323</v>
      </c>
      <c r="J6869" t="s">
        <v>787</v>
      </c>
      <c r="L6869" t="s">
        <v>324</v>
      </c>
      <c r="M6869" t="s">
        <v>323</v>
      </c>
      <c r="N6869" t="s">
        <v>573</v>
      </c>
    </row>
    <row r="6870" spans="1:14" hidden="1" x14ac:dyDescent="0.25">
      <c r="A6870" t="s">
        <v>241</v>
      </c>
      <c r="B6870" s="1">
        <v>45260</v>
      </c>
      <c r="C6870" t="s">
        <v>70</v>
      </c>
      <c r="D6870" t="s">
        <v>71</v>
      </c>
      <c r="E6870" s="4">
        <v>11505.885999998602</v>
      </c>
      <c r="F6870" t="s">
        <v>567</v>
      </c>
      <c r="G6870" t="s">
        <v>511</v>
      </c>
      <c r="H6870" t="s">
        <v>324</v>
      </c>
      <c r="I6870" t="s">
        <v>323</v>
      </c>
      <c r="J6870" t="s">
        <v>787</v>
      </c>
      <c r="L6870" t="s">
        <v>324</v>
      </c>
      <c r="M6870" t="s">
        <v>323</v>
      </c>
      <c r="N6870" t="s">
        <v>573</v>
      </c>
    </row>
    <row r="6871" spans="1:14" hidden="1" x14ac:dyDescent="0.25">
      <c r="A6871" t="s">
        <v>241</v>
      </c>
      <c r="B6871" s="1">
        <v>45260</v>
      </c>
      <c r="C6871" t="s">
        <v>72</v>
      </c>
      <c r="D6871" t="s">
        <v>73</v>
      </c>
      <c r="E6871" s="4">
        <v>2408.0499999999993</v>
      </c>
      <c r="F6871" t="s">
        <v>567</v>
      </c>
      <c r="G6871" t="s">
        <v>511</v>
      </c>
      <c r="H6871" t="s">
        <v>324</v>
      </c>
      <c r="I6871" t="s">
        <v>323</v>
      </c>
      <c r="J6871" t="s">
        <v>787</v>
      </c>
      <c r="L6871" t="s">
        <v>324</v>
      </c>
      <c r="M6871" t="s">
        <v>323</v>
      </c>
      <c r="N6871" t="s">
        <v>573</v>
      </c>
    </row>
    <row r="6872" spans="1:14" hidden="1" x14ac:dyDescent="0.25">
      <c r="A6872" t="s">
        <v>241</v>
      </c>
      <c r="B6872" s="1">
        <v>45260</v>
      </c>
      <c r="C6872" t="s">
        <v>74</v>
      </c>
      <c r="D6872" t="s">
        <v>75</v>
      </c>
      <c r="E6872" s="4">
        <v>653.16</v>
      </c>
      <c r="F6872" t="s">
        <v>567</v>
      </c>
      <c r="G6872" t="s">
        <v>511</v>
      </c>
      <c r="H6872" t="s">
        <v>324</v>
      </c>
      <c r="I6872" t="s">
        <v>323</v>
      </c>
      <c r="J6872" t="s">
        <v>787</v>
      </c>
      <c r="L6872" t="s">
        <v>324</v>
      </c>
      <c r="M6872" t="s">
        <v>323</v>
      </c>
      <c r="N6872" t="s">
        <v>573</v>
      </c>
    </row>
    <row r="6873" spans="1:14" hidden="1" x14ac:dyDescent="0.25">
      <c r="A6873" t="s">
        <v>241</v>
      </c>
      <c r="B6873" s="1">
        <v>45260</v>
      </c>
      <c r="C6873" t="s">
        <v>76</v>
      </c>
      <c r="D6873" t="s">
        <v>77</v>
      </c>
      <c r="E6873" s="4">
        <v>527.74</v>
      </c>
      <c r="F6873" t="s">
        <v>567</v>
      </c>
      <c r="G6873" t="s">
        <v>511</v>
      </c>
      <c r="H6873" t="s">
        <v>324</v>
      </c>
      <c r="I6873" t="s">
        <v>323</v>
      </c>
      <c r="J6873" t="s">
        <v>787</v>
      </c>
      <c r="L6873" t="s">
        <v>324</v>
      </c>
      <c r="M6873" t="s">
        <v>323</v>
      </c>
      <c r="N6873" t="s">
        <v>573</v>
      </c>
    </row>
    <row r="6874" spans="1:14" hidden="1" x14ac:dyDescent="0.25">
      <c r="A6874" t="s">
        <v>241</v>
      </c>
      <c r="B6874" s="1">
        <v>45260</v>
      </c>
      <c r="C6874" t="s">
        <v>78</v>
      </c>
      <c r="D6874" t="s">
        <v>79</v>
      </c>
      <c r="E6874" s="4">
        <v>242950.36000000691</v>
      </c>
      <c r="F6874" t="s">
        <v>567</v>
      </c>
      <c r="G6874" t="s">
        <v>511</v>
      </c>
      <c r="H6874" t="s">
        <v>324</v>
      </c>
      <c r="I6874" t="s">
        <v>323</v>
      </c>
      <c r="J6874" t="s">
        <v>787</v>
      </c>
      <c r="L6874" t="s">
        <v>324</v>
      </c>
      <c r="M6874" t="s">
        <v>323</v>
      </c>
      <c r="N6874" t="s">
        <v>573</v>
      </c>
    </row>
    <row r="6875" spans="1:14" hidden="1" x14ac:dyDescent="0.25">
      <c r="A6875" t="s">
        <v>241</v>
      </c>
      <c r="B6875" s="1">
        <v>45260</v>
      </c>
      <c r="C6875" t="s">
        <v>80</v>
      </c>
      <c r="D6875" t="s">
        <v>81</v>
      </c>
      <c r="E6875" s="4">
        <v>172120.32999999987</v>
      </c>
      <c r="F6875" t="s">
        <v>567</v>
      </c>
      <c r="G6875" t="s">
        <v>511</v>
      </c>
      <c r="H6875" t="s">
        <v>324</v>
      </c>
      <c r="I6875" t="s">
        <v>323</v>
      </c>
      <c r="J6875" t="s">
        <v>787</v>
      </c>
      <c r="L6875" t="s">
        <v>324</v>
      </c>
      <c r="M6875" t="s">
        <v>323</v>
      </c>
      <c r="N6875" t="s">
        <v>573</v>
      </c>
    </row>
    <row r="6876" spans="1:14" hidden="1" x14ac:dyDescent="0.25">
      <c r="A6876" t="s">
        <v>241</v>
      </c>
      <c r="B6876" s="1">
        <v>45260</v>
      </c>
      <c r="C6876" t="s">
        <v>82</v>
      </c>
      <c r="D6876" t="s">
        <v>83</v>
      </c>
      <c r="E6876" s="4">
        <v>1906.3000000000029</v>
      </c>
      <c r="F6876" t="s">
        <v>567</v>
      </c>
      <c r="G6876" t="s">
        <v>511</v>
      </c>
      <c r="H6876" t="s">
        <v>324</v>
      </c>
      <c r="I6876" t="s">
        <v>323</v>
      </c>
      <c r="J6876" t="s">
        <v>787</v>
      </c>
      <c r="L6876" t="s">
        <v>324</v>
      </c>
      <c r="M6876" t="s">
        <v>323</v>
      </c>
      <c r="N6876" t="s">
        <v>573</v>
      </c>
    </row>
    <row r="6877" spans="1:14" hidden="1" x14ac:dyDescent="0.25">
      <c r="A6877" t="s">
        <v>241</v>
      </c>
      <c r="B6877" s="1">
        <v>45260</v>
      </c>
      <c r="C6877" t="s">
        <v>84</v>
      </c>
      <c r="D6877" t="s">
        <v>85</v>
      </c>
      <c r="E6877" s="4">
        <v>49339.24000000269</v>
      </c>
      <c r="F6877" t="s">
        <v>567</v>
      </c>
      <c r="G6877" t="s">
        <v>511</v>
      </c>
      <c r="H6877" t="s">
        <v>324</v>
      </c>
      <c r="I6877" t="s">
        <v>323</v>
      </c>
      <c r="J6877" t="s">
        <v>787</v>
      </c>
      <c r="L6877" t="s">
        <v>324</v>
      </c>
      <c r="M6877" t="s">
        <v>323</v>
      </c>
      <c r="N6877" t="s">
        <v>573</v>
      </c>
    </row>
    <row r="6878" spans="1:14" hidden="1" x14ac:dyDescent="0.25">
      <c r="A6878" t="s">
        <v>241</v>
      </c>
      <c r="B6878" s="1">
        <v>45260</v>
      </c>
      <c r="C6878" t="s">
        <v>86</v>
      </c>
      <c r="D6878" t="s">
        <v>87</v>
      </c>
      <c r="E6878" s="4">
        <v>200447.42999999996</v>
      </c>
      <c r="F6878" t="s">
        <v>567</v>
      </c>
      <c r="G6878" t="s">
        <v>511</v>
      </c>
      <c r="H6878" t="s">
        <v>324</v>
      </c>
      <c r="I6878" t="s">
        <v>323</v>
      </c>
      <c r="J6878" t="s">
        <v>787</v>
      </c>
      <c r="L6878" t="s">
        <v>324</v>
      </c>
      <c r="M6878" t="s">
        <v>323</v>
      </c>
      <c r="N6878" t="s">
        <v>573</v>
      </c>
    </row>
    <row r="6879" spans="1:14" hidden="1" x14ac:dyDescent="0.25">
      <c r="A6879" t="s">
        <v>241</v>
      </c>
      <c r="B6879" s="1">
        <v>45260</v>
      </c>
      <c r="C6879" t="s">
        <v>88</v>
      </c>
      <c r="D6879" t="s">
        <v>89</v>
      </c>
      <c r="E6879" s="4">
        <v>65391.2600000003</v>
      </c>
      <c r="F6879" t="s">
        <v>567</v>
      </c>
      <c r="G6879" t="s">
        <v>511</v>
      </c>
      <c r="H6879" t="s">
        <v>324</v>
      </c>
      <c r="I6879" t="s">
        <v>323</v>
      </c>
      <c r="J6879" t="s">
        <v>787</v>
      </c>
      <c r="L6879" t="s">
        <v>324</v>
      </c>
      <c r="M6879" t="s">
        <v>323</v>
      </c>
      <c r="N6879" t="s">
        <v>573</v>
      </c>
    </row>
    <row r="6880" spans="1:14" hidden="1" x14ac:dyDescent="0.25">
      <c r="A6880" t="s">
        <v>241</v>
      </c>
      <c r="B6880" s="1">
        <v>45260</v>
      </c>
      <c r="C6880" t="s">
        <v>90</v>
      </c>
      <c r="D6880" t="s">
        <v>91</v>
      </c>
      <c r="E6880" s="4">
        <v>30778.82999999998</v>
      </c>
      <c r="F6880" t="s">
        <v>567</v>
      </c>
      <c r="G6880" t="s">
        <v>511</v>
      </c>
      <c r="H6880" t="s">
        <v>324</v>
      </c>
      <c r="I6880" t="s">
        <v>323</v>
      </c>
      <c r="J6880" t="s">
        <v>787</v>
      </c>
      <c r="L6880" t="s">
        <v>324</v>
      </c>
      <c r="M6880" t="s">
        <v>323</v>
      </c>
      <c r="N6880" t="s">
        <v>573</v>
      </c>
    </row>
    <row r="6881" spans="1:14" hidden="1" x14ac:dyDescent="0.25">
      <c r="A6881" t="s">
        <v>241</v>
      </c>
      <c r="B6881" s="1">
        <v>45260</v>
      </c>
      <c r="C6881" t="s">
        <v>92</v>
      </c>
      <c r="D6881" t="s">
        <v>93</v>
      </c>
      <c r="E6881" s="4">
        <v>201431.62899999978</v>
      </c>
      <c r="F6881" t="s">
        <v>567</v>
      </c>
      <c r="G6881" t="s">
        <v>511</v>
      </c>
      <c r="H6881" t="s">
        <v>324</v>
      </c>
      <c r="I6881" t="s">
        <v>323</v>
      </c>
      <c r="J6881" t="s">
        <v>787</v>
      </c>
      <c r="L6881" t="s">
        <v>324</v>
      </c>
      <c r="M6881" t="s">
        <v>323</v>
      </c>
      <c r="N6881" t="s">
        <v>573</v>
      </c>
    </row>
    <row r="6882" spans="1:14" hidden="1" x14ac:dyDescent="0.25">
      <c r="A6882" t="s">
        <v>241</v>
      </c>
      <c r="B6882" s="1">
        <v>45260</v>
      </c>
      <c r="C6882" t="s">
        <v>94</v>
      </c>
      <c r="D6882" t="s">
        <v>95</v>
      </c>
      <c r="E6882" s="4">
        <v>2829.5300000000007</v>
      </c>
      <c r="F6882" t="s">
        <v>567</v>
      </c>
      <c r="G6882" t="s">
        <v>511</v>
      </c>
      <c r="H6882" t="s">
        <v>324</v>
      </c>
      <c r="I6882" t="s">
        <v>323</v>
      </c>
      <c r="J6882" t="s">
        <v>787</v>
      </c>
      <c r="L6882" t="s">
        <v>324</v>
      </c>
      <c r="M6882" t="s">
        <v>323</v>
      </c>
      <c r="N6882" t="s">
        <v>573</v>
      </c>
    </row>
    <row r="6883" spans="1:14" hidden="1" x14ac:dyDescent="0.25">
      <c r="A6883" t="s">
        <v>241</v>
      </c>
      <c r="B6883" s="1">
        <v>45260</v>
      </c>
      <c r="C6883" t="s">
        <v>96</v>
      </c>
      <c r="D6883" t="s">
        <v>97</v>
      </c>
      <c r="E6883" s="4">
        <v>130026.57999999994</v>
      </c>
      <c r="F6883" t="s">
        <v>567</v>
      </c>
      <c r="G6883" t="s">
        <v>511</v>
      </c>
      <c r="H6883" t="s">
        <v>324</v>
      </c>
      <c r="I6883" t="s">
        <v>323</v>
      </c>
      <c r="J6883" t="s">
        <v>787</v>
      </c>
      <c r="L6883" t="s">
        <v>324</v>
      </c>
      <c r="M6883" t="s">
        <v>323</v>
      </c>
      <c r="N6883" t="s">
        <v>573</v>
      </c>
    </row>
    <row r="6884" spans="1:14" hidden="1" x14ac:dyDescent="0.25">
      <c r="A6884" t="s">
        <v>241</v>
      </c>
      <c r="B6884" s="1">
        <v>45260</v>
      </c>
      <c r="C6884" t="s">
        <v>98</v>
      </c>
      <c r="D6884" t="s">
        <v>99</v>
      </c>
      <c r="E6884" s="4">
        <v>53.860000000001079</v>
      </c>
      <c r="F6884" t="s">
        <v>567</v>
      </c>
      <c r="G6884" t="s">
        <v>511</v>
      </c>
      <c r="H6884" t="s">
        <v>324</v>
      </c>
      <c r="I6884" t="s">
        <v>323</v>
      </c>
      <c r="J6884" t="s">
        <v>787</v>
      </c>
      <c r="L6884" t="s">
        <v>324</v>
      </c>
      <c r="M6884" t="s">
        <v>323</v>
      </c>
      <c r="N6884" t="s">
        <v>573</v>
      </c>
    </row>
    <row r="6885" spans="1:14" hidden="1" x14ac:dyDescent="0.25">
      <c r="A6885" t="s">
        <v>241</v>
      </c>
      <c r="B6885" s="1">
        <v>45260</v>
      </c>
      <c r="C6885" t="s">
        <v>100</v>
      </c>
      <c r="D6885" t="s">
        <v>101</v>
      </c>
      <c r="E6885" s="4">
        <v>1000153.42</v>
      </c>
      <c r="F6885" t="s">
        <v>567</v>
      </c>
      <c r="G6885" t="s">
        <v>511</v>
      </c>
      <c r="H6885" t="s">
        <v>324</v>
      </c>
      <c r="I6885" t="s">
        <v>323</v>
      </c>
      <c r="J6885" t="s">
        <v>787</v>
      </c>
      <c r="L6885" t="s">
        <v>324</v>
      </c>
      <c r="M6885" t="s">
        <v>323</v>
      </c>
      <c r="N6885" t="s">
        <v>573</v>
      </c>
    </row>
    <row r="6886" spans="1:14" hidden="1" x14ac:dyDescent="0.25">
      <c r="A6886" t="s">
        <v>241</v>
      </c>
      <c r="B6886" s="1">
        <v>45260</v>
      </c>
      <c r="C6886" t="s">
        <v>108</v>
      </c>
      <c r="D6886" t="s">
        <v>109</v>
      </c>
      <c r="E6886" s="4">
        <v>900000</v>
      </c>
      <c r="F6886" t="s">
        <v>567</v>
      </c>
      <c r="G6886" t="s">
        <v>511</v>
      </c>
      <c r="H6886" t="s">
        <v>324</v>
      </c>
      <c r="I6886" t="s">
        <v>323</v>
      </c>
      <c r="J6886" t="s">
        <v>787</v>
      </c>
      <c r="L6886" t="s">
        <v>324</v>
      </c>
      <c r="M6886" t="s">
        <v>323</v>
      </c>
      <c r="N6886" t="s">
        <v>573</v>
      </c>
    </row>
    <row r="6887" spans="1:14" hidden="1" x14ac:dyDescent="0.25">
      <c r="A6887" t="s">
        <v>241</v>
      </c>
      <c r="B6887" s="1">
        <v>45260</v>
      </c>
      <c r="C6887" t="s">
        <v>1232</v>
      </c>
      <c r="D6887" t="s">
        <v>1233</v>
      </c>
      <c r="E6887" s="4">
        <v>4.9999980692518875E-3</v>
      </c>
      <c r="F6887" t="s">
        <v>567</v>
      </c>
      <c r="G6887" t="s">
        <v>511</v>
      </c>
      <c r="H6887" t="s">
        <v>351</v>
      </c>
      <c r="I6887" t="s">
        <v>354</v>
      </c>
      <c r="J6887" t="s">
        <v>848</v>
      </c>
      <c r="L6887" t="s">
        <v>351</v>
      </c>
      <c r="M6887" t="s">
        <v>440</v>
      </c>
      <c r="N6887" t="s">
        <v>573</v>
      </c>
    </row>
    <row r="6888" spans="1:14" hidden="1" x14ac:dyDescent="0.25">
      <c r="A6888" t="s">
        <v>241</v>
      </c>
      <c r="B6888" s="1">
        <v>45260</v>
      </c>
      <c r="C6888" t="s">
        <v>1015</v>
      </c>
      <c r="D6888" t="s">
        <v>1016</v>
      </c>
      <c r="E6888" s="4">
        <v>643.69999999999891</v>
      </c>
      <c r="F6888" t="s">
        <v>567</v>
      </c>
      <c r="G6888" t="s">
        <v>511</v>
      </c>
      <c r="H6888" t="s">
        <v>348</v>
      </c>
      <c r="I6888" t="s">
        <v>349</v>
      </c>
      <c r="J6888" t="s">
        <v>746</v>
      </c>
      <c r="L6888" t="s">
        <v>348</v>
      </c>
      <c r="M6888" t="s">
        <v>349</v>
      </c>
      <c r="N6888" t="s">
        <v>573</v>
      </c>
    </row>
    <row r="6889" spans="1:14" hidden="1" x14ac:dyDescent="0.25">
      <c r="A6889" t="s">
        <v>241</v>
      </c>
      <c r="B6889" s="1">
        <v>45260</v>
      </c>
      <c r="C6889" t="s">
        <v>1076</v>
      </c>
      <c r="D6889" t="s">
        <v>1077</v>
      </c>
      <c r="E6889" s="4">
        <v>117.73999999999978</v>
      </c>
      <c r="F6889" t="s">
        <v>567</v>
      </c>
      <c r="G6889" t="s">
        <v>511</v>
      </c>
      <c r="H6889" t="s">
        <v>348</v>
      </c>
      <c r="I6889" t="s">
        <v>349</v>
      </c>
      <c r="J6889" t="s">
        <v>746</v>
      </c>
      <c r="L6889" t="s">
        <v>348</v>
      </c>
      <c r="M6889" t="s">
        <v>453</v>
      </c>
      <c r="N6889" t="s">
        <v>573</v>
      </c>
    </row>
    <row r="6890" spans="1:14" hidden="1" x14ac:dyDescent="0.25">
      <c r="A6890" t="s">
        <v>241</v>
      </c>
      <c r="B6890" s="1">
        <v>45260</v>
      </c>
      <c r="C6890" t="s">
        <v>744</v>
      </c>
      <c r="D6890" t="s">
        <v>745</v>
      </c>
      <c r="E6890" s="4">
        <v>-192.85999999994308</v>
      </c>
      <c r="F6890" t="s">
        <v>567</v>
      </c>
      <c r="G6890" t="s">
        <v>511</v>
      </c>
      <c r="H6890" t="s">
        <v>348</v>
      </c>
      <c r="I6890" t="s">
        <v>349</v>
      </c>
      <c r="J6890" t="s">
        <v>746</v>
      </c>
      <c r="L6890" t="s">
        <v>348</v>
      </c>
      <c r="M6890" t="s">
        <v>346</v>
      </c>
      <c r="N6890" t="s">
        <v>573</v>
      </c>
    </row>
    <row r="6891" spans="1:14" hidden="1" x14ac:dyDescent="0.25">
      <c r="A6891" t="s">
        <v>241</v>
      </c>
      <c r="B6891" s="1">
        <v>45260</v>
      </c>
      <c r="C6891" t="s">
        <v>846</v>
      </c>
      <c r="D6891" t="s">
        <v>847</v>
      </c>
      <c r="E6891" s="4">
        <v>-7350.0000000000728</v>
      </c>
      <c r="F6891" t="s">
        <v>567</v>
      </c>
      <c r="G6891" t="s">
        <v>511</v>
      </c>
      <c r="H6891" t="s">
        <v>347</v>
      </c>
      <c r="I6891" t="s">
        <v>350</v>
      </c>
      <c r="J6891" t="s">
        <v>848</v>
      </c>
      <c r="L6891" t="s">
        <v>347</v>
      </c>
      <c r="M6891" t="s">
        <v>350</v>
      </c>
      <c r="N6891" t="s">
        <v>573</v>
      </c>
    </row>
    <row r="6892" spans="1:14" hidden="1" x14ac:dyDescent="0.25">
      <c r="A6892" t="s">
        <v>241</v>
      </c>
      <c r="B6892" s="1">
        <v>45260</v>
      </c>
      <c r="C6892" t="s">
        <v>851</v>
      </c>
      <c r="D6892" t="s">
        <v>852</v>
      </c>
      <c r="E6892" s="4">
        <v>-100000</v>
      </c>
      <c r="F6892" t="s">
        <v>567</v>
      </c>
      <c r="G6892" t="s">
        <v>511</v>
      </c>
      <c r="H6892" t="s">
        <v>347</v>
      </c>
      <c r="I6892" t="s">
        <v>350</v>
      </c>
      <c r="J6892" t="s">
        <v>848</v>
      </c>
      <c r="L6892" t="s">
        <v>347</v>
      </c>
      <c r="M6892" t="s">
        <v>350</v>
      </c>
      <c r="N6892" t="s">
        <v>573</v>
      </c>
    </row>
    <row r="6893" spans="1:14" hidden="1" x14ac:dyDescent="0.25">
      <c r="A6893" t="s">
        <v>241</v>
      </c>
      <c r="B6893" s="1">
        <v>45260</v>
      </c>
      <c r="C6893" t="s">
        <v>855</v>
      </c>
      <c r="D6893" t="s">
        <v>856</v>
      </c>
      <c r="E6893" s="4">
        <v>-800000</v>
      </c>
      <c r="F6893" t="s">
        <v>567</v>
      </c>
      <c r="G6893" t="s">
        <v>511</v>
      </c>
      <c r="H6893" t="s">
        <v>347</v>
      </c>
      <c r="I6893" t="s">
        <v>350</v>
      </c>
      <c r="J6893" t="s">
        <v>848</v>
      </c>
      <c r="L6893" t="s">
        <v>347</v>
      </c>
      <c r="M6893" t="s">
        <v>350</v>
      </c>
      <c r="N6893" t="s">
        <v>573</v>
      </c>
    </row>
    <row r="6894" spans="1:14" hidden="1" x14ac:dyDescent="0.25">
      <c r="A6894" t="s">
        <v>241</v>
      </c>
      <c r="B6894" s="1">
        <v>45260</v>
      </c>
      <c r="C6894" t="s">
        <v>859</v>
      </c>
      <c r="D6894" t="s">
        <v>860</v>
      </c>
      <c r="E6894" s="4">
        <v>-83440.91</v>
      </c>
      <c r="F6894" t="s">
        <v>567</v>
      </c>
      <c r="G6894" t="s">
        <v>511</v>
      </c>
      <c r="H6894" t="s">
        <v>351</v>
      </c>
      <c r="I6894" t="s">
        <v>354</v>
      </c>
      <c r="J6894" t="s">
        <v>848</v>
      </c>
      <c r="L6894" t="s">
        <v>351</v>
      </c>
      <c r="M6894" t="s">
        <v>438</v>
      </c>
      <c r="N6894" t="s">
        <v>573</v>
      </c>
    </row>
    <row r="6895" spans="1:14" hidden="1" x14ac:dyDescent="0.25">
      <c r="A6895" t="s">
        <v>241</v>
      </c>
      <c r="B6895" s="1">
        <v>45260</v>
      </c>
      <c r="C6895" t="s">
        <v>1192</v>
      </c>
      <c r="D6895" t="s">
        <v>1193</v>
      </c>
      <c r="E6895" s="4">
        <v>-156835.40000000005</v>
      </c>
      <c r="F6895" t="s">
        <v>567</v>
      </c>
      <c r="G6895" t="s">
        <v>511</v>
      </c>
      <c r="H6895" t="s">
        <v>351</v>
      </c>
      <c r="I6895" t="s">
        <v>354</v>
      </c>
      <c r="J6895" t="s">
        <v>848</v>
      </c>
      <c r="L6895" t="s">
        <v>1194</v>
      </c>
      <c r="M6895" t="s">
        <v>442</v>
      </c>
      <c r="N6895" t="s">
        <v>573</v>
      </c>
    </row>
    <row r="6896" spans="1:14" hidden="1" x14ac:dyDescent="0.25">
      <c r="A6896" t="s">
        <v>241</v>
      </c>
      <c r="B6896" s="1">
        <v>45260</v>
      </c>
      <c r="C6896" t="s">
        <v>865</v>
      </c>
      <c r="D6896" t="s">
        <v>866</v>
      </c>
      <c r="E6896" s="4">
        <v>-98591.830000000016</v>
      </c>
      <c r="F6896" t="s">
        <v>567</v>
      </c>
      <c r="G6896" t="s">
        <v>511</v>
      </c>
      <c r="H6896" t="s">
        <v>351</v>
      </c>
      <c r="I6896" t="s">
        <v>354</v>
      </c>
      <c r="J6896" t="s">
        <v>848</v>
      </c>
      <c r="L6896" t="s">
        <v>351</v>
      </c>
      <c r="M6896" t="s">
        <v>440</v>
      </c>
      <c r="N6896" t="s">
        <v>573</v>
      </c>
    </row>
    <row r="6897" spans="1:14" hidden="1" x14ac:dyDescent="0.25">
      <c r="A6897" t="s">
        <v>241</v>
      </c>
      <c r="B6897" s="1">
        <v>45260</v>
      </c>
      <c r="C6897" t="s">
        <v>871</v>
      </c>
      <c r="D6897" t="s">
        <v>872</v>
      </c>
      <c r="E6897" s="4">
        <v>-104189.62</v>
      </c>
      <c r="F6897" t="s">
        <v>567</v>
      </c>
      <c r="G6897" t="s">
        <v>511</v>
      </c>
      <c r="H6897" t="s">
        <v>519</v>
      </c>
      <c r="I6897" t="s">
        <v>513</v>
      </c>
      <c r="J6897" t="s">
        <v>594</v>
      </c>
      <c r="L6897" t="s">
        <v>519</v>
      </c>
      <c r="M6897" t="s">
        <v>419</v>
      </c>
      <c r="N6897" t="s">
        <v>573</v>
      </c>
    </row>
    <row r="6898" spans="1:14" hidden="1" x14ac:dyDescent="0.25">
      <c r="A6898" t="s">
        <v>241</v>
      </c>
      <c r="B6898" s="1">
        <v>45260</v>
      </c>
      <c r="C6898" t="s">
        <v>873</v>
      </c>
      <c r="D6898" t="s">
        <v>874</v>
      </c>
      <c r="E6898" s="4">
        <v>-228399.08000000005</v>
      </c>
      <c r="F6898" t="s">
        <v>567</v>
      </c>
      <c r="G6898" t="s">
        <v>511</v>
      </c>
      <c r="H6898" t="s">
        <v>519</v>
      </c>
      <c r="I6898" t="s">
        <v>513</v>
      </c>
      <c r="J6898" t="s">
        <v>594</v>
      </c>
      <c r="L6898" t="s">
        <v>519</v>
      </c>
      <c r="M6898" t="s">
        <v>419</v>
      </c>
      <c r="N6898" t="s">
        <v>573</v>
      </c>
    </row>
    <row r="6899" spans="1:14" hidden="1" x14ac:dyDescent="0.25">
      <c r="A6899" t="s">
        <v>241</v>
      </c>
      <c r="B6899" s="1">
        <v>45260</v>
      </c>
      <c r="C6899" t="s">
        <v>875</v>
      </c>
      <c r="D6899" t="s">
        <v>876</v>
      </c>
      <c r="E6899" s="4">
        <v>-164851.37000000002</v>
      </c>
      <c r="F6899" t="s">
        <v>567</v>
      </c>
      <c r="G6899" t="s">
        <v>511</v>
      </c>
      <c r="H6899" t="s">
        <v>519</v>
      </c>
      <c r="I6899" t="s">
        <v>513</v>
      </c>
      <c r="J6899" t="s">
        <v>594</v>
      </c>
      <c r="L6899" t="s">
        <v>519</v>
      </c>
      <c r="M6899" t="s">
        <v>419</v>
      </c>
      <c r="N6899" t="s">
        <v>573</v>
      </c>
    </row>
    <row r="6900" spans="1:14" hidden="1" x14ac:dyDescent="0.25">
      <c r="A6900" t="s">
        <v>241</v>
      </c>
      <c r="B6900" s="1">
        <v>45260</v>
      </c>
      <c r="C6900" t="s">
        <v>877</v>
      </c>
      <c r="D6900" t="s">
        <v>878</v>
      </c>
      <c r="E6900" s="4">
        <v>-1056</v>
      </c>
      <c r="F6900" t="s">
        <v>567</v>
      </c>
      <c r="G6900" t="s">
        <v>511</v>
      </c>
      <c r="H6900" t="s">
        <v>519</v>
      </c>
      <c r="I6900" t="s">
        <v>513</v>
      </c>
      <c r="J6900" t="s">
        <v>594</v>
      </c>
      <c r="L6900" t="s">
        <v>519</v>
      </c>
      <c r="M6900" t="s">
        <v>419</v>
      </c>
      <c r="N6900" t="s">
        <v>573</v>
      </c>
    </row>
    <row r="6901" spans="1:14" hidden="1" x14ac:dyDescent="0.25">
      <c r="A6901" t="s">
        <v>241</v>
      </c>
      <c r="B6901" s="1">
        <v>45260</v>
      </c>
      <c r="C6901" t="s">
        <v>879</v>
      </c>
      <c r="D6901" t="s">
        <v>880</v>
      </c>
      <c r="E6901" s="4">
        <v>-61896.380000000012</v>
      </c>
      <c r="F6901" t="s">
        <v>567</v>
      </c>
      <c r="G6901" t="s">
        <v>511</v>
      </c>
      <c r="H6901" t="s">
        <v>519</v>
      </c>
      <c r="I6901" t="s">
        <v>513</v>
      </c>
      <c r="J6901" t="s">
        <v>594</v>
      </c>
      <c r="L6901" t="s">
        <v>519</v>
      </c>
      <c r="M6901" t="s">
        <v>419</v>
      </c>
      <c r="N6901" t="s">
        <v>573</v>
      </c>
    </row>
    <row r="6902" spans="1:14" hidden="1" x14ac:dyDescent="0.25">
      <c r="A6902" t="s">
        <v>241</v>
      </c>
      <c r="B6902" s="1">
        <v>45260</v>
      </c>
      <c r="C6902" t="s">
        <v>881</v>
      </c>
      <c r="D6902" t="s">
        <v>882</v>
      </c>
      <c r="E6902" s="4">
        <v>-16408.5</v>
      </c>
      <c r="F6902" t="s">
        <v>567</v>
      </c>
      <c r="G6902" t="s">
        <v>511</v>
      </c>
      <c r="H6902" t="s">
        <v>519</v>
      </c>
      <c r="I6902" t="s">
        <v>513</v>
      </c>
      <c r="J6902" t="s">
        <v>594</v>
      </c>
      <c r="L6902" t="s">
        <v>519</v>
      </c>
      <c r="M6902" t="s">
        <v>419</v>
      </c>
      <c r="N6902" t="s">
        <v>573</v>
      </c>
    </row>
    <row r="6903" spans="1:14" hidden="1" x14ac:dyDescent="0.25">
      <c r="A6903" t="s">
        <v>241</v>
      </c>
      <c r="B6903" s="1">
        <v>45260</v>
      </c>
      <c r="C6903" t="s">
        <v>883</v>
      </c>
      <c r="D6903" t="s">
        <v>884</v>
      </c>
      <c r="E6903" s="4">
        <v>-25983.439999999995</v>
      </c>
      <c r="F6903" t="s">
        <v>567</v>
      </c>
      <c r="G6903" t="s">
        <v>511</v>
      </c>
      <c r="H6903" t="s">
        <v>519</v>
      </c>
      <c r="I6903" t="s">
        <v>513</v>
      </c>
      <c r="J6903" t="s">
        <v>594</v>
      </c>
      <c r="L6903" t="s">
        <v>519</v>
      </c>
      <c r="M6903" t="s">
        <v>419</v>
      </c>
      <c r="N6903" t="s">
        <v>573</v>
      </c>
    </row>
    <row r="6904" spans="1:14" hidden="1" x14ac:dyDescent="0.25">
      <c r="A6904" t="s">
        <v>241</v>
      </c>
      <c r="B6904" s="1">
        <v>45260</v>
      </c>
      <c r="C6904" t="s">
        <v>885</v>
      </c>
      <c r="D6904" t="s">
        <v>886</v>
      </c>
      <c r="E6904" s="4">
        <v>-32299.63</v>
      </c>
      <c r="F6904" t="s">
        <v>567</v>
      </c>
      <c r="G6904" t="s">
        <v>511</v>
      </c>
      <c r="H6904" t="s">
        <v>519</v>
      </c>
      <c r="I6904" t="s">
        <v>513</v>
      </c>
      <c r="J6904" t="s">
        <v>594</v>
      </c>
      <c r="L6904" t="s">
        <v>519</v>
      </c>
      <c r="M6904" t="s">
        <v>419</v>
      </c>
      <c r="N6904" t="s">
        <v>573</v>
      </c>
    </row>
    <row r="6905" spans="1:14" hidden="1" x14ac:dyDescent="0.25">
      <c r="A6905" t="s">
        <v>241</v>
      </c>
      <c r="B6905" s="1">
        <v>45260</v>
      </c>
      <c r="C6905" t="s">
        <v>887</v>
      </c>
      <c r="D6905" t="s">
        <v>888</v>
      </c>
      <c r="E6905" s="4">
        <v>-10000</v>
      </c>
      <c r="F6905" t="s">
        <v>567</v>
      </c>
      <c r="G6905" t="s">
        <v>511</v>
      </c>
      <c r="H6905" t="s">
        <v>516</v>
      </c>
      <c r="I6905" t="s">
        <v>512</v>
      </c>
      <c r="J6905" t="s">
        <v>572</v>
      </c>
      <c r="L6905" t="s">
        <v>516</v>
      </c>
      <c r="M6905" t="s">
        <v>417</v>
      </c>
      <c r="N6905" t="s">
        <v>573</v>
      </c>
    </row>
    <row r="6906" spans="1:14" hidden="1" x14ac:dyDescent="0.25">
      <c r="A6906" t="s">
        <v>241</v>
      </c>
      <c r="B6906" s="1">
        <v>45260</v>
      </c>
      <c r="C6906" t="s">
        <v>891</v>
      </c>
      <c r="D6906" t="s">
        <v>892</v>
      </c>
      <c r="E6906" s="4">
        <v>-17610.54</v>
      </c>
      <c r="F6906" t="s">
        <v>567</v>
      </c>
      <c r="G6906" t="s">
        <v>511</v>
      </c>
      <c r="H6906" t="s">
        <v>516</v>
      </c>
      <c r="I6906" t="s">
        <v>512</v>
      </c>
      <c r="J6906" t="s">
        <v>572</v>
      </c>
      <c r="L6906" t="s">
        <v>516</v>
      </c>
      <c r="M6906" t="s">
        <v>417</v>
      </c>
      <c r="N6906" t="s">
        <v>573</v>
      </c>
    </row>
    <row r="6907" spans="1:14" hidden="1" x14ac:dyDescent="0.25">
      <c r="A6907" t="s">
        <v>241</v>
      </c>
      <c r="B6907" s="1">
        <v>45260</v>
      </c>
      <c r="C6907" t="s">
        <v>893</v>
      </c>
      <c r="D6907" t="s">
        <v>894</v>
      </c>
      <c r="E6907" s="4">
        <v>-49368.210000000021</v>
      </c>
      <c r="F6907" t="s">
        <v>567</v>
      </c>
      <c r="G6907" t="s">
        <v>511</v>
      </c>
      <c r="H6907" t="s">
        <v>516</v>
      </c>
      <c r="I6907" t="s">
        <v>512</v>
      </c>
      <c r="J6907" t="s">
        <v>572</v>
      </c>
      <c r="L6907" t="s">
        <v>516</v>
      </c>
      <c r="M6907" t="s">
        <v>417</v>
      </c>
      <c r="N6907" t="s">
        <v>573</v>
      </c>
    </row>
    <row r="6908" spans="1:14" hidden="1" x14ac:dyDescent="0.25">
      <c r="A6908" t="s">
        <v>241</v>
      </c>
      <c r="B6908" s="1">
        <v>45260</v>
      </c>
      <c r="C6908" t="s">
        <v>895</v>
      </c>
      <c r="D6908" t="s">
        <v>896</v>
      </c>
      <c r="E6908" s="4">
        <v>-50940.84</v>
      </c>
      <c r="F6908" t="s">
        <v>567</v>
      </c>
      <c r="G6908" t="s">
        <v>511</v>
      </c>
      <c r="H6908" t="s">
        <v>516</v>
      </c>
      <c r="I6908" t="s">
        <v>512</v>
      </c>
      <c r="J6908" t="s">
        <v>572</v>
      </c>
      <c r="L6908" t="s">
        <v>516</v>
      </c>
      <c r="M6908" t="s">
        <v>417</v>
      </c>
      <c r="N6908" t="s">
        <v>573</v>
      </c>
    </row>
    <row r="6909" spans="1:14" hidden="1" x14ac:dyDescent="0.25">
      <c r="A6909" t="s">
        <v>241</v>
      </c>
      <c r="B6909" s="1">
        <v>45260</v>
      </c>
      <c r="C6909" t="s">
        <v>897</v>
      </c>
      <c r="D6909" t="s">
        <v>898</v>
      </c>
      <c r="E6909" s="4">
        <v>-689282</v>
      </c>
      <c r="F6909" t="s">
        <v>567</v>
      </c>
      <c r="G6909" t="s">
        <v>511</v>
      </c>
      <c r="H6909" t="s">
        <v>331</v>
      </c>
      <c r="I6909" t="s">
        <v>332</v>
      </c>
      <c r="J6909" t="s">
        <v>899</v>
      </c>
      <c r="L6909" t="s">
        <v>331</v>
      </c>
      <c r="M6909" t="s">
        <v>332</v>
      </c>
      <c r="N6909" t="s">
        <v>573</v>
      </c>
    </row>
    <row r="6910" spans="1:14" hidden="1" x14ac:dyDescent="0.25">
      <c r="A6910" t="s">
        <v>241</v>
      </c>
      <c r="B6910" s="1">
        <v>45260</v>
      </c>
      <c r="C6910" t="s">
        <v>145</v>
      </c>
      <c r="D6910" t="s">
        <v>1199</v>
      </c>
      <c r="E6910" s="4">
        <v>-315297.5</v>
      </c>
      <c r="F6910" t="s">
        <v>567</v>
      </c>
      <c r="G6910" t="s">
        <v>511</v>
      </c>
      <c r="H6910" t="s">
        <v>338</v>
      </c>
      <c r="I6910" t="s">
        <v>136</v>
      </c>
      <c r="J6910" t="s">
        <v>655</v>
      </c>
      <c r="L6910" t="s">
        <v>338</v>
      </c>
      <c r="M6910" t="s">
        <v>136</v>
      </c>
      <c r="N6910" t="s">
        <v>573</v>
      </c>
    </row>
    <row r="6911" spans="1:14" hidden="1" x14ac:dyDescent="0.25">
      <c r="A6911" t="s">
        <v>241</v>
      </c>
      <c r="B6911" s="1">
        <v>45260</v>
      </c>
      <c r="C6911" t="s">
        <v>141</v>
      </c>
      <c r="D6911" t="s">
        <v>1318</v>
      </c>
      <c r="E6911" s="4">
        <v>-148000</v>
      </c>
      <c r="F6911" t="s">
        <v>567</v>
      </c>
      <c r="G6911" t="s">
        <v>511</v>
      </c>
      <c r="H6911" t="s">
        <v>338</v>
      </c>
      <c r="I6911" t="s">
        <v>136</v>
      </c>
      <c r="J6911" t="s">
        <v>655</v>
      </c>
      <c r="L6911" t="s">
        <v>338</v>
      </c>
      <c r="M6911" t="s">
        <v>136</v>
      </c>
      <c r="N6911" t="s">
        <v>573</v>
      </c>
    </row>
    <row r="6912" spans="1:14" hidden="1" x14ac:dyDescent="0.25">
      <c r="A6912" t="s">
        <v>241</v>
      </c>
      <c r="B6912" s="1">
        <v>45260</v>
      </c>
      <c r="C6912" t="s">
        <v>902</v>
      </c>
      <c r="D6912" t="s">
        <v>903</v>
      </c>
      <c r="E6912" s="4">
        <v>-168153.37</v>
      </c>
      <c r="F6912" t="s">
        <v>567</v>
      </c>
      <c r="G6912" t="s">
        <v>511</v>
      </c>
      <c r="H6912" t="s">
        <v>328</v>
      </c>
      <c r="I6912" t="s">
        <v>329</v>
      </c>
      <c r="J6912" t="s">
        <v>904</v>
      </c>
      <c r="L6912" t="s">
        <v>328</v>
      </c>
      <c r="M6912" t="s">
        <v>329</v>
      </c>
      <c r="N6912" t="s">
        <v>573</v>
      </c>
    </row>
    <row r="6913" spans="1:14" hidden="1" x14ac:dyDescent="0.25">
      <c r="A6913" t="s">
        <v>241</v>
      </c>
      <c r="B6913" s="1">
        <v>45260</v>
      </c>
      <c r="C6913" t="s">
        <v>905</v>
      </c>
      <c r="D6913" t="s">
        <v>906</v>
      </c>
      <c r="E6913" s="4">
        <v>-383314.15</v>
      </c>
      <c r="F6913" t="s">
        <v>567</v>
      </c>
      <c r="G6913" t="s">
        <v>511</v>
      </c>
      <c r="H6913" t="s">
        <v>328</v>
      </c>
      <c r="I6913" t="s">
        <v>329</v>
      </c>
      <c r="J6913" t="s">
        <v>904</v>
      </c>
      <c r="L6913" t="s">
        <v>328</v>
      </c>
      <c r="M6913" t="s">
        <v>329</v>
      </c>
      <c r="N6913" t="s">
        <v>573</v>
      </c>
    </row>
    <row r="6914" spans="1:14" hidden="1" x14ac:dyDescent="0.25">
      <c r="A6914" t="s">
        <v>241</v>
      </c>
      <c r="B6914" s="1">
        <v>45260</v>
      </c>
      <c r="C6914" t="s">
        <v>907</v>
      </c>
      <c r="D6914" t="s">
        <v>908</v>
      </c>
      <c r="E6914" s="4">
        <v>-46107.310000000005</v>
      </c>
      <c r="F6914" t="s">
        <v>567</v>
      </c>
      <c r="G6914" t="s">
        <v>511</v>
      </c>
      <c r="H6914" t="s">
        <v>328</v>
      </c>
      <c r="I6914" t="s">
        <v>329</v>
      </c>
      <c r="J6914" t="s">
        <v>904</v>
      </c>
      <c r="L6914" t="s">
        <v>328</v>
      </c>
      <c r="M6914" t="s">
        <v>329</v>
      </c>
      <c r="N6914" t="s">
        <v>573</v>
      </c>
    </row>
    <row r="6915" spans="1:14" hidden="1" x14ac:dyDescent="0.25">
      <c r="A6915" t="s">
        <v>241</v>
      </c>
      <c r="B6915" s="1">
        <v>45260</v>
      </c>
      <c r="C6915" t="s">
        <v>909</v>
      </c>
      <c r="D6915" t="s">
        <v>910</v>
      </c>
      <c r="E6915" s="4">
        <v>-7385.3399999999947</v>
      </c>
      <c r="F6915" t="s">
        <v>567</v>
      </c>
      <c r="G6915" t="s">
        <v>511</v>
      </c>
      <c r="H6915" t="s">
        <v>328</v>
      </c>
      <c r="I6915" t="s">
        <v>329</v>
      </c>
      <c r="J6915" t="s">
        <v>904</v>
      </c>
      <c r="L6915" t="s">
        <v>328</v>
      </c>
      <c r="M6915" t="s">
        <v>329</v>
      </c>
      <c r="N6915" t="s">
        <v>573</v>
      </c>
    </row>
    <row r="6916" spans="1:14" hidden="1" x14ac:dyDescent="0.25">
      <c r="A6916" t="s">
        <v>241</v>
      </c>
      <c r="B6916" s="1">
        <v>45260</v>
      </c>
      <c r="C6916" t="s">
        <v>913</v>
      </c>
      <c r="D6916" t="s">
        <v>914</v>
      </c>
      <c r="E6916" s="4">
        <v>-195502.61</v>
      </c>
      <c r="F6916" t="s">
        <v>567</v>
      </c>
      <c r="G6916" t="s">
        <v>511</v>
      </c>
      <c r="H6916" t="s">
        <v>340</v>
      </c>
      <c r="I6916" t="s">
        <v>341</v>
      </c>
      <c r="J6916" t="s">
        <v>667</v>
      </c>
      <c r="L6916" t="s">
        <v>340</v>
      </c>
      <c r="M6916" t="s">
        <v>341</v>
      </c>
      <c r="N6916" t="s">
        <v>573</v>
      </c>
    </row>
    <row r="6917" spans="1:14" hidden="1" x14ac:dyDescent="0.25">
      <c r="A6917" t="s">
        <v>241</v>
      </c>
      <c r="B6917" s="1">
        <v>45260</v>
      </c>
      <c r="C6917" t="s">
        <v>921</v>
      </c>
      <c r="D6917" t="s">
        <v>922</v>
      </c>
      <c r="E6917" s="4">
        <v>-8045.6200000000281</v>
      </c>
      <c r="F6917" t="s">
        <v>567</v>
      </c>
      <c r="G6917" t="s">
        <v>511</v>
      </c>
      <c r="H6917" t="s">
        <v>333</v>
      </c>
      <c r="I6917" t="s">
        <v>335</v>
      </c>
      <c r="J6917" t="s">
        <v>923</v>
      </c>
      <c r="L6917" t="s">
        <v>333</v>
      </c>
      <c r="M6917" t="s">
        <v>335</v>
      </c>
      <c r="N6917" t="s">
        <v>573</v>
      </c>
    </row>
    <row r="6918" spans="1:14" hidden="1" x14ac:dyDescent="0.25">
      <c r="A6918" t="s">
        <v>241</v>
      </c>
      <c r="B6918" s="1">
        <v>45260</v>
      </c>
      <c r="C6918" t="s">
        <v>110</v>
      </c>
      <c r="D6918" t="s">
        <v>926</v>
      </c>
      <c r="E6918" s="4">
        <v>-180101.19999999998</v>
      </c>
      <c r="F6918" t="s">
        <v>567</v>
      </c>
      <c r="G6918" t="s">
        <v>511</v>
      </c>
      <c r="H6918" t="s">
        <v>333</v>
      </c>
      <c r="I6918" t="s">
        <v>335</v>
      </c>
      <c r="J6918" t="s">
        <v>923</v>
      </c>
      <c r="L6918" t="s">
        <v>333</v>
      </c>
      <c r="M6918" t="s">
        <v>335</v>
      </c>
      <c r="N6918" t="s">
        <v>573</v>
      </c>
    </row>
    <row r="6919" spans="1:14" hidden="1" x14ac:dyDescent="0.25">
      <c r="A6919" t="s">
        <v>241</v>
      </c>
      <c r="B6919" s="1">
        <v>45260</v>
      </c>
      <c r="C6919" t="s">
        <v>112</v>
      </c>
      <c r="D6919" t="s">
        <v>937</v>
      </c>
      <c r="E6919" s="4">
        <v>-477764.32000000018</v>
      </c>
      <c r="F6919" t="s">
        <v>567</v>
      </c>
      <c r="G6919" t="s">
        <v>511</v>
      </c>
      <c r="H6919" t="s">
        <v>333</v>
      </c>
      <c r="I6919" t="s">
        <v>335</v>
      </c>
      <c r="J6919" t="s">
        <v>923</v>
      </c>
      <c r="L6919" t="s">
        <v>333</v>
      </c>
      <c r="M6919" t="s">
        <v>335</v>
      </c>
      <c r="N6919" t="s">
        <v>573</v>
      </c>
    </row>
    <row r="6920" spans="1:14" hidden="1" x14ac:dyDescent="0.25">
      <c r="A6920" t="s">
        <v>241</v>
      </c>
      <c r="B6920" s="1">
        <v>45260</v>
      </c>
      <c r="C6920" t="s">
        <v>115</v>
      </c>
      <c r="D6920" t="s">
        <v>944</v>
      </c>
      <c r="E6920" s="4">
        <v>-186991.6</v>
      </c>
      <c r="F6920" t="s">
        <v>567</v>
      </c>
      <c r="G6920" t="s">
        <v>511</v>
      </c>
      <c r="H6920" t="s">
        <v>333</v>
      </c>
      <c r="I6920" t="s">
        <v>335</v>
      </c>
      <c r="J6920" t="s">
        <v>923</v>
      </c>
      <c r="L6920" t="s">
        <v>333</v>
      </c>
      <c r="M6920" t="s">
        <v>335</v>
      </c>
      <c r="N6920" t="s">
        <v>573</v>
      </c>
    </row>
    <row r="6921" spans="1:14" hidden="1" x14ac:dyDescent="0.25">
      <c r="A6921" t="s">
        <v>241</v>
      </c>
      <c r="B6921" s="1">
        <v>45260</v>
      </c>
      <c r="C6921" t="s">
        <v>117</v>
      </c>
      <c r="D6921" t="s">
        <v>947</v>
      </c>
      <c r="E6921" s="4">
        <v>-61165.060000000005</v>
      </c>
      <c r="F6921" t="s">
        <v>567</v>
      </c>
      <c r="G6921" t="s">
        <v>511</v>
      </c>
      <c r="H6921" t="s">
        <v>333</v>
      </c>
      <c r="I6921" t="s">
        <v>335</v>
      </c>
      <c r="J6921" t="s">
        <v>923</v>
      </c>
      <c r="L6921" t="s">
        <v>333</v>
      </c>
      <c r="M6921" t="s">
        <v>335</v>
      </c>
      <c r="N6921" t="s">
        <v>573</v>
      </c>
    </row>
    <row r="6922" spans="1:14" hidden="1" x14ac:dyDescent="0.25">
      <c r="A6922" t="s">
        <v>241</v>
      </c>
      <c r="B6922" s="1">
        <v>45260</v>
      </c>
      <c r="C6922" t="s">
        <v>119</v>
      </c>
      <c r="D6922" t="s">
        <v>1202</v>
      </c>
      <c r="E6922" s="4">
        <v>-110275.99</v>
      </c>
      <c r="F6922" t="s">
        <v>567</v>
      </c>
      <c r="G6922" t="s">
        <v>511</v>
      </c>
      <c r="H6922" t="s">
        <v>333</v>
      </c>
      <c r="I6922" t="s">
        <v>335</v>
      </c>
      <c r="J6922" t="s">
        <v>923</v>
      </c>
      <c r="L6922" t="s">
        <v>333</v>
      </c>
      <c r="M6922" t="s">
        <v>335</v>
      </c>
      <c r="N6922" t="s">
        <v>573</v>
      </c>
    </row>
    <row r="6923" spans="1:14" hidden="1" x14ac:dyDescent="0.25">
      <c r="A6923" t="s">
        <v>241</v>
      </c>
      <c r="B6923" s="1">
        <v>45260</v>
      </c>
      <c r="C6923" t="s">
        <v>121</v>
      </c>
      <c r="D6923" t="s">
        <v>1203</v>
      </c>
      <c r="E6923" s="4">
        <v>-1885155.8399999999</v>
      </c>
      <c r="F6923" t="s">
        <v>567</v>
      </c>
      <c r="G6923" t="s">
        <v>511</v>
      </c>
      <c r="H6923" t="s">
        <v>333</v>
      </c>
      <c r="I6923" t="s">
        <v>335</v>
      </c>
      <c r="J6923" t="s">
        <v>923</v>
      </c>
      <c r="L6923" t="s">
        <v>333</v>
      </c>
      <c r="M6923" t="s">
        <v>335</v>
      </c>
      <c r="N6923" t="s">
        <v>573</v>
      </c>
    </row>
    <row r="6924" spans="1:14" hidden="1" x14ac:dyDescent="0.25">
      <c r="A6924" t="s">
        <v>241</v>
      </c>
      <c r="B6924" s="1">
        <v>45260</v>
      </c>
      <c r="C6924" t="s">
        <v>106</v>
      </c>
      <c r="D6924" t="s">
        <v>107</v>
      </c>
      <c r="E6924" s="4">
        <v>-14542.22999999998</v>
      </c>
      <c r="F6924" t="s">
        <v>567</v>
      </c>
      <c r="G6924" t="s">
        <v>511</v>
      </c>
      <c r="H6924" t="s">
        <v>327</v>
      </c>
      <c r="I6924" t="s">
        <v>326</v>
      </c>
      <c r="J6924" t="s">
        <v>787</v>
      </c>
      <c r="L6924" t="s">
        <v>1319</v>
      </c>
      <c r="M6924" t="s">
        <v>323</v>
      </c>
      <c r="N6924" t="s">
        <v>573</v>
      </c>
    </row>
    <row r="6925" spans="1:14" hidden="1" x14ac:dyDescent="0.25">
      <c r="A6925" t="s">
        <v>241</v>
      </c>
      <c r="B6925" s="1">
        <v>45260</v>
      </c>
      <c r="C6925" t="s">
        <v>123</v>
      </c>
      <c r="D6925" t="s">
        <v>1204</v>
      </c>
      <c r="E6925" s="4">
        <v>-63287.94</v>
      </c>
      <c r="F6925" t="s">
        <v>567</v>
      </c>
      <c r="G6925" t="s">
        <v>511</v>
      </c>
      <c r="H6925" t="s">
        <v>333</v>
      </c>
      <c r="I6925" t="s">
        <v>335</v>
      </c>
      <c r="J6925" t="s">
        <v>923</v>
      </c>
      <c r="L6925" t="s">
        <v>333</v>
      </c>
      <c r="M6925" t="s">
        <v>449</v>
      </c>
      <c r="N6925" t="s">
        <v>573</v>
      </c>
    </row>
    <row r="6926" spans="1:14" hidden="1" x14ac:dyDescent="0.25">
      <c r="A6926" t="s">
        <v>241</v>
      </c>
      <c r="B6926" s="1">
        <v>45260</v>
      </c>
      <c r="C6926" t="s">
        <v>975</v>
      </c>
      <c r="D6926" t="s">
        <v>976</v>
      </c>
      <c r="E6926" s="4">
        <v>-430767.67900000018</v>
      </c>
      <c r="F6926" t="s">
        <v>567</v>
      </c>
      <c r="G6926" t="s">
        <v>511</v>
      </c>
      <c r="H6926" t="s">
        <v>342</v>
      </c>
      <c r="I6926" t="s">
        <v>343</v>
      </c>
      <c r="J6926" t="s">
        <v>725</v>
      </c>
      <c r="L6926" t="s">
        <v>342</v>
      </c>
      <c r="M6926" t="s">
        <v>343</v>
      </c>
      <c r="N6926" t="s">
        <v>573</v>
      </c>
    </row>
    <row r="6927" spans="1:14" hidden="1" x14ac:dyDescent="0.25">
      <c r="A6927" t="s">
        <v>241</v>
      </c>
      <c r="B6927" s="1">
        <v>45260</v>
      </c>
      <c r="C6927" t="s">
        <v>979</v>
      </c>
      <c r="D6927" t="s">
        <v>980</v>
      </c>
      <c r="E6927" s="4">
        <v>-2089.0899999999997</v>
      </c>
      <c r="F6927" t="s">
        <v>567</v>
      </c>
      <c r="G6927" t="s">
        <v>511</v>
      </c>
      <c r="H6927" t="s">
        <v>342</v>
      </c>
      <c r="I6927" t="s">
        <v>343</v>
      </c>
      <c r="J6927" t="s">
        <v>725</v>
      </c>
      <c r="L6927" t="s">
        <v>342</v>
      </c>
      <c r="M6927" t="s">
        <v>343</v>
      </c>
      <c r="N6927" t="s">
        <v>573</v>
      </c>
    </row>
    <row r="6928" spans="1:14" hidden="1" x14ac:dyDescent="0.25">
      <c r="A6928" t="s">
        <v>241</v>
      </c>
      <c r="B6928" s="1">
        <v>45260</v>
      </c>
      <c r="C6928" t="s">
        <v>983</v>
      </c>
      <c r="D6928" t="s">
        <v>984</v>
      </c>
      <c r="E6928" s="4">
        <v>-1280.3899999999983</v>
      </c>
      <c r="F6928" t="s">
        <v>567</v>
      </c>
      <c r="G6928" t="s">
        <v>511</v>
      </c>
      <c r="H6928" t="s">
        <v>342</v>
      </c>
      <c r="I6928" t="s">
        <v>343</v>
      </c>
      <c r="J6928" t="s">
        <v>725</v>
      </c>
      <c r="L6928" t="s">
        <v>342</v>
      </c>
      <c r="M6928" t="s">
        <v>343</v>
      </c>
      <c r="N6928" t="s">
        <v>573</v>
      </c>
    </row>
    <row r="6929" spans="1:14" hidden="1" x14ac:dyDescent="0.25">
      <c r="A6929" t="s">
        <v>241</v>
      </c>
      <c r="B6929" s="1">
        <v>45260</v>
      </c>
      <c r="C6929" t="s">
        <v>987</v>
      </c>
      <c r="D6929" t="s">
        <v>988</v>
      </c>
      <c r="E6929" s="4">
        <v>-37240.249999999942</v>
      </c>
      <c r="F6929" t="s">
        <v>567</v>
      </c>
      <c r="G6929" t="s">
        <v>511</v>
      </c>
      <c r="H6929" t="s">
        <v>342</v>
      </c>
      <c r="I6929" t="s">
        <v>343</v>
      </c>
      <c r="J6929" t="s">
        <v>725</v>
      </c>
      <c r="L6929" t="s">
        <v>342</v>
      </c>
      <c r="M6929" t="s">
        <v>343</v>
      </c>
      <c r="N6929" t="s">
        <v>573</v>
      </c>
    </row>
    <row r="6930" spans="1:14" hidden="1" x14ac:dyDescent="0.25">
      <c r="A6930" t="s">
        <v>241</v>
      </c>
      <c r="B6930" s="1">
        <v>45260</v>
      </c>
      <c r="C6930" t="s">
        <v>995</v>
      </c>
      <c r="D6930" t="s">
        <v>996</v>
      </c>
      <c r="E6930" s="4">
        <v>-212063.23999999996</v>
      </c>
      <c r="F6930" t="s">
        <v>567</v>
      </c>
      <c r="G6930" t="s">
        <v>511</v>
      </c>
      <c r="H6930" t="s">
        <v>352</v>
      </c>
      <c r="I6930" t="s">
        <v>353</v>
      </c>
      <c r="J6930" t="s">
        <v>746</v>
      </c>
      <c r="L6930" t="s">
        <v>352</v>
      </c>
      <c r="M6930" t="s">
        <v>349</v>
      </c>
      <c r="N6930" t="s">
        <v>573</v>
      </c>
    </row>
    <row r="6931" spans="1:14" hidden="1" x14ac:dyDescent="0.25">
      <c r="A6931" t="s">
        <v>241</v>
      </c>
      <c r="B6931" s="1">
        <v>45260</v>
      </c>
      <c r="C6931" t="s">
        <v>1003</v>
      </c>
      <c r="D6931" t="s">
        <v>1004</v>
      </c>
      <c r="E6931" s="4">
        <v>-162597.71000000005</v>
      </c>
      <c r="F6931" t="s">
        <v>567</v>
      </c>
      <c r="G6931" t="s">
        <v>511</v>
      </c>
      <c r="H6931" t="s">
        <v>348</v>
      </c>
      <c r="I6931" t="s">
        <v>349</v>
      </c>
      <c r="J6931" t="s">
        <v>746</v>
      </c>
      <c r="L6931" t="s">
        <v>348</v>
      </c>
      <c r="M6931" t="s">
        <v>349</v>
      </c>
      <c r="N6931" t="s">
        <v>573</v>
      </c>
    </row>
    <row r="6932" spans="1:14" hidden="1" x14ac:dyDescent="0.25">
      <c r="A6932" t="s">
        <v>241</v>
      </c>
      <c r="B6932" s="1">
        <v>45260</v>
      </c>
      <c r="C6932" t="s">
        <v>1291</v>
      </c>
      <c r="D6932" t="s">
        <v>1292</v>
      </c>
      <c r="E6932" s="4">
        <v>-169071.06999999998</v>
      </c>
      <c r="F6932" t="s">
        <v>567</v>
      </c>
      <c r="G6932" t="s">
        <v>511</v>
      </c>
      <c r="H6932" t="s">
        <v>348</v>
      </c>
      <c r="I6932" t="s">
        <v>349</v>
      </c>
      <c r="J6932" t="s">
        <v>746</v>
      </c>
      <c r="L6932" t="s">
        <v>348</v>
      </c>
      <c r="M6932" t="s">
        <v>349</v>
      </c>
      <c r="N6932" t="s">
        <v>573</v>
      </c>
    </row>
    <row r="6933" spans="1:14" hidden="1" x14ac:dyDescent="0.25">
      <c r="A6933" t="s">
        <v>241</v>
      </c>
      <c r="B6933" s="1">
        <v>45260</v>
      </c>
      <c r="C6933" t="s">
        <v>1256</v>
      </c>
      <c r="D6933" t="s">
        <v>1257</v>
      </c>
      <c r="E6933" s="4">
        <v>-1350</v>
      </c>
      <c r="F6933" t="s">
        <v>567</v>
      </c>
      <c r="G6933" t="s">
        <v>511</v>
      </c>
      <c r="H6933" t="s">
        <v>348</v>
      </c>
      <c r="I6933" t="s">
        <v>349</v>
      </c>
      <c r="J6933" t="s">
        <v>746</v>
      </c>
      <c r="L6933" t="s">
        <v>348</v>
      </c>
      <c r="M6933" t="s">
        <v>349</v>
      </c>
      <c r="N6933" t="s">
        <v>573</v>
      </c>
    </row>
    <row r="6934" spans="1:14" hidden="1" x14ac:dyDescent="0.25">
      <c r="A6934" t="s">
        <v>241</v>
      </c>
      <c r="B6934" s="1">
        <v>45260</v>
      </c>
      <c r="C6934" t="s">
        <v>1011</v>
      </c>
      <c r="D6934" t="s">
        <v>1012</v>
      </c>
      <c r="E6934" s="4">
        <v>-4947.0799999999981</v>
      </c>
      <c r="F6934" t="s">
        <v>567</v>
      </c>
      <c r="G6934" t="s">
        <v>511</v>
      </c>
      <c r="H6934" t="s">
        <v>348</v>
      </c>
      <c r="I6934" t="s">
        <v>349</v>
      </c>
      <c r="J6934" t="s">
        <v>746</v>
      </c>
      <c r="L6934" t="s">
        <v>348</v>
      </c>
      <c r="M6934" t="s">
        <v>349</v>
      </c>
      <c r="N6934" t="s">
        <v>573</v>
      </c>
    </row>
    <row r="6935" spans="1:14" hidden="1" x14ac:dyDescent="0.25">
      <c r="A6935" t="s">
        <v>241</v>
      </c>
      <c r="B6935" s="1">
        <v>45260</v>
      </c>
      <c r="C6935" t="s">
        <v>1019</v>
      </c>
      <c r="D6935" t="s">
        <v>1020</v>
      </c>
      <c r="E6935" s="4">
        <v>-979.19999999995764</v>
      </c>
      <c r="F6935" t="s">
        <v>567</v>
      </c>
      <c r="G6935" t="s">
        <v>511</v>
      </c>
      <c r="H6935" t="s">
        <v>348</v>
      </c>
      <c r="I6935" t="s">
        <v>349</v>
      </c>
      <c r="J6935" t="s">
        <v>746</v>
      </c>
      <c r="L6935" t="s">
        <v>348</v>
      </c>
      <c r="M6935" t="s">
        <v>349</v>
      </c>
      <c r="N6935" t="s">
        <v>573</v>
      </c>
    </row>
    <row r="6936" spans="1:14" hidden="1" x14ac:dyDescent="0.25">
      <c r="A6936" t="s">
        <v>241</v>
      </c>
      <c r="B6936" s="1">
        <v>45260</v>
      </c>
      <c r="C6936" t="s">
        <v>1023</v>
      </c>
      <c r="D6936" t="s">
        <v>1024</v>
      </c>
      <c r="E6936" s="4">
        <v>-18732.270000000004</v>
      </c>
      <c r="F6936" t="s">
        <v>567</v>
      </c>
      <c r="G6936" t="s">
        <v>511</v>
      </c>
      <c r="H6936" t="s">
        <v>348</v>
      </c>
      <c r="I6936" t="s">
        <v>349</v>
      </c>
      <c r="J6936" t="s">
        <v>746</v>
      </c>
      <c r="L6936" t="s">
        <v>348</v>
      </c>
      <c r="M6936" t="s">
        <v>349</v>
      </c>
      <c r="N6936" t="s">
        <v>573</v>
      </c>
    </row>
    <row r="6937" spans="1:14" hidden="1" x14ac:dyDescent="0.25">
      <c r="A6937" t="s">
        <v>241</v>
      </c>
      <c r="B6937" s="1">
        <v>45260</v>
      </c>
      <c r="C6937" t="s">
        <v>1207</v>
      </c>
      <c r="D6937" t="s">
        <v>1208</v>
      </c>
      <c r="E6937" s="4">
        <v>-27.570000000014552</v>
      </c>
      <c r="F6937" t="s">
        <v>567</v>
      </c>
      <c r="G6937" t="s">
        <v>511</v>
      </c>
      <c r="H6937" t="s">
        <v>348</v>
      </c>
      <c r="I6937" t="s">
        <v>349</v>
      </c>
      <c r="J6937" t="s">
        <v>746</v>
      </c>
      <c r="L6937" t="s">
        <v>348</v>
      </c>
      <c r="M6937" t="s">
        <v>349</v>
      </c>
      <c r="N6937" t="s">
        <v>573</v>
      </c>
    </row>
    <row r="6938" spans="1:14" hidden="1" x14ac:dyDescent="0.25">
      <c r="A6938" t="s">
        <v>241</v>
      </c>
      <c r="B6938" s="1">
        <v>45260</v>
      </c>
      <c r="C6938" t="s">
        <v>1320</v>
      </c>
      <c r="D6938" t="s">
        <v>1321</v>
      </c>
      <c r="E6938" s="4">
        <v>-16442</v>
      </c>
      <c r="F6938" t="s">
        <v>567</v>
      </c>
      <c r="G6938" t="s">
        <v>511</v>
      </c>
      <c r="H6938" t="s">
        <v>348</v>
      </c>
      <c r="I6938" t="s">
        <v>349</v>
      </c>
      <c r="J6938" t="s">
        <v>746</v>
      </c>
      <c r="L6938" t="s">
        <v>348</v>
      </c>
      <c r="M6938" t="s">
        <v>349</v>
      </c>
      <c r="N6938" t="s">
        <v>573</v>
      </c>
    </row>
    <row r="6939" spans="1:14" hidden="1" x14ac:dyDescent="0.25">
      <c r="A6939" t="s">
        <v>241</v>
      </c>
      <c r="B6939" s="1">
        <v>45260</v>
      </c>
      <c r="C6939" t="s">
        <v>1033</v>
      </c>
      <c r="D6939" t="s">
        <v>1034</v>
      </c>
      <c r="E6939" s="4">
        <v>-1794.1999999999998</v>
      </c>
      <c r="F6939" t="s">
        <v>567</v>
      </c>
      <c r="G6939" t="s">
        <v>511</v>
      </c>
      <c r="H6939" t="s">
        <v>348</v>
      </c>
      <c r="I6939" t="s">
        <v>349</v>
      </c>
      <c r="J6939" t="s">
        <v>667</v>
      </c>
      <c r="L6939" t="s">
        <v>340</v>
      </c>
      <c r="M6939" t="s">
        <v>349</v>
      </c>
      <c r="N6939" t="s">
        <v>573</v>
      </c>
    </row>
    <row r="6940" spans="1:14" hidden="1" x14ac:dyDescent="0.25">
      <c r="A6940" t="s">
        <v>241</v>
      </c>
      <c r="B6940" s="1">
        <v>45260</v>
      </c>
      <c r="C6940" t="s">
        <v>1209</v>
      </c>
      <c r="D6940" t="s">
        <v>1210</v>
      </c>
      <c r="E6940" s="4">
        <v>-20471.629999999961</v>
      </c>
      <c r="F6940" t="s">
        <v>567</v>
      </c>
      <c r="G6940" t="s">
        <v>511</v>
      </c>
      <c r="H6940" t="s">
        <v>348</v>
      </c>
      <c r="I6940" t="s">
        <v>349</v>
      </c>
      <c r="J6940" t="s">
        <v>746</v>
      </c>
      <c r="L6940" t="s">
        <v>348</v>
      </c>
      <c r="M6940" t="s">
        <v>349</v>
      </c>
      <c r="N6940" t="s">
        <v>573</v>
      </c>
    </row>
    <row r="6941" spans="1:14" hidden="1" x14ac:dyDescent="0.25">
      <c r="A6941" t="s">
        <v>241</v>
      </c>
      <c r="B6941" s="1">
        <v>45260</v>
      </c>
      <c r="C6941" t="s">
        <v>1352</v>
      </c>
      <c r="D6941" t="s">
        <v>1353</v>
      </c>
      <c r="E6941" s="4">
        <v>-4598</v>
      </c>
      <c r="F6941" t="s">
        <v>567</v>
      </c>
      <c r="G6941" t="s">
        <v>511</v>
      </c>
      <c r="H6941" t="s">
        <v>348</v>
      </c>
      <c r="I6941" t="s">
        <v>349</v>
      </c>
      <c r="J6941" t="s">
        <v>746</v>
      </c>
      <c r="L6941" t="s">
        <v>348</v>
      </c>
      <c r="M6941" t="s">
        <v>349</v>
      </c>
      <c r="N6941" t="s">
        <v>573</v>
      </c>
    </row>
    <row r="6942" spans="1:14" hidden="1" x14ac:dyDescent="0.25">
      <c r="A6942" t="s">
        <v>241</v>
      </c>
      <c r="B6942" s="1">
        <v>45260</v>
      </c>
      <c r="C6942" t="s">
        <v>1230</v>
      </c>
      <c r="D6942" t="s">
        <v>1231</v>
      </c>
      <c r="E6942" s="4">
        <v>-30427.94999999967</v>
      </c>
      <c r="F6942" t="s">
        <v>567</v>
      </c>
      <c r="G6942" t="s">
        <v>511</v>
      </c>
      <c r="H6942" t="s">
        <v>355</v>
      </c>
      <c r="I6942" t="s">
        <v>356</v>
      </c>
      <c r="J6942" t="s">
        <v>689</v>
      </c>
      <c r="L6942" t="s">
        <v>716</v>
      </c>
      <c r="M6942" t="s">
        <v>356</v>
      </c>
      <c r="N6942" t="s">
        <v>573</v>
      </c>
    </row>
    <row r="6943" spans="1:14" hidden="1" x14ac:dyDescent="0.25">
      <c r="A6943" t="s">
        <v>241</v>
      </c>
      <c r="B6943" s="1">
        <v>45260</v>
      </c>
      <c r="C6943" t="s">
        <v>1050</v>
      </c>
      <c r="D6943" t="s">
        <v>1051</v>
      </c>
      <c r="E6943" s="4">
        <v>-59980.179999999971</v>
      </c>
      <c r="F6943" t="s">
        <v>567</v>
      </c>
      <c r="G6943" t="s">
        <v>511</v>
      </c>
      <c r="H6943" t="s">
        <v>355</v>
      </c>
      <c r="I6943" t="s">
        <v>356</v>
      </c>
      <c r="J6943" t="s">
        <v>689</v>
      </c>
      <c r="L6943" t="s">
        <v>348</v>
      </c>
      <c r="M6943" t="s">
        <v>356</v>
      </c>
      <c r="N6943" t="s">
        <v>573</v>
      </c>
    </row>
    <row r="6944" spans="1:14" hidden="1" x14ac:dyDescent="0.25">
      <c r="A6944" t="s">
        <v>241</v>
      </c>
      <c r="B6944" s="1">
        <v>45260</v>
      </c>
      <c r="C6944" t="s">
        <v>1054</v>
      </c>
      <c r="D6944" t="s">
        <v>1055</v>
      </c>
      <c r="E6944" s="4">
        <v>-2676.4400000000023</v>
      </c>
      <c r="F6944" t="s">
        <v>567</v>
      </c>
      <c r="G6944" t="s">
        <v>511</v>
      </c>
      <c r="H6944" t="s">
        <v>355</v>
      </c>
      <c r="I6944" t="s">
        <v>356</v>
      </c>
      <c r="J6944" t="s">
        <v>689</v>
      </c>
      <c r="L6944" t="s">
        <v>355</v>
      </c>
      <c r="M6944" t="s">
        <v>356</v>
      </c>
      <c r="N6944" t="s">
        <v>573</v>
      </c>
    </row>
    <row r="6945" spans="1:14" hidden="1" x14ac:dyDescent="0.25">
      <c r="A6945" t="s">
        <v>241</v>
      </c>
      <c r="B6945" s="1">
        <v>45260</v>
      </c>
      <c r="C6945" t="s">
        <v>1211</v>
      </c>
      <c r="D6945" t="s">
        <v>1212</v>
      </c>
      <c r="E6945" s="4">
        <v>-267.07</v>
      </c>
      <c r="F6945" t="s">
        <v>567</v>
      </c>
      <c r="G6945" t="s">
        <v>511</v>
      </c>
      <c r="H6945" t="s">
        <v>355</v>
      </c>
      <c r="I6945" t="s">
        <v>356</v>
      </c>
      <c r="J6945" t="s">
        <v>746</v>
      </c>
      <c r="L6945" t="s">
        <v>348</v>
      </c>
      <c r="M6945" t="s">
        <v>356</v>
      </c>
      <c r="N6945" t="s">
        <v>573</v>
      </c>
    </row>
    <row r="6946" spans="1:14" hidden="1" x14ac:dyDescent="0.25">
      <c r="A6946" t="s">
        <v>241</v>
      </c>
      <c r="B6946" s="1">
        <v>45260</v>
      </c>
      <c r="C6946" t="s">
        <v>1060</v>
      </c>
      <c r="D6946" t="s">
        <v>1061</v>
      </c>
      <c r="E6946" s="4">
        <v>-3299.9499999999762</v>
      </c>
      <c r="F6946" t="s">
        <v>567</v>
      </c>
      <c r="G6946" t="s">
        <v>511</v>
      </c>
      <c r="H6946" t="s">
        <v>355</v>
      </c>
      <c r="I6946" t="s">
        <v>356</v>
      </c>
      <c r="J6946" t="s">
        <v>689</v>
      </c>
      <c r="L6946" t="s">
        <v>355</v>
      </c>
      <c r="M6946" t="s">
        <v>356</v>
      </c>
      <c r="N6946" t="s">
        <v>573</v>
      </c>
    </row>
    <row r="6947" spans="1:14" hidden="1" x14ac:dyDescent="0.25">
      <c r="A6947" t="s">
        <v>241</v>
      </c>
      <c r="B6947" s="1">
        <v>45260</v>
      </c>
      <c r="C6947" t="s">
        <v>1064</v>
      </c>
      <c r="D6947" t="s">
        <v>1065</v>
      </c>
      <c r="E6947" s="4">
        <v>-2.2799999999999727</v>
      </c>
      <c r="F6947" t="s">
        <v>567</v>
      </c>
      <c r="G6947" t="s">
        <v>511</v>
      </c>
      <c r="H6947" t="s">
        <v>355</v>
      </c>
      <c r="I6947" t="s">
        <v>356</v>
      </c>
      <c r="J6947" t="s">
        <v>746</v>
      </c>
      <c r="L6947" t="s">
        <v>348</v>
      </c>
      <c r="M6947" t="s">
        <v>356</v>
      </c>
      <c r="N6947" t="s">
        <v>573</v>
      </c>
    </row>
    <row r="6948" spans="1:14" hidden="1" x14ac:dyDescent="0.25">
      <c r="A6948" t="s">
        <v>241</v>
      </c>
      <c r="B6948" s="1">
        <v>45260</v>
      </c>
      <c r="C6948" t="s">
        <v>1072</v>
      </c>
      <c r="D6948" t="s">
        <v>1073</v>
      </c>
      <c r="E6948" s="4">
        <v>-39926.000000000015</v>
      </c>
      <c r="F6948" t="s">
        <v>567</v>
      </c>
      <c r="G6948" t="s">
        <v>511</v>
      </c>
      <c r="H6948" t="s">
        <v>348</v>
      </c>
      <c r="I6948" t="s">
        <v>349</v>
      </c>
      <c r="J6948" t="s">
        <v>746</v>
      </c>
      <c r="L6948" t="s">
        <v>348</v>
      </c>
      <c r="M6948" t="s">
        <v>453</v>
      </c>
      <c r="N6948" t="s">
        <v>573</v>
      </c>
    </row>
    <row r="6949" spans="1:14" hidden="1" x14ac:dyDescent="0.25">
      <c r="A6949" t="s">
        <v>241</v>
      </c>
      <c r="B6949" s="1">
        <v>45260</v>
      </c>
      <c r="C6949" t="s">
        <v>1234</v>
      </c>
      <c r="D6949" t="s">
        <v>1235</v>
      </c>
      <c r="E6949" s="4">
        <v>-3.4000000000000909</v>
      </c>
      <c r="F6949" t="s">
        <v>567</v>
      </c>
      <c r="G6949" t="s">
        <v>511</v>
      </c>
      <c r="H6949" t="s">
        <v>348</v>
      </c>
      <c r="I6949" t="s">
        <v>349</v>
      </c>
      <c r="J6949" t="s">
        <v>746</v>
      </c>
      <c r="L6949" t="s">
        <v>348</v>
      </c>
      <c r="M6949" t="s">
        <v>453</v>
      </c>
      <c r="N6949" t="s">
        <v>573</v>
      </c>
    </row>
    <row r="6950" spans="1:14" hidden="1" x14ac:dyDescent="0.25">
      <c r="A6950" t="s">
        <v>241</v>
      </c>
      <c r="B6950" s="1">
        <v>45260</v>
      </c>
      <c r="C6950" t="s">
        <v>1215</v>
      </c>
      <c r="D6950" t="s">
        <v>1216</v>
      </c>
      <c r="E6950" s="4">
        <v>-6.24</v>
      </c>
      <c r="F6950" t="s">
        <v>567</v>
      </c>
      <c r="G6950" t="s">
        <v>511</v>
      </c>
      <c r="H6950" t="s">
        <v>348</v>
      </c>
      <c r="I6950" t="s">
        <v>349</v>
      </c>
      <c r="J6950" t="s">
        <v>746</v>
      </c>
      <c r="L6950" t="s">
        <v>348</v>
      </c>
      <c r="M6950" t="s">
        <v>453</v>
      </c>
      <c r="N6950" t="s">
        <v>573</v>
      </c>
    </row>
    <row r="6951" spans="1:14" hidden="1" x14ac:dyDescent="0.25">
      <c r="A6951" t="s">
        <v>241</v>
      </c>
      <c r="B6951" s="1">
        <v>45260</v>
      </c>
      <c r="C6951" t="s">
        <v>1217</v>
      </c>
      <c r="D6951" t="s">
        <v>1218</v>
      </c>
      <c r="E6951" s="4">
        <v>-336.31</v>
      </c>
      <c r="F6951" t="s">
        <v>567</v>
      </c>
      <c r="G6951" t="s">
        <v>511</v>
      </c>
      <c r="H6951" t="s">
        <v>348</v>
      </c>
      <c r="I6951" t="s">
        <v>349</v>
      </c>
      <c r="J6951" t="s">
        <v>746</v>
      </c>
      <c r="L6951" t="s">
        <v>348</v>
      </c>
      <c r="M6951" t="s">
        <v>453</v>
      </c>
      <c r="N6951" t="s">
        <v>573</v>
      </c>
    </row>
    <row r="6952" spans="1:14" hidden="1" x14ac:dyDescent="0.25">
      <c r="A6952" t="s">
        <v>241</v>
      </c>
      <c r="B6952" s="1">
        <v>45260</v>
      </c>
      <c r="C6952" t="s">
        <v>1087</v>
      </c>
      <c r="D6952" t="s">
        <v>1088</v>
      </c>
      <c r="E6952" s="4">
        <v>-815.68999999999994</v>
      </c>
      <c r="F6952" t="s">
        <v>567</v>
      </c>
      <c r="G6952" t="s">
        <v>511</v>
      </c>
      <c r="H6952" t="s">
        <v>348</v>
      </c>
      <c r="I6952" t="s">
        <v>349</v>
      </c>
      <c r="J6952" t="s">
        <v>746</v>
      </c>
      <c r="L6952" t="s">
        <v>348</v>
      </c>
      <c r="M6952" t="s">
        <v>453</v>
      </c>
      <c r="N6952" t="s">
        <v>573</v>
      </c>
    </row>
    <row r="6953" spans="1:14" hidden="1" x14ac:dyDescent="0.25">
      <c r="A6953" t="s">
        <v>241</v>
      </c>
      <c r="B6953" s="1">
        <v>45260</v>
      </c>
      <c r="C6953" t="s">
        <v>1091</v>
      </c>
      <c r="D6953" t="s">
        <v>1092</v>
      </c>
      <c r="E6953" s="4">
        <v>-5841.2099999999982</v>
      </c>
      <c r="F6953" t="s">
        <v>567</v>
      </c>
      <c r="G6953" t="s">
        <v>511</v>
      </c>
      <c r="H6953" t="s">
        <v>348</v>
      </c>
      <c r="I6953" t="s">
        <v>349</v>
      </c>
      <c r="J6953" t="s">
        <v>746</v>
      </c>
      <c r="L6953" t="s">
        <v>348</v>
      </c>
      <c r="M6953" t="s">
        <v>453</v>
      </c>
      <c r="N6953" t="s">
        <v>573</v>
      </c>
    </row>
    <row r="6954" spans="1:14" hidden="1" x14ac:dyDescent="0.25">
      <c r="A6954" t="s">
        <v>241</v>
      </c>
      <c r="B6954" s="1">
        <v>45260</v>
      </c>
      <c r="C6954" t="s">
        <v>1095</v>
      </c>
      <c r="D6954" t="s">
        <v>1096</v>
      </c>
      <c r="E6954" s="4">
        <v>-873.8599999999999</v>
      </c>
      <c r="F6954" t="s">
        <v>567</v>
      </c>
      <c r="G6954" t="s">
        <v>511</v>
      </c>
      <c r="H6954" t="s">
        <v>348</v>
      </c>
      <c r="I6954" t="s">
        <v>349</v>
      </c>
      <c r="J6954" t="s">
        <v>746</v>
      </c>
      <c r="L6954" t="s">
        <v>348</v>
      </c>
      <c r="M6954" t="s">
        <v>453</v>
      </c>
      <c r="N6954" t="s">
        <v>573</v>
      </c>
    </row>
    <row r="6955" spans="1:14" hidden="1" x14ac:dyDescent="0.25">
      <c r="A6955" t="s">
        <v>241</v>
      </c>
      <c r="B6955" s="1">
        <v>45260</v>
      </c>
      <c r="C6955" t="s">
        <v>1099</v>
      </c>
      <c r="D6955" t="s">
        <v>1100</v>
      </c>
      <c r="E6955" s="4">
        <v>-679.4200000000003</v>
      </c>
      <c r="F6955" t="s">
        <v>567</v>
      </c>
      <c r="G6955" t="s">
        <v>511</v>
      </c>
      <c r="H6955" t="s">
        <v>348</v>
      </c>
      <c r="I6955" t="s">
        <v>349</v>
      </c>
      <c r="J6955" t="s">
        <v>746</v>
      </c>
      <c r="L6955" t="s">
        <v>348</v>
      </c>
      <c r="M6955" t="s">
        <v>453</v>
      </c>
      <c r="N6955" t="s">
        <v>573</v>
      </c>
    </row>
    <row r="6956" spans="1:14" hidden="1" x14ac:dyDescent="0.25">
      <c r="A6956" t="s">
        <v>241</v>
      </c>
      <c r="B6956" s="1">
        <v>45260</v>
      </c>
      <c r="C6956" t="s">
        <v>1103</v>
      </c>
      <c r="D6956" t="s">
        <v>1104</v>
      </c>
      <c r="E6956" s="4">
        <v>-2328.7299999999996</v>
      </c>
      <c r="F6956" t="s">
        <v>567</v>
      </c>
      <c r="G6956" t="s">
        <v>511</v>
      </c>
      <c r="H6956" t="s">
        <v>348</v>
      </c>
      <c r="I6956" t="s">
        <v>349</v>
      </c>
      <c r="J6956" t="s">
        <v>746</v>
      </c>
      <c r="L6956" t="s">
        <v>348</v>
      </c>
      <c r="M6956" t="s">
        <v>453</v>
      </c>
      <c r="N6956" t="s">
        <v>573</v>
      </c>
    </row>
    <row r="6957" spans="1:14" hidden="1" x14ac:dyDescent="0.25">
      <c r="A6957" t="s">
        <v>241</v>
      </c>
      <c r="B6957" s="1">
        <v>45260</v>
      </c>
      <c r="C6957" t="s">
        <v>1107</v>
      </c>
      <c r="D6957" t="s">
        <v>1108</v>
      </c>
      <c r="E6957" s="4">
        <v>-819.82000000000016</v>
      </c>
      <c r="F6957" t="s">
        <v>567</v>
      </c>
      <c r="G6957" t="s">
        <v>511</v>
      </c>
      <c r="H6957" t="s">
        <v>348</v>
      </c>
      <c r="I6957" t="s">
        <v>349</v>
      </c>
      <c r="J6957" t="s">
        <v>746</v>
      </c>
      <c r="L6957" t="s">
        <v>348</v>
      </c>
      <c r="M6957" t="s">
        <v>453</v>
      </c>
      <c r="N6957" t="s">
        <v>573</v>
      </c>
    </row>
    <row r="6958" spans="1:14" hidden="1" x14ac:dyDescent="0.25">
      <c r="A6958" t="s">
        <v>241</v>
      </c>
      <c r="B6958" s="1">
        <v>45260</v>
      </c>
      <c r="C6958" t="s">
        <v>1109</v>
      </c>
      <c r="D6958" t="s">
        <v>1110</v>
      </c>
      <c r="E6958" s="4">
        <v>-1294.4999999999998</v>
      </c>
      <c r="F6958" t="s">
        <v>567</v>
      </c>
      <c r="G6958" t="s">
        <v>511</v>
      </c>
      <c r="H6958" t="s">
        <v>348</v>
      </c>
      <c r="I6958" t="s">
        <v>349</v>
      </c>
      <c r="J6958" t="s">
        <v>746</v>
      </c>
      <c r="L6958" t="s">
        <v>348</v>
      </c>
      <c r="M6958" t="s">
        <v>453</v>
      </c>
      <c r="N6958" t="s">
        <v>573</v>
      </c>
    </row>
    <row r="6959" spans="1:14" hidden="1" x14ac:dyDescent="0.25">
      <c r="A6959" t="s">
        <v>241</v>
      </c>
      <c r="B6959" s="1">
        <v>45260</v>
      </c>
      <c r="C6959" t="s">
        <v>1111</v>
      </c>
      <c r="D6959" t="s">
        <v>1112</v>
      </c>
      <c r="E6959" s="4">
        <v>-1004.2299999999999</v>
      </c>
      <c r="F6959" t="s">
        <v>567</v>
      </c>
      <c r="G6959" t="s">
        <v>511</v>
      </c>
      <c r="H6959" t="s">
        <v>348</v>
      </c>
      <c r="I6959" t="s">
        <v>349</v>
      </c>
      <c r="J6959" t="s">
        <v>746</v>
      </c>
      <c r="L6959" t="s">
        <v>348</v>
      </c>
      <c r="M6959" t="s">
        <v>453</v>
      </c>
      <c r="N6959" t="s">
        <v>573</v>
      </c>
    </row>
    <row r="6960" spans="1:14" hidden="1" x14ac:dyDescent="0.25">
      <c r="A6960" t="s">
        <v>241</v>
      </c>
      <c r="B6960" s="1">
        <v>45260</v>
      </c>
      <c r="C6960" t="s">
        <v>1115</v>
      </c>
      <c r="D6960" t="s">
        <v>1116</v>
      </c>
      <c r="E6960" s="4">
        <v>-568.42000000001917</v>
      </c>
      <c r="F6960" t="s">
        <v>567</v>
      </c>
      <c r="G6960" t="s">
        <v>511</v>
      </c>
      <c r="H6960" t="s">
        <v>348</v>
      </c>
      <c r="I6960" t="s">
        <v>349</v>
      </c>
      <c r="J6960" t="s">
        <v>746</v>
      </c>
      <c r="L6960" t="s">
        <v>348</v>
      </c>
      <c r="M6960" t="s">
        <v>453</v>
      </c>
      <c r="N6960" t="s">
        <v>573</v>
      </c>
    </row>
    <row r="6961" spans="1:14" hidden="1" x14ac:dyDescent="0.25">
      <c r="A6961" t="s">
        <v>241</v>
      </c>
      <c r="B6961" s="1">
        <v>45260</v>
      </c>
      <c r="C6961" t="s">
        <v>1219</v>
      </c>
      <c r="D6961" t="s">
        <v>1220</v>
      </c>
      <c r="E6961" s="4">
        <v>-1551.6699999999996</v>
      </c>
      <c r="F6961" t="s">
        <v>567</v>
      </c>
      <c r="G6961" t="s">
        <v>511</v>
      </c>
      <c r="H6961" t="s">
        <v>348</v>
      </c>
      <c r="I6961" t="s">
        <v>349</v>
      </c>
      <c r="J6961" t="s">
        <v>746</v>
      </c>
      <c r="L6961" t="s">
        <v>348</v>
      </c>
      <c r="M6961" t="s">
        <v>453</v>
      </c>
      <c r="N6961" t="s">
        <v>573</v>
      </c>
    </row>
    <row r="6962" spans="1:14" hidden="1" x14ac:dyDescent="0.25">
      <c r="A6962" t="s">
        <v>241</v>
      </c>
      <c r="B6962" s="1">
        <v>45260</v>
      </c>
      <c r="C6962" t="s">
        <v>1344</v>
      </c>
      <c r="D6962" t="s">
        <v>1345</v>
      </c>
      <c r="E6962" s="4">
        <v>-636.47</v>
      </c>
      <c r="F6962" t="s">
        <v>567</v>
      </c>
      <c r="G6962" t="s">
        <v>511</v>
      </c>
      <c r="H6962" t="s">
        <v>348</v>
      </c>
      <c r="I6962" t="s">
        <v>349</v>
      </c>
      <c r="J6962" t="s">
        <v>746</v>
      </c>
      <c r="L6962" t="s">
        <v>348</v>
      </c>
      <c r="M6962" t="s">
        <v>453</v>
      </c>
      <c r="N6962" t="s">
        <v>573</v>
      </c>
    </row>
    <row r="6963" spans="1:14" hidden="1" x14ac:dyDescent="0.25">
      <c r="A6963" t="s">
        <v>241</v>
      </c>
      <c r="B6963" s="1">
        <v>45260</v>
      </c>
      <c r="C6963" t="s">
        <v>1117</v>
      </c>
      <c r="D6963" t="s">
        <v>1118</v>
      </c>
      <c r="E6963" s="4">
        <v>-935.06999999999971</v>
      </c>
      <c r="F6963" t="s">
        <v>567</v>
      </c>
      <c r="G6963" t="s">
        <v>511</v>
      </c>
      <c r="H6963" t="s">
        <v>348</v>
      </c>
      <c r="I6963" t="s">
        <v>349</v>
      </c>
      <c r="J6963" t="s">
        <v>746</v>
      </c>
      <c r="L6963" t="s">
        <v>348</v>
      </c>
      <c r="M6963" t="s">
        <v>453</v>
      </c>
      <c r="N6963" t="s">
        <v>573</v>
      </c>
    </row>
    <row r="6964" spans="1:14" hidden="1" x14ac:dyDescent="0.25">
      <c r="A6964" t="s">
        <v>241</v>
      </c>
      <c r="B6964" s="1">
        <v>45260</v>
      </c>
      <c r="C6964" t="s">
        <v>1119</v>
      </c>
      <c r="D6964" t="s">
        <v>1120</v>
      </c>
      <c r="E6964" s="4">
        <v>-62229.149999999892</v>
      </c>
      <c r="F6964" t="s">
        <v>567</v>
      </c>
      <c r="G6964" t="s">
        <v>511</v>
      </c>
      <c r="H6964" t="s">
        <v>348</v>
      </c>
      <c r="I6964" t="s">
        <v>349</v>
      </c>
      <c r="J6964" t="s">
        <v>684</v>
      </c>
      <c r="L6964" t="s">
        <v>1121</v>
      </c>
      <c r="M6964" t="s">
        <v>453</v>
      </c>
      <c r="N6964" t="s">
        <v>573</v>
      </c>
    </row>
    <row r="6965" spans="1:14" hidden="1" x14ac:dyDescent="0.25">
      <c r="A6965" t="s">
        <v>241</v>
      </c>
      <c r="B6965" s="1">
        <v>45260</v>
      </c>
      <c r="C6965" t="s">
        <v>1124</v>
      </c>
      <c r="D6965" t="s">
        <v>1125</v>
      </c>
      <c r="E6965" s="4">
        <v>-218770.00000000003</v>
      </c>
      <c r="F6965" t="s">
        <v>567</v>
      </c>
      <c r="G6965" t="s">
        <v>511</v>
      </c>
      <c r="H6965" t="s">
        <v>348</v>
      </c>
      <c r="I6965" t="s">
        <v>349</v>
      </c>
      <c r="J6965" t="s">
        <v>746</v>
      </c>
      <c r="L6965" t="s">
        <v>348</v>
      </c>
      <c r="M6965" t="s">
        <v>457</v>
      </c>
      <c r="N6965" t="s">
        <v>573</v>
      </c>
    </row>
    <row r="6966" spans="1:14" hidden="1" x14ac:dyDescent="0.25">
      <c r="A6966" t="s">
        <v>241</v>
      </c>
      <c r="B6966" s="1">
        <v>45260</v>
      </c>
      <c r="C6966" t="s">
        <v>565</v>
      </c>
      <c r="D6966" t="s">
        <v>566</v>
      </c>
      <c r="E6966" s="4">
        <v>332809.89</v>
      </c>
      <c r="F6966" t="s">
        <v>567</v>
      </c>
      <c r="G6966" t="s">
        <v>471</v>
      </c>
      <c r="H6966" t="s">
        <v>291</v>
      </c>
      <c r="I6966" t="s">
        <v>292</v>
      </c>
      <c r="J6966" t="s">
        <v>251</v>
      </c>
      <c r="L6966" t="s">
        <v>376</v>
      </c>
      <c r="M6966" t="s">
        <v>377</v>
      </c>
      <c r="N6966" t="s">
        <v>486</v>
      </c>
    </row>
    <row r="6967" spans="1:14" hidden="1" x14ac:dyDescent="0.25">
      <c r="A6967" t="s">
        <v>241</v>
      </c>
      <c r="B6967" s="1">
        <v>45260</v>
      </c>
      <c r="C6967" t="s">
        <v>568</v>
      </c>
      <c r="D6967" t="s">
        <v>569</v>
      </c>
      <c r="E6967" s="4">
        <v>171276.07999999996</v>
      </c>
      <c r="F6967" t="s">
        <v>567</v>
      </c>
      <c r="G6967" t="s">
        <v>471</v>
      </c>
      <c r="H6967" t="s">
        <v>291</v>
      </c>
      <c r="I6967" t="s">
        <v>292</v>
      </c>
      <c r="J6967" t="s">
        <v>251</v>
      </c>
      <c r="L6967" t="s">
        <v>376</v>
      </c>
      <c r="M6967" t="s">
        <v>377</v>
      </c>
      <c r="N6967" t="s">
        <v>486</v>
      </c>
    </row>
    <row r="6968" spans="1:14" hidden="1" x14ac:dyDescent="0.25">
      <c r="A6968" t="s">
        <v>241</v>
      </c>
      <c r="B6968" s="1">
        <v>45260</v>
      </c>
      <c r="C6968" t="s">
        <v>574</v>
      </c>
      <c r="D6968" t="s">
        <v>575</v>
      </c>
      <c r="E6968" s="4">
        <v>74395.5</v>
      </c>
      <c r="F6968" t="s">
        <v>567</v>
      </c>
      <c r="G6968" t="s">
        <v>471</v>
      </c>
      <c r="H6968" t="s">
        <v>291</v>
      </c>
      <c r="I6968" t="s">
        <v>292</v>
      </c>
      <c r="J6968" t="s">
        <v>251</v>
      </c>
      <c r="L6968" t="s">
        <v>376</v>
      </c>
      <c r="M6968" t="s">
        <v>377</v>
      </c>
      <c r="N6968" t="s">
        <v>486</v>
      </c>
    </row>
    <row r="6969" spans="1:14" hidden="1" x14ac:dyDescent="0.25">
      <c r="A6969" t="s">
        <v>241</v>
      </c>
      <c r="B6969" s="1">
        <v>45260</v>
      </c>
      <c r="C6969" t="s">
        <v>578</v>
      </c>
      <c r="D6969" t="s">
        <v>579</v>
      </c>
      <c r="E6969" s="4">
        <v>2889.84</v>
      </c>
      <c r="F6969" t="s">
        <v>567</v>
      </c>
      <c r="G6969" t="s">
        <v>471</v>
      </c>
      <c r="H6969" t="s">
        <v>298</v>
      </c>
      <c r="I6969" t="s">
        <v>299</v>
      </c>
      <c r="J6969" t="s">
        <v>258</v>
      </c>
      <c r="L6969" t="s">
        <v>376</v>
      </c>
      <c r="M6969" t="s">
        <v>377</v>
      </c>
      <c r="N6969" t="s">
        <v>487</v>
      </c>
    </row>
    <row r="6970" spans="1:14" hidden="1" x14ac:dyDescent="0.25">
      <c r="A6970" t="s">
        <v>241</v>
      </c>
      <c r="B6970" s="1">
        <v>45260</v>
      </c>
      <c r="C6970" t="s">
        <v>582</v>
      </c>
      <c r="D6970" t="s">
        <v>583</v>
      </c>
      <c r="E6970" s="4">
        <v>46855.729999999996</v>
      </c>
      <c r="F6970" t="s">
        <v>567</v>
      </c>
      <c r="G6970" t="s">
        <v>471</v>
      </c>
      <c r="H6970" t="s">
        <v>291</v>
      </c>
      <c r="I6970" t="s">
        <v>292</v>
      </c>
      <c r="J6970" t="s">
        <v>251</v>
      </c>
      <c r="L6970" t="s">
        <v>376</v>
      </c>
      <c r="M6970" t="s">
        <v>377</v>
      </c>
      <c r="N6970" t="s">
        <v>482</v>
      </c>
    </row>
    <row r="6971" spans="1:14" hidden="1" x14ac:dyDescent="0.25">
      <c r="A6971" t="s">
        <v>241</v>
      </c>
      <c r="B6971" s="1">
        <v>45260</v>
      </c>
      <c r="C6971" t="s">
        <v>586</v>
      </c>
      <c r="D6971" t="s">
        <v>587</v>
      </c>
      <c r="E6971" s="4">
        <v>5747.67</v>
      </c>
      <c r="F6971" t="s">
        <v>567</v>
      </c>
      <c r="G6971" t="s">
        <v>471</v>
      </c>
      <c r="H6971" t="s">
        <v>298</v>
      </c>
      <c r="I6971" t="s">
        <v>299</v>
      </c>
      <c r="J6971" t="s">
        <v>258</v>
      </c>
      <c r="L6971" t="s">
        <v>376</v>
      </c>
      <c r="M6971" t="s">
        <v>377</v>
      </c>
      <c r="N6971" t="s">
        <v>487</v>
      </c>
    </row>
    <row r="6972" spans="1:14" hidden="1" x14ac:dyDescent="0.25">
      <c r="A6972" t="s">
        <v>241</v>
      </c>
      <c r="B6972" s="1">
        <v>45260</v>
      </c>
      <c r="C6972" t="s">
        <v>590</v>
      </c>
      <c r="D6972" t="s">
        <v>591</v>
      </c>
      <c r="E6972" s="4">
        <v>17041.32</v>
      </c>
      <c r="F6972" t="s">
        <v>567</v>
      </c>
      <c r="G6972" t="s">
        <v>471</v>
      </c>
      <c r="H6972" t="s">
        <v>298</v>
      </c>
      <c r="I6972" t="s">
        <v>299</v>
      </c>
      <c r="J6972" t="s">
        <v>258</v>
      </c>
      <c r="L6972" t="s">
        <v>376</v>
      </c>
      <c r="M6972" t="s">
        <v>377</v>
      </c>
      <c r="N6972" t="s">
        <v>487</v>
      </c>
    </row>
    <row r="6973" spans="1:14" hidden="1" x14ac:dyDescent="0.25">
      <c r="A6973" t="s">
        <v>241</v>
      </c>
      <c r="B6973" s="1">
        <v>45260</v>
      </c>
      <c r="C6973" t="s">
        <v>595</v>
      </c>
      <c r="D6973" t="s">
        <v>596</v>
      </c>
      <c r="E6973" s="4">
        <v>5442.7</v>
      </c>
      <c r="F6973" t="s">
        <v>567</v>
      </c>
      <c r="G6973" t="s">
        <v>471</v>
      </c>
      <c r="H6973" t="s">
        <v>311</v>
      </c>
      <c r="I6973" t="s">
        <v>312</v>
      </c>
      <c r="J6973" t="s">
        <v>264</v>
      </c>
      <c r="L6973" t="s">
        <v>376</v>
      </c>
      <c r="M6973" t="s">
        <v>377</v>
      </c>
      <c r="N6973" t="s">
        <v>477</v>
      </c>
    </row>
    <row r="6974" spans="1:14" hidden="1" x14ac:dyDescent="0.25">
      <c r="A6974" t="s">
        <v>241</v>
      </c>
      <c r="B6974" s="1">
        <v>45260</v>
      </c>
      <c r="C6974" t="s">
        <v>599</v>
      </c>
      <c r="D6974" t="s">
        <v>600</v>
      </c>
      <c r="E6974" s="4">
        <v>11328.870000000003</v>
      </c>
      <c r="F6974" t="s">
        <v>567</v>
      </c>
      <c r="G6974" t="s">
        <v>471</v>
      </c>
      <c r="H6974" t="s">
        <v>298</v>
      </c>
      <c r="I6974" t="s">
        <v>299</v>
      </c>
      <c r="J6974" t="s">
        <v>258</v>
      </c>
      <c r="L6974" t="s">
        <v>376</v>
      </c>
      <c r="M6974" t="s">
        <v>377</v>
      </c>
      <c r="N6974" t="s">
        <v>482</v>
      </c>
    </row>
    <row r="6975" spans="1:14" hidden="1" x14ac:dyDescent="0.25">
      <c r="A6975" t="s">
        <v>241</v>
      </c>
      <c r="B6975" s="1">
        <v>45260</v>
      </c>
      <c r="C6975" t="s">
        <v>603</v>
      </c>
      <c r="D6975" t="s">
        <v>604</v>
      </c>
      <c r="E6975" s="4">
        <v>12880.029999999999</v>
      </c>
      <c r="F6975" t="s">
        <v>567</v>
      </c>
      <c r="G6975" t="s">
        <v>471</v>
      </c>
      <c r="H6975" t="s">
        <v>311</v>
      </c>
      <c r="I6975" t="s">
        <v>312</v>
      </c>
      <c r="J6975" t="s">
        <v>264</v>
      </c>
      <c r="L6975" t="s">
        <v>376</v>
      </c>
      <c r="M6975" t="s">
        <v>377</v>
      </c>
      <c r="N6975" t="s">
        <v>487</v>
      </c>
    </row>
    <row r="6976" spans="1:14" hidden="1" x14ac:dyDescent="0.25">
      <c r="A6976" t="s">
        <v>241</v>
      </c>
      <c r="B6976" s="1">
        <v>45260</v>
      </c>
      <c r="C6976" t="s">
        <v>1128</v>
      </c>
      <c r="D6976" t="s">
        <v>1129</v>
      </c>
      <c r="E6976" s="4">
        <v>4966.34</v>
      </c>
      <c r="F6976" t="s">
        <v>567</v>
      </c>
      <c r="G6976" t="s">
        <v>471</v>
      </c>
      <c r="H6976" t="s">
        <v>291</v>
      </c>
      <c r="I6976" t="s">
        <v>292</v>
      </c>
      <c r="J6976" t="s">
        <v>251</v>
      </c>
      <c r="L6976" t="s">
        <v>376</v>
      </c>
      <c r="M6976" t="s">
        <v>377</v>
      </c>
      <c r="N6976" t="s">
        <v>486</v>
      </c>
    </row>
    <row r="6977" spans="1:14" hidden="1" x14ac:dyDescent="0.25">
      <c r="A6977" t="s">
        <v>241</v>
      </c>
      <c r="B6977" s="1">
        <v>45260</v>
      </c>
      <c r="C6977" t="s">
        <v>1130</v>
      </c>
      <c r="D6977" t="s">
        <v>1131</v>
      </c>
      <c r="E6977" s="4">
        <v>163227.17000000004</v>
      </c>
      <c r="F6977" t="s">
        <v>567</v>
      </c>
      <c r="G6977" t="s">
        <v>471</v>
      </c>
      <c r="H6977" t="s">
        <v>291</v>
      </c>
      <c r="I6977" t="s">
        <v>292</v>
      </c>
      <c r="J6977" t="s">
        <v>251</v>
      </c>
      <c r="L6977" t="s">
        <v>376</v>
      </c>
      <c r="M6977" t="s">
        <v>377</v>
      </c>
      <c r="N6977" t="s">
        <v>487</v>
      </c>
    </row>
    <row r="6978" spans="1:14" hidden="1" x14ac:dyDescent="0.25">
      <c r="A6978" t="s">
        <v>241</v>
      </c>
      <c r="B6978" s="1">
        <v>45260</v>
      </c>
      <c r="C6978" t="s">
        <v>1328</v>
      </c>
      <c r="D6978" t="s">
        <v>1329</v>
      </c>
      <c r="E6978" s="4">
        <v>5221.24</v>
      </c>
      <c r="F6978" t="s">
        <v>567</v>
      </c>
      <c r="G6978" t="s">
        <v>471</v>
      </c>
      <c r="H6978" t="s">
        <v>291</v>
      </c>
      <c r="I6978" t="s">
        <v>292</v>
      </c>
      <c r="J6978" t="s">
        <v>251</v>
      </c>
      <c r="L6978" t="s">
        <v>376</v>
      </c>
      <c r="M6978" t="s">
        <v>377</v>
      </c>
      <c r="N6978" t="s">
        <v>486</v>
      </c>
    </row>
    <row r="6979" spans="1:14" hidden="1" x14ac:dyDescent="0.25">
      <c r="A6979" t="s">
        <v>241</v>
      </c>
      <c r="B6979" s="1">
        <v>45260</v>
      </c>
      <c r="C6979" t="s">
        <v>627</v>
      </c>
      <c r="D6979" t="s">
        <v>628</v>
      </c>
      <c r="E6979" s="4">
        <v>331710.25000000006</v>
      </c>
      <c r="F6979" t="s">
        <v>567</v>
      </c>
      <c r="G6979" t="s">
        <v>471</v>
      </c>
      <c r="H6979" t="s">
        <v>295</v>
      </c>
      <c r="I6979" t="s">
        <v>254</v>
      </c>
      <c r="J6979" t="s">
        <v>253</v>
      </c>
      <c r="L6979" t="s">
        <v>378</v>
      </c>
      <c r="M6979" t="s">
        <v>379</v>
      </c>
      <c r="N6979" t="s">
        <v>486</v>
      </c>
    </row>
    <row r="6980" spans="1:14" hidden="1" x14ac:dyDescent="0.25">
      <c r="A6980" t="s">
        <v>241</v>
      </c>
      <c r="B6980" s="1">
        <v>45260</v>
      </c>
      <c r="C6980" t="s">
        <v>631</v>
      </c>
      <c r="D6980" t="s">
        <v>632</v>
      </c>
      <c r="E6980" s="4">
        <v>24970.39</v>
      </c>
      <c r="F6980" t="s">
        <v>567</v>
      </c>
      <c r="G6980" t="s">
        <v>471</v>
      </c>
      <c r="H6980" t="s">
        <v>301</v>
      </c>
      <c r="I6980" t="s">
        <v>302</v>
      </c>
      <c r="J6980" t="s">
        <v>258</v>
      </c>
      <c r="L6980" t="s">
        <v>378</v>
      </c>
      <c r="M6980" t="s">
        <v>379</v>
      </c>
      <c r="N6980" t="s">
        <v>486</v>
      </c>
    </row>
    <row r="6981" spans="1:14" hidden="1" x14ac:dyDescent="0.25">
      <c r="A6981" t="s">
        <v>241</v>
      </c>
      <c r="B6981" s="1">
        <v>45260</v>
      </c>
      <c r="C6981" t="s">
        <v>633</v>
      </c>
      <c r="D6981" t="s">
        <v>634</v>
      </c>
      <c r="E6981" s="4">
        <v>72231.13</v>
      </c>
      <c r="F6981" t="s">
        <v>567</v>
      </c>
      <c r="G6981" t="s">
        <v>471</v>
      </c>
      <c r="H6981" t="s">
        <v>295</v>
      </c>
      <c r="I6981" t="s">
        <v>254</v>
      </c>
      <c r="J6981" t="s">
        <v>253</v>
      </c>
      <c r="L6981" t="s">
        <v>378</v>
      </c>
      <c r="M6981" t="s">
        <v>379</v>
      </c>
      <c r="N6981" t="s">
        <v>486</v>
      </c>
    </row>
    <row r="6982" spans="1:14" hidden="1" x14ac:dyDescent="0.25">
      <c r="A6982" t="s">
        <v>241</v>
      </c>
      <c r="B6982" s="1">
        <v>45260</v>
      </c>
      <c r="C6982" t="s">
        <v>640</v>
      </c>
      <c r="D6982" t="s">
        <v>641</v>
      </c>
      <c r="E6982" s="4">
        <v>70</v>
      </c>
      <c r="F6982" t="s">
        <v>567</v>
      </c>
      <c r="G6982" t="s">
        <v>471</v>
      </c>
      <c r="H6982" t="s">
        <v>301</v>
      </c>
      <c r="I6982" t="s">
        <v>302</v>
      </c>
      <c r="J6982" t="s">
        <v>258</v>
      </c>
      <c r="L6982" t="s">
        <v>378</v>
      </c>
      <c r="M6982" t="s">
        <v>379</v>
      </c>
      <c r="N6982" t="s">
        <v>485</v>
      </c>
    </row>
    <row r="6983" spans="1:14" hidden="1" x14ac:dyDescent="0.25">
      <c r="A6983" t="s">
        <v>241</v>
      </c>
      <c r="B6983" s="1">
        <v>45260</v>
      </c>
      <c r="C6983" t="s">
        <v>642</v>
      </c>
      <c r="D6983" t="s">
        <v>643</v>
      </c>
      <c r="E6983" s="4">
        <v>260</v>
      </c>
      <c r="F6983" t="s">
        <v>567</v>
      </c>
      <c r="G6983" t="s">
        <v>471</v>
      </c>
      <c r="H6983" t="s">
        <v>311</v>
      </c>
      <c r="I6983" t="s">
        <v>312</v>
      </c>
      <c r="J6983" t="s">
        <v>264</v>
      </c>
      <c r="L6983" t="s">
        <v>378</v>
      </c>
      <c r="M6983" t="s">
        <v>379</v>
      </c>
      <c r="N6983" t="s">
        <v>487</v>
      </c>
    </row>
    <row r="6984" spans="1:14" hidden="1" x14ac:dyDescent="0.25">
      <c r="A6984" t="s">
        <v>241</v>
      </c>
      <c r="B6984" s="1">
        <v>45260</v>
      </c>
      <c r="C6984" t="s">
        <v>646</v>
      </c>
      <c r="D6984" t="s">
        <v>647</v>
      </c>
      <c r="E6984" s="4">
        <v>818209.60000000009</v>
      </c>
      <c r="F6984" t="s">
        <v>567</v>
      </c>
      <c r="G6984" t="s">
        <v>471</v>
      </c>
      <c r="H6984" t="s">
        <v>295</v>
      </c>
      <c r="I6984" t="s">
        <v>254</v>
      </c>
      <c r="J6984" t="s">
        <v>253</v>
      </c>
      <c r="L6984" t="s">
        <v>378</v>
      </c>
      <c r="M6984" t="s">
        <v>379</v>
      </c>
      <c r="N6984" t="s">
        <v>486</v>
      </c>
    </row>
    <row r="6985" spans="1:14" hidden="1" x14ac:dyDescent="0.25">
      <c r="A6985" t="s">
        <v>241</v>
      </c>
      <c r="B6985" s="1">
        <v>45260</v>
      </c>
      <c r="C6985" t="s">
        <v>1294</v>
      </c>
      <c r="D6985" t="s">
        <v>1295</v>
      </c>
      <c r="E6985" s="4">
        <v>35399.65</v>
      </c>
      <c r="F6985" t="s">
        <v>567</v>
      </c>
      <c r="G6985" t="s">
        <v>471</v>
      </c>
      <c r="H6985" t="s">
        <v>295</v>
      </c>
      <c r="I6985" t="s">
        <v>254</v>
      </c>
      <c r="J6985" t="s">
        <v>253</v>
      </c>
      <c r="L6985" t="s">
        <v>378</v>
      </c>
      <c r="M6985" t="s">
        <v>379</v>
      </c>
      <c r="N6985" t="s">
        <v>486</v>
      </c>
    </row>
    <row r="6986" spans="1:14" hidden="1" x14ac:dyDescent="0.25">
      <c r="A6986" t="s">
        <v>241</v>
      </c>
      <c r="B6986" s="1">
        <v>45260</v>
      </c>
      <c r="C6986" t="s">
        <v>650</v>
      </c>
      <c r="D6986" t="s">
        <v>651</v>
      </c>
      <c r="E6986" s="4">
        <v>52608.340000000004</v>
      </c>
      <c r="F6986" t="s">
        <v>567</v>
      </c>
      <c r="G6986" t="s">
        <v>471</v>
      </c>
      <c r="H6986" t="s">
        <v>308</v>
      </c>
      <c r="I6986" t="s">
        <v>309</v>
      </c>
      <c r="J6986" t="s">
        <v>264</v>
      </c>
      <c r="L6986" t="s">
        <v>378</v>
      </c>
      <c r="M6986" t="s">
        <v>379</v>
      </c>
      <c r="N6986" t="s">
        <v>487</v>
      </c>
    </row>
    <row r="6987" spans="1:14" hidden="1" x14ac:dyDescent="0.25">
      <c r="A6987" t="s">
        <v>241</v>
      </c>
      <c r="B6987" s="1">
        <v>45260</v>
      </c>
      <c r="C6987" t="s">
        <v>652</v>
      </c>
      <c r="D6987" t="s">
        <v>653</v>
      </c>
      <c r="E6987" s="4">
        <v>8874.2099999999973</v>
      </c>
      <c r="F6987" t="s">
        <v>567</v>
      </c>
      <c r="G6987" t="s">
        <v>471</v>
      </c>
      <c r="H6987" t="s">
        <v>308</v>
      </c>
      <c r="I6987" t="s">
        <v>309</v>
      </c>
      <c r="J6987" t="s">
        <v>264</v>
      </c>
      <c r="L6987" t="s">
        <v>378</v>
      </c>
      <c r="M6987" t="s">
        <v>379</v>
      </c>
      <c r="N6987" t="s">
        <v>487</v>
      </c>
    </row>
    <row r="6988" spans="1:14" hidden="1" x14ac:dyDescent="0.25">
      <c r="A6988" t="s">
        <v>241</v>
      </c>
      <c r="B6988" s="1">
        <v>45260</v>
      </c>
      <c r="C6988" t="s">
        <v>656</v>
      </c>
      <c r="D6988" t="s">
        <v>657</v>
      </c>
      <c r="E6988" s="4">
        <v>2883.7200000000003</v>
      </c>
      <c r="F6988" t="s">
        <v>567</v>
      </c>
      <c r="G6988" t="s">
        <v>471</v>
      </c>
      <c r="H6988" t="s">
        <v>308</v>
      </c>
      <c r="I6988" t="s">
        <v>309</v>
      </c>
      <c r="J6988" t="s">
        <v>264</v>
      </c>
      <c r="L6988" t="s">
        <v>378</v>
      </c>
      <c r="M6988" t="s">
        <v>379</v>
      </c>
      <c r="N6988" t="s">
        <v>487</v>
      </c>
    </row>
    <row r="6989" spans="1:14" hidden="1" x14ac:dyDescent="0.25">
      <c r="A6989" t="s">
        <v>241</v>
      </c>
      <c r="B6989" s="1">
        <v>45260</v>
      </c>
      <c r="C6989" t="s">
        <v>663</v>
      </c>
      <c r="D6989" t="s">
        <v>664</v>
      </c>
      <c r="E6989" s="4">
        <v>6435.43</v>
      </c>
      <c r="F6989" t="s">
        <v>567</v>
      </c>
      <c r="G6989" t="s">
        <v>471</v>
      </c>
      <c r="H6989" t="s">
        <v>308</v>
      </c>
      <c r="I6989" t="s">
        <v>309</v>
      </c>
      <c r="J6989" t="s">
        <v>264</v>
      </c>
      <c r="L6989" t="s">
        <v>378</v>
      </c>
      <c r="M6989" t="s">
        <v>379</v>
      </c>
      <c r="N6989" t="s">
        <v>487</v>
      </c>
    </row>
    <row r="6990" spans="1:14" hidden="1" x14ac:dyDescent="0.25">
      <c r="A6990" t="s">
        <v>241</v>
      </c>
      <c r="B6990" s="1">
        <v>45260</v>
      </c>
      <c r="C6990" t="s">
        <v>668</v>
      </c>
      <c r="D6990" t="s">
        <v>669</v>
      </c>
      <c r="E6990" s="4">
        <v>7737.19</v>
      </c>
      <c r="F6990" t="s">
        <v>567</v>
      </c>
      <c r="G6990" t="s">
        <v>471</v>
      </c>
      <c r="H6990" t="s">
        <v>308</v>
      </c>
      <c r="I6990" t="s">
        <v>309</v>
      </c>
      <c r="J6990" t="s">
        <v>264</v>
      </c>
      <c r="L6990" t="s">
        <v>378</v>
      </c>
      <c r="M6990" t="s">
        <v>379</v>
      </c>
      <c r="N6990" t="s">
        <v>487</v>
      </c>
    </row>
    <row r="6991" spans="1:14" hidden="1" x14ac:dyDescent="0.25">
      <c r="A6991" t="s">
        <v>241</v>
      </c>
      <c r="B6991" s="1">
        <v>45260</v>
      </c>
      <c r="C6991" t="s">
        <v>672</v>
      </c>
      <c r="D6991" t="s">
        <v>673</v>
      </c>
      <c r="E6991" s="4">
        <v>12127.4</v>
      </c>
      <c r="F6991" t="s">
        <v>567</v>
      </c>
      <c r="G6991" t="s">
        <v>471</v>
      </c>
      <c r="H6991" t="s">
        <v>308</v>
      </c>
      <c r="I6991" t="s">
        <v>309</v>
      </c>
      <c r="J6991" t="s">
        <v>264</v>
      </c>
      <c r="L6991" t="s">
        <v>378</v>
      </c>
      <c r="M6991" t="s">
        <v>379</v>
      </c>
      <c r="N6991" t="s">
        <v>487</v>
      </c>
    </row>
    <row r="6992" spans="1:14" hidden="1" x14ac:dyDescent="0.25">
      <c r="A6992" t="s">
        <v>241</v>
      </c>
      <c r="B6992" s="1">
        <v>45260</v>
      </c>
      <c r="C6992" t="s">
        <v>676</v>
      </c>
      <c r="D6992" t="s">
        <v>677</v>
      </c>
      <c r="E6992" s="4">
        <v>70335</v>
      </c>
      <c r="F6992" t="s">
        <v>567</v>
      </c>
      <c r="G6992" t="s">
        <v>471</v>
      </c>
      <c r="H6992" t="s">
        <v>308</v>
      </c>
      <c r="I6992" t="s">
        <v>309</v>
      </c>
      <c r="J6992" t="s">
        <v>264</v>
      </c>
      <c r="L6992" t="s">
        <v>378</v>
      </c>
      <c r="M6992" t="s">
        <v>379</v>
      </c>
      <c r="N6992" t="s">
        <v>477</v>
      </c>
    </row>
    <row r="6993" spans="1:14" hidden="1" x14ac:dyDescent="0.25">
      <c r="A6993" t="s">
        <v>241</v>
      </c>
      <c r="B6993" s="1">
        <v>45260</v>
      </c>
      <c r="C6993" t="s">
        <v>680</v>
      </c>
      <c r="D6993" t="s">
        <v>681</v>
      </c>
      <c r="E6993" s="4">
        <v>46970.96</v>
      </c>
      <c r="F6993" t="s">
        <v>567</v>
      </c>
      <c r="G6993" t="s">
        <v>471</v>
      </c>
      <c r="H6993" t="s">
        <v>308</v>
      </c>
      <c r="I6993" t="s">
        <v>309</v>
      </c>
      <c r="J6993" t="s">
        <v>264</v>
      </c>
      <c r="L6993" t="s">
        <v>378</v>
      </c>
      <c r="M6993" t="s">
        <v>379</v>
      </c>
      <c r="N6993" t="s">
        <v>487</v>
      </c>
    </row>
    <row r="6994" spans="1:14" hidden="1" x14ac:dyDescent="0.25">
      <c r="A6994" t="s">
        <v>241</v>
      </c>
      <c r="B6994" s="1">
        <v>45260</v>
      </c>
      <c r="C6994" t="s">
        <v>685</v>
      </c>
      <c r="D6994" t="s">
        <v>686</v>
      </c>
      <c r="E6994" s="4">
        <v>10200</v>
      </c>
      <c r="F6994" t="s">
        <v>567</v>
      </c>
      <c r="G6994" t="s">
        <v>471</v>
      </c>
      <c r="H6994" t="s">
        <v>301</v>
      </c>
      <c r="I6994" t="s">
        <v>302</v>
      </c>
      <c r="J6994" t="s">
        <v>258</v>
      </c>
      <c r="L6994" t="s">
        <v>378</v>
      </c>
      <c r="M6994" t="s">
        <v>379</v>
      </c>
      <c r="N6994" t="s">
        <v>486</v>
      </c>
    </row>
    <row r="6995" spans="1:14" hidden="1" x14ac:dyDescent="0.25">
      <c r="A6995" t="s">
        <v>241</v>
      </c>
      <c r="B6995" s="1">
        <v>45260</v>
      </c>
      <c r="C6995" t="s">
        <v>690</v>
      </c>
      <c r="D6995" t="s">
        <v>691</v>
      </c>
      <c r="E6995" s="4">
        <v>65995.72</v>
      </c>
      <c r="F6995" t="s">
        <v>567</v>
      </c>
      <c r="G6995" t="s">
        <v>471</v>
      </c>
      <c r="H6995" t="s">
        <v>308</v>
      </c>
      <c r="I6995" t="s">
        <v>309</v>
      </c>
      <c r="J6995" t="s">
        <v>264</v>
      </c>
      <c r="L6995" t="s">
        <v>378</v>
      </c>
      <c r="M6995" t="s">
        <v>379</v>
      </c>
      <c r="N6995" t="s">
        <v>487</v>
      </c>
    </row>
    <row r="6996" spans="1:14" hidden="1" x14ac:dyDescent="0.25">
      <c r="A6996" t="s">
        <v>241</v>
      </c>
      <c r="B6996" s="1">
        <v>45260</v>
      </c>
      <c r="C6996" t="s">
        <v>696</v>
      </c>
      <c r="D6996" t="s">
        <v>697</v>
      </c>
      <c r="E6996" s="4">
        <v>509.80999999999995</v>
      </c>
      <c r="F6996" t="s">
        <v>567</v>
      </c>
      <c r="G6996" t="s">
        <v>471</v>
      </c>
      <c r="H6996" t="s">
        <v>308</v>
      </c>
      <c r="I6996" t="s">
        <v>309</v>
      </c>
      <c r="J6996" t="s">
        <v>264</v>
      </c>
      <c r="L6996" t="s">
        <v>378</v>
      </c>
      <c r="M6996" t="s">
        <v>379</v>
      </c>
      <c r="N6996" t="s">
        <v>487</v>
      </c>
    </row>
    <row r="6997" spans="1:14" hidden="1" x14ac:dyDescent="0.25">
      <c r="A6997" t="s">
        <v>241</v>
      </c>
      <c r="B6997" s="1">
        <v>45260</v>
      </c>
      <c r="C6997" t="s">
        <v>698</v>
      </c>
      <c r="D6997" t="s">
        <v>699</v>
      </c>
      <c r="E6997" s="4">
        <v>9101.1</v>
      </c>
      <c r="F6997" t="s">
        <v>567</v>
      </c>
      <c r="G6997" t="s">
        <v>471</v>
      </c>
      <c r="H6997" t="s">
        <v>308</v>
      </c>
      <c r="I6997" t="s">
        <v>309</v>
      </c>
      <c r="J6997" t="s">
        <v>264</v>
      </c>
      <c r="L6997" t="s">
        <v>378</v>
      </c>
      <c r="M6997" t="s">
        <v>379</v>
      </c>
      <c r="N6997" t="s">
        <v>487</v>
      </c>
    </row>
    <row r="6998" spans="1:14" hidden="1" x14ac:dyDescent="0.25">
      <c r="A6998" t="s">
        <v>241</v>
      </c>
      <c r="B6998" s="1">
        <v>45260</v>
      </c>
      <c r="C6998" t="s">
        <v>1132</v>
      </c>
      <c r="D6998" t="s">
        <v>1133</v>
      </c>
      <c r="E6998" s="4">
        <v>8960.08</v>
      </c>
      <c r="F6998" t="s">
        <v>567</v>
      </c>
      <c r="G6998" t="s">
        <v>471</v>
      </c>
      <c r="H6998" t="s">
        <v>308</v>
      </c>
      <c r="I6998" t="s">
        <v>309</v>
      </c>
      <c r="J6998" t="s">
        <v>264</v>
      </c>
      <c r="L6998" t="s">
        <v>378</v>
      </c>
      <c r="M6998" t="s">
        <v>379</v>
      </c>
      <c r="N6998" t="s">
        <v>480</v>
      </c>
    </row>
    <row r="6999" spans="1:14" hidden="1" x14ac:dyDescent="0.25">
      <c r="A6999" t="s">
        <v>241</v>
      </c>
      <c r="B6999" s="1">
        <v>45260</v>
      </c>
      <c r="C6999" t="s">
        <v>1134</v>
      </c>
      <c r="D6999" t="s">
        <v>1135</v>
      </c>
      <c r="E6999" s="4">
        <v>61966.630000000012</v>
      </c>
      <c r="F6999" t="s">
        <v>567</v>
      </c>
      <c r="G6999" t="s">
        <v>471</v>
      </c>
      <c r="H6999" t="s">
        <v>301</v>
      </c>
      <c r="I6999" t="s">
        <v>302</v>
      </c>
      <c r="J6999" t="s">
        <v>258</v>
      </c>
      <c r="L6999" t="s">
        <v>378</v>
      </c>
      <c r="M6999" t="s">
        <v>379</v>
      </c>
      <c r="N6999" t="s">
        <v>486</v>
      </c>
    </row>
    <row r="7000" spans="1:14" hidden="1" x14ac:dyDescent="0.25">
      <c r="A7000" t="s">
        <v>241</v>
      </c>
      <c r="B7000" s="1">
        <v>45260</v>
      </c>
      <c r="C7000" t="s">
        <v>1136</v>
      </c>
      <c r="D7000" t="s">
        <v>1137</v>
      </c>
      <c r="E7000" s="4">
        <v>28491.200000000001</v>
      </c>
      <c r="F7000" t="s">
        <v>567</v>
      </c>
      <c r="G7000" t="s">
        <v>471</v>
      </c>
      <c r="H7000" t="s">
        <v>308</v>
      </c>
      <c r="I7000" t="s">
        <v>309</v>
      </c>
      <c r="J7000" t="s">
        <v>264</v>
      </c>
      <c r="L7000" t="s">
        <v>378</v>
      </c>
      <c r="M7000" t="s">
        <v>379</v>
      </c>
      <c r="N7000" t="s">
        <v>487</v>
      </c>
    </row>
    <row r="7001" spans="1:14" hidden="1" x14ac:dyDescent="0.25">
      <c r="A7001" t="s">
        <v>241</v>
      </c>
      <c r="B7001" s="1">
        <v>45260</v>
      </c>
      <c r="C7001" t="s">
        <v>1140</v>
      </c>
      <c r="D7001" t="s">
        <v>1141</v>
      </c>
      <c r="E7001" s="4">
        <v>6000</v>
      </c>
      <c r="F7001" t="s">
        <v>567</v>
      </c>
      <c r="G7001" t="s">
        <v>471</v>
      </c>
      <c r="H7001" t="s">
        <v>308</v>
      </c>
      <c r="I7001" t="s">
        <v>309</v>
      </c>
      <c r="J7001" t="s">
        <v>264</v>
      </c>
      <c r="L7001" t="s">
        <v>378</v>
      </c>
      <c r="M7001" t="s">
        <v>379</v>
      </c>
      <c r="N7001" t="s">
        <v>487</v>
      </c>
    </row>
    <row r="7002" spans="1:14" hidden="1" x14ac:dyDescent="0.25">
      <c r="A7002" t="s">
        <v>241</v>
      </c>
      <c r="B7002" s="1">
        <v>45260</v>
      </c>
      <c r="C7002" t="s">
        <v>1221</v>
      </c>
      <c r="D7002" t="s">
        <v>1222</v>
      </c>
      <c r="E7002" s="4">
        <v>60189.1</v>
      </c>
      <c r="F7002" t="s">
        <v>567</v>
      </c>
      <c r="G7002" t="s">
        <v>471</v>
      </c>
      <c r="H7002" t="s">
        <v>317</v>
      </c>
      <c r="I7002" t="s">
        <v>318</v>
      </c>
      <c r="J7002" t="s">
        <v>276</v>
      </c>
      <c r="L7002" t="s">
        <v>390</v>
      </c>
      <c r="M7002" t="s">
        <v>391</v>
      </c>
      <c r="N7002" t="s">
        <v>487</v>
      </c>
    </row>
    <row r="7003" spans="1:14" hidden="1" x14ac:dyDescent="0.25">
      <c r="A7003" t="s">
        <v>241</v>
      </c>
      <c r="B7003" s="1">
        <v>45260</v>
      </c>
      <c r="C7003" t="s">
        <v>1310</v>
      </c>
      <c r="D7003" t="s">
        <v>1311</v>
      </c>
      <c r="E7003" s="4">
        <v>2880</v>
      </c>
      <c r="F7003" t="s">
        <v>567</v>
      </c>
      <c r="G7003" t="s">
        <v>471</v>
      </c>
      <c r="H7003" t="s">
        <v>308</v>
      </c>
      <c r="I7003" t="s">
        <v>309</v>
      </c>
      <c r="J7003" t="s">
        <v>264</v>
      </c>
      <c r="L7003" t="s">
        <v>378</v>
      </c>
      <c r="M7003" t="s">
        <v>379</v>
      </c>
      <c r="N7003" t="s">
        <v>487</v>
      </c>
    </row>
    <row r="7004" spans="1:14" hidden="1" x14ac:dyDescent="0.25">
      <c r="A7004" t="s">
        <v>241</v>
      </c>
      <c r="B7004" s="1">
        <v>45260</v>
      </c>
      <c r="C7004" t="s">
        <v>702</v>
      </c>
      <c r="D7004" t="s">
        <v>703</v>
      </c>
      <c r="E7004" s="4">
        <v>11916.68</v>
      </c>
      <c r="F7004" t="s">
        <v>567</v>
      </c>
      <c r="G7004" t="s">
        <v>471</v>
      </c>
      <c r="H7004" t="s">
        <v>311</v>
      </c>
      <c r="I7004" t="s">
        <v>312</v>
      </c>
      <c r="J7004" t="s">
        <v>264</v>
      </c>
      <c r="L7004" t="s">
        <v>378</v>
      </c>
      <c r="M7004" t="s">
        <v>379</v>
      </c>
      <c r="N7004" t="s">
        <v>487</v>
      </c>
    </row>
    <row r="7005" spans="1:14" hidden="1" x14ac:dyDescent="0.25">
      <c r="A7005" t="s">
        <v>241</v>
      </c>
      <c r="B7005" s="1">
        <v>45260</v>
      </c>
      <c r="C7005" t="s">
        <v>1312</v>
      </c>
      <c r="D7005" t="s">
        <v>1313</v>
      </c>
      <c r="E7005" s="4">
        <v>15939</v>
      </c>
      <c r="F7005" t="s">
        <v>567</v>
      </c>
      <c r="G7005" t="s">
        <v>471</v>
      </c>
      <c r="H7005" t="s">
        <v>311</v>
      </c>
      <c r="I7005" t="s">
        <v>312</v>
      </c>
      <c r="J7005" t="s">
        <v>264</v>
      </c>
      <c r="L7005" t="s">
        <v>378</v>
      </c>
      <c r="M7005" t="s">
        <v>379</v>
      </c>
      <c r="N7005" t="s">
        <v>487</v>
      </c>
    </row>
    <row r="7006" spans="1:14" hidden="1" x14ac:dyDescent="0.25">
      <c r="A7006" t="s">
        <v>241</v>
      </c>
      <c r="B7006" s="1">
        <v>45260</v>
      </c>
      <c r="C7006" t="s">
        <v>1146</v>
      </c>
      <c r="D7006" t="s">
        <v>1147</v>
      </c>
      <c r="E7006" s="4">
        <v>29350</v>
      </c>
      <c r="F7006" t="s">
        <v>567</v>
      </c>
      <c r="G7006" t="s">
        <v>471</v>
      </c>
      <c r="H7006" t="s">
        <v>311</v>
      </c>
      <c r="I7006" t="s">
        <v>312</v>
      </c>
      <c r="J7006" t="s">
        <v>264</v>
      </c>
      <c r="L7006" t="s">
        <v>378</v>
      </c>
      <c r="M7006" t="s">
        <v>379</v>
      </c>
      <c r="N7006" t="s">
        <v>487</v>
      </c>
    </row>
    <row r="7007" spans="1:14" hidden="1" x14ac:dyDescent="0.25">
      <c r="A7007" t="s">
        <v>241</v>
      </c>
      <c r="B7007" s="1">
        <v>45260</v>
      </c>
      <c r="C7007" t="s">
        <v>1273</v>
      </c>
      <c r="D7007" t="s">
        <v>1274</v>
      </c>
      <c r="E7007" s="4">
        <v>8320</v>
      </c>
      <c r="F7007" t="s">
        <v>567</v>
      </c>
      <c r="G7007" t="s">
        <v>471</v>
      </c>
      <c r="H7007" t="s">
        <v>301</v>
      </c>
      <c r="I7007" t="s">
        <v>302</v>
      </c>
      <c r="J7007" t="s">
        <v>258</v>
      </c>
      <c r="L7007" t="s">
        <v>378</v>
      </c>
      <c r="M7007" t="s">
        <v>379</v>
      </c>
      <c r="N7007" t="s">
        <v>487</v>
      </c>
    </row>
    <row r="7008" spans="1:14" hidden="1" x14ac:dyDescent="0.25">
      <c r="A7008" t="s">
        <v>241</v>
      </c>
      <c r="B7008" s="1">
        <v>45260</v>
      </c>
      <c r="C7008" t="s">
        <v>1260</v>
      </c>
      <c r="D7008" t="s">
        <v>1261</v>
      </c>
      <c r="E7008" s="4">
        <v>2200</v>
      </c>
      <c r="F7008" t="s">
        <v>567</v>
      </c>
      <c r="G7008" t="s">
        <v>471</v>
      </c>
      <c r="H7008" t="s">
        <v>311</v>
      </c>
      <c r="I7008" t="s">
        <v>312</v>
      </c>
      <c r="J7008" t="s">
        <v>264</v>
      </c>
      <c r="L7008" t="s">
        <v>378</v>
      </c>
      <c r="M7008" t="s">
        <v>379</v>
      </c>
      <c r="N7008" t="s">
        <v>487</v>
      </c>
    </row>
    <row r="7009" spans="1:14" hidden="1" x14ac:dyDescent="0.25">
      <c r="A7009" t="s">
        <v>241</v>
      </c>
      <c r="B7009" s="1">
        <v>45260</v>
      </c>
      <c r="C7009" t="s">
        <v>704</v>
      </c>
      <c r="D7009" t="s">
        <v>705</v>
      </c>
      <c r="E7009" s="4">
        <v>34340.61</v>
      </c>
      <c r="F7009" t="s">
        <v>567</v>
      </c>
      <c r="G7009" t="s">
        <v>471</v>
      </c>
      <c r="H7009" t="s">
        <v>311</v>
      </c>
      <c r="I7009" t="s">
        <v>312</v>
      </c>
      <c r="J7009" t="s">
        <v>264</v>
      </c>
      <c r="L7009" t="s">
        <v>378</v>
      </c>
      <c r="M7009" t="s">
        <v>379</v>
      </c>
      <c r="N7009" t="s">
        <v>487</v>
      </c>
    </row>
    <row r="7010" spans="1:14" hidden="1" x14ac:dyDescent="0.25">
      <c r="A7010" t="s">
        <v>241</v>
      </c>
      <c r="B7010" s="1">
        <v>45260</v>
      </c>
      <c r="C7010" t="s">
        <v>708</v>
      </c>
      <c r="D7010" t="s">
        <v>709</v>
      </c>
      <c r="E7010" s="4">
        <v>1622.35</v>
      </c>
      <c r="F7010" t="s">
        <v>567</v>
      </c>
      <c r="G7010" t="s">
        <v>471</v>
      </c>
      <c r="H7010" t="s">
        <v>301</v>
      </c>
      <c r="I7010" t="s">
        <v>302</v>
      </c>
      <c r="J7010" t="s">
        <v>258</v>
      </c>
      <c r="L7010" t="s">
        <v>378</v>
      </c>
      <c r="M7010" t="s">
        <v>379</v>
      </c>
      <c r="N7010" t="s">
        <v>482</v>
      </c>
    </row>
    <row r="7011" spans="1:14" hidden="1" x14ac:dyDescent="0.25">
      <c r="A7011" t="s">
        <v>241</v>
      </c>
      <c r="B7011" s="1">
        <v>45260</v>
      </c>
      <c r="C7011" t="s">
        <v>712</v>
      </c>
      <c r="D7011" t="s">
        <v>713</v>
      </c>
      <c r="E7011" s="4">
        <v>907.8599999999999</v>
      </c>
      <c r="F7011" t="s">
        <v>567</v>
      </c>
      <c r="G7011" t="s">
        <v>471</v>
      </c>
      <c r="H7011" t="s">
        <v>311</v>
      </c>
      <c r="I7011" t="s">
        <v>312</v>
      </c>
      <c r="J7011" t="s">
        <v>264</v>
      </c>
      <c r="L7011" t="s">
        <v>378</v>
      </c>
      <c r="M7011" t="s">
        <v>379</v>
      </c>
      <c r="N7011" t="s">
        <v>487</v>
      </c>
    </row>
    <row r="7012" spans="1:14" hidden="1" x14ac:dyDescent="0.25">
      <c r="A7012" t="s">
        <v>241</v>
      </c>
      <c r="B7012" s="1">
        <v>45260</v>
      </c>
      <c r="C7012" t="s">
        <v>717</v>
      </c>
      <c r="D7012" t="s">
        <v>718</v>
      </c>
      <c r="E7012" s="4">
        <v>969.37000000000012</v>
      </c>
      <c r="F7012" t="s">
        <v>567</v>
      </c>
      <c r="G7012" t="s">
        <v>471</v>
      </c>
      <c r="H7012" t="s">
        <v>311</v>
      </c>
      <c r="I7012" t="s">
        <v>312</v>
      </c>
      <c r="J7012" t="s">
        <v>264</v>
      </c>
      <c r="L7012" t="s">
        <v>378</v>
      </c>
      <c r="M7012" t="s">
        <v>379</v>
      </c>
      <c r="N7012" t="s">
        <v>487</v>
      </c>
    </row>
    <row r="7013" spans="1:14" hidden="1" x14ac:dyDescent="0.25">
      <c r="A7013" t="s">
        <v>241</v>
      </c>
      <c r="B7013" s="1">
        <v>45260</v>
      </c>
      <c r="C7013" t="s">
        <v>719</v>
      </c>
      <c r="D7013" t="s">
        <v>720</v>
      </c>
      <c r="E7013" s="4">
        <v>4525.2500000000009</v>
      </c>
      <c r="F7013" t="s">
        <v>567</v>
      </c>
      <c r="G7013" t="s">
        <v>471</v>
      </c>
      <c r="H7013" t="s">
        <v>311</v>
      </c>
      <c r="I7013" t="s">
        <v>312</v>
      </c>
      <c r="J7013" t="s">
        <v>264</v>
      </c>
      <c r="L7013" t="s">
        <v>378</v>
      </c>
      <c r="M7013" t="s">
        <v>379</v>
      </c>
      <c r="N7013" t="s">
        <v>487</v>
      </c>
    </row>
    <row r="7014" spans="1:14" hidden="1" x14ac:dyDescent="0.25">
      <c r="A7014" t="s">
        <v>241</v>
      </c>
      <c r="B7014" s="1">
        <v>45260</v>
      </c>
      <c r="C7014" t="s">
        <v>1350</v>
      </c>
      <c r="D7014" t="s">
        <v>1351</v>
      </c>
      <c r="E7014" s="4">
        <v>1499.9999999999998</v>
      </c>
      <c r="F7014" t="s">
        <v>567</v>
      </c>
      <c r="G7014" t="s">
        <v>471</v>
      </c>
      <c r="H7014" t="s">
        <v>301</v>
      </c>
      <c r="I7014" t="s">
        <v>302</v>
      </c>
      <c r="J7014" t="s">
        <v>258</v>
      </c>
      <c r="L7014" t="s">
        <v>378</v>
      </c>
      <c r="M7014" t="s">
        <v>379</v>
      </c>
      <c r="N7014" t="s">
        <v>482</v>
      </c>
    </row>
    <row r="7015" spans="1:14" hidden="1" x14ac:dyDescent="0.25">
      <c r="A7015" t="s">
        <v>241</v>
      </c>
      <c r="B7015" s="1">
        <v>45260</v>
      </c>
      <c r="C7015" t="s">
        <v>721</v>
      </c>
      <c r="D7015" t="s">
        <v>722</v>
      </c>
      <c r="E7015" s="4">
        <v>2640</v>
      </c>
      <c r="F7015" t="s">
        <v>567</v>
      </c>
      <c r="G7015" t="s">
        <v>471</v>
      </c>
      <c r="H7015" t="s">
        <v>308</v>
      </c>
      <c r="I7015" t="s">
        <v>309</v>
      </c>
      <c r="J7015" t="s">
        <v>264</v>
      </c>
      <c r="L7015" t="s">
        <v>378</v>
      </c>
      <c r="M7015" t="s">
        <v>379</v>
      </c>
      <c r="N7015" t="s">
        <v>487</v>
      </c>
    </row>
    <row r="7016" spans="1:14" hidden="1" x14ac:dyDescent="0.25">
      <c r="A7016" t="s">
        <v>241</v>
      </c>
      <c r="B7016" s="1">
        <v>45260</v>
      </c>
      <c r="C7016" t="s">
        <v>726</v>
      </c>
      <c r="D7016" t="s">
        <v>727</v>
      </c>
      <c r="E7016" s="4">
        <v>24074.91</v>
      </c>
      <c r="F7016" t="s">
        <v>567</v>
      </c>
      <c r="G7016" t="s">
        <v>471</v>
      </c>
      <c r="H7016" t="s">
        <v>301</v>
      </c>
      <c r="I7016" t="s">
        <v>302</v>
      </c>
      <c r="J7016" t="s">
        <v>258</v>
      </c>
      <c r="L7016" t="s">
        <v>378</v>
      </c>
      <c r="M7016" t="s">
        <v>379</v>
      </c>
      <c r="N7016" t="s">
        <v>486</v>
      </c>
    </row>
    <row r="7017" spans="1:14" hidden="1" x14ac:dyDescent="0.25">
      <c r="A7017" t="s">
        <v>241</v>
      </c>
      <c r="B7017" s="1">
        <v>45260</v>
      </c>
      <c r="C7017" t="s">
        <v>730</v>
      </c>
      <c r="D7017" t="s">
        <v>731</v>
      </c>
      <c r="E7017" s="4">
        <v>214</v>
      </c>
      <c r="F7017" t="s">
        <v>567</v>
      </c>
      <c r="G7017" t="s">
        <v>471</v>
      </c>
      <c r="H7017" t="s">
        <v>308</v>
      </c>
      <c r="I7017" t="s">
        <v>309</v>
      </c>
      <c r="J7017" t="s">
        <v>264</v>
      </c>
      <c r="L7017" t="s">
        <v>378</v>
      </c>
      <c r="M7017" t="s">
        <v>379</v>
      </c>
      <c r="N7017" t="s">
        <v>487</v>
      </c>
    </row>
    <row r="7018" spans="1:14" hidden="1" x14ac:dyDescent="0.25">
      <c r="A7018" t="s">
        <v>241</v>
      </c>
      <c r="B7018" s="1">
        <v>45260</v>
      </c>
      <c r="C7018" t="s">
        <v>734</v>
      </c>
      <c r="D7018" t="s">
        <v>735</v>
      </c>
      <c r="E7018" s="4">
        <v>872.45999999999992</v>
      </c>
      <c r="F7018" t="s">
        <v>567</v>
      </c>
      <c r="G7018" t="s">
        <v>471</v>
      </c>
      <c r="H7018" t="s">
        <v>308</v>
      </c>
      <c r="I7018" t="s">
        <v>309</v>
      </c>
      <c r="J7018" t="s">
        <v>264</v>
      </c>
      <c r="L7018" t="s">
        <v>378</v>
      </c>
      <c r="M7018" t="s">
        <v>379</v>
      </c>
      <c r="N7018" t="s">
        <v>487</v>
      </c>
    </row>
    <row r="7019" spans="1:14" hidden="1" x14ac:dyDescent="0.25">
      <c r="A7019" t="s">
        <v>241</v>
      </c>
      <c r="B7019" s="1">
        <v>45260</v>
      </c>
      <c r="C7019" t="s">
        <v>738</v>
      </c>
      <c r="D7019" t="s">
        <v>739</v>
      </c>
      <c r="E7019" s="4">
        <v>30195.61</v>
      </c>
      <c r="F7019" t="s">
        <v>567</v>
      </c>
      <c r="G7019" t="s">
        <v>471</v>
      </c>
      <c r="H7019" t="s">
        <v>301</v>
      </c>
      <c r="I7019" t="s">
        <v>302</v>
      </c>
      <c r="J7019" t="s">
        <v>258</v>
      </c>
      <c r="L7019" t="s">
        <v>378</v>
      </c>
      <c r="M7019" t="s">
        <v>379</v>
      </c>
      <c r="N7019" t="s">
        <v>487</v>
      </c>
    </row>
    <row r="7020" spans="1:14" hidden="1" x14ac:dyDescent="0.25">
      <c r="A7020" t="s">
        <v>241</v>
      </c>
      <c r="B7020" s="1">
        <v>45260</v>
      </c>
      <c r="C7020" t="s">
        <v>742</v>
      </c>
      <c r="D7020" t="s">
        <v>743</v>
      </c>
      <c r="E7020" s="4">
        <v>2638.420000000001</v>
      </c>
      <c r="F7020" t="s">
        <v>567</v>
      </c>
      <c r="G7020" t="s">
        <v>471</v>
      </c>
      <c r="H7020" t="s">
        <v>308</v>
      </c>
      <c r="I7020" t="s">
        <v>309</v>
      </c>
      <c r="J7020" t="s">
        <v>264</v>
      </c>
      <c r="L7020" t="s">
        <v>378</v>
      </c>
      <c r="M7020" t="s">
        <v>379</v>
      </c>
      <c r="N7020" t="s">
        <v>487</v>
      </c>
    </row>
    <row r="7021" spans="1:14" hidden="1" x14ac:dyDescent="0.25">
      <c r="A7021" t="s">
        <v>241</v>
      </c>
      <c r="B7021" s="1">
        <v>45260</v>
      </c>
      <c r="C7021" t="s">
        <v>747</v>
      </c>
      <c r="D7021" t="s">
        <v>748</v>
      </c>
      <c r="E7021" s="4">
        <v>42785.080000000016</v>
      </c>
      <c r="F7021" t="s">
        <v>567</v>
      </c>
      <c r="G7021" t="s">
        <v>471</v>
      </c>
      <c r="H7021" t="s">
        <v>308</v>
      </c>
      <c r="I7021" t="s">
        <v>309</v>
      </c>
      <c r="J7021" t="s">
        <v>264</v>
      </c>
      <c r="L7021" t="s">
        <v>378</v>
      </c>
      <c r="M7021" t="s">
        <v>379</v>
      </c>
      <c r="N7021" t="s">
        <v>487</v>
      </c>
    </row>
    <row r="7022" spans="1:14" hidden="1" x14ac:dyDescent="0.25">
      <c r="A7022" t="s">
        <v>241</v>
      </c>
      <c r="B7022" s="1">
        <v>45260</v>
      </c>
      <c r="C7022" t="s">
        <v>755</v>
      </c>
      <c r="D7022" t="s">
        <v>756</v>
      </c>
      <c r="E7022" s="4">
        <v>15</v>
      </c>
      <c r="F7022" t="s">
        <v>567</v>
      </c>
      <c r="G7022" t="s">
        <v>471</v>
      </c>
      <c r="H7022" t="s">
        <v>311</v>
      </c>
      <c r="I7022" t="s">
        <v>312</v>
      </c>
      <c r="J7022" t="s">
        <v>264</v>
      </c>
      <c r="L7022" t="s">
        <v>378</v>
      </c>
      <c r="M7022" t="s">
        <v>379</v>
      </c>
      <c r="N7022" t="s">
        <v>487</v>
      </c>
    </row>
    <row r="7023" spans="1:14" hidden="1" x14ac:dyDescent="0.25">
      <c r="A7023" t="s">
        <v>241</v>
      </c>
      <c r="B7023" s="1">
        <v>45260</v>
      </c>
      <c r="C7023" t="s">
        <v>763</v>
      </c>
      <c r="D7023" t="s">
        <v>764</v>
      </c>
      <c r="E7023" s="4">
        <v>17038.810000000005</v>
      </c>
      <c r="F7023" t="s">
        <v>567</v>
      </c>
      <c r="G7023" t="s">
        <v>471</v>
      </c>
      <c r="H7023" t="s">
        <v>308</v>
      </c>
      <c r="I7023" t="s">
        <v>309</v>
      </c>
      <c r="J7023" t="s">
        <v>264</v>
      </c>
      <c r="L7023" t="s">
        <v>378</v>
      </c>
      <c r="M7023" t="s">
        <v>379</v>
      </c>
      <c r="N7023" t="s">
        <v>480</v>
      </c>
    </row>
    <row r="7024" spans="1:14" hidden="1" x14ac:dyDescent="0.25">
      <c r="A7024" t="s">
        <v>241</v>
      </c>
      <c r="B7024" s="1">
        <v>45260</v>
      </c>
      <c r="C7024" t="s">
        <v>767</v>
      </c>
      <c r="D7024" t="s">
        <v>768</v>
      </c>
      <c r="E7024" s="4">
        <v>6793.2400000000007</v>
      </c>
      <c r="F7024" t="s">
        <v>567</v>
      </c>
      <c r="G7024" t="s">
        <v>471</v>
      </c>
      <c r="H7024" t="s">
        <v>308</v>
      </c>
      <c r="I7024" t="s">
        <v>309</v>
      </c>
      <c r="J7024" t="s">
        <v>264</v>
      </c>
      <c r="L7024" t="s">
        <v>378</v>
      </c>
      <c r="M7024" t="s">
        <v>379</v>
      </c>
      <c r="N7024" t="s">
        <v>480</v>
      </c>
    </row>
    <row r="7025" spans="1:14" hidden="1" x14ac:dyDescent="0.25">
      <c r="A7025" t="s">
        <v>241</v>
      </c>
      <c r="B7025" s="1">
        <v>45260</v>
      </c>
      <c r="C7025" t="s">
        <v>769</v>
      </c>
      <c r="D7025" t="s">
        <v>770</v>
      </c>
      <c r="E7025" s="4">
        <v>17070.710000000003</v>
      </c>
      <c r="F7025" t="s">
        <v>567</v>
      </c>
      <c r="G7025" t="s">
        <v>471</v>
      </c>
      <c r="H7025" t="s">
        <v>311</v>
      </c>
      <c r="I7025" t="s">
        <v>312</v>
      </c>
      <c r="J7025" t="s">
        <v>264</v>
      </c>
      <c r="L7025" t="s">
        <v>378</v>
      </c>
      <c r="M7025" t="s">
        <v>379</v>
      </c>
      <c r="N7025" t="s">
        <v>487</v>
      </c>
    </row>
    <row r="7026" spans="1:14" hidden="1" x14ac:dyDescent="0.25">
      <c r="A7026" t="s">
        <v>241</v>
      </c>
      <c r="B7026" s="1">
        <v>45260</v>
      </c>
      <c r="C7026" t="s">
        <v>773</v>
      </c>
      <c r="D7026" t="s">
        <v>774</v>
      </c>
      <c r="E7026" s="4">
        <v>3219.3199999999997</v>
      </c>
      <c r="F7026" t="s">
        <v>567</v>
      </c>
      <c r="G7026" t="s">
        <v>471</v>
      </c>
      <c r="H7026" t="s">
        <v>308</v>
      </c>
      <c r="I7026" t="s">
        <v>309</v>
      </c>
      <c r="J7026" t="s">
        <v>264</v>
      </c>
      <c r="L7026" t="s">
        <v>378</v>
      </c>
      <c r="M7026" t="s">
        <v>379</v>
      </c>
      <c r="N7026" t="s">
        <v>480</v>
      </c>
    </row>
    <row r="7027" spans="1:14" hidden="1" x14ac:dyDescent="0.25">
      <c r="A7027" t="s">
        <v>241</v>
      </c>
      <c r="B7027" s="1">
        <v>45260</v>
      </c>
      <c r="C7027" t="s">
        <v>775</v>
      </c>
      <c r="D7027" t="s">
        <v>776</v>
      </c>
      <c r="E7027" s="4">
        <v>10743.93</v>
      </c>
      <c r="F7027" t="s">
        <v>567</v>
      </c>
      <c r="G7027" t="s">
        <v>471</v>
      </c>
      <c r="H7027" t="s">
        <v>311</v>
      </c>
      <c r="I7027" t="s">
        <v>312</v>
      </c>
      <c r="J7027" t="s">
        <v>264</v>
      </c>
      <c r="L7027" t="s">
        <v>378</v>
      </c>
      <c r="M7027" t="s">
        <v>379</v>
      </c>
      <c r="N7027" t="s">
        <v>487</v>
      </c>
    </row>
    <row r="7028" spans="1:14" hidden="1" x14ac:dyDescent="0.25">
      <c r="A7028" t="s">
        <v>241</v>
      </c>
      <c r="B7028" s="1">
        <v>45260</v>
      </c>
      <c r="C7028" t="s">
        <v>777</v>
      </c>
      <c r="D7028" t="s">
        <v>778</v>
      </c>
      <c r="E7028" s="4">
        <v>10658.27</v>
      </c>
      <c r="F7028" t="s">
        <v>567</v>
      </c>
      <c r="G7028" t="s">
        <v>471</v>
      </c>
      <c r="H7028" t="s">
        <v>311</v>
      </c>
      <c r="I7028" t="s">
        <v>312</v>
      </c>
      <c r="J7028" t="s">
        <v>264</v>
      </c>
      <c r="L7028" t="s">
        <v>378</v>
      </c>
      <c r="M7028" t="s">
        <v>379</v>
      </c>
      <c r="N7028" t="s">
        <v>485</v>
      </c>
    </row>
    <row r="7029" spans="1:14" hidden="1" x14ac:dyDescent="0.25">
      <c r="A7029" t="s">
        <v>241</v>
      </c>
      <c r="B7029" s="1">
        <v>45260</v>
      </c>
      <c r="C7029" t="s">
        <v>781</v>
      </c>
      <c r="D7029" t="s">
        <v>782</v>
      </c>
      <c r="E7029" s="4">
        <v>7202.85</v>
      </c>
      <c r="F7029" t="s">
        <v>567</v>
      </c>
      <c r="G7029" t="s">
        <v>471</v>
      </c>
      <c r="H7029" t="s">
        <v>311</v>
      </c>
      <c r="I7029" t="s">
        <v>312</v>
      </c>
      <c r="J7029" t="s">
        <v>264</v>
      </c>
      <c r="L7029" t="s">
        <v>378</v>
      </c>
      <c r="M7029" t="s">
        <v>379</v>
      </c>
      <c r="N7029" t="s">
        <v>485</v>
      </c>
    </row>
    <row r="7030" spans="1:14" hidden="1" x14ac:dyDescent="0.25">
      <c r="A7030" t="s">
        <v>241</v>
      </c>
      <c r="B7030" s="1">
        <v>45260</v>
      </c>
      <c r="C7030" t="s">
        <v>785</v>
      </c>
      <c r="D7030" t="s">
        <v>786</v>
      </c>
      <c r="E7030" s="4">
        <v>2797.9600000000014</v>
      </c>
      <c r="F7030" t="s">
        <v>567</v>
      </c>
      <c r="G7030" t="s">
        <v>471</v>
      </c>
      <c r="H7030" t="s">
        <v>311</v>
      </c>
      <c r="I7030" t="s">
        <v>312</v>
      </c>
      <c r="J7030" t="s">
        <v>264</v>
      </c>
      <c r="L7030" t="s">
        <v>378</v>
      </c>
      <c r="M7030" t="s">
        <v>379</v>
      </c>
      <c r="N7030" t="s">
        <v>485</v>
      </c>
    </row>
    <row r="7031" spans="1:14" hidden="1" x14ac:dyDescent="0.25">
      <c r="A7031" t="s">
        <v>241</v>
      </c>
      <c r="B7031" s="1">
        <v>45260</v>
      </c>
      <c r="C7031" t="s">
        <v>788</v>
      </c>
      <c r="D7031" t="s">
        <v>789</v>
      </c>
      <c r="E7031" s="4">
        <v>15943.96</v>
      </c>
      <c r="F7031" t="s">
        <v>567</v>
      </c>
      <c r="G7031" t="s">
        <v>471</v>
      </c>
      <c r="H7031" t="s">
        <v>311</v>
      </c>
      <c r="I7031" t="s">
        <v>312</v>
      </c>
      <c r="J7031" t="s">
        <v>264</v>
      </c>
      <c r="L7031" t="s">
        <v>378</v>
      </c>
      <c r="M7031" t="s">
        <v>379</v>
      </c>
      <c r="N7031" t="s">
        <v>485</v>
      </c>
    </row>
    <row r="7032" spans="1:14" hidden="1" x14ac:dyDescent="0.25">
      <c r="A7032" t="s">
        <v>241</v>
      </c>
      <c r="B7032" s="1">
        <v>45260</v>
      </c>
      <c r="C7032" t="s">
        <v>790</v>
      </c>
      <c r="D7032" t="s">
        <v>791</v>
      </c>
      <c r="E7032" s="4">
        <v>9285.7999999999993</v>
      </c>
      <c r="F7032" t="s">
        <v>567</v>
      </c>
      <c r="G7032" t="s">
        <v>471</v>
      </c>
      <c r="H7032" t="s">
        <v>311</v>
      </c>
      <c r="I7032" t="s">
        <v>312</v>
      </c>
      <c r="J7032" t="s">
        <v>264</v>
      </c>
      <c r="L7032" t="s">
        <v>378</v>
      </c>
      <c r="M7032" t="s">
        <v>379</v>
      </c>
      <c r="N7032" t="s">
        <v>487</v>
      </c>
    </row>
    <row r="7033" spans="1:14" hidden="1" x14ac:dyDescent="0.25">
      <c r="A7033" t="s">
        <v>241</v>
      </c>
      <c r="B7033" s="1">
        <v>45260</v>
      </c>
      <c r="C7033" t="s">
        <v>792</v>
      </c>
      <c r="D7033" t="s">
        <v>793</v>
      </c>
      <c r="E7033" s="4">
        <v>4958</v>
      </c>
      <c r="F7033" t="s">
        <v>567</v>
      </c>
      <c r="G7033" t="s">
        <v>471</v>
      </c>
      <c r="H7033" t="s">
        <v>308</v>
      </c>
      <c r="I7033" t="s">
        <v>309</v>
      </c>
      <c r="J7033" t="s">
        <v>264</v>
      </c>
      <c r="L7033" t="s">
        <v>378</v>
      </c>
      <c r="M7033" t="s">
        <v>379</v>
      </c>
      <c r="N7033" t="s">
        <v>487</v>
      </c>
    </row>
    <row r="7034" spans="1:14" hidden="1" x14ac:dyDescent="0.25">
      <c r="A7034" t="s">
        <v>241</v>
      </c>
      <c r="B7034" s="1">
        <v>45260</v>
      </c>
      <c r="C7034" t="s">
        <v>1148</v>
      </c>
      <c r="D7034" t="s">
        <v>1149</v>
      </c>
      <c r="E7034" s="4">
        <v>14376.72</v>
      </c>
      <c r="F7034" t="s">
        <v>567</v>
      </c>
      <c r="G7034" t="s">
        <v>471</v>
      </c>
      <c r="H7034" t="s">
        <v>308</v>
      </c>
      <c r="I7034" t="s">
        <v>309</v>
      </c>
      <c r="J7034" t="s">
        <v>264</v>
      </c>
      <c r="L7034" t="s">
        <v>378</v>
      </c>
      <c r="M7034" t="s">
        <v>379</v>
      </c>
      <c r="N7034" t="s">
        <v>480</v>
      </c>
    </row>
    <row r="7035" spans="1:14" hidden="1" x14ac:dyDescent="0.25">
      <c r="A7035" t="s">
        <v>241</v>
      </c>
      <c r="B7035" s="1">
        <v>45260</v>
      </c>
      <c r="C7035" t="s">
        <v>1275</v>
      </c>
      <c r="D7035" t="s">
        <v>1276</v>
      </c>
      <c r="E7035" s="4">
        <v>9878.9699999999993</v>
      </c>
      <c r="F7035" t="s">
        <v>567</v>
      </c>
      <c r="G7035" t="s">
        <v>471</v>
      </c>
      <c r="H7035" t="s">
        <v>317</v>
      </c>
      <c r="I7035" t="s">
        <v>318</v>
      </c>
      <c r="J7035" t="s">
        <v>276</v>
      </c>
      <c r="L7035" t="s">
        <v>390</v>
      </c>
      <c r="M7035" t="s">
        <v>391</v>
      </c>
      <c r="N7035" t="s">
        <v>487</v>
      </c>
    </row>
    <row r="7036" spans="1:14" hidden="1" x14ac:dyDescent="0.25">
      <c r="A7036" t="s">
        <v>241</v>
      </c>
      <c r="B7036" s="1">
        <v>45260</v>
      </c>
      <c r="C7036" t="s">
        <v>1225</v>
      </c>
      <c r="D7036" t="s">
        <v>1226</v>
      </c>
      <c r="E7036" s="4">
        <v>17961.099999999999</v>
      </c>
      <c r="F7036" t="s">
        <v>567</v>
      </c>
      <c r="G7036" t="s">
        <v>471</v>
      </c>
      <c r="H7036" t="s">
        <v>308</v>
      </c>
      <c r="I7036" t="s">
        <v>309</v>
      </c>
      <c r="J7036" t="s">
        <v>264</v>
      </c>
      <c r="L7036" t="s">
        <v>378</v>
      </c>
      <c r="M7036" t="s">
        <v>379</v>
      </c>
      <c r="N7036" t="s">
        <v>480</v>
      </c>
    </row>
    <row r="7037" spans="1:14" hidden="1" x14ac:dyDescent="0.25">
      <c r="A7037" t="s">
        <v>241</v>
      </c>
      <c r="B7037" s="1">
        <v>45260</v>
      </c>
      <c r="C7037" t="s">
        <v>1236</v>
      </c>
      <c r="D7037" t="s">
        <v>1237</v>
      </c>
      <c r="E7037" s="4">
        <v>7100</v>
      </c>
      <c r="F7037" t="s">
        <v>567</v>
      </c>
      <c r="G7037" t="s">
        <v>471</v>
      </c>
      <c r="H7037" t="s">
        <v>308</v>
      </c>
      <c r="I7037" t="s">
        <v>309</v>
      </c>
      <c r="J7037" t="s">
        <v>264</v>
      </c>
      <c r="L7037" t="s">
        <v>378</v>
      </c>
      <c r="M7037" t="s">
        <v>379</v>
      </c>
      <c r="N7037" t="s">
        <v>480</v>
      </c>
    </row>
    <row r="7038" spans="1:14" hidden="1" x14ac:dyDescent="0.25">
      <c r="A7038" t="s">
        <v>241</v>
      </c>
      <c r="B7038" s="1">
        <v>45260</v>
      </c>
      <c r="C7038" t="s">
        <v>1238</v>
      </c>
      <c r="D7038" t="s">
        <v>1239</v>
      </c>
      <c r="E7038" s="4">
        <v>17215.23</v>
      </c>
      <c r="F7038" t="s">
        <v>567</v>
      </c>
      <c r="G7038" t="s">
        <v>471</v>
      </c>
      <c r="H7038" t="s">
        <v>308</v>
      </c>
      <c r="I7038" t="s">
        <v>309</v>
      </c>
      <c r="J7038" t="s">
        <v>264</v>
      </c>
      <c r="L7038" t="s">
        <v>378</v>
      </c>
      <c r="M7038" t="s">
        <v>379</v>
      </c>
      <c r="N7038" t="s">
        <v>487</v>
      </c>
    </row>
    <row r="7039" spans="1:14" hidden="1" x14ac:dyDescent="0.25">
      <c r="A7039" t="s">
        <v>241</v>
      </c>
      <c r="B7039" s="1">
        <v>45260</v>
      </c>
      <c r="C7039" t="s">
        <v>1330</v>
      </c>
      <c r="D7039" t="s">
        <v>1331</v>
      </c>
      <c r="E7039" s="4">
        <v>16266.56</v>
      </c>
      <c r="F7039" t="s">
        <v>567</v>
      </c>
      <c r="G7039" t="s">
        <v>471</v>
      </c>
      <c r="H7039" t="s">
        <v>311</v>
      </c>
      <c r="I7039" t="s">
        <v>312</v>
      </c>
      <c r="J7039" t="s">
        <v>264</v>
      </c>
      <c r="L7039" t="s">
        <v>378</v>
      </c>
      <c r="M7039" t="s">
        <v>379</v>
      </c>
      <c r="N7039" t="s">
        <v>487</v>
      </c>
    </row>
    <row r="7040" spans="1:14" hidden="1" x14ac:dyDescent="0.25">
      <c r="A7040" t="s">
        <v>241</v>
      </c>
      <c r="B7040" s="1">
        <v>45260</v>
      </c>
      <c r="C7040" t="s">
        <v>1336</v>
      </c>
      <c r="D7040" t="s">
        <v>1337</v>
      </c>
      <c r="E7040" s="4">
        <v>27990.25</v>
      </c>
      <c r="F7040" t="s">
        <v>567</v>
      </c>
      <c r="G7040" t="s">
        <v>471</v>
      </c>
      <c r="H7040" t="s">
        <v>308</v>
      </c>
      <c r="I7040" t="s">
        <v>309</v>
      </c>
      <c r="J7040" t="s">
        <v>264</v>
      </c>
      <c r="K7040" t="s">
        <v>1244</v>
      </c>
      <c r="L7040" t="s">
        <v>378</v>
      </c>
      <c r="M7040" t="s">
        <v>379</v>
      </c>
      <c r="N7040" t="s">
        <v>488</v>
      </c>
    </row>
    <row r="7041" spans="1:14" hidden="1" x14ac:dyDescent="0.25">
      <c r="A7041" t="s">
        <v>241</v>
      </c>
      <c r="B7041" s="1">
        <v>45260</v>
      </c>
      <c r="C7041" t="s">
        <v>794</v>
      </c>
      <c r="D7041" t="s">
        <v>795</v>
      </c>
      <c r="E7041" s="4">
        <v>49265.97</v>
      </c>
      <c r="F7041" t="s">
        <v>567</v>
      </c>
      <c r="G7041" t="s">
        <v>471</v>
      </c>
      <c r="H7041" t="s">
        <v>301</v>
      </c>
      <c r="I7041" t="s">
        <v>302</v>
      </c>
      <c r="J7041" t="s">
        <v>258</v>
      </c>
      <c r="L7041" t="s">
        <v>378</v>
      </c>
      <c r="M7041" t="s">
        <v>379</v>
      </c>
      <c r="N7041" t="s">
        <v>482</v>
      </c>
    </row>
    <row r="7042" spans="1:14" hidden="1" x14ac:dyDescent="0.25">
      <c r="A7042" t="s">
        <v>241</v>
      </c>
      <c r="B7042" s="1">
        <v>45260</v>
      </c>
      <c r="C7042" t="s">
        <v>796</v>
      </c>
      <c r="D7042" t="s">
        <v>797</v>
      </c>
      <c r="E7042" s="4">
        <v>6065.8099999999968</v>
      </c>
      <c r="F7042" t="s">
        <v>567</v>
      </c>
      <c r="G7042" t="s">
        <v>471</v>
      </c>
      <c r="H7042" t="s">
        <v>301</v>
      </c>
      <c r="I7042" t="s">
        <v>302</v>
      </c>
      <c r="J7042" t="s">
        <v>258</v>
      </c>
      <c r="L7042" t="s">
        <v>378</v>
      </c>
      <c r="M7042" t="s">
        <v>379</v>
      </c>
      <c r="N7042" t="s">
        <v>482</v>
      </c>
    </row>
    <row r="7043" spans="1:14" hidden="1" x14ac:dyDescent="0.25">
      <c r="A7043" t="s">
        <v>241</v>
      </c>
      <c r="B7043" s="1">
        <v>45260</v>
      </c>
      <c r="C7043" t="s">
        <v>1302</v>
      </c>
      <c r="D7043" t="s">
        <v>1303</v>
      </c>
      <c r="E7043" s="4">
        <v>13923.18</v>
      </c>
      <c r="F7043" t="s">
        <v>567</v>
      </c>
      <c r="G7043" t="s">
        <v>471</v>
      </c>
      <c r="H7043" t="s">
        <v>301</v>
      </c>
      <c r="I7043" t="s">
        <v>302</v>
      </c>
      <c r="J7043" t="s">
        <v>258</v>
      </c>
      <c r="L7043" t="s">
        <v>378</v>
      </c>
      <c r="M7043" t="s">
        <v>379</v>
      </c>
      <c r="N7043" t="s">
        <v>482</v>
      </c>
    </row>
    <row r="7044" spans="1:14" hidden="1" x14ac:dyDescent="0.25">
      <c r="A7044" t="s">
        <v>241</v>
      </c>
      <c r="B7044" s="1">
        <v>45260</v>
      </c>
      <c r="C7044" t="s">
        <v>800</v>
      </c>
      <c r="D7044" t="s">
        <v>801</v>
      </c>
      <c r="E7044" s="4">
        <v>2260</v>
      </c>
      <c r="F7044" t="s">
        <v>567</v>
      </c>
      <c r="G7044" t="s">
        <v>471</v>
      </c>
      <c r="H7044" t="s">
        <v>308</v>
      </c>
      <c r="I7044" t="s">
        <v>309</v>
      </c>
      <c r="J7044" t="s">
        <v>264</v>
      </c>
      <c r="L7044" t="s">
        <v>378</v>
      </c>
      <c r="M7044" t="s">
        <v>379</v>
      </c>
      <c r="N7044" t="s">
        <v>487</v>
      </c>
    </row>
    <row r="7045" spans="1:14" hidden="1" x14ac:dyDescent="0.25">
      <c r="A7045" t="s">
        <v>241</v>
      </c>
      <c r="B7045" s="1">
        <v>45260</v>
      </c>
      <c r="C7045" t="s">
        <v>802</v>
      </c>
      <c r="D7045" t="s">
        <v>803</v>
      </c>
      <c r="E7045" s="4">
        <v>420</v>
      </c>
      <c r="F7045" t="s">
        <v>567</v>
      </c>
      <c r="G7045" t="s">
        <v>471</v>
      </c>
      <c r="H7045" t="s">
        <v>308</v>
      </c>
      <c r="I7045" t="s">
        <v>309</v>
      </c>
      <c r="J7045" t="s">
        <v>264</v>
      </c>
      <c r="L7045" t="s">
        <v>378</v>
      </c>
      <c r="M7045" t="s">
        <v>379</v>
      </c>
      <c r="N7045" t="s">
        <v>487</v>
      </c>
    </row>
    <row r="7046" spans="1:14" hidden="1" x14ac:dyDescent="0.25">
      <c r="A7046" t="s">
        <v>241</v>
      </c>
      <c r="B7046" s="1">
        <v>45260</v>
      </c>
      <c r="C7046" t="s">
        <v>804</v>
      </c>
      <c r="D7046" t="s">
        <v>805</v>
      </c>
      <c r="E7046" s="4">
        <v>19015.430000000004</v>
      </c>
      <c r="F7046" t="s">
        <v>567</v>
      </c>
      <c r="G7046" t="s">
        <v>471</v>
      </c>
      <c r="H7046" t="s">
        <v>308</v>
      </c>
      <c r="I7046" t="s">
        <v>309</v>
      </c>
      <c r="J7046" t="s">
        <v>264</v>
      </c>
      <c r="L7046" t="s">
        <v>378</v>
      </c>
      <c r="M7046" t="s">
        <v>379</v>
      </c>
      <c r="N7046" t="s">
        <v>487</v>
      </c>
    </row>
    <row r="7047" spans="1:14" hidden="1" x14ac:dyDescent="0.25">
      <c r="A7047" t="s">
        <v>241</v>
      </c>
      <c r="B7047" s="1">
        <v>45260</v>
      </c>
      <c r="C7047" t="s">
        <v>808</v>
      </c>
      <c r="D7047" t="s">
        <v>809</v>
      </c>
      <c r="E7047" s="4">
        <v>855.92000000000007</v>
      </c>
      <c r="F7047" t="s">
        <v>567</v>
      </c>
      <c r="G7047" t="s">
        <v>471</v>
      </c>
      <c r="H7047" t="s">
        <v>308</v>
      </c>
      <c r="I7047" t="s">
        <v>309</v>
      </c>
      <c r="J7047" t="s">
        <v>264</v>
      </c>
      <c r="L7047" t="s">
        <v>378</v>
      </c>
      <c r="M7047" t="s">
        <v>379</v>
      </c>
      <c r="N7047" t="s">
        <v>487</v>
      </c>
    </row>
    <row r="7048" spans="1:14" hidden="1" x14ac:dyDescent="0.25">
      <c r="A7048" t="s">
        <v>241</v>
      </c>
      <c r="B7048" s="1">
        <v>45260</v>
      </c>
      <c r="C7048" t="s">
        <v>1240</v>
      </c>
      <c r="D7048" t="s">
        <v>1241</v>
      </c>
      <c r="E7048" s="4">
        <v>19341.62</v>
      </c>
      <c r="F7048" t="s">
        <v>567</v>
      </c>
      <c r="G7048" t="s">
        <v>471</v>
      </c>
      <c r="H7048" t="s">
        <v>317</v>
      </c>
      <c r="I7048" t="s">
        <v>318</v>
      </c>
      <c r="J7048" t="s">
        <v>276</v>
      </c>
      <c r="L7048" t="s">
        <v>390</v>
      </c>
      <c r="M7048" t="s">
        <v>391</v>
      </c>
      <c r="N7048" t="s">
        <v>487</v>
      </c>
    </row>
    <row r="7049" spans="1:14" hidden="1" x14ac:dyDescent="0.25">
      <c r="A7049" t="s">
        <v>241</v>
      </c>
      <c r="B7049" s="1">
        <v>45260</v>
      </c>
      <c r="C7049" t="s">
        <v>812</v>
      </c>
      <c r="D7049" t="s">
        <v>813</v>
      </c>
      <c r="E7049" s="4">
        <v>2721.57</v>
      </c>
      <c r="F7049" t="s">
        <v>567</v>
      </c>
      <c r="G7049" t="s">
        <v>471</v>
      </c>
      <c r="H7049" t="s">
        <v>308</v>
      </c>
      <c r="I7049" t="s">
        <v>309</v>
      </c>
      <c r="J7049" t="s">
        <v>264</v>
      </c>
      <c r="L7049" t="s">
        <v>378</v>
      </c>
      <c r="M7049" t="s">
        <v>379</v>
      </c>
      <c r="N7049" t="s">
        <v>487</v>
      </c>
    </row>
    <row r="7050" spans="1:14" hidden="1" x14ac:dyDescent="0.25">
      <c r="A7050" t="s">
        <v>241</v>
      </c>
      <c r="B7050" s="1">
        <v>45260</v>
      </c>
      <c r="C7050" t="s">
        <v>814</v>
      </c>
      <c r="D7050" t="s">
        <v>815</v>
      </c>
      <c r="E7050" s="4">
        <v>1576</v>
      </c>
      <c r="F7050" t="s">
        <v>567</v>
      </c>
      <c r="G7050" t="s">
        <v>471</v>
      </c>
      <c r="H7050" t="s">
        <v>308</v>
      </c>
      <c r="I7050" t="s">
        <v>309</v>
      </c>
      <c r="J7050" t="s">
        <v>264</v>
      </c>
      <c r="L7050" t="s">
        <v>378</v>
      </c>
      <c r="M7050" t="s">
        <v>379</v>
      </c>
      <c r="N7050" t="s">
        <v>480</v>
      </c>
    </row>
    <row r="7051" spans="1:14" hidden="1" x14ac:dyDescent="0.25">
      <c r="A7051" t="s">
        <v>241</v>
      </c>
      <c r="B7051" s="1">
        <v>45260</v>
      </c>
      <c r="C7051" t="s">
        <v>816</v>
      </c>
      <c r="D7051" t="s">
        <v>817</v>
      </c>
      <c r="E7051" s="4">
        <v>19191.71000000001</v>
      </c>
      <c r="F7051" t="s">
        <v>567</v>
      </c>
      <c r="G7051" t="s">
        <v>471</v>
      </c>
      <c r="H7051" t="s">
        <v>308</v>
      </c>
      <c r="I7051" t="s">
        <v>309</v>
      </c>
      <c r="J7051" t="s">
        <v>264</v>
      </c>
      <c r="L7051" t="s">
        <v>378</v>
      </c>
      <c r="M7051" t="s">
        <v>379</v>
      </c>
      <c r="N7051" t="s">
        <v>477</v>
      </c>
    </row>
    <row r="7052" spans="1:14" hidden="1" x14ac:dyDescent="0.25">
      <c r="A7052" t="s">
        <v>241</v>
      </c>
      <c r="B7052" s="1">
        <v>45260</v>
      </c>
      <c r="C7052" t="s">
        <v>818</v>
      </c>
      <c r="D7052" t="s">
        <v>819</v>
      </c>
      <c r="E7052" s="4">
        <v>44.95</v>
      </c>
      <c r="F7052" t="s">
        <v>567</v>
      </c>
      <c r="G7052" t="s">
        <v>471</v>
      </c>
      <c r="H7052" t="s">
        <v>311</v>
      </c>
      <c r="I7052" t="s">
        <v>312</v>
      </c>
      <c r="J7052" t="s">
        <v>264</v>
      </c>
      <c r="L7052" t="s">
        <v>378</v>
      </c>
      <c r="M7052" t="s">
        <v>379</v>
      </c>
      <c r="N7052" t="s">
        <v>487</v>
      </c>
    </row>
    <row r="7053" spans="1:14" hidden="1" x14ac:dyDescent="0.25">
      <c r="A7053" t="s">
        <v>241</v>
      </c>
      <c r="B7053" s="1">
        <v>45260</v>
      </c>
      <c r="C7053" t="s">
        <v>1152</v>
      </c>
      <c r="D7053" t="s">
        <v>1153</v>
      </c>
      <c r="E7053" s="4">
        <v>288.89999999999998</v>
      </c>
      <c r="F7053" t="s">
        <v>567</v>
      </c>
      <c r="G7053" t="s">
        <v>471</v>
      </c>
      <c r="H7053" t="s">
        <v>311</v>
      </c>
      <c r="I7053" t="s">
        <v>312</v>
      </c>
      <c r="J7053" t="s">
        <v>264</v>
      </c>
      <c r="L7053" t="s">
        <v>378</v>
      </c>
      <c r="M7053" t="s">
        <v>379</v>
      </c>
      <c r="N7053" t="s">
        <v>487</v>
      </c>
    </row>
    <row r="7054" spans="1:14" hidden="1" x14ac:dyDescent="0.25">
      <c r="A7054" t="s">
        <v>241</v>
      </c>
      <c r="B7054" s="1">
        <v>45260</v>
      </c>
      <c r="C7054" t="s">
        <v>820</v>
      </c>
      <c r="D7054" t="s">
        <v>821</v>
      </c>
      <c r="E7054" s="4">
        <v>529.49000000000024</v>
      </c>
      <c r="F7054" t="s">
        <v>567</v>
      </c>
      <c r="G7054" t="s">
        <v>471</v>
      </c>
      <c r="H7054" t="s">
        <v>311</v>
      </c>
      <c r="I7054" t="s">
        <v>312</v>
      </c>
      <c r="J7054" t="s">
        <v>264</v>
      </c>
      <c r="L7054" t="s">
        <v>378</v>
      </c>
      <c r="M7054" t="s">
        <v>379</v>
      </c>
      <c r="N7054" t="s">
        <v>487</v>
      </c>
    </row>
    <row r="7055" spans="1:14" hidden="1" x14ac:dyDescent="0.25">
      <c r="A7055" t="s">
        <v>241</v>
      </c>
      <c r="B7055" s="1">
        <v>45260</v>
      </c>
      <c r="C7055" t="s">
        <v>822</v>
      </c>
      <c r="D7055" t="s">
        <v>823</v>
      </c>
      <c r="E7055" s="4">
        <v>2083.88</v>
      </c>
      <c r="F7055" t="s">
        <v>567</v>
      </c>
      <c r="G7055" t="s">
        <v>471</v>
      </c>
      <c r="H7055" t="s">
        <v>308</v>
      </c>
      <c r="I7055" t="s">
        <v>309</v>
      </c>
      <c r="J7055" t="s">
        <v>264</v>
      </c>
      <c r="L7055" t="s">
        <v>378</v>
      </c>
      <c r="M7055" t="s">
        <v>379</v>
      </c>
      <c r="N7055" t="s">
        <v>477</v>
      </c>
    </row>
    <row r="7056" spans="1:14" hidden="1" x14ac:dyDescent="0.25">
      <c r="A7056" t="s">
        <v>241</v>
      </c>
      <c r="B7056" s="1">
        <v>45260</v>
      </c>
      <c r="C7056" t="s">
        <v>826</v>
      </c>
      <c r="D7056" t="s">
        <v>827</v>
      </c>
      <c r="E7056" s="4">
        <v>6.16</v>
      </c>
      <c r="F7056" t="s">
        <v>567</v>
      </c>
      <c r="G7056" t="s">
        <v>471</v>
      </c>
      <c r="H7056" t="s">
        <v>311</v>
      </c>
      <c r="I7056" t="s">
        <v>312</v>
      </c>
      <c r="J7056" t="s">
        <v>264</v>
      </c>
      <c r="L7056" t="s">
        <v>378</v>
      </c>
      <c r="M7056" t="s">
        <v>379</v>
      </c>
      <c r="N7056" t="s">
        <v>487</v>
      </c>
    </row>
    <row r="7057" spans="1:14" hidden="1" x14ac:dyDescent="0.25">
      <c r="A7057" t="s">
        <v>241</v>
      </c>
      <c r="B7057" s="1">
        <v>45260</v>
      </c>
      <c r="C7057" t="s">
        <v>828</v>
      </c>
      <c r="D7057" t="s">
        <v>829</v>
      </c>
      <c r="E7057" s="4">
        <v>1040.67</v>
      </c>
      <c r="F7057" t="s">
        <v>567</v>
      </c>
      <c r="G7057" t="s">
        <v>471</v>
      </c>
      <c r="H7057" t="s">
        <v>308</v>
      </c>
      <c r="I7057" t="s">
        <v>309</v>
      </c>
      <c r="J7057" t="s">
        <v>264</v>
      </c>
      <c r="L7057" t="s">
        <v>378</v>
      </c>
      <c r="M7057" t="s">
        <v>379</v>
      </c>
      <c r="N7057" t="s">
        <v>487</v>
      </c>
    </row>
    <row r="7058" spans="1:14" hidden="1" x14ac:dyDescent="0.25">
      <c r="A7058" t="s">
        <v>241</v>
      </c>
      <c r="B7058" s="1">
        <v>45260</v>
      </c>
      <c r="C7058" t="s">
        <v>1247</v>
      </c>
      <c r="D7058" t="s">
        <v>1248</v>
      </c>
      <c r="E7058" s="4">
        <v>20698.05</v>
      </c>
      <c r="F7058" t="s">
        <v>567</v>
      </c>
      <c r="G7058" t="s">
        <v>471</v>
      </c>
      <c r="H7058" t="s">
        <v>308</v>
      </c>
      <c r="I7058" t="s">
        <v>309</v>
      </c>
      <c r="J7058" t="s">
        <v>264</v>
      </c>
      <c r="L7058" t="s">
        <v>378</v>
      </c>
      <c r="M7058" t="s">
        <v>379</v>
      </c>
      <c r="N7058" t="s">
        <v>480</v>
      </c>
    </row>
    <row r="7059" spans="1:14" hidden="1" x14ac:dyDescent="0.25">
      <c r="A7059" t="s">
        <v>241</v>
      </c>
      <c r="B7059" s="1">
        <v>45260</v>
      </c>
      <c r="C7059" t="s">
        <v>1249</v>
      </c>
      <c r="D7059" t="s">
        <v>1250</v>
      </c>
      <c r="E7059" s="4">
        <v>51441.18</v>
      </c>
      <c r="F7059" t="s">
        <v>567</v>
      </c>
      <c r="G7059" t="s">
        <v>471</v>
      </c>
      <c r="H7059" t="s">
        <v>308</v>
      </c>
      <c r="I7059" t="s">
        <v>309</v>
      </c>
      <c r="J7059" t="s">
        <v>264</v>
      </c>
      <c r="K7059" t="s">
        <v>1251</v>
      </c>
      <c r="L7059" t="s">
        <v>378</v>
      </c>
      <c r="M7059" t="s">
        <v>379</v>
      </c>
      <c r="N7059" t="s">
        <v>488</v>
      </c>
    </row>
    <row r="7060" spans="1:14" hidden="1" x14ac:dyDescent="0.25">
      <c r="A7060" t="s">
        <v>241</v>
      </c>
      <c r="B7060" s="1">
        <v>45260</v>
      </c>
      <c r="C7060" t="s">
        <v>1252</v>
      </c>
      <c r="D7060" t="s">
        <v>1253</v>
      </c>
      <c r="E7060" s="4">
        <v>9170.49</v>
      </c>
      <c r="F7060" t="s">
        <v>567</v>
      </c>
      <c r="G7060" t="s">
        <v>471</v>
      </c>
      <c r="H7060" t="s">
        <v>308</v>
      </c>
      <c r="I7060" t="s">
        <v>309</v>
      </c>
      <c r="J7060" t="s">
        <v>264</v>
      </c>
      <c r="L7060" t="s">
        <v>378</v>
      </c>
      <c r="M7060" t="s">
        <v>379</v>
      </c>
      <c r="N7060" t="s">
        <v>487</v>
      </c>
    </row>
    <row r="7061" spans="1:14" hidden="1" x14ac:dyDescent="0.25">
      <c r="A7061" t="s">
        <v>241</v>
      </c>
      <c r="B7061" s="1">
        <v>45260</v>
      </c>
      <c r="C7061" t="s">
        <v>1242</v>
      </c>
      <c r="D7061" t="s">
        <v>1243</v>
      </c>
      <c r="E7061" s="4">
        <v>32011.97</v>
      </c>
      <c r="F7061" t="s">
        <v>567</v>
      </c>
      <c r="G7061" t="s">
        <v>471</v>
      </c>
      <c r="H7061" t="s">
        <v>308</v>
      </c>
      <c r="I7061" t="s">
        <v>309</v>
      </c>
      <c r="J7061" t="s">
        <v>264</v>
      </c>
      <c r="K7061" t="s">
        <v>1244</v>
      </c>
      <c r="L7061" t="s">
        <v>378</v>
      </c>
      <c r="M7061" t="s">
        <v>379</v>
      </c>
      <c r="N7061" t="s">
        <v>480</v>
      </c>
    </row>
    <row r="7062" spans="1:14" hidden="1" x14ac:dyDescent="0.25">
      <c r="A7062" t="s">
        <v>241</v>
      </c>
      <c r="B7062" s="1">
        <v>45260</v>
      </c>
      <c r="C7062" t="s">
        <v>1314</v>
      </c>
      <c r="D7062" t="s">
        <v>1315</v>
      </c>
      <c r="E7062" s="4">
        <v>1499.6</v>
      </c>
      <c r="F7062" t="s">
        <v>567</v>
      </c>
      <c r="G7062" t="s">
        <v>471</v>
      </c>
      <c r="H7062" t="s">
        <v>308</v>
      </c>
      <c r="I7062" t="s">
        <v>309</v>
      </c>
      <c r="J7062" t="s">
        <v>264</v>
      </c>
      <c r="L7062" t="s">
        <v>378</v>
      </c>
      <c r="M7062" t="s">
        <v>379</v>
      </c>
      <c r="N7062" t="s">
        <v>487</v>
      </c>
    </row>
    <row r="7063" spans="1:14" hidden="1" x14ac:dyDescent="0.25">
      <c r="A7063" t="s">
        <v>241</v>
      </c>
      <c r="B7063" s="1">
        <v>45260</v>
      </c>
      <c r="C7063" t="s">
        <v>832</v>
      </c>
      <c r="D7063" t="s">
        <v>833</v>
      </c>
      <c r="E7063" s="4">
        <v>11000</v>
      </c>
      <c r="F7063" t="s">
        <v>567</v>
      </c>
      <c r="G7063" t="s">
        <v>471</v>
      </c>
      <c r="H7063" t="s">
        <v>310</v>
      </c>
      <c r="I7063" t="s">
        <v>263</v>
      </c>
      <c r="J7063" t="s">
        <v>262</v>
      </c>
      <c r="L7063" t="s">
        <v>380</v>
      </c>
      <c r="M7063" t="s">
        <v>381</v>
      </c>
      <c r="N7063" t="s">
        <v>487</v>
      </c>
    </row>
    <row r="7064" spans="1:14" hidden="1" x14ac:dyDescent="0.25">
      <c r="A7064" t="s">
        <v>241</v>
      </c>
      <c r="B7064" s="1">
        <v>45260</v>
      </c>
      <c r="C7064" t="s">
        <v>834</v>
      </c>
      <c r="D7064" t="s">
        <v>835</v>
      </c>
      <c r="E7064" s="4">
        <v>37400</v>
      </c>
      <c r="F7064" t="s">
        <v>567</v>
      </c>
      <c r="G7064" t="s">
        <v>471</v>
      </c>
      <c r="H7064" t="s">
        <v>310</v>
      </c>
      <c r="I7064" t="s">
        <v>263</v>
      </c>
      <c r="J7064" t="s">
        <v>262</v>
      </c>
      <c r="L7064" t="s">
        <v>380</v>
      </c>
      <c r="M7064" t="s">
        <v>381</v>
      </c>
      <c r="N7064" t="s">
        <v>487</v>
      </c>
    </row>
    <row r="7065" spans="1:14" hidden="1" x14ac:dyDescent="0.25">
      <c r="A7065" t="s">
        <v>241</v>
      </c>
      <c r="B7065" s="1">
        <v>45260</v>
      </c>
      <c r="C7065" t="s">
        <v>836</v>
      </c>
      <c r="D7065" t="s">
        <v>837</v>
      </c>
      <c r="E7065" s="4">
        <v>1100</v>
      </c>
      <c r="F7065" t="s">
        <v>567</v>
      </c>
      <c r="G7065" t="s">
        <v>471</v>
      </c>
      <c r="H7065" t="s">
        <v>310</v>
      </c>
      <c r="I7065" t="s">
        <v>263</v>
      </c>
      <c r="J7065" t="s">
        <v>262</v>
      </c>
      <c r="L7065" t="s">
        <v>380</v>
      </c>
      <c r="M7065" t="s">
        <v>381</v>
      </c>
      <c r="N7065" t="s">
        <v>487</v>
      </c>
    </row>
    <row r="7066" spans="1:14" hidden="1" x14ac:dyDescent="0.25">
      <c r="A7066" t="s">
        <v>241</v>
      </c>
      <c r="B7066" s="1">
        <v>45260</v>
      </c>
      <c r="C7066" t="s">
        <v>840</v>
      </c>
      <c r="D7066" t="s">
        <v>841</v>
      </c>
      <c r="E7066" s="4">
        <v>33873.78</v>
      </c>
      <c r="F7066" t="s">
        <v>567</v>
      </c>
      <c r="G7066" t="s">
        <v>471</v>
      </c>
      <c r="H7066" t="s">
        <v>310</v>
      </c>
      <c r="I7066" t="s">
        <v>263</v>
      </c>
      <c r="J7066" t="s">
        <v>262</v>
      </c>
      <c r="L7066" t="s">
        <v>380</v>
      </c>
      <c r="M7066" t="s">
        <v>381</v>
      </c>
      <c r="N7066" t="s">
        <v>487</v>
      </c>
    </row>
    <row r="7067" spans="1:14" hidden="1" x14ac:dyDescent="0.25">
      <c r="A7067" t="s">
        <v>241</v>
      </c>
      <c r="B7067" s="1">
        <v>45260</v>
      </c>
      <c r="C7067" t="s">
        <v>842</v>
      </c>
      <c r="D7067" t="s">
        <v>843</v>
      </c>
      <c r="E7067" s="4">
        <v>1100</v>
      </c>
      <c r="F7067" t="s">
        <v>567</v>
      </c>
      <c r="G7067" t="s">
        <v>471</v>
      </c>
      <c r="H7067" t="s">
        <v>310</v>
      </c>
      <c r="I7067" t="s">
        <v>263</v>
      </c>
      <c r="J7067" t="s">
        <v>262</v>
      </c>
      <c r="L7067" t="s">
        <v>380</v>
      </c>
      <c r="M7067" t="s">
        <v>381</v>
      </c>
      <c r="N7067" t="s">
        <v>487</v>
      </c>
    </row>
    <row r="7068" spans="1:14" hidden="1" x14ac:dyDescent="0.25">
      <c r="A7068" t="s">
        <v>241</v>
      </c>
      <c r="B7068" s="1">
        <v>45260</v>
      </c>
      <c r="C7068" t="s">
        <v>844</v>
      </c>
      <c r="D7068" t="s">
        <v>845</v>
      </c>
      <c r="E7068" s="4">
        <v>24309.440000000002</v>
      </c>
      <c r="F7068" t="s">
        <v>567</v>
      </c>
      <c r="G7068" t="s">
        <v>471</v>
      </c>
      <c r="H7068" t="s">
        <v>310</v>
      </c>
      <c r="I7068" t="s">
        <v>263</v>
      </c>
      <c r="J7068" t="s">
        <v>262</v>
      </c>
      <c r="L7068" t="s">
        <v>380</v>
      </c>
      <c r="M7068" t="s">
        <v>381</v>
      </c>
      <c r="N7068" t="s">
        <v>487</v>
      </c>
    </row>
    <row r="7069" spans="1:14" hidden="1" x14ac:dyDescent="0.25">
      <c r="A7069" t="s">
        <v>241</v>
      </c>
      <c r="B7069" s="1">
        <v>45260</v>
      </c>
      <c r="C7069" t="s">
        <v>857</v>
      </c>
      <c r="D7069" t="s">
        <v>858</v>
      </c>
      <c r="E7069" s="4">
        <v>40088</v>
      </c>
      <c r="F7069" t="s">
        <v>567</v>
      </c>
      <c r="G7069" t="s">
        <v>471</v>
      </c>
      <c r="H7069" t="s">
        <v>310</v>
      </c>
      <c r="I7069" t="s">
        <v>263</v>
      </c>
      <c r="J7069" t="s">
        <v>262</v>
      </c>
      <c r="L7069" t="s">
        <v>380</v>
      </c>
      <c r="M7069" t="s">
        <v>381</v>
      </c>
      <c r="N7069" t="s">
        <v>487</v>
      </c>
    </row>
    <row r="7070" spans="1:14" hidden="1" x14ac:dyDescent="0.25">
      <c r="A7070" t="s">
        <v>241</v>
      </c>
      <c r="B7070" s="1">
        <v>45260</v>
      </c>
      <c r="C7070" t="s">
        <v>1254</v>
      </c>
      <c r="D7070" t="s">
        <v>1255</v>
      </c>
      <c r="E7070" s="4">
        <v>25815</v>
      </c>
      <c r="F7070" t="s">
        <v>567</v>
      </c>
      <c r="G7070" t="s">
        <v>471</v>
      </c>
      <c r="H7070" t="s">
        <v>310</v>
      </c>
      <c r="I7070" t="s">
        <v>263</v>
      </c>
      <c r="J7070" t="s">
        <v>262</v>
      </c>
      <c r="L7070" t="s">
        <v>380</v>
      </c>
      <c r="M7070" t="s">
        <v>381</v>
      </c>
      <c r="N7070" t="s">
        <v>487</v>
      </c>
    </row>
    <row r="7071" spans="1:14" hidden="1" x14ac:dyDescent="0.25">
      <c r="A7071" t="s">
        <v>241</v>
      </c>
      <c r="B7071" s="1">
        <v>45260</v>
      </c>
      <c r="C7071" t="s">
        <v>1304</v>
      </c>
      <c r="D7071" t="s">
        <v>1305</v>
      </c>
      <c r="E7071" s="4">
        <v>27500</v>
      </c>
      <c r="F7071" t="s">
        <v>567</v>
      </c>
      <c r="G7071" t="s">
        <v>471</v>
      </c>
      <c r="H7071" t="s">
        <v>310</v>
      </c>
      <c r="I7071" t="s">
        <v>263</v>
      </c>
      <c r="J7071" t="s">
        <v>262</v>
      </c>
      <c r="L7071" t="s">
        <v>380</v>
      </c>
      <c r="M7071" t="s">
        <v>381</v>
      </c>
      <c r="N7071" t="s">
        <v>487</v>
      </c>
    </row>
    <row r="7072" spans="1:14" hidden="1" x14ac:dyDescent="0.25">
      <c r="A7072" t="s">
        <v>241</v>
      </c>
      <c r="B7072" s="1">
        <v>45260</v>
      </c>
      <c r="C7072" t="s">
        <v>1306</v>
      </c>
      <c r="D7072" t="s">
        <v>1307</v>
      </c>
      <c r="E7072" s="4">
        <v>2750</v>
      </c>
      <c r="F7072" t="s">
        <v>567</v>
      </c>
      <c r="G7072" t="s">
        <v>471</v>
      </c>
      <c r="H7072" t="s">
        <v>310</v>
      </c>
      <c r="I7072" t="s">
        <v>263</v>
      </c>
      <c r="J7072" t="s">
        <v>262</v>
      </c>
      <c r="L7072" t="s">
        <v>380</v>
      </c>
      <c r="M7072" t="s">
        <v>381</v>
      </c>
      <c r="N7072" t="s">
        <v>487</v>
      </c>
    </row>
    <row r="7073" spans="1:14" hidden="1" x14ac:dyDescent="0.25">
      <c r="A7073" t="s">
        <v>241</v>
      </c>
      <c r="B7073" s="1">
        <v>45260</v>
      </c>
      <c r="C7073" t="s">
        <v>1338</v>
      </c>
      <c r="D7073" t="s">
        <v>1339</v>
      </c>
      <c r="E7073" s="4">
        <v>12600</v>
      </c>
      <c r="F7073" t="s">
        <v>567</v>
      </c>
      <c r="G7073" t="s">
        <v>471</v>
      </c>
      <c r="H7073" t="s">
        <v>310</v>
      </c>
      <c r="I7073" t="s">
        <v>263</v>
      </c>
      <c r="J7073" t="s">
        <v>262</v>
      </c>
      <c r="L7073" t="s">
        <v>380</v>
      </c>
      <c r="M7073" t="s">
        <v>381</v>
      </c>
      <c r="N7073" t="s">
        <v>487</v>
      </c>
    </row>
    <row r="7074" spans="1:14" hidden="1" x14ac:dyDescent="0.25">
      <c r="A7074" t="s">
        <v>241</v>
      </c>
      <c r="B7074" s="1">
        <v>45260</v>
      </c>
      <c r="C7074" t="s">
        <v>1348</v>
      </c>
      <c r="D7074" t="s">
        <v>1349</v>
      </c>
      <c r="E7074" s="4">
        <v>6000</v>
      </c>
      <c r="F7074" t="s">
        <v>567</v>
      </c>
      <c r="G7074" t="s">
        <v>471</v>
      </c>
      <c r="H7074" t="s">
        <v>310</v>
      </c>
      <c r="I7074" t="s">
        <v>263</v>
      </c>
      <c r="J7074" t="s">
        <v>262</v>
      </c>
      <c r="L7074" t="s">
        <v>380</v>
      </c>
      <c r="M7074" t="s">
        <v>381</v>
      </c>
      <c r="N7074" t="s">
        <v>487</v>
      </c>
    </row>
    <row r="7075" spans="1:14" hidden="1" x14ac:dyDescent="0.25">
      <c r="A7075" t="s">
        <v>241</v>
      </c>
      <c r="B7075" s="1">
        <v>45260</v>
      </c>
      <c r="C7075" t="s">
        <v>861</v>
      </c>
      <c r="D7075" t="s">
        <v>862</v>
      </c>
      <c r="E7075" s="4">
        <v>27500</v>
      </c>
      <c r="F7075" t="s">
        <v>567</v>
      </c>
      <c r="G7075" t="s">
        <v>471</v>
      </c>
      <c r="H7075" t="s">
        <v>311</v>
      </c>
      <c r="I7075" t="s">
        <v>312</v>
      </c>
      <c r="J7075" t="s">
        <v>264</v>
      </c>
      <c r="L7075" t="s">
        <v>380</v>
      </c>
      <c r="M7075" t="s">
        <v>381</v>
      </c>
      <c r="N7075" t="s">
        <v>487</v>
      </c>
    </row>
    <row r="7076" spans="1:14" hidden="1" x14ac:dyDescent="0.25">
      <c r="A7076" t="s">
        <v>241</v>
      </c>
      <c r="B7076" s="1">
        <v>45260</v>
      </c>
      <c r="C7076" t="s">
        <v>867</v>
      </c>
      <c r="D7076" t="s">
        <v>868</v>
      </c>
      <c r="E7076" s="4">
        <v>27807.509999999995</v>
      </c>
      <c r="F7076" t="s">
        <v>567</v>
      </c>
      <c r="G7076" t="s">
        <v>471</v>
      </c>
      <c r="H7076" t="s">
        <v>311</v>
      </c>
      <c r="I7076" t="s">
        <v>312</v>
      </c>
      <c r="J7076" t="s">
        <v>264</v>
      </c>
      <c r="L7076" t="s">
        <v>380</v>
      </c>
      <c r="M7076" t="s">
        <v>381</v>
      </c>
      <c r="N7076" t="s">
        <v>487</v>
      </c>
    </row>
    <row r="7077" spans="1:14" hidden="1" x14ac:dyDescent="0.25">
      <c r="A7077" t="s">
        <v>241</v>
      </c>
      <c r="B7077" s="1">
        <v>45260</v>
      </c>
      <c r="C7077" t="s">
        <v>869</v>
      </c>
      <c r="D7077" t="s">
        <v>870</v>
      </c>
      <c r="E7077" s="4">
        <v>11213.55</v>
      </c>
      <c r="F7077" t="s">
        <v>567</v>
      </c>
      <c r="G7077" t="s">
        <v>471</v>
      </c>
      <c r="H7077" t="s">
        <v>311</v>
      </c>
      <c r="I7077" t="s">
        <v>312</v>
      </c>
      <c r="J7077" t="s">
        <v>264</v>
      </c>
      <c r="L7077" t="s">
        <v>380</v>
      </c>
      <c r="M7077" t="s">
        <v>381</v>
      </c>
      <c r="N7077" t="s">
        <v>487</v>
      </c>
    </row>
    <row r="7078" spans="1:14" hidden="1" x14ac:dyDescent="0.25">
      <c r="A7078" t="s">
        <v>241</v>
      </c>
      <c r="B7078" s="1">
        <v>45260</v>
      </c>
      <c r="C7078" t="s">
        <v>1332</v>
      </c>
      <c r="D7078" t="s">
        <v>1333</v>
      </c>
      <c r="E7078" s="4">
        <v>13147.94</v>
      </c>
      <c r="F7078" t="s">
        <v>567</v>
      </c>
      <c r="G7078" t="s">
        <v>471</v>
      </c>
      <c r="H7078" t="s">
        <v>311</v>
      </c>
      <c r="I7078" t="s">
        <v>312</v>
      </c>
      <c r="J7078" t="s">
        <v>264</v>
      </c>
      <c r="L7078" t="s">
        <v>380</v>
      </c>
      <c r="M7078" t="s">
        <v>381</v>
      </c>
      <c r="N7078" t="s">
        <v>482</v>
      </c>
    </row>
    <row r="7079" spans="1:14" hidden="1" x14ac:dyDescent="0.25">
      <c r="A7079" t="s">
        <v>241</v>
      </c>
      <c r="B7079" s="1">
        <v>45260</v>
      </c>
      <c r="C7079" t="s">
        <v>911</v>
      </c>
      <c r="D7079" t="s">
        <v>912</v>
      </c>
      <c r="E7079" s="4">
        <v>12587.54</v>
      </c>
      <c r="F7079" t="s">
        <v>567</v>
      </c>
      <c r="G7079" t="s">
        <v>471</v>
      </c>
      <c r="H7079" t="s">
        <v>313</v>
      </c>
      <c r="I7079" t="s">
        <v>314</v>
      </c>
      <c r="J7079" t="s">
        <v>268</v>
      </c>
      <c r="L7079" t="s">
        <v>384</v>
      </c>
      <c r="M7079" t="s">
        <v>385</v>
      </c>
      <c r="N7079" t="s">
        <v>489</v>
      </c>
    </row>
    <row r="7080" spans="1:14" hidden="1" x14ac:dyDescent="0.25">
      <c r="A7080" t="s">
        <v>241</v>
      </c>
      <c r="B7080" s="1">
        <v>45260</v>
      </c>
      <c r="C7080" t="s">
        <v>919</v>
      </c>
      <c r="D7080" t="s">
        <v>920</v>
      </c>
      <c r="E7080" s="4">
        <v>13960.680000000002</v>
      </c>
      <c r="F7080" t="s">
        <v>567</v>
      </c>
      <c r="G7080" t="s">
        <v>471</v>
      </c>
      <c r="H7080" t="s">
        <v>313</v>
      </c>
      <c r="I7080" t="s">
        <v>314</v>
      </c>
      <c r="J7080" t="s">
        <v>268</v>
      </c>
      <c r="L7080" t="s">
        <v>384</v>
      </c>
      <c r="M7080" t="s">
        <v>385</v>
      </c>
      <c r="N7080" t="s">
        <v>489</v>
      </c>
    </row>
    <row r="7081" spans="1:14" hidden="1" x14ac:dyDescent="0.25">
      <c r="A7081" t="s">
        <v>241</v>
      </c>
      <c r="B7081" s="1">
        <v>45260</v>
      </c>
      <c r="C7081" t="s">
        <v>924</v>
      </c>
      <c r="D7081" t="s">
        <v>925</v>
      </c>
      <c r="E7081" s="4">
        <v>34157.870000000003</v>
      </c>
      <c r="F7081" t="s">
        <v>567</v>
      </c>
      <c r="G7081" t="s">
        <v>471</v>
      </c>
      <c r="H7081" t="s">
        <v>303</v>
      </c>
      <c r="I7081" t="s">
        <v>304</v>
      </c>
      <c r="J7081" t="s">
        <v>268</v>
      </c>
      <c r="L7081" t="s">
        <v>384</v>
      </c>
      <c r="M7081" t="s">
        <v>385</v>
      </c>
      <c r="N7081" t="s">
        <v>489</v>
      </c>
    </row>
    <row r="7082" spans="1:14" hidden="1" x14ac:dyDescent="0.25">
      <c r="A7082" t="s">
        <v>241</v>
      </c>
      <c r="B7082" s="1">
        <v>45260</v>
      </c>
      <c r="C7082" t="s">
        <v>927</v>
      </c>
      <c r="D7082" t="s">
        <v>928</v>
      </c>
      <c r="E7082" s="4">
        <v>10787.06</v>
      </c>
      <c r="F7082" t="s">
        <v>567</v>
      </c>
      <c r="G7082" t="s">
        <v>471</v>
      </c>
      <c r="H7082" t="s">
        <v>313</v>
      </c>
      <c r="I7082" t="s">
        <v>314</v>
      </c>
      <c r="J7082" t="s">
        <v>268</v>
      </c>
      <c r="L7082" t="s">
        <v>384</v>
      </c>
      <c r="M7082" t="s">
        <v>385</v>
      </c>
      <c r="N7082" t="s">
        <v>489</v>
      </c>
    </row>
    <row r="7083" spans="1:14" hidden="1" x14ac:dyDescent="0.25">
      <c r="A7083" t="s">
        <v>241</v>
      </c>
      <c r="B7083" s="1">
        <v>45260</v>
      </c>
      <c r="C7083" t="s">
        <v>931</v>
      </c>
      <c r="D7083" t="s">
        <v>932</v>
      </c>
      <c r="E7083" s="4">
        <v>19293.399999999998</v>
      </c>
      <c r="F7083" t="s">
        <v>567</v>
      </c>
      <c r="G7083" t="s">
        <v>471</v>
      </c>
      <c r="H7083" t="s">
        <v>303</v>
      </c>
      <c r="I7083" t="s">
        <v>304</v>
      </c>
      <c r="J7083" t="s">
        <v>268</v>
      </c>
      <c r="L7083" t="s">
        <v>384</v>
      </c>
      <c r="M7083" t="s">
        <v>385</v>
      </c>
      <c r="N7083" t="s">
        <v>489</v>
      </c>
    </row>
    <row r="7084" spans="1:14" hidden="1" x14ac:dyDescent="0.25">
      <c r="A7084" t="s">
        <v>241</v>
      </c>
      <c r="B7084" s="1">
        <v>45260</v>
      </c>
      <c r="C7084" t="s">
        <v>938</v>
      </c>
      <c r="D7084" t="s">
        <v>939</v>
      </c>
      <c r="E7084" s="4">
        <v>23090.65</v>
      </c>
      <c r="F7084" t="s">
        <v>567</v>
      </c>
      <c r="G7084" t="s">
        <v>471</v>
      </c>
      <c r="H7084" t="s">
        <v>313</v>
      </c>
      <c r="I7084" t="s">
        <v>314</v>
      </c>
      <c r="J7084" t="s">
        <v>268</v>
      </c>
      <c r="L7084" t="s">
        <v>384</v>
      </c>
      <c r="M7084" t="s">
        <v>385</v>
      </c>
      <c r="N7084" t="s">
        <v>489</v>
      </c>
    </row>
    <row r="7085" spans="1:14" hidden="1" x14ac:dyDescent="0.25">
      <c r="A7085" t="s">
        <v>241</v>
      </c>
      <c r="B7085" s="1">
        <v>45260</v>
      </c>
      <c r="C7085" t="s">
        <v>942</v>
      </c>
      <c r="D7085" t="s">
        <v>943</v>
      </c>
      <c r="E7085" s="4">
        <v>5829.7000000000007</v>
      </c>
      <c r="F7085" t="s">
        <v>567</v>
      </c>
      <c r="G7085" t="s">
        <v>471</v>
      </c>
      <c r="H7085" t="s">
        <v>313</v>
      </c>
      <c r="I7085" t="s">
        <v>314</v>
      </c>
      <c r="J7085" t="s">
        <v>268</v>
      </c>
      <c r="L7085" t="s">
        <v>384</v>
      </c>
      <c r="M7085" t="s">
        <v>385</v>
      </c>
      <c r="N7085" t="s">
        <v>489</v>
      </c>
    </row>
    <row r="7086" spans="1:14" hidden="1" x14ac:dyDescent="0.25">
      <c r="A7086" t="s">
        <v>241</v>
      </c>
      <c r="B7086" s="1">
        <v>45260</v>
      </c>
      <c r="C7086" t="s">
        <v>945</v>
      </c>
      <c r="D7086" t="s">
        <v>946</v>
      </c>
      <c r="E7086" s="4">
        <v>264</v>
      </c>
      <c r="F7086" t="s">
        <v>567</v>
      </c>
      <c r="G7086" t="s">
        <v>471</v>
      </c>
      <c r="H7086" t="s">
        <v>313</v>
      </c>
      <c r="I7086" t="s">
        <v>314</v>
      </c>
      <c r="J7086" t="s">
        <v>268</v>
      </c>
      <c r="L7086" t="s">
        <v>384</v>
      </c>
      <c r="M7086" t="s">
        <v>385</v>
      </c>
      <c r="N7086" t="s">
        <v>489</v>
      </c>
    </row>
    <row r="7087" spans="1:14" hidden="1" x14ac:dyDescent="0.25">
      <c r="A7087" t="s">
        <v>241</v>
      </c>
      <c r="B7087" s="1">
        <v>45260</v>
      </c>
      <c r="C7087" t="s">
        <v>952</v>
      </c>
      <c r="D7087" t="s">
        <v>953</v>
      </c>
      <c r="E7087" s="4">
        <v>660483.18000000017</v>
      </c>
      <c r="F7087" t="s">
        <v>567</v>
      </c>
      <c r="G7087" t="s">
        <v>471</v>
      </c>
      <c r="H7087" t="s">
        <v>246</v>
      </c>
      <c r="I7087" t="s">
        <v>247</v>
      </c>
      <c r="J7087" t="s">
        <v>246</v>
      </c>
      <c r="L7087" t="s">
        <v>370</v>
      </c>
      <c r="M7087" t="s">
        <v>371</v>
      </c>
      <c r="N7087" t="s">
        <v>482</v>
      </c>
    </row>
    <row r="7088" spans="1:14" hidden="1" x14ac:dyDescent="0.25">
      <c r="A7088" t="s">
        <v>241</v>
      </c>
      <c r="B7088" s="1">
        <v>45260</v>
      </c>
      <c r="C7088" t="s">
        <v>955</v>
      </c>
      <c r="D7088" t="s">
        <v>956</v>
      </c>
      <c r="E7088" s="4">
        <v>883958.84999999986</v>
      </c>
      <c r="F7088" t="s">
        <v>567</v>
      </c>
      <c r="G7088" t="s">
        <v>471</v>
      </c>
      <c r="H7088" t="s">
        <v>293</v>
      </c>
      <c r="I7088" t="s">
        <v>294</v>
      </c>
      <c r="J7088" t="s">
        <v>251</v>
      </c>
      <c r="L7088" t="s">
        <v>386</v>
      </c>
      <c r="M7088" t="s">
        <v>387</v>
      </c>
      <c r="N7088" t="s">
        <v>482</v>
      </c>
    </row>
    <row r="7089" spans="1:14" hidden="1" x14ac:dyDescent="0.25">
      <c r="A7089" t="s">
        <v>241</v>
      </c>
      <c r="B7089" s="1">
        <v>45260</v>
      </c>
      <c r="C7089" t="s">
        <v>961</v>
      </c>
      <c r="D7089" t="s">
        <v>962</v>
      </c>
      <c r="E7089" s="4">
        <v>9627.65</v>
      </c>
      <c r="F7089" t="s">
        <v>567</v>
      </c>
      <c r="G7089" t="s">
        <v>471</v>
      </c>
      <c r="H7089" t="s">
        <v>311</v>
      </c>
      <c r="I7089" t="s">
        <v>312</v>
      </c>
      <c r="J7089" t="s">
        <v>264</v>
      </c>
      <c r="L7089" t="s">
        <v>390</v>
      </c>
      <c r="M7089" t="s">
        <v>391</v>
      </c>
      <c r="N7089" t="s">
        <v>487</v>
      </c>
    </row>
    <row r="7090" spans="1:14" hidden="1" x14ac:dyDescent="0.25">
      <c r="A7090" t="s">
        <v>241</v>
      </c>
      <c r="B7090" s="1">
        <v>45260</v>
      </c>
      <c r="C7090" t="s">
        <v>963</v>
      </c>
      <c r="D7090" t="s">
        <v>964</v>
      </c>
      <c r="E7090" s="4">
        <v>500</v>
      </c>
      <c r="F7090" t="s">
        <v>567</v>
      </c>
      <c r="G7090" t="s">
        <v>471</v>
      </c>
      <c r="H7090" t="s">
        <v>311</v>
      </c>
      <c r="I7090" t="s">
        <v>312</v>
      </c>
      <c r="J7090" t="s">
        <v>264</v>
      </c>
      <c r="L7090" t="s">
        <v>390</v>
      </c>
      <c r="M7090" t="s">
        <v>391</v>
      </c>
      <c r="N7090" t="s">
        <v>487</v>
      </c>
    </row>
    <row r="7091" spans="1:14" hidden="1" x14ac:dyDescent="0.25">
      <c r="A7091" t="s">
        <v>241</v>
      </c>
      <c r="B7091" s="1">
        <v>45260</v>
      </c>
      <c r="C7091" t="s">
        <v>967</v>
      </c>
      <c r="D7091" t="s">
        <v>968</v>
      </c>
      <c r="E7091" s="4">
        <v>2</v>
      </c>
      <c r="F7091" t="s">
        <v>567</v>
      </c>
      <c r="G7091" t="s">
        <v>471</v>
      </c>
      <c r="H7091" t="s">
        <v>311</v>
      </c>
      <c r="I7091" t="s">
        <v>312</v>
      </c>
      <c r="J7091" t="s">
        <v>264</v>
      </c>
      <c r="L7091" t="s">
        <v>390</v>
      </c>
      <c r="M7091" t="s">
        <v>391</v>
      </c>
      <c r="N7091" t="s">
        <v>487</v>
      </c>
    </row>
    <row r="7092" spans="1:14" hidden="1" x14ac:dyDescent="0.25">
      <c r="A7092" t="s">
        <v>241</v>
      </c>
      <c r="B7092" s="1">
        <v>45260</v>
      </c>
      <c r="C7092" t="s">
        <v>971</v>
      </c>
      <c r="D7092" t="s">
        <v>972</v>
      </c>
      <c r="E7092" s="4">
        <v>3109.24</v>
      </c>
      <c r="F7092" t="s">
        <v>567</v>
      </c>
      <c r="G7092" t="s">
        <v>471</v>
      </c>
      <c r="H7092" t="s">
        <v>311</v>
      </c>
      <c r="I7092" t="s">
        <v>312</v>
      </c>
      <c r="J7092" t="s">
        <v>264</v>
      </c>
      <c r="L7092" t="s">
        <v>390</v>
      </c>
      <c r="M7092" t="s">
        <v>391</v>
      </c>
      <c r="N7092" t="s">
        <v>487</v>
      </c>
    </row>
    <row r="7093" spans="1:14" hidden="1" x14ac:dyDescent="0.25">
      <c r="A7093" t="s">
        <v>241</v>
      </c>
      <c r="B7093" s="1">
        <v>45260</v>
      </c>
      <c r="C7093" t="s">
        <v>973</v>
      </c>
      <c r="D7093" t="s">
        <v>974</v>
      </c>
      <c r="E7093" s="4">
        <v>7962.2199999999993</v>
      </c>
      <c r="F7093" t="s">
        <v>567</v>
      </c>
      <c r="G7093" t="s">
        <v>471</v>
      </c>
      <c r="H7093" t="s">
        <v>311</v>
      </c>
      <c r="I7093" t="s">
        <v>312</v>
      </c>
      <c r="J7093" t="s">
        <v>264</v>
      </c>
      <c r="L7093" t="s">
        <v>390</v>
      </c>
      <c r="M7093" t="s">
        <v>391</v>
      </c>
      <c r="N7093" t="s">
        <v>487</v>
      </c>
    </row>
    <row r="7094" spans="1:14" hidden="1" x14ac:dyDescent="0.25">
      <c r="A7094" t="s">
        <v>241</v>
      </c>
      <c r="B7094" s="1">
        <v>45260</v>
      </c>
      <c r="C7094" t="s">
        <v>977</v>
      </c>
      <c r="D7094" t="s">
        <v>978</v>
      </c>
      <c r="E7094" s="4">
        <v>2020.8400000000013</v>
      </c>
      <c r="F7094" t="s">
        <v>567</v>
      </c>
      <c r="G7094" t="s">
        <v>471</v>
      </c>
      <c r="H7094" t="s">
        <v>311</v>
      </c>
      <c r="I7094" t="s">
        <v>312</v>
      </c>
      <c r="J7094" t="s">
        <v>264</v>
      </c>
      <c r="L7094" t="s">
        <v>390</v>
      </c>
      <c r="M7094" t="s">
        <v>391</v>
      </c>
      <c r="N7094" t="s">
        <v>487</v>
      </c>
    </row>
    <row r="7095" spans="1:14" hidden="1" x14ac:dyDescent="0.25">
      <c r="A7095" t="s">
        <v>241</v>
      </c>
      <c r="B7095" s="1">
        <v>45260</v>
      </c>
      <c r="C7095" t="s">
        <v>981</v>
      </c>
      <c r="D7095" t="s">
        <v>982</v>
      </c>
      <c r="E7095" s="4">
        <v>1435.84</v>
      </c>
      <c r="F7095" t="s">
        <v>567</v>
      </c>
      <c r="G7095" t="s">
        <v>471</v>
      </c>
      <c r="H7095" t="s">
        <v>311</v>
      </c>
      <c r="I7095" t="s">
        <v>312</v>
      </c>
      <c r="J7095" t="s">
        <v>264</v>
      </c>
      <c r="L7095" t="s">
        <v>390</v>
      </c>
      <c r="M7095" t="s">
        <v>391</v>
      </c>
      <c r="N7095" t="s">
        <v>487</v>
      </c>
    </row>
    <row r="7096" spans="1:14" hidden="1" x14ac:dyDescent="0.25">
      <c r="A7096" t="s">
        <v>241</v>
      </c>
      <c r="B7096" s="1">
        <v>45260</v>
      </c>
      <c r="C7096" t="s">
        <v>989</v>
      </c>
      <c r="D7096" t="s">
        <v>990</v>
      </c>
      <c r="E7096" s="4">
        <v>8264.9900000000016</v>
      </c>
      <c r="F7096" t="s">
        <v>567</v>
      </c>
      <c r="G7096" t="s">
        <v>471</v>
      </c>
      <c r="H7096" t="s">
        <v>317</v>
      </c>
      <c r="I7096" t="s">
        <v>318</v>
      </c>
      <c r="J7096" t="s">
        <v>276</v>
      </c>
      <c r="L7096" t="s">
        <v>390</v>
      </c>
      <c r="M7096" t="s">
        <v>391</v>
      </c>
      <c r="N7096" t="s">
        <v>487</v>
      </c>
    </row>
    <row r="7097" spans="1:14" hidden="1" x14ac:dyDescent="0.25">
      <c r="A7097" t="s">
        <v>241</v>
      </c>
      <c r="B7097" s="1">
        <v>45260</v>
      </c>
      <c r="C7097" t="s">
        <v>1160</v>
      </c>
      <c r="D7097" t="s">
        <v>1161</v>
      </c>
      <c r="E7097" s="4">
        <v>10080.01</v>
      </c>
      <c r="F7097" t="s">
        <v>567</v>
      </c>
      <c r="G7097" t="s">
        <v>471</v>
      </c>
      <c r="H7097" t="s">
        <v>311</v>
      </c>
      <c r="I7097" t="s">
        <v>312</v>
      </c>
      <c r="J7097" t="s">
        <v>264</v>
      </c>
      <c r="L7097" t="s">
        <v>390</v>
      </c>
      <c r="M7097" t="s">
        <v>391</v>
      </c>
      <c r="N7097" t="s">
        <v>487</v>
      </c>
    </row>
    <row r="7098" spans="1:14" hidden="1" x14ac:dyDescent="0.25">
      <c r="A7098" t="s">
        <v>241</v>
      </c>
      <c r="B7098" s="1">
        <v>45260</v>
      </c>
      <c r="C7098" t="s">
        <v>991</v>
      </c>
      <c r="D7098" t="s">
        <v>992</v>
      </c>
      <c r="E7098" s="4">
        <v>2089.6400000000003</v>
      </c>
      <c r="F7098" t="s">
        <v>567</v>
      </c>
      <c r="G7098" t="s">
        <v>471</v>
      </c>
      <c r="H7098" t="s">
        <v>311</v>
      </c>
      <c r="I7098" t="s">
        <v>312</v>
      </c>
      <c r="J7098" t="s">
        <v>264</v>
      </c>
      <c r="L7098" t="s">
        <v>390</v>
      </c>
      <c r="M7098" t="s">
        <v>391</v>
      </c>
      <c r="N7098" t="s">
        <v>487</v>
      </c>
    </row>
    <row r="7099" spans="1:14" hidden="1" x14ac:dyDescent="0.25">
      <c r="A7099" t="s">
        <v>241</v>
      </c>
      <c r="B7099" s="1">
        <v>45260</v>
      </c>
      <c r="C7099" t="s">
        <v>993</v>
      </c>
      <c r="D7099" t="s">
        <v>994</v>
      </c>
      <c r="E7099" s="4">
        <v>5896.2000000000007</v>
      </c>
      <c r="F7099" t="s">
        <v>567</v>
      </c>
      <c r="G7099" t="s">
        <v>471</v>
      </c>
      <c r="H7099" t="s">
        <v>311</v>
      </c>
      <c r="I7099" t="s">
        <v>312</v>
      </c>
      <c r="J7099" t="s">
        <v>264</v>
      </c>
      <c r="L7099" t="s">
        <v>390</v>
      </c>
      <c r="M7099" t="s">
        <v>391</v>
      </c>
      <c r="N7099" t="s">
        <v>487</v>
      </c>
    </row>
    <row r="7100" spans="1:14" hidden="1" x14ac:dyDescent="0.25">
      <c r="A7100" t="s">
        <v>241</v>
      </c>
      <c r="B7100" s="1">
        <v>45260</v>
      </c>
      <c r="C7100" t="s">
        <v>997</v>
      </c>
      <c r="D7100" t="s">
        <v>998</v>
      </c>
      <c r="E7100" s="4">
        <v>759.13</v>
      </c>
      <c r="F7100" t="s">
        <v>567</v>
      </c>
      <c r="G7100" t="s">
        <v>471</v>
      </c>
      <c r="H7100" t="s">
        <v>311</v>
      </c>
      <c r="I7100" t="s">
        <v>312</v>
      </c>
      <c r="J7100" t="s">
        <v>264</v>
      </c>
      <c r="L7100" t="s">
        <v>390</v>
      </c>
      <c r="M7100" t="s">
        <v>391</v>
      </c>
      <c r="N7100" t="s">
        <v>477</v>
      </c>
    </row>
    <row r="7101" spans="1:14" hidden="1" x14ac:dyDescent="0.25">
      <c r="A7101" t="s">
        <v>241</v>
      </c>
      <c r="B7101" s="1">
        <v>45260</v>
      </c>
      <c r="C7101" t="s">
        <v>1001</v>
      </c>
      <c r="D7101" t="s">
        <v>1002</v>
      </c>
      <c r="E7101" s="4">
        <v>0.54000000000000514</v>
      </c>
      <c r="F7101" t="s">
        <v>567</v>
      </c>
      <c r="G7101" t="s">
        <v>471</v>
      </c>
      <c r="H7101" t="s">
        <v>311</v>
      </c>
      <c r="I7101" t="s">
        <v>312</v>
      </c>
      <c r="J7101" t="s">
        <v>264</v>
      </c>
      <c r="L7101" t="s">
        <v>390</v>
      </c>
      <c r="M7101" t="s">
        <v>391</v>
      </c>
      <c r="N7101" t="s">
        <v>487</v>
      </c>
    </row>
    <row r="7102" spans="1:14" hidden="1" x14ac:dyDescent="0.25">
      <c r="A7102" t="s">
        <v>241</v>
      </c>
      <c r="B7102" s="1">
        <v>45260</v>
      </c>
      <c r="C7102" t="s">
        <v>1005</v>
      </c>
      <c r="D7102" t="s">
        <v>1006</v>
      </c>
      <c r="E7102" s="4">
        <v>9.8299999999995471</v>
      </c>
      <c r="F7102" t="s">
        <v>567</v>
      </c>
      <c r="G7102" t="s">
        <v>471</v>
      </c>
      <c r="H7102" t="s">
        <v>311</v>
      </c>
      <c r="I7102" t="s">
        <v>312</v>
      </c>
      <c r="J7102" t="s">
        <v>264</v>
      </c>
      <c r="L7102" t="s">
        <v>390</v>
      </c>
      <c r="M7102" t="s">
        <v>391</v>
      </c>
      <c r="N7102" t="s">
        <v>487</v>
      </c>
    </row>
    <row r="7103" spans="1:14" hidden="1" x14ac:dyDescent="0.25">
      <c r="A7103" t="s">
        <v>241</v>
      </c>
      <c r="B7103" s="1">
        <v>45260</v>
      </c>
      <c r="C7103" t="s">
        <v>1007</v>
      </c>
      <c r="D7103" t="s">
        <v>1008</v>
      </c>
      <c r="E7103" s="4">
        <v>8511.8700000000008</v>
      </c>
      <c r="F7103" t="s">
        <v>567</v>
      </c>
      <c r="G7103" t="s">
        <v>471</v>
      </c>
      <c r="H7103" t="s">
        <v>317</v>
      </c>
      <c r="I7103" t="s">
        <v>318</v>
      </c>
      <c r="J7103" t="s">
        <v>276</v>
      </c>
      <c r="L7103" t="s">
        <v>390</v>
      </c>
      <c r="M7103" t="s">
        <v>391</v>
      </c>
      <c r="N7103" t="s">
        <v>487</v>
      </c>
    </row>
    <row r="7104" spans="1:14" hidden="1" x14ac:dyDescent="0.25">
      <c r="A7104" t="s">
        <v>241</v>
      </c>
      <c r="B7104" s="1">
        <v>45260</v>
      </c>
      <c r="C7104" t="s">
        <v>1308</v>
      </c>
      <c r="D7104" t="s">
        <v>1309</v>
      </c>
      <c r="E7104" s="4">
        <v>32089.13</v>
      </c>
      <c r="F7104" t="s">
        <v>567</v>
      </c>
      <c r="G7104" t="s">
        <v>471</v>
      </c>
      <c r="H7104" t="s">
        <v>317</v>
      </c>
      <c r="I7104" t="s">
        <v>318</v>
      </c>
      <c r="J7104" t="s">
        <v>276</v>
      </c>
      <c r="L7104" t="s">
        <v>390</v>
      </c>
      <c r="M7104" t="s">
        <v>391</v>
      </c>
      <c r="N7104" t="s">
        <v>489</v>
      </c>
    </row>
    <row r="7105" spans="1:14" hidden="1" x14ac:dyDescent="0.25">
      <c r="A7105" t="s">
        <v>241</v>
      </c>
      <c r="B7105" s="1">
        <v>45260</v>
      </c>
      <c r="C7105" t="s">
        <v>1013</v>
      </c>
      <c r="D7105" t="s">
        <v>1014</v>
      </c>
      <c r="E7105" s="4">
        <v>539.78</v>
      </c>
      <c r="F7105" t="s">
        <v>567</v>
      </c>
      <c r="G7105" t="s">
        <v>471</v>
      </c>
      <c r="H7105" t="s">
        <v>311</v>
      </c>
      <c r="I7105" t="s">
        <v>312</v>
      </c>
      <c r="J7105" t="s">
        <v>264</v>
      </c>
      <c r="L7105" t="s">
        <v>390</v>
      </c>
      <c r="M7105" t="s">
        <v>391</v>
      </c>
      <c r="N7105" t="s">
        <v>480</v>
      </c>
    </row>
    <row r="7106" spans="1:14" hidden="1" x14ac:dyDescent="0.25">
      <c r="A7106" t="s">
        <v>241</v>
      </c>
      <c r="B7106" s="1">
        <v>45260</v>
      </c>
      <c r="C7106" t="s">
        <v>1162</v>
      </c>
      <c r="D7106" t="s">
        <v>1163</v>
      </c>
      <c r="E7106" s="4">
        <v>1083.3599999999999</v>
      </c>
      <c r="F7106" t="s">
        <v>567</v>
      </c>
      <c r="G7106" t="s">
        <v>471</v>
      </c>
      <c r="H7106" t="s">
        <v>311</v>
      </c>
      <c r="I7106" t="s">
        <v>312</v>
      </c>
      <c r="J7106" t="s">
        <v>264</v>
      </c>
      <c r="L7106" t="s">
        <v>390</v>
      </c>
      <c r="M7106" t="s">
        <v>391</v>
      </c>
      <c r="N7106" t="s">
        <v>477</v>
      </c>
    </row>
    <row r="7107" spans="1:14" hidden="1" x14ac:dyDescent="0.25">
      <c r="A7107" t="s">
        <v>241</v>
      </c>
      <c r="B7107" s="1">
        <v>45260</v>
      </c>
      <c r="C7107" t="s">
        <v>1264</v>
      </c>
      <c r="D7107" t="s">
        <v>1265</v>
      </c>
      <c r="E7107" s="4">
        <v>14545.4</v>
      </c>
      <c r="F7107" t="s">
        <v>567</v>
      </c>
      <c r="G7107" t="s">
        <v>471</v>
      </c>
      <c r="H7107" t="s">
        <v>317</v>
      </c>
      <c r="I7107" t="s">
        <v>318</v>
      </c>
      <c r="J7107" t="s">
        <v>276</v>
      </c>
      <c r="L7107" t="s">
        <v>390</v>
      </c>
      <c r="M7107" t="s">
        <v>391</v>
      </c>
      <c r="N7107" t="s">
        <v>489</v>
      </c>
    </row>
    <row r="7108" spans="1:14" hidden="1" x14ac:dyDescent="0.25">
      <c r="A7108" t="s">
        <v>241</v>
      </c>
      <c r="B7108" s="1">
        <v>45260</v>
      </c>
      <c r="C7108" t="s">
        <v>1340</v>
      </c>
      <c r="D7108" t="s">
        <v>1341</v>
      </c>
      <c r="E7108" s="4">
        <v>500.22999999999996</v>
      </c>
      <c r="F7108" t="s">
        <v>567</v>
      </c>
      <c r="G7108" t="s">
        <v>471</v>
      </c>
      <c r="H7108" t="s">
        <v>317</v>
      </c>
      <c r="I7108" t="s">
        <v>318</v>
      </c>
      <c r="J7108" t="s">
        <v>276</v>
      </c>
      <c r="L7108" t="s">
        <v>390</v>
      </c>
      <c r="M7108" t="s">
        <v>391</v>
      </c>
      <c r="N7108" t="s">
        <v>487</v>
      </c>
    </row>
    <row r="7109" spans="1:14" hidden="1" x14ac:dyDescent="0.25">
      <c r="A7109" t="s">
        <v>241</v>
      </c>
      <c r="B7109" s="1">
        <v>45260</v>
      </c>
      <c r="C7109" t="s">
        <v>1285</v>
      </c>
      <c r="D7109" t="s">
        <v>1286</v>
      </c>
      <c r="E7109" s="4">
        <v>4561.3599999999997</v>
      </c>
      <c r="F7109" t="s">
        <v>567</v>
      </c>
      <c r="G7109" t="s">
        <v>471</v>
      </c>
      <c r="H7109" t="s">
        <v>316</v>
      </c>
      <c r="I7109" t="s">
        <v>275</v>
      </c>
      <c r="J7109" t="s">
        <v>274</v>
      </c>
      <c r="L7109" t="s">
        <v>400</v>
      </c>
      <c r="M7109" t="s">
        <v>401</v>
      </c>
      <c r="N7109" t="s">
        <v>489</v>
      </c>
    </row>
    <row r="7110" spans="1:14" hidden="1" x14ac:dyDescent="0.25">
      <c r="A7110" t="s">
        <v>241</v>
      </c>
      <c r="B7110" s="1">
        <v>45260</v>
      </c>
      <c r="C7110" t="s">
        <v>1017</v>
      </c>
      <c r="D7110" t="s">
        <v>1018</v>
      </c>
      <c r="E7110" s="4">
        <v>6411.37</v>
      </c>
      <c r="F7110" t="s">
        <v>567</v>
      </c>
      <c r="G7110" t="s">
        <v>471</v>
      </c>
      <c r="H7110" t="s">
        <v>316</v>
      </c>
      <c r="I7110" t="s">
        <v>275</v>
      </c>
      <c r="J7110" t="s">
        <v>274</v>
      </c>
      <c r="L7110" t="s">
        <v>400</v>
      </c>
      <c r="M7110" t="s">
        <v>401</v>
      </c>
      <c r="N7110" t="s">
        <v>489</v>
      </c>
    </row>
    <row r="7111" spans="1:14" hidden="1" x14ac:dyDescent="0.25">
      <c r="A7111" t="s">
        <v>241</v>
      </c>
      <c r="B7111" s="1">
        <v>45260</v>
      </c>
      <c r="C7111" t="s">
        <v>1021</v>
      </c>
      <c r="D7111" t="s">
        <v>1022</v>
      </c>
      <c r="E7111" s="4">
        <v>23089.46</v>
      </c>
      <c r="F7111" t="s">
        <v>567</v>
      </c>
      <c r="G7111" t="s">
        <v>471</v>
      </c>
      <c r="H7111" t="s">
        <v>316</v>
      </c>
      <c r="I7111" t="s">
        <v>275</v>
      </c>
      <c r="J7111" t="s">
        <v>274</v>
      </c>
      <c r="L7111" t="s">
        <v>400</v>
      </c>
      <c r="M7111" t="s">
        <v>401</v>
      </c>
      <c r="N7111" t="s">
        <v>489</v>
      </c>
    </row>
    <row r="7112" spans="1:14" hidden="1" x14ac:dyDescent="0.25">
      <c r="A7112" t="s">
        <v>241</v>
      </c>
      <c r="B7112" s="1">
        <v>45260</v>
      </c>
      <c r="C7112" t="s">
        <v>1025</v>
      </c>
      <c r="D7112" t="s">
        <v>1026</v>
      </c>
      <c r="E7112" s="4">
        <v>2467.4900000000002</v>
      </c>
      <c r="F7112" t="s">
        <v>567</v>
      </c>
      <c r="G7112" t="s">
        <v>471</v>
      </c>
      <c r="H7112" t="s">
        <v>316</v>
      </c>
      <c r="I7112" t="s">
        <v>275</v>
      </c>
      <c r="J7112" t="s">
        <v>274</v>
      </c>
      <c r="L7112" t="s">
        <v>400</v>
      </c>
      <c r="M7112" t="s">
        <v>401</v>
      </c>
      <c r="N7112" t="s">
        <v>489</v>
      </c>
    </row>
    <row r="7113" spans="1:14" hidden="1" x14ac:dyDescent="0.25">
      <c r="A7113" t="s">
        <v>241</v>
      </c>
      <c r="B7113" s="1">
        <v>45260</v>
      </c>
      <c r="C7113" t="s">
        <v>1227</v>
      </c>
      <c r="D7113" t="s">
        <v>1228</v>
      </c>
      <c r="E7113" s="4">
        <v>69924.23000000001</v>
      </c>
      <c r="F7113" t="s">
        <v>567</v>
      </c>
      <c r="G7113" t="s">
        <v>471</v>
      </c>
      <c r="H7113" t="s">
        <v>316</v>
      </c>
      <c r="I7113" t="s">
        <v>275</v>
      </c>
      <c r="J7113" t="s">
        <v>274</v>
      </c>
      <c r="L7113" t="s">
        <v>400</v>
      </c>
      <c r="M7113" t="s">
        <v>401</v>
      </c>
      <c r="N7113" t="s">
        <v>489</v>
      </c>
    </row>
    <row r="7114" spans="1:14" hidden="1" x14ac:dyDescent="0.25">
      <c r="A7114" t="s">
        <v>241</v>
      </c>
      <c r="B7114" s="1">
        <v>45260</v>
      </c>
      <c r="C7114" t="s">
        <v>1279</v>
      </c>
      <c r="D7114" t="s">
        <v>1280</v>
      </c>
      <c r="E7114" s="4">
        <v>46.1</v>
      </c>
      <c r="F7114" t="s">
        <v>567</v>
      </c>
      <c r="G7114" t="s">
        <v>471</v>
      </c>
      <c r="H7114" t="s">
        <v>316</v>
      </c>
      <c r="I7114" t="s">
        <v>275</v>
      </c>
      <c r="J7114" t="s">
        <v>274</v>
      </c>
      <c r="L7114" t="s">
        <v>400</v>
      </c>
      <c r="M7114" t="s">
        <v>401</v>
      </c>
      <c r="N7114" t="s">
        <v>489</v>
      </c>
    </row>
    <row r="7115" spans="1:14" hidden="1" x14ac:dyDescent="0.25">
      <c r="A7115" t="s">
        <v>241</v>
      </c>
      <c r="B7115" s="1">
        <v>45260</v>
      </c>
      <c r="C7115" t="s">
        <v>1029</v>
      </c>
      <c r="D7115" t="s">
        <v>1030</v>
      </c>
      <c r="E7115" s="4">
        <v>4857.0999999999995</v>
      </c>
      <c r="F7115" t="s">
        <v>567</v>
      </c>
      <c r="G7115" t="s">
        <v>471</v>
      </c>
      <c r="H7115" t="s">
        <v>316</v>
      </c>
      <c r="I7115" t="s">
        <v>275</v>
      </c>
      <c r="J7115" t="s">
        <v>274</v>
      </c>
      <c r="L7115" t="s">
        <v>400</v>
      </c>
      <c r="M7115" t="s">
        <v>401</v>
      </c>
      <c r="N7115" t="s">
        <v>489</v>
      </c>
    </row>
    <row r="7116" spans="1:14" hidden="1" x14ac:dyDescent="0.25">
      <c r="A7116" t="s">
        <v>241</v>
      </c>
      <c r="B7116" s="1">
        <v>45260</v>
      </c>
      <c r="C7116" t="s">
        <v>35</v>
      </c>
      <c r="D7116" t="s">
        <v>1031</v>
      </c>
      <c r="E7116" s="4">
        <v>8260.3799999999992</v>
      </c>
      <c r="F7116" t="s">
        <v>567</v>
      </c>
      <c r="G7116" t="s">
        <v>471</v>
      </c>
      <c r="H7116" t="s">
        <v>288</v>
      </c>
      <c r="I7116" t="s">
        <v>26</v>
      </c>
      <c r="J7116" t="s">
        <v>243</v>
      </c>
      <c r="L7116" t="s">
        <v>368</v>
      </c>
      <c r="M7116" t="s">
        <v>369</v>
      </c>
      <c r="N7116" t="s">
        <v>480</v>
      </c>
    </row>
    <row r="7117" spans="1:14" hidden="1" x14ac:dyDescent="0.25">
      <c r="A7117" t="s">
        <v>241</v>
      </c>
      <c r="B7117" s="1">
        <v>45260</v>
      </c>
      <c r="C7117" t="s">
        <v>27</v>
      </c>
      <c r="D7117" t="s">
        <v>1032</v>
      </c>
      <c r="E7117" s="4">
        <v>-2999507.1800000011</v>
      </c>
      <c r="F7117" t="s">
        <v>567</v>
      </c>
      <c r="G7117" t="s">
        <v>471</v>
      </c>
      <c r="H7117" t="s">
        <v>288</v>
      </c>
      <c r="I7117" t="s">
        <v>26</v>
      </c>
      <c r="J7117" t="s">
        <v>243</v>
      </c>
      <c r="L7117" t="s">
        <v>368</v>
      </c>
      <c r="M7117" t="s">
        <v>369</v>
      </c>
      <c r="N7117" t="s">
        <v>485</v>
      </c>
    </row>
    <row r="7118" spans="1:14" hidden="1" x14ac:dyDescent="0.25">
      <c r="A7118" t="s">
        <v>241</v>
      </c>
      <c r="B7118" s="1">
        <v>45260</v>
      </c>
      <c r="C7118" t="s">
        <v>1035</v>
      </c>
      <c r="D7118" t="s">
        <v>1036</v>
      </c>
      <c r="E7118" s="4">
        <v>-49728.04</v>
      </c>
      <c r="F7118" t="s">
        <v>567</v>
      </c>
      <c r="G7118" t="s">
        <v>471</v>
      </c>
      <c r="H7118" t="s">
        <v>288</v>
      </c>
      <c r="I7118" t="s">
        <v>26</v>
      </c>
      <c r="J7118" t="s">
        <v>243</v>
      </c>
      <c r="L7118" t="s">
        <v>368</v>
      </c>
      <c r="M7118" t="s">
        <v>369</v>
      </c>
      <c r="N7118" t="s">
        <v>485</v>
      </c>
    </row>
    <row r="7119" spans="1:14" hidden="1" x14ac:dyDescent="0.25">
      <c r="A7119" t="s">
        <v>241</v>
      </c>
      <c r="B7119" s="1">
        <v>45260</v>
      </c>
      <c r="C7119" t="s">
        <v>28</v>
      </c>
      <c r="D7119" t="s">
        <v>1039</v>
      </c>
      <c r="E7119" s="4">
        <v>-245197.6</v>
      </c>
      <c r="F7119" t="s">
        <v>567</v>
      </c>
      <c r="G7119" t="s">
        <v>471</v>
      </c>
      <c r="H7119" t="s">
        <v>288</v>
      </c>
      <c r="I7119" t="s">
        <v>26</v>
      </c>
      <c r="J7119" t="s">
        <v>243</v>
      </c>
      <c r="L7119" t="s">
        <v>368</v>
      </c>
      <c r="M7119" t="s">
        <v>369</v>
      </c>
      <c r="N7119" t="s">
        <v>480</v>
      </c>
    </row>
    <row r="7120" spans="1:14" hidden="1" x14ac:dyDescent="0.25">
      <c r="A7120" t="s">
        <v>241</v>
      </c>
      <c r="B7120" s="1">
        <v>45260</v>
      </c>
      <c r="C7120" t="s">
        <v>29</v>
      </c>
      <c r="D7120" t="s">
        <v>1040</v>
      </c>
      <c r="E7120" s="4">
        <v>-15349.940000000002</v>
      </c>
      <c r="F7120" t="s">
        <v>567</v>
      </c>
      <c r="G7120" t="s">
        <v>471</v>
      </c>
      <c r="H7120" t="s">
        <v>288</v>
      </c>
      <c r="I7120" t="s">
        <v>26</v>
      </c>
      <c r="J7120" t="s">
        <v>243</v>
      </c>
      <c r="L7120" t="s">
        <v>368</v>
      </c>
      <c r="M7120" t="s">
        <v>369</v>
      </c>
      <c r="N7120" t="s">
        <v>480</v>
      </c>
    </row>
    <row r="7121" spans="1:14" hidden="1" x14ac:dyDescent="0.25">
      <c r="A7121" t="s">
        <v>241</v>
      </c>
      <c r="B7121" s="1">
        <v>45260</v>
      </c>
      <c r="C7121" t="s">
        <v>1041</v>
      </c>
      <c r="D7121" t="s">
        <v>1042</v>
      </c>
      <c r="E7121" s="4">
        <v>-38520</v>
      </c>
      <c r="F7121" t="s">
        <v>567</v>
      </c>
      <c r="G7121" t="s">
        <v>471</v>
      </c>
      <c r="H7121" t="s">
        <v>288</v>
      </c>
      <c r="I7121" t="s">
        <v>26</v>
      </c>
      <c r="J7121" t="s">
        <v>243</v>
      </c>
      <c r="L7121" t="s">
        <v>368</v>
      </c>
      <c r="M7121" t="s">
        <v>369</v>
      </c>
      <c r="N7121" t="s">
        <v>489</v>
      </c>
    </row>
    <row r="7122" spans="1:14" hidden="1" x14ac:dyDescent="0.25">
      <c r="A7122" t="s">
        <v>241</v>
      </c>
      <c r="B7122" s="1">
        <v>45260</v>
      </c>
      <c r="C7122" t="s">
        <v>30</v>
      </c>
      <c r="D7122" t="s">
        <v>1229</v>
      </c>
      <c r="E7122" s="4">
        <v>-14160</v>
      </c>
      <c r="F7122" t="s">
        <v>567</v>
      </c>
      <c r="G7122" t="s">
        <v>471</v>
      </c>
      <c r="H7122" t="s">
        <v>288</v>
      </c>
      <c r="I7122" t="s">
        <v>26</v>
      </c>
      <c r="J7122" t="s">
        <v>243</v>
      </c>
      <c r="L7122" t="s">
        <v>368</v>
      </c>
      <c r="M7122" t="s">
        <v>369</v>
      </c>
      <c r="N7122" t="s">
        <v>485</v>
      </c>
    </row>
    <row r="7123" spans="1:14" hidden="1" x14ac:dyDescent="0.25">
      <c r="A7123" t="s">
        <v>241</v>
      </c>
      <c r="B7123" s="1">
        <v>45260</v>
      </c>
      <c r="C7123" t="s">
        <v>31</v>
      </c>
      <c r="D7123" t="s">
        <v>1293</v>
      </c>
      <c r="E7123" s="4">
        <v>-23030.6</v>
      </c>
      <c r="F7123" t="s">
        <v>567</v>
      </c>
      <c r="G7123" t="s">
        <v>471</v>
      </c>
      <c r="H7123" t="s">
        <v>288</v>
      </c>
      <c r="I7123" t="s">
        <v>26</v>
      </c>
      <c r="J7123" t="s">
        <v>243</v>
      </c>
      <c r="L7123" t="s">
        <v>368</v>
      </c>
      <c r="M7123" t="s">
        <v>369</v>
      </c>
      <c r="N7123" t="s">
        <v>480</v>
      </c>
    </row>
    <row r="7124" spans="1:14" hidden="1" x14ac:dyDescent="0.25">
      <c r="A7124" t="s">
        <v>241</v>
      </c>
      <c r="B7124" s="1">
        <v>45260</v>
      </c>
      <c r="C7124" t="s">
        <v>32</v>
      </c>
      <c r="D7124" t="s">
        <v>1268</v>
      </c>
      <c r="E7124" s="4">
        <v>-16065.57</v>
      </c>
      <c r="F7124" t="s">
        <v>567</v>
      </c>
      <c r="G7124" t="s">
        <v>471</v>
      </c>
      <c r="H7124" t="s">
        <v>288</v>
      </c>
      <c r="I7124" t="s">
        <v>26</v>
      </c>
      <c r="J7124" t="s">
        <v>243</v>
      </c>
      <c r="L7124" t="s">
        <v>368</v>
      </c>
      <c r="M7124" t="s">
        <v>369</v>
      </c>
      <c r="N7124" t="s">
        <v>480</v>
      </c>
    </row>
    <row r="7125" spans="1:14" hidden="1" x14ac:dyDescent="0.25">
      <c r="A7125" t="s">
        <v>241</v>
      </c>
      <c r="B7125" s="1">
        <v>45260</v>
      </c>
      <c r="C7125" t="s">
        <v>33</v>
      </c>
      <c r="D7125" t="s">
        <v>1043</v>
      </c>
      <c r="E7125" s="4">
        <v>-24260.55</v>
      </c>
      <c r="F7125" t="s">
        <v>567</v>
      </c>
      <c r="G7125" t="s">
        <v>471</v>
      </c>
      <c r="H7125" t="s">
        <v>288</v>
      </c>
      <c r="I7125" t="s">
        <v>26</v>
      </c>
      <c r="J7125" t="s">
        <v>243</v>
      </c>
      <c r="L7125" t="s">
        <v>368</v>
      </c>
      <c r="M7125" t="s">
        <v>369</v>
      </c>
      <c r="N7125" t="s">
        <v>480</v>
      </c>
    </row>
    <row r="7126" spans="1:14" hidden="1" x14ac:dyDescent="0.25">
      <c r="A7126" t="s">
        <v>241</v>
      </c>
      <c r="B7126" s="1">
        <v>45260</v>
      </c>
      <c r="C7126" t="s">
        <v>34</v>
      </c>
      <c r="D7126" t="s">
        <v>1044</v>
      </c>
      <c r="E7126" s="4">
        <v>-170904.66999999998</v>
      </c>
      <c r="F7126" t="s">
        <v>567</v>
      </c>
      <c r="G7126" t="s">
        <v>471</v>
      </c>
      <c r="H7126" t="s">
        <v>317</v>
      </c>
      <c r="I7126" t="s">
        <v>318</v>
      </c>
      <c r="J7126" t="s">
        <v>276</v>
      </c>
      <c r="L7126" t="s">
        <v>390</v>
      </c>
      <c r="M7126" t="s">
        <v>391</v>
      </c>
      <c r="N7126" t="s">
        <v>487</v>
      </c>
    </row>
    <row r="7127" spans="1:14" hidden="1" x14ac:dyDescent="0.25">
      <c r="A7127" t="s">
        <v>241</v>
      </c>
      <c r="B7127" s="1">
        <v>45260</v>
      </c>
      <c r="C7127" t="s">
        <v>25</v>
      </c>
      <c r="D7127" t="s">
        <v>1049</v>
      </c>
      <c r="E7127" s="4">
        <v>-1564838.7300000004</v>
      </c>
      <c r="F7127" t="s">
        <v>567</v>
      </c>
      <c r="G7127" t="s">
        <v>471</v>
      </c>
      <c r="H7127" t="s">
        <v>244</v>
      </c>
      <c r="I7127" t="s">
        <v>245</v>
      </c>
      <c r="J7127" t="s">
        <v>244</v>
      </c>
      <c r="L7127" t="s">
        <v>368</v>
      </c>
      <c r="M7127" t="s">
        <v>369</v>
      </c>
      <c r="N7127" t="s">
        <v>480</v>
      </c>
    </row>
    <row r="7128" spans="1:14" hidden="1" x14ac:dyDescent="0.25">
      <c r="A7128" t="s">
        <v>241</v>
      </c>
      <c r="B7128" s="1">
        <v>45260</v>
      </c>
      <c r="C7128" t="s">
        <v>1056</v>
      </c>
      <c r="D7128" t="s">
        <v>1057</v>
      </c>
      <c r="E7128" s="4">
        <v>-639142.43000000005</v>
      </c>
      <c r="F7128" t="s">
        <v>567</v>
      </c>
      <c r="G7128" t="s">
        <v>471</v>
      </c>
      <c r="H7128" t="s">
        <v>246</v>
      </c>
      <c r="I7128" t="s">
        <v>247</v>
      </c>
      <c r="J7128" t="s">
        <v>246</v>
      </c>
      <c r="L7128" t="s">
        <v>370</v>
      </c>
      <c r="M7128" t="s">
        <v>371</v>
      </c>
      <c r="N7128" t="s">
        <v>482</v>
      </c>
    </row>
    <row r="7129" spans="1:14" hidden="1" x14ac:dyDescent="0.25">
      <c r="A7129" t="s">
        <v>241</v>
      </c>
      <c r="B7129" s="1">
        <v>45260</v>
      </c>
      <c r="C7129" t="s">
        <v>1058</v>
      </c>
      <c r="D7129" t="s">
        <v>1059</v>
      </c>
      <c r="E7129" s="4">
        <v>-415024.74</v>
      </c>
      <c r="F7129" t="s">
        <v>567</v>
      </c>
      <c r="G7129" t="s">
        <v>471</v>
      </c>
      <c r="H7129" t="s">
        <v>293</v>
      </c>
      <c r="I7129" t="s">
        <v>294</v>
      </c>
      <c r="J7129" t="s">
        <v>251</v>
      </c>
      <c r="L7129" t="s">
        <v>386</v>
      </c>
      <c r="M7129" t="s">
        <v>387</v>
      </c>
      <c r="N7129" t="s">
        <v>482</v>
      </c>
    </row>
    <row r="7130" spans="1:14" hidden="1" x14ac:dyDescent="0.25">
      <c r="A7130" t="s">
        <v>241</v>
      </c>
      <c r="B7130" s="1">
        <v>45260</v>
      </c>
      <c r="C7130" t="s">
        <v>1062</v>
      </c>
      <c r="D7130" t="s">
        <v>1063</v>
      </c>
      <c r="E7130" s="4">
        <v>-2.34</v>
      </c>
      <c r="F7130" t="s">
        <v>567</v>
      </c>
      <c r="G7130" t="s">
        <v>471</v>
      </c>
      <c r="H7130" t="s">
        <v>248</v>
      </c>
      <c r="I7130" t="s">
        <v>249</v>
      </c>
      <c r="J7130" t="s">
        <v>248</v>
      </c>
      <c r="L7130" t="s">
        <v>372</v>
      </c>
      <c r="M7130" t="s">
        <v>373</v>
      </c>
      <c r="N7130" t="s">
        <v>487</v>
      </c>
    </row>
    <row r="7131" spans="1:14" hidden="1" x14ac:dyDescent="0.25">
      <c r="A7131" t="s">
        <v>241</v>
      </c>
      <c r="B7131" s="1">
        <v>45260</v>
      </c>
      <c r="C7131" t="s">
        <v>1066</v>
      </c>
      <c r="D7131" t="s">
        <v>1067</v>
      </c>
      <c r="E7131" s="4">
        <v>-7.2899999999998784</v>
      </c>
      <c r="F7131" t="s">
        <v>567</v>
      </c>
      <c r="G7131" t="s">
        <v>471</v>
      </c>
      <c r="H7131" t="s">
        <v>248</v>
      </c>
      <c r="I7131" t="s">
        <v>249</v>
      </c>
      <c r="J7131" t="s">
        <v>248</v>
      </c>
      <c r="L7131" t="s">
        <v>372</v>
      </c>
      <c r="M7131" t="s">
        <v>373</v>
      </c>
      <c r="N7131" t="s">
        <v>487</v>
      </c>
    </row>
    <row r="7132" spans="1:14" hidden="1" x14ac:dyDescent="0.25">
      <c r="A7132" t="s">
        <v>241</v>
      </c>
      <c r="B7132" s="1">
        <v>45260</v>
      </c>
      <c r="C7132" t="s">
        <v>1068</v>
      </c>
      <c r="D7132" t="s">
        <v>1069</v>
      </c>
      <c r="E7132" s="4">
        <v>-764.09999999999957</v>
      </c>
      <c r="F7132" t="s">
        <v>567</v>
      </c>
      <c r="G7132" t="s">
        <v>471</v>
      </c>
      <c r="H7132" t="s">
        <v>248</v>
      </c>
      <c r="I7132" t="s">
        <v>249</v>
      </c>
      <c r="J7132" t="s">
        <v>248</v>
      </c>
      <c r="L7132" t="s">
        <v>372</v>
      </c>
      <c r="M7132" t="s">
        <v>373</v>
      </c>
      <c r="N7132" t="s">
        <v>487</v>
      </c>
    </row>
    <row r="7133" spans="1:14" hidden="1" x14ac:dyDescent="0.25">
      <c r="A7133" t="s">
        <v>241</v>
      </c>
      <c r="B7133" s="1">
        <v>45260</v>
      </c>
      <c r="C7133" t="s">
        <v>1168</v>
      </c>
      <c r="D7133" t="s">
        <v>1169</v>
      </c>
      <c r="E7133" s="4">
        <v>-9366.36</v>
      </c>
      <c r="F7133" t="s">
        <v>567</v>
      </c>
      <c r="G7133" t="s">
        <v>471</v>
      </c>
      <c r="H7133" t="s">
        <v>248</v>
      </c>
      <c r="I7133" t="s">
        <v>249</v>
      </c>
      <c r="J7133" t="s">
        <v>248</v>
      </c>
      <c r="L7133" t="s">
        <v>372</v>
      </c>
      <c r="M7133" t="s">
        <v>373</v>
      </c>
      <c r="N7133" t="s">
        <v>487</v>
      </c>
    </row>
    <row r="7134" spans="1:14" hidden="1" x14ac:dyDescent="0.25">
      <c r="A7134" t="s">
        <v>241</v>
      </c>
      <c r="B7134" s="1">
        <v>45260</v>
      </c>
      <c r="C7134" t="s">
        <v>1074</v>
      </c>
      <c r="D7134" t="s">
        <v>1075</v>
      </c>
      <c r="E7134" s="4">
        <v>-826.24</v>
      </c>
      <c r="F7134" t="s">
        <v>567</v>
      </c>
      <c r="G7134" t="s">
        <v>471</v>
      </c>
      <c r="H7134" t="s">
        <v>248</v>
      </c>
      <c r="I7134" t="s">
        <v>249</v>
      </c>
      <c r="J7134" t="s">
        <v>248</v>
      </c>
      <c r="L7134" t="s">
        <v>372</v>
      </c>
      <c r="M7134" t="s">
        <v>373</v>
      </c>
      <c r="N7134" t="s">
        <v>487</v>
      </c>
    </row>
    <row r="7135" spans="1:14" hidden="1" x14ac:dyDescent="0.25">
      <c r="A7135" t="s">
        <v>241</v>
      </c>
      <c r="B7135" s="1">
        <v>45260</v>
      </c>
      <c r="C7135" t="s">
        <v>1078</v>
      </c>
      <c r="D7135" t="s">
        <v>1079</v>
      </c>
      <c r="E7135" s="4">
        <v>-35</v>
      </c>
      <c r="F7135" t="s">
        <v>567</v>
      </c>
      <c r="G7135" t="s">
        <v>471</v>
      </c>
      <c r="H7135" t="s">
        <v>248</v>
      </c>
      <c r="I7135" t="s">
        <v>249</v>
      </c>
      <c r="J7135" t="s">
        <v>248</v>
      </c>
      <c r="L7135" t="s">
        <v>372</v>
      </c>
      <c r="M7135" t="s">
        <v>373</v>
      </c>
      <c r="N7135" t="s">
        <v>488</v>
      </c>
    </row>
    <row r="7136" spans="1:14" hidden="1" x14ac:dyDescent="0.25">
      <c r="A7136" t="s">
        <v>241</v>
      </c>
      <c r="B7136" s="1">
        <v>45260</v>
      </c>
      <c r="C7136" t="s">
        <v>1080</v>
      </c>
      <c r="D7136" t="s">
        <v>1081</v>
      </c>
      <c r="E7136" s="4">
        <v>-1652801.88</v>
      </c>
      <c r="F7136" t="s">
        <v>567</v>
      </c>
      <c r="G7136" t="s">
        <v>471</v>
      </c>
      <c r="H7136" t="s">
        <v>317</v>
      </c>
      <c r="I7136" t="s">
        <v>318</v>
      </c>
      <c r="J7136" t="s">
        <v>276</v>
      </c>
      <c r="L7136" t="s">
        <v>372</v>
      </c>
      <c r="M7136" t="s">
        <v>373</v>
      </c>
      <c r="N7136" t="s">
        <v>487</v>
      </c>
    </row>
    <row r="7137" spans="1:14" hidden="1" x14ac:dyDescent="0.25">
      <c r="A7137" t="s">
        <v>241</v>
      </c>
      <c r="B7137" s="1">
        <v>45260</v>
      </c>
      <c r="C7137" t="s">
        <v>1082</v>
      </c>
      <c r="D7137" t="s">
        <v>1083</v>
      </c>
      <c r="E7137" s="4">
        <v>-214</v>
      </c>
      <c r="F7137" t="s">
        <v>567</v>
      </c>
      <c r="G7137" t="s">
        <v>471</v>
      </c>
      <c r="H7137" t="s">
        <v>248</v>
      </c>
      <c r="I7137" t="s">
        <v>249</v>
      </c>
      <c r="J7137" t="s">
        <v>248</v>
      </c>
      <c r="L7137" t="s">
        <v>372</v>
      </c>
      <c r="M7137" t="s">
        <v>373</v>
      </c>
      <c r="N7137" t="s">
        <v>488</v>
      </c>
    </row>
    <row r="7138" spans="1:14" hidden="1" x14ac:dyDescent="0.25">
      <c r="A7138" t="s">
        <v>241</v>
      </c>
      <c r="B7138" s="1">
        <v>45260</v>
      </c>
      <c r="C7138" t="s">
        <v>1172</v>
      </c>
      <c r="D7138" t="s">
        <v>1173</v>
      </c>
      <c r="E7138" s="4">
        <v>-160683.87000000002</v>
      </c>
      <c r="F7138" t="s">
        <v>567</v>
      </c>
      <c r="G7138" t="s">
        <v>471</v>
      </c>
      <c r="H7138" t="s">
        <v>291</v>
      </c>
      <c r="I7138" t="s">
        <v>292</v>
      </c>
      <c r="J7138" t="s">
        <v>251</v>
      </c>
      <c r="L7138" t="s">
        <v>372</v>
      </c>
      <c r="M7138" t="s">
        <v>373</v>
      </c>
      <c r="N7138" t="s">
        <v>487</v>
      </c>
    </row>
    <row r="7139" spans="1:14" hidden="1" x14ac:dyDescent="0.25">
      <c r="A7139" t="s">
        <v>241</v>
      </c>
      <c r="B7139" s="1">
        <v>45260</v>
      </c>
      <c r="C7139" t="s">
        <v>1322</v>
      </c>
      <c r="D7139" t="s">
        <v>1323</v>
      </c>
      <c r="E7139" s="4">
        <v>-929.39</v>
      </c>
      <c r="F7139" t="s">
        <v>567</v>
      </c>
      <c r="G7139" t="s">
        <v>471</v>
      </c>
      <c r="H7139" t="s">
        <v>291</v>
      </c>
      <c r="I7139" t="s">
        <v>292</v>
      </c>
      <c r="J7139" t="s">
        <v>251</v>
      </c>
      <c r="L7139" t="s">
        <v>372</v>
      </c>
      <c r="M7139" t="s">
        <v>373</v>
      </c>
      <c r="N7139" t="s">
        <v>489</v>
      </c>
    </row>
    <row r="7140" spans="1:14" hidden="1" x14ac:dyDescent="0.25">
      <c r="A7140" t="s">
        <v>241</v>
      </c>
      <c r="B7140" s="1">
        <v>45260</v>
      </c>
      <c r="C7140" t="s">
        <v>1271</v>
      </c>
      <c r="D7140" t="s">
        <v>1272</v>
      </c>
      <c r="E7140" s="4">
        <v>-2600</v>
      </c>
      <c r="F7140" t="s">
        <v>567</v>
      </c>
      <c r="G7140" t="s">
        <v>471</v>
      </c>
      <c r="H7140" t="s">
        <v>317</v>
      </c>
      <c r="I7140" t="s">
        <v>318</v>
      </c>
      <c r="J7140" t="s">
        <v>276</v>
      </c>
      <c r="L7140" t="s">
        <v>390</v>
      </c>
      <c r="M7140" t="s">
        <v>391</v>
      </c>
      <c r="N7140" t="s">
        <v>487</v>
      </c>
    </row>
    <row r="7141" spans="1:14" hidden="1" x14ac:dyDescent="0.25">
      <c r="A7141" t="s">
        <v>241</v>
      </c>
      <c r="B7141" s="1">
        <v>45260</v>
      </c>
      <c r="C7141" t="s">
        <v>1101</v>
      </c>
      <c r="D7141" t="s">
        <v>1102</v>
      </c>
      <c r="E7141" s="4">
        <v>-125444.31999999999</v>
      </c>
      <c r="F7141" t="s">
        <v>567</v>
      </c>
      <c r="G7141" t="s">
        <v>471</v>
      </c>
      <c r="H7141" t="s">
        <v>316</v>
      </c>
      <c r="I7141" t="s">
        <v>275</v>
      </c>
      <c r="J7141" t="s">
        <v>274</v>
      </c>
      <c r="L7141" t="s">
        <v>398</v>
      </c>
      <c r="M7141" t="s">
        <v>399</v>
      </c>
      <c r="N7141" t="s">
        <v>477</v>
      </c>
    </row>
    <row r="7142" spans="1:14" hidden="1" x14ac:dyDescent="0.25">
      <c r="A7142" t="s">
        <v>241</v>
      </c>
      <c r="B7142" s="1">
        <v>45291</v>
      </c>
      <c r="C7142" t="s">
        <v>1084</v>
      </c>
      <c r="D7142" t="s">
        <v>1085</v>
      </c>
      <c r="E7142" s="4">
        <v>-472538.47</v>
      </c>
      <c r="F7142" t="s">
        <v>567</v>
      </c>
      <c r="G7142" t="s">
        <v>471</v>
      </c>
      <c r="H7142" t="s">
        <v>248</v>
      </c>
      <c r="I7142" t="s">
        <v>249</v>
      </c>
      <c r="J7142" t="s">
        <v>248</v>
      </c>
      <c r="K7142" t="s">
        <v>1086</v>
      </c>
      <c r="L7142" t="s">
        <v>372</v>
      </c>
      <c r="M7142" t="s">
        <v>373</v>
      </c>
      <c r="N7142" t="s">
        <v>488</v>
      </c>
    </row>
    <row r="7143" spans="1:14" hidden="1" x14ac:dyDescent="0.25">
      <c r="A7143" t="s">
        <v>241</v>
      </c>
      <c r="B7143" s="1">
        <v>45291</v>
      </c>
      <c r="C7143" t="s">
        <v>1089</v>
      </c>
      <c r="D7143" t="s">
        <v>1090</v>
      </c>
      <c r="E7143" s="4">
        <v>-45925.849999999991</v>
      </c>
      <c r="F7143" t="s">
        <v>567</v>
      </c>
      <c r="G7143" t="s">
        <v>471</v>
      </c>
      <c r="H7143" t="s">
        <v>248</v>
      </c>
      <c r="I7143" t="s">
        <v>249</v>
      </c>
      <c r="J7143" t="s">
        <v>248</v>
      </c>
      <c r="K7143" t="s">
        <v>1086</v>
      </c>
      <c r="L7143" t="s">
        <v>372</v>
      </c>
      <c r="M7143" t="s">
        <v>373</v>
      </c>
      <c r="N7143" t="s">
        <v>488</v>
      </c>
    </row>
    <row r="7144" spans="1:14" hidden="1" x14ac:dyDescent="0.25">
      <c r="A7144" t="s">
        <v>241</v>
      </c>
      <c r="B7144" s="1">
        <v>45291</v>
      </c>
      <c r="C7144" t="s">
        <v>1097</v>
      </c>
      <c r="D7144" t="s">
        <v>1098</v>
      </c>
      <c r="E7144" s="4">
        <v>-24170</v>
      </c>
      <c r="F7144" t="s">
        <v>567</v>
      </c>
      <c r="G7144" t="s">
        <v>471</v>
      </c>
      <c r="H7144" t="s">
        <v>317</v>
      </c>
      <c r="I7144" t="s">
        <v>318</v>
      </c>
      <c r="J7144" t="s">
        <v>276</v>
      </c>
      <c r="L7144" t="s">
        <v>372</v>
      </c>
      <c r="M7144" t="s">
        <v>373</v>
      </c>
      <c r="N7144" t="s">
        <v>489</v>
      </c>
    </row>
    <row r="7145" spans="1:14" hidden="1" x14ac:dyDescent="0.25">
      <c r="A7145" t="s">
        <v>241</v>
      </c>
      <c r="B7145" s="1">
        <v>45291</v>
      </c>
      <c r="C7145" t="s">
        <v>1300</v>
      </c>
      <c r="D7145" t="s">
        <v>1301</v>
      </c>
      <c r="E7145" s="4">
        <v>-854</v>
      </c>
      <c r="F7145" t="s">
        <v>567</v>
      </c>
      <c r="G7145" t="s">
        <v>471</v>
      </c>
      <c r="H7145" t="s">
        <v>248</v>
      </c>
      <c r="I7145" t="s">
        <v>249</v>
      </c>
      <c r="J7145" t="s">
        <v>248</v>
      </c>
      <c r="L7145" t="s">
        <v>372</v>
      </c>
      <c r="M7145" t="s">
        <v>373</v>
      </c>
      <c r="N7145" t="s">
        <v>488</v>
      </c>
    </row>
    <row r="7146" spans="1:14" hidden="1" x14ac:dyDescent="0.25">
      <c r="A7146" t="s">
        <v>241</v>
      </c>
      <c r="B7146" s="1">
        <v>45291</v>
      </c>
      <c r="C7146" t="s">
        <v>1283</v>
      </c>
      <c r="D7146" t="s">
        <v>1284</v>
      </c>
      <c r="E7146" s="4">
        <v>-22480</v>
      </c>
      <c r="F7146" t="s">
        <v>567</v>
      </c>
      <c r="G7146" t="s">
        <v>471</v>
      </c>
      <c r="H7146" t="s">
        <v>317</v>
      </c>
      <c r="I7146" t="s">
        <v>318</v>
      </c>
      <c r="J7146" t="s">
        <v>276</v>
      </c>
      <c r="L7146" t="s">
        <v>372</v>
      </c>
      <c r="M7146" t="s">
        <v>373</v>
      </c>
      <c r="N7146" t="s">
        <v>488</v>
      </c>
    </row>
    <row r="7147" spans="1:14" hidden="1" x14ac:dyDescent="0.25">
      <c r="A7147" t="s">
        <v>241</v>
      </c>
      <c r="B7147" s="1">
        <v>45291</v>
      </c>
      <c r="C7147" t="s">
        <v>1271</v>
      </c>
      <c r="D7147" t="s">
        <v>1272</v>
      </c>
      <c r="E7147" s="4">
        <v>-4100</v>
      </c>
      <c r="F7147" t="s">
        <v>567</v>
      </c>
      <c r="G7147" t="s">
        <v>471</v>
      </c>
      <c r="H7147" t="s">
        <v>317</v>
      </c>
      <c r="I7147" t="s">
        <v>318</v>
      </c>
      <c r="J7147" t="s">
        <v>276</v>
      </c>
      <c r="L7147" t="s">
        <v>390</v>
      </c>
      <c r="M7147" t="s">
        <v>391</v>
      </c>
      <c r="N7147" t="s">
        <v>487</v>
      </c>
    </row>
    <row r="7148" spans="1:14" hidden="1" x14ac:dyDescent="0.25">
      <c r="A7148" t="s">
        <v>241</v>
      </c>
      <c r="B7148" s="1">
        <v>45291</v>
      </c>
      <c r="C7148" t="s">
        <v>565</v>
      </c>
      <c r="D7148" t="s">
        <v>566</v>
      </c>
      <c r="E7148" s="4">
        <v>351013.04000000004</v>
      </c>
      <c r="F7148" t="s">
        <v>567</v>
      </c>
      <c r="G7148" t="s">
        <v>471</v>
      </c>
      <c r="H7148" t="s">
        <v>291</v>
      </c>
      <c r="I7148" t="s">
        <v>292</v>
      </c>
      <c r="J7148" t="s">
        <v>251</v>
      </c>
      <c r="L7148" t="s">
        <v>376</v>
      </c>
      <c r="M7148" t="s">
        <v>377</v>
      </c>
      <c r="N7148" t="s">
        <v>486</v>
      </c>
    </row>
    <row r="7149" spans="1:14" hidden="1" x14ac:dyDescent="0.25">
      <c r="A7149" t="s">
        <v>241</v>
      </c>
      <c r="B7149" s="1">
        <v>45291</v>
      </c>
      <c r="C7149" t="s">
        <v>568</v>
      </c>
      <c r="D7149" t="s">
        <v>569</v>
      </c>
      <c r="E7149" s="4">
        <v>181313.26999999996</v>
      </c>
      <c r="F7149" t="s">
        <v>567</v>
      </c>
      <c r="G7149" t="s">
        <v>471</v>
      </c>
      <c r="H7149" t="s">
        <v>291</v>
      </c>
      <c r="I7149" t="s">
        <v>292</v>
      </c>
      <c r="J7149" t="s">
        <v>251</v>
      </c>
      <c r="L7149" t="s">
        <v>376</v>
      </c>
      <c r="M7149" t="s">
        <v>377</v>
      </c>
      <c r="N7149" t="s">
        <v>486</v>
      </c>
    </row>
    <row r="7150" spans="1:14" hidden="1" x14ac:dyDescent="0.25">
      <c r="A7150" t="s">
        <v>241</v>
      </c>
      <c r="B7150" s="1">
        <v>45291</v>
      </c>
      <c r="C7150" t="s">
        <v>574</v>
      </c>
      <c r="D7150" t="s">
        <v>575</v>
      </c>
      <c r="E7150" s="4">
        <v>81295.14</v>
      </c>
      <c r="F7150" t="s">
        <v>567</v>
      </c>
      <c r="G7150" t="s">
        <v>471</v>
      </c>
      <c r="H7150" t="s">
        <v>291</v>
      </c>
      <c r="I7150" t="s">
        <v>292</v>
      </c>
      <c r="J7150" t="s">
        <v>251</v>
      </c>
      <c r="L7150" t="s">
        <v>376</v>
      </c>
      <c r="M7150" t="s">
        <v>377</v>
      </c>
      <c r="N7150" t="s">
        <v>486</v>
      </c>
    </row>
    <row r="7151" spans="1:14" hidden="1" x14ac:dyDescent="0.25">
      <c r="A7151" t="s">
        <v>241</v>
      </c>
      <c r="B7151" s="1">
        <v>45291</v>
      </c>
      <c r="C7151" t="s">
        <v>578</v>
      </c>
      <c r="D7151" t="s">
        <v>579</v>
      </c>
      <c r="E7151" s="4">
        <v>3048.84</v>
      </c>
      <c r="F7151" t="s">
        <v>567</v>
      </c>
      <c r="G7151" t="s">
        <v>471</v>
      </c>
      <c r="H7151" t="s">
        <v>298</v>
      </c>
      <c r="I7151" t="s">
        <v>299</v>
      </c>
      <c r="J7151" t="s">
        <v>258</v>
      </c>
      <c r="L7151" t="s">
        <v>376</v>
      </c>
      <c r="M7151" t="s">
        <v>377</v>
      </c>
      <c r="N7151" t="s">
        <v>487</v>
      </c>
    </row>
    <row r="7152" spans="1:14" hidden="1" x14ac:dyDescent="0.25">
      <c r="A7152" t="s">
        <v>241</v>
      </c>
      <c r="B7152" s="1">
        <v>45291</v>
      </c>
      <c r="C7152" t="s">
        <v>582</v>
      </c>
      <c r="D7152" t="s">
        <v>583</v>
      </c>
      <c r="E7152" s="4">
        <v>56524.479999999996</v>
      </c>
      <c r="F7152" t="s">
        <v>567</v>
      </c>
      <c r="G7152" t="s">
        <v>471</v>
      </c>
      <c r="H7152" t="s">
        <v>291</v>
      </c>
      <c r="I7152" t="s">
        <v>292</v>
      </c>
      <c r="J7152" t="s">
        <v>251</v>
      </c>
      <c r="L7152" t="s">
        <v>376</v>
      </c>
      <c r="M7152" t="s">
        <v>377</v>
      </c>
      <c r="N7152" t="s">
        <v>482</v>
      </c>
    </row>
    <row r="7153" spans="1:14" hidden="1" x14ac:dyDescent="0.25">
      <c r="A7153" t="s">
        <v>241</v>
      </c>
      <c r="B7153" s="1">
        <v>45291</v>
      </c>
      <c r="C7153" t="s">
        <v>586</v>
      </c>
      <c r="D7153" t="s">
        <v>587</v>
      </c>
      <c r="E7153" s="4">
        <v>6175</v>
      </c>
      <c r="F7153" t="s">
        <v>567</v>
      </c>
      <c r="G7153" t="s">
        <v>471</v>
      </c>
      <c r="H7153" t="s">
        <v>298</v>
      </c>
      <c r="I7153" t="s">
        <v>299</v>
      </c>
      <c r="J7153" t="s">
        <v>258</v>
      </c>
      <c r="L7153" t="s">
        <v>376</v>
      </c>
      <c r="M7153" t="s">
        <v>377</v>
      </c>
      <c r="N7153" t="s">
        <v>487</v>
      </c>
    </row>
    <row r="7154" spans="1:14" hidden="1" x14ac:dyDescent="0.25">
      <c r="A7154" t="s">
        <v>241</v>
      </c>
      <c r="B7154" s="1">
        <v>45291</v>
      </c>
      <c r="C7154" t="s">
        <v>590</v>
      </c>
      <c r="D7154" t="s">
        <v>591</v>
      </c>
      <c r="E7154" s="4">
        <v>17041.32</v>
      </c>
      <c r="F7154" t="s">
        <v>567</v>
      </c>
      <c r="G7154" t="s">
        <v>471</v>
      </c>
      <c r="H7154" t="s">
        <v>298</v>
      </c>
      <c r="I7154" t="s">
        <v>299</v>
      </c>
      <c r="J7154" t="s">
        <v>258</v>
      </c>
      <c r="L7154" t="s">
        <v>376</v>
      </c>
      <c r="M7154" t="s">
        <v>377</v>
      </c>
      <c r="N7154" t="s">
        <v>487</v>
      </c>
    </row>
    <row r="7155" spans="1:14" hidden="1" x14ac:dyDescent="0.25">
      <c r="A7155" t="s">
        <v>241</v>
      </c>
      <c r="B7155" s="1">
        <v>45291</v>
      </c>
      <c r="C7155" t="s">
        <v>595</v>
      </c>
      <c r="D7155" t="s">
        <v>596</v>
      </c>
      <c r="E7155" s="4">
        <v>5681.29</v>
      </c>
      <c r="F7155" t="s">
        <v>567</v>
      </c>
      <c r="G7155" t="s">
        <v>471</v>
      </c>
      <c r="H7155" t="s">
        <v>311</v>
      </c>
      <c r="I7155" t="s">
        <v>312</v>
      </c>
      <c r="J7155" t="s">
        <v>264</v>
      </c>
      <c r="L7155" t="s">
        <v>376</v>
      </c>
      <c r="M7155" t="s">
        <v>377</v>
      </c>
      <c r="N7155" t="s">
        <v>477</v>
      </c>
    </row>
    <row r="7156" spans="1:14" hidden="1" x14ac:dyDescent="0.25">
      <c r="A7156" t="s">
        <v>241</v>
      </c>
      <c r="B7156" s="1">
        <v>45291</v>
      </c>
      <c r="C7156" t="s">
        <v>599</v>
      </c>
      <c r="D7156" t="s">
        <v>600</v>
      </c>
      <c r="E7156" s="4">
        <v>13093.850000000002</v>
      </c>
      <c r="F7156" t="s">
        <v>567</v>
      </c>
      <c r="G7156" t="s">
        <v>471</v>
      </c>
      <c r="H7156" t="s">
        <v>298</v>
      </c>
      <c r="I7156" t="s">
        <v>299</v>
      </c>
      <c r="J7156" t="s">
        <v>258</v>
      </c>
      <c r="L7156" t="s">
        <v>376</v>
      </c>
      <c r="M7156" t="s">
        <v>377</v>
      </c>
      <c r="N7156" t="s">
        <v>482</v>
      </c>
    </row>
    <row r="7157" spans="1:14" hidden="1" x14ac:dyDescent="0.25">
      <c r="A7157" t="s">
        <v>241</v>
      </c>
      <c r="B7157" s="1">
        <v>45291</v>
      </c>
      <c r="C7157" t="s">
        <v>603</v>
      </c>
      <c r="D7157" t="s">
        <v>604</v>
      </c>
      <c r="E7157" s="4">
        <v>14873.539999999999</v>
      </c>
      <c r="F7157" t="s">
        <v>567</v>
      </c>
      <c r="G7157" t="s">
        <v>471</v>
      </c>
      <c r="H7157" t="s">
        <v>311</v>
      </c>
      <c r="I7157" t="s">
        <v>312</v>
      </c>
      <c r="J7157" t="s">
        <v>264</v>
      </c>
      <c r="L7157" t="s">
        <v>376</v>
      </c>
      <c r="M7157" t="s">
        <v>377</v>
      </c>
      <c r="N7157" t="s">
        <v>487</v>
      </c>
    </row>
    <row r="7158" spans="1:14" hidden="1" x14ac:dyDescent="0.25">
      <c r="A7158" t="s">
        <v>241</v>
      </c>
      <c r="B7158" s="1">
        <v>45291</v>
      </c>
      <c r="C7158" t="s">
        <v>1354</v>
      </c>
      <c r="D7158" t="s">
        <v>1355</v>
      </c>
      <c r="E7158" s="4">
        <v>712.5</v>
      </c>
      <c r="F7158" t="s">
        <v>567</v>
      </c>
      <c r="G7158" t="s">
        <v>471</v>
      </c>
      <c r="H7158" t="s">
        <v>311</v>
      </c>
      <c r="I7158" t="s">
        <v>312</v>
      </c>
      <c r="J7158" t="s">
        <v>264</v>
      </c>
      <c r="L7158" t="s">
        <v>376</v>
      </c>
      <c r="M7158" t="s">
        <v>377</v>
      </c>
      <c r="N7158" t="s">
        <v>487</v>
      </c>
    </row>
    <row r="7159" spans="1:14" hidden="1" x14ac:dyDescent="0.25">
      <c r="A7159" t="s">
        <v>241</v>
      </c>
      <c r="B7159" s="1">
        <v>45291</v>
      </c>
      <c r="C7159" t="s">
        <v>1128</v>
      </c>
      <c r="D7159" t="s">
        <v>1129</v>
      </c>
      <c r="E7159" s="4">
        <v>4966.34</v>
      </c>
      <c r="F7159" t="s">
        <v>567</v>
      </c>
      <c r="G7159" t="s">
        <v>471</v>
      </c>
      <c r="H7159" t="s">
        <v>291</v>
      </c>
      <c r="I7159" t="s">
        <v>292</v>
      </c>
      <c r="J7159" t="s">
        <v>251</v>
      </c>
      <c r="L7159" t="s">
        <v>376</v>
      </c>
      <c r="M7159" t="s">
        <v>377</v>
      </c>
      <c r="N7159" t="s">
        <v>486</v>
      </c>
    </row>
    <row r="7160" spans="1:14" hidden="1" x14ac:dyDescent="0.25">
      <c r="A7160" t="s">
        <v>241</v>
      </c>
      <c r="B7160" s="1">
        <v>45291</v>
      </c>
      <c r="C7160" t="s">
        <v>1130</v>
      </c>
      <c r="D7160" t="s">
        <v>1131</v>
      </c>
      <c r="E7160" s="4">
        <v>178183.51000000004</v>
      </c>
      <c r="F7160" t="s">
        <v>567</v>
      </c>
      <c r="G7160" t="s">
        <v>471</v>
      </c>
      <c r="H7160" t="s">
        <v>291</v>
      </c>
      <c r="I7160" t="s">
        <v>292</v>
      </c>
      <c r="J7160" t="s">
        <v>251</v>
      </c>
      <c r="L7160" t="s">
        <v>376</v>
      </c>
      <c r="M7160" t="s">
        <v>377</v>
      </c>
      <c r="N7160" t="s">
        <v>487</v>
      </c>
    </row>
    <row r="7161" spans="1:14" hidden="1" x14ac:dyDescent="0.25">
      <c r="A7161" t="s">
        <v>241</v>
      </c>
      <c r="B7161" s="1">
        <v>45291</v>
      </c>
      <c r="C7161" t="s">
        <v>1328</v>
      </c>
      <c r="D7161" t="s">
        <v>1329</v>
      </c>
      <c r="E7161" s="4">
        <v>5221.24</v>
      </c>
      <c r="F7161" t="s">
        <v>567</v>
      </c>
      <c r="G7161" t="s">
        <v>471</v>
      </c>
      <c r="H7161" t="s">
        <v>291</v>
      </c>
      <c r="I7161" t="s">
        <v>292</v>
      </c>
      <c r="J7161" t="s">
        <v>251</v>
      </c>
      <c r="L7161" t="s">
        <v>376</v>
      </c>
      <c r="M7161" t="s">
        <v>377</v>
      </c>
      <c r="N7161" t="s">
        <v>486</v>
      </c>
    </row>
    <row r="7162" spans="1:14" hidden="1" x14ac:dyDescent="0.25">
      <c r="A7162" t="s">
        <v>241</v>
      </c>
      <c r="B7162" s="1">
        <v>45291</v>
      </c>
      <c r="C7162" t="s">
        <v>627</v>
      </c>
      <c r="D7162" t="s">
        <v>628</v>
      </c>
      <c r="E7162" s="4">
        <v>348285.19000000006</v>
      </c>
      <c r="F7162" t="s">
        <v>567</v>
      </c>
      <c r="G7162" t="s">
        <v>471</v>
      </c>
      <c r="H7162" t="s">
        <v>295</v>
      </c>
      <c r="I7162" t="s">
        <v>254</v>
      </c>
      <c r="J7162" t="s">
        <v>253</v>
      </c>
      <c r="L7162" t="s">
        <v>378</v>
      </c>
      <c r="M7162" t="s">
        <v>379</v>
      </c>
      <c r="N7162" t="s">
        <v>486</v>
      </c>
    </row>
    <row r="7163" spans="1:14" hidden="1" x14ac:dyDescent="0.25">
      <c r="A7163" t="s">
        <v>241</v>
      </c>
      <c r="B7163" s="1">
        <v>45291</v>
      </c>
      <c r="C7163" t="s">
        <v>631</v>
      </c>
      <c r="D7163" t="s">
        <v>632</v>
      </c>
      <c r="E7163" s="4">
        <v>24970.39</v>
      </c>
      <c r="F7163" t="s">
        <v>567</v>
      </c>
      <c r="G7163" t="s">
        <v>471</v>
      </c>
      <c r="H7163" t="s">
        <v>301</v>
      </c>
      <c r="I7163" t="s">
        <v>302</v>
      </c>
      <c r="J7163" t="s">
        <v>258</v>
      </c>
      <c r="L7163" t="s">
        <v>378</v>
      </c>
      <c r="M7163" t="s">
        <v>379</v>
      </c>
      <c r="N7163" t="s">
        <v>486</v>
      </c>
    </row>
    <row r="7164" spans="1:14" hidden="1" x14ac:dyDescent="0.25">
      <c r="A7164" t="s">
        <v>241</v>
      </c>
      <c r="B7164" s="1">
        <v>45291</v>
      </c>
      <c r="C7164" t="s">
        <v>633</v>
      </c>
      <c r="D7164" t="s">
        <v>634</v>
      </c>
      <c r="E7164" s="4">
        <v>82475.83</v>
      </c>
      <c r="F7164" t="s">
        <v>567</v>
      </c>
      <c r="G7164" t="s">
        <v>471</v>
      </c>
      <c r="H7164" t="s">
        <v>295</v>
      </c>
      <c r="I7164" t="s">
        <v>254</v>
      </c>
      <c r="J7164" t="s">
        <v>253</v>
      </c>
      <c r="L7164" t="s">
        <v>378</v>
      </c>
      <c r="M7164" t="s">
        <v>379</v>
      </c>
      <c r="N7164" t="s">
        <v>486</v>
      </c>
    </row>
    <row r="7165" spans="1:14" hidden="1" x14ac:dyDescent="0.25">
      <c r="A7165" t="s">
        <v>241</v>
      </c>
      <c r="B7165" s="1">
        <v>45291</v>
      </c>
      <c r="C7165" t="s">
        <v>640</v>
      </c>
      <c r="D7165" t="s">
        <v>641</v>
      </c>
      <c r="E7165" s="4">
        <v>70</v>
      </c>
      <c r="F7165" t="s">
        <v>567</v>
      </c>
      <c r="G7165" t="s">
        <v>471</v>
      </c>
      <c r="H7165" t="s">
        <v>301</v>
      </c>
      <c r="I7165" t="s">
        <v>302</v>
      </c>
      <c r="J7165" t="s">
        <v>258</v>
      </c>
      <c r="L7165" t="s">
        <v>378</v>
      </c>
      <c r="M7165" t="s">
        <v>379</v>
      </c>
      <c r="N7165" t="s">
        <v>485</v>
      </c>
    </row>
    <row r="7166" spans="1:14" hidden="1" x14ac:dyDescent="0.25">
      <c r="A7166" t="s">
        <v>241</v>
      </c>
      <c r="B7166" s="1">
        <v>45291</v>
      </c>
      <c r="C7166" t="s">
        <v>642</v>
      </c>
      <c r="D7166" t="s">
        <v>643</v>
      </c>
      <c r="E7166" s="4">
        <v>260</v>
      </c>
      <c r="F7166" t="s">
        <v>567</v>
      </c>
      <c r="G7166" t="s">
        <v>471</v>
      </c>
      <c r="H7166" t="s">
        <v>311</v>
      </c>
      <c r="I7166" t="s">
        <v>312</v>
      </c>
      <c r="J7166" t="s">
        <v>264</v>
      </c>
      <c r="L7166" t="s">
        <v>378</v>
      </c>
      <c r="M7166" t="s">
        <v>379</v>
      </c>
      <c r="N7166" t="s">
        <v>487</v>
      </c>
    </row>
    <row r="7167" spans="1:14" hidden="1" x14ac:dyDescent="0.25">
      <c r="A7167" t="s">
        <v>241</v>
      </c>
      <c r="B7167" s="1">
        <v>45291</v>
      </c>
      <c r="C7167" t="s">
        <v>646</v>
      </c>
      <c r="D7167" t="s">
        <v>647</v>
      </c>
      <c r="E7167" s="4">
        <v>879076.29</v>
      </c>
      <c r="F7167" t="s">
        <v>567</v>
      </c>
      <c r="G7167" t="s">
        <v>471</v>
      </c>
      <c r="H7167" t="s">
        <v>295</v>
      </c>
      <c r="I7167" t="s">
        <v>254</v>
      </c>
      <c r="J7167" t="s">
        <v>253</v>
      </c>
      <c r="L7167" t="s">
        <v>378</v>
      </c>
      <c r="M7167" t="s">
        <v>379</v>
      </c>
      <c r="N7167" t="s">
        <v>486</v>
      </c>
    </row>
    <row r="7168" spans="1:14" hidden="1" x14ac:dyDescent="0.25">
      <c r="A7168" t="s">
        <v>241</v>
      </c>
      <c r="B7168" s="1">
        <v>45291</v>
      </c>
      <c r="C7168" t="s">
        <v>1294</v>
      </c>
      <c r="D7168" t="s">
        <v>1295</v>
      </c>
      <c r="E7168" s="4">
        <v>35399.65</v>
      </c>
      <c r="F7168" t="s">
        <v>567</v>
      </c>
      <c r="G7168" t="s">
        <v>471</v>
      </c>
      <c r="H7168" t="s">
        <v>295</v>
      </c>
      <c r="I7168" t="s">
        <v>254</v>
      </c>
      <c r="J7168" t="s">
        <v>253</v>
      </c>
      <c r="L7168" t="s">
        <v>378</v>
      </c>
      <c r="M7168" t="s">
        <v>379</v>
      </c>
      <c r="N7168" t="s">
        <v>486</v>
      </c>
    </row>
    <row r="7169" spans="1:14" hidden="1" x14ac:dyDescent="0.25">
      <c r="A7169" t="s">
        <v>241</v>
      </c>
      <c r="B7169" s="1">
        <v>45291</v>
      </c>
      <c r="C7169" t="s">
        <v>650</v>
      </c>
      <c r="D7169" t="s">
        <v>651</v>
      </c>
      <c r="E7169" s="4">
        <v>61963.95</v>
      </c>
      <c r="F7169" t="s">
        <v>567</v>
      </c>
      <c r="G7169" t="s">
        <v>471</v>
      </c>
      <c r="H7169" t="s">
        <v>308</v>
      </c>
      <c r="I7169" t="s">
        <v>309</v>
      </c>
      <c r="J7169" t="s">
        <v>264</v>
      </c>
      <c r="L7169" t="s">
        <v>378</v>
      </c>
      <c r="M7169" t="s">
        <v>379</v>
      </c>
      <c r="N7169" t="s">
        <v>487</v>
      </c>
    </row>
    <row r="7170" spans="1:14" hidden="1" x14ac:dyDescent="0.25">
      <c r="A7170" t="s">
        <v>241</v>
      </c>
      <c r="B7170" s="1">
        <v>45291</v>
      </c>
      <c r="C7170" t="s">
        <v>652</v>
      </c>
      <c r="D7170" t="s">
        <v>653</v>
      </c>
      <c r="E7170" s="4">
        <v>15221.3</v>
      </c>
      <c r="F7170" t="s">
        <v>567</v>
      </c>
      <c r="G7170" t="s">
        <v>471</v>
      </c>
      <c r="H7170" t="s">
        <v>308</v>
      </c>
      <c r="I7170" t="s">
        <v>309</v>
      </c>
      <c r="J7170" t="s">
        <v>264</v>
      </c>
      <c r="L7170" t="s">
        <v>378</v>
      </c>
      <c r="M7170" t="s">
        <v>379</v>
      </c>
      <c r="N7170" t="s">
        <v>487</v>
      </c>
    </row>
    <row r="7171" spans="1:14" hidden="1" x14ac:dyDescent="0.25">
      <c r="A7171" t="s">
        <v>241</v>
      </c>
      <c r="B7171" s="1">
        <v>45291</v>
      </c>
      <c r="C7171" t="s">
        <v>656</v>
      </c>
      <c r="D7171" t="s">
        <v>657</v>
      </c>
      <c r="E7171" s="4">
        <v>3314.7400000000002</v>
      </c>
      <c r="F7171" t="s">
        <v>567</v>
      </c>
      <c r="G7171" t="s">
        <v>471</v>
      </c>
      <c r="H7171" t="s">
        <v>308</v>
      </c>
      <c r="I7171" t="s">
        <v>309</v>
      </c>
      <c r="J7171" t="s">
        <v>264</v>
      </c>
      <c r="L7171" t="s">
        <v>378</v>
      </c>
      <c r="M7171" t="s">
        <v>379</v>
      </c>
      <c r="N7171" t="s">
        <v>487</v>
      </c>
    </row>
    <row r="7172" spans="1:14" hidden="1" x14ac:dyDescent="0.25">
      <c r="A7172" t="s">
        <v>241</v>
      </c>
      <c r="B7172" s="1">
        <v>45291</v>
      </c>
      <c r="C7172" t="s">
        <v>663</v>
      </c>
      <c r="D7172" t="s">
        <v>664</v>
      </c>
      <c r="E7172" s="4">
        <v>7885.95</v>
      </c>
      <c r="F7172" t="s">
        <v>567</v>
      </c>
      <c r="G7172" t="s">
        <v>471</v>
      </c>
      <c r="H7172" t="s">
        <v>308</v>
      </c>
      <c r="I7172" t="s">
        <v>309</v>
      </c>
      <c r="J7172" t="s">
        <v>264</v>
      </c>
      <c r="L7172" t="s">
        <v>378</v>
      </c>
      <c r="M7172" t="s">
        <v>379</v>
      </c>
      <c r="N7172" t="s">
        <v>487</v>
      </c>
    </row>
    <row r="7173" spans="1:14" hidden="1" x14ac:dyDescent="0.25">
      <c r="A7173" t="s">
        <v>241</v>
      </c>
      <c r="B7173" s="1">
        <v>45291</v>
      </c>
      <c r="C7173" t="s">
        <v>668</v>
      </c>
      <c r="D7173" t="s">
        <v>669</v>
      </c>
      <c r="E7173" s="4">
        <v>8762.4399999999987</v>
      </c>
      <c r="F7173" t="s">
        <v>567</v>
      </c>
      <c r="G7173" t="s">
        <v>471</v>
      </c>
      <c r="H7173" t="s">
        <v>308</v>
      </c>
      <c r="I7173" t="s">
        <v>309</v>
      </c>
      <c r="J7173" t="s">
        <v>264</v>
      </c>
      <c r="L7173" t="s">
        <v>378</v>
      </c>
      <c r="M7173" t="s">
        <v>379</v>
      </c>
      <c r="N7173" t="s">
        <v>487</v>
      </c>
    </row>
    <row r="7174" spans="1:14" hidden="1" x14ac:dyDescent="0.25">
      <c r="A7174" t="s">
        <v>241</v>
      </c>
      <c r="B7174" s="1">
        <v>45291</v>
      </c>
      <c r="C7174" t="s">
        <v>672</v>
      </c>
      <c r="D7174" t="s">
        <v>673</v>
      </c>
      <c r="E7174" s="4">
        <v>12666.529999999999</v>
      </c>
      <c r="F7174" t="s">
        <v>567</v>
      </c>
      <c r="G7174" t="s">
        <v>471</v>
      </c>
      <c r="H7174" t="s">
        <v>308</v>
      </c>
      <c r="I7174" t="s">
        <v>309</v>
      </c>
      <c r="J7174" t="s">
        <v>264</v>
      </c>
      <c r="L7174" t="s">
        <v>378</v>
      </c>
      <c r="M7174" t="s">
        <v>379</v>
      </c>
      <c r="N7174" t="s">
        <v>487</v>
      </c>
    </row>
    <row r="7175" spans="1:14" hidden="1" x14ac:dyDescent="0.25">
      <c r="A7175" t="s">
        <v>241</v>
      </c>
      <c r="B7175" s="1">
        <v>45291</v>
      </c>
      <c r="C7175" t="s">
        <v>676</v>
      </c>
      <c r="D7175" t="s">
        <v>677</v>
      </c>
      <c r="E7175" s="4">
        <v>84561.4</v>
      </c>
      <c r="F7175" t="s">
        <v>567</v>
      </c>
      <c r="G7175" t="s">
        <v>471</v>
      </c>
      <c r="H7175" t="s">
        <v>308</v>
      </c>
      <c r="I7175" t="s">
        <v>309</v>
      </c>
      <c r="J7175" t="s">
        <v>264</v>
      </c>
      <c r="L7175" t="s">
        <v>378</v>
      </c>
      <c r="M7175" t="s">
        <v>379</v>
      </c>
      <c r="N7175" t="s">
        <v>477</v>
      </c>
    </row>
    <row r="7176" spans="1:14" hidden="1" x14ac:dyDescent="0.25">
      <c r="A7176" t="s">
        <v>241</v>
      </c>
      <c r="B7176" s="1">
        <v>45291</v>
      </c>
      <c r="C7176" t="s">
        <v>680</v>
      </c>
      <c r="D7176" t="s">
        <v>681</v>
      </c>
      <c r="E7176" s="4">
        <v>51411.360000000001</v>
      </c>
      <c r="F7176" t="s">
        <v>567</v>
      </c>
      <c r="G7176" t="s">
        <v>471</v>
      </c>
      <c r="H7176" t="s">
        <v>308</v>
      </c>
      <c r="I7176" t="s">
        <v>309</v>
      </c>
      <c r="J7176" t="s">
        <v>264</v>
      </c>
      <c r="L7176" t="s">
        <v>378</v>
      </c>
      <c r="M7176" t="s">
        <v>379</v>
      </c>
      <c r="N7176" t="s">
        <v>487</v>
      </c>
    </row>
    <row r="7177" spans="1:14" hidden="1" x14ac:dyDescent="0.25">
      <c r="A7177" t="s">
        <v>241</v>
      </c>
      <c r="B7177" s="1">
        <v>45291</v>
      </c>
      <c r="C7177" t="s">
        <v>685</v>
      </c>
      <c r="D7177" t="s">
        <v>686</v>
      </c>
      <c r="E7177" s="4">
        <v>10200</v>
      </c>
      <c r="F7177" t="s">
        <v>567</v>
      </c>
      <c r="G7177" t="s">
        <v>471</v>
      </c>
      <c r="H7177" t="s">
        <v>301</v>
      </c>
      <c r="I7177" t="s">
        <v>302</v>
      </c>
      <c r="J7177" t="s">
        <v>258</v>
      </c>
      <c r="L7177" t="s">
        <v>378</v>
      </c>
      <c r="M7177" t="s">
        <v>379</v>
      </c>
      <c r="N7177" t="s">
        <v>486</v>
      </c>
    </row>
    <row r="7178" spans="1:14" hidden="1" x14ac:dyDescent="0.25">
      <c r="A7178" t="s">
        <v>241</v>
      </c>
      <c r="B7178" s="1">
        <v>45291</v>
      </c>
      <c r="C7178" t="s">
        <v>690</v>
      </c>
      <c r="D7178" t="s">
        <v>691</v>
      </c>
      <c r="E7178" s="4">
        <v>71595.72</v>
      </c>
      <c r="F7178" t="s">
        <v>567</v>
      </c>
      <c r="G7178" t="s">
        <v>471</v>
      </c>
      <c r="H7178" t="s">
        <v>308</v>
      </c>
      <c r="I7178" t="s">
        <v>309</v>
      </c>
      <c r="J7178" t="s">
        <v>264</v>
      </c>
      <c r="L7178" t="s">
        <v>378</v>
      </c>
      <c r="M7178" t="s">
        <v>379</v>
      </c>
      <c r="N7178" t="s">
        <v>487</v>
      </c>
    </row>
    <row r="7179" spans="1:14" hidden="1" x14ac:dyDescent="0.25">
      <c r="A7179" t="s">
        <v>241</v>
      </c>
      <c r="B7179" s="1">
        <v>45291</v>
      </c>
      <c r="C7179" t="s">
        <v>692</v>
      </c>
      <c r="D7179" t="s">
        <v>693</v>
      </c>
      <c r="E7179" s="4">
        <v>3500</v>
      </c>
      <c r="F7179" t="s">
        <v>567</v>
      </c>
      <c r="G7179" t="s">
        <v>471</v>
      </c>
      <c r="H7179" t="s">
        <v>308</v>
      </c>
      <c r="I7179" t="s">
        <v>309</v>
      </c>
      <c r="J7179" t="s">
        <v>264</v>
      </c>
      <c r="L7179" t="s">
        <v>378</v>
      </c>
      <c r="M7179" t="s">
        <v>379</v>
      </c>
      <c r="N7179" t="s">
        <v>487</v>
      </c>
    </row>
    <row r="7180" spans="1:14" hidden="1" x14ac:dyDescent="0.25">
      <c r="A7180" t="s">
        <v>241</v>
      </c>
      <c r="B7180" s="1">
        <v>45291</v>
      </c>
      <c r="C7180" t="s">
        <v>696</v>
      </c>
      <c r="D7180" t="s">
        <v>697</v>
      </c>
      <c r="E7180" s="4">
        <v>509.80999999999995</v>
      </c>
      <c r="F7180" t="s">
        <v>567</v>
      </c>
      <c r="G7180" t="s">
        <v>471</v>
      </c>
      <c r="H7180" t="s">
        <v>308</v>
      </c>
      <c r="I7180" t="s">
        <v>309</v>
      </c>
      <c r="J7180" t="s">
        <v>264</v>
      </c>
      <c r="L7180" t="s">
        <v>378</v>
      </c>
      <c r="M7180" t="s">
        <v>379</v>
      </c>
      <c r="N7180" t="s">
        <v>487</v>
      </c>
    </row>
    <row r="7181" spans="1:14" hidden="1" x14ac:dyDescent="0.25">
      <c r="A7181" t="s">
        <v>241</v>
      </c>
      <c r="B7181" s="1">
        <v>45291</v>
      </c>
      <c r="C7181" t="s">
        <v>698</v>
      </c>
      <c r="D7181" t="s">
        <v>699</v>
      </c>
      <c r="E7181" s="4">
        <v>9403</v>
      </c>
      <c r="F7181" t="s">
        <v>567</v>
      </c>
      <c r="G7181" t="s">
        <v>471</v>
      </c>
      <c r="H7181" t="s">
        <v>308</v>
      </c>
      <c r="I7181" t="s">
        <v>309</v>
      </c>
      <c r="J7181" t="s">
        <v>264</v>
      </c>
      <c r="L7181" t="s">
        <v>378</v>
      </c>
      <c r="M7181" t="s">
        <v>379</v>
      </c>
      <c r="N7181" t="s">
        <v>487</v>
      </c>
    </row>
    <row r="7182" spans="1:14" hidden="1" x14ac:dyDescent="0.25">
      <c r="A7182" t="s">
        <v>241</v>
      </c>
      <c r="B7182" s="1">
        <v>45291</v>
      </c>
      <c r="C7182" t="s">
        <v>1132</v>
      </c>
      <c r="D7182" t="s">
        <v>1133</v>
      </c>
      <c r="E7182" s="4">
        <v>7400.08</v>
      </c>
      <c r="F7182" t="s">
        <v>567</v>
      </c>
      <c r="G7182" t="s">
        <v>471</v>
      </c>
      <c r="H7182" t="s">
        <v>308</v>
      </c>
      <c r="I7182" t="s">
        <v>309</v>
      </c>
      <c r="J7182" t="s">
        <v>264</v>
      </c>
      <c r="L7182" t="s">
        <v>378</v>
      </c>
      <c r="M7182" t="s">
        <v>379</v>
      </c>
      <c r="N7182" t="s">
        <v>480</v>
      </c>
    </row>
    <row r="7183" spans="1:14" hidden="1" x14ac:dyDescent="0.25">
      <c r="A7183" t="s">
        <v>241</v>
      </c>
      <c r="B7183" s="1">
        <v>45291</v>
      </c>
      <c r="C7183" t="s">
        <v>1134</v>
      </c>
      <c r="D7183" t="s">
        <v>1135</v>
      </c>
      <c r="E7183" s="4">
        <v>67599.960000000006</v>
      </c>
      <c r="F7183" t="s">
        <v>567</v>
      </c>
      <c r="G7183" t="s">
        <v>471</v>
      </c>
      <c r="H7183" t="s">
        <v>301</v>
      </c>
      <c r="I7183" t="s">
        <v>302</v>
      </c>
      <c r="J7183" t="s">
        <v>258</v>
      </c>
      <c r="L7183" t="s">
        <v>378</v>
      </c>
      <c r="M7183" t="s">
        <v>379</v>
      </c>
      <c r="N7183" t="s">
        <v>486</v>
      </c>
    </row>
    <row r="7184" spans="1:14" hidden="1" x14ac:dyDescent="0.25">
      <c r="A7184" t="s">
        <v>241</v>
      </c>
      <c r="B7184" s="1">
        <v>45291</v>
      </c>
      <c r="C7184" t="s">
        <v>1136</v>
      </c>
      <c r="D7184" t="s">
        <v>1137</v>
      </c>
      <c r="E7184" s="4">
        <v>28784.36</v>
      </c>
      <c r="F7184" t="s">
        <v>567</v>
      </c>
      <c r="G7184" t="s">
        <v>471</v>
      </c>
      <c r="H7184" t="s">
        <v>308</v>
      </c>
      <c r="I7184" t="s">
        <v>309</v>
      </c>
      <c r="J7184" t="s">
        <v>264</v>
      </c>
      <c r="L7184" t="s">
        <v>378</v>
      </c>
      <c r="M7184" t="s">
        <v>379</v>
      </c>
      <c r="N7184" t="s">
        <v>487</v>
      </c>
    </row>
    <row r="7185" spans="1:14" hidden="1" x14ac:dyDescent="0.25">
      <c r="A7185" t="s">
        <v>241</v>
      </c>
      <c r="B7185" s="1">
        <v>45291</v>
      </c>
      <c r="C7185" t="s">
        <v>1140</v>
      </c>
      <c r="D7185" t="s">
        <v>1141</v>
      </c>
      <c r="E7185" s="4">
        <v>13280</v>
      </c>
      <c r="F7185" t="s">
        <v>567</v>
      </c>
      <c r="G7185" t="s">
        <v>471</v>
      </c>
      <c r="H7185" t="s">
        <v>308</v>
      </c>
      <c r="I7185" t="s">
        <v>309</v>
      </c>
      <c r="J7185" t="s">
        <v>264</v>
      </c>
      <c r="L7185" t="s">
        <v>378</v>
      </c>
      <c r="M7185" t="s">
        <v>379</v>
      </c>
      <c r="N7185" t="s">
        <v>487</v>
      </c>
    </row>
    <row r="7186" spans="1:14" hidden="1" x14ac:dyDescent="0.25">
      <c r="A7186" t="s">
        <v>241</v>
      </c>
      <c r="B7186" s="1">
        <v>45291</v>
      </c>
      <c r="C7186" t="s">
        <v>1221</v>
      </c>
      <c r="D7186" t="s">
        <v>1222</v>
      </c>
      <c r="E7186" s="4">
        <v>78092.209999999992</v>
      </c>
      <c r="F7186" t="s">
        <v>567</v>
      </c>
      <c r="G7186" t="s">
        <v>471</v>
      </c>
      <c r="H7186" t="s">
        <v>317</v>
      </c>
      <c r="I7186" t="s">
        <v>318</v>
      </c>
      <c r="J7186" t="s">
        <v>276</v>
      </c>
      <c r="L7186" t="s">
        <v>390</v>
      </c>
      <c r="M7186" t="s">
        <v>391</v>
      </c>
      <c r="N7186" t="s">
        <v>487</v>
      </c>
    </row>
    <row r="7187" spans="1:14" hidden="1" x14ac:dyDescent="0.25">
      <c r="A7187" t="s">
        <v>241</v>
      </c>
      <c r="B7187" s="1">
        <v>45291</v>
      </c>
      <c r="C7187" t="s">
        <v>1310</v>
      </c>
      <c r="D7187" t="s">
        <v>1311</v>
      </c>
      <c r="E7187" s="4">
        <v>27628.400000000001</v>
      </c>
      <c r="F7187" t="s">
        <v>567</v>
      </c>
      <c r="G7187" t="s">
        <v>471</v>
      </c>
      <c r="H7187" t="s">
        <v>308</v>
      </c>
      <c r="I7187" t="s">
        <v>309</v>
      </c>
      <c r="J7187" t="s">
        <v>264</v>
      </c>
      <c r="L7187" t="s">
        <v>378</v>
      </c>
      <c r="M7187" t="s">
        <v>379</v>
      </c>
      <c r="N7187" t="s">
        <v>487</v>
      </c>
    </row>
    <row r="7188" spans="1:14" hidden="1" x14ac:dyDescent="0.25">
      <c r="A7188" t="s">
        <v>241</v>
      </c>
      <c r="B7188" s="1">
        <v>45291</v>
      </c>
      <c r="C7188" t="s">
        <v>702</v>
      </c>
      <c r="D7188" t="s">
        <v>703</v>
      </c>
      <c r="E7188" s="4">
        <v>15674.15</v>
      </c>
      <c r="F7188" t="s">
        <v>567</v>
      </c>
      <c r="G7188" t="s">
        <v>471</v>
      </c>
      <c r="H7188" t="s">
        <v>311</v>
      </c>
      <c r="I7188" t="s">
        <v>312</v>
      </c>
      <c r="J7188" t="s">
        <v>264</v>
      </c>
      <c r="L7188" t="s">
        <v>378</v>
      </c>
      <c r="M7188" t="s">
        <v>379</v>
      </c>
      <c r="N7188" t="s">
        <v>487</v>
      </c>
    </row>
    <row r="7189" spans="1:14" hidden="1" x14ac:dyDescent="0.25">
      <c r="A7189" t="s">
        <v>241</v>
      </c>
      <c r="B7189" s="1">
        <v>45291</v>
      </c>
      <c r="C7189" t="s">
        <v>1312</v>
      </c>
      <c r="D7189" t="s">
        <v>1313</v>
      </c>
      <c r="E7189" s="4">
        <v>17721</v>
      </c>
      <c r="F7189" t="s">
        <v>567</v>
      </c>
      <c r="G7189" t="s">
        <v>471</v>
      </c>
      <c r="H7189" t="s">
        <v>311</v>
      </c>
      <c r="I7189" t="s">
        <v>312</v>
      </c>
      <c r="J7189" t="s">
        <v>264</v>
      </c>
      <c r="L7189" t="s">
        <v>378</v>
      </c>
      <c r="M7189" t="s">
        <v>379</v>
      </c>
      <c r="N7189" t="s">
        <v>487</v>
      </c>
    </row>
    <row r="7190" spans="1:14" hidden="1" x14ac:dyDescent="0.25">
      <c r="A7190" t="s">
        <v>241</v>
      </c>
      <c r="B7190" s="1">
        <v>45291</v>
      </c>
      <c r="C7190" t="s">
        <v>1146</v>
      </c>
      <c r="D7190" t="s">
        <v>1147</v>
      </c>
      <c r="E7190" s="4">
        <v>30600</v>
      </c>
      <c r="F7190" t="s">
        <v>567</v>
      </c>
      <c r="G7190" t="s">
        <v>471</v>
      </c>
      <c r="H7190" t="s">
        <v>311</v>
      </c>
      <c r="I7190" t="s">
        <v>312</v>
      </c>
      <c r="J7190" t="s">
        <v>264</v>
      </c>
      <c r="L7190" t="s">
        <v>378</v>
      </c>
      <c r="M7190" t="s">
        <v>379</v>
      </c>
      <c r="N7190" t="s">
        <v>487</v>
      </c>
    </row>
    <row r="7191" spans="1:14" hidden="1" x14ac:dyDescent="0.25">
      <c r="A7191" t="s">
        <v>241</v>
      </c>
      <c r="B7191" s="1">
        <v>45291</v>
      </c>
      <c r="C7191" t="s">
        <v>1273</v>
      </c>
      <c r="D7191" t="s">
        <v>1274</v>
      </c>
      <c r="E7191" s="4">
        <v>8320</v>
      </c>
      <c r="F7191" t="s">
        <v>567</v>
      </c>
      <c r="G7191" t="s">
        <v>471</v>
      </c>
      <c r="H7191" t="s">
        <v>301</v>
      </c>
      <c r="I7191" t="s">
        <v>302</v>
      </c>
      <c r="J7191" t="s">
        <v>258</v>
      </c>
      <c r="L7191" t="s">
        <v>378</v>
      </c>
      <c r="M7191" t="s">
        <v>379</v>
      </c>
      <c r="N7191" t="s">
        <v>487</v>
      </c>
    </row>
    <row r="7192" spans="1:14" hidden="1" x14ac:dyDescent="0.25">
      <c r="A7192" t="s">
        <v>241</v>
      </c>
      <c r="B7192" s="1">
        <v>45291</v>
      </c>
      <c r="C7192" t="s">
        <v>1260</v>
      </c>
      <c r="D7192" t="s">
        <v>1261</v>
      </c>
      <c r="E7192" s="4">
        <v>2400</v>
      </c>
      <c r="F7192" t="s">
        <v>567</v>
      </c>
      <c r="G7192" t="s">
        <v>471</v>
      </c>
      <c r="H7192" t="s">
        <v>311</v>
      </c>
      <c r="I7192" t="s">
        <v>312</v>
      </c>
      <c r="J7192" t="s">
        <v>264</v>
      </c>
      <c r="L7192" t="s">
        <v>378</v>
      </c>
      <c r="M7192" t="s">
        <v>379</v>
      </c>
      <c r="N7192" t="s">
        <v>487</v>
      </c>
    </row>
    <row r="7193" spans="1:14" hidden="1" x14ac:dyDescent="0.25">
      <c r="A7193" t="s">
        <v>241</v>
      </c>
      <c r="B7193" s="1">
        <v>45291</v>
      </c>
      <c r="C7193" t="s">
        <v>704</v>
      </c>
      <c r="D7193" t="s">
        <v>705</v>
      </c>
      <c r="E7193" s="4">
        <v>34561.61</v>
      </c>
      <c r="F7193" t="s">
        <v>567</v>
      </c>
      <c r="G7193" t="s">
        <v>471</v>
      </c>
      <c r="H7193" t="s">
        <v>311</v>
      </c>
      <c r="I7193" t="s">
        <v>312</v>
      </c>
      <c r="J7193" t="s">
        <v>264</v>
      </c>
      <c r="L7193" t="s">
        <v>378</v>
      </c>
      <c r="M7193" t="s">
        <v>379</v>
      </c>
      <c r="N7193" t="s">
        <v>487</v>
      </c>
    </row>
    <row r="7194" spans="1:14" hidden="1" x14ac:dyDescent="0.25">
      <c r="A7194" t="s">
        <v>241</v>
      </c>
      <c r="B7194" s="1">
        <v>45291</v>
      </c>
      <c r="C7194" t="s">
        <v>708</v>
      </c>
      <c r="D7194" t="s">
        <v>709</v>
      </c>
      <c r="E7194" s="4">
        <v>1841.3899999999999</v>
      </c>
      <c r="F7194" t="s">
        <v>567</v>
      </c>
      <c r="G7194" t="s">
        <v>471</v>
      </c>
      <c r="H7194" t="s">
        <v>301</v>
      </c>
      <c r="I7194" t="s">
        <v>302</v>
      </c>
      <c r="J7194" t="s">
        <v>258</v>
      </c>
      <c r="L7194" t="s">
        <v>378</v>
      </c>
      <c r="M7194" t="s">
        <v>379</v>
      </c>
      <c r="N7194" t="s">
        <v>482</v>
      </c>
    </row>
    <row r="7195" spans="1:14" hidden="1" x14ac:dyDescent="0.25">
      <c r="A7195" t="s">
        <v>241</v>
      </c>
      <c r="B7195" s="1">
        <v>45291</v>
      </c>
      <c r="C7195" t="s">
        <v>712</v>
      </c>
      <c r="D7195" t="s">
        <v>713</v>
      </c>
      <c r="E7195" s="4">
        <v>949.49</v>
      </c>
      <c r="F7195" t="s">
        <v>567</v>
      </c>
      <c r="G7195" t="s">
        <v>471</v>
      </c>
      <c r="H7195" t="s">
        <v>311</v>
      </c>
      <c r="I7195" t="s">
        <v>312</v>
      </c>
      <c r="J7195" t="s">
        <v>264</v>
      </c>
      <c r="L7195" t="s">
        <v>378</v>
      </c>
      <c r="M7195" t="s">
        <v>379</v>
      </c>
      <c r="N7195" t="s">
        <v>487</v>
      </c>
    </row>
    <row r="7196" spans="1:14" hidden="1" x14ac:dyDescent="0.25">
      <c r="A7196" t="s">
        <v>241</v>
      </c>
      <c r="B7196" s="1">
        <v>45291</v>
      </c>
      <c r="C7196" t="s">
        <v>717</v>
      </c>
      <c r="D7196" t="s">
        <v>718</v>
      </c>
      <c r="E7196" s="4">
        <v>969.37</v>
      </c>
      <c r="F7196" t="s">
        <v>567</v>
      </c>
      <c r="G7196" t="s">
        <v>471</v>
      </c>
      <c r="H7196" t="s">
        <v>311</v>
      </c>
      <c r="I7196" t="s">
        <v>312</v>
      </c>
      <c r="J7196" t="s">
        <v>264</v>
      </c>
      <c r="L7196" t="s">
        <v>378</v>
      </c>
      <c r="M7196" t="s">
        <v>379</v>
      </c>
      <c r="N7196" t="s">
        <v>487</v>
      </c>
    </row>
    <row r="7197" spans="1:14" hidden="1" x14ac:dyDescent="0.25">
      <c r="A7197" t="s">
        <v>241</v>
      </c>
      <c r="B7197" s="1">
        <v>45291</v>
      </c>
      <c r="C7197" t="s">
        <v>719</v>
      </c>
      <c r="D7197" t="s">
        <v>720</v>
      </c>
      <c r="E7197" s="4">
        <v>3995.9999999999995</v>
      </c>
      <c r="F7197" t="s">
        <v>567</v>
      </c>
      <c r="G7197" t="s">
        <v>471</v>
      </c>
      <c r="H7197" t="s">
        <v>311</v>
      </c>
      <c r="I7197" t="s">
        <v>312</v>
      </c>
      <c r="J7197" t="s">
        <v>264</v>
      </c>
      <c r="L7197" t="s">
        <v>378</v>
      </c>
      <c r="M7197" t="s">
        <v>379</v>
      </c>
      <c r="N7197" t="s">
        <v>487</v>
      </c>
    </row>
    <row r="7198" spans="1:14" hidden="1" x14ac:dyDescent="0.25">
      <c r="A7198" t="s">
        <v>241</v>
      </c>
      <c r="B7198" s="1">
        <v>45291</v>
      </c>
      <c r="C7198" t="s">
        <v>1350</v>
      </c>
      <c r="D7198" t="s">
        <v>1351</v>
      </c>
      <c r="E7198" s="4">
        <v>1499.9999999999998</v>
      </c>
      <c r="F7198" t="s">
        <v>567</v>
      </c>
      <c r="G7198" t="s">
        <v>471</v>
      </c>
      <c r="H7198" t="s">
        <v>301</v>
      </c>
      <c r="I7198" t="s">
        <v>302</v>
      </c>
      <c r="J7198" t="s">
        <v>258</v>
      </c>
      <c r="L7198" t="s">
        <v>378</v>
      </c>
      <c r="M7198" t="s">
        <v>379</v>
      </c>
      <c r="N7198" t="s">
        <v>482</v>
      </c>
    </row>
    <row r="7199" spans="1:14" hidden="1" x14ac:dyDescent="0.25">
      <c r="A7199" t="s">
        <v>241</v>
      </c>
      <c r="B7199" s="1">
        <v>45291</v>
      </c>
      <c r="C7199" t="s">
        <v>721</v>
      </c>
      <c r="D7199" t="s">
        <v>722</v>
      </c>
      <c r="E7199" s="4">
        <v>2820</v>
      </c>
      <c r="F7199" t="s">
        <v>567</v>
      </c>
      <c r="G7199" t="s">
        <v>471</v>
      </c>
      <c r="H7199" t="s">
        <v>308</v>
      </c>
      <c r="I7199" t="s">
        <v>309</v>
      </c>
      <c r="J7199" t="s">
        <v>264</v>
      </c>
      <c r="L7199" t="s">
        <v>378</v>
      </c>
      <c r="M7199" t="s">
        <v>379</v>
      </c>
      <c r="N7199" t="s">
        <v>487</v>
      </c>
    </row>
    <row r="7200" spans="1:14" hidden="1" x14ac:dyDescent="0.25">
      <c r="A7200" t="s">
        <v>241</v>
      </c>
      <c r="B7200" s="1">
        <v>45291</v>
      </c>
      <c r="C7200" t="s">
        <v>726</v>
      </c>
      <c r="D7200" t="s">
        <v>727</v>
      </c>
      <c r="E7200" s="4">
        <v>25859.3</v>
      </c>
      <c r="F7200" t="s">
        <v>567</v>
      </c>
      <c r="G7200" t="s">
        <v>471</v>
      </c>
      <c r="H7200" t="s">
        <v>301</v>
      </c>
      <c r="I7200" t="s">
        <v>302</v>
      </c>
      <c r="J7200" t="s">
        <v>258</v>
      </c>
      <c r="L7200" t="s">
        <v>378</v>
      </c>
      <c r="M7200" t="s">
        <v>379</v>
      </c>
      <c r="N7200" t="s">
        <v>486</v>
      </c>
    </row>
    <row r="7201" spans="1:14" hidden="1" x14ac:dyDescent="0.25">
      <c r="A7201" t="s">
        <v>241</v>
      </c>
      <c r="B7201" s="1">
        <v>45291</v>
      </c>
      <c r="C7201" t="s">
        <v>730</v>
      </c>
      <c r="D7201" t="s">
        <v>731</v>
      </c>
      <c r="E7201" s="4">
        <v>214</v>
      </c>
      <c r="F7201" t="s">
        <v>567</v>
      </c>
      <c r="G7201" t="s">
        <v>471</v>
      </c>
      <c r="H7201" t="s">
        <v>308</v>
      </c>
      <c r="I7201" t="s">
        <v>309</v>
      </c>
      <c r="J7201" t="s">
        <v>264</v>
      </c>
      <c r="L7201" t="s">
        <v>378</v>
      </c>
      <c r="M7201" t="s">
        <v>379</v>
      </c>
      <c r="N7201" t="s">
        <v>487</v>
      </c>
    </row>
    <row r="7202" spans="1:14" hidden="1" x14ac:dyDescent="0.25">
      <c r="A7202" t="s">
        <v>241</v>
      </c>
      <c r="B7202" s="1">
        <v>45291</v>
      </c>
      <c r="C7202" t="s">
        <v>734</v>
      </c>
      <c r="D7202" t="s">
        <v>735</v>
      </c>
      <c r="E7202" s="4">
        <v>930.50999999999988</v>
      </c>
      <c r="F7202" t="s">
        <v>567</v>
      </c>
      <c r="G7202" t="s">
        <v>471</v>
      </c>
      <c r="H7202" t="s">
        <v>308</v>
      </c>
      <c r="I7202" t="s">
        <v>309</v>
      </c>
      <c r="J7202" t="s">
        <v>264</v>
      </c>
      <c r="L7202" t="s">
        <v>378</v>
      </c>
      <c r="M7202" t="s">
        <v>379</v>
      </c>
      <c r="N7202" t="s">
        <v>487</v>
      </c>
    </row>
    <row r="7203" spans="1:14" hidden="1" x14ac:dyDescent="0.25">
      <c r="A7203" t="s">
        <v>241</v>
      </c>
      <c r="B7203" s="1">
        <v>45291</v>
      </c>
      <c r="C7203" t="s">
        <v>738</v>
      </c>
      <c r="D7203" t="s">
        <v>739</v>
      </c>
      <c r="E7203" s="4">
        <v>32460.11</v>
      </c>
      <c r="F7203" t="s">
        <v>567</v>
      </c>
      <c r="G7203" t="s">
        <v>471</v>
      </c>
      <c r="H7203" t="s">
        <v>301</v>
      </c>
      <c r="I7203" t="s">
        <v>302</v>
      </c>
      <c r="J7203" t="s">
        <v>258</v>
      </c>
      <c r="L7203" t="s">
        <v>378</v>
      </c>
      <c r="M7203" t="s">
        <v>379</v>
      </c>
      <c r="N7203" t="s">
        <v>487</v>
      </c>
    </row>
    <row r="7204" spans="1:14" hidden="1" x14ac:dyDescent="0.25">
      <c r="A7204" t="s">
        <v>241</v>
      </c>
      <c r="B7204" s="1">
        <v>45291</v>
      </c>
      <c r="C7204" t="s">
        <v>742</v>
      </c>
      <c r="D7204" t="s">
        <v>743</v>
      </c>
      <c r="E7204" s="4">
        <v>2638.4200000000005</v>
      </c>
      <c r="F7204" t="s">
        <v>567</v>
      </c>
      <c r="G7204" t="s">
        <v>471</v>
      </c>
      <c r="H7204" t="s">
        <v>308</v>
      </c>
      <c r="I7204" t="s">
        <v>309</v>
      </c>
      <c r="J7204" t="s">
        <v>264</v>
      </c>
      <c r="L7204" t="s">
        <v>378</v>
      </c>
      <c r="M7204" t="s">
        <v>379</v>
      </c>
      <c r="N7204" t="s">
        <v>487</v>
      </c>
    </row>
    <row r="7205" spans="1:14" hidden="1" x14ac:dyDescent="0.25">
      <c r="A7205" t="s">
        <v>241</v>
      </c>
      <c r="B7205" s="1">
        <v>45291</v>
      </c>
      <c r="C7205" t="s">
        <v>747</v>
      </c>
      <c r="D7205" t="s">
        <v>748</v>
      </c>
      <c r="E7205" s="4">
        <v>44285.08</v>
      </c>
      <c r="F7205" t="s">
        <v>567</v>
      </c>
      <c r="G7205" t="s">
        <v>471</v>
      </c>
      <c r="H7205" t="s">
        <v>308</v>
      </c>
      <c r="I7205" t="s">
        <v>309</v>
      </c>
      <c r="J7205" t="s">
        <v>264</v>
      </c>
      <c r="L7205" t="s">
        <v>378</v>
      </c>
      <c r="M7205" t="s">
        <v>379</v>
      </c>
      <c r="N7205" t="s">
        <v>487</v>
      </c>
    </row>
    <row r="7206" spans="1:14" hidden="1" x14ac:dyDescent="0.25">
      <c r="A7206" t="s">
        <v>241</v>
      </c>
      <c r="B7206" s="1">
        <v>45291</v>
      </c>
      <c r="C7206" t="s">
        <v>755</v>
      </c>
      <c r="D7206" t="s">
        <v>756</v>
      </c>
      <c r="E7206" s="4">
        <v>15</v>
      </c>
      <c r="F7206" t="s">
        <v>567</v>
      </c>
      <c r="G7206" t="s">
        <v>471</v>
      </c>
      <c r="H7206" t="s">
        <v>311</v>
      </c>
      <c r="I7206" t="s">
        <v>312</v>
      </c>
      <c r="J7206" t="s">
        <v>264</v>
      </c>
      <c r="L7206" t="s">
        <v>378</v>
      </c>
      <c r="M7206" t="s">
        <v>379</v>
      </c>
      <c r="N7206" t="s">
        <v>487</v>
      </c>
    </row>
    <row r="7207" spans="1:14" hidden="1" x14ac:dyDescent="0.25">
      <c r="A7207" t="s">
        <v>241</v>
      </c>
      <c r="B7207" s="1">
        <v>45291</v>
      </c>
      <c r="C7207" t="s">
        <v>763</v>
      </c>
      <c r="D7207" t="s">
        <v>764</v>
      </c>
      <c r="E7207" s="4">
        <v>17188.810000000005</v>
      </c>
      <c r="F7207" t="s">
        <v>567</v>
      </c>
      <c r="G7207" t="s">
        <v>471</v>
      </c>
      <c r="H7207" t="s">
        <v>308</v>
      </c>
      <c r="I7207" t="s">
        <v>309</v>
      </c>
      <c r="J7207" t="s">
        <v>264</v>
      </c>
      <c r="L7207" t="s">
        <v>378</v>
      </c>
      <c r="M7207" t="s">
        <v>379</v>
      </c>
      <c r="N7207" t="s">
        <v>480</v>
      </c>
    </row>
    <row r="7208" spans="1:14" hidden="1" x14ac:dyDescent="0.25">
      <c r="A7208" t="s">
        <v>241</v>
      </c>
      <c r="B7208" s="1">
        <v>45291</v>
      </c>
      <c r="C7208" t="s">
        <v>767</v>
      </c>
      <c r="D7208" t="s">
        <v>768</v>
      </c>
      <c r="E7208" s="4">
        <v>7224.3000000000011</v>
      </c>
      <c r="F7208" t="s">
        <v>567</v>
      </c>
      <c r="G7208" t="s">
        <v>471</v>
      </c>
      <c r="H7208" t="s">
        <v>308</v>
      </c>
      <c r="I7208" t="s">
        <v>309</v>
      </c>
      <c r="J7208" t="s">
        <v>264</v>
      </c>
      <c r="L7208" t="s">
        <v>378</v>
      </c>
      <c r="M7208" t="s">
        <v>379</v>
      </c>
      <c r="N7208" t="s">
        <v>480</v>
      </c>
    </row>
    <row r="7209" spans="1:14" hidden="1" x14ac:dyDescent="0.25">
      <c r="A7209" t="s">
        <v>241</v>
      </c>
      <c r="B7209" s="1">
        <v>45291</v>
      </c>
      <c r="C7209" t="s">
        <v>769</v>
      </c>
      <c r="D7209" t="s">
        <v>770</v>
      </c>
      <c r="E7209" s="4">
        <v>19215.84</v>
      </c>
      <c r="F7209" t="s">
        <v>567</v>
      </c>
      <c r="G7209" t="s">
        <v>471</v>
      </c>
      <c r="H7209" t="s">
        <v>311</v>
      </c>
      <c r="I7209" t="s">
        <v>312</v>
      </c>
      <c r="J7209" t="s">
        <v>264</v>
      </c>
      <c r="L7209" t="s">
        <v>378</v>
      </c>
      <c r="M7209" t="s">
        <v>379</v>
      </c>
      <c r="N7209" t="s">
        <v>487</v>
      </c>
    </row>
    <row r="7210" spans="1:14" hidden="1" x14ac:dyDescent="0.25">
      <c r="A7210" t="s">
        <v>241</v>
      </c>
      <c r="B7210" s="1">
        <v>45291</v>
      </c>
      <c r="C7210" t="s">
        <v>773</v>
      </c>
      <c r="D7210" t="s">
        <v>774</v>
      </c>
      <c r="E7210" s="4">
        <v>3219.3199999999997</v>
      </c>
      <c r="F7210" t="s">
        <v>567</v>
      </c>
      <c r="G7210" t="s">
        <v>471</v>
      </c>
      <c r="H7210" t="s">
        <v>308</v>
      </c>
      <c r="I7210" t="s">
        <v>309</v>
      </c>
      <c r="J7210" t="s">
        <v>264</v>
      </c>
      <c r="L7210" t="s">
        <v>378</v>
      </c>
      <c r="M7210" t="s">
        <v>379</v>
      </c>
      <c r="N7210" t="s">
        <v>480</v>
      </c>
    </row>
    <row r="7211" spans="1:14" hidden="1" x14ac:dyDescent="0.25">
      <c r="A7211" t="s">
        <v>241</v>
      </c>
      <c r="B7211" s="1">
        <v>45291</v>
      </c>
      <c r="C7211" t="s">
        <v>775</v>
      </c>
      <c r="D7211" t="s">
        <v>776</v>
      </c>
      <c r="E7211" s="4">
        <v>11435.810000000001</v>
      </c>
      <c r="F7211" t="s">
        <v>567</v>
      </c>
      <c r="G7211" t="s">
        <v>471</v>
      </c>
      <c r="H7211" t="s">
        <v>311</v>
      </c>
      <c r="I7211" t="s">
        <v>312</v>
      </c>
      <c r="J7211" t="s">
        <v>264</v>
      </c>
      <c r="L7211" t="s">
        <v>378</v>
      </c>
      <c r="M7211" t="s">
        <v>379</v>
      </c>
      <c r="N7211" t="s">
        <v>487</v>
      </c>
    </row>
    <row r="7212" spans="1:14" hidden="1" x14ac:dyDescent="0.25">
      <c r="A7212" t="s">
        <v>241</v>
      </c>
      <c r="B7212" s="1">
        <v>45291</v>
      </c>
      <c r="C7212" t="s">
        <v>777</v>
      </c>
      <c r="D7212" t="s">
        <v>778</v>
      </c>
      <c r="E7212" s="4">
        <v>11674.41</v>
      </c>
      <c r="F7212" t="s">
        <v>567</v>
      </c>
      <c r="G7212" t="s">
        <v>471</v>
      </c>
      <c r="H7212" t="s">
        <v>311</v>
      </c>
      <c r="I7212" t="s">
        <v>312</v>
      </c>
      <c r="J7212" t="s">
        <v>264</v>
      </c>
      <c r="L7212" t="s">
        <v>378</v>
      </c>
      <c r="M7212" t="s">
        <v>379</v>
      </c>
      <c r="N7212" t="s">
        <v>485</v>
      </c>
    </row>
    <row r="7213" spans="1:14" hidden="1" x14ac:dyDescent="0.25">
      <c r="A7213" t="s">
        <v>241</v>
      </c>
      <c r="B7213" s="1">
        <v>45291</v>
      </c>
      <c r="C7213" t="s">
        <v>781</v>
      </c>
      <c r="D7213" t="s">
        <v>782</v>
      </c>
      <c r="E7213" s="4">
        <v>7378.87</v>
      </c>
      <c r="F7213" t="s">
        <v>567</v>
      </c>
      <c r="G7213" t="s">
        <v>471</v>
      </c>
      <c r="H7213" t="s">
        <v>311</v>
      </c>
      <c r="I7213" t="s">
        <v>312</v>
      </c>
      <c r="J7213" t="s">
        <v>264</v>
      </c>
      <c r="L7213" t="s">
        <v>378</v>
      </c>
      <c r="M7213" t="s">
        <v>379</v>
      </c>
      <c r="N7213" t="s">
        <v>485</v>
      </c>
    </row>
    <row r="7214" spans="1:14" hidden="1" x14ac:dyDescent="0.25">
      <c r="A7214" t="s">
        <v>241</v>
      </c>
      <c r="B7214" s="1">
        <v>45291</v>
      </c>
      <c r="C7214" t="s">
        <v>785</v>
      </c>
      <c r="D7214" t="s">
        <v>786</v>
      </c>
      <c r="E7214" s="4">
        <v>3317.9600000000014</v>
      </c>
      <c r="F7214" t="s">
        <v>567</v>
      </c>
      <c r="G7214" t="s">
        <v>471</v>
      </c>
      <c r="H7214" t="s">
        <v>311</v>
      </c>
      <c r="I7214" t="s">
        <v>312</v>
      </c>
      <c r="J7214" t="s">
        <v>264</v>
      </c>
      <c r="L7214" t="s">
        <v>378</v>
      </c>
      <c r="M7214" t="s">
        <v>379</v>
      </c>
      <c r="N7214" t="s">
        <v>485</v>
      </c>
    </row>
    <row r="7215" spans="1:14" hidden="1" x14ac:dyDescent="0.25">
      <c r="A7215" t="s">
        <v>241</v>
      </c>
      <c r="B7215" s="1">
        <v>45291</v>
      </c>
      <c r="C7215" t="s">
        <v>788</v>
      </c>
      <c r="D7215" t="s">
        <v>789</v>
      </c>
      <c r="E7215" s="4">
        <v>16048.73</v>
      </c>
      <c r="F7215" t="s">
        <v>567</v>
      </c>
      <c r="G7215" t="s">
        <v>471</v>
      </c>
      <c r="H7215" t="s">
        <v>311</v>
      </c>
      <c r="I7215" t="s">
        <v>312</v>
      </c>
      <c r="J7215" t="s">
        <v>264</v>
      </c>
      <c r="L7215" t="s">
        <v>378</v>
      </c>
      <c r="M7215" t="s">
        <v>379</v>
      </c>
      <c r="N7215" t="s">
        <v>485</v>
      </c>
    </row>
    <row r="7216" spans="1:14" hidden="1" x14ac:dyDescent="0.25">
      <c r="A7216" t="s">
        <v>241</v>
      </c>
      <c r="B7216" s="1">
        <v>45291</v>
      </c>
      <c r="C7216" t="s">
        <v>790</v>
      </c>
      <c r="D7216" t="s">
        <v>791</v>
      </c>
      <c r="E7216" s="4">
        <v>9645.7999999999993</v>
      </c>
      <c r="F7216" t="s">
        <v>567</v>
      </c>
      <c r="G7216" t="s">
        <v>471</v>
      </c>
      <c r="H7216" t="s">
        <v>311</v>
      </c>
      <c r="I7216" t="s">
        <v>312</v>
      </c>
      <c r="J7216" t="s">
        <v>264</v>
      </c>
      <c r="L7216" t="s">
        <v>378</v>
      </c>
      <c r="M7216" t="s">
        <v>379</v>
      </c>
      <c r="N7216" t="s">
        <v>487</v>
      </c>
    </row>
    <row r="7217" spans="1:14" hidden="1" x14ac:dyDescent="0.25">
      <c r="A7217" t="s">
        <v>241</v>
      </c>
      <c r="B7217" s="1">
        <v>45291</v>
      </c>
      <c r="C7217" t="s">
        <v>792</v>
      </c>
      <c r="D7217" t="s">
        <v>793</v>
      </c>
      <c r="E7217" s="4">
        <v>5588</v>
      </c>
      <c r="F7217" t="s">
        <v>567</v>
      </c>
      <c r="G7217" t="s">
        <v>471</v>
      </c>
      <c r="H7217" t="s">
        <v>308</v>
      </c>
      <c r="I7217" t="s">
        <v>309</v>
      </c>
      <c r="J7217" t="s">
        <v>264</v>
      </c>
      <c r="L7217" t="s">
        <v>378</v>
      </c>
      <c r="M7217" t="s">
        <v>379</v>
      </c>
      <c r="N7217" t="s">
        <v>487</v>
      </c>
    </row>
    <row r="7218" spans="1:14" hidden="1" x14ac:dyDescent="0.25">
      <c r="A7218" t="s">
        <v>241</v>
      </c>
      <c r="B7218" s="1">
        <v>45291</v>
      </c>
      <c r="C7218" t="s">
        <v>1148</v>
      </c>
      <c r="D7218" t="s">
        <v>1149</v>
      </c>
      <c r="E7218" s="4">
        <v>14376.72</v>
      </c>
      <c r="F7218" t="s">
        <v>567</v>
      </c>
      <c r="G7218" t="s">
        <v>471</v>
      </c>
      <c r="H7218" t="s">
        <v>308</v>
      </c>
      <c r="I7218" t="s">
        <v>309</v>
      </c>
      <c r="J7218" t="s">
        <v>264</v>
      </c>
      <c r="L7218" t="s">
        <v>378</v>
      </c>
      <c r="M7218" t="s">
        <v>379</v>
      </c>
      <c r="N7218" t="s">
        <v>480</v>
      </c>
    </row>
    <row r="7219" spans="1:14" hidden="1" x14ac:dyDescent="0.25">
      <c r="A7219" t="s">
        <v>241</v>
      </c>
      <c r="B7219" s="1">
        <v>45291</v>
      </c>
      <c r="C7219" t="s">
        <v>1275</v>
      </c>
      <c r="D7219" t="s">
        <v>1276</v>
      </c>
      <c r="E7219" s="4">
        <v>9878.9699999999993</v>
      </c>
      <c r="F7219" t="s">
        <v>567</v>
      </c>
      <c r="G7219" t="s">
        <v>471</v>
      </c>
      <c r="H7219" t="s">
        <v>317</v>
      </c>
      <c r="I7219" t="s">
        <v>318</v>
      </c>
      <c r="J7219" t="s">
        <v>276</v>
      </c>
      <c r="L7219" t="s">
        <v>390</v>
      </c>
      <c r="M7219" t="s">
        <v>391</v>
      </c>
      <c r="N7219" t="s">
        <v>487</v>
      </c>
    </row>
    <row r="7220" spans="1:14" hidden="1" x14ac:dyDescent="0.25">
      <c r="A7220" t="s">
        <v>241</v>
      </c>
      <c r="B7220" s="1">
        <v>45291</v>
      </c>
      <c r="C7220" t="s">
        <v>1225</v>
      </c>
      <c r="D7220" t="s">
        <v>1226</v>
      </c>
      <c r="E7220" s="4">
        <v>17961.099999999999</v>
      </c>
      <c r="F7220" t="s">
        <v>567</v>
      </c>
      <c r="G7220" t="s">
        <v>471</v>
      </c>
      <c r="H7220" t="s">
        <v>308</v>
      </c>
      <c r="I7220" t="s">
        <v>309</v>
      </c>
      <c r="J7220" t="s">
        <v>264</v>
      </c>
      <c r="L7220" t="s">
        <v>378</v>
      </c>
      <c r="M7220" t="s">
        <v>379</v>
      </c>
      <c r="N7220" t="s">
        <v>480</v>
      </c>
    </row>
    <row r="7221" spans="1:14" hidden="1" x14ac:dyDescent="0.25">
      <c r="A7221" t="s">
        <v>241</v>
      </c>
      <c r="B7221" s="1">
        <v>45291</v>
      </c>
      <c r="C7221" t="s">
        <v>1236</v>
      </c>
      <c r="D7221" t="s">
        <v>1237</v>
      </c>
      <c r="E7221" s="4">
        <v>7183.13</v>
      </c>
      <c r="F7221" t="s">
        <v>567</v>
      </c>
      <c r="G7221" t="s">
        <v>471</v>
      </c>
      <c r="H7221" t="s">
        <v>308</v>
      </c>
      <c r="I7221" t="s">
        <v>309</v>
      </c>
      <c r="J7221" t="s">
        <v>264</v>
      </c>
      <c r="L7221" t="s">
        <v>378</v>
      </c>
      <c r="M7221" t="s">
        <v>379</v>
      </c>
      <c r="N7221" t="s">
        <v>480</v>
      </c>
    </row>
    <row r="7222" spans="1:14" hidden="1" x14ac:dyDescent="0.25">
      <c r="A7222" t="s">
        <v>241</v>
      </c>
      <c r="B7222" s="1">
        <v>45291</v>
      </c>
      <c r="C7222" t="s">
        <v>1238</v>
      </c>
      <c r="D7222" t="s">
        <v>1239</v>
      </c>
      <c r="E7222" s="4">
        <v>18835.47</v>
      </c>
      <c r="F7222" t="s">
        <v>567</v>
      </c>
      <c r="G7222" t="s">
        <v>471</v>
      </c>
      <c r="H7222" t="s">
        <v>308</v>
      </c>
      <c r="I7222" t="s">
        <v>309</v>
      </c>
      <c r="J7222" t="s">
        <v>264</v>
      </c>
      <c r="L7222" t="s">
        <v>378</v>
      </c>
      <c r="M7222" t="s">
        <v>379</v>
      </c>
      <c r="N7222" t="s">
        <v>487</v>
      </c>
    </row>
    <row r="7223" spans="1:14" hidden="1" x14ac:dyDescent="0.25">
      <c r="A7223" t="s">
        <v>241</v>
      </c>
      <c r="B7223" s="1">
        <v>45291</v>
      </c>
      <c r="C7223" t="s">
        <v>1330</v>
      </c>
      <c r="D7223" t="s">
        <v>1331</v>
      </c>
      <c r="E7223" s="4">
        <v>18368.419999999998</v>
      </c>
      <c r="F7223" t="s">
        <v>567</v>
      </c>
      <c r="G7223" t="s">
        <v>471</v>
      </c>
      <c r="H7223" t="s">
        <v>311</v>
      </c>
      <c r="I7223" t="s">
        <v>312</v>
      </c>
      <c r="J7223" t="s">
        <v>264</v>
      </c>
      <c r="L7223" t="s">
        <v>378</v>
      </c>
      <c r="M7223" t="s">
        <v>379</v>
      </c>
      <c r="N7223" t="s">
        <v>487</v>
      </c>
    </row>
    <row r="7224" spans="1:14" hidden="1" x14ac:dyDescent="0.25">
      <c r="A7224" t="s">
        <v>241</v>
      </c>
      <c r="B7224" s="1">
        <v>45291</v>
      </c>
      <c r="C7224" t="s">
        <v>1336</v>
      </c>
      <c r="D7224" t="s">
        <v>1337</v>
      </c>
      <c r="E7224" s="4">
        <v>27990.25</v>
      </c>
      <c r="F7224" t="s">
        <v>567</v>
      </c>
      <c r="G7224" t="s">
        <v>471</v>
      </c>
      <c r="H7224" t="s">
        <v>308</v>
      </c>
      <c r="I7224" t="s">
        <v>309</v>
      </c>
      <c r="J7224" t="s">
        <v>264</v>
      </c>
      <c r="K7224" t="s">
        <v>1244</v>
      </c>
      <c r="L7224" t="s">
        <v>378</v>
      </c>
      <c r="M7224" t="s">
        <v>379</v>
      </c>
      <c r="N7224" t="s">
        <v>488</v>
      </c>
    </row>
    <row r="7225" spans="1:14" hidden="1" x14ac:dyDescent="0.25">
      <c r="A7225" t="s">
        <v>241</v>
      </c>
      <c r="B7225" s="1">
        <v>45291</v>
      </c>
      <c r="C7225" t="s">
        <v>794</v>
      </c>
      <c r="D7225" t="s">
        <v>795</v>
      </c>
      <c r="E7225" s="4">
        <v>59441.520000000004</v>
      </c>
      <c r="F7225" t="s">
        <v>567</v>
      </c>
      <c r="G7225" t="s">
        <v>471</v>
      </c>
      <c r="H7225" t="s">
        <v>301</v>
      </c>
      <c r="I7225" t="s">
        <v>302</v>
      </c>
      <c r="J7225" t="s">
        <v>258</v>
      </c>
      <c r="L7225" t="s">
        <v>378</v>
      </c>
      <c r="M7225" t="s">
        <v>379</v>
      </c>
      <c r="N7225" t="s">
        <v>482</v>
      </c>
    </row>
    <row r="7226" spans="1:14" hidden="1" x14ac:dyDescent="0.25">
      <c r="A7226" t="s">
        <v>241</v>
      </c>
      <c r="B7226" s="1">
        <v>45291</v>
      </c>
      <c r="C7226" t="s">
        <v>796</v>
      </c>
      <c r="D7226" t="s">
        <v>797</v>
      </c>
      <c r="E7226" s="4">
        <v>6638.8099999999968</v>
      </c>
      <c r="F7226" t="s">
        <v>567</v>
      </c>
      <c r="G7226" t="s">
        <v>471</v>
      </c>
      <c r="H7226" t="s">
        <v>301</v>
      </c>
      <c r="I7226" t="s">
        <v>302</v>
      </c>
      <c r="J7226" t="s">
        <v>258</v>
      </c>
      <c r="L7226" t="s">
        <v>378</v>
      </c>
      <c r="M7226" t="s">
        <v>379</v>
      </c>
      <c r="N7226" t="s">
        <v>482</v>
      </c>
    </row>
    <row r="7227" spans="1:14" hidden="1" x14ac:dyDescent="0.25">
      <c r="A7227" t="s">
        <v>241</v>
      </c>
      <c r="B7227" s="1">
        <v>45291</v>
      </c>
      <c r="C7227" t="s">
        <v>1302</v>
      </c>
      <c r="D7227" t="s">
        <v>1303</v>
      </c>
      <c r="E7227" s="4">
        <v>13923.18</v>
      </c>
      <c r="F7227" t="s">
        <v>567</v>
      </c>
      <c r="G7227" t="s">
        <v>471</v>
      </c>
      <c r="H7227" t="s">
        <v>301</v>
      </c>
      <c r="I7227" t="s">
        <v>302</v>
      </c>
      <c r="J7227" t="s">
        <v>258</v>
      </c>
      <c r="L7227" t="s">
        <v>378</v>
      </c>
      <c r="M7227" t="s">
        <v>379</v>
      </c>
      <c r="N7227" t="s">
        <v>482</v>
      </c>
    </row>
    <row r="7228" spans="1:14" hidden="1" x14ac:dyDescent="0.25">
      <c r="A7228" t="s">
        <v>241</v>
      </c>
      <c r="B7228" s="1">
        <v>45291</v>
      </c>
      <c r="C7228" t="s">
        <v>800</v>
      </c>
      <c r="D7228" t="s">
        <v>801</v>
      </c>
      <c r="E7228" s="4">
        <v>2295</v>
      </c>
      <c r="F7228" t="s">
        <v>567</v>
      </c>
      <c r="G7228" t="s">
        <v>471</v>
      </c>
      <c r="H7228" t="s">
        <v>308</v>
      </c>
      <c r="I7228" t="s">
        <v>309</v>
      </c>
      <c r="J7228" t="s">
        <v>264</v>
      </c>
      <c r="L7228" t="s">
        <v>378</v>
      </c>
      <c r="M7228" t="s">
        <v>379</v>
      </c>
      <c r="N7228" t="s">
        <v>487</v>
      </c>
    </row>
    <row r="7229" spans="1:14" hidden="1" x14ac:dyDescent="0.25">
      <c r="A7229" t="s">
        <v>241</v>
      </c>
      <c r="B7229" s="1">
        <v>45291</v>
      </c>
      <c r="C7229" t="s">
        <v>802</v>
      </c>
      <c r="D7229" t="s">
        <v>803</v>
      </c>
      <c r="E7229" s="4">
        <v>420</v>
      </c>
      <c r="F7229" t="s">
        <v>567</v>
      </c>
      <c r="G7229" t="s">
        <v>471</v>
      </c>
      <c r="H7229" t="s">
        <v>308</v>
      </c>
      <c r="I7229" t="s">
        <v>309</v>
      </c>
      <c r="J7229" t="s">
        <v>264</v>
      </c>
      <c r="L7229" t="s">
        <v>378</v>
      </c>
      <c r="M7229" t="s">
        <v>379</v>
      </c>
      <c r="N7229" t="s">
        <v>487</v>
      </c>
    </row>
    <row r="7230" spans="1:14" hidden="1" x14ac:dyDescent="0.25">
      <c r="A7230" t="s">
        <v>241</v>
      </c>
      <c r="B7230" s="1">
        <v>45291</v>
      </c>
      <c r="C7230" t="s">
        <v>804</v>
      </c>
      <c r="D7230" t="s">
        <v>805</v>
      </c>
      <c r="E7230" s="4">
        <v>36447.589999999997</v>
      </c>
      <c r="F7230" t="s">
        <v>567</v>
      </c>
      <c r="G7230" t="s">
        <v>471</v>
      </c>
      <c r="H7230" t="s">
        <v>308</v>
      </c>
      <c r="I7230" t="s">
        <v>309</v>
      </c>
      <c r="J7230" t="s">
        <v>264</v>
      </c>
      <c r="L7230" t="s">
        <v>378</v>
      </c>
      <c r="M7230" t="s">
        <v>379</v>
      </c>
      <c r="N7230" t="s">
        <v>487</v>
      </c>
    </row>
    <row r="7231" spans="1:14" hidden="1" x14ac:dyDescent="0.25">
      <c r="A7231" t="s">
        <v>241</v>
      </c>
      <c r="B7231" s="1">
        <v>45291</v>
      </c>
      <c r="C7231" t="s">
        <v>808</v>
      </c>
      <c r="D7231" t="s">
        <v>809</v>
      </c>
      <c r="E7231" s="4">
        <v>995.2</v>
      </c>
      <c r="F7231" t="s">
        <v>567</v>
      </c>
      <c r="G7231" t="s">
        <v>471</v>
      </c>
      <c r="H7231" t="s">
        <v>308</v>
      </c>
      <c r="I7231" t="s">
        <v>309</v>
      </c>
      <c r="J7231" t="s">
        <v>264</v>
      </c>
      <c r="L7231" t="s">
        <v>378</v>
      </c>
      <c r="M7231" t="s">
        <v>379</v>
      </c>
      <c r="N7231" t="s">
        <v>487</v>
      </c>
    </row>
    <row r="7232" spans="1:14" hidden="1" x14ac:dyDescent="0.25">
      <c r="A7232" t="s">
        <v>241</v>
      </c>
      <c r="B7232" s="1">
        <v>45291</v>
      </c>
      <c r="C7232" t="s">
        <v>1240</v>
      </c>
      <c r="D7232" t="s">
        <v>1241</v>
      </c>
      <c r="E7232" s="4">
        <v>21125.539999999997</v>
      </c>
      <c r="F7232" t="s">
        <v>567</v>
      </c>
      <c r="G7232" t="s">
        <v>471</v>
      </c>
      <c r="H7232" t="s">
        <v>317</v>
      </c>
      <c r="I7232" t="s">
        <v>318</v>
      </c>
      <c r="J7232" t="s">
        <v>276</v>
      </c>
      <c r="L7232" t="s">
        <v>390</v>
      </c>
      <c r="M7232" t="s">
        <v>391</v>
      </c>
      <c r="N7232" t="s">
        <v>487</v>
      </c>
    </row>
    <row r="7233" spans="1:14" hidden="1" x14ac:dyDescent="0.25">
      <c r="A7233" t="s">
        <v>241</v>
      </c>
      <c r="B7233" s="1">
        <v>45291</v>
      </c>
      <c r="C7233" t="s">
        <v>812</v>
      </c>
      <c r="D7233" t="s">
        <v>813</v>
      </c>
      <c r="E7233" s="4">
        <v>3599.5600000000004</v>
      </c>
      <c r="F7233" t="s">
        <v>567</v>
      </c>
      <c r="G7233" t="s">
        <v>471</v>
      </c>
      <c r="H7233" t="s">
        <v>308</v>
      </c>
      <c r="I7233" t="s">
        <v>309</v>
      </c>
      <c r="J7233" t="s">
        <v>264</v>
      </c>
      <c r="L7233" t="s">
        <v>378</v>
      </c>
      <c r="M7233" t="s">
        <v>379</v>
      </c>
      <c r="N7233" t="s">
        <v>487</v>
      </c>
    </row>
    <row r="7234" spans="1:14" hidden="1" x14ac:dyDescent="0.25">
      <c r="A7234" t="s">
        <v>241</v>
      </c>
      <c r="B7234" s="1">
        <v>45291</v>
      </c>
      <c r="C7234" t="s">
        <v>814</v>
      </c>
      <c r="D7234" t="s">
        <v>815</v>
      </c>
      <c r="E7234" s="4">
        <v>1576</v>
      </c>
      <c r="F7234" t="s">
        <v>567</v>
      </c>
      <c r="G7234" t="s">
        <v>471</v>
      </c>
      <c r="H7234" t="s">
        <v>308</v>
      </c>
      <c r="I7234" t="s">
        <v>309</v>
      </c>
      <c r="J7234" t="s">
        <v>264</v>
      </c>
      <c r="L7234" t="s">
        <v>378</v>
      </c>
      <c r="M7234" t="s">
        <v>379</v>
      </c>
      <c r="N7234" t="s">
        <v>480</v>
      </c>
    </row>
    <row r="7235" spans="1:14" hidden="1" x14ac:dyDescent="0.25">
      <c r="A7235" t="s">
        <v>241</v>
      </c>
      <c r="B7235" s="1">
        <v>45291</v>
      </c>
      <c r="C7235" t="s">
        <v>816</v>
      </c>
      <c r="D7235" t="s">
        <v>817</v>
      </c>
      <c r="E7235" s="4">
        <v>26814.93</v>
      </c>
      <c r="F7235" t="s">
        <v>567</v>
      </c>
      <c r="G7235" t="s">
        <v>471</v>
      </c>
      <c r="H7235" t="s">
        <v>308</v>
      </c>
      <c r="I7235" t="s">
        <v>309</v>
      </c>
      <c r="J7235" t="s">
        <v>264</v>
      </c>
      <c r="L7235" t="s">
        <v>378</v>
      </c>
      <c r="M7235" t="s">
        <v>379</v>
      </c>
      <c r="N7235" t="s">
        <v>477</v>
      </c>
    </row>
    <row r="7236" spans="1:14" hidden="1" x14ac:dyDescent="0.25">
      <c r="A7236" t="s">
        <v>241</v>
      </c>
      <c r="B7236" s="1">
        <v>45291</v>
      </c>
      <c r="C7236" t="s">
        <v>818</v>
      </c>
      <c r="D7236" t="s">
        <v>819</v>
      </c>
      <c r="E7236" s="4">
        <v>46.1</v>
      </c>
      <c r="F7236" t="s">
        <v>567</v>
      </c>
      <c r="G7236" t="s">
        <v>471</v>
      </c>
      <c r="H7236" t="s">
        <v>311</v>
      </c>
      <c r="I7236" t="s">
        <v>312</v>
      </c>
      <c r="J7236" t="s">
        <v>264</v>
      </c>
      <c r="L7236" t="s">
        <v>378</v>
      </c>
      <c r="M7236" t="s">
        <v>379</v>
      </c>
      <c r="N7236" t="s">
        <v>487</v>
      </c>
    </row>
    <row r="7237" spans="1:14" hidden="1" x14ac:dyDescent="0.25">
      <c r="A7237" t="s">
        <v>241</v>
      </c>
      <c r="B7237" s="1">
        <v>45291</v>
      </c>
      <c r="C7237" t="s">
        <v>1152</v>
      </c>
      <c r="D7237" t="s">
        <v>1153</v>
      </c>
      <c r="E7237" s="4">
        <v>288.89999999999998</v>
      </c>
      <c r="F7237" t="s">
        <v>567</v>
      </c>
      <c r="G7237" t="s">
        <v>471</v>
      </c>
      <c r="H7237" t="s">
        <v>311</v>
      </c>
      <c r="I7237" t="s">
        <v>312</v>
      </c>
      <c r="J7237" t="s">
        <v>264</v>
      </c>
      <c r="L7237" t="s">
        <v>378</v>
      </c>
      <c r="M7237" t="s">
        <v>379</v>
      </c>
      <c r="N7237" t="s">
        <v>487</v>
      </c>
    </row>
    <row r="7238" spans="1:14" hidden="1" x14ac:dyDescent="0.25">
      <c r="A7238" t="s">
        <v>241</v>
      </c>
      <c r="B7238" s="1">
        <v>45291</v>
      </c>
      <c r="C7238" t="s">
        <v>820</v>
      </c>
      <c r="D7238" t="s">
        <v>821</v>
      </c>
      <c r="E7238" s="4">
        <v>655.49000000000024</v>
      </c>
      <c r="F7238" t="s">
        <v>567</v>
      </c>
      <c r="G7238" t="s">
        <v>471</v>
      </c>
      <c r="H7238" t="s">
        <v>311</v>
      </c>
      <c r="I7238" t="s">
        <v>312</v>
      </c>
      <c r="J7238" t="s">
        <v>264</v>
      </c>
      <c r="L7238" t="s">
        <v>378</v>
      </c>
      <c r="M7238" t="s">
        <v>379</v>
      </c>
      <c r="N7238" t="s">
        <v>487</v>
      </c>
    </row>
    <row r="7239" spans="1:14" hidden="1" x14ac:dyDescent="0.25">
      <c r="A7239" t="s">
        <v>241</v>
      </c>
      <c r="B7239" s="1">
        <v>45291</v>
      </c>
      <c r="C7239" t="s">
        <v>822</v>
      </c>
      <c r="D7239" t="s">
        <v>823</v>
      </c>
      <c r="E7239" s="4">
        <v>2271.34</v>
      </c>
      <c r="F7239" t="s">
        <v>567</v>
      </c>
      <c r="G7239" t="s">
        <v>471</v>
      </c>
      <c r="H7239" t="s">
        <v>308</v>
      </c>
      <c r="I7239" t="s">
        <v>309</v>
      </c>
      <c r="J7239" t="s">
        <v>264</v>
      </c>
      <c r="L7239" t="s">
        <v>378</v>
      </c>
      <c r="M7239" t="s">
        <v>379</v>
      </c>
      <c r="N7239" t="s">
        <v>477</v>
      </c>
    </row>
    <row r="7240" spans="1:14" hidden="1" x14ac:dyDescent="0.25">
      <c r="A7240" t="s">
        <v>241</v>
      </c>
      <c r="B7240" s="1">
        <v>45291</v>
      </c>
      <c r="C7240" t="s">
        <v>826</v>
      </c>
      <c r="D7240" t="s">
        <v>827</v>
      </c>
      <c r="E7240" s="4">
        <v>6.16</v>
      </c>
      <c r="F7240" t="s">
        <v>567</v>
      </c>
      <c r="G7240" t="s">
        <v>471</v>
      </c>
      <c r="H7240" t="s">
        <v>311</v>
      </c>
      <c r="I7240" t="s">
        <v>312</v>
      </c>
      <c r="J7240" t="s">
        <v>264</v>
      </c>
      <c r="L7240" t="s">
        <v>378</v>
      </c>
      <c r="M7240" t="s">
        <v>379</v>
      </c>
      <c r="N7240" t="s">
        <v>487</v>
      </c>
    </row>
    <row r="7241" spans="1:14" hidden="1" x14ac:dyDescent="0.25">
      <c r="A7241" t="s">
        <v>241</v>
      </c>
      <c r="B7241" s="1">
        <v>45291</v>
      </c>
      <c r="C7241" t="s">
        <v>828</v>
      </c>
      <c r="D7241" t="s">
        <v>829</v>
      </c>
      <c r="E7241" s="4">
        <v>1014.84</v>
      </c>
      <c r="F7241" t="s">
        <v>567</v>
      </c>
      <c r="G7241" t="s">
        <v>471</v>
      </c>
      <c r="H7241" t="s">
        <v>308</v>
      </c>
      <c r="I7241" t="s">
        <v>309</v>
      </c>
      <c r="J7241" t="s">
        <v>264</v>
      </c>
      <c r="L7241" t="s">
        <v>378</v>
      </c>
      <c r="M7241" t="s">
        <v>379</v>
      </c>
      <c r="N7241" t="s">
        <v>487</v>
      </c>
    </row>
    <row r="7242" spans="1:14" hidden="1" x14ac:dyDescent="0.25">
      <c r="A7242" t="s">
        <v>241</v>
      </c>
      <c r="B7242" s="1">
        <v>45291</v>
      </c>
      <c r="C7242" t="s">
        <v>1247</v>
      </c>
      <c r="D7242" t="s">
        <v>1248</v>
      </c>
      <c r="E7242" s="4">
        <v>24159.22</v>
      </c>
      <c r="F7242" t="s">
        <v>567</v>
      </c>
      <c r="G7242" t="s">
        <v>471</v>
      </c>
      <c r="H7242" t="s">
        <v>308</v>
      </c>
      <c r="I7242" t="s">
        <v>309</v>
      </c>
      <c r="J7242" t="s">
        <v>264</v>
      </c>
      <c r="L7242" t="s">
        <v>378</v>
      </c>
      <c r="M7242" t="s">
        <v>379</v>
      </c>
      <c r="N7242" t="s">
        <v>480</v>
      </c>
    </row>
    <row r="7243" spans="1:14" hidden="1" x14ac:dyDescent="0.25">
      <c r="A7243" t="s">
        <v>241</v>
      </c>
      <c r="B7243" s="1">
        <v>45291</v>
      </c>
      <c r="C7243" t="s">
        <v>1249</v>
      </c>
      <c r="D7243" t="s">
        <v>1250</v>
      </c>
      <c r="E7243" s="4">
        <v>63231.18</v>
      </c>
      <c r="F7243" t="s">
        <v>567</v>
      </c>
      <c r="G7243" t="s">
        <v>471</v>
      </c>
      <c r="H7243" t="s">
        <v>308</v>
      </c>
      <c r="I7243" t="s">
        <v>309</v>
      </c>
      <c r="J7243" t="s">
        <v>264</v>
      </c>
      <c r="K7243" t="s">
        <v>1251</v>
      </c>
      <c r="L7243" t="s">
        <v>378</v>
      </c>
      <c r="M7243" t="s">
        <v>379</v>
      </c>
      <c r="N7243" t="s">
        <v>488</v>
      </c>
    </row>
    <row r="7244" spans="1:14" hidden="1" x14ac:dyDescent="0.25">
      <c r="A7244" t="s">
        <v>241</v>
      </c>
      <c r="B7244" s="1">
        <v>45291</v>
      </c>
      <c r="C7244" t="s">
        <v>1252</v>
      </c>
      <c r="D7244" t="s">
        <v>1253</v>
      </c>
      <c r="E7244" s="4">
        <v>9170.49</v>
      </c>
      <c r="F7244" t="s">
        <v>567</v>
      </c>
      <c r="G7244" t="s">
        <v>471</v>
      </c>
      <c r="H7244" t="s">
        <v>308</v>
      </c>
      <c r="I7244" t="s">
        <v>309</v>
      </c>
      <c r="J7244" t="s">
        <v>264</v>
      </c>
      <c r="L7244" t="s">
        <v>378</v>
      </c>
      <c r="M7244" t="s">
        <v>379</v>
      </c>
      <c r="N7244" t="s">
        <v>487</v>
      </c>
    </row>
    <row r="7245" spans="1:14" hidden="1" x14ac:dyDescent="0.25">
      <c r="A7245" t="s">
        <v>241</v>
      </c>
      <c r="B7245" s="1">
        <v>45291</v>
      </c>
      <c r="C7245" t="s">
        <v>1242</v>
      </c>
      <c r="D7245" t="s">
        <v>1243</v>
      </c>
      <c r="E7245" s="4">
        <v>32797.97</v>
      </c>
      <c r="F7245" t="s">
        <v>567</v>
      </c>
      <c r="G7245" t="s">
        <v>471</v>
      </c>
      <c r="H7245" t="s">
        <v>308</v>
      </c>
      <c r="I7245" t="s">
        <v>309</v>
      </c>
      <c r="J7245" t="s">
        <v>264</v>
      </c>
      <c r="K7245" t="s">
        <v>1244</v>
      </c>
      <c r="L7245" t="s">
        <v>378</v>
      </c>
      <c r="M7245" t="s">
        <v>379</v>
      </c>
      <c r="N7245" t="s">
        <v>480</v>
      </c>
    </row>
    <row r="7246" spans="1:14" hidden="1" x14ac:dyDescent="0.25">
      <c r="A7246" t="s">
        <v>241</v>
      </c>
      <c r="B7246" s="1">
        <v>45291</v>
      </c>
      <c r="C7246" t="s">
        <v>1314</v>
      </c>
      <c r="D7246" t="s">
        <v>1315</v>
      </c>
      <c r="E7246" s="4">
        <v>1499.6</v>
      </c>
      <c r="F7246" t="s">
        <v>567</v>
      </c>
      <c r="G7246" t="s">
        <v>471</v>
      </c>
      <c r="H7246" t="s">
        <v>308</v>
      </c>
      <c r="I7246" t="s">
        <v>309</v>
      </c>
      <c r="J7246" t="s">
        <v>264</v>
      </c>
      <c r="L7246" t="s">
        <v>378</v>
      </c>
      <c r="M7246" t="s">
        <v>379</v>
      </c>
      <c r="N7246" t="s">
        <v>487</v>
      </c>
    </row>
    <row r="7247" spans="1:14" hidden="1" x14ac:dyDescent="0.25">
      <c r="A7247" t="s">
        <v>241</v>
      </c>
      <c r="B7247" s="1">
        <v>45291</v>
      </c>
      <c r="C7247" t="s">
        <v>832</v>
      </c>
      <c r="D7247" t="s">
        <v>833</v>
      </c>
      <c r="E7247" s="4">
        <v>12000</v>
      </c>
      <c r="F7247" t="s">
        <v>567</v>
      </c>
      <c r="G7247" t="s">
        <v>471</v>
      </c>
      <c r="H7247" t="s">
        <v>310</v>
      </c>
      <c r="I7247" t="s">
        <v>263</v>
      </c>
      <c r="J7247" t="s">
        <v>262</v>
      </c>
      <c r="L7247" t="s">
        <v>380</v>
      </c>
      <c r="M7247" t="s">
        <v>381</v>
      </c>
      <c r="N7247" t="s">
        <v>487</v>
      </c>
    </row>
    <row r="7248" spans="1:14" hidden="1" x14ac:dyDescent="0.25">
      <c r="A7248" t="s">
        <v>241</v>
      </c>
      <c r="B7248" s="1">
        <v>45291</v>
      </c>
      <c r="C7248" t="s">
        <v>834</v>
      </c>
      <c r="D7248" t="s">
        <v>835</v>
      </c>
      <c r="E7248" s="4">
        <v>40800</v>
      </c>
      <c r="F7248" t="s">
        <v>567</v>
      </c>
      <c r="G7248" t="s">
        <v>471</v>
      </c>
      <c r="H7248" t="s">
        <v>310</v>
      </c>
      <c r="I7248" t="s">
        <v>263</v>
      </c>
      <c r="J7248" t="s">
        <v>262</v>
      </c>
      <c r="L7248" t="s">
        <v>380</v>
      </c>
      <c r="M7248" t="s">
        <v>381</v>
      </c>
      <c r="N7248" t="s">
        <v>487</v>
      </c>
    </row>
    <row r="7249" spans="1:14" hidden="1" x14ac:dyDescent="0.25">
      <c r="A7249" t="s">
        <v>241</v>
      </c>
      <c r="B7249" s="1">
        <v>45291</v>
      </c>
      <c r="C7249" t="s">
        <v>836</v>
      </c>
      <c r="D7249" t="s">
        <v>837</v>
      </c>
      <c r="E7249" s="4">
        <v>1200</v>
      </c>
      <c r="F7249" t="s">
        <v>567</v>
      </c>
      <c r="G7249" t="s">
        <v>471</v>
      </c>
      <c r="H7249" t="s">
        <v>310</v>
      </c>
      <c r="I7249" t="s">
        <v>263</v>
      </c>
      <c r="J7249" t="s">
        <v>262</v>
      </c>
      <c r="L7249" t="s">
        <v>380</v>
      </c>
      <c r="M7249" t="s">
        <v>381</v>
      </c>
      <c r="N7249" t="s">
        <v>487</v>
      </c>
    </row>
    <row r="7250" spans="1:14" hidden="1" x14ac:dyDescent="0.25">
      <c r="A7250" t="s">
        <v>241</v>
      </c>
      <c r="B7250" s="1">
        <v>45291</v>
      </c>
      <c r="C7250" t="s">
        <v>840</v>
      </c>
      <c r="D7250" t="s">
        <v>841</v>
      </c>
      <c r="E7250" s="4">
        <v>37067.760000000002</v>
      </c>
      <c r="F7250" t="s">
        <v>567</v>
      </c>
      <c r="G7250" t="s">
        <v>471</v>
      </c>
      <c r="H7250" t="s">
        <v>310</v>
      </c>
      <c r="I7250" t="s">
        <v>263</v>
      </c>
      <c r="J7250" t="s">
        <v>262</v>
      </c>
      <c r="L7250" t="s">
        <v>380</v>
      </c>
      <c r="M7250" t="s">
        <v>381</v>
      </c>
      <c r="N7250" t="s">
        <v>487</v>
      </c>
    </row>
    <row r="7251" spans="1:14" hidden="1" x14ac:dyDescent="0.25">
      <c r="A7251" t="s">
        <v>241</v>
      </c>
      <c r="B7251" s="1">
        <v>45291</v>
      </c>
      <c r="C7251" t="s">
        <v>842</v>
      </c>
      <c r="D7251" t="s">
        <v>843</v>
      </c>
      <c r="E7251" s="4">
        <v>1200</v>
      </c>
      <c r="F7251" t="s">
        <v>567</v>
      </c>
      <c r="G7251" t="s">
        <v>471</v>
      </c>
      <c r="H7251" t="s">
        <v>310</v>
      </c>
      <c r="I7251" t="s">
        <v>263</v>
      </c>
      <c r="J7251" t="s">
        <v>262</v>
      </c>
      <c r="L7251" t="s">
        <v>380</v>
      </c>
      <c r="M7251" t="s">
        <v>381</v>
      </c>
      <c r="N7251" t="s">
        <v>487</v>
      </c>
    </row>
    <row r="7252" spans="1:14" hidden="1" x14ac:dyDescent="0.25">
      <c r="A7252" t="s">
        <v>241</v>
      </c>
      <c r="B7252" s="1">
        <v>45291</v>
      </c>
      <c r="C7252" t="s">
        <v>844</v>
      </c>
      <c r="D7252" t="s">
        <v>845</v>
      </c>
      <c r="E7252" s="4">
        <v>26373.230000000003</v>
      </c>
      <c r="F7252" t="s">
        <v>567</v>
      </c>
      <c r="G7252" t="s">
        <v>471</v>
      </c>
      <c r="H7252" t="s">
        <v>310</v>
      </c>
      <c r="I7252" t="s">
        <v>263</v>
      </c>
      <c r="J7252" t="s">
        <v>262</v>
      </c>
      <c r="L7252" t="s">
        <v>380</v>
      </c>
      <c r="M7252" t="s">
        <v>381</v>
      </c>
      <c r="N7252" t="s">
        <v>487</v>
      </c>
    </row>
    <row r="7253" spans="1:14" hidden="1" x14ac:dyDescent="0.25">
      <c r="A7253" t="s">
        <v>241</v>
      </c>
      <c r="B7253" s="1">
        <v>45291</v>
      </c>
      <c r="C7253" t="s">
        <v>857</v>
      </c>
      <c r="D7253" t="s">
        <v>858</v>
      </c>
      <c r="E7253" s="4">
        <v>43892.62</v>
      </c>
      <c r="F7253" t="s">
        <v>567</v>
      </c>
      <c r="G7253" t="s">
        <v>471</v>
      </c>
      <c r="H7253" t="s">
        <v>310</v>
      </c>
      <c r="I7253" t="s">
        <v>263</v>
      </c>
      <c r="J7253" t="s">
        <v>262</v>
      </c>
      <c r="L7253" t="s">
        <v>380</v>
      </c>
      <c r="M7253" t="s">
        <v>381</v>
      </c>
      <c r="N7253" t="s">
        <v>487</v>
      </c>
    </row>
    <row r="7254" spans="1:14" hidden="1" x14ac:dyDescent="0.25">
      <c r="A7254" t="s">
        <v>241</v>
      </c>
      <c r="B7254" s="1">
        <v>45291</v>
      </c>
      <c r="C7254" t="s">
        <v>1254</v>
      </c>
      <c r="D7254" t="s">
        <v>1255</v>
      </c>
      <c r="E7254" s="4">
        <v>28293</v>
      </c>
      <c r="F7254" t="s">
        <v>567</v>
      </c>
      <c r="G7254" t="s">
        <v>471</v>
      </c>
      <c r="H7254" t="s">
        <v>310</v>
      </c>
      <c r="I7254" t="s">
        <v>263</v>
      </c>
      <c r="J7254" t="s">
        <v>262</v>
      </c>
      <c r="L7254" t="s">
        <v>380</v>
      </c>
      <c r="M7254" t="s">
        <v>381</v>
      </c>
      <c r="N7254" t="s">
        <v>487</v>
      </c>
    </row>
    <row r="7255" spans="1:14" hidden="1" x14ac:dyDescent="0.25">
      <c r="A7255" t="s">
        <v>241</v>
      </c>
      <c r="B7255" s="1">
        <v>45291</v>
      </c>
      <c r="C7255" t="s">
        <v>1304</v>
      </c>
      <c r="D7255" t="s">
        <v>1305</v>
      </c>
      <c r="E7255" s="4">
        <v>30000</v>
      </c>
      <c r="F7255" t="s">
        <v>567</v>
      </c>
      <c r="G7255" t="s">
        <v>471</v>
      </c>
      <c r="H7255" t="s">
        <v>310</v>
      </c>
      <c r="I7255" t="s">
        <v>263</v>
      </c>
      <c r="J7255" t="s">
        <v>262</v>
      </c>
      <c r="L7255" t="s">
        <v>380</v>
      </c>
      <c r="M7255" t="s">
        <v>381</v>
      </c>
      <c r="N7255" t="s">
        <v>487</v>
      </c>
    </row>
    <row r="7256" spans="1:14" hidden="1" x14ac:dyDescent="0.25">
      <c r="A7256" t="s">
        <v>241</v>
      </c>
      <c r="B7256" s="1">
        <v>45291</v>
      </c>
      <c r="C7256" t="s">
        <v>1306</v>
      </c>
      <c r="D7256" t="s">
        <v>1307</v>
      </c>
      <c r="E7256" s="4">
        <v>3000</v>
      </c>
      <c r="F7256" t="s">
        <v>567</v>
      </c>
      <c r="G7256" t="s">
        <v>471</v>
      </c>
      <c r="H7256" t="s">
        <v>310</v>
      </c>
      <c r="I7256" t="s">
        <v>263</v>
      </c>
      <c r="J7256" t="s">
        <v>262</v>
      </c>
      <c r="L7256" t="s">
        <v>380</v>
      </c>
      <c r="M7256" t="s">
        <v>381</v>
      </c>
      <c r="N7256" t="s">
        <v>487</v>
      </c>
    </row>
    <row r="7257" spans="1:14" hidden="1" x14ac:dyDescent="0.25">
      <c r="A7257" t="s">
        <v>241</v>
      </c>
      <c r="B7257" s="1">
        <v>45291</v>
      </c>
      <c r="C7257" t="s">
        <v>1338</v>
      </c>
      <c r="D7257" t="s">
        <v>1339</v>
      </c>
      <c r="E7257" s="4">
        <v>18000</v>
      </c>
      <c r="F7257" t="s">
        <v>567</v>
      </c>
      <c r="G7257" t="s">
        <v>471</v>
      </c>
      <c r="H7257" t="s">
        <v>310</v>
      </c>
      <c r="I7257" t="s">
        <v>263</v>
      </c>
      <c r="J7257" t="s">
        <v>262</v>
      </c>
      <c r="L7257" t="s">
        <v>380</v>
      </c>
      <c r="M7257" t="s">
        <v>381</v>
      </c>
      <c r="N7257" t="s">
        <v>487</v>
      </c>
    </row>
    <row r="7258" spans="1:14" hidden="1" x14ac:dyDescent="0.25">
      <c r="A7258" t="s">
        <v>241</v>
      </c>
      <c r="B7258" s="1">
        <v>45291</v>
      </c>
      <c r="C7258" t="s">
        <v>1348</v>
      </c>
      <c r="D7258" t="s">
        <v>1349</v>
      </c>
      <c r="E7258" s="4">
        <v>7200</v>
      </c>
      <c r="F7258" t="s">
        <v>567</v>
      </c>
      <c r="G7258" t="s">
        <v>471</v>
      </c>
      <c r="H7258" t="s">
        <v>310</v>
      </c>
      <c r="I7258" t="s">
        <v>263</v>
      </c>
      <c r="J7258" t="s">
        <v>262</v>
      </c>
      <c r="L7258" t="s">
        <v>380</v>
      </c>
      <c r="M7258" t="s">
        <v>381</v>
      </c>
      <c r="N7258" t="s">
        <v>487</v>
      </c>
    </row>
    <row r="7259" spans="1:14" hidden="1" x14ac:dyDescent="0.25">
      <c r="A7259" t="s">
        <v>241</v>
      </c>
      <c r="B7259" s="1">
        <v>45291</v>
      </c>
      <c r="C7259" t="s">
        <v>861</v>
      </c>
      <c r="D7259" t="s">
        <v>862</v>
      </c>
      <c r="E7259" s="4">
        <v>33635</v>
      </c>
      <c r="F7259" t="s">
        <v>567</v>
      </c>
      <c r="G7259" t="s">
        <v>471</v>
      </c>
      <c r="H7259" t="s">
        <v>311</v>
      </c>
      <c r="I7259" t="s">
        <v>312</v>
      </c>
      <c r="J7259" t="s">
        <v>264</v>
      </c>
      <c r="L7259" t="s">
        <v>380</v>
      </c>
      <c r="M7259" t="s">
        <v>381</v>
      </c>
      <c r="N7259" t="s">
        <v>487</v>
      </c>
    </row>
    <row r="7260" spans="1:14" hidden="1" x14ac:dyDescent="0.25">
      <c r="A7260" t="s">
        <v>241</v>
      </c>
      <c r="B7260" s="1">
        <v>45291</v>
      </c>
      <c r="C7260" t="s">
        <v>867</v>
      </c>
      <c r="D7260" t="s">
        <v>868</v>
      </c>
      <c r="E7260" s="4">
        <v>30047.739999999994</v>
      </c>
      <c r="F7260" t="s">
        <v>567</v>
      </c>
      <c r="G7260" t="s">
        <v>471</v>
      </c>
      <c r="H7260" t="s">
        <v>311</v>
      </c>
      <c r="I7260" t="s">
        <v>312</v>
      </c>
      <c r="J7260" t="s">
        <v>264</v>
      </c>
      <c r="L7260" t="s">
        <v>380</v>
      </c>
      <c r="M7260" t="s">
        <v>381</v>
      </c>
      <c r="N7260" t="s">
        <v>487</v>
      </c>
    </row>
    <row r="7261" spans="1:14" hidden="1" x14ac:dyDescent="0.25">
      <c r="A7261" t="s">
        <v>241</v>
      </c>
      <c r="B7261" s="1">
        <v>45291</v>
      </c>
      <c r="C7261" t="s">
        <v>869</v>
      </c>
      <c r="D7261" t="s">
        <v>870</v>
      </c>
      <c r="E7261" s="4">
        <v>12826.88</v>
      </c>
      <c r="F7261" t="s">
        <v>567</v>
      </c>
      <c r="G7261" t="s">
        <v>471</v>
      </c>
      <c r="H7261" t="s">
        <v>311</v>
      </c>
      <c r="I7261" t="s">
        <v>312</v>
      </c>
      <c r="J7261" t="s">
        <v>264</v>
      </c>
      <c r="L7261" t="s">
        <v>380</v>
      </c>
      <c r="M7261" t="s">
        <v>381</v>
      </c>
      <c r="N7261" t="s">
        <v>487</v>
      </c>
    </row>
    <row r="7262" spans="1:14" hidden="1" x14ac:dyDescent="0.25">
      <c r="A7262" t="s">
        <v>241</v>
      </c>
      <c r="B7262" s="1">
        <v>45291</v>
      </c>
      <c r="C7262" t="s">
        <v>1332</v>
      </c>
      <c r="D7262" t="s">
        <v>1333</v>
      </c>
      <c r="E7262" s="4">
        <v>14369.11</v>
      </c>
      <c r="F7262" t="s">
        <v>567</v>
      </c>
      <c r="G7262" t="s">
        <v>471</v>
      </c>
      <c r="H7262" t="s">
        <v>311</v>
      </c>
      <c r="I7262" t="s">
        <v>312</v>
      </c>
      <c r="J7262" t="s">
        <v>264</v>
      </c>
      <c r="L7262" t="s">
        <v>380</v>
      </c>
      <c r="M7262" t="s">
        <v>381</v>
      </c>
      <c r="N7262" t="s">
        <v>482</v>
      </c>
    </row>
    <row r="7263" spans="1:14" hidden="1" x14ac:dyDescent="0.25">
      <c r="A7263" t="s">
        <v>241</v>
      </c>
      <c r="B7263" s="1">
        <v>45291</v>
      </c>
      <c r="C7263" t="s">
        <v>911</v>
      </c>
      <c r="D7263" t="s">
        <v>912</v>
      </c>
      <c r="E7263" s="4">
        <v>13731.86</v>
      </c>
      <c r="F7263" t="s">
        <v>567</v>
      </c>
      <c r="G7263" t="s">
        <v>471</v>
      </c>
      <c r="H7263" t="s">
        <v>313</v>
      </c>
      <c r="I7263" t="s">
        <v>314</v>
      </c>
      <c r="J7263" t="s">
        <v>268</v>
      </c>
      <c r="L7263" t="s">
        <v>384</v>
      </c>
      <c r="M7263" t="s">
        <v>385</v>
      </c>
      <c r="N7263" t="s">
        <v>489</v>
      </c>
    </row>
    <row r="7264" spans="1:14" hidden="1" x14ac:dyDescent="0.25">
      <c r="A7264" t="s">
        <v>241</v>
      </c>
      <c r="B7264" s="1">
        <v>45291</v>
      </c>
      <c r="C7264" t="s">
        <v>919</v>
      </c>
      <c r="D7264" t="s">
        <v>920</v>
      </c>
      <c r="E7264" s="4">
        <v>15229.830000000002</v>
      </c>
      <c r="F7264" t="s">
        <v>567</v>
      </c>
      <c r="G7264" t="s">
        <v>471</v>
      </c>
      <c r="H7264" t="s">
        <v>313</v>
      </c>
      <c r="I7264" t="s">
        <v>314</v>
      </c>
      <c r="J7264" t="s">
        <v>268</v>
      </c>
      <c r="L7264" t="s">
        <v>384</v>
      </c>
      <c r="M7264" t="s">
        <v>385</v>
      </c>
      <c r="N7264" t="s">
        <v>489</v>
      </c>
    </row>
    <row r="7265" spans="1:14" hidden="1" x14ac:dyDescent="0.25">
      <c r="A7265" t="s">
        <v>241</v>
      </c>
      <c r="B7265" s="1">
        <v>45291</v>
      </c>
      <c r="C7265" t="s">
        <v>924</v>
      </c>
      <c r="D7265" t="s">
        <v>925</v>
      </c>
      <c r="E7265" s="4">
        <v>37263.129999999997</v>
      </c>
      <c r="F7265" t="s">
        <v>567</v>
      </c>
      <c r="G7265" t="s">
        <v>471</v>
      </c>
      <c r="H7265" t="s">
        <v>303</v>
      </c>
      <c r="I7265" t="s">
        <v>304</v>
      </c>
      <c r="J7265" t="s">
        <v>268</v>
      </c>
      <c r="L7265" t="s">
        <v>384</v>
      </c>
      <c r="M7265" t="s">
        <v>385</v>
      </c>
      <c r="N7265" t="s">
        <v>489</v>
      </c>
    </row>
    <row r="7266" spans="1:14" hidden="1" x14ac:dyDescent="0.25">
      <c r="A7266" t="s">
        <v>241</v>
      </c>
      <c r="B7266" s="1">
        <v>45291</v>
      </c>
      <c r="C7266" t="s">
        <v>927</v>
      </c>
      <c r="D7266" t="s">
        <v>928</v>
      </c>
      <c r="E7266" s="4">
        <v>11767.7</v>
      </c>
      <c r="F7266" t="s">
        <v>567</v>
      </c>
      <c r="G7266" t="s">
        <v>471</v>
      </c>
      <c r="H7266" t="s">
        <v>313</v>
      </c>
      <c r="I7266" t="s">
        <v>314</v>
      </c>
      <c r="J7266" t="s">
        <v>268</v>
      </c>
      <c r="L7266" t="s">
        <v>384</v>
      </c>
      <c r="M7266" t="s">
        <v>385</v>
      </c>
      <c r="N7266" t="s">
        <v>489</v>
      </c>
    </row>
    <row r="7267" spans="1:14" hidden="1" x14ac:dyDescent="0.25">
      <c r="A7267" t="s">
        <v>241</v>
      </c>
      <c r="B7267" s="1">
        <v>45291</v>
      </c>
      <c r="C7267" t="s">
        <v>931</v>
      </c>
      <c r="D7267" t="s">
        <v>932</v>
      </c>
      <c r="E7267" s="4">
        <v>21394.870000000003</v>
      </c>
      <c r="F7267" t="s">
        <v>567</v>
      </c>
      <c r="G7267" t="s">
        <v>471</v>
      </c>
      <c r="H7267" t="s">
        <v>303</v>
      </c>
      <c r="I7267" t="s">
        <v>304</v>
      </c>
      <c r="J7267" t="s">
        <v>268</v>
      </c>
      <c r="L7267" t="s">
        <v>384</v>
      </c>
      <c r="M7267" t="s">
        <v>385</v>
      </c>
      <c r="N7267" t="s">
        <v>489</v>
      </c>
    </row>
    <row r="7268" spans="1:14" hidden="1" x14ac:dyDescent="0.25">
      <c r="A7268" t="s">
        <v>241</v>
      </c>
      <c r="B7268" s="1">
        <v>45291</v>
      </c>
      <c r="C7268" t="s">
        <v>935</v>
      </c>
      <c r="D7268" t="s">
        <v>936</v>
      </c>
      <c r="E7268" s="4">
        <v>20818.71</v>
      </c>
      <c r="F7268" t="s">
        <v>567</v>
      </c>
      <c r="G7268" t="s">
        <v>471</v>
      </c>
      <c r="H7268" t="s">
        <v>303</v>
      </c>
      <c r="I7268" t="s">
        <v>304</v>
      </c>
      <c r="J7268" t="s">
        <v>268</v>
      </c>
      <c r="L7268" t="s">
        <v>384</v>
      </c>
      <c r="M7268" t="s">
        <v>385</v>
      </c>
      <c r="N7268" t="s">
        <v>489</v>
      </c>
    </row>
    <row r="7269" spans="1:14" hidden="1" x14ac:dyDescent="0.25">
      <c r="A7269" t="s">
        <v>241</v>
      </c>
      <c r="B7269" s="1">
        <v>45291</v>
      </c>
      <c r="C7269" t="s">
        <v>938</v>
      </c>
      <c r="D7269" t="s">
        <v>939</v>
      </c>
      <c r="E7269" s="4">
        <v>3575.3100000000004</v>
      </c>
      <c r="F7269" t="s">
        <v>567</v>
      </c>
      <c r="G7269" t="s">
        <v>471</v>
      </c>
      <c r="H7269" t="s">
        <v>313</v>
      </c>
      <c r="I7269" t="s">
        <v>314</v>
      </c>
      <c r="J7269" t="s">
        <v>268</v>
      </c>
      <c r="L7269" t="s">
        <v>384</v>
      </c>
      <c r="M7269" t="s">
        <v>385</v>
      </c>
      <c r="N7269" t="s">
        <v>489</v>
      </c>
    </row>
    <row r="7270" spans="1:14" hidden="1" x14ac:dyDescent="0.25">
      <c r="A7270" t="s">
        <v>241</v>
      </c>
      <c r="B7270" s="1">
        <v>45291</v>
      </c>
      <c r="C7270" t="s">
        <v>942</v>
      </c>
      <c r="D7270" t="s">
        <v>943</v>
      </c>
      <c r="E7270" s="4">
        <v>6359.670000000001</v>
      </c>
      <c r="F7270" t="s">
        <v>567</v>
      </c>
      <c r="G7270" t="s">
        <v>471</v>
      </c>
      <c r="H7270" t="s">
        <v>313</v>
      </c>
      <c r="I7270" t="s">
        <v>314</v>
      </c>
      <c r="J7270" t="s">
        <v>268</v>
      </c>
      <c r="L7270" t="s">
        <v>384</v>
      </c>
      <c r="M7270" t="s">
        <v>385</v>
      </c>
      <c r="N7270" t="s">
        <v>489</v>
      </c>
    </row>
    <row r="7271" spans="1:14" hidden="1" x14ac:dyDescent="0.25">
      <c r="A7271" t="s">
        <v>241</v>
      </c>
      <c r="B7271" s="1">
        <v>45291</v>
      </c>
      <c r="C7271" t="s">
        <v>945</v>
      </c>
      <c r="D7271" t="s">
        <v>946</v>
      </c>
      <c r="E7271" s="4">
        <v>264</v>
      </c>
      <c r="F7271" t="s">
        <v>567</v>
      </c>
      <c r="G7271" t="s">
        <v>471</v>
      </c>
      <c r="H7271" t="s">
        <v>313</v>
      </c>
      <c r="I7271" t="s">
        <v>314</v>
      </c>
      <c r="J7271" t="s">
        <v>268</v>
      </c>
      <c r="L7271" t="s">
        <v>384</v>
      </c>
      <c r="M7271" t="s">
        <v>385</v>
      </c>
      <c r="N7271" t="s">
        <v>489</v>
      </c>
    </row>
    <row r="7272" spans="1:14" hidden="1" x14ac:dyDescent="0.25">
      <c r="A7272" t="s">
        <v>241</v>
      </c>
      <c r="B7272" s="1">
        <v>45291</v>
      </c>
      <c r="C7272" t="s">
        <v>1356</v>
      </c>
      <c r="D7272" t="s">
        <v>1357</v>
      </c>
      <c r="E7272" s="4">
        <v>44287.75</v>
      </c>
      <c r="F7272" t="s">
        <v>567</v>
      </c>
      <c r="G7272" t="s">
        <v>471</v>
      </c>
      <c r="H7272" t="s">
        <v>317</v>
      </c>
      <c r="I7272" t="s">
        <v>318</v>
      </c>
      <c r="J7272" t="s">
        <v>276</v>
      </c>
      <c r="L7272" t="s">
        <v>384</v>
      </c>
      <c r="M7272" t="s">
        <v>385</v>
      </c>
      <c r="N7272" t="s">
        <v>489</v>
      </c>
    </row>
    <row r="7273" spans="1:14" hidden="1" x14ac:dyDescent="0.25">
      <c r="A7273" t="s">
        <v>241</v>
      </c>
      <c r="B7273" s="1">
        <v>45291</v>
      </c>
      <c r="C7273" t="s">
        <v>952</v>
      </c>
      <c r="D7273" t="s">
        <v>953</v>
      </c>
      <c r="E7273" s="4">
        <v>660483.18000000005</v>
      </c>
      <c r="F7273" t="s">
        <v>567</v>
      </c>
      <c r="G7273" t="s">
        <v>471</v>
      </c>
      <c r="H7273" t="s">
        <v>246</v>
      </c>
      <c r="I7273" t="s">
        <v>247</v>
      </c>
      <c r="J7273" t="s">
        <v>246</v>
      </c>
      <c r="L7273" t="s">
        <v>370</v>
      </c>
      <c r="M7273" t="s">
        <v>371</v>
      </c>
      <c r="N7273" t="s">
        <v>482</v>
      </c>
    </row>
    <row r="7274" spans="1:14" hidden="1" x14ac:dyDescent="0.25">
      <c r="A7274" t="s">
        <v>241</v>
      </c>
      <c r="B7274" s="1">
        <v>45291</v>
      </c>
      <c r="C7274" t="s">
        <v>955</v>
      </c>
      <c r="D7274" t="s">
        <v>956</v>
      </c>
      <c r="E7274" s="4">
        <v>883958.85</v>
      </c>
      <c r="F7274" t="s">
        <v>567</v>
      </c>
      <c r="G7274" t="s">
        <v>471</v>
      </c>
      <c r="H7274" t="s">
        <v>293</v>
      </c>
      <c r="I7274" t="s">
        <v>294</v>
      </c>
      <c r="J7274" t="s">
        <v>251</v>
      </c>
      <c r="L7274" t="s">
        <v>386</v>
      </c>
      <c r="M7274" t="s">
        <v>387</v>
      </c>
      <c r="N7274" t="s">
        <v>482</v>
      </c>
    </row>
    <row r="7275" spans="1:14" hidden="1" x14ac:dyDescent="0.25">
      <c r="A7275" t="s">
        <v>241</v>
      </c>
      <c r="B7275" s="1">
        <v>45291</v>
      </c>
      <c r="C7275" t="s">
        <v>961</v>
      </c>
      <c r="D7275" t="s">
        <v>962</v>
      </c>
      <c r="E7275" s="4">
        <v>9627.65</v>
      </c>
      <c r="F7275" t="s">
        <v>567</v>
      </c>
      <c r="G7275" t="s">
        <v>471</v>
      </c>
      <c r="H7275" t="s">
        <v>311</v>
      </c>
      <c r="I7275" t="s">
        <v>312</v>
      </c>
      <c r="J7275" t="s">
        <v>264</v>
      </c>
      <c r="L7275" t="s">
        <v>390</v>
      </c>
      <c r="M7275" t="s">
        <v>391</v>
      </c>
      <c r="N7275" t="s">
        <v>487</v>
      </c>
    </row>
    <row r="7276" spans="1:14" hidden="1" x14ac:dyDescent="0.25">
      <c r="A7276" t="s">
        <v>241</v>
      </c>
      <c r="B7276" s="1">
        <v>45291</v>
      </c>
      <c r="C7276" t="s">
        <v>963</v>
      </c>
      <c r="D7276" t="s">
        <v>964</v>
      </c>
      <c r="E7276" s="4">
        <v>500</v>
      </c>
      <c r="F7276" t="s">
        <v>567</v>
      </c>
      <c r="G7276" t="s">
        <v>471</v>
      </c>
      <c r="H7276" t="s">
        <v>311</v>
      </c>
      <c r="I7276" t="s">
        <v>312</v>
      </c>
      <c r="J7276" t="s">
        <v>264</v>
      </c>
      <c r="L7276" t="s">
        <v>390</v>
      </c>
      <c r="M7276" t="s">
        <v>391</v>
      </c>
      <c r="N7276" t="s">
        <v>487</v>
      </c>
    </row>
    <row r="7277" spans="1:14" hidden="1" x14ac:dyDescent="0.25">
      <c r="A7277" t="s">
        <v>241</v>
      </c>
      <c r="B7277" s="1">
        <v>45291</v>
      </c>
      <c r="C7277" t="s">
        <v>967</v>
      </c>
      <c r="D7277" t="s">
        <v>968</v>
      </c>
      <c r="E7277" s="4">
        <v>7.9999999999999716</v>
      </c>
      <c r="F7277" t="s">
        <v>567</v>
      </c>
      <c r="G7277" t="s">
        <v>471</v>
      </c>
      <c r="H7277" t="s">
        <v>311</v>
      </c>
      <c r="I7277" t="s">
        <v>312</v>
      </c>
      <c r="J7277" t="s">
        <v>264</v>
      </c>
      <c r="L7277" t="s">
        <v>390</v>
      </c>
      <c r="M7277" t="s">
        <v>391</v>
      </c>
      <c r="N7277" t="s">
        <v>487</v>
      </c>
    </row>
    <row r="7278" spans="1:14" hidden="1" x14ac:dyDescent="0.25">
      <c r="A7278" t="s">
        <v>241</v>
      </c>
      <c r="B7278" s="1">
        <v>45291</v>
      </c>
      <c r="C7278" t="s">
        <v>971</v>
      </c>
      <c r="D7278" t="s">
        <v>972</v>
      </c>
      <c r="E7278" s="4">
        <v>3109.24</v>
      </c>
      <c r="F7278" t="s">
        <v>567</v>
      </c>
      <c r="G7278" t="s">
        <v>471</v>
      </c>
      <c r="H7278" t="s">
        <v>311</v>
      </c>
      <c r="I7278" t="s">
        <v>312</v>
      </c>
      <c r="J7278" t="s">
        <v>264</v>
      </c>
      <c r="L7278" t="s">
        <v>390</v>
      </c>
      <c r="M7278" t="s">
        <v>391</v>
      </c>
      <c r="N7278" t="s">
        <v>487</v>
      </c>
    </row>
    <row r="7279" spans="1:14" hidden="1" x14ac:dyDescent="0.25">
      <c r="A7279" t="s">
        <v>241</v>
      </c>
      <c r="B7279" s="1">
        <v>45291</v>
      </c>
      <c r="C7279" t="s">
        <v>973</v>
      </c>
      <c r="D7279" t="s">
        <v>974</v>
      </c>
      <c r="E7279" s="4">
        <v>11480</v>
      </c>
      <c r="F7279" t="s">
        <v>567</v>
      </c>
      <c r="G7279" t="s">
        <v>471</v>
      </c>
      <c r="H7279" t="s">
        <v>311</v>
      </c>
      <c r="I7279" t="s">
        <v>312</v>
      </c>
      <c r="J7279" t="s">
        <v>264</v>
      </c>
      <c r="L7279" t="s">
        <v>390</v>
      </c>
      <c r="M7279" t="s">
        <v>391</v>
      </c>
      <c r="N7279" t="s">
        <v>487</v>
      </c>
    </row>
    <row r="7280" spans="1:14" hidden="1" x14ac:dyDescent="0.25">
      <c r="A7280" t="s">
        <v>241</v>
      </c>
      <c r="B7280" s="1">
        <v>45291</v>
      </c>
      <c r="C7280" t="s">
        <v>977</v>
      </c>
      <c r="D7280" t="s">
        <v>978</v>
      </c>
      <c r="E7280" s="4">
        <v>6880.43</v>
      </c>
      <c r="F7280" t="s">
        <v>567</v>
      </c>
      <c r="G7280" t="s">
        <v>471</v>
      </c>
      <c r="H7280" t="s">
        <v>311</v>
      </c>
      <c r="I7280" t="s">
        <v>312</v>
      </c>
      <c r="J7280" t="s">
        <v>264</v>
      </c>
      <c r="L7280" t="s">
        <v>390</v>
      </c>
      <c r="M7280" t="s">
        <v>391</v>
      </c>
      <c r="N7280" t="s">
        <v>487</v>
      </c>
    </row>
    <row r="7281" spans="1:14" hidden="1" x14ac:dyDescent="0.25">
      <c r="A7281" t="s">
        <v>241</v>
      </c>
      <c r="B7281" s="1">
        <v>45291</v>
      </c>
      <c r="C7281" t="s">
        <v>981</v>
      </c>
      <c r="D7281" t="s">
        <v>982</v>
      </c>
      <c r="E7281" s="4">
        <v>1435.84</v>
      </c>
      <c r="F7281" t="s">
        <v>567</v>
      </c>
      <c r="G7281" t="s">
        <v>471</v>
      </c>
      <c r="H7281" t="s">
        <v>311</v>
      </c>
      <c r="I7281" t="s">
        <v>312</v>
      </c>
      <c r="J7281" t="s">
        <v>264</v>
      </c>
      <c r="L7281" t="s">
        <v>390</v>
      </c>
      <c r="M7281" t="s">
        <v>391</v>
      </c>
      <c r="N7281" t="s">
        <v>487</v>
      </c>
    </row>
    <row r="7282" spans="1:14" hidden="1" x14ac:dyDescent="0.25">
      <c r="A7282" t="s">
        <v>241</v>
      </c>
      <c r="B7282" s="1">
        <v>45291</v>
      </c>
      <c r="C7282" t="s">
        <v>989</v>
      </c>
      <c r="D7282" t="s">
        <v>990</v>
      </c>
      <c r="E7282" s="4">
        <v>8264.9900000000016</v>
      </c>
      <c r="F7282" t="s">
        <v>567</v>
      </c>
      <c r="G7282" t="s">
        <v>471</v>
      </c>
      <c r="H7282" t="s">
        <v>317</v>
      </c>
      <c r="I7282" t="s">
        <v>318</v>
      </c>
      <c r="J7282" t="s">
        <v>276</v>
      </c>
      <c r="L7282" t="s">
        <v>390</v>
      </c>
      <c r="M7282" t="s">
        <v>391</v>
      </c>
      <c r="N7282" t="s">
        <v>487</v>
      </c>
    </row>
    <row r="7283" spans="1:14" hidden="1" x14ac:dyDescent="0.25">
      <c r="A7283" t="s">
        <v>241</v>
      </c>
      <c r="B7283" s="1">
        <v>45291</v>
      </c>
      <c r="C7283" t="s">
        <v>1160</v>
      </c>
      <c r="D7283" t="s">
        <v>1161</v>
      </c>
      <c r="E7283" s="4">
        <v>10080.01</v>
      </c>
      <c r="F7283" t="s">
        <v>567</v>
      </c>
      <c r="G7283" t="s">
        <v>471</v>
      </c>
      <c r="H7283" t="s">
        <v>311</v>
      </c>
      <c r="I7283" t="s">
        <v>312</v>
      </c>
      <c r="J7283" t="s">
        <v>264</v>
      </c>
      <c r="L7283" t="s">
        <v>390</v>
      </c>
      <c r="M7283" t="s">
        <v>391</v>
      </c>
      <c r="N7283" t="s">
        <v>487</v>
      </c>
    </row>
    <row r="7284" spans="1:14" hidden="1" x14ac:dyDescent="0.25">
      <c r="A7284" t="s">
        <v>241</v>
      </c>
      <c r="B7284" s="1">
        <v>45291</v>
      </c>
      <c r="C7284" t="s">
        <v>991</v>
      </c>
      <c r="D7284" t="s">
        <v>992</v>
      </c>
      <c r="E7284" s="4">
        <v>2694.5400000000004</v>
      </c>
      <c r="F7284" t="s">
        <v>567</v>
      </c>
      <c r="G7284" t="s">
        <v>471</v>
      </c>
      <c r="H7284" t="s">
        <v>311</v>
      </c>
      <c r="I7284" t="s">
        <v>312</v>
      </c>
      <c r="J7284" t="s">
        <v>264</v>
      </c>
      <c r="L7284" t="s">
        <v>390</v>
      </c>
      <c r="M7284" t="s">
        <v>391</v>
      </c>
      <c r="N7284" t="s">
        <v>487</v>
      </c>
    </row>
    <row r="7285" spans="1:14" hidden="1" x14ac:dyDescent="0.25">
      <c r="A7285" t="s">
        <v>241</v>
      </c>
      <c r="B7285" s="1">
        <v>45291</v>
      </c>
      <c r="C7285" t="s">
        <v>993</v>
      </c>
      <c r="D7285" t="s">
        <v>994</v>
      </c>
      <c r="E7285" s="4">
        <v>6299.52</v>
      </c>
      <c r="F7285" t="s">
        <v>567</v>
      </c>
      <c r="G7285" t="s">
        <v>471</v>
      </c>
      <c r="H7285" t="s">
        <v>311</v>
      </c>
      <c r="I7285" t="s">
        <v>312</v>
      </c>
      <c r="J7285" t="s">
        <v>264</v>
      </c>
      <c r="L7285" t="s">
        <v>390</v>
      </c>
      <c r="M7285" t="s">
        <v>391</v>
      </c>
      <c r="N7285" t="s">
        <v>487</v>
      </c>
    </row>
    <row r="7286" spans="1:14" hidden="1" x14ac:dyDescent="0.25">
      <c r="A7286" t="s">
        <v>241</v>
      </c>
      <c r="B7286" s="1">
        <v>45291</v>
      </c>
      <c r="C7286" t="s">
        <v>997</v>
      </c>
      <c r="D7286" t="s">
        <v>998</v>
      </c>
      <c r="E7286" s="4">
        <v>759.13</v>
      </c>
      <c r="F7286" t="s">
        <v>567</v>
      </c>
      <c r="G7286" t="s">
        <v>471</v>
      </c>
      <c r="H7286" t="s">
        <v>311</v>
      </c>
      <c r="I7286" t="s">
        <v>312</v>
      </c>
      <c r="J7286" t="s">
        <v>264</v>
      </c>
      <c r="L7286" t="s">
        <v>390</v>
      </c>
      <c r="M7286" t="s">
        <v>391</v>
      </c>
      <c r="N7286" t="s">
        <v>477</v>
      </c>
    </row>
    <row r="7287" spans="1:14" hidden="1" x14ac:dyDescent="0.25">
      <c r="A7287" t="s">
        <v>241</v>
      </c>
      <c r="B7287" s="1">
        <v>45291</v>
      </c>
      <c r="C7287" t="s">
        <v>1001</v>
      </c>
      <c r="D7287" t="s">
        <v>1002</v>
      </c>
      <c r="E7287" s="4">
        <v>158.04</v>
      </c>
      <c r="F7287" t="s">
        <v>567</v>
      </c>
      <c r="G7287" t="s">
        <v>471</v>
      </c>
      <c r="H7287" t="s">
        <v>311</v>
      </c>
      <c r="I7287" t="s">
        <v>312</v>
      </c>
      <c r="J7287" t="s">
        <v>264</v>
      </c>
      <c r="L7287" t="s">
        <v>390</v>
      </c>
      <c r="M7287" t="s">
        <v>391</v>
      </c>
      <c r="N7287" t="s">
        <v>487</v>
      </c>
    </row>
    <row r="7288" spans="1:14" hidden="1" x14ac:dyDescent="0.25">
      <c r="A7288" t="s">
        <v>241</v>
      </c>
      <c r="B7288" s="1">
        <v>45291</v>
      </c>
      <c r="C7288" t="s">
        <v>1005</v>
      </c>
      <c r="D7288" t="s">
        <v>1006</v>
      </c>
      <c r="E7288" s="4">
        <v>14.779999999999538</v>
      </c>
      <c r="F7288" t="s">
        <v>567</v>
      </c>
      <c r="G7288" t="s">
        <v>471</v>
      </c>
      <c r="H7288" t="s">
        <v>311</v>
      </c>
      <c r="I7288" t="s">
        <v>312</v>
      </c>
      <c r="J7288" t="s">
        <v>264</v>
      </c>
      <c r="L7288" t="s">
        <v>390</v>
      </c>
      <c r="M7288" t="s">
        <v>391</v>
      </c>
      <c r="N7288" t="s">
        <v>487</v>
      </c>
    </row>
    <row r="7289" spans="1:14" hidden="1" x14ac:dyDescent="0.25">
      <c r="A7289" t="s">
        <v>241</v>
      </c>
      <c r="B7289" s="1">
        <v>45291</v>
      </c>
      <c r="C7289" t="s">
        <v>1007</v>
      </c>
      <c r="D7289" t="s">
        <v>1008</v>
      </c>
      <c r="E7289" s="4">
        <v>15353.960000000001</v>
      </c>
      <c r="F7289" t="s">
        <v>567</v>
      </c>
      <c r="G7289" t="s">
        <v>471</v>
      </c>
      <c r="H7289" t="s">
        <v>317</v>
      </c>
      <c r="I7289" t="s">
        <v>318</v>
      </c>
      <c r="J7289" t="s">
        <v>276</v>
      </c>
      <c r="L7289" t="s">
        <v>390</v>
      </c>
      <c r="M7289" t="s">
        <v>391</v>
      </c>
      <c r="N7289" t="s">
        <v>487</v>
      </c>
    </row>
    <row r="7290" spans="1:14" hidden="1" x14ac:dyDescent="0.25">
      <c r="A7290" t="s">
        <v>241</v>
      </c>
      <c r="B7290" s="1">
        <v>45291</v>
      </c>
      <c r="C7290" t="s">
        <v>1308</v>
      </c>
      <c r="D7290" t="s">
        <v>1309</v>
      </c>
      <c r="E7290" s="4">
        <v>32089.13</v>
      </c>
      <c r="F7290" t="s">
        <v>567</v>
      </c>
      <c r="G7290" t="s">
        <v>471</v>
      </c>
      <c r="H7290" t="s">
        <v>317</v>
      </c>
      <c r="I7290" t="s">
        <v>318</v>
      </c>
      <c r="J7290" t="s">
        <v>276</v>
      </c>
      <c r="L7290" t="s">
        <v>390</v>
      </c>
      <c r="M7290" t="s">
        <v>391</v>
      </c>
      <c r="N7290" t="s">
        <v>489</v>
      </c>
    </row>
    <row r="7291" spans="1:14" hidden="1" x14ac:dyDescent="0.25">
      <c r="A7291" t="s">
        <v>241</v>
      </c>
      <c r="B7291" s="1">
        <v>45291</v>
      </c>
      <c r="C7291" t="s">
        <v>1013</v>
      </c>
      <c r="D7291" t="s">
        <v>1014</v>
      </c>
      <c r="E7291" s="4">
        <v>1214.78</v>
      </c>
      <c r="F7291" t="s">
        <v>567</v>
      </c>
      <c r="G7291" t="s">
        <v>471</v>
      </c>
      <c r="H7291" t="s">
        <v>311</v>
      </c>
      <c r="I7291" t="s">
        <v>312</v>
      </c>
      <c r="J7291" t="s">
        <v>264</v>
      </c>
      <c r="L7291" t="s">
        <v>390</v>
      </c>
      <c r="M7291" t="s">
        <v>391</v>
      </c>
      <c r="N7291" t="s">
        <v>480</v>
      </c>
    </row>
    <row r="7292" spans="1:14" hidden="1" x14ac:dyDescent="0.25">
      <c r="A7292" t="s">
        <v>241</v>
      </c>
      <c r="B7292" s="1">
        <v>45291</v>
      </c>
      <c r="C7292" t="s">
        <v>1162</v>
      </c>
      <c r="D7292" t="s">
        <v>1163</v>
      </c>
      <c r="E7292" s="4">
        <v>1274.4399999999998</v>
      </c>
      <c r="F7292" t="s">
        <v>567</v>
      </c>
      <c r="G7292" t="s">
        <v>471</v>
      </c>
      <c r="H7292" t="s">
        <v>311</v>
      </c>
      <c r="I7292" t="s">
        <v>312</v>
      </c>
      <c r="J7292" t="s">
        <v>264</v>
      </c>
      <c r="L7292" t="s">
        <v>390</v>
      </c>
      <c r="M7292" t="s">
        <v>391</v>
      </c>
      <c r="N7292" t="s">
        <v>477</v>
      </c>
    </row>
    <row r="7293" spans="1:14" hidden="1" x14ac:dyDescent="0.25">
      <c r="A7293" t="s">
        <v>241</v>
      </c>
      <c r="B7293" s="1">
        <v>45291</v>
      </c>
      <c r="C7293" t="s">
        <v>1264</v>
      </c>
      <c r="D7293" t="s">
        <v>1265</v>
      </c>
      <c r="E7293" s="4">
        <v>14545.4</v>
      </c>
      <c r="F7293" t="s">
        <v>567</v>
      </c>
      <c r="G7293" t="s">
        <v>471</v>
      </c>
      <c r="H7293" t="s">
        <v>317</v>
      </c>
      <c r="I7293" t="s">
        <v>318</v>
      </c>
      <c r="J7293" t="s">
        <v>276</v>
      </c>
      <c r="L7293" t="s">
        <v>390</v>
      </c>
      <c r="M7293" t="s">
        <v>391</v>
      </c>
      <c r="N7293" t="s">
        <v>489</v>
      </c>
    </row>
    <row r="7294" spans="1:14" hidden="1" x14ac:dyDescent="0.25">
      <c r="A7294" t="s">
        <v>241</v>
      </c>
      <c r="B7294" s="1">
        <v>45291</v>
      </c>
      <c r="C7294" t="s">
        <v>1340</v>
      </c>
      <c r="D7294" t="s">
        <v>1341</v>
      </c>
      <c r="E7294" s="4">
        <v>1345.4399999999996</v>
      </c>
      <c r="F7294" t="s">
        <v>567</v>
      </c>
      <c r="G7294" t="s">
        <v>471</v>
      </c>
      <c r="H7294" t="s">
        <v>317</v>
      </c>
      <c r="I7294" t="s">
        <v>318</v>
      </c>
      <c r="J7294" t="s">
        <v>276</v>
      </c>
      <c r="L7294" t="s">
        <v>390</v>
      </c>
      <c r="M7294" t="s">
        <v>391</v>
      </c>
      <c r="N7294" t="s">
        <v>487</v>
      </c>
    </row>
    <row r="7295" spans="1:14" hidden="1" x14ac:dyDescent="0.25">
      <c r="A7295" t="s">
        <v>241</v>
      </c>
      <c r="B7295" s="1">
        <v>45291</v>
      </c>
      <c r="C7295" t="s">
        <v>1285</v>
      </c>
      <c r="D7295" t="s">
        <v>1286</v>
      </c>
      <c r="E7295" s="4">
        <v>10507.74</v>
      </c>
      <c r="F7295" t="s">
        <v>567</v>
      </c>
      <c r="G7295" t="s">
        <v>471</v>
      </c>
      <c r="H7295" t="s">
        <v>316</v>
      </c>
      <c r="I7295" t="s">
        <v>275</v>
      </c>
      <c r="J7295" t="s">
        <v>274</v>
      </c>
      <c r="L7295" t="s">
        <v>400</v>
      </c>
      <c r="M7295" t="s">
        <v>401</v>
      </c>
      <c r="N7295" t="s">
        <v>489</v>
      </c>
    </row>
    <row r="7296" spans="1:14" hidden="1" x14ac:dyDescent="0.25">
      <c r="A7296" t="s">
        <v>241</v>
      </c>
      <c r="B7296" s="1">
        <v>45291</v>
      </c>
      <c r="C7296" t="s">
        <v>1017</v>
      </c>
      <c r="D7296" t="s">
        <v>1018</v>
      </c>
      <c r="E7296" s="4">
        <v>10581.57</v>
      </c>
      <c r="F7296" t="s">
        <v>567</v>
      </c>
      <c r="G7296" t="s">
        <v>471</v>
      </c>
      <c r="H7296" t="s">
        <v>316</v>
      </c>
      <c r="I7296" t="s">
        <v>275</v>
      </c>
      <c r="J7296" t="s">
        <v>274</v>
      </c>
      <c r="L7296" t="s">
        <v>400</v>
      </c>
      <c r="M7296" t="s">
        <v>401</v>
      </c>
      <c r="N7296" t="s">
        <v>489</v>
      </c>
    </row>
    <row r="7297" spans="1:14" hidden="1" x14ac:dyDescent="0.25">
      <c r="A7297" t="s">
        <v>241</v>
      </c>
      <c r="B7297" s="1">
        <v>45291</v>
      </c>
      <c r="C7297" t="s">
        <v>1021</v>
      </c>
      <c r="D7297" t="s">
        <v>1022</v>
      </c>
      <c r="E7297" s="4">
        <v>25265.27</v>
      </c>
      <c r="F7297" t="s">
        <v>567</v>
      </c>
      <c r="G7297" t="s">
        <v>471</v>
      </c>
      <c r="H7297" t="s">
        <v>316</v>
      </c>
      <c r="I7297" t="s">
        <v>275</v>
      </c>
      <c r="J7297" t="s">
        <v>274</v>
      </c>
      <c r="L7297" t="s">
        <v>400</v>
      </c>
      <c r="M7297" t="s">
        <v>401</v>
      </c>
      <c r="N7297" t="s">
        <v>489</v>
      </c>
    </row>
    <row r="7298" spans="1:14" hidden="1" x14ac:dyDescent="0.25">
      <c r="A7298" t="s">
        <v>241</v>
      </c>
      <c r="B7298" s="1">
        <v>45291</v>
      </c>
      <c r="C7298" t="s">
        <v>1025</v>
      </c>
      <c r="D7298" t="s">
        <v>1026</v>
      </c>
      <c r="E7298" s="4">
        <v>2701.3900000000003</v>
      </c>
      <c r="F7298" t="s">
        <v>567</v>
      </c>
      <c r="G7298" t="s">
        <v>471</v>
      </c>
      <c r="H7298" t="s">
        <v>316</v>
      </c>
      <c r="I7298" t="s">
        <v>275</v>
      </c>
      <c r="J7298" t="s">
        <v>274</v>
      </c>
      <c r="L7298" t="s">
        <v>400</v>
      </c>
      <c r="M7298" t="s">
        <v>401</v>
      </c>
      <c r="N7298" t="s">
        <v>489</v>
      </c>
    </row>
    <row r="7299" spans="1:14" hidden="1" x14ac:dyDescent="0.25">
      <c r="A7299" t="s">
        <v>241</v>
      </c>
      <c r="B7299" s="1">
        <v>45291</v>
      </c>
      <c r="C7299" t="s">
        <v>1227</v>
      </c>
      <c r="D7299" t="s">
        <v>1228</v>
      </c>
      <c r="E7299" s="4">
        <v>85760.970000000016</v>
      </c>
      <c r="F7299" t="s">
        <v>567</v>
      </c>
      <c r="G7299" t="s">
        <v>471</v>
      </c>
      <c r="H7299" t="s">
        <v>316</v>
      </c>
      <c r="I7299" t="s">
        <v>275</v>
      </c>
      <c r="J7299" t="s">
        <v>274</v>
      </c>
      <c r="L7299" t="s">
        <v>400</v>
      </c>
      <c r="M7299" t="s">
        <v>401</v>
      </c>
      <c r="N7299" t="s">
        <v>489</v>
      </c>
    </row>
    <row r="7300" spans="1:14" hidden="1" x14ac:dyDescent="0.25">
      <c r="A7300" t="s">
        <v>241</v>
      </c>
      <c r="B7300" s="1">
        <v>45291</v>
      </c>
      <c r="C7300" t="s">
        <v>1279</v>
      </c>
      <c r="D7300" t="s">
        <v>1280</v>
      </c>
      <c r="E7300" s="4">
        <v>46.1</v>
      </c>
      <c r="F7300" t="s">
        <v>567</v>
      </c>
      <c r="G7300" t="s">
        <v>471</v>
      </c>
      <c r="H7300" t="s">
        <v>316</v>
      </c>
      <c r="I7300" t="s">
        <v>275</v>
      </c>
      <c r="J7300" t="s">
        <v>274</v>
      </c>
      <c r="L7300" t="s">
        <v>400</v>
      </c>
      <c r="M7300" t="s">
        <v>401</v>
      </c>
      <c r="N7300" t="s">
        <v>489</v>
      </c>
    </row>
    <row r="7301" spans="1:14" hidden="1" x14ac:dyDescent="0.25">
      <c r="A7301" t="s">
        <v>241</v>
      </c>
      <c r="B7301" s="1">
        <v>45291</v>
      </c>
      <c r="C7301" t="s">
        <v>1029</v>
      </c>
      <c r="D7301" t="s">
        <v>1030</v>
      </c>
      <c r="E7301" s="4">
        <v>5046.7400000000043</v>
      </c>
      <c r="F7301" t="s">
        <v>567</v>
      </c>
      <c r="G7301" t="s">
        <v>471</v>
      </c>
      <c r="H7301" t="s">
        <v>316</v>
      </c>
      <c r="I7301" t="s">
        <v>275</v>
      </c>
      <c r="J7301" t="s">
        <v>274</v>
      </c>
      <c r="L7301" t="s">
        <v>400</v>
      </c>
      <c r="M7301" t="s">
        <v>401</v>
      </c>
      <c r="N7301" t="s">
        <v>489</v>
      </c>
    </row>
    <row r="7302" spans="1:14" hidden="1" x14ac:dyDescent="0.25">
      <c r="A7302" t="s">
        <v>241</v>
      </c>
      <c r="B7302" s="1">
        <v>45291</v>
      </c>
      <c r="C7302" t="s">
        <v>35</v>
      </c>
      <c r="D7302" t="s">
        <v>1031</v>
      </c>
      <c r="E7302" s="4">
        <v>9004.8799999999992</v>
      </c>
      <c r="F7302" t="s">
        <v>567</v>
      </c>
      <c r="G7302" t="s">
        <v>471</v>
      </c>
      <c r="H7302" t="s">
        <v>288</v>
      </c>
      <c r="I7302" t="s">
        <v>26</v>
      </c>
      <c r="J7302" t="s">
        <v>243</v>
      </c>
      <c r="L7302" t="s">
        <v>368</v>
      </c>
      <c r="M7302" t="s">
        <v>369</v>
      </c>
      <c r="N7302" t="s">
        <v>480</v>
      </c>
    </row>
    <row r="7303" spans="1:14" hidden="1" x14ac:dyDescent="0.25">
      <c r="A7303" t="s">
        <v>241</v>
      </c>
      <c r="B7303" s="1">
        <v>45291</v>
      </c>
      <c r="C7303" t="s">
        <v>27</v>
      </c>
      <c r="D7303" t="s">
        <v>1032</v>
      </c>
      <c r="E7303" s="4">
        <v>-3397568.6400000006</v>
      </c>
      <c r="F7303" t="s">
        <v>567</v>
      </c>
      <c r="G7303" t="s">
        <v>471</v>
      </c>
      <c r="H7303" t="s">
        <v>288</v>
      </c>
      <c r="I7303" t="s">
        <v>26</v>
      </c>
      <c r="J7303" t="s">
        <v>243</v>
      </c>
      <c r="L7303" t="s">
        <v>368</v>
      </c>
      <c r="M7303" t="s">
        <v>369</v>
      </c>
      <c r="N7303" t="s">
        <v>485</v>
      </c>
    </row>
    <row r="7304" spans="1:14" hidden="1" x14ac:dyDescent="0.25">
      <c r="A7304" t="s">
        <v>241</v>
      </c>
      <c r="B7304" s="1">
        <v>45291</v>
      </c>
      <c r="C7304" t="s">
        <v>1035</v>
      </c>
      <c r="D7304" t="s">
        <v>1036</v>
      </c>
      <c r="E7304" s="4">
        <v>-49728.04</v>
      </c>
      <c r="F7304" t="s">
        <v>567</v>
      </c>
      <c r="G7304" t="s">
        <v>471</v>
      </c>
      <c r="H7304" t="s">
        <v>288</v>
      </c>
      <c r="I7304" t="s">
        <v>26</v>
      </c>
      <c r="J7304" t="s">
        <v>243</v>
      </c>
      <c r="L7304" t="s">
        <v>368</v>
      </c>
      <c r="M7304" t="s">
        <v>369</v>
      </c>
      <c r="N7304" t="s">
        <v>485</v>
      </c>
    </row>
    <row r="7305" spans="1:14" hidden="1" x14ac:dyDescent="0.25">
      <c r="A7305" t="s">
        <v>241</v>
      </c>
      <c r="B7305" s="1">
        <v>45291</v>
      </c>
      <c r="C7305" t="s">
        <v>28</v>
      </c>
      <c r="D7305" t="s">
        <v>1039</v>
      </c>
      <c r="E7305" s="4">
        <v>-249439.17</v>
      </c>
      <c r="F7305" t="s">
        <v>567</v>
      </c>
      <c r="G7305" t="s">
        <v>471</v>
      </c>
      <c r="H7305" t="s">
        <v>288</v>
      </c>
      <c r="I7305" t="s">
        <v>26</v>
      </c>
      <c r="J7305" t="s">
        <v>243</v>
      </c>
      <c r="L7305" t="s">
        <v>368</v>
      </c>
      <c r="M7305" t="s">
        <v>369</v>
      </c>
      <c r="N7305" t="s">
        <v>480</v>
      </c>
    </row>
    <row r="7306" spans="1:14" hidden="1" x14ac:dyDescent="0.25">
      <c r="A7306" t="s">
        <v>241</v>
      </c>
      <c r="B7306" s="1">
        <v>45291</v>
      </c>
      <c r="C7306" t="s">
        <v>29</v>
      </c>
      <c r="D7306" t="s">
        <v>1040</v>
      </c>
      <c r="E7306" s="4">
        <v>-16443.12</v>
      </c>
      <c r="F7306" t="s">
        <v>567</v>
      </c>
      <c r="G7306" t="s">
        <v>471</v>
      </c>
      <c r="H7306" t="s">
        <v>288</v>
      </c>
      <c r="I7306" t="s">
        <v>26</v>
      </c>
      <c r="J7306" t="s">
        <v>243</v>
      </c>
      <c r="L7306" t="s">
        <v>368</v>
      </c>
      <c r="M7306" t="s">
        <v>369</v>
      </c>
      <c r="N7306" t="s">
        <v>480</v>
      </c>
    </row>
    <row r="7307" spans="1:14" hidden="1" x14ac:dyDescent="0.25">
      <c r="A7307" t="s">
        <v>241</v>
      </c>
      <c r="B7307" s="1">
        <v>45291</v>
      </c>
      <c r="C7307" t="s">
        <v>1041</v>
      </c>
      <c r="D7307" t="s">
        <v>1042</v>
      </c>
      <c r="E7307" s="4">
        <v>-38520</v>
      </c>
      <c r="F7307" t="s">
        <v>567</v>
      </c>
      <c r="G7307" t="s">
        <v>471</v>
      </c>
      <c r="H7307" t="s">
        <v>288</v>
      </c>
      <c r="I7307" t="s">
        <v>26</v>
      </c>
      <c r="J7307" t="s">
        <v>243</v>
      </c>
      <c r="L7307" t="s">
        <v>368</v>
      </c>
      <c r="M7307" t="s">
        <v>369</v>
      </c>
      <c r="N7307" t="s">
        <v>489</v>
      </c>
    </row>
    <row r="7308" spans="1:14" hidden="1" x14ac:dyDescent="0.25">
      <c r="A7308" t="s">
        <v>241</v>
      </c>
      <c r="B7308" s="1">
        <v>45291</v>
      </c>
      <c r="C7308" t="s">
        <v>30</v>
      </c>
      <c r="D7308" t="s">
        <v>1229</v>
      </c>
      <c r="E7308" s="4">
        <v>-17357.059999999998</v>
      </c>
      <c r="F7308" t="s">
        <v>567</v>
      </c>
      <c r="G7308" t="s">
        <v>471</v>
      </c>
      <c r="H7308" t="s">
        <v>288</v>
      </c>
      <c r="I7308" t="s">
        <v>26</v>
      </c>
      <c r="J7308" t="s">
        <v>243</v>
      </c>
      <c r="L7308" t="s">
        <v>368</v>
      </c>
      <c r="M7308" t="s">
        <v>369</v>
      </c>
      <c r="N7308" t="s">
        <v>485</v>
      </c>
    </row>
    <row r="7309" spans="1:14" hidden="1" x14ac:dyDescent="0.25">
      <c r="A7309" t="s">
        <v>241</v>
      </c>
      <c r="B7309" s="1">
        <v>45291</v>
      </c>
      <c r="C7309" t="s">
        <v>31</v>
      </c>
      <c r="D7309" t="s">
        <v>1293</v>
      </c>
      <c r="E7309" s="4">
        <v>-53688.259999999995</v>
      </c>
      <c r="F7309" t="s">
        <v>567</v>
      </c>
      <c r="G7309" t="s">
        <v>471</v>
      </c>
      <c r="H7309" t="s">
        <v>288</v>
      </c>
      <c r="I7309" t="s">
        <v>26</v>
      </c>
      <c r="J7309" t="s">
        <v>243</v>
      </c>
      <c r="L7309" t="s">
        <v>368</v>
      </c>
      <c r="M7309" t="s">
        <v>369</v>
      </c>
      <c r="N7309" t="s">
        <v>480</v>
      </c>
    </row>
    <row r="7310" spans="1:14" hidden="1" x14ac:dyDescent="0.25">
      <c r="A7310" t="s">
        <v>241</v>
      </c>
      <c r="B7310" s="1">
        <v>45291</v>
      </c>
      <c r="C7310" t="s">
        <v>32</v>
      </c>
      <c r="D7310" t="s">
        <v>1268</v>
      </c>
      <c r="E7310" s="4">
        <v>-11065.57</v>
      </c>
      <c r="F7310" t="s">
        <v>567</v>
      </c>
      <c r="G7310" t="s">
        <v>471</v>
      </c>
      <c r="H7310" t="s">
        <v>288</v>
      </c>
      <c r="I7310" t="s">
        <v>26</v>
      </c>
      <c r="J7310" t="s">
        <v>243</v>
      </c>
      <c r="L7310" t="s">
        <v>368</v>
      </c>
      <c r="M7310" t="s">
        <v>369</v>
      </c>
      <c r="N7310" t="s">
        <v>480</v>
      </c>
    </row>
    <row r="7311" spans="1:14" hidden="1" x14ac:dyDescent="0.25">
      <c r="A7311" t="s">
        <v>241</v>
      </c>
      <c r="B7311" s="1">
        <v>45291</v>
      </c>
      <c r="C7311" t="s">
        <v>33</v>
      </c>
      <c r="D7311" t="s">
        <v>1043</v>
      </c>
      <c r="E7311" s="4">
        <v>-3546.3899999999967</v>
      </c>
      <c r="F7311" t="s">
        <v>567</v>
      </c>
      <c r="G7311" t="s">
        <v>471</v>
      </c>
      <c r="H7311" t="s">
        <v>288</v>
      </c>
      <c r="I7311" t="s">
        <v>26</v>
      </c>
      <c r="J7311" t="s">
        <v>243</v>
      </c>
      <c r="L7311" t="s">
        <v>368</v>
      </c>
      <c r="M7311" t="s">
        <v>369</v>
      </c>
      <c r="N7311" t="s">
        <v>480</v>
      </c>
    </row>
    <row r="7312" spans="1:14" hidden="1" x14ac:dyDescent="0.25">
      <c r="A7312" t="s">
        <v>241</v>
      </c>
      <c r="B7312" s="1">
        <v>45291</v>
      </c>
      <c r="C7312" t="s">
        <v>34</v>
      </c>
      <c r="D7312" t="s">
        <v>1044</v>
      </c>
      <c r="E7312" s="4">
        <v>-260256.33999999997</v>
      </c>
      <c r="F7312" t="s">
        <v>567</v>
      </c>
      <c r="G7312" t="s">
        <v>471</v>
      </c>
      <c r="H7312" t="s">
        <v>317</v>
      </c>
      <c r="I7312" t="s">
        <v>318</v>
      </c>
      <c r="J7312" t="s">
        <v>276</v>
      </c>
      <c r="L7312" t="s">
        <v>390</v>
      </c>
      <c r="M7312" t="s">
        <v>391</v>
      </c>
      <c r="N7312" t="s">
        <v>487</v>
      </c>
    </row>
    <row r="7313" spans="1:14" hidden="1" x14ac:dyDescent="0.25">
      <c r="A7313" t="s">
        <v>241</v>
      </c>
      <c r="B7313" s="1">
        <v>45291</v>
      </c>
      <c r="C7313" t="s">
        <v>25</v>
      </c>
      <c r="D7313" t="s">
        <v>1049</v>
      </c>
      <c r="E7313" s="4">
        <v>-1701819.9400000004</v>
      </c>
      <c r="F7313" t="s">
        <v>567</v>
      </c>
      <c r="G7313" t="s">
        <v>471</v>
      </c>
      <c r="H7313" t="s">
        <v>244</v>
      </c>
      <c r="I7313" t="s">
        <v>245</v>
      </c>
      <c r="J7313" t="s">
        <v>244</v>
      </c>
      <c r="L7313" t="s">
        <v>368</v>
      </c>
      <c r="M7313" t="s">
        <v>369</v>
      </c>
      <c r="N7313" t="s">
        <v>480</v>
      </c>
    </row>
    <row r="7314" spans="1:14" hidden="1" x14ac:dyDescent="0.25">
      <c r="A7314" t="s">
        <v>241</v>
      </c>
      <c r="B7314" s="1">
        <v>45291</v>
      </c>
      <c r="C7314" t="s">
        <v>1056</v>
      </c>
      <c r="D7314" t="s">
        <v>1057</v>
      </c>
      <c r="E7314" s="4">
        <v>-604332.76</v>
      </c>
      <c r="F7314" t="s">
        <v>567</v>
      </c>
      <c r="G7314" t="s">
        <v>471</v>
      </c>
      <c r="H7314" t="s">
        <v>246</v>
      </c>
      <c r="I7314" t="s">
        <v>247</v>
      </c>
      <c r="J7314" t="s">
        <v>246</v>
      </c>
      <c r="L7314" t="s">
        <v>370</v>
      </c>
      <c r="M7314" t="s">
        <v>371</v>
      </c>
      <c r="N7314" t="s">
        <v>482</v>
      </c>
    </row>
    <row r="7315" spans="1:14" hidden="1" x14ac:dyDescent="0.25">
      <c r="A7315" t="s">
        <v>241</v>
      </c>
      <c r="B7315" s="1">
        <v>45291</v>
      </c>
      <c r="C7315" t="s">
        <v>1058</v>
      </c>
      <c r="D7315" t="s">
        <v>1059</v>
      </c>
      <c r="E7315" s="4">
        <v>-473270.04</v>
      </c>
      <c r="F7315" t="s">
        <v>567</v>
      </c>
      <c r="G7315" t="s">
        <v>471</v>
      </c>
      <c r="H7315" t="s">
        <v>293</v>
      </c>
      <c r="I7315" t="s">
        <v>294</v>
      </c>
      <c r="J7315" t="s">
        <v>251</v>
      </c>
      <c r="L7315" t="s">
        <v>386</v>
      </c>
      <c r="M7315" t="s">
        <v>387</v>
      </c>
      <c r="N7315" t="s">
        <v>482</v>
      </c>
    </row>
    <row r="7316" spans="1:14" hidden="1" x14ac:dyDescent="0.25">
      <c r="A7316" t="s">
        <v>241</v>
      </c>
      <c r="B7316" s="1">
        <v>45291</v>
      </c>
      <c r="C7316" t="s">
        <v>1062</v>
      </c>
      <c r="D7316" t="s">
        <v>1063</v>
      </c>
      <c r="E7316" s="4">
        <v>-2.34</v>
      </c>
      <c r="F7316" t="s">
        <v>567</v>
      </c>
      <c r="G7316" t="s">
        <v>471</v>
      </c>
      <c r="H7316" t="s">
        <v>248</v>
      </c>
      <c r="I7316" t="s">
        <v>249</v>
      </c>
      <c r="J7316" t="s">
        <v>248</v>
      </c>
      <c r="L7316" t="s">
        <v>372</v>
      </c>
      <c r="M7316" t="s">
        <v>373</v>
      </c>
      <c r="N7316" t="s">
        <v>487</v>
      </c>
    </row>
    <row r="7317" spans="1:14" hidden="1" x14ac:dyDescent="0.25">
      <c r="A7317" t="s">
        <v>241</v>
      </c>
      <c r="B7317" s="1">
        <v>45291</v>
      </c>
      <c r="C7317" t="s">
        <v>1066</v>
      </c>
      <c r="D7317" t="s">
        <v>1067</v>
      </c>
      <c r="E7317" s="4">
        <v>-7.8849999999997866</v>
      </c>
      <c r="F7317" t="s">
        <v>567</v>
      </c>
      <c r="G7317" t="s">
        <v>471</v>
      </c>
      <c r="H7317" t="s">
        <v>248</v>
      </c>
      <c r="I7317" t="s">
        <v>249</v>
      </c>
      <c r="J7317" t="s">
        <v>248</v>
      </c>
      <c r="L7317" t="s">
        <v>372</v>
      </c>
      <c r="M7317" t="s">
        <v>373</v>
      </c>
      <c r="N7317" t="s">
        <v>487</v>
      </c>
    </row>
    <row r="7318" spans="1:14" hidden="1" x14ac:dyDescent="0.25">
      <c r="A7318" t="s">
        <v>241</v>
      </c>
      <c r="B7318" s="1">
        <v>45291</v>
      </c>
      <c r="C7318" t="s">
        <v>1068</v>
      </c>
      <c r="D7318" t="s">
        <v>1069</v>
      </c>
      <c r="E7318" s="4">
        <v>-764.09999999999957</v>
      </c>
      <c r="F7318" t="s">
        <v>567</v>
      </c>
      <c r="G7318" t="s">
        <v>471</v>
      </c>
      <c r="H7318" t="s">
        <v>248</v>
      </c>
      <c r="I7318" t="s">
        <v>249</v>
      </c>
      <c r="J7318" t="s">
        <v>248</v>
      </c>
      <c r="L7318" t="s">
        <v>372</v>
      </c>
      <c r="M7318" t="s">
        <v>373</v>
      </c>
      <c r="N7318" t="s">
        <v>487</v>
      </c>
    </row>
    <row r="7319" spans="1:14" hidden="1" x14ac:dyDescent="0.25">
      <c r="A7319" t="s">
        <v>241</v>
      </c>
      <c r="B7319" s="1">
        <v>45291</v>
      </c>
      <c r="C7319" t="s">
        <v>1168</v>
      </c>
      <c r="D7319" t="s">
        <v>1169</v>
      </c>
      <c r="E7319" s="4">
        <v>-10876.36</v>
      </c>
      <c r="F7319" t="s">
        <v>567</v>
      </c>
      <c r="G7319" t="s">
        <v>471</v>
      </c>
      <c r="H7319" t="s">
        <v>248</v>
      </c>
      <c r="I7319" t="s">
        <v>249</v>
      </c>
      <c r="J7319" t="s">
        <v>248</v>
      </c>
      <c r="L7319" t="s">
        <v>372</v>
      </c>
      <c r="M7319" t="s">
        <v>373</v>
      </c>
      <c r="N7319" t="s">
        <v>487</v>
      </c>
    </row>
    <row r="7320" spans="1:14" hidden="1" x14ac:dyDescent="0.25">
      <c r="A7320" t="s">
        <v>241</v>
      </c>
      <c r="B7320" s="1">
        <v>45291</v>
      </c>
      <c r="C7320" t="s">
        <v>1074</v>
      </c>
      <c r="D7320" t="s">
        <v>1075</v>
      </c>
      <c r="E7320" s="4">
        <v>-826.24</v>
      </c>
      <c r="F7320" t="s">
        <v>567</v>
      </c>
      <c r="G7320" t="s">
        <v>471</v>
      </c>
      <c r="H7320" t="s">
        <v>248</v>
      </c>
      <c r="I7320" t="s">
        <v>249</v>
      </c>
      <c r="J7320" t="s">
        <v>248</v>
      </c>
      <c r="L7320" t="s">
        <v>372</v>
      </c>
      <c r="M7320" t="s">
        <v>373</v>
      </c>
      <c r="N7320" t="s">
        <v>487</v>
      </c>
    </row>
    <row r="7321" spans="1:14" hidden="1" x14ac:dyDescent="0.25">
      <c r="A7321" t="s">
        <v>241</v>
      </c>
      <c r="B7321" s="1">
        <v>45291</v>
      </c>
      <c r="C7321" t="s">
        <v>1078</v>
      </c>
      <c r="D7321" t="s">
        <v>1079</v>
      </c>
      <c r="E7321" s="4">
        <v>-35</v>
      </c>
      <c r="F7321" t="s">
        <v>567</v>
      </c>
      <c r="G7321" t="s">
        <v>471</v>
      </c>
      <c r="H7321" t="s">
        <v>248</v>
      </c>
      <c r="I7321" t="s">
        <v>249</v>
      </c>
      <c r="J7321" t="s">
        <v>248</v>
      </c>
      <c r="L7321" t="s">
        <v>372</v>
      </c>
      <c r="M7321" t="s">
        <v>373</v>
      </c>
      <c r="N7321" t="s">
        <v>488</v>
      </c>
    </row>
    <row r="7322" spans="1:14" hidden="1" x14ac:dyDescent="0.25">
      <c r="A7322" t="s">
        <v>241</v>
      </c>
      <c r="B7322" s="1">
        <v>45291</v>
      </c>
      <c r="C7322" t="s">
        <v>1080</v>
      </c>
      <c r="D7322" t="s">
        <v>1081</v>
      </c>
      <c r="E7322" s="4">
        <v>-1646963.0999999999</v>
      </c>
      <c r="F7322" t="s">
        <v>567</v>
      </c>
      <c r="G7322" t="s">
        <v>471</v>
      </c>
      <c r="H7322" t="s">
        <v>317</v>
      </c>
      <c r="I7322" t="s">
        <v>318</v>
      </c>
      <c r="J7322" t="s">
        <v>276</v>
      </c>
      <c r="L7322" t="s">
        <v>372</v>
      </c>
      <c r="M7322" t="s">
        <v>373</v>
      </c>
      <c r="N7322" t="s">
        <v>487</v>
      </c>
    </row>
    <row r="7323" spans="1:14" hidden="1" x14ac:dyDescent="0.25">
      <c r="A7323" t="s">
        <v>241</v>
      </c>
      <c r="B7323" s="1">
        <v>45291</v>
      </c>
      <c r="C7323" t="s">
        <v>1082</v>
      </c>
      <c r="D7323" t="s">
        <v>1083</v>
      </c>
      <c r="E7323" s="4">
        <v>-214</v>
      </c>
      <c r="F7323" t="s">
        <v>567</v>
      </c>
      <c r="G7323" t="s">
        <v>471</v>
      </c>
      <c r="H7323" t="s">
        <v>248</v>
      </c>
      <c r="I7323" t="s">
        <v>249</v>
      </c>
      <c r="J7323" t="s">
        <v>248</v>
      </c>
      <c r="L7323" t="s">
        <v>372</v>
      </c>
      <c r="M7323" t="s">
        <v>373</v>
      </c>
      <c r="N7323" t="s">
        <v>488</v>
      </c>
    </row>
    <row r="7324" spans="1:14" hidden="1" x14ac:dyDescent="0.25">
      <c r="A7324" t="s">
        <v>241</v>
      </c>
      <c r="B7324" s="1">
        <v>45291</v>
      </c>
      <c r="C7324" t="s">
        <v>1172</v>
      </c>
      <c r="D7324" t="s">
        <v>1173</v>
      </c>
      <c r="E7324" s="4">
        <v>-175846.32</v>
      </c>
      <c r="F7324" t="s">
        <v>567</v>
      </c>
      <c r="G7324" t="s">
        <v>471</v>
      </c>
      <c r="H7324" t="s">
        <v>291</v>
      </c>
      <c r="I7324" t="s">
        <v>292</v>
      </c>
      <c r="J7324" t="s">
        <v>251</v>
      </c>
      <c r="L7324" t="s">
        <v>372</v>
      </c>
      <c r="M7324" t="s">
        <v>373</v>
      </c>
      <c r="N7324" t="s">
        <v>487</v>
      </c>
    </row>
    <row r="7325" spans="1:14" hidden="1" x14ac:dyDescent="0.25">
      <c r="A7325" t="s">
        <v>241</v>
      </c>
      <c r="B7325" s="1">
        <v>45291</v>
      </c>
      <c r="C7325" t="s">
        <v>1322</v>
      </c>
      <c r="D7325" t="s">
        <v>1323</v>
      </c>
      <c r="E7325" s="4">
        <v>-929.39</v>
      </c>
      <c r="F7325" t="s">
        <v>567</v>
      </c>
      <c r="G7325" t="s">
        <v>471</v>
      </c>
      <c r="H7325" t="s">
        <v>291</v>
      </c>
      <c r="I7325" t="s">
        <v>292</v>
      </c>
      <c r="J7325" t="s">
        <v>251</v>
      </c>
      <c r="L7325" t="s">
        <v>372</v>
      </c>
      <c r="M7325" t="s">
        <v>373</v>
      </c>
      <c r="N7325" t="s">
        <v>489</v>
      </c>
    </row>
    <row r="7326" spans="1:14" hidden="1" x14ac:dyDescent="0.25">
      <c r="A7326" t="s">
        <v>241</v>
      </c>
      <c r="B7326" s="1">
        <v>45291</v>
      </c>
      <c r="C7326" t="s">
        <v>1180</v>
      </c>
      <c r="D7326" t="s">
        <v>1181</v>
      </c>
      <c r="E7326" s="4">
        <v>-22335.360000000001</v>
      </c>
      <c r="F7326" t="s">
        <v>567</v>
      </c>
      <c r="G7326" t="s">
        <v>471</v>
      </c>
      <c r="H7326" t="s">
        <v>316</v>
      </c>
      <c r="I7326" t="s">
        <v>275</v>
      </c>
      <c r="J7326" t="s">
        <v>274</v>
      </c>
      <c r="L7326" t="s">
        <v>398</v>
      </c>
      <c r="M7326" t="s">
        <v>399</v>
      </c>
      <c r="N7326" t="s">
        <v>489</v>
      </c>
    </row>
    <row r="7327" spans="1:14" hidden="1" x14ac:dyDescent="0.25">
      <c r="A7327" t="s">
        <v>241</v>
      </c>
      <c r="B7327" s="1">
        <v>45291</v>
      </c>
      <c r="C7327" t="s">
        <v>1101</v>
      </c>
      <c r="D7327" t="s">
        <v>1102</v>
      </c>
      <c r="E7327" s="4">
        <v>-186597.27</v>
      </c>
      <c r="F7327" t="s">
        <v>567</v>
      </c>
      <c r="G7327" t="s">
        <v>471</v>
      </c>
      <c r="H7327" t="s">
        <v>316</v>
      </c>
      <c r="I7327" t="s">
        <v>275</v>
      </c>
      <c r="J7327" t="s">
        <v>274</v>
      </c>
      <c r="L7327" t="s">
        <v>398</v>
      </c>
      <c r="M7327" t="s">
        <v>399</v>
      </c>
      <c r="N7327" t="s">
        <v>477</v>
      </c>
    </row>
    <row r="7328" spans="1:14" hidden="1" x14ac:dyDescent="0.25">
      <c r="A7328" t="s">
        <v>241</v>
      </c>
      <c r="B7328" s="1">
        <v>45291</v>
      </c>
      <c r="C7328" t="s">
        <v>1182</v>
      </c>
      <c r="D7328" t="s">
        <v>1183</v>
      </c>
      <c r="E7328" s="4">
        <v>299.99999999998727</v>
      </c>
      <c r="F7328" t="s">
        <v>567</v>
      </c>
      <c r="G7328" t="s">
        <v>511</v>
      </c>
      <c r="H7328" t="s">
        <v>347</v>
      </c>
      <c r="I7328" t="s">
        <v>350</v>
      </c>
      <c r="J7328" t="s">
        <v>848</v>
      </c>
      <c r="L7328" t="s">
        <v>55</v>
      </c>
      <c r="M7328" t="s">
        <v>414</v>
      </c>
      <c r="N7328" t="s">
        <v>573</v>
      </c>
    </row>
    <row r="7329" spans="1:14" hidden="1" x14ac:dyDescent="0.25">
      <c r="A7329" t="s">
        <v>241</v>
      </c>
      <c r="B7329" s="1">
        <v>45291</v>
      </c>
      <c r="C7329" t="s">
        <v>570</v>
      </c>
      <c r="D7329" t="s">
        <v>571</v>
      </c>
      <c r="E7329" s="4">
        <v>10000</v>
      </c>
      <c r="F7329" t="s">
        <v>567</v>
      </c>
      <c r="G7329" t="s">
        <v>511</v>
      </c>
      <c r="H7329" t="s">
        <v>514</v>
      </c>
      <c r="I7329" t="s">
        <v>417</v>
      </c>
      <c r="J7329" t="s">
        <v>572</v>
      </c>
      <c r="L7329" t="s">
        <v>514</v>
      </c>
      <c r="M7329" t="s">
        <v>417</v>
      </c>
      <c r="N7329" t="s">
        <v>573</v>
      </c>
    </row>
    <row r="7330" spans="1:14" hidden="1" x14ac:dyDescent="0.25">
      <c r="A7330" t="s">
        <v>241</v>
      </c>
      <c r="B7330" s="1">
        <v>45291</v>
      </c>
      <c r="C7330" t="s">
        <v>576</v>
      </c>
      <c r="D7330" t="s">
        <v>577</v>
      </c>
      <c r="E7330" s="4">
        <v>17743</v>
      </c>
      <c r="F7330" t="s">
        <v>567</v>
      </c>
      <c r="G7330" t="s">
        <v>511</v>
      </c>
      <c r="H7330" t="s">
        <v>514</v>
      </c>
      <c r="I7330" t="s">
        <v>417</v>
      </c>
      <c r="J7330" t="s">
        <v>572</v>
      </c>
      <c r="L7330" t="s">
        <v>514</v>
      </c>
      <c r="M7330" t="s">
        <v>417</v>
      </c>
      <c r="N7330" t="s">
        <v>573</v>
      </c>
    </row>
    <row r="7331" spans="1:14" hidden="1" x14ac:dyDescent="0.25">
      <c r="A7331" t="s">
        <v>241</v>
      </c>
      <c r="B7331" s="1">
        <v>45291</v>
      </c>
      <c r="C7331" t="s">
        <v>580</v>
      </c>
      <c r="D7331" t="s">
        <v>581</v>
      </c>
      <c r="E7331" s="4">
        <v>69472.100000000006</v>
      </c>
      <c r="F7331" t="s">
        <v>567</v>
      </c>
      <c r="G7331" t="s">
        <v>511</v>
      </c>
      <c r="H7331" t="s">
        <v>514</v>
      </c>
      <c r="I7331" t="s">
        <v>417</v>
      </c>
      <c r="J7331" t="s">
        <v>572</v>
      </c>
      <c r="L7331" t="s">
        <v>514</v>
      </c>
      <c r="M7331" t="s">
        <v>417</v>
      </c>
      <c r="N7331" t="s">
        <v>573</v>
      </c>
    </row>
    <row r="7332" spans="1:14" hidden="1" x14ac:dyDescent="0.25">
      <c r="A7332" t="s">
        <v>241</v>
      </c>
      <c r="B7332" s="1">
        <v>45291</v>
      </c>
      <c r="C7332" t="s">
        <v>588</v>
      </c>
      <c r="D7332" t="s">
        <v>589</v>
      </c>
      <c r="E7332" s="4">
        <v>59322.69</v>
      </c>
      <c r="F7332" t="s">
        <v>567</v>
      </c>
      <c r="G7332" t="s">
        <v>511</v>
      </c>
      <c r="H7332" t="s">
        <v>514</v>
      </c>
      <c r="I7332" t="s">
        <v>417</v>
      </c>
      <c r="J7332" t="s">
        <v>572</v>
      </c>
      <c r="L7332" t="s">
        <v>514</v>
      </c>
      <c r="M7332" t="s">
        <v>417</v>
      </c>
      <c r="N7332" t="s">
        <v>573</v>
      </c>
    </row>
    <row r="7333" spans="1:14" hidden="1" x14ac:dyDescent="0.25">
      <c r="A7333" t="s">
        <v>241</v>
      </c>
      <c r="B7333" s="1">
        <v>45291</v>
      </c>
      <c r="C7333" t="s">
        <v>592</v>
      </c>
      <c r="D7333" t="s">
        <v>593</v>
      </c>
      <c r="E7333" s="4">
        <v>87545.25</v>
      </c>
      <c r="F7333" t="s">
        <v>567</v>
      </c>
      <c r="G7333" t="s">
        <v>511</v>
      </c>
      <c r="H7333" t="s">
        <v>518</v>
      </c>
      <c r="I7333" t="s">
        <v>419</v>
      </c>
      <c r="J7333" t="s">
        <v>594</v>
      </c>
      <c r="L7333" t="s">
        <v>518</v>
      </c>
      <c r="M7333" t="s">
        <v>419</v>
      </c>
      <c r="N7333" t="s">
        <v>573</v>
      </c>
    </row>
    <row r="7334" spans="1:14" hidden="1" x14ac:dyDescent="0.25">
      <c r="A7334" t="s">
        <v>241</v>
      </c>
      <c r="B7334" s="1">
        <v>45291</v>
      </c>
      <c r="C7334" t="s">
        <v>597</v>
      </c>
      <c r="D7334" t="s">
        <v>598</v>
      </c>
      <c r="E7334" s="4">
        <v>693957.03</v>
      </c>
      <c r="F7334" t="s">
        <v>567</v>
      </c>
      <c r="G7334" t="s">
        <v>511</v>
      </c>
      <c r="H7334" t="s">
        <v>518</v>
      </c>
      <c r="I7334" t="s">
        <v>419</v>
      </c>
      <c r="J7334" t="s">
        <v>594</v>
      </c>
      <c r="L7334" t="s">
        <v>518</v>
      </c>
      <c r="M7334" t="s">
        <v>419</v>
      </c>
      <c r="N7334" t="s">
        <v>573</v>
      </c>
    </row>
    <row r="7335" spans="1:14" hidden="1" x14ac:dyDescent="0.25">
      <c r="A7335" t="s">
        <v>241</v>
      </c>
      <c r="B7335" s="1">
        <v>45291</v>
      </c>
      <c r="C7335" t="s">
        <v>601</v>
      </c>
      <c r="D7335" t="s">
        <v>602</v>
      </c>
      <c r="E7335" s="4">
        <v>134092.31</v>
      </c>
      <c r="F7335" t="s">
        <v>567</v>
      </c>
      <c r="G7335" t="s">
        <v>511</v>
      </c>
      <c r="H7335" t="s">
        <v>518</v>
      </c>
      <c r="I7335" t="s">
        <v>419</v>
      </c>
      <c r="J7335" t="s">
        <v>594</v>
      </c>
      <c r="L7335" t="s">
        <v>518</v>
      </c>
      <c r="M7335" t="s">
        <v>419</v>
      </c>
      <c r="N7335" t="s">
        <v>573</v>
      </c>
    </row>
    <row r="7336" spans="1:14" hidden="1" x14ac:dyDescent="0.25">
      <c r="A7336" t="s">
        <v>241</v>
      </c>
      <c r="B7336" s="1">
        <v>45291</v>
      </c>
      <c r="C7336" t="s">
        <v>605</v>
      </c>
      <c r="D7336" t="s">
        <v>606</v>
      </c>
      <c r="E7336" s="4">
        <v>229033.74</v>
      </c>
      <c r="F7336" t="s">
        <v>567</v>
      </c>
      <c r="G7336" t="s">
        <v>511</v>
      </c>
      <c r="H7336" t="s">
        <v>518</v>
      </c>
      <c r="I7336" t="s">
        <v>419</v>
      </c>
      <c r="J7336" t="s">
        <v>594</v>
      </c>
      <c r="L7336" t="s">
        <v>518</v>
      </c>
      <c r="M7336" t="s">
        <v>419</v>
      </c>
      <c r="N7336" t="s">
        <v>573</v>
      </c>
    </row>
    <row r="7337" spans="1:14" hidden="1" x14ac:dyDescent="0.25">
      <c r="A7337" t="s">
        <v>241</v>
      </c>
      <c r="B7337" s="1">
        <v>45291</v>
      </c>
      <c r="C7337" t="s">
        <v>611</v>
      </c>
      <c r="D7337" t="s">
        <v>612</v>
      </c>
      <c r="E7337" s="4">
        <v>312509.69000000006</v>
      </c>
      <c r="F7337" t="s">
        <v>567</v>
      </c>
      <c r="G7337" t="s">
        <v>511</v>
      </c>
      <c r="H7337" t="s">
        <v>518</v>
      </c>
      <c r="I7337" t="s">
        <v>419</v>
      </c>
      <c r="J7337" t="s">
        <v>594</v>
      </c>
      <c r="L7337" t="s">
        <v>518</v>
      </c>
      <c r="M7337" t="s">
        <v>419</v>
      </c>
      <c r="N7337" t="s">
        <v>573</v>
      </c>
    </row>
    <row r="7338" spans="1:14" hidden="1" x14ac:dyDescent="0.25">
      <c r="A7338" t="s">
        <v>241</v>
      </c>
      <c r="B7338" s="1">
        <v>45291</v>
      </c>
      <c r="C7338" t="s">
        <v>617</v>
      </c>
      <c r="D7338" t="s">
        <v>618</v>
      </c>
      <c r="E7338" s="4">
        <v>95223.29</v>
      </c>
      <c r="F7338" t="s">
        <v>567</v>
      </c>
      <c r="G7338" t="s">
        <v>511</v>
      </c>
      <c r="H7338" t="s">
        <v>518</v>
      </c>
      <c r="I7338" t="s">
        <v>419</v>
      </c>
      <c r="J7338" t="s">
        <v>594</v>
      </c>
      <c r="L7338" t="s">
        <v>518</v>
      </c>
      <c r="M7338" t="s">
        <v>419</v>
      </c>
      <c r="N7338" t="s">
        <v>573</v>
      </c>
    </row>
    <row r="7339" spans="1:14" hidden="1" x14ac:dyDescent="0.25">
      <c r="A7339" t="s">
        <v>241</v>
      </c>
      <c r="B7339" s="1">
        <v>45291</v>
      </c>
      <c r="C7339" t="s">
        <v>621</v>
      </c>
      <c r="D7339" t="s">
        <v>622</v>
      </c>
      <c r="E7339" s="4">
        <v>16409.09</v>
      </c>
      <c r="F7339" t="s">
        <v>567</v>
      </c>
      <c r="G7339" t="s">
        <v>511</v>
      </c>
      <c r="H7339" t="s">
        <v>518</v>
      </c>
      <c r="I7339" t="s">
        <v>419</v>
      </c>
      <c r="J7339" t="s">
        <v>594</v>
      </c>
      <c r="L7339" t="s">
        <v>518</v>
      </c>
      <c r="M7339" t="s">
        <v>419</v>
      </c>
      <c r="N7339" t="s">
        <v>573</v>
      </c>
    </row>
    <row r="7340" spans="1:14" hidden="1" x14ac:dyDescent="0.25">
      <c r="A7340" t="s">
        <v>241</v>
      </c>
      <c r="B7340" s="1">
        <v>45291</v>
      </c>
      <c r="C7340" t="s">
        <v>625</v>
      </c>
      <c r="D7340" t="s">
        <v>626</v>
      </c>
      <c r="E7340" s="4">
        <v>15085.040000000023</v>
      </c>
      <c r="F7340" t="s">
        <v>567</v>
      </c>
      <c r="G7340" t="s">
        <v>511</v>
      </c>
      <c r="H7340" t="s">
        <v>518</v>
      </c>
      <c r="I7340" t="s">
        <v>419</v>
      </c>
      <c r="J7340" t="s">
        <v>594</v>
      </c>
      <c r="L7340" t="s">
        <v>518</v>
      </c>
      <c r="M7340" t="s">
        <v>419</v>
      </c>
      <c r="N7340" t="s">
        <v>573</v>
      </c>
    </row>
    <row r="7341" spans="1:14" hidden="1" x14ac:dyDescent="0.25">
      <c r="A7341" t="s">
        <v>241</v>
      </c>
      <c r="B7341" s="1">
        <v>45291</v>
      </c>
      <c r="C7341" t="s">
        <v>1358</v>
      </c>
      <c r="D7341" t="s">
        <v>1359</v>
      </c>
      <c r="E7341" s="4">
        <v>72789.72</v>
      </c>
      <c r="F7341" t="s">
        <v>567</v>
      </c>
      <c r="G7341" t="s">
        <v>511</v>
      </c>
      <c r="H7341" t="s">
        <v>518</v>
      </c>
      <c r="I7341" t="s">
        <v>419</v>
      </c>
      <c r="J7341" t="s">
        <v>594</v>
      </c>
      <c r="L7341" t="s">
        <v>518</v>
      </c>
      <c r="M7341" t="s">
        <v>419</v>
      </c>
      <c r="N7341" t="s">
        <v>573</v>
      </c>
    </row>
    <row r="7342" spans="1:14" hidden="1" x14ac:dyDescent="0.25">
      <c r="A7342" t="s">
        <v>241</v>
      </c>
      <c r="B7342" s="1">
        <v>45291</v>
      </c>
      <c r="C7342" t="s">
        <v>48</v>
      </c>
      <c r="D7342" t="s">
        <v>49</v>
      </c>
      <c r="E7342" s="4">
        <v>340</v>
      </c>
      <c r="F7342" t="s">
        <v>567</v>
      </c>
      <c r="G7342" t="s">
        <v>511</v>
      </c>
      <c r="H7342" t="s">
        <v>336</v>
      </c>
      <c r="I7342" t="s">
        <v>337</v>
      </c>
      <c r="J7342" t="s">
        <v>639</v>
      </c>
      <c r="L7342" t="s">
        <v>336</v>
      </c>
      <c r="M7342" t="s">
        <v>337</v>
      </c>
      <c r="N7342" t="s">
        <v>573</v>
      </c>
    </row>
    <row r="7343" spans="1:14" hidden="1" x14ac:dyDescent="0.25">
      <c r="A7343" t="s">
        <v>241</v>
      </c>
      <c r="B7343" s="1">
        <v>45291</v>
      </c>
      <c r="C7343" t="s">
        <v>53</v>
      </c>
      <c r="D7343" t="s">
        <v>54</v>
      </c>
      <c r="E7343" s="4">
        <v>2500</v>
      </c>
      <c r="F7343" t="s">
        <v>567</v>
      </c>
      <c r="G7343" t="s">
        <v>511</v>
      </c>
      <c r="H7343" t="s">
        <v>336</v>
      </c>
      <c r="I7343" t="s">
        <v>337</v>
      </c>
      <c r="J7343" t="s">
        <v>639</v>
      </c>
      <c r="L7343" t="s">
        <v>336</v>
      </c>
      <c r="M7343" t="s">
        <v>337</v>
      </c>
      <c r="N7343" t="s">
        <v>573</v>
      </c>
    </row>
    <row r="7344" spans="1:14" hidden="1" x14ac:dyDescent="0.25">
      <c r="A7344" t="s">
        <v>241</v>
      </c>
      <c r="B7344" s="1">
        <v>45291</v>
      </c>
      <c r="C7344" t="s">
        <v>57</v>
      </c>
      <c r="D7344" t="s">
        <v>58</v>
      </c>
      <c r="E7344" s="4">
        <v>250</v>
      </c>
      <c r="F7344" t="s">
        <v>567</v>
      </c>
      <c r="G7344" t="s">
        <v>511</v>
      </c>
      <c r="H7344" t="s">
        <v>336</v>
      </c>
      <c r="I7344" t="s">
        <v>337</v>
      </c>
      <c r="J7344" t="s">
        <v>639</v>
      </c>
      <c r="L7344" t="s">
        <v>336</v>
      </c>
      <c r="M7344" t="s">
        <v>337</v>
      </c>
      <c r="N7344" t="s">
        <v>573</v>
      </c>
    </row>
    <row r="7345" spans="1:14" hidden="1" x14ac:dyDescent="0.25">
      <c r="A7345" t="s">
        <v>241</v>
      </c>
      <c r="B7345" s="1">
        <v>45291</v>
      </c>
      <c r="C7345" t="s">
        <v>61</v>
      </c>
      <c r="D7345" t="s">
        <v>62</v>
      </c>
      <c r="E7345" s="4">
        <v>997500</v>
      </c>
      <c r="F7345" t="s">
        <v>567</v>
      </c>
      <c r="G7345" t="s">
        <v>511</v>
      </c>
      <c r="H7345" t="s">
        <v>336</v>
      </c>
      <c r="I7345" t="s">
        <v>337</v>
      </c>
      <c r="J7345" t="s">
        <v>639</v>
      </c>
      <c r="L7345" t="s">
        <v>336</v>
      </c>
      <c r="M7345" t="s">
        <v>337</v>
      </c>
      <c r="N7345" t="s">
        <v>573</v>
      </c>
    </row>
    <row r="7346" spans="1:14" hidden="1" x14ac:dyDescent="0.25">
      <c r="A7346" t="s">
        <v>241</v>
      </c>
      <c r="B7346" s="1">
        <v>45291</v>
      </c>
      <c r="C7346" t="s">
        <v>64</v>
      </c>
      <c r="D7346" t="s">
        <v>65</v>
      </c>
      <c r="E7346" s="4">
        <v>39250.559999999998</v>
      </c>
      <c r="F7346" t="s">
        <v>567</v>
      </c>
      <c r="G7346" t="s">
        <v>511</v>
      </c>
      <c r="H7346" t="s">
        <v>336</v>
      </c>
      <c r="I7346" t="s">
        <v>337</v>
      </c>
      <c r="J7346" t="s">
        <v>639</v>
      </c>
      <c r="L7346" t="s">
        <v>336</v>
      </c>
      <c r="M7346" t="s">
        <v>337</v>
      </c>
      <c r="N7346" t="s">
        <v>573</v>
      </c>
    </row>
    <row r="7347" spans="1:14" hidden="1" x14ac:dyDescent="0.25">
      <c r="A7347" t="s">
        <v>241</v>
      </c>
      <c r="B7347" s="1">
        <v>45291</v>
      </c>
      <c r="C7347" t="s">
        <v>66</v>
      </c>
      <c r="D7347" t="s">
        <v>67</v>
      </c>
      <c r="E7347" s="4">
        <v>135322.94</v>
      </c>
      <c r="F7347" t="s">
        <v>567</v>
      </c>
      <c r="G7347" t="s">
        <v>511</v>
      </c>
      <c r="H7347" t="s">
        <v>336</v>
      </c>
      <c r="I7347" t="s">
        <v>337</v>
      </c>
      <c r="J7347" t="s">
        <v>639</v>
      </c>
      <c r="L7347" t="s">
        <v>336</v>
      </c>
      <c r="M7347" t="s">
        <v>337</v>
      </c>
      <c r="N7347" t="s">
        <v>573</v>
      </c>
    </row>
    <row r="7348" spans="1:14" hidden="1" x14ac:dyDescent="0.25">
      <c r="A7348" t="s">
        <v>241</v>
      </c>
      <c r="B7348" s="1">
        <v>45291</v>
      </c>
      <c r="C7348" t="s">
        <v>139</v>
      </c>
      <c r="D7348" t="s">
        <v>654</v>
      </c>
      <c r="E7348" s="4">
        <v>473270.04</v>
      </c>
      <c r="F7348" t="s">
        <v>567</v>
      </c>
      <c r="G7348" t="s">
        <v>511</v>
      </c>
      <c r="H7348" t="s">
        <v>338</v>
      </c>
      <c r="I7348" t="s">
        <v>136</v>
      </c>
      <c r="J7348" t="s">
        <v>655</v>
      </c>
      <c r="L7348" t="s">
        <v>338</v>
      </c>
      <c r="M7348" t="s">
        <v>136</v>
      </c>
      <c r="N7348" t="s">
        <v>573</v>
      </c>
    </row>
    <row r="7349" spans="1:14" hidden="1" x14ac:dyDescent="0.25">
      <c r="A7349" t="s">
        <v>241</v>
      </c>
      <c r="B7349" s="1">
        <v>45291</v>
      </c>
      <c r="C7349" t="s">
        <v>143</v>
      </c>
      <c r="D7349" t="s">
        <v>662</v>
      </c>
      <c r="E7349" s="4">
        <v>604332.76</v>
      </c>
      <c r="F7349" t="s">
        <v>567</v>
      </c>
      <c r="G7349" t="s">
        <v>511</v>
      </c>
      <c r="H7349" t="s">
        <v>338</v>
      </c>
      <c r="I7349" t="s">
        <v>136</v>
      </c>
      <c r="J7349" t="s">
        <v>655</v>
      </c>
      <c r="L7349" t="s">
        <v>338</v>
      </c>
      <c r="M7349" t="s">
        <v>136</v>
      </c>
      <c r="N7349" t="s">
        <v>573</v>
      </c>
    </row>
    <row r="7350" spans="1:14" hidden="1" x14ac:dyDescent="0.25">
      <c r="A7350" t="s">
        <v>241</v>
      </c>
      <c r="B7350" s="1">
        <v>45291</v>
      </c>
      <c r="C7350" t="s">
        <v>665</v>
      </c>
      <c r="D7350" t="s">
        <v>666</v>
      </c>
      <c r="E7350" s="4">
        <v>991861.76999999222</v>
      </c>
      <c r="F7350" t="s">
        <v>567</v>
      </c>
      <c r="G7350" t="s">
        <v>511</v>
      </c>
      <c r="H7350" t="s">
        <v>340</v>
      </c>
      <c r="I7350" t="s">
        <v>341</v>
      </c>
      <c r="J7350" t="s">
        <v>667</v>
      </c>
      <c r="L7350" t="s">
        <v>340</v>
      </c>
      <c r="M7350" t="s">
        <v>341</v>
      </c>
      <c r="N7350" t="s">
        <v>573</v>
      </c>
    </row>
    <row r="7351" spans="1:14" hidden="1" x14ac:dyDescent="0.25">
      <c r="A7351" t="s">
        <v>241</v>
      </c>
      <c r="B7351" s="1">
        <v>45291</v>
      </c>
      <c r="C7351" t="s">
        <v>670</v>
      </c>
      <c r="D7351" t="s">
        <v>671</v>
      </c>
      <c r="E7351" s="4">
        <v>7785.0000000000227</v>
      </c>
      <c r="F7351" t="s">
        <v>567</v>
      </c>
      <c r="G7351" t="s">
        <v>511</v>
      </c>
      <c r="H7351" t="s">
        <v>340</v>
      </c>
      <c r="I7351" t="s">
        <v>341</v>
      </c>
      <c r="J7351" t="s">
        <v>667</v>
      </c>
      <c r="L7351" t="s">
        <v>340</v>
      </c>
      <c r="M7351" t="s">
        <v>341</v>
      </c>
      <c r="N7351" t="s">
        <v>573</v>
      </c>
    </row>
    <row r="7352" spans="1:14" hidden="1" x14ac:dyDescent="0.25">
      <c r="A7352" t="s">
        <v>241</v>
      </c>
      <c r="B7352" s="1">
        <v>45291</v>
      </c>
      <c r="C7352" t="s">
        <v>674</v>
      </c>
      <c r="D7352" t="s">
        <v>675</v>
      </c>
      <c r="E7352" s="4">
        <v>17668.859999999942</v>
      </c>
      <c r="F7352" t="s">
        <v>567</v>
      </c>
      <c r="G7352" t="s">
        <v>511</v>
      </c>
      <c r="H7352" t="s">
        <v>340</v>
      </c>
      <c r="I7352" t="s">
        <v>341</v>
      </c>
      <c r="J7352" t="s">
        <v>667</v>
      </c>
      <c r="L7352" t="s">
        <v>340</v>
      </c>
      <c r="M7352" t="s">
        <v>341</v>
      </c>
      <c r="N7352" t="s">
        <v>573</v>
      </c>
    </row>
    <row r="7353" spans="1:14" hidden="1" x14ac:dyDescent="0.25">
      <c r="A7353" t="s">
        <v>241</v>
      </c>
      <c r="B7353" s="1">
        <v>45291</v>
      </c>
      <c r="C7353" t="s">
        <v>678</v>
      </c>
      <c r="D7353" t="s">
        <v>679</v>
      </c>
      <c r="E7353" s="4">
        <v>208637.65000000002</v>
      </c>
      <c r="F7353" t="s">
        <v>567</v>
      </c>
      <c r="G7353" t="s">
        <v>511</v>
      </c>
      <c r="H7353" t="s">
        <v>340</v>
      </c>
      <c r="I7353" t="s">
        <v>341</v>
      </c>
      <c r="J7353" t="s">
        <v>667</v>
      </c>
      <c r="L7353" t="s">
        <v>340</v>
      </c>
      <c r="M7353" t="s">
        <v>341</v>
      </c>
      <c r="N7353" t="s">
        <v>573</v>
      </c>
    </row>
    <row r="7354" spans="1:14" hidden="1" x14ac:dyDescent="0.25">
      <c r="A7354" t="s">
        <v>241</v>
      </c>
      <c r="B7354" s="1">
        <v>45291</v>
      </c>
      <c r="C7354" t="s">
        <v>687</v>
      </c>
      <c r="D7354" t="s">
        <v>688</v>
      </c>
      <c r="E7354" s="4">
        <v>794.3599999999999</v>
      </c>
      <c r="F7354" t="s">
        <v>567</v>
      </c>
      <c r="G7354" t="s">
        <v>511</v>
      </c>
      <c r="H7354" t="s">
        <v>355</v>
      </c>
      <c r="I7354" t="s">
        <v>356</v>
      </c>
      <c r="J7354" t="s">
        <v>689</v>
      </c>
      <c r="L7354" t="s">
        <v>355</v>
      </c>
      <c r="M7354" t="s">
        <v>427</v>
      </c>
      <c r="N7354" t="s">
        <v>573</v>
      </c>
    </row>
    <row r="7355" spans="1:14" hidden="1" x14ac:dyDescent="0.25">
      <c r="A7355" t="s">
        <v>241</v>
      </c>
      <c r="B7355" s="1">
        <v>45291</v>
      </c>
      <c r="C7355" t="s">
        <v>1184</v>
      </c>
      <c r="D7355" t="s">
        <v>1185</v>
      </c>
      <c r="E7355" s="4">
        <v>182587.74</v>
      </c>
      <c r="F7355" t="s">
        <v>567</v>
      </c>
      <c r="G7355" t="s">
        <v>511</v>
      </c>
      <c r="H7355" t="s">
        <v>355</v>
      </c>
      <c r="I7355" t="s">
        <v>356</v>
      </c>
      <c r="J7355" t="s">
        <v>689</v>
      </c>
      <c r="L7355" t="s">
        <v>355</v>
      </c>
      <c r="M7355" t="s">
        <v>427</v>
      </c>
      <c r="N7355" t="s">
        <v>573</v>
      </c>
    </row>
    <row r="7356" spans="1:14" hidden="1" x14ac:dyDescent="0.25">
      <c r="A7356" t="s">
        <v>241</v>
      </c>
      <c r="B7356" s="1">
        <v>45291</v>
      </c>
      <c r="C7356" t="s">
        <v>700</v>
      </c>
      <c r="D7356" t="s">
        <v>701</v>
      </c>
      <c r="E7356" s="4">
        <v>5898.25</v>
      </c>
      <c r="F7356" t="s">
        <v>567</v>
      </c>
      <c r="G7356" t="s">
        <v>511</v>
      </c>
      <c r="H7356" t="s">
        <v>355</v>
      </c>
      <c r="I7356" t="s">
        <v>356</v>
      </c>
      <c r="J7356" t="s">
        <v>689</v>
      </c>
      <c r="L7356" t="s">
        <v>355</v>
      </c>
      <c r="M7356" t="s">
        <v>427</v>
      </c>
      <c r="N7356" t="s">
        <v>573</v>
      </c>
    </row>
    <row r="7357" spans="1:14" hidden="1" x14ac:dyDescent="0.25">
      <c r="A7357" t="s">
        <v>241</v>
      </c>
      <c r="B7357" s="1">
        <v>45291</v>
      </c>
      <c r="C7357" t="s">
        <v>710</v>
      </c>
      <c r="D7357" t="s">
        <v>711</v>
      </c>
      <c r="E7357" s="4">
        <v>26533.980000000007</v>
      </c>
      <c r="F7357" t="s">
        <v>567</v>
      </c>
      <c r="G7357" t="s">
        <v>511</v>
      </c>
      <c r="H7357" t="s">
        <v>355</v>
      </c>
      <c r="I7357" t="s">
        <v>356</v>
      </c>
      <c r="J7357" t="s">
        <v>689</v>
      </c>
      <c r="L7357" t="s">
        <v>355</v>
      </c>
      <c r="M7357" t="s">
        <v>427</v>
      </c>
      <c r="N7357" t="s">
        <v>573</v>
      </c>
    </row>
    <row r="7358" spans="1:14" hidden="1" x14ac:dyDescent="0.25">
      <c r="A7358" t="s">
        <v>241</v>
      </c>
      <c r="B7358" s="1">
        <v>45291</v>
      </c>
      <c r="C7358" t="s">
        <v>723</v>
      </c>
      <c r="D7358" t="s">
        <v>724</v>
      </c>
      <c r="E7358" s="4">
        <v>47393.720000000016</v>
      </c>
      <c r="F7358" t="s">
        <v>567</v>
      </c>
      <c r="G7358" t="s">
        <v>511</v>
      </c>
      <c r="H7358" t="s">
        <v>345</v>
      </c>
      <c r="I7358" t="s">
        <v>346</v>
      </c>
      <c r="J7358" t="s">
        <v>725</v>
      </c>
      <c r="L7358" t="s">
        <v>342</v>
      </c>
      <c r="M7358" t="s">
        <v>346</v>
      </c>
      <c r="N7358" t="s">
        <v>573</v>
      </c>
    </row>
    <row r="7359" spans="1:14" hidden="1" x14ac:dyDescent="0.25">
      <c r="A7359" t="s">
        <v>241</v>
      </c>
      <c r="B7359" s="1">
        <v>45291</v>
      </c>
      <c r="C7359" t="s">
        <v>728</v>
      </c>
      <c r="D7359" t="s">
        <v>729</v>
      </c>
      <c r="E7359" s="4">
        <v>2796.9300000000658</v>
      </c>
      <c r="F7359" t="s">
        <v>567</v>
      </c>
      <c r="G7359" t="s">
        <v>511</v>
      </c>
      <c r="H7359" t="s">
        <v>345</v>
      </c>
      <c r="I7359" t="s">
        <v>346</v>
      </c>
      <c r="J7359" t="s">
        <v>684</v>
      </c>
      <c r="L7359" t="s">
        <v>345</v>
      </c>
      <c r="M7359" t="s">
        <v>346</v>
      </c>
      <c r="N7359" t="s">
        <v>573</v>
      </c>
    </row>
    <row r="7360" spans="1:14" hidden="1" x14ac:dyDescent="0.25">
      <c r="A7360" t="s">
        <v>241</v>
      </c>
      <c r="B7360" s="1">
        <v>45291</v>
      </c>
      <c r="C7360" t="s">
        <v>736</v>
      </c>
      <c r="D7360" t="s">
        <v>737</v>
      </c>
      <c r="E7360" s="4">
        <v>121156.29999999999</v>
      </c>
      <c r="F7360" t="s">
        <v>567</v>
      </c>
      <c r="G7360" t="s">
        <v>511</v>
      </c>
      <c r="H7360" t="s">
        <v>345</v>
      </c>
      <c r="I7360" t="s">
        <v>346</v>
      </c>
      <c r="J7360" t="s">
        <v>684</v>
      </c>
      <c r="L7360" t="s">
        <v>345</v>
      </c>
      <c r="M7360" t="s">
        <v>346</v>
      </c>
      <c r="N7360" t="s">
        <v>573</v>
      </c>
    </row>
    <row r="7361" spans="1:14" hidden="1" x14ac:dyDescent="0.25">
      <c r="A7361" t="s">
        <v>241</v>
      </c>
      <c r="B7361" s="1">
        <v>45291</v>
      </c>
      <c r="C7361" t="s">
        <v>740</v>
      </c>
      <c r="D7361" t="s">
        <v>741</v>
      </c>
      <c r="E7361" s="4">
        <v>1300.0000000000505</v>
      </c>
      <c r="F7361" t="s">
        <v>567</v>
      </c>
      <c r="G7361" t="s">
        <v>511</v>
      </c>
      <c r="H7361" t="s">
        <v>345</v>
      </c>
      <c r="I7361" t="s">
        <v>346</v>
      </c>
      <c r="J7361" t="s">
        <v>684</v>
      </c>
      <c r="L7361" t="s">
        <v>345</v>
      </c>
      <c r="M7361" t="s">
        <v>346</v>
      </c>
      <c r="N7361" t="s">
        <v>573</v>
      </c>
    </row>
    <row r="7362" spans="1:14" hidden="1" x14ac:dyDescent="0.25">
      <c r="A7362" t="s">
        <v>241</v>
      </c>
      <c r="B7362" s="1">
        <v>45291</v>
      </c>
      <c r="C7362" t="s">
        <v>744</v>
      </c>
      <c r="D7362" t="s">
        <v>745</v>
      </c>
      <c r="E7362" s="4">
        <v>102.39000000005464</v>
      </c>
      <c r="F7362" t="s">
        <v>567</v>
      </c>
      <c r="G7362" t="s">
        <v>511</v>
      </c>
      <c r="H7362" t="s">
        <v>348</v>
      </c>
      <c r="I7362" t="s">
        <v>349</v>
      </c>
      <c r="J7362" t="s">
        <v>746</v>
      </c>
      <c r="L7362" t="s">
        <v>348</v>
      </c>
      <c r="M7362" t="s">
        <v>346</v>
      </c>
      <c r="N7362" t="s">
        <v>573</v>
      </c>
    </row>
    <row r="7363" spans="1:14" hidden="1" x14ac:dyDescent="0.25">
      <c r="A7363" t="s">
        <v>241</v>
      </c>
      <c r="B7363" s="1">
        <v>45291</v>
      </c>
      <c r="C7363" t="s">
        <v>749</v>
      </c>
      <c r="D7363" t="s">
        <v>750</v>
      </c>
      <c r="E7363" s="4">
        <v>5324.770000000015</v>
      </c>
      <c r="F7363" t="s">
        <v>567</v>
      </c>
      <c r="G7363" t="s">
        <v>511</v>
      </c>
      <c r="H7363" t="s">
        <v>345</v>
      </c>
      <c r="I7363" t="s">
        <v>346</v>
      </c>
      <c r="J7363" t="s">
        <v>684</v>
      </c>
      <c r="L7363" t="s">
        <v>345</v>
      </c>
      <c r="M7363" t="s">
        <v>346</v>
      </c>
      <c r="N7363" t="s">
        <v>573</v>
      </c>
    </row>
    <row r="7364" spans="1:14" hidden="1" x14ac:dyDescent="0.25">
      <c r="A7364" t="s">
        <v>241</v>
      </c>
      <c r="B7364" s="1">
        <v>45291</v>
      </c>
      <c r="C7364" t="s">
        <v>753</v>
      </c>
      <c r="D7364" t="s">
        <v>754</v>
      </c>
      <c r="E7364" s="4">
        <v>52792.770000000004</v>
      </c>
      <c r="F7364" t="s">
        <v>567</v>
      </c>
      <c r="G7364" t="s">
        <v>511</v>
      </c>
      <c r="H7364" t="s">
        <v>345</v>
      </c>
      <c r="I7364" t="s">
        <v>346</v>
      </c>
      <c r="J7364" t="s">
        <v>684</v>
      </c>
      <c r="L7364" t="s">
        <v>345</v>
      </c>
      <c r="M7364" t="s">
        <v>346</v>
      </c>
      <c r="N7364" t="s">
        <v>573</v>
      </c>
    </row>
    <row r="7365" spans="1:14" hidden="1" x14ac:dyDescent="0.25">
      <c r="A7365" t="s">
        <v>241</v>
      </c>
      <c r="B7365" s="1">
        <v>45291</v>
      </c>
      <c r="C7365" t="s">
        <v>757</v>
      </c>
      <c r="D7365" t="s">
        <v>758</v>
      </c>
      <c r="E7365" s="4">
        <v>72</v>
      </c>
      <c r="F7365" t="s">
        <v>567</v>
      </c>
      <c r="G7365" t="s">
        <v>511</v>
      </c>
      <c r="H7365" t="s">
        <v>342</v>
      </c>
      <c r="I7365" t="s">
        <v>343</v>
      </c>
      <c r="J7365" t="s">
        <v>725</v>
      </c>
      <c r="L7365" t="s">
        <v>342</v>
      </c>
      <c r="M7365" t="s">
        <v>343</v>
      </c>
      <c r="N7365" t="s">
        <v>573</v>
      </c>
    </row>
    <row r="7366" spans="1:14" hidden="1" x14ac:dyDescent="0.25">
      <c r="A7366" t="s">
        <v>241</v>
      </c>
      <c r="B7366" s="1">
        <v>45291</v>
      </c>
      <c r="C7366" t="s">
        <v>765</v>
      </c>
      <c r="D7366" t="s">
        <v>766</v>
      </c>
      <c r="E7366" s="4">
        <v>53.55</v>
      </c>
      <c r="F7366" t="s">
        <v>567</v>
      </c>
      <c r="G7366" t="s">
        <v>511</v>
      </c>
      <c r="H7366" t="s">
        <v>345</v>
      </c>
      <c r="I7366" t="s">
        <v>346</v>
      </c>
      <c r="J7366" t="s">
        <v>684</v>
      </c>
      <c r="L7366" t="s">
        <v>345</v>
      </c>
      <c r="M7366" t="s">
        <v>346</v>
      </c>
      <c r="N7366" t="s">
        <v>573</v>
      </c>
    </row>
    <row r="7367" spans="1:14" hidden="1" x14ac:dyDescent="0.25">
      <c r="A7367" t="s">
        <v>241</v>
      </c>
      <c r="B7367" s="1">
        <v>45291</v>
      </c>
      <c r="C7367" t="s">
        <v>1188</v>
      </c>
      <c r="D7367" t="s">
        <v>1189</v>
      </c>
      <c r="E7367" s="4">
        <v>1091.8000000000002</v>
      </c>
      <c r="F7367" t="s">
        <v>567</v>
      </c>
      <c r="G7367" t="s">
        <v>511</v>
      </c>
      <c r="H7367" t="s">
        <v>345</v>
      </c>
      <c r="I7367" t="s">
        <v>346</v>
      </c>
      <c r="J7367" t="s">
        <v>684</v>
      </c>
      <c r="L7367" t="s">
        <v>345</v>
      </c>
      <c r="M7367" t="s">
        <v>346</v>
      </c>
      <c r="N7367" t="s">
        <v>573</v>
      </c>
    </row>
    <row r="7368" spans="1:14" hidden="1" x14ac:dyDescent="0.25">
      <c r="A7368" t="s">
        <v>241</v>
      </c>
      <c r="B7368" s="1">
        <v>45291</v>
      </c>
      <c r="C7368" t="s">
        <v>1190</v>
      </c>
      <c r="D7368" t="s">
        <v>1191</v>
      </c>
      <c r="E7368" s="4">
        <v>181.46999999998934</v>
      </c>
      <c r="F7368" t="s">
        <v>567</v>
      </c>
      <c r="G7368" t="s">
        <v>511</v>
      </c>
      <c r="H7368" t="s">
        <v>345</v>
      </c>
      <c r="I7368" t="s">
        <v>346</v>
      </c>
      <c r="J7368" t="s">
        <v>684</v>
      </c>
      <c r="L7368" t="s">
        <v>345</v>
      </c>
      <c r="M7368" t="s">
        <v>346</v>
      </c>
      <c r="N7368" t="s">
        <v>573</v>
      </c>
    </row>
    <row r="7369" spans="1:14" hidden="1" x14ac:dyDescent="0.25">
      <c r="A7369" t="s">
        <v>241</v>
      </c>
      <c r="B7369" s="1">
        <v>45291</v>
      </c>
      <c r="C7369" t="s">
        <v>779</v>
      </c>
      <c r="D7369" t="s">
        <v>780</v>
      </c>
      <c r="E7369" s="4">
        <v>12947.59</v>
      </c>
      <c r="F7369" t="s">
        <v>567</v>
      </c>
      <c r="G7369" t="s">
        <v>511</v>
      </c>
      <c r="H7369" t="s">
        <v>345</v>
      </c>
      <c r="I7369" t="s">
        <v>346</v>
      </c>
      <c r="J7369" t="s">
        <v>684</v>
      </c>
      <c r="L7369" t="s">
        <v>345</v>
      </c>
      <c r="M7369" t="s">
        <v>432</v>
      </c>
      <c r="N7369" t="s">
        <v>573</v>
      </c>
    </row>
    <row r="7370" spans="1:14" hidden="1" x14ac:dyDescent="0.25">
      <c r="A7370" t="s">
        <v>241</v>
      </c>
      <c r="B7370" s="1">
        <v>45291</v>
      </c>
      <c r="C7370" t="s">
        <v>783</v>
      </c>
      <c r="D7370" t="s">
        <v>784</v>
      </c>
      <c r="E7370" s="4">
        <v>16852.849999999999</v>
      </c>
      <c r="F7370" t="s">
        <v>567</v>
      </c>
      <c r="G7370" t="s">
        <v>511</v>
      </c>
      <c r="H7370" t="s">
        <v>345</v>
      </c>
      <c r="I7370" t="s">
        <v>346</v>
      </c>
      <c r="J7370" t="s">
        <v>684</v>
      </c>
      <c r="L7370" t="s">
        <v>345</v>
      </c>
      <c r="M7370" t="s">
        <v>432</v>
      </c>
      <c r="N7370" t="s">
        <v>573</v>
      </c>
    </row>
    <row r="7371" spans="1:14" hidden="1" x14ac:dyDescent="0.25">
      <c r="A7371" t="s">
        <v>241</v>
      </c>
      <c r="B7371" s="1">
        <v>45291</v>
      </c>
      <c r="C7371" t="s">
        <v>68</v>
      </c>
      <c r="D7371" t="s">
        <v>69</v>
      </c>
      <c r="E7371" s="4">
        <v>468.52000000000169</v>
      </c>
      <c r="F7371" t="s">
        <v>567</v>
      </c>
      <c r="G7371" t="s">
        <v>511</v>
      </c>
      <c r="H7371" t="s">
        <v>324</v>
      </c>
      <c r="I7371" t="s">
        <v>323</v>
      </c>
      <c r="J7371" t="s">
        <v>787</v>
      </c>
      <c r="L7371" t="s">
        <v>324</v>
      </c>
      <c r="M7371" t="s">
        <v>323</v>
      </c>
      <c r="N7371" t="s">
        <v>573</v>
      </c>
    </row>
    <row r="7372" spans="1:14" hidden="1" x14ac:dyDescent="0.25">
      <c r="A7372" t="s">
        <v>241</v>
      </c>
      <c r="B7372" s="1">
        <v>45291</v>
      </c>
      <c r="C7372" t="s">
        <v>70</v>
      </c>
      <c r="D7372" t="s">
        <v>71</v>
      </c>
      <c r="E7372" s="4">
        <v>30591.21599999856</v>
      </c>
      <c r="F7372" t="s">
        <v>567</v>
      </c>
      <c r="G7372" t="s">
        <v>511</v>
      </c>
      <c r="H7372" t="s">
        <v>324</v>
      </c>
      <c r="I7372" t="s">
        <v>323</v>
      </c>
      <c r="J7372" t="s">
        <v>787</v>
      </c>
      <c r="L7372" t="s">
        <v>324</v>
      </c>
      <c r="M7372" t="s">
        <v>323</v>
      </c>
      <c r="N7372" t="s">
        <v>573</v>
      </c>
    </row>
    <row r="7373" spans="1:14" hidden="1" x14ac:dyDescent="0.25">
      <c r="A7373" t="s">
        <v>241</v>
      </c>
      <c r="B7373" s="1">
        <v>45291</v>
      </c>
      <c r="C7373" t="s">
        <v>72</v>
      </c>
      <c r="D7373" t="s">
        <v>73</v>
      </c>
      <c r="E7373" s="4">
        <v>2408.0499999999993</v>
      </c>
      <c r="F7373" t="s">
        <v>567</v>
      </c>
      <c r="G7373" t="s">
        <v>511</v>
      </c>
      <c r="H7373" t="s">
        <v>324</v>
      </c>
      <c r="I7373" t="s">
        <v>323</v>
      </c>
      <c r="J7373" t="s">
        <v>787</v>
      </c>
      <c r="L7373" t="s">
        <v>324</v>
      </c>
      <c r="M7373" t="s">
        <v>323</v>
      </c>
      <c r="N7373" t="s">
        <v>573</v>
      </c>
    </row>
    <row r="7374" spans="1:14" hidden="1" x14ac:dyDescent="0.25">
      <c r="A7374" t="s">
        <v>241</v>
      </c>
      <c r="B7374" s="1">
        <v>45291</v>
      </c>
      <c r="C7374" t="s">
        <v>74</v>
      </c>
      <c r="D7374" t="s">
        <v>75</v>
      </c>
      <c r="E7374" s="4">
        <v>1153.1599999999999</v>
      </c>
      <c r="F7374" t="s">
        <v>567</v>
      </c>
      <c r="G7374" t="s">
        <v>511</v>
      </c>
      <c r="H7374" t="s">
        <v>324</v>
      </c>
      <c r="I7374" t="s">
        <v>323</v>
      </c>
      <c r="J7374" t="s">
        <v>787</v>
      </c>
      <c r="L7374" t="s">
        <v>324</v>
      </c>
      <c r="M7374" t="s">
        <v>323</v>
      </c>
      <c r="N7374" t="s">
        <v>573</v>
      </c>
    </row>
    <row r="7375" spans="1:14" hidden="1" x14ac:dyDescent="0.25">
      <c r="A7375" t="s">
        <v>241</v>
      </c>
      <c r="B7375" s="1">
        <v>45291</v>
      </c>
      <c r="C7375" t="s">
        <v>76</v>
      </c>
      <c r="D7375" t="s">
        <v>77</v>
      </c>
      <c r="E7375" s="4">
        <v>527.74</v>
      </c>
      <c r="F7375" t="s">
        <v>567</v>
      </c>
      <c r="G7375" t="s">
        <v>511</v>
      </c>
      <c r="H7375" t="s">
        <v>324</v>
      </c>
      <c r="I7375" t="s">
        <v>323</v>
      </c>
      <c r="J7375" t="s">
        <v>787</v>
      </c>
      <c r="L7375" t="s">
        <v>324</v>
      </c>
      <c r="M7375" t="s">
        <v>323</v>
      </c>
      <c r="N7375" t="s">
        <v>573</v>
      </c>
    </row>
    <row r="7376" spans="1:14" hidden="1" x14ac:dyDescent="0.25">
      <c r="A7376" t="s">
        <v>241</v>
      </c>
      <c r="B7376" s="1">
        <v>45291</v>
      </c>
      <c r="C7376" t="s">
        <v>78</v>
      </c>
      <c r="D7376" t="s">
        <v>79</v>
      </c>
      <c r="E7376" s="4">
        <v>170003.6100000068</v>
      </c>
      <c r="F7376" t="s">
        <v>567</v>
      </c>
      <c r="G7376" t="s">
        <v>511</v>
      </c>
      <c r="H7376" t="s">
        <v>324</v>
      </c>
      <c r="I7376" t="s">
        <v>323</v>
      </c>
      <c r="J7376" t="s">
        <v>787</v>
      </c>
      <c r="L7376" t="s">
        <v>324</v>
      </c>
      <c r="M7376" t="s">
        <v>323</v>
      </c>
      <c r="N7376" t="s">
        <v>573</v>
      </c>
    </row>
    <row r="7377" spans="1:14" hidden="1" x14ac:dyDescent="0.25">
      <c r="A7377" t="s">
        <v>241</v>
      </c>
      <c r="B7377" s="1">
        <v>45291</v>
      </c>
      <c r="C7377" t="s">
        <v>80</v>
      </c>
      <c r="D7377" t="s">
        <v>81</v>
      </c>
      <c r="E7377" s="4">
        <v>135704.43999999983</v>
      </c>
      <c r="F7377" t="s">
        <v>567</v>
      </c>
      <c r="G7377" t="s">
        <v>511</v>
      </c>
      <c r="H7377" t="s">
        <v>324</v>
      </c>
      <c r="I7377" t="s">
        <v>323</v>
      </c>
      <c r="J7377" t="s">
        <v>787</v>
      </c>
      <c r="L7377" t="s">
        <v>324</v>
      </c>
      <c r="M7377" t="s">
        <v>323</v>
      </c>
      <c r="N7377" t="s">
        <v>573</v>
      </c>
    </row>
    <row r="7378" spans="1:14" hidden="1" x14ac:dyDescent="0.25">
      <c r="A7378" t="s">
        <v>241</v>
      </c>
      <c r="B7378" s="1">
        <v>45291</v>
      </c>
      <c r="C7378" t="s">
        <v>82</v>
      </c>
      <c r="D7378" t="s">
        <v>83</v>
      </c>
      <c r="E7378" s="4">
        <v>1945.8500000000029</v>
      </c>
      <c r="F7378" t="s">
        <v>567</v>
      </c>
      <c r="G7378" t="s">
        <v>511</v>
      </c>
      <c r="H7378" t="s">
        <v>324</v>
      </c>
      <c r="I7378" t="s">
        <v>323</v>
      </c>
      <c r="J7378" t="s">
        <v>787</v>
      </c>
      <c r="L7378" t="s">
        <v>324</v>
      </c>
      <c r="M7378" t="s">
        <v>323</v>
      </c>
      <c r="N7378" t="s">
        <v>573</v>
      </c>
    </row>
    <row r="7379" spans="1:14" hidden="1" x14ac:dyDescent="0.25">
      <c r="A7379" t="s">
        <v>241</v>
      </c>
      <c r="B7379" s="1">
        <v>45291</v>
      </c>
      <c r="C7379" t="s">
        <v>84</v>
      </c>
      <c r="D7379" t="s">
        <v>85</v>
      </c>
      <c r="E7379" s="4">
        <v>78271.650000002672</v>
      </c>
      <c r="F7379" t="s">
        <v>567</v>
      </c>
      <c r="G7379" t="s">
        <v>511</v>
      </c>
      <c r="H7379" t="s">
        <v>324</v>
      </c>
      <c r="I7379" t="s">
        <v>323</v>
      </c>
      <c r="J7379" t="s">
        <v>787</v>
      </c>
      <c r="L7379" t="s">
        <v>324</v>
      </c>
      <c r="M7379" t="s">
        <v>323</v>
      </c>
      <c r="N7379" t="s">
        <v>573</v>
      </c>
    </row>
    <row r="7380" spans="1:14" hidden="1" x14ac:dyDescent="0.25">
      <c r="A7380" t="s">
        <v>241</v>
      </c>
      <c r="B7380" s="1">
        <v>45291</v>
      </c>
      <c r="C7380" t="s">
        <v>86</v>
      </c>
      <c r="D7380" t="s">
        <v>87</v>
      </c>
      <c r="E7380" s="4">
        <v>193469.23999999996</v>
      </c>
      <c r="F7380" t="s">
        <v>567</v>
      </c>
      <c r="G7380" t="s">
        <v>511</v>
      </c>
      <c r="H7380" t="s">
        <v>324</v>
      </c>
      <c r="I7380" t="s">
        <v>323</v>
      </c>
      <c r="J7380" t="s">
        <v>787</v>
      </c>
      <c r="L7380" t="s">
        <v>324</v>
      </c>
      <c r="M7380" t="s">
        <v>323</v>
      </c>
      <c r="N7380" t="s">
        <v>573</v>
      </c>
    </row>
    <row r="7381" spans="1:14" hidden="1" x14ac:dyDescent="0.25">
      <c r="A7381" t="s">
        <v>241</v>
      </c>
      <c r="B7381" s="1">
        <v>45291</v>
      </c>
      <c r="C7381" t="s">
        <v>88</v>
      </c>
      <c r="D7381" t="s">
        <v>89</v>
      </c>
      <c r="E7381" s="4">
        <v>48495.420000000304</v>
      </c>
      <c r="F7381" t="s">
        <v>567</v>
      </c>
      <c r="G7381" t="s">
        <v>511</v>
      </c>
      <c r="H7381" t="s">
        <v>324</v>
      </c>
      <c r="I7381" t="s">
        <v>323</v>
      </c>
      <c r="J7381" t="s">
        <v>787</v>
      </c>
      <c r="L7381" t="s">
        <v>324</v>
      </c>
      <c r="M7381" t="s">
        <v>323</v>
      </c>
      <c r="N7381" t="s">
        <v>573</v>
      </c>
    </row>
    <row r="7382" spans="1:14" hidden="1" x14ac:dyDescent="0.25">
      <c r="A7382" t="s">
        <v>241</v>
      </c>
      <c r="B7382" s="1">
        <v>45291</v>
      </c>
      <c r="C7382" t="s">
        <v>90</v>
      </c>
      <c r="D7382" t="s">
        <v>91</v>
      </c>
      <c r="E7382" s="4">
        <v>23950.289999999979</v>
      </c>
      <c r="F7382" t="s">
        <v>567</v>
      </c>
      <c r="G7382" t="s">
        <v>511</v>
      </c>
      <c r="H7382" t="s">
        <v>324</v>
      </c>
      <c r="I7382" t="s">
        <v>323</v>
      </c>
      <c r="J7382" t="s">
        <v>787</v>
      </c>
      <c r="L7382" t="s">
        <v>324</v>
      </c>
      <c r="M7382" t="s">
        <v>323</v>
      </c>
      <c r="N7382" t="s">
        <v>573</v>
      </c>
    </row>
    <row r="7383" spans="1:14" hidden="1" x14ac:dyDescent="0.25">
      <c r="A7383" t="s">
        <v>241</v>
      </c>
      <c r="B7383" s="1">
        <v>45291</v>
      </c>
      <c r="C7383" t="s">
        <v>92</v>
      </c>
      <c r="D7383" t="s">
        <v>93</v>
      </c>
      <c r="E7383" s="4">
        <v>173152.22899999973</v>
      </c>
      <c r="F7383" t="s">
        <v>567</v>
      </c>
      <c r="G7383" t="s">
        <v>511</v>
      </c>
      <c r="H7383" t="s">
        <v>324</v>
      </c>
      <c r="I7383" t="s">
        <v>323</v>
      </c>
      <c r="J7383" t="s">
        <v>787</v>
      </c>
      <c r="L7383" t="s">
        <v>324</v>
      </c>
      <c r="M7383" t="s">
        <v>323</v>
      </c>
      <c r="N7383" t="s">
        <v>573</v>
      </c>
    </row>
    <row r="7384" spans="1:14" hidden="1" x14ac:dyDescent="0.25">
      <c r="A7384" t="s">
        <v>241</v>
      </c>
      <c r="B7384" s="1">
        <v>45291</v>
      </c>
      <c r="C7384" t="s">
        <v>94</v>
      </c>
      <c r="D7384" t="s">
        <v>95</v>
      </c>
      <c r="E7384" s="4">
        <v>2747.0400000000009</v>
      </c>
      <c r="F7384" t="s">
        <v>567</v>
      </c>
      <c r="G7384" t="s">
        <v>511</v>
      </c>
      <c r="H7384" t="s">
        <v>324</v>
      </c>
      <c r="I7384" t="s">
        <v>323</v>
      </c>
      <c r="J7384" t="s">
        <v>787</v>
      </c>
      <c r="L7384" t="s">
        <v>324</v>
      </c>
      <c r="M7384" t="s">
        <v>323</v>
      </c>
      <c r="N7384" t="s">
        <v>573</v>
      </c>
    </row>
    <row r="7385" spans="1:14" hidden="1" x14ac:dyDescent="0.25">
      <c r="A7385" t="s">
        <v>241</v>
      </c>
      <c r="B7385" s="1">
        <v>45291</v>
      </c>
      <c r="C7385" t="s">
        <v>96</v>
      </c>
      <c r="D7385" t="s">
        <v>97</v>
      </c>
      <c r="E7385" s="4">
        <v>121636.59999999995</v>
      </c>
      <c r="F7385" t="s">
        <v>567</v>
      </c>
      <c r="G7385" t="s">
        <v>511</v>
      </c>
      <c r="H7385" t="s">
        <v>324</v>
      </c>
      <c r="I7385" t="s">
        <v>323</v>
      </c>
      <c r="J7385" t="s">
        <v>787</v>
      </c>
      <c r="L7385" t="s">
        <v>324</v>
      </c>
      <c r="M7385" t="s">
        <v>323</v>
      </c>
      <c r="N7385" t="s">
        <v>573</v>
      </c>
    </row>
    <row r="7386" spans="1:14" hidden="1" x14ac:dyDescent="0.25">
      <c r="A7386" t="s">
        <v>241</v>
      </c>
      <c r="B7386" s="1">
        <v>45291</v>
      </c>
      <c r="C7386" t="s">
        <v>98</v>
      </c>
      <c r="D7386" t="s">
        <v>99</v>
      </c>
      <c r="E7386" s="4">
        <v>43.640000000001081</v>
      </c>
      <c r="F7386" t="s">
        <v>567</v>
      </c>
      <c r="G7386" t="s">
        <v>511</v>
      </c>
      <c r="H7386" t="s">
        <v>324</v>
      </c>
      <c r="I7386" t="s">
        <v>323</v>
      </c>
      <c r="J7386" t="s">
        <v>787</v>
      </c>
      <c r="L7386" t="s">
        <v>324</v>
      </c>
      <c r="M7386" t="s">
        <v>323</v>
      </c>
      <c r="N7386" t="s">
        <v>573</v>
      </c>
    </row>
    <row r="7387" spans="1:14" hidden="1" x14ac:dyDescent="0.25">
      <c r="A7387" t="s">
        <v>241</v>
      </c>
      <c r="B7387" s="1">
        <v>45291</v>
      </c>
      <c r="C7387" t="s">
        <v>100</v>
      </c>
      <c r="D7387" t="s">
        <v>101</v>
      </c>
      <c r="E7387" s="4">
        <v>1000153.42</v>
      </c>
      <c r="F7387" t="s">
        <v>567</v>
      </c>
      <c r="G7387" t="s">
        <v>511</v>
      </c>
      <c r="H7387" t="s">
        <v>324</v>
      </c>
      <c r="I7387" t="s">
        <v>323</v>
      </c>
      <c r="J7387" t="s">
        <v>787</v>
      </c>
      <c r="L7387" t="s">
        <v>324</v>
      </c>
      <c r="M7387" t="s">
        <v>323</v>
      </c>
      <c r="N7387" t="s">
        <v>573</v>
      </c>
    </row>
    <row r="7388" spans="1:14" hidden="1" x14ac:dyDescent="0.25">
      <c r="A7388" t="s">
        <v>241</v>
      </c>
      <c r="B7388" s="1">
        <v>45291</v>
      </c>
      <c r="C7388" t="s">
        <v>108</v>
      </c>
      <c r="D7388" t="s">
        <v>109</v>
      </c>
      <c r="E7388" s="4">
        <v>900000</v>
      </c>
      <c r="F7388" t="s">
        <v>567</v>
      </c>
      <c r="G7388" t="s">
        <v>511</v>
      </c>
      <c r="H7388" t="s">
        <v>324</v>
      </c>
      <c r="I7388" t="s">
        <v>323</v>
      </c>
      <c r="J7388" t="s">
        <v>787</v>
      </c>
      <c r="L7388" t="s">
        <v>324</v>
      </c>
      <c r="M7388" t="s">
        <v>323</v>
      </c>
      <c r="N7388" t="s">
        <v>573</v>
      </c>
    </row>
    <row r="7389" spans="1:14" hidden="1" x14ac:dyDescent="0.25">
      <c r="A7389" t="s">
        <v>241</v>
      </c>
      <c r="B7389" s="1">
        <v>45291</v>
      </c>
      <c r="C7389" t="s">
        <v>846</v>
      </c>
      <c r="D7389" t="s">
        <v>847</v>
      </c>
      <c r="E7389" s="4">
        <v>-7300.0000000000728</v>
      </c>
      <c r="F7389" t="s">
        <v>567</v>
      </c>
      <c r="G7389" t="s">
        <v>511</v>
      </c>
      <c r="H7389" t="s">
        <v>347</v>
      </c>
      <c r="I7389" t="s">
        <v>350</v>
      </c>
      <c r="J7389" t="s">
        <v>848</v>
      </c>
      <c r="L7389" t="s">
        <v>347</v>
      </c>
      <c r="M7389" t="s">
        <v>350</v>
      </c>
      <c r="N7389" t="s">
        <v>573</v>
      </c>
    </row>
    <row r="7390" spans="1:14" hidden="1" x14ac:dyDescent="0.25">
      <c r="A7390" t="s">
        <v>241</v>
      </c>
      <c r="B7390" s="1">
        <v>45291</v>
      </c>
      <c r="C7390" t="s">
        <v>851</v>
      </c>
      <c r="D7390" t="s">
        <v>852</v>
      </c>
      <c r="E7390" s="4">
        <v>-100000</v>
      </c>
      <c r="F7390" t="s">
        <v>567</v>
      </c>
      <c r="G7390" t="s">
        <v>511</v>
      </c>
      <c r="H7390" t="s">
        <v>347</v>
      </c>
      <c r="I7390" t="s">
        <v>350</v>
      </c>
      <c r="J7390" t="s">
        <v>848</v>
      </c>
      <c r="L7390" t="s">
        <v>347</v>
      </c>
      <c r="M7390" t="s">
        <v>350</v>
      </c>
      <c r="N7390" t="s">
        <v>573</v>
      </c>
    </row>
    <row r="7391" spans="1:14" hidden="1" x14ac:dyDescent="0.25">
      <c r="A7391" t="s">
        <v>241</v>
      </c>
      <c r="B7391" s="1">
        <v>45291</v>
      </c>
      <c r="C7391" t="s">
        <v>855</v>
      </c>
      <c r="D7391" t="s">
        <v>856</v>
      </c>
      <c r="E7391" s="4">
        <v>-800000</v>
      </c>
      <c r="F7391" t="s">
        <v>567</v>
      </c>
      <c r="G7391" t="s">
        <v>511</v>
      </c>
      <c r="H7391" t="s">
        <v>347</v>
      </c>
      <c r="I7391" t="s">
        <v>350</v>
      </c>
      <c r="J7391" t="s">
        <v>848</v>
      </c>
      <c r="L7391" t="s">
        <v>347</v>
      </c>
      <c r="M7391" t="s">
        <v>350</v>
      </c>
      <c r="N7391" t="s">
        <v>573</v>
      </c>
    </row>
    <row r="7392" spans="1:14" hidden="1" x14ac:dyDescent="0.25">
      <c r="A7392" t="s">
        <v>241</v>
      </c>
      <c r="B7392" s="1">
        <v>45291</v>
      </c>
      <c r="C7392" t="s">
        <v>859</v>
      </c>
      <c r="D7392" t="s">
        <v>860</v>
      </c>
      <c r="E7392" s="4">
        <v>-83440.91</v>
      </c>
      <c r="F7392" t="s">
        <v>567</v>
      </c>
      <c r="G7392" t="s">
        <v>511</v>
      </c>
      <c r="H7392" t="s">
        <v>351</v>
      </c>
      <c r="I7392" t="s">
        <v>354</v>
      </c>
      <c r="J7392" t="s">
        <v>848</v>
      </c>
      <c r="L7392" t="s">
        <v>351</v>
      </c>
      <c r="M7392" t="s">
        <v>438</v>
      </c>
      <c r="N7392" t="s">
        <v>573</v>
      </c>
    </row>
    <row r="7393" spans="1:14" hidden="1" x14ac:dyDescent="0.25">
      <c r="A7393" t="s">
        <v>241</v>
      </c>
      <c r="B7393" s="1">
        <v>45291</v>
      </c>
      <c r="C7393" t="s">
        <v>1192</v>
      </c>
      <c r="D7393" t="s">
        <v>1193</v>
      </c>
      <c r="E7393" s="4">
        <v>-135322.94000000006</v>
      </c>
      <c r="F7393" t="s">
        <v>567</v>
      </c>
      <c r="G7393" t="s">
        <v>511</v>
      </c>
      <c r="H7393" t="s">
        <v>351</v>
      </c>
      <c r="I7393" t="s">
        <v>354</v>
      </c>
      <c r="J7393" t="s">
        <v>848</v>
      </c>
      <c r="L7393" t="s">
        <v>1194</v>
      </c>
      <c r="M7393" t="s">
        <v>442</v>
      </c>
      <c r="N7393" t="s">
        <v>573</v>
      </c>
    </row>
    <row r="7394" spans="1:14" hidden="1" x14ac:dyDescent="0.25">
      <c r="A7394" t="s">
        <v>241</v>
      </c>
      <c r="B7394" s="1">
        <v>45291</v>
      </c>
      <c r="C7394" t="s">
        <v>865</v>
      </c>
      <c r="D7394" t="s">
        <v>866</v>
      </c>
      <c r="E7394" s="4">
        <v>-98591.830000000016</v>
      </c>
      <c r="F7394" t="s">
        <v>567</v>
      </c>
      <c r="G7394" t="s">
        <v>511</v>
      </c>
      <c r="H7394" t="s">
        <v>351</v>
      </c>
      <c r="I7394" t="s">
        <v>354</v>
      </c>
      <c r="J7394" t="s">
        <v>848</v>
      </c>
      <c r="L7394" t="s">
        <v>351</v>
      </c>
      <c r="M7394" t="s">
        <v>440</v>
      </c>
      <c r="N7394" t="s">
        <v>573</v>
      </c>
    </row>
    <row r="7395" spans="1:14" hidden="1" x14ac:dyDescent="0.25">
      <c r="A7395" t="s">
        <v>241</v>
      </c>
      <c r="B7395" s="1">
        <v>45291</v>
      </c>
      <c r="C7395" t="s">
        <v>871</v>
      </c>
      <c r="D7395" t="s">
        <v>872</v>
      </c>
      <c r="E7395" s="4">
        <v>-125008.32999999999</v>
      </c>
      <c r="F7395" t="s">
        <v>567</v>
      </c>
      <c r="G7395" t="s">
        <v>511</v>
      </c>
      <c r="H7395" t="s">
        <v>519</v>
      </c>
      <c r="I7395" t="s">
        <v>513</v>
      </c>
      <c r="J7395" t="s">
        <v>594</v>
      </c>
      <c r="L7395" t="s">
        <v>519</v>
      </c>
      <c r="M7395" t="s">
        <v>419</v>
      </c>
      <c r="N7395" t="s">
        <v>573</v>
      </c>
    </row>
    <row r="7396" spans="1:14" hidden="1" x14ac:dyDescent="0.25">
      <c r="A7396" t="s">
        <v>241</v>
      </c>
      <c r="B7396" s="1">
        <v>45291</v>
      </c>
      <c r="C7396" t="s">
        <v>873</v>
      </c>
      <c r="D7396" t="s">
        <v>874</v>
      </c>
      <c r="E7396" s="4">
        <v>-230500.55000000002</v>
      </c>
      <c r="F7396" t="s">
        <v>567</v>
      </c>
      <c r="G7396" t="s">
        <v>511</v>
      </c>
      <c r="H7396" t="s">
        <v>519</v>
      </c>
      <c r="I7396" t="s">
        <v>513</v>
      </c>
      <c r="J7396" t="s">
        <v>594</v>
      </c>
      <c r="L7396" t="s">
        <v>519</v>
      </c>
      <c r="M7396" t="s">
        <v>419</v>
      </c>
      <c r="N7396" t="s">
        <v>573</v>
      </c>
    </row>
    <row r="7397" spans="1:14" hidden="1" x14ac:dyDescent="0.25">
      <c r="A7397" t="s">
        <v>241</v>
      </c>
      <c r="B7397" s="1">
        <v>45291</v>
      </c>
      <c r="C7397" t="s">
        <v>875</v>
      </c>
      <c r="D7397" t="s">
        <v>876</v>
      </c>
      <c r="E7397" s="4">
        <v>-167956.63</v>
      </c>
      <c r="F7397" t="s">
        <v>567</v>
      </c>
      <c r="G7397" t="s">
        <v>511</v>
      </c>
      <c r="H7397" t="s">
        <v>519</v>
      </c>
      <c r="I7397" t="s">
        <v>513</v>
      </c>
      <c r="J7397" t="s">
        <v>594</v>
      </c>
      <c r="L7397" t="s">
        <v>519</v>
      </c>
      <c r="M7397" t="s">
        <v>419</v>
      </c>
      <c r="N7397" t="s">
        <v>573</v>
      </c>
    </row>
    <row r="7398" spans="1:14" hidden="1" x14ac:dyDescent="0.25">
      <c r="A7398" t="s">
        <v>241</v>
      </c>
      <c r="B7398" s="1">
        <v>45291</v>
      </c>
      <c r="C7398" t="s">
        <v>879</v>
      </c>
      <c r="D7398" t="s">
        <v>880</v>
      </c>
      <c r="E7398" s="4">
        <v>-62877.020000000004</v>
      </c>
      <c r="F7398" t="s">
        <v>567</v>
      </c>
      <c r="G7398" t="s">
        <v>511</v>
      </c>
      <c r="H7398" t="s">
        <v>519</v>
      </c>
      <c r="I7398" t="s">
        <v>513</v>
      </c>
      <c r="J7398" t="s">
        <v>594</v>
      </c>
      <c r="L7398" t="s">
        <v>519</v>
      </c>
      <c r="M7398" t="s">
        <v>419</v>
      </c>
      <c r="N7398" t="s">
        <v>573</v>
      </c>
    </row>
    <row r="7399" spans="1:14" hidden="1" x14ac:dyDescent="0.25">
      <c r="A7399" t="s">
        <v>241</v>
      </c>
      <c r="B7399" s="1">
        <v>45291</v>
      </c>
      <c r="C7399" t="s">
        <v>881</v>
      </c>
      <c r="D7399" t="s">
        <v>882</v>
      </c>
      <c r="E7399" s="4">
        <v>-16408.5</v>
      </c>
      <c r="F7399" t="s">
        <v>567</v>
      </c>
      <c r="G7399" t="s">
        <v>511</v>
      </c>
      <c r="H7399" t="s">
        <v>519</v>
      </c>
      <c r="I7399" t="s">
        <v>513</v>
      </c>
      <c r="J7399" t="s">
        <v>594</v>
      </c>
      <c r="L7399" t="s">
        <v>519</v>
      </c>
      <c r="M7399" t="s">
        <v>419</v>
      </c>
      <c r="N7399" t="s">
        <v>573</v>
      </c>
    </row>
    <row r="7400" spans="1:14" hidden="1" x14ac:dyDescent="0.25">
      <c r="A7400" t="s">
        <v>241</v>
      </c>
      <c r="B7400" s="1">
        <v>45291</v>
      </c>
      <c r="C7400" t="s">
        <v>883</v>
      </c>
      <c r="D7400" t="s">
        <v>884</v>
      </c>
      <c r="E7400" s="4">
        <v>-10750.519999999997</v>
      </c>
      <c r="F7400" t="s">
        <v>567</v>
      </c>
      <c r="G7400" t="s">
        <v>511</v>
      </c>
      <c r="H7400" t="s">
        <v>519</v>
      </c>
      <c r="I7400" t="s">
        <v>513</v>
      </c>
      <c r="J7400" t="s">
        <v>594</v>
      </c>
      <c r="L7400" t="s">
        <v>519</v>
      </c>
      <c r="M7400" t="s">
        <v>419</v>
      </c>
      <c r="N7400" t="s">
        <v>573</v>
      </c>
    </row>
    <row r="7401" spans="1:14" hidden="1" x14ac:dyDescent="0.25">
      <c r="A7401" t="s">
        <v>241</v>
      </c>
      <c r="B7401" s="1">
        <v>45291</v>
      </c>
      <c r="C7401" t="s">
        <v>885</v>
      </c>
      <c r="D7401" t="s">
        <v>886</v>
      </c>
      <c r="E7401" s="4">
        <v>-12784.289999999997</v>
      </c>
      <c r="F7401" t="s">
        <v>567</v>
      </c>
      <c r="G7401" t="s">
        <v>511</v>
      </c>
      <c r="H7401" t="s">
        <v>519</v>
      </c>
      <c r="I7401" t="s">
        <v>513</v>
      </c>
      <c r="J7401" t="s">
        <v>594</v>
      </c>
      <c r="L7401" t="s">
        <v>519</v>
      </c>
      <c r="M7401" t="s">
        <v>419</v>
      </c>
      <c r="N7401" t="s">
        <v>573</v>
      </c>
    </row>
    <row r="7402" spans="1:14" hidden="1" x14ac:dyDescent="0.25">
      <c r="A7402" t="s">
        <v>241</v>
      </c>
      <c r="B7402" s="1">
        <v>45291</v>
      </c>
      <c r="C7402" t="s">
        <v>887</v>
      </c>
      <c r="D7402" t="s">
        <v>888</v>
      </c>
      <c r="E7402" s="4">
        <v>-10000</v>
      </c>
      <c r="F7402" t="s">
        <v>567</v>
      </c>
      <c r="G7402" t="s">
        <v>511</v>
      </c>
      <c r="H7402" t="s">
        <v>516</v>
      </c>
      <c r="I7402" t="s">
        <v>512</v>
      </c>
      <c r="J7402" t="s">
        <v>572</v>
      </c>
      <c r="L7402" t="s">
        <v>516</v>
      </c>
      <c r="M7402" t="s">
        <v>417</v>
      </c>
      <c r="N7402" t="s">
        <v>573</v>
      </c>
    </row>
    <row r="7403" spans="1:14" hidden="1" x14ac:dyDescent="0.25">
      <c r="A7403" t="s">
        <v>241</v>
      </c>
      <c r="B7403" s="1">
        <v>45291</v>
      </c>
      <c r="C7403" t="s">
        <v>891</v>
      </c>
      <c r="D7403" t="s">
        <v>892</v>
      </c>
      <c r="E7403" s="4">
        <v>-8203</v>
      </c>
      <c r="F7403" t="s">
        <v>567</v>
      </c>
      <c r="G7403" t="s">
        <v>511</v>
      </c>
      <c r="H7403" t="s">
        <v>516</v>
      </c>
      <c r="I7403" t="s">
        <v>512</v>
      </c>
      <c r="J7403" t="s">
        <v>572</v>
      </c>
      <c r="L7403" t="s">
        <v>516</v>
      </c>
      <c r="M7403" t="s">
        <v>417</v>
      </c>
      <c r="N7403" t="s">
        <v>573</v>
      </c>
    </row>
    <row r="7404" spans="1:14" hidden="1" x14ac:dyDescent="0.25">
      <c r="A7404" t="s">
        <v>241</v>
      </c>
      <c r="B7404" s="1">
        <v>45291</v>
      </c>
      <c r="C7404" t="s">
        <v>893</v>
      </c>
      <c r="D7404" t="s">
        <v>894</v>
      </c>
      <c r="E7404" s="4">
        <v>-40153.35000000002</v>
      </c>
      <c r="F7404" t="s">
        <v>567</v>
      </c>
      <c r="G7404" t="s">
        <v>511</v>
      </c>
      <c r="H7404" t="s">
        <v>516</v>
      </c>
      <c r="I7404" t="s">
        <v>512</v>
      </c>
      <c r="J7404" t="s">
        <v>572</v>
      </c>
      <c r="L7404" t="s">
        <v>516</v>
      </c>
      <c r="M7404" t="s">
        <v>417</v>
      </c>
      <c r="N7404" t="s">
        <v>573</v>
      </c>
    </row>
    <row r="7405" spans="1:14" hidden="1" x14ac:dyDescent="0.25">
      <c r="A7405" t="s">
        <v>241</v>
      </c>
      <c r="B7405" s="1">
        <v>45291</v>
      </c>
      <c r="C7405" t="s">
        <v>895</v>
      </c>
      <c r="D7405" t="s">
        <v>896</v>
      </c>
      <c r="E7405" s="4">
        <v>-48792.82</v>
      </c>
      <c r="F7405" t="s">
        <v>567</v>
      </c>
      <c r="G7405" t="s">
        <v>511</v>
      </c>
      <c r="H7405" t="s">
        <v>516</v>
      </c>
      <c r="I7405" t="s">
        <v>512</v>
      </c>
      <c r="J7405" t="s">
        <v>572</v>
      </c>
      <c r="L7405" t="s">
        <v>516</v>
      </c>
      <c r="M7405" t="s">
        <v>417</v>
      </c>
      <c r="N7405" t="s">
        <v>573</v>
      </c>
    </row>
    <row r="7406" spans="1:14" hidden="1" x14ac:dyDescent="0.25">
      <c r="A7406" t="s">
        <v>241</v>
      </c>
      <c r="B7406" s="1">
        <v>45291</v>
      </c>
      <c r="C7406" t="s">
        <v>897</v>
      </c>
      <c r="D7406" t="s">
        <v>898</v>
      </c>
      <c r="E7406" s="4">
        <v>-689282</v>
      </c>
      <c r="F7406" t="s">
        <v>567</v>
      </c>
      <c r="G7406" t="s">
        <v>511</v>
      </c>
      <c r="H7406" t="s">
        <v>331</v>
      </c>
      <c r="I7406" t="s">
        <v>332</v>
      </c>
      <c r="J7406" t="s">
        <v>899</v>
      </c>
      <c r="L7406" t="s">
        <v>331</v>
      </c>
      <c r="M7406" t="s">
        <v>332</v>
      </c>
      <c r="N7406" t="s">
        <v>573</v>
      </c>
    </row>
    <row r="7407" spans="1:14" hidden="1" x14ac:dyDescent="0.25">
      <c r="A7407" t="s">
        <v>241</v>
      </c>
      <c r="B7407" s="1">
        <v>45291</v>
      </c>
      <c r="C7407" t="s">
        <v>145</v>
      </c>
      <c r="D7407" t="s">
        <v>1199</v>
      </c>
      <c r="E7407" s="4">
        <v>-315297.5</v>
      </c>
      <c r="F7407" t="s">
        <v>567</v>
      </c>
      <c r="G7407" t="s">
        <v>511</v>
      </c>
      <c r="H7407" t="s">
        <v>338</v>
      </c>
      <c r="I7407" t="s">
        <v>136</v>
      </c>
      <c r="J7407" t="s">
        <v>655</v>
      </c>
      <c r="L7407" t="s">
        <v>338</v>
      </c>
      <c r="M7407" t="s">
        <v>136</v>
      </c>
      <c r="N7407" t="s">
        <v>573</v>
      </c>
    </row>
    <row r="7408" spans="1:14" hidden="1" x14ac:dyDescent="0.25">
      <c r="A7408" t="s">
        <v>241</v>
      </c>
      <c r="B7408" s="1">
        <v>45291</v>
      </c>
      <c r="C7408" t="s">
        <v>141</v>
      </c>
      <c r="D7408" t="s">
        <v>1318</v>
      </c>
      <c r="E7408" s="4">
        <v>-194176</v>
      </c>
      <c r="F7408" t="s">
        <v>567</v>
      </c>
      <c r="G7408" t="s">
        <v>511</v>
      </c>
      <c r="H7408" t="s">
        <v>338</v>
      </c>
      <c r="I7408" t="s">
        <v>136</v>
      </c>
      <c r="J7408" t="s">
        <v>655</v>
      </c>
      <c r="L7408" t="s">
        <v>338</v>
      </c>
      <c r="M7408" t="s">
        <v>136</v>
      </c>
      <c r="N7408" t="s">
        <v>573</v>
      </c>
    </row>
    <row r="7409" spans="1:14" hidden="1" x14ac:dyDescent="0.25">
      <c r="A7409" t="s">
        <v>241</v>
      </c>
      <c r="B7409" s="1">
        <v>45291</v>
      </c>
      <c r="C7409" t="s">
        <v>902</v>
      </c>
      <c r="D7409" t="s">
        <v>903</v>
      </c>
      <c r="E7409" s="4">
        <v>-171270.21999999997</v>
      </c>
      <c r="F7409" t="s">
        <v>567</v>
      </c>
      <c r="G7409" t="s">
        <v>511</v>
      </c>
      <c r="H7409" t="s">
        <v>328</v>
      </c>
      <c r="I7409" t="s">
        <v>329</v>
      </c>
      <c r="J7409" t="s">
        <v>904</v>
      </c>
      <c r="L7409" t="s">
        <v>328</v>
      </c>
      <c r="M7409" t="s">
        <v>329</v>
      </c>
      <c r="N7409" t="s">
        <v>573</v>
      </c>
    </row>
    <row r="7410" spans="1:14" hidden="1" x14ac:dyDescent="0.25">
      <c r="A7410" t="s">
        <v>241</v>
      </c>
      <c r="B7410" s="1">
        <v>45291</v>
      </c>
      <c r="C7410" t="s">
        <v>905</v>
      </c>
      <c r="D7410" t="s">
        <v>906</v>
      </c>
      <c r="E7410" s="4">
        <v>-369512.35000000003</v>
      </c>
      <c r="F7410" t="s">
        <v>567</v>
      </c>
      <c r="G7410" t="s">
        <v>511</v>
      </c>
      <c r="H7410" t="s">
        <v>328</v>
      </c>
      <c r="I7410" t="s">
        <v>329</v>
      </c>
      <c r="J7410" t="s">
        <v>904</v>
      </c>
      <c r="L7410" t="s">
        <v>328</v>
      </c>
      <c r="M7410" t="s">
        <v>329</v>
      </c>
      <c r="N7410" t="s">
        <v>573</v>
      </c>
    </row>
    <row r="7411" spans="1:14" hidden="1" x14ac:dyDescent="0.25">
      <c r="A7411" t="s">
        <v>241</v>
      </c>
      <c r="B7411" s="1">
        <v>45291</v>
      </c>
      <c r="C7411" t="s">
        <v>907</v>
      </c>
      <c r="D7411" t="s">
        <v>908</v>
      </c>
      <c r="E7411" s="4">
        <v>-44891.380000000005</v>
      </c>
      <c r="F7411" t="s">
        <v>567</v>
      </c>
      <c r="G7411" t="s">
        <v>511</v>
      </c>
      <c r="H7411" t="s">
        <v>328</v>
      </c>
      <c r="I7411" t="s">
        <v>329</v>
      </c>
      <c r="J7411" t="s">
        <v>904</v>
      </c>
      <c r="L7411" t="s">
        <v>328</v>
      </c>
      <c r="M7411" t="s">
        <v>329</v>
      </c>
      <c r="N7411" t="s">
        <v>573</v>
      </c>
    </row>
    <row r="7412" spans="1:14" hidden="1" x14ac:dyDescent="0.25">
      <c r="A7412" t="s">
        <v>241</v>
      </c>
      <c r="B7412" s="1">
        <v>45291</v>
      </c>
      <c r="C7412" t="s">
        <v>909</v>
      </c>
      <c r="D7412" t="s">
        <v>910</v>
      </c>
      <c r="E7412" s="4">
        <v>-15085.959999999995</v>
      </c>
      <c r="F7412" t="s">
        <v>567</v>
      </c>
      <c r="G7412" t="s">
        <v>511</v>
      </c>
      <c r="H7412" t="s">
        <v>328</v>
      </c>
      <c r="I7412" t="s">
        <v>329</v>
      </c>
      <c r="J7412" t="s">
        <v>904</v>
      </c>
      <c r="L7412" t="s">
        <v>328</v>
      </c>
      <c r="M7412" t="s">
        <v>329</v>
      </c>
      <c r="N7412" t="s">
        <v>573</v>
      </c>
    </row>
    <row r="7413" spans="1:14" hidden="1" x14ac:dyDescent="0.25">
      <c r="A7413" t="s">
        <v>241</v>
      </c>
      <c r="B7413" s="1">
        <v>45291</v>
      </c>
      <c r="C7413" t="s">
        <v>913</v>
      </c>
      <c r="D7413" t="s">
        <v>914</v>
      </c>
      <c r="E7413" s="4">
        <v>-195502.61</v>
      </c>
      <c r="F7413" t="s">
        <v>567</v>
      </c>
      <c r="G7413" t="s">
        <v>511</v>
      </c>
      <c r="H7413" t="s">
        <v>340</v>
      </c>
      <c r="I7413" t="s">
        <v>341</v>
      </c>
      <c r="J7413" t="s">
        <v>667</v>
      </c>
      <c r="L7413" t="s">
        <v>340</v>
      </c>
      <c r="M7413" t="s">
        <v>341</v>
      </c>
      <c r="N7413" t="s">
        <v>573</v>
      </c>
    </row>
    <row r="7414" spans="1:14" hidden="1" x14ac:dyDescent="0.25">
      <c r="A7414" t="s">
        <v>241</v>
      </c>
      <c r="B7414" s="1">
        <v>45291</v>
      </c>
      <c r="C7414" t="s">
        <v>921</v>
      </c>
      <c r="D7414" t="s">
        <v>922</v>
      </c>
      <c r="E7414" s="4">
        <v>-5370.3200000000279</v>
      </c>
      <c r="F7414" t="s">
        <v>567</v>
      </c>
      <c r="G7414" t="s">
        <v>511</v>
      </c>
      <c r="H7414" t="s">
        <v>333</v>
      </c>
      <c r="I7414" t="s">
        <v>335</v>
      </c>
      <c r="J7414" t="s">
        <v>923</v>
      </c>
      <c r="L7414" t="s">
        <v>333</v>
      </c>
      <c r="M7414" t="s">
        <v>335</v>
      </c>
      <c r="N7414" t="s">
        <v>573</v>
      </c>
    </row>
    <row r="7415" spans="1:14" hidden="1" x14ac:dyDescent="0.25">
      <c r="A7415" t="s">
        <v>241</v>
      </c>
      <c r="B7415" s="1">
        <v>45291</v>
      </c>
      <c r="C7415" t="s">
        <v>110</v>
      </c>
      <c r="D7415" t="s">
        <v>926</v>
      </c>
      <c r="E7415" s="4">
        <v>-169070.96</v>
      </c>
      <c r="F7415" t="s">
        <v>567</v>
      </c>
      <c r="G7415" t="s">
        <v>511</v>
      </c>
      <c r="H7415" t="s">
        <v>333</v>
      </c>
      <c r="I7415" t="s">
        <v>335</v>
      </c>
      <c r="J7415" t="s">
        <v>923</v>
      </c>
      <c r="L7415" t="s">
        <v>333</v>
      </c>
      <c r="M7415" t="s">
        <v>335</v>
      </c>
      <c r="N7415" t="s">
        <v>573</v>
      </c>
    </row>
    <row r="7416" spans="1:14" hidden="1" x14ac:dyDescent="0.25">
      <c r="A7416" t="s">
        <v>241</v>
      </c>
      <c r="B7416" s="1">
        <v>45291</v>
      </c>
      <c r="C7416" t="s">
        <v>112</v>
      </c>
      <c r="D7416" t="s">
        <v>937</v>
      </c>
      <c r="E7416" s="4">
        <v>-463861.76000000018</v>
      </c>
      <c r="F7416" t="s">
        <v>567</v>
      </c>
      <c r="G7416" t="s">
        <v>511</v>
      </c>
      <c r="H7416" t="s">
        <v>333</v>
      </c>
      <c r="I7416" t="s">
        <v>335</v>
      </c>
      <c r="J7416" t="s">
        <v>923</v>
      </c>
      <c r="L7416" t="s">
        <v>333</v>
      </c>
      <c r="M7416" t="s">
        <v>335</v>
      </c>
      <c r="N7416" t="s">
        <v>573</v>
      </c>
    </row>
    <row r="7417" spans="1:14" hidden="1" x14ac:dyDescent="0.25">
      <c r="A7417" t="s">
        <v>241</v>
      </c>
      <c r="B7417" s="1">
        <v>45291</v>
      </c>
      <c r="C7417" t="s">
        <v>115</v>
      </c>
      <c r="D7417" t="s">
        <v>944</v>
      </c>
      <c r="E7417" s="4">
        <v>-172822.13</v>
      </c>
      <c r="F7417" t="s">
        <v>567</v>
      </c>
      <c r="G7417" t="s">
        <v>511</v>
      </c>
      <c r="H7417" t="s">
        <v>333</v>
      </c>
      <c r="I7417" t="s">
        <v>335</v>
      </c>
      <c r="J7417" t="s">
        <v>923</v>
      </c>
      <c r="L7417" t="s">
        <v>333</v>
      </c>
      <c r="M7417" t="s">
        <v>335</v>
      </c>
      <c r="N7417" t="s">
        <v>573</v>
      </c>
    </row>
    <row r="7418" spans="1:14" hidden="1" x14ac:dyDescent="0.25">
      <c r="A7418" t="s">
        <v>241</v>
      </c>
      <c r="B7418" s="1">
        <v>45291</v>
      </c>
      <c r="C7418" t="s">
        <v>117</v>
      </c>
      <c r="D7418" t="s">
        <v>947</v>
      </c>
      <c r="E7418" s="4">
        <v>-59513.860000000008</v>
      </c>
      <c r="F7418" t="s">
        <v>567</v>
      </c>
      <c r="G7418" t="s">
        <v>511</v>
      </c>
      <c r="H7418" t="s">
        <v>333</v>
      </c>
      <c r="I7418" t="s">
        <v>335</v>
      </c>
      <c r="J7418" t="s">
        <v>923</v>
      </c>
      <c r="L7418" t="s">
        <v>333</v>
      </c>
      <c r="M7418" t="s">
        <v>335</v>
      </c>
      <c r="N7418" t="s">
        <v>573</v>
      </c>
    </row>
    <row r="7419" spans="1:14" hidden="1" x14ac:dyDescent="0.25">
      <c r="A7419" t="s">
        <v>241</v>
      </c>
      <c r="B7419" s="1">
        <v>45291</v>
      </c>
      <c r="C7419" t="s">
        <v>119</v>
      </c>
      <c r="D7419" t="s">
        <v>1202</v>
      </c>
      <c r="E7419" s="4">
        <v>-110275.99</v>
      </c>
      <c r="F7419" t="s">
        <v>567</v>
      </c>
      <c r="G7419" t="s">
        <v>511</v>
      </c>
      <c r="H7419" t="s">
        <v>333</v>
      </c>
      <c r="I7419" t="s">
        <v>335</v>
      </c>
      <c r="J7419" t="s">
        <v>923</v>
      </c>
      <c r="L7419" t="s">
        <v>333</v>
      </c>
      <c r="M7419" t="s">
        <v>335</v>
      </c>
      <c r="N7419" t="s">
        <v>573</v>
      </c>
    </row>
    <row r="7420" spans="1:14" hidden="1" x14ac:dyDescent="0.25">
      <c r="A7420" t="s">
        <v>241</v>
      </c>
      <c r="B7420" s="1">
        <v>45291</v>
      </c>
      <c r="C7420" t="s">
        <v>121</v>
      </c>
      <c r="D7420" t="s">
        <v>1203</v>
      </c>
      <c r="E7420" s="4">
        <v>-1885155.8399999999</v>
      </c>
      <c r="F7420" t="s">
        <v>567</v>
      </c>
      <c r="G7420" t="s">
        <v>511</v>
      </c>
      <c r="H7420" t="s">
        <v>333</v>
      </c>
      <c r="I7420" t="s">
        <v>335</v>
      </c>
      <c r="J7420" t="s">
        <v>923</v>
      </c>
      <c r="L7420" t="s">
        <v>333</v>
      </c>
      <c r="M7420" t="s">
        <v>335</v>
      </c>
      <c r="N7420" t="s">
        <v>573</v>
      </c>
    </row>
    <row r="7421" spans="1:14" hidden="1" x14ac:dyDescent="0.25">
      <c r="A7421" t="s">
        <v>241</v>
      </c>
      <c r="B7421" s="1">
        <v>45291</v>
      </c>
      <c r="C7421" t="s">
        <v>123</v>
      </c>
      <c r="D7421" t="s">
        <v>1204</v>
      </c>
      <c r="E7421" s="4">
        <v>-63287.94</v>
      </c>
      <c r="F7421" t="s">
        <v>567</v>
      </c>
      <c r="G7421" t="s">
        <v>511</v>
      </c>
      <c r="H7421" t="s">
        <v>333</v>
      </c>
      <c r="I7421" t="s">
        <v>335</v>
      </c>
      <c r="J7421" t="s">
        <v>923</v>
      </c>
      <c r="L7421" t="s">
        <v>333</v>
      </c>
      <c r="M7421" t="s">
        <v>449</v>
      </c>
      <c r="N7421" t="s">
        <v>573</v>
      </c>
    </row>
    <row r="7422" spans="1:14" hidden="1" x14ac:dyDescent="0.25">
      <c r="A7422" t="s">
        <v>241</v>
      </c>
      <c r="B7422" s="1">
        <v>45291</v>
      </c>
      <c r="C7422" t="s">
        <v>975</v>
      </c>
      <c r="D7422" t="s">
        <v>976</v>
      </c>
      <c r="E7422" s="4">
        <v>-381282.99000000034</v>
      </c>
      <c r="F7422" t="s">
        <v>567</v>
      </c>
      <c r="G7422" t="s">
        <v>511</v>
      </c>
      <c r="H7422" t="s">
        <v>342</v>
      </c>
      <c r="I7422" t="s">
        <v>343</v>
      </c>
      <c r="J7422" t="s">
        <v>725</v>
      </c>
      <c r="L7422" t="s">
        <v>342</v>
      </c>
      <c r="M7422" t="s">
        <v>343</v>
      </c>
      <c r="N7422" t="s">
        <v>573</v>
      </c>
    </row>
    <row r="7423" spans="1:14" hidden="1" x14ac:dyDescent="0.25">
      <c r="A7423" t="s">
        <v>241</v>
      </c>
      <c r="B7423" s="1">
        <v>45291</v>
      </c>
      <c r="C7423" t="s">
        <v>979</v>
      </c>
      <c r="D7423" t="s">
        <v>980</v>
      </c>
      <c r="E7423" s="4">
        <v>-899.75999999999976</v>
      </c>
      <c r="F7423" t="s">
        <v>567</v>
      </c>
      <c r="G7423" t="s">
        <v>511</v>
      </c>
      <c r="H7423" t="s">
        <v>342</v>
      </c>
      <c r="I7423" t="s">
        <v>343</v>
      </c>
      <c r="J7423" t="s">
        <v>725</v>
      </c>
      <c r="L7423" t="s">
        <v>342</v>
      </c>
      <c r="M7423" t="s">
        <v>343</v>
      </c>
      <c r="N7423" t="s">
        <v>573</v>
      </c>
    </row>
    <row r="7424" spans="1:14" hidden="1" x14ac:dyDescent="0.25">
      <c r="A7424" t="s">
        <v>241</v>
      </c>
      <c r="B7424" s="1">
        <v>45291</v>
      </c>
      <c r="C7424" t="s">
        <v>983</v>
      </c>
      <c r="D7424" t="s">
        <v>984</v>
      </c>
      <c r="E7424" s="4">
        <v>-1280.3899999999983</v>
      </c>
      <c r="F7424" t="s">
        <v>567</v>
      </c>
      <c r="G7424" t="s">
        <v>511</v>
      </c>
      <c r="H7424" t="s">
        <v>342</v>
      </c>
      <c r="I7424" t="s">
        <v>343</v>
      </c>
      <c r="J7424" t="s">
        <v>725</v>
      </c>
      <c r="L7424" t="s">
        <v>342</v>
      </c>
      <c r="M7424" t="s">
        <v>343</v>
      </c>
      <c r="N7424" t="s">
        <v>573</v>
      </c>
    </row>
    <row r="7425" spans="1:14" hidden="1" x14ac:dyDescent="0.25">
      <c r="A7425" t="s">
        <v>241</v>
      </c>
      <c r="B7425" s="1">
        <v>45291</v>
      </c>
      <c r="C7425" t="s">
        <v>987</v>
      </c>
      <c r="D7425" t="s">
        <v>988</v>
      </c>
      <c r="E7425" s="4">
        <v>-209292.19999999995</v>
      </c>
      <c r="F7425" t="s">
        <v>567</v>
      </c>
      <c r="G7425" t="s">
        <v>511</v>
      </c>
      <c r="H7425" t="s">
        <v>342</v>
      </c>
      <c r="I7425" t="s">
        <v>343</v>
      </c>
      <c r="J7425" t="s">
        <v>725</v>
      </c>
      <c r="L7425" t="s">
        <v>342</v>
      </c>
      <c r="M7425" t="s">
        <v>343</v>
      </c>
      <c r="N7425" t="s">
        <v>573</v>
      </c>
    </row>
    <row r="7426" spans="1:14" hidden="1" x14ac:dyDescent="0.25">
      <c r="A7426" t="s">
        <v>241</v>
      </c>
      <c r="B7426" s="1">
        <v>45291</v>
      </c>
      <c r="C7426" t="s">
        <v>1205</v>
      </c>
      <c r="D7426" t="s">
        <v>1206</v>
      </c>
      <c r="E7426" s="4">
        <v>-33579.129999999997</v>
      </c>
      <c r="F7426" t="s">
        <v>567</v>
      </c>
      <c r="G7426" t="s">
        <v>511</v>
      </c>
      <c r="H7426" t="s">
        <v>340</v>
      </c>
      <c r="I7426" t="s">
        <v>341</v>
      </c>
      <c r="J7426" t="s">
        <v>667</v>
      </c>
      <c r="L7426" t="s">
        <v>340</v>
      </c>
      <c r="M7426" t="s">
        <v>341</v>
      </c>
      <c r="N7426" t="s">
        <v>573</v>
      </c>
    </row>
    <row r="7427" spans="1:14" hidden="1" x14ac:dyDescent="0.25">
      <c r="A7427" t="s">
        <v>241</v>
      </c>
      <c r="B7427" s="1">
        <v>45291</v>
      </c>
      <c r="C7427" t="s">
        <v>995</v>
      </c>
      <c r="D7427" t="s">
        <v>996</v>
      </c>
      <c r="E7427" s="4">
        <v>-216929.87999999995</v>
      </c>
      <c r="F7427" t="s">
        <v>567</v>
      </c>
      <c r="G7427" t="s">
        <v>511</v>
      </c>
      <c r="H7427" t="s">
        <v>352</v>
      </c>
      <c r="I7427" t="s">
        <v>353</v>
      </c>
      <c r="J7427" t="s">
        <v>746</v>
      </c>
      <c r="L7427" t="s">
        <v>352</v>
      </c>
      <c r="M7427" t="s">
        <v>349</v>
      </c>
      <c r="N7427" t="s">
        <v>573</v>
      </c>
    </row>
    <row r="7428" spans="1:14" hidden="1" x14ac:dyDescent="0.25">
      <c r="A7428" t="s">
        <v>241</v>
      </c>
      <c r="B7428" s="1">
        <v>45291</v>
      </c>
      <c r="C7428" t="s">
        <v>1003</v>
      </c>
      <c r="D7428" t="s">
        <v>1004</v>
      </c>
      <c r="E7428" s="4">
        <v>-154276.46000000008</v>
      </c>
      <c r="F7428" t="s">
        <v>567</v>
      </c>
      <c r="G7428" t="s">
        <v>511</v>
      </c>
      <c r="H7428" t="s">
        <v>348</v>
      </c>
      <c r="I7428" t="s">
        <v>349</v>
      </c>
      <c r="J7428" t="s">
        <v>746</v>
      </c>
      <c r="L7428" t="s">
        <v>348</v>
      </c>
      <c r="M7428" t="s">
        <v>349</v>
      </c>
      <c r="N7428" t="s">
        <v>573</v>
      </c>
    </row>
    <row r="7429" spans="1:14" hidden="1" x14ac:dyDescent="0.25">
      <c r="A7429" t="s">
        <v>241</v>
      </c>
      <c r="B7429" s="1">
        <v>45291</v>
      </c>
      <c r="C7429" t="s">
        <v>1256</v>
      </c>
      <c r="D7429" t="s">
        <v>1257</v>
      </c>
      <c r="E7429" s="4">
        <v>-1350</v>
      </c>
      <c r="F7429" t="s">
        <v>567</v>
      </c>
      <c r="G7429" t="s">
        <v>511</v>
      </c>
      <c r="H7429" t="s">
        <v>348</v>
      </c>
      <c r="I7429" t="s">
        <v>349</v>
      </c>
      <c r="J7429" t="s">
        <v>746</v>
      </c>
      <c r="L7429" t="s">
        <v>348</v>
      </c>
      <c r="M7429" t="s">
        <v>349</v>
      </c>
      <c r="N7429" t="s">
        <v>573</v>
      </c>
    </row>
    <row r="7430" spans="1:14" hidden="1" x14ac:dyDescent="0.25">
      <c r="A7430" t="s">
        <v>241</v>
      </c>
      <c r="B7430" s="1">
        <v>45291</v>
      </c>
      <c r="C7430" t="s">
        <v>1011</v>
      </c>
      <c r="D7430" t="s">
        <v>1012</v>
      </c>
      <c r="E7430" s="4">
        <v>-7150.7499999999964</v>
      </c>
      <c r="F7430" t="s">
        <v>567</v>
      </c>
      <c r="G7430" t="s">
        <v>511</v>
      </c>
      <c r="H7430" t="s">
        <v>348</v>
      </c>
      <c r="I7430" t="s">
        <v>349</v>
      </c>
      <c r="J7430" t="s">
        <v>746</v>
      </c>
      <c r="L7430" t="s">
        <v>348</v>
      </c>
      <c r="M7430" t="s">
        <v>349</v>
      </c>
      <c r="N7430" t="s">
        <v>573</v>
      </c>
    </row>
    <row r="7431" spans="1:14" hidden="1" x14ac:dyDescent="0.25">
      <c r="A7431" t="s">
        <v>241</v>
      </c>
      <c r="B7431" s="1">
        <v>45291</v>
      </c>
      <c r="C7431" t="s">
        <v>1015</v>
      </c>
      <c r="D7431" t="s">
        <v>1016</v>
      </c>
      <c r="E7431" s="4">
        <v>-1299.010000000002</v>
      </c>
      <c r="F7431" t="s">
        <v>567</v>
      </c>
      <c r="G7431" t="s">
        <v>511</v>
      </c>
      <c r="H7431" t="s">
        <v>348</v>
      </c>
      <c r="I7431" t="s">
        <v>349</v>
      </c>
      <c r="J7431" t="s">
        <v>746</v>
      </c>
      <c r="L7431" t="s">
        <v>348</v>
      </c>
      <c r="M7431" t="s">
        <v>349</v>
      </c>
      <c r="N7431" t="s">
        <v>573</v>
      </c>
    </row>
    <row r="7432" spans="1:14" hidden="1" x14ac:dyDescent="0.25">
      <c r="A7432" t="s">
        <v>241</v>
      </c>
      <c r="B7432" s="1">
        <v>45291</v>
      </c>
      <c r="C7432" t="s">
        <v>1019</v>
      </c>
      <c r="D7432" t="s">
        <v>1020</v>
      </c>
      <c r="E7432" s="4">
        <v>-682.19999999989943</v>
      </c>
      <c r="F7432" t="s">
        <v>567</v>
      </c>
      <c r="G7432" t="s">
        <v>511</v>
      </c>
      <c r="H7432" t="s">
        <v>348</v>
      </c>
      <c r="I7432" t="s">
        <v>349</v>
      </c>
      <c r="J7432" t="s">
        <v>746</v>
      </c>
      <c r="L7432" t="s">
        <v>348</v>
      </c>
      <c r="M7432" t="s">
        <v>349</v>
      </c>
      <c r="N7432" t="s">
        <v>573</v>
      </c>
    </row>
    <row r="7433" spans="1:14" hidden="1" x14ac:dyDescent="0.25">
      <c r="A7433" t="s">
        <v>241</v>
      </c>
      <c r="B7433" s="1">
        <v>45291</v>
      </c>
      <c r="C7433" t="s">
        <v>1023</v>
      </c>
      <c r="D7433" t="s">
        <v>1024</v>
      </c>
      <c r="E7433" s="4">
        <v>-14352</v>
      </c>
      <c r="F7433" t="s">
        <v>567</v>
      </c>
      <c r="G7433" t="s">
        <v>511</v>
      </c>
      <c r="H7433" t="s">
        <v>348</v>
      </c>
      <c r="I7433" t="s">
        <v>349</v>
      </c>
      <c r="J7433" t="s">
        <v>746</v>
      </c>
      <c r="L7433" t="s">
        <v>348</v>
      </c>
      <c r="M7433" t="s">
        <v>349</v>
      </c>
      <c r="N7433" t="s">
        <v>573</v>
      </c>
    </row>
    <row r="7434" spans="1:14" hidden="1" x14ac:dyDescent="0.25">
      <c r="A7434" t="s">
        <v>241</v>
      </c>
      <c r="B7434" s="1">
        <v>45291</v>
      </c>
      <c r="C7434" t="s">
        <v>1207</v>
      </c>
      <c r="D7434" t="s">
        <v>1208</v>
      </c>
      <c r="E7434" s="4">
        <v>-48.140000000014552</v>
      </c>
      <c r="F7434" t="s">
        <v>567</v>
      </c>
      <c r="G7434" t="s">
        <v>511</v>
      </c>
      <c r="H7434" t="s">
        <v>348</v>
      </c>
      <c r="I7434" t="s">
        <v>349</v>
      </c>
      <c r="J7434" t="s">
        <v>746</v>
      </c>
      <c r="L7434" t="s">
        <v>348</v>
      </c>
      <c r="M7434" t="s">
        <v>349</v>
      </c>
      <c r="N7434" t="s">
        <v>573</v>
      </c>
    </row>
    <row r="7435" spans="1:14" hidden="1" x14ac:dyDescent="0.25">
      <c r="A7435" t="s">
        <v>241</v>
      </c>
      <c r="B7435" s="1">
        <v>45291</v>
      </c>
      <c r="C7435" t="s">
        <v>1320</v>
      </c>
      <c r="D7435" t="s">
        <v>1321</v>
      </c>
      <c r="E7435" s="4">
        <v>-9082</v>
      </c>
      <c r="F7435" t="s">
        <v>567</v>
      </c>
      <c r="G7435" t="s">
        <v>511</v>
      </c>
      <c r="H7435" t="s">
        <v>348</v>
      </c>
      <c r="I7435" t="s">
        <v>349</v>
      </c>
      <c r="J7435" t="s">
        <v>746</v>
      </c>
      <c r="L7435" t="s">
        <v>348</v>
      </c>
      <c r="M7435" t="s">
        <v>349</v>
      </c>
      <c r="N7435" t="s">
        <v>573</v>
      </c>
    </row>
    <row r="7436" spans="1:14" hidden="1" x14ac:dyDescent="0.25">
      <c r="A7436" t="s">
        <v>241</v>
      </c>
      <c r="B7436" s="1">
        <v>45291</v>
      </c>
      <c r="C7436" t="s">
        <v>1033</v>
      </c>
      <c r="D7436" t="s">
        <v>1034</v>
      </c>
      <c r="E7436" s="4">
        <v>-208.19999999999982</v>
      </c>
      <c r="F7436" t="s">
        <v>567</v>
      </c>
      <c r="G7436" t="s">
        <v>511</v>
      </c>
      <c r="H7436" t="s">
        <v>348</v>
      </c>
      <c r="I7436" t="s">
        <v>349</v>
      </c>
      <c r="J7436" t="s">
        <v>667</v>
      </c>
      <c r="L7436" t="s">
        <v>340</v>
      </c>
      <c r="M7436" t="s">
        <v>349</v>
      </c>
      <c r="N7436" t="s">
        <v>573</v>
      </c>
    </row>
    <row r="7437" spans="1:14" hidden="1" x14ac:dyDescent="0.25">
      <c r="A7437" t="s">
        <v>241</v>
      </c>
      <c r="B7437" s="1">
        <v>45291</v>
      </c>
      <c r="C7437" t="s">
        <v>1209</v>
      </c>
      <c r="D7437" t="s">
        <v>1210</v>
      </c>
      <c r="E7437" s="4">
        <v>-12169.329999999962</v>
      </c>
      <c r="F7437" t="s">
        <v>567</v>
      </c>
      <c r="G7437" t="s">
        <v>511</v>
      </c>
      <c r="H7437" t="s">
        <v>348</v>
      </c>
      <c r="I7437" t="s">
        <v>349</v>
      </c>
      <c r="J7437" t="s">
        <v>746</v>
      </c>
      <c r="L7437" t="s">
        <v>348</v>
      </c>
      <c r="M7437" t="s">
        <v>349</v>
      </c>
      <c r="N7437" t="s">
        <v>573</v>
      </c>
    </row>
    <row r="7438" spans="1:14" hidden="1" x14ac:dyDescent="0.25">
      <c r="A7438" t="s">
        <v>241</v>
      </c>
      <c r="B7438" s="1">
        <v>45291</v>
      </c>
      <c r="C7438" t="s">
        <v>1230</v>
      </c>
      <c r="D7438" t="s">
        <v>1231</v>
      </c>
      <c r="E7438" s="4">
        <v>-75060.299999999697</v>
      </c>
      <c r="F7438" t="s">
        <v>567</v>
      </c>
      <c r="G7438" t="s">
        <v>511</v>
      </c>
      <c r="H7438" t="s">
        <v>355</v>
      </c>
      <c r="I7438" t="s">
        <v>356</v>
      </c>
      <c r="J7438" t="s">
        <v>689</v>
      </c>
      <c r="L7438" t="s">
        <v>716</v>
      </c>
      <c r="M7438" t="s">
        <v>356</v>
      </c>
      <c r="N7438" t="s">
        <v>573</v>
      </c>
    </row>
    <row r="7439" spans="1:14" hidden="1" x14ac:dyDescent="0.25">
      <c r="A7439" t="s">
        <v>241</v>
      </c>
      <c r="B7439" s="1">
        <v>45291</v>
      </c>
      <c r="C7439" t="s">
        <v>1050</v>
      </c>
      <c r="D7439" t="s">
        <v>1051</v>
      </c>
      <c r="E7439" s="4">
        <v>-97188.809999999969</v>
      </c>
      <c r="F7439" t="s">
        <v>567</v>
      </c>
      <c r="G7439" t="s">
        <v>511</v>
      </c>
      <c r="H7439" t="s">
        <v>355</v>
      </c>
      <c r="I7439" t="s">
        <v>356</v>
      </c>
      <c r="J7439" t="s">
        <v>689</v>
      </c>
      <c r="L7439" t="s">
        <v>348</v>
      </c>
      <c r="M7439" t="s">
        <v>356</v>
      </c>
      <c r="N7439" t="s">
        <v>573</v>
      </c>
    </row>
    <row r="7440" spans="1:14" hidden="1" x14ac:dyDescent="0.25">
      <c r="A7440" t="s">
        <v>241</v>
      </c>
      <c r="B7440" s="1">
        <v>45291</v>
      </c>
      <c r="C7440" t="s">
        <v>1054</v>
      </c>
      <c r="D7440" t="s">
        <v>1055</v>
      </c>
      <c r="E7440" s="4">
        <v>-5793.3200000000015</v>
      </c>
      <c r="F7440" t="s">
        <v>567</v>
      </c>
      <c r="G7440" t="s">
        <v>511</v>
      </c>
      <c r="H7440" t="s">
        <v>355</v>
      </c>
      <c r="I7440" t="s">
        <v>356</v>
      </c>
      <c r="J7440" t="s">
        <v>689</v>
      </c>
      <c r="L7440" t="s">
        <v>355</v>
      </c>
      <c r="M7440" t="s">
        <v>356</v>
      </c>
      <c r="N7440" t="s">
        <v>573</v>
      </c>
    </row>
    <row r="7441" spans="1:14" hidden="1" x14ac:dyDescent="0.25">
      <c r="A7441" t="s">
        <v>241</v>
      </c>
      <c r="B7441" s="1">
        <v>45291</v>
      </c>
      <c r="C7441" t="s">
        <v>1211</v>
      </c>
      <c r="D7441" t="s">
        <v>1212</v>
      </c>
      <c r="E7441" s="4">
        <v>-267.07</v>
      </c>
      <c r="F7441" t="s">
        <v>567</v>
      </c>
      <c r="G7441" t="s">
        <v>511</v>
      </c>
      <c r="H7441" t="s">
        <v>355</v>
      </c>
      <c r="I7441" t="s">
        <v>356</v>
      </c>
      <c r="J7441" t="s">
        <v>746</v>
      </c>
      <c r="L7441" t="s">
        <v>348</v>
      </c>
      <c r="M7441" t="s">
        <v>356</v>
      </c>
      <c r="N7441" t="s">
        <v>573</v>
      </c>
    </row>
    <row r="7442" spans="1:14" hidden="1" x14ac:dyDescent="0.25">
      <c r="A7442" t="s">
        <v>241</v>
      </c>
      <c r="B7442" s="1">
        <v>45291</v>
      </c>
      <c r="C7442" t="s">
        <v>1060</v>
      </c>
      <c r="D7442" t="s">
        <v>1061</v>
      </c>
      <c r="E7442" s="4">
        <v>-64.389999999970541</v>
      </c>
      <c r="F7442" t="s">
        <v>567</v>
      </c>
      <c r="G7442" t="s">
        <v>511</v>
      </c>
      <c r="H7442" t="s">
        <v>355</v>
      </c>
      <c r="I7442" t="s">
        <v>356</v>
      </c>
      <c r="J7442" t="s">
        <v>689</v>
      </c>
      <c r="L7442" t="s">
        <v>355</v>
      </c>
      <c r="M7442" t="s">
        <v>356</v>
      </c>
      <c r="N7442" t="s">
        <v>573</v>
      </c>
    </row>
    <row r="7443" spans="1:14" hidden="1" x14ac:dyDescent="0.25">
      <c r="A7443" t="s">
        <v>241</v>
      </c>
      <c r="B7443" s="1">
        <v>45291</v>
      </c>
      <c r="C7443" t="s">
        <v>1064</v>
      </c>
      <c r="D7443" t="s">
        <v>1065</v>
      </c>
      <c r="E7443" s="4">
        <v>-2.2799999999999727</v>
      </c>
      <c r="F7443" t="s">
        <v>567</v>
      </c>
      <c r="G7443" t="s">
        <v>511</v>
      </c>
      <c r="H7443" t="s">
        <v>355</v>
      </c>
      <c r="I7443" t="s">
        <v>356</v>
      </c>
      <c r="J7443" t="s">
        <v>746</v>
      </c>
      <c r="L7443" t="s">
        <v>348</v>
      </c>
      <c r="M7443" t="s">
        <v>356</v>
      </c>
      <c r="N7443" t="s">
        <v>573</v>
      </c>
    </row>
    <row r="7444" spans="1:14" hidden="1" x14ac:dyDescent="0.25">
      <c r="A7444" t="s">
        <v>241</v>
      </c>
      <c r="B7444" s="1">
        <v>45291</v>
      </c>
      <c r="C7444" t="s">
        <v>1072</v>
      </c>
      <c r="D7444" t="s">
        <v>1073</v>
      </c>
      <c r="E7444" s="4">
        <v>-76777.770000000019</v>
      </c>
      <c r="F7444" t="s">
        <v>567</v>
      </c>
      <c r="G7444" t="s">
        <v>511</v>
      </c>
      <c r="H7444" t="s">
        <v>348</v>
      </c>
      <c r="I7444" t="s">
        <v>349</v>
      </c>
      <c r="J7444" t="s">
        <v>746</v>
      </c>
      <c r="L7444" t="s">
        <v>348</v>
      </c>
      <c r="M7444" t="s">
        <v>453</v>
      </c>
      <c r="N7444" t="s">
        <v>573</v>
      </c>
    </row>
    <row r="7445" spans="1:14" hidden="1" x14ac:dyDescent="0.25">
      <c r="A7445" t="s">
        <v>241</v>
      </c>
      <c r="B7445" s="1">
        <v>45291</v>
      </c>
      <c r="C7445" t="s">
        <v>1076</v>
      </c>
      <c r="D7445" t="s">
        <v>1077</v>
      </c>
      <c r="E7445" s="4">
        <v>-1109.0999999999981</v>
      </c>
      <c r="F7445" t="s">
        <v>567</v>
      </c>
      <c r="G7445" t="s">
        <v>511</v>
      </c>
      <c r="H7445" t="s">
        <v>348</v>
      </c>
      <c r="I7445" t="s">
        <v>349</v>
      </c>
      <c r="J7445" t="s">
        <v>746</v>
      </c>
      <c r="L7445" t="s">
        <v>348</v>
      </c>
      <c r="M7445" t="s">
        <v>453</v>
      </c>
      <c r="N7445" t="s">
        <v>573</v>
      </c>
    </row>
    <row r="7446" spans="1:14" hidden="1" x14ac:dyDescent="0.25">
      <c r="A7446" t="s">
        <v>241</v>
      </c>
      <c r="B7446" s="1">
        <v>45291</v>
      </c>
      <c r="C7446" t="s">
        <v>1234</v>
      </c>
      <c r="D7446" t="s">
        <v>1235</v>
      </c>
      <c r="E7446" s="4">
        <v>-3.4000000000000909</v>
      </c>
      <c r="F7446" t="s">
        <v>567</v>
      </c>
      <c r="G7446" t="s">
        <v>511</v>
      </c>
      <c r="H7446" t="s">
        <v>348</v>
      </c>
      <c r="I7446" t="s">
        <v>349</v>
      </c>
      <c r="J7446" t="s">
        <v>746</v>
      </c>
      <c r="L7446" t="s">
        <v>348</v>
      </c>
      <c r="M7446" t="s">
        <v>453</v>
      </c>
      <c r="N7446" t="s">
        <v>573</v>
      </c>
    </row>
    <row r="7447" spans="1:14" hidden="1" x14ac:dyDescent="0.25">
      <c r="A7447" t="s">
        <v>241</v>
      </c>
      <c r="B7447" s="1">
        <v>45291</v>
      </c>
      <c r="C7447" t="s">
        <v>1215</v>
      </c>
      <c r="D7447" t="s">
        <v>1216</v>
      </c>
      <c r="E7447" s="4">
        <v>-6.24</v>
      </c>
      <c r="F7447" t="s">
        <v>567</v>
      </c>
      <c r="G7447" t="s">
        <v>511</v>
      </c>
      <c r="H7447" t="s">
        <v>348</v>
      </c>
      <c r="I7447" t="s">
        <v>349</v>
      </c>
      <c r="J7447" t="s">
        <v>746</v>
      </c>
      <c r="L7447" t="s">
        <v>348</v>
      </c>
      <c r="M7447" t="s">
        <v>453</v>
      </c>
      <c r="N7447" t="s">
        <v>573</v>
      </c>
    </row>
    <row r="7448" spans="1:14" hidden="1" x14ac:dyDescent="0.25">
      <c r="A7448" t="s">
        <v>241</v>
      </c>
      <c r="B7448" s="1">
        <v>45291</v>
      </c>
      <c r="C7448" t="s">
        <v>1217</v>
      </c>
      <c r="D7448" t="s">
        <v>1218</v>
      </c>
      <c r="E7448" s="4">
        <v>-336.31</v>
      </c>
      <c r="F7448" t="s">
        <v>567</v>
      </c>
      <c r="G7448" t="s">
        <v>511</v>
      </c>
      <c r="H7448" t="s">
        <v>348</v>
      </c>
      <c r="I7448" t="s">
        <v>349</v>
      </c>
      <c r="J7448" t="s">
        <v>746</v>
      </c>
      <c r="L7448" t="s">
        <v>348</v>
      </c>
      <c r="M7448" t="s">
        <v>453</v>
      </c>
      <c r="N7448" t="s">
        <v>573</v>
      </c>
    </row>
    <row r="7449" spans="1:14" hidden="1" x14ac:dyDescent="0.25">
      <c r="A7449" t="s">
        <v>241</v>
      </c>
      <c r="B7449" s="1">
        <v>45291</v>
      </c>
      <c r="C7449" t="s">
        <v>1087</v>
      </c>
      <c r="D7449" t="s">
        <v>1088</v>
      </c>
      <c r="E7449" s="4">
        <v>-712.67</v>
      </c>
      <c r="F7449" t="s">
        <v>567</v>
      </c>
      <c r="G7449" t="s">
        <v>511</v>
      </c>
      <c r="H7449" t="s">
        <v>348</v>
      </c>
      <c r="I7449" t="s">
        <v>349</v>
      </c>
      <c r="J7449" t="s">
        <v>746</v>
      </c>
      <c r="L7449" t="s">
        <v>348</v>
      </c>
      <c r="M7449" t="s">
        <v>453</v>
      </c>
      <c r="N7449" t="s">
        <v>573</v>
      </c>
    </row>
    <row r="7450" spans="1:14" hidden="1" x14ac:dyDescent="0.25">
      <c r="A7450" t="s">
        <v>241</v>
      </c>
      <c r="B7450" s="1">
        <v>45291</v>
      </c>
      <c r="C7450" t="s">
        <v>1091</v>
      </c>
      <c r="D7450" t="s">
        <v>1092</v>
      </c>
      <c r="E7450" s="4">
        <v>-5118.6199999999981</v>
      </c>
      <c r="F7450" t="s">
        <v>567</v>
      </c>
      <c r="G7450" t="s">
        <v>511</v>
      </c>
      <c r="H7450" t="s">
        <v>348</v>
      </c>
      <c r="I7450" t="s">
        <v>349</v>
      </c>
      <c r="J7450" t="s">
        <v>746</v>
      </c>
      <c r="L7450" t="s">
        <v>348</v>
      </c>
      <c r="M7450" t="s">
        <v>453</v>
      </c>
      <c r="N7450" t="s">
        <v>573</v>
      </c>
    </row>
    <row r="7451" spans="1:14" hidden="1" x14ac:dyDescent="0.25">
      <c r="A7451" t="s">
        <v>241</v>
      </c>
      <c r="B7451" s="1">
        <v>45291</v>
      </c>
      <c r="C7451" t="s">
        <v>1095</v>
      </c>
      <c r="D7451" t="s">
        <v>1096</v>
      </c>
      <c r="E7451" s="4">
        <v>-762.32999999999993</v>
      </c>
      <c r="F7451" t="s">
        <v>567</v>
      </c>
      <c r="G7451" t="s">
        <v>511</v>
      </c>
      <c r="H7451" t="s">
        <v>348</v>
      </c>
      <c r="I7451" t="s">
        <v>349</v>
      </c>
      <c r="J7451" t="s">
        <v>746</v>
      </c>
      <c r="L7451" t="s">
        <v>348</v>
      </c>
      <c r="M7451" t="s">
        <v>453</v>
      </c>
      <c r="N7451" t="s">
        <v>573</v>
      </c>
    </row>
    <row r="7452" spans="1:14" hidden="1" x14ac:dyDescent="0.25">
      <c r="A7452" t="s">
        <v>241</v>
      </c>
      <c r="B7452" s="1">
        <v>45291</v>
      </c>
      <c r="C7452" t="s">
        <v>1099</v>
      </c>
      <c r="D7452" t="s">
        <v>1100</v>
      </c>
      <c r="E7452" s="4">
        <v>-595.37000000000035</v>
      </c>
      <c r="F7452" t="s">
        <v>567</v>
      </c>
      <c r="G7452" t="s">
        <v>511</v>
      </c>
      <c r="H7452" t="s">
        <v>348</v>
      </c>
      <c r="I7452" t="s">
        <v>349</v>
      </c>
      <c r="J7452" t="s">
        <v>746</v>
      </c>
      <c r="L7452" t="s">
        <v>348</v>
      </c>
      <c r="M7452" t="s">
        <v>453</v>
      </c>
      <c r="N7452" t="s">
        <v>573</v>
      </c>
    </row>
    <row r="7453" spans="1:14" hidden="1" x14ac:dyDescent="0.25">
      <c r="A7453" t="s">
        <v>241</v>
      </c>
      <c r="B7453" s="1">
        <v>45291</v>
      </c>
      <c r="C7453" t="s">
        <v>1103</v>
      </c>
      <c r="D7453" t="s">
        <v>1104</v>
      </c>
      <c r="E7453" s="4">
        <v>-2030.0599999999995</v>
      </c>
      <c r="F7453" t="s">
        <v>567</v>
      </c>
      <c r="G7453" t="s">
        <v>511</v>
      </c>
      <c r="H7453" t="s">
        <v>348</v>
      </c>
      <c r="I7453" t="s">
        <v>349</v>
      </c>
      <c r="J7453" t="s">
        <v>746</v>
      </c>
      <c r="L7453" t="s">
        <v>348</v>
      </c>
      <c r="M7453" t="s">
        <v>453</v>
      </c>
      <c r="N7453" t="s">
        <v>573</v>
      </c>
    </row>
    <row r="7454" spans="1:14" hidden="1" x14ac:dyDescent="0.25">
      <c r="A7454" t="s">
        <v>241</v>
      </c>
      <c r="B7454" s="1">
        <v>45291</v>
      </c>
      <c r="C7454" t="s">
        <v>1107</v>
      </c>
      <c r="D7454" t="s">
        <v>1108</v>
      </c>
      <c r="E7454" s="4">
        <v>-715.35000000000014</v>
      </c>
      <c r="F7454" t="s">
        <v>567</v>
      </c>
      <c r="G7454" t="s">
        <v>511</v>
      </c>
      <c r="H7454" t="s">
        <v>348</v>
      </c>
      <c r="I7454" t="s">
        <v>349</v>
      </c>
      <c r="J7454" t="s">
        <v>746</v>
      </c>
      <c r="L7454" t="s">
        <v>348</v>
      </c>
      <c r="M7454" t="s">
        <v>453</v>
      </c>
      <c r="N7454" t="s">
        <v>573</v>
      </c>
    </row>
    <row r="7455" spans="1:14" hidden="1" x14ac:dyDescent="0.25">
      <c r="A7455" t="s">
        <v>241</v>
      </c>
      <c r="B7455" s="1">
        <v>45291</v>
      </c>
      <c r="C7455" t="s">
        <v>1109</v>
      </c>
      <c r="D7455" t="s">
        <v>1110</v>
      </c>
      <c r="E7455" s="4">
        <v>-1133.4699999999998</v>
      </c>
      <c r="F7455" t="s">
        <v>567</v>
      </c>
      <c r="G7455" t="s">
        <v>511</v>
      </c>
      <c r="H7455" t="s">
        <v>348</v>
      </c>
      <c r="I7455" t="s">
        <v>349</v>
      </c>
      <c r="J7455" t="s">
        <v>746</v>
      </c>
      <c r="L7455" t="s">
        <v>348</v>
      </c>
      <c r="M7455" t="s">
        <v>453</v>
      </c>
      <c r="N7455" t="s">
        <v>573</v>
      </c>
    </row>
    <row r="7456" spans="1:14" hidden="1" x14ac:dyDescent="0.25">
      <c r="A7456" t="s">
        <v>241</v>
      </c>
      <c r="B7456" s="1">
        <v>45291</v>
      </c>
      <c r="C7456" t="s">
        <v>1111</v>
      </c>
      <c r="D7456" t="s">
        <v>1112</v>
      </c>
      <c r="E7456" s="4">
        <v>-749.69999999999982</v>
      </c>
      <c r="F7456" t="s">
        <v>567</v>
      </c>
      <c r="G7456" t="s">
        <v>511</v>
      </c>
      <c r="H7456" t="s">
        <v>348</v>
      </c>
      <c r="I7456" t="s">
        <v>349</v>
      </c>
      <c r="J7456" t="s">
        <v>746</v>
      </c>
      <c r="L7456" t="s">
        <v>348</v>
      </c>
      <c r="M7456" t="s">
        <v>453</v>
      </c>
      <c r="N7456" t="s">
        <v>573</v>
      </c>
    </row>
    <row r="7457" spans="1:14" hidden="1" x14ac:dyDescent="0.25">
      <c r="A7457" t="s">
        <v>241</v>
      </c>
      <c r="B7457" s="1">
        <v>45291</v>
      </c>
      <c r="C7457" t="s">
        <v>1115</v>
      </c>
      <c r="D7457" t="s">
        <v>1116</v>
      </c>
      <c r="E7457" s="4">
        <v>-342.63000000001921</v>
      </c>
      <c r="F7457" t="s">
        <v>567</v>
      </c>
      <c r="G7457" t="s">
        <v>511</v>
      </c>
      <c r="H7457" t="s">
        <v>348</v>
      </c>
      <c r="I7457" t="s">
        <v>349</v>
      </c>
      <c r="J7457" t="s">
        <v>746</v>
      </c>
      <c r="L7457" t="s">
        <v>348</v>
      </c>
      <c r="M7457" t="s">
        <v>453</v>
      </c>
      <c r="N7457" t="s">
        <v>573</v>
      </c>
    </row>
    <row r="7458" spans="1:14" hidden="1" x14ac:dyDescent="0.25">
      <c r="A7458" t="s">
        <v>241</v>
      </c>
      <c r="B7458" s="1">
        <v>45291</v>
      </c>
      <c r="C7458" t="s">
        <v>1219</v>
      </c>
      <c r="D7458" t="s">
        <v>1220</v>
      </c>
      <c r="E7458" s="4">
        <v>-956.94999999999959</v>
      </c>
      <c r="F7458" t="s">
        <v>567</v>
      </c>
      <c r="G7458" t="s">
        <v>511</v>
      </c>
      <c r="H7458" t="s">
        <v>348</v>
      </c>
      <c r="I7458" t="s">
        <v>349</v>
      </c>
      <c r="J7458" t="s">
        <v>746</v>
      </c>
      <c r="L7458" t="s">
        <v>348</v>
      </c>
      <c r="M7458" t="s">
        <v>453</v>
      </c>
      <c r="N7458" t="s">
        <v>573</v>
      </c>
    </row>
    <row r="7459" spans="1:14" hidden="1" x14ac:dyDescent="0.25">
      <c r="A7459" t="s">
        <v>241</v>
      </c>
      <c r="B7459" s="1">
        <v>45291</v>
      </c>
      <c r="C7459" t="s">
        <v>1344</v>
      </c>
      <c r="D7459" t="s">
        <v>1345</v>
      </c>
      <c r="E7459" s="4">
        <v>-636.47</v>
      </c>
      <c r="F7459" t="s">
        <v>567</v>
      </c>
      <c r="G7459" t="s">
        <v>511</v>
      </c>
      <c r="H7459" t="s">
        <v>348</v>
      </c>
      <c r="I7459" t="s">
        <v>349</v>
      </c>
      <c r="J7459" t="s">
        <v>746</v>
      </c>
      <c r="L7459" t="s">
        <v>348</v>
      </c>
      <c r="M7459" t="s">
        <v>453</v>
      </c>
      <c r="N7459" t="s">
        <v>573</v>
      </c>
    </row>
    <row r="7460" spans="1:14" hidden="1" x14ac:dyDescent="0.25">
      <c r="A7460" t="s">
        <v>241</v>
      </c>
      <c r="B7460" s="1">
        <v>45291</v>
      </c>
      <c r="C7460" t="s">
        <v>1117</v>
      </c>
      <c r="D7460" t="s">
        <v>1118</v>
      </c>
      <c r="E7460" s="4">
        <v>-1465.0699999999997</v>
      </c>
      <c r="F7460" t="s">
        <v>567</v>
      </c>
      <c r="G7460" t="s">
        <v>511</v>
      </c>
      <c r="H7460" t="s">
        <v>348</v>
      </c>
      <c r="I7460" t="s">
        <v>349</v>
      </c>
      <c r="J7460" t="s">
        <v>746</v>
      </c>
      <c r="L7460" t="s">
        <v>348</v>
      </c>
      <c r="M7460" t="s">
        <v>453</v>
      </c>
      <c r="N7460" t="s">
        <v>573</v>
      </c>
    </row>
    <row r="7461" spans="1:14" hidden="1" x14ac:dyDescent="0.25">
      <c r="A7461" t="s">
        <v>241</v>
      </c>
      <c r="B7461" s="1">
        <v>45291</v>
      </c>
      <c r="C7461" t="s">
        <v>1119</v>
      </c>
      <c r="D7461" t="s">
        <v>1120</v>
      </c>
      <c r="E7461" s="4">
        <v>-30114.949999999895</v>
      </c>
      <c r="F7461" t="s">
        <v>567</v>
      </c>
      <c r="G7461" t="s">
        <v>511</v>
      </c>
      <c r="H7461" t="s">
        <v>348</v>
      </c>
      <c r="I7461" t="s">
        <v>349</v>
      </c>
      <c r="J7461" t="s">
        <v>684</v>
      </c>
      <c r="L7461" t="s">
        <v>1121</v>
      </c>
      <c r="M7461" t="s">
        <v>453</v>
      </c>
      <c r="N7461" t="s">
        <v>573</v>
      </c>
    </row>
    <row r="7462" spans="1:14" hidden="1" x14ac:dyDescent="0.25">
      <c r="A7462" t="s">
        <v>241</v>
      </c>
      <c r="B7462" s="1">
        <v>45291</v>
      </c>
      <c r="C7462" t="s">
        <v>1122</v>
      </c>
      <c r="D7462" t="s">
        <v>1123</v>
      </c>
      <c r="E7462" s="4">
        <v>-16418.41</v>
      </c>
      <c r="F7462" t="s">
        <v>567</v>
      </c>
      <c r="G7462" t="s">
        <v>511</v>
      </c>
      <c r="H7462" t="s">
        <v>348</v>
      </c>
      <c r="I7462" t="s">
        <v>349</v>
      </c>
      <c r="J7462" t="s">
        <v>746</v>
      </c>
      <c r="L7462" t="s">
        <v>348</v>
      </c>
      <c r="M7462" t="s">
        <v>457</v>
      </c>
      <c r="N7462" t="s">
        <v>573</v>
      </c>
    </row>
    <row r="7463" spans="1:14" hidden="1" x14ac:dyDescent="0.25">
      <c r="A7463" t="s">
        <v>241</v>
      </c>
      <c r="B7463" s="1">
        <v>45291</v>
      </c>
      <c r="C7463" t="s">
        <v>1124</v>
      </c>
      <c r="D7463" t="s">
        <v>1125</v>
      </c>
      <c r="E7463" s="4">
        <v>-356640.38</v>
      </c>
      <c r="F7463" t="s">
        <v>567</v>
      </c>
      <c r="G7463" t="s">
        <v>511</v>
      </c>
      <c r="H7463" t="s">
        <v>348</v>
      </c>
      <c r="I7463" t="s">
        <v>349</v>
      </c>
      <c r="J7463" t="s">
        <v>746</v>
      </c>
      <c r="L7463" t="s">
        <v>348</v>
      </c>
      <c r="M7463" t="s">
        <v>457</v>
      </c>
      <c r="N7463" t="s">
        <v>573</v>
      </c>
    </row>
    <row r="7464" spans="1:14" hidden="1" x14ac:dyDescent="0.25">
      <c r="A7464" t="s">
        <v>241</v>
      </c>
      <c r="B7464" s="1">
        <v>45322</v>
      </c>
      <c r="C7464" t="s">
        <v>565</v>
      </c>
      <c r="D7464" t="s">
        <v>566</v>
      </c>
      <c r="E7464" s="4">
        <v>12300.429999999998</v>
      </c>
      <c r="F7464" t="s">
        <v>567</v>
      </c>
      <c r="G7464" t="s">
        <v>471</v>
      </c>
      <c r="H7464" t="s">
        <v>291</v>
      </c>
      <c r="I7464" t="s">
        <v>292</v>
      </c>
      <c r="J7464" t="s">
        <v>251</v>
      </c>
      <c r="L7464" t="s">
        <v>376</v>
      </c>
      <c r="M7464" t="s">
        <v>377</v>
      </c>
      <c r="N7464" t="s">
        <v>486</v>
      </c>
    </row>
    <row r="7465" spans="1:14" hidden="1" x14ac:dyDescent="0.25">
      <c r="A7465" t="s">
        <v>241</v>
      </c>
      <c r="B7465" s="1">
        <v>45322</v>
      </c>
      <c r="C7465" t="s">
        <v>568</v>
      </c>
      <c r="D7465" t="s">
        <v>569</v>
      </c>
      <c r="E7465" s="4">
        <v>12623.8</v>
      </c>
      <c r="F7465" t="s">
        <v>567</v>
      </c>
      <c r="G7465" t="s">
        <v>471</v>
      </c>
      <c r="H7465" t="s">
        <v>291</v>
      </c>
      <c r="I7465" t="s">
        <v>292</v>
      </c>
      <c r="J7465" t="s">
        <v>251</v>
      </c>
      <c r="L7465" t="s">
        <v>376</v>
      </c>
      <c r="M7465" t="s">
        <v>377</v>
      </c>
      <c r="N7465" t="s">
        <v>486</v>
      </c>
    </row>
    <row r="7466" spans="1:14" hidden="1" x14ac:dyDescent="0.25">
      <c r="A7466" t="s">
        <v>241</v>
      </c>
      <c r="B7466" s="1">
        <v>45322</v>
      </c>
      <c r="C7466" t="s">
        <v>574</v>
      </c>
      <c r="D7466" t="s">
        <v>575</v>
      </c>
      <c r="E7466" s="4">
        <v>2745.95</v>
      </c>
      <c r="F7466" t="s">
        <v>567</v>
      </c>
      <c r="G7466" t="s">
        <v>471</v>
      </c>
      <c r="H7466" t="s">
        <v>291</v>
      </c>
      <c r="I7466" t="s">
        <v>292</v>
      </c>
      <c r="J7466" t="s">
        <v>251</v>
      </c>
      <c r="L7466" t="s">
        <v>376</v>
      </c>
      <c r="M7466" t="s">
        <v>377</v>
      </c>
      <c r="N7466" t="s">
        <v>486</v>
      </c>
    </row>
    <row r="7467" spans="1:14" hidden="1" x14ac:dyDescent="0.25">
      <c r="A7467" t="s">
        <v>241</v>
      </c>
      <c r="B7467" s="1">
        <v>45322</v>
      </c>
      <c r="C7467" t="s">
        <v>578</v>
      </c>
      <c r="D7467" t="s">
        <v>579</v>
      </c>
      <c r="E7467" s="4">
        <v>5.52</v>
      </c>
      <c r="F7467" t="s">
        <v>567</v>
      </c>
      <c r="G7467" t="s">
        <v>471</v>
      </c>
      <c r="H7467" t="s">
        <v>298</v>
      </c>
      <c r="I7467" t="s">
        <v>299</v>
      </c>
      <c r="J7467" t="s">
        <v>258</v>
      </c>
      <c r="L7467" t="s">
        <v>376</v>
      </c>
      <c r="M7467" t="s">
        <v>377</v>
      </c>
      <c r="N7467" t="s">
        <v>487</v>
      </c>
    </row>
    <row r="7468" spans="1:14" hidden="1" x14ac:dyDescent="0.25">
      <c r="A7468" t="s">
        <v>241</v>
      </c>
      <c r="B7468" s="1">
        <v>45322</v>
      </c>
      <c r="C7468" t="s">
        <v>582</v>
      </c>
      <c r="D7468" t="s">
        <v>583</v>
      </c>
      <c r="E7468" s="4">
        <v>3922.5</v>
      </c>
      <c r="F7468" t="s">
        <v>567</v>
      </c>
      <c r="G7468" t="s">
        <v>471</v>
      </c>
      <c r="H7468" t="s">
        <v>291</v>
      </c>
      <c r="I7468" t="s">
        <v>292</v>
      </c>
      <c r="J7468" t="s">
        <v>251</v>
      </c>
      <c r="L7468" t="s">
        <v>376</v>
      </c>
      <c r="M7468" t="s">
        <v>377</v>
      </c>
      <c r="N7468" t="s">
        <v>482</v>
      </c>
    </row>
    <row r="7469" spans="1:14" hidden="1" x14ac:dyDescent="0.25">
      <c r="A7469" t="s">
        <v>241</v>
      </c>
      <c r="B7469" s="1">
        <v>45322</v>
      </c>
      <c r="C7469" t="s">
        <v>586</v>
      </c>
      <c r="D7469" t="s">
        <v>587</v>
      </c>
      <c r="E7469" s="4">
        <v>1111.7</v>
      </c>
      <c r="F7469" t="s">
        <v>567</v>
      </c>
      <c r="G7469" t="s">
        <v>471</v>
      </c>
      <c r="H7469" t="s">
        <v>298</v>
      </c>
      <c r="I7469" t="s">
        <v>299</v>
      </c>
      <c r="J7469" t="s">
        <v>258</v>
      </c>
      <c r="L7469" t="s">
        <v>376</v>
      </c>
      <c r="M7469" t="s">
        <v>377</v>
      </c>
      <c r="N7469" t="s">
        <v>487</v>
      </c>
    </row>
    <row r="7470" spans="1:14" hidden="1" x14ac:dyDescent="0.25">
      <c r="A7470" t="s">
        <v>241</v>
      </c>
      <c r="B7470" s="1">
        <v>45322</v>
      </c>
      <c r="C7470" t="s">
        <v>595</v>
      </c>
      <c r="D7470" t="s">
        <v>596</v>
      </c>
      <c r="E7470" s="4">
        <v>298.46999999999997</v>
      </c>
      <c r="F7470" t="s">
        <v>567</v>
      </c>
      <c r="G7470" t="s">
        <v>471</v>
      </c>
      <c r="H7470" t="s">
        <v>311</v>
      </c>
      <c r="I7470" t="s">
        <v>312</v>
      </c>
      <c r="J7470" t="s">
        <v>264</v>
      </c>
      <c r="L7470" t="s">
        <v>376</v>
      </c>
      <c r="M7470" t="s">
        <v>377</v>
      </c>
      <c r="N7470" t="s">
        <v>477</v>
      </c>
    </row>
    <row r="7471" spans="1:14" hidden="1" x14ac:dyDescent="0.25">
      <c r="A7471" t="s">
        <v>241</v>
      </c>
      <c r="B7471" s="1">
        <v>45322</v>
      </c>
      <c r="C7471" t="s">
        <v>599</v>
      </c>
      <c r="D7471" t="s">
        <v>600</v>
      </c>
      <c r="E7471" s="4">
        <v>40.700000000000003</v>
      </c>
      <c r="F7471" t="s">
        <v>567</v>
      </c>
      <c r="G7471" t="s">
        <v>471</v>
      </c>
      <c r="H7471" t="s">
        <v>298</v>
      </c>
      <c r="I7471" t="s">
        <v>299</v>
      </c>
      <c r="J7471" t="s">
        <v>258</v>
      </c>
      <c r="L7471" t="s">
        <v>376</v>
      </c>
      <c r="M7471" t="s">
        <v>377</v>
      </c>
      <c r="N7471" t="s">
        <v>482</v>
      </c>
    </row>
    <row r="7472" spans="1:14" hidden="1" x14ac:dyDescent="0.25">
      <c r="A7472" t="s">
        <v>241</v>
      </c>
      <c r="B7472" s="1">
        <v>45322</v>
      </c>
      <c r="C7472" t="s">
        <v>603</v>
      </c>
      <c r="D7472" t="s">
        <v>604</v>
      </c>
      <c r="E7472" s="4">
        <v>1317.87</v>
      </c>
      <c r="F7472" t="s">
        <v>567</v>
      </c>
      <c r="G7472" t="s">
        <v>471</v>
      </c>
      <c r="H7472" t="s">
        <v>311</v>
      </c>
      <c r="I7472" t="s">
        <v>312</v>
      </c>
      <c r="J7472" t="s">
        <v>264</v>
      </c>
      <c r="L7472" t="s">
        <v>376</v>
      </c>
      <c r="M7472" t="s">
        <v>377</v>
      </c>
      <c r="N7472" t="s">
        <v>487</v>
      </c>
    </row>
    <row r="7473" spans="1:14" hidden="1" x14ac:dyDescent="0.25">
      <c r="A7473" t="s">
        <v>241</v>
      </c>
      <c r="B7473" s="1">
        <v>45322</v>
      </c>
      <c r="C7473" t="s">
        <v>627</v>
      </c>
      <c r="D7473" t="s">
        <v>628</v>
      </c>
      <c r="E7473" s="4">
        <v>21329.86</v>
      </c>
      <c r="F7473" t="s">
        <v>567</v>
      </c>
      <c r="G7473" t="s">
        <v>471</v>
      </c>
      <c r="H7473" t="s">
        <v>295</v>
      </c>
      <c r="I7473" t="s">
        <v>254</v>
      </c>
      <c r="J7473" t="s">
        <v>253</v>
      </c>
      <c r="L7473" t="s">
        <v>378</v>
      </c>
      <c r="M7473" t="s">
        <v>379</v>
      </c>
      <c r="N7473" t="s">
        <v>486</v>
      </c>
    </row>
    <row r="7474" spans="1:14" hidden="1" x14ac:dyDescent="0.25">
      <c r="A7474" t="s">
        <v>241</v>
      </c>
      <c r="B7474" s="1">
        <v>45322</v>
      </c>
      <c r="C7474" t="s">
        <v>633</v>
      </c>
      <c r="D7474" t="s">
        <v>634</v>
      </c>
      <c r="E7474" s="4">
        <v>2470.8000000000002</v>
      </c>
      <c r="F7474" t="s">
        <v>567</v>
      </c>
      <c r="G7474" t="s">
        <v>471</v>
      </c>
      <c r="H7474" t="s">
        <v>295</v>
      </c>
      <c r="I7474" t="s">
        <v>254</v>
      </c>
      <c r="J7474" t="s">
        <v>253</v>
      </c>
      <c r="L7474" t="s">
        <v>378</v>
      </c>
      <c r="M7474" t="s">
        <v>379</v>
      </c>
      <c r="N7474" t="s">
        <v>486</v>
      </c>
    </row>
    <row r="7475" spans="1:14" hidden="1" x14ac:dyDescent="0.25">
      <c r="A7475" t="s">
        <v>241</v>
      </c>
      <c r="B7475" s="1">
        <v>45322</v>
      </c>
      <c r="C7475" t="s">
        <v>646</v>
      </c>
      <c r="D7475" t="s">
        <v>647</v>
      </c>
      <c r="E7475" s="4">
        <v>28968.880000000001</v>
      </c>
      <c r="F7475" t="s">
        <v>567</v>
      </c>
      <c r="G7475" t="s">
        <v>471</v>
      </c>
      <c r="H7475" t="s">
        <v>295</v>
      </c>
      <c r="I7475" t="s">
        <v>254</v>
      </c>
      <c r="J7475" t="s">
        <v>253</v>
      </c>
      <c r="L7475" t="s">
        <v>378</v>
      </c>
      <c r="M7475" t="s">
        <v>379</v>
      </c>
      <c r="N7475" t="s">
        <v>486</v>
      </c>
    </row>
    <row r="7476" spans="1:14" hidden="1" x14ac:dyDescent="0.25">
      <c r="A7476" t="s">
        <v>241</v>
      </c>
      <c r="B7476" s="1">
        <v>45322</v>
      </c>
      <c r="C7476" t="s">
        <v>650</v>
      </c>
      <c r="D7476" t="s">
        <v>651</v>
      </c>
      <c r="E7476" s="4">
        <v>191.95</v>
      </c>
      <c r="F7476" t="s">
        <v>567</v>
      </c>
      <c r="G7476" t="s">
        <v>471</v>
      </c>
      <c r="H7476" t="s">
        <v>308</v>
      </c>
      <c r="I7476" t="s">
        <v>309</v>
      </c>
      <c r="J7476" t="s">
        <v>264</v>
      </c>
      <c r="L7476" t="s">
        <v>378</v>
      </c>
      <c r="M7476" t="s">
        <v>379</v>
      </c>
      <c r="N7476" t="s">
        <v>487</v>
      </c>
    </row>
    <row r="7477" spans="1:14" hidden="1" x14ac:dyDescent="0.25">
      <c r="A7477" t="s">
        <v>241</v>
      </c>
      <c r="B7477" s="1">
        <v>45322</v>
      </c>
      <c r="C7477" t="s">
        <v>652</v>
      </c>
      <c r="D7477" t="s">
        <v>653</v>
      </c>
      <c r="E7477" s="4">
        <v>1445.65</v>
      </c>
      <c r="F7477" t="s">
        <v>567</v>
      </c>
      <c r="G7477" t="s">
        <v>471</v>
      </c>
      <c r="H7477" t="s">
        <v>308</v>
      </c>
      <c r="I7477" t="s">
        <v>309</v>
      </c>
      <c r="J7477" t="s">
        <v>264</v>
      </c>
      <c r="L7477" t="s">
        <v>378</v>
      </c>
      <c r="M7477" t="s">
        <v>379</v>
      </c>
      <c r="N7477" t="s">
        <v>487</v>
      </c>
    </row>
    <row r="7478" spans="1:14" hidden="1" x14ac:dyDescent="0.25">
      <c r="A7478" t="s">
        <v>241</v>
      </c>
      <c r="B7478" s="1">
        <v>45322</v>
      </c>
      <c r="C7478" t="s">
        <v>663</v>
      </c>
      <c r="D7478" t="s">
        <v>664</v>
      </c>
      <c r="E7478" s="4">
        <v>416.97999999999996</v>
      </c>
      <c r="F7478" t="s">
        <v>567</v>
      </c>
      <c r="G7478" t="s">
        <v>471</v>
      </c>
      <c r="H7478" t="s">
        <v>308</v>
      </c>
      <c r="I7478" t="s">
        <v>309</v>
      </c>
      <c r="J7478" t="s">
        <v>264</v>
      </c>
      <c r="L7478" t="s">
        <v>378</v>
      </c>
      <c r="M7478" t="s">
        <v>379</v>
      </c>
      <c r="N7478" t="s">
        <v>487</v>
      </c>
    </row>
    <row r="7479" spans="1:14" hidden="1" x14ac:dyDescent="0.25">
      <c r="A7479" t="s">
        <v>241</v>
      </c>
      <c r="B7479" s="1">
        <v>45322</v>
      </c>
      <c r="C7479" t="s">
        <v>668</v>
      </c>
      <c r="D7479" t="s">
        <v>669</v>
      </c>
      <c r="E7479" s="4">
        <v>701.26</v>
      </c>
      <c r="F7479" t="s">
        <v>567</v>
      </c>
      <c r="G7479" t="s">
        <v>471</v>
      </c>
      <c r="H7479" t="s">
        <v>308</v>
      </c>
      <c r="I7479" t="s">
        <v>309</v>
      </c>
      <c r="J7479" t="s">
        <v>264</v>
      </c>
      <c r="L7479" t="s">
        <v>378</v>
      </c>
      <c r="M7479" t="s">
        <v>379</v>
      </c>
      <c r="N7479" t="s">
        <v>487</v>
      </c>
    </row>
    <row r="7480" spans="1:14" hidden="1" x14ac:dyDescent="0.25">
      <c r="A7480" t="s">
        <v>241</v>
      </c>
      <c r="B7480" s="1">
        <v>45322</v>
      </c>
      <c r="C7480" t="s">
        <v>672</v>
      </c>
      <c r="D7480" t="s">
        <v>673</v>
      </c>
      <c r="E7480" s="4">
        <v>2656.84</v>
      </c>
      <c r="F7480" t="s">
        <v>567</v>
      </c>
      <c r="G7480" t="s">
        <v>471</v>
      </c>
      <c r="H7480" t="s">
        <v>308</v>
      </c>
      <c r="I7480" t="s">
        <v>309</v>
      </c>
      <c r="J7480" t="s">
        <v>264</v>
      </c>
      <c r="L7480" t="s">
        <v>378</v>
      </c>
      <c r="M7480" t="s">
        <v>379</v>
      </c>
      <c r="N7480" t="s">
        <v>487</v>
      </c>
    </row>
    <row r="7481" spans="1:14" hidden="1" x14ac:dyDescent="0.25">
      <c r="A7481" t="s">
        <v>241</v>
      </c>
      <c r="B7481" s="1">
        <v>45322</v>
      </c>
      <c r="C7481" t="s">
        <v>676</v>
      </c>
      <c r="D7481" t="s">
        <v>677</v>
      </c>
      <c r="E7481" s="4">
        <v>8940</v>
      </c>
      <c r="F7481" t="s">
        <v>567</v>
      </c>
      <c r="G7481" t="s">
        <v>471</v>
      </c>
      <c r="H7481" t="s">
        <v>308</v>
      </c>
      <c r="I7481" t="s">
        <v>309</v>
      </c>
      <c r="J7481" t="s">
        <v>264</v>
      </c>
      <c r="L7481" t="s">
        <v>378</v>
      </c>
      <c r="M7481" t="s">
        <v>379</v>
      </c>
      <c r="N7481" t="s">
        <v>477</v>
      </c>
    </row>
    <row r="7482" spans="1:14" hidden="1" x14ac:dyDescent="0.25">
      <c r="A7482" t="s">
        <v>241</v>
      </c>
      <c r="B7482" s="1">
        <v>45322</v>
      </c>
      <c r="C7482" t="s">
        <v>680</v>
      </c>
      <c r="D7482" t="s">
        <v>681</v>
      </c>
      <c r="E7482" s="4">
        <v>4346.5</v>
      </c>
      <c r="F7482" t="s">
        <v>567</v>
      </c>
      <c r="G7482" t="s">
        <v>471</v>
      </c>
      <c r="H7482" t="s">
        <v>308</v>
      </c>
      <c r="I7482" t="s">
        <v>309</v>
      </c>
      <c r="J7482" t="s">
        <v>264</v>
      </c>
      <c r="L7482" t="s">
        <v>378</v>
      </c>
      <c r="M7482" t="s">
        <v>379</v>
      </c>
      <c r="N7482" t="s">
        <v>487</v>
      </c>
    </row>
    <row r="7483" spans="1:14" hidden="1" x14ac:dyDescent="0.25">
      <c r="A7483" t="s">
        <v>241</v>
      </c>
      <c r="B7483" s="1">
        <v>45322</v>
      </c>
      <c r="C7483" t="s">
        <v>690</v>
      </c>
      <c r="D7483" t="s">
        <v>691</v>
      </c>
      <c r="E7483" s="4">
        <v>5600</v>
      </c>
      <c r="F7483" t="s">
        <v>567</v>
      </c>
      <c r="G7483" t="s">
        <v>471</v>
      </c>
      <c r="H7483" t="s">
        <v>308</v>
      </c>
      <c r="I7483" t="s">
        <v>309</v>
      </c>
      <c r="J7483" t="s">
        <v>264</v>
      </c>
      <c r="L7483" t="s">
        <v>378</v>
      </c>
      <c r="M7483" t="s">
        <v>379</v>
      </c>
      <c r="N7483" t="s">
        <v>487</v>
      </c>
    </row>
    <row r="7484" spans="1:14" hidden="1" x14ac:dyDescent="0.25">
      <c r="A7484" t="s">
        <v>241</v>
      </c>
      <c r="B7484" s="1">
        <v>45322</v>
      </c>
      <c r="C7484" t="s">
        <v>698</v>
      </c>
      <c r="D7484" t="s">
        <v>699</v>
      </c>
      <c r="E7484" s="4">
        <v>250</v>
      </c>
      <c r="F7484" t="s">
        <v>567</v>
      </c>
      <c r="G7484" t="s">
        <v>471</v>
      </c>
      <c r="H7484" t="s">
        <v>308</v>
      </c>
      <c r="I7484" t="s">
        <v>309</v>
      </c>
      <c r="J7484" t="s">
        <v>264</v>
      </c>
      <c r="L7484" t="s">
        <v>378</v>
      </c>
      <c r="M7484" t="s">
        <v>379</v>
      </c>
      <c r="N7484" t="s">
        <v>487</v>
      </c>
    </row>
    <row r="7485" spans="1:14" hidden="1" x14ac:dyDescent="0.25">
      <c r="A7485" t="s">
        <v>241</v>
      </c>
      <c r="B7485" s="1">
        <v>45322</v>
      </c>
      <c r="C7485" t="s">
        <v>1134</v>
      </c>
      <c r="D7485" t="s">
        <v>1135</v>
      </c>
      <c r="E7485" s="4">
        <v>3683.6800000000003</v>
      </c>
      <c r="F7485" t="s">
        <v>567</v>
      </c>
      <c r="G7485" t="s">
        <v>471</v>
      </c>
      <c r="H7485" t="s">
        <v>301</v>
      </c>
      <c r="I7485" t="s">
        <v>302</v>
      </c>
      <c r="J7485" t="s">
        <v>258</v>
      </c>
      <c r="L7485" t="s">
        <v>378</v>
      </c>
      <c r="M7485" t="s">
        <v>379</v>
      </c>
      <c r="N7485" t="s">
        <v>486</v>
      </c>
    </row>
    <row r="7486" spans="1:14" hidden="1" x14ac:dyDescent="0.25">
      <c r="A7486" t="s">
        <v>241</v>
      </c>
      <c r="B7486" s="1">
        <v>45322</v>
      </c>
      <c r="C7486" t="s">
        <v>1140</v>
      </c>
      <c r="D7486" t="s">
        <v>1141</v>
      </c>
      <c r="E7486" s="4">
        <v>833.33</v>
      </c>
      <c r="F7486" t="s">
        <v>567</v>
      </c>
      <c r="G7486" t="s">
        <v>471</v>
      </c>
      <c r="H7486" t="s">
        <v>308</v>
      </c>
      <c r="I7486" t="s">
        <v>309</v>
      </c>
      <c r="J7486" t="s">
        <v>264</v>
      </c>
      <c r="L7486" t="s">
        <v>378</v>
      </c>
      <c r="M7486" t="s">
        <v>379</v>
      </c>
      <c r="N7486" t="s">
        <v>487</v>
      </c>
    </row>
    <row r="7487" spans="1:14" hidden="1" x14ac:dyDescent="0.25">
      <c r="A7487" t="s">
        <v>241</v>
      </c>
      <c r="B7487" s="1">
        <v>45322</v>
      </c>
      <c r="C7487" t="s">
        <v>1221</v>
      </c>
      <c r="D7487" t="s">
        <v>1222</v>
      </c>
      <c r="E7487" s="4">
        <v>5720</v>
      </c>
      <c r="F7487" t="s">
        <v>567</v>
      </c>
      <c r="G7487" t="s">
        <v>471</v>
      </c>
      <c r="H7487" t="s">
        <v>317</v>
      </c>
      <c r="I7487" t="s">
        <v>318</v>
      </c>
      <c r="J7487" t="s">
        <v>276</v>
      </c>
      <c r="L7487" t="s">
        <v>390</v>
      </c>
      <c r="M7487" t="s">
        <v>391</v>
      </c>
      <c r="N7487" t="s">
        <v>487</v>
      </c>
    </row>
    <row r="7488" spans="1:14" hidden="1" x14ac:dyDescent="0.25">
      <c r="A7488" t="s">
        <v>241</v>
      </c>
      <c r="B7488" s="1">
        <v>45322</v>
      </c>
      <c r="C7488" t="s">
        <v>702</v>
      </c>
      <c r="D7488" t="s">
        <v>703</v>
      </c>
      <c r="E7488" s="4">
        <v>1083.33</v>
      </c>
      <c r="F7488" t="s">
        <v>567</v>
      </c>
      <c r="G7488" t="s">
        <v>471</v>
      </c>
      <c r="H7488" t="s">
        <v>311</v>
      </c>
      <c r="I7488" t="s">
        <v>312</v>
      </c>
      <c r="J7488" t="s">
        <v>264</v>
      </c>
      <c r="L7488" t="s">
        <v>378</v>
      </c>
      <c r="M7488" t="s">
        <v>379</v>
      </c>
      <c r="N7488" t="s">
        <v>487</v>
      </c>
    </row>
    <row r="7489" spans="1:14" hidden="1" x14ac:dyDescent="0.25">
      <c r="A7489" t="s">
        <v>241</v>
      </c>
      <c r="B7489" s="1">
        <v>45322</v>
      </c>
      <c r="C7489" t="s">
        <v>1312</v>
      </c>
      <c r="D7489" t="s">
        <v>1313</v>
      </c>
      <c r="E7489" s="4">
        <v>1476.75</v>
      </c>
      <c r="F7489" t="s">
        <v>567</v>
      </c>
      <c r="G7489" t="s">
        <v>471</v>
      </c>
      <c r="H7489" t="s">
        <v>311</v>
      </c>
      <c r="I7489" t="s">
        <v>312</v>
      </c>
      <c r="J7489" t="s">
        <v>264</v>
      </c>
      <c r="L7489" t="s">
        <v>378</v>
      </c>
      <c r="M7489" t="s">
        <v>379</v>
      </c>
      <c r="N7489" t="s">
        <v>487</v>
      </c>
    </row>
    <row r="7490" spans="1:14" hidden="1" x14ac:dyDescent="0.25">
      <c r="A7490" t="s">
        <v>241</v>
      </c>
      <c r="B7490" s="1">
        <v>45322</v>
      </c>
      <c r="C7490" t="s">
        <v>1146</v>
      </c>
      <c r="D7490" t="s">
        <v>1147</v>
      </c>
      <c r="E7490" s="4">
        <v>2550</v>
      </c>
      <c r="F7490" t="s">
        <v>567</v>
      </c>
      <c r="G7490" t="s">
        <v>471</v>
      </c>
      <c r="H7490" t="s">
        <v>311</v>
      </c>
      <c r="I7490" t="s">
        <v>312</v>
      </c>
      <c r="J7490" t="s">
        <v>264</v>
      </c>
      <c r="L7490" t="s">
        <v>378</v>
      </c>
      <c r="M7490" t="s">
        <v>379</v>
      </c>
      <c r="N7490" t="s">
        <v>487</v>
      </c>
    </row>
    <row r="7491" spans="1:14" hidden="1" x14ac:dyDescent="0.25">
      <c r="A7491" t="s">
        <v>241</v>
      </c>
      <c r="B7491" s="1">
        <v>45322</v>
      </c>
      <c r="C7491" t="s">
        <v>1273</v>
      </c>
      <c r="D7491" t="s">
        <v>1274</v>
      </c>
      <c r="E7491" s="4">
        <v>693.33</v>
      </c>
      <c r="F7491" t="s">
        <v>567</v>
      </c>
      <c r="G7491" t="s">
        <v>471</v>
      </c>
      <c r="H7491" t="s">
        <v>301</v>
      </c>
      <c r="I7491" t="s">
        <v>302</v>
      </c>
      <c r="J7491" t="s">
        <v>258</v>
      </c>
      <c r="L7491" t="s">
        <v>378</v>
      </c>
      <c r="M7491" t="s">
        <v>379</v>
      </c>
      <c r="N7491" t="s">
        <v>487</v>
      </c>
    </row>
    <row r="7492" spans="1:14" hidden="1" x14ac:dyDescent="0.25">
      <c r="A7492" t="s">
        <v>241</v>
      </c>
      <c r="B7492" s="1">
        <v>45322</v>
      </c>
      <c r="C7492" t="s">
        <v>1260</v>
      </c>
      <c r="D7492" t="s">
        <v>1261</v>
      </c>
      <c r="E7492" s="4">
        <v>200</v>
      </c>
      <c r="F7492" t="s">
        <v>567</v>
      </c>
      <c r="G7492" t="s">
        <v>471</v>
      </c>
      <c r="H7492" t="s">
        <v>311</v>
      </c>
      <c r="I7492" t="s">
        <v>312</v>
      </c>
      <c r="J7492" t="s">
        <v>264</v>
      </c>
      <c r="L7492" t="s">
        <v>378</v>
      </c>
      <c r="M7492" t="s">
        <v>379</v>
      </c>
      <c r="N7492" t="s">
        <v>487</v>
      </c>
    </row>
    <row r="7493" spans="1:14" hidden="1" x14ac:dyDescent="0.25">
      <c r="A7493" t="s">
        <v>241</v>
      </c>
      <c r="B7493" s="1">
        <v>45322</v>
      </c>
      <c r="C7493" t="s">
        <v>704</v>
      </c>
      <c r="D7493" t="s">
        <v>705</v>
      </c>
      <c r="E7493" s="4">
        <v>2719.17</v>
      </c>
      <c r="F7493" t="s">
        <v>567</v>
      </c>
      <c r="G7493" t="s">
        <v>471</v>
      </c>
      <c r="H7493" t="s">
        <v>311</v>
      </c>
      <c r="I7493" t="s">
        <v>312</v>
      </c>
      <c r="J7493" t="s">
        <v>264</v>
      </c>
      <c r="L7493" t="s">
        <v>378</v>
      </c>
      <c r="M7493" t="s">
        <v>379</v>
      </c>
      <c r="N7493" t="s">
        <v>487</v>
      </c>
    </row>
    <row r="7494" spans="1:14" hidden="1" x14ac:dyDescent="0.25">
      <c r="A7494" t="s">
        <v>241</v>
      </c>
      <c r="B7494" s="1">
        <v>45322</v>
      </c>
      <c r="C7494" t="s">
        <v>708</v>
      </c>
      <c r="D7494" t="s">
        <v>709</v>
      </c>
      <c r="E7494" s="4">
        <v>134.17000000000007</v>
      </c>
      <c r="F7494" t="s">
        <v>567</v>
      </c>
      <c r="G7494" t="s">
        <v>471</v>
      </c>
      <c r="H7494" t="s">
        <v>301</v>
      </c>
      <c r="I7494" t="s">
        <v>302</v>
      </c>
      <c r="J7494" t="s">
        <v>258</v>
      </c>
      <c r="L7494" t="s">
        <v>378</v>
      </c>
      <c r="M7494" t="s">
        <v>379</v>
      </c>
      <c r="N7494" t="s">
        <v>482</v>
      </c>
    </row>
    <row r="7495" spans="1:14" hidden="1" x14ac:dyDescent="0.25">
      <c r="A7495" t="s">
        <v>241</v>
      </c>
      <c r="B7495" s="1">
        <v>45322</v>
      </c>
      <c r="C7495" t="s">
        <v>712</v>
      </c>
      <c r="D7495" t="s">
        <v>713</v>
      </c>
      <c r="E7495" s="4">
        <v>79.330000000000041</v>
      </c>
      <c r="F7495" t="s">
        <v>567</v>
      </c>
      <c r="G7495" t="s">
        <v>471</v>
      </c>
      <c r="H7495" t="s">
        <v>311</v>
      </c>
      <c r="I7495" t="s">
        <v>312</v>
      </c>
      <c r="J7495" t="s">
        <v>264</v>
      </c>
      <c r="L7495" t="s">
        <v>378</v>
      </c>
      <c r="M7495" t="s">
        <v>379</v>
      </c>
      <c r="N7495" t="s">
        <v>487</v>
      </c>
    </row>
    <row r="7496" spans="1:14" hidden="1" x14ac:dyDescent="0.25">
      <c r="A7496" t="s">
        <v>241</v>
      </c>
      <c r="B7496" s="1">
        <v>45322</v>
      </c>
      <c r="C7496" t="s">
        <v>717</v>
      </c>
      <c r="D7496" t="s">
        <v>718</v>
      </c>
      <c r="E7496" s="4">
        <v>353.58</v>
      </c>
      <c r="F7496" t="s">
        <v>567</v>
      </c>
      <c r="G7496" t="s">
        <v>471</v>
      </c>
      <c r="H7496" t="s">
        <v>311</v>
      </c>
      <c r="I7496" t="s">
        <v>312</v>
      </c>
      <c r="J7496" t="s">
        <v>264</v>
      </c>
      <c r="L7496" t="s">
        <v>378</v>
      </c>
      <c r="M7496" t="s">
        <v>379</v>
      </c>
      <c r="N7496" t="s">
        <v>487</v>
      </c>
    </row>
    <row r="7497" spans="1:14" hidden="1" x14ac:dyDescent="0.25">
      <c r="A7497" t="s">
        <v>241</v>
      </c>
      <c r="B7497" s="1">
        <v>45322</v>
      </c>
      <c r="C7497" t="s">
        <v>719</v>
      </c>
      <c r="D7497" t="s">
        <v>720</v>
      </c>
      <c r="E7497" s="4">
        <v>2130.2100000000005</v>
      </c>
      <c r="F7497" t="s">
        <v>567</v>
      </c>
      <c r="G7497" t="s">
        <v>471</v>
      </c>
      <c r="H7497" t="s">
        <v>311</v>
      </c>
      <c r="I7497" t="s">
        <v>312</v>
      </c>
      <c r="J7497" t="s">
        <v>264</v>
      </c>
      <c r="L7497" t="s">
        <v>378</v>
      </c>
      <c r="M7497" t="s">
        <v>379</v>
      </c>
      <c r="N7497" t="s">
        <v>487</v>
      </c>
    </row>
    <row r="7498" spans="1:14" hidden="1" x14ac:dyDescent="0.25">
      <c r="A7498" t="s">
        <v>241</v>
      </c>
      <c r="B7498" s="1">
        <v>45322</v>
      </c>
      <c r="C7498" t="s">
        <v>1350</v>
      </c>
      <c r="D7498" t="s">
        <v>1351</v>
      </c>
      <c r="E7498" s="4">
        <v>252.5</v>
      </c>
      <c r="F7498" t="s">
        <v>567</v>
      </c>
      <c r="G7498" t="s">
        <v>471</v>
      </c>
      <c r="H7498" t="s">
        <v>301</v>
      </c>
      <c r="I7498" t="s">
        <v>302</v>
      </c>
      <c r="J7498" t="s">
        <v>258</v>
      </c>
      <c r="L7498" t="s">
        <v>378</v>
      </c>
      <c r="M7498" t="s">
        <v>379</v>
      </c>
      <c r="N7498" t="s">
        <v>482</v>
      </c>
    </row>
    <row r="7499" spans="1:14" hidden="1" x14ac:dyDescent="0.25">
      <c r="A7499" t="s">
        <v>241</v>
      </c>
      <c r="B7499" s="1">
        <v>45322</v>
      </c>
      <c r="C7499" t="s">
        <v>721</v>
      </c>
      <c r="D7499" t="s">
        <v>722</v>
      </c>
      <c r="E7499" s="4">
        <v>180</v>
      </c>
      <c r="F7499" t="s">
        <v>567</v>
      </c>
      <c r="G7499" t="s">
        <v>471</v>
      </c>
      <c r="H7499" t="s">
        <v>308</v>
      </c>
      <c r="I7499" t="s">
        <v>309</v>
      </c>
      <c r="J7499" t="s">
        <v>264</v>
      </c>
      <c r="L7499" t="s">
        <v>378</v>
      </c>
      <c r="M7499" t="s">
        <v>379</v>
      </c>
      <c r="N7499" t="s">
        <v>487</v>
      </c>
    </row>
    <row r="7500" spans="1:14" hidden="1" x14ac:dyDescent="0.25">
      <c r="A7500" t="s">
        <v>241</v>
      </c>
      <c r="B7500" s="1">
        <v>45322</v>
      </c>
      <c r="C7500" t="s">
        <v>726</v>
      </c>
      <c r="D7500" t="s">
        <v>727</v>
      </c>
      <c r="E7500" s="4">
        <v>984.62</v>
      </c>
      <c r="F7500" t="s">
        <v>567</v>
      </c>
      <c r="G7500" t="s">
        <v>471</v>
      </c>
      <c r="H7500" t="s">
        <v>301</v>
      </c>
      <c r="I7500" t="s">
        <v>302</v>
      </c>
      <c r="J7500" t="s">
        <v>258</v>
      </c>
      <c r="L7500" t="s">
        <v>378</v>
      </c>
      <c r="M7500" t="s">
        <v>379</v>
      </c>
      <c r="N7500" t="s">
        <v>486</v>
      </c>
    </row>
    <row r="7501" spans="1:14" hidden="1" x14ac:dyDescent="0.25">
      <c r="A7501" t="s">
        <v>241</v>
      </c>
      <c r="B7501" s="1">
        <v>45322</v>
      </c>
      <c r="C7501" t="s">
        <v>734</v>
      </c>
      <c r="D7501" t="s">
        <v>735</v>
      </c>
      <c r="E7501" s="4">
        <v>48.75</v>
      </c>
      <c r="F7501" t="s">
        <v>567</v>
      </c>
      <c r="G7501" t="s">
        <v>471</v>
      </c>
      <c r="H7501" t="s">
        <v>308</v>
      </c>
      <c r="I7501" t="s">
        <v>309</v>
      </c>
      <c r="J7501" t="s">
        <v>264</v>
      </c>
      <c r="L7501" t="s">
        <v>378</v>
      </c>
      <c r="M7501" t="s">
        <v>379</v>
      </c>
      <c r="N7501" t="s">
        <v>487</v>
      </c>
    </row>
    <row r="7502" spans="1:14" hidden="1" x14ac:dyDescent="0.25">
      <c r="A7502" t="s">
        <v>241</v>
      </c>
      <c r="B7502" s="1">
        <v>45322</v>
      </c>
      <c r="C7502" t="s">
        <v>738</v>
      </c>
      <c r="D7502" t="s">
        <v>739</v>
      </c>
      <c r="E7502" s="4">
        <v>180</v>
      </c>
      <c r="F7502" t="s">
        <v>567</v>
      </c>
      <c r="G7502" t="s">
        <v>471</v>
      </c>
      <c r="H7502" t="s">
        <v>301</v>
      </c>
      <c r="I7502" t="s">
        <v>302</v>
      </c>
      <c r="J7502" t="s">
        <v>258</v>
      </c>
      <c r="L7502" t="s">
        <v>378</v>
      </c>
      <c r="M7502" t="s">
        <v>379</v>
      </c>
      <c r="N7502" t="s">
        <v>487</v>
      </c>
    </row>
    <row r="7503" spans="1:14" hidden="1" x14ac:dyDescent="0.25">
      <c r="A7503" t="s">
        <v>241</v>
      </c>
      <c r="B7503" s="1">
        <v>45322</v>
      </c>
      <c r="C7503" t="s">
        <v>742</v>
      </c>
      <c r="D7503" t="s">
        <v>743</v>
      </c>
      <c r="E7503" s="4">
        <v>1592.4500000000003</v>
      </c>
      <c r="F7503" t="s">
        <v>567</v>
      </c>
      <c r="G7503" t="s">
        <v>471</v>
      </c>
      <c r="H7503" t="s">
        <v>308</v>
      </c>
      <c r="I7503" t="s">
        <v>309</v>
      </c>
      <c r="J7503" t="s">
        <v>264</v>
      </c>
      <c r="L7503" t="s">
        <v>378</v>
      </c>
      <c r="M7503" t="s">
        <v>379</v>
      </c>
      <c r="N7503" t="s">
        <v>487</v>
      </c>
    </row>
    <row r="7504" spans="1:14" hidden="1" x14ac:dyDescent="0.25">
      <c r="A7504" t="s">
        <v>241</v>
      </c>
      <c r="B7504" s="1">
        <v>45322</v>
      </c>
      <c r="C7504" t="s">
        <v>747</v>
      </c>
      <c r="D7504" t="s">
        <v>748</v>
      </c>
      <c r="E7504" s="4">
        <v>9321.39</v>
      </c>
      <c r="F7504" t="s">
        <v>567</v>
      </c>
      <c r="G7504" t="s">
        <v>471</v>
      </c>
      <c r="H7504" t="s">
        <v>308</v>
      </c>
      <c r="I7504" t="s">
        <v>309</v>
      </c>
      <c r="J7504" t="s">
        <v>264</v>
      </c>
      <c r="L7504" t="s">
        <v>378</v>
      </c>
      <c r="M7504" t="s">
        <v>379</v>
      </c>
      <c r="N7504" t="s">
        <v>487</v>
      </c>
    </row>
    <row r="7505" spans="1:14" hidden="1" x14ac:dyDescent="0.25">
      <c r="A7505" t="s">
        <v>241</v>
      </c>
      <c r="B7505" s="1">
        <v>45322</v>
      </c>
      <c r="C7505" t="s">
        <v>769</v>
      </c>
      <c r="D7505" t="s">
        <v>770</v>
      </c>
      <c r="E7505" s="4">
        <v>514.09999999999991</v>
      </c>
      <c r="F7505" t="s">
        <v>567</v>
      </c>
      <c r="G7505" t="s">
        <v>471</v>
      </c>
      <c r="H7505" t="s">
        <v>311</v>
      </c>
      <c r="I7505" t="s">
        <v>312</v>
      </c>
      <c r="J7505" t="s">
        <v>264</v>
      </c>
      <c r="L7505" t="s">
        <v>378</v>
      </c>
      <c r="M7505" t="s">
        <v>379</v>
      </c>
      <c r="N7505" t="s">
        <v>487</v>
      </c>
    </row>
    <row r="7506" spans="1:14" hidden="1" x14ac:dyDescent="0.25">
      <c r="A7506" t="s">
        <v>241</v>
      </c>
      <c r="B7506" s="1">
        <v>45322</v>
      </c>
      <c r="C7506" t="s">
        <v>775</v>
      </c>
      <c r="D7506" t="s">
        <v>776</v>
      </c>
      <c r="E7506" s="4">
        <v>310.3599999999999</v>
      </c>
      <c r="F7506" t="s">
        <v>567</v>
      </c>
      <c r="G7506" t="s">
        <v>471</v>
      </c>
      <c r="H7506" t="s">
        <v>311</v>
      </c>
      <c r="I7506" t="s">
        <v>312</v>
      </c>
      <c r="J7506" t="s">
        <v>264</v>
      </c>
      <c r="L7506" t="s">
        <v>378</v>
      </c>
      <c r="M7506" t="s">
        <v>379</v>
      </c>
      <c r="N7506" t="s">
        <v>487</v>
      </c>
    </row>
    <row r="7507" spans="1:14" hidden="1" x14ac:dyDescent="0.25">
      <c r="A7507" t="s">
        <v>241</v>
      </c>
      <c r="B7507" s="1">
        <v>45322</v>
      </c>
      <c r="C7507" t="s">
        <v>777</v>
      </c>
      <c r="D7507" t="s">
        <v>778</v>
      </c>
      <c r="E7507" s="4">
        <v>443.75999999999993</v>
      </c>
      <c r="F7507" t="s">
        <v>567</v>
      </c>
      <c r="G7507" t="s">
        <v>471</v>
      </c>
      <c r="H7507" t="s">
        <v>311</v>
      </c>
      <c r="I7507" t="s">
        <v>312</v>
      </c>
      <c r="J7507" t="s">
        <v>264</v>
      </c>
      <c r="L7507" t="s">
        <v>378</v>
      </c>
      <c r="M7507" t="s">
        <v>379</v>
      </c>
      <c r="N7507" t="s">
        <v>485</v>
      </c>
    </row>
    <row r="7508" spans="1:14" hidden="1" x14ac:dyDescent="0.25">
      <c r="A7508" t="s">
        <v>241</v>
      </c>
      <c r="B7508" s="1">
        <v>45322</v>
      </c>
      <c r="C7508" t="s">
        <v>781</v>
      </c>
      <c r="D7508" t="s">
        <v>782</v>
      </c>
      <c r="E7508" s="4">
        <v>347.17999999999995</v>
      </c>
      <c r="F7508" t="s">
        <v>567</v>
      </c>
      <c r="G7508" t="s">
        <v>471</v>
      </c>
      <c r="H7508" t="s">
        <v>311</v>
      </c>
      <c r="I7508" t="s">
        <v>312</v>
      </c>
      <c r="J7508" t="s">
        <v>264</v>
      </c>
      <c r="L7508" t="s">
        <v>378</v>
      </c>
      <c r="M7508" t="s">
        <v>379</v>
      </c>
      <c r="N7508" t="s">
        <v>485</v>
      </c>
    </row>
    <row r="7509" spans="1:14" hidden="1" x14ac:dyDescent="0.25">
      <c r="A7509" t="s">
        <v>241</v>
      </c>
      <c r="B7509" s="1">
        <v>45322</v>
      </c>
      <c r="C7509" t="s">
        <v>788</v>
      </c>
      <c r="D7509" t="s">
        <v>789</v>
      </c>
      <c r="E7509" s="4">
        <v>1132.4100000000001</v>
      </c>
      <c r="F7509" t="s">
        <v>567</v>
      </c>
      <c r="G7509" t="s">
        <v>471</v>
      </c>
      <c r="H7509" t="s">
        <v>311</v>
      </c>
      <c r="I7509" t="s">
        <v>312</v>
      </c>
      <c r="J7509" t="s">
        <v>264</v>
      </c>
      <c r="L7509" t="s">
        <v>378</v>
      </c>
      <c r="M7509" t="s">
        <v>379</v>
      </c>
      <c r="N7509" t="s">
        <v>485</v>
      </c>
    </row>
    <row r="7510" spans="1:14" hidden="1" x14ac:dyDescent="0.25">
      <c r="A7510" t="s">
        <v>241</v>
      </c>
      <c r="B7510" s="1">
        <v>45322</v>
      </c>
      <c r="C7510" t="s">
        <v>1238</v>
      </c>
      <c r="D7510" t="s">
        <v>1239</v>
      </c>
      <c r="E7510" s="4">
        <v>1620.2399999999998</v>
      </c>
      <c r="F7510" t="s">
        <v>567</v>
      </c>
      <c r="G7510" t="s">
        <v>471</v>
      </c>
      <c r="H7510" t="s">
        <v>308</v>
      </c>
      <c r="I7510" t="s">
        <v>309</v>
      </c>
      <c r="J7510" t="s">
        <v>264</v>
      </c>
      <c r="L7510" t="s">
        <v>378</v>
      </c>
      <c r="M7510" t="s">
        <v>379</v>
      </c>
      <c r="N7510" t="s">
        <v>487</v>
      </c>
    </row>
    <row r="7511" spans="1:14" hidden="1" x14ac:dyDescent="0.25">
      <c r="A7511" t="s">
        <v>241</v>
      </c>
      <c r="B7511" s="1">
        <v>45322</v>
      </c>
      <c r="C7511" t="s">
        <v>794</v>
      </c>
      <c r="D7511" t="s">
        <v>795</v>
      </c>
      <c r="E7511" s="4">
        <v>1919.1</v>
      </c>
      <c r="F7511" t="s">
        <v>567</v>
      </c>
      <c r="G7511" t="s">
        <v>471</v>
      </c>
      <c r="H7511" t="s">
        <v>301</v>
      </c>
      <c r="I7511" t="s">
        <v>302</v>
      </c>
      <c r="J7511" t="s">
        <v>258</v>
      </c>
      <c r="L7511" t="s">
        <v>378</v>
      </c>
      <c r="M7511" t="s">
        <v>379</v>
      </c>
      <c r="N7511" t="s">
        <v>482</v>
      </c>
    </row>
    <row r="7512" spans="1:14" hidden="1" x14ac:dyDescent="0.25">
      <c r="A7512" t="s">
        <v>241</v>
      </c>
      <c r="B7512" s="1">
        <v>45322</v>
      </c>
      <c r="C7512" t="s">
        <v>796</v>
      </c>
      <c r="D7512" t="s">
        <v>797</v>
      </c>
      <c r="E7512" s="4">
        <v>220.51</v>
      </c>
      <c r="F7512" t="s">
        <v>567</v>
      </c>
      <c r="G7512" t="s">
        <v>471</v>
      </c>
      <c r="H7512" t="s">
        <v>301</v>
      </c>
      <c r="I7512" t="s">
        <v>302</v>
      </c>
      <c r="J7512" t="s">
        <v>258</v>
      </c>
      <c r="L7512" t="s">
        <v>378</v>
      </c>
      <c r="M7512" t="s">
        <v>379</v>
      </c>
      <c r="N7512" t="s">
        <v>482</v>
      </c>
    </row>
    <row r="7513" spans="1:14" hidden="1" x14ac:dyDescent="0.25">
      <c r="A7513" t="s">
        <v>241</v>
      </c>
      <c r="B7513" s="1">
        <v>45322</v>
      </c>
      <c r="C7513" t="s">
        <v>1302</v>
      </c>
      <c r="D7513" t="s">
        <v>1303</v>
      </c>
      <c r="E7513" s="4">
        <v>10.06</v>
      </c>
      <c r="F7513" t="s">
        <v>567</v>
      </c>
      <c r="G7513" t="s">
        <v>471</v>
      </c>
      <c r="H7513" t="s">
        <v>301</v>
      </c>
      <c r="I7513" t="s">
        <v>302</v>
      </c>
      <c r="J7513" t="s">
        <v>258</v>
      </c>
      <c r="L7513" t="s">
        <v>378</v>
      </c>
      <c r="M7513" t="s">
        <v>379</v>
      </c>
      <c r="N7513" t="s">
        <v>482</v>
      </c>
    </row>
    <row r="7514" spans="1:14" hidden="1" x14ac:dyDescent="0.25">
      <c r="A7514" t="s">
        <v>241</v>
      </c>
      <c r="B7514" s="1">
        <v>45322</v>
      </c>
      <c r="C7514" t="s">
        <v>800</v>
      </c>
      <c r="D7514" t="s">
        <v>801</v>
      </c>
      <c r="E7514" s="4">
        <v>35</v>
      </c>
      <c r="F7514" t="s">
        <v>567</v>
      </c>
      <c r="G7514" t="s">
        <v>471</v>
      </c>
      <c r="H7514" t="s">
        <v>308</v>
      </c>
      <c r="I7514" t="s">
        <v>309</v>
      </c>
      <c r="J7514" t="s">
        <v>264</v>
      </c>
      <c r="L7514" t="s">
        <v>378</v>
      </c>
      <c r="M7514" t="s">
        <v>379</v>
      </c>
      <c r="N7514" t="s">
        <v>487</v>
      </c>
    </row>
    <row r="7515" spans="1:14" hidden="1" x14ac:dyDescent="0.25">
      <c r="A7515" t="s">
        <v>241</v>
      </c>
      <c r="B7515" s="1">
        <v>45322</v>
      </c>
      <c r="C7515" t="s">
        <v>802</v>
      </c>
      <c r="D7515" t="s">
        <v>803</v>
      </c>
      <c r="E7515" s="4">
        <v>105</v>
      </c>
      <c r="F7515" t="s">
        <v>567</v>
      </c>
      <c r="G7515" t="s">
        <v>471</v>
      </c>
      <c r="H7515" t="s">
        <v>308</v>
      </c>
      <c r="I7515" t="s">
        <v>309</v>
      </c>
      <c r="J7515" t="s">
        <v>264</v>
      </c>
      <c r="L7515" t="s">
        <v>378</v>
      </c>
      <c r="M7515" t="s">
        <v>379</v>
      </c>
      <c r="N7515" t="s">
        <v>487</v>
      </c>
    </row>
    <row r="7516" spans="1:14" hidden="1" x14ac:dyDescent="0.25">
      <c r="A7516" t="s">
        <v>241</v>
      </c>
      <c r="B7516" s="1">
        <v>45322</v>
      </c>
      <c r="C7516" t="s">
        <v>804</v>
      </c>
      <c r="D7516" t="s">
        <v>805</v>
      </c>
      <c r="E7516" s="4">
        <v>852.33000000000015</v>
      </c>
      <c r="F7516" t="s">
        <v>567</v>
      </c>
      <c r="G7516" t="s">
        <v>471</v>
      </c>
      <c r="H7516" t="s">
        <v>308</v>
      </c>
      <c r="I7516" t="s">
        <v>309</v>
      </c>
      <c r="J7516" t="s">
        <v>264</v>
      </c>
      <c r="L7516" t="s">
        <v>378</v>
      </c>
      <c r="M7516" t="s">
        <v>379</v>
      </c>
      <c r="N7516" t="s">
        <v>487</v>
      </c>
    </row>
    <row r="7517" spans="1:14" hidden="1" x14ac:dyDescent="0.25">
      <c r="A7517" t="s">
        <v>241</v>
      </c>
      <c r="B7517" s="1">
        <v>45322</v>
      </c>
      <c r="C7517" t="s">
        <v>812</v>
      </c>
      <c r="D7517" t="s">
        <v>813</v>
      </c>
      <c r="E7517" s="4">
        <v>17.489999999999998</v>
      </c>
      <c r="F7517" t="s">
        <v>567</v>
      </c>
      <c r="G7517" t="s">
        <v>471</v>
      </c>
      <c r="H7517" t="s">
        <v>308</v>
      </c>
      <c r="I7517" t="s">
        <v>309</v>
      </c>
      <c r="J7517" t="s">
        <v>264</v>
      </c>
      <c r="L7517" t="s">
        <v>378</v>
      </c>
      <c r="M7517" t="s">
        <v>379</v>
      </c>
      <c r="N7517" t="s">
        <v>487</v>
      </c>
    </row>
    <row r="7518" spans="1:14" hidden="1" x14ac:dyDescent="0.25">
      <c r="A7518" t="s">
        <v>241</v>
      </c>
      <c r="B7518" s="1">
        <v>45322</v>
      </c>
      <c r="C7518" t="s">
        <v>816</v>
      </c>
      <c r="D7518" t="s">
        <v>817</v>
      </c>
      <c r="E7518" s="4">
        <v>3596.8799999999992</v>
      </c>
      <c r="F7518" t="s">
        <v>567</v>
      </c>
      <c r="G7518" t="s">
        <v>471</v>
      </c>
      <c r="H7518" t="s">
        <v>308</v>
      </c>
      <c r="I7518" t="s">
        <v>309</v>
      </c>
      <c r="J7518" t="s">
        <v>264</v>
      </c>
      <c r="L7518" t="s">
        <v>378</v>
      </c>
      <c r="M7518" t="s">
        <v>379</v>
      </c>
      <c r="N7518" t="s">
        <v>477</v>
      </c>
    </row>
    <row r="7519" spans="1:14" hidden="1" x14ac:dyDescent="0.25">
      <c r="A7519" t="s">
        <v>241</v>
      </c>
      <c r="B7519" s="1">
        <v>45322</v>
      </c>
      <c r="C7519" t="s">
        <v>818</v>
      </c>
      <c r="D7519" t="s">
        <v>819</v>
      </c>
      <c r="E7519" s="4">
        <v>1.1499999999999999</v>
      </c>
      <c r="F7519" t="s">
        <v>567</v>
      </c>
      <c r="G7519" t="s">
        <v>471</v>
      </c>
      <c r="H7519" t="s">
        <v>311</v>
      </c>
      <c r="I7519" t="s">
        <v>312</v>
      </c>
      <c r="J7519" t="s">
        <v>264</v>
      </c>
      <c r="L7519" t="s">
        <v>378</v>
      </c>
      <c r="M7519" t="s">
        <v>379</v>
      </c>
      <c r="N7519" t="s">
        <v>487</v>
      </c>
    </row>
    <row r="7520" spans="1:14" hidden="1" x14ac:dyDescent="0.25">
      <c r="A7520" t="s">
        <v>241</v>
      </c>
      <c r="B7520" s="1">
        <v>45322</v>
      </c>
      <c r="C7520" t="s">
        <v>820</v>
      </c>
      <c r="D7520" t="s">
        <v>821</v>
      </c>
      <c r="E7520" s="4">
        <v>12.51</v>
      </c>
      <c r="F7520" t="s">
        <v>567</v>
      </c>
      <c r="G7520" t="s">
        <v>471</v>
      </c>
      <c r="H7520" t="s">
        <v>311</v>
      </c>
      <c r="I7520" t="s">
        <v>312</v>
      </c>
      <c r="J7520" t="s">
        <v>264</v>
      </c>
      <c r="L7520" t="s">
        <v>378</v>
      </c>
      <c r="M7520" t="s">
        <v>379</v>
      </c>
      <c r="N7520" t="s">
        <v>487</v>
      </c>
    </row>
    <row r="7521" spans="1:14" hidden="1" x14ac:dyDescent="0.25">
      <c r="A7521" t="s">
        <v>241</v>
      </c>
      <c r="B7521" s="1">
        <v>45322</v>
      </c>
      <c r="C7521" t="s">
        <v>822</v>
      </c>
      <c r="D7521" t="s">
        <v>823</v>
      </c>
      <c r="E7521" s="4">
        <v>348.26</v>
      </c>
      <c r="F7521" t="s">
        <v>567</v>
      </c>
      <c r="G7521" t="s">
        <v>471</v>
      </c>
      <c r="H7521" t="s">
        <v>308</v>
      </c>
      <c r="I7521" t="s">
        <v>309</v>
      </c>
      <c r="J7521" t="s">
        <v>264</v>
      </c>
      <c r="L7521" t="s">
        <v>378</v>
      </c>
      <c r="M7521" t="s">
        <v>379</v>
      </c>
      <c r="N7521" t="s">
        <v>477</v>
      </c>
    </row>
    <row r="7522" spans="1:14" hidden="1" x14ac:dyDescent="0.25">
      <c r="A7522" t="s">
        <v>241</v>
      </c>
      <c r="B7522" s="1">
        <v>45322</v>
      </c>
      <c r="C7522" t="s">
        <v>828</v>
      </c>
      <c r="D7522" t="s">
        <v>829</v>
      </c>
      <c r="E7522" s="4">
        <v>35.979999999999997</v>
      </c>
      <c r="F7522" t="s">
        <v>567</v>
      </c>
      <c r="G7522" t="s">
        <v>471</v>
      </c>
      <c r="H7522" t="s">
        <v>308</v>
      </c>
      <c r="I7522" t="s">
        <v>309</v>
      </c>
      <c r="J7522" t="s">
        <v>264</v>
      </c>
      <c r="L7522" t="s">
        <v>378</v>
      </c>
      <c r="M7522" t="s">
        <v>379</v>
      </c>
      <c r="N7522" t="s">
        <v>487</v>
      </c>
    </row>
    <row r="7523" spans="1:14" hidden="1" x14ac:dyDescent="0.25">
      <c r="A7523" t="s">
        <v>241</v>
      </c>
      <c r="B7523" s="1">
        <v>45322</v>
      </c>
      <c r="C7523" t="s">
        <v>1242</v>
      </c>
      <c r="D7523" t="s">
        <v>1243</v>
      </c>
      <c r="E7523" s="4">
        <v>234.9</v>
      </c>
      <c r="F7523" t="s">
        <v>567</v>
      </c>
      <c r="G7523" t="s">
        <v>471</v>
      </c>
      <c r="H7523" t="s">
        <v>308</v>
      </c>
      <c r="I7523" t="s">
        <v>309</v>
      </c>
      <c r="J7523" t="s">
        <v>264</v>
      </c>
      <c r="K7523" t="s">
        <v>1244</v>
      </c>
      <c r="L7523" t="s">
        <v>378</v>
      </c>
      <c r="M7523" t="s">
        <v>379</v>
      </c>
      <c r="N7523" t="s">
        <v>480</v>
      </c>
    </row>
    <row r="7524" spans="1:14" hidden="1" x14ac:dyDescent="0.25">
      <c r="A7524" t="s">
        <v>241</v>
      </c>
      <c r="B7524" s="1">
        <v>45322</v>
      </c>
      <c r="C7524" t="s">
        <v>832</v>
      </c>
      <c r="D7524" t="s">
        <v>833</v>
      </c>
      <c r="E7524" s="4">
        <v>1000</v>
      </c>
      <c r="F7524" t="s">
        <v>567</v>
      </c>
      <c r="G7524" t="s">
        <v>471</v>
      </c>
      <c r="H7524" t="s">
        <v>310</v>
      </c>
      <c r="I7524" t="s">
        <v>263</v>
      </c>
      <c r="J7524" t="s">
        <v>262</v>
      </c>
      <c r="L7524" t="s">
        <v>380</v>
      </c>
      <c r="M7524" t="s">
        <v>381</v>
      </c>
      <c r="N7524" t="s">
        <v>487</v>
      </c>
    </row>
    <row r="7525" spans="1:14" hidden="1" x14ac:dyDescent="0.25">
      <c r="A7525" t="s">
        <v>241</v>
      </c>
      <c r="B7525" s="1">
        <v>45322</v>
      </c>
      <c r="C7525" t="s">
        <v>834</v>
      </c>
      <c r="D7525" t="s">
        <v>835</v>
      </c>
      <c r="E7525" s="4">
        <v>3400</v>
      </c>
      <c r="F7525" t="s">
        <v>567</v>
      </c>
      <c r="G7525" t="s">
        <v>471</v>
      </c>
      <c r="H7525" t="s">
        <v>310</v>
      </c>
      <c r="I7525" t="s">
        <v>263</v>
      </c>
      <c r="J7525" t="s">
        <v>262</v>
      </c>
      <c r="L7525" t="s">
        <v>380</v>
      </c>
      <c r="M7525" t="s">
        <v>381</v>
      </c>
      <c r="N7525" t="s">
        <v>487</v>
      </c>
    </row>
    <row r="7526" spans="1:14" hidden="1" x14ac:dyDescent="0.25">
      <c r="A7526" t="s">
        <v>241</v>
      </c>
      <c r="B7526" s="1">
        <v>45322</v>
      </c>
      <c r="C7526" t="s">
        <v>836</v>
      </c>
      <c r="D7526" t="s">
        <v>837</v>
      </c>
      <c r="E7526" s="4">
        <v>100</v>
      </c>
      <c r="F7526" t="s">
        <v>567</v>
      </c>
      <c r="G7526" t="s">
        <v>471</v>
      </c>
      <c r="H7526" t="s">
        <v>310</v>
      </c>
      <c r="I7526" t="s">
        <v>263</v>
      </c>
      <c r="J7526" t="s">
        <v>262</v>
      </c>
      <c r="L7526" t="s">
        <v>380</v>
      </c>
      <c r="M7526" t="s">
        <v>381</v>
      </c>
      <c r="N7526" t="s">
        <v>487</v>
      </c>
    </row>
    <row r="7527" spans="1:14" hidden="1" x14ac:dyDescent="0.25">
      <c r="A7527" t="s">
        <v>241</v>
      </c>
      <c r="B7527" s="1">
        <v>45322</v>
      </c>
      <c r="C7527" t="s">
        <v>840</v>
      </c>
      <c r="D7527" t="s">
        <v>841</v>
      </c>
      <c r="E7527" s="4">
        <v>3193.98</v>
      </c>
      <c r="F7527" t="s">
        <v>567</v>
      </c>
      <c r="G7527" t="s">
        <v>471</v>
      </c>
      <c r="H7527" t="s">
        <v>310</v>
      </c>
      <c r="I7527" t="s">
        <v>263</v>
      </c>
      <c r="J7527" t="s">
        <v>262</v>
      </c>
      <c r="L7527" t="s">
        <v>380</v>
      </c>
      <c r="M7527" t="s">
        <v>381</v>
      </c>
      <c r="N7527" t="s">
        <v>487</v>
      </c>
    </row>
    <row r="7528" spans="1:14" hidden="1" x14ac:dyDescent="0.25">
      <c r="A7528" t="s">
        <v>241</v>
      </c>
      <c r="B7528" s="1">
        <v>45322</v>
      </c>
      <c r="C7528" t="s">
        <v>842</v>
      </c>
      <c r="D7528" t="s">
        <v>843</v>
      </c>
      <c r="E7528" s="4">
        <v>100</v>
      </c>
      <c r="F7528" t="s">
        <v>567</v>
      </c>
      <c r="G7528" t="s">
        <v>471</v>
      </c>
      <c r="H7528" t="s">
        <v>310</v>
      </c>
      <c r="I7528" t="s">
        <v>263</v>
      </c>
      <c r="J7528" t="s">
        <v>262</v>
      </c>
      <c r="L7528" t="s">
        <v>380</v>
      </c>
      <c r="M7528" t="s">
        <v>381</v>
      </c>
      <c r="N7528" t="s">
        <v>487</v>
      </c>
    </row>
    <row r="7529" spans="1:14" hidden="1" x14ac:dyDescent="0.25">
      <c r="A7529" t="s">
        <v>241</v>
      </c>
      <c r="B7529" s="1">
        <v>45322</v>
      </c>
      <c r="C7529" t="s">
        <v>844</v>
      </c>
      <c r="D7529" t="s">
        <v>845</v>
      </c>
      <c r="E7529" s="4">
        <v>4586.21</v>
      </c>
      <c r="F7529" t="s">
        <v>567</v>
      </c>
      <c r="G7529" t="s">
        <v>471</v>
      </c>
      <c r="H7529" t="s">
        <v>310</v>
      </c>
      <c r="I7529" t="s">
        <v>263</v>
      </c>
      <c r="J7529" t="s">
        <v>262</v>
      </c>
      <c r="L7529" t="s">
        <v>380</v>
      </c>
      <c r="M7529" t="s">
        <v>381</v>
      </c>
      <c r="N7529" t="s">
        <v>487</v>
      </c>
    </row>
    <row r="7530" spans="1:14" hidden="1" x14ac:dyDescent="0.25">
      <c r="A7530" t="s">
        <v>241</v>
      </c>
      <c r="B7530" s="1">
        <v>45322</v>
      </c>
      <c r="C7530" t="s">
        <v>857</v>
      </c>
      <c r="D7530" t="s">
        <v>858</v>
      </c>
      <c r="E7530" s="4">
        <v>3804.62</v>
      </c>
      <c r="F7530" t="s">
        <v>567</v>
      </c>
      <c r="G7530" t="s">
        <v>471</v>
      </c>
      <c r="H7530" t="s">
        <v>310</v>
      </c>
      <c r="I7530" t="s">
        <v>263</v>
      </c>
      <c r="J7530" t="s">
        <v>262</v>
      </c>
      <c r="L7530" t="s">
        <v>380</v>
      </c>
      <c r="M7530" t="s">
        <v>381</v>
      </c>
      <c r="N7530" t="s">
        <v>487</v>
      </c>
    </row>
    <row r="7531" spans="1:14" hidden="1" x14ac:dyDescent="0.25">
      <c r="A7531" t="s">
        <v>241</v>
      </c>
      <c r="B7531" s="1">
        <v>45322</v>
      </c>
      <c r="C7531" t="s">
        <v>1254</v>
      </c>
      <c r="D7531" t="s">
        <v>1255</v>
      </c>
      <c r="E7531" s="4">
        <v>2314</v>
      </c>
      <c r="F7531" t="s">
        <v>567</v>
      </c>
      <c r="G7531" t="s">
        <v>471</v>
      </c>
      <c r="H7531" t="s">
        <v>310</v>
      </c>
      <c r="I7531" t="s">
        <v>263</v>
      </c>
      <c r="J7531" t="s">
        <v>262</v>
      </c>
      <c r="L7531" t="s">
        <v>380</v>
      </c>
      <c r="M7531" t="s">
        <v>381</v>
      </c>
      <c r="N7531" t="s">
        <v>487</v>
      </c>
    </row>
    <row r="7532" spans="1:14" hidden="1" x14ac:dyDescent="0.25">
      <c r="A7532" t="s">
        <v>241</v>
      </c>
      <c r="B7532" s="1">
        <v>45322</v>
      </c>
      <c r="C7532" t="s">
        <v>1304</v>
      </c>
      <c r="D7532" t="s">
        <v>1305</v>
      </c>
      <c r="E7532" s="4">
        <v>2500</v>
      </c>
      <c r="F7532" t="s">
        <v>567</v>
      </c>
      <c r="G7532" t="s">
        <v>471</v>
      </c>
      <c r="H7532" t="s">
        <v>310</v>
      </c>
      <c r="I7532" t="s">
        <v>263</v>
      </c>
      <c r="J7532" t="s">
        <v>262</v>
      </c>
      <c r="L7532" t="s">
        <v>380</v>
      </c>
      <c r="M7532" t="s">
        <v>381</v>
      </c>
      <c r="N7532" t="s">
        <v>487</v>
      </c>
    </row>
    <row r="7533" spans="1:14" hidden="1" x14ac:dyDescent="0.25">
      <c r="A7533" t="s">
        <v>241</v>
      </c>
      <c r="B7533" s="1">
        <v>45322</v>
      </c>
      <c r="C7533" t="s">
        <v>1306</v>
      </c>
      <c r="D7533" t="s">
        <v>1307</v>
      </c>
      <c r="E7533" s="4">
        <v>250</v>
      </c>
      <c r="F7533" t="s">
        <v>567</v>
      </c>
      <c r="G7533" t="s">
        <v>471</v>
      </c>
      <c r="H7533" t="s">
        <v>310</v>
      </c>
      <c r="I7533" t="s">
        <v>263</v>
      </c>
      <c r="J7533" t="s">
        <v>262</v>
      </c>
      <c r="L7533" t="s">
        <v>380</v>
      </c>
      <c r="M7533" t="s">
        <v>381</v>
      </c>
      <c r="N7533" t="s">
        <v>487</v>
      </c>
    </row>
    <row r="7534" spans="1:14" hidden="1" x14ac:dyDescent="0.25">
      <c r="A7534" t="s">
        <v>241</v>
      </c>
      <c r="B7534" s="1">
        <v>45322</v>
      </c>
      <c r="C7534" t="s">
        <v>1338</v>
      </c>
      <c r="D7534" t="s">
        <v>1339</v>
      </c>
      <c r="E7534" s="4">
        <v>1800</v>
      </c>
      <c r="F7534" t="s">
        <v>567</v>
      </c>
      <c r="G7534" t="s">
        <v>471</v>
      </c>
      <c r="H7534" t="s">
        <v>310</v>
      </c>
      <c r="I7534" t="s">
        <v>263</v>
      </c>
      <c r="J7534" t="s">
        <v>262</v>
      </c>
      <c r="L7534" t="s">
        <v>380</v>
      </c>
      <c r="M7534" t="s">
        <v>381</v>
      </c>
      <c r="N7534" t="s">
        <v>487</v>
      </c>
    </row>
    <row r="7535" spans="1:14" hidden="1" x14ac:dyDescent="0.25">
      <c r="A7535" t="s">
        <v>241</v>
      </c>
      <c r="B7535" s="1">
        <v>45322</v>
      </c>
      <c r="C7535" t="s">
        <v>1348</v>
      </c>
      <c r="D7535" t="s">
        <v>1349</v>
      </c>
      <c r="E7535" s="4">
        <v>1200</v>
      </c>
      <c r="F7535" t="s">
        <v>567</v>
      </c>
      <c r="G7535" t="s">
        <v>471</v>
      </c>
      <c r="H7535" t="s">
        <v>310</v>
      </c>
      <c r="I7535" t="s">
        <v>263</v>
      </c>
      <c r="J7535" t="s">
        <v>262</v>
      </c>
      <c r="L7535" t="s">
        <v>380</v>
      </c>
      <c r="M7535" t="s">
        <v>381</v>
      </c>
      <c r="N7535" t="s">
        <v>487</v>
      </c>
    </row>
    <row r="7536" spans="1:14" hidden="1" x14ac:dyDescent="0.25">
      <c r="A7536" t="s">
        <v>241</v>
      </c>
      <c r="B7536" s="1">
        <v>45322</v>
      </c>
      <c r="C7536" t="s">
        <v>861</v>
      </c>
      <c r="D7536" t="s">
        <v>862</v>
      </c>
      <c r="E7536" s="4">
        <v>2500</v>
      </c>
      <c r="F7536" t="s">
        <v>567</v>
      </c>
      <c r="G7536" t="s">
        <v>471</v>
      </c>
      <c r="H7536" t="s">
        <v>311</v>
      </c>
      <c r="I7536" t="s">
        <v>312</v>
      </c>
      <c r="J7536" t="s">
        <v>264</v>
      </c>
      <c r="L7536" t="s">
        <v>380</v>
      </c>
      <c r="M7536" t="s">
        <v>381</v>
      </c>
      <c r="N7536" t="s">
        <v>487</v>
      </c>
    </row>
    <row r="7537" spans="1:14" hidden="1" x14ac:dyDescent="0.25">
      <c r="A7537" t="s">
        <v>241</v>
      </c>
      <c r="B7537" s="1">
        <v>45322</v>
      </c>
      <c r="C7537" t="s">
        <v>867</v>
      </c>
      <c r="D7537" t="s">
        <v>868</v>
      </c>
      <c r="E7537" s="4">
        <v>2240.23</v>
      </c>
      <c r="F7537" t="s">
        <v>567</v>
      </c>
      <c r="G7537" t="s">
        <v>471</v>
      </c>
      <c r="H7537" t="s">
        <v>311</v>
      </c>
      <c r="I7537" t="s">
        <v>312</v>
      </c>
      <c r="J7537" t="s">
        <v>264</v>
      </c>
      <c r="L7537" t="s">
        <v>380</v>
      </c>
      <c r="M7537" t="s">
        <v>381</v>
      </c>
      <c r="N7537" t="s">
        <v>487</v>
      </c>
    </row>
    <row r="7538" spans="1:14" hidden="1" x14ac:dyDescent="0.25">
      <c r="A7538" t="s">
        <v>241</v>
      </c>
      <c r="B7538" s="1">
        <v>45322</v>
      </c>
      <c r="C7538" t="s">
        <v>869</v>
      </c>
      <c r="D7538" t="s">
        <v>870</v>
      </c>
      <c r="E7538" s="4">
        <v>850.83</v>
      </c>
      <c r="F7538" t="s">
        <v>567</v>
      </c>
      <c r="G7538" t="s">
        <v>471</v>
      </c>
      <c r="H7538" t="s">
        <v>311</v>
      </c>
      <c r="I7538" t="s">
        <v>312</v>
      </c>
      <c r="J7538" t="s">
        <v>264</v>
      </c>
      <c r="L7538" t="s">
        <v>380</v>
      </c>
      <c r="M7538" t="s">
        <v>381</v>
      </c>
      <c r="N7538" t="s">
        <v>487</v>
      </c>
    </row>
    <row r="7539" spans="1:14" hidden="1" x14ac:dyDescent="0.25">
      <c r="A7539" t="s">
        <v>241</v>
      </c>
      <c r="B7539" s="1">
        <v>45322</v>
      </c>
      <c r="C7539" t="s">
        <v>1332</v>
      </c>
      <c r="D7539" t="s">
        <v>1333</v>
      </c>
      <c r="E7539" s="4">
        <v>1221.17</v>
      </c>
      <c r="F7539" t="s">
        <v>567</v>
      </c>
      <c r="G7539" t="s">
        <v>471</v>
      </c>
      <c r="H7539" t="s">
        <v>311</v>
      </c>
      <c r="I7539" t="s">
        <v>312</v>
      </c>
      <c r="J7539" t="s">
        <v>264</v>
      </c>
      <c r="L7539" t="s">
        <v>380</v>
      </c>
      <c r="M7539" t="s">
        <v>381</v>
      </c>
      <c r="N7539" t="s">
        <v>482</v>
      </c>
    </row>
    <row r="7540" spans="1:14" hidden="1" x14ac:dyDescent="0.25">
      <c r="A7540" t="s">
        <v>241</v>
      </c>
      <c r="B7540" s="1">
        <v>45322</v>
      </c>
      <c r="C7540" t="s">
        <v>911</v>
      </c>
      <c r="D7540" t="s">
        <v>912</v>
      </c>
      <c r="E7540" s="4">
        <v>808.9</v>
      </c>
      <c r="F7540" t="s">
        <v>567</v>
      </c>
      <c r="G7540" t="s">
        <v>471</v>
      </c>
      <c r="H7540" t="s">
        <v>313</v>
      </c>
      <c r="I7540" t="s">
        <v>314</v>
      </c>
      <c r="J7540" t="s">
        <v>268</v>
      </c>
      <c r="L7540" t="s">
        <v>384</v>
      </c>
      <c r="M7540" t="s">
        <v>385</v>
      </c>
      <c r="N7540" t="s">
        <v>489</v>
      </c>
    </row>
    <row r="7541" spans="1:14" hidden="1" x14ac:dyDescent="0.25">
      <c r="A7541" t="s">
        <v>241</v>
      </c>
      <c r="B7541" s="1">
        <v>45322</v>
      </c>
      <c r="C7541" t="s">
        <v>919</v>
      </c>
      <c r="D7541" t="s">
        <v>920</v>
      </c>
      <c r="E7541" s="4">
        <v>395.48</v>
      </c>
      <c r="F7541" t="s">
        <v>567</v>
      </c>
      <c r="G7541" t="s">
        <v>471</v>
      </c>
      <c r="H7541" t="s">
        <v>313</v>
      </c>
      <c r="I7541" t="s">
        <v>314</v>
      </c>
      <c r="J7541" t="s">
        <v>268</v>
      </c>
      <c r="L7541" t="s">
        <v>384</v>
      </c>
      <c r="M7541" t="s">
        <v>385</v>
      </c>
      <c r="N7541" t="s">
        <v>489</v>
      </c>
    </row>
    <row r="7542" spans="1:14" hidden="1" x14ac:dyDescent="0.25">
      <c r="A7542" t="s">
        <v>241</v>
      </c>
      <c r="B7542" s="1">
        <v>45322</v>
      </c>
      <c r="C7542" t="s">
        <v>924</v>
      </c>
      <c r="D7542" t="s">
        <v>925</v>
      </c>
      <c r="E7542" s="4">
        <v>2519.92</v>
      </c>
      <c r="F7542" t="s">
        <v>567</v>
      </c>
      <c r="G7542" t="s">
        <v>471</v>
      </c>
      <c r="H7542" t="s">
        <v>303</v>
      </c>
      <c r="I7542" t="s">
        <v>304</v>
      </c>
      <c r="J7542" t="s">
        <v>268</v>
      </c>
      <c r="L7542" t="s">
        <v>384</v>
      </c>
      <c r="M7542" t="s">
        <v>385</v>
      </c>
      <c r="N7542" t="s">
        <v>489</v>
      </c>
    </row>
    <row r="7543" spans="1:14" hidden="1" x14ac:dyDescent="0.25">
      <c r="A7543" t="s">
        <v>241</v>
      </c>
      <c r="B7543" s="1">
        <v>45322</v>
      </c>
      <c r="C7543" t="s">
        <v>927</v>
      </c>
      <c r="D7543" t="s">
        <v>928</v>
      </c>
      <c r="E7543" s="4">
        <v>935.04</v>
      </c>
      <c r="F7543" t="s">
        <v>567</v>
      </c>
      <c r="G7543" t="s">
        <v>471</v>
      </c>
      <c r="H7543" t="s">
        <v>313</v>
      </c>
      <c r="I7543" t="s">
        <v>314</v>
      </c>
      <c r="J7543" t="s">
        <v>268</v>
      </c>
      <c r="L7543" t="s">
        <v>384</v>
      </c>
      <c r="M7543" t="s">
        <v>385</v>
      </c>
      <c r="N7543" t="s">
        <v>489</v>
      </c>
    </row>
    <row r="7544" spans="1:14" hidden="1" x14ac:dyDescent="0.25">
      <c r="A7544" t="s">
        <v>241</v>
      </c>
      <c r="B7544" s="1">
        <v>45322</v>
      </c>
      <c r="C7544" t="s">
        <v>931</v>
      </c>
      <c r="D7544" t="s">
        <v>932</v>
      </c>
      <c r="E7544" s="4">
        <v>2236.0100000000002</v>
      </c>
      <c r="F7544" t="s">
        <v>567</v>
      </c>
      <c r="G7544" t="s">
        <v>471</v>
      </c>
      <c r="H7544" t="s">
        <v>303</v>
      </c>
      <c r="I7544" t="s">
        <v>304</v>
      </c>
      <c r="J7544" t="s">
        <v>268</v>
      </c>
      <c r="L7544" t="s">
        <v>384</v>
      </c>
      <c r="M7544" t="s">
        <v>385</v>
      </c>
      <c r="N7544" t="s">
        <v>489</v>
      </c>
    </row>
    <row r="7545" spans="1:14" hidden="1" x14ac:dyDescent="0.25">
      <c r="A7545" t="s">
        <v>241</v>
      </c>
      <c r="B7545" s="1">
        <v>45322</v>
      </c>
      <c r="C7545" t="s">
        <v>935</v>
      </c>
      <c r="D7545" t="s">
        <v>936</v>
      </c>
      <c r="E7545" s="4">
        <v>1734.89</v>
      </c>
      <c r="F7545" t="s">
        <v>567</v>
      </c>
      <c r="G7545" t="s">
        <v>471</v>
      </c>
      <c r="H7545" t="s">
        <v>303</v>
      </c>
      <c r="I7545" t="s">
        <v>304</v>
      </c>
      <c r="J7545" t="s">
        <v>268</v>
      </c>
      <c r="L7545" t="s">
        <v>384</v>
      </c>
      <c r="M7545" t="s">
        <v>385</v>
      </c>
      <c r="N7545" t="s">
        <v>489</v>
      </c>
    </row>
    <row r="7546" spans="1:14" hidden="1" x14ac:dyDescent="0.25">
      <c r="A7546" t="s">
        <v>241</v>
      </c>
      <c r="B7546" s="1">
        <v>45322</v>
      </c>
      <c r="C7546" t="s">
        <v>938</v>
      </c>
      <c r="D7546" t="s">
        <v>939</v>
      </c>
      <c r="E7546" s="4">
        <v>456.55</v>
      </c>
      <c r="F7546" t="s">
        <v>567</v>
      </c>
      <c r="G7546" t="s">
        <v>471</v>
      </c>
      <c r="H7546" t="s">
        <v>313</v>
      </c>
      <c r="I7546" t="s">
        <v>314</v>
      </c>
      <c r="J7546" t="s">
        <v>268</v>
      </c>
      <c r="L7546" t="s">
        <v>384</v>
      </c>
      <c r="M7546" t="s">
        <v>385</v>
      </c>
      <c r="N7546" t="s">
        <v>489</v>
      </c>
    </row>
    <row r="7547" spans="1:14" hidden="1" x14ac:dyDescent="0.25">
      <c r="A7547" t="s">
        <v>241</v>
      </c>
      <c r="B7547" s="1">
        <v>45322</v>
      </c>
      <c r="C7547" t="s">
        <v>942</v>
      </c>
      <c r="D7547" t="s">
        <v>943</v>
      </c>
      <c r="E7547" s="4">
        <v>106.96</v>
      </c>
      <c r="F7547" t="s">
        <v>567</v>
      </c>
      <c r="G7547" t="s">
        <v>471</v>
      </c>
      <c r="H7547" t="s">
        <v>313</v>
      </c>
      <c r="I7547" t="s">
        <v>314</v>
      </c>
      <c r="J7547" t="s">
        <v>268</v>
      </c>
      <c r="L7547" t="s">
        <v>384</v>
      </c>
      <c r="M7547" t="s">
        <v>385</v>
      </c>
      <c r="N7547" t="s">
        <v>489</v>
      </c>
    </row>
    <row r="7548" spans="1:14" hidden="1" x14ac:dyDescent="0.25">
      <c r="A7548" t="s">
        <v>241</v>
      </c>
      <c r="B7548" s="1">
        <v>45322</v>
      </c>
      <c r="C7548" t="s">
        <v>952</v>
      </c>
      <c r="D7548" t="s">
        <v>953</v>
      </c>
      <c r="E7548" s="4">
        <v>640810.47</v>
      </c>
      <c r="F7548" t="s">
        <v>567</v>
      </c>
      <c r="G7548" t="s">
        <v>471</v>
      </c>
      <c r="H7548" t="s">
        <v>246</v>
      </c>
      <c r="I7548" t="s">
        <v>247</v>
      </c>
      <c r="J7548" t="s">
        <v>246</v>
      </c>
      <c r="L7548" t="s">
        <v>370</v>
      </c>
      <c r="M7548" t="s">
        <v>371</v>
      </c>
      <c r="N7548" t="s">
        <v>482</v>
      </c>
    </row>
    <row r="7549" spans="1:14" hidden="1" x14ac:dyDescent="0.25">
      <c r="A7549" t="s">
        <v>241</v>
      </c>
      <c r="B7549" s="1">
        <v>45322</v>
      </c>
      <c r="C7549" t="s">
        <v>955</v>
      </c>
      <c r="D7549" t="s">
        <v>956</v>
      </c>
      <c r="E7549" s="4">
        <v>473270.04</v>
      </c>
      <c r="F7549" t="s">
        <v>567</v>
      </c>
      <c r="G7549" t="s">
        <v>471</v>
      </c>
      <c r="H7549" t="s">
        <v>293</v>
      </c>
      <c r="I7549" t="s">
        <v>294</v>
      </c>
      <c r="J7549" t="s">
        <v>251</v>
      </c>
      <c r="L7549" t="s">
        <v>386</v>
      </c>
      <c r="M7549" t="s">
        <v>387</v>
      </c>
      <c r="N7549" t="s">
        <v>482</v>
      </c>
    </row>
    <row r="7550" spans="1:14" hidden="1" x14ac:dyDescent="0.25">
      <c r="A7550" t="s">
        <v>241</v>
      </c>
      <c r="B7550" s="1">
        <v>45322</v>
      </c>
      <c r="C7550" t="s">
        <v>961</v>
      </c>
      <c r="D7550" t="s">
        <v>962</v>
      </c>
      <c r="E7550" s="4">
        <v>300</v>
      </c>
      <c r="F7550" t="s">
        <v>567</v>
      </c>
      <c r="G7550" t="s">
        <v>471</v>
      </c>
      <c r="H7550" t="s">
        <v>311</v>
      </c>
      <c r="I7550" t="s">
        <v>312</v>
      </c>
      <c r="J7550" t="s">
        <v>264</v>
      </c>
      <c r="L7550" t="s">
        <v>390</v>
      </c>
      <c r="M7550" t="s">
        <v>391</v>
      </c>
      <c r="N7550" t="s">
        <v>487</v>
      </c>
    </row>
    <row r="7551" spans="1:14" hidden="1" x14ac:dyDescent="0.25">
      <c r="A7551" t="s">
        <v>241</v>
      </c>
      <c r="B7551" s="1">
        <v>45322</v>
      </c>
      <c r="C7551" t="s">
        <v>963</v>
      </c>
      <c r="D7551" t="s">
        <v>964</v>
      </c>
      <c r="E7551" s="4">
        <v>415</v>
      </c>
      <c r="F7551" t="s">
        <v>567</v>
      </c>
      <c r="G7551" t="s">
        <v>471</v>
      </c>
      <c r="H7551" t="s">
        <v>311</v>
      </c>
      <c r="I7551" t="s">
        <v>312</v>
      </c>
      <c r="J7551" t="s">
        <v>264</v>
      </c>
      <c r="L7551" t="s">
        <v>390</v>
      </c>
      <c r="M7551" t="s">
        <v>391</v>
      </c>
      <c r="N7551" t="s">
        <v>487</v>
      </c>
    </row>
    <row r="7552" spans="1:14" hidden="1" x14ac:dyDescent="0.25">
      <c r="A7552" t="s">
        <v>241</v>
      </c>
      <c r="B7552" s="1">
        <v>45322</v>
      </c>
      <c r="C7552" t="s">
        <v>967</v>
      </c>
      <c r="D7552" t="s">
        <v>968</v>
      </c>
      <c r="E7552" s="4">
        <v>4</v>
      </c>
      <c r="F7552" t="s">
        <v>567</v>
      </c>
      <c r="G7552" t="s">
        <v>471</v>
      </c>
      <c r="H7552" t="s">
        <v>311</v>
      </c>
      <c r="I7552" t="s">
        <v>312</v>
      </c>
      <c r="J7552" t="s">
        <v>264</v>
      </c>
      <c r="L7552" t="s">
        <v>390</v>
      </c>
      <c r="M7552" t="s">
        <v>391</v>
      </c>
      <c r="N7552" t="s">
        <v>487</v>
      </c>
    </row>
    <row r="7553" spans="1:14" hidden="1" x14ac:dyDescent="0.25">
      <c r="A7553" t="s">
        <v>241</v>
      </c>
      <c r="B7553" s="1">
        <v>45322</v>
      </c>
      <c r="C7553" t="s">
        <v>989</v>
      </c>
      <c r="D7553" t="s">
        <v>990</v>
      </c>
      <c r="E7553" s="4">
        <v>312.58</v>
      </c>
      <c r="F7553" t="s">
        <v>567</v>
      </c>
      <c r="G7553" t="s">
        <v>471</v>
      </c>
      <c r="H7553" t="s">
        <v>317</v>
      </c>
      <c r="I7553" t="s">
        <v>318</v>
      </c>
      <c r="J7553" t="s">
        <v>276</v>
      </c>
      <c r="L7553" t="s">
        <v>390</v>
      </c>
      <c r="M7553" t="s">
        <v>391</v>
      </c>
      <c r="N7553" t="s">
        <v>487</v>
      </c>
    </row>
    <row r="7554" spans="1:14" hidden="1" x14ac:dyDescent="0.25">
      <c r="A7554" t="s">
        <v>241</v>
      </c>
      <c r="B7554" s="1">
        <v>45322</v>
      </c>
      <c r="C7554" t="s">
        <v>991</v>
      </c>
      <c r="D7554" t="s">
        <v>992</v>
      </c>
      <c r="E7554" s="4">
        <v>2.99</v>
      </c>
      <c r="F7554" t="s">
        <v>567</v>
      </c>
      <c r="G7554" t="s">
        <v>471</v>
      </c>
      <c r="H7554" t="s">
        <v>311</v>
      </c>
      <c r="I7554" t="s">
        <v>312</v>
      </c>
      <c r="J7554" t="s">
        <v>264</v>
      </c>
      <c r="L7554" t="s">
        <v>390</v>
      </c>
      <c r="M7554" t="s">
        <v>391</v>
      </c>
      <c r="N7554" t="s">
        <v>487</v>
      </c>
    </row>
    <row r="7555" spans="1:14" hidden="1" x14ac:dyDescent="0.25">
      <c r="A7555" t="s">
        <v>241</v>
      </c>
      <c r="B7555" s="1">
        <v>45322</v>
      </c>
      <c r="C7555" t="s">
        <v>993</v>
      </c>
      <c r="D7555" t="s">
        <v>994</v>
      </c>
      <c r="E7555" s="4">
        <v>65.16</v>
      </c>
      <c r="F7555" t="s">
        <v>567</v>
      </c>
      <c r="G7555" t="s">
        <v>471</v>
      </c>
      <c r="H7555" t="s">
        <v>311</v>
      </c>
      <c r="I7555" t="s">
        <v>312</v>
      </c>
      <c r="J7555" t="s">
        <v>264</v>
      </c>
      <c r="L7555" t="s">
        <v>390</v>
      </c>
      <c r="M7555" t="s">
        <v>391</v>
      </c>
      <c r="N7555" t="s">
        <v>487</v>
      </c>
    </row>
    <row r="7556" spans="1:14" hidden="1" x14ac:dyDescent="0.25">
      <c r="A7556" t="s">
        <v>241</v>
      </c>
      <c r="B7556" s="1">
        <v>45322</v>
      </c>
      <c r="C7556" t="s">
        <v>1005</v>
      </c>
      <c r="D7556" t="s">
        <v>1006</v>
      </c>
      <c r="E7556" s="4">
        <v>1.24</v>
      </c>
      <c r="F7556" t="s">
        <v>567</v>
      </c>
      <c r="G7556" t="s">
        <v>471</v>
      </c>
      <c r="H7556" t="s">
        <v>311</v>
      </c>
      <c r="I7556" t="s">
        <v>312</v>
      </c>
      <c r="J7556" t="s">
        <v>264</v>
      </c>
      <c r="L7556" t="s">
        <v>390</v>
      </c>
      <c r="M7556" t="s">
        <v>391</v>
      </c>
      <c r="N7556" t="s">
        <v>487</v>
      </c>
    </row>
    <row r="7557" spans="1:14" hidden="1" x14ac:dyDescent="0.25">
      <c r="A7557" t="s">
        <v>241</v>
      </c>
      <c r="B7557" s="1">
        <v>45322</v>
      </c>
      <c r="C7557" t="s">
        <v>1007</v>
      </c>
      <c r="D7557" t="s">
        <v>1008</v>
      </c>
      <c r="E7557" s="4">
        <v>519.56999999999994</v>
      </c>
      <c r="F7557" t="s">
        <v>567</v>
      </c>
      <c r="G7557" t="s">
        <v>471</v>
      </c>
      <c r="H7557" t="s">
        <v>317</v>
      </c>
      <c r="I7557" t="s">
        <v>318</v>
      </c>
      <c r="J7557" t="s">
        <v>276</v>
      </c>
      <c r="L7557" t="s">
        <v>390</v>
      </c>
      <c r="M7557" t="s">
        <v>391</v>
      </c>
      <c r="N7557" t="s">
        <v>487</v>
      </c>
    </row>
    <row r="7558" spans="1:14" hidden="1" x14ac:dyDescent="0.25">
      <c r="A7558" t="s">
        <v>241</v>
      </c>
      <c r="B7558" s="1">
        <v>45322</v>
      </c>
      <c r="C7558" t="s">
        <v>1162</v>
      </c>
      <c r="D7558" t="s">
        <v>1163</v>
      </c>
      <c r="E7558" s="4">
        <v>164.24</v>
      </c>
      <c r="F7558" t="s">
        <v>567</v>
      </c>
      <c r="G7558" t="s">
        <v>471</v>
      </c>
      <c r="H7558" t="s">
        <v>311</v>
      </c>
      <c r="I7558" t="s">
        <v>312</v>
      </c>
      <c r="J7558" t="s">
        <v>264</v>
      </c>
      <c r="L7558" t="s">
        <v>390</v>
      </c>
      <c r="M7558" t="s">
        <v>391</v>
      </c>
      <c r="N7558" t="s">
        <v>477</v>
      </c>
    </row>
    <row r="7559" spans="1:14" hidden="1" x14ac:dyDescent="0.25">
      <c r="A7559" t="s">
        <v>241</v>
      </c>
      <c r="B7559" s="1">
        <v>45322</v>
      </c>
      <c r="C7559" t="s">
        <v>1285</v>
      </c>
      <c r="D7559" t="s">
        <v>1286</v>
      </c>
      <c r="E7559" s="4">
        <v>130.25</v>
      </c>
      <c r="F7559" t="s">
        <v>567</v>
      </c>
      <c r="G7559" t="s">
        <v>471</v>
      </c>
      <c r="H7559" t="s">
        <v>316</v>
      </c>
      <c r="I7559" t="s">
        <v>275</v>
      </c>
      <c r="J7559" t="s">
        <v>274</v>
      </c>
      <c r="L7559" t="s">
        <v>400</v>
      </c>
      <c r="M7559" t="s">
        <v>401</v>
      </c>
      <c r="N7559" t="s">
        <v>489</v>
      </c>
    </row>
    <row r="7560" spans="1:14" hidden="1" x14ac:dyDescent="0.25">
      <c r="A7560" t="s">
        <v>241</v>
      </c>
      <c r="B7560" s="1">
        <v>45322</v>
      </c>
      <c r="C7560" t="s">
        <v>1021</v>
      </c>
      <c r="D7560" t="s">
        <v>1022</v>
      </c>
      <c r="E7560" s="4">
        <v>2135.3200000000002</v>
      </c>
      <c r="F7560" t="s">
        <v>567</v>
      </c>
      <c r="G7560" t="s">
        <v>471</v>
      </c>
      <c r="H7560" t="s">
        <v>316</v>
      </c>
      <c r="I7560" t="s">
        <v>275</v>
      </c>
      <c r="J7560" t="s">
        <v>274</v>
      </c>
      <c r="L7560" t="s">
        <v>400</v>
      </c>
      <c r="M7560" t="s">
        <v>401</v>
      </c>
      <c r="N7560" t="s">
        <v>489</v>
      </c>
    </row>
    <row r="7561" spans="1:14" hidden="1" x14ac:dyDescent="0.25">
      <c r="A7561" t="s">
        <v>241</v>
      </c>
      <c r="B7561" s="1">
        <v>45322</v>
      </c>
      <c r="C7561" t="s">
        <v>1025</v>
      </c>
      <c r="D7561" t="s">
        <v>1026</v>
      </c>
      <c r="E7561" s="4">
        <v>241.32999999999993</v>
      </c>
      <c r="F7561" t="s">
        <v>567</v>
      </c>
      <c r="G7561" t="s">
        <v>471</v>
      </c>
      <c r="H7561" t="s">
        <v>316</v>
      </c>
      <c r="I7561" t="s">
        <v>275</v>
      </c>
      <c r="J7561" t="s">
        <v>274</v>
      </c>
      <c r="L7561" t="s">
        <v>400</v>
      </c>
      <c r="M7561" t="s">
        <v>401</v>
      </c>
      <c r="N7561" t="s">
        <v>489</v>
      </c>
    </row>
    <row r="7562" spans="1:14" hidden="1" x14ac:dyDescent="0.25">
      <c r="A7562" t="s">
        <v>241</v>
      </c>
      <c r="B7562" s="1">
        <v>45322</v>
      </c>
      <c r="C7562" t="s">
        <v>1227</v>
      </c>
      <c r="D7562" t="s">
        <v>1228</v>
      </c>
      <c r="E7562" s="4">
        <v>8048.18</v>
      </c>
      <c r="F7562" t="s">
        <v>567</v>
      </c>
      <c r="G7562" t="s">
        <v>471</v>
      </c>
      <c r="H7562" t="s">
        <v>316</v>
      </c>
      <c r="I7562" t="s">
        <v>275</v>
      </c>
      <c r="J7562" t="s">
        <v>274</v>
      </c>
      <c r="L7562" t="s">
        <v>400</v>
      </c>
      <c r="M7562" t="s">
        <v>401</v>
      </c>
      <c r="N7562" t="s">
        <v>489</v>
      </c>
    </row>
    <row r="7563" spans="1:14" hidden="1" x14ac:dyDescent="0.25">
      <c r="A7563" t="s">
        <v>241</v>
      </c>
      <c r="B7563" s="1">
        <v>45322</v>
      </c>
      <c r="C7563" t="s">
        <v>35</v>
      </c>
      <c r="D7563" t="s">
        <v>1031</v>
      </c>
      <c r="E7563" s="4">
        <v>357.78999999999996</v>
      </c>
      <c r="F7563" t="s">
        <v>567</v>
      </c>
      <c r="G7563" t="s">
        <v>471</v>
      </c>
      <c r="H7563" t="s">
        <v>288</v>
      </c>
      <c r="I7563" t="s">
        <v>26</v>
      </c>
      <c r="J7563" t="s">
        <v>243</v>
      </c>
      <c r="L7563" t="s">
        <v>368</v>
      </c>
      <c r="M7563" t="s">
        <v>369</v>
      </c>
      <c r="N7563" t="s">
        <v>480</v>
      </c>
    </row>
    <row r="7564" spans="1:14" hidden="1" x14ac:dyDescent="0.25">
      <c r="A7564" t="s">
        <v>241</v>
      </c>
      <c r="B7564" s="1">
        <v>45322</v>
      </c>
      <c r="C7564" t="s">
        <v>27</v>
      </c>
      <c r="D7564" t="s">
        <v>1032</v>
      </c>
      <c r="E7564" s="4">
        <v>-369377.37000000011</v>
      </c>
      <c r="F7564" t="s">
        <v>567</v>
      </c>
      <c r="G7564" t="s">
        <v>471</v>
      </c>
      <c r="H7564" t="s">
        <v>288</v>
      </c>
      <c r="I7564" t="s">
        <v>26</v>
      </c>
      <c r="J7564" t="s">
        <v>243</v>
      </c>
      <c r="L7564" t="s">
        <v>368</v>
      </c>
      <c r="M7564" t="s">
        <v>369</v>
      </c>
      <c r="N7564" t="s">
        <v>485</v>
      </c>
    </row>
    <row r="7565" spans="1:14" hidden="1" x14ac:dyDescent="0.25">
      <c r="A7565" t="s">
        <v>241</v>
      </c>
      <c r="B7565" s="1">
        <v>45322</v>
      </c>
      <c r="C7565" t="s">
        <v>28</v>
      </c>
      <c r="D7565" t="s">
        <v>1039</v>
      </c>
      <c r="E7565" s="4">
        <v>-10945.789999999999</v>
      </c>
      <c r="F7565" t="s">
        <v>567</v>
      </c>
      <c r="G7565" t="s">
        <v>471</v>
      </c>
      <c r="H7565" t="s">
        <v>288</v>
      </c>
      <c r="I7565" t="s">
        <v>26</v>
      </c>
      <c r="J7565" t="s">
        <v>243</v>
      </c>
      <c r="L7565" t="s">
        <v>368</v>
      </c>
      <c r="M7565" t="s">
        <v>369</v>
      </c>
      <c r="N7565" t="s">
        <v>480</v>
      </c>
    </row>
    <row r="7566" spans="1:14" hidden="1" x14ac:dyDescent="0.25">
      <c r="A7566" t="s">
        <v>241</v>
      </c>
      <c r="B7566" s="1">
        <v>45322</v>
      </c>
      <c r="C7566" t="s">
        <v>29</v>
      </c>
      <c r="D7566" t="s">
        <v>1040</v>
      </c>
      <c r="E7566" s="4">
        <v>-220.91</v>
      </c>
      <c r="F7566" t="s">
        <v>567</v>
      </c>
      <c r="G7566" t="s">
        <v>471</v>
      </c>
      <c r="H7566" t="s">
        <v>288</v>
      </c>
      <c r="I7566" t="s">
        <v>26</v>
      </c>
      <c r="J7566" t="s">
        <v>243</v>
      </c>
      <c r="L7566" t="s">
        <v>368</v>
      </c>
      <c r="M7566" t="s">
        <v>369</v>
      </c>
      <c r="N7566" t="s">
        <v>480</v>
      </c>
    </row>
    <row r="7567" spans="1:14" hidden="1" x14ac:dyDescent="0.25">
      <c r="A7567" t="s">
        <v>241</v>
      </c>
      <c r="B7567" s="1">
        <v>45322</v>
      </c>
      <c r="C7567" t="s">
        <v>30</v>
      </c>
      <c r="D7567" t="s">
        <v>1229</v>
      </c>
      <c r="E7567" s="4">
        <v>-7126.96</v>
      </c>
      <c r="F7567" t="s">
        <v>567</v>
      </c>
      <c r="G7567" t="s">
        <v>471</v>
      </c>
      <c r="H7567" t="s">
        <v>288</v>
      </c>
      <c r="I7567" t="s">
        <v>26</v>
      </c>
      <c r="J7567" t="s">
        <v>243</v>
      </c>
      <c r="L7567" t="s">
        <v>368</v>
      </c>
      <c r="M7567" t="s">
        <v>369</v>
      </c>
      <c r="N7567" t="s">
        <v>485</v>
      </c>
    </row>
    <row r="7568" spans="1:14" hidden="1" x14ac:dyDescent="0.25">
      <c r="A7568" t="s">
        <v>241</v>
      </c>
      <c r="B7568" s="1">
        <v>45322</v>
      </c>
      <c r="C7568" t="s">
        <v>31</v>
      </c>
      <c r="D7568" t="s">
        <v>1293</v>
      </c>
      <c r="E7568" s="4">
        <v>-10000</v>
      </c>
      <c r="F7568" t="s">
        <v>567</v>
      </c>
      <c r="G7568" t="s">
        <v>471</v>
      </c>
      <c r="H7568" t="s">
        <v>288</v>
      </c>
      <c r="I7568" t="s">
        <v>26</v>
      </c>
      <c r="J7568" t="s">
        <v>243</v>
      </c>
      <c r="L7568" t="s">
        <v>368</v>
      </c>
      <c r="M7568" t="s">
        <v>369</v>
      </c>
      <c r="N7568" t="s">
        <v>480</v>
      </c>
    </row>
    <row r="7569" spans="1:14" hidden="1" x14ac:dyDescent="0.25">
      <c r="A7569" t="s">
        <v>241</v>
      </c>
      <c r="B7569" s="1">
        <v>45322</v>
      </c>
      <c r="C7569" t="s">
        <v>32</v>
      </c>
      <c r="D7569" t="s">
        <v>1268</v>
      </c>
      <c r="E7569" s="4">
        <v>-5000</v>
      </c>
      <c r="F7569" t="s">
        <v>567</v>
      </c>
      <c r="G7569" t="s">
        <v>471</v>
      </c>
      <c r="H7569" t="s">
        <v>288</v>
      </c>
      <c r="I7569" t="s">
        <v>26</v>
      </c>
      <c r="J7569" t="s">
        <v>243</v>
      </c>
      <c r="L7569" t="s">
        <v>368</v>
      </c>
      <c r="M7569" t="s">
        <v>369</v>
      </c>
      <c r="N7569" t="s">
        <v>480</v>
      </c>
    </row>
    <row r="7570" spans="1:14" hidden="1" x14ac:dyDescent="0.25">
      <c r="A7570" t="s">
        <v>241</v>
      </c>
      <c r="B7570" s="1">
        <v>45322</v>
      </c>
      <c r="C7570" t="s">
        <v>34</v>
      </c>
      <c r="D7570" t="s">
        <v>1044</v>
      </c>
      <c r="E7570" s="4">
        <v>-14300</v>
      </c>
      <c r="F7570" t="s">
        <v>567</v>
      </c>
      <c r="G7570" t="s">
        <v>471</v>
      </c>
      <c r="H7570" t="s">
        <v>317</v>
      </c>
      <c r="I7570" t="s">
        <v>318</v>
      </c>
      <c r="J7570" t="s">
        <v>276</v>
      </c>
      <c r="L7570" t="s">
        <v>390</v>
      </c>
      <c r="M7570" t="s">
        <v>391</v>
      </c>
      <c r="N7570" t="s">
        <v>487</v>
      </c>
    </row>
    <row r="7571" spans="1:14" hidden="1" x14ac:dyDescent="0.25">
      <c r="A7571" t="s">
        <v>241</v>
      </c>
      <c r="B7571" s="1">
        <v>45322</v>
      </c>
      <c r="C7571" t="s">
        <v>25</v>
      </c>
      <c r="D7571" t="s">
        <v>1049</v>
      </c>
      <c r="E7571" s="4">
        <v>-174134.01200000002</v>
      </c>
      <c r="F7571" t="s">
        <v>567</v>
      </c>
      <c r="G7571" t="s">
        <v>471</v>
      </c>
      <c r="H7571" t="s">
        <v>244</v>
      </c>
      <c r="I7571" t="s">
        <v>245</v>
      </c>
      <c r="J7571" t="s">
        <v>244</v>
      </c>
      <c r="L7571" t="s">
        <v>368</v>
      </c>
      <c r="M7571" t="s">
        <v>369</v>
      </c>
      <c r="N7571" t="s">
        <v>480</v>
      </c>
    </row>
    <row r="7572" spans="1:14" hidden="1" x14ac:dyDescent="0.25">
      <c r="A7572" t="s">
        <v>241</v>
      </c>
      <c r="B7572" s="1">
        <v>45322</v>
      </c>
      <c r="C7572" t="s">
        <v>1056</v>
      </c>
      <c r="D7572" t="s">
        <v>1057</v>
      </c>
      <c r="E7572" s="4">
        <v>-493284.41</v>
      </c>
      <c r="F7572" t="s">
        <v>567</v>
      </c>
      <c r="G7572" t="s">
        <v>471</v>
      </c>
      <c r="H7572" t="s">
        <v>246</v>
      </c>
      <c r="I7572" t="s">
        <v>247</v>
      </c>
      <c r="J7572" t="s">
        <v>246</v>
      </c>
      <c r="L7572" t="s">
        <v>370</v>
      </c>
      <c r="M7572" t="s">
        <v>371</v>
      </c>
      <c r="N7572" t="s">
        <v>482</v>
      </c>
    </row>
    <row r="7573" spans="1:14" hidden="1" x14ac:dyDescent="0.25">
      <c r="A7573" t="s">
        <v>241</v>
      </c>
      <c r="B7573" s="1">
        <v>45322</v>
      </c>
      <c r="C7573" t="s">
        <v>1058</v>
      </c>
      <c r="D7573" t="s">
        <v>1059</v>
      </c>
      <c r="E7573" s="4">
        <v>-493150.53</v>
      </c>
      <c r="F7573" t="s">
        <v>567</v>
      </c>
      <c r="G7573" t="s">
        <v>471</v>
      </c>
      <c r="H7573" t="s">
        <v>293</v>
      </c>
      <c r="I7573" t="s">
        <v>294</v>
      </c>
      <c r="J7573" t="s">
        <v>251</v>
      </c>
      <c r="L7573" t="s">
        <v>386</v>
      </c>
      <c r="M7573" t="s">
        <v>387</v>
      </c>
      <c r="N7573" t="s">
        <v>482</v>
      </c>
    </row>
    <row r="7574" spans="1:14" hidden="1" x14ac:dyDescent="0.25">
      <c r="A7574" t="s">
        <v>241</v>
      </c>
      <c r="B7574" s="1">
        <v>45322</v>
      </c>
      <c r="C7574" t="s">
        <v>1168</v>
      </c>
      <c r="D7574" t="s">
        <v>1169</v>
      </c>
      <c r="E7574" s="4">
        <v>-493</v>
      </c>
      <c r="F7574" t="s">
        <v>567</v>
      </c>
      <c r="G7574" t="s">
        <v>471</v>
      </c>
      <c r="H7574" t="s">
        <v>248</v>
      </c>
      <c r="I7574" t="s">
        <v>249</v>
      </c>
      <c r="J7574" t="s">
        <v>248</v>
      </c>
      <c r="L7574" t="s">
        <v>372</v>
      </c>
      <c r="M7574" t="s">
        <v>373</v>
      </c>
      <c r="N7574" t="s">
        <v>487</v>
      </c>
    </row>
    <row r="7575" spans="1:14" hidden="1" x14ac:dyDescent="0.25">
      <c r="A7575" t="s">
        <v>241</v>
      </c>
      <c r="B7575" s="1">
        <v>45322</v>
      </c>
      <c r="C7575" t="s">
        <v>1101</v>
      </c>
      <c r="D7575" t="s">
        <v>1102</v>
      </c>
      <c r="E7575" s="4">
        <v>-6063.1399999999994</v>
      </c>
      <c r="F7575" t="s">
        <v>567</v>
      </c>
      <c r="G7575" t="s">
        <v>471</v>
      </c>
      <c r="H7575" t="s">
        <v>316</v>
      </c>
      <c r="I7575" t="s">
        <v>275</v>
      </c>
      <c r="J7575" t="s">
        <v>274</v>
      </c>
      <c r="L7575" t="s">
        <v>398</v>
      </c>
      <c r="M7575" t="s">
        <v>399</v>
      </c>
      <c r="N7575" t="s">
        <v>477</v>
      </c>
    </row>
    <row r="7576" spans="1:14" hidden="1" x14ac:dyDescent="0.25">
      <c r="A7576" t="s">
        <v>241</v>
      </c>
      <c r="B7576" s="1">
        <v>45322</v>
      </c>
      <c r="C7576" t="s">
        <v>1182</v>
      </c>
      <c r="D7576" t="s">
        <v>1183</v>
      </c>
      <c r="E7576" s="4">
        <v>249.99999999998727</v>
      </c>
      <c r="F7576" t="s">
        <v>567</v>
      </c>
      <c r="G7576" t="s">
        <v>511</v>
      </c>
      <c r="H7576" t="s">
        <v>347</v>
      </c>
      <c r="I7576" t="s">
        <v>350</v>
      </c>
      <c r="J7576" t="s">
        <v>848</v>
      </c>
      <c r="L7576" t="s">
        <v>55</v>
      </c>
      <c r="M7576" t="s">
        <v>414</v>
      </c>
      <c r="N7576" t="s">
        <v>573</v>
      </c>
    </row>
    <row r="7577" spans="1:14" hidden="1" x14ac:dyDescent="0.25">
      <c r="A7577" t="s">
        <v>241</v>
      </c>
      <c r="B7577" s="1">
        <v>45322</v>
      </c>
      <c r="C7577" t="s">
        <v>570</v>
      </c>
      <c r="D7577" t="s">
        <v>571</v>
      </c>
      <c r="E7577" s="4">
        <v>10000</v>
      </c>
      <c r="F7577" t="s">
        <v>567</v>
      </c>
      <c r="G7577" t="s">
        <v>511</v>
      </c>
      <c r="H7577" t="s">
        <v>514</v>
      </c>
      <c r="I7577" t="s">
        <v>417</v>
      </c>
      <c r="J7577" t="s">
        <v>572</v>
      </c>
      <c r="L7577" t="s">
        <v>514</v>
      </c>
      <c r="M7577" t="s">
        <v>417</v>
      </c>
      <c r="N7577" t="s">
        <v>573</v>
      </c>
    </row>
    <row r="7578" spans="1:14" hidden="1" x14ac:dyDescent="0.25">
      <c r="A7578" t="s">
        <v>241</v>
      </c>
      <c r="B7578" s="1">
        <v>45322</v>
      </c>
      <c r="C7578" t="s">
        <v>576</v>
      </c>
      <c r="D7578" t="s">
        <v>577</v>
      </c>
      <c r="E7578" s="4">
        <v>17743</v>
      </c>
      <c r="F7578" t="s">
        <v>567</v>
      </c>
      <c r="G7578" t="s">
        <v>511</v>
      </c>
      <c r="H7578" t="s">
        <v>514</v>
      </c>
      <c r="I7578" t="s">
        <v>417</v>
      </c>
      <c r="J7578" t="s">
        <v>572</v>
      </c>
      <c r="L7578" t="s">
        <v>514</v>
      </c>
      <c r="M7578" t="s">
        <v>417</v>
      </c>
      <c r="N7578" t="s">
        <v>573</v>
      </c>
    </row>
    <row r="7579" spans="1:14" hidden="1" x14ac:dyDescent="0.25">
      <c r="A7579" t="s">
        <v>241</v>
      </c>
      <c r="B7579" s="1">
        <v>45322</v>
      </c>
      <c r="C7579" t="s">
        <v>580</v>
      </c>
      <c r="D7579" t="s">
        <v>581</v>
      </c>
      <c r="E7579" s="4">
        <v>69472.100000000006</v>
      </c>
      <c r="F7579" t="s">
        <v>567</v>
      </c>
      <c r="G7579" t="s">
        <v>511</v>
      </c>
      <c r="H7579" t="s">
        <v>514</v>
      </c>
      <c r="I7579" t="s">
        <v>417</v>
      </c>
      <c r="J7579" t="s">
        <v>572</v>
      </c>
      <c r="L7579" t="s">
        <v>514</v>
      </c>
      <c r="M7579" t="s">
        <v>417</v>
      </c>
      <c r="N7579" t="s">
        <v>573</v>
      </c>
    </row>
    <row r="7580" spans="1:14" hidden="1" x14ac:dyDescent="0.25">
      <c r="A7580" t="s">
        <v>241</v>
      </c>
      <c r="B7580" s="1">
        <v>45322</v>
      </c>
      <c r="C7580" t="s">
        <v>588</v>
      </c>
      <c r="D7580" t="s">
        <v>589</v>
      </c>
      <c r="E7580" s="4">
        <v>59322.69</v>
      </c>
      <c r="F7580" t="s">
        <v>567</v>
      </c>
      <c r="G7580" t="s">
        <v>511</v>
      </c>
      <c r="H7580" t="s">
        <v>514</v>
      </c>
      <c r="I7580" t="s">
        <v>417</v>
      </c>
      <c r="J7580" t="s">
        <v>572</v>
      </c>
      <c r="L7580" t="s">
        <v>514</v>
      </c>
      <c r="M7580" t="s">
        <v>417</v>
      </c>
      <c r="N7580" t="s">
        <v>573</v>
      </c>
    </row>
    <row r="7581" spans="1:14" hidden="1" x14ac:dyDescent="0.25">
      <c r="A7581" t="s">
        <v>241</v>
      </c>
      <c r="B7581" s="1">
        <v>45322</v>
      </c>
      <c r="C7581" t="s">
        <v>592</v>
      </c>
      <c r="D7581" t="s">
        <v>593</v>
      </c>
      <c r="E7581" s="4">
        <v>87545.25</v>
      </c>
      <c r="F7581" t="s">
        <v>567</v>
      </c>
      <c r="G7581" t="s">
        <v>511</v>
      </c>
      <c r="H7581" t="s">
        <v>518</v>
      </c>
      <c r="I7581" t="s">
        <v>419</v>
      </c>
      <c r="J7581" t="s">
        <v>594</v>
      </c>
      <c r="L7581" t="s">
        <v>518</v>
      </c>
      <c r="M7581" t="s">
        <v>419</v>
      </c>
      <c r="N7581" t="s">
        <v>573</v>
      </c>
    </row>
    <row r="7582" spans="1:14" hidden="1" x14ac:dyDescent="0.25">
      <c r="A7582" t="s">
        <v>241</v>
      </c>
      <c r="B7582" s="1">
        <v>45322</v>
      </c>
      <c r="C7582" t="s">
        <v>597</v>
      </c>
      <c r="D7582" t="s">
        <v>598</v>
      </c>
      <c r="E7582" s="4">
        <v>693957.03</v>
      </c>
      <c r="F7582" t="s">
        <v>567</v>
      </c>
      <c r="G7582" t="s">
        <v>511</v>
      </c>
      <c r="H7582" t="s">
        <v>518</v>
      </c>
      <c r="I7582" t="s">
        <v>419</v>
      </c>
      <c r="J7582" t="s">
        <v>594</v>
      </c>
      <c r="L7582" t="s">
        <v>518</v>
      </c>
      <c r="M7582" t="s">
        <v>419</v>
      </c>
      <c r="N7582" t="s">
        <v>573</v>
      </c>
    </row>
    <row r="7583" spans="1:14" hidden="1" x14ac:dyDescent="0.25">
      <c r="A7583" t="s">
        <v>241</v>
      </c>
      <c r="B7583" s="1">
        <v>45322</v>
      </c>
      <c r="C7583" t="s">
        <v>601</v>
      </c>
      <c r="D7583" t="s">
        <v>602</v>
      </c>
      <c r="E7583" s="4">
        <v>209782.02999999997</v>
      </c>
      <c r="F7583" t="s">
        <v>567</v>
      </c>
      <c r="G7583" t="s">
        <v>511</v>
      </c>
      <c r="H7583" t="s">
        <v>518</v>
      </c>
      <c r="I7583" t="s">
        <v>419</v>
      </c>
      <c r="J7583" t="s">
        <v>594</v>
      </c>
      <c r="L7583" t="s">
        <v>518</v>
      </c>
      <c r="M7583" t="s">
        <v>419</v>
      </c>
      <c r="N7583" t="s">
        <v>573</v>
      </c>
    </row>
    <row r="7584" spans="1:14" hidden="1" x14ac:dyDescent="0.25">
      <c r="A7584" t="s">
        <v>241</v>
      </c>
      <c r="B7584" s="1">
        <v>45322</v>
      </c>
      <c r="C7584" t="s">
        <v>605</v>
      </c>
      <c r="D7584" t="s">
        <v>606</v>
      </c>
      <c r="E7584" s="4">
        <v>229033.74</v>
      </c>
      <c r="F7584" t="s">
        <v>567</v>
      </c>
      <c r="G7584" t="s">
        <v>511</v>
      </c>
      <c r="H7584" t="s">
        <v>518</v>
      </c>
      <c r="I7584" t="s">
        <v>419</v>
      </c>
      <c r="J7584" t="s">
        <v>594</v>
      </c>
      <c r="L7584" t="s">
        <v>518</v>
      </c>
      <c r="M7584" t="s">
        <v>419</v>
      </c>
      <c r="N7584" t="s">
        <v>573</v>
      </c>
    </row>
    <row r="7585" spans="1:14" hidden="1" x14ac:dyDescent="0.25">
      <c r="A7585" t="s">
        <v>241</v>
      </c>
      <c r="B7585" s="1">
        <v>45322</v>
      </c>
      <c r="C7585" t="s">
        <v>611</v>
      </c>
      <c r="D7585" t="s">
        <v>612</v>
      </c>
      <c r="E7585" s="4">
        <v>312509.69000000006</v>
      </c>
      <c r="F7585" t="s">
        <v>567</v>
      </c>
      <c r="G7585" t="s">
        <v>511</v>
      </c>
      <c r="H7585" t="s">
        <v>518</v>
      </c>
      <c r="I7585" t="s">
        <v>419</v>
      </c>
      <c r="J7585" t="s">
        <v>594</v>
      </c>
      <c r="L7585" t="s">
        <v>518</v>
      </c>
      <c r="M7585" t="s">
        <v>419</v>
      </c>
      <c r="N7585" t="s">
        <v>573</v>
      </c>
    </row>
    <row r="7586" spans="1:14" hidden="1" x14ac:dyDescent="0.25">
      <c r="A7586" t="s">
        <v>241</v>
      </c>
      <c r="B7586" s="1">
        <v>45322</v>
      </c>
      <c r="C7586" t="s">
        <v>617</v>
      </c>
      <c r="D7586" t="s">
        <v>618</v>
      </c>
      <c r="E7586" s="4">
        <v>96173.29</v>
      </c>
      <c r="F7586" t="s">
        <v>567</v>
      </c>
      <c r="G7586" t="s">
        <v>511</v>
      </c>
      <c r="H7586" t="s">
        <v>518</v>
      </c>
      <c r="I7586" t="s">
        <v>419</v>
      </c>
      <c r="J7586" t="s">
        <v>594</v>
      </c>
      <c r="L7586" t="s">
        <v>518</v>
      </c>
      <c r="M7586" t="s">
        <v>419</v>
      </c>
      <c r="N7586" t="s">
        <v>573</v>
      </c>
    </row>
    <row r="7587" spans="1:14" hidden="1" x14ac:dyDescent="0.25">
      <c r="A7587" t="s">
        <v>241</v>
      </c>
      <c r="B7587" s="1">
        <v>45322</v>
      </c>
      <c r="C7587" t="s">
        <v>621</v>
      </c>
      <c r="D7587" t="s">
        <v>622</v>
      </c>
      <c r="E7587" s="4">
        <v>16409.09</v>
      </c>
      <c r="F7587" t="s">
        <v>567</v>
      </c>
      <c r="G7587" t="s">
        <v>511</v>
      </c>
      <c r="H7587" t="s">
        <v>518</v>
      </c>
      <c r="I7587" t="s">
        <v>419</v>
      </c>
      <c r="J7587" t="s">
        <v>594</v>
      </c>
      <c r="L7587" t="s">
        <v>518</v>
      </c>
      <c r="M7587" t="s">
        <v>419</v>
      </c>
      <c r="N7587" t="s">
        <v>573</v>
      </c>
    </row>
    <row r="7588" spans="1:14" hidden="1" x14ac:dyDescent="0.25">
      <c r="A7588" t="s">
        <v>241</v>
      </c>
      <c r="B7588" s="1">
        <v>45322</v>
      </c>
      <c r="C7588" t="s">
        <v>625</v>
      </c>
      <c r="D7588" t="s">
        <v>626</v>
      </c>
      <c r="E7588" s="4">
        <v>15085.040000000023</v>
      </c>
      <c r="F7588" t="s">
        <v>567</v>
      </c>
      <c r="G7588" t="s">
        <v>511</v>
      </c>
      <c r="H7588" t="s">
        <v>518</v>
      </c>
      <c r="I7588" t="s">
        <v>419</v>
      </c>
      <c r="J7588" t="s">
        <v>594</v>
      </c>
      <c r="L7588" t="s">
        <v>518</v>
      </c>
      <c r="M7588" t="s">
        <v>419</v>
      </c>
      <c r="N7588" t="s">
        <v>573</v>
      </c>
    </row>
    <row r="7589" spans="1:14" hidden="1" x14ac:dyDescent="0.25">
      <c r="A7589" t="s">
        <v>241</v>
      </c>
      <c r="B7589" s="1">
        <v>45322</v>
      </c>
      <c r="C7589" t="s">
        <v>48</v>
      </c>
      <c r="D7589" t="s">
        <v>49</v>
      </c>
      <c r="E7589" s="4">
        <v>340</v>
      </c>
      <c r="F7589" t="s">
        <v>567</v>
      </c>
      <c r="G7589" t="s">
        <v>511</v>
      </c>
      <c r="H7589" t="s">
        <v>336</v>
      </c>
      <c r="I7589" t="s">
        <v>337</v>
      </c>
      <c r="J7589" t="s">
        <v>639</v>
      </c>
      <c r="L7589" t="s">
        <v>336</v>
      </c>
      <c r="M7589" t="s">
        <v>337</v>
      </c>
      <c r="N7589" t="s">
        <v>573</v>
      </c>
    </row>
    <row r="7590" spans="1:14" hidden="1" x14ac:dyDescent="0.25">
      <c r="A7590" t="s">
        <v>241</v>
      </c>
      <c r="B7590" s="1">
        <v>45322</v>
      </c>
      <c r="C7590" t="s">
        <v>53</v>
      </c>
      <c r="D7590" t="s">
        <v>54</v>
      </c>
      <c r="E7590" s="4">
        <v>2500</v>
      </c>
      <c r="F7590" t="s">
        <v>567</v>
      </c>
      <c r="G7590" t="s">
        <v>511</v>
      </c>
      <c r="H7590" t="s">
        <v>336</v>
      </c>
      <c r="I7590" t="s">
        <v>337</v>
      </c>
      <c r="J7590" t="s">
        <v>639</v>
      </c>
      <c r="L7590" t="s">
        <v>336</v>
      </c>
      <c r="M7590" t="s">
        <v>337</v>
      </c>
      <c r="N7590" t="s">
        <v>573</v>
      </c>
    </row>
    <row r="7591" spans="1:14" hidden="1" x14ac:dyDescent="0.25">
      <c r="A7591" t="s">
        <v>241</v>
      </c>
      <c r="B7591" s="1">
        <v>45322</v>
      </c>
      <c r="C7591" t="s">
        <v>57</v>
      </c>
      <c r="D7591" t="s">
        <v>58</v>
      </c>
      <c r="E7591" s="4">
        <v>250</v>
      </c>
      <c r="F7591" t="s">
        <v>567</v>
      </c>
      <c r="G7591" t="s">
        <v>511</v>
      </c>
      <c r="H7591" t="s">
        <v>336</v>
      </c>
      <c r="I7591" t="s">
        <v>337</v>
      </c>
      <c r="J7591" t="s">
        <v>639</v>
      </c>
      <c r="L7591" t="s">
        <v>336</v>
      </c>
      <c r="M7591" t="s">
        <v>337</v>
      </c>
      <c r="N7591" t="s">
        <v>573</v>
      </c>
    </row>
    <row r="7592" spans="1:14" hidden="1" x14ac:dyDescent="0.25">
      <c r="A7592" t="s">
        <v>241</v>
      </c>
      <c r="B7592" s="1">
        <v>45322</v>
      </c>
      <c r="C7592" t="s">
        <v>61</v>
      </c>
      <c r="D7592" t="s">
        <v>62</v>
      </c>
      <c r="E7592" s="4">
        <v>997500</v>
      </c>
      <c r="F7592" t="s">
        <v>567</v>
      </c>
      <c r="G7592" t="s">
        <v>511</v>
      </c>
      <c r="H7592" t="s">
        <v>336</v>
      </c>
      <c r="I7592" t="s">
        <v>337</v>
      </c>
      <c r="J7592" t="s">
        <v>639</v>
      </c>
      <c r="L7592" t="s">
        <v>336</v>
      </c>
      <c r="M7592" t="s">
        <v>337</v>
      </c>
      <c r="N7592" t="s">
        <v>573</v>
      </c>
    </row>
    <row r="7593" spans="1:14" hidden="1" x14ac:dyDescent="0.25">
      <c r="A7593" t="s">
        <v>241</v>
      </c>
      <c r="B7593" s="1">
        <v>45322</v>
      </c>
      <c r="C7593" t="s">
        <v>64</v>
      </c>
      <c r="D7593" t="s">
        <v>65</v>
      </c>
      <c r="E7593" s="4">
        <v>39250.559999999998</v>
      </c>
      <c r="F7593" t="s">
        <v>567</v>
      </c>
      <c r="G7593" t="s">
        <v>511</v>
      </c>
      <c r="H7593" t="s">
        <v>336</v>
      </c>
      <c r="I7593" t="s">
        <v>337</v>
      </c>
      <c r="J7593" t="s">
        <v>639</v>
      </c>
      <c r="L7593" t="s">
        <v>336</v>
      </c>
      <c r="M7593" t="s">
        <v>337</v>
      </c>
      <c r="N7593" t="s">
        <v>573</v>
      </c>
    </row>
    <row r="7594" spans="1:14" hidden="1" x14ac:dyDescent="0.25">
      <c r="A7594" t="s">
        <v>241</v>
      </c>
      <c r="B7594" s="1">
        <v>45322</v>
      </c>
      <c r="C7594" t="s">
        <v>66</v>
      </c>
      <c r="D7594" t="s">
        <v>67</v>
      </c>
      <c r="E7594" s="4">
        <v>135322.94</v>
      </c>
      <c r="F7594" t="s">
        <v>567</v>
      </c>
      <c r="G7594" t="s">
        <v>511</v>
      </c>
      <c r="H7594" t="s">
        <v>336</v>
      </c>
      <c r="I7594" t="s">
        <v>337</v>
      </c>
      <c r="J7594" t="s">
        <v>639</v>
      </c>
      <c r="L7594" t="s">
        <v>336</v>
      </c>
      <c r="M7594" t="s">
        <v>337</v>
      </c>
      <c r="N7594" t="s">
        <v>573</v>
      </c>
    </row>
    <row r="7595" spans="1:14" hidden="1" x14ac:dyDescent="0.25">
      <c r="A7595" t="s">
        <v>241</v>
      </c>
      <c r="B7595" s="1">
        <v>45322</v>
      </c>
      <c r="C7595" t="s">
        <v>139</v>
      </c>
      <c r="D7595" t="s">
        <v>654</v>
      </c>
      <c r="E7595" s="4">
        <v>493150.53</v>
      </c>
      <c r="F7595" t="s">
        <v>567</v>
      </c>
      <c r="G7595" t="s">
        <v>511</v>
      </c>
      <c r="H7595" t="s">
        <v>338</v>
      </c>
      <c r="I7595" t="s">
        <v>136</v>
      </c>
      <c r="J7595" t="s">
        <v>655</v>
      </c>
      <c r="L7595" t="s">
        <v>338</v>
      </c>
      <c r="M7595" t="s">
        <v>136</v>
      </c>
      <c r="N7595" t="s">
        <v>573</v>
      </c>
    </row>
    <row r="7596" spans="1:14" hidden="1" x14ac:dyDescent="0.25">
      <c r="A7596" t="s">
        <v>241</v>
      </c>
      <c r="B7596" s="1">
        <v>45322</v>
      </c>
      <c r="C7596" t="s">
        <v>143</v>
      </c>
      <c r="D7596" t="s">
        <v>662</v>
      </c>
      <c r="E7596" s="4">
        <v>493284.41</v>
      </c>
      <c r="F7596" t="s">
        <v>567</v>
      </c>
      <c r="G7596" t="s">
        <v>511</v>
      </c>
      <c r="H7596" t="s">
        <v>338</v>
      </c>
      <c r="I7596" t="s">
        <v>136</v>
      </c>
      <c r="J7596" t="s">
        <v>655</v>
      </c>
      <c r="L7596" t="s">
        <v>338</v>
      </c>
      <c r="M7596" t="s">
        <v>136</v>
      </c>
      <c r="N7596" t="s">
        <v>573</v>
      </c>
    </row>
    <row r="7597" spans="1:14" hidden="1" x14ac:dyDescent="0.25">
      <c r="A7597" t="s">
        <v>241</v>
      </c>
      <c r="B7597" s="1">
        <v>45322</v>
      </c>
      <c r="C7597" t="s">
        <v>665</v>
      </c>
      <c r="D7597" t="s">
        <v>666</v>
      </c>
      <c r="E7597" s="4">
        <v>1295781.9199999922</v>
      </c>
      <c r="F7597" t="s">
        <v>567</v>
      </c>
      <c r="G7597" t="s">
        <v>511</v>
      </c>
      <c r="H7597" t="s">
        <v>340</v>
      </c>
      <c r="I7597" t="s">
        <v>341</v>
      </c>
      <c r="J7597" t="s">
        <v>667</v>
      </c>
      <c r="L7597" t="s">
        <v>340</v>
      </c>
      <c r="M7597" t="s">
        <v>341</v>
      </c>
      <c r="N7597" t="s">
        <v>573</v>
      </c>
    </row>
    <row r="7598" spans="1:14" hidden="1" x14ac:dyDescent="0.25">
      <c r="A7598" t="s">
        <v>241</v>
      </c>
      <c r="B7598" s="1">
        <v>45322</v>
      </c>
      <c r="C7598" t="s">
        <v>670</v>
      </c>
      <c r="D7598" t="s">
        <v>671</v>
      </c>
      <c r="E7598" s="4">
        <v>7785.0000000000227</v>
      </c>
      <c r="F7598" t="s">
        <v>567</v>
      </c>
      <c r="G7598" t="s">
        <v>511</v>
      </c>
      <c r="H7598" t="s">
        <v>340</v>
      </c>
      <c r="I7598" t="s">
        <v>341</v>
      </c>
      <c r="J7598" t="s">
        <v>667</v>
      </c>
      <c r="L7598" t="s">
        <v>340</v>
      </c>
      <c r="M7598" t="s">
        <v>341</v>
      </c>
      <c r="N7598" t="s">
        <v>573</v>
      </c>
    </row>
    <row r="7599" spans="1:14" hidden="1" x14ac:dyDescent="0.25">
      <c r="A7599" t="s">
        <v>241</v>
      </c>
      <c r="B7599" s="1">
        <v>45322</v>
      </c>
      <c r="C7599" t="s">
        <v>674</v>
      </c>
      <c r="D7599" t="s">
        <v>675</v>
      </c>
      <c r="E7599" s="4">
        <v>32719.359999999942</v>
      </c>
      <c r="F7599" t="s">
        <v>567</v>
      </c>
      <c r="G7599" t="s">
        <v>511</v>
      </c>
      <c r="H7599" t="s">
        <v>340</v>
      </c>
      <c r="I7599" t="s">
        <v>341</v>
      </c>
      <c r="J7599" t="s">
        <v>667</v>
      </c>
      <c r="L7599" t="s">
        <v>340</v>
      </c>
      <c r="M7599" t="s">
        <v>341</v>
      </c>
      <c r="N7599" t="s">
        <v>573</v>
      </c>
    </row>
    <row r="7600" spans="1:14" hidden="1" x14ac:dyDescent="0.25">
      <c r="A7600" t="s">
        <v>241</v>
      </c>
      <c r="B7600" s="1">
        <v>45322</v>
      </c>
      <c r="C7600" t="s">
        <v>687</v>
      </c>
      <c r="D7600" t="s">
        <v>688</v>
      </c>
      <c r="E7600" s="4">
        <v>794.3599999999999</v>
      </c>
      <c r="F7600" t="s">
        <v>567</v>
      </c>
      <c r="G7600" t="s">
        <v>511</v>
      </c>
      <c r="H7600" t="s">
        <v>355</v>
      </c>
      <c r="I7600" t="s">
        <v>356</v>
      </c>
      <c r="J7600" t="s">
        <v>689</v>
      </c>
      <c r="L7600" t="s">
        <v>355</v>
      </c>
      <c r="M7600" t="s">
        <v>427</v>
      </c>
      <c r="N7600" t="s">
        <v>573</v>
      </c>
    </row>
    <row r="7601" spans="1:14" hidden="1" x14ac:dyDescent="0.25">
      <c r="A7601" t="s">
        <v>241</v>
      </c>
      <c r="B7601" s="1">
        <v>45322</v>
      </c>
      <c r="C7601" t="s">
        <v>1184</v>
      </c>
      <c r="D7601" t="s">
        <v>1185</v>
      </c>
      <c r="E7601" s="4">
        <v>188417.74</v>
      </c>
      <c r="F7601" t="s">
        <v>567</v>
      </c>
      <c r="G7601" t="s">
        <v>511</v>
      </c>
      <c r="H7601" t="s">
        <v>355</v>
      </c>
      <c r="I7601" t="s">
        <v>356</v>
      </c>
      <c r="J7601" t="s">
        <v>689</v>
      </c>
      <c r="L7601" t="s">
        <v>355</v>
      </c>
      <c r="M7601" t="s">
        <v>427</v>
      </c>
      <c r="N7601" t="s">
        <v>573</v>
      </c>
    </row>
    <row r="7602" spans="1:14" hidden="1" x14ac:dyDescent="0.25">
      <c r="A7602" t="s">
        <v>241</v>
      </c>
      <c r="B7602" s="1">
        <v>45322</v>
      </c>
      <c r="C7602" t="s">
        <v>700</v>
      </c>
      <c r="D7602" t="s">
        <v>701</v>
      </c>
      <c r="E7602" s="4">
        <v>5898.25</v>
      </c>
      <c r="F7602" t="s">
        <v>567</v>
      </c>
      <c r="G7602" t="s">
        <v>511</v>
      </c>
      <c r="H7602" t="s">
        <v>355</v>
      </c>
      <c r="I7602" t="s">
        <v>356</v>
      </c>
      <c r="J7602" t="s">
        <v>689</v>
      </c>
      <c r="L7602" t="s">
        <v>355</v>
      </c>
      <c r="M7602" t="s">
        <v>427</v>
      </c>
      <c r="N7602" t="s">
        <v>573</v>
      </c>
    </row>
    <row r="7603" spans="1:14" hidden="1" x14ac:dyDescent="0.25">
      <c r="A7603" t="s">
        <v>241</v>
      </c>
      <c r="B7603" s="1">
        <v>45322</v>
      </c>
      <c r="C7603" t="s">
        <v>710</v>
      </c>
      <c r="D7603" t="s">
        <v>711</v>
      </c>
      <c r="E7603" s="4">
        <v>24495.490000000005</v>
      </c>
      <c r="F7603" t="s">
        <v>567</v>
      </c>
      <c r="G7603" t="s">
        <v>511</v>
      </c>
      <c r="H7603" t="s">
        <v>355</v>
      </c>
      <c r="I7603" t="s">
        <v>356</v>
      </c>
      <c r="J7603" t="s">
        <v>689</v>
      </c>
      <c r="L7603" t="s">
        <v>355</v>
      </c>
      <c r="M7603" t="s">
        <v>427</v>
      </c>
      <c r="N7603" t="s">
        <v>573</v>
      </c>
    </row>
    <row r="7604" spans="1:14" hidden="1" x14ac:dyDescent="0.25">
      <c r="A7604" t="s">
        <v>241</v>
      </c>
      <c r="B7604" s="1">
        <v>45322</v>
      </c>
      <c r="C7604" t="s">
        <v>1360</v>
      </c>
      <c r="D7604" t="s">
        <v>1361</v>
      </c>
      <c r="E7604" s="4">
        <v>1953.9799999999996</v>
      </c>
      <c r="F7604" t="s">
        <v>567</v>
      </c>
      <c r="G7604" t="s">
        <v>511</v>
      </c>
      <c r="H7604" t="s">
        <v>355</v>
      </c>
      <c r="I7604" t="s">
        <v>356</v>
      </c>
      <c r="J7604" t="s">
        <v>689</v>
      </c>
      <c r="L7604" t="s">
        <v>355</v>
      </c>
      <c r="M7604" t="s">
        <v>427</v>
      </c>
      <c r="N7604" t="s">
        <v>573</v>
      </c>
    </row>
    <row r="7605" spans="1:14" hidden="1" x14ac:dyDescent="0.25">
      <c r="A7605" t="s">
        <v>241</v>
      </c>
      <c r="B7605" s="1">
        <v>45322</v>
      </c>
      <c r="C7605" t="s">
        <v>723</v>
      </c>
      <c r="D7605" t="s">
        <v>724</v>
      </c>
      <c r="E7605" s="4">
        <v>50927.650000000016</v>
      </c>
      <c r="F7605" t="s">
        <v>567</v>
      </c>
      <c r="G7605" t="s">
        <v>511</v>
      </c>
      <c r="H7605" t="s">
        <v>345</v>
      </c>
      <c r="I7605" t="s">
        <v>346</v>
      </c>
      <c r="J7605" t="s">
        <v>725</v>
      </c>
      <c r="L7605" t="s">
        <v>342</v>
      </c>
      <c r="M7605" t="s">
        <v>346</v>
      </c>
      <c r="N7605" t="s">
        <v>573</v>
      </c>
    </row>
    <row r="7606" spans="1:14" hidden="1" x14ac:dyDescent="0.25">
      <c r="A7606" t="s">
        <v>241</v>
      </c>
      <c r="B7606" s="1">
        <v>45322</v>
      </c>
      <c r="C7606" t="s">
        <v>728</v>
      </c>
      <c r="D7606" t="s">
        <v>729</v>
      </c>
      <c r="E7606" s="4">
        <v>2796.9300000000658</v>
      </c>
      <c r="F7606" t="s">
        <v>567</v>
      </c>
      <c r="G7606" t="s">
        <v>511</v>
      </c>
      <c r="H7606" t="s">
        <v>345</v>
      </c>
      <c r="I7606" t="s">
        <v>346</v>
      </c>
      <c r="J7606" t="s">
        <v>684</v>
      </c>
      <c r="L7606" t="s">
        <v>345</v>
      </c>
      <c r="M7606" t="s">
        <v>346</v>
      </c>
      <c r="N7606" t="s">
        <v>573</v>
      </c>
    </row>
    <row r="7607" spans="1:14" hidden="1" x14ac:dyDescent="0.25">
      <c r="A7607" t="s">
        <v>241</v>
      </c>
      <c r="B7607" s="1">
        <v>45322</v>
      </c>
      <c r="C7607" t="s">
        <v>736</v>
      </c>
      <c r="D7607" t="s">
        <v>737</v>
      </c>
      <c r="E7607" s="4">
        <v>121156.29999999999</v>
      </c>
      <c r="F7607" t="s">
        <v>567</v>
      </c>
      <c r="G7607" t="s">
        <v>511</v>
      </c>
      <c r="H7607" t="s">
        <v>345</v>
      </c>
      <c r="I7607" t="s">
        <v>346</v>
      </c>
      <c r="J7607" t="s">
        <v>684</v>
      </c>
      <c r="L7607" t="s">
        <v>345</v>
      </c>
      <c r="M7607" t="s">
        <v>346</v>
      </c>
      <c r="N7607" t="s">
        <v>573</v>
      </c>
    </row>
    <row r="7608" spans="1:14" hidden="1" x14ac:dyDescent="0.25">
      <c r="A7608" t="s">
        <v>241</v>
      </c>
      <c r="B7608" s="1">
        <v>45322</v>
      </c>
      <c r="C7608" t="s">
        <v>740</v>
      </c>
      <c r="D7608" t="s">
        <v>741</v>
      </c>
      <c r="E7608" s="4">
        <v>10.64000000005035</v>
      </c>
      <c r="F7608" t="s">
        <v>567</v>
      </c>
      <c r="G7608" t="s">
        <v>511</v>
      </c>
      <c r="H7608" t="s">
        <v>345</v>
      </c>
      <c r="I7608" t="s">
        <v>346</v>
      </c>
      <c r="J7608" t="s">
        <v>684</v>
      </c>
      <c r="L7608" t="s">
        <v>345</v>
      </c>
      <c r="M7608" t="s">
        <v>346</v>
      </c>
      <c r="N7608" t="s">
        <v>573</v>
      </c>
    </row>
    <row r="7609" spans="1:14" hidden="1" x14ac:dyDescent="0.25">
      <c r="A7609" t="s">
        <v>241</v>
      </c>
      <c r="B7609" s="1">
        <v>45322</v>
      </c>
      <c r="C7609" t="s">
        <v>749</v>
      </c>
      <c r="D7609" t="s">
        <v>750</v>
      </c>
      <c r="E7609" s="4">
        <v>4335.3600000000151</v>
      </c>
      <c r="F7609" t="s">
        <v>567</v>
      </c>
      <c r="G7609" t="s">
        <v>511</v>
      </c>
      <c r="H7609" t="s">
        <v>345</v>
      </c>
      <c r="I7609" t="s">
        <v>346</v>
      </c>
      <c r="J7609" t="s">
        <v>684</v>
      </c>
      <c r="L7609" t="s">
        <v>345</v>
      </c>
      <c r="M7609" t="s">
        <v>346</v>
      </c>
      <c r="N7609" t="s">
        <v>573</v>
      </c>
    </row>
    <row r="7610" spans="1:14" hidden="1" x14ac:dyDescent="0.25">
      <c r="A7610" t="s">
        <v>241</v>
      </c>
      <c r="B7610" s="1">
        <v>45322</v>
      </c>
      <c r="C7610" t="s">
        <v>753</v>
      </c>
      <c r="D7610" t="s">
        <v>754</v>
      </c>
      <c r="E7610" s="4">
        <v>52792.770000000004</v>
      </c>
      <c r="F7610" t="s">
        <v>567</v>
      </c>
      <c r="G7610" t="s">
        <v>511</v>
      </c>
      <c r="H7610" t="s">
        <v>345</v>
      </c>
      <c r="I7610" t="s">
        <v>346</v>
      </c>
      <c r="J7610" t="s">
        <v>684</v>
      </c>
      <c r="L7610" t="s">
        <v>345</v>
      </c>
      <c r="M7610" t="s">
        <v>346</v>
      </c>
      <c r="N7610" t="s">
        <v>573</v>
      </c>
    </row>
    <row r="7611" spans="1:14" hidden="1" x14ac:dyDescent="0.25">
      <c r="A7611" t="s">
        <v>241</v>
      </c>
      <c r="B7611" s="1">
        <v>45322</v>
      </c>
      <c r="C7611" t="s">
        <v>765</v>
      </c>
      <c r="D7611" t="s">
        <v>766</v>
      </c>
      <c r="E7611" s="4">
        <v>53.55</v>
      </c>
      <c r="F7611" t="s">
        <v>567</v>
      </c>
      <c r="G7611" t="s">
        <v>511</v>
      </c>
      <c r="H7611" t="s">
        <v>345</v>
      </c>
      <c r="I7611" t="s">
        <v>346</v>
      </c>
      <c r="J7611" t="s">
        <v>684</v>
      </c>
      <c r="L7611" t="s">
        <v>345</v>
      </c>
      <c r="M7611" t="s">
        <v>346</v>
      </c>
      <c r="N7611" t="s">
        <v>573</v>
      </c>
    </row>
    <row r="7612" spans="1:14" hidden="1" x14ac:dyDescent="0.25">
      <c r="A7612" t="s">
        <v>241</v>
      </c>
      <c r="B7612" s="1">
        <v>45322</v>
      </c>
      <c r="C7612" t="s">
        <v>1188</v>
      </c>
      <c r="D7612" t="s">
        <v>1189</v>
      </c>
      <c r="E7612" s="4">
        <v>1091.8000000000002</v>
      </c>
      <c r="F7612" t="s">
        <v>567</v>
      </c>
      <c r="G7612" t="s">
        <v>511</v>
      </c>
      <c r="H7612" t="s">
        <v>345</v>
      </c>
      <c r="I7612" t="s">
        <v>346</v>
      </c>
      <c r="J7612" t="s">
        <v>684</v>
      </c>
      <c r="L7612" t="s">
        <v>345</v>
      </c>
      <c r="M7612" t="s">
        <v>346</v>
      </c>
      <c r="N7612" t="s">
        <v>573</v>
      </c>
    </row>
    <row r="7613" spans="1:14" hidden="1" x14ac:dyDescent="0.25">
      <c r="A7613" t="s">
        <v>241</v>
      </c>
      <c r="B7613" s="1">
        <v>45322</v>
      </c>
      <c r="C7613" t="s">
        <v>1190</v>
      </c>
      <c r="D7613" t="s">
        <v>1191</v>
      </c>
      <c r="E7613" s="4">
        <v>181.46999999998934</v>
      </c>
      <c r="F7613" t="s">
        <v>567</v>
      </c>
      <c r="G7613" t="s">
        <v>511</v>
      </c>
      <c r="H7613" t="s">
        <v>345</v>
      </c>
      <c r="I7613" t="s">
        <v>346</v>
      </c>
      <c r="J7613" t="s">
        <v>684</v>
      </c>
      <c r="L7613" t="s">
        <v>345</v>
      </c>
      <c r="M7613" t="s">
        <v>346</v>
      </c>
      <c r="N7613" t="s">
        <v>573</v>
      </c>
    </row>
    <row r="7614" spans="1:14" hidden="1" x14ac:dyDescent="0.25">
      <c r="A7614" t="s">
        <v>241</v>
      </c>
      <c r="B7614" s="1">
        <v>45322</v>
      </c>
      <c r="C7614" t="s">
        <v>783</v>
      </c>
      <c r="D7614" t="s">
        <v>784</v>
      </c>
      <c r="E7614" s="4">
        <v>10381.74</v>
      </c>
      <c r="F7614" t="s">
        <v>567</v>
      </c>
      <c r="G7614" t="s">
        <v>511</v>
      </c>
      <c r="H7614" t="s">
        <v>345</v>
      </c>
      <c r="I7614" t="s">
        <v>346</v>
      </c>
      <c r="J7614" t="s">
        <v>684</v>
      </c>
      <c r="L7614" t="s">
        <v>345</v>
      </c>
      <c r="M7614" t="s">
        <v>432</v>
      </c>
      <c r="N7614" t="s">
        <v>573</v>
      </c>
    </row>
    <row r="7615" spans="1:14" hidden="1" x14ac:dyDescent="0.25">
      <c r="A7615" t="s">
        <v>241</v>
      </c>
      <c r="B7615" s="1">
        <v>45322</v>
      </c>
      <c r="C7615" t="s">
        <v>68</v>
      </c>
      <c r="D7615" t="s">
        <v>69</v>
      </c>
      <c r="E7615" s="4">
        <v>4891.8300000000027</v>
      </c>
      <c r="F7615" t="s">
        <v>567</v>
      </c>
      <c r="G7615" t="s">
        <v>511</v>
      </c>
      <c r="H7615" t="s">
        <v>324</v>
      </c>
      <c r="I7615" t="s">
        <v>323</v>
      </c>
      <c r="J7615" t="s">
        <v>787</v>
      </c>
      <c r="L7615" t="s">
        <v>324</v>
      </c>
      <c r="M7615" t="s">
        <v>323</v>
      </c>
      <c r="N7615" t="s">
        <v>573</v>
      </c>
    </row>
    <row r="7616" spans="1:14" hidden="1" x14ac:dyDescent="0.25">
      <c r="A7616" t="s">
        <v>241</v>
      </c>
      <c r="B7616" s="1">
        <v>45322</v>
      </c>
      <c r="C7616" t="s">
        <v>70</v>
      </c>
      <c r="D7616" t="s">
        <v>71</v>
      </c>
      <c r="E7616" s="4">
        <v>21402.727999998664</v>
      </c>
      <c r="F7616" t="s">
        <v>567</v>
      </c>
      <c r="G7616" t="s">
        <v>511</v>
      </c>
      <c r="H7616" t="s">
        <v>324</v>
      </c>
      <c r="I7616" t="s">
        <v>323</v>
      </c>
      <c r="J7616" t="s">
        <v>787</v>
      </c>
      <c r="L7616" t="s">
        <v>324</v>
      </c>
      <c r="M7616" t="s">
        <v>323</v>
      </c>
      <c r="N7616" t="s">
        <v>573</v>
      </c>
    </row>
    <row r="7617" spans="1:14" hidden="1" x14ac:dyDescent="0.25">
      <c r="A7617" t="s">
        <v>241</v>
      </c>
      <c r="B7617" s="1">
        <v>45322</v>
      </c>
      <c r="C7617" t="s">
        <v>74</v>
      </c>
      <c r="D7617" t="s">
        <v>75</v>
      </c>
      <c r="E7617" s="4">
        <v>1153.1599999999999</v>
      </c>
      <c r="F7617" t="s">
        <v>567</v>
      </c>
      <c r="G7617" t="s">
        <v>511</v>
      </c>
      <c r="H7617" t="s">
        <v>324</v>
      </c>
      <c r="I7617" t="s">
        <v>323</v>
      </c>
      <c r="J7617" t="s">
        <v>787</v>
      </c>
      <c r="L7617" t="s">
        <v>324</v>
      </c>
      <c r="M7617" t="s">
        <v>323</v>
      </c>
      <c r="N7617" t="s">
        <v>573</v>
      </c>
    </row>
    <row r="7618" spans="1:14" hidden="1" x14ac:dyDescent="0.25">
      <c r="A7618" t="s">
        <v>241</v>
      </c>
      <c r="B7618" s="1">
        <v>45322</v>
      </c>
      <c r="C7618" t="s">
        <v>76</v>
      </c>
      <c r="D7618" t="s">
        <v>77</v>
      </c>
      <c r="E7618" s="4">
        <v>527.74</v>
      </c>
      <c r="F7618" t="s">
        <v>567</v>
      </c>
      <c r="G7618" t="s">
        <v>511</v>
      </c>
      <c r="H7618" t="s">
        <v>324</v>
      </c>
      <c r="I7618" t="s">
        <v>323</v>
      </c>
      <c r="J7618" t="s">
        <v>787</v>
      </c>
      <c r="L7618" t="s">
        <v>324</v>
      </c>
      <c r="M7618" t="s">
        <v>323</v>
      </c>
      <c r="N7618" t="s">
        <v>573</v>
      </c>
    </row>
    <row r="7619" spans="1:14" hidden="1" x14ac:dyDescent="0.25">
      <c r="A7619" t="s">
        <v>241</v>
      </c>
      <c r="B7619" s="1">
        <v>45322</v>
      </c>
      <c r="C7619" t="s">
        <v>78</v>
      </c>
      <c r="D7619" t="s">
        <v>79</v>
      </c>
      <c r="E7619" s="4">
        <v>67033.490000006743</v>
      </c>
      <c r="F7619" t="s">
        <v>567</v>
      </c>
      <c r="G7619" t="s">
        <v>511</v>
      </c>
      <c r="H7619" t="s">
        <v>324</v>
      </c>
      <c r="I7619" t="s">
        <v>323</v>
      </c>
      <c r="J7619" t="s">
        <v>787</v>
      </c>
      <c r="L7619" t="s">
        <v>324</v>
      </c>
      <c r="M7619" t="s">
        <v>323</v>
      </c>
      <c r="N7619" t="s">
        <v>573</v>
      </c>
    </row>
    <row r="7620" spans="1:14" hidden="1" x14ac:dyDescent="0.25">
      <c r="A7620" t="s">
        <v>241</v>
      </c>
      <c r="B7620" s="1">
        <v>45322</v>
      </c>
      <c r="C7620" t="s">
        <v>82</v>
      </c>
      <c r="D7620" t="s">
        <v>83</v>
      </c>
      <c r="E7620" s="4">
        <v>1945.8500000000029</v>
      </c>
      <c r="F7620" t="s">
        <v>567</v>
      </c>
      <c r="G7620" t="s">
        <v>511</v>
      </c>
      <c r="H7620" t="s">
        <v>324</v>
      </c>
      <c r="I7620" t="s">
        <v>323</v>
      </c>
      <c r="J7620" t="s">
        <v>787</v>
      </c>
      <c r="L7620" t="s">
        <v>324</v>
      </c>
      <c r="M7620" t="s">
        <v>323</v>
      </c>
      <c r="N7620" t="s">
        <v>573</v>
      </c>
    </row>
    <row r="7621" spans="1:14" hidden="1" x14ac:dyDescent="0.25">
      <c r="A7621" t="s">
        <v>241</v>
      </c>
      <c r="B7621" s="1">
        <v>45322</v>
      </c>
      <c r="C7621" t="s">
        <v>84</v>
      </c>
      <c r="D7621" t="s">
        <v>85</v>
      </c>
      <c r="E7621" s="4">
        <v>24061.900000002679</v>
      </c>
      <c r="F7621" t="s">
        <v>567</v>
      </c>
      <c r="G7621" t="s">
        <v>511</v>
      </c>
      <c r="H7621" t="s">
        <v>324</v>
      </c>
      <c r="I7621" t="s">
        <v>323</v>
      </c>
      <c r="J7621" t="s">
        <v>787</v>
      </c>
      <c r="L7621" t="s">
        <v>324</v>
      </c>
      <c r="M7621" t="s">
        <v>323</v>
      </c>
      <c r="N7621" t="s">
        <v>573</v>
      </c>
    </row>
    <row r="7622" spans="1:14" hidden="1" x14ac:dyDescent="0.25">
      <c r="A7622" t="s">
        <v>241</v>
      </c>
      <c r="B7622" s="1">
        <v>45322</v>
      </c>
      <c r="C7622" t="s">
        <v>86</v>
      </c>
      <c r="D7622" t="s">
        <v>87</v>
      </c>
      <c r="E7622" s="4">
        <v>240808.20999999996</v>
      </c>
      <c r="F7622" t="s">
        <v>567</v>
      </c>
      <c r="G7622" t="s">
        <v>511</v>
      </c>
      <c r="H7622" t="s">
        <v>324</v>
      </c>
      <c r="I7622" t="s">
        <v>323</v>
      </c>
      <c r="J7622" t="s">
        <v>787</v>
      </c>
      <c r="L7622" t="s">
        <v>324</v>
      </c>
      <c r="M7622" t="s">
        <v>323</v>
      </c>
      <c r="N7622" t="s">
        <v>573</v>
      </c>
    </row>
    <row r="7623" spans="1:14" hidden="1" x14ac:dyDescent="0.25">
      <c r="A7623" t="s">
        <v>241</v>
      </c>
      <c r="B7623" s="1">
        <v>45322</v>
      </c>
      <c r="C7623" t="s">
        <v>88</v>
      </c>
      <c r="D7623" t="s">
        <v>89</v>
      </c>
      <c r="E7623" s="4">
        <v>46714.490000000304</v>
      </c>
      <c r="F7623" t="s">
        <v>567</v>
      </c>
      <c r="G7623" t="s">
        <v>511</v>
      </c>
      <c r="H7623" t="s">
        <v>324</v>
      </c>
      <c r="I7623" t="s">
        <v>323</v>
      </c>
      <c r="J7623" t="s">
        <v>787</v>
      </c>
      <c r="L7623" t="s">
        <v>324</v>
      </c>
      <c r="M7623" t="s">
        <v>323</v>
      </c>
      <c r="N7623" t="s">
        <v>573</v>
      </c>
    </row>
    <row r="7624" spans="1:14" hidden="1" x14ac:dyDescent="0.25">
      <c r="A7624" t="s">
        <v>241</v>
      </c>
      <c r="B7624" s="1">
        <v>45322</v>
      </c>
      <c r="C7624" t="s">
        <v>90</v>
      </c>
      <c r="D7624" t="s">
        <v>91</v>
      </c>
      <c r="E7624" s="4">
        <v>26806.959999999977</v>
      </c>
      <c r="F7624" t="s">
        <v>567</v>
      </c>
      <c r="G7624" t="s">
        <v>511</v>
      </c>
      <c r="H7624" t="s">
        <v>324</v>
      </c>
      <c r="I7624" t="s">
        <v>323</v>
      </c>
      <c r="J7624" t="s">
        <v>787</v>
      </c>
      <c r="L7624" t="s">
        <v>324</v>
      </c>
      <c r="M7624" t="s">
        <v>323</v>
      </c>
      <c r="N7624" t="s">
        <v>573</v>
      </c>
    </row>
    <row r="7625" spans="1:14" hidden="1" x14ac:dyDescent="0.25">
      <c r="A7625" t="s">
        <v>241</v>
      </c>
      <c r="B7625" s="1">
        <v>45322</v>
      </c>
      <c r="C7625" t="s">
        <v>92</v>
      </c>
      <c r="D7625" t="s">
        <v>93</v>
      </c>
      <c r="E7625" s="4">
        <v>85331.688999999606</v>
      </c>
      <c r="F7625" t="s">
        <v>567</v>
      </c>
      <c r="G7625" t="s">
        <v>511</v>
      </c>
      <c r="H7625" t="s">
        <v>324</v>
      </c>
      <c r="I7625" t="s">
        <v>323</v>
      </c>
      <c r="J7625" t="s">
        <v>787</v>
      </c>
      <c r="L7625" t="s">
        <v>324</v>
      </c>
      <c r="M7625" t="s">
        <v>323</v>
      </c>
      <c r="N7625" t="s">
        <v>573</v>
      </c>
    </row>
    <row r="7626" spans="1:14" hidden="1" x14ac:dyDescent="0.25">
      <c r="A7626" t="s">
        <v>241</v>
      </c>
      <c r="B7626" s="1">
        <v>45322</v>
      </c>
      <c r="C7626" t="s">
        <v>94</v>
      </c>
      <c r="D7626" t="s">
        <v>95</v>
      </c>
      <c r="E7626" s="4">
        <v>2747.0400000000009</v>
      </c>
      <c r="F7626" t="s">
        <v>567</v>
      </c>
      <c r="G7626" t="s">
        <v>511</v>
      </c>
      <c r="H7626" t="s">
        <v>324</v>
      </c>
      <c r="I7626" t="s">
        <v>323</v>
      </c>
      <c r="J7626" t="s">
        <v>787</v>
      </c>
      <c r="L7626" t="s">
        <v>324</v>
      </c>
      <c r="M7626" t="s">
        <v>323</v>
      </c>
      <c r="N7626" t="s">
        <v>573</v>
      </c>
    </row>
    <row r="7627" spans="1:14" hidden="1" x14ac:dyDescent="0.25">
      <c r="A7627" t="s">
        <v>241</v>
      </c>
      <c r="B7627" s="1">
        <v>45322</v>
      </c>
      <c r="C7627" t="s">
        <v>96</v>
      </c>
      <c r="D7627" t="s">
        <v>97</v>
      </c>
      <c r="E7627" s="4">
        <v>101665.89999999995</v>
      </c>
      <c r="F7627" t="s">
        <v>567</v>
      </c>
      <c r="G7627" t="s">
        <v>511</v>
      </c>
      <c r="H7627" t="s">
        <v>324</v>
      </c>
      <c r="I7627" t="s">
        <v>323</v>
      </c>
      <c r="J7627" t="s">
        <v>787</v>
      </c>
      <c r="L7627" t="s">
        <v>324</v>
      </c>
      <c r="M7627" t="s">
        <v>323</v>
      </c>
      <c r="N7627" t="s">
        <v>573</v>
      </c>
    </row>
    <row r="7628" spans="1:14" hidden="1" x14ac:dyDescent="0.25">
      <c r="A7628" t="s">
        <v>241</v>
      </c>
      <c r="B7628" s="1">
        <v>45322</v>
      </c>
      <c r="C7628" t="s">
        <v>98</v>
      </c>
      <c r="D7628" t="s">
        <v>99</v>
      </c>
      <c r="E7628" s="4">
        <v>43.640000000001081</v>
      </c>
      <c r="F7628" t="s">
        <v>567</v>
      </c>
      <c r="G7628" t="s">
        <v>511</v>
      </c>
      <c r="H7628" t="s">
        <v>324</v>
      </c>
      <c r="I7628" t="s">
        <v>323</v>
      </c>
      <c r="J7628" t="s">
        <v>787</v>
      </c>
      <c r="L7628" t="s">
        <v>324</v>
      </c>
      <c r="M7628" t="s">
        <v>323</v>
      </c>
      <c r="N7628" t="s">
        <v>573</v>
      </c>
    </row>
    <row r="7629" spans="1:14" hidden="1" x14ac:dyDescent="0.25">
      <c r="A7629" t="s">
        <v>241</v>
      </c>
      <c r="B7629" s="1">
        <v>45322</v>
      </c>
      <c r="C7629" t="s">
        <v>100</v>
      </c>
      <c r="D7629" t="s">
        <v>101</v>
      </c>
      <c r="E7629" s="4">
        <v>1000153.42</v>
      </c>
      <c r="F7629" t="s">
        <v>567</v>
      </c>
      <c r="G7629" t="s">
        <v>511</v>
      </c>
      <c r="H7629" t="s">
        <v>324</v>
      </c>
      <c r="I7629" t="s">
        <v>323</v>
      </c>
      <c r="J7629" t="s">
        <v>787</v>
      </c>
      <c r="L7629" t="s">
        <v>324</v>
      </c>
      <c r="M7629" t="s">
        <v>323</v>
      </c>
      <c r="N7629" t="s">
        <v>573</v>
      </c>
    </row>
    <row r="7630" spans="1:14" hidden="1" x14ac:dyDescent="0.25">
      <c r="A7630" t="s">
        <v>241</v>
      </c>
      <c r="B7630" s="1">
        <v>45322</v>
      </c>
      <c r="C7630" t="s">
        <v>108</v>
      </c>
      <c r="D7630" t="s">
        <v>109</v>
      </c>
      <c r="E7630" s="4">
        <v>900000</v>
      </c>
      <c r="F7630" t="s">
        <v>567</v>
      </c>
      <c r="G7630" t="s">
        <v>511</v>
      </c>
      <c r="H7630" t="s">
        <v>324</v>
      </c>
      <c r="I7630" t="s">
        <v>323</v>
      </c>
      <c r="J7630" t="s">
        <v>787</v>
      </c>
      <c r="L7630" t="s">
        <v>324</v>
      </c>
      <c r="M7630" t="s">
        <v>323</v>
      </c>
      <c r="N7630" t="s">
        <v>573</v>
      </c>
    </row>
    <row r="7631" spans="1:14" hidden="1" x14ac:dyDescent="0.25">
      <c r="A7631" t="s">
        <v>241</v>
      </c>
      <c r="B7631" s="1">
        <v>45322</v>
      </c>
      <c r="C7631" t="s">
        <v>1230</v>
      </c>
      <c r="D7631" t="s">
        <v>1231</v>
      </c>
      <c r="E7631" s="4">
        <v>31545.130000000325</v>
      </c>
      <c r="F7631" t="s">
        <v>567</v>
      </c>
      <c r="G7631" t="s">
        <v>511</v>
      </c>
      <c r="H7631" t="s">
        <v>355</v>
      </c>
      <c r="I7631" t="s">
        <v>356</v>
      </c>
      <c r="J7631" t="s">
        <v>689</v>
      </c>
      <c r="L7631" t="s">
        <v>716</v>
      </c>
      <c r="M7631" t="s">
        <v>356</v>
      </c>
      <c r="N7631" t="s">
        <v>573</v>
      </c>
    </row>
    <row r="7632" spans="1:14" hidden="1" x14ac:dyDescent="0.25">
      <c r="A7632" t="s">
        <v>241</v>
      </c>
      <c r="B7632" s="1">
        <v>45322</v>
      </c>
      <c r="C7632" t="s">
        <v>1346</v>
      </c>
      <c r="D7632" t="s">
        <v>1347</v>
      </c>
      <c r="E7632" s="4">
        <v>-6600</v>
      </c>
      <c r="F7632" t="s">
        <v>567</v>
      </c>
      <c r="G7632" t="s">
        <v>511</v>
      </c>
      <c r="H7632" t="s">
        <v>345</v>
      </c>
      <c r="I7632" t="s">
        <v>346</v>
      </c>
      <c r="J7632" t="s">
        <v>684</v>
      </c>
      <c r="L7632" t="s">
        <v>345</v>
      </c>
      <c r="M7632" t="s">
        <v>346</v>
      </c>
      <c r="N7632" t="s">
        <v>573</v>
      </c>
    </row>
    <row r="7633" spans="1:14" hidden="1" x14ac:dyDescent="0.25">
      <c r="A7633" t="s">
        <v>241</v>
      </c>
      <c r="B7633" s="1">
        <v>45322</v>
      </c>
      <c r="C7633" t="s">
        <v>744</v>
      </c>
      <c r="D7633" t="s">
        <v>745</v>
      </c>
      <c r="E7633" s="4">
        <v>-48.599999999944743</v>
      </c>
      <c r="F7633" t="s">
        <v>567</v>
      </c>
      <c r="G7633" t="s">
        <v>511</v>
      </c>
      <c r="H7633" t="s">
        <v>348</v>
      </c>
      <c r="I7633" t="s">
        <v>349</v>
      </c>
      <c r="J7633" t="s">
        <v>746</v>
      </c>
      <c r="L7633" t="s">
        <v>348</v>
      </c>
      <c r="M7633" t="s">
        <v>346</v>
      </c>
      <c r="N7633" t="s">
        <v>573</v>
      </c>
    </row>
    <row r="7634" spans="1:14" hidden="1" x14ac:dyDescent="0.25">
      <c r="A7634" t="s">
        <v>241</v>
      </c>
      <c r="B7634" s="1">
        <v>45322</v>
      </c>
      <c r="C7634" t="s">
        <v>72</v>
      </c>
      <c r="D7634" t="s">
        <v>73</v>
      </c>
      <c r="E7634" s="4">
        <v>-2031.9500000000007</v>
      </c>
      <c r="F7634" t="s">
        <v>567</v>
      </c>
      <c r="G7634" t="s">
        <v>511</v>
      </c>
      <c r="H7634" t="s">
        <v>324</v>
      </c>
      <c r="I7634" t="s">
        <v>323</v>
      </c>
      <c r="J7634" t="s">
        <v>787</v>
      </c>
      <c r="L7634" t="s">
        <v>324</v>
      </c>
      <c r="M7634" t="s">
        <v>323</v>
      </c>
      <c r="N7634" t="s">
        <v>573</v>
      </c>
    </row>
    <row r="7635" spans="1:14" hidden="1" x14ac:dyDescent="0.25">
      <c r="A7635" t="s">
        <v>241</v>
      </c>
      <c r="B7635" s="1">
        <v>45322</v>
      </c>
      <c r="C7635" t="s">
        <v>80</v>
      </c>
      <c r="D7635" t="s">
        <v>81</v>
      </c>
      <c r="E7635" s="4">
        <v>-21637.30999999991</v>
      </c>
      <c r="F7635" t="s">
        <v>567</v>
      </c>
      <c r="G7635" t="s">
        <v>511</v>
      </c>
      <c r="H7635" t="s">
        <v>324</v>
      </c>
      <c r="I7635" t="s">
        <v>323</v>
      </c>
      <c r="J7635" t="s">
        <v>787</v>
      </c>
      <c r="L7635" t="s">
        <v>324</v>
      </c>
      <c r="M7635" t="s">
        <v>323</v>
      </c>
      <c r="N7635" t="s">
        <v>573</v>
      </c>
    </row>
    <row r="7636" spans="1:14" hidden="1" x14ac:dyDescent="0.25">
      <c r="A7636" t="s">
        <v>241</v>
      </c>
      <c r="B7636" s="1">
        <v>45322</v>
      </c>
      <c r="C7636" t="s">
        <v>846</v>
      </c>
      <c r="D7636" t="s">
        <v>847</v>
      </c>
      <c r="E7636" s="4">
        <v>-7400.0000000000737</v>
      </c>
      <c r="F7636" t="s">
        <v>567</v>
      </c>
      <c r="G7636" t="s">
        <v>511</v>
      </c>
      <c r="H7636" t="s">
        <v>347</v>
      </c>
      <c r="I7636" t="s">
        <v>350</v>
      </c>
      <c r="J7636" t="s">
        <v>848</v>
      </c>
      <c r="L7636" t="s">
        <v>347</v>
      </c>
      <c r="M7636" t="s">
        <v>350</v>
      </c>
      <c r="N7636" t="s">
        <v>573</v>
      </c>
    </row>
    <row r="7637" spans="1:14" hidden="1" x14ac:dyDescent="0.25">
      <c r="A7637" t="s">
        <v>241</v>
      </c>
      <c r="B7637" s="1">
        <v>45322</v>
      </c>
      <c r="C7637" t="s">
        <v>851</v>
      </c>
      <c r="D7637" t="s">
        <v>852</v>
      </c>
      <c r="E7637" s="4">
        <v>-100000</v>
      </c>
      <c r="F7637" t="s">
        <v>567</v>
      </c>
      <c r="G7637" t="s">
        <v>511</v>
      </c>
      <c r="H7637" t="s">
        <v>347</v>
      </c>
      <c r="I7637" t="s">
        <v>350</v>
      </c>
      <c r="J7637" t="s">
        <v>848</v>
      </c>
      <c r="L7637" t="s">
        <v>347</v>
      </c>
      <c r="M7637" t="s">
        <v>350</v>
      </c>
      <c r="N7637" t="s">
        <v>573</v>
      </c>
    </row>
    <row r="7638" spans="1:14" hidden="1" x14ac:dyDescent="0.25">
      <c r="A7638" t="s">
        <v>241</v>
      </c>
      <c r="B7638" s="1">
        <v>45322</v>
      </c>
      <c r="C7638" t="s">
        <v>855</v>
      </c>
      <c r="D7638" t="s">
        <v>856</v>
      </c>
      <c r="E7638" s="4">
        <v>-800000</v>
      </c>
      <c r="F7638" t="s">
        <v>567</v>
      </c>
      <c r="G7638" t="s">
        <v>511</v>
      </c>
      <c r="H7638" t="s">
        <v>347</v>
      </c>
      <c r="I7638" t="s">
        <v>350</v>
      </c>
      <c r="J7638" t="s">
        <v>848</v>
      </c>
      <c r="L7638" t="s">
        <v>347</v>
      </c>
      <c r="M7638" t="s">
        <v>350</v>
      </c>
      <c r="N7638" t="s">
        <v>573</v>
      </c>
    </row>
    <row r="7639" spans="1:14" hidden="1" x14ac:dyDescent="0.25">
      <c r="A7639" t="s">
        <v>241</v>
      </c>
      <c r="B7639" s="1">
        <v>45322</v>
      </c>
      <c r="C7639" t="s">
        <v>859</v>
      </c>
      <c r="D7639" t="s">
        <v>860</v>
      </c>
      <c r="E7639" s="4">
        <v>-83440.91</v>
      </c>
      <c r="F7639" t="s">
        <v>567</v>
      </c>
      <c r="G7639" t="s">
        <v>511</v>
      </c>
      <c r="H7639" t="s">
        <v>351</v>
      </c>
      <c r="I7639" t="s">
        <v>354</v>
      </c>
      <c r="J7639" t="s">
        <v>848</v>
      </c>
      <c r="L7639" t="s">
        <v>351</v>
      </c>
      <c r="M7639" t="s">
        <v>438</v>
      </c>
      <c r="N7639" t="s">
        <v>573</v>
      </c>
    </row>
    <row r="7640" spans="1:14" hidden="1" x14ac:dyDescent="0.25">
      <c r="A7640" t="s">
        <v>241</v>
      </c>
      <c r="B7640" s="1">
        <v>45322</v>
      </c>
      <c r="C7640" t="s">
        <v>1192</v>
      </c>
      <c r="D7640" t="s">
        <v>1193</v>
      </c>
      <c r="E7640" s="4">
        <v>-135322.94000000006</v>
      </c>
      <c r="F7640" t="s">
        <v>567</v>
      </c>
      <c r="G7640" t="s">
        <v>511</v>
      </c>
      <c r="H7640" t="s">
        <v>351</v>
      </c>
      <c r="I7640" t="s">
        <v>354</v>
      </c>
      <c r="J7640" t="s">
        <v>848</v>
      </c>
      <c r="L7640" t="s">
        <v>1194</v>
      </c>
      <c r="M7640" t="s">
        <v>442</v>
      </c>
      <c r="N7640" t="s">
        <v>573</v>
      </c>
    </row>
    <row r="7641" spans="1:14" hidden="1" x14ac:dyDescent="0.25">
      <c r="A7641" t="s">
        <v>241</v>
      </c>
      <c r="B7641" s="1">
        <v>45322</v>
      </c>
      <c r="C7641" t="s">
        <v>865</v>
      </c>
      <c r="D7641" t="s">
        <v>866</v>
      </c>
      <c r="E7641" s="4">
        <v>-98591.830000000016</v>
      </c>
      <c r="F7641" t="s">
        <v>567</v>
      </c>
      <c r="G7641" t="s">
        <v>511</v>
      </c>
      <c r="H7641" t="s">
        <v>351</v>
      </c>
      <c r="I7641" t="s">
        <v>354</v>
      </c>
      <c r="J7641" t="s">
        <v>848</v>
      </c>
      <c r="L7641" t="s">
        <v>351</v>
      </c>
      <c r="M7641" t="s">
        <v>440</v>
      </c>
      <c r="N7641" t="s">
        <v>573</v>
      </c>
    </row>
    <row r="7642" spans="1:14" hidden="1" x14ac:dyDescent="0.25">
      <c r="A7642" t="s">
        <v>241</v>
      </c>
      <c r="B7642" s="1">
        <v>45322</v>
      </c>
      <c r="C7642" t="s">
        <v>1326</v>
      </c>
      <c r="D7642" t="s">
        <v>1327</v>
      </c>
      <c r="E7642" s="4">
        <v>-53456.48499999725</v>
      </c>
      <c r="F7642" t="s">
        <v>567</v>
      </c>
      <c r="G7642" t="s">
        <v>511</v>
      </c>
      <c r="H7642" t="s">
        <v>351</v>
      </c>
      <c r="I7642" t="s">
        <v>354</v>
      </c>
      <c r="J7642" t="s">
        <v>848</v>
      </c>
      <c r="L7642" t="s">
        <v>351</v>
      </c>
      <c r="M7642" t="s">
        <v>440</v>
      </c>
      <c r="N7642" t="s">
        <v>573</v>
      </c>
    </row>
    <row r="7643" spans="1:14" hidden="1" x14ac:dyDescent="0.25">
      <c r="A7643" t="s">
        <v>241</v>
      </c>
      <c r="B7643" s="1">
        <v>45322</v>
      </c>
      <c r="C7643" t="s">
        <v>871</v>
      </c>
      <c r="D7643" t="s">
        <v>872</v>
      </c>
      <c r="E7643" s="4">
        <v>-126743.21999999999</v>
      </c>
      <c r="F7643" t="s">
        <v>567</v>
      </c>
      <c r="G7643" t="s">
        <v>511</v>
      </c>
      <c r="H7643" t="s">
        <v>519</v>
      </c>
      <c r="I7643" t="s">
        <v>513</v>
      </c>
      <c r="J7643" t="s">
        <v>594</v>
      </c>
      <c r="L7643" t="s">
        <v>519</v>
      </c>
      <c r="M7643" t="s">
        <v>419</v>
      </c>
      <c r="N7643" t="s">
        <v>573</v>
      </c>
    </row>
    <row r="7644" spans="1:14" hidden="1" x14ac:dyDescent="0.25">
      <c r="A7644" t="s">
        <v>241</v>
      </c>
      <c r="B7644" s="1">
        <v>45322</v>
      </c>
      <c r="C7644" t="s">
        <v>873</v>
      </c>
      <c r="D7644" t="s">
        <v>874</v>
      </c>
      <c r="E7644" s="4">
        <v>-232736.56000000003</v>
      </c>
      <c r="F7644" t="s">
        <v>567</v>
      </c>
      <c r="G7644" t="s">
        <v>511</v>
      </c>
      <c r="H7644" t="s">
        <v>519</v>
      </c>
      <c r="I7644" t="s">
        <v>513</v>
      </c>
      <c r="J7644" t="s">
        <v>594</v>
      </c>
      <c r="L7644" t="s">
        <v>519</v>
      </c>
      <c r="M7644" t="s">
        <v>419</v>
      </c>
      <c r="N7644" t="s">
        <v>573</v>
      </c>
    </row>
    <row r="7645" spans="1:14" hidden="1" x14ac:dyDescent="0.25">
      <c r="A7645" t="s">
        <v>241</v>
      </c>
      <c r="B7645" s="1">
        <v>45322</v>
      </c>
      <c r="C7645" t="s">
        <v>875</v>
      </c>
      <c r="D7645" t="s">
        <v>876</v>
      </c>
      <c r="E7645" s="4">
        <v>-170476.55000000002</v>
      </c>
      <c r="F7645" t="s">
        <v>567</v>
      </c>
      <c r="G7645" t="s">
        <v>511</v>
      </c>
      <c r="H7645" t="s">
        <v>519</v>
      </c>
      <c r="I7645" t="s">
        <v>513</v>
      </c>
      <c r="J7645" t="s">
        <v>594</v>
      </c>
      <c r="L7645" t="s">
        <v>519</v>
      </c>
      <c r="M7645" t="s">
        <v>419</v>
      </c>
      <c r="N7645" t="s">
        <v>573</v>
      </c>
    </row>
    <row r="7646" spans="1:14" hidden="1" x14ac:dyDescent="0.25">
      <c r="A7646" t="s">
        <v>241</v>
      </c>
      <c r="B7646" s="1">
        <v>45322</v>
      </c>
      <c r="C7646" t="s">
        <v>879</v>
      </c>
      <c r="D7646" t="s">
        <v>880</v>
      </c>
      <c r="E7646" s="4">
        <v>-63812.060000000005</v>
      </c>
      <c r="F7646" t="s">
        <v>567</v>
      </c>
      <c r="G7646" t="s">
        <v>511</v>
      </c>
      <c r="H7646" t="s">
        <v>519</v>
      </c>
      <c r="I7646" t="s">
        <v>513</v>
      </c>
      <c r="J7646" t="s">
        <v>594</v>
      </c>
      <c r="L7646" t="s">
        <v>519</v>
      </c>
      <c r="M7646" t="s">
        <v>419</v>
      </c>
      <c r="N7646" t="s">
        <v>573</v>
      </c>
    </row>
    <row r="7647" spans="1:14" hidden="1" x14ac:dyDescent="0.25">
      <c r="A7647" t="s">
        <v>241</v>
      </c>
      <c r="B7647" s="1">
        <v>45322</v>
      </c>
      <c r="C7647" t="s">
        <v>881</v>
      </c>
      <c r="D7647" t="s">
        <v>882</v>
      </c>
      <c r="E7647" s="4">
        <v>-16408.5</v>
      </c>
      <c r="F7647" t="s">
        <v>567</v>
      </c>
      <c r="G7647" t="s">
        <v>511</v>
      </c>
      <c r="H7647" t="s">
        <v>519</v>
      </c>
      <c r="I7647" t="s">
        <v>513</v>
      </c>
      <c r="J7647" t="s">
        <v>594</v>
      </c>
      <c r="L7647" t="s">
        <v>519</v>
      </c>
      <c r="M7647" t="s">
        <v>419</v>
      </c>
      <c r="N7647" t="s">
        <v>573</v>
      </c>
    </row>
    <row r="7648" spans="1:14" hidden="1" x14ac:dyDescent="0.25">
      <c r="A7648" t="s">
        <v>241</v>
      </c>
      <c r="B7648" s="1">
        <v>45322</v>
      </c>
      <c r="C7648" t="s">
        <v>883</v>
      </c>
      <c r="D7648" t="s">
        <v>884</v>
      </c>
      <c r="E7648" s="4">
        <v>-10857.479999999996</v>
      </c>
      <c r="F7648" t="s">
        <v>567</v>
      </c>
      <c r="G7648" t="s">
        <v>511</v>
      </c>
      <c r="H7648" t="s">
        <v>519</v>
      </c>
      <c r="I7648" t="s">
        <v>513</v>
      </c>
      <c r="J7648" t="s">
        <v>594</v>
      </c>
      <c r="L7648" t="s">
        <v>519</v>
      </c>
      <c r="M7648" t="s">
        <v>419</v>
      </c>
      <c r="N7648" t="s">
        <v>573</v>
      </c>
    </row>
    <row r="7649" spans="1:14" hidden="1" x14ac:dyDescent="0.25">
      <c r="A7649" t="s">
        <v>241</v>
      </c>
      <c r="B7649" s="1">
        <v>45322</v>
      </c>
      <c r="C7649" t="s">
        <v>885</v>
      </c>
      <c r="D7649" t="s">
        <v>886</v>
      </c>
      <c r="E7649" s="4">
        <v>-14696.629999999997</v>
      </c>
      <c r="F7649" t="s">
        <v>567</v>
      </c>
      <c r="G7649" t="s">
        <v>511</v>
      </c>
      <c r="H7649" t="s">
        <v>519</v>
      </c>
      <c r="I7649" t="s">
        <v>513</v>
      </c>
      <c r="J7649" t="s">
        <v>594</v>
      </c>
      <c r="L7649" t="s">
        <v>519</v>
      </c>
      <c r="M7649" t="s">
        <v>419</v>
      </c>
      <c r="N7649" t="s">
        <v>573</v>
      </c>
    </row>
    <row r="7650" spans="1:14" hidden="1" x14ac:dyDescent="0.25">
      <c r="A7650" t="s">
        <v>241</v>
      </c>
      <c r="B7650" s="1">
        <v>45322</v>
      </c>
      <c r="C7650" t="s">
        <v>887</v>
      </c>
      <c r="D7650" t="s">
        <v>888</v>
      </c>
      <c r="E7650" s="4">
        <v>-10000</v>
      </c>
      <c r="F7650" t="s">
        <v>567</v>
      </c>
      <c r="G7650" t="s">
        <v>511</v>
      </c>
      <c r="H7650" t="s">
        <v>516</v>
      </c>
      <c r="I7650" t="s">
        <v>512</v>
      </c>
      <c r="J7650" t="s">
        <v>572</v>
      </c>
      <c r="L7650" t="s">
        <v>516</v>
      </c>
      <c r="M7650" t="s">
        <v>417</v>
      </c>
      <c r="N7650" t="s">
        <v>573</v>
      </c>
    </row>
    <row r="7651" spans="1:14" hidden="1" x14ac:dyDescent="0.25">
      <c r="A7651" t="s">
        <v>241</v>
      </c>
      <c r="B7651" s="1">
        <v>45322</v>
      </c>
      <c r="C7651" t="s">
        <v>891</v>
      </c>
      <c r="D7651" t="s">
        <v>892</v>
      </c>
      <c r="E7651" s="4">
        <v>-8468</v>
      </c>
      <c r="F7651" t="s">
        <v>567</v>
      </c>
      <c r="G7651" t="s">
        <v>511</v>
      </c>
      <c r="H7651" t="s">
        <v>516</v>
      </c>
      <c r="I7651" t="s">
        <v>512</v>
      </c>
      <c r="J7651" t="s">
        <v>572</v>
      </c>
      <c r="L7651" t="s">
        <v>516</v>
      </c>
      <c r="M7651" t="s">
        <v>417</v>
      </c>
      <c r="N7651" t="s">
        <v>573</v>
      </c>
    </row>
    <row r="7652" spans="1:14" hidden="1" x14ac:dyDescent="0.25">
      <c r="A7652" t="s">
        <v>241</v>
      </c>
      <c r="B7652" s="1">
        <v>45322</v>
      </c>
      <c r="C7652" t="s">
        <v>893</v>
      </c>
      <c r="D7652" t="s">
        <v>894</v>
      </c>
      <c r="E7652" s="4">
        <v>-40548.830000000024</v>
      </c>
      <c r="F7652" t="s">
        <v>567</v>
      </c>
      <c r="G7652" t="s">
        <v>511</v>
      </c>
      <c r="H7652" t="s">
        <v>516</v>
      </c>
      <c r="I7652" t="s">
        <v>512</v>
      </c>
      <c r="J7652" t="s">
        <v>572</v>
      </c>
      <c r="L7652" t="s">
        <v>516</v>
      </c>
      <c r="M7652" t="s">
        <v>417</v>
      </c>
      <c r="N7652" t="s">
        <v>573</v>
      </c>
    </row>
    <row r="7653" spans="1:14" hidden="1" x14ac:dyDescent="0.25">
      <c r="A7653" t="s">
        <v>241</v>
      </c>
      <c r="B7653" s="1">
        <v>45322</v>
      </c>
      <c r="C7653" t="s">
        <v>895</v>
      </c>
      <c r="D7653" t="s">
        <v>896</v>
      </c>
      <c r="E7653" s="4">
        <v>-49336.72</v>
      </c>
      <c r="F7653" t="s">
        <v>567</v>
      </c>
      <c r="G7653" t="s">
        <v>511</v>
      </c>
      <c r="H7653" t="s">
        <v>516</v>
      </c>
      <c r="I7653" t="s">
        <v>512</v>
      </c>
      <c r="J7653" t="s">
        <v>572</v>
      </c>
      <c r="L7653" t="s">
        <v>516</v>
      </c>
      <c r="M7653" t="s">
        <v>417</v>
      </c>
      <c r="N7653" t="s">
        <v>573</v>
      </c>
    </row>
    <row r="7654" spans="1:14" hidden="1" x14ac:dyDescent="0.25">
      <c r="A7654" t="s">
        <v>241</v>
      </c>
      <c r="B7654" s="1">
        <v>45322</v>
      </c>
      <c r="C7654" t="s">
        <v>897</v>
      </c>
      <c r="D7654" t="s">
        <v>898</v>
      </c>
      <c r="E7654" s="4">
        <v>-689282</v>
      </c>
      <c r="F7654" t="s">
        <v>567</v>
      </c>
      <c r="G7654" t="s">
        <v>511</v>
      </c>
      <c r="H7654" t="s">
        <v>331</v>
      </c>
      <c r="I7654" t="s">
        <v>332</v>
      </c>
      <c r="J7654" t="s">
        <v>899</v>
      </c>
      <c r="L7654" t="s">
        <v>331</v>
      </c>
      <c r="M7654" t="s">
        <v>332</v>
      </c>
      <c r="N7654" t="s">
        <v>573</v>
      </c>
    </row>
    <row r="7655" spans="1:14" hidden="1" x14ac:dyDescent="0.25">
      <c r="A7655" t="s">
        <v>241</v>
      </c>
      <c r="B7655" s="1">
        <v>45322</v>
      </c>
      <c r="C7655" t="s">
        <v>145</v>
      </c>
      <c r="D7655" t="s">
        <v>1199</v>
      </c>
      <c r="E7655" s="4">
        <v>-315297.5</v>
      </c>
      <c r="F7655" t="s">
        <v>567</v>
      </c>
      <c r="G7655" t="s">
        <v>511</v>
      </c>
      <c r="H7655" t="s">
        <v>338</v>
      </c>
      <c r="I7655" t="s">
        <v>136</v>
      </c>
      <c r="J7655" t="s">
        <v>655</v>
      </c>
      <c r="L7655" t="s">
        <v>338</v>
      </c>
      <c r="M7655" t="s">
        <v>136</v>
      </c>
      <c r="N7655" t="s">
        <v>573</v>
      </c>
    </row>
    <row r="7656" spans="1:14" hidden="1" x14ac:dyDescent="0.25">
      <c r="A7656" t="s">
        <v>241</v>
      </c>
      <c r="B7656" s="1">
        <v>45322</v>
      </c>
      <c r="C7656" t="s">
        <v>141</v>
      </c>
      <c r="D7656" t="s">
        <v>1318</v>
      </c>
      <c r="E7656" s="4">
        <v>-219000</v>
      </c>
      <c r="F7656" t="s">
        <v>567</v>
      </c>
      <c r="G7656" t="s">
        <v>511</v>
      </c>
      <c r="H7656" t="s">
        <v>338</v>
      </c>
      <c r="I7656" t="s">
        <v>136</v>
      </c>
      <c r="J7656" t="s">
        <v>655</v>
      </c>
      <c r="L7656" t="s">
        <v>338</v>
      </c>
      <c r="M7656" t="s">
        <v>136</v>
      </c>
      <c r="N7656" t="s">
        <v>573</v>
      </c>
    </row>
    <row r="7657" spans="1:14" hidden="1" x14ac:dyDescent="0.25">
      <c r="A7657" t="s">
        <v>241</v>
      </c>
      <c r="B7657" s="1">
        <v>45322</v>
      </c>
      <c r="C7657" t="s">
        <v>902</v>
      </c>
      <c r="D7657" t="s">
        <v>903</v>
      </c>
      <c r="E7657" s="4">
        <v>-175560.19999999998</v>
      </c>
      <c r="F7657" t="s">
        <v>567</v>
      </c>
      <c r="G7657" t="s">
        <v>511</v>
      </c>
      <c r="H7657" t="s">
        <v>328</v>
      </c>
      <c r="I7657" t="s">
        <v>329</v>
      </c>
      <c r="J7657" t="s">
        <v>904</v>
      </c>
      <c r="L7657" t="s">
        <v>328</v>
      </c>
      <c r="M7657" t="s">
        <v>329</v>
      </c>
      <c r="N7657" t="s">
        <v>573</v>
      </c>
    </row>
    <row r="7658" spans="1:14" hidden="1" x14ac:dyDescent="0.25">
      <c r="A7658" t="s">
        <v>241</v>
      </c>
      <c r="B7658" s="1">
        <v>45322</v>
      </c>
      <c r="C7658" t="s">
        <v>905</v>
      </c>
      <c r="D7658" t="s">
        <v>906</v>
      </c>
      <c r="E7658" s="4">
        <v>-377356.62000000005</v>
      </c>
      <c r="F7658" t="s">
        <v>567</v>
      </c>
      <c r="G7658" t="s">
        <v>511</v>
      </c>
      <c r="H7658" t="s">
        <v>328</v>
      </c>
      <c r="I7658" t="s">
        <v>329</v>
      </c>
      <c r="J7658" t="s">
        <v>904</v>
      </c>
      <c r="L7658" t="s">
        <v>328</v>
      </c>
      <c r="M7658" t="s">
        <v>329</v>
      </c>
      <c r="N7658" t="s">
        <v>573</v>
      </c>
    </row>
    <row r="7659" spans="1:14" hidden="1" x14ac:dyDescent="0.25">
      <c r="A7659" t="s">
        <v>241</v>
      </c>
      <c r="B7659" s="1">
        <v>45322</v>
      </c>
      <c r="C7659" t="s">
        <v>907</v>
      </c>
      <c r="D7659" t="s">
        <v>908</v>
      </c>
      <c r="E7659" s="4">
        <v>-45461.290000000008</v>
      </c>
      <c r="F7659" t="s">
        <v>567</v>
      </c>
      <c r="G7659" t="s">
        <v>511</v>
      </c>
      <c r="H7659" t="s">
        <v>328</v>
      </c>
      <c r="I7659" t="s">
        <v>329</v>
      </c>
      <c r="J7659" t="s">
        <v>904</v>
      </c>
      <c r="L7659" t="s">
        <v>328</v>
      </c>
      <c r="M7659" t="s">
        <v>329</v>
      </c>
      <c r="N7659" t="s">
        <v>573</v>
      </c>
    </row>
    <row r="7660" spans="1:14" hidden="1" x14ac:dyDescent="0.25">
      <c r="A7660" t="s">
        <v>241</v>
      </c>
      <c r="B7660" s="1">
        <v>45322</v>
      </c>
      <c r="C7660" t="s">
        <v>909</v>
      </c>
      <c r="D7660" t="s">
        <v>910</v>
      </c>
      <c r="E7660" s="4">
        <v>-14056.939999999995</v>
      </c>
      <c r="F7660" t="s">
        <v>567</v>
      </c>
      <c r="G7660" t="s">
        <v>511</v>
      </c>
      <c r="H7660" t="s">
        <v>328</v>
      </c>
      <c r="I7660" t="s">
        <v>329</v>
      </c>
      <c r="J7660" t="s">
        <v>904</v>
      </c>
      <c r="L7660" t="s">
        <v>328</v>
      </c>
      <c r="M7660" t="s">
        <v>329</v>
      </c>
      <c r="N7660" t="s">
        <v>573</v>
      </c>
    </row>
    <row r="7661" spans="1:14" hidden="1" x14ac:dyDescent="0.25">
      <c r="A7661" t="s">
        <v>241</v>
      </c>
      <c r="B7661" s="1">
        <v>45322</v>
      </c>
      <c r="C7661" t="s">
        <v>913</v>
      </c>
      <c r="D7661" t="s">
        <v>914</v>
      </c>
      <c r="E7661" s="4">
        <v>-195502.61</v>
      </c>
      <c r="F7661" t="s">
        <v>567</v>
      </c>
      <c r="G7661" t="s">
        <v>511</v>
      </c>
      <c r="H7661" t="s">
        <v>340</v>
      </c>
      <c r="I7661" t="s">
        <v>341</v>
      </c>
      <c r="J7661" t="s">
        <v>667</v>
      </c>
      <c r="L7661" t="s">
        <v>340</v>
      </c>
      <c r="M7661" t="s">
        <v>341</v>
      </c>
      <c r="N7661" t="s">
        <v>573</v>
      </c>
    </row>
    <row r="7662" spans="1:14" hidden="1" x14ac:dyDescent="0.25">
      <c r="A7662" t="s">
        <v>241</v>
      </c>
      <c r="B7662" s="1">
        <v>45322</v>
      </c>
      <c r="C7662" t="s">
        <v>921</v>
      </c>
      <c r="D7662" t="s">
        <v>922</v>
      </c>
      <c r="E7662" s="4">
        <v>-2688.4400000000278</v>
      </c>
      <c r="F7662" t="s">
        <v>567</v>
      </c>
      <c r="G7662" t="s">
        <v>511</v>
      </c>
      <c r="H7662" t="s">
        <v>333</v>
      </c>
      <c r="I7662" t="s">
        <v>335</v>
      </c>
      <c r="J7662" t="s">
        <v>923</v>
      </c>
      <c r="L7662" t="s">
        <v>333</v>
      </c>
      <c r="M7662" t="s">
        <v>335</v>
      </c>
      <c r="N7662" t="s">
        <v>573</v>
      </c>
    </row>
    <row r="7663" spans="1:14" hidden="1" x14ac:dyDescent="0.25">
      <c r="A7663" t="s">
        <v>241</v>
      </c>
      <c r="B7663" s="1">
        <v>45322</v>
      </c>
      <c r="C7663" t="s">
        <v>110</v>
      </c>
      <c r="D7663" t="s">
        <v>926</v>
      </c>
      <c r="E7663" s="4">
        <v>-169070.96</v>
      </c>
      <c r="F7663" t="s">
        <v>567</v>
      </c>
      <c r="G7663" t="s">
        <v>511</v>
      </c>
      <c r="H7663" t="s">
        <v>333</v>
      </c>
      <c r="I7663" t="s">
        <v>335</v>
      </c>
      <c r="J7663" t="s">
        <v>923</v>
      </c>
      <c r="L7663" t="s">
        <v>333</v>
      </c>
      <c r="M7663" t="s">
        <v>335</v>
      </c>
      <c r="N7663" t="s">
        <v>573</v>
      </c>
    </row>
    <row r="7664" spans="1:14" hidden="1" x14ac:dyDescent="0.25">
      <c r="A7664" t="s">
        <v>241</v>
      </c>
      <c r="B7664" s="1">
        <v>45322</v>
      </c>
      <c r="C7664" t="s">
        <v>112</v>
      </c>
      <c r="D7664" t="s">
        <v>937</v>
      </c>
      <c r="E7664" s="4">
        <v>-449895.89000000019</v>
      </c>
      <c r="F7664" t="s">
        <v>567</v>
      </c>
      <c r="G7664" t="s">
        <v>511</v>
      </c>
      <c r="H7664" t="s">
        <v>333</v>
      </c>
      <c r="I7664" t="s">
        <v>335</v>
      </c>
      <c r="J7664" t="s">
        <v>923</v>
      </c>
      <c r="L7664" t="s">
        <v>333</v>
      </c>
      <c r="M7664" t="s">
        <v>335</v>
      </c>
      <c r="N7664" t="s">
        <v>573</v>
      </c>
    </row>
    <row r="7665" spans="1:14" hidden="1" x14ac:dyDescent="0.25">
      <c r="A7665" t="s">
        <v>241</v>
      </c>
      <c r="B7665" s="1">
        <v>45322</v>
      </c>
      <c r="C7665" t="s">
        <v>115</v>
      </c>
      <c r="D7665" t="s">
        <v>944</v>
      </c>
      <c r="E7665" s="4">
        <v>-172822.13</v>
      </c>
      <c r="F7665" t="s">
        <v>567</v>
      </c>
      <c r="G7665" t="s">
        <v>511</v>
      </c>
      <c r="H7665" t="s">
        <v>333</v>
      </c>
      <c r="I7665" t="s">
        <v>335</v>
      </c>
      <c r="J7665" t="s">
        <v>923</v>
      </c>
      <c r="L7665" t="s">
        <v>333</v>
      </c>
      <c r="M7665" t="s">
        <v>335</v>
      </c>
      <c r="N7665" t="s">
        <v>573</v>
      </c>
    </row>
    <row r="7666" spans="1:14" hidden="1" x14ac:dyDescent="0.25">
      <c r="A7666" t="s">
        <v>241</v>
      </c>
      <c r="B7666" s="1">
        <v>45322</v>
      </c>
      <c r="C7666" t="s">
        <v>117</v>
      </c>
      <c r="D7666" t="s">
        <v>947</v>
      </c>
      <c r="E7666" s="4">
        <v>-57859.98000000001</v>
      </c>
      <c r="F7666" t="s">
        <v>567</v>
      </c>
      <c r="G7666" t="s">
        <v>511</v>
      </c>
      <c r="H7666" t="s">
        <v>333</v>
      </c>
      <c r="I7666" t="s">
        <v>335</v>
      </c>
      <c r="J7666" t="s">
        <v>923</v>
      </c>
      <c r="L7666" t="s">
        <v>333</v>
      </c>
      <c r="M7666" t="s">
        <v>335</v>
      </c>
      <c r="N7666" t="s">
        <v>573</v>
      </c>
    </row>
    <row r="7667" spans="1:14" hidden="1" x14ac:dyDescent="0.25">
      <c r="A7667" t="s">
        <v>241</v>
      </c>
      <c r="B7667" s="1">
        <v>45322</v>
      </c>
      <c r="C7667" t="s">
        <v>119</v>
      </c>
      <c r="D7667" t="s">
        <v>1202</v>
      </c>
      <c r="E7667" s="4">
        <v>-110275.99</v>
      </c>
      <c r="F7667" t="s">
        <v>567</v>
      </c>
      <c r="G7667" t="s">
        <v>511</v>
      </c>
      <c r="H7667" t="s">
        <v>333</v>
      </c>
      <c r="I7667" t="s">
        <v>335</v>
      </c>
      <c r="J7667" t="s">
        <v>923</v>
      </c>
      <c r="L7667" t="s">
        <v>333</v>
      </c>
      <c r="M7667" t="s">
        <v>335</v>
      </c>
      <c r="N7667" t="s">
        <v>573</v>
      </c>
    </row>
    <row r="7668" spans="1:14" hidden="1" x14ac:dyDescent="0.25">
      <c r="A7668" t="s">
        <v>241</v>
      </c>
      <c r="B7668" s="1">
        <v>45322</v>
      </c>
      <c r="C7668" t="s">
        <v>121</v>
      </c>
      <c r="D7668" t="s">
        <v>1203</v>
      </c>
      <c r="E7668" s="4">
        <v>-1807829.2199999997</v>
      </c>
      <c r="F7668" t="s">
        <v>567</v>
      </c>
      <c r="G7668" t="s">
        <v>511</v>
      </c>
      <c r="H7668" t="s">
        <v>333</v>
      </c>
      <c r="I7668" t="s">
        <v>335</v>
      </c>
      <c r="J7668" t="s">
        <v>923</v>
      </c>
      <c r="L7668" t="s">
        <v>333</v>
      </c>
      <c r="M7668" t="s">
        <v>335</v>
      </c>
      <c r="N7668" t="s">
        <v>573</v>
      </c>
    </row>
    <row r="7669" spans="1:14" hidden="1" x14ac:dyDescent="0.25">
      <c r="A7669" t="s">
        <v>241</v>
      </c>
      <c r="B7669" s="1">
        <v>45322</v>
      </c>
      <c r="C7669" t="s">
        <v>106</v>
      </c>
      <c r="D7669" t="s">
        <v>107</v>
      </c>
      <c r="E7669" s="4">
        <v>-14542.22999999998</v>
      </c>
      <c r="F7669" t="s">
        <v>567</v>
      </c>
      <c r="G7669" t="s">
        <v>511</v>
      </c>
      <c r="H7669" t="s">
        <v>327</v>
      </c>
      <c r="I7669" t="s">
        <v>326</v>
      </c>
      <c r="J7669" t="s">
        <v>787</v>
      </c>
      <c r="L7669" t="s">
        <v>1319</v>
      </c>
      <c r="M7669" t="s">
        <v>323</v>
      </c>
      <c r="N7669" t="s">
        <v>573</v>
      </c>
    </row>
    <row r="7670" spans="1:14" hidden="1" x14ac:dyDescent="0.25">
      <c r="A7670" t="s">
        <v>241</v>
      </c>
      <c r="B7670" s="1">
        <v>45322</v>
      </c>
      <c r="C7670" t="s">
        <v>123</v>
      </c>
      <c r="D7670" t="s">
        <v>1204</v>
      </c>
      <c r="E7670" s="4">
        <v>-63287.94</v>
      </c>
      <c r="F7670" t="s">
        <v>567</v>
      </c>
      <c r="G7670" t="s">
        <v>511</v>
      </c>
      <c r="H7670" t="s">
        <v>333</v>
      </c>
      <c r="I7670" t="s">
        <v>335</v>
      </c>
      <c r="J7670" t="s">
        <v>923</v>
      </c>
      <c r="L7670" t="s">
        <v>333</v>
      </c>
      <c r="M7670" t="s">
        <v>449</v>
      </c>
      <c r="N7670" t="s">
        <v>573</v>
      </c>
    </row>
    <row r="7671" spans="1:14" hidden="1" x14ac:dyDescent="0.25">
      <c r="A7671" t="s">
        <v>241</v>
      </c>
      <c r="B7671" s="1">
        <v>45322</v>
      </c>
      <c r="C7671" t="s">
        <v>975</v>
      </c>
      <c r="D7671" t="s">
        <v>976</v>
      </c>
      <c r="E7671" s="4">
        <v>-413003.23000000033</v>
      </c>
      <c r="F7671" t="s">
        <v>567</v>
      </c>
      <c r="G7671" t="s">
        <v>511</v>
      </c>
      <c r="H7671" t="s">
        <v>342</v>
      </c>
      <c r="I7671" t="s">
        <v>343</v>
      </c>
      <c r="J7671" t="s">
        <v>725</v>
      </c>
      <c r="L7671" t="s">
        <v>342</v>
      </c>
      <c r="M7671" t="s">
        <v>343</v>
      </c>
      <c r="N7671" t="s">
        <v>573</v>
      </c>
    </row>
    <row r="7672" spans="1:14" hidden="1" x14ac:dyDescent="0.25">
      <c r="A7672" t="s">
        <v>241</v>
      </c>
      <c r="B7672" s="1">
        <v>45322</v>
      </c>
      <c r="C7672" t="s">
        <v>979</v>
      </c>
      <c r="D7672" t="s">
        <v>980</v>
      </c>
      <c r="E7672" s="4">
        <v>-5353.5499999999993</v>
      </c>
      <c r="F7672" t="s">
        <v>567</v>
      </c>
      <c r="G7672" t="s">
        <v>511</v>
      </c>
      <c r="H7672" t="s">
        <v>342</v>
      </c>
      <c r="I7672" t="s">
        <v>343</v>
      </c>
      <c r="J7672" t="s">
        <v>725</v>
      </c>
      <c r="L7672" t="s">
        <v>342</v>
      </c>
      <c r="M7672" t="s">
        <v>343</v>
      </c>
      <c r="N7672" t="s">
        <v>573</v>
      </c>
    </row>
    <row r="7673" spans="1:14" hidden="1" x14ac:dyDescent="0.25">
      <c r="A7673" t="s">
        <v>241</v>
      </c>
      <c r="B7673" s="1">
        <v>45322</v>
      </c>
      <c r="C7673" t="s">
        <v>983</v>
      </c>
      <c r="D7673" t="s">
        <v>984</v>
      </c>
      <c r="E7673" s="4">
        <v>-1280.3899999999983</v>
      </c>
      <c r="F7673" t="s">
        <v>567</v>
      </c>
      <c r="G7673" t="s">
        <v>511</v>
      </c>
      <c r="H7673" t="s">
        <v>342</v>
      </c>
      <c r="I7673" t="s">
        <v>343</v>
      </c>
      <c r="J7673" t="s">
        <v>725</v>
      </c>
      <c r="L7673" t="s">
        <v>342</v>
      </c>
      <c r="M7673" t="s">
        <v>343</v>
      </c>
      <c r="N7673" t="s">
        <v>573</v>
      </c>
    </row>
    <row r="7674" spans="1:14" hidden="1" x14ac:dyDescent="0.25">
      <c r="A7674" t="s">
        <v>241</v>
      </c>
      <c r="B7674" s="1">
        <v>45322</v>
      </c>
      <c r="C7674" t="s">
        <v>1362</v>
      </c>
      <c r="D7674" t="s">
        <v>1363</v>
      </c>
      <c r="E7674" s="4">
        <v>-11566.17</v>
      </c>
      <c r="F7674" t="s">
        <v>567</v>
      </c>
      <c r="G7674" t="s">
        <v>511</v>
      </c>
      <c r="H7674" t="s">
        <v>342</v>
      </c>
      <c r="I7674" t="s">
        <v>343</v>
      </c>
      <c r="J7674" t="s">
        <v>725</v>
      </c>
      <c r="L7674" t="s">
        <v>342</v>
      </c>
      <c r="M7674" t="s">
        <v>343</v>
      </c>
      <c r="N7674" t="s">
        <v>573</v>
      </c>
    </row>
    <row r="7675" spans="1:14" hidden="1" x14ac:dyDescent="0.25">
      <c r="A7675" t="s">
        <v>241</v>
      </c>
      <c r="B7675" s="1">
        <v>45322</v>
      </c>
      <c r="C7675" t="s">
        <v>995</v>
      </c>
      <c r="D7675" t="s">
        <v>996</v>
      </c>
      <c r="E7675" s="4">
        <v>-203341.17999999993</v>
      </c>
      <c r="F7675" t="s">
        <v>567</v>
      </c>
      <c r="G7675" t="s">
        <v>511</v>
      </c>
      <c r="H7675" t="s">
        <v>352</v>
      </c>
      <c r="I7675" t="s">
        <v>353</v>
      </c>
      <c r="J7675" t="s">
        <v>746</v>
      </c>
      <c r="L7675" t="s">
        <v>352</v>
      </c>
      <c r="M7675" t="s">
        <v>349</v>
      </c>
      <c r="N7675" t="s">
        <v>573</v>
      </c>
    </row>
    <row r="7676" spans="1:14" hidden="1" x14ac:dyDescent="0.25">
      <c r="A7676" t="s">
        <v>241</v>
      </c>
      <c r="B7676" s="1">
        <v>45322</v>
      </c>
      <c r="C7676" t="s">
        <v>1003</v>
      </c>
      <c r="D7676" t="s">
        <v>1004</v>
      </c>
      <c r="E7676" s="4">
        <v>-163647.03000000006</v>
      </c>
      <c r="F7676" t="s">
        <v>567</v>
      </c>
      <c r="G7676" t="s">
        <v>511</v>
      </c>
      <c r="H7676" t="s">
        <v>348</v>
      </c>
      <c r="I7676" t="s">
        <v>349</v>
      </c>
      <c r="J7676" t="s">
        <v>746</v>
      </c>
      <c r="L7676" t="s">
        <v>348</v>
      </c>
      <c r="M7676" t="s">
        <v>349</v>
      </c>
      <c r="N7676" t="s">
        <v>573</v>
      </c>
    </row>
    <row r="7677" spans="1:14" hidden="1" x14ac:dyDescent="0.25">
      <c r="A7677" t="s">
        <v>241</v>
      </c>
      <c r="B7677" s="1">
        <v>45322</v>
      </c>
      <c r="C7677" t="s">
        <v>1291</v>
      </c>
      <c r="D7677" t="s">
        <v>1292</v>
      </c>
      <c r="E7677" s="4">
        <v>-15943.37</v>
      </c>
      <c r="F7677" t="s">
        <v>567</v>
      </c>
      <c r="G7677" t="s">
        <v>511</v>
      </c>
      <c r="H7677" t="s">
        <v>348</v>
      </c>
      <c r="I7677" t="s">
        <v>349</v>
      </c>
      <c r="J7677" t="s">
        <v>746</v>
      </c>
      <c r="L7677" t="s">
        <v>348</v>
      </c>
      <c r="M7677" t="s">
        <v>349</v>
      </c>
      <c r="N7677" t="s">
        <v>573</v>
      </c>
    </row>
    <row r="7678" spans="1:14" hidden="1" x14ac:dyDescent="0.25">
      <c r="A7678" t="s">
        <v>241</v>
      </c>
      <c r="B7678" s="1">
        <v>45322</v>
      </c>
      <c r="C7678" t="s">
        <v>1256</v>
      </c>
      <c r="D7678" t="s">
        <v>1257</v>
      </c>
      <c r="E7678" s="4">
        <v>-1350</v>
      </c>
      <c r="F7678" t="s">
        <v>567</v>
      </c>
      <c r="G7678" t="s">
        <v>511</v>
      </c>
      <c r="H7678" t="s">
        <v>348</v>
      </c>
      <c r="I7678" t="s">
        <v>349</v>
      </c>
      <c r="J7678" t="s">
        <v>746</v>
      </c>
      <c r="L7678" t="s">
        <v>348</v>
      </c>
      <c r="M7678" t="s">
        <v>349</v>
      </c>
      <c r="N7678" t="s">
        <v>573</v>
      </c>
    </row>
    <row r="7679" spans="1:14" hidden="1" x14ac:dyDescent="0.25">
      <c r="A7679" t="s">
        <v>241</v>
      </c>
      <c r="B7679" s="1">
        <v>45322</v>
      </c>
      <c r="C7679" t="s">
        <v>1011</v>
      </c>
      <c r="D7679" t="s">
        <v>1012</v>
      </c>
      <c r="E7679" s="4">
        <v>-10068.739999999996</v>
      </c>
      <c r="F7679" t="s">
        <v>567</v>
      </c>
      <c r="G7679" t="s">
        <v>511</v>
      </c>
      <c r="H7679" t="s">
        <v>348</v>
      </c>
      <c r="I7679" t="s">
        <v>349</v>
      </c>
      <c r="J7679" t="s">
        <v>746</v>
      </c>
      <c r="L7679" t="s">
        <v>348</v>
      </c>
      <c r="M7679" t="s">
        <v>349</v>
      </c>
      <c r="N7679" t="s">
        <v>573</v>
      </c>
    </row>
    <row r="7680" spans="1:14" hidden="1" x14ac:dyDescent="0.25">
      <c r="A7680" t="s">
        <v>241</v>
      </c>
      <c r="B7680" s="1">
        <v>45322</v>
      </c>
      <c r="C7680" t="s">
        <v>1015</v>
      </c>
      <c r="D7680" t="s">
        <v>1016</v>
      </c>
      <c r="E7680" s="4">
        <v>-3310.6500000000019</v>
      </c>
      <c r="F7680" t="s">
        <v>567</v>
      </c>
      <c r="G7680" t="s">
        <v>511</v>
      </c>
      <c r="H7680" t="s">
        <v>348</v>
      </c>
      <c r="I7680" t="s">
        <v>349</v>
      </c>
      <c r="J7680" t="s">
        <v>746</v>
      </c>
      <c r="L7680" t="s">
        <v>348</v>
      </c>
      <c r="M7680" t="s">
        <v>349</v>
      </c>
      <c r="N7680" t="s">
        <v>573</v>
      </c>
    </row>
    <row r="7681" spans="1:14" hidden="1" x14ac:dyDescent="0.25">
      <c r="A7681" t="s">
        <v>241</v>
      </c>
      <c r="B7681" s="1">
        <v>45322</v>
      </c>
      <c r="C7681" t="s">
        <v>1019</v>
      </c>
      <c r="D7681" t="s">
        <v>1020</v>
      </c>
      <c r="E7681" s="4">
        <v>-682.19999999989943</v>
      </c>
      <c r="F7681" t="s">
        <v>567</v>
      </c>
      <c r="G7681" t="s">
        <v>511</v>
      </c>
      <c r="H7681" t="s">
        <v>348</v>
      </c>
      <c r="I7681" t="s">
        <v>349</v>
      </c>
      <c r="J7681" t="s">
        <v>746</v>
      </c>
      <c r="L7681" t="s">
        <v>348</v>
      </c>
      <c r="M7681" t="s">
        <v>349</v>
      </c>
      <c r="N7681" t="s">
        <v>573</v>
      </c>
    </row>
    <row r="7682" spans="1:14" hidden="1" x14ac:dyDescent="0.25">
      <c r="A7682" t="s">
        <v>241</v>
      </c>
      <c r="B7682" s="1">
        <v>45322</v>
      </c>
      <c r="C7682" t="s">
        <v>1023</v>
      </c>
      <c r="D7682" t="s">
        <v>1024</v>
      </c>
      <c r="E7682" s="4">
        <v>-10963.33</v>
      </c>
      <c r="F7682" t="s">
        <v>567</v>
      </c>
      <c r="G7682" t="s">
        <v>511</v>
      </c>
      <c r="H7682" t="s">
        <v>348</v>
      </c>
      <c r="I7682" t="s">
        <v>349</v>
      </c>
      <c r="J7682" t="s">
        <v>746</v>
      </c>
      <c r="L7682" t="s">
        <v>348</v>
      </c>
      <c r="M7682" t="s">
        <v>349</v>
      </c>
      <c r="N7682" t="s">
        <v>573</v>
      </c>
    </row>
    <row r="7683" spans="1:14" hidden="1" x14ac:dyDescent="0.25">
      <c r="A7683" t="s">
        <v>241</v>
      </c>
      <c r="B7683" s="1">
        <v>45322</v>
      </c>
      <c r="C7683" t="s">
        <v>1207</v>
      </c>
      <c r="D7683" t="s">
        <v>1208</v>
      </c>
      <c r="E7683" s="4">
        <v>-27.570000000014552</v>
      </c>
      <c r="F7683" t="s">
        <v>567</v>
      </c>
      <c r="G7683" t="s">
        <v>511</v>
      </c>
      <c r="H7683" t="s">
        <v>348</v>
      </c>
      <c r="I7683" t="s">
        <v>349</v>
      </c>
      <c r="J7683" t="s">
        <v>746</v>
      </c>
      <c r="L7683" t="s">
        <v>348</v>
      </c>
      <c r="M7683" t="s">
        <v>349</v>
      </c>
      <c r="N7683" t="s">
        <v>573</v>
      </c>
    </row>
    <row r="7684" spans="1:14" hidden="1" x14ac:dyDescent="0.25">
      <c r="A7684" t="s">
        <v>241</v>
      </c>
      <c r="B7684" s="1">
        <v>45322</v>
      </c>
      <c r="C7684" t="s">
        <v>1269</v>
      </c>
      <c r="D7684" t="s">
        <v>1270</v>
      </c>
      <c r="E7684" s="4">
        <v>-1300</v>
      </c>
      <c r="F7684" t="s">
        <v>567</v>
      </c>
      <c r="G7684" t="s">
        <v>511</v>
      </c>
      <c r="H7684" t="s">
        <v>348</v>
      </c>
      <c r="I7684" t="s">
        <v>349</v>
      </c>
      <c r="J7684" t="s">
        <v>746</v>
      </c>
      <c r="L7684" t="s">
        <v>348</v>
      </c>
      <c r="M7684" t="s">
        <v>349</v>
      </c>
      <c r="N7684" t="s">
        <v>573</v>
      </c>
    </row>
    <row r="7685" spans="1:14" hidden="1" x14ac:dyDescent="0.25">
      <c r="A7685" t="s">
        <v>241</v>
      </c>
      <c r="B7685" s="1">
        <v>45322</v>
      </c>
      <c r="C7685" t="s">
        <v>1320</v>
      </c>
      <c r="D7685" t="s">
        <v>1321</v>
      </c>
      <c r="E7685" s="4">
        <v>-3357.75</v>
      </c>
      <c r="F7685" t="s">
        <v>567</v>
      </c>
      <c r="G7685" t="s">
        <v>511</v>
      </c>
      <c r="H7685" t="s">
        <v>348</v>
      </c>
      <c r="I7685" t="s">
        <v>349</v>
      </c>
      <c r="J7685" t="s">
        <v>746</v>
      </c>
      <c r="L7685" t="s">
        <v>348</v>
      </c>
      <c r="M7685" t="s">
        <v>349</v>
      </c>
      <c r="N7685" t="s">
        <v>573</v>
      </c>
    </row>
    <row r="7686" spans="1:14" hidden="1" x14ac:dyDescent="0.25">
      <c r="A7686" t="s">
        <v>241</v>
      </c>
      <c r="B7686" s="1">
        <v>45322</v>
      </c>
      <c r="C7686" t="s">
        <v>1033</v>
      </c>
      <c r="D7686" t="s">
        <v>1034</v>
      </c>
      <c r="E7686" s="4">
        <v>-48470.219999999994</v>
      </c>
      <c r="F7686" t="s">
        <v>567</v>
      </c>
      <c r="G7686" t="s">
        <v>511</v>
      </c>
      <c r="H7686" t="s">
        <v>348</v>
      </c>
      <c r="I7686" t="s">
        <v>349</v>
      </c>
      <c r="J7686" t="s">
        <v>667</v>
      </c>
      <c r="L7686" t="s">
        <v>340</v>
      </c>
      <c r="M7686" t="s">
        <v>349</v>
      </c>
      <c r="N7686" t="s">
        <v>573</v>
      </c>
    </row>
    <row r="7687" spans="1:14" hidden="1" x14ac:dyDescent="0.25">
      <c r="A7687" t="s">
        <v>241</v>
      </c>
      <c r="B7687" s="1">
        <v>45322</v>
      </c>
      <c r="C7687" t="s">
        <v>1209</v>
      </c>
      <c r="D7687" t="s">
        <v>1210</v>
      </c>
      <c r="E7687" s="4">
        <v>-12169.329999999962</v>
      </c>
      <c r="F7687" t="s">
        <v>567</v>
      </c>
      <c r="G7687" t="s">
        <v>511</v>
      </c>
      <c r="H7687" t="s">
        <v>348</v>
      </c>
      <c r="I7687" t="s">
        <v>349</v>
      </c>
      <c r="J7687" t="s">
        <v>746</v>
      </c>
      <c r="L7687" t="s">
        <v>348</v>
      </c>
      <c r="M7687" t="s">
        <v>349</v>
      </c>
      <c r="N7687" t="s">
        <v>573</v>
      </c>
    </row>
    <row r="7688" spans="1:14" hidden="1" x14ac:dyDescent="0.25">
      <c r="A7688" t="s">
        <v>241</v>
      </c>
      <c r="B7688" s="1">
        <v>45322</v>
      </c>
      <c r="C7688" t="s">
        <v>1050</v>
      </c>
      <c r="D7688" t="s">
        <v>1051</v>
      </c>
      <c r="E7688" s="4">
        <v>-56287.599999999977</v>
      </c>
      <c r="F7688" t="s">
        <v>567</v>
      </c>
      <c r="G7688" t="s">
        <v>511</v>
      </c>
      <c r="H7688" t="s">
        <v>355</v>
      </c>
      <c r="I7688" t="s">
        <v>356</v>
      </c>
      <c r="J7688" t="s">
        <v>689</v>
      </c>
      <c r="L7688" t="s">
        <v>348</v>
      </c>
      <c r="M7688" t="s">
        <v>356</v>
      </c>
      <c r="N7688" t="s">
        <v>573</v>
      </c>
    </row>
    <row r="7689" spans="1:14" hidden="1" x14ac:dyDescent="0.25">
      <c r="A7689" t="s">
        <v>241</v>
      </c>
      <c r="B7689" s="1">
        <v>45322</v>
      </c>
      <c r="C7689" t="s">
        <v>1054</v>
      </c>
      <c r="D7689" t="s">
        <v>1055</v>
      </c>
      <c r="E7689" s="4">
        <v>-4644.8000000000065</v>
      </c>
      <c r="F7689" t="s">
        <v>567</v>
      </c>
      <c r="G7689" t="s">
        <v>511</v>
      </c>
      <c r="H7689" t="s">
        <v>355</v>
      </c>
      <c r="I7689" t="s">
        <v>356</v>
      </c>
      <c r="J7689" t="s">
        <v>689</v>
      </c>
      <c r="L7689" t="s">
        <v>355</v>
      </c>
      <c r="M7689" t="s">
        <v>356</v>
      </c>
      <c r="N7689" t="s">
        <v>573</v>
      </c>
    </row>
    <row r="7690" spans="1:14" hidden="1" x14ac:dyDescent="0.25">
      <c r="A7690" t="s">
        <v>241</v>
      </c>
      <c r="B7690" s="1">
        <v>45322</v>
      </c>
      <c r="C7690" t="s">
        <v>1211</v>
      </c>
      <c r="D7690" t="s">
        <v>1212</v>
      </c>
      <c r="E7690" s="4">
        <v>-267.07</v>
      </c>
      <c r="F7690" t="s">
        <v>567</v>
      </c>
      <c r="G7690" t="s">
        <v>511</v>
      </c>
      <c r="H7690" t="s">
        <v>355</v>
      </c>
      <c r="I7690" t="s">
        <v>356</v>
      </c>
      <c r="J7690" t="s">
        <v>746</v>
      </c>
      <c r="L7690" t="s">
        <v>348</v>
      </c>
      <c r="M7690" t="s">
        <v>356</v>
      </c>
      <c r="N7690" t="s">
        <v>573</v>
      </c>
    </row>
    <row r="7691" spans="1:14" hidden="1" x14ac:dyDescent="0.25">
      <c r="A7691" t="s">
        <v>241</v>
      </c>
      <c r="B7691" s="1">
        <v>45322</v>
      </c>
      <c r="C7691" t="s">
        <v>1060</v>
      </c>
      <c r="D7691" t="s">
        <v>1061</v>
      </c>
      <c r="E7691" s="4">
        <v>-195.99999999997053</v>
      </c>
      <c r="F7691" t="s">
        <v>567</v>
      </c>
      <c r="G7691" t="s">
        <v>511</v>
      </c>
      <c r="H7691" t="s">
        <v>355</v>
      </c>
      <c r="I7691" t="s">
        <v>356</v>
      </c>
      <c r="J7691" t="s">
        <v>689</v>
      </c>
      <c r="L7691" t="s">
        <v>355</v>
      </c>
      <c r="M7691" t="s">
        <v>356</v>
      </c>
      <c r="N7691" t="s">
        <v>573</v>
      </c>
    </row>
    <row r="7692" spans="1:14" hidden="1" x14ac:dyDescent="0.25">
      <c r="A7692" t="s">
        <v>241</v>
      </c>
      <c r="B7692" s="1">
        <v>45322</v>
      </c>
      <c r="C7692" t="s">
        <v>1064</v>
      </c>
      <c r="D7692" t="s">
        <v>1065</v>
      </c>
      <c r="E7692" s="4">
        <v>-2.2799999999999727</v>
      </c>
      <c r="F7692" t="s">
        <v>567</v>
      </c>
      <c r="G7692" t="s">
        <v>511</v>
      </c>
      <c r="H7692" t="s">
        <v>355</v>
      </c>
      <c r="I7692" t="s">
        <v>356</v>
      </c>
      <c r="J7692" t="s">
        <v>746</v>
      </c>
      <c r="L7692" t="s">
        <v>348</v>
      </c>
      <c r="M7692" t="s">
        <v>356</v>
      </c>
      <c r="N7692" t="s">
        <v>573</v>
      </c>
    </row>
    <row r="7693" spans="1:14" hidden="1" x14ac:dyDescent="0.25">
      <c r="A7693" t="s">
        <v>241</v>
      </c>
      <c r="B7693" s="1">
        <v>45322</v>
      </c>
      <c r="C7693" t="s">
        <v>1072</v>
      </c>
      <c r="D7693" t="s">
        <v>1073</v>
      </c>
      <c r="E7693" s="4">
        <v>-36440.710000000021</v>
      </c>
      <c r="F7693" t="s">
        <v>567</v>
      </c>
      <c r="G7693" t="s">
        <v>511</v>
      </c>
      <c r="H7693" t="s">
        <v>348</v>
      </c>
      <c r="I7693" t="s">
        <v>349</v>
      </c>
      <c r="J7693" t="s">
        <v>746</v>
      </c>
      <c r="L7693" t="s">
        <v>348</v>
      </c>
      <c r="M7693" t="s">
        <v>453</v>
      </c>
      <c r="N7693" t="s">
        <v>573</v>
      </c>
    </row>
    <row r="7694" spans="1:14" hidden="1" x14ac:dyDescent="0.25">
      <c r="A7694" t="s">
        <v>241</v>
      </c>
      <c r="B7694" s="1">
        <v>45322</v>
      </c>
      <c r="C7694" t="s">
        <v>1076</v>
      </c>
      <c r="D7694" t="s">
        <v>1077</v>
      </c>
      <c r="E7694" s="4">
        <v>-1109.0999999999981</v>
      </c>
      <c r="F7694" t="s">
        <v>567</v>
      </c>
      <c r="G7694" t="s">
        <v>511</v>
      </c>
      <c r="H7694" t="s">
        <v>348</v>
      </c>
      <c r="I7694" t="s">
        <v>349</v>
      </c>
      <c r="J7694" t="s">
        <v>746</v>
      </c>
      <c r="L7694" t="s">
        <v>348</v>
      </c>
      <c r="M7694" t="s">
        <v>453</v>
      </c>
      <c r="N7694" t="s">
        <v>573</v>
      </c>
    </row>
    <row r="7695" spans="1:14" hidden="1" x14ac:dyDescent="0.25">
      <c r="A7695" t="s">
        <v>241</v>
      </c>
      <c r="B7695" s="1">
        <v>45322</v>
      </c>
      <c r="C7695" t="s">
        <v>1234</v>
      </c>
      <c r="D7695" t="s">
        <v>1235</v>
      </c>
      <c r="E7695" s="4">
        <v>-3.4000000000000909</v>
      </c>
      <c r="F7695" t="s">
        <v>567</v>
      </c>
      <c r="G7695" t="s">
        <v>511</v>
      </c>
      <c r="H7695" t="s">
        <v>348</v>
      </c>
      <c r="I7695" t="s">
        <v>349</v>
      </c>
      <c r="J7695" t="s">
        <v>746</v>
      </c>
      <c r="L7695" t="s">
        <v>348</v>
      </c>
      <c r="M7695" t="s">
        <v>453</v>
      </c>
      <c r="N7695" t="s">
        <v>573</v>
      </c>
    </row>
    <row r="7696" spans="1:14" hidden="1" x14ac:dyDescent="0.25">
      <c r="A7696" t="s">
        <v>241</v>
      </c>
      <c r="B7696" s="1">
        <v>45322</v>
      </c>
      <c r="C7696" t="s">
        <v>1215</v>
      </c>
      <c r="D7696" t="s">
        <v>1216</v>
      </c>
      <c r="E7696" s="4">
        <v>-6.24</v>
      </c>
      <c r="F7696" t="s">
        <v>567</v>
      </c>
      <c r="G7696" t="s">
        <v>511</v>
      </c>
      <c r="H7696" t="s">
        <v>348</v>
      </c>
      <c r="I7696" t="s">
        <v>349</v>
      </c>
      <c r="J7696" t="s">
        <v>746</v>
      </c>
      <c r="L7696" t="s">
        <v>348</v>
      </c>
      <c r="M7696" t="s">
        <v>453</v>
      </c>
      <c r="N7696" t="s">
        <v>573</v>
      </c>
    </row>
    <row r="7697" spans="1:14" hidden="1" x14ac:dyDescent="0.25">
      <c r="A7697" t="s">
        <v>241</v>
      </c>
      <c r="B7697" s="1">
        <v>45322</v>
      </c>
      <c r="C7697" t="s">
        <v>1217</v>
      </c>
      <c r="D7697" t="s">
        <v>1218</v>
      </c>
      <c r="E7697" s="4">
        <v>-336.31</v>
      </c>
      <c r="F7697" t="s">
        <v>567</v>
      </c>
      <c r="G7697" t="s">
        <v>511</v>
      </c>
      <c r="H7697" t="s">
        <v>348</v>
      </c>
      <c r="I7697" t="s">
        <v>349</v>
      </c>
      <c r="J7697" t="s">
        <v>746</v>
      </c>
      <c r="L7697" t="s">
        <v>348</v>
      </c>
      <c r="M7697" t="s">
        <v>453</v>
      </c>
      <c r="N7697" t="s">
        <v>573</v>
      </c>
    </row>
    <row r="7698" spans="1:14" hidden="1" x14ac:dyDescent="0.25">
      <c r="A7698" t="s">
        <v>241</v>
      </c>
      <c r="B7698" s="1">
        <v>45322</v>
      </c>
      <c r="C7698" t="s">
        <v>1087</v>
      </c>
      <c r="D7698" t="s">
        <v>1088</v>
      </c>
      <c r="E7698" s="4">
        <v>-819.98</v>
      </c>
      <c r="F7698" t="s">
        <v>567</v>
      </c>
      <c r="G7698" t="s">
        <v>511</v>
      </c>
      <c r="H7698" t="s">
        <v>348</v>
      </c>
      <c r="I7698" t="s">
        <v>349</v>
      </c>
      <c r="J7698" t="s">
        <v>746</v>
      </c>
      <c r="L7698" t="s">
        <v>348</v>
      </c>
      <c r="M7698" t="s">
        <v>453</v>
      </c>
      <c r="N7698" t="s">
        <v>573</v>
      </c>
    </row>
    <row r="7699" spans="1:14" hidden="1" x14ac:dyDescent="0.25">
      <c r="A7699" t="s">
        <v>241</v>
      </c>
      <c r="B7699" s="1">
        <v>45322</v>
      </c>
      <c r="C7699" t="s">
        <v>1091</v>
      </c>
      <c r="D7699" t="s">
        <v>1092</v>
      </c>
      <c r="E7699" s="4">
        <v>-5864.8699999999981</v>
      </c>
      <c r="F7699" t="s">
        <v>567</v>
      </c>
      <c r="G7699" t="s">
        <v>511</v>
      </c>
      <c r="H7699" t="s">
        <v>348</v>
      </c>
      <c r="I7699" t="s">
        <v>349</v>
      </c>
      <c r="J7699" t="s">
        <v>746</v>
      </c>
      <c r="L7699" t="s">
        <v>348</v>
      </c>
      <c r="M7699" t="s">
        <v>453</v>
      </c>
      <c r="N7699" t="s">
        <v>573</v>
      </c>
    </row>
    <row r="7700" spans="1:14" hidden="1" x14ac:dyDescent="0.25">
      <c r="A7700" t="s">
        <v>241</v>
      </c>
      <c r="B7700" s="1">
        <v>45322</v>
      </c>
      <c r="C7700" t="s">
        <v>1095</v>
      </c>
      <c r="D7700" t="s">
        <v>1096</v>
      </c>
      <c r="E7700" s="4">
        <v>-877.4799999999999</v>
      </c>
      <c r="F7700" t="s">
        <v>567</v>
      </c>
      <c r="G7700" t="s">
        <v>511</v>
      </c>
      <c r="H7700" t="s">
        <v>348</v>
      </c>
      <c r="I7700" t="s">
        <v>349</v>
      </c>
      <c r="J7700" t="s">
        <v>746</v>
      </c>
      <c r="L7700" t="s">
        <v>348</v>
      </c>
      <c r="M7700" t="s">
        <v>453</v>
      </c>
      <c r="N7700" t="s">
        <v>573</v>
      </c>
    </row>
    <row r="7701" spans="1:14" hidden="1" x14ac:dyDescent="0.25">
      <c r="A7701" t="s">
        <v>241</v>
      </c>
      <c r="B7701" s="1">
        <v>45322</v>
      </c>
      <c r="C7701" t="s">
        <v>1099</v>
      </c>
      <c r="D7701" t="s">
        <v>1100</v>
      </c>
      <c r="E7701" s="4">
        <v>-672.60000000000036</v>
      </c>
      <c r="F7701" t="s">
        <v>567</v>
      </c>
      <c r="G7701" t="s">
        <v>511</v>
      </c>
      <c r="H7701" t="s">
        <v>348</v>
      </c>
      <c r="I7701" t="s">
        <v>349</v>
      </c>
      <c r="J7701" t="s">
        <v>746</v>
      </c>
      <c r="L7701" t="s">
        <v>348</v>
      </c>
      <c r="M7701" t="s">
        <v>453</v>
      </c>
      <c r="N7701" t="s">
        <v>573</v>
      </c>
    </row>
    <row r="7702" spans="1:14" hidden="1" x14ac:dyDescent="0.25">
      <c r="A7702" t="s">
        <v>241</v>
      </c>
      <c r="B7702" s="1">
        <v>45322</v>
      </c>
      <c r="C7702" t="s">
        <v>1103</v>
      </c>
      <c r="D7702" t="s">
        <v>1104</v>
      </c>
      <c r="E7702" s="4">
        <v>-2348.4499999999994</v>
      </c>
      <c r="F7702" t="s">
        <v>567</v>
      </c>
      <c r="G7702" t="s">
        <v>511</v>
      </c>
      <c r="H7702" t="s">
        <v>348</v>
      </c>
      <c r="I7702" t="s">
        <v>349</v>
      </c>
      <c r="J7702" t="s">
        <v>746</v>
      </c>
      <c r="L7702" t="s">
        <v>348</v>
      </c>
      <c r="M7702" t="s">
        <v>453</v>
      </c>
      <c r="N7702" t="s">
        <v>573</v>
      </c>
    </row>
    <row r="7703" spans="1:14" hidden="1" x14ac:dyDescent="0.25">
      <c r="A7703" t="s">
        <v>241</v>
      </c>
      <c r="B7703" s="1">
        <v>45322</v>
      </c>
      <c r="C7703" t="s">
        <v>1107</v>
      </c>
      <c r="D7703" t="s">
        <v>1108</v>
      </c>
      <c r="E7703" s="4">
        <v>-830.7600000000001</v>
      </c>
      <c r="F7703" t="s">
        <v>567</v>
      </c>
      <c r="G7703" t="s">
        <v>511</v>
      </c>
      <c r="H7703" t="s">
        <v>348</v>
      </c>
      <c r="I7703" t="s">
        <v>349</v>
      </c>
      <c r="J7703" t="s">
        <v>746</v>
      </c>
      <c r="L7703" t="s">
        <v>348</v>
      </c>
      <c r="M7703" t="s">
        <v>453</v>
      </c>
      <c r="N7703" t="s">
        <v>573</v>
      </c>
    </row>
    <row r="7704" spans="1:14" hidden="1" x14ac:dyDescent="0.25">
      <c r="A7704" t="s">
        <v>241</v>
      </c>
      <c r="B7704" s="1">
        <v>45322</v>
      </c>
      <c r="C7704" t="s">
        <v>1109</v>
      </c>
      <c r="D7704" t="s">
        <v>1110</v>
      </c>
      <c r="E7704" s="4">
        <v>-1294.5099999999998</v>
      </c>
      <c r="F7704" t="s">
        <v>567</v>
      </c>
      <c r="G7704" t="s">
        <v>511</v>
      </c>
      <c r="H7704" t="s">
        <v>348</v>
      </c>
      <c r="I7704" t="s">
        <v>349</v>
      </c>
      <c r="J7704" t="s">
        <v>746</v>
      </c>
      <c r="L7704" t="s">
        <v>348</v>
      </c>
      <c r="M7704" t="s">
        <v>453</v>
      </c>
      <c r="N7704" t="s">
        <v>573</v>
      </c>
    </row>
    <row r="7705" spans="1:14" hidden="1" x14ac:dyDescent="0.25">
      <c r="A7705" t="s">
        <v>241</v>
      </c>
      <c r="B7705" s="1">
        <v>45322</v>
      </c>
      <c r="C7705" t="s">
        <v>1111</v>
      </c>
      <c r="D7705" t="s">
        <v>1112</v>
      </c>
      <c r="E7705" s="4">
        <v>-949.38999999999987</v>
      </c>
      <c r="F7705" t="s">
        <v>567</v>
      </c>
      <c r="G7705" t="s">
        <v>511</v>
      </c>
      <c r="H7705" t="s">
        <v>348</v>
      </c>
      <c r="I7705" t="s">
        <v>349</v>
      </c>
      <c r="J7705" t="s">
        <v>746</v>
      </c>
      <c r="L7705" t="s">
        <v>348</v>
      </c>
      <c r="M7705" t="s">
        <v>453</v>
      </c>
      <c r="N7705" t="s">
        <v>573</v>
      </c>
    </row>
    <row r="7706" spans="1:14" hidden="1" x14ac:dyDescent="0.25">
      <c r="A7706" t="s">
        <v>241</v>
      </c>
      <c r="B7706" s="1">
        <v>45322</v>
      </c>
      <c r="C7706" t="s">
        <v>1115</v>
      </c>
      <c r="D7706" t="s">
        <v>1116</v>
      </c>
      <c r="E7706" s="4">
        <v>-342.63000000001921</v>
      </c>
      <c r="F7706" t="s">
        <v>567</v>
      </c>
      <c r="G7706" t="s">
        <v>511</v>
      </c>
      <c r="H7706" t="s">
        <v>348</v>
      </c>
      <c r="I7706" t="s">
        <v>349</v>
      </c>
      <c r="J7706" t="s">
        <v>746</v>
      </c>
      <c r="L7706" t="s">
        <v>348</v>
      </c>
      <c r="M7706" t="s">
        <v>453</v>
      </c>
      <c r="N7706" t="s">
        <v>573</v>
      </c>
    </row>
    <row r="7707" spans="1:14" hidden="1" x14ac:dyDescent="0.25">
      <c r="A7707" t="s">
        <v>241</v>
      </c>
      <c r="B7707" s="1">
        <v>45322</v>
      </c>
      <c r="C7707" t="s">
        <v>1219</v>
      </c>
      <c r="D7707" t="s">
        <v>1220</v>
      </c>
      <c r="E7707" s="4">
        <v>-956.94999999999959</v>
      </c>
      <c r="F7707" t="s">
        <v>567</v>
      </c>
      <c r="G7707" t="s">
        <v>511</v>
      </c>
      <c r="H7707" t="s">
        <v>348</v>
      </c>
      <c r="I7707" t="s">
        <v>349</v>
      </c>
      <c r="J7707" t="s">
        <v>746</v>
      </c>
      <c r="L7707" t="s">
        <v>348</v>
      </c>
      <c r="M7707" t="s">
        <v>453</v>
      </c>
      <c r="N7707" t="s">
        <v>573</v>
      </c>
    </row>
    <row r="7708" spans="1:14" hidden="1" x14ac:dyDescent="0.25">
      <c r="A7708" t="s">
        <v>241</v>
      </c>
      <c r="B7708" s="1">
        <v>45322</v>
      </c>
      <c r="C7708" t="s">
        <v>1344</v>
      </c>
      <c r="D7708" t="s">
        <v>1345</v>
      </c>
      <c r="E7708" s="4">
        <v>-636.47</v>
      </c>
      <c r="F7708" t="s">
        <v>567</v>
      </c>
      <c r="G7708" t="s">
        <v>511</v>
      </c>
      <c r="H7708" t="s">
        <v>348</v>
      </c>
      <c r="I7708" t="s">
        <v>349</v>
      </c>
      <c r="J7708" t="s">
        <v>746</v>
      </c>
      <c r="L7708" t="s">
        <v>348</v>
      </c>
      <c r="M7708" t="s">
        <v>453</v>
      </c>
      <c r="N7708" t="s">
        <v>573</v>
      </c>
    </row>
    <row r="7709" spans="1:14" hidden="1" x14ac:dyDescent="0.25">
      <c r="A7709" t="s">
        <v>241</v>
      </c>
      <c r="B7709" s="1">
        <v>45322</v>
      </c>
      <c r="C7709" t="s">
        <v>1117</v>
      </c>
      <c r="D7709" t="s">
        <v>1118</v>
      </c>
      <c r="E7709" s="4">
        <v>-1988.0699999999997</v>
      </c>
      <c r="F7709" t="s">
        <v>567</v>
      </c>
      <c r="G7709" t="s">
        <v>511</v>
      </c>
      <c r="H7709" t="s">
        <v>348</v>
      </c>
      <c r="I7709" t="s">
        <v>349</v>
      </c>
      <c r="J7709" t="s">
        <v>746</v>
      </c>
      <c r="L7709" t="s">
        <v>348</v>
      </c>
      <c r="M7709" t="s">
        <v>453</v>
      </c>
      <c r="N7709" t="s">
        <v>573</v>
      </c>
    </row>
    <row r="7710" spans="1:14" hidden="1" x14ac:dyDescent="0.25">
      <c r="A7710" t="s">
        <v>241</v>
      </c>
      <c r="B7710" s="1">
        <v>45322</v>
      </c>
      <c r="C7710" t="s">
        <v>1119</v>
      </c>
      <c r="D7710" t="s">
        <v>1120</v>
      </c>
      <c r="E7710" s="4">
        <v>-34007.859999999899</v>
      </c>
      <c r="F7710" t="s">
        <v>567</v>
      </c>
      <c r="G7710" t="s">
        <v>511</v>
      </c>
      <c r="H7710" t="s">
        <v>348</v>
      </c>
      <c r="I7710" t="s">
        <v>349</v>
      </c>
      <c r="J7710" t="s">
        <v>684</v>
      </c>
      <c r="L7710" t="s">
        <v>1121</v>
      </c>
      <c r="M7710" t="s">
        <v>453</v>
      </c>
      <c r="N7710" t="s">
        <v>573</v>
      </c>
    </row>
    <row r="7711" spans="1:14" hidden="1" x14ac:dyDescent="0.25">
      <c r="A7711" t="s">
        <v>241</v>
      </c>
      <c r="B7711" s="1">
        <v>45322</v>
      </c>
      <c r="C7711" t="s">
        <v>1124</v>
      </c>
      <c r="D7711" t="s">
        <v>1125</v>
      </c>
      <c r="E7711" s="4">
        <v>-210910</v>
      </c>
      <c r="F7711" t="s">
        <v>567</v>
      </c>
      <c r="G7711" t="s">
        <v>511</v>
      </c>
      <c r="H7711" t="s">
        <v>348</v>
      </c>
      <c r="I7711" t="s">
        <v>349</v>
      </c>
      <c r="J7711" t="s">
        <v>746</v>
      </c>
      <c r="L7711" t="s">
        <v>348</v>
      </c>
      <c r="M7711" t="s">
        <v>457</v>
      </c>
      <c r="N7711" t="s">
        <v>573</v>
      </c>
    </row>
    <row r="7712" spans="1:14" hidden="1" x14ac:dyDescent="0.25">
      <c r="A7712" t="s">
        <v>241</v>
      </c>
      <c r="B7712" s="1">
        <v>45322</v>
      </c>
      <c r="C7712" t="s">
        <v>1089</v>
      </c>
      <c r="D7712" t="s">
        <v>1090</v>
      </c>
      <c r="E7712" s="4">
        <v>-49833.3</v>
      </c>
      <c r="F7712" t="s">
        <v>567</v>
      </c>
      <c r="G7712" t="s">
        <v>471</v>
      </c>
      <c r="H7712" t="s">
        <v>248</v>
      </c>
      <c r="I7712" t="s">
        <v>249</v>
      </c>
      <c r="J7712" t="s">
        <v>248</v>
      </c>
      <c r="K7712" t="s">
        <v>1086</v>
      </c>
      <c r="L7712" t="s">
        <v>372</v>
      </c>
      <c r="M7712" t="s">
        <v>373</v>
      </c>
      <c r="N7712" t="s">
        <v>488</v>
      </c>
    </row>
    <row r="7713" spans="1:14" hidden="1" x14ac:dyDescent="0.25">
      <c r="A7713" t="s">
        <v>241</v>
      </c>
      <c r="B7713" s="1">
        <v>45322</v>
      </c>
      <c r="C7713" t="s">
        <v>1283</v>
      </c>
      <c r="D7713" t="s">
        <v>1284</v>
      </c>
      <c r="E7713" s="4">
        <v>-4038.17</v>
      </c>
      <c r="F7713" t="s">
        <v>567</v>
      </c>
      <c r="G7713" t="s">
        <v>471</v>
      </c>
      <c r="H7713" t="s">
        <v>317</v>
      </c>
      <c r="I7713" t="s">
        <v>318</v>
      </c>
      <c r="J7713" t="s">
        <v>276</v>
      </c>
      <c r="L7713" t="s">
        <v>372</v>
      </c>
      <c r="M7713" t="s">
        <v>373</v>
      </c>
      <c r="N7713" t="s">
        <v>488</v>
      </c>
    </row>
    <row r="7714" spans="1:14" hidden="1" x14ac:dyDescent="0.25">
      <c r="A7714" t="s">
        <v>241</v>
      </c>
      <c r="B7714" s="1">
        <v>45322</v>
      </c>
      <c r="C7714" t="s">
        <v>1084</v>
      </c>
      <c r="D7714" t="s">
        <v>1085</v>
      </c>
      <c r="E7714" s="4">
        <v>-117899.08</v>
      </c>
      <c r="F7714" t="s">
        <v>567</v>
      </c>
      <c r="G7714" t="s">
        <v>471</v>
      </c>
      <c r="H7714" t="s">
        <v>248</v>
      </c>
      <c r="I7714" t="s">
        <v>249</v>
      </c>
      <c r="J7714" t="s">
        <v>248</v>
      </c>
      <c r="K7714" t="s">
        <v>1086</v>
      </c>
      <c r="L7714" t="s">
        <v>372</v>
      </c>
      <c r="M7714" t="s">
        <v>373</v>
      </c>
      <c r="N7714" t="s">
        <v>488</v>
      </c>
    </row>
    <row r="7715" spans="1:14" hidden="1" x14ac:dyDescent="0.25">
      <c r="A7715" t="s">
        <v>241</v>
      </c>
      <c r="B7715" s="1">
        <v>45351</v>
      </c>
      <c r="C7715" t="s">
        <v>565</v>
      </c>
      <c r="D7715" t="s">
        <v>566</v>
      </c>
      <c r="E7715" s="4">
        <v>34135.119999999995</v>
      </c>
      <c r="F7715" t="s">
        <v>567</v>
      </c>
      <c r="G7715" t="s">
        <v>471</v>
      </c>
      <c r="H7715" t="s">
        <v>291</v>
      </c>
      <c r="I7715" t="s">
        <v>292</v>
      </c>
      <c r="J7715" t="s">
        <v>251</v>
      </c>
      <c r="L7715" t="s">
        <v>376</v>
      </c>
      <c r="M7715" t="s">
        <v>377</v>
      </c>
      <c r="N7715" t="s">
        <v>486</v>
      </c>
    </row>
    <row r="7716" spans="1:14" hidden="1" x14ac:dyDescent="0.25">
      <c r="A7716" t="s">
        <v>241</v>
      </c>
      <c r="B7716" s="1">
        <v>45351</v>
      </c>
      <c r="C7716" t="s">
        <v>568</v>
      </c>
      <c r="D7716" t="s">
        <v>569</v>
      </c>
      <c r="E7716" s="4">
        <v>19821.29</v>
      </c>
      <c r="F7716" t="s">
        <v>567</v>
      </c>
      <c r="G7716" t="s">
        <v>471</v>
      </c>
      <c r="H7716" t="s">
        <v>291</v>
      </c>
      <c r="I7716" t="s">
        <v>292</v>
      </c>
      <c r="J7716" t="s">
        <v>251</v>
      </c>
      <c r="L7716" t="s">
        <v>376</v>
      </c>
      <c r="M7716" t="s">
        <v>377</v>
      </c>
      <c r="N7716" t="s">
        <v>486</v>
      </c>
    </row>
    <row r="7717" spans="1:14" hidden="1" x14ac:dyDescent="0.25">
      <c r="A7717" t="s">
        <v>241</v>
      </c>
      <c r="B7717" s="1">
        <v>45351</v>
      </c>
      <c r="C7717" t="s">
        <v>574</v>
      </c>
      <c r="D7717" t="s">
        <v>575</v>
      </c>
      <c r="E7717" s="4">
        <v>4767.0499999999993</v>
      </c>
      <c r="F7717" t="s">
        <v>567</v>
      </c>
      <c r="G7717" t="s">
        <v>471</v>
      </c>
      <c r="H7717" t="s">
        <v>291</v>
      </c>
      <c r="I7717" t="s">
        <v>292</v>
      </c>
      <c r="J7717" t="s">
        <v>251</v>
      </c>
      <c r="L7717" t="s">
        <v>376</v>
      </c>
      <c r="M7717" t="s">
        <v>377</v>
      </c>
      <c r="N7717" t="s">
        <v>486</v>
      </c>
    </row>
    <row r="7718" spans="1:14" hidden="1" x14ac:dyDescent="0.25">
      <c r="A7718" t="s">
        <v>241</v>
      </c>
      <c r="B7718" s="1">
        <v>45351</v>
      </c>
      <c r="C7718" t="s">
        <v>578</v>
      </c>
      <c r="D7718" t="s">
        <v>579</v>
      </c>
      <c r="E7718" s="4">
        <v>298.12</v>
      </c>
      <c r="F7718" t="s">
        <v>567</v>
      </c>
      <c r="G7718" t="s">
        <v>471</v>
      </c>
      <c r="H7718" t="s">
        <v>298</v>
      </c>
      <c r="I7718" t="s">
        <v>299</v>
      </c>
      <c r="J7718" t="s">
        <v>258</v>
      </c>
      <c r="L7718" t="s">
        <v>376</v>
      </c>
      <c r="M7718" t="s">
        <v>377</v>
      </c>
      <c r="N7718" t="s">
        <v>487</v>
      </c>
    </row>
    <row r="7719" spans="1:14" hidden="1" x14ac:dyDescent="0.25">
      <c r="A7719" t="s">
        <v>241</v>
      </c>
      <c r="B7719" s="1">
        <v>45351</v>
      </c>
      <c r="C7719" t="s">
        <v>582</v>
      </c>
      <c r="D7719" t="s">
        <v>583</v>
      </c>
      <c r="E7719" s="4">
        <v>10390.52</v>
      </c>
      <c r="F7719" t="s">
        <v>567</v>
      </c>
      <c r="G7719" t="s">
        <v>471</v>
      </c>
      <c r="H7719" t="s">
        <v>291</v>
      </c>
      <c r="I7719" t="s">
        <v>292</v>
      </c>
      <c r="J7719" t="s">
        <v>251</v>
      </c>
      <c r="L7719" t="s">
        <v>376</v>
      </c>
      <c r="M7719" t="s">
        <v>377</v>
      </c>
      <c r="N7719" t="s">
        <v>482</v>
      </c>
    </row>
    <row r="7720" spans="1:14" hidden="1" x14ac:dyDescent="0.25">
      <c r="A7720" t="s">
        <v>241</v>
      </c>
      <c r="B7720" s="1">
        <v>45351</v>
      </c>
      <c r="C7720" t="s">
        <v>586</v>
      </c>
      <c r="D7720" t="s">
        <v>587</v>
      </c>
      <c r="E7720" s="4">
        <v>1570.83</v>
      </c>
      <c r="F7720" t="s">
        <v>567</v>
      </c>
      <c r="G7720" t="s">
        <v>471</v>
      </c>
      <c r="H7720" t="s">
        <v>298</v>
      </c>
      <c r="I7720" t="s">
        <v>299</v>
      </c>
      <c r="J7720" t="s">
        <v>258</v>
      </c>
      <c r="L7720" t="s">
        <v>376</v>
      </c>
      <c r="M7720" t="s">
        <v>377</v>
      </c>
      <c r="N7720" t="s">
        <v>487</v>
      </c>
    </row>
    <row r="7721" spans="1:14" hidden="1" x14ac:dyDescent="0.25">
      <c r="A7721" t="s">
        <v>241</v>
      </c>
      <c r="B7721" s="1">
        <v>45351</v>
      </c>
      <c r="C7721" t="s">
        <v>590</v>
      </c>
      <c r="D7721" t="s">
        <v>591</v>
      </c>
      <c r="E7721" s="4">
        <v>160</v>
      </c>
      <c r="F7721" t="s">
        <v>567</v>
      </c>
      <c r="G7721" t="s">
        <v>471</v>
      </c>
      <c r="H7721" t="s">
        <v>298</v>
      </c>
      <c r="I7721" t="s">
        <v>299</v>
      </c>
      <c r="J7721" t="s">
        <v>258</v>
      </c>
      <c r="L7721" t="s">
        <v>376</v>
      </c>
      <c r="M7721" t="s">
        <v>377</v>
      </c>
      <c r="N7721" t="s">
        <v>487</v>
      </c>
    </row>
    <row r="7722" spans="1:14" hidden="1" x14ac:dyDescent="0.25">
      <c r="A7722" t="s">
        <v>241</v>
      </c>
      <c r="B7722" s="1">
        <v>45351</v>
      </c>
      <c r="C7722" t="s">
        <v>595</v>
      </c>
      <c r="D7722" t="s">
        <v>596</v>
      </c>
      <c r="E7722" s="4">
        <v>589.51</v>
      </c>
      <c r="F7722" t="s">
        <v>567</v>
      </c>
      <c r="G7722" t="s">
        <v>471</v>
      </c>
      <c r="H7722" t="s">
        <v>311</v>
      </c>
      <c r="I7722" t="s">
        <v>312</v>
      </c>
      <c r="J7722" t="s">
        <v>264</v>
      </c>
      <c r="L7722" t="s">
        <v>376</v>
      </c>
      <c r="M7722" t="s">
        <v>377</v>
      </c>
      <c r="N7722" t="s">
        <v>477</v>
      </c>
    </row>
    <row r="7723" spans="1:14" hidden="1" x14ac:dyDescent="0.25">
      <c r="A7723" t="s">
        <v>241</v>
      </c>
      <c r="B7723" s="1">
        <v>45351</v>
      </c>
      <c r="C7723" t="s">
        <v>599</v>
      </c>
      <c r="D7723" t="s">
        <v>600</v>
      </c>
      <c r="E7723" s="4">
        <v>488.84999999999997</v>
      </c>
      <c r="F7723" t="s">
        <v>567</v>
      </c>
      <c r="G7723" t="s">
        <v>471</v>
      </c>
      <c r="H7723" t="s">
        <v>298</v>
      </c>
      <c r="I7723" t="s">
        <v>299</v>
      </c>
      <c r="J7723" t="s">
        <v>258</v>
      </c>
      <c r="L7723" t="s">
        <v>376</v>
      </c>
      <c r="M7723" t="s">
        <v>377</v>
      </c>
      <c r="N7723" t="s">
        <v>482</v>
      </c>
    </row>
    <row r="7724" spans="1:14" hidden="1" x14ac:dyDescent="0.25">
      <c r="A7724" t="s">
        <v>241</v>
      </c>
      <c r="B7724" s="1">
        <v>45351</v>
      </c>
      <c r="C7724" t="s">
        <v>603</v>
      </c>
      <c r="D7724" t="s">
        <v>604</v>
      </c>
      <c r="E7724" s="4">
        <v>2593.64</v>
      </c>
      <c r="F7724" t="s">
        <v>567</v>
      </c>
      <c r="G7724" t="s">
        <v>471</v>
      </c>
      <c r="H7724" t="s">
        <v>311</v>
      </c>
      <c r="I7724" t="s">
        <v>312</v>
      </c>
      <c r="J7724" t="s">
        <v>264</v>
      </c>
      <c r="L7724" t="s">
        <v>376</v>
      </c>
      <c r="M7724" t="s">
        <v>377</v>
      </c>
      <c r="N7724" t="s">
        <v>487</v>
      </c>
    </row>
    <row r="7725" spans="1:14" hidden="1" x14ac:dyDescent="0.25">
      <c r="A7725" t="s">
        <v>241</v>
      </c>
      <c r="B7725" s="1">
        <v>45351</v>
      </c>
      <c r="C7725" t="s">
        <v>1130</v>
      </c>
      <c r="D7725" t="s">
        <v>1131</v>
      </c>
      <c r="E7725" s="4">
        <v>98.75</v>
      </c>
      <c r="F7725" t="s">
        <v>567</v>
      </c>
      <c r="G7725" t="s">
        <v>471</v>
      </c>
      <c r="H7725" t="s">
        <v>291</v>
      </c>
      <c r="I7725" t="s">
        <v>292</v>
      </c>
      <c r="J7725" t="s">
        <v>251</v>
      </c>
      <c r="L7725" t="s">
        <v>376</v>
      </c>
      <c r="M7725" t="s">
        <v>377</v>
      </c>
      <c r="N7725" t="s">
        <v>487</v>
      </c>
    </row>
    <row r="7726" spans="1:14" hidden="1" x14ac:dyDescent="0.25">
      <c r="A7726" t="s">
        <v>241</v>
      </c>
      <c r="B7726" s="1">
        <v>45351</v>
      </c>
      <c r="C7726" t="s">
        <v>1364</v>
      </c>
      <c r="D7726" t="s">
        <v>1365</v>
      </c>
      <c r="E7726" s="4">
        <v>51.43</v>
      </c>
      <c r="F7726" t="s">
        <v>567</v>
      </c>
      <c r="G7726" t="s">
        <v>471</v>
      </c>
      <c r="H7726" t="s">
        <v>311</v>
      </c>
      <c r="I7726" t="s">
        <v>312</v>
      </c>
      <c r="J7726" t="s">
        <v>264</v>
      </c>
      <c r="L7726" t="s">
        <v>376</v>
      </c>
      <c r="M7726" t="s">
        <v>377</v>
      </c>
      <c r="N7726" t="s">
        <v>480</v>
      </c>
    </row>
    <row r="7727" spans="1:14" hidden="1" x14ac:dyDescent="0.25">
      <c r="A7727" t="s">
        <v>241</v>
      </c>
      <c r="B7727" s="1">
        <v>45351</v>
      </c>
      <c r="C7727" t="s">
        <v>627</v>
      </c>
      <c r="D7727" t="s">
        <v>628</v>
      </c>
      <c r="E7727" s="4">
        <v>42819.290000000008</v>
      </c>
      <c r="F7727" t="s">
        <v>567</v>
      </c>
      <c r="G7727" t="s">
        <v>471</v>
      </c>
      <c r="H7727" t="s">
        <v>295</v>
      </c>
      <c r="I7727" t="s">
        <v>254</v>
      </c>
      <c r="J7727" t="s">
        <v>253</v>
      </c>
      <c r="L7727" t="s">
        <v>378</v>
      </c>
      <c r="M7727" t="s">
        <v>379</v>
      </c>
      <c r="N7727" t="s">
        <v>486</v>
      </c>
    </row>
    <row r="7728" spans="1:14" hidden="1" x14ac:dyDescent="0.25">
      <c r="A7728" t="s">
        <v>241</v>
      </c>
      <c r="B7728" s="1">
        <v>45351</v>
      </c>
      <c r="C7728" t="s">
        <v>633</v>
      </c>
      <c r="D7728" t="s">
        <v>634</v>
      </c>
      <c r="E7728" s="4">
        <v>4113.2000000000007</v>
      </c>
      <c r="F7728" t="s">
        <v>567</v>
      </c>
      <c r="G7728" t="s">
        <v>471</v>
      </c>
      <c r="H7728" t="s">
        <v>295</v>
      </c>
      <c r="I7728" t="s">
        <v>254</v>
      </c>
      <c r="J7728" t="s">
        <v>253</v>
      </c>
      <c r="L7728" t="s">
        <v>378</v>
      </c>
      <c r="M7728" t="s">
        <v>379</v>
      </c>
      <c r="N7728" t="s">
        <v>486</v>
      </c>
    </row>
    <row r="7729" spans="1:14" hidden="1" x14ac:dyDescent="0.25">
      <c r="A7729" t="s">
        <v>241</v>
      </c>
      <c r="B7729" s="1">
        <v>45351</v>
      </c>
      <c r="C7729" t="s">
        <v>646</v>
      </c>
      <c r="D7729" t="s">
        <v>647</v>
      </c>
      <c r="E7729" s="4">
        <v>51186.2</v>
      </c>
      <c r="F7729" t="s">
        <v>567</v>
      </c>
      <c r="G7729" t="s">
        <v>471</v>
      </c>
      <c r="H7729" t="s">
        <v>295</v>
      </c>
      <c r="I7729" t="s">
        <v>254</v>
      </c>
      <c r="J7729" t="s">
        <v>253</v>
      </c>
      <c r="L7729" t="s">
        <v>378</v>
      </c>
      <c r="M7729" t="s">
        <v>379</v>
      </c>
      <c r="N7729" t="s">
        <v>486</v>
      </c>
    </row>
    <row r="7730" spans="1:14" hidden="1" x14ac:dyDescent="0.25">
      <c r="A7730" t="s">
        <v>241</v>
      </c>
      <c r="B7730" s="1">
        <v>45351</v>
      </c>
      <c r="C7730" t="s">
        <v>650</v>
      </c>
      <c r="D7730" t="s">
        <v>651</v>
      </c>
      <c r="E7730" s="4">
        <v>3418.1599999999994</v>
      </c>
      <c r="F7730" t="s">
        <v>567</v>
      </c>
      <c r="G7730" t="s">
        <v>471</v>
      </c>
      <c r="H7730" t="s">
        <v>308</v>
      </c>
      <c r="I7730" t="s">
        <v>309</v>
      </c>
      <c r="J7730" t="s">
        <v>264</v>
      </c>
      <c r="L7730" t="s">
        <v>378</v>
      </c>
      <c r="M7730" t="s">
        <v>379</v>
      </c>
      <c r="N7730" t="s">
        <v>487</v>
      </c>
    </row>
    <row r="7731" spans="1:14" hidden="1" x14ac:dyDescent="0.25">
      <c r="A7731" t="s">
        <v>241</v>
      </c>
      <c r="B7731" s="1">
        <v>45351</v>
      </c>
      <c r="C7731" t="s">
        <v>652</v>
      </c>
      <c r="D7731" t="s">
        <v>653</v>
      </c>
      <c r="E7731" s="4">
        <v>4519.22</v>
      </c>
      <c r="F7731" t="s">
        <v>567</v>
      </c>
      <c r="G7731" t="s">
        <v>471</v>
      </c>
      <c r="H7731" t="s">
        <v>308</v>
      </c>
      <c r="I7731" t="s">
        <v>309</v>
      </c>
      <c r="J7731" t="s">
        <v>264</v>
      </c>
      <c r="L7731" t="s">
        <v>378</v>
      </c>
      <c r="M7731" t="s">
        <v>379</v>
      </c>
      <c r="N7731" t="s">
        <v>487</v>
      </c>
    </row>
    <row r="7732" spans="1:14" hidden="1" x14ac:dyDescent="0.25">
      <c r="A7732" t="s">
        <v>241</v>
      </c>
      <c r="B7732" s="1">
        <v>45351</v>
      </c>
      <c r="C7732" t="s">
        <v>656</v>
      </c>
      <c r="D7732" t="s">
        <v>657</v>
      </c>
      <c r="E7732" s="4">
        <v>247.94</v>
      </c>
      <c r="F7732" t="s">
        <v>567</v>
      </c>
      <c r="G7732" t="s">
        <v>471</v>
      </c>
      <c r="H7732" t="s">
        <v>308</v>
      </c>
      <c r="I7732" t="s">
        <v>309</v>
      </c>
      <c r="J7732" t="s">
        <v>264</v>
      </c>
      <c r="L7732" t="s">
        <v>378</v>
      </c>
      <c r="M7732" t="s">
        <v>379</v>
      </c>
      <c r="N7732" t="s">
        <v>487</v>
      </c>
    </row>
    <row r="7733" spans="1:14" hidden="1" x14ac:dyDescent="0.25">
      <c r="A7733" t="s">
        <v>241</v>
      </c>
      <c r="B7733" s="1">
        <v>45351</v>
      </c>
      <c r="C7733" t="s">
        <v>663</v>
      </c>
      <c r="D7733" t="s">
        <v>664</v>
      </c>
      <c r="E7733" s="4">
        <v>1038.08</v>
      </c>
      <c r="F7733" t="s">
        <v>567</v>
      </c>
      <c r="G7733" t="s">
        <v>471</v>
      </c>
      <c r="H7733" t="s">
        <v>308</v>
      </c>
      <c r="I7733" t="s">
        <v>309</v>
      </c>
      <c r="J7733" t="s">
        <v>264</v>
      </c>
      <c r="L7733" t="s">
        <v>378</v>
      </c>
      <c r="M7733" t="s">
        <v>379</v>
      </c>
      <c r="N7733" t="s">
        <v>487</v>
      </c>
    </row>
    <row r="7734" spans="1:14" hidden="1" x14ac:dyDescent="0.25">
      <c r="A7734" t="s">
        <v>241</v>
      </c>
      <c r="B7734" s="1">
        <v>45351</v>
      </c>
      <c r="C7734" t="s">
        <v>668</v>
      </c>
      <c r="D7734" t="s">
        <v>669</v>
      </c>
      <c r="E7734" s="4">
        <v>1101.17</v>
      </c>
      <c r="F7734" t="s">
        <v>567</v>
      </c>
      <c r="G7734" t="s">
        <v>471</v>
      </c>
      <c r="H7734" t="s">
        <v>308</v>
      </c>
      <c r="I7734" t="s">
        <v>309</v>
      </c>
      <c r="J7734" t="s">
        <v>264</v>
      </c>
      <c r="L7734" t="s">
        <v>378</v>
      </c>
      <c r="M7734" t="s">
        <v>379</v>
      </c>
      <c r="N7734" t="s">
        <v>487</v>
      </c>
    </row>
    <row r="7735" spans="1:14" hidden="1" x14ac:dyDescent="0.25">
      <c r="A7735" t="s">
        <v>241</v>
      </c>
      <c r="B7735" s="1">
        <v>45351</v>
      </c>
      <c r="C7735" t="s">
        <v>672</v>
      </c>
      <c r="D7735" t="s">
        <v>673</v>
      </c>
      <c r="E7735" s="4">
        <v>7010.31</v>
      </c>
      <c r="F7735" t="s">
        <v>567</v>
      </c>
      <c r="G7735" t="s">
        <v>471</v>
      </c>
      <c r="H7735" t="s">
        <v>308</v>
      </c>
      <c r="I7735" t="s">
        <v>309</v>
      </c>
      <c r="J7735" t="s">
        <v>264</v>
      </c>
      <c r="L7735" t="s">
        <v>378</v>
      </c>
      <c r="M7735" t="s">
        <v>379</v>
      </c>
      <c r="N7735" t="s">
        <v>487</v>
      </c>
    </row>
    <row r="7736" spans="1:14" hidden="1" x14ac:dyDescent="0.25">
      <c r="A7736" t="s">
        <v>241</v>
      </c>
      <c r="B7736" s="1">
        <v>45351</v>
      </c>
      <c r="C7736" t="s">
        <v>676</v>
      </c>
      <c r="D7736" t="s">
        <v>677</v>
      </c>
      <c r="E7736" s="4">
        <v>20118</v>
      </c>
      <c r="F7736" t="s">
        <v>567</v>
      </c>
      <c r="G7736" t="s">
        <v>471</v>
      </c>
      <c r="H7736" t="s">
        <v>308</v>
      </c>
      <c r="I7736" t="s">
        <v>309</v>
      </c>
      <c r="J7736" t="s">
        <v>264</v>
      </c>
      <c r="L7736" t="s">
        <v>378</v>
      </c>
      <c r="M7736" t="s">
        <v>379</v>
      </c>
      <c r="N7736" t="s">
        <v>477</v>
      </c>
    </row>
    <row r="7737" spans="1:14" hidden="1" x14ac:dyDescent="0.25">
      <c r="A7737" t="s">
        <v>241</v>
      </c>
      <c r="B7737" s="1">
        <v>45351</v>
      </c>
      <c r="C7737" t="s">
        <v>680</v>
      </c>
      <c r="D7737" t="s">
        <v>681</v>
      </c>
      <c r="E7737" s="4">
        <v>8693</v>
      </c>
      <c r="F7737" t="s">
        <v>567</v>
      </c>
      <c r="G7737" t="s">
        <v>471</v>
      </c>
      <c r="H7737" t="s">
        <v>308</v>
      </c>
      <c r="I7737" t="s">
        <v>309</v>
      </c>
      <c r="J7737" t="s">
        <v>264</v>
      </c>
      <c r="L7737" t="s">
        <v>378</v>
      </c>
      <c r="M7737" t="s">
        <v>379</v>
      </c>
      <c r="N7737" t="s">
        <v>487</v>
      </c>
    </row>
    <row r="7738" spans="1:14" hidden="1" x14ac:dyDescent="0.25">
      <c r="A7738" t="s">
        <v>241</v>
      </c>
      <c r="B7738" s="1">
        <v>45351</v>
      </c>
      <c r="C7738" t="s">
        <v>690</v>
      </c>
      <c r="D7738" t="s">
        <v>691</v>
      </c>
      <c r="E7738" s="4">
        <v>7267</v>
      </c>
      <c r="F7738" t="s">
        <v>567</v>
      </c>
      <c r="G7738" t="s">
        <v>471</v>
      </c>
      <c r="H7738" t="s">
        <v>308</v>
      </c>
      <c r="I7738" t="s">
        <v>309</v>
      </c>
      <c r="J7738" t="s">
        <v>264</v>
      </c>
      <c r="L7738" t="s">
        <v>378</v>
      </c>
      <c r="M7738" t="s">
        <v>379</v>
      </c>
      <c r="N7738" t="s">
        <v>487</v>
      </c>
    </row>
    <row r="7739" spans="1:14" hidden="1" x14ac:dyDescent="0.25">
      <c r="A7739" t="s">
        <v>241</v>
      </c>
      <c r="B7739" s="1">
        <v>45351</v>
      </c>
      <c r="C7739" t="s">
        <v>698</v>
      </c>
      <c r="D7739" t="s">
        <v>699</v>
      </c>
      <c r="E7739" s="4">
        <v>250</v>
      </c>
      <c r="F7739" t="s">
        <v>567</v>
      </c>
      <c r="G7739" t="s">
        <v>471</v>
      </c>
      <c r="H7739" t="s">
        <v>308</v>
      </c>
      <c r="I7739" t="s">
        <v>309</v>
      </c>
      <c r="J7739" t="s">
        <v>264</v>
      </c>
      <c r="L7739" t="s">
        <v>378</v>
      </c>
      <c r="M7739" t="s">
        <v>379</v>
      </c>
      <c r="N7739" t="s">
        <v>487</v>
      </c>
    </row>
    <row r="7740" spans="1:14" hidden="1" x14ac:dyDescent="0.25">
      <c r="A7740" t="s">
        <v>241</v>
      </c>
      <c r="B7740" s="1">
        <v>45351</v>
      </c>
      <c r="C7740" t="s">
        <v>1132</v>
      </c>
      <c r="D7740" t="s">
        <v>1133</v>
      </c>
      <c r="E7740" s="4">
        <v>300</v>
      </c>
      <c r="F7740" t="s">
        <v>567</v>
      </c>
      <c r="G7740" t="s">
        <v>471</v>
      </c>
      <c r="H7740" t="s">
        <v>308</v>
      </c>
      <c r="I7740" t="s">
        <v>309</v>
      </c>
      <c r="J7740" t="s">
        <v>264</v>
      </c>
      <c r="L7740" t="s">
        <v>378</v>
      </c>
      <c r="M7740" t="s">
        <v>379</v>
      </c>
      <c r="N7740" t="s">
        <v>480</v>
      </c>
    </row>
    <row r="7741" spans="1:14" hidden="1" x14ac:dyDescent="0.25">
      <c r="A7741" t="s">
        <v>241</v>
      </c>
      <c r="B7741" s="1">
        <v>45351</v>
      </c>
      <c r="C7741" t="s">
        <v>1134</v>
      </c>
      <c r="D7741" t="s">
        <v>1135</v>
      </c>
      <c r="E7741" s="4">
        <v>7367.3600000000006</v>
      </c>
      <c r="F7741" t="s">
        <v>567</v>
      </c>
      <c r="G7741" t="s">
        <v>471</v>
      </c>
      <c r="H7741" t="s">
        <v>301</v>
      </c>
      <c r="I7741" t="s">
        <v>302</v>
      </c>
      <c r="J7741" t="s">
        <v>258</v>
      </c>
      <c r="L7741" t="s">
        <v>378</v>
      </c>
      <c r="M7741" t="s">
        <v>379</v>
      </c>
      <c r="N7741" t="s">
        <v>486</v>
      </c>
    </row>
    <row r="7742" spans="1:14" hidden="1" x14ac:dyDescent="0.25">
      <c r="A7742" t="s">
        <v>241</v>
      </c>
      <c r="B7742" s="1">
        <v>45351</v>
      </c>
      <c r="C7742" t="s">
        <v>1140</v>
      </c>
      <c r="D7742" t="s">
        <v>1141</v>
      </c>
      <c r="E7742" s="4">
        <v>2166.66</v>
      </c>
      <c r="F7742" t="s">
        <v>567</v>
      </c>
      <c r="G7742" t="s">
        <v>471</v>
      </c>
      <c r="H7742" t="s">
        <v>308</v>
      </c>
      <c r="I7742" t="s">
        <v>309</v>
      </c>
      <c r="J7742" t="s">
        <v>264</v>
      </c>
      <c r="L7742" t="s">
        <v>378</v>
      </c>
      <c r="M7742" t="s">
        <v>379</v>
      </c>
      <c r="N7742" t="s">
        <v>487</v>
      </c>
    </row>
    <row r="7743" spans="1:14" hidden="1" x14ac:dyDescent="0.25">
      <c r="A7743" t="s">
        <v>241</v>
      </c>
      <c r="B7743" s="1">
        <v>45351</v>
      </c>
      <c r="C7743" t="s">
        <v>1221</v>
      </c>
      <c r="D7743" t="s">
        <v>1222</v>
      </c>
      <c r="E7743" s="4">
        <v>9860</v>
      </c>
      <c r="F7743" t="s">
        <v>567</v>
      </c>
      <c r="G7743" t="s">
        <v>471</v>
      </c>
      <c r="H7743" t="s">
        <v>317</v>
      </c>
      <c r="I7743" t="s">
        <v>318</v>
      </c>
      <c r="J7743" t="s">
        <v>276</v>
      </c>
      <c r="L7743" t="s">
        <v>390</v>
      </c>
      <c r="M7743" t="s">
        <v>391</v>
      </c>
      <c r="N7743" t="s">
        <v>487</v>
      </c>
    </row>
    <row r="7744" spans="1:14" hidden="1" x14ac:dyDescent="0.25">
      <c r="A7744" t="s">
        <v>241</v>
      </c>
      <c r="B7744" s="1">
        <v>45351</v>
      </c>
      <c r="C7744" t="s">
        <v>702</v>
      </c>
      <c r="D7744" t="s">
        <v>703</v>
      </c>
      <c r="E7744" s="4">
        <v>2166.66</v>
      </c>
      <c r="F7744" t="s">
        <v>567</v>
      </c>
      <c r="G7744" t="s">
        <v>471</v>
      </c>
      <c r="H7744" t="s">
        <v>311</v>
      </c>
      <c r="I7744" t="s">
        <v>312</v>
      </c>
      <c r="J7744" t="s">
        <v>264</v>
      </c>
      <c r="L7744" t="s">
        <v>378</v>
      </c>
      <c r="M7744" t="s">
        <v>379</v>
      </c>
      <c r="N7744" t="s">
        <v>487</v>
      </c>
    </row>
    <row r="7745" spans="1:14" hidden="1" x14ac:dyDescent="0.25">
      <c r="A7745" t="s">
        <v>241</v>
      </c>
      <c r="B7745" s="1">
        <v>45351</v>
      </c>
      <c r="C7745" t="s">
        <v>1312</v>
      </c>
      <c r="D7745" t="s">
        <v>1313</v>
      </c>
      <c r="E7745" s="4">
        <v>2953.5</v>
      </c>
      <c r="F7745" t="s">
        <v>567</v>
      </c>
      <c r="G7745" t="s">
        <v>471</v>
      </c>
      <c r="H7745" t="s">
        <v>311</v>
      </c>
      <c r="I7745" t="s">
        <v>312</v>
      </c>
      <c r="J7745" t="s">
        <v>264</v>
      </c>
      <c r="L7745" t="s">
        <v>378</v>
      </c>
      <c r="M7745" t="s">
        <v>379</v>
      </c>
      <c r="N7745" t="s">
        <v>487</v>
      </c>
    </row>
    <row r="7746" spans="1:14" hidden="1" x14ac:dyDescent="0.25">
      <c r="A7746" t="s">
        <v>241</v>
      </c>
      <c r="B7746" s="1">
        <v>45351</v>
      </c>
      <c r="C7746" t="s">
        <v>1146</v>
      </c>
      <c r="D7746" t="s">
        <v>1147</v>
      </c>
      <c r="E7746" s="4">
        <v>5100</v>
      </c>
      <c r="F7746" t="s">
        <v>567</v>
      </c>
      <c r="G7746" t="s">
        <v>471</v>
      </c>
      <c r="H7746" t="s">
        <v>311</v>
      </c>
      <c r="I7746" t="s">
        <v>312</v>
      </c>
      <c r="J7746" t="s">
        <v>264</v>
      </c>
      <c r="L7746" t="s">
        <v>378</v>
      </c>
      <c r="M7746" t="s">
        <v>379</v>
      </c>
      <c r="N7746" t="s">
        <v>487</v>
      </c>
    </row>
    <row r="7747" spans="1:14" hidden="1" x14ac:dyDescent="0.25">
      <c r="A7747" t="s">
        <v>241</v>
      </c>
      <c r="B7747" s="1">
        <v>45351</v>
      </c>
      <c r="C7747" t="s">
        <v>1273</v>
      </c>
      <c r="D7747" t="s">
        <v>1274</v>
      </c>
      <c r="E7747" s="4">
        <v>1386.66</v>
      </c>
      <c r="F7747" t="s">
        <v>567</v>
      </c>
      <c r="G7747" t="s">
        <v>471</v>
      </c>
      <c r="H7747" t="s">
        <v>301</v>
      </c>
      <c r="I7747" t="s">
        <v>302</v>
      </c>
      <c r="J7747" t="s">
        <v>258</v>
      </c>
      <c r="L7747" t="s">
        <v>378</v>
      </c>
      <c r="M7747" t="s">
        <v>379</v>
      </c>
      <c r="N7747" t="s">
        <v>487</v>
      </c>
    </row>
    <row r="7748" spans="1:14" hidden="1" x14ac:dyDescent="0.25">
      <c r="A7748" t="s">
        <v>241</v>
      </c>
      <c r="B7748" s="1">
        <v>45351</v>
      </c>
      <c r="C7748" t="s">
        <v>1260</v>
      </c>
      <c r="D7748" t="s">
        <v>1261</v>
      </c>
      <c r="E7748" s="4">
        <v>400</v>
      </c>
      <c r="F7748" t="s">
        <v>567</v>
      </c>
      <c r="G7748" t="s">
        <v>471</v>
      </c>
      <c r="H7748" t="s">
        <v>311</v>
      </c>
      <c r="I7748" t="s">
        <v>312</v>
      </c>
      <c r="J7748" t="s">
        <v>264</v>
      </c>
      <c r="L7748" t="s">
        <v>378</v>
      </c>
      <c r="M7748" t="s">
        <v>379</v>
      </c>
      <c r="N7748" t="s">
        <v>487</v>
      </c>
    </row>
    <row r="7749" spans="1:14" hidden="1" x14ac:dyDescent="0.25">
      <c r="A7749" t="s">
        <v>241</v>
      </c>
      <c r="B7749" s="1">
        <v>45351</v>
      </c>
      <c r="C7749" t="s">
        <v>704</v>
      </c>
      <c r="D7749" t="s">
        <v>705</v>
      </c>
      <c r="E7749" s="4">
        <v>5108.34</v>
      </c>
      <c r="F7749" t="s">
        <v>567</v>
      </c>
      <c r="G7749" t="s">
        <v>471</v>
      </c>
      <c r="H7749" t="s">
        <v>311</v>
      </c>
      <c r="I7749" t="s">
        <v>312</v>
      </c>
      <c r="J7749" t="s">
        <v>264</v>
      </c>
      <c r="L7749" t="s">
        <v>378</v>
      </c>
      <c r="M7749" t="s">
        <v>379</v>
      </c>
      <c r="N7749" t="s">
        <v>487</v>
      </c>
    </row>
    <row r="7750" spans="1:14" hidden="1" x14ac:dyDescent="0.25">
      <c r="A7750" t="s">
        <v>241</v>
      </c>
      <c r="B7750" s="1">
        <v>45351</v>
      </c>
      <c r="C7750" t="s">
        <v>708</v>
      </c>
      <c r="D7750" t="s">
        <v>709</v>
      </c>
      <c r="E7750" s="4">
        <v>268.34000000000003</v>
      </c>
      <c r="F7750" t="s">
        <v>567</v>
      </c>
      <c r="G7750" t="s">
        <v>471</v>
      </c>
      <c r="H7750" t="s">
        <v>301</v>
      </c>
      <c r="I7750" t="s">
        <v>302</v>
      </c>
      <c r="J7750" t="s">
        <v>258</v>
      </c>
      <c r="L7750" t="s">
        <v>378</v>
      </c>
      <c r="M7750" t="s">
        <v>379</v>
      </c>
      <c r="N7750" t="s">
        <v>482</v>
      </c>
    </row>
    <row r="7751" spans="1:14" hidden="1" x14ac:dyDescent="0.25">
      <c r="A7751" t="s">
        <v>241</v>
      </c>
      <c r="B7751" s="1">
        <v>45351</v>
      </c>
      <c r="C7751" t="s">
        <v>712</v>
      </c>
      <c r="D7751" t="s">
        <v>713</v>
      </c>
      <c r="E7751" s="4">
        <v>158.66000000000003</v>
      </c>
      <c r="F7751" t="s">
        <v>567</v>
      </c>
      <c r="G7751" t="s">
        <v>471</v>
      </c>
      <c r="H7751" t="s">
        <v>311</v>
      </c>
      <c r="I7751" t="s">
        <v>312</v>
      </c>
      <c r="J7751" t="s">
        <v>264</v>
      </c>
      <c r="L7751" t="s">
        <v>378</v>
      </c>
      <c r="M7751" t="s">
        <v>379</v>
      </c>
      <c r="N7751" t="s">
        <v>487</v>
      </c>
    </row>
    <row r="7752" spans="1:14" hidden="1" x14ac:dyDescent="0.25">
      <c r="A7752" t="s">
        <v>241</v>
      </c>
      <c r="B7752" s="1">
        <v>45351</v>
      </c>
      <c r="C7752" t="s">
        <v>717</v>
      </c>
      <c r="D7752" t="s">
        <v>718</v>
      </c>
      <c r="E7752" s="4">
        <v>707.16</v>
      </c>
      <c r="F7752" t="s">
        <v>567</v>
      </c>
      <c r="G7752" t="s">
        <v>471</v>
      </c>
      <c r="H7752" t="s">
        <v>311</v>
      </c>
      <c r="I7752" t="s">
        <v>312</v>
      </c>
      <c r="J7752" t="s">
        <v>264</v>
      </c>
      <c r="L7752" t="s">
        <v>378</v>
      </c>
      <c r="M7752" t="s">
        <v>379</v>
      </c>
      <c r="N7752" t="s">
        <v>487</v>
      </c>
    </row>
    <row r="7753" spans="1:14" hidden="1" x14ac:dyDescent="0.25">
      <c r="A7753" t="s">
        <v>241</v>
      </c>
      <c r="B7753" s="1">
        <v>45351</v>
      </c>
      <c r="C7753" t="s">
        <v>719</v>
      </c>
      <c r="D7753" t="s">
        <v>720</v>
      </c>
      <c r="E7753" s="4">
        <v>2463.5400000000004</v>
      </c>
      <c r="F7753" t="s">
        <v>567</v>
      </c>
      <c r="G7753" t="s">
        <v>471</v>
      </c>
      <c r="H7753" t="s">
        <v>311</v>
      </c>
      <c r="I7753" t="s">
        <v>312</v>
      </c>
      <c r="J7753" t="s">
        <v>264</v>
      </c>
      <c r="L7753" t="s">
        <v>378</v>
      </c>
      <c r="M7753" t="s">
        <v>379</v>
      </c>
      <c r="N7753" t="s">
        <v>487</v>
      </c>
    </row>
    <row r="7754" spans="1:14" hidden="1" x14ac:dyDescent="0.25">
      <c r="A7754" t="s">
        <v>241</v>
      </c>
      <c r="B7754" s="1">
        <v>45351</v>
      </c>
      <c r="C7754" t="s">
        <v>1350</v>
      </c>
      <c r="D7754" t="s">
        <v>1351</v>
      </c>
      <c r="E7754" s="4">
        <v>505</v>
      </c>
      <c r="F7754" t="s">
        <v>567</v>
      </c>
      <c r="G7754" t="s">
        <v>471</v>
      </c>
      <c r="H7754" t="s">
        <v>301</v>
      </c>
      <c r="I7754" t="s">
        <v>302</v>
      </c>
      <c r="J7754" t="s">
        <v>258</v>
      </c>
      <c r="L7754" t="s">
        <v>378</v>
      </c>
      <c r="M7754" t="s">
        <v>379</v>
      </c>
      <c r="N7754" t="s">
        <v>482</v>
      </c>
    </row>
    <row r="7755" spans="1:14" hidden="1" x14ac:dyDescent="0.25">
      <c r="A7755" t="s">
        <v>241</v>
      </c>
      <c r="B7755" s="1">
        <v>45351</v>
      </c>
      <c r="C7755" t="s">
        <v>721</v>
      </c>
      <c r="D7755" t="s">
        <v>722</v>
      </c>
      <c r="E7755" s="4">
        <v>180</v>
      </c>
      <c r="F7755" t="s">
        <v>567</v>
      </c>
      <c r="G7755" t="s">
        <v>471</v>
      </c>
      <c r="H7755" t="s">
        <v>308</v>
      </c>
      <c r="I7755" t="s">
        <v>309</v>
      </c>
      <c r="J7755" t="s">
        <v>264</v>
      </c>
      <c r="L7755" t="s">
        <v>378</v>
      </c>
      <c r="M7755" t="s">
        <v>379</v>
      </c>
      <c r="N7755" t="s">
        <v>487</v>
      </c>
    </row>
    <row r="7756" spans="1:14" hidden="1" x14ac:dyDescent="0.25">
      <c r="A7756" t="s">
        <v>241</v>
      </c>
      <c r="B7756" s="1">
        <v>45351</v>
      </c>
      <c r="C7756" t="s">
        <v>726</v>
      </c>
      <c r="D7756" t="s">
        <v>727</v>
      </c>
      <c r="E7756" s="4">
        <v>1184.6199999999999</v>
      </c>
      <c r="F7756" t="s">
        <v>567</v>
      </c>
      <c r="G7756" t="s">
        <v>471</v>
      </c>
      <c r="H7756" t="s">
        <v>301</v>
      </c>
      <c r="I7756" t="s">
        <v>302</v>
      </c>
      <c r="J7756" t="s">
        <v>258</v>
      </c>
      <c r="L7756" t="s">
        <v>378</v>
      </c>
      <c r="M7756" t="s">
        <v>379</v>
      </c>
      <c r="N7756" t="s">
        <v>486</v>
      </c>
    </row>
    <row r="7757" spans="1:14" hidden="1" x14ac:dyDescent="0.25">
      <c r="A7757" t="s">
        <v>241</v>
      </c>
      <c r="B7757" s="1">
        <v>45351</v>
      </c>
      <c r="C7757" t="s">
        <v>734</v>
      </c>
      <c r="D7757" t="s">
        <v>735</v>
      </c>
      <c r="E7757" s="4">
        <v>97.5</v>
      </c>
      <c r="F7757" t="s">
        <v>567</v>
      </c>
      <c r="G7757" t="s">
        <v>471</v>
      </c>
      <c r="H7757" t="s">
        <v>308</v>
      </c>
      <c r="I7757" t="s">
        <v>309</v>
      </c>
      <c r="J7757" t="s">
        <v>264</v>
      </c>
      <c r="L7757" t="s">
        <v>378</v>
      </c>
      <c r="M7757" t="s">
        <v>379</v>
      </c>
      <c r="N7757" t="s">
        <v>487</v>
      </c>
    </row>
    <row r="7758" spans="1:14" hidden="1" x14ac:dyDescent="0.25">
      <c r="A7758" t="s">
        <v>241</v>
      </c>
      <c r="B7758" s="1">
        <v>45351</v>
      </c>
      <c r="C7758" t="s">
        <v>738</v>
      </c>
      <c r="D7758" t="s">
        <v>739</v>
      </c>
      <c r="E7758" s="4">
        <v>1155.1199999999999</v>
      </c>
      <c r="F7758" t="s">
        <v>567</v>
      </c>
      <c r="G7758" t="s">
        <v>471</v>
      </c>
      <c r="H7758" t="s">
        <v>301</v>
      </c>
      <c r="I7758" t="s">
        <v>302</v>
      </c>
      <c r="J7758" t="s">
        <v>258</v>
      </c>
      <c r="L7758" t="s">
        <v>378</v>
      </c>
      <c r="M7758" t="s">
        <v>379</v>
      </c>
      <c r="N7758" t="s">
        <v>487</v>
      </c>
    </row>
    <row r="7759" spans="1:14" hidden="1" x14ac:dyDescent="0.25">
      <c r="A7759" t="s">
        <v>241</v>
      </c>
      <c r="B7759" s="1">
        <v>45351</v>
      </c>
      <c r="C7759" t="s">
        <v>742</v>
      </c>
      <c r="D7759" t="s">
        <v>743</v>
      </c>
      <c r="E7759" s="4">
        <v>1592.4500000000003</v>
      </c>
      <c r="F7759" t="s">
        <v>567</v>
      </c>
      <c r="G7759" t="s">
        <v>471</v>
      </c>
      <c r="H7759" t="s">
        <v>308</v>
      </c>
      <c r="I7759" t="s">
        <v>309</v>
      </c>
      <c r="J7759" t="s">
        <v>264</v>
      </c>
      <c r="L7759" t="s">
        <v>378</v>
      </c>
      <c r="M7759" t="s">
        <v>379</v>
      </c>
      <c r="N7759" t="s">
        <v>487</v>
      </c>
    </row>
    <row r="7760" spans="1:14" hidden="1" x14ac:dyDescent="0.25">
      <c r="A7760" t="s">
        <v>241</v>
      </c>
      <c r="B7760" s="1">
        <v>45351</v>
      </c>
      <c r="C7760" t="s">
        <v>747</v>
      </c>
      <c r="D7760" t="s">
        <v>748</v>
      </c>
      <c r="E7760" s="4">
        <v>10845.880000000001</v>
      </c>
      <c r="F7760" t="s">
        <v>567</v>
      </c>
      <c r="G7760" t="s">
        <v>471</v>
      </c>
      <c r="H7760" t="s">
        <v>308</v>
      </c>
      <c r="I7760" t="s">
        <v>309</v>
      </c>
      <c r="J7760" t="s">
        <v>264</v>
      </c>
      <c r="L7760" t="s">
        <v>378</v>
      </c>
      <c r="M7760" t="s">
        <v>379</v>
      </c>
      <c r="N7760" t="s">
        <v>487</v>
      </c>
    </row>
    <row r="7761" spans="1:14" hidden="1" x14ac:dyDescent="0.25">
      <c r="A7761" t="s">
        <v>241</v>
      </c>
      <c r="B7761" s="1">
        <v>45351</v>
      </c>
      <c r="C7761" t="s">
        <v>767</v>
      </c>
      <c r="D7761" t="s">
        <v>768</v>
      </c>
      <c r="E7761" s="4">
        <v>523.17999999999995</v>
      </c>
      <c r="F7761" t="s">
        <v>567</v>
      </c>
      <c r="G7761" t="s">
        <v>471</v>
      </c>
      <c r="H7761" t="s">
        <v>308</v>
      </c>
      <c r="I7761" t="s">
        <v>309</v>
      </c>
      <c r="J7761" t="s">
        <v>264</v>
      </c>
      <c r="L7761" t="s">
        <v>378</v>
      </c>
      <c r="M7761" t="s">
        <v>379</v>
      </c>
      <c r="N7761" t="s">
        <v>480</v>
      </c>
    </row>
    <row r="7762" spans="1:14" hidden="1" x14ac:dyDescent="0.25">
      <c r="A7762" t="s">
        <v>241</v>
      </c>
      <c r="B7762" s="1">
        <v>45351</v>
      </c>
      <c r="C7762" t="s">
        <v>769</v>
      </c>
      <c r="D7762" t="s">
        <v>770</v>
      </c>
      <c r="E7762" s="4">
        <v>2466.4299999999998</v>
      </c>
      <c r="F7762" t="s">
        <v>567</v>
      </c>
      <c r="G7762" t="s">
        <v>471</v>
      </c>
      <c r="H7762" t="s">
        <v>311</v>
      </c>
      <c r="I7762" t="s">
        <v>312</v>
      </c>
      <c r="J7762" t="s">
        <v>264</v>
      </c>
      <c r="L7762" t="s">
        <v>378</v>
      </c>
      <c r="M7762" t="s">
        <v>379</v>
      </c>
      <c r="N7762" t="s">
        <v>487</v>
      </c>
    </row>
    <row r="7763" spans="1:14" hidden="1" x14ac:dyDescent="0.25">
      <c r="A7763" t="s">
        <v>241</v>
      </c>
      <c r="B7763" s="1">
        <v>45351</v>
      </c>
      <c r="C7763" t="s">
        <v>773</v>
      </c>
      <c r="D7763" t="s">
        <v>774</v>
      </c>
      <c r="E7763" s="4">
        <v>1040.08</v>
      </c>
      <c r="F7763" t="s">
        <v>567</v>
      </c>
      <c r="G7763" t="s">
        <v>471</v>
      </c>
      <c r="H7763" t="s">
        <v>308</v>
      </c>
      <c r="I7763" t="s">
        <v>309</v>
      </c>
      <c r="J7763" t="s">
        <v>264</v>
      </c>
      <c r="L7763" t="s">
        <v>378</v>
      </c>
      <c r="M7763" t="s">
        <v>379</v>
      </c>
      <c r="N7763" t="s">
        <v>480</v>
      </c>
    </row>
    <row r="7764" spans="1:14" hidden="1" x14ac:dyDescent="0.25">
      <c r="A7764" t="s">
        <v>241</v>
      </c>
      <c r="B7764" s="1">
        <v>45351</v>
      </c>
      <c r="C7764" t="s">
        <v>775</v>
      </c>
      <c r="D7764" t="s">
        <v>776</v>
      </c>
      <c r="E7764" s="4">
        <v>1313.8799999999999</v>
      </c>
      <c r="F7764" t="s">
        <v>567</v>
      </c>
      <c r="G7764" t="s">
        <v>471</v>
      </c>
      <c r="H7764" t="s">
        <v>311</v>
      </c>
      <c r="I7764" t="s">
        <v>312</v>
      </c>
      <c r="J7764" t="s">
        <v>264</v>
      </c>
      <c r="L7764" t="s">
        <v>378</v>
      </c>
      <c r="M7764" t="s">
        <v>379</v>
      </c>
      <c r="N7764" t="s">
        <v>487</v>
      </c>
    </row>
    <row r="7765" spans="1:14" hidden="1" x14ac:dyDescent="0.25">
      <c r="A7765" t="s">
        <v>241</v>
      </c>
      <c r="B7765" s="1">
        <v>45351</v>
      </c>
      <c r="C7765" t="s">
        <v>777</v>
      </c>
      <c r="D7765" t="s">
        <v>778</v>
      </c>
      <c r="E7765" s="4">
        <v>1136.42</v>
      </c>
      <c r="F7765" t="s">
        <v>567</v>
      </c>
      <c r="G7765" t="s">
        <v>471</v>
      </c>
      <c r="H7765" t="s">
        <v>311</v>
      </c>
      <c r="I7765" t="s">
        <v>312</v>
      </c>
      <c r="J7765" t="s">
        <v>264</v>
      </c>
      <c r="L7765" t="s">
        <v>378</v>
      </c>
      <c r="M7765" t="s">
        <v>379</v>
      </c>
      <c r="N7765" t="s">
        <v>485</v>
      </c>
    </row>
    <row r="7766" spans="1:14" hidden="1" x14ac:dyDescent="0.25">
      <c r="A7766" t="s">
        <v>241</v>
      </c>
      <c r="B7766" s="1">
        <v>45351</v>
      </c>
      <c r="C7766" t="s">
        <v>781</v>
      </c>
      <c r="D7766" t="s">
        <v>782</v>
      </c>
      <c r="E7766" s="4">
        <v>532.25</v>
      </c>
      <c r="F7766" t="s">
        <v>567</v>
      </c>
      <c r="G7766" t="s">
        <v>471</v>
      </c>
      <c r="H7766" t="s">
        <v>311</v>
      </c>
      <c r="I7766" t="s">
        <v>312</v>
      </c>
      <c r="J7766" t="s">
        <v>264</v>
      </c>
      <c r="L7766" t="s">
        <v>378</v>
      </c>
      <c r="M7766" t="s">
        <v>379</v>
      </c>
      <c r="N7766" t="s">
        <v>485</v>
      </c>
    </row>
    <row r="7767" spans="1:14" hidden="1" x14ac:dyDescent="0.25">
      <c r="A7767" t="s">
        <v>241</v>
      </c>
      <c r="B7767" s="1">
        <v>45351</v>
      </c>
      <c r="C7767" t="s">
        <v>788</v>
      </c>
      <c r="D7767" t="s">
        <v>789</v>
      </c>
      <c r="E7767" s="4">
        <v>1938.58</v>
      </c>
      <c r="F7767" t="s">
        <v>567</v>
      </c>
      <c r="G7767" t="s">
        <v>471</v>
      </c>
      <c r="H7767" t="s">
        <v>311</v>
      </c>
      <c r="I7767" t="s">
        <v>312</v>
      </c>
      <c r="J7767" t="s">
        <v>264</v>
      </c>
      <c r="L7767" t="s">
        <v>378</v>
      </c>
      <c r="M7767" t="s">
        <v>379</v>
      </c>
      <c r="N7767" t="s">
        <v>485</v>
      </c>
    </row>
    <row r="7768" spans="1:14" hidden="1" x14ac:dyDescent="0.25">
      <c r="A7768" t="s">
        <v>241</v>
      </c>
      <c r="B7768" s="1">
        <v>45351</v>
      </c>
      <c r="C7768" t="s">
        <v>790</v>
      </c>
      <c r="D7768" t="s">
        <v>791</v>
      </c>
      <c r="E7768" s="4">
        <v>630</v>
      </c>
      <c r="F7768" t="s">
        <v>567</v>
      </c>
      <c r="G7768" t="s">
        <v>471</v>
      </c>
      <c r="H7768" t="s">
        <v>311</v>
      </c>
      <c r="I7768" t="s">
        <v>312</v>
      </c>
      <c r="J7768" t="s">
        <v>264</v>
      </c>
      <c r="L7768" t="s">
        <v>378</v>
      </c>
      <c r="M7768" t="s">
        <v>379</v>
      </c>
      <c r="N7768" t="s">
        <v>487</v>
      </c>
    </row>
    <row r="7769" spans="1:14" hidden="1" x14ac:dyDescent="0.25">
      <c r="A7769" t="s">
        <v>241</v>
      </c>
      <c r="B7769" s="1">
        <v>45351</v>
      </c>
      <c r="C7769" t="s">
        <v>792</v>
      </c>
      <c r="D7769" t="s">
        <v>793</v>
      </c>
      <c r="E7769" s="4">
        <v>1605</v>
      </c>
      <c r="F7769" t="s">
        <v>567</v>
      </c>
      <c r="G7769" t="s">
        <v>471</v>
      </c>
      <c r="H7769" t="s">
        <v>308</v>
      </c>
      <c r="I7769" t="s">
        <v>309</v>
      </c>
      <c r="J7769" t="s">
        <v>264</v>
      </c>
      <c r="L7769" t="s">
        <v>378</v>
      </c>
      <c r="M7769" t="s">
        <v>379</v>
      </c>
      <c r="N7769" t="s">
        <v>487</v>
      </c>
    </row>
    <row r="7770" spans="1:14" hidden="1" x14ac:dyDescent="0.25">
      <c r="A7770" t="s">
        <v>241</v>
      </c>
      <c r="B7770" s="1">
        <v>45351</v>
      </c>
      <c r="C7770" t="s">
        <v>1275</v>
      </c>
      <c r="D7770" t="s">
        <v>1276</v>
      </c>
      <c r="E7770" s="4">
        <v>3979.67</v>
      </c>
      <c r="F7770" t="s">
        <v>567</v>
      </c>
      <c r="G7770" t="s">
        <v>471</v>
      </c>
      <c r="H7770" t="s">
        <v>317</v>
      </c>
      <c r="I7770" t="s">
        <v>318</v>
      </c>
      <c r="J7770" t="s">
        <v>276</v>
      </c>
      <c r="L7770" t="s">
        <v>390</v>
      </c>
      <c r="M7770" t="s">
        <v>391</v>
      </c>
      <c r="N7770" t="s">
        <v>487</v>
      </c>
    </row>
    <row r="7771" spans="1:14" hidden="1" x14ac:dyDescent="0.25">
      <c r="A7771" t="s">
        <v>241</v>
      </c>
      <c r="B7771" s="1">
        <v>45351</v>
      </c>
      <c r="C7771" t="s">
        <v>1238</v>
      </c>
      <c r="D7771" t="s">
        <v>1239</v>
      </c>
      <c r="E7771" s="4">
        <v>3240.4799999999996</v>
      </c>
      <c r="F7771" t="s">
        <v>567</v>
      </c>
      <c r="G7771" t="s">
        <v>471</v>
      </c>
      <c r="H7771" t="s">
        <v>308</v>
      </c>
      <c r="I7771" t="s">
        <v>309</v>
      </c>
      <c r="J7771" t="s">
        <v>264</v>
      </c>
      <c r="L7771" t="s">
        <v>378</v>
      </c>
      <c r="M7771" t="s">
        <v>379</v>
      </c>
      <c r="N7771" t="s">
        <v>487</v>
      </c>
    </row>
    <row r="7772" spans="1:14" hidden="1" x14ac:dyDescent="0.25">
      <c r="A7772" t="s">
        <v>241</v>
      </c>
      <c r="B7772" s="1">
        <v>45351</v>
      </c>
      <c r="C7772" t="s">
        <v>1330</v>
      </c>
      <c r="D7772" t="s">
        <v>1331</v>
      </c>
      <c r="E7772" s="4">
        <v>1534</v>
      </c>
      <c r="F7772" t="s">
        <v>567</v>
      </c>
      <c r="G7772" t="s">
        <v>471</v>
      </c>
      <c r="H7772" t="s">
        <v>311</v>
      </c>
      <c r="I7772" t="s">
        <v>312</v>
      </c>
      <c r="J7772" t="s">
        <v>264</v>
      </c>
      <c r="L7772" t="s">
        <v>378</v>
      </c>
      <c r="M7772" t="s">
        <v>379</v>
      </c>
      <c r="N7772" t="s">
        <v>487</v>
      </c>
    </row>
    <row r="7773" spans="1:14" hidden="1" x14ac:dyDescent="0.25">
      <c r="A7773" t="s">
        <v>241</v>
      </c>
      <c r="B7773" s="1">
        <v>45351</v>
      </c>
      <c r="C7773" t="s">
        <v>794</v>
      </c>
      <c r="D7773" t="s">
        <v>795</v>
      </c>
      <c r="E7773" s="4">
        <v>5539.55</v>
      </c>
      <c r="F7773" t="s">
        <v>567</v>
      </c>
      <c r="G7773" t="s">
        <v>471</v>
      </c>
      <c r="H7773" t="s">
        <v>301</v>
      </c>
      <c r="I7773" t="s">
        <v>302</v>
      </c>
      <c r="J7773" t="s">
        <v>258</v>
      </c>
      <c r="L7773" t="s">
        <v>378</v>
      </c>
      <c r="M7773" t="s">
        <v>379</v>
      </c>
      <c r="N7773" t="s">
        <v>482</v>
      </c>
    </row>
    <row r="7774" spans="1:14" hidden="1" x14ac:dyDescent="0.25">
      <c r="A7774" t="s">
        <v>241</v>
      </c>
      <c r="B7774" s="1">
        <v>45351</v>
      </c>
      <c r="C7774" t="s">
        <v>796</v>
      </c>
      <c r="D7774" t="s">
        <v>797</v>
      </c>
      <c r="E7774" s="4">
        <v>348.91000000000008</v>
      </c>
      <c r="F7774" t="s">
        <v>567</v>
      </c>
      <c r="G7774" t="s">
        <v>471</v>
      </c>
      <c r="H7774" t="s">
        <v>301</v>
      </c>
      <c r="I7774" t="s">
        <v>302</v>
      </c>
      <c r="J7774" t="s">
        <v>258</v>
      </c>
      <c r="L7774" t="s">
        <v>378</v>
      </c>
      <c r="M7774" t="s">
        <v>379</v>
      </c>
      <c r="N7774" t="s">
        <v>482</v>
      </c>
    </row>
    <row r="7775" spans="1:14" hidden="1" x14ac:dyDescent="0.25">
      <c r="A7775" t="s">
        <v>241</v>
      </c>
      <c r="B7775" s="1">
        <v>45351</v>
      </c>
      <c r="C7775" t="s">
        <v>1302</v>
      </c>
      <c r="D7775" t="s">
        <v>1303</v>
      </c>
      <c r="E7775" s="4">
        <v>49.370000000000005</v>
      </c>
      <c r="F7775" t="s">
        <v>567</v>
      </c>
      <c r="G7775" t="s">
        <v>471</v>
      </c>
      <c r="H7775" t="s">
        <v>301</v>
      </c>
      <c r="I7775" t="s">
        <v>302</v>
      </c>
      <c r="J7775" t="s">
        <v>258</v>
      </c>
      <c r="L7775" t="s">
        <v>378</v>
      </c>
      <c r="M7775" t="s">
        <v>379</v>
      </c>
      <c r="N7775" t="s">
        <v>482</v>
      </c>
    </row>
    <row r="7776" spans="1:14" hidden="1" x14ac:dyDescent="0.25">
      <c r="A7776" t="s">
        <v>241</v>
      </c>
      <c r="B7776" s="1">
        <v>45351</v>
      </c>
      <c r="C7776" t="s">
        <v>800</v>
      </c>
      <c r="D7776" t="s">
        <v>801</v>
      </c>
      <c r="E7776" s="4">
        <v>70</v>
      </c>
      <c r="F7776" t="s">
        <v>567</v>
      </c>
      <c r="G7776" t="s">
        <v>471</v>
      </c>
      <c r="H7776" t="s">
        <v>308</v>
      </c>
      <c r="I7776" t="s">
        <v>309</v>
      </c>
      <c r="J7776" t="s">
        <v>264</v>
      </c>
      <c r="L7776" t="s">
        <v>378</v>
      </c>
      <c r="M7776" t="s">
        <v>379</v>
      </c>
      <c r="N7776" t="s">
        <v>487</v>
      </c>
    </row>
    <row r="7777" spans="1:14" hidden="1" x14ac:dyDescent="0.25">
      <c r="A7777" t="s">
        <v>241</v>
      </c>
      <c r="B7777" s="1">
        <v>45351</v>
      </c>
      <c r="C7777" t="s">
        <v>802</v>
      </c>
      <c r="D7777" t="s">
        <v>803</v>
      </c>
      <c r="E7777" s="4">
        <v>105</v>
      </c>
      <c r="F7777" t="s">
        <v>567</v>
      </c>
      <c r="G7777" t="s">
        <v>471</v>
      </c>
      <c r="H7777" t="s">
        <v>308</v>
      </c>
      <c r="I7777" t="s">
        <v>309</v>
      </c>
      <c r="J7777" t="s">
        <v>264</v>
      </c>
      <c r="L7777" t="s">
        <v>378</v>
      </c>
      <c r="M7777" t="s">
        <v>379</v>
      </c>
      <c r="N7777" t="s">
        <v>487</v>
      </c>
    </row>
    <row r="7778" spans="1:14" hidden="1" x14ac:dyDescent="0.25">
      <c r="A7778" t="s">
        <v>241</v>
      </c>
      <c r="B7778" s="1">
        <v>45351</v>
      </c>
      <c r="C7778" t="s">
        <v>804</v>
      </c>
      <c r="D7778" t="s">
        <v>805</v>
      </c>
      <c r="E7778" s="4">
        <v>1380.12</v>
      </c>
      <c r="F7778" t="s">
        <v>567</v>
      </c>
      <c r="G7778" t="s">
        <v>471</v>
      </c>
      <c r="H7778" t="s">
        <v>308</v>
      </c>
      <c r="I7778" t="s">
        <v>309</v>
      </c>
      <c r="J7778" t="s">
        <v>264</v>
      </c>
      <c r="L7778" t="s">
        <v>378</v>
      </c>
      <c r="M7778" t="s">
        <v>379</v>
      </c>
      <c r="N7778" t="s">
        <v>487</v>
      </c>
    </row>
    <row r="7779" spans="1:14" hidden="1" x14ac:dyDescent="0.25">
      <c r="A7779" t="s">
        <v>241</v>
      </c>
      <c r="B7779" s="1">
        <v>45351</v>
      </c>
      <c r="C7779" t="s">
        <v>808</v>
      </c>
      <c r="D7779" t="s">
        <v>809</v>
      </c>
      <c r="E7779" s="4">
        <v>10</v>
      </c>
      <c r="F7779" t="s">
        <v>567</v>
      </c>
      <c r="G7779" t="s">
        <v>471</v>
      </c>
      <c r="H7779" t="s">
        <v>308</v>
      </c>
      <c r="I7779" t="s">
        <v>309</v>
      </c>
      <c r="J7779" t="s">
        <v>264</v>
      </c>
      <c r="L7779" t="s">
        <v>378</v>
      </c>
      <c r="M7779" t="s">
        <v>379</v>
      </c>
      <c r="N7779" t="s">
        <v>487</v>
      </c>
    </row>
    <row r="7780" spans="1:14" hidden="1" x14ac:dyDescent="0.25">
      <c r="A7780" t="s">
        <v>241</v>
      </c>
      <c r="B7780" s="1">
        <v>45351</v>
      </c>
      <c r="C7780" t="s">
        <v>1240</v>
      </c>
      <c r="D7780" t="s">
        <v>1241</v>
      </c>
      <c r="E7780" s="4">
        <v>319.88</v>
      </c>
      <c r="F7780" t="s">
        <v>567</v>
      </c>
      <c r="G7780" t="s">
        <v>471</v>
      </c>
      <c r="H7780" t="s">
        <v>317</v>
      </c>
      <c r="I7780" t="s">
        <v>318</v>
      </c>
      <c r="J7780" t="s">
        <v>276</v>
      </c>
      <c r="L7780" t="s">
        <v>390</v>
      </c>
      <c r="M7780" t="s">
        <v>391</v>
      </c>
      <c r="N7780" t="s">
        <v>487</v>
      </c>
    </row>
    <row r="7781" spans="1:14" hidden="1" x14ac:dyDescent="0.25">
      <c r="A7781" t="s">
        <v>241</v>
      </c>
      <c r="B7781" s="1">
        <v>45351</v>
      </c>
      <c r="C7781" t="s">
        <v>812</v>
      </c>
      <c r="D7781" t="s">
        <v>813</v>
      </c>
      <c r="E7781" s="4">
        <v>706.55000000000007</v>
      </c>
      <c r="F7781" t="s">
        <v>567</v>
      </c>
      <c r="G7781" t="s">
        <v>471</v>
      </c>
      <c r="H7781" t="s">
        <v>308</v>
      </c>
      <c r="I7781" t="s">
        <v>309</v>
      </c>
      <c r="J7781" t="s">
        <v>264</v>
      </c>
      <c r="L7781" t="s">
        <v>378</v>
      </c>
      <c r="M7781" t="s">
        <v>379</v>
      </c>
      <c r="N7781" t="s">
        <v>487</v>
      </c>
    </row>
    <row r="7782" spans="1:14" hidden="1" x14ac:dyDescent="0.25">
      <c r="A7782" t="s">
        <v>241</v>
      </c>
      <c r="B7782" s="1">
        <v>45351</v>
      </c>
      <c r="C7782" t="s">
        <v>816</v>
      </c>
      <c r="D7782" t="s">
        <v>817</v>
      </c>
      <c r="E7782" s="4">
        <v>8255.58</v>
      </c>
      <c r="F7782" t="s">
        <v>567</v>
      </c>
      <c r="G7782" t="s">
        <v>471</v>
      </c>
      <c r="H7782" t="s">
        <v>308</v>
      </c>
      <c r="I7782" t="s">
        <v>309</v>
      </c>
      <c r="J7782" t="s">
        <v>264</v>
      </c>
      <c r="L7782" t="s">
        <v>378</v>
      </c>
      <c r="M7782" t="s">
        <v>379</v>
      </c>
      <c r="N7782" t="s">
        <v>477</v>
      </c>
    </row>
    <row r="7783" spans="1:14" hidden="1" x14ac:dyDescent="0.25">
      <c r="A7783" t="s">
        <v>241</v>
      </c>
      <c r="B7783" s="1">
        <v>45351</v>
      </c>
      <c r="C7783" t="s">
        <v>818</v>
      </c>
      <c r="D7783" t="s">
        <v>819</v>
      </c>
      <c r="E7783" s="4">
        <v>1.1499999999999999</v>
      </c>
      <c r="F7783" t="s">
        <v>567</v>
      </c>
      <c r="G7783" t="s">
        <v>471</v>
      </c>
      <c r="H7783" t="s">
        <v>311</v>
      </c>
      <c r="I7783" t="s">
        <v>312</v>
      </c>
      <c r="J7783" t="s">
        <v>264</v>
      </c>
      <c r="L7783" t="s">
        <v>378</v>
      </c>
      <c r="M7783" t="s">
        <v>379</v>
      </c>
      <c r="N7783" t="s">
        <v>487</v>
      </c>
    </row>
    <row r="7784" spans="1:14" hidden="1" x14ac:dyDescent="0.25">
      <c r="A7784" t="s">
        <v>241</v>
      </c>
      <c r="B7784" s="1">
        <v>45351</v>
      </c>
      <c r="C7784" t="s">
        <v>820</v>
      </c>
      <c r="D7784" t="s">
        <v>821</v>
      </c>
      <c r="E7784" s="4">
        <v>26.509999999999998</v>
      </c>
      <c r="F7784" t="s">
        <v>567</v>
      </c>
      <c r="G7784" t="s">
        <v>471</v>
      </c>
      <c r="H7784" t="s">
        <v>311</v>
      </c>
      <c r="I7784" t="s">
        <v>312</v>
      </c>
      <c r="J7784" t="s">
        <v>264</v>
      </c>
      <c r="L7784" t="s">
        <v>378</v>
      </c>
      <c r="M7784" t="s">
        <v>379</v>
      </c>
      <c r="N7784" t="s">
        <v>487</v>
      </c>
    </row>
    <row r="7785" spans="1:14" hidden="1" x14ac:dyDescent="0.25">
      <c r="A7785" t="s">
        <v>241</v>
      </c>
      <c r="B7785" s="1">
        <v>45351</v>
      </c>
      <c r="C7785" t="s">
        <v>822</v>
      </c>
      <c r="D7785" t="s">
        <v>823</v>
      </c>
      <c r="E7785" s="4">
        <v>704.99</v>
      </c>
      <c r="F7785" t="s">
        <v>567</v>
      </c>
      <c r="G7785" t="s">
        <v>471</v>
      </c>
      <c r="H7785" t="s">
        <v>308</v>
      </c>
      <c r="I7785" t="s">
        <v>309</v>
      </c>
      <c r="J7785" t="s">
        <v>264</v>
      </c>
      <c r="L7785" t="s">
        <v>378</v>
      </c>
      <c r="M7785" t="s">
        <v>379</v>
      </c>
      <c r="N7785" t="s">
        <v>477</v>
      </c>
    </row>
    <row r="7786" spans="1:14" hidden="1" x14ac:dyDescent="0.25">
      <c r="A7786" t="s">
        <v>241</v>
      </c>
      <c r="B7786" s="1">
        <v>45351</v>
      </c>
      <c r="C7786" t="s">
        <v>828</v>
      </c>
      <c r="D7786" t="s">
        <v>829</v>
      </c>
      <c r="E7786" s="4">
        <v>71.95999999999998</v>
      </c>
      <c r="F7786" t="s">
        <v>567</v>
      </c>
      <c r="G7786" t="s">
        <v>471</v>
      </c>
      <c r="H7786" t="s">
        <v>308</v>
      </c>
      <c r="I7786" t="s">
        <v>309</v>
      </c>
      <c r="J7786" t="s">
        <v>264</v>
      </c>
      <c r="L7786" t="s">
        <v>378</v>
      </c>
      <c r="M7786" t="s">
        <v>379</v>
      </c>
      <c r="N7786" t="s">
        <v>487</v>
      </c>
    </row>
    <row r="7787" spans="1:14" hidden="1" x14ac:dyDescent="0.25">
      <c r="A7787" t="s">
        <v>241</v>
      </c>
      <c r="B7787" s="1">
        <v>45351</v>
      </c>
      <c r="C7787" t="s">
        <v>1242</v>
      </c>
      <c r="D7787" t="s">
        <v>1243</v>
      </c>
      <c r="E7787" s="4">
        <v>234.9</v>
      </c>
      <c r="F7787" t="s">
        <v>567</v>
      </c>
      <c r="G7787" t="s">
        <v>471</v>
      </c>
      <c r="H7787" t="s">
        <v>308</v>
      </c>
      <c r="I7787" t="s">
        <v>309</v>
      </c>
      <c r="J7787" t="s">
        <v>264</v>
      </c>
      <c r="K7787" t="s">
        <v>1244</v>
      </c>
      <c r="L7787" t="s">
        <v>378</v>
      </c>
      <c r="M7787" t="s">
        <v>379</v>
      </c>
      <c r="N7787" t="s">
        <v>480</v>
      </c>
    </row>
    <row r="7788" spans="1:14" hidden="1" x14ac:dyDescent="0.25">
      <c r="A7788" t="s">
        <v>241</v>
      </c>
      <c r="B7788" s="1">
        <v>45351</v>
      </c>
      <c r="C7788" t="s">
        <v>830</v>
      </c>
      <c r="D7788" t="s">
        <v>1366</v>
      </c>
      <c r="E7788" s="4">
        <v>750</v>
      </c>
      <c r="F7788" t="s">
        <v>567</v>
      </c>
      <c r="G7788" t="s">
        <v>471</v>
      </c>
      <c r="H7788" t="s">
        <v>310</v>
      </c>
      <c r="I7788" t="s">
        <v>263</v>
      </c>
      <c r="J7788" t="s">
        <v>262</v>
      </c>
      <c r="L7788" t="s">
        <v>380</v>
      </c>
      <c r="M7788" t="s">
        <v>381</v>
      </c>
      <c r="N7788" t="s">
        <v>487</v>
      </c>
    </row>
    <row r="7789" spans="1:14" hidden="1" x14ac:dyDescent="0.25">
      <c r="A7789" t="s">
        <v>241</v>
      </c>
      <c r="B7789" s="1">
        <v>45351</v>
      </c>
      <c r="C7789" t="s">
        <v>832</v>
      </c>
      <c r="D7789" t="s">
        <v>833</v>
      </c>
      <c r="E7789" s="4">
        <v>2000</v>
      </c>
      <c r="F7789" t="s">
        <v>567</v>
      </c>
      <c r="G7789" t="s">
        <v>471</v>
      </c>
      <c r="H7789" t="s">
        <v>310</v>
      </c>
      <c r="I7789" t="s">
        <v>263</v>
      </c>
      <c r="J7789" t="s">
        <v>262</v>
      </c>
      <c r="L7789" t="s">
        <v>380</v>
      </c>
      <c r="M7789" t="s">
        <v>381</v>
      </c>
      <c r="N7789" t="s">
        <v>487</v>
      </c>
    </row>
    <row r="7790" spans="1:14" hidden="1" x14ac:dyDescent="0.25">
      <c r="A7790" t="s">
        <v>241</v>
      </c>
      <c r="B7790" s="1">
        <v>45351</v>
      </c>
      <c r="C7790" t="s">
        <v>834</v>
      </c>
      <c r="D7790" t="s">
        <v>835</v>
      </c>
      <c r="E7790" s="4">
        <v>6800</v>
      </c>
      <c r="F7790" t="s">
        <v>567</v>
      </c>
      <c r="G7790" t="s">
        <v>471</v>
      </c>
      <c r="H7790" t="s">
        <v>310</v>
      </c>
      <c r="I7790" t="s">
        <v>263</v>
      </c>
      <c r="J7790" t="s">
        <v>262</v>
      </c>
      <c r="L7790" t="s">
        <v>380</v>
      </c>
      <c r="M7790" t="s">
        <v>381</v>
      </c>
      <c r="N7790" t="s">
        <v>487</v>
      </c>
    </row>
    <row r="7791" spans="1:14" hidden="1" x14ac:dyDescent="0.25">
      <c r="A7791" t="s">
        <v>241</v>
      </c>
      <c r="B7791" s="1">
        <v>45351</v>
      </c>
      <c r="C7791" t="s">
        <v>836</v>
      </c>
      <c r="D7791" t="s">
        <v>837</v>
      </c>
      <c r="E7791" s="4">
        <v>200</v>
      </c>
      <c r="F7791" t="s">
        <v>567</v>
      </c>
      <c r="G7791" t="s">
        <v>471</v>
      </c>
      <c r="H7791" t="s">
        <v>310</v>
      </c>
      <c r="I7791" t="s">
        <v>263</v>
      </c>
      <c r="J7791" t="s">
        <v>262</v>
      </c>
      <c r="L7791" t="s">
        <v>380</v>
      </c>
      <c r="M7791" t="s">
        <v>381</v>
      </c>
      <c r="N7791" t="s">
        <v>487</v>
      </c>
    </row>
    <row r="7792" spans="1:14" hidden="1" x14ac:dyDescent="0.25">
      <c r="A7792" t="s">
        <v>241</v>
      </c>
      <c r="B7792" s="1">
        <v>45351</v>
      </c>
      <c r="C7792" t="s">
        <v>840</v>
      </c>
      <c r="D7792" t="s">
        <v>841</v>
      </c>
      <c r="E7792" s="4">
        <v>6387.96</v>
      </c>
      <c r="F7792" t="s">
        <v>567</v>
      </c>
      <c r="G7792" t="s">
        <v>471</v>
      </c>
      <c r="H7792" t="s">
        <v>310</v>
      </c>
      <c r="I7792" t="s">
        <v>263</v>
      </c>
      <c r="J7792" t="s">
        <v>262</v>
      </c>
      <c r="L7792" t="s">
        <v>380</v>
      </c>
      <c r="M7792" t="s">
        <v>381</v>
      </c>
      <c r="N7792" t="s">
        <v>487</v>
      </c>
    </row>
    <row r="7793" spans="1:14" hidden="1" x14ac:dyDescent="0.25">
      <c r="A7793" t="s">
        <v>241</v>
      </c>
      <c r="B7793" s="1">
        <v>45351</v>
      </c>
      <c r="C7793" t="s">
        <v>842</v>
      </c>
      <c r="D7793" t="s">
        <v>843</v>
      </c>
      <c r="E7793" s="4">
        <v>200</v>
      </c>
      <c r="F7793" t="s">
        <v>567</v>
      </c>
      <c r="G7793" t="s">
        <v>471</v>
      </c>
      <c r="H7793" t="s">
        <v>310</v>
      </c>
      <c r="I7793" t="s">
        <v>263</v>
      </c>
      <c r="J7793" t="s">
        <v>262</v>
      </c>
      <c r="L7793" t="s">
        <v>380</v>
      </c>
      <c r="M7793" t="s">
        <v>381</v>
      </c>
      <c r="N7793" t="s">
        <v>487</v>
      </c>
    </row>
    <row r="7794" spans="1:14" hidden="1" x14ac:dyDescent="0.25">
      <c r="A7794" t="s">
        <v>241</v>
      </c>
      <c r="B7794" s="1">
        <v>45351</v>
      </c>
      <c r="C7794" t="s">
        <v>844</v>
      </c>
      <c r="D7794" t="s">
        <v>845</v>
      </c>
      <c r="E7794" s="4">
        <v>4586.21</v>
      </c>
      <c r="F7794" t="s">
        <v>567</v>
      </c>
      <c r="G7794" t="s">
        <v>471</v>
      </c>
      <c r="H7794" t="s">
        <v>310</v>
      </c>
      <c r="I7794" t="s">
        <v>263</v>
      </c>
      <c r="J7794" t="s">
        <v>262</v>
      </c>
      <c r="L7794" t="s">
        <v>380</v>
      </c>
      <c r="M7794" t="s">
        <v>381</v>
      </c>
      <c r="N7794" t="s">
        <v>487</v>
      </c>
    </row>
    <row r="7795" spans="1:14" hidden="1" x14ac:dyDescent="0.25">
      <c r="A7795" t="s">
        <v>241</v>
      </c>
      <c r="B7795" s="1">
        <v>45351</v>
      </c>
      <c r="C7795" t="s">
        <v>857</v>
      </c>
      <c r="D7795" t="s">
        <v>858</v>
      </c>
      <c r="E7795" s="4">
        <v>7609.24</v>
      </c>
      <c r="F7795" t="s">
        <v>567</v>
      </c>
      <c r="G7795" t="s">
        <v>471</v>
      </c>
      <c r="H7795" t="s">
        <v>310</v>
      </c>
      <c r="I7795" t="s">
        <v>263</v>
      </c>
      <c r="J7795" t="s">
        <v>262</v>
      </c>
      <c r="L7795" t="s">
        <v>380</v>
      </c>
      <c r="M7795" t="s">
        <v>381</v>
      </c>
      <c r="N7795" t="s">
        <v>487</v>
      </c>
    </row>
    <row r="7796" spans="1:14" hidden="1" x14ac:dyDescent="0.25">
      <c r="A7796" t="s">
        <v>241</v>
      </c>
      <c r="B7796" s="1">
        <v>45351</v>
      </c>
      <c r="C7796" t="s">
        <v>1254</v>
      </c>
      <c r="D7796" t="s">
        <v>1255</v>
      </c>
      <c r="E7796" s="4">
        <v>5410</v>
      </c>
      <c r="F7796" t="s">
        <v>567</v>
      </c>
      <c r="G7796" t="s">
        <v>471</v>
      </c>
      <c r="H7796" t="s">
        <v>310</v>
      </c>
      <c r="I7796" t="s">
        <v>263</v>
      </c>
      <c r="J7796" t="s">
        <v>262</v>
      </c>
      <c r="L7796" t="s">
        <v>380</v>
      </c>
      <c r="M7796" t="s">
        <v>381</v>
      </c>
      <c r="N7796" t="s">
        <v>487</v>
      </c>
    </row>
    <row r="7797" spans="1:14" hidden="1" x14ac:dyDescent="0.25">
      <c r="A7797" t="s">
        <v>241</v>
      </c>
      <c r="B7797" s="1">
        <v>45351</v>
      </c>
      <c r="C7797" t="s">
        <v>1304</v>
      </c>
      <c r="D7797" t="s">
        <v>1305</v>
      </c>
      <c r="E7797" s="4">
        <v>5000</v>
      </c>
      <c r="F7797" t="s">
        <v>567</v>
      </c>
      <c r="G7797" t="s">
        <v>471</v>
      </c>
      <c r="H7797" t="s">
        <v>310</v>
      </c>
      <c r="I7797" t="s">
        <v>263</v>
      </c>
      <c r="J7797" t="s">
        <v>262</v>
      </c>
      <c r="L7797" t="s">
        <v>380</v>
      </c>
      <c r="M7797" t="s">
        <v>381</v>
      </c>
      <c r="N7797" t="s">
        <v>487</v>
      </c>
    </row>
    <row r="7798" spans="1:14" hidden="1" x14ac:dyDescent="0.25">
      <c r="A7798" t="s">
        <v>241</v>
      </c>
      <c r="B7798" s="1">
        <v>45351</v>
      </c>
      <c r="C7798" t="s">
        <v>1306</v>
      </c>
      <c r="D7798" t="s">
        <v>1307</v>
      </c>
      <c r="E7798" s="4">
        <v>500</v>
      </c>
      <c r="F7798" t="s">
        <v>567</v>
      </c>
      <c r="G7798" t="s">
        <v>471</v>
      </c>
      <c r="H7798" t="s">
        <v>310</v>
      </c>
      <c r="I7798" t="s">
        <v>263</v>
      </c>
      <c r="J7798" t="s">
        <v>262</v>
      </c>
      <c r="L7798" t="s">
        <v>380</v>
      </c>
      <c r="M7798" t="s">
        <v>381</v>
      </c>
      <c r="N7798" t="s">
        <v>487</v>
      </c>
    </row>
    <row r="7799" spans="1:14" hidden="1" x14ac:dyDescent="0.25">
      <c r="A7799" t="s">
        <v>241</v>
      </c>
      <c r="B7799" s="1">
        <v>45351</v>
      </c>
      <c r="C7799" t="s">
        <v>1338</v>
      </c>
      <c r="D7799" t="s">
        <v>1339</v>
      </c>
      <c r="E7799" s="4">
        <v>3600</v>
      </c>
      <c r="F7799" t="s">
        <v>567</v>
      </c>
      <c r="G7799" t="s">
        <v>471</v>
      </c>
      <c r="H7799" t="s">
        <v>310</v>
      </c>
      <c r="I7799" t="s">
        <v>263</v>
      </c>
      <c r="J7799" t="s">
        <v>262</v>
      </c>
      <c r="L7799" t="s">
        <v>380</v>
      </c>
      <c r="M7799" t="s">
        <v>381</v>
      </c>
      <c r="N7799" t="s">
        <v>487</v>
      </c>
    </row>
    <row r="7800" spans="1:14" hidden="1" x14ac:dyDescent="0.25">
      <c r="A7800" t="s">
        <v>241</v>
      </c>
      <c r="B7800" s="1">
        <v>45351</v>
      </c>
      <c r="C7800" t="s">
        <v>1348</v>
      </c>
      <c r="D7800" t="s">
        <v>1349</v>
      </c>
      <c r="E7800" s="4">
        <v>2400</v>
      </c>
      <c r="F7800" t="s">
        <v>567</v>
      </c>
      <c r="G7800" t="s">
        <v>471</v>
      </c>
      <c r="H7800" t="s">
        <v>310</v>
      </c>
      <c r="I7800" t="s">
        <v>263</v>
      </c>
      <c r="J7800" t="s">
        <v>262</v>
      </c>
      <c r="L7800" t="s">
        <v>380</v>
      </c>
      <c r="M7800" t="s">
        <v>381</v>
      </c>
      <c r="N7800" t="s">
        <v>487</v>
      </c>
    </row>
    <row r="7801" spans="1:14" hidden="1" x14ac:dyDescent="0.25">
      <c r="A7801" t="s">
        <v>241</v>
      </c>
      <c r="B7801" s="1">
        <v>45351</v>
      </c>
      <c r="C7801" t="s">
        <v>861</v>
      </c>
      <c r="D7801" t="s">
        <v>862</v>
      </c>
      <c r="E7801" s="4">
        <v>2500</v>
      </c>
      <c r="F7801" t="s">
        <v>567</v>
      </c>
      <c r="G7801" t="s">
        <v>471</v>
      </c>
      <c r="H7801" t="s">
        <v>311</v>
      </c>
      <c r="I7801" t="s">
        <v>312</v>
      </c>
      <c r="J7801" t="s">
        <v>264</v>
      </c>
      <c r="L7801" t="s">
        <v>380</v>
      </c>
      <c r="M7801" t="s">
        <v>381</v>
      </c>
      <c r="N7801" t="s">
        <v>487</v>
      </c>
    </row>
    <row r="7802" spans="1:14" hidden="1" x14ac:dyDescent="0.25">
      <c r="A7802" t="s">
        <v>241</v>
      </c>
      <c r="B7802" s="1">
        <v>45351</v>
      </c>
      <c r="C7802" t="s">
        <v>867</v>
      </c>
      <c r="D7802" t="s">
        <v>868</v>
      </c>
      <c r="E7802" s="4">
        <v>2740.58</v>
      </c>
      <c r="F7802" t="s">
        <v>567</v>
      </c>
      <c r="G7802" t="s">
        <v>471</v>
      </c>
      <c r="H7802" t="s">
        <v>311</v>
      </c>
      <c r="I7802" t="s">
        <v>312</v>
      </c>
      <c r="J7802" t="s">
        <v>264</v>
      </c>
      <c r="L7802" t="s">
        <v>380</v>
      </c>
      <c r="M7802" t="s">
        <v>381</v>
      </c>
      <c r="N7802" t="s">
        <v>487</v>
      </c>
    </row>
    <row r="7803" spans="1:14" hidden="1" x14ac:dyDescent="0.25">
      <c r="A7803" t="s">
        <v>241</v>
      </c>
      <c r="B7803" s="1">
        <v>45351</v>
      </c>
      <c r="C7803" t="s">
        <v>869</v>
      </c>
      <c r="D7803" t="s">
        <v>870</v>
      </c>
      <c r="E7803" s="4">
        <v>1691.9399999999998</v>
      </c>
      <c r="F7803" t="s">
        <v>567</v>
      </c>
      <c r="G7803" t="s">
        <v>471</v>
      </c>
      <c r="H7803" t="s">
        <v>311</v>
      </c>
      <c r="I7803" t="s">
        <v>312</v>
      </c>
      <c r="J7803" t="s">
        <v>264</v>
      </c>
      <c r="L7803" t="s">
        <v>380</v>
      </c>
      <c r="M7803" t="s">
        <v>381</v>
      </c>
      <c r="N7803" t="s">
        <v>487</v>
      </c>
    </row>
    <row r="7804" spans="1:14" hidden="1" x14ac:dyDescent="0.25">
      <c r="A7804" t="s">
        <v>241</v>
      </c>
      <c r="B7804" s="1">
        <v>45351</v>
      </c>
      <c r="C7804" t="s">
        <v>1332</v>
      </c>
      <c r="D7804" t="s">
        <v>1333</v>
      </c>
      <c r="E7804" s="4">
        <v>1221.17</v>
      </c>
      <c r="F7804" t="s">
        <v>567</v>
      </c>
      <c r="G7804" t="s">
        <v>471</v>
      </c>
      <c r="H7804" t="s">
        <v>311</v>
      </c>
      <c r="I7804" t="s">
        <v>312</v>
      </c>
      <c r="J7804" t="s">
        <v>264</v>
      </c>
      <c r="L7804" t="s">
        <v>380</v>
      </c>
      <c r="M7804" t="s">
        <v>381</v>
      </c>
      <c r="N7804" t="s">
        <v>482</v>
      </c>
    </row>
    <row r="7805" spans="1:14" hidden="1" x14ac:dyDescent="0.25">
      <c r="A7805" t="s">
        <v>241</v>
      </c>
      <c r="B7805" s="1">
        <v>45351</v>
      </c>
      <c r="C7805" t="s">
        <v>911</v>
      </c>
      <c r="D7805" t="s">
        <v>912</v>
      </c>
      <c r="E7805" s="4">
        <v>1617.8</v>
      </c>
      <c r="F7805" t="s">
        <v>567</v>
      </c>
      <c r="G7805" t="s">
        <v>471</v>
      </c>
      <c r="H7805" t="s">
        <v>313</v>
      </c>
      <c r="I7805" t="s">
        <v>314</v>
      </c>
      <c r="J7805" t="s">
        <v>268</v>
      </c>
      <c r="L7805" t="s">
        <v>384</v>
      </c>
      <c r="M7805" t="s">
        <v>385</v>
      </c>
      <c r="N7805" t="s">
        <v>489</v>
      </c>
    </row>
    <row r="7806" spans="1:14" hidden="1" x14ac:dyDescent="0.25">
      <c r="A7806" t="s">
        <v>241</v>
      </c>
      <c r="B7806" s="1">
        <v>45351</v>
      </c>
      <c r="C7806" t="s">
        <v>919</v>
      </c>
      <c r="D7806" t="s">
        <v>920</v>
      </c>
      <c r="E7806" s="4">
        <v>790.96</v>
      </c>
      <c r="F7806" t="s">
        <v>567</v>
      </c>
      <c r="G7806" t="s">
        <v>471</v>
      </c>
      <c r="H7806" t="s">
        <v>313</v>
      </c>
      <c r="I7806" t="s">
        <v>314</v>
      </c>
      <c r="J7806" t="s">
        <v>268</v>
      </c>
      <c r="L7806" t="s">
        <v>384</v>
      </c>
      <c r="M7806" t="s">
        <v>385</v>
      </c>
      <c r="N7806" t="s">
        <v>489</v>
      </c>
    </row>
    <row r="7807" spans="1:14" hidden="1" x14ac:dyDescent="0.25">
      <c r="A7807" t="s">
        <v>241</v>
      </c>
      <c r="B7807" s="1">
        <v>45351</v>
      </c>
      <c r="C7807" t="s">
        <v>924</v>
      </c>
      <c r="D7807" t="s">
        <v>925</v>
      </c>
      <c r="E7807" s="4">
        <v>5039.84</v>
      </c>
      <c r="F7807" t="s">
        <v>567</v>
      </c>
      <c r="G7807" t="s">
        <v>471</v>
      </c>
      <c r="H7807" t="s">
        <v>303</v>
      </c>
      <c r="I7807" t="s">
        <v>304</v>
      </c>
      <c r="J7807" t="s">
        <v>268</v>
      </c>
      <c r="L7807" t="s">
        <v>384</v>
      </c>
      <c r="M7807" t="s">
        <v>385</v>
      </c>
      <c r="N7807" t="s">
        <v>489</v>
      </c>
    </row>
    <row r="7808" spans="1:14" hidden="1" x14ac:dyDescent="0.25">
      <c r="A7808" t="s">
        <v>241</v>
      </c>
      <c r="B7808" s="1">
        <v>45351</v>
      </c>
      <c r="C7808" t="s">
        <v>927</v>
      </c>
      <c r="D7808" t="s">
        <v>928</v>
      </c>
      <c r="E7808" s="4">
        <v>1870.076</v>
      </c>
      <c r="F7808" t="s">
        <v>567</v>
      </c>
      <c r="G7808" t="s">
        <v>471</v>
      </c>
      <c r="H7808" t="s">
        <v>313</v>
      </c>
      <c r="I7808" t="s">
        <v>314</v>
      </c>
      <c r="J7808" t="s">
        <v>268</v>
      </c>
      <c r="L7808" t="s">
        <v>384</v>
      </c>
      <c r="M7808" t="s">
        <v>385</v>
      </c>
      <c r="N7808" t="s">
        <v>489</v>
      </c>
    </row>
    <row r="7809" spans="1:14" hidden="1" x14ac:dyDescent="0.25">
      <c r="A7809" t="s">
        <v>241</v>
      </c>
      <c r="B7809" s="1">
        <v>45351</v>
      </c>
      <c r="C7809" t="s">
        <v>931</v>
      </c>
      <c r="D7809" t="s">
        <v>932</v>
      </c>
      <c r="E7809" s="4">
        <v>4472.0200000000004</v>
      </c>
      <c r="F7809" t="s">
        <v>567</v>
      </c>
      <c r="G7809" t="s">
        <v>471</v>
      </c>
      <c r="H7809" t="s">
        <v>303</v>
      </c>
      <c r="I7809" t="s">
        <v>304</v>
      </c>
      <c r="J7809" t="s">
        <v>268</v>
      </c>
      <c r="L7809" t="s">
        <v>384</v>
      </c>
      <c r="M7809" t="s">
        <v>385</v>
      </c>
      <c r="N7809" t="s">
        <v>489</v>
      </c>
    </row>
    <row r="7810" spans="1:14" hidden="1" x14ac:dyDescent="0.25">
      <c r="A7810" t="s">
        <v>241</v>
      </c>
      <c r="B7810" s="1">
        <v>45351</v>
      </c>
      <c r="C7810" t="s">
        <v>935</v>
      </c>
      <c r="D7810" t="s">
        <v>936</v>
      </c>
      <c r="E7810" s="4">
        <v>3469.78</v>
      </c>
      <c r="F7810" t="s">
        <v>567</v>
      </c>
      <c r="G7810" t="s">
        <v>471</v>
      </c>
      <c r="H7810" t="s">
        <v>303</v>
      </c>
      <c r="I7810" t="s">
        <v>304</v>
      </c>
      <c r="J7810" t="s">
        <v>268</v>
      </c>
      <c r="L7810" t="s">
        <v>384</v>
      </c>
      <c r="M7810" t="s">
        <v>385</v>
      </c>
      <c r="N7810" t="s">
        <v>489</v>
      </c>
    </row>
    <row r="7811" spans="1:14" hidden="1" x14ac:dyDescent="0.25">
      <c r="A7811" t="s">
        <v>241</v>
      </c>
      <c r="B7811" s="1">
        <v>45351</v>
      </c>
      <c r="C7811" t="s">
        <v>938</v>
      </c>
      <c r="D7811" t="s">
        <v>939</v>
      </c>
      <c r="E7811" s="4">
        <v>913.1</v>
      </c>
      <c r="F7811" t="s">
        <v>567</v>
      </c>
      <c r="G7811" t="s">
        <v>471</v>
      </c>
      <c r="H7811" t="s">
        <v>313</v>
      </c>
      <c r="I7811" t="s">
        <v>314</v>
      </c>
      <c r="J7811" t="s">
        <v>268</v>
      </c>
      <c r="L7811" t="s">
        <v>384</v>
      </c>
      <c r="M7811" t="s">
        <v>385</v>
      </c>
      <c r="N7811" t="s">
        <v>489</v>
      </c>
    </row>
    <row r="7812" spans="1:14" hidden="1" x14ac:dyDescent="0.25">
      <c r="A7812" t="s">
        <v>241</v>
      </c>
      <c r="B7812" s="1">
        <v>45351</v>
      </c>
      <c r="C7812" t="s">
        <v>942</v>
      </c>
      <c r="D7812" t="s">
        <v>943</v>
      </c>
      <c r="E7812" s="4">
        <v>213.92160000000001</v>
      </c>
      <c r="F7812" t="s">
        <v>567</v>
      </c>
      <c r="G7812" t="s">
        <v>471</v>
      </c>
      <c r="H7812" t="s">
        <v>313</v>
      </c>
      <c r="I7812" t="s">
        <v>314</v>
      </c>
      <c r="J7812" t="s">
        <v>268</v>
      </c>
      <c r="L7812" t="s">
        <v>384</v>
      </c>
      <c r="M7812" t="s">
        <v>385</v>
      </c>
      <c r="N7812" t="s">
        <v>489</v>
      </c>
    </row>
    <row r="7813" spans="1:14" hidden="1" x14ac:dyDescent="0.25">
      <c r="A7813" t="s">
        <v>241</v>
      </c>
      <c r="B7813" s="1">
        <v>45351</v>
      </c>
      <c r="C7813" t="s">
        <v>952</v>
      </c>
      <c r="D7813" t="s">
        <v>953</v>
      </c>
      <c r="E7813" s="4">
        <v>640810.47</v>
      </c>
      <c r="F7813" t="s">
        <v>567</v>
      </c>
      <c r="G7813" t="s">
        <v>471</v>
      </c>
      <c r="H7813" t="s">
        <v>246</v>
      </c>
      <c r="I7813" t="s">
        <v>247</v>
      </c>
      <c r="J7813" t="s">
        <v>246</v>
      </c>
      <c r="L7813" t="s">
        <v>370</v>
      </c>
      <c r="M7813" t="s">
        <v>371</v>
      </c>
      <c r="N7813" t="s">
        <v>482</v>
      </c>
    </row>
    <row r="7814" spans="1:14" hidden="1" x14ac:dyDescent="0.25">
      <c r="A7814" t="s">
        <v>241</v>
      </c>
      <c r="B7814" s="1">
        <v>45351</v>
      </c>
      <c r="C7814" t="s">
        <v>955</v>
      </c>
      <c r="D7814" t="s">
        <v>956</v>
      </c>
      <c r="E7814" s="4">
        <v>473270.04</v>
      </c>
      <c r="F7814" t="s">
        <v>567</v>
      </c>
      <c r="G7814" t="s">
        <v>471</v>
      </c>
      <c r="H7814" t="s">
        <v>293</v>
      </c>
      <c r="I7814" t="s">
        <v>294</v>
      </c>
      <c r="J7814" t="s">
        <v>251</v>
      </c>
      <c r="L7814" t="s">
        <v>386</v>
      </c>
      <c r="M7814" t="s">
        <v>387</v>
      </c>
      <c r="N7814" t="s">
        <v>482</v>
      </c>
    </row>
    <row r="7815" spans="1:14" hidden="1" x14ac:dyDescent="0.25">
      <c r="A7815" t="s">
        <v>241</v>
      </c>
      <c r="B7815" s="1">
        <v>45351</v>
      </c>
      <c r="C7815" t="s">
        <v>961</v>
      </c>
      <c r="D7815" t="s">
        <v>962</v>
      </c>
      <c r="E7815" s="4">
        <v>568.32999999999993</v>
      </c>
      <c r="F7815" t="s">
        <v>567</v>
      </c>
      <c r="G7815" t="s">
        <v>471</v>
      </c>
      <c r="H7815" t="s">
        <v>311</v>
      </c>
      <c r="I7815" t="s">
        <v>312</v>
      </c>
      <c r="J7815" t="s">
        <v>264</v>
      </c>
      <c r="L7815" t="s">
        <v>390</v>
      </c>
      <c r="M7815" t="s">
        <v>391</v>
      </c>
      <c r="N7815" t="s">
        <v>487</v>
      </c>
    </row>
    <row r="7816" spans="1:14" hidden="1" x14ac:dyDescent="0.25">
      <c r="A7816" t="s">
        <v>241</v>
      </c>
      <c r="B7816" s="1">
        <v>45351</v>
      </c>
      <c r="C7816" t="s">
        <v>963</v>
      </c>
      <c r="D7816" t="s">
        <v>964</v>
      </c>
      <c r="E7816" s="4">
        <v>415</v>
      </c>
      <c r="F7816" t="s">
        <v>567</v>
      </c>
      <c r="G7816" t="s">
        <v>471</v>
      </c>
      <c r="H7816" t="s">
        <v>311</v>
      </c>
      <c r="I7816" t="s">
        <v>312</v>
      </c>
      <c r="J7816" t="s">
        <v>264</v>
      </c>
      <c r="L7816" t="s">
        <v>390</v>
      </c>
      <c r="M7816" t="s">
        <v>391</v>
      </c>
      <c r="N7816" t="s">
        <v>487</v>
      </c>
    </row>
    <row r="7817" spans="1:14" hidden="1" x14ac:dyDescent="0.25">
      <c r="A7817" t="s">
        <v>241</v>
      </c>
      <c r="B7817" s="1">
        <v>45351</v>
      </c>
      <c r="C7817" t="s">
        <v>967</v>
      </c>
      <c r="D7817" t="s">
        <v>968</v>
      </c>
      <c r="E7817" s="4">
        <v>4</v>
      </c>
      <c r="F7817" t="s">
        <v>567</v>
      </c>
      <c r="G7817" t="s">
        <v>471</v>
      </c>
      <c r="H7817" t="s">
        <v>311</v>
      </c>
      <c r="I7817" t="s">
        <v>312</v>
      </c>
      <c r="J7817" t="s">
        <v>264</v>
      </c>
      <c r="L7817" t="s">
        <v>390</v>
      </c>
      <c r="M7817" t="s">
        <v>391</v>
      </c>
      <c r="N7817" t="s">
        <v>487</v>
      </c>
    </row>
    <row r="7818" spans="1:14" hidden="1" x14ac:dyDescent="0.25">
      <c r="A7818" t="s">
        <v>241</v>
      </c>
      <c r="B7818" s="1">
        <v>45351</v>
      </c>
      <c r="C7818" t="s">
        <v>971</v>
      </c>
      <c r="D7818" t="s">
        <v>972</v>
      </c>
      <c r="E7818" s="4">
        <v>406</v>
      </c>
      <c r="F7818" t="s">
        <v>567</v>
      </c>
      <c r="G7818" t="s">
        <v>471</v>
      </c>
      <c r="H7818" t="s">
        <v>311</v>
      </c>
      <c r="I7818" t="s">
        <v>312</v>
      </c>
      <c r="J7818" t="s">
        <v>264</v>
      </c>
      <c r="L7818" t="s">
        <v>390</v>
      </c>
      <c r="M7818" t="s">
        <v>391</v>
      </c>
      <c r="N7818" t="s">
        <v>487</v>
      </c>
    </row>
    <row r="7819" spans="1:14" hidden="1" x14ac:dyDescent="0.25">
      <c r="A7819" t="s">
        <v>241</v>
      </c>
      <c r="B7819" s="1">
        <v>45351</v>
      </c>
      <c r="C7819" t="s">
        <v>989</v>
      </c>
      <c r="D7819" t="s">
        <v>990</v>
      </c>
      <c r="E7819" s="4">
        <v>380.95</v>
      </c>
      <c r="F7819" t="s">
        <v>567</v>
      </c>
      <c r="G7819" t="s">
        <v>471</v>
      </c>
      <c r="H7819" t="s">
        <v>317</v>
      </c>
      <c r="I7819" t="s">
        <v>318</v>
      </c>
      <c r="J7819" t="s">
        <v>276</v>
      </c>
      <c r="L7819" t="s">
        <v>390</v>
      </c>
      <c r="M7819" t="s">
        <v>391</v>
      </c>
      <c r="N7819" t="s">
        <v>487</v>
      </c>
    </row>
    <row r="7820" spans="1:14" hidden="1" x14ac:dyDescent="0.25">
      <c r="A7820" t="s">
        <v>241</v>
      </c>
      <c r="B7820" s="1">
        <v>45351</v>
      </c>
      <c r="C7820" t="s">
        <v>991</v>
      </c>
      <c r="D7820" t="s">
        <v>992</v>
      </c>
      <c r="E7820" s="4">
        <v>2.99</v>
      </c>
      <c r="F7820" t="s">
        <v>567</v>
      </c>
      <c r="G7820" t="s">
        <v>471</v>
      </c>
      <c r="H7820" t="s">
        <v>311</v>
      </c>
      <c r="I7820" t="s">
        <v>312</v>
      </c>
      <c r="J7820" t="s">
        <v>264</v>
      </c>
      <c r="L7820" t="s">
        <v>390</v>
      </c>
      <c r="M7820" t="s">
        <v>391</v>
      </c>
      <c r="N7820" t="s">
        <v>487</v>
      </c>
    </row>
    <row r="7821" spans="1:14" hidden="1" x14ac:dyDescent="0.25">
      <c r="A7821" t="s">
        <v>241</v>
      </c>
      <c r="B7821" s="1">
        <v>45351</v>
      </c>
      <c r="C7821" t="s">
        <v>993</v>
      </c>
      <c r="D7821" t="s">
        <v>994</v>
      </c>
      <c r="E7821" s="4">
        <v>65.16</v>
      </c>
      <c r="F7821" t="s">
        <v>567</v>
      </c>
      <c r="G7821" t="s">
        <v>471</v>
      </c>
      <c r="H7821" t="s">
        <v>311</v>
      </c>
      <c r="I7821" t="s">
        <v>312</v>
      </c>
      <c r="J7821" t="s">
        <v>264</v>
      </c>
      <c r="L7821" t="s">
        <v>390</v>
      </c>
      <c r="M7821" t="s">
        <v>391</v>
      </c>
      <c r="N7821" t="s">
        <v>487</v>
      </c>
    </row>
    <row r="7822" spans="1:14" hidden="1" x14ac:dyDescent="0.25">
      <c r="A7822" t="s">
        <v>241</v>
      </c>
      <c r="B7822" s="1">
        <v>45351</v>
      </c>
      <c r="C7822" t="s">
        <v>997</v>
      </c>
      <c r="D7822" t="s">
        <v>998</v>
      </c>
      <c r="E7822" s="4">
        <v>37.5</v>
      </c>
      <c r="F7822" t="s">
        <v>567</v>
      </c>
      <c r="G7822" t="s">
        <v>471</v>
      </c>
      <c r="H7822" t="s">
        <v>311</v>
      </c>
      <c r="I7822" t="s">
        <v>312</v>
      </c>
      <c r="J7822" t="s">
        <v>264</v>
      </c>
      <c r="L7822" t="s">
        <v>390</v>
      </c>
      <c r="M7822" t="s">
        <v>391</v>
      </c>
      <c r="N7822" t="s">
        <v>477</v>
      </c>
    </row>
    <row r="7823" spans="1:14" hidden="1" x14ac:dyDescent="0.25">
      <c r="A7823" t="s">
        <v>241</v>
      </c>
      <c r="B7823" s="1">
        <v>45351</v>
      </c>
      <c r="C7823" t="s">
        <v>1005</v>
      </c>
      <c r="D7823" t="s">
        <v>1006</v>
      </c>
      <c r="E7823" s="4">
        <v>1.24</v>
      </c>
      <c r="F7823" t="s">
        <v>567</v>
      </c>
      <c r="G7823" t="s">
        <v>471</v>
      </c>
      <c r="H7823" t="s">
        <v>311</v>
      </c>
      <c r="I7823" t="s">
        <v>312</v>
      </c>
      <c r="J7823" t="s">
        <v>264</v>
      </c>
      <c r="L7823" t="s">
        <v>390</v>
      </c>
      <c r="M7823" t="s">
        <v>391</v>
      </c>
      <c r="N7823" t="s">
        <v>487</v>
      </c>
    </row>
    <row r="7824" spans="1:14" hidden="1" x14ac:dyDescent="0.25">
      <c r="A7824" t="s">
        <v>241</v>
      </c>
      <c r="B7824" s="1">
        <v>45351</v>
      </c>
      <c r="C7824" t="s">
        <v>1007</v>
      </c>
      <c r="D7824" t="s">
        <v>1008</v>
      </c>
      <c r="E7824" s="4">
        <v>519.56999999999994</v>
      </c>
      <c r="F7824" t="s">
        <v>567</v>
      </c>
      <c r="G7824" t="s">
        <v>471</v>
      </c>
      <c r="H7824" t="s">
        <v>317</v>
      </c>
      <c r="I7824" t="s">
        <v>318</v>
      </c>
      <c r="J7824" t="s">
        <v>276</v>
      </c>
      <c r="L7824" t="s">
        <v>390</v>
      </c>
      <c r="M7824" t="s">
        <v>391</v>
      </c>
      <c r="N7824" t="s">
        <v>487</v>
      </c>
    </row>
    <row r="7825" spans="1:14" hidden="1" x14ac:dyDescent="0.25">
      <c r="A7825" t="s">
        <v>241</v>
      </c>
      <c r="B7825" s="1">
        <v>45351</v>
      </c>
      <c r="C7825" t="s">
        <v>1162</v>
      </c>
      <c r="D7825" t="s">
        <v>1163</v>
      </c>
      <c r="E7825" s="4">
        <v>172.16</v>
      </c>
      <c r="F7825" t="s">
        <v>567</v>
      </c>
      <c r="G7825" t="s">
        <v>471</v>
      </c>
      <c r="H7825" t="s">
        <v>311</v>
      </c>
      <c r="I7825" t="s">
        <v>312</v>
      </c>
      <c r="J7825" t="s">
        <v>264</v>
      </c>
      <c r="L7825" t="s">
        <v>390</v>
      </c>
      <c r="M7825" t="s">
        <v>391</v>
      </c>
      <c r="N7825" t="s">
        <v>477</v>
      </c>
    </row>
    <row r="7826" spans="1:14" hidden="1" x14ac:dyDescent="0.25">
      <c r="A7826" t="s">
        <v>241</v>
      </c>
      <c r="B7826" s="1">
        <v>45351</v>
      </c>
      <c r="C7826" t="s">
        <v>1285</v>
      </c>
      <c r="D7826" t="s">
        <v>1286</v>
      </c>
      <c r="E7826" s="4">
        <v>244.81</v>
      </c>
      <c r="F7826" t="s">
        <v>567</v>
      </c>
      <c r="G7826" t="s">
        <v>471</v>
      </c>
      <c r="H7826" t="s">
        <v>316</v>
      </c>
      <c r="I7826" t="s">
        <v>275</v>
      </c>
      <c r="J7826" t="s">
        <v>274</v>
      </c>
      <c r="L7826" t="s">
        <v>400</v>
      </c>
      <c r="M7826" t="s">
        <v>401</v>
      </c>
      <c r="N7826" t="s">
        <v>489</v>
      </c>
    </row>
    <row r="7827" spans="1:14" hidden="1" x14ac:dyDescent="0.25">
      <c r="A7827" t="s">
        <v>241</v>
      </c>
      <c r="B7827" s="1">
        <v>45351</v>
      </c>
      <c r="C7827" t="s">
        <v>1021</v>
      </c>
      <c r="D7827" t="s">
        <v>1022</v>
      </c>
      <c r="E7827" s="4">
        <v>4213.08</v>
      </c>
      <c r="F7827" t="s">
        <v>567</v>
      </c>
      <c r="G7827" t="s">
        <v>471</v>
      </c>
      <c r="H7827" t="s">
        <v>316</v>
      </c>
      <c r="I7827" t="s">
        <v>275</v>
      </c>
      <c r="J7827" t="s">
        <v>274</v>
      </c>
      <c r="L7827" t="s">
        <v>400</v>
      </c>
      <c r="M7827" t="s">
        <v>401</v>
      </c>
      <c r="N7827" t="s">
        <v>489</v>
      </c>
    </row>
    <row r="7828" spans="1:14" hidden="1" x14ac:dyDescent="0.25">
      <c r="A7828" t="s">
        <v>241</v>
      </c>
      <c r="B7828" s="1">
        <v>45351</v>
      </c>
      <c r="C7828" t="s">
        <v>1025</v>
      </c>
      <c r="D7828" t="s">
        <v>1026</v>
      </c>
      <c r="E7828" s="4">
        <v>478.86999999999989</v>
      </c>
      <c r="F7828" t="s">
        <v>567</v>
      </c>
      <c r="G7828" t="s">
        <v>471</v>
      </c>
      <c r="H7828" t="s">
        <v>316</v>
      </c>
      <c r="I7828" t="s">
        <v>275</v>
      </c>
      <c r="J7828" t="s">
        <v>274</v>
      </c>
      <c r="L7828" t="s">
        <v>400</v>
      </c>
      <c r="M7828" t="s">
        <v>401</v>
      </c>
      <c r="N7828" t="s">
        <v>489</v>
      </c>
    </row>
    <row r="7829" spans="1:14" hidden="1" x14ac:dyDescent="0.25">
      <c r="A7829" t="s">
        <v>241</v>
      </c>
      <c r="B7829" s="1">
        <v>45351</v>
      </c>
      <c r="C7829" t="s">
        <v>1227</v>
      </c>
      <c r="D7829" t="s">
        <v>1228</v>
      </c>
      <c r="E7829" s="4">
        <v>8048.18</v>
      </c>
      <c r="F7829" t="s">
        <v>567</v>
      </c>
      <c r="G7829" t="s">
        <v>471</v>
      </c>
      <c r="H7829" t="s">
        <v>316</v>
      </c>
      <c r="I7829" t="s">
        <v>275</v>
      </c>
      <c r="J7829" t="s">
        <v>274</v>
      </c>
      <c r="L7829" t="s">
        <v>400</v>
      </c>
      <c r="M7829" t="s">
        <v>401</v>
      </c>
      <c r="N7829" t="s">
        <v>489</v>
      </c>
    </row>
    <row r="7830" spans="1:14" hidden="1" x14ac:dyDescent="0.25">
      <c r="A7830" t="s">
        <v>241</v>
      </c>
      <c r="B7830" s="1">
        <v>45351</v>
      </c>
      <c r="C7830" t="s">
        <v>35</v>
      </c>
      <c r="D7830" t="s">
        <v>1031</v>
      </c>
      <c r="E7830" s="4">
        <v>1555.55</v>
      </c>
      <c r="F7830" t="s">
        <v>567</v>
      </c>
      <c r="G7830" t="s">
        <v>471</v>
      </c>
      <c r="H7830" t="s">
        <v>288</v>
      </c>
      <c r="I7830" t="s">
        <v>26</v>
      </c>
      <c r="J7830" t="s">
        <v>243</v>
      </c>
      <c r="L7830" t="s">
        <v>368</v>
      </c>
      <c r="M7830" t="s">
        <v>369</v>
      </c>
      <c r="N7830" t="s">
        <v>480</v>
      </c>
    </row>
    <row r="7831" spans="1:14" hidden="1" x14ac:dyDescent="0.25">
      <c r="A7831" t="s">
        <v>241</v>
      </c>
      <c r="B7831" s="1">
        <v>45351</v>
      </c>
      <c r="C7831" t="s">
        <v>27</v>
      </c>
      <c r="D7831" t="s">
        <v>1032</v>
      </c>
      <c r="E7831" s="4">
        <v>-870696.78000000014</v>
      </c>
      <c r="F7831" t="s">
        <v>567</v>
      </c>
      <c r="G7831" t="s">
        <v>471</v>
      </c>
      <c r="H7831" t="s">
        <v>288</v>
      </c>
      <c r="I7831" t="s">
        <v>26</v>
      </c>
      <c r="J7831" t="s">
        <v>243</v>
      </c>
      <c r="L7831" t="s">
        <v>368</v>
      </c>
      <c r="M7831" t="s">
        <v>369</v>
      </c>
      <c r="N7831" t="s">
        <v>485</v>
      </c>
    </row>
    <row r="7832" spans="1:14" hidden="1" x14ac:dyDescent="0.25">
      <c r="A7832" t="s">
        <v>241</v>
      </c>
      <c r="B7832" s="1">
        <v>45351</v>
      </c>
      <c r="C7832" t="s">
        <v>28</v>
      </c>
      <c r="D7832" t="s">
        <v>1039</v>
      </c>
      <c r="E7832" s="4">
        <v>-122912.94999999998</v>
      </c>
      <c r="F7832" t="s">
        <v>567</v>
      </c>
      <c r="G7832" t="s">
        <v>471</v>
      </c>
      <c r="H7832" t="s">
        <v>288</v>
      </c>
      <c r="I7832" t="s">
        <v>26</v>
      </c>
      <c r="J7832" t="s">
        <v>243</v>
      </c>
      <c r="L7832" t="s">
        <v>368</v>
      </c>
      <c r="M7832" t="s">
        <v>369</v>
      </c>
      <c r="N7832" t="s">
        <v>480</v>
      </c>
    </row>
    <row r="7833" spans="1:14" hidden="1" x14ac:dyDescent="0.25">
      <c r="A7833" t="s">
        <v>241</v>
      </c>
      <c r="B7833" s="1">
        <v>45351</v>
      </c>
      <c r="C7833" t="s">
        <v>29</v>
      </c>
      <c r="D7833" t="s">
        <v>1040</v>
      </c>
      <c r="E7833" s="4">
        <v>-3690.3799999999997</v>
      </c>
      <c r="F7833" t="s">
        <v>567</v>
      </c>
      <c r="G7833" t="s">
        <v>471</v>
      </c>
      <c r="H7833" t="s">
        <v>288</v>
      </c>
      <c r="I7833" t="s">
        <v>26</v>
      </c>
      <c r="J7833" t="s">
        <v>243</v>
      </c>
      <c r="L7833" t="s">
        <v>368</v>
      </c>
      <c r="M7833" t="s">
        <v>369</v>
      </c>
      <c r="N7833" t="s">
        <v>480</v>
      </c>
    </row>
    <row r="7834" spans="1:14" hidden="1" x14ac:dyDescent="0.25">
      <c r="A7834" t="s">
        <v>241</v>
      </c>
      <c r="B7834" s="1">
        <v>45351</v>
      </c>
      <c r="C7834" t="s">
        <v>30</v>
      </c>
      <c r="D7834" t="s">
        <v>1229</v>
      </c>
      <c r="E7834" s="4">
        <v>-34359.19</v>
      </c>
      <c r="F7834" t="s">
        <v>567</v>
      </c>
      <c r="G7834" t="s">
        <v>471</v>
      </c>
      <c r="H7834" t="s">
        <v>288</v>
      </c>
      <c r="I7834" t="s">
        <v>26</v>
      </c>
      <c r="J7834" t="s">
        <v>243</v>
      </c>
      <c r="L7834" t="s">
        <v>368</v>
      </c>
      <c r="M7834" t="s">
        <v>369</v>
      </c>
      <c r="N7834" t="s">
        <v>485</v>
      </c>
    </row>
    <row r="7835" spans="1:14" hidden="1" x14ac:dyDescent="0.25">
      <c r="A7835" t="s">
        <v>241</v>
      </c>
      <c r="B7835" s="1">
        <v>45351</v>
      </c>
      <c r="C7835" t="s">
        <v>31</v>
      </c>
      <c r="D7835" t="s">
        <v>1293</v>
      </c>
      <c r="E7835" s="4">
        <v>-10000</v>
      </c>
      <c r="F7835" t="s">
        <v>567</v>
      </c>
      <c r="G7835" t="s">
        <v>471</v>
      </c>
      <c r="H7835" t="s">
        <v>288</v>
      </c>
      <c r="I7835" t="s">
        <v>26</v>
      </c>
      <c r="J7835" t="s">
        <v>243</v>
      </c>
      <c r="L7835" t="s">
        <v>368</v>
      </c>
      <c r="M7835" t="s">
        <v>369</v>
      </c>
      <c r="N7835" t="s">
        <v>480</v>
      </c>
    </row>
    <row r="7836" spans="1:14" hidden="1" x14ac:dyDescent="0.25">
      <c r="A7836" t="s">
        <v>241</v>
      </c>
      <c r="B7836" s="1">
        <v>45351</v>
      </c>
      <c r="C7836" t="s">
        <v>32</v>
      </c>
      <c r="D7836" t="s">
        <v>1268</v>
      </c>
      <c r="E7836" s="4">
        <v>-5000</v>
      </c>
      <c r="F7836" t="s">
        <v>567</v>
      </c>
      <c r="G7836" t="s">
        <v>471</v>
      </c>
      <c r="H7836" t="s">
        <v>288</v>
      </c>
      <c r="I7836" t="s">
        <v>26</v>
      </c>
      <c r="J7836" t="s">
        <v>243</v>
      </c>
      <c r="L7836" t="s">
        <v>368</v>
      </c>
      <c r="M7836" t="s">
        <v>369</v>
      </c>
      <c r="N7836" t="s">
        <v>480</v>
      </c>
    </row>
    <row r="7837" spans="1:14" hidden="1" x14ac:dyDescent="0.25">
      <c r="A7837" t="s">
        <v>241</v>
      </c>
      <c r="B7837" s="1">
        <v>45351</v>
      </c>
      <c r="C7837" t="s">
        <v>33</v>
      </c>
      <c r="D7837" t="s">
        <v>1043</v>
      </c>
      <c r="E7837" s="4">
        <v>-4973.7700000000004</v>
      </c>
      <c r="F7837" t="s">
        <v>567</v>
      </c>
      <c r="G7837" t="s">
        <v>471</v>
      </c>
      <c r="H7837" t="s">
        <v>288</v>
      </c>
      <c r="I7837" t="s">
        <v>26</v>
      </c>
      <c r="J7837" t="s">
        <v>243</v>
      </c>
      <c r="L7837" t="s">
        <v>368</v>
      </c>
      <c r="M7837" t="s">
        <v>369</v>
      </c>
      <c r="N7837" t="s">
        <v>480</v>
      </c>
    </row>
    <row r="7838" spans="1:14" hidden="1" x14ac:dyDescent="0.25">
      <c r="A7838" t="s">
        <v>241</v>
      </c>
      <c r="B7838" s="1">
        <v>45351</v>
      </c>
      <c r="C7838" t="s">
        <v>34</v>
      </c>
      <c r="D7838" t="s">
        <v>1044</v>
      </c>
      <c r="E7838" s="4">
        <v>-25160</v>
      </c>
      <c r="F7838" t="s">
        <v>567</v>
      </c>
      <c r="G7838" t="s">
        <v>471</v>
      </c>
      <c r="H7838" t="s">
        <v>317</v>
      </c>
      <c r="I7838" t="s">
        <v>318</v>
      </c>
      <c r="J7838" t="s">
        <v>276</v>
      </c>
      <c r="L7838" t="s">
        <v>390</v>
      </c>
      <c r="M7838" t="s">
        <v>391</v>
      </c>
      <c r="N7838" t="s">
        <v>487</v>
      </c>
    </row>
    <row r="7839" spans="1:14" hidden="1" x14ac:dyDescent="0.25">
      <c r="A7839" t="s">
        <v>241</v>
      </c>
      <c r="B7839" s="1">
        <v>45351</v>
      </c>
      <c r="C7839" t="s">
        <v>25</v>
      </c>
      <c r="D7839" t="s">
        <v>1049</v>
      </c>
      <c r="E7839" s="4">
        <v>-392287.51199999993</v>
      </c>
      <c r="F7839" t="s">
        <v>567</v>
      </c>
      <c r="G7839" t="s">
        <v>471</v>
      </c>
      <c r="H7839" t="s">
        <v>244</v>
      </c>
      <c r="I7839" t="s">
        <v>245</v>
      </c>
      <c r="J7839" t="s">
        <v>244</v>
      </c>
      <c r="L7839" t="s">
        <v>368</v>
      </c>
      <c r="M7839" t="s">
        <v>369</v>
      </c>
      <c r="N7839" t="s">
        <v>480</v>
      </c>
    </row>
    <row r="7840" spans="1:14" hidden="1" x14ac:dyDescent="0.25">
      <c r="A7840" t="s">
        <v>241</v>
      </c>
      <c r="B7840" s="1">
        <v>45351</v>
      </c>
      <c r="C7840" t="s">
        <v>1056</v>
      </c>
      <c r="D7840" t="s">
        <v>1057</v>
      </c>
      <c r="E7840" s="4">
        <v>-393000.14</v>
      </c>
      <c r="F7840" t="s">
        <v>567</v>
      </c>
      <c r="G7840" t="s">
        <v>471</v>
      </c>
      <c r="H7840" t="s">
        <v>246</v>
      </c>
      <c r="I7840" t="s">
        <v>247</v>
      </c>
      <c r="J7840" t="s">
        <v>246</v>
      </c>
      <c r="L7840" t="s">
        <v>370</v>
      </c>
      <c r="M7840" t="s">
        <v>371</v>
      </c>
      <c r="N7840" t="s">
        <v>482</v>
      </c>
    </row>
    <row r="7841" spans="1:14" hidden="1" x14ac:dyDescent="0.25">
      <c r="A7841" t="s">
        <v>241</v>
      </c>
      <c r="B7841" s="1">
        <v>45351</v>
      </c>
      <c r="C7841" t="s">
        <v>1058</v>
      </c>
      <c r="D7841" t="s">
        <v>1059</v>
      </c>
      <c r="E7841" s="4">
        <v>-525267.11</v>
      </c>
      <c r="F7841" t="s">
        <v>567</v>
      </c>
      <c r="G7841" t="s">
        <v>471</v>
      </c>
      <c r="H7841" t="s">
        <v>293</v>
      </c>
      <c r="I7841" t="s">
        <v>294</v>
      </c>
      <c r="J7841" t="s">
        <v>251</v>
      </c>
      <c r="L7841" t="s">
        <v>386</v>
      </c>
      <c r="M7841" t="s">
        <v>387</v>
      </c>
      <c r="N7841" t="s">
        <v>482</v>
      </c>
    </row>
    <row r="7842" spans="1:14" hidden="1" x14ac:dyDescent="0.25">
      <c r="A7842" t="s">
        <v>241</v>
      </c>
      <c r="B7842" s="1">
        <v>45351</v>
      </c>
      <c r="C7842" t="s">
        <v>1068</v>
      </c>
      <c r="D7842" t="s">
        <v>1069</v>
      </c>
      <c r="E7842" s="4">
        <v>-1000</v>
      </c>
      <c r="F7842" t="s">
        <v>567</v>
      </c>
      <c r="G7842" t="s">
        <v>471</v>
      </c>
      <c r="H7842" t="s">
        <v>248</v>
      </c>
      <c r="I7842" t="s">
        <v>249</v>
      </c>
      <c r="J7842" t="s">
        <v>248</v>
      </c>
      <c r="L7842" t="s">
        <v>372</v>
      </c>
      <c r="M7842" t="s">
        <v>373</v>
      </c>
      <c r="N7842" t="s">
        <v>487</v>
      </c>
    </row>
    <row r="7843" spans="1:14" hidden="1" x14ac:dyDescent="0.25">
      <c r="A7843" t="s">
        <v>241</v>
      </c>
      <c r="B7843" s="1">
        <v>45351</v>
      </c>
      <c r="C7843" t="s">
        <v>1168</v>
      </c>
      <c r="D7843" t="s">
        <v>1169</v>
      </c>
      <c r="E7843" s="4">
        <v>-2004</v>
      </c>
      <c r="F7843" t="s">
        <v>567</v>
      </c>
      <c r="G7843" t="s">
        <v>471</v>
      </c>
      <c r="H7843" t="s">
        <v>248</v>
      </c>
      <c r="I7843" t="s">
        <v>249</v>
      </c>
      <c r="J7843" t="s">
        <v>248</v>
      </c>
      <c r="L7843" t="s">
        <v>372</v>
      </c>
      <c r="M7843" t="s">
        <v>373</v>
      </c>
      <c r="N7843" t="s">
        <v>487</v>
      </c>
    </row>
    <row r="7844" spans="1:14" hidden="1" x14ac:dyDescent="0.25">
      <c r="A7844" t="s">
        <v>241</v>
      </c>
      <c r="B7844" s="1">
        <v>45351</v>
      </c>
      <c r="C7844" t="s">
        <v>1172</v>
      </c>
      <c r="D7844" t="s">
        <v>1173</v>
      </c>
      <c r="E7844" s="4">
        <v>-98.75</v>
      </c>
      <c r="F7844" t="s">
        <v>567</v>
      </c>
      <c r="G7844" t="s">
        <v>471</v>
      </c>
      <c r="H7844" t="s">
        <v>291</v>
      </c>
      <c r="I7844" t="s">
        <v>292</v>
      </c>
      <c r="J7844" t="s">
        <v>251</v>
      </c>
      <c r="L7844" t="s">
        <v>372</v>
      </c>
      <c r="M7844" t="s">
        <v>373</v>
      </c>
      <c r="N7844" t="s">
        <v>487</v>
      </c>
    </row>
    <row r="7845" spans="1:14" hidden="1" x14ac:dyDescent="0.25">
      <c r="A7845" t="s">
        <v>241</v>
      </c>
      <c r="B7845" s="1">
        <v>45351</v>
      </c>
      <c r="C7845" t="s">
        <v>1101</v>
      </c>
      <c r="D7845" t="s">
        <v>1102</v>
      </c>
      <c r="E7845" s="4">
        <v>-6063.1399999999994</v>
      </c>
      <c r="F7845" t="s">
        <v>567</v>
      </c>
      <c r="G7845" t="s">
        <v>471</v>
      </c>
      <c r="H7845" t="s">
        <v>316</v>
      </c>
      <c r="I7845" t="s">
        <v>275</v>
      </c>
      <c r="J7845" t="s">
        <v>274</v>
      </c>
      <c r="L7845" t="s">
        <v>398</v>
      </c>
      <c r="M7845" t="s">
        <v>399</v>
      </c>
      <c r="N7845" t="s">
        <v>477</v>
      </c>
    </row>
    <row r="7846" spans="1:14" hidden="1" x14ac:dyDescent="0.25">
      <c r="A7846" t="s">
        <v>241</v>
      </c>
      <c r="B7846" s="1">
        <v>45351</v>
      </c>
      <c r="C7846" t="s">
        <v>1182</v>
      </c>
      <c r="D7846" t="s">
        <v>1183</v>
      </c>
      <c r="E7846" s="4">
        <v>249.99999999998727</v>
      </c>
      <c r="F7846" t="s">
        <v>567</v>
      </c>
      <c r="G7846" t="s">
        <v>511</v>
      </c>
      <c r="H7846" t="s">
        <v>347</v>
      </c>
      <c r="I7846" t="s">
        <v>350</v>
      </c>
      <c r="J7846" t="s">
        <v>848</v>
      </c>
      <c r="L7846" t="s">
        <v>55</v>
      </c>
      <c r="M7846" t="s">
        <v>414</v>
      </c>
      <c r="N7846" t="s">
        <v>573</v>
      </c>
    </row>
    <row r="7847" spans="1:14" hidden="1" x14ac:dyDescent="0.25">
      <c r="A7847" t="s">
        <v>241</v>
      </c>
      <c r="B7847" s="1">
        <v>45351</v>
      </c>
      <c r="C7847" t="s">
        <v>570</v>
      </c>
      <c r="D7847" t="s">
        <v>571</v>
      </c>
      <c r="E7847" s="4">
        <v>10000</v>
      </c>
      <c r="F7847" t="s">
        <v>567</v>
      </c>
      <c r="G7847" t="s">
        <v>511</v>
      </c>
      <c r="H7847" t="s">
        <v>514</v>
      </c>
      <c r="I7847" t="s">
        <v>417</v>
      </c>
      <c r="J7847" t="s">
        <v>572</v>
      </c>
      <c r="L7847" t="s">
        <v>514</v>
      </c>
      <c r="M7847" t="s">
        <v>417</v>
      </c>
      <c r="N7847" t="s">
        <v>573</v>
      </c>
    </row>
    <row r="7848" spans="1:14" hidden="1" x14ac:dyDescent="0.25">
      <c r="A7848" t="s">
        <v>241</v>
      </c>
      <c r="B7848" s="1">
        <v>45351</v>
      </c>
      <c r="C7848" t="s">
        <v>576</v>
      </c>
      <c r="D7848" t="s">
        <v>577</v>
      </c>
      <c r="E7848" s="4">
        <v>17743</v>
      </c>
      <c r="F7848" t="s">
        <v>567</v>
      </c>
      <c r="G7848" t="s">
        <v>511</v>
      </c>
      <c r="H7848" t="s">
        <v>514</v>
      </c>
      <c r="I7848" t="s">
        <v>417</v>
      </c>
      <c r="J7848" t="s">
        <v>572</v>
      </c>
      <c r="L7848" t="s">
        <v>514</v>
      </c>
      <c r="M7848" t="s">
        <v>417</v>
      </c>
      <c r="N7848" t="s">
        <v>573</v>
      </c>
    </row>
    <row r="7849" spans="1:14" hidden="1" x14ac:dyDescent="0.25">
      <c r="A7849" t="s">
        <v>241</v>
      </c>
      <c r="B7849" s="1">
        <v>45351</v>
      </c>
      <c r="C7849" t="s">
        <v>580</v>
      </c>
      <c r="D7849" t="s">
        <v>581</v>
      </c>
      <c r="E7849" s="4">
        <v>69472.100000000006</v>
      </c>
      <c r="F7849" t="s">
        <v>567</v>
      </c>
      <c r="G7849" t="s">
        <v>511</v>
      </c>
      <c r="H7849" t="s">
        <v>514</v>
      </c>
      <c r="I7849" t="s">
        <v>417</v>
      </c>
      <c r="J7849" t="s">
        <v>572</v>
      </c>
      <c r="L7849" t="s">
        <v>514</v>
      </c>
      <c r="M7849" t="s">
        <v>417</v>
      </c>
      <c r="N7849" t="s">
        <v>573</v>
      </c>
    </row>
    <row r="7850" spans="1:14" hidden="1" x14ac:dyDescent="0.25">
      <c r="A7850" t="s">
        <v>241</v>
      </c>
      <c r="B7850" s="1">
        <v>45351</v>
      </c>
      <c r="C7850" t="s">
        <v>588</v>
      </c>
      <c r="D7850" t="s">
        <v>589</v>
      </c>
      <c r="E7850" s="4">
        <v>59322.69</v>
      </c>
      <c r="F7850" t="s">
        <v>567</v>
      </c>
      <c r="G7850" t="s">
        <v>511</v>
      </c>
      <c r="H7850" t="s">
        <v>514</v>
      </c>
      <c r="I7850" t="s">
        <v>417</v>
      </c>
      <c r="J7850" t="s">
        <v>572</v>
      </c>
      <c r="L7850" t="s">
        <v>514</v>
      </c>
      <c r="M7850" t="s">
        <v>417</v>
      </c>
      <c r="N7850" t="s">
        <v>573</v>
      </c>
    </row>
    <row r="7851" spans="1:14" hidden="1" x14ac:dyDescent="0.25">
      <c r="A7851" t="s">
        <v>241</v>
      </c>
      <c r="B7851" s="1">
        <v>45351</v>
      </c>
      <c r="C7851" t="s">
        <v>592</v>
      </c>
      <c r="D7851" t="s">
        <v>593</v>
      </c>
      <c r="E7851" s="4">
        <v>87545.25</v>
      </c>
      <c r="F7851" t="s">
        <v>567</v>
      </c>
      <c r="G7851" t="s">
        <v>511</v>
      </c>
      <c r="H7851" t="s">
        <v>518</v>
      </c>
      <c r="I7851" t="s">
        <v>419</v>
      </c>
      <c r="J7851" t="s">
        <v>594</v>
      </c>
      <c r="L7851" t="s">
        <v>518</v>
      </c>
      <c r="M7851" t="s">
        <v>419</v>
      </c>
      <c r="N7851" t="s">
        <v>573</v>
      </c>
    </row>
    <row r="7852" spans="1:14" hidden="1" x14ac:dyDescent="0.25">
      <c r="A7852" t="s">
        <v>241</v>
      </c>
      <c r="B7852" s="1">
        <v>45351</v>
      </c>
      <c r="C7852" t="s">
        <v>597</v>
      </c>
      <c r="D7852" t="s">
        <v>598</v>
      </c>
      <c r="E7852" s="4">
        <v>693957.03</v>
      </c>
      <c r="F7852" t="s">
        <v>567</v>
      </c>
      <c r="G7852" t="s">
        <v>511</v>
      </c>
      <c r="H7852" t="s">
        <v>518</v>
      </c>
      <c r="I7852" t="s">
        <v>419</v>
      </c>
      <c r="J7852" t="s">
        <v>594</v>
      </c>
      <c r="L7852" t="s">
        <v>518</v>
      </c>
      <c r="M7852" t="s">
        <v>419</v>
      </c>
      <c r="N7852" t="s">
        <v>573</v>
      </c>
    </row>
    <row r="7853" spans="1:14" hidden="1" x14ac:dyDescent="0.25">
      <c r="A7853" t="s">
        <v>241</v>
      </c>
      <c r="B7853" s="1">
        <v>45351</v>
      </c>
      <c r="C7853" t="s">
        <v>601</v>
      </c>
      <c r="D7853" t="s">
        <v>602</v>
      </c>
      <c r="E7853" s="4">
        <v>136992.31</v>
      </c>
      <c r="F7853" t="s">
        <v>567</v>
      </c>
      <c r="G7853" t="s">
        <v>511</v>
      </c>
      <c r="H7853" t="s">
        <v>518</v>
      </c>
      <c r="I7853" t="s">
        <v>419</v>
      </c>
      <c r="J7853" t="s">
        <v>594</v>
      </c>
      <c r="L7853" t="s">
        <v>518</v>
      </c>
      <c r="M7853" t="s">
        <v>419</v>
      </c>
      <c r="N7853" t="s">
        <v>573</v>
      </c>
    </row>
    <row r="7854" spans="1:14" hidden="1" x14ac:dyDescent="0.25">
      <c r="A7854" t="s">
        <v>241</v>
      </c>
      <c r="B7854" s="1">
        <v>45351</v>
      </c>
      <c r="C7854" t="s">
        <v>605</v>
      </c>
      <c r="D7854" t="s">
        <v>606</v>
      </c>
      <c r="E7854" s="4">
        <v>229033.74</v>
      </c>
      <c r="F7854" t="s">
        <v>567</v>
      </c>
      <c r="G7854" t="s">
        <v>511</v>
      </c>
      <c r="H7854" t="s">
        <v>518</v>
      </c>
      <c r="I7854" t="s">
        <v>419</v>
      </c>
      <c r="J7854" t="s">
        <v>594</v>
      </c>
      <c r="L7854" t="s">
        <v>518</v>
      </c>
      <c r="M7854" t="s">
        <v>419</v>
      </c>
      <c r="N7854" t="s">
        <v>573</v>
      </c>
    </row>
    <row r="7855" spans="1:14" hidden="1" x14ac:dyDescent="0.25">
      <c r="A7855" t="s">
        <v>241</v>
      </c>
      <c r="B7855" s="1">
        <v>45351</v>
      </c>
      <c r="C7855" t="s">
        <v>611</v>
      </c>
      <c r="D7855" t="s">
        <v>612</v>
      </c>
      <c r="E7855" s="4">
        <v>318069.69000000006</v>
      </c>
      <c r="F7855" t="s">
        <v>567</v>
      </c>
      <c r="G7855" t="s">
        <v>511</v>
      </c>
      <c r="H7855" t="s">
        <v>518</v>
      </c>
      <c r="I7855" t="s">
        <v>419</v>
      </c>
      <c r="J7855" t="s">
        <v>594</v>
      </c>
      <c r="L7855" t="s">
        <v>518</v>
      </c>
      <c r="M7855" t="s">
        <v>419</v>
      </c>
      <c r="N7855" t="s">
        <v>573</v>
      </c>
    </row>
    <row r="7856" spans="1:14" hidden="1" x14ac:dyDescent="0.25">
      <c r="A7856" t="s">
        <v>241</v>
      </c>
      <c r="B7856" s="1">
        <v>45351</v>
      </c>
      <c r="C7856" t="s">
        <v>617</v>
      </c>
      <c r="D7856" t="s">
        <v>618</v>
      </c>
      <c r="E7856" s="4">
        <v>96173.29</v>
      </c>
      <c r="F7856" t="s">
        <v>567</v>
      </c>
      <c r="G7856" t="s">
        <v>511</v>
      </c>
      <c r="H7856" t="s">
        <v>518</v>
      </c>
      <c r="I7856" t="s">
        <v>419</v>
      </c>
      <c r="J7856" t="s">
        <v>594</v>
      </c>
      <c r="L7856" t="s">
        <v>518</v>
      </c>
      <c r="M7856" t="s">
        <v>419</v>
      </c>
      <c r="N7856" t="s">
        <v>573</v>
      </c>
    </row>
    <row r="7857" spans="1:14" hidden="1" x14ac:dyDescent="0.25">
      <c r="A7857" t="s">
        <v>241</v>
      </c>
      <c r="B7857" s="1">
        <v>45351</v>
      </c>
      <c r="C7857" t="s">
        <v>621</v>
      </c>
      <c r="D7857" t="s">
        <v>622</v>
      </c>
      <c r="E7857" s="4">
        <v>16409.09</v>
      </c>
      <c r="F7857" t="s">
        <v>567</v>
      </c>
      <c r="G7857" t="s">
        <v>511</v>
      </c>
      <c r="H7857" t="s">
        <v>518</v>
      </c>
      <c r="I7857" t="s">
        <v>419</v>
      </c>
      <c r="J7857" t="s">
        <v>594</v>
      </c>
      <c r="L7857" t="s">
        <v>518</v>
      </c>
      <c r="M7857" t="s">
        <v>419</v>
      </c>
      <c r="N7857" t="s">
        <v>573</v>
      </c>
    </row>
    <row r="7858" spans="1:14" hidden="1" x14ac:dyDescent="0.25">
      <c r="A7858" t="s">
        <v>241</v>
      </c>
      <c r="B7858" s="1">
        <v>45351</v>
      </c>
      <c r="C7858" t="s">
        <v>625</v>
      </c>
      <c r="D7858" t="s">
        <v>626</v>
      </c>
      <c r="E7858" s="4">
        <v>16883.040000000023</v>
      </c>
      <c r="F7858" t="s">
        <v>567</v>
      </c>
      <c r="G7858" t="s">
        <v>511</v>
      </c>
      <c r="H7858" t="s">
        <v>518</v>
      </c>
      <c r="I7858" t="s">
        <v>419</v>
      </c>
      <c r="J7858" t="s">
        <v>594</v>
      </c>
      <c r="L7858" t="s">
        <v>518</v>
      </c>
      <c r="M7858" t="s">
        <v>419</v>
      </c>
      <c r="N7858" t="s">
        <v>573</v>
      </c>
    </row>
    <row r="7859" spans="1:14" hidden="1" x14ac:dyDescent="0.25">
      <c r="A7859" t="s">
        <v>241</v>
      </c>
      <c r="B7859" s="1">
        <v>45351</v>
      </c>
      <c r="C7859" t="s">
        <v>1358</v>
      </c>
      <c r="D7859" t="s">
        <v>1359</v>
      </c>
      <c r="E7859" s="4">
        <v>72789.72</v>
      </c>
      <c r="F7859" t="s">
        <v>567</v>
      </c>
      <c r="G7859" t="s">
        <v>511</v>
      </c>
      <c r="H7859" t="s">
        <v>518</v>
      </c>
      <c r="I7859" t="s">
        <v>419</v>
      </c>
      <c r="J7859" t="s">
        <v>594</v>
      </c>
      <c r="L7859" t="s">
        <v>518</v>
      </c>
      <c r="M7859" t="s">
        <v>419</v>
      </c>
      <c r="N7859" t="s">
        <v>573</v>
      </c>
    </row>
    <row r="7860" spans="1:14" hidden="1" x14ac:dyDescent="0.25">
      <c r="A7860" t="s">
        <v>241</v>
      </c>
      <c r="B7860" s="1">
        <v>45351</v>
      </c>
      <c r="C7860" t="s">
        <v>48</v>
      </c>
      <c r="D7860" t="s">
        <v>49</v>
      </c>
      <c r="E7860" s="4">
        <v>340</v>
      </c>
      <c r="F7860" t="s">
        <v>567</v>
      </c>
      <c r="G7860" t="s">
        <v>511</v>
      </c>
      <c r="H7860" t="s">
        <v>336</v>
      </c>
      <c r="I7860" t="s">
        <v>337</v>
      </c>
      <c r="J7860" t="s">
        <v>639</v>
      </c>
      <c r="L7860" t="s">
        <v>336</v>
      </c>
      <c r="M7860" t="s">
        <v>337</v>
      </c>
      <c r="N7860" t="s">
        <v>573</v>
      </c>
    </row>
    <row r="7861" spans="1:14" hidden="1" x14ac:dyDescent="0.25">
      <c r="A7861" t="s">
        <v>241</v>
      </c>
      <c r="B7861" s="1">
        <v>45351</v>
      </c>
      <c r="C7861" t="s">
        <v>53</v>
      </c>
      <c r="D7861" t="s">
        <v>54</v>
      </c>
      <c r="E7861" s="4">
        <v>2500</v>
      </c>
      <c r="F7861" t="s">
        <v>567</v>
      </c>
      <c r="G7861" t="s">
        <v>511</v>
      </c>
      <c r="H7861" t="s">
        <v>336</v>
      </c>
      <c r="I7861" t="s">
        <v>337</v>
      </c>
      <c r="J7861" t="s">
        <v>639</v>
      </c>
      <c r="L7861" t="s">
        <v>336</v>
      </c>
      <c r="M7861" t="s">
        <v>337</v>
      </c>
      <c r="N7861" t="s">
        <v>573</v>
      </c>
    </row>
    <row r="7862" spans="1:14" hidden="1" x14ac:dyDescent="0.25">
      <c r="A7862" t="s">
        <v>241</v>
      </c>
      <c r="B7862" s="1">
        <v>45351</v>
      </c>
      <c r="C7862" t="s">
        <v>57</v>
      </c>
      <c r="D7862" t="s">
        <v>58</v>
      </c>
      <c r="E7862" s="4">
        <v>250</v>
      </c>
      <c r="F7862" t="s">
        <v>567</v>
      </c>
      <c r="G7862" t="s">
        <v>511</v>
      </c>
      <c r="H7862" t="s">
        <v>336</v>
      </c>
      <c r="I7862" t="s">
        <v>337</v>
      </c>
      <c r="J7862" t="s">
        <v>639</v>
      </c>
      <c r="L7862" t="s">
        <v>336</v>
      </c>
      <c r="M7862" t="s">
        <v>337</v>
      </c>
      <c r="N7862" t="s">
        <v>573</v>
      </c>
    </row>
    <row r="7863" spans="1:14" hidden="1" x14ac:dyDescent="0.25">
      <c r="A7863" t="s">
        <v>241</v>
      </c>
      <c r="B7863" s="1">
        <v>45351</v>
      </c>
      <c r="C7863" t="s">
        <v>61</v>
      </c>
      <c r="D7863" t="s">
        <v>62</v>
      </c>
      <c r="E7863" s="4">
        <v>997500</v>
      </c>
      <c r="F7863" t="s">
        <v>567</v>
      </c>
      <c r="G7863" t="s">
        <v>511</v>
      </c>
      <c r="H7863" t="s">
        <v>336</v>
      </c>
      <c r="I7863" t="s">
        <v>337</v>
      </c>
      <c r="J7863" t="s">
        <v>639</v>
      </c>
      <c r="L7863" t="s">
        <v>336</v>
      </c>
      <c r="M7863" t="s">
        <v>337</v>
      </c>
      <c r="N7863" t="s">
        <v>573</v>
      </c>
    </row>
    <row r="7864" spans="1:14" hidden="1" x14ac:dyDescent="0.25">
      <c r="A7864" t="s">
        <v>241</v>
      </c>
      <c r="B7864" s="1">
        <v>45351</v>
      </c>
      <c r="C7864" t="s">
        <v>64</v>
      </c>
      <c r="D7864" t="s">
        <v>65</v>
      </c>
      <c r="E7864" s="4">
        <v>39250.559999999998</v>
      </c>
      <c r="F7864" t="s">
        <v>567</v>
      </c>
      <c r="G7864" t="s">
        <v>511</v>
      </c>
      <c r="H7864" t="s">
        <v>336</v>
      </c>
      <c r="I7864" t="s">
        <v>337</v>
      </c>
      <c r="J7864" t="s">
        <v>639</v>
      </c>
      <c r="L7864" t="s">
        <v>336</v>
      </c>
      <c r="M7864" t="s">
        <v>337</v>
      </c>
      <c r="N7864" t="s">
        <v>573</v>
      </c>
    </row>
    <row r="7865" spans="1:14" hidden="1" x14ac:dyDescent="0.25">
      <c r="A7865" t="s">
        <v>241</v>
      </c>
      <c r="B7865" s="1">
        <v>45351</v>
      </c>
      <c r="C7865" t="s">
        <v>66</v>
      </c>
      <c r="D7865" t="s">
        <v>67</v>
      </c>
      <c r="E7865" s="4">
        <v>135322.94</v>
      </c>
      <c r="F7865" t="s">
        <v>567</v>
      </c>
      <c r="G7865" t="s">
        <v>511</v>
      </c>
      <c r="H7865" t="s">
        <v>336</v>
      </c>
      <c r="I7865" t="s">
        <v>337</v>
      </c>
      <c r="J7865" t="s">
        <v>639</v>
      </c>
      <c r="L7865" t="s">
        <v>336</v>
      </c>
      <c r="M7865" t="s">
        <v>337</v>
      </c>
      <c r="N7865" t="s">
        <v>573</v>
      </c>
    </row>
    <row r="7866" spans="1:14" hidden="1" x14ac:dyDescent="0.25">
      <c r="A7866" t="s">
        <v>241</v>
      </c>
      <c r="B7866" s="1">
        <v>45351</v>
      </c>
      <c r="C7866" t="s">
        <v>139</v>
      </c>
      <c r="D7866" t="s">
        <v>654</v>
      </c>
      <c r="E7866" s="4">
        <v>525267.11</v>
      </c>
      <c r="F7866" t="s">
        <v>567</v>
      </c>
      <c r="G7866" t="s">
        <v>511</v>
      </c>
      <c r="H7866" t="s">
        <v>338</v>
      </c>
      <c r="I7866" t="s">
        <v>136</v>
      </c>
      <c r="J7866" t="s">
        <v>655</v>
      </c>
      <c r="L7866" t="s">
        <v>338</v>
      </c>
      <c r="M7866" t="s">
        <v>136</v>
      </c>
      <c r="N7866" t="s">
        <v>573</v>
      </c>
    </row>
    <row r="7867" spans="1:14" hidden="1" x14ac:dyDescent="0.25">
      <c r="A7867" t="s">
        <v>241</v>
      </c>
      <c r="B7867" s="1">
        <v>45351</v>
      </c>
      <c r="C7867" t="s">
        <v>143</v>
      </c>
      <c r="D7867" t="s">
        <v>662</v>
      </c>
      <c r="E7867" s="4">
        <v>356522.43000000005</v>
      </c>
      <c r="F7867" t="s">
        <v>567</v>
      </c>
      <c r="G7867" t="s">
        <v>511</v>
      </c>
      <c r="H7867" t="s">
        <v>338</v>
      </c>
      <c r="I7867" t="s">
        <v>136</v>
      </c>
      <c r="J7867" t="s">
        <v>655</v>
      </c>
      <c r="L7867" t="s">
        <v>338</v>
      </c>
      <c r="M7867" t="s">
        <v>136</v>
      </c>
      <c r="N7867" t="s">
        <v>573</v>
      </c>
    </row>
    <row r="7868" spans="1:14" hidden="1" x14ac:dyDescent="0.25">
      <c r="A7868" t="s">
        <v>241</v>
      </c>
      <c r="B7868" s="1">
        <v>45351</v>
      </c>
      <c r="C7868" t="s">
        <v>665</v>
      </c>
      <c r="D7868" t="s">
        <v>666</v>
      </c>
      <c r="E7868" s="4">
        <v>1308518.6699999922</v>
      </c>
      <c r="F7868" t="s">
        <v>567</v>
      </c>
      <c r="G7868" t="s">
        <v>511</v>
      </c>
      <c r="H7868" t="s">
        <v>340</v>
      </c>
      <c r="I7868" t="s">
        <v>341</v>
      </c>
      <c r="J7868" t="s">
        <v>667</v>
      </c>
      <c r="L7868" t="s">
        <v>340</v>
      </c>
      <c r="M7868" t="s">
        <v>341</v>
      </c>
      <c r="N7868" t="s">
        <v>573</v>
      </c>
    </row>
    <row r="7869" spans="1:14" hidden="1" x14ac:dyDescent="0.25">
      <c r="A7869" t="s">
        <v>241</v>
      </c>
      <c r="B7869" s="1">
        <v>45351</v>
      </c>
      <c r="C7869" t="s">
        <v>670</v>
      </c>
      <c r="D7869" t="s">
        <v>671</v>
      </c>
      <c r="E7869" s="4">
        <v>4615.0000000000227</v>
      </c>
      <c r="F7869" t="s">
        <v>567</v>
      </c>
      <c r="G7869" t="s">
        <v>511</v>
      </c>
      <c r="H7869" t="s">
        <v>340</v>
      </c>
      <c r="I7869" t="s">
        <v>341</v>
      </c>
      <c r="J7869" t="s">
        <v>667</v>
      </c>
      <c r="L7869" t="s">
        <v>340</v>
      </c>
      <c r="M7869" t="s">
        <v>341</v>
      </c>
      <c r="N7869" t="s">
        <v>573</v>
      </c>
    </row>
    <row r="7870" spans="1:14" hidden="1" x14ac:dyDescent="0.25">
      <c r="A7870" t="s">
        <v>241</v>
      </c>
      <c r="B7870" s="1">
        <v>45351</v>
      </c>
      <c r="C7870" t="s">
        <v>674</v>
      </c>
      <c r="D7870" t="s">
        <v>675</v>
      </c>
      <c r="E7870" s="4">
        <v>66630.629999999946</v>
      </c>
      <c r="F7870" t="s">
        <v>567</v>
      </c>
      <c r="G7870" t="s">
        <v>511</v>
      </c>
      <c r="H7870" t="s">
        <v>340</v>
      </c>
      <c r="I7870" t="s">
        <v>341</v>
      </c>
      <c r="J7870" t="s">
        <v>667</v>
      </c>
      <c r="L7870" t="s">
        <v>340</v>
      </c>
      <c r="M7870" t="s">
        <v>341</v>
      </c>
      <c r="N7870" t="s">
        <v>573</v>
      </c>
    </row>
    <row r="7871" spans="1:14" hidden="1" x14ac:dyDescent="0.25">
      <c r="A7871" t="s">
        <v>241</v>
      </c>
      <c r="B7871" s="1">
        <v>45351</v>
      </c>
      <c r="C7871" t="s">
        <v>687</v>
      </c>
      <c r="D7871" t="s">
        <v>688</v>
      </c>
      <c r="E7871" s="4">
        <v>794.3599999999999</v>
      </c>
      <c r="F7871" t="s">
        <v>567</v>
      </c>
      <c r="G7871" t="s">
        <v>511</v>
      </c>
      <c r="H7871" t="s">
        <v>355</v>
      </c>
      <c r="I7871" t="s">
        <v>356</v>
      </c>
      <c r="J7871" t="s">
        <v>689</v>
      </c>
      <c r="L7871" t="s">
        <v>355</v>
      </c>
      <c r="M7871" t="s">
        <v>427</v>
      </c>
      <c r="N7871" t="s">
        <v>573</v>
      </c>
    </row>
    <row r="7872" spans="1:14" hidden="1" x14ac:dyDescent="0.25">
      <c r="A7872" t="s">
        <v>241</v>
      </c>
      <c r="B7872" s="1">
        <v>45351</v>
      </c>
      <c r="C7872" t="s">
        <v>1184</v>
      </c>
      <c r="D7872" t="s">
        <v>1185</v>
      </c>
      <c r="E7872" s="4">
        <v>182587.74</v>
      </c>
      <c r="F7872" t="s">
        <v>567</v>
      </c>
      <c r="G7872" t="s">
        <v>511</v>
      </c>
      <c r="H7872" t="s">
        <v>355</v>
      </c>
      <c r="I7872" t="s">
        <v>356</v>
      </c>
      <c r="J7872" t="s">
        <v>689</v>
      </c>
      <c r="L7872" t="s">
        <v>355</v>
      </c>
      <c r="M7872" t="s">
        <v>427</v>
      </c>
      <c r="N7872" t="s">
        <v>573</v>
      </c>
    </row>
    <row r="7873" spans="1:14" hidden="1" x14ac:dyDescent="0.25">
      <c r="A7873" t="s">
        <v>241</v>
      </c>
      <c r="B7873" s="1">
        <v>45351</v>
      </c>
      <c r="C7873" t="s">
        <v>1346</v>
      </c>
      <c r="D7873" t="s">
        <v>1347</v>
      </c>
      <c r="E7873" s="4">
        <v>28082.659999999993</v>
      </c>
      <c r="F7873" t="s">
        <v>567</v>
      </c>
      <c r="G7873" t="s">
        <v>511</v>
      </c>
      <c r="H7873" t="s">
        <v>345</v>
      </c>
      <c r="I7873" t="s">
        <v>346</v>
      </c>
      <c r="J7873" t="s">
        <v>684</v>
      </c>
      <c r="L7873" t="s">
        <v>345</v>
      </c>
      <c r="M7873" t="s">
        <v>346</v>
      </c>
      <c r="N7873" t="s">
        <v>573</v>
      </c>
    </row>
    <row r="7874" spans="1:14" hidden="1" x14ac:dyDescent="0.25">
      <c r="A7874" t="s">
        <v>241</v>
      </c>
      <c r="B7874" s="1">
        <v>45351</v>
      </c>
      <c r="C7874" t="s">
        <v>700</v>
      </c>
      <c r="D7874" t="s">
        <v>701</v>
      </c>
      <c r="E7874" s="4">
        <v>5898.25</v>
      </c>
      <c r="F7874" t="s">
        <v>567</v>
      </c>
      <c r="G7874" t="s">
        <v>511</v>
      </c>
      <c r="H7874" t="s">
        <v>355</v>
      </c>
      <c r="I7874" t="s">
        <v>356</v>
      </c>
      <c r="J7874" t="s">
        <v>689</v>
      </c>
      <c r="L7874" t="s">
        <v>355</v>
      </c>
      <c r="M7874" t="s">
        <v>427</v>
      </c>
      <c r="N7874" t="s">
        <v>573</v>
      </c>
    </row>
    <row r="7875" spans="1:14" hidden="1" x14ac:dyDescent="0.25">
      <c r="A7875" t="s">
        <v>241</v>
      </c>
      <c r="B7875" s="1">
        <v>45351</v>
      </c>
      <c r="C7875" t="s">
        <v>710</v>
      </c>
      <c r="D7875" t="s">
        <v>711</v>
      </c>
      <c r="E7875" s="4">
        <v>26765.690000000006</v>
      </c>
      <c r="F7875" t="s">
        <v>567</v>
      </c>
      <c r="G7875" t="s">
        <v>511</v>
      </c>
      <c r="H7875" t="s">
        <v>355</v>
      </c>
      <c r="I7875" t="s">
        <v>356</v>
      </c>
      <c r="J7875" t="s">
        <v>689</v>
      </c>
      <c r="L7875" t="s">
        <v>355</v>
      </c>
      <c r="M7875" t="s">
        <v>427</v>
      </c>
      <c r="N7875" t="s">
        <v>573</v>
      </c>
    </row>
    <row r="7876" spans="1:14" hidden="1" x14ac:dyDescent="0.25">
      <c r="A7876" t="s">
        <v>241</v>
      </c>
      <c r="B7876" s="1">
        <v>45351</v>
      </c>
      <c r="C7876" t="s">
        <v>1360</v>
      </c>
      <c r="D7876" t="s">
        <v>1361</v>
      </c>
      <c r="E7876" s="4">
        <v>3517.5699999999993</v>
      </c>
      <c r="F7876" t="s">
        <v>567</v>
      </c>
      <c r="G7876" t="s">
        <v>511</v>
      </c>
      <c r="H7876" t="s">
        <v>355</v>
      </c>
      <c r="I7876" t="s">
        <v>356</v>
      </c>
      <c r="J7876" t="s">
        <v>689</v>
      </c>
      <c r="L7876" t="s">
        <v>355</v>
      </c>
      <c r="M7876" t="s">
        <v>427</v>
      </c>
      <c r="N7876" t="s">
        <v>573</v>
      </c>
    </row>
    <row r="7877" spans="1:14" hidden="1" x14ac:dyDescent="0.25">
      <c r="A7877" t="s">
        <v>241</v>
      </c>
      <c r="B7877" s="1">
        <v>45351</v>
      </c>
      <c r="C7877" t="s">
        <v>723</v>
      </c>
      <c r="D7877" t="s">
        <v>724</v>
      </c>
      <c r="E7877" s="4">
        <v>55860.780000000013</v>
      </c>
      <c r="F7877" t="s">
        <v>567</v>
      </c>
      <c r="G7877" t="s">
        <v>511</v>
      </c>
      <c r="H7877" t="s">
        <v>345</v>
      </c>
      <c r="I7877" t="s">
        <v>346</v>
      </c>
      <c r="J7877" t="s">
        <v>725</v>
      </c>
      <c r="L7877" t="s">
        <v>342</v>
      </c>
      <c r="M7877" t="s">
        <v>346</v>
      </c>
      <c r="N7877" t="s">
        <v>573</v>
      </c>
    </row>
    <row r="7878" spans="1:14" hidden="1" x14ac:dyDescent="0.25">
      <c r="A7878" t="s">
        <v>241</v>
      </c>
      <c r="B7878" s="1">
        <v>45351</v>
      </c>
      <c r="C7878" t="s">
        <v>728</v>
      </c>
      <c r="D7878" t="s">
        <v>729</v>
      </c>
      <c r="E7878" s="4">
        <v>2796.9300000000658</v>
      </c>
      <c r="F7878" t="s">
        <v>567</v>
      </c>
      <c r="G7878" t="s">
        <v>511</v>
      </c>
      <c r="H7878" t="s">
        <v>345</v>
      </c>
      <c r="I7878" t="s">
        <v>346</v>
      </c>
      <c r="J7878" t="s">
        <v>684</v>
      </c>
      <c r="L7878" t="s">
        <v>345</v>
      </c>
      <c r="M7878" t="s">
        <v>346</v>
      </c>
      <c r="N7878" t="s">
        <v>573</v>
      </c>
    </row>
    <row r="7879" spans="1:14" hidden="1" x14ac:dyDescent="0.25">
      <c r="A7879" t="s">
        <v>241</v>
      </c>
      <c r="B7879" s="1">
        <v>45351</v>
      </c>
      <c r="C7879" t="s">
        <v>736</v>
      </c>
      <c r="D7879" t="s">
        <v>737</v>
      </c>
      <c r="E7879" s="4">
        <v>122946.29999999999</v>
      </c>
      <c r="F7879" t="s">
        <v>567</v>
      </c>
      <c r="G7879" t="s">
        <v>511</v>
      </c>
      <c r="H7879" t="s">
        <v>345</v>
      </c>
      <c r="I7879" t="s">
        <v>346</v>
      </c>
      <c r="J7879" t="s">
        <v>684</v>
      </c>
      <c r="L7879" t="s">
        <v>345</v>
      </c>
      <c r="M7879" t="s">
        <v>346</v>
      </c>
      <c r="N7879" t="s">
        <v>573</v>
      </c>
    </row>
    <row r="7880" spans="1:14" hidden="1" x14ac:dyDescent="0.25">
      <c r="A7880" t="s">
        <v>241</v>
      </c>
      <c r="B7880" s="1">
        <v>45351</v>
      </c>
      <c r="C7880" t="s">
        <v>749</v>
      </c>
      <c r="D7880" t="s">
        <v>750</v>
      </c>
      <c r="E7880" s="4">
        <v>4231.8900000000149</v>
      </c>
      <c r="F7880" t="s">
        <v>567</v>
      </c>
      <c r="G7880" t="s">
        <v>511</v>
      </c>
      <c r="H7880" t="s">
        <v>345</v>
      </c>
      <c r="I7880" t="s">
        <v>346</v>
      </c>
      <c r="J7880" t="s">
        <v>684</v>
      </c>
      <c r="L7880" t="s">
        <v>345</v>
      </c>
      <c r="M7880" t="s">
        <v>346</v>
      </c>
      <c r="N7880" t="s">
        <v>573</v>
      </c>
    </row>
    <row r="7881" spans="1:14" hidden="1" x14ac:dyDescent="0.25">
      <c r="A7881" t="s">
        <v>241</v>
      </c>
      <c r="B7881" s="1">
        <v>45351</v>
      </c>
      <c r="C7881" t="s">
        <v>753</v>
      </c>
      <c r="D7881" t="s">
        <v>754</v>
      </c>
      <c r="E7881" s="4">
        <v>52792.770000000004</v>
      </c>
      <c r="F7881" t="s">
        <v>567</v>
      </c>
      <c r="G7881" t="s">
        <v>511</v>
      </c>
      <c r="H7881" t="s">
        <v>345</v>
      </c>
      <c r="I7881" t="s">
        <v>346</v>
      </c>
      <c r="J7881" t="s">
        <v>684</v>
      </c>
      <c r="L7881" t="s">
        <v>345</v>
      </c>
      <c r="M7881" t="s">
        <v>346</v>
      </c>
      <c r="N7881" t="s">
        <v>573</v>
      </c>
    </row>
    <row r="7882" spans="1:14" hidden="1" x14ac:dyDescent="0.25">
      <c r="A7882" t="s">
        <v>241</v>
      </c>
      <c r="B7882" s="1">
        <v>45351</v>
      </c>
      <c r="C7882" t="s">
        <v>765</v>
      </c>
      <c r="D7882" t="s">
        <v>766</v>
      </c>
      <c r="E7882" s="4">
        <v>53.55</v>
      </c>
      <c r="F7882" t="s">
        <v>567</v>
      </c>
      <c r="G7882" t="s">
        <v>511</v>
      </c>
      <c r="H7882" t="s">
        <v>345</v>
      </c>
      <c r="I7882" t="s">
        <v>346</v>
      </c>
      <c r="J7882" t="s">
        <v>684</v>
      </c>
      <c r="L7882" t="s">
        <v>345</v>
      </c>
      <c r="M7882" t="s">
        <v>346</v>
      </c>
      <c r="N7882" t="s">
        <v>573</v>
      </c>
    </row>
    <row r="7883" spans="1:14" hidden="1" x14ac:dyDescent="0.25">
      <c r="A7883" t="s">
        <v>241</v>
      </c>
      <c r="B7883" s="1">
        <v>45351</v>
      </c>
      <c r="C7883" t="s">
        <v>1188</v>
      </c>
      <c r="D7883" t="s">
        <v>1189</v>
      </c>
      <c r="E7883" s="4">
        <v>1091.8000000000002</v>
      </c>
      <c r="F7883" t="s">
        <v>567</v>
      </c>
      <c r="G7883" t="s">
        <v>511</v>
      </c>
      <c r="H7883" t="s">
        <v>345</v>
      </c>
      <c r="I7883" t="s">
        <v>346</v>
      </c>
      <c r="J7883" t="s">
        <v>684</v>
      </c>
      <c r="L7883" t="s">
        <v>345</v>
      </c>
      <c r="M7883" t="s">
        <v>346</v>
      </c>
      <c r="N7883" t="s">
        <v>573</v>
      </c>
    </row>
    <row r="7884" spans="1:14" hidden="1" x14ac:dyDescent="0.25">
      <c r="A7884" t="s">
        <v>241</v>
      </c>
      <c r="B7884" s="1">
        <v>45351</v>
      </c>
      <c r="C7884" t="s">
        <v>1190</v>
      </c>
      <c r="D7884" t="s">
        <v>1191</v>
      </c>
      <c r="E7884" s="4">
        <v>181.46999999998934</v>
      </c>
      <c r="F7884" t="s">
        <v>567</v>
      </c>
      <c r="G7884" t="s">
        <v>511</v>
      </c>
      <c r="H7884" t="s">
        <v>345</v>
      </c>
      <c r="I7884" t="s">
        <v>346</v>
      </c>
      <c r="J7884" t="s">
        <v>684</v>
      </c>
      <c r="L7884" t="s">
        <v>345</v>
      </c>
      <c r="M7884" t="s">
        <v>346</v>
      </c>
      <c r="N7884" t="s">
        <v>573</v>
      </c>
    </row>
    <row r="7885" spans="1:14" hidden="1" x14ac:dyDescent="0.25">
      <c r="A7885" t="s">
        <v>241</v>
      </c>
      <c r="B7885" s="1">
        <v>45351</v>
      </c>
      <c r="C7885" t="s">
        <v>783</v>
      </c>
      <c r="D7885" t="s">
        <v>784</v>
      </c>
      <c r="E7885" s="4">
        <v>10240.629999999999</v>
      </c>
      <c r="F7885" t="s">
        <v>567</v>
      </c>
      <c r="G7885" t="s">
        <v>511</v>
      </c>
      <c r="H7885" t="s">
        <v>345</v>
      </c>
      <c r="I7885" t="s">
        <v>346</v>
      </c>
      <c r="J7885" t="s">
        <v>684</v>
      </c>
      <c r="L7885" t="s">
        <v>345</v>
      </c>
      <c r="M7885" t="s">
        <v>432</v>
      </c>
      <c r="N7885" t="s">
        <v>573</v>
      </c>
    </row>
    <row r="7886" spans="1:14" hidden="1" x14ac:dyDescent="0.25">
      <c r="A7886" t="s">
        <v>241</v>
      </c>
      <c r="B7886" s="1">
        <v>45351</v>
      </c>
      <c r="C7886" t="s">
        <v>68</v>
      </c>
      <c r="D7886" t="s">
        <v>69</v>
      </c>
      <c r="E7886" s="4">
        <v>4872.8300000000017</v>
      </c>
      <c r="F7886" t="s">
        <v>567</v>
      </c>
      <c r="G7886" t="s">
        <v>511</v>
      </c>
      <c r="H7886" t="s">
        <v>324</v>
      </c>
      <c r="I7886" t="s">
        <v>323</v>
      </c>
      <c r="J7886" t="s">
        <v>787</v>
      </c>
      <c r="L7886" t="s">
        <v>324</v>
      </c>
      <c r="M7886" t="s">
        <v>323</v>
      </c>
      <c r="N7886" t="s">
        <v>573</v>
      </c>
    </row>
    <row r="7887" spans="1:14" hidden="1" x14ac:dyDescent="0.25">
      <c r="A7887" t="s">
        <v>241</v>
      </c>
      <c r="B7887" s="1">
        <v>45351</v>
      </c>
      <c r="C7887" t="s">
        <v>70</v>
      </c>
      <c r="D7887" t="s">
        <v>71</v>
      </c>
      <c r="E7887" s="4">
        <v>231549.48799999859</v>
      </c>
      <c r="F7887" t="s">
        <v>567</v>
      </c>
      <c r="G7887" t="s">
        <v>511</v>
      </c>
      <c r="H7887" t="s">
        <v>324</v>
      </c>
      <c r="I7887" t="s">
        <v>323</v>
      </c>
      <c r="J7887" t="s">
        <v>787</v>
      </c>
      <c r="L7887" t="s">
        <v>324</v>
      </c>
      <c r="M7887" t="s">
        <v>323</v>
      </c>
      <c r="N7887" t="s">
        <v>573</v>
      </c>
    </row>
    <row r="7888" spans="1:14" hidden="1" x14ac:dyDescent="0.25">
      <c r="A7888" t="s">
        <v>241</v>
      </c>
      <c r="B7888" s="1">
        <v>45351</v>
      </c>
      <c r="C7888" t="s">
        <v>74</v>
      </c>
      <c r="D7888" t="s">
        <v>75</v>
      </c>
      <c r="E7888" s="4">
        <v>1553.1599999999999</v>
      </c>
      <c r="F7888" t="s">
        <v>567</v>
      </c>
      <c r="G7888" t="s">
        <v>511</v>
      </c>
      <c r="H7888" t="s">
        <v>324</v>
      </c>
      <c r="I7888" t="s">
        <v>323</v>
      </c>
      <c r="J7888" t="s">
        <v>787</v>
      </c>
      <c r="L7888" t="s">
        <v>324</v>
      </c>
      <c r="M7888" t="s">
        <v>323</v>
      </c>
      <c r="N7888" t="s">
        <v>573</v>
      </c>
    </row>
    <row r="7889" spans="1:14" hidden="1" x14ac:dyDescent="0.25">
      <c r="A7889" t="s">
        <v>241</v>
      </c>
      <c r="B7889" s="1">
        <v>45351</v>
      </c>
      <c r="C7889" t="s">
        <v>76</v>
      </c>
      <c r="D7889" t="s">
        <v>77</v>
      </c>
      <c r="E7889" s="4">
        <v>527.74</v>
      </c>
      <c r="F7889" t="s">
        <v>567</v>
      </c>
      <c r="G7889" t="s">
        <v>511</v>
      </c>
      <c r="H7889" t="s">
        <v>324</v>
      </c>
      <c r="I7889" t="s">
        <v>323</v>
      </c>
      <c r="J7889" t="s">
        <v>787</v>
      </c>
      <c r="L7889" t="s">
        <v>324</v>
      </c>
      <c r="M7889" t="s">
        <v>323</v>
      </c>
      <c r="N7889" t="s">
        <v>573</v>
      </c>
    </row>
    <row r="7890" spans="1:14" hidden="1" x14ac:dyDescent="0.25">
      <c r="A7890" t="s">
        <v>241</v>
      </c>
      <c r="B7890" s="1">
        <v>45351</v>
      </c>
      <c r="C7890" t="s">
        <v>78</v>
      </c>
      <c r="D7890" t="s">
        <v>79</v>
      </c>
      <c r="E7890" s="4">
        <v>75800.030000006722</v>
      </c>
      <c r="F7890" t="s">
        <v>567</v>
      </c>
      <c r="G7890" t="s">
        <v>511</v>
      </c>
      <c r="H7890" t="s">
        <v>324</v>
      </c>
      <c r="I7890" t="s">
        <v>323</v>
      </c>
      <c r="J7890" t="s">
        <v>787</v>
      </c>
      <c r="L7890" t="s">
        <v>324</v>
      </c>
      <c r="M7890" t="s">
        <v>323</v>
      </c>
      <c r="N7890" t="s">
        <v>573</v>
      </c>
    </row>
    <row r="7891" spans="1:14" hidden="1" x14ac:dyDescent="0.25">
      <c r="A7891" t="s">
        <v>241</v>
      </c>
      <c r="B7891" s="1">
        <v>45351</v>
      </c>
      <c r="C7891" t="s">
        <v>80</v>
      </c>
      <c r="D7891" t="s">
        <v>81</v>
      </c>
      <c r="E7891" s="4">
        <v>118170.79000000004</v>
      </c>
      <c r="F7891" t="s">
        <v>567</v>
      </c>
      <c r="G7891" t="s">
        <v>511</v>
      </c>
      <c r="H7891" t="s">
        <v>324</v>
      </c>
      <c r="I7891" t="s">
        <v>323</v>
      </c>
      <c r="J7891" t="s">
        <v>787</v>
      </c>
      <c r="L7891" t="s">
        <v>324</v>
      </c>
      <c r="M7891" t="s">
        <v>323</v>
      </c>
      <c r="N7891" t="s">
        <v>573</v>
      </c>
    </row>
    <row r="7892" spans="1:14" hidden="1" x14ac:dyDescent="0.25">
      <c r="A7892" t="s">
        <v>241</v>
      </c>
      <c r="B7892" s="1">
        <v>45351</v>
      </c>
      <c r="C7892" t="s">
        <v>82</v>
      </c>
      <c r="D7892" t="s">
        <v>83</v>
      </c>
      <c r="E7892" s="4">
        <v>1945.8500000000029</v>
      </c>
      <c r="F7892" t="s">
        <v>567</v>
      </c>
      <c r="G7892" t="s">
        <v>511</v>
      </c>
      <c r="H7892" t="s">
        <v>324</v>
      </c>
      <c r="I7892" t="s">
        <v>323</v>
      </c>
      <c r="J7892" t="s">
        <v>787</v>
      </c>
      <c r="L7892" t="s">
        <v>324</v>
      </c>
      <c r="M7892" t="s">
        <v>323</v>
      </c>
      <c r="N7892" t="s">
        <v>573</v>
      </c>
    </row>
    <row r="7893" spans="1:14" hidden="1" x14ac:dyDescent="0.25">
      <c r="A7893" t="s">
        <v>241</v>
      </c>
      <c r="B7893" s="1">
        <v>45351</v>
      </c>
      <c r="C7893" t="s">
        <v>84</v>
      </c>
      <c r="D7893" t="s">
        <v>85</v>
      </c>
      <c r="E7893" s="4">
        <v>58804.340000002674</v>
      </c>
      <c r="F7893" t="s">
        <v>567</v>
      </c>
      <c r="G7893" t="s">
        <v>511</v>
      </c>
      <c r="H7893" t="s">
        <v>324</v>
      </c>
      <c r="I7893" t="s">
        <v>323</v>
      </c>
      <c r="J7893" t="s">
        <v>787</v>
      </c>
      <c r="L7893" t="s">
        <v>324</v>
      </c>
      <c r="M7893" t="s">
        <v>323</v>
      </c>
      <c r="N7893" t="s">
        <v>573</v>
      </c>
    </row>
    <row r="7894" spans="1:14" hidden="1" x14ac:dyDescent="0.25">
      <c r="A7894" t="s">
        <v>241</v>
      </c>
      <c r="B7894" s="1">
        <v>45351</v>
      </c>
      <c r="C7894" t="s">
        <v>86</v>
      </c>
      <c r="D7894" t="s">
        <v>87</v>
      </c>
      <c r="E7894" s="4">
        <v>258884.35999999996</v>
      </c>
      <c r="F7894" t="s">
        <v>567</v>
      </c>
      <c r="G7894" t="s">
        <v>511</v>
      </c>
      <c r="H7894" t="s">
        <v>324</v>
      </c>
      <c r="I7894" t="s">
        <v>323</v>
      </c>
      <c r="J7894" t="s">
        <v>787</v>
      </c>
      <c r="L7894" t="s">
        <v>324</v>
      </c>
      <c r="M7894" t="s">
        <v>323</v>
      </c>
      <c r="N7894" t="s">
        <v>573</v>
      </c>
    </row>
    <row r="7895" spans="1:14" hidden="1" x14ac:dyDescent="0.25">
      <c r="A7895" t="s">
        <v>241</v>
      </c>
      <c r="B7895" s="1">
        <v>45351</v>
      </c>
      <c r="C7895" t="s">
        <v>88</v>
      </c>
      <c r="D7895" t="s">
        <v>89</v>
      </c>
      <c r="E7895" s="4">
        <v>30450.480000000302</v>
      </c>
      <c r="F7895" t="s">
        <v>567</v>
      </c>
      <c r="G7895" t="s">
        <v>511</v>
      </c>
      <c r="H7895" t="s">
        <v>324</v>
      </c>
      <c r="I7895" t="s">
        <v>323</v>
      </c>
      <c r="J7895" t="s">
        <v>787</v>
      </c>
      <c r="L7895" t="s">
        <v>324</v>
      </c>
      <c r="M7895" t="s">
        <v>323</v>
      </c>
      <c r="N7895" t="s">
        <v>573</v>
      </c>
    </row>
    <row r="7896" spans="1:14" hidden="1" x14ac:dyDescent="0.25">
      <c r="A7896" t="s">
        <v>241</v>
      </c>
      <c r="B7896" s="1">
        <v>45351</v>
      </c>
      <c r="C7896" t="s">
        <v>90</v>
      </c>
      <c r="D7896" t="s">
        <v>91</v>
      </c>
      <c r="E7896" s="4">
        <v>18172.019999999982</v>
      </c>
      <c r="F7896" t="s">
        <v>567</v>
      </c>
      <c r="G7896" t="s">
        <v>511</v>
      </c>
      <c r="H7896" t="s">
        <v>324</v>
      </c>
      <c r="I7896" t="s">
        <v>323</v>
      </c>
      <c r="J7896" t="s">
        <v>787</v>
      </c>
      <c r="L7896" t="s">
        <v>324</v>
      </c>
      <c r="M7896" t="s">
        <v>323</v>
      </c>
      <c r="N7896" t="s">
        <v>573</v>
      </c>
    </row>
    <row r="7897" spans="1:14" hidden="1" x14ac:dyDescent="0.25">
      <c r="A7897" t="s">
        <v>241</v>
      </c>
      <c r="B7897" s="1">
        <v>45351</v>
      </c>
      <c r="C7897" t="s">
        <v>92</v>
      </c>
      <c r="D7897" t="s">
        <v>93</v>
      </c>
      <c r="E7897" s="4">
        <v>222074.69899999961</v>
      </c>
      <c r="F7897" t="s">
        <v>567</v>
      </c>
      <c r="G7897" t="s">
        <v>511</v>
      </c>
      <c r="H7897" t="s">
        <v>324</v>
      </c>
      <c r="I7897" t="s">
        <v>323</v>
      </c>
      <c r="J7897" t="s">
        <v>787</v>
      </c>
      <c r="L7897" t="s">
        <v>324</v>
      </c>
      <c r="M7897" t="s">
        <v>323</v>
      </c>
      <c r="N7897" t="s">
        <v>573</v>
      </c>
    </row>
    <row r="7898" spans="1:14" hidden="1" x14ac:dyDescent="0.25">
      <c r="A7898" t="s">
        <v>241</v>
      </c>
      <c r="B7898" s="1">
        <v>45351</v>
      </c>
      <c r="C7898" t="s">
        <v>94</v>
      </c>
      <c r="D7898" t="s">
        <v>95</v>
      </c>
      <c r="E7898" s="4">
        <v>2747.0400000000009</v>
      </c>
      <c r="F7898" t="s">
        <v>567</v>
      </c>
      <c r="G7898" t="s">
        <v>511</v>
      </c>
      <c r="H7898" t="s">
        <v>324</v>
      </c>
      <c r="I7898" t="s">
        <v>323</v>
      </c>
      <c r="J7898" t="s">
        <v>787</v>
      </c>
      <c r="L7898" t="s">
        <v>324</v>
      </c>
      <c r="M7898" t="s">
        <v>323</v>
      </c>
      <c r="N7898" t="s">
        <v>573</v>
      </c>
    </row>
    <row r="7899" spans="1:14" hidden="1" x14ac:dyDescent="0.25">
      <c r="A7899" t="s">
        <v>241</v>
      </c>
      <c r="B7899" s="1">
        <v>45351</v>
      </c>
      <c r="C7899" t="s">
        <v>96</v>
      </c>
      <c r="D7899" t="s">
        <v>97</v>
      </c>
      <c r="E7899" s="4">
        <v>101665.89999999995</v>
      </c>
      <c r="F7899" t="s">
        <v>567</v>
      </c>
      <c r="G7899" t="s">
        <v>511</v>
      </c>
      <c r="H7899" t="s">
        <v>324</v>
      </c>
      <c r="I7899" t="s">
        <v>323</v>
      </c>
      <c r="J7899" t="s">
        <v>787</v>
      </c>
      <c r="L7899" t="s">
        <v>324</v>
      </c>
      <c r="M7899" t="s">
        <v>323</v>
      </c>
      <c r="N7899" t="s">
        <v>573</v>
      </c>
    </row>
    <row r="7900" spans="1:14" hidden="1" x14ac:dyDescent="0.25">
      <c r="A7900" t="s">
        <v>241</v>
      </c>
      <c r="B7900" s="1">
        <v>45351</v>
      </c>
      <c r="C7900" t="s">
        <v>98</v>
      </c>
      <c r="D7900" t="s">
        <v>99</v>
      </c>
      <c r="E7900" s="4">
        <v>43.640000000001081</v>
      </c>
      <c r="F7900" t="s">
        <v>567</v>
      </c>
      <c r="G7900" t="s">
        <v>511</v>
      </c>
      <c r="H7900" t="s">
        <v>324</v>
      </c>
      <c r="I7900" t="s">
        <v>323</v>
      </c>
      <c r="J7900" t="s">
        <v>787</v>
      </c>
      <c r="L7900" t="s">
        <v>324</v>
      </c>
      <c r="M7900" t="s">
        <v>323</v>
      </c>
      <c r="N7900" t="s">
        <v>573</v>
      </c>
    </row>
    <row r="7901" spans="1:14" hidden="1" x14ac:dyDescent="0.25">
      <c r="A7901" t="s">
        <v>241</v>
      </c>
      <c r="B7901" s="1">
        <v>45351</v>
      </c>
      <c r="C7901" t="s">
        <v>100</v>
      </c>
      <c r="D7901" t="s">
        <v>101</v>
      </c>
      <c r="E7901" s="4">
        <v>1000153.42</v>
      </c>
      <c r="F7901" t="s">
        <v>567</v>
      </c>
      <c r="G7901" t="s">
        <v>511</v>
      </c>
      <c r="H7901" t="s">
        <v>324</v>
      </c>
      <c r="I7901" t="s">
        <v>323</v>
      </c>
      <c r="J7901" t="s">
        <v>787</v>
      </c>
      <c r="L7901" t="s">
        <v>324</v>
      </c>
      <c r="M7901" t="s">
        <v>323</v>
      </c>
      <c r="N7901" t="s">
        <v>573</v>
      </c>
    </row>
    <row r="7902" spans="1:14" hidden="1" x14ac:dyDescent="0.25">
      <c r="A7902" t="s">
        <v>241</v>
      </c>
      <c r="B7902" s="1">
        <v>45351</v>
      </c>
      <c r="C7902" t="s">
        <v>108</v>
      </c>
      <c r="D7902" t="s">
        <v>109</v>
      </c>
      <c r="E7902" s="4">
        <v>900000</v>
      </c>
      <c r="F7902" t="s">
        <v>567</v>
      </c>
      <c r="G7902" t="s">
        <v>511</v>
      </c>
      <c r="H7902" t="s">
        <v>324</v>
      </c>
      <c r="I7902" t="s">
        <v>323</v>
      </c>
      <c r="J7902" t="s">
        <v>787</v>
      </c>
      <c r="L7902" t="s">
        <v>324</v>
      </c>
      <c r="M7902" t="s">
        <v>323</v>
      </c>
      <c r="N7902" t="s">
        <v>573</v>
      </c>
    </row>
    <row r="7903" spans="1:14" hidden="1" x14ac:dyDescent="0.25">
      <c r="A7903" t="s">
        <v>241</v>
      </c>
      <c r="B7903" s="1">
        <v>45351</v>
      </c>
      <c r="C7903" t="s">
        <v>1015</v>
      </c>
      <c r="D7903" t="s">
        <v>1016</v>
      </c>
      <c r="E7903" s="4">
        <v>68.87999999999829</v>
      </c>
      <c r="F7903" t="s">
        <v>567</v>
      </c>
      <c r="G7903" t="s">
        <v>511</v>
      </c>
      <c r="H7903" t="s">
        <v>348</v>
      </c>
      <c r="I7903" t="s">
        <v>349</v>
      </c>
      <c r="J7903" t="s">
        <v>746</v>
      </c>
      <c r="L7903" t="s">
        <v>348</v>
      </c>
      <c r="M7903" t="s">
        <v>349</v>
      </c>
      <c r="N7903" t="s">
        <v>573</v>
      </c>
    </row>
    <row r="7904" spans="1:14" hidden="1" x14ac:dyDescent="0.25">
      <c r="A7904" t="s">
        <v>241</v>
      </c>
      <c r="B7904" s="1">
        <v>45351</v>
      </c>
      <c r="C7904" t="s">
        <v>1230</v>
      </c>
      <c r="D7904" t="s">
        <v>1231</v>
      </c>
      <c r="E7904" s="4">
        <v>92583.980000000331</v>
      </c>
      <c r="F7904" t="s">
        <v>567</v>
      </c>
      <c r="G7904" t="s">
        <v>511</v>
      </c>
      <c r="H7904" t="s">
        <v>355</v>
      </c>
      <c r="I7904" t="s">
        <v>356</v>
      </c>
      <c r="J7904" t="s">
        <v>689</v>
      </c>
      <c r="L7904" t="s">
        <v>716</v>
      </c>
      <c r="M7904" t="s">
        <v>356</v>
      </c>
      <c r="N7904" t="s">
        <v>573</v>
      </c>
    </row>
    <row r="7905" spans="1:14" hidden="1" x14ac:dyDescent="0.25">
      <c r="A7905" t="s">
        <v>241</v>
      </c>
      <c r="B7905" s="1">
        <v>45351</v>
      </c>
      <c r="C7905" t="s">
        <v>1117</v>
      </c>
      <c r="D7905" t="s">
        <v>1118</v>
      </c>
      <c r="E7905" s="4">
        <v>633.93000000000029</v>
      </c>
      <c r="F7905" t="s">
        <v>567</v>
      </c>
      <c r="G7905" t="s">
        <v>511</v>
      </c>
      <c r="H7905" t="s">
        <v>348</v>
      </c>
      <c r="I7905" t="s">
        <v>349</v>
      </c>
      <c r="J7905" t="s">
        <v>746</v>
      </c>
      <c r="L7905" t="s">
        <v>348</v>
      </c>
      <c r="M7905" t="s">
        <v>453</v>
      </c>
      <c r="N7905" t="s">
        <v>573</v>
      </c>
    </row>
    <row r="7906" spans="1:14" hidden="1" x14ac:dyDescent="0.25">
      <c r="A7906" t="s">
        <v>241</v>
      </c>
      <c r="B7906" s="1">
        <v>45351</v>
      </c>
      <c r="C7906" t="s">
        <v>740</v>
      </c>
      <c r="D7906" t="s">
        <v>741</v>
      </c>
      <c r="E7906" s="4">
        <v>-959.96999999994966</v>
      </c>
      <c r="F7906" t="s">
        <v>567</v>
      </c>
      <c r="G7906" t="s">
        <v>511</v>
      </c>
      <c r="H7906" t="s">
        <v>345</v>
      </c>
      <c r="I7906" t="s">
        <v>346</v>
      </c>
      <c r="J7906" t="s">
        <v>684</v>
      </c>
      <c r="L7906" t="s">
        <v>345</v>
      </c>
      <c r="M7906" t="s">
        <v>346</v>
      </c>
      <c r="N7906" t="s">
        <v>573</v>
      </c>
    </row>
    <row r="7907" spans="1:14" hidden="1" x14ac:dyDescent="0.25">
      <c r="A7907" t="s">
        <v>241</v>
      </c>
      <c r="B7907" s="1">
        <v>45351</v>
      </c>
      <c r="C7907" t="s">
        <v>744</v>
      </c>
      <c r="D7907" t="s">
        <v>745</v>
      </c>
      <c r="E7907" s="4">
        <v>-51.559999999944722</v>
      </c>
      <c r="F7907" t="s">
        <v>567</v>
      </c>
      <c r="G7907" t="s">
        <v>511</v>
      </c>
      <c r="H7907" t="s">
        <v>348</v>
      </c>
      <c r="I7907" t="s">
        <v>349</v>
      </c>
      <c r="J7907" t="s">
        <v>746</v>
      </c>
      <c r="L7907" t="s">
        <v>348</v>
      </c>
      <c r="M7907" t="s">
        <v>346</v>
      </c>
      <c r="N7907" t="s">
        <v>573</v>
      </c>
    </row>
    <row r="7908" spans="1:14" hidden="1" x14ac:dyDescent="0.25">
      <c r="A7908" t="s">
        <v>241</v>
      </c>
      <c r="B7908" s="1">
        <v>45351</v>
      </c>
      <c r="C7908" t="s">
        <v>72</v>
      </c>
      <c r="D7908" t="s">
        <v>73</v>
      </c>
      <c r="E7908" s="4">
        <v>-2031.9500000000007</v>
      </c>
      <c r="F7908" t="s">
        <v>567</v>
      </c>
      <c r="G7908" t="s">
        <v>511</v>
      </c>
      <c r="H7908" t="s">
        <v>324</v>
      </c>
      <c r="I7908" t="s">
        <v>323</v>
      </c>
      <c r="J7908" t="s">
        <v>787</v>
      </c>
      <c r="L7908" t="s">
        <v>324</v>
      </c>
      <c r="M7908" t="s">
        <v>323</v>
      </c>
      <c r="N7908" t="s">
        <v>573</v>
      </c>
    </row>
    <row r="7909" spans="1:14" hidden="1" x14ac:dyDescent="0.25">
      <c r="A7909" t="s">
        <v>241</v>
      </c>
      <c r="B7909" s="1">
        <v>45351</v>
      </c>
      <c r="C7909" t="s">
        <v>846</v>
      </c>
      <c r="D7909" t="s">
        <v>847</v>
      </c>
      <c r="E7909" s="4">
        <v>-7650.0000000000746</v>
      </c>
      <c r="F7909" t="s">
        <v>567</v>
      </c>
      <c r="G7909" t="s">
        <v>511</v>
      </c>
      <c r="H7909" t="s">
        <v>347</v>
      </c>
      <c r="I7909" t="s">
        <v>350</v>
      </c>
      <c r="J7909" t="s">
        <v>848</v>
      </c>
      <c r="L7909" t="s">
        <v>347</v>
      </c>
      <c r="M7909" t="s">
        <v>350</v>
      </c>
      <c r="N7909" t="s">
        <v>573</v>
      </c>
    </row>
    <row r="7910" spans="1:14" hidden="1" x14ac:dyDescent="0.25">
      <c r="A7910" t="s">
        <v>241</v>
      </c>
      <c r="B7910" s="1">
        <v>45351</v>
      </c>
      <c r="C7910" t="s">
        <v>851</v>
      </c>
      <c r="D7910" t="s">
        <v>852</v>
      </c>
      <c r="E7910" s="4">
        <v>-100000</v>
      </c>
      <c r="F7910" t="s">
        <v>567</v>
      </c>
      <c r="G7910" t="s">
        <v>511</v>
      </c>
      <c r="H7910" t="s">
        <v>347</v>
      </c>
      <c r="I7910" t="s">
        <v>350</v>
      </c>
      <c r="J7910" t="s">
        <v>848</v>
      </c>
      <c r="L7910" t="s">
        <v>347</v>
      </c>
      <c r="M7910" t="s">
        <v>350</v>
      </c>
      <c r="N7910" t="s">
        <v>573</v>
      </c>
    </row>
    <row r="7911" spans="1:14" hidden="1" x14ac:dyDescent="0.25">
      <c r="A7911" t="s">
        <v>241</v>
      </c>
      <c r="B7911" s="1">
        <v>45351</v>
      </c>
      <c r="C7911" t="s">
        <v>855</v>
      </c>
      <c r="D7911" t="s">
        <v>856</v>
      </c>
      <c r="E7911" s="4">
        <v>-800000</v>
      </c>
      <c r="F7911" t="s">
        <v>567</v>
      </c>
      <c r="G7911" t="s">
        <v>511</v>
      </c>
      <c r="H7911" t="s">
        <v>347</v>
      </c>
      <c r="I7911" t="s">
        <v>350</v>
      </c>
      <c r="J7911" t="s">
        <v>848</v>
      </c>
      <c r="L7911" t="s">
        <v>347</v>
      </c>
      <c r="M7911" t="s">
        <v>350</v>
      </c>
      <c r="N7911" t="s">
        <v>573</v>
      </c>
    </row>
    <row r="7912" spans="1:14" hidden="1" x14ac:dyDescent="0.25">
      <c r="A7912" t="s">
        <v>241</v>
      </c>
      <c r="B7912" s="1">
        <v>45351</v>
      </c>
      <c r="C7912" t="s">
        <v>859</v>
      </c>
      <c r="D7912" t="s">
        <v>860</v>
      </c>
      <c r="E7912" s="4">
        <v>-83440.91</v>
      </c>
      <c r="F7912" t="s">
        <v>567</v>
      </c>
      <c r="G7912" t="s">
        <v>511</v>
      </c>
      <c r="H7912" t="s">
        <v>351</v>
      </c>
      <c r="I7912" t="s">
        <v>354</v>
      </c>
      <c r="J7912" t="s">
        <v>848</v>
      </c>
      <c r="L7912" t="s">
        <v>351</v>
      </c>
      <c r="M7912" t="s">
        <v>438</v>
      </c>
      <c r="N7912" t="s">
        <v>573</v>
      </c>
    </row>
    <row r="7913" spans="1:14" hidden="1" x14ac:dyDescent="0.25">
      <c r="A7913" t="s">
        <v>241</v>
      </c>
      <c r="B7913" s="1">
        <v>45351</v>
      </c>
      <c r="C7913" t="s">
        <v>1192</v>
      </c>
      <c r="D7913" t="s">
        <v>1193</v>
      </c>
      <c r="E7913" s="4">
        <v>-135322.94000000006</v>
      </c>
      <c r="F7913" t="s">
        <v>567</v>
      </c>
      <c r="G7913" t="s">
        <v>511</v>
      </c>
      <c r="H7913" t="s">
        <v>351</v>
      </c>
      <c r="I7913" t="s">
        <v>354</v>
      </c>
      <c r="J7913" t="s">
        <v>848</v>
      </c>
      <c r="L7913" t="s">
        <v>1194</v>
      </c>
      <c r="M7913" t="s">
        <v>442</v>
      </c>
      <c r="N7913" t="s">
        <v>573</v>
      </c>
    </row>
    <row r="7914" spans="1:14" hidden="1" x14ac:dyDescent="0.25">
      <c r="A7914" t="s">
        <v>241</v>
      </c>
      <c r="B7914" s="1">
        <v>45351</v>
      </c>
      <c r="C7914" t="s">
        <v>865</v>
      </c>
      <c r="D7914" t="s">
        <v>866</v>
      </c>
      <c r="E7914" s="4">
        <v>-98591.830000000016</v>
      </c>
      <c r="F7914" t="s">
        <v>567</v>
      </c>
      <c r="G7914" t="s">
        <v>511</v>
      </c>
      <c r="H7914" t="s">
        <v>351</v>
      </c>
      <c r="I7914" t="s">
        <v>354</v>
      </c>
      <c r="J7914" t="s">
        <v>848</v>
      </c>
      <c r="L7914" t="s">
        <v>351</v>
      </c>
      <c r="M7914" t="s">
        <v>440</v>
      </c>
      <c r="N7914" t="s">
        <v>573</v>
      </c>
    </row>
    <row r="7915" spans="1:14" hidden="1" x14ac:dyDescent="0.25">
      <c r="A7915" t="s">
        <v>241</v>
      </c>
      <c r="B7915" s="1">
        <v>45351</v>
      </c>
      <c r="C7915" t="s">
        <v>1326</v>
      </c>
      <c r="D7915" t="s">
        <v>1327</v>
      </c>
      <c r="E7915" s="4">
        <v>-53453.744999996095</v>
      </c>
      <c r="F7915" t="s">
        <v>567</v>
      </c>
      <c r="G7915" t="s">
        <v>511</v>
      </c>
      <c r="H7915" t="s">
        <v>351</v>
      </c>
      <c r="I7915" t="s">
        <v>354</v>
      </c>
      <c r="J7915" t="s">
        <v>848</v>
      </c>
      <c r="L7915" t="s">
        <v>351</v>
      </c>
      <c r="M7915" t="s">
        <v>440</v>
      </c>
      <c r="N7915" t="s">
        <v>573</v>
      </c>
    </row>
    <row r="7916" spans="1:14" hidden="1" x14ac:dyDescent="0.25">
      <c r="A7916" t="s">
        <v>241</v>
      </c>
      <c r="B7916" s="1">
        <v>45351</v>
      </c>
      <c r="C7916" t="s">
        <v>871</v>
      </c>
      <c r="D7916" t="s">
        <v>872</v>
      </c>
      <c r="E7916" s="4">
        <v>-128478.10999999999</v>
      </c>
      <c r="F7916" t="s">
        <v>567</v>
      </c>
      <c r="G7916" t="s">
        <v>511</v>
      </c>
      <c r="H7916" t="s">
        <v>519</v>
      </c>
      <c r="I7916" t="s">
        <v>513</v>
      </c>
      <c r="J7916" t="s">
        <v>594</v>
      </c>
      <c r="L7916" t="s">
        <v>519</v>
      </c>
      <c r="M7916" t="s">
        <v>419</v>
      </c>
      <c r="N7916" t="s">
        <v>573</v>
      </c>
    </row>
    <row r="7917" spans="1:14" hidden="1" x14ac:dyDescent="0.25">
      <c r="A7917" t="s">
        <v>241</v>
      </c>
      <c r="B7917" s="1">
        <v>45351</v>
      </c>
      <c r="C7917" t="s">
        <v>873</v>
      </c>
      <c r="D7917" t="s">
        <v>874</v>
      </c>
      <c r="E7917" s="4">
        <v>-234972.57000000004</v>
      </c>
      <c r="F7917" t="s">
        <v>567</v>
      </c>
      <c r="G7917" t="s">
        <v>511</v>
      </c>
      <c r="H7917" t="s">
        <v>519</v>
      </c>
      <c r="I7917" t="s">
        <v>513</v>
      </c>
      <c r="J7917" t="s">
        <v>594</v>
      </c>
      <c r="L7917" t="s">
        <v>519</v>
      </c>
      <c r="M7917" t="s">
        <v>419</v>
      </c>
      <c r="N7917" t="s">
        <v>573</v>
      </c>
    </row>
    <row r="7918" spans="1:14" hidden="1" x14ac:dyDescent="0.25">
      <c r="A7918" t="s">
        <v>241</v>
      </c>
      <c r="B7918" s="1">
        <v>45351</v>
      </c>
      <c r="C7918" t="s">
        <v>875</v>
      </c>
      <c r="D7918" t="s">
        <v>876</v>
      </c>
      <c r="E7918" s="4">
        <v>-172996.47000000003</v>
      </c>
      <c r="F7918" t="s">
        <v>567</v>
      </c>
      <c r="G7918" t="s">
        <v>511</v>
      </c>
      <c r="H7918" t="s">
        <v>519</v>
      </c>
      <c r="I7918" t="s">
        <v>513</v>
      </c>
      <c r="J7918" t="s">
        <v>594</v>
      </c>
      <c r="L7918" t="s">
        <v>519</v>
      </c>
      <c r="M7918" t="s">
        <v>419</v>
      </c>
      <c r="N7918" t="s">
        <v>573</v>
      </c>
    </row>
    <row r="7919" spans="1:14" hidden="1" x14ac:dyDescent="0.25">
      <c r="A7919" t="s">
        <v>241</v>
      </c>
      <c r="B7919" s="1">
        <v>45351</v>
      </c>
      <c r="C7919" t="s">
        <v>879</v>
      </c>
      <c r="D7919" t="s">
        <v>880</v>
      </c>
      <c r="E7919" s="4">
        <v>-64747.096000000005</v>
      </c>
      <c r="F7919" t="s">
        <v>567</v>
      </c>
      <c r="G7919" t="s">
        <v>511</v>
      </c>
      <c r="H7919" t="s">
        <v>519</v>
      </c>
      <c r="I7919" t="s">
        <v>513</v>
      </c>
      <c r="J7919" t="s">
        <v>594</v>
      </c>
      <c r="L7919" t="s">
        <v>519</v>
      </c>
      <c r="M7919" t="s">
        <v>419</v>
      </c>
      <c r="N7919" t="s">
        <v>573</v>
      </c>
    </row>
    <row r="7920" spans="1:14" hidden="1" x14ac:dyDescent="0.25">
      <c r="A7920" t="s">
        <v>241</v>
      </c>
      <c r="B7920" s="1">
        <v>45351</v>
      </c>
      <c r="C7920" t="s">
        <v>881</v>
      </c>
      <c r="D7920" t="s">
        <v>882</v>
      </c>
      <c r="E7920" s="4">
        <v>-16408.5</v>
      </c>
      <c r="F7920" t="s">
        <v>567</v>
      </c>
      <c r="G7920" t="s">
        <v>511</v>
      </c>
      <c r="H7920" t="s">
        <v>519</v>
      </c>
      <c r="I7920" t="s">
        <v>513</v>
      </c>
      <c r="J7920" t="s">
        <v>594</v>
      </c>
      <c r="L7920" t="s">
        <v>519</v>
      </c>
      <c r="M7920" t="s">
        <v>419</v>
      </c>
      <c r="N7920" t="s">
        <v>573</v>
      </c>
    </row>
    <row r="7921" spans="1:14" hidden="1" x14ac:dyDescent="0.25">
      <c r="A7921" t="s">
        <v>241</v>
      </c>
      <c r="B7921" s="1">
        <v>45351</v>
      </c>
      <c r="C7921" t="s">
        <v>883</v>
      </c>
      <c r="D7921" t="s">
        <v>884</v>
      </c>
      <c r="E7921" s="4">
        <v>-10964.441599999996</v>
      </c>
      <c r="F7921" t="s">
        <v>567</v>
      </c>
      <c r="G7921" t="s">
        <v>511</v>
      </c>
      <c r="H7921" t="s">
        <v>519</v>
      </c>
      <c r="I7921" t="s">
        <v>513</v>
      </c>
      <c r="J7921" t="s">
        <v>594</v>
      </c>
      <c r="L7921" t="s">
        <v>519</v>
      </c>
      <c r="M7921" t="s">
        <v>419</v>
      </c>
      <c r="N7921" t="s">
        <v>573</v>
      </c>
    </row>
    <row r="7922" spans="1:14" hidden="1" x14ac:dyDescent="0.25">
      <c r="A7922" t="s">
        <v>241</v>
      </c>
      <c r="B7922" s="1">
        <v>45351</v>
      </c>
      <c r="C7922" t="s">
        <v>885</v>
      </c>
      <c r="D7922" t="s">
        <v>886</v>
      </c>
      <c r="E7922" s="4">
        <v>-13697.389999999996</v>
      </c>
      <c r="F7922" t="s">
        <v>567</v>
      </c>
      <c r="G7922" t="s">
        <v>511</v>
      </c>
      <c r="H7922" t="s">
        <v>519</v>
      </c>
      <c r="I7922" t="s">
        <v>513</v>
      </c>
      <c r="J7922" t="s">
        <v>594</v>
      </c>
      <c r="L7922" t="s">
        <v>519</v>
      </c>
      <c r="M7922" t="s">
        <v>419</v>
      </c>
      <c r="N7922" t="s">
        <v>573</v>
      </c>
    </row>
    <row r="7923" spans="1:14" hidden="1" x14ac:dyDescent="0.25">
      <c r="A7923" t="s">
        <v>241</v>
      </c>
      <c r="B7923" s="1">
        <v>45351</v>
      </c>
      <c r="C7923" t="s">
        <v>887</v>
      </c>
      <c r="D7923" t="s">
        <v>888</v>
      </c>
      <c r="E7923" s="4">
        <v>-10000</v>
      </c>
      <c r="F7923" t="s">
        <v>567</v>
      </c>
      <c r="G7923" t="s">
        <v>511</v>
      </c>
      <c r="H7923" t="s">
        <v>516</v>
      </c>
      <c r="I7923" t="s">
        <v>512</v>
      </c>
      <c r="J7923" t="s">
        <v>572</v>
      </c>
      <c r="L7923" t="s">
        <v>516</v>
      </c>
      <c r="M7923" t="s">
        <v>417</v>
      </c>
      <c r="N7923" t="s">
        <v>573</v>
      </c>
    </row>
    <row r="7924" spans="1:14" hidden="1" x14ac:dyDescent="0.25">
      <c r="A7924" t="s">
        <v>241</v>
      </c>
      <c r="B7924" s="1">
        <v>45351</v>
      </c>
      <c r="C7924" t="s">
        <v>891</v>
      </c>
      <c r="D7924" t="s">
        <v>892</v>
      </c>
      <c r="E7924" s="4">
        <v>-8733</v>
      </c>
      <c r="F7924" t="s">
        <v>567</v>
      </c>
      <c r="G7924" t="s">
        <v>511</v>
      </c>
      <c r="H7924" t="s">
        <v>516</v>
      </c>
      <c r="I7924" t="s">
        <v>512</v>
      </c>
      <c r="J7924" t="s">
        <v>572</v>
      </c>
      <c r="L7924" t="s">
        <v>516</v>
      </c>
      <c r="M7924" t="s">
        <v>417</v>
      </c>
      <c r="N7924" t="s">
        <v>573</v>
      </c>
    </row>
    <row r="7925" spans="1:14" hidden="1" x14ac:dyDescent="0.25">
      <c r="A7925" t="s">
        <v>241</v>
      </c>
      <c r="B7925" s="1">
        <v>45351</v>
      </c>
      <c r="C7925" t="s">
        <v>893</v>
      </c>
      <c r="D7925" t="s">
        <v>894</v>
      </c>
      <c r="E7925" s="4">
        <v>-40944.310000000027</v>
      </c>
      <c r="F7925" t="s">
        <v>567</v>
      </c>
      <c r="G7925" t="s">
        <v>511</v>
      </c>
      <c r="H7925" t="s">
        <v>516</v>
      </c>
      <c r="I7925" t="s">
        <v>512</v>
      </c>
      <c r="J7925" t="s">
        <v>572</v>
      </c>
      <c r="L7925" t="s">
        <v>516</v>
      </c>
      <c r="M7925" t="s">
        <v>417</v>
      </c>
      <c r="N7925" t="s">
        <v>573</v>
      </c>
    </row>
    <row r="7926" spans="1:14" hidden="1" x14ac:dyDescent="0.25">
      <c r="A7926" t="s">
        <v>241</v>
      </c>
      <c r="B7926" s="1">
        <v>45351</v>
      </c>
      <c r="C7926" t="s">
        <v>895</v>
      </c>
      <c r="D7926" t="s">
        <v>896</v>
      </c>
      <c r="E7926" s="4">
        <v>-49880.62</v>
      </c>
      <c r="F7926" t="s">
        <v>567</v>
      </c>
      <c r="G7926" t="s">
        <v>511</v>
      </c>
      <c r="H7926" t="s">
        <v>516</v>
      </c>
      <c r="I7926" t="s">
        <v>512</v>
      </c>
      <c r="J7926" t="s">
        <v>572</v>
      </c>
      <c r="L7926" t="s">
        <v>516</v>
      </c>
      <c r="M7926" t="s">
        <v>417</v>
      </c>
      <c r="N7926" t="s">
        <v>573</v>
      </c>
    </row>
    <row r="7927" spans="1:14" hidden="1" x14ac:dyDescent="0.25">
      <c r="A7927" t="s">
        <v>241</v>
      </c>
      <c r="B7927" s="1">
        <v>45351</v>
      </c>
      <c r="C7927" t="s">
        <v>897</v>
      </c>
      <c r="D7927" t="s">
        <v>898</v>
      </c>
      <c r="E7927" s="4">
        <v>-689282</v>
      </c>
      <c r="F7927" t="s">
        <v>567</v>
      </c>
      <c r="G7927" t="s">
        <v>511</v>
      </c>
      <c r="H7927" t="s">
        <v>331</v>
      </c>
      <c r="I7927" t="s">
        <v>332</v>
      </c>
      <c r="J7927" t="s">
        <v>899</v>
      </c>
      <c r="L7927" t="s">
        <v>331</v>
      </c>
      <c r="M7927" t="s">
        <v>332</v>
      </c>
      <c r="N7927" t="s">
        <v>573</v>
      </c>
    </row>
    <row r="7928" spans="1:14" hidden="1" x14ac:dyDescent="0.25">
      <c r="A7928" t="s">
        <v>241</v>
      </c>
      <c r="B7928" s="1">
        <v>45351</v>
      </c>
      <c r="C7928" t="s">
        <v>145</v>
      </c>
      <c r="D7928" t="s">
        <v>1199</v>
      </c>
      <c r="E7928" s="4">
        <v>-315297.5</v>
      </c>
      <c r="F7928" t="s">
        <v>567</v>
      </c>
      <c r="G7928" t="s">
        <v>511</v>
      </c>
      <c r="H7928" t="s">
        <v>338</v>
      </c>
      <c r="I7928" t="s">
        <v>136</v>
      </c>
      <c r="J7928" t="s">
        <v>655</v>
      </c>
      <c r="L7928" t="s">
        <v>338</v>
      </c>
      <c r="M7928" t="s">
        <v>136</v>
      </c>
      <c r="N7928" t="s">
        <v>573</v>
      </c>
    </row>
    <row r="7929" spans="1:14" hidden="1" x14ac:dyDescent="0.25">
      <c r="A7929" t="s">
        <v>241</v>
      </c>
      <c r="B7929" s="1">
        <v>45351</v>
      </c>
      <c r="C7929" t="s">
        <v>141</v>
      </c>
      <c r="D7929" t="s">
        <v>1318</v>
      </c>
      <c r="E7929" s="4">
        <v>-194176</v>
      </c>
      <c r="F7929" t="s">
        <v>567</v>
      </c>
      <c r="G7929" t="s">
        <v>511</v>
      </c>
      <c r="H7929" t="s">
        <v>338</v>
      </c>
      <c r="I7929" t="s">
        <v>136</v>
      </c>
      <c r="J7929" t="s">
        <v>655</v>
      </c>
      <c r="L7929" t="s">
        <v>338</v>
      </c>
      <c r="M7929" t="s">
        <v>136</v>
      </c>
      <c r="N7929" t="s">
        <v>573</v>
      </c>
    </row>
    <row r="7930" spans="1:14" hidden="1" x14ac:dyDescent="0.25">
      <c r="A7930" t="s">
        <v>241</v>
      </c>
      <c r="B7930" s="1">
        <v>45351</v>
      </c>
      <c r="C7930" t="s">
        <v>902</v>
      </c>
      <c r="D7930" t="s">
        <v>903</v>
      </c>
      <c r="E7930" s="4">
        <v>-163592.80999999997</v>
      </c>
      <c r="F7930" t="s">
        <v>567</v>
      </c>
      <c r="G7930" t="s">
        <v>511</v>
      </c>
      <c r="H7930" t="s">
        <v>328</v>
      </c>
      <c r="I7930" t="s">
        <v>329</v>
      </c>
      <c r="J7930" t="s">
        <v>904</v>
      </c>
      <c r="L7930" t="s">
        <v>328</v>
      </c>
      <c r="M7930" t="s">
        <v>329</v>
      </c>
      <c r="N7930" t="s">
        <v>573</v>
      </c>
    </row>
    <row r="7931" spans="1:14" hidden="1" x14ac:dyDescent="0.25">
      <c r="A7931" t="s">
        <v>241</v>
      </c>
      <c r="B7931" s="1">
        <v>45351</v>
      </c>
      <c r="C7931" t="s">
        <v>905</v>
      </c>
      <c r="D7931" t="s">
        <v>906</v>
      </c>
      <c r="E7931" s="4">
        <v>-386023.90000000008</v>
      </c>
      <c r="F7931" t="s">
        <v>567</v>
      </c>
      <c r="G7931" t="s">
        <v>511</v>
      </c>
      <c r="H7931" t="s">
        <v>328</v>
      </c>
      <c r="I7931" t="s">
        <v>329</v>
      </c>
      <c r="J7931" t="s">
        <v>904</v>
      </c>
      <c r="L7931" t="s">
        <v>328</v>
      </c>
      <c r="M7931" t="s">
        <v>329</v>
      </c>
      <c r="N7931" t="s">
        <v>573</v>
      </c>
    </row>
    <row r="7932" spans="1:14" hidden="1" x14ac:dyDescent="0.25">
      <c r="A7932" t="s">
        <v>241</v>
      </c>
      <c r="B7932" s="1">
        <v>45351</v>
      </c>
      <c r="C7932" t="s">
        <v>907</v>
      </c>
      <c r="D7932" t="s">
        <v>908</v>
      </c>
      <c r="E7932" s="4">
        <v>-46183.73000000001</v>
      </c>
      <c r="F7932" t="s">
        <v>567</v>
      </c>
      <c r="G7932" t="s">
        <v>511</v>
      </c>
      <c r="H7932" t="s">
        <v>328</v>
      </c>
      <c r="I7932" t="s">
        <v>329</v>
      </c>
      <c r="J7932" t="s">
        <v>904</v>
      </c>
      <c r="L7932" t="s">
        <v>328</v>
      </c>
      <c r="M7932" t="s">
        <v>329</v>
      </c>
      <c r="N7932" t="s">
        <v>573</v>
      </c>
    </row>
    <row r="7933" spans="1:14" hidden="1" x14ac:dyDescent="0.25">
      <c r="A7933" t="s">
        <v>241</v>
      </c>
      <c r="B7933" s="1">
        <v>45351</v>
      </c>
      <c r="C7933" t="s">
        <v>909</v>
      </c>
      <c r="D7933" t="s">
        <v>910</v>
      </c>
      <c r="E7933" s="4">
        <v>-14056.939999999995</v>
      </c>
      <c r="F7933" t="s">
        <v>567</v>
      </c>
      <c r="G7933" t="s">
        <v>511</v>
      </c>
      <c r="H7933" t="s">
        <v>328</v>
      </c>
      <c r="I7933" t="s">
        <v>329</v>
      </c>
      <c r="J7933" t="s">
        <v>904</v>
      </c>
      <c r="L7933" t="s">
        <v>328</v>
      </c>
      <c r="M7933" t="s">
        <v>329</v>
      </c>
      <c r="N7933" t="s">
        <v>573</v>
      </c>
    </row>
    <row r="7934" spans="1:14" hidden="1" x14ac:dyDescent="0.25">
      <c r="A7934" t="s">
        <v>241</v>
      </c>
      <c r="B7934" s="1">
        <v>45351</v>
      </c>
      <c r="C7934" t="s">
        <v>913</v>
      </c>
      <c r="D7934" t="s">
        <v>914</v>
      </c>
      <c r="E7934" s="4">
        <v>-195502.61</v>
      </c>
      <c r="F7934" t="s">
        <v>567</v>
      </c>
      <c r="G7934" t="s">
        <v>511</v>
      </c>
      <c r="H7934" t="s">
        <v>340</v>
      </c>
      <c r="I7934" t="s">
        <v>341</v>
      </c>
      <c r="J7934" t="s">
        <v>667</v>
      </c>
      <c r="L7934" t="s">
        <v>340</v>
      </c>
      <c r="M7934" t="s">
        <v>341</v>
      </c>
      <c r="N7934" t="s">
        <v>573</v>
      </c>
    </row>
    <row r="7935" spans="1:14" hidden="1" x14ac:dyDescent="0.25">
      <c r="A7935" t="s">
        <v>241</v>
      </c>
      <c r="B7935" s="1">
        <v>45351</v>
      </c>
      <c r="C7935" t="s">
        <v>110</v>
      </c>
      <c r="D7935" t="s">
        <v>926</v>
      </c>
      <c r="E7935" s="4">
        <v>-169070.96</v>
      </c>
      <c r="F7935" t="s">
        <v>567</v>
      </c>
      <c r="G7935" t="s">
        <v>511</v>
      </c>
      <c r="H7935" t="s">
        <v>333</v>
      </c>
      <c r="I7935" t="s">
        <v>335</v>
      </c>
      <c r="J7935" t="s">
        <v>923</v>
      </c>
      <c r="L7935" t="s">
        <v>333</v>
      </c>
      <c r="M7935" t="s">
        <v>335</v>
      </c>
      <c r="N7935" t="s">
        <v>573</v>
      </c>
    </row>
    <row r="7936" spans="1:14" hidden="1" x14ac:dyDescent="0.25">
      <c r="A7936" t="s">
        <v>241</v>
      </c>
      <c r="B7936" s="1">
        <v>45351</v>
      </c>
      <c r="C7936" t="s">
        <v>112</v>
      </c>
      <c r="D7936" t="s">
        <v>937</v>
      </c>
      <c r="E7936" s="4">
        <v>-435879.7100000002</v>
      </c>
      <c r="F7936" t="s">
        <v>567</v>
      </c>
      <c r="G7936" t="s">
        <v>511</v>
      </c>
      <c r="H7936" t="s">
        <v>333</v>
      </c>
      <c r="I7936" t="s">
        <v>335</v>
      </c>
      <c r="J7936" t="s">
        <v>923</v>
      </c>
      <c r="L7936" t="s">
        <v>333</v>
      </c>
      <c r="M7936" t="s">
        <v>335</v>
      </c>
      <c r="N7936" t="s">
        <v>573</v>
      </c>
    </row>
    <row r="7937" spans="1:14" hidden="1" x14ac:dyDescent="0.25">
      <c r="A7937" t="s">
        <v>241</v>
      </c>
      <c r="B7937" s="1">
        <v>45351</v>
      </c>
      <c r="C7937" t="s">
        <v>115</v>
      </c>
      <c r="D7937" t="s">
        <v>944</v>
      </c>
      <c r="E7937" s="4">
        <v>-172822.13</v>
      </c>
      <c r="F7937" t="s">
        <v>567</v>
      </c>
      <c r="G7937" t="s">
        <v>511</v>
      </c>
      <c r="H7937" t="s">
        <v>333</v>
      </c>
      <c r="I7937" t="s">
        <v>335</v>
      </c>
      <c r="J7937" t="s">
        <v>923</v>
      </c>
      <c r="L7937" t="s">
        <v>333</v>
      </c>
      <c r="M7937" t="s">
        <v>335</v>
      </c>
      <c r="N7937" t="s">
        <v>573</v>
      </c>
    </row>
    <row r="7938" spans="1:14" hidden="1" x14ac:dyDescent="0.25">
      <c r="A7938" t="s">
        <v>241</v>
      </c>
      <c r="B7938" s="1">
        <v>45351</v>
      </c>
      <c r="C7938" t="s">
        <v>117</v>
      </c>
      <c r="D7938" t="s">
        <v>947</v>
      </c>
      <c r="E7938" s="4">
        <v>-56203.410000000011</v>
      </c>
      <c r="F7938" t="s">
        <v>567</v>
      </c>
      <c r="G7938" t="s">
        <v>511</v>
      </c>
      <c r="H7938" t="s">
        <v>333</v>
      </c>
      <c r="I7938" t="s">
        <v>335</v>
      </c>
      <c r="J7938" t="s">
        <v>923</v>
      </c>
      <c r="L7938" t="s">
        <v>333</v>
      </c>
      <c r="M7938" t="s">
        <v>335</v>
      </c>
      <c r="N7938" t="s">
        <v>573</v>
      </c>
    </row>
    <row r="7939" spans="1:14" hidden="1" x14ac:dyDescent="0.25">
      <c r="A7939" t="s">
        <v>241</v>
      </c>
      <c r="B7939" s="1">
        <v>45351</v>
      </c>
      <c r="C7939" t="s">
        <v>119</v>
      </c>
      <c r="D7939" t="s">
        <v>1202</v>
      </c>
      <c r="E7939" s="4">
        <v>-110275.99</v>
      </c>
      <c r="F7939" t="s">
        <v>567</v>
      </c>
      <c r="G7939" t="s">
        <v>511</v>
      </c>
      <c r="H7939" t="s">
        <v>333</v>
      </c>
      <c r="I7939" t="s">
        <v>335</v>
      </c>
      <c r="J7939" t="s">
        <v>923</v>
      </c>
      <c r="L7939" t="s">
        <v>333</v>
      </c>
      <c r="M7939" t="s">
        <v>335</v>
      </c>
      <c r="N7939" t="s">
        <v>573</v>
      </c>
    </row>
    <row r="7940" spans="1:14" hidden="1" x14ac:dyDescent="0.25">
      <c r="A7940" t="s">
        <v>241</v>
      </c>
      <c r="B7940" s="1">
        <v>45351</v>
      </c>
      <c r="C7940" t="s">
        <v>121</v>
      </c>
      <c r="D7940" t="s">
        <v>1203</v>
      </c>
      <c r="E7940" s="4">
        <v>-1807829.2199999997</v>
      </c>
      <c r="F7940" t="s">
        <v>567</v>
      </c>
      <c r="G7940" t="s">
        <v>511</v>
      </c>
      <c r="H7940" t="s">
        <v>333</v>
      </c>
      <c r="I7940" t="s">
        <v>335</v>
      </c>
      <c r="J7940" t="s">
        <v>923</v>
      </c>
      <c r="L7940" t="s">
        <v>333</v>
      </c>
      <c r="M7940" t="s">
        <v>335</v>
      </c>
      <c r="N7940" t="s">
        <v>573</v>
      </c>
    </row>
    <row r="7941" spans="1:14" hidden="1" x14ac:dyDescent="0.25">
      <c r="A7941" t="s">
        <v>241</v>
      </c>
      <c r="B7941" s="1">
        <v>45351</v>
      </c>
      <c r="C7941" t="s">
        <v>123</v>
      </c>
      <c r="D7941" t="s">
        <v>1204</v>
      </c>
      <c r="E7941" s="4">
        <v>-63287.94</v>
      </c>
      <c r="F7941" t="s">
        <v>567</v>
      </c>
      <c r="G7941" t="s">
        <v>511</v>
      </c>
      <c r="H7941" t="s">
        <v>333</v>
      </c>
      <c r="I7941" t="s">
        <v>335</v>
      </c>
      <c r="J7941" t="s">
        <v>923</v>
      </c>
      <c r="L7941" t="s">
        <v>333</v>
      </c>
      <c r="M7941" t="s">
        <v>449</v>
      </c>
      <c r="N7941" t="s">
        <v>573</v>
      </c>
    </row>
    <row r="7942" spans="1:14" hidden="1" x14ac:dyDescent="0.25">
      <c r="A7942" t="s">
        <v>241</v>
      </c>
      <c r="B7942" s="1">
        <v>45351</v>
      </c>
      <c r="C7942" t="s">
        <v>975</v>
      </c>
      <c r="D7942" t="s">
        <v>976</v>
      </c>
      <c r="E7942" s="4">
        <v>-353931.57000000036</v>
      </c>
      <c r="F7942" t="s">
        <v>567</v>
      </c>
      <c r="G7942" t="s">
        <v>511</v>
      </c>
      <c r="H7942" t="s">
        <v>342</v>
      </c>
      <c r="I7942" t="s">
        <v>343</v>
      </c>
      <c r="J7942" t="s">
        <v>725</v>
      </c>
      <c r="L7942" t="s">
        <v>342</v>
      </c>
      <c r="M7942" t="s">
        <v>343</v>
      </c>
      <c r="N7942" t="s">
        <v>573</v>
      </c>
    </row>
    <row r="7943" spans="1:14" hidden="1" x14ac:dyDescent="0.25">
      <c r="A7943" t="s">
        <v>241</v>
      </c>
      <c r="B7943" s="1">
        <v>45351</v>
      </c>
      <c r="C7943" t="s">
        <v>979</v>
      </c>
      <c r="D7943" t="s">
        <v>980</v>
      </c>
      <c r="E7943" s="4">
        <v>-4333.7299999999996</v>
      </c>
      <c r="F7943" t="s">
        <v>567</v>
      </c>
      <c r="G7943" t="s">
        <v>511</v>
      </c>
      <c r="H7943" t="s">
        <v>342</v>
      </c>
      <c r="I7943" t="s">
        <v>343</v>
      </c>
      <c r="J7943" t="s">
        <v>725</v>
      </c>
      <c r="L7943" t="s">
        <v>342</v>
      </c>
      <c r="M7943" t="s">
        <v>343</v>
      </c>
      <c r="N7943" t="s">
        <v>573</v>
      </c>
    </row>
    <row r="7944" spans="1:14" hidden="1" x14ac:dyDescent="0.25">
      <c r="A7944" t="s">
        <v>241</v>
      </c>
      <c r="B7944" s="1">
        <v>45351</v>
      </c>
      <c r="C7944" t="s">
        <v>983</v>
      </c>
      <c r="D7944" t="s">
        <v>984</v>
      </c>
      <c r="E7944" s="4">
        <v>-1280.3899999999983</v>
      </c>
      <c r="F7944" t="s">
        <v>567</v>
      </c>
      <c r="G7944" t="s">
        <v>511</v>
      </c>
      <c r="H7944" t="s">
        <v>342</v>
      </c>
      <c r="I7944" t="s">
        <v>343</v>
      </c>
      <c r="J7944" t="s">
        <v>725</v>
      </c>
      <c r="L7944" t="s">
        <v>342</v>
      </c>
      <c r="M7944" t="s">
        <v>343</v>
      </c>
      <c r="N7944" t="s">
        <v>573</v>
      </c>
    </row>
    <row r="7945" spans="1:14" hidden="1" x14ac:dyDescent="0.25">
      <c r="A7945" t="s">
        <v>241</v>
      </c>
      <c r="B7945" s="1">
        <v>45351</v>
      </c>
      <c r="C7945" t="s">
        <v>1362</v>
      </c>
      <c r="D7945" t="s">
        <v>1363</v>
      </c>
      <c r="E7945" s="4">
        <v>-21545.64</v>
      </c>
      <c r="F7945" t="s">
        <v>567</v>
      </c>
      <c r="G7945" t="s">
        <v>511</v>
      </c>
      <c r="H7945" t="s">
        <v>342</v>
      </c>
      <c r="I7945" t="s">
        <v>343</v>
      </c>
      <c r="J7945" t="s">
        <v>725</v>
      </c>
      <c r="L7945" t="s">
        <v>342</v>
      </c>
      <c r="M7945" t="s">
        <v>343</v>
      </c>
      <c r="N7945" t="s">
        <v>573</v>
      </c>
    </row>
    <row r="7946" spans="1:14" hidden="1" x14ac:dyDescent="0.25">
      <c r="A7946" t="s">
        <v>241</v>
      </c>
      <c r="B7946" s="1">
        <v>45351</v>
      </c>
      <c r="C7946" t="s">
        <v>995</v>
      </c>
      <c r="D7946" t="s">
        <v>996</v>
      </c>
      <c r="E7946" s="4">
        <v>-241075.26999999996</v>
      </c>
      <c r="F7946" t="s">
        <v>567</v>
      </c>
      <c r="G7946" t="s">
        <v>511</v>
      </c>
      <c r="H7946" t="s">
        <v>352</v>
      </c>
      <c r="I7946" t="s">
        <v>353</v>
      </c>
      <c r="J7946" t="s">
        <v>746</v>
      </c>
      <c r="L7946" t="s">
        <v>352</v>
      </c>
      <c r="M7946" t="s">
        <v>349</v>
      </c>
      <c r="N7946" t="s">
        <v>573</v>
      </c>
    </row>
    <row r="7947" spans="1:14" hidden="1" x14ac:dyDescent="0.25">
      <c r="A7947" t="s">
        <v>241</v>
      </c>
      <c r="B7947" s="1">
        <v>45351</v>
      </c>
      <c r="C7947" t="s">
        <v>1003</v>
      </c>
      <c r="D7947" t="s">
        <v>1004</v>
      </c>
      <c r="E7947" s="4">
        <v>-171638.47000000006</v>
      </c>
      <c r="F7947" t="s">
        <v>567</v>
      </c>
      <c r="G7947" t="s">
        <v>511</v>
      </c>
      <c r="H7947" t="s">
        <v>348</v>
      </c>
      <c r="I7947" t="s">
        <v>349</v>
      </c>
      <c r="J7947" t="s">
        <v>746</v>
      </c>
      <c r="L7947" t="s">
        <v>348</v>
      </c>
      <c r="M7947" t="s">
        <v>349</v>
      </c>
      <c r="N7947" t="s">
        <v>573</v>
      </c>
    </row>
    <row r="7948" spans="1:14" hidden="1" x14ac:dyDescent="0.25">
      <c r="A7948" t="s">
        <v>241</v>
      </c>
      <c r="B7948" s="1">
        <v>45351</v>
      </c>
      <c r="C7948" t="s">
        <v>1291</v>
      </c>
      <c r="D7948" t="s">
        <v>1292</v>
      </c>
      <c r="E7948" s="4">
        <v>-31861.05</v>
      </c>
      <c r="F7948" t="s">
        <v>567</v>
      </c>
      <c r="G7948" t="s">
        <v>511</v>
      </c>
      <c r="H7948" t="s">
        <v>348</v>
      </c>
      <c r="I7948" t="s">
        <v>349</v>
      </c>
      <c r="J7948" t="s">
        <v>746</v>
      </c>
      <c r="L7948" t="s">
        <v>348</v>
      </c>
      <c r="M7948" t="s">
        <v>349</v>
      </c>
      <c r="N7948" t="s">
        <v>573</v>
      </c>
    </row>
    <row r="7949" spans="1:14" hidden="1" x14ac:dyDescent="0.25">
      <c r="A7949" t="s">
        <v>241</v>
      </c>
      <c r="B7949" s="1">
        <v>45351</v>
      </c>
      <c r="C7949" t="s">
        <v>1256</v>
      </c>
      <c r="D7949" t="s">
        <v>1257</v>
      </c>
      <c r="E7949" s="4">
        <v>-1350</v>
      </c>
      <c r="F7949" t="s">
        <v>567</v>
      </c>
      <c r="G7949" t="s">
        <v>511</v>
      </c>
      <c r="H7949" t="s">
        <v>348</v>
      </c>
      <c r="I7949" t="s">
        <v>349</v>
      </c>
      <c r="J7949" t="s">
        <v>746</v>
      </c>
      <c r="L7949" t="s">
        <v>348</v>
      </c>
      <c r="M7949" t="s">
        <v>349</v>
      </c>
      <c r="N7949" t="s">
        <v>573</v>
      </c>
    </row>
    <row r="7950" spans="1:14" hidden="1" x14ac:dyDescent="0.25">
      <c r="A7950" t="s">
        <v>241</v>
      </c>
      <c r="B7950" s="1">
        <v>45351</v>
      </c>
      <c r="C7950" t="s">
        <v>1011</v>
      </c>
      <c r="D7950" t="s">
        <v>1012</v>
      </c>
      <c r="E7950" s="4">
        <v>-15137.479999999996</v>
      </c>
      <c r="F7950" t="s">
        <v>567</v>
      </c>
      <c r="G7950" t="s">
        <v>511</v>
      </c>
      <c r="H7950" t="s">
        <v>348</v>
      </c>
      <c r="I7950" t="s">
        <v>349</v>
      </c>
      <c r="J7950" t="s">
        <v>746</v>
      </c>
      <c r="L7950" t="s">
        <v>348</v>
      </c>
      <c r="M7950" t="s">
        <v>349</v>
      </c>
      <c r="N7950" t="s">
        <v>573</v>
      </c>
    </row>
    <row r="7951" spans="1:14" hidden="1" x14ac:dyDescent="0.25">
      <c r="A7951" t="s">
        <v>241</v>
      </c>
      <c r="B7951" s="1">
        <v>45351</v>
      </c>
      <c r="C7951" t="s">
        <v>1019</v>
      </c>
      <c r="D7951" t="s">
        <v>1020</v>
      </c>
      <c r="E7951" s="4">
        <v>-1159.1999999998993</v>
      </c>
      <c r="F7951" t="s">
        <v>567</v>
      </c>
      <c r="G7951" t="s">
        <v>511</v>
      </c>
      <c r="H7951" t="s">
        <v>348</v>
      </c>
      <c r="I7951" t="s">
        <v>349</v>
      </c>
      <c r="J7951" t="s">
        <v>746</v>
      </c>
      <c r="L7951" t="s">
        <v>348</v>
      </c>
      <c r="M7951" t="s">
        <v>349</v>
      </c>
      <c r="N7951" t="s">
        <v>573</v>
      </c>
    </row>
    <row r="7952" spans="1:14" hidden="1" x14ac:dyDescent="0.25">
      <c r="A7952" t="s">
        <v>241</v>
      </c>
      <c r="B7952" s="1">
        <v>45351</v>
      </c>
      <c r="C7952" t="s">
        <v>1023</v>
      </c>
      <c r="D7952" t="s">
        <v>1024</v>
      </c>
      <c r="E7952" s="4">
        <v>-12046.66</v>
      </c>
      <c r="F7952" t="s">
        <v>567</v>
      </c>
      <c r="G7952" t="s">
        <v>511</v>
      </c>
      <c r="H7952" t="s">
        <v>348</v>
      </c>
      <c r="I7952" t="s">
        <v>349</v>
      </c>
      <c r="J7952" t="s">
        <v>746</v>
      </c>
      <c r="L7952" t="s">
        <v>348</v>
      </c>
      <c r="M7952" t="s">
        <v>349</v>
      </c>
      <c r="N7952" t="s">
        <v>573</v>
      </c>
    </row>
    <row r="7953" spans="1:14" hidden="1" x14ac:dyDescent="0.25">
      <c r="A7953" t="s">
        <v>241</v>
      </c>
      <c r="B7953" s="1">
        <v>45351</v>
      </c>
      <c r="C7953" t="s">
        <v>1207</v>
      </c>
      <c r="D7953" t="s">
        <v>1208</v>
      </c>
      <c r="E7953" s="4">
        <v>-27.570000000014552</v>
      </c>
      <c r="F7953" t="s">
        <v>567</v>
      </c>
      <c r="G7953" t="s">
        <v>511</v>
      </c>
      <c r="H7953" t="s">
        <v>348</v>
      </c>
      <c r="I7953" t="s">
        <v>349</v>
      </c>
      <c r="J7953" t="s">
        <v>746</v>
      </c>
      <c r="L7953" t="s">
        <v>348</v>
      </c>
      <c r="M7953" t="s">
        <v>349</v>
      </c>
      <c r="N7953" t="s">
        <v>573</v>
      </c>
    </row>
    <row r="7954" spans="1:14" hidden="1" x14ac:dyDescent="0.25">
      <c r="A7954" t="s">
        <v>241</v>
      </c>
      <c r="B7954" s="1">
        <v>45351</v>
      </c>
      <c r="C7954" t="s">
        <v>1269</v>
      </c>
      <c r="D7954" t="s">
        <v>1270</v>
      </c>
      <c r="E7954" s="4">
        <v>-2600</v>
      </c>
      <c r="F7954" t="s">
        <v>567</v>
      </c>
      <c r="G7954" t="s">
        <v>511</v>
      </c>
      <c r="H7954" t="s">
        <v>348</v>
      </c>
      <c r="I7954" t="s">
        <v>349</v>
      </c>
      <c r="J7954" t="s">
        <v>746</v>
      </c>
      <c r="L7954" t="s">
        <v>348</v>
      </c>
      <c r="M7954" t="s">
        <v>349</v>
      </c>
      <c r="N7954" t="s">
        <v>573</v>
      </c>
    </row>
    <row r="7955" spans="1:14" hidden="1" x14ac:dyDescent="0.25">
      <c r="A7955" t="s">
        <v>241</v>
      </c>
      <c r="B7955" s="1">
        <v>45351</v>
      </c>
      <c r="C7955" t="s">
        <v>1320</v>
      </c>
      <c r="D7955" t="s">
        <v>1321</v>
      </c>
      <c r="E7955" s="4">
        <v>-4834.5</v>
      </c>
      <c r="F7955" t="s">
        <v>567</v>
      </c>
      <c r="G7955" t="s">
        <v>511</v>
      </c>
      <c r="H7955" t="s">
        <v>348</v>
      </c>
      <c r="I7955" t="s">
        <v>349</v>
      </c>
      <c r="J7955" t="s">
        <v>746</v>
      </c>
      <c r="L7955" t="s">
        <v>348</v>
      </c>
      <c r="M7955" t="s">
        <v>349</v>
      </c>
      <c r="N7955" t="s">
        <v>573</v>
      </c>
    </row>
    <row r="7956" spans="1:14" hidden="1" x14ac:dyDescent="0.25">
      <c r="A7956" t="s">
        <v>241</v>
      </c>
      <c r="B7956" s="1">
        <v>45351</v>
      </c>
      <c r="C7956" t="s">
        <v>1033</v>
      </c>
      <c r="D7956" t="s">
        <v>1034</v>
      </c>
      <c r="E7956" s="4">
        <v>-48658.259999999995</v>
      </c>
      <c r="F7956" t="s">
        <v>567</v>
      </c>
      <c r="G7956" t="s">
        <v>511</v>
      </c>
      <c r="H7956" t="s">
        <v>348</v>
      </c>
      <c r="I7956" t="s">
        <v>349</v>
      </c>
      <c r="J7956" t="s">
        <v>667</v>
      </c>
      <c r="L7956" t="s">
        <v>340</v>
      </c>
      <c r="M7956" t="s">
        <v>349</v>
      </c>
      <c r="N7956" t="s">
        <v>573</v>
      </c>
    </row>
    <row r="7957" spans="1:14" hidden="1" x14ac:dyDescent="0.25">
      <c r="A7957" t="s">
        <v>241</v>
      </c>
      <c r="B7957" s="1">
        <v>45351</v>
      </c>
      <c r="C7957" t="s">
        <v>1209</v>
      </c>
      <c r="D7957" t="s">
        <v>1210</v>
      </c>
      <c r="E7957" s="4">
        <v>-12169.329999999962</v>
      </c>
      <c r="F7957" t="s">
        <v>567</v>
      </c>
      <c r="G7957" t="s">
        <v>511</v>
      </c>
      <c r="H7957" t="s">
        <v>348</v>
      </c>
      <c r="I7957" t="s">
        <v>349</v>
      </c>
      <c r="J7957" t="s">
        <v>746</v>
      </c>
      <c r="L7957" t="s">
        <v>348</v>
      </c>
      <c r="M7957" t="s">
        <v>349</v>
      </c>
      <c r="N7957" t="s">
        <v>573</v>
      </c>
    </row>
    <row r="7958" spans="1:14" hidden="1" x14ac:dyDescent="0.25">
      <c r="A7958" t="s">
        <v>241</v>
      </c>
      <c r="B7958" s="1">
        <v>45351</v>
      </c>
      <c r="C7958" t="s">
        <v>1367</v>
      </c>
      <c r="D7958" t="s">
        <v>1368</v>
      </c>
      <c r="E7958" s="4">
        <v>-140659.88000000006</v>
      </c>
      <c r="F7958" t="s">
        <v>567</v>
      </c>
      <c r="G7958" t="s">
        <v>511</v>
      </c>
      <c r="H7958" t="s">
        <v>355</v>
      </c>
      <c r="I7958" t="s">
        <v>356</v>
      </c>
      <c r="J7958" t="s">
        <v>689</v>
      </c>
      <c r="L7958" t="s">
        <v>355</v>
      </c>
      <c r="M7958" t="s">
        <v>356</v>
      </c>
      <c r="N7958" t="s">
        <v>573</v>
      </c>
    </row>
    <row r="7959" spans="1:14" hidden="1" x14ac:dyDescent="0.25">
      <c r="A7959" t="s">
        <v>241</v>
      </c>
      <c r="B7959" s="1">
        <v>45351</v>
      </c>
      <c r="C7959" t="s">
        <v>1369</v>
      </c>
      <c r="D7959" t="s">
        <v>1370</v>
      </c>
      <c r="E7959" s="4">
        <v>-47949.779999999992</v>
      </c>
      <c r="F7959" t="s">
        <v>567</v>
      </c>
      <c r="G7959" t="s">
        <v>511</v>
      </c>
      <c r="H7959" t="s">
        <v>355</v>
      </c>
      <c r="I7959" t="s">
        <v>356</v>
      </c>
      <c r="J7959" t="s">
        <v>689</v>
      </c>
      <c r="M7959" t="s">
        <v>356</v>
      </c>
      <c r="N7959" t="s">
        <v>573</v>
      </c>
    </row>
    <row r="7960" spans="1:14" hidden="1" x14ac:dyDescent="0.25">
      <c r="A7960" t="s">
        <v>241</v>
      </c>
      <c r="B7960" s="1">
        <v>45351</v>
      </c>
      <c r="C7960" t="s">
        <v>1050</v>
      </c>
      <c r="D7960" t="s">
        <v>1051</v>
      </c>
      <c r="E7960" s="4">
        <v>-90575.629999999976</v>
      </c>
      <c r="F7960" t="s">
        <v>567</v>
      </c>
      <c r="G7960" t="s">
        <v>511</v>
      </c>
      <c r="H7960" t="s">
        <v>355</v>
      </c>
      <c r="I7960" t="s">
        <v>356</v>
      </c>
      <c r="J7960" t="s">
        <v>689</v>
      </c>
      <c r="L7960" t="s">
        <v>348</v>
      </c>
      <c r="M7960" t="s">
        <v>356</v>
      </c>
      <c r="N7960" t="s">
        <v>573</v>
      </c>
    </row>
    <row r="7961" spans="1:14" hidden="1" x14ac:dyDescent="0.25">
      <c r="A7961" t="s">
        <v>241</v>
      </c>
      <c r="B7961" s="1">
        <v>45351</v>
      </c>
      <c r="C7961" t="s">
        <v>1054</v>
      </c>
      <c r="D7961" t="s">
        <v>1055</v>
      </c>
      <c r="E7961" s="4">
        <v>-4.8000000000065484</v>
      </c>
      <c r="F7961" t="s">
        <v>567</v>
      </c>
      <c r="G7961" t="s">
        <v>511</v>
      </c>
      <c r="H7961" t="s">
        <v>355</v>
      </c>
      <c r="I7961" t="s">
        <v>356</v>
      </c>
      <c r="J7961" t="s">
        <v>689</v>
      </c>
      <c r="L7961" t="s">
        <v>355</v>
      </c>
      <c r="M7961" t="s">
        <v>356</v>
      </c>
      <c r="N7961" t="s">
        <v>573</v>
      </c>
    </row>
    <row r="7962" spans="1:14" hidden="1" x14ac:dyDescent="0.25">
      <c r="A7962" t="s">
        <v>241</v>
      </c>
      <c r="B7962" s="1">
        <v>45351</v>
      </c>
      <c r="C7962" t="s">
        <v>1211</v>
      </c>
      <c r="D7962" t="s">
        <v>1212</v>
      </c>
      <c r="E7962" s="4">
        <v>-267.07</v>
      </c>
      <c r="F7962" t="s">
        <v>567</v>
      </c>
      <c r="G7962" t="s">
        <v>511</v>
      </c>
      <c r="H7962" t="s">
        <v>355</v>
      </c>
      <c r="I7962" t="s">
        <v>356</v>
      </c>
      <c r="J7962" t="s">
        <v>746</v>
      </c>
      <c r="L7962" t="s">
        <v>348</v>
      </c>
      <c r="M7962" t="s">
        <v>356</v>
      </c>
      <c r="N7962" t="s">
        <v>573</v>
      </c>
    </row>
    <row r="7963" spans="1:14" hidden="1" x14ac:dyDescent="0.25">
      <c r="A7963" t="s">
        <v>241</v>
      </c>
      <c r="B7963" s="1">
        <v>45351</v>
      </c>
      <c r="C7963" t="s">
        <v>1060</v>
      </c>
      <c r="D7963" t="s">
        <v>1061</v>
      </c>
      <c r="E7963" s="4">
        <v>-699.09999999997251</v>
      </c>
      <c r="F7963" t="s">
        <v>567</v>
      </c>
      <c r="G7963" t="s">
        <v>511</v>
      </c>
      <c r="H7963" t="s">
        <v>355</v>
      </c>
      <c r="I7963" t="s">
        <v>356</v>
      </c>
      <c r="J7963" t="s">
        <v>689</v>
      </c>
      <c r="L7963" t="s">
        <v>355</v>
      </c>
      <c r="M7963" t="s">
        <v>356</v>
      </c>
      <c r="N7963" t="s">
        <v>573</v>
      </c>
    </row>
    <row r="7964" spans="1:14" hidden="1" x14ac:dyDescent="0.25">
      <c r="A7964" t="s">
        <v>241</v>
      </c>
      <c r="B7964" s="1">
        <v>45351</v>
      </c>
      <c r="C7964" t="s">
        <v>1064</v>
      </c>
      <c r="D7964" t="s">
        <v>1065</v>
      </c>
      <c r="E7964" s="4">
        <v>-2.2799999999999727</v>
      </c>
      <c r="F7964" t="s">
        <v>567</v>
      </c>
      <c r="G7964" t="s">
        <v>511</v>
      </c>
      <c r="H7964" t="s">
        <v>355</v>
      </c>
      <c r="I7964" t="s">
        <v>356</v>
      </c>
      <c r="J7964" t="s">
        <v>746</v>
      </c>
      <c r="L7964" t="s">
        <v>348</v>
      </c>
      <c r="M7964" t="s">
        <v>356</v>
      </c>
      <c r="N7964" t="s">
        <v>573</v>
      </c>
    </row>
    <row r="7965" spans="1:14" hidden="1" x14ac:dyDescent="0.25">
      <c r="A7965" t="s">
        <v>241</v>
      </c>
      <c r="B7965" s="1">
        <v>45351</v>
      </c>
      <c r="C7965" t="s">
        <v>1072</v>
      </c>
      <c r="D7965" t="s">
        <v>1073</v>
      </c>
      <c r="E7965" s="4">
        <v>-72646.73000000001</v>
      </c>
      <c r="F7965" t="s">
        <v>567</v>
      </c>
      <c r="G7965" t="s">
        <v>511</v>
      </c>
      <c r="H7965" t="s">
        <v>348</v>
      </c>
      <c r="I7965" t="s">
        <v>349</v>
      </c>
      <c r="J7965" t="s">
        <v>746</v>
      </c>
      <c r="L7965" t="s">
        <v>348</v>
      </c>
      <c r="M7965" t="s">
        <v>453</v>
      </c>
      <c r="N7965" t="s">
        <v>573</v>
      </c>
    </row>
    <row r="7966" spans="1:14" hidden="1" x14ac:dyDescent="0.25">
      <c r="A7966" t="s">
        <v>241</v>
      </c>
      <c r="B7966" s="1">
        <v>45351</v>
      </c>
      <c r="C7966" t="s">
        <v>1076</v>
      </c>
      <c r="D7966" t="s">
        <v>1077</v>
      </c>
      <c r="E7966" s="4">
        <v>-23397.42</v>
      </c>
      <c r="F7966" t="s">
        <v>567</v>
      </c>
      <c r="G7966" t="s">
        <v>511</v>
      </c>
      <c r="H7966" t="s">
        <v>348</v>
      </c>
      <c r="I7966" t="s">
        <v>349</v>
      </c>
      <c r="J7966" t="s">
        <v>746</v>
      </c>
      <c r="L7966" t="s">
        <v>348</v>
      </c>
      <c r="M7966" t="s">
        <v>453</v>
      </c>
      <c r="N7966" t="s">
        <v>573</v>
      </c>
    </row>
    <row r="7967" spans="1:14" hidden="1" x14ac:dyDescent="0.25">
      <c r="A7967" t="s">
        <v>241</v>
      </c>
      <c r="B7967" s="1">
        <v>45351</v>
      </c>
      <c r="C7967" t="s">
        <v>1234</v>
      </c>
      <c r="D7967" t="s">
        <v>1235</v>
      </c>
      <c r="E7967" s="4">
        <v>-3.4000000000000909</v>
      </c>
      <c r="F7967" t="s">
        <v>567</v>
      </c>
      <c r="G7967" t="s">
        <v>511</v>
      </c>
      <c r="H7967" t="s">
        <v>348</v>
      </c>
      <c r="I7967" t="s">
        <v>349</v>
      </c>
      <c r="J7967" t="s">
        <v>746</v>
      </c>
      <c r="L7967" t="s">
        <v>348</v>
      </c>
      <c r="M7967" t="s">
        <v>453</v>
      </c>
      <c r="N7967" t="s">
        <v>573</v>
      </c>
    </row>
    <row r="7968" spans="1:14" hidden="1" x14ac:dyDescent="0.25">
      <c r="A7968" t="s">
        <v>241</v>
      </c>
      <c r="B7968" s="1">
        <v>45351</v>
      </c>
      <c r="C7968" t="s">
        <v>1215</v>
      </c>
      <c r="D7968" t="s">
        <v>1216</v>
      </c>
      <c r="E7968" s="4">
        <v>-6.24</v>
      </c>
      <c r="F7968" t="s">
        <v>567</v>
      </c>
      <c r="G7968" t="s">
        <v>511</v>
      </c>
      <c r="H7968" t="s">
        <v>348</v>
      </c>
      <c r="I7968" t="s">
        <v>349</v>
      </c>
      <c r="J7968" t="s">
        <v>746</v>
      </c>
      <c r="L7968" t="s">
        <v>348</v>
      </c>
      <c r="M7968" t="s">
        <v>453</v>
      </c>
      <c r="N7968" t="s">
        <v>573</v>
      </c>
    </row>
    <row r="7969" spans="1:14" hidden="1" x14ac:dyDescent="0.25">
      <c r="A7969" t="s">
        <v>241</v>
      </c>
      <c r="B7969" s="1">
        <v>45351</v>
      </c>
      <c r="C7969" t="s">
        <v>1217</v>
      </c>
      <c r="D7969" t="s">
        <v>1218</v>
      </c>
      <c r="E7969" s="4">
        <v>-336.31</v>
      </c>
      <c r="F7969" t="s">
        <v>567</v>
      </c>
      <c r="G7969" t="s">
        <v>511</v>
      </c>
      <c r="H7969" t="s">
        <v>348</v>
      </c>
      <c r="I7969" t="s">
        <v>349</v>
      </c>
      <c r="J7969" t="s">
        <v>746</v>
      </c>
      <c r="L7969" t="s">
        <v>348</v>
      </c>
      <c r="M7969" t="s">
        <v>453</v>
      </c>
      <c r="N7969" t="s">
        <v>573</v>
      </c>
    </row>
    <row r="7970" spans="1:14" hidden="1" x14ac:dyDescent="0.25">
      <c r="A7970" t="s">
        <v>241</v>
      </c>
      <c r="B7970" s="1">
        <v>45351</v>
      </c>
      <c r="C7970" t="s">
        <v>1087</v>
      </c>
      <c r="D7970" t="s">
        <v>1088</v>
      </c>
      <c r="E7970" s="4">
        <v>-205.07999999999993</v>
      </c>
      <c r="F7970" t="s">
        <v>567</v>
      </c>
      <c r="G7970" t="s">
        <v>511</v>
      </c>
      <c r="H7970" t="s">
        <v>348</v>
      </c>
      <c r="I7970" t="s">
        <v>349</v>
      </c>
      <c r="J7970" t="s">
        <v>746</v>
      </c>
      <c r="L7970" t="s">
        <v>348</v>
      </c>
      <c r="M7970" t="s">
        <v>453</v>
      </c>
      <c r="N7970" t="s">
        <v>573</v>
      </c>
    </row>
    <row r="7971" spans="1:14" hidden="1" x14ac:dyDescent="0.25">
      <c r="A7971" t="s">
        <v>241</v>
      </c>
      <c r="B7971" s="1">
        <v>45351</v>
      </c>
      <c r="C7971" t="s">
        <v>1091</v>
      </c>
      <c r="D7971" t="s">
        <v>1092</v>
      </c>
      <c r="E7971" s="4">
        <v>-1451.8099999999986</v>
      </c>
      <c r="F7971" t="s">
        <v>567</v>
      </c>
      <c r="G7971" t="s">
        <v>511</v>
      </c>
      <c r="H7971" t="s">
        <v>348</v>
      </c>
      <c r="I7971" t="s">
        <v>349</v>
      </c>
      <c r="J7971" t="s">
        <v>746</v>
      </c>
      <c r="L7971" t="s">
        <v>348</v>
      </c>
      <c r="M7971" t="s">
        <v>453</v>
      </c>
      <c r="N7971" t="s">
        <v>573</v>
      </c>
    </row>
    <row r="7972" spans="1:14" hidden="1" x14ac:dyDescent="0.25">
      <c r="A7972" t="s">
        <v>241</v>
      </c>
      <c r="B7972" s="1">
        <v>45351</v>
      </c>
      <c r="C7972" t="s">
        <v>1095</v>
      </c>
      <c r="D7972" t="s">
        <v>1096</v>
      </c>
      <c r="E7972" s="4">
        <v>-220.10000000000002</v>
      </c>
      <c r="F7972" t="s">
        <v>567</v>
      </c>
      <c r="G7972" t="s">
        <v>511</v>
      </c>
      <c r="H7972" t="s">
        <v>348</v>
      </c>
      <c r="I7972" t="s">
        <v>349</v>
      </c>
      <c r="J7972" t="s">
        <v>746</v>
      </c>
      <c r="L7972" t="s">
        <v>348</v>
      </c>
      <c r="M7972" t="s">
        <v>453</v>
      </c>
      <c r="N7972" t="s">
        <v>573</v>
      </c>
    </row>
    <row r="7973" spans="1:14" hidden="1" x14ac:dyDescent="0.25">
      <c r="A7973" t="s">
        <v>241</v>
      </c>
      <c r="B7973" s="1">
        <v>45351</v>
      </c>
      <c r="C7973" t="s">
        <v>1099</v>
      </c>
      <c r="D7973" t="s">
        <v>1100</v>
      </c>
      <c r="E7973" s="4">
        <v>-156.9300000000004</v>
      </c>
      <c r="F7973" t="s">
        <v>567</v>
      </c>
      <c r="G7973" t="s">
        <v>511</v>
      </c>
      <c r="H7973" t="s">
        <v>348</v>
      </c>
      <c r="I7973" t="s">
        <v>349</v>
      </c>
      <c r="J7973" t="s">
        <v>746</v>
      </c>
      <c r="L7973" t="s">
        <v>348</v>
      </c>
      <c r="M7973" t="s">
        <v>453</v>
      </c>
      <c r="N7973" t="s">
        <v>573</v>
      </c>
    </row>
    <row r="7974" spans="1:14" hidden="1" x14ac:dyDescent="0.25">
      <c r="A7974" t="s">
        <v>241</v>
      </c>
      <c r="B7974" s="1">
        <v>45351</v>
      </c>
      <c r="C7974" t="s">
        <v>1103</v>
      </c>
      <c r="D7974" t="s">
        <v>1104</v>
      </c>
      <c r="E7974" s="4">
        <v>-476.68999999999937</v>
      </c>
      <c r="F7974" t="s">
        <v>567</v>
      </c>
      <c r="G7974" t="s">
        <v>511</v>
      </c>
      <c r="H7974" t="s">
        <v>348</v>
      </c>
      <c r="I7974" t="s">
        <v>349</v>
      </c>
      <c r="J7974" t="s">
        <v>746</v>
      </c>
      <c r="L7974" t="s">
        <v>348</v>
      </c>
      <c r="M7974" t="s">
        <v>453</v>
      </c>
      <c r="N7974" t="s">
        <v>573</v>
      </c>
    </row>
    <row r="7975" spans="1:14" hidden="1" x14ac:dyDescent="0.25">
      <c r="A7975" t="s">
        <v>241</v>
      </c>
      <c r="B7975" s="1">
        <v>45351</v>
      </c>
      <c r="C7975" t="s">
        <v>1107</v>
      </c>
      <c r="D7975" t="s">
        <v>1108</v>
      </c>
      <c r="E7975" s="4">
        <v>-935.71000000000015</v>
      </c>
      <c r="F7975" t="s">
        <v>567</v>
      </c>
      <c r="G7975" t="s">
        <v>511</v>
      </c>
      <c r="H7975" t="s">
        <v>348</v>
      </c>
      <c r="I7975" t="s">
        <v>349</v>
      </c>
      <c r="J7975" t="s">
        <v>746</v>
      </c>
      <c r="L7975" t="s">
        <v>348</v>
      </c>
      <c r="M7975" t="s">
        <v>453</v>
      </c>
      <c r="N7975" t="s">
        <v>573</v>
      </c>
    </row>
    <row r="7976" spans="1:14" hidden="1" x14ac:dyDescent="0.25">
      <c r="A7976" t="s">
        <v>241</v>
      </c>
      <c r="B7976" s="1">
        <v>45351</v>
      </c>
      <c r="C7976" t="s">
        <v>1109</v>
      </c>
      <c r="D7976" t="s">
        <v>1110</v>
      </c>
      <c r="E7976" s="4">
        <v>-322.0799999999997</v>
      </c>
      <c r="F7976" t="s">
        <v>567</v>
      </c>
      <c r="G7976" t="s">
        <v>511</v>
      </c>
      <c r="H7976" t="s">
        <v>348</v>
      </c>
      <c r="I7976" t="s">
        <v>349</v>
      </c>
      <c r="J7976" t="s">
        <v>746</v>
      </c>
      <c r="L7976" t="s">
        <v>348</v>
      </c>
      <c r="M7976" t="s">
        <v>453</v>
      </c>
      <c r="N7976" t="s">
        <v>573</v>
      </c>
    </row>
    <row r="7977" spans="1:14" hidden="1" x14ac:dyDescent="0.25">
      <c r="A7977" t="s">
        <v>241</v>
      </c>
      <c r="B7977" s="1">
        <v>45351</v>
      </c>
      <c r="C7977" t="s">
        <v>1111</v>
      </c>
      <c r="D7977" t="s">
        <v>1112</v>
      </c>
      <c r="E7977" s="4">
        <v>-398.95999999999981</v>
      </c>
      <c r="F7977" t="s">
        <v>567</v>
      </c>
      <c r="G7977" t="s">
        <v>511</v>
      </c>
      <c r="H7977" t="s">
        <v>348</v>
      </c>
      <c r="I7977" t="s">
        <v>349</v>
      </c>
      <c r="J7977" t="s">
        <v>746</v>
      </c>
      <c r="L7977" t="s">
        <v>348</v>
      </c>
      <c r="M7977" t="s">
        <v>453</v>
      </c>
      <c r="N7977" t="s">
        <v>573</v>
      </c>
    </row>
    <row r="7978" spans="1:14" hidden="1" x14ac:dyDescent="0.25">
      <c r="A7978" t="s">
        <v>241</v>
      </c>
      <c r="B7978" s="1">
        <v>45351</v>
      </c>
      <c r="C7978" t="s">
        <v>1115</v>
      </c>
      <c r="D7978" t="s">
        <v>1116</v>
      </c>
      <c r="E7978" s="4">
        <v>-63.020000000019195</v>
      </c>
      <c r="F7978" t="s">
        <v>567</v>
      </c>
      <c r="G7978" t="s">
        <v>511</v>
      </c>
      <c r="H7978" t="s">
        <v>348</v>
      </c>
      <c r="I7978" t="s">
        <v>349</v>
      </c>
      <c r="J7978" t="s">
        <v>746</v>
      </c>
      <c r="L7978" t="s">
        <v>348</v>
      </c>
      <c r="M7978" t="s">
        <v>453</v>
      </c>
      <c r="N7978" t="s">
        <v>573</v>
      </c>
    </row>
    <row r="7979" spans="1:14" hidden="1" x14ac:dyDescent="0.25">
      <c r="A7979" t="s">
        <v>241</v>
      </c>
      <c r="B7979" s="1">
        <v>45351</v>
      </c>
      <c r="C7979" t="s">
        <v>1344</v>
      </c>
      <c r="D7979" t="s">
        <v>1345</v>
      </c>
      <c r="E7979" s="4">
        <v>-636.47</v>
      </c>
      <c r="F7979" t="s">
        <v>567</v>
      </c>
      <c r="G7979" t="s">
        <v>511</v>
      </c>
      <c r="H7979" t="s">
        <v>348</v>
      </c>
      <c r="I7979" t="s">
        <v>349</v>
      </c>
      <c r="J7979" t="s">
        <v>746</v>
      </c>
      <c r="L7979" t="s">
        <v>348</v>
      </c>
      <c r="M7979" t="s">
        <v>453</v>
      </c>
      <c r="N7979" t="s">
        <v>573</v>
      </c>
    </row>
    <row r="7980" spans="1:14" hidden="1" x14ac:dyDescent="0.25">
      <c r="A7980" t="s">
        <v>241</v>
      </c>
      <c r="B7980" s="1">
        <v>45351</v>
      </c>
      <c r="C7980" t="s">
        <v>1119</v>
      </c>
      <c r="D7980" t="s">
        <v>1120</v>
      </c>
      <c r="E7980" s="4">
        <v>-37918.12999999991</v>
      </c>
      <c r="F7980" t="s">
        <v>567</v>
      </c>
      <c r="G7980" t="s">
        <v>511</v>
      </c>
      <c r="H7980" t="s">
        <v>348</v>
      </c>
      <c r="I7980" t="s">
        <v>349</v>
      </c>
      <c r="J7980" t="s">
        <v>684</v>
      </c>
      <c r="L7980" t="s">
        <v>1121</v>
      </c>
      <c r="M7980" t="s">
        <v>453</v>
      </c>
      <c r="N7980" t="s">
        <v>573</v>
      </c>
    </row>
    <row r="7981" spans="1:14" hidden="1" x14ac:dyDescent="0.25">
      <c r="A7981" t="s">
        <v>241</v>
      </c>
      <c r="B7981" s="1">
        <v>45351</v>
      </c>
      <c r="C7981" t="s">
        <v>1124</v>
      </c>
      <c r="D7981" t="s">
        <v>1125</v>
      </c>
      <c r="E7981" s="4">
        <v>-210910</v>
      </c>
      <c r="F7981" t="s">
        <v>567</v>
      </c>
      <c r="G7981" t="s">
        <v>511</v>
      </c>
      <c r="H7981" t="s">
        <v>348</v>
      </c>
      <c r="I7981" t="s">
        <v>349</v>
      </c>
      <c r="J7981" t="s">
        <v>746</v>
      </c>
      <c r="L7981" t="s">
        <v>348</v>
      </c>
      <c r="M7981" t="s">
        <v>457</v>
      </c>
      <c r="N7981" t="s">
        <v>573</v>
      </c>
    </row>
    <row r="7982" spans="1:14" hidden="1" x14ac:dyDescent="0.25">
      <c r="A7982" t="s">
        <v>241</v>
      </c>
      <c r="B7982" s="1">
        <v>45351</v>
      </c>
      <c r="C7982" t="s">
        <v>1089</v>
      </c>
      <c r="D7982" t="s">
        <v>1090</v>
      </c>
      <c r="E7982" s="4">
        <v>-82235.06</v>
      </c>
      <c r="F7982" t="s">
        <v>567</v>
      </c>
      <c r="G7982" t="s">
        <v>471</v>
      </c>
      <c r="H7982" t="s">
        <v>248</v>
      </c>
      <c r="I7982" t="s">
        <v>249</v>
      </c>
      <c r="J7982" t="s">
        <v>248</v>
      </c>
      <c r="K7982" t="s">
        <v>1086</v>
      </c>
      <c r="L7982" t="s">
        <v>372</v>
      </c>
      <c r="M7982" t="s">
        <v>373</v>
      </c>
      <c r="N7982" t="s">
        <v>488</v>
      </c>
    </row>
    <row r="7983" spans="1:14" hidden="1" x14ac:dyDescent="0.25">
      <c r="A7983" t="s">
        <v>241</v>
      </c>
      <c r="B7983" s="1">
        <v>45351</v>
      </c>
      <c r="C7983" t="s">
        <v>1283</v>
      </c>
      <c r="D7983" t="s">
        <v>1284</v>
      </c>
      <c r="E7983" s="4">
        <v>-4038.17</v>
      </c>
      <c r="F7983" t="s">
        <v>567</v>
      </c>
      <c r="G7983" t="s">
        <v>471</v>
      </c>
      <c r="H7983" t="s">
        <v>317</v>
      </c>
      <c r="I7983" t="s">
        <v>318</v>
      </c>
      <c r="J7983" t="s">
        <v>276</v>
      </c>
      <c r="L7983" t="s">
        <v>372</v>
      </c>
      <c r="M7983" t="s">
        <v>373</v>
      </c>
      <c r="N7983" t="s">
        <v>488</v>
      </c>
    </row>
    <row r="7984" spans="1:14" hidden="1" x14ac:dyDescent="0.25">
      <c r="A7984" t="s">
        <v>241</v>
      </c>
      <c r="B7984" s="1">
        <v>45351</v>
      </c>
      <c r="C7984" t="s">
        <v>1084</v>
      </c>
      <c r="D7984" t="s">
        <v>1085</v>
      </c>
      <c r="E7984" s="4">
        <v>-132899.08000000002</v>
      </c>
      <c r="F7984" t="s">
        <v>567</v>
      </c>
      <c r="G7984" t="s">
        <v>471</v>
      </c>
      <c r="H7984" t="s">
        <v>248</v>
      </c>
      <c r="I7984" t="s">
        <v>249</v>
      </c>
      <c r="J7984" t="s">
        <v>248</v>
      </c>
      <c r="K7984" t="s">
        <v>1086</v>
      </c>
      <c r="L7984" t="s">
        <v>372</v>
      </c>
      <c r="M7984" t="s">
        <v>373</v>
      </c>
      <c r="N7984" t="s">
        <v>488</v>
      </c>
    </row>
    <row r="7985" spans="1:14" hidden="1" x14ac:dyDescent="0.25">
      <c r="A7985" t="s">
        <v>241</v>
      </c>
      <c r="B7985" s="1">
        <v>45382</v>
      </c>
      <c r="C7985" t="s">
        <v>1182</v>
      </c>
      <c r="D7985" t="s">
        <v>1183</v>
      </c>
      <c r="E7985" s="4">
        <v>249.99999999998727</v>
      </c>
      <c r="F7985" t="s">
        <v>567</v>
      </c>
      <c r="G7985" t="s">
        <v>511</v>
      </c>
      <c r="H7985" t="s">
        <v>347</v>
      </c>
      <c r="I7985" t="s">
        <v>350</v>
      </c>
      <c r="J7985" t="s">
        <v>848</v>
      </c>
      <c r="L7985" t="s">
        <v>55</v>
      </c>
      <c r="M7985" t="s">
        <v>414</v>
      </c>
      <c r="N7985" t="s">
        <v>573</v>
      </c>
    </row>
    <row r="7986" spans="1:14" hidden="1" x14ac:dyDescent="0.25">
      <c r="A7986" t="s">
        <v>241</v>
      </c>
      <c r="B7986" s="1">
        <v>45382</v>
      </c>
      <c r="C7986" t="s">
        <v>570</v>
      </c>
      <c r="D7986" t="s">
        <v>571</v>
      </c>
      <c r="E7986" s="4">
        <v>10000</v>
      </c>
      <c r="F7986" t="s">
        <v>567</v>
      </c>
      <c r="G7986" t="s">
        <v>511</v>
      </c>
      <c r="H7986" t="s">
        <v>514</v>
      </c>
      <c r="I7986" t="s">
        <v>417</v>
      </c>
      <c r="J7986" t="s">
        <v>572</v>
      </c>
      <c r="L7986" t="s">
        <v>514</v>
      </c>
      <c r="M7986" t="s">
        <v>417</v>
      </c>
      <c r="N7986" t="s">
        <v>573</v>
      </c>
    </row>
    <row r="7987" spans="1:14" hidden="1" x14ac:dyDescent="0.25">
      <c r="A7987" t="s">
        <v>241</v>
      </c>
      <c r="B7987" s="1">
        <v>45382</v>
      </c>
      <c r="C7987" t="s">
        <v>576</v>
      </c>
      <c r="D7987" t="s">
        <v>577</v>
      </c>
      <c r="E7987" s="4">
        <v>17743</v>
      </c>
      <c r="F7987" t="s">
        <v>567</v>
      </c>
      <c r="G7987" t="s">
        <v>511</v>
      </c>
      <c r="H7987" t="s">
        <v>514</v>
      </c>
      <c r="I7987" t="s">
        <v>417</v>
      </c>
      <c r="J7987" t="s">
        <v>572</v>
      </c>
      <c r="L7987" t="s">
        <v>514</v>
      </c>
      <c r="M7987" t="s">
        <v>417</v>
      </c>
      <c r="N7987" t="s">
        <v>573</v>
      </c>
    </row>
    <row r="7988" spans="1:14" hidden="1" x14ac:dyDescent="0.25">
      <c r="A7988" t="s">
        <v>241</v>
      </c>
      <c r="B7988" s="1">
        <v>45382</v>
      </c>
      <c r="C7988" t="s">
        <v>580</v>
      </c>
      <c r="D7988" t="s">
        <v>581</v>
      </c>
      <c r="E7988" s="4">
        <v>69472.100000000006</v>
      </c>
      <c r="F7988" t="s">
        <v>567</v>
      </c>
      <c r="G7988" t="s">
        <v>511</v>
      </c>
      <c r="H7988" t="s">
        <v>514</v>
      </c>
      <c r="I7988" t="s">
        <v>417</v>
      </c>
      <c r="J7988" t="s">
        <v>572</v>
      </c>
      <c r="L7988" t="s">
        <v>514</v>
      </c>
      <c r="M7988" t="s">
        <v>417</v>
      </c>
      <c r="N7988" t="s">
        <v>573</v>
      </c>
    </row>
    <row r="7989" spans="1:14" hidden="1" x14ac:dyDescent="0.25">
      <c r="A7989" t="s">
        <v>241</v>
      </c>
      <c r="B7989" s="1">
        <v>45382</v>
      </c>
      <c r="C7989" t="s">
        <v>588</v>
      </c>
      <c r="D7989" t="s">
        <v>589</v>
      </c>
      <c r="E7989" s="4">
        <v>59322.69</v>
      </c>
      <c r="F7989" t="s">
        <v>567</v>
      </c>
      <c r="G7989" t="s">
        <v>511</v>
      </c>
      <c r="H7989" t="s">
        <v>514</v>
      </c>
      <c r="I7989" t="s">
        <v>417</v>
      </c>
      <c r="J7989" t="s">
        <v>572</v>
      </c>
      <c r="L7989" t="s">
        <v>514</v>
      </c>
      <c r="M7989" t="s">
        <v>417</v>
      </c>
      <c r="N7989" t="s">
        <v>573</v>
      </c>
    </row>
    <row r="7990" spans="1:14" hidden="1" x14ac:dyDescent="0.25">
      <c r="A7990" t="s">
        <v>241</v>
      </c>
      <c r="B7990" s="1">
        <v>45382</v>
      </c>
      <c r="C7990" t="s">
        <v>592</v>
      </c>
      <c r="D7990" t="s">
        <v>593</v>
      </c>
      <c r="E7990" s="4">
        <v>87545.25</v>
      </c>
      <c r="F7990" t="s">
        <v>567</v>
      </c>
      <c r="G7990" t="s">
        <v>511</v>
      </c>
      <c r="H7990" t="s">
        <v>518</v>
      </c>
      <c r="I7990" t="s">
        <v>419</v>
      </c>
      <c r="J7990" t="s">
        <v>594</v>
      </c>
      <c r="L7990" t="s">
        <v>518</v>
      </c>
      <c r="M7990" t="s">
        <v>419</v>
      </c>
      <c r="N7990" t="s">
        <v>573</v>
      </c>
    </row>
    <row r="7991" spans="1:14" hidden="1" x14ac:dyDescent="0.25">
      <c r="A7991" t="s">
        <v>241</v>
      </c>
      <c r="B7991" s="1">
        <v>45382</v>
      </c>
      <c r="C7991" t="s">
        <v>597</v>
      </c>
      <c r="D7991" t="s">
        <v>598</v>
      </c>
      <c r="E7991" s="4">
        <v>693957.03</v>
      </c>
      <c r="F7991" t="s">
        <v>567</v>
      </c>
      <c r="G7991" t="s">
        <v>511</v>
      </c>
      <c r="H7991" t="s">
        <v>518</v>
      </c>
      <c r="I7991" t="s">
        <v>419</v>
      </c>
      <c r="J7991" t="s">
        <v>594</v>
      </c>
      <c r="L7991" t="s">
        <v>518</v>
      </c>
      <c r="M7991" t="s">
        <v>419</v>
      </c>
      <c r="N7991" t="s">
        <v>573</v>
      </c>
    </row>
    <row r="7992" spans="1:14" hidden="1" x14ac:dyDescent="0.25">
      <c r="A7992" t="s">
        <v>241</v>
      </c>
      <c r="B7992" s="1">
        <v>45382</v>
      </c>
      <c r="C7992" t="s">
        <v>601</v>
      </c>
      <c r="D7992" t="s">
        <v>602</v>
      </c>
      <c r="E7992" s="4">
        <v>136992.31</v>
      </c>
      <c r="F7992" t="s">
        <v>567</v>
      </c>
      <c r="G7992" t="s">
        <v>511</v>
      </c>
      <c r="H7992" t="s">
        <v>518</v>
      </c>
      <c r="I7992" t="s">
        <v>419</v>
      </c>
      <c r="J7992" t="s">
        <v>594</v>
      </c>
      <c r="L7992" t="s">
        <v>518</v>
      </c>
      <c r="M7992" t="s">
        <v>419</v>
      </c>
      <c r="N7992" t="s">
        <v>573</v>
      </c>
    </row>
    <row r="7993" spans="1:14" hidden="1" x14ac:dyDescent="0.25">
      <c r="A7993" t="s">
        <v>241</v>
      </c>
      <c r="B7993" s="1">
        <v>45382</v>
      </c>
      <c r="C7993" t="s">
        <v>605</v>
      </c>
      <c r="D7993" t="s">
        <v>606</v>
      </c>
      <c r="E7993" s="4">
        <v>229033.74</v>
      </c>
      <c r="F7993" t="s">
        <v>567</v>
      </c>
      <c r="G7993" t="s">
        <v>511</v>
      </c>
      <c r="H7993" t="s">
        <v>518</v>
      </c>
      <c r="I7993" t="s">
        <v>419</v>
      </c>
      <c r="J7993" t="s">
        <v>594</v>
      </c>
      <c r="L7993" t="s">
        <v>518</v>
      </c>
      <c r="M7993" t="s">
        <v>419</v>
      </c>
      <c r="N7993" t="s">
        <v>573</v>
      </c>
    </row>
    <row r="7994" spans="1:14" hidden="1" x14ac:dyDescent="0.25">
      <c r="A7994" t="s">
        <v>241</v>
      </c>
      <c r="B7994" s="1">
        <v>45382</v>
      </c>
      <c r="C7994" t="s">
        <v>611</v>
      </c>
      <c r="D7994" t="s">
        <v>612</v>
      </c>
      <c r="E7994" s="4">
        <v>318069.69000000006</v>
      </c>
      <c r="F7994" t="s">
        <v>567</v>
      </c>
      <c r="G7994" t="s">
        <v>511</v>
      </c>
      <c r="H7994" t="s">
        <v>518</v>
      </c>
      <c r="I7994" t="s">
        <v>419</v>
      </c>
      <c r="J7994" t="s">
        <v>594</v>
      </c>
      <c r="L7994" t="s">
        <v>518</v>
      </c>
      <c r="M7994" t="s">
        <v>419</v>
      </c>
      <c r="N7994" t="s">
        <v>573</v>
      </c>
    </row>
    <row r="7995" spans="1:14" hidden="1" x14ac:dyDescent="0.25">
      <c r="A7995" t="s">
        <v>241</v>
      </c>
      <c r="B7995" s="1">
        <v>45382</v>
      </c>
      <c r="C7995" t="s">
        <v>617</v>
      </c>
      <c r="D7995" t="s">
        <v>618</v>
      </c>
      <c r="E7995" s="4">
        <v>96173.29</v>
      </c>
      <c r="F7995" t="s">
        <v>567</v>
      </c>
      <c r="G7995" t="s">
        <v>511</v>
      </c>
      <c r="H7995" t="s">
        <v>518</v>
      </c>
      <c r="I7995" t="s">
        <v>419</v>
      </c>
      <c r="J7995" t="s">
        <v>594</v>
      </c>
      <c r="L7995" t="s">
        <v>518</v>
      </c>
      <c r="M7995" t="s">
        <v>419</v>
      </c>
      <c r="N7995" t="s">
        <v>573</v>
      </c>
    </row>
    <row r="7996" spans="1:14" hidden="1" x14ac:dyDescent="0.25">
      <c r="A7996" t="s">
        <v>241</v>
      </c>
      <c r="B7996" s="1">
        <v>45382</v>
      </c>
      <c r="C7996" t="s">
        <v>621</v>
      </c>
      <c r="D7996" t="s">
        <v>622</v>
      </c>
      <c r="E7996" s="4">
        <v>16409.09</v>
      </c>
      <c r="F7996" t="s">
        <v>567</v>
      </c>
      <c r="G7996" t="s">
        <v>511</v>
      </c>
      <c r="H7996" t="s">
        <v>518</v>
      </c>
      <c r="I7996" t="s">
        <v>419</v>
      </c>
      <c r="J7996" t="s">
        <v>594</v>
      </c>
      <c r="L7996" t="s">
        <v>518</v>
      </c>
      <c r="M7996" t="s">
        <v>419</v>
      </c>
      <c r="N7996" t="s">
        <v>573</v>
      </c>
    </row>
    <row r="7997" spans="1:14" hidden="1" x14ac:dyDescent="0.25">
      <c r="A7997" t="s">
        <v>241</v>
      </c>
      <c r="B7997" s="1">
        <v>45382</v>
      </c>
      <c r="C7997" t="s">
        <v>625</v>
      </c>
      <c r="D7997" t="s">
        <v>626</v>
      </c>
      <c r="E7997" s="4">
        <v>15085.040000000023</v>
      </c>
      <c r="F7997" t="s">
        <v>567</v>
      </c>
      <c r="G7997" t="s">
        <v>511</v>
      </c>
      <c r="H7997" t="s">
        <v>518</v>
      </c>
      <c r="I7997" t="s">
        <v>419</v>
      </c>
      <c r="J7997" t="s">
        <v>594</v>
      </c>
      <c r="L7997" t="s">
        <v>518</v>
      </c>
      <c r="M7997" t="s">
        <v>419</v>
      </c>
      <c r="N7997" t="s">
        <v>573</v>
      </c>
    </row>
    <row r="7998" spans="1:14" hidden="1" x14ac:dyDescent="0.25">
      <c r="A7998" t="s">
        <v>241</v>
      </c>
      <c r="B7998" s="1">
        <v>45382</v>
      </c>
      <c r="C7998" t="s">
        <v>1358</v>
      </c>
      <c r="D7998" t="s">
        <v>1359</v>
      </c>
      <c r="E7998" s="4">
        <v>72789.72</v>
      </c>
      <c r="F7998" t="s">
        <v>567</v>
      </c>
      <c r="G7998" t="s">
        <v>511</v>
      </c>
      <c r="H7998" t="s">
        <v>518</v>
      </c>
      <c r="I7998" t="s">
        <v>419</v>
      </c>
      <c r="J7998" t="s">
        <v>594</v>
      </c>
      <c r="L7998" t="s">
        <v>518</v>
      </c>
      <c r="M7998" t="s">
        <v>419</v>
      </c>
      <c r="N7998" t="s">
        <v>573</v>
      </c>
    </row>
    <row r="7999" spans="1:14" hidden="1" x14ac:dyDescent="0.25">
      <c r="A7999" t="s">
        <v>241</v>
      </c>
      <c r="B7999" s="1">
        <v>45382</v>
      </c>
      <c r="C7999" t="s">
        <v>48</v>
      </c>
      <c r="D7999" t="s">
        <v>49</v>
      </c>
      <c r="E7999" s="4">
        <v>340</v>
      </c>
      <c r="F7999" t="s">
        <v>567</v>
      </c>
      <c r="G7999" t="s">
        <v>511</v>
      </c>
      <c r="H7999" t="s">
        <v>336</v>
      </c>
      <c r="I7999" t="s">
        <v>337</v>
      </c>
      <c r="J7999" t="s">
        <v>639</v>
      </c>
      <c r="L7999" t="s">
        <v>336</v>
      </c>
      <c r="M7999" t="s">
        <v>337</v>
      </c>
      <c r="N7999" t="s">
        <v>573</v>
      </c>
    </row>
    <row r="8000" spans="1:14" hidden="1" x14ac:dyDescent="0.25">
      <c r="A8000" t="s">
        <v>241</v>
      </c>
      <c r="B8000" s="1">
        <v>45382</v>
      </c>
      <c r="C8000" t="s">
        <v>53</v>
      </c>
      <c r="D8000" t="s">
        <v>54</v>
      </c>
      <c r="E8000" s="4">
        <v>2500</v>
      </c>
      <c r="F8000" t="s">
        <v>567</v>
      </c>
      <c r="G8000" t="s">
        <v>511</v>
      </c>
      <c r="H8000" t="s">
        <v>336</v>
      </c>
      <c r="I8000" t="s">
        <v>337</v>
      </c>
      <c r="J8000" t="s">
        <v>639</v>
      </c>
      <c r="L8000" t="s">
        <v>336</v>
      </c>
      <c r="M8000" t="s">
        <v>337</v>
      </c>
      <c r="N8000" t="s">
        <v>573</v>
      </c>
    </row>
    <row r="8001" spans="1:14" hidden="1" x14ac:dyDescent="0.25">
      <c r="A8001" t="s">
        <v>241</v>
      </c>
      <c r="B8001" s="1">
        <v>45382</v>
      </c>
      <c r="C8001" t="s">
        <v>57</v>
      </c>
      <c r="D8001" t="s">
        <v>58</v>
      </c>
      <c r="E8001" s="4">
        <v>250</v>
      </c>
      <c r="F8001" t="s">
        <v>567</v>
      </c>
      <c r="G8001" t="s">
        <v>511</v>
      </c>
      <c r="H8001" t="s">
        <v>336</v>
      </c>
      <c r="I8001" t="s">
        <v>337</v>
      </c>
      <c r="J8001" t="s">
        <v>639</v>
      </c>
      <c r="L8001" t="s">
        <v>336</v>
      </c>
      <c r="M8001" t="s">
        <v>337</v>
      </c>
      <c r="N8001" t="s">
        <v>573</v>
      </c>
    </row>
    <row r="8002" spans="1:14" hidden="1" x14ac:dyDescent="0.25">
      <c r="A8002" t="s">
        <v>241</v>
      </c>
      <c r="B8002" s="1">
        <v>45382</v>
      </c>
      <c r="C8002" t="s">
        <v>61</v>
      </c>
      <c r="D8002" t="s">
        <v>62</v>
      </c>
      <c r="E8002" s="4">
        <v>997500</v>
      </c>
      <c r="F8002" t="s">
        <v>567</v>
      </c>
      <c r="G8002" t="s">
        <v>511</v>
      </c>
      <c r="H8002" t="s">
        <v>336</v>
      </c>
      <c r="I8002" t="s">
        <v>337</v>
      </c>
      <c r="J8002" t="s">
        <v>639</v>
      </c>
      <c r="L8002" t="s">
        <v>336</v>
      </c>
      <c r="M8002" t="s">
        <v>337</v>
      </c>
      <c r="N8002" t="s">
        <v>573</v>
      </c>
    </row>
    <row r="8003" spans="1:14" hidden="1" x14ac:dyDescent="0.25">
      <c r="A8003" t="s">
        <v>241</v>
      </c>
      <c r="B8003" s="1">
        <v>45382</v>
      </c>
      <c r="C8003" t="s">
        <v>64</v>
      </c>
      <c r="D8003" t="s">
        <v>65</v>
      </c>
      <c r="E8003" s="4">
        <v>39250.559999999998</v>
      </c>
      <c r="F8003" t="s">
        <v>567</v>
      </c>
      <c r="G8003" t="s">
        <v>511</v>
      </c>
      <c r="H8003" t="s">
        <v>336</v>
      </c>
      <c r="I8003" t="s">
        <v>337</v>
      </c>
      <c r="J8003" t="s">
        <v>639</v>
      </c>
      <c r="L8003" t="s">
        <v>336</v>
      </c>
      <c r="M8003" t="s">
        <v>337</v>
      </c>
      <c r="N8003" t="s">
        <v>573</v>
      </c>
    </row>
    <row r="8004" spans="1:14" hidden="1" x14ac:dyDescent="0.25">
      <c r="A8004" t="s">
        <v>241</v>
      </c>
      <c r="B8004" s="1">
        <v>45382</v>
      </c>
      <c r="C8004" t="s">
        <v>66</v>
      </c>
      <c r="D8004" t="s">
        <v>67</v>
      </c>
      <c r="E8004" s="4">
        <v>135322.94</v>
      </c>
      <c r="F8004" t="s">
        <v>567</v>
      </c>
      <c r="G8004" t="s">
        <v>511</v>
      </c>
      <c r="H8004" t="s">
        <v>336</v>
      </c>
      <c r="I8004" t="s">
        <v>337</v>
      </c>
      <c r="J8004" t="s">
        <v>639</v>
      </c>
      <c r="L8004" t="s">
        <v>336</v>
      </c>
      <c r="M8004" t="s">
        <v>337</v>
      </c>
      <c r="N8004" t="s">
        <v>573</v>
      </c>
    </row>
    <row r="8005" spans="1:14" hidden="1" x14ac:dyDescent="0.25">
      <c r="A8005" t="s">
        <v>241</v>
      </c>
      <c r="B8005" s="1">
        <v>45382</v>
      </c>
      <c r="C8005" t="s">
        <v>139</v>
      </c>
      <c r="D8005" t="s">
        <v>654</v>
      </c>
      <c r="E8005" s="4">
        <v>559535.51</v>
      </c>
      <c r="F8005" t="s">
        <v>567</v>
      </c>
      <c r="G8005" t="s">
        <v>511</v>
      </c>
      <c r="H8005" t="s">
        <v>338</v>
      </c>
      <c r="I8005" t="s">
        <v>136</v>
      </c>
      <c r="J8005" t="s">
        <v>655</v>
      </c>
      <c r="L8005" t="s">
        <v>338</v>
      </c>
      <c r="M8005" t="s">
        <v>136</v>
      </c>
      <c r="N8005" t="s">
        <v>573</v>
      </c>
    </row>
    <row r="8006" spans="1:14" hidden="1" x14ac:dyDescent="0.25">
      <c r="A8006" t="s">
        <v>241</v>
      </c>
      <c r="B8006" s="1">
        <v>45382</v>
      </c>
      <c r="C8006" t="s">
        <v>143</v>
      </c>
      <c r="D8006" t="s">
        <v>662</v>
      </c>
      <c r="E8006" s="4">
        <v>438183.94000000006</v>
      </c>
      <c r="F8006" t="s">
        <v>567</v>
      </c>
      <c r="G8006" t="s">
        <v>511</v>
      </c>
      <c r="H8006" t="s">
        <v>338</v>
      </c>
      <c r="I8006" t="s">
        <v>136</v>
      </c>
      <c r="J8006" t="s">
        <v>655</v>
      </c>
      <c r="L8006" t="s">
        <v>338</v>
      </c>
      <c r="M8006" t="s">
        <v>136</v>
      </c>
      <c r="N8006" t="s">
        <v>573</v>
      </c>
    </row>
    <row r="8007" spans="1:14" hidden="1" x14ac:dyDescent="0.25">
      <c r="A8007" t="s">
        <v>241</v>
      </c>
      <c r="B8007" s="1">
        <v>45382</v>
      </c>
      <c r="C8007" t="s">
        <v>665</v>
      </c>
      <c r="D8007" t="s">
        <v>666</v>
      </c>
      <c r="E8007" s="4">
        <v>1137825.2199999923</v>
      </c>
      <c r="F8007" t="s">
        <v>567</v>
      </c>
      <c r="G8007" t="s">
        <v>511</v>
      </c>
      <c r="H8007" t="s">
        <v>340</v>
      </c>
      <c r="I8007" t="s">
        <v>341</v>
      </c>
      <c r="J8007" t="s">
        <v>667</v>
      </c>
      <c r="L8007" t="s">
        <v>340</v>
      </c>
      <c r="M8007" t="s">
        <v>341</v>
      </c>
      <c r="N8007" t="s">
        <v>573</v>
      </c>
    </row>
    <row r="8008" spans="1:14" hidden="1" x14ac:dyDescent="0.25">
      <c r="A8008" t="s">
        <v>241</v>
      </c>
      <c r="B8008" s="1">
        <v>45382</v>
      </c>
      <c r="C8008" t="s">
        <v>670</v>
      </c>
      <c r="D8008" t="s">
        <v>671</v>
      </c>
      <c r="E8008" s="4">
        <v>31906.040000000023</v>
      </c>
      <c r="F8008" t="s">
        <v>567</v>
      </c>
      <c r="G8008" t="s">
        <v>511</v>
      </c>
      <c r="H8008" t="s">
        <v>340</v>
      </c>
      <c r="I8008" t="s">
        <v>341</v>
      </c>
      <c r="J8008" t="s">
        <v>667</v>
      </c>
      <c r="L8008" t="s">
        <v>340</v>
      </c>
      <c r="M8008" t="s">
        <v>341</v>
      </c>
      <c r="N8008" t="s">
        <v>573</v>
      </c>
    </row>
    <row r="8009" spans="1:14" hidden="1" x14ac:dyDescent="0.25">
      <c r="A8009" t="s">
        <v>241</v>
      </c>
      <c r="B8009" s="1">
        <v>45382</v>
      </c>
      <c r="C8009" t="s">
        <v>674</v>
      </c>
      <c r="D8009" t="s">
        <v>675</v>
      </c>
      <c r="E8009" s="4">
        <v>74645.609999999942</v>
      </c>
      <c r="F8009" t="s">
        <v>567</v>
      </c>
      <c r="G8009" t="s">
        <v>511</v>
      </c>
      <c r="H8009" t="s">
        <v>340</v>
      </c>
      <c r="I8009" t="s">
        <v>341</v>
      </c>
      <c r="J8009" t="s">
        <v>667</v>
      </c>
      <c r="L8009" t="s">
        <v>340</v>
      </c>
      <c r="M8009" t="s">
        <v>341</v>
      </c>
      <c r="N8009" t="s">
        <v>573</v>
      </c>
    </row>
    <row r="8010" spans="1:14" hidden="1" x14ac:dyDescent="0.25">
      <c r="A8010" t="s">
        <v>241</v>
      </c>
      <c r="B8010" s="1">
        <v>45382</v>
      </c>
      <c r="C8010" t="s">
        <v>687</v>
      </c>
      <c r="D8010" t="s">
        <v>688</v>
      </c>
      <c r="E8010" s="4">
        <v>794.3599999999999</v>
      </c>
      <c r="F8010" t="s">
        <v>567</v>
      </c>
      <c r="G8010" t="s">
        <v>511</v>
      </c>
      <c r="H8010" t="s">
        <v>355</v>
      </c>
      <c r="I8010" t="s">
        <v>356</v>
      </c>
      <c r="J8010" t="s">
        <v>689</v>
      </c>
      <c r="L8010" t="s">
        <v>355</v>
      </c>
      <c r="M8010" t="s">
        <v>427</v>
      </c>
      <c r="N8010" t="s">
        <v>573</v>
      </c>
    </row>
    <row r="8011" spans="1:14" hidden="1" x14ac:dyDescent="0.25">
      <c r="A8011" t="s">
        <v>241</v>
      </c>
      <c r="B8011" s="1">
        <v>45382</v>
      </c>
      <c r="C8011" t="s">
        <v>1184</v>
      </c>
      <c r="D8011" t="s">
        <v>1185</v>
      </c>
      <c r="E8011" s="4">
        <v>182587.74</v>
      </c>
      <c r="F8011" t="s">
        <v>567</v>
      </c>
      <c r="G8011" t="s">
        <v>511</v>
      </c>
      <c r="H8011" t="s">
        <v>355</v>
      </c>
      <c r="I8011" t="s">
        <v>356</v>
      </c>
      <c r="J8011" t="s">
        <v>689</v>
      </c>
      <c r="L8011" t="s">
        <v>355</v>
      </c>
      <c r="M8011" t="s">
        <v>427</v>
      </c>
      <c r="N8011" t="s">
        <v>573</v>
      </c>
    </row>
    <row r="8012" spans="1:14" hidden="1" x14ac:dyDescent="0.25">
      <c r="A8012" t="s">
        <v>241</v>
      </c>
      <c r="B8012" s="1">
        <v>45382</v>
      </c>
      <c r="C8012" t="s">
        <v>700</v>
      </c>
      <c r="D8012" t="s">
        <v>701</v>
      </c>
      <c r="E8012" s="4">
        <v>5898.25</v>
      </c>
      <c r="F8012" t="s">
        <v>567</v>
      </c>
      <c r="G8012" t="s">
        <v>511</v>
      </c>
      <c r="H8012" t="s">
        <v>355</v>
      </c>
      <c r="I8012" t="s">
        <v>356</v>
      </c>
      <c r="J8012" t="s">
        <v>689</v>
      </c>
      <c r="L8012" t="s">
        <v>355</v>
      </c>
      <c r="M8012" t="s">
        <v>427</v>
      </c>
      <c r="N8012" t="s">
        <v>573</v>
      </c>
    </row>
    <row r="8013" spans="1:14" hidden="1" x14ac:dyDescent="0.25">
      <c r="A8013" t="s">
        <v>241</v>
      </c>
      <c r="B8013" s="1">
        <v>45382</v>
      </c>
      <c r="C8013" t="s">
        <v>710</v>
      </c>
      <c r="D8013" t="s">
        <v>711</v>
      </c>
      <c r="E8013" s="4">
        <v>30185.600000000006</v>
      </c>
      <c r="F8013" t="s">
        <v>567</v>
      </c>
      <c r="G8013" t="s">
        <v>511</v>
      </c>
      <c r="H8013" t="s">
        <v>355</v>
      </c>
      <c r="I8013" t="s">
        <v>356</v>
      </c>
      <c r="J8013" t="s">
        <v>689</v>
      </c>
      <c r="L8013" t="s">
        <v>355</v>
      </c>
      <c r="M8013" t="s">
        <v>427</v>
      </c>
      <c r="N8013" t="s">
        <v>573</v>
      </c>
    </row>
    <row r="8014" spans="1:14" hidden="1" x14ac:dyDescent="0.25">
      <c r="A8014" t="s">
        <v>241</v>
      </c>
      <c r="B8014" s="1">
        <v>45382</v>
      </c>
      <c r="C8014" t="s">
        <v>1360</v>
      </c>
      <c r="D8014" t="s">
        <v>1361</v>
      </c>
      <c r="E8014" s="4">
        <v>5831.0999999999985</v>
      </c>
      <c r="F8014" t="s">
        <v>567</v>
      </c>
      <c r="G8014" t="s">
        <v>511</v>
      </c>
      <c r="H8014" t="s">
        <v>355</v>
      </c>
      <c r="I8014" t="s">
        <v>356</v>
      </c>
      <c r="J8014" t="s">
        <v>689</v>
      </c>
      <c r="L8014" t="s">
        <v>355</v>
      </c>
      <c r="M8014" t="s">
        <v>427</v>
      </c>
      <c r="N8014" t="s">
        <v>573</v>
      </c>
    </row>
    <row r="8015" spans="1:14" hidden="1" x14ac:dyDescent="0.25">
      <c r="A8015" t="s">
        <v>241</v>
      </c>
      <c r="B8015" s="1">
        <v>45382</v>
      </c>
      <c r="C8015" t="s">
        <v>723</v>
      </c>
      <c r="D8015" t="s">
        <v>724</v>
      </c>
      <c r="E8015" s="4">
        <v>55170.430000000015</v>
      </c>
      <c r="F8015" t="s">
        <v>567</v>
      </c>
      <c r="G8015" t="s">
        <v>511</v>
      </c>
      <c r="H8015" t="s">
        <v>345</v>
      </c>
      <c r="I8015" t="s">
        <v>346</v>
      </c>
      <c r="J8015" t="s">
        <v>725</v>
      </c>
      <c r="L8015" t="s">
        <v>342</v>
      </c>
      <c r="M8015" t="s">
        <v>346</v>
      </c>
      <c r="N8015" t="s">
        <v>573</v>
      </c>
    </row>
    <row r="8016" spans="1:14" hidden="1" x14ac:dyDescent="0.25">
      <c r="A8016" t="s">
        <v>241</v>
      </c>
      <c r="B8016" s="1">
        <v>45382</v>
      </c>
      <c r="C8016" t="s">
        <v>728</v>
      </c>
      <c r="D8016" t="s">
        <v>729</v>
      </c>
      <c r="E8016" s="4">
        <v>2796.9300000000658</v>
      </c>
      <c r="F8016" t="s">
        <v>567</v>
      </c>
      <c r="G8016" t="s">
        <v>511</v>
      </c>
      <c r="H8016" t="s">
        <v>345</v>
      </c>
      <c r="I8016" t="s">
        <v>346</v>
      </c>
      <c r="J8016" t="s">
        <v>684</v>
      </c>
      <c r="L8016" t="s">
        <v>345</v>
      </c>
      <c r="M8016" t="s">
        <v>346</v>
      </c>
      <c r="N8016" t="s">
        <v>573</v>
      </c>
    </row>
    <row r="8017" spans="1:14" hidden="1" x14ac:dyDescent="0.25">
      <c r="A8017" t="s">
        <v>241</v>
      </c>
      <c r="B8017" s="1">
        <v>45382</v>
      </c>
      <c r="C8017" t="s">
        <v>736</v>
      </c>
      <c r="D8017" t="s">
        <v>737</v>
      </c>
      <c r="E8017" s="4">
        <v>127471.29999999999</v>
      </c>
      <c r="F8017" t="s">
        <v>567</v>
      </c>
      <c r="G8017" t="s">
        <v>511</v>
      </c>
      <c r="H8017" t="s">
        <v>345</v>
      </c>
      <c r="I8017" t="s">
        <v>346</v>
      </c>
      <c r="J8017" t="s">
        <v>684</v>
      </c>
      <c r="L8017" t="s">
        <v>345</v>
      </c>
      <c r="M8017" t="s">
        <v>346</v>
      </c>
      <c r="N8017" t="s">
        <v>573</v>
      </c>
    </row>
    <row r="8018" spans="1:14" hidden="1" x14ac:dyDescent="0.25">
      <c r="A8018" t="s">
        <v>241</v>
      </c>
      <c r="B8018" s="1">
        <v>45382</v>
      </c>
      <c r="C8018" t="s">
        <v>749</v>
      </c>
      <c r="D8018" t="s">
        <v>750</v>
      </c>
      <c r="E8018" s="4">
        <v>4335.3600000000151</v>
      </c>
      <c r="F8018" t="s">
        <v>567</v>
      </c>
      <c r="G8018" t="s">
        <v>511</v>
      </c>
      <c r="H8018" t="s">
        <v>345</v>
      </c>
      <c r="I8018" t="s">
        <v>346</v>
      </c>
      <c r="J8018" t="s">
        <v>684</v>
      </c>
      <c r="L8018" t="s">
        <v>345</v>
      </c>
      <c r="M8018" t="s">
        <v>346</v>
      </c>
      <c r="N8018" t="s">
        <v>573</v>
      </c>
    </row>
    <row r="8019" spans="1:14" hidden="1" x14ac:dyDescent="0.25">
      <c r="A8019" t="s">
        <v>241</v>
      </c>
      <c r="B8019" s="1">
        <v>45382</v>
      </c>
      <c r="C8019" t="s">
        <v>753</v>
      </c>
      <c r="D8019" t="s">
        <v>754</v>
      </c>
      <c r="E8019" s="4">
        <v>52792.770000000004</v>
      </c>
      <c r="F8019" t="s">
        <v>567</v>
      </c>
      <c r="G8019" t="s">
        <v>511</v>
      </c>
      <c r="H8019" t="s">
        <v>345</v>
      </c>
      <c r="I8019" t="s">
        <v>346</v>
      </c>
      <c r="J8019" t="s">
        <v>684</v>
      </c>
      <c r="L8019" t="s">
        <v>345</v>
      </c>
      <c r="M8019" t="s">
        <v>346</v>
      </c>
      <c r="N8019" t="s">
        <v>573</v>
      </c>
    </row>
    <row r="8020" spans="1:14" hidden="1" x14ac:dyDescent="0.25">
      <c r="A8020" t="s">
        <v>241</v>
      </c>
      <c r="B8020" s="1">
        <v>45382</v>
      </c>
      <c r="C8020" t="s">
        <v>765</v>
      </c>
      <c r="D8020" t="s">
        <v>766</v>
      </c>
      <c r="E8020" s="4">
        <v>53.55</v>
      </c>
      <c r="F8020" t="s">
        <v>567</v>
      </c>
      <c r="G8020" t="s">
        <v>511</v>
      </c>
      <c r="H8020" t="s">
        <v>345</v>
      </c>
      <c r="I8020" t="s">
        <v>346</v>
      </c>
      <c r="J8020" t="s">
        <v>684</v>
      </c>
      <c r="L8020" t="s">
        <v>345</v>
      </c>
      <c r="M8020" t="s">
        <v>346</v>
      </c>
      <c r="N8020" t="s">
        <v>573</v>
      </c>
    </row>
    <row r="8021" spans="1:14" hidden="1" x14ac:dyDescent="0.25">
      <c r="A8021" t="s">
        <v>241</v>
      </c>
      <c r="B8021" s="1">
        <v>45382</v>
      </c>
      <c r="C8021" t="s">
        <v>1188</v>
      </c>
      <c r="D8021" t="s">
        <v>1189</v>
      </c>
      <c r="E8021" s="4">
        <v>1091.8000000000002</v>
      </c>
      <c r="F8021" t="s">
        <v>567</v>
      </c>
      <c r="G8021" t="s">
        <v>511</v>
      </c>
      <c r="H8021" t="s">
        <v>345</v>
      </c>
      <c r="I8021" t="s">
        <v>346</v>
      </c>
      <c r="J8021" t="s">
        <v>684</v>
      </c>
      <c r="L8021" t="s">
        <v>345</v>
      </c>
      <c r="M8021" t="s">
        <v>346</v>
      </c>
      <c r="N8021" t="s">
        <v>573</v>
      </c>
    </row>
    <row r="8022" spans="1:14" hidden="1" x14ac:dyDescent="0.25">
      <c r="A8022" t="s">
        <v>241</v>
      </c>
      <c r="B8022" s="1">
        <v>45382</v>
      </c>
      <c r="C8022" t="s">
        <v>1190</v>
      </c>
      <c r="D8022" t="s">
        <v>1191</v>
      </c>
      <c r="E8022" s="4">
        <v>181.46999999998934</v>
      </c>
      <c r="F8022" t="s">
        <v>567</v>
      </c>
      <c r="G8022" t="s">
        <v>511</v>
      </c>
      <c r="H8022" t="s">
        <v>345</v>
      </c>
      <c r="I8022" t="s">
        <v>346</v>
      </c>
      <c r="J8022" t="s">
        <v>684</v>
      </c>
      <c r="L8022" t="s">
        <v>345</v>
      </c>
      <c r="M8022" t="s">
        <v>346</v>
      </c>
      <c r="N8022" t="s">
        <v>573</v>
      </c>
    </row>
    <row r="8023" spans="1:14" hidden="1" x14ac:dyDescent="0.25">
      <c r="A8023" t="s">
        <v>241</v>
      </c>
      <c r="B8023" s="1">
        <v>45382</v>
      </c>
      <c r="C8023" t="s">
        <v>783</v>
      </c>
      <c r="D8023" t="s">
        <v>784</v>
      </c>
      <c r="E8023" s="4">
        <v>10240.629999999999</v>
      </c>
      <c r="F8023" t="s">
        <v>567</v>
      </c>
      <c r="G8023" t="s">
        <v>511</v>
      </c>
      <c r="H8023" t="s">
        <v>345</v>
      </c>
      <c r="I8023" t="s">
        <v>346</v>
      </c>
      <c r="J8023" t="s">
        <v>684</v>
      </c>
      <c r="L8023" t="s">
        <v>345</v>
      </c>
      <c r="M8023" t="s">
        <v>432</v>
      </c>
      <c r="N8023" t="s">
        <v>573</v>
      </c>
    </row>
    <row r="8024" spans="1:14" hidden="1" x14ac:dyDescent="0.25">
      <c r="A8024" t="s">
        <v>241</v>
      </c>
      <c r="B8024" s="1">
        <v>45382</v>
      </c>
      <c r="C8024" t="s">
        <v>68</v>
      </c>
      <c r="D8024" t="s">
        <v>69</v>
      </c>
      <c r="E8024" s="4">
        <v>4885.1500000000015</v>
      </c>
      <c r="F8024" t="s">
        <v>567</v>
      </c>
      <c r="G8024" t="s">
        <v>511</v>
      </c>
      <c r="H8024" t="s">
        <v>324</v>
      </c>
      <c r="I8024" t="s">
        <v>323</v>
      </c>
      <c r="J8024" t="s">
        <v>787</v>
      </c>
      <c r="L8024" t="s">
        <v>324</v>
      </c>
      <c r="M8024" t="s">
        <v>323</v>
      </c>
      <c r="N8024" t="s">
        <v>573</v>
      </c>
    </row>
    <row r="8025" spans="1:14" hidden="1" x14ac:dyDescent="0.25">
      <c r="A8025" t="s">
        <v>241</v>
      </c>
      <c r="B8025" s="1">
        <v>45382</v>
      </c>
      <c r="C8025" t="s">
        <v>70</v>
      </c>
      <c r="D8025" t="s">
        <v>71</v>
      </c>
      <c r="E8025" s="4">
        <v>100427.8579999986</v>
      </c>
      <c r="F8025" t="s">
        <v>567</v>
      </c>
      <c r="G8025" t="s">
        <v>511</v>
      </c>
      <c r="H8025" t="s">
        <v>324</v>
      </c>
      <c r="I8025" t="s">
        <v>323</v>
      </c>
      <c r="J8025" t="s">
        <v>787</v>
      </c>
      <c r="L8025" t="s">
        <v>324</v>
      </c>
      <c r="M8025" t="s">
        <v>323</v>
      </c>
      <c r="N8025" t="s">
        <v>573</v>
      </c>
    </row>
    <row r="8026" spans="1:14" hidden="1" x14ac:dyDescent="0.25">
      <c r="A8026" t="s">
        <v>241</v>
      </c>
      <c r="B8026" s="1">
        <v>45382</v>
      </c>
      <c r="C8026" t="s">
        <v>72</v>
      </c>
      <c r="D8026" t="s">
        <v>73</v>
      </c>
      <c r="E8026" s="4">
        <v>2408.0499999999993</v>
      </c>
      <c r="F8026" t="s">
        <v>567</v>
      </c>
      <c r="G8026" t="s">
        <v>511</v>
      </c>
      <c r="H8026" t="s">
        <v>324</v>
      </c>
      <c r="I8026" t="s">
        <v>323</v>
      </c>
      <c r="J8026" t="s">
        <v>787</v>
      </c>
      <c r="L8026" t="s">
        <v>324</v>
      </c>
      <c r="M8026" t="s">
        <v>323</v>
      </c>
      <c r="N8026" t="s">
        <v>573</v>
      </c>
    </row>
    <row r="8027" spans="1:14" hidden="1" x14ac:dyDescent="0.25">
      <c r="A8027" t="s">
        <v>241</v>
      </c>
      <c r="B8027" s="1">
        <v>45382</v>
      </c>
      <c r="C8027" t="s">
        <v>74</v>
      </c>
      <c r="D8027" t="s">
        <v>75</v>
      </c>
      <c r="E8027" s="4">
        <v>1553.1599999999999</v>
      </c>
      <c r="F8027" t="s">
        <v>567</v>
      </c>
      <c r="G8027" t="s">
        <v>511</v>
      </c>
      <c r="H8027" t="s">
        <v>324</v>
      </c>
      <c r="I8027" t="s">
        <v>323</v>
      </c>
      <c r="J8027" t="s">
        <v>787</v>
      </c>
      <c r="L8027" t="s">
        <v>324</v>
      </c>
      <c r="M8027" t="s">
        <v>323</v>
      </c>
      <c r="N8027" t="s">
        <v>573</v>
      </c>
    </row>
    <row r="8028" spans="1:14" hidden="1" x14ac:dyDescent="0.25">
      <c r="A8028" t="s">
        <v>241</v>
      </c>
      <c r="B8028" s="1">
        <v>45382</v>
      </c>
      <c r="C8028" t="s">
        <v>76</v>
      </c>
      <c r="D8028" t="s">
        <v>77</v>
      </c>
      <c r="E8028" s="4">
        <v>527.74</v>
      </c>
      <c r="F8028" t="s">
        <v>567</v>
      </c>
      <c r="G8028" t="s">
        <v>511</v>
      </c>
      <c r="H8028" t="s">
        <v>324</v>
      </c>
      <c r="I8028" t="s">
        <v>323</v>
      </c>
      <c r="J8028" t="s">
        <v>787</v>
      </c>
      <c r="L8028" t="s">
        <v>324</v>
      </c>
      <c r="M8028" t="s">
        <v>323</v>
      </c>
      <c r="N8028" t="s">
        <v>573</v>
      </c>
    </row>
    <row r="8029" spans="1:14" hidden="1" x14ac:dyDescent="0.25">
      <c r="A8029" t="s">
        <v>241</v>
      </c>
      <c r="B8029" s="1">
        <v>45382</v>
      </c>
      <c r="C8029" t="s">
        <v>78</v>
      </c>
      <c r="D8029" t="s">
        <v>79</v>
      </c>
      <c r="E8029" s="4">
        <v>492045.72600000678</v>
      </c>
      <c r="F8029" t="s">
        <v>567</v>
      </c>
      <c r="G8029" t="s">
        <v>511</v>
      </c>
      <c r="H8029" t="s">
        <v>324</v>
      </c>
      <c r="I8029" t="s">
        <v>323</v>
      </c>
      <c r="J8029" t="s">
        <v>787</v>
      </c>
      <c r="L8029" t="s">
        <v>324</v>
      </c>
      <c r="M8029" t="s">
        <v>323</v>
      </c>
      <c r="N8029" t="s">
        <v>573</v>
      </c>
    </row>
    <row r="8030" spans="1:14" hidden="1" x14ac:dyDescent="0.25">
      <c r="A8030" t="s">
        <v>241</v>
      </c>
      <c r="B8030" s="1">
        <v>45382</v>
      </c>
      <c r="C8030" t="s">
        <v>80</v>
      </c>
      <c r="D8030" t="s">
        <v>81</v>
      </c>
      <c r="E8030" s="4">
        <v>402405.68000000005</v>
      </c>
      <c r="F8030" t="s">
        <v>567</v>
      </c>
      <c r="G8030" t="s">
        <v>511</v>
      </c>
      <c r="H8030" t="s">
        <v>324</v>
      </c>
      <c r="I8030" t="s">
        <v>323</v>
      </c>
      <c r="J8030" t="s">
        <v>787</v>
      </c>
      <c r="L8030" t="s">
        <v>324</v>
      </c>
      <c r="M8030" t="s">
        <v>323</v>
      </c>
      <c r="N8030" t="s">
        <v>573</v>
      </c>
    </row>
    <row r="8031" spans="1:14" hidden="1" x14ac:dyDescent="0.25">
      <c r="A8031" t="s">
        <v>241</v>
      </c>
      <c r="B8031" s="1">
        <v>45382</v>
      </c>
      <c r="C8031" t="s">
        <v>82</v>
      </c>
      <c r="D8031" t="s">
        <v>83</v>
      </c>
      <c r="E8031" s="4">
        <v>1945.8500000000029</v>
      </c>
      <c r="F8031" t="s">
        <v>567</v>
      </c>
      <c r="G8031" t="s">
        <v>511</v>
      </c>
      <c r="H8031" t="s">
        <v>324</v>
      </c>
      <c r="I8031" t="s">
        <v>323</v>
      </c>
      <c r="J8031" t="s">
        <v>787</v>
      </c>
      <c r="L8031" t="s">
        <v>324</v>
      </c>
      <c r="M8031" t="s">
        <v>323</v>
      </c>
      <c r="N8031" t="s">
        <v>573</v>
      </c>
    </row>
    <row r="8032" spans="1:14" hidden="1" x14ac:dyDescent="0.25">
      <c r="A8032" t="s">
        <v>241</v>
      </c>
      <c r="B8032" s="1">
        <v>45382</v>
      </c>
      <c r="C8032" t="s">
        <v>84</v>
      </c>
      <c r="D8032" t="s">
        <v>85</v>
      </c>
      <c r="E8032" s="4">
        <v>69880.520000002667</v>
      </c>
      <c r="F8032" t="s">
        <v>567</v>
      </c>
      <c r="G8032" t="s">
        <v>511</v>
      </c>
      <c r="H8032" t="s">
        <v>324</v>
      </c>
      <c r="I8032" t="s">
        <v>323</v>
      </c>
      <c r="J8032" t="s">
        <v>787</v>
      </c>
      <c r="L8032" t="s">
        <v>324</v>
      </c>
      <c r="M8032" t="s">
        <v>323</v>
      </c>
      <c r="N8032" t="s">
        <v>573</v>
      </c>
    </row>
    <row r="8033" spans="1:14" hidden="1" x14ac:dyDescent="0.25">
      <c r="A8033" t="s">
        <v>241</v>
      </c>
      <c r="B8033" s="1">
        <v>45382</v>
      </c>
      <c r="C8033" t="s">
        <v>86</v>
      </c>
      <c r="D8033" t="s">
        <v>87</v>
      </c>
      <c r="E8033" s="4">
        <v>265606.36</v>
      </c>
      <c r="F8033" t="s">
        <v>567</v>
      </c>
      <c r="G8033" t="s">
        <v>511</v>
      </c>
      <c r="H8033" t="s">
        <v>324</v>
      </c>
      <c r="I8033" t="s">
        <v>323</v>
      </c>
      <c r="J8033" t="s">
        <v>787</v>
      </c>
      <c r="L8033" t="s">
        <v>324</v>
      </c>
      <c r="M8033" t="s">
        <v>323</v>
      </c>
      <c r="N8033" t="s">
        <v>573</v>
      </c>
    </row>
    <row r="8034" spans="1:14" hidden="1" x14ac:dyDescent="0.25">
      <c r="A8034" t="s">
        <v>241</v>
      </c>
      <c r="B8034" s="1">
        <v>45382</v>
      </c>
      <c r="C8034" t="s">
        <v>88</v>
      </c>
      <c r="D8034" t="s">
        <v>89</v>
      </c>
      <c r="E8034" s="4">
        <v>14269.800000000301</v>
      </c>
      <c r="F8034" t="s">
        <v>567</v>
      </c>
      <c r="G8034" t="s">
        <v>511</v>
      </c>
      <c r="H8034" t="s">
        <v>324</v>
      </c>
      <c r="I8034" t="s">
        <v>323</v>
      </c>
      <c r="J8034" t="s">
        <v>787</v>
      </c>
      <c r="L8034" t="s">
        <v>324</v>
      </c>
      <c r="M8034" t="s">
        <v>323</v>
      </c>
      <c r="N8034" t="s">
        <v>573</v>
      </c>
    </row>
    <row r="8035" spans="1:14" hidden="1" x14ac:dyDescent="0.25">
      <c r="A8035" t="s">
        <v>241</v>
      </c>
      <c r="B8035" s="1">
        <v>45382</v>
      </c>
      <c r="C8035" t="s">
        <v>90</v>
      </c>
      <c r="D8035" t="s">
        <v>91</v>
      </c>
      <c r="E8035" s="4">
        <v>18172.019999999982</v>
      </c>
      <c r="F8035" t="s">
        <v>567</v>
      </c>
      <c r="G8035" t="s">
        <v>511</v>
      </c>
      <c r="H8035" t="s">
        <v>324</v>
      </c>
      <c r="I8035" t="s">
        <v>323</v>
      </c>
      <c r="J8035" t="s">
        <v>787</v>
      </c>
      <c r="L8035" t="s">
        <v>324</v>
      </c>
      <c r="M8035" t="s">
        <v>323</v>
      </c>
      <c r="N8035" t="s">
        <v>573</v>
      </c>
    </row>
    <row r="8036" spans="1:14" hidden="1" x14ac:dyDescent="0.25">
      <c r="A8036" t="s">
        <v>241</v>
      </c>
      <c r="B8036" s="1">
        <v>45382</v>
      </c>
      <c r="C8036" t="s">
        <v>92</v>
      </c>
      <c r="D8036" t="s">
        <v>93</v>
      </c>
      <c r="E8036" s="4">
        <v>463555.76899999968</v>
      </c>
      <c r="F8036" t="s">
        <v>567</v>
      </c>
      <c r="G8036" t="s">
        <v>511</v>
      </c>
      <c r="H8036" t="s">
        <v>324</v>
      </c>
      <c r="I8036" t="s">
        <v>323</v>
      </c>
      <c r="J8036" t="s">
        <v>787</v>
      </c>
      <c r="L8036" t="s">
        <v>324</v>
      </c>
      <c r="M8036" t="s">
        <v>323</v>
      </c>
      <c r="N8036" t="s">
        <v>573</v>
      </c>
    </row>
    <row r="8037" spans="1:14" hidden="1" x14ac:dyDescent="0.25">
      <c r="A8037" t="s">
        <v>241</v>
      </c>
      <c r="B8037" s="1">
        <v>45382</v>
      </c>
      <c r="C8037" t="s">
        <v>94</v>
      </c>
      <c r="D8037" t="s">
        <v>95</v>
      </c>
      <c r="E8037" s="4">
        <v>2747.0400000000009</v>
      </c>
      <c r="F8037" t="s">
        <v>567</v>
      </c>
      <c r="G8037" t="s">
        <v>511</v>
      </c>
      <c r="H8037" t="s">
        <v>324</v>
      </c>
      <c r="I8037" t="s">
        <v>323</v>
      </c>
      <c r="J8037" t="s">
        <v>787</v>
      </c>
      <c r="L8037" t="s">
        <v>324</v>
      </c>
      <c r="M8037" t="s">
        <v>323</v>
      </c>
      <c r="N8037" t="s">
        <v>573</v>
      </c>
    </row>
    <row r="8038" spans="1:14" hidden="1" x14ac:dyDescent="0.25">
      <c r="A8038" t="s">
        <v>241</v>
      </c>
      <c r="B8038" s="1">
        <v>45382</v>
      </c>
      <c r="C8038" t="s">
        <v>96</v>
      </c>
      <c r="D8038" t="s">
        <v>97</v>
      </c>
      <c r="E8038" s="4">
        <v>101665.89999999995</v>
      </c>
      <c r="F8038" t="s">
        <v>567</v>
      </c>
      <c r="G8038" t="s">
        <v>511</v>
      </c>
      <c r="H8038" t="s">
        <v>324</v>
      </c>
      <c r="I8038" t="s">
        <v>323</v>
      </c>
      <c r="J8038" t="s">
        <v>787</v>
      </c>
      <c r="L8038" t="s">
        <v>324</v>
      </c>
      <c r="M8038" t="s">
        <v>323</v>
      </c>
      <c r="N8038" t="s">
        <v>573</v>
      </c>
    </row>
    <row r="8039" spans="1:14" hidden="1" x14ac:dyDescent="0.25">
      <c r="A8039" t="s">
        <v>241</v>
      </c>
      <c r="B8039" s="1">
        <v>45382</v>
      </c>
      <c r="C8039" t="s">
        <v>98</v>
      </c>
      <c r="D8039" t="s">
        <v>99</v>
      </c>
      <c r="E8039" s="4">
        <v>43.640000000001081</v>
      </c>
      <c r="F8039" t="s">
        <v>567</v>
      </c>
      <c r="G8039" t="s">
        <v>511</v>
      </c>
      <c r="H8039" t="s">
        <v>324</v>
      </c>
      <c r="I8039" t="s">
        <v>323</v>
      </c>
      <c r="J8039" t="s">
        <v>787</v>
      </c>
      <c r="L8039" t="s">
        <v>324</v>
      </c>
      <c r="M8039" t="s">
        <v>323</v>
      </c>
      <c r="N8039" t="s">
        <v>573</v>
      </c>
    </row>
    <row r="8040" spans="1:14" hidden="1" x14ac:dyDescent="0.25">
      <c r="A8040" t="s">
        <v>241</v>
      </c>
      <c r="B8040" s="1">
        <v>45382</v>
      </c>
      <c r="C8040" t="s">
        <v>100</v>
      </c>
      <c r="D8040" t="s">
        <v>101</v>
      </c>
      <c r="E8040" s="4">
        <v>1000153.42</v>
      </c>
      <c r="F8040" t="s">
        <v>567</v>
      </c>
      <c r="G8040" t="s">
        <v>511</v>
      </c>
      <c r="H8040" t="s">
        <v>324</v>
      </c>
      <c r="I8040" t="s">
        <v>323</v>
      </c>
      <c r="J8040" t="s">
        <v>787</v>
      </c>
      <c r="L8040" t="s">
        <v>324</v>
      </c>
      <c r="M8040" t="s">
        <v>323</v>
      </c>
      <c r="N8040" t="s">
        <v>573</v>
      </c>
    </row>
    <row r="8041" spans="1:14" hidden="1" x14ac:dyDescent="0.25">
      <c r="A8041" t="s">
        <v>241</v>
      </c>
      <c r="B8041" s="1">
        <v>45382</v>
      </c>
      <c r="C8041" t="s">
        <v>108</v>
      </c>
      <c r="D8041" t="s">
        <v>109</v>
      </c>
      <c r="E8041" s="4">
        <v>900000</v>
      </c>
      <c r="F8041" t="s">
        <v>567</v>
      </c>
      <c r="G8041" t="s">
        <v>511</v>
      </c>
      <c r="H8041" t="s">
        <v>324</v>
      </c>
      <c r="I8041" t="s">
        <v>323</v>
      </c>
      <c r="J8041" t="s">
        <v>787</v>
      </c>
      <c r="L8041" t="s">
        <v>324</v>
      </c>
      <c r="M8041" t="s">
        <v>323</v>
      </c>
      <c r="N8041" t="s">
        <v>573</v>
      </c>
    </row>
    <row r="8042" spans="1:14" hidden="1" x14ac:dyDescent="0.25">
      <c r="A8042" t="s">
        <v>241</v>
      </c>
      <c r="B8042" s="1">
        <v>45382</v>
      </c>
      <c r="C8042" t="s">
        <v>1117</v>
      </c>
      <c r="D8042" t="s">
        <v>1118</v>
      </c>
      <c r="E8042" s="4">
        <v>103.93000000000029</v>
      </c>
      <c r="F8042" t="s">
        <v>567</v>
      </c>
      <c r="G8042" t="s">
        <v>511</v>
      </c>
      <c r="H8042" t="s">
        <v>348</v>
      </c>
      <c r="I8042" t="s">
        <v>349</v>
      </c>
      <c r="J8042" t="s">
        <v>746</v>
      </c>
      <c r="L8042" t="s">
        <v>348</v>
      </c>
      <c r="M8042" t="s">
        <v>453</v>
      </c>
      <c r="N8042" t="s">
        <v>573</v>
      </c>
    </row>
    <row r="8043" spans="1:14" hidden="1" x14ac:dyDescent="0.25">
      <c r="A8043" t="s">
        <v>241</v>
      </c>
      <c r="B8043" s="1">
        <v>45382</v>
      </c>
      <c r="C8043" t="s">
        <v>1346</v>
      </c>
      <c r="D8043" t="s">
        <v>1347</v>
      </c>
      <c r="E8043" s="4">
        <v>-3110.84</v>
      </c>
      <c r="F8043" t="s">
        <v>567</v>
      </c>
      <c r="G8043" t="s">
        <v>511</v>
      </c>
      <c r="H8043" t="s">
        <v>345</v>
      </c>
      <c r="I8043" t="s">
        <v>346</v>
      </c>
      <c r="J8043" t="s">
        <v>684</v>
      </c>
      <c r="L8043" t="s">
        <v>345</v>
      </c>
      <c r="M8043" t="s">
        <v>346</v>
      </c>
      <c r="N8043" t="s">
        <v>573</v>
      </c>
    </row>
    <row r="8044" spans="1:14" hidden="1" x14ac:dyDescent="0.25">
      <c r="A8044" t="s">
        <v>241</v>
      </c>
      <c r="B8044" s="1">
        <v>45382</v>
      </c>
      <c r="C8044" t="s">
        <v>740</v>
      </c>
      <c r="D8044" t="s">
        <v>741</v>
      </c>
      <c r="E8044" s="4">
        <v>-1356.7799999999497</v>
      </c>
      <c r="F8044" t="s">
        <v>567</v>
      </c>
      <c r="G8044" t="s">
        <v>511</v>
      </c>
      <c r="H8044" t="s">
        <v>345</v>
      </c>
      <c r="I8044" t="s">
        <v>346</v>
      </c>
      <c r="J8044" t="s">
        <v>684</v>
      </c>
      <c r="L8044" t="s">
        <v>345</v>
      </c>
      <c r="M8044" t="s">
        <v>346</v>
      </c>
      <c r="N8044" t="s">
        <v>573</v>
      </c>
    </row>
    <row r="8045" spans="1:14" hidden="1" x14ac:dyDescent="0.25">
      <c r="A8045" t="s">
        <v>241</v>
      </c>
      <c r="B8045" s="1">
        <v>45382</v>
      </c>
      <c r="C8045" t="s">
        <v>744</v>
      </c>
      <c r="D8045" t="s">
        <v>745</v>
      </c>
      <c r="E8045" s="4">
        <v>-53.189999999943126</v>
      </c>
      <c r="F8045" t="s">
        <v>567</v>
      </c>
      <c r="G8045" t="s">
        <v>511</v>
      </c>
      <c r="H8045" t="s">
        <v>348</v>
      </c>
      <c r="I8045" t="s">
        <v>349</v>
      </c>
      <c r="J8045" t="s">
        <v>746</v>
      </c>
      <c r="L8045" t="s">
        <v>348</v>
      </c>
      <c r="M8045" t="s">
        <v>346</v>
      </c>
      <c r="N8045" t="s">
        <v>573</v>
      </c>
    </row>
    <row r="8046" spans="1:14" hidden="1" x14ac:dyDescent="0.25">
      <c r="A8046" t="s">
        <v>241</v>
      </c>
      <c r="B8046" s="1">
        <v>45382</v>
      </c>
      <c r="C8046" t="s">
        <v>846</v>
      </c>
      <c r="D8046" t="s">
        <v>847</v>
      </c>
      <c r="E8046" s="4">
        <v>-7650.0000000000746</v>
      </c>
      <c r="F8046" t="s">
        <v>567</v>
      </c>
      <c r="G8046" t="s">
        <v>511</v>
      </c>
      <c r="H8046" t="s">
        <v>347</v>
      </c>
      <c r="I8046" t="s">
        <v>350</v>
      </c>
      <c r="J8046" t="s">
        <v>848</v>
      </c>
      <c r="L8046" t="s">
        <v>347</v>
      </c>
      <c r="M8046" t="s">
        <v>350</v>
      </c>
      <c r="N8046" t="s">
        <v>573</v>
      </c>
    </row>
    <row r="8047" spans="1:14" hidden="1" x14ac:dyDescent="0.25">
      <c r="A8047" t="s">
        <v>241</v>
      </c>
      <c r="B8047" s="1">
        <v>45382</v>
      </c>
      <c r="C8047" t="s">
        <v>851</v>
      </c>
      <c r="D8047" t="s">
        <v>852</v>
      </c>
      <c r="E8047" s="4">
        <v>-100000</v>
      </c>
      <c r="F8047" t="s">
        <v>567</v>
      </c>
      <c r="G8047" t="s">
        <v>511</v>
      </c>
      <c r="H8047" t="s">
        <v>347</v>
      </c>
      <c r="I8047" t="s">
        <v>350</v>
      </c>
      <c r="J8047" t="s">
        <v>848</v>
      </c>
      <c r="L8047" t="s">
        <v>347</v>
      </c>
      <c r="M8047" t="s">
        <v>350</v>
      </c>
      <c r="N8047" t="s">
        <v>573</v>
      </c>
    </row>
    <row r="8048" spans="1:14" hidden="1" x14ac:dyDescent="0.25">
      <c r="A8048" t="s">
        <v>241</v>
      </c>
      <c r="B8048" s="1">
        <v>45382</v>
      </c>
      <c r="C8048" t="s">
        <v>855</v>
      </c>
      <c r="D8048" t="s">
        <v>856</v>
      </c>
      <c r="E8048" s="4">
        <v>-800000</v>
      </c>
      <c r="F8048" t="s">
        <v>567</v>
      </c>
      <c r="G8048" t="s">
        <v>511</v>
      </c>
      <c r="H8048" t="s">
        <v>347</v>
      </c>
      <c r="I8048" t="s">
        <v>350</v>
      </c>
      <c r="J8048" t="s">
        <v>848</v>
      </c>
      <c r="L8048" t="s">
        <v>347</v>
      </c>
      <c r="M8048" t="s">
        <v>350</v>
      </c>
      <c r="N8048" t="s">
        <v>573</v>
      </c>
    </row>
    <row r="8049" spans="1:14" hidden="1" x14ac:dyDescent="0.25">
      <c r="A8049" t="s">
        <v>241</v>
      </c>
      <c r="B8049" s="1">
        <v>45382</v>
      </c>
      <c r="C8049" t="s">
        <v>859</v>
      </c>
      <c r="D8049" t="s">
        <v>860</v>
      </c>
      <c r="E8049" s="4">
        <v>-83440.91</v>
      </c>
      <c r="F8049" t="s">
        <v>567</v>
      </c>
      <c r="G8049" t="s">
        <v>511</v>
      </c>
      <c r="H8049" t="s">
        <v>351</v>
      </c>
      <c r="I8049" t="s">
        <v>354</v>
      </c>
      <c r="J8049" t="s">
        <v>848</v>
      </c>
      <c r="L8049" t="s">
        <v>351</v>
      </c>
      <c r="M8049" t="s">
        <v>438</v>
      </c>
      <c r="N8049" t="s">
        <v>573</v>
      </c>
    </row>
    <row r="8050" spans="1:14" hidden="1" x14ac:dyDescent="0.25">
      <c r="A8050" t="s">
        <v>241</v>
      </c>
      <c r="B8050" s="1">
        <v>45382</v>
      </c>
      <c r="C8050" t="s">
        <v>1192</v>
      </c>
      <c r="D8050" t="s">
        <v>1193</v>
      </c>
      <c r="E8050" s="4">
        <v>-135322.94000000006</v>
      </c>
      <c r="F8050" t="s">
        <v>567</v>
      </c>
      <c r="G8050" t="s">
        <v>511</v>
      </c>
      <c r="H8050" t="s">
        <v>351</v>
      </c>
      <c r="I8050" t="s">
        <v>354</v>
      </c>
      <c r="J8050" t="s">
        <v>848</v>
      </c>
      <c r="L8050" t="s">
        <v>1194</v>
      </c>
      <c r="M8050" t="s">
        <v>442</v>
      </c>
      <c r="N8050" t="s">
        <v>573</v>
      </c>
    </row>
    <row r="8051" spans="1:14" hidden="1" x14ac:dyDescent="0.25">
      <c r="A8051" t="s">
        <v>241</v>
      </c>
      <c r="B8051" s="1">
        <v>45382</v>
      </c>
      <c r="C8051" t="s">
        <v>865</v>
      </c>
      <c r="D8051" t="s">
        <v>866</v>
      </c>
      <c r="E8051" s="4">
        <v>-98591.830000000016</v>
      </c>
      <c r="F8051" t="s">
        <v>567</v>
      </c>
      <c r="G8051" t="s">
        <v>511</v>
      </c>
      <c r="H8051" t="s">
        <v>351</v>
      </c>
      <c r="I8051" t="s">
        <v>354</v>
      </c>
      <c r="J8051" t="s">
        <v>848</v>
      </c>
      <c r="L8051" t="s">
        <v>351</v>
      </c>
      <c r="M8051" t="s">
        <v>440</v>
      </c>
      <c r="N8051" t="s">
        <v>573</v>
      </c>
    </row>
    <row r="8052" spans="1:14" hidden="1" x14ac:dyDescent="0.25">
      <c r="A8052" t="s">
        <v>241</v>
      </c>
      <c r="B8052" s="1">
        <v>45382</v>
      </c>
      <c r="C8052" t="s">
        <v>1326</v>
      </c>
      <c r="D8052" t="s">
        <v>1327</v>
      </c>
      <c r="E8052" s="4">
        <v>-53453.744999996095</v>
      </c>
      <c r="F8052" t="s">
        <v>567</v>
      </c>
      <c r="G8052" t="s">
        <v>511</v>
      </c>
      <c r="H8052" t="s">
        <v>351</v>
      </c>
      <c r="I8052" t="s">
        <v>354</v>
      </c>
      <c r="J8052" t="s">
        <v>848</v>
      </c>
      <c r="L8052" t="s">
        <v>351</v>
      </c>
      <c r="M8052" t="s">
        <v>440</v>
      </c>
      <c r="N8052" t="s">
        <v>573</v>
      </c>
    </row>
    <row r="8053" spans="1:14" hidden="1" x14ac:dyDescent="0.25">
      <c r="A8053" t="s">
        <v>241</v>
      </c>
      <c r="B8053" s="1">
        <v>45382</v>
      </c>
      <c r="C8053" t="s">
        <v>871</v>
      </c>
      <c r="D8053" t="s">
        <v>872</v>
      </c>
      <c r="E8053" s="4">
        <v>-130212.99999999999</v>
      </c>
      <c r="F8053" t="s">
        <v>567</v>
      </c>
      <c r="G8053" t="s">
        <v>511</v>
      </c>
      <c r="H8053" t="s">
        <v>519</v>
      </c>
      <c r="I8053" t="s">
        <v>513</v>
      </c>
      <c r="J8053" t="s">
        <v>594</v>
      </c>
      <c r="L8053" t="s">
        <v>519</v>
      </c>
      <c r="M8053" t="s">
        <v>419</v>
      </c>
      <c r="N8053" t="s">
        <v>573</v>
      </c>
    </row>
    <row r="8054" spans="1:14" hidden="1" x14ac:dyDescent="0.25">
      <c r="A8054" t="s">
        <v>241</v>
      </c>
      <c r="B8054" s="1">
        <v>45382</v>
      </c>
      <c r="C8054" t="s">
        <v>873</v>
      </c>
      <c r="D8054" t="s">
        <v>874</v>
      </c>
      <c r="E8054" s="4">
        <v>-237382.34000000003</v>
      </c>
      <c r="F8054" t="s">
        <v>567</v>
      </c>
      <c r="G8054" t="s">
        <v>511</v>
      </c>
      <c r="H8054" t="s">
        <v>519</v>
      </c>
      <c r="I8054" t="s">
        <v>513</v>
      </c>
      <c r="J8054" t="s">
        <v>594</v>
      </c>
      <c r="L8054" t="s">
        <v>519</v>
      </c>
      <c r="M8054" t="s">
        <v>419</v>
      </c>
      <c r="N8054" t="s">
        <v>573</v>
      </c>
    </row>
    <row r="8055" spans="1:14" hidden="1" x14ac:dyDescent="0.25">
      <c r="A8055" t="s">
        <v>241</v>
      </c>
      <c r="B8055" s="1">
        <v>45382</v>
      </c>
      <c r="C8055" t="s">
        <v>875</v>
      </c>
      <c r="D8055" t="s">
        <v>876</v>
      </c>
      <c r="E8055" s="4">
        <v>-175516.39000000004</v>
      </c>
      <c r="F8055" t="s">
        <v>567</v>
      </c>
      <c r="G8055" t="s">
        <v>511</v>
      </c>
      <c r="H8055" t="s">
        <v>519</v>
      </c>
      <c r="I8055" t="s">
        <v>513</v>
      </c>
      <c r="J8055" t="s">
        <v>594</v>
      </c>
      <c r="L8055" t="s">
        <v>519</v>
      </c>
      <c r="M8055" t="s">
        <v>419</v>
      </c>
      <c r="N8055" t="s">
        <v>573</v>
      </c>
    </row>
    <row r="8056" spans="1:14" hidden="1" x14ac:dyDescent="0.25">
      <c r="A8056" t="s">
        <v>241</v>
      </c>
      <c r="B8056" s="1">
        <v>45382</v>
      </c>
      <c r="C8056" t="s">
        <v>879</v>
      </c>
      <c r="D8056" t="s">
        <v>880</v>
      </c>
      <c r="E8056" s="4">
        <v>-65705.876000000004</v>
      </c>
      <c r="F8056" t="s">
        <v>567</v>
      </c>
      <c r="G8056" t="s">
        <v>511</v>
      </c>
      <c r="H8056" t="s">
        <v>519</v>
      </c>
      <c r="I8056" t="s">
        <v>513</v>
      </c>
      <c r="J8056" t="s">
        <v>594</v>
      </c>
      <c r="L8056" t="s">
        <v>519</v>
      </c>
      <c r="M8056" t="s">
        <v>419</v>
      </c>
      <c r="N8056" t="s">
        <v>573</v>
      </c>
    </row>
    <row r="8057" spans="1:14" hidden="1" x14ac:dyDescent="0.25">
      <c r="A8057" t="s">
        <v>241</v>
      </c>
      <c r="B8057" s="1">
        <v>45382</v>
      </c>
      <c r="C8057" t="s">
        <v>881</v>
      </c>
      <c r="D8057" t="s">
        <v>882</v>
      </c>
      <c r="E8057" s="4">
        <v>-16408.5</v>
      </c>
      <c r="F8057" t="s">
        <v>567</v>
      </c>
      <c r="G8057" t="s">
        <v>511</v>
      </c>
      <c r="H8057" t="s">
        <v>519</v>
      </c>
      <c r="I8057" t="s">
        <v>513</v>
      </c>
      <c r="J8057" t="s">
        <v>594</v>
      </c>
      <c r="L8057" t="s">
        <v>519</v>
      </c>
      <c r="M8057" t="s">
        <v>419</v>
      </c>
      <c r="N8057" t="s">
        <v>573</v>
      </c>
    </row>
    <row r="8058" spans="1:14" hidden="1" x14ac:dyDescent="0.25">
      <c r="A8058" t="s">
        <v>241</v>
      </c>
      <c r="B8058" s="1">
        <v>45382</v>
      </c>
      <c r="C8058" t="s">
        <v>883</v>
      </c>
      <c r="D8058" t="s">
        <v>884</v>
      </c>
      <c r="E8058" s="4">
        <v>-11071.401599999996</v>
      </c>
      <c r="F8058" t="s">
        <v>567</v>
      </c>
      <c r="G8058" t="s">
        <v>511</v>
      </c>
      <c r="H8058" t="s">
        <v>519</v>
      </c>
      <c r="I8058" t="s">
        <v>513</v>
      </c>
      <c r="J8058" t="s">
        <v>594</v>
      </c>
      <c r="L8058" t="s">
        <v>519</v>
      </c>
      <c r="M8058" t="s">
        <v>419</v>
      </c>
      <c r="N8058" t="s">
        <v>573</v>
      </c>
    </row>
    <row r="8059" spans="1:14" hidden="1" x14ac:dyDescent="0.25">
      <c r="A8059" t="s">
        <v>241</v>
      </c>
      <c r="B8059" s="1">
        <v>45382</v>
      </c>
      <c r="C8059" t="s">
        <v>885</v>
      </c>
      <c r="D8059" t="s">
        <v>886</v>
      </c>
      <c r="E8059" s="4">
        <v>-14153.939999999995</v>
      </c>
      <c r="F8059" t="s">
        <v>567</v>
      </c>
      <c r="G8059" t="s">
        <v>511</v>
      </c>
      <c r="H8059" t="s">
        <v>519</v>
      </c>
      <c r="I8059" t="s">
        <v>513</v>
      </c>
      <c r="J8059" t="s">
        <v>594</v>
      </c>
      <c r="L8059" t="s">
        <v>519</v>
      </c>
      <c r="M8059" t="s">
        <v>419</v>
      </c>
      <c r="N8059" t="s">
        <v>573</v>
      </c>
    </row>
    <row r="8060" spans="1:14" hidden="1" x14ac:dyDescent="0.25">
      <c r="A8060" t="s">
        <v>241</v>
      </c>
      <c r="B8060" s="1">
        <v>45382</v>
      </c>
      <c r="C8060" t="s">
        <v>887</v>
      </c>
      <c r="D8060" t="s">
        <v>888</v>
      </c>
      <c r="E8060" s="4">
        <v>-10000</v>
      </c>
      <c r="F8060" t="s">
        <v>567</v>
      </c>
      <c r="G8060" t="s">
        <v>511</v>
      </c>
      <c r="H8060" t="s">
        <v>516</v>
      </c>
      <c r="I8060" t="s">
        <v>512</v>
      </c>
      <c r="J8060" t="s">
        <v>572</v>
      </c>
      <c r="L8060" t="s">
        <v>516</v>
      </c>
      <c r="M8060" t="s">
        <v>417</v>
      </c>
      <c r="N8060" t="s">
        <v>573</v>
      </c>
    </row>
    <row r="8061" spans="1:14" hidden="1" x14ac:dyDescent="0.25">
      <c r="A8061" t="s">
        <v>241</v>
      </c>
      <c r="B8061" s="1">
        <v>45382</v>
      </c>
      <c r="C8061" t="s">
        <v>891</v>
      </c>
      <c r="D8061" t="s">
        <v>892</v>
      </c>
      <c r="E8061" s="4">
        <v>-8998</v>
      </c>
      <c r="F8061" t="s">
        <v>567</v>
      </c>
      <c r="G8061" t="s">
        <v>511</v>
      </c>
      <c r="H8061" t="s">
        <v>516</v>
      </c>
      <c r="I8061" t="s">
        <v>512</v>
      </c>
      <c r="J8061" t="s">
        <v>572</v>
      </c>
      <c r="L8061" t="s">
        <v>516</v>
      </c>
      <c r="M8061" t="s">
        <v>417</v>
      </c>
      <c r="N8061" t="s">
        <v>573</v>
      </c>
    </row>
    <row r="8062" spans="1:14" hidden="1" x14ac:dyDescent="0.25">
      <c r="A8062" t="s">
        <v>241</v>
      </c>
      <c r="B8062" s="1">
        <v>45382</v>
      </c>
      <c r="C8062" t="s">
        <v>893</v>
      </c>
      <c r="D8062" t="s">
        <v>894</v>
      </c>
      <c r="E8062" s="4">
        <v>-41339.79000000003</v>
      </c>
      <c r="F8062" t="s">
        <v>567</v>
      </c>
      <c r="G8062" t="s">
        <v>511</v>
      </c>
      <c r="H8062" t="s">
        <v>516</v>
      </c>
      <c r="I8062" t="s">
        <v>512</v>
      </c>
      <c r="J8062" t="s">
        <v>572</v>
      </c>
      <c r="L8062" t="s">
        <v>516</v>
      </c>
      <c r="M8062" t="s">
        <v>417</v>
      </c>
      <c r="N8062" t="s">
        <v>573</v>
      </c>
    </row>
    <row r="8063" spans="1:14" hidden="1" x14ac:dyDescent="0.25">
      <c r="A8063" t="s">
        <v>241</v>
      </c>
      <c r="B8063" s="1">
        <v>45382</v>
      </c>
      <c r="C8063" t="s">
        <v>895</v>
      </c>
      <c r="D8063" t="s">
        <v>896</v>
      </c>
      <c r="E8063" s="4">
        <v>-50424.520000000004</v>
      </c>
      <c r="F8063" t="s">
        <v>567</v>
      </c>
      <c r="G8063" t="s">
        <v>511</v>
      </c>
      <c r="H8063" t="s">
        <v>516</v>
      </c>
      <c r="I8063" t="s">
        <v>512</v>
      </c>
      <c r="J8063" t="s">
        <v>572</v>
      </c>
      <c r="L8063" t="s">
        <v>516</v>
      </c>
      <c r="M8063" t="s">
        <v>417</v>
      </c>
      <c r="N8063" t="s">
        <v>573</v>
      </c>
    </row>
    <row r="8064" spans="1:14" hidden="1" x14ac:dyDescent="0.25">
      <c r="A8064" t="s">
        <v>241</v>
      </c>
      <c r="B8064" s="1">
        <v>45382</v>
      </c>
      <c r="C8064" t="s">
        <v>897</v>
      </c>
      <c r="D8064" t="s">
        <v>898</v>
      </c>
      <c r="E8064" s="4">
        <v>-689282</v>
      </c>
      <c r="F8064" t="s">
        <v>567</v>
      </c>
      <c r="G8064" t="s">
        <v>511</v>
      </c>
      <c r="H8064" t="s">
        <v>331</v>
      </c>
      <c r="I8064" t="s">
        <v>332</v>
      </c>
      <c r="J8064" t="s">
        <v>899</v>
      </c>
      <c r="L8064" t="s">
        <v>331</v>
      </c>
      <c r="M8064" t="s">
        <v>332</v>
      </c>
      <c r="N8064" t="s">
        <v>573</v>
      </c>
    </row>
    <row r="8065" spans="1:14" hidden="1" x14ac:dyDescent="0.25">
      <c r="A8065" t="s">
        <v>241</v>
      </c>
      <c r="B8065" s="1">
        <v>45382</v>
      </c>
      <c r="C8065" t="s">
        <v>145</v>
      </c>
      <c r="D8065" t="s">
        <v>1199</v>
      </c>
      <c r="E8065" s="4">
        <v>-315297.5</v>
      </c>
      <c r="F8065" t="s">
        <v>567</v>
      </c>
      <c r="G8065" t="s">
        <v>511</v>
      </c>
      <c r="H8065" t="s">
        <v>338</v>
      </c>
      <c r="I8065" t="s">
        <v>136</v>
      </c>
      <c r="J8065" t="s">
        <v>655</v>
      </c>
      <c r="L8065" t="s">
        <v>338</v>
      </c>
      <c r="M8065" t="s">
        <v>136</v>
      </c>
      <c r="N8065" t="s">
        <v>573</v>
      </c>
    </row>
    <row r="8066" spans="1:14" hidden="1" x14ac:dyDescent="0.25">
      <c r="A8066" t="s">
        <v>241</v>
      </c>
      <c r="B8066" s="1">
        <v>45382</v>
      </c>
      <c r="C8066" t="s">
        <v>141</v>
      </c>
      <c r="D8066" t="s">
        <v>1318</v>
      </c>
      <c r="E8066" s="4">
        <v>-194176</v>
      </c>
      <c r="F8066" t="s">
        <v>567</v>
      </c>
      <c r="G8066" t="s">
        <v>511</v>
      </c>
      <c r="H8066" t="s">
        <v>338</v>
      </c>
      <c r="I8066" t="s">
        <v>136</v>
      </c>
      <c r="J8066" t="s">
        <v>655</v>
      </c>
      <c r="L8066" t="s">
        <v>338</v>
      </c>
      <c r="M8066" t="s">
        <v>136</v>
      </c>
      <c r="N8066" t="s">
        <v>573</v>
      </c>
    </row>
    <row r="8067" spans="1:14" hidden="1" x14ac:dyDescent="0.25">
      <c r="A8067" t="s">
        <v>241</v>
      </c>
      <c r="B8067" s="1">
        <v>45382</v>
      </c>
      <c r="C8067" t="s">
        <v>902</v>
      </c>
      <c r="D8067" t="s">
        <v>903</v>
      </c>
      <c r="E8067" s="4">
        <v>-165151.87999999998</v>
      </c>
      <c r="F8067" t="s">
        <v>567</v>
      </c>
      <c r="G8067" t="s">
        <v>511</v>
      </c>
      <c r="H8067" t="s">
        <v>328</v>
      </c>
      <c r="I8067" t="s">
        <v>329</v>
      </c>
      <c r="J8067" t="s">
        <v>904</v>
      </c>
      <c r="L8067" t="s">
        <v>328</v>
      </c>
      <c r="M8067" t="s">
        <v>329</v>
      </c>
      <c r="N8067" t="s">
        <v>573</v>
      </c>
    </row>
    <row r="8068" spans="1:14" hidden="1" x14ac:dyDescent="0.25">
      <c r="A8068" t="s">
        <v>241</v>
      </c>
      <c r="B8068" s="1">
        <v>45382</v>
      </c>
      <c r="C8068" t="s">
        <v>905</v>
      </c>
      <c r="D8068" t="s">
        <v>906</v>
      </c>
      <c r="E8068" s="4">
        <v>-392951.68000000005</v>
      </c>
      <c r="F8068" t="s">
        <v>567</v>
      </c>
      <c r="G8068" t="s">
        <v>511</v>
      </c>
      <c r="H8068" t="s">
        <v>328</v>
      </c>
      <c r="I8068" t="s">
        <v>329</v>
      </c>
      <c r="J8068" t="s">
        <v>904</v>
      </c>
      <c r="L8068" t="s">
        <v>328</v>
      </c>
      <c r="M8068" t="s">
        <v>329</v>
      </c>
      <c r="N8068" t="s">
        <v>573</v>
      </c>
    </row>
    <row r="8069" spans="1:14" hidden="1" x14ac:dyDescent="0.25">
      <c r="A8069" t="s">
        <v>241</v>
      </c>
      <c r="B8069" s="1">
        <v>45382</v>
      </c>
      <c r="C8069" t="s">
        <v>907</v>
      </c>
      <c r="D8069" t="s">
        <v>908</v>
      </c>
      <c r="E8069" s="4">
        <v>-46236.110000000008</v>
      </c>
      <c r="F8069" t="s">
        <v>567</v>
      </c>
      <c r="G8069" t="s">
        <v>511</v>
      </c>
      <c r="H8069" t="s">
        <v>328</v>
      </c>
      <c r="I8069" t="s">
        <v>329</v>
      </c>
      <c r="J8069" t="s">
        <v>904</v>
      </c>
      <c r="L8069" t="s">
        <v>328</v>
      </c>
      <c r="M8069" t="s">
        <v>329</v>
      </c>
      <c r="N8069" t="s">
        <v>573</v>
      </c>
    </row>
    <row r="8070" spans="1:14" hidden="1" x14ac:dyDescent="0.25">
      <c r="A8070" t="s">
        <v>241</v>
      </c>
      <c r="B8070" s="1">
        <v>45382</v>
      </c>
      <c r="C8070" t="s">
        <v>909</v>
      </c>
      <c r="D8070" t="s">
        <v>910</v>
      </c>
      <c r="E8070" s="4">
        <v>-14056.939999999995</v>
      </c>
      <c r="F8070" t="s">
        <v>567</v>
      </c>
      <c r="G8070" t="s">
        <v>511</v>
      </c>
      <c r="H8070" t="s">
        <v>328</v>
      </c>
      <c r="I8070" t="s">
        <v>329</v>
      </c>
      <c r="J8070" t="s">
        <v>904</v>
      </c>
      <c r="L8070" t="s">
        <v>328</v>
      </c>
      <c r="M8070" t="s">
        <v>329</v>
      </c>
      <c r="N8070" t="s">
        <v>573</v>
      </c>
    </row>
    <row r="8071" spans="1:14" hidden="1" x14ac:dyDescent="0.25">
      <c r="A8071" t="s">
        <v>241</v>
      </c>
      <c r="B8071" s="1">
        <v>45382</v>
      </c>
      <c r="C8071" t="s">
        <v>913</v>
      </c>
      <c r="D8071" t="s">
        <v>914</v>
      </c>
      <c r="E8071" s="4">
        <v>-195502.61</v>
      </c>
      <c r="F8071" t="s">
        <v>567</v>
      </c>
      <c r="G8071" t="s">
        <v>511</v>
      </c>
      <c r="H8071" t="s">
        <v>340</v>
      </c>
      <c r="I8071" t="s">
        <v>341</v>
      </c>
      <c r="J8071" t="s">
        <v>667</v>
      </c>
      <c r="L8071" t="s">
        <v>340</v>
      </c>
      <c r="M8071" t="s">
        <v>341</v>
      </c>
      <c r="N8071" t="s">
        <v>573</v>
      </c>
    </row>
    <row r="8072" spans="1:14" hidden="1" x14ac:dyDescent="0.25">
      <c r="A8072" t="s">
        <v>241</v>
      </c>
      <c r="B8072" s="1">
        <v>45382</v>
      </c>
      <c r="C8072" t="s">
        <v>110</v>
      </c>
      <c r="D8072" t="s">
        <v>926</v>
      </c>
      <c r="E8072" s="4">
        <v>-169070.96</v>
      </c>
      <c r="F8072" t="s">
        <v>567</v>
      </c>
      <c r="G8072" t="s">
        <v>511</v>
      </c>
      <c r="H8072" t="s">
        <v>333</v>
      </c>
      <c r="I8072" t="s">
        <v>335</v>
      </c>
      <c r="J8072" t="s">
        <v>923</v>
      </c>
      <c r="L8072" t="s">
        <v>333</v>
      </c>
      <c r="M8072" t="s">
        <v>335</v>
      </c>
      <c r="N8072" t="s">
        <v>573</v>
      </c>
    </row>
    <row r="8073" spans="1:14" hidden="1" x14ac:dyDescent="0.25">
      <c r="A8073" t="s">
        <v>241</v>
      </c>
      <c r="B8073" s="1">
        <v>45382</v>
      </c>
      <c r="C8073" t="s">
        <v>112</v>
      </c>
      <c r="D8073" t="s">
        <v>937</v>
      </c>
      <c r="E8073" s="4">
        <v>-421798.80000000022</v>
      </c>
      <c r="F8073" t="s">
        <v>567</v>
      </c>
      <c r="G8073" t="s">
        <v>511</v>
      </c>
      <c r="H8073" t="s">
        <v>333</v>
      </c>
      <c r="I8073" t="s">
        <v>335</v>
      </c>
      <c r="J8073" t="s">
        <v>923</v>
      </c>
      <c r="L8073" t="s">
        <v>333</v>
      </c>
      <c r="M8073" t="s">
        <v>335</v>
      </c>
      <c r="N8073" t="s">
        <v>573</v>
      </c>
    </row>
    <row r="8074" spans="1:14" hidden="1" x14ac:dyDescent="0.25">
      <c r="A8074" t="s">
        <v>241</v>
      </c>
      <c r="B8074" s="1">
        <v>45382</v>
      </c>
      <c r="C8074" t="s">
        <v>115</v>
      </c>
      <c r="D8074" t="s">
        <v>944</v>
      </c>
      <c r="E8074" s="4">
        <v>-172822.13</v>
      </c>
      <c r="F8074" t="s">
        <v>567</v>
      </c>
      <c r="G8074" t="s">
        <v>511</v>
      </c>
      <c r="H8074" t="s">
        <v>333</v>
      </c>
      <c r="I8074" t="s">
        <v>335</v>
      </c>
      <c r="J8074" t="s">
        <v>923</v>
      </c>
      <c r="L8074" t="s">
        <v>333</v>
      </c>
      <c r="M8074" t="s">
        <v>335</v>
      </c>
      <c r="N8074" t="s">
        <v>573</v>
      </c>
    </row>
    <row r="8075" spans="1:14" hidden="1" x14ac:dyDescent="0.25">
      <c r="A8075" t="s">
        <v>241</v>
      </c>
      <c r="B8075" s="1">
        <v>45382</v>
      </c>
      <c r="C8075" t="s">
        <v>117</v>
      </c>
      <c r="D8075" t="s">
        <v>947</v>
      </c>
      <c r="E8075" s="4">
        <v>-54544.150000000009</v>
      </c>
      <c r="F8075" t="s">
        <v>567</v>
      </c>
      <c r="G8075" t="s">
        <v>511</v>
      </c>
      <c r="H8075" t="s">
        <v>333</v>
      </c>
      <c r="I8075" t="s">
        <v>335</v>
      </c>
      <c r="J8075" t="s">
        <v>923</v>
      </c>
      <c r="L8075" t="s">
        <v>333</v>
      </c>
      <c r="M8075" t="s">
        <v>335</v>
      </c>
      <c r="N8075" t="s">
        <v>573</v>
      </c>
    </row>
    <row r="8076" spans="1:14" hidden="1" x14ac:dyDescent="0.25">
      <c r="A8076" t="s">
        <v>241</v>
      </c>
      <c r="B8076" s="1">
        <v>45382</v>
      </c>
      <c r="C8076" t="s">
        <v>119</v>
      </c>
      <c r="D8076" t="s">
        <v>1202</v>
      </c>
      <c r="E8076" s="4">
        <v>-110275.99</v>
      </c>
      <c r="F8076" t="s">
        <v>567</v>
      </c>
      <c r="G8076" t="s">
        <v>511</v>
      </c>
      <c r="H8076" t="s">
        <v>333</v>
      </c>
      <c r="I8076" t="s">
        <v>335</v>
      </c>
      <c r="J8076" t="s">
        <v>923</v>
      </c>
      <c r="L8076" t="s">
        <v>333</v>
      </c>
      <c r="M8076" t="s">
        <v>335</v>
      </c>
      <c r="N8076" t="s">
        <v>573</v>
      </c>
    </row>
    <row r="8077" spans="1:14" hidden="1" x14ac:dyDescent="0.25">
      <c r="A8077" t="s">
        <v>241</v>
      </c>
      <c r="B8077" s="1">
        <v>45382</v>
      </c>
      <c r="C8077" t="s">
        <v>121</v>
      </c>
      <c r="D8077" t="s">
        <v>1203</v>
      </c>
      <c r="E8077" s="4">
        <v>-1807829.2199999997</v>
      </c>
      <c r="F8077" t="s">
        <v>567</v>
      </c>
      <c r="G8077" t="s">
        <v>511</v>
      </c>
      <c r="H8077" t="s">
        <v>333</v>
      </c>
      <c r="I8077" t="s">
        <v>335</v>
      </c>
      <c r="J8077" t="s">
        <v>923</v>
      </c>
      <c r="L8077" t="s">
        <v>333</v>
      </c>
      <c r="M8077" t="s">
        <v>335</v>
      </c>
      <c r="N8077" t="s">
        <v>573</v>
      </c>
    </row>
    <row r="8078" spans="1:14" hidden="1" x14ac:dyDescent="0.25">
      <c r="A8078" t="s">
        <v>241</v>
      </c>
      <c r="B8078" s="1">
        <v>45382</v>
      </c>
      <c r="C8078" t="s">
        <v>123</v>
      </c>
      <c r="D8078" t="s">
        <v>1204</v>
      </c>
      <c r="E8078" s="4">
        <v>-63287.94</v>
      </c>
      <c r="F8078" t="s">
        <v>567</v>
      </c>
      <c r="G8078" t="s">
        <v>511</v>
      </c>
      <c r="H8078" t="s">
        <v>333</v>
      </c>
      <c r="I8078" t="s">
        <v>335</v>
      </c>
      <c r="J8078" t="s">
        <v>923</v>
      </c>
      <c r="L8078" t="s">
        <v>333</v>
      </c>
      <c r="M8078" t="s">
        <v>449</v>
      </c>
      <c r="N8078" t="s">
        <v>573</v>
      </c>
    </row>
    <row r="8079" spans="1:14" hidden="1" x14ac:dyDescent="0.25">
      <c r="A8079" t="s">
        <v>241</v>
      </c>
      <c r="B8079" s="1">
        <v>45382</v>
      </c>
      <c r="C8079" t="s">
        <v>975</v>
      </c>
      <c r="D8079" t="s">
        <v>976</v>
      </c>
      <c r="E8079" s="4">
        <v>-533882.25000000023</v>
      </c>
      <c r="F8079" t="s">
        <v>567</v>
      </c>
      <c r="G8079" t="s">
        <v>511</v>
      </c>
      <c r="H8079" t="s">
        <v>342</v>
      </c>
      <c r="I8079" t="s">
        <v>343</v>
      </c>
      <c r="J8079" t="s">
        <v>725</v>
      </c>
      <c r="L8079" t="s">
        <v>342</v>
      </c>
      <c r="M8079" t="s">
        <v>343</v>
      </c>
      <c r="N8079" t="s">
        <v>573</v>
      </c>
    </row>
    <row r="8080" spans="1:14" hidden="1" x14ac:dyDescent="0.25">
      <c r="A8080" t="s">
        <v>241</v>
      </c>
      <c r="B8080" s="1">
        <v>45382</v>
      </c>
      <c r="C8080" t="s">
        <v>979</v>
      </c>
      <c r="D8080" t="s">
        <v>980</v>
      </c>
      <c r="E8080" s="4">
        <v>-4707.74</v>
      </c>
      <c r="F8080" t="s">
        <v>567</v>
      </c>
      <c r="G8080" t="s">
        <v>511</v>
      </c>
      <c r="H8080" t="s">
        <v>342</v>
      </c>
      <c r="I8080" t="s">
        <v>343</v>
      </c>
      <c r="J8080" t="s">
        <v>725</v>
      </c>
      <c r="L8080" t="s">
        <v>342</v>
      </c>
      <c r="M8080" t="s">
        <v>343</v>
      </c>
      <c r="N8080" t="s">
        <v>573</v>
      </c>
    </row>
    <row r="8081" spans="1:14" hidden="1" x14ac:dyDescent="0.25">
      <c r="A8081" t="s">
        <v>241</v>
      </c>
      <c r="B8081" s="1">
        <v>45382</v>
      </c>
      <c r="C8081" t="s">
        <v>983</v>
      </c>
      <c r="D8081" t="s">
        <v>984</v>
      </c>
      <c r="E8081" s="4">
        <v>-1280.3899999999983</v>
      </c>
      <c r="F8081" t="s">
        <v>567</v>
      </c>
      <c r="G8081" t="s">
        <v>511</v>
      </c>
      <c r="H8081" t="s">
        <v>342</v>
      </c>
      <c r="I8081" t="s">
        <v>343</v>
      </c>
      <c r="J8081" t="s">
        <v>725</v>
      </c>
      <c r="L8081" t="s">
        <v>342</v>
      </c>
      <c r="M8081" t="s">
        <v>343</v>
      </c>
      <c r="N8081" t="s">
        <v>573</v>
      </c>
    </row>
    <row r="8082" spans="1:14" hidden="1" x14ac:dyDescent="0.25">
      <c r="A8082" t="s">
        <v>241</v>
      </c>
      <c r="B8082" s="1">
        <v>45382</v>
      </c>
      <c r="C8082" t="s">
        <v>1362</v>
      </c>
      <c r="D8082" t="s">
        <v>1363</v>
      </c>
      <c r="E8082" s="4">
        <v>-41704.559999999998</v>
      </c>
      <c r="F8082" t="s">
        <v>567</v>
      </c>
      <c r="G8082" t="s">
        <v>511</v>
      </c>
      <c r="H8082" t="s">
        <v>342</v>
      </c>
      <c r="I8082" t="s">
        <v>343</v>
      </c>
      <c r="J8082" t="s">
        <v>725</v>
      </c>
      <c r="L8082" t="s">
        <v>342</v>
      </c>
      <c r="M8082" t="s">
        <v>343</v>
      </c>
      <c r="N8082" t="s">
        <v>573</v>
      </c>
    </row>
    <row r="8083" spans="1:14" hidden="1" x14ac:dyDescent="0.25">
      <c r="A8083" t="s">
        <v>241</v>
      </c>
      <c r="B8083" s="1">
        <v>45382</v>
      </c>
      <c r="C8083" t="s">
        <v>995</v>
      </c>
      <c r="D8083" t="s">
        <v>996</v>
      </c>
      <c r="E8083" s="4">
        <v>-444248.72</v>
      </c>
      <c r="F8083" t="s">
        <v>567</v>
      </c>
      <c r="G8083" t="s">
        <v>511</v>
      </c>
      <c r="H8083" t="s">
        <v>352</v>
      </c>
      <c r="I8083" t="s">
        <v>353</v>
      </c>
      <c r="J8083" t="s">
        <v>746</v>
      </c>
      <c r="L8083" t="s">
        <v>352</v>
      </c>
      <c r="M8083" t="s">
        <v>349</v>
      </c>
      <c r="N8083" t="s">
        <v>573</v>
      </c>
    </row>
    <row r="8084" spans="1:14" hidden="1" x14ac:dyDescent="0.25">
      <c r="A8084" t="s">
        <v>241</v>
      </c>
      <c r="B8084" s="1">
        <v>45382</v>
      </c>
      <c r="C8084" t="s">
        <v>1003</v>
      </c>
      <c r="D8084" t="s">
        <v>1004</v>
      </c>
      <c r="E8084" s="4">
        <v>-180083.98000000007</v>
      </c>
      <c r="F8084" t="s">
        <v>567</v>
      </c>
      <c r="G8084" t="s">
        <v>511</v>
      </c>
      <c r="H8084" t="s">
        <v>348</v>
      </c>
      <c r="I8084" t="s">
        <v>349</v>
      </c>
      <c r="J8084" t="s">
        <v>746</v>
      </c>
      <c r="L8084" t="s">
        <v>348</v>
      </c>
      <c r="M8084" t="s">
        <v>349</v>
      </c>
      <c r="N8084" t="s">
        <v>573</v>
      </c>
    </row>
    <row r="8085" spans="1:14" hidden="1" x14ac:dyDescent="0.25">
      <c r="A8085" t="s">
        <v>241</v>
      </c>
      <c r="B8085" s="1">
        <v>45382</v>
      </c>
      <c r="C8085" t="s">
        <v>1291</v>
      </c>
      <c r="D8085" t="s">
        <v>1292</v>
      </c>
      <c r="E8085" s="4">
        <v>-47843.05</v>
      </c>
      <c r="F8085" t="s">
        <v>567</v>
      </c>
      <c r="G8085" t="s">
        <v>511</v>
      </c>
      <c r="H8085" t="s">
        <v>348</v>
      </c>
      <c r="I8085" t="s">
        <v>349</v>
      </c>
      <c r="J8085" t="s">
        <v>746</v>
      </c>
      <c r="L8085" t="s">
        <v>348</v>
      </c>
      <c r="M8085" t="s">
        <v>349</v>
      </c>
      <c r="N8085" t="s">
        <v>573</v>
      </c>
    </row>
    <row r="8086" spans="1:14" hidden="1" x14ac:dyDescent="0.25">
      <c r="A8086" t="s">
        <v>241</v>
      </c>
      <c r="B8086" s="1">
        <v>45382</v>
      </c>
      <c r="C8086" t="s">
        <v>1256</v>
      </c>
      <c r="D8086" t="s">
        <v>1257</v>
      </c>
      <c r="E8086" s="4">
        <v>-1350</v>
      </c>
      <c r="F8086" t="s">
        <v>567</v>
      </c>
      <c r="G8086" t="s">
        <v>511</v>
      </c>
      <c r="H8086" t="s">
        <v>348</v>
      </c>
      <c r="I8086" t="s">
        <v>349</v>
      </c>
      <c r="J8086" t="s">
        <v>746</v>
      </c>
      <c r="L8086" t="s">
        <v>348</v>
      </c>
      <c r="M8086" t="s">
        <v>349</v>
      </c>
      <c r="N8086" t="s">
        <v>573</v>
      </c>
    </row>
    <row r="8087" spans="1:14" hidden="1" x14ac:dyDescent="0.25">
      <c r="A8087" t="s">
        <v>241</v>
      </c>
      <c r="B8087" s="1">
        <v>45382</v>
      </c>
      <c r="C8087" t="s">
        <v>1011</v>
      </c>
      <c r="D8087" t="s">
        <v>1012</v>
      </c>
      <c r="E8087" s="4">
        <v>-20206.219999999994</v>
      </c>
      <c r="F8087" t="s">
        <v>567</v>
      </c>
      <c r="G8087" t="s">
        <v>511</v>
      </c>
      <c r="H8087" t="s">
        <v>348</v>
      </c>
      <c r="I8087" t="s">
        <v>349</v>
      </c>
      <c r="J8087" t="s">
        <v>746</v>
      </c>
      <c r="L8087" t="s">
        <v>348</v>
      </c>
      <c r="M8087" t="s">
        <v>349</v>
      </c>
      <c r="N8087" t="s">
        <v>573</v>
      </c>
    </row>
    <row r="8088" spans="1:14" hidden="1" x14ac:dyDescent="0.25">
      <c r="A8088" t="s">
        <v>241</v>
      </c>
      <c r="B8088" s="1">
        <v>45382</v>
      </c>
      <c r="C8088" t="s">
        <v>1015</v>
      </c>
      <c r="D8088" t="s">
        <v>1016</v>
      </c>
      <c r="E8088" s="4">
        <v>-623.78000000000338</v>
      </c>
      <c r="F8088" t="s">
        <v>567</v>
      </c>
      <c r="G8088" t="s">
        <v>511</v>
      </c>
      <c r="H8088" t="s">
        <v>348</v>
      </c>
      <c r="I8088" t="s">
        <v>349</v>
      </c>
      <c r="J8088" t="s">
        <v>746</v>
      </c>
      <c r="L8088" t="s">
        <v>348</v>
      </c>
      <c r="M8088" t="s">
        <v>349</v>
      </c>
      <c r="N8088" t="s">
        <v>573</v>
      </c>
    </row>
    <row r="8089" spans="1:14" hidden="1" x14ac:dyDescent="0.25">
      <c r="A8089" t="s">
        <v>241</v>
      </c>
      <c r="B8089" s="1">
        <v>45382</v>
      </c>
      <c r="C8089" t="s">
        <v>1019</v>
      </c>
      <c r="D8089" t="s">
        <v>1020</v>
      </c>
      <c r="E8089" s="4">
        <v>-1636.1999999998993</v>
      </c>
      <c r="F8089" t="s">
        <v>567</v>
      </c>
      <c r="G8089" t="s">
        <v>511</v>
      </c>
      <c r="H8089" t="s">
        <v>348</v>
      </c>
      <c r="I8089" t="s">
        <v>349</v>
      </c>
      <c r="J8089" t="s">
        <v>746</v>
      </c>
      <c r="L8089" t="s">
        <v>348</v>
      </c>
      <c r="M8089" t="s">
        <v>349</v>
      </c>
      <c r="N8089" t="s">
        <v>573</v>
      </c>
    </row>
    <row r="8090" spans="1:14" hidden="1" x14ac:dyDescent="0.25">
      <c r="A8090" t="s">
        <v>241</v>
      </c>
      <c r="B8090" s="1">
        <v>45382</v>
      </c>
      <c r="C8090" t="s">
        <v>1023</v>
      </c>
      <c r="D8090" t="s">
        <v>1024</v>
      </c>
      <c r="E8090" s="4">
        <v>-14606.74</v>
      </c>
      <c r="F8090" t="s">
        <v>567</v>
      </c>
      <c r="G8090" t="s">
        <v>511</v>
      </c>
      <c r="H8090" t="s">
        <v>348</v>
      </c>
      <c r="I8090" t="s">
        <v>349</v>
      </c>
      <c r="J8090" t="s">
        <v>746</v>
      </c>
      <c r="L8090" t="s">
        <v>348</v>
      </c>
      <c r="M8090" t="s">
        <v>349</v>
      </c>
      <c r="N8090" t="s">
        <v>573</v>
      </c>
    </row>
    <row r="8091" spans="1:14" hidden="1" x14ac:dyDescent="0.25">
      <c r="A8091" t="s">
        <v>241</v>
      </c>
      <c r="B8091" s="1">
        <v>45382</v>
      </c>
      <c r="C8091" t="s">
        <v>1207</v>
      </c>
      <c r="D8091" t="s">
        <v>1208</v>
      </c>
      <c r="E8091" s="4">
        <v>-49.010000000014557</v>
      </c>
      <c r="F8091" t="s">
        <v>567</v>
      </c>
      <c r="G8091" t="s">
        <v>511</v>
      </c>
      <c r="H8091" t="s">
        <v>348</v>
      </c>
      <c r="I8091" t="s">
        <v>349</v>
      </c>
      <c r="J8091" t="s">
        <v>746</v>
      </c>
      <c r="L8091" t="s">
        <v>348</v>
      </c>
      <c r="M8091" t="s">
        <v>349</v>
      </c>
      <c r="N8091" t="s">
        <v>573</v>
      </c>
    </row>
    <row r="8092" spans="1:14" hidden="1" x14ac:dyDescent="0.25">
      <c r="A8092" t="s">
        <v>241</v>
      </c>
      <c r="B8092" s="1">
        <v>45382</v>
      </c>
      <c r="C8092" t="s">
        <v>1269</v>
      </c>
      <c r="D8092" t="s">
        <v>1270</v>
      </c>
      <c r="E8092" s="4">
        <v>-3900</v>
      </c>
      <c r="F8092" t="s">
        <v>567</v>
      </c>
      <c r="G8092" t="s">
        <v>511</v>
      </c>
      <c r="H8092" t="s">
        <v>348</v>
      </c>
      <c r="I8092" t="s">
        <v>349</v>
      </c>
      <c r="J8092" t="s">
        <v>746</v>
      </c>
      <c r="L8092" t="s">
        <v>348</v>
      </c>
      <c r="M8092" t="s">
        <v>349</v>
      </c>
      <c r="N8092" t="s">
        <v>573</v>
      </c>
    </row>
    <row r="8093" spans="1:14" hidden="1" x14ac:dyDescent="0.25">
      <c r="A8093" t="s">
        <v>241</v>
      </c>
      <c r="B8093" s="1">
        <v>45382</v>
      </c>
      <c r="C8093" t="s">
        <v>1320</v>
      </c>
      <c r="D8093" t="s">
        <v>1321</v>
      </c>
      <c r="E8093" s="4">
        <v>-4834.5</v>
      </c>
      <c r="F8093" t="s">
        <v>567</v>
      </c>
      <c r="G8093" t="s">
        <v>511</v>
      </c>
      <c r="H8093" t="s">
        <v>348</v>
      </c>
      <c r="I8093" t="s">
        <v>349</v>
      </c>
      <c r="J8093" t="s">
        <v>746</v>
      </c>
      <c r="L8093" t="s">
        <v>348</v>
      </c>
      <c r="M8093" t="s">
        <v>349</v>
      </c>
      <c r="N8093" t="s">
        <v>573</v>
      </c>
    </row>
    <row r="8094" spans="1:14" hidden="1" x14ac:dyDescent="0.25">
      <c r="A8094" t="s">
        <v>241</v>
      </c>
      <c r="B8094" s="1">
        <v>45382</v>
      </c>
      <c r="C8094" t="s">
        <v>1033</v>
      </c>
      <c r="D8094" t="s">
        <v>1034</v>
      </c>
      <c r="E8094" s="4">
        <v>-48658.259999999995</v>
      </c>
      <c r="F8094" t="s">
        <v>567</v>
      </c>
      <c r="G8094" t="s">
        <v>511</v>
      </c>
      <c r="H8094" t="s">
        <v>348</v>
      </c>
      <c r="I8094" t="s">
        <v>349</v>
      </c>
      <c r="J8094" t="s">
        <v>667</v>
      </c>
      <c r="L8094" t="s">
        <v>340</v>
      </c>
      <c r="M8094" t="s">
        <v>349</v>
      </c>
      <c r="N8094" t="s">
        <v>573</v>
      </c>
    </row>
    <row r="8095" spans="1:14" hidden="1" x14ac:dyDescent="0.25">
      <c r="A8095" t="s">
        <v>241</v>
      </c>
      <c r="B8095" s="1">
        <v>45382</v>
      </c>
      <c r="C8095" t="s">
        <v>1209</v>
      </c>
      <c r="D8095" t="s">
        <v>1210</v>
      </c>
      <c r="E8095" s="4">
        <v>-12169.329999999962</v>
      </c>
      <c r="F8095" t="s">
        <v>567</v>
      </c>
      <c r="G8095" t="s">
        <v>511</v>
      </c>
      <c r="H8095" t="s">
        <v>348</v>
      </c>
      <c r="I8095" t="s">
        <v>349</v>
      </c>
      <c r="J8095" t="s">
        <v>746</v>
      </c>
      <c r="L8095" t="s">
        <v>348</v>
      </c>
      <c r="M8095" t="s">
        <v>349</v>
      </c>
      <c r="N8095" t="s">
        <v>573</v>
      </c>
    </row>
    <row r="8096" spans="1:14" hidden="1" x14ac:dyDescent="0.25">
      <c r="A8096" t="s">
        <v>241</v>
      </c>
      <c r="B8096" s="1">
        <v>45382</v>
      </c>
      <c r="C8096" t="s">
        <v>1230</v>
      </c>
      <c r="D8096" t="s">
        <v>1231</v>
      </c>
      <c r="E8096" s="4">
        <v>-219018.4599999997</v>
      </c>
      <c r="F8096" t="s">
        <v>567</v>
      </c>
      <c r="G8096" t="s">
        <v>511</v>
      </c>
      <c r="H8096" t="s">
        <v>355</v>
      </c>
      <c r="I8096" t="s">
        <v>356</v>
      </c>
      <c r="J8096" t="s">
        <v>689</v>
      </c>
      <c r="L8096" t="s">
        <v>716</v>
      </c>
      <c r="M8096" t="s">
        <v>356</v>
      </c>
      <c r="N8096" t="s">
        <v>573</v>
      </c>
    </row>
    <row r="8097" spans="1:14" hidden="1" x14ac:dyDescent="0.25">
      <c r="A8097" t="s">
        <v>241</v>
      </c>
      <c r="B8097" s="1">
        <v>45382</v>
      </c>
      <c r="C8097" t="s">
        <v>1050</v>
      </c>
      <c r="D8097" t="s">
        <v>1051</v>
      </c>
      <c r="E8097" s="4">
        <v>-126781.98999999998</v>
      </c>
      <c r="F8097" t="s">
        <v>567</v>
      </c>
      <c r="G8097" t="s">
        <v>511</v>
      </c>
      <c r="H8097" t="s">
        <v>355</v>
      </c>
      <c r="I8097" t="s">
        <v>356</v>
      </c>
      <c r="J8097" t="s">
        <v>689</v>
      </c>
      <c r="L8097" t="s">
        <v>348</v>
      </c>
      <c r="M8097" t="s">
        <v>356</v>
      </c>
      <c r="N8097" t="s">
        <v>573</v>
      </c>
    </row>
    <row r="8098" spans="1:14" hidden="1" x14ac:dyDescent="0.25">
      <c r="A8098" t="s">
        <v>241</v>
      </c>
      <c r="B8098" s="1">
        <v>45382</v>
      </c>
      <c r="C8098" t="s">
        <v>1054</v>
      </c>
      <c r="D8098" t="s">
        <v>1055</v>
      </c>
      <c r="E8098" s="4">
        <v>-4465.0600000000013</v>
      </c>
      <c r="F8098" t="s">
        <v>567</v>
      </c>
      <c r="G8098" t="s">
        <v>511</v>
      </c>
      <c r="H8098" t="s">
        <v>355</v>
      </c>
      <c r="I8098" t="s">
        <v>356</v>
      </c>
      <c r="J8098" t="s">
        <v>689</v>
      </c>
      <c r="L8098" t="s">
        <v>355</v>
      </c>
      <c r="M8098" t="s">
        <v>356</v>
      </c>
      <c r="N8098" t="s">
        <v>573</v>
      </c>
    </row>
    <row r="8099" spans="1:14" hidden="1" x14ac:dyDescent="0.25">
      <c r="A8099" t="s">
        <v>241</v>
      </c>
      <c r="B8099" s="1">
        <v>45382</v>
      </c>
      <c r="C8099" t="s">
        <v>1211</v>
      </c>
      <c r="D8099" t="s">
        <v>1212</v>
      </c>
      <c r="E8099" s="4">
        <v>-267.07</v>
      </c>
      <c r="F8099" t="s">
        <v>567</v>
      </c>
      <c r="G8099" t="s">
        <v>511</v>
      </c>
      <c r="H8099" t="s">
        <v>355</v>
      </c>
      <c r="I8099" t="s">
        <v>356</v>
      </c>
      <c r="J8099" t="s">
        <v>746</v>
      </c>
      <c r="L8099" t="s">
        <v>348</v>
      </c>
      <c r="M8099" t="s">
        <v>356</v>
      </c>
      <c r="N8099" t="s">
        <v>573</v>
      </c>
    </row>
    <row r="8100" spans="1:14" hidden="1" x14ac:dyDescent="0.25">
      <c r="A8100" t="s">
        <v>241</v>
      </c>
      <c r="B8100" s="1">
        <v>45382</v>
      </c>
      <c r="C8100" t="s">
        <v>1060</v>
      </c>
      <c r="D8100" t="s">
        <v>1061</v>
      </c>
      <c r="E8100" s="4">
        <v>-703.0899999999732</v>
      </c>
      <c r="F8100" t="s">
        <v>567</v>
      </c>
      <c r="G8100" t="s">
        <v>511</v>
      </c>
      <c r="H8100" t="s">
        <v>355</v>
      </c>
      <c r="I8100" t="s">
        <v>356</v>
      </c>
      <c r="J8100" t="s">
        <v>689</v>
      </c>
      <c r="L8100" t="s">
        <v>355</v>
      </c>
      <c r="M8100" t="s">
        <v>356</v>
      </c>
      <c r="N8100" t="s">
        <v>573</v>
      </c>
    </row>
    <row r="8101" spans="1:14" hidden="1" x14ac:dyDescent="0.25">
      <c r="A8101" t="s">
        <v>241</v>
      </c>
      <c r="B8101" s="1">
        <v>45382</v>
      </c>
      <c r="C8101" t="s">
        <v>1064</v>
      </c>
      <c r="D8101" t="s">
        <v>1065</v>
      </c>
      <c r="E8101" s="4">
        <v>-2.8499999999999726</v>
      </c>
      <c r="F8101" t="s">
        <v>567</v>
      </c>
      <c r="G8101" t="s">
        <v>511</v>
      </c>
      <c r="H8101" t="s">
        <v>355</v>
      </c>
      <c r="I8101" t="s">
        <v>356</v>
      </c>
      <c r="J8101" t="s">
        <v>746</v>
      </c>
      <c r="L8101" t="s">
        <v>348</v>
      </c>
      <c r="M8101" t="s">
        <v>356</v>
      </c>
      <c r="N8101" t="s">
        <v>573</v>
      </c>
    </row>
    <row r="8102" spans="1:14" hidden="1" x14ac:dyDescent="0.25">
      <c r="A8102" t="s">
        <v>241</v>
      </c>
      <c r="B8102" s="1">
        <v>45382</v>
      </c>
      <c r="C8102" t="s">
        <v>1072</v>
      </c>
      <c r="D8102" t="s">
        <v>1073</v>
      </c>
      <c r="E8102" s="4">
        <v>-108555.38000000002</v>
      </c>
      <c r="F8102" t="s">
        <v>567</v>
      </c>
      <c r="G8102" t="s">
        <v>511</v>
      </c>
      <c r="H8102" t="s">
        <v>348</v>
      </c>
      <c r="I8102" t="s">
        <v>349</v>
      </c>
      <c r="J8102" t="s">
        <v>746</v>
      </c>
      <c r="L8102" t="s">
        <v>348</v>
      </c>
      <c r="M8102" t="s">
        <v>453</v>
      </c>
      <c r="N8102" t="s">
        <v>573</v>
      </c>
    </row>
    <row r="8103" spans="1:14" hidden="1" x14ac:dyDescent="0.25">
      <c r="A8103" t="s">
        <v>241</v>
      </c>
      <c r="B8103" s="1">
        <v>45382</v>
      </c>
      <c r="C8103" t="s">
        <v>1076</v>
      </c>
      <c r="D8103" t="s">
        <v>1077</v>
      </c>
      <c r="E8103" s="4">
        <v>-23397.42</v>
      </c>
      <c r="F8103" t="s">
        <v>567</v>
      </c>
      <c r="G8103" t="s">
        <v>511</v>
      </c>
      <c r="H8103" t="s">
        <v>348</v>
      </c>
      <c r="I8103" t="s">
        <v>349</v>
      </c>
      <c r="J8103" t="s">
        <v>746</v>
      </c>
      <c r="L8103" t="s">
        <v>348</v>
      </c>
      <c r="M8103" t="s">
        <v>453</v>
      </c>
      <c r="N8103" t="s">
        <v>573</v>
      </c>
    </row>
    <row r="8104" spans="1:14" hidden="1" x14ac:dyDescent="0.25">
      <c r="A8104" t="s">
        <v>241</v>
      </c>
      <c r="B8104" s="1">
        <v>45382</v>
      </c>
      <c r="C8104" t="s">
        <v>1234</v>
      </c>
      <c r="D8104" t="s">
        <v>1235</v>
      </c>
      <c r="E8104" s="4">
        <v>-3.4000000000000909</v>
      </c>
      <c r="F8104" t="s">
        <v>567</v>
      </c>
      <c r="G8104" t="s">
        <v>511</v>
      </c>
      <c r="H8104" t="s">
        <v>348</v>
      </c>
      <c r="I8104" t="s">
        <v>349</v>
      </c>
      <c r="J8104" t="s">
        <v>746</v>
      </c>
      <c r="L8104" t="s">
        <v>348</v>
      </c>
      <c r="M8104" t="s">
        <v>453</v>
      </c>
      <c r="N8104" t="s">
        <v>573</v>
      </c>
    </row>
    <row r="8105" spans="1:14" hidden="1" x14ac:dyDescent="0.25">
      <c r="A8105" t="s">
        <v>241</v>
      </c>
      <c r="B8105" s="1">
        <v>45382</v>
      </c>
      <c r="C8105" t="s">
        <v>1215</v>
      </c>
      <c r="D8105" t="s">
        <v>1216</v>
      </c>
      <c r="E8105" s="4">
        <v>-6.24</v>
      </c>
      <c r="F8105" t="s">
        <v>567</v>
      </c>
      <c r="G8105" t="s">
        <v>511</v>
      </c>
      <c r="H8105" t="s">
        <v>348</v>
      </c>
      <c r="I8105" t="s">
        <v>349</v>
      </c>
      <c r="J8105" t="s">
        <v>746</v>
      </c>
      <c r="L8105" t="s">
        <v>348</v>
      </c>
      <c r="M8105" t="s">
        <v>453</v>
      </c>
      <c r="N8105" t="s">
        <v>573</v>
      </c>
    </row>
    <row r="8106" spans="1:14" hidden="1" x14ac:dyDescent="0.25">
      <c r="A8106" t="s">
        <v>241</v>
      </c>
      <c r="B8106" s="1">
        <v>45382</v>
      </c>
      <c r="C8106" t="s">
        <v>1217</v>
      </c>
      <c r="D8106" t="s">
        <v>1218</v>
      </c>
      <c r="E8106" s="4">
        <v>-336.31</v>
      </c>
      <c r="F8106" t="s">
        <v>567</v>
      </c>
      <c r="G8106" t="s">
        <v>511</v>
      </c>
      <c r="H8106" t="s">
        <v>348</v>
      </c>
      <c r="I8106" t="s">
        <v>349</v>
      </c>
      <c r="J8106" t="s">
        <v>746</v>
      </c>
      <c r="L8106" t="s">
        <v>348</v>
      </c>
      <c r="M8106" t="s">
        <v>453</v>
      </c>
      <c r="N8106" t="s">
        <v>573</v>
      </c>
    </row>
    <row r="8107" spans="1:14" hidden="1" x14ac:dyDescent="0.25">
      <c r="A8107" t="s">
        <v>241</v>
      </c>
      <c r="B8107" s="1">
        <v>45382</v>
      </c>
      <c r="C8107" t="s">
        <v>1087</v>
      </c>
      <c r="D8107" t="s">
        <v>1088</v>
      </c>
      <c r="E8107" s="4">
        <v>-311.11999999999995</v>
      </c>
      <c r="F8107" t="s">
        <v>567</v>
      </c>
      <c r="G8107" t="s">
        <v>511</v>
      </c>
      <c r="H8107" t="s">
        <v>348</v>
      </c>
      <c r="I8107" t="s">
        <v>349</v>
      </c>
      <c r="J8107" t="s">
        <v>746</v>
      </c>
      <c r="L8107" t="s">
        <v>348</v>
      </c>
      <c r="M8107" t="s">
        <v>453</v>
      </c>
      <c r="N8107" t="s">
        <v>573</v>
      </c>
    </row>
    <row r="8108" spans="1:14" hidden="1" x14ac:dyDescent="0.25">
      <c r="A8108" t="s">
        <v>241</v>
      </c>
      <c r="B8108" s="1">
        <v>45382</v>
      </c>
      <c r="C8108" t="s">
        <v>1091</v>
      </c>
      <c r="D8108" t="s">
        <v>1092</v>
      </c>
      <c r="E8108" s="4">
        <v>-2244.9799999999987</v>
      </c>
      <c r="F8108" t="s">
        <v>567</v>
      </c>
      <c r="G8108" t="s">
        <v>511</v>
      </c>
      <c r="H8108" t="s">
        <v>348</v>
      </c>
      <c r="I8108" t="s">
        <v>349</v>
      </c>
      <c r="J8108" t="s">
        <v>746</v>
      </c>
      <c r="L8108" t="s">
        <v>348</v>
      </c>
      <c r="M8108" t="s">
        <v>453</v>
      </c>
      <c r="N8108" t="s">
        <v>573</v>
      </c>
    </row>
    <row r="8109" spans="1:14" hidden="1" x14ac:dyDescent="0.25">
      <c r="A8109" t="s">
        <v>241</v>
      </c>
      <c r="B8109" s="1">
        <v>45382</v>
      </c>
      <c r="C8109" t="s">
        <v>1095</v>
      </c>
      <c r="D8109" t="s">
        <v>1096</v>
      </c>
      <c r="E8109" s="4">
        <v>-333.04</v>
      </c>
      <c r="F8109" t="s">
        <v>567</v>
      </c>
      <c r="G8109" t="s">
        <v>511</v>
      </c>
      <c r="H8109" t="s">
        <v>348</v>
      </c>
      <c r="I8109" t="s">
        <v>349</v>
      </c>
      <c r="J8109" t="s">
        <v>746</v>
      </c>
      <c r="L8109" t="s">
        <v>348</v>
      </c>
      <c r="M8109" t="s">
        <v>453</v>
      </c>
      <c r="N8109" t="s">
        <v>573</v>
      </c>
    </row>
    <row r="8110" spans="1:14" hidden="1" x14ac:dyDescent="0.25">
      <c r="A8110" t="s">
        <v>241</v>
      </c>
      <c r="B8110" s="1">
        <v>45382</v>
      </c>
      <c r="C8110" t="s">
        <v>1099</v>
      </c>
      <c r="D8110" t="s">
        <v>1100</v>
      </c>
      <c r="E8110" s="4">
        <v>-165.0000000000004</v>
      </c>
      <c r="F8110" t="s">
        <v>567</v>
      </c>
      <c r="G8110" t="s">
        <v>511</v>
      </c>
      <c r="H8110" t="s">
        <v>348</v>
      </c>
      <c r="I8110" t="s">
        <v>349</v>
      </c>
      <c r="J8110" t="s">
        <v>746</v>
      </c>
      <c r="L8110" t="s">
        <v>348</v>
      </c>
      <c r="M8110" t="s">
        <v>453</v>
      </c>
      <c r="N8110" t="s">
        <v>573</v>
      </c>
    </row>
    <row r="8111" spans="1:14" hidden="1" x14ac:dyDescent="0.25">
      <c r="A8111" t="s">
        <v>241</v>
      </c>
      <c r="B8111" s="1">
        <v>45382</v>
      </c>
      <c r="C8111" t="s">
        <v>1103</v>
      </c>
      <c r="D8111" t="s">
        <v>1104</v>
      </c>
      <c r="E8111" s="4">
        <v>-813.5299999999994</v>
      </c>
      <c r="F8111" t="s">
        <v>567</v>
      </c>
      <c r="G8111" t="s">
        <v>511</v>
      </c>
      <c r="H8111" t="s">
        <v>348</v>
      </c>
      <c r="I8111" t="s">
        <v>349</v>
      </c>
      <c r="J8111" t="s">
        <v>746</v>
      </c>
      <c r="L8111" t="s">
        <v>348</v>
      </c>
      <c r="M8111" t="s">
        <v>453</v>
      </c>
      <c r="N8111" t="s">
        <v>573</v>
      </c>
    </row>
    <row r="8112" spans="1:14" hidden="1" x14ac:dyDescent="0.25">
      <c r="A8112" t="s">
        <v>241</v>
      </c>
      <c r="B8112" s="1">
        <v>45382</v>
      </c>
      <c r="C8112" t="s">
        <v>1107</v>
      </c>
      <c r="D8112" t="s">
        <v>1108</v>
      </c>
      <c r="E8112" s="4">
        <v>-1049.1300000000001</v>
      </c>
      <c r="F8112" t="s">
        <v>567</v>
      </c>
      <c r="G8112" t="s">
        <v>511</v>
      </c>
      <c r="H8112" t="s">
        <v>348</v>
      </c>
      <c r="I8112" t="s">
        <v>349</v>
      </c>
      <c r="J8112" t="s">
        <v>746</v>
      </c>
      <c r="L8112" t="s">
        <v>348</v>
      </c>
      <c r="M8112" t="s">
        <v>453</v>
      </c>
      <c r="N8112" t="s">
        <v>573</v>
      </c>
    </row>
    <row r="8113" spans="1:14" hidden="1" x14ac:dyDescent="0.25">
      <c r="A8113" t="s">
        <v>241</v>
      </c>
      <c r="B8113" s="1">
        <v>45382</v>
      </c>
      <c r="C8113" t="s">
        <v>1109</v>
      </c>
      <c r="D8113" t="s">
        <v>1110</v>
      </c>
      <c r="E8113" s="4">
        <v>-493.74999999999966</v>
      </c>
      <c r="F8113" t="s">
        <v>567</v>
      </c>
      <c r="G8113" t="s">
        <v>511</v>
      </c>
      <c r="H8113" t="s">
        <v>348</v>
      </c>
      <c r="I8113" t="s">
        <v>349</v>
      </c>
      <c r="J8113" t="s">
        <v>746</v>
      </c>
      <c r="L8113" t="s">
        <v>348</v>
      </c>
      <c r="M8113" t="s">
        <v>453</v>
      </c>
      <c r="N8113" t="s">
        <v>573</v>
      </c>
    </row>
    <row r="8114" spans="1:14" hidden="1" x14ac:dyDescent="0.25">
      <c r="A8114" t="s">
        <v>241</v>
      </c>
      <c r="B8114" s="1">
        <v>45382</v>
      </c>
      <c r="C8114" t="s">
        <v>1111</v>
      </c>
      <c r="D8114" t="s">
        <v>1112</v>
      </c>
      <c r="E8114" s="4">
        <v>-610.3399999999998</v>
      </c>
      <c r="F8114" t="s">
        <v>567</v>
      </c>
      <c r="G8114" t="s">
        <v>511</v>
      </c>
      <c r="H8114" t="s">
        <v>348</v>
      </c>
      <c r="I8114" t="s">
        <v>349</v>
      </c>
      <c r="J8114" t="s">
        <v>746</v>
      </c>
      <c r="L8114" t="s">
        <v>348</v>
      </c>
      <c r="M8114" t="s">
        <v>453</v>
      </c>
      <c r="N8114" t="s">
        <v>573</v>
      </c>
    </row>
    <row r="8115" spans="1:14" hidden="1" x14ac:dyDescent="0.25">
      <c r="A8115" t="s">
        <v>241</v>
      </c>
      <c r="B8115" s="1">
        <v>45382</v>
      </c>
      <c r="C8115" t="s">
        <v>1115</v>
      </c>
      <c r="D8115" t="s">
        <v>1116</v>
      </c>
      <c r="E8115" s="4">
        <v>-131.24000000001919</v>
      </c>
      <c r="F8115" t="s">
        <v>567</v>
      </c>
      <c r="G8115" t="s">
        <v>511</v>
      </c>
      <c r="H8115" t="s">
        <v>348</v>
      </c>
      <c r="I8115" t="s">
        <v>349</v>
      </c>
      <c r="J8115" t="s">
        <v>746</v>
      </c>
      <c r="L8115" t="s">
        <v>348</v>
      </c>
      <c r="M8115" t="s">
        <v>453</v>
      </c>
      <c r="N8115" t="s">
        <v>573</v>
      </c>
    </row>
    <row r="8116" spans="1:14" hidden="1" x14ac:dyDescent="0.25">
      <c r="A8116" t="s">
        <v>241</v>
      </c>
      <c r="B8116" s="1">
        <v>45382</v>
      </c>
      <c r="C8116" t="s">
        <v>1344</v>
      </c>
      <c r="D8116" t="s">
        <v>1345</v>
      </c>
      <c r="E8116" s="4">
        <v>-636.47</v>
      </c>
      <c r="F8116" t="s">
        <v>567</v>
      </c>
      <c r="G8116" t="s">
        <v>511</v>
      </c>
      <c r="H8116" t="s">
        <v>348</v>
      </c>
      <c r="I8116" t="s">
        <v>349</v>
      </c>
      <c r="J8116" t="s">
        <v>746</v>
      </c>
      <c r="L8116" t="s">
        <v>348</v>
      </c>
      <c r="M8116" t="s">
        <v>453</v>
      </c>
      <c r="N8116" t="s">
        <v>573</v>
      </c>
    </row>
    <row r="8117" spans="1:14" hidden="1" x14ac:dyDescent="0.25">
      <c r="A8117" t="s">
        <v>241</v>
      </c>
      <c r="B8117" s="1">
        <v>45382</v>
      </c>
      <c r="C8117" t="s">
        <v>1371</v>
      </c>
      <c r="D8117" t="s">
        <v>1372</v>
      </c>
      <c r="E8117" s="4">
        <v>-126.93</v>
      </c>
      <c r="F8117" t="s">
        <v>567</v>
      </c>
      <c r="G8117" t="s">
        <v>511</v>
      </c>
      <c r="H8117" t="s">
        <v>348</v>
      </c>
      <c r="I8117" t="s">
        <v>349</v>
      </c>
      <c r="J8117" t="s">
        <v>746</v>
      </c>
      <c r="M8117" t="s">
        <v>349</v>
      </c>
      <c r="N8117" t="s">
        <v>573</v>
      </c>
    </row>
    <row r="8118" spans="1:14" hidden="1" x14ac:dyDescent="0.25">
      <c r="A8118" t="s">
        <v>241</v>
      </c>
      <c r="B8118" s="1">
        <v>45382</v>
      </c>
      <c r="C8118" t="s">
        <v>1119</v>
      </c>
      <c r="D8118" t="s">
        <v>1120</v>
      </c>
      <c r="E8118" s="4">
        <v>-41688.169999999918</v>
      </c>
      <c r="F8118" t="s">
        <v>567</v>
      </c>
      <c r="G8118" t="s">
        <v>511</v>
      </c>
      <c r="H8118" t="s">
        <v>348</v>
      </c>
      <c r="I8118" t="s">
        <v>349</v>
      </c>
      <c r="J8118" t="s">
        <v>684</v>
      </c>
      <c r="L8118" t="s">
        <v>1121</v>
      </c>
      <c r="M8118" t="s">
        <v>453</v>
      </c>
      <c r="N8118" t="s">
        <v>573</v>
      </c>
    </row>
    <row r="8119" spans="1:14" hidden="1" x14ac:dyDescent="0.25">
      <c r="A8119" t="s">
        <v>241</v>
      </c>
      <c r="B8119" s="1">
        <v>45382</v>
      </c>
      <c r="C8119" t="s">
        <v>1124</v>
      </c>
      <c r="D8119" t="s">
        <v>1125</v>
      </c>
      <c r="E8119" s="4">
        <v>-210910</v>
      </c>
      <c r="F8119" t="s">
        <v>567</v>
      </c>
      <c r="G8119" t="s">
        <v>511</v>
      </c>
      <c r="H8119" t="s">
        <v>348</v>
      </c>
      <c r="I8119" t="s">
        <v>349</v>
      </c>
      <c r="J8119" t="s">
        <v>746</v>
      </c>
      <c r="L8119" t="s">
        <v>348</v>
      </c>
      <c r="M8119" t="s">
        <v>457</v>
      </c>
      <c r="N8119" t="s">
        <v>573</v>
      </c>
    </row>
    <row r="8120" spans="1:14" hidden="1" x14ac:dyDescent="0.25">
      <c r="A8120" t="s">
        <v>241</v>
      </c>
      <c r="B8120" s="1">
        <v>45382</v>
      </c>
      <c r="C8120" t="s">
        <v>565</v>
      </c>
      <c r="D8120" t="s">
        <v>566</v>
      </c>
      <c r="E8120" s="4">
        <v>64413.189999999995</v>
      </c>
      <c r="F8120" t="s">
        <v>567</v>
      </c>
      <c r="G8120" t="s">
        <v>471</v>
      </c>
      <c r="H8120" t="s">
        <v>291</v>
      </c>
      <c r="I8120" t="s">
        <v>292</v>
      </c>
      <c r="J8120" t="s">
        <v>251</v>
      </c>
      <c r="L8120" t="s">
        <v>376</v>
      </c>
      <c r="M8120" t="s">
        <v>377</v>
      </c>
      <c r="N8120" t="s">
        <v>486</v>
      </c>
    </row>
    <row r="8121" spans="1:14" hidden="1" x14ac:dyDescent="0.25">
      <c r="A8121" t="s">
        <v>241</v>
      </c>
      <c r="B8121" s="1">
        <v>45382</v>
      </c>
      <c r="C8121" t="s">
        <v>568</v>
      </c>
      <c r="D8121" t="s">
        <v>569</v>
      </c>
      <c r="E8121" s="4">
        <v>37084.080000000002</v>
      </c>
      <c r="F8121" t="s">
        <v>567</v>
      </c>
      <c r="G8121" t="s">
        <v>471</v>
      </c>
      <c r="H8121" t="s">
        <v>291</v>
      </c>
      <c r="I8121" t="s">
        <v>292</v>
      </c>
      <c r="J8121" t="s">
        <v>251</v>
      </c>
      <c r="L8121" t="s">
        <v>376</v>
      </c>
      <c r="M8121" t="s">
        <v>377</v>
      </c>
      <c r="N8121" t="s">
        <v>486</v>
      </c>
    </row>
    <row r="8122" spans="1:14" hidden="1" x14ac:dyDescent="0.25">
      <c r="A8122" t="s">
        <v>241</v>
      </c>
      <c r="B8122" s="1">
        <v>45382</v>
      </c>
      <c r="C8122" t="s">
        <v>574</v>
      </c>
      <c r="D8122" t="s">
        <v>575</v>
      </c>
      <c r="E8122" s="4">
        <v>13508.06</v>
      </c>
      <c r="F8122" t="s">
        <v>567</v>
      </c>
      <c r="G8122" t="s">
        <v>471</v>
      </c>
      <c r="H8122" t="s">
        <v>291</v>
      </c>
      <c r="I8122" t="s">
        <v>292</v>
      </c>
      <c r="J8122" t="s">
        <v>251</v>
      </c>
      <c r="L8122" t="s">
        <v>376</v>
      </c>
      <c r="M8122" t="s">
        <v>377</v>
      </c>
      <c r="N8122" t="s">
        <v>486</v>
      </c>
    </row>
    <row r="8123" spans="1:14" hidden="1" x14ac:dyDescent="0.25">
      <c r="A8123" t="s">
        <v>241</v>
      </c>
      <c r="B8123" s="1">
        <v>45382</v>
      </c>
      <c r="C8123" t="s">
        <v>578</v>
      </c>
      <c r="D8123" t="s">
        <v>579</v>
      </c>
      <c r="E8123" s="4">
        <v>362.49</v>
      </c>
      <c r="F8123" t="s">
        <v>567</v>
      </c>
      <c r="G8123" t="s">
        <v>471</v>
      </c>
      <c r="H8123" t="s">
        <v>298</v>
      </c>
      <c r="I8123" t="s">
        <v>299</v>
      </c>
      <c r="J8123" t="s">
        <v>258</v>
      </c>
      <c r="L8123" t="s">
        <v>376</v>
      </c>
      <c r="M8123" t="s">
        <v>377</v>
      </c>
      <c r="N8123" t="s">
        <v>487</v>
      </c>
    </row>
    <row r="8124" spans="1:14" hidden="1" x14ac:dyDescent="0.25">
      <c r="A8124" t="s">
        <v>241</v>
      </c>
      <c r="B8124" s="1">
        <v>45382</v>
      </c>
      <c r="C8124" t="s">
        <v>582</v>
      </c>
      <c r="D8124" t="s">
        <v>583</v>
      </c>
      <c r="E8124" s="4">
        <v>10390.52</v>
      </c>
      <c r="F8124" t="s">
        <v>567</v>
      </c>
      <c r="G8124" t="s">
        <v>471</v>
      </c>
      <c r="H8124" t="s">
        <v>291</v>
      </c>
      <c r="I8124" t="s">
        <v>292</v>
      </c>
      <c r="J8124" t="s">
        <v>251</v>
      </c>
      <c r="L8124" t="s">
        <v>376</v>
      </c>
      <c r="M8124" t="s">
        <v>377</v>
      </c>
      <c r="N8124" t="s">
        <v>482</v>
      </c>
    </row>
    <row r="8125" spans="1:14" hidden="1" x14ac:dyDescent="0.25">
      <c r="A8125" t="s">
        <v>241</v>
      </c>
      <c r="B8125" s="1">
        <v>45382</v>
      </c>
      <c r="C8125" t="s">
        <v>586</v>
      </c>
      <c r="D8125" t="s">
        <v>587</v>
      </c>
      <c r="E8125" s="4">
        <v>1735.37</v>
      </c>
      <c r="F8125" t="s">
        <v>567</v>
      </c>
      <c r="G8125" t="s">
        <v>471</v>
      </c>
      <c r="H8125" t="s">
        <v>298</v>
      </c>
      <c r="I8125" t="s">
        <v>299</v>
      </c>
      <c r="J8125" t="s">
        <v>258</v>
      </c>
      <c r="L8125" t="s">
        <v>376</v>
      </c>
      <c r="M8125" t="s">
        <v>377</v>
      </c>
      <c r="N8125" t="s">
        <v>487</v>
      </c>
    </row>
    <row r="8126" spans="1:14" hidden="1" x14ac:dyDescent="0.25">
      <c r="A8126" t="s">
        <v>241</v>
      </c>
      <c r="B8126" s="1">
        <v>45382</v>
      </c>
      <c r="C8126" t="s">
        <v>590</v>
      </c>
      <c r="D8126" t="s">
        <v>591</v>
      </c>
      <c r="E8126" s="4">
        <v>2030.05</v>
      </c>
      <c r="F8126" t="s">
        <v>567</v>
      </c>
      <c r="G8126" t="s">
        <v>471</v>
      </c>
      <c r="H8126" t="s">
        <v>298</v>
      </c>
      <c r="I8126" t="s">
        <v>299</v>
      </c>
      <c r="J8126" t="s">
        <v>258</v>
      </c>
      <c r="L8126" t="s">
        <v>376</v>
      </c>
      <c r="M8126" t="s">
        <v>377</v>
      </c>
      <c r="N8126" t="s">
        <v>487</v>
      </c>
    </row>
    <row r="8127" spans="1:14" hidden="1" x14ac:dyDescent="0.25">
      <c r="A8127" t="s">
        <v>241</v>
      </c>
      <c r="B8127" s="1">
        <v>45382</v>
      </c>
      <c r="C8127" t="s">
        <v>595</v>
      </c>
      <c r="D8127" t="s">
        <v>596</v>
      </c>
      <c r="E8127" s="4">
        <v>929.16000000000008</v>
      </c>
      <c r="F8127" t="s">
        <v>567</v>
      </c>
      <c r="G8127" t="s">
        <v>471</v>
      </c>
      <c r="H8127" t="s">
        <v>311</v>
      </c>
      <c r="I8127" t="s">
        <v>312</v>
      </c>
      <c r="J8127" t="s">
        <v>264</v>
      </c>
      <c r="L8127" t="s">
        <v>376</v>
      </c>
      <c r="M8127" t="s">
        <v>377</v>
      </c>
      <c r="N8127" t="s">
        <v>477</v>
      </c>
    </row>
    <row r="8128" spans="1:14" hidden="1" x14ac:dyDescent="0.25">
      <c r="A8128" t="s">
        <v>241</v>
      </c>
      <c r="B8128" s="1">
        <v>45382</v>
      </c>
      <c r="C8128" t="s">
        <v>599</v>
      </c>
      <c r="D8128" t="s">
        <v>600</v>
      </c>
      <c r="E8128" s="4">
        <v>1013.8799999999999</v>
      </c>
      <c r="F8128" t="s">
        <v>567</v>
      </c>
      <c r="G8128" t="s">
        <v>471</v>
      </c>
      <c r="H8128" t="s">
        <v>298</v>
      </c>
      <c r="I8128" t="s">
        <v>299</v>
      </c>
      <c r="J8128" t="s">
        <v>258</v>
      </c>
      <c r="L8128" t="s">
        <v>376</v>
      </c>
      <c r="M8128" t="s">
        <v>377</v>
      </c>
      <c r="N8128" t="s">
        <v>482</v>
      </c>
    </row>
    <row r="8129" spans="1:14" hidden="1" x14ac:dyDescent="0.25">
      <c r="A8129" t="s">
        <v>241</v>
      </c>
      <c r="B8129" s="1">
        <v>45382</v>
      </c>
      <c r="C8129" t="s">
        <v>603</v>
      </c>
      <c r="D8129" t="s">
        <v>604</v>
      </c>
      <c r="E8129" s="4">
        <v>4393.3999999999996</v>
      </c>
      <c r="F8129" t="s">
        <v>567</v>
      </c>
      <c r="G8129" t="s">
        <v>471</v>
      </c>
      <c r="H8129" t="s">
        <v>311</v>
      </c>
      <c r="I8129" t="s">
        <v>312</v>
      </c>
      <c r="J8129" t="s">
        <v>264</v>
      </c>
      <c r="L8129" t="s">
        <v>376</v>
      </c>
      <c r="M8129" t="s">
        <v>377</v>
      </c>
      <c r="N8129" t="s">
        <v>487</v>
      </c>
    </row>
    <row r="8130" spans="1:14" hidden="1" x14ac:dyDescent="0.25">
      <c r="A8130" t="s">
        <v>241</v>
      </c>
      <c r="B8130" s="1">
        <v>45382</v>
      </c>
      <c r="C8130" t="s">
        <v>1130</v>
      </c>
      <c r="D8130" t="s">
        <v>1131</v>
      </c>
      <c r="E8130" s="4">
        <v>4983.63</v>
      </c>
      <c r="F8130" t="s">
        <v>567</v>
      </c>
      <c r="G8130" t="s">
        <v>471</v>
      </c>
      <c r="H8130" t="s">
        <v>291</v>
      </c>
      <c r="I8130" t="s">
        <v>292</v>
      </c>
      <c r="J8130" t="s">
        <v>251</v>
      </c>
      <c r="L8130" t="s">
        <v>376</v>
      </c>
      <c r="M8130" t="s">
        <v>377</v>
      </c>
      <c r="N8130" t="s">
        <v>487</v>
      </c>
    </row>
    <row r="8131" spans="1:14" hidden="1" x14ac:dyDescent="0.25">
      <c r="A8131" t="s">
        <v>241</v>
      </c>
      <c r="B8131" s="1">
        <v>45382</v>
      </c>
      <c r="C8131" t="s">
        <v>1364</v>
      </c>
      <c r="D8131" t="s">
        <v>1365</v>
      </c>
      <c r="E8131" s="4">
        <v>51.43</v>
      </c>
      <c r="F8131" t="s">
        <v>567</v>
      </c>
      <c r="G8131" t="s">
        <v>471</v>
      </c>
      <c r="H8131" t="s">
        <v>311</v>
      </c>
      <c r="I8131" t="s">
        <v>312</v>
      </c>
      <c r="J8131" t="s">
        <v>264</v>
      </c>
      <c r="L8131" t="s">
        <v>376</v>
      </c>
      <c r="M8131" t="s">
        <v>377</v>
      </c>
      <c r="N8131" t="s">
        <v>480</v>
      </c>
    </row>
    <row r="8132" spans="1:14" hidden="1" x14ac:dyDescent="0.25">
      <c r="A8132" t="s">
        <v>241</v>
      </c>
      <c r="B8132" s="1">
        <v>45382</v>
      </c>
      <c r="C8132" t="s">
        <v>1373</v>
      </c>
      <c r="D8132" t="s">
        <v>1374</v>
      </c>
      <c r="E8132" s="4">
        <v>84.13</v>
      </c>
      <c r="F8132" t="s">
        <v>567</v>
      </c>
      <c r="G8132" t="s">
        <v>471</v>
      </c>
      <c r="H8132" t="s">
        <v>311</v>
      </c>
      <c r="I8132" t="s">
        <v>312</v>
      </c>
      <c r="J8132" t="s">
        <v>264</v>
      </c>
      <c r="L8132" t="s">
        <v>376</v>
      </c>
      <c r="M8132" t="s">
        <v>377</v>
      </c>
      <c r="N8132" t="s">
        <v>482</v>
      </c>
    </row>
    <row r="8133" spans="1:14" hidden="1" x14ac:dyDescent="0.25">
      <c r="A8133" t="s">
        <v>241</v>
      </c>
      <c r="B8133" s="1">
        <v>45382</v>
      </c>
      <c r="C8133" t="s">
        <v>627</v>
      </c>
      <c r="D8133" t="s">
        <v>628</v>
      </c>
      <c r="E8133" s="4">
        <v>55772.140000000007</v>
      </c>
      <c r="F8133" t="s">
        <v>567</v>
      </c>
      <c r="G8133" t="s">
        <v>471</v>
      </c>
      <c r="H8133" t="s">
        <v>295</v>
      </c>
      <c r="I8133" t="s">
        <v>254</v>
      </c>
      <c r="J8133" t="s">
        <v>253</v>
      </c>
      <c r="L8133" t="s">
        <v>378</v>
      </c>
      <c r="M8133" t="s">
        <v>379</v>
      </c>
      <c r="N8133" t="s">
        <v>486</v>
      </c>
    </row>
    <row r="8134" spans="1:14" hidden="1" x14ac:dyDescent="0.25">
      <c r="A8134" t="s">
        <v>241</v>
      </c>
      <c r="B8134" s="1">
        <v>45382</v>
      </c>
      <c r="C8134" t="s">
        <v>633</v>
      </c>
      <c r="D8134" t="s">
        <v>634</v>
      </c>
      <c r="E8134" s="4">
        <v>15868.58</v>
      </c>
      <c r="F8134" t="s">
        <v>567</v>
      </c>
      <c r="G8134" t="s">
        <v>471</v>
      </c>
      <c r="H8134" t="s">
        <v>295</v>
      </c>
      <c r="I8134" t="s">
        <v>254</v>
      </c>
      <c r="J8134" t="s">
        <v>253</v>
      </c>
      <c r="L8134" t="s">
        <v>378</v>
      </c>
      <c r="M8134" t="s">
        <v>379</v>
      </c>
      <c r="N8134" t="s">
        <v>486</v>
      </c>
    </row>
    <row r="8135" spans="1:14" hidden="1" x14ac:dyDescent="0.25">
      <c r="A8135" t="s">
        <v>241</v>
      </c>
      <c r="B8135" s="1">
        <v>45382</v>
      </c>
      <c r="C8135" t="s">
        <v>646</v>
      </c>
      <c r="D8135" t="s">
        <v>647</v>
      </c>
      <c r="E8135" s="4">
        <v>114595.95999999999</v>
      </c>
      <c r="F8135" t="s">
        <v>567</v>
      </c>
      <c r="G8135" t="s">
        <v>471</v>
      </c>
      <c r="H8135" t="s">
        <v>295</v>
      </c>
      <c r="I8135" t="s">
        <v>254</v>
      </c>
      <c r="J8135" t="s">
        <v>253</v>
      </c>
      <c r="L8135" t="s">
        <v>378</v>
      </c>
      <c r="M8135" t="s">
        <v>379</v>
      </c>
      <c r="N8135" t="s">
        <v>486</v>
      </c>
    </row>
    <row r="8136" spans="1:14" hidden="1" x14ac:dyDescent="0.25">
      <c r="A8136" t="s">
        <v>241</v>
      </c>
      <c r="B8136" s="1">
        <v>45382</v>
      </c>
      <c r="C8136" t="s">
        <v>650</v>
      </c>
      <c r="D8136" t="s">
        <v>651</v>
      </c>
      <c r="E8136" s="4">
        <v>10352.89</v>
      </c>
      <c r="F8136" t="s">
        <v>567</v>
      </c>
      <c r="G8136" t="s">
        <v>471</v>
      </c>
      <c r="H8136" t="s">
        <v>308</v>
      </c>
      <c r="I8136" t="s">
        <v>309</v>
      </c>
      <c r="J8136" t="s">
        <v>264</v>
      </c>
      <c r="L8136" t="s">
        <v>378</v>
      </c>
      <c r="M8136" t="s">
        <v>379</v>
      </c>
      <c r="N8136" t="s">
        <v>487</v>
      </c>
    </row>
    <row r="8137" spans="1:14" hidden="1" x14ac:dyDescent="0.25">
      <c r="A8137" t="s">
        <v>241</v>
      </c>
      <c r="B8137" s="1">
        <v>45382</v>
      </c>
      <c r="C8137" t="s">
        <v>652</v>
      </c>
      <c r="D8137" t="s">
        <v>653</v>
      </c>
      <c r="E8137" s="4">
        <v>6459.1400000000012</v>
      </c>
      <c r="F8137" t="s">
        <v>567</v>
      </c>
      <c r="G8137" t="s">
        <v>471</v>
      </c>
      <c r="H8137" t="s">
        <v>308</v>
      </c>
      <c r="I8137" t="s">
        <v>309</v>
      </c>
      <c r="J8137" t="s">
        <v>264</v>
      </c>
      <c r="L8137" t="s">
        <v>378</v>
      </c>
      <c r="M8137" t="s">
        <v>379</v>
      </c>
      <c r="N8137" t="s">
        <v>487</v>
      </c>
    </row>
    <row r="8138" spans="1:14" hidden="1" x14ac:dyDescent="0.25">
      <c r="A8138" t="s">
        <v>241</v>
      </c>
      <c r="B8138" s="1">
        <v>45382</v>
      </c>
      <c r="C8138" t="s">
        <v>656</v>
      </c>
      <c r="D8138" t="s">
        <v>657</v>
      </c>
      <c r="E8138" s="4">
        <v>286.77</v>
      </c>
      <c r="F8138" t="s">
        <v>567</v>
      </c>
      <c r="G8138" t="s">
        <v>471</v>
      </c>
      <c r="H8138" t="s">
        <v>308</v>
      </c>
      <c r="I8138" t="s">
        <v>309</v>
      </c>
      <c r="J8138" t="s">
        <v>264</v>
      </c>
      <c r="L8138" t="s">
        <v>378</v>
      </c>
      <c r="M8138" t="s">
        <v>379</v>
      </c>
      <c r="N8138" t="s">
        <v>487</v>
      </c>
    </row>
    <row r="8139" spans="1:14" hidden="1" x14ac:dyDescent="0.25">
      <c r="A8139" t="s">
        <v>241</v>
      </c>
      <c r="B8139" s="1">
        <v>45382</v>
      </c>
      <c r="C8139" t="s">
        <v>663</v>
      </c>
      <c r="D8139" t="s">
        <v>664</v>
      </c>
      <c r="E8139" s="4">
        <v>1541.0399999999997</v>
      </c>
      <c r="F8139" t="s">
        <v>567</v>
      </c>
      <c r="G8139" t="s">
        <v>471</v>
      </c>
      <c r="H8139" t="s">
        <v>308</v>
      </c>
      <c r="I8139" t="s">
        <v>309</v>
      </c>
      <c r="J8139" t="s">
        <v>264</v>
      </c>
      <c r="L8139" t="s">
        <v>378</v>
      </c>
      <c r="M8139" t="s">
        <v>379</v>
      </c>
      <c r="N8139" t="s">
        <v>487</v>
      </c>
    </row>
    <row r="8140" spans="1:14" hidden="1" x14ac:dyDescent="0.25">
      <c r="A8140" t="s">
        <v>241</v>
      </c>
      <c r="B8140" s="1">
        <v>45382</v>
      </c>
      <c r="C8140" t="s">
        <v>668</v>
      </c>
      <c r="D8140" t="s">
        <v>669</v>
      </c>
      <c r="E8140" s="4">
        <v>1692.46</v>
      </c>
      <c r="F8140" t="s">
        <v>567</v>
      </c>
      <c r="G8140" t="s">
        <v>471</v>
      </c>
      <c r="H8140" t="s">
        <v>308</v>
      </c>
      <c r="I8140" t="s">
        <v>309</v>
      </c>
      <c r="J8140" t="s">
        <v>264</v>
      </c>
      <c r="L8140" t="s">
        <v>378</v>
      </c>
      <c r="M8140" t="s">
        <v>379</v>
      </c>
      <c r="N8140" t="s">
        <v>487</v>
      </c>
    </row>
    <row r="8141" spans="1:14" hidden="1" x14ac:dyDescent="0.25">
      <c r="A8141" t="s">
        <v>241</v>
      </c>
      <c r="B8141" s="1">
        <v>45382</v>
      </c>
      <c r="C8141" t="s">
        <v>672</v>
      </c>
      <c r="D8141" t="s">
        <v>673</v>
      </c>
      <c r="E8141" s="4">
        <v>7510.31</v>
      </c>
      <c r="F8141" t="s">
        <v>567</v>
      </c>
      <c r="G8141" t="s">
        <v>471</v>
      </c>
      <c r="H8141" t="s">
        <v>308</v>
      </c>
      <c r="I8141" t="s">
        <v>309</v>
      </c>
      <c r="J8141" t="s">
        <v>264</v>
      </c>
      <c r="L8141" t="s">
        <v>378</v>
      </c>
      <c r="M8141" t="s">
        <v>379</v>
      </c>
      <c r="N8141" t="s">
        <v>487</v>
      </c>
    </row>
    <row r="8142" spans="1:14" hidden="1" x14ac:dyDescent="0.25">
      <c r="A8142" t="s">
        <v>241</v>
      </c>
      <c r="B8142" s="1">
        <v>45382</v>
      </c>
      <c r="C8142" t="s">
        <v>676</v>
      </c>
      <c r="D8142" t="s">
        <v>677</v>
      </c>
      <c r="E8142" s="4">
        <v>32368.400000000001</v>
      </c>
      <c r="F8142" t="s">
        <v>567</v>
      </c>
      <c r="G8142" t="s">
        <v>471</v>
      </c>
      <c r="H8142" t="s">
        <v>308</v>
      </c>
      <c r="I8142" t="s">
        <v>309</v>
      </c>
      <c r="J8142" t="s">
        <v>264</v>
      </c>
      <c r="L8142" t="s">
        <v>378</v>
      </c>
      <c r="M8142" t="s">
        <v>379</v>
      </c>
      <c r="N8142" t="s">
        <v>477</v>
      </c>
    </row>
    <row r="8143" spans="1:14" hidden="1" x14ac:dyDescent="0.25">
      <c r="A8143" t="s">
        <v>241</v>
      </c>
      <c r="B8143" s="1">
        <v>45382</v>
      </c>
      <c r="C8143" t="s">
        <v>680</v>
      </c>
      <c r="D8143" t="s">
        <v>681</v>
      </c>
      <c r="E8143" s="4">
        <v>13039.5</v>
      </c>
      <c r="F8143" t="s">
        <v>567</v>
      </c>
      <c r="G8143" t="s">
        <v>471</v>
      </c>
      <c r="H8143" t="s">
        <v>308</v>
      </c>
      <c r="I8143" t="s">
        <v>309</v>
      </c>
      <c r="J8143" t="s">
        <v>264</v>
      </c>
      <c r="L8143" t="s">
        <v>378</v>
      </c>
      <c r="M8143" t="s">
        <v>379</v>
      </c>
      <c r="N8143" t="s">
        <v>487</v>
      </c>
    </row>
    <row r="8144" spans="1:14" hidden="1" x14ac:dyDescent="0.25">
      <c r="A8144" t="s">
        <v>241</v>
      </c>
      <c r="B8144" s="1">
        <v>45382</v>
      </c>
      <c r="C8144" t="s">
        <v>685</v>
      </c>
      <c r="D8144" t="s">
        <v>686</v>
      </c>
      <c r="E8144" s="4">
        <v>800</v>
      </c>
      <c r="F8144" t="s">
        <v>567</v>
      </c>
      <c r="G8144" t="s">
        <v>471</v>
      </c>
      <c r="H8144" t="s">
        <v>301</v>
      </c>
      <c r="I8144" t="s">
        <v>302</v>
      </c>
      <c r="J8144" t="s">
        <v>258</v>
      </c>
      <c r="L8144" t="s">
        <v>378</v>
      </c>
      <c r="M8144" t="s">
        <v>379</v>
      </c>
      <c r="N8144" t="s">
        <v>486</v>
      </c>
    </row>
    <row r="8145" spans="1:14" hidden="1" x14ac:dyDescent="0.25">
      <c r="A8145" t="s">
        <v>241</v>
      </c>
      <c r="B8145" s="1">
        <v>45382</v>
      </c>
      <c r="C8145" t="s">
        <v>690</v>
      </c>
      <c r="D8145" t="s">
        <v>691</v>
      </c>
      <c r="E8145" s="4">
        <v>8934</v>
      </c>
      <c r="F8145" t="s">
        <v>567</v>
      </c>
      <c r="G8145" t="s">
        <v>471</v>
      </c>
      <c r="H8145" t="s">
        <v>308</v>
      </c>
      <c r="I8145" t="s">
        <v>309</v>
      </c>
      <c r="J8145" t="s">
        <v>264</v>
      </c>
      <c r="L8145" t="s">
        <v>378</v>
      </c>
      <c r="M8145" t="s">
        <v>379</v>
      </c>
      <c r="N8145" t="s">
        <v>487</v>
      </c>
    </row>
    <row r="8146" spans="1:14" hidden="1" x14ac:dyDescent="0.25">
      <c r="A8146" t="s">
        <v>241</v>
      </c>
      <c r="B8146" s="1">
        <v>45382</v>
      </c>
      <c r="C8146" t="s">
        <v>698</v>
      </c>
      <c r="D8146" t="s">
        <v>699</v>
      </c>
      <c r="E8146" s="4">
        <v>312.5</v>
      </c>
      <c r="F8146" t="s">
        <v>567</v>
      </c>
      <c r="G8146" t="s">
        <v>471</v>
      </c>
      <c r="H8146" t="s">
        <v>308</v>
      </c>
      <c r="I8146" t="s">
        <v>309</v>
      </c>
      <c r="J8146" t="s">
        <v>264</v>
      </c>
      <c r="L8146" t="s">
        <v>378</v>
      </c>
      <c r="M8146" t="s">
        <v>379</v>
      </c>
      <c r="N8146" t="s">
        <v>487</v>
      </c>
    </row>
    <row r="8147" spans="1:14" hidden="1" x14ac:dyDescent="0.25">
      <c r="A8147" t="s">
        <v>241</v>
      </c>
      <c r="B8147" s="1">
        <v>45382</v>
      </c>
      <c r="C8147" t="s">
        <v>1132</v>
      </c>
      <c r="D8147" t="s">
        <v>1133</v>
      </c>
      <c r="E8147" s="4">
        <v>300</v>
      </c>
      <c r="F8147" t="s">
        <v>567</v>
      </c>
      <c r="G8147" t="s">
        <v>471</v>
      </c>
      <c r="H8147" t="s">
        <v>308</v>
      </c>
      <c r="I8147" t="s">
        <v>309</v>
      </c>
      <c r="J8147" t="s">
        <v>264</v>
      </c>
      <c r="L8147" t="s">
        <v>378</v>
      </c>
      <c r="M8147" t="s">
        <v>379</v>
      </c>
      <c r="N8147" t="s">
        <v>480</v>
      </c>
    </row>
    <row r="8148" spans="1:14" hidden="1" x14ac:dyDescent="0.25">
      <c r="A8148" t="s">
        <v>241</v>
      </c>
      <c r="B8148" s="1">
        <v>45382</v>
      </c>
      <c r="C8148" t="s">
        <v>1134</v>
      </c>
      <c r="D8148" t="s">
        <v>1135</v>
      </c>
      <c r="E8148" s="4">
        <v>11051.04</v>
      </c>
      <c r="F8148" t="s">
        <v>567</v>
      </c>
      <c r="G8148" t="s">
        <v>471</v>
      </c>
      <c r="H8148" t="s">
        <v>301</v>
      </c>
      <c r="I8148" t="s">
        <v>302</v>
      </c>
      <c r="J8148" t="s">
        <v>258</v>
      </c>
      <c r="L8148" t="s">
        <v>378</v>
      </c>
      <c r="M8148" t="s">
        <v>379</v>
      </c>
      <c r="N8148" t="s">
        <v>486</v>
      </c>
    </row>
    <row r="8149" spans="1:14" hidden="1" x14ac:dyDescent="0.25">
      <c r="A8149" t="s">
        <v>241</v>
      </c>
      <c r="B8149" s="1">
        <v>45382</v>
      </c>
      <c r="C8149" t="s">
        <v>1140</v>
      </c>
      <c r="D8149" t="s">
        <v>1141</v>
      </c>
      <c r="E8149" s="4">
        <v>3249.99</v>
      </c>
      <c r="F8149" t="s">
        <v>567</v>
      </c>
      <c r="G8149" t="s">
        <v>471</v>
      </c>
      <c r="H8149" t="s">
        <v>308</v>
      </c>
      <c r="I8149" t="s">
        <v>309</v>
      </c>
      <c r="J8149" t="s">
        <v>264</v>
      </c>
      <c r="L8149" t="s">
        <v>378</v>
      </c>
      <c r="M8149" t="s">
        <v>379</v>
      </c>
      <c r="N8149" t="s">
        <v>487</v>
      </c>
    </row>
    <row r="8150" spans="1:14" hidden="1" x14ac:dyDescent="0.25">
      <c r="A8150" t="s">
        <v>241</v>
      </c>
      <c r="B8150" s="1">
        <v>45382</v>
      </c>
      <c r="C8150" t="s">
        <v>1221</v>
      </c>
      <c r="D8150" t="s">
        <v>1222</v>
      </c>
      <c r="E8150" s="4">
        <v>14405</v>
      </c>
      <c r="F8150" t="s">
        <v>567</v>
      </c>
      <c r="G8150" t="s">
        <v>471</v>
      </c>
      <c r="H8150" t="s">
        <v>317</v>
      </c>
      <c r="I8150" t="s">
        <v>318</v>
      </c>
      <c r="J8150" t="s">
        <v>276</v>
      </c>
      <c r="L8150" t="s">
        <v>390</v>
      </c>
      <c r="M8150" t="s">
        <v>391</v>
      </c>
      <c r="N8150" t="s">
        <v>487</v>
      </c>
    </row>
    <row r="8151" spans="1:14" hidden="1" x14ac:dyDescent="0.25">
      <c r="A8151" t="s">
        <v>241</v>
      </c>
      <c r="B8151" s="1">
        <v>45382</v>
      </c>
      <c r="C8151" t="s">
        <v>702</v>
      </c>
      <c r="D8151" t="s">
        <v>703</v>
      </c>
      <c r="E8151" s="4">
        <v>3249.99</v>
      </c>
      <c r="F8151" t="s">
        <v>567</v>
      </c>
      <c r="G8151" t="s">
        <v>471</v>
      </c>
      <c r="H8151" t="s">
        <v>311</v>
      </c>
      <c r="I8151" t="s">
        <v>312</v>
      </c>
      <c r="J8151" t="s">
        <v>264</v>
      </c>
      <c r="L8151" t="s">
        <v>378</v>
      </c>
      <c r="M8151" t="s">
        <v>379</v>
      </c>
      <c r="N8151" t="s">
        <v>487</v>
      </c>
    </row>
    <row r="8152" spans="1:14" hidden="1" x14ac:dyDescent="0.25">
      <c r="A8152" t="s">
        <v>241</v>
      </c>
      <c r="B8152" s="1">
        <v>45382</v>
      </c>
      <c r="C8152" t="s">
        <v>1312</v>
      </c>
      <c r="D8152" t="s">
        <v>1313</v>
      </c>
      <c r="E8152" s="4">
        <v>4430.25</v>
      </c>
      <c r="F8152" t="s">
        <v>567</v>
      </c>
      <c r="G8152" t="s">
        <v>471</v>
      </c>
      <c r="H8152" t="s">
        <v>311</v>
      </c>
      <c r="I8152" t="s">
        <v>312</v>
      </c>
      <c r="J8152" t="s">
        <v>264</v>
      </c>
      <c r="L8152" t="s">
        <v>378</v>
      </c>
      <c r="M8152" t="s">
        <v>379</v>
      </c>
      <c r="N8152" t="s">
        <v>487</v>
      </c>
    </row>
    <row r="8153" spans="1:14" hidden="1" x14ac:dyDescent="0.25">
      <c r="A8153" t="s">
        <v>241</v>
      </c>
      <c r="B8153" s="1">
        <v>45382</v>
      </c>
      <c r="C8153" t="s">
        <v>1146</v>
      </c>
      <c r="D8153" t="s">
        <v>1147</v>
      </c>
      <c r="E8153" s="4">
        <v>7650</v>
      </c>
      <c r="F8153" t="s">
        <v>567</v>
      </c>
      <c r="G8153" t="s">
        <v>471</v>
      </c>
      <c r="H8153" t="s">
        <v>311</v>
      </c>
      <c r="I8153" t="s">
        <v>312</v>
      </c>
      <c r="J8153" t="s">
        <v>264</v>
      </c>
      <c r="L8153" t="s">
        <v>378</v>
      </c>
      <c r="M8153" t="s">
        <v>379</v>
      </c>
      <c r="N8153" t="s">
        <v>487</v>
      </c>
    </row>
    <row r="8154" spans="1:14" hidden="1" x14ac:dyDescent="0.25">
      <c r="A8154" t="s">
        <v>241</v>
      </c>
      <c r="B8154" s="1">
        <v>45382</v>
      </c>
      <c r="C8154" t="s">
        <v>1273</v>
      </c>
      <c r="D8154" t="s">
        <v>1274</v>
      </c>
      <c r="E8154" s="4">
        <v>2079.9900000000002</v>
      </c>
      <c r="F8154" t="s">
        <v>567</v>
      </c>
      <c r="G8154" t="s">
        <v>471</v>
      </c>
      <c r="H8154" t="s">
        <v>301</v>
      </c>
      <c r="I8154" t="s">
        <v>302</v>
      </c>
      <c r="J8154" t="s">
        <v>258</v>
      </c>
      <c r="L8154" t="s">
        <v>378</v>
      </c>
      <c r="M8154" t="s">
        <v>379</v>
      </c>
      <c r="N8154" t="s">
        <v>487</v>
      </c>
    </row>
    <row r="8155" spans="1:14" hidden="1" x14ac:dyDescent="0.25">
      <c r="A8155" t="s">
        <v>241</v>
      </c>
      <c r="B8155" s="1">
        <v>45382</v>
      </c>
      <c r="C8155" t="s">
        <v>1260</v>
      </c>
      <c r="D8155" t="s">
        <v>1261</v>
      </c>
      <c r="E8155" s="4">
        <v>600</v>
      </c>
      <c r="F8155" t="s">
        <v>567</v>
      </c>
      <c r="G8155" t="s">
        <v>471</v>
      </c>
      <c r="H8155" t="s">
        <v>311</v>
      </c>
      <c r="I8155" t="s">
        <v>312</v>
      </c>
      <c r="J8155" t="s">
        <v>264</v>
      </c>
      <c r="L8155" t="s">
        <v>378</v>
      </c>
      <c r="M8155" t="s">
        <v>379</v>
      </c>
      <c r="N8155" t="s">
        <v>487</v>
      </c>
    </row>
    <row r="8156" spans="1:14" hidden="1" x14ac:dyDescent="0.25">
      <c r="A8156" t="s">
        <v>241</v>
      </c>
      <c r="B8156" s="1">
        <v>45382</v>
      </c>
      <c r="C8156" t="s">
        <v>704</v>
      </c>
      <c r="D8156" t="s">
        <v>705</v>
      </c>
      <c r="E8156" s="4">
        <v>7497.51</v>
      </c>
      <c r="F8156" t="s">
        <v>567</v>
      </c>
      <c r="G8156" t="s">
        <v>471</v>
      </c>
      <c r="H8156" t="s">
        <v>311</v>
      </c>
      <c r="I8156" t="s">
        <v>312</v>
      </c>
      <c r="J8156" t="s">
        <v>264</v>
      </c>
      <c r="L8156" t="s">
        <v>378</v>
      </c>
      <c r="M8156" t="s">
        <v>379</v>
      </c>
      <c r="N8156" t="s">
        <v>487</v>
      </c>
    </row>
    <row r="8157" spans="1:14" hidden="1" x14ac:dyDescent="0.25">
      <c r="A8157" t="s">
        <v>241</v>
      </c>
      <c r="B8157" s="1">
        <v>45382</v>
      </c>
      <c r="C8157" t="s">
        <v>708</v>
      </c>
      <c r="D8157" t="s">
        <v>709</v>
      </c>
      <c r="E8157" s="4">
        <v>402.51</v>
      </c>
      <c r="F8157" t="s">
        <v>567</v>
      </c>
      <c r="G8157" t="s">
        <v>471</v>
      </c>
      <c r="H8157" t="s">
        <v>301</v>
      </c>
      <c r="I8157" t="s">
        <v>302</v>
      </c>
      <c r="J8157" t="s">
        <v>258</v>
      </c>
      <c r="L8157" t="s">
        <v>378</v>
      </c>
      <c r="M8157" t="s">
        <v>379</v>
      </c>
      <c r="N8157" t="s">
        <v>482</v>
      </c>
    </row>
    <row r="8158" spans="1:14" hidden="1" x14ac:dyDescent="0.25">
      <c r="A8158" t="s">
        <v>241</v>
      </c>
      <c r="B8158" s="1">
        <v>45382</v>
      </c>
      <c r="C8158" t="s">
        <v>712</v>
      </c>
      <c r="D8158" t="s">
        <v>713</v>
      </c>
      <c r="E8158" s="4">
        <v>237.99</v>
      </c>
      <c r="F8158" t="s">
        <v>567</v>
      </c>
      <c r="G8158" t="s">
        <v>471</v>
      </c>
      <c r="H8158" t="s">
        <v>311</v>
      </c>
      <c r="I8158" t="s">
        <v>312</v>
      </c>
      <c r="J8158" t="s">
        <v>264</v>
      </c>
      <c r="L8158" t="s">
        <v>378</v>
      </c>
      <c r="M8158" t="s">
        <v>379</v>
      </c>
      <c r="N8158" t="s">
        <v>487</v>
      </c>
    </row>
    <row r="8159" spans="1:14" hidden="1" x14ac:dyDescent="0.25">
      <c r="A8159" t="s">
        <v>241</v>
      </c>
      <c r="B8159" s="1">
        <v>45382</v>
      </c>
      <c r="C8159" t="s">
        <v>717</v>
      </c>
      <c r="D8159" t="s">
        <v>718</v>
      </c>
      <c r="E8159" s="4">
        <v>1060.74</v>
      </c>
      <c r="F8159" t="s">
        <v>567</v>
      </c>
      <c r="G8159" t="s">
        <v>471</v>
      </c>
      <c r="H8159" t="s">
        <v>311</v>
      </c>
      <c r="I8159" t="s">
        <v>312</v>
      </c>
      <c r="J8159" t="s">
        <v>264</v>
      </c>
      <c r="L8159" t="s">
        <v>378</v>
      </c>
      <c r="M8159" t="s">
        <v>379</v>
      </c>
      <c r="N8159" t="s">
        <v>487</v>
      </c>
    </row>
    <row r="8160" spans="1:14" hidden="1" x14ac:dyDescent="0.25">
      <c r="A8160" t="s">
        <v>241</v>
      </c>
      <c r="B8160" s="1">
        <v>45382</v>
      </c>
      <c r="C8160" t="s">
        <v>719</v>
      </c>
      <c r="D8160" t="s">
        <v>720</v>
      </c>
      <c r="E8160" s="4">
        <v>2796.8700000000003</v>
      </c>
      <c r="F8160" t="s">
        <v>567</v>
      </c>
      <c r="G8160" t="s">
        <v>471</v>
      </c>
      <c r="H8160" t="s">
        <v>311</v>
      </c>
      <c r="I8160" t="s">
        <v>312</v>
      </c>
      <c r="J8160" t="s">
        <v>264</v>
      </c>
      <c r="L8160" t="s">
        <v>378</v>
      </c>
      <c r="M8160" t="s">
        <v>379</v>
      </c>
      <c r="N8160" t="s">
        <v>487</v>
      </c>
    </row>
    <row r="8161" spans="1:14" hidden="1" x14ac:dyDescent="0.25">
      <c r="A8161" t="s">
        <v>241</v>
      </c>
      <c r="B8161" s="1">
        <v>45382</v>
      </c>
      <c r="C8161" t="s">
        <v>1350</v>
      </c>
      <c r="D8161" t="s">
        <v>1351</v>
      </c>
      <c r="E8161" s="4">
        <v>757.5</v>
      </c>
      <c r="F8161" t="s">
        <v>567</v>
      </c>
      <c r="G8161" t="s">
        <v>471</v>
      </c>
      <c r="H8161" t="s">
        <v>301</v>
      </c>
      <c r="I8161" t="s">
        <v>302</v>
      </c>
      <c r="J8161" t="s">
        <v>258</v>
      </c>
      <c r="L8161" t="s">
        <v>378</v>
      </c>
      <c r="M8161" t="s">
        <v>379</v>
      </c>
      <c r="N8161" t="s">
        <v>482</v>
      </c>
    </row>
    <row r="8162" spans="1:14" hidden="1" x14ac:dyDescent="0.25">
      <c r="A8162" t="s">
        <v>241</v>
      </c>
      <c r="B8162" s="1">
        <v>45382</v>
      </c>
      <c r="C8162" t="s">
        <v>721</v>
      </c>
      <c r="D8162" t="s">
        <v>722</v>
      </c>
      <c r="E8162" s="4">
        <v>916</v>
      </c>
      <c r="F8162" t="s">
        <v>567</v>
      </c>
      <c r="G8162" t="s">
        <v>471</v>
      </c>
      <c r="H8162" t="s">
        <v>308</v>
      </c>
      <c r="I8162" t="s">
        <v>309</v>
      </c>
      <c r="J8162" t="s">
        <v>264</v>
      </c>
      <c r="L8162" t="s">
        <v>378</v>
      </c>
      <c r="M8162" t="s">
        <v>379</v>
      </c>
      <c r="N8162" t="s">
        <v>487</v>
      </c>
    </row>
    <row r="8163" spans="1:14" hidden="1" x14ac:dyDescent="0.25">
      <c r="A8163" t="s">
        <v>241</v>
      </c>
      <c r="B8163" s="1">
        <v>45382</v>
      </c>
      <c r="C8163" t="s">
        <v>726</v>
      </c>
      <c r="D8163" t="s">
        <v>727</v>
      </c>
      <c r="E8163" s="4">
        <v>2367.21</v>
      </c>
      <c r="F8163" t="s">
        <v>567</v>
      </c>
      <c r="G8163" t="s">
        <v>471</v>
      </c>
      <c r="H8163" t="s">
        <v>301</v>
      </c>
      <c r="I8163" t="s">
        <v>302</v>
      </c>
      <c r="J8163" t="s">
        <v>258</v>
      </c>
      <c r="L8163" t="s">
        <v>378</v>
      </c>
      <c r="M8163" t="s">
        <v>379</v>
      </c>
      <c r="N8163" t="s">
        <v>486</v>
      </c>
    </row>
    <row r="8164" spans="1:14" hidden="1" x14ac:dyDescent="0.25">
      <c r="A8164" t="s">
        <v>241</v>
      </c>
      <c r="B8164" s="1">
        <v>45382</v>
      </c>
      <c r="C8164" t="s">
        <v>734</v>
      </c>
      <c r="D8164" t="s">
        <v>735</v>
      </c>
      <c r="E8164" s="4">
        <v>146.25</v>
      </c>
      <c r="F8164" t="s">
        <v>567</v>
      </c>
      <c r="G8164" t="s">
        <v>471</v>
      </c>
      <c r="H8164" t="s">
        <v>308</v>
      </c>
      <c r="I8164" t="s">
        <v>309</v>
      </c>
      <c r="J8164" t="s">
        <v>264</v>
      </c>
      <c r="L8164" t="s">
        <v>378</v>
      </c>
      <c r="M8164" t="s">
        <v>379</v>
      </c>
      <c r="N8164" t="s">
        <v>487</v>
      </c>
    </row>
    <row r="8165" spans="1:14" hidden="1" x14ac:dyDescent="0.25">
      <c r="A8165" t="s">
        <v>241</v>
      </c>
      <c r="B8165" s="1">
        <v>45382</v>
      </c>
      <c r="C8165" t="s">
        <v>738</v>
      </c>
      <c r="D8165" t="s">
        <v>739</v>
      </c>
      <c r="E8165" s="4">
        <v>2352.09</v>
      </c>
      <c r="F8165" t="s">
        <v>567</v>
      </c>
      <c r="G8165" t="s">
        <v>471</v>
      </c>
      <c r="H8165" t="s">
        <v>301</v>
      </c>
      <c r="I8165" t="s">
        <v>302</v>
      </c>
      <c r="J8165" t="s">
        <v>258</v>
      </c>
      <c r="L8165" t="s">
        <v>378</v>
      </c>
      <c r="M8165" t="s">
        <v>379</v>
      </c>
      <c r="N8165" t="s">
        <v>487</v>
      </c>
    </row>
    <row r="8166" spans="1:14" hidden="1" x14ac:dyDescent="0.25">
      <c r="A8166" t="s">
        <v>241</v>
      </c>
      <c r="B8166" s="1">
        <v>45382</v>
      </c>
      <c r="C8166" t="s">
        <v>742</v>
      </c>
      <c r="D8166" t="s">
        <v>743</v>
      </c>
      <c r="E8166" s="4">
        <v>1592.4500000000003</v>
      </c>
      <c r="F8166" t="s">
        <v>567</v>
      </c>
      <c r="G8166" t="s">
        <v>471</v>
      </c>
      <c r="H8166" t="s">
        <v>308</v>
      </c>
      <c r="I8166" t="s">
        <v>309</v>
      </c>
      <c r="J8166" t="s">
        <v>264</v>
      </c>
      <c r="L8166" t="s">
        <v>378</v>
      </c>
      <c r="M8166" t="s">
        <v>379</v>
      </c>
      <c r="N8166" t="s">
        <v>487</v>
      </c>
    </row>
    <row r="8167" spans="1:14" hidden="1" x14ac:dyDescent="0.25">
      <c r="A8167" t="s">
        <v>241</v>
      </c>
      <c r="B8167" s="1">
        <v>45382</v>
      </c>
      <c r="C8167" t="s">
        <v>747</v>
      </c>
      <c r="D8167" t="s">
        <v>748</v>
      </c>
      <c r="E8167" s="4">
        <v>10391.19</v>
      </c>
      <c r="F8167" t="s">
        <v>567</v>
      </c>
      <c r="G8167" t="s">
        <v>471</v>
      </c>
      <c r="H8167" t="s">
        <v>308</v>
      </c>
      <c r="I8167" t="s">
        <v>309</v>
      </c>
      <c r="J8167" t="s">
        <v>264</v>
      </c>
      <c r="L8167" t="s">
        <v>378</v>
      </c>
      <c r="M8167" t="s">
        <v>379</v>
      </c>
      <c r="N8167" t="s">
        <v>487</v>
      </c>
    </row>
    <row r="8168" spans="1:14" hidden="1" x14ac:dyDescent="0.25">
      <c r="A8168" t="s">
        <v>241</v>
      </c>
      <c r="B8168" s="1">
        <v>45382</v>
      </c>
      <c r="C8168" t="s">
        <v>1375</v>
      </c>
      <c r="D8168" t="s">
        <v>1376</v>
      </c>
      <c r="E8168" s="4">
        <v>14.38</v>
      </c>
      <c r="F8168" t="s">
        <v>567</v>
      </c>
      <c r="G8168" t="s">
        <v>471</v>
      </c>
      <c r="H8168" t="s">
        <v>301</v>
      </c>
      <c r="I8168" t="s">
        <v>302</v>
      </c>
      <c r="J8168" t="s">
        <v>258</v>
      </c>
      <c r="L8168" t="s">
        <v>378</v>
      </c>
      <c r="M8168" t="s">
        <v>379</v>
      </c>
      <c r="N8168" t="s">
        <v>482</v>
      </c>
    </row>
    <row r="8169" spans="1:14" hidden="1" x14ac:dyDescent="0.25">
      <c r="A8169" t="s">
        <v>241</v>
      </c>
      <c r="B8169" s="1">
        <v>45382</v>
      </c>
      <c r="C8169" t="s">
        <v>763</v>
      </c>
      <c r="D8169" t="s">
        <v>764</v>
      </c>
      <c r="E8169" s="4">
        <v>120.98</v>
      </c>
      <c r="F8169" t="s">
        <v>567</v>
      </c>
      <c r="G8169" t="s">
        <v>471</v>
      </c>
      <c r="H8169" t="s">
        <v>308</v>
      </c>
      <c r="I8169" t="s">
        <v>309</v>
      </c>
      <c r="J8169" t="s">
        <v>264</v>
      </c>
      <c r="L8169" t="s">
        <v>378</v>
      </c>
      <c r="M8169" t="s">
        <v>379</v>
      </c>
      <c r="N8169" t="s">
        <v>480</v>
      </c>
    </row>
    <row r="8170" spans="1:14" hidden="1" x14ac:dyDescent="0.25">
      <c r="A8170" t="s">
        <v>241</v>
      </c>
      <c r="B8170" s="1">
        <v>45382</v>
      </c>
      <c r="C8170" t="s">
        <v>767</v>
      </c>
      <c r="D8170" t="s">
        <v>768</v>
      </c>
      <c r="E8170" s="4">
        <v>591.06999999999994</v>
      </c>
      <c r="F8170" t="s">
        <v>567</v>
      </c>
      <c r="G8170" t="s">
        <v>471</v>
      </c>
      <c r="H8170" t="s">
        <v>308</v>
      </c>
      <c r="I8170" t="s">
        <v>309</v>
      </c>
      <c r="J8170" t="s">
        <v>264</v>
      </c>
      <c r="L8170" t="s">
        <v>378</v>
      </c>
      <c r="M8170" t="s">
        <v>379</v>
      </c>
      <c r="N8170" t="s">
        <v>480</v>
      </c>
    </row>
    <row r="8171" spans="1:14" hidden="1" x14ac:dyDescent="0.25">
      <c r="A8171" t="s">
        <v>241</v>
      </c>
      <c r="B8171" s="1">
        <v>45382</v>
      </c>
      <c r="C8171" t="s">
        <v>769</v>
      </c>
      <c r="D8171" t="s">
        <v>770</v>
      </c>
      <c r="E8171" s="4">
        <v>2830.17</v>
      </c>
      <c r="F8171" t="s">
        <v>567</v>
      </c>
      <c r="G8171" t="s">
        <v>471</v>
      </c>
      <c r="H8171" t="s">
        <v>311</v>
      </c>
      <c r="I8171" t="s">
        <v>312</v>
      </c>
      <c r="J8171" t="s">
        <v>264</v>
      </c>
      <c r="L8171" t="s">
        <v>378</v>
      </c>
      <c r="M8171" t="s">
        <v>379</v>
      </c>
      <c r="N8171" t="s">
        <v>487</v>
      </c>
    </row>
    <row r="8172" spans="1:14" hidden="1" x14ac:dyDescent="0.25">
      <c r="A8172" t="s">
        <v>241</v>
      </c>
      <c r="B8172" s="1">
        <v>45382</v>
      </c>
      <c r="C8172" t="s">
        <v>773</v>
      </c>
      <c r="D8172" t="s">
        <v>774</v>
      </c>
      <c r="E8172" s="4">
        <v>1040.08</v>
      </c>
      <c r="F8172" t="s">
        <v>567</v>
      </c>
      <c r="G8172" t="s">
        <v>471</v>
      </c>
      <c r="H8172" t="s">
        <v>308</v>
      </c>
      <c r="I8172" t="s">
        <v>309</v>
      </c>
      <c r="J8172" t="s">
        <v>264</v>
      </c>
      <c r="L8172" t="s">
        <v>378</v>
      </c>
      <c r="M8172" t="s">
        <v>379</v>
      </c>
      <c r="N8172" t="s">
        <v>480</v>
      </c>
    </row>
    <row r="8173" spans="1:14" hidden="1" x14ac:dyDescent="0.25">
      <c r="A8173" t="s">
        <v>241</v>
      </c>
      <c r="B8173" s="1">
        <v>45382</v>
      </c>
      <c r="C8173" t="s">
        <v>775</v>
      </c>
      <c r="D8173" t="s">
        <v>776</v>
      </c>
      <c r="E8173" s="4">
        <v>1736.62</v>
      </c>
      <c r="F8173" t="s">
        <v>567</v>
      </c>
      <c r="G8173" t="s">
        <v>471</v>
      </c>
      <c r="H8173" t="s">
        <v>311</v>
      </c>
      <c r="I8173" t="s">
        <v>312</v>
      </c>
      <c r="J8173" t="s">
        <v>264</v>
      </c>
      <c r="L8173" t="s">
        <v>378</v>
      </c>
      <c r="M8173" t="s">
        <v>379</v>
      </c>
      <c r="N8173" t="s">
        <v>487</v>
      </c>
    </row>
    <row r="8174" spans="1:14" hidden="1" x14ac:dyDescent="0.25">
      <c r="A8174" t="s">
        <v>241</v>
      </c>
      <c r="B8174" s="1">
        <v>45382</v>
      </c>
      <c r="C8174" t="s">
        <v>777</v>
      </c>
      <c r="D8174" t="s">
        <v>778</v>
      </c>
      <c r="E8174" s="4">
        <v>1945.23</v>
      </c>
      <c r="F8174" t="s">
        <v>567</v>
      </c>
      <c r="G8174" t="s">
        <v>471</v>
      </c>
      <c r="H8174" t="s">
        <v>311</v>
      </c>
      <c r="I8174" t="s">
        <v>312</v>
      </c>
      <c r="J8174" t="s">
        <v>264</v>
      </c>
      <c r="L8174" t="s">
        <v>378</v>
      </c>
      <c r="M8174" t="s">
        <v>379</v>
      </c>
      <c r="N8174" t="s">
        <v>485</v>
      </c>
    </row>
    <row r="8175" spans="1:14" hidden="1" x14ac:dyDescent="0.25">
      <c r="A8175" t="s">
        <v>241</v>
      </c>
      <c r="B8175" s="1">
        <v>45382</v>
      </c>
      <c r="C8175" t="s">
        <v>781</v>
      </c>
      <c r="D8175" t="s">
        <v>782</v>
      </c>
      <c r="E8175" s="4">
        <v>1286.03</v>
      </c>
      <c r="F8175" t="s">
        <v>567</v>
      </c>
      <c r="G8175" t="s">
        <v>471</v>
      </c>
      <c r="H8175" t="s">
        <v>311</v>
      </c>
      <c r="I8175" t="s">
        <v>312</v>
      </c>
      <c r="J8175" t="s">
        <v>264</v>
      </c>
      <c r="L8175" t="s">
        <v>378</v>
      </c>
      <c r="M8175" t="s">
        <v>379</v>
      </c>
      <c r="N8175" t="s">
        <v>485</v>
      </c>
    </row>
    <row r="8176" spans="1:14" hidden="1" x14ac:dyDescent="0.25">
      <c r="A8176" t="s">
        <v>241</v>
      </c>
      <c r="B8176" s="1">
        <v>45382</v>
      </c>
      <c r="C8176" t="s">
        <v>788</v>
      </c>
      <c r="D8176" t="s">
        <v>789</v>
      </c>
      <c r="E8176" s="4">
        <v>2774.67</v>
      </c>
      <c r="F8176" t="s">
        <v>567</v>
      </c>
      <c r="G8176" t="s">
        <v>471</v>
      </c>
      <c r="H8176" t="s">
        <v>311</v>
      </c>
      <c r="I8176" t="s">
        <v>312</v>
      </c>
      <c r="J8176" t="s">
        <v>264</v>
      </c>
      <c r="L8176" t="s">
        <v>378</v>
      </c>
      <c r="M8176" t="s">
        <v>379</v>
      </c>
      <c r="N8176" t="s">
        <v>485</v>
      </c>
    </row>
    <row r="8177" spans="1:14" hidden="1" x14ac:dyDescent="0.25">
      <c r="A8177" t="s">
        <v>241</v>
      </c>
      <c r="B8177" s="1">
        <v>45382</v>
      </c>
      <c r="C8177" t="s">
        <v>790</v>
      </c>
      <c r="D8177" t="s">
        <v>791</v>
      </c>
      <c r="E8177" s="4">
        <v>630</v>
      </c>
      <c r="F8177" t="s">
        <v>567</v>
      </c>
      <c r="G8177" t="s">
        <v>471</v>
      </c>
      <c r="H8177" t="s">
        <v>311</v>
      </c>
      <c r="I8177" t="s">
        <v>312</v>
      </c>
      <c r="J8177" t="s">
        <v>264</v>
      </c>
      <c r="L8177" t="s">
        <v>378</v>
      </c>
      <c r="M8177" t="s">
        <v>379</v>
      </c>
      <c r="N8177" t="s">
        <v>487</v>
      </c>
    </row>
    <row r="8178" spans="1:14" hidden="1" x14ac:dyDescent="0.25">
      <c r="A8178" t="s">
        <v>241</v>
      </c>
      <c r="B8178" s="1">
        <v>45382</v>
      </c>
      <c r="C8178" t="s">
        <v>792</v>
      </c>
      <c r="D8178" t="s">
        <v>793</v>
      </c>
      <c r="E8178" s="4">
        <v>1605</v>
      </c>
      <c r="F8178" t="s">
        <v>567</v>
      </c>
      <c r="G8178" t="s">
        <v>471</v>
      </c>
      <c r="H8178" t="s">
        <v>308</v>
      </c>
      <c r="I8178" t="s">
        <v>309</v>
      </c>
      <c r="J8178" t="s">
        <v>264</v>
      </c>
      <c r="L8178" t="s">
        <v>378</v>
      </c>
      <c r="M8178" t="s">
        <v>379</v>
      </c>
      <c r="N8178" t="s">
        <v>487</v>
      </c>
    </row>
    <row r="8179" spans="1:14" hidden="1" x14ac:dyDescent="0.25">
      <c r="A8179" t="s">
        <v>241</v>
      </c>
      <c r="B8179" s="1">
        <v>45382</v>
      </c>
      <c r="C8179" t="s">
        <v>1275</v>
      </c>
      <c r="D8179" t="s">
        <v>1276</v>
      </c>
      <c r="E8179" s="4">
        <v>3979.67</v>
      </c>
      <c r="F8179" t="s">
        <v>567</v>
      </c>
      <c r="G8179" t="s">
        <v>471</v>
      </c>
      <c r="H8179" t="s">
        <v>317</v>
      </c>
      <c r="I8179" t="s">
        <v>318</v>
      </c>
      <c r="J8179" t="s">
        <v>276</v>
      </c>
      <c r="L8179" t="s">
        <v>390</v>
      </c>
      <c r="M8179" t="s">
        <v>391</v>
      </c>
      <c r="N8179" t="s">
        <v>487</v>
      </c>
    </row>
    <row r="8180" spans="1:14" hidden="1" x14ac:dyDescent="0.25">
      <c r="A8180" t="s">
        <v>241</v>
      </c>
      <c r="B8180" s="1">
        <v>45382</v>
      </c>
      <c r="C8180" t="s">
        <v>1236</v>
      </c>
      <c r="D8180" t="s">
        <v>1237</v>
      </c>
      <c r="E8180" s="4">
        <v>31.25</v>
      </c>
      <c r="F8180" t="s">
        <v>567</v>
      </c>
      <c r="G8180" t="s">
        <v>471</v>
      </c>
      <c r="H8180" t="s">
        <v>308</v>
      </c>
      <c r="I8180" t="s">
        <v>309</v>
      </c>
      <c r="J8180" t="s">
        <v>264</v>
      </c>
      <c r="L8180" t="s">
        <v>378</v>
      </c>
      <c r="M8180" t="s">
        <v>379</v>
      </c>
      <c r="N8180" t="s">
        <v>480</v>
      </c>
    </row>
    <row r="8181" spans="1:14" hidden="1" x14ac:dyDescent="0.25">
      <c r="A8181" t="s">
        <v>241</v>
      </c>
      <c r="B8181" s="1">
        <v>45382</v>
      </c>
      <c r="C8181" t="s">
        <v>1238</v>
      </c>
      <c r="D8181" t="s">
        <v>1239</v>
      </c>
      <c r="E8181" s="4">
        <v>4860.7199999999993</v>
      </c>
      <c r="F8181" t="s">
        <v>567</v>
      </c>
      <c r="G8181" t="s">
        <v>471</v>
      </c>
      <c r="H8181" t="s">
        <v>308</v>
      </c>
      <c r="I8181" t="s">
        <v>309</v>
      </c>
      <c r="J8181" t="s">
        <v>264</v>
      </c>
      <c r="L8181" t="s">
        <v>378</v>
      </c>
      <c r="M8181" t="s">
        <v>379</v>
      </c>
      <c r="N8181" t="s">
        <v>487</v>
      </c>
    </row>
    <row r="8182" spans="1:14" hidden="1" x14ac:dyDescent="0.25">
      <c r="A8182" t="s">
        <v>241</v>
      </c>
      <c r="B8182" s="1">
        <v>45382</v>
      </c>
      <c r="C8182" t="s">
        <v>1330</v>
      </c>
      <c r="D8182" t="s">
        <v>1331</v>
      </c>
      <c r="E8182" s="4">
        <v>1534</v>
      </c>
      <c r="F8182" t="s">
        <v>567</v>
      </c>
      <c r="G8182" t="s">
        <v>471</v>
      </c>
      <c r="H8182" t="s">
        <v>311</v>
      </c>
      <c r="I8182" t="s">
        <v>312</v>
      </c>
      <c r="J8182" t="s">
        <v>264</v>
      </c>
      <c r="L8182" t="s">
        <v>378</v>
      </c>
      <c r="M8182" t="s">
        <v>379</v>
      </c>
      <c r="N8182" t="s">
        <v>487</v>
      </c>
    </row>
    <row r="8183" spans="1:14" hidden="1" x14ac:dyDescent="0.25">
      <c r="A8183" t="s">
        <v>241</v>
      </c>
      <c r="B8183" s="1">
        <v>45382</v>
      </c>
      <c r="C8183" t="s">
        <v>1336</v>
      </c>
      <c r="D8183" t="s">
        <v>1337</v>
      </c>
      <c r="E8183" s="4">
        <v>23293.89</v>
      </c>
      <c r="F8183" t="s">
        <v>567</v>
      </c>
      <c r="G8183" t="s">
        <v>471</v>
      </c>
      <c r="H8183" t="s">
        <v>308</v>
      </c>
      <c r="I8183" t="s">
        <v>309</v>
      </c>
      <c r="J8183" t="s">
        <v>264</v>
      </c>
      <c r="K8183" t="s">
        <v>1244</v>
      </c>
      <c r="L8183" t="s">
        <v>378</v>
      </c>
      <c r="M8183" t="s">
        <v>379</v>
      </c>
      <c r="N8183" t="s">
        <v>488</v>
      </c>
    </row>
    <row r="8184" spans="1:14" hidden="1" x14ac:dyDescent="0.25">
      <c r="A8184" t="s">
        <v>241</v>
      </c>
      <c r="B8184" s="1">
        <v>45382</v>
      </c>
      <c r="C8184" t="s">
        <v>794</v>
      </c>
      <c r="D8184" t="s">
        <v>795</v>
      </c>
      <c r="E8184" s="4">
        <v>10468.340000000002</v>
      </c>
      <c r="F8184" t="s">
        <v>567</v>
      </c>
      <c r="G8184" t="s">
        <v>471</v>
      </c>
      <c r="H8184" t="s">
        <v>301</v>
      </c>
      <c r="I8184" t="s">
        <v>302</v>
      </c>
      <c r="J8184" t="s">
        <v>258</v>
      </c>
      <c r="L8184" t="s">
        <v>378</v>
      </c>
      <c r="M8184" t="s">
        <v>379</v>
      </c>
      <c r="N8184" t="s">
        <v>482</v>
      </c>
    </row>
    <row r="8185" spans="1:14" hidden="1" x14ac:dyDescent="0.25">
      <c r="A8185" t="s">
        <v>241</v>
      </c>
      <c r="B8185" s="1">
        <v>45382</v>
      </c>
      <c r="C8185" t="s">
        <v>796</v>
      </c>
      <c r="D8185" t="s">
        <v>797</v>
      </c>
      <c r="E8185" s="4">
        <v>461.41000000000008</v>
      </c>
      <c r="F8185" t="s">
        <v>567</v>
      </c>
      <c r="G8185" t="s">
        <v>471</v>
      </c>
      <c r="H8185" t="s">
        <v>301</v>
      </c>
      <c r="I8185" t="s">
        <v>302</v>
      </c>
      <c r="J8185" t="s">
        <v>258</v>
      </c>
      <c r="L8185" t="s">
        <v>378</v>
      </c>
      <c r="M8185" t="s">
        <v>379</v>
      </c>
      <c r="N8185" t="s">
        <v>482</v>
      </c>
    </row>
    <row r="8186" spans="1:14" hidden="1" x14ac:dyDescent="0.25">
      <c r="A8186" t="s">
        <v>241</v>
      </c>
      <c r="B8186" s="1">
        <v>45382</v>
      </c>
      <c r="C8186" t="s">
        <v>1302</v>
      </c>
      <c r="D8186" t="s">
        <v>1303</v>
      </c>
      <c r="E8186" s="4">
        <v>61.49</v>
      </c>
      <c r="F8186" t="s">
        <v>567</v>
      </c>
      <c r="G8186" t="s">
        <v>471</v>
      </c>
      <c r="H8186" t="s">
        <v>301</v>
      </c>
      <c r="I8186" t="s">
        <v>302</v>
      </c>
      <c r="J8186" t="s">
        <v>258</v>
      </c>
      <c r="L8186" t="s">
        <v>378</v>
      </c>
      <c r="M8186" t="s">
        <v>379</v>
      </c>
      <c r="N8186" t="s">
        <v>482</v>
      </c>
    </row>
    <row r="8187" spans="1:14" hidden="1" x14ac:dyDescent="0.25">
      <c r="A8187" t="s">
        <v>241</v>
      </c>
      <c r="B8187" s="1">
        <v>45382</v>
      </c>
      <c r="C8187" t="s">
        <v>800</v>
      </c>
      <c r="D8187" t="s">
        <v>801</v>
      </c>
      <c r="E8187" s="4">
        <v>105</v>
      </c>
      <c r="F8187" t="s">
        <v>567</v>
      </c>
      <c r="G8187" t="s">
        <v>471</v>
      </c>
      <c r="H8187" t="s">
        <v>308</v>
      </c>
      <c r="I8187" t="s">
        <v>309</v>
      </c>
      <c r="J8187" t="s">
        <v>264</v>
      </c>
      <c r="L8187" t="s">
        <v>378</v>
      </c>
      <c r="M8187" t="s">
        <v>379</v>
      </c>
      <c r="N8187" t="s">
        <v>487</v>
      </c>
    </row>
    <row r="8188" spans="1:14" hidden="1" x14ac:dyDescent="0.25">
      <c r="A8188" t="s">
        <v>241</v>
      </c>
      <c r="B8188" s="1">
        <v>45382</v>
      </c>
      <c r="C8188" t="s">
        <v>802</v>
      </c>
      <c r="D8188" t="s">
        <v>803</v>
      </c>
      <c r="E8188" s="4">
        <v>105</v>
      </c>
      <c r="F8188" t="s">
        <v>567</v>
      </c>
      <c r="G8188" t="s">
        <v>471</v>
      </c>
      <c r="H8188" t="s">
        <v>308</v>
      </c>
      <c r="I8188" t="s">
        <v>309</v>
      </c>
      <c r="J8188" t="s">
        <v>264</v>
      </c>
      <c r="L8188" t="s">
        <v>378</v>
      </c>
      <c r="M8188" t="s">
        <v>379</v>
      </c>
      <c r="N8188" t="s">
        <v>487</v>
      </c>
    </row>
    <row r="8189" spans="1:14" hidden="1" x14ac:dyDescent="0.25">
      <c r="A8189" t="s">
        <v>241</v>
      </c>
      <c r="B8189" s="1">
        <v>45382</v>
      </c>
      <c r="C8189" t="s">
        <v>804</v>
      </c>
      <c r="D8189" t="s">
        <v>805</v>
      </c>
      <c r="E8189" s="4">
        <v>1770.12</v>
      </c>
      <c r="F8189" t="s">
        <v>567</v>
      </c>
      <c r="G8189" t="s">
        <v>471</v>
      </c>
      <c r="H8189" t="s">
        <v>308</v>
      </c>
      <c r="I8189" t="s">
        <v>309</v>
      </c>
      <c r="J8189" t="s">
        <v>264</v>
      </c>
      <c r="L8189" t="s">
        <v>378</v>
      </c>
      <c r="M8189" t="s">
        <v>379</v>
      </c>
      <c r="N8189" t="s">
        <v>487</v>
      </c>
    </row>
    <row r="8190" spans="1:14" hidden="1" x14ac:dyDescent="0.25">
      <c r="A8190" t="s">
        <v>241</v>
      </c>
      <c r="B8190" s="1">
        <v>45382</v>
      </c>
      <c r="C8190" t="s">
        <v>808</v>
      </c>
      <c r="D8190" t="s">
        <v>809</v>
      </c>
      <c r="E8190" s="4">
        <v>15</v>
      </c>
      <c r="F8190" t="s">
        <v>567</v>
      </c>
      <c r="G8190" t="s">
        <v>471</v>
      </c>
      <c r="H8190" t="s">
        <v>308</v>
      </c>
      <c r="I8190" t="s">
        <v>309</v>
      </c>
      <c r="J8190" t="s">
        <v>264</v>
      </c>
      <c r="L8190" t="s">
        <v>378</v>
      </c>
      <c r="M8190" t="s">
        <v>379</v>
      </c>
      <c r="N8190" t="s">
        <v>487</v>
      </c>
    </row>
    <row r="8191" spans="1:14" hidden="1" x14ac:dyDescent="0.25">
      <c r="A8191" t="s">
        <v>241</v>
      </c>
      <c r="B8191" s="1">
        <v>45382</v>
      </c>
      <c r="C8191" t="s">
        <v>1240</v>
      </c>
      <c r="D8191" t="s">
        <v>1241</v>
      </c>
      <c r="E8191" s="4">
        <v>319.88</v>
      </c>
      <c r="F8191" t="s">
        <v>567</v>
      </c>
      <c r="G8191" t="s">
        <v>471</v>
      </c>
      <c r="H8191" t="s">
        <v>317</v>
      </c>
      <c r="I8191" t="s">
        <v>318</v>
      </c>
      <c r="J8191" t="s">
        <v>276</v>
      </c>
      <c r="L8191" t="s">
        <v>390</v>
      </c>
      <c r="M8191" t="s">
        <v>391</v>
      </c>
      <c r="N8191" t="s">
        <v>487</v>
      </c>
    </row>
    <row r="8192" spans="1:14" hidden="1" x14ac:dyDescent="0.25">
      <c r="A8192" t="s">
        <v>241</v>
      </c>
      <c r="B8192" s="1">
        <v>45382</v>
      </c>
      <c r="C8192" t="s">
        <v>812</v>
      </c>
      <c r="D8192" t="s">
        <v>813</v>
      </c>
      <c r="E8192" s="4">
        <v>920.79000000000008</v>
      </c>
      <c r="F8192" t="s">
        <v>567</v>
      </c>
      <c r="G8192" t="s">
        <v>471</v>
      </c>
      <c r="H8192" t="s">
        <v>308</v>
      </c>
      <c r="I8192" t="s">
        <v>309</v>
      </c>
      <c r="J8192" t="s">
        <v>264</v>
      </c>
      <c r="L8192" t="s">
        <v>378</v>
      </c>
      <c r="M8192" t="s">
        <v>379</v>
      </c>
      <c r="N8192" t="s">
        <v>487</v>
      </c>
    </row>
    <row r="8193" spans="1:14" hidden="1" x14ac:dyDescent="0.25">
      <c r="A8193" t="s">
        <v>241</v>
      </c>
      <c r="B8193" s="1">
        <v>45382</v>
      </c>
      <c r="C8193" t="s">
        <v>816</v>
      </c>
      <c r="D8193" t="s">
        <v>817</v>
      </c>
      <c r="E8193" s="4">
        <v>13584.760000000002</v>
      </c>
      <c r="F8193" t="s">
        <v>567</v>
      </c>
      <c r="G8193" t="s">
        <v>471</v>
      </c>
      <c r="H8193" t="s">
        <v>308</v>
      </c>
      <c r="I8193" t="s">
        <v>309</v>
      </c>
      <c r="J8193" t="s">
        <v>264</v>
      </c>
      <c r="L8193" t="s">
        <v>378</v>
      </c>
      <c r="M8193" t="s">
        <v>379</v>
      </c>
      <c r="N8193" t="s">
        <v>477</v>
      </c>
    </row>
    <row r="8194" spans="1:14" hidden="1" x14ac:dyDescent="0.25">
      <c r="A8194" t="s">
        <v>241</v>
      </c>
      <c r="B8194" s="1">
        <v>45382</v>
      </c>
      <c r="C8194" t="s">
        <v>818</v>
      </c>
      <c r="D8194" t="s">
        <v>819</v>
      </c>
      <c r="E8194" s="4">
        <v>1.1499999999999999</v>
      </c>
      <c r="F8194" t="s">
        <v>567</v>
      </c>
      <c r="G8194" t="s">
        <v>471</v>
      </c>
      <c r="H8194" t="s">
        <v>311</v>
      </c>
      <c r="I8194" t="s">
        <v>312</v>
      </c>
      <c r="J8194" t="s">
        <v>264</v>
      </c>
      <c r="L8194" t="s">
        <v>378</v>
      </c>
      <c r="M8194" t="s">
        <v>379</v>
      </c>
      <c r="N8194" t="s">
        <v>487</v>
      </c>
    </row>
    <row r="8195" spans="1:14" hidden="1" x14ac:dyDescent="0.25">
      <c r="A8195" t="s">
        <v>241</v>
      </c>
      <c r="B8195" s="1">
        <v>45382</v>
      </c>
      <c r="C8195" t="s">
        <v>820</v>
      </c>
      <c r="D8195" t="s">
        <v>821</v>
      </c>
      <c r="E8195" s="4">
        <v>42.51</v>
      </c>
      <c r="F8195" t="s">
        <v>567</v>
      </c>
      <c r="G8195" t="s">
        <v>471</v>
      </c>
      <c r="H8195" t="s">
        <v>311</v>
      </c>
      <c r="I8195" t="s">
        <v>312</v>
      </c>
      <c r="J8195" t="s">
        <v>264</v>
      </c>
      <c r="L8195" t="s">
        <v>378</v>
      </c>
      <c r="M8195" t="s">
        <v>379</v>
      </c>
      <c r="N8195" t="s">
        <v>487</v>
      </c>
    </row>
    <row r="8196" spans="1:14" hidden="1" x14ac:dyDescent="0.25">
      <c r="A8196" t="s">
        <v>241</v>
      </c>
      <c r="B8196" s="1">
        <v>45382</v>
      </c>
      <c r="C8196" t="s">
        <v>822</v>
      </c>
      <c r="D8196" t="s">
        <v>823</v>
      </c>
      <c r="E8196" s="4">
        <v>704.99</v>
      </c>
      <c r="F8196" t="s">
        <v>567</v>
      </c>
      <c r="G8196" t="s">
        <v>471</v>
      </c>
      <c r="H8196" t="s">
        <v>308</v>
      </c>
      <c r="I8196" t="s">
        <v>309</v>
      </c>
      <c r="J8196" t="s">
        <v>264</v>
      </c>
      <c r="L8196" t="s">
        <v>378</v>
      </c>
      <c r="M8196" t="s">
        <v>379</v>
      </c>
      <c r="N8196" t="s">
        <v>477</v>
      </c>
    </row>
    <row r="8197" spans="1:14" hidden="1" x14ac:dyDescent="0.25">
      <c r="A8197" t="s">
        <v>241</v>
      </c>
      <c r="B8197" s="1">
        <v>45382</v>
      </c>
      <c r="C8197" t="s">
        <v>828</v>
      </c>
      <c r="D8197" t="s">
        <v>829</v>
      </c>
      <c r="E8197" s="4">
        <v>71.95999999999998</v>
      </c>
      <c r="F8197" t="s">
        <v>567</v>
      </c>
      <c r="G8197" t="s">
        <v>471</v>
      </c>
      <c r="H8197" t="s">
        <v>308</v>
      </c>
      <c r="I8197" t="s">
        <v>309</v>
      </c>
      <c r="J8197" t="s">
        <v>264</v>
      </c>
      <c r="L8197" t="s">
        <v>378</v>
      </c>
      <c r="M8197" t="s">
        <v>379</v>
      </c>
      <c r="N8197" t="s">
        <v>487</v>
      </c>
    </row>
    <row r="8198" spans="1:14" hidden="1" x14ac:dyDescent="0.25">
      <c r="A8198" t="s">
        <v>241</v>
      </c>
      <c r="B8198" s="1">
        <v>45382</v>
      </c>
      <c r="C8198" t="s">
        <v>1249</v>
      </c>
      <c r="D8198" t="s">
        <v>1250</v>
      </c>
      <c r="E8198" s="4">
        <v>2074.08</v>
      </c>
      <c r="F8198" t="s">
        <v>567</v>
      </c>
      <c r="G8198" t="s">
        <v>471</v>
      </c>
      <c r="H8198" t="s">
        <v>308</v>
      </c>
      <c r="I8198" t="s">
        <v>309</v>
      </c>
      <c r="J8198" t="s">
        <v>264</v>
      </c>
      <c r="K8198" t="s">
        <v>1251</v>
      </c>
      <c r="L8198" t="s">
        <v>378</v>
      </c>
      <c r="M8198" t="s">
        <v>379</v>
      </c>
      <c r="N8198" t="s">
        <v>488</v>
      </c>
    </row>
    <row r="8199" spans="1:14" hidden="1" x14ac:dyDescent="0.25">
      <c r="A8199" t="s">
        <v>241</v>
      </c>
      <c r="B8199" s="1">
        <v>45382</v>
      </c>
      <c r="C8199" t="s">
        <v>1242</v>
      </c>
      <c r="D8199" t="s">
        <v>1243</v>
      </c>
      <c r="E8199" s="4">
        <v>460.85</v>
      </c>
      <c r="F8199" t="s">
        <v>567</v>
      </c>
      <c r="G8199" t="s">
        <v>471</v>
      </c>
      <c r="H8199" t="s">
        <v>308</v>
      </c>
      <c r="I8199" t="s">
        <v>309</v>
      </c>
      <c r="J8199" t="s">
        <v>264</v>
      </c>
      <c r="K8199" t="s">
        <v>1244</v>
      </c>
      <c r="L8199" t="s">
        <v>378</v>
      </c>
      <c r="M8199" t="s">
        <v>379</v>
      </c>
      <c r="N8199" t="s">
        <v>480</v>
      </c>
    </row>
    <row r="8200" spans="1:14" hidden="1" x14ac:dyDescent="0.25">
      <c r="A8200" t="s">
        <v>241</v>
      </c>
      <c r="B8200" s="1">
        <v>45382</v>
      </c>
      <c r="C8200" t="s">
        <v>830</v>
      </c>
      <c r="D8200" t="s">
        <v>1366</v>
      </c>
      <c r="E8200" s="4">
        <v>2250</v>
      </c>
      <c r="F8200" t="s">
        <v>567</v>
      </c>
      <c r="G8200" t="s">
        <v>471</v>
      </c>
      <c r="H8200" t="s">
        <v>310</v>
      </c>
      <c r="I8200" t="s">
        <v>263</v>
      </c>
      <c r="J8200" t="s">
        <v>262</v>
      </c>
      <c r="L8200" t="s">
        <v>380</v>
      </c>
      <c r="M8200" t="s">
        <v>381</v>
      </c>
      <c r="N8200" t="s">
        <v>487</v>
      </c>
    </row>
    <row r="8201" spans="1:14" hidden="1" x14ac:dyDescent="0.25">
      <c r="A8201" t="s">
        <v>241</v>
      </c>
      <c r="B8201" s="1">
        <v>45382</v>
      </c>
      <c r="C8201" t="s">
        <v>832</v>
      </c>
      <c r="D8201" t="s">
        <v>833</v>
      </c>
      <c r="E8201" s="4">
        <v>3000</v>
      </c>
      <c r="F8201" t="s">
        <v>567</v>
      </c>
      <c r="G8201" t="s">
        <v>471</v>
      </c>
      <c r="H8201" t="s">
        <v>310</v>
      </c>
      <c r="I8201" t="s">
        <v>263</v>
      </c>
      <c r="J8201" t="s">
        <v>262</v>
      </c>
      <c r="L8201" t="s">
        <v>380</v>
      </c>
      <c r="M8201" t="s">
        <v>381</v>
      </c>
      <c r="N8201" t="s">
        <v>487</v>
      </c>
    </row>
    <row r="8202" spans="1:14" hidden="1" x14ac:dyDescent="0.25">
      <c r="A8202" t="s">
        <v>241</v>
      </c>
      <c r="B8202" s="1">
        <v>45382</v>
      </c>
      <c r="C8202" t="s">
        <v>834</v>
      </c>
      <c r="D8202" t="s">
        <v>835</v>
      </c>
      <c r="E8202" s="4">
        <v>10200</v>
      </c>
      <c r="F8202" t="s">
        <v>567</v>
      </c>
      <c r="G8202" t="s">
        <v>471</v>
      </c>
      <c r="H8202" t="s">
        <v>310</v>
      </c>
      <c r="I8202" t="s">
        <v>263</v>
      </c>
      <c r="J8202" t="s">
        <v>262</v>
      </c>
      <c r="L8202" t="s">
        <v>380</v>
      </c>
      <c r="M8202" t="s">
        <v>381</v>
      </c>
      <c r="N8202" t="s">
        <v>487</v>
      </c>
    </row>
    <row r="8203" spans="1:14" hidden="1" x14ac:dyDescent="0.25">
      <c r="A8203" t="s">
        <v>241</v>
      </c>
      <c r="B8203" s="1">
        <v>45382</v>
      </c>
      <c r="C8203" t="s">
        <v>836</v>
      </c>
      <c r="D8203" t="s">
        <v>837</v>
      </c>
      <c r="E8203" s="4">
        <v>300</v>
      </c>
      <c r="F8203" t="s">
        <v>567</v>
      </c>
      <c r="G8203" t="s">
        <v>471</v>
      </c>
      <c r="H8203" t="s">
        <v>310</v>
      </c>
      <c r="I8203" t="s">
        <v>263</v>
      </c>
      <c r="J8203" t="s">
        <v>262</v>
      </c>
      <c r="L8203" t="s">
        <v>380</v>
      </c>
      <c r="M8203" t="s">
        <v>381</v>
      </c>
      <c r="N8203" t="s">
        <v>487</v>
      </c>
    </row>
    <row r="8204" spans="1:14" hidden="1" x14ac:dyDescent="0.25">
      <c r="A8204" t="s">
        <v>241</v>
      </c>
      <c r="B8204" s="1">
        <v>45382</v>
      </c>
      <c r="C8204" t="s">
        <v>840</v>
      </c>
      <c r="D8204" t="s">
        <v>841</v>
      </c>
      <c r="E8204" s="4">
        <v>6387.96</v>
      </c>
      <c r="F8204" t="s">
        <v>567</v>
      </c>
      <c r="G8204" t="s">
        <v>471</v>
      </c>
      <c r="H8204" t="s">
        <v>310</v>
      </c>
      <c r="I8204" t="s">
        <v>263</v>
      </c>
      <c r="J8204" t="s">
        <v>262</v>
      </c>
      <c r="L8204" t="s">
        <v>380</v>
      </c>
      <c r="M8204" t="s">
        <v>381</v>
      </c>
      <c r="N8204" t="s">
        <v>487</v>
      </c>
    </row>
    <row r="8205" spans="1:14" hidden="1" x14ac:dyDescent="0.25">
      <c r="A8205" t="s">
        <v>241</v>
      </c>
      <c r="B8205" s="1">
        <v>45382</v>
      </c>
      <c r="C8205" t="s">
        <v>842</v>
      </c>
      <c r="D8205" t="s">
        <v>843</v>
      </c>
      <c r="E8205" s="4">
        <v>300</v>
      </c>
      <c r="F8205" t="s">
        <v>567</v>
      </c>
      <c r="G8205" t="s">
        <v>471</v>
      </c>
      <c r="H8205" t="s">
        <v>310</v>
      </c>
      <c r="I8205" t="s">
        <v>263</v>
      </c>
      <c r="J8205" t="s">
        <v>262</v>
      </c>
      <c r="L8205" t="s">
        <v>380</v>
      </c>
      <c r="M8205" t="s">
        <v>381</v>
      </c>
      <c r="N8205" t="s">
        <v>487</v>
      </c>
    </row>
    <row r="8206" spans="1:14" hidden="1" x14ac:dyDescent="0.25">
      <c r="A8206" t="s">
        <v>241</v>
      </c>
      <c r="B8206" s="1">
        <v>45382</v>
      </c>
      <c r="C8206" t="s">
        <v>844</v>
      </c>
      <c r="D8206" t="s">
        <v>845</v>
      </c>
      <c r="E8206" s="4">
        <v>6802.8799999999992</v>
      </c>
      <c r="F8206" t="s">
        <v>567</v>
      </c>
      <c r="G8206" t="s">
        <v>471</v>
      </c>
      <c r="H8206" t="s">
        <v>310</v>
      </c>
      <c r="I8206" t="s">
        <v>263</v>
      </c>
      <c r="J8206" t="s">
        <v>262</v>
      </c>
      <c r="L8206" t="s">
        <v>380</v>
      </c>
      <c r="M8206" t="s">
        <v>381</v>
      </c>
      <c r="N8206" t="s">
        <v>487</v>
      </c>
    </row>
    <row r="8207" spans="1:14" hidden="1" x14ac:dyDescent="0.25">
      <c r="A8207" t="s">
        <v>241</v>
      </c>
      <c r="B8207" s="1">
        <v>45382</v>
      </c>
      <c r="C8207" t="s">
        <v>857</v>
      </c>
      <c r="D8207" t="s">
        <v>858</v>
      </c>
      <c r="E8207" s="4">
        <v>11413.86</v>
      </c>
      <c r="F8207" t="s">
        <v>567</v>
      </c>
      <c r="G8207" t="s">
        <v>471</v>
      </c>
      <c r="H8207" t="s">
        <v>310</v>
      </c>
      <c r="I8207" t="s">
        <v>263</v>
      </c>
      <c r="J8207" t="s">
        <v>262</v>
      </c>
      <c r="L8207" t="s">
        <v>380</v>
      </c>
      <c r="M8207" t="s">
        <v>381</v>
      </c>
      <c r="N8207" t="s">
        <v>487</v>
      </c>
    </row>
    <row r="8208" spans="1:14" hidden="1" x14ac:dyDescent="0.25">
      <c r="A8208" t="s">
        <v>241</v>
      </c>
      <c r="B8208" s="1">
        <v>45382</v>
      </c>
      <c r="C8208" t="s">
        <v>1254</v>
      </c>
      <c r="D8208" t="s">
        <v>1255</v>
      </c>
      <c r="E8208" s="4">
        <v>7986</v>
      </c>
      <c r="F8208" t="s">
        <v>567</v>
      </c>
      <c r="G8208" t="s">
        <v>471</v>
      </c>
      <c r="H8208" t="s">
        <v>310</v>
      </c>
      <c r="I8208" t="s">
        <v>263</v>
      </c>
      <c r="J8208" t="s">
        <v>262</v>
      </c>
      <c r="L8208" t="s">
        <v>380</v>
      </c>
      <c r="M8208" t="s">
        <v>381</v>
      </c>
      <c r="N8208" t="s">
        <v>487</v>
      </c>
    </row>
    <row r="8209" spans="1:14" hidden="1" x14ac:dyDescent="0.25">
      <c r="A8209" t="s">
        <v>241</v>
      </c>
      <c r="B8209" s="1">
        <v>45382</v>
      </c>
      <c r="C8209" t="s">
        <v>1304</v>
      </c>
      <c r="D8209" t="s">
        <v>1305</v>
      </c>
      <c r="E8209" s="4">
        <v>5000</v>
      </c>
      <c r="F8209" t="s">
        <v>567</v>
      </c>
      <c r="G8209" t="s">
        <v>471</v>
      </c>
      <c r="H8209" t="s">
        <v>310</v>
      </c>
      <c r="I8209" t="s">
        <v>263</v>
      </c>
      <c r="J8209" t="s">
        <v>262</v>
      </c>
      <c r="L8209" t="s">
        <v>380</v>
      </c>
      <c r="M8209" t="s">
        <v>381</v>
      </c>
      <c r="N8209" t="s">
        <v>487</v>
      </c>
    </row>
    <row r="8210" spans="1:14" hidden="1" x14ac:dyDescent="0.25">
      <c r="A8210" t="s">
        <v>241</v>
      </c>
      <c r="B8210" s="1">
        <v>45382</v>
      </c>
      <c r="C8210" t="s">
        <v>1306</v>
      </c>
      <c r="D8210" t="s">
        <v>1307</v>
      </c>
      <c r="E8210" s="4">
        <v>750</v>
      </c>
      <c r="F8210" t="s">
        <v>567</v>
      </c>
      <c r="G8210" t="s">
        <v>471</v>
      </c>
      <c r="H8210" t="s">
        <v>310</v>
      </c>
      <c r="I8210" t="s">
        <v>263</v>
      </c>
      <c r="J8210" t="s">
        <v>262</v>
      </c>
      <c r="L8210" t="s">
        <v>380</v>
      </c>
      <c r="M8210" t="s">
        <v>381</v>
      </c>
      <c r="N8210" t="s">
        <v>487</v>
      </c>
    </row>
    <row r="8211" spans="1:14" hidden="1" x14ac:dyDescent="0.25">
      <c r="A8211" t="s">
        <v>241</v>
      </c>
      <c r="B8211" s="1">
        <v>45382</v>
      </c>
      <c r="C8211" t="s">
        <v>1338</v>
      </c>
      <c r="D8211" t="s">
        <v>1339</v>
      </c>
      <c r="E8211" s="4">
        <v>5400</v>
      </c>
      <c r="F8211" t="s">
        <v>567</v>
      </c>
      <c r="G8211" t="s">
        <v>471</v>
      </c>
      <c r="H8211" t="s">
        <v>310</v>
      </c>
      <c r="I8211" t="s">
        <v>263</v>
      </c>
      <c r="J8211" t="s">
        <v>262</v>
      </c>
      <c r="L8211" t="s">
        <v>380</v>
      </c>
      <c r="M8211" t="s">
        <v>381</v>
      </c>
      <c r="N8211" t="s">
        <v>487</v>
      </c>
    </row>
    <row r="8212" spans="1:14" hidden="1" x14ac:dyDescent="0.25">
      <c r="A8212" t="s">
        <v>241</v>
      </c>
      <c r="B8212" s="1">
        <v>45382</v>
      </c>
      <c r="C8212" t="s">
        <v>1348</v>
      </c>
      <c r="D8212" t="s">
        <v>1349</v>
      </c>
      <c r="E8212" s="4">
        <v>3600</v>
      </c>
      <c r="F8212" t="s">
        <v>567</v>
      </c>
      <c r="G8212" t="s">
        <v>471</v>
      </c>
      <c r="H8212" t="s">
        <v>310</v>
      </c>
      <c r="I8212" t="s">
        <v>263</v>
      </c>
      <c r="J8212" t="s">
        <v>262</v>
      </c>
      <c r="L8212" t="s">
        <v>380</v>
      </c>
      <c r="M8212" t="s">
        <v>381</v>
      </c>
      <c r="N8212" t="s">
        <v>487</v>
      </c>
    </row>
    <row r="8213" spans="1:14" hidden="1" x14ac:dyDescent="0.25">
      <c r="A8213" t="s">
        <v>241</v>
      </c>
      <c r="B8213" s="1">
        <v>45382</v>
      </c>
      <c r="C8213" t="s">
        <v>861</v>
      </c>
      <c r="D8213" t="s">
        <v>862</v>
      </c>
      <c r="E8213" s="4">
        <v>2500</v>
      </c>
      <c r="F8213" t="s">
        <v>567</v>
      </c>
      <c r="G8213" t="s">
        <v>471</v>
      </c>
      <c r="H8213" t="s">
        <v>311</v>
      </c>
      <c r="I8213" t="s">
        <v>312</v>
      </c>
      <c r="J8213" t="s">
        <v>264</v>
      </c>
      <c r="L8213" t="s">
        <v>380</v>
      </c>
      <c r="M8213" t="s">
        <v>381</v>
      </c>
      <c r="N8213" t="s">
        <v>487</v>
      </c>
    </row>
    <row r="8214" spans="1:14" hidden="1" x14ac:dyDescent="0.25">
      <c r="A8214" t="s">
        <v>241</v>
      </c>
      <c r="B8214" s="1">
        <v>45382</v>
      </c>
      <c r="C8214" t="s">
        <v>867</v>
      </c>
      <c r="D8214" t="s">
        <v>868</v>
      </c>
      <c r="E8214" s="4">
        <v>4980.8099999999995</v>
      </c>
      <c r="F8214" t="s">
        <v>567</v>
      </c>
      <c r="G8214" t="s">
        <v>471</v>
      </c>
      <c r="H8214" t="s">
        <v>311</v>
      </c>
      <c r="I8214" t="s">
        <v>312</v>
      </c>
      <c r="J8214" t="s">
        <v>264</v>
      </c>
      <c r="L8214" t="s">
        <v>380</v>
      </c>
      <c r="M8214" t="s">
        <v>381</v>
      </c>
      <c r="N8214" t="s">
        <v>487</v>
      </c>
    </row>
    <row r="8215" spans="1:14" hidden="1" x14ac:dyDescent="0.25">
      <c r="A8215" t="s">
        <v>241</v>
      </c>
      <c r="B8215" s="1">
        <v>45382</v>
      </c>
      <c r="C8215" t="s">
        <v>869</v>
      </c>
      <c r="D8215" t="s">
        <v>870</v>
      </c>
      <c r="E8215" s="4">
        <v>3507.91</v>
      </c>
      <c r="F8215" t="s">
        <v>567</v>
      </c>
      <c r="G8215" t="s">
        <v>471</v>
      </c>
      <c r="H8215" t="s">
        <v>311</v>
      </c>
      <c r="I8215" t="s">
        <v>312</v>
      </c>
      <c r="J8215" t="s">
        <v>264</v>
      </c>
      <c r="L8215" t="s">
        <v>380</v>
      </c>
      <c r="M8215" t="s">
        <v>381</v>
      </c>
      <c r="N8215" t="s">
        <v>487</v>
      </c>
    </row>
    <row r="8216" spans="1:14" hidden="1" x14ac:dyDescent="0.25">
      <c r="A8216" t="s">
        <v>241</v>
      </c>
      <c r="B8216" s="1">
        <v>45382</v>
      </c>
      <c r="C8216" t="s">
        <v>1332</v>
      </c>
      <c r="D8216" t="s">
        <v>1333</v>
      </c>
      <c r="E8216" s="4">
        <v>3663.51</v>
      </c>
      <c r="F8216" t="s">
        <v>567</v>
      </c>
      <c r="G8216" t="s">
        <v>471</v>
      </c>
      <c r="H8216" t="s">
        <v>311</v>
      </c>
      <c r="I8216" t="s">
        <v>312</v>
      </c>
      <c r="J8216" t="s">
        <v>264</v>
      </c>
      <c r="L8216" t="s">
        <v>380</v>
      </c>
      <c r="M8216" t="s">
        <v>381</v>
      </c>
      <c r="N8216" t="s">
        <v>482</v>
      </c>
    </row>
    <row r="8217" spans="1:14" hidden="1" x14ac:dyDescent="0.25">
      <c r="A8217" t="s">
        <v>241</v>
      </c>
      <c r="B8217" s="1">
        <v>45382</v>
      </c>
      <c r="C8217" t="s">
        <v>911</v>
      </c>
      <c r="D8217" t="s">
        <v>912</v>
      </c>
      <c r="E8217" s="4">
        <v>2426.6999999999998</v>
      </c>
      <c r="F8217" t="s">
        <v>567</v>
      </c>
      <c r="G8217" t="s">
        <v>471</v>
      </c>
      <c r="H8217" t="s">
        <v>313</v>
      </c>
      <c r="I8217" t="s">
        <v>314</v>
      </c>
      <c r="J8217" t="s">
        <v>268</v>
      </c>
      <c r="L8217" t="s">
        <v>384</v>
      </c>
      <c r="M8217" t="s">
        <v>385</v>
      </c>
      <c r="N8217" t="s">
        <v>489</v>
      </c>
    </row>
    <row r="8218" spans="1:14" hidden="1" x14ac:dyDescent="0.25">
      <c r="A8218" t="s">
        <v>241</v>
      </c>
      <c r="B8218" s="1">
        <v>45382</v>
      </c>
      <c r="C8218" t="s">
        <v>919</v>
      </c>
      <c r="D8218" t="s">
        <v>920</v>
      </c>
      <c r="E8218" s="4">
        <v>1186.44</v>
      </c>
      <c r="F8218" t="s">
        <v>567</v>
      </c>
      <c r="G8218" t="s">
        <v>471</v>
      </c>
      <c r="H8218" t="s">
        <v>313</v>
      </c>
      <c r="I8218" t="s">
        <v>314</v>
      </c>
      <c r="J8218" t="s">
        <v>268</v>
      </c>
      <c r="L8218" t="s">
        <v>384</v>
      </c>
      <c r="M8218" t="s">
        <v>385</v>
      </c>
      <c r="N8218" t="s">
        <v>489</v>
      </c>
    </row>
    <row r="8219" spans="1:14" hidden="1" x14ac:dyDescent="0.25">
      <c r="A8219" t="s">
        <v>241</v>
      </c>
      <c r="B8219" s="1">
        <v>45382</v>
      </c>
      <c r="C8219" t="s">
        <v>924</v>
      </c>
      <c r="D8219" t="s">
        <v>925</v>
      </c>
      <c r="E8219" s="4">
        <v>7559.76</v>
      </c>
      <c r="F8219" t="s">
        <v>567</v>
      </c>
      <c r="G8219" t="s">
        <v>471</v>
      </c>
      <c r="H8219" t="s">
        <v>303</v>
      </c>
      <c r="I8219" t="s">
        <v>304</v>
      </c>
      <c r="J8219" t="s">
        <v>268</v>
      </c>
      <c r="L8219" t="s">
        <v>384</v>
      </c>
      <c r="M8219" t="s">
        <v>385</v>
      </c>
      <c r="N8219" t="s">
        <v>489</v>
      </c>
    </row>
    <row r="8220" spans="1:14" hidden="1" x14ac:dyDescent="0.25">
      <c r="A8220" t="s">
        <v>241</v>
      </c>
      <c r="B8220" s="1">
        <v>45382</v>
      </c>
      <c r="C8220" t="s">
        <v>927</v>
      </c>
      <c r="D8220" t="s">
        <v>928</v>
      </c>
      <c r="E8220" s="4">
        <v>2828.8560000000002</v>
      </c>
      <c r="F8220" t="s">
        <v>567</v>
      </c>
      <c r="G8220" t="s">
        <v>471</v>
      </c>
      <c r="H8220" t="s">
        <v>313</v>
      </c>
      <c r="I8220" t="s">
        <v>314</v>
      </c>
      <c r="J8220" t="s">
        <v>268</v>
      </c>
      <c r="L8220" t="s">
        <v>384</v>
      </c>
      <c r="M8220" t="s">
        <v>385</v>
      </c>
      <c r="N8220" t="s">
        <v>489</v>
      </c>
    </row>
    <row r="8221" spans="1:14" hidden="1" x14ac:dyDescent="0.25">
      <c r="A8221" t="s">
        <v>241</v>
      </c>
      <c r="B8221" s="1">
        <v>45382</v>
      </c>
      <c r="C8221" t="s">
        <v>931</v>
      </c>
      <c r="D8221" t="s">
        <v>932</v>
      </c>
      <c r="E8221" s="4">
        <v>6881.7900000000009</v>
      </c>
      <c r="F8221" t="s">
        <v>567</v>
      </c>
      <c r="G8221" t="s">
        <v>471</v>
      </c>
      <c r="H8221" t="s">
        <v>303</v>
      </c>
      <c r="I8221" t="s">
        <v>304</v>
      </c>
      <c r="J8221" t="s">
        <v>268</v>
      </c>
      <c r="L8221" t="s">
        <v>384</v>
      </c>
      <c r="M8221" t="s">
        <v>385</v>
      </c>
      <c r="N8221" t="s">
        <v>489</v>
      </c>
    </row>
    <row r="8222" spans="1:14" hidden="1" x14ac:dyDescent="0.25">
      <c r="A8222" t="s">
        <v>241</v>
      </c>
      <c r="B8222" s="1">
        <v>45382</v>
      </c>
      <c r="C8222" t="s">
        <v>935</v>
      </c>
      <c r="D8222" t="s">
        <v>936</v>
      </c>
      <c r="E8222" s="4">
        <v>5204.67</v>
      </c>
      <c r="F8222" t="s">
        <v>567</v>
      </c>
      <c r="G8222" t="s">
        <v>471</v>
      </c>
      <c r="H8222" t="s">
        <v>303</v>
      </c>
      <c r="I8222" t="s">
        <v>304</v>
      </c>
      <c r="J8222" t="s">
        <v>268</v>
      </c>
      <c r="L8222" t="s">
        <v>384</v>
      </c>
      <c r="M8222" t="s">
        <v>385</v>
      </c>
      <c r="N8222" t="s">
        <v>489</v>
      </c>
    </row>
    <row r="8223" spans="1:14" hidden="1" x14ac:dyDescent="0.25">
      <c r="A8223" t="s">
        <v>241</v>
      </c>
      <c r="B8223" s="1">
        <v>45382</v>
      </c>
      <c r="C8223" t="s">
        <v>938</v>
      </c>
      <c r="D8223" t="s">
        <v>939</v>
      </c>
      <c r="E8223" s="4">
        <v>1369.65</v>
      </c>
      <c r="F8223" t="s">
        <v>567</v>
      </c>
      <c r="G8223" t="s">
        <v>471</v>
      </c>
      <c r="H8223" t="s">
        <v>313</v>
      </c>
      <c r="I8223" t="s">
        <v>314</v>
      </c>
      <c r="J8223" t="s">
        <v>268</v>
      </c>
      <c r="L8223" t="s">
        <v>384</v>
      </c>
      <c r="M8223" t="s">
        <v>385</v>
      </c>
      <c r="N8223" t="s">
        <v>489</v>
      </c>
    </row>
    <row r="8224" spans="1:14" hidden="1" x14ac:dyDescent="0.25">
      <c r="A8224" t="s">
        <v>241</v>
      </c>
      <c r="B8224" s="1">
        <v>45382</v>
      </c>
      <c r="C8224" t="s">
        <v>942</v>
      </c>
      <c r="D8224" t="s">
        <v>943</v>
      </c>
      <c r="E8224" s="4">
        <v>320.88159999999999</v>
      </c>
      <c r="F8224" t="s">
        <v>567</v>
      </c>
      <c r="G8224" t="s">
        <v>471</v>
      </c>
      <c r="H8224" t="s">
        <v>313</v>
      </c>
      <c r="I8224" t="s">
        <v>314</v>
      </c>
      <c r="J8224" t="s">
        <v>268</v>
      </c>
      <c r="L8224" t="s">
        <v>384</v>
      </c>
      <c r="M8224" t="s">
        <v>385</v>
      </c>
      <c r="N8224" t="s">
        <v>489</v>
      </c>
    </row>
    <row r="8225" spans="1:14" hidden="1" x14ac:dyDescent="0.25">
      <c r="A8225" t="s">
        <v>241</v>
      </c>
      <c r="B8225" s="1">
        <v>45382</v>
      </c>
      <c r="C8225" t="s">
        <v>952</v>
      </c>
      <c r="D8225" t="s">
        <v>953</v>
      </c>
      <c r="E8225" s="4">
        <v>640810.47</v>
      </c>
      <c r="F8225" t="s">
        <v>567</v>
      </c>
      <c r="G8225" t="s">
        <v>471</v>
      </c>
      <c r="H8225" t="s">
        <v>246</v>
      </c>
      <c r="I8225" t="s">
        <v>247</v>
      </c>
      <c r="J8225" t="s">
        <v>246</v>
      </c>
      <c r="L8225" t="s">
        <v>370</v>
      </c>
      <c r="M8225" t="s">
        <v>371</v>
      </c>
      <c r="N8225" t="s">
        <v>482</v>
      </c>
    </row>
    <row r="8226" spans="1:14" hidden="1" x14ac:dyDescent="0.25">
      <c r="A8226" t="s">
        <v>241</v>
      </c>
      <c r="B8226" s="1">
        <v>45382</v>
      </c>
      <c r="C8226" t="s">
        <v>955</v>
      </c>
      <c r="D8226" t="s">
        <v>956</v>
      </c>
      <c r="E8226" s="4">
        <v>473270.04</v>
      </c>
      <c r="F8226" t="s">
        <v>567</v>
      </c>
      <c r="G8226" t="s">
        <v>471</v>
      </c>
      <c r="H8226" t="s">
        <v>293</v>
      </c>
      <c r="I8226" t="s">
        <v>294</v>
      </c>
      <c r="J8226" t="s">
        <v>251</v>
      </c>
      <c r="L8226" t="s">
        <v>386</v>
      </c>
      <c r="M8226" t="s">
        <v>387</v>
      </c>
      <c r="N8226" t="s">
        <v>482</v>
      </c>
    </row>
    <row r="8227" spans="1:14" hidden="1" x14ac:dyDescent="0.25">
      <c r="A8227" t="s">
        <v>241</v>
      </c>
      <c r="B8227" s="1">
        <v>45382</v>
      </c>
      <c r="C8227" t="s">
        <v>961</v>
      </c>
      <c r="D8227" t="s">
        <v>962</v>
      </c>
      <c r="E8227" s="4">
        <v>672.49999999999989</v>
      </c>
      <c r="F8227" t="s">
        <v>567</v>
      </c>
      <c r="G8227" t="s">
        <v>471</v>
      </c>
      <c r="H8227" t="s">
        <v>311</v>
      </c>
      <c r="I8227" t="s">
        <v>312</v>
      </c>
      <c r="J8227" t="s">
        <v>264</v>
      </c>
      <c r="L8227" t="s">
        <v>390</v>
      </c>
      <c r="M8227" t="s">
        <v>391</v>
      </c>
      <c r="N8227" t="s">
        <v>487</v>
      </c>
    </row>
    <row r="8228" spans="1:14" hidden="1" x14ac:dyDescent="0.25">
      <c r="A8228" t="s">
        <v>241</v>
      </c>
      <c r="B8228" s="1">
        <v>45382</v>
      </c>
      <c r="C8228" t="s">
        <v>963</v>
      </c>
      <c r="D8228" t="s">
        <v>964</v>
      </c>
      <c r="E8228" s="4">
        <v>415</v>
      </c>
      <c r="F8228" t="s">
        <v>567</v>
      </c>
      <c r="G8228" t="s">
        <v>471</v>
      </c>
      <c r="H8228" t="s">
        <v>311</v>
      </c>
      <c r="I8228" t="s">
        <v>312</v>
      </c>
      <c r="J8228" t="s">
        <v>264</v>
      </c>
      <c r="L8228" t="s">
        <v>390</v>
      </c>
      <c r="M8228" t="s">
        <v>391</v>
      </c>
      <c r="N8228" t="s">
        <v>487</v>
      </c>
    </row>
    <row r="8229" spans="1:14" hidden="1" x14ac:dyDescent="0.25">
      <c r="A8229" t="s">
        <v>241</v>
      </c>
      <c r="B8229" s="1">
        <v>45382</v>
      </c>
      <c r="C8229" t="s">
        <v>967</v>
      </c>
      <c r="D8229" t="s">
        <v>968</v>
      </c>
      <c r="E8229" s="4">
        <v>6</v>
      </c>
      <c r="F8229" t="s">
        <v>567</v>
      </c>
      <c r="G8229" t="s">
        <v>471</v>
      </c>
      <c r="H8229" t="s">
        <v>311</v>
      </c>
      <c r="I8229" t="s">
        <v>312</v>
      </c>
      <c r="J8229" t="s">
        <v>264</v>
      </c>
      <c r="L8229" t="s">
        <v>390</v>
      </c>
      <c r="M8229" t="s">
        <v>391</v>
      </c>
      <c r="N8229" t="s">
        <v>487</v>
      </c>
    </row>
    <row r="8230" spans="1:14" hidden="1" x14ac:dyDescent="0.25">
      <c r="A8230" t="s">
        <v>241</v>
      </c>
      <c r="B8230" s="1">
        <v>45382</v>
      </c>
      <c r="C8230" t="s">
        <v>971</v>
      </c>
      <c r="D8230" t="s">
        <v>972</v>
      </c>
      <c r="E8230" s="4">
        <v>809.274</v>
      </c>
      <c r="F8230" t="s">
        <v>567</v>
      </c>
      <c r="G8230" t="s">
        <v>471</v>
      </c>
      <c r="H8230" t="s">
        <v>311</v>
      </c>
      <c r="I8230" t="s">
        <v>312</v>
      </c>
      <c r="J8230" t="s">
        <v>264</v>
      </c>
      <c r="L8230" t="s">
        <v>390</v>
      </c>
      <c r="M8230" t="s">
        <v>391</v>
      </c>
      <c r="N8230" t="s">
        <v>487</v>
      </c>
    </row>
    <row r="8231" spans="1:14" hidden="1" x14ac:dyDescent="0.25">
      <c r="A8231" t="s">
        <v>241</v>
      </c>
      <c r="B8231" s="1">
        <v>45382</v>
      </c>
      <c r="C8231" t="s">
        <v>977</v>
      </c>
      <c r="D8231" t="s">
        <v>978</v>
      </c>
      <c r="E8231" s="4">
        <v>71.760000000000005</v>
      </c>
      <c r="F8231" t="s">
        <v>567</v>
      </c>
      <c r="G8231" t="s">
        <v>471</v>
      </c>
      <c r="H8231" t="s">
        <v>311</v>
      </c>
      <c r="I8231" t="s">
        <v>312</v>
      </c>
      <c r="J8231" t="s">
        <v>264</v>
      </c>
      <c r="L8231" t="s">
        <v>390</v>
      </c>
      <c r="M8231" t="s">
        <v>391</v>
      </c>
      <c r="N8231" t="s">
        <v>487</v>
      </c>
    </row>
    <row r="8232" spans="1:14" hidden="1" x14ac:dyDescent="0.25">
      <c r="A8232" t="s">
        <v>241</v>
      </c>
      <c r="B8232" s="1">
        <v>45382</v>
      </c>
      <c r="C8232" t="s">
        <v>989</v>
      </c>
      <c r="D8232" t="s">
        <v>990</v>
      </c>
      <c r="E8232" s="4">
        <v>213.98000000000002</v>
      </c>
      <c r="F8232" t="s">
        <v>567</v>
      </c>
      <c r="G8232" t="s">
        <v>471</v>
      </c>
      <c r="H8232" t="s">
        <v>317</v>
      </c>
      <c r="I8232" t="s">
        <v>318</v>
      </c>
      <c r="J8232" t="s">
        <v>276</v>
      </c>
      <c r="L8232" t="s">
        <v>390</v>
      </c>
      <c r="M8232" t="s">
        <v>391</v>
      </c>
      <c r="N8232" t="s">
        <v>487</v>
      </c>
    </row>
    <row r="8233" spans="1:14" hidden="1" x14ac:dyDescent="0.25">
      <c r="A8233" t="s">
        <v>241</v>
      </c>
      <c r="B8233" s="1">
        <v>45382</v>
      </c>
      <c r="C8233" t="s">
        <v>991</v>
      </c>
      <c r="D8233" t="s">
        <v>992</v>
      </c>
      <c r="E8233" s="4">
        <v>2.99</v>
      </c>
      <c r="F8233" t="s">
        <v>567</v>
      </c>
      <c r="G8233" t="s">
        <v>471</v>
      </c>
      <c r="H8233" t="s">
        <v>311</v>
      </c>
      <c r="I8233" t="s">
        <v>312</v>
      </c>
      <c r="J8233" t="s">
        <v>264</v>
      </c>
      <c r="L8233" t="s">
        <v>390</v>
      </c>
      <c r="M8233" t="s">
        <v>391</v>
      </c>
      <c r="N8233" t="s">
        <v>487</v>
      </c>
    </row>
    <row r="8234" spans="1:14" hidden="1" x14ac:dyDescent="0.25">
      <c r="A8234" t="s">
        <v>241</v>
      </c>
      <c r="B8234" s="1">
        <v>45382</v>
      </c>
      <c r="C8234" t="s">
        <v>993</v>
      </c>
      <c r="D8234" t="s">
        <v>994</v>
      </c>
      <c r="E8234" s="4">
        <v>313.39</v>
      </c>
      <c r="F8234" t="s">
        <v>567</v>
      </c>
      <c r="G8234" t="s">
        <v>471</v>
      </c>
      <c r="H8234" t="s">
        <v>311</v>
      </c>
      <c r="I8234" t="s">
        <v>312</v>
      </c>
      <c r="J8234" t="s">
        <v>264</v>
      </c>
      <c r="L8234" t="s">
        <v>390</v>
      </c>
      <c r="M8234" t="s">
        <v>391</v>
      </c>
      <c r="N8234" t="s">
        <v>487</v>
      </c>
    </row>
    <row r="8235" spans="1:14" hidden="1" x14ac:dyDescent="0.25">
      <c r="A8235" t="s">
        <v>241</v>
      </c>
      <c r="B8235" s="1">
        <v>45382</v>
      </c>
      <c r="C8235" t="s">
        <v>997</v>
      </c>
      <c r="D8235" t="s">
        <v>998</v>
      </c>
      <c r="E8235" s="4">
        <v>37.5</v>
      </c>
      <c r="F8235" t="s">
        <v>567</v>
      </c>
      <c r="G8235" t="s">
        <v>471</v>
      </c>
      <c r="H8235" t="s">
        <v>311</v>
      </c>
      <c r="I8235" t="s">
        <v>312</v>
      </c>
      <c r="J8235" t="s">
        <v>264</v>
      </c>
      <c r="L8235" t="s">
        <v>390</v>
      </c>
      <c r="M8235" t="s">
        <v>391</v>
      </c>
      <c r="N8235" t="s">
        <v>477</v>
      </c>
    </row>
    <row r="8236" spans="1:14" hidden="1" x14ac:dyDescent="0.25">
      <c r="A8236" t="s">
        <v>241</v>
      </c>
      <c r="B8236" s="1">
        <v>45382</v>
      </c>
      <c r="C8236" t="s">
        <v>1005</v>
      </c>
      <c r="D8236" t="s">
        <v>1006</v>
      </c>
      <c r="E8236" s="4">
        <v>1.24</v>
      </c>
      <c r="F8236" t="s">
        <v>567</v>
      </c>
      <c r="G8236" t="s">
        <v>471</v>
      </c>
      <c r="H8236" t="s">
        <v>311</v>
      </c>
      <c r="I8236" t="s">
        <v>312</v>
      </c>
      <c r="J8236" t="s">
        <v>264</v>
      </c>
      <c r="L8236" t="s">
        <v>390</v>
      </c>
      <c r="M8236" t="s">
        <v>391</v>
      </c>
      <c r="N8236" t="s">
        <v>487</v>
      </c>
    </row>
    <row r="8237" spans="1:14" hidden="1" x14ac:dyDescent="0.25">
      <c r="A8237" t="s">
        <v>241</v>
      </c>
      <c r="B8237" s="1">
        <v>45382</v>
      </c>
      <c r="C8237" t="s">
        <v>1007</v>
      </c>
      <c r="D8237" t="s">
        <v>1008</v>
      </c>
      <c r="E8237" s="4">
        <v>519.56999999999994</v>
      </c>
      <c r="F8237" t="s">
        <v>567</v>
      </c>
      <c r="G8237" t="s">
        <v>471</v>
      </c>
      <c r="H8237" t="s">
        <v>317</v>
      </c>
      <c r="I8237" t="s">
        <v>318</v>
      </c>
      <c r="J8237" t="s">
        <v>276</v>
      </c>
      <c r="L8237" t="s">
        <v>390</v>
      </c>
      <c r="M8237" t="s">
        <v>391</v>
      </c>
      <c r="N8237" t="s">
        <v>487</v>
      </c>
    </row>
    <row r="8238" spans="1:14" hidden="1" x14ac:dyDescent="0.25">
      <c r="A8238" t="s">
        <v>241</v>
      </c>
      <c r="B8238" s="1">
        <v>45382</v>
      </c>
      <c r="C8238" t="s">
        <v>1162</v>
      </c>
      <c r="D8238" t="s">
        <v>1163</v>
      </c>
      <c r="E8238" s="4">
        <v>288</v>
      </c>
      <c r="F8238" t="s">
        <v>567</v>
      </c>
      <c r="G8238" t="s">
        <v>471</v>
      </c>
      <c r="H8238" t="s">
        <v>311</v>
      </c>
      <c r="I8238" t="s">
        <v>312</v>
      </c>
      <c r="J8238" t="s">
        <v>264</v>
      </c>
      <c r="L8238" t="s">
        <v>390</v>
      </c>
      <c r="M8238" t="s">
        <v>391</v>
      </c>
      <c r="N8238" t="s">
        <v>477</v>
      </c>
    </row>
    <row r="8239" spans="1:14" hidden="1" x14ac:dyDescent="0.25">
      <c r="A8239" t="s">
        <v>241</v>
      </c>
      <c r="B8239" s="1">
        <v>45382</v>
      </c>
      <c r="C8239" t="s">
        <v>1285</v>
      </c>
      <c r="D8239" t="s">
        <v>1286</v>
      </c>
      <c r="E8239" s="4">
        <v>244.81</v>
      </c>
      <c r="F8239" t="s">
        <v>567</v>
      </c>
      <c r="G8239" t="s">
        <v>471</v>
      </c>
      <c r="H8239" t="s">
        <v>316</v>
      </c>
      <c r="I8239" t="s">
        <v>275</v>
      </c>
      <c r="J8239" t="s">
        <v>274</v>
      </c>
      <c r="L8239" t="s">
        <v>400</v>
      </c>
      <c r="M8239" t="s">
        <v>401</v>
      </c>
      <c r="N8239" t="s">
        <v>489</v>
      </c>
    </row>
    <row r="8240" spans="1:14" hidden="1" x14ac:dyDescent="0.25">
      <c r="A8240" t="s">
        <v>241</v>
      </c>
      <c r="B8240" s="1">
        <v>45382</v>
      </c>
      <c r="C8240" t="s">
        <v>1021</v>
      </c>
      <c r="D8240" t="s">
        <v>1022</v>
      </c>
      <c r="E8240" s="4">
        <v>6226.1100000000006</v>
      </c>
      <c r="F8240" t="s">
        <v>567</v>
      </c>
      <c r="G8240" t="s">
        <v>471</v>
      </c>
      <c r="H8240" t="s">
        <v>316</v>
      </c>
      <c r="I8240" t="s">
        <v>275</v>
      </c>
      <c r="J8240" t="s">
        <v>274</v>
      </c>
      <c r="L8240" t="s">
        <v>400</v>
      </c>
      <c r="M8240" t="s">
        <v>401</v>
      </c>
      <c r="N8240" t="s">
        <v>489</v>
      </c>
    </row>
    <row r="8241" spans="1:14" hidden="1" x14ac:dyDescent="0.25">
      <c r="A8241" t="s">
        <v>241</v>
      </c>
      <c r="B8241" s="1">
        <v>45382</v>
      </c>
      <c r="C8241" t="s">
        <v>1025</v>
      </c>
      <c r="D8241" t="s">
        <v>1026</v>
      </c>
      <c r="E8241" s="4">
        <v>694.29</v>
      </c>
      <c r="F8241" t="s">
        <v>567</v>
      </c>
      <c r="G8241" t="s">
        <v>471</v>
      </c>
      <c r="H8241" t="s">
        <v>316</v>
      </c>
      <c r="I8241" t="s">
        <v>275</v>
      </c>
      <c r="J8241" t="s">
        <v>274</v>
      </c>
      <c r="L8241" t="s">
        <v>400</v>
      </c>
      <c r="M8241" t="s">
        <v>401</v>
      </c>
      <c r="N8241" t="s">
        <v>489</v>
      </c>
    </row>
    <row r="8242" spans="1:14" hidden="1" x14ac:dyDescent="0.25">
      <c r="A8242" t="s">
        <v>241</v>
      </c>
      <c r="B8242" s="1">
        <v>45382</v>
      </c>
      <c r="C8242" t="s">
        <v>1227</v>
      </c>
      <c r="D8242" t="s">
        <v>1228</v>
      </c>
      <c r="E8242" s="4">
        <v>8048.18</v>
      </c>
      <c r="F8242" t="s">
        <v>567</v>
      </c>
      <c r="G8242" t="s">
        <v>471</v>
      </c>
      <c r="H8242" t="s">
        <v>316</v>
      </c>
      <c r="I8242" t="s">
        <v>275</v>
      </c>
      <c r="J8242" t="s">
        <v>274</v>
      </c>
      <c r="L8242" t="s">
        <v>400</v>
      </c>
      <c r="M8242" t="s">
        <v>401</v>
      </c>
      <c r="N8242" t="s">
        <v>489</v>
      </c>
    </row>
    <row r="8243" spans="1:14" hidden="1" x14ac:dyDescent="0.25">
      <c r="A8243" t="s">
        <v>241</v>
      </c>
      <c r="B8243" s="1">
        <v>45382</v>
      </c>
      <c r="C8243" t="s">
        <v>35</v>
      </c>
      <c r="D8243" t="s">
        <v>1031</v>
      </c>
      <c r="E8243" s="4">
        <v>1555.55</v>
      </c>
      <c r="F8243" t="s">
        <v>567</v>
      </c>
      <c r="G8243" t="s">
        <v>471</v>
      </c>
      <c r="H8243" t="s">
        <v>288</v>
      </c>
      <c r="I8243" t="s">
        <v>26</v>
      </c>
      <c r="J8243" t="s">
        <v>243</v>
      </c>
      <c r="L8243" t="s">
        <v>368</v>
      </c>
      <c r="M8243" t="s">
        <v>369</v>
      </c>
      <c r="N8243" t="s">
        <v>480</v>
      </c>
    </row>
    <row r="8244" spans="1:14" hidden="1" x14ac:dyDescent="0.25">
      <c r="A8244" t="s">
        <v>241</v>
      </c>
      <c r="B8244" s="1">
        <v>45382</v>
      </c>
      <c r="C8244" t="s">
        <v>27</v>
      </c>
      <c r="D8244" t="s">
        <v>1032</v>
      </c>
      <c r="E8244" s="4">
        <v>-1290939.9900000002</v>
      </c>
      <c r="F8244" t="s">
        <v>567</v>
      </c>
      <c r="G8244" t="s">
        <v>471</v>
      </c>
      <c r="H8244" t="s">
        <v>288</v>
      </c>
      <c r="I8244" t="s">
        <v>26</v>
      </c>
      <c r="J8244" t="s">
        <v>243</v>
      </c>
      <c r="L8244" t="s">
        <v>368</v>
      </c>
      <c r="M8244" t="s">
        <v>369</v>
      </c>
      <c r="N8244" t="s">
        <v>485</v>
      </c>
    </row>
    <row r="8245" spans="1:14" hidden="1" x14ac:dyDescent="0.25">
      <c r="A8245" t="s">
        <v>241</v>
      </c>
      <c r="B8245" s="1">
        <v>45382</v>
      </c>
      <c r="C8245" t="s">
        <v>28</v>
      </c>
      <c r="D8245" t="s">
        <v>1039</v>
      </c>
      <c r="E8245" s="4">
        <v>-122912.94999999998</v>
      </c>
      <c r="F8245" t="s">
        <v>567</v>
      </c>
      <c r="G8245" t="s">
        <v>471</v>
      </c>
      <c r="H8245" t="s">
        <v>288</v>
      </c>
      <c r="I8245" t="s">
        <v>26</v>
      </c>
      <c r="J8245" t="s">
        <v>243</v>
      </c>
      <c r="L8245" t="s">
        <v>368</v>
      </c>
      <c r="M8245" t="s">
        <v>369</v>
      </c>
      <c r="N8245" t="s">
        <v>480</v>
      </c>
    </row>
    <row r="8246" spans="1:14" hidden="1" x14ac:dyDescent="0.25">
      <c r="A8246" t="s">
        <v>241</v>
      </c>
      <c r="B8246" s="1">
        <v>45382</v>
      </c>
      <c r="C8246" t="s">
        <v>29</v>
      </c>
      <c r="D8246" t="s">
        <v>1040</v>
      </c>
      <c r="E8246" s="4">
        <v>-3721.2899999999995</v>
      </c>
      <c r="F8246" t="s">
        <v>567</v>
      </c>
      <c r="G8246" t="s">
        <v>471</v>
      </c>
      <c r="H8246" t="s">
        <v>288</v>
      </c>
      <c r="I8246" t="s">
        <v>26</v>
      </c>
      <c r="J8246" t="s">
        <v>243</v>
      </c>
      <c r="L8246" t="s">
        <v>368</v>
      </c>
      <c r="M8246" t="s">
        <v>369</v>
      </c>
      <c r="N8246" t="s">
        <v>480</v>
      </c>
    </row>
    <row r="8247" spans="1:14" hidden="1" x14ac:dyDescent="0.25">
      <c r="A8247" t="s">
        <v>241</v>
      </c>
      <c r="B8247" s="1">
        <v>45382</v>
      </c>
      <c r="C8247" t="s">
        <v>30</v>
      </c>
      <c r="D8247" t="s">
        <v>1229</v>
      </c>
      <c r="E8247" s="4">
        <v>-71959.91</v>
      </c>
      <c r="F8247" t="s">
        <v>567</v>
      </c>
      <c r="G8247" t="s">
        <v>471</v>
      </c>
      <c r="H8247" t="s">
        <v>288</v>
      </c>
      <c r="I8247" t="s">
        <v>26</v>
      </c>
      <c r="J8247" t="s">
        <v>243</v>
      </c>
      <c r="L8247" t="s">
        <v>368</v>
      </c>
      <c r="M8247" t="s">
        <v>369</v>
      </c>
      <c r="N8247" t="s">
        <v>485</v>
      </c>
    </row>
    <row r="8248" spans="1:14" hidden="1" x14ac:dyDescent="0.25">
      <c r="A8248" t="s">
        <v>241</v>
      </c>
      <c r="B8248" s="1">
        <v>45382</v>
      </c>
      <c r="C8248" t="s">
        <v>31</v>
      </c>
      <c r="D8248" t="s">
        <v>1293</v>
      </c>
      <c r="E8248" s="4">
        <v>-23537.200000000001</v>
      </c>
      <c r="F8248" t="s">
        <v>567</v>
      </c>
      <c r="G8248" t="s">
        <v>471</v>
      </c>
      <c r="H8248" t="s">
        <v>288</v>
      </c>
      <c r="I8248" t="s">
        <v>26</v>
      </c>
      <c r="J8248" t="s">
        <v>243</v>
      </c>
      <c r="L8248" t="s">
        <v>368</v>
      </c>
      <c r="M8248" t="s">
        <v>369</v>
      </c>
      <c r="N8248" t="s">
        <v>480</v>
      </c>
    </row>
    <row r="8249" spans="1:14" hidden="1" x14ac:dyDescent="0.25">
      <c r="A8249" t="s">
        <v>241</v>
      </c>
      <c r="B8249" s="1">
        <v>45382</v>
      </c>
      <c r="C8249" t="s">
        <v>32</v>
      </c>
      <c r="D8249" t="s">
        <v>1268</v>
      </c>
      <c r="E8249" s="4">
        <v>-5000</v>
      </c>
      <c r="F8249" t="s">
        <v>567</v>
      </c>
      <c r="G8249" t="s">
        <v>471</v>
      </c>
      <c r="H8249" t="s">
        <v>288</v>
      </c>
      <c r="I8249" t="s">
        <v>26</v>
      </c>
      <c r="J8249" t="s">
        <v>243</v>
      </c>
      <c r="L8249" t="s">
        <v>368</v>
      </c>
      <c r="M8249" t="s">
        <v>369</v>
      </c>
      <c r="N8249" t="s">
        <v>480</v>
      </c>
    </row>
    <row r="8250" spans="1:14" hidden="1" x14ac:dyDescent="0.25">
      <c r="A8250" t="s">
        <v>241</v>
      </c>
      <c r="B8250" s="1">
        <v>45382</v>
      </c>
      <c r="C8250" t="s">
        <v>33</v>
      </c>
      <c r="D8250" t="s">
        <v>1043</v>
      </c>
      <c r="E8250" s="4">
        <v>-4692</v>
      </c>
      <c r="F8250" t="s">
        <v>567</v>
      </c>
      <c r="G8250" t="s">
        <v>471</v>
      </c>
      <c r="H8250" t="s">
        <v>288</v>
      </c>
      <c r="I8250" t="s">
        <v>26</v>
      </c>
      <c r="J8250" t="s">
        <v>243</v>
      </c>
      <c r="L8250" t="s">
        <v>368</v>
      </c>
      <c r="M8250" t="s">
        <v>369</v>
      </c>
      <c r="N8250" t="s">
        <v>480</v>
      </c>
    </row>
    <row r="8251" spans="1:14" hidden="1" x14ac:dyDescent="0.25">
      <c r="A8251" t="s">
        <v>241</v>
      </c>
      <c r="B8251" s="1">
        <v>45382</v>
      </c>
      <c r="C8251" t="s">
        <v>34</v>
      </c>
      <c r="D8251" t="s">
        <v>1044</v>
      </c>
      <c r="E8251" s="4">
        <v>-38863.770000000004</v>
      </c>
      <c r="F8251" t="s">
        <v>567</v>
      </c>
      <c r="G8251" t="s">
        <v>471</v>
      </c>
      <c r="H8251" t="s">
        <v>317</v>
      </c>
      <c r="I8251" t="s">
        <v>318</v>
      </c>
      <c r="J8251" t="s">
        <v>276</v>
      </c>
      <c r="L8251" t="s">
        <v>390</v>
      </c>
      <c r="M8251" t="s">
        <v>391</v>
      </c>
      <c r="N8251" t="s">
        <v>487</v>
      </c>
    </row>
    <row r="8252" spans="1:14" hidden="1" x14ac:dyDescent="0.25">
      <c r="A8252" t="s">
        <v>241</v>
      </c>
      <c r="B8252" s="1">
        <v>45382</v>
      </c>
      <c r="C8252" t="s">
        <v>25</v>
      </c>
      <c r="D8252" t="s">
        <v>1049</v>
      </c>
      <c r="E8252" s="4">
        <v>-475174.60199999996</v>
      </c>
      <c r="F8252" t="s">
        <v>567</v>
      </c>
      <c r="G8252" t="s">
        <v>471</v>
      </c>
      <c r="H8252" t="s">
        <v>244</v>
      </c>
      <c r="I8252" t="s">
        <v>245</v>
      </c>
      <c r="J8252" t="s">
        <v>244</v>
      </c>
      <c r="L8252" t="s">
        <v>368</v>
      </c>
      <c r="M8252" t="s">
        <v>369</v>
      </c>
      <c r="N8252" t="s">
        <v>480</v>
      </c>
    </row>
    <row r="8253" spans="1:14" hidden="1" x14ac:dyDescent="0.25">
      <c r="A8253" t="s">
        <v>241</v>
      </c>
      <c r="B8253" s="1">
        <v>45382</v>
      </c>
      <c r="C8253" t="s">
        <v>1056</v>
      </c>
      <c r="D8253" t="s">
        <v>1057</v>
      </c>
      <c r="E8253" s="4">
        <v>-474661.65</v>
      </c>
      <c r="F8253" t="s">
        <v>567</v>
      </c>
      <c r="G8253" t="s">
        <v>471</v>
      </c>
      <c r="H8253" t="s">
        <v>246</v>
      </c>
      <c r="I8253" t="s">
        <v>247</v>
      </c>
      <c r="J8253" t="s">
        <v>246</v>
      </c>
      <c r="L8253" t="s">
        <v>370</v>
      </c>
      <c r="M8253" t="s">
        <v>371</v>
      </c>
      <c r="N8253" t="s">
        <v>482</v>
      </c>
    </row>
    <row r="8254" spans="1:14" hidden="1" x14ac:dyDescent="0.25">
      <c r="A8254" t="s">
        <v>241</v>
      </c>
      <c r="B8254" s="1">
        <v>45382</v>
      </c>
      <c r="C8254" t="s">
        <v>1058</v>
      </c>
      <c r="D8254" t="s">
        <v>1059</v>
      </c>
      <c r="E8254" s="4">
        <v>-559535.51</v>
      </c>
      <c r="F8254" t="s">
        <v>567</v>
      </c>
      <c r="G8254" t="s">
        <v>471</v>
      </c>
      <c r="H8254" t="s">
        <v>293</v>
      </c>
      <c r="I8254" t="s">
        <v>294</v>
      </c>
      <c r="J8254" t="s">
        <v>251</v>
      </c>
      <c r="L8254" t="s">
        <v>386</v>
      </c>
      <c r="M8254" t="s">
        <v>387</v>
      </c>
      <c r="N8254" t="s">
        <v>482</v>
      </c>
    </row>
    <row r="8255" spans="1:14" hidden="1" x14ac:dyDescent="0.25">
      <c r="A8255" t="s">
        <v>241</v>
      </c>
      <c r="B8255" s="1">
        <v>45382</v>
      </c>
      <c r="C8255" t="s">
        <v>1062</v>
      </c>
      <c r="D8255" t="s">
        <v>1063</v>
      </c>
      <c r="E8255" s="4">
        <v>-5</v>
      </c>
      <c r="F8255" t="s">
        <v>567</v>
      </c>
      <c r="G8255" t="s">
        <v>471</v>
      </c>
      <c r="H8255" t="s">
        <v>248</v>
      </c>
      <c r="I8255" t="s">
        <v>249</v>
      </c>
      <c r="J8255" t="s">
        <v>248</v>
      </c>
      <c r="L8255" t="s">
        <v>372</v>
      </c>
      <c r="M8255" t="s">
        <v>373</v>
      </c>
      <c r="N8255" t="s">
        <v>487</v>
      </c>
    </row>
    <row r="8256" spans="1:14" hidden="1" x14ac:dyDescent="0.25">
      <c r="A8256" t="s">
        <v>241</v>
      </c>
      <c r="B8256" s="1">
        <v>45382</v>
      </c>
      <c r="C8256" t="s">
        <v>1068</v>
      </c>
      <c r="D8256" t="s">
        <v>1069</v>
      </c>
      <c r="E8256" s="4">
        <v>-1000</v>
      </c>
      <c r="F8256" t="s">
        <v>567</v>
      </c>
      <c r="G8256" t="s">
        <v>471</v>
      </c>
      <c r="H8256" t="s">
        <v>248</v>
      </c>
      <c r="I8256" t="s">
        <v>249</v>
      </c>
      <c r="J8256" t="s">
        <v>248</v>
      </c>
      <c r="L8256" t="s">
        <v>372</v>
      </c>
      <c r="M8256" t="s">
        <v>373</v>
      </c>
      <c r="N8256" t="s">
        <v>487</v>
      </c>
    </row>
    <row r="8257" spans="1:14" hidden="1" x14ac:dyDescent="0.25">
      <c r="A8257" t="s">
        <v>241</v>
      </c>
      <c r="B8257" s="1">
        <v>45382</v>
      </c>
      <c r="C8257" t="s">
        <v>1168</v>
      </c>
      <c r="D8257" t="s">
        <v>1169</v>
      </c>
      <c r="E8257" s="4">
        <v>-2564</v>
      </c>
      <c r="F8257" t="s">
        <v>567</v>
      </c>
      <c r="G8257" t="s">
        <v>471</v>
      </c>
      <c r="H8257" t="s">
        <v>248</v>
      </c>
      <c r="I8257" t="s">
        <v>249</v>
      </c>
      <c r="J8257" t="s">
        <v>248</v>
      </c>
      <c r="L8257" t="s">
        <v>372</v>
      </c>
      <c r="M8257" t="s">
        <v>373</v>
      </c>
      <c r="N8257" t="s">
        <v>487</v>
      </c>
    </row>
    <row r="8258" spans="1:14" hidden="1" x14ac:dyDescent="0.25">
      <c r="A8258" t="s">
        <v>241</v>
      </c>
      <c r="B8258" s="1">
        <v>45382</v>
      </c>
      <c r="C8258" t="s">
        <v>1080</v>
      </c>
      <c r="D8258" t="s">
        <v>1081</v>
      </c>
      <c r="E8258" s="4">
        <v>-836.69</v>
      </c>
      <c r="F8258" t="s">
        <v>567</v>
      </c>
      <c r="G8258" t="s">
        <v>471</v>
      </c>
      <c r="H8258" t="s">
        <v>317</v>
      </c>
      <c r="I8258" t="s">
        <v>318</v>
      </c>
      <c r="J8258" t="s">
        <v>276</v>
      </c>
      <c r="L8258" t="s">
        <v>372</v>
      </c>
      <c r="M8258" t="s">
        <v>373</v>
      </c>
      <c r="N8258" t="s">
        <v>487</v>
      </c>
    </row>
    <row r="8259" spans="1:14" hidden="1" x14ac:dyDescent="0.25">
      <c r="A8259" t="s">
        <v>241</v>
      </c>
      <c r="B8259" s="1">
        <v>45382</v>
      </c>
      <c r="C8259" t="s">
        <v>1172</v>
      </c>
      <c r="D8259" t="s">
        <v>1173</v>
      </c>
      <c r="E8259" s="4">
        <v>-4983.63</v>
      </c>
      <c r="F8259" t="s">
        <v>567</v>
      </c>
      <c r="G8259" t="s">
        <v>471</v>
      </c>
      <c r="H8259" t="s">
        <v>291</v>
      </c>
      <c r="I8259" t="s">
        <v>292</v>
      </c>
      <c r="J8259" t="s">
        <v>251</v>
      </c>
      <c r="L8259" t="s">
        <v>372</v>
      </c>
      <c r="M8259" t="s">
        <v>373</v>
      </c>
      <c r="N8259" t="s">
        <v>487</v>
      </c>
    </row>
    <row r="8260" spans="1:14" hidden="1" x14ac:dyDescent="0.25">
      <c r="A8260" t="s">
        <v>241</v>
      </c>
      <c r="B8260" s="1">
        <v>45382</v>
      </c>
      <c r="C8260" t="s">
        <v>1101</v>
      </c>
      <c r="D8260" t="s">
        <v>1102</v>
      </c>
      <c r="E8260" s="4">
        <v>-6063.1399999999994</v>
      </c>
      <c r="F8260" t="s">
        <v>567</v>
      </c>
      <c r="G8260" t="s">
        <v>471</v>
      </c>
      <c r="H8260" t="s">
        <v>316</v>
      </c>
      <c r="I8260" t="s">
        <v>275</v>
      </c>
      <c r="J8260" t="s">
        <v>274</v>
      </c>
      <c r="L8260" t="s">
        <v>398</v>
      </c>
      <c r="M8260" t="s">
        <v>399</v>
      </c>
      <c r="N8260" t="s">
        <v>477</v>
      </c>
    </row>
    <row r="8261" spans="1:14" hidden="1" x14ac:dyDescent="0.25">
      <c r="A8261" t="s">
        <v>241</v>
      </c>
      <c r="B8261" s="1">
        <v>45382</v>
      </c>
      <c r="C8261" t="s">
        <v>1089</v>
      </c>
      <c r="D8261" t="s">
        <v>1090</v>
      </c>
      <c r="E8261" s="4">
        <v>-53005.72</v>
      </c>
      <c r="F8261" t="s">
        <v>567</v>
      </c>
      <c r="G8261" t="s">
        <v>471</v>
      </c>
      <c r="H8261" t="s">
        <v>248</v>
      </c>
      <c r="I8261" t="s">
        <v>249</v>
      </c>
      <c r="J8261" t="s">
        <v>248</v>
      </c>
      <c r="K8261" t="s">
        <v>1086</v>
      </c>
      <c r="L8261" t="s">
        <v>372</v>
      </c>
      <c r="M8261" t="s">
        <v>373</v>
      </c>
      <c r="N8261" t="s">
        <v>488</v>
      </c>
    </row>
    <row r="8262" spans="1:14" hidden="1" x14ac:dyDescent="0.25">
      <c r="A8262" t="s">
        <v>241</v>
      </c>
      <c r="B8262" s="1">
        <v>45382</v>
      </c>
      <c r="C8262" t="s">
        <v>1283</v>
      </c>
      <c r="D8262" t="s">
        <v>1284</v>
      </c>
      <c r="E8262" s="4">
        <v>-4038.17</v>
      </c>
      <c r="F8262" t="s">
        <v>567</v>
      </c>
      <c r="G8262" t="s">
        <v>471</v>
      </c>
      <c r="H8262" t="s">
        <v>317</v>
      </c>
      <c r="I8262" t="s">
        <v>318</v>
      </c>
      <c r="J8262" t="s">
        <v>276</v>
      </c>
      <c r="L8262" t="s">
        <v>372</v>
      </c>
      <c r="M8262" t="s">
        <v>373</v>
      </c>
      <c r="N8262" t="s">
        <v>488</v>
      </c>
    </row>
    <row r="8263" spans="1:14" hidden="1" x14ac:dyDescent="0.25">
      <c r="A8263" t="s">
        <v>241</v>
      </c>
      <c r="B8263" s="1">
        <v>45382</v>
      </c>
      <c r="C8263" t="s">
        <v>1084</v>
      </c>
      <c r="D8263" t="s">
        <v>1085</v>
      </c>
      <c r="E8263" s="4">
        <v>-188500.84</v>
      </c>
      <c r="F8263" t="s">
        <v>567</v>
      </c>
      <c r="G8263" t="s">
        <v>471</v>
      </c>
      <c r="H8263" t="s">
        <v>248</v>
      </c>
      <c r="I8263" t="s">
        <v>249</v>
      </c>
      <c r="J8263" t="s">
        <v>248</v>
      </c>
      <c r="K8263" t="s">
        <v>1086</v>
      </c>
      <c r="L8263" t="s">
        <v>372</v>
      </c>
      <c r="M8263" t="s">
        <v>373</v>
      </c>
      <c r="N8263" t="s">
        <v>488</v>
      </c>
    </row>
    <row r="8264" spans="1:14" hidden="1" x14ac:dyDescent="0.25">
      <c r="A8264" t="s">
        <v>241</v>
      </c>
      <c r="B8264" s="1">
        <v>45412</v>
      </c>
      <c r="C8264" t="s">
        <v>1182</v>
      </c>
      <c r="D8264" t="s">
        <v>1183</v>
      </c>
      <c r="E8264" s="4">
        <v>249.99999999998727</v>
      </c>
      <c r="F8264" t="s">
        <v>567</v>
      </c>
      <c r="G8264" t="s">
        <v>511</v>
      </c>
      <c r="H8264" t="s">
        <v>347</v>
      </c>
      <c r="I8264" t="s">
        <v>350</v>
      </c>
      <c r="J8264" t="s">
        <v>848</v>
      </c>
      <c r="L8264" t="s">
        <v>55</v>
      </c>
      <c r="M8264" t="s">
        <v>414</v>
      </c>
      <c r="N8264" t="s">
        <v>573</v>
      </c>
    </row>
    <row r="8265" spans="1:14" hidden="1" x14ac:dyDescent="0.25">
      <c r="A8265" t="s">
        <v>241</v>
      </c>
      <c r="B8265" s="1">
        <v>45412</v>
      </c>
      <c r="C8265" t="s">
        <v>570</v>
      </c>
      <c r="D8265" t="s">
        <v>571</v>
      </c>
      <c r="E8265" s="4">
        <v>10000</v>
      </c>
      <c r="F8265" t="s">
        <v>567</v>
      </c>
      <c r="G8265" t="s">
        <v>511</v>
      </c>
      <c r="H8265" t="s">
        <v>514</v>
      </c>
      <c r="I8265" t="s">
        <v>417</v>
      </c>
      <c r="J8265" t="s">
        <v>572</v>
      </c>
      <c r="L8265" t="s">
        <v>514</v>
      </c>
      <c r="M8265" t="s">
        <v>417</v>
      </c>
      <c r="N8265" t="s">
        <v>573</v>
      </c>
    </row>
    <row r="8266" spans="1:14" hidden="1" x14ac:dyDescent="0.25">
      <c r="A8266" t="s">
        <v>241</v>
      </c>
      <c r="B8266" s="1">
        <v>45412</v>
      </c>
      <c r="C8266" t="s">
        <v>576</v>
      </c>
      <c r="D8266" t="s">
        <v>577</v>
      </c>
      <c r="E8266" s="4">
        <v>17743</v>
      </c>
      <c r="F8266" t="s">
        <v>567</v>
      </c>
      <c r="G8266" t="s">
        <v>511</v>
      </c>
      <c r="H8266" t="s">
        <v>514</v>
      </c>
      <c r="I8266" t="s">
        <v>417</v>
      </c>
      <c r="J8266" t="s">
        <v>572</v>
      </c>
      <c r="L8266" t="s">
        <v>514</v>
      </c>
      <c r="M8266" t="s">
        <v>417</v>
      </c>
      <c r="N8266" t="s">
        <v>573</v>
      </c>
    </row>
    <row r="8267" spans="1:14" hidden="1" x14ac:dyDescent="0.25">
      <c r="A8267" t="s">
        <v>241</v>
      </c>
      <c r="B8267" s="1">
        <v>45412</v>
      </c>
      <c r="C8267" t="s">
        <v>580</v>
      </c>
      <c r="D8267" t="s">
        <v>581</v>
      </c>
      <c r="E8267" s="4">
        <v>69472.100000000006</v>
      </c>
      <c r="F8267" t="s">
        <v>567</v>
      </c>
      <c r="G8267" t="s">
        <v>511</v>
      </c>
      <c r="H8267" t="s">
        <v>514</v>
      </c>
      <c r="I8267" t="s">
        <v>417</v>
      </c>
      <c r="J8267" t="s">
        <v>572</v>
      </c>
      <c r="L8267" t="s">
        <v>514</v>
      </c>
      <c r="M8267" t="s">
        <v>417</v>
      </c>
      <c r="N8267" t="s">
        <v>573</v>
      </c>
    </row>
    <row r="8268" spans="1:14" hidden="1" x14ac:dyDescent="0.25">
      <c r="A8268" t="s">
        <v>241</v>
      </c>
      <c r="B8268" s="1">
        <v>45412</v>
      </c>
      <c r="C8268" t="s">
        <v>588</v>
      </c>
      <c r="D8268" t="s">
        <v>589</v>
      </c>
      <c r="E8268" s="4">
        <v>59322.69</v>
      </c>
      <c r="F8268" t="s">
        <v>567</v>
      </c>
      <c r="G8268" t="s">
        <v>511</v>
      </c>
      <c r="H8268" t="s">
        <v>514</v>
      </c>
      <c r="I8268" t="s">
        <v>417</v>
      </c>
      <c r="J8268" t="s">
        <v>572</v>
      </c>
      <c r="L8268" t="s">
        <v>514</v>
      </c>
      <c r="M8268" t="s">
        <v>417</v>
      </c>
      <c r="N8268" t="s">
        <v>573</v>
      </c>
    </row>
    <row r="8269" spans="1:14" hidden="1" x14ac:dyDescent="0.25">
      <c r="A8269" t="s">
        <v>241</v>
      </c>
      <c r="B8269" s="1">
        <v>45412</v>
      </c>
      <c r="C8269" t="s">
        <v>592</v>
      </c>
      <c r="D8269" t="s">
        <v>593</v>
      </c>
      <c r="E8269" s="4">
        <v>87545.25</v>
      </c>
      <c r="F8269" t="s">
        <v>567</v>
      </c>
      <c r="G8269" t="s">
        <v>511</v>
      </c>
      <c r="H8269" t="s">
        <v>518</v>
      </c>
      <c r="I8269" t="s">
        <v>419</v>
      </c>
      <c r="J8269" t="s">
        <v>594</v>
      </c>
      <c r="L8269" t="s">
        <v>518</v>
      </c>
      <c r="M8269" t="s">
        <v>419</v>
      </c>
      <c r="N8269" t="s">
        <v>573</v>
      </c>
    </row>
    <row r="8270" spans="1:14" hidden="1" x14ac:dyDescent="0.25">
      <c r="A8270" t="s">
        <v>241</v>
      </c>
      <c r="B8270" s="1">
        <v>45412</v>
      </c>
      <c r="C8270" t="s">
        <v>597</v>
      </c>
      <c r="D8270" t="s">
        <v>598</v>
      </c>
      <c r="E8270" s="4">
        <v>693957.03</v>
      </c>
      <c r="F8270" t="s">
        <v>567</v>
      </c>
      <c r="G8270" t="s">
        <v>511</v>
      </c>
      <c r="H8270" t="s">
        <v>518</v>
      </c>
      <c r="I8270" t="s">
        <v>419</v>
      </c>
      <c r="J8270" t="s">
        <v>594</v>
      </c>
      <c r="L8270" t="s">
        <v>518</v>
      </c>
      <c r="M8270" t="s">
        <v>419</v>
      </c>
      <c r="N8270" t="s">
        <v>573</v>
      </c>
    </row>
    <row r="8271" spans="1:14" hidden="1" x14ac:dyDescent="0.25">
      <c r="A8271" t="s">
        <v>241</v>
      </c>
      <c r="B8271" s="1">
        <v>45412</v>
      </c>
      <c r="C8271" t="s">
        <v>601</v>
      </c>
      <c r="D8271" t="s">
        <v>602</v>
      </c>
      <c r="E8271" s="4">
        <v>136992.31</v>
      </c>
      <c r="F8271" t="s">
        <v>567</v>
      </c>
      <c r="G8271" t="s">
        <v>511</v>
      </c>
      <c r="H8271" t="s">
        <v>518</v>
      </c>
      <c r="I8271" t="s">
        <v>419</v>
      </c>
      <c r="J8271" t="s">
        <v>594</v>
      </c>
      <c r="L8271" t="s">
        <v>518</v>
      </c>
      <c r="M8271" t="s">
        <v>419</v>
      </c>
      <c r="N8271" t="s">
        <v>573</v>
      </c>
    </row>
    <row r="8272" spans="1:14" hidden="1" x14ac:dyDescent="0.25">
      <c r="A8272" t="s">
        <v>241</v>
      </c>
      <c r="B8272" s="1">
        <v>45412</v>
      </c>
      <c r="C8272" t="s">
        <v>605</v>
      </c>
      <c r="D8272" t="s">
        <v>606</v>
      </c>
      <c r="E8272" s="4">
        <v>229033.74</v>
      </c>
      <c r="F8272" t="s">
        <v>567</v>
      </c>
      <c r="G8272" t="s">
        <v>511</v>
      </c>
      <c r="H8272" t="s">
        <v>518</v>
      </c>
      <c r="I8272" t="s">
        <v>419</v>
      </c>
      <c r="J8272" t="s">
        <v>594</v>
      </c>
      <c r="L8272" t="s">
        <v>518</v>
      </c>
      <c r="M8272" t="s">
        <v>419</v>
      </c>
      <c r="N8272" t="s">
        <v>573</v>
      </c>
    </row>
    <row r="8273" spans="1:14" hidden="1" x14ac:dyDescent="0.25">
      <c r="A8273" t="s">
        <v>241</v>
      </c>
      <c r="B8273" s="1">
        <v>45412</v>
      </c>
      <c r="C8273" t="s">
        <v>611</v>
      </c>
      <c r="D8273" t="s">
        <v>612</v>
      </c>
      <c r="E8273" s="4">
        <v>318069.69000000006</v>
      </c>
      <c r="F8273" t="s">
        <v>567</v>
      </c>
      <c r="G8273" t="s">
        <v>511</v>
      </c>
      <c r="H8273" t="s">
        <v>518</v>
      </c>
      <c r="I8273" t="s">
        <v>419</v>
      </c>
      <c r="J8273" t="s">
        <v>594</v>
      </c>
      <c r="L8273" t="s">
        <v>518</v>
      </c>
      <c r="M8273" t="s">
        <v>419</v>
      </c>
      <c r="N8273" t="s">
        <v>573</v>
      </c>
    </row>
    <row r="8274" spans="1:14" hidden="1" x14ac:dyDescent="0.25">
      <c r="A8274" t="s">
        <v>241</v>
      </c>
      <c r="B8274" s="1">
        <v>45412</v>
      </c>
      <c r="C8274" t="s">
        <v>617</v>
      </c>
      <c r="D8274" t="s">
        <v>618</v>
      </c>
      <c r="E8274" s="4">
        <v>96173.29</v>
      </c>
      <c r="F8274" t="s">
        <v>567</v>
      </c>
      <c r="G8274" t="s">
        <v>511</v>
      </c>
      <c r="H8274" t="s">
        <v>518</v>
      </c>
      <c r="I8274" t="s">
        <v>419</v>
      </c>
      <c r="J8274" t="s">
        <v>594</v>
      </c>
      <c r="L8274" t="s">
        <v>518</v>
      </c>
      <c r="M8274" t="s">
        <v>419</v>
      </c>
      <c r="N8274" t="s">
        <v>573</v>
      </c>
    </row>
    <row r="8275" spans="1:14" hidden="1" x14ac:dyDescent="0.25">
      <c r="A8275" t="s">
        <v>241</v>
      </c>
      <c r="B8275" s="1">
        <v>45412</v>
      </c>
      <c r="C8275" t="s">
        <v>621</v>
      </c>
      <c r="D8275" t="s">
        <v>622</v>
      </c>
      <c r="E8275" s="4">
        <v>16409.09</v>
      </c>
      <c r="F8275" t="s">
        <v>567</v>
      </c>
      <c r="G8275" t="s">
        <v>511</v>
      </c>
      <c r="H8275" t="s">
        <v>518</v>
      </c>
      <c r="I8275" t="s">
        <v>419</v>
      </c>
      <c r="J8275" t="s">
        <v>594</v>
      </c>
      <c r="L8275" t="s">
        <v>518</v>
      </c>
      <c r="M8275" t="s">
        <v>419</v>
      </c>
      <c r="N8275" t="s">
        <v>573</v>
      </c>
    </row>
    <row r="8276" spans="1:14" hidden="1" x14ac:dyDescent="0.25">
      <c r="A8276" t="s">
        <v>241</v>
      </c>
      <c r="B8276" s="1">
        <v>45412</v>
      </c>
      <c r="C8276" t="s">
        <v>625</v>
      </c>
      <c r="D8276" t="s">
        <v>626</v>
      </c>
      <c r="E8276" s="4">
        <v>15085.040000000023</v>
      </c>
      <c r="F8276" t="s">
        <v>567</v>
      </c>
      <c r="G8276" t="s">
        <v>511</v>
      </c>
      <c r="H8276" t="s">
        <v>518</v>
      </c>
      <c r="I8276" t="s">
        <v>419</v>
      </c>
      <c r="J8276" t="s">
        <v>594</v>
      </c>
      <c r="L8276" t="s">
        <v>518</v>
      </c>
      <c r="M8276" t="s">
        <v>419</v>
      </c>
      <c r="N8276" t="s">
        <v>573</v>
      </c>
    </row>
    <row r="8277" spans="1:14" hidden="1" x14ac:dyDescent="0.25">
      <c r="A8277" t="s">
        <v>241</v>
      </c>
      <c r="B8277" s="1">
        <v>45412</v>
      </c>
      <c r="C8277" t="s">
        <v>1358</v>
      </c>
      <c r="D8277" t="s">
        <v>1359</v>
      </c>
      <c r="E8277" s="4">
        <v>72789.72</v>
      </c>
      <c r="F8277" t="s">
        <v>567</v>
      </c>
      <c r="G8277" t="s">
        <v>511</v>
      </c>
      <c r="H8277" t="s">
        <v>518</v>
      </c>
      <c r="I8277" t="s">
        <v>419</v>
      </c>
      <c r="J8277" t="s">
        <v>594</v>
      </c>
      <c r="L8277" t="s">
        <v>518</v>
      </c>
      <c r="M8277" t="s">
        <v>419</v>
      </c>
      <c r="N8277" t="s">
        <v>573</v>
      </c>
    </row>
    <row r="8278" spans="1:14" hidden="1" x14ac:dyDescent="0.25">
      <c r="A8278" t="s">
        <v>241</v>
      </c>
      <c r="B8278" s="1">
        <v>45412</v>
      </c>
      <c r="C8278" t="s">
        <v>48</v>
      </c>
      <c r="D8278" t="s">
        <v>49</v>
      </c>
      <c r="E8278" s="4">
        <v>340</v>
      </c>
      <c r="F8278" t="s">
        <v>567</v>
      </c>
      <c r="G8278" t="s">
        <v>511</v>
      </c>
      <c r="H8278" t="s">
        <v>336</v>
      </c>
      <c r="I8278" t="s">
        <v>337</v>
      </c>
      <c r="J8278" t="s">
        <v>639</v>
      </c>
      <c r="L8278" t="s">
        <v>336</v>
      </c>
      <c r="M8278" t="s">
        <v>337</v>
      </c>
      <c r="N8278" t="s">
        <v>573</v>
      </c>
    </row>
    <row r="8279" spans="1:14" hidden="1" x14ac:dyDescent="0.25">
      <c r="A8279" t="s">
        <v>241</v>
      </c>
      <c r="B8279" s="1">
        <v>45412</v>
      </c>
      <c r="C8279" t="s">
        <v>53</v>
      </c>
      <c r="D8279" t="s">
        <v>54</v>
      </c>
      <c r="E8279" s="4">
        <v>2500</v>
      </c>
      <c r="F8279" t="s">
        <v>567</v>
      </c>
      <c r="G8279" t="s">
        <v>511</v>
      </c>
      <c r="H8279" t="s">
        <v>336</v>
      </c>
      <c r="I8279" t="s">
        <v>337</v>
      </c>
      <c r="J8279" t="s">
        <v>639</v>
      </c>
      <c r="L8279" t="s">
        <v>336</v>
      </c>
      <c r="M8279" t="s">
        <v>337</v>
      </c>
      <c r="N8279" t="s">
        <v>573</v>
      </c>
    </row>
    <row r="8280" spans="1:14" hidden="1" x14ac:dyDescent="0.25">
      <c r="A8280" t="s">
        <v>241</v>
      </c>
      <c r="B8280" s="1">
        <v>45412</v>
      </c>
      <c r="C8280" t="s">
        <v>57</v>
      </c>
      <c r="D8280" t="s">
        <v>58</v>
      </c>
      <c r="E8280" s="4">
        <v>250</v>
      </c>
      <c r="F8280" t="s">
        <v>567</v>
      </c>
      <c r="G8280" t="s">
        <v>511</v>
      </c>
      <c r="H8280" t="s">
        <v>336</v>
      </c>
      <c r="I8280" t="s">
        <v>337</v>
      </c>
      <c r="J8280" t="s">
        <v>639</v>
      </c>
      <c r="L8280" t="s">
        <v>336</v>
      </c>
      <c r="M8280" t="s">
        <v>337</v>
      </c>
      <c r="N8280" t="s">
        <v>573</v>
      </c>
    </row>
    <row r="8281" spans="1:14" hidden="1" x14ac:dyDescent="0.25">
      <c r="A8281" t="s">
        <v>241</v>
      </c>
      <c r="B8281" s="1">
        <v>45412</v>
      </c>
      <c r="C8281" t="s">
        <v>61</v>
      </c>
      <c r="D8281" t="s">
        <v>62</v>
      </c>
      <c r="E8281" s="4">
        <v>997500</v>
      </c>
      <c r="F8281" t="s">
        <v>567</v>
      </c>
      <c r="G8281" t="s">
        <v>511</v>
      </c>
      <c r="H8281" t="s">
        <v>336</v>
      </c>
      <c r="I8281" t="s">
        <v>337</v>
      </c>
      <c r="J8281" t="s">
        <v>639</v>
      </c>
      <c r="L8281" t="s">
        <v>336</v>
      </c>
      <c r="M8281" t="s">
        <v>337</v>
      </c>
      <c r="N8281" t="s">
        <v>573</v>
      </c>
    </row>
    <row r="8282" spans="1:14" hidden="1" x14ac:dyDescent="0.25">
      <c r="A8282" t="s">
        <v>241</v>
      </c>
      <c r="B8282" s="1">
        <v>45412</v>
      </c>
      <c r="C8282" t="s">
        <v>64</v>
      </c>
      <c r="D8282" t="s">
        <v>65</v>
      </c>
      <c r="E8282" s="4">
        <v>39250.559999999998</v>
      </c>
      <c r="F8282" t="s">
        <v>567</v>
      </c>
      <c r="G8282" t="s">
        <v>511</v>
      </c>
      <c r="H8282" t="s">
        <v>336</v>
      </c>
      <c r="I8282" t="s">
        <v>337</v>
      </c>
      <c r="J8282" t="s">
        <v>639</v>
      </c>
      <c r="L8282" t="s">
        <v>336</v>
      </c>
      <c r="M8282" t="s">
        <v>337</v>
      </c>
      <c r="N8282" t="s">
        <v>573</v>
      </c>
    </row>
    <row r="8283" spans="1:14" hidden="1" x14ac:dyDescent="0.25">
      <c r="A8283" t="s">
        <v>241</v>
      </c>
      <c r="B8283" s="1">
        <v>45412</v>
      </c>
      <c r="C8283" t="s">
        <v>66</v>
      </c>
      <c r="D8283" t="s">
        <v>67</v>
      </c>
      <c r="E8283" s="4">
        <v>135322.94</v>
      </c>
      <c r="F8283" t="s">
        <v>567</v>
      </c>
      <c r="G8283" t="s">
        <v>511</v>
      </c>
      <c r="H8283" t="s">
        <v>336</v>
      </c>
      <c r="I8283" t="s">
        <v>337</v>
      </c>
      <c r="J8283" t="s">
        <v>639</v>
      </c>
      <c r="L8283" t="s">
        <v>336</v>
      </c>
      <c r="M8283" t="s">
        <v>337</v>
      </c>
      <c r="N8283" t="s">
        <v>573</v>
      </c>
    </row>
    <row r="8284" spans="1:14" hidden="1" x14ac:dyDescent="0.25">
      <c r="A8284" t="s">
        <v>241</v>
      </c>
      <c r="B8284" s="1">
        <v>45412</v>
      </c>
      <c r="C8284" t="s">
        <v>139</v>
      </c>
      <c r="D8284" t="s">
        <v>654</v>
      </c>
      <c r="E8284" s="4">
        <v>545378.04</v>
      </c>
      <c r="F8284" t="s">
        <v>567</v>
      </c>
      <c r="G8284" t="s">
        <v>511</v>
      </c>
      <c r="H8284" t="s">
        <v>338</v>
      </c>
      <c r="I8284" t="s">
        <v>136</v>
      </c>
      <c r="J8284" t="s">
        <v>655</v>
      </c>
      <c r="L8284" t="s">
        <v>338</v>
      </c>
      <c r="M8284" t="s">
        <v>136</v>
      </c>
      <c r="N8284" t="s">
        <v>573</v>
      </c>
    </row>
    <row r="8285" spans="1:14" hidden="1" x14ac:dyDescent="0.25">
      <c r="A8285" t="s">
        <v>241</v>
      </c>
      <c r="B8285" s="1">
        <v>45412</v>
      </c>
      <c r="C8285" t="s">
        <v>143</v>
      </c>
      <c r="D8285" t="s">
        <v>662</v>
      </c>
      <c r="E8285" s="4">
        <v>175213.74000000005</v>
      </c>
      <c r="F8285" t="s">
        <v>567</v>
      </c>
      <c r="G8285" t="s">
        <v>511</v>
      </c>
      <c r="H8285" t="s">
        <v>338</v>
      </c>
      <c r="I8285" t="s">
        <v>136</v>
      </c>
      <c r="J8285" t="s">
        <v>655</v>
      </c>
      <c r="L8285" t="s">
        <v>338</v>
      </c>
      <c r="M8285" t="s">
        <v>136</v>
      </c>
      <c r="N8285" t="s">
        <v>573</v>
      </c>
    </row>
    <row r="8286" spans="1:14" hidden="1" x14ac:dyDescent="0.25">
      <c r="A8286" t="s">
        <v>241</v>
      </c>
      <c r="B8286" s="1">
        <v>45412</v>
      </c>
      <c r="C8286" t="s">
        <v>665</v>
      </c>
      <c r="D8286" t="s">
        <v>666</v>
      </c>
      <c r="E8286" s="4">
        <v>1479683.4499999927</v>
      </c>
      <c r="F8286" t="s">
        <v>567</v>
      </c>
      <c r="G8286" t="s">
        <v>511</v>
      </c>
      <c r="H8286" t="s">
        <v>340</v>
      </c>
      <c r="I8286" t="s">
        <v>341</v>
      </c>
      <c r="J8286" t="s">
        <v>667</v>
      </c>
      <c r="L8286" t="s">
        <v>340</v>
      </c>
      <c r="M8286" t="s">
        <v>341</v>
      </c>
      <c r="N8286" t="s">
        <v>573</v>
      </c>
    </row>
    <row r="8287" spans="1:14" hidden="1" x14ac:dyDescent="0.25">
      <c r="A8287" t="s">
        <v>241</v>
      </c>
      <c r="B8287" s="1">
        <v>45412</v>
      </c>
      <c r="C8287" t="s">
        <v>670</v>
      </c>
      <c r="D8287" t="s">
        <v>671</v>
      </c>
      <c r="E8287" s="4">
        <v>-16355.979999999974</v>
      </c>
      <c r="F8287" t="s">
        <v>567</v>
      </c>
      <c r="G8287" t="s">
        <v>511</v>
      </c>
      <c r="H8287" t="s">
        <v>340</v>
      </c>
      <c r="I8287" t="s">
        <v>341</v>
      </c>
      <c r="J8287" t="s">
        <v>667</v>
      </c>
      <c r="L8287" t="s">
        <v>340</v>
      </c>
      <c r="M8287" t="s">
        <v>341</v>
      </c>
      <c r="N8287" t="s">
        <v>573</v>
      </c>
    </row>
    <row r="8288" spans="1:14" hidden="1" x14ac:dyDescent="0.25">
      <c r="A8288" t="s">
        <v>241</v>
      </c>
      <c r="B8288" s="1">
        <v>45412</v>
      </c>
      <c r="C8288" t="s">
        <v>674</v>
      </c>
      <c r="D8288" t="s">
        <v>675</v>
      </c>
      <c r="E8288" s="4">
        <v>74645.609999999942</v>
      </c>
      <c r="F8288" t="s">
        <v>567</v>
      </c>
      <c r="G8288" t="s">
        <v>511</v>
      </c>
      <c r="H8288" t="s">
        <v>340</v>
      </c>
      <c r="I8288" t="s">
        <v>341</v>
      </c>
      <c r="J8288" t="s">
        <v>667</v>
      </c>
      <c r="L8288" t="s">
        <v>340</v>
      </c>
      <c r="M8288" t="s">
        <v>341</v>
      </c>
      <c r="N8288" t="s">
        <v>573</v>
      </c>
    </row>
    <row r="8289" spans="1:14" hidden="1" x14ac:dyDescent="0.25">
      <c r="A8289" t="s">
        <v>241</v>
      </c>
      <c r="B8289" s="1">
        <v>45412</v>
      </c>
      <c r="C8289" t="s">
        <v>687</v>
      </c>
      <c r="D8289" t="s">
        <v>688</v>
      </c>
      <c r="E8289" s="4">
        <v>794.3599999999999</v>
      </c>
      <c r="F8289" t="s">
        <v>567</v>
      </c>
      <c r="G8289" t="s">
        <v>511</v>
      </c>
      <c r="H8289" t="s">
        <v>355</v>
      </c>
      <c r="I8289" t="s">
        <v>356</v>
      </c>
      <c r="J8289" t="s">
        <v>689</v>
      </c>
      <c r="L8289" t="s">
        <v>355</v>
      </c>
      <c r="M8289" t="s">
        <v>427</v>
      </c>
      <c r="N8289" t="s">
        <v>573</v>
      </c>
    </row>
    <row r="8290" spans="1:14" hidden="1" x14ac:dyDescent="0.25">
      <c r="A8290" t="s">
        <v>241</v>
      </c>
      <c r="B8290" s="1">
        <v>45412</v>
      </c>
      <c r="C8290" t="s">
        <v>1184</v>
      </c>
      <c r="D8290" t="s">
        <v>1185</v>
      </c>
      <c r="E8290" s="4">
        <v>182587.74</v>
      </c>
      <c r="F8290" t="s">
        <v>567</v>
      </c>
      <c r="G8290" t="s">
        <v>511</v>
      </c>
      <c r="H8290" t="s">
        <v>355</v>
      </c>
      <c r="I8290" t="s">
        <v>356</v>
      </c>
      <c r="J8290" t="s">
        <v>689</v>
      </c>
      <c r="L8290" t="s">
        <v>355</v>
      </c>
      <c r="M8290" t="s">
        <v>427</v>
      </c>
      <c r="N8290" t="s">
        <v>573</v>
      </c>
    </row>
    <row r="8291" spans="1:14" hidden="1" x14ac:dyDescent="0.25">
      <c r="A8291" t="s">
        <v>241</v>
      </c>
      <c r="B8291" s="1">
        <v>45412</v>
      </c>
      <c r="C8291" t="s">
        <v>1346</v>
      </c>
      <c r="D8291" t="s">
        <v>1347</v>
      </c>
      <c r="E8291" s="4">
        <v>-2794.92</v>
      </c>
      <c r="F8291" t="s">
        <v>567</v>
      </c>
      <c r="G8291" t="s">
        <v>511</v>
      </c>
      <c r="H8291" t="s">
        <v>345</v>
      </c>
      <c r="I8291" t="s">
        <v>346</v>
      </c>
      <c r="J8291" t="s">
        <v>684</v>
      </c>
      <c r="L8291" t="s">
        <v>345</v>
      </c>
      <c r="M8291" t="s">
        <v>346</v>
      </c>
      <c r="N8291" t="s">
        <v>573</v>
      </c>
    </row>
    <row r="8292" spans="1:14" hidden="1" x14ac:dyDescent="0.25">
      <c r="A8292" t="s">
        <v>241</v>
      </c>
      <c r="B8292" s="1">
        <v>45412</v>
      </c>
      <c r="C8292" t="s">
        <v>700</v>
      </c>
      <c r="D8292" t="s">
        <v>701</v>
      </c>
      <c r="E8292" s="4">
        <v>5898.25</v>
      </c>
      <c r="F8292" t="s">
        <v>567</v>
      </c>
      <c r="G8292" t="s">
        <v>511</v>
      </c>
      <c r="H8292" t="s">
        <v>355</v>
      </c>
      <c r="I8292" t="s">
        <v>356</v>
      </c>
      <c r="J8292" t="s">
        <v>689</v>
      </c>
      <c r="L8292" t="s">
        <v>355</v>
      </c>
      <c r="M8292" t="s">
        <v>427</v>
      </c>
      <c r="N8292" t="s">
        <v>573</v>
      </c>
    </row>
    <row r="8293" spans="1:14" hidden="1" x14ac:dyDescent="0.25">
      <c r="A8293" t="s">
        <v>241</v>
      </c>
      <c r="B8293" s="1">
        <v>45412</v>
      </c>
      <c r="C8293" t="s">
        <v>710</v>
      </c>
      <c r="D8293" t="s">
        <v>711</v>
      </c>
      <c r="E8293" s="4">
        <v>32557.690000000006</v>
      </c>
      <c r="F8293" t="s">
        <v>567</v>
      </c>
      <c r="G8293" t="s">
        <v>511</v>
      </c>
      <c r="H8293" t="s">
        <v>355</v>
      </c>
      <c r="I8293" t="s">
        <v>356</v>
      </c>
      <c r="J8293" t="s">
        <v>689</v>
      </c>
      <c r="L8293" t="s">
        <v>355</v>
      </c>
      <c r="M8293" t="s">
        <v>427</v>
      </c>
      <c r="N8293" t="s">
        <v>573</v>
      </c>
    </row>
    <row r="8294" spans="1:14" hidden="1" x14ac:dyDescent="0.25">
      <c r="A8294" t="s">
        <v>241</v>
      </c>
      <c r="B8294" s="1">
        <v>45412</v>
      </c>
      <c r="C8294" t="s">
        <v>1360</v>
      </c>
      <c r="D8294" t="s">
        <v>1361</v>
      </c>
      <c r="E8294" s="4">
        <v>877.73999999999796</v>
      </c>
      <c r="F8294" t="s">
        <v>567</v>
      </c>
      <c r="G8294" t="s">
        <v>511</v>
      </c>
      <c r="H8294" t="s">
        <v>355</v>
      </c>
      <c r="I8294" t="s">
        <v>356</v>
      </c>
      <c r="J8294" t="s">
        <v>689</v>
      </c>
      <c r="L8294" t="s">
        <v>355</v>
      </c>
      <c r="M8294" t="s">
        <v>427</v>
      </c>
      <c r="N8294" t="s">
        <v>573</v>
      </c>
    </row>
    <row r="8295" spans="1:14" hidden="1" x14ac:dyDescent="0.25">
      <c r="A8295" t="s">
        <v>241</v>
      </c>
      <c r="B8295" s="1">
        <v>45412</v>
      </c>
      <c r="C8295" t="s">
        <v>723</v>
      </c>
      <c r="D8295" t="s">
        <v>724</v>
      </c>
      <c r="E8295" s="4">
        <v>59899.910000000018</v>
      </c>
      <c r="F8295" t="s">
        <v>567</v>
      </c>
      <c r="G8295" t="s">
        <v>511</v>
      </c>
      <c r="H8295" t="s">
        <v>345</v>
      </c>
      <c r="I8295" t="s">
        <v>346</v>
      </c>
      <c r="J8295" t="s">
        <v>725</v>
      </c>
      <c r="L8295" t="s">
        <v>342</v>
      </c>
      <c r="M8295" t="s">
        <v>346</v>
      </c>
      <c r="N8295" t="s">
        <v>573</v>
      </c>
    </row>
    <row r="8296" spans="1:14" hidden="1" x14ac:dyDescent="0.25">
      <c r="A8296" t="s">
        <v>241</v>
      </c>
      <c r="B8296" s="1">
        <v>45412</v>
      </c>
      <c r="C8296" t="s">
        <v>728</v>
      </c>
      <c r="D8296" t="s">
        <v>729</v>
      </c>
      <c r="E8296" s="4">
        <v>2796.9300000000658</v>
      </c>
      <c r="F8296" t="s">
        <v>567</v>
      </c>
      <c r="G8296" t="s">
        <v>511</v>
      </c>
      <c r="H8296" t="s">
        <v>345</v>
      </c>
      <c r="I8296" t="s">
        <v>346</v>
      </c>
      <c r="J8296" t="s">
        <v>684</v>
      </c>
      <c r="L8296" t="s">
        <v>345</v>
      </c>
      <c r="M8296" t="s">
        <v>346</v>
      </c>
      <c r="N8296" t="s">
        <v>573</v>
      </c>
    </row>
    <row r="8297" spans="1:14" hidden="1" x14ac:dyDescent="0.25">
      <c r="A8297" t="s">
        <v>241</v>
      </c>
      <c r="B8297" s="1">
        <v>45412</v>
      </c>
      <c r="C8297" t="s">
        <v>736</v>
      </c>
      <c r="D8297" t="s">
        <v>737</v>
      </c>
      <c r="E8297" s="4">
        <v>129021.30000000002</v>
      </c>
      <c r="F8297" t="s">
        <v>567</v>
      </c>
      <c r="G8297" t="s">
        <v>511</v>
      </c>
      <c r="H8297" t="s">
        <v>345</v>
      </c>
      <c r="I8297" t="s">
        <v>346</v>
      </c>
      <c r="J8297" t="s">
        <v>684</v>
      </c>
      <c r="L8297" t="s">
        <v>345</v>
      </c>
      <c r="M8297" t="s">
        <v>346</v>
      </c>
      <c r="N8297" t="s">
        <v>573</v>
      </c>
    </row>
    <row r="8298" spans="1:14" hidden="1" x14ac:dyDescent="0.25">
      <c r="A8298" t="s">
        <v>241</v>
      </c>
      <c r="B8298" s="1">
        <v>45412</v>
      </c>
      <c r="C8298" t="s">
        <v>740</v>
      </c>
      <c r="D8298" t="s">
        <v>741</v>
      </c>
      <c r="E8298" s="4">
        <v>-1706.7799999999497</v>
      </c>
      <c r="F8298" t="s">
        <v>567</v>
      </c>
      <c r="G8298" t="s">
        <v>511</v>
      </c>
      <c r="H8298" t="s">
        <v>345</v>
      </c>
      <c r="I8298" t="s">
        <v>346</v>
      </c>
      <c r="J8298" t="s">
        <v>684</v>
      </c>
      <c r="L8298" t="s">
        <v>345</v>
      </c>
      <c r="M8298" t="s">
        <v>346</v>
      </c>
      <c r="N8298" t="s">
        <v>573</v>
      </c>
    </row>
    <row r="8299" spans="1:14" hidden="1" x14ac:dyDescent="0.25">
      <c r="A8299" t="s">
        <v>241</v>
      </c>
      <c r="B8299" s="1">
        <v>45412</v>
      </c>
      <c r="C8299" t="s">
        <v>744</v>
      </c>
      <c r="D8299" t="s">
        <v>745</v>
      </c>
      <c r="E8299" s="4">
        <v>77.110000000055692</v>
      </c>
      <c r="F8299" t="s">
        <v>567</v>
      </c>
      <c r="G8299" t="s">
        <v>511</v>
      </c>
      <c r="H8299" t="s">
        <v>348</v>
      </c>
      <c r="I8299" t="s">
        <v>349</v>
      </c>
      <c r="J8299" t="s">
        <v>746</v>
      </c>
      <c r="L8299" t="s">
        <v>348</v>
      </c>
      <c r="M8299" t="s">
        <v>346</v>
      </c>
      <c r="N8299" t="s">
        <v>573</v>
      </c>
    </row>
    <row r="8300" spans="1:14" hidden="1" x14ac:dyDescent="0.25">
      <c r="A8300" t="s">
        <v>241</v>
      </c>
      <c r="B8300" s="1">
        <v>45412</v>
      </c>
      <c r="C8300" t="s">
        <v>749</v>
      </c>
      <c r="D8300" t="s">
        <v>750</v>
      </c>
      <c r="E8300" s="4">
        <v>4335.3600000000151</v>
      </c>
      <c r="F8300" t="s">
        <v>567</v>
      </c>
      <c r="G8300" t="s">
        <v>511</v>
      </c>
      <c r="H8300" t="s">
        <v>345</v>
      </c>
      <c r="I8300" t="s">
        <v>346</v>
      </c>
      <c r="J8300" t="s">
        <v>684</v>
      </c>
      <c r="L8300" t="s">
        <v>345</v>
      </c>
      <c r="M8300" t="s">
        <v>346</v>
      </c>
      <c r="N8300" t="s">
        <v>573</v>
      </c>
    </row>
    <row r="8301" spans="1:14" hidden="1" x14ac:dyDescent="0.25">
      <c r="A8301" t="s">
        <v>241</v>
      </c>
      <c r="B8301" s="1">
        <v>45412</v>
      </c>
      <c r="C8301" t="s">
        <v>753</v>
      </c>
      <c r="D8301" t="s">
        <v>754</v>
      </c>
      <c r="E8301" s="4">
        <v>51542.770000000004</v>
      </c>
      <c r="F8301" t="s">
        <v>567</v>
      </c>
      <c r="G8301" t="s">
        <v>511</v>
      </c>
      <c r="H8301" t="s">
        <v>345</v>
      </c>
      <c r="I8301" t="s">
        <v>346</v>
      </c>
      <c r="J8301" t="s">
        <v>684</v>
      </c>
      <c r="L8301" t="s">
        <v>345</v>
      </c>
      <c r="M8301" t="s">
        <v>346</v>
      </c>
      <c r="N8301" t="s">
        <v>573</v>
      </c>
    </row>
    <row r="8302" spans="1:14" hidden="1" x14ac:dyDescent="0.25">
      <c r="A8302" t="s">
        <v>241</v>
      </c>
      <c r="B8302" s="1">
        <v>45412</v>
      </c>
      <c r="C8302" t="s">
        <v>765</v>
      </c>
      <c r="D8302" t="s">
        <v>766</v>
      </c>
      <c r="E8302" s="4">
        <v>53.55</v>
      </c>
      <c r="F8302" t="s">
        <v>567</v>
      </c>
      <c r="G8302" t="s">
        <v>511</v>
      </c>
      <c r="H8302" t="s">
        <v>345</v>
      </c>
      <c r="I8302" t="s">
        <v>346</v>
      </c>
      <c r="J8302" t="s">
        <v>684</v>
      </c>
      <c r="L8302" t="s">
        <v>345</v>
      </c>
      <c r="M8302" t="s">
        <v>346</v>
      </c>
      <c r="N8302" t="s">
        <v>573</v>
      </c>
    </row>
    <row r="8303" spans="1:14" hidden="1" x14ac:dyDescent="0.25">
      <c r="A8303" t="s">
        <v>241</v>
      </c>
      <c r="B8303" s="1">
        <v>45412</v>
      </c>
      <c r="C8303" t="s">
        <v>1188</v>
      </c>
      <c r="D8303" t="s">
        <v>1189</v>
      </c>
      <c r="E8303" s="4">
        <v>1091.8000000000002</v>
      </c>
      <c r="F8303" t="s">
        <v>567</v>
      </c>
      <c r="G8303" t="s">
        <v>511</v>
      </c>
      <c r="H8303" t="s">
        <v>345</v>
      </c>
      <c r="I8303" t="s">
        <v>346</v>
      </c>
      <c r="J8303" t="s">
        <v>684</v>
      </c>
      <c r="L8303" t="s">
        <v>345</v>
      </c>
      <c r="M8303" t="s">
        <v>346</v>
      </c>
      <c r="N8303" t="s">
        <v>573</v>
      </c>
    </row>
    <row r="8304" spans="1:14" hidden="1" x14ac:dyDescent="0.25">
      <c r="A8304" t="s">
        <v>241</v>
      </c>
      <c r="B8304" s="1">
        <v>45412</v>
      </c>
      <c r="C8304" t="s">
        <v>1190</v>
      </c>
      <c r="D8304" t="s">
        <v>1191</v>
      </c>
      <c r="E8304" s="4">
        <v>181.46999999998934</v>
      </c>
      <c r="F8304" t="s">
        <v>567</v>
      </c>
      <c r="G8304" t="s">
        <v>511</v>
      </c>
      <c r="H8304" t="s">
        <v>345</v>
      </c>
      <c r="I8304" t="s">
        <v>346</v>
      </c>
      <c r="J8304" t="s">
        <v>684</v>
      </c>
      <c r="L8304" t="s">
        <v>345</v>
      </c>
      <c r="M8304" t="s">
        <v>346</v>
      </c>
      <c r="N8304" t="s">
        <v>573</v>
      </c>
    </row>
    <row r="8305" spans="1:14" hidden="1" x14ac:dyDescent="0.25">
      <c r="A8305" t="s">
        <v>241</v>
      </c>
      <c r="B8305" s="1">
        <v>45412</v>
      </c>
      <c r="C8305" t="s">
        <v>783</v>
      </c>
      <c r="D8305" t="s">
        <v>784</v>
      </c>
      <c r="E8305" s="4">
        <v>8023.9599999999991</v>
      </c>
      <c r="F8305" t="s">
        <v>567</v>
      </c>
      <c r="G8305" t="s">
        <v>511</v>
      </c>
      <c r="H8305" t="s">
        <v>345</v>
      </c>
      <c r="I8305" t="s">
        <v>346</v>
      </c>
      <c r="J8305" t="s">
        <v>684</v>
      </c>
      <c r="L8305" t="s">
        <v>345</v>
      </c>
      <c r="M8305" t="s">
        <v>432</v>
      </c>
      <c r="N8305" t="s">
        <v>573</v>
      </c>
    </row>
    <row r="8306" spans="1:14" hidden="1" x14ac:dyDescent="0.25">
      <c r="A8306" t="s">
        <v>241</v>
      </c>
      <c r="B8306" s="1">
        <v>45412</v>
      </c>
      <c r="C8306" t="s">
        <v>68</v>
      </c>
      <c r="D8306" t="s">
        <v>69</v>
      </c>
      <c r="E8306" s="4">
        <v>1833.8500000000013</v>
      </c>
      <c r="F8306" t="s">
        <v>567</v>
      </c>
      <c r="G8306" t="s">
        <v>511</v>
      </c>
      <c r="H8306" t="s">
        <v>324</v>
      </c>
      <c r="I8306" t="s">
        <v>323</v>
      </c>
      <c r="J8306" t="s">
        <v>787</v>
      </c>
      <c r="L8306" t="s">
        <v>324</v>
      </c>
      <c r="M8306" t="s">
        <v>323</v>
      </c>
      <c r="N8306" t="s">
        <v>573</v>
      </c>
    </row>
    <row r="8307" spans="1:14" hidden="1" x14ac:dyDescent="0.25">
      <c r="A8307" t="s">
        <v>241</v>
      </c>
      <c r="B8307" s="1">
        <v>45412</v>
      </c>
      <c r="C8307" t="s">
        <v>70</v>
      </c>
      <c r="D8307" t="s">
        <v>71</v>
      </c>
      <c r="E8307" s="4">
        <v>131208.94799999861</v>
      </c>
      <c r="F8307" t="s">
        <v>567</v>
      </c>
      <c r="G8307" t="s">
        <v>511</v>
      </c>
      <c r="H8307" t="s">
        <v>324</v>
      </c>
      <c r="I8307" t="s">
        <v>323</v>
      </c>
      <c r="J8307" t="s">
        <v>787</v>
      </c>
      <c r="L8307" t="s">
        <v>324</v>
      </c>
      <c r="M8307" t="s">
        <v>323</v>
      </c>
      <c r="N8307" t="s">
        <v>573</v>
      </c>
    </row>
    <row r="8308" spans="1:14" hidden="1" x14ac:dyDescent="0.25">
      <c r="A8308" t="s">
        <v>241</v>
      </c>
      <c r="B8308" s="1">
        <v>45412</v>
      </c>
      <c r="C8308" t="s">
        <v>72</v>
      </c>
      <c r="D8308" t="s">
        <v>73</v>
      </c>
      <c r="E8308" s="4">
        <v>2408.0499999999993</v>
      </c>
      <c r="F8308" t="s">
        <v>567</v>
      </c>
      <c r="G8308" t="s">
        <v>511</v>
      </c>
      <c r="H8308" t="s">
        <v>324</v>
      </c>
      <c r="I8308" t="s">
        <v>323</v>
      </c>
      <c r="J8308" t="s">
        <v>787</v>
      </c>
      <c r="L8308" t="s">
        <v>324</v>
      </c>
      <c r="M8308" t="s">
        <v>323</v>
      </c>
      <c r="N8308" t="s">
        <v>573</v>
      </c>
    </row>
    <row r="8309" spans="1:14" hidden="1" x14ac:dyDescent="0.25">
      <c r="A8309" t="s">
        <v>241</v>
      </c>
      <c r="B8309" s="1">
        <v>45412</v>
      </c>
      <c r="C8309" t="s">
        <v>74</v>
      </c>
      <c r="D8309" t="s">
        <v>75</v>
      </c>
      <c r="E8309" s="4">
        <v>1553.1599999999999</v>
      </c>
      <c r="F8309" t="s">
        <v>567</v>
      </c>
      <c r="G8309" t="s">
        <v>511</v>
      </c>
      <c r="H8309" t="s">
        <v>324</v>
      </c>
      <c r="I8309" t="s">
        <v>323</v>
      </c>
      <c r="J8309" t="s">
        <v>787</v>
      </c>
      <c r="L8309" t="s">
        <v>324</v>
      </c>
      <c r="M8309" t="s">
        <v>323</v>
      </c>
      <c r="N8309" t="s">
        <v>573</v>
      </c>
    </row>
    <row r="8310" spans="1:14" hidden="1" x14ac:dyDescent="0.25">
      <c r="A8310" t="s">
        <v>241</v>
      </c>
      <c r="B8310" s="1">
        <v>45412</v>
      </c>
      <c r="C8310" t="s">
        <v>76</v>
      </c>
      <c r="D8310" t="s">
        <v>77</v>
      </c>
      <c r="E8310" s="4">
        <v>527.74</v>
      </c>
      <c r="F8310" t="s">
        <v>567</v>
      </c>
      <c r="G8310" t="s">
        <v>511</v>
      </c>
      <c r="H8310" t="s">
        <v>324</v>
      </c>
      <c r="I8310" t="s">
        <v>323</v>
      </c>
      <c r="J8310" t="s">
        <v>787</v>
      </c>
      <c r="L8310" t="s">
        <v>324</v>
      </c>
      <c r="M8310" t="s">
        <v>323</v>
      </c>
      <c r="N8310" t="s">
        <v>573</v>
      </c>
    </row>
    <row r="8311" spans="1:14" hidden="1" x14ac:dyDescent="0.25">
      <c r="A8311" t="s">
        <v>241</v>
      </c>
      <c r="B8311" s="1">
        <v>45412</v>
      </c>
      <c r="C8311" t="s">
        <v>78</v>
      </c>
      <c r="D8311" t="s">
        <v>79</v>
      </c>
      <c r="E8311" s="4">
        <v>650954.11600000679</v>
      </c>
      <c r="F8311" t="s">
        <v>567</v>
      </c>
      <c r="G8311" t="s">
        <v>511</v>
      </c>
      <c r="H8311" t="s">
        <v>324</v>
      </c>
      <c r="I8311" t="s">
        <v>323</v>
      </c>
      <c r="J8311" t="s">
        <v>787</v>
      </c>
      <c r="L8311" t="s">
        <v>324</v>
      </c>
      <c r="M8311" t="s">
        <v>323</v>
      </c>
      <c r="N8311" t="s">
        <v>573</v>
      </c>
    </row>
    <row r="8312" spans="1:14" hidden="1" x14ac:dyDescent="0.25">
      <c r="A8312" t="s">
        <v>241</v>
      </c>
      <c r="B8312" s="1">
        <v>45412</v>
      </c>
      <c r="C8312" t="s">
        <v>80</v>
      </c>
      <c r="D8312" t="s">
        <v>81</v>
      </c>
      <c r="E8312" s="4">
        <v>296228.20000000007</v>
      </c>
      <c r="F8312" t="s">
        <v>567</v>
      </c>
      <c r="G8312" t="s">
        <v>511</v>
      </c>
      <c r="H8312" t="s">
        <v>324</v>
      </c>
      <c r="I8312" t="s">
        <v>323</v>
      </c>
      <c r="J8312" t="s">
        <v>787</v>
      </c>
      <c r="L8312" t="s">
        <v>324</v>
      </c>
      <c r="M8312" t="s">
        <v>323</v>
      </c>
      <c r="N8312" t="s">
        <v>573</v>
      </c>
    </row>
    <row r="8313" spans="1:14" hidden="1" x14ac:dyDescent="0.25">
      <c r="A8313" t="s">
        <v>241</v>
      </c>
      <c r="B8313" s="1">
        <v>45412</v>
      </c>
      <c r="C8313" t="s">
        <v>82</v>
      </c>
      <c r="D8313" t="s">
        <v>83</v>
      </c>
      <c r="E8313" s="4">
        <v>1945.8500000000029</v>
      </c>
      <c r="F8313" t="s">
        <v>567</v>
      </c>
      <c r="G8313" t="s">
        <v>511</v>
      </c>
      <c r="H8313" t="s">
        <v>324</v>
      </c>
      <c r="I8313" t="s">
        <v>323</v>
      </c>
      <c r="J8313" t="s">
        <v>787</v>
      </c>
      <c r="L8313" t="s">
        <v>324</v>
      </c>
      <c r="M8313" t="s">
        <v>323</v>
      </c>
      <c r="N8313" t="s">
        <v>573</v>
      </c>
    </row>
    <row r="8314" spans="1:14" hidden="1" x14ac:dyDescent="0.25">
      <c r="A8314" t="s">
        <v>241</v>
      </c>
      <c r="B8314" s="1">
        <v>45412</v>
      </c>
      <c r="C8314" t="s">
        <v>84</v>
      </c>
      <c r="D8314" t="s">
        <v>85</v>
      </c>
      <c r="E8314" s="4">
        <v>47131.580000002665</v>
      </c>
      <c r="F8314" t="s">
        <v>567</v>
      </c>
      <c r="G8314" t="s">
        <v>511</v>
      </c>
      <c r="H8314" t="s">
        <v>324</v>
      </c>
      <c r="I8314" t="s">
        <v>323</v>
      </c>
      <c r="J8314" t="s">
        <v>787</v>
      </c>
      <c r="L8314" t="s">
        <v>324</v>
      </c>
      <c r="M8314" t="s">
        <v>323</v>
      </c>
      <c r="N8314" t="s">
        <v>573</v>
      </c>
    </row>
    <row r="8315" spans="1:14" hidden="1" x14ac:dyDescent="0.25">
      <c r="A8315" t="s">
        <v>241</v>
      </c>
      <c r="B8315" s="1">
        <v>45412</v>
      </c>
      <c r="C8315" t="s">
        <v>86</v>
      </c>
      <c r="D8315" t="s">
        <v>87</v>
      </c>
      <c r="E8315" s="4">
        <v>270180.15999999992</v>
      </c>
      <c r="F8315" t="s">
        <v>567</v>
      </c>
      <c r="G8315" t="s">
        <v>511</v>
      </c>
      <c r="H8315" t="s">
        <v>324</v>
      </c>
      <c r="I8315" t="s">
        <v>323</v>
      </c>
      <c r="J8315" t="s">
        <v>787</v>
      </c>
      <c r="L8315" t="s">
        <v>324</v>
      </c>
      <c r="M8315" t="s">
        <v>323</v>
      </c>
      <c r="N8315" t="s">
        <v>573</v>
      </c>
    </row>
    <row r="8316" spans="1:14" hidden="1" x14ac:dyDescent="0.25">
      <c r="A8316" t="s">
        <v>241</v>
      </c>
      <c r="B8316" s="1">
        <v>45412</v>
      </c>
      <c r="C8316" t="s">
        <v>88</v>
      </c>
      <c r="D8316" t="s">
        <v>89</v>
      </c>
      <c r="E8316" s="4">
        <v>48139.8300000003</v>
      </c>
      <c r="F8316" t="s">
        <v>567</v>
      </c>
      <c r="G8316" t="s">
        <v>511</v>
      </c>
      <c r="H8316" t="s">
        <v>324</v>
      </c>
      <c r="I8316" t="s">
        <v>323</v>
      </c>
      <c r="J8316" t="s">
        <v>787</v>
      </c>
      <c r="L8316" t="s">
        <v>324</v>
      </c>
      <c r="M8316" t="s">
        <v>323</v>
      </c>
      <c r="N8316" t="s">
        <v>573</v>
      </c>
    </row>
    <row r="8317" spans="1:14" hidden="1" x14ac:dyDescent="0.25">
      <c r="A8317" t="s">
        <v>241</v>
      </c>
      <c r="B8317" s="1">
        <v>45412</v>
      </c>
      <c r="C8317" t="s">
        <v>90</v>
      </c>
      <c r="D8317" t="s">
        <v>91</v>
      </c>
      <c r="E8317" s="4">
        <v>8172.0199999999822</v>
      </c>
      <c r="F8317" t="s">
        <v>567</v>
      </c>
      <c r="G8317" t="s">
        <v>511</v>
      </c>
      <c r="H8317" t="s">
        <v>324</v>
      </c>
      <c r="I8317" t="s">
        <v>323</v>
      </c>
      <c r="J8317" t="s">
        <v>787</v>
      </c>
      <c r="L8317" t="s">
        <v>324</v>
      </c>
      <c r="M8317" t="s">
        <v>323</v>
      </c>
      <c r="N8317" t="s">
        <v>573</v>
      </c>
    </row>
    <row r="8318" spans="1:14" hidden="1" x14ac:dyDescent="0.25">
      <c r="A8318" t="s">
        <v>241</v>
      </c>
      <c r="B8318" s="1">
        <v>45412</v>
      </c>
      <c r="C8318" t="s">
        <v>92</v>
      </c>
      <c r="D8318" t="s">
        <v>93</v>
      </c>
      <c r="E8318" s="4">
        <v>482494.37899999967</v>
      </c>
      <c r="F8318" t="s">
        <v>567</v>
      </c>
      <c r="G8318" t="s">
        <v>511</v>
      </c>
      <c r="H8318" t="s">
        <v>324</v>
      </c>
      <c r="I8318" t="s">
        <v>323</v>
      </c>
      <c r="J8318" t="s">
        <v>787</v>
      </c>
      <c r="L8318" t="s">
        <v>324</v>
      </c>
      <c r="M8318" t="s">
        <v>323</v>
      </c>
      <c r="N8318" t="s">
        <v>573</v>
      </c>
    </row>
    <row r="8319" spans="1:14" hidden="1" x14ac:dyDescent="0.25">
      <c r="A8319" t="s">
        <v>241</v>
      </c>
      <c r="B8319" s="1">
        <v>45412</v>
      </c>
      <c r="C8319" t="s">
        <v>94</v>
      </c>
      <c r="D8319" t="s">
        <v>95</v>
      </c>
      <c r="E8319" s="4">
        <v>2747.0400000000009</v>
      </c>
      <c r="F8319" t="s">
        <v>567</v>
      </c>
      <c r="G8319" t="s">
        <v>511</v>
      </c>
      <c r="H8319" t="s">
        <v>324</v>
      </c>
      <c r="I8319" t="s">
        <v>323</v>
      </c>
      <c r="J8319" t="s">
        <v>787</v>
      </c>
      <c r="L8319" t="s">
        <v>324</v>
      </c>
      <c r="M8319" t="s">
        <v>323</v>
      </c>
      <c r="N8319" t="s">
        <v>573</v>
      </c>
    </row>
    <row r="8320" spans="1:14" hidden="1" x14ac:dyDescent="0.25">
      <c r="A8320" t="s">
        <v>241</v>
      </c>
      <c r="B8320" s="1">
        <v>45412</v>
      </c>
      <c r="C8320" t="s">
        <v>96</v>
      </c>
      <c r="D8320" t="s">
        <v>97</v>
      </c>
      <c r="E8320" s="4">
        <v>101665.89999999995</v>
      </c>
      <c r="F8320" t="s">
        <v>567</v>
      </c>
      <c r="G8320" t="s">
        <v>511</v>
      </c>
      <c r="H8320" t="s">
        <v>324</v>
      </c>
      <c r="I8320" t="s">
        <v>323</v>
      </c>
      <c r="J8320" t="s">
        <v>787</v>
      </c>
      <c r="L8320" t="s">
        <v>324</v>
      </c>
      <c r="M8320" t="s">
        <v>323</v>
      </c>
      <c r="N8320" t="s">
        <v>573</v>
      </c>
    </row>
    <row r="8321" spans="1:14" hidden="1" x14ac:dyDescent="0.25">
      <c r="A8321" t="s">
        <v>241</v>
      </c>
      <c r="B8321" s="1">
        <v>45412</v>
      </c>
      <c r="C8321" t="s">
        <v>98</v>
      </c>
      <c r="D8321" t="s">
        <v>99</v>
      </c>
      <c r="E8321" s="4">
        <v>43.640000000001081</v>
      </c>
      <c r="F8321" t="s">
        <v>567</v>
      </c>
      <c r="G8321" t="s">
        <v>511</v>
      </c>
      <c r="H8321" t="s">
        <v>324</v>
      </c>
      <c r="I8321" t="s">
        <v>323</v>
      </c>
      <c r="J8321" t="s">
        <v>787</v>
      </c>
      <c r="L8321" t="s">
        <v>324</v>
      </c>
      <c r="M8321" t="s">
        <v>323</v>
      </c>
      <c r="N8321" t="s">
        <v>573</v>
      </c>
    </row>
    <row r="8322" spans="1:14" hidden="1" x14ac:dyDescent="0.25">
      <c r="A8322" t="s">
        <v>241</v>
      </c>
      <c r="B8322" s="1">
        <v>45412</v>
      </c>
      <c r="C8322" t="s">
        <v>100</v>
      </c>
      <c r="D8322" t="s">
        <v>101</v>
      </c>
      <c r="E8322" s="4">
        <v>1000153.42</v>
      </c>
      <c r="F8322" t="s">
        <v>567</v>
      </c>
      <c r="G8322" t="s">
        <v>511</v>
      </c>
      <c r="H8322" t="s">
        <v>324</v>
      </c>
      <c r="I8322" t="s">
        <v>323</v>
      </c>
      <c r="J8322" t="s">
        <v>787</v>
      </c>
      <c r="L8322" t="s">
        <v>324</v>
      </c>
      <c r="M8322" t="s">
        <v>323</v>
      </c>
      <c r="N8322" t="s">
        <v>573</v>
      </c>
    </row>
    <row r="8323" spans="1:14" hidden="1" x14ac:dyDescent="0.25">
      <c r="A8323" t="s">
        <v>241</v>
      </c>
      <c r="B8323" s="1">
        <v>45412</v>
      </c>
      <c r="C8323" t="s">
        <v>108</v>
      </c>
      <c r="D8323" t="s">
        <v>109</v>
      </c>
      <c r="E8323" s="4">
        <v>900000</v>
      </c>
      <c r="F8323" t="s">
        <v>567</v>
      </c>
      <c r="G8323" t="s">
        <v>511</v>
      </c>
      <c r="H8323" t="s">
        <v>324</v>
      </c>
      <c r="I8323" t="s">
        <v>323</v>
      </c>
      <c r="J8323" t="s">
        <v>787</v>
      </c>
      <c r="L8323" t="s">
        <v>324</v>
      </c>
      <c r="M8323" t="s">
        <v>323</v>
      </c>
      <c r="N8323" t="s">
        <v>573</v>
      </c>
    </row>
    <row r="8324" spans="1:14" hidden="1" x14ac:dyDescent="0.25">
      <c r="A8324" t="s">
        <v>241</v>
      </c>
      <c r="B8324" s="1">
        <v>45412</v>
      </c>
      <c r="C8324" t="s">
        <v>846</v>
      </c>
      <c r="D8324" t="s">
        <v>847</v>
      </c>
      <c r="E8324" s="4">
        <v>-7700.0000000000764</v>
      </c>
      <c r="F8324" t="s">
        <v>567</v>
      </c>
      <c r="G8324" t="s">
        <v>511</v>
      </c>
      <c r="H8324" t="s">
        <v>347</v>
      </c>
      <c r="I8324" t="s">
        <v>350</v>
      </c>
      <c r="J8324" t="s">
        <v>848</v>
      </c>
      <c r="L8324" t="s">
        <v>347</v>
      </c>
      <c r="M8324" t="s">
        <v>350</v>
      </c>
      <c r="N8324" t="s">
        <v>573</v>
      </c>
    </row>
    <row r="8325" spans="1:14" hidden="1" x14ac:dyDescent="0.25">
      <c r="A8325" t="s">
        <v>241</v>
      </c>
      <c r="B8325" s="1">
        <v>45412</v>
      </c>
      <c r="C8325" t="s">
        <v>851</v>
      </c>
      <c r="D8325" t="s">
        <v>852</v>
      </c>
      <c r="E8325" s="4">
        <v>-100000</v>
      </c>
      <c r="F8325" t="s">
        <v>567</v>
      </c>
      <c r="G8325" t="s">
        <v>511</v>
      </c>
      <c r="H8325" t="s">
        <v>347</v>
      </c>
      <c r="I8325" t="s">
        <v>350</v>
      </c>
      <c r="J8325" t="s">
        <v>848</v>
      </c>
      <c r="L8325" t="s">
        <v>347</v>
      </c>
      <c r="M8325" t="s">
        <v>350</v>
      </c>
      <c r="N8325" t="s">
        <v>573</v>
      </c>
    </row>
    <row r="8326" spans="1:14" hidden="1" x14ac:dyDescent="0.25">
      <c r="A8326" t="s">
        <v>241</v>
      </c>
      <c r="B8326" s="1">
        <v>45412</v>
      </c>
      <c r="C8326" t="s">
        <v>855</v>
      </c>
      <c r="D8326" t="s">
        <v>856</v>
      </c>
      <c r="E8326" s="4">
        <v>-800000</v>
      </c>
      <c r="F8326" t="s">
        <v>567</v>
      </c>
      <c r="G8326" t="s">
        <v>511</v>
      </c>
      <c r="H8326" t="s">
        <v>347</v>
      </c>
      <c r="I8326" t="s">
        <v>350</v>
      </c>
      <c r="J8326" t="s">
        <v>848</v>
      </c>
      <c r="L8326" t="s">
        <v>347</v>
      </c>
      <c r="M8326" t="s">
        <v>350</v>
      </c>
      <c r="N8326" t="s">
        <v>573</v>
      </c>
    </row>
    <row r="8327" spans="1:14" hidden="1" x14ac:dyDescent="0.25">
      <c r="A8327" t="s">
        <v>241</v>
      </c>
      <c r="B8327" s="1">
        <v>45412</v>
      </c>
      <c r="C8327" t="s">
        <v>859</v>
      </c>
      <c r="D8327" t="s">
        <v>860</v>
      </c>
      <c r="E8327" s="4">
        <v>-83440.91</v>
      </c>
      <c r="F8327" t="s">
        <v>567</v>
      </c>
      <c r="G8327" t="s">
        <v>511</v>
      </c>
      <c r="H8327" t="s">
        <v>351</v>
      </c>
      <c r="I8327" t="s">
        <v>354</v>
      </c>
      <c r="J8327" t="s">
        <v>848</v>
      </c>
      <c r="L8327" t="s">
        <v>351</v>
      </c>
      <c r="M8327" t="s">
        <v>438</v>
      </c>
      <c r="N8327" t="s">
        <v>573</v>
      </c>
    </row>
    <row r="8328" spans="1:14" hidden="1" x14ac:dyDescent="0.25">
      <c r="A8328" t="s">
        <v>241</v>
      </c>
      <c r="B8328" s="1">
        <v>45412</v>
      </c>
      <c r="C8328" t="s">
        <v>1192</v>
      </c>
      <c r="D8328" t="s">
        <v>1193</v>
      </c>
      <c r="E8328" s="4">
        <v>-135322.94000000006</v>
      </c>
      <c r="F8328" t="s">
        <v>567</v>
      </c>
      <c r="G8328" t="s">
        <v>511</v>
      </c>
      <c r="H8328" t="s">
        <v>351</v>
      </c>
      <c r="I8328" t="s">
        <v>354</v>
      </c>
      <c r="J8328" t="s">
        <v>848</v>
      </c>
      <c r="L8328" t="s">
        <v>1194</v>
      </c>
      <c r="M8328" t="s">
        <v>442</v>
      </c>
      <c r="N8328" t="s">
        <v>573</v>
      </c>
    </row>
    <row r="8329" spans="1:14" hidden="1" x14ac:dyDescent="0.25">
      <c r="A8329" t="s">
        <v>241</v>
      </c>
      <c r="B8329" s="1">
        <v>45412</v>
      </c>
      <c r="C8329" t="s">
        <v>865</v>
      </c>
      <c r="D8329" t="s">
        <v>866</v>
      </c>
      <c r="E8329" s="4">
        <v>-98591.830000000016</v>
      </c>
      <c r="F8329" t="s">
        <v>567</v>
      </c>
      <c r="G8329" t="s">
        <v>511</v>
      </c>
      <c r="H8329" t="s">
        <v>351</v>
      </c>
      <c r="I8329" t="s">
        <v>354</v>
      </c>
      <c r="J8329" t="s">
        <v>848</v>
      </c>
      <c r="L8329" t="s">
        <v>351</v>
      </c>
      <c r="M8329" t="s">
        <v>440</v>
      </c>
      <c r="N8329" t="s">
        <v>573</v>
      </c>
    </row>
    <row r="8330" spans="1:14" hidden="1" x14ac:dyDescent="0.25">
      <c r="A8330" t="s">
        <v>241</v>
      </c>
      <c r="B8330" s="1">
        <v>45412</v>
      </c>
      <c r="C8330" t="s">
        <v>1326</v>
      </c>
      <c r="D8330" t="s">
        <v>1327</v>
      </c>
      <c r="E8330" s="4">
        <v>-53453.744999996095</v>
      </c>
      <c r="F8330" t="s">
        <v>567</v>
      </c>
      <c r="G8330" t="s">
        <v>511</v>
      </c>
      <c r="H8330" t="s">
        <v>351</v>
      </c>
      <c r="I8330" t="s">
        <v>354</v>
      </c>
      <c r="J8330" t="s">
        <v>848</v>
      </c>
      <c r="L8330" t="s">
        <v>351</v>
      </c>
      <c r="M8330" t="s">
        <v>440</v>
      </c>
      <c r="N8330" t="s">
        <v>573</v>
      </c>
    </row>
    <row r="8331" spans="1:14" hidden="1" x14ac:dyDescent="0.25">
      <c r="A8331" t="s">
        <v>241</v>
      </c>
      <c r="B8331" s="1">
        <v>45412</v>
      </c>
      <c r="C8331" t="s">
        <v>871</v>
      </c>
      <c r="D8331" t="s">
        <v>872</v>
      </c>
      <c r="E8331" s="4">
        <v>-131947.88999999998</v>
      </c>
      <c r="F8331" t="s">
        <v>567</v>
      </c>
      <c r="G8331" t="s">
        <v>511</v>
      </c>
      <c r="H8331" t="s">
        <v>519</v>
      </c>
      <c r="I8331" t="s">
        <v>513</v>
      </c>
      <c r="J8331" t="s">
        <v>594</v>
      </c>
      <c r="L8331" t="s">
        <v>519</v>
      </c>
      <c r="M8331" t="s">
        <v>419</v>
      </c>
      <c r="N8331" t="s">
        <v>573</v>
      </c>
    </row>
    <row r="8332" spans="1:14" hidden="1" x14ac:dyDescent="0.25">
      <c r="A8332" t="s">
        <v>241</v>
      </c>
      <c r="B8332" s="1">
        <v>45412</v>
      </c>
      <c r="C8332" t="s">
        <v>873</v>
      </c>
      <c r="D8332" t="s">
        <v>874</v>
      </c>
      <c r="E8332" s="4">
        <v>-239676.27000000002</v>
      </c>
      <c r="F8332" t="s">
        <v>567</v>
      </c>
      <c r="G8332" t="s">
        <v>511</v>
      </c>
      <c r="H8332" t="s">
        <v>519</v>
      </c>
      <c r="I8332" t="s">
        <v>513</v>
      </c>
      <c r="J8332" t="s">
        <v>594</v>
      </c>
      <c r="L8332" t="s">
        <v>519</v>
      </c>
      <c r="M8332" t="s">
        <v>419</v>
      </c>
      <c r="N8332" t="s">
        <v>573</v>
      </c>
    </row>
    <row r="8333" spans="1:14" hidden="1" x14ac:dyDescent="0.25">
      <c r="A8333" t="s">
        <v>241</v>
      </c>
      <c r="B8333" s="1">
        <v>45412</v>
      </c>
      <c r="C8333" t="s">
        <v>875</v>
      </c>
      <c r="D8333" t="s">
        <v>876</v>
      </c>
      <c r="E8333" s="4">
        <v>-178036.31000000006</v>
      </c>
      <c r="F8333" t="s">
        <v>567</v>
      </c>
      <c r="G8333" t="s">
        <v>511</v>
      </c>
      <c r="H8333" t="s">
        <v>519</v>
      </c>
      <c r="I8333" t="s">
        <v>513</v>
      </c>
      <c r="J8333" t="s">
        <v>594</v>
      </c>
      <c r="L8333" t="s">
        <v>519</v>
      </c>
      <c r="M8333" t="s">
        <v>419</v>
      </c>
      <c r="N8333" t="s">
        <v>573</v>
      </c>
    </row>
    <row r="8334" spans="1:14" hidden="1" x14ac:dyDescent="0.25">
      <c r="A8334" t="s">
        <v>241</v>
      </c>
      <c r="B8334" s="1">
        <v>45412</v>
      </c>
      <c r="C8334" t="s">
        <v>879</v>
      </c>
      <c r="D8334" t="s">
        <v>880</v>
      </c>
      <c r="E8334" s="4">
        <v>-66648.826000000001</v>
      </c>
      <c r="F8334" t="s">
        <v>567</v>
      </c>
      <c r="G8334" t="s">
        <v>511</v>
      </c>
      <c r="H8334" t="s">
        <v>519</v>
      </c>
      <c r="I8334" t="s">
        <v>513</v>
      </c>
      <c r="J8334" t="s">
        <v>594</v>
      </c>
      <c r="L8334" t="s">
        <v>519</v>
      </c>
      <c r="M8334" t="s">
        <v>419</v>
      </c>
      <c r="N8334" t="s">
        <v>573</v>
      </c>
    </row>
    <row r="8335" spans="1:14" hidden="1" x14ac:dyDescent="0.25">
      <c r="A8335" t="s">
        <v>241</v>
      </c>
      <c r="B8335" s="1">
        <v>45412</v>
      </c>
      <c r="C8335" t="s">
        <v>881</v>
      </c>
      <c r="D8335" t="s">
        <v>882</v>
      </c>
      <c r="E8335" s="4">
        <v>-16408.5</v>
      </c>
      <c r="F8335" t="s">
        <v>567</v>
      </c>
      <c r="G8335" t="s">
        <v>511</v>
      </c>
      <c r="H8335" t="s">
        <v>519</v>
      </c>
      <c r="I8335" t="s">
        <v>513</v>
      </c>
      <c r="J8335" t="s">
        <v>594</v>
      </c>
      <c r="L8335" t="s">
        <v>519</v>
      </c>
      <c r="M8335" t="s">
        <v>419</v>
      </c>
      <c r="N8335" t="s">
        <v>573</v>
      </c>
    </row>
    <row r="8336" spans="1:14" hidden="1" x14ac:dyDescent="0.25">
      <c r="A8336" t="s">
        <v>241</v>
      </c>
      <c r="B8336" s="1">
        <v>45412</v>
      </c>
      <c r="C8336" t="s">
        <v>883</v>
      </c>
      <c r="D8336" t="s">
        <v>884</v>
      </c>
      <c r="E8336" s="4">
        <v>-11178.361599999995</v>
      </c>
      <c r="F8336" t="s">
        <v>567</v>
      </c>
      <c r="G8336" t="s">
        <v>511</v>
      </c>
      <c r="H8336" t="s">
        <v>519</v>
      </c>
      <c r="I8336" t="s">
        <v>513</v>
      </c>
      <c r="J8336" t="s">
        <v>594</v>
      </c>
      <c r="L8336" t="s">
        <v>519</v>
      </c>
      <c r="M8336" t="s">
        <v>419</v>
      </c>
      <c r="N8336" t="s">
        <v>573</v>
      </c>
    </row>
    <row r="8337" spans="1:14" hidden="1" x14ac:dyDescent="0.25">
      <c r="A8337" t="s">
        <v>241</v>
      </c>
      <c r="B8337" s="1">
        <v>45412</v>
      </c>
      <c r="C8337" t="s">
        <v>885</v>
      </c>
      <c r="D8337" t="s">
        <v>886</v>
      </c>
      <c r="E8337" s="4">
        <v>-14610.489999999994</v>
      </c>
      <c r="F8337" t="s">
        <v>567</v>
      </c>
      <c r="G8337" t="s">
        <v>511</v>
      </c>
      <c r="H8337" t="s">
        <v>519</v>
      </c>
      <c r="I8337" t="s">
        <v>513</v>
      </c>
      <c r="J8337" t="s">
        <v>594</v>
      </c>
      <c r="L8337" t="s">
        <v>519</v>
      </c>
      <c r="M8337" t="s">
        <v>419</v>
      </c>
      <c r="N8337" t="s">
        <v>573</v>
      </c>
    </row>
    <row r="8338" spans="1:14" hidden="1" x14ac:dyDescent="0.25">
      <c r="A8338" t="s">
        <v>241</v>
      </c>
      <c r="B8338" s="1">
        <v>45412</v>
      </c>
      <c r="C8338" t="s">
        <v>887</v>
      </c>
      <c r="D8338" t="s">
        <v>888</v>
      </c>
      <c r="E8338" s="4">
        <v>-10000</v>
      </c>
      <c r="F8338" t="s">
        <v>567</v>
      </c>
      <c r="G8338" t="s">
        <v>511</v>
      </c>
      <c r="H8338" t="s">
        <v>516</v>
      </c>
      <c r="I8338" t="s">
        <v>512</v>
      </c>
      <c r="J8338" t="s">
        <v>572</v>
      </c>
      <c r="L8338" t="s">
        <v>516</v>
      </c>
      <c r="M8338" t="s">
        <v>417</v>
      </c>
      <c r="N8338" t="s">
        <v>573</v>
      </c>
    </row>
    <row r="8339" spans="1:14" hidden="1" x14ac:dyDescent="0.25">
      <c r="A8339" t="s">
        <v>241</v>
      </c>
      <c r="B8339" s="1">
        <v>45412</v>
      </c>
      <c r="C8339" t="s">
        <v>891</v>
      </c>
      <c r="D8339" t="s">
        <v>892</v>
      </c>
      <c r="E8339" s="4">
        <v>-9263</v>
      </c>
      <c r="F8339" t="s">
        <v>567</v>
      </c>
      <c r="G8339" t="s">
        <v>511</v>
      </c>
      <c r="H8339" t="s">
        <v>516</v>
      </c>
      <c r="I8339" t="s">
        <v>512</v>
      </c>
      <c r="J8339" t="s">
        <v>572</v>
      </c>
      <c r="L8339" t="s">
        <v>516</v>
      </c>
      <c r="M8339" t="s">
        <v>417</v>
      </c>
      <c r="N8339" t="s">
        <v>573</v>
      </c>
    </row>
    <row r="8340" spans="1:14" hidden="1" x14ac:dyDescent="0.25">
      <c r="A8340" t="s">
        <v>241</v>
      </c>
      <c r="B8340" s="1">
        <v>45412</v>
      </c>
      <c r="C8340" t="s">
        <v>893</v>
      </c>
      <c r="D8340" t="s">
        <v>894</v>
      </c>
      <c r="E8340" s="4">
        <v>-41735.270000000033</v>
      </c>
      <c r="F8340" t="s">
        <v>567</v>
      </c>
      <c r="G8340" t="s">
        <v>511</v>
      </c>
      <c r="H8340" t="s">
        <v>516</v>
      </c>
      <c r="I8340" t="s">
        <v>512</v>
      </c>
      <c r="J8340" t="s">
        <v>572</v>
      </c>
      <c r="L8340" t="s">
        <v>516</v>
      </c>
      <c r="M8340" t="s">
        <v>417</v>
      </c>
      <c r="N8340" t="s">
        <v>573</v>
      </c>
    </row>
    <row r="8341" spans="1:14" hidden="1" x14ac:dyDescent="0.25">
      <c r="A8341" t="s">
        <v>241</v>
      </c>
      <c r="B8341" s="1">
        <v>45412</v>
      </c>
      <c r="C8341" t="s">
        <v>895</v>
      </c>
      <c r="D8341" t="s">
        <v>896</v>
      </c>
      <c r="E8341" s="4">
        <v>-50968.420000000006</v>
      </c>
      <c r="F8341" t="s">
        <v>567</v>
      </c>
      <c r="G8341" t="s">
        <v>511</v>
      </c>
      <c r="H8341" t="s">
        <v>516</v>
      </c>
      <c r="I8341" t="s">
        <v>512</v>
      </c>
      <c r="J8341" t="s">
        <v>572</v>
      </c>
      <c r="L8341" t="s">
        <v>516</v>
      </c>
      <c r="M8341" t="s">
        <v>417</v>
      </c>
      <c r="N8341" t="s">
        <v>573</v>
      </c>
    </row>
    <row r="8342" spans="1:14" hidden="1" x14ac:dyDescent="0.25">
      <c r="A8342" t="s">
        <v>241</v>
      </c>
      <c r="B8342" s="1">
        <v>45412</v>
      </c>
      <c r="C8342" t="s">
        <v>897</v>
      </c>
      <c r="D8342" t="s">
        <v>898</v>
      </c>
      <c r="E8342" s="4">
        <v>-689282</v>
      </c>
      <c r="F8342" t="s">
        <v>567</v>
      </c>
      <c r="G8342" t="s">
        <v>511</v>
      </c>
      <c r="H8342" t="s">
        <v>331</v>
      </c>
      <c r="I8342" t="s">
        <v>332</v>
      </c>
      <c r="J8342" t="s">
        <v>899</v>
      </c>
      <c r="L8342" t="s">
        <v>331</v>
      </c>
      <c r="M8342" t="s">
        <v>332</v>
      </c>
      <c r="N8342" t="s">
        <v>573</v>
      </c>
    </row>
    <row r="8343" spans="1:14" hidden="1" x14ac:dyDescent="0.25">
      <c r="A8343" t="s">
        <v>241</v>
      </c>
      <c r="B8343" s="1">
        <v>45412</v>
      </c>
      <c r="C8343" t="s">
        <v>145</v>
      </c>
      <c r="D8343" t="s">
        <v>1199</v>
      </c>
      <c r="E8343" s="4">
        <v>-315297.5</v>
      </c>
      <c r="F8343" t="s">
        <v>567</v>
      </c>
      <c r="G8343" t="s">
        <v>511</v>
      </c>
      <c r="H8343" t="s">
        <v>338</v>
      </c>
      <c r="I8343" t="s">
        <v>136</v>
      </c>
      <c r="J8343" t="s">
        <v>655</v>
      </c>
      <c r="L8343" t="s">
        <v>338</v>
      </c>
      <c r="M8343" t="s">
        <v>136</v>
      </c>
      <c r="N8343" t="s">
        <v>573</v>
      </c>
    </row>
    <row r="8344" spans="1:14" hidden="1" x14ac:dyDescent="0.25">
      <c r="A8344" t="s">
        <v>241</v>
      </c>
      <c r="B8344" s="1">
        <v>45412</v>
      </c>
      <c r="C8344" t="s">
        <v>141</v>
      </c>
      <c r="D8344" t="s">
        <v>1318</v>
      </c>
      <c r="E8344" s="4">
        <v>-194176</v>
      </c>
      <c r="F8344" t="s">
        <v>567</v>
      </c>
      <c r="G8344" t="s">
        <v>511</v>
      </c>
      <c r="H8344" t="s">
        <v>338</v>
      </c>
      <c r="I8344" t="s">
        <v>136</v>
      </c>
      <c r="J8344" t="s">
        <v>655</v>
      </c>
      <c r="L8344" t="s">
        <v>338</v>
      </c>
      <c r="M8344" t="s">
        <v>136</v>
      </c>
      <c r="N8344" t="s">
        <v>573</v>
      </c>
    </row>
    <row r="8345" spans="1:14" hidden="1" x14ac:dyDescent="0.25">
      <c r="A8345" t="s">
        <v>241</v>
      </c>
      <c r="B8345" s="1">
        <v>45412</v>
      </c>
      <c r="C8345" t="s">
        <v>902</v>
      </c>
      <c r="D8345" t="s">
        <v>903</v>
      </c>
      <c r="E8345" s="4">
        <v>-168678.03999999998</v>
      </c>
      <c r="F8345" t="s">
        <v>567</v>
      </c>
      <c r="G8345" t="s">
        <v>511</v>
      </c>
      <c r="H8345" t="s">
        <v>328</v>
      </c>
      <c r="I8345" t="s">
        <v>329</v>
      </c>
      <c r="J8345" t="s">
        <v>904</v>
      </c>
      <c r="L8345" t="s">
        <v>328</v>
      </c>
      <c r="M8345" t="s">
        <v>329</v>
      </c>
      <c r="N8345" t="s">
        <v>573</v>
      </c>
    </row>
    <row r="8346" spans="1:14" hidden="1" x14ac:dyDescent="0.25">
      <c r="A8346" t="s">
        <v>241</v>
      </c>
      <c r="B8346" s="1">
        <v>45412</v>
      </c>
      <c r="C8346" t="s">
        <v>905</v>
      </c>
      <c r="D8346" t="s">
        <v>906</v>
      </c>
      <c r="E8346" s="4">
        <v>-400950.16000000003</v>
      </c>
      <c r="F8346" t="s">
        <v>567</v>
      </c>
      <c r="G8346" t="s">
        <v>511</v>
      </c>
      <c r="H8346" t="s">
        <v>328</v>
      </c>
      <c r="I8346" t="s">
        <v>329</v>
      </c>
      <c r="J8346" t="s">
        <v>904</v>
      </c>
      <c r="L8346" t="s">
        <v>328</v>
      </c>
      <c r="M8346" t="s">
        <v>329</v>
      </c>
      <c r="N8346" t="s">
        <v>573</v>
      </c>
    </row>
    <row r="8347" spans="1:14" hidden="1" x14ac:dyDescent="0.25">
      <c r="A8347" t="s">
        <v>241</v>
      </c>
      <c r="B8347" s="1">
        <v>45412</v>
      </c>
      <c r="C8347" t="s">
        <v>907</v>
      </c>
      <c r="D8347" t="s">
        <v>908</v>
      </c>
      <c r="E8347" s="4">
        <v>-47012.680000000008</v>
      </c>
      <c r="F8347" t="s">
        <v>567</v>
      </c>
      <c r="G8347" t="s">
        <v>511</v>
      </c>
      <c r="H8347" t="s">
        <v>328</v>
      </c>
      <c r="I8347" t="s">
        <v>329</v>
      </c>
      <c r="J8347" t="s">
        <v>904</v>
      </c>
      <c r="L8347" t="s">
        <v>328</v>
      </c>
      <c r="M8347" t="s">
        <v>329</v>
      </c>
      <c r="N8347" t="s">
        <v>573</v>
      </c>
    </row>
    <row r="8348" spans="1:14" hidden="1" x14ac:dyDescent="0.25">
      <c r="A8348" t="s">
        <v>241</v>
      </c>
      <c r="B8348" s="1">
        <v>45412</v>
      </c>
      <c r="C8348" t="s">
        <v>909</v>
      </c>
      <c r="D8348" t="s">
        <v>910</v>
      </c>
      <c r="E8348" s="4">
        <v>-14056.939999999995</v>
      </c>
      <c r="F8348" t="s">
        <v>567</v>
      </c>
      <c r="G8348" t="s">
        <v>511</v>
      </c>
      <c r="H8348" t="s">
        <v>328</v>
      </c>
      <c r="I8348" t="s">
        <v>329</v>
      </c>
      <c r="J8348" t="s">
        <v>904</v>
      </c>
      <c r="L8348" t="s">
        <v>328</v>
      </c>
      <c r="M8348" t="s">
        <v>329</v>
      </c>
      <c r="N8348" t="s">
        <v>573</v>
      </c>
    </row>
    <row r="8349" spans="1:14" hidden="1" x14ac:dyDescent="0.25">
      <c r="A8349" t="s">
        <v>241</v>
      </c>
      <c r="B8349" s="1">
        <v>45412</v>
      </c>
      <c r="C8349" t="s">
        <v>913</v>
      </c>
      <c r="D8349" t="s">
        <v>914</v>
      </c>
      <c r="E8349" s="4">
        <v>-195502.61</v>
      </c>
      <c r="F8349" t="s">
        <v>567</v>
      </c>
      <c r="G8349" t="s">
        <v>511</v>
      </c>
      <c r="H8349" t="s">
        <v>340</v>
      </c>
      <c r="I8349" t="s">
        <v>341</v>
      </c>
      <c r="J8349" t="s">
        <v>667</v>
      </c>
      <c r="L8349" t="s">
        <v>340</v>
      </c>
      <c r="M8349" t="s">
        <v>341</v>
      </c>
      <c r="N8349" t="s">
        <v>573</v>
      </c>
    </row>
    <row r="8350" spans="1:14" hidden="1" x14ac:dyDescent="0.25">
      <c r="A8350" t="s">
        <v>241</v>
      </c>
      <c r="B8350" s="1">
        <v>45412</v>
      </c>
      <c r="C8350" t="s">
        <v>110</v>
      </c>
      <c r="D8350" t="s">
        <v>926</v>
      </c>
      <c r="E8350" s="4">
        <v>-169070.96</v>
      </c>
      <c r="F8350" t="s">
        <v>567</v>
      </c>
      <c r="G8350" t="s">
        <v>511</v>
      </c>
      <c r="H8350" t="s">
        <v>333</v>
      </c>
      <c r="I8350" t="s">
        <v>335</v>
      </c>
      <c r="J8350" t="s">
        <v>923</v>
      </c>
      <c r="L8350" t="s">
        <v>333</v>
      </c>
      <c r="M8350" t="s">
        <v>335</v>
      </c>
      <c r="N8350" t="s">
        <v>573</v>
      </c>
    </row>
    <row r="8351" spans="1:14" hidden="1" x14ac:dyDescent="0.25">
      <c r="A8351" t="s">
        <v>241</v>
      </c>
      <c r="B8351" s="1">
        <v>45412</v>
      </c>
      <c r="C8351" t="s">
        <v>112</v>
      </c>
      <c r="D8351" t="s">
        <v>937</v>
      </c>
      <c r="E8351" s="4">
        <v>-407652.86000000022</v>
      </c>
      <c r="F8351" t="s">
        <v>567</v>
      </c>
      <c r="G8351" t="s">
        <v>511</v>
      </c>
      <c r="H8351" t="s">
        <v>333</v>
      </c>
      <c r="I8351" t="s">
        <v>335</v>
      </c>
      <c r="J8351" t="s">
        <v>923</v>
      </c>
      <c r="L8351" t="s">
        <v>333</v>
      </c>
      <c r="M8351" t="s">
        <v>335</v>
      </c>
      <c r="N8351" t="s">
        <v>573</v>
      </c>
    </row>
    <row r="8352" spans="1:14" hidden="1" x14ac:dyDescent="0.25">
      <c r="A8352" t="s">
        <v>241</v>
      </c>
      <c r="B8352" s="1">
        <v>45412</v>
      </c>
      <c r="C8352" t="s">
        <v>115</v>
      </c>
      <c r="D8352" t="s">
        <v>944</v>
      </c>
      <c r="E8352" s="4">
        <v>-172822.13</v>
      </c>
      <c r="F8352" t="s">
        <v>567</v>
      </c>
      <c r="G8352" t="s">
        <v>511</v>
      </c>
      <c r="H8352" t="s">
        <v>333</v>
      </c>
      <c r="I8352" t="s">
        <v>335</v>
      </c>
      <c r="J8352" t="s">
        <v>923</v>
      </c>
      <c r="L8352" t="s">
        <v>333</v>
      </c>
      <c r="M8352" t="s">
        <v>335</v>
      </c>
      <c r="N8352" t="s">
        <v>573</v>
      </c>
    </row>
    <row r="8353" spans="1:14" hidden="1" x14ac:dyDescent="0.25">
      <c r="A8353" t="s">
        <v>241</v>
      </c>
      <c r="B8353" s="1">
        <v>45412</v>
      </c>
      <c r="C8353" t="s">
        <v>117</v>
      </c>
      <c r="D8353" t="s">
        <v>947</v>
      </c>
      <c r="E8353" s="4">
        <v>-52882.19000000001</v>
      </c>
      <c r="F8353" t="s">
        <v>567</v>
      </c>
      <c r="G8353" t="s">
        <v>511</v>
      </c>
      <c r="H8353" t="s">
        <v>333</v>
      </c>
      <c r="I8353" t="s">
        <v>335</v>
      </c>
      <c r="J8353" t="s">
        <v>923</v>
      </c>
      <c r="L8353" t="s">
        <v>333</v>
      </c>
      <c r="M8353" t="s">
        <v>335</v>
      </c>
      <c r="N8353" t="s">
        <v>573</v>
      </c>
    </row>
    <row r="8354" spans="1:14" hidden="1" x14ac:dyDescent="0.25">
      <c r="A8354" t="s">
        <v>241</v>
      </c>
      <c r="B8354" s="1">
        <v>45412</v>
      </c>
      <c r="C8354" t="s">
        <v>119</v>
      </c>
      <c r="D8354" t="s">
        <v>1202</v>
      </c>
      <c r="E8354" s="4">
        <v>-110275.99</v>
      </c>
      <c r="F8354" t="s">
        <v>567</v>
      </c>
      <c r="G8354" t="s">
        <v>511</v>
      </c>
      <c r="H8354" t="s">
        <v>333</v>
      </c>
      <c r="I8354" t="s">
        <v>335</v>
      </c>
      <c r="J8354" t="s">
        <v>923</v>
      </c>
      <c r="L8354" t="s">
        <v>333</v>
      </c>
      <c r="M8354" t="s">
        <v>335</v>
      </c>
      <c r="N8354" t="s">
        <v>573</v>
      </c>
    </row>
    <row r="8355" spans="1:14" hidden="1" x14ac:dyDescent="0.25">
      <c r="A8355" t="s">
        <v>241</v>
      </c>
      <c r="B8355" s="1">
        <v>45412</v>
      </c>
      <c r="C8355" t="s">
        <v>121</v>
      </c>
      <c r="D8355" t="s">
        <v>1203</v>
      </c>
      <c r="E8355" s="4">
        <v>-1807829.2199999997</v>
      </c>
      <c r="F8355" t="s">
        <v>567</v>
      </c>
      <c r="G8355" t="s">
        <v>511</v>
      </c>
      <c r="H8355" t="s">
        <v>333</v>
      </c>
      <c r="I8355" t="s">
        <v>335</v>
      </c>
      <c r="J8355" t="s">
        <v>923</v>
      </c>
      <c r="L8355" t="s">
        <v>333</v>
      </c>
      <c r="M8355" t="s">
        <v>335</v>
      </c>
      <c r="N8355" t="s">
        <v>573</v>
      </c>
    </row>
    <row r="8356" spans="1:14" hidden="1" x14ac:dyDescent="0.25">
      <c r="A8356" t="s">
        <v>241</v>
      </c>
      <c r="B8356" s="1">
        <v>45412</v>
      </c>
      <c r="C8356" t="s">
        <v>123</v>
      </c>
      <c r="D8356" t="s">
        <v>1204</v>
      </c>
      <c r="E8356" s="4">
        <v>-63287.94</v>
      </c>
      <c r="F8356" t="s">
        <v>567</v>
      </c>
      <c r="G8356" t="s">
        <v>511</v>
      </c>
      <c r="H8356" t="s">
        <v>333</v>
      </c>
      <c r="I8356" t="s">
        <v>335</v>
      </c>
      <c r="J8356" t="s">
        <v>923</v>
      </c>
      <c r="L8356" t="s">
        <v>333</v>
      </c>
      <c r="M8356" t="s">
        <v>449</v>
      </c>
      <c r="N8356" t="s">
        <v>573</v>
      </c>
    </row>
    <row r="8357" spans="1:14" hidden="1" x14ac:dyDescent="0.25">
      <c r="A8357" t="s">
        <v>241</v>
      </c>
      <c r="B8357" s="1">
        <v>45412</v>
      </c>
      <c r="C8357" t="s">
        <v>975</v>
      </c>
      <c r="D8357" t="s">
        <v>976</v>
      </c>
      <c r="E8357" s="4">
        <v>-572345.05000000028</v>
      </c>
      <c r="F8357" t="s">
        <v>567</v>
      </c>
      <c r="G8357" t="s">
        <v>511</v>
      </c>
      <c r="H8357" t="s">
        <v>342</v>
      </c>
      <c r="I8357" t="s">
        <v>343</v>
      </c>
      <c r="J8357" t="s">
        <v>725</v>
      </c>
      <c r="L8357" t="s">
        <v>342</v>
      </c>
      <c r="M8357" t="s">
        <v>343</v>
      </c>
      <c r="N8357" t="s">
        <v>573</v>
      </c>
    </row>
    <row r="8358" spans="1:14" hidden="1" x14ac:dyDescent="0.25">
      <c r="A8358" t="s">
        <v>241</v>
      </c>
      <c r="B8358" s="1">
        <v>45412</v>
      </c>
      <c r="C8358" t="s">
        <v>979</v>
      </c>
      <c r="D8358" t="s">
        <v>980</v>
      </c>
      <c r="E8358" s="4">
        <v>-5553.77</v>
      </c>
      <c r="F8358" t="s">
        <v>567</v>
      </c>
      <c r="G8358" t="s">
        <v>511</v>
      </c>
      <c r="H8358" t="s">
        <v>342</v>
      </c>
      <c r="I8358" t="s">
        <v>343</v>
      </c>
      <c r="J8358" t="s">
        <v>725</v>
      </c>
      <c r="L8358" t="s">
        <v>342</v>
      </c>
      <c r="M8358" t="s">
        <v>343</v>
      </c>
      <c r="N8358" t="s">
        <v>573</v>
      </c>
    </row>
    <row r="8359" spans="1:14" hidden="1" x14ac:dyDescent="0.25">
      <c r="A8359" t="s">
        <v>241</v>
      </c>
      <c r="B8359" s="1">
        <v>45412</v>
      </c>
      <c r="C8359" t="s">
        <v>983</v>
      </c>
      <c r="D8359" t="s">
        <v>984</v>
      </c>
      <c r="E8359" s="4">
        <v>-1280.3899999999983</v>
      </c>
      <c r="F8359" t="s">
        <v>567</v>
      </c>
      <c r="G8359" t="s">
        <v>511</v>
      </c>
      <c r="H8359" t="s">
        <v>342</v>
      </c>
      <c r="I8359" t="s">
        <v>343</v>
      </c>
      <c r="J8359" t="s">
        <v>725</v>
      </c>
      <c r="L8359" t="s">
        <v>342</v>
      </c>
      <c r="M8359" t="s">
        <v>343</v>
      </c>
      <c r="N8359" t="s">
        <v>573</v>
      </c>
    </row>
    <row r="8360" spans="1:14" hidden="1" x14ac:dyDescent="0.25">
      <c r="A8360" t="s">
        <v>241</v>
      </c>
      <c r="B8360" s="1">
        <v>45412</v>
      </c>
      <c r="C8360" t="s">
        <v>1362</v>
      </c>
      <c r="D8360" t="s">
        <v>1363</v>
      </c>
      <c r="E8360" s="4">
        <v>-10662.719999999994</v>
      </c>
      <c r="F8360" t="s">
        <v>567</v>
      </c>
      <c r="G8360" t="s">
        <v>511</v>
      </c>
      <c r="H8360" t="s">
        <v>342</v>
      </c>
      <c r="I8360" t="s">
        <v>343</v>
      </c>
      <c r="J8360" t="s">
        <v>725</v>
      </c>
      <c r="L8360" t="s">
        <v>342</v>
      </c>
      <c r="M8360" t="s">
        <v>343</v>
      </c>
      <c r="N8360" t="s">
        <v>573</v>
      </c>
    </row>
    <row r="8361" spans="1:14" hidden="1" x14ac:dyDescent="0.25">
      <c r="A8361" t="s">
        <v>241</v>
      </c>
      <c r="B8361" s="1">
        <v>45412</v>
      </c>
      <c r="C8361" t="s">
        <v>995</v>
      </c>
      <c r="D8361" t="s">
        <v>996</v>
      </c>
      <c r="E8361" s="4">
        <v>-631166.17999999993</v>
      </c>
      <c r="F8361" t="s">
        <v>567</v>
      </c>
      <c r="G8361" t="s">
        <v>511</v>
      </c>
      <c r="H8361" t="s">
        <v>352</v>
      </c>
      <c r="I8361" t="s">
        <v>353</v>
      </c>
      <c r="J8361" t="s">
        <v>746</v>
      </c>
      <c r="L8361" t="s">
        <v>352</v>
      </c>
      <c r="M8361" t="s">
        <v>349</v>
      </c>
      <c r="N8361" t="s">
        <v>573</v>
      </c>
    </row>
    <row r="8362" spans="1:14" hidden="1" x14ac:dyDescent="0.25">
      <c r="A8362" t="s">
        <v>241</v>
      </c>
      <c r="B8362" s="1">
        <v>45412</v>
      </c>
      <c r="C8362" t="s">
        <v>1003</v>
      </c>
      <c r="D8362" t="s">
        <v>1004</v>
      </c>
      <c r="E8362" s="4">
        <v>-191460.48000000001</v>
      </c>
      <c r="F8362" t="s">
        <v>567</v>
      </c>
      <c r="G8362" t="s">
        <v>511</v>
      </c>
      <c r="H8362" t="s">
        <v>348</v>
      </c>
      <c r="I8362" t="s">
        <v>349</v>
      </c>
      <c r="J8362" t="s">
        <v>746</v>
      </c>
      <c r="L8362" t="s">
        <v>348</v>
      </c>
      <c r="M8362" t="s">
        <v>349</v>
      </c>
      <c r="N8362" t="s">
        <v>573</v>
      </c>
    </row>
    <row r="8363" spans="1:14" hidden="1" x14ac:dyDescent="0.25">
      <c r="A8363" t="s">
        <v>241</v>
      </c>
      <c r="B8363" s="1">
        <v>45412</v>
      </c>
      <c r="C8363" t="s">
        <v>1291</v>
      </c>
      <c r="D8363" t="s">
        <v>1292</v>
      </c>
      <c r="E8363" s="4">
        <v>-64579.72</v>
      </c>
      <c r="F8363" t="s">
        <v>567</v>
      </c>
      <c r="G8363" t="s">
        <v>511</v>
      </c>
      <c r="H8363" t="s">
        <v>348</v>
      </c>
      <c r="I8363" t="s">
        <v>349</v>
      </c>
      <c r="J8363" t="s">
        <v>746</v>
      </c>
      <c r="L8363" t="s">
        <v>348</v>
      </c>
      <c r="M8363" t="s">
        <v>349</v>
      </c>
      <c r="N8363" t="s">
        <v>573</v>
      </c>
    </row>
    <row r="8364" spans="1:14" hidden="1" x14ac:dyDescent="0.25">
      <c r="A8364" t="s">
        <v>241</v>
      </c>
      <c r="B8364" s="1">
        <v>45412</v>
      </c>
      <c r="C8364" t="s">
        <v>1256</v>
      </c>
      <c r="D8364" t="s">
        <v>1257</v>
      </c>
      <c r="E8364" s="4">
        <v>-1350</v>
      </c>
      <c r="F8364" t="s">
        <v>567</v>
      </c>
      <c r="G8364" t="s">
        <v>511</v>
      </c>
      <c r="H8364" t="s">
        <v>348</v>
      </c>
      <c r="I8364" t="s">
        <v>349</v>
      </c>
      <c r="J8364" t="s">
        <v>746</v>
      </c>
      <c r="L8364" t="s">
        <v>348</v>
      </c>
      <c r="M8364" t="s">
        <v>349</v>
      </c>
      <c r="N8364" t="s">
        <v>573</v>
      </c>
    </row>
    <row r="8365" spans="1:14" hidden="1" x14ac:dyDescent="0.25">
      <c r="A8365" t="s">
        <v>241</v>
      </c>
      <c r="B8365" s="1">
        <v>45412</v>
      </c>
      <c r="C8365" t="s">
        <v>1011</v>
      </c>
      <c r="D8365" t="s">
        <v>1012</v>
      </c>
      <c r="E8365" s="4">
        <v>-25274.959999999992</v>
      </c>
      <c r="F8365" t="s">
        <v>567</v>
      </c>
      <c r="G8365" t="s">
        <v>511</v>
      </c>
      <c r="H8365" t="s">
        <v>348</v>
      </c>
      <c r="I8365" t="s">
        <v>349</v>
      </c>
      <c r="J8365" t="s">
        <v>746</v>
      </c>
      <c r="L8365" t="s">
        <v>348</v>
      </c>
      <c r="M8365" t="s">
        <v>349</v>
      </c>
      <c r="N8365" t="s">
        <v>573</v>
      </c>
    </row>
    <row r="8366" spans="1:14" hidden="1" x14ac:dyDescent="0.25">
      <c r="A8366" t="s">
        <v>241</v>
      </c>
      <c r="B8366" s="1">
        <v>45412</v>
      </c>
      <c r="C8366" t="s">
        <v>1015</v>
      </c>
      <c r="D8366" t="s">
        <v>1016</v>
      </c>
      <c r="E8366" s="4">
        <v>-3775.7300000000037</v>
      </c>
      <c r="F8366" t="s">
        <v>567</v>
      </c>
      <c r="G8366" t="s">
        <v>511</v>
      </c>
      <c r="H8366" t="s">
        <v>348</v>
      </c>
      <c r="I8366" t="s">
        <v>349</v>
      </c>
      <c r="J8366" t="s">
        <v>746</v>
      </c>
      <c r="L8366" t="s">
        <v>348</v>
      </c>
      <c r="M8366" t="s">
        <v>349</v>
      </c>
      <c r="N8366" t="s">
        <v>573</v>
      </c>
    </row>
    <row r="8367" spans="1:14" hidden="1" x14ac:dyDescent="0.25">
      <c r="A8367" t="s">
        <v>241</v>
      </c>
      <c r="B8367" s="1">
        <v>45412</v>
      </c>
      <c r="C8367" t="s">
        <v>1019</v>
      </c>
      <c r="D8367" t="s">
        <v>1020</v>
      </c>
      <c r="E8367" s="4">
        <v>-2113.1999999998993</v>
      </c>
      <c r="F8367" t="s">
        <v>567</v>
      </c>
      <c r="G8367" t="s">
        <v>511</v>
      </c>
      <c r="H8367" t="s">
        <v>348</v>
      </c>
      <c r="I8367" t="s">
        <v>349</v>
      </c>
      <c r="J8367" t="s">
        <v>746</v>
      </c>
      <c r="L8367" t="s">
        <v>348</v>
      </c>
      <c r="M8367" t="s">
        <v>349</v>
      </c>
      <c r="N8367" t="s">
        <v>573</v>
      </c>
    </row>
    <row r="8368" spans="1:14" hidden="1" x14ac:dyDescent="0.25">
      <c r="A8368" t="s">
        <v>241</v>
      </c>
      <c r="B8368" s="1">
        <v>45412</v>
      </c>
      <c r="C8368" t="s">
        <v>1023</v>
      </c>
      <c r="D8368" t="s">
        <v>1024</v>
      </c>
      <c r="E8368" s="4">
        <v>-17166.82</v>
      </c>
      <c r="F8368" t="s">
        <v>567</v>
      </c>
      <c r="G8368" t="s">
        <v>511</v>
      </c>
      <c r="H8368" t="s">
        <v>348</v>
      </c>
      <c r="I8368" t="s">
        <v>349</v>
      </c>
      <c r="J8368" t="s">
        <v>746</v>
      </c>
      <c r="L8368" t="s">
        <v>348</v>
      </c>
      <c r="M8368" t="s">
        <v>349</v>
      </c>
      <c r="N8368" t="s">
        <v>573</v>
      </c>
    </row>
    <row r="8369" spans="1:14" hidden="1" x14ac:dyDescent="0.25">
      <c r="A8369" t="s">
        <v>241</v>
      </c>
      <c r="B8369" s="1">
        <v>45412</v>
      </c>
      <c r="C8369" t="s">
        <v>1207</v>
      </c>
      <c r="D8369" t="s">
        <v>1208</v>
      </c>
      <c r="E8369" s="4">
        <v>-70.450000000014555</v>
      </c>
      <c r="F8369" t="s">
        <v>567</v>
      </c>
      <c r="G8369" t="s">
        <v>511</v>
      </c>
      <c r="H8369" t="s">
        <v>348</v>
      </c>
      <c r="I8369" t="s">
        <v>349</v>
      </c>
      <c r="J8369" t="s">
        <v>746</v>
      </c>
      <c r="L8369" t="s">
        <v>348</v>
      </c>
      <c r="M8369" t="s">
        <v>349</v>
      </c>
      <c r="N8369" t="s">
        <v>573</v>
      </c>
    </row>
    <row r="8370" spans="1:14" hidden="1" x14ac:dyDescent="0.25">
      <c r="A8370" t="s">
        <v>241</v>
      </c>
      <c r="B8370" s="1">
        <v>45412</v>
      </c>
      <c r="C8370" t="s">
        <v>1269</v>
      </c>
      <c r="D8370" t="s">
        <v>1270</v>
      </c>
      <c r="E8370" s="4">
        <v>-5200</v>
      </c>
      <c r="F8370" t="s">
        <v>567</v>
      </c>
      <c r="G8370" t="s">
        <v>511</v>
      </c>
      <c r="H8370" t="s">
        <v>348</v>
      </c>
      <c r="I8370" t="s">
        <v>349</v>
      </c>
      <c r="J8370" t="s">
        <v>746</v>
      </c>
      <c r="L8370" t="s">
        <v>348</v>
      </c>
      <c r="M8370" t="s">
        <v>349</v>
      </c>
      <c r="N8370" t="s">
        <v>573</v>
      </c>
    </row>
    <row r="8371" spans="1:14" hidden="1" x14ac:dyDescent="0.25">
      <c r="A8371" t="s">
        <v>241</v>
      </c>
      <c r="B8371" s="1">
        <v>45412</v>
      </c>
      <c r="C8371" t="s">
        <v>1320</v>
      </c>
      <c r="D8371" t="s">
        <v>1321</v>
      </c>
      <c r="E8371" s="4">
        <v>-2953.5</v>
      </c>
      <c r="F8371" t="s">
        <v>567</v>
      </c>
      <c r="G8371" t="s">
        <v>511</v>
      </c>
      <c r="H8371" t="s">
        <v>348</v>
      </c>
      <c r="I8371" t="s">
        <v>349</v>
      </c>
      <c r="J8371" t="s">
        <v>746</v>
      </c>
      <c r="L8371" t="s">
        <v>348</v>
      </c>
      <c r="M8371" t="s">
        <v>349</v>
      </c>
      <c r="N8371" t="s">
        <v>573</v>
      </c>
    </row>
    <row r="8372" spans="1:14" hidden="1" x14ac:dyDescent="0.25">
      <c r="A8372" t="s">
        <v>241</v>
      </c>
      <c r="B8372" s="1">
        <v>45412</v>
      </c>
      <c r="C8372" t="s">
        <v>1033</v>
      </c>
      <c r="D8372" t="s">
        <v>1034</v>
      </c>
      <c r="E8372" s="4">
        <v>-1583.2399999999998</v>
      </c>
      <c r="F8372" t="s">
        <v>567</v>
      </c>
      <c r="G8372" t="s">
        <v>511</v>
      </c>
      <c r="H8372" t="s">
        <v>348</v>
      </c>
      <c r="I8372" t="s">
        <v>349</v>
      </c>
      <c r="J8372" t="s">
        <v>667</v>
      </c>
      <c r="L8372" t="s">
        <v>340</v>
      </c>
      <c r="M8372" t="s">
        <v>349</v>
      </c>
      <c r="N8372" t="s">
        <v>573</v>
      </c>
    </row>
    <row r="8373" spans="1:14" hidden="1" x14ac:dyDescent="0.25">
      <c r="A8373" t="s">
        <v>241</v>
      </c>
      <c r="B8373" s="1">
        <v>45412</v>
      </c>
      <c r="C8373" t="s">
        <v>1209</v>
      </c>
      <c r="D8373" t="s">
        <v>1210</v>
      </c>
      <c r="E8373" s="4">
        <v>-12169.329999999962</v>
      </c>
      <c r="F8373" t="s">
        <v>567</v>
      </c>
      <c r="G8373" t="s">
        <v>511</v>
      </c>
      <c r="H8373" t="s">
        <v>348</v>
      </c>
      <c r="I8373" t="s">
        <v>349</v>
      </c>
      <c r="J8373" t="s">
        <v>746</v>
      </c>
      <c r="L8373" t="s">
        <v>348</v>
      </c>
      <c r="M8373" t="s">
        <v>349</v>
      </c>
      <c r="N8373" t="s">
        <v>573</v>
      </c>
    </row>
    <row r="8374" spans="1:14" hidden="1" x14ac:dyDescent="0.25">
      <c r="A8374" t="s">
        <v>241</v>
      </c>
      <c r="B8374" s="1">
        <v>45412</v>
      </c>
      <c r="C8374" t="s">
        <v>1230</v>
      </c>
      <c r="D8374" t="s">
        <v>1231</v>
      </c>
      <c r="E8374" s="4">
        <v>-118712.60999999987</v>
      </c>
      <c r="F8374" t="s">
        <v>567</v>
      </c>
      <c r="G8374" t="s">
        <v>511</v>
      </c>
      <c r="H8374" t="s">
        <v>355</v>
      </c>
      <c r="I8374" t="s">
        <v>356</v>
      </c>
      <c r="J8374" t="s">
        <v>689</v>
      </c>
      <c r="L8374" t="s">
        <v>716</v>
      </c>
      <c r="M8374" t="s">
        <v>356</v>
      </c>
      <c r="N8374" t="s">
        <v>573</v>
      </c>
    </row>
    <row r="8375" spans="1:14" hidden="1" x14ac:dyDescent="0.25">
      <c r="A8375" t="s">
        <v>241</v>
      </c>
      <c r="B8375" s="1">
        <v>45412</v>
      </c>
      <c r="C8375" t="s">
        <v>1050</v>
      </c>
      <c r="D8375" t="s">
        <v>1051</v>
      </c>
      <c r="E8375" s="4">
        <v>-156359.32999999996</v>
      </c>
      <c r="F8375" t="s">
        <v>567</v>
      </c>
      <c r="G8375" t="s">
        <v>511</v>
      </c>
      <c r="H8375" t="s">
        <v>355</v>
      </c>
      <c r="I8375" t="s">
        <v>356</v>
      </c>
      <c r="J8375" t="s">
        <v>689</v>
      </c>
      <c r="L8375" t="s">
        <v>348</v>
      </c>
      <c r="M8375" t="s">
        <v>356</v>
      </c>
      <c r="N8375" t="s">
        <v>573</v>
      </c>
    </row>
    <row r="8376" spans="1:14" hidden="1" x14ac:dyDescent="0.25">
      <c r="A8376" t="s">
        <v>241</v>
      </c>
      <c r="B8376" s="1">
        <v>45412</v>
      </c>
      <c r="C8376" t="s">
        <v>1054</v>
      </c>
      <c r="D8376" t="s">
        <v>1055</v>
      </c>
      <c r="E8376" s="4">
        <v>-4232.3100000000013</v>
      </c>
      <c r="F8376" t="s">
        <v>567</v>
      </c>
      <c r="G8376" t="s">
        <v>511</v>
      </c>
      <c r="H8376" t="s">
        <v>355</v>
      </c>
      <c r="I8376" t="s">
        <v>356</v>
      </c>
      <c r="J8376" t="s">
        <v>689</v>
      </c>
      <c r="L8376" t="s">
        <v>355</v>
      </c>
      <c r="M8376" t="s">
        <v>356</v>
      </c>
      <c r="N8376" t="s">
        <v>573</v>
      </c>
    </row>
    <row r="8377" spans="1:14" hidden="1" x14ac:dyDescent="0.25">
      <c r="A8377" t="s">
        <v>241</v>
      </c>
      <c r="B8377" s="1">
        <v>45412</v>
      </c>
      <c r="C8377" t="s">
        <v>1211</v>
      </c>
      <c r="D8377" t="s">
        <v>1212</v>
      </c>
      <c r="E8377" s="4">
        <v>-267.07</v>
      </c>
      <c r="F8377" t="s">
        <v>567</v>
      </c>
      <c r="G8377" t="s">
        <v>511</v>
      </c>
      <c r="H8377" t="s">
        <v>355</v>
      </c>
      <c r="I8377" t="s">
        <v>356</v>
      </c>
      <c r="J8377" t="s">
        <v>746</v>
      </c>
      <c r="L8377" t="s">
        <v>348</v>
      </c>
      <c r="M8377" t="s">
        <v>356</v>
      </c>
      <c r="N8377" t="s">
        <v>573</v>
      </c>
    </row>
    <row r="8378" spans="1:14" hidden="1" x14ac:dyDescent="0.25">
      <c r="A8378" t="s">
        <v>241</v>
      </c>
      <c r="B8378" s="1">
        <v>45412</v>
      </c>
      <c r="C8378" t="s">
        <v>1060</v>
      </c>
      <c r="D8378" t="s">
        <v>1061</v>
      </c>
      <c r="E8378" s="4">
        <v>-827.24999999997135</v>
      </c>
      <c r="F8378" t="s">
        <v>567</v>
      </c>
      <c r="G8378" t="s">
        <v>511</v>
      </c>
      <c r="H8378" t="s">
        <v>355</v>
      </c>
      <c r="I8378" t="s">
        <v>356</v>
      </c>
      <c r="J8378" t="s">
        <v>689</v>
      </c>
      <c r="L8378" t="s">
        <v>355</v>
      </c>
      <c r="M8378" t="s">
        <v>356</v>
      </c>
      <c r="N8378" t="s">
        <v>573</v>
      </c>
    </row>
    <row r="8379" spans="1:14" hidden="1" x14ac:dyDescent="0.25">
      <c r="A8379" t="s">
        <v>241</v>
      </c>
      <c r="B8379" s="1">
        <v>45412</v>
      </c>
      <c r="C8379" t="s">
        <v>1064</v>
      </c>
      <c r="D8379" t="s">
        <v>1065</v>
      </c>
      <c r="E8379" s="4">
        <v>-2.8499999999999726</v>
      </c>
      <c r="F8379" t="s">
        <v>567</v>
      </c>
      <c r="G8379" t="s">
        <v>511</v>
      </c>
      <c r="H8379" t="s">
        <v>355</v>
      </c>
      <c r="I8379" t="s">
        <v>356</v>
      </c>
      <c r="J8379" t="s">
        <v>746</v>
      </c>
      <c r="L8379" t="s">
        <v>348</v>
      </c>
      <c r="M8379" t="s">
        <v>356</v>
      </c>
      <c r="N8379" t="s">
        <v>573</v>
      </c>
    </row>
    <row r="8380" spans="1:14" hidden="1" x14ac:dyDescent="0.25">
      <c r="A8380" t="s">
        <v>241</v>
      </c>
      <c r="B8380" s="1">
        <v>45412</v>
      </c>
      <c r="C8380" t="s">
        <v>1072</v>
      </c>
      <c r="D8380" t="s">
        <v>1073</v>
      </c>
      <c r="E8380" s="4">
        <v>-131481.00000000003</v>
      </c>
      <c r="F8380" t="s">
        <v>567</v>
      </c>
      <c r="G8380" t="s">
        <v>511</v>
      </c>
      <c r="H8380" t="s">
        <v>348</v>
      </c>
      <c r="I8380" t="s">
        <v>349</v>
      </c>
      <c r="J8380" t="s">
        <v>746</v>
      </c>
      <c r="L8380" t="s">
        <v>348</v>
      </c>
      <c r="M8380" t="s">
        <v>453</v>
      </c>
      <c r="N8380" t="s">
        <v>573</v>
      </c>
    </row>
    <row r="8381" spans="1:14" hidden="1" x14ac:dyDescent="0.25">
      <c r="A8381" t="s">
        <v>241</v>
      </c>
      <c r="B8381" s="1">
        <v>45412</v>
      </c>
      <c r="C8381" t="s">
        <v>1076</v>
      </c>
      <c r="D8381" t="s">
        <v>1077</v>
      </c>
      <c r="E8381" s="4">
        <v>-23397.42</v>
      </c>
      <c r="F8381" t="s">
        <v>567</v>
      </c>
      <c r="G8381" t="s">
        <v>511</v>
      </c>
      <c r="H8381" t="s">
        <v>348</v>
      </c>
      <c r="I8381" t="s">
        <v>349</v>
      </c>
      <c r="J8381" t="s">
        <v>746</v>
      </c>
      <c r="L8381" t="s">
        <v>348</v>
      </c>
      <c r="M8381" t="s">
        <v>453</v>
      </c>
      <c r="N8381" t="s">
        <v>573</v>
      </c>
    </row>
    <row r="8382" spans="1:14" hidden="1" x14ac:dyDescent="0.25">
      <c r="A8382" t="s">
        <v>241</v>
      </c>
      <c r="B8382" s="1">
        <v>45412</v>
      </c>
      <c r="C8382" t="s">
        <v>1234</v>
      </c>
      <c r="D8382" t="s">
        <v>1235</v>
      </c>
      <c r="E8382" s="4">
        <v>-3.4000000000000909</v>
      </c>
      <c r="F8382" t="s">
        <v>567</v>
      </c>
      <c r="G8382" t="s">
        <v>511</v>
      </c>
      <c r="H8382" t="s">
        <v>348</v>
      </c>
      <c r="I8382" t="s">
        <v>349</v>
      </c>
      <c r="J8382" t="s">
        <v>746</v>
      </c>
      <c r="L8382" t="s">
        <v>348</v>
      </c>
      <c r="M8382" t="s">
        <v>453</v>
      </c>
      <c r="N8382" t="s">
        <v>573</v>
      </c>
    </row>
    <row r="8383" spans="1:14" hidden="1" x14ac:dyDescent="0.25">
      <c r="A8383" t="s">
        <v>241</v>
      </c>
      <c r="B8383" s="1">
        <v>45412</v>
      </c>
      <c r="C8383" t="s">
        <v>1215</v>
      </c>
      <c r="D8383" t="s">
        <v>1216</v>
      </c>
      <c r="E8383" s="4">
        <v>-6.24</v>
      </c>
      <c r="F8383" t="s">
        <v>567</v>
      </c>
      <c r="G8383" t="s">
        <v>511</v>
      </c>
      <c r="H8383" t="s">
        <v>348</v>
      </c>
      <c r="I8383" t="s">
        <v>349</v>
      </c>
      <c r="J8383" t="s">
        <v>746</v>
      </c>
      <c r="L8383" t="s">
        <v>348</v>
      </c>
      <c r="M8383" t="s">
        <v>453</v>
      </c>
      <c r="N8383" t="s">
        <v>573</v>
      </c>
    </row>
    <row r="8384" spans="1:14" hidden="1" x14ac:dyDescent="0.25">
      <c r="A8384" t="s">
        <v>241</v>
      </c>
      <c r="B8384" s="1">
        <v>45412</v>
      </c>
      <c r="C8384" t="s">
        <v>1217</v>
      </c>
      <c r="D8384" t="s">
        <v>1218</v>
      </c>
      <c r="E8384" s="4">
        <v>-336.31</v>
      </c>
      <c r="F8384" t="s">
        <v>567</v>
      </c>
      <c r="G8384" t="s">
        <v>511</v>
      </c>
      <c r="H8384" t="s">
        <v>348</v>
      </c>
      <c r="I8384" t="s">
        <v>349</v>
      </c>
      <c r="J8384" t="s">
        <v>746</v>
      </c>
      <c r="L8384" t="s">
        <v>348</v>
      </c>
      <c r="M8384" t="s">
        <v>453</v>
      </c>
      <c r="N8384" t="s">
        <v>573</v>
      </c>
    </row>
    <row r="8385" spans="1:14" hidden="1" x14ac:dyDescent="0.25">
      <c r="A8385" t="s">
        <v>241</v>
      </c>
      <c r="B8385" s="1">
        <v>45412</v>
      </c>
      <c r="C8385" t="s">
        <v>1087</v>
      </c>
      <c r="D8385" t="s">
        <v>1088</v>
      </c>
      <c r="E8385" s="4">
        <v>-418.11999999999995</v>
      </c>
      <c r="F8385" t="s">
        <v>567</v>
      </c>
      <c r="G8385" t="s">
        <v>511</v>
      </c>
      <c r="H8385" t="s">
        <v>348</v>
      </c>
      <c r="I8385" t="s">
        <v>349</v>
      </c>
      <c r="J8385" t="s">
        <v>746</v>
      </c>
      <c r="L8385" t="s">
        <v>348</v>
      </c>
      <c r="M8385" t="s">
        <v>453</v>
      </c>
      <c r="N8385" t="s">
        <v>573</v>
      </c>
    </row>
    <row r="8386" spans="1:14" hidden="1" x14ac:dyDescent="0.25">
      <c r="A8386" t="s">
        <v>241</v>
      </c>
      <c r="B8386" s="1">
        <v>45412</v>
      </c>
      <c r="C8386" t="s">
        <v>1091</v>
      </c>
      <c r="D8386" t="s">
        <v>1092</v>
      </c>
      <c r="E8386" s="4">
        <v>-2916.6399999999985</v>
      </c>
      <c r="F8386" t="s">
        <v>567</v>
      </c>
      <c r="G8386" t="s">
        <v>511</v>
      </c>
      <c r="H8386" t="s">
        <v>348</v>
      </c>
      <c r="I8386" t="s">
        <v>349</v>
      </c>
      <c r="J8386" t="s">
        <v>746</v>
      </c>
      <c r="L8386" t="s">
        <v>348</v>
      </c>
      <c r="M8386" t="s">
        <v>453</v>
      </c>
      <c r="N8386" t="s">
        <v>573</v>
      </c>
    </row>
    <row r="8387" spans="1:14" hidden="1" x14ac:dyDescent="0.25">
      <c r="A8387" t="s">
        <v>241</v>
      </c>
      <c r="B8387" s="1">
        <v>45412</v>
      </c>
      <c r="C8387" t="s">
        <v>1095</v>
      </c>
      <c r="D8387" t="s">
        <v>1096</v>
      </c>
      <c r="E8387" s="4">
        <v>-447.46000000000004</v>
      </c>
      <c r="F8387" t="s">
        <v>567</v>
      </c>
      <c r="G8387" t="s">
        <v>511</v>
      </c>
      <c r="H8387" t="s">
        <v>348</v>
      </c>
      <c r="I8387" t="s">
        <v>349</v>
      </c>
      <c r="J8387" t="s">
        <v>746</v>
      </c>
      <c r="L8387" t="s">
        <v>348</v>
      </c>
      <c r="M8387" t="s">
        <v>453</v>
      </c>
      <c r="N8387" t="s">
        <v>573</v>
      </c>
    </row>
    <row r="8388" spans="1:14" hidden="1" x14ac:dyDescent="0.25">
      <c r="A8388" t="s">
        <v>241</v>
      </c>
      <c r="B8388" s="1">
        <v>45412</v>
      </c>
      <c r="C8388" t="s">
        <v>1099</v>
      </c>
      <c r="D8388" t="s">
        <v>1100</v>
      </c>
      <c r="E8388" s="4">
        <v>-165.0000000000004</v>
      </c>
      <c r="F8388" t="s">
        <v>567</v>
      </c>
      <c r="G8388" t="s">
        <v>511</v>
      </c>
      <c r="H8388" t="s">
        <v>348</v>
      </c>
      <c r="I8388" t="s">
        <v>349</v>
      </c>
      <c r="J8388" t="s">
        <v>746</v>
      </c>
      <c r="L8388" t="s">
        <v>348</v>
      </c>
      <c r="M8388" t="s">
        <v>453</v>
      </c>
      <c r="N8388" t="s">
        <v>573</v>
      </c>
    </row>
    <row r="8389" spans="1:14" hidden="1" x14ac:dyDescent="0.25">
      <c r="A8389" t="s">
        <v>241</v>
      </c>
      <c r="B8389" s="1">
        <v>45412</v>
      </c>
      <c r="C8389" t="s">
        <v>1103</v>
      </c>
      <c r="D8389" t="s">
        <v>1104</v>
      </c>
      <c r="E8389" s="4">
        <v>-1160.7099999999994</v>
      </c>
      <c r="F8389" t="s">
        <v>567</v>
      </c>
      <c r="G8389" t="s">
        <v>511</v>
      </c>
      <c r="H8389" t="s">
        <v>348</v>
      </c>
      <c r="I8389" t="s">
        <v>349</v>
      </c>
      <c r="J8389" t="s">
        <v>746</v>
      </c>
      <c r="L8389" t="s">
        <v>348</v>
      </c>
      <c r="M8389" t="s">
        <v>453</v>
      </c>
      <c r="N8389" t="s">
        <v>573</v>
      </c>
    </row>
    <row r="8390" spans="1:14" hidden="1" x14ac:dyDescent="0.25">
      <c r="A8390" t="s">
        <v>241</v>
      </c>
      <c r="B8390" s="1">
        <v>45412</v>
      </c>
      <c r="C8390" t="s">
        <v>1107</v>
      </c>
      <c r="D8390" t="s">
        <v>1108</v>
      </c>
      <c r="E8390" s="4">
        <v>-1164.95</v>
      </c>
      <c r="F8390" t="s">
        <v>567</v>
      </c>
      <c r="G8390" t="s">
        <v>511</v>
      </c>
      <c r="H8390" t="s">
        <v>348</v>
      </c>
      <c r="I8390" t="s">
        <v>349</v>
      </c>
      <c r="J8390" t="s">
        <v>746</v>
      </c>
      <c r="L8390" t="s">
        <v>348</v>
      </c>
      <c r="M8390" t="s">
        <v>453</v>
      </c>
      <c r="N8390" t="s">
        <v>573</v>
      </c>
    </row>
    <row r="8391" spans="1:14" hidden="1" x14ac:dyDescent="0.25">
      <c r="A8391" t="s">
        <v>241</v>
      </c>
      <c r="B8391" s="1">
        <v>45412</v>
      </c>
      <c r="C8391" t="s">
        <v>1109</v>
      </c>
      <c r="D8391" t="s">
        <v>1110</v>
      </c>
      <c r="E8391" s="4">
        <v>-676.79999999999973</v>
      </c>
      <c r="F8391" t="s">
        <v>567</v>
      </c>
      <c r="G8391" t="s">
        <v>511</v>
      </c>
      <c r="H8391" t="s">
        <v>348</v>
      </c>
      <c r="I8391" t="s">
        <v>349</v>
      </c>
      <c r="J8391" t="s">
        <v>746</v>
      </c>
      <c r="L8391" t="s">
        <v>348</v>
      </c>
      <c r="M8391" t="s">
        <v>453</v>
      </c>
      <c r="N8391" t="s">
        <v>573</v>
      </c>
    </row>
    <row r="8392" spans="1:14" hidden="1" x14ac:dyDescent="0.25">
      <c r="A8392" t="s">
        <v>241</v>
      </c>
      <c r="B8392" s="1">
        <v>45412</v>
      </c>
      <c r="C8392" t="s">
        <v>1111</v>
      </c>
      <c r="D8392" t="s">
        <v>1112</v>
      </c>
      <c r="E8392" s="4">
        <v>-816.56999999999982</v>
      </c>
      <c r="F8392" t="s">
        <v>567</v>
      </c>
      <c r="G8392" t="s">
        <v>511</v>
      </c>
      <c r="H8392" t="s">
        <v>348</v>
      </c>
      <c r="I8392" t="s">
        <v>349</v>
      </c>
      <c r="J8392" t="s">
        <v>746</v>
      </c>
      <c r="L8392" t="s">
        <v>348</v>
      </c>
      <c r="M8392" t="s">
        <v>453</v>
      </c>
      <c r="N8392" t="s">
        <v>573</v>
      </c>
    </row>
    <row r="8393" spans="1:14" hidden="1" x14ac:dyDescent="0.25">
      <c r="A8393" t="s">
        <v>241</v>
      </c>
      <c r="B8393" s="1">
        <v>45412</v>
      </c>
      <c r="C8393" t="s">
        <v>1115</v>
      </c>
      <c r="D8393" t="s">
        <v>1116</v>
      </c>
      <c r="E8393" s="4">
        <v>-196.85000000001918</v>
      </c>
      <c r="F8393" t="s">
        <v>567</v>
      </c>
      <c r="G8393" t="s">
        <v>511</v>
      </c>
      <c r="H8393" t="s">
        <v>348</v>
      </c>
      <c r="I8393" t="s">
        <v>349</v>
      </c>
      <c r="J8393" t="s">
        <v>746</v>
      </c>
      <c r="L8393" t="s">
        <v>348</v>
      </c>
      <c r="M8393" t="s">
        <v>453</v>
      </c>
      <c r="N8393" t="s">
        <v>573</v>
      </c>
    </row>
    <row r="8394" spans="1:14" hidden="1" x14ac:dyDescent="0.25">
      <c r="A8394" t="s">
        <v>241</v>
      </c>
      <c r="B8394" s="1">
        <v>45412</v>
      </c>
      <c r="C8394" t="s">
        <v>1344</v>
      </c>
      <c r="D8394" t="s">
        <v>1345</v>
      </c>
      <c r="E8394" s="4">
        <v>-636.47</v>
      </c>
      <c r="F8394" t="s">
        <v>567</v>
      </c>
      <c r="G8394" t="s">
        <v>511</v>
      </c>
      <c r="H8394" t="s">
        <v>348</v>
      </c>
      <c r="I8394" t="s">
        <v>349</v>
      </c>
      <c r="J8394" t="s">
        <v>746</v>
      </c>
      <c r="L8394" t="s">
        <v>348</v>
      </c>
      <c r="M8394" t="s">
        <v>453</v>
      </c>
      <c r="N8394" t="s">
        <v>573</v>
      </c>
    </row>
    <row r="8395" spans="1:14" hidden="1" x14ac:dyDescent="0.25">
      <c r="A8395" t="s">
        <v>241</v>
      </c>
      <c r="B8395" s="1">
        <v>45412</v>
      </c>
      <c r="C8395" t="s">
        <v>1371</v>
      </c>
      <c r="D8395" t="s">
        <v>1372</v>
      </c>
      <c r="E8395" s="4">
        <v>-255.78999999998604</v>
      </c>
      <c r="F8395" t="s">
        <v>567</v>
      </c>
      <c r="G8395" t="s">
        <v>511</v>
      </c>
      <c r="H8395" t="s">
        <v>348</v>
      </c>
      <c r="I8395" t="s">
        <v>349</v>
      </c>
      <c r="J8395" t="s">
        <v>746</v>
      </c>
      <c r="M8395" t="s">
        <v>349</v>
      </c>
      <c r="N8395" t="s">
        <v>573</v>
      </c>
    </row>
    <row r="8396" spans="1:14" hidden="1" x14ac:dyDescent="0.25">
      <c r="A8396" t="s">
        <v>241</v>
      </c>
      <c r="B8396" s="1">
        <v>45412</v>
      </c>
      <c r="C8396" t="s">
        <v>1117</v>
      </c>
      <c r="D8396" t="s">
        <v>1118</v>
      </c>
      <c r="E8396" s="4">
        <v>-418.06999999999971</v>
      </c>
      <c r="F8396" t="s">
        <v>567</v>
      </c>
      <c r="G8396" t="s">
        <v>511</v>
      </c>
      <c r="H8396" t="s">
        <v>348</v>
      </c>
      <c r="I8396" t="s">
        <v>349</v>
      </c>
      <c r="J8396" t="s">
        <v>746</v>
      </c>
      <c r="L8396" t="s">
        <v>348</v>
      </c>
      <c r="M8396" t="s">
        <v>453</v>
      </c>
      <c r="N8396" t="s">
        <v>573</v>
      </c>
    </row>
    <row r="8397" spans="1:14" hidden="1" x14ac:dyDescent="0.25">
      <c r="A8397" t="s">
        <v>241</v>
      </c>
      <c r="B8397" s="1">
        <v>45412</v>
      </c>
      <c r="C8397" t="s">
        <v>1119</v>
      </c>
      <c r="D8397" t="s">
        <v>1120</v>
      </c>
      <c r="E8397" s="4">
        <v>-46669.969999999914</v>
      </c>
      <c r="F8397" t="s">
        <v>567</v>
      </c>
      <c r="G8397" t="s">
        <v>511</v>
      </c>
      <c r="H8397" t="s">
        <v>348</v>
      </c>
      <c r="I8397" t="s">
        <v>349</v>
      </c>
      <c r="J8397" t="s">
        <v>684</v>
      </c>
      <c r="L8397" t="s">
        <v>1121</v>
      </c>
      <c r="M8397" t="s">
        <v>453</v>
      </c>
      <c r="N8397" t="s">
        <v>573</v>
      </c>
    </row>
    <row r="8398" spans="1:14" hidden="1" x14ac:dyDescent="0.25">
      <c r="A8398" t="s">
        <v>241</v>
      </c>
      <c r="B8398" s="1">
        <v>45412</v>
      </c>
      <c r="C8398" t="s">
        <v>1124</v>
      </c>
      <c r="D8398" t="s">
        <v>1125</v>
      </c>
      <c r="E8398" s="4">
        <v>-210910</v>
      </c>
      <c r="F8398" t="s">
        <v>567</v>
      </c>
      <c r="G8398" t="s">
        <v>511</v>
      </c>
      <c r="H8398" t="s">
        <v>348</v>
      </c>
      <c r="I8398" t="s">
        <v>349</v>
      </c>
      <c r="J8398" t="s">
        <v>746</v>
      </c>
      <c r="L8398" t="s">
        <v>348</v>
      </c>
      <c r="M8398" t="s">
        <v>457</v>
      </c>
      <c r="N8398" t="s">
        <v>573</v>
      </c>
    </row>
    <row r="8399" spans="1:14" hidden="1" x14ac:dyDescent="0.25">
      <c r="A8399" t="s">
        <v>241</v>
      </c>
      <c r="B8399" s="1">
        <v>45412</v>
      </c>
      <c r="C8399" t="s">
        <v>565</v>
      </c>
      <c r="D8399" t="s">
        <v>566</v>
      </c>
      <c r="E8399" s="4">
        <v>98202.260000000009</v>
      </c>
      <c r="F8399" t="s">
        <v>567</v>
      </c>
      <c r="G8399" t="s">
        <v>471</v>
      </c>
      <c r="H8399" t="s">
        <v>291</v>
      </c>
      <c r="I8399" t="s">
        <v>292</v>
      </c>
      <c r="J8399" t="s">
        <v>251</v>
      </c>
      <c r="L8399" t="s">
        <v>376</v>
      </c>
      <c r="M8399" t="s">
        <v>377</v>
      </c>
      <c r="N8399" t="s">
        <v>486</v>
      </c>
    </row>
    <row r="8400" spans="1:14" hidden="1" x14ac:dyDescent="0.25">
      <c r="A8400" t="s">
        <v>241</v>
      </c>
      <c r="B8400" s="1">
        <v>45412</v>
      </c>
      <c r="C8400" t="s">
        <v>568</v>
      </c>
      <c r="D8400" t="s">
        <v>569</v>
      </c>
      <c r="E8400" s="4">
        <v>46560.54</v>
      </c>
      <c r="F8400" t="s">
        <v>567</v>
      </c>
      <c r="G8400" t="s">
        <v>471</v>
      </c>
      <c r="H8400" t="s">
        <v>291</v>
      </c>
      <c r="I8400" t="s">
        <v>292</v>
      </c>
      <c r="J8400" t="s">
        <v>251</v>
      </c>
      <c r="L8400" t="s">
        <v>376</v>
      </c>
      <c r="M8400" t="s">
        <v>377</v>
      </c>
      <c r="N8400" t="s">
        <v>486</v>
      </c>
    </row>
    <row r="8401" spans="1:14" hidden="1" x14ac:dyDescent="0.25">
      <c r="A8401" t="s">
        <v>241</v>
      </c>
      <c r="B8401" s="1">
        <v>45412</v>
      </c>
      <c r="C8401" t="s">
        <v>574</v>
      </c>
      <c r="D8401" t="s">
        <v>575</v>
      </c>
      <c r="E8401" s="4">
        <v>14576.08</v>
      </c>
      <c r="F8401" t="s">
        <v>567</v>
      </c>
      <c r="G8401" t="s">
        <v>471</v>
      </c>
      <c r="H8401" t="s">
        <v>291</v>
      </c>
      <c r="I8401" t="s">
        <v>292</v>
      </c>
      <c r="J8401" t="s">
        <v>251</v>
      </c>
      <c r="L8401" t="s">
        <v>376</v>
      </c>
      <c r="M8401" t="s">
        <v>377</v>
      </c>
      <c r="N8401" t="s">
        <v>486</v>
      </c>
    </row>
    <row r="8402" spans="1:14" hidden="1" x14ac:dyDescent="0.25">
      <c r="A8402" t="s">
        <v>241</v>
      </c>
      <c r="B8402" s="1">
        <v>45412</v>
      </c>
      <c r="C8402" t="s">
        <v>578</v>
      </c>
      <c r="D8402" t="s">
        <v>579</v>
      </c>
      <c r="E8402" s="4">
        <v>362.49</v>
      </c>
      <c r="F8402" t="s">
        <v>567</v>
      </c>
      <c r="G8402" t="s">
        <v>471</v>
      </c>
      <c r="H8402" t="s">
        <v>298</v>
      </c>
      <c r="I8402" t="s">
        <v>299</v>
      </c>
      <c r="J8402" t="s">
        <v>258</v>
      </c>
      <c r="L8402" t="s">
        <v>376</v>
      </c>
      <c r="M8402" t="s">
        <v>377</v>
      </c>
      <c r="N8402" t="s">
        <v>487</v>
      </c>
    </row>
    <row r="8403" spans="1:14" hidden="1" x14ac:dyDescent="0.25">
      <c r="A8403" t="s">
        <v>241</v>
      </c>
      <c r="B8403" s="1">
        <v>45412</v>
      </c>
      <c r="C8403" t="s">
        <v>582</v>
      </c>
      <c r="D8403" t="s">
        <v>583</v>
      </c>
      <c r="E8403" s="4">
        <v>10390.52</v>
      </c>
      <c r="F8403" t="s">
        <v>567</v>
      </c>
      <c r="G8403" t="s">
        <v>471</v>
      </c>
      <c r="H8403" t="s">
        <v>291</v>
      </c>
      <c r="I8403" t="s">
        <v>292</v>
      </c>
      <c r="J8403" t="s">
        <v>251</v>
      </c>
      <c r="L8403" t="s">
        <v>376</v>
      </c>
      <c r="M8403" t="s">
        <v>377</v>
      </c>
      <c r="N8403" t="s">
        <v>482</v>
      </c>
    </row>
    <row r="8404" spans="1:14" hidden="1" x14ac:dyDescent="0.25">
      <c r="A8404" t="s">
        <v>241</v>
      </c>
      <c r="B8404" s="1">
        <v>45412</v>
      </c>
      <c r="C8404" t="s">
        <v>586</v>
      </c>
      <c r="D8404" t="s">
        <v>587</v>
      </c>
      <c r="E8404" s="4">
        <v>2680.13</v>
      </c>
      <c r="F8404" t="s">
        <v>567</v>
      </c>
      <c r="G8404" t="s">
        <v>471</v>
      </c>
      <c r="H8404" t="s">
        <v>298</v>
      </c>
      <c r="I8404" t="s">
        <v>299</v>
      </c>
      <c r="J8404" t="s">
        <v>258</v>
      </c>
      <c r="L8404" t="s">
        <v>376</v>
      </c>
      <c r="M8404" t="s">
        <v>377</v>
      </c>
      <c r="N8404" t="s">
        <v>487</v>
      </c>
    </row>
    <row r="8405" spans="1:14" hidden="1" x14ac:dyDescent="0.25">
      <c r="A8405" t="s">
        <v>241</v>
      </c>
      <c r="B8405" s="1">
        <v>45412</v>
      </c>
      <c r="C8405" t="s">
        <v>590</v>
      </c>
      <c r="D8405" t="s">
        <v>591</v>
      </c>
      <c r="E8405" s="4">
        <v>2030.05</v>
      </c>
      <c r="F8405" t="s">
        <v>567</v>
      </c>
      <c r="G8405" t="s">
        <v>471</v>
      </c>
      <c r="H8405" t="s">
        <v>298</v>
      </c>
      <c r="I8405" t="s">
        <v>299</v>
      </c>
      <c r="J8405" t="s">
        <v>258</v>
      </c>
      <c r="L8405" t="s">
        <v>376</v>
      </c>
      <c r="M8405" t="s">
        <v>377</v>
      </c>
      <c r="N8405" t="s">
        <v>487</v>
      </c>
    </row>
    <row r="8406" spans="1:14" hidden="1" x14ac:dyDescent="0.25">
      <c r="A8406" t="s">
        <v>241</v>
      </c>
      <c r="B8406" s="1">
        <v>45412</v>
      </c>
      <c r="C8406" t="s">
        <v>595</v>
      </c>
      <c r="D8406" t="s">
        <v>596</v>
      </c>
      <c r="E8406" s="4">
        <v>1342.1</v>
      </c>
      <c r="F8406" t="s">
        <v>567</v>
      </c>
      <c r="G8406" t="s">
        <v>471</v>
      </c>
      <c r="H8406" t="s">
        <v>311</v>
      </c>
      <c r="I8406" t="s">
        <v>312</v>
      </c>
      <c r="J8406" t="s">
        <v>264</v>
      </c>
      <c r="L8406" t="s">
        <v>376</v>
      </c>
      <c r="M8406" t="s">
        <v>377</v>
      </c>
      <c r="N8406" t="s">
        <v>477</v>
      </c>
    </row>
    <row r="8407" spans="1:14" hidden="1" x14ac:dyDescent="0.25">
      <c r="A8407" t="s">
        <v>241</v>
      </c>
      <c r="B8407" s="1">
        <v>45412</v>
      </c>
      <c r="C8407" t="s">
        <v>599</v>
      </c>
      <c r="D8407" t="s">
        <v>600</v>
      </c>
      <c r="E8407" s="4">
        <v>1537.5</v>
      </c>
      <c r="F8407" t="s">
        <v>567</v>
      </c>
      <c r="G8407" t="s">
        <v>471</v>
      </c>
      <c r="H8407" t="s">
        <v>298</v>
      </c>
      <c r="I8407" t="s">
        <v>299</v>
      </c>
      <c r="J8407" t="s">
        <v>258</v>
      </c>
      <c r="L8407" t="s">
        <v>376</v>
      </c>
      <c r="M8407" t="s">
        <v>377</v>
      </c>
      <c r="N8407" t="s">
        <v>482</v>
      </c>
    </row>
    <row r="8408" spans="1:14" hidden="1" x14ac:dyDescent="0.25">
      <c r="A8408" t="s">
        <v>241</v>
      </c>
      <c r="B8408" s="1">
        <v>45412</v>
      </c>
      <c r="C8408" t="s">
        <v>603</v>
      </c>
      <c r="D8408" t="s">
        <v>604</v>
      </c>
      <c r="E8408" s="4">
        <v>5873.61</v>
      </c>
      <c r="F8408" t="s">
        <v>567</v>
      </c>
      <c r="G8408" t="s">
        <v>471</v>
      </c>
      <c r="H8408" t="s">
        <v>311</v>
      </c>
      <c r="I8408" t="s">
        <v>312</v>
      </c>
      <c r="J8408" t="s">
        <v>264</v>
      </c>
      <c r="L8408" t="s">
        <v>376</v>
      </c>
      <c r="M8408" t="s">
        <v>377</v>
      </c>
      <c r="N8408" t="s">
        <v>487</v>
      </c>
    </row>
    <row r="8409" spans="1:14" hidden="1" x14ac:dyDescent="0.25">
      <c r="A8409" t="s">
        <v>241</v>
      </c>
      <c r="B8409" s="1">
        <v>45412</v>
      </c>
      <c r="C8409" t="s">
        <v>1130</v>
      </c>
      <c r="D8409" t="s">
        <v>1131</v>
      </c>
      <c r="E8409" s="4">
        <v>4983.63</v>
      </c>
      <c r="F8409" t="s">
        <v>567</v>
      </c>
      <c r="G8409" t="s">
        <v>471</v>
      </c>
      <c r="H8409" t="s">
        <v>291</v>
      </c>
      <c r="I8409" t="s">
        <v>292</v>
      </c>
      <c r="J8409" t="s">
        <v>251</v>
      </c>
      <c r="L8409" t="s">
        <v>376</v>
      </c>
      <c r="M8409" t="s">
        <v>377</v>
      </c>
      <c r="N8409" t="s">
        <v>487</v>
      </c>
    </row>
    <row r="8410" spans="1:14" hidden="1" x14ac:dyDescent="0.25">
      <c r="A8410" t="s">
        <v>241</v>
      </c>
      <c r="B8410" s="1">
        <v>45412</v>
      </c>
      <c r="C8410" t="s">
        <v>1364</v>
      </c>
      <c r="D8410" t="s">
        <v>1365</v>
      </c>
      <c r="E8410" s="4">
        <v>51.43</v>
      </c>
      <c r="F8410" t="s">
        <v>567</v>
      </c>
      <c r="G8410" t="s">
        <v>471</v>
      </c>
      <c r="H8410" t="s">
        <v>311</v>
      </c>
      <c r="I8410" t="s">
        <v>312</v>
      </c>
      <c r="J8410" t="s">
        <v>264</v>
      </c>
      <c r="L8410" t="s">
        <v>376</v>
      </c>
      <c r="M8410" t="s">
        <v>377</v>
      </c>
      <c r="N8410" t="s">
        <v>480</v>
      </c>
    </row>
    <row r="8411" spans="1:14" hidden="1" x14ac:dyDescent="0.25">
      <c r="A8411" t="s">
        <v>241</v>
      </c>
      <c r="B8411" s="1">
        <v>45412</v>
      </c>
      <c r="C8411" t="s">
        <v>1373</v>
      </c>
      <c r="D8411" t="s">
        <v>1374</v>
      </c>
      <c r="E8411" s="4">
        <v>84.13</v>
      </c>
      <c r="F8411" t="s">
        <v>567</v>
      </c>
      <c r="G8411" t="s">
        <v>471</v>
      </c>
      <c r="H8411" t="s">
        <v>311</v>
      </c>
      <c r="I8411" t="s">
        <v>312</v>
      </c>
      <c r="J8411" t="s">
        <v>264</v>
      </c>
      <c r="L8411" t="s">
        <v>376</v>
      </c>
      <c r="M8411" t="s">
        <v>377</v>
      </c>
      <c r="N8411" t="s">
        <v>482</v>
      </c>
    </row>
    <row r="8412" spans="1:14" hidden="1" x14ac:dyDescent="0.25">
      <c r="A8412" t="s">
        <v>241</v>
      </c>
      <c r="B8412" s="1">
        <v>45412</v>
      </c>
      <c r="C8412" t="s">
        <v>627</v>
      </c>
      <c r="D8412" t="s">
        <v>628</v>
      </c>
      <c r="E8412" s="4">
        <v>88281.05</v>
      </c>
      <c r="F8412" t="s">
        <v>567</v>
      </c>
      <c r="G8412" t="s">
        <v>471</v>
      </c>
      <c r="H8412" t="s">
        <v>295</v>
      </c>
      <c r="I8412" t="s">
        <v>254</v>
      </c>
      <c r="J8412" t="s">
        <v>253</v>
      </c>
      <c r="L8412" t="s">
        <v>378</v>
      </c>
      <c r="M8412" t="s">
        <v>379</v>
      </c>
      <c r="N8412" t="s">
        <v>486</v>
      </c>
    </row>
    <row r="8413" spans="1:14" hidden="1" x14ac:dyDescent="0.25">
      <c r="A8413" t="s">
        <v>241</v>
      </c>
      <c r="B8413" s="1">
        <v>45412</v>
      </c>
      <c r="C8413" t="s">
        <v>633</v>
      </c>
      <c r="D8413" t="s">
        <v>634</v>
      </c>
      <c r="E8413" s="4">
        <v>21691.88</v>
      </c>
      <c r="F8413" t="s">
        <v>567</v>
      </c>
      <c r="G8413" t="s">
        <v>471</v>
      </c>
      <c r="H8413" t="s">
        <v>295</v>
      </c>
      <c r="I8413" t="s">
        <v>254</v>
      </c>
      <c r="J8413" t="s">
        <v>253</v>
      </c>
      <c r="L8413" t="s">
        <v>378</v>
      </c>
      <c r="M8413" t="s">
        <v>379</v>
      </c>
      <c r="N8413" t="s">
        <v>486</v>
      </c>
    </row>
    <row r="8414" spans="1:14" hidden="1" x14ac:dyDescent="0.25">
      <c r="A8414" t="s">
        <v>241</v>
      </c>
      <c r="B8414" s="1">
        <v>45412</v>
      </c>
      <c r="C8414" t="s">
        <v>640</v>
      </c>
      <c r="D8414" t="s">
        <v>641</v>
      </c>
      <c r="E8414" s="4">
        <v>32.29</v>
      </c>
      <c r="F8414" t="s">
        <v>567</v>
      </c>
      <c r="G8414" t="s">
        <v>471</v>
      </c>
      <c r="H8414" t="s">
        <v>301</v>
      </c>
      <c r="I8414" t="s">
        <v>302</v>
      </c>
      <c r="J8414" t="s">
        <v>258</v>
      </c>
      <c r="L8414" t="s">
        <v>378</v>
      </c>
      <c r="M8414" t="s">
        <v>379</v>
      </c>
      <c r="N8414" t="s">
        <v>485</v>
      </c>
    </row>
    <row r="8415" spans="1:14" hidden="1" x14ac:dyDescent="0.25">
      <c r="A8415" t="s">
        <v>241</v>
      </c>
      <c r="B8415" s="1">
        <v>45412</v>
      </c>
      <c r="C8415" t="s">
        <v>646</v>
      </c>
      <c r="D8415" t="s">
        <v>647</v>
      </c>
      <c r="E8415" s="4">
        <v>182481.53</v>
      </c>
      <c r="F8415" t="s">
        <v>567</v>
      </c>
      <c r="G8415" t="s">
        <v>471</v>
      </c>
      <c r="H8415" t="s">
        <v>295</v>
      </c>
      <c r="I8415" t="s">
        <v>254</v>
      </c>
      <c r="J8415" t="s">
        <v>253</v>
      </c>
      <c r="L8415" t="s">
        <v>378</v>
      </c>
      <c r="M8415" t="s">
        <v>379</v>
      </c>
      <c r="N8415" t="s">
        <v>486</v>
      </c>
    </row>
    <row r="8416" spans="1:14" hidden="1" x14ac:dyDescent="0.25">
      <c r="A8416" t="s">
        <v>241</v>
      </c>
      <c r="B8416" s="1">
        <v>45412</v>
      </c>
      <c r="C8416" t="s">
        <v>650</v>
      </c>
      <c r="D8416" t="s">
        <v>651</v>
      </c>
      <c r="E8416" s="4">
        <v>11499.95</v>
      </c>
      <c r="F8416" t="s">
        <v>567</v>
      </c>
      <c r="G8416" t="s">
        <v>471</v>
      </c>
      <c r="H8416" t="s">
        <v>308</v>
      </c>
      <c r="I8416" t="s">
        <v>309</v>
      </c>
      <c r="J8416" t="s">
        <v>264</v>
      </c>
      <c r="L8416" t="s">
        <v>378</v>
      </c>
      <c r="M8416" t="s">
        <v>379</v>
      </c>
      <c r="N8416" t="s">
        <v>487</v>
      </c>
    </row>
    <row r="8417" spans="1:14" hidden="1" x14ac:dyDescent="0.25">
      <c r="A8417" t="s">
        <v>241</v>
      </c>
      <c r="B8417" s="1">
        <v>45412</v>
      </c>
      <c r="C8417" t="s">
        <v>652</v>
      </c>
      <c r="D8417" t="s">
        <v>653</v>
      </c>
      <c r="E8417" s="4">
        <v>7531.7900000000009</v>
      </c>
      <c r="F8417" t="s">
        <v>567</v>
      </c>
      <c r="G8417" t="s">
        <v>471</v>
      </c>
      <c r="H8417" t="s">
        <v>308</v>
      </c>
      <c r="I8417" t="s">
        <v>309</v>
      </c>
      <c r="J8417" t="s">
        <v>264</v>
      </c>
      <c r="L8417" t="s">
        <v>378</v>
      </c>
      <c r="M8417" t="s">
        <v>379</v>
      </c>
      <c r="N8417" t="s">
        <v>487</v>
      </c>
    </row>
    <row r="8418" spans="1:14" hidden="1" x14ac:dyDescent="0.25">
      <c r="A8418" t="s">
        <v>241</v>
      </c>
      <c r="B8418" s="1">
        <v>45412</v>
      </c>
      <c r="C8418" t="s">
        <v>656</v>
      </c>
      <c r="D8418" t="s">
        <v>657</v>
      </c>
      <c r="E8418" s="4">
        <v>980.25</v>
      </c>
      <c r="F8418" t="s">
        <v>567</v>
      </c>
      <c r="G8418" t="s">
        <v>471</v>
      </c>
      <c r="H8418" t="s">
        <v>308</v>
      </c>
      <c r="I8418" t="s">
        <v>309</v>
      </c>
      <c r="J8418" t="s">
        <v>264</v>
      </c>
      <c r="L8418" t="s">
        <v>378</v>
      </c>
      <c r="M8418" t="s">
        <v>379</v>
      </c>
      <c r="N8418" t="s">
        <v>487</v>
      </c>
    </row>
    <row r="8419" spans="1:14" hidden="1" x14ac:dyDescent="0.25">
      <c r="A8419" t="s">
        <v>241</v>
      </c>
      <c r="B8419" s="1">
        <v>45412</v>
      </c>
      <c r="C8419" t="s">
        <v>663</v>
      </c>
      <c r="D8419" t="s">
        <v>664</v>
      </c>
      <c r="E8419" s="4">
        <v>2465.9899999999993</v>
      </c>
      <c r="F8419" t="s">
        <v>567</v>
      </c>
      <c r="G8419" t="s">
        <v>471</v>
      </c>
      <c r="H8419" t="s">
        <v>308</v>
      </c>
      <c r="I8419" t="s">
        <v>309</v>
      </c>
      <c r="J8419" t="s">
        <v>264</v>
      </c>
      <c r="L8419" t="s">
        <v>378</v>
      </c>
      <c r="M8419" t="s">
        <v>379</v>
      </c>
      <c r="N8419" t="s">
        <v>487</v>
      </c>
    </row>
    <row r="8420" spans="1:14" hidden="1" x14ac:dyDescent="0.25">
      <c r="A8420" t="s">
        <v>241</v>
      </c>
      <c r="B8420" s="1">
        <v>45412</v>
      </c>
      <c r="C8420" t="s">
        <v>668</v>
      </c>
      <c r="D8420" t="s">
        <v>669</v>
      </c>
      <c r="E8420" s="4">
        <v>2121.5300000000002</v>
      </c>
      <c r="F8420" t="s">
        <v>567</v>
      </c>
      <c r="G8420" t="s">
        <v>471</v>
      </c>
      <c r="H8420" t="s">
        <v>308</v>
      </c>
      <c r="I8420" t="s">
        <v>309</v>
      </c>
      <c r="J8420" t="s">
        <v>264</v>
      </c>
      <c r="L8420" t="s">
        <v>378</v>
      </c>
      <c r="M8420" t="s">
        <v>379</v>
      </c>
      <c r="N8420" t="s">
        <v>487</v>
      </c>
    </row>
    <row r="8421" spans="1:14" hidden="1" x14ac:dyDescent="0.25">
      <c r="A8421" t="s">
        <v>241</v>
      </c>
      <c r="B8421" s="1">
        <v>45412</v>
      </c>
      <c r="C8421" t="s">
        <v>672</v>
      </c>
      <c r="D8421" t="s">
        <v>673</v>
      </c>
      <c r="E8421" s="4">
        <v>6701.52</v>
      </c>
      <c r="F8421" t="s">
        <v>567</v>
      </c>
      <c r="G8421" t="s">
        <v>471</v>
      </c>
      <c r="H8421" t="s">
        <v>308</v>
      </c>
      <c r="I8421" t="s">
        <v>309</v>
      </c>
      <c r="J8421" t="s">
        <v>264</v>
      </c>
      <c r="L8421" t="s">
        <v>378</v>
      </c>
      <c r="M8421" t="s">
        <v>379</v>
      </c>
      <c r="N8421" t="s">
        <v>487</v>
      </c>
    </row>
    <row r="8422" spans="1:14" hidden="1" x14ac:dyDescent="0.25">
      <c r="A8422" t="s">
        <v>241</v>
      </c>
      <c r="B8422" s="1">
        <v>45412</v>
      </c>
      <c r="C8422" t="s">
        <v>676</v>
      </c>
      <c r="D8422" t="s">
        <v>677</v>
      </c>
      <c r="E8422" s="4">
        <v>42840.4</v>
      </c>
      <c r="F8422" t="s">
        <v>567</v>
      </c>
      <c r="G8422" t="s">
        <v>471</v>
      </c>
      <c r="H8422" t="s">
        <v>308</v>
      </c>
      <c r="I8422" t="s">
        <v>309</v>
      </c>
      <c r="J8422" t="s">
        <v>264</v>
      </c>
      <c r="L8422" t="s">
        <v>378</v>
      </c>
      <c r="M8422" t="s">
        <v>379</v>
      </c>
      <c r="N8422" t="s">
        <v>477</v>
      </c>
    </row>
    <row r="8423" spans="1:14" hidden="1" x14ac:dyDescent="0.25">
      <c r="A8423" t="s">
        <v>241</v>
      </c>
      <c r="B8423" s="1">
        <v>45412</v>
      </c>
      <c r="C8423" t="s">
        <v>680</v>
      </c>
      <c r="D8423" t="s">
        <v>681</v>
      </c>
      <c r="E8423" s="4">
        <v>19771.09</v>
      </c>
      <c r="F8423" t="s">
        <v>567</v>
      </c>
      <c r="G8423" t="s">
        <v>471</v>
      </c>
      <c r="H8423" t="s">
        <v>308</v>
      </c>
      <c r="I8423" t="s">
        <v>309</v>
      </c>
      <c r="J8423" t="s">
        <v>264</v>
      </c>
      <c r="L8423" t="s">
        <v>378</v>
      </c>
      <c r="M8423" t="s">
        <v>379</v>
      </c>
      <c r="N8423" t="s">
        <v>487</v>
      </c>
    </row>
    <row r="8424" spans="1:14" hidden="1" x14ac:dyDescent="0.25">
      <c r="A8424" t="s">
        <v>241</v>
      </c>
      <c r="B8424" s="1">
        <v>45412</v>
      </c>
      <c r="C8424" t="s">
        <v>685</v>
      </c>
      <c r="D8424" t="s">
        <v>686</v>
      </c>
      <c r="E8424" s="4">
        <v>800</v>
      </c>
      <c r="F8424" t="s">
        <v>567</v>
      </c>
      <c r="G8424" t="s">
        <v>471</v>
      </c>
      <c r="H8424" t="s">
        <v>301</v>
      </c>
      <c r="I8424" t="s">
        <v>302</v>
      </c>
      <c r="J8424" t="s">
        <v>258</v>
      </c>
      <c r="L8424" t="s">
        <v>378</v>
      </c>
      <c r="M8424" t="s">
        <v>379</v>
      </c>
      <c r="N8424" t="s">
        <v>486</v>
      </c>
    </row>
    <row r="8425" spans="1:14" hidden="1" x14ac:dyDescent="0.25">
      <c r="A8425" t="s">
        <v>241</v>
      </c>
      <c r="B8425" s="1">
        <v>45412</v>
      </c>
      <c r="C8425" t="s">
        <v>690</v>
      </c>
      <c r="D8425" t="s">
        <v>691</v>
      </c>
      <c r="E8425" s="4">
        <v>10601</v>
      </c>
      <c r="F8425" t="s">
        <v>567</v>
      </c>
      <c r="G8425" t="s">
        <v>471</v>
      </c>
      <c r="H8425" t="s">
        <v>308</v>
      </c>
      <c r="I8425" t="s">
        <v>309</v>
      </c>
      <c r="J8425" t="s">
        <v>264</v>
      </c>
      <c r="L8425" t="s">
        <v>378</v>
      </c>
      <c r="M8425" t="s">
        <v>379</v>
      </c>
      <c r="N8425" t="s">
        <v>487</v>
      </c>
    </row>
    <row r="8426" spans="1:14" hidden="1" x14ac:dyDescent="0.25">
      <c r="A8426" t="s">
        <v>241</v>
      </c>
      <c r="B8426" s="1">
        <v>45412</v>
      </c>
      <c r="C8426" t="s">
        <v>696</v>
      </c>
      <c r="D8426" t="s">
        <v>697</v>
      </c>
      <c r="E8426" s="4">
        <v>982.66</v>
      </c>
      <c r="F8426" t="s">
        <v>567</v>
      </c>
      <c r="G8426" t="s">
        <v>471</v>
      </c>
      <c r="H8426" t="s">
        <v>308</v>
      </c>
      <c r="I8426" t="s">
        <v>309</v>
      </c>
      <c r="J8426" t="s">
        <v>264</v>
      </c>
      <c r="L8426" t="s">
        <v>378</v>
      </c>
      <c r="M8426" t="s">
        <v>379</v>
      </c>
      <c r="N8426" t="s">
        <v>487</v>
      </c>
    </row>
    <row r="8427" spans="1:14" hidden="1" x14ac:dyDescent="0.25">
      <c r="A8427" t="s">
        <v>241</v>
      </c>
      <c r="B8427" s="1">
        <v>45412</v>
      </c>
      <c r="C8427" t="s">
        <v>698</v>
      </c>
      <c r="D8427" t="s">
        <v>699</v>
      </c>
      <c r="E8427" s="4">
        <v>312.5</v>
      </c>
      <c r="F8427" t="s">
        <v>567</v>
      </c>
      <c r="G8427" t="s">
        <v>471</v>
      </c>
      <c r="H8427" t="s">
        <v>308</v>
      </c>
      <c r="I8427" t="s">
        <v>309</v>
      </c>
      <c r="J8427" t="s">
        <v>264</v>
      </c>
      <c r="L8427" t="s">
        <v>378</v>
      </c>
      <c r="M8427" t="s">
        <v>379</v>
      </c>
      <c r="N8427" t="s">
        <v>487</v>
      </c>
    </row>
    <row r="8428" spans="1:14" hidden="1" x14ac:dyDescent="0.25">
      <c r="A8428" t="s">
        <v>241</v>
      </c>
      <c r="B8428" s="1">
        <v>45412</v>
      </c>
      <c r="C8428" t="s">
        <v>1132</v>
      </c>
      <c r="D8428" t="s">
        <v>1133</v>
      </c>
      <c r="E8428" s="4">
        <v>300</v>
      </c>
      <c r="F8428" t="s">
        <v>567</v>
      </c>
      <c r="G8428" t="s">
        <v>471</v>
      </c>
      <c r="H8428" t="s">
        <v>308</v>
      </c>
      <c r="I8428" t="s">
        <v>309</v>
      </c>
      <c r="J8428" t="s">
        <v>264</v>
      </c>
      <c r="L8428" t="s">
        <v>378</v>
      </c>
      <c r="M8428" t="s">
        <v>379</v>
      </c>
      <c r="N8428" t="s">
        <v>480</v>
      </c>
    </row>
    <row r="8429" spans="1:14" hidden="1" x14ac:dyDescent="0.25">
      <c r="A8429" t="s">
        <v>241</v>
      </c>
      <c r="B8429" s="1">
        <v>45412</v>
      </c>
      <c r="C8429" t="s">
        <v>1134</v>
      </c>
      <c r="D8429" t="s">
        <v>1135</v>
      </c>
      <c r="E8429" s="4">
        <v>14734.720000000001</v>
      </c>
      <c r="F8429" t="s">
        <v>567</v>
      </c>
      <c r="G8429" t="s">
        <v>471</v>
      </c>
      <c r="H8429" t="s">
        <v>301</v>
      </c>
      <c r="I8429" t="s">
        <v>302</v>
      </c>
      <c r="J8429" t="s">
        <v>258</v>
      </c>
      <c r="L8429" t="s">
        <v>378</v>
      </c>
      <c r="M8429" t="s">
        <v>379</v>
      </c>
      <c r="N8429" t="s">
        <v>486</v>
      </c>
    </row>
    <row r="8430" spans="1:14" hidden="1" x14ac:dyDescent="0.25">
      <c r="A8430" t="s">
        <v>241</v>
      </c>
      <c r="B8430" s="1">
        <v>45412</v>
      </c>
      <c r="C8430" t="s">
        <v>1140</v>
      </c>
      <c r="D8430" t="s">
        <v>1141</v>
      </c>
      <c r="E8430" s="4">
        <v>4333.32</v>
      </c>
      <c r="F8430" t="s">
        <v>567</v>
      </c>
      <c r="G8430" t="s">
        <v>471</v>
      </c>
      <c r="H8430" t="s">
        <v>308</v>
      </c>
      <c r="I8430" t="s">
        <v>309</v>
      </c>
      <c r="J8430" t="s">
        <v>264</v>
      </c>
      <c r="L8430" t="s">
        <v>378</v>
      </c>
      <c r="M8430" t="s">
        <v>379</v>
      </c>
      <c r="N8430" t="s">
        <v>487</v>
      </c>
    </row>
    <row r="8431" spans="1:14" hidden="1" x14ac:dyDescent="0.25">
      <c r="A8431" t="s">
        <v>241</v>
      </c>
      <c r="B8431" s="1">
        <v>45412</v>
      </c>
      <c r="C8431" t="s">
        <v>1221</v>
      </c>
      <c r="D8431" t="s">
        <v>1222</v>
      </c>
      <c r="E8431" s="4">
        <v>18402.599999999999</v>
      </c>
      <c r="F8431" t="s">
        <v>567</v>
      </c>
      <c r="G8431" t="s">
        <v>471</v>
      </c>
      <c r="H8431" t="s">
        <v>317</v>
      </c>
      <c r="I8431" t="s">
        <v>318</v>
      </c>
      <c r="J8431" t="s">
        <v>276</v>
      </c>
      <c r="L8431" t="s">
        <v>390</v>
      </c>
      <c r="M8431" t="s">
        <v>391</v>
      </c>
      <c r="N8431" t="s">
        <v>487</v>
      </c>
    </row>
    <row r="8432" spans="1:14" hidden="1" x14ac:dyDescent="0.25">
      <c r="A8432" t="s">
        <v>241</v>
      </c>
      <c r="B8432" s="1">
        <v>45412</v>
      </c>
      <c r="C8432" t="s">
        <v>702</v>
      </c>
      <c r="D8432" t="s">
        <v>703</v>
      </c>
      <c r="E8432" s="4">
        <v>4333.32</v>
      </c>
      <c r="F8432" t="s">
        <v>567</v>
      </c>
      <c r="G8432" t="s">
        <v>471</v>
      </c>
      <c r="H8432" t="s">
        <v>311</v>
      </c>
      <c r="I8432" t="s">
        <v>312</v>
      </c>
      <c r="J8432" t="s">
        <v>264</v>
      </c>
      <c r="L8432" t="s">
        <v>378</v>
      </c>
      <c r="M8432" t="s">
        <v>379</v>
      </c>
      <c r="N8432" t="s">
        <v>487</v>
      </c>
    </row>
    <row r="8433" spans="1:14" hidden="1" x14ac:dyDescent="0.25">
      <c r="A8433" t="s">
        <v>241</v>
      </c>
      <c r="B8433" s="1">
        <v>45412</v>
      </c>
      <c r="C8433" t="s">
        <v>1312</v>
      </c>
      <c r="D8433" t="s">
        <v>1313</v>
      </c>
      <c r="E8433" s="4">
        <v>5907</v>
      </c>
      <c r="F8433" t="s">
        <v>567</v>
      </c>
      <c r="G8433" t="s">
        <v>471</v>
      </c>
      <c r="H8433" t="s">
        <v>311</v>
      </c>
      <c r="I8433" t="s">
        <v>312</v>
      </c>
      <c r="J8433" t="s">
        <v>264</v>
      </c>
      <c r="L8433" t="s">
        <v>378</v>
      </c>
      <c r="M8433" t="s">
        <v>379</v>
      </c>
      <c r="N8433" t="s">
        <v>487</v>
      </c>
    </row>
    <row r="8434" spans="1:14" hidden="1" x14ac:dyDescent="0.25">
      <c r="A8434" t="s">
        <v>241</v>
      </c>
      <c r="B8434" s="1">
        <v>45412</v>
      </c>
      <c r="C8434" t="s">
        <v>1146</v>
      </c>
      <c r="D8434" t="s">
        <v>1147</v>
      </c>
      <c r="E8434" s="4">
        <v>10200</v>
      </c>
      <c r="F8434" t="s">
        <v>567</v>
      </c>
      <c r="G8434" t="s">
        <v>471</v>
      </c>
      <c r="H8434" t="s">
        <v>311</v>
      </c>
      <c r="I8434" t="s">
        <v>312</v>
      </c>
      <c r="J8434" t="s">
        <v>264</v>
      </c>
      <c r="L8434" t="s">
        <v>378</v>
      </c>
      <c r="M8434" t="s">
        <v>379</v>
      </c>
      <c r="N8434" t="s">
        <v>487</v>
      </c>
    </row>
    <row r="8435" spans="1:14" hidden="1" x14ac:dyDescent="0.25">
      <c r="A8435" t="s">
        <v>241</v>
      </c>
      <c r="B8435" s="1">
        <v>45412</v>
      </c>
      <c r="C8435" t="s">
        <v>1273</v>
      </c>
      <c r="D8435" t="s">
        <v>1274</v>
      </c>
      <c r="E8435" s="4">
        <v>2773.3199999999997</v>
      </c>
      <c r="F8435" t="s">
        <v>567</v>
      </c>
      <c r="G8435" t="s">
        <v>471</v>
      </c>
      <c r="H8435" t="s">
        <v>301</v>
      </c>
      <c r="I8435" t="s">
        <v>302</v>
      </c>
      <c r="J8435" t="s">
        <v>258</v>
      </c>
      <c r="L8435" t="s">
        <v>378</v>
      </c>
      <c r="M8435" t="s">
        <v>379</v>
      </c>
      <c r="N8435" t="s">
        <v>487</v>
      </c>
    </row>
    <row r="8436" spans="1:14" hidden="1" x14ac:dyDescent="0.25">
      <c r="A8436" t="s">
        <v>241</v>
      </c>
      <c r="B8436" s="1">
        <v>45412</v>
      </c>
      <c r="C8436" t="s">
        <v>1260</v>
      </c>
      <c r="D8436" t="s">
        <v>1261</v>
      </c>
      <c r="E8436" s="4">
        <v>800</v>
      </c>
      <c r="F8436" t="s">
        <v>567</v>
      </c>
      <c r="G8436" t="s">
        <v>471</v>
      </c>
      <c r="H8436" t="s">
        <v>311</v>
      </c>
      <c r="I8436" t="s">
        <v>312</v>
      </c>
      <c r="J8436" t="s">
        <v>264</v>
      </c>
      <c r="L8436" t="s">
        <v>378</v>
      </c>
      <c r="M8436" t="s">
        <v>379</v>
      </c>
      <c r="N8436" t="s">
        <v>487</v>
      </c>
    </row>
    <row r="8437" spans="1:14" hidden="1" x14ac:dyDescent="0.25">
      <c r="A8437" t="s">
        <v>241</v>
      </c>
      <c r="B8437" s="1">
        <v>45412</v>
      </c>
      <c r="C8437" t="s">
        <v>704</v>
      </c>
      <c r="D8437" t="s">
        <v>705</v>
      </c>
      <c r="E8437" s="4">
        <v>9886.68</v>
      </c>
      <c r="F8437" t="s">
        <v>567</v>
      </c>
      <c r="G8437" t="s">
        <v>471</v>
      </c>
      <c r="H8437" t="s">
        <v>311</v>
      </c>
      <c r="I8437" t="s">
        <v>312</v>
      </c>
      <c r="J8437" t="s">
        <v>264</v>
      </c>
      <c r="L8437" t="s">
        <v>378</v>
      </c>
      <c r="M8437" t="s">
        <v>379</v>
      </c>
      <c r="N8437" t="s">
        <v>487</v>
      </c>
    </row>
    <row r="8438" spans="1:14" hidden="1" x14ac:dyDescent="0.25">
      <c r="A8438" t="s">
        <v>241</v>
      </c>
      <c r="B8438" s="1">
        <v>45412</v>
      </c>
      <c r="C8438" t="s">
        <v>708</v>
      </c>
      <c r="D8438" t="s">
        <v>709</v>
      </c>
      <c r="E8438" s="4">
        <v>536.67999999999995</v>
      </c>
      <c r="F8438" t="s">
        <v>567</v>
      </c>
      <c r="G8438" t="s">
        <v>471</v>
      </c>
      <c r="H8438" t="s">
        <v>301</v>
      </c>
      <c r="I8438" t="s">
        <v>302</v>
      </c>
      <c r="J8438" t="s">
        <v>258</v>
      </c>
      <c r="L8438" t="s">
        <v>378</v>
      </c>
      <c r="M8438" t="s">
        <v>379</v>
      </c>
      <c r="N8438" t="s">
        <v>482</v>
      </c>
    </row>
    <row r="8439" spans="1:14" hidden="1" x14ac:dyDescent="0.25">
      <c r="A8439" t="s">
        <v>241</v>
      </c>
      <c r="B8439" s="1">
        <v>45412</v>
      </c>
      <c r="C8439" t="s">
        <v>712</v>
      </c>
      <c r="D8439" t="s">
        <v>713</v>
      </c>
      <c r="E8439" s="4">
        <v>317.32</v>
      </c>
      <c r="F8439" t="s">
        <v>567</v>
      </c>
      <c r="G8439" t="s">
        <v>471</v>
      </c>
      <c r="H8439" t="s">
        <v>311</v>
      </c>
      <c r="I8439" t="s">
        <v>312</v>
      </c>
      <c r="J8439" t="s">
        <v>264</v>
      </c>
      <c r="L8439" t="s">
        <v>378</v>
      </c>
      <c r="M8439" t="s">
        <v>379</v>
      </c>
      <c r="N8439" t="s">
        <v>487</v>
      </c>
    </row>
    <row r="8440" spans="1:14" hidden="1" x14ac:dyDescent="0.25">
      <c r="A8440" t="s">
        <v>241</v>
      </c>
      <c r="B8440" s="1">
        <v>45412</v>
      </c>
      <c r="C8440" t="s">
        <v>717</v>
      </c>
      <c r="D8440" t="s">
        <v>718</v>
      </c>
      <c r="E8440" s="4">
        <v>1414.32</v>
      </c>
      <c r="F8440" t="s">
        <v>567</v>
      </c>
      <c r="G8440" t="s">
        <v>471</v>
      </c>
      <c r="H8440" t="s">
        <v>311</v>
      </c>
      <c r="I8440" t="s">
        <v>312</v>
      </c>
      <c r="J8440" t="s">
        <v>264</v>
      </c>
      <c r="L8440" t="s">
        <v>378</v>
      </c>
      <c r="M8440" t="s">
        <v>379</v>
      </c>
      <c r="N8440" t="s">
        <v>487</v>
      </c>
    </row>
    <row r="8441" spans="1:14" hidden="1" x14ac:dyDescent="0.25">
      <c r="A8441" t="s">
        <v>241</v>
      </c>
      <c r="B8441" s="1">
        <v>45412</v>
      </c>
      <c r="C8441" t="s">
        <v>719</v>
      </c>
      <c r="D8441" t="s">
        <v>720</v>
      </c>
      <c r="E8441" s="4">
        <v>3130.2000000000003</v>
      </c>
      <c r="F8441" t="s">
        <v>567</v>
      </c>
      <c r="G8441" t="s">
        <v>471</v>
      </c>
      <c r="H8441" t="s">
        <v>311</v>
      </c>
      <c r="I8441" t="s">
        <v>312</v>
      </c>
      <c r="J8441" t="s">
        <v>264</v>
      </c>
      <c r="L8441" t="s">
        <v>378</v>
      </c>
      <c r="M8441" t="s">
        <v>379</v>
      </c>
      <c r="N8441" t="s">
        <v>487</v>
      </c>
    </row>
    <row r="8442" spans="1:14" hidden="1" x14ac:dyDescent="0.25">
      <c r="A8442" t="s">
        <v>241</v>
      </c>
      <c r="B8442" s="1">
        <v>45412</v>
      </c>
      <c r="C8442" t="s">
        <v>1350</v>
      </c>
      <c r="D8442" t="s">
        <v>1351</v>
      </c>
      <c r="E8442" s="4">
        <v>1010</v>
      </c>
      <c r="F8442" t="s">
        <v>567</v>
      </c>
      <c r="G8442" t="s">
        <v>471</v>
      </c>
      <c r="H8442" t="s">
        <v>301</v>
      </c>
      <c r="I8442" t="s">
        <v>302</v>
      </c>
      <c r="J8442" t="s">
        <v>258</v>
      </c>
      <c r="L8442" t="s">
        <v>378</v>
      </c>
      <c r="M8442" t="s">
        <v>379</v>
      </c>
      <c r="N8442" t="s">
        <v>482</v>
      </c>
    </row>
    <row r="8443" spans="1:14" hidden="1" x14ac:dyDescent="0.25">
      <c r="A8443" t="s">
        <v>241</v>
      </c>
      <c r="B8443" s="1">
        <v>45412</v>
      </c>
      <c r="C8443" t="s">
        <v>721</v>
      </c>
      <c r="D8443" t="s">
        <v>722</v>
      </c>
      <c r="E8443" s="4">
        <v>916</v>
      </c>
      <c r="F8443" t="s">
        <v>567</v>
      </c>
      <c r="G8443" t="s">
        <v>471</v>
      </c>
      <c r="H8443" t="s">
        <v>308</v>
      </c>
      <c r="I8443" t="s">
        <v>309</v>
      </c>
      <c r="J8443" t="s">
        <v>264</v>
      </c>
      <c r="L8443" t="s">
        <v>378</v>
      </c>
      <c r="M8443" t="s">
        <v>379</v>
      </c>
      <c r="N8443" t="s">
        <v>487</v>
      </c>
    </row>
    <row r="8444" spans="1:14" hidden="1" x14ac:dyDescent="0.25">
      <c r="A8444" t="s">
        <v>241</v>
      </c>
      <c r="B8444" s="1">
        <v>45412</v>
      </c>
      <c r="C8444" t="s">
        <v>726</v>
      </c>
      <c r="D8444" t="s">
        <v>727</v>
      </c>
      <c r="E8444" s="4">
        <v>3254.71</v>
      </c>
      <c r="F8444" t="s">
        <v>567</v>
      </c>
      <c r="G8444" t="s">
        <v>471</v>
      </c>
      <c r="H8444" t="s">
        <v>301</v>
      </c>
      <c r="I8444" t="s">
        <v>302</v>
      </c>
      <c r="J8444" t="s">
        <v>258</v>
      </c>
      <c r="L8444" t="s">
        <v>378</v>
      </c>
      <c r="M8444" t="s">
        <v>379</v>
      </c>
      <c r="N8444" t="s">
        <v>486</v>
      </c>
    </row>
    <row r="8445" spans="1:14" hidden="1" x14ac:dyDescent="0.25">
      <c r="A8445" t="s">
        <v>241</v>
      </c>
      <c r="B8445" s="1">
        <v>45412</v>
      </c>
      <c r="C8445" t="s">
        <v>734</v>
      </c>
      <c r="D8445" t="s">
        <v>735</v>
      </c>
      <c r="E8445" s="4">
        <v>195</v>
      </c>
      <c r="F8445" t="s">
        <v>567</v>
      </c>
      <c r="G8445" t="s">
        <v>471</v>
      </c>
      <c r="H8445" t="s">
        <v>308</v>
      </c>
      <c r="I8445" t="s">
        <v>309</v>
      </c>
      <c r="J8445" t="s">
        <v>264</v>
      </c>
      <c r="L8445" t="s">
        <v>378</v>
      </c>
      <c r="M8445" t="s">
        <v>379</v>
      </c>
      <c r="N8445" t="s">
        <v>487</v>
      </c>
    </row>
    <row r="8446" spans="1:14" hidden="1" x14ac:dyDescent="0.25">
      <c r="A8446" t="s">
        <v>241</v>
      </c>
      <c r="B8446" s="1">
        <v>45412</v>
      </c>
      <c r="C8446" t="s">
        <v>738</v>
      </c>
      <c r="D8446" t="s">
        <v>739</v>
      </c>
      <c r="E8446" s="4">
        <v>12368.12</v>
      </c>
      <c r="F8446" t="s">
        <v>567</v>
      </c>
      <c r="G8446" t="s">
        <v>471</v>
      </c>
      <c r="H8446" t="s">
        <v>301</v>
      </c>
      <c r="I8446" t="s">
        <v>302</v>
      </c>
      <c r="J8446" t="s">
        <v>258</v>
      </c>
      <c r="L8446" t="s">
        <v>378</v>
      </c>
      <c r="M8446" t="s">
        <v>379</v>
      </c>
      <c r="N8446" t="s">
        <v>487</v>
      </c>
    </row>
    <row r="8447" spans="1:14" hidden="1" x14ac:dyDescent="0.25">
      <c r="A8447" t="s">
        <v>241</v>
      </c>
      <c r="B8447" s="1">
        <v>45412</v>
      </c>
      <c r="C8447" t="s">
        <v>742</v>
      </c>
      <c r="D8447" t="s">
        <v>743</v>
      </c>
      <c r="E8447" s="4">
        <v>1592.4500000000003</v>
      </c>
      <c r="F8447" t="s">
        <v>567</v>
      </c>
      <c r="G8447" t="s">
        <v>471</v>
      </c>
      <c r="H8447" t="s">
        <v>308</v>
      </c>
      <c r="I8447" t="s">
        <v>309</v>
      </c>
      <c r="J8447" t="s">
        <v>264</v>
      </c>
      <c r="L8447" t="s">
        <v>378</v>
      </c>
      <c r="M8447" t="s">
        <v>379</v>
      </c>
      <c r="N8447" t="s">
        <v>487</v>
      </c>
    </row>
    <row r="8448" spans="1:14" hidden="1" x14ac:dyDescent="0.25">
      <c r="A8448" t="s">
        <v>241</v>
      </c>
      <c r="B8448" s="1">
        <v>45412</v>
      </c>
      <c r="C8448" t="s">
        <v>747</v>
      </c>
      <c r="D8448" t="s">
        <v>748</v>
      </c>
      <c r="E8448" s="4">
        <v>13314.2</v>
      </c>
      <c r="F8448" t="s">
        <v>567</v>
      </c>
      <c r="G8448" t="s">
        <v>471</v>
      </c>
      <c r="H8448" t="s">
        <v>308</v>
      </c>
      <c r="I8448" t="s">
        <v>309</v>
      </c>
      <c r="J8448" t="s">
        <v>264</v>
      </c>
      <c r="L8448" t="s">
        <v>378</v>
      </c>
      <c r="M8448" t="s">
        <v>379</v>
      </c>
      <c r="N8448" t="s">
        <v>487</v>
      </c>
    </row>
    <row r="8449" spans="1:14" hidden="1" x14ac:dyDescent="0.25">
      <c r="A8449" t="s">
        <v>241</v>
      </c>
      <c r="B8449" s="1">
        <v>45412</v>
      </c>
      <c r="C8449" t="s">
        <v>1375</v>
      </c>
      <c r="D8449" t="s">
        <v>1376</v>
      </c>
      <c r="E8449" s="4">
        <v>14.38</v>
      </c>
      <c r="F8449" t="s">
        <v>567</v>
      </c>
      <c r="G8449" t="s">
        <v>471</v>
      </c>
      <c r="H8449" t="s">
        <v>301</v>
      </c>
      <c r="I8449" t="s">
        <v>302</v>
      </c>
      <c r="J8449" t="s">
        <v>258</v>
      </c>
      <c r="L8449" t="s">
        <v>378</v>
      </c>
      <c r="M8449" t="s">
        <v>379</v>
      </c>
      <c r="N8449" t="s">
        <v>482</v>
      </c>
    </row>
    <row r="8450" spans="1:14" hidden="1" x14ac:dyDescent="0.25">
      <c r="A8450" t="s">
        <v>241</v>
      </c>
      <c r="B8450" s="1">
        <v>45412</v>
      </c>
      <c r="C8450" t="s">
        <v>763</v>
      </c>
      <c r="D8450" t="s">
        <v>764</v>
      </c>
      <c r="E8450" s="4">
        <v>144.98000000000002</v>
      </c>
      <c r="F8450" t="s">
        <v>567</v>
      </c>
      <c r="G8450" t="s">
        <v>471</v>
      </c>
      <c r="H8450" t="s">
        <v>308</v>
      </c>
      <c r="I8450" t="s">
        <v>309</v>
      </c>
      <c r="J8450" t="s">
        <v>264</v>
      </c>
      <c r="L8450" t="s">
        <v>378</v>
      </c>
      <c r="M8450" t="s">
        <v>379</v>
      </c>
      <c r="N8450" t="s">
        <v>480</v>
      </c>
    </row>
    <row r="8451" spans="1:14" hidden="1" x14ac:dyDescent="0.25">
      <c r="A8451" t="s">
        <v>241</v>
      </c>
      <c r="B8451" s="1">
        <v>45412</v>
      </c>
      <c r="C8451" t="s">
        <v>767</v>
      </c>
      <c r="D8451" t="s">
        <v>768</v>
      </c>
      <c r="E8451" s="4">
        <v>591.06999999999994</v>
      </c>
      <c r="F8451" t="s">
        <v>567</v>
      </c>
      <c r="G8451" t="s">
        <v>471</v>
      </c>
      <c r="H8451" t="s">
        <v>308</v>
      </c>
      <c r="I8451" t="s">
        <v>309</v>
      </c>
      <c r="J8451" t="s">
        <v>264</v>
      </c>
      <c r="L8451" t="s">
        <v>378</v>
      </c>
      <c r="M8451" t="s">
        <v>379</v>
      </c>
      <c r="N8451" t="s">
        <v>480</v>
      </c>
    </row>
    <row r="8452" spans="1:14" hidden="1" x14ac:dyDescent="0.25">
      <c r="A8452" t="s">
        <v>241</v>
      </c>
      <c r="B8452" s="1">
        <v>45412</v>
      </c>
      <c r="C8452" t="s">
        <v>769</v>
      </c>
      <c r="D8452" t="s">
        <v>770</v>
      </c>
      <c r="E8452" s="4">
        <v>3009.97</v>
      </c>
      <c r="F8452" t="s">
        <v>567</v>
      </c>
      <c r="G8452" t="s">
        <v>471</v>
      </c>
      <c r="H8452" t="s">
        <v>311</v>
      </c>
      <c r="I8452" t="s">
        <v>312</v>
      </c>
      <c r="J8452" t="s">
        <v>264</v>
      </c>
      <c r="L8452" t="s">
        <v>378</v>
      </c>
      <c r="M8452" t="s">
        <v>379</v>
      </c>
      <c r="N8452" t="s">
        <v>487</v>
      </c>
    </row>
    <row r="8453" spans="1:14" hidden="1" x14ac:dyDescent="0.25">
      <c r="A8453" t="s">
        <v>241</v>
      </c>
      <c r="B8453" s="1">
        <v>45412</v>
      </c>
      <c r="C8453" t="s">
        <v>773</v>
      </c>
      <c r="D8453" t="s">
        <v>774</v>
      </c>
      <c r="E8453" s="4">
        <v>1040.08</v>
      </c>
      <c r="F8453" t="s">
        <v>567</v>
      </c>
      <c r="G8453" t="s">
        <v>471</v>
      </c>
      <c r="H8453" t="s">
        <v>308</v>
      </c>
      <c r="I8453" t="s">
        <v>309</v>
      </c>
      <c r="J8453" t="s">
        <v>264</v>
      </c>
      <c r="L8453" t="s">
        <v>378</v>
      </c>
      <c r="M8453" t="s">
        <v>379</v>
      </c>
      <c r="N8453" t="s">
        <v>480</v>
      </c>
    </row>
    <row r="8454" spans="1:14" hidden="1" x14ac:dyDescent="0.25">
      <c r="A8454" t="s">
        <v>241</v>
      </c>
      <c r="B8454" s="1">
        <v>45412</v>
      </c>
      <c r="C8454" t="s">
        <v>775</v>
      </c>
      <c r="D8454" t="s">
        <v>776</v>
      </c>
      <c r="E8454" s="4">
        <v>3185</v>
      </c>
      <c r="F8454" t="s">
        <v>567</v>
      </c>
      <c r="G8454" t="s">
        <v>471</v>
      </c>
      <c r="H8454" t="s">
        <v>311</v>
      </c>
      <c r="I8454" t="s">
        <v>312</v>
      </c>
      <c r="J8454" t="s">
        <v>264</v>
      </c>
      <c r="L8454" t="s">
        <v>378</v>
      </c>
      <c r="M8454" t="s">
        <v>379</v>
      </c>
      <c r="N8454" t="s">
        <v>487</v>
      </c>
    </row>
    <row r="8455" spans="1:14" hidden="1" x14ac:dyDescent="0.25">
      <c r="A8455" t="s">
        <v>241</v>
      </c>
      <c r="B8455" s="1">
        <v>45412</v>
      </c>
      <c r="C8455" t="s">
        <v>777</v>
      </c>
      <c r="D8455" t="s">
        <v>778</v>
      </c>
      <c r="E8455" s="4">
        <v>3021.5299999999997</v>
      </c>
      <c r="F8455" t="s">
        <v>567</v>
      </c>
      <c r="G8455" t="s">
        <v>471</v>
      </c>
      <c r="H8455" t="s">
        <v>311</v>
      </c>
      <c r="I8455" t="s">
        <v>312</v>
      </c>
      <c r="J8455" t="s">
        <v>264</v>
      </c>
      <c r="L8455" t="s">
        <v>378</v>
      </c>
      <c r="M8455" t="s">
        <v>379</v>
      </c>
      <c r="N8455" t="s">
        <v>485</v>
      </c>
    </row>
    <row r="8456" spans="1:14" hidden="1" x14ac:dyDescent="0.25">
      <c r="A8456" t="s">
        <v>241</v>
      </c>
      <c r="B8456" s="1">
        <v>45412</v>
      </c>
      <c r="C8456" t="s">
        <v>781</v>
      </c>
      <c r="D8456" t="s">
        <v>782</v>
      </c>
      <c r="E8456" s="4">
        <v>1823</v>
      </c>
      <c r="F8456" t="s">
        <v>567</v>
      </c>
      <c r="G8456" t="s">
        <v>471</v>
      </c>
      <c r="H8456" t="s">
        <v>311</v>
      </c>
      <c r="I8456" t="s">
        <v>312</v>
      </c>
      <c r="J8456" t="s">
        <v>264</v>
      </c>
      <c r="L8456" t="s">
        <v>378</v>
      </c>
      <c r="M8456" t="s">
        <v>379</v>
      </c>
      <c r="N8456" t="s">
        <v>485</v>
      </c>
    </row>
    <row r="8457" spans="1:14" hidden="1" x14ac:dyDescent="0.25">
      <c r="A8457" t="s">
        <v>241</v>
      </c>
      <c r="B8457" s="1">
        <v>45412</v>
      </c>
      <c r="C8457" t="s">
        <v>788</v>
      </c>
      <c r="D8457" t="s">
        <v>789</v>
      </c>
      <c r="E8457" s="4">
        <v>3072.13</v>
      </c>
      <c r="F8457" t="s">
        <v>567</v>
      </c>
      <c r="G8457" t="s">
        <v>471</v>
      </c>
      <c r="H8457" t="s">
        <v>311</v>
      </c>
      <c r="I8457" t="s">
        <v>312</v>
      </c>
      <c r="J8457" t="s">
        <v>264</v>
      </c>
      <c r="L8457" t="s">
        <v>378</v>
      </c>
      <c r="M8457" t="s">
        <v>379</v>
      </c>
      <c r="N8457" t="s">
        <v>485</v>
      </c>
    </row>
    <row r="8458" spans="1:14" hidden="1" x14ac:dyDescent="0.25">
      <c r="A8458" t="s">
        <v>241</v>
      </c>
      <c r="B8458" s="1">
        <v>45412</v>
      </c>
      <c r="C8458" t="s">
        <v>790</v>
      </c>
      <c r="D8458" t="s">
        <v>791</v>
      </c>
      <c r="E8458" s="4">
        <v>630</v>
      </c>
      <c r="F8458" t="s">
        <v>567</v>
      </c>
      <c r="G8458" t="s">
        <v>471</v>
      </c>
      <c r="H8458" t="s">
        <v>311</v>
      </c>
      <c r="I8458" t="s">
        <v>312</v>
      </c>
      <c r="J8458" t="s">
        <v>264</v>
      </c>
      <c r="L8458" t="s">
        <v>378</v>
      </c>
      <c r="M8458" t="s">
        <v>379</v>
      </c>
      <c r="N8458" t="s">
        <v>487</v>
      </c>
    </row>
    <row r="8459" spans="1:14" hidden="1" x14ac:dyDescent="0.25">
      <c r="A8459" t="s">
        <v>241</v>
      </c>
      <c r="B8459" s="1">
        <v>45412</v>
      </c>
      <c r="C8459" t="s">
        <v>792</v>
      </c>
      <c r="D8459" t="s">
        <v>793</v>
      </c>
      <c r="E8459" s="4">
        <v>1605</v>
      </c>
      <c r="F8459" t="s">
        <v>567</v>
      </c>
      <c r="G8459" t="s">
        <v>471</v>
      </c>
      <c r="H8459" t="s">
        <v>308</v>
      </c>
      <c r="I8459" t="s">
        <v>309</v>
      </c>
      <c r="J8459" t="s">
        <v>264</v>
      </c>
      <c r="L8459" t="s">
        <v>378</v>
      </c>
      <c r="M8459" t="s">
        <v>379</v>
      </c>
      <c r="N8459" t="s">
        <v>487</v>
      </c>
    </row>
    <row r="8460" spans="1:14" hidden="1" x14ac:dyDescent="0.25">
      <c r="A8460" t="s">
        <v>241</v>
      </c>
      <c r="B8460" s="1">
        <v>45412</v>
      </c>
      <c r="C8460" t="s">
        <v>1275</v>
      </c>
      <c r="D8460" t="s">
        <v>1276</v>
      </c>
      <c r="E8460" s="4">
        <v>3979.67</v>
      </c>
      <c r="F8460" t="s">
        <v>567</v>
      </c>
      <c r="G8460" t="s">
        <v>471</v>
      </c>
      <c r="H8460" t="s">
        <v>317</v>
      </c>
      <c r="I8460" t="s">
        <v>318</v>
      </c>
      <c r="J8460" t="s">
        <v>276</v>
      </c>
      <c r="L8460" t="s">
        <v>390</v>
      </c>
      <c r="M8460" t="s">
        <v>391</v>
      </c>
      <c r="N8460" t="s">
        <v>487</v>
      </c>
    </row>
    <row r="8461" spans="1:14" hidden="1" x14ac:dyDescent="0.25">
      <c r="A8461" t="s">
        <v>241</v>
      </c>
      <c r="B8461" s="1">
        <v>45412</v>
      </c>
      <c r="C8461" t="s">
        <v>1236</v>
      </c>
      <c r="D8461" t="s">
        <v>1237</v>
      </c>
      <c r="E8461" s="4">
        <v>31.25</v>
      </c>
      <c r="F8461" t="s">
        <v>567</v>
      </c>
      <c r="G8461" t="s">
        <v>471</v>
      </c>
      <c r="H8461" t="s">
        <v>308</v>
      </c>
      <c r="I8461" t="s">
        <v>309</v>
      </c>
      <c r="J8461" t="s">
        <v>264</v>
      </c>
      <c r="L8461" t="s">
        <v>378</v>
      </c>
      <c r="M8461" t="s">
        <v>379</v>
      </c>
      <c r="N8461" t="s">
        <v>480</v>
      </c>
    </row>
    <row r="8462" spans="1:14" hidden="1" x14ac:dyDescent="0.25">
      <c r="A8462" t="s">
        <v>241</v>
      </c>
      <c r="B8462" s="1">
        <v>45412</v>
      </c>
      <c r="C8462" t="s">
        <v>1238</v>
      </c>
      <c r="D8462" t="s">
        <v>1239</v>
      </c>
      <c r="E8462" s="4">
        <v>4860.7199999999993</v>
      </c>
      <c r="F8462" t="s">
        <v>567</v>
      </c>
      <c r="G8462" t="s">
        <v>471</v>
      </c>
      <c r="H8462" t="s">
        <v>308</v>
      </c>
      <c r="I8462" t="s">
        <v>309</v>
      </c>
      <c r="J8462" t="s">
        <v>264</v>
      </c>
      <c r="L8462" t="s">
        <v>378</v>
      </c>
      <c r="M8462" t="s">
        <v>379</v>
      </c>
      <c r="N8462" t="s">
        <v>487</v>
      </c>
    </row>
    <row r="8463" spans="1:14" hidden="1" x14ac:dyDescent="0.25">
      <c r="A8463" t="s">
        <v>241</v>
      </c>
      <c r="B8463" s="1">
        <v>45412</v>
      </c>
      <c r="C8463" t="s">
        <v>1330</v>
      </c>
      <c r="D8463" t="s">
        <v>1331</v>
      </c>
      <c r="E8463" s="4">
        <v>2873.94</v>
      </c>
      <c r="F8463" t="s">
        <v>567</v>
      </c>
      <c r="G8463" t="s">
        <v>471</v>
      </c>
      <c r="H8463" t="s">
        <v>311</v>
      </c>
      <c r="I8463" t="s">
        <v>312</v>
      </c>
      <c r="J8463" t="s">
        <v>264</v>
      </c>
      <c r="L8463" t="s">
        <v>378</v>
      </c>
      <c r="M8463" t="s">
        <v>379</v>
      </c>
      <c r="N8463" t="s">
        <v>487</v>
      </c>
    </row>
    <row r="8464" spans="1:14" hidden="1" x14ac:dyDescent="0.25">
      <c r="A8464" t="s">
        <v>241</v>
      </c>
      <c r="B8464" s="1">
        <v>45412</v>
      </c>
      <c r="C8464" t="s">
        <v>1336</v>
      </c>
      <c r="D8464" t="s">
        <v>1337</v>
      </c>
      <c r="E8464" s="4">
        <v>23093.89</v>
      </c>
      <c r="F8464" t="s">
        <v>567</v>
      </c>
      <c r="G8464" t="s">
        <v>471</v>
      </c>
      <c r="H8464" t="s">
        <v>308</v>
      </c>
      <c r="I8464" t="s">
        <v>309</v>
      </c>
      <c r="J8464" t="s">
        <v>264</v>
      </c>
      <c r="K8464" t="s">
        <v>1244</v>
      </c>
      <c r="L8464" t="s">
        <v>378</v>
      </c>
      <c r="M8464" t="s">
        <v>379</v>
      </c>
      <c r="N8464" t="s">
        <v>488</v>
      </c>
    </row>
    <row r="8465" spans="1:14" hidden="1" x14ac:dyDescent="0.25">
      <c r="A8465" t="s">
        <v>241</v>
      </c>
      <c r="B8465" s="1">
        <v>45412</v>
      </c>
      <c r="C8465" t="s">
        <v>794</v>
      </c>
      <c r="D8465" t="s">
        <v>795</v>
      </c>
      <c r="E8465" s="4">
        <v>13214.300000000001</v>
      </c>
      <c r="F8465" t="s">
        <v>567</v>
      </c>
      <c r="G8465" t="s">
        <v>471</v>
      </c>
      <c r="H8465" t="s">
        <v>301</v>
      </c>
      <c r="I8465" t="s">
        <v>302</v>
      </c>
      <c r="J8465" t="s">
        <v>258</v>
      </c>
      <c r="L8465" t="s">
        <v>378</v>
      </c>
      <c r="M8465" t="s">
        <v>379</v>
      </c>
      <c r="N8465" t="s">
        <v>482</v>
      </c>
    </row>
    <row r="8466" spans="1:14" hidden="1" x14ac:dyDescent="0.25">
      <c r="A8466" t="s">
        <v>241</v>
      </c>
      <c r="B8466" s="1">
        <v>45412</v>
      </c>
      <c r="C8466" t="s">
        <v>796</v>
      </c>
      <c r="D8466" t="s">
        <v>797</v>
      </c>
      <c r="E8466" s="4">
        <v>555.90000000000009</v>
      </c>
      <c r="F8466" t="s">
        <v>567</v>
      </c>
      <c r="G8466" t="s">
        <v>471</v>
      </c>
      <c r="H8466" t="s">
        <v>301</v>
      </c>
      <c r="I8466" t="s">
        <v>302</v>
      </c>
      <c r="J8466" t="s">
        <v>258</v>
      </c>
      <c r="L8466" t="s">
        <v>378</v>
      </c>
      <c r="M8466" t="s">
        <v>379</v>
      </c>
      <c r="N8466" t="s">
        <v>482</v>
      </c>
    </row>
    <row r="8467" spans="1:14" hidden="1" x14ac:dyDescent="0.25">
      <c r="A8467" t="s">
        <v>241</v>
      </c>
      <c r="B8467" s="1">
        <v>45412</v>
      </c>
      <c r="C8467" t="s">
        <v>1302</v>
      </c>
      <c r="D8467" t="s">
        <v>1303</v>
      </c>
      <c r="E8467" s="4">
        <v>61.49</v>
      </c>
      <c r="F8467" t="s">
        <v>567</v>
      </c>
      <c r="G8467" t="s">
        <v>471</v>
      </c>
      <c r="H8467" t="s">
        <v>301</v>
      </c>
      <c r="I8467" t="s">
        <v>302</v>
      </c>
      <c r="J8467" t="s">
        <v>258</v>
      </c>
      <c r="L8467" t="s">
        <v>378</v>
      </c>
      <c r="M8467" t="s">
        <v>379</v>
      </c>
      <c r="N8467" t="s">
        <v>482</v>
      </c>
    </row>
    <row r="8468" spans="1:14" hidden="1" x14ac:dyDescent="0.25">
      <c r="A8468" t="s">
        <v>241</v>
      </c>
      <c r="B8468" s="1">
        <v>45412</v>
      </c>
      <c r="C8468" t="s">
        <v>800</v>
      </c>
      <c r="D8468" t="s">
        <v>801</v>
      </c>
      <c r="E8468" s="4">
        <v>376.25</v>
      </c>
      <c r="F8468" t="s">
        <v>567</v>
      </c>
      <c r="G8468" t="s">
        <v>471</v>
      </c>
      <c r="H8468" t="s">
        <v>308</v>
      </c>
      <c r="I8468" t="s">
        <v>309</v>
      </c>
      <c r="J8468" t="s">
        <v>264</v>
      </c>
      <c r="L8468" t="s">
        <v>378</v>
      </c>
      <c r="M8468" t="s">
        <v>379</v>
      </c>
      <c r="N8468" t="s">
        <v>487</v>
      </c>
    </row>
    <row r="8469" spans="1:14" hidden="1" x14ac:dyDescent="0.25">
      <c r="A8469" t="s">
        <v>241</v>
      </c>
      <c r="B8469" s="1">
        <v>45412</v>
      </c>
      <c r="C8469" t="s">
        <v>802</v>
      </c>
      <c r="D8469" t="s">
        <v>803</v>
      </c>
      <c r="E8469" s="4">
        <v>141.88999999999999</v>
      </c>
      <c r="F8469" t="s">
        <v>567</v>
      </c>
      <c r="G8469" t="s">
        <v>471</v>
      </c>
      <c r="H8469" t="s">
        <v>308</v>
      </c>
      <c r="I8469" t="s">
        <v>309</v>
      </c>
      <c r="J8469" t="s">
        <v>264</v>
      </c>
      <c r="L8469" t="s">
        <v>378</v>
      </c>
      <c r="M8469" t="s">
        <v>379</v>
      </c>
      <c r="N8469" t="s">
        <v>487</v>
      </c>
    </row>
    <row r="8470" spans="1:14" hidden="1" x14ac:dyDescent="0.25">
      <c r="A8470" t="s">
        <v>241</v>
      </c>
      <c r="B8470" s="1">
        <v>45412</v>
      </c>
      <c r="C8470" t="s">
        <v>804</v>
      </c>
      <c r="D8470" t="s">
        <v>805</v>
      </c>
      <c r="E8470" s="4">
        <v>4769.21</v>
      </c>
      <c r="F8470" t="s">
        <v>567</v>
      </c>
      <c r="G8470" t="s">
        <v>471</v>
      </c>
      <c r="H8470" t="s">
        <v>308</v>
      </c>
      <c r="I8470" t="s">
        <v>309</v>
      </c>
      <c r="J8470" t="s">
        <v>264</v>
      </c>
      <c r="L8470" t="s">
        <v>378</v>
      </c>
      <c r="M8470" t="s">
        <v>379</v>
      </c>
      <c r="N8470" t="s">
        <v>487</v>
      </c>
    </row>
    <row r="8471" spans="1:14" hidden="1" x14ac:dyDescent="0.25">
      <c r="A8471" t="s">
        <v>241</v>
      </c>
      <c r="B8471" s="1">
        <v>45412</v>
      </c>
      <c r="C8471" t="s">
        <v>808</v>
      </c>
      <c r="D8471" t="s">
        <v>809</v>
      </c>
      <c r="E8471" s="4">
        <v>20</v>
      </c>
      <c r="F8471" t="s">
        <v>567</v>
      </c>
      <c r="G8471" t="s">
        <v>471</v>
      </c>
      <c r="H8471" t="s">
        <v>308</v>
      </c>
      <c r="I8471" t="s">
        <v>309</v>
      </c>
      <c r="J8471" t="s">
        <v>264</v>
      </c>
      <c r="L8471" t="s">
        <v>378</v>
      </c>
      <c r="M8471" t="s">
        <v>379</v>
      </c>
      <c r="N8471" t="s">
        <v>487</v>
      </c>
    </row>
    <row r="8472" spans="1:14" hidden="1" x14ac:dyDescent="0.25">
      <c r="A8472" t="s">
        <v>241</v>
      </c>
      <c r="B8472" s="1">
        <v>45412</v>
      </c>
      <c r="C8472" t="s">
        <v>1240</v>
      </c>
      <c r="D8472" t="s">
        <v>1241</v>
      </c>
      <c r="E8472" s="4">
        <v>1610.6400000000003</v>
      </c>
      <c r="F8472" t="s">
        <v>567</v>
      </c>
      <c r="G8472" t="s">
        <v>471</v>
      </c>
      <c r="H8472" t="s">
        <v>317</v>
      </c>
      <c r="I8472" t="s">
        <v>318</v>
      </c>
      <c r="J8472" t="s">
        <v>276</v>
      </c>
      <c r="L8472" t="s">
        <v>390</v>
      </c>
      <c r="M8472" t="s">
        <v>391</v>
      </c>
      <c r="N8472" t="s">
        <v>487</v>
      </c>
    </row>
    <row r="8473" spans="1:14" hidden="1" x14ac:dyDescent="0.25">
      <c r="A8473" t="s">
        <v>241</v>
      </c>
      <c r="B8473" s="1">
        <v>45412</v>
      </c>
      <c r="C8473" t="s">
        <v>812</v>
      </c>
      <c r="D8473" t="s">
        <v>813</v>
      </c>
      <c r="E8473" s="4">
        <v>1593.8500000000001</v>
      </c>
      <c r="F8473" t="s">
        <v>567</v>
      </c>
      <c r="G8473" t="s">
        <v>471</v>
      </c>
      <c r="H8473" t="s">
        <v>308</v>
      </c>
      <c r="I8473" t="s">
        <v>309</v>
      </c>
      <c r="J8473" t="s">
        <v>264</v>
      </c>
      <c r="L8473" t="s">
        <v>378</v>
      </c>
      <c r="M8473" t="s">
        <v>379</v>
      </c>
      <c r="N8473" t="s">
        <v>487</v>
      </c>
    </row>
    <row r="8474" spans="1:14" hidden="1" x14ac:dyDescent="0.25">
      <c r="A8474" t="s">
        <v>241</v>
      </c>
      <c r="B8474" s="1">
        <v>45412</v>
      </c>
      <c r="C8474" t="s">
        <v>816</v>
      </c>
      <c r="D8474" t="s">
        <v>817</v>
      </c>
      <c r="E8474" s="4">
        <v>13702.1</v>
      </c>
      <c r="F8474" t="s">
        <v>567</v>
      </c>
      <c r="G8474" t="s">
        <v>471</v>
      </c>
      <c r="H8474" t="s">
        <v>308</v>
      </c>
      <c r="I8474" t="s">
        <v>309</v>
      </c>
      <c r="J8474" t="s">
        <v>264</v>
      </c>
      <c r="L8474" t="s">
        <v>378</v>
      </c>
      <c r="M8474" t="s">
        <v>379</v>
      </c>
      <c r="N8474" t="s">
        <v>477</v>
      </c>
    </row>
    <row r="8475" spans="1:14" hidden="1" x14ac:dyDescent="0.25">
      <c r="A8475" t="s">
        <v>241</v>
      </c>
      <c r="B8475" s="1">
        <v>45412</v>
      </c>
      <c r="C8475" t="s">
        <v>818</v>
      </c>
      <c r="D8475" t="s">
        <v>819</v>
      </c>
      <c r="E8475" s="4">
        <v>2.2999999999999998</v>
      </c>
      <c r="F8475" t="s">
        <v>567</v>
      </c>
      <c r="G8475" t="s">
        <v>471</v>
      </c>
      <c r="H8475" t="s">
        <v>311</v>
      </c>
      <c r="I8475" t="s">
        <v>312</v>
      </c>
      <c r="J8475" t="s">
        <v>264</v>
      </c>
      <c r="L8475" t="s">
        <v>378</v>
      </c>
      <c r="M8475" t="s">
        <v>379</v>
      </c>
      <c r="N8475" t="s">
        <v>487</v>
      </c>
    </row>
    <row r="8476" spans="1:14" hidden="1" x14ac:dyDescent="0.25">
      <c r="A8476" t="s">
        <v>241</v>
      </c>
      <c r="B8476" s="1">
        <v>45412</v>
      </c>
      <c r="C8476" t="s">
        <v>820</v>
      </c>
      <c r="D8476" t="s">
        <v>821</v>
      </c>
      <c r="E8476" s="4">
        <v>46.51</v>
      </c>
      <c r="F8476" t="s">
        <v>567</v>
      </c>
      <c r="G8476" t="s">
        <v>471</v>
      </c>
      <c r="H8476" t="s">
        <v>311</v>
      </c>
      <c r="I8476" t="s">
        <v>312</v>
      </c>
      <c r="J8476" t="s">
        <v>264</v>
      </c>
      <c r="L8476" t="s">
        <v>378</v>
      </c>
      <c r="M8476" t="s">
        <v>379</v>
      </c>
      <c r="N8476" t="s">
        <v>487</v>
      </c>
    </row>
    <row r="8477" spans="1:14" hidden="1" x14ac:dyDescent="0.25">
      <c r="A8477" t="s">
        <v>241</v>
      </c>
      <c r="B8477" s="1">
        <v>45412</v>
      </c>
      <c r="C8477" t="s">
        <v>822</v>
      </c>
      <c r="D8477" t="s">
        <v>823</v>
      </c>
      <c r="E8477" s="4">
        <v>704.99</v>
      </c>
      <c r="F8477" t="s">
        <v>567</v>
      </c>
      <c r="G8477" t="s">
        <v>471</v>
      </c>
      <c r="H8477" t="s">
        <v>308</v>
      </c>
      <c r="I8477" t="s">
        <v>309</v>
      </c>
      <c r="J8477" t="s">
        <v>264</v>
      </c>
      <c r="L8477" t="s">
        <v>378</v>
      </c>
      <c r="M8477" t="s">
        <v>379</v>
      </c>
      <c r="N8477" t="s">
        <v>477</v>
      </c>
    </row>
    <row r="8478" spans="1:14" hidden="1" x14ac:dyDescent="0.25">
      <c r="A8478" t="s">
        <v>241</v>
      </c>
      <c r="B8478" s="1">
        <v>45412</v>
      </c>
      <c r="C8478" t="s">
        <v>828</v>
      </c>
      <c r="D8478" t="s">
        <v>829</v>
      </c>
      <c r="E8478" s="4">
        <v>71.95999999999998</v>
      </c>
      <c r="F8478" t="s">
        <v>567</v>
      </c>
      <c r="G8478" t="s">
        <v>471</v>
      </c>
      <c r="H8478" t="s">
        <v>308</v>
      </c>
      <c r="I8478" t="s">
        <v>309</v>
      </c>
      <c r="J8478" t="s">
        <v>264</v>
      </c>
      <c r="L8478" t="s">
        <v>378</v>
      </c>
      <c r="M8478" t="s">
        <v>379</v>
      </c>
      <c r="N8478" t="s">
        <v>487</v>
      </c>
    </row>
    <row r="8479" spans="1:14" hidden="1" x14ac:dyDescent="0.25">
      <c r="A8479" t="s">
        <v>241</v>
      </c>
      <c r="B8479" s="1">
        <v>45412</v>
      </c>
      <c r="C8479" t="s">
        <v>1247</v>
      </c>
      <c r="D8479" t="s">
        <v>1248</v>
      </c>
      <c r="E8479" s="4">
        <v>7337.05</v>
      </c>
      <c r="F8479" t="s">
        <v>567</v>
      </c>
      <c r="G8479" t="s">
        <v>471</v>
      </c>
      <c r="H8479" t="s">
        <v>308</v>
      </c>
      <c r="I8479" t="s">
        <v>309</v>
      </c>
      <c r="J8479" t="s">
        <v>264</v>
      </c>
      <c r="L8479" t="s">
        <v>378</v>
      </c>
      <c r="M8479" t="s">
        <v>379</v>
      </c>
      <c r="N8479" t="s">
        <v>480</v>
      </c>
    </row>
    <row r="8480" spans="1:14" hidden="1" x14ac:dyDescent="0.25">
      <c r="A8480" t="s">
        <v>241</v>
      </c>
      <c r="B8480" s="1">
        <v>45412</v>
      </c>
      <c r="C8480" t="s">
        <v>1249</v>
      </c>
      <c r="D8480" t="s">
        <v>1250</v>
      </c>
      <c r="E8480" s="4">
        <v>3074.08</v>
      </c>
      <c r="F8480" t="s">
        <v>567</v>
      </c>
      <c r="G8480" t="s">
        <v>471</v>
      </c>
      <c r="H8480" t="s">
        <v>308</v>
      </c>
      <c r="I8480" t="s">
        <v>309</v>
      </c>
      <c r="J8480" t="s">
        <v>264</v>
      </c>
      <c r="K8480" t="s">
        <v>1251</v>
      </c>
      <c r="L8480" t="s">
        <v>378</v>
      </c>
      <c r="M8480" t="s">
        <v>379</v>
      </c>
      <c r="N8480" t="s">
        <v>488</v>
      </c>
    </row>
    <row r="8481" spans="1:14" hidden="1" x14ac:dyDescent="0.25">
      <c r="A8481" t="s">
        <v>241</v>
      </c>
      <c r="B8481" s="1">
        <v>45412</v>
      </c>
      <c r="C8481" t="s">
        <v>1242</v>
      </c>
      <c r="D8481" t="s">
        <v>1243</v>
      </c>
      <c r="E8481" s="4">
        <v>460.85</v>
      </c>
      <c r="F8481" t="s">
        <v>567</v>
      </c>
      <c r="G8481" t="s">
        <v>471</v>
      </c>
      <c r="H8481" t="s">
        <v>308</v>
      </c>
      <c r="I8481" t="s">
        <v>309</v>
      </c>
      <c r="J8481" t="s">
        <v>264</v>
      </c>
      <c r="K8481" t="s">
        <v>1244</v>
      </c>
      <c r="L8481" t="s">
        <v>378</v>
      </c>
      <c r="M8481" t="s">
        <v>379</v>
      </c>
      <c r="N8481" t="s">
        <v>480</v>
      </c>
    </row>
    <row r="8482" spans="1:14" hidden="1" x14ac:dyDescent="0.25">
      <c r="A8482" t="s">
        <v>241</v>
      </c>
      <c r="B8482" s="1">
        <v>45412</v>
      </c>
      <c r="C8482" t="s">
        <v>830</v>
      </c>
      <c r="D8482" t="s">
        <v>1366</v>
      </c>
      <c r="E8482" s="4">
        <v>3750</v>
      </c>
      <c r="F8482" t="s">
        <v>567</v>
      </c>
      <c r="G8482" t="s">
        <v>471</v>
      </c>
      <c r="H8482" t="s">
        <v>310</v>
      </c>
      <c r="I8482" t="s">
        <v>263</v>
      </c>
      <c r="J8482" t="s">
        <v>262</v>
      </c>
      <c r="L8482" t="s">
        <v>380</v>
      </c>
      <c r="M8482" t="s">
        <v>381</v>
      </c>
      <c r="N8482" t="s">
        <v>487</v>
      </c>
    </row>
    <row r="8483" spans="1:14" hidden="1" x14ac:dyDescent="0.25">
      <c r="A8483" t="s">
        <v>241</v>
      </c>
      <c r="B8483" s="1">
        <v>45412</v>
      </c>
      <c r="C8483" t="s">
        <v>832</v>
      </c>
      <c r="D8483" t="s">
        <v>833</v>
      </c>
      <c r="E8483" s="4">
        <v>4000</v>
      </c>
      <c r="F8483" t="s">
        <v>567</v>
      </c>
      <c r="G8483" t="s">
        <v>471</v>
      </c>
      <c r="H8483" t="s">
        <v>310</v>
      </c>
      <c r="I8483" t="s">
        <v>263</v>
      </c>
      <c r="J8483" t="s">
        <v>262</v>
      </c>
      <c r="L8483" t="s">
        <v>380</v>
      </c>
      <c r="M8483" t="s">
        <v>381</v>
      </c>
      <c r="N8483" t="s">
        <v>487</v>
      </c>
    </row>
    <row r="8484" spans="1:14" hidden="1" x14ac:dyDescent="0.25">
      <c r="A8484" t="s">
        <v>241</v>
      </c>
      <c r="B8484" s="1">
        <v>45412</v>
      </c>
      <c r="C8484" t="s">
        <v>834</v>
      </c>
      <c r="D8484" t="s">
        <v>835</v>
      </c>
      <c r="E8484" s="4">
        <v>10200</v>
      </c>
      <c r="F8484" t="s">
        <v>567</v>
      </c>
      <c r="G8484" t="s">
        <v>471</v>
      </c>
      <c r="H8484" t="s">
        <v>310</v>
      </c>
      <c r="I8484" t="s">
        <v>263</v>
      </c>
      <c r="J8484" t="s">
        <v>262</v>
      </c>
      <c r="L8484" t="s">
        <v>380</v>
      </c>
      <c r="M8484" t="s">
        <v>381</v>
      </c>
      <c r="N8484" t="s">
        <v>487</v>
      </c>
    </row>
    <row r="8485" spans="1:14" hidden="1" x14ac:dyDescent="0.25">
      <c r="A8485" t="s">
        <v>241</v>
      </c>
      <c r="B8485" s="1">
        <v>45412</v>
      </c>
      <c r="C8485" t="s">
        <v>836</v>
      </c>
      <c r="D8485" t="s">
        <v>837</v>
      </c>
      <c r="E8485" s="4">
        <v>400</v>
      </c>
      <c r="F8485" t="s">
        <v>567</v>
      </c>
      <c r="G8485" t="s">
        <v>471</v>
      </c>
      <c r="H8485" t="s">
        <v>310</v>
      </c>
      <c r="I8485" t="s">
        <v>263</v>
      </c>
      <c r="J8485" t="s">
        <v>262</v>
      </c>
      <c r="L8485" t="s">
        <v>380</v>
      </c>
      <c r="M8485" t="s">
        <v>381</v>
      </c>
      <c r="N8485" t="s">
        <v>487</v>
      </c>
    </row>
    <row r="8486" spans="1:14" hidden="1" x14ac:dyDescent="0.25">
      <c r="A8486" t="s">
        <v>241</v>
      </c>
      <c r="B8486" s="1">
        <v>45412</v>
      </c>
      <c r="C8486" t="s">
        <v>840</v>
      </c>
      <c r="D8486" t="s">
        <v>841</v>
      </c>
      <c r="E8486" s="4">
        <v>9581.94</v>
      </c>
      <c r="F8486" t="s">
        <v>567</v>
      </c>
      <c r="G8486" t="s">
        <v>471</v>
      </c>
      <c r="H8486" t="s">
        <v>310</v>
      </c>
      <c r="I8486" t="s">
        <v>263</v>
      </c>
      <c r="J8486" t="s">
        <v>262</v>
      </c>
      <c r="L8486" t="s">
        <v>380</v>
      </c>
      <c r="M8486" t="s">
        <v>381</v>
      </c>
      <c r="N8486" t="s">
        <v>487</v>
      </c>
    </row>
    <row r="8487" spans="1:14" hidden="1" x14ac:dyDescent="0.25">
      <c r="A8487" t="s">
        <v>241</v>
      </c>
      <c r="B8487" s="1">
        <v>45412</v>
      </c>
      <c r="C8487" t="s">
        <v>842</v>
      </c>
      <c r="D8487" t="s">
        <v>843</v>
      </c>
      <c r="E8487" s="4">
        <v>400</v>
      </c>
      <c r="F8487" t="s">
        <v>567</v>
      </c>
      <c r="G8487" t="s">
        <v>471</v>
      </c>
      <c r="H8487" t="s">
        <v>310</v>
      </c>
      <c r="I8487" t="s">
        <v>263</v>
      </c>
      <c r="J8487" t="s">
        <v>262</v>
      </c>
      <c r="L8487" t="s">
        <v>380</v>
      </c>
      <c r="M8487" t="s">
        <v>381</v>
      </c>
      <c r="N8487" t="s">
        <v>487</v>
      </c>
    </row>
    <row r="8488" spans="1:14" hidden="1" x14ac:dyDescent="0.25">
      <c r="A8488" t="s">
        <v>241</v>
      </c>
      <c r="B8488" s="1">
        <v>45412</v>
      </c>
      <c r="C8488" t="s">
        <v>844</v>
      </c>
      <c r="D8488" t="s">
        <v>845</v>
      </c>
      <c r="E8488" s="4">
        <v>6802.8799999999992</v>
      </c>
      <c r="F8488" t="s">
        <v>567</v>
      </c>
      <c r="G8488" t="s">
        <v>471</v>
      </c>
      <c r="H8488" t="s">
        <v>310</v>
      </c>
      <c r="I8488" t="s">
        <v>263</v>
      </c>
      <c r="J8488" t="s">
        <v>262</v>
      </c>
      <c r="L8488" t="s">
        <v>380</v>
      </c>
      <c r="M8488" t="s">
        <v>381</v>
      </c>
      <c r="N8488" t="s">
        <v>487</v>
      </c>
    </row>
    <row r="8489" spans="1:14" hidden="1" x14ac:dyDescent="0.25">
      <c r="A8489" t="s">
        <v>241</v>
      </c>
      <c r="B8489" s="1">
        <v>45412</v>
      </c>
      <c r="C8489" t="s">
        <v>857</v>
      </c>
      <c r="D8489" t="s">
        <v>858</v>
      </c>
      <c r="E8489" s="4">
        <v>11413.86</v>
      </c>
      <c r="F8489" t="s">
        <v>567</v>
      </c>
      <c r="G8489" t="s">
        <v>471</v>
      </c>
      <c r="H8489" t="s">
        <v>310</v>
      </c>
      <c r="I8489" t="s">
        <v>263</v>
      </c>
      <c r="J8489" t="s">
        <v>262</v>
      </c>
      <c r="L8489" t="s">
        <v>380</v>
      </c>
      <c r="M8489" t="s">
        <v>381</v>
      </c>
      <c r="N8489" t="s">
        <v>487</v>
      </c>
    </row>
    <row r="8490" spans="1:14" hidden="1" x14ac:dyDescent="0.25">
      <c r="A8490" t="s">
        <v>241</v>
      </c>
      <c r="B8490" s="1">
        <v>45412</v>
      </c>
      <c r="C8490" t="s">
        <v>1254</v>
      </c>
      <c r="D8490" t="s">
        <v>1255</v>
      </c>
      <c r="E8490" s="4">
        <v>9262.5</v>
      </c>
      <c r="F8490" t="s">
        <v>567</v>
      </c>
      <c r="G8490" t="s">
        <v>471</v>
      </c>
      <c r="H8490" t="s">
        <v>310</v>
      </c>
      <c r="I8490" t="s">
        <v>263</v>
      </c>
      <c r="J8490" t="s">
        <v>262</v>
      </c>
      <c r="L8490" t="s">
        <v>380</v>
      </c>
      <c r="M8490" t="s">
        <v>381</v>
      </c>
      <c r="N8490" t="s">
        <v>487</v>
      </c>
    </row>
    <row r="8491" spans="1:14" hidden="1" x14ac:dyDescent="0.25">
      <c r="A8491" t="s">
        <v>241</v>
      </c>
      <c r="B8491" s="1">
        <v>45412</v>
      </c>
      <c r="C8491" t="s">
        <v>1304</v>
      </c>
      <c r="D8491" t="s">
        <v>1305</v>
      </c>
      <c r="E8491" s="4">
        <v>5000</v>
      </c>
      <c r="F8491" t="s">
        <v>567</v>
      </c>
      <c r="G8491" t="s">
        <v>471</v>
      </c>
      <c r="H8491" t="s">
        <v>310</v>
      </c>
      <c r="I8491" t="s">
        <v>263</v>
      </c>
      <c r="J8491" t="s">
        <v>262</v>
      </c>
      <c r="L8491" t="s">
        <v>380</v>
      </c>
      <c r="M8491" t="s">
        <v>381</v>
      </c>
      <c r="N8491" t="s">
        <v>487</v>
      </c>
    </row>
    <row r="8492" spans="1:14" hidden="1" x14ac:dyDescent="0.25">
      <c r="A8492" t="s">
        <v>241</v>
      </c>
      <c r="B8492" s="1">
        <v>45412</v>
      </c>
      <c r="C8492" t="s">
        <v>1306</v>
      </c>
      <c r="D8492" t="s">
        <v>1307</v>
      </c>
      <c r="E8492" s="4">
        <v>750</v>
      </c>
      <c r="F8492" t="s">
        <v>567</v>
      </c>
      <c r="G8492" t="s">
        <v>471</v>
      </c>
      <c r="H8492" t="s">
        <v>310</v>
      </c>
      <c r="I8492" t="s">
        <v>263</v>
      </c>
      <c r="J8492" t="s">
        <v>262</v>
      </c>
      <c r="L8492" t="s">
        <v>380</v>
      </c>
      <c r="M8492" t="s">
        <v>381</v>
      </c>
      <c r="N8492" t="s">
        <v>487</v>
      </c>
    </row>
    <row r="8493" spans="1:14" hidden="1" x14ac:dyDescent="0.25">
      <c r="A8493" t="s">
        <v>241</v>
      </c>
      <c r="B8493" s="1">
        <v>45412</v>
      </c>
      <c r="C8493" t="s">
        <v>1338</v>
      </c>
      <c r="D8493" t="s">
        <v>1339</v>
      </c>
      <c r="E8493" s="4">
        <v>7300</v>
      </c>
      <c r="F8493" t="s">
        <v>567</v>
      </c>
      <c r="G8493" t="s">
        <v>471</v>
      </c>
      <c r="H8493" t="s">
        <v>310</v>
      </c>
      <c r="I8493" t="s">
        <v>263</v>
      </c>
      <c r="J8493" t="s">
        <v>262</v>
      </c>
      <c r="L8493" t="s">
        <v>380</v>
      </c>
      <c r="M8493" t="s">
        <v>381</v>
      </c>
      <c r="N8493" t="s">
        <v>487</v>
      </c>
    </row>
    <row r="8494" spans="1:14" hidden="1" x14ac:dyDescent="0.25">
      <c r="A8494" t="s">
        <v>241</v>
      </c>
      <c r="B8494" s="1">
        <v>45412</v>
      </c>
      <c r="C8494" t="s">
        <v>1348</v>
      </c>
      <c r="D8494" t="s">
        <v>1349</v>
      </c>
      <c r="E8494" s="4">
        <v>4800</v>
      </c>
      <c r="F8494" t="s">
        <v>567</v>
      </c>
      <c r="G8494" t="s">
        <v>471</v>
      </c>
      <c r="H8494" t="s">
        <v>310</v>
      </c>
      <c r="I8494" t="s">
        <v>263</v>
      </c>
      <c r="J8494" t="s">
        <v>262</v>
      </c>
      <c r="L8494" t="s">
        <v>380</v>
      </c>
      <c r="M8494" t="s">
        <v>381</v>
      </c>
      <c r="N8494" t="s">
        <v>487</v>
      </c>
    </row>
    <row r="8495" spans="1:14" hidden="1" x14ac:dyDescent="0.25">
      <c r="A8495" t="s">
        <v>241</v>
      </c>
      <c r="B8495" s="1">
        <v>45412</v>
      </c>
      <c r="C8495" t="s">
        <v>861</v>
      </c>
      <c r="D8495" t="s">
        <v>862</v>
      </c>
      <c r="E8495" s="4">
        <v>2500</v>
      </c>
      <c r="F8495" t="s">
        <v>567</v>
      </c>
      <c r="G8495" t="s">
        <v>471</v>
      </c>
      <c r="H8495" t="s">
        <v>311</v>
      </c>
      <c r="I8495" t="s">
        <v>312</v>
      </c>
      <c r="J8495" t="s">
        <v>264</v>
      </c>
      <c r="L8495" t="s">
        <v>380</v>
      </c>
      <c r="M8495" t="s">
        <v>381</v>
      </c>
      <c r="N8495" t="s">
        <v>487</v>
      </c>
    </row>
    <row r="8496" spans="1:14" hidden="1" x14ac:dyDescent="0.25">
      <c r="A8496" t="s">
        <v>241</v>
      </c>
      <c r="B8496" s="1">
        <v>45412</v>
      </c>
      <c r="C8496" t="s">
        <v>867</v>
      </c>
      <c r="D8496" t="s">
        <v>868</v>
      </c>
      <c r="E8496" s="4">
        <v>7828.92</v>
      </c>
      <c r="F8496" t="s">
        <v>567</v>
      </c>
      <c r="G8496" t="s">
        <v>471</v>
      </c>
      <c r="H8496" t="s">
        <v>311</v>
      </c>
      <c r="I8496" t="s">
        <v>312</v>
      </c>
      <c r="J8496" t="s">
        <v>264</v>
      </c>
      <c r="L8496" t="s">
        <v>380</v>
      </c>
      <c r="M8496" t="s">
        <v>381</v>
      </c>
      <c r="N8496" t="s">
        <v>487</v>
      </c>
    </row>
    <row r="8497" spans="1:14" hidden="1" x14ac:dyDescent="0.25">
      <c r="A8497" t="s">
        <v>241</v>
      </c>
      <c r="B8497" s="1">
        <v>45412</v>
      </c>
      <c r="C8497" t="s">
        <v>869</v>
      </c>
      <c r="D8497" t="s">
        <v>870</v>
      </c>
      <c r="E8497" s="4">
        <v>4207.91</v>
      </c>
      <c r="F8497" t="s">
        <v>567</v>
      </c>
      <c r="G8497" t="s">
        <v>471</v>
      </c>
      <c r="H8497" t="s">
        <v>311</v>
      </c>
      <c r="I8497" t="s">
        <v>312</v>
      </c>
      <c r="J8497" t="s">
        <v>264</v>
      </c>
      <c r="L8497" t="s">
        <v>380</v>
      </c>
      <c r="M8497" t="s">
        <v>381</v>
      </c>
      <c r="N8497" t="s">
        <v>487</v>
      </c>
    </row>
    <row r="8498" spans="1:14" hidden="1" x14ac:dyDescent="0.25">
      <c r="A8498" t="s">
        <v>241</v>
      </c>
      <c r="B8498" s="1">
        <v>45412</v>
      </c>
      <c r="C8498" t="s">
        <v>1332</v>
      </c>
      <c r="D8498" t="s">
        <v>1333</v>
      </c>
      <c r="E8498" s="4">
        <v>4884.68</v>
      </c>
      <c r="F8498" t="s">
        <v>567</v>
      </c>
      <c r="G8498" t="s">
        <v>471</v>
      </c>
      <c r="H8498" t="s">
        <v>311</v>
      </c>
      <c r="I8498" t="s">
        <v>312</v>
      </c>
      <c r="J8498" t="s">
        <v>264</v>
      </c>
      <c r="L8498" t="s">
        <v>380</v>
      </c>
      <c r="M8498" t="s">
        <v>381</v>
      </c>
      <c r="N8498" t="s">
        <v>482</v>
      </c>
    </row>
    <row r="8499" spans="1:14" hidden="1" x14ac:dyDescent="0.25">
      <c r="A8499" t="s">
        <v>241</v>
      </c>
      <c r="B8499" s="1">
        <v>45412</v>
      </c>
      <c r="C8499" t="s">
        <v>911</v>
      </c>
      <c r="D8499" t="s">
        <v>912</v>
      </c>
      <c r="E8499" s="4">
        <v>3235.6</v>
      </c>
      <c r="F8499" t="s">
        <v>567</v>
      </c>
      <c r="G8499" t="s">
        <v>471</v>
      </c>
      <c r="H8499" t="s">
        <v>313</v>
      </c>
      <c r="I8499" t="s">
        <v>314</v>
      </c>
      <c r="J8499" t="s">
        <v>268</v>
      </c>
      <c r="L8499" t="s">
        <v>384</v>
      </c>
      <c r="M8499" t="s">
        <v>385</v>
      </c>
      <c r="N8499" t="s">
        <v>489</v>
      </c>
    </row>
    <row r="8500" spans="1:14" hidden="1" x14ac:dyDescent="0.25">
      <c r="A8500" t="s">
        <v>241</v>
      </c>
      <c r="B8500" s="1">
        <v>45412</v>
      </c>
      <c r="C8500" t="s">
        <v>919</v>
      </c>
      <c r="D8500" t="s">
        <v>920</v>
      </c>
      <c r="E8500" s="4">
        <v>1581.92</v>
      </c>
      <c r="F8500" t="s">
        <v>567</v>
      </c>
      <c r="G8500" t="s">
        <v>471</v>
      </c>
      <c r="H8500" t="s">
        <v>313</v>
      </c>
      <c r="I8500" t="s">
        <v>314</v>
      </c>
      <c r="J8500" t="s">
        <v>268</v>
      </c>
      <c r="L8500" t="s">
        <v>384</v>
      </c>
      <c r="M8500" t="s">
        <v>385</v>
      </c>
      <c r="N8500" t="s">
        <v>489</v>
      </c>
    </row>
    <row r="8501" spans="1:14" hidden="1" x14ac:dyDescent="0.25">
      <c r="A8501" t="s">
        <v>241</v>
      </c>
      <c r="B8501" s="1">
        <v>45412</v>
      </c>
      <c r="C8501" t="s">
        <v>924</v>
      </c>
      <c r="D8501" t="s">
        <v>925</v>
      </c>
      <c r="E8501" s="4">
        <v>10079.68</v>
      </c>
      <c r="F8501" t="s">
        <v>567</v>
      </c>
      <c r="G8501" t="s">
        <v>471</v>
      </c>
      <c r="H8501" t="s">
        <v>303</v>
      </c>
      <c r="I8501" t="s">
        <v>304</v>
      </c>
      <c r="J8501" t="s">
        <v>268</v>
      </c>
      <c r="L8501" t="s">
        <v>384</v>
      </c>
      <c r="M8501" t="s">
        <v>385</v>
      </c>
      <c r="N8501" t="s">
        <v>489</v>
      </c>
    </row>
    <row r="8502" spans="1:14" hidden="1" x14ac:dyDescent="0.25">
      <c r="A8502" t="s">
        <v>241</v>
      </c>
      <c r="B8502" s="1">
        <v>45412</v>
      </c>
      <c r="C8502" t="s">
        <v>927</v>
      </c>
      <c r="D8502" t="s">
        <v>928</v>
      </c>
      <c r="E8502" s="4">
        <v>3771.8060000000005</v>
      </c>
      <c r="F8502" t="s">
        <v>567</v>
      </c>
      <c r="G8502" t="s">
        <v>471</v>
      </c>
      <c r="H8502" t="s">
        <v>313</v>
      </c>
      <c r="I8502" t="s">
        <v>314</v>
      </c>
      <c r="J8502" t="s">
        <v>268</v>
      </c>
      <c r="L8502" t="s">
        <v>384</v>
      </c>
      <c r="M8502" t="s">
        <v>385</v>
      </c>
      <c r="N8502" t="s">
        <v>489</v>
      </c>
    </row>
    <row r="8503" spans="1:14" hidden="1" x14ac:dyDescent="0.25">
      <c r="A8503" t="s">
        <v>241</v>
      </c>
      <c r="B8503" s="1">
        <v>45412</v>
      </c>
      <c r="C8503" t="s">
        <v>931</v>
      </c>
      <c r="D8503" t="s">
        <v>932</v>
      </c>
      <c r="E8503" s="4">
        <v>9175.7200000000012</v>
      </c>
      <c r="F8503" t="s">
        <v>567</v>
      </c>
      <c r="G8503" t="s">
        <v>471</v>
      </c>
      <c r="H8503" t="s">
        <v>303</v>
      </c>
      <c r="I8503" t="s">
        <v>304</v>
      </c>
      <c r="J8503" t="s">
        <v>268</v>
      </c>
      <c r="L8503" t="s">
        <v>384</v>
      </c>
      <c r="M8503" t="s">
        <v>385</v>
      </c>
      <c r="N8503" t="s">
        <v>489</v>
      </c>
    </row>
    <row r="8504" spans="1:14" hidden="1" x14ac:dyDescent="0.25">
      <c r="A8504" t="s">
        <v>241</v>
      </c>
      <c r="B8504" s="1">
        <v>45412</v>
      </c>
      <c r="C8504" t="s">
        <v>935</v>
      </c>
      <c r="D8504" t="s">
        <v>936</v>
      </c>
      <c r="E8504" s="4">
        <v>6939.56</v>
      </c>
      <c r="F8504" t="s">
        <v>567</v>
      </c>
      <c r="G8504" t="s">
        <v>471</v>
      </c>
      <c r="H8504" t="s">
        <v>303</v>
      </c>
      <c r="I8504" t="s">
        <v>304</v>
      </c>
      <c r="J8504" t="s">
        <v>268</v>
      </c>
      <c r="L8504" t="s">
        <v>384</v>
      </c>
      <c r="M8504" t="s">
        <v>385</v>
      </c>
      <c r="N8504" t="s">
        <v>489</v>
      </c>
    </row>
    <row r="8505" spans="1:14" hidden="1" x14ac:dyDescent="0.25">
      <c r="A8505" t="s">
        <v>241</v>
      </c>
      <c r="B8505" s="1">
        <v>45412</v>
      </c>
      <c r="C8505" t="s">
        <v>938</v>
      </c>
      <c r="D8505" t="s">
        <v>939</v>
      </c>
      <c r="E8505" s="4">
        <v>1826.2</v>
      </c>
      <c r="F8505" t="s">
        <v>567</v>
      </c>
      <c r="G8505" t="s">
        <v>471</v>
      </c>
      <c r="H8505" t="s">
        <v>313</v>
      </c>
      <c r="I8505" t="s">
        <v>314</v>
      </c>
      <c r="J8505" t="s">
        <v>268</v>
      </c>
      <c r="L8505" t="s">
        <v>384</v>
      </c>
      <c r="M8505" t="s">
        <v>385</v>
      </c>
      <c r="N8505" t="s">
        <v>489</v>
      </c>
    </row>
    <row r="8506" spans="1:14" hidden="1" x14ac:dyDescent="0.25">
      <c r="A8506" t="s">
        <v>241</v>
      </c>
      <c r="B8506" s="1">
        <v>45412</v>
      </c>
      <c r="C8506" t="s">
        <v>942</v>
      </c>
      <c r="D8506" t="s">
        <v>943</v>
      </c>
      <c r="E8506" s="4">
        <v>427.84159999999997</v>
      </c>
      <c r="F8506" t="s">
        <v>567</v>
      </c>
      <c r="G8506" t="s">
        <v>471</v>
      </c>
      <c r="H8506" t="s">
        <v>313</v>
      </c>
      <c r="I8506" t="s">
        <v>314</v>
      </c>
      <c r="J8506" t="s">
        <v>268</v>
      </c>
      <c r="L8506" t="s">
        <v>384</v>
      </c>
      <c r="M8506" t="s">
        <v>385</v>
      </c>
      <c r="N8506" t="s">
        <v>489</v>
      </c>
    </row>
    <row r="8507" spans="1:14" hidden="1" x14ac:dyDescent="0.25">
      <c r="A8507" t="s">
        <v>241</v>
      </c>
      <c r="B8507" s="1">
        <v>45412</v>
      </c>
      <c r="C8507" t="s">
        <v>952</v>
      </c>
      <c r="D8507" t="s">
        <v>953</v>
      </c>
      <c r="E8507" s="4">
        <v>640810.47</v>
      </c>
      <c r="F8507" t="s">
        <v>567</v>
      </c>
      <c r="G8507" t="s">
        <v>471</v>
      </c>
      <c r="H8507" t="s">
        <v>246</v>
      </c>
      <c r="I8507" t="s">
        <v>247</v>
      </c>
      <c r="J8507" t="s">
        <v>246</v>
      </c>
      <c r="L8507" t="s">
        <v>370</v>
      </c>
      <c r="M8507" t="s">
        <v>371</v>
      </c>
      <c r="N8507" t="s">
        <v>482</v>
      </c>
    </row>
    <row r="8508" spans="1:14" hidden="1" x14ac:dyDescent="0.25">
      <c r="A8508" t="s">
        <v>241</v>
      </c>
      <c r="B8508" s="1">
        <v>45412</v>
      </c>
      <c r="C8508" t="s">
        <v>955</v>
      </c>
      <c r="D8508" t="s">
        <v>956</v>
      </c>
      <c r="E8508" s="4">
        <v>473270.04</v>
      </c>
      <c r="F8508" t="s">
        <v>567</v>
      </c>
      <c r="G8508" t="s">
        <v>471</v>
      </c>
      <c r="H8508" t="s">
        <v>293</v>
      </c>
      <c r="I8508" t="s">
        <v>294</v>
      </c>
      <c r="J8508" t="s">
        <v>251</v>
      </c>
      <c r="L8508" t="s">
        <v>386</v>
      </c>
      <c r="M8508" t="s">
        <v>387</v>
      </c>
      <c r="N8508" t="s">
        <v>482</v>
      </c>
    </row>
    <row r="8509" spans="1:14" hidden="1" x14ac:dyDescent="0.25">
      <c r="A8509" t="s">
        <v>241</v>
      </c>
      <c r="B8509" s="1">
        <v>45412</v>
      </c>
      <c r="C8509" t="s">
        <v>961</v>
      </c>
      <c r="D8509" t="s">
        <v>962</v>
      </c>
      <c r="E8509" s="4">
        <v>890.66999999999985</v>
      </c>
      <c r="F8509" t="s">
        <v>567</v>
      </c>
      <c r="G8509" t="s">
        <v>471</v>
      </c>
      <c r="H8509" t="s">
        <v>311</v>
      </c>
      <c r="I8509" t="s">
        <v>312</v>
      </c>
      <c r="J8509" t="s">
        <v>264</v>
      </c>
      <c r="L8509" t="s">
        <v>390</v>
      </c>
      <c r="M8509" t="s">
        <v>391</v>
      </c>
      <c r="N8509" t="s">
        <v>487</v>
      </c>
    </row>
    <row r="8510" spans="1:14" hidden="1" x14ac:dyDescent="0.25">
      <c r="A8510" t="s">
        <v>241</v>
      </c>
      <c r="B8510" s="1">
        <v>45412</v>
      </c>
      <c r="C8510" t="s">
        <v>963</v>
      </c>
      <c r="D8510" t="s">
        <v>964</v>
      </c>
      <c r="E8510" s="4">
        <v>415</v>
      </c>
      <c r="F8510" t="s">
        <v>567</v>
      </c>
      <c r="G8510" t="s">
        <v>471</v>
      </c>
      <c r="H8510" t="s">
        <v>311</v>
      </c>
      <c r="I8510" t="s">
        <v>312</v>
      </c>
      <c r="J8510" t="s">
        <v>264</v>
      </c>
      <c r="L8510" t="s">
        <v>390</v>
      </c>
      <c r="M8510" t="s">
        <v>391</v>
      </c>
      <c r="N8510" t="s">
        <v>487</v>
      </c>
    </row>
    <row r="8511" spans="1:14" hidden="1" x14ac:dyDescent="0.25">
      <c r="A8511" t="s">
        <v>241</v>
      </c>
      <c r="B8511" s="1">
        <v>45412</v>
      </c>
      <c r="C8511" t="s">
        <v>967</v>
      </c>
      <c r="D8511" t="s">
        <v>968</v>
      </c>
      <c r="E8511" s="4">
        <v>10</v>
      </c>
      <c r="F8511" t="s">
        <v>567</v>
      </c>
      <c r="G8511" t="s">
        <v>471</v>
      </c>
      <c r="H8511" t="s">
        <v>311</v>
      </c>
      <c r="I8511" t="s">
        <v>312</v>
      </c>
      <c r="J8511" t="s">
        <v>264</v>
      </c>
      <c r="L8511" t="s">
        <v>390</v>
      </c>
      <c r="M8511" t="s">
        <v>391</v>
      </c>
      <c r="N8511" t="s">
        <v>487</v>
      </c>
    </row>
    <row r="8512" spans="1:14" hidden="1" x14ac:dyDescent="0.25">
      <c r="A8512" t="s">
        <v>241</v>
      </c>
      <c r="B8512" s="1">
        <v>45412</v>
      </c>
      <c r="C8512" t="s">
        <v>971</v>
      </c>
      <c r="D8512" t="s">
        <v>972</v>
      </c>
      <c r="E8512" s="4">
        <v>742.274</v>
      </c>
      <c r="F8512" t="s">
        <v>567</v>
      </c>
      <c r="G8512" t="s">
        <v>471</v>
      </c>
      <c r="H8512" t="s">
        <v>311</v>
      </c>
      <c r="I8512" t="s">
        <v>312</v>
      </c>
      <c r="J8512" t="s">
        <v>264</v>
      </c>
      <c r="L8512" t="s">
        <v>390</v>
      </c>
      <c r="M8512" t="s">
        <v>391</v>
      </c>
      <c r="N8512" t="s">
        <v>487</v>
      </c>
    </row>
    <row r="8513" spans="1:14" hidden="1" x14ac:dyDescent="0.25">
      <c r="A8513" t="s">
        <v>241</v>
      </c>
      <c r="B8513" s="1">
        <v>45412</v>
      </c>
      <c r="C8513" t="s">
        <v>977</v>
      </c>
      <c r="D8513" t="s">
        <v>978</v>
      </c>
      <c r="E8513" s="4">
        <v>71.760000000000005</v>
      </c>
      <c r="F8513" t="s">
        <v>567</v>
      </c>
      <c r="G8513" t="s">
        <v>471</v>
      </c>
      <c r="H8513" t="s">
        <v>311</v>
      </c>
      <c r="I8513" t="s">
        <v>312</v>
      </c>
      <c r="J8513" t="s">
        <v>264</v>
      </c>
      <c r="L8513" t="s">
        <v>390</v>
      </c>
      <c r="M8513" t="s">
        <v>391</v>
      </c>
      <c r="N8513" t="s">
        <v>487</v>
      </c>
    </row>
    <row r="8514" spans="1:14" hidden="1" x14ac:dyDescent="0.25">
      <c r="A8514" t="s">
        <v>241</v>
      </c>
      <c r="B8514" s="1">
        <v>45412</v>
      </c>
      <c r="C8514" t="s">
        <v>989</v>
      </c>
      <c r="D8514" t="s">
        <v>990</v>
      </c>
      <c r="E8514" s="4">
        <v>213.98000000000002</v>
      </c>
      <c r="F8514" t="s">
        <v>567</v>
      </c>
      <c r="G8514" t="s">
        <v>471</v>
      </c>
      <c r="H8514" t="s">
        <v>317</v>
      </c>
      <c r="I8514" t="s">
        <v>318</v>
      </c>
      <c r="J8514" t="s">
        <v>276</v>
      </c>
      <c r="L8514" t="s">
        <v>390</v>
      </c>
      <c r="M8514" t="s">
        <v>391</v>
      </c>
      <c r="N8514" t="s">
        <v>487</v>
      </c>
    </row>
    <row r="8515" spans="1:14" hidden="1" x14ac:dyDescent="0.25">
      <c r="A8515" t="s">
        <v>241</v>
      </c>
      <c r="B8515" s="1">
        <v>45412</v>
      </c>
      <c r="C8515" t="s">
        <v>991</v>
      </c>
      <c r="D8515" t="s">
        <v>992</v>
      </c>
      <c r="E8515" s="4">
        <v>2.99</v>
      </c>
      <c r="F8515" t="s">
        <v>567</v>
      </c>
      <c r="G8515" t="s">
        <v>471</v>
      </c>
      <c r="H8515" t="s">
        <v>311</v>
      </c>
      <c r="I8515" t="s">
        <v>312</v>
      </c>
      <c r="J8515" t="s">
        <v>264</v>
      </c>
      <c r="L8515" t="s">
        <v>390</v>
      </c>
      <c r="M8515" t="s">
        <v>391</v>
      </c>
      <c r="N8515" t="s">
        <v>487</v>
      </c>
    </row>
    <row r="8516" spans="1:14" hidden="1" x14ac:dyDescent="0.25">
      <c r="A8516" t="s">
        <v>241</v>
      </c>
      <c r="B8516" s="1">
        <v>45412</v>
      </c>
      <c r="C8516" t="s">
        <v>993</v>
      </c>
      <c r="D8516" t="s">
        <v>994</v>
      </c>
      <c r="E8516" s="4">
        <v>336.87</v>
      </c>
      <c r="F8516" t="s">
        <v>567</v>
      </c>
      <c r="G8516" t="s">
        <v>471</v>
      </c>
      <c r="H8516" t="s">
        <v>311</v>
      </c>
      <c r="I8516" t="s">
        <v>312</v>
      </c>
      <c r="J8516" t="s">
        <v>264</v>
      </c>
      <c r="L8516" t="s">
        <v>390</v>
      </c>
      <c r="M8516" t="s">
        <v>391</v>
      </c>
      <c r="N8516" t="s">
        <v>487</v>
      </c>
    </row>
    <row r="8517" spans="1:14" hidden="1" x14ac:dyDescent="0.25">
      <c r="A8517" t="s">
        <v>241</v>
      </c>
      <c r="B8517" s="1">
        <v>45412</v>
      </c>
      <c r="C8517" t="s">
        <v>997</v>
      </c>
      <c r="D8517" t="s">
        <v>998</v>
      </c>
      <c r="E8517" s="4">
        <v>37.5</v>
      </c>
      <c r="F8517" t="s">
        <v>567</v>
      </c>
      <c r="G8517" t="s">
        <v>471</v>
      </c>
      <c r="H8517" t="s">
        <v>311</v>
      </c>
      <c r="I8517" t="s">
        <v>312</v>
      </c>
      <c r="J8517" t="s">
        <v>264</v>
      </c>
      <c r="L8517" t="s">
        <v>390</v>
      </c>
      <c r="M8517" t="s">
        <v>391</v>
      </c>
      <c r="N8517" t="s">
        <v>477</v>
      </c>
    </row>
    <row r="8518" spans="1:14" hidden="1" x14ac:dyDescent="0.25">
      <c r="A8518" t="s">
        <v>241</v>
      </c>
      <c r="B8518" s="1">
        <v>45412</v>
      </c>
      <c r="C8518" t="s">
        <v>1001</v>
      </c>
      <c r="D8518" t="s">
        <v>1002</v>
      </c>
      <c r="E8518" s="4">
        <v>7.999999999992724E-2</v>
      </c>
      <c r="F8518" t="s">
        <v>567</v>
      </c>
      <c r="G8518" t="s">
        <v>471</v>
      </c>
      <c r="H8518" t="s">
        <v>311</v>
      </c>
      <c r="I8518" t="s">
        <v>312</v>
      </c>
      <c r="J8518" t="s">
        <v>264</v>
      </c>
      <c r="L8518" t="s">
        <v>390</v>
      </c>
      <c r="M8518" t="s">
        <v>391</v>
      </c>
      <c r="N8518" t="s">
        <v>487</v>
      </c>
    </row>
    <row r="8519" spans="1:14" hidden="1" x14ac:dyDescent="0.25">
      <c r="A8519" t="s">
        <v>241</v>
      </c>
      <c r="B8519" s="1">
        <v>45412</v>
      </c>
      <c r="C8519" t="s">
        <v>1005</v>
      </c>
      <c r="D8519" t="s">
        <v>1006</v>
      </c>
      <c r="E8519" s="4">
        <v>1.24</v>
      </c>
      <c r="F8519" t="s">
        <v>567</v>
      </c>
      <c r="G8519" t="s">
        <v>471</v>
      </c>
      <c r="H8519" t="s">
        <v>311</v>
      </c>
      <c r="I8519" t="s">
        <v>312</v>
      </c>
      <c r="J8519" t="s">
        <v>264</v>
      </c>
      <c r="L8519" t="s">
        <v>390</v>
      </c>
      <c r="M8519" t="s">
        <v>391</v>
      </c>
      <c r="N8519" t="s">
        <v>487</v>
      </c>
    </row>
    <row r="8520" spans="1:14" hidden="1" x14ac:dyDescent="0.25">
      <c r="A8520" t="s">
        <v>241</v>
      </c>
      <c r="B8520" s="1">
        <v>45412</v>
      </c>
      <c r="C8520" t="s">
        <v>1007</v>
      </c>
      <c r="D8520" t="s">
        <v>1008</v>
      </c>
      <c r="E8520" s="4">
        <v>8484.57</v>
      </c>
      <c r="F8520" t="s">
        <v>567</v>
      </c>
      <c r="G8520" t="s">
        <v>471</v>
      </c>
      <c r="H8520" t="s">
        <v>317</v>
      </c>
      <c r="I8520" t="s">
        <v>318</v>
      </c>
      <c r="J8520" t="s">
        <v>276</v>
      </c>
      <c r="L8520" t="s">
        <v>390</v>
      </c>
      <c r="M8520" t="s">
        <v>391</v>
      </c>
      <c r="N8520" t="s">
        <v>487</v>
      </c>
    </row>
    <row r="8521" spans="1:14" hidden="1" x14ac:dyDescent="0.25">
      <c r="A8521" t="s">
        <v>241</v>
      </c>
      <c r="B8521" s="1">
        <v>45412</v>
      </c>
      <c r="C8521" t="s">
        <v>1013</v>
      </c>
      <c r="D8521" t="s">
        <v>1014</v>
      </c>
      <c r="E8521" s="4">
        <v>250</v>
      </c>
      <c r="F8521" t="s">
        <v>567</v>
      </c>
      <c r="G8521" t="s">
        <v>471</v>
      </c>
      <c r="H8521" t="s">
        <v>311</v>
      </c>
      <c r="I8521" t="s">
        <v>312</v>
      </c>
      <c r="J8521" t="s">
        <v>264</v>
      </c>
      <c r="L8521" t="s">
        <v>390</v>
      </c>
      <c r="M8521" t="s">
        <v>391</v>
      </c>
      <c r="N8521" t="s">
        <v>480</v>
      </c>
    </row>
    <row r="8522" spans="1:14" hidden="1" x14ac:dyDescent="0.25">
      <c r="A8522" t="s">
        <v>241</v>
      </c>
      <c r="B8522" s="1">
        <v>45412</v>
      </c>
      <c r="C8522" t="s">
        <v>1162</v>
      </c>
      <c r="D8522" t="s">
        <v>1163</v>
      </c>
      <c r="E8522" s="4">
        <v>645.91999999999996</v>
      </c>
      <c r="F8522" t="s">
        <v>567</v>
      </c>
      <c r="G8522" t="s">
        <v>471</v>
      </c>
      <c r="H8522" t="s">
        <v>311</v>
      </c>
      <c r="I8522" t="s">
        <v>312</v>
      </c>
      <c r="J8522" t="s">
        <v>264</v>
      </c>
      <c r="L8522" t="s">
        <v>390</v>
      </c>
      <c r="M8522" t="s">
        <v>391</v>
      </c>
      <c r="N8522" t="s">
        <v>477</v>
      </c>
    </row>
    <row r="8523" spans="1:14" hidden="1" x14ac:dyDescent="0.25">
      <c r="A8523" t="s">
        <v>241</v>
      </c>
      <c r="B8523" s="1">
        <v>45412</v>
      </c>
      <c r="C8523" t="s">
        <v>1164</v>
      </c>
      <c r="D8523" t="s">
        <v>1165</v>
      </c>
      <c r="E8523" s="4">
        <v>7316</v>
      </c>
      <c r="F8523" t="s">
        <v>567</v>
      </c>
      <c r="G8523" t="s">
        <v>471</v>
      </c>
      <c r="H8523" t="s">
        <v>317</v>
      </c>
      <c r="I8523" t="s">
        <v>318</v>
      </c>
      <c r="J8523" t="s">
        <v>276</v>
      </c>
      <c r="L8523" t="s">
        <v>390</v>
      </c>
      <c r="M8523" t="s">
        <v>391</v>
      </c>
      <c r="N8523" t="s">
        <v>489</v>
      </c>
    </row>
    <row r="8524" spans="1:14" hidden="1" x14ac:dyDescent="0.25">
      <c r="A8524" t="s">
        <v>241</v>
      </c>
      <c r="B8524" s="1">
        <v>45412</v>
      </c>
      <c r="C8524" t="s">
        <v>1285</v>
      </c>
      <c r="D8524" t="s">
        <v>1286</v>
      </c>
      <c r="E8524" s="4">
        <v>244.81</v>
      </c>
      <c r="F8524" t="s">
        <v>567</v>
      </c>
      <c r="G8524" t="s">
        <v>471</v>
      </c>
      <c r="H8524" t="s">
        <v>316</v>
      </c>
      <c r="I8524" t="s">
        <v>275</v>
      </c>
      <c r="J8524" t="s">
        <v>274</v>
      </c>
      <c r="L8524" t="s">
        <v>400</v>
      </c>
      <c r="M8524" t="s">
        <v>401</v>
      </c>
      <c r="N8524" t="s">
        <v>489</v>
      </c>
    </row>
    <row r="8525" spans="1:14" hidden="1" x14ac:dyDescent="0.25">
      <c r="A8525" t="s">
        <v>241</v>
      </c>
      <c r="B8525" s="1">
        <v>45412</v>
      </c>
      <c r="C8525" t="s">
        <v>1021</v>
      </c>
      <c r="D8525" t="s">
        <v>1022</v>
      </c>
      <c r="E8525" s="4">
        <v>8170.0700000000006</v>
      </c>
      <c r="F8525" t="s">
        <v>567</v>
      </c>
      <c r="G8525" t="s">
        <v>471</v>
      </c>
      <c r="H8525" t="s">
        <v>316</v>
      </c>
      <c r="I8525" t="s">
        <v>275</v>
      </c>
      <c r="J8525" t="s">
        <v>274</v>
      </c>
      <c r="L8525" t="s">
        <v>400</v>
      </c>
      <c r="M8525" t="s">
        <v>401</v>
      </c>
      <c r="N8525" t="s">
        <v>489</v>
      </c>
    </row>
    <row r="8526" spans="1:14" hidden="1" x14ac:dyDescent="0.25">
      <c r="A8526" t="s">
        <v>241</v>
      </c>
      <c r="B8526" s="1">
        <v>45412</v>
      </c>
      <c r="C8526" t="s">
        <v>1025</v>
      </c>
      <c r="D8526" t="s">
        <v>1026</v>
      </c>
      <c r="E8526" s="4">
        <v>925.31</v>
      </c>
      <c r="F8526" t="s">
        <v>567</v>
      </c>
      <c r="G8526" t="s">
        <v>471</v>
      </c>
      <c r="H8526" t="s">
        <v>316</v>
      </c>
      <c r="I8526" t="s">
        <v>275</v>
      </c>
      <c r="J8526" t="s">
        <v>274</v>
      </c>
      <c r="L8526" t="s">
        <v>400</v>
      </c>
      <c r="M8526" t="s">
        <v>401</v>
      </c>
      <c r="N8526" t="s">
        <v>489</v>
      </c>
    </row>
    <row r="8527" spans="1:14" hidden="1" x14ac:dyDescent="0.25">
      <c r="A8527" t="s">
        <v>241</v>
      </c>
      <c r="B8527" s="1">
        <v>45412</v>
      </c>
      <c r="C8527" t="s">
        <v>1227</v>
      </c>
      <c r="D8527" t="s">
        <v>1228</v>
      </c>
      <c r="E8527" s="4">
        <v>8048.18</v>
      </c>
      <c r="F8527" t="s">
        <v>567</v>
      </c>
      <c r="G8527" t="s">
        <v>471</v>
      </c>
      <c r="H8527" t="s">
        <v>316</v>
      </c>
      <c r="I8527" t="s">
        <v>275</v>
      </c>
      <c r="J8527" t="s">
        <v>274</v>
      </c>
      <c r="L8527" t="s">
        <v>400</v>
      </c>
      <c r="M8527" t="s">
        <v>401</v>
      </c>
      <c r="N8527" t="s">
        <v>489</v>
      </c>
    </row>
    <row r="8528" spans="1:14" hidden="1" x14ac:dyDescent="0.25">
      <c r="A8528" t="s">
        <v>241</v>
      </c>
      <c r="B8528" s="1">
        <v>45412</v>
      </c>
      <c r="C8528" t="s">
        <v>27</v>
      </c>
      <c r="D8528" t="s">
        <v>1032</v>
      </c>
      <c r="E8528" s="4">
        <v>-2035687.3100000005</v>
      </c>
      <c r="F8528" t="s">
        <v>567</v>
      </c>
      <c r="G8528" t="s">
        <v>471</v>
      </c>
      <c r="H8528" t="s">
        <v>288</v>
      </c>
      <c r="I8528" t="s">
        <v>26</v>
      </c>
      <c r="J8528" t="s">
        <v>243</v>
      </c>
      <c r="L8528" t="s">
        <v>368</v>
      </c>
      <c r="M8528" t="s">
        <v>369</v>
      </c>
      <c r="N8528" t="s">
        <v>485</v>
      </c>
    </row>
    <row r="8529" spans="1:14" hidden="1" x14ac:dyDescent="0.25">
      <c r="A8529" t="s">
        <v>241</v>
      </c>
      <c r="B8529" s="1">
        <v>45412</v>
      </c>
      <c r="C8529" t="s">
        <v>28</v>
      </c>
      <c r="D8529" t="s">
        <v>1039</v>
      </c>
      <c r="E8529" s="4">
        <v>-123842.40999999999</v>
      </c>
      <c r="F8529" t="s">
        <v>567</v>
      </c>
      <c r="G8529" t="s">
        <v>471</v>
      </c>
      <c r="H8529" t="s">
        <v>288</v>
      </c>
      <c r="I8529" t="s">
        <v>26</v>
      </c>
      <c r="J8529" t="s">
        <v>243</v>
      </c>
      <c r="L8529" t="s">
        <v>368</v>
      </c>
      <c r="M8529" t="s">
        <v>369</v>
      </c>
      <c r="N8529" t="s">
        <v>480</v>
      </c>
    </row>
    <row r="8530" spans="1:14" hidden="1" x14ac:dyDescent="0.25">
      <c r="A8530" t="s">
        <v>241</v>
      </c>
      <c r="B8530" s="1">
        <v>45412</v>
      </c>
      <c r="C8530" t="s">
        <v>29</v>
      </c>
      <c r="D8530" t="s">
        <v>1040</v>
      </c>
      <c r="E8530" s="4">
        <v>-3910.7199999999993</v>
      </c>
      <c r="F8530" t="s">
        <v>567</v>
      </c>
      <c r="G8530" t="s">
        <v>471</v>
      </c>
      <c r="H8530" t="s">
        <v>288</v>
      </c>
      <c r="I8530" t="s">
        <v>26</v>
      </c>
      <c r="J8530" t="s">
        <v>243</v>
      </c>
      <c r="L8530" t="s">
        <v>368</v>
      </c>
      <c r="M8530" t="s">
        <v>369</v>
      </c>
      <c r="N8530" t="s">
        <v>480</v>
      </c>
    </row>
    <row r="8531" spans="1:14" hidden="1" x14ac:dyDescent="0.25">
      <c r="A8531" t="s">
        <v>241</v>
      </c>
      <c r="B8531" s="1">
        <v>45412</v>
      </c>
      <c r="C8531" t="s">
        <v>30</v>
      </c>
      <c r="D8531" t="s">
        <v>1229</v>
      </c>
      <c r="E8531" s="4">
        <v>-71959.91</v>
      </c>
      <c r="F8531" t="s">
        <v>567</v>
      </c>
      <c r="G8531" t="s">
        <v>471</v>
      </c>
      <c r="H8531" t="s">
        <v>288</v>
      </c>
      <c r="I8531" t="s">
        <v>26</v>
      </c>
      <c r="J8531" t="s">
        <v>243</v>
      </c>
      <c r="L8531" t="s">
        <v>368</v>
      </c>
      <c r="M8531" t="s">
        <v>369</v>
      </c>
      <c r="N8531" t="s">
        <v>485</v>
      </c>
    </row>
    <row r="8532" spans="1:14" hidden="1" x14ac:dyDescent="0.25">
      <c r="A8532" t="s">
        <v>241</v>
      </c>
      <c r="B8532" s="1">
        <v>45412</v>
      </c>
      <c r="C8532" t="s">
        <v>31</v>
      </c>
      <c r="D8532" t="s">
        <v>1293</v>
      </c>
      <c r="E8532" s="4">
        <v>-23837.200000000001</v>
      </c>
      <c r="F8532" t="s">
        <v>567</v>
      </c>
      <c r="G8532" t="s">
        <v>471</v>
      </c>
      <c r="H8532" t="s">
        <v>288</v>
      </c>
      <c r="I8532" t="s">
        <v>26</v>
      </c>
      <c r="J8532" t="s">
        <v>243</v>
      </c>
      <c r="L8532" t="s">
        <v>368</v>
      </c>
      <c r="M8532" t="s">
        <v>369</v>
      </c>
      <c r="N8532" t="s">
        <v>480</v>
      </c>
    </row>
    <row r="8533" spans="1:14" hidden="1" x14ac:dyDescent="0.25">
      <c r="A8533" t="s">
        <v>241</v>
      </c>
      <c r="B8533" s="1">
        <v>45412</v>
      </c>
      <c r="C8533" t="s">
        <v>32</v>
      </c>
      <c r="D8533" t="s">
        <v>1268</v>
      </c>
      <c r="E8533" s="4">
        <v>-9133</v>
      </c>
      <c r="F8533" t="s">
        <v>567</v>
      </c>
      <c r="G8533" t="s">
        <v>471</v>
      </c>
      <c r="H8533" t="s">
        <v>288</v>
      </c>
      <c r="I8533" t="s">
        <v>26</v>
      </c>
      <c r="J8533" t="s">
        <v>243</v>
      </c>
      <c r="L8533" t="s">
        <v>368</v>
      </c>
      <c r="M8533" t="s">
        <v>369</v>
      </c>
      <c r="N8533" t="s">
        <v>480</v>
      </c>
    </row>
    <row r="8534" spans="1:14" hidden="1" x14ac:dyDescent="0.25">
      <c r="A8534" t="s">
        <v>241</v>
      </c>
      <c r="B8534" s="1">
        <v>45412</v>
      </c>
      <c r="C8534" t="s">
        <v>33</v>
      </c>
      <c r="D8534" t="s">
        <v>1043</v>
      </c>
      <c r="E8534" s="4">
        <v>-25511.67</v>
      </c>
      <c r="F8534" t="s">
        <v>567</v>
      </c>
      <c r="G8534" t="s">
        <v>471</v>
      </c>
      <c r="H8534" t="s">
        <v>288</v>
      </c>
      <c r="I8534" t="s">
        <v>26</v>
      </c>
      <c r="J8534" t="s">
        <v>243</v>
      </c>
      <c r="L8534" t="s">
        <v>368</v>
      </c>
      <c r="M8534" t="s">
        <v>369</v>
      </c>
      <c r="N8534" t="s">
        <v>480</v>
      </c>
    </row>
    <row r="8535" spans="1:14" hidden="1" x14ac:dyDescent="0.25">
      <c r="A8535" t="s">
        <v>241</v>
      </c>
      <c r="B8535" s="1">
        <v>45412</v>
      </c>
      <c r="C8535" t="s">
        <v>34</v>
      </c>
      <c r="D8535" t="s">
        <v>1044</v>
      </c>
      <c r="E8535" s="4">
        <v>-39863.770000000004</v>
      </c>
      <c r="F8535" t="s">
        <v>567</v>
      </c>
      <c r="G8535" t="s">
        <v>471</v>
      </c>
      <c r="H8535" t="s">
        <v>317</v>
      </c>
      <c r="I8535" t="s">
        <v>318</v>
      </c>
      <c r="J8535" t="s">
        <v>276</v>
      </c>
      <c r="L8535" t="s">
        <v>390</v>
      </c>
      <c r="M8535" t="s">
        <v>391</v>
      </c>
      <c r="N8535" t="s">
        <v>487</v>
      </c>
    </row>
    <row r="8536" spans="1:14" hidden="1" x14ac:dyDescent="0.25">
      <c r="A8536" t="s">
        <v>241</v>
      </c>
      <c r="B8536" s="1">
        <v>45412</v>
      </c>
      <c r="C8536" t="s">
        <v>25</v>
      </c>
      <c r="D8536" t="s">
        <v>1049</v>
      </c>
      <c r="E8536" s="4">
        <v>-502949.76199999999</v>
      </c>
      <c r="F8536" t="s">
        <v>567</v>
      </c>
      <c r="G8536" t="s">
        <v>471</v>
      </c>
      <c r="H8536" t="s">
        <v>244</v>
      </c>
      <c r="I8536" t="s">
        <v>245</v>
      </c>
      <c r="J8536" t="s">
        <v>244</v>
      </c>
      <c r="L8536" t="s">
        <v>368</v>
      </c>
      <c r="M8536" t="s">
        <v>369</v>
      </c>
      <c r="N8536" t="s">
        <v>480</v>
      </c>
    </row>
    <row r="8537" spans="1:14" hidden="1" x14ac:dyDescent="0.25">
      <c r="A8537" t="s">
        <v>241</v>
      </c>
      <c r="B8537" s="1">
        <v>45412</v>
      </c>
      <c r="C8537" t="s">
        <v>1056</v>
      </c>
      <c r="D8537" t="s">
        <v>1057</v>
      </c>
      <c r="E8537" s="4">
        <v>-211691.45</v>
      </c>
      <c r="F8537" t="s">
        <v>567</v>
      </c>
      <c r="G8537" t="s">
        <v>471</v>
      </c>
      <c r="H8537" t="s">
        <v>246</v>
      </c>
      <c r="I8537" t="s">
        <v>247</v>
      </c>
      <c r="J8537" t="s">
        <v>246</v>
      </c>
      <c r="L8537" t="s">
        <v>370</v>
      </c>
      <c r="M8537" t="s">
        <v>371</v>
      </c>
      <c r="N8537" t="s">
        <v>482</v>
      </c>
    </row>
    <row r="8538" spans="1:14" hidden="1" x14ac:dyDescent="0.25">
      <c r="A8538" t="s">
        <v>241</v>
      </c>
      <c r="B8538" s="1">
        <v>45412</v>
      </c>
      <c r="C8538" t="s">
        <v>1058</v>
      </c>
      <c r="D8538" t="s">
        <v>1059</v>
      </c>
      <c r="E8538" s="4">
        <v>-545378.04</v>
      </c>
      <c r="F8538" t="s">
        <v>567</v>
      </c>
      <c r="G8538" t="s">
        <v>471</v>
      </c>
      <c r="H8538" t="s">
        <v>293</v>
      </c>
      <c r="I8538" t="s">
        <v>294</v>
      </c>
      <c r="J8538" t="s">
        <v>251</v>
      </c>
      <c r="L8538" t="s">
        <v>386</v>
      </c>
      <c r="M8538" t="s">
        <v>387</v>
      </c>
      <c r="N8538" t="s">
        <v>482</v>
      </c>
    </row>
    <row r="8539" spans="1:14" hidden="1" x14ac:dyDescent="0.25">
      <c r="A8539" t="s">
        <v>241</v>
      </c>
      <c r="B8539" s="1">
        <v>45412</v>
      </c>
      <c r="C8539" t="s">
        <v>1062</v>
      </c>
      <c r="D8539" t="s">
        <v>1063</v>
      </c>
      <c r="E8539" s="4">
        <v>-12.500000000000909</v>
      </c>
      <c r="F8539" t="s">
        <v>567</v>
      </c>
      <c r="G8539" t="s">
        <v>471</v>
      </c>
      <c r="H8539" t="s">
        <v>248</v>
      </c>
      <c r="I8539" t="s">
        <v>249</v>
      </c>
      <c r="J8539" t="s">
        <v>248</v>
      </c>
      <c r="L8539" t="s">
        <v>372</v>
      </c>
      <c r="M8539" t="s">
        <v>373</v>
      </c>
      <c r="N8539" t="s">
        <v>487</v>
      </c>
    </row>
    <row r="8540" spans="1:14" hidden="1" x14ac:dyDescent="0.25">
      <c r="A8540" t="s">
        <v>241</v>
      </c>
      <c r="B8540" s="1">
        <v>45412</v>
      </c>
      <c r="C8540" t="s">
        <v>35</v>
      </c>
      <c r="D8540" t="s">
        <v>1031</v>
      </c>
      <c r="E8540" s="4">
        <v>1555.55</v>
      </c>
      <c r="F8540" t="s">
        <v>567</v>
      </c>
      <c r="G8540" t="s">
        <v>471</v>
      </c>
      <c r="H8540" t="s">
        <v>288</v>
      </c>
      <c r="I8540" t="s">
        <v>26</v>
      </c>
      <c r="J8540" t="s">
        <v>243</v>
      </c>
      <c r="L8540" t="s">
        <v>368</v>
      </c>
      <c r="M8540" t="s">
        <v>369</v>
      </c>
      <c r="N8540" t="s">
        <v>480</v>
      </c>
    </row>
    <row r="8541" spans="1:14" hidden="1" x14ac:dyDescent="0.25">
      <c r="A8541" t="s">
        <v>241</v>
      </c>
      <c r="B8541" s="1">
        <v>45412</v>
      </c>
      <c r="C8541" t="s">
        <v>1068</v>
      </c>
      <c r="D8541" t="s">
        <v>1069</v>
      </c>
      <c r="E8541" s="4">
        <v>-1000</v>
      </c>
      <c r="F8541" t="s">
        <v>567</v>
      </c>
      <c r="G8541" t="s">
        <v>471</v>
      </c>
      <c r="H8541" t="s">
        <v>248</v>
      </c>
      <c r="I8541" t="s">
        <v>249</v>
      </c>
      <c r="J8541" t="s">
        <v>248</v>
      </c>
      <c r="L8541" t="s">
        <v>372</v>
      </c>
      <c r="M8541" t="s">
        <v>373</v>
      </c>
      <c r="N8541" t="s">
        <v>487</v>
      </c>
    </row>
    <row r="8542" spans="1:14" hidden="1" x14ac:dyDescent="0.25">
      <c r="A8542" t="s">
        <v>241</v>
      </c>
      <c r="B8542" s="1">
        <v>45412</v>
      </c>
      <c r="C8542" t="s">
        <v>1168</v>
      </c>
      <c r="D8542" t="s">
        <v>1169</v>
      </c>
      <c r="E8542" s="4">
        <v>-3739.2</v>
      </c>
      <c r="F8542" t="s">
        <v>567</v>
      </c>
      <c r="G8542" t="s">
        <v>471</v>
      </c>
      <c r="H8542" t="s">
        <v>248</v>
      </c>
      <c r="I8542" t="s">
        <v>249</v>
      </c>
      <c r="J8542" t="s">
        <v>248</v>
      </c>
      <c r="L8542" t="s">
        <v>372</v>
      </c>
      <c r="M8542" t="s">
        <v>373</v>
      </c>
      <c r="N8542" t="s">
        <v>487</v>
      </c>
    </row>
    <row r="8543" spans="1:14" hidden="1" x14ac:dyDescent="0.25">
      <c r="A8543" t="s">
        <v>241</v>
      </c>
      <c r="B8543" s="1">
        <v>45412</v>
      </c>
      <c r="C8543" t="s">
        <v>1080</v>
      </c>
      <c r="D8543" t="s">
        <v>1081</v>
      </c>
      <c r="E8543" s="4">
        <v>-836.69</v>
      </c>
      <c r="F8543" t="s">
        <v>567</v>
      </c>
      <c r="G8543" t="s">
        <v>471</v>
      </c>
      <c r="H8543" t="s">
        <v>317</v>
      </c>
      <c r="I8543" t="s">
        <v>318</v>
      </c>
      <c r="J8543" t="s">
        <v>276</v>
      </c>
      <c r="L8543" t="s">
        <v>372</v>
      </c>
      <c r="M8543" t="s">
        <v>373</v>
      </c>
      <c r="N8543" t="s">
        <v>487</v>
      </c>
    </row>
    <row r="8544" spans="1:14" hidden="1" x14ac:dyDescent="0.25">
      <c r="A8544" t="s">
        <v>241</v>
      </c>
      <c r="B8544" s="1">
        <v>45412</v>
      </c>
      <c r="C8544" t="s">
        <v>1172</v>
      </c>
      <c r="D8544" t="s">
        <v>1173</v>
      </c>
      <c r="E8544" s="4">
        <v>-4992.78</v>
      </c>
      <c r="F8544" t="s">
        <v>567</v>
      </c>
      <c r="G8544" t="s">
        <v>471</v>
      </c>
      <c r="H8544" t="s">
        <v>291</v>
      </c>
      <c r="I8544" t="s">
        <v>292</v>
      </c>
      <c r="J8544" t="s">
        <v>251</v>
      </c>
      <c r="L8544" t="s">
        <v>372</v>
      </c>
      <c r="M8544" t="s">
        <v>373</v>
      </c>
      <c r="N8544" t="s">
        <v>487</v>
      </c>
    </row>
    <row r="8545" spans="1:14" hidden="1" x14ac:dyDescent="0.25">
      <c r="A8545" t="s">
        <v>241</v>
      </c>
      <c r="B8545" s="1">
        <v>45412</v>
      </c>
      <c r="C8545" t="s">
        <v>1101</v>
      </c>
      <c r="D8545" t="s">
        <v>1102</v>
      </c>
      <c r="E8545" s="4">
        <v>-6063.1399999999994</v>
      </c>
      <c r="F8545" t="s">
        <v>567</v>
      </c>
      <c r="G8545" t="s">
        <v>471</v>
      </c>
      <c r="H8545" t="s">
        <v>316</v>
      </c>
      <c r="I8545" t="s">
        <v>275</v>
      </c>
      <c r="J8545" t="s">
        <v>274</v>
      </c>
      <c r="L8545" t="s">
        <v>398</v>
      </c>
      <c r="M8545" t="s">
        <v>399</v>
      </c>
      <c r="N8545" t="s">
        <v>477</v>
      </c>
    </row>
    <row r="8546" spans="1:14" hidden="1" x14ac:dyDescent="0.25">
      <c r="A8546" t="s">
        <v>241</v>
      </c>
      <c r="B8546" s="1">
        <v>45412</v>
      </c>
      <c r="C8546" t="s">
        <v>1089</v>
      </c>
      <c r="D8546" t="s">
        <v>1090</v>
      </c>
      <c r="E8546" s="4">
        <v>-54005.72</v>
      </c>
      <c r="F8546" t="s">
        <v>567</v>
      </c>
      <c r="G8546" t="s">
        <v>471</v>
      </c>
      <c r="H8546" t="s">
        <v>248</v>
      </c>
      <c r="I8546" t="s">
        <v>249</v>
      </c>
      <c r="J8546" t="s">
        <v>248</v>
      </c>
      <c r="K8546" t="s">
        <v>1086</v>
      </c>
      <c r="L8546" t="s">
        <v>372</v>
      </c>
      <c r="M8546" t="s">
        <v>373</v>
      </c>
      <c r="N8546" t="s">
        <v>488</v>
      </c>
    </row>
    <row r="8547" spans="1:14" hidden="1" x14ac:dyDescent="0.25">
      <c r="A8547" t="s">
        <v>241</v>
      </c>
      <c r="B8547" s="1">
        <v>45412</v>
      </c>
      <c r="C8547" t="s">
        <v>1283</v>
      </c>
      <c r="D8547" t="s">
        <v>1284</v>
      </c>
      <c r="E8547" s="4">
        <v>-4038.17</v>
      </c>
      <c r="F8547" t="s">
        <v>567</v>
      </c>
      <c r="G8547" t="s">
        <v>471</v>
      </c>
      <c r="H8547" t="s">
        <v>317</v>
      </c>
      <c r="I8547" t="s">
        <v>318</v>
      </c>
      <c r="J8547" t="s">
        <v>276</v>
      </c>
      <c r="L8547" t="s">
        <v>372</v>
      </c>
      <c r="M8547" t="s">
        <v>373</v>
      </c>
      <c r="N8547" t="s">
        <v>488</v>
      </c>
    </row>
    <row r="8548" spans="1:14" hidden="1" x14ac:dyDescent="0.25">
      <c r="A8548" t="s">
        <v>241</v>
      </c>
      <c r="B8548" s="1">
        <v>45412</v>
      </c>
      <c r="C8548" t="s">
        <v>1084</v>
      </c>
      <c r="D8548" t="s">
        <v>1085</v>
      </c>
      <c r="E8548" s="4">
        <v>-188500.84</v>
      </c>
      <c r="F8548" t="s">
        <v>567</v>
      </c>
      <c r="G8548" t="s">
        <v>471</v>
      </c>
      <c r="H8548" t="s">
        <v>248</v>
      </c>
      <c r="I8548" t="s">
        <v>249</v>
      </c>
      <c r="J8548" t="s">
        <v>248</v>
      </c>
      <c r="K8548" t="s">
        <v>1086</v>
      </c>
      <c r="L8548" t="s">
        <v>372</v>
      </c>
      <c r="M8548" t="s">
        <v>373</v>
      </c>
      <c r="N8548" t="s">
        <v>488</v>
      </c>
    </row>
    <row r="8549" spans="1:14" hidden="1" x14ac:dyDescent="0.25">
      <c r="A8549" t="s">
        <v>241</v>
      </c>
      <c r="B8549" s="1">
        <v>45443</v>
      </c>
      <c r="C8549" t="s">
        <v>1182</v>
      </c>
      <c r="D8549" t="s">
        <v>1183</v>
      </c>
      <c r="E8549" s="4">
        <v>249.99999999998727</v>
      </c>
      <c r="F8549" t="s">
        <v>567</v>
      </c>
      <c r="G8549" t="s">
        <v>511</v>
      </c>
      <c r="H8549" t="s">
        <v>347</v>
      </c>
      <c r="I8549" t="s">
        <v>350</v>
      </c>
      <c r="J8549" t="s">
        <v>848</v>
      </c>
      <c r="L8549" t="s">
        <v>55</v>
      </c>
      <c r="M8549" t="s">
        <v>414</v>
      </c>
      <c r="N8549" t="s">
        <v>573</v>
      </c>
    </row>
    <row r="8550" spans="1:14" hidden="1" x14ac:dyDescent="0.25">
      <c r="A8550" t="s">
        <v>241</v>
      </c>
      <c r="B8550" s="1">
        <v>45443</v>
      </c>
      <c r="C8550" t="s">
        <v>570</v>
      </c>
      <c r="D8550" t="s">
        <v>571</v>
      </c>
      <c r="E8550" s="4">
        <v>10000</v>
      </c>
      <c r="F8550" t="s">
        <v>567</v>
      </c>
      <c r="G8550" t="s">
        <v>511</v>
      </c>
      <c r="H8550" t="s">
        <v>514</v>
      </c>
      <c r="I8550" t="s">
        <v>417</v>
      </c>
      <c r="J8550" t="s">
        <v>572</v>
      </c>
      <c r="L8550" t="s">
        <v>514</v>
      </c>
      <c r="M8550" t="s">
        <v>417</v>
      </c>
      <c r="N8550" t="s">
        <v>573</v>
      </c>
    </row>
    <row r="8551" spans="1:14" hidden="1" x14ac:dyDescent="0.25">
      <c r="A8551" t="s">
        <v>241</v>
      </c>
      <c r="B8551" s="1">
        <v>45443</v>
      </c>
      <c r="C8551" t="s">
        <v>576</v>
      </c>
      <c r="D8551" t="s">
        <v>577</v>
      </c>
      <c r="E8551" s="4">
        <v>17743</v>
      </c>
      <c r="F8551" t="s">
        <v>567</v>
      </c>
      <c r="G8551" t="s">
        <v>511</v>
      </c>
      <c r="H8551" t="s">
        <v>514</v>
      </c>
      <c r="I8551" t="s">
        <v>417</v>
      </c>
      <c r="J8551" t="s">
        <v>572</v>
      </c>
      <c r="L8551" t="s">
        <v>514</v>
      </c>
      <c r="M8551" t="s">
        <v>417</v>
      </c>
      <c r="N8551" t="s">
        <v>573</v>
      </c>
    </row>
    <row r="8552" spans="1:14" hidden="1" x14ac:dyDescent="0.25">
      <c r="A8552" t="s">
        <v>241</v>
      </c>
      <c r="B8552" s="1">
        <v>45443</v>
      </c>
      <c r="C8552" t="s">
        <v>580</v>
      </c>
      <c r="D8552" t="s">
        <v>581</v>
      </c>
      <c r="E8552" s="4">
        <v>69472.100000000006</v>
      </c>
      <c r="F8552" t="s">
        <v>567</v>
      </c>
      <c r="G8552" t="s">
        <v>511</v>
      </c>
      <c r="H8552" t="s">
        <v>514</v>
      </c>
      <c r="I8552" t="s">
        <v>417</v>
      </c>
      <c r="J8552" t="s">
        <v>572</v>
      </c>
      <c r="L8552" t="s">
        <v>514</v>
      </c>
      <c r="M8552" t="s">
        <v>417</v>
      </c>
      <c r="N8552" t="s">
        <v>573</v>
      </c>
    </row>
    <row r="8553" spans="1:14" hidden="1" x14ac:dyDescent="0.25">
      <c r="A8553" t="s">
        <v>241</v>
      </c>
      <c r="B8553" s="1">
        <v>45443</v>
      </c>
      <c r="C8553" t="s">
        <v>588</v>
      </c>
      <c r="D8553" t="s">
        <v>589</v>
      </c>
      <c r="E8553" s="4">
        <v>59322.69</v>
      </c>
      <c r="F8553" t="s">
        <v>567</v>
      </c>
      <c r="G8553" t="s">
        <v>511</v>
      </c>
      <c r="H8553" t="s">
        <v>514</v>
      </c>
      <c r="I8553" t="s">
        <v>417</v>
      </c>
      <c r="J8553" t="s">
        <v>572</v>
      </c>
      <c r="L8553" t="s">
        <v>514</v>
      </c>
      <c r="M8553" t="s">
        <v>417</v>
      </c>
      <c r="N8553" t="s">
        <v>573</v>
      </c>
    </row>
    <row r="8554" spans="1:14" hidden="1" x14ac:dyDescent="0.25">
      <c r="A8554" t="s">
        <v>241</v>
      </c>
      <c r="B8554" s="1">
        <v>45443</v>
      </c>
      <c r="C8554" t="s">
        <v>592</v>
      </c>
      <c r="D8554" t="s">
        <v>593</v>
      </c>
      <c r="E8554" s="4">
        <v>87545.25</v>
      </c>
      <c r="F8554" t="s">
        <v>567</v>
      </c>
      <c r="G8554" t="s">
        <v>511</v>
      </c>
      <c r="H8554" t="s">
        <v>518</v>
      </c>
      <c r="I8554" t="s">
        <v>419</v>
      </c>
      <c r="J8554" t="s">
        <v>594</v>
      </c>
      <c r="L8554" t="s">
        <v>518</v>
      </c>
      <c r="M8554" t="s">
        <v>419</v>
      </c>
      <c r="N8554" t="s">
        <v>573</v>
      </c>
    </row>
    <row r="8555" spans="1:14" hidden="1" x14ac:dyDescent="0.25">
      <c r="A8555" t="s">
        <v>241</v>
      </c>
      <c r="B8555" s="1">
        <v>45443</v>
      </c>
      <c r="C8555" t="s">
        <v>597</v>
      </c>
      <c r="D8555" t="s">
        <v>598</v>
      </c>
      <c r="E8555" s="4">
        <v>693957.03</v>
      </c>
      <c r="F8555" t="s">
        <v>567</v>
      </c>
      <c r="G8555" t="s">
        <v>511</v>
      </c>
      <c r="H8555" t="s">
        <v>518</v>
      </c>
      <c r="I8555" t="s">
        <v>419</v>
      </c>
      <c r="J8555" t="s">
        <v>594</v>
      </c>
      <c r="L8555" t="s">
        <v>518</v>
      </c>
      <c r="M8555" t="s">
        <v>419</v>
      </c>
      <c r="N8555" t="s">
        <v>573</v>
      </c>
    </row>
    <row r="8556" spans="1:14" hidden="1" x14ac:dyDescent="0.25">
      <c r="A8556" t="s">
        <v>241</v>
      </c>
      <c r="B8556" s="1">
        <v>45443</v>
      </c>
      <c r="C8556" t="s">
        <v>601</v>
      </c>
      <c r="D8556" t="s">
        <v>602</v>
      </c>
      <c r="E8556" s="4">
        <v>136992.31</v>
      </c>
      <c r="F8556" t="s">
        <v>567</v>
      </c>
      <c r="G8556" t="s">
        <v>511</v>
      </c>
      <c r="H8556" t="s">
        <v>518</v>
      </c>
      <c r="I8556" t="s">
        <v>419</v>
      </c>
      <c r="J8556" t="s">
        <v>594</v>
      </c>
      <c r="L8556" t="s">
        <v>518</v>
      </c>
      <c r="M8556" t="s">
        <v>419</v>
      </c>
      <c r="N8556" t="s">
        <v>573</v>
      </c>
    </row>
    <row r="8557" spans="1:14" hidden="1" x14ac:dyDescent="0.25">
      <c r="A8557" t="s">
        <v>241</v>
      </c>
      <c r="B8557" s="1">
        <v>45443</v>
      </c>
      <c r="C8557" t="s">
        <v>605</v>
      </c>
      <c r="D8557" t="s">
        <v>606</v>
      </c>
      <c r="E8557" s="4">
        <v>229033.74</v>
      </c>
      <c r="F8557" t="s">
        <v>567</v>
      </c>
      <c r="G8557" t="s">
        <v>511</v>
      </c>
      <c r="H8557" t="s">
        <v>518</v>
      </c>
      <c r="I8557" t="s">
        <v>419</v>
      </c>
      <c r="J8557" t="s">
        <v>594</v>
      </c>
      <c r="L8557" t="s">
        <v>518</v>
      </c>
      <c r="M8557" t="s">
        <v>419</v>
      </c>
      <c r="N8557" t="s">
        <v>573</v>
      </c>
    </row>
    <row r="8558" spans="1:14" hidden="1" x14ac:dyDescent="0.25">
      <c r="A8558" t="s">
        <v>241</v>
      </c>
      <c r="B8558" s="1">
        <v>45443</v>
      </c>
      <c r="C8558" t="s">
        <v>611</v>
      </c>
      <c r="D8558" t="s">
        <v>612</v>
      </c>
      <c r="E8558" s="4">
        <v>320849.69000000006</v>
      </c>
      <c r="F8558" t="s">
        <v>567</v>
      </c>
      <c r="G8558" t="s">
        <v>511</v>
      </c>
      <c r="H8558" t="s">
        <v>518</v>
      </c>
      <c r="I8558" t="s">
        <v>419</v>
      </c>
      <c r="J8558" t="s">
        <v>594</v>
      </c>
      <c r="L8558" t="s">
        <v>518</v>
      </c>
      <c r="M8558" t="s">
        <v>419</v>
      </c>
      <c r="N8558" t="s">
        <v>573</v>
      </c>
    </row>
    <row r="8559" spans="1:14" hidden="1" x14ac:dyDescent="0.25">
      <c r="A8559" t="s">
        <v>241</v>
      </c>
      <c r="B8559" s="1">
        <v>45443</v>
      </c>
      <c r="C8559" t="s">
        <v>617</v>
      </c>
      <c r="D8559" t="s">
        <v>618</v>
      </c>
      <c r="E8559" s="4">
        <v>96173.29</v>
      </c>
      <c r="F8559" t="s">
        <v>567</v>
      </c>
      <c r="G8559" t="s">
        <v>511</v>
      </c>
      <c r="H8559" t="s">
        <v>518</v>
      </c>
      <c r="I8559" t="s">
        <v>419</v>
      </c>
      <c r="J8559" t="s">
        <v>594</v>
      </c>
      <c r="L8559" t="s">
        <v>518</v>
      </c>
      <c r="M8559" t="s">
        <v>419</v>
      </c>
      <c r="N8559" t="s">
        <v>573</v>
      </c>
    </row>
    <row r="8560" spans="1:14" hidden="1" x14ac:dyDescent="0.25">
      <c r="A8560" t="s">
        <v>241</v>
      </c>
      <c r="B8560" s="1">
        <v>45443</v>
      </c>
      <c r="C8560" t="s">
        <v>621</v>
      </c>
      <c r="D8560" t="s">
        <v>622</v>
      </c>
      <c r="E8560" s="4">
        <v>16409.09</v>
      </c>
      <c r="F8560" t="s">
        <v>567</v>
      </c>
      <c r="G8560" t="s">
        <v>511</v>
      </c>
      <c r="H8560" t="s">
        <v>518</v>
      </c>
      <c r="I8560" t="s">
        <v>419</v>
      </c>
      <c r="J8560" t="s">
        <v>594</v>
      </c>
      <c r="L8560" t="s">
        <v>518</v>
      </c>
      <c r="M8560" t="s">
        <v>419</v>
      </c>
      <c r="N8560" t="s">
        <v>573</v>
      </c>
    </row>
    <row r="8561" spans="1:14" hidden="1" x14ac:dyDescent="0.25">
      <c r="A8561" t="s">
        <v>241</v>
      </c>
      <c r="B8561" s="1">
        <v>45443</v>
      </c>
      <c r="C8561" t="s">
        <v>625</v>
      </c>
      <c r="D8561" t="s">
        <v>626</v>
      </c>
      <c r="E8561" s="4">
        <v>15085.040000000023</v>
      </c>
      <c r="F8561" t="s">
        <v>567</v>
      </c>
      <c r="G8561" t="s">
        <v>511</v>
      </c>
      <c r="H8561" t="s">
        <v>518</v>
      </c>
      <c r="I8561" t="s">
        <v>419</v>
      </c>
      <c r="J8561" t="s">
        <v>594</v>
      </c>
      <c r="L8561" t="s">
        <v>518</v>
      </c>
      <c r="M8561" t="s">
        <v>419</v>
      </c>
      <c r="N8561" t="s">
        <v>573</v>
      </c>
    </row>
    <row r="8562" spans="1:14" hidden="1" x14ac:dyDescent="0.25">
      <c r="A8562" t="s">
        <v>241</v>
      </c>
      <c r="B8562" s="1">
        <v>45443</v>
      </c>
      <c r="C8562" t="s">
        <v>1358</v>
      </c>
      <c r="D8562" t="s">
        <v>1359</v>
      </c>
      <c r="E8562" s="4">
        <v>72789.72</v>
      </c>
      <c r="F8562" t="s">
        <v>567</v>
      </c>
      <c r="G8562" t="s">
        <v>511</v>
      </c>
      <c r="H8562" t="s">
        <v>518</v>
      </c>
      <c r="I8562" t="s">
        <v>419</v>
      </c>
      <c r="J8562" t="s">
        <v>594</v>
      </c>
      <c r="L8562" t="s">
        <v>518</v>
      </c>
      <c r="M8562" t="s">
        <v>419</v>
      </c>
      <c r="N8562" t="s">
        <v>573</v>
      </c>
    </row>
    <row r="8563" spans="1:14" hidden="1" x14ac:dyDescent="0.25">
      <c r="A8563" t="s">
        <v>241</v>
      </c>
      <c r="B8563" s="1">
        <v>45443</v>
      </c>
      <c r="C8563" t="s">
        <v>48</v>
      </c>
      <c r="D8563" t="s">
        <v>49</v>
      </c>
      <c r="E8563" s="4">
        <v>340</v>
      </c>
      <c r="F8563" t="s">
        <v>567</v>
      </c>
      <c r="G8563" t="s">
        <v>511</v>
      </c>
      <c r="H8563" t="s">
        <v>336</v>
      </c>
      <c r="I8563" t="s">
        <v>337</v>
      </c>
      <c r="J8563" t="s">
        <v>639</v>
      </c>
      <c r="L8563" t="s">
        <v>336</v>
      </c>
      <c r="M8563" t="s">
        <v>337</v>
      </c>
      <c r="N8563" t="s">
        <v>573</v>
      </c>
    </row>
    <row r="8564" spans="1:14" hidden="1" x14ac:dyDescent="0.25">
      <c r="A8564" t="s">
        <v>241</v>
      </c>
      <c r="B8564" s="1">
        <v>45443</v>
      </c>
      <c r="C8564" t="s">
        <v>53</v>
      </c>
      <c r="D8564" t="s">
        <v>54</v>
      </c>
      <c r="E8564" s="4">
        <v>2500</v>
      </c>
      <c r="F8564" t="s">
        <v>567</v>
      </c>
      <c r="G8564" t="s">
        <v>511</v>
      </c>
      <c r="H8564" t="s">
        <v>336</v>
      </c>
      <c r="I8564" t="s">
        <v>337</v>
      </c>
      <c r="J8564" t="s">
        <v>639</v>
      </c>
      <c r="L8564" t="s">
        <v>336</v>
      </c>
      <c r="M8564" t="s">
        <v>337</v>
      </c>
      <c r="N8564" t="s">
        <v>573</v>
      </c>
    </row>
    <row r="8565" spans="1:14" hidden="1" x14ac:dyDescent="0.25">
      <c r="A8565" t="s">
        <v>241</v>
      </c>
      <c r="B8565" s="1">
        <v>45443</v>
      </c>
      <c r="C8565" t="s">
        <v>57</v>
      </c>
      <c r="D8565" t="s">
        <v>58</v>
      </c>
      <c r="E8565" s="4">
        <v>250</v>
      </c>
      <c r="F8565" t="s">
        <v>567</v>
      </c>
      <c r="G8565" t="s">
        <v>511</v>
      </c>
      <c r="H8565" t="s">
        <v>336</v>
      </c>
      <c r="I8565" t="s">
        <v>337</v>
      </c>
      <c r="J8565" t="s">
        <v>639</v>
      </c>
      <c r="L8565" t="s">
        <v>336</v>
      </c>
      <c r="M8565" t="s">
        <v>337</v>
      </c>
      <c r="N8565" t="s">
        <v>573</v>
      </c>
    </row>
    <row r="8566" spans="1:14" hidden="1" x14ac:dyDescent="0.25">
      <c r="A8566" t="s">
        <v>241</v>
      </c>
      <c r="B8566" s="1">
        <v>45443</v>
      </c>
      <c r="C8566" t="s">
        <v>61</v>
      </c>
      <c r="D8566" t="s">
        <v>62</v>
      </c>
      <c r="E8566" s="4">
        <v>997500</v>
      </c>
      <c r="F8566" t="s">
        <v>567</v>
      </c>
      <c r="G8566" t="s">
        <v>511</v>
      </c>
      <c r="H8566" t="s">
        <v>336</v>
      </c>
      <c r="I8566" t="s">
        <v>337</v>
      </c>
      <c r="J8566" t="s">
        <v>639</v>
      </c>
      <c r="L8566" t="s">
        <v>336</v>
      </c>
      <c r="M8566" t="s">
        <v>337</v>
      </c>
      <c r="N8566" t="s">
        <v>573</v>
      </c>
    </row>
    <row r="8567" spans="1:14" hidden="1" x14ac:dyDescent="0.25">
      <c r="A8567" t="s">
        <v>241</v>
      </c>
      <c r="B8567" s="1">
        <v>45443</v>
      </c>
      <c r="C8567" t="s">
        <v>64</v>
      </c>
      <c r="D8567" t="s">
        <v>65</v>
      </c>
      <c r="E8567" s="4">
        <v>39250.559999999998</v>
      </c>
      <c r="F8567" t="s">
        <v>567</v>
      </c>
      <c r="G8567" t="s">
        <v>511</v>
      </c>
      <c r="H8567" t="s">
        <v>336</v>
      </c>
      <c r="I8567" t="s">
        <v>337</v>
      </c>
      <c r="J8567" t="s">
        <v>639</v>
      </c>
      <c r="L8567" t="s">
        <v>336</v>
      </c>
      <c r="M8567" t="s">
        <v>337</v>
      </c>
      <c r="N8567" t="s">
        <v>573</v>
      </c>
    </row>
    <row r="8568" spans="1:14" hidden="1" x14ac:dyDescent="0.25">
      <c r="A8568" t="s">
        <v>241</v>
      </c>
      <c r="B8568" s="1">
        <v>45443</v>
      </c>
      <c r="C8568" t="s">
        <v>66</v>
      </c>
      <c r="D8568" t="s">
        <v>67</v>
      </c>
      <c r="E8568" s="4">
        <v>135322.94</v>
      </c>
      <c r="F8568" t="s">
        <v>567</v>
      </c>
      <c r="G8568" t="s">
        <v>511</v>
      </c>
      <c r="H8568" t="s">
        <v>336</v>
      </c>
      <c r="I8568" t="s">
        <v>337</v>
      </c>
      <c r="J8568" t="s">
        <v>639</v>
      </c>
      <c r="L8568" t="s">
        <v>336</v>
      </c>
      <c r="M8568" t="s">
        <v>337</v>
      </c>
      <c r="N8568" t="s">
        <v>573</v>
      </c>
    </row>
    <row r="8569" spans="1:14" hidden="1" x14ac:dyDescent="0.25">
      <c r="A8569" t="s">
        <v>241</v>
      </c>
      <c r="B8569" s="1">
        <v>45443</v>
      </c>
      <c r="C8569" t="s">
        <v>139</v>
      </c>
      <c r="D8569" t="s">
        <v>654</v>
      </c>
      <c r="E8569" s="4">
        <v>531186.28</v>
      </c>
      <c r="F8569" t="s">
        <v>567</v>
      </c>
      <c r="G8569" t="s">
        <v>511</v>
      </c>
      <c r="H8569" t="s">
        <v>338</v>
      </c>
      <c r="I8569" t="s">
        <v>136</v>
      </c>
      <c r="J8569" t="s">
        <v>655</v>
      </c>
      <c r="L8569" t="s">
        <v>338</v>
      </c>
      <c r="M8569" t="s">
        <v>136</v>
      </c>
      <c r="N8569" t="s">
        <v>573</v>
      </c>
    </row>
    <row r="8570" spans="1:14" hidden="1" x14ac:dyDescent="0.25">
      <c r="A8570" t="s">
        <v>241</v>
      </c>
      <c r="B8570" s="1">
        <v>45443</v>
      </c>
      <c r="C8570" t="s">
        <v>143</v>
      </c>
      <c r="D8570" t="s">
        <v>662</v>
      </c>
      <c r="E8570" s="4">
        <v>241375.42000000004</v>
      </c>
      <c r="F8570" t="s">
        <v>567</v>
      </c>
      <c r="G8570" t="s">
        <v>511</v>
      </c>
      <c r="H8570" t="s">
        <v>338</v>
      </c>
      <c r="I8570" t="s">
        <v>136</v>
      </c>
      <c r="J8570" t="s">
        <v>655</v>
      </c>
      <c r="L8570" t="s">
        <v>338</v>
      </c>
      <c r="M8570" t="s">
        <v>136</v>
      </c>
      <c r="N8570" t="s">
        <v>573</v>
      </c>
    </row>
    <row r="8571" spans="1:14" hidden="1" x14ac:dyDescent="0.25">
      <c r="A8571" t="s">
        <v>241</v>
      </c>
      <c r="B8571" s="1">
        <v>45443</v>
      </c>
      <c r="C8571" t="s">
        <v>665</v>
      </c>
      <c r="D8571" t="s">
        <v>666</v>
      </c>
      <c r="E8571" s="4">
        <v>1109823.7799999926</v>
      </c>
      <c r="F8571" t="s">
        <v>567</v>
      </c>
      <c r="G8571" t="s">
        <v>511</v>
      </c>
      <c r="H8571" t="s">
        <v>340</v>
      </c>
      <c r="I8571" t="s">
        <v>341</v>
      </c>
      <c r="J8571" t="s">
        <v>667</v>
      </c>
      <c r="L8571" t="s">
        <v>340</v>
      </c>
      <c r="M8571" t="s">
        <v>341</v>
      </c>
      <c r="N8571" t="s">
        <v>573</v>
      </c>
    </row>
    <row r="8572" spans="1:14" hidden="1" x14ac:dyDescent="0.25">
      <c r="A8572" t="s">
        <v>241</v>
      </c>
      <c r="B8572" s="1">
        <v>45443</v>
      </c>
      <c r="C8572" t="s">
        <v>674</v>
      </c>
      <c r="D8572" t="s">
        <v>675</v>
      </c>
      <c r="E8572" s="4">
        <v>75329.609999999942</v>
      </c>
      <c r="F8572" t="s">
        <v>567</v>
      </c>
      <c r="G8572" t="s">
        <v>511</v>
      </c>
      <c r="H8572" t="s">
        <v>340</v>
      </c>
      <c r="I8572" t="s">
        <v>341</v>
      </c>
      <c r="J8572" t="s">
        <v>667</v>
      </c>
      <c r="L8572" t="s">
        <v>340</v>
      </c>
      <c r="M8572" t="s">
        <v>341</v>
      </c>
      <c r="N8572" t="s">
        <v>573</v>
      </c>
    </row>
    <row r="8573" spans="1:14" hidden="1" x14ac:dyDescent="0.25">
      <c r="A8573" t="s">
        <v>241</v>
      </c>
      <c r="B8573" s="1">
        <v>45443</v>
      </c>
      <c r="C8573" t="s">
        <v>687</v>
      </c>
      <c r="D8573" t="s">
        <v>688</v>
      </c>
      <c r="E8573" s="4">
        <v>794.3599999999999</v>
      </c>
      <c r="F8573" t="s">
        <v>567</v>
      </c>
      <c r="G8573" t="s">
        <v>511</v>
      </c>
      <c r="H8573" t="s">
        <v>355</v>
      </c>
      <c r="I8573" t="s">
        <v>356</v>
      </c>
      <c r="J8573" t="s">
        <v>689</v>
      </c>
      <c r="L8573" t="s">
        <v>355</v>
      </c>
      <c r="M8573" t="s">
        <v>427</v>
      </c>
      <c r="N8573" t="s">
        <v>573</v>
      </c>
    </row>
    <row r="8574" spans="1:14" hidden="1" x14ac:dyDescent="0.25">
      <c r="A8574" t="s">
        <v>241</v>
      </c>
      <c r="B8574" s="1">
        <v>45443</v>
      </c>
      <c r="C8574" t="s">
        <v>1184</v>
      </c>
      <c r="D8574" t="s">
        <v>1185</v>
      </c>
      <c r="E8574" s="4">
        <v>182587.74</v>
      </c>
      <c r="F8574" t="s">
        <v>567</v>
      </c>
      <c r="G8574" t="s">
        <v>511</v>
      </c>
      <c r="H8574" t="s">
        <v>355</v>
      </c>
      <c r="I8574" t="s">
        <v>356</v>
      </c>
      <c r="J8574" t="s">
        <v>689</v>
      </c>
      <c r="L8574" t="s">
        <v>355</v>
      </c>
      <c r="M8574" t="s">
        <v>427</v>
      </c>
      <c r="N8574" t="s">
        <v>573</v>
      </c>
    </row>
    <row r="8575" spans="1:14" hidden="1" x14ac:dyDescent="0.25">
      <c r="A8575" t="s">
        <v>241</v>
      </c>
      <c r="B8575" s="1">
        <v>45443</v>
      </c>
      <c r="C8575" t="s">
        <v>700</v>
      </c>
      <c r="D8575" t="s">
        <v>701</v>
      </c>
      <c r="E8575" s="4">
        <v>5898.25</v>
      </c>
      <c r="F8575" t="s">
        <v>567</v>
      </c>
      <c r="G8575" t="s">
        <v>511</v>
      </c>
      <c r="H8575" t="s">
        <v>355</v>
      </c>
      <c r="I8575" t="s">
        <v>356</v>
      </c>
      <c r="J8575" t="s">
        <v>689</v>
      </c>
      <c r="L8575" t="s">
        <v>355</v>
      </c>
      <c r="M8575" t="s">
        <v>427</v>
      </c>
      <c r="N8575" t="s">
        <v>573</v>
      </c>
    </row>
    <row r="8576" spans="1:14" hidden="1" x14ac:dyDescent="0.25">
      <c r="A8576" t="s">
        <v>241</v>
      </c>
      <c r="B8576" s="1">
        <v>45443</v>
      </c>
      <c r="C8576" t="s">
        <v>710</v>
      </c>
      <c r="D8576" t="s">
        <v>711</v>
      </c>
      <c r="E8576" s="4">
        <v>35791.990000000005</v>
      </c>
      <c r="F8576" t="s">
        <v>567</v>
      </c>
      <c r="G8576" t="s">
        <v>511</v>
      </c>
      <c r="H8576" t="s">
        <v>355</v>
      </c>
      <c r="I8576" t="s">
        <v>356</v>
      </c>
      <c r="J8576" t="s">
        <v>689</v>
      </c>
      <c r="L8576" t="s">
        <v>355</v>
      </c>
      <c r="M8576" t="s">
        <v>427</v>
      </c>
      <c r="N8576" t="s">
        <v>573</v>
      </c>
    </row>
    <row r="8577" spans="1:14" hidden="1" x14ac:dyDescent="0.25">
      <c r="A8577" t="s">
        <v>241</v>
      </c>
      <c r="B8577" s="1">
        <v>45443</v>
      </c>
      <c r="C8577" t="s">
        <v>1360</v>
      </c>
      <c r="D8577" t="s">
        <v>1361</v>
      </c>
      <c r="E8577" s="4">
        <v>1012.9899999999977</v>
      </c>
      <c r="F8577" t="s">
        <v>567</v>
      </c>
      <c r="G8577" t="s">
        <v>511</v>
      </c>
      <c r="H8577" t="s">
        <v>355</v>
      </c>
      <c r="I8577" t="s">
        <v>356</v>
      </c>
      <c r="J8577" t="s">
        <v>689</v>
      </c>
      <c r="L8577" t="s">
        <v>355</v>
      </c>
      <c r="M8577" t="s">
        <v>427</v>
      </c>
      <c r="N8577" t="s">
        <v>573</v>
      </c>
    </row>
    <row r="8578" spans="1:14" hidden="1" x14ac:dyDescent="0.25">
      <c r="A8578" t="s">
        <v>241</v>
      </c>
      <c r="B8578" s="1">
        <v>45443</v>
      </c>
      <c r="C8578" t="s">
        <v>723</v>
      </c>
      <c r="D8578" t="s">
        <v>724</v>
      </c>
      <c r="E8578" s="4">
        <v>59979.620000000017</v>
      </c>
      <c r="F8578" t="s">
        <v>567</v>
      </c>
      <c r="G8578" t="s">
        <v>511</v>
      </c>
      <c r="H8578" t="s">
        <v>345</v>
      </c>
      <c r="I8578" t="s">
        <v>346</v>
      </c>
      <c r="J8578" t="s">
        <v>725</v>
      </c>
      <c r="L8578" t="s">
        <v>342</v>
      </c>
      <c r="M8578" t="s">
        <v>346</v>
      </c>
      <c r="N8578" t="s">
        <v>573</v>
      </c>
    </row>
    <row r="8579" spans="1:14" hidden="1" x14ac:dyDescent="0.25">
      <c r="A8579" t="s">
        <v>241</v>
      </c>
      <c r="B8579" s="1">
        <v>45443</v>
      </c>
      <c r="C8579" t="s">
        <v>728</v>
      </c>
      <c r="D8579" t="s">
        <v>729</v>
      </c>
      <c r="E8579" s="4">
        <v>2796.9300000000658</v>
      </c>
      <c r="F8579" t="s">
        <v>567</v>
      </c>
      <c r="G8579" t="s">
        <v>511</v>
      </c>
      <c r="H8579" t="s">
        <v>345</v>
      </c>
      <c r="I8579" t="s">
        <v>346</v>
      </c>
      <c r="J8579" t="s">
        <v>684</v>
      </c>
      <c r="L8579" t="s">
        <v>345</v>
      </c>
      <c r="M8579" t="s">
        <v>346</v>
      </c>
      <c r="N8579" t="s">
        <v>573</v>
      </c>
    </row>
    <row r="8580" spans="1:14" hidden="1" x14ac:dyDescent="0.25">
      <c r="A8580" t="s">
        <v>241</v>
      </c>
      <c r="B8580" s="1">
        <v>45443</v>
      </c>
      <c r="C8580" t="s">
        <v>736</v>
      </c>
      <c r="D8580" t="s">
        <v>737</v>
      </c>
      <c r="E8580" s="4">
        <v>128674.30000000002</v>
      </c>
      <c r="F8580" t="s">
        <v>567</v>
      </c>
      <c r="G8580" t="s">
        <v>511</v>
      </c>
      <c r="H8580" t="s">
        <v>345</v>
      </c>
      <c r="I8580" t="s">
        <v>346</v>
      </c>
      <c r="J8580" t="s">
        <v>684</v>
      </c>
      <c r="L8580" t="s">
        <v>345</v>
      </c>
      <c r="M8580" t="s">
        <v>346</v>
      </c>
      <c r="N8580" t="s">
        <v>573</v>
      </c>
    </row>
    <row r="8581" spans="1:14" hidden="1" x14ac:dyDescent="0.25">
      <c r="A8581" t="s">
        <v>241</v>
      </c>
      <c r="B8581" s="1">
        <v>45443</v>
      </c>
      <c r="C8581" t="s">
        <v>744</v>
      </c>
      <c r="D8581" t="s">
        <v>745</v>
      </c>
      <c r="E8581" s="4">
        <v>71.300000000055633</v>
      </c>
      <c r="F8581" t="s">
        <v>567</v>
      </c>
      <c r="G8581" t="s">
        <v>511</v>
      </c>
      <c r="H8581" t="s">
        <v>348</v>
      </c>
      <c r="I8581" t="s">
        <v>349</v>
      </c>
      <c r="J8581" t="s">
        <v>746</v>
      </c>
      <c r="L8581" t="s">
        <v>348</v>
      </c>
      <c r="M8581" t="s">
        <v>346</v>
      </c>
      <c r="N8581" t="s">
        <v>573</v>
      </c>
    </row>
    <row r="8582" spans="1:14" hidden="1" x14ac:dyDescent="0.25">
      <c r="A8582" t="s">
        <v>241</v>
      </c>
      <c r="B8582" s="1">
        <v>45443</v>
      </c>
      <c r="C8582" t="s">
        <v>749</v>
      </c>
      <c r="D8582" t="s">
        <v>750</v>
      </c>
      <c r="E8582" s="4">
        <v>4335.3600000000151</v>
      </c>
      <c r="F8582" t="s">
        <v>567</v>
      </c>
      <c r="G8582" t="s">
        <v>511</v>
      </c>
      <c r="H8582" t="s">
        <v>345</v>
      </c>
      <c r="I8582" t="s">
        <v>346</v>
      </c>
      <c r="J8582" t="s">
        <v>684</v>
      </c>
      <c r="L8582" t="s">
        <v>345</v>
      </c>
      <c r="M8582" t="s">
        <v>346</v>
      </c>
      <c r="N8582" t="s">
        <v>573</v>
      </c>
    </row>
    <row r="8583" spans="1:14" hidden="1" x14ac:dyDescent="0.25">
      <c r="A8583" t="s">
        <v>241</v>
      </c>
      <c r="B8583" s="1">
        <v>45443</v>
      </c>
      <c r="C8583" t="s">
        <v>753</v>
      </c>
      <c r="D8583" t="s">
        <v>754</v>
      </c>
      <c r="E8583" s="4">
        <v>51542.770000000004</v>
      </c>
      <c r="F8583" t="s">
        <v>567</v>
      </c>
      <c r="G8583" t="s">
        <v>511</v>
      </c>
      <c r="H8583" t="s">
        <v>345</v>
      </c>
      <c r="I8583" t="s">
        <v>346</v>
      </c>
      <c r="J8583" t="s">
        <v>684</v>
      </c>
      <c r="L8583" t="s">
        <v>345</v>
      </c>
      <c r="M8583" t="s">
        <v>346</v>
      </c>
      <c r="N8583" t="s">
        <v>573</v>
      </c>
    </row>
    <row r="8584" spans="1:14" hidden="1" x14ac:dyDescent="0.25">
      <c r="A8584" t="s">
        <v>241</v>
      </c>
      <c r="B8584" s="1">
        <v>45443</v>
      </c>
      <c r="C8584" t="s">
        <v>765</v>
      </c>
      <c r="D8584" t="s">
        <v>766</v>
      </c>
      <c r="E8584" s="4">
        <v>53.55</v>
      </c>
      <c r="F8584" t="s">
        <v>567</v>
      </c>
      <c r="G8584" t="s">
        <v>511</v>
      </c>
      <c r="H8584" t="s">
        <v>345</v>
      </c>
      <c r="I8584" t="s">
        <v>346</v>
      </c>
      <c r="J8584" t="s">
        <v>684</v>
      </c>
      <c r="L8584" t="s">
        <v>345</v>
      </c>
      <c r="M8584" t="s">
        <v>346</v>
      </c>
      <c r="N8584" t="s">
        <v>573</v>
      </c>
    </row>
    <row r="8585" spans="1:14" hidden="1" x14ac:dyDescent="0.25">
      <c r="A8585" t="s">
        <v>241</v>
      </c>
      <c r="B8585" s="1">
        <v>45443</v>
      </c>
      <c r="C8585" t="s">
        <v>1188</v>
      </c>
      <c r="D8585" t="s">
        <v>1189</v>
      </c>
      <c r="E8585" s="4">
        <v>1091.8000000000002</v>
      </c>
      <c r="F8585" t="s">
        <v>567</v>
      </c>
      <c r="G8585" t="s">
        <v>511</v>
      </c>
      <c r="H8585" t="s">
        <v>345</v>
      </c>
      <c r="I8585" t="s">
        <v>346</v>
      </c>
      <c r="J8585" t="s">
        <v>684</v>
      </c>
      <c r="L8585" t="s">
        <v>345</v>
      </c>
      <c r="M8585" t="s">
        <v>346</v>
      </c>
      <c r="N8585" t="s">
        <v>573</v>
      </c>
    </row>
    <row r="8586" spans="1:14" hidden="1" x14ac:dyDescent="0.25">
      <c r="A8586" t="s">
        <v>241</v>
      </c>
      <c r="B8586" s="1">
        <v>45443</v>
      </c>
      <c r="C8586" t="s">
        <v>1190</v>
      </c>
      <c r="D8586" t="s">
        <v>1191</v>
      </c>
      <c r="E8586" s="4">
        <v>181.46999999998934</v>
      </c>
      <c r="F8586" t="s">
        <v>567</v>
      </c>
      <c r="G8586" t="s">
        <v>511</v>
      </c>
      <c r="H8586" t="s">
        <v>345</v>
      </c>
      <c r="I8586" t="s">
        <v>346</v>
      </c>
      <c r="J8586" t="s">
        <v>684</v>
      </c>
      <c r="L8586" t="s">
        <v>345</v>
      </c>
      <c r="M8586" t="s">
        <v>346</v>
      </c>
      <c r="N8586" t="s">
        <v>573</v>
      </c>
    </row>
    <row r="8587" spans="1:14" hidden="1" x14ac:dyDescent="0.25">
      <c r="A8587" t="s">
        <v>241</v>
      </c>
      <c r="B8587" s="1">
        <v>45443</v>
      </c>
      <c r="C8587" t="s">
        <v>783</v>
      </c>
      <c r="D8587" t="s">
        <v>784</v>
      </c>
      <c r="E8587" s="4">
        <v>8023.9599999999991</v>
      </c>
      <c r="F8587" t="s">
        <v>567</v>
      </c>
      <c r="G8587" t="s">
        <v>511</v>
      </c>
      <c r="H8587" t="s">
        <v>345</v>
      </c>
      <c r="I8587" t="s">
        <v>346</v>
      </c>
      <c r="J8587" t="s">
        <v>684</v>
      </c>
      <c r="L8587" t="s">
        <v>345</v>
      </c>
      <c r="M8587" t="s">
        <v>432</v>
      </c>
      <c r="N8587" t="s">
        <v>573</v>
      </c>
    </row>
    <row r="8588" spans="1:14" hidden="1" x14ac:dyDescent="0.25">
      <c r="A8588" t="s">
        <v>241</v>
      </c>
      <c r="B8588" s="1">
        <v>45443</v>
      </c>
      <c r="C8588" t="s">
        <v>68</v>
      </c>
      <c r="D8588" t="s">
        <v>69</v>
      </c>
      <c r="E8588" s="4">
        <v>1261.0600000000013</v>
      </c>
      <c r="F8588" t="s">
        <v>567</v>
      </c>
      <c r="G8588" t="s">
        <v>511</v>
      </c>
      <c r="H8588" t="s">
        <v>324</v>
      </c>
      <c r="I8588" t="s">
        <v>323</v>
      </c>
      <c r="J8588" t="s">
        <v>787</v>
      </c>
      <c r="L8588" t="s">
        <v>324</v>
      </c>
      <c r="M8588" t="s">
        <v>323</v>
      </c>
      <c r="N8588" t="s">
        <v>573</v>
      </c>
    </row>
    <row r="8589" spans="1:14" hidden="1" x14ac:dyDescent="0.25">
      <c r="A8589" t="s">
        <v>241</v>
      </c>
      <c r="B8589" s="1">
        <v>45443</v>
      </c>
      <c r="C8589" t="s">
        <v>70</v>
      </c>
      <c r="D8589" t="s">
        <v>71</v>
      </c>
      <c r="E8589" s="4">
        <v>148333.83799999859</v>
      </c>
      <c r="F8589" t="s">
        <v>567</v>
      </c>
      <c r="G8589" t="s">
        <v>511</v>
      </c>
      <c r="H8589" t="s">
        <v>324</v>
      </c>
      <c r="I8589" t="s">
        <v>323</v>
      </c>
      <c r="J8589" t="s">
        <v>787</v>
      </c>
      <c r="L8589" t="s">
        <v>324</v>
      </c>
      <c r="M8589" t="s">
        <v>323</v>
      </c>
      <c r="N8589" t="s">
        <v>573</v>
      </c>
    </row>
    <row r="8590" spans="1:14" hidden="1" x14ac:dyDescent="0.25">
      <c r="A8590" t="s">
        <v>241</v>
      </c>
      <c r="B8590" s="1">
        <v>45443</v>
      </c>
      <c r="C8590" t="s">
        <v>72</v>
      </c>
      <c r="D8590" t="s">
        <v>73</v>
      </c>
      <c r="E8590" s="4">
        <v>2408.0499999999993</v>
      </c>
      <c r="F8590" t="s">
        <v>567</v>
      </c>
      <c r="G8590" t="s">
        <v>511</v>
      </c>
      <c r="H8590" t="s">
        <v>324</v>
      </c>
      <c r="I8590" t="s">
        <v>323</v>
      </c>
      <c r="J8590" t="s">
        <v>787</v>
      </c>
      <c r="L8590" t="s">
        <v>324</v>
      </c>
      <c r="M8590" t="s">
        <v>323</v>
      </c>
      <c r="N8590" t="s">
        <v>573</v>
      </c>
    </row>
    <row r="8591" spans="1:14" hidden="1" x14ac:dyDescent="0.25">
      <c r="A8591" t="s">
        <v>241</v>
      </c>
      <c r="B8591" s="1">
        <v>45443</v>
      </c>
      <c r="C8591" t="s">
        <v>74</v>
      </c>
      <c r="D8591" t="s">
        <v>75</v>
      </c>
      <c r="E8591" s="4">
        <v>2053.16</v>
      </c>
      <c r="F8591" t="s">
        <v>567</v>
      </c>
      <c r="G8591" t="s">
        <v>511</v>
      </c>
      <c r="H8591" t="s">
        <v>324</v>
      </c>
      <c r="I8591" t="s">
        <v>323</v>
      </c>
      <c r="J8591" t="s">
        <v>787</v>
      </c>
      <c r="L8591" t="s">
        <v>324</v>
      </c>
      <c r="M8591" t="s">
        <v>323</v>
      </c>
      <c r="N8591" t="s">
        <v>573</v>
      </c>
    </row>
    <row r="8592" spans="1:14" hidden="1" x14ac:dyDescent="0.25">
      <c r="A8592" t="s">
        <v>241</v>
      </c>
      <c r="B8592" s="1">
        <v>45443</v>
      </c>
      <c r="C8592" t="s">
        <v>76</v>
      </c>
      <c r="D8592" t="s">
        <v>77</v>
      </c>
      <c r="E8592" s="4">
        <v>527.74</v>
      </c>
      <c r="F8592" t="s">
        <v>567</v>
      </c>
      <c r="G8592" t="s">
        <v>511</v>
      </c>
      <c r="H8592" t="s">
        <v>324</v>
      </c>
      <c r="I8592" t="s">
        <v>323</v>
      </c>
      <c r="J8592" t="s">
        <v>787</v>
      </c>
      <c r="L8592" t="s">
        <v>324</v>
      </c>
      <c r="M8592" t="s">
        <v>323</v>
      </c>
      <c r="N8592" t="s">
        <v>573</v>
      </c>
    </row>
    <row r="8593" spans="1:14" hidden="1" x14ac:dyDescent="0.25">
      <c r="A8593" t="s">
        <v>241</v>
      </c>
      <c r="B8593" s="1">
        <v>45443</v>
      </c>
      <c r="C8593" t="s">
        <v>78</v>
      </c>
      <c r="D8593" t="s">
        <v>79</v>
      </c>
      <c r="E8593" s="4">
        <v>744728.18600000674</v>
      </c>
      <c r="F8593" t="s">
        <v>567</v>
      </c>
      <c r="G8593" t="s">
        <v>511</v>
      </c>
      <c r="H8593" t="s">
        <v>324</v>
      </c>
      <c r="I8593" t="s">
        <v>323</v>
      </c>
      <c r="J8593" t="s">
        <v>787</v>
      </c>
      <c r="L8593" t="s">
        <v>324</v>
      </c>
      <c r="M8593" t="s">
        <v>323</v>
      </c>
      <c r="N8593" t="s">
        <v>573</v>
      </c>
    </row>
    <row r="8594" spans="1:14" hidden="1" x14ac:dyDescent="0.25">
      <c r="A8594" t="s">
        <v>241</v>
      </c>
      <c r="B8594" s="1">
        <v>45443</v>
      </c>
      <c r="C8594" t="s">
        <v>80</v>
      </c>
      <c r="D8594" t="s">
        <v>81</v>
      </c>
      <c r="E8594" s="4">
        <v>237125.25000000009</v>
      </c>
      <c r="F8594" t="s">
        <v>567</v>
      </c>
      <c r="G8594" t="s">
        <v>511</v>
      </c>
      <c r="H8594" t="s">
        <v>324</v>
      </c>
      <c r="I8594" t="s">
        <v>323</v>
      </c>
      <c r="J8594" t="s">
        <v>787</v>
      </c>
      <c r="L8594" t="s">
        <v>324</v>
      </c>
      <c r="M8594" t="s">
        <v>323</v>
      </c>
      <c r="N8594" t="s">
        <v>573</v>
      </c>
    </row>
    <row r="8595" spans="1:14" hidden="1" x14ac:dyDescent="0.25">
      <c r="A8595" t="s">
        <v>241</v>
      </c>
      <c r="B8595" s="1">
        <v>45443</v>
      </c>
      <c r="C8595" t="s">
        <v>82</v>
      </c>
      <c r="D8595" t="s">
        <v>83</v>
      </c>
      <c r="E8595" s="4">
        <v>1945.8500000000029</v>
      </c>
      <c r="F8595" t="s">
        <v>567</v>
      </c>
      <c r="G8595" t="s">
        <v>511</v>
      </c>
      <c r="H8595" t="s">
        <v>324</v>
      </c>
      <c r="I8595" t="s">
        <v>323</v>
      </c>
      <c r="J8595" t="s">
        <v>787</v>
      </c>
      <c r="L8595" t="s">
        <v>324</v>
      </c>
      <c r="M8595" t="s">
        <v>323</v>
      </c>
      <c r="N8595" t="s">
        <v>573</v>
      </c>
    </row>
    <row r="8596" spans="1:14" hidden="1" x14ac:dyDescent="0.25">
      <c r="A8596" t="s">
        <v>241</v>
      </c>
      <c r="B8596" s="1">
        <v>45443</v>
      </c>
      <c r="C8596" t="s">
        <v>84</v>
      </c>
      <c r="D8596" t="s">
        <v>85</v>
      </c>
      <c r="E8596" s="4">
        <v>76017.220000002664</v>
      </c>
      <c r="F8596" t="s">
        <v>567</v>
      </c>
      <c r="G8596" t="s">
        <v>511</v>
      </c>
      <c r="H8596" t="s">
        <v>324</v>
      </c>
      <c r="I8596" t="s">
        <v>323</v>
      </c>
      <c r="J8596" t="s">
        <v>787</v>
      </c>
      <c r="L8596" t="s">
        <v>324</v>
      </c>
      <c r="M8596" t="s">
        <v>323</v>
      </c>
      <c r="N8596" t="s">
        <v>573</v>
      </c>
    </row>
    <row r="8597" spans="1:14" hidden="1" x14ac:dyDescent="0.25">
      <c r="A8597" t="s">
        <v>241</v>
      </c>
      <c r="B8597" s="1">
        <v>45443</v>
      </c>
      <c r="C8597" t="s">
        <v>86</v>
      </c>
      <c r="D8597" t="s">
        <v>87</v>
      </c>
      <c r="E8597" s="4">
        <v>281715.27999999997</v>
      </c>
      <c r="F8597" t="s">
        <v>567</v>
      </c>
      <c r="G8597" t="s">
        <v>511</v>
      </c>
      <c r="H8597" t="s">
        <v>324</v>
      </c>
      <c r="I8597" t="s">
        <v>323</v>
      </c>
      <c r="J8597" t="s">
        <v>787</v>
      </c>
      <c r="L8597" t="s">
        <v>324</v>
      </c>
      <c r="M8597" t="s">
        <v>323</v>
      </c>
      <c r="N8597" t="s">
        <v>573</v>
      </c>
    </row>
    <row r="8598" spans="1:14" hidden="1" x14ac:dyDescent="0.25">
      <c r="A8598" t="s">
        <v>241</v>
      </c>
      <c r="B8598" s="1">
        <v>45443</v>
      </c>
      <c r="C8598" t="s">
        <v>88</v>
      </c>
      <c r="D8598" t="s">
        <v>89</v>
      </c>
      <c r="E8598" s="4">
        <v>48139.8300000003</v>
      </c>
      <c r="F8598" t="s">
        <v>567</v>
      </c>
      <c r="G8598" t="s">
        <v>511</v>
      </c>
      <c r="H8598" t="s">
        <v>324</v>
      </c>
      <c r="I8598" t="s">
        <v>323</v>
      </c>
      <c r="J8598" t="s">
        <v>787</v>
      </c>
      <c r="L8598" t="s">
        <v>324</v>
      </c>
      <c r="M8598" t="s">
        <v>323</v>
      </c>
      <c r="N8598" t="s">
        <v>573</v>
      </c>
    </row>
    <row r="8599" spans="1:14" hidden="1" x14ac:dyDescent="0.25">
      <c r="A8599" t="s">
        <v>241</v>
      </c>
      <c r="B8599" s="1">
        <v>45443</v>
      </c>
      <c r="C8599" t="s">
        <v>90</v>
      </c>
      <c r="D8599" t="s">
        <v>91</v>
      </c>
      <c r="E8599" s="4">
        <v>8172.0199999999822</v>
      </c>
      <c r="F8599" t="s">
        <v>567</v>
      </c>
      <c r="G8599" t="s">
        <v>511</v>
      </c>
      <c r="H8599" t="s">
        <v>324</v>
      </c>
      <c r="I8599" t="s">
        <v>323</v>
      </c>
      <c r="J8599" t="s">
        <v>787</v>
      </c>
      <c r="L8599" t="s">
        <v>324</v>
      </c>
      <c r="M8599" t="s">
        <v>323</v>
      </c>
      <c r="N8599" t="s">
        <v>573</v>
      </c>
    </row>
    <row r="8600" spans="1:14" hidden="1" x14ac:dyDescent="0.25">
      <c r="A8600" t="s">
        <v>241</v>
      </c>
      <c r="B8600" s="1">
        <v>45443</v>
      </c>
      <c r="C8600" t="s">
        <v>92</v>
      </c>
      <c r="D8600" t="s">
        <v>93</v>
      </c>
      <c r="E8600" s="4">
        <v>533191.5989999997</v>
      </c>
      <c r="F8600" t="s">
        <v>567</v>
      </c>
      <c r="G8600" t="s">
        <v>511</v>
      </c>
      <c r="H8600" t="s">
        <v>324</v>
      </c>
      <c r="I8600" t="s">
        <v>323</v>
      </c>
      <c r="J8600" t="s">
        <v>787</v>
      </c>
      <c r="L8600" t="s">
        <v>324</v>
      </c>
      <c r="M8600" t="s">
        <v>323</v>
      </c>
      <c r="N8600" t="s">
        <v>573</v>
      </c>
    </row>
    <row r="8601" spans="1:14" hidden="1" x14ac:dyDescent="0.25">
      <c r="A8601" t="s">
        <v>241</v>
      </c>
      <c r="B8601" s="1">
        <v>45443</v>
      </c>
      <c r="C8601" t="s">
        <v>94</v>
      </c>
      <c r="D8601" t="s">
        <v>95</v>
      </c>
      <c r="E8601" s="4">
        <v>2747.0400000000009</v>
      </c>
      <c r="F8601" t="s">
        <v>567</v>
      </c>
      <c r="G8601" t="s">
        <v>511</v>
      </c>
      <c r="H8601" t="s">
        <v>324</v>
      </c>
      <c r="I8601" t="s">
        <v>323</v>
      </c>
      <c r="J8601" t="s">
        <v>787</v>
      </c>
      <c r="L8601" t="s">
        <v>324</v>
      </c>
      <c r="M8601" t="s">
        <v>323</v>
      </c>
      <c r="N8601" t="s">
        <v>573</v>
      </c>
    </row>
    <row r="8602" spans="1:14" hidden="1" x14ac:dyDescent="0.25">
      <c r="A8602" t="s">
        <v>241</v>
      </c>
      <c r="B8602" s="1">
        <v>45443</v>
      </c>
      <c r="C8602" t="s">
        <v>96</v>
      </c>
      <c r="D8602" t="s">
        <v>97</v>
      </c>
      <c r="E8602" s="4">
        <v>101665.89999999995</v>
      </c>
      <c r="F8602" t="s">
        <v>567</v>
      </c>
      <c r="G8602" t="s">
        <v>511</v>
      </c>
      <c r="H8602" t="s">
        <v>324</v>
      </c>
      <c r="I8602" t="s">
        <v>323</v>
      </c>
      <c r="J8602" t="s">
        <v>787</v>
      </c>
      <c r="L8602" t="s">
        <v>324</v>
      </c>
      <c r="M8602" t="s">
        <v>323</v>
      </c>
      <c r="N8602" t="s">
        <v>573</v>
      </c>
    </row>
    <row r="8603" spans="1:14" hidden="1" x14ac:dyDescent="0.25">
      <c r="A8603" t="s">
        <v>241</v>
      </c>
      <c r="B8603" s="1">
        <v>45443</v>
      </c>
      <c r="C8603" t="s">
        <v>98</v>
      </c>
      <c r="D8603" t="s">
        <v>99</v>
      </c>
      <c r="E8603" s="4">
        <v>43.640000000001081</v>
      </c>
      <c r="F8603" t="s">
        <v>567</v>
      </c>
      <c r="G8603" t="s">
        <v>511</v>
      </c>
      <c r="H8603" t="s">
        <v>324</v>
      </c>
      <c r="I8603" t="s">
        <v>323</v>
      </c>
      <c r="J8603" t="s">
        <v>787</v>
      </c>
      <c r="L8603" t="s">
        <v>324</v>
      </c>
      <c r="M8603" t="s">
        <v>323</v>
      </c>
      <c r="N8603" t="s">
        <v>573</v>
      </c>
    </row>
    <row r="8604" spans="1:14" hidden="1" x14ac:dyDescent="0.25">
      <c r="A8604" t="s">
        <v>241</v>
      </c>
      <c r="B8604" s="1">
        <v>45443</v>
      </c>
      <c r="C8604" t="s">
        <v>100</v>
      </c>
      <c r="D8604" t="s">
        <v>101</v>
      </c>
      <c r="E8604" s="4">
        <v>1000153.42</v>
      </c>
      <c r="F8604" t="s">
        <v>567</v>
      </c>
      <c r="G8604" t="s">
        <v>511</v>
      </c>
      <c r="H8604" t="s">
        <v>324</v>
      </c>
      <c r="I8604" t="s">
        <v>323</v>
      </c>
      <c r="J8604" t="s">
        <v>787</v>
      </c>
      <c r="L8604" t="s">
        <v>324</v>
      </c>
      <c r="M8604" t="s">
        <v>323</v>
      </c>
      <c r="N8604" t="s">
        <v>573</v>
      </c>
    </row>
    <row r="8605" spans="1:14" hidden="1" x14ac:dyDescent="0.25">
      <c r="A8605" t="s">
        <v>241</v>
      </c>
      <c r="B8605" s="1">
        <v>45443</v>
      </c>
      <c r="C8605" t="s">
        <v>108</v>
      </c>
      <c r="D8605" t="s">
        <v>109</v>
      </c>
      <c r="E8605" s="4">
        <v>900000</v>
      </c>
      <c r="F8605" t="s">
        <v>567</v>
      </c>
      <c r="G8605" t="s">
        <v>511</v>
      </c>
      <c r="H8605" t="s">
        <v>324</v>
      </c>
      <c r="I8605" t="s">
        <v>323</v>
      </c>
      <c r="J8605" t="s">
        <v>787</v>
      </c>
      <c r="L8605" t="s">
        <v>324</v>
      </c>
      <c r="M8605" t="s">
        <v>323</v>
      </c>
      <c r="N8605" t="s">
        <v>573</v>
      </c>
    </row>
    <row r="8606" spans="1:14" hidden="1" x14ac:dyDescent="0.25">
      <c r="A8606" t="s">
        <v>241</v>
      </c>
      <c r="B8606" s="1">
        <v>45443</v>
      </c>
      <c r="C8606" t="s">
        <v>1377</v>
      </c>
      <c r="D8606" t="s">
        <v>1378</v>
      </c>
      <c r="E8606" s="4">
        <v>150000</v>
      </c>
      <c r="F8606" t="s">
        <v>567</v>
      </c>
      <c r="G8606" t="s">
        <v>511</v>
      </c>
      <c r="H8606" t="s">
        <v>324</v>
      </c>
      <c r="I8606" t="s">
        <v>323</v>
      </c>
      <c r="J8606" t="s">
        <v>787</v>
      </c>
      <c r="L8606" t="s">
        <v>324</v>
      </c>
      <c r="M8606" t="s">
        <v>323</v>
      </c>
      <c r="N8606" t="s">
        <v>573</v>
      </c>
    </row>
    <row r="8607" spans="1:14" hidden="1" x14ac:dyDescent="0.25">
      <c r="A8607" t="s">
        <v>241</v>
      </c>
      <c r="B8607" s="1">
        <v>45443</v>
      </c>
      <c r="C8607" t="s">
        <v>1015</v>
      </c>
      <c r="D8607" t="s">
        <v>1016</v>
      </c>
      <c r="E8607" s="4">
        <v>282.89999999999645</v>
      </c>
      <c r="F8607" t="s">
        <v>567</v>
      </c>
      <c r="G8607" t="s">
        <v>511</v>
      </c>
      <c r="H8607" t="s">
        <v>348</v>
      </c>
      <c r="I8607" t="s">
        <v>349</v>
      </c>
      <c r="J8607" t="s">
        <v>746</v>
      </c>
      <c r="L8607" t="s">
        <v>348</v>
      </c>
      <c r="M8607" t="s">
        <v>349</v>
      </c>
      <c r="N8607" t="s">
        <v>573</v>
      </c>
    </row>
    <row r="8608" spans="1:14" hidden="1" x14ac:dyDescent="0.25">
      <c r="A8608" t="s">
        <v>241</v>
      </c>
      <c r="B8608" s="1">
        <v>45443</v>
      </c>
      <c r="C8608" t="s">
        <v>565</v>
      </c>
      <c r="D8608" t="s">
        <v>566</v>
      </c>
      <c r="E8608" s="4">
        <v>119814.79000000001</v>
      </c>
      <c r="F8608" t="s">
        <v>567</v>
      </c>
      <c r="G8608" t="s">
        <v>471</v>
      </c>
      <c r="H8608" t="s">
        <v>291</v>
      </c>
      <c r="I8608" t="s">
        <v>292</v>
      </c>
      <c r="J8608" t="s">
        <v>251</v>
      </c>
      <c r="L8608" t="s">
        <v>376</v>
      </c>
      <c r="M8608" t="s">
        <v>377</v>
      </c>
      <c r="N8608" t="s">
        <v>486</v>
      </c>
    </row>
    <row r="8609" spans="1:14" hidden="1" x14ac:dyDescent="0.25">
      <c r="A8609" t="s">
        <v>241</v>
      </c>
      <c r="B8609" s="1">
        <v>45443</v>
      </c>
      <c r="C8609" t="s">
        <v>568</v>
      </c>
      <c r="D8609" t="s">
        <v>569</v>
      </c>
      <c r="E8609" s="4">
        <v>58339.59</v>
      </c>
      <c r="F8609" t="s">
        <v>567</v>
      </c>
      <c r="G8609" t="s">
        <v>471</v>
      </c>
      <c r="H8609" t="s">
        <v>291</v>
      </c>
      <c r="I8609" t="s">
        <v>292</v>
      </c>
      <c r="J8609" t="s">
        <v>251</v>
      </c>
      <c r="L8609" t="s">
        <v>376</v>
      </c>
      <c r="M8609" t="s">
        <v>377</v>
      </c>
      <c r="N8609" t="s">
        <v>486</v>
      </c>
    </row>
    <row r="8610" spans="1:14" hidden="1" x14ac:dyDescent="0.25">
      <c r="A8610" t="s">
        <v>241</v>
      </c>
      <c r="B8610" s="1">
        <v>45443</v>
      </c>
      <c r="C8610" t="s">
        <v>574</v>
      </c>
      <c r="D8610" t="s">
        <v>575</v>
      </c>
      <c r="E8610" s="4">
        <v>17644.060000000001</v>
      </c>
      <c r="F8610" t="s">
        <v>567</v>
      </c>
      <c r="G8610" t="s">
        <v>471</v>
      </c>
      <c r="H8610" t="s">
        <v>291</v>
      </c>
      <c r="I8610" t="s">
        <v>292</v>
      </c>
      <c r="J8610" t="s">
        <v>251</v>
      </c>
      <c r="L8610" t="s">
        <v>376</v>
      </c>
      <c r="M8610" t="s">
        <v>377</v>
      </c>
      <c r="N8610" t="s">
        <v>486</v>
      </c>
    </row>
    <row r="8611" spans="1:14" hidden="1" x14ac:dyDescent="0.25">
      <c r="A8611" t="s">
        <v>241</v>
      </c>
      <c r="B8611" s="1">
        <v>45443</v>
      </c>
      <c r="C8611" t="s">
        <v>578</v>
      </c>
      <c r="D8611" t="s">
        <v>579</v>
      </c>
      <c r="E8611" s="4">
        <v>550.65</v>
      </c>
      <c r="F8611" t="s">
        <v>567</v>
      </c>
      <c r="G8611" t="s">
        <v>471</v>
      </c>
      <c r="H8611" t="s">
        <v>298</v>
      </c>
      <c r="I8611" t="s">
        <v>299</v>
      </c>
      <c r="J8611" t="s">
        <v>258</v>
      </c>
      <c r="L8611" t="s">
        <v>376</v>
      </c>
      <c r="M8611" t="s">
        <v>377</v>
      </c>
      <c r="N8611" t="s">
        <v>487</v>
      </c>
    </row>
    <row r="8612" spans="1:14" hidden="1" x14ac:dyDescent="0.25">
      <c r="A8612" t="s">
        <v>241</v>
      </c>
      <c r="B8612" s="1">
        <v>45443</v>
      </c>
      <c r="C8612" t="s">
        <v>582</v>
      </c>
      <c r="D8612" t="s">
        <v>583</v>
      </c>
      <c r="E8612" s="4">
        <v>10390.52</v>
      </c>
      <c r="F8612" t="s">
        <v>567</v>
      </c>
      <c r="G8612" t="s">
        <v>471</v>
      </c>
      <c r="H8612" t="s">
        <v>291</v>
      </c>
      <c r="I8612" t="s">
        <v>292</v>
      </c>
      <c r="J8612" t="s">
        <v>251</v>
      </c>
      <c r="L8612" t="s">
        <v>376</v>
      </c>
      <c r="M8612" t="s">
        <v>377</v>
      </c>
      <c r="N8612" t="s">
        <v>482</v>
      </c>
    </row>
    <row r="8613" spans="1:14" hidden="1" x14ac:dyDescent="0.25">
      <c r="A8613" t="s">
        <v>241</v>
      </c>
      <c r="B8613" s="1">
        <v>45443</v>
      </c>
      <c r="C8613" t="s">
        <v>586</v>
      </c>
      <c r="D8613" t="s">
        <v>587</v>
      </c>
      <c r="E8613" s="4">
        <v>3308.66</v>
      </c>
      <c r="F8613" t="s">
        <v>567</v>
      </c>
      <c r="G8613" t="s">
        <v>471</v>
      </c>
      <c r="H8613" t="s">
        <v>298</v>
      </c>
      <c r="I8613" t="s">
        <v>299</v>
      </c>
      <c r="J8613" t="s">
        <v>258</v>
      </c>
      <c r="L8613" t="s">
        <v>376</v>
      </c>
      <c r="M8613" t="s">
        <v>377</v>
      </c>
      <c r="N8613" t="s">
        <v>487</v>
      </c>
    </row>
    <row r="8614" spans="1:14" hidden="1" x14ac:dyDescent="0.25">
      <c r="A8614" t="s">
        <v>241</v>
      </c>
      <c r="B8614" s="1">
        <v>45443</v>
      </c>
      <c r="C8614" t="s">
        <v>590</v>
      </c>
      <c r="D8614" t="s">
        <v>591</v>
      </c>
      <c r="E8614" s="4">
        <v>2592.38</v>
      </c>
      <c r="F8614" t="s">
        <v>567</v>
      </c>
      <c r="G8614" t="s">
        <v>471</v>
      </c>
      <c r="H8614" t="s">
        <v>298</v>
      </c>
      <c r="I8614" t="s">
        <v>299</v>
      </c>
      <c r="J8614" t="s">
        <v>258</v>
      </c>
      <c r="L8614" t="s">
        <v>376</v>
      </c>
      <c r="M8614" t="s">
        <v>377</v>
      </c>
      <c r="N8614" t="s">
        <v>487</v>
      </c>
    </row>
    <row r="8615" spans="1:14" hidden="1" x14ac:dyDescent="0.25">
      <c r="A8615" t="s">
        <v>241</v>
      </c>
      <c r="B8615" s="1">
        <v>45443</v>
      </c>
      <c r="C8615" t="s">
        <v>595</v>
      </c>
      <c r="D8615" t="s">
        <v>596</v>
      </c>
      <c r="E8615" s="4">
        <v>1700.75</v>
      </c>
      <c r="F8615" t="s">
        <v>567</v>
      </c>
      <c r="G8615" t="s">
        <v>471</v>
      </c>
      <c r="H8615" t="s">
        <v>311</v>
      </c>
      <c r="I8615" t="s">
        <v>312</v>
      </c>
      <c r="J8615" t="s">
        <v>264</v>
      </c>
      <c r="L8615" t="s">
        <v>376</v>
      </c>
      <c r="M8615" t="s">
        <v>377</v>
      </c>
      <c r="N8615" t="s">
        <v>477</v>
      </c>
    </row>
    <row r="8616" spans="1:14" hidden="1" x14ac:dyDescent="0.25">
      <c r="A8616" t="s">
        <v>241</v>
      </c>
      <c r="B8616" s="1">
        <v>45443</v>
      </c>
      <c r="C8616" t="s">
        <v>599</v>
      </c>
      <c r="D8616" t="s">
        <v>600</v>
      </c>
      <c r="E8616" s="4">
        <v>1764.08</v>
      </c>
      <c r="F8616" t="s">
        <v>567</v>
      </c>
      <c r="G8616" t="s">
        <v>471</v>
      </c>
      <c r="H8616" t="s">
        <v>298</v>
      </c>
      <c r="I8616" t="s">
        <v>299</v>
      </c>
      <c r="J8616" t="s">
        <v>258</v>
      </c>
      <c r="L8616" t="s">
        <v>376</v>
      </c>
      <c r="M8616" t="s">
        <v>377</v>
      </c>
      <c r="N8616" t="s">
        <v>482</v>
      </c>
    </row>
    <row r="8617" spans="1:14" hidden="1" x14ac:dyDescent="0.25">
      <c r="A8617" t="s">
        <v>241</v>
      </c>
      <c r="B8617" s="1">
        <v>45443</v>
      </c>
      <c r="C8617" t="s">
        <v>603</v>
      </c>
      <c r="D8617" t="s">
        <v>604</v>
      </c>
      <c r="E8617" s="4">
        <v>7392.2</v>
      </c>
      <c r="F8617" t="s">
        <v>567</v>
      </c>
      <c r="G8617" t="s">
        <v>471</v>
      </c>
      <c r="H8617" t="s">
        <v>311</v>
      </c>
      <c r="I8617" t="s">
        <v>312</v>
      </c>
      <c r="J8617" t="s">
        <v>264</v>
      </c>
      <c r="L8617" t="s">
        <v>376</v>
      </c>
      <c r="M8617" t="s">
        <v>377</v>
      </c>
      <c r="N8617" t="s">
        <v>487</v>
      </c>
    </row>
    <row r="8618" spans="1:14" hidden="1" x14ac:dyDescent="0.25">
      <c r="A8618" t="s">
        <v>241</v>
      </c>
      <c r="B8618" s="1">
        <v>45443</v>
      </c>
      <c r="C8618" t="s">
        <v>1130</v>
      </c>
      <c r="D8618" t="s">
        <v>1131</v>
      </c>
      <c r="E8618" s="4">
        <v>4993.1500000000005</v>
      </c>
      <c r="F8618" t="s">
        <v>567</v>
      </c>
      <c r="G8618" t="s">
        <v>471</v>
      </c>
      <c r="H8618" t="s">
        <v>291</v>
      </c>
      <c r="I8618" t="s">
        <v>292</v>
      </c>
      <c r="J8618" t="s">
        <v>251</v>
      </c>
      <c r="L8618" t="s">
        <v>376</v>
      </c>
      <c r="M8618" t="s">
        <v>377</v>
      </c>
      <c r="N8618" t="s">
        <v>487</v>
      </c>
    </row>
    <row r="8619" spans="1:14" hidden="1" x14ac:dyDescent="0.25">
      <c r="A8619" t="s">
        <v>241</v>
      </c>
      <c r="B8619" s="1">
        <v>45443</v>
      </c>
      <c r="C8619" t="s">
        <v>1364</v>
      </c>
      <c r="D8619" t="s">
        <v>1365</v>
      </c>
      <c r="E8619" s="4">
        <v>51.43</v>
      </c>
      <c r="F8619" t="s">
        <v>567</v>
      </c>
      <c r="G8619" t="s">
        <v>471</v>
      </c>
      <c r="H8619" t="s">
        <v>311</v>
      </c>
      <c r="I8619" t="s">
        <v>312</v>
      </c>
      <c r="J8619" t="s">
        <v>264</v>
      </c>
      <c r="L8619" t="s">
        <v>376</v>
      </c>
      <c r="M8619" t="s">
        <v>377</v>
      </c>
      <c r="N8619" t="s">
        <v>480</v>
      </c>
    </row>
    <row r="8620" spans="1:14" hidden="1" x14ac:dyDescent="0.25">
      <c r="A8620" t="s">
        <v>241</v>
      </c>
      <c r="B8620" s="1">
        <v>45443</v>
      </c>
      <c r="C8620" t="s">
        <v>627</v>
      </c>
      <c r="D8620" t="s">
        <v>628</v>
      </c>
      <c r="E8620" s="4">
        <v>106109.56</v>
      </c>
      <c r="F8620" t="s">
        <v>567</v>
      </c>
      <c r="G8620" t="s">
        <v>471</v>
      </c>
      <c r="H8620" t="s">
        <v>295</v>
      </c>
      <c r="I8620" t="s">
        <v>254</v>
      </c>
      <c r="J8620" t="s">
        <v>253</v>
      </c>
      <c r="L8620" t="s">
        <v>378</v>
      </c>
      <c r="M8620" t="s">
        <v>379</v>
      </c>
      <c r="N8620" t="s">
        <v>486</v>
      </c>
    </row>
    <row r="8621" spans="1:14" hidden="1" x14ac:dyDescent="0.25">
      <c r="A8621" t="s">
        <v>241</v>
      </c>
      <c r="B8621" s="1">
        <v>45443</v>
      </c>
      <c r="C8621" t="s">
        <v>631</v>
      </c>
      <c r="D8621" t="s">
        <v>632</v>
      </c>
      <c r="E8621" s="4">
        <v>90</v>
      </c>
      <c r="F8621" t="s">
        <v>567</v>
      </c>
      <c r="G8621" t="s">
        <v>471</v>
      </c>
      <c r="H8621" t="s">
        <v>301</v>
      </c>
      <c r="I8621" t="s">
        <v>302</v>
      </c>
      <c r="J8621" t="s">
        <v>258</v>
      </c>
      <c r="L8621" t="s">
        <v>378</v>
      </c>
      <c r="M8621" t="s">
        <v>379</v>
      </c>
      <c r="N8621" t="s">
        <v>486</v>
      </c>
    </row>
    <row r="8622" spans="1:14" hidden="1" x14ac:dyDescent="0.25">
      <c r="A8622" t="s">
        <v>241</v>
      </c>
      <c r="B8622" s="1">
        <v>45443</v>
      </c>
      <c r="C8622" t="s">
        <v>633</v>
      </c>
      <c r="D8622" t="s">
        <v>634</v>
      </c>
      <c r="E8622" s="4">
        <v>26579.27</v>
      </c>
      <c r="F8622" t="s">
        <v>567</v>
      </c>
      <c r="G8622" t="s">
        <v>471</v>
      </c>
      <c r="H8622" t="s">
        <v>295</v>
      </c>
      <c r="I8622" t="s">
        <v>254</v>
      </c>
      <c r="J8622" t="s">
        <v>253</v>
      </c>
      <c r="L8622" t="s">
        <v>378</v>
      </c>
      <c r="M8622" t="s">
        <v>379</v>
      </c>
      <c r="N8622" t="s">
        <v>486</v>
      </c>
    </row>
    <row r="8623" spans="1:14" hidden="1" x14ac:dyDescent="0.25">
      <c r="A8623" t="s">
        <v>241</v>
      </c>
      <c r="B8623" s="1">
        <v>45443</v>
      </c>
      <c r="C8623" t="s">
        <v>640</v>
      </c>
      <c r="D8623" t="s">
        <v>641</v>
      </c>
      <c r="E8623" s="4">
        <v>32.29</v>
      </c>
      <c r="F8623" t="s">
        <v>567</v>
      </c>
      <c r="G8623" t="s">
        <v>471</v>
      </c>
      <c r="H8623" t="s">
        <v>301</v>
      </c>
      <c r="I8623" t="s">
        <v>302</v>
      </c>
      <c r="J8623" t="s">
        <v>258</v>
      </c>
      <c r="L8623" t="s">
        <v>378</v>
      </c>
      <c r="M8623" t="s">
        <v>379</v>
      </c>
      <c r="N8623" t="s">
        <v>485</v>
      </c>
    </row>
    <row r="8624" spans="1:14" hidden="1" x14ac:dyDescent="0.25">
      <c r="A8624" t="s">
        <v>241</v>
      </c>
      <c r="B8624" s="1">
        <v>45443</v>
      </c>
      <c r="C8624" t="s">
        <v>646</v>
      </c>
      <c r="D8624" t="s">
        <v>647</v>
      </c>
      <c r="E8624" s="4">
        <v>203487.91</v>
      </c>
      <c r="F8624" t="s">
        <v>567</v>
      </c>
      <c r="G8624" t="s">
        <v>471</v>
      </c>
      <c r="H8624" t="s">
        <v>295</v>
      </c>
      <c r="I8624" t="s">
        <v>254</v>
      </c>
      <c r="J8624" t="s">
        <v>253</v>
      </c>
      <c r="L8624" t="s">
        <v>378</v>
      </c>
      <c r="M8624" t="s">
        <v>379</v>
      </c>
      <c r="N8624" t="s">
        <v>486</v>
      </c>
    </row>
    <row r="8625" spans="1:14" hidden="1" x14ac:dyDescent="0.25">
      <c r="A8625" t="s">
        <v>241</v>
      </c>
      <c r="B8625" s="1">
        <v>45443</v>
      </c>
      <c r="C8625" t="s">
        <v>650</v>
      </c>
      <c r="D8625" t="s">
        <v>651</v>
      </c>
      <c r="E8625" s="4">
        <v>13531.25</v>
      </c>
      <c r="F8625" t="s">
        <v>567</v>
      </c>
      <c r="G8625" t="s">
        <v>471</v>
      </c>
      <c r="H8625" t="s">
        <v>308</v>
      </c>
      <c r="I8625" t="s">
        <v>309</v>
      </c>
      <c r="J8625" t="s">
        <v>264</v>
      </c>
      <c r="L8625" t="s">
        <v>378</v>
      </c>
      <c r="M8625" t="s">
        <v>379</v>
      </c>
      <c r="N8625" t="s">
        <v>487</v>
      </c>
    </row>
    <row r="8626" spans="1:14" hidden="1" x14ac:dyDescent="0.25">
      <c r="A8626" t="s">
        <v>241</v>
      </c>
      <c r="B8626" s="1">
        <v>45443</v>
      </c>
      <c r="C8626" t="s">
        <v>652</v>
      </c>
      <c r="D8626" t="s">
        <v>653</v>
      </c>
      <c r="E8626" s="4">
        <v>8107.2100000000009</v>
      </c>
      <c r="F8626" t="s">
        <v>567</v>
      </c>
      <c r="G8626" t="s">
        <v>471</v>
      </c>
      <c r="H8626" t="s">
        <v>308</v>
      </c>
      <c r="I8626" t="s">
        <v>309</v>
      </c>
      <c r="J8626" t="s">
        <v>264</v>
      </c>
      <c r="L8626" t="s">
        <v>378</v>
      </c>
      <c r="M8626" t="s">
        <v>379</v>
      </c>
      <c r="N8626" t="s">
        <v>487</v>
      </c>
    </row>
    <row r="8627" spans="1:14" hidden="1" x14ac:dyDescent="0.25">
      <c r="A8627" t="s">
        <v>241</v>
      </c>
      <c r="B8627" s="1">
        <v>45443</v>
      </c>
      <c r="C8627" t="s">
        <v>656</v>
      </c>
      <c r="D8627" t="s">
        <v>657</v>
      </c>
      <c r="E8627" s="4">
        <v>1108.5400000000002</v>
      </c>
      <c r="F8627" t="s">
        <v>567</v>
      </c>
      <c r="G8627" t="s">
        <v>471</v>
      </c>
      <c r="H8627" t="s">
        <v>308</v>
      </c>
      <c r="I8627" t="s">
        <v>309</v>
      </c>
      <c r="J8627" t="s">
        <v>264</v>
      </c>
      <c r="L8627" t="s">
        <v>378</v>
      </c>
      <c r="M8627" t="s">
        <v>379</v>
      </c>
      <c r="N8627" t="s">
        <v>487</v>
      </c>
    </row>
    <row r="8628" spans="1:14" hidden="1" x14ac:dyDescent="0.25">
      <c r="A8628" t="s">
        <v>241</v>
      </c>
      <c r="B8628" s="1">
        <v>45443</v>
      </c>
      <c r="C8628" t="s">
        <v>663</v>
      </c>
      <c r="D8628" t="s">
        <v>664</v>
      </c>
      <c r="E8628" s="4">
        <v>2717.119999999999</v>
      </c>
      <c r="F8628" t="s">
        <v>567</v>
      </c>
      <c r="G8628" t="s">
        <v>471</v>
      </c>
      <c r="H8628" t="s">
        <v>308</v>
      </c>
      <c r="I8628" t="s">
        <v>309</v>
      </c>
      <c r="J8628" t="s">
        <v>264</v>
      </c>
      <c r="L8628" t="s">
        <v>378</v>
      </c>
      <c r="M8628" t="s">
        <v>379</v>
      </c>
      <c r="N8628" t="s">
        <v>487</v>
      </c>
    </row>
    <row r="8629" spans="1:14" hidden="1" x14ac:dyDescent="0.25">
      <c r="A8629" t="s">
        <v>241</v>
      </c>
      <c r="B8629" s="1">
        <v>45443</v>
      </c>
      <c r="C8629" t="s">
        <v>668</v>
      </c>
      <c r="D8629" t="s">
        <v>669</v>
      </c>
      <c r="E8629" s="4">
        <v>2553.19</v>
      </c>
      <c r="F8629" t="s">
        <v>567</v>
      </c>
      <c r="G8629" t="s">
        <v>471</v>
      </c>
      <c r="H8629" t="s">
        <v>308</v>
      </c>
      <c r="I8629" t="s">
        <v>309</v>
      </c>
      <c r="J8629" t="s">
        <v>264</v>
      </c>
      <c r="L8629" t="s">
        <v>378</v>
      </c>
      <c r="M8629" t="s">
        <v>379</v>
      </c>
      <c r="N8629" t="s">
        <v>487</v>
      </c>
    </row>
    <row r="8630" spans="1:14" hidden="1" x14ac:dyDescent="0.25">
      <c r="A8630" t="s">
        <v>241</v>
      </c>
      <c r="B8630" s="1">
        <v>45443</v>
      </c>
      <c r="C8630" t="s">
        <v>672</v>
      </c>
      <c r="D8630" t="s">
        <v>673</v>
      </c>
      <c r="E8630" s="4">
        <v>6701.52</v>
      </c>
      <c r="F8630" t="s">
        <v>567</v>
      </c>
      <c r="G8630" t="s">
        <v>471</v>
      </c>
      <c r="H8630" t="s">
        <v>308</v>
      </c>
      <c r="I8630" t="s">
        <v>309</v>
      </c>
      <c r="J8630" t="s">
        <v>264</v>
      </c>
      <c r="L8630" t="s">
        <v>378</v>
      </c>
      <c r="M8630" t="s">
        <v>379</v>
      </c>
      <c r="N8630" t="s">
        <v>487</v>
      </c>
    </row>
    <row r="8631" spans="1:14" hidden="1" x14ac:dyDescent="0.25">
      <c r="A8631" t="s">
        <v>241</v>
      </c>
      <c r="B8631" s="1">
        <v>45443</v>
      </c>
      <c r="C8631" t="s">
        <v>676</v>
      </c>
      <c r="D8631" t="s">
        <v>677</v>
      </c>
      <c r="E8631" s="4">
        <v>53459.199999999997</v>
      </c>
      <c r="F8631" t="s">
        <v>567</v>
      </c>
      <c r="G8631" t="s">
        <v>471</v>
      </c>
      <c r="H8631" t="s">
        <v>308</v>
      </c>
      <c r="I8631" t="s">
        <v>309</v>
      </c>
      <c r="J8631" t="s">
        <v>264</v>
      </c>
      <c r="L8631" t="s">
        <v>378</v>
      </c>
      <c r="M8631" t="s">
        <v>379</v>
      </c>
      <c r="N8631" t="s">
        <v>477</v>
      </c>
    </row>
    <row r="8632" spans="1:14" hidden="1" x14ac:dyDescent="0.25">
      <c r="A8632" t="s">
        <v>241</v>
      </c>
      <c r="B8632" s="1">
        <v>45443</v>
      </c>
      <c r="C8632" t="s">
        <v>680</v>
      </c>
      <c r="D8632" t="s">
        <v>681</v>
      </c>
      <c r="E8632" s="4">
        <v>24713.86</v>
      </c>
      <c r="F8632" t="s">
        <v>567</v>
      </c>
      <c r="G8632" t="s">
        <v>471</v>
      </c>
      <c r="H8632" t="s">
        <v>308</v>
      </c>
      <c r="I8632" t="s">
        <v>309</v>
      </c>
      <c r="J8632" t="s">
        <v>264</v>
      </c>
      <c r="L8632" t="s">
        <v>378</v>
      </c>
      <c r="M8632" t="s">
        <v>379</v>
      </c>
      <c r="N8632" t="s">
        <v>487</v>
      </c>
    </row>
    <row r="8633" spans="1:14" hidden="1" x14ac:dyDescent="0.25">
      <c r="A8633" t="s">
        <v>241</v>
      </c>
      <c r="B8633" s="1">
        <v>45443</v>
      </c>
      <c r="C8633" t="s">
        <v>685</v>
      </c>
      <c r="D8633" t="s">
        <v>686</v>
      </c>
      <c r="E8633" s="4">
        <v>800</v>
      </c>
      <c r="F8633" t="s">
        <v>567</v>
      </c>
      <c r="G8633" t="s">
        <v>471</v>
      </c>
      <c r="H8633" t="s">
        <v>301</v>
      </c>
      <c r="I8633" t="s">
        <v>302</v>
      </c>
      <c r="J8633" t="s">
        <v>258</v>
      </c>
      <c r="L8633" t="s">
        <v>378</v>
      </c>
      <c r="M8633" t="s">
        <v>379</v>
      </c>
      <c r="N8633" t="s">
        <v>486</v>
      </c>
    </row>
    <row r="8634" spans="1:14" hidden="1" x14ac:dyDescent="0.25">
      <c r="A8634" t="s">
        <v>241</v>
      </c>
      <c r="B8634" s="1">
        <v>45443</v>
      </c>
      <c r="C8634" t="s">
        <v>690</v>
      </c>
      <c r="D8634" t="s">
        <v>691</v>
      </c>
      <c r="E8634" s="4">
        <v>10601</v>
      </c>
      <c r="F8634" t="s">
        <v>567</v>
      </c>
      <c r="G8634" t="s">
        <v>471</v>
      </c>
      <c r="H8634" t="s">
        <v>308</v>
      </c>
      <c r="I8634" t="s">
        <v>309</v>
      </c>
      <c r="J8634" t="s">
        <v>264</v>
      </c>
      <c r="L8634" t="s">
        <v>378</v>
      </c>
      <c r="M8634" t="s">
        <v>379</v>
      </c>
      <c r="N8634" t="s">
        <v>487</v>
      </c>
    </row>
    <row r="8635" spans="1:14" hidden="1" x14ac:dyDescent="0.25">
      <c r="A8635" t="s">
        <v>241</v>
      </c>
      <c r="B8635" s="1">
        <v>45443</v>
      </c>
      <c r="C8635" t="s">
        <v>696</v>
      </c>
      <c r="D8635" t="s">
        <v>697</v>
      </c>
      <c r="E8635" s="4">
        <v>982.6600000000002</v>
      </c>
      <c r="F8635" t="s">
        <v>567</v>
      </c>
      <c r="G8635" t="s">
        <v>471</v>
      </c>
      <c r="H8635" t="s">
        <v>308</v>
      </c>
      <c r="I8635" t="s">
        <v>309</v>
      </c>
      <c r="J8635" t="s">
        <v>264</v>
      </c>
      <c r="L8635" t="s">
        <v>378</v>
      </c>
      <c r="M8635" t="s">
        <v>379</v>
      </c>
      <c r="N8635" t="s">
        <v>487</v>
      </c>
    </row>
    <row r="8636" spans="1:14" hidden="1" x14ac:dyDescent="0.25">
      <c r="A8636" t="s">
        <v>241</v>
      </c>
      <c r="B8636" s="1">
        <v>45443</v>
      </c>
      <c r="C8636" t="s">
        <v>698</v>
      </c>
      <c r="D8636" t="s">
        <v>699</v>
      </c>
      <c r="E8636" s="4">
        <v>437.5</v>
      </c>
      <c r="F8636" t="s">
        <v>567</v>
      </c>
      <c r="G8636" t="s">
        <v>471</v>
      </c>
      <c r="H8636" t="s">
        <v>308</v>
      </c>
      <c r="I8636" t="s">
        <v>309</v>
      </c>
      <c r="J8636" t="s">
        <v>264</v>
      </c>
      <c r="L8636" t="s">
        <v>378</v>
      </c>
      <c r="M8636" t="s">
        <v>379</v>
      </c>
      <c r="N8636" t="s">
        <v>487</v>
      </c>
    </row>
    <row r="8637" spans="1:14" hidden="1" x14ac:dyDescent="0.25">
      <c r="A8637" t="s">
        <v>241</v>
      </c>
      <c r="B8637" s="1">
        <v>45443</v>
      </c>
      <c r="C8637" t="s">
        <v>1132</v>
      </c>
      <c r="D8637" t="s">
        <v>1133</v>
      </c>
      <c r="E8637" s="4">
        <v>300</v>
      </c>
      <c r="F8637" t="s">
        <v>567</v>
      </c>
      <c r="G8637" t="s">
        <v>471</v>
      </c>
      <c r="H8637" t="s">
        <v>308</v>
      </c>
      <c r="I8637" t="s">
        <v>309</v>
      </c>
      <c r="J8637" t="s">
        <v>264</v>
      </c>
      <c r="L8637" t="s">
        <v>378</v>
      </c>
      <c r="M8637" t="s">
        <v>379</v>
      </c>
      <c r="N8637" t="s">
        <v>480</v>
      </c>
    </row>
    <row r="8638" spans="1:14" hidden="1" x14ac:dyDescent="0.25">
      <c r="A8638" t="s">
        <v>241</v>
      </c>
      <c r="B8638" s="1">
        <v>45443</v>
      </c>
      <c r="C8638" t="s">
        <v>1134</v>
      </c>
      <c r="D8638" t="s">
        <v>1135</v>
      </c>
      <c r="E8638" s="4">
        <v>18418.400000000001</v>
      </c>
      <c r="F8638" t="s">
        <v>567</v>
      </c>
      <c r="G8638" t="s">
        <v>471</v>
      </c>
      <c r="H8638" t="s">
        <v>301</v>
      </c>
      <c r="I8638" t="s">
        <v>302</v>
      </c>
      <c r="J8638" t="s">
        <v>258</v>
      </c>
      <c r="L8638" t="s">
        <v>378</v>
      </c>
      <c r="M8638" t="s">
        <v>379</v>
      </c>
      <c r="N8638" t="s">
        <v>486</v>
      </c>
    </row>
    <row r="8639" spans="1:14" hidden="1" x14ac:dyDescent="0.25">
      <c r="A8639" t="s">
        <v>241</v>
      </c>
      <c r="B8639" s="1">
        <v>45443</v>
      </c>
      <c r="C8639" t="s">
        <v>1140</v>
      </c>
      <c r="D8639" t="s">
        <v>1141</v>
      </c>
      <c r="E8639" s="4">
        <v>5416.65</v>
      </c>
      <c r="F8639" t="s">
        <v>567</v>
      </c>
      <c r="G8639" t="s">
        <v>471</v>
      </c>
      <c r="H8639" t="s">
        <v>308</v>
      </c>
      <c r="I8639" t="s">
        <v>309</v>
      </c>
      <c r="J8639" t="s">
        <v>264</v>
      </c>
      <c r="L8639" t="s">
        <v>378</v>
      </c>
      <c r="M8639" t="s">
        <v>379</v>
      </c>
      <c r="N8639" t="s">
        <v>487</v>
      </c>
    </row>
    <row r="8640" spans="1:14" hidden="1" x14ac:dyDescent="0.25">
      <c r="A8640" t="s">
        <v>241</v>
      </c>
      <c r="B8640" s="1">
        <v>45443</v>
      </c>
      <c r="C8640" t="s">
        <v>1221</v>
      </c>
      <c r="D8640" t="s">
        <v>1222</v>
      </c>
      <c r="E8640" s="4">
        <v>20442.599999999999</v>
      </c>
      <c r="F8640" t="s">
        <v>567</v>
      </c>
      <c r="G8640" t="s">
        <v>471</v>
      </c>
      <c r="H8640" t="s">
        <v>317</v>
      </c>
      <c r="I8640" t="s">
        <v>318</v>
      </c>
      <c r="J8640" t="s">
        <v>276</v>
      </c>
      <c r="L8640" t="s">
        <v>390</v>
      </c>
      <c r="M8640" t="s">
        <v>391</v>
      </c>
      <c r="N8640" t="s">
        <v>487</v>
      </c>
    </row>
    <row r="8641" spans="1:14" hidden="1" x14ac:dyDescent="0.25">
      <c r="A8641" t="s">
        <v>241</v>
      </c>
      <c r="B8641" s="1">
        <v>45443</v>
      </c>
      <c r="C8641" t="s">
        <v>702</v>
      </c>
      <c r="D8641" t="s">
        <v>703</v>
      </c>
      <c r="E8641" s="4">
        <v>5416.65</v>
      </c>
      <c r="F8641" t="s">
        <v>567</v>
      </c>
      <c r="G8641" t="s">
        <v>471</v>
      </c>
      <c r="H8641" t="s">
        <v>311</v>
      </c>
      <c r="I8641" t="s">
        <v>312</v>
      </c>
      <c r="J8641" t="s">
        <v>264</v>
      </c>
      <c r="L8641" t="s">
        <v>378</v>
      </c>
      <c r="M8641" t="s">
        <v>379</v>
      </c>
      <c r="N8641" t="s">
        <v>487</v>
      </c>
    </row>
    <row r="8642" spans="1:14" hidden="1" x14ac:dyDescent="0.25">
      <c r="A8642" t="s">
        <v>241</v>
      </c>
      <c r="B8642" s="1">
        <v>45443</v>
      </c>
      <c r="C8642" t="s">
        <v>1312</v>
      </c>
      <c r="D8642" t="s">
        <v>1313</v>
      </c>
      <c r="E8642" s="4">
        <v>7383.75</v>
      </c>
      <c r="F8642" t="s">
        <v>567</v>
      </c>
      <c r="G8642" t="s">
        <v>471</v>
      </c>
      <c r="H8642" t="s">
        <v>311</v>
      </c>
      <c r="I8642" t="s">
        <v>312</v>
      </c>
      <c r="J8642" t="s">
        <v>264</v>
      </c>
      <c r="L8642" t="s">
        <v>378</v>
      </c>
      <c r="M8642" t="s">
        <v>379</v>
      </c>
      <c r="N8642" t="s">
        <v>487</v>
      </c>
    </row>
    <row r="8643" spans="1:14" hidden="1" x14ac:dyDescent="0.25">
      <c r="A8643" t="s">
        <v>241</v>
      </c>
      <c r="B8643" s="1">
        <v>45443</v>
      </c>
      <c r="C8643" t="s">
        <v>1146</v>
      </c>
      <c r="D8643" t="s">
        <v>1147</v>
      </c>
      <c r="E8643" s="4">
        <v>12750</v>
      </c>
      <c r="F8643" t="s">
        <v>567</v>
      </c>
      <c r="G8643" t="s">
        <v>471</v>
      </c>
      <c r="H8643" t="s">
        <v>311</v>
      </c>
      <c r="I8643" t="s">
        <v>312</v>
      </c>
      <c r="J8643" t="s">
        <v>264</v>
      </c>
      <c r="L8643" t="s">
        <v>378</v>
      </c>
      <c r="M8643" t="s">
        <v>379</v>
      </c>
      <c r="N8643" t="s">
        <v>487</v>
      </c>
    </row>
    <row r="8644" spans="1:14" hidden="1" x14ac:dyDescent="0.25">
      <c r="A8644" t="s">
        <v>241</v>
      </c>
      <c r="B8644" s="1">
        <v>45443</v>
      </c>
      <c r="C8644" t="s">
        <v>1273</v>
      </c>
      <c r="D8644" t="s">
        <v>1274</v>
      </c>
      <c r="E8644" s="4">
        <v>3466.6499999999996</v>
      </c>
      <c r="F8644" t="s">
        <v>567</v>
      </c>
      <c r="G8644" t="s">
        <v>471</v>
      </c>
      <c r="H8644" t="s">
        <v>301</v>
      </c>
      <c r="I8644" t="s">
        <v>302</v>
      </c>
      <c r="J8644" t="s">
        <v>258</v>
      </c>
      <c r="L8644" t="s">
        <v>378</v>
      </c>
      <c r="M8644" t="s">
        <v>379</v>
      </c>
      <c r="N8644" t="s">
        <v>487</v>
      </c>
    </row>
    <row r="8645" spans="1:14" hidden="1" x14ac:dyDescent="0.25">
      <c r="A8645" t="s">
        <v>241</v>
      </c>
      <c r="B8645" s="1">
        <v>45443</v>
      </c>
      <c r="C8645" t="s">
        <v>1260</v>
      </c>
      <c r="D8645" t="s">
        <v>1261</v>
      </c>
      <c r="E8645" s="4">
        <v>1000</v>
      </c>
      <c r="F8645" t="s">
        <v>567</v>
      </c>
      <c r="G8645" t="s">
        <v>471</v>
      </c>
      <c r="H8645" t="s">
        <v>311</v>
      </c>
      <c r="I8645" t="s">
        <v>312</v>
      </c>
      <c r="J8645" t="s">
        <v>264</v>
      </c>
      <c r="L8645" t="s">
        <v>378</v>
      </c>
      <c r="M8645" t="s">
        <v>379</v>
      </c>
      <c r="N8645" t="s">
        <v>487</v>
      </c>
    </row>
    <row r="8646" spans="1:14" hidden="1" x14ac:dyDescent="0.25">
      <c r="A8646" t="s">
        <v>241</v>
      </c>
      <c r="B8646" s="1">
        <v>45443</v>
      </c>
      <c r="C8646" t="s">
        <v>704</v>
      </c>
      <c r="D8646" t="s">
        <v>705</v>
      </c>
      <c r="E8646" s="4">
        <v>12275.85</v>
      </c>
      <c r="F8646" t="s">
        <v>567</v>
      </c>
      <c r="G8646" t="s">
        <v>471</v>
      </c>
      <c r="H8646" t="s">
        <v>311</v>
      </c>
      <c r="I8646" t="s">
        <v>312</v>
      </c>
      <c r="J8646" t="s">
        <v>264</v>
      </c>
      <c r="L8646" t="s">
        <v>378</v>
      </c>
      <c r="M8646" t="s">
        <v>379</v>
      </c>
      <c r="N8646" t="s">
        <v>487</v>
      </c>
    </row>
    <row r="8647" spans="1:14" hidden="1" x14ac:dyDescent="0.25">
      <c r="A8647" t="s">
        <v>241</v>
      </c>
      <c r="B8647" s="1">
        <v>45443</v>
      </c>
      <c r="C8647" t="s">
        <v>708</v>
      </c>
      <c r="D8647" t="s">
        <v>709</v>
      </c>
      <c r="E8647" s="4">
        <v>670.84999999999991</v>
      </c>
      <c r="F8647" t="s">
        <v>567</v>
      </c>
      <c r="G8647" t="s">
        <v>471</v>
      </c>
      <c r="H8647" t="s">
        <v>301</v>
      </c>
      <c r="I8647" t="s">
        <v>302</v>
      </c>
      <c r="J8647" t="s">
        <v>258</v>
      </c>
      <c r="L8647" t="s">
        <v>378</v>
      </c>
      <c r="M8647" t="s">
        <v>379</v>
      </c>
      <c r="N8647" t="s">
        <v>482</v>
      </c>
    </row>
    <row r="8648" spans="1:14" hidden="1" x14ac:dyDescent="0.25">
      <c r="A8648" t="s">
        <v>241</v>
      </c>
      <c r="B8648" s="1">
        <v>45443</v>
      </c>
      <c r="C8648" t="s">
        <v>712</v>
      </c>
      <c r="D8648" t="s">
        <v>713</v>
      </c>
      <c r="E8648" s="4">
        <v>396.65</v>
      </c>
      <c r="F8648" t="s">
        <v>567</v>
      </c>
      <c r="G8648" t="s">
        <v>471</v>
      </c>
      <c r="H8648" t="s">
        <v>311</v>
      </c>
      <c r="I8648" t="s">
        <v>312</v>
      </c>
      <c r="J8648" t="s">
        <v>264</v>
      </c>
      <c r="L8648" t="s">
        <v>378</v>
      </c>
      <c r="M8648" t="s">
        <v>379</v>
      </c>
      <c r="N8648" t="s">
        <v>487</v>
      </c>
    </row>
    <row r="8649" spans="1:14" hidden="1" x14ac:dyDescent="0.25">
      <c r="A8649" t="s">
        <v>241</v>
      </c>
      <c r="B8649" s="1">
        <v>45443</v>
      </c>
      <c r="C8649" t="s">
        <v>717</v>
      </c>
      <c r="D8649" t="s">
        <v>718</v>
      </c>
      <c r="E8649" s="4">
        <v>1767.8999999999999</v>
      </c>
      <c r="F8649" t="s">
        <v>567</v>
      </c>
      <c r="G8649" t="s">
        <v>471</v>
      </c>
      <c r="H8649" t="s">
        <v>311</v>
      </c>
      <c r="I8649" t="s">
        <v>312</v>
      </c>
      <c r="J8649" t="s">
        <v>264</v>
      </c>
      <c r="L8649" t="s">
        <v>378</v>
      </c>
      <c r="M8649" t="s">
        <v>379</v>
      </c>
      <c r="N8649" t="s">
        <v>487</v>
      </c>
    </row>
    <row r="8650" spans="1:14" hidden="1" x14ac:dyDescent="0.25">
      <c r="A8650" t="s">
        <v>241</v>
      </c>
      <c r="B8650" s="1">
        <v>45443</v>
      </c>
      <c r="C8650" t="s">
        <v>719</v>
      </c>
      <c r="D8650" t="s">
        <v>720</v>
      </c>
      <c r="E8650" s="4">
        <v>3463.53</v>
      </c>
      <c r="F8650" t="s">
        <v>567</v>
      </c>
      <c r="G8650" t="s">
        <v>471</v>
      </c>
      <c r="H8650" t="s">
        <v>311</v>
      </c>
      <c r="I8650" t="s">
        <v>312</v>
      </c>
      <c r="J8650" t="s">
        <v>264</v>
      </c>
      <c r="L8650" t="s">
        <v>378</v>
      </c>
      <c r="M8650" t="s">
        <v>379</v>
      </c>
      <c r="N8650" t="s">
        <v>487</v>
      </c>
    </row>
    <row r="8651" spans="1:14" hidden="1" x14ac:dyDescent="0.25">
      <c r="A8651" t="s">
        <v>241</v>
      </c>
      <c r="B8651" s="1">
        <v>45443</v>
      </c>
      <c r="C8651" t="s">
        <v>1350</v>
      </c>
      <c r="D8651" t="s">
        <v>1351</v>
      </c>
      <c r="E8651" s="4">
        <v>1262.5</v>
      </c>
      <c r="F8651" t="s">
        <v>567</v>
      </c>
      <c r="G8651" t="s">
        <v>471</v>
      </c>
      <c r="H8651" t="s">
        <v>301</v>
      </c>
      <c r="I8651" t="s">
        <v>302</v>
      </c>
      <c r="J8651" t="s">
        <v>258</v>
      </c>
      <c r="L8651" t="s">
        <v>378</v>
      </c>
      <c r="M8651" t="s">
        <v>379</v>
      </c>
      <c r="N8651" t="s">
        <v>482</v>
      </c>
    </row>
    <row r="8652" spans="1:14" hidden="1" x14ac:dyDescent="0.25">
      <c r="A8652" t="s">
        <v>241</v>
      </c>
      <c r="B8652" s="1">
        <v>45443</v>
      </c>
      <c r="C8652" t="s">
        <v>721</v>
      </c>
      <c r="D8652" t="s">
        <v>722</v>
      </c>
      <c r="E8652" s="4">
        <v>916</v>
      </c>
      <c r="F8652" t="s">
        <v>567</v>
      </c>
      <c r="G8652" t="s">
        <v>471</v>
      </c>
      <c r="H8652" t="s">
        <v>308</v>
      </c>
      <c r="I8652" t="s">
        <v>309</v>
      </c>
      <c r="J8652" t="s">
        <v>264</v>
      </c>
      <c r="L8652" t="s">
        <v>378</v>
      </c>
      <c r="M8652" t="s">
        <v>379</v>
      </c>
      <c r="N8652" t="s">
        <v>487</v>
      </c>
    </row>
    <row r="8653" spans="1:14" hidden="1" x14ac:dyDescent="0.25">
      <c r="A8653" t="s">
        <v>241</v>
      </c>
      <c r="B8653" s="1">
        <v>45443</v>
      </c>
      <c r="C8653" t="s">
        <v>726</v>
      </c>
      <c r="D8653" t="s">
        <v>727</v>
      </c>
      <c r="E8653" s="4">
        <v>3254.71</v>
      </c>
      <c r="F8653" t="s">
        <v>567</v>
      </c>
      <c r="G8653" t="s">
        <v>471</v>
      </c>
      <c r="H8653" t="s">
        <v>301</v>
      </c>
      <c r="I8653" t="s">
        <v>302</v>
      </c>
      <c r="J8653" t="s">
        <v>258</v>
      </c>
      <c r="L8653" t="s">
        <v>378</v>
      </c>
      <c r="M8653" t="s">
        <v>379</v>
      </c>
      <c r="N8653" t="s">
        <v>486</v>
      </c>
    </row>
    <row r="8654" spans="1:14" hidden="1" x14ac:dyDescent="0.25">
      <c r="A8654" t="s">
        <v>241</v>
      </c>
      <c r="B8654" s="1">
        <v>45443</v>
      </c>
      <c r="C8654" t="s">
        <v>730</v>
      </c>
      <c r="D8654" t="s">
        <v>731</v>
      </c>
      <c r="E8654" s="4">
        <v>441.21</v>
      </c>
      <c r="F8654" t="s">
        <v>567</v>
      </c>
      <c r="G8654" t="s">
        <v>471</v>
      </c>
      <c r="H8654" t="s">
        <v>308</v>
      </c>
      <c r="I8654" t="s">
        <v>309</v>
      </c>
      <c r="J8654" t="s">
        <v>264</v>
      </c>
      <c r="L8654" t="s">
        <v>378</v>
      </c>
      <c r="M8654" t="s">
        <v>379</v>
      </c>
      <c r="N8654" t="s">
        <v>487</v>
      </c>
    </row>
    <row r="8655" spans="1:14" hidden="1" x14ac:dyDescent="0.25">
      <c r="A8655" t="s">
        <v>241</v>
      </c>
      <c r="B8655" s="1">
        <v>45443</v>
      </c>
      <c r="C8655" t="s">
        <v>734</v>
      </c>
      <c r="D8655" t="s">
        <v>735</v>
      </c>
      <c r="E8655" s="4">
        <v>195</v>
      </c>
      <c r="F8655" t="s">
        <v>567</v>
      </c>
      <c r="G8655" t="s">
        <v>471</v>
      </c>
      <c r="H8655" t="s">
        <v>308</v>
      </c>
      <c r="I8655" t="s">
        <v>309</v>
      </c>
      <c r="J8655" t="s">
        <v>264</v>
      </c>
      <c r="L8655" t="s">
        <v>378</v>
      </c>
      <c r="M8655" t="s">
        <v>379</v>
      </c>
      <c r="N8655" t="s">
        <v>487</v>
      </c>
    </row>
    <row r="8656" spans="1:14" hidden="1" x14ac:dyDescent="0.25">
      <c r="A8656" t="s">
        <v>241</v>
      </c>
      <c r="B8656" s="1">
        <v>45443</v>
      </c>
      <c r="C8656" t="s">
        <v>738</v>
      </c>
      <c r="D8656" t="s">
        <v>739</v>
      </c>
      <c r="E8656" s="4">
        <v>12729.660000000002</v>
      </c>
      <c r="F8656" t="s">
        <v>567</v>
      </c>
      <c r="G8656" t="s">
        <v>471</v>
      </c>
      <c r="H8656" t="s">
        <v>301</v>
      </c>
      <c r="I8656" t="s">
        <v>302</v>
      </c>
      <c r="J8656" t="s">
        <v>258</v>
      </c>
      <c r="L8656" t="s">
        <v>378</v>
      </c>
      <c r="M8656" t="s">
        <v>379</v>
      </c>
      <c r="N8656" t="s">
        <v>487</v>
      </c>
    </row>
    <row r="8657" spans="1:14" hidden="1" x14ac:dyDescent="0.25">
      <c r="A8657" t="s">
        <v>241</v>
      </c>
      <c r="B8657" s="1">
        <v>45443</v>
      </c>
      <c r="C8657" t="s">
        <v>742</v>
      </c>
      <c r="D8657" t="s">
        <v>743</v>
      </c>
      <c r="E8657" s="4">
        <v>1592.4500000000003</v>
      </c>
      <c r="F8657" t="s">
        <v>567</v>
      </c>
      <c r="G8657" t="s">
        <v>471</v>
      </c>
      <c r="H8657" t="s">
        <v>308</v>
      </c>
      <c r="I8657" t="s">
        <v>309</v>
      </c>
      <c r="J8657" t="s">
        <v>264</v>
      </c>
      <c r="L8657" t="s">
        <v>378</v>
      </c>
      <c r="M8657" t="s">
        <v>379</v>
      </c>
      <c r="N8657" t="s">
        <v>487</v>
      </c>
    </row>
    <row r="8658" spans="1:14" hidden="1" x14ac:dyDescent="0.25">
      <c r="A8658" t="s">
        <v>241</v>
      </c>
      <c r="B8658" s="1">
        <v>45443</v>
      </c>
      <c r="C8658" t="s">
        <v>747</v>
      </c>
      <c r="D8658" t="s">
        <v>748</v>
      </c>
      <c r="E8658" s="4">
        <v>16769.830000000002</v>
      </c>
      <c r="F8658" t="s">
        <v>567</v>
      </c>
      <c r="G8658" t="s">
        <v>471</v>
      </c>
      <c r="H8658" t="s">
        <v>308</v>
      </c>
      <c r="I8658" t="s">
        <v>309</v>
      </c>
      <c r="J8658" t="s">
        <v>264</v>
      </c>
      <c r="L8658" t="s">
        <v>378</v>
      </c>
      <c r="M8658" t="s">
        <v>379</v>
      </c>
      <c r="N8658" t="s">
        <v>487</v>
      </c>
    </row>
    <row r="8659" spans="1:14" hidden="1" x14ac:dyDescent="0.25">
      <c r="A8659" t="s">
        <v>241</v>
      </c>
      <c r="B8659" s="1">
        <v>45443</v>
      </c>
      <c r="C8659" t="s">
        <v>1375</v>
      </c>
      <c r="D8659" t="s">
        <v>1376</v>
      </c>
      <c r="E8659" s="4">
        <v>14.38</v>
      </c>
      <c r="F8659" t="s">
        <v>567</v>
      </c>
      <c r="G8659" t="s">
        <v>471</v>
      </c>
      <c r="H8659" t="s">
        <v>301</v>
      </c>
      <c r="I8659" t="s">
        <v>302</v>
      </c>
      <c r="J8659" t="s">
        <v>258</v>
      </c>
      <c r="L8659" t="s">
        <v>378</v>
      </c>
      <c r="M8659" t="s">
        <v>379</v>
      </c>
      <c r="N8659" t="s">
        <v>482</v>
      </c>
    </row>
    <row r="8660" spans="1:14" hidden="1" x14ac:dyDescent="0.25">
      <c r="A8660" t="s">
        <v>241</v>
      </c>
      <c r="B8660" s="1">
        <v>45443</v>
      </c>
      <c r="C8660" t="s">
        <v>763</v>
      </c>
      <c r="D8660" t="s">
        <v>764</v>
      </c>
      <c r="E8660" s="4">
        <v>144.98000000000002</v>
      </c>
      <c r="F8660" t="s">
        <v>567</v>
      </c>
      <c r="G8660" t="s">
        <v>471</v>
      </c>
      <c r="H8660" t="s">
        <v>308</v>
      </c>
      <c r="I8660" t="s">
        <v>309</v>
      </c>
      <c r="J8660" t="s">
        <v>264</v>
      </c>
      <c r="L8660" t="s">
        <v>378</v>
      </c>
      <c r="M8660" t="s">
        <v>379</v>
      </c>
      <c r="N8660" t="s">
        <v>480</v>
      </c>
    </row>
    <row r="8661" spans="1:14" hidden="1" x14ac:dyDescent="0.25">
      <c r="A8661" t="s">
        <v>241</v>
      </c>
      <c r="B8661" s="1">
        <v>45443</v>
      </c>
      <c r="C8661" t="s">
        <v>767</v>
      </c>
      <c r="D8661" t="s">
        <v>768</v>
      </c>
      <c r="E8661" s="4">
        <v>591.06999999999994</v>
      </c>
      <c r="F8661" t="s">
        <v>567</v>
      </c>
      <c r="G8661" t="s">
        <v>471</v>
      </c>
      <c r="H8661" t="s">
        <v>308</v>
      </c>
      <c r="I8661" t="s">
        <v>309</v>
      </c>
      <c r="J8661" t="s">
        <v>264</v>
      </c>
      <c r="L8661" t="s">
        <v>378</v>
      </c>
      <c r="M8661" t="s">
        <v>379</v>
      </c>
      <c r="N8661" t="s">
        <v>480</v>
      </c>
    </row>
    <row r="8662" spans="1:14" hidden="1" x14ac:dyDescent="0.25">
      <c r="A8662" t="s">
        <v>241</v>
      </c>
      <c r="B8662" s="1">
        <v>45443</v>
      </c>
      <c r="C8662" t="s">
        <v>769</v>
      </c>
      <c r="D8662" t="s">
        <v>770</v>
      </c>
      <c r="E8662" s="4">
        <v>3349.89</v>
      </c>
      <c r="F8662" t="s">
        <v>567</v>
      </c>
      <c r="G8662" t="s">
        <v>471</v>
      </c>
      <c r="H8662" t="s">
        <v>311</v>
      </c>
      <c r="I8662" t="s">
        <v>312</v>
      </c>
      <c r="J8662" t="s">
        <v>264</v>
      </c>
      <c r="L8662" t="s">
        <v>378</v>
      </c>
      <c r="M8662" t="s">
        <v>379</v>
      </c>
      <c r="N8662" t="s">
        <v>487</v>
      </c>
    </row>
    <row r="8663" spans="1:14" hidden="1" x14ac:dyDescent="0.25">
      <c r="A8663" t="s">
        <v>241</v>
      </c>
      <c r="B8663" s="1">
        <v>45443</v>
      </c>
      <c r="C8663" t="s">
        <v>773</v>
      </c>
      <c r="D8663" t="s">
        <v>774</v>
      </c>
      <c r="E8663" s="4">
        <v>1040.08</v>
      </c>
      <c r="F8663" t="s">
        <v>567</v>
      </c>
      <c r="G8663" t="s">
        <v>471</v>
      </c>
      <c r="H8663" t="s">
        <v>308</v>
      </c>
      <c r="I8663" t="s">
        <v>309</v>
      </c>
      <c r="J8663" t="s">
        <v>264</v>
      </c>
      <c r="L8663" t="s">
        <v>378</v>
      </c>
      <c r="M8663" t="s">
        <v>379</v>
      </c>
      <c r="N8663" t="s">
        <v>480</v>
      </c>
    </row>
    <row r="8664" spans="1:14" hidden="1" x14ac:dyDescent="0.25">
      <c r="A8664" t="s">
        <v>241</v>
      </c>
      <c r="B8664" s="1">
        <v>45443</v>
      </c>
      <c r="C8664" t="s">
        <v>775</v>
      </c>
      <c r="D8664" t="s">
        <v>776</v>
      </c>
      <c r="E8664" s="4">
        <v>3855.38</v>
      </c>
      <c r="F8664" t="s">
        <v>567</v>
      </c>
      <c r="G8664" t="s">
        <v>471</v>
      </c>
      <c r="H8664" t="s">
        <v>311</v>
      </c>
      <c r="I8664" t="s">
        <v>312</v>
      </c>
      <c r="J8664" t="s">
        <v>264</v>
      </c>
      <c r="L8664" t="s">
        <v>378</v>
      </c>
      <c r="M8664" t="s">
        <v>379</v>
      </c>
      <c r="N8664" t="s">
        <v>487</v>
      </c>
    </row>
    <row r="8665" spans="1:14" hidden="1" x14ac:dyDescent="0.25">
      <c r="A8665" t="s">
        <v>241</v>
      </c>
      <c r="B8665" s="1">
        <v>45443</v>
      </c>
      <c r="C8665" t="s">
        <v>777</v>
      </c>
      <c r="D8665" t="s">
        <v>778</v>
      </c>
      <c r="E8665" s="4">
        <v>3586.43</v>
      </c>
      <c r="F8665" t="s">
        <v>567</v>
      </c>
      <c r="G8665" t="s">
        <v>471</v>
      </c>
      <c r="H8665" t="s">
        <v>311</v>
      </c>
      <c r="I8665" t="s">
        <v>312</v>
      </c>
      <c r="J8665" t="s">
        <v>264</v>
      </c>
      <c r="L8665" t="s">
        <v>378</v>
      </c>
      <c r="M8665" t="s">
        <v>379</v>
      </c>
      <c r="N8665" t="s">
        <v>485</v>
      </c>
    </row>
    <row r="8666" spans="1:14" hidden="1" x14ac:dyDescent="0.25">
      <c r="A8666" t="s">
        <v>241</v>
      </c>
      <c r="B8666" s="1">
        <v>45443</v>
      </c>
      <c r="C8666" t="s">
        <v>781</v>
      </c>
      <c r="D8666" t="s">
        <v>782</v>
      </c>
      <c r="E8666" s="4">
        <v>2078.29</v>
      </c>
      <c r="F8666" t="s">
        <v>567</v>
      </c>
      <c r="G8666" t="s">
        <v>471</v>
      </c>
      <c r="H8666" t="s">
        <v>311</v>
      </c>
      <c r="I8666" t="s">
        <v>312</v>
      </c>
      <c r="J8666" t="s">
        <v>264</v>
      </c>
      <c r="L8666" t="s">
        <v>378</v>
      </c>
      <c r="M8666" t="s">
        <v>379</v>
      </c>
      <c r="N8666" t="s">
        <v>485</v>
      </c>
    </row>
    <row r="8667" spans="1:14" hidden="1" x14ac:dyDescent="0.25">
      <c r="A8667" t="s">
        <v>241</v>
      </c>
      <c r="B8667" s="1">
        <v>45443</v>
      </c>
      <c r="C8667" t="s">
        <v>785</v>
      </c>
      <c r="D8667" t="s">
        <v>786</v>
      </c>
      <c r="E8667" s="4">
        <v>176.20000000000005</v>
      </c>
      <c r="F8667" t="s">
        <v>567</v>
      </c>
      <c r="G8667" t="s">
        <v>471</v>
      </c>
      <c r="H8667" t="s">
        <v>311</v>
      </c>
      <c r="I8667" t="s">
        <v>312</v>
      </c>
      <c r="J8667" t="s">
        <v>264</v>
      </c>
      <c r="L8667" t="s">
        <v>378</v>
      </c>
      <c r="M8667" t="s">
        <v>379</v>
      </c>
      <c r="N8667" t="s">
        <v>485</v>
      </c>
    </row>
    <row r="8668" spans="1:14" hidden="1" x14ac:dyDescent="0.25">
      <c r="A8668" t="s">
        <v>241</v>
      </c>
      <c r="B8668" s="1">
        <v>45443</v>
      </c>
      <c r="C8668" t="s">
        <v>788</v>
      </c>
      <c r="D8668" t="s">
        <v>789</v>
      </c>
      <c r="E8668" s="4">
        <v>3754.37</v>
      </c>
      <c r="F8668" t="s">
        <v>567</v>
      </c>
      <c r="G8668" t="s">
        <v>471</v>
      </c>
      <c r="H8668" t="s">
        <v>311</v>
      </c>
      <c r="I8668" t="s">
        <v>312</v>
      </c>
      <c r="J8668" t="s">
        <v>264</v>
      </c>
      <c r="L8668" t="s">
        <v>378</v>
      </c>
      <c r="M8668" t="s">
        <v>379</v>
      </c>
      <c r="N8668" t="s">
        <v>485</v>
      </c>
    </row>
    <row r="8669" spans="1:14" hidden="1" x14ac:dyDescent="0.25">
      <c r="A8669" t="s">
        <v>241</v>
      </c>
      <c r="B8669" s="1">
        <v>45443</v>
      </c>
      <c r="C8669" t="s">
        <v>790</v>
      </c>
      <c r="D8669" t="s">
        <v>791</v>
      </c>
      <c r="E8669" s="4">
        <v>1485</v>
      </c>
      <c r="F8669" t="s">
        <v>567</v>
      </c>
      <c r="G8669" t="s">
        <v>471</v>
      </c>
      <c r="H8669" t="s">
        <v>311</v>
      </c>
      <c r="I8669" t="s">
        <v>312</v>
      </c>
      <c r="J8669" t="s">
        <v>264</v>
      </c>
      <c r="L8669" t="s">
        <v>378</v>
      </c>
      <c r="M8669" t="s">
        <v>379</v>
      </c>
      <c r="N8669" t="s">
        <v>487</v>
      </c>
    </row>
    <row r="8670" spans="1:14" hidden="1" x14ac:dyDescent="0.25">
      <c r="A8670" t="s">
        <v>241</v>
      </c>
      <c r="B8670" s="1">
        <v>45443</v>
      </c>
      <c r="C8670" t="s">
        <v>792</v>
      </c>
      <c r="D8670" t="s">
        <v>793</v>
      </c>
      <c r="E8670" s="4">
        <v>4125</v>
      </c>
      <c r="F8670" t="s">
        <v>567</v>
      </c>
      <c r="G8670" t="s">
        <v>471</v>
      </c>
      <c r="H8670" t="s">
        <v>308</v>
      </c>
      <c r="I8670" t="s">
        <v>309</v>
      </c>
      <c r="J8670" t="s">
        <v>264</v>
      </c>
      <c r="L8670" t="s">
        <v>378</v>
      </c>
      <c r="M8670" t="s">
        <v>379</v>
      </c>
      <c r="N8670" t="s">
        <v>487</v>
      </c>
    </row>
    <row r="8671" spans="1:14" hidden="1" x14ac:dyDescent="0.25">
      <c r="A8671" t="s">
        <v>241</v>
      </c>
      <c r="B8671" s="1">
        <v>45443</v>
      </c>
      <c r="C8671" t="s">
        <v>1275</v>
      </c>
      <c r="D8671" t="s">
        <v>1276</v>
      </c>
      <c r="E8671" s="4">
        <v>3979.67</v>
      </c>
      <c r="F8671" t="s">
        <v>567</v>
      </c>
      <c r="G8671" t="s">
        <v>471</v>
      </c>
      <c r="H8671" t="s">
        <v>317</v>
      </c>
      <c r="I8671" t="s">
        <v>318</v>
      </c>
      <c r="J8671" t="s">
        <v>276</v>
      </c>
      <c r="L8671" t="s">
        <v>390</v>
      </c>
      <c r="M8671" t="s">
        <v>391</v>
      </c>
      <c r="N8671" t="s">
        <v>487</v>
      </c>
    </row>
    <row r="8672" spans="1:14" hidden="1" x14ac:dyDescent="0.25">
      <c r="A8672" t="s">
        <v>241</v>
      </c>
      <c r="B8672" s="1">
        <v>45443</v>
      </c>
      <c r="C8672" t="s">
        <v>1236</v>
      </c>
      <c r="D8672" t="s">
        <v>1237</v>
      </c>
      <c r="E8672" s="4">
        <v>31.25</v>
      </c>
      <c r="F8672" t="s">
        <v>567</v>
      </c>
      <c r="G8672" t="s">
        <v>471</v>
      </c>
      <c r="H8672" t="s">
        <v>308</v>
      </c>
      <c r="I8672" t="s">
        <v>309</v>
      </c>
      <c r="J8672" t="s">
        <v>264</v>
      </c>
      <c r="L8672" t="s">
        <v>378</v>
      </c>
      <c r="M8672" t="s">
        <v>379</v>
      </c>
      <c r="N8672" t="s">
        <v>480</v>
      </c>
    </row>
    <row r="8673" spans="1:14" hidden="1" x14ac:dyDescent="0.25">
      <c r="A8673" t="s">
        <v>241</v>
      </c>
      <c r="B8673" s="1">
        <v>45443</v>
      </c>
      <c r="C8673" t="s">
        <v>1238</v>
      </c>
      <c r="D8673" t="s">
        <v>1239</v>
      </c>
      <c r="E8673" s="4">
        <v>4860.7199999999993</v>
      </c>
      <c r="F8673" t="s">
        <v>567</v>
      </c>
      <c r="G8673" t="s">
        <v>471</v>
      </c>
      <c r="H8673" t="s">
        <v>308</v>
      </c>
      <c r="I8673" t="s">
        <v>309</v>
      </c>
      <c r="J8673" t="s">
        <v>264</v>
      </c>
      <c r="L8673" t="s">
        <v>378</v>
      </c>
      <c r="M8673" t="s">
        <v>379</v>
      </c>
      <c r="N8673" t="s">
        <v>487</v>
      </c>
    </row>
    <row r="8674" spans="1:14" hidden="1" x14ac:dyDescent="0.25">
      <c r="A8674" t="s">
        <v>241</v>
      </c>
      <c r="B8674" s="1">
        <v>45443</v>
      </c>
      <c r="C8674" t="s">
        <v>1330</v>
      </c>
      <c r="D8674" t="s">
        <v>1331</v>
      </c>
      <c r="E8674" s="4">
        <v>3773.94</v>
      </c>
      <c r="F8674" t="s">
        <v>567</v>
      </c>
      <c r="G8674" t="s">
        <v>471</v>
      </c>
      <c r="H8674" t="s">
        <v>311</v>
      </c>
      <c r="I8674" t="s">
        <v>312</v>
      </c>
      <c r="J8674" t="s">
        <v>264</v>
      </c>
      <c r="L8674" t="s">
        <v>378</v>
      </c>
      <c r="M8674" t="s">
        <v>379</v>
      </c>
      <c r="N8674" t="s">
        <v>487</v>
      </c>
    </row>
    <row r="8675" spans="1:14" hidden="1" x14ac:dyDescent="0.25">
      <c r="A8675" t="s">
        <v>241</v>
      </c>
      <c r="B8675" s="1">
        <v>45443</v>
      </c>
      <c r="C8675" t="s">
        <v>1336</v>
      </c>
      <c r="D8675" t="s">
        <v>1337</v>
      </c>
      <c r="E8675" s="4">
        <v>23093.89</v>
      </c>
      <c r="F8675" t="s">
        <v>567</v>
      </c>
      <c r="G8675" t="s">
        <v>471</v>
      </c>
      <c r="H8675" t="s">
        <v>308</v>
      </c>
      <c r="I8675" t="s">
        <v>309</v>
      </c>
      <c r="J8675" t="s">
        <v>264</v>
      </c>
      <c r="K8675" t="s">
        <v>1244</v>
      </c>
      <c r="L8675" t="s">
        <v>378</v>
      </c>
      <c r="M8675" t="s">
        <v>379</v>
      </c>
      <c r="N8675" t="s">
        <v>488</v>
      </c>
    </row>
    <row r="8676" spans="1:14" hidden="1" x14ac:dyDescent="0.25">
      <c r="A8676" t="s">
        <v>241</v>
      </c>
      <c r="B8676" s="1">
        <v>45443</v>
      </c>
      <c r="C8676" t="s">
        <v>794</v>
      </c>
      <c r="D8676" t="s">
        <v>795</v>
      </c>
      <c r="E8676" s="4">
        <v>16959.75</v>
      </c>
      <c r="F8676" t="s">
        <v>567</v>
      </c>
      <c r="G8676" t="s">
        <v>471</v>
      </c>
      <c r="H8676" t="s">
        <v>301</v>
      </c>
      <c r="I8676" t="s">
        <v>302</v>
      </c>
      <c r="J8676" t="s">
        <v>258</v>
      </c>
      <c r="L8676" t="s">
        <v>378</v>
      </c>
      <c r="M8676" t="s">
        <v>379</v>
      </c>
      <c r="N8676" t="s">
        <v>482</v>
      </c>
    </row>
    <row r="8677" spans="1:14" hidden="1" x14ac:dyDescent="0.25">
      <c r="A8677" t="s">
        <v>241</v>
      </c>
      <c r="B8677" s="1">
        <v>45443</v>
      </c>
      <c r="C8677" t="s">
        <v>796</v>
      </c>
      <c r="D8677" t="s">
        <v>797</v>
      </c>
      <c r="E8677" s="4">
        <v>700.90000000000009</v>
      </c>
      <c r="F8677" t="s">
        <v>567</v>
      </c>
      <c r="G8677" t="s">
        <v>471</v>
      </c>
      <c r="H8677" t="s">
        <v>301</v>
      </c>
      <c r="I8677" t="s">
        <v>302</v>
      </c>
      <c r="J8677" t="s">
        <v>258</v>
      </c>
      <c r="L8677" t="s">
        <v>378</v>
      </c>
      <c r="M8677" t="s">
        <v>379</v>
      </c>
      <c r="N8677" t="s">
        <v>482</v>
      </c>
    </row>
    <row r="8678" spans="1:14" hidden="1" x14ac:dyDescent="0.25">
      <c r="A8678" t="s">
        <v>241</v>
      </c>
      <c r="B8678" s="1">
        <v>45443</v>
      </c>
      <c r="C8678" t="s">
        <v>1302</v>
      </c>
      <c r="D8678" t="s">
        <v>1303</v>
      </c>
      <c r="E8678" s="4">
        <v>61.49</v>
      </c>
      <c r="F8678" t="s">
        <v>567</v>
      </c>
      <c r="G8678" t="s">
        <v>471</v>
      </c>
      <c r="H8678" t="s">
        <v>301</v>
      </c>
      <c r="I8678" t="s">
        <v>302</v>
      </c>
      <c r="J8678" t="s">
        <v>258</v>
      </c>
      <c r="L8678" t="s">
        <v>378</v>
      </c>
      <c r="M8678" t="s">
        <v>379</v>
      </c>
      <c r="N8678" t="s">
        <v>482</v>
      </c>
    </row>
    <row r="8679" spans="1:14" hidden="1" x14ac:dyDescent="0.25">
      <c r="A8679" t="s">
        <v>241</v>
      </c>
      <c r="B8679" s="1">
        <v>45443</v>
      </c>
      <c r="C8679" t="s">
        <v>800</v>
      </c>
      <c r="D8679" t="s">
        <v>801</v>
      </c>
      <c r="E8679" s="4">
        <v>411.25</v>
      </c>
      <c r="F8679" t="s">
        <v>567</v>
      </c>
      <c r="G8679" t="s">
        <v>471</v>
      </c>
      <c r="H8679" t="s">
        <v>308</v>
      </c>
      <c r="I8679" t="s">
        <v>309</v>
      </c>
      <c r="J8679" t="s">
        <v>264</v>
      </c>
      <c r="L8679" t="s">
        <v>378</v>
      </c>
      <c r="M8679" t="s">
        <v>379</v>
      </c>
      <c r="N8679" t="s">
        <v>487</v>
      </c>
    </row>
    <row r="8680" spans="1:14" hidden="1" x14ac:dyDescent="0.25">
      <c r="A8680" t="s">
        <v>241</v>
      </c>
      <c r="B8680" s="1">
        <v>45443</v>
      </c>
      <c r="C8680" t="s">
        <v>802</v>
      </c>
      <c r="D8680" t="s">
        <v>803</v>
      </c>
      <c r="E8680" s="4">
        <v>178.77999999999997</v>
      </c>
      <c r="F8680" t="s">
        <v>567</v>
      </c>
      <c r="G8680" t="s">
        <v>471</v>
      </c>
      <c r="H8680" t="s">
        <v>308</v>
      </c>
      <c r="I8680" t="s">
        <v>309</v>
      </c>
      <c r="J8680" t="s">
        <v>264</v>
      </c>
      <c r="L8680" t="s">
        <v>378</v>
      </c>
      <c r="M8680" t="s">
        <v>379</v>
      </c>
      <c r="N8680" t="s">
        <v>487</v>
      </c>
    </row>
    <row r="8681" spans="1:14" hidden="1" x14ac:dyDescent="0.25">
      <c r="A8681" t="s">
        <v>241</v>
      </c>
      <c r="B8681" s="1">
        <v>45443</v>
      </c>
      <c r="C8681" t="s">
        <v>804</v>
      </c>
      <c r="D8681" t="s">
        <v>805</v>
      </c>
      <c r="E8681" s="4">
        <v>9983.84</v>
      </c>
      <c r="F8681" t="s">
        <v>567</v>
      </c>
      <c r="G8681" t="s">
        <v>471</v>
      </c>
      <c r="H8681" t="s">
        <v>308</v>
      </c>
      <c r="I8681" t="s">
        <v>309</v>
      </c>
      <c r="J8681" t="s">
        <v>264</v>
      </c>
      <c r="L8681" t="s">
        <v>378</v>
      </c>
      <c r="M8681" t="s">
        <v>379</v>
      </c>
      <c r="N8681" t="s">
        <v>487</v>
      </c>
    </row>
    <row r="8682" spans="1:14" hidden="1" x14ac:dyDescent="0.25">
      <c r="A8682" t="s">
        <v>241</v>
      </c>
      <c r="B8682" s="1">
        <v>45443</v>
      </c>
      <c r="C8682" t="s">
        <v>808</v>
      </c>
      <c r="D8682" t="s">
        <v>809</v>
      </c>
      <c r="E8682" s="4">
        <v>25</v>
      </c>
      <c r="F8682" t="s">
        <v>567</v>
      </c>
      <c r="G8682" t="s">
        <v>471</v>
      </c>
      <c r="H8682" t="s">
        <v>308</v>
      </c>
      <c r="I8682" t="s">
        <v>309</v>
      </c>
      <c r="J8682" t="s">
        <v>264</v>
      </c>
      <c r="L8682" t="s">
        <v>378</v>
      </c>
      <c r="M8682" t="s">
        <v>379</v>
      </c>
      <c r="N8682" t="s">
        <v>487</v>
      </c>
    </row>
    <row r="8683" spans="1:14" hidden="1" x14ac:dyDescent="0.25">
      <c r="A8683" t="s">
        <v>241</v>
      </c>
      <c r="B8683" s="1">
        <v>45443</v>
      </c>
      <c r="C8683" t="s">
        <v>1240</v>
      </c>
      <c r="D8683" t="s">
        <v>1241</v>
      </c>
      <c r="E8683" s="4">
        <v>1849.7200000000003</v>
      </c>
      <c r="F8683" t="s">
        <v>567</v>
      </c>
      <c r="G8683" t="s">
        <v>471</v>
      </c>
      <c r="H8683" t="s">
        <v>317</v>
      </c>
      <c r="I8683" t="s">
        <v>318</v>
      </c>
      <c r="J8683" t="s">
        <v>276</v>
      </c>
      <c r="L8683" t="s">
        <v>390</v>
      </c>
      <c r="M8683" t="s">
        <v>391</v>
      </c>
      <c r="N8683" t="s">
        <v>487</v>
      </c>
    </row>
    <row r="8684" spans="1:14" hidden="1" x14ac:dyDescent="0.25">
      <c r="A8684" t="s">
        <v>241</v>
      </c>
      <c r="B8684" s="1">
        <v>45443</v>
      </c>
      <c r="C8684" t="s">
        <v>812</v>
      </c>
      <c r="D8684" t="s">
        <v>813</v>
      </c>
      <c r="E8684" s="4">
        <v>1936.61</v>
      </c>
      <c r="F8684" t="s">
        <v>567</v>
      </c>
      <c r="G8684" t="s">
        <v>471</v>
      </c>
      <c r="H8684" t="s">
        <v>308</v>
      </c>
      <c r="I8684" t="s">
        <v>309</v>
      </c>
      <c r="J8684" t="s">
        <v>264</v>
      </c>
      <c r="L8684" t="s">
        <v>378</v>
      </c>
      <c r="M8684" t="s">
        <v>379</v>
      </c>
      <c r="N8684" t="s">
        <v>487</v>
      </c>
    </row>
    <row r="8685" spans="1:14" hidden="1" x14ac:dyDescent="0.25">
      <c r="A8685" t="s">
        <v>241</v>
      </c>
      <c r="B8685" s="1">
        <v>45443</v>
      </c>
      <c r="C8685" t="s">
        <v>814</v>
      </c>
      <c r="D8685" t="s">
        <v>815</v>
      </c>
      <c r="E8685" s="4">
        <v>1293</v>
      </c>
      <c r="F8685" t="s">
        <v>567</v>
      </c>
      <c r="G8685" t="s">
        <v>471</v>
      </c>
      <c r="H8685" t="s">
        <v>308</v>
      </c>
      <c r="I8685" t="s">
        <v>309</v>
      </c>
      <c r="J8685" t="s">
        <v>264</v>
      </c>
      <c r="L8685" t="s">
        <v>378</v>
      </c>
      <c r="M8685" t="s">
        <v>379</v>
      </c>
      <c r="N8685" t="s">
        <v>480</v>
      </c>
    </row>
    <row r="8686" spans="1:14" hidden="1" x14ac:dyDescent="0.25">
      <c r="A8686" t="s">
        <v>241</v>
      </c>
      <c r="B8686" s="1">
        <v>45443</v>
      </c>
      <c r="C8686" t="s">
        <v>816</v>
      </c>
      <c r="D8686" t="s">
        <v>817</v>
      </c>
      <c r="E8686" s="4">
        <v>14005.289999999994</v>
      </c>
      <c r="F8686" t="s">
        <v>567</v>
      </c>
      <c r="G8686" t="s">
        <v>471</v>
      </c>
      <c r="H8686" t="s">
        <v>308</v>
      </c>
      <c r="I8686" t="s">
        <v>309</v>
      </c>
      <c r="J8686" t="s">
        <v>264</v>
      </c>
      <c r="L8686" t="s">
        <v>378</v>
      </c>
      <c r="M8686" t="s">
        <v>379</v>
      </c>
      <c r="N8686" t="s">
        <v>477</v>
      </c>
    </row>
    <row r="8687" spans="1:14" hidden="1" x14ac:dyDescent="0.25">
      <c r="A8687" t="s">
        <v>241</v>
      </c>
      <c r="B8687" s="1">
        <v>45443</v>
      </c>
      <c r="C8687" t="s">
        <v>818</v>
      </c>
      <c r="D8687" t="s">
        <v>819</v>
      </c>
      <c r="E8687" s="4">
        <v>27.32</v>
      </c>
      <c r="F8687" t="s">
        <v>567</v>
      </c>
      <c r="G8687" t="s">
        <v>471</v>
      </c>
      <c r="H8687" t="s">
        <v>311</v>
      </c>
      <c r="I8687" t="s">
        <v>312</v>
      </c>
      <c r="J8687" t="s">
        <v>264</v>
      </c>
      <c r="L8687" t="s">
        <v>378</v>
      </c>
      <c r="M8687" t="s">
        <v>379</v>
      </c>
      <c r="N8687" t="s">
        <v>487</v>
      </c>
    </row>
    <row r="8688" spans="1:14" hidden="1" x14ac:dyDescent="0.25">
      <c r="A8688" t="s">
        <v>241</v>
      </c>
      <c r="B8688" s="1">
        <v>45443</v>
      </c>
      <c r="C8688" t="s">
        <v>820</v>
      </c>
      <c r="D8688" t="s">
        <v>821</v>
      </c>
      <c r="E8688" s="4">
        <v>52.51</v>
      </c>
      <c r="F8688" t="s">
        <v>567</v>
      </c>
      <c r="G8688" t="s">
        <v>471</v>
      </c>
      <c r="H8688" t="s">
        <v>311</v>
      </c>
      <c r="I8688" t="s">
        <v>312</v>
      </c>
      <c r="J8688" t="s">
        <v>264</v>
      </c>
      <c r="L8688" t="s">
        <v>378</v>
      </c>
      <c r="M8688" t="s">
        <v>379</v>
      </c>
      <c r="N8688" t="s">
        <v>487</v>
      </c>
    </row>
    <row r="8689" spans="1:14" hidden="1" x14ac:dyDescent="0.25">
      <c r="A8689" t="s">
        <v>241</v>
      </c>
      <c r="B8689" s="1">
        <v>45443</v>
      </c>
      <c r="C8689" t="s">
        <v>822</v>
      </c>
      <c r="D8689" t="s">
        <v>823</v>
      </c>
      <c r="E8689" s="4">
        <v>704.99</v>
      </c>
      <c r="F8689" t="s">
        <v>567</v>
      </c>
      <c r="G8689" t="s">
        <v>471</v>
      </c>
      <c r="H8689" t="s">
        <v>308</v>
      </c>
      <c r="I8689" t="s">
        <v>309</v>
      </c>
      <c r="J8689" t="s">
        <v>264</v>
      </c>
      <c r="L8689" t="s">
        <v>378</v>
      </c>
      <c r="M8689" t="s">
        <v>379</v>
      </c>
      <c r="N8689" t="s">
        <v>477</v>
      </c>
    </row>
    <row r="8690" spans="1:14" hidden="1" x14ac:dyDescent="0.25">
      <c r="A8690" t="s">
        <v>241</v>
      </c>
      <c r="B8690" s="1">
        <v>45443</v>
      </c>
      <c r="C8690" t="s">
        <v>828</v>
      </c>
      <c r="D8690" t="s">
        <v>829</v>
      </c>
      <c r="E8690" s="4">
        <v>71.95999999999998</v>
      </c>
      <c r="F8690" t="s">
        <v>567</v>
      </c>
      <c r="G8690" t="s">
        <v>471</v>
      </c>
      <c r="H8690" t="s">
        <v>308</v>
      </c>
      <c r="I8690" t="s">
        <v>309</v>
      </c>
      <c r="J8690" t="s">
        <v>264</v>
      </c>
      <c r="L8690" t="s">
        <v>378</v>
      </c>
      <c r="M8690" t="s">
        <v>379</v>
      </c>
      <c r="N8690" t="s">
        <v>487</v>
      </c>
    </row>
    <row r="8691" spans="1:14" hidden="1" x14ac:dyDescent="0.25">
      <c r="A8691" t="s">
        <v>241</v>
      </c>
      <c r="B8691" s="1">
        <v>45443</v>
      </c>
      <c r="C8691" t="s">
        <v>1247</v>
      </c>
      <c r="D8691" t="s">
        <v>1248</v>
      </c>
      <c r="E8691" s="4">
        <v>7337.05</v>
      </c>
      <c r="F8691" t="s">
        <v>567</v>
      </c>
      <c r="G8691" t="s">
        <v>471</v>
      </c>
      <c r="H8691" t="s">
        <v>308</v>
      </c>
      <c r="I8691" t="s">
        <v>309</v>
      </c>
      <c r="J8691" t="s">
        <v>264</v>
      </c>
      <c r="L8691" t="s">
        <v>378</v>
      </c>
      <c r="M8691" t="s">
        <v>379</v>
      </c>
      <c r="N8691" t="s">
        <v>480</v>
      </c>
    </row>
    <row r="8692" spans="1:14" hidden="1" x14ac:dyDescent="0.25">
      <c r="A8692" t="s">
        <v>241</v>
      </c>
      <c r="B8692" s="1">
        <v>45443</v>
      </c>
      <c r="C8692" t="s">
        <v>1249</v>
      </c>
      <c r="D8692" t="s">
        <v>1250</v>
      </c>
      <c r="E8692" s="4">
        <v>4200.16</v>
      </c>
      <c r="F8692" t="s">
        <v>567</v>
      </c>
      <c r="G8692" t="s">
        <v>471</v>
      </c>
      <c r="H8692" t="s">
        <v>308</v>
      </c>
      <c r="I8692" t="s">
        <v>309</v>
      </c>
      <c r="J8692" t="s">
        <v>264</v>
      </c>
      <c r="K8692" t="s">
        <v>1251</v>
      </c>
      <c r="L8692" t="s">
        <v>378</v>
      </c>
      <c r="M8692" t="s">
        <v>379</v>
      </c>
      <c r="N8692" t="s">
        <v>488</v>
      </c>
    </row>
    <row r="8693" spans="1:14" hidden="1" x14ac:dyDescent="0.25">
      <c r="A8693" t="s">
        <v>241</v>
      </c>
      <c r="B8693" s="1">
        <v>45443</v>
      </c>
      <c r="C8693" t="s">
        <v>1242</v>
      </c>
      <c r="D8693" t="s">
        <v>1243</v>
      </c>
      <c r="E8693" s="4">
        <v>1191.1799999999998</v>
      </c>
      <c r="F8693" t="s">
        <v>567</v>
      </c>
      <c r="G8693" t="s">
        <v>471</v>
      </c>
      <c r="H8693" t="s">
        <v>308</v>
      </c>
      <c r="I8693" t="s">
        <v>309</v>
      </c>
      <c r="J8693" t="s">
        <v>264</v>
      </c>
      <c r="K8693" t="s">
        <v>1244</v>
      </c>
      <c r="L8693" t="s">
        <v>378</v>
      </c>
      <c r="M8693" t="s">
        <v>379</v>
      </c>
      <c r="N8693" t="s">
        <v>480</v>
      </c>
    </row>
    <row r="8694" spans="1:14" hidden="1" x14ac:dyDescent="0.25">
      <c r="A8694" t="s">
        <v>241</v>
      </c>
      <c r="B8694" s="1">
        <v>45443</v>
      </c>
      <c r="C8694" t="s">
        <v>830</v>
      </c>
      <c r="D8694" t="s">
        <v>1366</v>
      </c>
      <c r="E8694" s="4">
        <v>5250</v>
      </c>
      <c r="F8694" t="s">
        <v>567</v>
      </c>
      <c r="G8694" t="s">
        <v>471</v>
      </c>
      <c r="H8694" t="s">
        <v>310</v>
      </c>
      <c r="I8694" t="s">
        <v>263</v>
      </c>
      <c r="J8694" t="s">
        <v>262</v>
      </c>
      <c r="L8694" t="s">
        <v>380</v>
      </c>
      <c r="M8694" t="s">
        <v>381</v>
      </c>
      <c r="N8694" t="s">
        <v>487</v>
      </c>
    </row>
    <row r="8695" spans="1:14" hidden="1" x14ac:dyDescent="0.25">
      <c r="A8695" t="s">
        <v>241</v>
      </c>
      <c r="B8695" s="1">
        <v>45443</v>
      </c>
      <c r="C8695" t="s">
        <v>832</v>
      </c>
      <c r="D8695" t="s">
        <v>833</v>
      </c>
      <c r="E8695" s="4">
        <v>5000</v>
      </c>
      <c r="F8695" t="s">
        <v>567</v>
      </c>
      <c r="G8695" t="s">
        <v>471</v>
      </c>
      <c r="H8695" t="s">
        <v>310</v>
      </c>
      <c r="I8695" t="s">
        <v>263</v>
      </c>
      <c r="J8695" t="s">
        <v>262</v>
      </c>
      <c r="L8695" t="s">
        <v>380</v>
      </c>
      <c r="M8695" t="s">
        <v>381</v>
      </c>
      <c r="N8695" t="s">
        <v>487</v>
      </c>
    </row>
    <row r="8696" spans="1:14" hidden="1" x14ac:dyDescent="0.25">
      <c r="A8696" t="s">
        <v>241</v>
      </c>
      <c r="B8696" s="1">
        <v>45443</v>
      </c>
      <c r="C8696" t="s">
        <v>834</v>
      </c>
      <c r="D8696" t="s">
        <v>835</v>
      </c>
      <c r="E8696" s="4">
        <v>10200</v>
      </c>
      <c r="F8696" t="s">
        <v>567</v>
      </c>
      <c r="G8696" t="s">
        <v>471</v>
      </c>
      <c r="H8696" t="s">
        <v>310</v>
      </c>
      <c r="I8696" t="s">
        <v>263</v>
      </c>
      <c r="J8696" t="s">
        <v>262</v>
      </c>
      <c r="L8696" t="s">
        <v>380</v>
      </c>
      <c r="M8696" t="s">
        <v>381</v>
      </c>
      <c r="N8696" t="s">
        <v>487</v>
      </c>
    </row>
    <row r="8697" spans="1:14" hidden="1" x14ac:dyDescent="0.25">
      <c r="A8697" t="s">
        <v>241</v>
      </c>
      <c r="B8697" s="1">
        <v>45443</v>
      </c>
      <c r="C8697" t="s">
        <v>836</v>
      </c>
      <c r="D8697" t="s">
        <v>837</v>
      </c>
      <c r="E8697" s="4">
        <v>500</v>
      </c>
      <c r="F8697" t="s">
        <v>567</v>
      </c>
      <c r="G8697" t="s">
        <v>471</v>
      </c>
      <c r="H8697" t="s">
        <v>310</v>
      </c>
      <c r="I8697" t="s">
        <v>263</v>
      </c>
      <c r="J8697" t="s">
        <v>262</v>
      </c>
      <c r="L8697" t="s">
        <v>380</v>
      </c>
      <c r="M8697" t="s">
        <v>381</v>
      </c>
      <c r="N8697" t="s">
        <v>487</v>
      </c>
    </row>
    <row r="8698" spans="1:14" hidden="1" x14ac:dyDescent="0.25">
      <c r="A8698" t="s">
        <v>241</v>
      </c>
      <c r="B8698" s="1">
        <v>45443</v>
      </c>
      <c r="C8698" t="s">
        <v>840</v>
      </c>
      <c r="D8698" t="s">
        <v>841</v>
      </c>
      <c r="E8698" s="4">
        <v>9581.94</v>
      </c>
      <c r="F8698" t="s">
        <v>567</v>
      </c>
      <c r="G8698" t="s">
        <v>471</v>
      </c>
      <c r="H8698" t="s">
        <v>310</v>
      </c>
      <c r="I8698" t="s">
        <v>263</v>
      </c>
      <c r="J8698" t="s">
        <v>262</v>
      </c>
      <c r="L8698" t="s">
        <v>380</v>
      </c>
      <c r="M8698" t="s">
        <v>381</v>
      </c>
      <c r="N8698" t="s">
        <v>487</v>
      </c>
    </row>
    <row r="8699" spans="1:14" hidden="1" x14ac:dyDescent="0.25">
      <c r="A8699" t="s">
        <v>241</v>
      </c>
      <c r="B8699" s="1">
        <v>45443</v>
      </c>
      <c r="C8699" t="s">
        <v>842</v>
      </c>
      <c r="D8699" t="s">
        <v>843</v>
      </c>
      <c r="E8699" s="4">
        <v>500</v>
      </c>
      <c r="F8699" t="s">
        <v>567</v>
      </c>
      <c r="G8699" t="s">
        <v>471</v>
      </c>
      <c r="H8699" t="s">
        <v>310</v>
      </c>
      <c r="I8699" t="s">
        <v>263</v>
      </c>
      <c r="J8699" t="s">
        <v>262</v>
      </c>
      <c r="L8699" t="s">
        <v>380</v>
      </c>
      <c r="M8699" t="s">
        <v>381</v>
      </c>
      <c r="N8699" t="s">
        <v>487</v>
      </c>
    </row>
    <row r="8700" spans="1:14" hidden="1" x14ac:dyDescent="0.25">
      <c r="A8700" t="s">
        <v>241</v>
      </c>
      <c r="B8700" s="1">
        <v>45443</v>
      </c>
      <c r="C8700" t="s">
        <v>844</v>
      </c>
      <c r="D8700" t="s">
        <v>845</v>
      </c>
      <c r="E8700" s="4">
        <v>6802.8799999999992</v>
      </c>
      <c r="F8700" t="s">
        <v>567</v>
      </c>
      <c r="G8700" t="s">
        <v>471</v>
      </c>
      <c r="H8700" t="s">
        <v>310</v>
      </c>
      <c r="I8700" t="s">
        <v>263</v>
      </c>
      <c r="J8700" t="s">
        <v>262</v>
      </c>
      <c r="L8700" t="s">
        <v>380</v>
      </c>
      <c r="M8700" t="s">
        <v>381</v>
      </c>
      <c r="N8700" t="s">
        <v>487</v>
      </c>
    </row>
    <row r="8701" spans="1:14" hidden="1" x14ac:dyDescent="0.25">
      <c r="A8701" t="s">
        <v>241</v>
      </c>
      <c r="B8701" s="1">
        <v>45443</v>
      </c>
      <c r="C8701" t="s">
        <v>857</v>
      </c>
      <c r="D8701" t="s">
        <v>858</v>
      </c>
      <c r="E8701" s="4">
        <v>11413.86</v>
      </c>
      <c r="F8701" t="s">
        <v>567</v>
      </c>
      <c r="G8701" t="s">
        <v>471</v>
      </c>
      <c r="H8701" t="s">
        <v>310</v>
      </c>
      <c r="I8701" t="s">
        <v>263</v>
      </c>
      <c r="J8701" t="s">
        <v>262</v>
      </c>
      <c r="L8701" t="s">
        <v>380</v>
      </c>
      <c r="M8701" t="s">
        <v>381</v>
      </c>
      <c r="N8701" t="s">
        <v>487</v>
      </c>
    </row>
    <row r="8702" spans="1:14" hidden="1" x14ac:dyDescent="0.25">
      <c r="A8702" t="s">
        <v>241</v>
      </c>
      <c r="B8702" s="1">
        <v>45443</v>
      </c>
      <c r="C8702" t="s">
        <v>1254</v>
      </c>
      <c r="D8702" t="s">
        <v>1255</v>
      </c>
      <c r="E8702" s="4">
        <v>9262.5</v>
      </c>
      <c r="F8702" t="s">
        <v>567</v>
      </c>
      <c r="G8702" t="s">
        <v>471</v>
      </c>
      <c r="H8702" t="s">
        <v>310</v>
      </c>
      <c r="I8702" t="s">
        <v>263</v>
      </c>
      <c r="J8702" t="s">
        <v>262</v>
      </c>
      <c r="L8702" t="s">
        <v>380</v>
      </c>
      <c r="M8702" t="s">
        <v>381</v>
      </c>
      <c r="N8702" t="s">
        <v>487</v>
      </c>
    </row>
    <row r="8703" spans="1:14" hidden="1" x14ac:dyDescent="0.25">
      <c r="A8703" t="s">
        <v>241</v>
      </c>
      <c r="B8703" s="1">
        <v>45443</v>
      </c>
      <c r="C8703" t="s">
        <v>1304</v>
      </c>
      <c r="D8703" t="s">
        <v>1305</v>
      </c>
      <c r="E8703" s="4">
        <v>5000</v>
      </c>
      <c r="F8703" t="s">
        <v>567</v>
      </c>
      <c r="G8703" t="s">
        <v>471</v>
      </c>
      <c r="H8703" t="s">
        <v>310</v>
      </c>
      <c r="I8703" t="s">
        <v>263</v>
      </c>
      <c r="J8703" t="s">
        <v>262</v>
      </c>
      <c r="L8703" t="s">
        <v>380</v>
      </c>
      <c r="M8703" t="s">
        <v>381</v>
      </c>
      <c r="N8703" t="s">
        <v>487</v>
      </c>
    </row>
    <row r="8704" spans="1:14" hidden="1" x14ac:dyDescent="0.25">
      <c r="A8704" t="s">
        <v>241</v>
      </c>
      <c r="B8704" s="1">
        <v>45443</v>
      </c>
      <c r="C8704" t="s">
        <v>1306</v>
      </c>
      <c r="D8704" t="s">
        <v>1307</v>
      </c>
      <c r="E8704" s="4">
        <v>750</v>
      </c>
      <c r="F8704" t="s">
        <v>567</v>
      </c>
      <c r="G8704" t="s">
        <v>471</v>
      </c>
      <c r="H8704" t="s">
        <v>310</v>
      </c>
      <c r="I8704" t="s">
        <v>263</v>
      </c>
      <c r="J8704" t="s">
        <v>262</v>
      </c>
      <c r="L8704" t="s">
        <v>380</v>
      </c>
      <c r="M8704" t="s">
        <v>381</v>
      </c>
      <c r="N8704" t="s">
        <v>487</v>
      </c>
    </row>
    <row r="8705" spans="1:14" hidden="1" x14ac:dyDescent="0.25">
      <c r="A8705" t="s">
        <v>241</v>
      </c>
      <c r="B8705" s="1">
        <v>45443</v>
      </c>
      <c r="C8705" t="s">
        <v>1338</v>
      </c>
      <c r="D8705" t="s">
        <v>1339</v>
      </c>
      <c r="E8705" s="4">
        <v>9200</v>
      </c>
      <c r="F8705" t="s">
        <v>567</v>
      </c>
      <c r="G8705" t="s">
        <v>471</v>
      </c>
      <c r="H8705" t="s">
        <v>310</v>
      </c>
      <c r="I8705" t="s">
        <v>263</v>
      </c>
      <c r="J8705" t="s">
        <v>262</v>
      </c>
      <c r="L8705" t="s">
        <v>380</v>
      </c>
      <c r="M8705" t="s">
        <v>381</v>
      </c>
      <c r="N8705" t="s">
        <v>487</v>
      </c>
    </row>
    <row r="8706" spans="1:14" hidden="1" x14ac:dyDescent="0.25">
      <c r="A8706" t="s">
        <v>241</v>
      </c>
      <c r="B8706" s="1">
        <v>45443</v>
      </c>
      <c r="C8706" t="s">
        <v>1348</v>
      </c>
      <c r="D8706" t="s">
        <v>1349</v>
      </c>
      <c r="E8706" s="4">
        <v>6000</v>
      </c>
      <c r="F8706" t="s">
        <v>567</v>
      </c>
      <c r="G8706" t="s">
        <v>471</v>
      </c>
      <c r="H8706" t="s">
        <v>310</v>
      </c>
      <c r="I8706" t="s">
        <v>263</v>
      </c>
      <c r="J8706" t="s">
        <v>262</v>
      </c>
      <c r="L8706" t="s">
        <v>380</v>
      </c>
      <c r="M8706" t="s">
        <v>381</v>
      </c>
      <c r="N8706" t="s">
        <v>487</v>
      </c>
    </row>
    <row r="8707" spans="1:14" hidden="1" x14ac:dyDescent="0.25">
      <c r="A8707" t="s">
        <v>241</v>
      </c>
      <c r="B8707" s="1">
        <v>45443</v>
      </c>
      <c r="C8707" t="s">
        <v>861</v>
      </c>
      <c r="D8707" t="s">
        <v>862</v>
      </c>
      <c r="E8707" s="4">
        <v>2500</v>
      </c>
      <c r="F8707" t="s">
        <v>567</v>
      </c>
      <c r="G8707" t="s">
        <v>471</v>
      </c>
      <c r="H8707" t="s">
        <v>311</v>
      </c>
      <c r="I8707" t="s">
        <v>312</v>
      </c>
      <c r="J8707" t="s">
        <v>264</v>
      </c>
      <c r="L8707" t="s">
        <v>380</v>
      </c>
      <c r="M8707" t="s">
        <v>381</v>
      </c>
      <c r="N8707" t="s">
        <v>487</v>
      </c>
    </row>
    <row r="8708" spans="1:14" hidden="1" x14ac:dyDescent="0.25">
      <c r="A8708" t="s">
        <v>241</v>
      </c>
      <c r="B8708" s="1">
        <v>45443</v>
      </c>
      <c r="C8708" t="s">
        <v>867</v>
      </c>
      <c r="D8708" t="s">
        <v>868</v>
      </c>
      <c r="E8708" s="4">
        <v>10051.75</v>
      </c>
      <c r="F8708" t="s">
        <v>567</v>
      </c>
      <c r="G8708" t="s">
        <v>471</v>
      </c>
      <c r="H8708" t="s">
        <v>311</v>
      </c>
      <c r="I8708" t="s">
        <v>312</v>
      </c>
      <c r="J8708" t="s">
        <v>264</v>
      </c>
      <c r="L8708" t="s">
        <v>380</v>
      </c>
      <c r="M8708" t="s">
        <v>381</v>
      </c>
      <c r="N8708" t="s">
        <v>487</v>
      </c>
    </row>
    <row r="8709" spans="1:14" hidden="1" x14ac:dyDescent="0.25">
      <c r="A8709" t="s">
        <v>241</v>
      </c>
      <c r="B8709" s="1">
        <v>45443</v>
      </c>
      <c r="C8709" t="s">
        <v>869</v>
      </c>
      <c r="D8709" t="s">
        <v>870</v>
      </c>
      <c r="E8709" s="4">
        <v>5907.91</v>
      </c>
      <c r="F8709" t="s">
        <v>567</v>
      </c>
      <c r="G8709" t="s">
        <v>471</v>
      </c>
      <c r="H8709" t="s">
        <v>311</v>
      </c>
      <c r="I8709" t="s">
        <v>312</v>
      </c>
      <c r="J8709" t="s">
        <v>264</v>
      </c>
      <c r="L8709" t="s">
        <v>380</v>
      </c>
      <c r="M8709" t="s">
        <v>381</v>
      </c>
      <c r="N8709" t="s">
        <v>487</v>
      </c>
    </row>
    <row r="8710" spans="1:14" hidden="1" x14ac:dyDescent="0.25">
      <c r="A8710" t="s">
        <v>241</v>
      </c>
      <c r="B8710" s="1">
        <v>45443</v>
      </c>
      <c r="C8710" t="s">
        <v>1332</v>
      </c>
      <c r="D8710" t="s">
        <v>1333</v>
      </c>
      <c r="E8710" s="4">
        <v>6105.85</v>
      </c>
      <c r="F8710" t="s">
        <v>567</v>
      </c>
      <c r="G8710" t="s">
        <v>471</v>
      </c>
      <c r="H8710" t="s">
        <v>311</v>
      </c>
      <c r="I8710" t="s">
        <v>312</v>
      </c>
      <c r="J8710" t="s">
        <v>264</v>
      </c>
      <c r="L8710" t="s">
        <v>380</v>
      </c>
      <c r="M8710" t="s">
        <v>381</v>
      </c>
      <c r="N8710" t="s">
        <v>482</v>
      </c>
    </row>
    <row r="8711" spans="1:14" hidden="1" x14ac:dyDescent="0.25">
      <c r="A8711" t="s">
        <v>241</v>
      </c>
      <c r="B8711" s="1">
        <v>45443</v>
      </c>
      <c r="C8711" t="s">
        <v>911</v>
      </c>
      <c r="D8711" t="s">
        <v>912</v>
      </c>
      <c r="E8711" s="4">
        <v>4044.5</v>
      </c>
      <c r="F8711" t="s">
        <v>567</v>
      </c>
      <c r="G8711" t="s">
        <v>471</v>
      </c>
      <c r="H8711" t="s">
        <v>313</v>
      </c>
      <c r="I8711" t="s">
        <v>314</v>
      </c>
      <c r="J8711" t="s">
        <v>268</v>
      </c>
      <c r="L8711" t="s">
        <v>384</v>
      </c>
      <c r="M8711" t="s">
        <v>385</v>
      </c>
      <c r="N8711" t="s">
        <v>489</v>
      </c>
    </row>
    <row r="8712" spans="1:14" hidden="1" x14ac:dyDescent="0.25">
      <c r="A8712" t="s">
        <v>241</v>
      </c>
      <c r="B8712" s="1">
        <v>45443</v>
      </c>
      <c r="C8712" t="s">
        <v>919</v>
      </c>
      <c r="D8712" t="s">
        <v>920</v>
      </c>
      <c r="E8712" s="4">
        <v>1977.4</v>
      </c>
      <c r="F8712" t="s">
        <v>567</v>
      </c>
      <c r="G8712" t="s">
        <v>471</v>
      </c>
      <c r="H8712" t="s">
        <v>313</v>
      </c>
      <c r="I8712" t="s">
        <v>314</v>
      </c>
      <c r="J8712" t="s">
        <v>268</v>
      </c>
      <c r="L8712" t="s">
        <v>384</v>
      </c>
      <c r="M8712" t="s">
        <v>385</v>
      </c>
      <c r="N8712" t="s">
        <v>489</v>
      </c>
    </row>
    <row r="8713" spans="1:14" hidden="1" x14ac:dyDescent="0.25">
      <c r="A8713" t="s">
        <v>241</v>
      </c>
      <c r="B8713" s="1">
        <v>45443</v>
      </c>
      <c r="C8713" t="s">
        <v>924</v>
      </c>
      <c r="D8713" t="s">
        <v>925</v>
      </c>
      <c r="E8713" s="4">
        <v>12599.6</v>
      </c>
      <c r="F8713" t="s">
        <v>567</v>
      </c>
      <c r="G8713" t="s">
        <v>471</v>
      </c>
      <c r="H8713" t="s">
        <v>303</v>
      </c>
      <c r="I8713" t="s">
        <v>304</v>
      </c>
      <c r="J8713" t="s">
        <v>268</v>
      </c>
      <c r="L8713" t="s">
        <v>384</v>
      </c>
      <c r="M8713" t="s">
        <v>385</v>
      </c>
      <c r="N8713" t="s">
        <v>489</v>
      </c>
    </row>
    <row r="8714" spans="1:14" hidden="1" x14ac:dyDescent="0.25">
      <c r="A8714" t="s">
        <v>241</v>
      </c>
      <c r="B8714" s="1">
        <v>45443</v>
      </c>
      <c r="C8714" t="s">
        <v>927</v>
      </c>
      <c r="D8714" t="s">
        <v>928</v>
      </c>
      <c r="E8714" s="4">
        <v>4714.7560000000003</v>
      </c>
      <c r="F8714" t="s">
        <v>567</v>
      </c>
      <c r="G8714" t="s">
        <v>471</v>
      </c>
      <c r="H8714" t="s">
        <v>313</v>
      </c>
      <c r="I8714" t="s">
        <v>314</v>
      </c>
      <c r="J8714" t="s">
        <v>268</v>
      </c>
      <c r="L8714" t="s">
        <v>384</v>
      </c>
      <c r="M8714" t="s">
        <v>385</v>
      </c>
      <c r="N8714" t="s">
        <v>489</v>
      </c>
    </row>
    <row r="8715" spans="1:14" hidden="1" x14ac:dyDescent="0.25">
      <c r="A8715" t="s">
        <v>241</v>
      </c>
      <c r="B8715" s="1">
        <v>45443</v>
      </c>
      <c r="C8715" t="s">
        <v>931</v>
      </c>
      <c r="D8715" t="s">
        <v>932</v>
      </c>
      <c r="E8715" s="4">
        <v>11614.45</v>
      </c>
      <c r="F8715" t="s">
        <v>567</v>
      </c>
      <c r="G8715" t="s">
        <v>471</v>
      </c>
      <c r="H8715" t="s">
        <v>303</v>
      </c>
      <c r="I8715" t="s">
        <v>304</v>
      </c>
      <c r="J8715" t="s">
        <v>268</v>
      </c>
      <c r="L8715" t="s">
        <v>384</v>
      </c>
      <c r="M8715" t="s">
        <v>385</v>
      </c>
      <c r="N8715" t="s">
        <v>489</v>
      </c>
    </row>
    <row r="8716" spans="1:14" hidden="1" x14ac:dyDescent="0.25">
      <c r="A8716" t="s">
        <v>241</v>
      </c>
      <c r="B8716" s="1">
        <v>45443</v>
      </c>
      <c r="C8716" t="s">
        <v>935</v>
      </c>
      <c r="D8716" t="s">
        <v>936</v>
      </c>
      <c r="E8716" s="4">
        <v>8674.4500000000007</v>
      </c>
      <c r="F8716" t="s">
        <v>567</v>
      </c>
      <c r="G8716" t="s">
        <v>471</v>
      </c>
      <c r="H8716" t="s">
        <v>303</v>
      </c>
      <c r="I8716" t="s">
        <v>304</v>
      </c>
      <c r="J8716" t="s">
        <v>268</v>
      </c>
      <c r="L8716" t="s">
        <v>384</v>
      </c>
      <c r="M8716" t="s">
        <v>385</v>
      </c>
      <c r="N8716" t="s">
        <v>489</v>
      </c>
    </row>
    <row r="8717" spans="1:14" hidden="1" x14ac:dyDescent="0.25">
      <c r="A8717" t="s">
        <v>241</v>
      </c>
      <c r="B8717" s="1">
        <v>45443</v>
      </c>
      <c r="C8717" t="s">
        <v>938</v>
      </c>
      <c r="D8717" t="s">
        <v>939</v>
      </c>
      <c r="E8717" s="4">
        <v>2282.75</v>
      </c>
      <c r="F8717" t="s">
        <v>567</v>
      </c>
      <c r="G8717" t="s">
        <v>471</v>
      </c>
      <c r="H8717" t="s">
        <v>313</v>
      </c>
      <c r="I8717" t="s">
        <v>314</v>
      </c>
      <c r="J8717" t="s">
        <v>268</v>
      </c>
      <c r="L8717" t="s">
        <v>384</v>
      </c>
      <c r="M8717" t="s">
        <v>385</v>
      </c>
      <c r="N8717" t="s">
        <v>489</v>
      </c>
    </row>
    <row r="8718" spans="1:14" hidden="1" x14ac:dyDescent="0.25">
      <c r="A8718" t="s">
        <v>241</v>
      </c>
      <c r="B8718" s="1">
        <v>45443</v>
      </c>
      <c r="C8718" t="s">
        <v>942</v>
      </c>
      <c r="D8718" t="s">
        <v>943</v>
      </c>
      <c r="E8718" s="4">
        <v>534.80160000000001</v>
      </c>
      <c r="F8718" t="s">
        <v>567</v>
      </c>
      <c r="G8718" t="s">
        <v>471</v>
      </c>
      <c r="H8718" t="s">
        <v>313</v>
      </c>
      <c r="I8718" t="s">
        <v>314</v>
      </c>
      <c r="J8718" t="s">
        <v>268</v>
      </c>
      <c r="L8718" t="s">
        <v>384</v>
      </c>
      <c r="M8718" t="s">
        <v>385</v>
      </c>
      <c r="N8718" t="s">
        <v>489</v>
      </c>
    </row>
    <row r="8719" spans="1:14" hidden="1" x14ac:dyDescent="0.25">
      <c r="A8719" t="s">
        <v>241</v>
      </c>
      <c r="B8719" s="1">
        <v>45443</v>
      </c>
      <c r="C8719" t="s">
        <v>952</v>
      </c>
      <c r="D8719" t="s">
        <v>953</v>
      </c>
      <c r="E8719" s="4">
        <v>640810.47</v>
      </c>
      <c r="F8719" t="s">
        <v>567</v>
      </c>
      <c r="G8719" t="s">
        <v>471</v>
      </c>
      <c r="H8719" t="s">
        <v>246</v>
      </c>
      <c r="I8719" t="s">
        <v>247</v>
      </c>
      <c r="J8719" t="s">
        <v>246</v>
      </c>
      <c r="L8719" t="s">
        <v>370</v>
      </c>
      <c r="M8719" t="s">
        <v>371</v>
      </c>
      <c r="N8719" t="s">
        <v>482</v>
      </c>
    </row>
    <row r="8720" spans="1:14" hidden="1" x14ac:dyDescent="0.25">
      <c r="A8720" t="s">
        <v>241</v>
      </c>
      <c r="B8720" s="1">
        <v>45443</v>
      </c>
      <c r="C8720" t="s">
        <v>955</v>
      </c>
      <c r="D8720" t="s">
        <v>956</v>
      </c>
      <c r="E8720" s="4">
        <v>473270.04</v>
      </c>
      <c r="F8720" t="s">
        <v>567</v>
      </c>
      <c r="G8720" t="s">
        <v>471</v>
      </c>
      <c r="H8720" t="s">
        <v>293</v>
      </c>
      <c r="I8720" t="s">
        <v>294</v>
      </c>
      <c r="J8720" t="s">
        <v>251</v>
      </c>
      <c r="L8720" t="s">
        <v>386</v>
      </c>
      <c r="M8720" t="s">
        <v>387</v>
      </c>
      <c r="N8720" t="s">
        <v>482</v>
      </c>
    </row>
    <row r="8721" spans="1:14" hidden="1" x14ac:dyDescent="0.25">
      <c r="A8721" t="s">
        <v>241</v>
      </c>
      <c r="B8721" s="1">
        <v>45443</v>
      </c>
      <c r="C8721" t="s">
        <v>961</v>
      </c>
      <c r="D8721" t="s">
        <v>962</v>
      </c>
      <c r="E8721" s="4">
        <v>994.8399999999998</v>
      </c>
      <c r="F8721" t="s">
        <v>567</v>
      </c>
      <c r="G8721" t="s">
        <v>471</v>
      </c>
      <c r="H8721" t="s">
        <v>311</v>
      </c>
      <c r="I8721" t="s">
        <v>312</v>
      </c>
      <c r="J8721" t="s">
        <v>264</v>
      </c>
      <c r="L8721" t="s">
        <v>390</v>
      </c>
      <c r="M8721" t="s">
        <v>391</v>
      </c>
      <c r="N8721" t="s">
        <v>487</v>
      </c>
    </row>
    <row r="8722" spans="1:14" hidden="1" x14ac:dyDescent="0.25">
      <c r="A8722" t="s">
        <v>241</v>
      </c>
      <c r="B8722" s="1">
        <v>45443</v>
      </c>
      <c r="C8722" t="s">
        <v>963</v>
      </c>
      <c r="D8722" t="s">
        <v>964</v>
      </c>
      <c r="E8722" s="4">
        <v>415</v>
      </c>
      <c r="F8722" t="s">
        <v>567</v>
      </c>
      <c r="G8722" t="s">
        <v>471</v>
      </c>
      <c r="H8722" t="s">
        <v>311</v>
      </c>
      <c r="I8722" t="s">
        <v>312</v>
      </c>
      <c r="J8722" t="s">
        <v>264</v>
      </c>
      <c r="L8722" t="s">
        <v>390</v>
      </c>
      <c r="M8722" t="s">
        <v>391</v>
      </c>
      <c r="N8722" t="s">
        <v>487</v>
      </c>
    </row>
    <row r="8723" spans="1:14" hidden="1" x14ac:dyDescent="0.25">
      <c r="A8723" t="s">
        <v>241</v>
      </c>
      <c r="B8723" s="1">
        <v>45443</v>
      </c>
      <c r="C8723" t="s">
        <v>967</v>
      </c>
      <c r="D8723" t="s">
        <v>968</v>
      </c>
      <c r="E8723" s="4">
        <v>10</v>
      </c>
      <c r="F8723" t="s">
        <v>567</v>
      </c>
      <c r="G8723" t="s">
        <v>471</v>
      </c>
      <c r="H8723" t="s">
        <v>311</v>
      </c>
      <c r="I8723" t="s">
        <v>312</v>
      </c>
      <c r="J8723" t="s">
        <v>264</v>
      </c>
      <c r="L8723" t="s">
        <v>390</v>
      </c>
      <c r="M8723" t="s">
        <v>391</v>
      </c>
      <c r="N8723" t="s">
        <v>487</v>
      </c>
    </row>
    <row r="8724" spans="1:14" hidden="1" x14ac:dyDescent="0.25">
      <c r="A8724" t="s">
        <v>241</v>
      </c>
      <c r="B8724" s="1">
        <v>45443</v>
      </c>
      <c r="C8724" t="s">
        <v>971</v>
      </c>
      <c r="D8724" t="s">
        <v>972</v>
      </c>
      <c r="E8724" s="4">
        <v>1156.2739999999999</v>
      </c>
      <c r="F8724" t="s">
        <v>567</v>
      </c>
      <c r="G8724" t="s">
        <v>471</v>
      </c>
      <c r="H8724" t="s">
        <v>311</v>
      </c>
      <c r="I8724" t="s">
        <v>312</v>
      </c>
      <c r="J8724" t="s">
        <v>264</v>
      </c>
      <c r="L8724" t="s">
        <v>390</v>
      </c>
      <c r="M8724" t="s">
        <v>391</v>
      </c>
      <c r="N8724" t="s">
        <v>487</v>
      </c>
    </row>
    <row r="8725" spans="1:14" hidden="1" x14ac:dyDescent="0.25">
      <c r="A8725" t="s">
        <v>241</v>
      </c>
      <c r="B8725" s="1">
        <v>45443</v>
      </c>
      <c r="C8725" t="s">
        <v>977</v>
      </c>
      <c r="D8725" t="s">
        <v>978</v>
      </c>
      <c r="E8725" s="4">
        <v>71.760000000000005</v>
      </c>
      <c r="F8725" t="s">
        <v>567</v>
      </c>
      <c r="G8725" t="s">
        <v>471</v>
      </c>
      <c r="H8725" t="s">
        <v>311</v>
      </c>
      <c r="I8725" t="s">
        <v>312</v>
      </c>
      <c r="J8725" t="s">
        <v>264</v>
      </c>
      <c r="L8725" t="s">
        <v>390</v>
      </c>
      <c r="M8725" t="s">
        <v>391</v>
      </c>
      <c r="N8725" t="s">
        <v>487</v>
      </c>
    </row>
    <row r="8726" spans="1:14" hidden="1" x14ac:dyDescent="0.25">
      <c r="A8726" t="s">
        <v>241</v>
      </c>
      <c r="B8726" s="1">
        <v>45443</v>
      </c>
      <c r="C8726" t="s">
        <v>989</v>
      </c>
      <c r="D8726" t="s">
        <v>990</v>
      </c>
      <c r="E8726" s="4">
        <v>276.51999999999992</v>
      </c>
      <c r="F8726" t="s">
        <v>567</v>
      </c>
      <c r="G8726" t="s">
        <v>471</v>
      </c>
      <c r="H8726" t="s">
        <v>317</v>
      </c>
      <c r="I8726" t="s">
        <v>318</v>
      </c>
      <c r="J8726" t="s">
        <v>276</v>
      </c>
      <c r="L8726" t="s">
        <v>390</v>
      </c>
      <c r="M8726" t="s">
        <v>391</v>
      </c>
      <c r="N8726" t="s">
        <v>487</v>
      </c>
    </row>
    <row r="8727" spans="1:14" hidden="1" x14ac:dyDescent="0.25">
      <c r="A8727" t="s">
        <v>241</v>
      </c>
      <c r="B8727" s="1">
        <v>45443</v>
      </c>
      <c r="C8727" t="s">
        <v>991</v>
      </c>
      <c r="D8727" t="s">
        <v>992</v>
      </c>
      <c r="E8727" s="4">
        <v>2.99</v>
      </c>
      <c r="F8727" t="s">
        <v>567</v>
      </c>
      <c r="G8727" t="s">
        <v>471</v>
      </c>
      <c r="H8727" t="s">
        <v>311</v>
      </c>
      <c r="I8727" t="s">
        <v>312</v>
      </c>
      <c r="J8727" t="s">
        <v>264</v>
      </c>
      <c r="L8727" t="s">
        <v>390</v>
      </c>
      <c r="M8727" t="s">
        <v>391</v>
      </c>
      <c r="N8727" t="s">
        <v>487</v>
      </c>
    </row>
    <row r="8728" spans="1:14" hidden="1" x14ac:dyDescent="0.25">
      <c r="A8728" t="s">
        <v>241</v>
      </c>
      <c r="B8728" s="1">
        <v>45443</v>
      </c>
      <c r="C8728" t="s">
        <v>993</v>
      </c>
      <c r="D8728" t="s">
        <v>994</v>
      </c>
      <c r="E8728" s="4">
        <v>361.49</v>
      </c>
      <c r="F8728" t="s">
        <v>567</v>
      </c>
      <c r="G8728" t="s">
        <v>471</v>
      </c>
      <c r="H8728" t="s">
        <v>311</v>
      </c>
      <c r="I8728" t="s">
        <v>312</v>
      </c>
      <c r="J8728" t="s">
        <v>264</v>
      </c>
      <c r="L8728" t="s">
        <v>390</v>
      </c>
      <c r="M8728" t="s">
        <v>391</v>
      </c>
      <c r="N8728" t="s">
        <v>487</v>
      </c>
    </row>
    <row r="8729" spans="1:14" hidden="1" x14ac:dyDescent="0.25">
      <c r="A8729" t="s">
        <v>241</v>
      </c>
      <c r="B8729" s="1">
        <v>45443</v>
      </c>
      <c r="C8729" t="s">
        <v>997</v>
      </c>
      <c r="D8729" t="s">
        <v>998</v>
      </c>
      <c r="E8729" s="4">
        <v>37.5</v>
      </c>
      <c r="F8729" t="s">
        <v>567</v>
      </c>
      <c r="G8729" t="s">
        <v>471</v>
      </c>
      <c r="H8729" t="s">
        <v>311</v>
      </c>
      <c r="I8729" t="s">
        <v>312</v>
      </c>
      <c r="J8729" t="s">
        <v>264</v>
      </c>
      <c r="L8729" t="s">
        <v>390</v>
      </c>
      <c r="M8729" t="s">
        <v>391</v>
      </c>
      <c r="N8729" t="s">
        <v>477</v>
      </c>
    </row>
    <row r="8730" spans="1:14" hidden="1" x14ac:dyDescent="0.25">
      <c r="A8730" t="s">
        <v>241</v>
      </c>
      <c r="B8730" s="1">
        <v>45443</v>
      </c>
      <c r="C8730" t="s">
        <v>1001</v>
      </c>
      <c r="D8730" t="s">
        <v>1002</v>
      </c>
      <c r="E8730" s="4">
        <v>7.999999999992724E-2</v>
      </c>
      <c r="F8730" t="s">
        <v>567</v>
      </c>
      <c r="G8730" t="s">
        <v>471</v>
      </c>
      <c r="H8730" t="s">
        <v>311</v>
      </c>
      <c r="I8730" t="s">
        <v>312</v>
      </c>
      <c r="J8730" t="s">
        <v>264</v>
      </c>
      <c r="L8730" t="s">
        <v>390</v>
      </c>
      <c r="M8730" t="s">
        <v>391</v>
      </c>
      <c r="N8730" t="s">
        <v>487</v>
      </c>
    </row>
    <row r="8731" spans="1:14" hidden="1" x14ac:dyDescent="0.25">
      <c r="A8731" t="s">
        <v>241</v>
      </c>
      <c r="B8731" s="1">
        <v>45443</v>
      </c>
      <c r="C8731" t="s">
        <v>1005</v>
      </c>
      <c r="D8731" t="s">
        <v>1006</v>
      </c>
      <c r="E8731" s="4">
        <v>1.4400000000000002</v>
      </c>
      <c r="F8731" t="s">
        <v>567</v>
      </c>
      <c r="G8731" t="s">
        <v>471</v>
      </c>
      <c r="H8731" t="s">
        <v>311</v>
      </c>
      <c r="I8731" t="s">
        <v>312</v>
      </c>
      <c r="J8731" t="s">
        <v>264</v>
      </c>
      <c r="L8731" t="s">
        <v>390</v>
      </c>
      <c r="M8731" t="s">
        <v>391</v>
      </c>
      <c r="N8731" t="s">
        <v>487</v>
      </c>
    </row>
    <row r="8732" spans="1:14" hidden="1" x14ac:dyDescent="0.25">
      <c r="A8732" t="s">
        <v>241</v>
      </c>
      <c r="B8732" s="1">
        <v>45443</v>
      </c>
      <c r="C8732" t="s">
        <v>1007</v>
      </c>
      <c r="D8732" t="s">
        <v>1008</v>
      </c>
      <c r="E8732" s="4">
        <v>10009.129999999999</v>
      </c>
      <c r="F8732" t="s">
        <v>567</v>
      </c>
      <c r="G8732" t="s">
        <v>471</v>
      </c>
      <c r="H8732" t="s">
        <v>317</v>
      </c>
      <c r="I8732" t="s">
        <v>318</v>
      </c>
      <c r="J8732" t="s">
        <v>276</v>
      </c>
      <c r="L8732" t="s">
        <v>390</v>
      </c>
      <c r="M8732" t="s">
        <v>391</v>
      </c>
      <c r="N8732" t="s">
        <v>487</v>
      </c>
    </row>
    <row r="8733" spans="1:14" hidden="1" x14ac:dyDescent="0.25">
      <c r="A8733" t="s">
        <v>241</v>
      </c>
      <c r="B8733" s="1">
        <v>45443</v>
      </c>
      <c r="C8733" t="s">
        <v>1013</v>
      </c>
      <c r="D8733" t="s">
        <v>1014</v>
      </c>
      <c r="E8733" s="4">
        <v>379.98</v>
      </c>
      <c r="F8733" t="s">
        <v>567</v>
      </c>
      <c r="G8733" t="s">
        <v>471</v>
      </c>
      <c r="H8733" t="s">
        <v>311</v>
      </c>
      <c r="I8733" t="s">
        <v>312</v>
      </c>
      <c r="J8733" t="s">
        <v>264</v>
      </c>
      <c r="L8733" t="s">
        <v>390</v>
      </c>
      <c r="M8733" t="s">
        <v>391</v>
      </c>
      <c r="N8733" t="s">
        <v>480</v>
      </c>
    </row>
    <row r="8734" spans="1:14" hidden="1" x14ac:dyDescent="0.25">
      <c r="A8734" t="s">
        <v>241</v>
      </c>
      <c r="B8734" s="1">
        <v>45443</v>
      </c>
      <c r="C8734" t="s">
        <v>1162</v>
      </c>
      <c r="D8734" t="s">
        <v>1163</v>
      </c>
      <c r="E8734" s="4">
        <v>651.33999999999992</v>
      </c>
      <c r="F8734" t="s">
        <v>567</v>
      </c>
      <c r="G8734" t="s">
        <v>471</v>
      </c>
      <c r="H8734" t="s">
        <v>311</v>
      </c>
      <c r="I8734" t="s">
        <v>312</v>
      </c>
      <c r="J8734" t="s">
        <v>264</v>
      </c>
      <c r="L8734" t="s">
        <v>390</v>
      </c>
      <c r="M8734" t="s">
        <v>391</v>
      </c>
      <c r="N8734" t="s">
        <v>477</v>
      </c>
    </row>
    <row r="8735" spans="1:14" hidden="1" x14ac:dyDescent="0.25">
      <c r="A8735" t="s">
        <v>241</v>
      </c>
      <c r="B8735" s="1">
        <v>45443</v>
      </c>
      <c r="C8735" t="s">
        <v>1164</v>
      </c>
      <c r="D8735" t="s">
        <v>1165</v>
      </c>
      <c r="E8735" s="4">
        <v>7316</v>
      </c>
      <c r="F8735" t="s">
        <v>567</v>
      </c>
      <c r="G8735" t="s">
        <v>471</v>
      </c>
      <c r="H8735" t="s">
        <v>317</v>
      </c>
      <c r="I8735" t="s">
        <v>318</v>
      </c>
      <c r="J8735" t="s">
        <v>276</v>
      </c>
      <c r="L8735" t="s">
        <v>390</v>
      </c>
      <c r="M8735" t="s">
        <v>391</v>
      </c>
      <c r="N8735" t="s">
        <v>489</v>
      </c>
    </row>
    <row r="8736" spans="1:14" hidden="1" x14ac:dyDescent="0.25">
      <c r="A8736" t="s">
        <v>241</v>
      </c>
      <c r="B8736" s="1">
        <v>45443</v>
      </c>
      <c r="C8736" t="s">
        <v>1285</v>
      </c>
      <c r="D8736" t="s">
        <v>1286</v>
      </c>
      <c r="E8736" s="4">
        <v>244.81</v>
      </c>
      <c r="F8736" t="s">
        <v>567</v>
      </c>
      <c r="G8736" t="s">
        <v>471</v>
      </c>
      <c r="H8736" t="s">
        <v>316</v>
      </c>
      <c r="I8736" t="s">
        <v>275</v>
      </c>
      <c r="J8736" t="s">
        <v>274</v>
      </c>
      <c r="L8736" t="s">
        <v>400</v>
      </c>
      <c r="M8736" t="s">
        <v>401</v>
      </c>
      <c r="N8736" t="s">
        <v>489</v>
      </c>
    </row>
    <row r="8737" spans="1:14" hidden="1" x14ac:dyDescent="0.25">
      <c r="A8737" t="s">
        <v>241</v>
      </c>
      <c r="B8737" s="1">
        <v>45443</v>
      </c>
      <c r="C8737" t="s">
        <v>1021</v>
      </c>
      <c r="D8737" t="s">
        <v>1022</v>
      </c>
      <c r="E8737" s="4">
        <v>8170.0700000000006</v>
      </c>
      <c r="F8737" t="s">
        <v>567</v>
      </c>
      <c r="G8737" t="s">
        <v>471</v>
      </c>
      <c r="H8737" t="s">
        <v>316</v>
      </c>
      <c r="I8737" t="s">
        <v>275</v>
      </c>
      <c r="J8737" t="s">
        <v>274</v>
      </c>
      <c r="L8737" t="s">
        <v>400</v>
      </c>
      <c r="M8737" t="s">
        <v>401</v>
      </c>
      <c r="N8737" t="s">
        <v>489</v>
      </c>
    </row>
    <row r="8738" spans="1:14" hidden="1" x14ac:dyDescent="0.25">
      <c r="A8738" t="s">
        <v>241</v>
      </c>
      <c r="B8738" s="1">
        <v>45443</v>
      </c>
      <c r="C8738" t="s">
        <v>1025</v>
      </c>
      <c r="D8738" t="s">
        <v>1026</v>
      </c>
      <c r="E8738" s="4">
        <v>1144.7199999999998</v>
      </c>
      <c r="F8738" t="s">
        <v>567</v>
      </c>
      <c r="G8738" t="s">
        <v>471</v>
      </c>
      <c r="H8738" t="s">
        <v>316</v>
      </c>
      <c r="I8738" t="s">
        <v>275</v>
      </c>
      <c r="J8738" t="s">
        <v>274</v>
      </c>
      <c r="L8738" t="s">
        <v>400</v>
      </c>
      <c r="M8738" t="s">
        <v>401</v>
      </c>
      <c r="N8738" t="s">
        <v>489</v>
      </c>
    </row>
    <row r="8739" spans="1:14" hidden="1" x14ac:dyDescent="0.25">
      <c r="A8739" t="s">
        <v>241</v>
      </c>
      <c r="B8739" s="1">
        <v>45443</v>
      </c>
      <c r="C8739" t="s">
        <v>1227</v>
      </c>
      <c r="D8739" t="s">
        <v>1228</v>
      </c>
      <c r="E8739" s="4">
        <v>8048.18</v>
      </c>
      <c r="F8739" t="s">
        <v>567</v>
      </c>
      <c r="G8739" t="s">
        <v>471</v>
      </c>
      <c r="H8739" t="s">
        <v>316</v>
      </c>
      <c r="I8739" t="s">
        <v>275</v>
      </c>
      <c r="J8739" t="s">
        <v>274</v>
      </c>
      <c r="L8739" t="s">
        <v>400</v>
      </c>
      <c r="M8739" t="s">
        <v>401</v>
      </c>
      <c r="N8739" t="s">
        <v>489</v>
      </c>
    </row>
    <row r="8740" spans="1:14" hidden="1" x14ac:dyDescent="0.25">
      <c r="A8740" t="s">
        <v>241</v>
      </c>
      <c r="B8740" s="1">
        <v>45443</v>
      </c>
      <c r="C8740" t="s">
        <v>35</v>
      </c>
      <c r="D8740" t="s">
        <v>1031</v>
      </c>
      <c r="E8740" s="4">
        <v>1555.55</v>
      </c>
      <c r="F8740" t="s">
        <v>567</v>
      </c>
      <c r="G8740" t="s">
        <v>471</v>
      </c>
      <c r="H8740" t="s">
        <v>288</v>
      </c>
      <c r="I8740" t="s">
        <v>26</v>
      </c>
      <c r="J8740" t="s">
        <v>243</v>
      </c>
      <c r="L8740" t="s">
        <v>368</v>
      </c>
      <c r="M8740" t="s">
        <v>369</v>
      </c>
      <c r="N8740" t="s">
        <v>480</v>
      </c>
    </row>
    <row r="8741" spans="1:14" hidden="1" x14ac:dyDescent="0.25">
      <c r="A8741" t="s">
        <v>241</v>
      </c>
      <c r="B8741" s="1">
        <v>45443</v>
      </c>
      <c r="C8741" t="s">
        <v>670</v>
      </c>
      <c r="D8741" t="s">
        <v>671</v>
      </c>
      <c r="E8741" s="4">
        <v>-16355.979999999974</v>
      </c>
      <c r="F8741" t="s">
        <v>567</v>
      </c>
      <c r="G8741" t="s">
        <v>511</v>
      </c>
      <c r="H8741" t="s">
        <v>340</v>
      </c>
      <c r="I8741" t="s">
        <v>341</v>
      </c>
      <c r="J8741" t="s">
        <v>667</v>
      </c>
      <c r="L8741" t="s">
        <v>340</v>
      </c>
      <c r="M8741" t="s">
        <v>341</v>
      </c>
      <c r="N8741" t="s">
        <v>573</v>
      </c>
    </row>
    <row r="8742" spans="1:14" hidden="1" x14ac:dyDescent="0.25">
      <c r="A8742" t="s">
        <v>241</v>
      </c>
      <c r="B8742" s="1">
        <v>45443</v>
      </c>
      <c r="C8742" t="s">
        <v>1346</v>
      </c>
      <c r="D8742" t="s">
        <v>1347</v>
      </c>
      <c r="E8742" s="4">
        <v>-2794.92</v>
      </c>
      <c r="F8742" t="s">
        <v>567</v>
      </c>
      <c r="G8742" t="s">
        <v>511</v>
      </c>
      <c r="H8742" t="s">
        <v>345</v>
      </c>
      <c r="I8742" t="s">
        <v>346</v>
      </c>
      <c r="J8742" t="s">
        <v>684</v>
      </c>
      <c r="L8742" t="s">
        <v>345</v>
      </c>
      <c r="M8742" t="s">
        <v>346</v>
      </c>
      <c r="N8742" t="s">
        <v>573</v>
      </c>
    </row>
    <row r="8743" spans="1:14" hidden="1" x14ac:dyDescent="0.25">
      <c r="A8743" t="s">
        <v>241</v>
      </c>
      <c r="B8743" s="1">
        <v>45443</v>
      </c>
      <c r="C8743" t="s">
        <v>740</v>
      </c>
      <c r="D8743" t="s">
        <v>741</v>
      </c>
      <c r="E8743" s="4">
        <v>-2825.2799999999497</v>
      </c>
      <c r="F8743" t="s">
        <v>567</v>
      </c>
      <c r="G8743" t="s">
        <v>511</v>
      </c>
      <c r="H8743" t="s">
        <v>345</v>
      </c>
      <c r="I8743" t="s">
        <v>346</v>
      </c>
      <c r="J8743" t="s">
        <v>684</v>
      </c>
      <c r="L8743" t="s">
        <v>345</v>
      </c>
      <c r="M8743" t="s">
        <v>346</v>
      </c>
      <c r="N8743" t="s">
        <v>573</v>
      </c>
    </row>
    <row r="8744" spans="1:14" hidden="1" x14ac:dyDescent="0.25">
      <c r="A8744" t="s">
        <v>241</v>
      </c>
      <c r="B8744" s="1">
        <v>45443</v>
      </c>
      <c r="C8744" t="s">
        <v>846</v>
      </c>
      <c r="D8744" t="s">
        <v>847</v>
      </c>
      <c r="E8744" s="4">
        <v>-7900.0000000000764</v>
      </c>
      <c r="F8744" t="s">
        <v>567</v>
      </c>
      <c r="G8744" t="s">
        <v>511</v>
      </c>
      <c r="H8744" t="s">
        <v>347</v>
      </c>
      <c r="I8744" t="s">
        <v>350</v>
      </c>
      <c r="J8744" t="s">
        <v>848</v>
      </c>
      <c r="L8744" t="s">
        <v>347</v>
      </c>
      <c r="M8744" t="s">
        <v>350</v>
      </c>
      <c r="N8744" t="s">
        <v>573</v>
      </c>
    </row>
    <row r="8745" spans="1:14" hidden="1" x14ac:dyDescent="0.25">
      <c r="A8745" t="s">
        <v>241</v>
      </c>
      <c r="B8745" s="1">
        <v>45443</v>
      </c>
      <c r="C8745" t="s">
        <v>851</v>
      </c>
      <c r="D8745" t="s">
        <v>852</v>
      </c>
      <c r="E8745" s="4">
        <v>-100000</v>
      </c>
      <c r="F8745" t="s">
        <v>567</v>
      </c>
      <c r="G8745" t="s">
        <v>511</v>
      </c>
      <c r="H8745" t="s">
        <v>347</v>
      </c>
      <c r="I8745" t="s">
        <v>350</v>
      </c>
      <c r="J8745" t="s">
        <v>848</v>
      </c>
      <c r="L8745" t="s">
        <v>347</v>
      </c>
      <c r="M8745" t="s">
        <v>350</v>
      </c>
      <c r="N8745" t="s">
        <v>573</v>
      </c>
    </row>
    <row r="8746" spans="1:14" hidden="1" x14ac:dyDescent="0.25">
      <c r="A8746" t="s">
        <v>241</v>
      </c>
      <c r="B8746" s="1">
        <v>45443</v>
      </c>
      <c r="C8746" t="s">
        <v>855</v>
      </c>
      <c r="D8746" t="s">
        <v>856</v>
      </c>
      <c r="E8746" s="4">
        <v>-800000</v>
      </c>
      <c r="F8746" t="s">
        <v>567</v>
      </c>
      <c r="G8746" t="s">
        <v>511</v>
      </c>
      <c r="H8746" t="s">
        <v>347</v>
      </c>
      <c r="I8746" t="s">
        <v>350</v>
      </c>
      <c r="J8746" t="s">
        <v>848</v>
      </c>
      <c r="L8746" t="s">
        <v>347</v>
      </c>
      <c r="M8746" t="s">
        <v>350</v>
      </c>
      <c r="N8746" t="s">
        <v>573</v>
      </c>
    </row>
    <row r="8747" spans="1:14" hidden="1" x14ac:dyDescent="0.25">
      <c r="A8747" t="s">
        <v>241</v>
      </c>
      <c r="B8747" s="1">
        <v>45443</v>
      </c>
      <c r="C8747" t="s">
        <v>859</v>
      </c>
      <c r="D8747" t="s">
        <v>860</v>
      </c>
      <c r="E8747" s="4">
        <v>-83440.91</v>
      </c>
      <c r="F8747" t="s">
        <v>567</v>
      </c>
      <c r="G8747" t="s">
        <v>511</v>
      </c>
      <c r="H8747" t="s">
        <v>351</v>
      </c>
      <c r="I8747" t="s">
        <v>354</v>
      </c>
      <c r="J8747" t="s">
        <v>848</v>
      </c>
      <c r="L8747" t="s">
        <v>351</v>
      </c>
      <c r="M8747" t="s">
        <v>438</v>
      </c>
      <c r="N8747" t="s">
        <v>573</v>
      </c>
    </row>
    <row r="8748" spans="1:14" hidden="1" x14ac:dyDescent="0.25">
      <c r="A8748" t="s">
        <v>241</v>
      </c>
      <c r="B8748" s="1">
        <v>45443</v>
      </c>
      <c r="C8748" t="s">
        <v>1192</v>
      </c>
      <c r="D8748" t="s">
        <v>1193</v>
      </c>
      <c r="E8748" s="4">
        <v>-135322.94000000006</v>
      </c>
      <c r="F8748" t="s">
        <v>567</v>
      </c>
      <c r="G8748" t="s">
        <v>511</v>
      </c>
      <c r="H8748" t="s">
        <v>351</v>
      </c>
      <c r="I8748" t="s">
        <v>354</v>
      </c>
      <c r="J8748" t="s">
        <v>848</v>
      </c>
      <c r="L8748" t="s">
        <v>1194</v>
      </c>
      <c r="M8748" t="s">
        <v>442</v>
      </c>
      <c r="N8748" t="s">
        <v>573</v>
      </c>
    </row>
    <row r="8749" spans="1:14" hidden="1" x14ac:dyDescent="0.25">
      <c r="A8749" t="s">
        <v>241</v>
      </c>
      <c r="B8749" s="1">
        <v>45443</v>
      </c>
      <c r="C8749" t="s">
        <v>865</v>
      </c>
      <c r="D8749" t="s">
        <v>866</v>
      </c>
      <c r="E8749" s="4">
        <v>-98591.830000000016</v>
      </c>
      <c r="F8749" t="s">
        <v>567</v>
      </c>
      <c r="G8749" t="s">
        <v>511</v>
      </c>
      <c r="H8749" t="s">
        <v>351</v>
      </c>
      <c r="I8749" t="s">
        <v>354</v>
      </c>
      <c r="J8749" t="s">
        <v>848</v>
      </c>
      <c r="L8749" t="s">
        <v>351</v>
      </c>
      <c r="M8749" t="s">
        <v>440</v>
      </c>
      <c r="N8749" t="s">
        <v>573</v>
      </c>
    </row>
    <row r="8750" spans="1:14" hidden="1" x14ac:dyDescent="0.25">
      <c r="A8750" t="s">
        <v>241</v>
      </c>
      <c r="B8750" s="1">
        <v>45443</v>
      </c>
      <c r="C8750" t="s">
        <v>1326</v>
      </c>
      <c r="D8750" t="s">
        <v>1327</v>
      </c>
      <c r="E8750" s="4">
        <v>-53453.744999996095</v>
      </c>
      <c r="F8750" t="s">
        <v>567</v>
      </c>
      <c r="G8750" t="s">
        <v>511</v>
      </c>
      <c r="H8750" t="s">
        <v>351</v>
      </c>
      <c r="I8750" t="s">
        <v>354</v>
      </c>
      <c r="J8750" t="s">
        <v>848</v>
      </c>
      <c r="L8750" t="s">
        <v>351</v>
      </c>
      <c r="M8750" t="s">
        <v>440</v>
      </c>
      <c r="N8750" t="s">
        <v>573</v>
      </c>
    </row>
    <row r="8751" spans="1:14" hidden="1" x14ac:dyDescent="0.25">
      <c r="A8751" t="s">
        <v>241</v>
      </c>
      <c r="B8751" s="1">
        <v>45443</v>
      </c>
      <c r="C8751" t="s">
        <v>871</v>
      </c>
      <c r="D8751" t="s">
        <v>872</v>
      </c>
      <c r="E8751" s="4">
        <v>-133682.78</v>
      </c>
      <c r="F8751" t="s">
        <v>567</v>
      </c>
      <c r="G8751" t="s">
        <v>511</v>
      </c>
      <c r="H8751" t="s">
        <v>519</v>
      </c>
      <c r="I8751" t="s">
        <v>513</v>
      </c>
      <c r="J8751" t="s">
        <v>594</v>
      </c>
      <c r="L8751" t="s">
        <v>519</v>
      </c>
      <c r="M8751" t="s">
        <v>419</v>
      </c>
      <c r="N8751" t="s">
        <v>573</v>
      </c>
    </row>
    <row r="8752" spans="1:14" hidden="1" x14ac:dyDescent="0.25">
      <c r="A8752" t="s">
        <v>241</v>
      </c>
      <c r="B8752" s="1">
        <v>45443</v>
      </c>
      <c r="C8752" t="s">
        <v>873</v>
      </c>
      <c r="D8752" t="s">
        <v>874</v>
      </c>
      <c r="E8752" s="4">
        <v>-242115.00000000003</v>
      </c>
      <c r="F8752" t="s">
        <v>567</v>
      </c>
      <c r="G8752" t="s">
        <v>511</v>
      </c>
      <c r="H8752" t="s">
        <v>519</v>
      </c>
      <c r="I8752" t="s">
        <v>513</v>
      </c>
      <c r="J8752" t="s">
        <v>594</v>
      </c>
      <c r="L8752" t="s">
        <v>519</v>
      </c>
      <c r="M8752" t="s">
        <v>419</v>
      </c>
      <c r="N8752" t="s">
        <v>573</v>
      </c>
    </row>
    <row r="8753" spans="1:14" hidden="1" x14ac:dyDescent="0.25">
      <c r="A8753" t="s">
        <v>241</v>
      </c>
      <c r="B8753" s="1">
        <v>45443</v>
      </c>
      <c r="C8753" t="s">
        <v>875</v>
      </c>
      <c r="D8753" t="s">
        <v>876</v>
      </c>
      <c r="E8753" s="4">
        <v>-180556.23000000007</v>
      </c>
      <c r="F8753" t="s">
        <v>567</v>
      </c>
      <c r="G8753" t="s">
        <v>511</v>
      </c>
      <c r="H8753" t="s">
        <v>519</v>
      </c>
      <c r="I8753" t="s">
        <v>513</v>
      </c>
      <c r="J8753" t="s">
        <v>594</v>
      </c>
      <c r="L8753" t="s">
        <v>519</v>
      </c>
      <c r="M8753" t="s">
        <v>419</v>
      </c>
      <c r="N8753" t="s">
        <v>573</v>
      </c>
    </row>
    <row r="8754" spans="1:14" hidden="1" x14ac:dyDescent="0.25">
      <c r="A8754" t="s">
        <v>241</v>
      </c>
      <c r="B8754" s="1">
        <v>45443</v>
      </c>
      <c r="C8754" t="s">
        <v>879</v>
      </c>
      <c r="D8754" t="s">
        <v>880</v>
      </c>
      <c r="E8754" s="4">
        <v>-67591.775999999998</v>
      </c>
      <c r="F8754" t="s">
        <v>567</v>
      </c>
      <c r="G8754" t="s">
        <v>511</v>
      </c>
      <c r="H8754" t="s">
        <v>519</v>
      </c>
      <c r="I8754" t="s">
        <v>513</v>
      </c>
      <c r="J8754" t="s">
        <v>594</v>
      </c>
      <c r="L8754" t="s">
        <v>519</v>
      </c>
      <c r="M8754" t="s">
        <v>419</v>
      </c>
      <c r="N8754" t="s">
        <v>573</v>
      </c>
    </row>
    <row r="8755" spans="1:14" hidden="1" x14ac:dyDescent="0.25">
      <c r="A8755" t="s">
        <v>241</v>
      </c>
      <c r="B8755" s="1">
        <v>45443</v>
      </c>
      <c r="C8755" t="s">
        <v>881</v>
      </c>
      <c r="D8755" t="s">
        <v>882</v>
      </c>
      <c r="E8755" s="4">
        <v>-16408.5</v>
      </c>
      <c r="F8755" t="s">
        <v>567</v>
      </c>
      <c r="G8755" t="s">
        <v>511</v>
      </c>
      <c r="H8755" t="s">
        <v>519</v>
      </c>
      <c r="I8755" t="s">
        <v>513</v>
      </c>
      <c r="J8755" t="s">
        <v>594</v>
      </c>
      <c r="L8755" t="s">
        <v>519</v>
      </c>
      <c r="M8755" t="s">
        <v>419</v>
      </c>
      <c r="N8755" t="s">
        <v>573</v>
      </c>
    </row>
    <row r="8756" spans="1:14" hidden="1" x14ac:dyDescent="0.25">
      <c r="A8756" t="s">
        <v>241</v>
      </c>
      <c r="B8756" s="1">
        <v>45443</v>
      </c>
      <c r="C8756" t="s">
        <v>883</v>
      </c>
      <c r="D8756" t="s">
        <v>884</v>
      </c>
      <c r="E8756" s="4">
        <v>-11285.321599999994</v>
      </c>
      <c r="F8756" t="s">
        <v>567</v>
      </c>
      <c r="G8756" t="s">
        <v>511</v>
      </c>
      <c r="H8756" t="s">
        <v>519</v>
      </c>
      <c r="I8756" t="s">
        <v>513</v>
      </c>
      <c r="J8756" t="s">
        <v>594</v>
      </c>
      <c r="L8756" t="s">
        <v>519</v>
      </c>
      <c r="M8756" t="s">
        <v>419</v>
      </c>
      <c r="N8756" t="s">
        <v>573</v>
      </c>
    </row>
    <row r="8757" spans="1:14" hidden="1" x14ac:dyDescent="0.25">
      <c r="A8757" t="s">
        <v>241</v>
      </c>
      <c r="B8757" s="1">
        <v>45443</v>
      </c>
      <c r="C8757" t="s">
        <v>885</v>
      </c>
      <c r="D8757" t="s">
        <v>886</v>
      </c>
      <c r="E8757" s="4">
        <v>-15067.039999999994</v>
      </c>
      <c r="F8757" t="s">
        <v>567</v>
      </c>
      <c r="G8757" t="s">
        <v>511</v>
      </c>
      <c r="H8757" t="s">
        <v>519</v>
      </c>
      <c r="I8757" t="s">
        <v>513</v>
      </c>
      <c r="J8757" t="s">
        <v>594</v>
      </c>
      <c r="L8757" t="s">
        <v>519</v>
      </c>
      <c r="M8757" t="s">
        <v>419</v>
      </c>
      <c r="N8757" t="s">
        <v>573</v>
      </c>
    </row>
    <row r="8758" spans="1:14" hidden="1" x14ac:dyDescent="0.25">
      <c r="A8758" t="s">
        <v>241</v>
      </c>
      <c r="B8758" s="1">
        <v>45443</v>
      </c>
      <c r="C8758" t="s">
        <v>887</v>
      </c>
      <c r="D8758" t="s">
        <v>888</v>
      </c>
      <c r="E8758" s="4">
        <v>-10000</v>
      </c>
      <c r="F8758" t="s">
        <v>567</v>
      </c>
      <c r="G8758" t="s">
        <v>511</v>
      </c>
      <c r="H8758" t="s">
        <v>516</v>
      </c>
      <c r="I8758" t="s">
        <v>512</v>
      </c>
      <c r="J8758" t="s">
        <v>572</v>
      </c>
      <c r="L8758" t="s">
        <v>516</v>
      </c>
      <c r="M8758" t="s">
        <v>417</v>
      </c>
      <c r="N8758" t="s">
        <v>573</v>
      </c>
    </row>
    <row r="8759" spans="1:14" hidden="1" x14ac:dyDescent="0.25">
      <c r="A8759" t="s">
        <v>241</v>
      </c>
      <c r="B8759" s="1">
        <v>45443</v>
      </c>
      <c r="C8759" t="s">
        <v>891</v>
      </c>
      <c r="D8759" t="s">
        <v>892</v>
      </c>
      <c r="E8759" s="4">
        <v>-9528</v>
      </c>
      <c r="F8759" t="s">
        <v>567</v>
      </c>
      <c r="G8759" t="s">
        <v>511</v>
      </c>
      <c r="H8759" t="s">
        <v>516</v>
      </c>
      <c r="I8759" t="s">
        <v>512</v>
      </c>
      <c r="J8759" t="s">
        <v>572</v>
      </c>
      <c r="L8759" t="s">
        <v>516</v>
      </c>
      <c r="M8759" t="s">
        <v>417</v>
      </c>
      <c r="N8759" t="s">
        <v>573</v>
      </c>
    </row>
    <row r="8760" spans="1:14" hidden="1" x14ac:dyDescent="0.25">
      <c r="A8760" t="s">
        <v>241</v>
      </c>
      <c r="B8760" s="1">
        <v>45443</v>
      </c>
      <c r="C8760" t="s">
        <v>893</v>
      </c>
      <c r="D8760" t="s">
        <v>894</v>
      </c>
      <c r="E8760" s="4">
        <v>-42130.750000000036</v>
      </c>
      <c r="F8760" t="s">
        <v>567</v>
      </c>
      <c r="G8760" t="s">
        <v>511</v>
      </c>
      <c r="H8760" t="s">
        <v>516</v>
      </c>
      <c r="I8760" t="s">
        <v>512</v>
      </c>
      <c r="J8760" t="s">
        <v>572</v>
      </c>
      <c r="L8760" t="s">
        <v>516</v>
      </c>
      <c r="M8760" t="s">
        <v>417</v>
      </c>
      <c r="N8760" t="s">
        <v>573</v>
      </c>
    </row>
    <row r="8761" spans="1:14" hidden="1" x14ac:dyDescent="0.25">
      <c r="A8761" t="s">
        <v>241</v>
      </c>
      <c r="B8761" s="1">
        <v>45443</v>
      </c>
      <c r="C8761" t="s">
        <v>895</v>
      </c>
      <c r="D8761" t="s">
        <v>896</v>
      </c>
      <c r="E8761" s="4">
        <v>-51512.320000000007</v>
      </c>
      <c r="F8761" t="s">
        <v>567</v>
      </c>
      <c r="G8761" t="s">
        <v>511</v>
      </c>
      <c r="H8761" t="s">
        <v>516</v>
      </c>
      <c r="I8761" t="s">
        <v>512</v>
      </c>
      <c r="J8761" t="s">
        <v>572</v>
      </c>
      <c r="L8761" t="s">
        <v>516</v>
      </c>
      <c r="M8761" t="s">
        <v>417</v>
      </c>
      <c r="N8761" t="s">
        <v>573</v>
      </c>
    </row>
    <row r="8762" spans="1:14" hidden="1" x14ac:dyDescent="0.25">
      <c r="A8762" t="s">
        <v>241</v>
      </c>
      <c r="B8762" s="1">
        <v>45443</v>
      </c>
      <c r="C8762" t="s">
        <v>897</v>
      </c>
      <c r="D8762" t="s">
        <v>898</v>
      </c>
      <c r="E8762" s="4">
        <v>-738714</v>
      </c>
      <c r="F8762" t="s">
        <v>567</v>
      </c>
      <c r="G8762" t="s">
        <v>511</v>
      </c>
      <c r="H8762" t="s">
        <v>331</v>
      </c>
      <c r="I8762" t="s">
        <v>332</v>
      </c>
      <c r="J8762" t="s">
        <v>899</v>
      </c>
      <c r="L8762" t="s">
        <v>331</v>
      </c>
      <c r="M8762" t="s">
        <v>332</v>
      </c>
      <c r="N8762" t="s">
        <v>573</v>
      </c>
    </row>
    <row r="8763" spans="1:14" hidden="1" x14ac:dyDescent="0.25">
      <c r="A8763" t="s">
        <v>241</v>
      </c>
      <c r="B8763" s="1">
        <v>45443</v>
      </c>
      <c r="C8763" t="s">
        <v>145</v>
      </c>
      <c r="D8763" t="s">
        <v>1199</v>
      </c>
      <c r="E8763" s="4">
        <v>-315297.5</v>
      </c>
      <c r="F8763" t="s">
        <v>567</v>
      </c>
      <c r="G8763" t="s">
        <v>511</v>
      </c>
      <c r="H8763" t="s">
        <v>338</v>
      </c>
      <c r="I8763" t="s">
        <v>136</v>
      </c>
      <c r="J8763" t="s">
        <v>655</v>
      </c>
      <c r="L8763" t="s">
        <v>338</v>
      </c>
      <c r="M8763" t="s">
        <v>136</v>
      </c>
      <c r="N8763" t="s">
        <v>573</v>
      </c>
    </row>
    <row r="8764" spans="1:14" hidden="1" x14ac:dyDescent="0.25">
      <c r="A8764" t="s">
        <v>241</v>
      </c>
      <c r="B8764" s="1">
        <v>45443</v>
      </c>
      <c r="C8764" t="s">
        <v>141</v>
      </c>
      <c r="D8764" t="s">
        <v>1318</v>
      </c>
      <c r="E8764" s="4">
        <v>-194176</v>
      </c>
      <c r="F8764" t="s">
        <v>567</v>
      </c>
      <c r="G8764" t="s">
        <v>511</v>
      </c>
      <c r="H8764" t="s">
        <v>338</v>
      </c>
      <c r="I8764" t="s">
        <v>136</v>
      </c>
      <c r="J8764" t="s">
        <v>655</v>
      </c>
      <c r="L8764" t="s">
        <v>338</v>
      </c>
      <c r="M8764" t="s">
        <v>136</v>
      </c>
      <c r="N8764" t="s">
        <v>573</v>
      </c>
    </row>
    <row r="8765" spans="1:14" hidden="1" x14ac:dyDescent="0.25">
      <c r="A8765" t="s">
        <v>241</v>
      </c>
      <c r="B8765" s="1">
        <v>45443</v>
      </c>
      <c r="C8765" t="s">
        <v>902</v>
      </c>
      <c r="D8765" t="s">
        <v>903</v>
      </c>
      <c r="E8765" s="4">
        <v>-153948.15999999997</v>
      </c>
      <c r="F8765" t="s">
        <v>567</v>
      </c>
      <c r="G8765" t="s">
        <v>511</v>
      </c>
      <c r="H8765" t="s">
        <v>328</v>
      </c>
      <c r="I8765" t="s">
        <v>329</v>
      </c>
      <c r="J8765" t="s">
        <v>904</v>
      </c>
      <c r="L8765" t="s">
        <v>328</v>
      </c>
      <c r="M8765" t="s">
        <v>329</v>
      </c>
      <c r="N8765" t="s">
        <v>573</v>
      </c>
    </row>
    <row r="8766" spans="1:14" hidden="1" x14ac:dyDescent="0.25">
      <c r="A8766" t="s">
        <v>241</v>
      </c>
      <c r="B8766" s="1">
        <v>45443</v>
      </c>
      <c r="C8766" t="s">
        <v>905</v>
      </c>
      <c r="D8766" t="s">
        <v>906</v>
      </c>
      <c r="E8766" s="4">
        <v>-409170.67000000004</v>
      </c>
      <c r="F8766" t="s">
        <v>567</v>
      </c>
      <c r="G8766" t="s">
        <v>511</v>
      </c>
      <c r="H8766" t="s">
        <v>328</v>
      </c>
      <c r="I8766" t="s">
        <v>329</v>
      </c>
      <c r="J8766" t="s">
        <v>904</v>
      </c>
      <c r="L8766" t="s">
        <v>328</v>
      </c>
      <c r="M8766" t="s">
        <v>329</v>
      </c>
      <c r="N8766" t="s">
        <v>573</v>
      </c>
    </row>
    <row r="8767" spans="1:14" hidden="1" x14ac:dyDescent="0.25">
      <c r="A8767" t="s">
        <v>241</v>
      </c>
      <c r="B8767" s="1">
        <v>45443</v>
      </c>
      <c r="C8767" t="s">
        <v>907</v>
      </c>
      <c r="D8767" t="s">
        <v>908</v>
      </c>
      <c r="E8767" s="4">
        <v>-47798.720000000008</v>
      </c>
      <c r="F8767" t="s">
        <v>567</v>
      </c>
      <c r="G8767" t="s">
        <v>511</v>
      </c>
      <c r="H8767" t="s">
        <v>328</v>
      </c>
      <c r="I8767" t="s">
        <v>329</v>
      </c>
      <c r="J8767" t="s">
        <v>904</v>
      </c>
      <c r="L8767" t="s">
        <v>328</v>
      </c>
      <c r="M8767" t="s">
        <v>329</v>
      </c>
      <c r="N8767" t="s">
        <v>573</v>
      </c>
    </row>
    <row r="8768" spans="1:14" hidden="1" x14ac:dyDescent="0.25">
      <c r="A8768" t="s">
        <v>241</v>
      </c>
      <c r="B8768" s="1">
        <v>45443</v>
      </c>
      <c r="C8768" t="s">
        <v>909</v>
      </c>
      <c r="D8768" t="s">
        <v>910</v>
      </c>
      <c r="E8768" s="4">
        <v>-13963.669999999995</v>
      </c>
      <c r="F8768" t="s">
        <v>567</v>
      </c>
      <c r="G8768" t="s">
        <v>511</v>
      </c>
      <c r="H8768" t="s">
        <v>328</v>
      </c>
      <c r="I8768" t="s">
        <v>329</v>
      </c>
      <c r="J8768" t="s">
        <v>904</v>
      </c>
      <c r="L8768" t="s">
        <v>328</v>
      </c>
      <c r="M8768" t="s">
        <v>329</v>
      </c>
      <c r="N8768" t="s">
        <v>573</v>
      </c>
    </row>
    <row r="8769" spans="1:14" hidden="1" x14ac:dyDescent="0.25">
      <c r="A8769" t="s">
        <v>241</v>
      </c>
      <c r="B8769" s="1">
        <v>45443</v>
      </c>
      <c r="C8769" t="s">
        <v>913</v>
      </c>
      <c r="D8769" t="s">
        <v>914</v>
      </c>
      <c r="E8769" s="4">
        <v>-195502.61</v>
      </c>
      <c r="F8769" t="s">
        <v>567</v>
      </c>
      <c r="G8769" t="s">
        <v>511</v>
      </c>
      <c r="H8769" t="s">
        <v>340</v>
      </c>
      <c r="I8769" t="s">
        <v>341</v>
      </c>
      <c r="J8769" t="s">
        <v>667</v>
      </c>
      <c r="L8769" t="s">
        <v>340</v>
      </c>
      <c r="M8769" t="s">
        <v>341</v>
      </c>
      <c r="N8769" t="s">
        <v>573</v>
      </c>
    </row>
    <row r="8770" spans="1:14" hidden="1" x14ac:dyDescent="0.25">
      <c r="A8770" t="s">
        <v>241</v>
      </c>
      <c r="B8770" s="1">
        <v>45443</v>
      </c>
      <c r="C8770" t="s">
        <v>110</v>
      </c>
      <c r="D8770" t="s">
        <v>926</v>
      </c>
      <c r="E8770" s="4">
        <v>-169070.96</v>
      </c>
      <c r="F8770" t="s">
        <v>567</v>
      </c>
      <c r="G8770" t="s">
        <v>511</v>
      </c>
      <c r="H8770" t="s">
        <v>333</v>
      </c>
      <c r="I8770" t="s">
        <v>335</v>
      </c>
      <c r="J8770" t="s">
        <v>923</v>
      </c>
      <c r="L8770" t="s">
        <v>333</v>
      </c>
      <c r="M8770" t="s">
        <v>335</v>
      </c>
      <c r="N8770" t="s">
        <v>573</v>
      </c>
    </row>
    <row r="8771" spans="1:14" hidden="1" x14ac:dyDescent="0.25">
      <c r="A8771" t="s">
        <v>241</v>
      </c>
      <c r="B8771" s="1">
        <v>45443</v>
      </c>
      <c r="C8771" t="s">
        <v>112</v>
      </c>
      <c r="D8771" t="s">
        <v>937</v>
      </c>
      <c r="E8771" s="4">
        <v>-407652.86000000022</v>
      </c>
      <c r="F8771" t="s">
        <v>567</v>
      </c>
      <c r="G8771" t="s">
        <v>511</v>
      </c>
      <c r="H8771" t="s">
        <v>333</v>
      </c>
      <c r="I8771" t="s">
        <v>335</v>
      </c>
      <c r="J8771" t="s">
        <v>923</v>
      </c>
      <c r="L8771" t="s">
        <v>333</v>
      </c>
      <c r="M8771" t="s">
        <v>335</v>
      </c>
      <c r="N8771" t="s">
        <v>573</v>
      </c>
    </row>
    <row r="8772" spans="1:14" hidden="1" x14ac:dyDescent="0.25">
      <c r="A8772" t="s">
        <v>241</v>
      </c>
      <c r="B8772" s="1">
        <v>45443</v>
      </c>
      <c r="C8772" t="s">
        <v>115</v>
      </c>
      <c r="D8772" t="s">
        <v>944</v>
      </c>
      <c r="E8772" s="4">
        <v>-172822.13</v>
      </c>
      <c r="F8772" t="s">
        <v>567</v>
      </c>
      <c r="G8772" t="s">
        <v>511</v>
      </c>
      <c r="H8772" t="s">
        <v>333</v>
      </c>
      <c r="I8772" t="s">
        <v>335</v>
      </c>
      <c r="J8772" t="s">
        <v>923</v>
      </c>
      <c r="L8772" t="s">
        <v>333</v>
      </c>
      <c r="M8772" t="s">
        <v>335</v>
      </c>
      <c r="N8772" t="s">
        <v>573</v>
      </c>
    </row>
    <row r="8773" spans="1:14" hidden="1" x14ac:dyDescent="0.25">
      <c r="A8773" t="s">
        <v>241</v>
      </c>
      <c r="B8773" s="1">
        <v>45443</v>
      </c>
      <c r="C8773" t="s">
        <v>117</v>
      </c>
      <c r="D8773" t="s">
        <v>947</v>
      </c>
      <c r="E8773" s="4">
        <v>-51217.530000000006</v>
      </c>
      <c r="F8773" t="s">
        <v>567</v>
      </c>
      <c r="G8773" t="s">
        <v>511</v>
      </c>
      <c r="H8773" t="s">
        <v>333</v>
      </c>
      <c r="I8773" t="s">
        <v>335</v>
      </c>
      <c r="J8773" t="s">
        <v>923</v>
      </c>
      <c r="L8773" t="s">
        <v>333</v>
      </c>
      <c r="M8773" t="s">
        <v>335</v>
      </c>
      <c r="N8773" t="s">
        <v>573</v>
      </c>
    </row>
    <row r="8774" spans="1:14" hidden="1" x14ac:dyDescent="0.25">
      <c r="A8774" t="s">
        <v>241</v>
      </c>
      <c r="B8774" s="1">
        <v>45443</v>
      </c>
      <c r="C8774" t="s">
        <v>119</v>
      </c>
      <c r="D8774" t="s">
        <v>1202</v>
      </c>
      <c r="E8774" s="4">
        <v>-110275.99</v>
      </c>
      <c r="F8774" t="s">
        <v>567</v>
      </c>
      <c r="G8774" t="s">
        <v>511</v>
      </c>
      <c r="H8774" t="s">
        <v>333</v>
      </c>
      <c r="I8774" t="s">
        <v>335</v>
      </c>
      <c r="J8774" t="s">
        <v>923</v>
      </c>
      <c r="L8774" t="s">
        <v>333</v>
      </c>
      <c r="M8774" t="s">
        <v>335</v>
      </c>
      <c r="N8774" t="s">
        <v>573</v>
      </c>
    </row>
    <row r="8775" spans="1:14" hidden="1" x14ac:dyDescent="0.25">
      <c r="A8775" t="s">
        <v>241</v>
      </c>
      <c r="B8775" s="1">
        <v>45443</v>
      </c>
      <c r="C8775" t="s">
        <v>121</v>
      </c>
      <c r="D8775" t="s">
        <v>1203</v>
      </c>
      <c r="E8775" s="4">
        <v>-1807829.2199999997</v>
      </c>
      <c r="F8775" t="s">
        <v>567</v>
      </c>
      <c r="G8775" t="s">
        <v>511</v>
      </c>
      <c r="H8775" t="s">
        <v>333</v>
      </c>
      <c r="I8775" t="s">
        <v>335</v>
      </c>
      <c r="J8775" t="s">
        <v>923</v>
      </c>
      <c r="L8775" t="s">
        <v>333</v>
      </c>
      <c r="M8775" t="s">
        <v>335</v>
      </c>
      <c r="N8775" t="s">
        <v>573</v>
      </c>
    </row>
    <row r="8776" spans="1:14" hidden="1" x14ac:dyDescent="0.25">
      <c r="A8776" t="s">
        <v>241</v>
      </c>
      <c r="B8776" s="1">
        <v>45443</v>
      </c>
      <c r="C8776" t="s">
        <v>123</v>
      </c>
      <c r="D8776" t="s">
        <v>1204</v>
      </c>
      <c r="E8776" s="4">
        <v>-63287.94</v>
      </c>
      <c r="F8776" t="s">
        <v>567</v>
      </c>
      <c r="G8776" t="s">
        <v>511</v>
      </c>
      <c r="H8776" t="s">
        <v>333</v>
      </c>
      <c r="I8776" t="s">
        <v>335</v>
      </c>
      <c r="J8776" t="s">
        <v>923</v>
      </c>
      <c r="L8776" t="s">
        <v>333</v>
      </c>
      <c r="M8776" t="s">
        <v>449</v>
      </c>
      <c r="N8776" t="s">
        <v>573</v>
      </c>
    </row>
    <row r="8777" spans="1:14" hidden="1" x14ac:dyDescent="0.25">
      <c r="A8777" t="s">
        <v>241</v>
      </c>
      <c r="B8777" s="1">
        <v>45443</v>
      </c>
      <c r="C8777" t="s">
        <v>975</v>
      </c>
      <c r="D8777" t="s">
        <v>976</v>
      </c>
      <c r="E8777" s="4">
        <v>-474935.45000000019</v>
      </c>
      <c r="F8777" t="s">
        <v>567</v>
      </c>
      <c r="G8777" t="s">
        <v>511</v>
      </c>
      <c r="H8777" t="s">
        <v>342</v>
      </c>
      <c r="I8777" t="s">
        <v>343</v>
      </c>
      <c r="J8777" t="s">
        <v>725</v>
      </c>
      <c r="L8777" t="s">
        <v>342</v>
      </c>
      <c r="M8777" t="s">
        <v>343</v>
      </c>
      <c r="N8777" t="s">
        <v>573</v>
      </c>
    </row>
    <row r="8778" spans="1:14" hidden="1" x14ac:dyDescent="0.25">
      <c r="A8778" t="s">
        <v>241</v>
      </c>
      <c r="B8778" s="1">
        <v>45443</v>
      </c>
      <c r="C8778" t="s">
        <v>979</v>
      </c>
      <c r="D8778" t="s">
        <v>980</v>
      </c>
      <c r="E8778" s="4">
        <v>-5838.630000000001</v>
      </c>
      <c r="F8778" t="s">
        <v>567</v>
      </c>
      <c r="G8778" t="s">
        <v>511</v>
      </c>
      <c r="H8778" t="s">
        <v>342</v>
      </c>
      <c r="I8778" t="s">
        <v>343</v>
      </c>
      <c r="J8778" t="s">
        <v>725</v>
      </c>
      <c r="L8778" t="s">
        <v>342</v>
      </c>
      <c r="M8778" t="s">
        <v>343</v>
      </c>
      <c r="N8778" t="s">
        <v>573</v>
      </c>
    </row>
    <row r="8779" spans="1:14" hidden="1" x14ac:dyDescent="0.25">
      <c r="A8779" t="s">
        <v>241</v>
      </c>
      <c r="B8779" s="1">
        <v>45443</v>
      </c>
      <c r="C8779" t="s">
        <v>983</v>
      </c>
      <c r="D8779" t="s">
        <v>984</v>
      </c>
      <c r="E8779" s="4">
        <v>-1280.3899999999983</v>
      </c>
      <c r="F8779" t="s">
        <v>567</v>
      </c>
      <c r="G8779" t="s">
        <v>511</v>
      </c>
      <c r="H8779" t="s">
        <v>342</v>
      </c>
      <c r="I8779" t="s">
        <v>343</v>
      </c>
      <c r="J8779" t="s">
        <v>725</v>
      </c>
      <c r="L8779" t="s">
        <v>342</v>
      </c>
      <c r="M8779" t="s">
        <v>343</v>
      </c>
      <c r="N8779" t="s">
        <v>573</v>
      </c>
    </row>
    <row r="8780" spans="1:14" hidden="1" x14ac:dyDescent="0.25">
      <c r="A8780" t="s">
        <v>241</v>
      </c>
      <c r="B8780" s="1">
        <v>45443</v>
      </c>
      <c r="C8780" t="s">
        <v>1362</v>
      </c>
      <c r="D8780" t="s">
        <v>1363</v>
      </c>
      <c r="E8780" s="4">
        <v>-9930.0899999999929</v>
      </c>
      <c r="F8780" t="s">
        <v>567</v>
      </c>
      <c r="G8780" t="s">
        <v>511</v>
      </c>
      <c r="H8780" t="s">
        <v>342</v>
      </c>
      <c r="I8780" t="s">
        <v>343</v>
      </c>
      <c r="J8780" t="s">
        <v>725</v>
      </c>
      <c r="L8780" t="s">
        <v>342</v>
      </c>
      <c r="M8780" t="s">
        <v>343</v>
      </c>
      <c r="N8780" t="s">
        <v>573</v>
      </c>
    </row>
    <row r="8781" spans="1:14" hidden="1" x14ac:dyDescent="0.25">
      <c r="A8781" t="s">
        <v>241</v>
      </c>
      <c r="B8781" s="1">
        <v>45443</v>
      </c>
      <c r="C8781" t="s">
        <v>995</v>
      </c>
      <c r="D8781" t="s">
        <v>996</v>
      </c>
      <c r="E8781" s="4">
        <v>-651388.28</v>
      </c>
      <c r="F8781" t="s">
        <v>567</v>
      </c>
      <c r="G8781" t="s">
        <v>511</v>
      </c>
      <c r="H8781" t="s">
        <v>352</v>
      </c>
      <c r="I8781" t="s">
        <v>353</v>
      </c>
      <c r="J8781" t="s">
        <v>746</v>
      </c>
      <c r="L8781" t="s">
        <v>352</v>
      </c>
      <c r="M8781" t="s">
        <v>349</v>
      </c>
      <c r="N8781" t="s">
        <v>573</v>
      </c>
    </row>
    <row r="8782" spans="1:14" hidden="1" x14ac:dyDescent="0.25">
      <c r="A8782" t="s">
        <v>241</v>
      </c>
      <c r="B8782" s="1">
        <v>45443</v>
      </c>
      <c r="C8782" t="s">
        <v>1003</v>
      </c>
      <c r="D8782" t="s">
        <v>1004</v>
      </c>
      <c r="E8782" s="4">
        <v>-195743.80000000005</v>
      </c>
      <c r="F8782" t="s">
        <v>567</v>
      </c>
      <c r="G8782" t="s">
        <v>511</v>
      </c>
      <c r="H8782" t="s">
        <v>348</v>
      </c>
      <c r="I8782" t="s">
        <v>349</v>
      </c>
      <c r="J8782" t="s">
        <v>746</v>
      </c>
      <c r="L8782" t="s">
        <v>348</v>
      </c>
      <c r="M8782" t="s">
        <v>349</v>
      </c>
      <c r="N8782" t="s">
        <v>573</v>
      </c>
    </row>
    <row r="8783" spans="1:14" hidden="1" x14ac:dyDescent="0.25">
      <c r="A8783" t="s">
        <v>241</v>
      </c>
      <c r="B8783" s="1">
        <v>45443</v>
      </c>
      <c r="C8783" t="s">
        <v>1291</v>
      </c>
      <c r="D8783" t="s">
        <v>1292</v>
      </c>
      <c r="E8783" s="4">
        <v>-79642.080000000016</v>
      </c>
      <c r="F8783" t="s">
        <v>567</v>
      </c>
      <c r="G8783" t="s">
        <v>511</v>
      </c>
      <c r="H8783" t="s">
        <v>348</v>
      </c>
      <c r="I8783" t="s">
        <v>349</v>
      </c>
      <c r="J8783" t="s">
        <v>746</v>
      </c>
      <c r="L8783" t="s">
        <v>348</v>
      </c>
      <c r="M8783" t="s">
        <v>349</v>
      </c>
      <c r="N8783" t="s">
        <v>573</v>
      </c>
    </row>
    <row r="8784" spans="1:14" hidden="1" x14ac:dyDescent="0.25">
      <c r="A8784" t="s">
        <v>241</v>
      </c>
      <c r="B8784" s="1">
        <v>45443</v>
      </c>
      <c r="C8784" t="s">
        <v>1256</v>
      </c>
      <c r="D8784" t="s">
        <v>1257</v>
      </c>
      <c r="E8784" s="4">
        <v>-1350</v>
      </c>
      <c r="F8784" t="s">
        <v>567</v>
      </c>
      <c r="G8784" t="s">
        <v>511</v>
      </c>
      <c r="H8784" t="s">
        <v>348</v>
      </c>
      <c r="I8784" t="s">
        <v>349</v>
      </c>
      <c r="J8784" t="s">
        <v>746</v>
      </c>
      <c r="L8784" t="s">
        <v>348</v>
      </c>
      <c r="M8784" t="s">
        <v>349</v>
      </c>
      <c r="N8784" t="s">
        <v>573</v>
      </c>
    </row>
    <row r="8785" spans="1:14" hidden="1" x14ac:dyDescent="0.25">
      <c r="A8785" t="s">
        <v>241</v>
      </c>
      <c r="B8785" s="1">
        <v>45443</v>
      </c>
      <c r="C8785" t="s">
        <v>1011</v>
      </c>
      <c r="D8785" t="s">
        <v>1012</v>
      </c>
      <c r="E8785" s="4">
        <v>-30343.69999999999</v>
      </c>
      <c r="F8785" t="s">
        <v>567</v>
      </c>
      <c r="G8785" t="s">
        <v>511</v>
      </c>
      <c r="H8785" t="s">
        <v>348</v>
      </c>
      <c r="I8785" t="s">
        <v>349</v>
      </c>
      <c r="J8785" t="s">
        <v>746</v>
      </c>
      <c r="L8785" t="s">
        <v>348</v>
      </c>
      <c r="M8785" t="s">
        <v>349</v>
      </c>
      <c r="N8785" t="s">
        <v>573</v>
      </c>
    </row>
    <row r="8786" spans="1:14" hidden="1" x14ac:dyDescent="0.25">
      <c r="A8786" t="s">
        <v>241</v>
      </c>
      <c r="B8786" s="1">
        <v>45443</v>
      </c>
      <c r="C8786" t="s">
        <v>1019</v>
      </c>
      <c r="D8786" t="s">
        <v>1020</v>
      </c>
      <c r="E8786" s="4">
        <v>-2590.1999999998993</v>
      </c>
      <c r="F8786" t="s">
        <v>567</v>
      </c>
      <c r="G8786" t="s">
        <v>511</v>
      </c>
      <c r="H8786" t="s">
        <v>348</v>
      </c>
      <c r="I8786" t="s">
        <v>349</v>
      </c>
      <c r="J8786" t="s">
        <v>746</v>
      </c>
      <c r="L8786" t="s">
        <v>348</v>
      </c>
      <c r="M8786" t="s">
        <v>349</v>
      </c>
      <c r="N8786" t="s">
        <v>573</v>
      </c>
    </row>
    <row r="8787" spans="1:14" hidden="1" x14ac:dyDescent="0.25">
      <c r="A8787" t="s">
        <v>241</v>
      </c>
      <c r="B8787" s="1">
        <v>45443</v>
      </c>
      <c r="C8787" t="s">
        <v>1023</v>
      </c>
      <c r="D8787" t="s">
        <v>1024</v>
      </c>
      <c r="E8787" s="4">
        <v>-19726.900000000001</v>
      </c>
      <c r="F8787" t="s">
        <v>567</v>
      </c>
      <c r="G8787" t="s">
        <v>511</v>
      </c>
      <c r="H8787" t="s">
        <v>348</v>
      </c>
      <c r="I8787" t="s">
        <v>349</v>
      </c>
      <c r="J8787" t="s">
        <v>746</v>
      </c>
      <c r="L8787" t="s">
        <v>348</v>
      </c>
      <c r="M8787" t="s">
        <v>349</v>
      </c>
      <c r="N8787" t="s">
        <v>573</v>
      </c>
    </row>
    <row r="8788" spans="1:14" hidden="1" x14ac:dyDescent="0.25">
      <c r="A8788" t="s">
        <v>241</v>
      </c>
      <c r="B8788" s="1">
        <v>45443</v>
      </c>
      <c r="C8788" t="s">
        <v>1207</v>
      </c>
      <c r="D8788" t="s">
        <v>1208</v>
      </c>
      <c r="E8788" s="4">
        <v>-1498.5599999999938</v>
      </c>
      <c r="F8788" t="s">
        <v>567</v>
      </c>
      <c r="G8788" t="s">
        <v>511</v>
      </c>
      <c r="H8788" t="s">
        <v>348</v>
      </c>
      <c r="I8788" t="s">
        <v>349</v>
      </c>
      <c r="J8788" t="s">
        <v>746</v>
      </c>
      <c r="L8788" t="s">
        <v>348</v>
      </c>
      <c r="M8788" t="s">
        <v>349</v>
      </c>
      <c r="N8788" t="s">
        <v>573</v>
      </c>
    </row>
    <row r="8789" spans="1:14" hidden="1" x14ac:dyDescent="0.25">
      <c r="A8789" t="s">
        <v>241</v>
      </c>
      <c r="B8789" s="1">
        <v>45443</v>
      </c>
      <c r="C8789" t="s">
        <v>1269</v>
      </c>
      <c r="D8789" t="s">
        <v>1270</v>
      </c>
      <c r="E8789" s="4">
        <v>-6500</v>
      </c>
      <c r="F8789" t="s">
        <v>567</v>
      </c>
      <c r="G8789" t="s">
        <v>511</v>
      </c>
      <c r="H8789" t="s">
        <v>348</v>
      </c>
      <c r="I8789" t="s">
        <v>349</v>
      </c>
      <c r="J8789" t="s">
        <v>746</v>
      </c>
      <c r="L8789" t="s">
        <v>348</v>
      </c>
      <c r="M8789" t="s">
        <v>349</v>
      </c>
      <c r="N8789" t="s">
        <v>573</v>
      </c>
    </row>
    <row r="8790" spans="1:14" hidden="1" x14ac:dyDescent="0.25">
      <c r="A8790" t="s">
        <v>241</v>
      </c>
      <c r="B8790" s="1">
        <v>45443</v>
      </c>
      <c r="C8790" t="s">
        <v>1320</v>
      </c>
      <c r="D8790" t="s">
        <v>1321</v>
      </c>
      <c r="E8790" s="4">
        <v>-2953.5</v>
      </c>
      <c r="F8790" t="s">
        <v>567</v>
      </c>
      <c r="G8790" t="s">
        <v>511</v>
      </c>
      <c r="H8790" t="s">
        <v>348</v>
      </c>
      <c r="I8790" t="s">
        <v>349</v>
      </c>
      <c r="J8790" t="s">
        <v>746</v>
      </c>
      <c r="L8790" t="s">
        <v>348</v>
      </c>
      <c r="M8790" t="s">
        <v>349</v>
      </c>
      <c r="N8790" t="s">
        <v>573</v>
      </c>
    </row>
    <row r="8791" spans="1:14" hidden="1" x14ac:dyDescent="0.25">
      <c r="A8791" t="s">
        <v>241</v>
      </c>
      <c r="B8791" s="1">
        <v>45443</v>
      </c>
      <c r="C8791" t="s">
        <v>1033</v>
      </c>
      <c r="D8791" t="s">
        <v>1034</v>
      </c>
      <c r="E8791" s="4">
        <v>-1583.2399999999998</v>
      </c>
      <c r="F8791" t="s">
        <v>567</v>
      </c>
      <c r="G8791" t="s">
        <v>511</v>
      </c>
      <c r="H8791" t="s">
        <v>348</v>
      </c>
      <c r="I8791" t="s">
        <v>349</v>
      </c>
      <c r="J8791" t="s">
        <v>667</v>
      </c>
      <c r="L8791" t="s">
        <v>340</v>
      </c>
      <c r="M8791" t="s">
        <v>349</v>
      </c>
      <c r="N8791" t="s">
        <v>573</v>
      </c>
    </row>
    <row r="8792" spans="1:14" hidden="1" x14ac:dyDescent="0.25">
      <c r="A8792" t="s">
        <v>241</v>
      </c>
      <c r="B8792" s="1">
        <v>45443</v>
      </c>
      <c r="C8792" t="s">
        <v>1209</v>
      </c>
      <c r="D8792" t="s">
        <v>1210</v>
      </c>
      <c r="E8792" s="4">
        <v>-12169.329999999962</v>
      </c>
      <c r="F8792" t="s">
        <v>567</v>
      </c>
      <c r="G8792" t="s">
        <v>511</v>
      </c>
      <c r="H8792" t="s">
        <v>348</v>
      </c>
      <c r="I8792" t="s">
        <v>349</v>
      </c>
      <c r="J8792" t="s">
        <v>746</v>
      </c>
      <c r="L8792" t="s">
        <v>348</v>
      </c>
      <c r="M8792" t="s">
        <v>349</v>
      </c>
      <c r="N8792" t="s">
        <v>573</v>
      </c>
    </row>
    <row r="8793" spans="1:14" hidden="1" x14ac:dyDescent="0.25">
      <c r="A8793" t="s">
        <v>241</v>
      </c>
      <c r="B8793" s="1">
        <v>45443</v>
      </c>
      <c r="C8793" t="s">
        <v>1230</v>
      </c>
      <c r="D8793" t="s">
        <v>1231</v>
      </c>
      <c r="E8793" s="4">
        <v>-38342.20999999989</v>
      </c>
      <c r="F8793" t="s">
        <v>567</v>
      </c>
      <c r="G8793" t="s">
        <v>511</v>
      </c>
      <c r="H8793" t="s">
        <v>355</v>
      </c>
      <c r="I8793" t="s">
        <v>356</v>
      </c>
      <c r="J8793" t="s">
        <v>689</v>
      </c>
      <c r="L8793" t="s">
        <v>716</v>
      </c>
      <c r="M8793" t="s">
        <v>356</v>
      </c>
      <c r="N8793" t="s">
        <v>573</v>
      </c>
    </row>
    <row r="8794" spans="1:14" hidden="1" x14ac:dyDescent="0.25">
      <c r="A8794" t="s">
        <v>241</v>
      </c>
      <c r="B8794" s="1">
        <v>45443</v>
      </c>
      <c r="C8794" t="s">
        <v>1050</v>
      </c>
      <c r="D8794" t="s">
        <v>1051</v>
      </c>
      <c r="E8794" s="4">
        <v>-190844.91999999995</v>
      </c>
      <c r="F8794" t="s">
        <v>567</v>
      </c>
      <c r="G8794" t="s">
        <v>511</v>
      </c>
      <c r="H8794" t="s">
        <v>355</v>
      </c>
      <c r="I8794" t="s">
        <v>356</v>
      </c>
      <c r="J8794" t="s">
        <v>689</v>
      </c>
      <c r="L8794" t="s">
        <v>348</v>
      </c>
      <c r="M8794" t="s">
        <v>356</v>
      </c>
      <c r="N8794" t="s">
        <v>573</v>
      </c>
    </row>
    <row r="8795" spans="1:14" hidden="1" x14ac:dyDescent="0.25">
      <c r="A8795" t="s">
        <v>241</v>
      </c>
      <c r="B8795" s="1">
        <v>45443</v>
      </c>
      <c r="C8795" t="s">
        <v>1054</v>
      </c>
      <c r="D8795" t="s">
        <v>1055</v>
      </c>
      <c r="E8795" s="4">
        <v>-7695.380000000001</v>
      </c>
      <c r="F8795" t="s">
        <v>567</v>
      </c>
      <c r="G8795" t="s">
        <v>511</v>
      </c>
      <c r="H8795" t="s">
        <v>355</v>
      </c>
      <c r="I8795" t="s">
        <v>356</v>
      </c>
      <c r="J8795" t="s">
        <v>689</v>
      </c>
      <c r="L8795" t="s">
        <v>355</v>
      </c>
      <c r="M8795" t="s">
        <v>356</v>
      </c>
      <c r="N8795" t="s">
        <v>573</v>
      </c>
    </row>
    <row r="8796" spans="1:14" hidden="1" x14ac:dyDescent="0.25">
      <c r="A8796" t="s">
        <v>241</v>
      </c>
      <c r="B8796" s="1">
        <v>45443</v>
      </c>
      <c r="C8796" t="s">
        <v>1211</v>
      </c>
      <c r="D8796" t="s">
        <v>1212</v>
      </c>
      <c r="E8796" s="4">
        <v>-267.07</v>
      </c>
      <c r="F8796" t="s">
        <v>567</v>
      </c>
      <c r="G8796" t="s">
        <v>511</v>
      </c>
      <c r="H8796" t="s">
        <v>355</v>
      </c>
      <c r="I8796" t="s">
        <v>356</v>
      </c>
      <c r="J8796" t="s">
        <v>746</v>
      </c>
      <c r="L8796" t="s">
        <v>348</v>
      </c>
      <c r="M8796" t="s">
        <v>356</v>
      </c>
      <c r="N8796" t="s">
        <v>573</v>
      </c>
    </row>
    <row r="8797" spans="1:14" hidden="1" x14ac:dyDescent="0.25">
      <c r="A8797" t="s">
        <v>241</v>
      </c>
      <c r="B8797" s="1">
        <v>45443</v>
      </c>
      <c r="C8797" t="s">
        <v>1060</v>
      </c>
      <c r="D8797" t="s">
        <v>1061</v>
      </c>
      <c r="E8797" s="4">
        <v>-868.48999999996943</v>
      </c>
      <c r="F8797" t="s">
        <v>567</v>
      </c>
      <c r="G8797" t="s">
        <v>511</v>
      </c>
      <c r="H8797" t="s">
        <v>355</v>
      </c>
      <c r="I8797" t="s">
        <v>356</v>
      </c>
      <c r="J8797" t="s">
        <v>689</v>
      </c>
      <c r="L8797" t="s">
        <v>355</v>
      </c>
      <c r="M8797" t="s">
        <v>356</v>
      </c>
      <c r="N8797" t="s">
        <v>573</v>
      </c>
    </row>
    <row r="8798" spans="1:14" hidden="1" x14ac:dyDescent="0.25">
      <c r="A8798" t="s">
        <v>241</v>
      </c>
      <c r="B8798" s="1">
        <v>45443</v>
      </c>
      <c r="C8798" t="s">
        <v>1064</v>
      </c>
      <c r="D8798" t="s">
        <v>1065</v>
      </c>
      <c r="E8798" s="4">
        <v>-2.8499999999999726</v>
      </c>
      <c r="F8798" t="s">
        <v>567</v>
      </c>
      <c r="G8798" t="s">
        <v>511</v>
      </c>
      <c r="H8798" t="s">
        <v>355</v>
      </c>
      <c r="I8798" t="s">
        <v>356</v>
      </c>
      <c r="J8798" t="s">
        <v>746</v>
      </c>
      <c r="L8798" t="s">
        <v>348</v>
      </c>
      <c r="M8798" t="s">
        <v>356</v>
      </c>
      <c r="N8798" t="s">
        <v>573</v>
      </c>
    </row>
    <row r="8799" spans="1:14" hidden="1" x14ac:dyDescent="0.25">
      <c r="A8799" t="s">
        <v>241</v>
      </c>
      <c r="B8799" s="1">
        <v>45443</v>
      </c>
      <c r="C8799" t="s">
        <v>1072</v>
      </c>
      <c r="D8799" t="s">
        <v>1073</v>
      </c>
      <c r="E8799" s="4">
        <v>-162961.94000000003</v>
      </c>
      <c r="F8799" t="s">
        <v>567</v>
      </c>
      <c r="G8799" t="s">
        <v>511</v>
      </c>
      <c r="H8799" t="s">
        <v>348</v>
      </c>
      <c r="I8799" t="s">
        <v>349</v>
      </c>
      <c r="J8799" t="s">
        <v>746</v>
      </c>
      <c r="L8799" t="s">
        <v>348</v>
      </c>
      <c r="M8799" t="s">
        <v>453</v>
      </c>
      <c r="N8799" t="s">
        <v>573</v>
      </c>
    </row>
    <row r="8800" spans="1:14" hidden="1" x14ac:dyDescent="0.25">
      <c r="A8800" t="s">
        <v>241</v>
      </c>
      <c r="B8800" s="1">
        <v>45443</v>
      </c>
      <c r="C8800" t="s">
        <v>1076</v>
      </c>
      <c r="D8800" t="s">
        <v>1077</v>
      </c>
      <c r="E8800" s="4">
        <v>-23397.42</v>
      </c>
      <c r="F8800" t="s">
        <v>567</v>
      </c>
      <c r="G8800" t="s">
        <v>511</v>
      </c>
      <c r="H8800" t="s">
        <v>348</v>
      </c>
      <c r="I8800" t="s">
        <v>349</v>
      </c>
      <c r="J8800" t="s">
        <v>746</v>
      </c>
      <c r="L8800" t="s">
        <v>348</v>
      </c>
      <c r="M8800" t="s">
        <v>453</v>
      </c>
      <c r="N8800" t="s">
        <v>573</v>
      </c>
    </row>
    <row r="8801" spans="1:14" hidden="1" x14ac:dyDescent="0.25">
      <c r="A8801" t="s">
        <v>241</v>
      </c>
      <c r="B8801" s="1">
        <v>45443</v>
      </c>
      <c r="C8801" t="s">
        <v>1234</v>
      </c>
      <c r="D8801" t="s">
        <v>1235</v>
      </c>
      <c r="E8801" s="4">
        <v>-3.4000000000000909</v>
      </c>
      <c r="F8801" t="s">
        <v>567</v>
      </c>
      <c r="G8801" t="s">
        <v>511</v>
      </c>
      <c r="H8801" t="s">
        <v>348</v>
      </c>
      <c r="I8801" t="s">
        <v>349</v>
      </c>
      <c r="J8801" t="s">
        <v>746</v>
      </c>
      <c r="L8801" t="s">
        <v>348</v>
      </c>
      <c r="M8801" t="s">
        <v>453</v>
      </c>
      <c r="N8801" t="s">
        <v>573</v>
      </c>
    </row>
    <row r="8802" spans="1:14" hidden="1" x14ac:dyDescent="0.25">
      <c r="A8802" t="s">
        <v>241</v>
      </c>
      <c r="B8802" s="1">
        <v>45443</v>
      </c>
      <c r="C8802" t="s">
        <v>1215</v>
      </c>
      <c r="D8802" t="s">
        <v>1216</v>
      </c>
      <c r="E8802" s="4">
        <v>-6.24</v>
      </c>
      <c r="F8802" t="s">
        <v>567</v>
      </c>
      <c r="G8802" t="s">
        <v>511</v>
      </c>
      <c r="H8802" t="s">
        <v>348</v>
      </c>
      <c r="I8802" t="s">
        <v>349</v>
      </c>
      <c r="J8802" t="s">
        <v>746</v>
      </c>
      <c r="L8802" t="s">
        <v>348</v>
      </c>
      <c r="M8802" t="s">
        <v>453</v>
      </c>
      <c r="N8802" t="s">
        <v>573</v>
      </c>
    </row>
    <row r="8803" spans="1:14" hidden="1" x14ac:dyDescent="0.25">
      <c r="A8803" t="s">
        <v>241</v>
      </c>
      <c r="B8803" s="1">
        <v>45443</v>
      </c>
      <c r="C8803" t="s">
        <v>1217</v>
      </c>
      <c r="D8803" t="s">
        <v>1218</v>
      </c>
      <c r="E8803" s="4">
        <v>-336.31</v>
      </c>
      <c r="F8803" t="s">
        <v>567</v>
      </c>
      <c r="G8803" t="s">
        <v>511</v>
      </c>
      <c r="H8803" t="s">
        <v>348</v>
      </c>
      <c r="I8803" t="s">
        <v>349</v>
      </c>
      <c r="J8803" t="s">
        <v>746</v>
      </c>
      <c r="L8803" t="s">
        <v>348</v>
      </c>
      <c r="M8803" t="s">
        <v>453</v>
      </c>
      <c r="N8803" t="s">
        <v>573</v>
      </c>
    </row>
    <row r="8804" spans="1:14" hidden="1" x14ac:dyDescent="0.25">
      <c r="A8804" t="s">
        <v>241</v>
      </c>
      <c r="B8804" s="1">
        <v>45443</v>
      </c>
      <c r="C8804" t="s">
        <v>1087</v>
      </c>
      <c r="D8804" t="s">
        <v>1088</v>
      </c>
      <c r="E8804" s="4">
        <v>-530.34999999999991</v>
      </c>
      <c r="F8804" t="s">
        <v>567</v>
      </c>
      <c r="G8804" t="s">
        <v>511</v>
      </c>
      <c r="H8804" t="s">
        <v>348</v>
      </c>
      <c r="I8804" t="s">
        <v>349</v>
      </c>
      <c r="J8804" t="s">
        <v>746</v>
      </c>
      <c r="L8804" t="s">
        <v>348</v>
      </c>
      <c r="M8804" t="s">
        <v>453</v>
      </c>
      <c r="N8804" t="s">
        <v>573</v>
      </c>
    </row>
    <row r="8805" spans="1:14" hidden="1" x14ac:dyDescent="0.25">
      <c r="A8805" t="s">
        <v>241</v>
      </c>
      <c r="B8805" s="1">
        <v>45443</v>
      </c>
      <c r="C8805" t="s">
        <v>1091</v>
      </c>
      <c r="D8805" t="s">
        <v>1092</v>
      </c>
      <c r="E8805" s="4">
        <v>-3612.8699999999985</v>
      </c>
      <c r="F8805" t="s">
        <v>567</v>
      </c>
      <c r="G8805" t="s">
        <v>511</v>
      </c>
      <c r="H8805" t="s">
        <v>348</v>
      </c>
      <c r="I8805" t="s">
        <v>349</v>
      </c>
      <c r="J8805" t="s">
        <v>746</v>
      </c>
      <c r="L8805" t="s">
        <v>348</v>
      </c>
      <c r="M8805" t="s">
        <v>453</v>
      </c>
      <c r="N8805" t="s">
        <v>573</v>
      </c>
    </row>
    <row r="8806" spans="1:14" hidden="1" x14ac:dyDescent="0.25">
      <c r="A8806" t="s">
        <v>241</v>
      </c>
      <c r="B8806" s="1">
        <v>45443</v>
      </c>
      <c r="C8806" t="s">
        <v>1095</v>
      </c>
      <c r="D8806" t="s">
        <v>1096</v>
      </c>
      <c r="E8806" s="4">
        <v>-566.66000000000008</v>
      </c>
      <c r="F8806" t="s">
        <v>567</v>
      </c>
      <c r="G8806" t="s">
        <v>511</v>
      </c>
      <c r="H8806" t="s">
        <v>348</v>
      </c>
      <c r="I8806" t="s">
        <v>349</v>
      </c>
      <c r="J8806" t="s">
        <v>746</v>
      </c>
      <c r="L8806" t="s">
        <v>348</v>
      </c>
      <c r="M8806" t="s">
        <v>453</v>
      </c>
      <c r="N8806" t="s">
        <v>573</v>
      </c>
    </row>
    <row r="8807" spans="1:14" hidden="1" x14ac:dyDescent="0.25">
      <c r="A8807" t="s">
        <v>241</v>
      </c>
      <c r="B8807" s="1">
        <v>45443</v>
      </c>
      <c r="C8807" t="s">
        <v>1099</v>
      </c>
      <c r="D8807" t="s">
        <v>1100</v>
      </c>
      <c r="E8807" s="4">
        <v>-165.0000000000004</v>
      </c>
      <c r="F8807" t="s">
        <v>567</v>
      </c>
      <c r="G8807" t="s">
        <v>511</v>
      </c>
      <c r="H8807" t="s">
        <v>348</v>
      </c>
      <c r="I8807" t="s">
        <v>349</v>
      </c>
      <c r="J8807" t="s">
        <v>746</v>
      </c>
      <c r="L8807" t="s">
        <v>348</v>
      </c>
      <c r="M8807" t="s">
        <v>453</v>
      </c>
      <c r="N8807" t="s">
        <v>573</v>
      </c>
    </row>
    <row r="8808" spans="1:14" hidden="1" x14ac:dyDescent="0.25">
      <c r="A8808" t="s">
        <v>241</v>
      </c>
      <c r="B8808" s="1">
        <v>45443</v>
      </c>
      <c r="C8808" t="s">
        <v>1103</v>
      </c>
      <c r="D8808" t="s">
        <v>1104</v>
      </c>
      <c r="E8808" s="4">
        <v>-1413.9899999999993</v>
      </c>
      <c r="F8808" t="s">
        <v>567</v>
      </c>
      <c r="G8808" t="s">
        <v>511</v>
      </c>
      <c r="H8808" t="s">
        <v>348</v>
      </c>
      <c r="I8808" t="s">
        <v>349</v>
      </c>
      <c r="J8808" t="s">
        <v>746</v>
      </c>
      <c r="L8808" t="s">
        <v>348</v>
      </c>
      <c r="M8808" t="s">
        <v>453</v>
      </c>
      <c r="N8808" t="s">
        <v>573</v>
      </c>
    </row>
    <row r="8809" spans="1:14" hidden="1" x14ac:dyDescent="0.25">
      <c r="A8809" t="s">
        <v>241</v>
      </c>
      <c r="B8809" s="1">
        <v>45443</v>
      </c>
      <c r="C8809" t="s">
        <v>1107</v>
      </c>
      <c r="D8809" t="s">
        <v>1108</v>
      </c>
      <c r="E8809" s="4">
        <v>-1285.18</v>
      </c>
      <c r="F8809" t="s">
        <v>567</v>
      </c>
      <c r="G8809" t="s">
        <v>511</v>
      </c>
      <c r="H8809" t="s">
        <v>348</v>
      </c>
      <c r="I8809" t="s">
        <v>349</v>
      </c>
      <c r="J8809" t="s">
        <v>746</v>
      </c>
      <c r="L8809" t="s">
        <v>348</v>
      </c>
      <c r="M8809" t="s">
        <v>453</v>
      </c>
      <c r="N8809" t="s">
        <v>573</v>
      </c>
    </row>
    <row r="8810" spans="1:14" hidden="1" x14ac:dyDescent="0.25">
      <c r="A8810" t="s">
        <v>241</v>
      </c>
      <c r="B8810" s="1">
        <v>45443</v>
      </c>
      <c r="C8810" t="s">
        <v>1109</v>
      </c>
      <c r="D8810" t="s">
        <v>1110</v>
      </c>
      <c r="E8810" s="4">
        <v>-859.84999999999968</v>
      </c>
      <c r="F8810" t="s">
        <v>567</v>
      </c>
      <c r="G8810" t="s">
        <v>511</v>
      </c>
      <c r="H8810" t="s">
        <v>348</v>
      </c>
      <c r="I8810" t="s">
        <v>349</v>
      </c>
      <c r="J8810" t="s">
        <v>746</v>
      </c>
      <c r="L8810" t="s">
        <v>348</v>
      </c>
      <c r="M8810" t="s">
        <v>453</v>
      </c>
      <c r="N8810" t="s">
        <v>573</v>
      </c>
    </row>
    <row r="8811" spans="1:14" hidden="1" x14ac:dyDescent="0.25">
      <c r="A8811" t="s">
        <v>241</v>
      </c>
      <c r="B8811" s="1">
        <v>45443</v>
      </c>
      <c r="C8811" t="s">
        <v>1111</v>
      </c>
      <c r="D8811" t="s">
        <v>1112</v>
      </c>
      <c r="E8811" s="4">
        <v>-1022.7599999999998</v>
      </c>
      <c r="F8811" t="s">
        <v>567</v>
      </c>
      <c r="G8811" t="s">
        <v>511</v>
      </c>
      <c r="H8811" t="s">
        <v>348</v>
      </c>
      <c r="I8811" t="s">
        <v>349</v>
      </c>
      <c r="J8811" t="s">
        <v>746</v>
      </c>
      <c r="L8811" t="s">
        <v>348</v>
      </c>
      <c r="M8811" t="s">
        <v>453</v>
      </c>
      <c r="N8811" t="s">
        <v>573</v>
      </c>
    </row>
    <row r="8812" spans="1:14" hidden="1" x14ac:dyDescent="0.25">
      <c r="A8812" t="s">
        <v>241</v>
      </c>
      <c r="B8812" s="1">
        <v>45443</v>
      </c>
      <c r="C8812" t="s">
        <v>1115</v>
      </c>
      <c r="D8812" t="s">
        <v>1116</v>
      </c>
      <c r="E8812" s="4">
        <v>-262.46000000001919</v>
      </c>
      <c r="F8812" t="s">
        <v>567</v>
      </c>
      <c r="G8812" t="s">
        <v>511</v>
      </c>
      <c r="H8812" t="s">
        <v>348</v>
      </c>
      <c r="I8812" t="s">
        <v>349</v>
      </c>
      <c r="J8812" t="s">
        <v>746</v>
      </c>
      <c r="L8812" t="s">
        <v>348</v>
      </c>
      <c r="M8812" t="s">
        <v>453</v>
      </c>
      <c r="N8812" t="s">
        <v>573</v>
      </c>
    </row>
    <row r="8813" spans="1:14" hidden="1" x14ac:dyDescent="0.25">
      <c r="A8813" t="s">
        <v>241</v>
      </c>
      <c r="B8813" s="1">
        <v>45443</v>
      </c>
      <c r="C8813" t="s">
        <v>1344</v>
      </c>
      <c r="D8813" t="s">
        <v>1345</v>
      </c>
      <c r="E8813" s="4">
        <v>-636.47</v>
      </c>
      <c r="F8813" t="s">
        <v>567</v>
      </c>
      <c r="G8813" t="s">
        <v>511</v>
      </c>
      <c r="H8813" t="s">
        <v>348</v>
      </c>
      <c r="I8813" t="s">
        <v>349</v>
      </c>
      <c r="J8813" t="s">
        <v>746</v>
      </c>
      <c r="L8813" t="s">
        <v>348</v>
      </c>
      <c r="M8813" t="s">
        <v>453</v>
      </c>
      <c r="N8813" t="s">
        <v>573</v>
      </c>
    </row>
    <row r="8814" spans="1:14" hidden="1" x14ac:dyDescent="0.25">
      <c r="A8814" t="s">
        <v>241</v>
      </c>
      <c r="B8814" s="1">
        <v>45443</v>
      </c>
      <c r="C8814" t="s">
        <v>1371</v>
      </c>
      <c r="D8814" t="s">
        <v>1372</v>
      </c>
      <c r="E8814" s="4">
        <v>-390.03999999998604</v>
      </c>
      <c r="F8814" t="s">
        <v>567</v>
      </c>
      <c r="G8814" t="s">
        <v>511</v>
      </c>
      <c r="H8814" t="s">
        <v>348</v>
      </c>
      <c r="I8814" t="s">
        <v>349</v>
      </c>
      <c r="J8814" t="s">
        <v>746</v>
      </c>
      <c r="M8814" t="s">
        <v>349</v>
      </c>
      <c r="N8814" t="s">
        <v>573</v>
      </c>
    </row>
    <row r="8815" spans="1:14" hidden="1" x14ac:dyDescent="0.25">
      <c r="A8815" t="s">
        <v>241</v>
      </c>
      <c r="B8815" s="1">
        <v>45443</v>
      </c>
      <c r="C8815" t="s">
        <v>1117</v>
      </c>
      <c r="D8815" t="s">
        <v>1118</v>
      </c>
      <c r="E8815" s="4">
        <v>-939.06999999999971</v>
      </c>
      <c r="F8815" t="s">
        <v>567</v>
      </c>
      <c r="G8815" t="s">
        <v>511</v>
      </c>
      <c r="H8815" t="s">
        <v>348</v>
      </c>
      <c r="I8815" t="s">
        <v>349</v>
      </c>
      <c r="J8815" t="s">
        <v>746</v>
      </c>
      <c r="L8815" t="s">
        <v>348</v>
      </c>
      <c r="M8815" t="s">
        <v>453</v>
      </c>
      <c r="N8815" t="s">
        <v>573</v>
      </c>
    </row>
    <row r="8816" spans="1:14" hidden="1" x14ac:dyDescent="0.25">
      <c r="A8816" t="s">
        <v>241</v>
      </c>
      <c r="B8816" s="1">
        <v>45443</v>
      </c>
      <c r="C8816" t="s">
        <v>1119</v>
      </c>
      <c r="D8816" t="s">
        <v>1120</v>
      </c>
      <c r="E8816" s="4">
        <v>-49313.0099999999</v>
      </c>
      <c r="F8816" t="s">
        <v>567</v>
      </c>
      <c r="G8816" t="s">
        <v>511</v>
      </c>
      <c r="H8816" t="s">
        <v>348</v>
      </c>
      <c r="I8816" t="s">
        <v>349</v>
      </c>
      <c r="J8816" t="s">
        <v>684</v>
      </c>
      <c r="L8816" t="s">
        <v>1121</v>
      </c>
      <c r="M8816" t="s">
        <v>453</v>
      </c>
      <c r="N8816" t="s">
        <v>573</v>
      </c>
    </row>
    <row r="8817" spans="1:14" hidden="1" x14ac:dyDescent="0.25">
      <c r="A8817" t="s">
        <v>241</v>
      </c>
      <c r="B8817" s="1">
        <v>45443</v>
      </c>
      <c r="C8817" t="s">
        <v>1124</v>
      </c>
      <c r="D8817" t="s">
        <v>1125</v>
      </c>
      <c r="E8817" s="4">
        <v>-210910</v>
      </c>
      <c r="F8817" t="s">
        <v>567</v>
      </c>
      <c r="G8817" t="s">
        <v>511</v>
      </c>
      <c r="H8817" t="s">
        <v>348</v>
      </c>
      <c r="I8817" t="s">
        <v>349</v>
      </c>
      <c r="J8817" t="s">
        <v>746</v>
      </c>
      <c r="L8817" t="s">
        <v>348</v>
      </c>
      <c r="M8817" t="s">
        <v>457</v>
      </c>
      <c r="N8817" t="s">
        <v>573</v>
      </c>
    </row>
    <row r="8818" spans="1:14" hidden="1" x14ac:dyDescent="0.25">
      <c r="A8818" t="s">
        <v>241</v>
      </c>
      <c r="B8818" s="1">
        <v>45443</v>
      </c>
      <c r="C8818" t="s">
        <v>27</v>
      </c>
      <c r="D8818" t="s">
        <v>1032</v>
      </c>
      <c r="E8818" s="4">
        <v>-2300064.4800000004</v>
      </c>
      <c r="F8818" t="s">
        <v>567</v>
      </c>
      <c r="G8818" t="s">
        <v>471</v>
      </c>
      <c r="H8818" t="s">
        <v>288</v>
      </c>
      <c r="I8818" t="s">
        <v>26</v>
      </c>
      <c r="J8818" t="s">
        <v>243</v>
      </c>
      <c r="L8818" t="s">
        <v>368</v>
      </c>
      <c r="M8818" t="s">
        <v>369</v>
      </c>
      <c r="N8818" t="s">
        <v>485</v>
      </c>
    </row>
    <row r="8819" spans="1:14" hidden="1" x14ac:dyDescent="0.25">
      <c r="A8819" t="s">
        <v>241</v>
      </c>
      <c r="B8819" s="1">
        <v>45443</v>
      </c>
      <c r="C8819" t="s">
        <v>28</v>
      </c>
      <c r="D8819" t="s">
        <v>1039</v>
      </c>
      <c r="E8819" s="4">
        <v>-122505.55999999998</v>
      </c>
      <c r="F8819" t="s">
        <v>567</v>
      </c>
      <c r="G8819" t="s">
        <v>471</v>
      </c>
      <c r="H8819" t="s">
        <v>288</v>
      </c>
      <c r="I8819" t="s">
        <v>26</v>
      </c>
      <c r="J8819" t="s">
        <v>243</v>
      </c>
      <c r="L8819" t="s">
        <v>368</v>
      </c>
      <c r="M8819" t="s">
        <v>369</v>
      </c>
      <c r="N8819" t="s">
        <v>480</v>
      </c>
    </row>
    <row r="8820" spans="1:14" hidden="1" x14ac:dyDescent="0.25">
      <c r="A8820" t="s">
        <v>241</v>
      </c>
      <c r="B8820" s="1">
        <v>45443</v>
      </c>
      <c r="C8820" t="s">
        <v>29</v>
      </c>
      <c r="D8820" t="s">
        <v>1040</v>
      </c>
      <c r="E8820" s="4">
        <v>-4288.9199999999992</v>
      </c>
      <c r="F8820" t="s">
        <v>567</v>
      </c>
      <c r="G8820" t="s">
        <v>471</v>
      </c>
      <c r="H8820" t="s">
        <v>288</v>
      </c>
      <c r="I8820" t="s">
        <v>26</v>
      </c>
      <c r="J8820" t="s">
        <v>243</v>
      </c>
      <c r="L8820" t="s">
        <v>368</v>
      </c>
      <c r="M8820" t="s">
        <v>369</v>
      </c>
      <c r="N8820" t="s">
        <v>480</v>
      </c>
    </row>
    <row r="8821" spans="1:14" hidden="1" x14ac:dyDescent="0.25">
      <c r="A8821" t="s">
        <v>241</v>
      </c>
      <c r="B8821" s="1">
        <v>45443</v>
      </c>
      <c r="C8821" t="s">
        <v>30</v>
      </c>
      <c r="D8821" t="s">
        <v>1229</v>
      </c>
      <c r="E8821" s="4">
        <v>-73196.210000000006</v>
      </c>
      <c r="F8821" t="s">
        <v>567</v>
      </c>
      <c r="G8821" t="s">
        <v>471</v>
      </c>
      <c r="H8821" t="s">
        <v>288</v>
      </c>
      <c r="I8821" t="s">
        <v>26</v>
      </c>
      <c r="J8821" t="s">
        <v>243</v>
      </c>
      <c r="L8821" t="s">
        <v>368</v>
      </c>
      <c r="M8821" t="s">
        <v>369</v>
      </c>
      <c r="N8821" t="s">
        <v>485</v>
      </c>
    </row>
    <row r="8822" spans="1:14" hidden="1" x14ac:dyDescent="0.25">
      <c r="A8822" t="s">
        <v>241</v>
      </c>
      <c r="B8822" s="1">
        <v>45443</v>
      </c>
      <c r="C8822" t="s">
        <v>31</v>
      </c>
      <c r="D8822" t="s">
        <v>1293</v>
      </c>
      <c r="E8822" s="4">
        <v>-38631.1</v>
      </c>
      <c r="F8822" t="s">
        <v>567</v>
      </c>
      <c r="G8822" t="s">
        <v>471</v>
      </c>
      <c r="H8822" t="s">
        <v>288</v>
      </c>
      <c r="I8822" t="s">
        <v>26</v>
      </c>
      <c r="J8822" t="s">
        <v>243</v>
      </c>
      <c r="L8822" t="s">
        <v>368</v>
      </c>
      <c r="M8822" t="s">
        <v>369</v>
      </c>
      <c r="N8822" t="s">
        <v>480</v>
      </c>
    </row>
    <row r="8823" spans="1:14" hidden="1" x14ac:dyDescent="0.25">
      <c r="A8823" t="s">
        <v>241</v>
      </c>
      <c r="B8823" s="1">
        <v>45443</v>
      </c>
      <c r="C8823" t="s">
        <v>32</v>
      </c>
      <c r="D8823" t="s">
        <v>1268</v>
      </c>
      <c r="E8823" s="4">
        <v>-9133</v>
      </c>
      <c r="F8823" t="s">
        <v>567</v>
      </c>
      <c r="G8823" t="s">
        <v>471</v>
      </c>
      <c r="H8823" t="s">
        <v>288</v>
      </c>
      <c r="I8823" t="s">
        <v>26</v>
      </c>
      <c r="J8823" t="s">
        <v>243</v>
      </c>
      <c r="L8823" t="s">
        <v>368</v>
      </c>
      <c r="M8823" t="s">
        <v>369</v>
      </c>
      <c r="N8823" t="s">
        <v>480</v>
      </c>
    </row>
    <row r="8824" spans="1:14" hidden="1" x14ac:dyDescent="0.25">
      <c r="A8824" t="s">
        <v>241</v>
      </c>
      <c r="B8824" s="1">
        <v>45443</v>
      </c>
      <c r="C8824" t="s">
        <v>33</v>
      </c>
      <c r="D8824" t="s">
        <v>1043</v>
      </c>
      <c r="E8824" s="4">
        <v>-27951.67</v>
      </c>
      <c r="F8824" t="s">
        <v>567</v>
      </c>
      <c r="G8824" t="s">
        <v>471</v>
      </c>
      <c r="H8824" t="s">
        <v>288</v>
      </c>
      <c r="I8824" t="s">
        <v>26</v>
      </c>
      <c r="J8824" t="s">
        <v>243</v>
      </c>
      <c r="L8824" t="s">
        <v>368</v>
      </c>
      <c r="M8824" t="s">
        <v>369</v>
      </c>
      <c r="N8824" t="s">
        <v>480</v>
      </c>
    </row>
    <row r="8825" spans="1:14" hidden="1" x14ac:dyDescent="0.25">
      <c r="A8825" t="s">
        <v>241</v>
      </c>
      <c r="B8825" s="1">
        <v>45443</v>
      </c>
      <c r="C8825" t="s">
        <v>34</v>
      </c>
      <c r="D8825" t="s">
        <v>1044</v>
      </c>
      <c r="E8825" s="4">
        <v>-43063.770000000004</v>
      </c>
      <c r="F8825" t="s">
        <v>567</v>
      </c>
      <c r="G8825" t="s">
        <v>471</v>
      </c>
      <c r="H8825" t="s">
        <v>317</v>
      </c>
      <c r="I8825" t="s">
        <v>318</v>
      </c>
      <c r="J8825" t="s">
        <v>276</v>
      </c>
      <c r="L8825" t="s">
        <v>390</v>
      </c>
      <c r="M8825" t="s">
        <v>391</v>
      </c>
      <c r="N8825" t="s">
        <v>487</v>
      </c>
    </row>
    <row r="8826" spans="1:14" hidden="1" x14ac:dyDescent="0.25">
      <c r="A8826" t="s">
        <v>241</v>
      </c>
      <c r="B8826" s="1">
        <v>45443</v>
      </c>
      <c r="C8826" t="s">
        <v>25</v>
      </c>
      <c r="D8826" t="s">
        <v>1049</v>
      </c>
      <c r="E8826" s="4">
        <v>-539880.652</v>
      </c>
      <c r="F8826" t="s">
        <v>567</v>
      </c>
      <c r="G8826" t="s">
        <v>471</v>
      </c>
      <c r="H8826" t="s">
        <v>244</v>
      </c>
      <c r="I8826" t="s">
        <v>245</v>
      </c>
      <c r="J8826" t="s">
        <v>244</v>
      </c>
      <c r="L8826" t="s">
        <v>368</v>
      </c>
      <c r="M8826" t="s">
        <v>369</v>
      </c>
      <c r="N8826" t="s">
        <v>480</v>
      </c>
    </row>
    <row r="8827" spans="1:14" hidden="1" x14ac:dyDescent="0.25">
      <c r="A8827" t="s">
        <v>241</v>
      </c>
      <c r="B8827" s="1">
        <v>45443</v>
      </c>
      <c r="C8827" t="s">
        <v>1056</v>
      </c>
      <c r="D8827" t="s">
        <v>1057</v>
      </c>
      <c r="E8827" s="4">
        <v>-277853.13</v>
      </c>
      <c r="F8827" t="s">
        <v>567</v>
      </c>
      <c r="G8827" t="s">
        <v>471</v>
      </c>
      <c r="H8827" t="s">
        <v>246</v>
      </c>
      <c r="I8827" t="s">
        <v>247</v>
      </c>
      <c r="J8827" t="s">
        <v>246</v>
      </c>
      <c r="L8827" t="s">
        <v>370</v>
      </c>
      <c r="M8827" t="s">
        <v>371</v>
      </c>
      <c r="N8827" t="s">
        <v>482</v>
      </c>
    </row>
    <row r="8828" spans="1:14" hidden="1" x14ac:dyDescent="0.25">
      <c r="A8828" t="s">
        <v>241</v>
      </c>
      <c r="B8828" s="1">
        <v>45443</v>
      </c>
      <c r="C8828" t="s">
        <v>1058</v>
      </c>
      <c r="D8828" t="s">
        <v>1059</v>
      </c>
      <c r="E8828" s="4">
        <v>-531186.28</v>
      </c>
      <c r="F8828" t="s">
        <v>567</v>
      </c>
      <c r="G8828" t="s">
        <v>471</v>
      </c>
      <c r="H8828" t="s">
        <v>293</v>
      </c>
      <c r="I8828" t="s">
        <v>294</v>
      </c>
      <c r="J8828" t="s">
        <v>251</v>
      </c>
      <c r="L8828" t="s">
        <v>386</v>
      </c>
      <c r="M8828" t="s">
        <v>387</v>
      </c>
      <c r="N8828" t="s">
        <v>482</v>
      </c>
    </row>
    <row r="8829" spans="1:14" hidden="1" x14ac:dyDescent="0.25">
      <c r="A8829" t="s">
        <v>241</v>
      </c>
      <c r="B8829" s="1">
        <v>45443</v>
      </c>
      <c r="C8829" t="s">
        <v>1062</v>
      </c>
      <c r="D8829" t="s">
        <v>1063</v>
      </c>
      <c r="E8829" s="4">
        <v>-12.500000000000909</v>
      </c>
      <c r="F8829" t="s">
        <v>567</v>
      </c>
      <c r="G8829" t="s">
        <v>471</v>
      </c>
      <c r="H8829" t="s">
        <v>248</v>
      </c>
      <c r="I8829" t="s">
        <v>249</v>
      </c>
      <c r="J8829" t="s">
        <v>248</v>
      </c>
      <c r="L8829" t="s">
        <v>372</v>
      </c>
      <c r="M8829" t="s">
        <v>373</v>
      </c>
      <c r="N8829" t="s">
        <v>487</v>
      </c>
    </row>
    <row r="8830" spans="1:14" hidden="1" x14ac:dyDescent="0.25">
      <c r="A8830" t="s">
        <v>241</v>
      </c>
      <c r="B8830" s="1">
        <v>45443</v>
      </c>
      <c r="C8830" t="s">
        <v>1068</v>
      </c>
      <c r="D8830" t="s">
        <v>1069</v>
      </c>
      <c r="E8830" s="4">
        <v>-1000</v>
      </c>
      <c r="F8830" t="s">
        <v>567</v>
      </c>
      <c r="G8830" t="s">
        <v>471</v>
      </c>
      <c r="H8830" t="s">
        <v>248</v>
      </c>
      <c r="I8830" t="s">
        <v>249</v>
      </c>
      <c r="J8830" t="s">
        <v>248</v>
      </c>
      <c r="L8830" t="s">
        <v>372</v>
      </c>
      <c r="M8830" t="s">
        <v>373</v>
      </c>
      <c r="N8830" t="s">
        <v>487</v>
      </c>
    </row>
    <row r="8831" spans="1:14" hidden="1" x14ac:dyDescent="0.25">
      <c r="A8831" t="s">
        <v>241</v>
      </c>
      <c r="B8831" s="1">
        <v>45443</v>
      </c>
      <c r="C8831" t="s">
        <v>1168</v>
      </c>
      <c r="D8831" t="s">
        <v>1169</v>
      </c>
      <c r="E8831" s="4">
        <v>-4834.2</v>
      </c>
      <c r="F8831" t="s">
        <v>567</v>
      </c>
      <c r="G8831" t="s">
        <v>471</v>
      </c>
      <c r="H8831" t="s">
        <v>248</v>
      </c>
      <c r="I8831" t="s">
        <v>249</v>
      </c>
      <c r="J8831" t="s">
        <v>248</v>
      </c>
      <c r="L8831" t="s">
        <v>372</v>
      </c>
      <c r="M8831" t="s">
        <v>373</v>
      </c>
      <c r="N8831" t="s">
        <v>487</v>
      </c>
    </row>
    <row r="8832" spans="1:14" hidden="1" x14ac:dyDescent="0.25">
      <c r="A8832" t="s">
        <v>241</v>
      </c>
      <c r="B8832" s="1">
        <v>45443</v>
      </c>
      <c r="C8832" t="s">
        <v>1080</v>
      </c>
      <c r="D8832" t="s">
        <v>1081</v>
      </c>
      <c r="E8832" s="4">
        <v>-836.69</v>
      </c>
      <c r="F8832" t="s">
        <v>567</v>
      </c>
      <c r="G8832" t="s">
        <v>471</v>
      </c>
      <c r="H8832" t="s">
        <v>317</v>
      </c>
      <c r="I8832" t="s">
        <v>318</v>
      </c>
      <c r="J8832" t="s">
        <v>276</v>
      </c>
      <c r="L8832" t="s">
        <v>372</v>
      </c>
      <c r="M8832" t="s">
        <v>373</v>
      </c>
      <c r="N8832" t="s">
        <v>487</v>
      </c>
    </row>
    <row r="8833" spans="1:14" hidden="1" x14ac:dyDescent="0.25">
      <c r="A8833" t="s">
        <v>241</v>
      </c>
      <c r="B8833" s="1">
        <v>45443</v>
      </c>
      <c r="C8833" t="s">
        <v>1172</v>
      </c>
      <c r="D8833" t="s">
        <v>1173</v>
      </c>
      <c r="E8833" s="4">
        <v>-5002.3</v>
      </c>
      <c r="F8833" t="s">
        <v>567</v>
      </c>
      <c r="G8833" t="s">
        <v>471</v>
      </c>
      <c r="H8833" t="s">
        <v>291</v>
      </c>
      <c r="I8833" t="s">
        <v>292</v>
      </c>
      <c r="J8833" t="s">
        <v>251</v>
      </c>
      <c r="L8833" t="s">
        <v>372</v>
      </c>
      <c r="M8833" t="s">
        <v>373</v>
      </c>
      <c r="N8833" t="s">
        <v>487</v>
      </c>
    </row>
    <row r="8834" spans="1:14" hidden="1" x14ac:dyDescent="0.25">
      <c r="A8834" t="s">
        <v>241</v>
      </c>
      <c r="B8834" s="1">
        <v>45443</v>
      </c>
      <c r="C8834" t="s">
        <v>1084</v>
      </c>
      <c r="D8834" t="s">
        <v>1085</v>
      </c>
      <c r="E8834" s="4">
        <v>-262180.21999999997</v>
      </c>
      <c r="F8834" t="s">
        <v>567</v>
      </c>
      <c r="G8834" t="s">
        <v>471</v>
      </c>
      <c r="H8834" t="s">
        <v>248</v>
      </c>
      <c r="I8834" t="s">
        <v>249</v>
      </c>
      <c r="J8834" t="s">
        <v>248</v>
      </c>
      <c r="K8834" t="s">
        <v>1086</v>
      </c>
      <c r="L8834" t="s">
        <v>372</v>
      </c>
      <c r="M8834" t="s">
        <v>373</v>
      </c>
      <c r="N8834" t="s">
        <v>488</v>
      </c>
    </row>
    <row r="8835" spans="1:14" hidden="1" x14ac:dyDescent="0.25">
      <c r="A8835" t="s">
        <v>241</v>
      </c>
      <c r="B8835" s="1">
        <v>45443</v>
      </c>
      <c r="C8835" t="s">
        <v>1089</v>
      </c>
      <c r="D8835" t="s">
        <v>1090</v>
      </c>
      <c r="E8835" s="4">
        <v>-54005.72</v>
      </c>
      <c r="F8835" t="s">
        <v>567</v>
      </c>
      <c r="G8835" t="s">
        <v>471</v>
      </c>
      <c r="H8835" t="s">
        <v>248</v>
      </c>
      <c r="I8835" t="s">
        <v>249</v>
      </c>
      <c r="J8835" t="s">
        <v>248</v>
      </c>
      <c r="K8835" t="s">
        <v>1086</v>
      </c>
      <c r="L8835" t="s">
        <v>372</v>
      </c>
      <c r="M8835" t="s">
        <v>373</v>
      </c>
      <c r="N8835" t="s">
        <v>488</v>
      </c>
    </row>
    <row r="8836" spans="1:14" hidden="1" x14ac:dyDescent="0.25">
      <c r="A8836" t="s">
        <v>241</v>
      </c>
      <c r="B8836" s="1">
        <v>45443</v>
      </c>
      <c r="C8836" t="s">
        <v>1283</v>
      </c>
      <c r="D8836" t="s">
        <v>1284</v>
      </c>
      <c r="E8836" s="4">
        <v>-4038.17</v>
      </c>
      <c r="F8836" t="s">
        <v>567</v>
      </c>
      <c r="G8836" t="s">
        <v>471</v>
      </c>
      <c r="H8836" t="s">
        <v>317</v>
      </c>
      <c r="I8836" t="s">
        <v>318</v>
      </c>
      <c r="J8836" t="s">
        <v>276</v>
      </c>
      <c r="L8836" t="s">
        <v>372</v>
      </c>
      <c r="M8836" t="s">
        <v>373</v>
      </c>
      <c r="N8836" t="s">
        <v>488</v>
      </c>
    </row>
    <row r="8837" spans="1:14" hidden="1" x14ac:dyDescent="0.25">
      <c r="A8837" t="s">
        <v>241</v>
      </c>
      <c r="B8837" s="1">
        <v>45443</v>
      </c>
      <c r="C8837" t="s">
        <v>1271</v>
      </c>
      <c r="D8837" t="s">
        <v>1272</v>
      </c>
      <c r="E8837" s="4">
        <v>-1500</v>
      </c>
      <c r="F8837" t="s">
        <v>567</v>
      </c>
      <c r="G8837" t="s">
        <v>471</v>
      </c>
      <c r="H8837" t="s">
        <v>317</v>
      </c>
      <c r="I8837" t="s">
        <v>318</v>
      </c>
      <c r="J8837" t="s">
        <v>276</v>
      </c>
      <c r="L8837" t="s">
        <v>390</v>
      </c>
      <c r="M8837" t="s">
        <v>391</v>
      </c>
      <c r="N8837" t="s">
        <v>487</v>
      </c>
    </row>
    <row r="8838" spans="1:14" hidden="1" x14ac:dyDescent="0.25">
      <c r="A8838" t="s">
        <v>241</v>
      </c>
      <c r="B8838" s="1">
        <v>45443</v>
      </c>
      <c r="C8838" t="s">
        <v>1101</v>
      </c>
      <c r="D8838" t="s">
        <v>1102</v>
      </c>
      <c r="E8838" s="4">
        <v>-6063.1399999999994</v>
      </c>
      <c r="F8838" t="s">
        <v>567</v>
      </c>
      <c r="G8838" t="s">
        <v>471</v>
      </c>
      <c r="H8838" t="s">
        <v>316</v>
      </c>
      <c r="I8838" t="s">
        <v>275</v>
      </c>
      <c r="J8838" t="s">
        <v>274</v>
      </c>
      <c r="L8838" t="s">
        <v>398</v>
      </c>
      <c r="M8838" t="s">
        <v>399</v>
      </c>
      <c r="N8838" t="s">
        <v>477</v>
      </c>
    </row>
    <row r="8839" spans="1:14" hidden="1" x14ac:dyDescent="0.25">
      <c r="A8839" t="s">
        <v>241</v>
      </c>
      <c r="B8839" s="1">
        <v>45473</v>
      </c>
      <c r="C8839" t="s">
        <v>1182</v>
      </c>
      <c r="D8839" t="s">
        <v>1183</v>
      </c>
      <c r="E8839" s="4">
        <v>249.99999999998727</v>
      </c>
      <c r="F8839" t="s">
        <v>567</v>
      </c>
      <c r="G8839" t="s">
        <v>511</v>
      </c>
      <c r="H8839" t="s">
        <v>347</v>
      </c>
      <c r="I8839" t="s">
        <v>350</v>
      </c>
      <c r="J8839" t="s">
        <v>848</v>
      </c>
      <c r="L8839" t="s">
        <v>55</v>
      </c>
      <c r="M8839" t="s">
        <v>414</v>
      </c>
      <c r="N8839" t="s">
        <v>573</v>
      </c>
    </row>
    <row r="8840" spans="1:14" hidden="1" x14ac:dyDescent="0.25">
      <c r="A8840" t="s">
        <v>241</v>
      </c>
      <c r="B8840" s="1">
        <v>45473</v>
      </c>
      <c r="C8840" t="s">
        <v>570</v>
      </c>
      <c r="D8840" t="s">
        <v>571</v>
      </c>
      <c r="E8840" s="4">
        <v>10000</v>
      </c>
      <c r="F8840" t="s">
        <v>567</v>
      </c>
      <c r="G8840" t="s">
        <v>511</v>
      </c>
      <c r="H8840" t="s">
        <v>514</v>
      </c>
      <c r="I8840" t="s">
        <v>417</v>
      </c>
      <c r="J8840" t="s">
        <v>572</v>
      </c>
      <c r="L8840" t="s">
        <v>514</v>
      </c>
      <c r="M8840" t="s">
        <v>417</v>
      </c>
      <c r="N8840" t="s">
        <v>573</v>
      </c>
    </row>
    <row r="8841" spans="1:14" hidden="1" x14ac:dyDescent="0.25">
      <c r="A8841" t="s">
        <v>241</v>
      </c>
      <c r="B8841" s="1">
        <v>45473</v>
      </c>
      <c r="C8841" t="s">
        <v>576</v>
      </c>
      <c r="D8841" t="s">
        <v>577</v>
      </c>
      <c r="E8841" s="4">
        <v>17743</v>
      </c>
      <c r="F8841" t="s">
        <v>567</v>
      </c>
      <c r="G8841" t="s">
        <v>511</v>
      </c>
      <c r="H8841" t="s">
        <v>514</v>
      </c>
      <c r="I8841" t="s">
        <v>417</v>
      </c>
      <c r="J8841" t="s">
        <v>572</v>
      </c>
      <c r="L8841" t="s">
        <v>514</v>
      </c>
      <c r="M8841" t="s">
        <v>417</v>
      </c>
      <c r="N8841" t="s">
        <v>573</v>
      </c>
    </row>
    <row r="8842" spans="1:14" hidden="1" x14ac:dyDescent="0.25">
      <c r="A8842" t="s">
        <v>241</v>
      </c>
      <c r="B8842" s="1">
        <v>45473</v>
      </c>
      <c r="C8842" t="s">
        <v>580</v>
      </c>
      <c r="D8842" t="s">
        <v>581</v>
      </c>
      <c r="E8842" s="4">
        <v>69472.100000000006</v>
      </c>
      <c r="F8842" t="s">
        <v>567</v>
      </c>
      <c r="G8842" t="s">
        <v>511</v>
      </c>
      <c r="H8842" t="s">
        <v>514</v>
      </c>
      <c r="I8842" t="s">
        <v>417</v>
      </c>
      <c r="J8842" t="s">
        <v>572</v>
      </c>
      <c r="L8842" t="s">
        <v>514</v>
      </c>
      <c r="M8842" t="s">
        <v>417</v>
      </c>
      <c r="N8842" t="s">
        <v>573</v>
      </c>
    </row>
    <row r="8843" spans="1:14" hidden="1" x14ac:dyDescent="0.25">
      <c r="A8843" t="s">
        <v>241</v>
      </c>
      <c r="B8843" s="1">
        <v>45473</v>
      </c>
      <c r="C8843" t="s">
        <v>588</v>
      </c>
      <c r="D8843" t="s">
        <v>589</v>
      </c>
      <c r="E8843" s="4">
        <v>59322.69</v>
      </c>
      <c r="F8843" t="s">
        <v>567</v>
      </c>
      <c r="G8843" t="s">
        <v>511</v>
      </c>
      <c r="H8843" t="s">
        <v>514</v>
      </c>
      <c r="I8843" t="s">
        <v>417</v>
      </c>
      <c r="J8843" t="s">
        <v>572</v>
      </c>
      <c r="L8843" t="s">
        <v>514</v>
      </c>
      <c r="M8843" t="s">
        <v>417</v>
      </c>
      <c r="N8843" t="s">
        <v>573</v>
      </c>
    </row>
    <row r="8844" spans="1:14" hidden="1" x14ac:dyDescent="0.25">
      <c r="A8844" t="s">
        <v>241</v>
      </c>
      <c r="B8844" s="1">
        <v>45473</v>
      </c>
      <c r="C8844" t="s">
        <v>592</v>
      </c>
      <c r="D8844" t="s">
        <v>593</v>
      </c>
      <c r="E8844" s="4">
        <v>87545.25</v>
      </c>
      <c r="F8844" t="s">
        <v>567</v>
      </c>
      <c r="G8844" t="s">
        <v>511</v>
      </c>
      <c r="H8844" t="s">
        <v>518</v>
      </c>
      <c r="I8844" t="s">
        <v>419</v>
      </c>
      <c r="J8844" t="s">
        <v>594</v>
      </c>
      <c r="L8844" t="s">
        <v>518</v>
      </c>
      <c r="M8844" t="s">
        <v>419</v>
      </c>
      <c r="N8844" t="s">
        <v>573</v>
      </c>
    </row>
    <row r="8845" spans="1:14" hidden="1" x14ac:dyDescent="0.25">
      <c r="A8845" t="s">
        <v>241</v>
      </c>
      <c r="B8845" s="1">
        <v>45473</v>
      </c>
      <c r="C8845" t="s">
        <v>597</v>
      </c>
      <c r="D8845" t="s">
        <v>598</v>
      </c>
      <c r="E8845" s="4">
        <v>693957.03</v>
      </c>
      <c r="F8845" t="s">
        <v>567</v>
      </c>
      <c r="G8845" t="s">
        <v>511</v>
      </c>
      <c r="H8845" t="s">
        <v>518</v>
      </c>
      <c r="I8845" t="s">
        <v>419</v>
      </c>
      <c r="J8845" t="s">
        <v>594</v>
      </c>
      <c r="L8845" t="s">
        <v>518</v>
      </c>
      <c r="M8845" t="s">
        <v>419</v>
      </c>
      <c r="N8845" t="s">
        <v>573</v>
      </c>
    </row>
    <row r="8846" spans="1:14" hidden="1" x14ac:dyDescent="0.25">
      <c r="A8846" t="s">
        <v>241</v>
      </c>
      <c r="B8846" s="1">
        <v>45473</v>
      </c>
      <c r="C8846" t="s">
        <v>601</v>
      </c>
      <c r="D8846" t="s">
        <v>602</v>
      </c>
      <c r="E8846" s="4">
        <v>136992.31</v>
      </c>
      <c r="F8846" t="s">
        <v>567</v>
      </c>
      <c r="G8846" t="s">
        <v>511</v>
      </c>
      <c r="H8846" t="s">
        <v>518</v>
      </c>
      <c r="I8846" t="s">
        <v>419</v>
      </c>
      <c r="J8846" t="s">
        <v>594</v>
      </c>
      <c r="L8846" t="s">
        <v>518</v>
      </c>
      <c r="M8846" t="s">
        <v>419</v>
      </c>
      <c r="N8846" t="s">
        <v>573</v>
      </c>
    </row>
    <row r="8847" spans="1:14" hidden="1" x14ac:dyDescent="0.25">
      <c r="A8847" t="s">
        <v>241</v>
      </c>
      <c r="B8847" s="1">
        <v>45473</v>
      </c>
      <c r="C8847" t="s">
        <v>605</v>
      </c>
      <c r="D8847" t="s">
        <v>606</v>
      </c>
      <c r="E8847" s="4">
        <v>229033.74</v>
      </c>
      <c r="F8847" t="s">
        <v>567</v>
      </c>
      <c r="G8847" t="s">
        <v>511</v>
      </c>
      <c r="H8847" t="s">
        <v>518</v>
      </c>
      <c r="I8847" t="s">
        <v>419</v>
      </c>
      <c r="J8847" t="s">
        <v>594</v>
      </c>
      <c r="L8847" t="s">
        <v>518</v>
      </c>
      <c r="M8847" t="s">
        <v>419</v>
      </c>
      <c r="N8847" t="s">
        <v>573</v>
      </c>
    </row>
    <row r="8848" spans="1:14" hidden="1" x14ac:dyDescent="0.25">
      <c r="A8848" t="s">
        <v>241</v>
      </c>
      <c r="B8848" s="1">
        <v>45473</v>
      </c>
      <c r="C8848" t="s">
        <v>611</v>
      </c>
      <c r="D8848" t="s">
        <v>612</v>
      </c>
      <c r="E8848" s="4">
        <v>328126.49000000005</v>
      </c>
      <c r="F8848" t="s">
        <v>567</v>
      </c>
      <c r="G8848" t="s">
        <v>511</v>
      </c>
      <c r="H8848" t="s">
        <v>518</v>
      </c>
      <c r="I8848" t="s">
        <v>419</v>
      </c>
      <c r="J8848" t="s">
        <v>594</v>
      </c>
      <c r="L8848" t="s">
        <v>518</v>
      </c>
      <c r="M8848" t="s">
        <v>419</v>
      </c>
      <c r="N8848" t="s">
        <v>573</v>
      </c>
    </row>
    <row r="8849" spans="1:14" hidden="1" x14ac:dyDescent="0.25">
      <c r="A8849" t="s">
        <v>241</v>
      </c>
      <c r="B8849" s="1">
        <v>45473</v>
      </c>
      <c r="C8849" t="s">
        <v>617</v>
      </c>
      <c r="D8849" t="s">
        <v>618</v>
      </c>
      <c r="E8849" s="4">
        <v>96173.29</v>
      </c>
      <c r="F8849" t="s">
        <v>567</v>
      </c>
      <c r="G8849" t="s">
        <v>511</v>
      </c>
      <c r="H8849" t="s">
        <v>518</v>
      </c>
      <c r="I8849" t="s">
        <v>419</v>
      </c>
      <c r="J8849" t="s">
        <v>594</v>
      </c>
      <c r="L8849" t="s">
        <v>518</v>
      </c>
      <c r="M8849" t="s">
        <v>419</v>
      </c>
      <c r="N8849" t="s">
        <v>573</v>
      </c>
    </row>
    <row r="8850" spans="1:14" hidden="1" x14ac:dyDescent="0.25">
      <c r="A8850" t="s">
        <v>241</v>
      </c>
      <c r="B8850" s="1">
        <v>45473</v>
      </c>
      <c r="C8850" t="s">
        <v>621</v>
      </c>
      <c r="D8850" t="s">
        <v>622</v>
      </c>
      <c r="E8850" s="4">
        <v>16409.09</v>
      </c>
      <c r="F8850" t="s">
        <v>567</v>
      </c>
      <c r="G8850" t="s">
        <v>511</v>
      </c>
      <c r="H8850" t="s">
        <v>518</v>
      </c>
      <c r="I8850" t="s">
        <v>419</v>
      </c>
      <c r="J8850" t="s">
        <v>594</v>
      </c>
      <c r="L8850" t="s">
        <v>518</v>
      </c>
      <c r="M8850" t="s">
        <v>419</v>
      </c>
      <c r="N8850" t="s">
        <v>573</v>
      </c>
    </row>
    <row r="8851" spans="1:14" hidden="1" x14ac:dyDescent="0.25">
      <c r="A8851" t="s">
        <v>241</v>
      </c>
      <c r="B8851" s="1">
        <v>45473</v>
      </c>
      <c r="C8851" t="s">
        <v>625</v>
      </c>
      <c r="D8851" t="s">
        <v>626</v>
      </c>
      <c r="E8851" s="4">
        <v>15085.040000000023</v>
      </c>
      <c r="F8851" t="s">
        <v>567</v>
      </c>
      <c r="G8851" t="s">
        <v>511</v>
      </c>
      <c r="H8851" t="s">
        <v>518</v>
      </c>
      <c r="I8851" t="s">
        <v>419</v>
      </c>
      <c r="J8851" t="s">
        <v>594</v>
      </c>
      <c r="L8851" t="s">
        <v>518</v>
      </c>
      <c r="M8851" t="s">
        <v>419</v>
      </c>
      <c r="N8851" t="s">
        <v>573</v>
      </c>
    </row>
    <row r="8852" spans="1:14" hidden="1" x14ac:dyDescent="0.25">
      <c r="A8852" t="s">
        <v>241</v>
      </c>
      <c r="B8852" s="1">
        <v>45473</v>
      </c>
      <c r="C8852" t="s">
        <v>1358</v>
      </c>
      <c r="D8852" t="s">
        <v>1359</v>
      </c>
      <c r="E8852" s="4">
        <v>72789.72</v>
      </c>
      <c r="F8852" t="s">
        <v>567</v>
      </c>
      <c r="G8852" t="s">
        <v>511</v>
      </c>
      <c r="H8852" t="s">
        <v>518</v>
      </c>
      <c r="I8852" t="s">
        <v>419</v>
      </c>
      <c r="J8852" t="s">
        <v>594</v>
      </c>
      <c r="L8852" t="s">
        <v>518</v>
      </c>
      <c r="M8852" t="s">
        <v>419</v>
      </c>
      <c r="N8852" t="s">
        <v>573</v>
      </c>
    </row>
    <row r="8853" spans="1:14" hidden="1" x14ac:dyDescent="0.25">
      <c r="A8853" t="s">
        <v>241</v>
      </c>
      <c r="B8853" s="1">
        <v>45473</v>
      </c>
      <c r="C8853" t="s">
        <v>48</v>
      </c>
      <c r="D8853" t="s">
        <v>49</v>
      </c>
      <c r="E8853" s="4">
        <v>340</v>
      </c>
      <c r="F8853" t="s">
        <v>567</v>
      </c>
      <c r="G8853" t="s">
        <v>511</v>
      </c>
      <c r="H8853" t="s">
        <v>336</v>
      </c>
      <c r="I8853" t="s">
        <v>337</v>
      </c>
      <c r="J8853" t="s">
        <v>639</v>
      </c>
      <c r="L8853" t="s">
        <v>336</v>
      </c>
      <c r="M8853" t="s">
        <v>337</v>
      </c>
      <c r="N8853" t="s">
        <v>573</v>
      </c>
    </row>
    <row r="8854" spans="1:14" hidden="1" x14ac:dyDescent="0.25">
      <c r="A8854" t="s">
        <v>241</v>
      </c>
      <c r="B8854" s="1">
        <v>45473</v>
      </c>
      <c r="C8854" t="s">
        <v>53</v>
      </c>
      <c r="D8854" t="s">
        <v>54</v>
      </c>
      <c r="E8854" s="4">
        <v>2500</v>
      </c>
      <c r="F8854" t="s">
        <v>567</v>
      </c>
      <c r="G8854" t="s">
        <v>511</v>
      </c>
      <c r="H8854" t="s">
        <v>336</v>
      </c>
      <c r="I8854" t="s">
        <v>337</v>
      </c>
      <c r="J8854" t="s">
        <v>639</v>
      </c>
      <c r="L8854" t="s">
        <v>336</v>
      </c>
      <c r="M8854" t="s">
        <v>337</v>
      </c>
      <c r="N8854" t="s">
        <v>573</v>
      </c>
    </row>
    <row r="8855" spans="1:14" hidden="1" x14ac:dyDescent="0.25">
      <c r="A8855" t="s">
        <v>241</v>
      </c>
      <c r="B8855" s="1">
        <v>45473</v>
      </c>
      <c r="C8855" t="s">
        <v>57</v>
      </c>
      <c r="D8855" t="s">
        <v>58</v>
      </c>
      <c r="E8855" s="4">
        <v>250</v>
      </c>
      <c r="F8855" t="s">
        <v>567</v>
      </c>
      <c r="G8855" t="s">
        <v>511</v>
      </c>
      <c r="H8855" t="s">
        <v>336</v>
      </c>
      <c r="I8855" t="s">
        <v>337</v>
      </c>
      <c r="J8855" t="s">
        <v>639</v>
      </c>
      <c r="L8855" t="s">
        <v>336</v>
      </c>
      <c r="M8855" t="s">
        <v>337</v>
      </c>
      <c r="N8855" t="s">
        <v>573</v>
      </c>
    </row>
    <row r="8856" spans="1:14" hidden="1" x14ac:dyDescent="0.25">
      <c r="A8856" t="s">
        <v>241</v>
      </c>
      <c r="B8856" s="1">
        <v>45473</v>
      </c>
      <c r="C8856" t="s">
        <v>61</v>
      </c>
      <c r="D8856" t="s">
        <v>62</v>
      </c>
      <c r="E8856" s="4">
        <v>997500</v>
      </c>
      <c r="F8856" t="s">
        <v>567</v>
      </c>
      <c r="G8856" t="s">
        <v>511</v>
      </c>
      <c r="H8856" t="s">
        <v>336</v>
      </c>
      <c r="I8856" t="s">
        <v>337</v>
      </c>
      <c r="J8856" t="s">
        <v>639</v>
      </c>
      <c r="L8856" t="s">
        <v>336</v>
      </c>
      <c r="M8856" t="s">
        <v>337</v>
      </c>
      <c r="N8856" t="s">
        <v>573</v>
      </c>
    </row>
    <row r="8857" spans="1:14" hidden="1" x14ac:dyDescent="0.25">
      <c r="A8857" t="s">
        <v>241</v>
      </c>
      <c r="B8857" s="1">
        <v>45473</v>
      </c>
      <c r="C8857" t="s">
        <v>64</v>
      </c>
      <c r="D8857" t="s">
        <v>65</v>
      </c>
      <c r="E8857" s="4">
        <v>39250.559999999998</v>
      </c>
      <c r="F8857" t="s">
        <v>567</v>
      </c>
      <c r="G8857" t="s">
        <v>511</v>
      </c>
      <c r="H8857" t="s">
        <v>336</v>
      </c>
      <c r="I8857" t="s">
        <v>337</v>
      </c>
      <c r="J8857" t="s">
        <v>639</v>
      </c>
      <c r="L8857" t="s">
        <v>336</v>
      </c>
      <c r="M8857" t="s">
        <v>337</v>
      </c>
      <c r="N8857" t="s">
        <v>573</v>
      </c>
    </row>
    <row r="8858" spans="1:14" hidden="1" x14ac:dyDescent="0.25">
      <c r="A8858" t="s">
        <v>241</v>
      </c>
      <c r="B8858" s="1">
        <v>45473</v>
      </c>
      <c r="C8858" t="s">
        <v>66</v>
      </c>
      <c r="D8858" t="s">
        <v>67</v>
      </c>
      <c r="E8858" s="4">
        <v>135322.94</v>
      </c>
      <c r="F8858" t="s">
        <v>567</v>
      </c>
      <c r="G8858" t="s">
        <v>511</v>
      </c>
      <c r="H8858" t="s">
        <v>336</v>
      </c>
      <c r="I8858" t="s">
        <v>337</v>
      </c>
      <c r="J8858" t="s">
        <v>639</v>
      </c>
      <c r="L8858" t="s">
        <v>336</v>
      </c>
      <c r="M8858" t="s">
        <v>337</v>
      </c>
      <c r="N8858" t="s">
        <v>573</v>
      </c>
    </row>
    <row r="8859" spans="1:14" hidden="1" x14ac:dyDescent="0.25">
      <c r="A8859" t="s">
        <v>241</v>
      </c>
      <c r="B8859" s="1">
        <v>45473</v>
      </c>
      <c r="C8859" t="s">
        <v>139</v>
      </c>
      <c r="D8859" t="s">
        <v>654</v>
      </c>
      <c r="E8859" s="4">
        <v>727564.88</v>
      </c>
      <c r="F8859" t="s">
        <v>567</v>
      </c>
      <c r="G8859" t="s">
        <v>511</v>
      </c>
      <c r="H8859" t="s">
        <v>338</v>
      </c>
      <c r="I8859" t="s">
        <v>136</v>
      </c>
      <c r="J8859" t="s">
        <v>655</v>
      </c>
      <c r="L8859" t="s">
        <v>338</v>
      </c>
      <c r="M8859" t="s">
        <v>136</v>
      </c>
      <c r="N8859" t="s">
        <v>573</v>
      </c>
    </row>
    <row r="8860" spans="1:14" hidden="1" x14ac:dyDescent="0.25">
      <c r="A8860" t="s">
        <v>241</v>
      </c>
      <c r="B8860" s="1">
        <v>45473</v>
      </c>
      <c r="C8860" t="s">
        <v>143</v>
      </c>
      <c r="D8860" t="s">
        <v>662</v>
      </c>
      <c r="E8860" s="4">
        <v>225988.53</v>
      </c>
      <c r="F8860" t="s">
        <v>567</v>
      </c>
      <c r="G8860" t="s">
        <v>511</v>
      </c>
      <c r="H8860" t="s">
        <v>338</v>
      </c>
      <c r="I8860" t="s">
        <v>136</v>
      </c>
      <c r="J8860" t="s">
        <v>655</v>
      </c>
      <c r="L8860" t="s">
        <v>338</v>
      </c>
      <c r="M8860" t="s">
        <v>136</v>
      </c>
      <c r="N8860" t="s">
        <v>573</v>
      </c>
    </row>
    <row r="8861" spans="1:14" hidden="1" x14ac:dyDescent="0.25">
      <c r="A8861" t="s">
        <v>241</v>
      </c>
      <c r="B8861" s="1">
        <v>45473</v>
      </c>
      <c r="C8861" t="s">
        <v>665</v>
      </c>
      <c r="D8861" t="s">
        <v>666</v>
      </c>
      <c r="E8861" s="4">
        <v>1037586.2699999927</v>
      </c>
      <c r="F8861" t="s">
        <v>567</v>
      </c>
      <c r="G8861" t="s">
        <v>511</v>
      </c>
      <c r="H8861" t="s">
        <v>340</v>
      </c>
      <c r="I8861" t="s">
        <v>341</v>
      </c>
      <c r="J8861" t="s">
        <v>667</v>
      </c>
      <c r="L8861" t="s">
        <v>340</v>
      </c>
      <c r="M8861" t="s">
        <v>341</v>
      </c>
      <c r="N8861" t="s">
        <v>573</v>
      </c>
    </row>
    <row r="8862" spans="1:14" hidden="1" x14ac:dyDescent="0.25">
      <c r="A8862" t="s">
        <v>241</v>
      </c>
      <c r="B8862" s="1">
        <v>45473</v>
      </c>
      <c r="C8862" t="s">
        <v>670</v>
      </c>
      <c r="D8862" t="s">
        <v>671</v>
      </c>
      <c r="E8862" s="4">
        <v>-10518.579999999974</v>
      </c>
      <c r="F8862" t="s">
        <v>567</v>
      </c>
      <c r="G8862" t="s">
        <v>511</v>
      </c>
      <c r="H8862" t="s">
        <v>340</v>
      </c>
      <c r="I8862" t="s">
        <v>341</v>
      </c>
      <c r="J8862" t="s">
        <v>667</v>
      </c>
      <c r="L8862" t="s">
        <v>340</v>
      </c>
      <c r="M8862" t="s">
        <v>341</v>
      </c>
      <c r="N8862" t="s">
        <v>573</v>
      </c>
    </row>
    <row r="8863" spans="1:14" hidden="1" x14ac:dyDescent="0.25">
      <c r="A8863" t="s">
        <v>241</v>
      </c>
      <c r="B8863" s="1">
        <v>45473</v>
      </c>
      <c r="C8863" t="s">
        <v>674</v>
      </c>
      <c r="D8863" t="s">
        <v>675</v>
      </c>
      <c r="E8863" s="4">
        <v>39943.209999999941</v>
      </c>
      <c r="F8863" t="s">
        <v>567</v>
      </c>
      <c r="G8863" t="s">
        <v>511</v>
      </c>
      <c r="H8863" t="s">
        <v>340</v>
      </c>
      <c r="I8863" t="s">
        <v>341</v>
      </c>
      <c r="J8863" t="s">
        <v>667</v>
      </c>
      <c r="L8863" t="s">
        <v>340</v>
      </c>
      <c r="M8863" t="s">
        <v>341</v>
      </c>
      <c r="N8863" t="s">
        <v>573</v>
      </c>
    </row>
    <row r="8864" spans="1:14" hidden="1" x14ac:dyDescent="0.25">
      <c r="A8864" t="s">
        <v>241</v>
      </c>
      <c r="B8864" s="1">
        <v>45473</v>
      </c>
      <c r="C8864" t="s">
        <v>687</v>
      </c>
      <c r="D8864" t="s">
        <v>688</v>
      </c>
      <c r="E8864" s="4">
        <v>794.3599999999999</v>
      </c>
      <c r="F8864" t="s">
        <v>567</v>
      </c>
      <c r="G8864" t="s">
        <v>511</v>
      </c>
      <c r="H8864" t="s">
        <v>355</v>
      </c>
      <c r="I8864" t="s">
        <v>356</v>
      </c>
      <c r="J8864" t="s">
        <v>689</v>
      </c>
      <c r="L8864" t="s">
        <v>355</v>
      </c>
      <c r="M8864" t="s">
        <v>427</v>
      </c>
      <c r="N8864" t="s">
        <v>573</v>
      </c>
    </row>
    <row r="8865" spans="1:14" hidden="1" x14ac:dyDescent="0.25">
      <c r="A8865" t="s">
        <v>241</v>
      </c>
      <c r="B8865" s="1">
        <v>45473</v>
      </c>
      <c r="C8865" t="s">
        <v>1184</v>
      </c>
      <c r="D8865" t="s">
        <v>1185</v>
      </c>
      <c r="E8865" s="4">
        <v>133155.74</v>
      </c>
      <c r="F8865" t="s">
        <v>567</v>
      </c>
      <c r="G8865" t="s">
        <v>511</v>
      </c>
      <c r="H8865" t="s">
        <v>355</v>
      </c>
      <c r="I8865" t="s">
        <v>356</v>
      </c>
      <c r="J8865" t="s">
        <v>689</v>
      </c>
      <c r="L8865" t="s">
        <v>355</v>
      </c>
      <c r="M8865" t="s">
        <v>427</v>
      </c>
      <c r="N8865" t="s">
        <v>573</v>
      </c>
    </row>
    <row r="8866" spans="1:14" hidden="1" x14ac:dyDescent="0.25">
      <c r="A8866" t="s">
        <v>241</v>
      </c>
      <c r="B8866" s="1">
        <v>45473</v>
      </c>
      <c r="C8866" t="s">
        <v>1346</v>
      </c>
      <c r="D8866" t="s">
        <v>1347</v>
      </c>
      <c r="E8866" s="4">
        <v>-2794.92</v>
      </c>
      <c r="F8866" t="s">
        <v>567</v>
      </c>
      <c r="G8866" t="s">
        <v>511</v>
      </c>
      <c r="H8866" t="s">
        <v>345</v>
      </c>
      <c r="I8866" t="s">
        <v>346</v>
      </c>
      <c r="J8866" t="s">
        <v>684</v>
      </c>
      <c r="L8866" t="s">
        <v>345</v>
      </c>
      <c r="M8866" t="s">
        <v>346</v>
      </c>
      <c r="N8866" t="s">
        <v>573</v>
      </c>
    </row>
    <row r="8867" spans="1:14" hidden="1" x14ac:dyDescent="0.25">
      <c r="A8867" t="s">
        <v>241</v>
      </c>
      <c r="B8867" s="1">
        <v>45473</v>
      </c>
      <c r="C8867" t="s">
        <v>700</v>
      </c>
      <c r="D8867" t="s">
        <v>701</v>
      </c>
      <c r="E8867" s="4">
        <v>5898.25</v>
      </c>
      <c r="F8867" t="s">
        <v>567</v>
      </c>
      <c r="G8867" t="s">
        <v>511</v>
      </c>
      <c r="H8867" t="s">
        <v>355</v>
      </c>
      <c r="I8867" t="s">
        <v>356</v>
      </c>
      <c r="J8867" t="s">
        <v>689</v>
      </c>
      <c r="L8867" t="s">
        <v>355</v>
      </c>
      <c r="M8867" t="s">
        <v>427</v>
      </c>
      <c r="N8867" t="s">
        <v>573</v>
      </c>
    </row>
    <row r="8868" spans="1:14" hidden="1" x14ac:dyDescent="0.25">
      <c r="A8868" t="s">
        <v>241</v>
      </c>
      <c r="B8868" s="1">
        <v>45473</v>
      </c>
      <c r="C8868" t="s">
        <v>710</v>
      </c>
      <c r="D8868" t="s">
        <v>711</v>
      </c>
      <c r="E8868" s="4">
        <v>-6510.5099999999911</v>
      </c>
      <c r="F8868" t="s">
        <v>567</v>
      </c>
      <c r="G8868" t="s">
        <v>511</v>
      </c>
      <c r="H8868" t="s">
        <v>355</v>
      </c>
      <c r="I8868" t="s">
        <v>356</v>
      </c>
      <c r="J8868" t="s">
        <v>689</v>
      </c>
      <c r="L8868" t="s">
        <v>355</v>
      </c>
      <c r="M8868" t="s">
        <v>427</v>
      </c>
      <c r="N8868" t="s">
        <v>573</v>
      </c>
    </row>
    <row r="8869" spans="1:14" hidden="1" x14ac:dyDescent="0.25">
      <c r="A8869" t="s">
        <v>241</v>
      </c>
      <c r="B8869" s="1">
        <v>45473</v>
      </c>
      <c r="C8869" t="s">
        <v>1360</v>
      </c>
      <c r="D8869" t="s">
        <v>1361</v>
      </c>
      <c r="E8869" s="4">
        <v>5613.949999999998</v>
      </c>
      <c r="F8869" t="s">
        <v>567</v>
      </c>
      <c r="G8869" t="s">
        <v>511</v>
      </c>
      <c r="H8869" t="s">
        <v>355</v>
      </c>
      <c r="I8869" t="s">
        <v>356</v>
      </c>
      <c r="J8869" t="s">
        <v>689</v>
      </c>
      <c r="L8869" t="s">
        <v>355</v>
      </c>
      <c r="M8869" t="s">
        <v>427</v>
      </c>
      <c r="N8869" t="s">
        <v>573</v>
      </c>
    </row>
    <row r="8870" spans="1:14" hidden="1" x14ac:dyDescent="0.25">
      <c r="A8870" t="s">
        <v>241</v>
      </c>
      <c r="B8870" s="1">
        <v>45473</v>
      </c>
      <c r="C8870" t="s">
        <v>723</v>
      </c>
      <c r="D8870" t="s">
        <v>724</v>
      </c>
      <c r="E8870" s="4">
        <v>55419.69000000001</v>
      </c>
      <c r="F8870" t="s">
        <v>567</v>
      </c>
      <c r="G8870" t="s">
        <v>511</v>
      </c>
      <c r="H8870" t="s">
        <v>345</v>
      </c>
      <c r="I8870" t="s">
        <v>346</v>
      </c>
      <c r="J8870" t="s">
        <v>725</v>
      </c>
      <c r="L8870" t="s">
        <v>342</v>
      </c>
      <c r="M8870" t="s">
        <v>346</v>
      </c>
      <c r="N8870" t="s">
        <v>573</v>
      </c>
    </row>
    <row r="8871" spans="1:14" hidden="1" x14ac:dyDescent="0.25">
      <c r="A8871" t="s">
        <v>241</v>
      </c>
      <c r="B8871" s="1">
        <v>45473</v>
      </c>
      <c r="C8871" t="s">
        <v>728</v>
      </c>
      <c r="D8871" t="s">
        <v>729</v>
      </c>
      <c r="E8871" s="4">
        <v>2796.9300000000658</v>
      </c>
      <c r="F8871" t="s">
        <v>567</v>
      </c>
      <c r="G8871" t="s">
        <v>511</v>
      </c>
      <c r="H8871" t="s">
        <v>345</v>
      </c>
      <c r="I8871" t="s">
        <v>346</v>
      </c>
      <c r="J8871" t="s">
        <v>684</v>
      </c>
      <c r="L8871" t="s">
        <v>345</v>
      </c>
      <c r="M8871" t="s">
        <v>346</v>
      </c>
      <c r="N8871" t="s">
        <v>573</v>
      </c>
    </row>
    <row r="8872" spans="1:14" hidden="1" x14ac:dyDescent="0.25">
      <c r="A8872" t="s">
        <v>241</v>
      </c>
      <c r="B8872" s="1">
        <v>45473</v>
      </c>
      <c r="C8872" t="s">
        <v>736</v>
      </c>
      <c r="D8872" t="s">
        <v>737</v>
      </c>
      <c r="E8872" s="4">
        <v>141466.38</v>
      </c>
      <c r="F8872" t="s">
        <v>567</v>
      </c>
      <c r="G8872" t="s">
        <v>511</v>
      </c>
      <c r="H8872" t="s">
        <v>345</v>
      </c>
      <c r="I8872" t="s">
        <v>346</v>
      </c>
      <c r="J8872" t="s">
        <v>684</v>
      </c>
      <c r="L8872" t="s">
        <v>345</v>
      </c>
      <c r="M8872" t="s">
        <v>346</v>
      </c>
      <c r="N8872" t="s">
        <v>573</v>
      </c>
    </row>
    <row r="8873" spans="1:14" hidden="1" x14ac:dyDescent="0.25">
      <c r="A8873" t="s">
        <v>241</v>
      </c>
      <c r="B8873" s="1">
        <v>45473</v>
      </c>
      <c r="C8873" t="s">
        <v>740</v>
      </c>
      <c r="D8873" t="s">
        <v>741</v>
      </c>
      <c r="E8873" s="4">
        <v>-4143.8599999999497</v>
      </c>
      <c r="F8873" t="s">
        <v>567</v>
      </c>
      <c r="G8873" t="s">
        <v>511</v>
      </c>
      <c r="H8873" t="s">
        <v>345</v>
      </c>
      <c r="I8873" t="s">
        <v>346</v>
      </c>
      <c r="J8873" t="s">
        <v>684</v>
      </c>
      <c r="L8873" t="s">
        <v>345</v>
      </c>
      <c r="M8873" t="s">
        <v>346</v>
      </c>
      <c r="N8873" t="s">
        <v>573</v>
      </c>
    </row>
    <row r="8874" spans="1:14" hidden="1" x14ac:dyDescent="0.25">
      <c r="A8874" t="s">
        <v>241</v>
      </c>
      <c r="B8874" s="1">
        <v>45473</v>
      </c>
      <c r="C8874" t="s">
        <v>744</v>
      </c>
      <c r="D8874" t="s">
        <v>745</v>
      </c>
      <c r="E8874" s="4">
        <v>83.010000000055783</v>
      </c>
      <c r="F8874" t="s">
        <v>567</v>
      </c>
      <c r="G8874" t="s">
        <v>511</v>
      </c>
      <c r="H8874" t="s">
        <v>348</v>
      </c>
      <c r="I8874" t="s">
        <v>349</v>
      </c>
      <c r="J8874" t="s">
        <v>746</v>
      </c>
      <c r="L8874" t="s">
        <v>348</v>
      </c>
      <c r="M8874" t="s">
        <v>346</v>
      </c>
      <c r="N8874" t="s">
        <v>573</v>
      </c>
    </row>
    <row r="8875" spans="1:14" hidden="1" x14ac:dyDescent="0.25">
      <c r="A8875" t="s">
        <v>241</v>
      </c>
      <c r="B8875" s="1">
        <v>45473</v>
      </c>
      <c r="C8875" t="s">
        <v>749</v>
      </c>
      <c r="D8875" t="s">
        <v>750</v>
      </c>
      <c r="E8875" s="4">
        <v>4442.560000000015</v>
      </c>
      <c r="F8875" t="s">
        <v>567</v>
      </c>
      <c r="G8875" t="s">
        <v>511</v>
      </c>
      <c r="H8875" t="s">
        <v>345</v>
      </c>
      <c r="I8875" t="s">
        <v>346</v>
      </c>
      <c r="J8875" t="s">
        <v>684</v>
      </c>
      <c r="L8875" t="s">
        <v>345</v>
      </c>
      <c r="M8875" t="s">
        <v>346</v>
      </c>
      <c r="N8875" t="s">
        <v>573</v>
      </c>
    </row>
    <row r="8876" spans="1:14" hidden="1" x14ac:dyDescent="0.25">
      <c r="A8876" t="s">
        <v>241</v>
      </c>
      <c r="B8876" s="1">
        <v>45473</v>
      </c>
      <c r="C8876" t="s">
        <v>753</v>
      </c>
      <c r="D8876" t="s">
        <v>754</v>
      </c>
      <c r="E8876" s="4">
        <v>47142.770000000004</v>
      </c>
      <c r="F8876" t="s">
        <v>567</v>
      </c>
      <c r="G8876" t="s">
        <v>511</v>
      </c>
      <c r="H8876" t="s">
        <v>345</v>
      </c>
      <c r="I8876" t="s">
        <v>346</v>
      </c>
      <c r="J8876" t="s">
        <v>684</v>
      </c>
      <c r="L8876" t="s">
        <v>345</v>
      </c>
      <c r="M8876" t="s">
        <v>346</v>
      </c>
      <c r="N8876" t="s">
        <v>573</v>
      </c>
    </row>
    <row r="8877" spans="1:14" hidden="1" x14ac:dyDescent="0.25">
      <c r="A8877" t="s">
        <v>241</v>
      </c>
      <c r="B8877" s="1">
        <v>45473</v>
      </c>
      <c r="C8877" t="s">
        <v>765</v>
      </c>
      <c r="D8877" t="s">
        <v>766</v>
      </c>
      <c r="E8877" s="4">
        <v>53.55</v>
      </c>
      <c r="F8877" t="s">
        <v>567</v>
      </c>
      <c r="G8877" t="s">
        <v>511</v>
      </c>
      <c r="H8877" t="s">
        <v>345</v>
      </c>
      <c r="I8877" t="s">
        <v>346</v>
      </c>
      <c r="J8877" t="s">
        <v>684</v>
      </c>
      <c r="L8877" t="s">
        <v>345</v>
      </c>
      <c r="M8877" t="s">
        <v>346</v>
      </c>
      <c r="N8877" t="s">
        <v>573</v>
      </c>
    </row>
    <row r="8878" spans="1:14" hidden="1" x14ac:dyDescent="0.25">
      <c r="A8878" t="s">
        <v>241</v>
      </c>
      <c r="B8878" s="1">
        <v>45473</v>
      </c>
      <c r="C8878" t="s">
        <v>1188</v>
      </c>
      <c r="D8878" t="s">
        <v>1189</v>
      </c>
      <c r="E8878" s="4">
        <v>1091.8000000000002</v>
      </c>
      <c r="F8878" t="s">
        <v>567</v>
      </c>
      <c r="G8878" t="s">
        <v>511</v>
      </c>
      <c r="H8878" t="s">
        <v>345</v>
      </c>
      <c r="I8878" t="s">
        <v>346</v>
      </c>
      <c r="J8878" t="s">
        <v>684</v>
      </c>
      <c r="L8878" t="s">
        <v>345</v>
      </c>
      <c r="M8878" t="s">
        <v>346</v>
      </c>
      <c r="N8878" t="s">
        <v>573</v>
      </c>
    </row>
    <row r="8879" spans="1:14" hidden="1" x14ac:dyDescent="0.25">
      <c r="A8879" t="s">
        <v>241</v>
      </c>
      <c r="B8879" s="1">
        <v>45473</v>
      </c>
      <c r="C8879" t="s">
        <v>1190</v>
      </c>
      <c r="D8879" t="s">
        <v>1191</v>
      </c>
      <c r="E8879" s="4">
        <v>181.46999999998934</v>
      </c>
      <c r="F8879" t="s">
        <v>567</v>
      </c>
      <c r="G8879" t="s">
        <v>511</v>
      </c>
      <c r="H8879" t="s">
        <v>345</v>
      </c>
      <c r="I8879" t="s">
        <v>346</v>
      </c>
      <c r="J8879" t="s">
        <v>684</v>
      </c>
      <c r="L8879" t="s">
        <v>345</v>
      </c>
      <c r="M8879" t="s">
        <v>346</v>
      </c>
      <c r="N8879" t="s">
        <v>573</v>
      </c>
    </row>
    <row r="8880" spans="1:14" hidden="1" x14ac:dyDescent="0.25">
      <c r="A8880" t="s">
        <v>241</v>
      </c>
      <c r="B8880" s="1">
        <v>45473</v>
      </c>
      <c r="C8880" t="s">
        <v>783</v>
      </c>
      <c r="D8880" t="s">
        <v>784</v>
      </c>
      <c r="E8880" s="4">
        <v>8023.9599999999991</v>
      </c>
      <c r="F8880" t="s">
        <v>567</v>
      </c>
      <c r="G8880" t="s">
        <v>511</v>
      </c>
      <c r="H8880" t="s">
        <v>345</v>
      </c>
      <c r="I8880" t="s">
        <v>346</v>
      </c>
      <c r="J8880" t="s">
        <v>684</v>
      </c>
      <c r="L8880" t="s">
        <v>345</v>
      </c>
      <c r="M8880" t="s">
        <v>432</v>
      </c>
      <c r="N8880" t="s">
        <v>573</v>
      </c>
    </row>
    <row r="8881" spans="1:14" hidden="1" x14ac:dyDescent="0.25">
      <c r="A8881" t="s">
        <v>241</v>
      </c>
      <c r="B8881" s="1">
        <v>45473</v>
      </c>
      <c r="C8881" t="s">
        <v>68</v>
      </c>
      <c r="D8881" t="s">
        <v>69</v>
      </c>
      <c r="E8881" s="4">
        <v>1126.8600000000013</v>
      </c>
      <c r="F8881" t="s">
        <v>567</v>
      </c>
      <c r="G8881" t="s">
        <v>511</v>
      </c>
      <c r="H8881" t="s">
        <v>324</v>
      </c>
      <c r="I8881" t="s">
        <v>323</v>
      </c>
      <c r="J8881" t="s">
        <v>787</v>
      </c>
      <c r="L8881" t="s">
        <v>324</v>
      </c>
      <c r="M8881" t="s">
        <v>323</v>
      </c>
      <c r="N8881" t="s">
        <v>573</v>
      </c>
    </row>
    <row r="8882" spans="1:14" hidden="1" x14ac:dyDescent="0.25">
      <c r="A8882" t="s">
        <v>241</v>
      </c>
      <c r="B8882" s="1">
        <v>45473</v>
      </c>
      <c r="C8882" t="s">
        <v>70</v>
      </c>
      <c r="D8882" t="s">
        <v>71</v>
      </c>
      <c r="E8882" s="4">
        <v>35556.257999998641</v>
      </c>
      <c r="F8882" t="s">
        <v>567</v>
      </c>
      <c r="G8882" t="s">
        <v>511</v>
      </c>
      <c r="H8882" t="s">
        <v>324</v>
      </c>
      <c r="I8882" t="s">
        <v>323</v>
      </c>
      <c r="J8882" t="s">
        <v>787</v>
      </c>
      <c r="L8882" t="s">
        <v>324</v>
      </c>
      <c r="M8882" t="s">
        <v>323</v>
      </c>
      <c r="N8882" t="s">
        <v>573</v>
      </c>
    </row>
    <row r="8883" spans="1:14" hidden="1" x14ac:dyDescent="0.25">
      <c r="A8883" t="s">
        <v>241</v>
      </c>
      <c r="B8883" s="1">
        <v>45473</v>
      </c>
      <c r="C8883" t="s">
        <v>72</v>
      </c>
      <c r="D8883" t="s">
        <v>73</v>
      </c>
      <c r="E8883" s="4">
        <v>2408.0499999999993</v>
      </c>
      <c r="F8883" t="s">
        <v>567</v>
      </c>
      <c r="G8883" t="s">
        <v>511</v>
      </c>
      <c r="H8883" t="s">
        <v>324</v>
      </c>
      <c r="I8883" t="s">
        <v>323</v>
      </c>
      <c r="J8883" t="s">
        <v>787</v>
      </c>
      <c r="L8883" t="s">
        <v>324</v>
      </c>
      <c r="M8883" t="s">
        <v>323</v>
      </c>
      <c r="N8883" t="s">
        <v>573</v>
      </c>
    </row>
    <row r="8884" spans="1:14" hidden="1" x14ac:dyDescent="0.25">
      <c r="A8884" t="s">
        <v>241</v>
      </c>
      <c r="B8884" s="1">
        <v>45473</v>
      </c>
      <c r="C8884" t="s">
        <v>74</v>
      </c>
      <c r="D8884" t="s">
        <v>75</v>
      </c>
      <c r="E8884" s="4">
        <v>2775.16</v>
      </c>
      <c r="F8884" t="s">
        <v>567</v>
      </c>
      <c r="G8884" t="s">
        <v>511</v>
      </c>
      <c r="H8884" t="s">
        <v>324</v>
      </c>
      <c r="I8884" t="s">
        <v>323</v>
      </c>
      <c r="J8884" t="s">
        <v>787</v>
      </c>
      <c r="L8884" t="s">
        <v>324</v>
      </c>
      <c r="M8884" t="s">
        <v>323</v>
      </c>
      <c r="N8884" t="s">
        <v>573</v>
      </c>
    </row>
    <row r="8885" spans="1:14" hidden="1" x14ac:dyDescent="0.25">
      <c r="A8885" t="s">
        <v>241</v>
      </c>
      <c r="B8885" s="1">
        <v>45473</v>
      </c>
      <c r="C8885" t="s">
        <v>76</v>
      </c>
      <c r="D8885" t="s">
        <v>77</v>
      </c>
      <c r="E8885" s="4">
        <v>527.74</v>
      </c>
      <c r="F8885" t="s">
        <v>567</v>
      </c>
      <c r="G8885" t="s">
        <v>511</v>
      </c>
      <c r="H8885" t="s">
        <v>324</v>
      </c>
      <c r="I8885" t="s">
        <v>323</v>
      </c>
      <c r="J8885" t="s">
        <v>787</v>
      </c>
      <c r="L8885" t="s">
        <v>324</v>
      </c>
      <c r="M8885" t="s">
        <v>323</v>
      </c>
      <c r="N8885" t="s">
        <v>573</v>
      </c>
    </row>
    <row r="8886" spans="1:14" hidden="1" x14ac:dyDescent="0.25">
      <c r="A8886" t="s">
        <v>241</v>
      </c>
      <c r="B8886" s="1">
        <v>45473</v>
      </c>
      <c r="C8886" t="s">
        <v>78</v>
      </c>
      <c r="D8886" t="s">
        <v>79</v>
      </c>
      <c r="E8886" s="4">
        <v>443915.35000000685</v>
      </c>
      <c r="F8886" t="s">
        <v>567</v>
      </c>
      <c r="G8886" t="s">
        <v>511</v>
      </c>
      <c r="H8886" t="s">
        <v>324</v>
      </c>
      <c r="I8886" t="s">
        <v>323</v>
      </c>
      <c r="J8886" t="s">
        <v>787</v>
      </c>
      <c r="L8886" t="s">
        <v>324</v>
      </c>
      <c r="M8886" t="s">
        <v>323</v>
      </c>
      <c r="N8886" t="s">
        <v>573</v>
      </c>
    </row>
    <row r="8887" spans="1:14" hidden="1" x14ac:dyDescent="0.25">
      <c r="A8887" t="s">
        <v>241</v>
      </c>
      <c r="B8887" s="1">
        <v>45473</v>
      </c>
      <c r="C8887" t="s">
        <v>80</v>
      </c>
      <c r="D8887" t="s">
        <v>81</v>
      </c>
      <c r="E8887" s="4">
        <v>423258.00000000006</v>
      </c>
      <c r="F8887" t="s">
        <v>567</v>
      </c>
      <c r="G8887" t="s">
        <v>511</v>
      </c>
      <c r="H8887" t="s">
        <v>324</v>
      </c>
      <c r="I8887" t="s">
        <v>323</v>
      </c>
      <c r="J8887" t="s">
        <v>787</v>
      </c>
      <c r="L8887" t="s">
        <v>324</v>
      </c>
      <c r="M8887" t="s">
        <v>323</v>
      </c>
      <c r="N8887" t="s">
        <v>573</v>
      </c>
    </row>
    <row r="8888" spans="1:14" hidden="1" x14ac:dyDescent="0.25">
      <c r="A8888" t="s">
        <v>241</v>
      </c>
      <c r="B8888" s="1">
        <v>45473</v>
      </c>
      <c r="C8888" t="s">
        <v>84</v>
      </c>
      <c r="D8888" t="s">
        <v>85</v>
      </c>
      <c r="E8888" s="4">
        <v>93925.660000002666</v>
      </c>
      <c r="F8888" t="s">
        <v>567</v>
      </c>
      <c r="G8888" t="s">
        <v>511</v>
      </c>
      <c r="H8888" t="s">
        <v>324</v>
      </c>
      <c r="I8888" t="s">
        <v>323</v>
      </c>
      <c r="J8888" t="s">
        <v>787</v>
      </c>
      <c r="L8888" t="s">
        <v>324</v>
      </c>
      <c r="M8888" t="s">
        <v>323</v>
      </c>
      <c r="N8888" t="s">
        <v>573</v>
      </c>
    </row>
    <row r="8889" spans="1:14" hidden="1" x14ac:dyDescent="0.25">
      <c r="A8889" t="s">
        <v>241</v>
      </c>
      <c r="B8889" s="1">
        <v>45473</v>
      </c>
      <c r="C8889" t="s">
        <v>86</v>
      </c>
      <c r="D8889" t="s">
        <v>87</v>
      </c>
      <c r="E8889" s="4">
        <v>280614.59999999998</v>
      </c>
      <c r="F8889" t="s">
        <v>567</v>
      </c>
      <c r="G8889" t="s">
        <v>511</v>
      </c>
      <c r="H8889" t="s">
        <v>324</v>
      </c>
      <c r="I8889" t="s">
        <v>323</v>
      </c>
      <c r="J8889" t="s">
        <v>787</v>
      </c>
      <c r="L8889" t="s">
        <v>324</v>
      </c>
      <c r="M8889" t="s">
        <v>323</v>
      </c>
      <c r="N8889" t="s">
        <v>573</v>
      </c>
    </row>
    <row r="8890" spans="1:14" hidden="1" x14ac:dyDescent="0.25">
      <c r="A8890" t="s">
        <v>241</v>
      </c>
      <c r="B8890" s="1">
        <v>45473</v>
      </c>
      <c r="C8890" t="s">
        <v>88</v>
      </c>
      <c r="D8890" t="s">
        <v>89</v>
      </c>
      <c r="E8890" s="4">
        <v>17646.140000000309</v>
      </c>
      <c r="F8890" t="s">
        <v>567</v>
      </c>
      <c r="G8890" t="s">
        <v>511</v>
      </c>
      <c r="H8890" t="s">
        <v>324</v>
      </c>
      <c r="I8890" t="s">
        <v>323</v>
      </c>
      <c r="J8890" t="s">
        <v>787</v>
      </c>
      <c r="L8890" t="s">
        <v>324</v>
      </c>
      <c r="M8890" t="s">
        <v>323</v>
      </c>
      <c r="N8890" t="s">
        <v>573</v>
      </c>
    </row>
    <row r="8891" spans="1:14" hidden="1" x14ac:dyDescent="0.25">
      <c r="A8891" t="s">
        <v>241</v>
      </c>
      <c r="B8891" s="1">
        <v>45473</v>
      </c>
      <c r="C8891" t="s">
        <v>90</v>
      </c>
      <c r="D8891" t="s">
        <v>91</v>
      </c>
      <c r="E8891" s="4">
        <v>20024.539999999983</v>
      </c>
      <c r="F8891" t="s">
        <v>567</v>
      </c>
      <c r="G8891" t="s">
        <v>511</v>
      </c>
      <c r="H8891" t="s">
        <v>324</v>
      </c>
      <c r="I8891" t="s">
        <v>323</v>
      </c>
      <c r="J8891" t="s">
        <v>787</v>
      </c>
      <c r="L8891" t="s">
        <v>324</v>
      </c>
      <c r="M8891" t="s">
        <v>323</v>
      </c>
      <c r="N8891" t="s">
        <v>573</v>
      </c>
    </row>
    <row r="8892" spans="1:14" hidden="1" x14ac:dyDescent="0.25">
      <c r="A8892" t="s">
        <v>241</v>
      </c>
      <c r="B8892" s="1">
        <v>45473</v>
      </c>
      <c r="C8892" t="s">
        <v>92</v>
      </c>
      <c r="D8892" t="s">
        <v>93</v>
      </c>
      <c r="E8892" s="4">
        <v>151834.71899999972</v>
      </c>
      <c r="F8892" t="s">
        <v>567</v>
      </c>
      <c r="G8892" t="s">
        <v>511</v>
      </c>
      <c r="H8892" t="s">
        <v>324</v>
      </c>
      <c r="I8892" t="s">
        <v>323</v>
      </c>
      <c r="J8892" t="s">
        <v>787</v>
      </c>
      <c r="L8892" t="s">
        <v>324</v>
      </c>
      <c r="M8892" t="s">
        <v>323</v>
      </c>
      <c r="N8892" t="s">
        <v>573</v>
      </c>
    </row>
    <row r="8893" spans="1:14" hidden="1" x14ac:dyDescent="0.25">
      <c r="A8893" t="s">
        <v>241</v>
      </c>
      <c r="B8893" s="1">
        <v>45473</v>
      </c>
      <c r="C8893" t="s">
        <v>94</v>
      </c>
      <c r="D8893" t="s">
        <v>95</v>
      </c>
      <c r="E8893" s="4">
        <v>2582.0400000000009</v>
      </c>
      <c r="F8893" t="s">
        <v>567</v>
      </c>
      <c r="G8893" t="s">
        <v>511</v>
      </c>
      <c r="H8893" t="s">
        <v>324</v>
      </c>
      <c r="I8893" t="s">
        <v>323</v>
      </c>
      <c r="J8893" t="s">
        <v>787</v>
      </c>
      <c r="L8893" t="s">
        <v>324</v>
      </c>
      <c r="M8893" t="s">
        <v>323</v>
      </c>
      <c r="N8893" t="s">
        <v>573</v>
      </c>
    </row>
    <row r="8894" spans="1:14" hidden="1" x14ac:dyDescent="0.25">
      <c r="A8894" t="s">
        <v>241</v>
      </c>
      <c r="B8894" s="1">
        <v>45473</v>
      </c>
      <c r="C8894" t="s">
        <v>96</v>
      </c>
      <c r="D8894" t="s">
        <v>97</v>
      </c>
      <c r="E8894" s="4">
        <v>94603.819999999949</v>
      </c>
      <c r="F8894" t="s">
        <v>567</v>
      </c>
      <c r="G8894" t="s">
        <v>511</v>
      </c>
      <c r="H8894" t="s">
        <v>324</v>
      </c>
      <c r="I8894" t="s">
        <v>323</v>
      </c>
      <c r="J8894" t="s">
        <v>787</v>
      </c>
      <c r="L8894" t="s">
        <v>324</v>
      </c>
      <c r="M8894" t="s">
        <v>323</v>
      </c>
      <c r="N8894" t="s">
        <v>573</v>
      </c>
    </row>
    <row r="8895" spans="1:14" hidden="1" x14ac:dyDescent="0.25">
      <c r="A8895" t="s">
        <v>241</v>
      </c>
      <c r="B8895" s="1">
        <v>45473</v>
      </c>
      <c r="C8895" t="s">
        <v>98</v>
      </c>
      <c r="D8895" t="s">
        <v>99</v>
      </c>
      <c r="E8895" s="4">
        <v>13.77000000000108</v>
      </c>
      <c r="F8895" t="s">
        <v>567</v>
      </c>
      <c r="G8895" t="s">
        <v>511</v>
      </c>
      <c r="H8895" t="s">
        <v>324</v>
      </c>
      <c r="I8895" t="s">
        <v>323</v>
      </c>
      <c r="J8895" t="s">
        <v>787</v>
      </c>
      <c r="L8895" t="s">
        <v>324</v>
      </c>
      <c r="M8895" t="s">
        <v>323</v>
      </c>
      <c r="N8895" t="s">
        <v>573</v>
      </c>
    </row>
    <row r="8896" spans="1:14" hidden="1" x14ac:dyDescent="0.25">
      <c r="A8896" t="s">
        <v>241</v>
      </c>
      <c r="B8896" s="1">
        <v>45473</v>
      </c>
      <c r="C8896" t="s">
        <v>100</v>
      </c>
      <c r="D8896" t="s">
        <v>101</v>
      </c>
      <c r="E8896" s="4">
        <v>1000153.42</v>
      </c>
      <c r="F8896" t="s">
        <v>567</v>
      </c>
      <c r="G8896" t="s">
        <v>511</v>
      </c>
      <c r="H8896" t="s">
        <v>324</v>
      </c>
      <c r="I8896" t="s">
        <v>323</v>
      </c>
      <c r="J8896" t="s">
        <v>787</v>
      </c>
      <c r="L8896" t="s">
        <v>324</v>
      </c>
      <c r="M8896" t="s">
        <v>323</v>
      </c>
      <c r="N8896" t="s">
        <v>573</v>
      </c>
    </row>
    <row r="8897" spans="1:14" hidden="1" x14ac:dyDescent="0.25">
      <c r="A8897" t="s">
        <v>241</v>
      </c>
      <c r="B8897" s="1">
        <v>45473</v>
      </c>
      <c r="C8897" t="s">
        <v>108</v>
      </c>
      <c r="D8897" t="s">
        <v>109</v>
      </c>
      <c r="E8897" s="4">
        <v>900000</v>
      </c>
      <c r="F8897" t="s">
        <v>567</v>
      </c>
      <c r="G8897" t="s">
        <v>511</v>
      </c>
      <c r="H8897" t="s">
        <v>324</v>
      </c>
      <c r="I8897" t="s">
        <v>323</v>
      </c>
      <c r="J8897" t="s">
        <v>787</v>
      </c>
      <c r="L8897" t="s">
        <v>324</v>
      </c>
      <c r="M8897" t="s">
        <v>323</v>
      </c>
      <c r="N8897" t="s">
        <v>573</v>
      </c>
    </row>
    <row r="8898" spans="1:14" hidden="1" x14ac:dyDescent="0.25">
      <c r="A8898" t="s">
        <v>241</v>
      </c>
      <c r="B8898" s="1">
        <v>45473</v>
      </c>
      <c r="C8898" t="s">
        <v>1377</v>
      </c>
      <c r="D8898" t="s">
        <v>1378</v>
      </c>
      <c r="E8898" s="4">
        <v>150000</v>
      </c>
      <c r="F8898" t="s">
        <v>567</v>
      </c>
      <c r="G8898" t="s">
        <v>511</v>
      </c>
      <c r="H8898" t="s">
        <v>324</v>
      </c>
      <c r="I8898" t="s">
        <v>323</v>
      </c>
      <c r="J8898" t="s">
        <v>787</v>
      </c>
      <c r="L8898" t="s">
        <v>324</v>
      </c>
      <c r="M8898" t="s">
        <v>323</v>
      </c>
      <c r="N8898" t="s">
        <v>573</v>
      </c>
    </row>
    <row r="8899" spans="1:14" hidden="1" x14ac:dyDescent="0.25">
      <c r="A8899" t="s">
        <v>241</v>
      </c>
      <c r="B8899" s="1">
        <v>45473</v>
      </c>
      <c r="C8899" t="s">
        <v>846</v>
      </c>
      <c r="D8899" t="s">
        <v>847</v>
      </c>
      <c r="E8899" s="4">
        <v>-8200.0000000000746</v>
      </c>
      <c r="F8899" t="s">
        <v>567</v>
      </c>
      <c r="G8899" t="s">
        <v>511</v>
      </c>
      <c r="H8899" t="s">
        <v>347</v>
      </c>
      <c r="I8899" t="s">
        <v>350</v>
      </c>
      <c r="J8899" t="s">
        <v>848</v>
      </c>
      <c r="L8899" t="s">
        <v>347</v>
      </c>
      <c r="M8899" t="s">
        <v>350</v>
      </c>
      <c r="N8899" t="s">
        <v>573</v>
      </c>
    </row>
    <row r="8900" spans="1:14" hidden="1" x14ac:dyDescent="0.25">
      <c r="A8900" t="s">
        <v>241</v>
      </c>
      <c r="B8900" s="1">
        <v>45473</v>
      </c>
      <c r="C8900" t="s">
        <v>851</v>
      </c>
      <c r="D8900" t="s">
        <v>852</v>
      </c>
      <c r="E8900" s="4">
        <v>-100000</v>
      </c>
      <c r="F8900" t="s">
        <v>567</v>
      </c>
      <c r="G8900" t="s">
        <v>511</v>
      </c>
      <c r="H8900" t="s">
        <v>347</v>
      </c>
      <c r="I8900" t="s">
        <v>350</v>
      </c>
      <c r="J8900" t="s">
        <v>848</v>
      </c>
      <c r="L8900" t="s">
        <v>347</v>
      </c>
      <c r="M8900" t="s">
        <v>350</v>
      </c>
      <c r="N8900" t="s">
        <v>573</v>
      </c>
    </row>
    <row r="8901" spans="1:14" hidden="1" x14ac:dyDescent="0.25">
      <c r="A8901" t="s">
        <v>241</v>
      </c>
      <c r="B8901" s="1">
        <v>45473</v>
      </c>
      <c r="C8901" t="s">
        <v>855</v>
      </c>
      <c r="D8901" t="s">
        <v>856</v>
      </c>
      <c r="E8901" s="4">
        <v>-800000</v>
      </c>
      <c r="F8901" t="s">
        <v>567</v>
      </c>
      <c r="G8901" t="s">
        <v>511</v>
      </c>
      <c r="H8901" t="s">
        <v>347</v>
      </c>
      <c r="I8901" t="s">
        <v>350</v>
      </c>
      <c r="J8901" t="s">
        <v>848</v>
      </c>
      <c r="L8901" t="s">
        <v>347</v>
      </c>
      <c r="M8901" t="s">
        <v>350</v>
      </c>
      <c r="N8901" t="s">
        <v>573</v>
      </c>
    </row>
    <row r="8902" spans="1:14" hidden="1" x14ac:dyDescent="0.25">
      <c r="A8902" t="s">
        <v>241</v>
      </c>
      <c r="B8902" s="1">
        <v>45473</v>
      </c>
      <c r="C8902" t="s">
        <v>859</v>
      </c>
      <c r="D8902" t="s">
        <v>860</v>
      </c>
      <c r="E8902" s="4">
        <v>-99477.040000000008</v>
      </c>
      <c r="F8902" t="s">
        <v>567</v>
      </c>
      <c r="G8902" t="s">
        <v>511</v>
      </c>
      <c r="H8902" t="s">
        <v>351</v>
      </c>
      <c r="I8902" t="s">
        <v>354</v>
      </c>
      <c r="J8902" t="s">
        <v>848</v>
      </c>
      <c r="L8902" t="s">
        <v>351</v>
      </c>
      <c r="M8902" t="s">
        <v>438</v>
      </c>
      <c r="N8902" t="s">
        <v>573</v>
      </c>
    </row>
    <row r="8903" spans="1:14" hidden="1" x14ac:dyDescent="0.25">
      <c r="A8903" t="s">
        <v>241</v>
      </c>
      <c r="B8903" s="1">
        <v>45473</v>
      </c>
      <c r="C8903" t="s">
        <v>1192</v>
      </c>
      <c r="D8903" t="s">
        <v>1193</v>
      </c>
      <c r="E8903" s="4">
        <v>-135322.94000000006</v>
      </c>
      <c r="F8903" t="s">
        <v>567</v>
      </c>
      <c r="G8903" t="s">
        <v>511</v>
      </c>
      <c r="H8903" t="s">
        <v>351</v>
      </c>
      <c r="I8903" t="s">
        <v>354</v>
      </c>
      <c r="J8903" t="s">
        <v>848</v>
      </c>
      <c r="L8903" t="s">
        <v>1194</v>
      </c>
      <c r="M8903" t="s">
        <v>442</v>
      </c>
      <c r="N8903" t="s">
        <v>573</v>
      </c>
    </row>
    <row r="8904" spans="1:14" hidden="1" x14ac:dyDescent="0.25">
      <c r="A8904" t="s">
        <v>241</v>
      </c>
      <c r="B8904" s="1">
        <v>45473</v>
      </c>
      <c r="C8904" t="s">
        <v>865</v>
      </c>
      <c r="D8904" t="s">
        <v>866</v>
      </c>
      <c r="E8904" s="4">
        <v>-100905.84000000001</v>
      </c>
      <c r="F8904" t="s">
        <v>567</v>
      </c>
      <c r="G8904" t="s">
        <v>511</v>
      </c>
      <c r="H8904" t="s">
        <v>351</v>
      </c>
      <c r="I8904" t="s">
        <v>354</v>
      </c>
      <c r="J8904" t="s">
        <v>848</v>
      </c>
      <c r="L8904" t="s">
        <v>351</v>
      </c>
      <c r="M8904" t="s">
        <v>440</v>
      </c>
      <c r="N8904" t="s">
        <v>573</v>
      </c>
    </row>
    <row r="8905" spans="1:14" hidden="1" x14ac:dyDescent="0.25">
      <c r="A8905" t="s">
        <v>241</v>
      </c>
      <c r="B8905" s="1">
        <v>45473</v>
      </c>
      <c r="C8905" t="s">
        <v>871</v>
      </c>
      <c r="D8905" t="s">
        <v>872</v>
      </c>
      <c r="E8905" s="4">
        <v>-135417.67000000001</v>
      </c>
      <c r="F8905" t="s">
        <v>567</v>
      </c>
      <c r="G8905" t="s">
        <v>511</v>
      </c>
      <c r="H8905" t="s">
        <v>519</v>
      </c>
      <c r="I8905" t="s">
        <v>513</v>
      </c>
      <c r="J8905" t="s">
        <v>594</v>
      </c>
      <c r="L8905" t="s">
        <v>519</v>
      </c>
      <c r="M8905" t="s">
        <v>419</v>
      </c>
      <c r="N8905" t="s">
        <v>573</v>
      </c>
    </row>
    <row r="8906" spans="1:14" hidden="1" x14ac:dyDescent="0.25">
      <c r="A8906" t="s">
        <v>241</v>
      </c>
      <c r="B8906" s="1">
        <v>45473</v>
      </c>
      <c r="C8906" t="s">
        <v>873</v>
      </c>
      <c r="D8906" t="s">
        <v>874</v>
      </c>
      <c r="E8906" s="4">
        <v>-244892.69000000003</v>
      </c>
      <c r="F8906" t="s">
        <v>567</v>
      </c>
      <c r="G8906" t="s">
        <v>511</v>
      </c>
      <c r="H8906" t="s">
        <v>519</v>
      </c>
      <c r="I8906" t="s">
        <v>513</v>
      </c>
      <c r="J8906" t="s">
        <v>594</v>
      </c>
      <c r="L8906" t="s">
        <v>519</v>
      </c>
      <c r="M8906" t="s">
        <v>419</v>
      </c>
      <c r="N8906" t="s">
        <v>573</v>
      </c>
    </row>
    <row r="8907" spans="1:14" hidden="1" x14ac:dyDescent="0.25">
      <c r="A8907" t="s">
        <v>241</v>
      </c>
      <c r="B8907" s="1">
        <v>45473</v>
      </c>
      <c r="C8907" t="s">
        <v>875</v>
      </c>
      <c r="D8907" t="s">
        <v>876</v>
      </c>
      <c r="E8907" s="4">
        <v>-183076.15000000008</v>
      </c>
      <c r="F8907" t="s">
        <v>567</v>
      </c>
      <c r="G8907" t="s">
        <v>511</v>
      </c>
      <c r="H8907" t="s">
        <v>519</v>
      </c>
      <c r="I8907" t="s">
        <v>513</v>
      </c>
      <c r="J8907" t="s">
        <v>594</v>
      </c>
      <c r="L8907" t="s">
        <v>519</v>
      </c>
      <c r="M8907" t="s">
        <v>419</v>
      </c>
      <c r="N8907" t="s">
        <v>573</v>
      </c>
    </row>
    <row r="8908" spans="1:14" hidden="1" x14ac:dyDescent="0.25">
      <c r="A8908" t="s">
        <v>241</v>
      </c>
      <c r="B8908" s="1">
        <v>45473</v>
      </c>
      <c r="C8908" t="s">
        <v>879</v>
      </c>
      <c r="D8908" t="s">
        <v>880</v>
      </c>
      <c r="E8908" s="4">
        <v>-68534.725999999995</v>
      </c>
      <c r="F8908" t="s">
        <v>567</v>
      </c>
      <c r="G8908" t="s">
        <v>511</v>
      </c>
      <c r="H8908" t="s">
        <v>519</v>
      </c>
      <c r="I8908" t="s">
        <v>513</v>
      </c>
      <c r="J8908" t="s">
        <v>594</v>
      </c>
      <c r="L8908" t="s">
        <v>519</v>
      </c>
      <c r="M8908" t="s">
        <v>419</v>
      </c>
      <c r="N8908" t="s">
        <v>573</v>
      </c>
    </row>
    <row r="8909" spans="1:14" hidden="1" x14ac:dyDescent="0.25">
      <c r="A8909" t="s">
        <v>241</v>
      </c>
      <c r="B8909" s="1">
        <v>45473</v>
      </c>
      <c r="C8909" t="s">
        <v>881</v>
      </c>
      <c r="D8909" t="s">
        <v>882</v>
      </c>
      <c r="E8909" s="4">
        <v>-16408.5</v>
      </c>
      <c r="F8909" t="s">
        <v>567</v>
      </c>
      <c r="G8909" t="s">
        <v>511</v>
      </c>
      <c r="H8909" t="s">
        <v>519</v>
      </c>
      <c r="I8909" t="s">
        <v>513</v>
      </c>
      <c r="J8909" t="s">
        <v>594</v>
      </c>
      <c r="L8909" t="s">
        <v>519</v>
      </c>
      <c r="M8909" t="s">
        <v>419</v>
      </c>
      <c r="N8909" t="s">
        <v>573</v>
      </c>
    </row>
    <row r="8910" spans="1:14" hidden="1" x14ac:dyDescent="0.25">
      <c r="A8910" t="s">
        <v>241</v>
      </c>
      <c r="B8910" s="1">
        <v>45473</v>
      </c>
      <c r="C8910" t="s">
        <v>883</v>
      </c>
      <c r="D8910" t="s">
        <v>884</v>
      </c>
      <c r="E8910" s="4">
        <v>-11392.281599999993</v>
      </c>
      <c r="F8910" t="s">
        <v>567</v>
      </c>
      <c r="G8910" t="s">
        <v>511</v>
      </c>
      <c r="H8910" t="s">
        <v>519</v>
      </c>
      <c r="I8910" t="s">
        <v>513</v>
      </c>
      <c r="J8910" t="s">
        <v>594</v>
      </c>
      <c r="L8910" t="s">
        <v>519</v>
      </c>
      <c r="M8910" t="s">
        <v>419</v>
      </c>
      <c r="N8910" t="s">
        <v>573</v>
      </c>
    </row>
    <row r="8911" spans="1:14" hidden="1" x14ac:dyDescent="0.25">
      <c r="A8911" t="s">
        <v>241</v>
      </c>
      <c r="B8911" s="1">
        <v>45473</v>
      </c>
      <c r="C8911" t="s">
        <v>885</v>
      </c>
      <c r="D8911" t="s">
        <v>886</v>
      </c>
      <c r="E8911" s="4">
        <v>-15523.589999999993</v>
      </c>
      <c r="F8911" t="s">
        <v>567</v>
      </c>
      <c r="G8911" t="s">
        <v>511</v>
      </c>
      <c r="H8911" t="s">
        <v>519</v>
      </c>
      <c r="I8911" t="s">
        <v>513</v>
      </c>
      <c r="J8911" t="s">
        <v>594</v>
      </c>
      <c r="L8911" t="s">
        <v>519</v>
      </c>
      <c r="M8911" t="s">
        <v>419</v>
      </c>
      <c r="N8911" t="s">
        <v>573</v>
      </c>
    </row>
    <row r="8912" spans="1:14" hidden="1" x14ac:dyDescent="0.25">
      <c r="A8912" t="s">
        <v>241</v>
      </c>
      <c r="B8912" s="1">
        <v>45473</v>
      </c>
      <c r="C8912" t="s">
        <v>887</v>
      </c>
      <c r="D8912" t="s">
        <v>888</v>
      </c>
      <c r="E8912" s="4">
        <v>-10000</v>
      </c>
      <c r="F8912" t="s">
        <v>567</v>
      </c>
      <c r="G8912" t="s">
        <v>511</v>
      </c>
      <c r="H8912" t="s">
        <v>516</v>
      </c>
      <c r="I8912" t="s">
        <v>512</v>
      </c>
      <c r="J8912" t="s">
        <v>572</v>
      </c>
      <c r="L8912" t="s">
        <v>516</v>
      </c>
      <c r="M8912" t="s">
        <v>417</v>
      </c>
      <c r="N8912" t="s">
        <v>573</v>
      </c>
    </row>
    <row r="8913" spans="1:14" hidden="1" x14ac:dyDescent="0.25">
      <c r="A8913" t="s">
        <v>241</v>
      </c>
      <c r="B8913" s="1">
        <v>45473</v>
      </c>
      <c r="C8913" t="s">
        <v>891</v>
      </c>
      <c r="D8913" t="s">
        <v>892</v>
      </c>
      <c r="E8913" s="4">
        <v>-9793</v>
      </c>
      <c r="F8913" t="s">
        <v>567</v>
      </c>
      <c r="G8913" t="s">
        <v>511</v>
      </c>
      <c r="H8913" t="s">
        <v>516</v>
      </c>
      <c r="I8913" t="s">
        <v>512</v>
      </c>
      <c r="J8913" t="s">
        <v>572</v>
      </c>
      <c r="L8913" t="s">
        <v>516</v>
      </c>
      <c r="M8913" t="s">
        <v>417</v>
      </c>
      <c r="N8913" t="s">
        <v>573</v>
      </c>
    </row>
    <row r="8914" spans="1:14" hidden="1" x14ac:dyDescent="0.25">
      <c r="A8914" t="s">
        <v>241</v>
      </c>
      <c r="B8914" s="1">
        <v>45473</v>
      </c>
      <c r="C8914" t="s">
        <v>893</v>
      </c>
      <c r="D8914" t="s">
        <v>894</v>
      </c>
      <c r="E8914" s="4">
        <v>-42526.23000000004</v>
      </c>
      <c r="F8914" t="s">
        <v>567</v>
      </c>
      <c r="G8914" t="s">
        <v>511</v>
      </c>
      <c r="H8914" t="s">
        <v>516</v>
      </c>
      <c r="I8914" t="s">
        <v>512</v>
      </c>
      <c r="J8914" t="s">
        <v>572</v>
      </c>
      <c r="L8914" t="s">
        <v>516</v>
      </c>
      <c r="M8914" t="s">
        <v>417</v>
      </c>
      <c r="N8914" t="s">
        <v>573</v>
      </c>
    </row>
    <row r="8915" spans="1:14" hidden="1" x14ac:dyDescent="0.25">
      <c r="A8915" t="s">
        <v>241</v>
      </c>
      <c r="B8915" s="1">
        <v>45473</v>
      </c>
      <c r="C8915" t="s">
        <v>895</v>
      </c>
      <c r="D8915" t="s">
        <v>896</v>
      </c>
      <c r="E8915" s="4">
        <v>-52056.220000000008</v>
      </c>
      <c r="F8915" t="s">
        <v>567</v>
      </c>
      <c r="G8915" t="s">
        <v>511</v>
      </c>
      <c r="H8915" t="s">
        <v>516</v>
      </c>
      <c r="I8915" t="s">
        <v>512</v>
      </c>
      <c r="J8915" t="s">
        <v>572</v>
      </c>
      <c r="L8915" t="s">
        <v>516</v>
      </c>
      <c r="M8915" t="s">
        <v>417</v>
      </c>
      <c r="N8915" t="s">
        <v>573</v>
      </c>
    </row>
    <row r="8916" spans="1:14" hidden="1" x14ac:dyDescent="0.25">
      <c r="A8916" t="s">
        <v>241</v>
      </c>
      <c r="B8916" s="1">
        <v>45473</v>
      </c>
      <c r="C8916" t="s">
        <v>897</v>
      </c>
      <c r="D8916" t="s">
        <v>898</v>
      </c>
      <c r="E8916" s="4">
        <v>-689282</v>
      </c>
      <c r="F8916" t="s">
        <v>567</v>
      </c>
      <c r="G8916" t="s">
        <v>511</v>
      </c>
      <c r="H8916" t="s">
        <v>331</v>
      </c>
      <c r="I8916" t="s">
        <v>332</v>
      </c>
      <c r="J8916" t="s">
        <v>899</v>
      </c>
      <c r="L8916" t="s">
        <v>331</v>
      </c>
      <c r="M8916" t="s">
        <v>332</v>
      </c>
      <c r="N8916" t="s">
        <v>573</v>
      </c>
    </row>
    <row r="8917" spans="1:14" hidden="1" x14ac:dyDescent="0.25">
      <c r="A8917" t="s">
        <v>241</v>
      </c>
      <c r="B8917" s="1">
        <v>45473</v>
      </c>
      <c r="C8917" t="s">
        <v>145</v>
      </c>
      <c r="D8917" t="s">
        <v>1199</v>
      </c>
      <c r="E8917" s="4">
        <v>-315297.5</v>
      </c>
      <c r="F8917" t="s">
        <v>567</v>
      </c>
      <c r="G8917" t="s">
        <v>511</v>
      </c>
      <c r="H8917" t="s">
        <v>338</v>
      </c>
      <c r="I8917" t="s">
        <v>136</v>
      </c>
      <c r="J8917" t="s">
        <v>655</v>
      </c>
      <c r="L8917" t="s">
        <v>338</v>
      </c>
      <c r="M8917" t="s">
        <v>136</v>
      </c>
      <c r="N8917" t="s">
        <v>573</v>
      </c>
    </row>
    <row r="8918" spans="1:14" hidden="1" x14ac:dyDescent="0.25">
      <c r="A8918" t="s">
        <v>241</v>
      </c>
      <c r="B8918" s="1">
        <v>45473</v>
      </c>
      <c r="C8918" t="s">
        <v>141</v>
      </c>
      <c r="D8918" t="s">
        <v>1318</v>
      </c>
      <c r="E8918" s="4">
        <v>-194176</v>
      </c>
      <c r="F8918" t="s">
        <v>567</v>
      </c>
      <c r="G8918" t="s">
        <v>511</v>
      </c>
      <c r="H8918" t="s">
        <v>338</v>
      </c>
      <c r="I8918" t="s">
        <v>136</v>
      </c>
      <c r="J8918" t="s">
        <v>655</v>
      </c>
      <c r="L8918" t="s">
        <v>338</v>
      </c>
      <c r="M8918" t="s">
        <v>136</v>
      </c>
      <c r="N8918" t="s">
        <v>573</v>
      </c>
    </row>
    <row r="8919" spans="1:14" hidden="1" x14ac:dyDescent="0.25">
      <c r="A8919" t="s">
        <v>241</v>
      </c>
      <c r="B8919" s="1">
        <v>45473</v>
      </c>
      <c r="C8919" t="s">
        <v>902</v>
      </c>
      <c r="D8919" t="s">
        <v>903</v>
      </c>
      <c r="E8919" s="4">
        <v>-162958.48999999996</v>
      </c>
      <c r="F8919" t="s">
        <v>567</v>
      </c>
      <c r="G8919" t="s">
        <v>511</v>
      </c>
      <c r="H8919" t="s">
        <v>328</v>
      </c>
      <c r="I8919" t="s">
        <v>329</v>
      </c>
      <c r="J8919" t="s">
        <v>904</v>
      </c>
      <c r="L8919" t="s">
        <v>328</v>
      </c>
      <c r="M8919" t="s">
        <v>329</v>
      </c>
      <c r="N8919" t="s">
        <v>573</v>
      </c>
    </row>
    <row r="8920" spans="1:14" hidden="1" x14ac:dyDescent="0.25">
      <c r="A8920" t="s">
        <v>241</v>
      </c>
      <c r="B8920" s="1">
        <v>45473</v>
      </c>
      <c r="C8920" t="s">
        <v>905</v>
      </c>
      <c r="D8920" t="s">
        <v>906</v>
      </c>
      <c r="E8920" s="4">
        <v>-416533.11000000004</v>
      </c>
      <c r="F8920" t="s">
        <v>567</v>
      </c>
      <c r="G8920" t="s">
        <v>511</v>
      </c>
      <c r="H8920" t="s">
        <v>328</v>
      </c>
      <c r="I8920" t="s">
        <v>329</v>
      </c>
      <c r="J8920" t="s">
        <v>904</v>
      </c>
      <c r="L8920" t="s">
        <v>328</v>
      </c>
      <c r="M8920" t="s">
        <v>329</v>
      </c>
      <c r="N8920" t="s">
        <v>573</v>
      </c>
    </row>
    <row r="8921" spans="1:14" hidden="1" x14ac:dyDescent="0.25">
      <c r="A8921" t="s">
        <v>241</v>
      </c>
      <c r="B8921" s="1">
        <v>45473</v>
      </c>
      <c r="C8921" t="s">
        <v>907</v>
      </c>
      <c r="D8921" t="s">
        <v>908</v>
      </c>
      <c r="E8921" s="4">
        <v>-48062.180000000008</v>
      </c>
      <c r="F8921" t="s">
        <v>567</v>
      </c>
      <c r="G8921" t="s">
        <v>511</v>
      </c>
      <c r="H8921" t="s">
        <v>328</v>
      </c>
      <c r="I8921" t="s">
        <v>329</v>
      </c>
      <c r="J8921" t="s">
        <v>904</v>
      </c>
      <c r="L8921" t="s">
        <v>328</v>
      </c>
      <c r="M8921" t="s">
        <v>329</v>
      </c>
      <c r="N8921" t="s">
        <v>573</v>
      </c>
    </row>
    <row r="8922" spans="1:14" hidden="1" x14ac:dyDescent="0.25">
      <c r="A8922" t="s">
        <v>241</v>
      </c>
      <c r="B8922" s="1">
        <v>45473</v>
      </c>
      <c r="C8922" t="s">
        <v>909</v>
      </c>
      <c r="D8922" t="s">
        <v>910</v>
      </c>
      <c r="E8922" s="4">
        <v>-13963.669999999995</v>
      </c>
      <c r="F8922" t="s">
        <v>567</v>
      </c>
      <c r="G8922" t="s">
        <v>511</v>
      </c>
      <c r="H8922" t="s">
        <v>328</v>
      </c>
      <c r="I8922" t="s">
        <v>329</v>
      </c>
      <c r="J8922" t="s">
        <v>904</v>
      </c>
      <c r="L8922" t="s">
        <v>328</v>
      </c>
      <c r="M8922" t="s">
        <v>329</v>
      </c>
      <c r="N8922" t="s">
        <v>573</v>
      </c>
    </row>
    <row r="8923" spans="1:14" hidden="1" x14ac:dyDescent="0.25">
      <c r="A8923" t="s">
        <v>241</v>
      </c>
      <c r="B8923" s="1">
        <v>45473</v>
      </c>
      <c r="C8923" t="s">
        <v>913</v>
      </c>
      <c r="D8923" t="s">
        <v>914</v>
      </c>
      <c r="E8923" s="4">
        <v>-195502.61</v>
      </c>
      <c r="F8923" t="s">
        <v>567</v>
      </c>
      <c r="G8923" t="s">
        <v>511</v>
      </c>
      <c r="H8923" t="s">
        <v>340</v>
      </c>
      <c r="I8923" t="s">
        <v>341</v>
      </c>
      <c r="J8923" t="s">
        <v>667</v>
      </c>
      <c r="L8923" t="s">
        <v>340</v>
      </c>
      <c r="M8923" t="s">
        <v>341</v>
      </c>
      <c r="N8923" t="s">
        <v>573</v>
      </c>
    </row>
    <row r="8924" spans="1:14" hidden="1" x14ac:dyDescent="0.25">
      <c r="A8924" t="s">
        <v>241</v>
      </c>
      <c r="B8924" s="1">
        <v>45473</v>
      </c>
      <c r="C8924" t="s">
        <v>1379</v>
      </c>
      <c r="D8924" t="s">
        <v>1380</v>
      </c>
      <c r="E8924" s="4">
        <v>-29480</v>
      </c>
      <c r="F8924" t="s">
        <v>567</v>
      </c>
      <c r="G8924" t="s">
        <v>511</v>
      </c>
      <c r="H8924" t="s">
        <v>331</v>
      </c>
      <c r="I8924" t="s">
        <v>332</v>
      </c>
      <c r="J8924" t="s">
        <v>899</v>
      </c>
      <c r="M8924" t="s">
        <v>332</v>
      </c>
      <c r="N8924" t="s">
        <v>573</v>
      </c>
    </row>
    <row r="8925" spans="1:14" hidden="1" x14ac:dyDescent="0.25">
      <c r="A8925" t="s">
        <v>241</v>
      </c>
      <c r="B8925" s="1">
        <v>45473</v>
      </c>
      <c r="C8925" t="s">
        <v>110</v>
      </c>
      <c r="D8925" t="s">
        <v>926</v>
      </c>
      <c r="E8925" s="4">
        <v>-157908.34999999998</v>
      </c>
      <c r="F8925" t="s">
        <v>567</v>
      </c>
      <c r="G8925" t="s">
        <v>511</v>
      </c>
      <c r="H8925" t="s">
        <v>333</v>
      </c>
      <c r="I8925" t="s">
        <v>335</v>
      </c>
      <c r="J8925" t="s">
        <v>923</v>
      </c>
      <c r="L8925" t="s">
        <v>333</v>
      </c>
      <c r="M8925" t="s">
        <v>335</v>
      </c>
      <c r="N8925" t="s">
        <v>573</v>
      </c>
    </row>
    <row r="8926" spans="1:14" hidden="1" x14ac:dyDescent="0.25">
      <c r="A8926" t="s">
        <v>241</v>
      </c>
      <c r="B8926" s="1">
        <v>45473</v>
      </c>
      <c r="C8926" t="s">
        <v>112</v>
      </c>
      <c r="D8926" t="s">
        <v>937</v>
      </c>
      <c r="E8926" s="4">
        <v>-379160.14000000019</v>
      </c>
      <c r="F8926" t="s">
        <v>567</v>
      </c>
      <c r="G8926" t="s">
        <v>511</v>
      </c>
      <c r="H8926" t="s">
        <v>333</v>
      </c>
      <c r="I8926" t="s">
        <v>335</v>
      </c>
      <c r="J8926" t="s">
        <v>923</v>
      </c>
      <c r="L8926" t="s">
        <v>333</v>
      </c>
      <c r="M8926" t="s">
        <v>335</v>
      </c>
      <c r="N8926" t="s">
        <v>573</v>
      </c>
    </row>
    <row r="8927" spans="1:14" hidden="1" x14ac:dyDescent="0.25">
      <c r="A8927" t="s">
        <v>241</v>
      </c>
      <c r="B8927" s="1">
        <v>45473</v>
      </c>
      <c r="C8927" t="s">
        <v>115</v>
      </c>
      <c r="D8927" t="s">
        <v>944</v>
      </c>
      <c r="E8927" s="4">
        <v>-172822.13</v>
      </c>
      <c r="F8927" t="s">
        <v>567</v>
      </c>
      <c r="G8927" t="s">
        <v>511</v>
      </c>
      <c r="H8927" t="s">
        <v>333</v>
      </c>
      <c r="I8927" t="s">
        <v>335</v>
      </c>
      <c r="J8927" t="s">
        <v>923</v>
      </c>
      <c r="L8927" t="s">
        <v>333</v>
      </c>
      <c r="M8927" t="s">
        <v>335</v>
      </c>
      <c r="N8927" t="s">
        <v>573</v>
      </c>
    </row>
    <row r="8928" spans="1:14" hidden="1" x14ac:dyDescent="0.25">
      <c r="A8928" t="s">
        <v>241</v>
      </c>
      <c r="B8928" s="1">
        <v>45473</v>
      </c>
      <c r="C8928" t="s">
        <v>117</v>
      </c>
      <c r="D8928" t="s">
        <v>947</v>
      </c>
      <c r="E8928" s="4">
        <v>-49550.170000000006</v>
      </c>
      <c r="F8928" t="s">
        <v>567</v>
      </c>
      <c r="G8928" t="s">
        <v>511</v>
      </c>
      <c r="H8928" t="s">
        <v>333</v>
      </c>
      <c r="I8928" t="s">
        <v>335</v>
      </c>
      <c r="J8928" t="s">
        <v>923</v>
      </c>
      <c r="L8928" t="s">
        <v>333</v>
      </c>
      <c r="M8928" t="s">
        <v>335</v>
      </c>
      <c r="N8928" t="s">
        <v>573</v>
      </c>
    </row>
    <row r="8929" spans="1:14" hidden="1" x14ac:dyDescent="0.25">
      <c r="A8929" t="s">
        <v>241</v>
      </c>
      <c r="B8929" s="1">
        <v>45473</v>
      </c>
      <c r="C8929" t="s">
        <v>119</v>
      </c>
      <c r="D8929" t="s">
        <v>1202</v>
      </c>
      <c r="E8929" s="4">
        <v>-110275.99</v>
      </c>
      <c r="F8929" t="s">
        <v>567</v>
      </c>
      <c r="G8929" t="s">
        <v>511</v>
      </c>
      <c r="H8929" t="s">
        <v>333</v>
      </c>
      <c r="I8929" t="s">
        <v>335</v>
      </c>
      <c r="J8929" t="s">
        <v>923</v>
      </c>
      <c r="L8929" t="s">
        <v>333</v>
      </c>
      <c r="M8929" t="s">
        <v>335</v>
      </c>
      <c r="N8929" t="s">
        <v>573</v>
      </c>
    </row>
    <row r="8930" spans="1:14" hidden="1" x14ac:dyDescent="0.25">
      <c r="A8930" t="s">
        <v>241</v>
      </c>
      <c r="B8930" s="1">
        <v>45473</v>
      </c>
      <c r="C8930" t="s">
        <v>121</v>
      </c>
      <c r="D8930" t="s">
        <v>1203</v>
      </c>
      <c r="E8930" s="4">
        <v>-1730397.4299999997</v>
      </c>
      <c r="F8930" t="s">
        <v>567</v>
      </c>
      <c r="G8930" t="s">
        <v>511</v>
      </c>
      <c r="H8930" t="s">
        <v>333</v>
      </c>
      <c r="I8930" t="s">
        <v>335</v>
      </c>
      <c r="J8930" t="s">
        <v>923</v>
      </c>
      <c r="L8930" t="s">
        <v>333</v>
      </c>
      <c r="M8930" t="s">
        <v>335</v>
      </c>
      <c r="N8930" t="s">
        <v>573</v>
      </c>
    </row>
    <row r="8931" spans="1:14" hidden="1" x14ac:dyDescent="0.25">
      <c r="A8931" t="s">
        <v>241</v>
      </c>
      <c r="B8931" s="1">
        <v>45473</v>
      </c>
      <c r="C8931" t="s">
        <v>123</v>
      </c>
      <c r="D8931" t="s">
        <v>1204</v>
      </c>
      <c r="E8931" s="4">
        <v>-63287.94</v>
      </c>
      <c r="F8931" t="s">
        <v>567</v>
      </c>
      <c r="G8931" t="s">
        <v>511</v>
      </c>
      <c r="H8931" t="s">
        <v>333</v>
      </c>
      <c r="I8931" t="s">
        <v>335</v>
      </c>
      <c r="J8931" t="s">
        <v>923</v>
      </c>
      <c r="L8931" t="s">
        <v>333</v>
      </c>
      <c r="M8931" t="s">
        <v>449</v>
      </c>
      <c r="N8931" t="s">
        <v>573</v>
      </c>
    </row>
    <row r="8932" spans="1:14" hidden="1" x14ac:dyDescent="0.25">
      <c r="A8932" t="s">
        <v>241</v>
      </c>
      <c r="B8932" s="1">
        <v>45473</v>
      </c>
      <c r="C8932" t="s">
        <v>975</v>
      </c>
      <c r="D8932" t="s">
        <v>976</v>
      </c>
      <c r="E8932" s="4">
        <v>-522912.28000000009</v>
      </c>
      <c r="F8932" t="s">
        <v>567</v>
      </c>
      <c r="G8932" t="s">
        <v>511</v>
      </c>
      <c r="H8932" t="s">
        <v>342</v>
      </c>
      <c r="I8932" t="s">
        <v>343</v>
      </c>
      <c r="J8932" t="s">
        <v>725</v>
      </c>
      <c r="L8932" t="s">
        <v>342</v>
      </c>
      <c r="M8932" t="s">
        <v>343</v>
      </c>
      <c r="N8932" t="s">
        <v>573</v>
      </c>
    </row>
    <row r="8933" spans="1:14" hidden="1" x14ac:dyDescent="0.25">
      <c r="A8933" t="s">
        <v>241</v>
      </c>
      <c r="B8933" s="1">
        <v>45473</v>
      </c>
      <c r="C8933" t="s">
        <v>979</v>
      </c>
      <c r="D8933" t="s">
        <v>980</v>
      </c>
      <c r="E8933" s="4">
        <v>-2218.4900000000016</v>
      </c>
      <c r="F8933" t="s">
        <v>567</v>
      </c>
      <c r="G8933" t="s">
        <v>511</v>
      </c>
      <c r="H8933" t="s">
        <v>342</v>
      </c>
      <c r="I8933" t="s">
        <v>343</v>
      </c>
      <c r="J8933" t="s">
        <v>725</v>
      </c>
      <c r="L8933" t="s">
        <v>342</v>
      </c>
      <c r="M8933" t="s">
        <v>343</v>
      </c>
      <c r="N8933" t="s">
        <v>573</v>
      </c>
    </row>
    <row r="8934" spans="1:14" hidden="1" x14ac:dyDescent="0.25">
      <c r="A8934" t="s">
        <v>241</v>
      </c>
      <c r="B8934" s="1">
        <v>45473</v>
      </c>
      <c r="C8934" t="s">
        <v>983</v>
      </c>
      <c r="D8934" t="s">
        <v>984</v>
      </c>
      <c r="E8934" s="4">
        <v>-1280.3899999999983</v>
      </c>
      <c r="F8934" t="s">
        <v>567</v>
      </c>
      <c r="G8934" t="s">
        <v>511</v>
      </c>
      <c r="H8934" t="s">
        <v>342</v>
      </c>
      <c r="I8934" t="s">
        <v>343</v>
      </c>
      <c r="J8934" t="s">
        <v>725</v>
      </c>
      <c r="L8934" t="s">
        <v>342</v>
      </c>
      <c r="M8934" t="s">
        <v>343</v>
      </c>
      <c r="N8934" t="s">
        <v>573</v>
      </c>
    </row>
    <row r="8935" spans="1:14" hidden="1" x14ac:dyDescent="0.25">
      <c r="A8935" t="s">
        <v>241</v>
      </c>
      <c r="B8935" s="1">
        <v>45473</v>
      </c>
      <c r="C8935" t="s">
        <v>1362</v>
      </c>
      <c r="D8935" t="s">
        <v>1363</v>
      </c>
      <c r="E8935" s="4">
        <v>296155.68000000005</v>
      </c>
      <c r="F8935" t="s">
        <v>567</v>
      </c>
      <c r="G8935" t="s">
        <v>511</v>
      </c>
      <c r="H8935" t="s">
        <v>342</v>
      </c>
      <c r="I8935" t="s">
        <v>343</v>
      </c>
      <c r="J8935" t="s">
        <v>725</v>
      </c>
      <c r="L8935" t="s">
        <v>342</v>
      </c>
      <c r="M8935" t="s">
        <v>343</v>
      </c>
      <c r="N8935" t="s">
        <v>573</v>
      </c>
    </row>
    <row r="8936" spans="1:14" hidden="1" x14ac:dyDescent="0.25">
      <c r="A8936" t="s">
        <v>241</v>
      </c>
      <c r="B8936" s="1">
        <v>45473</v>
      </c>
      <c r="C8936" t="s">
        <v>995</v>
      </c>
      <c r="D8936" t="s">
        <v>996</v>
      </c>
      <c r="E8936" s="4">
        <v>-319338.65999999997</v>
      </c>
      <c r="F8936" t="s">
        <v>567</v>
      </c>
      <c r="G8936" t="s">
        <v>511</v>
      </c>
      <c r="H8936" t="s">
        <v>352</v>
      </c>
      <c r="I8936" t="s">
        <v>353</v>
      </c>
      <c r="J8936" t="s">
        <v>746</v>
      </c>
      <c r="L8936" t="s">
        <v>352</v>
      </c>
      <c r="M8936" t="s">
        <v>349</v>
      </c>
      <c r="N8936" t="s">
        <v>573</v>
      </c>
    </row>
    <row r="8937" spans="1:14" hidden="1" x14ac:dyDescent="0.25">
      <c r="A8937" t="s">
        <v>241</v>
      </c>
      <c r="B8937" s="1">
        <v>45473</v>
      </c>
      <c r="C8937" t="s">
        <v>1003</v>
      </c>
      <c r="D8937" t="s">
        <v>1004</v>
      </c>
      <c r="E8937" s="4">
        <v>-203497.72000000003</v>
      </c>
      <c r="F8937" t="s">
        <v>567</v>
      </c>
      <c r="G8937" t="s">
        <v>511</v>
      </c>
      <c r="H8937" t="s">
        <v>348</v>
      </c>
      <c r="I8937" t="s">
        <v>349</v>
      </c>
      <c r="J8937" t="s">
        <v>746</v>
      </c>
      <c r="L8937" t="s">
        <v>348</v>
      </c>
      <c r="M8937" t="s">
        <v>349</v>
      </c>
      <c r="N8937" t="s">
        <v>573</v>
      </c>
    </row>
    <row r="8938" spans="1:14" hidden="1" x14ac:dyDescent="0.25">
      <c r="A8938" t="s">
        <v>241</v>
      </c>
      <c r="B8938" s="1">
        <v>45473</v>
      </c>
      <c r="C8938" t="s">
        <v>1291</v>
      </c>
      <c r="D8938" t="s">
        <v>1292</v>
      </c>
      <c r="E8938" s="4">
        <v>-96592.160000000018</v>
      </c>
      <c r="F8938" t="s">
        <v>567</v>
      </c>
      <c r="G8938" t="s">
        <v>511</v>
      </c>
      <c r="H8938" t="s">
        <v>348</v>
      </c>
      <c r="I8938" t="s">
        <v>349</v>
      </c>
      <c r="J8938" t="s">
        <v>746</v>
      </c>
      <c r="L8938" t="s">
        <v>348</v>
      </c>
      <c r="M8938" t="s">
        <v>349</v>
      </c>
      <c r="N8938" t="s">
        <v>573</v>
      </c>
    </row>
    <row r="8939" spans="1:14" hidden="1" x14ac:dyDescent="0.25">
      <c r="A8939" t="s">
        <v>241</v>
      </c>
      <c r="B8939" s="1">
        <v>45473</v>
      </c>
      <c r="C8939" t="s">
        <v>1256</v>
      </c>
      <c r="D8939" t="s">
        <v>1257</v>
      </c>
      <c r="E8939" s="4">
        <v>-1350</v>
      </c>
      <c r="F8939" t="s">
        <v>567</v>
      </c>
      <c r="G8939" t="s">
        <v>511</v>
      </c>
      <c r="H8939" t="s">
        <v>348</v>
      </c>
      <c r="I8939" t="s">
        <v>349</v>
      </c>
      <c r="J8939" t="s">
        <v>746</v>
      </c>
      <c r="L8939" t="s">
        <v>348</v>
      </c>
      <c r="M8939" t="s">
        <v>349</v>
      </c>
      <c r="N8939" t="s">
        <v>573</v>
      </c>
    </row>
    <row r="8940" spans="1:14" hidden="1" x14ac:dyDescent="0.25">
      <c r="A8940" t="s">
        <v>241</v>
      </c>
      <c r="B8940" s="1">
        <v>45473</v>
      </c>
      <c r="C8940" t="s">
        <v>1011</v>
      </c>
      <c r="D8940" t="s">
        <v>1012</v>
      </c>
      <c r="E8940" s="4">
        <v>-35412.439999999988</v>
      </c>
      <c r="F8940" t="s">
        <v>567</v>
      </c>
      <c r="G8940" t="s">
        <v>511</v>
      </c>
      <c r="H8940" t="s">
        <v>348</v>
      </c>
      <c r="I8940" t="s">
        <v>349</v>
      </c>
      <c r="J8940" t="s">
        <v>746</v>
      </c>
      <c r="L8940" t="s">
        <v>348</v>
      </c>
      <c r="M8940" t="s">
        <v>349</v>
      </c>
      <c r="N8940" t="s">
        <v>573</v>
      </c>
    </row>
    <row r="8941" spans="1:14" hidden="1" x14ac:dyDescent="0.25">
      <c r="A8941" t="s">
        <v>241</v>
      </c>
      <c r="B8941" s="1">
        <v>45473</v>
      </c>
      <c r="C8941" t="s">
        <v>1015</v>
      </c>
      <c r="D8941" t="s">
        <v>1016</v>
      </c>
      <c r="E8941" s="4">
        <v>-1911.7100000000034</v>
      </c>
      <c r="F8941" t="s">
        <v>567</v>
      </c>
      <c r="G8941" t="s">
        <v>511</v>
      </c>
      <c r="H8941" t="s">
        <v>348</v>
      </c>
      <c r="I8941" t="s">
        <v>349</v>
      </c>
      <c r="J8941" t="s">
        <v>746</v>
      </c>
      <c r="L8941" t="s">
        <v>348</v>
      </c>
      <c r="M8941" t="s">
        <v>349</v>
      </c>
      <c r="N8941" t="s">
        <v>573</v>
      </c>
    </row>
    <row r="8942" spans="1:14" hidden="1" x14ac:dyDescent="0.25">
      <c r="A8942" t="s">
        <v>241</v>
      </c>
      <c r="B8942" s="1">
        <v>45473</v>
      </c>
      <c r="C8942" t="s">
        <v>1019</v>
      </c>
      <c r="D8942" t="s">
        <v>1020</v>
      </c>
      <c r="E8942" s="4">
        <v>-3235.1999999998993</v>
      </c>
      <c r="F8942" t="s">
        <v>567</v>
      </c>
      <c r="G8942" t="s">
        <v>511</v>
      </c>
      <c r="H8942" t="s">
        <v>348</v>
      </c>
      <c r="I8942" t="s">
        <v>349</v>
      </c>
      <c r="J8942" t="s">
        <v>746</v>
      </c>
      <c r="L8942" t="s">
        <v>348</v>
      </c>
      <c r="M8942" t="s">
        <v>349</v>
      </c>
      <c r="N8942" t="s">
        <v>573</v>
      </c>
    </row>
    <row r="8943" spans="1:14" hidden="1" x14ac:dyDescent="0.25">
      <c r="A8943" t="s">
        <v>241</v>
      </c>
      <c r="B8943" s="1">
        <v>45473</v>
      </c>
      <c r="C8943" t="s">
        <v>1023</v>
      </c>
      <c r="D8943" t="s">
        <v>1024</v>
      </c>
      <c r="E8943" s="4">
        <v>-16379.98</v>
      </c>
      <c r="F8943" t="s">
        <v>567</v>
      </c>
      <c r="G8943" t="s">
        <v>511</v>
      </c>
      <c r="H8943" t="s">
        <v>348</v>
      </c>
      <c r="I8943" t="s">
        <v>349</v>
      </c>
      <c r="J8943" t="s">
        <v>746</v>
      </c>
      <c r="L8943" t="s">
        <v>348</v>
      </c>
      <c r="M8943" t="s">
        <v>349</v>
      </c>
      <c r="N8943" t="s">
        <v>573</v>
      </c>
    </row>
    <row r="8944" spans="1:14" hidden="1" x14ac:dyDescent="0.25">
      <c r="A8944" t="s">
        <v>241</v>
      </c>
      <c r="B8944" s="1">
        <v>45473</v>
      </c>
      <c r="C8944" t="s">
        <v>1381</v>
      </c>
      <c r="D8944" t="s">
        <v>1382</v>
      </c>
      <c r="E8944" s="4">
        <v>-1603.61</v>
      </c>
      <c r="F8944" t="s">
        <v>567</v>
      </c>
      <c r="G8944" t="s">
        <v>511</v>
      </c>
      <c r="H8944" t="s">
        <v>331</v>
      </c>
      <c r="I8944" t="s">
        <v>332</v>
      </c>
      <c r="J8944" t="s">
        <v>899</v>
      </c>
      <c r="M8944" t="s">
        <v>332</v>
      </c>
      <c r="N8944" t="s">
        <v>573</v>
      </c>
    </row>
    <row r="8945" spans="1:14" hidden="1" x14ac:dyDescent="0.25">
      <c r="A8945" t="s">
        <v>241</v>
      </c>
      <c r="B8945" s="1">
        <v>45473</v>
      </c>
      <c r="C8945" t="s">
        <v>1207</v>
      </c>
      <c r="D8945" t="s">
        <v>1208</v>
      </c>
      <c r="E8945" s="4">
        <v>-1519.9999999999939</v>
      </c>
      <c r="F8945" t="s">
        <v>567</v>
      </c>
      <c r="G8945" t="s">
        <v>511</v>
      </c>
      <c r="H8945" t="s">
        <v>348</v>
      </c>
      <c r="I8945" t="s">
        <v>349</v>
      </c>
      <c r="J8945" t="s">
        <v>746</v>
      </c>
      <c r="L8945" t="s">
        <v>348</v>
      </c>
      <c r="M8945" t="s">
        <v>349</v>
      </c>
      <c r="N8945" t="s">
        <v>573</v>
      </c>
    </row>
    <row r="8946" spans="1:14" hidden="1" x14ac:dyDescent="0.25">
      <c r="A8946" t="s">
        <v>241</v>
      </c>
      <c r="B8946" s="1">
        <v>45473</v>
      </c>
      <c r="C8946" t="s">
        <v>1269</v>
      </c>
      <c r="D8946" t="s">
        <v>1270</v>
      </c>
      <c r="E8946" s="4">
        <v>-7800</v>
      </c>
      <c r="F8946" t="s">
        <v>567</v>
      </c>
      <c r="G8946" t="s">
        <v>511</v>
      </c>
      <c r="H8946" t="s">
        <v>348</v>
      </c>
      <c r="I8946" t="s">
        <v>349</v>
      </c>
      <c r="J8946" t="s">
        <v>746</v>
      </c>
      <c r="L8946" t="s">
        <v>348</v>
      </c>
      <c r="M8946" t="s">
        <v>349</v>
      </c>
      <c r="N8946" t="s">
        <v>573</v>
      </c>
    </row>
    <row r="8947" spans="1:14" hidden="1" x14ac:dyDescent="0.25">
      <c r="A8947" t="s">
        <v>241</v>
      </c>
      <c r="B8947" s="1">
        <v>45473</v>
      </c>
      <c r="C8947" t="s">
        <v>1320</v>
      </c>
      <c r="D8947" t="s">
        <v>1321</v>
      </c>
      <c r="E8947" s="4">
        <v>-8860.5</v>
      </c>
      <c r="F8947" t="s">
        <v>567</v>
      </c>
      <c r="G8947" t="s">
        <v>511</v>
      </c>
      <c r="H8947" t="s">
        <v>348</v>
      </c>
      <c r="I8947" t="s">
        <v>349</v>
      </c>
      <c r="J8947" t="s">
        <v>746</v>
      </c>
      <c r="L8947" t="s">
        <v>348</v>
      </c>
      <c r="M8947" t="s">
        <v>349</v>
      </c>
      <c r="N8947" t="s">
        <v>573</v>
      </c>
    </row>
    <row r="8948" spans="1:14" hidden="1" x14ac:dyDescent="0.25">
      <c r="A8948" t="s">
        <v>241</v>
      </c>
      <c r="B8948" s="1">
        <v>45473</v>
      </c>
      <c r="C8948" t="s">
        <v>1033</v>
      </c>
      <c r="D8948" t="s">
        <v>1034</v>
      </c>
      <c r="E8948" s="4">
        <v>-4618.4500000000035</v>
      </c>
      <c r="F8948" t="s">
        <v>567</v>
      </c>
      <c r="G8948" t="s">
        <v>511</v>
      </c>
      <c r="H8948" t="s">
        <v>348</v>
      </c>
      <c r="I8948" t="s">
        <v>349</v>
      </c>
      <c r="J8948" t="s">
        <v>667</v>
      </c>
      <c r="L8948" t="s">
        <v>340</v>
      </c>
      <c r="M8948" t="s">
        <v>349</v>
      </c>
      <c r="N8948" t="s">
        <v>573</v>
      </c>
    </row>
    <row r="8949" spans="1:14" hidden="1" x14ac:dyDescent="0.25">
      <c r="A8949" t="s">
        <v>241</v>
      </c>
      <c r="B8949" s="1">
        <v>45473</v>
      </c>
      <c r="C8949" t="s">
        <v>1209</v>
      </c>
      <c r="D8949" t="s">
        <v>1210</v>
      </c>
      <c r="E8949" s="4">
        <v>-12169.329999999962</v>
      </c>
      <c r="F8949" t="s">
        <v>567</v>
      </c>
      <c r="G8949" t="s">
        <v>511</v>
      </c>
      <c r="H8949" t="s">
        <v>348</v>
      </c>
      <c r="I8949" t="s">
        <v>349</v>
      </c>
      <c r="J8949" t="s">
        <v>746</v>
      </c>
      <c r="L8949" t="s">
        <v>348</v>
      </c>
      <c r="M8949" t="s">
        <v>349</v>
      </c>
      <c r="N8949" t="s">
        <v>573</v>
      </c>
    </row>
    <row r="8950" spans="1:14" hidden="1" x14ac:dyDescent="0.25">
      <c r="A8950" t="s">
        <v>241</v>
      </c>
      <c r="B8950" s="1">
        <v>45473</v>
      </c>
      <c r="C8950" t="s">
        <v>1230</v>
      </c>
      <c r="D8950" t="s">
        <v>1231</v>
      </c>
      <c r="E8950" s="4">
        <v>-68077.149999999863</v>
      </c>
      <c r="F8950" t="s">
        <v>567</v>
      </c>
      <c r="G8950" t="s">
        <v>511</v>
      </c>
      <c r="H8950" t="s">
        <v>355</v>
      </c>
      <c r="I8950" t="s">
        <v>356</v>
      </c>
      <c r="J8950" t="s">
        <v>689</v>
      </c>
      <c r="L8950" t="s">
        <v>716</v>
      </c>
      <c r="M8950" t="s">
        <v>356</v>
      </c>
      <c r="N8950" t="s">
        <v>573</v>
      </c>
    </row>
    <row r="8951" spans="1:14" hidden="1" x14ac:dyDescent="0.25">
      <c r="A8951" t="s">
        <v>241</v>
      </c>
      <c r="B8951" s="1">
        <v>45473</v>
      </c>
      <c r="C8951" t="s">
        <v>1050</v>
      </c>
      <c r="D8951" t="s">
        <v>1051</v>
      </c>
      <c r="E8951" s="4">
        <v>-59992.239999999962</v>
      </c>
      <c r="F8951" t="s">
        <v>567</v>
      </c>
      <c r="G8951" t="s">
        <v>511</v>
      </c>
      <c r="H8951" t="s">
        <v>355</v>
      </c>
      <c r="I8951" t="s">
        <v>356</v>
      </c>
      <c r="J8951" t="s">
        <v>689</v>
      </c>
      <c r="L8951" t="s">
        <v>348</v>
      </c>
      <c r="M8951" t="s">
        <v>356</v>
      </c>
      <c r="N8951" t="s">
        <v>573</v>
      </c>
    </row>
    <row r="8952" spans="1:14" hidden="1" x14ac:dyDescent="0.25">
      <c r="A8952" t="s">
        <v>241</v>
      </c>
      <c r="B8952" s="1">
        <v>45473</v>
      </c>
      <c r="C8952" t="s">
        <v>1054</v>
      </c>
      <c r="D8952" t="s">
        <v>1055</v>
      </c>
      <c r="E8952" s="4">
        <v>407.71999999999889</v>
      </c>
      <c r="F8952" t="s">
        <v>567</v>
      </c>
      <c r="G8952" t="s">
        <v>511</v>
      </c>
      <c r="H8952" t="s">
        <v>355</v>
      </c>
      <c r="I8952" t="s">
        <v>356</v>
      </c>
      <c r="J8952" t="s">
        <v>689</v>
      </c>
      <c r="L8952" t="s">
        <v>355</v>
      </c>
      <c r="M8952" t="s">
        <v>356</v>
      </c>
      <c r="N8952" t="s">
        <v>573</v>
      </c>
    </row>
    <row r="8953" spans="1:14" hidden="1" x14ac:dyDescent="0.25">
      <c r="A8953" t="s">
        <v>241</v>
      </c>
      <c r="B8953" s="1">
        <v>45473</v>
      </c>
      <c r="C8953" t="s">
        <v>1211</v>
      </c>
      <c r="D8953" t="s">
        <v>1212</v>
      </c>
      <c r="E8953" s="4">
        <v>-267.07</v>
      </c>
      <c r="F8953" t="s">
        <v>567</v>
      </c>
      <c r="G8953" t="s">
        <v>511</v>
      </c>
      <c r="H8953" t="s">
        <v>355</v>
      </c>
      <c r="I8953" t="s">
        <v>356</v>
      </c>
      <c r="J8953" t="s">
        <v>746</v>
      </c>
      <c r="L8953" t="s">
        <v>348</v>
      </c>
      <c r="M8953" t="s">
        <v>356</v>
      </c>
      <c r="N8953" t="s">
        <v>573</v>
      </c>
    </row>
    <row r="8954" spans="1:14" hidden="1" x14ac:dyDescent="0.25">
      <c r="A8954" t="s">
        <v>241</v>
      </c>
      <c r="B8954" s="1">
        <v>45473</v>
      </c>
      <c r="C8954" t="s">
        <v>1060</v>
      </c>
      <c r="D8954" t="s">
        <v>1061</v>
      </c>
      <c r="E8954" s="4">
        <v>-1044.9599999999891</v>
      </c>
      <c r="F8954" t="s">
        <v>567</v>
      </c>
      <c r="G8954" t="s">
        <v>511</v>
      </c>
      <c r="H8954" t="s">
        <v>355</v>
      </c>
      <c r="I8954" t="s">
        <v>356</v>
      </c>
      <c r="J8954" t="s">
        <v>689</v>
      </c>
      <c r="L8954" t="s">
        <v>355</v>
      </c>
      <c r="M8954" t="s">
        <v>356</v>
      </c>
      <c r="N8954" t="s">
        <v>573</v>
      </c>
    </row>
    <row r="8955" spans="1:14" hidden="1" x14ac:dyDescent="0.25">
      <c r="A8955" t="s">
        <v>241</v>
      </c>
      <c r="B8955" s="1">
        <v>45473</v>
      </c>
      <c r="C8955" t="s">
        <v>1064</v>
      </c>
      <c r="D8955" t="s">
        <v>1065</v>
      </c>
      <c r="E8955" s="4">
        <v>-2.8499999999999726</v>
      </c>
      <c r="F8955" t="s">
        <v>567</v>
      </c>
      <c r="G8955" t="s">
        <v>511</v>
      </c>
      <c r="H8955" t="s">
        <v>355</v>
      </c>
      <c r="I8955" t="s">
        <v>356</v>
      </c>
      <c r="J8955" t="s">
        <v>746</v>
      </c>
      <c r="L8955" t="s">
        <v>348</v>
      </c>
      <c r="M8955" t="s">
        <v>356</v>
      </c>
      <c r="N8955" t="s">
        <v>573</v>
      </c>
    </row>
    <row r="8956" spans="1:14" hidden="1" x14ac:dyDescent="0.25">
      <c r="A8956" t="s">
        <v>241</v>
      </c>
      <c r="B8956" s="1">
        <v>45473</v>
      </c>
      <c r="C8956" t="s">
        <v>1072</v>
      </c>
      <c r="D8956" t="s">
        <v>1073</v>
      </c>
      <c r="E8956" s="4">
        <v>-25797.740000000027</v>
      </c>
      <c r="F8956" t="s">
        <v>567</v>
      </c>
      <c r="G8956" t="s">
        <v>511</v>
      </c>
      <c r="H8956" t="s">
        <v>348</v>
      </c>
      <c r="I8956" t="s">
        <v>349</v>
      </c>
      <c r="J8956" t="s">
        <v>746</v>
      </c>
      <c r="L8956" t="s">
        <v>348</v>
      </c>
      <c r="M8956" t="s">
        <v>453</v>
      </c>
      <c r="N8956" t="s">
        <v>573</v>
      </c>
    </row>
    <row r="8957" spans="1:14" hidden="1" x14ac:dyDescent="0.25">
      <c r="A8957" t="s">
        <v>241</v>
      </c>
      <c r="B8957" s="1">
        <v>45473</v>
      </c>
      <c r="C8957" t="s">
        <v>1076</v>
      </c>
      <c r="D8957" t="s">
        <v>1077</v>
      </c>
      <c r="E8957" s="4">
        <v>-11645.029999999999</v>
      </c>
      <c r="F8957" t="s">
        <v>567</v>
      </c>
      <c r="G8957" t="s">
        <v>511</v>
      </c>
      <c r="H8957" t="s">
        <v>348</v>
      </c>
      <c r="I8957" t="s">
        <v>349</v>
      </c>
      <c r="J8957" t="s">
        <v>746</v>
      </c>
      <c r="L8957" t="s">
        <v>348</v>
      </c>
      <c r="M8957" t="s">
        <v>453</v>
      </c>
      <c r="N8957" t="s">
        <v>573</v>
      </c>
    </row>
    <row r="8958" spans="1:14" hidden="1" x14ac:dyDescent="0.25">
      <c r="A8958" t="s">
        <v>241</v>
      </c>
      <c r="B8958" s="1">
        <v>45473</v>
      </c>
      <c r="C8958" t="s">
        <v>1234</v>
      </c>
      <c r="D8958" t="s">
        <v>1235</v>
      </c>
      <c r="E8958" s="4">
        <v>-3.4000000000000909</v>
      </c>
      <c r="F8958" t="s">
        <v>567</v>
      </c>
      <c r="G8958" t="s">
        <v>511</v>
      </c>
      <c r="H8958" t="s">
        <v>348</v>
      </c>
      <c r="I8958" t="s">
        <v>349</v>
      </c>
      <c r="J8958" t="s">
        <v>746</v>
      </c>
      <c r="L8958" t="s">
        <v>348</v>
      </c>
      <c r="M8958" t="s">
        <v>453</v>
      </c>
      <c r="N8958" t="s">
        <v>573</v>
      </c>
    </row>
    <row r="8959" spans="1:14" hidden="1" x14ac:dyDescent="0.25">
      <c r="A8959" t="s">
        <v>241</v>
      </c>
      <c r="B8959" s="1">
        <v>45473</v>
      </c>
      <c r="C8959" t="s">
        <v>1215</v>
      </c>
      <c r="D8959" t="s">
        <v>1216</v>
      </c>
      <c r="E8959" s="4">
        <v>-6.24</v>
      </c>
      <c r="F8959" t="s">
        <v>567</v>
      </c>
      <c r="G8959" t="s">
        <v>511</v>
      </c>
      <c r="H8959" t="s">
        <v>348</v>
      </c>
      <c r="I8959" t="s">
        <v>349</v>
      </c>
      <c r="J8959" t="s">
        <v>746</v>
      </c>
      <c r="L8959" t="s">
        <v>348</v>
      </c>
      <c r="M8959" t="s">
        <v>453</v>
      </c>
      <c r="N8959" t="s">
        <v>573</v>
      </c>
    </row>
    <row r="8960" spans="1:14" hidden="1" x14ac:dyDescent="0.25">
      <c r="A8960" t="s">
        <v>241</v>
      </c>
      <c r="B8960" s="1">
        <v>45473</v>
      </c>
      <c r="C8960" t="s">
        <v>1217</v>
      </c>
      <c r="D8960" t="s">
        <v>1218</v>
      </c>
      <c r="E8960" s="4">
        <v>-336.31</v>
      </c>
      <c r="F8960" t="s">
        <v>567</v>
      </c>
      <c r="G8960" t="s">
        <v>511</v>
      </c>
      <c r="H8960" t="s">
        <v>348</v>
      </c>
      <c r="I8960" t="s">
        <v>349</v>
      </c>
      <c r="J8960" t="s">
        <v>746</v>
      </c>
      <c r="L8960" t="s">
        <v>348</v>
      </c>
      <c r="M8960" t="s">
        <v>453</v>
      </c>
      <c r="N8960" t="s">
        <v>573</v>
      </c>
    </row>
    <row r="8961" spans="1:14" hidden="1" x14ac:dyDescent="0.25">
      <c r="A8961" t="s">
        <v>241</v>
      </c>
      <c r="B8961" s="1">
        <v>45473</v>
      </c>
      <c r="C8961" t="s">
        <v>1087</v>
      </c>
      <c r="D8961" t="s">
        <v>1088</v>
      </c>
      <c r="E8961" s="4">
        <v>-631.31999999999994</v>
      </c>
      <c r="F8961" t="s">
        <v>567</v>
      </c>
      <c r="G8961" t="s">
        <v>511</v>
      </c>
      <c r="H8961" t="s">
        <v>348</v>
      </c>
      <c r="I8961" t="s">
        <v>349</v>
      </c>
      <c r="J8961" t="s">
        <v>746</v>
      </c>
      <c r="L8961" t="s">
        <v>348</v>
      </c>
      <c r="M8961" t="s">
        <v>453</v>
      </c>
      <c r="N8961" t="s">
        <v>573</v>
      </c>
    </row>
    <row r="8962" spans="1:14" hidden="1" x14ac:dyDescent="0.25">
      <c r="A8962" t="s">
        <v>241</v>
      </c>
      <c r="B8962" s="1">
        <v>45473</v>
      </c>
      <c r="C8962" t="s">
        <v>1091</v>
      </c>
      <c r="D8962" t="s">
        <v>1092</v>
      </c>
      <c r="E8962" s="4">
        <v>-4207.9899999999989</v>
      </c>
      <c r="F8962" t="s">
        <v>567</v>
      </c>
      <c r="G8962" t="s">
        <v>511</v>
      </c>
      <c r="H8962" t="s">
        <v>348</v>
      </c>
      <c r="I8962" t="s">
        <v>349</v>
      </c>
      <c r="J8962" t="s">
        <v>746</v>
      </c>
      <c r="L8962" t="s">
        <v>348</v>
      </c>
      <c r="M8962" t="s">
        <v>453</v>
      </c>
      <c r="N8962" t="s">
        <v>573</v>
      </c>
    </row>
    <row r="8963" spans="1:14" hidden="1" x14ac:dyDescent="0.25">
      <c r="A8963" t="s">
        <v>241</v>
      </c>
      <c r="B8963" s="1">
        <v>45473</v>
      </c>
      <c r="C8963" t="s">
        <v>1095</v>
      </c>
      <c r="D8963" t="s">
        <v>1096</v>
      </c>
      <c r="E8963" s="4">
        <v>-674.81000000000006</v>
      </c>
      <c r="F8963" t="s">
        <v>567</v>
      </c>
      <c r="G8963" t="s">
        <v>511</v>
      </c>
      <c r="H8963" t="s">
        <v>348</v>
      </c>
      <c r="I8963" t="s">
        <v>349</v>
      </c>
      <c r="J8963" t="s">
        <v>746</v>
      </c>
      <c r="L8963" t="s">
        <v>348</v>
      </c>
      <c r="M8963" t="s">
        <v>453</v>
      </c>
      <c r="N8963" t="s">
        <v>573</v>
      </c>
    </row>
    <row r="8964" spans="1:14" hidden="1" x14ac:dyDescent="0.25">
      <c r="A8964" t="s">
        <v>241</v>
      </c>
      <c r="B8964" s="1">
        <v>45473</v>
      </c>
      <c r="C8964" t="s">
        <v>1099</v>
      </c>
      <c r="D8964" t="s">
        <v>1100</v>
      </c>
      <c r="E8964" s="4">
        <v>-165.0000000000004</v>
      </c>
      <c r="F8964" t="s">
        <v>567</v>
      </c>
      <c r="G8964" t="s">
        <v>511</v>
      </c>
      <c r="H8964" t="s">
        <v>348</v>
      </c>
      <c r="I8964" t="s">
        <v>349</v>
      </c>
      <c r="J8964" t="s">
        <v>746</v>
      </c>
      <c r="L8964" t="s">
        <v>348</v>
      </c>
      <c r="M8964" t="s">
        <v>453</v>
      </c>
      <c r="N8964" t="s">
        <v>573</v>
      </c>
    </row>
    <row r="8965" spans="1:14" hidden="1" x14ac:dyDescent="0.25">
      <c r="A8965" t="s">
        <v>241</v>
      </c>
      <c r="B8965" s="1">
        <v>45473</v>
      </c>
      <c r="C8965" t="s">
        <v>1103</v>
      </c>
      <c r="D8965" t="s">
        <v>1104</v>
      </c>
      <c r="E8965" s="4">
        <v>-1653.7799999999993</v>
      </c>
      <c r="F8965" t="s">
        <v>567</v>
      </c>
      <c r="G8965" t="s">
        <v>511</v>
      </c>
      <c r="H8965" t="s">
        <v>348</v>
      </c>
      <c r="I8965" t="s">
        <v>349</v>
      </c>
      <c r="J8965" t="s">
        <v>746</v>
      </c>
      <c r="L8965" t="s">
        <v>348</v>
      </c>
      <c r="M8965" t="s">
        <v>453</v>
      </c>
      <c r="N8965" t="s">
        <v>573</v>
      </c>
    </row>
    <row r="8966" spans="1:14" hidden="1" x14ac:dyDescent="0.25">
      <c r="A8966" t="s">
        <v>241</v>
      </c>
      <c r="B8966" s="1">
        <v>45473</v>
      </c>
      <c r="C8966" t="s">
        <v>1107</v>
      </c>
      <c r="D8966" t="s">
        <v>1108</v>
      </c>
      <c r="E8966" s="4">
        <v>-1393.79</v>
      </c>
      <c r="F8966" t="s">
        <v>567</v>
      </c>
      <c r="G8966" t="s">
        <v>511</v>
      </c>
      <c r="H8966" t="s">
        <v>348</v>
      </c>
      <c r="I8966" t="s">
        <v>349</v>
      </c>
      <c r="J8966" t="s">
        <v>746</v>
      </c>
      <c r="L8966" t="s">
        <v>348</v>
      </c>
      <c r="M8966" t="s">
        <v>453</v>
      </c>
      <c r="N8966" t="s">
        <v>573</v>
      </c>
    </row>
    <row r="8967" spans="1:14" hidden="1" x14ac:dyDescent="0.25">
      <c r="A8967" t="s">
        <v>241</v>
      </c>
      <c r="B8967" s="1">
        <v>45473</v>
      </c>
      <c r="C8967" t="s">
        <v>1109</v>
      </c>
      <c r="D8967" t="s">
        <v>1110</v>
      </c>
      <c r="E8967" s="4">
        <v>-1052.1699999999996</v>
      </c>
      <c r="F8967" t="s">
        <v>567</v>
      </c>
      <c r="G8967" t="s">
        <v>511</v>
      </c>
      <c r="H8967" t="s">
        <v>348</v>
      </c>
      <c r="I8967" t="s">
        <v>349</v>
      </c>
      <c r="J8967" t="s">
        <v>746</v>
      </c>
      <c r="L8967" t="s">
        <v>348</v>
      </c>
      <c r="M8967" t="s">
        <v>453</v>
      </c>
      <c r="N8967" t="s">
        <v>573</v>
      </c>
    </row>
    <row r="8968" spans="1:14" hidden="1" x14ac:dyDescent="0.25">
      <c r="A8968" t="s">
        <v>241</v>
      </c>
      <c r="B8968" s="1">
        <v>45473</v>
      </c>
      <c r="C8968" t="s">
        <v>1111</v>
      </c>
      <c r="D8968" t="s">
        <v>1112</v>
      </c>
      <c r="E8968" s="4">
        <v>-1233.1599999999999</v>
      </c>
      <c r="F8968" t="s">
        <v>567</v>
      </c>
      <c r="G8968" t="s">
        <v>511</v>
      </c>
      <c r="H8968" t="s">
        <v>348</v>
      </c>
      <c r="I8968" t="s">
        <v>349</v>
      </c>
      <c r="J8968" t="s">
        <v>746</v>
      </c>
      <c r="L8968" t="s">
        <v>348</v>
      </c>
      <c r="M8968" t="s">
        <v>453</v>
      </c>
      <c r="N8968" t="s">
        <v>573</v>
      </c>
    </row>
    <row r="8969" spans="1:14" hidden="1" x14ac:dyDescent="0.25">
      <c r="A8969" t="s">
        <v>241</v>
      </c>
      <c r="B8969" s="1">
        <v>45473</v>
      </c>
      <c r="C8969" t="s">
        <v>1115</v>
      </c>
      <c r="D8969" t="s">
        <v>1116</v>
      </c>
      <c r="E8969" s="4">
        <v>-330.5800000000192</v>
      </c>
      <c r="F8969" t="s">
        <v>567</v>
      </c>
      <c r="G8969" t="s">
        <v>511</v>
      </c>
      <c r="H8969" t="s">
        <v>348</v>
      </c>
      <c r="I8969" t="s">
        <v>349</v>
      </c>
      <c r="J8969" t="s">
        <v>746</v>
      </c>
      <c r="L8969" t="s">
        <v>348</v>
      </c>
      <c r="M8969" t="s">
        <v>453</v>
      </c>
      <c r="N8969" t="s">
        <v>573</v>
      </c>
    </row>
    <row r="8970" spans="1:14" hidden="1" x14ac:dyDescent="0.25">
      <c r="A8970" t="s">
        <v>241</v>
      </c>
      <c r="B8970" s="1">
        <v>45473</v>
      </c>
      <c r="C8970" t="s">
        <v>1344</v>
      </c>
      <c r="D8970" t="s">
        <v>1345</v>
      </c>
      <c r="E8970" s="4">
        <v>-636.47</v>
      </c>
      <c r="F8970" t="s">
        <v>567</v>
      </c>
      <c r="G8970" t="s">
        <v>511</v>
      </c>
      <c r="H8970" t="s">
        <v>348</v>
      </c>
      <c r="I8970" t="s">
        <v>349</v>
      </c>
      <c r="J8970" t="s">
        <v>746</v>
      </c>
      <c r="L8970" t="s">
        <v>348</v>
      </c>
      <c r="M8970" t="s">
        <v>453</v>
      </c>
      <c r="N8970" t="s">
        <v>573</v>
      </c>
    </row>
    <row r="8971" spans="1:14" hidden="1" x14ac:dyDescent="0.25">
      <c r="A8971" t="s">
        <v>241</v>
      </c>
      <c r="B8971" s="1">
        <v>45473</v>
      </c>
      <c r="C8971" t="s">
        <v>1371</v>
      </c>
      <c r="D8971" t="s">
        <v>1372</v>
      </c>
      <c r="E8971" s="4">
        <v>-511.84999999998604</v>
      </c>
      <c r="F8971" t="s">
        <v>567</v>
      </c>
      <c r="G8971" t="s">
        <v>511</v>
      </c>
      <c r="H8971" t="s">
        <v>348</v>
      </c>
      <c r="I8971" t="s">
        <v>349</v>
      </c>
      <c r="J8971" t="s">
        <v>746</v>
      </c>
      <c r="M8971" t="s">
        <v>349</v>
      </c>
      <c r="N8971" t="s">
        <v>573</v>
      </c>
    </row>
    <row r="8972" spans="1:14" hidden="1" x14ac:dyDescent="0.25">
      <c r="A8972" t="s">
        <v>241</v>
      </c>
      <c r="B8972" s="1">
        <v>45473</v>
      </c>
      <c r="C8972" t="s">
        <v>1117</v>
      </c>
      <c r="D8972" t="s">
        <v>1118</v>
      </c>
      <c r="E8972" s="4">
        <v>-1462.0699999999997</v>
      </c>
      <c r="F8972" t="s">
        <v>567</v>
      </c>
      <c r="G8972" t="s">
        <v>511</v>
      </c>
      <c r="H8972" t="s">
        <v>348</v>
      </c>
      <c r="I8972" t="s">
        <v>349</v>
      </c>
      <c r="J8972" t="s">
        <v>746</v>
      </c>
      <c r="L8972" t="s">
        <v>348</v>
      </c>
      <c r="M8972" t="s">
        <v>453</v>
      </c>
      <c r="N8972" t="s">
        <v>573</v>
      </c>
    </row>
    <row r="8973" spans="1:14" hidden="1" x14ac:dyDescent="0.25">
      <c r="A8973" t="s">
        <v>241</v>
      </c>
      <c r="B8973" s="1">
        <v>45473</v>
      </c>
      <c r="C8973" t="s">
        <v>1119</v>
      </c>
      <c r="D8973" t="s">
        <v>1120</v>
      </c>
      <c r="E8973" s="4">
        <v>-53594.199999999888</v>
      </c>
      <c r="F8973" t="s">
        <v>567</v>
      </c>
      <c r="G8973" t="s">
        <v>511</v>
      </c>
      <c r="H8973" t="s">
        <v>348</v>
      </c>
      <c r="I8973" t="s">
        <v>349</v>
      </c>
      <c r="J8973" t="s">
        <v>684</v>
      </c>
      <c r="L8973" t="s">
        <v>1121</v>
      </c>
      <c r="M8973" t="s">
        <v>453</v>
      </c>
      <c r="N8973" t="s">
        <v>573</v>
      </c>
    </row>
    <row r="8974" spans="1:14" hidden="1" x14ac:dyDescent="0.25">
      <c r="A8974" t="s">
        <v>241</v>
      </c>
      <c r="B8974" s="1">
        <v>45473</v>
      </c>
      <c r="C8974" t="s">
        <v>1124</v>
      </c>
      <c r="D8974" t="s">
        <v>1125</v>
      </c>
      <c r="E8974" s="4">
        <v>-210910</v>
      </c>
      <c r="F8974" t="s">
        <v>567</v>
      </c>
      <c r="G8974" t="s">
        <v>511</v>
      </c>
      <c r="H8974" t="s">
        <v>348</v>
      </c>
      <c r="I8974" t="s">
        <v>349</v>
      </c>
      <c r="J8974" t="s">
        <v>746</v>
      </c>
      <c r="L8974" t="s">
        <v>348</v>
      </c>
      <c r="M8974" t="s">
        <v>457</v>
      </c>
      <c r="N8974" t="s">
        <v>573</v>
      </c>
    </row>
    <row r="8975" spans="1:14" hidden="1" x14ac:dyDescent="0.25">
      <c r="A8975" t="s">
        <v>241</v>
      </c>
      <c r="B8975" s="1">
        <v>45473</v>
      </c>
      <c r="C8975" t="s">
        <v>565</v>
      </c>
      <c r="D8975" t="s">
        <v>566</v>
      </c>
      <c r="E8975" s="4">
        <v>164049.74</v>
      </c>
      <c r="F8975" t="s">
        <v>567</v>
      </c>
      <c r="G8975" t="s">
        <v>471</v>
      </c>
      <c r="H8975" t="s">
        <v>291</v>
      </c>
      <c r="I8975" t="s">
        <v>292</v>
      </c>
      <c r="J8975" t="s">
        <v>251</v>
      </c>
      <c r="L8975" t="s">
        <v>376</v>
      </c>
      <c r="M8975" t="s">
        <v>377</v>
      </c>
      <c r="N8975" t="s">
        <v>486</v>
      </c>
    </row>
    <row r="8976" spans="1:14" hidden="1" x14ac:dyDescent="0.25">
      <c r="A8976" t="s">
        <v>241</v>
      </c>
      <c r="B8976" s="1">
        <v>45473</v>
      </c>
      <c r="C8976" t="s">
        <v>568</v>
      </c>
      <c r="D8976" t="s">
        <v>569</v>
      </c>
      <c r="E8976" s="4">
        <v>65736.819999999992</v>
      </c>
      <c r="F8976" t="s">
        <v>567</v>
      </c>
      <c r="G8976" t="s">
        <v>471</v>
      </c>
      <c r="H8976" t="s">
        <v>291</v>
      </c>
      <c r="I8976" t="s">
        <v>292</v>
      </c>
      <c r="J8976" t="s">
        <v>251</v>
      </c>
      <c r="L8976" t="s">
        <v>376</v>
      </c>
      <c r="M8976" t="s">
        <v>377</v>
      </c>
      <c r="N8976" t="s">
        <v>486</v>
      </c>
    </row>
    <row r="8977" spans="1:14" hidden="1" x14ac:dyDescent="0.25">
      <c r="A8977" t="s">
        <v>241</v>
      </c>
      <c r="B8977" s="1">
        <v>45473</v>
      </c>
      <c r="C8977" t="s">
        <v>574</v>
      </c>
      <c r="D8977" t="s">
        <v>575</v>
      </c>
      <c r="E8977" s="4">
        <v>20285.460000000003</v>
      </c>
      <c r="F8977" t="s">
        <v>567</v>
      </c>
      <c r="G8977" t="s">
        <v>471</v>
      </c>
      <c r="H8977" t="s">
        <v>291</v>
      </c>
      <c r="I8977" t="s">
        <v>292</v>
      </c>
      <c r="J8977" t="s">
        <v>251</v>
      </c>
      <c r="L8977" t="s">
        <v>376</v>
      </c>
      <c r="M8977" t="s">
        <v>377</v>
      </c>
      <c r="N8977" t="s">
        <v>486</v>
      </c>
    </row>
    <row r="8978" spans="1:14" hidden="1" x14ac:dyDescent="0.25">
      <c r="A8978" t="s">
        <v>241</v>
      </c>
      <c r="B8978" s="1">
        <v>45473</v>
      </c>
      <c r="C8978" t="s">
        <v>578</v>
      </c>
      <c r="D8978" t="s">
        <v>579</v>
      </c>
      <c r="E8978" s="4">
        <v>734.33</v>
      </c>
      <c r="F8978" t="s">
        <v>567</v>
      </c>
      <c r="G8978" t="s">
        <v>471</v>
      </c>
      <c r="H8978" t="s">
        <v>298</v>
      </c>
      <c r="I8978" t="s">
        <v>299</v>
      </c>
      <c r="J8978" t="s">
        <v>258</v>
      </c>
      <c r="L8978" t="s">
        <v>376</v>
      </c>
      <c r="M8978" t="s">
        <v>377</v>
      </c>
      <c r="N8978" t="s">
        <v>487</v>
      </c>
    </row>
    <row r="8979" spans="1:14" hidden="1" x14ac:dyDescent="0.25">
      <c r="A8979" t="s">
        <v>241</v>
      </c>
      <c r="B8979" s="1">
        <v>45473</v>
      </c>
      <c r="C8979" t="s">
        <v>582</v>
      </c>
      <c r="D8979" t="s">
        <v>583</v>
      </c>
      <c r="E8979" s="4">
        <v>12526.130000000001</v>
      </c>
      <c r="F8979" t="s">
        <v>567</v>
      </c>
      <c r="G8979" t="s">
        <v>471</v>
      </c>
      <c r="H8979" t="s">
        <v>291</v>
      </c>
      <c r="I8979" t="s">
        <v>292</v>
      </c>
      <c r="J8979" t="s">
        <v>251</v>
      </c>
      <c r="L8979" t="s">
        <v>376</v>
      </c>
      <c r="M8979" t="s">
        <v>377</v>
      </c>
      <c r="N8979" t="s">
        <v>482</v>
      </c>
    </row>
    <row r="8980" spans="1:14" hidden="1" x14ac:dyDescent="0.25">
      <c r="A8980" t="s">
        <v>241</v>
      </c>
      <c r="B8980" s="1">
        <v>45473</v>
      </c>
      <c r="C8980" t="s">
        <v>586</v>
      </c>
      <c r="D8980" t="s">
        <v>587</v>
      </c>
      <c r="E8980" s="4">
        <v>3843.67</v>
      </c>
      <c r="F8980" t="s">
        <v>567</v>
      </c>
      <c r="G8980" t="s">
        <v>471</v>
      </c>
      <c r="H8980" t="s">
        <v>298</v>
      </c>
      <c r="I8980" t="s">
        <v>299</v>
      </c>
      <c r="J8980" t="s">
        <v>258</v>
      </c>
      <c r="L8980" t="s">
        <v>376</v>
      </c>
      <c r="M8980" t="s">
        <v>377</v>
      </c>
      <c r="N8980" t="s">
        <v>487</v>
      </c>
    </row>
    <row r="8981" spans="1:14" hidden="1" x14ac:dyDescent="0.25">
      <c r="A8981" t="s">
        <v>241</v>
      </c>
      <c r="B8981" s="1">
        <v>45473</v>
      </c>
      <c r="C8981" t="s">
        <v>590</v>
      </c>
      <c r="D8981" t="s">
        <v>591</v>
      </c>
      <c r="E8981" s="4">
        <v>2854.6800000000003</v>
      </c>
      <c r="F8981" t="s">
        <v>567</v>
      </c>
      <c r="G8981" t="s">
        <v>471</v>
      </c>
      <c r="H8981" t="s">
        <v>298</v>
      </c>
      <c r="I8981" t="s">
        <v>299</v>
      </c>
      <c r="J8981" t="s">
        <v>258</v>
      </c>
      <c r="L8981" t="s">
        <v>376</v>
      </c>
      <c r="M8981" t="s">
        <v>377</v>
      </c>
      <c r="N8981" t="s">
        <v>487</v>
      </c>
    </row>
    <row r="8982" spans="1:14" hidden="1" x14ac:dyDescent="0.25">
      <c r="A8982" t="s">
        <v>241</v>
      </c>
      <c r="B8982" s="1">
        <v>45473</v>
      </c>
      <c r="C8982" t="s">
        <v>595</v>
      </c>
      <c r="D8982" t="s">
        <v>596</v>
      </c>
      <c r="E8982" s="4">
        <v>1823.31</v>
      </c>
      <c r="F8982" t="s">
        <v>567</v>
      </c>
      <c r="G8982" t="s">
        <v>471</v>
      </c>
      <c r="H8982" t="s">
        <v>311</v>
      </c>
      <c r="I8982" t="s">
        <v>312</v>
      </c>
      <c r="J8982" t="s">
        <v>264</v>
      </c>
      <c r="L8982" t="s">
        <v>376</v>
      </c>
      <c r="M8982" t="s">
        <v>377</v>
      </c>
      <c r="N8982" t="s">
        <v>477</v>
      </c>
    </row>
    <row r="8983" spans="1:14" hidden="1" x14ac:dyDescent="0.25">
      <c r="A8983" t="s">
        <v>241</v>
      </c>
      <c r="B8983" s="1">
        <v>45473</v>
      </c>
      <c r="C8983" t="s">
        <v>599</v>
      </c>
      <c r="D8983" t="s">
        <v>600</v>
      </c>
      <c r="E8983" s="4">
        <v>2715.0299999999997</v>
      </c>
      <c r="F8983" t="s">
        <v>567</v>
      </c>
      <c r="G8983" t="s">
        <v>471</v>
      </c>
      <c r="H8983" t="s">
        <v>298</v>
      </c>
      <c r="I8983" t="s">
        <v>299</v>
      </c>
      <c r="J8983" t="s">
        <v>258</v>
      </c>
      <c r="L8983" t="s">
        <v>376</v>
      </c>
      <c r="M8983" t="s">
        <v>377</v>
      </c>
      <c r="N8983" t="s">
        <v>482</v>
      </c>
    </row>
    <row r="8984" spans="1:14" hidden="1" x14ac:dyDescent="0.25">
      <c r="A8984" t="s">
        <v>241</v>
      </c>
      <c r="B8984" s="1">
        <v>45473</v>
      </c>
      <c r="C8984" t="s">
        <v>603</v>
      </c>
      <c r="D8984" t="s">
        <v>604</v>
      </c>
      <c r="E8984" s="4">
        <v>8299.75</v>
      </c>
      <c r="F8984" t="s">
        <v>567</v>
      </c>
      <c r="G8984" t="s">
        <v>471</v>
      </c>
      <c r="H8984" t="s">
        <v>311</v>
      </c>
      <c r="I8984" t="s">
        <v>312</v>
      </c>
      <c r="J8984" t="s">
        <v>264</v>
      </c>
      <c r="L8984" t="s">
        <v>376</v>
      </c>
      <c r="M8984" t="s">
        <v>377</v>
      </c>
      <c r="N8984" t="s">
        <v>487</v>
      </c>
    </row>
    <row r="8985" spans="1:14" hidden="1" x14ac:dyDescent="0.25">
      <c r="A8985" t="s">
        <v>241</v>
      </c>
      <c r="B8985" s="1">
        <v>45473</v>
      </c>
      <c r="C8985" t="s">
        <v>1130</v>
      </c>
      <c r="D8985" t="s">
        <v>1131</v>
      </c>
      <c r="E8985" s="4">
        <v>4993.1500000000005</v>
      </c>
      <c r="F8985" t="s">
        <v>567</v>
      </c>
      <c r="G8985" t="s">
        <v>471</v>
      </c>
      <c r="H8985" t="s">
        <v>291</v>
      </c>
      <c r="I8985" t="s">
        <v>292</v>
      </c>
      <c r="J8985" t="s">
        <v>251</v>
      </c>
      <c r="L8985" t="s">
        <v>376</v>
      </c>
      <c r="M8985" t="s">
        <v>377</v>
      </c>
      <c r="N8985" t="s">
        <v>487</v>
      </c>
    </row>
    <row r="8986" spans="1:14" hidden="1" x14ac:dyDescent="0.25">
      <c r="A8986" t="s">
        <v>241</v>
      </c>
      <c r="B8986" s="1">
        <v>45473</v>
      </c>
      <c r="C8986" t="s">
        <v>1364</v>
      </c>
      <c r="D8986" t="s">
        <v>1365</v>
      </c>
      <c r="E8986" s="4">
        <v>88.91</v>
      </c>
      <c r="F8986" t="s">
        <v>567</v>
      </c>
      <c r="G8986" t="s">
        <v>471</v>
      </c>
      <c r="H8986" t="s">
        <v>311</v>
      </c>
      <c r="I8986" t="s">
        <v>312</v>
      </c>
      <c r="J8986" t="s">
        <v>264</v>
      </c>
      <c r="L8986" t="s">
        <v>376</v>
      </c>
      <c r="M8986" t="s">
        <v>377</v>
      </c>
      <c r="N8986" t="s">
        <v>480</v>
      </c>
    </row>
    <row r="8987" spans="1:14" hidden="1" x14ac:dyDescent="0.25">
      <c r="A8987" t="s">
        <v>241</v>
      </c>
      <c r="B8987" s="1">
        <v>45473</v>
      </c>
      <c r="C8987" t="s">
        <v>627</v>
      </c>
      <c r="D8987" t="s">
        <v>628</v>
      </c>
      <c r="E8987" s="4">
        <v>117006.68</v>
      </c>
      <c r="F8987" t="s">
        <v>567</v>
      </c>
      <c r="G8987" t="s">
        <v>471</v>
      </c>
      <c r="H8987" t="s">
        <v>295</v>
      </c>
      <c r="I8987" t="s">
        <v>254</v>
      </c>
      <c r="J8987" t="s">
        <v>253</v>
      </c>
      <c r="L8987" t="s">
        <v>378</v>
      </c>
      <c r="M8987" t="s">
        <v>379</v>
      </c>
      <c r="N8987" t="s">
        <v>486</v>
      </c>
    </row>
    <row r="8988" spans="1:14" hidden="1" x14ac:dyDescent="0.25">
      <c r="A8988" t="s">
        <v>241</v>
      </c>
      <c r="B8988" s="1">
        <v>45473</v>
      </c>
      <c r="C8988" t="s">
        <v>631</v>
      </c>
      <c r="D8988" t="s">
        <v>632</v>
      </c>
      <c r="E8988" s="4">
        <v>90</v>
      </c>
      <c r="F8988" t="s">
        <v>567</v>
      </c>
      <c r="G8988" t="s">
        <v>471</v>
      </c>
      <c r="H8988" t="s">
        <v>301</v>
      </c>
      <c r="I8988" t="s">
        <v>302</v>
      </c>
      <c r="J8988" t="s">
        <v>258</v>
      </c>
      <c r="L8988" t="s">
        <v>378</v>
      </c>
      <c r="M8988" t="s">
        <v>379</v>
      </c>
      <c r="N8988" t="s">
        <v>486</v>
      </c>
    </row>
    <row r="8989" spans="1:14" hidden="1" x14ac:dyDescent="0.25">
      <c r="A8989" t="s">
        <v>241</v>
      </c>
      <c r="B8989" s="1">
        <v>45473</v>
      </c>
      <c r="C8989" t="s">
        <v>633</v>
      </c>
      <c r="D8989" t="s">
        <v>634</v>
      </c>
      <c r="E8989" s="4">
        <v>26579.27</v>
      </c>
      <c r="F8989" t="s">
        <v>567</v>
      </c>
      <c r="G8989" t="s">
        <v>471</v>
      </c>
      <c r="H8989" t="s">
        <v>295</v>
      </c>
      <c r="I8989" t="s">
        <v>254</v>
      </c>
      <c r="J8989" t="s">
        <v>253</v>
      </c>
      <c r="L8989" t="s">
        <v>378</v>
      </c>
      <c r="M8989" t="s">
        <v>379</v>
      </c>
      <c r="N8989" t="s">
        <v>486</v>
      </c>
    </row>
    <row r="8990" spans="1:14" hidden="1" x14ac:dyDescent="0.25">
      <c r="A8990" t="s">
        <v>241</v>
      </c>
      <c r="B8990" s="1">
        <v>45473</v>
      </c>
      <c r="C8990" t="s">
        <v>640</v>
      </c>
      <c r="D8990" t="s">
        <v>641</v>
      </c>
      <c r="E8990" s="4">
        <v>36.29</v>
      </c>
      <c r="F8990" t="s">
        <v>567</v>
      </c>
      <c r="G8990" t="s">
        <v>471</v>
      </c>
      <c r="H8990" t="s">
        <v>301</v>
      </c>
      <c r="I8990" t="s">
        <v>302</v>
      </c>
      <c r="J8990" t="s">
        <v>258</v>
      </c>
      <c r="L8990" t="s">
        <v>378</v>
      </c>
      <c r="M8990" t="s">
        <v>379</v>
      </c>
      <c r="N8990" t="s">
        <v>485</v>
      </c>
    </row>
    <row r="8991" spans="1:14" hidden="1" x14ac:dyDescent="0.25">
      <c r="A8991" t="s">
        <v>241</v>
      </c>
      <c r="B8991" s="1">
        <v>45473</v>
      </c>
      <c r="C8991" t="s">
        <v>646</v>
      </c>
      <c r="D8991" t="s">
        <v>647</v>
      </c>
      <c r="E8991" s="4">
        <v>210877.5</v>
      </c>
      <c r="F8991" t="s">
        <v>567</v>
      </c>
      <c r="G8991" t="s">
        <v>471</v>
      </c>
      <c r="H8991" t="s">
        <v>295</v>
      </c>
      <c r="I8991" t="s">
        <v>254</v>
      </c>
      <c r="J8991" t="s">
        <v>253</v>
      </c>
      <c r="L8991" t="s">
        <v>378</v>
      </c>
      <c r="M8991" t="s">
        <v>379</v>
      </c>
      <c r="N8991" t="s">
        <v>486</v>
      </c>
    </row>
    <row r="8992" spans="1:14" hidden="1" x14ac:dyDescent="0.25">
      <c r="A8992" t="s">
        <v>241</v>
      </c>
      <c r="B8992" s="1">
        <v>45473</v>
      </c>
      <c r="C8992" t="s">
        <v>650</v>
      </c>
      <c r="D8992" t="s">
        <v>651</v>
      </c>
      <c r="E8992" s="4">
        <v>15375.249999999998</v>
      </c>
      <c r="F8992" t="s">
        <v>567</v>
      </c>
      <c r="G8992" t="s">
        <v>471</v>
      </c>
      <c r="H8992" t="s">
        <v>308</v>
      </c>
      <c r="I8992" t="s">
        <v>309</v>
      </c>
      <c r="J8992" t="s">
        <v>264</v>
      </c>
      <c r="L8992" t="s">
        <v>378</v>
      </c>
      <c r="M8992" t="s">
        <v>379</v>
      </c>
      <c r="N8992" t="s">
        <v>487</v>
      </c>
    </row>
    <row r="8993" spans="1:14" hidden="1" x14ac:dyDescent="0.25">
      <c r="A8993" t="s">
        <v>241</v>
      </c>
      <c r="B8993" s="1">
        <v>45473</v>
      </c>
      <c r="C8993" t="s">
        <v>652</v>
      </c>
      <c r="D8993" t="s">
        <v>653</v>
      </c>
      <c r="E8993" s="4">
        <v>8271.7900000000009</v>
      </c>
      <c r="F8993" t="s">
        <v>567</v>
      </c>
      <c r="G8993" t="s">
        <v>471</v>
      </c>
      <c r="H8993" t="s">
        <v>308</v>
      </c>
      <c r="I8993" t="s">
        <v>309</v>
      </c>
      <c r="J8993" t="s">
        <v>264</v>
      </c>
      <c r="L8993" t="s">
        <v>378</v>
      </c>
      <c r="M8993" t="s">
        <v>379</v>
      </c>
      <c r="N8993" t="s">
        <v>487</v>
      </c>
    </row>
    <row r="8994" spans="1:14" hidden="1" x14ac:dyDescent="0.25">
      <c r="A8994" t="s">
        <v>241</v>
      </c>
      <c r="B8994" s="1">
        <v>45473</v>
      </c>
      <c r="C8994" t="s">
        <v>656</v>
      </c>
      <c r="D8994" t="s">
        <v>657</v>
      </c>
      <c r="E8994" s="4">
        <v>1045.1400000000001</v>
      </c>
      <c r="F8994" t="s">
        <v>567</v>
      </c>
      <c r="G8994" t="s">
        <v>471</v>
      </c>
      <c r="H8994" t="s">
        <v>308</v>
      </c>
      <c r="I8994" t="s">
        <v>309</v>
      </c>
      <c r="J8994" t="s">
        <v>264</v>
      </c>
      <c r="L8994" t="s">
        <v>378</v>
      </c>
      <c r="M8994" t="s">
        <v>379</v>
      </c>
      <c r="N8994" t="s">
        <v>487</v>
      </c>
    </row>
    <row r="8995" spans="1:14" hidden="1" x14ac:dyDescent="0.25">
      <c r="A8995" t="s">
        <v>241</v>
      </c>
      <c r="B8995" s="1">
        <v>45473</v>
      </c>
      <c r="C8995" t="s">
        <v>663</v>
      </c>
      <c r="D8995" t="s">
        <v>664</v>
      </c>
      <c r="E8995" s="4">
        <v>3100.1799999999989</v>
      </c>
      <c r="F8995" t="s">
        <v>567</v>
      </c>
      <c r="G8995" t="s">
        <v>471</v>
      </c>
      <c r="H8995" t="s">
        <v>308</v>
      </c>
      <c r="I8995" t="s">
        <v>309</v>
      </c>
      <c r="J8995" t="s">
        <v>264</v>
      </c>
      <c r="L8995" t="s">
        <v>378</v>
      </c>
      <c r="M8995" t="s">
        <v>379</v>
      </c>
      <c r="N8995" t="s">
        <v>487</v>
      </c>
    </row>
    <row r="8996" spans="1:14" hidden="1" x14ac:dyDescent="0.25">
      <c r="A8996" t="s">
        <v>241</v>
      </c>
      <c r="B8996" s="1">
        <v>45473</v>
      </c>
      <c r="C8996" t="s">
        <v>668</v>
      </c>
      <c r="D8996" t="s">
        <v>669</v>
      </c>
      <c r="E8996" s="4">
        <v>2553.19</v>
      </c>
      <c r="F8996" t="s">
        <v>567</v>
      </c>
      <c r="G8996" t="s">
        <v>471</v>
      </c>
      <c r="H8996" t="s">
        <v>308</v>
      </c>
      <c r="I8996" t="s">
        <v>309</v>
      </c>
      <c r="J8996" t="s">
        <v>264</v>
      </c>
      <c r="L8996" t="s">
        <v>378</v>
      </c>
      <c r="M8996" t="s">
        <v>379</v>
      </c>
      <c r="N8996" t="s">
        <v>487</v>
      </c>
    </row>
    <row r="8997" spans="1:14" hidden="1" x14ac:dyDescent="0.25">
      <c r="A8997" t="s">
        <v>241</v>
      </c>
      <c r="B8997" s="1">
        <v>45473</v>
      </c>
      <c r="C8997" t="s">
        <v>672</v>
      </c>
      <c r="D8997" t="s">
        <v>673</v>
      </c>
      <c r="E8997" s="4">
        <v>7799.52</v>
      </c>
      <c r="F8997" t="s">
        <v>567</v>
      </c>
      <c r="G8997" t="s">
        <v>471</v>
      </c>
      <c r="H8997" t="s">
        <v>308</v>
      </c>
      <c r="I8997" t="s">
        <v>309</v>
      </c>
      <c r="J8997" t="s">
        <v>264</v>
      </c>
      <c r="L8997" t="s">
        <v>378</v>
      </c>
      <c r="M8997" t="s">
        <v>379</v>
      </c>
      <c r="N8997" t="s">
        <v>487</v>
      </c>
    </row>
    <row r="8998" spans="1:14" hidden="1" x14ac:dyDescent="0.25">
      <c r="A8998" t="s">
        <v>241</v>
      </c>
      <c r="B8998" s="1">
        <v>45473</v>
      </c>
      <c r="C8998" t="s">
        <v>676</v>
      </c>
      <c r="D8998" t="s">
        <v>677</v>
      </c>
      <c r="E8998" s="4">
        <v>64156.399999999994</v>
      </c>
      <c r="F8998" t="s">
        <v>567</v>
      </c>
      <c r="G8998" t="s">
        <v>471</v>
      </c>
      <c r="H8998" t="s">
        <v>308</v>
      </c>
      <c r="I8998" t="s">
        <v>309</v>
      </c>
      <c r="J8998" t="s">
        <v>264</v>
      </c>
      <c r="L8998" t="s">
        <v>378</v>
      </c>
      <c r="M8998" t="s">
        <v>379</v>
      </c>
      <c r="N8998" t="s">
        <v>477</v>
      </c>
    </row>
    <row r="8999" spans="1:14" hidden="1" x14ac:dyDescent="0.25">
      <c r="A8999" t="s">
        <v>241</v>
      </c>
      <c r="B8999" s="1">
        <v>45473</v>
      </c>
      <c r="C8999" t="s">
        <v>680</v>
      </c>
      <c r="D8999" t="s">
        <v>681</v>
      </c>
      <c r="E8999" s="4">
        <v>29656.63</v>
      </c>
      <c r="F8999" t="s">
        <v>567</v>
      </c>
      <c r="G8999" t="s">
        <v>471</v>
      </c>
      <c r="H8999" t="s">
        <v>308</v>
      </c>
      <c r="I8999" t="s">
        <v>309</v>
      </c>
      <c r="J8999" t="s">
        <v>264</v>
      </c>
      <c r="L8999" t="s">
        <v>378</v>
      </c>
      <c r="M8999" t="s">
        <v>379</v>
      </c>
      <c r="N8999" t="s">
        <v>487</v>
      </c>
    </row>
    <row r="9000" spans="1:14" hidden="1" x14ac:dyDescent="0.25">
      <c r="A9000" t="s">
        <v>241</v>
      </c>
      <c r="B9000" s="1">
        <v>45473</v>
      </c>
      <c r="C9000" t="s">
        <v>685</v>
      </c>
      <c r="D9000" t="s">
        <v>686</v>
      </c>
      <c r="E9000" s="4">
        <v>800</v>
      </c>
      <c r="F9000" t="s">
        <v>567</v>
      </c>
      <c r="G9000" t="s">
        <v>471</v>
      </c>
      <c r="H9000" t="s">
        <v>301</v>
      </c>
      <c r="I9000" t="s">
        <v>302</v>
      </c>
      <c r="J9000" t="s">
        <v>258</v>
      </c>
      <c r="L9000" t="s">
        <v>378</v>
      </c>
      <c r="M9000" t="s">
        <v>379</v>
      </c>
      <c r="N9000" t="s">
        <v>486</v>
      </c>
    </row>
    <row r="9001" spans="1:14" hidden="1" x14ac:dyDescent="0.25">
      <c r="A9001" t="s">
        <v>241</v>
      </c>
      <c r="B9001" s="1">
        <v>45473</v>
      </c>
      <c r="C9001" t="s">
        <v>690</v>
      </c>
      <c r="D9001" t="s">
        <v>691</v>
      </c>
      <c r="E9001" s="4">
        <v>13868</v>
      </c>
      <c r="F9001" t="s">
        <v>567</v>
      </c>
      <c r="G9001" t="s">
        <v>471</v>
      </c>
      <c r="H9001" t="s">
        <v>308</v>
      </c>
      <c r="I9001" t="s">
        <v>309</v>
      </c>
      <c r="J9001" t="s">
        <v>264</v>
      </c>
      <c r="L9001" t="s">
        <v>378</v>
      </c>
      <c r="M9001" t="s">
        <v>379</v>
      </c>
      <c r="N9001" t="s">
        <v>487</v>
      </c>
    </row>
    <row r="9002" spans="1:14" hidden="1" x14ac:dyDescent="0.25">
      <c r="A9002" t="s">
        <v>241</v>
      </c>
      <c r="B9002" s="1">
        <v>45473</v>
      </c>
      <c r="C9002" t="s">
        <v>696</v>
      </c>
      <c r="D9002" t="s">
        <v>697</v>
      </c>
      <c r="E9002" s="4">
        <v>2559.0100000000002</v>
      </c>
      <c r="F9002" t="s">
        <v>567</v>
      </c>
      <c r="G9002" t="s">
        <v>471</v>
      </c>
      <c r="H9002" t="s">
        <v>308</v>
      </c>
      <c r="I9002" t="s">
        <v>309</v>
      </c>
      <c r="J9002" t="s">
        <v>264</v>
      </c>
      <c r="L9002" t="s">
        <v>378</v>
      </c>
      <c r="M9002" t="s">
        <v>379</v>
      </c>
      <c r="N9002" t="s">
        <v>487</v>
      </c>
    </row>
    <row r="9003" spans="1:14" hidden="1" x14ac:dyDescent="0.25">
      <c r="A9003" t="s">
        <v>241</v>
      </c>
      <c r="B9003" s="1">
        <v>45473</v>
      </c>
      <c r="C9003" t="s">
        <v>698</v>
      </c>
      <c r="D9003" t="s">
        <v>699</v>
      </c>
      <c r="E9003" s="4">
        <v>437.5</v>
      </c>
      <c r="F9003" t="s">
        <v>567</v>
      </c>
      <c r="G9003" t="s">
        <v>471</v>
      </c>
      <c r="H9003" t="s">
        <v>308</v>
      </c>
      <c r="I9003" t="s">
        <v>309</v>
      </c>
      <c r="J9003" t="s">
        <v>264</v>
      </c>
      <c r="L9003" t="s">
        <v>378</v>
      </c>
      <c r="M9003" t="s">
        <v>379</v>
      </c>
      <c r="N9003" t="s">
        <v>487</v>
      </c>
    </row>
    <row r="9004" spans="1:14" hidden="1" x14ac:dyDescent="0.25">
      <c r="A9004" t="s">
        <v>241</v>
      </c>
      <c r="B9004" s="1">
        <v>45473</v>
      </c>
      <c r="C9004" t="s">
        <v>1132</v>
      </c>
      <c r="D9004" t="s">
        <v>1133</v>
      </c>
      <c r="E9004" s="4">
        <v>1176.08</v>
      </c>
      <c r="F9004" t="s">
        <v>567</v>
      </c>
      <c r="G9004" t="s">
        <v>471</v>
      </c>
      <c r="H9004" t="s">
        <v>308</v>
      </c>
      <c r="I9004" t="s">
        <v>309</v>
      </c>
      <c r="J9004" t="s">
        <v>264</v>
      </c>
      <c r="L9004" t="s">
        <v>378</v>
      </c>
      <c r="M9004" t="s">
        <v>379</v>
      </c>
      <c r="N9004" t="s">
        <v>480</v>
      </c>
    </row>
    <row r="9005" spans="1:14" hidden="1" x14ac:dyDescent="0.25">
      <c r="A9005" t="s">
        <v>241</v>
      </c>
      <c r="B9005" s="1">
        <v>45473</v>
      </c>
      <c r="C9005" t="s">
        <v>1134</v>
      </c>
      <c r="D9005" t="s">
        <v>1135</v>
      </c>
      <c r="E9005" s="4">
        <v>22102.080000000002</v>
      </c>
      <c r="F9005" t="s">
        <v>567</v>
      </c>
      <c r="G9005" t="s">
        <v>471</v>
      </c>
      <c r="H9005" t="s">
        <v>301</v>
      </c>
      <c r="I9005" t="s">
        <v>302</v>
      </c>
      <c r="J9005" t="s">
        <v>258</v>
      </c>
      <c r="L9005" t="s">
        <v>378</v>
      </c>
      <c r="M9005" t="s">
        <v>379</v>
      </c>
      <c r="N9005" t="s">
        <v>486</v>
      </c>
    </row>
    <row r="9006" spans="1:14" hidden="1" x14ac:dyDescent="0.25">
      <c r="A9006" t="s">
        <v>241</v>
      </c>
      <c r="B9006" s="1">
        <v>45473</v>
      </c>
      <c r="C9006" t="s">
        <v>1140</v>
      </c>
      <c r="D9006" t="s">
        <v>1141</v>
      </c>
      <c r="E9006" s="4">
        <v>6499.98</v>
      </c>
      <c r="F9006" t="s">
        <v>567</v>
      </c>
      <c r="G9006" t="s">
        <v>471</v>
      </c>
      <c r="H9006" t="s">
        <v>308</v>
      </c>
      <c r="I9006" t="s">
        <v>309</v>
      </c>
      <c r="J9006" t="s">
        <v>264</v>
      </c>
      <c r="L9006" t="s">
        <v>378</v>
      </c>
      <c r="M9006" t="s">
        <v>379</v>
      </c>
      <c r="N9006" t="s">
        <v>487</v>
      </c>
    </row>
    <row r="9007" spans="1:14" hidden="1" x14ac:dyDescent="0.25">
      <c r="A9007" t="s">
        <v>241</v>
      </c>
      <c r="B9007" s="1">
        <v>45473</v>
      </c>
      <c r="C9007" t="s">
        <v>1221</v>
      </c>
      <c r="D9007" t="s">
        <v>1222</v>
      </c>
      <c r="E9007" s="4">
        <v>21482.6</v>
      </c>
      <c r="F9007" t="s">
        <v>567</v>
      </c>
      <c r="G9007" t="s">
        <v>471</v>
      </c>
      <c r="H9007" t="s">
        <v>317</v>
      </c>
      <c r="I9007" t="s">
        <v>318</v>
      </c>
      <c r="J9007" t="s">
        <v>276</v>
      </c>
      <c r="L9007" t="s">
        <v>390</v>
      </c>
      <c r="M9007" t="s">
        <v>391</v>
      </c>
      <c r="N9007" t="s">
        <v>487</v>
      </c>
    </row>
    <row r="9008" spans="1:14" hidden="1" x14ac:dyDescent="0.25">
      <c r="A9008" t="s">
        <v>241</v>
      </c>
      <c r="B9008" s="1">
        <v>45473</v>
      </c>
      <c r="C9008" t="s">
        <v>702</v>
      </c>
      <c r="D9008" t="s">
        <v>703</v>
      </c>
      <c r="E9008" s="4">
        <v>6499.98</v>
      </c>
      <c r="F9008" t="s">
        <v>567</v>
      </c>
      <c r="G9008" t="s">
        <v>471</v>
      </c>
      <c r="H9008" t="s">
        <v>311</v>
      </c>
      <c r="I9008" t="s">
        <v>312</v>
      </c>
      <c r="J9008" t="s">
        <v>264</v>
      </c>
      <c r="L9008" t="s">
        <v>378</v>
      </c>
      <c r="M9008" t="s">
        <v>379</v>
      </c>
      <c r="N9008" t="s">
        <v>487</v>
      </c>
    </row>
    <row r="9009" spans="1:14" hidden="1" x14ac:dyDescent="0.25">
      <c r="A9009" t="s">
        <v>241</v>
      </c>
      <c r="B9009" s="1">
        <v>45473</v>
      </c>
      <c r="C9009" t="s">
        <v>1312</v>
      </c>
      <c r="D9009" t="s">
        <v>1313</v>
      </c>
      <c r="E9009" s="4">
        <v>8860.5</v>
      </c>
      <c r="F9009" t="s">
        <v>567</v>
      </c>
      <c r="G9009" t="s">
        <v>471</v>
      </c>
      <c r="H9009" t="s">
        <v>311</v>
      </c>
      <c r="I9009" t="s">
        <v>312</v>
      </c>
      <c r="J9009" t="s">
        <v>264</v>
      </c>
      <c r="L9009" t="s">
        <v>378</v>
      </c>
      <c r="M9009" t="s">
        <v>379</v>
      </c>
      <c r="N9009" t="s">
        <v>487</v>
      </c>
    </row>
    <row r="9010" spans="1:14" hidden="1" x14ac:dyDescent="0.25">
      <c r="A9010" t="s">
        <v>241</v>
      </c>
      <c r="B9010" s="1">
        <v>45473</v>
      </c>
      <c r="C9010" t="s">
        <v>1146</v>
      </c>
      <c r="D9010" t="s">
        <v>1147</v>
      </c>
      <c r="E9010" s="4">
        <v>15300</v>
      </c>
      <c r="F9010" t="s">
        <v>567</v>
      </c>
      <c r="G9010" t="s">
        <v>471</v>
      </c>
      <c r="H9010" t="s">
        <v>311</v>
      </c>
      <c r="I9010" t="s">
        <v>312</v>
      </c>
      <c r="J9010" t="s">
        <v>264</v>
      </c>
      <c r="L9010" t="s">
        <v>378</v>
      </c>
      <c r="M9010" t="s">
        <v>379</v>
      </c>
      <c r="N9010" t="s">
        <v>487</v>
      </c>
    </row>
    <row r="9011" spans="1:14" hidden="1" x14ac:dyDescent="0.25">
      <c r="A9011" t="s">
        <v>241</v>
      </c>
      <c r="B9011" s="1">
        <v>45473</v>
      </c>
      <c r="C9011" t="s">
        <v>1273</v>
      </c>
      <c r="D9011" t="s">
        <v>1274</v>
      </c>
      <c r="E9011" s="4">
        <v>4159.9799999999996</v>
      </c>
      <c r="F9011" t="s">
        <v>567</v>
      </c>
      <c r="G9011" t="s">
        <v>471</v>
      </c>
      <c r="H9011" t="s">
        <v>301</v>
      </c>
      <c r="I9011" t="s">
        <v>302</v>
      </c>
      <c r="J9011" t="s">
        <v>258</v>
      </c>
      <c r="L9011" t="s">
        <v>378</v>
      </c>
      <c r="M9011" t="s">
        <v>379</v>
      </c>
      <c r="N9011" t="s">
        <v>487</v>
      </c>
    </row>
    <row r="9012" spans="1:14" hidden="1" x14ac:dyDescent="0.25">
      <c r="A9012" t="s">
        <v>241</v>
      </c>
      <c r="B9012" s="1">
        <v>45473</v>
      </c>
      <c r="C9012" t="s">
        <v>1260</v>
      </c>
      <c r="D9012" t="s">
        <v>1261</v>
      </c>
      <c r="E9012" s="4">
        <v>1200</v>
      </c>
      <c r="F9012" t="s">
        <v>567</v>
      </c>
      <c r="G9012" t="s">
        <v>471</v>
      </c>
      <c r="H9012" t="s">
        <v>311</v>
      </c>
      <c r="I9012" t="s">
        <v>312</v>
      </c>
      <c r="J9012" t="s">
        <v>264</v>
      </c>
      <c r="L9012" t="s">
        <v>378</v>
      </c>
      <c r="M9012" t="s">
        <v>379</v>
      </c>
      <c r="N9012" t="s">
        <v>487</v>
      </c>
    </row>
    <row r="9013" spans="1:14" hidden="1" x14ac:dyDescent="0.25">
      <c r="A9013" t="s">
        <v>241</v>
      </c>
      <c r="B9013" s="1">
        <v>45473</v>
      </c>
      <c r="C9013" t="s">
        <v>704</v>
      </c>
      <c r="D9013" t="s">
        <v>705</v>
      </c>
      <c r="E9013" s="4">
        <v>14665.02</v>
      </c>
      <c r="F9013" t="s">
        <v>567</v>
      </c>
      <c r="G9013" t="s">
        <v>471</v>
      </c>
      <c r="H9013" t="s">
        <v>311</v>
      </c>
      <c r="I9013" t="s">
        <v>312</v>
      </c>
      <c r="J9013" t="s">
        <v>264</v>
      </c>
      <c r="L9013" t="s">
        <v>378</v>
      </c>
      <c r="M9013" t="s">
        <v>379</v>
      </c>
      <c r="N9013" t="s">
        <v>487</v>
      </c>
    </row>
    <row r="9014" spans="1:14" hidden="1" x14ac:dyDescent="0.25">
      <c r="A9014" t="s">
        <v>241</v>
      </c>
      <c r="B9014" s="1">
        <v>45473</v>
      </c>
      <c r="C9014" t="s">
        <v>708</v>
      </c>
      <c r="D9014" t="s">
        <v>709</v>
      </c>
      <c r="E9014" s="4">
        <v>805.01999999999987</v>
      </c>
      <c r="F9014" t="s">
        <v>567</v>
      </c>
      <c r="G9014" t="s">
        <v>471</v>
      </c>
      <c r="H9014" t="s">
        <v>301</v>
      </c>
      <c r="I9014" t="s">
        <v>302</v>
      </c>
      <c r="J9014" t="s">
        <v>258</v>
      </c>
      <c r="L9014" t="s">
        <v>378</v>
      </c>
      <c r="M9014" t="s">
        <v>379</v>
      </c>
      <c r="N9014" t="s">
        <v>482</v>
      </c>
    </row>
    <row r="9015" spans="1:14" hidden="1" x14ac:dyDescent="0.25">
      <c r="A9015" t="s">
        <v>241</v>
      </c>
      <c r="B9015" s="1">
        <v>45473</v>
      </c>
      <c r="C9015" t="s">
        <v>712</v>
      </c>
      <c r="D9015" t="s">
        <v>713</v>
      </c>
      <c r="E9015" s="4">
        <v>475.97999999999996</v>
      </c>
      <c r="F9015" t="s">
        <v>567</v>
      </c>
      <c r="G9015" t="s">
        <v>471</v>
      </c>
      <c r="H9015" t="s">
        <v>311</v>
      </c>
      <c r="I9015" t="s">
        <v>312</v>
      </c>
      <c r="J9015" t="s">
        <v>264</v>
      </c>
      <c r="L9015" t="s">
        <v>378</v>
      </c>
      <c r="M9015" t="s">
        <v>379</v>
      </c>
      <c r="N9015" t="s">
        <v>487</v>
      </c>
    </row>
    <row r="9016" spans="1:14" hidden="1" x14ac:dyDescent="0.25">
      <c r="A9016" t="s">
        <v>241</v>
      </c>
      <c r="B9016" s="1">
        <v>45473</v>
      </c>
      <c r="C9016" t="s">
        <v>717</v>
      </c>
      <c r="D9016" t="s">
        <v>718</v>
      </c>
      <c r="E9016" s="4">
        <v>2121.48</v>
      </c>
      <c r="F9016" t="s">
        <v>567</v>
      </c>
      <c r="G9016" t="s">
        <v>471</v>
      </c>
      <c r="H9016" t="s">
        <v>311</v>
      </c>
      <c r="I9016" t="s">
        <v>312</v>
      </c>
      <c r="J9016" t="s">
        <v>264</v>
      </c>
      <c r="L9016" t="s">
        <v>378</v>
      </c>
      <c r="M9016" t="s">
        <v>379</v>
      </c>
      <c r="N9016" t="s">
        <v>487</v>
      </c>
    </row>
    <row r="9017" spans="1:14" hidden="1" x14ac:dyDescent="0.25">
      <c r="A9017" t="s">
        <v>241</v>
      </c>
      <c r="B9017" s="1">
        <v>45473</v>
      </c>
      <c r="C9017" t="s">
        <v>719</v>
      </c>
      <c r="D9017" t="s">
        <v>720</v>
      </c>
      <c r="E9017" s="4">
        <v>3796.86</v>
      </c>
      <c r="F9017" t="s">
        <v>567</v>
      </c>
      <c r="G9017" t="s">
        <v>471</v>
      </c>
      <c r="H9017" t="s">
        <v>311</v>
      </c>
      <c r="I9017" t="s">
        <v>312</v>
      </c>
      <c r="J9017" t="s">
        <v>264</v>
      </c>
      <c r="L9017" t="s">
        <v>378</v>
      </c>
      <c r="M9017" t="s">
        <v>379</v>
      </c>
      <c r="N9017" t="s">
        <v>487</v>
      </c>
    </row>
    <row r="9018" spans="1:14" hidden="1" x14ac:dyDescent="0.25">
      <c r="A9018" t="s">
        <v>241</v>
      </c>
      <c r="B9018" s="1">
        <v>45473</v>
      </c>
      <c r="C9018" t="s">
        <v>1350</v>
      </c>
      <c r="D9018" t="s">
        <v>1351</v>
      </c>
      <c r="E9018" s="4">
        <v>1515</v>
      </c>
      <c r="F9018" t="s">
        <v>567</v>
      </c>
      <c r="G9018" t="s">
        <v>471</v>
      </c>
      <c r="H9018" t="s">
        <v>301</v>
      </c>
      <c r="I9018" t="s">
        <v>302</v>
      </c>
      <c r="J9018" t="s">
        <v>258</v>
      </c>
      <c r="L9018" t="s">
        <v>378</v>
      </c>
      <c r="M9018" t="s">
        <v>379</v>
      </c>
      <c r="N9018" t="s">
        <v>482</v>
      </c>
    </row>
    <row r="9019" spans="1:14" hidden="1" x14ac:dyDescent="0.25">
      <c r="A9019" t="s">
        <v>241</v>
      </c>
      <c r="B9019" s="1">
        <v>45473</v>
      </c>
      <c r="C9019" t="s">
        <v>721</v>
      </c>
      <c r="D9019" t="s">
        <v>722</v>
      </c>
      <c r="E9019" s="4">
        <v>5716</v>
      </c>
      <c r="F9019" t="s">
        <v>567</v>
      </c>
      <c r="G9019" t="s">
        <v>471</v>
      </c>
      <c r="H9019" t="s">
        <v>308</v>
      </c>
      <c r="I9019" t="s">
        <v>309</v>
      </c>
      <c r="J9019" t="s">
        <v>264</v>
      </c>
      <c r="L9019" t="s">
        <v>378</v>
      </c>
      <c r="M9019" t="s">
        <v>379</v>
      </c>
      <c r="N9019" t="s">
        <v>487</v>
      </c>
    </row>
    <row r="9020" spans="1:14" hidden="1" x14ac:dyDescent="0.25">
      <c r="A9020" t="s">
        <v>241</v>
      </c>
      <c r="B9020" s="1">
        <v>45473</v>
      </c>
      <c r="C9020" t="s">
        <v>726</v>
      </c>
      <c r="D9020" t="s">
        <v>727</v>
      </c>
      <c r="E9020" s="4">
        <v>4506.71</v>
      </c>
      <c r="F9020" t="s">
        <v>567</v>
      </c>
      <c r="G9020" t="s">
        <v>471</v>
      </c>
      <c r="H9020" t="s">
        <v>301</v>
      </c>
      <c r="I9020" t="s">
        <v>302</v>
      </c>
      <c r="J9020" t="s">
        <v>258</v>
      </c>
      <c r="L9020" t="s">
        <v>378</v>
      </c>
      <c r="M9020" t="s">
        <v>379</v>
      </c>
      <c r="N9020" t="s">
        <v>486</v>
      </c>
    </row>
    <row r="9021" spans="1:14" hidden="1" x14ac:dyDescent="0.25">
      <c r="A9021" t="s">
        <v>241</v>
      </c>
      <c r="B9021" s="1">
        <v>45473</v>
      </c>
      <c r="C9021" t="s">
        <v>730</v>
      </c>
      <c r="D9021" t="s">
        <v>731</v>
      </c>
      <c r="E9021" s="4">
        <v>459.21</v>
      </c>
      <c r="F9021" t="s">
        <v>567</v>
      </c>
      <c r="G9021" t="s">
        <v>471</v>
      </c>
      <c r="H9021" t="s">
        <v>308</v>
      </c>
      <c r="I9021" t="s">
        <v>309</v>
      </c>
      <c r="J9021" t="s">
        <v>264</v>
      </c>
      <c r="L9021" t="s">
        <v>378</v>
      </c>
      <c r="M9021" t="s">
        <v>379</v>
      </c>
      <c r="N9021" t="s">
        <v>487</v>
      </c>
    </row>
    <row r="9022" spans="1:14" hidden="1" x14ac:dyDescent="0.25">
      <c r="A9022" t="s">
        <v>241</v>
      </c>
      <c r="B9022" s="1">
        <v>45473</v>
      </c>
      <c r="C9022" t="s">
        <v>734</v>
      </c>
      <c r="D9022" t="s">
        <v>735</v>
      </c>
      <c r="E9022" s="4">
        <v>411.2</v>
      </c>
      <c r="F9022" t="s">
        <v>567</v>
      </c>
      <c r="G9022" t="s">
        <v>471</v>
      </c>
      <c r="H9022" t="s">
        <v>308</v>
      </c>
      <c r="I9022" t="s">
        <v>309</v>
      </c>
      <c r="J9022" t="s">
        <v>264</v>
      </c>
      <c r="L9022" t="s">
        <v>378</v>
      </c>
      <c r="M9022" t="s">
        <v>379</v>
      </c>
      <c r="N9022" t="s">
        <v>487</v>
      </c>
    </row>
    <row r="9023" spans="1:14" hidden="1" x14ac:dyDescent="0.25">
      <c r="A9023" t="s">
        <v>241</v>
      </c>
      <c r="B9023" s="1">
        <v>45473</v>
      </c>
      <c r="C9023" t="s">
        <v>738</v>
      </c>
      <c r="D9023" t="s">
        <v>739</v>
      </c>
      <c r="E9023" s="4">
        <v>13977.160000000002</v>
      </c>
      <c r="F9023" t="s">
        <v>567</v>
      </c>
      <c r="G9023" t="s">
        <v>471</v>
      </c>
      <c r="H9023" t="s">
        <v>301</v>
      </c>
      <c r="I9023" t="s">
        <v>302</v>
      </c>
      <c r="J9023" t="s">
        <v>258</v>
      </c>
      <c r="L9023" t="s">
        <v>378</v>
      </c>
      <c r="M9023" t="s">
        <v>379</v>
      </c>
      <c r="N9023" t="s">
        <v>487</v>
      </c>
    </row>
    <row r="9024" spans="1:14" hidden="1" x14ac:dyDescent="0.25">
      <c r="A9024" t="s">
        <v>241</v>
      </c>
      <c r="B9024" s="1">
        <v>45473</v>
      </c>
      <c r="C9024" t="s">
        <v>742</v>
      </c>
      <c r="D9024" t="s">
        <v>743</v>
      </c>
      <c r="E9024" s="4">
        <v>1592.4500000000003</v>
      </c>
      <c r="F9024" t="s">
        <v>567</v>
      </c>
      <c r="G9024" t="s">
        <v>471</v>
      </c>
      <c r="H9024" t="s">
        <v>308</v>
      </c>
      <c r="I9024" t="s">
        <v>309</v>
      </c>
      <c r="J9024" t="s">
        <v>264</v>
      </c>
      <c r="L9024" t="s">
        <v>378</v>
      </c>
      <c r="M9024" t="s">
        <v>379</v>
      </c>
      <c r="N9024" t="s">
        <v>487</v>
      </c>
    </row>
    <row r="9025" spans="1:14" hidden="1" x14ac:dyDescent="0.25">
      <c r="A9025" t="s">
        <v>241</v>
      </c>
      <c r="B9025" s="1">
        <v>45473</v>
      </c>
      <c r="C9025" t="s">
        <v>747</v>
      </c>
      <c r="D9025" t="s">
        <v>748</v>
      </c>
      <c r="E9025" s="4">
        <v>19852.460000000003</v>
      </c>
      <c r="F9025" t="s">
        <v>567</v>
      </c>
      <c r="G9025" t="s">
        <v>471</v>
      </c>
      <c r="H9025" t="s">
        <v>308</v>
      </c>
      <c r="I9025" t="s">
        <v>309</v>
      </c>
      <c r="J9025" t="s">
        <v>264</v>
      </c>
      <c r="L9025" t="s">
        <v>378</v>
      </c>
      <c r="M9025" t="s">
        <v>379</v>
      </c>
      <c r="N9025" t="s">
        <v>487</v>
      </c>
    </row>
    <row r="9026" spans="1:14" hidden="1" x14ac:dyDescent="0.25">
      <c r="A9026" t="s">
        <v>241</v>
      </c>
      <c r="B9026" s="1">
        <v>45473</v>
      </c>
      <c r="C9026" t="s">
        <v>1375</v>
      </c>
      <c r="D9026" t="s">
        <v>1376</v>
      </c>
      <c r="E9026" s="4">
        <v>14.38</v>
      </c>
      <c r="F9026" t="s">
        <v>567</v>
      </c>
      <c r="G9026" t="s">
        <v>471</v>
      </c>
      <c r="H9026" t="s">
        <v>301</v>
      </c>
      <c r="I9026" t="s">
        <v>302</v>
      </c>
      <c r="J9026" t="s">
        <v>258</v>
      </c>
      <c r="L9026" t="s">
        <v>378</v>
      </c>
      <c r="M9026" t="s">
        <v>379</v>
      </c>
      <c r="N9026" t="s">
        <v>482</v>
      </c>
    </row>
    <row r="9027" spans="1:14" hidden="1" x14ac:dyDescent="0.25">
      <c r="A9027" t="s">
        <v>241</v>
      </c>
      <c r="B9027" s="1">
        <v>45473</v>
      </c>
      <c r="C9027" t="s">
        <v>763</v>
      </c>
      <c r="D9027" t="s">
        <v>764</v>
      </c>
      <c r="E9027" s="4">
        <v>144.98000000000002</v>
      </c>
      <c r="F9027" t="s">
        <v>567</v>
      </c>
      <c r="G9027" t="s">
        <v>471</v>
      </c>
      <c r="H9027" t="s">
        <v>308</v>
      </c>
      <c r="I9027" t="s">
        <v>309</v>
      </c>
      <c r="J9027" t="s">
        <v>264</v>
      </c>
      <c r="L9027" t="s">
        <v>378</v>
      </c>
      <c r="M9027" t="s">
        <v>379</v>
      </c>
      <c r="N9027" t="s">
        <v>480</v>
      </c>
    </row>
    <row r="9028" spans="1:14" hidden="1" x14ac:dyDescent="0.25">
      <c r="A9028" t="s">
        <v>241</v>
      </c>
      <c r="B9028" s="1">
        <v>45473</v>
      </c>
      <c r="C9028" t="s">
        <v>767</v>
      </c>
      <c r="D9028" t="s">
        <v>768</v>
      </c>
      <c r="E9028" s="4">
        <v>591.06999999999994</v>
      </c>
      <c r="F9028" t="s">
        <v>567</v>
      </c>
      <c r="G9028" t="s">
        <v>471</v>
      </c>
      <c r="H9028" t="s">
        <v>308</v>
      </c>
      <c r="I9028" t="s">
        <v>309</v>
      </c>
      <c r="J9028" t="s">
        <v>264</v>
      </c>
      <c r="L9028" t="s">
        <v>378</v>
      </c>
      <c r="M9028" t="s">
        <v>379</v>
      </c>
      <c r="N9028" t="s">
        <v>480</v>
      </c>
    </row>
    <row r="9029" spans="1:14" hidden="1" x14ac:dyDescent="0.25">
      <c r="A9029" t="s">
        <v>241</v>
      </c>
      <c r="B9029" s="1">
        <v>45473</v>
      </c>
      <c r="C9029" t="s">
        <v>769</v>
      </c>
      <c r="D9029" t="s">
        <v>770</v>
      </c>
      <c r="E9029" s="4">
        <v>4082.19</v>
      </c>
      <c r="F9029" t="s">
        <v>567</v>
      </c>
      <c r="G9029" t="s">
        <v>471</v>
      </c>
      <c r="H9029" t="s">
        <v>311</v>
      </c>
      <c r="I9029" t="s">
        <v>312</v>
      </c>
      <c r="J9029" t="s">
        <v>264</v>
      </c>
      <c r="L9029" t="s">
        <v>378</v>
      </c>
      <c r="M9029" t="s">
        <v>379</v>
      </c>
      <c r="N9029" t="s">
        <v>487</v>
      </c>
    </row>
    <row r="9030" spans="1:14" hidden="1" x14ac:dyDescent="0.25">
      <c r="A9030" t="s">
        <v>241</v>
      </c>
      <c r="B9030" s="1">
        <v>45473</v>
      </c>
      <c r="C9030" t="s">
        <v>773</v>
      </c>
      <c r="D9030" t="s">
        <v>774</v>
      </c>
      <c r="E9030" s="4">
        <v>1040.08</v>
      </c>
      <c r="F9030" t="s">
        <v>567</v>
      </c>
      <c r="G9030" t="s">
        <v>471</v>
      </c>
      <c r="H9030" t="s">
        <v>308</v>
      </c>
      <c r="I9030" t="s">
        <v>309</v>
      </c>
      <c r="J9030" t="s">
        <v>264</v>
      </c>
      <c r="L9030" t="s">
        <v>378</v>
      </c>
      <c r="M9030" t="s">
        <v>379</v>
      </c>
      <c r="N9030" t="s">
        <v>480</v>
      </c>
    </row>
    <row r="9031" spans="1:14" hidden="1" x14ac:dyDescent="0.25">
      <c r="A9031" t="s">
        <v>241</v>
      </c>
      <c r="B9031" s="1">
        <v>45473</v>
      </c>
      <c r="C9031" t="s">
        <v>775</v>
      </c>
      <c r="D9031" t="s">
        <v>776</v>
      </c>
      <c r="E9031" s="4">
        <v>4517.22</v>
      </c>
      <c r="F9031" t="s">
        <v>567</v>
      </c>
      <c r="G9031" t="s">
        <v>471</v>
      </c>
      <c r="H9031" t="s">
        <v>311</v>
      </c>
      <c r="I9031" t="s">
        <v>312</v>
      </c>
      <c r="J9031" t="s">
        <v>264</v>
      </c>
      <c r="L9031" t="s">
        <v>378</v>
      </c>
      <c r="M9031" t="s">
        <v>379</v>
      </c>
      <c r="N9031" t="s">
        <v>487</v>
      </c>
    </row>
    <row r="9032" spans="1:14" hidden="1" x14ac:dyDescent="0.25">
      <c r="A9032" t="s">
        <v>241</v>
      </c>
      <c r="B9032" s="1">
        <v>45473</v>
      </c>
      <c r="C9032" t="s">
        <v>777</v>
      </c>
      <c r="D9032" t="s">
        <v>778</v>
      </c>
      <c r="E9032" s="4">
        <v>4093.7099999999996</v>
      </c>
      <c r="F9032" t="s">
        <v>567</v>
      </c>
      <c r="G9032" t="s">
        <v>471</v>
      </c>
      <c r="H9032" t="s">
        <v>311</v>
      </c>
      <c r="I9032" t="s">
        <v>312</v>
      </c>
      <c r="J9032" t="s">
        <v>264</v>
      </c>
      <c r="L9032" t="s">
        <v>378</v>
      </c>
      <c r="M9032" t="s">
        <v>379</v>
      </c>
      <c r="N9032" t="s">
        <v>485</v>
      </c>
    </row>
    <row r="9033" spans="1:14" hidden="1" x14ac:dyDescent="0.25">
      <c r="A9033" t="s">
        <v>241</v>
      </c>
      <c r="B9033" s="1">
        <v>45473</v>
      </c>
      <c r="C9033" t="s">
        <v>781</v>
      </c>
      <c r="D9033" t="s">
        <v>782</v>
      </c>
      <c r="E9033" s="4">
        <v>2810.3199999999997</v>
      </c>
      <c r="F9033" t="s">
        <v>567</v>
      </c>
      <c r="G9033" t="s">
        <v>471</v>
      </c>
      <c r="H9033" t="s">
        <v>311</v>
      </c>
      <c r="I9033" t="s">
        <v>312</v>
      </c>
      <c r="J9033" t="s">
        <v>264</v>
      </c>
      <c r="L9033" t="s">
        <v>378</v>
      </c>
      <c r="M9033" t="s">
        <v>379</v>
      </c>
      <c r="N9033" t="s">
        <v>485</v>
      </c>
    </row>
    <row r="9034" spans="1:14" hidden="1" x14ac:dyDescent="0.25">
      <c r="A9034" t="s">
        <v>241</v>
      </c>
      <c r="B9034" s="1">
        <v>45473</v>
      </c>
      <c r="C9034" t="s">
        <v>785</v>
      </c>
      <c r="D9034" t="s">
        <v>786</v>
      </c>
      <c r="E9034" s="4">
        <v>176.20000000000005</v>
      </c>
      <c r="F9034" t="s">
        <v>567</v>
      </c>
      <c r="G9034" t="s">
        <v>471</v>
      </c>
      <c r="H9034" t="s">
        <v>311</v>
      </c>
      <c r="I9034" t="s">
        <v>312</v>
      </c>
      <c r="J9034" t="s">
        <v>264</v>
      </c>
      <c r="L9034" t="s">
        <v>378</v>
      </c>
      <c r="M9034" t="s">
        <v>379</v>
      </c>
      <c r="N9034" t="s">
        <v>485</v>
      </c>
    </row>
    <row r="9035" spans="1:14" hidden="1" x14ac:dyDescent="0.25">
      <c r="A9035" t="s">
        <v>241</v>
      </c>
      <c r="B9035" s="1">
        <v>45473</v>
      </c>
      <c r="C9035" t="s">
        <v>788</v>
      </c>
      <c r="D9035" t="s">
        <v>789</v>
      </c>
      <c r="E9035" s="4">
        <v>3754.37</v>
      </c>
      <c r="F9035" t="s">
        <v>567</v>
      </c>
      <c r="G9035" t="s">
        <v>471</v>
      </c>
      <c r="H9035" t="s">
        <v>311</v>
      </c>
      <c r="I9035" t="s">
        <v>312</v>
      </c>
      <c r="J9035" t="s">
        <v>264</v>
      </c>
      <c r="L9035" t="s">
        <v>378</v>
      </c>
      <c r="M9035" t="s">
        <v>379</v>
      </c>
      <c r="N9035" t="s">
        <v>485</v>
      </c>
    </row>
    <row r="9036" spans="1:14" hidden="1" x14ac:dyDescent="0.25">
      <c r="A9036" t="s">
        <v>241</v>
      </c>
      <c r="B9036" s="1">
        <v>45473</v>
      </c>
      <c r="C9036" t="s">
        <v>790</v>
      </c>
      <c r="D9036" t="s">
        <v>791</v>
      </c>
      <c r="E9036" s="4">
        <v>3370</v>
      </c>
      <c r="F9036" t="s">
        <v>567</v>
      </c>
      <c r="G9036" t="s">
        <v>471</v>
      </c>
      <c r="H9036" t="s">
        <v>311</v>
      </c>
      <c r="I9036" t="s">
        <v>312</v>
      </c>
      <c r="J9036" t="s">
        <v>264</v>
      </c>
      <c r="L9036" t="s">
        <v>378</v>
      </c>
      <c r="M9036" t="s">
        <v>379</v>
      </c>
      <c r="N9036" t="s">
        <v>487</v>
      </c>
    </row>
    <row r="9037" spans="1:14" hidden="1" x14ac:dyDescent="0.25">
      <c r="A9037" t="s">
        <v>241</v>
      </c>
      <c r="B9037" s="1">
        <v>45473</v>
      </c>
      <c r="C9037" t="s">
        <v>792</v>
      </c>
      <c r="D9037" t="s">
        <v>793</v>
      </c>
      <c r="E9037" s="4">
        <v>4525</v>
      </c>
      <c r="F9037" t="s">
        <v>567</v>
      </c>
      <c r="G9037" t="s">
        <v>471</v>
      </c>
      <c r="H9037" t="s">
        <v>308</v>
      </c>
      <c r="I9037" t="s">
        <v>309</v>
      </c>
      <c r="J9037" t="s">
        <v>264</v>
      </c>
      <c r="L9037" t="s">
        <v>378</v>
      </c>
      <c r="M9037" t="s">
        <v>379</v>
      </c>
      <c r="N9037" t="s">
        <v>487</v>
      </c>
    </row>
    <row r="9038" spans="1:14" hidden="1" x14ac:dyDescent="0.25">
      <c r="A9038" t="s">
        <v>241</v>
      </c>
      <c r="B9038" s="1">
        <v>45473</v>
      </c>
      <c r="C9038" t="s">
        <v>1275</v>
      </c>
      <c r="D9038" t="s">
        <v>1276</v>
      </c>
      <c r="E9038" s="4">
        <v>3979.67</v>
      </c>
      <c r="F9038" t="s">
        <v>567</v>
      </c>
      <c r="G9038" t="s">
        <v>471</v>
      </c>
      <c r="H9038" t="s">
        <v>317</v>
      </c>
      <c r="I9038" t="s">
        <v>318</v>
      </c>
      <c r="J9038" t="s">
        <v>276</v>
      </c>
      <c r="L9038" t="s">
        <v>390</v>
      </c>
      <c r="M9038" t="s">
        <v>391</v>
      </c>
      <c r="N9038" t="s">
        <v>487</v>
      </c>
    </row>
    <row r="9039" spans="1:14" hidden="1" x14ac:dyDescent="0.25">
      <c r="A9039" t="s">
        <v>241</v>
      </c>
      <c r="B9039" s="1">
        <v>45473</v>
      </c>
      <c r="C9039" t="s">
        <v>1236</v>
      </c>
      <c r="D9039" t="s">
        <v>1237</v>
      </c>
      <c r="E9039" s="4">
        <v>31.25</v>
      </c>
      <c r="F9039" t="s">
        <v>567</v>
      </c>
      <c r="G9039" t="s">
        <v>471</v>
      </c>
      <c r="H9039" t="s">
        <v>308</v>
      </c>
      <c r="I9039" t="s">
        <v>309</v>
      </c>
      <c r="J9039" t="s">
        <v>264</v>
      </c>
      <c r="L9039" t="s">
        <v>378</v>
      </c>
      <c r="M9039" t="s">
        <v>379</v>
      </c>
      <c r="N9039" t="s">
        <v>480</v>
      </c>
    </row>
    <row r="9040" spans="1:14" hidden="1" x14ac:dyDescent="0.25">
      <c r="A9040" t="s">
        <v>241</v>
      </c>
      <c r="B9040" s="1">
        <v>45473</v>
      </c>
      <c r="C9040" t="s">
        <v>1238</v>
      </c>
      <c r="D9040" t="s">
        <v>1239</v>
      </c>
      <c r="E9040" s="4">
        <v>4860.7199999999993</v>
      </c>
      <c r="F9040" t="s">
        <v>567</v>
      </c>
      <c r="G9040" t="s">
        <v>471</v>
      </c>
      <c r="H9040" t="s">
        <v>308</v>
      </c>
      <c r="I9040" t="s">
        <v>309</v>
      </c>
      <c r="J9040" t="s">
        <v>264</v>
      </c>
      <c r="L9040" t="s">
        <v>378</v>
      </c>
      <c r="M9040" t="s">
        <v>379</v>
      </c>
      <c r="N9040" t="s">
        <v>487</v>
      </c>
    </row>
    <row r="9041" spans="1:14" hidden="1" x14ac:dyDescent="0.25">
      <c r="A9041" t="s">
        <v>241</v>
      </c>
      <c r="B9041" s="1">
        <v>45473</v>
      </c>
      <c r="C9041" t="s">
        <v>1330</v>
      </c>
      <c r="D9041" t="s">
        <v>1331</v>
      </c>
      <c r="E9041" s="4">
        <v>4434.2700000000004</v>
      </c>
      <c r="F9041" t="s">
        <v>567</v>
      </c>
      <c r="G9041" t="s">
        <v>471</v>
      </c>
      <c r="H9041" t="s">
        <v>311</v>
      </c>
      <c r="I9041" t="s">
        <v>312</v>
      </c>
      <c r="J9041" t="s">
        <v>264</v>
      </c>
      <c r="L9041" t="s">
        <v>378</v>
      </c>
      <c r="M9041" t="s">
        <v>379</v>
      </c>
      <c r="N9041" t="s">
        <v>487</v>
      </c>
    </row>
    <row r="9042" spans="1:14" hidden="1" x14ac:dyDescent="0.25">
      <c r="A9042" t="s">
        <v>241</v>
      </c>
      <c r="B9042" s="1">
        <v>45473</v>
      </c>
      <c r="C9042" t="s">
        <v>1336</v>
      </c>
      <c r="D9042" t="s">
        <v>1337</v>
      </c>
      <c r="E9042" s="4">
        <v>24794.89</v>
      </c>
      <c r="F9042" t="s">
        <v>567</v>
      </c>
      <c r="G9042" t="s">
        <v>471</v>
      </c>
      <c r="H9042" t="s">
        <v>308</v>
      </c>
      <c r="I9042" t="s">
        <v>309</v>
      </c>
      <c r="J9042" t="s">
        <v>264</v>
      </c>
      <c r="K9042" t="s">
        <v>1244</v>
      </c>
      <c r="L9042" t="s">
        <v>378</v>
      </c>
      <c r="M9042" t="s">
        <v>379</v>
      </c>
      <c r="N9042" t="s">
        <v>488</v>
      </c>
    </row>
    <row r="9043" spans="1:14" hidden="1" x14ac:dyDescent="0.25">
      <c r="A9043" t="s">
        <v>241</v>
      </c>
      <c r="B9043" s="1">
        <v>45473</v>
      </c>
      <c r="C9043" t="s">
        <v>794</v>
      </c>
      <c r="D9043" t="s">
        <v>795</v>
      </c>
      <c r="E9043" s="4">
        <v>22108.77</v>
      </c>
      <c r="F9043" t="s">
        <v>567</v>
      </c>
      <c r="G9043" t="s">
        <v>471</v>
      </c>
      <c r="H9043" t="s">
        <v>301</v>
      </c>
      <c r="I9043" t="s">
        <v>302</v>
      </c>
      <c r="J9043" t="s">
        <v>258</v>
      </c>
      <c r="L9043" t="s">
        <v>378</v>
      </c>
      <c r="M9043" t="s">
        <v>379</v>
      </c>
      <c r="N9043" t="s">
        <v>482</v>
      </c>
    </row>
    <row r="9044" spans="1:14" hidden="1" x14ac:dyDescent="0.25">
      <c r="A9044" t="s">
        <v>241</v>
      </c>
      <c r="B9044" s="1">
        <v>45473</v>
      </c>
      <c r="C9044" t="s">
        <v>796</v>
      </c>
      <c r="D9044" t="s">
        <v>797</v>
      </c>
      <c r="E9044" s="4">
        <v>790.65000000000009</v>
      </c>
      <c r="F9044" t="s">
        <v>567</v>
      </c>
      <c r="G9044" t="s">
        <v>471</v>
      </c>
      <c r="H9044" t="s">
        <v>301</v>
      </c>
      <c r="I9044" t="s">
        <v>302</v>
      </c>
      <c r="J9044" t="s">
        <v>258</v>
      </c>
      <c r="L9044" t="s">
        <v>378</v>
      </c>
      <c r="M9044" t="s">
        <v>379</v>
      </c>
      <c r="N9044" t="s">
        <v>482</v>
      </c>
    </row>
    <row r="9045" spans="1:14" hidden="1" x14ac:dyDescent="0.25">
      <c r="A9045" t="s">
        <v>241</v>
      </c>
      <c r="B9045" s="1">
        <v>45473</v>
      </c>
      <c r="C9045" t="s">
        <v>1302</v>
      </c>
      <c r="D9045" t="s">
        <v>1303</v>
      </c>
      <c r="E9045" s="4">
        <v>61.49</v>
      </c>
      <c r="F9045" t="s">
        <v>567</v>
      </c>
      <c r="G9045" t="s">
        <v>471</v>
      </c>
      <c r="H9045" t="s">
        <v>301</v>
      </c>
      <c r="I9045" t="s">
        <v>302</v>
      </c>
      <c r="J9045" t="s">
        <v>258</v>
      </c>
      <c r="L9045" t="s">
        <v>378</v>
      </c>
      <c r="M9045" t="s">
        <v>379</v>
      </c>
      <c r="N9045" t="s">
        <v>482</v>
      </c>
    </row>
    <row r="9046" spans="1:14" hidden="1" x14ac:dyDescent="0.25">
      <c r="A9046" t="s">
        <v>241</v>
      </c>
      <c r="B9046" s="1">
        <v>45473</v>
      </c>
      <c r="C9046" t="s">
        <v>800</v>
      </c>
      <c r="D9046" t="s">
        <v>801</v>
      </c>
      <c r="E9046" s="4">
        <v>502.95</v>
      </c>
      <c r="F9046" t="s">
        <v>567</v>
      </c>
      <c r="G9046" t="s">
        <v>471</v>
      </c>
      <c r="H9046" t="s">
        <v>308</v>
      </c>
      <c r="I9046" t="s">
        <v>309</v>
      </c>
      <c r="J9046" t="s">
        <v>264</v>
      </c>
      <c r="L9046" t="s">
        <v>378</v>
      </c>
      <c r="M9046" t="s">
        <v>379</v>
      </c>
      <c r="N9046" t="s">
        <v>487</v>
      </c>
    </row>
    <row r="9047" spans="1:14" hidden="1" x14ac:dyDescent="0.25">
      <c r="A9047" t="s">
        <v>241</v>
      </c>
      <c r="B9047" s="1">
        <v>45473</v>
      </c>
      <c r="C9047" t="s">
        <v>802</v>
      </c>
      <c r="D9047" t="s">
        <v>803</v>
      </c>
      <c r="E9047" s="4">
        <v>215.66999999999996</v>
      </c>
      <c r="F9047" t="s">
        <v>567</v>
      </c>
      <c r="G9047" t="s">
        <v>471</v>
      </c>
      <c r="H9047" t="s">
        <v>308</v>
      </c>
      <c r="I9047" t="s">
        <v>309</v>
      </c>
      <c r="J9047" t="s">
        <v>264</v>
      </c>
      <c r="L9047" t="s">
        <v>378</v>
      </c>
      <c r="M9047" t="s">
        <v>379</v>
      </c>
      <c r="N9047" t="s">
        <v>487</v>
      </c>
    </row>
    <row r="9048" spans="1:14" hidden="1" x14ac:dyDescent="0.25">
      <c r="A9048" t="s">
        <v>241</v>
      </c>
      <c r="B9048" s="1">
        <v>45473</v>
      </c>
      <c r="C9048" t="s">
        <v>804</v>
      </c>
      <c r="D9048" t="s">
        <v>805</v>
      </c>
      <c r="E9048" s="4">
        <v>12442.32</v>
      </c>
      <c r="F9048" t="s">
        <v>567</v>
      </c>
      <c r="G9048" t="s">
        <v>471</v>
      </c>
      <c r="H9048" t="s">
        <v>308</v>
      </c>
      <c r="I9048" t="s">
        <v>309</v>
      </c>
      <c r="J9048" t="s">
        <v>264</v>
      </c>
      <c r="L9048" t="s">
        <v>378</v>
      </c>
      <c r="M9048" t="s">
        <v>379</v>
      </c>
      <c r="N9048" t="s">
        <v>487</v>
      </c>
    </row>
    <row r="9049" spans="1:14" hidden="1" x14ac:dyDescent="0.25">
      <c r="A9049" t="s">
        <v>241</v>
      </c>
      <c r="B9049" s="1">
        <v>45473</v>
      </c>
      <c r="C9049" t="s">
        <v>808</v>
      </c>
      <c r="D9049" t="s">
        <v>809</v>
      </c>
      <c r="E9049" s="4">
        <v>30</v>
      </c>
      <c r="F9049" t="s">
        <v>567</v>
      </c>
      <c r="G9049" t="s">
        <v>471</v>
      </c>
      <c r="H9049" t="s">
        <v>308</v>
      </c>
      <c r="I9049" t="s">
        <v>309</v>
      </c>
      <c r="J9049" t="s">
        <v>264</v>
      </c>
      <c r="L9049" t="s">
        <v>378</v>
      </c>
      <c r="M9049" t="s">
        <v>379</v>
      </c>
      <c r="N9049" t="s">
        <v>487</v>
      </c>
    </row>
    <row r="9050" spans="1:14" hidden="1" x14ac:dyDescent="0.25">
      <c r="A9050" t="s">
        <v>241</v>
      </c>
      <c r="B9050" s="1">
        <v>45473</v>
      </c>
      <c r="C9050" t="s">
        <v>1240</v>
      </c>
      <c r="D9050" t="s">
        <v>1241</v>
      </c>
      <c r="E9050" s="4">
        <v>1984.7200000000003</v>
      </c>
      <c r="F9050" t="s">
        <v>567</v>
      </c>
      <c r="G9050" t="s">
        <v>471</v>
      </c>
      <c r="H9050" t="s">
        <v>317</v>
      </c>
      <c r="I9050" t="s">
        <v>318</v>
      </c>
      <c r="J9050" t="s">
        <v>276</v>
      </c>
      <c r="L9050" t="s">
        <v>390</v>
      </c>
      <c r="M9050" t="s">
        <v>391</v>
      </c>
      <c r="N9050" t="s">
        <v>487</v>
      </c>
    </row>
    <row r="9051" spans="1:14" hidden="1" x14ac:dyDescent="0.25">
      <c r="A9051" t="s">
        <v>241</v>
      </c>
      <c r="B9051" s="1">
        <v>45473</v>
      </c>
      <c r="C9051" t="s">
        <v>812</v>
      </c>
      <c r="D9051" t="s">
        <v>813</v>
      </c>
      <c r="E9051" s="4">
        <v>2335.63</v>
      </c>
      <c r="F9051" t="s">
        <v>567</v>
      </c>
      <c r="G9051" t="s">
        <v>471</v>
      </c>
      <c r="H9051" t="s">
        <v>308</v>
      </c>
      <c r="I9051" t="s">
        <v>309</v>
      </c>
      <c r="J9051" t="s">
        <v>264</v>
      </c>
      <c r="L9051" t="s">
        <v>378</v>
      </c>
      <c r="M9051" t="s">
        <v>379</v>
      </c>
      <c r="N9051" t="s">
        <v>487</v>
      </c>
    </row>
    <row r="9052" spans="1:14" hidden="1" x14ac:dyDescent="0.25">
      <c r="A9052" t="s">
        <v>241</v>
      </c>
      <c r="B9052" s="1">
        <v>45473</v>
      </c>
      <c r="C9052" t="s">
        <v>814</v>
      </c>
      <c r="D9052" t="s">
        <v>815</v>
      </c>
      <c r="E9052" s="4">
        <v>1293</v>
      </c>
      <c r="F9052" t="s">
        <v>567</v>
      </c>
      <c r="G9052" t="s">
        <v>471</v>
      </c>
      <c r="H9052" t="s">
        <v>308</v>
      </c>
      <c r="I9052" t="s">
        <v>309</v>
      </c>
      <c r="J9052" t="s">
        <v>264</v>
      </c>
      <c r="L9052" t="s">
        <v>378</v>
      </c>
      <c r="M9052" t="s">
        <v>379</v>
      </c>
      <c r="N9052" t="s">
        <v>480</v>
      </c>
    </row>
    <row r="9053" spans="1:14" hidden="1" x14ac:dyDescent="0.25">
      <c r="A9053" t="s">
        <v>241</v>
      </c>
      <c r="B9053" s="1">
        <v>45473</v>
      </c>
      <c r="C9053" t="s">
        <v>816</v>
      </c>
      <c r="D9053" t="s">
        <v>817</v>
      </c>
      <c r="E9053" s="4">
        <v>18353.349999999991</v>
      </c>
      <c r="F9053" t="s">
        <v>567</v>
      </c>
      <c r="G9053" t="s">
        <v>471</v>
      </c>
      <c r="H9053" t="s">
        <v>308</v>
      </c>
      <c r="I9053" t="s">
        <v>309</v>
      </c>
      <c r="J9053" t="s">
        <v>264</v>
      </c>
      <c r="L9053" t="s">
        <v>378</v>
      </c>
      <c r="M9053" t="s">
        <v>379</v>
      </c>
      <c r="N9053" t="s">
        <v>477</v>
      </c>
    </row>
    <row r="9054" spans="1:14" hidden="1" x14ac:dyDescent="0.25">
      <c r="A9054" t="s">
        <v>241</v>
      </c>
      <c r="B9054" s="1">
        <v>45473</v>
      </c>
      <c r="C9054" t="s">
        <v>818</v>
      </c>
      <c r="D9054" t="s">
        <v>819</v>
      </c>
      <c r="E9054" s="4">
        <v>29.619999999999997</v>
      </c>
      <c r="F9054" t="s">
        <v>567</v>
      </c>
      <c r="G9054" t="s">
        <v>471</v>
      </c>
      <c r="H9054" t="s">
        <v>311</v>
      </c>
      <c r="I9054" t="s">
        <v>312</v>
      </c>
      <c r="J9054" t="s">
        <v>264</v>
      </c>
      <c r="L9054" t="s">
        <v>378</v>
      </c>
      <c r="M9054" t="s">
        <v>379</v>
      </c>
      <c r="N9054" t="s">
        <v>487</v>
      </c>
    </row>
    <row r="9055" spans="1:14" hidden="1" x14ac:dyDescent="0.25">
      <c r="A9055" t="s">
        <v>241</v>
      </c>
      <c r="B9055" s="1">
        <v>45473</v>
      </c>
      <c r="C9055" t="s">
        <v>820</v>
      </c>
      <c r="D9055" t="s">
        <v>821</v>
      </c>
      <c r="E9055" s="4">
        <v>62.51</v>
      </c>
      <c r="F9055" t="s">
        <v>567</v>
      </c>
      <c r="G9055" t="s">
        <v>471</v>
      </c>
      <c r="H9055" t="s">
        <v>311</v>
      </c>
      <c r="I9055" t="s">
        <v>312</v>
      </c>
      <c r="J9055" t="s">
        <v>264</v>
      </c>
      <c r="L9055" t="s">
        <v>378</v>
      </c>
      <c r="M9055" t="s">
        <v>379</v>
      </c>
      <c r="N9055" t="s">
        <v>487</v>
      </c>
    </row>
    <row r="9056" spans="1:14" hidden="1" x14ac:dyDescent="0.25">
      <c r="A9056" t="s">
        <v>241</v>
      </c>
      <c r="B9056" s="1">
        <v>45473</v>
      </c>
      <c r="C9056" t="s">
        <v>822</v>
      </c>
      <c r="D9056" t="s">
        <v>823</v>
      </c>
      <c r="E9056" s="4">
        <v>1090.4100000000001</v>
      </c>
      <c r="F9056" t="s">
        <v>567</v>
      </c>
      <c r="G9056" t="s">
        <v>471</v>
      </c>
      <c r="H9056" t="s">
        <v>308</v>
      </c>
      <c r="I9056" t="s">
        <v>309</v>
      </c>
      <c r="J9056" t="s">
        <v>264</v>
      </c>
      <c r="L9056" t="s">
        <v>378</v>
      </c>
      <c r="M9056" t="s">
        <v>379</v>
      </c>
      <c r="N9056" t="s">
        <v>477</v>
      </c>
    </row>
    <row r="9057" spans="1:14" hidden="1" x14ac:dyDescent="0.25">
      <c r="A9057" t="s">
        <v>241</v>
      </c>
      <c r="B9057" s="1">
        <v>45473</v>
      </c>
      <c r="C9057" t="s">
        <v>828</v>
      </c>
      <c r="D9057" t="s">
        <v>829</v>
      </c>
      <c r="E9057" s="4">
        <v>161.90999999999997</v>
      </c>
      <c r="F9057" t="s">
        <v>567</v>
      </c>
      <c r="G9057" t="s">
        <v>471</v>
      </c>
      <c r="H9057" t="s">
        <v>308</v>
      </c>
      <c r="I9057" t="s">
        <v>309</v>
      </c>
      <c r="J9057" t="s">
        <v>264</v>
      </c>
      <c r="L9057" t="s">
        <v>378</v>
      </c>
      <c r="M9057" t="s">
        <v>379</v>
      </c>
      <c r="N9057" t="s">
        <v>487</v>
      </c>
    </row>
    <row r="9058" spans="1:14" hidden="1" x14ac:dyDescent="0.25">
      <c r="A9058" t="s">
        <v>241</v>
      </c>
      <c r="B9058" s="1">
        <v>45473</v>
      </c>
      <c r="C9058" t="s">
        <v>1247</v>
      </c>
      <c r="D9058" t="s">
        <v>1248</v>
      </c>
      <c r="E9058" s="4">
        <v>14674.1</v>
      </c>
      <c r="F9058" t="s">
        <v>567</v>
      </c>
      <c r="G9058" t="s">
        <v>471</v>
      </c>
      <c r="H9058" t="s">
        <v>308</v>
      </c>
      <c r="I9058" t="s">
        <v>309</v>
      </c>
      <c r="J9058" t="s">
        <v>264</v>
      </c>
      <c r="L9058" t="s">
        <v>378</v>
      </c>
      <c r="M9058" t="s">
        <v>379</v>
      </c>
      <c r="N9058" t="s">
        <v>480</v>
      </c>
    </row>
    <row r="9059" spans="1:14" hidden="1" x14ac:dyDescent="0.25">
      <c r="A9059" t="s">
        <v>241</v>
      </c>
      <c r="B9059" s="1">
        <v>45473</v>
      </c>
      <c r="C9059" t="s">
        <v>1249</v>
      </c>
      <c r="D9059" t="s">
        <v>1250</v>
      </c>
      <c r="E9059" s="4">
        <v>4074.08</v>
      </c>
      <c r="F9059" t="s">
        <v>567</v>
      </c>
      <c r="G9059" t="s">
        <v>471</v>
      </c>
      <c r="H9059" t="s">
        <v>308</v>
      </c>
      <c r="I9059" t="s">
        <v>309</v>
      </c>
      <c r="J9059" t="s">
        <v>264</v>
      </c>
      <c r="K9059" t="s">
        <v>1251</v>
      </c>
      <c r="L9059" t="s">
        <v>378</v>
      </c>
      <c r="M9059" t="s">
        <v>379</v>
      </c>
      <c r="N9059" t="s">
        <v>488</v>
      </c>
    </row>
    <row r="9060" spans="1:14" hidden="1" x14ac:dyDescent="0.25">
      <c r="A9060" t="s">
        <v>241</v>
      </c>
      <c r="B9060" s="1">
        <v>45473</v>
      </c>
      <c r="C9060" t="s">
        <v>1242</v>
      </c>
      <c r="D9060" t="s">
        <v>1243</v>
      </c>
      <c r="E9060" s="4">
        <v>2774.22</v>
      </c>
      <c r="F9060" t="s">
        <v>567</v>
      </c>
      <c r="G9060" t="s">
        <v>471</v>
      </c>
      <c r="H9060" t="s">
        <v>308</v>
      </c>
      <c r="I9060" t="s">
        <v>309</v>
      </c>
      <c r="J9060" t="s">
        <v>264</v>
      </c>
      <c r="K9060" t="s">
        <v>1244</v>
      </c>
      <c r="L9060" t="s">
        <v>378</v>
      </c>
      <c r="M9060" t="s">
        <v>379</v>
      </c>
      <c r="N9060" t="s">
        <v>480</v>
      </c>
    </row>
    <row r="9061" spans="1:14" hidden="1" x14ac:dyDescent="0.25">
      <c r="A9061" t="s">
        <v>241</v>
      </c>
      <c r="B9061" s="1">
        <v>45473</v>
      </c>
      <c r="C9061" t="s">
        <v>1314</v>
      </c>
      <c r="D9061" t="s">
        <v>1315</v>
      </c>
      <c r="E9061" s="4">
        <v>748.8</v>
      </c>
      <c r="F9061" t="s">
        <v>567</v>
      </c>
      <c r="G9061" t="s">
        <v>471</v>
      </c>
      <c r="H9061" t="s">
        <v>308</v>
      </c>
      <c r="I9061" t="s">
        <v>309</v>
      </c>
      <c r="J9061" t="s">
        <v>264</v>
      </c>
      <c r="L9061" t="s">
        <v>378</v>
      </c>
      <c r="M9061" t="s">
        <v>379</v>
      </c>
      <c r="N9061" t="s">
        <v>487</v>
      </c>
    </row>
    <row r="9062" spans="1:14" hidden="1" x14ac:dyDescent="0.25">
      <c r="A9062" t="s">
        <v>241</v>
      </c>
      <c r="B9062" s="1">
        <v>45473</v>
      </c>
      <c r="C9062" t="s">
        <v>830</v>
      </c>
      <c r="D9062" t="s">
        <v>1366</v>
      </c>
      <c r="E9062" s="4">
        <v>6750</v>
      </c>
      <c r="F9062" t="s">
        <v>567</v>
      </c>
      <c r="G9062" t="s">
        <v>471</v>
      </c>
      <c r="H9062" t="s">
        <v>310</v>
      </c>
      <c r="I9062" t="s">
        <v>263</v>
      </c>
      <c r="J9062" t="s">
        <v>262</v>
      </c>
      <c r="L9062" t="s">
        <v>380</v>
      </c>
      <c r="M9062" t="s">
        <v>381</v>
      </c>
      <c r="N9062" t="s">
        <v>487</v>
      </c>
    </row>
    <row r="9063" spans="1:14" hidden="1" x14ac:dyDescent="0.25">
      <c r="A9063" t="s">
        <v>241</v>
      </c>
      <c r="B9063" s="1">
        <v>45473</v>
      </c>
      <c r="C9063" t="s">
        <v>832</v>
      </c>
      <c r="D9063" t="s">
        <v>833</v>
      </c>
      <c r="E9063" s="4">
        <v>6000</v>
      </c>
      <c r="F9063" t="s">
        <v>567</v>
      </c>
      <c r="G9063" t="s">
        <v>471</v>
      </c>
      <c r="H9063" t="s">
        <v>310</v>
      </c>
      <c r="I9063" t="s">
        <v>263</v>
      </c>
      <c r="J9063" t="s">
        <v>262</v>
      </c>
      <c r="L9063" t="s">
        <v>380</v>
      </c>
      <c r="M9063" t="s">
        <v>381</v>
      </c>
      <c r="N9063" t="s">
        <v>487</v>
      </c>
    </row>
    <row r="9064" spans="1:14" hidden="1" x14ac:dyDescent="0.25">
      <c r="A9064" t="s">
        <v>241</v>
      </c>
      <c r="B9064" s="1">
        <v>45473</v>
      </c>
      <c r="C9064" t="s">
        <v>834</v>
      </c>
      <c r="D9064" t="s">
        <v>835</v>
      </c>
      <c r="E9064" s="4">
        <v>10200</v>
      </c>
      <c r="F9064" t="s">
        <v>567</v>
      </c>
      <c r="G9064" t="s">
        <v>471</v>
      </c>
      <c r="H9064" t="s">
        <v>310</v>
      </c>
      <c r="I9064" t="s">
        <v>263</v>
      </c>
      <c r="J9064" t="s">
        <v>262</v>
      </c>
      <c r="L9064" t="s">
        <v>380</v>
      </c>
      <c r="M9064" t="s">
        <v>381</v>
      </c>
      <c r="N9064" t="s">
        <v>487</v>
      </c>
    </row>
    <row r="9065" spans="1:14" hidden="1" x14ac:dyDescent="0.25">
      <c r="A9065" t="s">
        <v>241</v>
      </c>
      <c r="B9065" s="1">
        <v>45473</v>
      </c>
      <c r="C9065" t="s">
        <v>836</v>
      </c>
      <c r="D9065" t="s">
        <v>837</v>
      </c>
      <c r="E9065" s="4">
        <v>600</v>
      </c>
      <c r="F9065" t="s">
        <v>567</v>
      </c>
      <c r="G9065" t="s">
        <v>471</v>
      </c>
      <c r="H9065" t="s">
        <v>310</v>
      </c>
      <c r="I9065" t="s">
        <v>263</v>
      </c>
      <c r="J9065" t="s">
        <v>262</v>
      </c>
      <c r="L9065" t="s">
        <v>380</v>
      </c>
      <c r="M9065" t="s">
        <v>381</v>
      </c>
      <c r="N9065" t="s">
        <v>487</v>
      </c>
    </row>
    <row r="9066" spans="1:14" hidden="1" x14ac:dyDescent="0.25">
      <c r="A9066" t="s">
        <v>241</v>
      </c>
      <c r="B9066" s="1">
        <v>45473</v>
      </c>
      <c r="C9066" t="s">
        <v>840</v>
      </c>
      <c r="D9066" t="s">
        <v>841</v>
      </c>
      <c r="E9066" s="4">
        <v>9581.94</v>
      </c>
      <c r="F9066" t="s">
        <v>567</v>
      </c>
      <c r="G9066" t="s">
        <v>471</v>
      </c>
      <c r="H9066" t="s">
        <v>310</v>
      </c>
      <c r="I9066" t="s">
        <v>263</v>
      </c>
      <c r="J9066" t="s">
        <v>262</v>
      </c>
      <c r="L9066" t="s">
        <v>380</v>
      </c>
      <c r="M9066" t="s">
        <v>381</v>
      </c>
      <c r="N9066" t="s">
        <v>487</v>
      </c>
    </row>
    <row r="9067" spans="1:14" hidden="1" x14ac:dyDescent="0.25">
      <c r="A9067" t="s">
        <v>241</v>
      </c>
      <c r="B9067" s="1">
        <v>45473</v>
      </c>
      <c r="C9067" t="s">
        <v>842</v>
      </c>
      <c r="D9067" t="s">
        <v>843</v>
      </c>
      <c r="E9067" s="4">
        <v>600</v>
      </c>
      <c r="F9067" t="s">
        <v>567</v>
      </c>
      <c r="G9067" t="s">
        <v>471</v>
      </c>
      <c r="H9067" t="s">
        <v>310</v>
      </c>
      <c r="I9067" t="s">
        <v>263</v>
      </c>
      <c r="J9067" t="s">
        <v>262</v>
      </c>
      <c r="L9067" t="s">
        <v>380</v>
      </c>
      <c r="M9067" t="s">
        <v>381</v>
      </c>
      <c r="N9067" t="s">
        <v>487</v>
      </c>
    </row>
    <row r="9068" spans="1:14" hidden="1" x14ac:dyDescent="0.25">
      <c r="A9068" t="s">
        <v>241</v>
      </c>
      <c r="B9068" s="1">
        <v>45473</v>
      </c>
      <c r="C9068" t="s">
        <v>844</v>
      </c>
      <c r="D9068" t="s">
        <v>845</v>
      </c>
      <c r="E9068" s="4">
        <v>6802.8799999999992</v>
      </c>
      <c r="F9068" t="s">
        <v>567</v>
      </c>
      <c r="G9068" t="s">
        <v>471</v>
      </c>
      <c r="H9068" t="s">
        <v>310</v>
      </c>
      <c r="I9068" t="s">
        <v>263</v>
      </c>
      <c r="J9068" t="s">
        <v>262</v>
      </c>
      <c r="L9068" t="s">
        <v>380</v>
      </c>
      <c r="M9068" t="s">
        <v>381</v>
      </c>
      <c r="N9068" t="s">
        <v>487</v>
      </c>
    </row>
    <row r="9069" spans="1:14" hidden="1" x14ac:dyDescent="0.25">
      <c r="A9069" t="s">
        <v>241</v>
      </c>
      <c r="B9069" s="1">
        <v>45473</v>
      </c>
      <c r="C9069" t="s">
        <v>857</v>
      </c>
      <c r="D9069" t="s">
        <v>858</v>
      </c>
      <c r="E9069" s="4">
        <v>11413.86</v>
      </c>
      <c r="F9069" t="s">
        <v>567</v>
      </c>
      <c r="G9069" t="s">
        <v>471</v>
      </c>
      <c r="H9069" t="s">
        <v>310</v>
      </c>
      <c r="I9069" t="s">
        <v>263</v>
      </c>
      <c r="J9069" t="s">
        <v>262</v>
      </c>
      <c r="L9069" t="s">
        <v>380</v>
      </c>
      <c r="M9069" t="s">
        <v>381</v>
      </c>
      <c r="N9069" t="s">
        <v>487</v>
      </c>
    </row>
    <row r="9070" spans="1:14" hidden="1" x14ac:dyDescent="0.25">
      <c r="A9070" t="s">
        <v>241</v>
      </c>
      <c r="B9070" s="1">
        <v>45473</v>
      </c>
      <c r="C9070" t="s">
        <v>1254</v>
      </c>
      <c r="D9070" t="s">
        <v>1255</v>
      </c>
      <c r="E9070" s="4">
        <v>9262.5</v>
      </c>
      <c r="F9070" t="s">
        <v>567</v>
      </c>
      <c r="G9070" t="s">
        <v>471</v>
      </c>
      <c r="H9070" t="s">
        <v>310</v>
      </c>
      <c r="I9070" t="s">
        <v>263</v>
      </c>
      <c r="J9070" t="s">
        <v>262</v>
      </c>
      <c r="L9070" t="s">
        <v>380</v>
      </c>
      <c r="M9070" t="s">
        <v>381</v>
      </c>
      <c r="N9070" t="s">
        <v>487</v>
      </c>
    </row>
    <row r="9071" spans="1:14" hidden="1" x14ac:dyDescent="0.25">
      <c r="A9071" t="s">
        <v>241</v>
      </c>
      <c r="B9071" s="1">
        <v>45473</v>
      </c>
      <c r="C9071" t="s">
        <v>1304</v>
      </c>
      <c r="D9071" t="s">
        <v>1305</v>
      </c>
      <c r="E9071" s="4">
        <v>5000</v>
      </c>
      <c r="F9071" t="s">
        <v>567</v>
      </c>
      <c r="G9071" t="s">
        <v>471</v>
      </c>
      <c r="H9071" t="s">
        <v>310</v>
      </c>
      <c r="I9071" t="s">
        <v>263</v>
      </c>
      <c r="J9071" t="s">
        <v>262</v>
      </c>
      <c r="L9071" t="s">
        <v>380</v>
      </c>
      <c r="M9071" t="s">
        <v>381</v>
      </c>
      <c r="N9071" t="s">
        <v>487</v>
      </c>
    </row>
    <row r="9072" spans="1:14" hidden="1" x14ac:dyDescent="0.25">
      <c r="A9072" t="s">
        <v>241</v>
      </c>
      <c r="B9072" s="1">
        <v>45473</v>
      </c>
      <c r="C9072" t="s">
        <v>1306</v>
      </c>
      <c r="D9072" t="s">
        <v>1307</v>
      </c>
      <c r="E9072" s="4">
        <v>750</v>
      </c>
      <c r="F9072" t="s">
        <v>567</v>
      </c>
      <c r="G9072" t="s">
        <v>471</v>
      </c>
      <c r="H9072" t="s">
        <v>310</v>
      </c>
      <c r="I9072" t="s">
        <v>263</v>
      </c>
      <c r="J9072" t="s">
        <v>262</v>
      </c>
      <c r="L9072" t="s">
        <v>380</v>
      </c>
      <c r="M9072" t="s">
        <v>381</v>
      </c>
      <c r="N9072" t="s">
        <v>487</v>
      </c>
    </row>
    <row r="9073" spans="1:14" hidden="1" x14ac:dyDescent="0.25">
      <c r="A9073" t="s">
        <v>241</v>
      </c>
      <c r="B9073" s="1">
        <v>45473</v>
      </c>
      <c r="C9073" t="s">
        <v>1338</v>
      </c>
      <c r="D9073" t="s">
        <v>1339</v>
      </c>
      <c r="E9073" s="4">
        <v>11100</v>
      </c>
      <c r="F9073" t="s">
        <v>567</v>
      </c>
      <c r="G9073" t="s">
        <v>471</v>
      </c>
      <c r="H9073" t="s">
        <v>310</v>
      </c>
      <c r="I9073" t="s">
        <v>263</v>
      </c>
      <c r="J9073" t="s">
        <v>262</v>
      </c>
      <c r="L9073" t="s">
        <v>380</v>
      </c>
      <c r="M9073" t="s">
        <v>381</v>
      </c>
      <c r="N9073" t="s">
        <v>487</v>
      </c>
    </row>
    <row r="9074" spans="1:14" hidden="1" x14ac:dyDescent="0.25">
      <c r="A9074" t="s">
        <v>241</v>
      </c>
      <c r="B9074" s="1">
        <v>45473</v>
      </c>
      <c r="C9074" t="s">
        <v>1348</v>
      </c>
      <c r="D9074" t="s">
        <v>1349</v>
      </c>
      <c r="E9074" s="4">
        <v>7200</v>
      </c>
      <c r="F9074" t="s">
        <v>567</v>
      </c>
      <c r="G9074" t="s">
        <v>471</v>
      </c>
      <c r="H9074" t="s">
        <v>310</v>
      </c>
      <c r="I9074" t="s">
        <v>263</v>
      </c>
      <c r="J9074" t="s">
        <v>262</v>
      </c>
      <c r="L9074" t="s">
        <v>380</v>
      </c>
      <c r="M9074" t="s">
        <v>381</v>
      </c>
      <c r="N9074" t="s">
        <v>487</v>
      </c>
    </row>
    <row r="9075" spans="1:14" hidden="1" x14ac:dyDescent="0.25">
      <c r="A9075" t="s">
        <v>241</v>
      </c>
      <c r="B9075" s="1">
        <v>45473</v>
      </c>
      <c r="C9075" t="s">
        <v>861</v>
      </c>
      <c r="D9075" t="s">
        <v>862</v>
      </c>
      <c r="E9075" s="4">
        <v>2500</v>
      </c>
      <c r="F9075" t="s">
        <v>567</v>
      </c>
      <c r="G9075" t="s">
        <v>471</v>
      </c>
      <c r="H9075" t="s">
        <v>311</v>
      </c>
      <c r="I9075" t="s">
        <v>312</v>
      </c>
      <c r="J9075" t="s">
        <v>264</v>
      </c>
      <c r="L9075" t="s">
        <v>380</v>
      </c>
      <c r="M9075" t="s">
        <v>381</v>
      </c>
      <c r="N9075" t="s">
        <v>487</v>
      </c>
    </row>
    <row r="9076" spans="1:14" hidden="1" x14ac:dyDescent="0.25">
      <c r="A9076" t="s">
        <v>241</v>
      </c>
      <c r="B9076" s="1">
        <v>45473</v>
      </c>
      <c r="C9076" t="s">
        <v>867</v>
      </c>
      <c r="D9076" t="s">
        <v>868</v>
      </c>
      <c r="E9076" s="4">
        <v>12464.76</v>
      </c>
      <c r="F9076" t="s">
        <v>567</v>
      </c>
      <c r="G9076" t="s">
        <v>471</v>
      </c>
      <c r="H9076" t="s">
        <v>311</v>
      </c>
      <c r="I9076" t="s">
        <v>312</v>
      </c>
      <c r="J9076" t="s">
        <v>264</v>
      </c>
      <c r="L9076" t="s">
        <v>380</v>
      </c>
      <c r="M9076" t="s">
        <v>381</v>
      </c>
      <c r="N9076" t="s">
        <v>487</v>
      </c>
    </row>
    <row r="9077" spans="1:14" hidden="1" x14ac:dyDescent="0.25">
      <c r="A9077" t="s">
        <v>241</v>
      </c>
      <c r="B9077" s="1">
        <v>45473</v>
      </c>
      <c r="C9077" t="s">
        <v>869</v>
      </c>
      <c r="D9077" t="s">
        <v>870</v>
      </c>
      <c r="E9077" s="4">
        <v>7651.45</v>
      </c>
      <c r="F9077" t="s">
        <v>567</v>
      </c>
      <c r="G9077" t="s">
        <v>471</v>
      </c>
      <c r="H9077" t="s">
        <v>311</v>
      </c>
      <c r="I9077" t="s">
        <v>312</v>
      </c>
      <c r="J9077" t="s">
        <v>264</v>
      </c>
      <c r="L9077" t="s">
        <v>380</v>
      </c>
      <c r="M9077" t="s">
        <v>381</v>
      </c>
      <c r="N9077" t="s">
        <v>487</v>
      </c>
    </row>
    <row r="9078" spans="1:14" hidden="1" x14ac:dyDescent="0.25">
      <c r="A9078" t="s">
        <v>241</v>
      </c>
      <c r="B9078" s="1">
        <v>45473</v>
      </c>
      <c r="C9078" t="s">
        <v>1332</v>
      </c>
      <c r="D9078" t="s">
        <v>1333</v>
      </c>
      <c r="E9078" s="4">
        <v>7327.02</v>
      </c>
      <c r="F9078" t="s">
        <v>567</v>
      </c>
      <c r="G9078" t="s">
        <v>471</v>
      </c>
      <c r="H9078" t="s">
        <v>311</v>
      </c>
      <c r="I9078" t="s">
        <v>312</v>
      </c>
      <c r="J9078" t="s">
        <v>264</v>
      </c>
      <c r="L9078" t="s">
        <v>380</v>
      </c>
      <c r="M9078" t="s">
        <v>381</v>
      </c>
      <c r="N9078" t="s">
        <v>482</v>
      </c>
    </row>
    <row r="9079" spans="1:14" hidden="1" x14ac:dyDescent="0.25">
      <c r="A9079" t="s">
        <v>241</v>
      </c>
      <c r="B9079" s="1">
        <v>45473</v>
      </c>
      <c r="C9079" t="s">
        <v>911</v>
      </c>
      <c r="D9079" t="s">
        <v>912</v>
      </c>
      <c r="E9079" s="4">
        <v>4853.3999999999996</v>
      </c>
      <c r="F9079" t="s">
        <v>567</v>
      </c>
      <c r="G9079" t="s">
        <v>471</v>
      </c>
      <c r="H9079" t="s">
        <v>313</v>
      </c>
      <c r="I9079" t="s">
        <v>314</v>
      </c>
      <c r="J9079" t="s">
        <v>268</v>
      </c>
      <c r="L9079" t="s">
        <v>384</v>
      </c>
      <c r="M9079" t="s">
        <v>385</v>
      </c>
      <c r="N9079" t="s">
        <v>489</v>
      </c>
    </row>
    <row r="9080" spans="1:14" hidden="1" x14ac:dyDescent="0.25">
      <c r="A9080" t="s">
        <v>241</v>
      </c>
      <c r="B9080" s="1">
        <v>45473</v>
      </c>
      <c r="C9080" t="s">
        <v>919</v>
      </c>
      <c r="D9080" t="s">
        <v>920</v>
      </c>
      <c r="E9080" s="4">
        <v>2372.88</v>
      </c>
      <c r="F9080" t="s">
        <v>567</v>
      </c>
      <c r="G9080" t="s">
        <v>471</v>
      </c>
      <c r="H9080" t="s">
        <v>313</v>
      </c>
      <c r="I9080" t="s">
        <v>314</v>
      </c>
      <c r="J9080" t="s">
        <v>268</v>
      </c>
      <c r="L9080" t="s">
        <v>384</v>
      </c>
      <c r="M9080" t="s">
        <v>385</v>
      </c>
      <c r="N9080" t="s">
        <v>489</v>
      </c>
    </row>
    <row r="9081" spans="1:14" hidden="1" x14ac:dyDescent="0.25">
      <c r="A9081" t="s">
        <v>241</v>
      </c>
      <c r="B9081" s="1">
        <v>45473</v>
      </c>
      <c r="C9081" t="s">
        <v>924</v>
      </c>
      <c r="D9081" t="s">
        <v>925</v>
      </c>
      <c r="E9081" s="4">
        <v>15119.52</v>
      </c>
      <c r="F9081" t="s">
        <v>567</v>
      </c>
      <c r="G9081" t="s">
        <v>471</v>
      </c>
      <c r="H9081" t="s">
        <v>303</v>
      </c>
      <c r="I9081" t="s">
        <v>304</v>
      </c>
      <c r="J9081" t="s">
        <v>268</v>
      </c>
      <c r="L9081" t="s">
        <v>384</v>
      </c>
      <c r="M9081" t="s">
        <v>385</v>
      </c>
      <c r="N9081" t="s">
        <v>489</v>
      </c>
    </row>
    <row r="9082" spans="1:14" hidden="1" x14ac:dyDescent="0.25">
      <c r="A9082" t="s">
        <v>241</v>
      </c>
      <c r="B9082" s="1">
        <v>45473</v>
      </c>
      <c r="C9082" t="s">
        <v>927</v>
      </c>
      <c r="D9082" t="s">
        <v>928</v>
      </c>
      <c r="E9082" s="4">
        <v>5657.7060000000001</v>
      </c>
      <c r="F9082" t="s">
        <v>567</v>
      </c>
      <c r="G9082" t="s">
        <v>471</v>
      </c>
      <c r="H9082" t="s">
        <v>313</v>
      </c>
      <c r="I9082" t="s">
        <v>314</v>
      </c>
      <c r="J9082" t="s">
        <v>268</v>
      </c>
      <c r="L9082" t="s">
        <v>384</v>
      </c>
      <c r="M9082" t="s">
        <v>385</v>
      </c>
      <c r="N9082" t="s">
        <v>489</v>
      </c>
    </row>
    <row r="9083" spans="1:14" hidden="1" x14ac:dyDescent="0.25">
      <c r="A9083" t="s">
        <v>241</v>
      </c>
      <c r="B9083" s="1">
        <v>45473</v>
      </c>
      <c r="C9083" t="s">
        <v>931</v>
      </c>
      <c r="D9083" t="s">
        <v>932</v>
      </c>
      <c r="E9083" s="4">
        <v>14392.140000000001</v>
      </c>
      <c r="F9083" t="s">
        <v>567</v>
      </c>
      <c r="G9083" t="s">
        <v>471</v>
      </c>
      <c r="H9083" t="s">
        <v>303</v>
      </c>
      <c r="I9083" t="s">
        <v>304</v>
      </c>
      <c r="J9083" t="s">
        <v>268</v>
      </c>
      <c r="L9083" t="s">
        <v>384</v>
      </c>
      <c r="M9083" t="s">
        <v>385</v>
      </c>
      <c r="N9083" t="s">
        <v>489</v>
      </c>
    </row>
    <row r="9084" spans="1:14" hidden="1" x14ac:dyDescent="0.25">
      <c r="A9084" t="s">
        <v>241</v>
      </c>
      <c r="B9084" s="1">
        <v>45473</v>
      </c>
      <c r="C9084" t="s">
        <v>935</v>
      </c>
      <c r="D9084" t="s">
        <v>936</v>
      </c>
      <c r="E9084" s="4">
        <v>10409.34</v>
      </c>
      <c r="F9084" t="s">
        <v>567</v>
      </c>
      <c r="G9084" t="s">
        <v>471</v>
      </c>
      <c r="H9084" t="s">
        <v>303</v>
      </c>
      <c r="I9084" t="s">
        <v>304</v>
      </c>
      <c r="J9084" t="s">
        <v>268</v>
      </c>
      <c r="L9084" t="s">
        <v>384</v>
      </c>
      <c r="M9084" t="s">
        <v>385</v>
      </c>
      <c r="N9084" t="s">
        <v>489</v>
      </c>
    </row>
    <row r="9085" spans="1:14" hidden="1" x14ac:dyDescent="0.25">
      <c r="A9085" t="s">
        <v>241</v>
      </c>
      <c r="B9085" s="1">
        <v>45473</v>
      </c>
      <c r="C9085" t="s">
        <v>938</v>
      </c>
      <c r="D9085" t="s">
        <v>939</v>
      </c>
      <c r="E9085" s="4">
        <v>2739.3</v>
      </c>
      <c r="F9085" t="s">
        <v>567</v>
      </c>
      <c r="G9085" t="s">
        <v>471</v>
      </c>
      <c r="H9085" t="s">
        <v>313</v>
      </c>
      <c r="I9085" t="s">
        <v>314</v>
      </c>
      <c r="J9085" t="s">
        <v>268</v>
      </c>
      <c r="L9085" t="s">
        <v>384</v>
      </c>
      <c r="M9085" t="s">
        <v>385</v>
      </c>
      <c r="N9085" t="s">
        <v>489</v>
      </c>
    </row>
    <row r="9086" spans="1:14" hidden="1" x14ac:dyDescent="0.25">
      <c r="A9086" t="s">
        <v>241</v>
      </c>
      <c r="B9086" s="1">
        <v>45473</v>
      </c>
      <c r="C9086" t="s">
        <v>942</v>
      </c>
      <c r="D9086" t="s">
        <v>943</v>
      </c>
      <c r="E9086" s="4">
        <v>641.76160000000004</v>
      </c>
      <c r="F9086" t="s">
        <v>567</v>
      </c>
      <c r="G9086" t="s">
        <v>471</v>
      </c>
      <c r="H9086" t="s">
        <v>313</v>
      </c>
      <c r="I9086" t="s">
        <v>314</v>
      </c>
      <c r="J9086" t="s">
        <v>268</v>
      </c>
      <c r="L9086" t="s">
        <v>384</v>
      </c>
      <c r="M9086" t="s">
        <v>385</v>
      </c>
      <c r="N9086" t="s">
        <v>489</v>
      </c>
    </row>
    <row r="9087" spans="1:14" hidden="1" x14ac:dyDescent="0.25">
      <c r="A9087" t="s">
        <v>241</v>
      </c>
      <c r="B9087" s="1">
        <v>45473</v>
      </c>
      <c r="C9087" t="s">
        <v>952</v>
      </c>
      <c r="D9087" t="s">
        <v>953</v>
      </c>
      <c r="E9087" s="4">
        <v>604332.76</v>
      </c>
      <c r="F9087" t="s">
        <v>567</v>
      </c>
      <c r="G9087" t="s">
        <v>471</v>
      </c>
      <c r="H9087" t="s">
        <v>246</v>
      </c>
      <c r="I9087" t="s">
        <v>247</v>
      </c>
      <c r="J9087" t="s">
        <v>246</v>
      </c>
      <c r="L9087" t="s">
        <v>370</v>
      </c>
      <c r="M9087" t="s">
        <v>371</v>
      </c>
      <c r="N9087" t="s">
        <v>482</v>
      </c>
    </row>
    <row r="9088" spans="1:14" hidden="1" x14ac:dyDescent="0.25">
      <c r="A9088" t="s">
        <v>241</v>
      </c>
      <c r="B9088" s="1">
        <v>45473</v>
      </c>
      <c r="C9088" t="s">
        <v>955</v>
      </c>
      <c r="D9088" t="s">
        <v>956</v>
      </c>
      <c r="E9088" s="4">
        <v>473270.04</v>
      </c>
      <c r="F9088" t="s">
        <v>567</v>
      </c>
      <c r="G9088" t="s">
        <v>471</v>
      </c>
      <c r="H9088" t="s">
        <v>293</v>
      </c>
      <c r="I9088" t="s">
        <v>294</v>
      </c>
      <c r="J9088" t="s">
        <v>251</v>
      </c>
      <c r="L9088" t="s">
        <v>386</v>
      </c>
      <c r="M9088" t="s">
        <v>387</v>
      </c>
      <c r="N9088" t="s">
        <v>482</v>
      </c>
    </row>
    <row r="9089" spans="1:14" hidden="1" x14ac:dyDescent="0.25">
      <c r="A9089" t="s">
        <v>241</v>
      </c>
      <c r="B9089" s="1">
        <v>45473</v>
      </c>
      <c r="C9089" t="s">
        <v>961</v>
      </c>
      <c r="D9089" t="s">
        <v>962</v>
      </c>
      <c r="E9089" s="4">
        <v>10534.01</v>
      </c>
      <c r="F9089" t="s">
        <v>567</v>
      </c>
      <c r="G9089" t="s">
        <v>471</v>
      </c>
      <c r="H9089" t="s">
        <v>311</v>
      </c>
      <c r="I9089" t="s">
        <v>312</v>
      </c>
      <c r="J9089" t="s">
        <v>264</v>
      </c>
      <c r="L9089" t="s">
        <v>390</v>
      </c>
      <c r="M9089" t="s">
        <v>391</v>
      </c>
      <c r="N9089" t="s">
        <v>487</v>
      </c>
    </row>
    <row r="9090" spans="1:14" hidden="1" x14ac:dyDescent="0.25">
      <c r="A9090" t="s">
        <v>241</v>
      </c>
      <c r="B9090" s="1">
        <v>45473</v>
      </c>
      <c r="C9090" t="s">
        <v>963</v>
      </c>
      <c r="D9090" t="s">
        <v>964</v>
      </c>
      <c r="E9090" s="4">
        <v>5505</v>
      </c>
      <c r="F9090" t="s">
        <v>567</v>
      </c>
      <c r="G9090" t="s">
        <v>471</v>
      </c>
      <c r="H9090" t="s">
        <v>311</v>
      </c>
      <c r="I9090" t="s">
        <v>312</v>
      </c>
      <c r="J9090" t="s">
        <v>264</v>
      </c>
      <c r="L9090" t="s">
        <v>390</v>
      </c>
      <c r="M9090" t="s">
        <v>391</v>
      </c>
      <c r="N9090" t="s">
        <v>487</v>
      </c>
    </row>
    <row r="9091" spans="1:14" hidden="1" x14ac:dyDescent="0.25">
      <c r="A9091" t="s">
        <v>241</v>
      </c>
      <c r="B9091" s="1">
        <v>45473</v>
      </c>
      <c r="C9091" t="s">
        <v>967</v>
      </c>
      <c r="D9091" t="s">
        <v>968</v>
      </c>
      <c r="E9091" s="4">
        <v>17.5</v>
      </c>
      <c r="F9091" t="s">
        <v>567</v>
      </c>
      <c r="G9091" t="s">
        <v>471</v>
      </c>
      <c r="H9091" t="s">
        <v>311</v>
      </c>
      <c r="I9091" t="s">
        <v>312</v>
      </c>
      <c r="J9091" t="s">
        <v>264</v>
      </c>
      <c r="L9091" t="s">
        <v>390</v>
      </c>
      <c r="M9091" t="s">
        <v>391</v>
      </c>
      <c r="N9091" t="s">
        <v>487</v>
      </c>
    </row>
    <row r="9092" spans="1:14" hidden="1" x14ac:dyDescent="0.25">
      <c r="A9092" t="s">
        <v>241</v>
      </c>
      <c r="B9092" s="1">
        <v>45473</v>
      </c>
      <c r="C9092" t="s">
        <v>971</v>
      </c>
      <c r="D9092" t="s">
        <v>972</v>
      </c>
      <c r="E9092" s="4">
        <v>1599.29</v>
      </c>
      <c r="F9092" t="s">
        <v>567</v>
      </c>
      <c r="G9092" t="s">
        <v>471</v>
      </c>
      <c r="H9092" t="s">
        <v>311</v>
      </c>
      <c r="I9092" t="s">
        <v>312</v>
      </c>
      <c r="J9092" t="s">
        <v>264</v>
      </c>
      <c r="L9092" t="s">
        <v>390</v>
      </c>
      <c r="M9092" t="s">
        <v>391</v>
      </c>
      <c r="N9092" t="s">
        <v>487</v>
      </c>
    </row>
    <row r="9093" spans="1:14" hidden="1" x14ac:dyDescent="0.25">
      <c r="A9093" t="s">
        <v>241</v>
      </c>
      <c r="B9093" s="1">
        <v>45473</v>
      </c>
      <c r="C9093" t="s">
        <v>973</v>
      </c>
      <c r="D9093" t="s">
        <v>974</v>
      </c>
      <c r="E9093" s="4">
        <v>5740</v>
      </c>
      <c r="F9093" t="s">
        <v>567</v>
      </c>
      <c r="G9093" t="s">
        <v>471</v>
      </c>
      <c r="H9093" t="s">
        <v>311</v>
      </c>
      <c r="I9093" t="s">
        <v>312</v>
      </c>
      <c r="J9093" t="s">
        <v>264</v>
      </c>
      <c r="L9093" t="s">
        <v>390</v>
      </c>
      <c r="M9093" t="s">
        <v>391</v>
      </c>
      <c r="N9093" t="s">
        <v>487</v>
      </c>
    </row>
    <row r="9094" spans="1:14" hidden="1" x14ac:dyDescent="0.25">
      <c r="A9094" t="s">
        <v>241</v>
      </c>
      <c r="B9094" s="1">
        <v>45473</v>
      </c>
      <c r="C9094" t="s">
        <v>977</v>
      </c>
      <c r="D9094" t="s">
        <v>978</v>
      </c>
      <c r="E9094" s="4">
        <v>71.760000000000005</v>
      </c>
      <c r="F9094" t="s">
        <v>567</v>
      </c>
      <c r="G9094" t="s">
        <v>471</v>
      </c>
      <c r="H9094" t="s">
        <v>311</v>
      </c>
      <c r="I9094" t="s">
        <v>312</v>
      </c>
      <c r="J9094" t="s">
        <v>264</v>
      </c>
      <c r="L9094" t="s">
        <v>390</v>
      </c>
      <c r="M9094" t="s">
        <v>391</v>
      </c>
      <c r="N9094" t="s">
        <v>487</v>
      </c>
    </row>
    <row r="9095" spans="1:14" hidden="1" x14ac:dyDescent="0.25">
      <c r="A9095" t="s">
        <v>241</v>
      </c>
      <c r="B9095" s="1">
        <v>45473</v>
      </c>
      <c r="C9095" t="s">
        <v>989</v>
      </c>
      <c r="D9095" t="s">
        <v>990</v>
      </c>
      <c r="E9095" s="4">
        <v>1243.0999999999999</v>
      </c>
      <c r="F9095" t="s">
        <v>567</v>
      </c>
      <c r="G9095" t="s">
        <v>471</v>
      </c>
      <c r="H9095" t="s">
        <v>317</v>
      </c>
      <c r="I9095" t="s">
        <v>318</v>
      </c>
      <c r="J9095" t="s">
        <v>276</v>
      </c>
      <c r="L9095" t="s">
        <v>390</v>
      </c>
      <c r="M9095" t="s">
        <v>391</v>
      </c>
      <c r="N9095" t="s">
        <v>487</v>
      </c>
    </row>
    <row r="9096" spans="1:14" hidden="1" x14ac:dyDescent="0.25">
      <c r="A9096" t="s">
        <v>241</v>
      </c>
      <c r="B9096" s="1">
        <v>45473</v>
      </c>
      <c r="C9096" t="s">
        <v>991</v>
      </c>
      <c r="D9096" t="s">
        <v>992</v>
      </c>
      <c r="E9096" s="4">
        <v>2.99</v>
      </c>
      <c r="F9096" t="s">
        <v>567</v>
      </c>
      <c r="G9096" t="s">
        <v>471</v>
      </c>
      <c r="H9096" t="s">
        <v>311</v>
      </c>
      <c r="I9096" t="s">
        <v>312</v>
      </c>
      <c r="J9096" t="s">
        <v>264</v>
      </c>
      <c r="L9096" t="s">
        <v>390</v>
      </c>
      <c r="M9096" t="s">
        <v>391</v>
      </c>
      <c r="N9096" t="s">
        <v>487</v>
      </c>
    </row>
    <row r="9097" spans="1:14" hidden="1" x14ac:dyDescent="0.25">
      <c r="A9097" t="s">
        <v>241</v>
      </c>
      <c r="B9097" s="1">
        <v>45473</v>
      </c>
      <c r="C9097" t="s">
        <v>993</v>
      </c>
      <c r="D9097" t="s">
        <v>994</v>
      </c>
      <c r="E9097" s="4">
        <v>741.74</v>
      </c>
      <c r="F9097" t="s">
        <v>567</v>
      </c>
      <c r="G9097" t="s">
        <v>471</v>
      </c>
      <c r="H9097" t="s">
        <v>311</v>
      </c>
      <c r="I9097" t="s">
        <v>312</v>
      </c>
      <c r="J9097" t="s">
        <v>264</v>
      </c>
      <c r="L9097" t="s">
        <v>390</v>
      </c>
      <c r="M9097" t="s">
        <v>391</v>
      </c>
      <c r="N9097" t="s">
        <v>487</v>
      </c>
    </row>
    <row r="9098" spans="1:14" hidden="1" x14ac:dyDescent="0.25">
      <c r="A9098" t="s">
        <v>241</v>
      </c>
      <c r="B9098" s="1">
        <v>45473</v>
      </c>
      <c r="C9098" t="s">
        <v>997</v>
      </c>
      <c r="D9098" t="s">
        <v>998</v>
      </c>
      <c r="E9098" s="4">
        <v>37.5</v>
      </c>
      <c r="F9098" t="s">
        <v>567</v>
      </c>
      <c r="G9098" t="s">
        <v>471</v>
      </c>
      <c r="H9098" t="s">
        <v>311</v>
      </c>
      <c r="I9098" t="s">
        <v>312</v>
      </c>
      <c r="J9098" t="s">
        <v>264</v>
      </c>
      <c r="L9098" t="s">
        <v>390</v>
      </c>
      <c r="M9098" t="s">
        <v>391</v>
      </c>
      <c r="N9098" t="s">
        <v>477</v>
      </c>
    </row>
    <row r="9099" spans="1:14" hidden="1" x14ac:dyDescent="0.25">
      <c r="A9099" t="s">
        <v>241</v>
      </c>
      <c r="B9099" s="1">
        <v>45473</v>
      </c>
      <c r="C9099" t="s">
        <v>1001</v>
      </c>
      <c r="D9099" t="s">
        <v>1002</v>
      </c>
      <c r="E9099" s="4">
        <v>7.999999999992724E-2</v>
      </c>
      <c r="F9099" t="s">
        <v>567</v>
      </c>
      <c r="G9099" t="s">
        <v>471</v>
      </c>
      <c r="H9099" t="s">
        <v>311</v>
      </c>
      <c r="I9099" t="s">
        <v>312</v>
      </c>
      <c r="J9099" t="s">
        <v>264</v>
      </c>
      <c r="L9099" t="s">
        <v>390</v>
      </c>
      <c r="M9099" t="s">
        <v>391</v>
      </c>
      <c r="N9099" t="s">
        <v>487</v>
      </c>
    </row>
    <row r="9100" spans="1:14" hidden="1" x14ac:dyDescent="0.25">
      <c r="A9100" t="s">
        <v>241</v>
      </c>
      <c r="B9100" s="1">
        <v>45473</v>
      </c>
      <c r="C9100" t="s">
        <v>1005</v>
      </c>
      <c r="D9100" t="s">
        <v>1006</v>
      </c>
      <c r="E9100" s="4">
        <v>1.4549999999974002</v>
      </c>
      <c r="F9100" t="s">
        <v>567</v>
      </c>
      <c r="G9100" t="s">
        <v>471</v>
      </c>
      <c r="H9100" t="s">
        <v>311</v>
      </c>
      <c r="I9100" t="s">
        <v>312</v>
      </c>
      <c r="J9100" t="s">
        <v>264</v>
      </c>
      <c r="L9100" t="s">
        <v>390</v>
      </c>
      <c r="M9100" t="s">
        <v>391</v>
      </c>
      <c r="N9100" t="s">
        <v>487</v>
      </c>
    </row>
    <row r="9101" spans="1:14" hidden="1" x14ac:dyDescent="0.25">
      <c r="A9101" t="s">
        <v>241</v>
      </c>
      <c r="B9101" s="1">
        <v>45473</v>
      </c>
      <c r="C9101" t="s">
        <v>1007</v>
      </c>
      <c r="D9101" t="s">
        <v>1008</v>
      </c>
      <c r="E9101" s="4">
        <v>13509.13</v>
      </c>
      <c r="F9101" t="s">
        <v>567</v>
      </c>
      <c r="G9101" t="s">
        <v>471</v>
      </c>
      <c r="H9101" t="s">
        <v>317</v>
      </c>
      <c r="I9101" t="s">
        <v>318</v>
      </c>
      <c r="J9101" t="s">
        <v>276</v>
      </c>
      <c r="L9101" t="s">
        <v>390</v>
      </c>
      <c r="M9101" t="s">
        <v>391</v>
      </c>
      <c r="N9101" t="s">
        <v>487</v>
      </c>
    </row>
    <row r="9102" spans="1:14" hidden="1" x14ac:dyDescent="0.25">
      <c r="A9102" t="s">
        <v>241</v>
      </c>
      <c r="B9102" s="1">
        <v>45473</v>
      </c>
      <c r="C9102" t="s">
        <v>1013</v>
      </c>
      <c r="D9102" t="s">
        <v>1014</v>
      </c>
      <c r="E9102" s="4">
        <v>379.98</v>
      </c>
      <c r="F9102" t="s">
        <v>567</v>
      </c>
      <c r="G9102" t="s">
        <v>471</v>
      </c>
      <c r="H9102" t="s">
        <v>311</v>
      </c>
      <c r="I9102" t="s">
        <v>312</v>
      </c>
      <c r="J9102" t="s">
        <v>264</v>
      </c>
      <c r="L9102" t="s">
        <v>390</v>
      </c>
      <c r="M9102" t="s">
        <v>391</v>
      </c>
      <c r="N9102" t="s">
        <v>480</v>
      </c>
    </row>
    <row r="9103" spans="1:14" hidden="1" x14ac:dyDescent="0.25">
      <c r="A9103" t="s">
        <v>241</v>
      </c>
      <c r="B9103" s="1">
        <v>45473</v>
      </c>
      <c r="C9103" t="s">
        <v>1162</v>
      </c>
      <c r="D9103" t="s">
        <v>1163</v>
      </c>
      <c r="E9103" s="4">
        <v>765.19999999999993</v>
      </c>
      <c r="F9103" t="s">
        <v>567</v>
      </c>
      <c r="G9103" t="s">
        <v>471</v>
      </c>
      <c r="H9103" t="s">
        <v>311</v>
      </c>
      <c r="I9103" t="s">
        <v>312</v>
      </c>
      <c r="J9103" t="s">
        <v>264</v>
      </c>
      <c r="L9103" t="s">
        <v>390</v>
      </c>
      <c r="M9103" t="s">
        <v>391</v>
      </c>
      <c r="N9103" t="s">
        <v>477</v>
      </c>
    </row>
    <row r="9104" spans="1:14" hidden="1" x14ac:dyDescent="0.25">
      <c r="A9104" t="s">
        <v>241</v>
      </c>
      <c r="B9104" s="1">
        <v>45473</v>
      </c>
      <c r="C9104" t="s">
        <v>1164</v>
      </c>
      <c r="D9104" t="s">
        <v>1165</v>
      </c>
      <c r="E9104" s="4">
        <v>7316</v>
      </c>
      <c r="F9104" t="s">
        <v>567</v>
      </c>
      <c r="G9104" t="s">
        <v>471</v>
      </c>
      <c r="H9104" t="s">
        <v>317</v>
      </c>
      <c r="I9104" t="s">
        <v>318</v>
      </c>
      <c r="J9104" t="s">
        <v>276</v>
      </c>
      <c r="L9104" t="s">
        <v>390</v>
      </c>
      <c r="M9104" t="s">
        <v>391</v>
      </c>
      <c r="N9104" t="s">
        <v>489</v>
      </c>
    </row>
    <row r="9105" spans="1:14" hidden="1" x14ac:dyDescent="0.25">
      <c r="A9105" t="s">
        <v>241</v>
      </c>
      <c r="B9105" s="1">
        <v>45473</v>
      </c>
      <c r="C9105" t="s">
        <v>1285</v>
      </c>
      <c r="D9105" t="s">
        <v>1286</v>
      </c>
      <c r="E9105" s="4">
        <v>6497.68</v>
      </c>
      <c r="F9105" t="s">
        <v>567</v>
      </c>
      <c r="G9105" t="s">
        <v>471</v>
      </c>
      <c r="H9105" t="s">
        <v>316</v>
      </c>
      <c r="I9105" t="s">
        <v>275</v>
      </c>
      <c r="J9105" t="s">
        <v>274</v>
      </c>
      <c r="L9105" t="s">
        <v>400</v>
      </c>
      <c r="M9105" t="s">
        <v>401</v>
      </c>
      <c r="N9105" t="s">
        <v>489</v>
      </c>
    </row>
    <row r="9106" spans="1:14" hidden="1" x14ac:dyDescent="0.25">
      <c r="A9106" t="s">
        <v>241</v>
      </c>
      <c r="B9106" s="1">
        <v>45473</v>
      </c>
      <c r="C9106" t="s">
        <v>1021</v>
      </c>
      <c r="D9106" t="s">
        <v>1022</v>
      </c>
      <c r="E9106" s="4">
        <v>11859.750000000004</v>
      </c>
      <c r="F9106" t="s">
        <v>567</v>
      </c>
      <c r="G9106" t="s">
        <v>471</v>
      </c>
      <c r="H9106" t="s">
        <v>316</v>
      </c>
      <c r="I9106" t="s">
        <v>275</v>
      </c>
      <c r="J9106" t="s">
        <v>274</v>
      </c>
      <c r="L9106" t="s">
        <v>400</v>
      </c>
      <c r="M9106" t="s">
        <v>401</v>
      </c>
      <c r="N9106" t="s">
        <v>489</v>
      </c>
    </row>
    <row r="9107" spans="1:14" hidden="1" x14ac:dyDescent="0.25">
      <c r="A9107" t="s">
        <v>241</v>
      </c>
      <c r="B9107" s="1">
        <v>45473</v>
      </c>
      <c r="C9107" t="s">
        <v>1025</v>
      </c>
      <c r="D9107" t="s">
        <v>1026</v>
      </c>
      <c r="E9107" s="4">
        <v>1369.11</v>
      </c>
      <c r="F9107" t="s">
        <v>567</v>
      </c>
      <c r="G9107" t="s">
        <v>471</v>
      </c>
      <c r="H9107" t="s">
        <v>316</v>
      </c>
      <c r="I9107" t="s">
        <v>275</v>
      </c>
      <c r="J9107" t="s">
        <v>274</v>
      </c>
      <c r="L9107" t="s">
        <v>400</v>
      </c>
      <c r="M9107" t="s">
        <v>401</v>
      </c>
      <c r="N9107" t="s">
        <v>489</v>
      </c>
    </row>
    <row r="9108" spans="1:14" hidden="1" x14ac:dyDescent="0.25">
      <c r="A9108" t="s">
        <v>241</v>
      </c>
      <c r="B9108" s="1">
        <v>45473</v>
      </c>
      <c r="C9108" t="s">
        <v>1227</v>
      </c>
      <c r="D9108" t="s">
        <v>1228</v>
      </c>
      <c r="E9108" s="4">
        <v>30632.49</v>
      </c>
      <c r="F9108" t="s">
        <v>567</v>
      </c>
      <c r="G9108" t="s">
        <v>471</v>
      </c>
      <c r="H9108" t="s">
        <v>316</v>
      </c>
      <c r="I9108" t="s">
        <v>275</v>
      </c>
      <c r="J9108" t="s">
        <v>274</v>
      </c>
      <c r="L9108" t="s">
        <v>400</v>
      </c>
      <c r="M9108" t="s">
        <v>401</v>
      </c>
      <c r="N9108" t="s">
        <v>489</v>
      </c>
    </row>
    <row r="9109" spans="1:14" hidden="1" x14ac:dyDescent="0.25">
      <c r="A9109" t="s">
        <v>241</v>
      </c>
      <c r="B9109" s="1">
        <v>45473</v>
      </c>
      <c r="C9109" t="s">
        <v>1027</v>
      </c>
      <c r="D9109" t="s">
        <v>1028</v>
      </c>
      <c r="E9109" s="4">
        <v>45.75</v>
      </c>
      <c r="F9109" t="s">
        <v>567</v>
      </c>
      <c r="G9109" t="s">
        <v>471</v>
      </c>
      <c r="H9109" t="s">
        <v>316</v>
      </c>
      <c r="I9109" t="s">
        <v>275</v>
      </c>
      <c r="J9109" t="s">
        <v>274</v>
      </c>
      <c r="L9109" t="s">
        <v>400</v>
      </c>
      <c r="M9109" t="s">
        <v>401</v>
      </c>
      <c r="N9109" t="s">
        <v>489</v>
      </c>
    </row>
    <row r="9110" spans="1:14" hidden="1" x14ac:dyDescent="0.25">
      <c r="A9110" t="s">
        <v>241</v>
      </c>
      <c r="B9110" s="1">
        <v>45473</v>
      </c>
      <c r="C9110" t="s">
        <v>27</v>
      </c>
      <c r="D9110" t="s">
        <v>1032</v>
      </c>
      <c r="E9110" s="4">
        <v>-2734456.7800000007</v>
      </c>
      <c r="F9110" t="s">
        <v>567</v>
      </c>
      <c r="G9110" t="s">
        <v>471</v>
      </c>
      <c r="H9110" t="s">
        <v>288</v>
      </c>
      <c r="I9110" t="s">
        <v>26</v>
      </c>
      <c r="J9110" t="s">
        <v>243</v>
      </c>
      <c r="L9110" t="s">
        <v>368</v>
      </c>
      <c r="M9110" t="s">
        <v>369</v>
      </c>
      <c r="N9110" t="s">
        <v>485</v>
      </c>
    </row>
    <row r="9111" spans="1:14" hidden="1" x14ac:dyDescent="0.25">
      <c r="A9111" t="s">
        <v>241</v>
      </c>
      <c r="B9111" s="1">
        <v>45473</v>
      </c>
      <c r="C9111" t="s">
        <v>28</v>
      </c>
      <c r="D9111" t="s">
        <v>1039</v>
      </c>
      <c r="E9111" s="4">
        <v>-130295.12999999998</v>
      </c>
      <c r="F9111" t="s">
        <v>567</v>
      </c>
      <c r="G9111" t="s">
        <v>471</v>
      </c>
      <c r="H9111" t="s">
        <v>288</v>
      </c>
      <c r="I9111" t="s">
        <v>26</v>
      </c>
      <c r="J9111" t="s">
        <v>243</v>
      </c>
      <c r="L9111" t="s">
        <v>368</v>
      </c>
      <c r="M9111" t="s">
        <v>369</v>
      </c>
      <c r="N9111" t="s">
        <v>480</v>
      </c>
    </row>
    <row r="9112" spans="1:14" hidden="1" x14ac:dyDescent="0.25">
      <c r="A9112" t="s">
        <v>241</v>
      </c>
      <c r="B9112" s="1">
        <v>45473</v>
      </c>
      <c r="C9112" t="s">
        <v>29</v>
      </c>
      <c r="D9112" t="s">
        <v>1040</v>
      </c>
      <c r="E9112" s="4">
        <v>-4288.9199999999992</v>
      </c>
      <c r="F9112" t="s">
        <v>567</v>
      </c>
      <c r="G9112" t="s">
        <v>471</v>
      </c>
      <c r="H9112" t="s">
        <v>288</v>
      </c>
      <c r="I9112" t="s">
        <v>26</v>
      </c>
      <c r="J9112" t="s">
        <v>243</v>
      </c>
      <c r="L9112" t="s">
        <v>368</v>
      </c>
      <c r="M9112" t="s">
        <v>369</v>
      </c>
      <c r="N9112" t="s">
        <v>480</v>
      </c>
    </row>
    <row r="9113" spans="1:14" hidden="1" x14ac:dyDescent="0.25">
      <c r="A9113" t="s">
        <v>241</v>
      </c>
      <c r="B9113" s="1">
        <v>45473</v>
      </c>
      <c r="C9113" t="s">
        <v>30</v>
      </c>
      <c r="D9113" t="s">
        <v>1229</v>
      </c>
      <c r="E9113" s="4">
        <v>-73196.210000000006</v>
      </c>
      <c r="F9113" t="s">
        <v>567</v>
      </c>
      <c r="G9113" t="s">
        <v>471</v>
      </c>
      <c r="H9113" t="s">
        <v>288</v>
      </c>
      <c r="I9113" t="s">
        <v>26</v>
      </c>
      <c r="J9113" t="s">
        <v>243</v>
      </c>
      <c r="L9113" t="s">
        <v>368</v>
      </c>
      <c r="M9113" t="s">
        <v>369</v>
      </c>
      <c r="N9113" t="s">
        <v>485</v>
      </c>
    </row>
    <row r="9114" spans="1:14" hidden="1" x14ac:dyDescent="0.25">
      <c r="A9114" t="s">
        <v>241</v>
      </c>
      <c r="B9114" s="1">
        <v>45473</v>
      </c>
      <c r="C9114" t="s">
        <v>31</v>
      </c>
      <c r="D9114" t="s">
        <v>1293</v>
      </c>
      <c r="E9114" s="4">
        <v>-39655.1</v>
      </c>
      <c r="F9114" t="s">
        <v>567</v>
      </c>
      <c r="G9114" t="s">
        <v>471</v>
      </c>
      <c r="H9114" t="s">
        <v>288</v>
      </c>
      <c r="I9114" t="s">
        <v>26</v>
      </c>
      <c r="J9114" t="s">
        <v>243</v>
      </c>
      <c r="L9114" t="s">
        <v>368</v>
      </c>
      <c r="M9114" t="s">
        <v>369</v>
      </c>
      <c r="N9114" t="s">
        <v>480</v>
      </c>
    </row>
    <row r="9115" spans="1:14" hidden="1" x14ac:dyDescent="0.25">
      <c r="A9115" t="s">
        <v>241</v>
      </c>
      <c r="B9115" s="1">
        <v>45473</v>
      </c>
      <c r="C9115" t="s">
        <v>32</v>
      </c>
      <c r="D9115" t="s">
        <v>1268</v>
      </c>
      <c r="E9115" s="4">
        <v>-30133</v>
      </c>
      <c r="F9115" t="s">
        <v>567</v>
      </c>
      <c r="G9115" t="s">
        <v>471</v>
      </c>
      <c r="H9115" t="s">
        <v>288</v>
      </c>
      <c r="I9115" t="s">
        <v>26</v>
      </c>
      <c r="J9115" t="s">
        <v>243</v>
      </c>
      <c r="L9115" t="s">
        <v>368</v>
      </c>
      <c r="M9115" t="s">
        <v>369</v>
      </c>
      <c r="N9115" t="s">
        <v>480</v>
      </c>
    </row>
    <row r="9116" spans="1:14" hidden="1" x14ac:dyDescent="0.25">
      <c r="A9116" t="s">
        <v>241</v>
      </c>
      <c r="B9116" s="1">
        <v>45473</v>
      </c>
      <c r="C9116" t="s">
        <v>34</v>
      </c>
      <c r="D9116" t="s">
        <v>1044</v>
      </c>
      <c r="E9116" s="4">
        <v>-72688.36</v>
      </c>
      <c r="F9116" t="s">
        <v>567</v>
      </c>
      <c r="G9116" t="s">
        <v>471</v>
      </c>
      <c r="H9116" t="s">
        <v>317</v>
      </c>
      <c r="I9116" t="s">
        <v>318</v>
      </c>
      <c r="J9116" t="s">
        <v>276</v>
      </c>
      <c r="L9116" t="s">
        <v>390</v>
      </c>
      <c r="M9116" t="s">
        <v>391</v>
      </c>
      <c r="N9116" t="s">
        <v>487</v>
      </c>
    </row>
    <row r="9117" spans="1:14" hidden="1" x14ac:dyDescent="0.25">
      <c r="A9117" t="s">
        <v>241</v>
      </c>
      <c r="B9117" s="1">
        <v>45473</v>
      </c>
      <c r="C9117" t="s">
        <v>25</v>
      </c>
      <c r="D9117" t="s">
        <v>1049</v>
      </c>
      <c r="E9117" s="4">
        <v>-583818.20200000005</v>
      </c>
      <c r="F9117" t="s">
        <v>567</v>
      </c>
      <c r="G9117" t="s">
        <v>471</v>
      </c>
      <c r="H9117" t="s">
        <v>244</v>
      </c>
      <c r="I9117" t="s">
        <v>245</v>
      </c>
      <c r="J9117" t="s">
        <v>244</v>
      </c>
      <c r="L9117" t="s">
        <v>368</v>
      </c>
      <c r="M9117" t="s">
        <v>369</v>
      </c>
      <c r="N9117" t="s">
        <v>480</v>
      </c>
    </row>
    <row r="9118" spans="1:14" hidden="1" x14ac:dyDescent="0.25">
      <c r="A9118" t="s">
        <v>241</v>
      </c>
      <c r="B9118" s="1">
        <v>45473</v>
      </c>
      <c r="C9118" t="s">
        <v>1056</v>
      </c>
      <c r="D9118" t="s">
        <v>1057</v>
      </c>
      <c r="E9118" s="4">
        <v>-225988.53</v>
      </c>
      <c r="F9118" t="s">
        <v>567</v>
      </c>
      <c r="G9118" t="s">
        <v>471</v>
      </c>
      <c r="H9118" t="s">
        <v>246</v>
      </c>
      <c r="I9118" t="s">
        <v>247</v>
      </c>
      <c r="J9118" t="s">
        <v>246</v>
      </c>
      <c r="L9118" t="s">
        <v>370</v>
      </c>
      <c r="M9118" t="s">
        <v>371</v>
      </c>
      <c r="N9118" t="s">
        <v>482</v>
      </c>
    </row>
    <row r="9119" spans="1:14" hidden="1" x14ac:dyDescent="0.25">
      <c r="A9119" t="s">
        <v>241</v>
      </c>
      <c r="B9119" s="1">
        <v>45473</v>
      </c>
      <c r="C9119" t="s">
        <v>1058</v>
      </c>
      <c r="D9119" t="s">
        <v>1059</v>
      </c>
      <c r="E9119" s="4">
        <v>-727564.88</v>
      </c>
      <c r="F9119" t="s">
        <v>567</v>
      </c>
      <c r="G9119" t="s">
        <v>471</v>
      </c>
      <c r="H9119" t="s">
        <v>293</v>
      </c>
      <c r="I9119" t="s">
        <v>294</v>
      </c>
      <c r="J9119" t="s">
        <v>251</v>
      </c>
      <c r="L9119" t="s">
        <v>386</v>
      </c>
      <c r="M9119" t="s">
        <v>387</v>
      </c>
      <c r="N9119" t="s">
        <v>482</v>
      </c>
    </row>
    <row r="9120" spans="1:14" hidden="1" x14ac:dyDescent="0.25">
      <c r="A9120" t="s">
        <v>241</v>
      </c>
      <c r="B9120" s="1">
        <v>45473</v>
      </c>
      <c r="C9120" t="s">
        <v>1062</v>
      </c>
      <c r="D9120" t="s">
        <v>1063</v>
      </c>
      <c r="E9120" s="4">
        <v>-12.500000000000909</v>
      </c>
      <c r="F9120" t="s">
        <v>567</v>
      </c>
      <c r="G9120" t="s">
        <v>471</v>
      </c>
      <c r="H9120" t="s">
        <v>248</v>
      </c>
      <c r="I9120" t="s">
        <v>249</v>
      </c>
      <c r="J9120" t="s">
        <v>248</v>
      </c>
      <c r="L9120" t="s">
        <v>372</v>
      </c>
      <c r="M9120" t="s">
        <v>373</v>
      </c>
      <c r="N9120" t="s">
        <v>487</v>
      </c>
    </row>
    <row r="9121" spans="1:14" hidden="1" x14ac:dyDescent="0.25">
      <c r="A9121" t="s">
        <v>241</v>
      </c>
      <c r="B9121" s="1">
        <v>45473</v>
      </c>
      <c r="C9121" t="s">
        <v>1066</v>
      </c>
      <c r="D9121" t="s">
        <v>1067</v>
      </c>
      <c r="E9121" s="4">
        <v>-0.94999999999890861</v>
      </c>
      <c r="F9121" t="s">
        <v>567</v>
      </c>
      <c r="G9121" t="s">
        <v>471</v>
      </c>
      <c r="H9121" t="s">
        <v>248</v>
      </c>
      <c r="I9121" t="s">
        <v>249</v>
      </c>
      <c r="J9121" t="s">
        <v>248</v>
      </c>
      <c r="L9121" t="s">
        <v>372</v>
      </c>
      <c r="M9121" t="s">
        <v>373</v>
      </c>
      <c r="N9121" t="s">
        <v>487</v>
      </c>
    </row>
    <row r="9122" spans="1:14" hidden="1" x14ac:dyDescent="0.25">
      <c r="A9122" t="s">
        <v>241</v>
      </c>
      <c r="B9122" s="1">
        <v>45473</v>
      </c>
      <c r="C9122" t="s">
        <v>35</v>
      </c>
      <c r="D9122" t="s">
        <v>1031</v>
      </c>
      <c r="E9122" s="4">
        <v>4325.74</v>
      </c>
      <c r="F9122" t="s">
        <v>567</v>
      </c>
      <c r="G9122" t="s">
        <v>471</v>
      </c>
      <c r="H9122" t="s">
        <v>288</v>
      </c>
      <c r="I9122" t="s">
        <v>26</v>
      </c>
      <c r="J9122" t="s">
        <v>243</v>
      </c>
      <c r="L9122" t="s">
        <v>368</v>
      </c>
      <c r="M9122" t="s">
        <v>369</v>
      </c>
      <c r="N9122" t="s">
        <v>480</v>
      </c>
    </row>
    <row r="9123" spans="1:14" hidden="1" x14ac:dyDescent="0.25">
      <c r="A9123" t="s">
        <v>241</v>
      </c>
      <c r="B9123" s="1">
        <v>45473</v>
      </c>
      <c r="C9123" t="s">
        <v>1068</v>
      </c>
      <c r="D9123" t="s">
        <v>1069</v>
      </c>
      <c r="E9123" s="4">
        <v>-1000</v>
      </c>
      <c r="F9123" t="s">
        <v>567</v>
      </c>
      <c r="G9123" t="s">
        <v>471</v>
      </c>
      <c r="H9123" t="s">
        <v>248</v>
      </c>
      <c r="I9123" t="s">
        <v>249</v>
      </c>
      <c r="J9123" t="s">
        <v>248</v>
      </c>
      <c r="L9123" t="s">
        <v>372</v>
      </c>
      <c r="M9123" t="s">
        <v>373</v>
      </c>
      <c r="N9123" t="s">
        <v>487</v>
      </c>
    </row>
    <row r="9124" spans="1:14" hidden="1" x14ac:dyDescent="0.25">
      <c r="A9124" t="s">
        <v>241</v>
      </c>
      <c r="B9124" s="1">
        <v>45473</v>
      </c>
      <c r="C9124" t="s">
        <v>1168</v>
      </c>
      <c r="D9124" t="s">
        <v>1169</v>
      </c>
      <c r="E9124" s="4">
        <v>-5929.2</v>
      </c>
      <c r="F9124" t="s">
        <v>567</v>
      </c>
      <c r="G9124" t="s">
        <v>471</v>
      </c>
      <c r="H9124" t="s">
        <v>248</v>
      </c>
      <c r="I9124" t="s">
        <v>249</v>
      </c>
      <c r="J9124" t="s">
        <v>248</v>
      </c>
      <c r="L9124" t="s">
        <v>372</v>
      </c>
      <c r="M9124" t="s">
        <v>373</v>
      </c>
      <c r="N9124" t="s">
        <v>487</v>
      </c>
    </row>
    <row r="9125" spans="1:14" hidden="1" x14ac:dyDescent="0.25">
      <c r="A9125" t="s">
        <v>241</v>
      </c>
      <c r="B9125" s="1">
        <v>45473</v>
      </c>
      <c r="C9125" t="s">
        <v>1080</v>
      </c>
      <c r="D9125" t="s">
        <v>1081</v>
      </c>
      <c r="E9125" s="4">
        <v>-4856.6900000000005</v>
      </c>
      <c r="F9125" t="s">
        <v>567</v>
      </c>
      <c r="G9125" t="s">
        <v>471</v>
      </c>
      <c r="H9125" t="s">
        <v>317</v>
      </c>
      <c r="I9125" t="s">
        <v>318</v>
      </c>
      <c r="J9125" t="s">
        <v>276</v>
      </c>
      <c r="L9125" t="s">
        <v>372</v>
      </c>
      <c r="M9125" t="s">
        <v>373</v>
      </c>
      <c r="N9125" t="s">
        <v>487</v>
      </c>
    </row>
    <row r="9126" spans="1:14" hidden="1" x14ac:dyDescent="0.25">
      <c r="A9126" t="s">
        <v>241</v>
      </c>
      <c r="B9126" s="1">
        <v>45473</v>
      </c>
      <c r="C9126" t="s">
        <v>1172</v>
      </c>
      <c r="D9126" t="s">
        <v>1173</v>
      </c>
      <c r="E9126" s="4">
        <v>-5002.3</v>
      </c>
      <c r="F9126" t="s">
        <v>567</v>
      </c>
      <c r="G9126" t="s">
        <v>471</v>
      </c>
      <c r="H9126" t="s">
        <v>291</v>
      </c>
      <c r="I9126" t="s">
        <v>292</v>
      </c>
      <c r="J9126" t="s">
        <v>251</v>
      </c>
      <c r="L9126" t="s">
        <v>372</v>
      </c>
      <c r="M9126" t="s">
        <v>373</v>
      </c>
      <c r="N9126" t="s">
        <v>487</v>
      </c>
    </row>
    <row r="9127" spans="1:14" hidden="1" x14ac:dyDescent="0.25">
      <c r="A9127" t="s">
        <v>241</v>
      </c>
      <c r="B9127" s="1">
        <v>45473</v>
      </c>
      <c r="C9127" t="s">
        <v>1084</v>
      </c>
      <c r="D9127" t="s">
        <v>1085</v>
      </c>
      <c r="E9127" s="4">
        <v>-441911.72</v>
      </c>
      <c r="F9127" t="s">
        <v>567</v>
      </c>
      <c r="G9127" t="s">
        <v>471</v>
      </c>
      <c r="H9127" t="s">
        <v>248</v>
      </c>
      <c r="I9127" t="s">
        <v>249</v>
      </c>
      <c r="J9127" t="s">
        <v>248</v>
      </c>
      <c r="K9127" t="s">
        <v>1086</v>
      </c>
      <c r="L9127" t="s">
        <v>372</v>
      </c>
      <c r="M9127" t="s">
        <v>373</v>
      </c>
      <c r="N9127" t="s">
        <v>488</v>
      </c>
    </row>
    <row r="9128" spans="1:14" hidden="1" x14ac:dyDescent="0.25">
      <c r="A9128" t="s">
        <v>241</v>
      </c>
      <c r="B9128" s="1">
        <v>45473</v>
      </c>
      <c r="C9128" t="s">
        <v>1089</v>
      </c>
      <c r="D9128" t="s">
        <v>1090</v>
      </c>
      <c r="E9128" s="4">
        <v>-56505.72</v>
      </c>
      <c r="F9128" t="s">
        <v>567</v>
      </c>
      <c r="G9128" t="s">
        <v>471</v>
      </c>
      <c r="H9128" t="s">
        <v>248</v>
      </c>
      <c r="I9128" t="s">
        <v>249</v>
      </c>
      <c r="J9128" t="s">
        <v>248</v>
      </c>
      <c r="K9128" t="s">
        <v>1086</v>
      </c>
      <c r="L9128" t="s">
        <v>372</v>
      </c>
      <c r="M9128" t="s">
        <v>373</v>
      </c>
      <c r="N9128" t="s">
        <v>488</v>
      </c>
    </row>
    <row r="9129" spans="1:14" hidden="1" x14ac:dyDescent="0.25">
      <c r="A9129" t="s">
        <v>241</v>
      </c>
      <c r="B9129" s="1">
        <v>45473</v>
      </c>
      <c r="C9129" t="s">
        <v>1283</v>
      </c>
      <c r="D9129" t="s">
        <v>1284</v>
      </c>
      <c r="E9129" s="4">
        <v>-4038.17</v>
      </c>
      <c r="F9129" t="s">
        <v>567</v>
      </c>
      <c r="G9129" t="s">
        <v>471</v>
      </c>
      <c r="H9129" t="s">
        <v>317</v>
      </c>
      <c r="I9129" t="s">
        <v>318</v>
      </c>
      <c r="J9129" t="s">
        <v>276</v>
      </c>
      <c r="L9129" t="s">
        <v>372</v>
      </c>
      <c r="M9129" t="s">
        <v>373</v>
      </c>
      <c r="N9129" t="s">
        <v>488</v>
      </c>
    </row>
    <row r="9130" spans="1:14" hidden="1" x14ac:dyDescent="0.25">
      <c r="A9130" t="s">
        <v>241</v>
      </c>
      <c r="B9130" s="1">
        <v>45473</v>
      </c>
      <c r="C9130" t="s">
        <v>1271</v>
      </c>
      <c r="D9130" t="s">
        <v>1272</v>
      </c>
      <c r="E9130" s="4">
        <v>-1500</v>
      </c>
      <c r="F9130" t="s">
        <v>567</v>
      </c>
      <c r="G9130" t="s">
        <v>471</v>
      </c>
      <c r="H9130" t="s">
        <v>317</v>
      </c>
      <c r="I9130" t="s">
        <v>318</v>
      </c>
      <c r="J9130" t="s">
        <v>276</v>
      </c>
      <c r="L9130" t="s">
        <v>390</v>
      </c>
      <c r="M9130" t="s">
        <v>391</v>
      </c>
      <c r="N9130" t="s">
        <v>487</v>
      </c>
    </row>
    <row r="9131" spans="1:14" hidden="1" x14ac:dyDescent="0.25">
      <c r="A9131" t="s">
        <v>241</v>
      </c>
      <c r="B9131" s="1">
        <v>45473</v>
      </c>
      <c r="C9131" t="s">
        <v>1101</v>
      </c>
      <c r="D9131" t="s">
        <v>1102</v>
      </c>
      <c r="E9131" s="4">
        <v>-6063.1399999999994</v>
      </c>
      <c r="F9131" t="s">
        <v>567</v>
      </c>
      <c r="G9131" t="s">
        <v>471</v>
      </c>
      <c r="H9131" t="s">
        <v>316</v>
      </c>
      <c r="I9131" t="s">
        <v>275</v>
      </c>
      <c r="J9131" t="s">
        <v>274</v>
      </c>
      <c r="L9131" t="s">
        <v>398</v>
      </c>
      <c r="M9131" t="s">
        <v>399</v>
      </c>
      <c r="N9131" t="s">
        <v>477</v>
      </c>
    </row>
    <row r="9132" spans="1:14" hidden="1" x14ac:dyDescent="0.25">
      <c r="A9132" t="s">
        <v>241</v>
      </c>
      <c r="B9132" s="1">
        <v>45504</v>
      </c>
      <c r="C9132" t="s">
        <v>1182</v>
      </c>
      <c r="D9132" t="s">
        <v>1183</v>
      </c>
      <c r="E9132" s="4">
        <v>249.99999999998727</v>
      </c>
      <c r="F9132" t="s">
        <v>567</v>
      </c>
      <c r="G9132" t="s">
        <v>511</v>
      </c>
      <c r="H9132" t="s">
        <v>347</v>
      </c>
      <c r="I9132" t="s">
        <v>350</v>
      </c>
      <c r="J9132" t="s">
        <v>848</v>
      </c>
      <c r="L9132" t="s">
        <v>55</v>
      </c>
      <c r="M9132" t="s">
        <v>414</v>
      </c>
      <c r="N9132" t="s">
        <v>573</v>
      </c>
    </row>
    <row r="9133" spans="1:14" hidden="1" x14ac:dyDescent="0.25">
      <c r="A9133" t="s">
        <v>241</v>
      </c>
      <c r="B9133" s="1">
        <v>45504</v>
      </c>
      <c r="C9133" t="s">
        <v>570</v>
      </c>
      <c r="D9133" t="s">
        <v>571</v>
      </c>
      <c r="E9133" s="4">
        <v>10000</v>
      </c>
      <c r="F9133" t="s">
        <v>567</v>
      </c>
      <c r="G9133" t="s">
        <v>511</v>
      </c>
      <c r="H9133" t="s">
        <v>514</v>
      </c>
      <c r="I9133" t="s">
        <v>417</v>
      </c>
      <c r="J9133" t="s">
        <v>572</v>
      </c>
      <c r="L9133" t="s">
        <v>514</v>
      </c>
      <c r="M9133" t="s">
        <v>417</v>
      </c>
      <c r="N9133" t="s">
        <v>573</v>
      </c>
    </row>
    <row r="9134" spans="1:14" hidden="1" x14ac:dyDescent="0.25">
      <c r="A9134" t="s">
        <v>241</v>
      </c>
      <c r="B9134" s="1">
        <v>45504</v>
      </c>
      <c r="C9134" t="s">
        <v>576</v>
      </c>
      <c r="D9134" t="s">
        <v>577</v>
      </c>
      <c r="E9134" s="4">
        <v>23983</v>
      </c>
      <c r="F9134" t="s">
        <v>567</v>
      </c>
      <c r="G9134" t="s">
        <v>511</v>
      </c>
      <c r="H9134" t="s">
        <v>514</v>
      </c>
      <c r="I9134" t="s">
        <v>417</v>
      </c>
      <c r="J9134" t="s">
        <v>572</v>
      </c>
      <c r="L9134" t="s">
        <v>514</v>
      </c>
      <c r="M9134" t="s">
        <v>417</v>
      </c>
      <c r="N9134" t="s">
        <v>573</v>
      </c>
    </row>
    <row r="9135" spans="1:14" hidden="1" x14ac:dyDescent="0.25">
      <c r="A9135" t="s">
        <v>241</v>
      </c>
      <c r="B9135" s="1">
        <v>45504</v>
      </c>
      <c r="C9135" t="s">
        <v>580</v>
      </c>
      <c r="D9135" t="s">
        <v>581</v>
      </c>
      <c r="E9135" s="4">
        <v>69472.100000000006</v>
      </c>
      <c r="F9135" t="s">
        <v>567</v>
      </c>
      <c r="G9135" t="s">
        <v>511</v>
      </c>
      <c r="H9135" t="s">
        <v>514</v>
      </c>
      <c r="I9135" t="s">
        <v>417</v>
      </c>
      <c r="J9135" t="s">
        <v>572</v>
      </c>
      <c r="L9135" t="s">
        <v>514</v>
      </c>
      <c r="M9135" t="s">
        <v>417</v>
      </c>
      <c r="N9135" t="s">
        <v>573</v>
      </c>
    </row>
    <row r="9136" spans="1:14" hidden="1" x14ac:dyDescent="0.25">
      <c r="A9136" t="s">
        <v>241</v>
      </c>
      <c r="B9136" s="1">
        <v>45504</v>
      </c>
      <c r="C9136" t="s">
        <v>588</v>
      </c>
      <c r="D9136" t="s">
        <v>589</v>
      </c>
      <c r="E9136" s="4">
        <v>59322.69</v>
      </c>
      <c r="F9136" t="s">
        <v>567</v>
      </c>
      <c r="G9136" t="s">
        <v>511</v>
      </c>
      <c r="H9136" t="s">
        <v>514</v>
      </c>
      <c r="I9136" t="s">
        <v>417</v>
      </c>
      <c r="J9136" t="s">
        <v>572</v>
      </c>
      <c r="L9136" t="s">
        <v>514</v>
      </c>
      <c r="M9136" t="s">
        <v>417</v>
      </c>
      <c r="N9136" t="s">
        <v>573</v>
      </c>
    </row>
    <row r="9137" spans="1:14" hidden="1" x14ac:dyDescent="0.25">
      <c r="A9137" t="s">
        <v>241</v>
      </c>
      <c r="B9137" s="1">
        <v>45504</v>
      </c>
      <c r="C9137" t="s">
        <v>592</v>
      </c>
      <c r="D9137" t="s">
        <v>593</v>
      </c>
      <c r="E9137" s="4">
        <v>87545.25</v>
      </c>
      <c r="F9137" t="s">
        <v>567</v>
      </c>
      <c r="G9137" t="s">
        <v>511</v>
      </c>
      <c r="H9137" t="s">
        <v>518</v>
      </c>
      <c r="I9137" t="s">
        <v>419</v>
      </c>
      <c r="J9137" t="s">
        <v>594</v>
      </c>
      <c r="L9137" t="s">
        <v>518</v>
      </c>
      <c r="M9137" t="s">
        <v>419</v>
      </c>
      <c r="N9137" t="s">
        <v>573</v>
      </c>
    </row>
    <row r="9138" spans="1:14" hidden="1" x14ac:dyDescent="0.25">
      <c r="A9138" t="s">
        <v>241</v>
      </c>
      <c r="B9138" s="1">
        <v>45504</v>
      </c>
      <c r="C9138" t="s">
        <v>597</v>
      </c>
      <c r="D9138" t="s">
        <v>598</v>
      </c>
      <c r="E9138" s="4">
        <v>693957.03</v>
      </c>
      <c r="F9138" t="s">
        <v>567</v>
      </c>
      <c r="G9138" t="s">
        <v>511</v>
      </c>
      <c r="H9138" t="s">
        <v>518</v>
      </c>
      <c r="I9138" t="s">
        <v>419</v>
      </c>
      <c r="J9138" t="s">
        <v>594</v>
      </c>
      <c r="L9138" t="s">
        <v>518</v>
      </c>
      <c r="M9138" t="s">
        <v>419</v>
      </c>
      <c r="N9138" t="s">
        <v>573</v>
      </c>
    </row>
    <row r="9139" spans="1:14" hidden="1" x14ac:dyDescent="0.25">
      <c r="A9139" t="s">
        <v>241</v>
      </c>
      <c r="B9139" s="1">
        <v>45504</v>
      </c>
      <c r="C9139" t="s">
        <v>601</v>
      </c>
      <c r="D9139" t="s">
        <v>602</v>
      </c>
      <c r="E9139" s="4">
        <v>136992.31</v>
      </c>
      <c r="F9139" t="s">
        <v>567</v>
      </c>
      <c r="G9139" t="s">
        <v>511</v>
      </c>
      <c r="H9139" t="s">
        <v>518</v>
      </c>
      <c r="I9139" t="s">
        <v>419</v>
      </c>
      <c r="J9139" t="s">
        <v>594</v>
      </c>
      <c r="L9139" t="s">
        <v>518</v>
      </c>
      <c r="M9139" t="s">
        <v>419</v>
      </c>
      <c r="N9139" t="s">
        <v>573</v>
      </c>
    </row>
    <row r="9140" spans="1:14" hidden="1" x14ac:dyDescent="0.25">
      <c r="A9140" t="s">
        <v>241</v>
      </c>
      <c r="B9140" s="1">
        <v>45504</v>
      </c>
      <c r="C9140" t="s">
        <v>605</v>
      </c>
      <c r="D9140" t="s">
        <v>606</v>
      </c>
      <c r="E9140" s="4">
        <v>229033.74</v>
      </c>
      <c r="F9140" t="s">
        <v>567</v>
      </c>
      <c r="G9140" t="s">
        <v>511</v>
      </c>
      <c r="H9140" t="s">
        <v>518</v>
      </c>
      <c r="I9140" t="s">
        <v>419</v>
      </c>
      <c r="J9140" t="s">
        <v>594</v>
      </c>
      <c r="L9140" t="s">
        <v>518</v>
      </c>
      <c r="M9140" t="s">
        <v>419</v>
      </c>
      <c r="N9140" t="s">
        <v>573</v>
      </c>
    </row>
    <row r="9141" spans="1:14" hidden="1" x14ac:dyDescent="0.25">
      <c r="A9141" t="s">
        <v>241</v>
      </c>
      <c r="B9141" s="1">
        <v>45504</v>
      </c>
      <c r="C9141" t="s">
        <v>611</v>
      </c>
      <c r="D9141" t="s">
        <v>612</v>
      </c>
      <c r="E9141" s="4">
        <v>328126.49000000005</v>
      </c>
      <c r="F9141" t="s">
        <v>567</v>
      </c>
      <c r="G9141" t="s">
        <v>511</v>
      </c>
      <c r="H9141" t="s">
        <v>518</v>
      </c>
      <c r="I9141" t="s">
        <v>419</v>
      </c>
      <c r="J9141" t="s">
        <v>594</v>
      </c>
      <c r="L9141" t="s">
        <v>518</v>
      </c>
      <c r="M9141" t="s">
        <v>419</v>
      </c>
      <c r="N9141" t="s">
        <v>573</v>
      </c>
    </row>
    <row r="9142" spans="1:14" hidden="1" x14ac:dyDescent="0.25">
      <c r="A9142" t="s">
        <v>241</v>
      </c>
      <c r="B9142" s="1">
        <v>45504</v>
      </c>
      <c r="C9142" t="s">
        <v>617</v>
      </c>
      <c r="D9142" t="s">
        <v>618</v>
      </c>
      <c r="E9142" s="4">
        <v>96009.37</v>
      </c>
      <c r="F9142" t="s">
        <v>567</v>
      </c>
      <c r="G9142" t="s">
        <v>511</v>
      </c>
      <c r="H9142" t="s">
        <v>518</v>
      </c>
      <c r="I9142" t="s">
        <v>419</v>
      </c>
      <c r="J9142" t="s">
        <v>594</v>
      </c>
      <c r="L9142" t="s">
        <v>518</v>
      </c>
      <c r="M9142" t="s">
        <v>419</v>
      </c>
      <c r="N9142" t="s">
        <v>573</v>
      </c>
    </row>
    <row r="9143" spans="1:14" hidden="1" x14ac:dyDescent="0.25">
      <c r="A9143" t="s">
        <v>241</v>
      </c>
      <c r="B9143" s="1">
        <v>45504</v>
      </c>
      <c r="C9143" t="s">
        <v>621</v>
      </c>
      <c r="D9143" t="s">
        <v>622</v>
      </c>
      <c r="E9143" s="4">
        <v>16409.09</v>
      </c>
      <c r="F9143" t="s">
        <v>567</v>
      </c>
      <c r="G9143" t="s">
        <v>511</v>
      </c>
      <c r="H9143" t="s">
        <v>518</v>
      </c>
      <c r="I9143" t="s">
        <v>419</v>
      </c>
      <c r="J9143" t="s">
        <v>594</v>
      </c>
      <c r="L9143" t="s">
        <v>518</v>
      </c>
      <c r="M9143" t="s">
        <v>419</v>
      </c>
      <c r="N9143" t="s">
        <v>573</v>
      </c>
    </row>
    <row r="9144" spans="1:14" hidden="1" x14ac:dyDescent="0.25">
      <c r="A9144" t="s">
        <v>241</v>
      </c>
      <c r="B9144" s="1">
        <v>45504</v>
      </c>
      <c r="C9144" t="s">
        <v>625</v>
      </c>
      <c r="D9144" t="s">
        <v>626</v>
      </c>
      <c r="E9144" s="4">
        <v>15085.040000000023</v>
      </c>
      <c r="F9144" t="s">
        <v>567</v>
      </c>
      <c r="G9144" t="s">
        <v>511</v>
      </c>
      <c r="H9144" t="s">
        <v>518</v>
      </c>
      <c r="I9144" t="s">
        <v>419</v>
      </c>
      <c r="J9144" t="s">
        <v>594</v>
      </c>
      <c r="L9144" t="s">
        <v>518</v>
      </c>
      <c r="M9144" t="s">
        <v>419</v>
      </c>
      <c r="N9144" t="s">
        <v>573</v>
      </c>
    </row>
    <row r="9145" spans="1:14" hidden="1" x14ac:dyDescent="0.25">
      <c r="A9145" t="s">
        <v>241</v>
      </c>
      <c r="B9145" s="1">
        <v>45504</v>
      </c>
      <c r="C9145" t="s">
        <v>1358</v>
      </c>
      <c r="D9145" t="s">
        <v>1359</v>
      </c>
      <c r="E9145" s="4">
        <v>140736</v>
      </c>
      <c r="F9145" t="s">
        <v>567</v>
      </c>
      <c r="G9145" t="s">
        <v>511</v>
      </c>
      <c r="H9145" t="s">
        <v>518</v>
      </c>
      <c r="I9145" t="s">
        <v>419</v>
      </c>
      <c r="J9145" t="s">
        <v>594</v>
      </c>
      <c r="L9145" t="s">
        <v>518</v>
      </c>
      <c r="M9145" t="s">
        <v>419</v>
      </c>
      <c r="N9145" t="s">
        <v>573</v>
      </c>
    </row>
    <row r="9146" spans="1:14" hidden="1" x14ac:dyDescent="0.25">
      <c r="A9146" t="s">
        <v>241</v>
      </c>
      <c r="B9146" s="1">
        <v>45504</v>
      </c>
      <c r="C9146" t="s">
        <v>48</v>
      </c>
      <c r="D9146" t="s">
        <v>49</v>
      </c>
      <c r="E9146" s="4">
        <v>340</v>
      </c>
      <c r="F9146" t="s">
        <v>567</v>
      </c>
      <c r="G9146" t="s">
        <v>511</v>
      </c>
      <c r="H9146" t="s">
        <v>336</v>
      </c>
      <c r="I9146" t="s">
        <v>337</v>
      </c>
      <c r="J9146" t="s">
        <v>639</v>
      </c>
      <c r="L9146" t="s">
        <v>336</v>
      </c>
      <c r="M9146" t="s">
        <v>337</v>
      </c>
      <c r="N9146" t="s">
        <v>573</v>
      </c>
    </row>
    <row r="9147" spans="1:14" hidden="1" x14ac:dyDescent="0.25">
      <c r="A9147" t="s">
        <v>241</v>
      </c>
      <c r="B9147" s="1">
        <v>45504</v>
      </c>
      <c r="C9147" t="s">
        <v>53</v>
      </c>
      <c r="D9147" t="s">
        <v>54</v>
      </c>
      <c r="E9147" s="4">
        <v>2500</v>
      </c>
      <c r="F9147" t="s">
        <v>567</v>
      </c>
      <c r="G9147" t="s">
        <v>511</v>
      </c>
      <c r="H9147" t="s">
        <v>336</v>
      </c>
      <c r="I9147" t="s">
        <v>337</v>
      </c>
      <c r="J9147" t="s">
        <v>639</v>
      </c>
      <c r="L9147" t="s">
        <v>336</v>
      </c>
      <c r="M9147" t="s">
        <v>337</v>
      </c>
      <c r="N9147" t="s">
        <v>573</v>
      </c>
    </row>
    <row r="9148" spans="1:14" hidden="1" x14ac:dyDescent="0.25">
      <c r="A9148" t="s">
        <v>241</v>
      </c>
      <c r="B9148" s="1">
        <v>45504</v>
      </c>
      <c r="C9148" t="s">
        <v>57</v>
      </c>
      <c r="D9148" t="s">
        <v>58</v>
      </c>
      <c r="E9148" s="4">
        <v>250</v>
      </c>
      <c r="F9148" t="s">
        <v>567</v>
      </c>
      <c r="G9148" t="s">
        <v>511</v>
      </c>
      <c r="H9148" t="s">
        <v>336</v>
      </c>
      <c r="I9148" t="s">
        <v>337</v>
      </c>
      <c r="J9148" t="s">
        <v>639</v>
      </c>
      <c r="L9148" t="s">
        <v>336</v>
      </c>
      <c r="M9148" t="s">
        <v>337</v>
      </c>
      <c r="N9148" t="s">
        <v>573</v>
      </c>
    </row>
    <row r="9149" spans="1:14" hidden="1" x14ac:dyDescent="0.25">
      <c r="A9149" t="s">
        <v>241</v>
      </c>
      <c r="B9149" s="1">
        <v>45504</v>
      </c>
      <c r="C9149" t="s">
        <v>61</v>
      </c>
      <c r="D9149" t="s">
        <v>62</v>
      </c>
      <c r="E9149" s="4">
        <v>997500</v>
      </c>
      <c r="F9149" t="s">
        <v>567</v>
      </c>
      <c r="G9149" t="s">
        <v>511</v>
      </c>
      <c r="H9149" t="s">
        <v>336</v>
      </c>
      <c r="I9149" t="s">
        <v>337</v>
      </c>
      <c r="J9149" t="s">
        <v>639</v>
      </c>
      <c r="L9149" t="s">
        <v>336</v>
      </c>
      <c r="M9149" t="s">
        <v>337</v>
      </c>
      <c r="N9149" t="s">
        <v>573</v>
      </c>
    </row>
    <row r="9150" spans="1:14" hidden="1" x14ac:dyDescent="0.25">
      <c r="A9150" t="s">
        <v>241</v>
      </c>
      <c r="B9150" s="1">
        <v>45504</v>
      </c>
      <c r="C9150" t="s">
        <v>64</v>
      </c>
      <c r="D9150" t="s">
        <v>65</v>
      </c>
      <c r="E9150" s="4">
        <v>39250.559999999998</v>
      </c>
      <c r="F9150" t="s">
        <v>567</v>
      </c>
      <c r="G9150" t="s">
        <v>511</v>
      </c>
      <c r="H9150" t="s">
        <v>336</v>
      </c>
      <c r="I9150" t="s">
        <v>337</v>
      </c>
      <c r="J9150" t="s">
        <v>639</v>
      </c>
      <c r="L9150" t="s">
        <v>336</v>
      </c>
      <c r="M9150" t="s">
        <v>337</v>
      </c>
      <c r="N9150" t="s">
        <v>573</v>
      </c>
    </row>
    <row r="9151" spans="1:14" hidden="1" x14ac:dyDescent="0.25">
      <c r="A9151" t="s">
        <v>241</v>
      </c>
      <c r="B9151" s="1">
        <v>45504</v>
      </c>
      <c r="C9151" t="s">
        <v>66</v>
      </c>
      <c r="D9151" t="s">
        <v>67</v>
      </c>
      <c r="E9151" s="4">
        <v>135322.94</v>
      </c>
      <c r="F9151" t="s">
        <v>567</v>
      </c>
      <c r="G9151" t="s">
        <v>511</v>
      </c>
      <c r="H9151" t="s">
        <v>336</v>
      </c>
      <c r="I9151" t="s">
        <v>337</v>
      </c>
      <c r="J9151" t="s">
        <v>639</v>
      </c>
      <c r="L9151" t="s">
        <v>336</v>
      </c>
      <c r="M9151" t="s">
        <v>337</v>
      </c>
      <c r="N9151" t="s">
        <v>573</v>
      </c>
    </row>
    <row r="9152" spans="1:14" hidden="1" x14ac:dyDescent="0.25">
      <c r="A9152" t="s">
        <v>241</v>
      </c>
      <c r="B9152" s="1">
        <v>45504</v>
      </c>
      <c r="C9152" t="s">
        <v>139</v>
      </c>
      <c r="D9152" t="s">
        <v>654</v>
      </c>
      <c r="E9152" s="4">
        <v>979313.19</v>
      </c>
      <c r="F9152" t="s">
        <v>567</v>
      </c>
      <c r="G9152" t="s">
        <v>511</v>
      </c>
      <c r="H9152" t="s">
        <v>338</v>
      </c>
      <c r="I9152" t="s">
        <v>136</v>
      </c>
      <c r="J9152" t="s">
        <v>655</v>
      </c>
      <c r="L9152" t="s">
        <v>338</v>
      </c>
      <c r="M9152" t="s">
        <v>136</v>
      </c>
      <c r="N9152" t="s">
        <v>573</v>
      </c>
    </row>
    <row r="9153" spans="1:14" hidden="1" x14ac:dyDescent="0.25">
      <c r="A9153" t="s">
        <v>241</v>
      </c>
      <c r="B9153" s="1">
        <v>45504</v>
      </c>
      <c r="C9153" t="s">
        <v>143</v>
      </c>
      <c r="D9153" t="s">
        <v>662</v>
      </c>
      <c r="E9153" s="4">
        <v>286209.46999999997</v>
      </c>
      <c r="F9153" t="s">
        <v>567</v>
      </c>
      <c r="G9153" t="s">
        <v>511</v>
      </c>
      <c r="H9153" t="s">
        <v>338</v>
      </c>
      <c r="I9153" t="s">
        <v>136</v>
      </c>
      <c r="J9153" t="s">
        <v>655</v>
      </c>
      <c r="L9153" t="s">
        <v>338</v>
      </c>
      <c r="M9153" t="s">
        <v>136</v>
      </c>
      <c r="N9153" t="s">
        <v>573</v>
      </c>
    </row>
    <row r="9154" spans="1:14" hidden="1" x14ac:dyDescent="0.25">
      <c r="A9154" t="s">
        <v>241</v>
      </c>
      <c r="B9154" s="1">
        <v>45504</v>
      </c>
      <c r="C9154" t="s">
        <v>665</v>
      </c>
      <c r="D9154" t="s">
        <v>666</v>
      </c>
      <c r="E9154" s="4">
        <v>1058200.4599999925</v>
      </c>
      <c r="F9154" t="s">
        <v>567</v>
      </c>
      <c r="G9154" t="s">
        <v>511</v>
      </c>
      <c r="H9154" t="s">
        <v>340</v>
      </c>
      <c r="I9154" t="s">
        <v>341</v>
      </c>
      <c r="J9154" t="s">
        <v>667</v>
      </c>
      <c r="L9154" t="s">
        <v>340</v>
      </c>
      <c r="M9154" t="s">
        <v>341</v>
      </c>
      <c r="N9154" t="s">
        <v>573</v>
      </c>
    </row>
    <row r="9155" spans="1:14" hidden="1" x14ac:dyDescent="0.25">
      <c r="A9155" t="s">
        <v>241</v>
      </c>
      <c r="B9155" s="1">
        <v>45504</v>
      </c>
      <c r="C9155" t="s">
        <v>670</v>
      </c>
      <c r="D9155" t="s">
        <v>671</v>
      </c>
      <c r="E9155" s="4">
        <v>7730.4200000000255</v>
      </c>
      <c r="F9155" t="s">
        <v>567</v>
      </c>
      <c r="G9155" t="s">
        <v>511</v>
      </c>
      <c r="H9155" t="s">
        <v>340</v>
      </c>
      <c r="I9155" t="s">
        <v>341</v>
      </c>
      <c r="J9155" t="s">
        <v>667</v>
      </c>
      <c r="L9155" t="s">
        <v>340</v>
      </c>
      <c r="M9155" t="s">
        <v>341</v>
      </c>
      <c r="N9155" t="s">
        <v>573</v>
      </c>
    </row>
    <row r="9156" spans="1:14" hidden="1" x14ac:dyDescent="0.25">
      <c r="A9156" t="s">
        <v>241</v>
      </c>
      <c r="B9156" s="1">
        <v>45504</v>
      </c>
      <c r="C9156" t="s">
        <v>674</v>
      </c>
      <c r="D9156" t="s">
        <v>675</v>
      </c>
      <c r="E9156" s="4">
        <v>39943.209999999941</v>
      </c>
      <c r="F9156" t="s">
        <v>567</v>
      </c>
      <c r="G9156" t="s">
        <v>511</v>
      </c>
      <c r="H9156" t="s">
        <v>340</v>
      </c>
      <c r="I9156" t="s">
        <v>341</v>
      </c>
      <c r="J9156" t="s">
        <v>667</v>
      </c>
      <c r="L9156" t="s">
        <v>340</v>
      </c>
      <c r="M9156" t="s">
        <v>341</v>
      </c>
      <c r="N9156" t="s">
        <v>573</v>
      </c>
    </row>
    <row r="9157" spans="1:14" hidden="1" x14ac:dyDescent="0.25">
      <c r="A9157" t="s">
        <v>241</v>
      </c>
      <c r="B9157" s="1">
        <v>45504</v>
      </c>
      <c r="C9157" t="s">
        <v>687</v>
      </c>
      <c r="D9157" t="s">
        <v>688</v>
      </c>
      <c r="E9157" s="4">
        <v>794.3599999999999</v>
      </c>
      <c r="F9157" t="s">
        <v>567</v>
      </c>
      <c r="G9157" t="s">
        <v>511</v>
      </c>
      <c r="H9157" t="s">
        <v>355</v>
      </c>
      <c r="I9157" t="s">
        <v>356</v>
      </c>
      <c r="J9157" t="s">
        <v>689</v>
      </c>
      <c r="L9157" t="s">
        <v>355</v>
      </c>
      <c r="M9157" t="s">
        <v>427</v>
      </c>
      <c r="N9157" t="s">
        <v>573</v>
      </c>
    </row>
    <row r="9158" spans="1:14" hidden="1" x14ac:dyDescent="0.25">
      <c r="A9158" t="s">
        <v>241</v>
      </c>
      <c r="B9158" s="1">
        <v>45504</v>
      </c>
      <c r="C9158" t="s">
        <v>1184</v>
      </c>
      <c r="D9158" t="s">
        <v>1185</v>
      </c>
      <c r="E9158" s="4">
        <v>107560.93999999999</v>
      </c>
      <c r="F9158" t="s">
        <v>567</v>
      </c>
      <c r="G9158" t="s">
        <v>511</v>
      </c>
      <c r="H9158" t="s">
        <v>355</v>
      </c>
      <c r="I9158" t="s">
        <v>356</v>
      </c>
      <c r="J9158" t="s">
        <v>689</v>
      </c>
      <c r="L9158" t="s">
        <v>355</v>
      </c>
      <c r="M9158" t="s">
        <v>427</v>
      </c>
      <c r="N9158" t="s">
        <v>573</v>
      </c>
    </row>
    <row r="9159" spans="1:14" hidden="1" x14ac:dyDescent="0.25">
      <c r="A9159" t="s">
        <v>241</v>
      </c>
      <c r="B9159" s="1">
        <v>45504</v>
      </c>
      <c r="C9159" t="s">
        <v>1346</v>
      </c>
      <c r="D9159" t="s">
        <v>1347</v>
      </c>
      <c r="E9159" s="4">
        <v>62433.35</v>
      </c>
      <c r="F9159" t="s">
        <v>567</v>
      </c>
      <c r="G9159" t="s">
        <v>511</v>
      </c>
      <c r="H9159" t="s">
        <v>345</v>
      </c>
      <c r="I9159" t="s">
        <v>346</v>
      </c>
      <c r="J9159" t="s">
        <v>684</v>
      </c>
      <c r="L9159" t="s">
        <v>345</v>
      </c>
      <c r="M9159" t="s">
        <v>346</v>
      </c>
      <c r="N9159" t="s">
        <v>573</v>
      </c>
    </row>
    <row r="9160" spans="1:14" hidden="1" x14ac:dyDescent="0.25">
      <c r="A9160" t="s">
        <v>241</v>
      </c>
      <c r="B9160" s="1">
        <v>45504</v>
      </c>
      <c r="C9160" t="s">
        <v>700</v>
      </c>
      <c r="D9160" t="s">
        <v>701</v>
      </c>
      <c r="E9160" s="4">
        <v>5898.25</v>
      </c>
      <c r="F9160" t="s">
        <v>567</v>
      </c>
      <c r="G9160" t="s">
        <v>511</v>
      </c>
      <c r="H9160" t="s">
        <v>355</v>
      </c>
      <c r="I9160" t="s">
        <v>356</v>
      </c>
      <c r="J9160" t="s">
        <v>689</v>
      </c>
      <c r="L9160" t="s">
        <v>355</v>
      </c>
      <c r="M9160" t="s">
        <v>427</v>
      </c>
      <c r="N9160" t="s">
        <v>573</v>
      </c>
    </row>
    <row r="9161" spans="1:14" hidden="1" x14ac:dyDescent="0.25">
      <c r="A9161" t="s">
        <v>241</v>
      </c>
      <c r="B9161" s="1">
        <v>45504</v>
      </c>
      <c r="C9161" t="s">
        <v>710</v>
      </c>
      <c r="D9161" t="s">
        <v>711</v>
      </c>
      <c r="E9161" s="4">
        <v>12699.670000000009</v>
      </c>
      <c r="F9161" t="s">
        <v>567</v>
      </c>
      <c r="G9161" t="s">
        <v>511</v>
      </c>
      <c r="H9161" t="s">
        <v>355</v>
      </c>
      <c r="I9161" t="s">
        <v>356</v>
      </c>
      <c r="J9161" t="s">
        <v>689</v>
      </c>
      <c r="L9161" t="s">
        <v>355</v>
      </c>
      <c r="M9161" t="s">
        <v>427</v>
      </c>
      <c r="N9161" t="s">
        <v>573</v>
      </c>
    </row>
    <row r="9162" spans="1:14" hidden="1" x14ac:dyDescent="0.25">
      <c r="A9162" t="s">
        <v>241</v>
      </c>
      <c r="B9162" s="1">
        <v>45504</v>
      </c>
      <c r="C9162" t="s">
        <v>1360</v>
      </c>
      <c r="D9162" t="s">
        <v>1361</v>
      </c>
      <c r="E9162" s="4">
        <v>3057.3999999999974</v>
      </c>
      <c r="F9162" t="s">
        <v>567</v>
      </c>
      <c r="G9162" t="s">
        <v>511</v>
      </c>
      <c r="H9162" t="s">
        <v>355</v>
      </c>
      <c r="I9162" t="s">
        <v>356</v>
      </c>
      <c r="J9162" t="s">
        <v>689</v>
      </c>
      <c r="L9162" t="s">
        <v>355</v>
      </c>
      <c r="M9162" t="s">
        <v>427</v>
      </c>
      <c r="N9162" t="s">
        <v>573</v>
      </c>
    </row>
    <row r="9163" spans="1:14" hidden="1" x14ac:dyDescent="0.25">
      <c r="A9163" t="s">
        <v>241</v>
      </c>
      <c r="B9163" s="1">
        <v>45504</v>
      </c>
      <c r="C9163" t="s">
        <v>723</v>
      </c>
      <c r="D9163" t="s">
        <v>724</v>
      </c>
      <c r="E9163" s="4">
        <v>58562.62000000001</v>
      </c>
      <c r="F9163" t="s">
        <v>567</v>
      </c>
      <c r="G9163" t="s">
        <v>511</v>
      </c>
      <c r="H9163" t="s">
        <v>345</v>
      </c>
      <c r="I9163" t="s">
        <v>346</v>
      </c>
      <c r="J9163" t="s">
        <v>725</v>
      </c>
      <c r="L9163" t="s">
        <v>342</v>
      </c>
      <c r="M9163" t="s">
        <v>346</v>
      </c>
      <c r="N9163" t="s">
        <v>573</v>
      </c>
    </row>
    <row r="9164" spans="1:14" hidden="1" x14ac:dyDescent="0.25">
      <c r="A9164" t="s">
        <v>241</v>
      </c>
      <c r="B9164" s="1">
        <v>45504</v>
      </c>
      <c r="C9164" t="s">
        <v>728</v>
      </c>
      <c r="D9164" t="s">
        <v>729</v>
      </c>
      <c r="E9164" s="4">
        <v>2796.9300000000658</v>
      </c>
      <c r="F9164" t="s">
        <v>567</v>
      </c>
      <c r="G9164" t="s">
        <v>511</v>
      </c>
      <c r="H9164" t="s">
        <v>345</v>
      </c>
      <c r="I9164" t="s">
        <v>346</v>
      </c>
      <c r="J9164" t="s">
        <v>684</v>
      </c>
      <c r="L9164" t="s">
        <v>345</v>
      </c>
      <c r="M9164" t="s">
        <v>346</v>
      </c>
      <c r="N9164" t="s">
        <v>573</v>
      </c>
    </row>
    <row r="9165" spans="1:14" hidden="1" x14ac:dyDescent="0.25">
      <c r="A9165" t="s">
        <v>241</v>
      </c>
      <c r="B9165" s="1">
        <v>45504</v>
      </c>
      <c r="C9165" t="s">
        <v>736</v>
      </c>
      <c r="D9165" t="s">
        <v>737</v>
      </c>
      <c r="E9165" s="4">
        <v>149830.38</v>
      </c>
      <c r="F9165" t="s">
        <v>567</v>
      </c>
      <c r="G9165" t="s">
        <v>511</v>
      </c>
      <c r="H9165" t="s">
        <v>345</v>
      </c>
      <c r="I9165" t="s">
        <v>346</v>
      </c>
      <c r="J9165" t="s">
        <v>684</v>
      </c>
      <c r="L9165" t="s">
        <v>345</v>
      </c>
      <c r="M9165" t="s">
        <v>346</v>
      </c>
      <c r="N9165" t="s">
        <v>573</v>
      </c>
    </row>
    <row r="9166" spans="1:14" hidden="1" x14ac:dyDescent="0.25">
      <c r="A9166" t="s">
        <v>241</v>
      </c>
      <c r="B9166" s="1">
        <v>45504</v>
      </c>
      <c r="C9166" t="s">
        <v>740</v>
      </c>
      <c r="D9166" t="s">
        <v>741</v>
      </c>
      <c r="E9166" s="4">
        <v>-3537.8599999999542</v>
      </c>
      <c r="F9166" t="s">
        <v>567</v>
      </c>
      <c r="G9166" t="s">
        <v>511</v>
      </c>
      <c r="H9166" t="s">
        <v>345</v>
      </c>
      <c r="I9166" t="s">
        <v>346</v>
      </c>
      <c r="J9166" t="s">
        <v>684</v>
      </c>
      <c r="L9166" t="s">
        <v>345</v>
      </c>
      <c r="M9166" t="s">
        <v>346</v>
      </c>
      <c r="N9166" t="s">
        <v>573</v>
      </c>
    </row>
    <row r="9167" spans="1:14" hidden="1" x14ac:dyDescent="0.25">
      <c r="A9167" t="s">
        <v>241</v>
      </c>
      <c r="B9167" s="1">
        <v>45504</v>
      </c>
      <c r="C9167" t="s">
        <v>744</v>
      </c>
      <c r="D9167" t="s">
        <v>745</v>
      </c>
      <c r="E9167" s="4">
        <v>89.950000000055155</v>
      </c>
      <c r="F9167" t="s">
        <v>567</v>
      </c>
      <c r="G9167" t="s">
        <v>511</v>
      </c>
      <c r="H9167" t="s">
        <v>348</v>
      </c>
      <c r="I9167" t="s">
        <v>349</v>
      </c>
      <c r="J9167" t="s">
        <v>746</v>
      </c>
      <c r="L9167" t="s">
        <v>348</v>
      </c>
      <c r="M9167" t="s">
        <v>346</v>
      </c>
      <c r="N9167" t="s">
        <v>573</v>
      </c>
    </row>
    <row r="9168" spans="1:14" hidden="1" x14ac:dyDescent="0.25">
      <c r="A9168" t="s">
        <v>241</v>
      </c>
      <c r="B9168" s="1">
        <v>45504</v>
      </c>
      <c r="C9168" t="s">
        <v>749</v>
      </c>
      <c r="D9168" t="s">
        <v>750</v>
      </c>
      <c r="E9168" s="4">
        <v>4442.560000000015</v>
      </c>
      <c r="F9168" t="s">
        <v>567</v>
      </c>
      <c r="G9168" t="s">
        <v>511</v>
      </c>
      <c r="H9168" t="s">
        <v>345</v>
      </c>
      <c r="I9168" t="s">
        <v>346</v>
      </c>
      <c r="J9168" t="s">
        <v>684</v>
      </c>
      <c r="L9168" t="s">
        <v>345</v>
      </c>
      <c r="M9168" t="s">
        <v>346</v>
      </c>
      <c r="N9168" t="s">
        <v>573</v>
      </c>
    </row>
    <row r="9169" spans="1:14" hidden="1" x14ac:dyDescent="0.25">
      <c r="A9169" t="s">
        <v>241</v>
      </c>
      <c r="B9169" s="1">
        <v>45504</v>
      </c>
      <c r="C9169" t="s">
        <v>753</v>
      </c>
      <c r="D9169" t="s">
        <v>754</v>
      </c>
      <c r="E9169" s="4">
        <v>47142.770000000004</v>
      </c>
      <c r="F9169" t="s">
        <v>567</v>
      </c>
      <c r="G9169" t="s">
        <v>511</v>
      </c>
      <c r="H9169" t="s">
        <v>345</v>
      </c>
      <c r="I9169" t="s">
        <v>346</v>
      </c>
      <c r="J9169" t="s">
        <v>684</v>
      </c>
      <c r="L9169" t="s">
        <v>345</v>
      </c>
      <c r="M9169" t="s">
        <v>346</v>
      </c>
      <c r="N9169" t="s">
        <v>573</v>
      </c>
    </row>
    <row r="9170" spans="1:14" hidden="1" x14ac:dyDescent="0.25">
      <c r="A9170" t="s">
        <v>241</v>
      </c>
      <c r="B9170" s="1">
        <v>45504</v>
      </c>
      <c r="C9170" t="s">
        <v>765</v>
      </c>
      <c r="D9170" t="s">
        <v>766</v>
      </c>
      <c r="E9170" s="4">
        <v>53.55</v>
      </c>
      <c r="F9170" t="s">
        <v>567</v>
      </c>
      <c r="G9170" t="s">
        <v>511</v>
      </c>
      <c r="H9170" t="s">
        <v>345</v>
      </c>
      <c r="I9170" t="s">
        <v>346</v>
      </c>
      <c r="J9170" t="s">
        <v>684</v>
      </c>
      <c r="L9170" t="s">
        <v>345</v>
      </c>
      <c r="M9170" t="s">
        <v>346</v>
      </c>
      <c r="N9170" t="s">
        <v>573</v>
      </c>
    </row>
    <row r="9171" spans="1:14" hidden="1" x14ac:dyDescent="0.25">
      <c r="A9171" t="s">
        <v>241</v>
      </c>
      <c r="B9171" s="1">
        <v>45504</v>
      </c>
      <c r="C9171" t="s">
        <v>1188</v>
      </c>
      <c r="D9171" t="s">
        <v>1189</v>
      </c>
      <c r="E9171" s="4">
        <v>1091.8000000000002</v>
      </c>
      <c r="F9171" t="s">
        <v>567</v>
      </c>
      <c r="G9171" t="s">
        <v>511</v>
      </c>
      <c r="H9171" t="s">
        <v>345</v>
      </c>
      <c r="I9171" t="s">
        <v>346</v>
      </c>
      <c r="J9171" t="s">
        <v>684</v>
      </c>
      <c r="L9171" t="s">
        <v>345</v>
      </c>
      <c r="M9171" t="s">
        <v>346</v>
      </c>
      <c r="N9171" t="s">
        <v>573</v>
      </c>
    </row>
    <row r="9172" spans="1:14" hidden="1" x14ac:dyDescent="0.25">
      <c r="A9172" t="s">
        <v>241</v>
      </c>
      <c r="B9172" s="1">
        <v>45504</v>
      </c>
      <c r="C9172" t="s">
        <v>1190</v>
      </c>
      <c r="D9172" t="s">
        <v>1191</v>
      </c>
      <c r="E9172" s="4">
        <v>181.46999999998934</v>
      </c>
      <c r="F9172" t="s">
        <v>567</v>
      </c>
      <c r="G9172" t="s">
        <v>511</v>
      </c>
      <c r="H9172" t="s">
        <v>345</v>
      </c>
      <c r="I9172" t="s">
        <v>346</v>
      </c>
      <c r="J9172" t="s">
        <v>684</v>
      </c>
      <c r="L9172" t="s">
        <v>345</v>
      </c>
      <c r="M9172" t="s">
        <v>346</v>
      </c>
      <c r="N9172" t="s">
        <v>573</v>
      </c>
    </row>
    <row r="9173" spans="1:14" hidden="1" x14ac:dyDescent="0.25">
      <c r="A9173" t="s">
        <v>241</v>
      </c>
      <c r="B9173" s="1">
        <v>45504</v>
      </c>
      <c r="C9173" t="s">
        <v>783</v>
      </c>
      <c r="D9173" t="s">
        <v>784</v>
      </c>
      <c r="E9173" s="4">
        <v>8023.9599999999991</v>
      </c>
      <c r="F9173" t="s">
        <v>567</v>
      </c>
      <c r="G9173" t="s">
        <v>511</v>
      </c>
      <c r="H9173" t="s">
        <v>345</v>
      </c>
      <c r="I9173" t="s">
        <v>346</v>
      </c>
      <c r="J9173" t="s">
        <v>684</v>
      </c>
      <c r="L9173" t="s">
        <v>345</v>
      </c>
      <c r="M9173" t="s">
        <v>432</v>
      </c>
      <c r="N9173" t="s">
        <v>573</v>
      </c>
    </row>
    <row r="9174" spans="1:14" hidden="1" x14ac:dyDescent="0.25">
      <c r="A9174" t="s">
        <v>241</v>
      </c>
      <c r="B9174" s="1">
        <v>45504</v>
      </c>
      <c r="C9174" t="s">
        <v>68</v>
      </c>
      <c r="D9174" t="s">
        <v>69</v>
      </c>
      <c r="E9174" s="4">
        <v>936.86000000000126</v>
      </c>
      <c r="F9174" t="s">
        <v>567</v>
      </c>
      <c r="G9174" t="s">
        <v>511</v>
      </c>
      <c r="H9174" t="s">
        <v>324</v>
      </c>
      <c r="I9174" t="s">
        <v>323</v>
      </c>
      <c r="J9174" t="s">
        <v>787</v>
      </c>
      <c r="L9174" t="s">
        <v>324</v>
      </c>
      <c r="M9174" t="s">
        <v>323</v>
      </c>
      <c r="N9174" t="s">
        <v>573</v>
      </c>
    </row>
    <row r="9175" spans="1:14" hidden="1" x14ac:dyDescent="0.25">
      <c r="A9175" t="s">
        <v>241</v>
      </c>
      <c r="B9175" s="1">
        <v>45504</v>
      </c>
      <c r="C9175" t="s">
        <v>70</v>
      </c>
      <c r="D9175" t="s">
        <v>71</v>
      </c>
      <c r="E9175" s="4">
        <v>60532.747999998588</v>
      </c>
      <c r="F9175" t="s">
        <v>567</v>
      </c>
      <c r="G9175" t="s">
        <v>511</v>
      </c>
      <c r="H9175" t="s">
        <v>324</v>
      </c>
      <c r="I9175" t="s">
        <v>323</v>
      </c>
      <c r="J9175" t="s">
        <v>787</v>
      </c>
      <c r="L9175" t="s">
        <v>324</v>
      </c>
      <c r="M9175" t="s">
        <v>323</v>
      </c>
      <c r="N9175" t="s">
        <v>573</v>
      </c>
    </row>
    <row r="9176" spans="1:14" hidden="1" x14ac:dyDescent="0.25">
      <c r="A9176" t="s">
        <v>241</v>
      </c>
      <c r="B9176" s="1">
        <v>45504</v>
      </c>
      <c r="C9176" t="s">
        <v>72</v>
      </c>
      <c r="D9176" t="s">
        <v>73</v>
      </c>
      <c r="E9176" s="4">
        <v>2408.0499999999993</v>
      </c>
      <c r="F9176" t="s">
        <v>567</v>
      </c>
      <c r="G9176" t="s">
        <v>511</v>
      </c>
      <c r="H9176" t="s">
        <v>324</v>
      </c>
      <c r="I9176" t="s">
        <v>323</v>
      </c>
      <c r="J9176" t="s">
        <v>787</v>
      </c>
      <c r="L9176" t="s">
        <v>324</v>
      </c>
      <c r="M9176" t="s">
        <v>323</v>
      </c>
      <c r="N9176" t="s">
        <v>573</v>
      </c>
    </row>
    <row r="9177" spans="1:14" hidden="1" x14ac:dyDescent="0.25">
      <c r="A9177" t="s">
        <v>241</v>
      </c>
      <c r="B9177" s="1">
        <v>45504</v>
      </c>
      <c r="C9177" t="s">
        <v>74</v>
      </c>
      <c r="D9177" t="s">
        <v>75</v>
      </c>
      <c r="E9177" s="4">
        <v>2775.16</v>
      </c>
      <c r="F9177" t="s">
        <v>567</v>
      </c>
      <c r="G9177" t="s">
        <v>511</v>
      </c>
      <c r="H9177" t="s">
        <v>324</v>
      </c>
      <c r="I9177" t="s">
        <v>323</v>
      </c>
      <c r="J9177" t="s">
        <v>787</v>
      </c>
      <c r="L9177" t="s">
        <v>324</v>
      </c>
      <c r="M9177" t="s">
        <v>323</v>
      </c>
      <c r="N9177" t="s">
        <v>573</v>
      </c>
    </row>
    <row r="9178" spans="1:14" hidden="1" x14ac:dyDescent="0.25">
      <c r="A9178" t="s">
        <v>241</v>
      </c>
      <c r="B9178" s="1">
        <v>45504</v>
      </c>
      <c r="C9178" t="s">
        <v>76</v>
      </c>
      <c r="D9178" t="s">
        <v>77</v>
      </c>
      <c r="E9178" s="4">
        <v>527.74</v>
      </c>
      <c r="F9178" t="s">
        <v>567</v>
      </c>
      <c r="G9178" t="s">
        <v>511</v>
      </c>
      <c r="H9178" t="s">
        <v>324</v>
      </c>
      <c r="I9178" t="s">
        <v>323</v>
      </c>
      <c r="J9178" t="s">
        <v>787</v>
      </c>
      <c r="L9178" t="s">
        <v>324</v>
      </c>
      <c r="M9178" t="s">
        <v>323</v>
      </c>
      <c r="N9178" t="s">
        <v>573</v>
      </c>
    </row>
    <row r="9179" spans="1:14" hidden="1" x14ac:dyDescent="0.25">
      <c r="A9179" t="s">
        <v>241</v>
      </c>
      <c r="B9179" s="1">
        <v>45504</v>
      </c>
      <c r="C9179" t="s">
        <v>78</v>
      </c>
      <c r="D9179" t="s">
        <v>79</v>
      </c>
      <c r="E9179" s="4">
        <v>341368.31000000681</v>
      </c>
      <c r="F9179" t="s">
        <v>567</v>
      </c>
      <c r="G9179" t="s">
        <v>511</v>
      </c>
      <c r="H9179" t="s">
        <v>324</v>
      </c>
      <c r="I9179" t="s">
        <v>323</v>
      </c>
      <c r="J9179" t="s">
        <v>787</v>
      </c>
      <c r="L9179" t="s">
        <v>324</v>
      </c>
      <c r="M9179" t="s">
        <v>323</v>
      </c>
      <c r="N9179" t="s">
        <v>573</v>
      </c>
    </row>
    <row r="9180" spans="1:14" hidden="1" x14ac:dyDescent="0.25">
      <c r="A9180" t="s">
        <v>241</v>
      </c>
      <c r="B9180" s="1">
        <v>45504</v>
      </c>
      <c r="C9180" t="s">
        <v>80</v>
      </c>
      <c r="D9180" t="s">
        <v>81</v>
      </c>
      <c r="E9180" s="4">
        <v>314426.01000000013</v>
      </c>
      <c r="F9180" t="s">
        <v>567</v>
      </c>
      <c r="G9180" t="s">
        <v>511</v>
      </c>
      <c r="H9180" t="s">
        <v>324</v>
      </c>
      <c r="I9180" t="s">
        <v>323</v>
      </c>
      <c r="J9180" t="s">
        <v>787</v>
      </c>
      <c r="L9180" t="s">
        <v>324</v>
      </c>
      <c r="M9180" t="s">
        <v>323</v>
      </c>
      <c r="N9180" t="s">
        <v>573</v>
      </c>
    </row>
    <row r="9181" spans="1:14" hidden="1" x14ac:dyDescent="0.25">
      <c r="A9181" t="s">
        <v>241</v>
      </c>
      <c r="B9181" s="1">
        <v>45504</v>
      </c>
      <c r="C9181" t="s">
        <v>84</v>
      </c>
      <c r="D9181" t="s">
        <v>85</v>
      </c>
      <c r="E9181" s="4">
        <v>44160.870000002666</v>
      </c>
      <c r="F9181" t="s">
        <v>567</v>
      </c>
      <c r="G9181" t="s">
        <v>511</v>
      </c>
      <c r="H9181" t="s">
        <v>324</v>
      </c>
      <c r="I9181" t="s">
        <v>323</v>
      </c>
      <c r="J9181" t="s">
        <v>787</v>
      </c>
      <c r="L9181" t="s">
        <v>324</v>
      </c>
      <c r="M9181" t="s">
        <v>323</v>
      </c>
      <c r="N9181" t="s">
        <v>573</v>
      </c>
    </row>
    <row r="9182" spans="1:14" hidden="1" x14ac:dyDescent="0.25">
      <c r="A9182" t="s">
        <v>241</v>
      </c>
      <c r="B9182" s="1">
        <v>45504</v>
      </c>
      <c r="C9182" t="s">
        <v>86</v>
      </c>
      <c r="D9182" t="s">
        <v>87</v>
      </c>
      <c r="E9182" s="4">
        <v>280614.59999999998</v>
      </c>
      <c r="F9182" t="s">
        <v>567</v>
      </c>
      <c r="G9182" t="s">
        <v>511</v>
      </c>
      <c r="H9182" t="s">
        <v>324</v>
      </c>
      <c r="I9182" t="s">
        <v>323</v>
      </c>
      <c r="J9182" t="s">
        <v>787</v>
      </c>
      <c r="L9182" t="s">
        <v>324</v>
      </c>
      <c r="M9182" t="s">
        <v>323</v>
      </c>
      <c r="N9182" t="s">
        <v>573</v>
      </c>
    </row>
    <row r="9183" spans="1:14" hidden="1" x14ac:dyDescent="0.25">
      <c r="A9183" t="s">
        <v>241</v>
      </c>
      <c r="B9183" s="1">
        <v>45504</v>
      </c>
      <c r="C9183" t="s">
        <v>88</v>
      </c>
      <c r="D9183" t="s">
        <v>89</v>
      </c>
      <c r="E9183" s="4">
        <v>29024.080000000311</v>
      </c>
      <c r="F9183" t="s">
        <v>567</v>
      </c>
      <c r="G9183" t="s">
        <v>511</v>
      </c>
      <c r="H9183" t="s">
        <v>324</v>
      </c>
      <c r="I9183" t="s">
        <v>323</v>
      </c>
      <c r="J9183" t="s">
        <v>787</v>
      </c>
      <c r="L9183" t="s">
        <v>324</v>
      </c>
      <c r="M9183" t="s">
        <v>323</v>
      </c>
      <c r="N9183" t="s">
        <v>573</v>
      </c>
    </row>
    <row r="9184" spans="1:14" hidden="1" x14ac:dyDescent="0.25">
      <c r="A9184" t="s">
        <v>241</v>
      </c>
      <c r="B9184" s="1">
        <v>45504</v>
      </c>
      <c r="C9184" t="s">
        <v>90</v>
      </c>
      <c r="D9184" t="s">
        <v>91</v>
      </c>
      <c r="E9184" s="4">
        <v>15082.769999999984</v>
      </c>
      <c r="F9184" t="s">
        <v>567</v>
      </c>
      <c r="G9184" t="s">
        <v>511</v>
      </c>
      <c r="H9184" t="s">
        <v>324</v>
      </c>
      <c r="I9184" t="s">
        <v>323</v>
      </c>
      <c r="J9184" t="s">
        <v>787</v>
      </c>
      <c r="L9184" t="s">
        <v>324</v>
      </c>
      <c r="M9184" t="s">
        <v>323</v>
      </c>
      <c r="N9184" t="s">
        <v>573</v>
      </c>
    </row>
    <row r="9185" spans="1:14" hidden="1" x14ac:dyDescent="0.25">
      <c r="A9185" t="s">
        <v>241</v>
      </c>
      <c r="B9185" s="1">
        <v>45504</v>
      </c>
      <c r="C9185" t="s">
        <v>92</v>
      </c>
      <c r="D9185" t="s">
        <v>93</v>
      </c>
      <c r="E9185" s="4">
        <v>209857.39899999968</v>
      </c>
      <c r="F9185" t="s">
        <v>567</v>
      </c>
      <c r="G9185" t="s">
        <v>511</v>
      </c>
      <c r="H9185" t="s">
        <v>324</v>
      </c>
      <c r="I9185" t="s">
        <v>323</v>
      </c>
      <c r="J9185" t="s">
        <v>787</v>
      </c>
      <c r="L9185" t="s">
        <v>324</v>
      </c>
      <c r="M9185" t="s">
        <v>323</v>
      </c>
      <c r="N9185" t="s">
        <v>573</v>
      </c>
    </row>
    <row r="9186" spans="1:14" hidden="1" x14ac:dyDescent="0.25">
      <c r="A9186" t="s">
        <v>241</v>
      </c>
      <c r="B9186" s="1">
        <v>45504</v>
      </c>
      <c r="C9186" t="s">
        <v>94</v>
      </c>
      <c r="D9186" t="s">
        <v>95</v>
      </c>
      <c r="E9186" s="4">
        <v>2582.0400000000009</v>
      </c>
      <c r="F9186" t="s">
        <v>567</v>
      </c>
      <c r="G9186" t="s">
        <v>511</v>
      </c>
      <c r="H9186" t="s">
        <v>324</v>
      </c>
      <c r="I9186" t="s">
        <v>323</v>
      </c>
      <c r="J9186" t="s">
        <v>787</v>
      </c>
      <c r="L9186" t="s">
        <v>324</v>
      </c>
      <c r="M9186" t="s">
        <v>323</v>
      </c>
      <c r="N9186" t="s">
        <v>573</v>
      </c>
    </row>
    <row r="9187" spans="1:14" hidden="1" x14ac:dyDescent="0.25">
      <c r="A9187" t="s">
        <v>241</v>
      </c>
      <c r="B9187" s="1">
        <v>45504</v>
      </c>
      <c r="C9187" t="s">
        <v>96</v>
      </c>
      <c r="D9187" t="s">
        <v>97</v>
      </c>
      <c r="E9187" s="4">
        <v>94603.819999999949</v>
      </c>
      <c r="F9187" t="s">
        <v>567</v>
      </c>
      <c r="G9187" t="s">
        <v>511</v>
      </c>
      <c r="H9187" t="s">
        <v>324</v>
      </c>
      <c r="I9187" t="s">
        <v>323</v>
      </c>
      <c r="J9187" t="s">
        <v>787</v>
      </c>
      <c r="L9187" t="s">
        <v>324</v>
      </c>
      <c r="M9187" t="s">
        <v>323</v>
      </c>
      <c r="N9187" t="s">
        <v>573</v>
      </c>
    </row>
    <row r="9188" spans="1:14" hidden="1" x14ac:dyDescent="0.25">
      <c r="A9188" t="s">
        <v>241</v>
      </c>
      <c r="B9188" s="1">
        <v>45504</v>
      </c>
      <c r="C9188" t="s">
        <v>98</v>
      </c>
      <c r="D9188" t="s">
        <v>99</v>
      </c>
      <c r="E9188" s="4">
        <v>13.77000000000108</v>
      </c>
      <c r="F9188" t="s">
        <v>567</v>
      </c>
      <c r="G9188" t="s">
        <v>511</v>
      </c>
      <c r="H9188" t="s">
        <v>324</v>
      </c>
      <c r="I9188" t="s">
        <v>323</v>
      </c>
      <c r="J9188" t="s">
        <v>787</v>
      </c>
      <c r="L9188" t="s">
        <v>324</v>
      </c>
      <c r="M9188" t="s">
        <v>323</v>
      </c>
      <c r="N9188" t="s">
        <v>573</v>
      </c>
    </row>
    <row r="9189" spans="1:14" hidden="1" x14ac:dyDescent="0.25">
      <c r="A9189" t="s">
        <v>241</v>
      </c>
      <c r="B9189" s="1">
        <v>45504</v>
      </c>
      <c r="C9189" t="s">
        <v>100</v>
      </c>
      <c r="D9189" t="s">
        <v>101</v>
      </c>
      <c r="E9189" s="4">
        <v>1000153.42</v>
      </c>
      <c r="F9189" t="s">
        <v>567</v>
      </c>
      <c r="G9189" t="s">
        <v>511</v>
      </c>
      <c r="H9189" t="s">
        <v>324</v>
      </c>
      <c r="I9189" t="s">
        <v>323</v>
      </c>
      <c r="J9189" t="s">
        <v>787</v>
      </c>
      <c r="L9189" t="s">
        <v>324</v>
      </c>
      <c r="M9189" t="s">
        <v>323</v>
      </c>
      <c r="N9189" t="s">
        <v>573</v>
      </c>
    </row>
    <row r="9190" spans="1:14" hidden="1" x14ac:dyDescent="0.25">
      <c r="A9190" t="s">
        <v>241</v>
      </c>
      <c r="B9190" s="1">
        <v>45504</v>
      </c>
      <c r="C9190" t="s">
        <v>108</v>
      </c>
      <c r="D9190" t="s">
        <v>109</v>
      </c>
      <c r="E9190" s="4">
        <v>900000</v>
      </c>
      <c r="F9190" t="s">
        <v>567</v>
      </c>
      <c r="G9190" t="s">
        <v>511</v>
      </c>
      <c r="H9190" t="s">
        <v>324</v>
      </c>
      <c r="I9190" t="s">
        <v>323</v>
      </c>
      <c r="J9190" t="s">
        <v>787</v>
      </c>
      <c r="L9190" t="s">
        <v>324</v>
      </c>
      <c r="M9190" t="s">
        <v>323</v>
      </c>
      <c r="N9190" t="s">
        <v>573</v>
      </c>
    </row>
    <row r="9191" spans="1:14" hidden="1" x14ac:dyDescent="0.25">
      <c r="A9191" t="s">
        <v>241</v>
      </c>
      <c r="B9191" s="1">
        <v>45504</v>
      </c>
      <c r="C9191" t="s">
        <v>1377</v>
      </c>
      <c r="D9191" t="s">
        <v>1378</v>
      </c>
      <c r="E9191" s="4">
        <v>150000</v>
      </c>
      <c r="F9191" t="s">
        <v>567</v>
      </c>
      <c r="G9191" t="s">
        <v>511</v>
      </c>
      <c r="H9191" t="s">
        <v>324</v>
      </c>
      <c r="I9191" t="s">
        <v>323</v>
      </c>
      <c r="J9191" t="s">
        <v>787</v>
      </c>
      <c r="L9191" t="s">
        <v>324</v>
      </c>
      <c r="M9191" t="s">
        <v>323</v>
      </c>
      <c r="N9191" t="s">
        <v>573</v>
      </c>
    </row>
    <row r="9192" spans="1:14" hidden="1" x14ac:dyDescent="0.25">
      <c r="A9192" t="s">
        <v>241</v>
      </c>
      <c r="B9192" s="1">
        <v>45504</v>
      </c>
      <c r="C9192" t="s">
        <v>846</v>
      </c>
      <c r="D9192" t="s">
        <v>847</v>
      </c>
      <c r="E9192" s="4">
        <v>-8400.0000000000746</v>
      </c>
      <c r="F9192" t="s">
        <v>567</v>
      </c>
      <c r="G9192" t="s">
        <v>511</v>
      </c>
      <c r="H9192" t="s">
        <v>347</v>
      </c>
      <c r="I9192" t="s">
        <v>350</v>
      </c>
      <c r="J9192" t="s">
        <v>848</v>
      </c>
      <c r="L9192" t="s">
        <v>347</v>
      </c>
      <c r="M9192" t="s">
        <v>350</v>
      </c>
      <c r="N9192" t="s">
        <v>573</v>
      </c>
    </row>
    <row r="9193" spans="1:14" hidden="1" x14ac:dyDescent="0.25">
      <c r="A9193" t="s">
        <v>241</v>
      </c>
      <c r="B9193" s="1">
        <v>45504</v>
      </c>
      <c r="C9193" t="s">
        <v>851</v>
      </c>
      <c r="D9193" t="s">
        <v>852</v>
      </c>
      <c r="E9193" s="4">
        <v>-100000</v>
      </c>
      <c r="F9193" t="s">
        <v>567</v>
      </c>
      <c r="G9193" t="s">
        <v>511</v>
      </c>
      <c r="H9193" t="s">
        <v>347</v>
      </c>
      <c r="I9193" t="s">
        <v>350</v>
      </c>
      <c r="J9193" t="s">
        <v>848</v>
      </c>
      <c r="L9193" t="s">
        <v>347</v>
      </c>
      <c r="M9193" t="s">
        <v>350</v>
      </c>
      <c r="N9193" t="s">
        <v>573</v>
      </c>
    </row>
    <row r="9194" spans="1:14" hidden="1" x14ac:dyDescent="0.25">
      <c r="A9194" t="s">
        <v>241</v>
      </c>
      <c r="B9194" s="1">
        <v>45504</v>
      </c>
      <c r="C9194" t="s">
        <v>855</v>
      </c>
      <c r="D9194" t="s">
        <v>856</v>
      </c>
      <c r="E9194" s="4">
        <v>-800000</v>
      </c>
      <c r="F9194" t="s">
        <v>567</v>
      </c>
      <c r="G9194" t="s">
        <v>511</v>
      </c>
      <c r="H9194" t="s">
        <v>347</v>
      </c>
      <c r="I9194" t="s">
        <v>350</v>
      </c>
      <c r="J9194" t="s">
        <v>848</v>
      </c>
      <c r="L9194" t="s">
        <v>347</v>
      </c>
      <c r="M9194" t="s">
        <v>350</v>
      </c>
      <c r="N9194" t="s">
        <v>573</v>
      </c>
    </row>
    <row r="9195" spans="1:14" hidden="1" x14ac:dyDescent="0.25">
      <c r="A9195" t="s">
        <v>241</v>
      </c>
      <c r="B9195" s="1">
        <v>45504</v>
      </c>
      <c r="C9195" t="s">
        <v>859</v>
      </c>
      <c r="D9195" t="s">
        <v>860</v>
      </c>
      <c r="E9195" s="4">
        <v>-99477.040000000008</v>
      </c>
      <c r="F9195" t="s">
        <v>567</v>
      </c>
      <c r="G9195" t="s">
        <v>511</v>
      </c>
      <c r="H9195" t="s">
        <v>351</v>
      </c>
      <c r="I9195" t="s">
        <v>354</v>
      </c>
      <c r="J9195" t="s">
        <v>848</v>
      </c>
      <c r="L9195" t="s">
        <v>351</v>
      </c>
      <c r="M9195" t="s">
        <v>438</v>
      </c>
      <c r="N9195" t="s">
        <v>573</v>
      </c>
    </row>
    <row r="9196" spans="1:14" hidden="1" x14ac:dyDescent="0.25">
      <c r="A9196" t="s">
        <v>241</v>
      </c>
      <c r="B9196" s="1">
        <v>45504</v>
      </c>
      <c r="C9196" t="s">
        <v>1192</v>
      </c>
      <c r="D9196" t="s">
        <v>1193</v>
      </c>
      <c r="E9196" s="4">
        <v>-135322.94000000006</v>
      </c>
      <c r="F9196" t="s">
        <v>567</v>
      </c>
      <c r="G9196" t="s">
        <v>511</v>
      </c>
      <c r="H9196" t="s">
        <v>351</v>
      </c>
      <c r="I9196" t="s">
        <v>354</v>
      </c>
      <c r="J9196" t="s">
        <v>848</v>
      </c>
      <c r="L9196" t="s">
        <v>1194</v>
      </c>
      <c r="M9196" t="s">
        <v>442</v>
      </c>
      <c r="N9196" t="s">
        <v>573</v>
      </c>
    </row>
    <row r="9197" spans="1:14" hidden="1" x14ac:dyDescent="0.25">
      <c r="A9197" t="s">
        <v>241</v>
      </c>
      <c r="B9197" s="1">
        <v>45504</v>
      </c>
      <c r="C9197" t="s">
        <v>865</v>
      </c>
      <c r="D9197" t="s">
        <v>866</v>
      </c>
      <c r="E9197" s="4">
        <v>-100905.84000000001</v>
      </c>
      <c r="F9197" t="s">
        <v>567</v>
      </c>
      <c r="G9197" t="s">
        <v>511</v>
      </c>
      <c r="H9197" t="s">
        <v>351</v>
      </c>
      <c r="I9197" t="s">
        <v>354</v>
      </c>
      <c r="J9197" t="s">
        <v>848</v>
      </c>
      <c r="L9197" t="s">
        <v>351</v>
      </c>
      <c r="M9197" t="s">
        <v>440</v>
      </c>
      <c r="N9197" t="s">
        <v>573</v>
      </c>
    </row>
    <row r="9198" spans="1:14" hidden="1" x14ac:dyDescent="0.25">
      <c r="A9198" t="s">
        <v>241</v>
      </c>
      <c r="B9198" s="1">
        <v>45504</v>
      </c>
      <c r="C9198" t="s">
        <v>871</v>
      </c>
      <c r="D9198" t="s">
        <v>872</v>
      </c>
      <c r="E9198" s="4">
        <v>-137152.56000000003</v>
      </c>
      <c r="F9198" t="s">
        <v>567</v>
      </c>
      <c r="G9198" t="s">
        <v>511</v>
      </c>
      <c r="H9198" t="s">
        <v>519</v>
      </c>
      <c r="I9198" t="s">
        <v>513</v>
      </c>
      <c r="J9198" t="s">
        <v>594</v>
      </c>
      <c r="L9198" t="s">
        <v>519</v>
      </c>
      <c r="M9198" t="s">
        <v>419</v>
      </c>
      <c r="N9198" t="s">
        <v>573</v>
      </c>
    </row>
    <row r="9199" spans="1:14" hidden="1" x14ac:dyDescent="0.25">
      <c r="A9199" t="s">
        <v>241</v>
      </c>
      <c r="B9199" s="1">
        <v>45504</v>
      </c>
      <c r="C9199" t="s">
        <v>873</v>
      </c>
      <c r="D9199" t="s">
        <v>874</v>
      </c>
      <c r="E9199" s="4">
        <v>-247670.38000000003</v>
      </c>
      <c r="F9199" t="s">
        <v>567</v>
      </c>
      <c r="G9199" t="s">
        <v>511</v>
      </c>
      <c r="H9199" t="s">
        <v>519</v>
      </c>
      <c r="I9199" t="s">
        <v>513</v>
      </c>
      <c r="J9199" t="s">
        <v>594</v>
      </c>
      <c r="L9199" t="s">
        <v>519</v>
      </c>
      <c r="M9199" t="s">
        <v>419</v>
      </c>
      <c r="N9199" t="s">
        <v>573</v>
      </c>
    </row>
    <row r="9200" spans="1:14" hidden="1" x14ac:dyDescent="0.25">
      <c r="A9200" t="s">
        <v>241</v>
      </c>
      <c r="B9200" s="1">
        <v>45504</v>
      </c>
      <c r="C9200" t="s">
        <v>875</v>
      </c>
      <c r="D9200" t="s">
        <v>876</v>
      </c>
      <c r="E9200" s="4">
        <v>-185596.07000000009</v>
      </c>
      <c r="F9200" t="s">
        <v>567</v>
      </c>
      <c r="G9200" t="s">
        <v>511</v>
      </c>
      <c r="H9200" t="s">
        <v>519</v>
      </c>
      <c r="I9200" t="s">
        <v>513</v>
      </c>
      <c r="J9200" t="s">
        <v>594</v>
      </c>
      <c r="L9200" t="s">
        <v>519</v>
      </c>
      <c r="M9200" t="s">
        <v>419</v>
      </c>
      <c r="N9200" t="s">
        <v>573</v>
      </c>
    </row>
    <row r="9201" spans="1:14" hidden="1" x14ac:dyDescent="0.25">
      <c r="A9201" t="s">
        <v>241</v>
      </c>
      <c r="B9201" s="1">
        <v>45504</v>
      </c>
      <c r="C9201" t="s">
        <v>879</v>
      </c>
      <c r="D9201" t="s">
        <v>880</v>
      </c>
      <c r="E9201" s="4">
        <v>-69477.675999999992</v>
      </c>
      <c r="F9201" t="s">
        <v>567</v>
      </c>
      <c r="G9201" t="s">
        <v>511</v>
      </c>
      <c r="H9201" t="s">
        <v>519</v>
      </c>
      <c r="I9201" t="s">
        <v>513</v>
      </c>
      <c r="J9201" t="s">
        <v>594</v>
      </c>
      <c r="L9201" t="s">
        <v>519</v>
      </c>
      <c r="M9201" t="s">
        <v>419</v>
      </c>
      <c r="N9201" t="s">
        <v>573</v>
      </c>
    </row>
    <row r="9202" spans="1:14" hidden="1" x14ac:dyDescent="0.25">
      <c r="A9202" t="s">
        <v>241</v>
      </c>
      <c r="B9202" s="1">
        <v>45504</v>
      </c>
      <c r="C9202" t="s">
        <v>881</v>
      </c>
      <c r="D9202" t="s">
        <v>882</v>
      </c>
      <c r="E9202" s="4">
        <v>-16408.5</v>
      </c>
      <c r="F9202" t="s">
        <v>567</v>
      </c>
      <c r="G9202" t="s">
        <v>511</v>
      </c>
      <c r="H9202" t="s">
        <v>519</v>
      </c>
      <c r="I9202" t="s">
        <v>513</v>
      </c>
      <c r="J9202" t="s">
        <v>594</v>
      </c>
      <c r="L9202" t="s">
        <v>519</v>
      </c>
      <c r="M9202" t="s">
        <v>419</v>
      </c>
      <c r="N9202" t="s">
        <v>573</v>
      </c>
    </row>
    <row r="9203" spans="1:14" hidden="1" x14ac:dyDescent="0.25">
      <c r="A9203" t="s">
        <v>241</v>
      </c>
      <c r="B9203" s="1">
        <v>45504</v>
      </c>
      <c r="C9203" t="s">
        <v>883</v>
      </c>
      <c r="D9203" t="s">
        <v>884</v>
      </c>
      <c r="E9203" s="4">
        <v>-11499.241599999992</v>
      </c>
      <c r="F9203" t="s">
        <v>567</v>
      </c>
      <c r="G9203" t="s">
        <v>511</v>
      </c>
      <c r="H9203" t="s">
        <v>519</v>
      </c>
      <c r="I9203" t="s">
        <v>513</v>
      </c>
      <c r="J9203" t="s">
        <v>594</v>
      </c>
      <c r="L9203" t="s">
        <v>519</v>
      </c>
      <c r="M9203" t="s">
        <v>419</v>
      </c>
      <c r="N9203" t="s">
        <v>573</v>
      </c>
    </row>
    <row r="9204" spans="1:14" hidden="1" x14ac:dyDescent="0.25">
      <c r="A9204" t="s">
        <v>241</v>
      </c>
      <c r="B9204" s="1">
        <v>45504</v>
      </c>
      <c r="C9204" t="s">
        <v>885</v>
      </c>
      <c r="D9204" t="s">
        <v>886</v>
      </c>
      <c r="E9204" s="4">
        <v>-15980.139999999992</v>
      </c>
      <c r="F9204" t="s">
        <v>567</v>
      </c>
      <c r="G9204" t="s">
        <v>511</v>
      </c>
      <c r="H9204" t="s">
        <v>519</v>
      </c>
      <c r="I9204" t="s">
        <v>513</v>
      </c>
      <c r="J9204" t="s">
        <v>594</v>
      </c>
      <c r="L9204" t="s">
        <v>519</v>
      </c>
      <c r="M9204" t="s">
        <v>419</v>
      </c>
      <c r="N9204" t="s">
        <v>573</v>
      </c>
    </row>
    <row r="9205" spans="1:14" hidden="1" x14ac:dyDescent="0.25">
      <c r="A9205" t="s">
        <v>241</v>
      </c>
      <c r="B9205" s="1">
        <v>45504</v>
      </c>
      <c r="C9205" t="s">
        <v>887</v>
      </c>
      <c r="D9205" t="s">
        <v>888</v>
      </c>
      <c r="E9205" s="4">
        <v>-10000</v>
      </c>
      <c r="F9205" t="s">
        <v>567</v>
      </c>
      <c r="G9205" t="s">
        <v>511</v>
      </c>
      <c r="H9205" t="s">
        <v>516</v>
      </c>
      <c r="I9205" t="s">
        <v>512</v>
      </c>
      <c r="J9205" t="s">
        <v>572</v>
      </c>
      <c r="L9205" t="s">
        <v>516</v>
      </c>
      <c r="M9205" t="s">
        <v>417</v>
      </c>
      <c r="N9205" t="s">
        <v>573</v>
      </c>
    </row>
    <row r="9206" spans="1:14" hidden="1" x14ac:dyDescent="0.25">
      <c r="A9206" t="s">
        <v>241</v>
      </c>
      <c r="B9206" s="1">
        <v>45504</v>
      </c>
      <c r="C9206" t="s">
        <v>891</v>
      </c>
      <c r="D9206" t="s">
        <v>892</v>
      </c>
      <c r="E9206" s="4">
        <v>-10422</v>
      </c>
      <c r="F9206" t="s">
        <v>567</v>
      </c>
      <c r="G9206" t="s">
        <v>511</v>
      </c>
      <c r="H9206" t="s">
        <v>516</v>
      </c>
      <c r="I9206" t="s">
        <v>512</v>
      </c>
      <c r="J9206" t="s">
        <v>572</v>
      </c>
      <c r="L9206" t="s">
        <v>516</v>
      </c>
      <c r="M9206" t="s">
        <v>417</v>
      </c>
      <c r="N9206" t="s">
        <v>573</v>
      </c>
    </row>
    <row r="9207" spans="1:14" hidden="1" x14ac:dyDescent="0.25">
      <c r="A9207" t="s">
        <v>241</v>
      </c>
      <c r="B9207" s="1">
        <v>45504</v>
      </c>
      <c r="C9207" t="s">
        <v>893</v>
      </c>
      <c r="D9207" t="s">
        <v>894</v>
      </c>
      <c r="E9207" s="4">
        <v>-42921.710000000043</v>
      </c>
      <c r="F9207" t="s">
        <v>567</v>
      </c>
      <c r="G9207" t="s">
        <v>511</v>
      </c>
      <c r="H9207" t="s">
        <v>516</v>
      </c>
      <c r="I9207" t="s">
        <v>512</v>
      </c>
      <c r="J9207" t="s">
        <v>572</v>
      </c>
      <c r="L9207" t="s">
        <v>516</v>
      </c>
      <c r="M9207" t="s">
        <v>417</v>
      </c>
      <c r="N9207" t="s">
        <v>573</v>
      </c>
    </row>
    <row r="9208" spans="1:14" hidden="1" x14ac:dyDescent="0.25">
      <c r="A9208" t="s">
        <v>241</v>
      </c>
      <c r="B9208" s="1">
        <v>45504</v>
      </c>
      <c r="C9208" t="s">
        <v>895</v>
      </c>
      <c r="D9208" t="s">
        <v>896</v>
      </c>
      <c r="E9208" s="4">
        <v>-52600.12000000001</v>
      </c>
      <c r="F9208" t="s">
        <v>567</v>
      </c>
      <c r="G9208" t="s">
        <v>511</v>
      </c>
      <c r="H9208" t="s">
        <v>516</v>
      </c>
      <c r="I9208" t="s">
        <v>512</v>
      </c>
      <c r="J9208" t="s">
        <v>572</v>
      </c>
      <c r="L9208" t="s">
        <v>516</v>
      </c>
      <c r="M9208" t="s">
        <v>417</v>
      </c>
      <c r="N9208" t="s">
        <v>573</v>
      </c>
    </row>
    <row r="9209" spans="1:14" hidden="1" x14ac:dyDescent="0.25">
      <c r="A9209" t="s">
        <v>241</v>
      </c>
      <c r="B9209" s="1">
        <v>45504</v>
      </c>
      <c r="C9209" t="s">
        <v>897</v>
      </c>
      <c r="D9209" t="s">
        <v>898</v>
      </c>
      <c r="E9209" s="4">
        <v>-689282</v>
      </c>
      <c r="F9209" t="s">
        <v>567</v>
      </c>
      <c r="G9209" t="s">
        <v>511</v>
      </c>
      <c r="H9209" t="s">
        <v>331</v>
      </c>
      <c r="I9209" t="s">
        <v>332</v>
      </c>
      <c r="J9209" t="s">
        <v>899</v>
      </c>
      <c r="L9209" t="s">
        <v>331</v>
      </c>
      <c r="M9209" t="s">
        <v>332</v>
      </c>
      <c r="N9209" t="s">
        <v>573</v>
      </c>
    </row>
    <row r="9210" spans="1:14" hidden="1" x14ac:dyDescent="0.25">
      <c r="A9210" t="s">
        <v>241</v>
      </c>
      <c r="B9210" s="1">
        <v>45504</v>
      </c>
      <c r="C9210" t="s">
        <v>145</v>
      </c>
      <c r="D9210" t="s">
        <v>1199</v>
      </c>
      <c r="E9210" s="4">
        <v>-315297.5</v>
      </c>
      <c r="F9210" t="s">
        <v>567</v>
      </c>
      <c r="G9210" t="s">
        <v>511</v>
      </c>
      <c r="H9210" t="s">
        <v>338</v>
      </c>
      <c r="I9210" t="s">
        <v>136</v>
      </c>
      <c r="J9210" t="s">
        <v>655</v>
      </c>
      <c r="L9210" t="s">
        <v>338</v>
      </c>
      <c r="M9210" t="s">
        <v>136</v>
      </c>
      <c r="N9210" t="s">
        <v>573</v>
      </c>
    </row>
    <row r="9211" spans="1:14" hidden="1" x14ac:dyDescent="0.25">
      <c r="A9211" t="s">
        <v>241</v>
      </c>
      <c r="B9211" s="1">
        <v>45504</v>
      </c>
      <c r="C9211" t="s">
        <v>141</v>
      </c>
      <c r="D9211" t="s">
        <v>1318</v>
      </c>
      <c r="E9211" s="4">
        <v>-194176</v>
      </c>
      <c r="F9211" t="s">
        <v>567</v>
      </c>
      <c r="G9211" t="s">
        <v>511</v>
      </c>
      <c r="H9211" t="s">
        <v>338</v>
      </c>
      <c r="I9211" t="s">
        <v>136</v>
      </c>
      <c r="J9211" t="s">
        <v>655</v>
      </c>
      <c r="L9211" t="s">
        <v>338</v>
      </c>
      <c r="M9211" t="s">
        <v>136</v>
      </c>
      <c r="N9211" t="s">
        <v>573</v>
      </c>
    </row>
    <row r="9212" spans="1:14" hidden="1" x14ac:dyDescent="0.25">
      <c r="A9212" t="s">
        <v>241</v>
      </c>
      <c r="B9212" s="1">
        <v>45504</v>
      </c>
      <c r="C9212" t="s">
        <v>902</v>
      </c>
      <c r="D9212" t="s">
        <v>903</v>
      </c>
      <c r="E9212" s="4">
        <v>-167455.75999999995</v>
      </c>
      <c r="F9212" t="s">
        <v>567</v>
      </c>
      <c r="G9212" t="s">
        <v>511</v>
      </c>
      <c r="H9212" t="s">
        <v>328</v>
      </c>
      <c r="I9212" t="s">
        <v>329</v>
      </c>
      <c r="J9212" t="s">
        <v>904</v>
      </c>
      <c r="L9212" t="s">
        <v>328</v>
      </c>
      <c r="M9212" t="s">
        <v>329</v>
      </c>
      <c r="N9212" t="s">
        <v>573</v>
      </c>
    </row>
    <row r="9213" spans="1:14" hidden="1" x14ac:dyDescent="0.25">
      <c r="A9213" t="s">
        <v>241</v>
      </c>
      <c r="B9213" s="1">
        <v>45504</v>
      </c>
      <c r="C9213" t="s">
        <v>905</v>
      </c>
      <c r="D9213" t="s">
        <v>906</v>
      </c>
      <c r="E9213" s="4">
        <v>-425101.89</v>
      </c>
      <c r="F9213" t="s">
        <v>567</v>
      </c>
      <c r="G9213" t="s">
        <v>511</v>
      </c>
      <c r="H9213" t="s">
        <v>328</v>
      </c>
      <c r="I9213" t="s">
        <v>329</v>
      </c>
      <c r="J9213" t="s">
        <v>904</v>
      </c>
      <c r="L9213" t="s">
        <v>328</v>
      </c>
      <c r="M9213" t="s">
        <v>329</v>
      </c>
      <c r="N9213" t="s">
        <v>573</v>
      </c>
    </row>
    <row r="9214" spans="1:14" hidden="1" x14ac:dyDescent="0.25">
      <c r="A9214" t="s">
        <v>241</v>
      </c>
      <c r="B9214" s="1">
        <v>45504</v>
      </c>
      <c r="C9214" t="s">
        <v>907</v>
      </c>
      <c r="D9214" t="s">
        <v>908</v>
      </c>
      <c r="E9214" s="4">
        <v>-49006.580000000009</v>
      </c>
      <c r="F9214" t="s">
        <v>567</v>
      </c>
      <c r="G9214" t="s">
        <v>511</v>
      </c>
      <c r="H9214" t="s">
        <v>328</v>
      </c>
      <c r="I9214" t="s">
        <v>329</v>
      </c>
      <c r="J9214" t="s">
        <v>904</v>
      </c>
      <c r="L9214" t="s">
        <v>328</v>
      </c>
      <c r="M9214" t="s">
        <v>329</v>
      </c>
      <c r="N9214" t="s">
        <v>573</v>
      </c>
    </row>
    <row r="9215" spans="1:14" hidden="1" x14ac:dyDescent="0.25">
      <c r="A9215" t="s">
        <v>241</v>
      </c>
      <c r="B9215" s="1">
        <v>45504</v>
      </c>
      <c r="C9215" t="s">
        <v>909</v>
      </c>
      <c r="D9215" t="s">
        <v>910</v>
      </c>
      <c r="E9215" s="4">
        <v>-13963.669999999995</v>
      </c>
      <c r="F9215" t="s">
        <v>567</v>
      </c>
      <c r="G9215" t="s">
        <v>511</v>
      </c>
      <c r="H9215" t="s">
        <v>328</v>
      </c>
      <c r="I9215" t="s">
        <v>329</v>
      </c>
      <c r="J9215" t="s">
        <v>904</v>
      </c>
      <c r="L9215" t="s">
        <v>328</v>
      </c>
      <c r="M9215" t="s">
        <v>329</v>
      </c>
      <c r="N9215" t="s">
        <v>573</v>
      </c>
    </row>
    <row r="9216" spans="1:14" hidden="1" x14ac:dyDescent="0.25">
      <c r="A9216" t="s">
        <v>241</v>
      </c>
      <c r="B9216" s="1">
        <v>45504</v>
      </c>
      <c r="C9216" t="s">
        <v>913</v>
      </c>
      <c r="D9216" t="s">
        <v>914</v>
      </c>
      <c r="E9216" s="4">
        <v>-195502.61</v>
      </c>
      <c r="F9216" t="s">
        <v>567</v>
      </c>
      <c r="G9216" t="s">
        <v>511</v>
      </c>
      <c r="H9216" t="s">
        <v>340</v>
      </c>
      <c r="I9216" t="s">
        <v>341</v>
      </c>
      <c r="J9216" t="s">
        <v>667</v>
      </c>
      <c r="L9216" t="s">
        <v>340</v>
      </c>
      <c r="M9216" t="s">
        <v>341</v>
      </c>
      <c r="N9216" t="s">
        <v>573</v>
      </c>
    </row>
    <row r="9217" spans="1:14" hidden="1" x14ac:dyDescent="0.25">
      <c r="A9217" t="s">
        <v>241</v>
      </c>
      <c r="B9217" s="1">
        <v>45504</v>
      </c>
      <c r="C9217" t="s">
        <v>1379</v>
      </c>
      <c r="D9217" t="s">
        <v>1380</v>
      </c>
      <c r="E9217" s="4">
        <v>-29480</v>
      </c>
      <c r="F9217" t="s">
        <v>567</v>
      </c>
      <c r="G9217" t="s">
        <v>511</v>
      </c>
      <c r="H9217" t="s">
        <v>331</v>
      </c>
      <c r="I9217" t="s">
        <v>332</v>
      </c>
      <c r="J9217" t="s">
        <v>899</v>
      </c>
      <c r="M9217" t="s">
        <v>332</v>
      </c>
      <c r="N9217" t="s">
        <v>573</v>
      </c>
    </row>
    <row r="9218" spans="1:14" hidden="1" x14ac:dyDescent="0.25">
      <c r="A9218" t="s">
        <v>241</v>
      </c>
      <c r="B9218" s="1">
        <v>45504</v>
      </c>
      <c r="C9218" t="s">
        <v>110</v>
      </c>
      <c r="D9218" t="s">
        <v>926</v>
      </c>
      <c r="E9218" s="4">
        <v>-149333.34999999998</v>
      </c>
      <c r="F9218" t="s">
        <v>567</v>
      </c>
      <c r="G9218" t="s">
        <v>511</v>
      </c>
      <c r="H9218" t="s">
        <v>333</v>
      </c>
      <c r="I9218" t="s">
        <v>335</v>
      </c>
      <c r="J9218" t="s">
        <v>923</v>
      </c>
      <c r="L9218" t="s">
        <v>333</v>
      </c>
      <c r="M9218" t="s">
        <v>335</v>
      </c>
      <c r="N9218" t="s">
        <v>573</v>
      </c>
    </row>
    <row r="9219" spans="1:14" hidden="1" x14ac:dyDescent="0.25">
      <c r="A9219" t="s">
        <v>241</v>
      </c>
      <c r="B9219" s="1">
        <v>45504</v>
      </c>
      <c r="C9219" t="s">
        <v>112</v>
      </c>
      <c r="D9219" t="s">
        <v>937</v>
      </c>
      <c r="E9219" s="4">
        <v>-364815.2800000002</v>
      </c>
      <c r="F9219" t="s">
        <v>567</v>
      </c>
      <c r="G9219" t="s">
        <v>511</v>
      </c>
      <c r="H9219" t="s">
        <v>333</v>
      </c>
      <c r="I9219" t="s">
        <v>335</v>
      </c>
      <c r="J9219" t="s">
        <v>923</v>
      </c>
      <c r="L9219" t="s">
        <v>333</v>
      </c>
      <c r="M9219" t="s">
        <v>335</v>
      </c>
      <c r="N9219" t="s">
        <v>573</v>
      </c>
    </row>
    <row r="9220" spans="1:14" hidden="1" x14ac:dyDescent="0.25">
      <c r="A9220" t="s">
        <v>241</v>
      </c>
      <c r="B9220" s="1">
        <v>45504</v>
      </c>
      <c r="C9220" t="s">
        <v>115</v>
      </c>
      <c r="D9220" t="s">
        <v>944</v>
      </c>
      <c r="E9220" s="4">
        <v>-158617.24</v>
      </c>
      <c r="F9220" t="s">
        <v>567</v>
      </c>
      <c r="G9220" t="s">
        <v>511</v>
      </c>
      <c r="H9220" t="s">
        <v>333</v>
      </c>
      <c r="I9220" t="s">
        <v>335</v>
      </c>
      <c r="J9220" t="s">
        <v>923</v>
      </c>
      <c r="L9220" t="s">
        <v>333</v>
      </c>
      <c r="M9220" t="s">
        <v>335</v>
      </c>
      <c r="N9220" t="s">
        <v>573</v>
      </c>
    </row>
    <row r="9221" spans="1:14" hidden="1" x14ac:dyDescent="0.25">
      <c r="A9221" t="s">
        <v>241</v>
      </c>
      <c r="B9221" s="1">
        <v>45504</v>
      </c>
      <c r="C9221" t="s">
        <v>117</v>
      </c>
      <c r="D9221" t="s">
        <v>947</v>
      </c>
      <c r="E9221" s="4">
        <v>-47880.100000000006</v>
      </c>
      <c r="F9221" t="s">
        <v>567</v>
      </c>
      <c r="G9221" t="s">
        <v>511</v>
      </c>
      <c r="H9221" t="s">
        <v>333</v>
      </c>
      <c r="I9221" t="s">
        <v>335</v>
      </c>
      <c r="J9221" t="s">
        <v>923</v>
      </c>
      <c r="L9221" t="s">
        <v>333</v>
      </c>
      <c r="M9221" t="s">
        <v>335</v>
      </c>
      <c r="N9221" t="s">
        <v>573</v>
      </c>
    </row>
    <row r="9222" spans="1:14" hidden="1" x14ac:dyDescent="0.25">
      <c r="A9222" t="s">
        <v>241</v>
      </c>
      <c r="B9222" s="1">
        <v>45504</v>
      </c>
      <c r="C9222" t="s">
        <v>119</v>
      </c>
      <c r="D9222" t="s">
        <v>1202</v>
      </c>
      <c r="E9222" s="4">
        <v>-110275.99</v>
      </c>
      <c r="F9222" t="s">
        <v>567</v>
      </c>
      <c r="G9222" t="s">
        <v>511</v>
      </c>
      <c r="H9222" t="s">
        <v>333</v>
      </c>
      <c r="I9222" t="s">
        <v>335</v>
      </c>
      <c r="J9222" t="s">
        <v>923</v>
      </c>
      <c r="L9222" t="s">
        <v>333</v>
      </c>
      <c r="M9222" t="s">
        <v>335</v>
      </c>
      <c r="N9222" t="s">
        <v>573</v>
      </c>
    </row>
    <row r="9223" spans="1:14" hidden="1" x14ac:dyDescent="0.25">
      <c r="A9223" t="s">
        <v>241</v>
      </c>
      <c r="B9223" s="1">
        <v>45504</v>
      </c>
      <c r="C9223" t="s">
        <v>121</v>
      </c>
      <c r="D9223" t="s">
        <v>1203</v>
      </c>
      <c r="E9223" s="4">
        <v>-1730397.4299999997</v>
      </c>
      <c r="F9223" t="s">
        <v>567</v>
      </c>
      <c r="G9223" t="s">
        <v>511</v>
      </c>
      <c r="H9223" t="s">
        <v>333</v>
      </c>
      <c r="I9223" t="s">
        <v>335</v>
      </c>
      <c r="J9223" t="s">
        <v>923</v>
      </c>
      <c r="L9223" t="s">
        <v>333</v>
      </c>
      <c r="M9223" t="s">
        <v>335</v>
      </c>
      <c r="N9223" t="s">
        <v>573</v>
      </c>
    </row>
    <row r="9224" spans="1:14" hidden="1" x14ac:dyDescent="0.25">
      <c r="A9224" t="s">
        <v>241</v>
      </c>
      <c r="B9224" s="1">
        <v>45504</v>
      </c>
      <c r="C9224" t="s">
        <v>123</v>
      </c>
      <c r="D9224" t="s">
        <v>1204</v>
      </c>
      <c r="E9224" s="4">
        <v>-63287.94</v>
      </c>
      <c r="F9224" t="s">
        <v>567</v>
      </c>
      <c r="G9224" t="s">
        <v>511</v>
      </c>
      <c r="H9224" t="s">
        <v>333</v>
      </c>
      <c r="I9224" t="s">
        <v>335</v>
      </c>
      <c r="J9224" t="s">
        <v>923</v>
      </c>
      <c r="L9224" t="s">
        <v>333</v>
      </c>
      <c r="M9224" t="s">
        <v>449</v>
      </c>
      <c r="N9224" t="s">
        <v>573</v>
      </c>
    </row>
    <row r="9225" spans="1:14" hidden="1" x14ac:dyDescent="0.25">
      <c r="A9225" t="s">
        <v>241</v>
      </c>
      <c r="B9225" s="1">
        <v>45504</v>
      </c>
      <c r="C9225" t="s">
        <v>975</v>
      </c>
      <c r="D9225" t="s">
        <v>976</v>
      </c>
      <c r="E9225" s="4">
        <v>-558261.94999999995</v>
      </c>
      <c r="F9225" t="s">
        <v>567</v>
      </c>
      <c r="G9225" t="s">
        <v>511</v>
      </c>
      <c r="H9225" t="s">
        <v>342</v>
      </c>
      <c r="I9225" t="s">
        <v>343</v>
      </c>
      <c r="J9225" t="s">
        <v>725</v>
      </c>
      <c r="L9225" t="s">
        <v>342</v>
      </c>
      <c r="M9225" t="s">
        <v>343</v>
      </c>
      <c r="N9225" t="s">
        <v>573</v>
      </c>
    </row>
    <row r="9226" spans="1:14" hidden="1" x14ac:dyDescent="0.25">
      <c r="A9226" t="s">
        <v>241</v>
      </c>
      <c r="B9226" s="1">
        <v>45504</v>
      </c>
      <c r="C9226" t="s">
        <v>979</v>
      </c>
      <c r="D9226" t="s">
        <v>980</v>
      </c>
      <c r="E9226" s="4">
        <v>-1979.4000000000017</v>
      </c>
      <c r="F9226" t="s">
        <v>567</v>
      </c>
      <c r="G9226" t="s">
        <v>511</v>
      </c>
      <c r="H9226" t="s">
        <v>342</v>
      </c>
      <c r="I9226" t="s">
        <v>343</v>
      </c>
      <c r="J9226" t="s">
        <v>725</v>
      </c>
      <c r="L9226" t="s">
        <v>342</v>
      </c>
      <c r="M9226" t="s">
        <v>343</v>
      </c>
      <c r="N9226" t="s">
        <v>573</v>
      </c>
    </row>
    <row r="9227" spans="1:14" hidden="1" x14ac:dyDescent="0.25">
      <c r="A9227" t="s">
        <v>241</v>
      </c>
      <c r="B9227" s="1">
        <v>45504</v>
      </c>
      <c r="C9227" t="s">
        <v>983</v>
      </c>
      <c r="D9227" t="s">
        <v>984</v>
      </c>
      <c r="E9227" s="4">
        <v>-1280.3899999999983</v>
      </c>
      <c r="F9227" t="s">
        <v>567</v>
      </c>
      <c r="G9227" t="s">
        <v>511</v>
      </c>
      <c r="H9227" t="s">
        <v>342</v>
      </c>
      <c r="I9227" t="s">
        <v>343</v>
      </c>
      <c r="J9227" t="s">
        <v>725</v>
      </c>
      <c r="L9227" t="s">
        <v>342</v>
      </c>
      <c r="M9227" t="s">
        <v>343</v>
      </c>
      <c r="N9227" t="s">
        <v>573</v>
      </c>
    </row>
    <row r="9228" spans="1:14" hidden="1" x14ac:dyDescent="0.25">
      <c r="A9228" t="s">
        <v>241</v>
      </c>
      <c r="B9228" s="1">
        <v>45504</v>
      </c>
      <c r="C9228" t="s">
        <v>1362</v>
      </c>
      <c r="D9228" t="s">
        <v>1363</v>
      </c>
      <c r="E9228" s="4">
        <v>288415.30000000005</v>
      </c>
      <c r="F9228" t="s">
        <v>567</v>
      </c>
      <c r="G9228" t="s">
        <v>511</v>
      </c>
      <c r="H9228" t="s">
        <v>342</v>
      </c>
      <c r="I9228" t="s">
        <v>343</v>
      </c>
      <c r="J9228" t="s">
        <v>725</v>
      </c>
      <c r="L9228" t="s">
        <v>342</v>
      </c>
      <c r="M9228" t="s">
        <v>343</v>
      </c>
      <c r="N9228" t="s">
        <v>573</v>
      </c>
    </row>
    <row r="9229" spans="1:14" hidden="1" x14ac:dyDescent="0.25">
      <c r="A9229" t="s">
        <v>241</v>
      </c>
      <c r="B9229" s="1">
        <v>45504</v>
      </c>
      <c r="C9229" t="s">
        <v>995</v>
      </c>
      <c r="D9229" t="s">
        <v>996</v>
      </c>
      <c r="E9229" s="4">
        <v>-381837.52999999991</v>
      </c>
      <c r="F9229" t="s">
        <v>567</v>
      </c>
      <c r="G9229" t="s">
        <v>511</v>
      </c>
      <c r="H9229" t="s">
        <v>352</v>
      </c>
      <c r="I9229" t="s">
        <v>353</v>
      </c>
      <c r="J9229" t="s">
        <v>746</v>
      </c>
      <c r="L9229" t="s">
        <v>352</v>
      </c>
      <c r="M9229" t="s">
        <v>349</v>
      </c>
      <c r="N9229" t="s">
        <v>573</v>
      </c>
    </row>
    <row r="9230" spans="1:14" hidden="1" x14ac:dyDescent="0.25">
      <c r="A9230" t="s">
        <v>241</v>
      </c>
      <c r="B9230" s="1">
        <v>45504</v>
      </c>
      <c r="C9230" t="s">
        <v>1003</v>
      </c>
      <c r="D9230" t="s">
        <v>1004</v>
      </c>
      <c r="E9230" s="4">
        <v>-207653.05000000002</v>
      </c>
      <c r="F9230" t="s">
        <v>567</v>
      </c>
      <c r="G9230" t="s">
        <v>511</v>
      </c>
      <c r="H9230" t="s">
        <v>348</v>
      </c>
      <c r="I9230" t="s">
        <v>349</v>
      </c>
      <c r="J9230" t="s">
        <v>746</v>
      </c>
      <c r="L9230" t="s">
        <v>348</v>
      </c>
      <c r="M9230" t="s">
        <v>349</v>
      </c>
      <c r="N9230" t="s">
        <v>573</v>
      </c>
    </row>
    <row r="9231" spans="1:14" hidden="1" x14ac:dyDescent="0.25">
      <c r="A9231" t="s">
        <v>241</v>
      </c>
      <c r="B9231" s="1">
        <v>45504</v>
      </c>
      <c r="C9231" t="s">
        <v>1291</v>
      </c>
      <c r="D9231" t="s">
        <v>1292</v>
      </c>
      <c r="E9231" s="4">
        <v>-114397.16</v>
      </c>
      <c r="F9231" t="s">
        <v>567</v>
      </c>
      <c r="G9231" t="s">
        <v>511</v>
      </c>
      <c r="H9231" t="s">
        <v>348</v>
      </c>
      <c r="I9231" t="s">
        <v>349</v>
      </c>
      <c r="J9231" t="s">
        <v>746</v>
      </c>
      <c r="L9231" t="s">
        <v>348</v>
      </c>
      <c r="M9231" t="s">
        <v>349</v>
      </c>
      <c r="N9231" t="s">
        <v>573</v>
      </c>
    </row>
    <row r="9232" spans="1:14" hidden="1" x14ac:dyDescent="0.25">
      <c r="A9232" t="s">
        <v>241</v>
      </c>
      <c r="B9232" s="1">
        <v>45504</v>
      </c>
      <c r="C9232" t="s">
        <v>1256</v>
      </c>
      <c r="D9232" t="s">
        <v>1257</v>
      </c>
      <c r="E9232" s="4">
        <v>-1300</v>
      </c>
      <c r="F9232" t="s">
        <v>567</v>
      </c>
      <c r="G9232" t="s">
        <v>511</v>
      </c>
      <c r="H9232" t="s">
        <v>348</v>
      </c>
      <c r="I9232" t="s">
        <v>349</v>
      </c>
      <c r="J9232" t="s">
        <v>746</v>
      </c>
      <c r="L9232" t="s">
        <v>348</v>
      </c>
      <c r="M9232" t="s">
        <v>349</v>
      </c>
      <c r="N9232" t="s">
        <v>573</v>
      </c>
    </row>
    <row r="9233" spans="1:14" hidden="1" x14ac:dyDescent="0.25">
      <c r="A9233" t="s">
        <v>241</v>
      </c>
      <c r="B9233" s="1">
        <v>45504</v>
      </c>
      <c r="C9233" t="s">
        <v>1011</v>
      </c>
      <c r="D9233" t="s">
        <v>1012</v>
      </c>
      <c r="E9233" s="4">
        <v>-44021.259999999987</v>
      </c>
      <c r="F9233" t="s">
        <v>567</v>
      </c>
      <c r="G9233" t="s">
        <v>511</v>
      </c>
      <c r="H9233" t="s">
        <v>348</v>
      </c>
      <c r="I9233" t="s">
        <v>349</v>
      </c>
      <c r="J9233" t="s">
        <v>746</v>
      </c>
      <c r="L9233" t="s">
        <v>348</v>
      </c>
      <c r="M9233" t="s">
        <v>349</v>
      </c>
      <c r="N9233" t="s">
        <v>573</v>
      </c>
    </row>
    <row r="9234" spans="1:14" hidden="1" x14ac:dyDescent="0.25">
      <c r="A9234" t="s">
        <v>241</v>
      </c>
      <c r="B9234" s="1">
        <v>45504</v>
      </c>
      <c r="C9234" t="s">
        <v>1015</v>
      </c>
      <c r="D9234" t="s">
        <v>1016</v>
      </c>
      <c r="E9234" s="4">
        <v>-2259.8800000000028</v>
      </c>
      <c r="F9234" t="s">
        <v>567</v>
      </c>
      <c r="G9234" t="s">
        <v>511</v>
      </c>
      <c r="H9234" t="s">
        <v>348</v>
      </c>
      <c r="I9234" t="s">
        <v>349</v>
      </c>
      <c r="J9234" t="s">
        <v>746</v>
      </c>
      <c r="L9234" t="s">
        <v>348</v>
      </c>
      <c r="M9234" t="s">
        <v>349</v>
      </c>
      <c r="N9234" t="s">
        <v>573</v>
      </c>
    </row>
    <row r="9235" spans="1:14" hidden="1" x14ac:dyDescent="0.25">
      <c r="A9235" t="s">
        <v>241</v>
      </c>
      <c r="B9235" s="1">
        <v>45504</v>
      </c>
      <c r="C9235" t="s">
        <v>1019</v>
      </c>
      <c r="D9235" t="s">
        <v>1020</v>
      </c>
      <c r="E9235" s="4">
        <v>-3880.1999999998993</v>
      </c>
      <c r="F9235" t="s">
        <v>567</v>
      </c>
      <c r="G9235" t="s">
        <v>511</v>
      </c>
      <c r="H9235" t="s">
        <v>348</v>
      </c>
      <c r="I9235" t="s">
        <v>349</v>
      </c>
      <c r="J9235" t="s">
        <v>746</v>
      </c>
      <c r="L9235" t="s">
        <v>348</v>
      </c>
      <c r="M9235" t="s">
        <v>349</v>
      </c>
      <c r="N9235" t="s">
        <v>573</v>
      </c>
    </row>
    <row r="9236" spans="1:14" hidden="1" x14ac:dyDescent="0.25">
      <c r="A9236" t="s">
        <v>241</v>
      </c>
      <c r="B9236" s="1">
        <v>45504</v>
      </c>
      <c r="C9236" t="s">
        <v>1023</v>
      </c>
      <c r="D9236" t="s">
        <v>1024</v>
      </c>
      <c r="E9236" s="4">
        <v>-17463.309999999998</v>
      </c>
      <c r="F9236" t="s">
        <v>567</v>
      </c>
      <c r="G9236" t="s">
        <v>511</v>
      </c>
      <c r="H9236" t="s">
        <v>348</v>
      </c>
      <c r="I9236" t="s">
        <v>349</v>
      </c>
      <c r="J9236" t="s">
        <v>746</v>
      </c>
      <c r="L9236" t="s">
        <v>348</v>
      </c>
      <c r="M9236" t="s">
        <v>349</v>
      </c>
      <c r="N9236" t="s">
        <v>573</v>
      </c>
    </row>
    <row r="9237" spans="1:14" hidden="1" x14ac:dyDescent="0.25">
      <c r="A9237" t="s">
        <v>241</v>
      </c>
      <c r="B9237" s="1">
        <v>45504</v>
      </c>
      <c r="C9237" t="s">
        <v>1381</v>
      </c>
      <c r="D9237" t="s">
        <v>1382</v>
      </c>
      <c r="E9237" s="4">
        <v>-1603.61</v>
      </c>
      <c r="F9237" t="s">
        <v>567</v>
      </c>
      <c r="G9237" t="s">
        <v>511</v>
      </c>
      <c r="H9237" t="s">
        <v>331</v>
      </c>
      <c r="I9237" t="s">
        <v>332</v>
      </c>
      <c r="J9237" t="s">
        <v>899</v>
      </c>
      <c r="M9237" t="s">
        <v>332</v>
      </c>
      <c r="N9237" t="s">
        <v>573</v>
      </c>
    </row>
    <row r="9238" spans="1:14" hidden="1" x14ac:dyDescent="0.25">
      <c r="A9238" t="s">
        <v>241</v>
      </c>
      <c r="B9238" s="1">
        <v>45504</v>
      </c>
      <c r="C9238" t="s">
        <v>1207</v>
      </c>
      <c r="D9238" t="s">
        <v>1208</v>
      </c>
      <c r="E9238" s="4">
        <v>-1519.9999999999939</v>
      </c>
      <c r="F9238" t="s">
        <v>567</v>
      </c>
      <c r="G9238" t="s">
        <v>511</v>
      </c>
      <c r="H9238" t="s">
        <v>348</v>
      </c>
      <c r="I9238" t="s">
        <v>349</v>
      </c>
      <c r="J9238" t="s">
        <v>746</v>
      </c>
      <c r="L9238" t="s">
        <v>348</v>
      </c>
      <c r="M9238" t="s">
        <v>349</v>
      </c>
      <c r="N9238" t="s">
        <v>573</v>
      </c>
    </row>
    <row r="9239" spans="1:14" hidden="1" x14ac:dyDescent="0.25">
      <c r="A9239" t="s">
        <v>241</v>
      </c>
      <c r="B9239" s="1">
        <v>45504</v>
      </c>
      <c r="C9239" t="s">
        <v>1269</v>
      </c>
      <c r="D9239" t="s">
        <v>1270</v>
      </c>
      <c r="E9239" s="4">
        <v>-7800</v>
      </c>
      <c r="F9239" t="s">
        <v>567</v>
      </c>
      <c r="G9239" t="s">
        <v>511</v>
      </c>
      <c r="H9239" t="s">
        <v>348</v>
      </c>
      <c r="I9239" t="s">
        <v>349</v>
      </c>
      <c r="J9239" t="s">
        <v>746</v>
      </c>
      <c r="L9239" t="s">
        <v>348</v>
      </c>
      <c r="M9239" t="s">
        <v>349</v>
      </c>
      <c r="N9239" t="s">
        <v>573</v>
      </c>
    </row>
    <row r="9240" spans="1:14" hidden="1" x14ac:dyDescent="0.25">
      <c r="A9240" t="s">
        <v>241</v>
      </c>
      <c r="B9240" s="1">
        <v>45504</v>
      </c>
      <c r="C9240" t="s">
        <v>1320</v>
      </c>
      <c r="D9240" t="s">
        <v>1321</v>
      </c>
      <c r="E9240" s="4">
        <v>-10337.25</v>
      </c>
      <c r="F9240" t="s">
        <v>567</v>
      </c>
      <c r="G9240" t="s">
        <v>511</v>
      </c>
      <c r="H9240" t="s">
        <v>348</v>
      </c>
      <c r="I9240" t="s">
        <v>349</v>
      </c>
      <c r="J9240" t="s">
        <v>746</v>
      </c>
      <c r="L9240" t="s">
        <v>348</v>
      </c>
      <c r="M9240" t="s">
        <v>349</v>
      </c>
      <c r="N9240" t="s">
        <v>573</v>
      </c>
    </row>
    <row r="9241" spans="1:14" hidden="1" x14ac:dyDescent="0.25">
      <c r="A9241" t="s">
        <v>241</v>
      </c>
      <c r="B9241" s="1">
        <v>45504</v>
      </c>
      <c r="C9241" t="s">
        <v>1033</v>
      </c>
      <c r="D9241" t="s">
        <v>1034</v>
      </c>
      <c r="E9241" s="4">
        <v>-4618.4500000000035</v>
      </c>
      <c r="F9241" t="s">
        <v>567</v>
      </c>
      <c r="G9241" t="s">
        <v>511</v>
      </c>
      <c r="H9241" t="s">
        <v>348</v>
      </c>
      <c r="I9241" t="s">
        <v>349</v>
      </c>
      <c r="J9241" t="s">
        <v>667</v>
      </c>
      <c r="L9241" t="s">
        <v>340</v>
      </c>
      <c r="M9241" t="s">
        <v>349</v>
      </c>
      <c r="N9241" t="s">
        <v>573</v>
      </c>
    </row>
    <row r="9242" spans="1:14" hidden="1" x14ac:dyDescent="0.25">
      <c r="A9242" t="s">
        <v>241</v>
      </c>
      <c r="B9242" s="1">
        <v>45504</v>
      </c>
      <c r="C9242" t="s">
        <v>1209</v>
      </c>
      <c r="D9242" t="s">
        <v>1210</v>
      </c>
      <c r="E9242" s="4">
        <v>-12169.329999999962</v>
      </c>
      <c r="F9242" t="s">
        <v>567</v>
      </c>
      <c r="G9242" t="s">
        <v>511</v>
      </c>
      <c r="H9242" t="s">
        <v>348</v>
      </c>
      <c r="I9242" t="s">
        <v>349</v>
      </c>
      <c r="J9242" t="s">
        <v>746</v>
      </c>
      <c r="L9242" t="s">
        <v>348</v>
      </c>
      <c r="M9242" t="s">
        <v>349</v>
      </c>
      <c r="N9242" t="s">
        <v>573</v>
      </c>
    </row>
    <row r="9243" spans="1:14" hidden="1" x14ac:dyDescent="0.25">
      <c r="A9243" t="s">
        <v>241</v>
      </c>
      <c r="B9243" s="1">
        <v>45504</v>
      </c>
      <c r="C9243" t="s">
        <v>1383</v>
      </c>
      <c r="D9243" t="s">
        <v>1384</v>
      </c>
      <c r="E9243" s="4">
        <v>10640</v>
      </c>
      <c r="F9243" t="s">
        <v>567</v>
      </c>
      <c r="G9243" t="s">
        <v>511</v>
      </c>
      <c r="H9243" t="s">
        <v>348</v>
      </c>
      <c r="I9243" t="s">
        <v>349</v>
      </c>
      <c r="J9243" t="s">
        <v>746</v>
      </c>
      <c r="M9243" t="s">
        <v>349</v>
      </c>
      <c r="N9243" t="s">
        <v>573</v>
      </c>
    </row>
    <row r="9244" spans="1:14" hidden="1" x14ac:dyDescent="0.25">
      <c r="A9244" t="s">
        <v>241</v>
      </c>
      <c r="B9244" s="1">
        <v>45504</v>
      </c>
      <c r="C9244" t="s">
        <v>1367</v>
      </c>
      <c r="D9244" t="s">
        <v>1368</v>
      </c>
      <c r="E9244" s="4">
        <v>-67900.450000000026</v>
      </c>
      <c r="F9244" t="s">
        <v>567</v>
      </c>
      <c r="G9244" t="s">
        <v>511</v>
      </c>
      <c r="H9244" t="s">
        <v>355</v>
      </c>
      <c r="I9244" t="s">
        <v>356</v>
      </c>
      <c r="J9244" t="s">
        <v>689</v>
      </c>
      <c r="L9244" t="s">
        <v>355</v>
      </c>
      <c r="M9244" t="s">
        <v>356</v>
      </c>
      <c r="N9244" t="s">
        <v>573</v>
      </c>
    </row>
    <row r="9245" spans="1:14" hidden="1" x14ac:dyDescent="0.25">
      <c r="A9245" t="s">
        <v>241</v>
      </c>
      <c r="B9245" s="1">
        <v>45504</v>
      </c>
      <c r="C9245" t="s">
        <v>1369</v>
      </c>
      <c r="D9245" t="s">
        <v>1370</v>
      </c>
      <c r="E9245" s="4">
        <v>-13412.689999999997</v>
      </c>
      <c r="F9245" t="s">
        <v>567</v>
      </c>
      <c r="G9245" t="s">
        <v>511</v>
      </c>
      <c r="H9245" t="s">
        <v>355</v>
      </c>
      <c r="I9245" t="s">
        <v>356</v>
      </c>
      <c r="J9245" t="s">
        <v>689</v>
      </c>
      <c r="M9245" t="s">
        <v>356</v>
      </c>
      <c r="N9245" t="s">
        <v>573</v>
      </c>
    </row>
    <row r="9246" spans="1:14" hidden="1" x14ac:dyDescent="0.25">
      <c r="A9246" t="s">
        <v>241</v>
      </c>
      <c r="B9246" s="1">
        <v>45504</v>
      </c>
      <c r="C9246" t="s">
        <v>1230</v>
      </c>
      <c r="D9246" t="s">
        <v>1231</v>
      </c>
      <c r="E9246" s="4">
        <v>4007.9500000001426</v>
      </c>
      <c r="F9246" t="s">
        <v>567</v>
      </c>
      <c r="G9246" t="s">
        <v>511</v>
      </c>
      <c r="H9246" t="s">
        <v>355</v>
      </c>
      <c r="I9246" t="s">
        <v>356</v>
      </c>
      <c r="J9246" t="s">
        <v>689</v>
      </c>
      <c r="L9246" t="s">
        <v>716</v>
      </c>
      <c r="M9246" t="s">
        <v>356</v>
      </c>
      <c r="N9246" t="s">
        <v>573</v>
      </c>
    </row>
    <row r="9247" spans="1:14" hidden="1" x14ac:dyDescent="0.25">
      <c r="A9247" t="s">
        <v>241</v>
      </c>
      <c r="B9247" s="1">
        <v>45504</v>
      </c>
      <c r="C9247" t="s">
        <v>1324</v>
      </c>
      <c r="D9247" t="s">
        <v>1325</v>
      </c>
      <c r="E9247" s="4">
        <v>-56.01</v>
      </c>
      <c r="F9247" t="s">
        <v>567</v>
      </c>
      <c r="G9247" t="s">
        <v>511</v>
      </c>
      <c r="H9247" t="s">
        <v>355</v>
      </c>
      <c r="I9247" t="s">
        <v>356</v>
      </c>
      <c r="J9247" t="s">
        <v>689</v>
      </c>
      <c r="L9247" t="s">
        <v>355</v>
      </c>
      <c r="M9247" t="s">
        <v>356</v>
      </c>
      <c r="N9247" t="s">
        <v>573</v>
      </c>
    </row>
    <row r="9248" spans="1:14" hidden="1" x14ac:dyDescent="0.25">
      <c r="A9248" t="s">
        <v>241</v>
      </c>
      <c r="B9248" s="1">
        <v>45504</v>
      </c>
      <c r="C9248" t="s">
        <v>1050</v>
      </c>
      <c r="D9248" t="s">
        <v>1051</v>
      </c>
      <c r="E9248" s="4">
        <v>-94094.079999999958</v>
      </c>
      <c r="F9248" t="s">
        <v>567</v>
      </c>
      <c r="G9248" t="s">
        <v>511</v>
      </c>
      <c r="H9248" t="s">
        <v>355</v>
      </c>
      <c r="I9248" t="s">
        <v>356</v>
      </c>
      <c r="J9248" t="s">
        <v>689</v>
      </c>
      <c r="L9248" t="s">
        <v>348</v>
      </c>
      <c r="M9248" t="s">
        <v>356</v>
      </c>
      <c r="N9248" t="s">
        <v>573</v>
      </c>
    </row>
    <row r="9249" spans="1:14" hidden="1" x14ac:dyDescent="0.25">
      <c r="A9249" t="s">
        <v>241</v>
      </c>
      <c r="B9249" s="1">
        <v>45504</v>
      </c>
      <c r="C9249" t="s">
        <v>1054</v>
      </c>
      <c r="D9249" t="s">
        <v>1055</v>
      </c>
      <c r="E9249" s="4">
        <v>-2837.880000000001</v>
      </c>
      <c r="F9249" t="s">
        <v>567</v>
      </c>
      <c r="G9249" t="s">
        <v>511</v>
      </c>
      <c r="H9249" t="s">
        <v>355</v>
      </c>
      <c r="I9249" t="s">
        <v>356</v>
      </c>
      <c r="J9249" t="s">
        <v>689</v>
      </c>
      <c r="L9249" t="s">
        <v>355</v>
      </c>
      <c r="M9249" t="s">
        <v>356</v>
      </c>
      <c r="N9249" t="s">
        <v>573</v>
      </c>
    </row>
    <row r="9250" spans="1:14" hidden="1" x14ac:dyDescent="0.25">
      <c r="A9250" t="s">
        <v>241</v>
      </c>
      <c r="B9250" s="1">
        <v>45504</v>
      </c>
      <c r="C9250" t="s">
        <v>1211</v>
      </c>
      <c r="D9250" t="s">
        <v>1212</v>
      </c>
      <c r="E9250" s="4">
        <v>-267.07</v>
      </c>
      <c r="F9250" t="s">
        <v>567</v>
      </c>
      <c r="G9250" t="s">
        <v>511</v>
      </c>
      <c r="H9250" t="s">
        <v>355</v>
      </c>
      <c r="I9250" t="s">
        <v>356</v>
      </c>
      <c r="J9250" t="s">
        <v>746</v>
      </c>
      <c r="L9250" t="s">
        <v>348</v>
      </c>
      <c r="M9250" t="s">
        <v>356</v>
      </c>
      <c r="N9250" t="s">
        <v>573</v>
      </c>
    </row>
    <row r="9251" spans="1:14" hidden="1" x14ac:dyDescent="0.25">
      <c r="A9251" t="s">
        <v>241</v>
      </c>
      <c r="B9251" s="1">
        <v>45504</v>
      </c>
      <c r="C9251" t="s">
        <v>1060</v>
      </c>
      <c r="D9251" t="s">
        <v>1061</v>
      </c>
      <c r="E9251" s="4">
        <v>-1121.3099999999881</v>
      </c>
      <c r="F9251" t="s">
        <v>567</v>
      </c>
      <c r="G9251" t="s">
        <v>511</v>
      </c>
      <c r="H9251" t="s">
        <v>355</v>
      </c>
      <c r="I9251" t="s">
        <v>356</v>
      </c>
      <c r="J9251" t="s">
        <v>689</v>
      </c>
      <c r="L9251" t="s">
        <v>355</v>
      </c>
      <c r="M9251" t="s">
        <v>356</v>
      </c>
      <c r="N9251" t="s">
        <v>573</v>
      </c>
    </row>
    <row r="9252" spans="1:14" hidden="1" x14ac:dyDescent="0.25">
      <c r="A9252" t="s">
        <v>241</v>
      </c>
      <c r="B9252" s="1">
        <v>45504</v>
      </c>
      <c r="C9252" t="s">
        <v>1064</v>
      </c>
      <c r="D9252" t="s">
        <v>1065</v>
      </c>
      <c r="E9252" s="4">
        <v>-2.8499999999999726</v>
      </c>
      <c r="F9252" t="s">
        <v>567</v>
      </c>
      <c r="G9252" t="s">
        <v>511</v>
      </c>
      <c r="H9252" t="s">
        <v>355</v>
      </c>
      <c r="I9252" t="s">
        <v>356</v>
      </c>
      <c r="J9252" t="s">
        <v>746</v>
      </c>
      <c r="L9252" t="s">
        <v>348</v>
      </c>
      <c r="M9252" t="s">
        <v>356</v>
      </c>
      <c r="N9252" t="s">
        <v>573</v>
      </c>
    </row>
    <row r="9253" spans="1:14" hidden="1" x14ac:dyDescent="0.25">
      <c r="A9253" t="s">
        <v>241</v>
      </c>
      <c r="B9253" s="1">
        <v>45504</v>
      </c>
      <c r="C9253" t="s">
        <v>1072</v>
      </c>
      <c r="D9253" t="s">
        <v>1073</v>
      </c>
      <c r="E9253" s="4">
        <v>-52436.840000000026</v>
      </c>
      <c r="F9253" t="s">
        <v>567</v>
      </c>
      <c r="G9253" t="s">
        <v>511</v>
      </c>
      <c r="H9253" t="s">
        <v>348</v>
      </c>
      <c r="I9253" t="s">
        <v>349</v>
      </c>
      <c r="J9253" t="s">
        <v>746</v>
      </c>
      <c r="L9253" t="s">
        <v>348</v>
      </c>
      <c r="M9253" t="s">
        <v>453</v>
      </c>
      <c r="N9253" t="s">
        <v>573</v>
      </c>
    </row>
    <row r="9254" spans="1:14" hidden="1" x14ac:dyDescent="0.25">
      <c r="A9254" t="s">
        <v>241</v>
      </c>
      <c r="B9254" s="1">
        <v>45504</v>
      </c>
      <c r="C9254" t="s">
        <v>1076</v>
      </c>
      <c r="D9254" t="s">
        <v>1077</v>
      </c>
      <c r="E9254" s="4">
        <v>-11645.029999999999</v>
      </c>
      <c r="F9254" t="s">
        <v>567</v>
      </c>
      <c r="G9254" t="s">
        <v>511</v>
      </c>
      <c r="H9254" t="s">
        <v>348</v>
      </c>
      <c r="I9254" t="s">
        <v>349</v>
      </c>
      <c r="J9254" t="s">
        <v>746</v>
      </c>
      <c r="L9254" t="s">
        <v>348</v>
      </c>
      <c r="M9254" t="s">
        <v>453</v>
      </c>
      <c r="N9254" t="s">
        <v>573</v>
      </c>
    </row>
    <row r="9255" spans="1:14" hidden="1" x14ac:dyDescent="0.25">
      <c r="A9255" t="s">
        <v>241</v>
      </c>
      <c r="B9255" s="1">
        <v>45504</v>
      </c>
      <c r="C9255" t="s">
        <v>1234</v>
      </c>
      <c r="D9255" t="s">
        <v>1235</v>
      </c>
      <c r="E9255" s="4">
        <v>-3.4000000000000909</v>
      </c>
      <c r="F9255" t="s">
        <v>567</v>
      </c>
      <c r="G9255" t="s">
        <v>511</v>
      </c>
      <c r="H9255" t="s">
        <v>348</v>
      </c>
      <c r="I9255" t="s">
        <v>349</v>
      </c>
      <c r="J9255" t="s">
        <v>746</v>
      </c>
      <c r="L9255" t="s">
        <v>348</v>
      </c>
      <c r="M9255" t="s">
        <v>453</v>
      </c>
      <c r="N9255" t="s">
        <v>573</v>
      </c>
    </row>
    <row r="9256" spans="1:14" hidden="1" x14ac:dyDescent="0.25">
      <c r="A9256" t="s">
        <v>241</v>
      </c>
      <c r="B9256" s="1">
        <v>45504</v>
      </c>
      <c r="C9256" t="s">
        <v>1215</v>
      </c>
      <c r="D9256" t="s">
        <v>1216</v>
      </c>
      <c r="E9256" s="4">
        <v>-6.24</v>
      </c>
      <c r="F9256" t="s">
        <v>567</v>
      </c>
      <c r="G9256" t="s">
        <v>511</v>
      </c>
      <c r="H9256" t="s">
        <v>348</v>
      </c>
      <c r="I9256" t="s">
        <v>349</v>
      </c>
      <c r="J9256" t="s">
        <v>746</v>
      </c>
      <c r="L9256" t="s">
        <v>348</v>
      </c>
      <c r="M9256" t="s">
        <v>453</v>
      </c>
      <c r="N9256" t="s">
        <v>573</v>
      </c>
    </row>
    <row r="9257" spans="1:14" hidden="1" x14ac:dyDescent="0.25">
      <c r="A9257" t="s">
        <v>241</v>
      </c>
      <c r="B9257" s="1">
        <v>45504</v>
      </c>
      <c r="C9257" t="s">
        <v>1217</v>
      </c>
      <c r="D9257" t="s">
        <v>1218</v>
      </c>
      <c r="E9257" s="4">
        <v>-336.31</v>
      </c>
      <c r="F9257" t="s">
        <v>567</v>
      </c>
      <c r="G9257" t="s">
        <v>511</v>
      </c>
      <c r="H9257" t="s">
        <v>348</v>
      </c>
      <c r="I9257" t="s">
        <v>349</v>
      </c>
      <c r="J9257" t="s">
        <v>746</v>
      </c>
      <c r="L9257" t="s">
        <v>348</v>
      </c>
      <c r="M9257" t="s">
        <v>453</v>
      </c>
      <c r="N9257" t="s">
        <v>573</v>
      </c>
    </row>
    <row r="9258" spans="1:14" hidden="1" x14ac:dyDescent="0.25">
      <c r="A9258" t="s">
        <v>241</v>
      </c>
      <c r="B9258" s="1">
        <v>45504</v>
      </c>
      <c r="C9258" t="s">
        <v>1087</v>
      </c>
      <c r="D9258" t="s">
        <v>1088</v>
      </c>
      <c r="E9258" s="4">
        <v>-428.83999999999992</v>
      </c>
      <c r="F9258" t="s">
        <v>567</v>
      </c>
      <c r="G9258" t="s">
        <v>511</v>
      </c>
      <c r="H9258" t="s">
        <v>348</v>
      </c>
      <c r="I9258" t="s">
        <v>349</v>
      </c>
      <c r="J9258" t="s">
        <v>746</v>
      </c>
      <c r="L9258" t="s">
        <v>348</v>
      </c>
      <c r="M9258" t="s">
        <v>453</v>
      </c>
      <c r="N9258" t="s">
        <v>573</v>
      </c>
    </row>
    <row r="9259" spans="1:14" hidden="1" x14ac:dyDescent="0.25">
      <c r="A9259" t="s">
        <v>241</v>
      </c>
      <c r="B9259" s="1">
        <v>45504</v>
      </c>
      <c r="C9259" t="s">
        <v>1091</v>
      </c>
      <c r="D9259" t="s">
        <v>1092</v>
      </c>
      <c r="E9259" s="4">
        <v>-2821.2599999999989</v>
      </c>
      <c r="F9259" t="s">
        <v>567</v>
      </c>
      <c r="G9259" t="s">
        <v>511</v>
      </c>
      <c r="H9259" t="s">
        <v>348</v>
      </c>
      <c r="I9259" t="s">
        <v>349</v>
      </c>
      <c r="J9259" t="s">
        <v>746</v>
      </c>
      <c r="L9259" t="s">
        <v>348</v>
      </c>
      <c r="M9259" t="s">
        <v>453</v>
      </c>
      <c r="N9259" t="s">
        <v>573</v>
      </c>
    </row>
    <row r="9260" spans="1:14" hidden="1" x14ac:dyDescent="0.25">
      <c r="A9260" t="s">
        <v>241</v>
      </c>
      <c r="B9260" s="1">
        <v>45504</v>
      </c>
      <c r="C9260" t="s">
        <v>1095</v>
      </c>
      <c r="D9260" t="s">
        <v>1096</v>
      </c>
      <c r="E9260" s="4">
        <v>-452.5800000000001</v>
      </c>
      <c r="F9260" t="s">
        <v>567</v>
      </c>
      <c r="G9260" t="s">
        <v>511</v>
      </c>
      <c r="H9260" t="s">
        <v>348</v>
      </c>
      <c r="I9260" t="s">
        <v>349</v>
      </c>
      <c r="J9260" t="s">
        <v>746</v>
      </c>
      <c r="L9260" t="s">
        <v>348</v>
      </c>
      <c r="M9260" t="s">
        <v>453</v>
      </c>
      <c r="N9260" t="s">
        <v>573</v>
      </c>
    </row>
    <row r="9261" spans="1:14" hidden="1" x14ac:dyDescent="0.25">
      <c r="A9261" t="s">
        <v>241</v>
      </c>
      <c r="B9261" s="1">
        <v>45504</v>
      </c>
      <c r="C9261" t="s">
        <v>1099</v>
      </c>
      <c r="D9261" t="s">
        <v>1100</v>
      </c>
      <c r="E9261" s="4">
        <v>-165.0000000000004</v>
      </c>
      <c r="F9261" t="s">
        <v>567</v>
      </c>
      <c r="G9261" t="s">
        <v>511</v>
      </c>
      <c r="H9261" t="s">
        <v>348</v>
      </c>
      <c r="I9261" t="s">
        <v>349</v>
      </c>
      <c r="J9261" t="s">
        <v>746</v>
      </c>
      <c r="L9261" t="s">
        <v>348</v>
      </c>
      <c r="M9261" t="s">
        <v>453</v>
      </c>
      <c r="N9261" t="s">
        <v>573</v>
      </c>
    </row>
    <row r="9262" spans="1:14" hidden="1" x14ac:dyDescent="0.25">
      <c r="A9262" t="s">
        <v>241</v>
      </c>
      <c r="B9262" s="1">
        <v>45504</v>
      </c>
      <c r="C9262" t="s">
        <v>1103</v>
      </c>
      <c r="D9262" t="s">
        <v>1104</v>
      </c>
      <c r="E9262" s="4">
        <v>-1069.4099999999994</v>
      </c>
      <c r="F9262" t="s">
        <v>567</v>
      </c>
      <c r="G9262" t="s">
        <v>511</v>
      </c>
      <c r="H9262" t="s">
        <v>348</v>
      </c>
      <c r="I9262" t="s">
        <v>349</v>
      </c>
      <c r="J9262" t="s">
        <v>746</v>
      </c>
      <c r="L9262" t="s">
        <v>348</v>
      </c>
      <c r="M9262" t="s">
        <v>453</v>
      </c>
      <c r="N9262" t="s">
        <v>573</v>
      </c>
    </row>
    <row r="9263" spans="1:14" hidden="1" x14ac:dyDescent="0.25">
      <c r="A9263" t="s">
        <v>241</v>
      </c>
      <c r="B9263" s="1">
        <v>45504</v>
      </c>
      <c r="C9263" t="s">
        <v>1107</v>
      </c>
      <c r="D9263" t="s">
        <v>1108</v>
      </c>
      <c r="E9263" s="4">
        <v>-1514.57</v>
      </c>
      <c r="F9263" t="s">
        <v>567</v>
      </c>
      <c r="G9263" t="s">
        <v>511</v>
      </c>
      <c r="H9263" t="s">
        <v>348</v>
      </c>
      <c r="I9263" t="s">
        <v>349</v>
      </c>
      <c r="J9263" t="s">
        <v>746</v>
      </c>
      <c r="L9263" t="s">
        <v>348</v>
      </c>
      <c r="M9263" t="s">
        <v>453</v>
      </c>
      <c r="N9263" t="s">
        <v>573</v>
      </c>
    </row>
    <row r="9264" spans="1:14" hidden="1" x14ac:dyDescent="0.25">
      <c r="A9264" t="s">
        <v>241</v>
      </c>
      <c r="B9264" s="1">
        <v>45504</v>
      </c>
      <c r="C9264" t="s">
        <v>1109</v>
      </c>
      <c r="D9264" t="s">
        <v>1110</v>
      </c>
      <c r="E9264" s="4">
        <v>-678.96999999999969</v>
      </c>
      <c r="F9264" t="s">
        <v>567</v>
      </c>
      <c r="G9264" t="s">
        <v>511</v>
      </c>
      <c r="H9264" t="s">
        <v>348</v>
      </c>
      <c r="I9264" t="s">
        <v>349</v>
      </c>
      <c r="J9264" t="s">
        <v>746</v>
      </c>
      <c r="L9264" t="s">
        <v>348</v>
      </c>
      <c r="M9264" t="s">
        <v>453</v>
      </c>
      <c r="N9264" t="s">
        <v>573</v>
      </c>
    </row>
    <row r="9265" spans="1:14" hidden="1" x14ac:dyDescent="0.25">
      <c r="A9265" t="s">
        <v>241</v>
      </c>
      <c r="B9265" s="1">
        <v>45504</v>
      </c>
      <c r="C9265" t="s">
        <v>1111</v>
      </c>
      <c r="D9265" t="s">
        <v>1112</v>
      </c>
      <c r="E9265" s="4">
        <v>-813.51999999999975</v>
      </c>
      <c r="F9265" t="s">
        <v>567</v>
      </c>
      <c r="G9265" t="s">
        <v>511</v>
      </c>
      <c r="H9265" t="s">
        <v>348</v>
      </c>
      <c r="I9265" t="s">
        <v>349</v>
      </c>
      <c r="J9265" t="s">
        <v>746</v>
      </c>
      <c r="L9265" t="s">
        <v>348</v>
      </c>
      <c r="M9265" t="s">
        <v>453</v>
      </c>
      <c r="N9265" t="s">
        <v>573</v>
      </c>
    </row>
    <row r="9266" spans="1:14" hidden="1" x14ac:dyDescent="0.25">
      <c r="A9266" t="s">
        <v>241</v>
      </c>
      <c r="B9266" s="1">
        <v>45504</v>
      </c>
      <c r="C9266" t="s">
        <v>1115</v>
      </c>
      <c r="D9266" t="s">
        <v>1116</v>
      </c>
      <c r="E9266" s="4">
        <v>-196.85000000001918</v>
      </c>
      <c r="F9266" t="s">
        <v>567</v>
      </c>
      <c r="G9266" t="s">
        <v>511</v>
      </c>
      <c r="H9266" t="s">
        <v>348</v>
      </c>
      <c r="I9266" t="s">
        <v>349</v>
      </c>
      <c r="J9266" t="s">
        <v>746</v>
      </c>
      <c r="L9266" t="s">
        <v>348</v>
      </c>
      <c r="M9266" t="s">
        <v>453</v>
      </c>
      <c r="N9266" t="s">
        <v>573</v>
      </c>
    </row>
    <row r="9267" spans="1:14" hidden="1" x14ac:dyDescent="0.25">
      <c r="A9267" t="s">
        <v>241</v>
      </c>
      <c r="B9267" s="1">
        <v>45504</v>
      </c>
      <c r="C9267" t="s">
        <v>1344</v>
      </c>
      <c r="D9267" t="s">
        <v>1345</v>
      </c>
      <c r="E9267" s="4">
        <v>-636.47</v>
      </c>
      <c r="F9267" t="s">
        <v>567</v>
      </c>
      <c r="G9267" t="s">
        <v>511</v>
      </c>
      <c r="H9267" t="s">
        <v>348</v>
      </c>
      <c r="I9267" t="s">
        <v>349</v>
      </c>
      <c r="J9267" t="s">
        <v>746</v>
      </c>
      <c r="L9267" t="s">
        <v>348</v>
      </c>
      <c r="M9267" t="s">
        <v>453</v>
      </c>
      <c r="N9267" t="s">
        <v>573</v>
      </c>
    </row>
    <row r="9268" spans="1:14" hidden="1" x14ac:dyDescent="0.25">
      <c r="A9268" t="s">
        <v>241</v>
      </c>
      <c r="B9268" s="1">
        <v>45504</v>
      </c>
      <c r="C9268" t="s">
        <v>1371</v>
      </c>
      <c r="D9268" t="s">
        <v>1372</v>
      </c>
      <c r="E9268" s="4">
        <v>-261.56999999998601</v>
      </c>
      <c r="F9268" t="s">
        <v>567</v>
      </c>
      <c r="G9268" t="s">
        <v>511</v>
      </c>
      <c r="H9268" t="s">
        <v>348</v>
      </c>
      <c r="I9268" t="s">
        <v>349</v>
      </c>
      <c r="J9268" t="s">
        <v>746</v>
      </c>
      <c r="M9268" t="s">
        <v>349</v>
      </c>
      <c r="N9268" t="s">
        <v>573</v>
      </c>
    </row>
    <row r="9269" spans="1:14" hidden="1" x14ac:dyDescent="0.25">
      <c r="A9269" t="s">
        <v>241</v>
      </c>
      <c r="B9269" s="1">
        <v>45504</v>
      </c>
      <c r="C9269" t="s">
        <v>1385</v>
      </c>
      <c r="D9269" t="s">
        <v>1386</v>
      </c>
      <c r="E9269" s="4">
        <v>344.66</v>
      </c>
      <c r="F9269" t="s">
        <v>567</v>
      </c>
      <c r="G9269" t="s">
        <v>511</v>
      </c>
      <c r="H9269" t="s">
        <v>348</v>
      </c>
      <c r="I9269" t="s">
        <v>349</v>
      </c>
      <c r="J9269" t="s">
        <v>746</v>
      </c>
      <c r="M9269" t="s">
        <v>349</v>
      </c>
      <c r="N9269" t="s">
        <v>573</v>
      </c>
    </row>
    <row r="9270" spans="1:14" hidden="1" x14ac:dyDescent="0.25">
      <c r="A9270" t="s">
        <v>241</v>
      </c>
      <c r="B9270" s="1">
        <v>45504</v>
      </c>
      <c r="C9270" t="s">
        <v>1387</v>
      </c>
      <c r="D9270" t="s">
        <v>1388</v>
      </c>
      <c r="E9270" s="4">
        <v>-217.84</v>
      </c>
      <c r="F9270" t="s">
        <v>567</v>
      </c>
      <c r="G9270" t="s">
        <v>511</v>
      </c>
      <c r="H9270" t="s">
        <v>348</v>
      </c>
      <c r="I9270" t="s">
        <v>349</v>
      </c>
      <c r="J9270" t="s">
        <v>746</v>
      </c>
      <c r="M9270" t="s">
        <v>349</v>
      </c>
      <c r="N9270" t="s">
        <v>573</v>
      </c>
    </row>
    <row r="9271" spans="1:14" hidden="1" x14ac:dyDescent="0.25">
      <c r="A9271" t="s">
        <v>241</v>
      </c>
      <c r="B9271" s="1">
        <v>45504</v>
      </c>
      <c r="C9271" t="s">
        <v>1117</v>
      </c>
      <c r="D9271" t="s">
        <v>1118</v>
      </c>
      <c r="E9271" s="4">
        <v>-1983.0699999999997</v>
      </c>
      <c r="F9271" t="s">
        <v>567</v>
      </c>
      <c r="G9271" t="s">
        <v>511</v>
      </c>
      <c r="H9271" t="s">
        <v>348</v>
      </c>
      <c r="I9271" t="s">
        <v>349</v>
      </c>
      <c r="J9271" t="s">
        <v>746</v>
      </c>
      <c r="L9271" t="s">
        <v>348</v>
      </c>
      <c r="M9271" t="s">
        <v>453</v>
      </c>
      <c r="N9271" t="s">
        <v>573</v>
      </c>
    </row>
    <row r="9272" spans="1:14" hidden="1" x14ac:dyDescent="0.25">
      <c r="A9272" t="s">
        <v>241</v>
      </c>
      <c r="B9272" s="1">
        <v>45504</v>
      </c>
      <c r="C9272" t="s">
        <v>1119</v>
      </c>
      <c r="D9272" t="s">
        <v>1120</v>
      </c>
      <c r="E9272" s="4">
        <v>-59580.089999999887</v>
      </c>
      <c r="F9272" t="s">
        <v>567</v>
      </c>
      <c r="G9272" t="s">
        <v>511</v>
      </c>
      <c r="H9272" t="s">
        <v>348</v>
      </c>
      <c r="I9272" t="s">
        <v>349</v>
      </c>
      <c r="J9272" t="s">
        <v>684</v>
      </c>
      <c r="L9272" t="s">
        <v>1121</v>
      </c>
      <c r="M9272" t="s">
        <v>453</v>
      </c>
      <c r="N9272" t="s">
        <v>573</v>
      </c>
    </row>
    <row r="9273" spans="1:14" hidden="1" x14ac:dyDescent="0.25">
      <c r="A9273" t="s">
        <v>241</v>
      </c>
      <c r="B9273" s="1">
        <v>45504</v>
      </c>
      <c r="C9273" t="s">
        <v>1124</v>
      </c>
      <c r="D9273" t="s">
        <v>1125</v>
      </c>
      <c r="E9273" s="4">
        <v>-210910</v>
      </c>
      <c r="F9273" t="s">
        <v>567</v>
      </c>
      <c r="G9273" t="s">
        <v>511</v>
      </c>
      <c r="H9273" t="s">
        <v>348</v>
      </c>
      <c r="I9273" t="s">
        <v>349</v>
      </c>
      <c r="J9273" t="s">
        <v>746</v>
      </c>
      <c r="L9273" t="s">
        <v>348</v>
      </c>
      <c r="M9273" t="s">
        <v>457</v>
      </c>
      <c r="N9273" t="s">
        <v>573</v>
      </c>
    </row>
    <row r="9274" spans="1:14" hidden="1" x14ac:dyDescent="0.25">
      <c r="A9274" t="s">
        <v>241</v>
      </c>
      <c r="B9274" s="1">
        <v>45504</v>
      </c>
      <c r="C9274" t="s">
        <v>565</v>
      </c>
      <c r="D9274" t="s">
        <v>566</v>
      </c>
      <c r="E9274" s="4">
        <v>193912.75</v>
      </c>
      <c r="F9274" t="s">
        <v>567</v>
      </c>
      <c r="G9274" t="s">
        <v>471</v>
      </c>
      <c r="H9274" t="s">
        <v>291</v>
      </c>
      <c r="I9274" t="s">
        <v>292</v>
      </c>
      <c r="J9274" t="s">
        <v>251</v>
      </c>
      <c r="L9274" t="s">
        <v>376</v>
      </c>
      <c r="M9274" t="s">
        <v>377</v>
      </c>
      <c r="N9274" t="s">
        <v>486</v>
      </c>
    </row>
    <row r="9275" spans="1:14" hidden="1" x14ac:dyDescent="0.25">
      <c r="A9275" t="s">
        <v>241</v>
      </c>
      <c r="B9275" s="1">
        <v>45504</v>
      </c>
      <c r="C9275" t="s">
        <v>568</v>
      </c>
      <c r="D9275" t="s">
        <v>569</v>
      </c>
      <c r="E9275" s="4">
        <v>113109.95999999999</v>
      </c>
      <c r="F9275" t="s">
        <v>567</v>
      </c>
      <c r="G9275" t="s">
        <v>471</v>
      </c>
      <c r="H9275" t="s">
        <v>291</v>
      </c>
      <c r="I9275" t="s">
        <v>292</v>
      </c>
      <c r="J9275" t="s">
        <v>251</v>
      </c>
      <c r="L9275" t="s">
        <v>376</v>
      </c>
      <c r="M9275" t="s">
        <v>377</v>
      </c>
      <c r="N9275" t="s">
        <v>486</v>
      </c>
    </row>
    <row r="9276" spans="1:14" hidden="1" x14ac:dyDescent="0.25">
      <c r="A9276" t="s">
        <v>241</v>
      </c>
      <c r="B9276" s="1">
        <v>45504</v>
      </c>
      <c r="C9276" t="s">
        <v>574</v>
      </c>
      <c r="D9276" t="s">
        <v>575</v>
      </c>
      <c r="E9276" s="4">
        <v>25834.050000000003</v>
      </c>
      <c r="F9276" t="s">
        <v>567</v>
      </c>
      <c r="G9276" t="s">
        <v>471</v>
      </c>
      <c r="H9276" t="s">
        <v>291</v>
      </c>
      <c r="I9276" t="s">
        <v>292</v>
      </c>
      <c r="J9276" t="s">
        <v>251</v>
      </c>
      <c r="L9276" t="s">
        <v>376</v>
      </c>
      <c r="M9276" t="s">
        <v>377</v>
      </c>
      <c r="N9276" t="s">
        <v>486</v>
      </c>
    </row>
    <row r="9277" spans="1:14" hidden="1" x14ac:dyDescent="0.25">
      <c r="A9277" t="s">
        <v>241</v>
      </c>
      <c r="B9277" s="1">
        <v>45504</v>
      </c>
      <c r="C9277" t="s">
        <v>578</v>
      </c>
      <c r="D9277" t="s">
        <v>579</v>
      </c>
      <c r="E9277" s="4">
        <v>1145.42</v>
      </c>
      <c r="F9277" t="s">
        <v>567</v>
      </c>
      <c r="G9277" t="s">
        <v>471</v>
      </c>
      <c r="H9277" t="s">
        <v>298</v>
      </c>
      <c r="I9277" t="s">
        <v>299</v>
      </c>
      <c r="J9277" t="s">
        <v>258</v>
      </c>
      <c r="L9277" t="s">
        <v>376</v>
      </c>
      <c r="M9277" t="s">
        <v>377</v>
      </c>
      <c r="N9277" t="s">
        <v>487</v>
      </c>
    </row>
    <row r="9278" spans="1:14" hidden="1" x14ac:dyDescent="0.25">
      <c r="A9278" t="s">
        <v>241</v>
      </c>
      <c r="B9278" s="1">
        <v>45504</v>
      </c>
      <c r="C9278" t="s">
        <v>582</v>
      </c>
      <c r="D9278" t="s">
        <v>583</v>
      </c>
      <c r="E9278" s="4">
        <v>12756.900000000001</v>
      </c>
      <c r="F9278" t="s">
        <v>567</v>
      </c>
      <c r="G9278" t="s">
        <v>471</v>
      </c>
      <c r="H9278" t="s">
        <v>291</v>
      </c>
      <c r="I9278" t="s">
        <v>292</v>
      </c>
      <c r="J9278" t="s">
        <v>251</v>
      </c>
      <c r="L9278" t="s">
        <v>376</v>
      </c>
      <c r="M9278" t="s">
        <v>377</v>
      </c>
      <c r="N9278" t="s">
        <v>482</v>
      </c>
    </row>
    <row r="9279" spans="1:14" hidden="1" x14ac:dyDescent="0.25">
      <c r="A9279" t="s">
        <v>241</v>
      </c>
      <c r="B9279" s="1">
        <v>45504</v>
      </c>
      <c r="C9279" t="s">
        <v>586</v>
      </c>
      <c r="D9279" t="s">
        <v>587</v>
      </c>
      <c r="E9279" s="4">
        <v>4303.03</v>
      </c>
      <c r="F9279" t="s">
        <v>567</v>
      </c>
      <c r="G9279" t="s">
        <v>471</v>
      </c>
      <c r="H9279" t="s">
        <v>298</v>
      </c>
      <c r="I9279" t="s">
        <v>299</v>
      </c>
      <c r="J9279" t="s">
        <v>258</v>
      </c>
      <c r="L9279" t="s">
        <v>376</v>
      </c>
      <c r="M9279" t="s">
        <v>377</v>
      </c>
      <c r="N9279" t="s">
        <v>487</v>
      </c>
    </row>
    <row r="9280" spans="1:14" hidden="1" x14ac:dyDescent="0.25">
      <c r="A9280" t="s">
        <v>241</v>
      </c>
      <c r="B9280" s="1">
        <v>45504</v>
      </c>
      <c r="C9280" t="s">
        <v>590</v>
      </c>
      <c r="D9280" t="s">
        <v>591</v>
      </c>
      <c r="E9280" s="4">
        <v>4597.33</v>
      </c>
      <c r="F9280" t="s">
        <v>567</v>
      </c>
      <c r="G9280" t="s">
        <v>471</v>
      </c>
      <c r="H9280" t="s">
        <v>298</v>
      </c>
      <c r="I9280" t="s">
        <v>299</v>
      </c>
      <c r="J9280" t="s">
        <v>258</v>
      </c>
      <c r="L9280" t="s">
        <v>376</v>
      </c>
      <c r="M9280" t="s">
        <v>377</v>
      </c>
      <c r="N9280" t="s">
        <v>487</v>
      </c>
    </row>
    <row r="9281" spans="1:14" hidden="1" x14ac:dyDescent="0.25">
      <c r="A9281" t="s">
        <v>241</v>
      </c>
      <c r="B9281" s="1">
        <v>45504</v>
      </c>
      <c r="C9281" t="s">
        <v>595</v>
      </c>
      <c r="D9281" t="s">
        <v>596</v>
      </c>
      <c r="E9281" s="4">
        <v>2144.8199999999997</v>
      </c>
      <c r="F9281" t="s">
        <v>567</v>
      </c>
      <c r="G9281" t="s">
        <v>471</v>
      </c>
      <c r="H9281" t="s">
        <v>311</v>
      </c>
      <c r="I9281" t="s">
        <v>312</v>
      </c>
      <c r="J9281" t="s">
        <v>264</v>
      </c>
      <c r="L9281" t="s">
        <v>376</v>
      </c>
      <c r="M9281" t="s">
        <v>377</v>
      </c>
      <c r="N9281" t="s">
        <v>477</v>
      </c>
    </row>
    <row r="9282" spans="1:14" hidden="1" x14ac:dyDescent="0.25">
      <c r="A9282" t="s">
        <v>241</v>
      </c>
      <c r="B9282" s="1">
        <v>45504</v>
      </c>
      <c r="C9282" t="s">
        <v>599</v>
      </c>
      <c r="D9282" t="s">
        <v>600</v>
      </c>
      <c r="E9282" s="4">
        <v>2801.3799999999997</v>
      </c>
      <c r="F9282" t="s">
        <v>567</v>
      </c>
      <c r="G9282" t="s">
        <v>471</v>
      </c>
      <c r="H9282" t="s">
        <v>298</v>
      </c>
      <c r="I9282" t="s">
        <v>299</v>
      </c>
      <c r="J9282" t="s">
        <v>258</v>
      </c>
      <c r="L9282" t="s">
        <v>376</v>
      </c>
      <c r="M9282" t="s">
        <v>377</v>
      </c>
      <c r="N9282" t="s">
        <v>482</v>
      </c>
    </row>
    <row r="9283" spans="1:14" hidden="1" x14ac:dyDescent="0.25">
      <c r="A9283" t="s">
        <v>241</v>
      </c>
      <c r="B9283" s="1">
        <v>45504</v>
      </c>
      <c r="C9283" t="s">
        <v>603</v>
      </c>
      <c r="D9283" t="s">
        <v>604</v>
      </c>
      <c r="E9283" s="4">
        <v>9188.35</v>
      </c>
      <c r="F9283" t="s">
        <v>567</v>
      </c>
      <c r="G9283" t="s">
        <v>471</v>
      </c>
      <c r="H9283" t="s">
        <v>311</v>
      </c>
      <c r="I9283" t="s">
        <v>312</v>
      </c>
      <c r="J9283" t="s">
        <v>264</v>
      </c>
      <c r="L9283" t="s">
        <v>376</v>
      </c>
      <c r="M9283" t="s">
        <v>377</v>
      </c>
      <c r="N9283" t="s">
        <v>487</v>
      </c>
    </row>
    <row r="9284" spans="1:14" hidden="1" x14ac:dyDescent="0.25">
      <c r="A9284" t="s">
        <v>241</v>
      </c>
      <c r="B9284" s="1">
        <v>45504</v>
      </c>
      <c r="C9284" t="s">
        <v>1130</v>
      </c>
      <c r="D9284" t="s">
        <v>1131</v>
      </c>
      <c r="E9284" s="4">
        <v>4993.1500000000005</v>
      </c>
      <c r="F9284" t="s">
        <v>567</v>
      </c>
      <c r="G9284" t="s">
        <v>471</v>
      </c>
      <c r="H9284" t="s">
        <v>291</v>
      </c>
      <c r="I9284" t="s">
        <v>292</v>
      </c>
      <c r="J9284" t="s">
        <v>251</v>
      </c>
      <c r="L9284" t="s">
        <v>376</v>
      </c>
      <c r="M9284" t="s">
        <v>377</v>
      </c>
      <c r="N9284" t="s">
        <v>487</v>
      </c>
    </row>
    <row r="9285" spans="1:14" hidden="1" x14ac:dyDescent="0.25">
      <c r="A9285" t="s">
        <v>241</v>
      </c>
      <c r="B9285" s="1">
        <v>45504</v>
      </c>
      <c r="C9285" t="s">
        <v>1364</v>
      </c>
      <c r="D9285" t="s">
        <v>1365</v>
      </c>
      <c r="E9285" s="4">
        <v>88.91</v>
      </c>
      <c r="F9285" t="s">
        <v>567</v>
      </c>
      <c r="G9285" t="s">
        <v>471</v>
      </c>
      <c r="H9285" t="s">
        <v>311</v>
      </c>
      <c r="I9285" t="s">
        <v>312</v>
      </c>
      <c r="J9285" t="s">
        <v>264</v>
      </c>
      <c r="L9285" t="s">
        <v>376</v>
      </c>
      <c r="M9285" t="s">
        <v>377</v>
      </c>
      <c r="N9285" t="s">
        <v>480</v>
      </c>
    </row>
    <row r="9286" spans="1:14" hidden="1" x14ac:dyDescent="0.25">
      <c r="A9286" t="s">
        <v>241</v>
      </c>
      <c r="B9286" s="1">
        <v>45504</v>
      </c>
      <c r="C9286" t="s">
        <v>627</v>
      </c>
      <c r="D9286" t="s">
        <v>628</v>
      </c>
      <c r="E9286" s="4">
        <v>141730.47999999998</v>
      </c>
      <c r="F9286" t="s">
        <v>567</v>
      </c>
      <c r="G9286" t="s">
        <v>471</v>
      </c>
      <c r="H9286" t="s">
        <v>295</v>
      </c>
      <c r="I9286" t="s">
        <v>254</v>
      </c>
      <c r="J9286" t="s">
        <v>253</v>
      </c>
      <c r="L9286" t="s">
        <v>378</v>
      </c>
      <c r="M9286" t="s">
        <v>379</v>
      </c>
      <c r="N9286" t="s">
        <v>486</v>
      </c>
    </row>
    <row r="9287" spans="1:14" hidden="1" x14ac:dyDescent="0.25">
      <c r="A9287" t="s">
        <v>241</v>
      </c>
      <c r="B9287" s="1">
        <v>45504</v>
      </c>
      <c r="C9287" t="s">
        <v>631</v>
      </c>
      <c r="D9287" t="s">
        <v>632</v>
      </c>
      <c r="E9287" s="4">
        <v>90</v>
      </c>
      <c r="F9287" t="s">
        <v>567</v>
      </c>
      <c r="G9287" t="s">
        <v>471</v>
      </c>
      <c r="H9287" t="s">
        <v>301</v>
      </c>
      <c r="I9287" t="s">
        <v>302</v>
      </c>
      <c r="J9287" t="s">
        <v>258</v>
      </c>
      <c r="L9287" t="s">
        <v>378</v>
      </c>
      <c r="M9287" t="s">
        <v>379</v>
      </c>
      <c r="N9287" t="s">
        <v>486</v>
      </c>
    </row>
    <row r="9288" spans="1:14" hidden="1" x14ac:dyDescent="0.25">
      <c r="A9288" t="s">
        <v>241</v>
      </c>
      <c r="B9288" s="1">
        <v>45504</v>
      </c>
      <c r="C9288" t="s">
        <v>633</v>
      </c>
      <c r="D9288" t="s">
        <v>634</v>
      </c>
      <c r="E9288" s="4">
        <v>28463.07</v>
      </c>
      <c r="F9288" t="s">
        <v>567</v>
      </c>
      <c r="G9288" t="s">
        <v>471</v>
      </c>
      <c r="H9288" t="s">
        <v>295</v>
      </c>
      <c r="I9288" t="s">
        <v>254</v>
      </c>
      <c r="J9288" t="s">
        <v>253</v>
      </c>
      <c r="L9288" t="s">
        <v>378</v>
      </c>
      <c r="M9288" t="s">
        <v>379</v>
      </c>
      <c r="N9288" t="s">
        <v>486</v>
      </c>
    </row>
    <row r="9289" spans="1:14" hidden="1" x14ac:dyDescent="0.25">
      <c r="A9289" t="s">
        <v>241</v>
      </c>
      <c r="B9289" s="1">
        <v>45504</v>
      </c>
      <c r="C9289" t="s">
        <v>640</v>
      </c>
      <c r="D9289" t="s">
        <v>641</v>
      </c>
      <c r="E9289" s="4">
        <v>36.29</v>
      </c>
      <c r="F9289" t="s">
        <v>567</v>
      </c>
      <c r="G9289" t="s">
        <v>471</v>
      </c>
      <c r="H9289" t="s">
        <v>301</v>
      </c>
      <c r="I9289" t="s">
        <v>302</v>
      </c>
      <c r="J9289" t="s">
        <v>258</v>
      </c>
      <c r="L9289" t="s">
        <v>378</v>
      </c>
      <c r="M9289" t="s">
        <v>379</v>
      </c>
      <c r="N9289" t="s">
        <v>485</v>
      </c>
    </row>
    <row r="9290" spans="1:14" hidden="1" x14ac:dyDescent="0.25">
      <c r="A9290" t="s">
        <v>241</v>
      </c>
      <c r="B9290" s="1">
        <v>45504</v>
      </c>
      <c r="C9290" t="s">
        <v>646</v>
      </c>
      <c r="D9290" t="s">
        <v>647</v>
      </c>
      <c r="E9290" s="4">
        <v>238706.82</v>
      </c>
      <c r="F9290" t="s">
        <v>567</v>
      </c>
      <c r="G9290" t="s">
        <v>471</v>
      </c>
      <c r="H9290" t="s">
        <v>295</v>
      </c>
      <c r="I9290" t="s">
        <v>254</v>
      </c>
      <c r="J9290" t="s">
        <v>253</v>
      </c>
      <c r="L9290" t="s">
        <v>378</v>
      </c>
      <c r="M9290" t="s">
        <v>379</v>
      </c>
      <c r="N9290" t="s">
        <v>486</v>
      </c>
    </row>
    <row r="9291" spans="1:14" hidden="1" x14ac:dyDescent="0.25">
      <c r="A9291" t="s">
        <v>241</v>
      </c>
      <c r="B9291" s="1">
        <v>45504</v>
      </c>
      <c r="C9291" t="s">
        <v>650</v>
      </c>
      <c r="D9291" t="s">
        <v>651</v>
      </c>
      <c r="E9291" s="4">
        <v>19455.759999999998</v>
      </c>
      <c r="F9291" t="s">
        <v>567</v>
      </c>
      <c r="G9291" t="s">
        <v>471</v>
      </c>
      <c r="H9291" t="s">
        <v>308</v>
      </c>
      <c r="I9291" t="s">
        <v>309</v>
      </c>
      <c r="J9291" t="s">
        <v>264</v>
      </c>
      <c r="L9291" t="s">
        <v>378</v>
      </c>
      <c r="M9291" t="s">
        <v>379</v>
      </c>
      <c r="N9291" t="s">
        <v>487</v>
      </c>
    </row>
    <row r="9292" spans="1:14" hidden="1" x14ac:dyDescent="0.25">
      <c r="A9292" t="s">
        <v>241</v>
      </c>
      <c r="B9292" s="1">
        <v>45504</v>
      </c>
      <c r="C9292" t="s">
        <v>652</v>
      </c>
      <c r="D9292" t="s">
        <v>653</v>
      </c>
      <c r="E9292" s="4">
        <v>8390.84</v>
      </c>
      <c r="F9292" t="s">
        <v>567</v>
      </c>
      <c r="G9292" t="s">
        <v>471</v>
      </c>
      <c r="H9292" t="s">
        <v>308</v>
      </c>
      <c r="I9292" t="s">
        <v>309</v>
      </c>
      <c r="J9292" t="s">
        <v>264</v>
      </c>
      <c r="L9292" t="s">
        <v>378</v>
      </c>
      <c r="M9292" t="s">
        <v>379</v>
      </c>
      <c r="N9292" t="s">
        <v>487</v>
      </c>
    </row>
    <row r="9293" spans="1:14" hidden="1" x14ac:dyDescent="0.25">
      <c r="A9293" t="s">
        <v>241</v>
      </c>
      <c r="B9293" s="1">
        <v>45504</v>
      </c>
      <c r="C9293" t="s">
        <v>656</v>
      </c>
      <c r="D9293" t="s">
        <v>657</v>
      </c>
      <c r="E9293" s="4">
        <v>1751.44</v>
      </c>
      <c r="F9293" t="s">
        <v>567</v>
      </c>
      <c r="G9293" t="s">
        <v>471</v>
      </c>
      <c r="H9293" t="s">
        <v>308</v>
      </c>
      <c r="I9293" t="s">
        <v>309</v>
      </c>
      <c r="J9293" t="s">
        <v>264</v>
      </c>
      <c r="L9293" t="s">
        <v>378</v>
      </c>
      <c r="M9293" t="s">
        <v>379</v>
      </c>
      <c r="N9293" t="s">
        <v>487</v>
      </c>
    </row>
    <row r="9294" spans="1:14" hidden="1" x14ac:dyDescent="0.25">
      <c r="A9294" t="s">
        <v>241</v>
      </c>
      <c r="B9294" s="1">
        <v>45504</v>
      </c>
      <c r="C9294" t="s">
        <v>663</v>
      </c>
      <c r="D9294" t="s">
        <v>664</v>
      </c>
      <c r="E9294" s="4">
        <v>3267.0199999999991</v>
      </c>
      <c r="F9294" t="s">
        <v>567</v>
      </c>
      <c r="G9294" t="s">
        <v>471</v>
      </c>
      <c r="H9294" t="s">
        <v>308</v>
      </c>
      <c r="I9294" t="s">
        <v>309</v>
      </c>
      <c r="J9294" t="s">
        <v>264</v>
      </c>
      <c r="L9294" t="s">
        <v>378</v>
      </c>
      <c r="M9294" t="s">
        <v>379</v>
      </c>
      <c r="N9294" t="s">
        <v>487</v>
      </c>
    </row>
    <row r="9295" spans="1:14" hidden="1" x14ac:dyDescent="0.25">
      <c r="A9295" t="s">
        <v>241</v>
      </c>
      <c r="B9295" s="1">
        <v>45504</v>
      </c>
      <c r="C9295" t="s">
        <v>668</v>
      </c>
      <c r="D9295" t="s">
        <v>669</v>
      </c>
      <c r="E9295" s="4">
        <v>3034.2</v>
      </c>
      <c r="F9295" t="s">
        <v>567</v>
      </c>
      <c r="G9295" t="s">
        <v>471</v>
      </c>
      <c r="H9295" t="s">
        <v>308</v>
      </c>
      <c r="I9295" t="s">
        <v>309</v>
      </c>
      <c r="J9295" t="s">
        <v>264</v>
      </c>
      <c r="L9295" t="s">
        <v>378</v>
      </c>
      <c r="M9295" t="s">
        <v>379</v>
      </c>
      <c r="N9295" t="s">
        <v>487</v>
      </c>
    </row>
    <row r="9296" spans="1:14" hidden="1" x14ac:dyDescent="0.25">
      <c r="A9296" t="s">
        <v>241</v>
      </c>
      <c r="B9296" s="1">
        <v>45504</v>
      </c>
      <c r="C9296" t="s">
        <v>672</v>
      </c>
      <c r="D9296" t="s">
        <v>673</v>
      </c>
      <c r="E9296" s="4">
        <v>14379.6</v>
      </c>
      <c r="F9296" t="s">
        <v>567</v>
      </c>
      <c r="G9296" t="s">
        <v>471</v>
      </c>
      <c r="H9296" t="s">
        <v>308</v>
      </c>
      <c r="I9296" t="s">
        <v>309</v>
      </c>
      <c r="J9296" t="s">
        <v>264</v>
      </c>
      <c r="L9296" t="s">
        <v>378</v>
      </c>
      <c r="M9296" t="s">
        <v>379</v>
      </c>
      <c r="N9296" t="s">
        <v>487</v>
      </c>
    </row>
    <row r="9297" spans="1:14" hidden="1" x14ac:dyDescent="0.25">
      <c r="A9297" t="s">
        <v>241</v>
      </c>
      <c r="B9297" s="1">
        <v>45504</v>
      </c>
      <c r="C9297" t="s">
        <v>676</v>
      </c>
      <c r="D9297" t="s">
        <v>677</v>
      </c>
      <c r="E9297" s="4">
        <v>74104.799999999988</v>
      </c>
      <c r="F9297" t="s">
        <v>567</v>
      </c>
      <c r="G9297" t="s">
        <v>471</v>
      </c>
      <c r="H9297" t="s">
        <v>308</v>
      </c>
      <c r="I9297" t="s">
        <v>309</v>
      </c>
      <c r="J9297" t="s">
        <v>264</v>
      </c>
      <c r="L9297" t="s">
        <v>378</v>
      </c>
      <c r="M9297" t="s">
        <v>379</v>
      </c>
      <c r="N9297" t="s">
        <v>477</v>
      </c>
    </row>
    <row r="9298" spans="1:14" hidden="1" x14ac:dyDescent="0.25">
      <c r="A9298" t="s">
        <v>241</v>
      </c>
      <c r="B9298" s="1">
        <v>45504</v>
      </c>
      <c r="C9298" t="s">
        <v>680</v>
      </c>
      <c r="D9298" t="s">
        <v>681</v>
      </c>
      <c r="E9298" s="4">
        <v>30132.61</v>
      </c>
      <c r="F9298" t="s">
        <v>567</v>
      </c>
      <c r="G9298" t="s">
        <v>471</v>
      </c>
      <c r="H9298" t="s">
        <v>308</v>
      </c>
      <c r="I9298" t="s">
        <v>309</v>
      </c>
      <c r="J9298" t="s">
        <v>264</v>
      </c>
      <c r="L9298" t="s">
        <v>378</v>
      </c>
      <c r="M9298" t="s">
        <v>379</v>
      </c>
      <c r="N9298" t="s">
        <v>487</v>
      </c>
    </row>
    <row r="9299" spans="1:14" hidden="1" x14ac:dyDescent="0.25">
      <c r="A9299" t="s">
        <v>241</v>
      </c>
      <c r="B9299" s="1">
        <v>45504</v>
      </c>
      <c r="C9299" t="s">
        <v>685</v>
      </c>
      <c r="D9299" t="s">
        <v>686</v>
      </c>
      <c r="E9299" s="4">
        <v>800</v>
      </c>
      <c r="F9299" t="s">
        <v>567</v>
      </c>
      <c r="G9299" t="s">
        <v>471</v>
      </c>
      <c r="H9299" t="s">
        <v>301</v>
      </c>
      <c r="I9299" t="s">
        <v>302</v>
      </c>
      <c r="J9299" t="s">
        <v>258</v>
      </c>
      <c r="L9299" t="s">
        <v>378</v>
      </c>
      <c r="M9299" t="s">
        <v>379</v>
      </c>
      <c r="N9299" t="s">
        <v>486</v>
      </c>
    </row>
    <row r="9300" spans="1:14" hidden="1" x14ac:dyDescent="0.25">
      <c r="A9300" t="s">
        <v>241</v>
      </c>
      <c r="B9300" s="1">
        <v>45504</v>
      </c>
      <c r="C9300" t="s">
        <v>690</v>
      </c>
      <c r="D9300" t="s">
        <v>691</v>
      </c>
      <c r="E9300" s="4">
        <v>20402</v>
      </c>
      <c r="F9300" t="s">
        <v>567</v>
      </c>
      <c r="G9300" t="s">
        <v>471</v>
      </c>
      <c r="H9300" t="s">
        <v>308</v>
      </c>
      <c r="I9300" t="s">
        <v>309</v>
      </c>
      <c r="J9300" t="s">
        <v>264</v>
      </c>
      <c r="L9300" t="s">
        <v>378</v>
      </c>
      <c r="M9300" t="s">
        <v>379</v>
      </c>
      <c r="N9300" t="s">
        <v>487</v>
      </c>
    </row>
    <row r="9301" spans="1:14" hidden="1" x14ac:dyDescent="0.25">
      <c r="A9301" t="s">
        <v>241</v>
      </c>
      <c r="B9301" s="1">
        <v>45504</v>
      </c>
      <c r="C9301" t="s">
        <v>696</v>
      </c>
      <c r="D9301" t="s">
        <v>697</v>
      </c>
      <c r="E9301" s="4">
        <v>4135.3600000000006</v>
      </c>
      <c r="F9301" t="s">
        <v>567</v>
      </c>
      <c r="G9301" t="s">
        <v>471</v>
      </c>
      <c r="H9301" t="s">
        <v>308</v>
      </c>
      <c r="I9301" t="s">
        <v>309</v>
      </c>
      <c r="J9301" t="s">
        <v>264</v>
      </c>
      <c r="L9301" t="s">
        <v>378</v>
      </c>
      <c r="M9301" t="s">
        <v>379</v>
      </c>
      <c r="N9301" t="s">
        <v>487</v>
      </c>
    </row>
    <row r="9302" spans="1:14" hidden="1" x14ac:dyDescent="0.25">
      <c r="A9302" t="s">
        <v>241</v>
      </c>
      <c r="B9302" s="1">
        <v>45504</v>
      </c>
      <c r="C9302" t="s">
        <v>698</v>
      </c>
      <c r="D9302" t="s">
        <v>699</v>
      </c>
      <c r="E9302" s="4">
        <v>437.5</v>
      </c>
      <c r="F9302" t="s">
        <v>567</v>
      </c>
      <c r="G9302" t="s">
        <v>471</v>
      </c>
      <c r="H9302" t="s">
        <v>308</v>
      </c>
      <c r="I9302" t="s">
        <v>309</v>
      </c>
      <c r="J9302" t="s">
        <v>264</v>
      </c>
      <c r="L9302" t="s">
        <v>378</v>
      </c>
      <c r="M9302" t="s">
        <v>379</v>
      </c>
      <c r="N9302" t="s">
        <v>487</v>
      </c>
    </row>
    <row r="9303" spans="1:14" hidden="1" x14ac:dyDescent="0.25">
      <c r="A9303" t="s">
        <v>241</v>
      </c>
      <c r="B9303" s="1">
        <v>45504</v>
      </c>
      <c r="C9303" t="s">
        <v>1132</v>
      </c>
      <c r="D9303" t="s">
        <v>1133</v>
      </c>
      <c r="E9303" s="4">
        <v>1176.08</v>
      </c>
      <c r="F9303" t="s">
        <v>567</v>
      </c>
      <c r="G9303" t="s">
        <v>471</v>
      </c>
      <c r="H9303" t="s">
        <v>308</v>
      </c>
      <c r="I9303" t="s">
        <v>309</v>
      </c>
      <c r="J9303" t="s">
        <v>264</v>
      </c>
      <c r="L9303" t="s">
        <v>378</v>
      </c>
      <c r="M9303" t="s">
        <v>379</v>
      </c>
      <c r="N9303" t="s">
        <v>480</v>
      </c>
    </row>
    <row r="9304" spans="1:14" hidden="1" x14ac:dyDescent="0.25">
      <c r="A9304" t="s">
        <v>241</v>
      </c>
      <c r="B9304" s="1">
        <v>45504</v>
      </c>
      <c r="C9304" t="s">
        <v>1134</v>
      </c>
      <c r="D9304" t="s">
        <v>1135</v>
      </c>
      <c r="E9304" s="4">
        <v>26135.760000000002</v>
      </c>
      <c r="F9304" t="s">
        <v>567</v>
      </c>
      <c r="G9304" t="s">
        <v>471</v>
      </c>
      <c r="H9304" t="s">
        <v>301</v>
      </c>
      <c r="I9304" t="s">
        <v>302</v>
      </c>
      <c r="J9304" t="s">
        <v>258</v>
      </c>
      <c r="L9304" t="s">
        <v>378</v>
      </c>
      <c r="M9304" t="s">
        <v>379</v>
      </c>
      <c r="N9304" t="s">
        <v>486</v>
      </c>
    </row>
    <row r="9305" spans="1:14" hidden="1" x14ac:dyDescent="0.25">
      <c r="A9305" t="s">
        <v>241</v>
      </c>
      <c r="B9305" s="1">
        <v>45504</v>
      </c>
      <c r="C9305" t="s">
        <v>1140</v>
      </c>
      <c r="D9305" t="s">
        <v>1141</v>
      </c>
      <c r="E9305" s="4">
        <v>7583.3099999999995</v>
      </c>
      <c r="F9305" t="s">
        <v>567</v>
      </c>
      <c r="G9305" t="s">
        <v>471</v>
      </c>
      <c r="H9305" t="s">
        <v>308</v>
      </c>
      <c r="I9305" t="s">
        <v>309</v>
      </c>
      <c r="J9305" t="s">
        <v>264</v>
      </c>
      <c r="L9305" t="s">
        <v>378</v>
      </c>
      <c r="M9305" t="s">
        <v>379</v>
      </c>
      <c r="N9305" t="s">
        <v>487</v>
      </c>
    </row>
    <row r="9306" spans="1:14" hidden="1" x14ac:dyDescent="0.25">
      <c r="A9306" t="s">
        <v>241</v>
      </c>
      <c r="B9306" s="1">
        <v>45504</v>
      </c>
      <c r="C9306" t="s">
        <v>1221</v>
      </c>
      <c r="D9306" t="s">
        <v>1222</v>
      </c>
      <c r="E9306" s="4">
        <v>27722.6</v>
      </c>
      <c r="F9306" t="s">
        <v>567</v>
      </c>
      <c r="G9306" t="s">
        <v>471</v>
      </c>
      <c r="H9306" t="s">
        <v>317</v>
      </c>
      <c r="I9306" t="s">
        <v>318</v>
      </c>
      <c r="J9306" t="s">
        <v>276</v>
      </c>
      <c r="L9306" t="s">
        <v>390</v>
      </c>
      <c r="M9306" t="s">
        <v>391</v>
      </c>
      <c r="N9306" t="s">
        <v>487</v>
      </c>
    </row>
    <row r="9307" spans="1:14" hidden="1" x14ac:dyDescent="0.25">
      <c r="A9307" t="s">
        <v>241</v>
      </c>
      <c r="B9307" s="1">
        <v>45504</v>
      </c>
      <c r="C9307" t="s">
        <v>1310</v>
      </c>
      <c r="D9307" t="s">
        <v>1311</v>
      </c>
      <c r="E9307" s="4">
        <v>24500</v>
      </c>
      <c r="F9307" t="s">
        <v>567</v>
      </c>
      <c r="G9307" t="s">
        <v>471</v>
      </c>
      <c r="H9307" t="s">
        <v>308</v>
      </c>
      <c r="I9307" t="s">
        <v>309</v>
      </c>
      <c r="J9307" t="s">
        <v>264</v>
      </c>
      <c r="L9307" t="s">
        <v>378</v>
      </c>
      <c r="M9307" t="s">
        <v>379</v>
      </c>
      <c r="N9307" t="s">
        <v>487</v>
      </c>
    </row>
    <row r="9308" spans="1:14" hidden="1" x14ac:dyDescent="0.25">
      <c r="A9308" t="s">
        <v>241</v>
      </c>
      <c r="B9308" s="1">
        <v>45504</v>
      </c>
      <c r="C9308" t="s">
        <v>702</v>
      </c>
      <c r="D9308" t="s">
        <v>703</v>
      </c>
      <c r="E9308" s="4">
        <v>7583.3099999999995</v>
      </c>
      <c r="F9308" t="s">
        <v>567</v>
      </c>
      <c r="G9308" t="s">
        <v>471</v>
      </c>
      <c r="H9308" t="s">
        <v>311</v>
      </c>
      <c r="I9308" t="s">
        <v>312</v>
      </c>
      <c r="J9308" t="s">
        <v>264</v>
      </c>
      <c r="L9308" t="s">
        <v>378</v>
      </c>
      <c r="M9308" t="s">
        <v>379</v>
      </c>
      <c r="N9308" t="s">
        <v>487</v>
      </c>
    </row>
    <row r="9309" spans="1:14" hidden="1" x14ac:dyDescent="0.25">
      <c r="A9309" t="s">
        <v>241</v>
      </c>
      <c r="B9309" s="1">
        <v>45504</v>
      </c>
      <c r="C9309" t="s">
        <v>1312</v>
      </c>
      <c r="D9309" t="s">
        <v>1313</v>
      </c>
      <c r="E9309" s="4">
        <v>10337.25</v>
      </c>
      <c r="F9309" t="s">
        <v>567</v>
      </c>
      <c r="G9309" t="s">
        <v>471</v>
      </c>
      <c r="H9309" t="s">
        <v>311</v>
      </c>
      <c r="I9309" t="s">
        <v>312</v>
      </c>
      <c r="J9309" t="s">
        <v>264</v>
      </c>
      <c r="L9309" t="s">
        <v>378</v>
      </c>
      <c r="M9309" t="s">
        <v>379</v>
      </c>
      <c r="N9309" t="s">
        <v>487</v>
      </c>
    </row>
    <row r="9310" spans="1:14" hidden="1" x14ac:dyDescent="0.25">
      <c r="A9310" t="s">
        <v>241</v>
      </c>
      <c r="B9310" s="1">
        <v>45504</v>
      </c>
      <c r="C9310" t="s">
        <v>1146</v>
      </c>
      <c r="D9310" t="s">
        <v>1147</v>
      </c>
      <c r="E9310" s="4">
        <v>17850</v>
      </c>
      <c r="F9310" t="s">
        <v>567</v>
      </c>
      <c r="G9310" t="s">
        <v>471</v>
      </c>
      <c r="H9310" t="s">
        <v>311</v>
      </c>
      <c r="I9310" t="s">
        <v>312</v>
      </c>
      <c r="J9310" t="s">
        <v>264</v>
      </c>
      <c r="L9310" t="s">
        <v>378</v>
      </c>
      <c r="M9310" t="s">
        <v>379</v>
      </c>
      <c r="N9310" t="s">
        <v>487</v>
      </c>
    </row>
    <row r="9311" spans="1:14" hidden="1" x14ac:dyDescent="0.25">
      <c r="A9311" t="s">
        <v>241</v>
      </c>
      <c r="B9311" s="1">
        <v>45504</v>
      </c>
      <c r="C9311" t="s">
        <v>1273</v>
      </c>
      <c r="D9311" t="s">
        <v>1274</v>
      </c>
      <c r="E9311" s="4">
        <v>4853.3099999999995</v>
      </c>
      <c r="F9311" t="s">
        <v>567</v>
      </c>
      <c r="G9311" t="s">
        <v>471</v>
      </c>
      <c r="H9311" t="s">
        <v>301</v>
      </c>
      <c r="I9311" t="s">
        <v>302</v>
      </c>
      <c r="J9311" t="s">
        <v>258</v>
      </c>
      <c r="L9311" t="s">
        <v>378</v>
      </c>
      <c r="M9311" t="s">
        <v>379</v>
      </c>
      <c r="N9311" t="s">
        <v>487</v>
      </c>
    </row>
    <row r="9312" spans="1:14" hidden="1" x14ac:dyDescent="0.25">
      <c r="A9312" t="s">
        <v>241</v>
      </c>
      <c r="B9312" s="1">
        <v>45504</v>
      </c>
      <c r="C9312" t="s">
        <v>1260</v>
      </c>
      <c r="D9312" t="s">
        <v>1261</v>
      </c>
      <c r="E9312" s="4">
        <v>1400</v>
      </c>
      <c r="F9312" t="s">
        <v>567</v>
      </c>
      <c r="G9312" t="s">
        <v>471</v>
      </c>
      <c r="H9312" t="s">
        <v>311</v>
      </c>
      <c r="I9312" t="s">
        <v>312</v>
      </c>
      <c r="J9312" t="s">
        <v>264</v>
      </c>
      <c r="L9312" t="s">
        <v>378</v>
      </c>
      <c r="M9312" t="s">
        <v>379</v>
      </c>
      <c r="N9312" t="s">
        <v>487</v>
      </c>
    </row>
    <row r="9313" spans="1:14" hidden="1" x14ac:dyDescent="0.25">
      <c r="A9313" t="s">
        <v>241</v>
      </c>
      <c r="B9313" s="1">
        <v>45504</v>
      </c>
      <c r="C9313" t="s">
        <v>704</v>
      </c>
      <c r="D9313" t="s">
        <v>705</v>
      </c>
      <c r="E9313" s="4">
        <v>19255.2</v>
      </c>
      <c r="F9313" t="s">
        <v>567</v>
      </c>
      <c r="G9313" t="s">
        <v>471</v>
      </c>
      <c r="H9313" t="s">
        <v>311</v>
      </c>
      <c r="I9313" t="s">
        <v>312</v>
      </c>
      <c r="J9313" t="s">
        <v>264</v>
      </c>
      <c r="L9313" t="s">
        <v>378</v>
      </c>
      <c r="M9313" t="s">
        <v>379</v>
      </c>
      <c r="N9313" t="s">
        <v>487</v>
      </c>
    </row>
    <row r="9314" spans="1:14" hidden="1" x14ac:dyDescent="0.25">
      <c r="A9314" t="s">
        <v>241</v>
      </c>
      <c r="B9314" s="1">
        <v>45504</v>
      </c>
      <c r="C9314" t="s">
        <v>708</v>
      </c>
      <c r="D9314" t="s">
        <v>709</v>
      </c>
      <c r="E9314" s="4">
        <v>956.84999999999991</v>
      </c>
      <c r="F9314" t="s">
        <v>567</v>
      </c>
      <c r="G9314" t="s">
        <v>471</v>
      </c>
      <c r="H9314" t="s">
        <v>301</v>
      </c>
      <c r="I9314" t="s">
        <v>302</v>
      </c>
      <c r="J9314" t="s">
        <v>258</v>
      </c>
      <c r="L9314" t="s">
        <v>378</v>
      </c>
      <c r="M9314" t="s">
        <v>379</v>
      </c>
      <c r="N9314" t="s">
        <v>482</v>
      </c>
    </row>
    <row r="9315" spans="1:14" hidden="1" x14ac:dyDescent="0.25">
      <c r="A9315" t="s">
        <v>241</v>
      </c>
      <c r="B9315" s="1">
        <v>45504</v>
      </c>
      <c r="C9315" t="s">
        <v>712</v>
      </c>
      <c r="D9315" t="s">
        <v>713</v>
      </c>
      <c r="E9315" s="4">
        <v>555.32999999999993</v>
      </c>
      <c r="F9315" t="s">
        <v>567</v>
      </c>
      <c r="G9315" t="s">
        <v>471</v>
      </c>
      <c r="H9315" t="s">
        <v>311</v>
      </c>
      <c r="I9315" t="s">
        <v>312</v>
      </c>
      <c r="J9315" t="s">
        <v>264</v>
      </c>
      <c r="L9315" t="s">
        <v>378</v>
      </c>
      <c r="M9315" t="s">
        <v>379</v>
      </c>
      <c r="N9315" t="s">
        <v>487</v>
      </c>
    </row>
    <row r="9316" spans="1:14" hidden="1" x14ac:dyDescent="0.25">
      <c r="A9316" t="s">
        <v>241</v>
      </c>
      <c r="B9316" s="1">
        <v>45504</v>
      </c>
      <c r="C9316" t="s">
        <v>717</v>
      </c>
      <c r="D9316" t="s">
        <v>718</v>
      </c>
      <c r="E9316" s="4">
        <v>2564.83</v>
      </c>
      <c r="F9316" t="s">
        <v>567</v>
      </c>
      <c r="G9316" t="s">
        <v>471</v>
      </c>
      <c r="H9316" t="s">
        <v>311</v>
      </c>
      <c r="I9316" t="s">
        <v>312</v>
      </c>
      <c r="J9316" t="s">
        <v>264</v>
      </c>
      <c r="L9316" t="s">
        <v>378</v>
      </c>
      <c r="M9316" t="s">
        <v>379</v>
      </c>
      <c r="N9316" t="s">
        <v>487</v>
      </c>
    </row>
    <row r="9317" spans="1:14" hidden="1" x14ac:dyDescent="0.25">
      <c r="A9317" t="s">
        <v>241</v>
      </c>
      <c r="B9317" s="1">
        <v>45504</v>
      </c>
      <c r="C9317" t="s">
        <v>719</v>
      </c>
      <c r="D9317" t="s">
        <v>720</v>
      </c>
      <c r="E9317" s="4">
        <v>6188.76</v>
      </c>
      <c r="F9317" t="s">
        <v>567</v>
      </c>
      <c r="G9317" t="s">
        <v>471</v>
      </c>
      <c r="H9317" t="s">
        <v>311</v>
      </c>
      <c r="I9317" t="s">
        <v>312</v>
      </c>
      <c r="J9317" t="s">
        <v>264</v>
      </c>
      <c r="L9317" t="s">
        <v>378</v>
      </c>
      <c r="M9317" t="s">
        <v>379</v>
      </c>
      <c r="N9317" t="s">
        <v>487</v>
      </c>
    </row>
    <row r="9318" spans="1:14" hidden="1" x14ac:dyDescent="0.25">
      <c r="A9318" t="s">
        <v>241</v>
      </c>
      <c r="B9318" s="1">
        <v>45504</v>
      </c>
      <c r="C9318" t="s">
        <v>1350</v>
      </c>
      <c r="D9318" t="s">
        <v>1351</v>
      </c>
      <c r="E9318" s="4">
        <v>3515</v>
      </c>
      <c r="F9318" t="s">
        <v>567</v>
      </c>
      <c r="G9318" t="s">
        <v>471</v>
      </c>
      <c r="H9318" t="s">
        <v>301</v>
      </c>
      <c r="I9318" t="s">
        <v>302</v>
      </c>
      <c r="J9318" t="s">
        <v>258</v>
      </c>
      <c r="L9318" t="s">
        <v>378</v>
      </c>
      <c r="M9318" t="s">
        <v>379</v>
      </c>
      <c r="N9318" t="s">
        <v>482</v>
      </c>
    </row>
    <row r="9319" spans="1:14" hidden="1" x14ac:dyDescent="0.25">
      <c r="A9319" t="s">
        <v>241</v>
      </c>
      <c r="B9319" s="1">
        <v>45504</v>
      </c>
      <c r="C9319" t="s">
        <v>721</v>
      </c>
      <c r="D9319" t="s">
        <v>722</v>
      </c>
      <c r="E9319" s="4">
        <v>5716</v>
      </c>
      <c r="F9319" t="s">
        <v>567</v>
      </c>
      <c r="G9319" t="s">
        <v>471</v>
      </c>
      <c r="H9319" t="s">
        <v>308</v>
      </c>
      <c r="I9319" t="s">
        <v>309</v>
      </c>
      <c r="J9319" t="s">
        <v>264</v>
      </c>
      <c r="L9319" t="s">
        <v>378</v>
      </c>
      <c r="M9319" t="s">
        <v>379</v>
      </c>
      <c r="N9319" t="s">
        <v>487</v>
      </c>
    </row>
    <row r="9320" spans="1:14" hidden="1" x14ac:dyDescent="0.25">
      <c r="A9320" t="s">
        <v>241</v>
      </c>
      <c r="B9320" s="1">
        <v>45504</v>
      </c>
      <c r="C9320" t="s">
        <v>726</v>
      </c>
      <c r="D9320" t="s">
        <v>727</v>
      </c>
      <c r="E9320" s="4">
        <v>5820.6100000000006</v>
      </c>
      <c r="F9320" t="s">
        <v>567</v>
      </c>
      <c r="G9320" t="s">
        <v>471</v>
      </c>
      <c r="H9320" t="s">
        <v>301</v>
      </c>
      <c r="I9320" t="s">
        <v>302</v>
      </c>
      <c r="J9320" t="s">
        <v>258</v>
      </c>
      <c r="L9320" t="s">
        <v>378</v>
      </c>
      <c r="M9320" t="s">
        <v>379</v>
      </c>
      <c r="N9320" t="s">
        <v>486</v>
      </c>
    </row>
    <row r="9321" spans="1:14" hidden="1" x14ac:dyDescent="0.25">
      <c r="A9321" t="s">
        <v>241</v>
      </c>
      <c r="B9321" s="1">
        <v>45504</v>
      </c>
      <c r="C9321" t="s">
        <v>730</v>
      </c>
      <c r="D9321" t="s">
        <v>731</v>
      </c>
      <c r="E9321" s="4">
        <v>459.21</v>
      </c>
      <c r="F9321" t="s">
        <v>567</v>
      </c>
      <c r="G9321" t="s">
        <v>471</v>
      </c>
      <c r="H9321" t="s">
        <v>308</v>
      </c>
      <c r="I9321" t="s">
        <v>309</v>
      </c>
      <c r="J9321" t="s">
        <v>264</v>
      </c>
      <c r="L9321" t="s">
        <v>378</v>
      </c>
      <c r="M9321" t="s">
        <v>379</v>
      </c>
      <c r="N9321" t="s">
        <v>487</v>
      </c>
    </row>
    <row r="9322" spans="1:14" hidden="1" x14ac:dyDescent="0.25">
      <c r="A9322" t="s">
        <v>241</v>
      </c>
      <c r="B9322" s="1">
        <v>45504</v>
      </c>
      <c r="C9322" t="s">
        <v>734</v>
      </c>
      <c r="D9322" t="s">
        <v>735</v>
      </c>
      <c r="E9322" s="4">
        <v>425.58</v>
      </c>
      <c r="F9322" t="s">
        <v>567</v>
      </c>
      <c r="G9322" t="s">
        <v>471</v>
      </c>
      <c r="H9322" t="s">
        <v>308</v>
      </c>
      <c r="I9322" t="s">
        <v>309</v>
      </c>
      <c r="J9322" t="s">
        <v>264</v>
      </c>
      <c r="L9322" t="s">
        <v>378</v>
      </c>
      <c r="M9322" t="s">
        <v>379</v>
      </c>
      <c r="N9322" t="s">
        <v>487</v>
      </c>
    </row>
    <row r="9323" spans="1:14" hidden="1" x14ac:dyDescent="0.25">
      <c r="A9323" t="s">
        <v>241</v>
      </c>
      <c r="B9323" s="1">
        <v>45504</v>
      </c>
      <c r="C9323" t="s">
        <v>738</v>
      </c>
      <c r="D9323" t="s">
        <v>739</v>
      </c>
      <c r="E9323" s="4">
        <v>13977.160000000002</v>
      </c>
      <c r="F9323" t="s">
        <v>567</v>
      </c>
      <c r="G9323" t="s">
        <v>471</v>
      </c>
      <c r="H9323" t="s">
        <v>301</v>
      </c>
      <c r="I9323" t="s">
        <v>302</v>
      </c>
      <c r="J9323" t="s">
        <v>258</v>
      </c>
      <c r="L9323" t="s">
        <v>378</v>
      </c>
      <c r="M9323" t="s">
        <v>379</v>
      </c>
      <c r="N9323" t="s">
        <v>487</v>
      </c>
    </row>
    <row r="9324" spans="1:14" hidden="1" x14ac:dyDescent="0.25">
      <c r="A9324" t="s">
        <v>241</v>
      </c>
      <c r="B9324" s="1">
        <v>45504</v>
      </c>
      <c r="C9324" t="s">
        <v>742</v>
      </c>
      <c r="D9324" t="s">
        <v>743</v>
      </c>
      <c r="E9324" s="4">
        <v>4350.66</v>
      </c>
      <c r="F9324" t="s">
        <v>567</v>
      </c>
      <c r="G9324" t="s">
        <v>471</v>
      </c>
      <c r="H9324" t="s">
        <v>308</v>
      </c>
      <c r="I9324" t="s">
        <v>309</v>
      </c>
      <c r="J9324" t="s">
        <v>264</v>
      </c>
      <c r="L9324" t="s">
        <v>378</v>
      </c>
      <c r="M9324" t="s">
        <v>379</v>
      </c>
      <c r="N9324" t="s">
        <v>487</v>
      </c>
    </row>
    <row r="9325" spans="1:14" hidden="1" x14ac:dyDescent="0.25">
      <c r="A9325" t="s">
        <v>241</v>
      </c>
      <c r="B9325" s="1">
        <v>45504</v>
      </c>
      <c r="C9325" t="s">
        <v>747</v>
      </c>
      <c r="D9325" t="s">
        <v>748</v>
      </c>
      <c r="E9325" s="4">
        <v>23039.090000000004</v>
      </c>
      <c r="F9325" t="s">
        <v>567</v>
      </c>
      <c r="G9325" t="s">
        <v>471</v>
      </c>
      <c r="H9325" t="s">
        <v>308</v>
      </c>
      <c r="I9325" t="s">
        <v>309</v>
      </c>
      <c r="J9325" t="s">
        <v>264</v>
      </c>
      <c r="L9325" t="s">
        <v>378</v>
      </c>
      <c r="M9325" t="s">
        <v>379</v>
      </c>
      <c r="N9325" t="s">
        <v>487</v>
      </c>
    </row>
    <row r="9326" spans="1:14" hidden="1" x14ac:dyDescent="0.25">
      <c r="A9326" t="s">
        <v>241</v>
      </c>
      <c r="B9326" s="1">
        <v>45504</v>
      </c>
      <c r="C9326" t="s">
        <v>1375</v>
      </c>
      <c r="D9326" t="s">
        <v>1376</v>
      </c>
      <c r="E9326" s="4">
        <v>14.38</v>
      </c>
      <c r="F9326" t="s">
        <v>567</v>
      </c>
      <c r="G9326" t="s">
        <v>471</v>
      </c>
      <c r="H9326" t="s">
        <v>301</v>
      </c>
      <c r="I9326" t="s">
        <v>302</v>
      </c>
      <c r="J9326" t="s">
        <v>258</v>
      </c>
      <c r="L9326" t="s">
        <v>378</v>
      </c>
      <c r="M9326" t="s">
        <v>379</v>
      </c>
      <c r="N9326" t="s">
        <v>482</v>
      </c>
    </row>
    <row r="9327" spans="1:14" hidden="1" x14ac:dyDescent="0.25">
      <c r="A9327" t="s">
        <v>241</v>
      </c>
      <c r="B9327" s="1">
        <v>45504</v>
      </c>
      <c r="C9327" t="s">
        <v>763</v>
      </c>
      <c r="D9327" t="s">
        <v>764</v>
      </c>
      <c r="E9327" s="4">
        <v>144.98000000000002</v>
      </c>
      <c r="F9327" t="s">
        <v>567</v>
      </c>
      <c r="G9327" t="s">
        <v>471</v>
      </c>
      <c r="H9327" t="s">
        <v>308</v>
      </c>
      <c r="I9327" t="s">
        <v>309</v>
      </c>
      <c r="J9327" t="s">
        <v>264</v>
      </c>
      <c r="L9327" t="s">
        <v>378</v>
      </c>
      <c r="M9327" t="s">
        <v>379</v>
      </c>
      <c r="N9327" t="s">
        <v>480</v>
      </c>
    </row>
    <row r="9328" spans="1:14" hidden="1" x14ac:dyDescent="0.25">
      <c r="A9328" t="s">
        <v>241</v>
      </c>
      <c r="B9328" s="1">
        <v>45504</v>
      </c>
      <c r="C9328" t="s">
        <v>767</v>
      </c>
      <c r="D9328" t="s">
        <v>768</v>
      </c>
      <c r="E9328" s="4">
        <v>591.06999999999994</v>
      </c>
      <c r="F9328" t="s">
        <v>567</v>
      </c>
      <c r="G9328" t="s">
        <v>471</v>
      </c>
      <c r="H9328" t="s">
        <v>308</v>
      </c>
      <c r="I9328" t="s">
        <v>309</v>
      </c>
      <c r="J9328" t="s">
        <v>264</v>
      </c>
      <c r="L9328" t="s">
        <v>378</v>
      </c>
      <c r="M9328" t="s">
        <v>379</v>
      </c>
      <c r="N9328" t="s">
        <v>480</v>
      </c>
    </row>
    <row r="9329" spans="1:14" hidden="1" x14ac:dyDescent="0.25">
      <c r="A9329" t="s">
        <v>241</v>
      </c>
      <c r="B9329" s="1">
        <v>45504</v>
      </c>
      <c r="C9329" t="s">
        <v>769</v>
      </c>
      <c r="D9329" t="s">
        <v>770</v>
      </c>
      <c r="E9329" s="4">
        <v>4964.87</v>
      </c>
      <c r="F9329" t="s">
        <v>567</v>
      </c>
      <c r="G9329" t="s">
        <v>471</v>
      </c>
      <c r="H9329" t="s">
        <v>311</v>
      </c>
      <c r="I9329" t="s">
        <v>312</v>
      </c>
      <c r="J9329" t="s">
        <v>264</v>
      </c>
      <c r="L9329" t="s">
        <v>378</v>
      </c>
      <c r="M9329" t="s">
        <v>379</v>
      </c>
      <c r="N9329" t="s">
        <v>487</v>
      </c>
    </row>
    <row r="9330" spans="1:14" hidden="1" x14ac:dyDescent="0.25">
      <c r="A9330" t="s">
        <v>241</v>
      </c>
      <c r="B9330" s="1">
        <v>45504</v>
      </c>
      <c r="C9330" t="s">
        <v>773</v>
      </c>
      <c r="D9330" t="s">
        <v>774</v>
      </c>
      <c r="E9330" s="4">
        <v>1040.08</v>
      </c>
      <c r="F9330" t="s">
        <v>567</v>
      </c>
      <c r="G9330" t="s">
        <v>471</v>
      </c>
      <c r="H9330" t="s">
        <v>308</v>
      </c>
      <c r="I9330" t="s">
        <v>309</v>
      </c>
      <c r="J9330" t="s">
        <v>264</v>
      </c>
      <c r="L9330" t="s">
        <v>378</v>
      </c>
      <c r="M9330" t="s">
        <v>379</v>
      </c>
      <c r="N9330" t="s">
        <v>480</v>
      </c>
    </row>
    <row r="9331" spans="1:14" hidden="1" x14ac:dyDescent="0.25">
      <c r="A9331" t="s">
        <v>241</v>
      </c>
      <c r="B9331" s="1">
        <v>45504</v>
      </c>
      <c r="C9331" t="s">
        <v>775</v>
      </c>
      <c r="D9331" t="s">
        <v>776</v>
      </c>
      <c r="E9331" s="4">
        <v>4726.38</v>
      </c>
      <c r="F9331" t="s">
        <v>567</v>
      </c>
      <c r="G9331" t="s">
        <v>471</v>
      </c>
      <c r="H9331" t="s">
        <v>311</v>
      </c>
      <c r="I9331" t="s">
        <v>312</v>
      </c>
      <c r="J9331" t="s">
        <v>264</v>
      </c>
      <c r="L9331" t="s">
        <v>378</v>
      </c>
      <c r="M9331" t="s">
        <v>379</v>
      </c>
      <c r="N9331" t="s">
        <v>487</v>
      </c>
    </row>
    <row r="9332" spans="1:14" hidden="1" x14ac:dyDescent="0.25">
      <c r="A9332" t="s">
        <v>241</v>
      </c>
      <c r="B9332" s="1">
        <v>45504</v>
      </c>
      <c r="C9332" t="s">
        <v>777</v>
      </c>
      <c r="D9332" t="s">
        <v>778</v>
      </c>
      <c r="E9332" s="4">
        <v>4595</v>
      </c>
      <c r="F9332" t="s">
        <v>567</v>
      </c>
      <c r="G9332" t="s">
        <v>471</v>
      </c>
      <c r="H9332" t="s">
        <v>311</v>
      </c>
      <c r="I9332" t="s">
        <v>312</v>
      </c>
      <c r="J9332" t="s">
        <v>264</v>
      </c>
      <c r="L9332" t="s">
        <v>378</v>
      </c>
      <c r="M9332" t="s">
        <v>379</v>
      </c>
      <c r="N9332" t="s">
        <v>485</v>
      </c>
    </row>
    <row r="9333" spans="1:14" hidden="1" x14ac:dyDescent="0.25">
      <c r="A9333" t="s">
        <v>241</v>
      </c>
      <c r="B9333" s="1">
        <v>45504</v>
      </c>
      <c r="C9333" t="s">
        <v>781</v>
      </c>
      <c r="D9333" t="s">
        <v>782</v>
      </c>
      <c r="E9333" s="4">
        <v>4208.869999999999</v>
      </c>
      <c r="F9333" t="s">
        <v>567</v>
      </c>
      <c r="G9333" t="s">
        <v>471</v>
      </c>
      <c r="H9333" t="s">
        <v>311</v>
      </c>
      <c r="I9333" t="s">
        <v>312</v>
      </c>
      <c r="J9333" t="s">
        <v>264</v>
      </c>
      <c r="L9333" t="s">
        <v>378</v>
      </c>
      <c r="M9333" t="s">
        <v>379</v>
      </c>
      <c r="N9333" t="s">
        <v>485</v>
      </c>
    </row>
    <row r="9334" spans="1:14" hidden="1" x14ac:dyDescent="0.25">
      <c r="A9334" t="s">
        <v>241</v>
      </c>
      <c r="B9334" s="1">
        <v>45504</v>
      </c>
      <c r="C9334" t="s">
        <v>785</v>
      </c>
      <c r="D9334" t="s">
        <v>786</v>
      </c>
      <c r="E9334" s="4">
        <v>818.08</v>
      </c>
      <c r="F9334" t="s">
        <v>567</v>
      </c>
      <c r="G9334" t="s">
        <v>471</v>
      </c>
      <c r="H9334" t="s">
        <v>311</v>
      </c>
      <c r="I9334" t="s">
        <v>312</v>
      </c>
      <c r="J9334" t="s">
        <v>264</v>
      </c>
      <c r="L9334" t="s">
        <v>378</v>
      </c>
      <c r="M9334" t="s">
        <v>379</v>
      </c>
      <c r="N9334" t="s">
        <v>485</v>
      </c>
    </row>
    <row r="9335" spans="1:14" hidden="1" x14ac:dyDescent="0.25">
      <c r="A9335" t="s">
        <v>241</v>
      </c>
      <c r="B9335" s="1">
        <v>45504</v>
      </c>
      <c r="C9335" t="s">
        <v>788</v>
      </c>
      <c r="D9335" t="s">
        <v>789</v>
      </c>
      <c r="E9335" s="4">
        <v>3754.37</v>
      </c>
      <c r="F9335" t="s">
        <v>567</v>
      </c>
      <c r="G9335" t="s">
        <v>471</v>
      </c>
      <c r="H9335" t="s">
        <v>311</v>
      </c>
      <c r="I9335" t="s">
        <v>312</v>
      </c>
      <c r="J9335" t="s">
        <v>264</v>
      </c>
      <c r="L9335" t="s">
        <v>378</v>
      </c>
      <c r="M9335" t="s">
        <v>379</v>
      </c>
      <c r="N9335" t="s">
        <v>485</v>
      </c>
    </row>
    <row r="9336" spans="1:14" hidden="1" x14ac:dyDescent="0.25">
      <c r="A9336" t="s">
        <v>241</v>
      </c>
      <c r="B9336" s="1">
        <v>45504</v>
      </c>
      <c r="C9336" t="s">
        <v>790</v>
      </c>
      <c r="D9336" t="s">
        <v>791</v>
      </c>
      <c r="E9336" s="4">
        <v>4564</v>
      </c>
      <c r="F9336" t="s">
        <v>567</v>
      </c>
      <c r="G9336" t="s">
        <v>471</v>
      </c>
      <c r="H9336" t="s">
        <v>311</v>
      </c>
      <c r="I9336" t="s">
        <v>312</v>
      </c>
      <c r="J9336" t="s">
        <v>264</v>
      </c>
      <c r="L9336" t="s">
        <v>378</v>
      </c>
      <c r="M9336" t="s">
        <v>379</v>
      </c>
      <c r="N9336" t="s">
        <v>487</v>
      </c>
    </row>
    <row r="9337" spans="1:14" hidden="1" x14ac:dyDescent="0.25">
      <c r="A9337" t="s">
        <v>241</v>
      </c>
      <c r="B9337" s="1">
        <v>45504</v>
      </c>
      <c r="C9337" t="s">
        <v>792</v>
      </c>
      <c r="D9337" t="s">
        <v>793</v>
      </c>
      <c r="E9337" s="4">
        <v>4525</v>
      </c>
      <c r="F9337" t="s">
        <v>567</v>
      </c>
      <c r="G9337" t="s">
        <v>471</v>
      </c>
      <c r="H9337" t="s">
        <v>308</v>
      </c>
      <c r="I9337" t="s">
        <v>309</v>
      </c>
      <c r="J9337" t="s">
        <v>264</v>
      </c>
      <c r="L9337" t="s">
        <v>378</v>
      </c>
      <c r="M9337" t="s">
        <v>379</v>
      </c>
      <c r="N9337" t="s">
        <v>487</v>
      </c>
    </row>
    <row r="9338" spans="1:14" hidden="1" x14ac:dyDescent="0.25">
      <c r="A9338" t="s">
        <v>241</v>
      </c>
      <c r="B9338" s="1">
        <v>45504</v>
      </c>
      <c r="C9338" t="s">
        <v>1275</v>
      </c>
      <c r="D9338" t="s">
        <v>1276</v>
      </c>
      <c r="E9338" s="4">
        <v>3979.67</v>
      </c>
      <c r="F9338" t="s">
        <v>567</v>
      </c>
      <c r="G9338" t="s">
        <v>471</v>
      </c>
      <c r="H9338" t="s">
        <v>317</v>
      </c>
      <c r="I9338" t="s">
        <v>318</v>
      </c>
      <c r="J9338" t="s">
        <v>276</v>
      </c>
      <c r="L9338" t="s">
        <v>390</v>
      </c>
      <c r="M9338" t="s">
        <v>391</v>
      </c>
      <c r="N9338" t="s">
        <v>487</v>
      </c>
    </row>
    <row r="9339" spans="1:14" hidden="1" x14ac:dyDescent="0.25">
      <c r="A9339" t="s">
        <v>241</v>
      </c>
      <c r="B9339" s="1">
        <v>45504</v>
      </c>
      <c r="C9339" t="s">
        <v>1236</v>
      </c>
      <c r="D9339" t="s">
        <v>1237</v>
      </c>
      <c r="E9339" s="4">
        <v>31.25</v>
      </c>
      <c r="F9339" t="s">
        <v>567</v>
      </c>
      <c r="G9339" t="s">
        <v>471</v>
      </c>
      <c r="H9339" t="s">
        <v>308</v>
      </c>
      <c r="I9339" t="s">
        <v>309</v>
      </c>
      <c r="J9339" t="s">
        <v>264</v>
      </c>
      <c r="L9339" t="s">
        <v>378</v>
      </c>
      <c r="M9339" t="s">
        <v>379</v>
      </c>
      <c r="N9339" t="s">
        <v>480</v>
      </c>
    </row>
    <row r="9340" spans="1:14" hidden="1" x14ac:dyDescent="0.25">
      <c r="A9340" t="s">
        <v>241</v>
      </c>
      <c r="B9340" s="1">
        <v>45504</v>
      </c>
      <c r="C9340" t="s">
        <v>1238</v>
      </c>
      <c r="D9340" t="s">
        <v>1239</v>
      </c>
      <c r="E9340" s="4">
        <v>4860.7199999999993</v>
      </c>
      <c r="F9340" t="s">
        <v>567</v>
      </c>
      <c r="G9340" t="s">
        <v>471</v>
      </c>
      <c r="H9340" t="s">
        <v>308</v>
      </c>
      <c r="I9340" t="s">
        <v>309</v>
      </c>
      <c r="J9340" t="s">
        <v>264</v>
      </c>
      <c r="L9340" t="s">
        <v>378</v>
      </c>
      <c r="M9340" t="s">
        <v>379</v>
      </c>
      <c r="N9340" t="s">
        <v>487</v>
      </c>
    </row>
    <row r="9341" spans="1:14" hidden="1" x14ac:dyDescent="0.25">
      <c r="A9341" t="s">
        <v>241</v>
      </c>
      <c r="B9341" s="1">
        <v>45504</v>
      </c>
      <c r="C9341" t="s">
        <v>1330</v>
      </c>
      <c r="D9341" t="s">
        <v>1331</v>
      </c>
      <c r="E9341" s="4">
        <v>4534.2700000000004</v>
      </c>
      <c r="F9341" t="s">
        <v>567</v>
      </c>
      <c r="G9341" t="s">
        <v>471</v>
      </c>
      <c r="H9341" t="s">
        <v>311</v>
      </c>
      <c r="I9341" t="s">
        <v>312</v>
      </c>
      <c r="J9341" t="s">
        <v>264</v>
      </c>
      <c r="L9341" t="s">
        <v>378</v>
      </c>
      <c r="M9341" t="s">
        <v>379</v>
      </c>
      <c r="N9341" t="s">
        <v>487</v>
      </c>
    </row>
    <row r="9342" spans="1:14" hidden="1" x14ac:dyDescent="0.25">
      <c r="A9342" t="s">
        <v>241</v>
      </c>
      <c r="B9342" s="1">
        <v>45504</v>
      </c>
      <c r="C9342" t="s">
        <v>1336</v>
      </c>
      <c r="D9342" t="s">
        <v>1337</v>
      </c>
      <c r="E9342" s="4">
        <v>24995.89</v>
      </c>
      <c r="F9342" t="s">
        <v>567</v>
      </c>
      <c r="G9342" t="s">
        <v>471</v>
      </c>
      <c r="H9342" t="s">
        <v>308</v>
      </c>
      <c r="I9342" t="s">
        <v>309</v>
      </c>
      <c r="J9342" t="s">
        <v>264</v>
      </c>
      <c r="K9342" t="s">
        <v>1244</v>
      </c>
      <c r="L9342" t="s">
        <v>378</v>
      </c>
      <c r="M9342" t="s">
        <v>379</v>
      </c>
      <c r="N9342" t="s">
        <v>488</v>
      </c>
    </row>
    <row r="9343" spans="1:14" hidden="1" x14ac:dyDescent="0.25">
      <c r="A9343" t="s">
        <v>241</v>
      </c>
      <c r="B9343" s="1">
        <v>45504</v>
      </c>
      <c r="C9343" t="s">
        <v>794</v>
      </c>
      <c r="D9343" t="s">
        <v>795</v>
      </c>
      <c r="E9343" s="4">
        <v>26001.45</v>
      </c>
      <c r="F9343" t="s">
        <v>567</v>
      </c>
      <c r="G9343" t="s">
        <v>471</v>
      </c>
      <c r="H9343" t="s">
        <v>301</v>
      </c>
      <c r="I9343" t="s">
        <v>302</v>
      </c>
      <c r="J9343" t="s">
        <v>258</v>
      </c>
      <c r="L9343" t="s">
        <v>378</v>
      </c>
      <c r="M9343" t="s">
        <v>379</v>
      </c>
      <c r="N9343" t="s">
        <v>482</v>
      </c>
    </row>
    <row r="9344" spans="1:14" hidden="1" x14ac:dyDescent="0.25">
      <c r="A9344" t="s">
        <v>241</v>
      </c>
      <c r="B9344" s="1">
        <v>45504</v>
      </c>
      <c r="C9344" t="s">
        <v>796</v>
      </c>
      <c r="D9344" t="s">
        <v>797</v>
      </c>
      <c r="E9344" s="4">
        <v>891.54000000000008</v>
      </c>
      <c r="F9344" t="s">
        <v>567</v>
      </c>
      <c r="G9344" t="s">
        <v>471</v>
      </c>
      <c r="H9344" t="s">
        <v>301</v>
      </c>
      <c r="I9344" t="s">
        <v>302</v>
      </c>
      <c r="J9344" t="s">
        <v>258</v>
      </c>
      <c r="L9344" t="s">
        <v>378</v>
      </c>
      <c r="M9344" t="s">
        <v>379</v>
      </c>
      <c r="N9344" t="s">
        <v>482</v>
      </c>
    </row>
    <row r="9345" spans="1:14" hidden="1" x14ac:dyDescent="0.25">
      <c r="A9345" t="s">
        <v>241</v>
      </c>
      <c r="B9345" s="1">
        <v>45504</v>
      </c>
      <c r="C9345" t="s">
        <v>1302</v>
      </c>
      <c r="D9345" t="s">
        <v>1303</v>
      </c>
      <c r="E9345" s="4">
        <v>161.49</v>
      </c>
      <c r="F9345" t="s">
        <v>567</v>
      </c>
      <c r="G9345" t="s">
        <v>471</v>
      </c>
      <c r="H9345" t="s">
        <v>301</v>
      </c>
      <c r="I9345" t="s">
        <v>302</v>
      </c>
      <c r="J9345" t="s">
        <v>258</v>
      </c>
      <c r="L9345" t="s">
        <v>378</v>
      </c>
      <c r="M9345" t="s">
        <v>379</v>
      </c>
      <c r="N9345" t="s">
        <v>482</v>
      </c>
    </row>
    <row r="9346" spans="1:14" hidden="1" x14ac:dyDescent="0.25">
      <c r="A9346" t="s">
        <v>241</v>
      </c>
      <c r="B9346" s="1">
        <v>45504</v>
      </c>
      <c r="C9346" t="s">
        <v>800</v>
      </c>
      <c r="D9346" t="s">
        <v>801</v>
      </c>
      <c r="E9346" s="4">
        <v>994.34999999999991</v>
      </c>
      <c r="F9346" t="s">
        <v>567</v>
      </c>
      <c r="G9346" t="s">
        <v>471</v>
      </c>
      <c r="H9346" t="s">
        <v>308</v>
      </c>
      <c r="I9346" t="s">
        <v>309</v>
      </c>
      <c r="J9346" t="s">
        <v>264</v>
      </c>
      <c r="L9346" t="s">
        <v>378</v>
      </c>
      <c r="M9346" t="s">
        <v>379</v>
      </c>
      <c r="N9346" t="s">
        <v>487</v>
      </c>
    </row>
    <row r="9347" spans="1:14" hidden="1" x14ac:dyDescent="0.25">
      <c r="A9347" t="s">
        <v>241</v>
      </c>
      <c r="B9347" s="1">
        <v>45504</v>
      </c>
      <c r="C9347" t="s">
        <v>802</v>
      </c>
      <c r="D9347" t="s">
        <v>803</v>
      </c>
      <c r="E9347" s="4">
        <v>252.55999999999997</v>
      </c>
      <c r="F9347" t="s">
        <v>567</v>
      </c>
      <c r="G9347" t="s">
        <v>471</v>
      </c>
      <c r="H9347" t="s">
        <v>308</v>
      </c>
      <c r="I9347" t="s">
        <v>309</v>
      </c>
      <c r="J9347" t="s">
        <v>264</v>
      </c>
      <c r="L9347" t="s">
        <v>378</v>
      </c>
      <c r="M9347" t="s">
        <v>379</v>
      </c>
      <c r="N9347" t="s">
        <v>487</v>
      </c>
    </row>
    <row r="9348" spans="1:14" hidden="1" x14ac:dyDescent="0.25">
      <c r="A9348" t="s">
        <v>241</v>
      </c>
      <c r="B9348" s="1">
        <v>45504</v>
      </c>
      <c r="C9348" t="s">
        <v>804</v>
      </c>
      <c r="D9348" t="s">
        <v>805</v>
      </c>
      <c r="E9348" s="4">
        <v>20692.32</v>
      </c>
      <c r="F9348" t="s">
        <v>567</v>
      </c>
      <c r="G9348" t="s">
        <v>471</v>
      </c>
      <c r="H9348" t="s">
        <v>308</v>
      </c>
      <c r="I9348" t="s">
        <v>309</v>
      </c>
      <c r="J9348" t="s">
        <v>264</v>
      </c>
      <c r="L9348" t="s">
        <v>378</v>
      </c>
      <c r="M9348" t="s">
        <v>379</v>
      </c>
      <c r="N9348" t="s">
        <v>487</v>
      </c>
    </row>
    <row r="9349" spans="1:14" hidden="1" x14ac:dyDescent="0.25">
      <c r="A9349" t="s">
        <v>241</v>
      </c>
      <c r="B9349" s="1">
        <v>45504</v>
      </c>
      <c r="C9349" t="s">
        <v>808</v>
      </c>
      <c r="D9349" t="s">
        <v>809</v>
      </c>
      <c r="E9349" s="4">
        <v>30</v>
      </c>
      <c r="F9349" t="s">
        <v>567</v>
      </c>
      <c r="G9349" t="s">
        <v>471</v>
      </c>
      <c r="H9349" t="s">
        <v>308</v>
      </c>
      <c r="I9349" t="s">
        <v>309</v>
      </c>
      <c r="J9349" t="s">
        <v>264</v>
      </c>
      <c r="L9349" t="s">
        <v>378</v>
      </c>
      <c r="M9349" t="s">
        <v>379</v>
      </c>
      <c r="N9349" t="s">
        <v>487</v>
      </c>
    </row>
    <row r="9350" spans="1:14" hidden="1" x14ac:dyDescent="0.25">
      <c r="A9350" t="s">
        <v>241</v>
      </c>
      <c r="B9350" s="1">
        <v>45504</v>
      </c>
      <c r="C9350" t="s">
        <v>1240</v>
      </c>
      <c r="D9350" t="s">
        <v>1241</v>
      </c>
      <c r="E9350" s="4">
        <v>1984.7200000000003</v>
      </c>
      <c r="F9350" t="s">
        <v>567</v>
      </c>
      <c r="G9350" t="s">
        <v>471</v>
      </c>
      <c r="H9350" t="s">
        <v>317</v>
      </c>
      <c r="I9350" t="s">
        <v>318</v>
      </c>
      <c r="J9350" t="s">
        <v>276</v>
      </c>
      <c r="L9350" t="s">
        <v>390</v>
      </c>
      <c r="M9350" t="s">
        <v>391</v>
      </c>
      <c r="N9350" t="s">
        <v>487</v>
      </c>
    </row>
    <row r="9351" spans="1:14" hidden="1" x14ac:dyDescent="0.25">
      <c r="A9351" t="s">
        <v>241</v>
      </c>
      <c r="B9351" s="1">
        <v>45504</v>
      </c>
      <c r="C9351" t="s">
        <v>812</v>
      </c>
      <c r="D9351" t="s">
        <v>813</v>
      </c>
      <c r="E9351" s="4">
        <v>2954.7900000000004</v>
      </c>
      <c r="F9351" t="s">
        <v>567</v>
      </c>
      <c r="G9351" t="s">
        <v>471</v>
      </c>
      <c r="H9351" t="s">
        <v>308</v>
      </c>
      <c r="I9351" t="s">
        <v>309</v>
      </c>
      <c r="J9351" t="s">
        <v>264</v>
      </c>
      <c r="L9351" t="s">
        <v>378</v>
      </c>
      <c r="M9351" t="s">
        <v>379</v>
      </c>
      <c r="N9351" t="s">
        <v>487</v>
      </c>
    </row>
    <row r="9352" spans="1:14" hidden="1" x14ac:dyDescent="0.25">
      <c r="A9352" t="s">
        <v>241</v>
      </c>
      <c r="B9352" s="1">
        <v>45504</v>
      </c>
      <c r="C9352" t="s">
        <v>814</v>
      </c>
      <c r="D9352" t="s">
        <v>815</v>
      </c>
      <c r="E9352" s="4">
        <v>1293</v>
      </c>
      <c r="F9352" t="s">
        <v>567</v>
      </c>
      <c r="G9352" t="s">
        <v>471</v>
      </c>
      <c r="H9352" t="s">
        <v>308</v>
      </c>
      <c r="I9352" t="s">
        <v>309</v>
      </c>
      <c r="J9352" t="s">
        <v>264</v>
      </c>
      <c r="L9352" t="s">
        <v>378</v>
      </c>
      <c r="M9352" t="s">
        <v>379</v>
      </c>
      <c r="N9352" t="s">
        <v>480</v>
      </c>
    </row>
    <row r="9353" spans="1:14" hidden="1" x14ac:dyDescent="0.25">
      <c r="A9353" t="s">
        <v>241</v>
      </c>
      <c r="B9353" s="1">
        <v>45504</v>
      </c>
      <c r="C9353" t="s">
        <v>816</v>
      </c>
      <c r="D9353" t="s">
        <v>817</v>
      </c>
      <c r="E9353" s="4">
        <v>19204.029999999992</v>
      </c>
      <c r="F9353" t="s">
        <v>567</v>
      </c>
      <c r="G9353" t="s">
        <v>471</v>
      </c>
      <c r="H9353" t="s">
        <v>308</v>
      </c>
      <c r="I9353" t="s">
        <v>309</v>
      </c>
      <c r="J9353" t="s">
        <v>264</v>
      </c>
      <c r="L9353" t="s">
        <v>378</v>
      </c>
      <c r="M9353" t="s">
        <v>379</v>
      </c>
      <c r="N9353" t="s">
        <v>477</v>
      </c>
    </row>
    <row r="9354" spans="1:14" hidden="1" x14ac:dyDescent="0.25">
      <c r="A9354" t="s">
        <v>241</v>
      </c>
      <c r="B9354" s="1">
        <v>45504</v>
      </c>
      <c r="C9354" t="s">
        <v>818</v>
      </c>
      <c r="D9354" t="s">
        <v>819</v>
      </c>
      <c r="E9354" s="4">
        <v>30.769999999999996</v>
      </c>
      <c r="F9354" t="s">
        <v>567</v>
      </c>
      <c r="G9354" t="s">
        <v>471</v>
      </c>
      <c r="H9354" t="s">
        <v>311</v>
      </c>
      <c r="I9354" t="s">
        <v>312</v>
      </c>
      <c r="J9354" t="s">
        <v>264</v>
      </c>
      <c r="L9354" t="s">
        <v>378</v>
      </c>
      <c r="M9354" t="s">
        <v>379</v>
      </c>
      <c r="N9354" t="s">
        <v>487</v>
      </c>
    </row>
    <row r="9355" spans="1:14" hidden="1" x14ac:dyDescent="0.25">
      <c r="A9355" t="s">
        <v>241</v>
      </c>
      <c r="B9355" s="1">
        <v>45504</v>
      </c>
      <c r="C9355" t="s">
        <v>820</v>
      </c>
      <c r="D9355" t="s">
        <v>821</v>
      </c>
      <c r="E9355" s="4">
        <v>74.509999999999991</v>
      </c>
      <c r="F9355" t="s">
        <v>567</v>
      </c>
      <c r="G9355" t="s">
        <v>471</v>
      </c>
      <c r="H9355" t="s">
        <v>311</v>
      </c>
      <c r="I9355" t="s">
        <v>312</v>
      </c>
      <c r="J9355" t="s">
        <v>264</v>
      </c>
      <c r="L9355" t="s">
        <v>378</v>
      </c>
      <c r="M9355" t="s">
        <v>379</v>
      </c>
      <c r="N9355" t="s">
        <v>487</v>
      </c>
    </row>
    <row r="9356" spans="1:14" hidden="1" x14ac:dyDescent="0.25">
      <c r="A9356" t="s">
        <v>241</v>
      </c>
      <c r="B9356" s="1">
        <v>45504</v>
      </c>
      <c r="C9356" t="s">
        <v>822</v>
      </c>
      <c r="D9356" t="s">
        <v>823</v>
      </c>
      <c r="E9356" s="4">
        <v>1204.8100000000002</v>
      </c>
      <c r="F9356" t="s">
        <v>567</v>
      </c>
      <c r="G9356" t="s">
        <v>471</v>
      </c>
      <c r="H9356" t="s">
        <v>308</v>
      </c>
      <c r="I9356" t="s">
        <v>309</v>
      </c>
      <c r="J9356" t="s">
        <v>264</v>
      </c>
      <c r="L9356" t="s">
        <v>378</v>
      </c>
      <c r="M9356" t="s">
        <v>379</v>
      </c>
      <c r="N9356" t="s">
        <v>477</v>
      </c>
    </row>
    <row r="9357" spans="1:14" hidden="1" x14ac:dyDescent="0.25">
      <c r="A9357" t="s">
        <v>241</v>
      </c>
      <c r="B9357" s="1">
        <v>45504</v>
      </c>
      <c r="C9357" t="s">
        <v>828</v>
      </c>
      <c r="D9357" t="s">
        <v>829</v>
      </c>
      <c r="E9357" s="4">
        <v>179.89999999999998</v>
      </c>
      <c r="F9357" t="s">
        <v>567</v>
      </c>
      <c r="G9357" t="s">
        <v>471</v>
      </c>
      <c r="H9357" t="s">
        <v>308</v>
      </c>
      <c r="I9357" t="s">
        <v>309</v>
      </c>
      <c r="J9357" t="s">
        <v>264</v>
      </c>
      <c r="L9357" t="s">
        <v>378</v>
      </c>
      <c r="M9357" t="s">
        <v>379</v>
      </c>
      <c r="N9357" t="s">
        <v>487</v>
      </c>
    </row>
    <row r="9358" spans="1:14" hidden="1" x14ac:dyDescent="0.25">
      <c r="A9358" t="s">
        <v>241</v>
      </c>
      <c r="B9358" s="1">
        <v>45504</v>
      </c>
      <c r="C9358" t="s">
        <v>1247</v>
      </c>
      <c r="D9358" t="s">
        <v>1248</v>
      </c>
      <c r="E9358" s="4">
        <v>18677.95</v>
      </c>
      <c r="F9358" t="s">
        <v>567</v>
      </c>
      <c r="G9358" t="s">
        <v>471</v>
      </c>
      <c r="H9358" t="s">
        <v>308</v>
      </c>
      <c r="I9358" t="s">
        <v>309</v>
      </c>
      <c r="J9358" t="s">
        <v>264</v>
      </c>
      <c r="L9358" t="s">
        <v>378</v>
      </c>
      <c r="M9358" t="s">
        <v>379</v>
      </c>
      <c r="N9358" t="s">
        <v>480</v>
      </c>
    </row>
    <row r="9359" spans="1:14" hidden="1" x14ac:dyDescent="0.25">
      <c r="A9359" t="s">
        <v>241</v>
      </c>
      <c r="B9359" s="1">
        <v>45504</v>
      </c>
      <c r="C9359" t="s">
        <v>1249</v>
      </c>
      <c r="D9359" t="s">
        <v>1250</v>
      </c>
      <c r="E9359" s="4">
        <v>4074.08</v>
      </c>
      <c r="F9359" t="s">
        <v>567</v>
      </c>
      <c r="G9359" t="s">
        <v>471</v>
      </c>
      <c r="H9359" t="s">
        <v>308</v>
      </c>
      <c r="I9359" t="s">
        <v>309</v>
      </c>
      <c r="J9359" t="s">
        <v>264</v>
      </c>
      <c r="K9359" t="s">
        <v>1251</v>
      </c>
      <c r="L9359" t="s">
        <v>378</v>
      </c>
      <c r="M9359" t="s">
        <v>379</v>
      </c>
      <c r="N9359" t="s">
        <v>488</v>
      </c>
    </row>
    <row r="9360" spans="1:14" hidden="1" x14ac:dyDescent="0.25">
      <c r="A9360" t="s">
        <v>241</v>
      </c>
      <c r="B9360" s="1">
        <v>45504</v>
      </c>
      <c r="C9360" t="s">
        <v>1242</v>
      </c>
      <c r="D9360" t="s">
        <v>1243</v>
      </c>
      <c r="E9360" s="4">
        <v>10079.699999999999</v>
      </c>
      <c r="F9360" t="s">
        <v>567</v>
      </c>
      <c r="G9360" t="s">
        <v>471</v>
      </c>
      <c r="H9360" t="s">
        <v>308</v>
      </c>
      <c r="I9360" t="s">
        <v>309</v>
      </c>
      <c r="J9360" t="s">
        <v>264</v>
      </c>
      <c r="K9360" t="s">
        <v>1244</v>
      </c>
      <c r="L9360" t="s">
        <v>378</v>
      </c>
      <c r="M9360" t="s">
        <v>379</v>
      </c>
      <c r="N9360" t="s">
        <v>480</v>
      </c>
    </row>
    <row r="9361" spans="1:14" hidden="1" x14ac:dyDescent="0.25">
      <c r="A9361" t="s">
        <v>241</v>
      </c>
      <c r="B9361" s="1">
        <v>45504</v>
      </c>
      <c r="C9361" t="s">
        <v>1314</v>
      </c>
      <c r="D9361" t="s">
        <v>1315</v>
      </c>
      <c r="E9361" s="4">
        <v>1622.57</v>
      </c>
      <c r="F9361" t="s">
        <v>567</v>
      </c>
      <c r="G9361" t="s">
        <v>471</v>
      </c>
      <c r="H9361" t="s">
        <v>308</v>
      </c>
      <c r="I9361" t="s">
        <v>309</v>
      </c>
      <c r="J9361" t="s">
        <v>264</v>
      </c>
      <c r="L9361" t="s">
        <v>378</v>
      </c>
      <c r="M9361" t="s">
        <v>379</v>
      </c>
      <c r="N9361" t="s">
        <v>487</v>
      </c>
    </row>
    <row r="9362" spans="1:14" hidden="1" x14ac:dyDescent="0.25">
      <c r="A9362" t="s">
        <v>241</v>
      </c>
      <c r="B9362" s="1">
        <v>45504</v>
      </c>
      <c r="C9362" t="s">
        <v>830</v>
      </c>
      <c r="D9362" t="s">
        <v>1366</v>
      </c>
      <c r="E9362" s="4">
        <v>8250</v>
      </c>
      <c r="F9362" t="s">
        <v>567</v>
      </c>
      <c r="G9362" t="s">
        <v>471</v>
      </c>
      <c r="H9362" t="s">
        <v>310</v>
      </c>
      <c r="I9362" t="s">
        <v>263</v>
      </c>
      <c r="J9362" t="s">
        <v>262</v>
      </c>
      <c r="L9362" t="s">
        <v>380</v>
      </c>
      <c r="M9362" t="s">
        <v>381</v>
      </c>
      <c r="N9362" t="s">
        <v>487</v>
      </c>
    </row>
    <row r="9363" spans="1:14" hidden="1" x14ac:dyDescent="0.25">
      <c r="A9363" t="s">
        <v>241</v>
      </c>
      <c r="B9363" s="1">
        <v>45504</v>
      </c>
      <c r="C9363" t="s">
        <v>832</v>
      </c>
      <c r="D9363" t="s">
        <v>833</v>
      </c>
      <c r="E9363" s="4">
        <v>7000</v>
      </c>
      <c r="F9363" t="s">
        <v>567</v>
      </c>
      <c r="G9363" t="s">
        <v>471</v>
      </c>
      <c r="H9363" t="s">
        <v>310</v>
      </c>
      <c r="I9363" t="s">
        <v>263</v>
      </c>
      <c r="J9363" t="s">
        <v>262</v>
      </c>
      <c r="L9363" t="s">
        <v>380</v>
      </c>
      <c r="M9363" t="s">
        <v>381</v>
      </c>
      <c r="N9363" t="s">
        <v>487</v>
      </c>
    </row>
    <row r="9364" spans="1:14" hidden="1" x14ac:dyDescent="0.25">
      <c r="A9364" t="s">
        <v>241</v>
      </c>
      <c r="B9364" s="1">
        <v>45504</v>
      </c>
      <c r="C9364" t="s">
        <v>834</v>
      </c>
      <c r="D9364" t="s">
        <v>835</v>
      </c>
      <c r="E9364" s="4">
        <v>10200</v>
      </c>
      <c r="F9364" t="s">
        <v>567</v>
      </c>
      <c r="G9364" t="s">
        <v>471</v>
      </c>
      <c r="H9364" t="s">
        <v>310</v>
      </c>
      <c r="I9364" t="s">
        <v>263</v>
      </c>
      <c r="J9364" t="s">
        <v>262</v>
      </c>
      <c r="L9364" t="s">
        <v>380</v>
      </c>
      <c r="M9364" t="s">
        <v>381</v>
      </c>
      <c r="N9364" t="s">
        <v>487</v>
      </c>
    </row>
    <row r="9365" spans="1:14" hidden="1" x14ac:dyDescent="0.25">
      <c r="A9365" t="s">
        <v>241</v>
      </c>
      <c r="B9365" s="1">
        <v>45504</v>
      </c>
      <c r="C9365" t="s">
        <v>836</v>
      </c>
      <c r="D9365" t="s">
        <v>837</v>
      </c>
      <c r="E9365" s="4">
        <v>700</v>
      </c>
      <c r="F9365" t="s">
        <v>567</v>
      </c>
      <c r="G9365" t="s">
        <v>471</v>
      </c>
      <c r="H9365" t="s">
        <v>310</v>
      </c>
      <c r="I9365" t="s">
        <v>263</v>
      </c>
      <c r="J9365" t="s">
        <v>262</v>
      </c>
      <c r="L9365" t="s">
        <v>380</v>
      </c>
      <c r="M9365" t="s">
        <v>381</v>
      </c>
      <c r="N9365" t="s">
        <v>487</v>
      </c>
    </row>
    <row r="9366" spans="1:14" hidden="1" x14ac:dyDescent="0.25">
      <c r="A9366" t="s">
        <v>241</v>
      </c>
      <c r="B9366" s="1">
        <v>45504</v>
      </c>
      <c r="C9366" t="s">
        <v>840</v>
      </c>
      <c r="D9366" t="s">
        <v>841</v>
      </c>
      <c r="E9366" s="4">
        <v>9581.94</v>
      </c>
      <c r="F9366" t="s">
        <v>567</v>
      </c>
      <c r="G9366" t="s">
        <v>471</v>
      </c>
      <c r="H9366" t="s">
        <v>310</v>
      </c>
      <c r="I9366" t="s">
        <v>263</v>
      </c>
      <c r="J9366" t="s">
        <v>262</v>
      </c>
      <c r="L9366" t="s">
        <v>380</v>
      </c>
      <c r="M9366" t="s">
        <v>381</v>
      </c>
      <c r="N9366" t="s">
        <v>487</v>
      </c>
    </row>
    <row r="9367" spans="1:14" hidden="1" x14ac:dyDescent="0.25">
      <c r="A9367" t="s">
        <v>241</v>
      </c>
      <c r="B9367" s="1">
        <v>45504</v>
      </c>
      <c r="C9367" t="s">
        <v>842</v>
      </c>
      <c r="D9367" t="s">
        <v>843</v>
      </c>
      <c r="E9367" s="4">
        <v>700</v>
      </c>
      <c r="F9367" t="s">
        <v>567</v>
      </c>
      <c r="G9367" t="s">
        <v>471</v>
      </c>
      <c r="H9367" t="s">
        <v>310</v>
      </c>
      <c r="I9367" t="s">
        <v>263</v>
      </c>
      <c r="J9367" t="s">
        <v>262</v>
      </c>
      <c r="L9367" t="s">
        <v>380</v>
      </c>
      <c r="M9367" t="s">
        <v>381</v>
      </c>
      <c r="N9367" t="s">
        <v>487</v>
      </c>
    </row>
    <row r="9368" spans="1:14" hidden="1" x14ac:dyDescent="0.25">
      <c r="A9368" t="s">
        <v>241</v>
      </c>
      <c r="B9368" s="1">
        <v>45504</v>
      </c>
      <c r="C9368" t="s">
        <v>844</v>
      </c>
      <c r="D9368" t="s">
        <v>845</v>
      </c>
      <c r="E9368" s="4">
        <v>6802.8799999999992</v>
      </c>
      <c r="F9368" t="s">
        <v>567</v>
      </c>
      <c r="G9368" t="s">
        <v>471</v>
      </c>
      <c r="H9368" t="s">
        <v>310</v>
      </c>
      <c r="I9368" t="s">
        <v>263</v>
      </c>
      <c r="J9368" t="s">
        <v>262</v>
      </c>
      <c r="L9368" t="s">
        <v>380</v>
      </c>
      <c r="M9368" t="s">
        <v>381</v>
      </c>
      <c r="N9368" t="s">
        <v>487</v>
      </c>
    </row>
    <row r="9369" spans="1:14" hidden="1" x14ac:dyDescent="0.25">
      <c r="A9369" t="s">
        <v>241</v>
      </c>
      <c r="B9369" s="1">
        <v>45504</v>
      </c>
      <c r="C9369" t="s">
        <v>857</v>
      </c>
      <c r="D9369" t="s">
        <v>858</v>
      </c>
      <c r="E9369" s="4">
        <v>11413.86</v>
      </c>
      <c r="F9369" t="s">
        <v>567</v>
      </c>
      <c r="G9369" t="s">
        <v>471</v>
      </c>
      <c r="H9369" t="s">
        <v>310</v>
      </c>
      <c r="I9369" t="s">
        <v>263</v>
      </c>
      <c r="J9369" t="s">
        <v>262</v>
      </c>
      <c r="L9369" t="s">
        <v>380</v>
      </c>
      <c r="M9369" t="s">
        <v>381</v>
      </c>
      <c r="N9369" t="s">
        <v>487</v>
      </c>
    </row>
    <row r="9370" spans="1:14" hidden="1" x14ac:dyDescent="0.25">
      <c r="A9370" t="s">
        <v>241</v>
      </c>
      <c r="B9370" s="1">
        <v>45504</v>
      </c>
      <c r="C9370" t="s">
        <v>1254</v>
      </c>
      <c r="D9370" t="s">
        <v>1255</v>
      </c>
      <c r="E9370" s="4">
        <v>9262.5</v>
      </c>
      <c r="F9370" t="s">
        <v>567</v>
      </c>
      <c r="G9370" t="s">
        <v>471</v>
      </c>
      <c r="H9370" t="s">
        <v>310</v>
      </c>
      <c r="I9370" t="s">
        <v>263</v>
      </c>
      <c r="J9370" t="s">
        <v>262</v>
      </c>
      <c r="L9370" t="s">
        <v>380</v>
      </c>
      <c r="M9370" t="s">
        <v>381</v>
      </c>
      <c r="N9370" t="s">
        <v>487</v>
      </c>
    </row>
    <row r="9371" spans="1:14" hidden="1" x14ac:dyDescent="0.25">
      <c r="A9371" t="s">
        <v>241</v>
      </c>
      <c r="B9371" s="1">
        <v>45504</v>
      </c>
      <c r="C9371" t="s">
        <v>1304</v>
      </c>
      <c r="D9371" t="s">
        <v>1305</v>
      </c>
      <c r="E9371" s="4">
        <v>5000</v>
      </c>
      <c r="F9371" t="s">
        <v>567</v>
      </c>
      <c r="G9371" t="s">
        <v>471</v>
      </c>
      <c r="H9371" t="s">
        <v>310</v>
      </c>
      <c r="I9371" t="s">
        <v>263</v>
      </c>
      <c r="J9371" t="s">
        <v>262</v>
      </c>
      <c r="L9371" t="s">
        <v>380</v>
      </c>
      <c r="M9371" t="s">
        <v>381</v>
      </c>
      <c r="N9371" t="s">
        <v>487</v>
      </c>
    </row>
    <row r="9372" spans="1:14" hidden="1" x14ac:dyDescent="0.25">
      <c r="A9372" t="s">
        <v>241</v>
      </c>
      <c r="B9372" s="1">
        <v>45504</v>
      </c>
      <c r="C9372" t="s">
        <v>1306</v>
      </c>
      <c r="D9372" t="s">
        <v>1307</v>
      </c>
      <c r="E9372" s="4">
        <v>750</v>
      </c>
      <c r="F9372" t="s">
        <v>567</v>
      </c>
      <c r="G9372" t="s">
        <v>471</v>
      </c>
      <c r="H9372" t="s">
        <v>310</v>
      </c>
      <c r="I9372" t="s">
        <v>263</v>
      </c>
      <c r="J9372" t="s">
        <v>262</v>
      </c>
      <c r="L9372" t="s">
        <v>380</v>
      </c>
      <c r="M9372" t="s">
        <v>381</v>
      </c>
      <c r="N9372" t="s">
        <v>487</v>
      </c>
    </row>
    <row r="9373" spans="1:14" hidden="1" x14ac:dyDescent="0.25">
      <c r="A9373" t="s">
        <v>241</v>
      </c>
      <c r="B9373" s="1">
        <v>45504</v>
      </c>
      <c r="C9373" t="s">
        <v>1338</v>
      </c>
      <c r="D9373" t="s">
        <v>1339</v>
      </c>
      <c r="E9373" s="4">
        <v>13000</v>
      </c>
      <c r="F9373" t="s">
        <v>567</v>
      </c>
      <c r="G9373" t="s">
        <v>471</v>
      </c>
      <c r="H9373" t="s">
        <v>310</v>
      </c>
      <c r="I9373" t="s">
        <v>263</v>
      </c>
      <c r="J9373" t="s">
        <v>262</v>
      </c>
      <c r="L9373" t="s">
        <v>380</v>
      </c>
      <c r="M9373" t="s">
        <v>381</v>
      </c>
      <c r="N9373" t="s">
        <v>487</v>
      </c>
    </row>
    <row r="9374" spans="1:14" hidden="1" x14ac:dyDescent="0.25">
      <c r="A9374" t="s">
        <v>241</v>
      </c>
      <c r="B9374" s="1">
        <v>45504</v>
      </c>
      <c r="C9374" t="s">
        <v>1348</v>
      </c>
      <c r="D9374" t="s">
        <v>1349</v>
      </c>
      <c r="E9374" s="4">
        <v>8500</v>
      </c>
      <c r="F9374" t="s">
        <v>567</v>
      </c>
      <c r="G9374" t="s">
        <v>471</v>
      </c>
      <c r="H9374" t="s">
        <v>310</v>
      </c>
      <c r="I9374" t="s">
        <v>263</v>
      </c>
      <c r="J9374" t="s">
        <v>262</v>
      </c>
      <c r="L9374" t="s">
        <v>380</v>
      </c>
      <c r="M9374" t="s">
        <v>381</v>
      </c>
      <c r="N9374" t="s">
        <v>487</v>
      </c>
    </row>
    <row r="9375" spans="1:14" hidden="1" x14ac:dyDescent="0.25">
      <c r="A9375" t="s">
        <v>241</v>
      </c>
      <c r="B9375" s="1">
        <v>45504</v>
      </c>
      <c r="C9375" t="s">
        <v>861</v>
      </c>
      <c r="D9375" t="s">
        <v>862</v>
      </c>
      <c r="E9375" s="4">
        <v>2500</v>
      </c>
      <c r="F9375" t="s">
        <v>567</v>
      </c>
      <c r="G9375" t="s">
        <v>471</v>
      </c>
      <c r="H9375" t="s">
        <v>311</v>
      </c>
      <c r="I9375" t="s">
        <v>312</v>
      </c>
      <c r="J9375" t="s">
        <v>264</v>
      </c>
      <c r="L9375" t="s">
        <v>380</v>
      </c>
      <c r="M9375" t="s">
        <v>381</v>
      </c>
      <c r="N9375" t="s">
        <v>487</v>
      </c>
    </row>
    <row r="9376" spans="1:14" hidden="1" x14ac:dyDescent="0.25">
      <c r="A9376" t="s">
        <v>241</v>
      </c>
      <c r="B9376" s="1">
        <v>45504</v>
      </c>
      <c r="C9376" t="s">
        <v>867</v>
      </c>
      <c r="D9376" t="s">
        <v>868</v>
      </c>
      <c r="E9376" s="4">
        <v>12464.76</v>
      </c>
      <c r="F9376" t="s">
        <v>567</v>
      </c>
      <c r="G9376" t="s">
        <v>471</v>
      </c>
      <c r="H9376" t="s">
        <v>311</v>
      </c>
      <c r="I9376" t="s">
        <v>312</v>
      </c>
      <c r="J9376" t="s">
        <v>264</v>
      </c>
      <c r="L9376" t="s">
        <v>380</v>
      </c>
      <c r="M9376" t="s">
        <v>381</v>
      </c>
      <c r="N9376" t="s">
        <v>487</v>
      </c>
    </row>
    <row r="9377" spans="1:14" hidden="1" x14ac:dyDescent="0.25">
      <c r="A9377" t="s">
        <v>241</v>
      </c>
      <c r="B9377" s="1">
        <v>45504</v>
      </c>
      <c r="C9377" t="s">
        <v>869</v>
      </c>
      <c r="D9377" t="s">
        <v>870</v>
      </c>
      <c r="E9377" s="4">
        <v>8691.4500000000007</v>
      </c>
      <c r="F9377" t="s">
        <v>567</v>
      </c>
      <c r="G9377" t="s">
        <v>471</v>
      </c>
      <c r="H9377" t="s">
        <v>311</v>
      </c>
      <c r="I9377" t="s">
        <v>312</v>
      </c>
      <c r="J9377" t="s">
        <v>264</v>
      </c>
      <c r="L9377" t="s">
        <v>380</v>
      </c>
      <c r="M9377" t="s">
        <v>381</v>
      </c>
      <c r="N9377" t="s">
        <v>487</v>
      </c>
    </row>
    <row r="9378" spans="1:14" hidden="1" x14ac:dyDescent="0.25">
      <c r="A9378" t="s">
        <v>241</v>
      </c>
      <c r="B9378" s="1">
        <v>45504</v>
      </c>
      <c r="C9378" t="s">
        <v>1332</v>
      </c>
      <c r="D9378" t="s">
        <v>1333</v>
      </c>
      <c r="E9378" s="4">
        <v>8548.19</v>
      </c>
      <c r="F9378" t="s">
        <v>567</v>
      </c>
      <c r="G9378" t="s">
        <v>471</v>
      </c>
      <c r="H9378" t="s">
        <v>311</v>
      </c>
      <c r="I9378" t="s">
        <v>312</v>
      </c>
      <c r="J9378" t="s">
        <v>264</v>
      </c>
      <c r="L9378" t="s">
        <v>380</v>
      </c>
      <c r="M9378" t="s">
        <v>381</v>
      </c>
      <c r="N9378" t="s">
        <v>482</v>
      </c>
    </row>
    <row r="9379" spans="1:14" hidden="1" x14ac:dyDescent="0.25">
      <c r="A9379" t="s">
        <v>241</v>
      </c>
      <c r="B9379" s="1">
        <v>45504</v>
      </c>
      <c r="C9379" t="s">
        <v>911</v>
      </c>
      <c r="D9379" t="s">
        <v>912</v>
      </c>
      <c r="E9379" s="4">
        <v>6026.2999999999993</v>
      </c>
      <c r="F9379" t="s">
        <v>567</v>
      </c>
      <c r="G9379" t="s">
        <v>471</v>
      </c>
      <c r="H9379" t="s">
        <v>313</v>
      </c>
      <c r="I9379" t="s">
        <v>314</v>
      </c>
      <c r="J9379" t="s">
        <v>268</v>
      </c>
      <c r="L9379" t="s">
        <v>384</v>
      </c>
      <c r="M9379" t="s">
        <v>385</v>
      </c>
      <c r="N9379" t="s">
        <v>489</v>
      </c>
    </row>
    <row r="9380" spans="1:14" hidden="1" x14ac:dyDescent="0.25">
      <c r="A9380" t="s">
        <v>241</v>
      </c>
      <c r="B9380" s="1">
        <v>45504</v>
      </c>
      <c r="C9380" t="s">
        <v>919</v>
      </c>
      <c r="D9380" t="s">
        <v>920</v>
      </c>
      <c r="E9380" s="4">
        <v>2768.36</v>
      </c>
      <c r="F9380" t="s">
        <v>567</v>
      </c>
      <c r="G9380" t="s">
        <v>471</v>
      </c>
      <c r="H9380" t="s">
        <v>313</v>
      </c>
      <c r="I9380" t="s">
        <v>314</v>
      </c>
      <c r="J9380" t="s">
        <v>268</v>
      </c>
      <c r="L9380" t="s">
        <v>384</v>
      </c>
      <c r="M9380" t="s">
        <v>385</v>
      </c>
      <c r="N9380" t="s">
        <v>489</v>
      </c>
    </row>
    <row r="9381" spans="1:14" hidden="1" x14ac:dyDescent="0.25">
      <c r="A9381" t="s">
        <v>241</v>
      </c>
      <c r="B9381" s="1">
        <v>45504</v>
      </c>
      <c r="C9381" t="s">
        <v>924</v>
      </c>
      <c r="D9381" t="s">
        <v>925</v>
      </c>
      <c r="E9381" s="4">
        <v>17639.440000000002</v>
      </c>
      <c r="F9381" t="s">
        <v>567</v>
      </c>
      <c r="G9381" t="s">
        <v>471</v>
      </c>
      <c r="H9381" t="s">
        <v>303</v>
      </c>
      <c r="I9381" t="s">
        <v>304</v>
      </c>
      <c r="J9381" t="s">
        <v>268</v>
      </c>
      <c r="L9381" t="s">
        <v>384</v>
      </c>
      <c r="M9381" t="s">
        <v>385</v>
      </c>
      <c r="N9381" t="s">
        <v>489</v>
      </c>
    </row>
    <row r="9382" spans="1:14" hidden="1" x14ac:dyDescent="0.25">
      <c r="A9382" t="s">
        <v>241</v>
      </c>
      <c r="B9382" s="1">
        <v>45504</v>
      </c>
      <c r="C9382" t="s">
        <v>927</v>
      </c>
      <c r="D9382" t="s">
        <v>928</v>
      </c>
      <c r="E9382" s="4">
        <v>6600.6559999999999</v>
      </c>
      <c r="F9382" t="s">
        <v>567</v>
      </c>
      <c r="G9382" t="s">
        <v>471</v>
      </c>
      <c r="H9382" t="s">
        <v>313</v>
      </c>
      <c r="I9382" t="s">
        <v>314</v>
      </c>
      <c r="J9382" t="s">
        <v>268</v>
      </c>
      <c r="L9382" t="s">
        <v>384</v>
      </c>
      <c r="M9382" t="s">
        <v>385</v>
      </c>
      <c r="N9382" t="s">
        <v>489</v>
      </c>
    </row>
    <row r="9383" spans="1:14" hidden="1" x14ac:dyDescent="0.25">
      <c r="A9383" t="s">
        <v>241</v>
      </c>
      <c r="B9383" s="1">
        <v>45504</v>
      </c>
      <c r="C9383" t="s">
        <v>931</v>
      </c>
      <c r="D9383" t="s">
        <v>932</v>
      </c>
      <c r="E9383" s="4">
        <v>17169.830000000002</v>
      </c>
      <c r="F9383" t="s">
        <v>567</v>
      </c>
      <c r="G9383" t="s">
        <v>471</v>
      </c>
      <c r="H9383" t="s">
        <v>303</v>
      </c>
      <c r="I9383" t="s">
        <v>304</v>
      </c>
      <c r="J9383" t="s">
        <v>268</v>
      </c>
      <c r="L9383" t="s">
        <v>384</v>
      </c>
      <c r="M9383" t="s">
        <v>385</v>
      </c>
      <c r="N9383" t="s">
        <v>489</v>
      </c>
    </row>
    <row r="9384" spans="1:14" hidden="1" x14ac:dyDescent="0.25">
      <c r="A9384" t="s">
        <v>241</v>
      </c>
      <c r="B9384" s="1">
        <v>45504</v>
      </c>
      <c r="C9384" t="s">
        <v>935</v>
      </c>
      <c r="D9384" t="s">
        <v>936</v>
      </c>
      <c r="E9384" s="4">
        <v>12144.23</v>
      </c>
      <c r="F9384" t="s">
        <v>567</v>
      </c>
      <c r="G9384" t="s">
        <v>471</v>
      </c>
      <c r="H9384" t="s">
        <v>303</v>
      </c>
      <c r="I9384" t="s">
        <v>304</v>
      </c>
      <c r="J9384" t="s">
        <v>268</v>
      </c>
      <c r="L9384" t="s">
        <v>384</v>
      </c>
      <c r="M9384" t="s">
        <v>385</v>
      </c>
      <c r="N9384" t="s">
        <v>489</v>
      </c>
    </row>
    <row r="9385" spans="1:14" hidden="1" x14ac:dyDescent="0.25">
      <c r="A9385" t="s">
        <v>241</v>
      </c>
      <c r="B9385" s="1">
        <v>45504</v>
      </c>
      <c r="C9385" t="s">
        <v>938</v>
      </c>
      <c r="D9385" t="s">
        <v>939</v>
      </c>
      <c r="E9385" s="4">
        <v>3195.8500000000004</v>
      </c>
      <c r="F9385" t="s">
        <v>567</v>
      </c>
      <c r="G9385" t="s">
        <v>471</v>
      </c>
      <c r="H9385" t="s">
        <v>313</v>
      </c>
      <c r="I9385" t="s">
        <v>314</v>
      </c>
      <c r="J9385" t="s">
        <v>268</v>
      </c>
      <c r="L9385" t="s">
        <v>384</v>
      </c>
      <c r="M9385" t="s">
        <v>385</v>
      </c>
      <c r="N9385" t="s">
        <v>489</v>
      </c>
    </row>
    <row r="9386" spans="1:14" hidden="1" x14ac:dyDescent="0.25">
      <c r="A9386" t="s">
        <v>241</v>
      </c>
      <c r="B9386" s="1">
        <v>45504</v>
      </c>
      <c r="C9386" t="s">
        <v>942</v>
      </c>
      <c r="D9386" t="s">
        <v>943</v>
      </c>
      <c r="E9386" s="4">
        <v>748.72160000000008</v>
      </c>
      <c r="F9386" t="s">
        <v>567</v>
      </c>
      <c r="G9386" t="s">
        <v>471</v>
      </c>
      <c r="H9386" t="s">
        <v>313</v>
      </c>
      <c r="I9386" t="s">
        <v>314</v>
      </c>
      <c r="J9386" t="s">
        <v>268</v>
      </c>
      <c r="L9386" t="s">
        <v>384</v>
      </c>
      <c r="M9386" t="s">
        <v>385</v>
      </c>
      <c r="N9386" t="s">
        <v>489</v>
      </c>
    </row>
    <row r="9387" spans="1:14" hidden="1" x14ac:dyDescent="0.25">
      <c r="A9387" t="s">
        <v>241</v>
      </c>
      <c r="B9387" s="1">
        <v>45504</v>
      </c>
      <c r="C9387" t="s">
        <v>952</v>
      </c>
      <c r="D9387" t="s">
        <v>953</v>
      </c>
      <c r="E9387" s="4">
        <v>604332.76</v>
      </c>
      <c r="F9387" t="s">
        <v>567</v>
      </c>
      <c r="G9387" t="s">
        <v>471</v>
      </c>
      <c r="H9387" t="s">
        <v>246</v>
      </c>
      <c r="I9387" t="s">
        <v>247</v>
      </c>
      <c r="J9387" t="s">
        <v>246</v>
      </c>
      <c r="L9387" t="s">
        <v>370</v>
      </c>
      <c r="M9387" t="s">
        <v>371</v>
      </c>
      <c r="N9387" t="s">
        <v>482</v>
      </c>
    </row>
    <row r="9388" spans="1:14" hidden="1" x14ac:dyDescent="0.25">
      <c r="A9388" t="s">
        <v>241</v>
      </c>
      <c r="B9388" s="1">
        <v>45504</v>
      </c>
      <c r="C9388" t="s">
        <v>955</v>
      </c>
      <c r="D9388" t="s">
        <v>956</v>
      </c>
      <c r="E9388" s="4">
        <v>473270.04</v>
      </c>
      <c r="F9388" t="s">
        <v>567</v>
      </c>
      <c r="G9388" t="s">
        <v>471</v>
      </c>
      <c r="H9388" t="s">
        <v>293</v>
      </c>
      <c r="I9388" t="s">
        <v>294</v>
      </c>
      <c r="J9388" t="s">
        <v>251</v>
      </c>
      <c r="L9388" t="s">
        <v>386</v>
      </c>
      <c r="M9388" t="s">
        <v>387</v>
      </c>
      <c r="N9388" t="s">
        <v>482</v>
      </c>
    </row>
    <row r="9389" spans="1:14" hidden="1" x14ac:dyDescent="0.25">
      <c r="A9389" t="s">
        <v>241</v>
      </c>
      <c r="B9389" s="1">
        <v>45504</v>
      </c>
      <c r="C9389" t="s">
        <v>961</v>
      </c>
      <c r="D9389" t="s">
        <v>962</v>
      </c>
      <c r="E9389" s="4">
        <v>12204.86</v>
      </c>
      <c r="F9389" t="s">
        <v>567</v>
      </c>
      <c r="G9389" t="s">
        <v>471</v>
      </c>
      <c r="H9389" t="s">
        <v>311</v>
      </c>
      <c r="I9389" t="s">
        <v>312</v>
      </c>
      <c r="J9389" t="s">
        <v>264</v>
      </c>
      <c r="L9389" t="s">
        <v>390</v>
      </c>
      <c r="M9389" t="s">
        <v>391</v>
      </c>
      <c r="N9389" t="s">
        <v>487</v>
      </c>
    </row>
    <row r="9390" spans="1:14" hidden="1" x14ac:dyDescent="0.25">
      <c r="A9390" t="s">
        <v>241</v>
      </c>
      <c r="B9390" s="1">
        <v>45504</v>
      </c>
      <c r="C9390" t="s">
        <v>963</v>
      </c>
      <c r="D9390" t="s">
        <v>964</v>
      </c>
      <c r="E9390" s="4">
        <v>5505</v>
      </c>
      <c r="F9390" t="s">
        <v>567</v>
      </c>
      <c r="G9390" t="s">
        <v>471</v>
      </c>
      <c r="H9390" t="s">
        <v>311</v>
      </c>
      <c r="I9390" t="s">
        <v>312</v>
      </c>
      <c r="J9390" t="s">
        <v>264</v>
      </c>
      <c r="L9390" t="s">
        <v>390</v>
      </c>
      <c r="M9390" t="s">
        <v>391</v>
      </c>
      <c r="N9390" t="s">
        <v>487</v>
      </c>
    </row>
    <row r="9391" spans="1:14" hidden="1" x14ac:dyDescent="0.25">
      <c r="A9391" t="s">
        <v>241</v>
      </c>
      <c r="B9391" s="1">
        <v>45504</v>
      </c>
      <c r="C9391" t="s">
        <v>967</v>
      </c>
      <c r="D9391" t="s">
        <v>968</v>
      </c>
      <c r="E9391" s="4">
        <v>21.5</v>
      </c>
      <c r="F9391" t="s">
        <v>567</v>
      </c>
      <c r="G9391" t="s">
        <v>471</v>
      </c>
      <c r="H9391" t="s">
        <v>311</v>
      </c>
      <c r="I9391" t="s">
        <v>312</v>
      </c>
      <c r="J9391" t="s">
        <v>264</v>
      </c>
      <c r="L9391" t="s">
        <v>390</v>
      </c>
      <c r="M9391" t="s">
        <v>391</v>
      </c>
      <c r="N9391" t="s">
        <v>487</v>
      </c>
    </row>
    <row r="9392" spans="1:14" hidden="1" x14ac:dyDescent="0.25">
      <c r="A9392" t="s">
        <v>241</v>
      </c>
      <c r="B9392" s="1">
        <v>45504</v>
      </c>
      <c r="C9392" t="s">
        <v>971</v>
      </c>
      <c r="D9392" t="s">
        <v>972</v>
      </c>
      <c r="E9392" s="4">
        <v>2441.29</v>
      </c>
      <c r="F9392" t="s">
        <v>567</v>
      </c>
      <c r="G9392" t="s">
        <v>471</v>
      </c>
      <c r="H9392" t="s">
        <v>311</v>
      </c>
      <c r="I9392" t="s">
        <v>312</v>
      </c>
      <c r="J9392" t="s">
        <v>264</v>
      </c>
      <c r="L9392" t="s">
        <v>390</v>
      </c>
      <c r="M9392" t="s">
        <v>391</v>
      </c>
      <c r="N9392" t="s">
        <v>487</v>
      </c>
    </row>
    <row r="9393" spans="1:14" hidden="1" x14ac:dyDescent="0.25">
      <c r="A9393" t="s">
        <v>241</v>
      </c>
      <c r="B9393" s="1">
        <v>45504</v>
      </c>
      <c r="C9393" t="s">
        <v>973</v>
      </c>
      <c r="D9393" t="s">
        <v>974</v>
      </c>
      <c r="E9393" s="4">
        <v>5740</v>
      </c>
      <c r="F9393" t="s">
        <v>567</v>
      </c>
      <c r="G9393" t="s">
        <v>471</v>
      </c>
      <c r="H9393" t="s">
        <v>311</v>
      </c>
      <c r="I9393" t="s">
        <v>312</v>
      </c>
      <c r="J9393" t="s">
        <v>264</v>
      </c>
      <c r="L9393" t="s">
        <v>390</v>
      </c>
      <c r="M9393" t="s">
        <v>391</v>
      </c>
      <c r="N9393" t="s">
        <v>487</v>
      </c>
    </row>
    <row r="9394" spans="1:14" hidden="1" x14ac:dyDescent="0.25">
      <c r="A9394" t="s">
        <v>241</v>
      </c>
      <c r="B9394" s="1">
        <v>45504</v>
      </c>
      <c r="C9394" t="s">
        <v>977</v>
      </c>
      <c r="D9394" t="s">
        <v>978</v>
      </c>
      <c r="E9394" s="4">
        <v>285.03000000000003</v>
      </c>
      <c r="F9394" t="s">
        <v>567</v>
      </c>
      <c r="G9394" t="s">
        <v>471</v>
      </c>
      <c r="H9394" t="s">
        <v>311</v>
      </c>
      <c r="I9394" t="s">
        <v>312</v>
      </c>
      <c r="J9394" t="s">
        <v>264</v>
      </c>
      <c r="L9394" t="s">
        <v>390</v>
      </c>
      <c r="M9394" t="s">
        <v>391</v>
      </c>
      <c r="N9394" t="s">
        <v>487</v>
      </c>
    </row>
    <row r="9395" spans="1:14" hidden="1" x14ac:dyDescent="0.25">
      <c r="A9395" t="s">
        <v>241</v>
      </c>
      <c r="B9395" s="1">
        <v>45504</v>
      </c>
      <c r="C9395" t="s">
        <v>981</v>
      </c>
      <c r="D9395" t="s">
        <v>982</v>
      </c>
      <c r="E9395" s="4">
        <v>1943</v>
      </c>
      <c r="F9395" t="s">
        <v>567</v>
      </c>
      <c r="G9395" t="s">
        <v>471</v>
      </c>
      <c r="H9395" t="s">
        <v>311</v>
      </c>
      <c r="I9395" t="s">
        <v>312</v>
      </c>
      <c r="J9395" t="s">
        <v>264</v>
      </c>
      <c r="L9395" t="s">
        <v>390</v>
      </c>
      <c r="M9395" t="s">
        <v>391</v>
      </c>
      <c r="N9395" t="s">
        <v>487</v>
      </c>
    </row>
    <row r="9396" spans="1:14" hidden="1" x14ac:dyDescent="0.25">
      <c r="A9396" t="s">
        <v>241</v>
      </c>
      <c r="B9396" s="1">
        <v>45504</v>
      </c>
      <c r="C9396" t="s">
        <v>989</v>
      </c>
      <c r="D9396" t="s">
        <v>990</v>
      </c>
      <c r="E9396" s="4">
        <v>1243.0999999999999</v>
      </c>
      <c r="F9396" t="s">
        <v>567</v>
      </c>
      <c r="G9396" t="s">
        <v>471</v>
      </c>
      <c r="H9396" t="s">
        <v>317</v>
      </c>
      <c r="I9396" t="s">
        <v>318</v>
      </c>
      <c r="J9396" t="s">
        <v>276</v>
      </c>
      <c r="L9396" t="s">
        <v>390</v>
      </c>
      <c r="M9396" t="s">
        <v>391</v>
      </c>
      <c r="N9396" t="s">
        <v>487</v>
      </c>
    </row>
    <row r="9397" spans="1:14" hidden="1" x14ac:dyDescent="0.25">
      <c r="A9397" t="s">
        <v>241</v>
      </c>
      <c r="B9397" s="1">
        <v>45504</v>
      </c>
      <c r="C9397" t="s">
        <v>1160</v>
      </c>
      <c r="D9397" t="s">
        <v>1161</v>
      </c>
      <c r="E9397" s="4">
        <v>2781.67</v>
      </c>
      <c r="F9397" t="s">
        <v>567</v>
      </c>
      <c r="G9397" t="s">
        <v>471</v>
      </c>
      <c r="H9397" t="s">
        <v>311</v>
      </c>
      <c r="I9397" t="s">
        <v>312</v>
      </c>
      <c r="J9397" t="s">
        <v>264</v>
      </c>
      <c r="L9397" t="s">
        <v>390</v>
      </c>
      <c r="M9397" t="s">
        <v>391</v>
      </c>
      <c r="N9397" t="s">
        <v>487</v>
      </c>
    </row>
    <row r="9398" spans="1:14" hidden="1" x14ac:dyDescent="0.25">
      <c r="A9398" t="s">
        <v>241</v>
      </c>
      <c r="B9398" s="1">
        <v>45504</v>
      </c>
      <c r="C9398" t="s">
        <v>991</v>
      </c>
      <c r="D9398" t="s">
        <v>992</v>
      </c>
      <c r="E9398" s="4">
        <v>2.99</v>
      </c>
      <c r="F9398" t="s">
        <v>567</v>
      </c>
      <c r="G9398" t="s">
        <v>471</v>
      </c>
      <c r="H9398" t="s">
        <v>311</v>
      </c>
      <c r="I9398" t="s">
        <v>312</v>
      </c>
      <c r="J9398" t="s">
        <v>264</v>
      </c>
      <c r="L9398" t="s">
        <v>390</v>
      </c>
      <c r="M9398" t="s">
        <v>391</v>
      </c>
      <c r="N9398" t="s">
        <v>487</v>
      </c>
    </row>
    <row r="9399" spans="1:14" hidden="1" x14ac:dyDescent="0.25">
      <c r="A9399" t="s">
        <v>241</v>
      </c>
      <c r="B9399" s="1">
        <v>45504</v>
      </c>
      <c r="C9399" t="s">
        <v>993</v>
      </c>
      <c r="D9399" t="s">
        <v>994</v>
      </c>
      <c r="E9399" s="4">
        <v>744.73</v>
      </c>
      <c r="F9399" t="s">
        <v>567</v>
      </c>
      <c r="G9399" t="s">
        <v>471</v>
      </c>
      <c r="H9399" t="s">
        <v>311</v>
      </c>
      <c r="I9399" t="s">
        <v>312</v>
      </c>
      <c r="J9399" t="s">
        <v>264</v>
      </c>
      <c r="L9399" t="s">
        <v>390</v>
      </c>
      <c r="M9399" t="s">
        <v>391</v>
      </c>
      <c r="N9399" t="s">
        <v>487</v>
      </c>
    </row>
    <row r="9400" spans="1:14" hidden="1" x14ac:dyDescent="0.25">
      <c r="A9400" t="s">
        <v>241</v>
      </c>
      <c r="B9400" s="1">
        <v>45504</v>
      </c>
      <c r="C9400" t="s">
        <v>997</v>
      </c>
      <c r="D9400" t="s">
        <v>998</v>
      </c>
      <c r="E9400" s="4">
        <v>37.5</v>
      </c>
      <c r="F9400" t="s">
        <v>567</v>
      </c>
      <c r="G9400" t="s">
        <v>471</v>
      </c>
      <c r="H9400" t="s">
        <v>311</v>
      </c>
      <c r="I9400" t="s">
        <v>312</v>
      </c>
      <c r="J9400" t="s">
        <v>264</v>
      </c>
      <c r="L9400" t="s">
        <v>390</v>
      </c>
      <c r="M9400" t="s">
        <v>391</v>
      </c>
      <c r="N9400" t="s">
        <v>477</v>
      </c>
    </row>
    <row r="9401" spans="1:14" hidden="1" x14ac:dyDescent="0.25">
      <c r="A9401" t="s">
        <v>241</v>
      </c>
      <c r="B9401" s="1">
        <v>45504</v>
      </c>
      <c r="C9401" t="s">
        <v>1001</v>
      </c>
      <c r="D9401" t="s">
        <v>1002</v>
      </c>
      <c r="E9401" s="4">
        <v>7.999999999992724E-2</v>
      </c>
      <c r="F9401" t="s">
        <v>567</v>
      </c>
      <c r="G9401" t="s">
        <v>471</v>
      </c>
      <c r="H9401" t="s">
        <v>311</v>
      </c>
      <c r="I9401" t="s">
        <v>312</v>
      </c>
      <c r="J9401" t="s">
        <v>264</v>
      </c>
      <c r="L9401" t="s">
        <v>390</v>
      </c>
      <c r="M9401" t="s">
        <v>391</v>
      </c>
      <c r="N9401" t="s">
        <v>487</v>
      </c>
    </row>
    <row r="9402" spans="1:14" hidden="1" x14ac:dyDescent="0.25">
      <c r="A9402" t="s">
        <v>241</v>
      </c>
      <c r="B9402" s="1">
        <v>45504</v>
      </c>
      <c r="C9402" t="s">
        <v>1005</v>
      </c>
      <c r="D9402" t="s">
        <v>1006</v>
      </c>
      <c r="E9402" s="4">
        <v>1.4549999999974002</v>
      </c>
      <c r="F9402" t="s">
        <v>567</v>
      </c>
      <c r="G9402" t="s">
        <v>471</v>
      </c>
      <c r="H9402" t="s">
        <v>311</v>
      </c>
      <c r="I9402" t="s">
        <v>312</v>
      </c>
      <c r="J9402" t="s">
        <v>264</v>
      </c>
      <c r="L9402" t="s">
        <v>390</v>
      </c>
      <c r="M9402" t="s">
        <v>391</v>
      </c>
      <c r="N9402" t="s">
        <v>487</v>
      </c>
    </row>
    <row r="9403" spans="1:14" hidden="1" x14ac:dyDescent="0.25">
      <c r="A9403" t="s">
        <v>241</v>
      </c>
      <c r="B9403" s="1">
        <v>45504</v>
      </c>
      <c r="C9403" t="s">
        <v>1007</v>
      </c>
      <c r="D9403" t="s">
        <v>1008</v>
      </c>
      <c r="E9403" s="4">
        <v>17518.849999999999</v>
      </c>
      <c r="F9403" t="s">
        <v>567</v>
      </c>
      <c r="G9403" t="s">
        <v>471</v>
      </c>
      <c r="H9403" t="s">
        <v>317</v>
      </c>
      <c r="I9403" t="s">
        <v>318</v>
      </c>
      <c r="J9403" t="s">
        <v>276</v>
      </c>
      <c r="L9403" t="s">
        <v>390</v>
      </c>
      <c r="M9403" t="s">
        <v>391</v>
      </c>
      <c r="N9403" t="s">
        <v>487</v>
      </c>
    </row>
    <row r="9404" spans="1:14" hidden="1" x14ac:dyDescent="0.25">
      <c r="A9404" t="s">
        <v>241</v>
      </c>
      <c r="B9404" s="1">
        <v>45504</v>
      </c>
      <c r="C9404" t="s">
        <v>1013</v>
      </c>
      <c r="D9404" t="s">
        <v>1014</v>
      </c>
      <c r="E9404" s="4">
        <v>379.98</v>
      </c>
      <c r="F9404" t="s">
        <v>567</v>
      </c>
      <c r="G9404" t="s">
        <v>471</v>
      </c>
      <c r="H9404" t="s">
        <v>311</v>
      </c>
      <c r="I9404" t="s">
        <v>312</v>
      </c>
      <c r="J9404" t="s">
        <v>264</v>
      </c>
      <c r="L9404" t="s">
        <v>390</v>
      </c>
      <c r="M9404" t="s">
        <v>391</v>
      </c>
      <c r="N9404" t="s">
        <v>480</v>
      </c>
    </row>
    <row r="9405" spans="1:14" hidden="1" x14ac:dyDescent="0.25">
      <c r="A9405" t="s">
        <v>241</v>
      </c>
      <c r="B9405" s="1">
        <v>45504</v>
      </c>
      <c r="C9405" t="s">
        <v>1162</v>
      </c>
      <c r="D9405" t="s">
        <v>1163</v>
      </c>
      <c r="E9405" s="4">
        <v>1041.33</v>
      </c>
      <c r="F9405" t="s">
        <v>567</v>
      </c>
      <c r="G9405" t="s">
        <v>471</v>
      </c>
      <c r="H9405" t="s">
        <v>311</v>
      </c>
      <c r="I9405" t="s">
        <v>312</v>
      </c>
      <c r="J9405" t="s">
        <v>264</v>
      </c>
      <c r="L9405" t="s">
        <v>390</v>
      </c>
      <c r="M9405" t="s">
        <v>391</v>
      </c>
      <c r="N9405" t="s">
        <v>477</v>
      </c>
    </row>
    <row r="9406" spans="1:14" hidden="1" x14ac:dyDescent="0.25">
      <c r="A9406" t="s">
        <v>241</v>
      </c>
      <c r="B9406" s="1">
        <v>45504</v>
      </c>
      <c r="C9406" t="s">
        <v>1164</v>
      </c>
      <c r="D9406" t="s">
        <v>1165</v>
      </c>
      <c r="E9406" s="4">
        <v>7316</v>
      </c>
      <c r="F9406" t="s">
        <v>567</v>
      </c>
      <c r="G9406" t="s">
        <v>471</v>
      </c>
      <c r="H9406" t="s">
        <v>317</v>
      </c>
      <c r="I9406" t="s">
        <v>318</v>
      </c>
      <c r="J9406" t="s">
        <v>276</v>
      </c>
      <c r="L9406" t="s">
        <v>390</v>
      </c>
      <c r="M9406" t="s">
        <v>391</v>
      </c>
      <c r="N9406" t="s">
        <v>489</v>
      </c>
    </row>
    <row r="9407" spans="1:14" hidden="1" x14ac:dyDescent="0.25">
      <c r="A9407" t="s">
        <v>241</v>
      </c>
      <c r="B9407" s="1">
        <v>45504</v>
      </c>
      <c r="C9407" t="s">
        <v>1285</v>
      </c>
      <c r="D9407" t="s">
        <v>1286</v>
      </c>
      <c r="E9407" s="4">
        <v>10090.75</v>
      </c>
      <c r="F9407" t="s">
        <v>567</v>
      </c>
      <c r="G9407" t="s">
        <v>471</v>
      </c>
      <c r="H9407" t="s">
        <v>316</v>
      </c>
      <c r="I9407" t="s">
        <v>275</v>
      </c>
      <c r="J9407" t="s">
        <v>274</v>
      </c>
      <c r="L9407" t="s">
        <v>400</v>
      </c>
      <c r="M9407" t="s">
        <v>401</v>
      </c>
      <c r="N9407" t="s">
        <v>489</v>
      </c>
    </row>
    <row r="9408" spans="1:14" hidden="1" x14ac:dyDescent="0.25">
      <c r="A9408" t="s">
        <v>241</v>
      </c>
      <c r="B9408" s="1">
        <v>45504</v>
      </c>
      <c r="C9408" t="s">
        <v>1017</v>
      </c>
      <c r="D9408" t="s">
        <v>1018</v>
      </c>
      <c r="E9408" s="4">
        <v>432.05</v>
      </c>
      <c r="F9408" t="s">
        <v>567</v>
      </c>
      <c r="G9408" t="s">
        <v>471</v>
      </c>
      <c r="H9408" t="s">
        <v>316</v>
      </c>
      <c r="I9408" t="s">
        <v>275</v>
      </c>
      <c r="J9408" t="s">
        <v>274</v>
      </c>
      <c r="L9408" t="s">
        <v>400</v>
      </c>
      <c r="M9408" t="s">
        <v>401</v>
      </c>
      <c r="N9408" t="s">
        <v>489</v>
      </c>
    </row>
    <row r="9409" spans="1:14" hidden="1" x14ac:dyDescent="0.25">
      <c r="A9409" t="s">
        <v>241</v>
      </c>
      <c r="B9409" s="1">
        <v>45504</v>
      </c>
      <c r="C9409" t="s">
        <v>1021</v>
      </c>
      <c r="D9409" t="s">
        <v>1022</v>
      </c>
      <c r="E9409" s="4">
        <v>13559.100000000002</v>
      </c>
      <c r="F9409" t="s">
        <v>567</v>
      </c>
      <c r="G9409" t="s">
        <v>471</v>
      </c>
      <c r="H9409" t="s">
        <v>316</v>
      </c>
      <c r="I9409" t="s">
        <v>275</v>
      </c>
      <c r="J9409" t="s">
        <v>274</v>
      </c>
      <c r="L9409" t="s">
        <v>400</v>
      </c>
      <c r="M9409" t="s">
        <v>401</v>
      </c>
      <c r="N9409" t="s">
        <v>489</v>
      </c>
    </row>
    <row r="9410" spans="1:14" hidden="1" x14ac:dyDescent="0.25">
      <c r="A9410" t="s">
        <v>241</v>
      </c>
      <c r="B9410" s="1">
        <v>45504</v>
      </c>
      <c r="C9410" t="s">
        <v>1025</v>
      </c>
      <c r="D9410" t="s">
        <v>1026</v>
      </c>
      <c r="E9410" s="4">
        <v>1580.57</v>
      </c>
      <c r="F9410" t="s">
        <v>567</v>
      </c>
      <c r="G9410" t="s">
        <v>471</v>
      </c>
      <c r="H9410" t="s">
        <v>316</v>
      </c>
      <c r="I9410" t="s">
        <v>275</v>
      </c>
      <c r="J9410" t="s">
        <v>274</v>
      </c>
      <c r="L9410" t="s">
        <v>400</v>
      </c>
      <c r="M9410" t="s">
        <v>401</v>
      </c>
      <c r="N9410" t="s">
        <v>489</v>
      </c>
    </row>
    <row r="9411" spans="1:14" hidden="1" x14ac:dyDescent="0.25">
      <c r="A9411" t="s">
        <v>241</v>
      </c>
      <c r="B9411" s="1">
        <v>45504</v>
      </c>
      <c r="C9411" t="s">
        <v>1227</v>
      </c>
      <c r="D9411" t="s">
        <v>1228</v>
      </c>
      <c r="E9411" s="4">
        <v>15632.490000000002</v>
      </c>
      <c r="F9411" t="s">
        <v>567</v>
      </c>
      <c r="G9411" t="s">
        <v>471</v>
      </c>
      <c r="H9411" t="s">
        <v>316</v>
      </c>
      <c r="I9411" t="s">
        <v>275</v>
      </c>
      <c r="J9411" t="s">
        <v>274</v>
      </c>
      <c r="L9411" t="s">
        <v>400</v>
      </c>
      <c r="M9411" t="s">
        <v>401</v>
      </c>
      <c r="N9411" t="s">
        <v>489</v>
      </c>
    </row>
    <row r="9412" spans="1:14" hidden="1" x14ac:dyDescent="0.25">
      <c r="A9412" t="s">
        <v>241</v>
      </c>
      <c r="B9412" s="1">
        <v>45504</v>
      </c>
      <c r="C9412" t="s">
        <v>1027</v>
      </c>
      <c r="D9412" t="s">
        <v>1028</v>
      </c>
      <c r="E9412" s="4">
        <v>106.51</v>
      </c>
      <c r="F9412" t="s">
        <v>567</v>
      </c>
      <c r="G9412" t="s">
        <v>471</v>
      </c>
      <c r="H9412" t="s">
        <v>316</v>
      </c>
      <c r="I9412" t="s">
        <v>275</v>
      </c>
      <c r="J9412" t="s">
        <v>274</v>
      </c>
      <c r="L9412" t="s">
        <v>400</v>
      </c>
      <c r="M9412" t="s">
        <v>401</v>
      </c>
      <c r="N9412" t="s">
        <v>489</v>
      </c>
    </row>
    <row r="9413" spans="1:14" hidden="1" x14ac:dyDescent="0.25">
      <c r="A9413" t="s">
        <v>241</v>
      </c>
      <c r="B9413" s="1">
        <v>45504</v>
      </c>
      <c r="C9413" t="s">
        <v>27</v>
      </c>
      <c r="D9413" t="s">
        <v>1032</v>
      </c>
      <c r="E9413" s="4">
        <v>-2988435.2700000005</v>
      </c>
      <c r="F9413" t="s">
        <v>567</v>
      </c>
      <c r="G9413" t="s">
        <v>471</v>
      </c>
      <c r="H9413" t="s">
        <v>288</v>
      </c>
      <c r="I9413" t="s">
        <v>26</v>
      </c>
      <c r="J9413" t="s">
        <v>243</v>
      </c>
      <c r="L9413" t="s">
        <v>368</v>
      </c>
      <c r="M9413" t="s">
        <v>369</v>
      </c>
      <c r="N9413" t="s">
        <v>485</v>
      </c>
    </row>
    <row r="9414" spans="1:14" hidden="1" x14ac:dyDescent="0.25">
      <c r="A9414" t="s">
        <v>241</v>
      </c>
      <c r="B9414" s="1">
        <v>45504</v>
      </c>
      <c r="C9414" t="s">
        <v>28</v>
      </c>
      <c r="D9414" t="s">
        <v>1039</v>
      </c>
      <c r="E9414" s="4">
        <v>-129019.46999999997</v>
      </c>
      <c r="F9414" t="s">
        <v>567</v>
      </c>
      <c r="G9414" t="s">
        <v>471</v>
      </c>
      <c r="H9414" t="s">
        <v>288</v>
      </c>
      <c r="I9414" t="s">
        <v>26</v>
      </c>
      <c r="J9414" t="s">
        <v>243</v>
      </c>
      <c r="L9414" t="s">
        <v>368</v>
      </c>
      <c r="M9414" t="s">
        <v>369</v>
      </c>
      <c r="N9414" t="s">
        <v>480</v>
      </c>
    </row>
    <row r="9415" spans="1:14" hidden="1" x14ac:dyDescent="0.25">
      <c r="A9415" t="s">
        <v>241</v>
      </c>
      <c r="B9415" s="1">
        <v>45504</v>
      </c>
      <c r="C9415" t="s">
        <v>29</v>
      </c>
      <c r="D9415" t="s">
        <v>1040</v>
      </c>
      <c r="E9415" s="4">
        <v>-4555.7099999999991</v>
      </c>
      <c r="F9415" t="s">
        <v>567</v>
      </c>
      <c r="G9415" t="s">
        <v>471</v>
      </c>
      <c r="H9415" t="s">
        <v>288</v>
      </c>
      <c r="I9415" t="s">
        <v>26</v>
      </c>
      <c r="J9415" t="s">
        <v>243</v>
      </c>
      <c r="L9415" t="s">
        <v>368</v>
      </c>
      <c r="M9415" t="s">
        <v>369</v>
      </c>
      <c r="N9415" t="s">
        <v>480</v>
      </c>
    </row>
    <row r="9416" spans="1:14" hidden="1" x14ac:dyDescent="0.25">
      <c r="A9416" t="s">
        <v>241</v>
      </c>
      <c r="B9416" s="1">
        <v>45504</v>
      </c>
      <c r="C9416" t="s">
        <v>30</v>
      </c>
      <c r="D9416" t="s">
        <v>1229</v>
      </c>
      <c r="E9416" s="4">
        <v>-73510.11</v>
      </c>
      <c r="F9416" t="s">
        <v>567</v>
      </c>
      <c r="G9416" t="s">
        <v>471</v>
      </c>
      <c r="H9416" t="s">
        <v>288</v>
      </c>
      <c r="I9416" t="s">
        <v>26</v>
      </c>
      <c r="J9416" t="s">
        <v>243</v>
      </c>
      <c r="L9416" t="s">
        <v>368</v>
      </c>
      <c r="M9416" t="s">
        <v>369</v>
      </c>
      <c r="N9416" t="s">
        <v>485</v>
      </c>
    </row>
    <row r="9417" spans="1:14" hidden="1" x14ac:dyDescent="0.25">
      <c r="A9417" t="s">
        <v>241</v>
      </c>
      <c r="B9417" s="1">
        <v>45504</v>
      </c>
      <c r="C9417" t="s">
        <v>31</v>
      </c>
      <c r="D9417" t="s">
        <v>1293</v>
      </c>
      <c r="E9417" s="4">
        <v>-45769.1</v>
      </c>
      <c r="F9417" t="s">
        <v>567</v>
      </c>
      <c r="G9417" t="s">
        <v>471</v>
      </c>
      <c r="H9417" t="s">
        <v>288</v>
      </c>
      <c r="I9417" t="s">
        <v>26</v>
      </c>
      <c r="J9417" t="s">
        <v>243</v>
      </c>
      <c r="L9417" t="s">
        <v>368</v>
      </c>
      <c r="M9417" t="s">
        <v>369</v>
      </c>
      <c r="N9417" t="s">
        <v>480</v>
      </c>
    </row>
    <row r="9418" spans="1:14" hidden="1" x14ac:dyDescent="0.25">
      <c r="A9418" t="s">
        <v>241</v>
      </c>
      <c r="B9418" s="1">
        <v>45504</v>
      </c>
      <c r="C9418" t="s">
        <v>32</v>
      </c>
      <c r="D9418" t="s">
        <v>1268</v>
      </c>
      <c r="E9418" s="4">
        <v>-30133</v>
      </c>
      <c r="F9418" t="s">
        <v>567</v>
      </c>
      <c r="G9418" t="s">
        <v>471</v>
      </c>
      <c r="H9418" t="s">
        <v>288</v>
      </c>
      <c r="I9418" t="s">
        <v>26</v>
      </c>
      <c r="J9418" t="s">
        <v>243</v>
      </c>
      <c r="L9418" t="s">
        <v>368</v>
      </c>
      <c r="M9418" t="s">
        <v>369</v>
      </c>
      <c r="N9418" t="s">
        <v>480</v>
      </c>
    </row>
    <row r="9419" spans="1:14" hidden="1" x14ac:dyDescent="0.25">
      <c r="A9419" t="s">
        <v>241</v>
      </c>
      <c r="B9419" s="1">
        <v>45504</v>
      </c>
      <c r="C9419" t="s">
        <v>34</v>
      </c>
      <c r="D9419" t="s">
        <v>1044</v>
      </c>
      <c r="E9419" s="4">
        <v>-111388.36</v>
      </c>
      <c r="F9419" t="s">
        <v>567</v>
      </c>
      <c r="G9419" t="s">
        <v>471</v>
      </c>
      <c r="H9419" t="s">
        <v>317</v>
      </c>
      <c r="I9419" t="s">
        <v>318</v>
      </c>
      <c r="J9419" t="s">
        <v>276</v>
      </c>
      <c r="L9419" t="s">
        <v>390</v>
      </c>
      <c r="M9419" t="s">
        <v>391</v>
      </c>
      <c r="N9419" t="s">
        <v>487</v>
      </c>
    </row>
    <row r="9420" spans="1:14" hidden="1" x14ac:dyDescent="0.25">
      <c r="A9420" t="s">
        <v>241</v>
      </c>
      <c r="B9420" s="1">
        <v>45504</v>
      </c>
      <c r="C9420" t="s">
        <v>25</v>
      </c>
      <c r="D9420" t="s">
        <v>1049</v>
      </c>
      <c r="E9420" s="4">
        <v>-644785.152</v>
      </c>
      <c r="F9420" t="s">
        <v>567</v>
      </c>
      <c r="G9420" t="s">
        <v>471</v>
      </c>
      <c r="H9420" t="s">
        <v>244</v>
      </c>
      <c r="I9420" t="s">
        <v>245</v>
      </c>
      <c r="J9420" t="s">
        <v>244</v>
      </c>
      <c r="L9420" t="s">
        <v>368</v>
      </c>
      <c r="M9420" t="s">
        <v>369</v>
      </c>
      <c r="N9420" t="s">
        <v>480</v>
      </c>
    </row>
    <row r="9421" spans="1:14" hidden="1" x14ac:dyDescent="0.25">
      <c r="A9421" t="s">
        <v>241</v>
      </c>
      <c r="B9421" s="1">
        <v>45504</v>
      </c>
      <c r="C9421" t="s">
        <v>1056</v>
      </c>
      <c r="D9421" t="s">
        <v>1057</v>
      </c>
      <c r="E9421" s="4">
        <v>-286209.46999999997</v>
      </c>
      <c r="F9421" t="s">
        <v>567</v>
      </c>
      <c r="G9421" t="s">
        <v>471</v>
      </c>
      <c r="H9421" t="s">
        <v>246</v>
      </c>
      <c r="I9421" t="s">
        <v>247</v>
      </c>
      <c r="J9421" t="s">
        <v>246</v>
      </c>
      <c r="L9421" t="s">
        <v>370</v>
      </c>
      <c r="M9421" t="s">
        <v>371</v>
      </c>
      <c r="N9421" t="s">
        <v>482</v>
      </c>
    </row>
    <row r="9422" spans="1:14" hidden="1" x14ac:dyDescent="0.25">
      <c r="A9422" t="s">
        <v>241</v>
      </c>
      <c r="B9422" s="1">
        <v>45504</v>
      </c>
      <c r="C9422" t="s">
        <v>1058</v>
      </c>
      <c r="D9422" t="s">
        <v>1059</v>
      </c>
      <c r="E9422" s="4">
        <v>-979313.19</v>
      </c>
      <c r="F9422" t="s">
        <v>567</v>
      </c>
      <c r="G9422" t="s">
        <v>471</v>
      </c>
      <c r="H9422" t="s">
        <v>293</v>
      </c>
      <c r="I9422" t="s">
        <v>294</v>
      </c>
      <c r="J9422" t="s">
        <v>251</v>
      </c>
      <c r="L9422" t="s">
        <v>386</v>
      </c>
      <c r="M9422" t="s">
        <v>387</v>
      </c>
      <c r="N9422" t="s">
        <v>482</v>
      </c>
    </row>
    <row r="9423" spans="1:14" hidden="1" x14ac:dyDescent="0.25">
      <c r="A9423" t="s">
        <v>241</v>
      </c>
      <c r="B9423" s="1">
        <v>45504</v>
      </c>
      <c r="C9423" t="s">
        <v>1062</v>
      </c>
      <c r="D9423" t="s">
        <v>1063</v>
      </c>
      <c r="E9423" s="4">
        <v>-12.500000000000909</v>
      </c>
      <c r="F9423" t="s">
        <v>567</v>
      </c>
      <c r="G9423" t="s">
        <v>471</v>
      </c>
      <c r="H9423" t="s">
        <v>248</v>
      </c>
      <c r="I9423" t="s">
        <v>249</v>
      </c>
      <c r="J9423" t="s">
        <v>248</v>
      </c>
      <c r="L9423" t="s">
        <v>372</v>
      </c>
      <c r="M9423" t="s">
        <v>373</v>
      </c>
      <c r="N9423" t="s">
        <v>487</v>
      </c>
    </row>
    <row r="9424" spans="1:14" hidden="1" x14ac:dyDescent="0.25">
      <c r="A9424" t="s">
        <v>241</v>
      </c>
      <c r="B9424" s="1">
        <v>45504</v>
      </c>
      <c r="C9424" t="s">
        <v>1066</v>
      </c>
      <c r="D9424" t="s">
        <v>1067</v>
      </c>
      <c r="E9424" s="4">
        <v>-1.0999999999983263</v>
      </c>
      <c r="F9424" t="s">
        <v>567</v>
      </c>
      <c r="G9424" t="s">
        <v>471</v>
      </c>
      <c r="H9424" t="s">
        <v>248</v>
      </c>
      <c r="I9424" t="s">
        <v>249</v>
      </c>
      <c r="J9424" t="s">
        <v>248</v>
      </c>
      <c r="L9424" t="s">
        <v>372</v>
      </c>
      <c r="M9424" t="s">
        <v>373</v>
      </c>
      <c r="N9424" t="s">
        <v>487</v>
      </c>
    </row>
    <row r="9425" spans="1:14" hidden="1" x14ac:dyDescent="0.25">
      <c r="A9425" t="s">
        <v>241</v>
      </c>
      <c r="B9425" s="1">
        <v>45504</v>
      </c>
      <c r="C9425" t="s">
        <v>35</v>
      </c>
      <c r="D9425" t="s">
        <v>1031</v>
      </c>
      <c r="E9425" s="4">
        <v>5490.74</v>
      </c>
      <c r="F9425" t="s">
        <v>567</v>
      </c>
      <c r="G9425" t="s">
        <v>471</v>
      </c>
      <c r="H9425" t="s">
        <v>288</v>
      </c>
      <c r="I9425" t="s">
        <v>26</v>
      </c>
      <c r="J9425" t="s">
        <v>243</v>
      </c>
      <c r="L9425" t="s">
        <v>368</v>
      </c>
      <c r="M9425" t="s">
        <v>369</v>
      </c>
      <c r="N9425" t="s">
        <v>480</v>
      </c>
    </row>
    <row r="9426" spans="1:14" hidden="1" x14ac:dyDescent="0.25">
      <c r="A9426" t="s">
        <v>241</v>
      </c>
      <c r="B9426" s="1">
        <v>45504</v>
      </c>
      <c r="C9426" t="s">
        <v>1068</v>
      </c>
      <c r="D9426" t="s">
        <v>1069</v>
      </c>
      <c r="E9426" s="4">
        <v>-1000</v>
      </c>
      <c r="F9426" t="s">
        <v>567</v>
      </c>
      <c r="G9426" t="s">
        <v>471</v>
      </c>
      <c r="H9426" t="s">
        <v>248</v>
      </c>
      <c r="I9426" t="s">
        <v>249</v>
      </c>
      <c r="J9426" t="s">
        <v>248</v>
      </c>
      <c r="L9426" t="s">
        <v>372</v>
      </c>
      <c r="M9426" t="s">
        <v>373</v>
      </c>
      <c r="N9426" t="s">
        <v>487</v>
      </c>
    </row>
    <row r="9427" spans="1:14" hidden="1" x14ac:dyDescent="0.25">
      <c r="A9427" t="s">
        <v>241</v>
      </c>
      <c r="B9427" s="1">
        <v>45504</v>
      </c>
      <c r="C9427" t="s">
        <v>1168</v>
      </c>
      <c r="D9427" t="s">
        <v>1169</v>
      </c>
      <c r="E9427" s="4">
        <v>-6729.2</v>
      </c>
      <c r="F9427" t="s">
        <v>567</v>
      </c>
      <c r="G9427" t="s">
        <v>471</v>
      </c>
      <c r="H9427" t="s">
        <v>248</v>
      </c>
      <c r="I9427" t="s">
        <v>249</v>
      </c>
      <c r="J9427" t="s">
        <v>248</v>
      </c>
      <c r="L9427" t="s">
        <v>372</v>
      </c>
      <c r="M9427" t="s">
        <v>373</v>
      </c>
      <c r="N9427" t="s">
        <v>487</v>
      </c>
    </row>
    <row r="9428" spans="1:14" hidden="1" x14ac:dyDescent="0.25">
      <c r="A9428" t="s">
        <v>241</v>
      </c>
      <c r="B9428" s="1">
        <v>45504</v>
      </c>
      <c r="C9428" t="s">
        <v>1080</v>
      </c>
      <c r="D9428" t="s">
        <v>1081</v>
      </c>
      <c r="E9428" s="4">
        <v>-4856.6900000000005</v>
      </c>
      <c r="F9428" t="s">
        <v>567</v>
      </c>
      <c r="G9428" t="s">
        <v>471</v>
      </c>
      <c r="H9428" t="s">
        <v>317</v>
      </c>
      <c r="I9428" t="s">
        <v>318</v>
      </c>
      <c r="J9428" t="s">
        <v>276</v>
      </c>
      <c r="L9428" t="s">
        <v>372</v>
      </c>
      <c r="M9428" t="s">
        <v>373</v>
      </c>
      <c r="N9428" t="s">
        <v>487</v>
      </c>
    </row>
    <row r="9429" spans="1:14" hidden="1" x14ac:dyDescent="0.25">
      <c r="A9429" t="s">
        <v>241</v>
      </c>
      <c r="B9429" s="1">
        <v>45504</v>
      </c>
      <c r="C9429" t="s">
        <v>1172</v>
      </c>
      <c r="D9429" t="s">
        <v>1173</v>
      </c>
      <c r="E9429" s="4">
        <v>-5002.3</v>
      </c>
      <c r="F9429" t="s">
        <v>567</v>
      </c>
      <c r="G9429" t="s">
        <v>471</v>
      </c>
      <c r="H9429" t="s">
        <v>291</v>
      </c>
      <c r="I9429" t="s">
        <v>292</v>
      </c>
      <c r="J9429" t="s">
        <v>251</v>
      </c>
      <c r="L9429" t="s">
        <v>372</v>
      </c>
      <c r="M9429" t="s">
        <v>373</v>
      </c>
      <c r="N9429" t="s">
        <v>487</v>
      </c>
    </row>
    <row r="9430" spans="1:14" hidden="1" x14ac:dyDescent="0.25">
      <c r="A9430" t="s">
        <v>241</v>
      </c>
      <c r="B9430" s="1">
        <v>45504</v>
      </c>
      <c r="C9430" t="s">
        <v>1084</v>
      </c>
      <c r="D9430" t="s">
        <v>1085</v>
      </c>
      <c r="E9430" s="4">
        <v>-441911.72</v>
      </c>
      <c r="F9430" t="s">
        <v>567</v>
      </c>
      <c r="G9430" t="s">
        <v>471</v>
      </c>
      <c r="H9430" t="s">
        <v>248</v>
      </c>
      <c r="I9430" t="s">
        <v>249</v>
      </c>
      <c r="J9430" t="s">
        <v>248</v>
      </c>
      <c r="K9430" t="s">
        <v>1086</v>
      </c>
      <c r="L9430" t="s">
        <v>372</v>
      </c>
      <c r="M9430" t="s">
        <v>373</v>
      </c>
      <c r="N9430" t="s">
        <v>488</v>
      </c>
    </row>
    <row r="9431" spans="1:14" hidden="1" x14ac:dyDescent="0.25">
      <c r="A9431" t="s">
        <v>241</v>
      </c>
      <c r="B9431" s="1">
        <v>45504</v>
      </c>
      <c r="C9431" t="s">
        <v>1089</v>
      </c>
      <c r="D9431" t="s">
        <v>1090</v>
      </c>
      <c r="E9431" s="4">
        <v>-88470.87</v>
      </c>
      <c r="F9431" t="s">
        <v>567</v>
      </c>
      <c r="G9431" t="s">
        <v>471</v>
      </c>
      <c r="H9431" t="s">
        <v>248</v>
      </c>
      <c r="I9431" t="s">
        <v>249</v>
      </c>
      <c r="J9431" t="s">
        <v>248</v>
      </c>
      <c r="K9431" t="s">
        <v>1086</v>
      </c>
      <c r="L9431" t="s">
        <v>372</v>
      </c>
      <c r="M9431" t="s">
        <v>373</v>
      </c>
      <c r="N9431" t="s">
        <v>488</v>
      </c>
    </row>
    <row r="9432" spans="1:14" hidden="1" x14ac:dyDescent="0.25">
      <c r="A9432" t="s">
        <v>241</v>
      </c>
      <c r="B9432" s="1">
        <v>45504</v>
      </c>
      <c r="C9432" t="s">
        <v>1283</v>
      </c>
      <c r="D9432" t="s">
        <v>1284</v>
      </c>
      <c r="E9432" s="4">
        <v>-4038.17</v>
      </c>
      <c r="F9432" t="s">
        <v>567</v>
      </c>
      <c r="G9432" t="s">
        <v>471</v>
      </c>
      <c r="H9432" t="s">
        <v>317</v>
      </c>
      <c r="I9432" t="s">
        <v>318</v>
      </c>
      <c r="J9432" t="s">
        <v>276</v>
      </c>
      <c r="L9432" t="s">
        <v>372</v>
      </c>
      <c r="M9432" t="s">
        <v>373</v>
      </c>
      <c r="N9432" t="s">
        <v>488</v>
      </c>
    </row>
    <row r="9433" spans="1:14" hidden="1" x14ac:dyDescent="0.25">
      <c r="A9433" t="s">
        <v>241</v>
      </c>
      <c r="B9433" s="1">
        <v>45504</v>
      </c>
      <c r="C9433" t="s">
        <v>1271</v>
      </c>
      <c r="D9433" t="s">
        <v>1272</v>
      </c>
      <c r="E9433" s="4">
        <v>-1500</v>
      </c>
      <c r="F9433" t="s">
        <v>567</v>
      </c>
      <c r="G9433" t="s">
        <v>471</v>
      </c>
      <c r="H9433" t="s">
        <v>317</v>
      </c>
      <c r="I9433" t="s">
        <v>318</v>
      </c>
      <c r="J9433" t="s">
        <v>276</v>
      </c>
      <c r="L9433" t="s">
        <v>390</v>
      </c>
      <c r="M9433" t="s">
        <v>391</v>
      </c>
      <c r="N9433" t="s">
        <v>487</v>
      </c>
    </row>
    <row r="9434" spans="1:14" hidden="1" x14ac:dyDescent="0.25">
      <c r="A9434" t="s">
        <v>241</v>
      </c>
      <c r="B9434" s="1">
        <v>45504</v>
      </c>
      <c r="C9434" t="s">
        <v>1101</v>
      </c>
      <c r="D9434" t="s">
        <v>1102</v>
      </c>
      <c r="E9434" s="4">
        <v>-22004.43</v>
      </c>
      <c r="F9434" t="s">
        <v>567</v>
      </c>
      <c r="G9434" t="s">
        <v>471</v>
      </c>
      <c r="H9434" t="s">
        <v>316</v>
      </c>
      <c r="I9434" t="s">
        <v>275</v>
      </c>
      <c r="J9434" t="s">
        <v>274</v>
      </c>
      <c r="L9434" t="s">
        <v>398</v>
      </c>
      <c r="M9434" t="s">
        <v>399</v>
      </c>
      <c r="N9434" t="s">
        <v>477</v>
      </c>
    </row>
    <row r="9435" spans="1:14" hidden="1" x14ac:dyDescent="0.25">
      <c r="A9435" t="s">
        <v>241</v>
      </c>
      <c r="B9435" s="1">
        <v>45535</v>
      </c>
      <c r="C9435" t="s">
        <v>1182</v>
      </c>
      <c r="D9435" t="s">
        <v>1183</v>
      </c>
      <c r="E9435" s="4">
        <v>249.99999999998727</v>
      </c>
      <c r="F9435" t="s">
        <v>567</v>
      </c>
      <c r="G9435" t="s">
        <v>511</v>
      </c>
      <c r="H9435" t="s">
        <v>347</v>
      </c>
      <c r="I9435" t="s">
        <v>350</v>
      </c>
      <c r="J9435" t="s">
        <v>848</v>
      </c>
      <c r="L9435" t="s">
        <v>55</v>
      </c>
      <c r="M9435" t="s">
        <v>414</v>
      </c>
      <c r="N9435" t="s">
        <v>573</v>
      </c>
    </row>
    <row r="9436" spans="1:14" hidden="1" x14ac:dyDescent="0.25">
      <c r="A9436" t="s">
        <v>241</v>
      </c>
      <c r="B9436" s="1">
        <v>45535</v>
      </c>
      <c r="C9436" t="s">
        <v>570</v>
      </c>
      <c r="D9436" t="s">
        <v>571</v>
      </c>
      <c r="E9436" s="4">
        <v>10000</v>
      </c>
      <c r="F9436" t="s">
        <v>567</v>
      </c>
      <c r="G9436" t="s">
        <v>511</v>
      </c>
      <c r="H9436" t="s">
        <v>514</v>
      </c>
      <c r="I9436" t="s">
        <v>417</v>
      </c>
      <c r="J9436" t="s">
        <v>572</v>
      </c>
      <c r="L9436" t="s">
        <v>514</v>
      </c>
      <c r="M9436" t="s">
        <v>417</v>
      </c>
      <c r="N9436" t="s">
        <v>573</v>
      </c>
    </row>
    <row r="9437" spans="1:14" hidden="1" x14ac:dyDescent="0.25">
      <c r="A9437" t="s">
        <v>241</v>
      </c>
      <c r="B9437" s="1">
        <v>45535</v>
      </c>
      <c r="C9437" t="s">
        <v>576</v>
      </c>
      <c r="D9437" t="s">
        <v>577</v>
      </c>
      <c r="E9437" s="4">
        <v>23983</v>
      </c>
      <c r="F9437" t="s">
        <v>567</v>
      </c>
      <c r="G9437" t="s">
        <v>511</v>
      </c>
      <c r="H9437" t="s">
        <v>514</v>
      </c>
      <c r="I9437" t="s">
        <v>417</v>
      </c>
      <c r="J9437" t="s">
        <v>572</v>
      </c>
      <c r="L9437" t="s">
        <v>514</v>
      </c>
      <c r="M9437" t="s">
        <v>417</v>
      </c>
      <c r="N9437" t="s">
        <v>573</v>
      </c>
    </row>
    <row r="9438" spans="1:14" hidden="1" x14ac:dyDescent="0.25">
      <c r="A9438" t="s">
        <v>241</v>
      </c>
      <c r="B9438" s="1">
        <v>45535</v>
      </c>
      <c r="C9438" t="s">
        <v>580</v>
      </c>
      <c r="D9438" t="s">
        <v>581</v>
      </c>
      <c r="E9438" s="4">
        <v>69472.100000000006</v>
      </c>
      <c r="F9438" t="s">
        <v>567</v>
      </c>
      <c r="G9438" t="s">
        <v>511</v>
      </c>
      <c r="H9438" t="s">
        <v>514</v>
      </c>
      <c r="I9438" t="s">
        <v>417</v>
      </c>
      <c r="J9438" t="s">
        <v>572</v>
      </c>
      <c r="L9438" t="s">
        <v>514</v>
      </c>
      <c r="M9438" t="s">
        <v>417</v>
      </c>
      <c r="N9438" t="s">
        <v>573</v>
      </c>
    </row>
    <row r="9439" spans="1:14" hidden="1" x14ac:dyDescent="0.25">
      <c r="A9439" t="s">
        <v>241</v>
      </c>
      <c r="B9439" s="1">
        <v>45535</v>
      </c>
      <c r="C9439" t="s">
        <v>588</v>
      </c>
      <c r="D9439" t="s">
        <v>589</v>
      </c>
      <c r="E9439" s="4">
        <v>59322.69</v>
      </c>
      <c r="F9439" t="s">
        <v>567</v>
      </c>
      <c r="G9439" t="s">
        <v>511</v>
      </c>
      <c r="H9439" t="s">
        <v>514</v>
      </c>
      <c r="I9439" t="s">
        <v>417</v>
      </c>
      <c r="J9439" t="s">
        <v>572</v>
      </c>
      <c r="L9439" t="s">
        <v>514</v>
      </c>
      <c r="M9439" t="s">
        <v>417</v>
      </c>
      <c r="N9439" t="s">
        <v>573</v>
      </c>
    </row>
    <row r="9440" spans="1:14" hidden="1" x14ac:dyDescent="0.25">
      <c r="A9440" t="s">
        <v>241</v>
      </c>
      <c r="B9440" s="1">
        <v>45535</v>
      </c>
      <c r="C9440" t="s">
        <v>592</v>
      </c>
      <c r="D9440" t="s">
        <v>593</v>
      </c>
      <c r="E9440" s="4">
        <v>87545.25</v>
      </c>
      <c r="F9440" t="s">
        <v>567</v>
      </c>
      <c r="G9440" t="s">
        <v>511</v>
      </c>
      <c r="H9440" t="s">
        <v>518</v>
      </c>
      <c r="I9440" t="s">
        <v>419</v>
      </c>
      <c r="J9440" t="s">
        <v>594</v>
      </c>
      <c r="L9440" t="s">
        <v>518</v>
      </c>
      <c r="M9440" t="s">
        <v>419</v>
      </c>
      <c r="N9440" t="s">
        <v>573</v>
      </c>
    </row>
    <row r="9441" spans="1:14" hidden="1" x14ac:dyDescent="0.25">
      <c r="A9441" t="s">
        <v>241</v>
      </c>
      <c r="B9441" s="1">
        <v>45535</v>
      </c>
      <c r="C9441" t="s">
        <v>597</v>
      </c>
      <c r="D9441" t="s">
        <v>598</v>
      </c>
      <c r="E9441" s="4">
        <v>693957.03</v>
      </c>
      <c r="F9441" t="s">
        <v>567</v>
      </c>
      <c r="G9441" t="s">
        <v>511</v>
      </c>
      <c r="H9441" t="s">
        <v>518</v>
      </c>
      <c r="I9441" t="s">
        <v>419</v>
      </c>
      <c r="J9441" t="s">
        <v>594</v>
      </c>
      <c r="L9441" t="s">
        <v>518</v>
      </c>
      <c r="M9441" t="s">
        <v>419</v>
      </c>
      <c r="N9441" t="s">
        <v>573</v>
      </c>
    </row>
    <row r="9442" spans="1:14" hidden="1" x14ac:dyDescent="0.25">
      <c r="A9442" t="s">
        <v>241</v>
      </c>
      <c r="B9442" s="1">
        <v>45535</v>
      </c>
      <c r="C9442" t="s">
        <v>601</v>
      </c>
      <c r="D9442" t="s">
        <v>602</v>
      </c>
      <c r="E9442" s="4">
        <v>136992.31</v>
      </c>
      <c r="F9442" t="s">
        <v>567</v>
      </c>
      <c r="G9442" t="s">
        <v>511</v>
      </c>
      <c r="H9442" t="s">
        <v>518</v>
      </c>
      <c r="I9442" t="s">
        <v>419</v>
      </c>
      <c r="J9442" t="s">
        <v>594</v>
      </c>
      <c r="L9442" t="s">
        <v>518</v>
      </c>
      <c r="M9442" t="s">
        <v>419</v>
      </c>
      <c r="N9442" t="s">
        <v>573</v>
      </c>
    </row>
    <row r="9443" spans="1:14" hidden="1" x14ac:dyDescent="0.25">
      <c r="A9443" t="s">
        <v>241</v>
      </c>
      <c r="B9443" s="1">
        <v>45535</v>
      </c>
      <c r="C9443" t="s">
        <v>605</v>
      </c>
      <c r="D9443" t="s">
        <v>606</v>
      </c>
      <c r="E9443" s="4">
        <v>229033.74</v>
      </c>
      <c r="F9443" t="s">
        <v>567</v>
      </c>
      <c r="G9443" t="s">
        <v>511</v>
      </c>
      <c r="H9443" t="s">
        <v>518</v>
      </c>
      <c r="I9443" t="s">
        <v>419</v>
      </c>
      <c r="J9443" t="s">
        <v>594</v>
      </c>
      <c r="L9443" t="s">
        <v>518</v>
      </c>
      <c r="M9443" t="s">
        <v>419</v>
      </c>
      <c r="N9443" t="s">
        <v>573</v>
      </c>
    </row>
    <row r="9444" spans="1:14" hidden="1" x14ac:dyDescent="0.25">
      <c r="A9444" t="s">
        <v>241</v>
      </c>
      <c r="B9444" s="1">
        <v>45535</v>
      </c>
      <c r="C9444" t="s">
        <v>611</v>
      </c>
      <c r="D9444" t="s">
        <v>612</v>
      </c>
      <c r="E9444" s="4">
        <v>328126.49000000005</v>
      </c>
      <c r="F9444" t="s">
        <v>567</v>
      </c>
      <c r="G9444" t="s">
        <v>511</v>
      </c>
      <c r="H9444" t="s">
        <v>518</v>
      </c>
      <c r="I9444" t="s">
        <v>419</v>
      </c>
      <c r="J9444" t="s">
        <v>594</v>
      </c>
      <c r="L9444" t="s">
        <v>518</v>
      </c>
      <c r="M9444" t="s">
        <v>419</v>
      </c>
      <c r="N9444" t="s">
        <v>573</v>
      </c>
    </row>
    <row r="9445" spans="1:14" hidden="1" x14ac:dyDescent="0.25">
      <c r="A9445" t="s">
        <v>241</v>
      </c>
      <c r="B9445" s="1">
        <v>45535</v>
      </c>
      <c r="C9445" t="s">
        <v>617</v>
      </c>
      <c r="D9445" t="s">
        <v>618</v>
      </c>
      <c r="E9445" s="4">
        <v>96009.37</v>
      </c>
      <c r="F9445" t="s">
        <v>567</v>
      </c>
      <c r="G9445" t="s">
        <v>511</v>
      </c>
      <c r="H9445" t="s">
        <v>518</v>
      </c>
      <c r="I9445" t="s">
        <v>419</v>
      </c>
      <c r="J9445" t="s">
        <v>594</v>
      </c>
      <c r="L9445" t="s">
        <v>518</v>
      </c>
      <c r="M9445" t="s">
        <v>419</v>
      </c>
      <c r="N9445" t="s">
        <v>573</v>
      </c>
    </row>
    <row r="9446" spans="1:14" hidden="1" x14ac:dyDescent="0.25">
      <c r="A9446" t="s">
        <v>241</v>
      </c>
      <c r="B9446" s="1">
        <v>45535</v>
      </c>
      <c r="C9446" t="s">
        <v>621</v>
      </c>
      <c r="D9446" t="s">
        <v>622</v>
      </c>
      <c r="E9446" s="4">
        <v>16409.09</v>
      </c>
      <c r="F9446" t="s">
        <v>567</v>
      </c>
      <c r="G9446" t="s">
        <v>511</v>
      </c>
      <c r="H9446" t="s">
        <v>518</v>
      </c>
      <c r="I9446" t="s">
        <v>419</v>
      </c>
      <c r="J9446" t="s">
        <v>594</v>
      </c>
      <c r="L9446" t="s">
        <v>518</v>
      </c>
      <c r="M9446" t="s">
        <v>419</v>
      </c>
      <c r="N9446" t="s">
        <v>573</v>
      </c>
    </row>
    <row r="9447" spans="1:14" hidden="1" x14ac:dyDescent="0.25">
      <c r="A9447" t="s">
        <v>241</v>
      </c>
      <c r="B9447" s="1">
        <v>45535</v>
      </c>
      <c r="C9447" t="s">
        <v>625</v>
      </c>
      <c r="D9447" t="s">
        <v>626</v>
      </c>
      <c r="E9447" s="4">
        <v>15085.040000000023</v>
      </c>
      <c r="F9447" t="s">
        <v>567</v>
      </c>
      <c r="G9447" t="s">
        <v>511</v>
      </c>
      <c r="H9447" t="s">
        <v>518</v>
      </c>
      <c r="I9447" t="s">
        <v>419</v>
      </c>
      <c r="J9447" t="s">
        <v>594</v>
      </c>
      <c r="L9447" t="s">
        <v>518</v>
      </c>
      <c r="M9447" t="s">
        <v>419</v>
      </c>
      <c r="N9447" t="s">
        <v>573</v>
      </c>
    </row>
    <row r="9448" spans="1:14" hidden="1" x14ac:dyDescent="0.25">
      <c r="A9448" t="s">
        <v>241</v>
      </c>
      <c r="B9448" s="1">
        <v>45535</v>
      </c>
      <c r="C9448" t="s">
        <v>1358</v>
      </c>
      <c r="D9448" t="s">
        <v>1359</v>
      </c>
      <c r="E9448" s="4">
        <v>140736</v>
      </c>
      <c r="F9448" t="s">
        <v>567</v>
      </c>
      <c r="G9448" t="s">
        <v>511</v>
      </c>
      <c r="H9448" t="s">
        <v>518</v>
      </c>
      <c r="I9448" t="s">
        <v>419</v>
      </c>
      <c r="J9448" t="s">
        <v>594</v>
      </c>
      <c r="L9448" t="s">
        <v>518</v>
      </c>
      <c r="M9448" t="s">
        <v>419</v>
      </c>
      <c r="N9448" t="s">
        <v>573</v>
      </c>
    </row>
    <row r="9449" spans="1:14" hidden="1" x14ac:dyDescent="0.25">
      <c r="A9449" t="s">
        <v>241</v>
      </c>
      <c r="B9449" s="1">
        <v>45535</v>
      </c>
      <c r="C9449" t="s">
        <v>48</v>
      </c>
      <c r="D9449" t="s">
        <v>49</v>
      </c>
      <c r="E9449" s="4">
        <v>340</v>
      </c>
      <c r="F9449" t="s">
        <v>567</v>
      </c>
      <c r="G9449" t="s">
        <v>511</v>
      </c>
      <c r="H9449" t="s">
        <v>336</v>
      </c>
      <c r="I9449" t="s">
        <v>337</v>
      </c>
      <c r="J9449" t="s">
        <v>639</v>
      </c>
      <c r="L9449" t="s">
        <v>336</v>
      </c>
      <c r="M9449" t="s">
        <v>337</v>
      </c>
      <c r="N9449" t="s">
        <v>573</v>
      </c>
    </row>
    <row r="9450" spans="1:14" hidden="1" x14ac:dyDescent="0.25">
      <c r="A9450" t="s">
        <v>241</v>
      </c>
      <c r="B9450" s="1">
        <v>45535</v>
      </c>
      <c r="C9450" t="s">
        <v>53</v>
      </c>
      <c r="D9450" t="s">
        <v>54</v>
      </c>
      <c r="E9450" s="4">
        <v>2500</v>
      </c>
      <c r="F9450" t="s">
        <v>567</v>
      </c>
      <c r="G9450" t="s">
        <v>511</v>
      </c>
      <c r="H9450" t="s">
        <v>336</v>
      </c>
      <c r="I9450" t="s">
        <v>337</v>
      </c>
      <c r="J9450" t="s">
        <v>639</v>
      </c>
      <c r="L9450" t="s">
        <v>336</v>
      </c>
      <c r="M9450" t="s">
        <v>337</v>
      </c>
      <c r="N9450" t="s">
        <v>573</v>
      </c>
    </row>
    <row r="9451" spans="1:14" hidden="1" x14ac:dyDescent="0.25">
      <c r="A9451" t="s">
        <v>241</v>
      </c>
      <c r="B9451" s="1">
        <v>45535</v>
      </c>
      <c r="C9451" t="s">
        <v>57</v>
      </c>
      <c r="D9451" t="s">
        <v>58</v>
      </c>
      <c r="E9451" s="4">
        <v>250</v>
      </c>
      <c r="F9451" t="s">
        <v>567</v>
      </c>
      <c r="G9451" t="s">
        <v>511</v>
      </c>
      <c r="H9451" t="s">
        <v>336</v>
      </c>
      <c r="I9451" t="s">
        <v>337</v>
      </c>
      <c r="J9451" t="s">
        <v>639</v>
      </c>
      <c r="L9451" t="s">
        <v>336</v>
      </c>
      <c r="M9451" t="s">
        <v>337</v>
      </c>
      <c r="N9451" t="s">
        <v>573</v>
      </c>
    </row>
    <row r="9452" spans="1:14" hidden="1" x14ac:dyDescent="0.25">
      <c r="A9452" t="s">
        <v>241</v>
      </c>
      <c r="B9452" s="1">
        <v>45535</v>
      </c>
      <c r="C9452" t="s">
        <v>61</v>
      </c>
      <c r="D9452" t="s">
        <v>62</v>
      </c>
      <c r="E9452" s="4">
        <v>997500</v>
      </c>
      <c r="F9452" t="s">
        <v>567</v>
      </c>
      <c r="G9452" t="s">
        <v>511</v>
      </c>
      <c r="H9452" t="s">
        <v>336</v>
      </c>
      <c r="I9452" t="s">
        <v>337</v>
      </c>
      <c r="J9452" t="s">
        <v>639</v>
      </c>
      <c r="L9452" t="s">
        <v>336</v>
      </c>
      <c r="M9452" t="s">
        <v>337</v>
      </c>
      <c r="N9452" t="s">
        <v>573</v>
      </c>
    </row>
    <row r="9453" spans="1:14" hidden="1" x14ac:dyDescent="0.25">
      <c r="A9453" t="s">
        <v>241</v>
      </c>
      <c r="B9453" s="1">
        <v>45535</v>
      </c>
      <c r="C9453" t="s">
        <v>64</v>
      </c>
      <c r="D9453" t="s">
        <v>65</v>
      </c>
      <c r="E9453" s="4">
        <v>39250.559999999998</v>
      </c>
      <c r="F9453" t="s">
        <v>567</v>
      </c>
      <c r="G9453" t="s">
        <v>511</v>
      </c>
      <c r="H9453" t="s">
        <v>336</v>
      </c>
      <c r="I9453" t="s">
        <v>337</v>
      </c>
      <c r="J9453" t="s">
        <v>639</v>
      </c>
      <c r="L9453" t="s">
        <v>336</v>
      </c>
      <c r="M9453" t="s">
        <v>337</v>
      </c>
      <c r="N9453" t="s">
        <v>573</v>
      </c>
    </row>
    <row r="9454" spans="1:14" hidden="1" x14ac:dyDescent="0.25">
      <c r="A9454" t="s">
        <v>241</v>
      </c>
      <c r="B9454" s="1">
        <v>45535</v>
      </c>
      <c r="C9454" t="s">
        <v>66</v>
      </c>
      <c r="D9454" t="s">
        <v>67</v>
      </c>
      <c r="E9454" s="4">
        <v>135322.94</v>
      </c>
      <c r="F9454" t="s">
        <v>567</v>
      </c>
      <c r="G9454" t="s">
        <v>511</v>
      </c>
      <c r="H9454" t="s">
        <v>336</v>
      </c>
      <c r="I9454" t="s">
        <v>337</v>
      </c>
      <c r="J9454" t="s">
        <v>639</v>
      </c>
      <c r="L9454" t="s">
        <v>336</v>
      </c>
      <c r="M9454" t="s">
        <v>337</v>
      </c>
      <c r="N9454" t="s">
        <v>573</v>
      </c>
    </row>
    <row r="9455" spans="1:14" hidden="1" x14ac:dyDescent="0.25">
      <c r="A9455" t="s">
        <v>241</v>
      </c>
      <c r="B9455" s="1">
        <v>45535</v>
      </c>
      <c r="C9455" t="s">
        <v>139</v>
      </c>
      <c r="D9455" t="s">
        <v>654</v>
      </c>
      <c r="E9455" s="4">
        <v>408540.30000000005</v>
      </c>
      <c r="F9455" t="s">
        <v>567</v>
      </c>
      <c r="G9455" t="s">
        <v>511</v>
      </c>
      <c r="H9455" t="s">
        <v>338</v>
      </c>
      <c r="I9455" t="s">
        <v>136</v>
      </c>
      <c r="J9455" t="s">
        <v>655</v>
      </c>
      <c r="L9455" t="s">
        <v>338</v>
      </c>
      <c r="M9455" t="s">
        <v>136</v>
      </c>
      <c r="N9455" t="s">
        <v>573</v>
      </c>
    </row>
    <row r="9456" spans="1:14" hidden="1" x14ac:dyDescent="0.25">
      <c r="A9456" t="s">
        <v>241</v>
      </c>
      <c r="B9456" s="1">
        <v>45535</v>
      </c>
      <c r="C9456" t="s">
        <v>143</v>
      </c>
      <c r="D9456" t="s">
        <v>662</v>
      </c>
      <c r="E9456" s="4">
        <v>284860.42</v>
      </c>
      <c r="F9456" t="s">
        <v>567</v>
      </c>
      <c r="G9456" t="s">
        <v>511</v>
      </c>
      <c r="H9456" t="s">
        <v>338</v>
      </c>
      <c r="I9456" t="s">
        <v>136</v>
      </c>
      <c r="J9456" t="s">
        <v>655</v>
      </c>
      <c r="L9456" t="s">
        <v>338</v>
      </c>
      <c r="M9456" t="s">
        <v>136</v>
      </c>
      <c r="N9456" t="s">
        <v>573</v>
      </c>
    </row>
    <row r="9457" spans="1:14" hidden="1" x14ac:dyDescent="0.25">
      <c r="A9457" t="s">
        <v>241</v>
      </c>
      <c r="B9457" s="1">
        <v>45535</v>
      </c>
      <c r="C9457" t="s">
        <v>665</v>
      </c>
      <c r="D9457" t="s">
        <v>666</v>
      </c>
      <c r="E9457" s="4">
        <v>992670.5699999925</v>
      </c>
      <c r="F9457" t="s">
        <v>567</v>
      </c>
      <c r="G9457" t="s">
        <v>511</v>
      </c>
      <c r="H9457" t="s">
        <v>340</v>
      </c>
      <c r="I9457" t="s">
        <v>341</v>
      </c>
      <c r="J9457" t="s">
        <v>667</v>
      </c>
      <c r="L9457" t="s">
        <v>340</v>
      </c>
      <c r="M9457" t="s">
        <v>341</v>
      </c>
      <c r="N9457" t="s">
        <v>573</v>
      </c>
    </row>
    <row r="9458" spans="1:14" hidden="1" x14ac:dyDescent="0.25">
      <c r="A9458" t="s">
        <v>241</v>
      </c>
      <c r="B9458" s="1">
        <v>45535</v>
      </c>
      <c r="C9458" t="s">
        <v>670</v>
      </c>
      <c r="D9458" t="s">
        <v>671</v>
      </c>
      <c r="E9458" s="4">
        <v>7730.4200000000255</v>
      </c>
      <c r="F9458" t="s">
        <v>567</v>
      </c>
      <c r="G9458" t="s">
        <v>511</v>
      </c>
      <c r="H9458" t="s">
        <v>340</v>
      </c>
      <c r="I9458" t="s">
        <v>341</v>
      </c>
      <c r="J9458" t="s">
        <v>667</v>
      </c>
      <c r="L9458" t="s">
        <v>340</v>
      </c>
      <c r="M9458" t="s">
        <v>341</v>
      </c>
      <c r="N9458" t="s">
        <v>573</v>
      </c>
    </row>
    <row r="9459" spans="1:14" hidden="1" x14ac:dyDescent="0.25">
      <c r="A9459" t="s">
        <v>241</v>
      </c>
      <c r="B9459" s="1">
        <v>45535</v>
      </c>
      <c r="C9459" t="s">
        <v>674</v>
      </c>
      <c r="D9459" t="s">
        <v>675</v>
      </c>
      <c r="E9459" s="4">
        <v>45940.609999999942</v>
      </c>
      <c r="F9459" t="s">
        <v>567</v>
      </c>
      <c r="G9459" t="s">
        <v>511</v>
      </c>
      <c r="H9459" t="s">
        <v>340</v>
      </c>
      <c r="I9459" t="s">
        <v>341</v>
      </c>
      <c r="J9459" t="s">
        <v>667</v>
      </c>
      <c r="L9459" t="s">
        <v>340</v>
      </c>
      <c r="M9459" t="s">
        <v>341</v>
      </c>
      <c r="N9459" t="s">
        <v>573</v>
      </c>
    </row>
    <row r="9460" spans="1:14" hidden="1" x14ac:dyDescent="0.25">
      <c r="A9460" t="s">
        <v>241</v>
      </c>
      <c r="B9460" s="1">
        <v>45535</v>
      </c>
      <c r="C9460" t="s">
        <v>687</v>
      </c>
      <c r="D9460" t="s">
        <v>688</v>
      </c>
      <c r="E9460" s="4">
        <v>794.3599999999999</v>
      </c>
      <c r="F9460" t="s">
        <v>567</v>
      </c>
      <c r="G9460" t="s">
        <v>511</v>
      </c>
      <c r="H9460" t="s">
        <v>355</v>
      </c>
      <c r="I9460" t="s">
        <v>356</v>
      </c>
      <c r="J9460" t="s">
        <v>689</v>
      </c>
      <c r="L9460" t="s">
        <v>355</v>
      </c>
      <c r="M9460" t="s">
        <v>427</v>
      </c>
      <c r="N9460" t="s">
        <v>573</v>
      </c>
    </row>
    <row r="9461" spans="1:14" hidden="1" x14ac:dyDescent="0.25">
      <c r="A9461" t="s">
        <v>241</v>
      </c>
      <c r="B9461" s="1">
        <v>45535</v>
      </c>
      <c r="C9461" t="s">
        <v>1184</v>
      </c>
      <c r="D9461" t="s">
        <v>1185</v>
      </c>
      <c r="E9461" s="4">
        <v>107560.93999999999</v>
      </c>
      <c r="F9461" t="s">
        <v>567</v>
      </c>
      <c r="G9461" t="s">
        <v>511</v>
      </c>
      <c r="H9461" t="s">
        <v>355</v>
      </c>
      <c r="I9461" t="s">
        <v>356</v>
      </c>
      <c r="J9461" t="s">
        <v>689</v>
      </c>
      <c r="L9461" t="s">
        <v>355</v>
      </c>
      <c r="M9461" t="s">
        <v>427</v>
      </c>
      <c r="N9461" t="s">
        <v>573</v>
      </c>
    </row>
    <row r="9462" spans="1:14" hidden="1" x14ac:dyDescent="0.25">
      <c r="A9462" t="s">
        <v>241</v>
      </c>
      <c r="B9462" s="1">
        <v>45535</v>
      </c>
      <c r="C9462" t="s">
        <v>1346</v>
      </c>
      <c r="D9462" t="s">
        <v>1347</v>
      </c>
      <c r="E9462" s="4">
        <v>-2794.9200000000055</v>
      </c>
      <c r="F9462" t="s">
        <v>567</v>
      </c>
      <c r="G9462" t="s">
        <v>511</v>
      </c>
      <c r="H9462" t="s">
        <v>345</v>
      </c>
      <c r="I9462" t="s">
        <v>346</v>
      </c>
      <c r="J9462" t="s">
        <v>684</v>
      </c>
      <c r="L9462" t="s">
        <v>345</v>
      </c>
      <c r="M9462" t="s">
        <v>346</v>
      </c>
      <c r="N9462" t="s">
        <v>573</v>
      </c>
    </row>
    <row r="9463" spans="1:14" hidden="1" x14ac:dyDescent="0.25">
      <c r="A9463" t="s">
        <v>241</v>
      </c>
      <c r="B9463" s="1">
        <v>45535</v>
      </c>
      <c r="C9463" t="s">
        <v>700</v>
      </c>
      <c r="D9463" t="s">
        <v>701</v>
      </c>
      <c r="E9463" s="4">
        <v>5898.25</v>
      </c>
      <c r="F9463" t="s">
        <v>567</v>
      </c>
      <c r="G9463" t="s">
        <v>511</v>
      </c>
      <c r="H9463" t="s">
        <v>355</v>
      </c>
      <c r="I9463" t="s">
        <v>356</v>
      </c>
      <c r="J9463" t="s">
        <v>689</v>
      </c>
      <c r="L9463" t="s">
        <v>355</v>
      </c>
      <c r="M9463" t="s">
        <v>427</v>
      </c>
      <c r="N9463" t="s">
        <v>573</v>
      </c>
    </row>
    <row r="9464" spans="1:14" hidden="1" x14ac:dyDescent="0.25">
      <c r="A9464" t="s">
        <v>241</v>
      </c>
      <c r="B9464" s="1">
        <v>45535</v>
      </c>
      <c r="C9464" t="s">
        <v>710</v>
      </c>
      <c r="D9464" t="s">
        <v>711</v>
      </c>
      <c r="E9464" s="4">
        <v>18677.970000000008</v>
      </c>
      <c r="F9464" t="s">
        <v>567</v>
      </c>
      <c r="G9464" t="s">
        <v>511</v>
      </c>
      <c r="H9464" t="s">
        <v>355</v>
      </c>
      <c r="I9464" t="s">
        <v>356</v>
      </c>
      <c r="J9464" t="s">
        <v>689</v>
      </c>
      <c r="L9464" t="s">
        <v>355</v>
      </c>
      <c r="M9464" t="s">
        <v>427</v>
      </c>
      <c r="N9464" t="s">
        <v>573</v>
      </c>
    </row>
    <row r="9465" spans="1:14" hidden="1" x14ac:dyDescent="0.25">
      <c r="A9465" t="s">
        <v>241</v>
      </c>
      <c r="B9465" s="1">
        <v>45535</v>
      </c>
      <c r="C9465" t="s">
        <v>1360</v>
      </c>
      <c r="D9465" t="s">
        <v>1361</v>
      </c>
      <c r="E9465" s="4">
        <v>2780.1599999999976</v>
      </c>
      <c r="F9465" t="s">
        <v>567</v>
      </c>
      <c r="G9465" t="s">
        <v>511</v>
      </c>
      <c r="H9465" t="s">
        <v>355</v>
      </c>
      <c r="I9465" t="s">
        <v>356</v>
      </c>
      <c r="J9465" t="s">
        <v>689</v>
      </c>
      <c r="L9465" t="s">
        <v>355</v>
      </c>
      <c r="M9465" t="s">
        <v>427</v>
      </c>
      <c r="N9465" t="s">
        <v>573</v>
      </c>
    </row>
    <row r="9466" spans="1:14" hidden="1" x14ac:dyDescent="0.25">
      <c r="A9466" t="s">
        <v>241</v>
      </c>
      <c r="B9466" s="1">
        <v>45535</v>
      </c>
      <c r="C9466" t="s">
        <v>723</v>
      </c>
      <c r="D9466" t="s">
        <v>724</v>
      </c>
      <c r="E9466" s="4">
        <v>58562.62000000001</v>
      </c>
      <c r="F9466" t="s">
        <v>567</v>
      </c>
      <c r="G9466" t="s">
        <v>511</v>
      </c>
      <c r="H9466" t="s">
        <v>345</v>
      </c>
      <c r="I9466" t="s">
        <v>346</v>
      </c>
      <c r="J9466" t="s">
        <v>725</v>
      </c>
      <c r="L9466" t="s">
        <v>342</v>
      </c>
      <c r="M9466" t="s">
        <v>346</v>
      </c>
      <c r="N9466" t="s">
        <v>573</v>
      </c>
    </row>
    <row r="9467" spans="1:14" hidden="1" x14ac:dyDescent="0.25">
      <c r="A9467" t="s">
        <v>241</v>
      </c>
      <c r="B9467" s="1">
        <v>45535</v>
      </c>
      <c r="C9467" t="s">
        <v>728</v>
      </c>
      <c r="D9467" t="s">
        <v>729</v>
      </c>
      <c r="E9467" s="4">
        <v>2796.9300000000658</v>
      </c>
      <c r="F9467" t="s">
        <v>567</v>
      </c>
      <c r="G9467" t="s">
        <v>511</v>
      </c>
      <c r="H9467" t="s">
        <v>345</v>
      </c>
      <c r="I9467" t="s">
        <v>346</v>
      </c>
      <c r="J9467" t="s">
        <v>684</v>
      </c>
      <c r="L9467" t="s">
        <v>345</v>
      </c>
      <c r="M9467" t="s">
        <v>346</v>
      </c>
      <c r="N9467" t="s">
        <v>573</v>
      </c>
    </row>
    <row r="9468" spans="1:14" hidden="1" x14ac:dyDescent="0.25">
      <c r="A9468" t="s">
        <v>241</v>
      </c>
      <c r="B9468" s="1">
        <v>45535</v>
      </c>
      <c r="C9468" t="s">
        <v>736</v>
      </c>
      <c r="D9468" t="s">
        <v>737</v>
      </c>
      <c r="E9468" s="4">
        <v>150963.38</v>
      </c>
      <c r="F9468" t="s">
        <v>567</v>
      </c>
      <c r="G9468" t="s">
        <v>511</v>
      </c>
      <c r="H9468" t="s">
        <v>345</v>
      </c>
      <c r="I9468" t="s">
        <v>346</v>
      </c>
      <c r="J9468" t="s">
        <v>684</v>
      </c>
      <c r="L9468" t="s">
        <v>345</v>
      </c>
      <c r="M9468" t="s">
        <v>346</v>
      </c>
      <c r="N9468" t="s">
        <v>573</v>
      </c>
    </row>
    <row r="9469" spans="1:14" hidden="1" x14ac:dyDescent="0.25">
      <c r="A9469" t="s">
        <v>241</v>
      </c>
      <c r="B9469" s="1">
        <v>45535</v>
      </c>
      <c r="C9469" t="s">
        <v>740</v>
      </c>
      <c r="D9469" t="s">
        <v>741</v>
      </c>
      <c r="E9469" s="4">
        <v>-4791.4699999999539</v>
      </c>
      <c r="F9469" t="s">
        <v>567</v>
      </c>
      <c r="G9469" t="s">
        <v>511</v>
      </c>
      <c r="H9469" t="s">
        <v>345</v>
      </c>
      <c r="I9469" t="s">
        <v>346</v>
      </c>
      <c r="J9469" t="s">
        <v>684</v>
      </c>
      <c r="L9469" t="s">
        <v>345</v>
      </c>
      <c r="M9469" t="s">
        <v>346</v>
      </c>
      <c r="N9469" t="s">
        <v>573</v>
      </c>
    </row>
    <row r="9470" spans="1:14" hidden="1" x14ac:dyDescent="0.25">
      <c r="A9470" t="s">
        <v>241</v>
      </c>
      <c r="B9470" s="1">
        <v>45535</v>
      </c>
      <c r="C9470" t="s">
        <v>744</v>
      </c>
      <c r="D9470" t="s">
        <v>745</v>
      </c>
      <c r="E9470" s="4">
        <v>91.860000000057511</v>
      </c>
      <c r="F9470" t="s">
        <v>567</v>
      </c>
      <c r="G9470" t="s">
        <v>511</v>
      </c>
      <c r="H9470" t="s">
        <v>348</v>
      </c>
      <c r="I9470" t="s">
        <v>349</v>
      </c>
      <c r="J9470" t="s">
        <v>746</v>
      </c>
      <c r="L9470" t="s">
        <v>348</v>
      </c>
      <c r="M9470" t="s">
        <v>346</v>
      </c>
      <c r="N9470" t="s">
        <v>573</v>
      </c>
    </row>
    <row r="9471" spans="1:14" hidden="1" x14ac:dyDescent="0.25">
      <c r="A9471" t="s">
        <v>241</v>
      </c>
      <c r="B9471" s="1">
        <v>45535</v>
      </c>
      <c r="C9471" t="s">
        <v>749</v>
      </c>
      <c r="D9471" t="s">
        <v>750</v>
      </c>
      <c r="E9471" s="4">
        <v>4442.560000000015</v>
      </c>
      <c r="F9471" t="s">
        <v>567</v>
      </c>
      <c r="G9471" t="s">
        <v>511</v>
      </c>
      <c r="H9471" t="s">
        <v>345</v>
      </c>
      <c r="I9471" t="s">
        <v>346</v>
      </c>
      <c r="J9471" t="s">
        <v>684</v>
      </c>
      <c r="L9471" t="s">
        <v>345</v>
      </c>
      <c r="M9471" t="s">
        <v>346</v>
      </c>
      <c r="N9471" t="s">
        <v>573</v>
      </c>
    </row>
    <row r="9472" spans="1:14" hidden="1" x14ac:dyDescent="0.25">
      <c r="A9472" t="s">
        <v>241</v>
      </c>
      <c r="B9472" s="1">
        <v>45535</v>
      </c>
      <c r="C9472" t="s">
        <v>753</v>
      </c>
      <c r="D9472" t="s">
        <v>754</v>
      </c>
      <c r="E9472" s="4">
        <v>47142.770000000004</v>
      </c>
      <c r="F9472" t="s">
        <v>567</v>
      </c>
      <c r="G9472" t="s">
        <v>511</v>
      </c>
      <c r="H9472" t="s">
        <v>345</v>
      </c>
      <c r="I9472" t="s">
        <v>346</v>
      </c>
      <c r="J9472" t="s">
        <v>684</v>
      </c>
      <c r="L9472" t="s">
        <v>345</v>
      </c>
      <c r="M9472" t="s">
        <v>346</v>
      </c>
      <c r="N9472" t="s">
        <v>573</v>
      </c>
    </row>
    <row r="9473" spans="1:14" hidden="1" x14ac:dyDescent="0.25">
      <c r="A9473" t="s">
        <v>241</v>
      </c>
      <c r="B9473" s="1">
        <v>45535</v>
      </c>
      <c r="C9473" t="s">
        <v>765</v>
      </c>
      <c r="D9473" t="s">
        <v>766</v>
      </c>
      <c r="E9473" s="4">
        <v>53.55</v>
      </c>
      <c r="F9473" t="s">
        <v>567</v>
      </c>
      <c r="G9473" t="s">
        <v>511</v>
      </c>
      <c r="H9473" t="s">
        <v>345</v>
      </c>
      <c r="I9473" t="s">
        <v>346</v>
      </c>
      <c r="J9473" t="s">
        <v>684</v>
      </c>
      <c r="L9473" t="s">
        <v>345</v>
      </c>
      <c r="M9473" t="s">
        <v>346</v>
      </c>
      <c r="N9473" t="s">
        <v>573</v>
      </c>
    </row>
    <row r="9474" spans="1:14" hidden="1" x14ac:dyDescent="0.25">
      <c r="A9474" t="s">
        <v>241</v>
      </c>
      <c r="B9474" s="1">
        <v>45535</v>
      </c>
      <c r="C9474" t="s">
        <v>1188</v>
      </c>
      <c r="D9474" t="s">
        <v>1189</v>
      </c>
      <c r="E9474" s="4">
        <v>1091.8000000000002</v>
      </c>
      <c r="F9474" t="s">
        <v>567</v>
      </c>
      <c r="G9474" t="s">
        <v>511</v>
      </c>
      <c r="H9474" t="s">
        <v>345</v>
      </c>
      <c r="I9474" t="s">
        <v>346</v>
      </c>
      <c r="J9474" t="s">
        <v>684</v>
      </c>
      <c r="L9474" t="s">
        <v>345</v>
      </c>
      <c r="M9474" t="s">
        <v>346</v>
      </c>
      <c r="N9474" t="s">
        <v>573</v>
      </c>
    </row>
    <row r="9475" spans="1:14" hidden="1" x14ac:dyDescent="0.25">
      <c r="A9475" t="s">
        <v>241</v>
      </c>
      <c r="B9475" s="1">
        <v>45535</v>
      </c>
      <c r="C9475" t="s">
        <v>1190</v>
      </c>
      <c r="D9475" t="s">
        <v>1191</v>
      </c>
      <c r="E9475" s="4">
        <v>181.46999999998934</v>
      </c>
      <c r="F9475" t="s">
        <v>567</v>
      </c>
      <c r="G9475" t="s">
        <v>511</v>
      </c>
      <c r="H9475" t="s">
        <v>345</v>
      </c>
      <c r="I9475" t="s">
        <v>346</v>
      </c>
      <c r="J9475" t="s">
        <v>684</v>
      </c>
      <c r="L9475" t="s">
        <v>345</v>
      </c>
      <c r="M9475" t="s">
        <v>346</v>
      </c>
      <c r="N9475" t="s">
        <v>573</v>
      </c>
    </row>
    <row r="9476" spans="1:14" hidden="1" x14ac:dyDescent="0.25">
      <c r="A9476" t="s">
        <v>241</v>
      </c>
      <c r="B9476" s="1">
        <v>45535</v>
      </c>
      <c r="C9476" t="s">
        <v>783</v>
      </c>
      <c r="D9476" t="s">
        <v>784</v>
      </c>
      <c r="E9476" s="4">
        <v>8023.9599999999991</v>
      </c>
      <c r="F9476" t="s">
        <v>567</v>
      </c>
      <c r="G9476" t="s">
        <v>511</v>
      </c>
      <c r="H9476" t="s">
        <v>345</v>
      </c>
      <c r="I9476" t="s">
        <v>346</v>
      </c>
      <c r="J9476" t="s">
        <v>684</v>
      </c>
      <c r="L9476" t="s">
        <v>345</v>
      </c>
      <c r="M9476" t="s">
        <v>432</v>
      </c>
      <c r="N9476" t="s">
        <v>573</v>
      </c>
    </row>
    <row r="9477" spans="1:14" hidden="1" x14ac:dyDescent="0.25">
      <c r="A9477" t="s">
        <v>241</v>
      </c>
      <c r="B9477" s="1">
        <v>45535</v>
      </c>
      <c r="C9477" t="s">
        <v>68</v>
      </c>
      <c r="D9477" t="s">
        <v>69</v>
      </c>
      <c r="E9477" s="4">
        <v>923.26000000000124</v>
      </c>
      <c r="F9477" t="s">
        <v>567</v>
      </c>
      <c r="G9477" t="s">
        <v>511</v>
      </c>
      <c r="H9477" t="s">
        <v>324</v>
      </c>
      <c r="I9477" t="s">
        <v>323</v>
      </c>
      <c r="J9477" t="s">
        <v>787</v>
      </c>
      <c r="L9477" t="s">
        <v>324</v>
      </c>
      <c r="M9477" t="s">
        <v>323</v>
      </c>
      <c r="N9477" t="s">
        <v>573</v>
      </c>
    </row>
    <row r="9478" spans="1:14" hidden="1" x14ac:dyDescent="0.25">
      <c r="A9478" t="s">
        <v>241</v>
      </c>
      <c r="B9478" s="1">
        <v>45535</v>
      </c>
      <c r="C9478" t="s">
        <v>70</v>
      </c>
      <c r="D9478" t="s">
        <v>71</v>
      </c>
      <c r="E9478" s="4">
        <v>64902.677999998574</v>
      </c>
      <c r="F9478" t="s">
        <v>567</v>
      </c>
      <c r="G9478" t="s">
        <v>511</v>
      </c>
      <c r="H9478" t="s">
        <v>324</v>
      </c>
      <c r="I9478" t="s">
        <v>323</v>
      </c>
      <c r="J9478" t="s">
        <v>787</v>
      </c>
      <c r="L9478" t="s">
        <v>324</v>
      </c>
      <c r="M9478" t="s">
        <v>323</v>
      </c>
      <c r="N9478" t="s">
        <v>573</v>
      </c>
    </row>
    <row r="9479" spans="1:14" hidden="1" x14ac:dyDescent="0.25">
      <c r="A9479" t="s">
        <v>241</v>
      </c>
      <c r="B9479" s="1">
        <v>45535</v>
      </c>
      <c r="C9479" t="s">
        <v>72</v>
      </c>
      <c r="D9479" t="s">
        <v>73</v>
      </c>
      <c r="E9479" s="4">
        <v>2408.0499999999993</v>
      </c>
      <c r="F9479" t="s">
        <v>567</v>
      </c>
      <c r="G9479" t="s">
        <v>511</v>
      </c>
      <c r="H9479" t="s">
        <v>324</v>
      </c>
      <c r="I9479" t="s">
        <v>323</v>
      </c>
      <c r="J9479" t="s">
        <v>787</v>
      </c>
      <c r="L9479" t="s">
        <v>324</v>
      </c>
      <c r="M9479" t="s">
        <v>323</v>
      </c>
      <c r="N9479" t="s">
        <v>573</v>
      </c>
    </row>
    <row r="9480" spans="1:14" hidden="1" x14ac:dyDescent="0.25">
      <c r="A9480" t="s">
        <v>241</v>
      </c>
      <c r="B9480" s="1">
        <v>45535</v>
      </c>
      <c r="C9480" t="s">
        <v>74</v>
      </c>
      <c r="D9480" t="s">
        <v>75</v>
      </c>
      <c r="E9480" s="4">
        <v>3275.16</v>
      </c>
      <c r="F9480" t="s">
        <v>567</v>
      </c>
      <c r="G9480" t="s">
        <v>511</v>
      </c>
      <c r="H9480" t="s">
        <v>324</v>
      </c>
      <c r="I9480" t="s">
        <v>323</v>
      </c>
      <c r="J9480" t="s">
        <v>787</v>
      </c>
      <c r="L9480" t="s">
        <v>324</v>
      </c>
      <c r="M9480" t="s">
        <v>323</v>
      </c>
      <c r="N9480" t="s">
        <v>573</v>
      </c>
    </row>
    <row r="9481" spans="1:14" hidden="1" x14ac:dyDescent="0.25">
      <c r="A9481" t="s">
        <v>241</v>
      </c>
      <c r="B9481" s="1">
        <v>45535</v>
      </c>
      <c r="C9481" t="s">
        <v>76</v>
      </c>
      <c r="D9481" t="s">
        <v>77</v>
      </c>
      <c r="E9481" s="4">
        <v>527.74</v>
      </c>
      <c r="F9481" t="s">
        <v>567</v>
      </c>
      <c r="G9481" t="s">
        <v>511</v>
      </c>
      <c r="H9481" t="s">
        <v>324</v>
      </c>
      <c r="I9481" t="s">
        <v>323</v>
      </c>
      <c r="J9481" t="s">
        <v>787</v>
      </c>
      <c r="L9481" t="s">
        <v>324</v>
      </c>
      <c r="M9481" t="s">
        <v>323</v>
      </c>
      <c r="N9481" t="s">
        <v>573</v>
      </c>
    </row>
    <row r="9482" spans="1:14" hidden="1" x14ac:dyDescent="0.25">
      <c r="A9482" t="s">
        <v>241</v>
      </c>
      <c r="B9482" s="1">
        <v>45535</v>
      </c>
      <c r="C9482" t="s">
        <v>78</v>
      </c>
      <c r="D9482" t="s">
        <v>79</v>
      </c>
      <c r="E9482" s="4">
        <v>708166.95000000682</v>
      </c>
      <c r="F9482" t="s">
        <v>567</v>
      </c>
      <c r="G9482" t="s">
        <v>511</v>
      </c>
      <c r="H9482" t="s">
        <v>324</v>
      </c>
      <c r="I9482" t="s">
        <v>323</v>
      </c>
      <c r="J9482" t="s">
        <v>787</v>
      </c>
      <c r="L9482" t="s">
        <v>324</v>
      </c>
      <c r="M9482" t="s">
        <v>323</v>
      </c>
      <c r="N9482" t="s">
        <v>573</v>
      </c>
    </row>
    <row r="9483" spans="1:14" hidden="1" x14ac:dyDescent="0.25">
      <c r="A9483" t="s">
        <v>241</v>
      </c>
      <c r="B9483" s="1">
        <v>45535</v>
      </c>
      <c r="C9483" t="s">
        <v>80</v>
      </c>
      <c r="D9483" t="s">
        <v>81</v>
      </c>
      <c r="E9483" s="4">
        <v>276436.77000000014</v>
      </c>
      <c r="F9483" t="s">
        <v>567</v>
      </c>
      <c r="G9483" t="s">
        <v>511</v>
      </c>
      <c r="H9483" t="s">
        <v>324</v>
      </c>
      <c r="I9483" t="s">
        <v>323</v>
      </c>
      <c r="J9483" t="s">
        <v>787</v>
      </c>
      <c r="L9483" t="s">
        <v>324</v>
      </c>
      <c r="M9483" t="s">
        <v>323</v>
      </c>
      <c r="N9483" t="s">
        <v>573</v>
      </c>
    </row>
    <row r="9484" spans="1:14" hidden="1" x14ac:dyDescent="0.25">
      <c r="A9484" t="s">
        <v>241</v>
      </c>
      <c r="B9484" s="1">
        <v>45535</v>
      </c>
      <c r="C9484" t="s">
        <v>84</v>
      </c>
      <c r="D9484" t="s">
        <v>85</v>
      </c>
      <c r="E9484" s="4">
        <v>57894.310000002668</v>
      </c>
      <c r="F9484" t="s">
        <v>567</v>
      </c>
      <c r="G9484" t="s">
        <v>511</v>
      </c>
      <c r="H9484" t="s">
        <v>324</v>
      </c>
      <c r="I9484" t="s">
        <v>323</v>
      </c>
      <c r="J9484" t="s">
        <v>787</v>
      </c>
      <c r="L9484" t="s">
        <v>324</v>
      </c>
      <c r="M9484" t="s">
        <v>323</v>
      </c>
      <c r="N9484" t="s">
        <v>573</v>
      </c>
    </row>
    <row r="9485" spans="1:14" hidden="1" x14ac:dyDescent="0.25">
      <c r="A9485" t="s">
        <v>241</v>
      </c>
      <c r="B9485" s="1">
        <v>45535</v>
      </c>
      <c r="C9485" t="s">
        <v>86</v>
      </c>
      <c r="D9485" t="s">
        <v>87</v>
      </c>
      <c r="E9485" s="4">
        <v>280614.59999999998</v>
      </c>
      <c r="F9485" t="s">
        <v>567</v>
      </c>
      <c r="G9485" t="s">
        <v>511</v>
      </c>
      <c r="H9485" t="s">
        <v>324</v>
      </c>
      <c r="I9485" t="s">
        <v>323</v>
      </c>
      <c r="J9485" t="s">
        <v>787</v>
      </c>
      <c r="L9485" t="s">
        <v>324</v>
      </c>
      <c r="M9485" t="s">
        <v>323</v>
      </c>
      <c r="N9485" t="s">
        <v>573</v>
      </c>
    </row>
    <row r="9486" spans="1:14" hidden="1" x14ac:dyDescent="0.25">
      <c r="A9486" t="s">
        <v>241</v>
      </c>
      <c r="B9486" s="1">
        <v>45535</v>
      </c>
      <c r="C9486" t="s">
        <v>88</v>
      </c>
      <c r="D9486" t="s">
        <v>89</v>
      </c>
      <c r="E9486" s="4">
        <v>203057.8200000003</v>
      </c>
      <c r="F9486" t="s">
        <v>567</v>
      </c>
      <c r="G9486" t="s">
        <v>511</v>
      </c>
      <c r="H9486" t="s">
        <v>324</v>
      </c>
      <c r="I9486" t="s">
        <v>323</v>
      </c>
      <c r="J9486" t="s">
        <v>787</v>
      </c>
      <c r="L9486" t="s">
        <v>324</v>
      </c>
      <c r="M9486" t="s">
        <v>323</v>
      </c>
      <c r="N9486" t="s">
        <v>573</v>
      </c>
    </row>
    <row r="9487" spans="1:14" hidden="1" x14ac:dyDescent="0.25">
      <c r="A9487" t="s">
        <v>241</v>
      </c>
      <c r="B9487" s="1">
        <v>45535</v>
      </c>
      <c r="C9487" t="s">
        <v>90</v>
      </c>
      <c r="D9487" t="s">
        <v>91</v>
      </c>
      <c r="E9487" s="4">
        <v>19976.389999999985</v>
      </c>
      <c r="F9487" t="s">
        <v>567</v>
      </c>
      <c r="G9487" t="s">
        <v>511</v>
      </c>
      <c r="H9487" t="s">
        <v>324</v>
      </c>
      <c r="I9487" t="s">
        <v>323</v>
      </c>
      <c r="J9487" t="s">
        <v>787</v>
      </c>
      <c r="L9487" t="s">
        <v>324</v>
      </c>
      <c r="M9487" t="s">
        <v>323</v>
      </c>
      <c r="N9487" t="s">
        <v>573</v>
      </c>
    </row>
    <row r="9488" spans="1:14" hidden="1" x14ac:dyDescent="0.25">
      <c r="A9488" t="s">
        <v>241</v>
      </c>
      <c r="B9488" s="1">
        <v>45535</v>
      </c>
      <c r="C9488" t="s">
        <v>92</v>
      </c>
      <c r="D9488" t="s">
        <v>93</v>
      </c>
      <c r="E9488" s="4">
        <v>273430.77899999969</v>
      </c>
      <c r="F9488" t="s">
        <v>567</v>
      </c>
      <c r="G9488" t="s">
        <v>511</v>
      </c>
      <c r="H9488" t="s">
        <v>324</v>
      </c>
      <c r="I9488" t="s">
        <v>323</v>
      </c>
      <c r="J9488" t="s">
        <v>787</v>
      </c>
      <c r="L9488" t="s">
        <v>324</v>
      </c>
      <c r="M9488" t="s">
        <v>323</v>
      </c>
      <c r="N9488" t="s">
        <v>573</v>
      </c>
    </row>
    <row r="9489" spans="1:14" hidden="1" x14ac:dyDescent="0.25">
      <c r="A9489" t="s">
        <v>241</v>
      </c>
      <c r="B9489" s="1">
        <v>45535</v>
      </c>
      <c r="C9489" t="s">
        <v>94</v>
      </c>
      <c r="D9489" t="s">
        <v>95</v>
      </c>
      <c r="E9489" s="4">
        <v>2582.0400000000009</v>
      </c>
      <c r="F9489" t="s">
        <v>567</v>
      </c>
      <c r="G9489" t="s">
        <v>511</v>
      </c>
      <c r="H9489" t="s">
        <v>324</v>
      </c>
      <c r="I9489" t="s">
        <v>323</v>
      </c>
      <c r="J9489" t="s">
        <v>787</v>
      </c>
      <c r="L9489" t="s">
        <v>324</v>
      </c>
      <c r="M9489" t="s">
        <v>323</v>
      </c>
      <c r="N9489" t="s">
        <v>573</v>
      </c>
    </row>
    <row r="9490" spans="1:14" hidden="1" x14ac:dyDescent="0.25">
      <c r="A9490" t="s">
        <v>241</v>
      </c>
      <c r="B9490" s="1">
        <v>45535</v>
      </c>
      <c r="C9490" t="s">
        <v>96</v>
      </c>
      <c r="D9490" t="s">
        <v>97</v>
      </c>
      <c r="E9490" s="4">
        <v>94603.819999999949</v>
      </c>
      <c r="F9490" t="s">
        <v>567</v>
      </c>
      <c r="G9490" t="s">
        <v>511</v>
      </c>
      <c r="H9490" t="s">
        <v>324</v>
      </c>
      <c r="I9490" t="s">
        <v>323</v>
      </c>
      <c r="J9490" t="s">
        <v>787</v>
      </c>
      <c r="L9490" t="s">
        <v>324</v>
      </c>
      <c r="M9490" t="s">
        <v>323</v>
      </c>
      <c r="N9490" t="s">
        <v>573</v>
      </c>
    </row>
    <row r="9491" spans="1:14" hidden="1" x14ac:dyDescent="0.25">
      <c r="A9491" t="s">
        <v>241</v>
      </c>
      <c r="B9491" s="1">
        <v>45535</v>
      </c>
      <c r="C9491" t="s">
        <v>98</v>
      </c>
      <c r="D9491" t="s">
        <v>99</v>
      </c>
      <c r="E9491" s="4">
        <v>13.77000000000108</v>
      </c>
      <c r="F9491" t="s">
        <v>567</v>
      </c>
      <c r="G9491" t="s">
        <v>511</v>
      </c>
      <c r="H9491" t="s">
        <v>324</v>
      </c>
      <c r="I9491" t="s">
        <v>323</v>
      </c>
      <c r="J9491" t="s">
        <v>787</v>
      </c>
      <c r="L9491" t="s">
        <v>324</v>
      </c>
      <c r="M9491" t="s">
        <v>323</v>
      </c>
      <c r="N9491" t="s">
        <v>573</v>
      </c>
    </row>
    <row r="9492" spans="1:14" hidden="1" x14ac:dyDescent="0.25">
      <c r="A9492" t="s">
        <v>241</v>
      </c>
      <c r="B9492" s="1">
        <v>45535</v>
      </c>
      <c r="C9492" t="s">
        <v>100</v>
      </c>
      <c r="D9492" t="s">
        <v>101</v>
      </c>
      <c r="E9492" s="4">
        <v>1000153.42</v>
      </c>
      <c r="F9492" t="s">
        <v>567</v>
      </c>
      <c r="G9492" t="s">
        <v>511</v>
      </c>
      <c r="H9492" t="s">
        <v>324</v>
      </c>
      <c r="I9492" t="s">
        <v>323</v>
      </c>
      <c r="J9492" t="s">
        <v>787</v>
      </c>
      <c r="L9492" t="s">
        <v>324</v>
      </c>
      <c r="M9492" t="s">
        <v>323</v>
      </c>
      <c r="N9492" t="s">
        <v>573</v>
      </c>
    </row>
    <row r="9493" spans="1:14" hidden="1" x14ac:dyDescent="0.25">
      <c r="A9493" t="s">
        <v>241</v>
      </c>
      <c r="B9493" s="1">
        <v>45535</v>
      </c>
      <c r="C9493" t="s">
        <v>108</v>
      </c>
      <c r="D9493" t="s">
        <v>109</v>
      </c>
      <c r="E9493" s="4">
        <v>900000</v>
      </c>
      <c r="F9493" t="s">
        <v>567</v>
      </c>
      <c r="G9493" t="s">
        <v>511</v>
      </c>
      <c r="H9493" t="s">
        <v>324</v>
      </c>
      <c r="I9493" t="s">
        <v>323</v>
      </c>
      <c r="J9493" t="s">
        <v>787</v>
      </c>
      <c r="L9493" t="s">
        <v>324</v>
      </c>
      <c r="M9493" t="s">
        <v>323</v>
      </c>
      <c r="N9493" t="s">
        <v>573</v>
      </c>
    </row>
    <row r="9494" spans="1:14" hidden="1" x14ac:dyDescent="0.25">
      <c r="A9494" t="s">
        <v>241</v>
      </c>
      <c r="B9494" s="1">
        <v>45535</v>
      </c>
      <c r="C9494" t="s">
        <v>846</v>
      </c>
      <c r="D9494" t="s">
        <v>847</v>
      </c>
      <c r="E9494" s="4">
        <v>-8400.0000000000746</v>
      </c>
      <c r="F9494" t="s">
        <v>567</v>
      </c>
      <c r="G9494" t="s">
        <v>511</v>
      </c>
      <c r="H9494" t="s">
        <v>347</v>
      </c>
      <c r="I9494" t="s">
        <v>350</v>
      </c>
      <c r="J9494" t="s">
        <v>848</v>
      </c>
      <c r="L9494" t="s">
        <v>347</v>
      </c>
      <c r="M9494" t="s">
        <v>350</v>
      </c>
      <c r="N9494" t="s">
        <v>573</v>
      </c>
    </row>
    <row r="9495" spans="1:14" hidden="1" x14ac:dyDescent="0.25">
      <c r="A9495" t="s">
        <v>241</v>
      </c>
      <c r="B9495" s="1">
        <v>45535</v>
      </c>
      <c r="C9495" t="s">
        <v>851</v>
      </c>
      <c r="D9495" t="s">
        <v>852</v>
      </c>
      <c r="E9495" s="4">
        <v>-100000</v>
      </c>
      <c r="F9495" t="s">
        <v>567</v>
      </c>
      <c r="G9495" t="s">
        <v>511</v>
      </c>
      <c r="H9495" t="s">
        <v>347</v>
      </c>
      <c r="I9495" t="s">
        <v>350</v>
      </c>
      <c r="J9495" t="s">
        <v>848</v>
      </c>
      <c r="L9495" t="s">
        <v>347</v>
      </c>
      <c r="M9495" t="s">
        <v>350</v>
      </c>
      <c r="N9495" t="s">
        <v>573</v>
      </c>
    </row>
    <row r="9496" spans="1:14" hidden="1" x14ac:dyDescent="0.25">
      <c r="A9496" t="s">
        <v>241</v>
      </c>
      <c r="B9496" s="1">
        <v>45535</v>
      </c>
      <c r="C9496" t="s">
        <v>855</v>
      </c>
      <c r="D9496" t="s">
        <v>856</v>
      </c>
      <c r="E9496" s="4">
        <v>-800000</v>
      </c>
      <c r="F9496" t="s">
        <v>567</v>
      </c>
      <c r="G9496" t="s">
        <v>511</v>
      </c>
      <c r="H9496" t="s">
        <v>347</v>
      </c>
      <c r="I9496" t="s">
        <v>350</v>
      </c>
      <c r="J9496" t="s">
        <v>848</v>
      </c>
      <c r="L9496" t="s">
        <v>347</v>
      </c>
      <c r="M9496" t="s">
        <v>350</v>
      </c>
      <c r="N9496" t="s">
        <v>573</v>
      </c>
    </row>
    <row r="9497" spans="1:14" hidden="1" x14ac:dyDescent="0.25">
      <c r="A9497" t="s">
        <v>241</v>
      </c>
      <c r="B9497" s="1">
        <v>45535</v>
      </c>
      <c r="C9497" t="s">
        <v>859</v>
      </c>
      <c r="D9497" t="s">
        <v>860</v>
      </c>
      <c r="E9497" s="4">
        <v>-99477.040000000008</v>
      </c>
      <c r="F9497" t="s">
        <v>567</v>
      </c>
      <c r="G9497" t="s">
        <v>511</v>
      </c>
      <c r="H9497" t="s">
        <v>351</v>
      </c>
      <c r="I9497" t="s">
        <v>354</v>
      </c>
      <c r="J9497" t="s">
        <v>848</v>
      </c>
      <c r="L9497" t="s">
        <v>351</v>
      </c>
      <c r="M9497" t="s">
        <v>438</v>
      </c>
      <c r="N9497" t="s">
        <v>573</v>
      </c>
    </row>
    <row r="9498" spans="1:14" hidden="1" x14ac:dyDescent="0.25">
      <c r="A9498" t="s">
        <v>241</v>
      </c>
      <c r="B9498" s="1">
        <v>45535</v>
      </c>
      <c r="C9498" t="s">
        <v>1192</v>
      </c>
      <c r="D9498" t="s">
        <v>1193</v>
      </c>
      <c r="E9498" s="4">
        <v>-135322.94000000006</v>
      </c>
      <c r="F9498" t="s">
        <v>567</v>
      </c>
      <c r="G9498" t="s">
        <v>511</v>
      </c>
      <c r="H9498" t="s">
        <v>351</v>
      </c>
      <c r="I9498" t="s">
        <v>354</v>
      </c>
      <c r="J9498" t="s">
        <v>848</v>
      </c>
      <c r="L9498" t="s">
        <v>1194</v>
      </c>
      <c r="M9498" t="s">
        <v>442</v>
      </c>
      <c r="N9498" t="s">
        <v>573</v>
      </c>
    </row>
    <row r="9499" spans="1:14" hidden="1" x14ac:dyDescent="0.25">
      <c r="A9499" t="s">
        <v>241</v>
      </c>
      <c r="B9499" s="1">
        <v>45535</v>
      </c>
      <c r="C9499" t="s">
        <v>865</v>
      </c>
      <c r="D9499" t="s">
        <v>866</v>
      </c>
      <c r="E9499" s="4">
        <v>-100905.84000000001</v>
      </c>
      <c r="F9499" t="s">
        <v>567</v>
      </c>
      <c r="G9499" t="s">
        <v>511</v>
      </c>
      <c r="H9499" t="s">
        <v>351</v>
      </c>
      <c r="I9499" t="s">
        <v>354</v>
      </c>
      <c r="J9499" t="s">
        <v>848</v>
      </c>
      <c r="L9499" t="s">
        <v>351</v>
      </c>
      <c r="M9499" t="s">
        <v>440</v>
      </c>
      <c r="N9499" t="s">
        <v>573</v>
      </c>
    </row>
    <row r="9500" spans="1:14" hidden="1" x14ac:dyDescent="0.25">
      <c r="A9500" t="s">
        <v>241</v>
      </c>
      <c r="B9500" s="1">
        <v>45535</v>
      </c>
      <c r="C9500" t="s">
        <v>871</v>
      </c>
      <c r="D9500" t="s">
        <v>872</v>
      </c>
      <c r="E9500" s="4">
        <v>-138887.45000000004</v>
      </c>
      <c r="F9500" t="s">
        <v>567</v>
      </c>
      <c r="G9500" t="s">
        <v>511</v>
      </c>
      <c r="H9500" t="s">
        <v>519</v>
      </c>
      <c r="I9500" t="s">
        <v>513</v>
      </c>
      <c r="J9500" t="s">
        <v>594</v>
      </c>
      <c r="L9500" t="s">
        <v>519</v>
      </c>
      <c r="M9500" t="s">
        <v>419</v>
      </c>
      <c r="N9500" t="s">
        <v>573</v>
      </c>
    </row>
    <row r="9501" spans="1:14" hidden="1" x14ac:dyDescent="0.25">
      <c r="A9501" t="s">
        <v>241</v>
      </c>
      <c r="B9501" s="1">
        <v>45535</v>
      </c>
      <c r="C9501" t="s">
        <v>873</v>
      </c>
      <c r="D9501" t="s">
        <v>874</v>
      </c>
      <c r="E9501" s="4">
        <v>-250448.07000000004</v>
      </c>
      <c r="F9501" t="s">
        <v>567</v>
      </c>
      <c r="G9501" t="s">
        <v>511</v>
      </c>
      <c r="H9501" t="s">
        <v>519</v>
      </c>
      <c r="I9501" t="s">
        <v>513</v>
      </c>
      <c r="J9501" t="s">
        <v>594</v>
      </c>
      <c r="L9501" t="s">
        <v>519</v>
      </c>
      <c r="M9501" t="s">
        <v>419</v>
      </c>
      <c r="N9501" t="s">
        <v>573</v>
      </c>
    </row>
    <row r="9502" spans="1:14" hidden="1" x14ac:dyDescent="0.25">
      <c r="A9502" t="s">
        <v>241</v>
      </c>
      <c r="B9502" s="1">
        <v>45535</v>
      </c>
      <c r="C9502" t="s">
        <v>875</v>
      </c>
      <c r="D9502" t="s">
        <v>876</v>
      </c>
      <c r="E9502" s="4">
        <v>-188115.99000000011</v>
      </c>
      <c r="F9502" t="s">
        <v>567</v>
      </c>
      <c r="G9502" t="s">
        <v>511</v>
      </c>
      <c r="H9502" t="s">
        <v>519</v>
      </c>
      <c r="I9502" t="s">
        <v>513</v>
      </c>
      <c r="J9502" t="s">
        <v>594</v>
      </c>
      <c r="L9502" t="s">
        <v>519</v>
      </c>
      <c r="M9502" t="s">
        <v>419</v>
      </c>
      <c r="N9502" t="s">
        <v>573</v>
      </c>
    </row>
    <row r="9503" spans="1:14" hidden="1" x14ac:dyDescent="0.25">
      <c r="A9503" t="s">
        <v>241</v>
      </c>
      <c r="B9503" s="1">
        <v>45535</v>
      </c>
      <c r="C9503" t="s">
        <v>879</v>
      </c>
      <c r="D9503" t="s">
        <v>880</v>
      </c>
      <c r="E9503" s="4">
        <v>-70420.625999999989</v>
      </c>
      <c r="F9503" t="s">
        <v>567</v>
      </c>
      <c r="G9503" t="s">
        <v>511</v>
      </c>
      <c r="H9503" t="s">
        <v>519</v>
      </c>
      <c r="I9503" t="s">
        <v>513</v>
      </c>
      <c r="J9503" t="s">
        <v>594</v>
      </c>
      <c r="L9503" t="s">
        <v>519</v>
      </c>
      <c r="M9503" t="s">
        <v>419</v>
      </c>
      <c r="N9503" t="s">
        <v>573</v>
      </c>
    </row>
    <row r="9504" spans="1:14" hidden="1" x14ac:dyDescent="0.25">
      <c r="A9504" t="s">
        <v>241</v>
      </c>
      <c r="B9504" s="1">
        <v>45535</v>
      </c>
      <c r="C9504" t="s">
        <v>881</v>
      </c>
      <c r="D9504" t="s">
        <v>882</v>
      </c>
      <c r="E9504" s="4">
        <v>-16408.5</v>
      </c>
      <c r="F9504" t="s">
        <v>567</v>
      </c>
      <c r="G9504" t="s">
        <v>511</v>
      </c>
      <c r="H9504" t="s">
        <v>519</v>
      </c>
      <c r="I9504" t="s">
        <v>513</v>
      </c>
      <c r="J9504" t="s">
        <v>594</v>
      </c>
      <c r="L9504" t="s">
        <v>519</v>
      </c>
      <c r="M9504" t="s">
        <v>419</v>
      </c>
      <c r="N9504" t="s">
        <v>573</v>
      </c>
    </row>
    <row r="9505" spans="1:14" hidden="1" x14ac:dyDescent="0.25">
      <c r="A9505" t="s">
        <v>241</v>
      </c>
      <c r="B9505" s="1">
        <v>45535</v>
      </c>
      <c r="C9505" t="s">
        <v>883</v>
      </c>
      <c r="D9505" t="s">
        <v>884</v>
      </c>
      <c r="E9505" s="4">
        <v>-11606.201599999991</v>
      </c>
      <c r="F9505" t="s">
        <v>567</v>
      </c>
      <c r="G9505" t="s">
        <v>511</v>
      </c>
      <c r="H9505" t="s">
        <v>519</v>
      </c>
      <c r="I9505" t="s">
        <v>513</v>
      </c>
      <c r="J9505" t="s">
        <v>594</v>
      </c>
      <c r="L9505" t="s">
        <v>519</v>
      </c>
      <c r="M9505" t="s">
        <v>419</v>
      </c>
      <c r="N9505" t="s">
        <v>573</v>
      </c>
    </row>
    <row r="9506" spans="1:14" hidden="1" x14ac:dyDescent="0.25">
      <c r="A9506" t="s">
        <v>241</v>
      </c>
      <c r="B9506" s="1">
        <v>45535</v>
      </c>
      <c r="C9506" t="s">
        <v>885</v>
      </c>
      <c r="D9506" t="s">
        <v>886</v>
      </c>
      <c r="E9506" s="4">
        <v>-16436.689999999991</v>
      </c>
      <c r="F9506" t="s">
        <v>567</v>
      </c>
      <c r="G9506" t="s">
        <v>511</v>
      </c>
      <c r="H9506" t="s">
        <v>519</v>
      </c>
      <c r="I9506" t="s">
        <v>513</v>
      </c>
      <c r="J9506" t="s">
        <v>594</v>
      </c>
      <c r="L9506" t="s">
        <v>519</v>
      </c>
      <c r="M9506" t="s">
        <v>419</v>
      </c>
      <c r="N9506" t="s">
        <v>573</v>
      </c>
    </row>
    <row r="9507" spans="1:14" hidden="1" x14ac:dyDescent="0.25">
      <c r="A9507" t="s">
        <v>241</v>
      </c>
      <c r="B9507" s="1">
        <v>45535</v>
      </c>
      <c r="C9507" t="s">
        <v>887</v>
      </c>
      <c r="D9507" t="s">
        <v>888</v>
      </c>
      <c r="E9507" s="4">
        <v>-10000</v>
      </c>
      <c r="F9507" t="s">
        <v>567</v>
      </c>
      <c r="G9507" t="s">
        <v>511</v>
      </c>
      <c r="H9507" t="s">
        <v>516</v>
      </c>
      <c r="I9507" t="s">
        <v>512</v>
      </c>
      <c r="J9507" t="s">
        <v>572</v>
      </c>
      <c r="L9507" t="s">
        <v>516</v>
      </c>
      <c r="M9507" t="s">
        <v>417</v>
      </c>
      <c r="N9507" t="s">
        <v>573</v>
      </c>
    </row>
    <row r="9508" spans="1:14" hidden="1" x14ac:dyDescent="0.25">
      <c r="A9508" t="s">
        <v>241</v>
      </c>
      <c r="B9508" s="1">
        <v>45535</v>
      </c>
      <c r="C9508" t="s">
        <v>891</v>
      </c>
      <c r="D9508" t="s">
        <v>892</v>
      </c>
      <c r="E9508" s="4">
        <v>-10739</v>
      </c>
      <c r="F9508" t="s">
        <v>567</v>
      </c>
      <c r="G9508" t="s">
        <v>511</v>
      </c>
      <c r="H9508" t="s">
        <v>516</v>
      </c>
      <c r="I9508" t="s">
        <v>512</v>
      </c>
      <c r="J9508" t="s">
        <v>572</v>
      </c>
      <c r="L9508" t="s">
        <v>516</v>
      </c>
      <c r="M9508" t="s">
        <v>417</v>
      </c>
      <c r="N9508" t="s">
        <v>573</v>
      </c>
    </row>
    <row r="9509" spans="1:14" hidden="1" x14ac:dyDescent="0.25">
      <c r="A9509" t="s">
        <v>241</v>
      </c>
      <c r="B9509" s="1">
        <v>45535</v>
      </c>
      <c r="C9509" t="s">
        <v>893</v>
      </c>
      <c r="D9509" t="s">
        <v>894</v>
      </c>
      <c r="E9509" s="4">
        <v>-43317.190000000046</v>
      </c>
      <c r="F9509" t="s">
        <v>567</v>
      </c>
      <c r="G9509" t="s">
        <v>511</v>
      </c>
      <c r="H9509" t="s">
        <v>516</v>
      </c>
      <c r="I9509" t="s">
        <v>512</v>
      </c>
      <c r="J9509" t="s">
        <v>572</v>
      </c>
      <c r="L9509" t="s">
        <v>516</v>
      </c>
      <c r="M9509" t="s">
        <v>417</v>
      </c>
      <c r="N9509" t="s">
        <v>573</v>
      </c>
    </row>
    <row r="9510" spans="1:14" hidden="1" x14ac:dyDescent="0.25">
      <c r="A9510" t="s">
        <v>241</v>
      </c>
      <c r="B9510" s="1">
        <v>45535</v>
      </c>
      <c r="C9510" t="s">
        <v>895</v>
      </c>
      <c r="D9510" t="s">
        <v>896</v>
      </c>
      <c r="E9510" s="4">
        <v>-53144.020000000011</v>
      </c>
      <c r="F9510" t="s">
        <v>567</v>
      </c>
      <c r="G9510" t="s">
        <v>511</v>
      </c>
      <c r="H9510" t="s">
        <v>516</v>
      </c>
      <c r="I9510" t="s">
        <v>512</v>
      </c>
      <c r="J9510" t="s">
        <v>572</v>
      </c>
      <c r="L9510" t="s">
        <v>516</v>
      </c>
      <c r="M9510" t="s">
        <v>417</v>
      </c>
      <c r="N9510" t="s">
        <v>573</v>
      </c>
    </row>
    <row r="9511" spans="1:14" hidden="1" x14ac:dyDescent="0.25">
      <c r="A9511" t="s">
        <v>241</v>
      </c>
      <c r="B9511" s="1">
        <v>45535</v>
      </c>
      <c r="C9511" t="s">
        <v>897</v>
      </c>
      <c r="D9511" t="s">
        <v>898</v>
      </c>
      <c r="E9511" s="4">
        <v>-689282</v>
      </c>
      <c r="F9511" t="s">
        <v>567</v>
      </c>
      <c r="G9511" t="s">
        <v>511</v>
      </c>
      <c r="H9511" t="s">
        <v>331</v>
      </c>
      <c r="I9511" t="s">
        <v>332</v>
      </c>
      <c r="J9511" t="s">
        <v>899</v>
      </c>
      <c r="L9511" t="s">
        <v>331</v>
      </c>
      <c r="M9511" t="s">
        <v>332</v>
      </c>
      <c r="N9511" t="s">
        <v>573</v>
      </c>
    </row>
    <row r="9512" spans="1:14" hidden="1" x14ac:dyDescent="0.25">
      <c r="A9512" t="s">
        <v>241</v>
      </c>
      <c r="B9512" s="1">
        <v>45535</v>
      </c>
      <c r="C9512" t="s">
        <v>145</v>
      </c>
      <c r="D9512" t="s">
        <v>1199</v>
      </c>
      <c r="E9512" s="4">
        <v>-315297.5</v>
      </c>
      <c r="F9512" t="s">
        <v>567</v>
      </c>
      <c r="G9512" t="s">
        <v>511</v>
      </c>
      <c r="H9512" t="s">
        <v>338</v>
      </c>
      <c r="I9512" t="s">
        <v>136</v>
      </c>
      <c r="J9512" t="s">
        <v>655</v>
      </c>
      <c r="L9512" t="s">
        <v>338</v>
      </c>
      <c r="M9512" t="s">
        <v>136</v>
      </c>
      <c r="N9512" t="s">
        <v>573</v>
      </c>
    </row>
    <row r="9513" spans="1:14" hidden="1" x14ac:dyDescent="0.25">
      <c r="A9513" t="s">
        <v>241</v>
      </c>
      <c r="B9513" s="1">
        <v>45535</v>
      </c>
      <c r="C9513" t="s">
        <v>141</v>
      </c>
      <c r="D9513" t="s">
        <v>1318</v>
      </c>
      <c r="E9513" s="4">
        <v>-194176</v>
      </c>
      <c r="F9513" t="s">
        <v>567</v>
      </c>
      <c r="G9513" t="s">
        <v>511</v>
      </c>
      <c r="H9513" t="s">
        <v>338</v>
      </c>
      <c r="I9513" t="s">
        <v>136</v>
      </c>
      <c r="J9513" t="s">
        <v>655</v>
      </c>
      <c r="L9513" t="s">
        <v>338</v>
      </c>
      <c r="M9513" t="s">
        <v>136</v>
      </c>
      <c r="N9513" t="s">
        <v>573</v>
      </c>
    </row>
    <row r="9514" spans="1:14" hidden="1" x14ac:dyDescent="0.25">
      <c r="A9514" t="s">
        <v>241</v>
      </c>
      <c r="B9514" s="1">
        <v>45535</v>
      </c>
      <c r="C9514" t="s">
        <v>902</v>
      </c>
      <c r="D9514" t="s">
        <v>903</v>
      </c>
      <c r="E9514" s="4">
        <v>-172013.00999999995</v>
      </c>
      <c r="F9514" t="s">
        <v>567</v>
      </c>
      <c r="G9514" t="s">
        <v>511</v>
      </c>
      <c r="H9514" t="s">
        <v>328</v>
      </c>
      <c r="I9514" t="s">
        <v>329</v>
      </c>
      <c r="J9514" t="s">
        <v>904</v>
      </c>
      <c r="L9514" t="s">
        <v>328</v>
      </c>
      <c r="M9514" t="s">
        <v>329</v>
      </c>
      <c r="N9514" t="s">
        <v>573</v>
      </c>
    </row>
    <row r="9515" spans="1:14" hidden="1" x14ac:dyDescent="0.25">
      <c r="A9515" t="s">
        <v>241</v>
      </c>
      <c r="B9515" s="1">
        <v>45535</v>
      </c>
      <c r="C9515" t="s">
        <v>905</v>
      </c>
      <c r="D9515" t="s">
        <v>906</v>
      </c>
      <c r="E9515" s="4">
        <v>-433941.65</v>
      </c>
      <c r="F9515" t="s">
        <v>567</v>
      </c>
      <c r="G9515" t="s">
        <v>511</v>
      </c>
      <c r="H9515" t="s">
        <v>328</v>
      </c>
      <c r="I9515" t="s">
        <v>329</v>
      </c>
      <c r="J9515" t="s">
        <v>904</v>
      </c>
      <c r="L9515" t="s">
        <v>328</v>
      </c>
      <c r="M9515" t="s">
        <v>329</v>
      </c>
      <c r="N9515" t="s">
        <v>573</v>
      </c>
    </row>
    <row r="9516" spans="1:14" hidden="1" x14ac:dyDescent="0.25">
      <c r="A9516" t="s">
        <v>241</v>
      </c>
      <c r="B9516" s="1">
        <v>45535</v>
      </c>
      <c r="C9516" t="s">
        <v>907</v>
      </c>
      <c r="D9516" t="s">
        <v>908</v>
      </c>
      <c r="E9516" s="4">
        <v>-49929.880000000012</v>
      </c>
      <c r="F9516" t="s">
        <v>567</v>
      </c>
      <c r="G9516" t="s">
        <v>511</v>
      </c>
      <c r="H9516" t="s">
        <v>328</v>
      </c>
      <c r="I9516" t="s">
        <v>329</v>
      </c>
      <c r="J9516" t="s">
        <v>904</v>
      </c>
      <c r="L9516" t="s">
        <v>328</v>
      </c>
      <c r="M9516" t="s">
        <v>329</v>
      </c>
      <c r="N9516" t="s">
        <v>573</v>
      </c>
    </row>
    <row r="9517" spans="1:14" hidden="1" x14ac:dyDescent="0.25">
      <c r="A9517" t="s">
        <v>241</v>
      </c>
      <c r="B9517" s="1">
        <v>45535</v>
      </c>
      <c r="C9517" t="s">
        <v>909</v>
      </c>
      <c r="D9517" t="s">
        <v>910</v>
      </c>
      <c r="E9517" s="4">
        <v>-13963.669999999995</v>
      </c>
      <c r="F9517" t="s">
        <v>567</v>
      </c>
      <c r="G9517" t="s">
        <v>511</v>
      </c>
      <c r="H9517" t="s">
        <v>328</v>
      </c>
      <c r="I9517" t="s">
        <v>329</v>
      </c>
      <c r="J9517" t="s">
        <v>904</v>
      </c>
      <c r="L9517" t="s">
        <v>328</v>
      </c>
      <c r="M9517" t="s">
        <v>329</v>
      </c>
      <c r="N9517" t="s">
        <v>573</v>
      </c>
    </row>
    <row r="9518" spans="1:14" hidden="1" x14ac:dyDescent="0.25">
      <c r="A9518" t="s">
        <v>241</v>
      </c>
      <c r="B9518" s="1">
        <v>45535</v>
      </c>
      <c r="C9518" t="s">
        <v>913</v>
      </c>
      <c r="D9518" t="s">
        <v>914</v>
      </c>
      <c r="E9518" s="4">
        <v>-195502.61</v>
      </c>
      <c r="F9518" t="s">
        <v>567</v>
      </c>
      <c r="G9518" t="s">
        <v>511</v>
      </c>
      <c r="H9518" t="s">
        <v>340</v>
      </c>
      <c r="I9518" t="s">
        <v>341</v>
      </c>
      <c r="J9518" t="s">
        <v>667</v>
      </c>
      <c r="L9518" t="s">
        <v>340</v>
      </c>
      <c r="M9518" t="s">
        <v>341</v>
      </c>
      <c r="N9518" t="s">
        <v>573</v>
      </c>
    </row>
    <row r="9519" spans="1:14" hidden="1" x14ac:dyDescent="0.25">
      <c r="A9519" t="s">
        <v>241</v>
      </c>
      <c r="B9519" s="1">
        <v>45535</v>
      </c>
      <c r="C9519" t="s">
        <v>1379</v>
      </c>
      <c r="D9519" t="s">
        <v>1380</v>
      </c>
      <c r="E9519" s="4">
        <v>-29480</v>
      </c>
      <c r="F9519" t="s">
        <v>567</v>
      </c>
      <c r="G9519" t="s">
        <v>511</v>
      </c>
      <c r="H9519" t="s">
        <v>331</v>
      </c>
      <c r="I9519" t="s">
        <v>332</v>
      </c>
      <c r="J9519" t="s">
        <v>899</v>
      </c>
      <c r="M9519" t="s">
        <v>332</v>
      </c>
      <c r="N9519" t="s">
        <v>573</v>
      </c>
    </row>
    <row r="9520" spans="1:14" hidden="1" x14ac:dyDescent="0.25">
      <c r="A9520" t="s">
        <v>241</v>
      </c>
      <c r="B9520" s="1">
        <v>45535</v>
      </c>
      <c r="C9520" t="s">
        <v>110</v>
      </c>
      <c r="D9520" t="s">
        <v>926</v>
      </c>
      <c r="E9520" s="4">
        <v>-149333.34999999998</v>
      </c>
      <c r="F9520" t="s">
        <v>567</v>
      </c>
      <c r="G9520" t="s">
        <v>511</v>
      </c>
      <c r="H9520" t="s">
        <v>333</v>
      </c>
      <c r="I9520" t="s">
        <v>335</v>
      </c>
      <c r="J9520" t="s">
        <v>923</v>
      </c>
      <c r="L9520" t="s">
        <v>333</v>
      </c>
      <c r="M9520" t="s">
        <v>335</v>
      </c>
      <c r="N9520" t="s">
        <v>573</v>
      </c>
    </row>
    <row r="9521" spans="1:14" hidden="1" x14ac:dyDescent="0.25">
      <c r="A9521" t="s">
        <v>241</v>
      </c>
      <c r="B9521" s="1">
        <v>45535</v>
      </c>
      <c r="C9521" t="s">
        <v>112</v>
      </c>
      <c r="D9521" t="s">
        <v>937</v>
      </c>
      <c r="E9521" s="4">
        <v>-350377.16000000021</v>
      </c>
      <c r="F9521" t="s">
        <v>567</v>
      </c>
      <c r="G9521" t="s">
        <v>511</v>
      </c>
      <c r="H9521" t="s">
        <v>333</v>
      </c>
      <c r="I9521" t="s">
        <v>335</v>
      </c>
      <c r="J9521" t="s">
        <v>923</v>
      </c>
      <c r="L9521" t="s">
        <v>333</v>
      </c>
      <c r="M9521" t="s">
        <v>335</v>
      </c>
      <c r="N9521" t="s">
        <v>573</v>
      </c>
    </row>
    <row r="9522" spans="1:14" hidden="1" x14ac:dyDescent="0.25">
      <c r="A9522" t="s">
        <v>241</v>
      </c>
      <c r="B9522" s="1">
        <v>45535</v>
      </c>
      <c r="C9522" t="s">
        <v>115</v>
      </c>
      <c r="D9522" t="s">
        <v>944</v>
      </c>
      <c r="E9522" s="4">
        <v>-158617.24</v>
      </c>
      <c r="F9522" t="s">
        <v>567</v>
      </c>
      <c r="G9522" t="s">
        <v>511</v>
      </c>
      <c r="H9522" t="s">
        <v>333</v>
      </c>
      <c r="I9522" t="s">
        <v>335</v>
      </c>
      <c r="J9522" t="s">
        <v>923</v>
      </c>
      <c r="L9522" t="s">
        <v>333</v>
      </c>
      <c r="M9522" t="s">
        <v>335</v>
      </c>
      <c r="N9522" t="s">
        <v>573</v>
      </c>
    </row>
    <row r="9523" spans="1:14" hidden="1" x14ac:dyDescent="0.25">
      <c r="A9523" t="s">
        <v>241</v>
      </c>
      <c r="B9523" s="1">
        <v>45535</v>
      </c>
      <c r="C9523" t="s">
        <v>117</v>
      </c>
      <c r="D9523" t="s">
        <v>947</v>
      </c>
      <c r="E9523" s="4">
        <v>-46207.320000000007</v>
      </c>
      <c r="F9523" t="s">
        <v>567</v>
      </c>
      <c r="G9523" t="s">
        <v>511</v>
      </c>
      <c r="H9523" t="s">
        <v>333</v>
      </c>
      <c r="I9523" t="s">
        <v>335</v>
      </c>
      <c r="J9523" t="s">
        <v>923</v>
      </c>
      <c r="L9523" t="s">
        <v>333</v>
      </c>
      <c r="M9523" t="s">
        <v>335</v>
      </c>
      <c r="N9523" t="s">
        <v>573</v>
      </c>
    </row>
    <row r="9524" spans="1:14" hidden="1" x14ac:dyDescent="0.25">
      <c r="A9524" t="s">
        <v>241</v>
      </c>
      <c r="B9524" s="1">
        <v>45535</v>
      </c>
      <c r="C9524" t="s">
        <v>119</v>
      </c>
      <c r="D9524" t="s">
        <v>1202</v>
      </c>
      <c r="E9524" s="4">
        <v>-110275.99</v>
      </c>
      <c r="F9524" t="s">
        <v>567</v>
      </c>
      <c r="G9524" t="s">
        <v>511</v>
      </c>
      <c r="H9524" t="s">
        <v>333</v>
      </c>
      <c r="I9524" t="s">
        <v>335</v>
      </c>
      <c r="J9524" t="s">
        <v>923</v>
      </c>
      <c r="L9524" t="s">
        <v>333</v>
      </c>
      <c r="M9524" t="s">
        <v>335</v>
      </c>
      <c r="N9524" t="s">
        <v>573</v>
      </c>
    </row>
    <row r="9525" spans="1:14" hidden="1" x14ac:dyDescent="0.25">
      <c r="A9525" t="s">
        <v>241</v>
      </c>
      <c r="B9525" s="1">
        <v>45535</v>
      </c>
      <c r="C9525" t="s">
        <v>121</v>
      </c>
      <c r="D9525" t="s">
        <v>1203</v>
      </c>
      <c r="E9525" s="4">
        <v>-1730397.4299999997</v>
      </c>
      <c r="F9525" t="s">
        <v>567</v>
      </c>
      <c r="G9525" t="s">
        <v>511</v>
      </c>
      <c r="H9525" t="s">
        <v>333</v>
      </c>
      <c r="I9525" t="s">
        <v>335</v>
      </c>
      <c r="J9525" t="s">
        <v>923</v>
      </c>
      <c r="L9525" t="s">
        <v>333</v>
      </c>
      <c r="M9525" t="s">
        <v>335</v>
      </c>
      <c r="N9525" t="s">
        <v>573</v>
      </c>
    </row>
    <row r="9526" spans="1:14" hidden="1" x14ac:dyDescent="0.25">
      <c r="A9526" t="s">
        <v>241</v>
      </c>
      <c r="B9526" s="1">
        <v>45535</v>
      </c>
      <c r="C9526" t="s">
        <v>123</v>
      </c>
      <c r="D9526" t="s">
        <v>1204</v>
      </c>
      <c r="E9526" s="4">
        <v>-63287.94</v>
      </c>
      <c r="F9526" t="s">
        <v>567</v>
      </c>
      <c r="G9526" t="s">
        <v>511</v>
      </c>
      <c r="H9526" t="s">
        <v>333</v>
      </c>
      <c r="I9526" t="s">
        <v>335</v>
      </c>
      <c r="J9526" t="s">
        <v>923</v>
      </c>
      <c r="L9526" t="s">
        <v>333</v>
      </c>
      <c r="M9526" t="s">
        <v>449</v>
      </c>
      <c r="N9526" t="s">
        <v>573</v>
      </c>
    </row>
    <row r="9527" spans="1:14" hidden="1" x14ac:dyDescent="0.25">
      <c r="A9527" t="s">
        <v>241</v>
      </c>
      <c r="B9527" s="1">
        <v>45535</v>
      </c>
      <c r="C9527" t="s">
        <v>975</v>
      </c>
      <c r="D9527" t="s">
        <v>976</v>
      </c>
      <c r="E9527" s="4">
        <v>-762609.35999999987</v>
      </c>
      <c r="F9527" t="s">
        <v>567</v>
      </c>
      <c r="G9527" t="s">
        <v>511</v>
      </c>
      <c r="H9527" t="s">
        <v>342</v>
      </c>
      <c r="I9527" t="s">
        <v>343</v>
      </c>
      <c r="J9527" t="s">
        <v>725</v>
      </c>
      <c r="L9527" t="s">
        <v>342</v>
      </c>
      <c r="M9527" t="s">
        <v>343</v>
      </c>
      <c r="N9527" t="s">
        <v>573</v>
      </c>
    </row>
    <row r="9528" spans="1:14" hidden="1" x14ac:dyDescent="0.25">
      <c r="A9528" t="s">
        <v>241</v>
      </c>
      <c r="B9528" s="1">
        <v>45535</v>
      </c>
      <c r="C9528" t="s">
        <v>979</v>
      </c>
      <c r="D9528" t="s">
        <v>980</v>
      </c>
      <c r="E9528" s="4">
        <v>-2656.6700000000014</v>
      </c>
      <c r="F9528" t="s">
        <v>567</v>
      </c>
      <c r="G9528" t="s">
        <v>511</v>
      </c>
      <c r="H9528" t="s">
        <v>342</v>
      </c>
      <c r="I9528" t="s">
        <v>343</v>
      </c>
      <c r="J9528" t="s">
        <v>725</v>
      </c>
      <c r="L9528" t="s">
        <v>342</v>
      </c>
      <c r="M9528" t="s">
        <v>343</v>
      </c>
      <c r="N9528" t="s">
        <v>573</v>
      </c>
    </row>
    <row r="9529" spans="1:14" hidden="1" x14ac:dyDescent="0.25">
      <c r="A9529" t="s">
        <v>241</v>
      </c>
      <c r="B9529" s="1">
        <v>45535</v>
      </c>
      <c r="C9529" t="s">
        <v>983</v>
      </c>
      <c r="D9529" t="s">
        <v>984</v>
      </c>
      <c r="E9529" s="4">
        <v>-1280.3899999999983</v>
      </c>
      <c r="F9529" t="s">
        <v>567</v>
      </c>
      <c r="G9529" t="s">
        <v>511</v>
      </c>
      <c r="H9529" t="s">
        <v>342</v>
      </c>
      <c r="I9529" t="s">
        <v>343</v>
      </c>
      <c r="J9529" t="s">
        <v>725</v>
      </c>
      <c r="L9529" t="s">
        <v>342</v>
      </c>
      <c r="M9529" t="s">
        <v>343</v>
      </c>
      <c r="N9529" t="s">
        <v>573</v>
      </c>
    </row>
    <row r="9530" spans="1:14" hidden="1" x14ac:dyDescent="0.25">
      <c r="A9530" t="s">
        <v>241</v>
      </c>
      <c r="B9530" s="1">
        <v>45535</v>
      </c>
      <c r="C9530" t="s">
        <v>1362</v>
      </c>
      <c r="D9530" t="s">
        <v>1363</v>
      </c>
      <c r="E9530" s="4">
        <v>283762.30000000005</v>
      </c>
      <c r="F9530" t="s">
        <v>567</v>
      </c>
      <c r="G9530" t="s">
        <v>511</v>
      </c>
      <c r="H9530" t="s">
        <v>342</v>
      </c>
      <c r="I9530" t="s">
        <v>343</v>
      </c>
      <c r="J9530" t="s">
        <v>725</v>
      </c>
      <c r="L9530" t="s">
        <v>342</v>
      </c>
      <c r="M9530" t="s">
        <v>343</v>
      </c>
      <c r="N9530" t="s">
        <v>573</v>
      </c>
    </row>
    <row r="9531" spans="1:14" hidden="1" x14ac:dyDescent="0.25">
      <c r="A9531" t="s">
        <v>241</v>
      </c>
      <c r="B9531" s="1">
        <v>45535</v>
      </c>
      <c r="C9531" t="s">
        <v>995</v>
      </c>
      <c r="D9531" t="s">
        <v>996</v>
      </c>
      <c r="E9531" s="4">
        <v>-578226.44999999995</v>
      </c>
      <c r="F9531" t="s">
        <v>567</v>
      </c>
      <c r="G9531" t="s">
        <v>511</v>
      </c>
      <c r="H9531" t="s">
        <v>352</v>
      </c>
      <c r="I9531" t="s">
        <v>353</v>
      </c>
      <c r="J9531" t="s">
        <v>746</v>
      </c>
      <c r="L9531" t="s">
        <v>352</v>
      </c>
      <c r="M9531" t="s">
        <v>349</v>
      </c>
      <c r="N9531" t="s">
        <v>573</v>
      </c>
    </row>
    <row r="9532" spans="1:14" hidden="1" x14ac:dyDescent="0.25">
      <c r="A9532" t="s">
        <v>241</v>
      </c>
      <c r="B9532" s="1">
        <v>45535</v>
      </c>
      <c r="C9532" t="s">
        <v>1003</v>
      </c>
      <c r="D9532" t="s">
        <v>1004</v>
      </c>
      <c r="E9532" s="4">
        <v>-134538.63</v>
      </c>
      <c r="F9532" t="s">
        <v>567</v>
      </c>
      <c r="G9532" t="s">
        <v>511</v>
      </c>
      <c r="H9532" t="s">
        <v>348</v>
      </c>
      <c r="I9532" t="s">
        <v>349</v>
      </c>
      <c r="J9532" t="s">
        <v>746</v>
      </c>
      <c r="L9532" t="s">
        <v>348</v>
      </c>
      <c r="M9532" t="s">
        <v>349</v>
      </c>
      <c r="N9532" t="s">
        <v>573</v>
      </c>
    </row>
    <row r="9533" spans="1:14" hidden="1" x14ac:dyDescent="0.25">
      <c r="A9533" t="s">
        <v>241</v>
      </c>
      <c r="B9533" s="1">
        <v>45535</v>
      </c>
      <c r="C9533" t="s">
        <v>1291</v>
      </c>
      <c r="D9533" t="s">
        <v>1292</v>
      </c>
      <c r="E9533" s="4">
        <v>-132110.90000000002</v>
      </c>
      <c r="F9533" t="s">
        <v>567</v>
      </c>
      <c r="G9533" t="s">
        <v>511</v>
      </c>
      <c r="H9533" t="s">
        <v>348</v>
      </c>
      <c r="I9533" t="s">
        <v>349</v>
      </c>
      <c r="J9533" t="s">
        <v>746</v>
      </c>
      <c r="L9533" t="s">
        <v>348</v>
      </c>
      <c r="M9533" t="s">
        <v>349</v>
      </c>
      <c r="N9533" t="s">
        <v>573</v>
      </c>
    </row>
    <row r="9534" spans="1:14" hidden="1" x14ac:dyDescent="0.25">
      <c r="A9534" t="s">
        <v>241</v>
      </c>
      <c r="B9534" s="1">
        <v>45535</v>
      </c>
      <c r="C9534" t="s">
        <v>1256</v>
      </c>
      <c r="D9534" t="s">
        <v>1257</v>
      </c>
      <c r="E9534" s="4">
        <v>-1300</v>
      </c>
      <c r="F9534" t="s">
        <v>567</v>
      </c>
      <c r="G9534" t="s">
        <v>511</v>
      </c>
      <c r="H9534" t="s">
        <v>348</v>
      </c>
      <c r="I9534" t="s">
        <v>349</v>
      </c>
      <c r="J9534" t="s">
        <v>746</v>
      </c>
      <c r="L9534" t="s">
        <v>348</v>
      </c>
      <c r="M9534" t="s">
        <v>349</v>
      </c>
      <c r="N9534" t="s">
        <v>573</v>
      </c>
    </row>
    <row r="9535" spans="1:14" hidden="1" x14ac:dyDescent="0.25">
      <c r="A9535" t="s">
        <v>241</v>
      </c>
      <c r="B9535" s="1">
        <v>45535</v>
      </c>
      <c r="C9535" t="s">
        <v>1011</v>
      </c>
      <c r="D9535" t="s">
        <v>1012</v>
      </c>
      <c r="E9535" s="4">
        <v>-51330.079999999987</v>
      </c>
      <c r="F9535" t="s">
        <v>567</v>
      </c>
      <c r="G9535" t="s">
        <v>511</v>
      </c>
      <c r="H9535" t="s">
        <v>348</v>
      </c>
      <c r="I9535" t="s">
        <v>349</v>
      </c>
      <c r="J9535" t="s">
        <v>746</v>
      </c>
      <c r="L9535" t="s">
        <v>348</v>
      </c>
      <c r="M9535" t="s">
        <v>349</v>
      </c>
      <c r="N9535" t="s">
        <v>573</v>
      </c>
    </row>
    <row r="9536" spans="1:14" hidden="1" x14ac:dyDescent="0.25">
      <c r="A9536" t="s">
        <v>241</v>
      </c>
      <c r="B9536" s="1">
        <v>45535</v>
      </c>
      <c r="C9536" t="s">
        <v>1015</v>
      </c>
      <c r="D9536" t="s">
        <v>1016</v>
      </c>
      <c r="E9536" s="4">
        <v>-24.710000000002765</v>
      </c>
      <c r="F9536" t="s">
        <v>567</v>
      </c>
      <c r="G9536" t="s">
        <v>511</v>
      </c>
      <c r="H9536" t="s">
        <v>348</v>
      </c>
      <c r="I9536" t="s">
        <v>349</v>
      </c>
      <c r="J9536" t="s">
        <v>746</v>
      </c>
      <c r="L9536" t="s">
        <v>348</v>
      </c>
      <c r="M9536" t="s">
        <v>349</v>
      </c>
      <c r="N9536" t="s">
        <v>573</v>
      </c>
    </row>
    <row r="9537" spans="1:14" hidden="1" x14ac:dyDescent="0.25">
      <c r="A9537" t="s">
        <v>241</v>
      </c>
      <c r="B9537" s="1">
        <v>45535</v>
      </c>
      <c r="C9537" t="s">
        <v>1019</v>
      </c>
      <c r="D9537" t="s">
        <v>1020</v>
      </c>
      <c r="E9537" s="4">
        <v>-4396.5899999999128</v>
      </c>
      <c r="F9537" t="s">
        <v>567</v>
      </c>
      <c r="G9537" t="s">
        <v>511</v>
      </c>
      <c r="H9537" t="s">
        <v>348</v>
      </c>
      <c r="I9537" t="s">
        <v>349</v>
      </c>
      <c r="J9537" t="s">
        <v>746</v>
      </c>
      <c r="L9537" t="s">
        <v>348</v>
      </c>
      <c r="M9537" t="s">
        <v>349</v>
      </c>
      <c r="N9537" t="s">
        <v>573</v>
      </c>
    </row>
    <row r="9538" spans="1:14" hidden="1" x14ac:dyDescent="0.25">
      <c r="A9538" t="s">
        <v>241</v>
      </c>
      <c r="B9538" s="1">
        <v>45535</v>
      </c>
      <c r="C9538" t="s">
        <v>1023</v>
      </c>
      <c r="D9538" t="s">
        <v>1024</v>
      </c>
      <c r="E9538" s="4">
        <v>-18546.64</v>
      </c>
      <c r="F9538" t="s">
        <v>567</v>
      </c>
      <c r="G9538" t="s">
        <v>511</v>
      </c>
      <c r="H9538" t="s">
        <v>348</v>
      </c>
      <c r="I9538" t="s">
        <v>349</v>
      </c>
      <c r="J9538" t="s">
        <v>746</v>
      </c>
      <c r="L9538" t="s">
        <v>348</v>
      </c>
      <c r="M9538" t="s">
        <v>349</v>
      </c>
      <c r="N9538" t="s">
        <v>573</v>
      </c>
    </row>
    <row r="9539" spans="1:14" hidden="1" x14ac:dyDescent="0.25">
      <c r="A9539" t="s">
        <v>241</v>
      </c>
      <c r="B9539" s="1">
        <v>45535</v>
      </c>
      <c r="C9539" t="s">
        <v>1381</v>
      </c>
      <c r="D9539" t="s">
        <v>1382</v>
      </c>
      <c r="E9539" s="4">
        <v>-1603.61</v>
      </c>
      <c r="F9539" t="s">
        <v>567</v>
      </c>
      <c r="G9539" t="s">
        <v>511</v>
      </c>
      <c r="H9539" t="s">
        <v>331</v>
      </c>
      <c r="I9539" t="s">
        <v>332</v>
      </c>
      <c r="J9539" t="s">
        <v>899</v>
      </c>
      <c r="M9539" t="s">
        <v>332</v>
      </c>
      <c r="N9539" t="s">
        <v>573</v>
      </c>
    </row>
    <row r="9540" spans="1:14" hidden="1" x14ac:dyDescent="0.25">
      <c r="A9540" t="s">
        <v>241</v>
      </c>
      <c r="B9540" s="1">
        <v>45535</v>
      </c>
      <c r="C9540" t="s">
        <v>1207</v>
      </c>
      <c r="D9540" t="s">
        <v>1208</v>
      </c>
      <c r="E9540" s="4">
        <v>-1541.4399999999939</v>
      </c>
      <c r="F9540" t="s">
        <v>567</v>
      </c>
      <c r="G9540" t="s">
        <v>511</v>
      </c>
      <c r="H9540" t="s">
        <v>348</v>
      </c>
      <c r="I9540" t="s">
        <v>349</v>
      </c>
      <c r="J9540" t="s">
        <v>746</v>
      </c>
      <c r="L9540" t="s">
        <v>348</v>
      </c>
      <c r="M9540" t="s">
        <v>349</v>
      </c>
      <c r="N9540" t="s">
        <v>573</v>
      </c>
    </row>
    <row r="9541" spans="1:14" hidden="1" x14ac:dyDescent="0.25">
      <c r="A9541" t="s">
        <v>241</v>
      </c>
      <c r="B9541" s="1">
        <v>45535</v>
      </c>
      <c r="C9541" t="s">
        <v>1269</v>
      </c>
      <c r="D9541" t="s">
        <v>1270</v>
      </c>
      <c r="E9541" s="4">
        <v>-9100</v>
      </c>
      <c r="F9541" t="s">
        <v>567</v>
      </c>
      <c r="G9541" t="s">
        <v>511</v>
      </c>
      <c r="H9541" t="s">
        <v>348</v>
      </c>
      <c r="I9541" t="s">
        <v>349</v>
      </c>
      <c r="J9541" t="s">
        <v>746</v>
      </c>
      <c r="L9541" t="s">
        <v>348</v>
      </c>
      <c r="M9541" t="s">
        <v>349</v>
      </c>
      <c r="N9541" t="s">
        <v>573</v>
      </c>
    </row>
    <row r="9542" spans="1:14" hidden="1" x14ac:dyDescent="0.25">
      <c r="A9542" t="s">
        <v>241</v>
      </c>
      <c r="B9542" s="1">
        <v>45535</v>
      </c>
      <c r="C9542" t="s">
        <v>1320</v>
      </c>
      <c r="D9542" t="s">
        <v>1321</v>
      </c>
      <c r="E9542" s="4">
        <v>-11814</v>
      </c>
      <c r="F9542" t="s">
        <v>567</v>
      </c>
      <c r="G9542" t="s">
        <v>511</v>
      </c>
      <c r="H9542" t="s">
        <v>348</v>
      </c>
      <c r="I9542" t="s">
        <v>349</v>
      </c>
      <c r="J9542" t="s">
        <v>746</v>
      </c>
      <c r="L9542" t="s">
        <v>348</v>
      </c>
      <c r="M9542" t="s">
        <v>349</v>
      </c>
      <c r="N9542" t="s">
        <v>573</v>
      </c>
    </row>
    <row r="9543" spans="1:14" hidden="1" x14ac:dyDescent="0.25">
      <c r="A9543" t="s">
        <v>241</v>
      </c>
      <c r="B9543" s="1">
        <v>45535</v>
      </c>
      <c r="C9543" t="s">
        <v>1033</v>
      </c>
      <c r="D9543" t="s">
        <v>1034</v>
      </c>
      <c r="E9543" s="4">
        <v>-4618.4500000000035</v>
      </c>
      <c r="F9543" t="s">
        <v>567</v>
      </c>
      <c r="G9543" t="s">
        <v>511</v>
      </c>
      <c r="H9543" t="s">
        <v>348</v>
      </c>
      <c r="I9543" t="s">
        <v>349</v>
      </c>
      <c r="J9543" t="s">
        <v>667</v>
      </c>
      <c r="L9543" t="s">
        <v>340</v>
      </c>
      <c r="M9543" t="s">
        <v>349</v>
      </c>
      <c r="N9543" t="s">
        <v>573</v>
      </c>
    </row>
    <row r="9544" spans="1:14" hidden="1" x14ac:dyDescent="0.25">
      <c r="A9544" t="s">
        <v>241</v>
      </c>
      <c r="B9544" s="1">
        <v>45535</v>
      </c>
      <c r="C9544" t="s">
        <v>1209</v>
      </c>
      <c r="D9544" t="s">
        <v>1210</v>
      </c>
      <c r="E9544" s="4">
        <v>-12169.329999999962</v>
      </c>
      <c r="F9544" t="s">
        <v>567</v>
      </c>
      <c r="G9544" t="s">
        <v>511</v>
      </c>
      <c r="H9544" t="s">
        <v>348</v>
      </c>
      <c r="I9544" t="s">
        <v>349</v>
      </c>
      <c r="J9544" t="s">
        <v>746</v>
      </c>
      <c r="L9544" t="s">
        <v>348</v>
      </c>
      <c r="M9544" t="s">
        <v>349</v>
      </c>
      <c r="N9544" t="s">
        <v>573</v>
      </c>
    </row>
    <row r="9545" spans="1:14" hidden="1" x14ac:dyDescent="0.25">
      <c r="A9545" t="s">
        <v>241</v>
      </c>
      <c r="B9545" s="1">
        <v>45535</v>
      </c>
      <c r="C9545" t="s">
        <v>1383</v>
      </c>
      <c r="D9545" t="s">
        <v>1384</v>
      </c>
      <c r="E9545" s="4">
        <v>10640</v>
      </c>
      <c r="F9545" t="s">
        <v>567</v>
      </c>
      <c r="G9545" t="s">
        <v>511</v>
      </c>
      <c r="H9545" t="s">
        <v>348</v>
      </c>
      <c r="I9545" t="s">
        <v>349</v>
      </c>
      <c r="J9545" t="s">
        <v>746</v>
      </c>
      <c r="M9545" t="s">
        <v>349</v>
      </c>
      <c r="N9545" t="s">
        <v>573</v>
      </c>
    </row>
    <row r="9546" spans="1:14" hidden="1" x14ac:dyDescent="0.25">
      <c r="A9546" t="s">
        <v>241</v>
      </c>
      <c r="B9546" s="1">
        <v>45535</v>
      </c>
      <c r="C9546" t="s">
        <v>1230</v>
      </c>
      <c r="D9546" t="s">
        <v>1231</v>
      </c>
      <c r="E9546" s="4">
        <v>-28780.359999999884</v>
      </c>
      <c r="F9546" t="s">
        <v>567</v>
      </c>
      <c r="G9546" t="s">
        <v>511</v>
      </c>
      <c r="H9546" t="s">
        <v>355</v>
      </c>
      <c r="I9546" t="s">
        <v>356</v>
      </c>
      <c r="J9546" t="s">
        <v>689</v>
      </c>
      <c r="L9546" t="s">
        <v>716</v>
      </c>
      <c r="M9546" t="s">
        <v>356</v>
      </c>
      <c r="N9546" t="s">
        <v>573</v>
      </c>
    </row>
    <row r="9547" spans="1:14" hidden="1" x14ac:dyDescent="0.25">
      <c r="A9547" t="s">
        <v>241</v>
      </c>
      <c r="B9547" s="1">
        <v>45535</v>
      </c>
      <c r="C9547" t="s">
        <v>1050</v>
      </c>
      <c r="D9547" t="s">
        <v>1051</v>
      </c>
      <c r="E9547" s="4">
        <v>-123489.68999999996</v>
      </c>
      <c r="F9547" t="s">
        <v>567</v>
      </c>
      <c r="G9547" t="s">
        <v>511</v>
      </c>
      <c r="H9547" t="s">
        <v>355</v>
      </c>
      <c r="I9547" t="s">
        <v>356</v>
      </c>
      <c r="J9547" t="s">
        <v>689</v>
      </c>
      <c r="L9547" t="s">
        <v>348</v>
      </c>
      <c r="M9547" t="s">
        <v>356</v>
      </c>
      <c r="N9547" t="s">
        <v>573</v>
      </c>
    </row>
    <row r="9548" spans="1:14" hidden="1" x14ac:dyDescent="0.25">
      <c r="A9548" t="s">
        <v>241</v>
      </c>
      <c r="B9548" s="1">
        <v>45535</v>
      </c>
      <c r="C9548" t="s">
        <v>1054</v>
      </c>
      <c r="D9548" t="s">
        <v>1055</v>
      </c>
      <c r="E9548" s="4">
        <v>-2837.880000000001</v>
      </c>
      <c r="F9548" t="s">
        <v>567</v>
      </c>
      <c r="G9548" t="s">
        <v>511</v>
      </c>
      <c r="H9548" t="s">
        <v>355</v>
      </c>
      <c r="I9548" t="s">
        <v>356</v>
      </c>
      <c r="J9548" t="s">
        <v>689</v>
      </c>
      <c r="L9548" t="s">
        <v>355</v>
      </c>
      <c r="M9548" t="s">
        <v>356</v>
      </c>
      <c r="N9548" t="s">
        <v>573</v>
      </c>
    </row>
    <row r="9549" spans="1:14" hidden="1" x14ac:dyDescent="0.25">
      <c r="A9549" t="s">
        <v>241</v>
      </c>
      <c r="B9549" s="1">
        <v>45535</v>
      </c>
      <c r="C9549" t="s">
        <v>1211</v>
      </c>
      <c r="D9549" t="s">
        <v>1212</v>
      </c>
      <c r="E9549" s="4">
        <v>-267.07</v>
      </c>
      <c r="F9549" t="s">
        <v>567</v>
      </c>
      <c r="G9549" t="s">
        <v>511</v>
      </c>
      <c r="H9549" t="s">
        <v>355</v>
      </c>
      <c r="I9549" t="s">
        <v>356</v>
      </c>
      <c r="J9549" t="s">
        <v>746</v>
      </c>
      <c r="L9549" t="s">
        <v>348</v>
      </c>
      <c r="M9549" t="s">
        <v>356</v>
      </c>
      <c r="N9549" t="s">
        <v>573</v>
      </c>
    </row>
    <row r="9550" spans="1:14" hidden="1" x14ac:dyDescent="0.25">
      <c r="A9550" t="s">
        <v>241</v>
      </c>
      <c r="B9550" s="1">
        <v>45535</v>
      </c>
      <c r="C9550" t="s">
        <v>1060</v>
      </c>
      <c r="D9550" t="s">
        <v>1061</v>
      </c>
      <c r="E9550" s="4">
        <v>-1438.5799999999783</v>
      </c>
      <c r="F9550" t="s">
        <v>567</v>
      </c>
      <c r="G9550" t="s">
        <v>511</v>
      </c>
      <c r="H9550" t="s">
        <v>355</v>
      </c>
      <c r="I9550" t="s">
        <v>356</v>
      </c>
      <c r="J9550" t="s">
        <v>689</v>
      </c>
      <c r="L9550" t="s">
        <v>355</v>
      </c>
      <c r="M9550" t="s">
        <v>356</v>
      </c>
      <c r="N9550" t="s">
        <v>573</v>
      </c>
    </row>
    <row r="9551" spans="1:14" hidden="1" x14ac:dyDescent="0.25">
      <c r="A9551" t="s">
        <v>241</v>
      </c>
      <c r="B9551" s="1">
        <v>45535</v>
      </c>
      <c r="C9551" t="s">
        <v>1064</v>
      </c>
      <c r="D9551" t="s">
        <v>1065</v>
      </c>
      <c r="E9551" s="4">
        <v>-2.8499999999999726</v>
      </c>
      <c r="F9551" t="s">
        <v>567</v>
      </c>
      <c r="G9551" t="s">
        <v>511</v>
      </c>
      <c r="H9551" t="s">
        <v>355</v>
      </c>
      <c r="I9551" t="s">
        <v>356</v>
      </c>
      <c r="J9551" t="s">
        <v>746</v>
      </c>
      <c r="L9551" t="s">
        <v>348</v>
      </c>
      <c r="M9551" t="s">
        <v>356</v>
      </c>
      <c r="N9551" t="s">
        <v>573</v>
      </c>
    </row>
    <row r="9552" spans="1:14" hidden="1" x14ac:dyDescent="0.25">
      <c r="A9552" t="s">
        <v>241</v>
      </c>
      <c r="B9552" s="1">
        <v>45535</v>
      </c>
      <c r="C9552" t="s">
        <v>1072</v>
      </c>
      <c r="D9552" t="s">
        <v>1073</v>
      </c>
      <c r="E9552" s="4">
        <v>-81087.890000000029</v>
      </c>
      <c r="F9552" t="s">
        <v>567</v>
      </c>
      <c r="G9552" t="s">
        <v>511</v>
      </c>
      <c r="H9552" t="s">
        <v>348</v>
      </c>
      <c r="I9552" t="s">
        <v>349</v>
      </c>
      <c r="J9552" t="s">
        <v>746</v>
      </c>
      <c r="L9552" t="s">
        <v>348</v>
      </c>
      <c r="M9552" t="s">
        <v>453</v>
      </c>
      <c r="N9552" t="s">
        <v>573</v>
      </c>
    </row>
    <row r="9553" spans="1:14" hidden="1" x14ac:dyDescent="0.25">
      <c r="A9553" t="s">
        <v>241</v>
      </c>
      <c r="B9553" s="1">
        <v>45535</v>
      </c>
      <c r="C9553" t="s">
        <v>1076</v>
      </c>
      <c r="D9553" t="s">
        <v>1077</v>
      </c>
      <c r="E9553" s="4">
        <v>-11645.029999999999</v>
      </c>
      <c r="F9553" t="s">
        <v>567</v>
      </c>
      <c r="G9553" t="s">
        <v>511</v>
      </c>
      <c r="H9553" t="s">
        <v>348</v>
      </c>
      <c r="I9553" t="s">
        <v>349</v>
      </c>
      <c r="J9553" t="s">
        <v>746</v>
      </c>
      <c r="L9553" t="s">
        <v>348</v>
      </c>
      <c r="M9553" t="s">
        <v>453</v>
      </c>
      <c r="N9553" t="s">
        <v>573</v>
      </c>
    </row>
    <row r="9554" spans="1:14" hidden="1" x14ac:dyDescent="0.25">
      <c r="A9554" t="s">
        <v>241</v>
      </c>
      <c r="B9554" s="1">
        <v>45535</v>
      </c>
      <c r="C9554" t="s">
        <v>1234</v>
      </c>
      <c r="D9554" t="s">
        <v>1235</v>
      </c>
      <c r="E9554" s="4">
        <v>-3.4000000000000909</v>
      </c>
      <c r="F9554" t="s">
        <v>567</v>
      </c>
      <c r="G9554" t="s">
        <v>511</v>
      </c>
      <c r="H9554" t="s">
        <v>348</v>
      </c>
      <c r="I9554" t="s">
        <v>349</v>
      </c>
      <c r="J9554" t="s">
        <v>746</v>
      </c>
      <c r="L9554" t="s">
        <v>348</v>
      </c>
      <c r="M9554" t="s">
        <v>453</v>
      </c>
      <c r="N9554" t="s">
        <v>573</v>
      </c>
    </row>
    <row r="9555" spans="1:14" hidden="1" x14ac:dyDescent="0.25">
      <c r="A9555" t="s">
        <v>241</v>
      </c>
      <c r="B9555" s="1">
        <v>45535</v>
      </c>
      <c r="C9555" t="s">
        <v>1215</v>
      </c>
      <c r="D9555" t="s">
        <v>1216</v>
      </c>
      <c r="E9555" s="4">
        <v>-6.24</v>
      </c>
      <c r="F9555" t="s">
        <v>567</v>
      </c>
      <c r="G9555" t="s">
        <v>511</v>
      </c>
      <c r="H9555" t="s">
        <v>348</v>
      </c>
      <c r="I9555" t="s">
        <v>349</v>
      </c>
      <c r="J9555" t="s">
        <v>746</v>
      </c>
      <c r="L9555" t="s">
        <v>348</v>
      </c>
      <c r="M9555" t="s">
        <v>453</v>
      </c>
      <c r="N9555" t="s">
        <v>573</v>
      </c>
    </row>
    <row r="9556" spans="1:14" hidden="1" x14ac:dyDescent="0.25">
      <c r="A9556" t="s">
        <v>241</v>
      </c>
      <c r="B9556" s="1">
        <v>45535</v>
      </c>
      <c r="C9556" t="s">
        <v>1217</v>
      </c>
      <c r="D9556" t="s">
        <v>1218</v>
      </c>
      <c r="E9556" s="4">
        <v>-336.31</v>
      </c>
      <c r="F9556" t="s">
        <v>567</v>
      </c>
      <c r="G9556" t="s">
        <v>511</v>
      </c>
      <c r="H9556" t="s">
        <v>348</v>
      </c>
      <c r="I9556" t="s">
        <v>349</v>
      </c>
      <c r="J9556" t="s">
        <v>746</v>
      </c>
      <c r="L9556" t="s">
        <v>348</v>
      </c>
      <c r="M9556" t="s">
        <v>453</v>
      </c>
      <c r="N9556" t="s">
        <v>573</v>
      </c>
    </row>
    <row r="9557" spans="1:14" hidden="1" x14ac:dyDescent="0.25">
      <c r="A9557" t="s">
        <v>241</v>
      </c>
      <c r="B9557" s="1">
        <v>45535</v>
      </c>
      <c r="C9557" t="s">
        <v>1087</v>
      </c>
      <c r="D9557" t="s">
        <v>1088</v>
      </c>
      <c r="E9557" s="4">
        <v>-540.79999999999995</v>
      </c>
      <c r="F9557" t="s">
        <v>567</v>
      </c>
      <c r="G9557" t="s">
        <v>511</v>
      </c>
      <c r="H9557" t="s">
        <v>348</v>
      </c>
      <c r="I9557" t="s">
        <v>349</v>
      </c>
      <c r="J9557" t="s">
        <v>746</v>
      </c>
      <c r="L9557" t="s">
        <v>348</v>
      </c>
      <c r="M9557" t="s">
        <v>453</v>
      </c>
      <c r="N9557" t="s">
        <v>573</v>
      </c>
    </row>
    <row r="9558" spans="1:14" hidden="1" x14ac:dyDescent="0.25">
      <c r="A9558" t="s">
        <v>241</v>
      </c>
      <c r="B9558" s="1">
        <v>45535</v>
      </c>
      <c r="C9558" t="s">
        <v>1091</v>
      </c>
      <c r="D9558" t="s">
        <v>1092</v>
      </c>
      <c r="E9558" s="4">
        <v>-3395.5199999999986</v>
      </c>
      <c r="F9558" t="s">
        <v>567</v>
      </c>
      <c r="G9558" t="s">
        <v>511</v>
      </c>
      <c r="H9558" t="s">
        <v>348</v>
      </c>
      <c r="I9558" t="s">
        <v>349</v>
      </c>
      <c r="J9558" t="s">
        <v>746</v>
      </c>
      <c r="L9558" t="s">
        <v>348</v>
      </c>
      <c r="M9558" t="s">
        <v>453</v>
      </c>
      <c r="N9558" t="s">
        <v>573</v>
      </c>
    </row>
    <row r="9559" spans="1:14" hidden="1" x14ac:dyDescent="0.25">
      <c r="A9559" t="s">
        <v>241</v>
      </c>
      <c r="B9559" s="1">
        <v>45535</v>
      </c>
      <c r="C9559" t="s">
        <v>1095</v>
      </c>
      <c r="D9559" t="s">
        <v>1096</v>
      </c>
      <c r="E9559" s="4">
        <v>-566.65000000000009</v>
      </c>
      <c r="F9559" t="s">
        <v>567</v>
      </c>
      <c r="G9559" t="s">
        <v>511</v>
      </c>
      <c r="H9559" t="s">
        <v>348</v>
      </c>
      <c r="I9559" t="s">
        <v>349</v>
      </c>
      <c r="J9559" t="s">
        <v>746</v>
      </c>
      <c r="L9559" t="s">
        <v>348</v>
      </c>
      <c r="M9559" t="s">
        <v>453</v>
      </c>
      <c r="N9559" t="s">
        <v>573</v>
      </c>
    </row>
    <row r="9560" spans="1:14" hidden="1" x14ac:dyDescent="0.25">
      <c r="A9560" t="s">
        <v>241</v>
      </c>
      <c r="B9560" s="1">
        <v>45535</v>
      </c>
      <c r="C9560" t="s">
        <v>1099</v>
      </c>
      <c r="D9560" t="s">
        <v>1100</v>
      </c>
      <c r="E9560" s="4">
        <v>-165.0000000000004</v>
      </c>
      <c r="F9560" t="s">
        <v>567</v>
      </c>
      <c r="G9560" t="s">
        <v>511</v>
      </c>
      <c r="H9560" t="s">
        <v>348</v>
      </c>
      <c r="I9560" t="s">
        <v>349</v>
      </c>
      <c r="J9560" t="s">
        <v>746</v>
      </c>
      <c r="L9560" t="s">
        <v>348</v>
      </c>
      <c r="M9560" t="s">
        <v>453</v>
      </c>
      <c r="N9560" t="s">
        <v>573</v>
      </c>
    </row>
    <row r="9561" spans="1:14" hidden="1" x14ac:dyDescent="0.25">
      <c r="A9561" t="s">
        <v>241</v>
      </c>
      <c r="B9561" s="1">
        <v>45535</v>
      </c>
      <c r="C9561" t="s">
        <v>1103</v>
      </c>
      <c r="D9561" t="s">
        <v>1104</v>
      </c>
      <c r="E9561" s="4">
        <v>-1355.5999999999995</v>
      </c>
      <c r="F9561" t="s">
        <v>567</v>
      </c>
      <c r="G9561" t="s">
        <v>511</v>
      </c>
      <c r="H9561" t="s">
        <v>348</v>
      </c>
      <c r="I9561" t="s">
        <v>349</v>
      </c>
      <c r="J9561" t="s">
        <v>746</v>
      </c>
      <c r="L9561" t="s">
        <v>348</v>
      </c>
      <c r="M9561" t="s">
        <v>453</v>
      </c>
      <c r="N9561" t="s">
        <v>573</v>
      </c>
    </row>
    <row r="9562" spans="1:14" hidden="1" x14ac:dyDescent="0.25">
      <c r="A9562" t="s">
        <v>241</v>
      </c>
      <c r="B9562" s="1">
        <v>45535</v>
      </c>
      <c r="C9562" t="s">
        <v>1107</v>
      </c>
      <c r="D9562" t="s">
        <v>1108</v>
      </c>
      <c r="E9562" s="4">
        <v>-1629.86</v>
      </c>
      <c r="F9562" t="s">
        <v>567</v>
      </c>
      <c r="G9562" t="s">
        <v>511</v>
      </c>
      <c r="H9562" t="s">
        <v>348</v>
      </c>
      <c r="I9562" t="s">
        <v>349</v>
      </c>
      <c r="J9562" t="s">
        <v>746</v>
      </c>
      <c r="L9562" t="s">
        <v>348</v>
      </c>
      <c r="M9562" t="s">
        <v>453</v>
      </c>
      <c r="N9562" t="s">
        <v>573</v>
      </c>
    </row>
    <row r="9563" spans="1:14" hidden="1" x14ac:dyDescent="0.25">
      <c r="A9563" t="s">
        <v>241</v>
      </c>
      <c r="B9563" s="1">
        <v>45535</v>
      </c>
      <c r="C9563" t="s">
        <v>1109</v>
      </c>
      <c r="D9563" t="s">
        <v>1110</v>
      </c>
      <c r="E9563" s="4">
        <v>-864.18999999999971</v>
      </c>
      <c r="F9563" t="s">
        <v>567</v>
      </c>
      <c r="G9563" t="s">
        <v>511</v>
      </c>
      <c r="H9563" t="s">
        <v>348</v>
      </c>
      <c r="I9563" t="s">
        <v>349</v>
      </c>
      <c r="J9563" t="s">
        <v>746</v>
      </c>
      <c r="L9563" t="s">
        <v>348</v>
      </c>
      <c r="M9563" t="s">
        <v>453</v>
      </c>
      <c r="N9563" t="s">
        <v>573</v>
      </c>
    </row>
    <row r="9564" spans="1:14" hidden="1" x14ac:dyDescent="0.25">
      <c r="A9564" t="s">
        <v>241</v>
      </c>
      <c r="B9564" s="1">
        <v>45535</v>
      </c>
      <c r="C9564" t="s">
        <v>1111</v>
      </c>
      <c r="D9564" t="s">
        <v>1112</v>
      </c>
      <c r="E9564" s="4">
        <v>-1016.6999999999998</v>
      </c>
      <c r="F9564" t="s">
        <v>567</v>
      </c>
      <c r="G9564" t="s">
        <v>511</v>
      </c>
      <c r="H9564" t="s">
        <v>348</v>
      </c>
      <c r="I9564" t="s">
        <v>349</v>
      </c>
      <c r="J9564" t="s">
        <v>746</v>
      </c>
      <c r="L9564" t="s">
        <v>348</v>
      </c>
      <c r="M9564" t="s">
        <v>453</v>
      </c>
      <c r="N9564" t="s">
        <v>573</v>
      </c>
    </row>
    <row r="9565" spans="1:14" hidden="1" x14ac:dyDescent="0.25">
      <c r="A9565" t="s">
        <v>241</v>
      </c>
      <c r="B9565" s="1">
        <v>45535</v>
      </c>
      <c r="C9565" t="s">
        <v>1115</v>
      </c>
      <c r="D9565" t="s">
        <v>1116</v>
      </c>
      <c r="E9565" s="4">
        <v>-262.46000000001919</v>
      </c>
      <c r="F9565" t="s">
        <v>567</v>
      </c>
      <c r="G9565" t="s">
        <v>511</v>
      </c>
      <c r="H9565" t="s">
        <v>348</v>
      </c>
      <c r="I9565" t="s">
        <v>349</v>
      </c>
      <c r="J9565" t="s">
        <v>746</v>
      </c>
      <c r="L9565" t="s">
        <v>348</v>
      </c>
      <c r="M9565" t="s">
        <v>453</v>
      </c>
      <c r="N9565" t="s">
        <v>573</v>
      </c>
    </row>
    <row r="9566" spans="1:14" hidden="1" x14ac:dyDescent="0.25">
      <c r="A9566" t="s">
        <v>241</v>
      </c>
      <c r="B9566" s="1">
        <v>45535</v>
      </c>
      <c r="C9566" t="s">
        <v>1344</v>
      </c>
      <c r="D9566" t="s">
        <v>1345</v>
      </c>
      <c r="E9566" s="4">
        <v>-636.47</v>
      </c>
      <c r="F9566" t="s">
        <v>567</v>
      </c>
      <c r="G9566" t="s">
        <v>511</v>
      </c>
      <c r="H9566" t="s">
        <v>348</v>
      </c>
      <c r="I9566" t="s">
        <v>349</v>
      </c>
      <c r="J9566" t="s">
        <v>746</v>
      </c>
      <c r="L9566" t="s">
        <v>348</v>
      </c>
      <c r="M9566" t="s">
        <v>453</v>
      </c>
      <c r="N9566" t="s">
        <v>573</v>
      </c>
    </row>
    <row r="9567" spans="1:14" hidden="1" x14ac:dyDescent="0.25">
      <c r="A9567" t="s">
        <v>241</v>
      </c>
      <c r="B9567" s="1">
        <v>45535</v>
      </c>
      <c r="C9567" t="s">
        <v>1371</v>
      </c>
      <c r="D9567" t="s">
        <v>1372</v>
      </c>
      <c r="E9567" s="4">
        <v>-390.04999999998597</v>
      </c>
      <c r="F9567" t="s">
        <v>567</v>
      </c>
      <c r="G9567" t="s">
        <v>511</v>
      </c>
      <c r="H9567" t="s">
        <v>348</v>
      </c>
      <c r="I9567" t="s">
        <v>349</v>
      </c>
      <c r="J9567" t="s">
        <v>746</v>
      </c>
      <c r="M9567" t="s">
        <v>349</v>
      </c>
      <c r="N9567" t="s">
        <v>573</v>
      </c>
    </row>
    <row r="9568" spans="1:14" hidden="1" x14ac:dyDescent="0.25">
      <c r="A9568" t="s">
        <v>241</v>
      </c>
      <c r="B9568" s="1">
        <v>45535</v>
      </c>
      <c r="C9568" t="s">
        <v>1385</v>
      </c>
      <c r="D9568" t="s">
        <v>1386</v>
      </c>
      <c r="E9568" s="4">
        <v>344.66</v>
      </c>
      <c r="F9568" t="s">
        <v>567</v>
      </c>
      <c r="G9568" t="s">
        <v>511</v>
      </c>
      <c r="H9568" t="s">
        <v>348</v>
      </c>
      <c r="I9568" t="s">
        <v>349</v>
      </c>
      <c r="J9568" t="s">
        <v>746</v>
      </c>
      <c r="M9568" t="s">
        <v>349</v>
      </c>
      <c r="N9568" t="s">
        <v>573</v>
      </c>
    </row>
    <row r="9569" spans="1:14" hidden="1" x14ac:dyDescent="0.25">
      <c r="A9569" t="s">
        <v>241</v>
      </c>
      <c r="B9569" s="1">
        <v>45535</v>
      </c>
      <c r="C9569" t="s">
        <v>1387</v>
      </c>
      <c r="D9569" t="s">
        <v>1388</v>
      </c>
      <c r="E9569" s="4">
        <v>-435.68</v>
      </c>
      <c r="F9569" t="s">
        <v>567</v>
      </c>
      <c r="G9569" t="s">
        <v>511</v>
      </c>
      <c r="H9569" t="s">
        <v>348</v>
      </c>
      <c r="I9569" t="s">
        <v>349</v>
      </c>
      <c r="J9569" t="s">
        <v>746</v>
      </c>
      <c r="M9569" t="s">
        <v>349</v>
      </c>
      <c r="N9569" t="s">
        <v>573</v>
      </c>
    </row>
    <row r="9570" spans="1:14" hidden="1" x14ac:dyDescent="0.25">
      <c r="A9570" t="s">
        <v>241</v>
      </c>
      <c r="B9570" s="1">
        <v>45535</v>
      </c>
      <c r="C9570" t="s">
        <v>1117</v>
      </c>
      <c r="D9570" t="s">
        <v>1118</v>
      </c>
      <c r="E9570" s="4">
        <v>-2503.0699999999997</v>
      </c>
      <c r="F9570" t="s">
        <v>567</v>
      </c>
      <c r="G9570" t="s">
        <v>511</v>
      </c>
      <c r="H9570" t="s">
        <v>348</v>
      </c>
      <c r="I9570" t="s">
        <v>349</v>
      </c>
      <c r="J9570" t="s">
        <v>746</v>
      </c>
      <c r="L9570" t="s">
        <v>348</v>
      </c>
      <c r="M9570" t="s">
        <v>453</v>
      </c>
      <c r="N9570" t="s">
        <v>573</v>
      </c>
    </row>
    <row r="9571" spans="1:14" hidden="1" x14ac:dyDescent="0.25">
      <c r="A9571" t="s">
        <v>241</v>
      </c>
      <c r="B9571" s="1">
        <v>45535</v>
      </c>
      <c r="C9571" t="s">
        <v>1119</v>
      </c>
      <c r="D9571" t="s">
        <v>1120</v>
      </c>
      <c r="E9571" s="4">
        <v>-49995.149999999878</v>
      </c>
      <c r="F9571" t="s">
        <v>567</v>
      </c>
      <c r="G9571" t="s">
        <v>511</v>
      </c>
      <c r="H9571" t="s">
        <v>348</v>
      </c>
      <c r="I9571" t="s">
        <v>349</v>
      </c>
      <c r="J9571" t="s">
        <v>684</v>
      </c>
      <c r="L9571" t="s">
        <v>1121</v>
      </c>
      <c r="M9571" t="s">
        <v>453</v>
      </c>
      <c r="N9571" t="s">
        <v>573</v>
      </c>
    </row>
    <row r="9572" spans="1:14" hidden="1" x14ac:dyDescent="0.25">
      <c r="A9572" t="s">
        <v>241</v>
      </c>
      <c r="B9572" s="1">
        <v>45535</v>
      </c>
      <c r="C9572" t="s">
        <v>1124</v>
      </c>
      <c r="D9572" t="s">
        <v>1125</v>
      </c>
      <c r="E9572" s="4">
        <v>-210910</v>
      </c>
      <c r="F9572" t="s">
        <v>567</v>
      </c>
      <c r="G9572" t="s">
        <v>511</v>
      </c>
      <c r="H9572" t="s">
        <v>348</v>
      </c>
      <c r="I9572" t="s">
        <v>349</v>
      </c>
      <c r="J9572" t="s">
        <v>746</v>
      </c>
      <c r="L9572" t="s">
        <v>348</v>
      </c>
      <c r="M9572" t="s">
        <v>457</v>
      </c>
      <c r="N9572" t="s">
        <v>573</v>
      </c>
    </row>
    <row r="9573" spans="1:14" hidden="1" x14ac:dyDescent="0.25">
      <c r="A9573" t="s">
        <v>241</v>
      </c>
      <c r="B9573" s="1">
        <v>45535</v>
      </c>
      <c r="C9573" t="s">
        <v>565</v>
      </c>
      <c r="D9573" t="s">
        <v>566</v>
      </c>
      <c r="E9573" s="4">
        <v>214515.91</v>
      </c>
      <c r="F9573" t="s">
        <v>567</v>
      </c>
      <c r="G9573" t="s">
        <v>471</v>
      </c>
      <c r="H9573" t="s">
        <v>291</v>
      </c>
      <c r="I9573" t="s">
        <v>292</v>
      </c>
      <c r="J9573" t="s">
        <v>251</v>
      </c>
      <c r="L9573" t="s">
        <v>376</v>
      </c>
      <c r="M9573" t="s">
        <v>377</v>
      </c>
      <c r="N9573" t="s">
        <v>486</v>
      </c>
    </row>
    <row r="9574" spans="1:14" hidden="1" x14ac:dyDescent="0.25">
      <c r="A9574" t="s">
        <v>241</v>
      </c>
      <c r="B9574" s="1">
        <v>45535</v>
      </c>
      <c r="C9574" t="s">
        <v>568</v>
      </c>
      <c r="D9574" t="s">
        <v>569</v>
      </c>
      <c r="E9574" s="4">
        <v>126441.51999999999</v>
      </c>
      <c r="F9574" t="s">
        <v>567</v>
      </c>
      <c r="G9574" t="s">
        <v>471</v>
      </c>
      <c r="H9574" t="s">
        <v>291</v>
      </c>
      <c r="I9574" t="s">
        <v>292</v>
      </c>
      <c r="J9574" t="s">
        <v>251</v>
      </c>
      <c r="L9574" t="s">
        <v>376</v>
      </c>
      <c r="M9574" t="s">
        <v>377</v>
      </c>
      <c r="N9574" t="s">
        <v>486</v>
      </c>
    </row>
    <row r="9575" spans="1:14" hidden="1" x14ac:dyDescent="0.25">
      <c r="A9575" t="s">
        <v>241</v>
      </c>
      <c r="B9575" s="1">
        <v>45535</v>
      </c>
      <c r="C9575" t="s">
        <v>574</v>
      </c>
      <c r="D9575" t="s">
        <v>575</v>
      </c>
      <c r="E9575" s="4">
        <v>28584.910000000003</v>
      </c>
      <c r="F9575" t="s">
        <v>567</v>
      </c>
      <c r="G9575" t="s">
        <v>471</v>
      </c>
      <c r="H9575" t="s">
        <v>291</v>
      </c>
      <c r="I9575" t="s">
        <v>292</v>
      </c>
      <c r="J9575" t="s">
        <v>251</v>
      </c>
      <c r="L9575" t="s">
        <v>376</v>
      </c>
      <c r="M9575" t="s">
        <v>377</v>
      </c>
      <c r="N9575" t="s">
        <v>486</v>
      </c>
    </row>
    <row r="9576" spans="1:14" hidden="1" x14ac:dyDescent="0.25">
      <c r="A9576" t="s">
        <v>241</v>
      </c>
      <c r="B9576" s="1">
        <v>45535</v>
      </c>
      <c r="C9576" t="s">
        <v>578</v>
      </c>
      <c r="D9576" t="s">
        <v>579</v>
      </c>
      <c r="E9576" s="4">
        <v>1544.16</v>
      </c>
      <c r="F9576" t="s">
        <v>567</v>
      </c>
      <c r="G9576" t="s">
        <v>471</v>
      </c>
      <c r="H9576" t="s">
        <v>298</v>
      </c>
      <c r="I9576" t="s">
        <v>299</v>
      </c>
      <c r="J9576" t="s">
        <v>258</v>
      </c>
      <c r="L9576" t="s">
        <v>376</v>
      </c>
      <c r="M9576" t="s">
        <v>377</v>
      </c>
      <c r="N9576" t="s">
        <v>487</v>
      </c>
    </row>
    <row r="9577" spans="1:14" hidden="1" x14ac:dyDescent="0.25">
      <c r="A9577" t="s">
        <v>241</v>
      </c>
      <c r="B9577" s="1">
        <v>45535</v>
      </c>
      <c r="C9577" t="s">
        <v>582</v>
      </c>
      <c r="D9577" t="s">
        <v>583</v>
      </c>
      <c r="E9577" s="4">
        <v>12756.900000000001</v>
      </c>
      <c r="F9577" t="s">
        <v>567</v>
      </c>
      <c r="G9577" t="s">
        <v>471</v>
      </c>
      <c r="H9577" t="s">
        <v>291</v>
      </c>
      <c r="I9577" t="s">
        <v>292</v>
      </c>
      <c r="J9577" t="s">
        <v>251</v>
      </c>
      <c r="L9577" t="s">
        <v>376</v>
      </c>
      <c r="M9577" t="s">
        <v>377</v>
      </c>
      <c r="N9577" t="s">
        <v>482</v>
      </c>
    </row>
    <row r="9578" spans="1:14" hidden="1" x14ac:dyDescent="0.25">
      <c r="A9578" t="s">
        <v>241</v>
      </c>
      <c r="B9578" s="1">
        <v>45535</v>
      </c>
      <c r="C9578" t="s">
        <v>586</v>
      </c>
      <c r="D9578" t="s">
        <v>587</v>
      </c>
      <c r="E9578" s="4">
        <v>4319.2599999999993</v>
      </c>
      <c r="F9578" t="s">
        <v>567</v>
      </c>
      <c r="G9578" t="s">
        <v>471</v>
      </c>
      <c r="H9578" t="s">
        <v>298</v>
      </c>
      <c r="I9578" t="s">
        <v>299</v>
      </c>
      <c r="J9578" t="s">
        <v>258</v>
      </c>
      <c r="L9578" t="s">
        <v>376</v>
      </c>
      <c r="M9578" t="s">
        <v>377</v>
      </c>
      <c r="N9578" t="s">
        <v>487</v>
      </c>
    </row>
    <row r="9579" spans="1:14" hidden="1" x14ac:dyDescent="0.25">
      <c r="A9579" t="s">
        <v>241</v>
      </c>
      <c r="B9579" s="1">
        <v>45535</v>
      </c>
      <c r="C9579" t="s">
        <v>590</v>
      </c>
      <c r="D9579" t="s">
        <v>591</v>
      </c>
      <c r="E9579" s="4">
        <v>4597.33</v>
      </c>
      <c r="F9579" t="s">
        <v>567</v>
      </c>
      <c r="G9579" t="s">
        <v>471</v>
      </c>
      <c r="H9579" t="s">
        <v>298</v>
      </c>
      <c r="I9579" t="s">
        <v>299</v>
      </c>
      <c r="J9579" t="s">
        <v>258</v>
      </c>
      <c r="L9579" t="s">
        <v>376</v>
      </c>
      <c r="M9579" t="s">
        <v>377</v>
      </c>
      <c r="N9579" t="s">
        <v>487</v>
      </c>
    </row>
    <row r="9580" spans="1:14" hidden="1" x14ac:dyDescent="0.25">
      <c r="A9580" t="s">
        <v>241</v>
      </c>
      <c r="B9580" s="1">
        <v>45535</v>
      </c>
      <c r="C9580" t="s">
        <v>595</v>
      </c>
      <c r="D9580" t="s">
        <v>596</v>
      </c>
      <c r="E9580" s="4">
        <v>2192.1699999999996</v>
      </c>
      <c r="F9580" t="s">
        <v>567</v>
      </c>
      <c r="G9580" t="s">
        <v>471</v>
      </c>
      <c r="H9580" t="s">
        <v>311</v>
      </c>
      <c r="I9580" t="s">
        <v>312</v>
      </c>
      <c r="J9580" t="s">
        <v>264</v>
      </c>
      <c r="L9580" t="s">
        <v>376</v>
      </c>
      <c r="M9580" t="s">
        <v>377</v>
      </c>
      <c r="N9580" t="s">
        <v>477</v>
      </c>
    </row>
    <row r="9581" spans="1:14" hidden="1" x14ac:dyDescent="0.25">
      <c r="A9581" t="s">
        <v>241</v>
      </c>
      <c r="B9581" s="1">
        <v>45535</v>
      </c>
      <c r="C9581" t="s">
        <v>599</v>
      </c>
      <c r="D9581" t="s">
        <v>600</v>
      </c>
      <c r="E9581" s="4">
        <v>3359.9799999999996</v>
      </c>
      <c r="F9581" t="s">
        <v>567</v>
      </c>
      <c r="G9581" t="s">
        <v>471</v>
      </c>
      <c r="H9581" t="s">
        <v>298</v>
      </c>
      <c r="I9581" t="s">
        <v>299</v>
      </c>
      <c r="J9581" t="s">
        <v>258</v>
      </c>
      <c r="L9581" t="s">
        <v>376</v>
      </c>
      <c r="M9581" t="s">
        <v>377</v>
      </c>
      <c r="N9581" t="s">
        <v>482</v>
      </c>
    </row>
    <row r="9582" spans="1:14" hidden="1" x14ac:dyDescent="0.25">
      <c r="A9582" t="s">
        <v>241</v>
      </c>
      <c r="B9582" s="1">
        <v>45535</v>
      </c>
      <c r="C9582" t="s">
        <v>603</v>
      </c>
      <c r="D9582" t="s">
        <v>604</v>
      </c>
      <c r="E9582" s="4">
        <v>11143.23</v>
      </c>
      <c r="F9582" t="s">
        <v>567</v>
      </c>
      <c r="G9582" t="s">
        <v>471</v>
      </c>
      <c r="H9582" t="s">
        <v>311</v>
      </c>
      <c r="I9582" t="s">
        <v>312</v>
      </c>
      <c r="J9582" t="s">
        <v>264</v>
      </c>
      <c r="L9582" t="s">
        <v>376</v>
      </c>
      <c r="M9582" t="s">
        <v>377</v>
      </c>
      <c r="N9582" t="s">
        <v>487</v>
      </c>
    </row>
    <row r="9583" spans="1:14" hidden="1" x14ac:dyDescent="0.25">
      <c r="A9583" t="s">
        <v>241</v>
      </c>
      <c r="B9583" s="1">
        <v>45535</v>
      </c>
      <c r="C9583" t="s">
        <v>1130</v>
      </c>
      <c r="D9583" t="s">
        <v>1131</v>
      </c>
      <c r="E9583" s="4">
        <v>4993.1500000000005</v>
      </c>
      <c r="F9583" t="s">
        <v>567</v>
      </c>
      <c r="G9583" t="s">
        <v>471</v>
      </c>
      <c r="H9583" t="s">
        <v>291</v>
      </c>
      <c r="I9583" t="s">
        <v>292</v>
      </c>
      <c r="J9583" t="s">
        <v>251</v>
      </c>
      <c r="L9583" t="s">
        <v>376</v>
      </c>
      <c r="M9583" t="s">
        <v>377</v>
      </c>
      <c r="N9583" t="s">
        <v>487</v>
      </c>
    </row>
    <row r="9584" spans="1:14" hidden="1" x14ac:dyDescent="0.25">
      <c r="A9584" t="s">
        <v>241</v>
      </c>
      <c r="B9584" s="1">
        <v>45535</v>
      </c>
      <c r="C9584" t="s">
        <v>1364</v>
      </c>
      <c r="D9584" t="s">
        <v>1365</v>
      </c>
      <c r="E9584" s="4">
        <v>88.91</v>
      </c>
      <c r="F9584" t="s">
        <v>567</v>
      </c>
      <c r="G9584" t="s">
        <v>471</v>
      </c>
      <c r="H9584" t="s">
        <v>311</v>
      </c>
      <c r="I9584" t="s">
        <v>312</v>
      </c>
      <c r="J9584" t="s">
        <v>264</v>
      </c>
      <c r="L9584" t="s">
        <v>376</v>
      </c>
      <c r="M9584" t="s">
        <v>377</v>
      </c>
      <c r="N9584" t="s">
        <v>480</v>
      </c>
    </row>
    <row r="9585" spans="1:14" hidden="1" x14ac:dyDescent="0.25">
      <c r="A9585" t="s">
        <v>241</v>
      </c>
      <c r="B9585" s="1">
        <v>45535</v>
      </c>
      <c r="C9585" t="s">
        <v>627</v>
      </c>
      <c r="D9585" t="s">
        <v>628</v>
      </c>
      <c r="E9585" s="4">
        <v>144610.55999999997</v>
      </c>
      <c r="F9585" t="s">
        <v>567</v>
      </c>
      <c r="G9585" t="s">
        <v>471</v>
      </c>
      <c r="H9585" t="s">
        <v>295</v>
      </c>
      <c r="I9585" t="s">
        <v>254</v>
      </c>
      <c r="J9585" t="s">
        <v>253</v>
      </c>
      <c r="L9585" t="s">
        <v>378</v>
      </c>
      <c r="M9585" t="s">
        <v>379</v>
      </c>
      <c r="N9585" t="s">
        <v>486</v>
      </c>
    </row>
    <row r="9586" spans="1:14" hidden="1" x14ac:dyDescent="0.25">
      <c r="A9586" t="s">
        <v>241</v>
      </c>
      <c r="B9586" s="1">
        <v>45535</v>
      </c>
      <c r="C9586" t="s">
        <v>631</v>
      </c>
      <c r="D9586" t="s">
        <v>632</v>
      </c>
      <c r="E9586" s="4">
        <v>90</v>
      </c>
      <c r="F9586" t="s">
        <v>567</v>
      </c>
      <c r="G9586" t="s">
        <v>471</v>
      </c>
      <c r="H9586" t="s">
        <v>301</v>
      </c>
      <c r="I9586" t="s">
        <v>302</v>
      </c>
      <c r="J9586" t="s">
        <v>258</v>
      </c>
      <c r="L9586" t="s">
        <v>378</v>
      </c>
      <c r="M9586" t="s">
        <v>379</v>
      </c>
      <c r="N9586" t="s">
        <v>486</v>
      </c>
    </row>
    <row r="9587" spans="1:14" hidden="1" x14ac:dyDescent="0.25">
      <c r="A9587" t="s">
        <v>241</v>
      </c>
      <c r="B9587" s="1">
        <v>45535</v>
      </c>
      <c r="C9587" t="s">
        <v>633</v>
      </c>
      <c r="D9587" t="s">
        <v>634</v>
      </c>
      <c r="E9587" s="4">
        <v>33468.42</v>
      </c>
      <c r="F9587" t="s">
        <v>567</v>
      </c>
      <c r="G9587" t="s">
        <v>471</v>
      </c>
      <c r="H9587" t="s">
        <v>295</v>
      </c>
      <c r="I9587" t="s">
        <v>254</v>
      </c>
      <c r="J9587" t="s">
        <v>253</v>
      </c>
      <c r="L9587" t="s">
        <v>378</v>
      </c>
      <c r="M9587" t="s">
        <v>379</v>
      </c>
      <c r="N9587" t="s">
        <v>486</v>
      </c>
    </row>
    <row r="9588" spans="1:14" hidden="1" x14ac:dyDescent="0.25">
      <c r="A9588" t="s">
        <v>241</v>
      </c>
      <c r="B9588" s="1">
        <v>45535</v>
      </c>
      <c r="C9588" t="s">
        <v>640</v>
      </c>
      <c r="D9588" t="s">
        <v>641</v>
      </c>
      <c r="E9588" s="4">
        <v>36.29</v>
      </c>
      <c r="F9588" t="s">
        <v>567</v>
      </c>
      <c r="G9588" t="s">
        <v>471</v>
      </c>
      <c r="H9588" t="s">
        <v>301</v>
      </c>
      <c r="I9588" t="s">
        <v>302</v>
      </c>
      <c r="J9588" t="s">
        <v>258</v>
      </c>
      <c r="L9588" t="s">
        <v>378</v>
      </c>
      <c r="M9588" t="s">
        <v>379</v>
      </c>
      <c r="N9588" t="s">
        <v>485</v>
      </c>
    </row>
    <row r="9589" spans="1:14" hidden="1" x14ac:dyDescent="0.25">
      <c r="A9589" t="s">
        <v>241</v>
      </c>
      <c r="B9589" s="1">
        <v>45535</v>
      </c>
      <c r="C9589" t="s">
        <v>646</v>
      </c>
      <c r="D9589" t="s">
        <v>647</v>
      </c>
      <c r="E9589" s="4">
        <v>308370.23</v>
      </c>
      <c r="F9589" t="s">
        <v>567</v>
      </c>
      <c r="G9589" t="s">
        <v>471</v>
      </c>
      <c r="H9589" t="s">
        <v>295</v>
      </c>
      <c r="I9589" t="s">
        <v>254</v>
      </c>
      <c r="J9589" t="s">
        <v>253</v>
      </c>
      <c r="L9589" t="s">
        <v>378</v>
      </c>
      <c r="M9589" t="s">
        <v>379</v>
      </c>
      <c r="N9589" t="s">
        <v>486</v>
      </c>
    </row>
    <row r="9590" spans="1:14" hidden="1" x14ac:dyDescent="0.25">
      <c r="A9590" t="s">
        <v>241</v>
      </c>
      <c r="B9590" s="1">
        <v>45535</v>
      </c>
      <c r="C9590" t="s">
        <v>650</v>
      </c>
      <c r="D9590" t="s">
        <v>651</v>
      </c>
      <c r="E9590" s="4">
        <v>26477.87</v>
      </c>
      <c r="F9590" t="s">
        <v>567</v>
      </c>
      <c r="G9590" t="s">
        <v>471</v>
      </c>
      <c r="H9590" t="s">
        <v>308</v>
      </c>
      <c r="I9590" t="s">
        <v>309</v>
      </c>
      <c r="J9590" t="s">
        <v>264</v>
      </c>
      <c r="L9590" t="s">
        <v>378</v>
      </c>
      <c r="M9590" t="s">
        <v>379</v>
      </c>
      <c r="N9590" t="s">
        <v>487</v>
      </c>
    </row>
    <row r="9591" spans="1:14" hidden="1" x14ac:dyDescent="0.25">
      <c r="A9591" t="s">
        <v>241</v>
      </c>
      <c r="B9591" s="1">
        <v>45535</v>
      </c>
      <c r="C9591" t="s">
        <v>652</v>
      </c>
      <c r="D9591" t="s">
        <v>653</v>
      </c>
      <c r="E9591" s="4">
        <v>8602.7800000000007</v>
      </c>
      <c r="F9591" t="s">
        <v>567</v>
      </c>
      <c r="G9591" t="s">
        <v>471</v>
      </c>
      <c r="H9591" t="s">
        <v>308</v>
      </c>
      <c r="I9591" t="s">
        <v>309</v>
      </c>
      <c r="J9591" t="s">
        <v>264</v>
      </c>
      <c r="L9591" t="s">
        <v>378</v>
      </c>
      <c r="M9591" t="s">
        <v>379</v>
      </c>
      <c r="N9591" t="s">
        <v>487</v>
      </c>
    </row>
    <row r="9592" spans="1:14" hidden="1" x14ac:dyDescent="0.25">
      <c r="A9592" t="s">
        <v>241</v>
      </c>
      <c r="B9592" s="1">
        <v>45535</v>
      </c>
      <c r="C9592" t="s">
        <v>656</v>
      </c>
      <c r="D9592" t="s">
        <v>657</v>
      </c>
      <c r="E9592" s="4">
        <v>1843.3900000000003</v>
      </c>
      <c r="F9592" t="s">
        <v>567</v>
      </c>
      <c r="G9592" t="s">
        <v>471</v>
      </c>
      <c r="H9592" t="s">
        <v>308</v>
      </c>
      <c r="I9592" t="s">
        <v>309</v>
      </c>
      <c r="J9592" t="s">
        <v>264</v>
      </c>
      <c r="L9592" t="s">
        <v>378</v>
      </c>
      <c r="M9592" t="s">
        <v>379</v>
      </c>
      <c r="N9592" t="s">
        <v>487</v>
      </c>
    </row>
    <row r="9593" spans="1:14" hidden="1" x14ac:dyDescent="0.25">
      <c r="A9593" t="s">
        <v>241</v>
      </c>
      <c r="B9593" s="1">
        <v>45535</v>
      </c>
      <c r="C9593" t="s">
        <v>663</v>
      </c>
      <c r="D9593" t="s">
        <v>664</v>
      </c>
      <c r="E9593" s="4">
        <v>3942.059999999999</v>
      </c>
      <c r="F9593" t="s">
        <v>567</v>
      </c>
      <c r="G9593" t="s">
        <v>471</v>
      </c>
      <c r="H9593" t="s">
        <v>308</v>
      </c>
      <c r="I9593" t="s">
        <v>309</v>
      </c>
      <c r="J9593" t="s">
        <v>264</v>
      </c>
      <c r="L9593" t="s">
        <v>378</v>
      </c>
      <c r="M9593" t="s">
        <v>379</v>
      </c>
      <c r="N9593" t="s">
        <v>487</v>
      </c>
    </row>
    <row r="9594" spans="1:14" hidden="1" x14ac:dyDescent="0.25">
      <c r="A9594" t="s">
        <v>241</v>
      </c>
      <c r="B9594" s="1">
        <v>45535</v>
      </c>
      <c r="C9594" t="s">
        <v>668</v>
      </c>
      <c r="D9594" t="s">
        <v>669</v>
      </c>
      <c r="E9594" s="4">
        <v>3968.87</v>
      </c>
      <c r="F9594" t="s">
        <v>567</v>
      </c>
      <c r="G9594" t="s">
        <v>471</v>
      </c>
      <c r="H9594" t="s">
        <v>308</v>
      </c>
      <c r="I9594" t="s">
        <v>309</v>
      </c>
      <c r="J9594" t="s">
        <v>264</v>
      </c>
      <c r="L9594" t="s">
        <v>378</v>
      </c>
      <c r="M9594" t="s">
        <v>379</v>
      </c>
      <c r="N9594" t="s">
        <v>487</v>
      </c>
    </row>
    <row r="9595" spans="1:14" hidden="1" x14ac:dyDescent="0.25">
      <c r="A9595" t="s">
        <v>241</v>
      </c>
      <c r="B9595" s="1">
        <v>45535</v>
      </c>
      <c r="C9595" t="s">
        <v>672</v>
      </c>
      <c r="D9595" t="s">
        <v>673</v>
      </c>
      <c r="E9595" s="4">
        <v>14160.720000000001</v>
      </c>
      <c r="F9595" t="s">
        <v>567</v>
      </c>
      <c r="G9595" t="s">
        <v>471</v>
      </c>
      <c r="H9595" t="s">
        <v>308</v>
      </c>
      <c r="I9595" t="s">
        <v>309</v>
      </c>
      <c r="J9595" t="s">
        <v>264</v>
      </c>
      <c r="L9595" t="s">
        <v>378</v>
      </c>
      <c r="M9595" t="s">
        <v>379</v>
      </c>
      <c r="N9595" t="s">
        <v>487</v>
      </c>
    </row>
    <row r="9596" spans="1:14" hidden="1" x14ac:dyDescent="0.25">
      <c r="A9596" t="s">
        <v>241</v>
      </c>
      <c r="B9596" s="1">
        <v>45535</v>
      </c>
      <c r="C9596" t="s">
        <v>676</v>
      </c>
      <c r="D9596" t="s">
        <v>677</v>
      </c>
      <c r="E9596" s="4">
        <v>85634.4</v>
      </c>
      <c r="F9596" t="s">
        <v>567</v>
      </c>
      <c r="G9596" t="s">
        <v>471</v>
      </c>
      <c r="H9596" t="s">
        <v>308</v>
      </c>
      <c r="I9596" t="s">
        <v>309</v>
      </c>
      <c r="J9596" t="s">
        <v>264</v>
      </c>
      <c r="L9596" t="s">
        <v>378</v>
      </c>
      <c r="M9596" t="s">
        <v>379</v>
      </c>
      <c r="N9596" t="s">
        <v>477</v>
      </c>
    </row>
    <row r="9597" spans="1:14" hidden="1" x14ac:dyDescent="0.25">
      <c r="A9597" t="s">
        <v>241</v>
      </c>
      <c r="B9597" s="1">
        <v>45535</v>
      </c>
      <c r="C9597" t="s">
        <v>680</v>
      </c>
      <c r="D9597" t="s">
        <v>681</v>
      </c>
      <c r="E9597" s="4">
        <v>35075.380000000005</v>
      </c>
      <c r="F9597" t="s">
        <v>567</v>
      </c>
      <c r="G9597" t="s">
        <v>471</v>
      </c>
      <c r="H9597" t="s">
        <v>308</v>
      </c>
      <c r="I9597" t="s">
        <v>309</v>
      </c>
      <c r="J9597" t="s">
        <v>264</v>
      </c>
      <c r="L9597" t="s">
        <v>378</v>
      </c>
      <c r="M9597" t="s">
        <v>379</v>
      </c>
      <c r="N9597" t="s">
        <v>487</v>
      </c>
    </row>
    <row r="9598" spans="1:14" hidden="1" x14ac:dyDescent="0.25">
      <c r="A9598" t="s">
        <v>241</v>
      </c>
      <c r="B9598" s="1">
        <v>45535</v>
      </c>
      <c r="C9598" t="s">
        <v>685</v>
      </c>
      <c r="D9598" t="s">
        <v>686</v>
      </c>
      <c r="E9598" s="4">
        <v>800</v>
      </c>
      <c r="F9598" t="s">
        <v>567</v>
      </c>
      <c r="G9598" t="s">
        <v>471</v>
      </c>
      <c r="H9598" t="s">
        <v>301</v>
      </c>
      <c r="I9598" t="s">
        <v>302</v>
      </c>
      <c r="J9598" t="s">
        <v>258</v>
      </c>
      <c r="L9598" t="s">
        <v>378</v>
      </c>
      <c r="M9598" t="s">
        <v>379</v>
      </c>
      <c r="N9598" t="s">
        <v>486</v>
      </c>
    </row>
    <row r="9599" spans="1:14" hidden="1" x14ac:dyDescent="0.25">
      <c r="A9599" t="s">
        <v>241</v>
      </c>
      <c r="B9599" s="1">
        <v>45535</v>
      </c>
      <c r="C9599" t="s">
        <v>690</v>
      </c>
      <c r="D9599" t="s">
        <v>691</v>
      </c>
      <c r="E9599" s="4">
        <v>22069</v>
      </c>
      <c r="F9599" t="s">
        <v>567</v>
      </c>
      <c r="G9599" t="s">
        <v>471</v>
      </c>
      <c r="H9599" t="s">
        <v>308</v>
      </c>
      <c r="I9599" t="s">
        <v>309</v>
      </c>
      <c r="J9599" t="s">
        <v>264</v>
      </c>
      <c r="L9599" t="s">
        <v>378</v>
      </c>
      <c r="M9599" t="s">
        <v>379</v>
      </c>
      <c r="N9599" t="s">
        <v>487</v>
      </c>
    </row>
    <row r="9600" spans="1:14" hidden="1" x14ac:dyDescent="0.25">
      <c r="A9600" t="s">
        <v>241</v>
      </c>
      <c r="B9600" s="1">
        <v>45535</v>
      </c>
      <c r="C9600" t="s">
        <v>696</v>
      </c>
      <c r="D9600" t="s">
        <v>697</v>
      </c>
      <c r="E9600" s="4">
        <v>4135.3600000000006</v>
      </c>
      <c r="F9600" t="s">
        <v>567</v>
      </c>
      <c r="G9600" t="s">
        <v>471</v>
      </c>
      <c r="H9600" t="s">
        <v>308</v>
      </c>
      <c r="I9600" t="s">
        <v>309</v>
      </c>
      <c r="J9600" t="s">
        <v>264</v>
      </c>
      <c r="L9600" t="s">
        <v>378</v>
      </c>
      <c r="M9600" t="s">
        <v>379</v>
      </c>
      <c r="N9600" t="s">
        <v>487</v>
      </c>
    </row>
    <row r="9601" spans="1:14" hidden="1" x14ac:dyDescent="0.25">
      <c r="A9601" t="s">
        <v>241</v>
      </c>
      <c r="B9601" s="1">
        <v>45535</v>
      </c>
      <c r="C9601" t="s">
        <v>698</v>
      </c>
      <c r="D9601" t="s">
        <v>699</v>
      </c>
      <c r="E9601" s="4">
        <v>437.5</v>
      </c>
      <c r="F9601" t="s">
        <v>567</v>
      </c>
      <c r="G9601" t="s">
        <v>471</v>
      </c>
      <c r="H9601" t="s">
        <v>308</v>
      </c>
      <c r="I9601" t="s">
        <v>309</v>
      </c>
      <c r="J9601" t="s">
        <v>264</v>
      </c>
      <c r="L9601" t="s">
        <v>378</v>
      </c>
      <c r="M9601" t="s">
        <v>379</v>
      </c>
      <c r="N9601" t="s">
        <v>487</v>
      </c>
    </row>
    <row r="9602" spans="1:14" hidden="1" x14ac:dyDescent="0.25">
      <c r="A9602" t="s">
        <v>241</v>
      </c>
      <c r="B9602" s="1">
        <v>45535</v>
      </c>
      <c r="C9602" t="s">
        <v>1132</v>
      </c>
      <c r="D9602" t="s">
        <v>1133</v>
      </c>
      <c r="E9602" s="4">
        <v>1426.08</v>
      </c>
      <c r="F9602" t="s">
        <v>567</v>
      </c>
      <c r="G9602" t="s">
        <v>471</v>
      </c>
      <c r="H9602" t="s">
        <v>308</v>
      </c>
      <c r="I9602" t="s">
        <v>309</v>
      </c>
      <c r="J9602" t="s">
        <v>264</v>
      </c>
      <c r="L9602" t="s">
        <v>378</v>
      </c>
      <c r="M9602" t="s">
        <v>379</v>
      </c>
      <c r="N9602" t="s">
        <v>480</v>
      </c>
    </row>
    <row r="9603" spans="1:14" hidden="1" x14ac:dyDescent="0.25">
      <c r="A9603" t="s">
        <v>241</v>
      </c>
      <c r="B9603" s="1">
        <v>45535</v>
      </c>
      <c r="C9603" t="s">
        <v>1134</v>
      </c>
      <c r="D9603" t="s">
        <v>1135</v>
      </c>
      <c r="E9603" s="4">
        <v>29819.440000000002</v>
      </c>
      <c r="F9603" t="s">
        <v>567</v>
      </c>
      <c r="G9603" t="s">
        <v>471</v>
      </c>
      <c r="H9603" t="s">
        <v>301</v>
      </c>
      <c r="I9603" t="s">
        <v>302</v>
      </c>
      <c r="J9603" t="s">
        <v>258</v>
      </c>
      <c r="L9603" t="s">
        <v>378</v>
      </c>
      <c r="M9603" t="s">
        <v>379</v>
      </c>
      <c r="N9603" t="s">
        <v>486</v>
      </c>
    </row>
    <row r="9604" spans="1:14" hidden="1" x14ac:dyDescent="0.25">
      <c r="A9604" t="s">
        <v>241</v>
      </c>
      <c r="B9604" s="1">
        <v>45535</v>
      </c>
      <c r="C9604" t="s">
        <v>1140</v>
      </c>
      <c r="D9604" t="s">
        <v>1141</v>
      </c>
      <c r="E9604" s="4">
        <v>8666.64</v>
      </c>
      <c r="F9604" t="s">
        <v>567</v>
      </c>
      <c r="G9604" t="s">
        <v>471</v>
      </c>
      <c r="H9604" t="s">
        <v>308</v>
      </c>
      <c r="I9604" t="s">
        <v>309</v>
      </c>
      <c r="J9604" t="s">
        <v>264</v>
      </c>
      <c r="L9604" t="s">
        <v>378</v>
      </c>
      <c r="M9604" t="s">
        <v>379</v>
      </c>
      <c r="N9604" t="s">
        <v>487</v>
      </c>
    </row>
    <row r="9605" spans="1:14" hidden="1" x14ac:dyDescent="0.25">
      <c r="A9605" t="s">
        <v>241</v>
      </c>
      <c r="B9605" s="1">
        <v>45535</v>
      </c>
      <c r="C9605" t="s">
        <v>1221</v>
      </c>
      <c r="D9605" t="s">
        <v>1222</v>
      </c>
      <c r="E9605" s="4">
        <v>32064.6</v>
      </c>
      <c r="F9605" t="s">
        <v>567</v>
      </c>
      <c r="G9605" t="s">
        <v>471</v>
      </c>
      <c r="H9605" t="s">
        <v>317</v>
      </c>
      <c r="I9605" t="s">
        <v>318</v>
      </c>
      <c r="J9605" t="s">
        <v>276</v>
      </c>
      <c r="L9605" t="s">
        <v>390</v>
      </c>
      <c r="M9605" t="s">
        <v>391</v>
      </c>
      <c r="N9605" t="s">
        <v>487</v>
      </c>
    </row>
    <row r="9606" spans="1:14" hidden="1" x14ac:dyDescent="0.25">
      <c r="A9606" t="s">
        <v>241</v>
      </c>
      <c r="B9606" s="1">
        <v>45535</v>
      </c>
      <c r="C9606" t="s">
        <v>1310</v>
      </c>
      <c r="D9606" t="s">
        <v>1311</v>
      </c>
      <c r="E9606" s="4">
        <v>28000</v>
      </c>
      <c r="F9606" t="s">
        <v>567</v>
      </c>
      <c r="G9606" t="s">
        <v>471</v>
      </c>
      <c r="H9606" t="s">
        <v>308</v>
      </c>
      <c r="I9606" t="s">
        <v>309</v>
      </c>
      <c r="J9606" t="s">
        <v>264</v>
      </c>
      <c r="L9606" t="s">
        <v>378</v>
      </c>
      <c r="M9606" t="s">
        <v>379</v>
      </c>
      <c r="N9606" t="s">
        <v>487</v>
      </c>
    </row>
    <row r="9607" spans="1:14" hidden="1" x14ac:dyDescent="0.25">
      <c r="A9607" t="s">
        <v>241</v>
      </c>
      <c r="B9607" s="1">
        <v>45535</v>
      </c>
      <c r="C9607" t="s">
        <v>702</v>
      </c>
      <c r="D9607" t="s">
        <v>703</v>
      </c>
      <c r="E9607" s="4">
        <v>8666.64</v>
      </c>
      <c r="F9607" t="s">
        <v>567</v>
      </c>
      <c r="G9607" t="s">
        <v>471</v>
      </c>
      <c r="H9607" t="s">
        <v>311</v>
      </c>
      <c r="I9607" t="s">
        <v>312</v>
      </c>
      <c r="J9607" t="s">
        <v>264</v>
      </c>
      <c r="L9607" t="s">
        <v>378</v>
      </c>
      <c r="M9607" t="s">
        <v>379</v>
      </c>
      <c r="N9607" t="s">
        <v>487</v>
      </c>
    </row>
    <row r="9608" spans="1:14" hidden="1" x14ac:dyDescent="0.25">
      <c r="A9608" t="s">
        <v>241</v>
      </c>
      <c r="B9608" s="1">
        <v>45535</v>
      </c>
      <c r="C9608" t="s">
        <v>1312</v>
      </c>
      <c r="D9608" t="s">
        <v>1313</v>
      </c>
      <c r="E9608" s="4">
        <v>11814</v>
      </c>
      <c r="F9608" t="s">
        <v>567</v>
      </c>
      <c r="G9608" t="s">
        <v>471</v>
      </c>
      <c r="H9608" t="s">
        <v>311</v>
      </c>
      <c r="I9608" t="s">
        <v>312</v>
      </c>
      <c r="J9608" t="s">
        <v>264</v>
      </c>
      <c r="L9608" t="s">
        <v>378</v>
      </c>
      <c r="M9608" t="s">
        <v>379</v>
      </c>
      <c r="N9608" t="s">
        <v>487</v>
      </c>
    </row>
    <row r="9609" spans="1:14" hidden="1" x14ac:dyDescent="0.25">
      <c r="A9609" t="s">
        <v>241</v>
      </c>
      <c r="B9609" s="1">
        <v>45535</v>
      </c>
      <c r="C9609" t="s">
        <v>1146</v>
      </c>
      <c r="D9609" t="s">
        <v>1147</v>
      </c>
      <c r="E9609" s="4">
        <v>20400</v>
      </c>
      <c r="F9609" t="s">
        <v>567</v>
      </c>
      <c r="G9609" t="s">
        <v>471</v>
      </c>
      <c r="H9609" t="s">
        <v>311</v>
      </c>
      <c r="I9609" t="s">
        <v>312</v>
      </c>
      <c r="J9609" t="s">
        <v>264</v>
      </c>
      <c r="L9609" t="s">
        <v>378</v>
      </c>
      <c r="M9609" t="s">
        <v>379</v>
      </c>
      <c r="N9609" t="s">
        <v>487</v>
      </c>
    </row>
    <row r="9610" spans="1:14" hidden="1" x14ac:dyDescent="0.25">
      <c r="A9610" t="s">
        <v>241</v>
      </c>
      <c r="B9610" s="1">
        <v>45535</v>
      </c>
      <c r="C9610" t="s">
        <v>1273</v>
      </c>
      <c r="D9610" t="s">
        <v>1274</v>
      </c>
      <c r="E9610" s="4">
        <v>5546.6399999999994</v>
      </c>
      <c r="F9610" t="s">
        <v>567</v>
      </c>
      <c r="G9610" t="s">
        <v>471</v>
      </c>
      <c r="H9610" t="s">
        <v>301</v>
      </c>
      <c r="I9610" t="s">
        <v>302</v>
      </c>
      <c r="J9610" t="s">
        <v>258</v>
      </c>
      <c r="L9610" t="s">
        <v>378</v>
      </c>
      <c r="M9610" t="s">
        <v>379</v>
      </c>
      <c r="N9610" t="s">
        <v>487</v>
      </c>
    </row>
    <row r="9611" spans="1:14" hidden="1" x14ac:dyDescent="0.25">
      <c r="A9611" t="s">
        <v>241</v>
      </c>
      <c r="B9611" s="1">
        <v>45535</v>
      </c>
      <c r="C9611" t="s">
        <v>1260</v>
      </c>
      <c r="D9611" t="s">
        <v>1261</v>
      </c>
      <c r="E9611" s="4">
        <v>1600</v>
      </c>
      <c r="F9611" t="s">
        <v>567</v>
      </c>
      <c r="G9611" t="s">
        <v>471</v>
      </c>
      <c r="H9611" t="s">
        <v>311</v>
      </c>
      <c r="I9611" t="s">
        <v>312</v>
      </c>
      <c r="J9611" t="s">
        <v>264</v>
      </c>
      <c r="L9611" t="s">
        <v>378</v>
      </c>
      <c r="M9611" t="s">
        <v>379</v>
      </c>
      <c r="N9611" t="s">
        <v>487</v>
      </c>
    </row>
    <row r="9612" spans="1:14" hidden="1" x14ac:dyDescent="0.25">
      <c r="A9612" t="s">
        <v>241</v>
      </c>
      <c r="B9612" s="1">
        <v>45535</v>
      </c>
      <c r="C9612" t="s">
        <v>704</v>
      </c>
      <c r="D9612" t="s">
        <v>705</v>
      </c>
      <c r="E9612" s="4">
        <v>23845.38</v>
      </c>
      <c r="F9612" t="s">
        <v>567</v>
      </c>
      <c r="G9612" t="s">
        <v>471</v>
      </c>
      <c r="H9612" t="s">
        <v>311</v>
      </c>
      <c r="I9612" t="s">
        <v>312</v>
      </c>
      <c r="J9612" t="s">
        <v>264</v>
      </c>
      <c r="L9612" t="s">
        <v>378</v>
      </c>
      <c r="M9612" t="s">
        <v>379</v>
      </c>
      <c r="N9612" t="s">
        <v>487</v>
      </c>
    </row>
    <row r="9613" spans="1:14" hidden="1" x14ac:dyDescent="0.25">
      <c r="A9613" t="s">
        <v>241</v>
      </c>
      <c r="B9613" s="1">
        <v>45535</v>
      </c>
      <c r="C9613" t="s">
        <v>708</v>
      </c>
      <c r="D9613" t="s">
        <v>709</v>
      </c>
      <c r="E9613" s="4">
        <v>1108.6799999999998</v>
      </c>
      <c r="F9613" t="s">
        <v>567</v>
      </c>
      <c r="G9613" t="s">
        <v>471</v>
      </c>
      <c r="H9613" t="s">
        <v>301</v>
      </c>
      <c r="I9613" t="s">
        <v>302</v>
      </c>
      <c r="J9613" t="s">
        <v>258</v>
      </c>
      <c r="L9613" t="s">
        <v>378</v>
      </c>
      <c r="M9613" t="s">
        <v>379</v>
      </c>
      <c r="N9613" t="s">
        <v>482</v>
      </c>
    </row>
    <row r="9614" spans="1:14" hidden="1" x14ac:dyDescent="0.25">
      <c r="A9614" t="s">
        <v>241</v>
      </c>
      <c r="B9614" s="1">
        <v>45535</v>
      </c>
      <c r="C9614" t="s">
        <v>712</v>
      </c>
      <c r="D9614" t="s">
        <v>713</v>
      </c>
      <c r="E9614" s="4">
        <v>634.67999999999995</v>
      </c>
      <c r="F9614" t="s">
        <v>567</v>
      </c>
      <c r="G9614" t="s">
        <v>471</v>
      </c>
      <c r="H9614" t="s">
        <v>311</v>
      </c>
      <c r="I9614" t="s">
        <v>312</v>
      </c>
      <c r="J9614" t="s">
        <v>264</v>
      </c>
      <c r="L9614" t="s">
        <v>378</v>
      </c>
      <c r="M9614" t="s">
        <v>379</v>
      </c>
      <c r="N9614" t="s">
        <v>487</v>
      </c>
    </row>
    <row r="9615" spans="1:14" hidden="1" x14ac:dyDescent="0.25">
      <c r="A9615" t="s">
        <v>241</v>
      </c>
      <c r="B9615" s="1">
        <v>45535</v>
      </c>
      <c r="C9615" t="s">
        <v>717</v>
      </c>
      <c r="D9615" t="s">
        <v>718</v>
      </c>
      <c r="E9615" s="4">
        <v>3008.18</v>
      </c>
      <c r="F9615" t="s">
        <v>567</v>
      </c>
      <c r="G9615" t="s">
        <v>471</v>
      </c>
      <c r="H9615" t="s">
        <v>311</v>
      </c>
      <c r="I9615" t="s">
        <v>312</v>
      </c>
      <c r="J9615" t="s">
        <v>264</v>
      </c>
      <c r="L9615" t="s">
        <v>378</v>
      </c>
      <c r="M9615" t="s">
        <v>379</v>
      </c>
      <c r="N9615" t="s">
        <v>487</v>
      </c>
    </row>
    <row r="9616" spans="1:14" hidden="1" x14ac:dyDescent="0.25">
      <c r="A9616" t="s">
        <v>241</v>
      </c>
      <c r="B9616" s="1">
        <v>45535</v>
      </c>
      <c r="C9616" t="s">
        <v>719</v>
      </c>
      <c r="D9616" t="s">
        <v>720</v>
      </c>
      <c r="E9616" s="4">
        <v>6206.21</v>
      </c>
      <c r="F9616" t="s">
        <v>567</v>
      </c>
      <c r="G9616" t="s">
        <v>471</v>
      </c>
      <c r="H9616" t="s">
        <v>311</v>
      </c>
      <c r="I9616" t="s">
        <v>312</v>
      </c>
      <c r="J9616" t="s">
        <v>264</v>
      </c>
      <c r="L9616" t="s">
        <v>378</v>
      </c>
      <c r="M9616" t="s">
        <v>379</v>
      </c>
      <c r="N9616" t="s">
        <v>487</v>
      </c>
    </row>
    <row r="9617" spans="1:14" hidden="1" x14ac:dyDescent="0.25">
      <c r="A9617" t="s">
        <v>241</v>
      </c>
      <c r="B9617" s="1">
        <v>45535</v>
      </c>
      <c r="C9617" t="s">
        <v>1350</v>
      </c>
      <c r="D9617" t="s">
        <v>1351</v>
      </c>
      <c r="E9617" s="4">
        <v>4015</v>
      </c>
      <c r="F9617" t="s">
        <v>567</v>
      </c>
      <c r="G9617" t="s">
        <v>471</v>
      </c>
      <c r="H9617" t="s">
        <v>301</v>
      </c>
      <c r="I9617" t="s">
        <v>302</v>
      </c>
      <c r="J9617" t="s">
        <v>258</v>
      </c>
      <c r="L9617" t="s">
        <v>378</v>
      </c>
      <c r="M9617" t="s">
        <v>379</v>
      </c>
      <c r="N9617" t="s">
        <v>482</v>
      </c>
    </row>
    <row r="9618" spans="1:14" hidden="1" x14ac:dyDescent="0.25">
      <c r="A9618" t="s">
        <v>241</v>
      </c>
      <c r="B9618" s="1">
        <v>45535</v>
      </c>
      <c r="C9618" t="s">
        <v>721</v>
      </c>
      <c r="D9618" t="s">
        <v>722</v>
      </c>
      <c r="E9618" s="4">
        <v>5716</v>
      </c>
      <c r="F9618" t="s">
        <v>567</v>
      </c>
      <c r="G9618" t="s">
        <v>471</v>
      </c>
      <c r="H9618" t="s">
        <v>308</v>
      </c>
      <c r="I9618" t="s">
        <v>309</v>
      </c>
      <c r="J9618" t="s">
        <v>264</v>
      </c>
      <c r="L9618" t="s">
        <v>378</v>
      </c>
      <c r="M9618" t="s">
        <v>379</v>
      </c>
      <c r="N9618" t="s">
        <v>487</v>
      </c>
    </row>
    <row r="9619" spans="1:14" hidden="1" x14ac:dyDescent="0.25">
      <c r="A9619" t="s">
        <v>241</v>
      </c>
      <c r="B9619" s="1">
        <v>45535</v>
      </c>
      <c r="C9619" t="s">
        <v>726</v>
      </c>
      <c r="D9619" t="s">
        <v>727</v>
      </c>
      <c r="E9619" s="4">
        <v>7092.01</v>
      </c>
      <c r="F9619" t="s">
        <v>567</v>
      </c>
      <c r="G9619" t="s">
        <v>471</v>
      </c>
      <c r="H9619" t="s">
        <v>301</v>
      </c>
      <c r="I9619" t="s">
        <v>302</v>
      </c>
      <c r="J9619" t="s">
        <v>258</v>
      </c>
      <c r="L9619" t="s">
        <v>378</v>
      </c>
      <c r="M9619" t="s">
        <v>379</v>
      </c>
      <c r="N9619" t="s">
        <v>486</v>
      </c>
    </row>
    <row r="9620" spans="1:14" hidden="1" x14ac:dyDescent="0.25">
      <c r="A9620" t="s">
        <v>241</v>
      </c>
      <c r="B9620" s="1">
        <v>45535</v>
      </c>
      <c r="C9620" t="s">
        <v>730</v>
      </c>
      <c r="D9620" t="s">
        <v>731</v>
      </c>
      <c r="E9620" s="4">
        <v>1066.4000000000001</v>
      </c>
      <c r="F9620" t="s">
        <v>567</v>
      </c>
      <c r="G9620" t="s">
        <v>471</v>
      </c>
      <c r="H9620" t="s">
        <v>308</v>
      </c>
      <c r="I9620" t="s">
        <v>309</v>
      </c>
      <c r="J9620" t="s">
        <v>264</v>
      </c>
      <c r="L9620" t="s">
        <v>378</v>
      </c>
      <c r="M9620" t="s">
        <v>379</v>
      </c>
      <c r="N9620" t="s">
        <v>487</v>
      </c>
    </row>
    <row r="9621" spans="1:14" hidden="1" x14ac:dyDescent="0.25">
      <c r="A9621" t="s">
        <v>241</v>
      </c>
      <c r="B9621" s="1">
        <v>45535</v>
      </c>
      <c r="C9621" t="s">
        <v>734</v>
      </c>
      <c r="D9621" t="s">
        <v>735</v>
      </c>
      <c r="E9621" s="4">
        <v>425.58</v>
      </c>
      <c r="F9621" t="s">
        <v>567</v>
      </c>
      <c r="G9621" t="s">
        <v>471</v>
      </c>
      <c r="H9621" t="s">
        <v>308</v>
      </c>
      <c r="I9621" t="s">
        <v>309</v>
      </c>
      <c r="J9621" t="s">
        <v>264</v>
      </c>
      <c r="L9621" t="s">
        <v>378</v>
      </c>
      <c r="M9621" t="s">
        <v>379</v>
      </c>
      <c r="N9621" t="s">
        <v>487</v>
      </c>
    </row>
    <row r="9622" spans="1:14" hidden="1" x14ac:dyDescent="0.25">
      <c r="A9622" t="s">
        <v>241</v>
      </c>
      <c r="B9622" s="1">
        <v>45535</v>
      </c>
      <c r="C9622" t="s">
        <v>738</v>
      </c>
      <c r="D9622" t="s">
        <v>739</v>
      </c>
      <c r="E9622" s="4">
        <v>14648.500000000002</v>
      </c>
      <c r="F9622" t="s">
        <v>567</v>
      </c>
      <c r="G9622" t="s">
        <v>471</v>
      </c>
      <c r="H9622" t="s">
        <v>301</v>
      </c>
      <c r="I9622" t="s">
        <v>302</v>
      </c>
      <c r="J9622" t="s">
        <v>258</v>
      </c>
      <c r="L9622" t="s">
        <v>378</v>
      </c>
      <c r="M9622" t="s">
        <v>379</v>
      </c>
      <c r="N9622" t="s">
        <v>487</v>
      </c>
    </row>
    <row r="9623" spans="1:14" hidden="1" x14ac:dyDescent="0.25">
      <c r="A9623" t="s">
        <v>241</v>
      </c>
      <c r="B9623" s="1">
        <v>45535</v>
      </c>
      <c r="C9623" t="s">
        <v>742</v>
      </c>
      <c r="D9623" t="s">
        <v>743</v>
      </c>
      <c r="E9623" s="4">
        <v>1822.2999999999997</v>
      </c>
      <c r="F9623" t="s">
        <v>567</v>
      </c>
      <c r="G9623" t="s">
        <v>471</v>
      </c>
      <c r="H9623" t="s">
        <v>308</v>
      </c>
      <c r="I9623" t="s">
        <v>309</v>
      </c>
      <c r="J9623" t="s">
        <v>264</v>
      </c>
      <c r="L9623" t="s">
        <v>378</v>
      </c>
      <c r="M9623" t="s">
        <v>379</v>
      </c>
      <c r="N9623" t="s">
        <v>487</v>
      </c>
    </row>
    <row r="9624" spans="1:14" hidden="1" x14ac:dyDescent="0.25">
      <c r="A9624" t="s">
        <v>241</v>
      </c>
      <c r="B9624" s="1">
        <v>45535</v>
      </c>
      <c r="C9624" t="s">
        <v>747</v>
      </c>
      <c r="D9624" t="s">
        <v>748</v>
      </c>
      <c r="E9624" s="4">
        <v>25599.720000000005</v>
      </c>
      <c r="F9624" t="s">
        <v>567</v>
      </c>
      <c r="G9624" t="s">
        <v>471</v>
      </c>
      <c r="H9624" t="s">
        <v>308</v>
      </c>
      <c r="I9624" t="s">
        <v>309</v>
      </c>
      <c r="J9624" t="s">
        <v>264</v>
      </c>
      <c r="L9624" t="s">
        <v>378</v>
      </c>
      <c r="M9624" t="s">
        <v>379</v>
      </c>
      <c r="N9624" t="s">
        <v>487</v>
      </c>
    </row>
    <row r="9625" spans="1:14" hidden="1" x14ac:dyDescent="0.25">
      <c r="A9625" t="s">
        <v>241</v>
      </c>
      <c r="B9625" s="1">
        <v>45535</v>
      </c>
      <c r="C9625" t="s">
        <v>1375</v>
      </c>
      <c r="D9625" t="s">
        <v>1376</v>
      </c>
      <c r="E9625" s="4">
        <v>14.38</v>
      </c>
      <c r="F9625" t="s">
        <v>567</v>
      </c>
      <c r="G9625" t="s">
        <v>471</v>
      </c>
      <c r="H9625" t="s">
        <v>301</v>
      </c>
      <c r="I9625" t="s">
        <v>302</v>
      </c>
      <c r="J9625" t="s">
        <v>258</v>
      </c>
      <c r="L9625" t="s">
        <v>378</v>
      </c>
      <c r="M9625" t="s">
        <v>379</v>
      </c>
      <c r="N9625" t="s">
        <v>482</v>
      </c>
    </row>
    <row r="9626" spans="1:14" hidden="1" x14ac:dyDescent="0.25">
      <c r="A9626" t="s">
        <v>241</v>
      </c>
      <c r="B9626" s="1">
        <v>45535</v>
      </c>
      <c r="C9626" t="s">
        <v>763</v>
      </c>
      <c r="D9626" t="s">
        <v>764</v>
      </c>
      <c r="E9626" s="4">
        <v>144.98000000000002</v>
      </c>
      <c r="F9626" t="s">
        <v>567</v>
      </c>
      <c r="G9626" t="s">
        <v>471</v>
      </c>
      <c r="H9626" t="s">
        <v>308</v>
      </c>
      <c r="I9626" t="s">
        <v>309</v>
      </c>
      <c r="J9626" t="s">
        <v>264</v>
      </c>
      <c r="L9626" t="s">
        <v>378</v>
      </c>
      <c r="M9626" t="s">
        <v>379</v>
      </c>
      <c r="N9626" t="s">
        <v>480</v>
      </c>
    </row>
    <row r="9627" spans="1:14" hidden="1" x14ac:dyDescent="0.25">
      <c r="A9627" t="s">
        <v>241</v>
      </c>
      <c r="B9627" s="1">
        <v>45535</v>
      </c>
      <c r="C9627" t="s">
        <v>767</v>
      </c>
      <c r="D9627" t="s">
        <v>768</v>
      </c>
      <c r="E9627" s="4">
        <v>693.87999999999988</v>
      </c>
      <c r="F9627" t="s">
        <v>567</v>
      </c>
      <c r="G9627" t="s">
        <v>471</v>
      </c>
      <c r="H9627" t="s">
        <v>308</v>
      </c>
      <c r="I9627" t="s">
        <v>309</v>
      </c>
      <c r="J9627" t="s">
        <v>264</v>
      </c>
      <c r="L9627" t="s">
        <v>378</v>
      </c>
      <c r="M9627" t="s">
        <v>379</v>
      </c>
      <c r="N9627" t="s">
        <v>480</v>
      </c>
    </row>
    <row r="9628" spans="1:14" hidden="1" x14ac:dyDescent="0.25">
      <c r="A9628" t="s">
        <v>241</v>
      </c>
      <c r="B9628" s="1">
        <v>45535</v>
      </c>
      <c r="C9628" t="s">
        <v>769</v>
      </c>
      <c r="D9628" t="s">
        <v>770</v>
      </c>
      <c r="E9628" s="4">
        <v>5475.05</v>
      </c>
      <c r="F9628" t="s">
        <v>567</v>
      </c>
      <c r="G9628" t="s">
        <v>471</v>
      </c>
      <c r="H9628" t="s">
        <v>311</v>
      </c>
      <c r="I9628" t="s">
        <v>312</v>
      </c>
      <c r="J9628" t="s">
        <v>264</v>
      </c>
      <c r="L9628" t="s">
        <v>378</v>
      </c>
      <c r="M9628" t="s">
        <v>379</v>
      </c>
      <c r="N9628" t="s">
        <v>487</v>
      </c>
    </row>
    <row r="9629" spans="1:14" hidden="1" x14ac:dyDescent="0.25">
      <c r="A9629" t="s">
        <v>241</v>
      </c>
      <c r="B9629" s="1">
        <v>45535</v>
      </c>
      <c r="C9629" t="s">
        <v>773</v>
      </c>
      <c r="D9629" t="s">
        <v>774</v>
      </c>
      <c r="E9629" s="4">
        <v>1040.08</v>
      </c>
      <c r="F9629" t="s">
        <v>567</v>
      </c>
      <c r="G9629" t="s">
        <v>471</v>
      </c>
      <c r="H9629" t="s">
        <v>308</v>
      </c>
      <c r="I9629" t="s">
        <v>309</v>
      </c>
      <c r="J9629" t="s">
        <v>264</v>
      </c>
      <c r="L9629" t="s">
        <v>378</v>
      </c>
      <c r="M9629" t="s">
        <v>379</v>
      </c>
      <c r="N9629" t="s">
        <v>480</v>
      </c>
    </row>
    <row r="9630" spans="1:14" hidden="1" x14ac:dyDescent="0.25">
      <c r="A9630" t="s">
        <v>241</v>
      </c>
      <c r="B9630" s="1">
        <v>45535</v>
      </c>
      <c r="C9630" t="s">
        <v>775</v>
      </c>
      <c r="D9630" t="s">
        <v>776</v>
      </c>
      <c r="E9630" s="4">
        <v>5861.21</v>
      </c>
      <c r="F9630" t="s">
        <v>567</v>
      </c>
      <c r="G9630" t="s">
        <v>471</v>
      </c>
      <c r="H9630" t="s">
        <v>311</v>
      </c>
      <c r="I9630" t="s">
        <v>312</v>
      </c>
      <c r="J9630" t="s">
        <v>264</v>
      </c>
      <c r="L9630" t="s">
        <v>378</v>
      </c>
      <c r="M9630" t="s">
        <v>379</v>
      </c>
      <c r="N9630" t="s">
        <v>487</v>
      </c>
    </row>
    <row r="9631" spans="1:14" hidden="1" x14ac:dyDescent="0.25">
      <c r="A9631" t="s">
        <v>241</v>
      </c>
      <c r="B9631" s="1">
        <v>45535</v>
      </c>
      <c r="C9631" t="s">
        <v>777</v>
      </c>
      <c r="D9631" t="s">
        <v>778</v>
      </c>
      <c r="E9631" s="4">
        <v>5067.3900000000003</v>
      </c>
      <c r="F9631" t="s">
        <v>567</v>
      </c>
      <c r="G9631" t="s">
        <v>471</v>
      </c>
      <c r="H9631" t="s">
        <v>311</v>
      </c>
      <c r="I9631" t="s">
        <v>312</v>
      </c>
      <c r="J9631" t="s">
        <v>264</v>
      </c>
      <c r="L9631" t="s">
        <v>378</v>
      </c>
      <c r="M9631" t="s">
        <v>379</v>
      </c>
      <c r="N9631" t="s">
        <v>485</v>
      </c>
    </row>
    <row r="9632" spans="1:14" hidden="1" x14ac:dyDescent="0.25">
      <c r="A9632" t="s">
        <v>241</v>
      </c>
      <c r="B9632" s="1">
        <v>45535</v>
      </c>
      <c r="C9632" t="s">
        <v>781</v>
      </c>
      <c r="D9632" t="s">
        <v>782</v>
      </c>
      <c r="E9632" s="4">
        <v>4249.2299999999987</v>
      </c>
      <c r="F9632" t="s">
        <v>567</v>
      </c>
      <c r="G9632" t="s">
        <v>471</v>
      </c>
      <c r="H9632" t="s">
        <v>311</v>
      </c>
      <c r="I9632" t="s">
        <v>312</v>
      </c>
      <c r="J9632" t="s">
        <v>264</v>
      </c>
      <c r="L9632" t="s">
        <v>378</v>
      </c>
      <c r="M9632" t="s">
        <v>379</v>
      </c>
      <c r="N9632" t="s">
        <v>485</v>
      </c>
    </row>
    <row r="9633" spans="1:14" hidden="1" x14ac:dyDescent="0.25">
      <c r="A9633" t="s">
        <v>241</v>
      </c>
      <c r="B9633" s="1">
        <v>45535</v>
      </c>
      <c r="C9633" t="s">
        <v>785</v>
      </c>
      <c r="D9633" t="s">
        <v>786</v>
      </c>
      <c r="E9633" s="4">
        <v>818.08</v>
      </c>
      <c r="F9633" t="s">
        <v>567</v>
      </c>
      <c r="G9633" t="s">
        <v>471</v>
      </c>
      <c r="H9633" t="s">
        <v>311</v>
      </c>
      <c r="I9633" t="s">
        <v>312</v>
      </c>
      <c r="J9633" t="s">
        <v>264</v>
      </c>
      <c r="L9633" t="s">
        <v>378</v>
      </c>
      <c r="M9633" t="s">
        <v>379</v>
      </c>
      <c r="N9633" t="s">
        <v>485</v>
      </c>
    </row>
    <row r="9634" spans="1:14" hidden="1" x14ac:dyDescent="0.25">
      <c r="A9634" t="s">
        <v>241</v>
      </c>
      <c r="B9634" s="1">
        <v>45535</v>
      </c>
      <c r="C9634" t="s">
        <v>788</v>
      </c>
      <c r="D9634" t="s">
        <v>789</v>
      </c>
      <c r="E9634" s="4">
        <v>3754.37</v>
      </c>
      <c r="F9634" t="s">
        <v>567</v>
      </c>
      <c r="G9634" t="s">
        <v>471</v>
      </c>
      <c r="H9634" t="s">
        <v>311</v>
      </c>
      <c r="I9634" t="s">
        <v>312</v>
      </c>
      <c r="J9634" t="s">
        <v>264</v>
      </c>
      <c r="L9634" t="s">
        <v>378</v>
      </c>
      <c r="M9634" t="s">
        <v>379</v>
      </c>
      <c r="N9634" t="s">
        <v>485</v>
      </c>
    </row>
    <row r="9635" spans="1:14" hidden="1" x14ac:dyDescent="0.25">
      <c r="A9635" t="s">
        <v>241</v>
      </c>
      <c r="B9635" s="1">
        <v>45535</v>
      </c>
      <c r="C9635" t="s">
        <v>790</v>
      </c>
      <c r="D9635" t="s">
        <v>791</v>
      </c>
      <c r="E9635" s="4">
        <v>6064</v>
      </c>
      <c r="F9635" t="s">
        <v>567</v>
      </c>
      <c r="G9635" t="s">
        <v>471</v>
      </c>
      <c r="H9635" t="s">
        <v>311</v>
      </c>
      <c r="I9635" t="s">
        <v>312</v>
      </c>
      <c r="J9635" t="s">
        <v>264</v>
      </c>
      <c r="L9635" t="s">
        <v>378</v>
      </c>
      <c r="M9635" t="s">
        <v>379</v>
      </c>
      <c r="N9635" t="s">
        <v>487</v>
      </c>
    </row>
    <row r="9636" spans="1:14" hidden="1" x14ac:dyDescent="0.25">
      <c r="A9636" t="s">
        <v>241</v>
      </c>
      <c r="B9636" s="1">
        <v>45535</v>
      </c>
      <c r="C9636" t="s">
        <v>792</v>
      </c>
      <c r="D9636" t="s">
        <v>793</v>
      </c>
      <c r="E9636" s="4">
        <v>6315</v>
      </c>
      <c r="F9636" t="s">
        <v>567</v>
      </c>
      <c r="G9636" t="s">
        <v>471</v>
      </c>
      <c r="H9636" t="s">
        <v>308</v>
      </c>
      <c r="I9636" t="s">
        <v>309</v>
      </c>
      <c r="J9636" t="s">
        <v>264</v>
      </c>
      <c r="L9636" t="s">
        <v>378</v>
      </c>
      <c r="M9636" t="s">
        <v>379</v>
      </c>
      <c r="N9636" t="s">
        <v>487</v>
      </c>
    </row>
    <row r="9637" spans="1:14" hidden="1" x14ac:dyDescent="0.25">
      <c r="A9637" t="s">
        <v>241</v>
      </c>
      <c r="B9637" s="1">
        <v>45535</v>
      </c>
      <c r="C9637" t="s">
        <v>1275</v>
      </c>
      <c r="D9637" t="s">
        <v>1276</v>
      </c>
      <c r="E9637" s="4">
        <v>3979.67</v>
      </c>
      <c r="F9637" t="s">
        <v>567</v>
      </c>
      <c r="G9637" t="s">
        <v>471</v>
      </c>
      <c r="H9637" t="s">
        <v>317</v>
      </c>
      <c r="I9637" t="s">
        <v>318</v>
      </c>
      <c r="J9637" t="s">
        <v>276</v>
      </c>
      <c r="L9637" t="s">
        <v>390</v>
      </c>
      <c r="M9637" t="s">
        <v>391</v>
      </c>
      <c r="N9637" t="s">
        <v>487</v>
      </c>
    </row>
    <row r="9638" spans="1:14" hidden="1" x14ac:dyDescent="0.25">
      <c r="A9638" t="s">
        <v>241</v>
      </c>
      <c r="B9638" s="1">
        <v>45535</v>
      </c>
      <c r="C9638" t="s">
        <v>1225</v>
      </c>
      <c r="D9638" t="s">
        <v>1226</v>
      </c>
      <c r="E9638" s="4">
        <v>1000</v>
      </c>
      <c r="F9638" t="s">
        <v>567</v>
      </c>
      <c r="G9638" t="s">
        <v>471</v>
      </c>
      <c r="H9638" t="s">
        <v>308</v>
      </c>
      <c r="I9638" t="s">
        <v>309</v>
      </c>
      <c r="J9638" t="s">
        <v>264</v>
      </c>
      <c r="L9638" t="s">
        <v>378</v>
      </c>
      <c r="M9638" t="s">
        <v>379</v>
      </c>
      <c r="N9638" t="s">
        <v>480</v>
      </c>
    </row>
    <row r="9639" spans="1:14" hidden="1" x14ac:dyDescent="0.25">
      <c r="A9639" t="s">
        <v>241</v>
      </c>
      <c r="B9639" s="1">
        <v>45535</v>
      </c>
      <c r="C9639" t="s">
        <v>1236</v>
      </c>
      <c r="D9639" t="s">
        <v>1237</v>
      </c>
      <c r="E9639" s="4">
        <v>31.25</v>
      </c>
      <c r="F9639" t="s">
        <v>567</v>
      </c>
      <c r="G9639" t="s">
        <v>471</v>
      </c>
      <c r="H9639" t="s">
        <v>308</v>
      </c>
      <c r="I9639" t="s">
        <v>309</v>
      </c>
      <c r="J9639" t="s">
        <v>264</v>
      </c>
      <c r="L9639" t="s">
        <v>378</v>
      </c>
      <c r="M9639" t="s">
        <v>379</v>
      </c>
      <c r="N9639" t="s">
        <v>480</v>
      </c>
    </row>
    <row r="9640" spans="1:14" hidden="1" x14ac:dyDescent="0.25">
      <c r="A9640" t="s">
        <v>241</v>
      </c>
      <c r="B9640" s="1">
        <v>45535</v>
      </c>
      <c r="C9640" t="s">
        <v>1238</v>
      </c>
      <c r="D9640" t="s">
        <v>1239</v>
      </c>
      <c r="E9640" s="4">
        <v>4860.7199999999993</v>
      </c>
      <c r="F9640" t="s">
        <v>567</v>
      </c>
      <c r="G9640" t="s">
        <v>471</v>
      </c>
      <c r="H9640" t="s">
        <v>308</v>
      </c>
      <c r="I9640" t="s">
        <v>309</v>
      </c>
      <c r="J9640" t="s">
        <v>264</v>
      </c>
      <c r="L9640" t="s">
        <v>378</v>
      </c>
      <c r="M9640" t="s">
        <v>379</v>
      </c>
      <c r="N9640" t="s">
        <v>487</v>
      </c>
    </row>
    <row r="9641" spans="1:14" hidden="1" x14ac:dyDescent="0.25">
      <c r="A9641" t="s">
        <v>241</v>
      </c>
      <c r="B9641" s="1">
        <v>45535</v>
      </c>
      <c r="C9641" t="s">
        <v>1330</v>
      </c>
      <c r="D9641" t="s">
        <v>1331</v>
      </c>
      <c r="E9641" s="4">
        <v>4534.2700000000004</v>
      </c>
      <c r="F9641" t="s">
        <v>567</v>
      </c>
      <c r="G9641" t="s">
        <v>471</v>
      </c>
      <c r="H9641" t="s">
        <v>311</v>
      </c>
      <c r="I9641" t="s">
        <v>312</v>
      </c>
      <c r="J9641" t="s">
        <v>264</v>
      </c>
      <c r="L9641" t="s">
        <v>378</v>
      </c>
      <c r="M9641" t="s">
        <v>379</v>
      </c>
      <c r="N9641" t="s">
        <v>487</v>
      </c>
    </row>
    <row r="9642" spans="1:14" hidden="1" x14ac:dyDescent="0.25">
      <c r="A9642" t="s">
        <v>241</v>
      </c>
      <c r="B9642" s="1">
        <v>45535</v>
      </c>
      <c r="C9642" t="s">
        <v>1336</v>
      </c>
      <c r="D9642" t="s">
        <v>1337</v>
      </c>
      <c r="E9642" s="4">
        <v>24995.89</v>
      </c>
      <c r="F9642" t="s">
        <v>567</v>
      </c>
      <c r="G9642" t="s">
        <v>471</v>
      </c>
      <c r="H9642" t="s">
        <v>308</v>
      </c>
      <c r="I9642" t="s">
        <v>309</v>
      </c>
      <c r="J9642" t="s">
        <v>264</v>
      </c>
      <c r="K9642" t="s">
        <v>1244</v>
      </c>
      <c r="L9642" t="s">
        <v>378</v>
      </c>
      <c r="M9642" t="s">
        <v>379</v>
      </c>
      <c r="N9642" t="s">
        <v>488</v>
      </c>
    </row>
    <row r="9643" spans="1:14" hidden="1" x14ac:dyDescent="0.25">
      <c r="A9643" t="s">
        <v>241</v>
      </c>
      <c r="B9643" s="1">
        <v>45535</v>
      </c>
      <c r="C9643" t="s">
        <v>794</v>
      </c>
      <c r="D9643" t="s">
        <v>795</v>
      </c>
      <c r="E9643" s="4">
        <v>30607.010000000002</v>
      </c>
      <c r="F9643" t="s">
        <v>567</v>
      </c>
      <c r="G9643" t="s">
        <v>471</v>
      </c>
      <c r="H9643" t="s">
        <v>301</v>
      </c>
      <c r="I9643" t="s">
        <v>302</v>
      </c>
      <c r="J9643" t="s">
        <v>258</v>
      </c>
      <c r="L9643" t="s">
        <v>378</v>
      </c>
      <c r="M9643" t="s">
        <v>379</v>
      </c>
      <c r="N9643" t="s">
        <v>482</v>
      </c>
    </row>
    <row r="9644" spans="1:14" hidden="1" x14ac:dyDescent="0.25">
      <c r="A9644" t="s">
        <v>241</v>
      </c>
      <c r="B9644" s="1">
        <v>45535</v>
      </c>
      <c r="C9644" t="s">
        <v>796</v>
      </c>
      <c r="D9644" t="s">
        <v>797</v>
      </c>
      <c r="E9644" s="4">
        <v>942.1400000000001</v>
      </c>
      <c r="F9644" t="s">
        <v>567</v>
      </c>
      <c r="G9644" t="s">
        <v>471</v>
      </c>
      <c r="H9644" t="s">
        <v>301</v>
      </c>
      <c r="I9644" t="s">
        <v>302</v>
      </c>
      <c r="J9644" t="s">
        <v>258</v>
      </c>
      <c r="L9644" t="s">
        <v>378</v>
      </c>
      <c r="M9644" t="s">
        <v>379</v>
      </c>
      <c r="N9644" t="s">
        <v>482</v>
      </c>
    </row>
    <row r="9645" spans="1:14" hidden="1" x14ac:dyDescent="0.25">
      <c r="A9645" t="s">
        <v>241</v>
      </c>
      <c r="B9645" s="1">
        <v>45535</v>
      </c>
      <c r="C9645" t="s">
        <v>1302</v>
      </c>
      <c r="D9645" t="s">
        <v>1303</v>
      </c>
      <c r="E9645" s="4">
        <v>161.49</v>
      </c>
      <c r="F9645" t="s">
        <v>567</v>
      </c>
      <c r="G9645" t="s">
        <v>471</v>
      </c>
      <c r="H9645" t="s">
        <v>301</v>
      </c>
      <c r="I9645" t="s">
        <v>302</v>
      </c>
      <c r="J9645" t="s">
        <v>258</v>
      </c>
      <c r="L9645" t="s">
        <v>378</v>
      </c>
      <c r="M9645" t="s">
        <v>379</v>
      </c>
      <c r="N9645" t="s">
        <v>482</v>
      </c>
    </row>
    <row r="9646" spans="1:14" hidden="1" x14ac:dyDescent="0.25">
      <c r="A9646" t="s">
        <v>241</v>
      </c>
      <c r="B9646" s="1">
        <v>45535</v>
      </c>
      <c r="C9646" t="s">
        <v>800</v>
      </c>
      <c r="D9646" t="s">
        <v>801</v>
      </c>
      <c r="E9646" s="4">
        <v>3182.7999999999997</v>
      </c>
      <c r="F9646" t="s">
        <v>567</v>
      </c>
      <c r="G9646" t="s">
        <v>471</v>
      </c>
      <c r="H9646" t="s">
        <v>308</v>
      </c>
      <c r="I9646" t="s">
        <v>309</v>
      </c>
      <c r="J9646" t="s">
        <v>264</v>
      </c>
      <c r="L9646" t="s">
        <v>378</v>
      </c>
      <c r="M9646" t="s">
        <v>379</v>
      </c>
      <c r="N9646" t="s">
        <v>487</v>
      </c>
    </row>
    <row r="9647" spans="1:14" hidden="1" x14ac:dyDescent="0.25">
      <c r="A9647" t="s">
        <v>241</v>
      </c>
      <c r="B9647" s="1">
        <v>45535</v>
      </c>
      <c r="C9647" t="s">
        <v>802</v>
      </c>
      <c r="D9647" t="s">
        <v>803</v>
      </c>
      <c r="E9647" s="4">
        <v>289.45</v>
      </c>
      <c r="F9647" t="s">
        <v>567</v>
      </c>
      <c r="G9647" t="s">
        <v>471</v>
      </c>
      <c r="H9647" t="s">
        <v>308</v>
      </c>
      <c r="I9647" t="s">
        <v>309</v>
      </c>
      <c r="J9647" t="s">
        <v>264</v>
      </c>
      <c r="L9647" t="s">
        <v>378</v>
      </c>
      <c r="M9647" t="s">
        <v>379</v>
      </c>
      <c r="N9647" t="s">
        <v>487</v>
      </c>
    </row>
    <row r="9648" spans="1:14" hidden="1" x14ac:dyDescent="0.25">
      <c r="A9648" t="s">
        <v>241</v>
      </c>
      <c r="B9648" s="1">
        <v>45535</v>
      </c>
      <c r="C9648" t="s">
        <v>804</v>
      </c>
      <c r="D9648" t="s">
        <v>805</v>
      </c>
      <c r="E9648" s="4">
        <v>22195.01</v>
      </c>
      <c r="F9648" t="s">
        <v>567</v>
      </c>
      <c r="G9648" t="s">
        <v>471</v>
      </c>
      <c r="H9648" t="s">
        <v>308</v>
      </c>
      <c r="I9648" t="s">
        <v>309</v>
      </c>
      <c r="J9648" t="s">
        <v>264</v>
      </c>
      <c r="L9648" t="s">
        <v>378</v>
      </c>
      <c r="M9648" t="s">
        <v>379</v>
      </c>
      <c r="N9648" t="s">
        <v>487</v>
      </c>
    </row>
    <row r="9649" spans="1:14" hidden="1" x14ac:dyDescent="0.25">
      <c r="A9649" t="s">
        <v>241</v>
      </c>
      <c r="B9649" s="1">
        <v>45535</v>
      </c>
      <c r="C9649" t="s">
        <v>808</v>
      </c>
      <c r="D9649" t="s">
        <v>809</v>
      </c>
      <c r="E9649" s="4">
        <v>30</v>
      </c>
      <c r="F9649" t="s">
        <v>567</v>
      </c>
      <c r="G9649" t="s">
        <v>471</v>
      </c>
      <c r="H9649" t="s">
        <v>308</v>
      </c>
      <c r="I9649" t="s">
        <v>309</v>
      </c>
      <c r="J9649" t="s">
        <v>264</v>
      </c>
      <c r="L9649" t="s">
        <v>378</v>
      </c>
      <c r="M9649" t="s">
        <v>379</v>
      </c>
      <c r="N9649" t="s">
        <v>487</v>
      </c>
    </row>
    <row r="9650" spans="1:14" hidden="1" x14ac:dyDescent="0.25">
      <c r="A9650" t="s">
        <v>241</v>
      </c>
      <c r="B9650" s="1">
        <v>45535</v>
      </c>
      <c r="C9650" t="s">
        <v>1240</v>
      </c>
      <c r="D9650" t="s">
        <v>1241</v>
      </c>
      <c r="E9650" s="4">
        <v>1984.7200000000003</v>
      </c>
      <c r="F9650" t="s">
        <v>567</v>
      </c>
      <c r="G9650" t="s">
        <v>471</v>
      </c>
      <c r="H9650" t="s">
        <v>317</v>
      </c>
      <c r="I9650" t="s">
        <v>318</v>
      </c>
      <c r="J9650" t="s">
        <v>276</v>
      </c>
      <c r="L9650" t="s">
        <v>390</v>
      </c>
      <c r="M9650" t="s">
        <v>391</v>
      </c>
      <c r="N9650" t="s">
        <v>487</v>
      </c>
    </row>
    <row r="9651" spans="1:14" hidden="1" x14ac:dyDescent="0.25">
      <c r="A9651" t="s">
        <v>241</v>
      </c>
      <c r="B9651" s="1">
        <v>45535</v>
      </c>
      <c r="C9651" t="s">
        <v>812</v>
      </c>
      <c r="D9651" t="s">
        <v>813</v>
      </c>
      <c r="E9651" s="4">
        <v>3292.4500000000007</v>
      </c>
      <c r="F9651" t="s">
        <v>567</v>
      </c>
      <c r="G9651" t="s">
        <v>471</v>
      </c>
      <c r="H9651" t="s">
        <v>308</v>
      </c>
      <c r="I9651" t="s">
        <v>309</v>
      </c>
      <c r="J9651" t="s">
        <v>264</v>
      </c>
      <c r="L9651" t="s">
        <v>378</v>
      </c>
      <c r="M9651" t="s">
        <v>379</v>
      </c>
      <c r="N9651" t="s">
        <v>487</v>
      </c>
    </row>
    <row r="9652" spans="1:14" hidden="1" x14ac:dyDescent="0.25">
      <c r="A9652" t="s">
        <v>241</v>
      </c>
      <c r="B9652" s="1">
        <v>45535</v>
      </c>
      <c r="C9652" t="s">
        <v>814</v>
      </c>
      <c r="D9652" t="s">
        <v>815</v>
      </c>
      <c r="E9652" s="4">
        <v>1293</v>
      </c>
      <c r="F9652" t="s">
        <v>567</v>
      </c>
      <c r="G9652" t="s">
        <v>471</v>
      </c>
      <c r="H9652" t="s">
        <v>308</v>
      </c>
      <c r="I9652" t="s">
        <v>309</v>
      </c>
      <c r="J9652" t="s">
        <v>264</v>
      </c>
      <c r="L9652" t="s">
        <v>378</v>
      </c>
      <c r="M9652" t="s">
        <v>379</v>
      </c>
      <c r="N9652" t="s">
        <v>480</v>
      </c>
    </row>
    <row r="9653" spans="1:14" hidden="1" x14ac:dyDescent="0.25">
      <c r="A9653" t="s">
        <v>241</v>
      </c>
      <c r="B9653" s="1">
        <v>45535</v>
      </c>
      <c r="C9653" t="s">
        <v>816</v>
      </c>
      <c r="D9653" t="s">
        <v>817</v>
      </c>
      <c r="E9653" s="4">
        <v>20861.069999999992</v>
      </c>
      <c r="F9653" t="s">
        <v>567</v>
      </c>
      <c r="G9653" t="s">
        <v>471</v>
      </c>
      <c r="H9653" t="s">
        <v>308</v>
      </c>
      <c r="I9653" t="s">
        <v>309</v>
      </c>
      <c r="J9653" t="s">
        <v>264</v>
      </c>
      <c r="L9653" t="s">
        <v>378</v>
      </c>
      <c r="M9653" t="s">
        <v>379</v>
      </c>
      <c r="N9653" t="s">
        <v>477</v>
      </c>
    </row>
    <row r="9654" spans="1:14" hidden="1" x14ac:dyDescent="0.25">
      <c r="A9654" t="s">
        <v>241</v>
      </c>
      <c r="B9654" s="1">
        <v>45535</v>
      </c>
      <c r="C9654" t="s">
        <v>818</v>
      </c>
      <c r="D9654" t="s">
        <v>819</v>
      </c>
      <c r="E9654" s="4">
        <v>30.769999999999996</v>
      </c>
      <c r="F9654" t="s">
        <v>567</v>
      </c>
      <c r="G9654" t="s">
        <v>471</v>
      </c>
      <c r="H9654" t="s">
        <v>311</v>
      </c>
      <c r="I9654" t="s">
        <v>312</v>
      </c>
      <c r="J9654" t="s">
        <v>264</v>
      </c>
      <c r="L9654" t="s">
        <v>378</v>
      </c>
      <c r="M9654" t="s">
        <v>379</v>
      </c>
      <c r="N9654" t="s">
        <v>487</v>
      </c>
    </row>
    <row r="9655" spans="1:14" hidden="1" x14ac:dyDescent="0.25">
      <c r="A9655" t="s">
        <v>241</v>
      </c>
      <c r="B9655" s="1">
        <v>45535</v>
      </c>
      <c r="C9655" t="s">
        <v>820</v>
      </c>
      <c r="D9655" t="s">
        <v>821</v>
      </c>
      <c r="E9655" s="4">
        <v>76.509999999999991</v>
      </c>
      <c r="F9655" t="s">
        <v>567</v>
      </c>
      <c r="G9655" t="s">
        <v>471</v>
      </c>
      <c r="H9655" t="s">
        <v>311</v>
      </c>
      <c r="I9655" t="s">
        <v>312</v>
      </c>
      <c r="J9655" t="s">
        <v>264</v>
      </c>
      <c r="L9655" t="s">
        <v>378</v>
      </c>
      <c r="M9655" t="s">
        <v>379</v>
      </c>
      <c r="N9655" t="s">
        <v>487</v>
      </c>
    </row>
    <row r="9656" spans="1:14" hidden="1" x14ac:dyDescent="0.25">
      <c r="A9656" t="s">
        <v>241</v>
      </c>
      <c r="B9656" s="1">
        <v>45535</v>
      </c>
      <c r="C9656" t="s">
        <v>822</v>
      </c>
      <c r="D9656" t="s">
        <v>823</v>
      </c>
      <c r="E9656" s="4">
        <v>1306.9300000000003</v>
      </c>
      <c r="F9656" t="s">
        <v>567</v>
      </c>
      <c r="G9656" t="s">
        <v>471</v>
      </c>
      <c r="H9656" t="s">
        <v>308</v>
      </c>
      <c r="I9656" t="s">
        <v>309</v>
      </c>
      <c r="J9656" t="s">
        <v>264</v>
      </c>
      <c r="L9656" t="s">
        <v>378</v>
      </c>
      <c r="M9656" t="s">
        <v>379</v>
      </c>
      <c r="N9656" t="s">
        <v>477</v>
      </c>
    </row>
    <row r="9657" spans="1:14" hidden="1" x14ac:dyDescent="0.25">
      <c r="A9657" t="s">
        <v>241</v>
      </c>
      <c r="B9657" s="1">
        <v>45535</v>
      </c>
      <c r="C9657" t="s">
        <v>828</v>
      </c>
      <c r="D9657" t="s">
        <v>829</v>
      </c>
      <c r="E9657" s="4">
        <v>197.89</v>
      </c>
      <c r="F9657" t="s">
        <v>567</v>
      </c>
      <c r="G9657" t="s">
        <v>471</v>
      </c>
      <c r="H9657" t="s">
        <v>308</v>
      </c>
      <c r="I9657" t="s">
        <v>309</v>
      </c>
      <c r="J9657" t="s">
        <v>264</v>
      </c>
      <c r="L9657" t="s">
        <v>378</v>
      </c>
      <c r="M9657" t="s">
        <v>379</v>
      </c>
      <c r="N9657" t="s">
        <v>487</v>
      </c>
    </row>
    <row r="9658" spans="1:14" hidden="1" x14ac:dyDescent="0.25">
      <c r="A9658" t="s">
        <v>241</v>
      </c>
      <c r="B9658" s="1">
        <v>45535</v>
      </c>
      <c r="C9658" t="s">
        <v>1247</v>
      </c>
      <c r="D9658" t="s">
        <v>1248</v>
      </c>
      <c r="E9658" s="4">
        <v>18677.95</v>
      </c>
      <c r="F9658" t="s">
        <v>567</v>
      </c>
      <c r="G9658" t="s">
        <v>471</v>
      </c>
      <c r="H9658" t="s">
        <v>308</v>
      </c>
      <c r="I9658" t="s">
        <v>309</v>
      </c>
      <c r="J9658" t="s">
        <v>264</v>
      </c>
      <c r="L9658" t="s">
        <v>378</v>
      </c>
      <c r="M9658" t="s">
        <v>379</v>
      </c>
      <c r="N9658" t="s">
        <v>480</v>
      </c>
    </row>
    <row r="9659" spans="1:14" hidden="1" x14ac:dyDescent="0.25">
      <c r="A9659" t="s">
        <v>241</v>
      </c>
      <c r="B9659" s="1">
        <v>45535</v>
      </c>
      <c r="C9659" t="s">
        <v>1249</v>
      </c>
      <c r="D9659" t="s">
        <v>1250</v>
      </c>
      <c r="E9659" s="4">
        <v>4892.12</v>
      </c>
      <c r="F9659" t="s">
        <v>567</v>
      </c>
      <c r="G9659" t="s">
        <v>471</v>
      </c>
      <c r="H9659" t="s">
        <v>308</v>
      </c>
      <c r="I9659" t="s">
        <v>309</v>
      </c>
      <c r="J9659" t="s">
        <v>264</v>
      </c>
      <c r="K9659" t="s">
        <v>1251</v>
      </c>
      <c r="L9659" t="s">
        <v>378</v>
      </c>
      <c r="M9659" t="s">
        <v>379</v>
      </c>
      <c r="N9659" t="s">
        <v>488</v>
      </c>
    </row>
    <row r="9660" spans="1:14" hidden="1" x14ac:dyDescent="0.25">
      <c r="A9660" t="s">
        <v>241</v>
      </c>
      <c r="B9660" s="1">
        <v>45535</v>
      </c>
      <c r="C9660" t="s">
        <v>1242</v>
      </c>
      <c r="D9660" t="s">
        <v>1243</v>
      </c>
      <c r="E9660" s="4">
        <v>10135.709999999999</v>
      </c>
      <c r="F9660" t="s">
        <v>567</v>
      </c>
      <c r="G9660" t="s">
        <v>471</v>
      </c>
      <c r="H9660" t="s">
        <v>308</v>
      </c>
      <c r="I9660" t="s">
        <v>309</v>
      </c>
      <c r="J9660" t="s">
        <v>264</v>
      </c>
      <c r="K9660" t="s">
        <v>1244</v>
      </c>
      <c r="L9660" t="s">
        <v>378</v>
      </c>
      <c r="M9660" t="s">
        <v>379</v>
      </c>
      <c r="N9660" t="s">
        <v>480</v>
      </c>
    </row>
    <row r="9661" spans="1:14" hidden="1" x14ac:dyDescent="0.25">
      <c r="A9661" t="s">
        <v>241</v>
      </c>
      <c r="B9661" s="1">
        <v>45535</v>
      </c>
      <c r="C9661" t="s">
        <v>1314</v>
      </c>
      <c r="D9661" t="s">
        <v>1315</v>
      </c>
      <c r="E9661" s="4">
        <v>1747.54</v>
      </c>
      <c r="F9661" t="s">
        <v>567</v>
      </c>
      <c r="G9661" t="s">
        <v>471</v>
      </c>
      <c r="H9661" t="s">
        <v>308</v>
      </c>
      <c r="I9661" t="s">
        <v>309</v>
      </c>
      <c r="J9661" t="s">
        <v>264</v>
      </c>
      <c r="L9661" t="s">
        <v>378</v>
      </c>
      <c r="M9661" t="s">
        <v>379</v>
      </c>
      <c r="N9661" t="s">
        <v>487</v>
      </c>
    </row>
    <row r="9662" spans="1:14" hidden="1" x14ac:dyDescent="0.25">
      <c r="A9662" t="s">
        <v>241</v>
      </c>
      <c r="B9662" s="1">
        <v>45535</v>
      </c>
      <c r="C9662" t="s">
        <v>830</v>
      </c>
      <c r="D9662" t="s">
        <v>1366</v>
      </c>
      <c r="E9662" s="4">
        <v>9750</v>
      </c>
      <c r="F9662" t="s">
        <v>567</v>
      </c>
      <c r="G9662" t="s">
        <v>471</v>
      </c>
      <c r="H9662" t="s">
        <v>310</v>
      </c>
      <c r="I9662" t="s">
        <v>263</v>
      </c>
      <c r="J9662" t="s">
        <v>262</v>
      </c>
      <c r="L9662" t="s">
        <v>380</v>
      </c>
      <c r="M9662" t="s">
        <v>381</v>
      </c>
      <c r="N9662" t="s">
        <v>487</v>
      </c>
    </row>
    <row r="9663" spans="1:14" hidden="1" x14ac:dyDescent="0.25">
      <c r="A9663" t="s">
        <v>241</v>
      </c>
      <c r="B9663" s="1">
        <v>45535</v>
      </c>
      <c r="C9663" t="s">
        <v>832</v>
      </c>
      <c r="D9663" t="s">
        <v>833</v>
      </c>
      <c r="E9663" s="4">
        <v>8000</v>
      </c>
      <c r="F9663" t="s">
        <v>567</v>
      </c>
      <c r="G9663" t="s">
        <v>471</v>
      </c>
      <c r="H9663" t="s">
        <v>310</v>
      </c>
      <c r="I9663" t="s">
        <v>263</v>
      </c>
      <c r="J9663" t="s">
        <v>262</v>
      </c>
      <c r="L9663" t="s">
        <v>380</v>
      </c>
      <c r="M9663" t="s">
        <v>381</v>
      </c>
      <c r="N9663" t="s">
        <v>487</v>
      </c>
    </row>
    <row r="9664" spans="1:14" hidden="1" x14ac:dyDescent="0.25">
      <c r="A9664" t="s">
        <v>241</v>
      </c>
      <c r="B9664" s="1">
        <v>45535</v>
      </c>
      <c r="C9664" t="s">
        <v>834</v>
      </c>
      <c r="D9664" t="s">
        <v>835</v>
      </c>
      <c r="E9664" s="4">
        <v>10200</v>
      </c>
      <c r="F9664" t="s">
        <v>567</v>
      </c>
      <c r="G9664" t="s">
        <v>471</v>
      </c>
      <c r="H9664" t="s">
        <v>310</v>
      </c>
      <c r="I9664" t="s">
        <v>263</v>
      </c>
      <c r="J9664" t="s">
        <v>262</v>
      </c>
      <c r="L9664" t="s">
        <v>380</v>
      </c>
      <c r="M9664" t="s">
        <v>381</v>
      </c>
      <c r="N9664" t="s">
        <v>487</v>
      </c>
    </row>
    <row r="9665" spans="1:14" hidden="1" x14ac:dyDescent="0.25">
      <c r="A9665" t="s">
        <v>241</v>
      </c>
      <c r="B9665" s="1">
        <v>45535</v>
      </c>
      <c r="C9665" t="s">
        <v>836</v>
      </c>
      <c r="D9665" t="s">
        <v>837</v>
      </c>
      <c r="E9665" s="4">
        <v>800</v>
      </c>
      <c r="F9665" t="s">
        <v>567</v>
      </c>
      <c r="G9665" t="s">
        <v>471</v>
      </c>
      <c r="H9665" t="s">
        <v>310</v>
      </c>
      <c r="I9665" t="s">
        <v>263</v>
      </c>
      <c r="J9665" t="s">
        <v>262</v>
      </c>
      <c r="L9665" t="s">
        <v>380</v>
      </c>
      <c r="M9665" t="s">
        <v>381</v>
      </c>
      <c r="N9665" t="s">
        <v>487</v>
      </c>
    </row>
    <row r="9666" spans="1:14" hidden="1" x14ac:dyDescent="0.25">
      <c r="A9666" t="s">
        <v>241</v>
      </c>
      <c r="B9666" s="1">
        <v>45535</v>
      </c>
      <c r="C9666" t="s">
        <v>840</v>
      </c>
      <c r="D9666" t="s">
        <v>841</v>
      </c>
      <c r="E9666" s="4">
        <v>9581.94</v>
      </c>
      <c r="F9666" t="s">
        <v>567</v>
      </c>
      <c r="G9666" t="s">
        <v>471</v>
      </c>
      <c r="H9666" t="s">
        <v>310</v>
      </c>
      <c r="I9666" t="s">
        <v>263</v>
      </c>
      <c r="J9666" t="s">
        <v>262</v>
      </c>
      <c r="L9666" t="s">
        <v>380</v>
      </c>
      <c r="M9666" t="s">
        <v>381</v>
      </c>
      <c r="N9666" t="s">
        <v>487</v>
      </c>
    </row>
    <row r="9667" spans="1:14" hidden="1" x14ac:dyDescent="0.25">
      <c r="A9667" t="s">
        <v>241</v>
      </c>
      <c r="B9667" s="1">
        <v>45535</v>
      </c>
      <c r="C9667" t="s">
        <v>842</v>
      </c>
      <c r="D9667" t="s">
        <v>843</v>
      </c>
      <c r="E9667" s="4">
        <v>800</v>
      </c>
      <c r="F9667" t="s">
        <v>567</v>
      </c>
      <c r="G9667" t="s">
        <v>471</v>
      </c>
      <c r="H9667" t="s">
        <v>310</v>
      </c>
      <c r="I9667" t="s">
        <v>263</v>
      </c>
      <c r="J9667" t="s">
        <v>262</v>
      </c>
      <c r="L9667" t="s">
        <v>380</v>
      </c>
      <c r="M9667" t="s">
        <v>381</v>
      </c>
      <c r="N9667" t="s">
        <v>487</v>
      </c>
    </row>
    <row r="9668" spans="1:14" hidden="1" x14ac:dyDescent="0.25">
      <c r="A9668" t="s">
        <v>241</v>
      </c>
      <c r="B9668" s="1">
        <v>45535</v>
      </c>
      <c r="C9668" t="s">
        <v>844</v>
      </c>
      <c r="D9668" t="s">
        <v>845</v>
      </c>
      <c r="E9668" s="4">
        <v>6802.8799999999992</v>
      </c>
      <c r="F9668" t="s">
        <v>567</v>
      </c>
      <c r="G9668" t="s">
        <v>471</v>
      </c>
      <c r="H9668" t="s">
        <v>310</v>
      </c>
      <c r="I9668" t="s">
        <v>263</v>
      </c>
      <c r="J9668" t="s">
        <v>262</v>
      </c>
      <c r="L9668" t="s">
        <v>380</v>
      </c>
      <c r="M9668" t="s">
        <v>381</v>
      </c>
      <c r="N9668" t="s">
        <v>487</v>
      </c>
    </row>
    <row r="9669" spans="1:14" hidden="1" x14ac:dyDescent="0.25">
      <c r="A9669" t="s">
        <v>241</v>
      </c>
      <c r="B9669" s="1">
        <v>45535</v>
      </c>
      <c r="C9669" t="s">
        <v>857</v>
      </c>
      <c r="D9669" t="s">
        <v>858</v>
      </c>
      <c r="E9669" s="4">
        <v>11413.86</v>
      </c>
      <c r="F9669" t="s">
        <v>567</v>
      </c>
      <c r="G9669" t="s">
        <v>471</v>
      </c>
      <c r="H9669" t="s">
        <v>310</v>
      </c>
      <c r="I9669" t="s">
        <v>263</v>
      </c>
      <c r="J9669" t="s">
        <v>262</v>
      </c>
      <c r="L9669" t="s">
        <v>380</v>
      </c>
      <c r="M9669" t="s">
        <v>381</v>
      </c>
      <c r="N9669" t="s">
        <v>487</v>
      </c>
    </row>
    <row r="9670" spans="1:14" hidden="1" x14ac:dyDescent="0.25">
      <c r="A9670" t="s">
        <v>241</v>
      </c>
      <c r="B9670" s="1">
        <v>45535</v>
      </c>
      <c r="C9670" t="s">
        <v>1254</v>
      </c>
      <c r="D9670" t="s">
        <v>1255</v>
      </c>
      <c r="E9670" s="4">
        <v>9262.5</v>
      </c>
      <c r="F9670" t="s">
        <v>567</v>
      </c>
      <c r="G9670" t="s">
        <v>471</v>
      </c>
      <c r="H9670" t="s">
        <v>310</v>
      </c>
      <c r="I9670" t="s">
        <v>263</v>
      </c>
      <c r="J9670" t="s">
        <v>262</v>
      </c>
      <c r="L9670" t="s">
        <v>380</v>
      </c>
      <c r="M9670" t="s">
        <v>381</v>
      </c>
      <c r="N9670" t="s">
        <v>487</v>
      </c>
    </row>
    <row r="9671" spans="1:14" hidden="1" x14ac:dyDescent="0.25">
      <c r="A9671" t="s">
        <v>241</v>
      </c>
      <c r="B9671" s="1">
        <v>45535</v>
      </c>
      <c r="C9671" t="s">
        <v>1304</v>
      </c>
      <c r="D9671" t="s">
        <v>1305</v>
      </c>
      <c r="E9671" s="4">
        <v>5000</v>
      </c>
      <c r="F9671" t="s">
        <v>567</v>
      </c>
      <c r="G9671" t="s">
        <v>471</v>
      </c>
      <c r="H9671" t="s">
        <v>310</v>
      </c>
      <c r="I9671" t="s">
        <v>263</v>
      </c>
      <c r="J9671" t="s">
        <v>262</v>
      </c>
      <c r="L9671" t="s">
        <v>380</v>
      </c>
      <c r="M9671" t="s">
        <v>381</v>
      </c>
      <c r="N9671" t="s">
        <v>487</v>
      </c>
    </row>
    <row r="9672" spans="1:14" hidden="1" x14ac:dyDescent="0.25">
      <c r="A9672" t="s">
        <v>241</v>
      </c>
      <c r="B9672" s="1">
        <v>45535</v>
      </c>
      <c r="C9672" t="s">
        <v>1306</v>
      </c>
      <c r="D9672" t="s">
        <v>1307</v>
      </c>
      <c r="E9672" s="4">
        <v>750</v>
      </c>
      <c r="F9672" t="s">
        <v>567</v>
      </c>
      <c r="G9672" t="s">
        <v>471</v>
      </c>
      <c r="H9672" t="s">
        <v>310</v>
      </c>
      <c r="I9672" t="s">
        <v>263</v>
      </c>
      <c r="J9672" t="s">
        <v>262</v>
      </c>
      <c r="L9672" t="s">
        <v>380</v>
      </c>
      <c r="M9672" t="s">
        <v>381</v>
      </c>
      <c r="N9672" t="s">
        <v>487</v>
      </c>
    </row>
    <row r="9673" spans="1:14" hidden="1" x14ac:dyDescent="0.25">
      <c r="A9673" t="s">
        <v>241</v>
      </c>
      <c r="B9673" s="1">
        <v>45535</v>
      </c>
      <c r="C9673" t="s">
        <v>1338</v>
      </c>
      <c r="D9673" t="s">
        <v>1339</v>
      </c>
      <c r="E9673" s="4">
        <v>14900</v>
      </c>
      <c r="F9673" t="s">
        <v>567</v>
      </c>
      <c r="G9673" t="s">
        <v>471</v>
      </c>
      <c r="H9673" t="s">
        <v>310</v>
      </c>
      <c r="I9673" t="s">
        <v>263</v>
      </c>
      <c r="J9673" t="s">
        <v>262</v>
      </c>
      <c r="L9673" t="s">
        <v>380</v>
      </c>
      <c r="M9673" t="s">
        <v>381</v>
      </c>
      <c r="N9673" t="s">
        <v>487</v>
      </c>
    </row>
    <row r="9674" spans="1:14" hidden="1" x14ac:dyDescent="0.25">
      <c r="A9674" t="s">
        <v>241</v>
      </c>
      <c r="B9674" s="1">
        <v>45535</v>
      </c>
      <c r="C9674" t="s">
        <v>1348</v>
      </c>
      <c r="D9674" t="s">
        <v>1349</v>
      </c>
      <c r="E9674" s="4">
        <v>9800</v>
      </c>
      <c r="F9674" t="s">
        <v>567</v>
      </c>
      <c r="G9674" t="s">
        <v>471</v>
      </c>
      <c r="H9674" t="s">
        <v>310</v>
      </c>
      <c r="I9674" t="s">
        <v>263</v>
      </c>
      <c r="J9674" t="s">
        <v>262</v>
      </c>
      <c r="L9674" t="s">
        <v>380</v>
      </c>
      <c r="M9674" t="s">
        <v>381</v>
      </c>
      <c r="N9674" t="s">
        <v>487</v>
      </c>
    </row>
    <row r="9675" spans="1:14" hidden="1" x14ac:dyDescent="0.25">
      <c r="A9675" t="s">
        <v>241</v>
      </c>
      <c r="B9675" s="1">
        <v>45535</v>
      </c>
      <c r="C9675" t="s">
        <v>861</v>
      </c>
      <c r="D9675" t="s">
        <v>862</v>
      </c>
      <c r="E9675" s="4">
        <v>2500</v>
      </c>
      <c r="F9675" t="s">
        <v>567</v>
      </c>
      <c r="G9675" t="s">
        <v>471</v>
      </c>
      <c r="H9675" t="s">
        <v>311</v>
      </c>
      <c r="I9675" t="s">
        <v>312</v>
      </c>
      <c r="J9675" t="s">
        <v>264</v>
      </c>
      <c r="L9675" t="s">
        <v>380</v>
      </c>
      <c r="M9675" t="s">
        <v>381</v>
      </c>
      <c r="N9675" t="s">
        <v>487</v>
      </c>
    </row>
    <row r="9676" spans="1:14" hidden="1" x14ac:dyDescent="0.25">
      <c r="A9676" t="s">
        <v>241</v>
      </c>
      <c r="B9676" s="1">
        <v>45535</v>
      </c>
      <c r="C9676" t="s">
        <v>867</v>
      </c>
      <c r="D9676" t="s">
        <v>868</v>
      </c>
      <c r="E9676" s="4">
        <v>16910.419999999998</v>
      </c>
      <c r="F9676" t="s">
        <v>567</v>
      </c>
      <c r="G9676" t="s">
        <v>471</v>
      </c>
      <c r="H9676" t="s">
        <v>311</v>
      </c>
      <c r="I9676" t="s">
        <v>312</v>
      </c>
      <c r="J9676" t="s">
        <v>264</v>
      </c>
      <c r="L9676" t="s">
        <v>380</v>
      </c>
      <c r="M9676" t="s">
        <v>381</v>
      </c>
      <c r="N9676" t="s">
        <v>487</v>
      </c>
    </row>
    <row r="9677" spans="1:14" hidden="1" x14ac:dyDescent="0.25">
      <c r="A9677" t="s">
        <v>241</v>
      </c>
      <c r="B9677" s="1">
        <v>45535</v>
      </c>
      <c r="C9677" t="s">
        <v>869</v>
      </c>
      <c r="D9677" t="s">
        <v>870</v>
      </c>
      <c r="E9677" s="4">
        <v>9511.4500000000007</v>
      </c>
      <c r="F9677" t="s">
        <v>567</v>
      </c>
      <c r="G9677" t="s">
        <v>471</v>
      </c>
      <c r="H9677" t="s">
        <v>311</v>
      </c>
      <c r="I9677" t="s">
        <v>312</v>
      </c>
      <c r="J9677" t="s">
        <v>264</v>
      </c>
      <c r="L9677" t="s">
        <v>380</v>
      </c>
      <c r="M9677" t="s">
        <v>381</v>
      </c>
      <c r="N9677" t="s">
        <v>487</v>
      </c>
    </row>
    <row r="9678" spans="1:14" hidden="1" x14ac:dyDescent="0.25">
      <c r="A9678" t="s">
        <v>241</v>
      </c>
      <c r="B9678" s="1">
        <v>45535</v>
      </c>
      <c r="C9678" t="s">
        <v>1332</v>
      </c>
      <c r="D9678" t="s">
        <v>1333</v>
      </c>
      <c r="E9678" s="4">
        <v>9769.36</v>
      </c>
      <c r="F9678" t="s">
        <v>567</v>
      </c>
      <c r="G9678" t="s">
        <v>471</v>
      </c>
      <c r="H9678" t="s">
        <v>311</v>
      </c>
      <c r="I9678" t="s">
        <v>312</v>
      </c>
      <c r="J9678" t="s">
        <v>264</v>
      </c>
      <c r="L9678" t="s">
        <v>380</v>
      </c>
      <c r="M9678" t="s">
        <v>381</v>
      </c>
      <c r="N9678" t="s">
        <v>482</v>
      </c>
    </row>
    <row r="9679" spans="1:14" hidden="1" x14ac:dyDescent="0.25">
      <c r="A9679" t="s">
        <v>241</v>
      </c>
      <c r="B9679" s="1">
        <v>45535</v>
      </c>
      <c r="C9679" t="s">
        <v>911</v>
      </c>
      <c r="D9679" t="s">
        <v>912</v>
      </c>
      <c r="E9679" s="4">
        <v>6887.1999999999989</v>
      </c>
      <c r="F9679" t="s">
        <v>567</v>
      </c>
      <c r="G9679" t="s">
        <v>471</v>
      </c>
      <c r="H9679" t="s">
        <v>313</v>
      </c>
      <c r="I9679" t="s">
        <v>314</v>
      </c>
      <c r="J9679" t="s">
        <v>268</v>
      </c>
      <c r="L9679" t="s">
        <v>384</v>
      </c>
      <c r="M9679" t="s">
        <v>385</v>
      </c>
      <c r="N9679" t="s">
        <v>489</v>
      </c>
    </row>
    <row r="9680" spans="1:14" hidden="1" x14ac:dyDescent="0.25">
      <c r="A9680" t="s">
        <v>241</v>
      </c>
      <c r="B9680" s="1">
        <v>45535</v>
      </c>
      <c r="C9680" t="s">
        <v>919</v>
      </c>
      <c r="D9680" t="s">
        <v>920</v>
      </c>
      <c r="E9680" s="4">
        <v>3163.84</v>
      </c>
      <c r="F9680" t="s">
        <v>567</v>
      </c>
      <c r="G9680" t="s">
        <v>471</v>
      </c>
      <c r="H9680" t="s">
        <v>313</v>
      </c>
      <c r="I9680" t="s">
        <v>314</v>
      </c>
      <c r="J9680" t="s">
        <v>268</v>
      </c>
      <c r="L9680" t="s">
        <v>384</v>
      </c>
      <c r="M9680" t="s">
        <v>385</v>
      </c>
      <c r="N9680" t="s">
        <v>489</v>
      </c>
    </row>
    <row r="9681" spans="1:14" hidden="1" x14ac:dyDescent="0.25">
      <c r="A9681" t="s">
        <v>241</v>
      </c>
      <c r="B9681" s="1">
        <v>45535</v>
      </c>
      <c r="C9681" t="s">
        <v>924</v>
      </c>
      <c r="D9681" t="s">
        <v>925</v>
      </c>
      <c r="E9681" s="4">
        <v>20159.36</v>
      </c>
      <c r="F9681" t="s">
        <v>567</v>
      </c>
      <c r="G9681" t="s">
        <v>471</v>
      </c>
      <c r="H9681" t="s">
        <v>303</v>
      </c>
      <c r="I9681" t="s">
        <v>304</v>
      </c>
      <c r="J9681" t="s">
        <v>268</v>
      </c>
      <c r="L9681" t="s">
        <v>384</v>
      </c>
      <c r="M9681" t="s">
        <v>385</v>
      </c>
      <c r="N9681" t="s">
        <v>489</v>
      </c>
    </row>
    <row r="9682" spans="1:14" hidden="1" x14ac:dyDescent="0.25">
      <c r="A9682" t="s">
        <v>241</v>
      </c>
      <c r="B9682" s="1">
        <v>45535</v>
      </c>
      <c r="C9682" t="s">
        <v>927</v>
      </c>
      <c r="D9682" t="s">
        <v>928</v>
      </c>
      <c r="E9682" s="4">
        <v>7543.6059999999998</v>
      </c>
      <c r="F9682" t="s">
        <v>567</v>
      </c>
      <c r="G9682" t="s">
        <v>471</v>
      </c>
      <c r="H9682" t="s">
        <v>313</v>
      </c>
      <c r="I9682" t="s">
        <v>314</v>
      </c>
      <c r="J9682" t="s">
        <v>268</v>
      </c>
      <c r="L9682" t="s">
        <v>384</v>
      </c>
      <c r="M9682" t="s">
        <v>385</v>
      </c>
      <c r="N9682" t="s">
        <v>489</v>
      </c>
    </row>
    <row r="9683" spans="1:14" hidden="1" x14ac:dyDescent="0.25">
      <c r="A9683" t="s">
        <v>241</v>
      </c>
      <c r="B9683" s="1">
        <v>45535</v>
      </c>
      <c r="C9683" t="s">
        <v>931</v>
      </c>
      <c r="D9683" t="s">
        <v>932</v>
      </c>
      <c r="E9683" s="4">
        <v>19947.52</v>
      </c>
      <c r="F9683" t="s">
        <v>567</v>
      </c>
      <c r="G9683" t="s">
        <v>471</v>
      </c>
      <c r="H9683" t="s">
        <v>303</v>
      </c>
      <c r="I9683" t="s">
        <v>304</v>
      </c>
      <c r="J9683" t="s">
        <v>268</v>
      </c>
      <c r="L9683" t="s">
        <v>384</v>
      </c>
      <c r="M9683" t="s">
        <v>385</v>
      </c>
      <c r="N9683" t="s">
        <v>489</v>
      </c>
    </row>
    <row r="9684" spans="1:14" hidden="1" x14ac:dyDescent="0.25">
      <c r="A9684" t="s">
        <v>241</v>
      </c>
      <c r="B9684" s="1">
        <v>45535</v>
      </c>
      <c r="C9684" t="s">
        <v>935</v>
      </c>
      <c r="D9684" t="s">
        <v>936</v>
      </c>
      <c r="E9684" s="4">
        <v>13879.119999999999</v>
      </c>
      <c r="F9684" t="s">
        <v>567</v>
      </c>
      <c r="G9684" t="s">
        <v>471</v>
      </c>
      <c r="H9684" t="s">
        <v>303</v>
      </c>
      <c r="I9684" t="s">
        <v>304</v>
      </c>
      <c r="J9684" t="s">
        <v>268</v>
      </c>
      <c r="L9684" t="s">
        <v>384</v>
      </c>
      <c r="M9684" t="s">
        <v>385</v>
      </c>
      <c r="N9684" t="s">
        <v>489</v>
      </c>
    </row>
    <row r="9685" spans="1:14" hidden="1" x14ac:dyDescent="0.25">
      <c r="A9685" t="s">
        <v>241</v>
      </c>
      <c r="B9685" s="1">
        <v>45535</v>
      </c>
      <c r="C9685" t="s">
        <v>938</v>
      </c>
      <c r="D9685" t="s">
        <v>939</v>
      </c>
      <c r="E9685" s="4">
        <v>3652.4000000000005</v>
      </c>
      <c r="F9685" t="s">
        <v>567</v>
      </c>
      <c r="G9685" t="s">
        <v>471</v>
      </c>
      <c r="H9685" t="s">
        <v>313</v>
      </c>
      <c r="I9685" t="s">
        <v>314</v>
      </c>
      <c r="J9685" t="s">
        <v>268</v>
      </c>
      <c r="L9685" t="s">
        <v>384</v>
      </c>
      <c r="M9685" t="s">
        <v>385</v>
      </c>
      <c r="N9685" t="s">
        <v>489</v>
      </c>
    </row>
    <row r="9686" spans="1:14" hidden="1" x14ac:dyDescent="0.25">
      <c r="A9686" t="s">
        <v>241</v>
      </c>
      <c r="B9686" s="1">
        <v>45535</v>
      </c>
      <c r="C9686" t="s">
        <v>942</v>
      </c>
      <c r="D9686" t="s">
        <v>943</v>
      </c>
      <c r="E9686" s="4">
        <v>855.68160000000012</v>
      </c>
      <c r="F9686" t="s">
        <v>567</v>
      </c>
      <c r="G9686" t="s">
        <v>471</v>
      </c>
      <c r="H9686" t="s">
        <v>313</v>
      </c>
      <c r="I9686" t="s">
        <v>314</v>
      </c>
      <c r="J9686" t="s">
        <v>268</v>
      </c>
      <c r="L9686" t="s">
        <v>384</v>
      </c>
      <c r="M9686" t="s">
        <v>385</v>
      </c>
      <c r="N9686" t="s">
        <v>489</v>
      </c>
    </row>
    <row r="9687" spans="1:14" hidden="1" x14ac:dyDescent="0.25">
      <c r="A9687" t="s">
        <v>241</v>
      </c>
      <c r="B9687" s="1">
        <v>45535</v>
      </c>
      <c r="C9687" t="s">
        <v>952</v>
      </c>
      <c r="D9687" t="s">
        <v>953</v>
      </c>
      <c r="E9687" s="4">
        <v>604332.76</v>
      </c>
      <c r="F9687" t="s">
        <v>567</v>
      </c>
      <c r="G9687" t="s">
        <v>471</v>
      </c>
      <c r="H9687" t="s">
        <v>246</v>
      </c>
      <c r="I9687" t="s">
        <v>247</v>
      </c>
      <c r="J9687" t="s">
        <v>246</v>
      </c>
      <c r="L9687" t="s">
        <v>370</v>
      </c>
      <c r="M9687" t="s">
        <v>371</v>
      </c>
      <c r="N9687" t="s">
        <v>482</v>
      </c>
    </row>
    <row r="9688" spans="1:14" hidden="1" x14ac:dyDescent="0.25">
      <c r="A9688" t="s">
        <v>241</v>
      </c>
      <c r="B9688" s="1">
        <v>45535</v>
      </c>
      <c r="C9688" t="s">
        <v>955</v>
      </c>
      <c r="D9688" t="s">
        <v>956</v>
      </c>
      <c r="E9688" s="4">
        <v>473270.04</v>
      </c>
      <c r="F9688" t="s">
        <v>567</v>
      </c>
      <c r="G9688" t="s">
        <v>471</v>
      </c>
      <c r="H9688" t="s">
        <v>293</v>
      </c>
      <c r="I9688" t="s">
        <v>294</v>
      </c>
      <c r="J9688" t="s">
        <v>251</v>
      </c>
      <c r="L9688" t="s">
        <v>386</v>
      </c>
      <c r="M9688" t="s">
        <v>387</v>
      </c>
      <c r="N9688" t="s">
        <v>482</v>
      </c>
    </row>
    <row r="9689" spans="1:14" hidden="1" x14ac:dyDescent="0.25">
      <c r="A9689" t="s">
        <v>241</v>
      </c>
      <c r="B9689" s="1">
        <v>45535</v>
      </c>
      <c r="C9689" t="s">
        <v>961</v>
      </c>
      <c r="D9689" t="s">
        <v>962</v>
      </c>
      <c r="E9689" s="4">
        <v>13092.36</v>
      </c>
      <c r="F9689" t="s">
        <v>567</v>
      </c>
      <c r="G9689" t="s">
        <v>471</v>
      </c>
      <c r="H9689" t="s">
        <v>311</v>
      </c>
      <c r="I9689" t="s">
        <v>312</v>
      </c>
      <c r="J9689" t="s">
        <v>264</v>
      </c>
      <c r="L9689" t="s">
        <v>390</v>
      </c>
      <c r="M9689" t="s">
        <v>391</v>
      </c>
      <c r="N9689" t="s">
        <v>487</v>
      </c>
    </row>
    <row r="9690" spans="1:14" hidden="1" x14ac:dyDescent="0.25">
      <c r="A9690" t="s">
        <v>241</v>
      </c>
      <c r="B9690" s="1">
        <v>45535</v>
      </c>
      <c r="C9690" t="s">
        <v>963</v>
      </c>
      <c r="D9690" t="s">
        <v>964</v>
      </c>
      <c r="E9690" s="4">
        <v>5505</v>
      </c>
      <c r="F9690" t="s">
        <v>567</v>
      </c>
      <c r="G9690" t="s">
        <v>471</v>
      </c>
      <c r="H9690" t="s">
        <v>311</v>
      </c>
      <c r="I9690" t="s">
        <v>312</v>
      </c>
      <c r="J9690" t="s">
        <v>264</v>
      </c>
      <c r="L9690" t="s">
        <v>390</v>
      </c>
      <c r="M9690" t="s">
        <v>391</v>
      </c>
      <c r="N9690" t="s">
        <v>487</v>
      </c>
    </row>
    <row r="9691" spans="1:14" hidden="1" x14ac:dyDescent="0.25">
      <c r="A9691" t="s">
        <v>241</v>
      </c>
      <c r="B9691" s="1">
        <v>45535</v>
      </c>
      <c r="C9691" t="s">
        <v>967</v>
      </c>
      <c r="D9691" t="s">
        <v>968</v>
      </c>
      <c r="E9691" s="4">
        <v>21.5</v>
      </c>
      <c r="F9691" t="s">
        <v>567</v>
      </c>
      <c r="G9691" t="s">
        <v>471</v>
      </c>
      <c r="H9691" t="s">
        <v>311</v>
      </c>
      <c r="I9691" t="s">
        <v>312</v>
      </c>
      <c r="J9691" t="s">
        <v>264</v>
      </c>
      <c r="L9691" t="s">
        <v>390</v>
      </c>
      <c r="M9691" t="s">
        <v>391</v>
      </c>
      <c r="N9691" t="s">
        <v>487</v>
      </c>
    </row>
    <row r="9692" spans="1:14" hidden="1" x14ac:dyDescent="0.25">
      <c r="A9692" t="s">
        <v>241</v>
      </c>
      <c r="B9692" s="1">
        <v>45535</v>
      </c>
      <c r="C9692" t="s">
        <v>971</v>
      </c>
      <c r="D9692" t="s">
        <v>972</v>
      </c>
      <c r="E9692" s="4">
        <v>2441.29</v>
      </c>
      <c r="F9692" t="s">
        <v>567</v>
      </c>
      <c r="G9692" t="s">
        <v>471</v>
      </c>
      <c r="H9692" t="s">
        <v>311</v>
      </c>
      <c r="I9692" t="s">
        <v>312</v>
      </c>
      <c r="J9692" t="s">
        <v>264</v>
      </c>
      <c r="L9692" t="s">
        <v>390</v>
      </c>
      <c r="M9692" t="s">
        <v>391</v>
      </c>
      <c r="N9692" t="s">
        <v>487</v>
      </c>
    </row>
    <row r="9693" spans="1:14" hidden="1" x14ac:dyDescent="0.25">
      <c r="A9693" t="s">
        <v>241</v>
      </c>
      <c r="B9693" s="1">
        <v>45535</v>
      </c>
      <c r="C9693" t="s">
        <v>973</v>
      </c>
      <c r="D9693" t="s">
        <v>974</v>
      </c>
      <c r="E9693" s="4">
        <v>5740</v>
      </c>
      <c r="F9693" t="s">
        <v>567</v>
      </c>
      <c r="G9693" t="s">
        <v>471</v>
      </c>
      <c r="H9693" t="s">
        <v>311</v>
      </c>
      <c r="I9693" t="s">
        <v>312</v>
      </c>
      <c r="J9693" t="s">
        <v>264</v>
      </c>
      <c r="L9693" t="s">
        <v>390</v>
      </c>
      <c r="M9693" t="s">
        <v>391</v>
      </c>
      <c r="N9693" t="s">
        <v>487</v>
      </c>
    </row>
    <row r="9694" spans="1:14" hidden="1" x14ac:dyDescent="0.25">
      <c r="A9694" t="s">
        <v>241</v>
      </c>
      <c r="B9694" s="1">
        <v>45535</v>
      </c>
      <c r="C9694" t="s">
        <v>977</v>
      </c>
      <c r="D9694" t="s">
        <v>978</v>
      </c>
      <c r="E9694" s="4">
        <v>315.56000000000006</v>
      </c>
      <c r="F9694" t="s">
        <v>567</v>
      </c>
      <c r="G9694" t="s">
        <v>471</v>
      </c>
      <c r="H9694" t="s">
        <v>311</v>
      </c>
      <c r="I9694" t="s">
        <v>312</v>
      </c>
      <c r="J9694" t="s">
        <v>264</v>
      </c>
      <c r="L9694" t="s">
        <v>390</v>
      </c>
      <c r="M9694" t="s">
        <v>391</v>
      </c>
      <c r="N9694" t="s">
        <v>487</v>
      </c>
    </row>
    <row r="9695" spans="1:14" hidden="1" x14ac:dyDescent="0.25">
      <c r="A9695" t="s">
        <v>241</v>
      </c>
      <c r="B9695" s="1">
        <v>45535</v>
      </c>
      <c r="C9695" t="s">
        <v>981</v>
      </c>
      <c r="D9695" t="s">
        <v>982</v>
      </c>
      <c r="E9695" s="4">
        <v>1943</v>
      </c>
      <c r="F9695" t="s">
        <v>567</v>
      </c>
      <c r="G9695" t="s">
        <v>471</v>
      </c>
      <c r="H9695" t="s">
        <v>311</v>
      </c>
      <c r="I9695" t="s">
        <v>312</v>
      </c>
      <c r="J9695" t="s">
        <v>264</v>
      </c>
      <c r="L9695" t="s">
        <v>390</v>
      </c>
      <c r="M9695" t="s">
        <v>391</v>
      </c>
      <c r="N9695" t="s">
        <v>487</v>
      </c>
    </row>
    <row r="9696" spans="1:14" hidden="1" x14ac:dyDescent="0.25">
      <c r="A9696" t="s">
        <v>241</v>
      </c>
      <c r="B9696" s="1">
        <v>45535</v>
      </c>
      <c r="C9696" t="s">
        <v>989</v>
      </c>
      <c r="D9696" t="s">
        <v>990</v>
      </c>
      <c r="E9696" s="4">
        <v>1243.0999999999999</v>
      </c>
      <c r="F9696" t="s">
        <v>567</v>
      </c>
      <c r="G9696" t="s">
        <v>471</v>
      </c>
      <c r="H9696" t="s">
        <v>317</v>
      </c>
      <c r="I9696" t="s">
        <v>318</v>
      </c>
      <c r="J9696" t="s">
        <v>276</v>
      </c>
      <c r="L9696" t="s">
        <v>390</v>
      </c>
      <c r="M9696" t="s">
        <v>391</v>
      </c>
      <c r="N9696" t="s">
        <v>487</v>
      </c>
    </row>
    <row r="9697" spans="1:14" hidden="1" x14ac:dyDescent="0.25">
      <c r="A9697" t="s">
        <v>241</v>
      </c>
      <c r="B9697" s="1">
        <v>45535</v>
      </c>
      <c r="C9697" t="s">
        <v>1160</v>
      </c>
      <c r="D9697" t="s">
        <v>1161</v>
      </c>
      <c r="E9697" s="4">
        <v>2781.67</v>
      </c>
      <c r="F9697" t="s">
        <v>567</v>
      </c>
      <c r="G9697" t="s">
        <v>471</v>
      </c>
      <c r="H9697" t="s">
        <v>311</v>
      </c>
      <c r="I9697" t="s">
        <v>312</v>
      </c>
      <c r="J9697" t="s">
        <v>264</v>
      </c>
      <c r="L9697" t="s">
        <v>390</v>
      </c>
      <c r="M9697" t="s">
        <v>391</v>
      </c>
      <c r="N9697" t="s">
        <v>487</v>
      </c>
    </row>
    <row r="9698" spans="1:14" hidden="1" x14ac:dyDescent="0.25">
      <c r="A9698" t="s">
        <v>241</v>
      </c>
      <c r="B9698" s="1">
        <v>45535</v>
      </c>
      <c r="C9698" t="s">
        <v>991</v>
      </c>
      <c r="D9698" t="s">
        <v>992</v>
      </c>
      <c r="E9698" s="4">
        <v>2.99</v>
      </c>
      <c r="F9698" t="s">
        <v>567</v>
      </c>
      <c r="G9698" t="s">
        <v>471</v>
      </c>
      <c r="H9698" t="s">
        <v>311</v>
      </c>
      <c r="I9698" t="s">
        <v>312</v>
      </c>
      <c r="J9698" t="s">
        <v>264</v>
      </c>
      <c r="L9698" t="s">
        <v>390</v>
      </c>
      <c r="M9698" t="s">
        <v>391</v>
      </c>
      <c r="N9698" t="s">
        <v>487</v>
      </c>
    </row>
    <row r="9699" spans="1:14" hidden="1" x14ac:dyDescent="0.25">
      <c r="A9699" t="s">
        <v>241</v>
      </c>
      <c r="B9699" s="1">
        <v>45535</v>
      </c>
      <c r="C9699" t="s">
        <v>993</v>
      </c>
      <c r="D9699" t="s">
        <v>994</v>
      </c>
      <c r="E9699" s="4">
        <v>747.72</v>
      </c>
      <c r="F9699" t="s">
        <v>567</v>
      </c>
      <c r="G9699" t="s">
        <v>471</v>
      </c>
      <c r="H9699" t="s">
        <v>311</v>
      </c>
      <c r="I9699" t="s">
        <v>312</v>
      </c>
      <c r="J9699" t="s">
        <v>264</v>
      </c>
      <c r="L9699" t="s">
        <v>390</v>
      </c>
      <c r="M9699" t="s">
        <v>391</v>
      </c>
      <c r="N9699" t="s">
        <v>487</v>
      </c>
    </row>
    <row r="9700" spans="1:14" hidden="1" x14ac:dyDescent="0.25">
      <c r="A9700" t="s">
        <v>241</v>
      </c>
      <c r="B9700" s="1">
        <v>45535</v>
      </c>
      <c r="C9700" t="s">
        <v>997</v>
      </c>
      <c r="D9700" t="s">
        <v>998</v>
      </c>
      <c r="E9700" s="4">
        <v>86.63</v>
      </c>
      <c r="F9700" t="s">
        <v>567</v>
      </c>
      <c r="G9700" t="s">
        <v>471</v>
      </c>
      <c r="H9700" t="s">
        <v>311</v>
      </c>
      <c r="I9700" t="s">
        <v>312</v>
      </c>
      <c r="J9700" t="s">
        <v>264</v>
      </c>
      <c r="L9700" t="s">
        <v>390</v>
      </c>
      <c r="M9700" t="s">
        <v>391</v>
      </c>
      <c r="N9700" t="s">
        <v>477</v>
      </c>
    </row>
    <row r="9701" spans="1:14" hidden="1" x14ac:dyDescent="0.25">
      <c r="A9701" t="s">
        <v>241</v>
      </c>
      <c r="B9701" s="1">
        <v>45535</v>
      </c>
      <c r="C9701" t="s">
        <v>1001</v>
      </c>
      <c r="D9701" t="s">
        <v>1002</v>
      </c>
      <c r="E9701" s="4">
        <v>7.999999999992724E-2</v>
      </c>
      <c r="F9701" t="s">
        <v>567</v>
      </c>
      <c r="G9701" t="s">
        <v>471</v>
      </c>
      <c r="H9701" t="s">
        <v>311</v>
      </c>
      <c r="I9701" t="s">
        <v>312</v>
      </c>
      <c r="J9701" t="s">
        <v>264</v>
      </c>
      <c r="L9701" t="s">
        <v>390</v>
      </c>
      <c r="M9701" t="s">
        <v>391</v>
      </c>
      <c r="N9701" t="s">
        <v>487</v>
      </c>
    </row>
    <row r="9702" spans="1:14" hidden="1" x14ac:dyDescent="0.25">
      <c r="A9702" t="s">
        <v>241</v>
      </c>
      <c r="B9702" s="1">
        <v>45535</v>
      </c>
      <c r="C9702" t="s">
        <v>1005</v>
      </c>
      <c r="D9702" t="s">
        <v>1006</v>
      </c>
      <c r="E9702" s="4">
        <v>1.804999999995945</v>
      </c>
      <c r="F9702" t="s">
        <v>567</v>
      </c>
      <c r="G9702" t="s">
        <v>471</v>
      </c>
      <c r="H9702" t="s">
        <v>311</v>
      </c>
      <c r="I9702" t="s">
        <v>312</v>
      </c>
      <c r="J9702" t="s">
        <v>264</v>
      </c>
      <c r="L9702" t="s">
        <v>390</v>
      </c>
      <c r="M9702" t="s">
        <v>391</v>
      </c>
      <c r="N9702" t="s">
        <v>487</v>
      </c>
    </row>
    <row r="9703" spans="1:14" hidden="1" x14ac:dyDescent="0.25">
      <c r="A9703" t="s">
        <v>241</v>
      </c>
      <c r="B9703" s="1">
        <v>45535</v>
      </c>
      <c r="C9703" t="s">
        <v>1007</v>
      </c>
      <c r="D9703" t="s">
        <v>1008</v>
      </c>
      <c r="E9703" s="4">
        <v>17518.849999999999</v>
      </c>
      <c r="F9703" t="s">
        <v>567</v>
      </c>
      <c r="G9703" t="s">
        <v>471</v>
      </c>
      <c r="H9703" t="s">
        <v>317</v>
      </c>
      <c r="I9703" t="s">
        <v>318</v>
      </c>
      <c r="J9703" t="s">
        <v>276</v>
      </c>
      <c r="L9703" t="s">
        <v>390</v>
      </c>
      <c r="M9703" t="s">
        <v>391</v>
      </c>
      <c r="N9703" t="s">
        <v>487</v>
      </c>
    </row>
    <row r="9704" spans="1:14" hidden="1" x14ac:dyDescent="0.25">
      <c r="A9704" t="s">
        <v>241</v>
      </c>
      <c r="B9704" s="1">
        <v>45535</v>
      </c>
      <c r="C9704" t="s">
        <v>1013</v>
      </c>
      <c r="D9704" t="s">
        <v>1014</v>
      </c>
      <c r="E9704" s="4">
        <v>379.98</v>
      </c>
      <c r="F9704" t="s">
        <v>567</v>
      </c>
      <c r="G9704" t="s">
        <v>471</v>
      </c>
      <c r="H9704" t="s">
        <v>311</v>
      </c>
      <c r="I9704" t="s">
        <v>312</v>
      </c>
      <c r="J9704" t="s">
        <v>264</v>
      </c>
      <c r="L9704" t="s">
        <v>390</v>
      </c>
      <c r="M9704" t="s">
        <v>391</v>
      </c>
      <c r="N9704" t="s">
        <v>480</v>
      </c>
    </row>
    <row r="9705" spans="1:14" hidden="1" x14ac:dyDescent="0.25">
      <c r="A9705" t="s">
        <v>241</v>
      </c>
      <c r="B9705" s="1">
        <v>45535</v>
      </c>
      <c r="C9705" t="s">
        <v>1162</v>
      </c>
      <c r="D9705" t="s">
        <v>1163</v>
      </c>
      <c r="E9705" s="4">
        <v>1048.26</v>
      </c>
      <c r="F9705" t="s">
        <v>567</v>
      </c>
      <c r="G9705" t="s">
        <v>471</v>
      </c>
      <c r="H9705" t="s">
        <v>311</v>
      </c>
      <c r="I9705" t="s">
        <v>312</v>
      </c>
      <c r="J9705" t="s">
        <v>264</v>
      </c>
      <c r="L9705" t="s">
        <v>390</v>
      </c>
      <c r="M9705" t="s">
        <v>391</v>
      </c>
      <c r="N9705" t="s">
        <v>477</v>
      </c>
    </row>
    <row r="9706" spans="1:14" hidden="1" x14ac:dyDescent="0.25">
      <c r="A9706" t="s">
        <v>241</v>
      </c>
      <c r="B9706" s="1">
        <v>45535</v>
      </c>
      <c r="C9706" t="s">
        <v>1164</v>
      </c>
      <c r="D9706" t="s">
        <v>1165</v>
      </c>
      <c r="E9706" s="4">
        <v>7316</v>
      </c>
      <c r="F9706" t="s">
        <v>567</v>
      </c>
      <c r="G9706" t="s">
        <v>471</v>
      </c>
      <c r="H9706" t="s">
        <v>317</v>
      </c>
      <c r="I9706" t="s">
        <v>318</v>
      </c>
      <c r="J9706" t="s">
        <v>276</v>
      </c>
      <c r="L9706" t="s">
        <v>390</v>
      </c>
      <c r="M9706" t="s">
        <v>391</v>
      </c>
      <c r="N9706" t="s">
        <v>489</v>
      </c>
    </row>
    <row r="9707" spans="1:14" hidden="1" x14ac:dyDescent="0.25">
      <c r="A9707" t="s">
        <v>241</v>
      </c>
      <c r="B9707" s="1">
        <v>45535</v>
      </c>
      <c r="C9707" t="s">
        <v>1285</v>
      </c>
      <c r="D9707" t="s">
        <v>1286</v>
      </c>
      <c r="E9707" s="4">
        <v>10090.75</v>
      </c>
      <c r="F9707" t="s">
        <v>567</v>
      </c>
      <c r="G9707" t="s">
        <v>471</v>
      </c>
      <c r="H9707" t="s">
        <v>316</v>
      </c>
      <c r="I9707" t="s">
        <v>275</v>
      </c>
      <c r="J9707" t="s">
        <v>274</v>
      </c>
      <c r="L9707" t="s">
        <v>400</v>
      </c>
      <c r="M9707" t="s">
        <v>401</v>
      </c>
      <c r="N9707" t="s">
        <v>489</v>
      </c>
    </row>
    <row r="9708" spans="1:14" hidden="1" x14ac:dyDescent="0.25">
      <c r="A9708" t="s">
        <v>241</v>
      </c>
      <c r="B9708" s="1">
        <v>45535</v>
      </c>
      <c r="C9708" t="s">
        <v>1017</v>
      </c>
      <c r="D9708" t="s">
        <v>1018</v>
      </c>
      <c r="E9708" s="4">
        <v>432.05</v>
      </c>
      <c r="F9708" t="s">
        <v>567</v>
      </c>
      <c r="G9708" t="s">
        <v>471</v>
      </c>
      <c r="H9708" t="s">
        <v>316</v>
      </c>
      <c r="I9708" t="s">
        <v>275</v>
      </c>
      <c r="J9708" t="s">
        <v>274</v>
      </c>
      <c r="L9708" t="s">
        <v>400</v>
      </c>
      <c r="M9708" t="s">
        <v>401</v>
      </c>
      <c r="N9708" t="s">
        <v>489</v>
      </c>
    </row>
    <row r="9709" spans="1:14" hidden="1" x14ac:dyDescent="0.25">
      <c r="A9709" t="s">
        <v>241</v>
      </c>
      <c r="B9709" s="1">
        <v>45535</v>
      </c>
      <c r="C9709" t="s">
        <v>1021</v>
      </c>
      <c r="D9709" t="s">
        <v>1022</v>
      </c>
      <c r="E9709" s="4">
        <v>15180.390000000001</v>
      </c>
      <c r="F9709" t="s">
        <v>567</v>
      </c>
      <c r="G9709" t="s">
        <v>471</v>
      </c>
      <c r="H9709" t="s">
        <v>316</v>
      </c>
      <c r="I9709" t="s">
        <v>275</v>
      </c>
      <c r="J9709" t="s">
        <v>274</v>
      </c>
      <c r="L9709" t="s">
        <v>400</v>
      </c>
      <c r="M9709" t="s">
        <v>401</v>
      </c>
      <c r="N9709" t="s">
        <v>489</v>
      </c>
    </row>
    <row r="9710" spans="1:14" hidden="1" x14ac:dyDescent="0.25">
      <c r="A9710" t="s">
        <v>241</v>
      </c>
      <c r="B9710" s="1">
        <v>45535</v>
      </c>
      <c r="C9710" t="s">
        <v>1025</v>
      </c>
      <c r="D9710" t="s">
        <v>1026</v>
      </c>
      <c r="E9710" s="4">
        <v>1795.22</v>
      </c>
      <c r="F9710" t="s">
        <v>567</v>
      </c>
      <c r="G9710" t="s">
        <v>471</v>
      </c>
      <c r="H9710" t="s">
        <v>316</v>
      </c>
      <c r="I9710" t="s">
        <v>275</v>
      </c>
      <c r="J9710" t="s">
        <v>274</v>
      </c>
      <c r="L9710" t="s">
        <v>400</v>
      </c>
      <c r="M9710" t="s">
        <v>401</v>
      </c>
      <c r="N9710" t="s">
        <v>489</v>
      </c>
    </row>
    <row r="9711" spans="1:14" hidden="1" x14ac:dyDescent="0.25">
      <c r="A9711" t="s">
        <v>241</v>
      </c>
      <c r="B9711" s="1">
        <v>45535</v>
      </c>
      <c r="C9711" t="s">
        <v>1227</v>
      </c>
      <c r="D9711" t="s">
        <v>1228</v>
      </c>
      <c r="E9711" s="4">
        <v>15632.490000000002</v>
      </c>
      <c r="F9711" t="s">
        <v>567</v>
      </c>
      <c r="G9711" t="s">
        <v>471</v>
      </c>
      <c r="H9711" t="s">
        <v>316</v>
      </c>
      <c r="I9711" t="s">
        <v>275</v>
      </c>
      <c r="J9711" t="s">
        <v>274</v>
      </c>
      <c r="L9711" t="s">
        <v>400</v>
      </c>
      <c r="M9711" t="s">
        <v>401</v>
      </c>
      <c r="N9711" t="s">
        <v>489</v>
      </c>
    </row>
    <row r="9712" spans="1:14" hidden="1" x14ac:dyDescent="0.25">
      <c r="A9712" t="s">
        <v>241</v>
      </c>
      <c r="B9712" s="1">
        <v>45535</v>
      </c>
      <c r="C9712" t="s">
        <v>1027</v>
      </c>
      <c r="D9712" t="s">
        <v>1028</v>
      </c>
      <c r="E9712" s="4">
        <v>106.51</v>
      </c>
      <c r="F9712" t="s">
        <v>567</v>
      </c>
      <c r="G9712" t="s">
        <v>471</v>
      </c>
      <c r="H9712" t="s">
        <v>316</v>
      </c>
      <c r="I9712" t="s">
        <v>275</v>
      </c>
      <c r="J9712" t="s">
        <v>274</v>
      </c>
      <c r="L9712" t="s">
        <v>400</v>
      </c>
      <c r="M9712" t="s">
        <v>401</v>
      </c>
      <c r="N9712" t="s">
        <v>489</v>
      </c>
    </row>
    <row r="9713" spans="1:14" hidden="1" x14ac:dyDescent="0.25">
      <c r="A9713" t="s">
        <v>241</v>
      </c>
      <c r="B9713" s="1">
        <v>45535</v>
      </c>
      <c r="C9713" t="s">
        <v>27</v>
      </c>
      <c r="D9713" t="s">
        <v>1032</v>
      </c>
      <c r="E9713" s="4">
        <v>-3190296.0900000003</v>
      </c>
      <c r="F9713" t="s">
        <v>567</v>
      </c>
      <c r="G9713" t="s">
        <v>471</v>
      </c>
      <c r="H9713" t="s">
        <v>288</v>
      </c>
      <c r="I9713" t="s">
        <v>26</v>
      </c>
      <c r="J9713" t="s">
        <v>243</v>
      </c>
      <c r="L9713" t="s">
        <v>368</v>
      </c>
      <c r="M9713" t="s">
        <v>369</v>
      </c>
      <c r="N9713" t="s">
        <v>485</v>
      </c>
    </row>
    <row r="9714" spans="1:14" hidden="1" x14ac:dyDescent="0.25">
      <c r="A9714" t="s">
        <v>241</v>
      </c>
      <c r="B9714" s="1">
        <v>45535</v>
      </c>
      <c r="C9714" t="s">
        <v>28</v>
      </c>
      <c r="D9714" t="s">
        <v>1039</v>
      </c>
      <c r="E9714" s="4">
        <v>-129019.46999999997</v>
      </c>
      <c r="F9714" t="s">
        <v>567</v>
      </c>
      <c r="G9714" t="s">
        <v>471</v>
      </c>
      <c r="H9714" t="s">
        <v>288</v>
      </c>
      <c r="I9714" t="s">
        <v>26</v>
      </c>
      <c r="J9714" t="s">
        <v>243</v>
      </c>
      <c r="L9714" t="s">
        <v>368</v>
      </c>
      <c r="M9714" t="s">
        <v>369</v>
      </c>
      <c r="N9714" t="s">
        <v>480</v>
      </c>
    </row>
    <row r="9715" spans="1:14" hidden="1" x14ac:dyDescent="0.25">
      <c r="A9715" t="s">
        <v>241</v>
      </c>
      <c r="B9715" s="1">
        <v>45535</v>
      </c>
      <c r="C9715" t="s">
        <v>29</v>
      </c>
      <c r="D9715" t="s">
        <v>1040</v>
      </c>
      <c r="E9715" s="4">
        <v>-7497.6399999999994</v>
      </c>
      <c r="F9715" t="s">
        <v>567</v>
      </c>
      <c r="G9715" t="s">
        <v>471</v>
      </c>
      <c r="H9715" t="s">
        <v>288</v>
      </c>
      <c r="I9715" t="s">
        <v>26</v>
      </c>
      <c r="J9715" t="s">
        <v>243</v>
      </c>
      <c r="L9715" t="s">
        <v>368</v>
      </c>
      <c r="M9715" t="s">
        <v>369</v>
      </c>
      <c r="N9715" t="s">
        <v>480</v>
      </c>
    </row>
    <row r="9716" spans="1:14" hidden="1" x14ac:dyDescent="0.25">
      <c r="A9716" t="s">
        <v>241</v>
      </c>
      <c r="B9716" s="1">
        <v>45535</v>
      </c>
      <c r="C9716" t="s">
        <v>30</v>
      </c>
      <c r="D9716" t="s">
        <v>1229</v>
      </c>
      <c r="E9716" s="4">
        <v>-73510.11</v>
      </c>
      <c r="F9716" t="s">
        <v>567</v>
      </c>
      <c r="G9716" t="s">
        <v>471</v>
      </c>
      <c r="H9716" t="s">
        <v>288</v>
      </c>
      <c r="I9716" t="s">
        <v>26</v>
      </c>
      <c r="J9716" t="s">
        <v>243</v>
      </c>
      <c r="L9716" t="s">
        <v>368</v>
      </c>
      <c r="M9716" t="s">
        <v>369</v>
      </c>
      <c r="N9716" t="s">
        <v>485</v>
      </c>
    </row>
    <row r="9717" spans="1:14" hidden="1" x14ac:dyDescent="0.25">
      <c r="A9717" t="s">
        <v>241</v>
      </c>
      <c r="B9717" s="1">
        <v>45535</v>
      </c>
      <c r="C9717" t="s">
        <v>31</v>
      </c>
      <c r="D9717" t="s">
        <v>1293</v>
      </c>
      <c r="E9717" s="4">
        <v>-46095.6</v>
      </c>
      <c r="F9717" t="s">
        <v>567</v>
      </c>
      <c r="G9717" t="s">
        <v>471</v>
      </c>
      <c r="H9717" t="s">
        <v>288</v>
      </c>
      <c r="I9717" t="s">
        <v>26</v>
      </c>
      <c r="J9717" t="s">
        <v>243</v>
      </c>
      <c r="L9717" t="s">
        <v>368</v>
      </c>
      <c r="M9717" t="s">
        <v>369</v>
      </c>
      <c r="N9717" t="s">
        <v>480</v>
      </c>
    </row>
    <row r="9718" spans="1:14" hidden="1" x14ac:dyDescent="0.25">
      <c r="A9718" t="s">
        <v>241</v>
      </c>
      <c r="B9718" s="1">
        <v>45535</v>
      </c>
      <c r="C9718" t="s">
        <v>32</v>
      </c>
      <c r="D9718" t="s">
        <v>1268</v>
      </c>
      <c r="E9718" s="4">
        <v>-30133</v>
      </c>
      <c r="F9718" t="s">
        <v>567</v>
      </c>
      <c r="G9718" t="s">
        <v>471</v>
      </c>
      <c r="H9718" t="s">
        <v>288</v>
      </c>
      <c r="I9718" t="s">
        <v>26</v>
      </c>
      <c r="J9718" t="s">
        <v>243</v>
      </c>
      <c r="L9718" t="s">
        <v>368</v>
      </c>
      <c r="M9718" t="s">
        <v>369</v>
      </c>
      <c r="N9718" t="s">
        <v>480</v>
      </c>
    </row>
    <row r="9719" spans="1:14" hidden="1" x14ac:dyDescent="0.25">
      <c r="A9719" t="s">
        <v>241</v>
      </c>
      <c r="B9719" s="1">
        <v>45535</v>
      </c>
      <c r="C9719" t="s">
        <v>34</v>
      </c>
      <c r="D9719" t="s">
        <v>1044</v>
      </c>
      <c r="E9719" s="4">
        <v>-112188.36</v>
      </c>
      <c r="F9719" t="s">
        <v>567</v>
      </c>
      <c r="G9719" t="s">
        <v>471</v>
      </c>
      <c r="H9719" t="s">
        <v>317</v>
      </c>
      <c r="I9719" t="s">
        <v>318</v>
      </c>
      <c r="J9719" t="s">
        <v>276</v>
      </c>
      <c r="L9719" t="s">
        <v>390</v>
      </c>
      <c r="M9719" t="s">
        <v>391</v>
      </c>
      <c r="N9719" t="s">
        <v>487</v>
      </c>
    </row>
    <row r="9720" spans="1:14" hidden="1" x14ac:dyDescent="0.25">
      <c r="A9720" t="s">
        <v>241</v>
      </c>
      <c r="B9720" s="1">
        <v>45535</v>
      </c>
      <c r="C9720" t="s">
        <v>25</v>
      </c>
      <c r="D9720" t="s">
        <v>1049</v>
      </c>
      <c r="E9720" s="4">
        <v>-681630.88199999998</v>
      </c>
      <c r="F9720" t="s">
        <v>567</v>
      </c>
      <c r="G9720" t="s">
        <v>471</v>
      </c>
      <c r="H9720" t="s">
        <v>244</v>
      </c>
      <c r="I9720" t="s">
        <v>245</v>
      </c>
      <c r="J9720" t="s">
        <v>244</v>
      </c>
      <c r="L9720" t="s">
        <v>368</v>
      </c>
      <c r="M9720" t="s">
        <v>369</v>
      </c>
      <c r="N9720" t="s">
        <v>480</v>
      </c>
    </row>
    <row r="9721" spans="1:14" hidden="1" x14ac:dyDescent="0.25">
      <c r="A9721" t="s">
        <v>241</v>
      </c>
      <c r="B9721" s="1">
        <v>45535</v>
      </c>
      <c r="C9721" t="s">
        <v>1056</v>
      </c>
      <c r="D9721" t="s">
        <v>1057</v>
      </c>
      <c r="E9721" s="4">
        <v>-284860.42</v>
      </c>
      <c r="F9721" t="s">
        <v>567</v>
      </c>
      <c r="G9721" t="s">
        <v>471</v>
      </c>
      <c r="H9721" t="s">
        <v>246</v>
      </c>
      <c r="I9721" t="s">
        <v>247</v>
      </c>
      <c r="J9721" t="s">
        <v>246</v>
      </c>
      <c r="L9721" t="s">
        <v>370</v>
      </c>
      <c r="M9721" t="s">
        <v>371</v>
      </c>
      <c r="N9721" t="s">
        <v>482</v>
      </c>
    </row>
    <row r="9722" spans="1:14" hidden="1" x14ac:dyDescent="0.25">
      <c r="A9722" t="s">
        <v>241</v>
      </c>
      <c r="B9722" s="1">
        <v>45535</v>
      </c>
      <c r="C9722" t="s">
        <v>1058</v>
      </c>
      <c r="D9722" t="s">
        <v>1059</v>
      </c>
      <c r="E9722" s="4">
        <v>-408540.30000000005</v>
      </c>
      <c r="F9722" t="s">
        <v>567</v>
      </c>
      <c r="G9722" t="s">
        <v>471</v>
      </c>
      <c r="H9722" t="s">
        <v>293</v>
      </c>
      <c r="I9722" t="s">
        <v>294</v>
      </c>
      <c r="J9722" t="s">
        <v>251</v>
      </c>
      <c r="L9722" t="s">
        <v>386</v>
      </c>
      <c r="M9722" t="s">
        <v>387</v>
      </c>
      <c r="N9722" t="s">
        <v>482</v>
      </c>
    </row>
    <row r="9723" spans="1:14" hidden="1" x14ac:dyDescent="0.25">
      <c r="A9723" t="s">
        <v>241</v>
      </c>
      <c r="B9723" s="1">
        <v>45535</v>
      </c>
      <c r="C9723" t="s">
        <v>1062</v>
      </c>
      <c r="D9723" t="s">
        <v>1063</v>
      </c>
      <c r="E9723" s="4">
        <v>-12.500000000000909</v>
      </c>
      <c r="F9723" t="s">
        <v>567</v>
      </c>
      <c r="G9723" t="s">
        <v>471</v>
      </c>
      <c r="H9723" t="s">
        <v>248</v>
      </c>
      <c r="I9723" t="s">
        <v>249</v>
      </c>
      <c r="J9723" t="s">
        <v>248</v>
      </c>
      <c r="L9723" t="s">
        <v>372</v>
      </c>
      <c r="M9723" t="s">
        <v>373</v>
      </c>
      <c r="N9723" t="s">
        <v>487</v>
      </c>
    </row>
    <row r="9724" spans="1:14" hidden="1" x14ac:dyDescent="0.25">
      <c r="A9724" t="s">
        <v>241</v>
      </c>
      <c r="B9724" s="1">
        <v>45535</v>
      </c>
      <c r="C9724" t="s">
        <v>1066</v>
      </c>
      <c r="D9724" t="s">
        <v>1067</v>
      </c>
      <c r="E9724" s="4">
        <v>-1.16999999999849</v>
      </c>
      <c r="F9724" t="s">
        <v>567</v>
      </c>
      <c r="G9724" t="s">
        <v>471</v>
      </c>
      <c r="H9724" t="s">
        <v>248</v>
      </c>
      <c r="I9724" t="s">
        <v>249</v>
      </c>
      <c r="J9724" t="s">
        <v>248</v>
      </c>
      <c r="L9724" t="s">
        <v>372</v>
      </c>
      <c r="M9724" t="s">
        <v>373</v>
      </c>
      <c r="N9724" t="s">
        <v>487</v>
      </c>
    </row>
    <row r="9725" spans="1:14" hidden="1" x14ac:dyDescent="0.25">
      <c r="A9725" t="s">
        <v>241</v>
      </c>
      <c r="B9725" s="1">
        <v>45535</v>
      </c>
      <c r="C9725" t="s">
        <v>35</v>
      </c>
      <c r="D9725" t="s">
        <v>1031</v>
      </c>
      <c r="E9725" s="4">
        <v>5774.24</v>
      </c>
      <c r="F9725" t="s">
        <v>567</v>
      </c>
      <c r="G9725" t="s">
        <v>471</v>
      </c>
      <c r="H9725" t="s">
        <v>288</v>
      </c>
      <c r="I9725" t="s">
        <v>26</v>
      </c>
      <c r="J9725" t="s">
        <v>243</v>
      </c>
      <c r="L9725" t="s">
        <v>368</v>
      </c>
      <c r="M9725" t="s">
        <v>369</v>
      </c>
      <c r="N9725" t="s">
        <v>480</v>
      </c>
    </row>
    <row r="9726" spans="1:14" hidden="1" x14ac:dyDescent="0.25">
      <c r="A9726" t="s">
        <v>241</v>
      </c>
      <c r="B9726" s="1">
        <v>45535</v>
      </c>
      <c r="C9726" t="s">
        <v>1068</v>
      </c>
      <c r="D9726" t="s">
        <v>1069</v>
      </c>
      <c r="E9726" s="4">
        <v>-1000</v>
      </c>
      <c r="F9726" t="s">
        <v>567</v>
      </c>
      <c r="G9726" t="s">
        <v>471</v>
      </c>
      <c r="H9726" t="s">
        <v>248</v>
      </c>
      <c r="I9726" t="s">
        <v>249</v>
      </c>
      <c r="J9726" t="s">
        <v>248</v>
      </c>
      <c r="L9726" t="s">
        <v>372</v>
      </c>
      <c r="M9726" t="s">
        <v>373</v>
      </c>
      <c r="N9726" t="s">
        <v>487</v>
      </c>
    </row>
    <row r="9727" spans="1:14" hidden="1" x14ac:dyDescent="0.25">
      <c r="A9727" t="s">
        <v>241</v>
      </c>
      <c r="B9727" s="1">
        <v>45535</v>
      </c>
      <c r="C9727" t="s">
        <v>1168</v>
      </c>
      <c r="D9727" t="s">
        <v>1169</v>
      </c>
      <c r="E9727" s="4">
        <v>-7490.25</v>
      </c>
      <c r="F9727" t="s">
        <v>567</v>
      </c>
      <c r="G9727" t="s">
        <v>471</v>
      </c>
      <c r="H9727" t="s">
        <v>248</v>
      </c>
      <c r="I9727" t="s">
        <v>249</v>
      </c>
      <c r="J9727" t="s">
        <v>248</v>
      </c>
      <c r="L9727" t="s">
        <v>372</v>
      </c>
      <c r="M9727" t="s">
        <v>373</v>
      </c>
      <c r="N9727" t="s">
        <v>487</v>
      </c>
    </row>
    <row r="9728" spans="1:14" hidden="1" x14ac:dyDescent="0.25">
      <c r="A9728" t="s">
        <v>241</v>
      </c>
      <c r="B9728" s="1">
        <v>45535</v>
      </c>
      <c r="C9728" t="s">
        <v>1080</v>
      </c>
      <c r="D9728" t="s">
        <v>1081</v>
      </c>
      <c r="E9728" s="4">
        <v>-4856.6900000000005</v>
      </c>
      <c r="F9728" t="s">
        <v>567</v>
      </c>
      <c r="G9728" t="s">
        <v>471</v>
      </c>
      <c r="H9728" t="s">
        <v>317</v>
      </c>
      <c r="I9728" t="s">
        <v>318</v>
      </c>
      <c r="J9728" t="s">
        <v>276</v>
      </c>
      <c r="L9728" t="s">
        <v>372</v>
      </c>
      <c r="M9728" t="s">
        <v>373</v>
      </c>
      <c r="N9728" t="s">
        <v>487</v>
      </c>
    </row>
    <row r="9729" spans="1:14" hidden="1" x14ac:dyDescent="0.25">
      <c r="A9729" t="s">
        <v>241</v>
      </c>
      <c r="B9729" s="1">
        <v>45535</v>
      </c>
      <c r="C9729" t="s">
        <v>1172</v>
      </c>
      <c r="D9729" t="s">
        <v>1173</v>
      </c>
      <c r="E9729" s="4">
        <v>-5002.3</v>
      </c>
      <c r="F9729" t="s">
        <v>567</v>
      </c>
      <c r="G9729" t="s">
        <v>471</v>
      </c>
      <c r="H9729" t="s">
        <v>291</v>
      </c>
      <c r="I9729" t="s">
        <v>292</v>
      </c>
      <c r="J9729" t="s">
        <v>251</v>
      </c>
      <c r="L9729" t="s">
        <v>372</v>
      </c>
      <c r="M9729" t="s">
        <v>373</v>
      </c>
      <c r="N9729" t="s">
        <v>487</v>
      </c>
    </row>
    <row r="9730" spans="1:14" hidden="1" x14ac:dyDescent="0.25">
      <c r="A9730" t="s">
        <v>241</v>
      </c>
      <c r="B9730" s="1">
        <v>45535</v>
      </c>
      <c r="C9730" t="s">
        <v>1084</v>
      </c>
      <c r="D9730" t="s">
        <v>1085</v>
      </c>
      <c r="E9730" s="4">
        <v>-562099.55999999994</v>
      </c>
      <c r="F9730" t="s">
        <v>567</v>
      </c>
      <c r="G9730" t="s">
        <v>471</v>
      </c>
      <c r="H9730" t="s">
        <v>248</v>
      </c>
      <c r="I9730" t="s">
        <v>249</v>
      </c>
      <c r="J9730" t="s">
        <v>248</v>
      </c>
      <c r="K9730" t="s">
        <v>1086</v>
      </c>
      <c r="L9730" t="s">
        <v>372</v>
      </c>
      <c r="M9730" t="s">
        <v>373</v>
      </c>
      <c r="N9730" t="s">
        <v>488</v>
      </c>
    </row>
    <row r="9731" spans="1:14" hidden="1" x14ac:dyDescent="0.25">
      <c r="A9731" t="s">
        <v>241</v>
      </c>
      <c r="B9731" s="1">
        <v>45535</v>
      </c>
      <c r="C9731" t="s">
        <v>1089</v>
      </c>
      <c r="D9731" t="s">
        <v>1090</v>
      </c>
      <c r="E9731" s="4">
        <v>-88470.989999999991</v>
      </c>
      <c r="F9731" t="s">
        <v>567</v>
      </c>
      <c r="G9731" t="s">
        <v>471</v>
      </c>
      <c r="H9731" t="s">
        <v>248</v>
      </c>
      <c r="I9731" t="s">
        <v>249</v>
      </c>
      <c r="J9731" t="s">
        <v>248</v>
      </c>
      <c r="K9731" t="s">
        <v>1086</v>
      </c>
      <c r="L9731" t="s">
        <v>372</v>
      </c>
      <c r="M9731" t="s">
        <v>373</v>
      </c>
      <c r="N9731" t="s">
        <v>488</v>
      </c>
    </row>
    <row r="9732" spans="1:14" hidden="1" x14ac:dyDescent="0.25">
      <c r="A9732" t="s">
        <v>241</v>
      </c>
      <c r="B9732" s="1">
        <v>45535</v>
      </c>
      <c r="C9732" t="s">
        <v>1283</v>
      </c>
      <c r="D9732" t="s">
        <v>1284</v>
      </c>
      <c r="E9732" s="4">
        <v>-4038.17</v>
      </c>
      <c r="F9732" t="s">
        <v>567</v>
      </c>
      <c r="G9732" t="s">
        <v>471</v>
      </c>
      <c r="H9732" t="s">
        <v>317</v>
      </c>
      <c r="I9732" t="s">
        <v>318</v>
      </c>
      <c r="J9732" t="s">
        <v>276</v>
      </c>
      <c r="L9732" t="s">
        <v>372</v>
      </c>
      <c r="M9732" t="s">
        <v>373</v>
      </c>
      <c r="N9732" t="s">
        <v>488</v>
      </c>
    </row>
    <row r="9733" spans="1:14" hidden="1" x14ac:dyDescent="0.25">
      <c r="A9733" t="s">
        <v>241</v>
      </c>
      <c r="B9733" s="1">
        <v>45535</v>
      </c>
      <c r="C9733" t="s">
        <v>1271</v>
      </c>
      <c r="D9733" t="s">
        <v>1272</v>
      </c>
      <c r="E9733" s="4">
        <v>-1500</v>
      </c>
      <c r="F9733" t="s">
        <v>567</v>
      </c>
      <c r="G9733" t="s">
        <v>471</v>
      </c>
      <c r="H9733" t="s">
        <v>317</v>
      </c>
      <c r="I9733" t="s">
        <v>318</v>
      </c>
      <c r="J9733" t="s">
        <v>276</v>
      </c>
      <c r="L9733" t="s">
        <v>390</v>
      </c>
      <c r="M9733" t="s">
        <v>391</v>
      </c>
      <c r="N9733" t="s">
        <v>487</v>
      </c>
    </row>
    <row r="9734" spans="1:14" hidden="1" x14ac:dyDescent="0.25">
      <c r="A9734" t="s">
        <v>241</v>
      </c>
      <c r="B9734" s="1">
        <v>45535</v>
      </c>
      <c r="C9734" t="s">
        <v>1101</v>
      </c>
      <c r="D9734" t="s">
        <v>1102</v>
      </c>
      <c r="E9734" s="4">
        <v>-23118.55</v>
      </c>
      <c r="F9734" t="s">
        <v>567</v>
      </c>
      <c r="G9734" t="s">
        <v>471</v>
      </c>
      <c r="H9734" t="s">
        <v>316</v>
      </c>
      <c r="I9734" t="s">
        <v>275</v>
      </c>
      <c r="J9734" t="s">
        <v>274</v>
      </c>
      <c r="L9734" t="s">
        <v>398</v>
      </c>
      <c r="M9734" t="s">
        <v>399</v>
      </c>
      <c r="N9734" t="s">
        <v>477</v>
      </c>
    </row>
    <row r="9735" spans="1:14" hidden="1" x14ac:dyDescent="0.25">
      <c r="A9735" t="s">
        <v>241</v>
      </c>
      <c r="B9735" s="1">
        <v>45565</v>
      </c>
      <c r="C9735" t="s">
        <v>1182</v>
      </c>
      <c r="D9735" t="s">
        <v>1183</v>
      </c>
      <c r="E9735" s="4">
        <v>249.99999999998727</v>
      </c>
      <c r="F9735" t="s">
        <v>567</v>
      </c>
      <c r="G9735" t="s">
        <v>511</v>
      </c>
      <c r="H9735" t="s">
        <v>347</v>
      </c>
      <c r="I9735" t="s">
        <v>350</v>
      </c>
      <c r="J9735" t="s">
        <v>848</v>
      </c>
      <c r="L9735" t="s">
        <v>55</v>
      </c>
      <c r="M9735" t="s">
        <v>414</v>
      </c>
      <c r="N9735" t="s">
        <v>573</v>
      </c>
    </row>
    <row r="9736" spans="1:14" hidden="1" x14ac:dyDescent="0.25">
      <c r="A9736" t="s">
        <v>241</v>
      </c>
      <c r="B9736" s="1">
        <v>45565</v>
      </c>
      <c r="C9736" t="s">
        <v>570</v>
      </c>
      <c r="D9736" t="s">
        <v>571</v>
      </c>
      <c r="E9736" s="4">
        <v>10000</v>
      </c>
      <c r="F9736" t="s">
        <v>567</v>
      </c>
      <c r="G9736" t="s">
        <v>511</v>
      </c>
      <c r="H9736" t="s">
        <v>514</v>
      </c>
      <c r="I9736" t="s">
        <v>417</v>
      </c>
      <c r="J9736" t="s">
        <v>572</v>
      </c>
      <c r="L9736" t="s">
        <v>514</v>
      </c>
      <c r="M9736" t="s">
        <v>417</v>
      </c>
      <c r="N9736" t="s">
        <v>573</v>
      </c>
    </row>
    <row r="9737" spans="1:14" hidden="1" x14ac:dyDescent="0.25">
      <c r="A9737" t="s">
        <v>241</v>
      </c>
      <c r="B9737" s="1">
        <v>45565</v>
      </c>
      <c r="C9737" t="s">
        <v>576</v>
      </c>
      <c r="D9737" t="s">
        <v>577</v>
      </c>
      <c r="E9737" s="4">
        <v>31263</v>
      </c>
      <c r="F9737" t="s">
        <v>567</v>
      </c>
      <c r="G9737" t="s">
        <v>511</v>
      </c>
      <c r="H9737" t="s">
        <v>514</v>
      </c>
      <c r="I9737" t="s">
        <v>417</v>
      </c>
      <c r="J9737" t="s">
        <v>572</v>
      </c>
      <c r="L9737" t="s">
        <v>514</v>
      </c>
      <c r="M9737" t="s">
        <v>417</v>
      </c>
      <c r="N9737" t="s">
        <v>573</v>
      </c>
    </row>
    <row r="9738" spans="1:14" hidden="1" x14ac:dyDescent="0.25">
      <c r="A9738" t="s">
        <v>241</v>
      </c>
      <c r="B9738" s="1">
        <v>45565</v>
      </c>
      <c r="C9738" t="s">
        <v>580</v>
      </c>
      <c r="D9738" t="s">
        <v>581</v>
      </c>
      <c r="E9738" s="4">
        <v>74007.100000000006</v>
      </c>
      <c r="F9738" t="s">
        <v>567</v>
      </c>
      <c r="G9738" t="s">
        <v>511</v>
      </c>
      <c r="H9738" t="s">
        <v>514</v>
      </c>
      <c r="I9738" t="s">
        <v>417</v>
      </c>
      <c r="J9738" t="s">
        <v>572</v>
      </c>
      <c r="L9738" t="s">
        <v>514</v>
      </c>
      <c r="M9738" t="s">
        <v>417</v>
      </c>
      <c r="N9738" t="s">
        <v>573</v>
      </c>
    </row>
    <row r="9739" spans="1:14" hidden="1" x14ac:dyDescent="0.25">
      <c r="A9739" t="s">
        <v>241</v>
      </c>
      <c r="B9739" s="1">
        <v>45565</v>
      </c>
      <c r="C9739" t="s">
        <v>588</v>
      </c>
      <c r="D9739" t="s">
        <v>589</v>
      </c>
      <c r="E9739" s="4">
        <v>59322.69</v>
      </c>
      <c r="F9739" t="s">
        <v>567</v>
      </c>
      <c r="G9739" t="s">
        <v>511</v>
      </c>
      <c r="H9739" t="s">
        <v>514</v>
      </c>
      <c r="I9739" t="s">
        <v>417</v>
      </c>
      <c r="J9739" t="s">
        <v>572</v>
      </c>
      <c r="L9739" t="s">
        <v>514</v>
      </c>
      <c r="M9739" t="s">
        <v>417</v>
      </c>
      <c r="N9739" t="s">
        <v>573</v>
      </c>
    </row>
    <row r="9740" spans="1:14" hidden="1" x14ac:dyDescent="0.25">
      <c r="A9740" t="s">
        <v>241</v>
      </c>
      <c r="B9740" s="1">
        <v>45565</v>
      </c>
      <c r="C9740" t="s">
        <v>592</v>
      </c>
      <c r="D9740" t="s">
        <v>593</v>
      </c>
      <c r="E9740" s="4">
        <v>87545.25</v>
      </c>
      <c r="F9740" t="s">
        <v>567</v>
      </c>
      <c r="G9740" t="s">
        <v>511</v>
      </c>
      <c r="H9740" t="s">
        <v>518</v>
      </c>
      <c r="I9740" t="s">
        <v>419</v>
      </c>
      <c r="J9740" t="s">
        <v>594</v>
      </c>
      <c r="L9740" t="s">
        <v>518</v>
      </c>
      <c r="M9740" t="s">
        <v>419</v>
      </c>
      <c r="N9740" t="s">
        <v>573</v>
      </c>
    </row>
    <row r="9741" spans="1:14" hidden="1" x14ac:dyDescent="0.25">
      <c r="A9741" t="s">
        <v>241</v>
      </c>
      <c r="B9741" s="1">
        <v>45565</v>
      </c>
      <c r="C9741" t="s">
        <v>597</v>
      </c>
      <c r="D9741" t="s">
        <v>598</v>
      </c>
      <c r="E9741" s="4">
        <v>693957.03</v>
      </c>
      <c r="F9741" t="s">
        <v>567</v>
      </c>
      <c r="G9741" t="s">
        <v>511</v>
      </c>
      <c r="H9741" t="s">
        <v>518</v>
      </c>
      <c r="I9741" t="s">
        <v>419</v>
      </c>
      <c r="J9741" t="s">
        <v>594</v>
      </c>
      <c r="L9741" t="s">
        <v>518</v>
      </c>
      <c r="M9741" t="s">
        <v>419</v>
      </c>
      <c r="N9741" t="s">
        <v>573</v>
      </c>
    </row>
    <row r="9742" spans="1:14" hidden="1" x14ac:dyDescent="0.25">
      <c r="A9742" t="s">
        <v>241</v>
      </c>
      <c r="B9742" s="1">
        <v>45565</v>
      </c>
      <c r="C9742" t="s">
        <v>601</v>
      </c>
      <c r="D9742" t="s">
        <v>602</v>
      </c>
      <c r="E9742" s="4">
        <v>136992.31</v>
      </c>
      <c r="F9742" t="s">
        <v>567</v>
      </c>
      <c r="G9742" t="s">
        <v>511</v>
      </c>
      <c r="H9742" t="s">
        <v>518</v>
      </c>
      <c r="I9742" t="s">
        <v>419</v>
      </c>
      <c r="J9742" t="s">
        <v>594</v>
      </c>
      <c r="L9742" t="s">
        <v>518</v>
      </c>
      <c r="M9742" t="s">
        <v>419</v>
      </c>
      <c r="N9742" t="s">
        <v>573</v>
      </c>
    </row>
    <row r="9743" spans="1:14" hidden="1" x14ac:dyDescent="0.25">
      <c r="A9743" t="s">
        <v>241</v>
      </c>
      <c r="B9743" s="1">
        <v>45565</v>
      </c>
      <c r="C9743" t="s">
        <v>605</v>
      </c>
      <c r="D9743" t="s">
        <v>606</v>
      </c>
      <c r="E9743" s="4">
        <v>229033.74</v>
      </c>
      <c r="F9743" t="s">
        <v>567</v>
      </c>
      <c r="G9743" t="s">
        <v>511</v>
      </c>
      <c r="H9743" t="s">
        <v>518</v>
      </c>
      <c r="I9743" t="s">
        <v>419</v>
      </c>
      <c r="J9743" t="s">
        <v>594</v>
      </c>
      <c r="L9743" t="s">
        <v>518</v>
      </c>
      <c r="M9743" t="s">
        <v>419</v>
      </c>
      <c r="N9743" t="s">
        <v>573</v>
      </c>
    </row>
    <row r="9744" spans="1:14" hidden="1" x14ac:dyDescent="0.25">
      <c r="A9744" t="s">
        <v>241</v>
      </c>
      <c r="B9744" s="1">
        <v>45565</v>
      </c>
      <c r="C9744" t="s">
        <v>1334</v>
      </c>
      <c r="D9744" t="s">
        <v>1335</v>
      </c>
      <c r="E9744" s="4">
        <v>140736</v>
      </c>
      <c r="F9744" t="s">
        <v>567</v>
      </c>
      <c r="G9744" t="s">
        <v>511</v>
      </c>
      <c r="H9744" t="s">
        <v>518</v>
      </c>
      <c r="I9744" t="s">
        <v>419</v>
      </c>
      <c r="J9744" t="s">
        <v>594</v>
      </c>
      <c r="L9744" t="s">
        <v>518</v>
      </c>
      <c r="M9744" t="s">
        <v>419</v>
      </c>
      <c r="N9744" t="s">
        <v>573</v>
      </c>
    </row>
    <row r="9745" spans="1:14" hidden="1" x14ac:dyDescent="0.25">
      <c r="A9745" t="s">
        <v>241</v>
      </c>
      <c r="B9745" s="1">
        <v>45565</v>
      </c>
      <c r="C9745" t="s">
        <v>611</v>
      </c>
      <c r="D9745" t="s">
        <v>612</v>
      </c>
      <c r="E9745" s="4">
        <v>328126.49000000005</v>
      </c>
      <c r="F9745" t="s">
        <v>567</v>
      </c>
      <c r="G9745" t="s">
        <v>511</v>
      </c>
      <c r="H9745" t="s">
        <v>518</v>
      </c>
      <c r="I9745" t="s">
        <v>419</v>
      </c>
      <c r="J9745" t="s">
        <v>594</v>
      </c>
      <c r="L9745" t="s">
        <v>518</v>
      </c>
      <c r="M9745" t="s">
        <v>419</v>
      </c>
      <c r="N9745" t="s">
        <v>573</v>
      </c>
    </row>
    <row r="9746" spans="1:14" hidden="1" x14ac:dyDescent="0.25">
      <c r="A9746" t="s">
        <v>241</v>
      </c>
      <c r="B9746" s="1">
        <v>45565</v>
      </c>
      <c r="C9746" t="s">
        <v>617</v>
      </c>
      <c r="D9746" t="s">
        <v>618</v>
      </c>
      <c r="E9746" s="4">
        <v>96009.37</v>
      </c>
      <c r="F9746" t="s">
        <v>567</v>
      </c>
      <c r="G9746" t="s">
        <v>511</v>
      </c>
      <c r="H9746" t="s">
        <v>518</v>
      </c>
      <c r="I9746" t="s">
        <v>419</v>
      </c>
      <c r="J9746" t="s">
        <v>594</v>
      </c>
      <c r="L9746" t="s">
        <v>518</v>
      </c>
      <c r="M9746" t="s">
        <v>419</v>
      </c>
      <c r="N9746" t="s">
        <v>573</v>
      </c>
    </row>
    <row r="9747" spans="1:14" hidden="1" x14ac:dyDescent="0.25">
      <c r="A9747" t="s">
        <v>241</v>
      </c>
      <c r="B9747" s="1">
        <v>45565</v>
      </c>
      <c r="C9747" t="s">
        <v>621</v>
      </c>
      <c r="D9747" t="s">
        <v>622</v>
      </c>
      <c r="E9747" s="4">
        <v>16409.09</v>
      </c>
      <c r="F9747" t="s">
        <v>567</v>
      </c>
      <c r="G9747" t="s">
        <v>511</v>
      </c>
      <c r="H9747" t="s">
        <v>518</v>
      </c>
      <c r="I9747" t="s">
        <v>419</v>
      </c>
      <c r="J9747" t="s">
        <v>594</v>
      </c>
      <c r="L9747" t="s">
        <v>518</v>
      </c>
      <c r="M9747" t="s">
        <v>419</v>
      </c>
      <c r="N9747" t="s">
        <v>573</v>
      </c>
    </row>
    <row r="9748" spans="1:14" hidden="1" x14ac:dyDescent="0.25">
      <c r="A9748" t="s">
        <v>241</v>
      </c>
      <c r="B9748" s="1">
        <v>45565</v>
      </c>
      <c r="C9748" t="s">
        <v>625</v>
      </c>
      <c r="D9748" t="s">
        <v>626</v>
      </c>
      <c r="E9748" s="4">
        <v>15085.040000000023</v>
      </c>
      <c r="F9748" t="s">
        <v>567</v>
      </c>
      <c r="G9748" t="s">
        <v>511</v>
      </c>
      <c r="H9748" t="s">
        <v>518</v>
      </c>
      <c r="I9748" t="s">
        <v>419</v>
      </c>
      <c r="J9748" t="s">
        <v>594</v>
      </c>
      <c r="L9748" t="s">
        <v>518</v>
      </c>
      <c r="M9748" t="s">
        <v>419</v>
      </c>
      <c r="N9748" t="s">
        <v>573</v>
      </c>
    </row>
    <row r="9749" spans="1:14" hidden="1" x14ac:dyDescent="0.25">
      <c r="A9749" t="s">
        <v>241</v>
      </c>
      <c r="B9749" s="1">
        <v>45565</v>
      </c>
      <c r="C9749" t="s">
        <v>1389</v>
      </c>
      <c r="D9749" t="s">
        <v>1390</v>
      </c>
      <c r="E9749" s="4">
        <v>244.25</v>
      </c>
      <c r="F9749" t="s">
        <v>567</v>
      </c>
      <c r="G9749" t="s">
        <v>511</v>
      </c>
      <c r="H9749" t="s">
        <v>518</v>
      </c>
      <c r="I9749" t="s">
        <v>419</v>
      </c>
      <c r="J9749" t="s">
        <v>594</v>
      </c>
      <c r="L9749" t="s">
        <v>518</v>
      </c>
      <c r="M9749" t="s">
        <v>419</v>
      </c>
      <c r="N9749" t="s">
        <v>573</v>
      </c>
    </row>
    <row r="9750" spans="1:14" hidden="1" x14ac:dyDescent="0.25">
      <c r="A9750" t="s">
        <v>241</v>
      </c>
      <c r="B9750" s="1">
        <v>45565</v>
      </c>
      <c r="C9750" t="s">
        <v>48</v>
      </c>
      <c r="D9750" t="s">
        <v>49</v>
      </c>
      <c r="E9750" s="4">
        <v>340</v>
      </c>
      <c r="F9750" t="s">
        <v>567</v>
      </c>
      <c r="G9750" t="s">
        <v>511</v>
      </c>
      <c r="H9750" t="s">
        <v>336</v>
      </c>
      <c r="I9750" t="s">
        <v>337</v>
      </c>
      <c r="J9750" t="s">
        <v>639</v>
      </c>
      <c r="L9750" t="s">
        <v>336</v>
      </c>
      <c r="M9750" t="s">
        <v>337</v>
      </c>
      <c r="N9750" t="s">
        <v>573</v>
      </c>
    </row>
    <row r="9751" spans="1:14" hidden="1" x14ac:dyDescent="0.25">
      <c r="A9751" t="s">
        <v>241</v>
      </c>
      <c r="B9751" s="1">
        <v>45565</v>
      </c>
      <c r="C9751" t="s">
        <v>53</v>
      </c>
      <c r="D9751" t="s">
        <v>54</v>
      </c>
      <c r="E9751" s="4">
        <v>2500</v>
      </c>
      <c r="F9751" t="s">
        <v>567</v>
      </c>
      <c r="G9751" t="s">
        <v>511</v>
      </c>
      <c r="H9751" t="s">
        <v>336</v>
      </c>
      <c r="I9751" t="s">
        <v>337</v>
      </c>
      <c r="J9751" t="s">
        <v>639</v>
      </c>
      <c r="L9751" t="s">
        <v>336</v>
      </c>
      <c r="M9751" t="s">
        <v>337</v>
      </c>
      <c r="N9751" t="s">
        <v>573</v>
      </c>
    </row>
    <row r="9752" spans="1:14" hidden="1" x14ac:dyDescent="0.25">
      <c r="A9752" t="s">
        <v>241</v>
      </c>
      <c r="B9752" s="1">
        <v>45565</v>
      </c>
      <c r="C9752" t="s">
        <v>57</v>
      </c>
      <c r="D9752" t="s">
        <v>58</v>
      </c>
      <c r="E9752" s="4">
        <v>250</v>
      </c>
      <c r="F9752" t="s">
        <v>567</v>
      </c>
      <c r="G9752" t="s">
        <v>511</v>
      </c>
      <c r="H9752" t="s">
        <v>336</v>
      </c>
      <c r="I9752" t="s">
        <v>337</v>
      </c>
      <c r="J9752" t="s">
        <v>639</v>
      </c>
      <c r="L9752" t="s">
        <v>336</v>
      </c>
      <c r="M9752" t="s">
        <v>337</v>
      </c>
      <c r="N9752" t="s">
        <v>573</v>
      </c>
    </row>
    <row r="9753" spans="1:14" hidden="1" x14ac:dyDescent="0.25">
      <c r="A9753" t="s">
        <v>241</v>
      </c>
      <c r="B9753" s="1">
        <v>45565</v>
      </c>
      <c r="C9753" t="s">
        <v>61</v>
      </c>
      <c r="D9753" t="s">
        <v>62</v>
      </c>
      <c r="E9753" s="4">
        <v>997500</v>
      </c>
      <c r="F9753" t="s">
        <v>567</v>
      </c>
      <c r="G9753" t="s">
        <v>511</v>
      </c>
      <c r="H9753" t="s">
        <v>336</v>
      </c>
      <c r="I9753" t="s">
        <v>337</v>
      </c>
      <c r="J9753" t="s">
        <v>639</v>
      </c>
      <c r="L9753" t="s">
        <v>336</v>
      </c>
      <c r="M9753" t="s">
        <v>337</v>
      </c>
      <c r="N9753" t="s">
        <v>573</v>
      </c>
    </row>
    <row r="9754" spans="1:14" hidden="1" x14ac:dyDescent="0.25">
      <c r="A9754" t="s">
        <v>241</v>
      </c>
      <c r="B9754" s="1">
        <v>45565</v>
      </c>
      <c r="C9754" t="s">
        <v>64</v>
      </c>
      <c r="D9754" t="s">
        <v>65</v>
      </c>
      <c r="E9754" s="4">
        <v>39250.559999999998</v>
      </c>
      <c r="F9754" t="s">
        <v>567</v>
      </c>
      <c r="G9754" t="s">
        <v>511</v>
      </c>
      <c r="H9754" t="s">
        <v>336</v>
      </c>
      <c r="I9754" t="s">
        <v>337</v>
      </c>
      <c r="J9754" t="s">
        <v>639</v>
      </c>
      <c r="L9754" t="s">
        <v>336</v>
      </c>
      <c r="M9754" t="s">
        <v>337</v>
      </c>
      <c r="N9754" t="s">
        <v>573</v>
      </c>
    </row>
    <row r="9755" spans="1:14" hidden="1" x14ac:dyDescent="0.25">
      <c r="A9755" t="s">
        <v>241</v>
      </c>
      <c r="B9755" s="1">
        <v>45565</v>
      </c>
      <c r="C9755" t="s">
        <v>66</v>
      </c>
      <c r="D9755" t="s">
        <v>67</v>
      </c>
      <c r="E9755" s="4">
        <v>135322.94</v>
      </c>
      <c r="F9755" t="s">
        <v>567</v>
      </c>
      <c r="G9755" t="s">
        <v>511</v>
      </c>
      <c r="H9755" t="s">
        <v>336</v>
      </c>
      <c r="I9755" t="s">
        <v>337</v>
      </c>
      <c r="J9755" t="s">
        <v>639</v>
      </c>
      <c r="L9755" t="s">
        <v>336</v>
      </c>
      <c r="M9755" t="s">
        <v>337</v>
      </c>
      <c r="N9755" t="s">
        <v>573</v>
      </c>
    </row>
    <row r="9756" spans="1:14" hidden="1" x14ac:dyDescent="0.25">
      <c r="A9756" t="s">
        <v>241</v>
      </c>
      <c r="B9756" s="1">
        <v>45565</v>
      </c>
      <c r="C9756" t="s">
        <v>139</v>
      </c>
      <c r="D9756" t="s">
        <v>654</v>
      </c>
      <c r="E9756" s="4">
        <v>158513.26000000007</v>
      </c>
      <c r="F9756" t="s">
        <v>567</v>
      </c>
      <c r="G9756" t="s">
        <v>511</v>
      </c>
      <c r="H9756" t="s">
        <v>338</v>
      </c>
      <c r="I9756" t="s">
        <v>136</v>
      </c>
      <c r="J9756" t="s">
        <v>655</v>
      </c>
      <c r="L9756" t="s">
        <v>338</v>
      </c>
      <c r="M9756" t="s">
        <v>136</v>
      </c>
      <c r="N9756" t="s">
        <v>573</v>
      </c>
    </row>
    <row r="9757" spans="1:14" hidden="1" x14ac:dyDescent="0.25">
      <c r="A9757" t="s">
        <v>241</v>
      </c>
      <c r="B9757" s="1">
        <v>45565</v>
      </c>
      <c r="C9757" t="s">
        <v>143</v>
      </c>
      <c r="D9757" t="s">
        <v>662</v>
      </c>
      <c r="E9757" s="4">
        <v>225177.04</v>
      </c>
      <c r="F9757" t="s">
        <v>567</v>
      </c>
      <c r="G9757" t="s">
        <v>511</v>
      </c>
      <c r="H9757" t="s">
        <v>338</v>
      </c>
      <c r="I9757" t="s">
        <v>136</v>
      </c>
      <c r="J9757" t="s">
        <v>655</v>
      </c>
      <c r="L9757" t="s">
        <v>338</v>
      </c>
      <c r="M9757" t="s">
        <v>136</v>
      </c>
      <c r="N9757" t="s">
        <v>573</v>
      </c>
    </row>
    <row r="9758" spans="1:14" hidden="1" x14ac:dyDescent="0.25">
      <c r="A9758" t="s">
        <v>241</v>
      </c>
      <c r="B9758" s="1">
        <v>45565</v>
      </c>
      <c r="C9758" t="s">
        <v>665</v>
      </c>
      <c r="D9758" t="s">
        <v>666</v>
      </c>
      <c r="E9758" s="4">
        <v>1287749.4999999928</v>
      </c>
      <c r="F9758" t="s">
        <v>567</v>
      </c>
      <c r="G9758" t="s">
        <v>511</v>
      </c>
      <c r="H9758" t="s">
        <v>340</v>
      </c>
      <c r="I9758" t="s">
        <v>341</v>
      </c>
      <c r="J9758" t="s">
        <v>667</v>
      </c>
      <c r="L9758" t="s">
        <v>340</v>
      </c>
      <c r="M9758" t="s">
        <v>341</v>
      </c>
      <c r="N9758" t="s">
        <v>573</v>
      </c>
    </row>
    <row r="9759" spans="1:14" hidden="1" x14ac:dyDescent="0.25">
      <c r="A9759" t="s">
        <v>241</v>
      </c>
      <c r="B9759" s="1">
        <v>45565</v>
      </c>
      <c r="C9759" t="s">
        <v>670</v>
      </c>
      <c r="D9759" t="s">
        <v>671</v>
      </c>
      <c r="E9759" s="4">
        <v>10290.420000000026</v>
      </c>
      <c r="F9759" t="s">
        <v>567</v>
      </c>
      <c r="G9759" t="s">
        <v>511</v>
      </c>
      <c r="H9759" t="s">
        <v>340</v>
      </c>
      <c r="I9759" t="s">
        <v>341</v>
      </c>
      <c r="J9759" t="s">
        <v>667</v>
      </c>
      <c r="L9759" t="s">
        <v>340</v>
      </c>
      <c r="M9759" t="s">
        <v>341</v>
      </c>
      <c r="N9759" t="s">
        <v>573</v>
      </c>
    </row>
    <row r="9760" spans="1:14" hidden="1" x14ac:dyDescent="0.25">
      <c r="A9760" t="s">
        <v>241</v>
      </c>
      <c r="B9760" s="1">
        <v>45565</v>
      </c>
      <c r="C9760" t="s">
        <v>674</v>
      </c>
      <c r="D9760" t="s">
        <v>675</v>
      </c>
      <c r="E9760" s="4">
        <v>45940.609999999942</v>
      </c>
      <c r="F9760" t="s">
        <v>567</v>
      </c>
      <c r="G9760" t="s">
        <v>511</v>
      </c>
      <c r="H9760" t="s">
        <v>340</v>
      </c>
      <c r="I9760" t="s">
        <v>341</v>
      </c>
      <c r="J9760" t="s">
        <v>667</v>
      </c>
      <c r="L9760" t="s">
        <v>340</v>
      </c>
      <c r="M9760" t="s">
        <v>341</v>
      </c>
      <c r="N9760" t="s">
        <v>573</v>
      </c>
    </row>
    <row r="9761" spans="1:14" hidden="1" x14ac:dyDescent="0.25">
      <c r="A9761" t="s">
        <v>241</v>
      </c>
      <c r="B9761" s="1">
        <v>45565</v>
      </c>
      <c r="C9761" t="s">
        <v>687</v>
      </c>
      <c r="D9761" t="s">
        <v>688</v>
      </c>
      <c r="E9761" s="4">
        <v>794.3599999999999</v>
      </c>
      <c r="F9761" t="s">
        <v>567</v>
      </c>
      <c r="G9761" t="s">
        <v>511</v>
      </c>
      <c r="H9761" t="s">
        <v>355</v>
      </c>
      <c r="I9761" t="s">
        <v>356</v>
      </c>
      <c r="J9761" t="s">
        <v>689</v>
      </c>
      <c r="L9761" t="s">
        <v>355</v>
      </c>
      <c r="M9761" t="s">
        <v>427</v>
      </c>
      <c r="N9761" t="s">
        <v>573</v>
      </c>
    </row>
    <row r="9762" spans="1:14" hidden="1" x14ac:dyDescent="0.25">
      <c r="A9762" t="s">
        <v>241</v>
      </c>
      <c r="B9762" s="1">
        <v>45565</v>
      </c>
      <c r="C9762" t="s">
        <v>1184</v>
      </c>
      <c r="D9762" t="s">
        <v>1185</v>
      </c>
      <c r="E9762" s="4">
        <v>107560.93999999999</v>
      </c>
      <c r="F9762" t="s">
        <v>567</v>
      </c>
      <c r="G9762" t="s">
        <v>511</v>
      </c>
      <c r="H9762" t="s">
        <v>355</v>
      </c>
      <c r="I9762" t="s">
        <v>356</v>
      </c>
      <c r="J9762" t="s">
        <v>689</v>
      </c>
      <c r="L9762" t="s">
        <v>355</v>
      </c>
      <c r="M9762" t="s">
        <v>427</v>
      </c>
      <c r="N9762" t="s">
        <v>573</v>
      </c>
    </row>
    <row r="9763" spans="1:14" hidden="1" x14ac:dyDescent="0.25">
      <c r="A9763" t="s">
        <v>241</v>
      </c>
      <c r="B9763" s="1">
        <v>45565</v>
      </c>
      <c r="C9763" t="s">
        <v>1346</v>
      </c>
      <c r="D9763" t="s">
        <v>1347</v>
      </c>
      <c r="E9763" s="4">
        <v>-2237.0499999999956</v>
      </c>
      <c r="F9763" t="s">
        <v>567</v>
      </c>
      <c r="G9763" t="s">
        <v>511</v>
      </c>
      <c r="H9763" t="s">
        <v>345</v>
      </c>
      <c r="I9763" t="s">
        <v>346</v>
      </c>
      <c r="J9763" t="s">
        <v>684</v>
      </c>
      <c r="L9763" t="s">
        <v>345</v>
      </c>
      <c r="M9763" t="s">
        <v>346</v>
      </c>
      <c r="N9763" t="s">
        <v>573</v>
      </c>
    </row>
    <row r="9764" spans="1:14" hidden="1" x14ac:dyDescent="0.25">
      <c r="A9764" t="s">
        <v>241</v>
      </c>
      <c r="B9764" s="1">
        <v>45565</v>
      </c>
      <c r="C9764" t="s">
        <v>700</v>
      </c>
      <c r="D9764" t="s">
        <v>701</v>
      </c>
      <c r="E9764" s="4">
        <v>5898.25</v>
      </c>
      <c r="F9764" t="s">
        <v>567</v>
      </c>
      <c r="G9764" t="s">
        <v>511</v>
      </c>
      <c r="H9764" t="s">
        <v>355</v>
      </c>
      <c r="I9764" t="s">
        <v>356</v>
      </c>
      <c r="J9764" t="s">
        <v>689</v>
      </c>
      <c r="L9764" t="s">
        <v>355</v>
      </c>
      <c r="M9764" t="s">
        <v>427</v>
      </c>
      <c r="N9764" t="s">
        <v>573</v>
      </c>
    </row>
    <row r="9765" spans="1:14" hidden="1" x14ac:dyDescent="0.25">
      <c r="A9765" t="s">
        <v>241</v>
      </c>
      <c r="B9765" s="1">
        <v>45565</v>
      </c>
      <c r="C9765" t="s">
        <v>710</v>
      </c>
      <c r="D9765" t="s">
        <v>711</v>
      </c>
      <c r="E9765" s="4">
        <v>31793.000000000007</v>
      </c>
      <c r="F9765" t="s">
        <v>567</v>
      </c>
      <c r="G9765" t="s">
        <v>511</v>
      </c>
      <c r="H9765" t="s">
        <v>355</v>
      </c>
      <c r="I9765" t="s">
        <v>356</v>
      </c>
      <c r="J9765" t="s">
        <v>689</v>
      </c>
      <c r="L9765" t="s">
        <v>355</v>
      </c>
      <c r="M9765" t="s">
        <v>427</v>
      </c>
      <c r="N9765" t="s">
        <v>573</v>
      </c>
    </row>
    <row r="9766" spans="1:14" hidden="1" x14ac:dyDescent="0.25">
      <c r="A9766" t="s">
        <v>241</v>
      </c>
      <c r="B9766" s="1">
        <v>45565</v>
      </c>
      <c r="C9766" t="s">
        <v>1360</v>
      </c>
      <c r="D9766" t="s">
        <v>1361</v>
      </c>
      <c r="E9766" s="4">
        <v>7119.9799999999977</v>
      </c>
      <c r="F9766" t="s">
        <v>567</v>
      </c>
      <c r="G9766" t="s">
        <v>511</v>
      </c>
      <c r="H9766" t="s">
        <v>355</v>
      </c>
      <c r="I9766" t="s">
        <v>356</v>
      </c>
      <c r="J9766" t="s">
        <v>689</v>
      </c>
      <c r="L9766" t="s">
        <v>355</v>
      </c>
      <c r="M9766" t="s">
        <v>427</v>
      </c>
      <c r="N9766" t="s">
        <v>573</v>
      </c>
    </row>
    <row r="9767" spans="1:14" hidden="1" x14ac:dyDescent="0.25">
      <c r="A9767" t="s">
        <v>241</v>
      </c>
      <c r="B9767" s="1">
        <v>45565</v>
      </c>
      <c r="C9767" t="s">
        <v>723</v>
      </c>
      <c r="D9767" t="s">
        <v>724</v>
      </c>
      <c r="E9767" s="4">
        <v>58562.62000000001</v>
      </c>
      <c r="F9767" t="s">
        <v>567</v>
      </c>
      <c r="G9767" t="s">
        <v>511</v>
      </c>
      <c r="H9767" t="s">
        <v>345</v>
      </c>
      <c r="I9767" t="s">
        <v>346</v>
      </c>
      <c r="J9767" t="s">
        <v>725</v>
      </c>
      <c r="L9767" t="s">
        <v>342</v>
      </c>
      <c r="M9767" t="s">
        <v>346</v>
      </c>
      <c r="N9767" t="s">
        <v>573</v>
      </c>
    </row>
    <row r="9768" spans="1:14" hidden="1" x14ac:dyDescent="0.25">
      <c r="A9768" t="s">
        <v>241</v>
      </c>
      <c r="B9768" s="1">
        <v>45565</v>
      </c>
      <c r="C9768" t="s">
        <v>728</v>
      </c>
      <c r="D9768" t="s">
        <v>729</v>
      </c>
      <c r="E9768" s="4">
        <v>2796.9300000000658</v>
      </c>
      <c r="F9768" t="s">
        <v>567</v>
      </c>
      <c r="G9768" t="s">
        <v>511</v>
      </c>
      <c r="H9768" t="s">
        <v>345</v>
      </c>
      <c r="I9768" t="s">
        <v>346</v>
      </c>
      <c r="J9768" t="s">
        <v>684</v>
      </c>
      <c r="L9768" t="s">
        <v>345</v>
      </c>
      <c r="M9768" t="s">
        <v>346</v>
      </c>
      <c r="N9768" t="s">
        <v>573</v>
      </c>
    </row>
    <row r="9769" spans="1:14" hidden="1" x14ac:dyDescent="0.25">
      <c r="A9769" t="s">
        <v>241</v>
      </c>
      <c r="B9769" s="1">
        <v>45565</v>
      </c>
      <c r="C9769" t="s">
        <v>736</v>
      </c>
      <c r="D9769" t="s">
        <v>737</v>
      </c>
      <c r="E9769" s="4">
        <v>151252.38</v>
      </c>
      <c r="F9769" t="s">
        <v>567</v>
      </c>
      <c r="G9769" t="s">
        <v>511</v>
      </c>
      <c r="H9769" t="s">
        <v>345</v>
      </c>
      <c r="I9769" t="s">
        <v>346</v>
      </c>
      <c r="J9769" t="s">
        <v>684</v>
      </c>
      <c r="L9769" t="s">
        <v>345</v>
      </c>
      <c r="M9769" t="s">
        <v>346</v>
      </c>
      <c r="N9769" t="s">
        <v>573</v>
      </c>
    </row>
    <row r="9770" spans="1:14" hidden="1" x14ac:dyDescent="0.25">
      <c r="A9770" t="s">
        <v>241</v>
      </c>
      <c r="B9770" s="1">
        <v>45565</v>
      </c>
      <c r="C9770" t="s">
        <v>740</v>
      </c>
      <c r="D9770" t="s">
        <v>741</v>
      </c>
      <c r="E9770" s="4">
        <v>-6219.2999999999538</v>
      </c>
      <c r="F9770" t="s">
        <v>567</v>
      </c>
      <c r="G9770" t="s">
        <v>511</v>
      </c>
      <c r="H9770" t="s">
        <v>345</v>
      </c>
      <c r="I9770" t="s">
        <v>346</v>
      </c>
      <c r="J9770" t="s">
        <v>684</v>
      </c>
      <c r="L9770" t="s">
        <v>345</v>
      </c>
      <c r="M9770" t="s">
        <v>346</v>
      </c>
      <c r="N9770" t="s">
        <v>573</v>
      </c>
    </row>
    <row r="9771" spans="1:14" hidden="1" x14ac:dyDescent="0.25">
      <c r="A9771" t="s">
        <v>241</v>
      </c>
      <c r="B9771" s="1">
        <v>45565</v>
      </c>
      <c r="C9771" t="s">
        <v>744</v>
      </c>
      <c r="D9771" t="s">
        <v>745</v>
      </c>
      <c r="E9771" s="4">
        <v>108.03000000004332</v>
      </c>
      <c r="F9771" t="s">
        <v>567</v>
      </c>
      <c r="G9771" t="s">
        <v>511</v>
      </c>
      <c r="H9771" t="s">
        <v>348</v>
      </c>
      <c r="I9771" t="s">
        <v>349</v>
      </c>
      <c r="J9771" t="s">
        <v>746</v>
      </c>
      <c r="L9771" t="s">
        <v>348</v>
      </c>
      <c r="M9771" t="s">
        <v>346</v>
      </c>
      <c r="N9771" t="s">
        <v>573</v>
      </c>
    </row>
    <row r="9772" spans="1:14" hidden="1" x14ac:dyDescent="0.25">
      <c r="A9772" t="s">
        <v>241</v>
      </c>
      <c r="B9772" s="1">
        <v>45565</v>
      </c>
      <c r="C9772" t="s">
        <v>749</v>
      </c>
      <c r="D9772" t="s">
        <v>750</v>
      </c>
      <c r="E9772" s="4">
        <v>4442.560000000015</v>
      </c>
      <c r="F9772" t="s">
        <v>567</v>
      </c>
      <c r="G9772" t="s">
        <v>511</v>
      </c>
      <c r="H9772" t="s">
        <v>345</v>
      </c>
      <c r="I9772" t="s">
        <v>346</v>
      </c>
      <c r="J9772" t="s">
        <v>684</v>
      </c>
      <c r="L9772" t="s">
        <v>345</v>
      </c>
      <c r="M9772" t="s">
        <v>346</v>
      </c>
      <c r="N9772" t="s">
        <v>573</v>
      </c>
    </row>
    <row r="9773" spans="1:14" hidden="1" x14ac:dyDescent="0.25">
      <c r="A9773" t="s">
        <v>241</v>
      </c>
      <c r="B9773" s="1">
        <v>45565</v>
      </c>
      <c r="C9773" t="s">
        <v>753</v>
      </c>
      <c r="D9773" t="s">
        <v>754</v>
      </c>
      <c r="E9773" s="4">
        <v>47142.770000000004</v>
      </c>
      <c r="F9773" t="s">
        <v>567</v>
      </c>
      <c r="G9773" t="s">
        <v>511</v>
      </c>
      <c r="H9773" t="s">
        <v>345</v>
      </c>
      <c r="I9773" t="s">
        <v>346</v>
      </c>
      <c r="J9773" t="s">
        <v>684</v>
      </c>
      <c r="L9773" t="s">
        <v>345</v>
      </c>
      <c r="M9773" t="s">
        <v>346</v>
      </c>
      <c r="N9773" t="s">
        <v>573</v>
      </c>
    </row>
    <row r="9774" spans="1:14" hidden="1" x14ac:dyDescent="0.25">
      <c r="A9774" t="s">
        <v>241</v>
      </c>
      <c r="B9774" s="1">
        <v>45565</v>
      </c>
      <c r="C9774" t="s">
        <v>765</v>
      </c>
      <c r="D9774" t="s">
        <v>766</v>
      </c>
      <c r="E9774" s="4">
        <v>53.55</v>
      </c>
      <c r="F9774" t="s">
        <v>567</v>
      </c>
      <c r="G9774" t="s">
        <v>511</v>
      </c>
      <c r="H9774" t="s">
        <v>345</v>
      </c>
      <c r="I9774" t="s">
        <v>346</v>
      </c>
      <c r="J9774" t="s">
        <v>684</v>
      </c>
      <c r="L9774" t="s">
        <v>345</v>
      </c>
      <c r="M9774" t="s">
        <v>346</v>
      </c>
      <c r="N9774" t="s">
        <v>573</v>
      </c>
    </row>
    <row r="9775" spans="1:14" hidden="1" x14ac:dyDescent="0.25">
      <c r="A9775" t="s">
        <v>241</v>
      </c>
      <c r="B9775" s="1">
        <v>45565</v>
      </c>
      <c r="C9775" t="s">
        <v>1188</v>
      </c>
      <c r="D9775" t="s">
        <v>1189</v>
      </c>
      <c r="E9775" s="4">
        <v>1091.8000000000002</v>
      </c>
      <c r="F9775" t="s">
        <v>567</v>
      </c>
      <c r="G9775" t="s">
        <v>511</v>
      </c>
      <c r="H9775" t="s">
        <v>345</v>
      </c>
      <c r="I9775" t="s">
        <v>346</v>
      </c>
      <c r="J9775" t="s">
        <v>684</v>
      </c>
      <c r="L9775" t="s">
        <v>345</v>
      </c>
      <c r="M9775" t="s">
        <v>346</v>
      </c>
      <c r="N9775" t="s">
        <v>573</v>
      </c>
    </row>
    <row r="9776" spans="1:14" hidden="1" x14ac:dyDescent="0.25">
      <c r="A9776" t="s">
        <v>241</v>
      </c>
      <c r="B9776" s="1">
        <v>45565</v>
      </c>
      <c r="C9776" t="s">
        <v>1190</v>
      </c>
      <c r="D9776" t="s">
        <v>1191</v>
      </c>
      <c r="E9776" s="4">
        <v>181.46999999998934</v>
      </c>
      <c r="F9776" t="s">
        <v>567</v>
      </c>
      <c r="G9776" t="s">
        <v>511</v>
      </c>
      <c r="H9776" t="s">
        <v>345</v>
      </c>
      <c r="I9776" t="s">
        <v>346</v>
      </c>
      <c r="J9776" t="s">
        <v>684</v>
      </c>
      <c r="L9776" t="s">
        <v>345</v>
      </c>
      <c r="M9776" t="s">
        <v>346</v>
      </c>
      <c r="N9776" t="s">
        <v>573</v>
      </c>
    </row>
    <row r="9777" spans="1:14" hidden="1" x14ac:dyDescent="0.25">
      <c r="A9777" t="s">
        <v>241</v>
      </c>
      <c r="B9777" s="1">
        <v>45565</v>
      </c>
      <c r="C9777" t="s">
        <v>783</v>
      </c>
      <c r="D9777" t="s">
        <v>784</v>
      </c>
      <c r="E9777" s="4">
        <v>8023.9599999999991</v>
      </c>
      <c r="F9777" t="s">
        <v>567</v>
      </c>
      <c r="G9777" t="s">
        <v>511</v>
      </c>
      <c r="H9777" t="s">
        <v>345</v>
      </c>
      <c r="I9777" t="s">
        <v>346</v>
      </c>
      <c r="J9777" t="s">
        <v>684</v>
      </c>
      <c r="L9777" t="s">
        <v>345</v>
      </c>
      <c r="M9777" t="s">
        <v>432</v>
      </c>
      <c r="N9777" t="s">
        <v>573</v>
      </c>
    </row>
    <row r="9778" spans="1:14" hidden="1" x14ac:dyDescent="0.25">
      <c r="A9778" t="s">
        <v>241</v>
      </c>
      <c r="B9778" s="1">
        <v>45565</v>
      </c>
      <c r="C9778" t="s">
        <v>68</v>
      </c>
      <c r="D9778" t="s">
        <v>69</v>
      </c>
      <c r="E9778" s="4">
        <v>811.14000000000124</v>
      </c>
      <c r="F9778" t="s">
        <v>567</v>
      </c>
      <c r="G9778" t="s">
        <v>511</v>
      </c>
      <c r="H9778" t="s">
        <v>324</v>
      </c>
      <c r="I9778" t="s">
        <v>323</v>
      </c>
      <c r="J9778" t="s">
        <v>787</v>
      </c>
      <c r="L9778" t="s">
        <v>324</v>
      </c>
      <c r="M9778" t="s">
        <v>323</v>
      </c>
      <c r="N9778" t="s">
        <v>573</v>
      </c>
    </row>
    <row r="9779" spans="1:14" hidden="1" x14ac:dyDescent="0.25">
      <c r="A9779" t="s">
        <v>241</v>
      </c>
      <c r="B9779" s="1">
        <v>45565</v>
      </c>
      <c r="C9779" t="s">
        <v>70</v>
      </c>
      <c r="D9779" t="s">
        <v>71</v>
      </c>
      <c r="E9779" s="4">
        <v>60527.587999998548</v>
      </c>
      <c r="F9779" t="s">
        <v>567</v>
      </c>
      <c r="G9779" t="s">
        <v>511</v>
      </c>
      <c r="H9779" t="s">
        <v>324</v>
      </c>
      <c r="I9779" t="s">
        <v>323</v>
      </c>
      <c r="J9779" t="s">
        <v>787</v>
      </c>
      <c r="L9779" t="s">
        <v>324</v>
      </c>
      <c r="M9779" t="s">
        <v>323</v>
      </c>
      <c r="N9779" t="s">
        <v>573</v>
      </c>
    </row>
    <row r="9780" spans="1:14" hidden="1" x14ac:dyDescent="0.25">
      <c r="A9780" t="s">
        <v>241</v>
      </c>
      <c r="B9780" s="1">
        <v>45565</v>
      </c>
      <c r="C9780" t="s">
        <v>72</v>
      </c>
      <c r="D9780" t="s">
        <v>73</v>
      </c>
      <c r="E9780" s="4">
        <v>2408.0499999999993</v>
      </c>
      <c r="F9780" t="s">
        <v>567</v>
      </c>
      <c r="G9780" t="s">
        <v>511</v>
      </c>
      <c r="H9780" t="s">
        <v>324</v>
      </c>
      <c r="I9780" t="s">
        <v>323</v>
      </c>
      <c r="J9780" t="s">
        <v>787</v>
      </c>
      <c r="L9780" t="s">
        <v>324</v>
      </c>
      <c r="M9780" t="s">
        <v>323</v>
      </c>
      <c r="N9780" t="s">
        <v>573</v>
      </c>
    </row>
    <row r="9781" spans="1:14" hidden="1" x14ac:dyDescent="0.25">
      <c r="A9781" t="s">
        <v>241</v>
      </c>
      <c r="B9781" s="1">
        <v>45565</v>
      </c>
      <c r="C9781" t="s">
        <v>74</v>
      </c>
      <c r="D9781" t="s">
        <v>75</v>
      </c>
      <c r="E9781" s="4">
        <v>3275.16</v>
      </c>
      <c r="F9781" t="s">
        <v>567</v>
      </c>
      <c r="G9781" t="s">
        <v>511</v>
      </c>
      <c r="H9781" t="s">
        <v>324</v>
      </c>
      <c r="I9781" t="s">
        <v>323</v>
      </c>
      <c r="J9781" t="s">
        <v>787</v>
      </c>
      <c r="L9781" t="s">
        <v>324</v>
      </c>
      <c r="M9781" t="s">
        <v>323</v>
      </c>
      <c r="N9781" t="s">
        <v>573</v>
      </c>
    </row>
    <row r="9782" spans="1:14" hidden="1" x14ac:dyDescent="0.25">
      <c r="A9782" t="s">
        <v>241</v>
      </c>
      <c r="B9782" s="1">
        <v>45565</v>
      </c>
      <c r="C9782" t="s">
        <v>76</v>
      </c>
      <c r="D9782" t="s">
        <v>77</v>
      </c>
      <c r="E9782" s="4">
        <v>527.74</v>
      </c>
      <c r="F9782" t="s">
        <v>567</v>
      </c>
      <c r="G9782" t="s">
        <v>511</v>
      </c>
      <c r="H9782" t="s">
        <v>324</v>
      </c>
      <c r="I9782" t="s">
        <v>323</v>
      </c>
      <c r="J9782" t="s">
        <v>787</v>
      </c>
      <c r="L9782" t="s">
        <v>324</v>
      </c>
      <c r="M9782" t="s">
        <v>323</v>
      </c>
      <c r="N9782" t="s">
        <v>573</v>
      </c>
    </row>
    <row r="9783" spans="1:14" hidden="1" x14ac:dyDescent="0.25">
      <c r="A9783" t="s">
        <v>241</v>
      </c>
      <c r="B9783" s="1">
        <v>45565</v>
      </c>
      <c r="C9783" t="s">
        <v>78</v>
      </c>
      <c r="D9783" t="s">
        <v>79</v>
      </c>
      <c r="E9783" s="4">
        <v>609978.82000000682</v>
      </c>
      <c r="F9783" t="s">
        <v>567</v>
      </c>
      <c r="G9783" t="s">
        <v>511</v>
      </c>
      <c r="H9783" t="s">
        <v>324</v>
      </c>
      <c r="I9783" t="s">
        <v>323</v>
      </c>
      <c r="J9783" t="s">
        <v>787</v>
      </c>
      <c r="L9783" t="s">
        <v>324</v>
      </c>
      <c r="M9783" t="s">
        <v>323</v>
      </c>
      <c r="N9783" t="s">
        <v>573</v>
      </c>
    </row>
    <row r="9784" spans="1:14" hidden="1" x14ac:dyDescent="0.25">
      <c r="A9784" t="s">
        <v>241</v>
      </c>
      <c r="B9784" s="1">
        <v>45565</v>
      </c>
      <c r="C9784" t="s">
        <v>80</v>
      </c>
      <c r="D9784" t="s">
        <v>81</v>
      </c>
      <c r="E9784" s="4">
        <v>274098.9200000001</v>
      </c>
      <c r="F9784" t="s">
        <v>567</v>
      </c>
      <c r="G9784" t="s">
        <v>511</v>
      </c>
      <c r="H9784" t="s">
        <v>324</v>
      </c>
      <c r="I9784" t="s">
        <v>323</v>
      </c>
      <c r="J9784" t="s">
        <v>787</v>
      </c>
      <c r="L9784" t="s">
        <v>324</v>
      </c>
      <c r="M9784" t="s">
        <v>323</v>
      </c>
      <c r="N9784" t="s">
        <v>573</v>
      </c>
    </row>
    <row r="9785" spans="1:14" hidden="1" x14ac:dyDescent="0.25">
      <c r="A9785" t="s">
        <v>241</v>
      </c>
      <c r="B9785" s="1">
        <v>45565</v>
      </c>
      <c r="C9785" t="s">
        <v>84</v>
      </c>
      <c r="D9785" t="s">
        <v>85</v>
      </c>
      <c r="E9785" s="4">
        <v>63229.720000002664</v>
      </c>
      <c r="F9785" t="s">
        <v>567</v>
      </c>
      <c r="G9785" t="s">
        <v>511</v>
      </c>
      <c r="H9785" t="s">
        <v>324</v>
      </c>
      <c r="I9785" t="s">
        <v>323</v>
      </c>
      <c r="J9785" t="s">
        <v>787</v>
      </c>
      <c r="L9785" t="s">
        <v>324</v>
      </c>
      <c r="M9785" t="s">
        <v>323</v>
      </c>
      <c r="N9785" t="s">
        <v>573</v>
      </c>
    </row>
    <row r="9786" spans="1:14" hidden="1" x14ac:dyDescent="0.25">
      <c r="A9786" t="s">
        <v>241</v>
      </c>
      <c r="B9786" s="1">
        <v>45565</v>
      </c>
      <c r="C9786" t="s">
        <v>86</v>
      </c>
      <c r="D9786" t="s">
        <v>87</v>
      </c>
      <c r="E9786" s="4">
        <v>279994.09999999998</v>
      </c>
      <c r="F9786" t="s">
        <v>567</v>
      </c>
      <c r="G9786" t="s">
        <v>511</v>
      </c>
      <c r="H9786" t="s">
        <v>324</v>
      </c>
      <c r="I9786" t="s">
        <v>323</v>
      </c>
      <c r="J9786" t="s">
        <v>787</v>
      </c>
      <c r="L9786" t="s">
        <v>324</v>
      </c>
      <c r="M9786" t="s">
        <v>323</v>
      </c>
      <c r="N9786" t="s">
        <v>573</v>
      </c>
    </row>
    <row r="9787" spans="1:14" hidden="1" x14ac:dyDescent="0.25">
      <c r="A9787" t="s">
        <v>241</v>
      </c>
      <c r="B9787" s="1">
        <v>45565</v>
      </c>
      <c r="C9787" t="s">
        <v>88</v>
      </c>
      <c r="D9787" t="s">
        <v>89</v>
      </c>
      <c r="E9787" s="4">
        <v>186957.44000000029</v>
      </c>
      <c r="F9787" t="s">
        <v>567</v>
      </c>
      <c r="G9787" t="s">
        <v>511</v>
      </c>
      <c r="H9787" t="s">
        <v>324</v>
      </c>
      <c r="I9787" t="s">
        <v>323</v>
      </c>
      <c r="J9787" t="s">
        <v>787</v>
      </c>
      <c r="L9787" t="s">
        <v>324</v>
      </c>
      <c r="M9787" t="s">
        <v>323</v>
      </c>
      <c r="N9787" t="s">
        <v>573</v>
      </c>
    </row>
    <row r="9788" spans="1:14" hidden="1" x14ac:dyDescent="0.25">
      <c r="A9788" t="s">
        <v>241</v>
      </c>
      <c r="B9788" s="1">
        <v>45565</v>
      </c>
      <c r="C9788" t="s">
        <v>90</v>
      </c>
      <c r="D9788" t="s">
        <v>91</v>
      </c>
      <c r="E9788" s="4">
        <v>18871.409999999985</v>
      </c>
      <c r="F9788" t="s">
        <v>567</v>
      </c>
      <c r="G9788" t="s">
        <v>511</v>
      </c>
      <c r="H9788" t="s">
        <v>324</v>
      </c>
      <c r="I9788" t="s">
        <v>323</v>
      </c>
      <c r="J9788" t="s">
        <v>787</v>
      </c>
      <c r="L9788" t="s">
        <v>324</v>
      </c>
      <c r="M9788" t="s">
        <v>323</v>
      </c>
      <c r="N9788" t="s">
        <v>573</v>
      </c>
    </row>
    <row r="9789" spans="1:14" hidden="1" x14ac:dyDescent="0.25">
      <c r="A9789" t="s">
        <v>241</v>
      </c>
      <c r="B9789" s="1">
        <v>45565</v>
      </c>
      <c r="C9789" t="s">
        <v>92</v>
      </c>
      <c r="D9789" t="s">
        <v>93</v>
      </c>
      <c r="E9789" s="4">
        <v>321285.15899999969</v>
      </c>
      <c r="F9789" t="s">
        <v>567</v>
      </c>
      <c r="G9789" t="s">
        <v>511</v>
      </c>
      <c r="H9789" t="s">
        <v>324</v>
      </c>
      <c r="I9789" t="s">
        <v>323</v>
      </c>
      <c r="J9789" t="s">
        <v>787</v>
      </c>
      <c r="L9789" t="s">
        <v>324</v>
      </c>
      <c r="M9789" t="s">
        <v>323</v>
      </c>
      <c r="N9789" t="s">
        <v>573</v>
      </c>
    </row>
    <row r="9790" spans="1:14" hidden="1" x14ac:dyDescent="0.25">
      <c r="A9790" t="s">
        <v>241</v>
      </c>
      <c r="B9790" s="1">
        <v>45565</v>
      </c>
      <c r="C9790" t="s">
        <v>94</v>
      </c>
      <c r="D9790" t="s">
        <v>95</v>
      </c>
      <c r="E9790" s="4">
        <v>2582.0400000000009</v>
      </c>
      <c r="F9790" t="s">
        <v>567</v>
      </c>
      <c r="G9790" t="s">
        <v>511</v>
      </c>
      <c r="H9790" t="s">
        <v>324</v>
      </c>
      <c r="I9790" t="s">
        <v>323</v>
      </c>
      <c r="J9790" t="s">
        <v>787</v>
      </c>
      <c r="L9790" t="s">
        <v>324</v>
      </c>
      <c r="M9790" t="s">
        <v>323</v>
      </c>
      <c r="N9790" t="s">
        <v>573</v>
      </c>
    </row>
    <row r="9791" spans="1:14" hidden="1" x14ac:dyDescent="0.25">
      <c r="A9791" t="s">
        <v>241</v>
      </c>
      <c r="B9791" s="1">
        <v>45565</v>
      </c>
      <c r="C9791" t="s">
        <v>96</v>
      </c>
      <c r="D9791" t="s">
        <v>97</v>
      </c>
      <c r="E9791" s="4">
        <v>94603.819999999949</v>
      </c>
      <c r="F9791" t="s">
        <v>567</v>
      </c>
      <c r="G9791" t="s">
        <v>511</v>
      </c>
      <c r="H9791" t="s">
        <v>324</v>
      </c>
      <c r="I9791" t="s">
        <v>323</v>
      </c>
      <c r="J9791" t="s">
        <v>787</v>
      </c>
      <c r="L9791" t="s">
        <v>324</v>
      </c>
      <c r="M9791" t="s">
        <v>323</v>
      </c>
      <c r="N9791" t="s">
        <v>573</v>
      </c>
    </row>
    <row r="9792" spans="1:14" hidden="1" x14ac:dyDescent="0.25">
      <c r="A9792" t="s">
        <v>241</v>
      </c>
      <c r="B9792" s="1">
        <v>45565</v>
      </c>
      <c r="C9792" t="s">
        <v>98</v>
      </c>
      <c r="D9792" t="s">
        <v>99</v>
      </c>
      <c r="E9792" s="4">
        <v>13.77000000000108</v>
      </c>
      <c r="F9792" t="s">
        <v>567</v>
      </c>
      <c r="G9792" t="s">
        <v>511</v>
      </c>
      <c r="H9792" t="s">
        <v>324</v>
      </c>
      <c r="I9792" t="s">
        <v>323</v>
      </c>
      <c r="J9792" t="s">
        <v>787</v>
      </c>
      <c r="L9792" t="s">
        <v>324</v>
      </c>
      <c r="M9792" t="s">
        <v>323</v>
      </c>
      <c r="N9792" t="s">
        <v>573</v>
      </c>
    </row>
    <row r="9793" spans="1:14" hidden="1" x14ac:dyDescent="0.25">
      <c r="A9793" t="s">
        <v>241</v>
      </c>
      <c r="B9793" s="1">
        <v>45565</v>
      </c>
      <c r="C9793" t="s">
        <v>100</v>
      </c>
      <c r="D9793" t="s">
        <v>101</v>
      </c>
      <c r="E9793" s="4">
        <v>1000153.42</v>
      </c>
      <c r="F9793" t="s">
        <v>567</v>
      </c>
      <c r="G9793" t="s">
        <v>511</v>
      </c>
      <c r="H9793" t="s">
        <v>324</v>
      </c>
      <c r="I9793" t="s">
        <v>323</v>
      </c>
      <c r="J9793" t="s">
        <v>787</v>
      </c>
      <c r="L9793" t="s">
        <v>324</v>
      </c>
      <c r="M9793" t="s">
        <v>323</v>
      </c>
      <c r="N9793" t="s">
        <v>573</v>
      </c>
    </row>
    <row r="9794" spans="1:14" hidden="1" x14ac:dyDescent="0.25">
      <c r="A9794" t="s">
        <v>241</v>
      </c>
      <c r="B9794" s="1">
        <v>45565</v>
      </c>
      <c r="C9794" t="s">
        <v>108</v>
      </c>
      <c r="D9794" t="s">
        <v>109</v>
      </c>
      <c r="E9794" s="4">
        <v>900000</v>
      </c>
      <c r="F9794" t="s">
        <v>567</v>
      </c>
      <c r="G9794" t="s">
        <v>511</v>
      </c>
      <c r="H9794" t="s">
        <v>324</v>
      </c>
      <c r="I9794" t="s">
        <v>323</v>
      </c>
      <c r="J9794" t="s">
        <v>787</v>
      </c>
      <c r="L9794" t="s">
        <v>324</v>
      </c>
      <c r="M9794" t="s">
        <v>323</v>
      </c>
      <c r="N9794" t="s">
        <v>573</v>
      </c>
    </row>
    <row r="9795" spans="1:14" hidden="1" x14ac:dyDescent="0.25">
      <c r="A9795" t="s">
        <v>241</v>
      </c>
      <c r="B9795" s="1">
        <v>45565</v>
      </c>
      <c r="C9795" t="s">
        <v>846</v>
      </c>
      <c r="D9795" t="s">
        <v>847</v>
      </c>
      <c r="E9795" s="4">
        <v>-8400.0000000000746</v>
      </c>
      <c r="F9795" t="s">
        <v>567</v>
      </c>
      <c r="G9795" t="s">
        <v>511</v>
      </c>
      <c r="H9795" t="s">
        <v>347</v>
      </c>
      <c r="I9795" t="s">
        <v>350</v>
      </c>
      <c r="J9795" t="s">
        <v>848</v>
      </c>
      <c r="L9795" t="s">
        <v>347</v>
      </c>
      <c r="M9795" t="s">
        <v>350</v>
      </c>
      <c r="N9795" t="s">
        <v>573</v>
      </c>
    </row>
    <row r="9796" spans="1:14" hidden="1" x14ac:dyDescent="0.25">
      <c r="A9796" t="s">
        <v>241</v>
      </c>
      <c r="B9796" s="1">
        <v>45565</v>
      </c>
      <c r="C9796" t="s">
        <v>851</v>
      </c>
      <c r="D9796" t="s">
        <v>852</v>
      </c>
      <c r="E9796" s="4">
        <v>-100000</v>
      </c>
      <c r="F9796" t="s">
        <v>567</v>
      </c>
      <c r="G9796" t="s">
        <v>511</v>
      </c>
      <c r="H9796" t="s">
        <v>347</v>
      </c>
      <c r="I9796" t="s">
        <v>350</v>
      </c>
      <c r="J9796" t="s">
        <v>848</v>
      </c>
      <c r="L9796" t="s">
        <v>347</v>
      </c>
      <c r="M9796" t="s">
        <v>350</v>
      </c>
      <c r="N9796" t="s">
        <v>573</v>
      </c>
    </row>
    <row r="9797" spans="1:14" hidden="1" x14ac:dyDescent="0.25">
      <c r="A9797" t="s">
        <v>241</v>
      </c>
      <c r="B9797" s="1">
        <v>45565</v>
      </c>
      <c r="C9797" t="s">
        <v>855</v>
      </c>
      <c r="D9797" t="s">
        <v>856</v>
      </c>
      <c r="E9797" s="4">
        <v>-800000</v>
      </c>
      <c r="F9797" t="s">
        <v>567</v>
      </c>
      <c r="G9797" t="s">
        <v>511</v>
      </c>
      <c r="H9797" t="s">
        <v>347</v>
      </c>
      <c r="I9797" t="s">
        <v>350</v>
      </c>
      <c r="J9797" t="s">
        <v>848</v>
      </c>
      <c r="L9797" t="s">
        <v>347</v>
      </c>
      <c r="M9797" t="s">
        <v>350</v>
      </c>
      <c r="N9797" t="s">
        <v>573</v>
      </c>
    </row>
    <row r="9798" spans="1:14" hidden="1" x14ac:dyDescent="0.25">
      <c r="A9798" t="s">
        <v>241</v>
      </c>
      <c r="B9798" s="1">
        <v>45565</v>
      </c>
      <c r="C9798" t="s">
        <v>859</v>
      </c>
      <c r="D9798" t="s">
        <v>860</v>
      </c>
      <c r="E9798" s="4">
        <v>-99477.040000000008</v>
      </c>
      <c r="F9798" t="s">
        <v>567</v>
      </c>
      <c r="G9798" t="s">
        <v>511</v>
      </c>
      <c r="H9798" t="s">
        <v>351</v>
      </c>
      <c r="I9798" t="s">
        <v>354</v>
      </c>
      <c r="J9798" t="s">
        <v>848</v>
      </c>
      <c r="L9798" t="s">
        <v>351</v>
      </c>
      <c r="M9798" t="s">
        <v>438</v>
      </c>
      <c r="N9798" t="s">
        <v>573</v>
      </c>
    </row>
    <row r="9799" spans="1:14" hidden="1" x14ac:dyDescent="0.25">
      <c r="A9799" t="s">
        <v>241</v>
      </c>
      <c r="B9799" s="1">
        <v>45565</v>
      </c>
      <c r="C9799" t="s">
        <v>1192</v>
      </c>
      <c r="D9799" t="s">
        <v>1193</v>
      </c>
      <c r="E9799" s="4">
        <v>-135322.94000000006</v>
      </c>
      <c r="F9799" t="s">
        <v>567</v>
      </c>
      <c r="G9799" t="s">
        <v>511</v>
      </c>
      <c r="H9799" t="s">
        <v>351</v>
      </c>
      <c r="I9799" t="s">
        <v>354</v>
      </c>
      <c r="J9799" t="s">
        <v>848</v>
      </c>
      <c r="L9799" t="s">
        <v>1194</v>
      </c>
      <c r="M9799" t="s">
        <v>442</v>
      </c>
      <c r="N9799" t="s">
        <v>573</v>
      </c>
    </row>
    <row r="9800" spans="1:14" hidden="1" x14ac:dyDescent="0.25">
      <c r="A9800" t="s">
        <v>241</v>
      </c>
      <c r="B9800" s="1">
        <v>45565</v>
      </c>
      <c r="C9800" t="s">
        <v>865</v>
      </c>
      <c r="D9800" t="s">
        <v>866</v>
      </c>
      <c r="E9800" s="4">
        <v>-100905.84000000001</v>
      </c>
      <c r="F9800" t="s">
        <v>567</v>
      </c>
      <c r="G9800" t="s">
        <v>511</v>
      </c>
      <c r="H9800" t="s">
        <v>351</v>
      </c>
      <c r="I9800" t="s">
        <v>354</v>
      </c>
      <c r="J9800" t="s">
        <v>848</v>
      </c>
      <c r="L9800" t="s">
        <v>351</v>
      </c>
      <c r="M9800" t="s">
        <v>440</v>
      </c>
      <c r="N9800" t="s">
        <v>573</v>
      </c>
    </row>
    <row r="9801" spans="1:14" hidden="1" x14ac:dyDescent="0.25">
      <c r="A9801" t="s">
        <v>241</v>
      </c>
      <c r="B9801" s="1">
        <v>45565</v>
      </c>
      <c r="C9801" t="s">
        <v>871</v>
      </c>
      <c r="D9801" t="s">
        <v>872</v>
      </c>
      <c r="E9801" s="4">
        <v>-140622.34000000005</v>
      </c>
      <c r="F9801" t="s">
        <v>567</v>
      </c>
      <c r="G9801" t="s">
        <v>511</v>
      </c>
      <c r="H9801" t="s">
        <v>519</v>
      </c>
      <c r="I9801" t="s">
        <v>513</v>
      </c>
      <c r="J9801" t="s">
        <v>594</v>
      </c>
      <c r="L9801" t="s">
        <v>519</v>
      </c>
      <c r="M9801" t="s">
        <v>419</v>
      </c>
      <c r="N9801" t="s">
        <v>573</v>
      </c>
    </row>
    <row r="9802" spans="1:14" hidden="1" x14ac:dyDescent="0.25">
      <c r="A9802" t="s">
        <v>241</v>
      </c>
      <c r="B9802" s="1">
        <v>45565</v>
      </c>
      <c r="C9802" t="s">
        <v>873</v>
      </c>
      <c r="D9802" t="s">
        <v>874</v>
      </c>
      <c r="E9802" s="4">
        <v>-253225.76000000004</v>
      </c>
      <c r="F9802" t="s">
        <v>567</v>
      </c>
      <c r="G9802" t="s">
        <v>511</v>
      </c>
      <c r="H9802" t="s">
        <v>519</v>
      </c>
      <c r="I9802" t="s">
        <v>513</v>
      </c>
      <c r="J9802" t="s">
        <v>594</v>
      </c>
      <c r="L9802" t="s">
        <v>519</v>
      </c>
      <c r="M9802" t="s">
        <v>419</v>
      </c>
      <c r="N9802" t="s">
        <v>573</v>
      </c>
    </row>
    <row r="9803" spans="1:14" hidden="1" x14ac:dyDescent="0.25">
      <c r="A9803" t="s">
        <v>241</v>
      </c>
      <c r="B9803" s="1">
        <v>45565</v>
      </c>
      <c r="C9803" t="s">
        <v>875</v>
      </c>
      <c r="D9803" t="s">
        <v>876</v>
      </c>
      <c r="E9803" s="4">
        <v>-194857.99000000011</v>
      </c>
      <c r="F9803" t="s">
        <v>567</v>
      </c>
      <c r="G9803" t="s">
        <v>511</v>
      </c>
      <c r="H9803" t="s">
        <v>519</v>
      </c>
      <c r="I9803" t="s">
        <v>513</v>
      </c>
      <c r="J9803" t="s">
        <v>594</v>
      </c>
      <c r="L9803" t="s">
        <v>519</v>
      </c>
      <c r="M9803" t="s">
        <v>419</v>
      </c>
      <c r="N9803" t="s">
        <v>573</v>
      </c>
    </row>
    <row r="9804" spans="1:14" hidden="1" x14ac:dyDescent="0.25">
      <c r="A9804" t="s">
        <v>241</v>
      </c>
      <c r="B9804" s="1">
        <v>45565</v>
      </c>
      <c r="C9804" t="s">
        <v>879</v>
      </c>
      <c r="D9804" t="s">
        <v>880</v>
      </c>
      <c r="E9804" s="4">
        <v>-71363.575999999986</v>
      </c>
      <c r="F9804" t="s">
        <v>567</v>
      </c>
      <c r="G9804" t="s">
        <v>511</v>
      </c>
      <c r="H9804" t="s">
        <v>519</v>
      </c>
      <c r="I9804" t="s">
        <v>513</v>
      </c>
      <c r="J9804" t="s">
        <v>594</v>
      </c>
      <c r="L9804" t="s">
        <v>519</v>
      </c>
      <c r="M9804" t="s">
        <v>419</v>
      </c>
      <c r="N9804" t="s">
        <v>573</v>
      </c>
    </row>
    <row r="9805" spans="1:14" hidden="1" x14ac:dyDescent="0.25">
      <c r="A9805" t="s">
        <v>241</v>
      </c>
      <c r="B9805" s="1">
        <v>45565</v>
      </c>
      <c r="C9805" t="s">
        <v>881</v>
      </c>
      <c r="D9805" t="s">
        <v>882</v>
      </c>
      <c r="E9805" s="4">
        <v>-16408.5</v>
      </c>
      <c r="F9805" t="s">
        <v>567</v>
      </c>
      <c r="G9805" t="s">
        <v>511</v>
      </c>
      <c r="H9805" t="s">
        <v>519</v>
      </c>
      <c r="I9805" t="s">
        <v>513</v>
      </c>
      <c r="J9805" t="s">
        <v>594</v>
      </c>
      <c r="L9805" t="s">
        <v>519</v>
      </c>
      <c r="M9805" t="s">
        <v>419</v>
      </c>
      <c r="N9805" t="s">
        <v>573</v>
      </c>
    </row>
    <row r="9806" spans="1:14" hidden="1" x14ac:dyDescent="0.25">
      <c r="A9806" t="s">
        <v>241</v>
      </c>
      <c r="B9806" s="1">
        <v>45565</v>
      </c>
      <c r="C9806" t="s">
        <v>883</v>
      </c>
      <c r="D9806" t="s">
        <v>884</v>
      </c>
      <c r="E9806" s="4">
        <v>-11713.16159999999</v>
      </c>
      <c r="F9806" t="s">
        <v>567</v>
      </c>
      <c r="G9806" t="s">
        <v>511</v>
      </c>
      <c r="H9806" t="s">
        <v>519</v>
      </c>
      <c r="I9806" t="s">
        <v>513</v>
      </c>
      <c r="J9806" t="s">
        <v>594</v>
      </c>
      <c r="L9806" t="s">
        <v>519</v>
      </c>
      <c r="M9806" t="s">
        <v>419</v>
      </c>
      <c r="N9806" t="s">
        <v>573</v>
      </c>
    </row>
    <row r="9807" spans="1:14" hidden="1" x14ac:dyDescent="0.25">
      <c r="A9807" t="s">
        <v>241</v>
      </c>
      <c r="B9807" s="1">
        <v>45565</v>
      </c>
      <c r="C9807" t="s">
        <v>885</v>
      </c>
      <c r="D9807" t="s">
        <v>886</v>
      </c>
      <c r="E9807" s="4">
        <v>-16893.239999999991</v>
      </c>
      <c r="F9807" t="s">
        <v>567</v>
      </c>
      <c r="G9807" t="s">
        <v>511</v>
      </c>
      <c r="H9807" t="s">
        <v>519</v>
      </c>
      <c r="I9807" t="s">
        <v>513</v>
      </c>
      <c r="J9807" t="s">
        <v>594</v>
      </c>
      <c r="L9807" t="s">
        <v>519</v>
      </c>
      <c r="M9807" t="s">
        <v>419</v>
      </c>
      <c r="N9807" t="s">
        <v>573</v>
      </c>
    </row>
    <row r="9808" spans="1:14" hidden="1" x14ac:dyDescent="0.25">
      <c r="A9808" t="s">
        <v>241</v>
      </c>
      <c r="B9808" s="1">
        <v>45565</v>
      </c>
      <c r="C9808" t="s">
        <v>887</v>
      </c>
      <c r="D9808" t="s">
        <v>888</v>
      </c>
      <c r="E9808" s="4">
        <v>-10000</v>
      </c>
      <c r="F9808" t="s">
        <v>567</v>
      </c>
      <c r="G9808" t="s">
        <v>511</v>
      </c>
      <c r="H9808" t="s">
        <v>516</v>
      </c>
      <c r="I9808" t="s">
        <v>512</v>
      </c>
      <c r="J9808" t="s">
        <v>572</v>
      </c>
      <c r="L9808" t="s">
        <v>516</v>
      </c>
      <c r="M9808" t="s">
        <v>417</v>
      </c>
      <c r="N9808" t="s">
        <v>573</v>
      </c>
    </row>
    <row r="9809" spans="1:14" hidden="1" x14ac:dyDescent="0.25">
      <c r="A9809" t="s">
        <v>241</v>
      </c>
      <c r="B9809" s="1">
        <v>45565</v>
      </c>
      <c r="C9809" t="s">
        <v>891</v>
      </c>
      <c r="D9809" t="s">
        <v>892</v>
      </c>
      <c r="E9809" s="4">
        <v>-11602</v>
      </c>
      <c r="F9809" t="s">
        <v>567</v>
      </c>
      <c r="G9809" t="s">
        <v>511</v>
      </c>
      <c r="H9809" t="s">
        <v>516</v>
      </c>
      <c r="I9809" t="s">
        <v>512</v>
      </c>
      <c r="J9809" t="s">
        <v>572</v>
      </c>
      <c r="L9809" t="s">
        <v>516</v>
      </c>
      <c r="M9809" t="s">
        <v>417</v>
      </c>
      <c r="N9809" t="s">
        <v>573</v>
      </c>
    </row>
    <row r="9810" spans="1:14" hidden="1" x14ac:dyDescent="0.25">
      <c r="A9810" t="s">
        <v>241</v>
      </c>
      <c r="B9810" s="1">
        <v>45565</v>
      </c>
      <c r="C9810" t="s">
        <v>893</v>
      </c>
      <c r="D9810" t="s">
        <v>894</v>
      </c>
      <c r="E9810" s="4">
        <v>-43712.670000000049</v>
      </c>
      <c r="F9810" t="s">
        <v>567</v>
      </c>
      <c r="G9810" t="s">
        <v>511</v>
      </c>
      <c r="H9810" t="s">
        <v>516</v>
      </c>
      <c r="I9810" t="s">
        <v>512</v>
      </c>
      <c r="J9810" t="s">
        <v>572</v>
      </c>
      <c r="L9810" t="s">
        <v>516</v>
      </c>
      <c r="M9810" t="s">
        <v>417</v>
      </c>
      <c r="N9810" t="s">
        <v>573</v>
      </c>
    </row>
    <row r="9811" spans="1:14" hidden="1" x14ac:dyDescent="0.25">
      <c r="A9811" t="s">
        <v>241</v>
      </c>
      <c r="B9811" s="1">
        <v>45565</v>
      </c>
      <c r="C9811" t="s">
        <v>895</v>
      </c>
      <c r="D9811" t="s">
        <v>896</v>
      </c>
      <c r="E9811" s="4">
        <v>-54028.090000000011</v>
      </c>
      <c r="F9811" t="s">
        <v>567</v>
      </c>
      <c r="G9811" t="s">
        <v>511</v>
      </c>
      <c r="H9811" t="s">
        <v>516</v>
      </c>
      <c r="I9811" t="s">
        <v>512</v>
      </c>
      <c r="J9811" t="s">
        <v>572</v>
      </c>
      <c r="L9811" t="s">
        <v>516</v>
      </c>
      <c r="M9811" t="s">
        <v>417</v>
      </c>
      <c r="N9811" t="s">
        <v>573</v>
      </c>
    </row>
    <row r="9812" spans="1:14" hidden="1" x14ac:dyDescent="0.25">
      <c r="A9812" t="s">
        <v>241</v>
      </c>
      <c r="B9812" s="1">
        <v>45565</v>
      </c>
      <c r="C9812" t="s">
        <v>897</v>
      </c>
      <c r="D9812" t="s">
        <v>898</v>
      </c>
      <c r="E9812" s="4">
        <v>-689282</v>
      </c>
      <c r="F9812" t="s">
        <v>567</v>
      </c>
      <c r="G9812" t="s">
        <v>511</v>
      </c>
      <c r="H9812" t="s">
        <v>331</v>
      </c>
      <c r="I9812" t="s">
        <v>332</v>
      </c>
      <c r="J9812" t="s">
        <v>899</v>
      </c>
      <c r="L9812" t="s">
        <v>331</v>
      </c>
      <c r="M9812" t="s">
        <v>332</v>
      </c>
      <c r="N9812" t="s">
        <v>573</v>
      </c>
    </row>
    <row r="9813" spans="1:14" hidden="1" x14ac:dyDescent="0.25">
      <c r="A9813" t="s">
        <v>241</v>
      </c>
      <c r="B9813" s="1">
        <v>45565</v>
      </c>
      <c r="C9813" t="s">
        <v>145</v>
      </c>
      <c r="D9813" t="s">
        <v>1199</v>
      </c>
      <c r="E9813" s="4">
        <v>-315297.5</v>
      </c>
      <c r="F9813" t="s">
        <v>567</v>
      </c>
      <c r="G9813" t="s">
        <v>511</v>
      </c>
      <c r="H9813" t="s">
        <v>338</v>
      </c>
      <c r="I9813" t="s">
        <v>136</v>
      </c>
      <c r="J9813" t="s">
        <v>655</v>
      </c>
      <c r="L9813" t="s">
        <v>338</v>
      </c>
      <c r="M9813" t="s">
        <v>136</v>
      </c>
      <c r="N9813" t="s">
        <v>573</v>
      </c>
    </row>
    <row r="9814" spans="1:14" hidden="1" x14ac:dyDescent="0.25">
      <c r="A9814" t="s">
        <v>241</v>
      </c>
      <c r="B9814" s="1">
        <v>45565</v>
      </c>
      <c r="C9814" t="s">
        <v>141</v>
      </c>
      <c r="D9814" t="s">
        <v>1318</v>
      </c>
      <c r="E9814" s="4">
        <v>-194176</v>
      </c>
      <c r="F9814" t="s">
        <v>567</v>
      </c>
      <c r="G9814" t="s">
        <v>511</v>
      </c>
      <c r="H9814" t="s">
        <v>338</v>
      </c>
      <c r="I9814" t="s">
        <v>136</v>
      </c>
      <c r="J9814" t="s">
        <v>655</v>
      </c>
      <c r="L9814" t="s">
        <v>338</v>
      </c>
      <c r="M9814" t="s">
        <v>136</v>
      </c>
      <c r="N9814" t="s">
        <v>573</v>
      </c>
    </row>
    <row r="9815" spans="1:14" hidden="1" x14ac:dyDescent="0.25">
      <c r="A9815" t="s">
        <v>241</v>
      </c>
      <c r="B9815" s="1">
        <v>45565</v>
      </c>
      <c r="C9815" t="s">
        <v>902</v>
      </c>
      <c r="D9815" t="s">
        <v>903</v>
      </c>
      <c r="E9815" s="4">
        <v>-167758.73999999993</v>
      </c>
      <c r="F9815" t="s">
        <v>567</v>
      </c>
      <c r="G9815" t="s">
        <v>511</v>
      </c>
      <c r="H9815" t="s">
        <v>328</v>
      </c>
      <c r="I9815" t="s">
        <v>329</v>
      </c>
      <c r="J9815" t="s">
        <v>904</v>
      </c>
      <c r="L9815" t="s">
        <v>328</v>
      </c>
      <c r="M9815" t="s">
        <v>329</v>
      </c>
      <c r="N9815" t="s">
        <v>573</v>
      </c>
    </row>
    <row r="9816" spans="1:14" hidden="1" x14ac:dyDescent="0.25">
      <c r="A9816" t="s">
        <v>241</v>
      </c>
      <c r="B9816" s="1">
        <v>45565</v>
      </c>
      <c r="C9816" t="s">
        <v>905</v>
      </c>
      <c r="D9816" t="s">
        <v>906</v>
      </c>
      <c r="E9816" s="4">
        <v>-437183.26</v>
      </c>
      <c r="F9816" t="s">
        <v>567</v>
      </c>
      <c r="G9816" t="s">
        <v>511</v>
      </c>
      <c r="H9816" t="s">
        <v>328</v>
      </c>
      <c r="I9816" t="s">
        <v>329</v>
      </c>
      <c r="J9816" t="s">
        <v>904</v>
      </c>
      <c r="L9816" t="s">
        <v>328</v>
      </c>
      <c r="M9816" t="s">
        <v>329</v>
      </c>
      <c r="N9816" t="s">
        <v>573</v>
      </c>
    </row>
    <row r="9817" spans="1:14" hidden="1" x14ac:dyDescent="0.25">
      <c r="A9817" t="s">
        <v>241</v>
      </c>
      <c r="B9817" s="1">
        <v>45565</v>
      </c>
      <c r="C9817" t="s">
        <v>907</v>
      </c>
      <c r="D9817" t="s">
        <v>908</v>
      </c>
      <c r="E9817" s="4">
        <v>-50786.170000000013</v>
      </c>
      <c r="F9817" t="s">
        <v>567</v>
      </c>
      <c r="G9817" t="s">
        <v>511</v>
      </c>
      <c r="H9817" t="s">
        <v>328</v>
      </c>
      <c r="I9817" t="s">
        <v>329</v>
      </c>
      <c r="J9817" t="s">
        <v>904</v>
      </c>
      <c r="L9817" t="s">
        <v>328</v>
      </c>
      <c r="M9817" t="s">
        <v>329</v>
      </c>
      <c r="N9817" t="s">
        <v>573</v>
      </c>
    </row>
    <row r="9818" spans="1:14" hidden="1" x14ac:dyDescent="0.25">
      <c r="A9818" t="s">
        <v>241</v>
      </c>
      <c r="B9818" s="1">
        <v>45565</v>
      </c>
      <c r="C9818" t="s">
        <v>909</v>
      </c>
      <c r="D9818" t="s">
        <v>910</v>
      </c>
      <c r="E9818" s="4">
        <v>-13963.669999999995</v>
      </c>
      <c r="F9818" t="s">
        <v>567</v>
      </c>
      <c r="G9818" t="s">
        <v>511</v>
      </c>
      <c r="H9818" t="s">
        <v>328</v>
      </c>
      <c r="I9818" t="s">
        <v>329</v>
      </c>
      <c r="J9818" t="s">
        <v>904</v>
      </c>
      <c r="L9818" t="s">
        <v>328</v>
      </c>
      <c r="M9818" t="s">
        <v>329</v>
      </c>
      <c r="N9818" t="s">
        <v>573</v>
      </c>
    </row>
    <row r="9819" spans="1:14" hidden="1" x14ac:dyDescent="0.25">
      <c r="A9819" t="s">
        <v>241</v>
      </c>
      <c r="B9819" s="1">
        <v>45565</v>
      </c>
      <c r="C9819" t="s">
        <v>913</v>
      </c>
      <c r="D9819" t="s">
        <v>914</v>
      </c>
      <c r="E9819" s="4">
        <v>-195502.61</v>
      </c>
      <c r="F9819" t="s">
        <v>567</v>
      </c>
      <c r="G9819" t="s">
        <v>511</v>
      </c>
      <c r="H9819" t="s">
        <v>340</v>
      </c>
      <c r="I9819" t="s">
        <v>341</v>
      </c>
      <c r="J9819" t="s">
        <v>667</v>
      </c>
      <c r="L9819" t="s">
        <v>340</v>
      </c>
      <c r="M9819" t="s">
        <v>341</v>
      </c>
      <c r="N9819" t="s">
        <v>573</v>
      </c>
    </row>
    <row r="9820" spans="1:14" hidden="1" x14ac:dyDescent="0.25">
      <c r="A9820" t="s">
        <v>241</v>
      </c>
      <c r="B9820" s="1">
        <v>45565</v>
      </c>
      <c r="C9820" t="s">
        <v>1379</v>
      </c>
      <c r="D9820" t="s">
        <v>1380</v>
      </c>
      <c r="E9820" s="4">
        <v>-29480</v>
      </c>
      <c r="F9820" t="s">
        <v>567</v>
      </c>
      <c r="G9820" t="s">
        <v>511</v>
      </c>
      <c r="H9820" t="s">
        <v>331</v>
      </c>
      <c r="I9820" t="s">
        <v>332</v>
      </c>
      <c r="J9820" t="s">
        <v>899</v>
      </c>
      <c r="M9820" t="s">
        <v>332</v>
      </c>
      <c r="N9820" t="s">
        <v>573</v>
      </c>
    </row>
    <row r="9821" spans="1:14" hidden="1" x14ac:dyDescent="0.25">
      <c r="A9821" t="s">
        <v>241</v>
      </c>
      <c r="B9821" s="1">
        <v>45565</v>
      </c>
      <c r="C9821" t="s">
        <v>110</v>
      </c>
      <c r="D9821" t="s">
        <v>926</v>
      </c>
      <c r="E9821" s="4">
        <v>-149333.34999999998</v>
      </c>
      <c r="F9821" t="s">
        <v>567</v>
      </c>
      <c r="G9821" t="s">
        <v>511</v>
      </c>
      <c r="H9821" t="s">
        <v>333</v>
      </c>
      <c r="I9821" t="s">
        <v>335</v>
      </c>
      <c r="J9821" t="s">
        <v>923</v>
      </c>
      <c r="L9821" t="s">
        <v>333</v>
      </c>
      <c r="M9821" t="s">
        <v>335</v>
      </c>
      <c r="N9821" t="s">
        <v>573</v>
      </c>
    </row>
    <row r="9822" spans="1:14" hidden="1" x14ac:dyDescent="0.25">
      <c r="A9822" t="s">
        <v>241</v>
      </c>
      <c r="B9822" s="1">
        <v>45565</v>
      </c>
      <c r="C9822" t="s">
        <v>112</v>
      </c>
      <c r="D9822" t="s">
        <v>937</v>
      </c>
      <c r="E9822" s="4">
        <v>-335874.88000000018</v>
      </c>
      <c r="F9822" t="s">
        <v>567</v>
      </c>
      <c r="G9822" t="s">
        <v>511</v>
      </c>
      <c r="H9822" t="s">
        <v>333</v>
      </c>
      <c r="I9822" t="s">
        <v>335</v>
      </c>
      <c r="J9822" t="s">
        <v>923</v>
      </c>
      <c r="L9822" t="s">
        <v>333</v>
      </c>
      <c r="M9822" t="s">
        <v>335</v>
      </c>
      <c r="N9822" t="s">
        <v>573</v>
      </c>
    </row>
    <row r="9823" spans="1:14" hidden="1" x14ac:dyDescent="0.25">
      <c r="A9823" t="s">
        <v>241</v>
      </c>
      <c r="B9823" s="1">
        <v>45565</v>
      </c>
      <c r="C9823" t="s">
        <v>115</v>
      </c>
      <c r="D9823" t="s">
        <v>944</v>
      </c>
      <c r="E9823" s="4">
        <v>-158617.24</v>
      </c>
      <c r="F9823" t="s">
        <v>567</v>
      </c>
      <c r="G9823" t="s">
        <v>511</v>
      </c>
      <c r="H9823" t="s">
        <v>333</v>
      </c>
      <c r="I9823" t="s">
        <v>335</v>
      </c>
      <c r="J9823" t="s">
        <v>923</v>
      </c>
      <c r="L9823" t="s">
        <v>333</v>
      </c>
      <c r="M9823" t="s">
        <v>335</v>
      </c>
      <c r="N9823" t="s">
        <v>573</v>
      </c>
    </row>
    <row r="9824" spans="1:14" hidden="1" x14ac:dyDescent="0.25">
      <c r="A9824" t="s">
        <v>241</v>
      </c>
      <c r="B9824" s="1">
        <v>45565</v>
      </c>
      <c r="C9824" t="s">
        <v>117</v>
      </c>
      <c r="D9824" t="s">
        <v>947</v>
      </c>
      <c r="E9824" s="4">
        <v>-44531.820000000007</v>
      </c>
      <c r="F9824" t="s">
        <v>567</v>
      </c>
      <c r="G9824" t="s">
        <v>511</v>
      </c>
      <c r="H9824" t="s">
        <v>333</v>
      </c>
      <c r="I9824" t="s">
        <v>335</v>
      </c>
      <c r="J9824" t="s">
        <v>923</v>
      </c>
      <c r="L9824" t="s">
        <v>333</v>
      </c>
      <c r="M9824" t="s">
        <v>335</v>
      </c>
      <c r="N9824" t="s">
        <v>573</v>
      </c>
    </row>
    <row r="9825" spans="1:14" hidden="1" x14ac:dyDescent="0.25">
      <c r="A9825" t="s">
        <v>241</v>
      </c>
      <c r="B9825" s="1">
        <v>45565</v>
      </c>
      <c r="C9825" t="s">
        <v>119</v>
      </c>
      <c r="D9825" t="s">
        <v>1202</v>
      </c>
      <c r="E9825" s="4">
        <v>-110275.99</v>
      </c>
      <c r="F9825" t="s">
        <v>567</v>
      </c>
      <c r="G9825" t="s">
        <v>511</v>
      </c>
      <c r="H9825" t="s">
        <v>333</v>
      </c>
      <c r="I9825" t="s">
        <v>335</v>
      </c>
      <c r="J9825" t="s">
        <v>923</v>
      </c>
      <c r="L9825" t="s">
        <v>333</v>
      </c>
      <c r="M9825" t="s">
        <v>335</v>
      </c>
      <c r="N9825" t="s">
        <v>573</v>
      </c>
    </row>
    <row r="9826" spans="1:14" hidden="1" x14ac:dyDescent="0.25">
      <c r="A9826" t="s">
        <v>241</v>
      </c>
      <c r="B9826" s="1">
        <v>45565</v>
      </c>
      <c r="C9826" t="s">
        <v>121</v>
      </c>
      <c r="D9826" t="s">
        <v>1203</v>
      </c>
      <c r="E9826" s="4">
        <v>-1730397.4299999997</v>
      </c>
      <c r="F9826" t="s">
        <v>567</v>
      </c>
      <c r="G9826" t="s">
        <v>511</v>
      </c>
      <c r="H9826" t="s">
        <v>333</v>
      </c>
      <c r="I9826" t="s">
        <v>335</v>
      </c>
      <c r="J9826" t="s">
        <v>923</v>
      </c>
      <c r="L9826" t="s">
        <v>333</v>
      </c>
      <c r="M9826" t="s">
        <v>335</v>
      </c>
      <c r="N9826" t="s">
        <v>573</v>
      </c>
    </row>
    <row r="9827" spans="1:14" hidden="1" x14ac:dyDescent="0.25">
      <c r="A9827" t="s">
        <v>241</v>
      </c>
      <c r="B9827" s="1">
        <v>45565</v>
      </c>
      <c r="C9827" t="s">
        <v>123</v>
      </c>
      <c r="D9827" t="s">
        <v>1204</v>
      </c>
      <c r="E9827" s="4">
        <v>-63287.94</v>
      </c>
      <c r="F9827" t="s">
        <v>567</v>
      </c>
      <c r="G9827" t="s">
        <v>511</v>
      </c>
      <c r="H9827" t="s">
        <v>333</v>
      </c>
      <c r="I9827" t="s">
        <v>335</v>
      </c>
      <c r="J9827" t="s">
        <v>923</v>
      </c>
      <c r="L9827" t="s">
        <v>333</v>
      </c>
      <c r="M9827" t="s">
        <v>449</v>
      </c>
      <c r="N9827" t="s">
        <v>573</v>
      </c>
    </row>
    <row r="9828" spans="1:14" hidden="1" x14ac:dyDescent="0.25">
      <c r="A9828" t="s">
        <v>241</v>
      </c>
      <c r="B9828" s="1">
        <v>45565</v>
      </c>
      <c r="C9828" t="s">
        <v>975</v>
      </c>
      <c r="D9828" t="s">
        <v>976</v>
      </c>
      <c r="E9828" s="4">
        <v>-810769.86999999988</v>
      </c>
      <c r="F9828" t="s">
        <v>567</v>
      </c>
      <c r="G9828" t="s">
        <v>511</v>
      </c>
      <c r="H9828" t="s">
        <v>342</v>
      </c>
      <c r="I9828" t="s">
        <v>343</v>
      </c>
      <c r="J9828" t="s">
        <v>725</v>
      </c>
      <c r="L9828" t="s">
        <v>342</v>
      </c>
      <c r="M9828" t="s">
        <v>343</v>
      </c>
      <c r="N9828" t="s">
        <v>573</v>
      </c>
    </row>
    <row r="9829" spans="1:14" hidden="1" x14ac:dyDescent="0.25">
      <c r="A9829" t="s">
        <v>241</v>
      </c>
      <c r="B9829" s="1">
        <v>45565</v>
      </c>
      <c r="C9829" t="s">
        <v>979</v>
      </c>
      <c r="D9829" t="s">
        <v>980</v>
      </c>
      <c r="E9829" s="4">
        <v>-3624.0400000000013</v>
      </c>
      <c r="F9829" t="s">
        <v>567</v>
      </c>
      <c r="G9829" t="s">
        <v>511</v>
      </c>
      <c r="H9829" t="s">
        <v>342</v>
      </c>
      <c r="I9829" t="s">
        <v>343</v>
      </c>
      <c r="J9829" t="s">
        <v>725</v>
      </c>
      <c r="L9829" t="s">
        <v>342</v>
      </c>
      <c r="M9829" t="s">
        <v>343</v>
      </c>
      <c r="N9829" t="s">
        <v>573</v>
      </c>
    </row>
    <row r="9830" spans="1:14" hidden="1" x14ac:dyDescent="0.25">
      <c r="A9830" t="s">
        <v>241</v>
      </c>
      <c r="B9830" s="1">
        <v>45565</v>
      </c>
      <c r="C9830" t="s">
        <v>983</v>
      </c>
      <c r="D9830" t="s">
        <v>984</v>
      </c>
      <c r="E9830" s="4">
        <v>-1280.3899999999983</v>
      </c>
      <c r="F9830" t="s">
        <v>567</v>
      </c>
      <c r="G9830" t="s">
        <v>511</v>
      </c>
      <c r="H9830" t="s">
        <v>342</v>
      </c>
      <c r="I9830" t="s">
        <v>343</v>
      </c>
      <c r="J9830" t="s">
        <v>725</v>
      </c>
      <c r="L9830" t="s">
        <v>342</v>
      </c>
      <c r="M9830" t="s">
        <v>343</v>
      </c>
      <c r="N9830" t="s">
        <v>573</v>
      </c>
    </row>
    <row r="9831" spans="1:14" hidden="1" x14ac:dyDescent="0.25">
      <c r="A9831" t="s">
        <v>241</v>
      </c>
      <c r="B9831" s="1">
        <v>45565</v>
      </c>
      <c r="C9831" t="s">
        <v>1362</v>
      </c>
      <c r="D9831" t="s">
        <v>1363</v>
      </c>
      <c r="E9831" s="4">
        <v>262692.65000000002</v>
      </c>
      <c r="F9831" t="s">
        <v>567</v>
      </c>
      <c r="G9831" t="s">
        <v>511</v>
      </c>
      <c r="H9831" t="s">
        <v>342</v>
      </c>
      <c r="I9831" t="s">
        <v>343</v>
      </c>
      <c r="J9831" t="s">
        <v>725</v>
      </c>
      <c r="L9831" t="s">
        <v>342</v>
      </c>
      <c r="M9831" t="s">
        <v>343</v>
      </c>
      <c r="N9831" t="s">
        <v>573</v>
      </c>
    </row>
    <row r="9832" spans="1:14" hidden="1" x14ac:dyDescent="0.25">
      <c r="A9832" t="s">
        <v>241</v>
      </c>
      <c r="B9832" s="1">
        <v>45565</v>
      </c>
      <c r="C9832" t="s">
        <v>995</v>
      </c>
      <c r="D9832" t="s">
        <v>996</v>
      </c>
      <c r="E9832" s="4">
        <v>-603158.65999999992</v>
      </c>
      <c r="F9832" t="s">
        <v>567</v>
      </c>
      <c r="G9832" t="s">
        <v>511</v>
      </c>
      <c r="H9832" t="s">
        <v>352</v>
      </c>
      <c r="I9832" t="s">
        <v>353</v>
      </c>
      <c r="J9832" t="s">
        <v>746</v>
      </c>
      <c r="L9832" t="s">
        <v>352</v>
      </c>
      <c r="M9832" t="s">
        <v>349</v>
      </c>
      <c r="N9832" t="s">
        <v>573</v>
      </c>
    </row>
    <row r="9833" spans="1:14" hidden="1" x14ac:dyDescent="0.25">
      <c r="A9833" t="s">
        <v>241</v>
      </c>
      <c r="B9833" s="1">
        <v>45565</v>
      </c>
      <c r="C9833" t="s">
        <v>1003</v>
      </c>
      <c r="D9833" t="s">
        <v>1004</v>
      </c>
      <c r="E9833" s="4">
        <v>-140992.36000000002</v>
      </c>
      <c r="F9833" t="s">
        <v>567</v>
      </c>
      <c r="G9833" t="s">
        <v>511</v>
      </c>
      <c r="H9833" t="s">
        <v>348</v>
      </c>
      <c r="I9833" t="s">
        <v>349</v>
      </c>
      <c r="J9833" t="s">
        <v>746</v>
      </c>
      <c r="L9833" t="s">
        <v>348</v>
      </c>
      <c r="M9833" t="s">
        <v>349</v>
      </c>
      <c r="N9833" t="s">
        <v>573</v>
      </c>
    </row>
    <row r="9834" spans="1:14" hidden="1" x14ac:dyDescent="0.25">
      <c r="A9834" t="s">
        <v>241</v>
      </c>
      <c r="B9834" s="1">
        <v>45565</v>
      </c>
      <c r="C9834" t="s">
        <v>1291</v>
      </c>
      <c r="D9834" t="s">
        <v>1292</v>
      </c>
      <c r="E9834" s="4">
        <v>-146915.84</v>
      </c>
      <c r="F9834" t="s">
        <v>567</v>
      </c>
      <c r="G9834" t="s">
        <v>511</v>
      </c>
      <c r="H9834" t="s">
        <v>348</v>
      </c>
      <c r="I9834" t="s">
        <v>349</v>
      </c>
      <c r="J9834" t="s">
        <v>746</v>
      </c>
      <c r="L9834" t="s">
        <v>348</v>
      </c>
      <c r="M9834" t="s">
        <v>349</v>
      </c>
      <c r="N9834" t="s">
        <v>573</v>
      </c>
    </row>
    <row r="9835" spans="1:14" hidden="1" x14ac:dyDescent="0.25">
      <c r="A9835" t="s">
        <v>241</v>
      </c>
      <c r="B9835" s="1">
        <v>45565</v>
      </c>
      <c r="C9835" t="s">
        <v>1256</v>
      </c>
      <c r="D9835" t="s">
        <v>1257</v>
      </c>
      <c r="E9835" s="4">
        <v>-1300</v>
      </c>
      <c r="F9835" t="s">
        <v>567</v>
      </c>
      <c r="G9835" t="s">
        <v>511</v>
      </c>
      <c r="H9835" t="s">
        <v>348</v>
      </c>
      <c r="I9835" t="s">
        <v>349</v>
      </c>
      <c r="J9835" t="s">
        <v>746</v>
      </c>
      <c r="L9835" t="s">
        <v>348</v>
      </c>
      <c r="M9835" t="s">
        <v>349</v>
      </c>
      <c r="N9835" t="s">
        <v>573</v>
      </c>
    </row>
    <row r="9836" spans="1:14" hidden="1" x14ac:dyDescent="0.25">
      <c r="A9836" t="s">
        <v>241</v>
      </c>
      <c r="B9836" s="1">
        <v>45565</v>
      </c>
      <c r="C9836" t="s">
        <v>1011</v>
      </c>
      <c r="D9836" t="s">
        <v>1012</v>
      </c>
      <c r="E9836" s="4">
        <v>-58638.899999999987</v>
      </c>
      <c r="F9836" t="s">
        <v>567</v>
      </c>
      <c r="G9836" t="s">
        <v>511</v>
      </c>
      <c r="H9836" t="s">
        <v>348</v>
      </c>
      <c r="I9836" t="s">
        <v>349</v>
      </c>
      <c r="J9836" t="s">
        <v>746</v>
      </c>
      <c r="L9836" t="s">
        <v>348</v>
      </c>
      <c r="M9836" t="s">
        <v>349</v>
      </c>
      <c r="N9836" t="s">
        <v>573</v>
      </c>
    </row>
    <row r="9837" spans="1:14" hidden="1" x14ac:dyDescent="0.25">
      <c r="A9837" t="s">
        <v>241</v>
      </c>
      <c r="B9837" s="1">
        <v>45565</v>
      </c>
      <c r="C9837" t="s">
        <v>1015</v>
      </c>
      <c r="D9837" t="s">
        <v>1016</v>
      </c>
      <c r="E9837" s="4">
        <v>-3131.200000000003</v>
      </c>
      <c r="F9837" t="s">
        <v>567</v>
      </c>
      <c r="G9837" t="s">
        <v>511</v>
      </c>
      <c r="H9837" t="s">
        <v>348</v>
      </c>
      <c r="I9837" t="s">
        <v>349</v>
      </c>
      <c r="J9837" t="s">
        <v>746</v>
      </c>
      <c r="L9837" t="s">
        <v>348</v>
      </c>
      <c r="M9837" t="s">
        <v>349</v>
      </c>
      <c r="N9837" t="s">
        <v>573</v>
      </c>
    </row>
    <row r="9838" spans="1:14" hidden="1" x14ac:dyDescent="0.25">
      <c r="A9838" t="s">
        <v>241</v>
      </c>
      <c r="B9838" s="1">
        <v>45565</v>
      </c>
      <c r="C9838" t="s">
        <v>1019</v>
      </c>
      <c r="D9838" t="s">
        <v>1020</v>
      </c>
      <c r="E9838" s="4">
        <v>-4152.6499999999551</v>
      </c>
      <c r="F9838" t="s">
        <v>567</v>
      </c>
      <c r="G9838" t="s">
        <v>511</v>
      </c>
      <c r="H9838" t="s">
        <v>348</v>
      </c>
      <c r="I9838" t="s">
        <v>349</v>
      </c>
      <c r="J9838" t="s">
        <v>746</v>
      </c>
      <c r="L9838" t="s">
        <v>348</v>
      </c>
      <c r="M9838" t="s">
        <v>349</v>
      </c>
      <c r="N9838" t="s">
        <v>573</v>
      </c>
    </row>
    <row r="9839" spans="1:14" hidden="1" x14ac:dyDescent="0.25">
      <c r="A9839" t="s">
        <v>241</v>
      </c>
      <c r="B9839" s="1">
        <v>45565</v>
      </c>
      <c r="C9839" t="s">
        <v>1023</v>
      </c>
      <c r="D9839" t="s">
        <v>1024</v>
      </c>
      <c r="E9839" s="4">
        <v>-19629.97</v>
      </c>
      <c r="F9839" t="s">
        <v>567</v>
      </c>
      <c r="G9839" t="s">
        <v>511</v>
      </c>
      <c r="H9839" t="s">
        <v>348</v>
      </c>
      <c r="I9839" t="s">
        <v>349</v>
      </c>
      <c r="J9839" t="s">
        <v>746</v>
      </c>
      <c r="L9839" t="s">
        <v>348</v>
      </c>
      <c r="M9839" t="s">
        <v>349</v>
      </c>
      <c r="N9839" t="s">
        <v>573</v>
      </c>
    </row>
    <row r="9840" spans="1:14" hidden="1" x14ac:dyDescent="0.25">
      <c r="A9840" t="s">
        <v>241</v>
      </c>
      <c r="B9840" s="1">
        <v>45565</v>
      </c>
      <c r="C9840" t="s">
        <v>1381</v>
      </c>
      <c r="D9840" t="s">
        <v>1382</v>
      </c>
      <c r="E9840" s="4">
        <v>-1603.61</v>
      </c>
      <c r="F9840" t="s">
        <v>567</v>
      </c>
      <c r="G9840" t="s">
        <v>511</v>
      </c>
      <c r="H9840" t="s">
        <v>331</v>
      </c>
      <c r="I9840" t="s">
        <v>332</v>
      </c>
      <c r="J9840" t="s">
        <v>899</v>
      </c>
      <c r="M9840" t="s">
        <v>332</v>
      </c>
      <c r="N9840" t="s">
        <v>573</v>
      </c>
    </row>
    <row r="9841" spans="1:14" hidden="1" x14ac:dyDescent="0.25">
      <c r="A9841" t="s">
        <v>241</v>
      </c>
      <c r="B9841" s="1">
        <v>45565</v>
      </c>
      <c r="C9841" t="s">
        <v>1207</v>
      </c>
      <c r="D9841" t="s">
        <v>1208</v>
      </c>
      <c r="E9841" s="4">
        <v>-1582.899999999994</v>
      </c>
      <c r="F9841" t="s">
        <v>567</v>
      </c>
      <c r="G9841" t="s">
        <v>511</v>
      </c>
      <c r="H9841" t="s">
        <v>348</v>
      </c>
      <c r="I9841" t="s">
        <v>349</v>
      </c>
      <c r="J9841" t="s">
        <v>746</v>
      </c>
      <c r="L9841" t="s">
        <v>348</v>
      </c>
      <c r="M9841" t="s">
        <v>349</v>
      </c>
      <c r="N9841" t="s">
        <v>573</v>
      </c>
    </row>
    <row r="9842" spans="1:14" hidden="1" x14ac:dyDescent="0.25">
      <c r="A9842" t="s">
        <v>241</v>
      </c>
      <c r="B9842" s="1">
        <v>45565</v>
      </c>
      <c r="C9842" t="s">
        <v>1269</v>
      </c>
      <c r="D9842" t="s">
        <v>1270</v>
      </c>
      <c r="E9842" s="4">
        <v>-10400</v>
      </c>
      <c r="F9842" t="s">
        <v>567</v>
      </c>
      <c r="G9842" t="s">
        <v>511</v>
      </c>
      <c r="H9842" t="s">
        <v>348</v>
      </c>
      <c r="I9842" t="s">
        <v>349</v>
      </c>
      <c r="J9842" t="s">
        <v>746</v>
      </c>
      <c r="L9842" t="s">
        <v>348</v>
      </c>
      <c r="M9842" t="s">
        <v>349</v>
      </c>
      <c r="N9842" t="s">
        <v>573</v>
      </c>
    </row>
    <row r="9843" spans="1:14" hidden="1" x14ac:dyDescent="0.25">
      <c r="A9843" t="s">
        <v>241</v>
      </c>
      <c r="B9843" s="1">
        <v>45565</v>
      </c>
      <c r="C9843" t="s">
        <v>1320</v>
      </c>
      <c r="D9843" t="s">
        <v>1321</v>
      </c>
      <c r="E9843" s="4">
        <v>-13290.75</v>
      </c>
      <c r="F9843" t="s">
        <v>567</v>
      </c>
      <c r="G9843" t="s">
        <v>511</v>
      </c>
      <c r="H9843" t="s">
        <v>348</v>
      </c>
      <c r="I9843" t="s">
        <v>349</v>
      </c>
      <c r="J9843" t="s">
        <v>746</v>
      </c>
      <c r="L9843" t="s">
        <v>348</v>
      </c>
      <c r="M9843" t="s">
        <v>349</v>
      </c>
      <c r="N9843" t="s">
        <v>573</v>
      </c>
    </row>
    <row r="9844" spans="1:14" hidden="1" x14ac:dyDescent="0.25">
      <c r="A9844" t="s">
        <v>241</v>
      </c>
      <c r="B9844" s="1">
        <v>45565</v>
      </c>
      <c r="C9844" t="s">
        <v>1033</v>
      </c>
      <c r="D9844" t="s">
        <v>1034</v>
      </c>
      <c r="E9844" s="4">
        <v>-4618.4500000000035</v>
      </c>
      <c r="F9844" t="s">
        <v>567</v>
      </c>
      <c r="G9844" t="s">
        <v>511</v>
      </c>
      <c r="H9844" t="s">
        <v>348</v>
      </c>
      <c r="I9844" t="s">
        <v>349</v>
      </c>
      <c r="J9844" t="s">
        <v>667</v>
      </c>
      <c r="L9844" t="s">
        <v>340</v>
      </c>
      <c r="M9844" t="s">
        <v>349</v>
      </c>
      <c r="N9844" t="s">
        <v>573</v>
      </c>
    </row>
    <row r="9845" spans="1:14" hidden="1" x14ac:dyDescent="0.25">
      <c r="A9845" t="s">
        <v>241</v>
      </c>
      <c r="B9845" s="1">
        <v>45565</v>
      </c>
      <c r="C9845" t="s">
        <v>1209</v>
      </c>
      <c r="D9845" t="s">
        <v>1210</v>
      </c>
      <c r="E9845" s="4">
        <v>-12169.329999999962</v>
      </c>
      <c r="F9845" t="s">
        <v>567</v>
      </c>
      <c r="G9845" t="s">
        <v>511</v>
      </c>
      <c r="H9845" t="s">
        <v>348</v>
      </c>
      <c r="I9845" t="s">
        <v>349</v>
      </c>
      <c r="J9845" t="s">
        <v>746</v>
      </c>
      <c r="L9845" t="s">
        <v>348</v>
      </c>
      <c r="M9845" t="s">
        <v>349</v>
      </c>
      <c r="N9845" t="s">
        <v>573</v>
      </c>
    </row>
    <row r="9846" spans="1:14" hidden="1" x14ac:dyDescent="0.25">
      <c r="A9846" t="s">
        <v>241</v>
      </c>
      <c r="B9846" s="1">
        <v>45565</v>
      </c>
      <c r="C9846" t="s">
        <v>1383</v>
      </c>
      <c r="D9846" t="s">
        <v>1384</v>
      </c>
      <c r="E9846" s="4">
        <v>10640</v>
      </c>
      <c r="F9846" t="s">
        <v>567</v>
      </c>
      <c r="G9846" t="s">
        <v>511</v>
      </c>
      <c r="H9846" t="s">
        <v>348</v>
      </c>
      <c r="I9846" t="s">
        <v>349</v>
      </c>
      <c r="J9846" t="s">
        <v>746</v>
      </c>
      <c r="M9846" t="s">
        <v>349</v>
      </c>
      <c r="N9846" t="s">
        <v>573</v>
      </c>
    </row>
    <row r="9847" spans="1:14" hidden="1" x14ac:dyDescent="0.25">
      <c r="A9847" t="s">
        <v>241</v>
      </c>
      <c r="B9847" s="1">
        <v>45565</v>
      </c>
      <c r="C9847" t="s">
        <v>1230</v>
      </c>
      <c r="D9847" t="s">
        <v>1231</v>
      </c>
      <c r="E9847" s="4">
        <v>-95797.519999999946</v>
      </c>
      <c r="F9847" t="s">
        <v>567</v>
      </c>
      <c r="G9847" t="s">
        <v>511</v>
      </c>
      <c r="H9847" t="s">
        <v>355</v>
      </c>
      <c r="I9847" t="s">
        <v>356</v>
      </c>
      <c r="J9847" t="s">
        <v>689</v>
      </c>
      <c r="L9847" t="s">
        <v>716</v>
      </c>
      <c r="M9847" t="s">
        <v>356</v>
      </c>
      <c r="N9847" t="s">
        <v>573</v>
      </c>
    </row>
    <row r="9848" spans="1:14" hidden="1" x14ac:dyDescent="0.25">
      <c r="A9848" t="s">
        <v>241</v>
      </c>
      <c r="B9848" s="1">
        <v>45565</v>
      </c>
      <c r="C9848" t="s">
        <v>1050</v>
      </c>
      <c r="D9848" t="s">
        <v>1051</v>
      </c>
      <c r="E9848" s="4">
        <v>-158682.97999999995</v>
      </c>
      <c r="F9848" t="s">
        <v>567</v>
      </c>
      <c r="G9848" t="s">
        <v>511</v>
      </c>
      <c r="H9848" t="s">
        <v>355</v>
      </c>
      <c r="I9848" t="s">
        <v>356</v>
      </c>
      <c r="J9848" t="s">
        <v>689</v>
      </c>
      <c r="L9848" t="s">
        <v>348</v>
      </c>
      <c r="M9848" t="s">
        <v>356</v>
      </c>
      <c r="N9848" t="s">
        <v>573</v>
      </c>
    </row>
    <row r="9849" spans="1:14" hidden="1" x14ac:dyDescent="0.25">
      <c r="A9849" t="s">
        <v>241</v>
      </c>
      <c r="B9849" s="1">
        <v>45565</v>
      </c>
      <c r="C9849" t="s">
        <v>1054</v>
      </c>
      <c r="D9849" t="s">
        <v>1055</v>
      </c>
      <c r="E9849" s="4">
        <v>-2917.880000000001</v>
      </c>
      <c r="F9849" t="s">
        <v>567</v>
      </c>
      <c r="G9849" t="s">
        <v>511</v>
      </c>
      <c r="H9849" t="s">
        <v>355</v>
      </c>
      <c r="I9849" t="s">
        <v>356</v>
      </c>
      <c r="J9849" t="s">
        <v>689</v>
      </c>
      <c r="L9849" t="s">
        <v>355</v>
      </c>
      <c r="M9849" t="s">
        <v>356</v>
      </c>
      <c r="N9849" t="s">
        <v>573</v>
      </c>
    </row>
    <row r="9850" spans="1:14" hidden="1" x14ac:dyDescent="0.25">
      <c r="A9850" t="s">
        <v>241</v>
      </c>
      <c r="B9850" s="1">
        <v>45565</v>
      </c>
      <c r="C9850" t="s">
        <v>1211</v>
      </c>
      <c r="D9850" t="s">
        <v>1212</v>
      </c>
      <c r="E9850" s="4">
        <v>-267.07</v>
      </c>
      <c r="F9850" t="s">
        <v>567</v>
      </c>
      <c r="G9850" t="s">
        <v>511</v>
      </c>
      <c r="H9850" t="s">
        <v>355</v>
      </c>
      <c r="I9850" t="s">
        <v>356</v>
      </c>
      <c r="J9850" t="s">
        <v>746</v>
      </c>
      <c r="L9850" t="s">
        <v>348</v>
      </c>
      <c r="M9850" t="s">
        <v>356</v>
      </c>
      <c r="N9850" t="s">
        <v>573</v>
      </c>
    </row>
    <row r="9851" spans="1:14" hidden="1" x14ac:dyDescent="0.25">
      <c r="A9851" t="s">
        <v>241</v>
      </c>
      <c r="B9851" s="1">
        <v>45565</v>
      </c>
      <c r="C9851" t="s">
        <v>1060</v>
      </c>
      <c r="D9851" t="s">
        <v>1061</v>
      </c>
      <c r="E9851" s="4">
        <v>-1599.3299999999847</v>
      </c>
      <c r="F9851" t="s">
        <v>567</v>
      </c>
      <c r="G9851" t="s">
        <v>511</v>
      </c>
      <c r="H9851" t="s">
        <v>355</v>
      </c>
      <c r="I9851" t="s">
        <v>356</v>
      </c>
      <c r="J9851" t="s">
        <v>689</v>
      </c>
      <c r="L9851" t="s">
        <v>355</v>
      </c>
      <c r="M9851" t="s">
        <v>356</v>
      </c>
      <c r="N9851" t="s">
        <v>573</v>
      </c>
    </row>
    <row r="9852" spans="1:14" hidden="1" x14ac:dyDescent="0.25">
      <c r="A9852" t="s">
        <v>241</v>
      </c>
      <c r="B9852" s="1">
        <v>45565</v>
      </c>
      <c r="C9852" t="s">
        <v>1064</v>
      </c>
      <c r="D9852" t="s">
        <v>1065</v>
      </c>
      <c r="E9852" s="4">
        <v>-2.8499999999999726</v>
      </c>
      <c r="F9852" t="s">
        <v>567</v>
      </c>
      <c r="G9852" t="s">
        <v>511</v>
      </c>
      <c r="H9852" t="s">
        <v>355</v>
      </c>
      <c r="I9852" t="s">
        <v>356</v>
      </c>
      <c r="J9852" t="s">
        <v>746</v>
      </c>
      <c r="L9852" t="s">
        <v>348</v>
      </c>
      <c r="M9852" t="s">
        <v>356</v>
      </c>
      <c r="N9852" t="s">
        <v>573</v>
      </c>
    </row>
    <row r="9853" spans="1:14" hidden="1" x14ac:dyDescent="0.25">
      <c r="A9853" t="s">
        <v>241</v>
      </c>
      <c r="B9853" s="1">
        <v>45565</v>
      </c>
      <c r="C9853" t="s">
        <v>1072</v>
      </c>
      <c r="D9853" t="s">
        <v>1073</v>
      </c>
      <c r="E9853" s="4">
        <v>-120014.16000000003</v>
      </c>
      <c r="F9853" t="s">
        <v>567</v>
      </c>
      <c r="G9853" t="s">
        <v>511</v>
      </c>
      <c r="H9853" t="s">
        <v>348</v>
      </c>
      <c r="I9853" t="s">
        <v>349</v>
      </c>
      <c r="J9853" t="s">
        <v>746</v>
      </c>
      <c r="L9853" t="s">
        <v>348</v>
      </c>
      <c r="M9853" t="s">
        <v>453</v>
      </c>
      <c r="N9853" t="s">
        <v>573</v>
      </c>
    </row>
    <row r="9854" spans="1:14" hidden="1" x14ac:dyDescent="0.25">
      <c r="A9854" t="s">
        <v>241</v>
      </c>
      <c r="B9854" s="1">
        <v>45565</v>
      </c>
      <c r="C9854" t="s">
        <v>1076</v>
      </c>
      <c r="D9854" t="s">
        <v>1077</v>
      </c>
      <c r="E9854" s="4">
        <v>-11645.029999999999</v>
      </c>
      <c r="F9854" t="s">
        <v>567</v>
      </c>
      <c r="G9854" t="s">
        <v>511</v>
      </c>
      <c r="H9854" t="s">
        <v>348</v>
      </c>
      <c r="I9854" t="s">
        <v>349</v>
      </c>
      <c r="J9854" t="s">
        <v>746</v>
      </c>
      <c r="L9854" t="s">
        <v>348</v>
      </c>
      <c r="M9854" t="s">
        <v>453</v>
      </c>
      <c r="N9854" t="s">
        <v>573</v>
      </c>
    </row>
    <row r="9855" spans="1:14" hidden="1" x14ac:dyDescent="0.25">
      <c r="A9855" t="s">
        <v>241</v>
      </c>
      <c r="B9855" s="1">
        <v>45565</v>
      </c>
      <c r="C9855" t="s">
        <v>1234</v>
      </c>
      <c r="D9855" t="s">
        <v>1235</v>
      </c>
      <c r="E9855" s="4">
        <v>-3.4000000000000909</v>
      </c>
      <c r="F9855" t="s">
        <v>567</v>
      </c>
      <c r="G9855" t="s">
        <v>511</v>
      </c>
      <c r="H9855" t="s">
        <v>348</v>
      </c>
      <c r="I9855" t="s">
        <v>349</v>
      </c>
      <c r="J9855" t="s">
        <v>746</v>
      </c>
      <c r="L9855" t="s">
        <v>348</v>
      </c>
      <c r="M9855" t="s">
        <v>453</v>
      </c>
      <c r="N9855" t="s">
        <v>573</v>
      </c>
    </row>
    <row r="9856" spans="1:14" hidden="1" x14ac:dyDescent="0.25">
      <c r="A9856" t="s">
        <v>241</v>
      </c>
      <c r="B9856" s="1">
        <v>45565</v>
      </c>
      <c r="C9856" t="s">
        <v>1215</v>
      </c>
      <c r="D9856" t="s">
        <v>1216</v>
      </c>
      <c r="E9856" s="4">
        <v>-6.24</v>
      </c>
      <c r="F9856" t="s">
        <v>567</v>
      </c>
      <c r="G9856" t="s">
        <v>511</v>
      </c>
      <c r="H9856" t="s">
        <v>348</v>
      </c>
      <c r="I9856" t="s">
        <v>349</v>
      </c>
      <c r="J9856" t="s">
        <v>746</v>
      </c>
      <c r="L9856" t="s">
        <v>348</v>
      </c>
      <c r="M9856" t="s">
        <v>453</v>
      </c>
      <c r="N9856" t="s">
        <v>573</v>
      </c>
    </row>
    <row r="9857" spans="1:14" hidden="1" x14ac:dyDescent="0.25">
      <c r="A9857" t="s">
        <v>241</v>
      </c>
      <c r="B9857" s="1">
        <v>45565</v>
      </c>
      <c r="C9857" t="s">
        <v>1217</v>
      </c>
      <c r="D9857" t="s">
        <v>1218</v>
      </c>
      <c r="E9857" s="4">
        <v>-336.31</v>
      </c>
      <c r="F9857" t="s">
        <v>567</v>
      </c>
      <c r="G9857" t="s">
        <v>511</v>
      </c>
      <c r="H9857" t="s">
        <v>348</v>
      </c>
      <c r="I9857" t="s">
        <v>349</v>
      </c>
      <c r="J9857" t="s">
        <v>746</v>
      </c>
      <c r="L9857" t="s">
        <v>348</v>
      </c>
      <c r="M9857" t="s">
        <v>453</v>
      </c>
      <c r="N9857" t="s">
        <v>573</v>
      </c>
    </row>
    <row r="9858" spans="1:14" hidden="1" x14ac:dyDescent="0.25">
      <c r="A9858" t="s">
        <v>241</v>
      </c>
      <c r="B9858" s="1">
        <v>45565</v>
      </c>
      <c r="C9858" t="s">
        <v>1087</v>
      </c>
      <c r="D9858" t="s">
        <v>1088</v>
      </c>
      <c r="E9858" s="4">
        <v>-648.88</v>
      </c>
      <c r="F9858" t="s">
        <v>567</v>
      </c>
      <c r="G9858" t="s">
        <v>511</v>
      </c>
      <c r="H9858" t="s">
        <v>348</v>
      </c>
      <c r="I9858" t="s">
        <v>349</v>
      </c>
      <c r="J9858" t="s">
        <v>746</v>
      </c>
      <c r="L9858" t="s">
        <v>348</v>
      </c>
      <c r="M9858" t="s">
        <v>453</v>
      </c>
      <c r="N9858" t="s">
        <v>573</v>
      </c>
    </row>
    <row r="9859" spans="1:14" hidden="1" x14ac:dyDescent="0.25">
      <c r="A9859" t="s">
        <v>241</v>
      </c>
      <c r="B9859" s="1">
        <v>45565</v>
      </c>
      <c r="C9859" t="s">
        <v>1091</v>
      </c>
      <c r="D9859" t="s">
        <v>1092</v>
      </c>
      <c r="E9859" s="4">
        <v>-3980.4899999999989</v>
      </c>
      <c r="F9859" t="s">
        <v>567</v>
      </c>
      <c r="G9859" t="s">
        <v>511</v>
      </c>
      <c r="H9859" t="s">
        <v>348</v>
      </c>
      <c r="I9859" t="s">
        <v>349</v>
      </c>
      <c r="J9859" t="s">
        <v>746</v>
      </c>
      <c r="L9859" t="s">
        <v>348</v>
      </c>
      <c r="M9859" t="s">
        <v>453</v>
      </c>
      <c r="N9859" t="s">
        <v>573</v>
      </c>
    </row>
    <row r="9860" spans="1:14" hidden="1" x14ac:dyDescent="0.25">
      <c r="A9860" t="s">
        <v>241</v>
      </c>
      <c r="B9860" s="1">
        <v>45565</v>
      </c>
      <c r="C9860" t="s">
        <v>1095</v>
      </c>
      <c r="D9860" t="s">
        <v>1096</v>
      </c>
      <c r="E9860" s="4">
        <v>-675.95</v>
      </c>
      <c r="F9860" t="s">
        <v>567</v>
      </c>
      <c r="G9860" t="s">
        <v>511</v>
      </c>
      <c r="H9860" t="s">
        <v>348</v>
      </c>
      <c r="I9860" t="s">
        <v>349</v>
      </c>
      <c r="J9860" t="s">
        <v>746</v>
      </c>
      <c r="L9860" t="s">
        <v>348</v>
      </c>
      <c r="M9860" t="s">
        <v>453</v>
      </c>
      <c r="N9860" t="s">
        <v>573</v>
      </c>
    </row>
    <row r="9861" spans="1:14" hidden="1" x14ac:dyDescent="0.25">
      <c r="A9861" t="s">
        <v>241</v>
      </c>
      <c r="B9861" s="1">
        <v>45565</v>
      </c>
      <c r="C9861" t="s">
        <v>1099</v>
      </c>
      <c r="D9861" t="s">
        <v>1100</v>
      </c>
      <c r="E9861" s="4">
        <v>-165.0000000000004</v>
      </c>
      <c r="F9861" t="s">
        <v>567</v>
      </c>
      <c r="G9861" t="s">
        <v>511</v>
      </c>
      <c r="H9861" t="s">
        <v>348</v>
      </c>
      <c r="I9861" t="s">
        <v>349</v>
      </c>
      <c r="J9861" t="s">
        <v>746</v>
      </c>
      <c r="L9861" t="s">
        <v>348</v>
      </c>
      <c r="M9861" t="s">
        <v>453</v>
      </c>
      <c r="N9861" t="s">
        <v>573</v>
      </c>
    </row>
    <row r="9862" spans="1:14" hidden="1" x14ac:dyDescent="0.25">
      <c r="A9862" t="s">
        <v>241</v>
      </c>
      <c r="B9862" s="1">
        <v>45565</v>
      </c>
      <c r="C9862" t="s">
        <v>1103</v>
      </c>
      <c r="D9862" t="s">
        <v>1104</v>
      </c>
      <c r="E9862" s="4">
        <v>-1620.4999999999995</v>
      </c>
      <c r="F9862" t="s">
        <v>567</v>
      </c>
      <c r="G9862" t="s">
        <v>511</v>
      </c>
      <c r="H9862" t="s">
        <v>348</v>
      </c>
      <c r="I9862" t="s">
        <v>349</v>
      </c>
      <c r="J9862" t="s">
        <v>746</v>
      </c>
      <c r="L9862" t="s">
        <v>348</v>
      </c>
      <c r="M9862" t="s">
        <v>453</v>
      </c>
      <c r="N9862" t="s">
        <v>573</v>
      </c>
    </row>
    <row r="9863" spans="1:14" hidden="1" x14ac:dyDescent="0.25">
      <c r="A9863" t="s">
        <v>241</v>
      </c>
      <c r="B9863" s="1">
        <v>45565</v>
      </c>
      <c r="C9863" t="s">
        <v>1107</v>
      </c>
      <c r="D9863" t="s">
        <v>1108</v>
      </c>
      <c r="E9863" s="4">
        <v>-1739.9899999999998</v>
      </c>
      <c r="F9863" t="s">
        <v>567</v>
      </c>
      <c r="G9863" t="s">
        <v>511</v>
      </c>
      <c r="H9863" t="s">
        <v>348</v>
      </c>
      <c r="I9863" t="s">
        <v>349</v>
      </c>
      <c r="J9863" t="s">
        <v>746</v>
      </c>
      <c r="L9863" t="s">
        <v>348</v>
      </c>
      <c r="M9863" t="s">
        <v>453</v>
      </c>
      <c r="N9863" t="s">
        <v>573</v>
      </c>
    </row>
    <row r="9864" spans="1:14" hidden="1" x14ac:dyDescent="0.25">
      <c r="A9864" t="s">
        <v>241</v>
      </c>
      <c r="B9864" s="1">
        <v>45565</v>
      </c>
      <c r="C9864" t="s">
        <v>1109</v>
      </c>
      <c r="D9864" t="s">
        <v>1110</v>
      </c>
      <c r="E9864" s="4">
        <v>-1049.4099999999996</v>
      </c>
      <c r="F9864" t="s">
        <v>567</v>
      </c>
      <c r="G9864" t="s">
        <v>511</v>
      </c>
      <c r="H9864" t="s">
        <v>348</v>
      </c>
      <c r="I9864" t="s">
        <v>349</v>
      </c>
      <c r="J9864" t="s">
        <v>746</v>
      </c>
      <c r="L9864" t="s">
        <v>348</v>
      </c>
      <c r="M9864" t="s">
        <v>453</v>
      </c>
      <c r="N9864" t="s">
        <v>573</v>
      </c>
    </row>
    <row r="9865" spans="1:14" hidden="1" x14ac:dyDescent="0.25">
      <c r="A9865" t="s">
        <v>241</v>
      </c>
      <c r="B9865" s="1">
        <v>45565</v>
      </c>
      <c r="C9865" t="s">
        <v>1111</v>
      </c>
      <c r="D9865" t="s">
        <v>1112</v>
      </c>
      <c r="E9865" s="4">
        <v>-1219.8799999999999</v>
      </c>
      <c r="F9865" t="s">
        <v>567</v>
      </c>
      <c r="G9865" t="s">
        <v>511</v>
      </c>
      <c r="H9865" t="s">
        <v>348</v>
      </c>
      <c r="I9865" t="s">
        <v>349</v>
      </c>
      <c r="J9865" t="s">
        <v>746</v>
      </c>
      <c r="L9865" t="s">
        <v>348</v>
      </c>
      <c r="M9865" t="s">
        <v>453</v>
      </c>
      <c r="N9865" t="s">
        <v>573</v>
      </c>
    </row>
    <row r="9866" spans="1:14" hidden="1" x14ac:dyDescent="0.25">
      <c r="A9866" t="s">
        <v>241</v>
      </c>
      <c r="B9866" s="1">
        <v>45565</v>
      </c>
      <c r="C9866" t="s">
        <v>1115</v>
      </c>
      <c r="D9866" t="s">
        <v>1116</v>
      </c>
      <c r="E9866" s="4">
        <v>-328.07000000001921</v>
      </c>
      <c r="F9866" t="s">
        <v>567</v>
      </c>
      <c r="G9866" t="s">
        <v>511</v>
      </c>
      <c r="H9866" t="s">
        <v>348</v>
      </c>
      <c r="I9866" t="s">
        <v>349</v>
      </c>
      <c r="J9866" t="s">
        <v>746</v>
      </c>
      <c r="L9866" t="s">
        <v>348</v>
      </c>
      <c r="M9866" t="s">
        <v>453</v>
      </c>
      <c r="N9866" t="s">
        <v>573</v>
      </c>
    </row>
    <row r="9867" spans="1:14" hidden="1" x14ac:dyDescent="0.25">
      <c r="A9867" t="s">
        <v>241</v>
      </c>
      <c r="B9867" s="1">
        <v>45565</v>
      </c>
      <c r="C9867" t="s">
        <v>1344</v>
      </c>
      <c r="D9867" t="s">
        <v>1345</v>
      </c>
      <c r="E9867" s="4">
        <v>-636.47</v>
      </c>
      <c r="F9867" t="s">
        <v>567</v>
      </c>
      <c r="G9867" t="s">
        <v>511</v>
      </c>
      <c r="H9867" t="s">
        <v>348</v>
      </c>
      <c r="I9867" t="s">
        <v>349</v>
      </c>
      <c r="J9867" t="s">
        <v>746</v>
      </c>
      <c r="L9867" t="s">
        <v>348</v>
      </c>
      <c r="M9867" t="s">
        <v>453</v>
      </c>
      <c r="N9867" t="s">
        <v>573</v>
      </c>
    </row>
    <row r="9868" spans="1:14" hidden="1" x14ac:dyDescent="0.25">
      <c r="A9868" t="s">
        <v>241</v>
      </c>
      <c r="B9868" s="1">
        <v>45565</v>
      </c>
      <c r="C9868" t="s">
        <v>1371</v>
      </c>
      <c r="D9868" t="s">
        <v>1372</v>
      </c>
      <c r="E9868" s="4">
        <v>-513.14999999998599</v>
      </c>
      <c r="F9868" t="s">
        <v>567</v>
      </c>
      <c r="G9868" t="s">
        <v>511</v>
      </c>
      <c r="H9868" t="s">
        <v>348</v>
      </c>
      <c r="I9868" t="s">
        <v>349</v>
      </c>
      <c r="J9868" t="s">
        <v>746</v>
      </c>
      <c r="M9868" t="s">
        <v>349</v>
      </c>
      <c r="N9868" t="s">
        <v>573</v>
      </c>
    </row>
    <row r="9869" spans="1:14" hidden="1" x14ac:dyDescent="0.25">
      <c r="A9869" t="s">
        <v>241</v>
      </c>
      <c r="B9869" s="1">
        <v>45565</v>
      </c>
      <c r="C9869" t="s">
        <v>1385</v>
      </c>
      <c r="D9869" t="s">
        <v>1386</v>
      </c>
      <c r="E9869" s="4">
        <v>344.66</v>
      </c>
      <c r="F9869" t="s">
        <v>567</v>
      </c>
      <c r="G9869" t="s">
        <v>511</v>
      </c>
      <c r="H9869" t="s">
        <v>348</v>
      </c>
      <c r="I9869" t="s">
        <v>349</v>
      </c>
      <c r="J9869" t="s">
        <v>746</v>
      </c>
      <c r="M9869" t="s">
        <v>349</v>
      </c>
      <c r="N9869" t="s">
        <v>573</v>
      </c>
    </row>
    <row r="9870" spans="1:14" hidden="1" x14ac:dyDescent="0.25">
      <c r="A9870" t="s">
        <v>241</v>
      </c>
      <c r="B9870" s="1">
        <v>45565</v>
      </c>
      <c r="C9870" t="s">
        <v>1387</v>
      </c>
      <c r="D9870" t="s">
        <v>1388</v>
      </c>
      <c r="E9870" s="4">
        <v>-653.52</v>
      </c>
      <c r="F9870" t="s">
        <v>567</v>
      </c>
      <c r="G9870" t="s">
        <v>511</v>
      </c>
      <c r="H9870" t="s">
        <v>348</v>
      </c>
      <c r="I9870" t="s">
        <v>349</v>
      </c>
      <c r="J9870" t="s">
        <v>746</v>
      </c>
      <c r="M9870" t="s">
        <v>349</v>
      </c>
      <c r="N9870" t="s">
        <v>573</v>
      </c>
    </row>
    <row r="9871" spans="1:14" hidden="1" x14ac:dyDescent="0.25">
      <c r="A9871" t="s">
        <v>241</v>
      </c>
      <c r="B9871" s="1">
        <v>45565</v>
      </c>
      <c r="C9871" t="s">
        <v>1117</v>
      </c>
      <c r="D9871" t="s">
        <v>1118</v>
      </c>
      <c r="E9871" s="4">
        <v>-3023.0699999999997</v>
      </c>
      <c r="F9871" t="s">
        <v>567</v>
      </c>
      <c r="G9871" t="s">
        <v>511</v>
      </c>
      <c r="H9871" t="s">
        <v>348</v>
      </c>
      <c r="I9871" t="s">
        <v>349</v>
      </c>
      <c r="J9871" t="s">
        <v>746</v>
      </c>
      <c r="L9871" t="s">
        <v>348</v>
      </c>
      <c r="M9871" t="s">
        <v>453</v>
      </c>
      <c r="N9871" t="s">
        <v>573</v>
      </c>
    </row>
    <row r="9872" spans="1:14" hidden="1" x14ac:dyDescent="0.25">
      <c r="A9872" t="s">
        <v>241</v>
      </c>
      <c r="B9872" s="1">
        <v>45565</v>
      </c>
      <c r="C9872" t="s">
        <v>1119</v>
      </c>
      <c r="D9872" t="s">
        <v>1120</v>
      </c>
      <c r="E9872" s="4">
        <v>-53335.149999999863</v>
      </c>
      <c r="F9872" t="s">
        <v>567</v>
      </c>
      <c r="G9872" t="s">
        <v>511</v>
      </c>
      <c r="H9872" t="s">
        <v>348</v>
      </c>
      <c r="I9872" t="s">
        <v>349</v>
      </c>
      <c r="J9872" t="s">
        <v>684</v>
      </c>
      <c r="L9872" t="s">
        <v>1121</v>
      </c>
      <c r="M9872" t="s">
        <v>453</v>
      </c>
      <c r="N9872" t="s">
        <v>573</v>
      </c>
    </row>
    <row r="9873" spans="1:14" hidden="1" x14ac:dyDescent="0.25">
      <c r="A9873" t="s">
        <v>241</v>
      </c>
      <c r="B9873" s="1">
        <v>45565</v>
      </c>
      <c r="C9873" t="s">
        <v>1124</v>
      </c>
      <c r="D9873" t="s">
        <v>1125</v>
      </c>
      <c r="E9873" s="4">
        <v>-210910</v>
      </c>
      <c r="F9873" t="s">
        <v>567</v>
      </c>
      <c r="G9873" t="s">
        <v>511</v>
      </c>
      <c r="H9873" t="s">
        <v>348</v>
      </c>
      <c r="I9873" t="s">
        <v>349</v>
      </c>
      <c r="J9873" t="s">
        <v>746</v>
      </c>
      <c r="L9873" t="s">
        <v>348</v>
      </c>
      <c r="M9873" t="s">
        <v>457</v>
      </c>
      <c r="N9873" t="s">
        <v>573</v>
      </c>
    </row>
    <row r="9874" spans="1:14" hidden="1" x14ac:dyDescent="0.25">
      <c r="A9874" t="s">
        <v>241</v>
      </c>
      <c r="B9874" s="1">
        <v>45565</v>
      </c>
      <c r="C9874" t="s">
        <v>565</v>
      </c>
      <c r="D9874" t="s">
        <v>566</v>
      </c>
      <c r="E9874" s="4">
        <v>236262.64</v>
      </c>
      <c r="F9874" t="s">
        <v>567</v>
      </c>
      <c r="G9874" t="s">
        <v>471</v>
      </c>
      <c r="H9874" t="s">
        <v>291</v>
      </c>
      <c r="I9874" t="s">
        <v>292</v>
      </c>
      <c r="J9874" t="s">
        <v>251</v>
      </c>
      <c r="L9874" t="s">
        <v>376</v>
      </c>
      <c r="M9874" t="s">
        <v>377</v>
      </c>
      <c r="N9874" t="s">
        <v>486</v>
      </c>
    </row>
    <row r="9875" spans="1:14" hidden="1" x14ac:dyDescent="0.25">
      <c r="A9875" t="s">
        <v>241</v>
      </c>
      <c r="B9875" s="1">
        <v>45565</v>
      </c>
      <c r="C9875" t="s">
        <v>568</v>
      </c>
      <c r="D9875" t="s">
        <v>569</v>
      </c>
      <c r="E9875" s="4">
        <v>135128.16</v>
      </c>
      <c r="F9875" t="s">
        <v>567</v>
      </c>
      <c r="G9875" t="s">
        <v>471</v>
      </c>
      <c r="H9875" t="s">
        <v>291</v>
      </c>
      <c r="I9875" t="s">
        <v>292</v>
      </c>
      <c r="J9875" t="s">
        <v>251</v>
      </c>
      <c r="L9875" t="s">
        <v>376</v>
      </c>
      <c r="M9875" t="s">
        <v>377</v>
      </c>
      <c r="N9875" t="s">
        <v>486</v>
      </c>
    </row>
    <row r="9876" spans="1:14" hidden="1" x14ac:dyDescent="0.25">
      <c r="A9876" t="s">
        <v>241</v>
      </c>
      <c r="B9876" s="1">
        <v>45565</v>
      </c>
      <c r="C9876" t="s">
        <v>574</v>
      </c>
      <c r="D9876" t="s">
        <v>575</v>
      </c>
      <c r="E9876" s="4">
        <v>37647.630000000005</v>
      </c>
      <c r="F9876" t="s">
        <v>567</v>
      </c>
      <c r="G9876" t="s">
        <v>471</v>
      </c>
      <c r="H9876" t="s">
        <v>291</v>
      </c>
      <c r="I9876" t="s">
        <v>292</v>
      </c>
      <c r="J9876" t="s">
        <v>251</v>
      </c>
      <c r="L9876" t="s">
        <v>376</v>
      </c>
      <c r="M9876" t="s">
        <v>377</v>
      </c>
      <c r="N9876" t="s">
        <v>486</v>
      </c>
    </row>
    <row r="9877" spans="1:14" hidden="1" x14ac:dyDescent="0.25">
      <c r="A9877" t="s">
        <v>241</v>
      </c>
      <c r="B9877" s="1">
        <v>45565</v>
      </c>
      <c r="C9877" t="s">
        <v>578</v>
      </c>
      <c r="D9877" t="s">
        <v>579</v>
      </c>
      <c r="E9877" s="4">
        <v>1892.68</v>
      </c>
      <c r="F9877" t="s">
        <v>567</v>
      </c>
      <c r="G9877" t="s">
        <v>471</v>
      </c>
      <c r="H9877" t="s">
        <v>298</v>
      </c>
      <c r="I9877" t="s">
        <v>299</v>
      </c>
      <c r="J9877" t="s">
        <v>258</v>
      </c>
      <c r="L9877" t="s">
        <v>376</v>
      </c>
      <c r="M9877" t="s">
        <v>377</v>
      </c>
      <c r="N9877" t="s">
        <v>487</v>
      </c>
    </row>
    <row r="9878" spans="1:14" hidden="1" x14ac:dyDescent="0.25">
      <c r="A9878" t="s">
        <v>241</v>
      </c>
      <c r="B9878" s="1">
        <v>45565</v>
      </c>
      <c r="C9878" t="s">
        <v>582</v>
      </c>
      <c r="D9878" t="s">
        <v>583</v>
      </c>
      <c r="E9878" s="4">
        <v>17296.150000000001</v>
      </c>
      <c r="F9878" t="s">
        <v>567</v>
      </c>
      <c r="G9878" t="s">
        <v>471</v>
      </c>
      <c r="H9878" t="s">
        <v>291</v>
      </c>
      <c r="I9878" t="s">
        <v>292</v>
      </c>
      <c r="J9878" t="s">
        <v>251</v>
      </c>
      <c r="L9878" t="s">
        <v>376</v>
      </c>
      <c r="M9878" t="s">
        <v>377</v>
      </c>
      <c r="N9878" t="s">
        <v>482</v>
      </c>
    </row>
    <row r="9879" spans="1:14" hidden="1" x14ac:dyDescent="0.25">
      <c r="A9879" t="s">
        <v>241</v>
      </c>
      <c r="B9879" s="1">
        <v>45565</v>
      </c>
      <c r="C9879" t="s">
        <v>586</v>
      </c>
      <c r="D9879" t="s">
        <v>587</v>
      </c>
      <c r="E9879" s="4">
        <v>4641.1399999999994</v>
      </c>
      <c r="F9879" t="s">
        <v>567</v>
      </c>
      <c r="G9879" t="s">
        <v>471</v>
      </c>
      <c r="H9879" t="s">
        <v>298</v>
      </c>
      <c r="I9879" t="s">
        <v>299</v>
      </c>
      <c r="J9879" t="s">
        <v>258</v>
      </c>
      <c r="L9879" t="s">
        <v>376</v>
      </c>
      <c r="M9879" t="s">
        <v>377</v>
      </c>
      <c r="N9879" t="s">
        <v>487</v>
      </c>
    </row>
    <row r="9880" spans="1:14" hidden="1" x14ac:dyDescent="0.25">
      <c r="A9880" t="s">
        <v>241</v>
      </c>
      <c r="B9880" s="1">
        <v>45565</v>
      </c>
      <c r="C9880" t="s">
        <v>590</v>
      </c>
      <c r="D9880" t="s">
        <v>591</v>
      </c>
      <c r="E9880" s="4">
        <v>4800.0199999999995</v>
      </c>
      <c r="F9880" t="s">
        <v>567</v>
      </c>
      <c r="G9880" t="s">
        <v>471</v>
      </c>
      <c r="H9880" t="s">
        <v>298</v>
      </c>
      <c r="I9880" t="s">
        <v>299</v>
      </c>
      <c r="J9880" t="s">
        <v>258</v>
      </c>
      <c r="L9880" t="s">
        <v>376</v>
      </c>
      <c r="M9880" t="s">
        <v>377</v>
      </c>
      <c r="N9880" t="s">
        <v>487</v>
      </c>
    </row>
    <row r="9881" spans="1:14" hidden="1" x14ac:dyDescent="0.25">
      <c r="A9881" t="s">
        <v>241</v>
      </c>
      <c r="B9881" s="1">
        <v>45565</v>
      </c>
      <c r="C9881" t="s">
        <v>595</v>
      </c>
      <c r="D9881" t="s">
        <v>596</v>
      </c>
      <c r="E9881" s="4">
        <v>2431.9199999999996</v>
      </c>
      <c r="F9881" t="s">
        <v>567</v>
      </c>
      <c r="G9881" t="s">
        <v>471</v>
      </c>
      <c r="H9881" t="s">
        <v>311</v>
      </c>
      <c r="I9881" t="s">
        <v>312</v>
      </c>
      <c r="J9881" t="s">
        <v>264</v>
      </c>
      <c r="L9881" t="s">
        <v>376</v>
      </c>
      <c r="M9881" t="s">
        <v>377</v>
      </c>
      <c r="N9881" t="s">
        <v>477</v>
      </c>
    </row>
    <row r="9882" spans="1:14" hidden="1" x14ac:dyDescent="0.25">
      <c r="A9882" t="s">
        <v>241</v>
      </c>
      <c r="B9882" s="1">
        <v>45565</v>
      </c>
      <c r="C9882" t="s">
        <v>599</v>
      </c>
      <c r="D9882" t="s">
        <v>600</v>
      </c>
      <c r="E9882" s="4">
        <v>3359.9799999999996</v>
      </c>
      <c r="F9882" t="s">
        <v>567</v>
      </c>
      <c r="G9882" t="s">
        <v>471</v>
      </c>
      <c r="H9882" t="s">
        <v>298</v>
      </c>
      <c r="I9882" t="s">
        <v>299</v>
      </c>
      <c r="J9882" t="s">
        <v>258</v>
      </c>
      <c r="L9882" t="s">
        <v>376</v>
      </c>
      <c r="M9882" t="s">
        <v>377</v>
      </c>
      <c r="N9882" t="s">
        <v>482</v>
      </c>
    </row>
    <row r="9883" spans="1:14" hidden="1" x14ac:dyDescent="0.25">
      <c r="A9883" t="s">
        <v>241</v>
      </c>
      <c r="B9883" s="1">
        <v>45565</v>
      </c>
      <c r="C9883" t="s">
        <v>603</v>
      </c>
      <c r="D9883" t="s">
        <v>604</v>
      </c>
      <c r="E9883" s="4">
        <v>12432.1</v>
      </c>
      <c r="F9883" t="s">
        <v>567</v>
      </c>
      <c r="G9883" t="s">
        <v>471</v>
      </c>
      <c r="H9883" t="s">
        <v>311</v>
      </c>
      <c r="I9883" t="s">
        <v>312</v>
      </c>
      <c r="J9883" t="s">
        <v>264</v>
      </c>
      <c r="L9883" t="s">
        <v>376</v>
      </c>
      <c r="M9883" t="s">
        <v>377</v>
      </c>
      <c r="N9883" t="s">
        <v>487</v>
      </c>
    </row>
    <row r="9884" spans="1:14" hidden="1" x14ac:dyDescent="0.25">
      <c r="A9884" t="s">
        <v>241</v>
      </c>
      <c r="B9884" s="1">
        <v>45565</v>
      </c>
      <c r="C9884" t="s">
        <v>1130</v>
      </c>
      <c r="D9884" t="s">
        <v>1131</v>
      </c>
      <c r="E9884" s="4">
        <v>14991.880000000001</v>
      </c>
      <c r="F9884" t="s">
        <v>567</v>
      </c>
      <c r="G9884" t="s">
        <v>471</v>
      </c>
      <c r="H9884" t="s">
        <v>291</v>
      </c>
      <c r="I9884" t="s">
        <v>292</v>
      </c>
      <c r="J9884" t="s">
        <v>251</v>
      </c>
      <c r="L9884" t="s">
        <v>376</v>
      </c>
      <c r="M9884" t="s">
        <v>377</v>
      </c>
      <c r="N9884" t="s">
        <v>487</v>
      </c>
    </row>
    <row r="9885" spans="1:14" hidden="1" x14ac:dyDescent="0.25">
      <c r="A9885" t="s">
        <v>241</v>
      </c>
      <c r="B9885" s="1">
        <v>45565</v>
      </c>
      <c r="C9885" t="s">
        <v>1364</v>
      </c>
      <c r="D9885" t="s">
        <v>1365</v>
      </c>
      <c r="E9885" s="4">
        <v>88.91</v>
      </c>
      <c r="F9885" t="s">
        <v>567</v>
      </c>
      <c r="G9885" t="s">
        <v>471</v>
      </c>
      <c r="H9885" t="s">
        <v>311</v>
      </c>
      <c r="I9885" t="s">
        <v>312</v>
      </c>
      <c r="J9885" t="s">
        <v>264</v>
      </c>
      <c r="L9885" t="s">
        <v>376</v>
      </c>
      <c r="M9885" t="s">
        <v>377</v>
      </c>
      <c r="N9885" t="s">
        <v>480</v>
      </c>
    </row>
    <row r="9886" spans="1:14" hidden="1" x14ac:dyDescent="0.25">
      <c r="A9886" t="s">
        <v>241</v>
      </c>
      <c r="B9886" s="1">
        <v>45565</v>
      </c>
      <c r="C9886" t="s">
        <v>627</v>
      </c>
      <c r="D9886" t="s">
        <v>628</v>
      </c>
      <c r="E9886" s="4">
        <v>154729.22999999998</v>
      </c>
      <c r="F9886" t="s">
        <v>567</v>
      </c>
      <c r="G9886" t="s">
        <v>471</v>
      </c>
      <c r="H9886" t="s">
        <v>295</v>
      </c>
      <c r="I9886" t="s">
        <v>254</v>
      </c>
      <c r="J9886" t="s">
        <v>253</v>
      </c>
      <c r="L9886" t="s">
        <v>378</v>
      </c>
      <c r="M9886" t="s">
        <v>379</v>
      </c>
      <c r="N9886" t="s">
        <v>486</v>
      </c>
    </row>
    <row r="9887" spans="1:14" hidden="1" x14ac:dyDescent="0.25">
      <c r="A9887" t="s">
        <v>241</v>
      </c>
      <c r="B9887" s="1">
        <v>45565</v>
      </c>
      <c r="C9887" t="s">
        <v>631</v>
      </c>
      <c r="D9887" t="s">
        <v>632</v>
      </c>
      <c r="E9887" s="4">
        <v>90</v>
      </c>
      <c r="F9887" t="s">
        <v>567</v>
      </c>
      <c r="G9887" t="s">
        <v>471</v>
      </c>
      <c r="H9887" t="s">
        <v>301</v>
      </c>
      <c r="I9887" t="s">
        <v>302</v>
      </c>
      <c r="J9887" t="s">
        <v>258</v>
      </c>
      <c r="L9887" t="s">
        <v>378</v>
      </c>
      <c r="M9887" t="s">
        <v>379</v>
      </c>
      <c r="N9887" t="s">
        <v>486</v>
      </c>
    </row>
    <row r="9888" spans="1:14" hidden="1" x14ac:dyDescent="0.25">
      <c r="A9888" t="s">
        <v>241</v>
      </c>
      <c r="B9888" s="1">
        <v>45565</v>
      </c>
      <c r="C9888" t="s">
        <v>633</v>
      </c>
      <c r="D9888" t="s">
        <v>634</v>
      </c>
      <c r="E9888" s="4">
        <v>41647.31</v>
      </c>
      <c r="F9888" t="s">
        <v>567</v>
      </c>
      <c r="G9888" t="s">
        <v>471</v>
      </c>
      <c r="H9888" t="s">
        <v>295</v>
      </c>
      <c r="I9888" t="s">
        <v>254</v>
      </c>
      <c r="J9888" t="s">
        <v>253</v>
      </c>
      <c r="L9888" t="s">
        <v>378</v>
      </c>
      <c r="M9888" t="s">
        <v>379</v>
      </c>
      <c r="N9888" t="s">
        <v>486</v>
      </c>
    </row>
    <row r="9889" spans="1:14" hidden="1" x14ac:dyDescent="0.25">
      <c r="A9889" t="s">
        <v>241</v>
      </c>
      <c r="B9889" s="1">
        <v>45565</v>
      </c>
      <c r="C9889" t="s">
        <v>640</v>
      </c>
      <c r="D9889" t="s">
        <v>641</v>
      </c>
      <c r="E9889" s="4">
        <v>60.79</v>
      </c>
      <c r="F9889" t="s">
        <v>567</v>
      </c>
      <c r="G9889" t="s">
        <v>471</v>
      </c>
      <c r="H9889" t="s">
        <v>301</v>
      </c>
      <c r="I9889" t="s">
        <v>302</v>
      </c>
      <c r="J9889" t="s">
        <v>258</v>
      </c>
      <c r="L9889" t="s">
        <v>378</v>
      </c>
      <c r="M9889" t="s">
        <v>379</v>
      </c>
      <c r="N9889" t="s">
        <v>485</v>
      </c>
    </row>
    <row r="9890" spans="1:14" hidden="1" x14ac:dyDescent="0.25">
      <c r="A9890" t="s">
        <v>241</v>
      </c>
      <c r="B9890" s="1">
        <v>45565</v>
      </c>
      <c r="C9890" t="s">
        <v>646</v>
      </c>
      <c r="D9890" t="s">
        <v>647</v>
      </c>
      <c r="E9890" s="4">
        <v>349649.88</v>
      </c>
      <c r="F9890" t="s">
        <v>567</v>
      </c>
      <c r="G9890" t="s">
        <v>471</v>
      </c>
      <c r="H9890" t="s">
        <v>295</v>
      </c>
      <c r="I9890" t="s">
        <v>254</v>
      </c>
      <c r="J9890" t="s">
        <v>253</v>
      </c>
      <c r="L9890" t="s">
        <v>378</v>
      </c>
      <c r="M9890" t="s">
        <v>379</v>
      </c>
      <c r="N9890" t="s">
        <v>486</v>
      </c>
    </row>
    <row r="9891" spans="1:14" hidden="1" x14ac:dyDescent="0.25">
      <c r="A9891" t="s">
        <v>241</v>
      </c>
      <c r="B9891" s="1">
        <v>45565</v>
      </c>
      <c r="C9891" t="s">
        <v>650</v>
      </c>
      <c r="D9891" t="s">
        <v>651</v>
      </c>
      <c r="E9891" s="4">
        <v>29912.32</v>
      </c>
      <c r="F9891" t="s">
        <v>567</v>
      </c>
      <c r="G9891" t="s">
        <v>471</v>
      </c>
      <c r="H9891" t="s">
        <v>308</v>
      </c>
      <c r="I9891" t="s">
        <v>309</v>
      </c>
      <c r="J9891" t="s">
        <v>264</v>
      </c>
      <c r="L9891" t="s">
        <v>378</v>
      </c>
      <c r="M9891" t="s">
        <v>379</v>
      </c>
      <c r="N9891" t="s">
        <v>487</v>
      </c>
    </row>
    <row r="9892" spans="1:14" hidden="1" x14ac:dyDescent="0.25">
      <c r="A9892" t="s">
        <v>241</v>
      </c>
      <c r="B9892" s="1">
        <v>45565</v>
      </c>
      <c r="C9892" t="s">
        <v>652</v>
      </c>
      <c r="D9892" t="s">
        <v>653</v>
      </c>
      <c r="E9892" s="4">
        <v>8778.31</v>
      </c>
      <c r="F9892" t="s">
        <v>567</v>
      </c>
      <c r="G9892" t="s">
        <v>471</v>
      </c>
      <c r="H9892" t="s">
        <v>308</v>
      </c>
      <c r="I9892" t="s">
        <v>309</v>
      </c>
      <c r="J9892" t="s">
        <v>264</v>
      </c>
      <c r="L9892" t="s">
        <v>378</v>
      </c>
      <c r="M9892" t="s">
        <v>379</v>
      </c>
      <c r="N9892" t="s">
        <v>487</v>
      </c>
    </row>
    <row r="9893" spans="1:14" hidden="1" x14ac:dyDescent="0.25">
      <c r="A9893" t="s">
        <v>241</v>
      </c>
      <c r="B9893" s="1">
        <v>45565</v>
      </c>
      <c r="C9893" t="s">
        <v>656</v>
      </c>
      <c r="D9893" t="s">
        <v>657</v>
      </c>
      <c r="E9893" s="4">
        <v>1843.3900000000003</v>
      </c>
      <c r="F9893" t="s">
        <v>567</v>
      </c>
      <c r="G9893" t="s">
        <v>471</v>
      </c>
      <c r="H9893" t="s">
        <v>308</v>
      </c>
      <c r="I9893" t="s">
        <v>309</v>
      </c>
      <c r="J9893" t="s">
        <v>264</v>
      </c>
      <c r="L9893" t="s">
        <v>378</v>
      </c>
      <c r="M9893" t="s">
        <v>379</v>
      </c>
      <c r="N9893" t="s">
        <v>487</v>
      </c>
    </row>
    <row r="9894" spans="1:14" hidden="1" x14ac:dyDescent="0.25">
      <c r="A9894" t="s">
        <v>241</v>
      </c>
      <c r="B9894" s="1">
        <v>45565</v>
      </c>
      <c r="C9894" t="s">
        <v>663</v>
      </c>
      <c r="D9894" t="s">
        <v>664</v>
      </c>
      <c r="E9894" s="4">
        <v>4227.7599999999984</v>
      </c>
      <c r="F9894" t="s">
        <v>567</v>
      </c>
      <c r="G9894" t="s">
        <v>471</v>
      </c>
      <c r="H9894" t="s">
        <v>308</v>
      </c>
      <c r="I9894" t="s">
        <v>309</v>
      </c>
      <c r="J9894" t="s">
        <v>264</v>
      </c>
      <c r="L9894" t="s">
        <v>378</v>
      </c>
      <c r="M9894" t="s">
        <v>379</v>
      </c>
      <c r="N9894" t="s">
        <v>487</v>
      </c>
    </row>
    <row r="9895" spans="1:14" hidden="1" x14ac:dyDescent="0.25">
      <c r="A9895" t="s">
        <v>241</v>
      </c>
      <c r="B9895" s="1">
        <v>45565</v>
      </c>
      <c r="C9895" t="s">
        <v>668</v>
      </c>
      <c r="D9895" t="s">
        <v>669</v>
      </c>
      <c r="E9895" s="4">
        <v>4486.3499999999995</v>
      </c>
      <c r="F9895" t="s">
        <v>567</v>
      </c>
      <c r="G9895" t="s">
        <v>471</v>
      </c>
      <c r="H9895" t="s">
        <v>308</v>
      </c>
      <c r="I9895" t="s">
        <v>309</v>
      </c>
      <c r="J9895" t="s">
        <v>264</v>
      </c>
      <c r="L9895" t="s">
        <v>378</v>
      </c>
      <c r="M9895" t="s">
        <v>379</v>
      </c>
      <c r="N9895" t="s">
        <v>487</v>
      </c>
    </row>
    <row r="9896" spans="1:14" hidden="1" x14ac:dyDescent="0.25">
      <c r="A9896" t="s">
        <v>241</v>
      </c>
      <c r="B9896" s="1">
        <v>45565</v>
      </c>
      <c r="C9896" t="s">
        <v>672</v>
      </c>
      <c r="D9896" t="s">
        <v>673</v>
      </c>
      <c r="E9896" s="4">
        <v>16555.2</v>
      </c>
      <c r="F9896" t="s">
        <v>567</v>
      </c>
      <c r="G9896" t="s">
        <v>471</v>
      </c>
      <c r="H9896" t="s">
        <v>308</v>
      </c>
      <c r="I9896" t="s">
        <v>309</v>
      </c>
      <c r="J9896" t="s">
        <v>264</v>
      </c>
      <c r="L9896" t="s">
        <v>378</v>
      </c>
      <c r="M9896" t="s">
        <v>379</v>
      </c>
      <c r="N9896" t="s">
        <v>487</v>
      </c>
    </row>
    <row r="9897" spans="1:14" hidden="1" x14ac:dyDescent="0.25">
      <c r="A9897" t="s">
        <v>241</v>
      </c>
      <c r="B9897" s="1">
        <v>45565</v>
      </c>
      <c r="C9897" t="s">
        <v>676</v>
      </c>
      <c r="D9897" t="s">
        <v>677</v>
      </c>
      <c r="E9897" s="4">
        <v>97814.399999999994</v>
      </c>
      <c r="F9897" t="s">
        <v>567</v>
      </c>
      <c r="G9897" t="s">
        <v>471</v>
      </c>
      <c r="H9897" t="s">
        <v>308</v>
      </c>
      <c r="I9897" t="s">
        <v>309</v>
      </c>
      <c r="J9897" t="s">
        <v>264</v>
      </c>
      <c r="L9897" t="s">
        <v>378</v>
      </c>
      <c r="M9897" t="s">
        <v>379</v>
      </c>
      <c r="N9897" t="s">
        <v>477</v>
      </c>
    </row>
    <row r="9898" spans="1:14" hidden="1" x14ac:dyDescent="0.25">
      <c r="A9898" t="s">
        <v>241</v>
      </c>
      <c r="B9898" s="1">
        <v>45565</v>
      </c>
      <c r="C9898" t="s">
        <v>680</v>
      </c>
      <c r="D9898" t="s">
        <v>681</v>
      </c>
      <c r="E9898" s="4">
        <v>40018.150000000009</v>
      </c>
      <c r="F9898" t="s">
        <v>567</v>
      </c>
      <c r="G9898" t="s">
        <v>471</v>
      </c>
      <c r="H9898" t="s">
        <v>308</v>
      </c>
      <c r="I9898" t="s">
        <v>309</v>
      </c>
      <c r="J9898" t="s">
        <v>264</v>
      </c>
      <c r="L9898" t="s">
        <v>378</v>
      </c>
      <c r="M9898" t="s">
        <v>379</v>
      </c>
      <c r="N9898" t="s">
        <v>487</v>
      </c>
    </row>
    <row r="9899" spans="1:14" hidden="1" x14ac:dyDescent="0.25">
      <c r="A9899" t="s">
        <v>241</v>
      </c>
      <c r="B9899" s="1">
        <v>45565</v>
      </c>
      <c r="C9899" t="s">
        <v>685</v>
      </c>
      <c r="D9899" t="s">
        <v>686</v>
      </c>
      <c r="E9899" s="4">
        <v>800</v>
      </c>
      <c r="F9899" t="s">
        <v>567</v>
      </c>
      <c r="G9899" t="s">
        <v>471</v>
      </c>
      <c r="H9899" t="s">
        <v>301</v>
      </c>
      <c r="I9899" t="s">
        <v>302</v>
      </c>
      <c r="J9899" t="s">
        <v>258</v>
      </c>
      <c r="L9899" t="s">
        <v>378</v>
      </c>
      <c r="M9899" t="s">
        <v>379</v>
      </c>
      <c r="N9899" t="s">
        <v>486</v>
      </c>
    </row>
    <row r="9900" spans="1:14" hidden="1" x14ac:dyDescent="0.25">
      <c r="A9900" t="s">
        <v>241</v>
      </c>
      <c r="B9900" s="1">
        <v>45565</v>
      </c>
      <c r="C9900" t="s">
        <v>690</v>
      </c>
      <c r="D9900" t="s">
        <v>691</v>
      </c>
      <c r="E9900" s="4">
        <v>25336</v>
      </c>
      <c r="F9900" t="s">
        <v>567</v>
      </c>
      <c r="G9900" t="s">
        <v>471</v>
      </c>
      <c r="H9900" t="s">
        <v>308</v>
      </c>
      <c r="I9900" t="s">
        <v>309</v>
      </c>
      <c r="J9900" t="s">
        <v>264</v>
      </c>
      <c r="L9900" t="s">
        <v>378</v>
      </c>
      <c r="M9900" t="s">
        <v>379</v>
      </c>
      <c r="N9900" t="s">
        <v>487</v>
      </c>
    </row>
    <row r="9901" spans="1:14" hidden="1" x14ac:dyDescent="0.25">
      <c r="A9901" t="s">
        <v>241</v>
      </c>
      <c r="B9901" s="1">
        <v>45565</v>
      </c>
      <c r="C9901" t="s">
        <v>692</v>
      </c>
      <c r="D9901" t="s">
        <v>693</v>
      </c>
      <c r="E9901" s="4">
        <v>12000</v>
      </c>
      <c r="F9901" t="s">
        <v>567</v>
      </c>
      <c r="G9901" t="s">
        <v>471</v>
      </c>
      <c r="H9901" t="s">
        <v>308</v>
      </c>
      <c r="I9901" t="s">
        <v>309</v>
      </c>
      <c r="J9901" t="s">
        <v>264</v>
      </c>
      <c r="L9901" t="s">
        <v>378</v>
      </c>
      <c r="M9901" t="s">
        <v>379</v>
      </c>
      <c r="N9901" t="s">
        <v>487</v>
      </c>
    </row>
    <row r="9902" spans="1:14" hidden="1" x14ac:dyDescent="0.25">
      <c r="A9902" t="s">
        <v>241</v>
      </c>
      <c r="B9902" s="1">
        <v>45565</v>
      </c>
      <c r="C9902" t="s">
        <v>696</v>
      </c>
      <c r="D9902" t="s">
        <v>697</v>
      </c>
      <c r="E9902" s="4">
        <v>4135.3600000000006</v>
      </c>
      <c r="F9902" t="s">
        <v>567</v>
      </c>
      <c r="G9902" t="s">
        <v>471</v>
      </c>
      <c r="H9902" t="s">
        <v>308</v>
      </c>
      <c r="I9902" t="s">
        <v>309</v>
      </c>
      <c r="J9902" t="s">
        <v>264</v>
      </c>
      <c r="L9902" t="s">
        <v>378</v>
      </c>
      <c r="M9902" t="s">
        <v>379</v>
      </c>
      <c r="N9902" t="s">
        <v>487</v>
      </c>
    </row>
    <row r="9903" spans="1:14" hidden="1" x14ac:dyDescent="0.25">
      <c r="A9903" t="s">
        <v>241</v>
      </c>
      <c r="B9903" s="1">
        <v>45565</v>
      </c>
      <c r="C9903" t="s">
        <v>698</v>
      </c>
      <c r="D9903" t="s">
        <v>699</v>
      </c>
      <c r="E9903" s="4">
        <v>900</v>
      </c>
      <c r="F9903" t="s">
        <v>567</v>
      </c>
      <c r="G9903" t="s">
        <v>471</v>
      </c>
      <c r="H9903" t="s">
        <v>308</v>
      </c>
      <c r="I9903" t="s">
        <v>309</v>
      </c>
      <c r="J9903" t="s">
        <v>264</v>
      </c>
      <c r="L9903" t="s">
        <v>378</v>
      </c>
      <c r="M9903" t="s">
        <v>379</v>
      </c>
      <c r="N9903" t="s">
        <v>487</v>
      </c>
    </row>
    <row r="9904" spans="1:14" hidden="1" x14ac:dyDescent="0.25">
      <c r="A9904" t="s">
        <v>241</v>
      </c>
      <c r="B9904" s="1">
        <v>45565</v>
      </c>
      <c r="C9904" t="s">
        <v>1132</v>
      </c>
      <c r="D9904" t="s">
        <v>1133</v>
      </c>
      <c r="E9904" s="4">
        <v>1426.08</v>
      </c>
      <c r="F9904" t="s">
        <v>567</v>
      </c>
      <c r="G9904" t="s">
        <v>471</v>
      </c>
      <c r="H9904" t="s">
        <v>308</v>
      </c>
      <c r="I9904" t="s">
        <v>309</v>
      </c>
      <c r="J9904" t="s">
        <v>264</v>
      </c>
      <c r="L9904" t="s">
        <v>378</v>
      </c>
      <c r="M9904" t="s">
        <v>379</v>
      </c>
      <c r="N9904" t="s">
        <v>480</v>
      </c>
    </row>
    <row r="9905" spans="1:14" hidden="1" x14ac:dyDescent="0.25">
      <c r="A9905" t="s">
        <v>241</v>
      </c>
      <c r="B9905" s="1">
        <v>45565</v>
      </c>
      <c r="C9905" t="s">
        <v>1134</v>
      </c>
      <c r="D9905" t="s">
        <v>1135</v>
      </c>
      <c r="E9905" s="4">
        <v>36169.120000000003</v>
      </c>
      <c r="F9905" t="s">
        <v>567</v>
      </c>
      <c r="G9905" t="s">
        <v>471</v>
      </c>
      <c r="H9905" t="s">
        <v>301</v>
      </c>
      <c r="I9905" t="s">
        <v>302</v>
      </c>
      <c r="J9905" t="s">
        <v>258</v>
      </c>
      <c r="L9905" t="s">
        <v>378</v>
      </c>
      <c r="M9905" t="s">
        <v>379</v>
      </c>
      <c r="N9905" t="s">
        <v>486</v>
      </c>
    </row>
    <row r="9906" spans="1:14" hidden="1" x14ac:dyDescent="0.25">
      <c r="A9906" t="s">
        <v>241</v>
      </c>
      <c r="B9906" s="1">
        <v>45565</v>
      </c>
      <c r="C9906" t="s">
        <v>1136</v>
      </c>
      <c r="D9906" t="s">
        <v>1137</v>
      </c>
      <c r="E9906" s="4">
        <v>2520</v>
      </c>
      <c r="F9906" t="s">
        <v>567</v>
      </c>
      <c r="G9906" t="s">
        <v>471</v>
      </c>
      <c r="H9906" t="s">
        <v>308</v>
      </c>
      <c r="I9906" t="s">
        <v>309</v>
      </c>
      <c r="J9906" t="s">
        <v>264</v>
      </c>
      <c r="L9906" t="s">
        <v>378</v>
      </c>
      <c r="M9906" t="s">
        <v>379</v>
      </c>
      <c r="N9906" t="s">
        <v>487</v>
      </c>
    </row>
    <row r="9907" spans="1:14" hidden="1" x14ac:dyDescent="0.25">
      <c r="A9907" t="s">
        <v>241</v>
      </c>
      <c r="B9907" s="1">
        <v>45565</v>
      </c>
      <c r="C9907" t="s">
        <v>1140</v>
      </c>
      <c r="D9907" t="s">
        <v>1141</v>
      </c>
      <c r="E9907" s="4">
        <v>9749.9699999999993</v>
      </c>
      <c r="F9907" t="s">
        <v>567</v>
      </c>
      <c r="G9907" t="s">
        <v>471</v>
      </c>
      <c r="H9907" t="s">
        <v>308</v>
      </c>
      <c r="I9907" t="s">
        <v>309</v>
      </c>
      <c r="J9907" t="s">
        <v>264</v>
      </c>
      <c r="L9907" t="s">
        <v>378</v>
      </c>
      <c r="M9907" t="s">
        <v>379</v>
      </c>
      <c r="N9907" t="s">
        <v>487</v>
      </c>
    </row>
    <row r="9908" spans="1:14" hidden="1" x14ac:dyDescent="0.25">
      <c r="A9908" t="s">
        <v>241</v>
      </c>
      <c r="B9908" s="1">
        <v>45565</v>
      </c>
      <c r="C9908" t="s">
        <v>1221</v>
      </c>
      <c r="D9908" t="s">
        <v>1222</v>
      </c>
      <c r="E9908" s="4">
        <v>34054.6</v>
      </c>
      <c r="F9908" t="s">
        <v>567</v>
      </c>
      <c r="G9908" t="s">
        <v>471</v>
      </c>
      <c r="H9908" t="s">
        <v>317</v>
      </c>
      <c r="I9908" t="s">
        <v>318</v>
      </c>
      <c r="J9908" t="s">
        <v>276</v>
      </c>
      <c r="L9908" t="s">
        <v>390</v>
      </c>
      <c r="M9908" t="s">
        <v>391</v>
      </c>
      <c r="N9908" t="s">
        <v>487</v>
      </c>
    </row>
    <row r="9909" spans="1:14" hidden="1" x14ac:dyDescent="0.25">
      <c r="A9909" t="s">
        <v>241</v>
      </c>
      <c r="B9909" s="1">
        <v>45565</v>
      </c>
      <c r="C9909" t="s">
        <v>1310</v>
      </c>
      <c r="D9909" t="s">
        <v>1311</v>
      </c>
      <c r="E9909" s="4">
        <v>34350</v>
      </c>
      <c r="F9909" t="s">
        <v>567</v>
      </c>
      <c r="G9909" t="s">
        <v>471</v>
      </c>
      <c r="H9909" t="s">
        <v>308</v>
      </c>
      <c r="I9909" t="s">
        <v>309</v>
      </c>
      <c r="J9909" t="s">
        <v>264</v>
      </c>
      <c r="L9909" t="s">
        <v>378</v>
      </c>
      <c r="M9909" t="s">
        <v>379</v>
      </c>
      <c r="N9909" t="s">
        <v>487</v>
      </c>
    </row>
    <row r="9910" spans="1:14" hidden="1" x14ac:dyDescent="0.25">
      <c r="A9910" t="s">
        <v>241</v>
      </c>
      <c r="B9910" s="1">
        <v>45565</v>
      </c>
      <c r="C9910" t="s">
        <v>702</v>
      </c>
      <c r="D9910" t="s">
        <v>703</v>
      </c>
      <c r="E9910" s="4">
        <v>9749.9699999999993</v>
      </c>
      <c r="F9910" t="s">
        <v>567</v>
      </c>
      <c r="G9910" t="s">
        <v>471</v>
      </c>
      <c r="H9910" t="s">
        <v>311</v>
      </c>
      <c r="I9910" t="s">
        <v>312</v>
      </c>
      <c r="J9910" t="s">
        <v>264</v>
      </c>
      <c r="L9910" t="s">
        <v>378</v>
      </c>
      <c r="M9910" t="s">
        <v>379</v>
      </c>
      <c r="N9910" t="s">
        <v>487</v>
      </c>
    </row>
    <row r="9911" spans="1:14" hidden="1" x14ac:dyDescent="0.25">
      <c r="A9911" t="s">
        <v>241</v>
      </c>
      <c r="B9911" s="1">
        <v>45565</v>
      </c>
      <c r="C9911" t="s">
        <v>1312</v>
      </c>
      <c r="D9911" t="s">
        <v>1313</v>
      </c>
      <c r="E9911" s="4">
        <v>13290.75</v>
      </c>
      <c r="F9911" t="s">
        <v>567</v>
      </c>
      <c r="G9911" t="s">
        <v>471</v>
      </c>
      <c r="H9911" t="s">
        <v>311</v>
      </c>
      <c r="I9911" t="s">
        <v>312</v>
      </c>
      <c r="J9911" t="s">
        <v>264</v>
      </c>
      <c r="L9911" t="s">
        <v>378</v>
      </c>
      <c r="M9911" t="s">
        <v>379</v>
      </c>
      <c r="N9911" t="s">
        <v>487</v>
      </c>
    </row>
    <row r="9912" spans="1:14" hidden="1" x14ac:dyDescent="0.25">
      <c r="A9912" t="s">
        <v>241</v>
      </c>
      <c r="B9912" s="1">
        <v>45565</v>
      </c>
      <c r="C9912" t="s">
        <v>1146</v>
      </c>
      <c r="D9912" t="s">
        <v>1147</v>
      </c>
      <c r="E9912" s="4">
        <v>22950</v>
      </c>
      <c r="F9912" t="s">
        <v>567</v>
      </c>
      <c r="G9912" t="s">
        <v>471</v>
      </c>
      <c r="H9912" t="s">
        <v>311</v>
      </c>
      <c r="I9912" t="s">
        <v>312</v>
      </c>
      <c r="J9912" t="s">
        <v>264</v>
      </c>
      <c r="L9912" t="s">
        <v>378</v>
      </c>
      <c r="M9912" t="s">
        <v>379</v>
      </c>
      <c r="N9912" t="s">
        <v>487</v>
      </c>
    </row>
    <row r="9913" spans="1:14" hidden="1" x14ac:dyDescent="0.25">
      <c r="A9913" t="s">
        <v>241</v>
      </c>
      <c r="B9913" s="1">
        <v>45565</v>
      </c>
      <c r="C9913" t="s">
        <v>1273</v>
      </c>
      <c r="D9913" t="s">
        <v>1274</v>
      </c>
      <c r="E9913" s="4">
        <v>6239.9699999999993</v>
      </c>
      <c r="F9913" t="s">
        <v>567</v>
      </c>
      <c r="G9913" t="s">
        <v>471</v>
      </c>
      <c r="H9913" t="s">
        <v>301</v>
      </c>
      <c r="I9913" t="s">
        <v>302</v>
      </c>
      <c r="J9913" t="s">
        <v>258</v>
      </c>
      <c r="L9913" t="s">
        <v>378</v>
      </c>
      <c r="M9913" t="s">
        <v>379</v>
      </c>
      <c r="N9913" t="s">
        <v>487</v>
      </c>
    </row>
    <row r="9914" spans="1:14" hidden="1" x14ac:dyDescent="0.25">
      <c r="A9914" t="s">
        <v>241</v>
      </c>
      <c r="B9914" s="1">
        <v>45565</v>
      </c>
      <c r="C9914" t="s">
        <v>1260</v>
      </c>
      <c r="D9914" t="s">
        <v>1261</v>
      </c>
      <c r="E9914" s="4">
        <v>1800</v>
      </c>
      <c r="F9914" t="s">
        <v>567</v>
      </c>
      <c r="G9914" t="s">
        <v>471</v>
      </c>
      <c r="H9914" t="s">
        <v>311</v>
      </c>
      <c r="I9914" t="s">
        <v>312</v>
      </c>
      <c r="J9914" t="s">
        <v>264</v>
      </c>
      <c r="L9914" t="s">
        <v>378</v>
      </c>
      <c r="M9914" t="s">
        <v>379</v>
      </c>
      <c r="N9914" t="s">
        <v>487</v>
      </c>
    </row>
    <row r="9915" spans="1:14" hidden="1" x14ac:dyDescent="0.25">
      <c r="A9915" t="s">
        <v>241</v>
      </c>
      <c r="B9915" s="1">
        <v>45565</v>
      </c>
      <c r="C9915" t="s">
        <v>704</v>
      </c>
      <c r="D9915" t="s">
        <v>705</v>
      </c>
      <c r="E9915" s="4">
        <v>28435.56</v>
      </c>
      <c r="F9915" t="s">
        <v>567</v>
      </c>
      <c r="G9915" t="s">
        <v>471</v>
      </c>
      <c r="H9915" t="s">
        <v>311</v>
      </c>
      <c r="I9915" t="s">
        <v>312</v>
      </c>
      <c r="J9915" t="s">
        <v>264</v>
      </c>
      <c r="L9915" t="s">
        <v>378</v>
      </c>
      <c r="M9915" t="s">
        <v>379</v>
      </c>
      <c r="N9915" t="s">
        <v>487</v>
      </c>
    </row>
    <row r="9916" spans="1:14" hidden="1" x14ac:dyDescent="0.25">
      <c r="A9916" t="s">
        <v>241</v>
      </c>
      <c r="B9916" s="1">
        <v>45565</v>
      </c>
      <c r="C9916" t="s">
        <v>708</v>
      </c>
      <c r="D9916" t="s">
        <v>709</v>
      </c>
      <c r="E9916" s="4">
        <v>1260.5099999999998</v>
      </c>
      <c r="F9916" t="s">
        <v>567</v>
      </c>
      <c r="G9916" t="s">
        <v>471</v>
      </c>
      <c r="H9916" t="s">
        <v>301</v>
      </c>
      <c r="I9916" t="s">
        <v>302</v>
      </c>
      <c r="J9916" t="s">
        <v>258</v>
      </c>
      <c r="L9916" t="s">
        <v>378</v>
      </c>
      <c r="M9916" t="s">
        <v>379</v>
      </c>
      <c r="N9916" t="s">
        <v>482</v>
      </c>
    </row>
    <row r="9917" spans="1:14" hidden="1" x14ac:dyDescent="0.25">
      <c r="A9917" t="s">
        <v>241</v>
      </c>
      <c r="B9917" s="1">
        <v>45565</v>
      </c>
      <c r="C9917" t="s">
        <v>712</v>
      </c>
      <c r="D9917" t="s">
        <v>713</v>
      </c>
      <c r="E9917" s="4">
        <v>714.0299999999994</v>
      </c>
      <c r="F9917" t="s">
        <v>567</v>
      </c>
      <c r="G9917" t="s">
        <v>471</v>
      </c>
      <c r="H9917" t="s">
        <v>311</v>
      </c>
      <c r="I9917" t="s">
        <v>312</v>
      </c>
      <c r="J9917" t="s">
        <v>264</v>
      </c>
      <c r="L9917" t="s">
        <v>378</v>
      </c>
      <c r="M9917" t="s">
        <v>379</v>
      </c>
      <c r="N9917" t="s">
        <v>487</v>
      </c>
    </row>
    <row r="9918" spans="1:14" hidden="1" x14ac:dyDescent="0.25">
      <c r="A9918" t="s">
        <v>241</v>
      </c>
      <c r="B9918" s="1">
        <v>45565</v>
      </c>
      <c r="C9918" t="s">
        <v>717</v>
      </c>
      <c r="D9918" t="s">
        <v>718</v>
      </c>
      <c r="E9918" s="4">
        <v>4737.5300000000007</v>
      </c>
      <c r="F9918" t="s">
        <v>567</v>
      </c>
      <c r="G9918" t="s">
        <v>471</v>
      </c>
      <c r="H9918" t="s">
        <v>311</v>
      </c>
      <c r="I9918" t="s">
        <v>312</v>
      </c>
      <c r="J9918" t="s">
        <v>264</v>
      </c>
      <c r="L9918" t="s">
        <v>378</v>
      </c>
      <c r="M9918" t="s">
        <v>379</v>
      </c>
      <c r="N9918" t="s">
        <v>487</v>
      </c>
    </row>
    <row r="9919" spans="1:14" hidden="1" x14ac:dyDescent="0.25">
      <c r="A9919" t="s">
        <v>241</v>
      </c>
      <c r="B9919" s="1">
        <v>45565</v>
      </c>
      <c r="C9919" t="s">
        <v>719</v>
      </c>
      <c r="D9919" t="s">
        <v>720</v>
      </c>
      <c r="E9919" s="4">
        <v>6223.66</v>
      </c>
      <c r="F9919" t="s">
        <v>567</v>
      </c>
      <c r="G9919" t="s">
        <v>471</v>
      </c>
      <c r="H9919" t="s">
        <v>311</v>
      </c>
      <c r="I9919" t="s">
        <v>312</v>
      </c>
      <c r="J9919" t="s">
        <v>264</v>
      </c>
      <c r="L9919" t="s">
        <v>378</v>
      </c>
      <c r="M9919" t="s">
        <v>379</v>
      </c>
      <c r="N9919" t="s">
        <v>487</v>
      </c>
    </row>
    <row r="9920" spans="1:14" hidden="1" x14ac:dyDescent="0.25">
      <c r="A9920" t="s">
        <v>241</v>
      </c>
      <c r="B9920" s="1">
        <v>45565</v>
      </c>
      <c r="C9920" t="s">
        <v>1350</v>
      </c>
      <c r="D9920" t="s">
        <v>1351</v>
      </c>
      <c r="E9920" s="4">
        <v>4515</v>
      </c>
      <c r="F9920" t="s">
        <v>567</v>
      </c>
      <c r="G9920" t="s">
        <v>471</v>
      </c>
      <c r="H9920" t="s">
        <v>301</v>
      </c>
      <c r="I9920" t="s">
        <v>302</v>
      </c>
      <c r="J9920" t="s">
        <v>258</v>
      </c>
      <c r="L9920" t="s">
        <v>378</v>
      </c>
      <c r="M9920" t="s">
        <v>379</v>
      </c>
      <c r="N9920" t="s">
        <v>482</v>
      </c>
    </row>
    <row r="9921" spans="1:14" hidden="1" x14ac:dyDescent="0.25">
      <c r="A9921" t="s">
        <v>241</v>
      </c>
      <c r="B9921" s="1">
        <v>45565</v>
      </c>
      <c r="C9921" t="s">
        <v>721</v>
      </c>
      <c r="D9921" t="s">
        <v>722</v>
      </c>
      <c r="E9921" s="4">
        <v>2696.16</v>
      </c>
      <c r="F9921" t="s">
        <v>567</v>
      </c>
      <c r="G9921" t="s">
        <v>471</v>
      </c>
      <c r="H9921" t="s">
        <v>308</v>
      </c>
      <c r="I9921" t="s">
        <v>309</v>
      </c>
      <c r="J9921" t="s">
        <v>264</v>
      </c>
      <c r="L9921" t="s">
        <v>378</v>
      </c>
      <c r="M9921" t="s">
        <v>379</v>
      </c>
      <c r="N9921" t="s">
        <v>487</v>
      </c>
    </row>
    <row r="9922" spans="1:14" hidden="1" x14ac:dyDescent="0.25">
      <c r="A9922" t="s">
        <v>241</v>
      </c>
      <c r="B9922" s="1">
        <v>45565</v>
      </c>
      <c r="C9922" t="s">
        <v>726</v>
      </c>
      <c r="D9922" t="s">
        <v>727</v>
      </c>
      <c r="E9922" s="4">
        <v>7490.09</v>
      </c>
      <c r="F9922" t="s">
        <v>567</v>
      </c>
      <c r="G9922" t="s">
        <v>471</v>
      </c>
      <c r="H9922" t="s">
        <v>301</v>
      </c>
      <c r="I9922" t="s">
        <v>302</v>
      </c>
      <c r="J9922" t="s">
        <v>258</v>
      </c>
      <c r="L9922" t="s">
        <v>378</v>
      </c>
      <c r="M9922" t="s">
        <v>379</v>
      </c>
      <c r="N9922" t="s">
        <v>486</v>
      </c>
    </row>
    <row r="9923" spans="1:14" hidden="1" x14ac:dyDescent="0.25">
      <c r="A9923" t="s">
        <v>241</v>
      </c>
      <c r="B9923" s="1">
        <v>45565</v>
      </c>
      <c r="C9923" t="s">
        <v>730</v>
      </c>
      <c r="D9923" t="s">
        <v>731</v>
      </c>
      <c r="E9923" s="4">
        <v>1066.4000000000001</v>
      </c>
      <c r="F9923" t="s">
        <v>567</v>
      </c>
      <c r="G9923" t="s">
        <v>471</v>
      </c>
      <c r="H9923" t="s">
        <v>308</v>
      </c>
      <c r="I9923" t="s">
        <v>309</v>
      </c>
      <c r="J9923" t="s">
        <v>264</v>
      </c>
      <c r="L9923" t="s">
        <v>378</v>
      </c>
      <c r="M9923" t="s">
        <v>379</v>
      </c>
      <c r="N9923" t="s">
        <v>487</v>
      </c>
    </row>
    <row r="9924" spans="1:14" hidden="1" x14ac:dyDescent="0.25">
      <c r="A9924" t="s">
        <v>241</v>
      </c>
      <c r="B9924" s="1">
        <v>45565</v>
      </c>
      <c r="C9924" t="s">
        <v>734</v>
      </c>
      <c r="D9924" t="s">
        <v>735</v>
      </c>
      <c r="E9924" s="4">
        <v>477.4</v>
      </c>
      <c r="F9924" t="s">
        <v>567</v>
      </c>
      <c r="G9924" t="s">
        <v>471</v>
      </c>
      <c r="H9924" t="s">
        <v>308</v>
      </c>
      <c r="I9924" t="s">
        <v>309</v>
      </c>
      <c r="J9924" t="s">
        <v>264</v>
      </c>
      <c r="L9924" t="s">
        <v>378</v>
      </c>
      <c r="M9924" t="s">
        <v>379</v>
      </c>
      <c r="N9924" t="s">
        <v>487</v>
      </c>
    </row>
    <row r="9925" spans="1:14" hidden="1" x14ac:dyDescent="0.25">
      <c r="A9925" t="s">
        <v>241</v>
      </c>
      <c r="B9925" s="1">
        <v>45565</v>
      </c>
      <c r="C9925" t="s">
        <v>738</v>
      </c>
      <c r="D9925" t="s">
        <v>739</v>
      </c>
      <c r="E9925" s="4">
        <v>15032.370000000003</v>
      </c>
      <c r="F9925" t="s">
        <v>567</v>
      </c>
      <c r="G9925" t="s">
        <v>471</v>
      </c>
      <c r="H9925" t="s">
        <v>301</v>
      </c>
      <c r="I9925" t="s">
        <v>302</v>
      </c>
      <c r="J9925" t="s">
        <v>258</v>
      </c>
      <c r="L9925" t="s">
        <v>378</v>
      </c>
      <c r="M9925" t="s">
        <v>379</v>
      </c>
      <c r="N9925" t="s">
        <v>487</v>
      </c>
    </row>
    <row r="9926" spans="1:14" hidden="1" x14ac:dyDescent="0.25">
      <c r="A9926" t="s">
        <v>241</v>
      </c>
      <c r="B9926" s="1">
        <v>45565</v>
      </c>
      <c r="C9926" t="s">
        <v>742</v>
      </c>
      <c r="D9926" t="s">
        <v>743</v>
      </c>
      <c r="E9926" s="4">
        <v>2052.1499999999996</v>
      </c>
      <c r="F9926" t="s">
        <v>567</v>
      </c>
      <c r="G9926" t="s">
        <v>471</v>
      </c>
      <c r="H9926" t="s">
        <v>308</v>
      </c>
      <c r="I9926" t="s">
        <v>309</v>
      </c>
      <c r="J9926" t="s">
        <v>264</v>
      </c>
      <c r="L9926" t="s">
        <v>378</v>
      </c>
      <c r="M9926" t="s">
        <v>379</v>
      </c>
      <c r="N9926" t="s">
        <v>487</v>
      </c>
    </row>
    <row r="9927" spans="1:14" hidden="1" x14ac:dyDescent="0.25">
      <c r="A9927" t="s">
        <v>241</v>
      </c>
      <c r="B9927" s="1">
        <v>45565</v>
      </c>
      <c r="C9927" t="s">
        <v>747</v>
      </c>
      <c r="D9927" t="s">
        <v>748</v>
      </c>
      <c r="E9927" s="4">
        <v>28160.350000000006</v>
      </c>
      <c r="F9927" t="s">
        <v>567</v>
      </c>
      <c r="G9927" t="s">
        <v>471</v>
      </c>
      <c r="H9927" t="s">
        <v>308</v>
      </c>
      <c r="I9927" t="s">
        <v>309</v>
      </c>
      <c r="J9927" t="s">
        <v>264</v>
      </c>
      <c r="L9927" t="s">
        <v>378</v>
      </c>
      <c r="M9927" t="s">
        <v>379</v>
      </c>
      <c r="N9927" t="s">
        <v>487</v>
      </c>
    </row>
    <row r="9928" spans="1:14" hidden="1" x14ac:dyDescent="0.25">
      <c r="A9928" t="s">
        <v>241</v>
      </c>
      <c r="B9928" s="1">
        <v>45565</v>
      </c>
      <c r="C9928" t="s">
        <v>1375</v>
      </c>
      <c r="D9928" t="s">
        <v>1376</v>
      </c>
      <c r="E9928" s="4">
        <v>14.38</v>
      </c>
      <c r="F9928" t="s">
        <v>567</v>
      </c>
      <c r="G9928" t="s">
        <v>471</v>
      </c>
      <c r="H9928" t="s">
        <v>301</v>
      </c>
      <c r="I9928" t="s">
        <v>302</v>
      </c>
      <c r="J9928" t="s">
        <v>258</v>
      </c>
      <c r="L9928" t="s">
        <v>378</v>
      </c>
      <c r="M9928" t="s">
        <v>379</v>
      </c>
      <c r="N9928" t="s">
        <v>482</v>
      </c>
    </row>
    <row r="9929" spans="1:14" hidden="1" x14ac:dyDescent="0.25">
      <c r="A9929" t="s">
        <v>241</v>
      </c>
      <c r="B9929" s="1">
        <v>45565</v>
      </c>
      <c r="C9929" t="s">
        <v>755</v>
      </c>
      <c r="D9929" t="s">
        <v>756</v>
      </c>
      <c r="E9929" s="4">
        <v>6000</v>
      </c>
      <c r="F9929" t="s">
        <v>567</v>
      </c>
      <c r="G9929" t="s">
        <v>471</v>
      </c>
      <c r="H9929" t="s">
        <v>311</v>
      </c>
      <c r="I9929" t="s">
        <v>312</v>
      </c>
      <c r="J9929" t="s">
        <v>264</v>
      </c>
      <c r="L9929" t="s">
        <v>378</v>
      </c>
      <c r="M9929" t="s">
        <v>379</v>
      </c>
      <c r="N9929" t="s">
        <v>487</v>
      </c>
    </row>
    <row r="9930" spans="1:14" hidden="1" x14ac:dyDescent="0.25">
      <c r="A9930" t="s">
        <v>241</v>
      </c>
      <c r="B9930" s="1">
        <v>45565</v>
      </c>
      <c r="C9930" t="s">
        <v>763</v>
      </c>
      <c r="D9930" t="s">
        <v>764</v>
      </c>
      <c r="E9930" s="4">
        <v>144.98000000000002</v>
      </c>
      <c r="F9930" t="s">
        <v>567</v>
      </c>
      <c r="G9930" t="s">
        <v>471</v>
      </c>
      <c r="H9930" t="s">
        <v>308</v>
      </c>
      <c r="I9930" t="s">
        <v>309</v>
      </c>
      <c r="J9930" t="s">
        <v>264</v>
      </c>
      <c r="L9930" t="s">
        <v>378</v>
      </c>
      <c r="M9930" t="s">
        <v>379</v>
      </c>
      <c r="N9930" t="s">
        <v>480</v>
      </c>
    </row>
    <row r="9931" spans="1:14" hidden="1" x14ac:dyDescent="0.25">
      <c r="A9931" t="s">
        <v>241</v>
      </c>
      <c r="B9931" s="1">
        <v>45565</v>
      </c>
      <c r="C9931" t="s">
        <v>767</v>
      </c>
      <c r="D9931" t="s">
        <v>768</v>
      </c>
      <c r="E9931" s="4">
        <v>3213.8799999999992</v>
      </c>
      <c r="F9931" t="s">
        <v>567</v>
      </c>
      <c r="G9931" t="s">
        <v>471</v>
      </c>
      <c r="H9931" t="s">
        <v>308</v>
      </c>
      <c r="I9931" t="s">
        <v>309</v>
      </c>
      <c r="J9931" t="s">
        <v>264</v>
      </c>
      <c r="L9931" t="s">
        <v>378</v>
      </c>
      <c r="M9931" t="s">
        <v>379</v>
      </c>
      <c r="N9931" t="s">
        <v>480</v>
      </c>
    </row>
    <row r="9932" spans="1:14" hidden="1" x14ac:dyDescent="0.25">
      <c r="A9932" t="s">
        <v>241</v>
      </c>
      <c r="B9932" s="1">
        <v>45565</v>
      </c>
      <c r="C9932" t="s">
        <v>769</v>
      </c>
      <c r="D9932" t="s">
        <v>770</v>
      </c>
      <c r="E9932" s="4">
        <v>7059.77</v>
      </c>
      <c r="F9932" t="s">
        <v>567</v>
      </c>
      <c r="G9932" t="s">
        <v>471</v>
      </c>
      <c r="H9932" t="s">
        <v>311</v>
      </c>
      <c r="I9932" t="s">
        <v>312</v>
      </c>
      <c r="J9932" t="s">
        <v>264</v>
      </c>
      <c r="L9932" t="s">
        <v>378</v>
      </c>
      <c r="M9932" t="s">
        <v>379</v>
      </c>
      <c r="N9932" t="s">
        <v>487</v>
      </c>
    </row>
    <row r="9933" spans="1:14" hidden="1" x14ac:dyDescent="0.25">
      <c r="A9933" t="s">
        <v>241</v>
      </c>
      <c r="B9933" s="1">
        <v>45565</v>
      </c>
      <c r="C9933" t="s">
        <v>773</v>
      </c>
      <c r="D9933" t="s">
        <v>774</v>
      </c>
      <c r="E9933" s="4">
        <v>1040.08</v>
      </c>
      <c r="F9933" t="s">
        <v>567</v>
      </c>
      <c r="G9933" t="s">
        <v>471</v>
      </c>
      <c r="H9933" t="s">
        <v>308</v>
      </c>
      <c r="I9933" t="s">
        <v>309</v>
      </c>
      <c r="J9933" t="s">
        <v>264</v>
      </c>
      <c r="L9933" t="s">
        <v>378</v>
      </c>
      <c r="M9933" t="s">
        <v>379</v>
      </c>
      <c r="N9933" t="s">
        <v>480</v>
      </c>
    </row>
    <row r="9934" spans="1:14" hidden="1" x14ac:dyDescent="0.25">
      <c r="A9934" t="s">
        <v>241</v>
      </c>
      <c r="B9934" s="1">
        <v>45565</v>
      </c>
      <c r="C9934" t="s">
        <v>775</v>
      </c>
      <c r="D9934" t="s">
        <v>776</v>
      </c>
      <c r="E9934" s="4">
        <v>6251.81</v>
      </c>
      <c r="F9934" t="s">
        <v>567</v>
      </c>
      <c r="G9934" t="s">
        <v>471</v>
      </c>
      <c r="H9934" t="s">
        <v>311</v>
      </c>
      <c r="I9934" t="s">
        <v>312</v>
      </c>
      <c r="J9934" t="s">
        <v>264</v>
      </c>
      <c r="L9934" t="s">
        <v>378</v>
      </c>
      <c r="M9934" t="s">
        <v>379</v>
      </c>
      <c r="N9934" t="s">
        <v>487</v>
      </c>
    </row>
    <row r="9935" spans="1:14" hidden="1" x14ac:dyDescent="0.25">
      <c r="A9935" t="s">
        <v>241</v>
      </c>
      <c r="B9935" s="1">
        <v>45565</v>
      </c>
      <c r="C9935" t="s">
        <v>777</v>
      </c>
      <c r="D9935" t="s">
        <v>778</v>
      </c>
      <c r="E9935" s="4">
        <v>5618.1200000000008</v>
      </c>
      <c r="F9935" t="s">
        <v>567</v>
      </c>
      <c r="G9935" t="s">
        <v>471</v>
      </c>
      <c r="H9935" t="s">
        <v>311</v>
      </c>
      <c r="I9935" t="s">
        <v>312</v>
      </c>
      <c r="J9935" t="s">
        <v>264</v>
      </c>
      <c r="L9935" t="s">
        <v>378</v>
      </c>
      <c r="M9935" t="s">
        <v>379</v>
      </c>
      <c r="N9935" t="s">
        <v>485</v>
      </c>
    </row>
    <row r="9936" spans="1:14" hidden="1" x14ac:dyDescent="0.25">
      <c r="A9936" t="s">
        <v>241</v>
      </c>
      <c r="B9936" s="1">
        <v>45565</v>
      </c>
      <c r="C9936" t="s">
        <v>781</v>
      </c>
      <c r="D9936" t="s">
        <v>782</v>
      </c>
      <c r="E9936" s="4">
        <v>4329.6899999999987</v>
      </c>
      <c r="F9936" t="s">
        <v>567</v>
      </c>
      <c r="G9936" t="s">
        <v>471</v>
      </c>
      <c r="H9936" t="s">
        <v>311</v>
      </c>
      <c r="I9936" t="s">
        <v>312</v>
      </c>
      <c r="J9936" t="s">
        <v>264</v>
      </c>
      <c r="L9936" t="s">
        <v>378</v>
      </c>
      <c r="M9936" t="s">
        <v>379</v>
      </c>
      <c r="N9936" t="s">
        <v>485</v>
      </c>
    </row>
    <row r="9937" spans="1:14" hidden="1" x14ac:dyDescent="0.25">
      <c r="A9937" t="s">
        <v>241</v>
      </c>
      <c r="B9937" s="1">
        <v>45565</v>
      </c>
      <c r="C9937" t="s">
        <v>785</v>
      </c>
      <c r="D9937" t="s">
        <v>786</v>
      </c>
      <c r="E9937" s="4">
        <v>998.08</v>
      </c>
      <c r="F9937" t="s">
        <v>567</v>
      </c>
      <c r="G9937" t="s">
        <v>471</v>
      </c>
      <c r="H9937" t="s">
        <v>311</v>
      </c>
      <c r="I9937" t="s">
        <v>312</v>
      </c>
      <c r="J9937" t="s">
        <v>264</v>
      </c>
      <c r="L9937" t="s">
        <v>378</v>
      </c>
      <c r="M9937" t="s">
        <v>379</v>
      </c>
      <c r="N9937" t="s">
        <v>485</v>
      </c>
    </row>
    <row r="9938" spans="1:14" hidden="1" x14ac:dyDescent="0.25">
      <c r="A9938" t="s">
        <v>241</v>
      </c>
      <c r="B9938" s="1">
        <v>45565</v>
      </c>
      <c r="C9938" t="s">
        <v>788</v>
      </c>
      <c r="D9938" t="s">
        <v>789</v>
      </c>
      <c r="E9938" s="4">
        <v>3823.6</v>
      </c>
      <c r="F9938" t="s">
        <v>567</v>
      </c>
      <c r="G9938" t="s">
        <v>471</v>
      </c>
      <c r="H9938" t="s">
        <v>311</v>
      </c>
      <c r="I9938" t="s">
        <v>312</v>
      </c>
      <c r="J9938" t="s">
        <v>264</v>
      </c>
      <c r="L9938" t="s">
        <v>378</v>
      </c>
      <c r="M9938" t="s">
        <v>379</v>
      </c>
      <c r="N9938" t="s">
        <v>485</v>
      </c>
    </row>
    <row r="9939" spans="1:14" hidden="1" x14ac:dyDescent="0.25">
      <c r="A9939" t="s">
        <v>241</v>
      </c>
      <c r="B9939" s="1">
        <v>45565</v>
      </c>
      <c r="C9939" t="s">
        <v>790</v>
      </c>
      <c r="D9939" t="s">
        <v>791</v>
      </c>
      <c r="E9939" s="4">
        <v>6504</v>
      </c>
      <c r="F9939" t="s">
        <v>567</v>
      </c>
      <c r="G9939" t="s">
        <v>471</v>
      </c>
      <c r="H9939" t="s">
        <v>311</v>
      </c>
      <c r="I9939" t="s">
        <v>312</v>
      </c>
      <c r="J9939" t="s">
        <v>264</v>
      </c>
      <c r="L9939" t="s">
        <v>378</v>
      </c>
      <c r="M9939" t="s">
        <v>379</v>
      </c>
      <c r="N9939" t="s">
        <v>487</v>
      </c>
    </row>
    <row r="9940" spans="1:14" hidden="1" x14ac:dyDescent="0.25">
      <c r="A9940" t="s">
        <v>241</v>
      </c>
      <c r="B9940" s="1">
        <v>45565</v>
      </c>
      <c r="C9940" t="s">
        <v>792</v>
      </c>
      <c r="D9940" t="s">
        <v>793</v>
      </c>
      <c r="E9940" s="4">
        <v>6315</v>
      </c>
      <c r="F9940" t="s">
        <v>567</v>
      </c>
      <c r="G9940" t="s">
        <v>471</v>
      </c>
      <c r="H9940" t="s">
        <v>308</v>
      </c>
      <c r="I9940" t="s">
        <v>309</v>
      </c>
      <c r="J9940" t="s">
        <v>264</v>
      </c>
      <c r="L9940" t="s">
        <v>378</v>
      </c>
      <c r="M9940" t="s">
        <v>379</v>
      </c>
      <c r="N9940" t="s">
        <v>487</v>
      </c>
    </row>
    <row r="9941" spans="1:14" hidden="1" x14ac:dyDescent="0.25">
      <c r="A9941" t="s">
        <v>241</v>
      </c>
      <c r="B9941" s="1">
        <v>45565</v>
      </c>
      <c r="C9941" t="s">
        <v>1275</v>
      </c>
      <c r="D9941" t="s">
        <v>1276</v>
      </c>
      <c r="E9941" s="4">
        <v>3979.67</v>
      </c>
      <c r="F9941" t="s">
        <v>567</v>
      </c>
      <c r="G9941" t="s">
        <v>471</v>
      </c>
      <c r="H9941" t="s">
        <v>317</v>
      </c>
      <c r="I9941" t="s">
        <v>318</v>
      </c>
      <c r="J9941" t="s">
        <v>276</v>
      </c>
      <c r="L9941" t="s">
        <v>390</v>
      </c>
      <c r="M9941" t="s">
        <v>391</v>
      </c>
      <c r="N9941" t="s">
        <v>487</v>
      </c>
    </row>
    <row r="9942" spans="1:14" hidden="1" x14ac:dyDescent="0.25">
      <c r="A9942" t="s">
        <v>241</v>
      </c>
      <c r="B9942" s="1">
        <v>45565</v>
      </c>
      <c r="C9942" t="s">
        <v>1225</v>
      </c>
      <c r="D9942" t="s">
        <v>1226</v>
      </c>
      <c r="E9942" s="4">
        <v>1000</v>
      </c>
      <c r="F9942" t="s">
        <v>567</v>
      </c>
      <c r="G9942" t="s">
        <v>471</v>
      </c>
      <c r="H9942" t="s">
        <v>308</v>
      </c>
      <c r="I9942" t="s">
        <v>309</v>
      </c>
      <c r="J9942" t="s">
        <v>264</v>
      </c>
      <c r="L9942" t="s">
        <v>378</v>
      </c>
      <c r="M9942" t="s">
        <v>379</v>
      </c>
      <c r="N9942" t="s">
        <v>480</v>
      </c>
    </row>
    <row r="9943" spans="1:14" hidden="1" x14ac:dyDescent="0.25">
      <c r="A9943" t="s">
        <v>241</v>
      </c>
      <c r="B9943" s="1">
        <v>45565</v>
      </c>
      <c r="C9943" t="s">
        <v>1236</v>
      </c>
      <c r="D9943" t="s">
        <v>1237</v>
      </c>
      <c r="E9943" s="4">
        <v>881.25</v>
      </c>
      <c r="F9943" t="s">
        <v>567</v>
      </c>
      <c r="G9943" t="s">
        <v>471</v>
      </c>
      <c r="H9943" t="s">
        <v>308</v>
      </c>
      <c r="I9943" t="s">
        <v>309</v>
      </c>
      <c r="J9943" t="s">
        <v>264</v>
      </c>
      <c r="L9943" t="s">
        <v>378</v>
      </c>
      <c r="M9943" t="s">
        <v>379</v>
      </c>
      <c r="N9943" t="s">
        <v>480</v>
      </c>
    </row>
    <row r="9944" spans="1:14" hidden="1" x14ac:dyDescent="0.25">
      <c r="A9944" t="s">
        <v>241</v>
      </c>
      <c r="B9944" s="1">
        <v>45565</v>
      </c>
      <c r="C9944" t="s">
        <v>1238</v>
      </c>
      <c r="D9944" t="s">
        <v>1239</v>
      </c>
      <c r="E9944" s="4">
        <v>4860.7199999999993</v>
      </c>
      <c r="F9944" t="s">
        <v>567</v>
      </c>
      <c r="G9944" t="s">
        <v>471</v>
      </c>
      <c r="H9944" t="s">
        <v>308</v>
      </c>
      <c r="I9944" t="s">
        <v>309</v>
      </c>
      <c r="J9944" t="s">
        <v>264</v>
      </c>
      <c r="L9944" t="s">
        <v>378</v>
      </c>
      <c r="M9944" t="s">
        <v>379</v>
      </c>
      <c r="N9944" t="s">
        <v>487</v>
      </c>
    </row>
    <row r="9945" spans="1:14" hidden="1" x14ac:dyDescent="0.25">
      <c r="A9945" t="s">
        <v>241</v>
      </c>
      <c r="B9945" s="1">
        <v>45565</v>
      </c>
      <c r="C9945" t="s">
        <v>1330</v>
      </c>
      <c r="D9945" t="s">
        <v>1331</v>
      </c>
      <c r="E9945" s="4">
        <v>5644.27</v>
      </c>
      <c r="F9945" t="s">
        <v>567</v>
      </c>
      <c r="G9945" t="s">
        <v>471</v>
      </c>
      <c r="H9945" t="s">
        <v>311</v>
      </c>
      <c r="I9945" t="s">
        <v>312</v>
      </c>
      <c r="J9945" t="s">
        <v>264</v>
      </c>
      <c r="L9945" t="s">
        <v>378</v>
      </c>
      <c r="M9945" t="s">
        <v>379</v>
      </c>
      <c r="N9945" t="s">
        <v>487</v>
      </c>
    </row>
    <row r="9946" spans="1:14" hidden="1" x14ac:dyDescent="0.25">
      <c r="A9946" t="s">
        <v>241</v>
      </c>
      <c r="B9946" s="1">
        <v>45565</v>
      </c>
      <c r="C9946" t="s">
        <v>1336</v>
      </c>
      <c r="D9946" t="s">
        <v>1337</v>
      </c>
      <c r="E9946" s="4">
        <v>24995.89</v>
      </c>
      <c r="F9946" t="s">
        <v>567</v>
      </c>
      <c r="G9946" t="s">
        <v>471</v>
      </c>
      <c r="H9946" t="s">
        <v>308</v>
      </c>
      <c r="I9946" t="s">
        <v>309</v>
      </c>
      <c r="J9946" t="s">
        <v>264</v>
      </c>
      <c r="K9946" t="s">
        <v>1244</v>
      </c>
      <c r="L9946" t="s">
        <v>378</v>
      </c>
      <c r="M9946" t="s">
        <v>379</v>
      </c>
      <c r="N9946" t="s">
        <v>488</v>
      </c>
    </row>
    <row r="9947" spans="1:14" hidden="1" x14ac:dyDescent="0.25">
      <c r="A9947" t="s">
        <v>241</v>
      </c>
      <c r="B9947" s="1">
        <v>45565</v>
      </c>
      <c r="C9947" t="s">
        <v>794</v>
      </c>
      <c r="D9947" t="s">
        <v>795</v>
      </c>
      <c r="E9947" s="4">
        <v>35099.620000000003</v>
      </c>
      <c r="F9947" t="s">
        <v>567</v>
      </c>
      <c r="G9947" t="s">
        <v>471</v>
      </c>
      <c r="H9947" t="s">
        <v>301</v>
      </c>
      <c r="I9947" t="s">
        <v>302</v>
      </c>
      <c r="J9947" t="s">
        <v>258</v>
      </c>
      <c r="L9947" t="s">
        <v>378</v>
      </c>
      <c r="M9947" t="s">
        <v>379</v>
      </c>
      <c r="N9947" t="s">
        <v>482</v>
      </c>
    </row>
    <row r="9948" spans="1:14" hidden="1" x14ac:dyDescent="0.25">
      <c r="A9948" t="s">
        <v>241</v>
      </c>
      <c r="B9948" s="1">
        <v>45565</v>
      </c>
      <c r="C9948" t="s">
        <v>796</v>
      </c>
      <c r="D9948" t="s">
        <v>797</v>
      </c>
      <c r="E9948" s="4">
        <v>1131.3200000000002</v>
      </c>
      <c r="F9948" t="s">
        <v>567</v>
      </c>
      <c r="G9948" t="s">
        <v>471</v>
      </c>
      <c r="H9948" t="s">
        <v>301</v>
      </c>
      <c r="I9948" t="s">
        <v>302</v>
      </c>
      <c r="J9948" t="s">
        <v>258</v>
      </c>
      <c r="L9948" t="s">
        <v>378</v>
      </c>
      <c r="M9948" t="s">
        <v>379</v>
      </c>
      <c r="N9948" t="s">
        <v>482</v>
      </c>
    </row>
    <row r="9949" spans="1:14" hidden="1" x14ac:dyDescent="0.25">
      <c r="A9949" t="s">
        <v>241</v>
      </c>
      <c r="B9949" s="1">
        <v>45565</v>
      </c>
      <c r="C9949" t="s">
        <v>1302</v>
      </c>
      <c r="D9949" t="s">
        <v>1303</v>
      </c>
      <c r="E9949" s="4">
        <v>187.49</v>
      </c>
      <c r="F9949" t="s">
        <v>567</v>
      </c>
      <c r="G9949" t="s">
        <v>471</v>
      </c>
      <c r="H9949" t="s">
        <v>301</v>
      </c>
      <c r="I9949" t="s">
        <v>302</v>
      </c>
      <c r="J9949" t="s">
        <v>258</v>
      </c>
      <c r="L9949" t="s">
        <v>378</v>
      </c>
      <c r="M9949" t="s">
        <v>379</v>
      </c>
      <c r="N9949" t="s">
        <v>482</v>
      </c>
    </row>
    <row r="9950" spans="1:14" hidden="1" x14ac:dyDescent="0.25">
      <c r="A9950" t="s">
        <v>241</v>
      </c>
      <c r="B9950" s="1">
        <v>45565</v>
      </c>
      <c r="C9950" t="s">
        <v>800</v>
      </c>
      <c r="D9950" t="s">
        <v>801</v>
      </c>
      <c r="E9950" s="4">
        <v>3749.7999999999997</v>
      </c>
      <c r="F9950" t="s">
        <v>567</v>
      </c>
      <c r="G9950" t="s">
        <v>471</v>
      </c>
      <c r="H9950" t="s">
        <v>308</v>
      </c>
      <c r="I9950" t="s">
        <v>309</v>
      </c>
      <c r="J9950" t="s">
        <v>264</v>
      </c>
      <c r="L9950" t="s">
        <v>378</v>
      </c>
      <c r="M9950" t="s">
        <v>379</v>
      </c>
      <c r="N9950" t="s">
        <v>487</v>
      </c>
    </row>
    <row r="9951" spans="1:14" hidden="1" x14ac:dyDescent="0.25">
      <c r="A9951" t="s">
        <v>241</v>
      </c>
      <c r="B9951" s="1">
        <v>45565</v>
      </c>
      <c r="C9951" t="s">
        <v>802</v>
      </c>
      <c r="D9951" t="s">
        <v>803</v>
      </c>
      <c r="E9951" s="4">
        <v>326.33999999999997</v>
      </c>
      <c r="F9951" t="s">
        <v>567</v>
      </c>
      <c r="G9951" t="s">
        <v>471</v>
      </c>
      <c r="H9951" t="s">
        <v>308</v>
      </c>
      <c r="I9951" t="s">
        <v>309</v>
      </c>
      <c r="J9951" t="s">
        <v>264</v>
      </c>
      <c r="L9951" t="s">
        <v>378</v>
      </c>
      <c r="M9951" t="s">
        <v>379</v>
      </c>
      <c r="N9951" t="s">
        <v>487</v>
      </c>
    </row>
    <row r="9952" spans="1:14" hidden="1" x14ac:dyDescent="0.25">
      <c r="A9952" t="s">
        <v>241</v>
      </c>
      <c r="B9952" s="1">
        <v>45565</v>
      </c>
      <c r="C9952" t="s">
        <v>804</v>
      </c>
      <c r="D9952" t="s">
        <v>805</v>
      </c>
      <c r="E9952" s="4">
        <v>22388.739999999998</v>
      </c>
      <c r="F9952" t="s">
        <v>567</v>
      </c>
      <c r="G9952" t="s">
        <v>471</v>
      </c>
      <c r="H9952" t="s">
        <v>308</v>
      </c>
      <c r="I9952" t="s">
        <v>309</v>
      </c>
      <c r="J9952" t="s">
        <v>264</v>
      </c>
      <c r="L9952" t="s">
        <v>378</v>
      </c>
      <c r="M9952" t="s">
        <v>379</v>
      </c>
      <c r="N9952" t="s">
        <v>487</v>
      </c>
    </row>
    <row r="9953" spans="1:14" hidden="1" x14ac:dyDescent="0.25">
      <c r="A9953" t="s">
        <v>241</v>
      </c>
      <c r="B9953" s="1">
        <v>45565</v>
      </c>
      <c r="C9953" t="s">
        <v>808</v>
      </c>
      <c r="D9953" t="s">
        <v>809</v>
      </c>
      <c r="E9953" s="4">
        <v>30</v>
      </c>
      <c r="F9953" t="s">
        <v>567</v>
      </c>
      <c r="G9953" t="s">
        <v>471</v>
      </c>
      <c r="H9953" t="s">
        <v>308</v>
      </c>
      <c r="I9953" t="s">
        <v>309</v>
      </c>
      <c r="J9953" t="s">
        <v>264</v>
      </c>
      <c r="L9953" t="s">
        <v>378</v>
      </c>
      <c r="M9953" t="s">
        <v>379</v>
      </c>
      <c r="N9953" t="s">
        <v>487</v>
      </c>
    </row>
    <row r="9954" spans="1:14" hidden="1" x14ac:dyDescent="0.25">
      <c r="A9954" t="s">
        <v>241</v>
      </c>
      <c r="B9954" s="1">
        <v>45565</v>
      </c>
      <c r="C9954" t="s">
        <v>1240</v>
      </c>
      <c r="D9954" t="s">
        <v>1241</v>
      </c>
      <c r="E9954" s="4">
        <v>2155.8500000000004</v>
      </c>
      <c r="F9954" t="s">
        <v>567</v>
      </c>
      <c r="G9954" t="s">
        <v>471</v>
      </c>
      <c r="H9954" t="s">
        <v>317</v>
      </c>
      <c r="I9954" t="s">
        <v>318</v>
      </c>
      <c r="J9954" t="s">
        <v>276</v>
      </c>
      <c r="L9954" t="s">
        <v>390</v>
      </c>
      <c r="M9954" t="s">
        <v>391</v>
      </c>
      <c r="N9954" t="s">
        <v>487</v>
      </c>
    </row>
    <row r="9955" spans="1:14" hidden="1" x14ac:dyDescent="0.25">
      <c r="A9955" t="s">
        <v>241</v>
      </c>
      <c r="B9955" s="1">
        <v>45565</v>
      </c>
      <c r="C9955" t="s">
        <v>812</v>
      </c>
      <c r="D9955" t="s">
        <v>813</v>
      </c>
      <c r="E9955" s="4">
        <v>3630.110000000001</v>
      </c>
      <c r="F9955" t="s">
        <v>567</v>
      </c>
      <c r="G9955" t="s">
        <v>471</v>
      </c>
      <c r="H9955" t="s">
        <v>308</v>
      </c>
      <c r="I9955" t="s">
        <v>309</v>
      </c>
      <c r="J9955" t="s">
        <v>264</v>
      </c>
      <c r="L9955" t="s">
        <v>378</v>
      </c>
      <c r="M9955" t="s">
        <v>379</v>
      </c>
      <c r="N9955" t="s">
        <v>487</v>
      </c>
    </row>
    <row r="9956" spans="1:14" hidden="1" x14ac:dyDescent="0.25">
      <c r="A9956" t="s">
        <v>241</v>
      </c>
      <c r="B9956" s="1">
        <v>45565</v>
      </c>
      <c r="C9956" t="s">
        <v>814</v>
      </c>
      <c r="D9956" t="s">
        <v>815</v>
      </c>
      <c r="E9956" s="4">
        <v>1293</v>
      </c>
      <c r="F9956" t="s">
        <v>567</v>
      </c>
      <c r="G9956" t="s">
        <v>471</v>
      </c>
      <c r="H9956" t="s">
        <v>308</v>
      </c>
      <c r="I9956" t="s">
        <v>309</v>
      </c>
      <c r="J9956" t="s">
        <v>264</v>
      </c>
      <c r="L9956" t="s">
        <v>378</v>
      </c>
      <c r="M9956" t="s">
        <v>379</v>
      </c>
      <c r="N9956" t="s">
        <v>480</v>
      </c>
    </row>
    <row r="9957" spans="1:14" hidden="1" x14ac:dyDescent="0.25">
      <c r="A9957" t="s">
        <v>241</v>
      </c>
      <c r="B9957" s="1">
        <v>45565</v>
      </c>
      <c r="C9957" t="s">
        <v>816</v>
      </c>
      <c r="D9957" t="s">
        <v>817</v>
      </c>
      <c r="E9957" s="4">
        <v>21687.78999999999</v>
      </c>
      <c r="F9957" t="s">
        <v>567</v>
      </c>
      <c r="G9957" t="s">
        <v>471</v>
      </c>
      <c r="H9957" t="s">
        <v>308</v>
      </c>
      <c r="I9957" t="s">
        <v>309</v>
      </c>
      <c r="J9957" t="s">
        <v>264</v>
      </c>
      <c r="L9957" t="s">
        <v>378</v>
      </c>
      <c r="M9957" t="s">
        <v>379</v>
      </c>
      <c r="N9957" t="s">
        <v>477</v>
      </c>
    </row>
    <row r="9958" spans="1:14" hidden="1" x14ac:dyDescent="0.25">
      <c r="A9958" t="s">
        <v>241</v>
      </c>
      <c r="B9958" s="1">
        <v>45565</v>
      </c>
      <c r="C9958" t="s">
        <v>818</v>
      </c>
      <c r="D9958" t="s">
        <v>819</v>
      </c>
      <c r="E9958" s="4">
        <v>48.839999999999996</v>
      </c>
      <c r="F9958" t="s">
        <v>567</v>
      </c>
      <c r="G9958" t="s">
        <v>471</v>
      </c>
      <c r="H9958" t="s">
        <v>311</v>
      </c>
      <c r="I9958" t="s">
        <v>312</v>
      </c>
      <c r="J9958" t="s">
        <v>264</v>
      </c>
      <c r="L9958" t="s">
        <v>378</v>
      </c>
      <c r="M9958" t="s">
        <v>379</v>
      </c>
      <c r="N9958" t="s">
        <v>487</v>
      </c>
    </row>
    <row r="9959" spans="1:14" hidden="1" x14ac:dyDescent="0.25">
      <c r="A9959" t="s">
        <v>241</v>
      </c>
      <c r="B9959" s="1">
        <v>45565</v>
      </c>
      <c r="C9959" t="s">
        <v>820</v>
      </c>
      <c r="D9959" t="s">
        <v>821</v>
      </c>
      <c r="E9959" s="4">
        <v>82.509999999999991</v>
      </c>
      <c r="F9959" t="s">
        <v>567</v>
      </c>
      <c r="G9959" t="s">
        <v>471</v>
      </c>
      <c r="H9959" t="s">
        <v>311</v>
      </c>
      <c r="I9959" t="s">
        <v>312</v>
      </c>
      <c r="J9959" t="s">
        <v>264</v>
      </c>
      <c r="L9959" t="s">
        <v>378</v>
      </c>
      <c r="M9959" t="s">
        <v>379</v>
      </c>
      <c r="N9959" t="s">
        <v>487</v>
      </c>
    </row>
    <row r="9960" spans="1:14" hidden="1" x14ac:dyDescent="0.25">
      <c r="A9960" t="s">
        <v>241</v>
      </c>
      <c r="B9960" s="1">
        <v>45565</v>
      </c>
      <c r="C9960" t="s">
        <v>822</v>
      </c>
      <c r="D9960" t="s">
        <v>823</v>
      </c>
      <c r="E9960" s="4">
        <v>1304.7800000000002</v>
      </c>
      <c r="F9960" t="s">
        <v>567</v>
      </c>
      <c r="G9960" t="s">
        <v>471</v>
      </c>
      <c r="H9960" t="s">
        <v>308</v>
      </c>
      <c r="I9960" t="s">
        <v>309</v>
      </c>
      <c r="J9960" t="s">
        <v>264</v>
      </c>
      <c r="L9960" t="s">
        <v>378</v>
      </c>
      <c r="M9960" t="s">
        <v>379</v>
      </c>
      <c r="N9960" t="s">
        <v>477</v>
      </c>
    </row>
    <row r="9961" spans="1:14" hidden="1" x14ac:dyDescent="0.25">
      <c r="A9961" t="s">
        <v>241</v>
      </c>
      <c r="B9961" s="1">
        <v>45565</v>
      </c>
      <c r="C9961" t="s">
        <v>828</v>
      </c>
      <c r="D9961" t="s">
        <v>829</v>
      </c>
      <c r="E9961" s="4">
        <v>197.89</v>
      </c>
      <c r="F9961" t="s">
        <v>567</v>
      </c>
      <c r="G9961" t="s">
        <v>471</v>
      </c>
      <c r="H9961" t="s">
        <v>308</v>
      </c>
      <c r="I9961" t="s">
        <v>309</v>
      </c>
      <c r="J9961" t="s">
        <v>264</v>
      </c>
      <c r="L9961" t="s">
        <v>378</v>
      </c>
      <c r="M9961" t="s">
        <v>379</v>
      </c>
      <c r="N9961" t="s">
        <v>487</v>
      </c>
    </row>
    <row r="9962" spans="1:14" hidden="1" x14ac:dyDescent="0.25">
      <c r="A9962" t="s">
        <v>241</v>
      </c>
      <c r="B9962" s="1">
        <v>45565</v>
      </c>
      <c r="C9962" t="s">
        <v>1247</v>
      </c>
      <c r="D9962" t="s">
        <v>1248</v>
      </c>
      <c r="E9962" s="4">
        <v>11340.9</v>
      </c>
      <c r="F9962" t="s">
        <v>567</v>
      </c>
      <c r="G9962" t="s">
        <v>471</v>
      </c>
      <c r="H9962" t="s">
        <v>308</v>
      </c>
      <c r="I9962" t="s">
        <v>309</v>
      </c>
      <c r="J9962" t="s">
        <v>264</v>
      </c>
      <c r="L9962" t="s">
        <v>378</v>
      </c>
      <c r="M9962" t="s">
        <v>379</v>
      </c>
      <c r="N9962" t="s">
        <v>480</v>
      </c>
    </row>
    <row r="9963" spans="1:14" hidden="1" x14ac:dyDescent="0.25">
      <c r="A9963" t="s">
        <v>241</v>
      </c>
      <c r="B9963" s="1">
        <v>45565</v>
      </c>
      <c r="C9963" t="s">
        <v>1249</v>
      </c>
      <c r="D9963" t="s">
        <v>1250</v>
      </c>
      <c r="E9963" s="4">
        <v>7892.12</v>
      </c>
      <c r="F9963" t="s">
        <v>567</v>
      </c>
      <c r="G9963" t="s">
        <v>471</v>
      </c>
      <c r="H9963" t="s">
        <v>308</v>
      </c>
      <c r="I9963" t="s">
        <v>309</v>
      </c>
      <c r="J9963" t="s">
        <v>264</v>
      </c>
      <c r="K9963" t="s">
        <v>1251</v>
      </c>
      <c r="L9963" t="s">
        <v>378</v>
      </c>
      <c r="M9963" t="s">
        <v>379</v>
      </c>
      <c r="N9963" t="s">
        <v>488</v>
      </c>
    </row>
    <row r="9964" spans="1:14" hidden="1" x14ac:dyDescent="0.25">
      <c r="A9964" t="s">
        <v>241</v>
      </c>
      <c r="B9964" s="1">
        <v>45565</v>
      </c>
      <c r="C9964" t="s">
        <v>1242</v>
      </c>
      <c r="D9964" t="s">
        <v>1243</v>
      </c>
      <c r="E9964" s="4">
        <v>10135.709999999999</v>
      </c>
      <c r="F9964" t="s">
        <v>567</v>
      </c>
      <c r="G9964" t="s">
        <v>471</v>
      </c>
      <c r="H9964" t="s">
        <v>308</v>
      </c>
      <c r="I9964" t="s">
        <v>309</v>
      </c>
      <c r="J9964" t="s">
        <v>264</v>
      </c>
      <c r="K9964" t="s">
        <v>1244</v>
      </c>
      <c r="L9964" t="s">
        <v>378</v>
      </c>
      <c r="M9964" t="s">
        <v>379</v>
      </c>
      <c r="N9964" t="s">
        <v>480</v>
      </c>
    </row>
    <row r="9965" spans="1:14" hidden="1" x14ac:dyDescent="0.25">
      <c r="A9965" t="s">
        <v>241</v>
      </c>
      <c r="B9965" s="1">
        <v>45565</v>
      </c>
      <c r="C9965" t="s">
        <v>1314</v>
      </c>
      <c r="D9965" t="s">
        <v>1315</v>
      </c>
      <c r="E9965" s="4">
        <v>1123.71</v>
      </c>
      <c r="F9965" t="s">
        <v>567</v>
      </c>
      <c r="G9965" t="s">
        <v>471</v>
      </c>
      <c r="H9965" t="s">
        <v>308</v>
      </c>
      <c r="I9965" t="s">
        <v>309</v>
      </c>
      <c r="J9965" t="s">
        <v>264</v>
      </c>
      <c r="L9965" t="s">
        <v>378</v>
      </c>
      <c r="M9965" t="s">
        <v>379</v>
      </c>
      <c r="N9965" t="s">
        <v>487</v>
      </c>
    </row>
    <row r="9966" spans="1:14" hidden="1" x14ac:dyDescent="0.25">
      <c r="A9966" t="s">
        <v>241</v>
      </c>
      <c r="B9966" s="1">
        <v>45565</v>
      </c>
      <c r="C9966" t="s">
        <v>830</v>
      </c>
      <c r="D9966" t="s">
        <v>1366</v>
      </c>
      <c r="E9966" s="4">
        <v>11250</v>
      </c>
      <c r="F9966" t="s">
        <v>567</v>
      </c>
      <c r="G9966" t="s">
        <v>471</v>
      </c>
      <c r="H9966" t="s">
        <v>310</v>
      </c>
      <c r="I9966" t="s">
        <v>263</v>
      </c>
      <c r="J9966" t="s">
        <v>262</v>
      </c>
      <c r="L9966" t="s">
        <v>380</v>
      </c>
      <c r="M9966" t="s">
        <v>381</v>
      </c>
      <c r="N9966" t="s">
        <v>487</v>
      </c>
    </row>
    <row r="9967" spans="1:14" hidden="1" x14ac:dyDescent="0.25">
      <c r="A9967" t="s">
        <v>241</v>
      </c>
      <c r="B9967" s="1">
        <v>45565</v>
      </c>
      <c r="C9967" t="s">
        <v>832</v>
      </c>
      <c r="D9967" t="s">
        <v>833</v>
      </c>
      <c r="E9967" s="4">
        <v>9000</v>
      </c>
      <c r="F9967" t="s">
        <v>567</v>
      </c>
      <c r="G9967" t="s">
        <v>471</v>
      </c>
      <c r="H9967" t="s">
        <v>310</v>
      </c>
      <c r="I9967" t="s">
        <v>263</v>
      </c>
      <c r="J9967" t="s">
        <v>262</v>
      </c>
      <c r="L9967" t="s">
        <v>380</v>
      </c>
      <c r="M9967" t="s">
        <v>381</v>
      </c>
      <c r="N9967" t="s">
        <v>487</v>
      </c>
    </row>
    <row r="9968" spans="1:14" hidden="1" x14ac:dyDescent="0.25">
      <c r="A9968" t="s">
        <v>241</v>
      </c>
      <c r="B9968" s="1">
        <v>45565</v>
      </c>
      <c r="C9968" t="s">
        <v>834</v>
      </c>
      <c r="D9968" t="s">
        <v>835</v>
      </c>
      <c r="E9968" s="4">
        <v>10200</v>
      </c>
      <c r="F9968" t="s">
        <v>567</v>
      </c>
      <c r="G9968" t="s">
        <v>471</v>
      </c>
      <c r="H9968" t="s">
        <v>310</v>
      </c>
      <c r="I9968" t="s">
        <v>263</v>
      </c>
      <c r="J9968" t="s">
        <v>262</v>
      </c>
      <c r="L9968" t="s">
        <v>380</v>
      </c>
      <c r="M9968" t="s">
        <v>381</v>
      </c>
      <c r="N9968" t="s">
        <v>487</v>
      </c>
    </row>
    <row r="9969" spans="1:14" hidden="1" x14ac:dyDescent="0.25">
      <c r="A9969" t="s">
        <v>241</v>
      </c>
      <c r="B9969" s="1">
        <v>45565</v>
      </c>
      <c r="C9969" t="s">
        <v>836</v>
      </c>
      <c r="D9969" t="s">
        <v>837</v>
      </c>
      <c r="E9969" s="4">
        <v>900</v>
      </c>
      <c r="F9969" t="s">
        <v>567</v>
      </c>
      <c r="G9969" t="s">
        <v>471</v>
      </c>
      <c r="H9969" t="s">
        <v>310</v>
      </c>
      <c r="I9969" t="s">
        <v>263</v>
      </c>
      <c r="J9969" t="s">
        <v>262</v>
      </c>
      <c r="L9969" t="s">
        <v>380</v>
      </c>
      <c r="M9969" t="s">
        <v>381</v>
      </c>
      <c r="N9969" t="s">
        <v>487</v>
      </c>
    </row>
    <row r="9970" spans="1:14" hidden="1" x14ac:dyDescent="0.25">
      <c r="A9970" t="s">
        <v>241</v>
      </c>
      <c r="B9970" s="1">
        <v>45565</v>
      </c>
      <c r="C9970" t="s">
        <v>840</v>
      </c>
      <c r="D9970" t="s">
        <v>841</v>
      </c>
      <c r="E9970" s="4">
        <v>9581.94</v>
      </c>
      <c r="F9970" t="s">
        <v>567</v>
      </c>
      <c r="G9970" t="s">
        <v>471</v>
      </c>
      <c r="H9970" t="s">
        <v>310</v>
      </c>
      <c r="I9970" t="s">
        <v>263</v>
      </c>
      <c r="J9970" t="s">
        <v>262</v>
      </c>
      <c r="L9970" t="s">
        <v>380</v>
      </c>
      <c r="M9970" t="s">
        <v>381</v>
      </c>
      <c r="N9970" t="s">
        <v>487</v>
      </c>
    </row>
    <row r="9971" spans="1:14" hidden="1" x14ac:dyDescent="0.25">
      <c r="A9971" t="s">
        <v>241</v>
      </c>
      <c r="B9971" s="1">
        <v>45565</v>
      </c>
      <c r="C9971" t="s">
        <v>842</v>
      </c>
      <c r="D9971" t="s">
        <v>843</v>
      </c>
      <c r="E9971" s="4">
        <v>900</v>
      </c>
      <c r="F9971" t="s">
        <v>567</v>
      </c>
      <c r="G9971" t="s">
        <v>471</v>
      </c>
      <c r="H9971" t="s">
        <v>310</v>
      </c>
      <c r="I9971" t="s">
        <v>263</v>
      </c>
      <c r="J9971" t="s">
        <v>262</v>
      </c>
      <c r="L9971" t="s">
        <v>380</v>
      </c>
      <c r="M9971" t="s">
        <v>381</v>
      </c>
      <c r="N9971" t="s">
        <v>487</v>
      </c>
    </row>
    <row r="9972" spans="1:14" hidden="1" x14ac:dyDescent="0.25">
      <c r="A9972" t="s">
        <v>241</v>
      </c>
      <c r="B9972" s="1">
        <v>45565</v>
      </c>
      <c r="C9972" t="s">
        <v>844</v>
      </c>
      <c r="D9972" t="s">
        <v>845</v>
      </c>
      <c r="E9972" s="4">
        <v>6802.8799999999992</v>
      </c>
      <c r="F9972" t="s">
        <v>567</v>
      </c>
      <c r="G9972" t="s">
        <v>471</v>
      </c>
      <c r="H9972" t="s">
        <v>310</v>
      </c>
      <c r="I9972" t="s">
        <v>263</v>
      </c>
      <c r="J9972" t="s">
        <v>262</v>
      </c>
      <c r="L9972" t="s">
        <v>380</v>
      </c>
      <c r="M9972" t="s">
        <v>381</v>
      </c>
      <c r="N9972" t="s">
        <v>487</v>
      </c>
    </row>
    <row r="9973" spans="1:14" hidden="1" x14ac:dyDescent="0.25">
      <c r="A9973" t="s">
        <v>241</v>
      </c>
      <c r="B9973" s="1">
        <v>45565</v>
      </c>
      <c r="C9973" t="s">
        <v>857</v>
      </c>
      <c r="D9973" t="s">
        <v>858</v>
      </c>
      <c r="E9973" s="4">
        <v>11413.86</v>
      </c>
      <c r="F9973" t="s">
        <v>567</v>
      </c>
      <c r="G9973" t="s">
        <v>471</v>
      </c>
      <c r="H9973" t="s">
        <v>310</v>
      </c>
      <c r="I9973" t="s">
        <v>263</v>
      </c>
      <c r="J9973" t="s">
        <v>262</v>
      </c>
      <c r="L9973" t="s">
        <v>380</v>
      </c>
      <c r="M9973" t="s">
        <v>381</v>
      </c>
      <c r="N9973" t="s">
        <v>487</v>
      </c>
    </row>
    <row r="9974" spans="1:14" hidden="1" x14ac:dyDescent="0.25">
      <c r="A9974" t="s">
        <v>241</v>
      </c>
      <c r="B9974" s="1">
        <v>45565</v>
      </c>
      <c r="C9974" t="s">
        <v>1254</v>
      </c>
      <c r="D9974" t="s">
        <v>1255</v>
      </c>
      <c r="E9974" s="4">
        <v>9262.5</v>
      </c>
      <c r="F9974" t="s">
        <v>567</v>
      </c>
      <c r="G9974" t="s">
        <v>471</v>
      </c>
      <c r="H9974" t="s">
        <v>310</v>
      </c>
      <c r="I9974" t="s">
        <v>263</v>
      </c>
      <c r="J9974" t="s">
        <v>262</v>
      </c>
      <c r="L9974" t="s">
        <v>380</v>
      </c>
      <c r="M9974" t="s">
        <v>381</v>
      </c>
      <c r="N9974" t="s">
        <v>487</v>
      </c>
    </row>
    <row r="9975" spans="1:14" hidden="1" x14ac:dyDescent="0.25">
      <c r="A9975" t="s">
        <v>241</v>
      </c>
      <c r="B9975" s="1">
        <v>45565</v>
      </c>
      <c r="C9975" t="s">
        <v>1304</v>
      </c>
      <c r="D9975" t="s">
        <v>1305</v>
      </c>
      <c r="E9975" s="4">
        <v>5000</v>
      </c>
      <c r="F9975" t="s">
        <v>567</v>
      </c>
      <c r="G9975" t="s">
        <v>471</v>
      </c>
      <c r="H9975" t="s">
        <v>310</v>
      </c>
      <c r="I9975" t="s">
        <v>263</v>
      </c>
      <c r="J9975" t="s">
        <v>262</v>
      </c>
      <c r="L9975" t="s">
        <v>380</v>
      </c>
      <c r="M9975" t="s">
        <v>381</v>
      </c>
      <c r="N9975" t="s">
        <v>487</v>
      </c>
    </row>
    <row r="9976" spans="1:14" hidden="1" x14ac:dyDescent="0.25">
      <c r="A9976" t="s">
        <v>241</v>
      </c>
      <c r="B9976" s="1">
        <v>45565</v>
      </c>
      <c r="C9976" t="s">
        <v>1306</v>
      </c>
      <c r="D9976" t="s">
        <v>1307</v>
      </c>
      <c r="E9976" s="4">
        <v>750</v>
      </c>
      <c r="F9976" t="s">
        <v>567</v>
      </c>
      <c r="G9976" t="s">
        <v>471</v>
      </c>
      <c r="H9976" t="s">
        <v>310</v>
      </c>
      <c r="I9976" t="s">
        <v>263</v>
      </c>
      <c r="J9976" t="s">
        <v>262</v>
      </c>
      <c r="L9976" t="s">
        <v>380</v>
      </c>
      <c r="M9976" t="s">
        <v>381</v>
      </c>
      <c r="N9976" t="s">
        <v>487</v>
      </c>
    </row>
    <row r="9977" spans="1:14" hidden="1" x14ac:dyDescent="0.25">
      <c r="A9977" t="s">
        <v>241</v>
      </c>
      <c r="B9977" s="1">
        <v>45565</v>
      </c>
      <c r="C9977" t="s">
        <v>1338</v>
      </c>
      <c r="D9977" t="s">
        <v>1339</v>
      </c>
      <c r="E9977" s="4">
        <v>16800</v>
      </c>
      <c r="F9977" t="s">
        <v>567</v>
      </c>
      <c r="G9977" t="s">
        <v>471</v>
      </c>
      <c r="H9977" t="s">
        <v>310</v>
      </c>
      <c r="I9977" t="s">
        <v>263</v>
      </c>
      <c r="J9977" t="s">
        <v>262</v>
      </c>
      <c r="L9977" t="s">
        <v>380</v>
      </c>
      <c r="M9977" t="s">
        <v>381</v>
      </c>
      <c r="N9977" t="s">
        <v>487</v>
      </c>
    </row>
    <row r="9978" spans="1:14" hidden="1" x14ac:dyDescent="0.25">
      <c r="A9978" t="s">
        <v>241</v>
      </c>
      <c r="B9978" s="1">
        <v>45565</v>
      </c>
      <c r="C9978" t="s">
        <v>1348</v>
      </c>
      <c r="D9978" t="s">
        <v>1349</v>
      </c>
      <c r="E9978" s="4">
        <v>11100</v>
      </c>
      <c r="F9978" t="s">
        <v>567</v>
      </c>
      <c r="G9978" t="s">
        <v>471</v>
      </c>
      <c r="H9978" t="s">
        <v>310</v>
      </c>
      <c r="I9978" t="s">
        <v>263</v>
      </c>
      <c r="J9978" t="s">
        <v>262</v>
      </c>
      <c r="L9978" t="s">
        <v>380</v>
      </c>
      <c r="M9978" t="s">
        <v>381</v>
      </c>
      <c r="N9978" t="s">
        <v>487</v>
      </c>
    </row>
    <row r="9979" spans="1:14" hidden="1" x14ac:dyDescent="0.25">
      <c r="A9979" t="s">
        <v>241</v>
      </c>
      <c r="B9979" s="1">
        <v>45565</v>
      </c>
      <c r="C9979" t="s">
        <v>861</v>
      </c>
      <c r="D9979" t="s">
        <v>862</v>
      </c>
      <c r="E9979" s="4">
        <v>22500</v>
      </c>
      <c r="F9979" t="s">
        <v>567</v>
      </c>
      <c r="G9979" t="s">
        <v>471</v>
      </c>
      <c r="H9979" t="s">
        <v>311</v>
      </c>
      <c r="I9979" t="s">
        <v>312</v>
      </c>
      <c r="J9979" t="s">
        <v>264</v>
      </c>
      <c r="L9979" t="s">
        <v>380</v>
      </c>
      <c r="M9979" t="s">
        <v>381</v>
      </c>
      <c r="N9979" t="s">
        <v>487</v>
      </c>
    </row>
    <row r="9980" spans="1:14" hidden="1" x14ac:dyDescent="0.25">
      <c r="A9980" t="s">
        <v>241</v>
      </c>
      <c r="B9980" s="1">
        <v>45565</v>
      </c>
      <c r="C9980" t="s">
        <v>867</v>
      </c>
      <c r="D9980" t="s">
        <v>868</v>
      </c>
      <c r="E9980" s="4">
        <v>19133.249999999996</v>
      </c>
      <c r="F9980" t="s">
        <v>567</v>
      </c>
      <c r="G9980" t="s">
        <v>471</v>
      </c>
      <c r="H9980" t="s">
        <v>311</v>
      </c>
      <c r="I9980" t="s">
        <v>312</v>
      </c>
      <c r="J9980" t="s">
        <v>264</v>
      </c>
      <c r="L9980" t="s">
        <v>380</v>
      </c>
      <c r="M9980" t="s">
        <v>381</v>
      </c>
      <c r="N9980" t="s">
        <v>487</v>
      </c>
    </row>
    <row r="9981" spans="1:14" hidden="1" x14ac:dyDescent="0.25">
      <c r="A9981" t="s">
        <v>241</v>
      </c>
      <c r="B9981" s="1">
        <v>45565</v>
      </c>
      <c r="C9981" t="s">
        <v>869</v>
      </c>
      <c r="D9981" t="s">
        <v>870</v>
      </c>
      <c r="E9981" s="4">
        <v>13150.19</v>
      </c>
      <c r="F9981" t="s">
        <v>567</v>
      </c>
      <c r="G9981" t="s">
        <v>471</v>
      </c>
      <c r="H9981" t="s">
        <v>311</v>
      </c>
      <c r="I9981" t="s">
        <v>312</v>
      </c>
      <c r="J9981" t="s">
        <v>264</v>
      </c>
      <c r="L9981" t="s">
        <v>380</v>
      </c>
      <c r="M9981" t="s">
        <v>381</v>
      </c>
      <c r="N9981" t="s">
        <v>487</v>
      </c>
    </row>
    <row r="9982" spans="1:14" hidden="1" x14ac:dyDescent="0.25">
      <c r="A9982" t="s">
        <v>241</v>
      </c>
      <c r="B9982" s="1">
        <v>45565</v>
      </c>
      <c r="C9982" t="s">
        <v>1332</v>
      </c>
      <c r="D9982" t="s">
        <v>1333</v>
      </c>
      <c r="E9982" s="4">
        <v>10990.53</v>
      </c>
      <c r="F9982" t="s">
        <v>567</v>
      </c>
      <c r="G9982" t="s">
        <v>471</v>
      </c>
      <c r="H9982" t="s">
        <v>311</v>
      </c>
      <c r="I9982" t="s">
        <v>312</v>
      </c>
      <c r="J9982" t="s">
        <v>264</v>
      </c>
      <c r="L9982" t="s">
        <v>380</v>
      </c>
      <c r="M9982" t="s">
        <v>381</v>
      </c>
      <c r="N9982" t="s">
        <v>482</v>
      </c>
    </row>
    <row r="9983" spans="1:14" hidden="1" x14ac:dyDescent="0.25">
      <c r="A9983" t="s">
        <v>241</v>
      </c>
      <c r="B9983" s="1">
        <v>45565</v>
      </c>
      <c r="C9983" t="s">
        <v>911</v>
      </c>
      <c r="D9983" t="s">
        <v>912</v>
      </c>
      <c r="E9983" s="4">
        <v>8634.2699999999986</v>
      </c>
      <c r="F9983" t="s">
        <v>567</v>
      </c>
      <c r="G9983" t="s">
        <v>471</v>
      </c>
      <c r="H9983" t="s">
        <v>313</v>
      </c>
      <c r="I9983" t="s">
        <v>314</v>
      </c>
      <c r="J9983" t="s">
        <v>268</v>
      </c>
      <c r="L9983" t="s">
        <v>384</v>
      </c>
      <c r="M9983" t="s">
        <v>385</v>
      </c>
      <c r="N9983" t="s">
        <v>489</v>
      </c>
    </row>
    <row r="9984" spans="1:14" hidden="1" x14ac:dyDescent="0.25">
      <c r="A9984" t="s">
        <v>241</v>
      </c>
      <c r="B9984" s="1">
        <v>45565</v>
      </c>
      <c r="C9984" t="s">
        <v>919</v>
      </c>
      <c r="D9984" t="s">
        <v>920</v>
      </c>
      <c r="E9984" s="4">
        <v>3559.32</v>
      </c>
      <c r="F9984" t="s">
        <v>567</v>
      </c>
      <c r="G9984" t="s">
        <v>471</v>
      </c>
      <c r="H9984" t="s">
        <v>313</v>
      </c>
      <c r="I9984" t="s">
        <v>314</v>
      </c>
      <c r="J9984" t="s">
        <v>268</v>
      </c>
      <c r="L9984" t="s">
        <v>384</v>
      </c>
      <c r="M9984" t="s">
        <v>385</v>
      </c>
      <c r="N9984" t="s">
        <v>489</v>
      </c>
    </row>
    <row r="9985" spans="1:14" hidden="1" x14ac:dyDescent="0.25">
      <c r="A9985" t="s">
        <v>241</v>
      </c>
      <c r="B9985" s="1">
        <v>45565</v>
      </c>
      <c r="C9985" t="s">
        <v>924</v>
      </c>
      <c r="D9985" t="s">
        <v>925</v>
      </c>
      <c r="E9985" s="4">
        <v>26901.360000000001</v>
      </c>
      <c r="F9985" t="s">
        <v>567</v>
      </c>
      <c r="G9985" t="s">
        <v>471</v>
      </c>
      <c r="H9985" t="s">
        <v>303</v>
      </c>
      <c r="I9985" t="s">
        <v>304</v>
      </c>
      <c r="J9985" t="s">
        <v>268</v>
      </c>
      <c r="L9985" t="s">
        <v>384</v>
      </c>
      <c r="M9985" t="s">
        <v>385</v>
      </c>
      <c r="N9985" t="s">
        <v>489</v>
      </c>
    </row>
    <row r="9986" spans="1:14" hidden="1" x14ac:dyDescent="0.25">
      <c r="A9986" t="s">
        <v>241</v>
      </c>
      <c r="B9986" s="1">
        <v>45565</v>
      </c>
      <c r="C9986" t="s">
        <v>927</v>
      </c>
      <c r="D9986" t="s">
        <v>928</v>
      </c>
      <c r="E9986" s="4">
        <v>8486.5560000000005</v>
      </c>
      <c r="F9986" t="s">
        <v>567</v>
      </c>
      <c r="G9986" t="s">
        <v>471</v>
      </c>
      <c r="H9986" t="s">
        <v>313</v>
      </c>
      <c r="I9986" t="s">
        <v>314</v>
      </c>
      <c r="J9986" t="s">
        <v>268</v>
      </c>
      <c r="L9986" t="s">
        <v>384</v>
      </c>
      <c r="M9986" t="s">
        <v>385</v>
      </c>
      <c r="N9986" t="s">
        <v>489</v>
      </c>
    </row>
    <row r="9987" spans="1:14" hidden="1" x14ac:dyDescent="0.25">
      <c r="A9987" t="s">
        <v>241</v>
      </c>
      <c r="B9987" s="1">
        <v>45565</v>
      </c>
      <c r="C9987" t="s">
        <v>931</v>
      </c>
      <c r="D9987" t="s">
        <v>932</v>
      </c>
      <c r="E9987" s="4">
        <v>22725.21</v>
      </c>
      <c r="F9987" t="s">
        <v>567</v>
      </c>
      <c r="G9987" t="s">
        <v>471</v>
      </c>
      <c r="H9987" t="s">
        <v>303</v>
      </c>
      <c r="I9987" t="s">
        <v>304</v>
      </c>
      <c r="J9987" t="s">
        <v>268</v>
      </c>
      <c r="L9987" t="s">
        <v>384</v>
      </c>
      <c r="M9987" t="s">
        <v>385</v>
      </c>
      <c r="N9987" t="s">
        <v>489</v>
      </c>
    </row>
    <row r="9988" spans="1:14" hidden="1" x14ac:dyDescent="0.25">
      <c r="A9988" t="s">
        <v>241</v>
      </c>
      <c r="B9988" s="1">
        <v>45565</v>
      </c>
      <c r="C9988" t="s">
        <v>935</v>
      </c>
      <c r="D9988" t="s">
        <v>936</v>
      </c>
      <c r="E9988" s="4">
        <v>15614.009999999998</v>
      </c>
      <c r="F9988" t="s">
        <v>567</v>
      </c>
      <c r="G9988" t="s">
        <v>471</v>
      </c>
      <c r="H9988" t="s">
        <v>303</v>
      </c>
      <c r="I9988" t="s">
        <v>304</v>
      </c>
      <c r="J9988" t="s">
        <v>268</v>
      </c>
      <c r="L9988" t="s">
        <v>384</v>
      </c>
      <c r="M9988" t="s">
        <v>385</v>
      </c>
      <c r="N9988" t="s">
        <v>489</v>
      </c>
    </row>
    <row r="9989" spans="1:14" hidden="1" x14ac:dyDescent="0.25">
      <c r="A9989" t="s">
        <v>241</v>
      </c>
      <c r="B9989" s="1">
        <v>45565</v>
      </c>
      <c r="C9989" t="s">
        <v>938</v>
      </c>
      <c r="D9989" t="s">
        <v>939</v>
      </c>
      <c r="E9989" s="4">
        <v>4108.9500000000007</v>
      </c>
      <c r="F9989" t="s">
        <v>567</v>
      </c>
      <c r="G9989" t="s">
        <v>471</v>
      </c>
      <c r="H9989" t="s">
        <v>313</v>
      </c>
      <c r="I9989" t="s">
        <v>314</v>
      </c>
      <c r="J9989" t="s">
        <v>268</v>
      </c>
      <c r="L9989" t="s">
        <v>384</v>
      </c>
      <c r="M9989" t="s">
        <v>385</v>
      </c>
      <c r="N9989" t="s">
        <v>489</v>
      </c>
    </row>
    <row r="9990" spans="1:14" hidden="1" x14ac:dyDescent="0.25">
      <c r="A9990" t="s">
        <v>241</v>
      </c>
      <c r="B9990" s="1">
        <v>45565</v>
      </c>
      <c r="C9990" t="s">
        <v>942</v>
      </c>
      <c r="D9990" t="s">
        <v>943</v>
      </c>
      <c r="E9990" s="4">
        <v>962.64160000000015</v>
      </c>
      <c r="F9990" t="s">
        <v>567</v>
      </c>
      <c r="G9990" t="s">
        <v>471</v>
      </c>
      <c r="H9990" t="s">
        <v>313</v>
      </c>
      <c r="I9990" t="s">
        <v>314</v>
      </c>
      <c r="J9990" t="s">
        <v>268</v>
      </c>
      <c r="L9990" t="s">
        <v>384</v>
      </c>
      <c r="M9990" t="s">
        <v>385</v>
      </c>
      <c r="N9990" t="s">
        <v>489</v>
      </c>
    </row>
    <row r="9991" spans="1:14" hidden="1" x14ac:dyDescent="0.25">
      <c r="A9991" t="s">
        <v>241</v>
      </c>
      <c r="B9991" s="1">
        <v>45565</v>
      </c>
      <c r="C9991" t="s">
        <v>952</v>
      </c>
      <c r="D9991" t="s">
        <v>953</v>
      </c>
      <c r="E9991" s="4">
        <v>604332.76</v>
      </c>
      <c r="F9991" t="s">
        <v>567</v>
      </c>
      <c r="G9991" t="s">
        <v>471</v>
      </c>
      <c r="H9991" t="s">
        <v>246</v>
      </c>
      <c r="I9991" t="s">
        <v>247</v>
      </c>
      <c r="J9991" t="s">
        <v>246</v>
      </c>
      <c r="L9991" t="s">
        <v>370</v>
      </c>
      <c r="M9991" t="s">
        <v>371</v>
      </c>
      <c r="N9991" t="s">
        <v>482</v>
      </c>
    </row>
    <row r="9992" spans="1:14" hidden="1" x14ac:dyDescent="0.25">
      <c r="A9992" t="s">
        <v>241</v>
      </c>
      <c r="B9992" s="1">
        <v>45565</v>
      </c>
      <c r="C9992" t="s">
        <v>955</v>
      </c>
      <c r="D9992" t="s">
        <v>956</v>
      </c>
      <c r="E9992" s="4">
        <v>473270.04</v>
      </c>
      <c r="F9992" t="s">
        <v>567</v>
      </c>
      <c r="G9992" t="s">
        <v>471</v>
      </c>
      <c r="H9992" t="s">
        <v>293</v>
      </c>
      <c r="I9992" t="s">
        <v>294</v>
      </c>
      <c r="J9992" t="s">
        <v>251</v>
      </c>
      <c r="L9992" t="s">
        <v>386</v>
      </c>
      <c r="M9992" t="s">
        <v>387</v>
      </c>
      <c r="N9992" t="s">
        <v>482</v>
      </c>
    </row>
    <row r="9993" spans="1:14" hidden="1" x14ac:dyDescent="0.25">
      <c r="A9993" t="s">
        <v>241</v>
      </c>
      <c r="B9993" s="1">
        <v>45565</v>
      </c>
      <c r="C9993" t="s">
        <v>961</v>
      </c>
      <c r="D9993" t="s">
        <v>962</v>
      </c>
      <c r="E9993" s="4">
        <v>8496.5300000000007</v>
      </c>
      <c r="F9993" t="s">
        <v>567</v>
      </c>
      <c r="G9993" t="s">
        <v>471</v>
      </c>
      <c r="H9993" t="s">
        <v>311</v>
      </c>
      <c r="I9993" t="s">
        <v>312</v>
      </c>
      <c r="J9993" t="s">
        <v>264</v>
      </c>
      <c r="L9993" t="s">
        <v>390</v>
      </c>
      <c r="M9993" t="s">
        <v>391</v>
      </c>
      <c r="N9993" t="s">
        <v>487</v>
      </c>
    </row>
    <row r="9994" spans="1:14" hidden="1" x14ac:dyDescent="0.25">
      <c r="A9994" t="s">
        <v>241</v>
      </c>
      <c r="B9994" s="1">
        <v>45565</v>
      </c>
      <c r="C9994" t="s">
        <v>963</v>
      </c>
      <c r="D9994" t="s">
        <v>964</v>
      </c>
      <c r="E9994" s="4">
        <v>5505</v>
      </c>
      <c r="F9994" t="s">
        <v>567</v>
      </c>
      <c r="G9994" t="s">
        <v>471</v>
      </c>
      <c r="H9994" t="s">
        <v>311</v>
      </c>
      <c r="I9994" t="s">
        <v>312</v>
      </c>
      <c r="J9994" t="s">
        <v>264</v>
      </c>
      <c r="L9994" t="s">
        <v>390</v>
      </c>
      <c r="M9994" t="s">
        <v>391</v>
      </c>
      <c r="N9994" t="s">
        <v>487</v>
      </c>
    </row>
    <row r="9995" spans="1:14" hidden="1" x14ac:dyDescent="0.25">
      <c r="A9995" t="s">
        <v>241</v>
      </c>
      <c r="B9995" s="1">
        <v>45565</v>
      </c>
      <c r="C9995" t="s">
        <v>967</v>
      </c>
      <c r="D9995" t="s">
        <v>968</v>
      </c>
      <c r="E9995" s="4">
        <v>23.5</v>
      </c>
      <c r="F9995" t="s">
        <v>567</v>
      </c>
      <c r="G9995" t="s">
        <v>471</v>
      </c>
      <c r="H9995" t="s">
        <v>311</v>
      </c>
      <c r="I9995" t="s">
        <v>312</v>
      </c>
      <c r="J9995" t="s">
        <v>264</v>
      </c>
      <c r="L9995" t="s">
        <v>390</v>
      </c>
      <c r="M9995" t="s">
        <v>391</v>
      </c>
      <c r="N9995" t="s">
        <v>487</v>
      </c>
    </row>
    <row r="9996" spans="1:14" hidden="1" x14ac:dyDescent="0.25">
      <c r="A9996" t="s">
        <v>241</v>
      </c>
      <c r="B9996" s="1">
        <v>45565</v>
      </c>
      <c r="C9996" t="s">
        <v>971</v>
      </c>
      <c r="D9996" t="s">
        <v>972</v>
      </c>
      <c r="E9996" s="4">
        <v>2591.29</v>
      </c>
      <c r="F9996" t="s">
        <v>567</v>
      </c>
      <c r="G9996" t="s">
        <v>471</v>
      </c>
      <c r="H9996" t="s">
        <v>311</v>
      </c>
      <c r="I9996" t="s">
        <v>312</v>
      </c>
      <c r="J9996" t="s">
        <v>264</v>
      </c>
      <c r="L9996" t="s">
        <v>390</v>
      </c>
      <c r="M9996" t="s">
        <v>391</v>
      </c>
      <c r="N9996" t="s">
        <v>487</v>
      </c>
    </row>
    <row r="9997" spans="1:14" hidden="1" x14ac:dyDescent="0.25">
      <c r="A9997" t="s">
        <v>241</v>
      </c>
      <c r="B9997" s="1">
        <v>45565</v>
      </c>
      <c r="C9997" t="s">
        <v>973</v>
      </c>
      <c r="D9997" t="s">
        <v>974</v>
      </c>
      <c r="E9997" s="4">
        <v>5740</v>
      </c>
      <c r="F9997" t="s">
        <v>567</v>
      </c>
      <c r="G9997" t="s">
        <v>471</v>
      </c>
      <c r="H9997" t="s">
        <v>311</v>
      </c>
      <c r="I9997" t="s">
        <v>312</v>
      </c>
      <c r="J9997" t="s">
        <v>264</v>
      </c>
      <c r="L9997" t="s">
        <v>390</v>
      </c>
      <c r="M9997" t="s">
        <v>391</v>
      </c>
      <c r="N9997" t="s">
        <v>487</v>
      </c>
    </row>
    <row r="9998" spans="1:14" hidden="1" x14ac:dyDescent="0.25">
      <c r="A9998" t="s">
        <v>241</v>
      </c>
      <c r="B9998" s="1">
        <v>45565</v>
      </c>
      <c r="C9998" t="s">
        <v>977</v>
      </c>
      <c r="D9998" t="s">
        <v>978</v>
      </c>
      <c r="E9998" s="4">
        <v>315.56000000000006</v>
      </c>
      <c r="F9998" t="s">
        <v>567</v>
      </c>
      <c r="G9998" t="s">
        <v>471</v>
      </c>
      <c r="H9998" t="s">
        <v>311</v>
      </c>
      <c r="I9998" t="s">
        <v>312</v>
      </c>
      <c r="J9998" t="s">
        <v>264</v>
      </c>
      <c r="L9998" t="s">
        <v>390</v>
      </c>
      <c r="M9998" t="s">
        <v>391</v>
      </c>
      <c r="N9998" t="s">
        <v>487</v>
      </c>
    </row>
    <row r="9999" spans="1:14" hidden="1" x14ac:dyDescent="0.25">
      <c r="A9999" t="s">
        <v>241</v>
      </c>
      <c r="B9999" s="1">
        <v>45565</v>
      </c>
      <c r="C9999" t="s">
        <v>981</v>
      </c>
      <c r="D9999" t="s">
        <v>982</v>
      </c>
      <c r="E9999" s="4">
        <v>1943</v>
      </c>
      <c r="F9999" t="s">
        <v>567</v>
      </c>
      <c r="G9999" t="s">
        <v>471</v>
      </c>
      <c r="H9999" t="s">
        <v>311</v>
      </c>
      <c r="I9999" t="s">
        <v>312</v>
      </c>
      <c r="J9999" t="s">
        <v>264</v>
      </c>
      <c r="L9999" t="s">
        <v>390</v>
      </c>
      <c r="M9999" t="s">
        <v>391</v>
      </c>
      <c r="N9999" t="s">
        <v>487</v>
      </c>
    </row>
    <row r="10000" spans="1:14" hidden="1" x14ac:dyDescent="0.25">
      <c r="A10000" t="s">
        <v>241</v>
      </c>
      <c r="B10000" s="1">
        <v>45565</v>
      </c>
      <c r="C10000" t="s">
        <v>989</v>
      </c>
      <c r="D10000" t="s">
        <v>990</v>
      </c>
      <c r="E10000" s="4">
        <v>1237.79</v>
      </c>
      <c r="F10000" t="s">
        <v>567</v>
      </c>
      <c r="G10000" t="s">
        <v>471</v>
      </c>
      <c r="H10000" t="s">
        <v>317</v>
      </c>
      <c r="I10000" t="s">
        <v>318</v>
      </c>
      <c r="J10000" t="s">
        <v>276</v>
      </c>
      <c r="L10000" t="s">
        <v>390</v>
      </c>
      <c r="M10000" t="s">
        <v>391</v>
      </c>
      <c r="N10000" t="s">
        <v>487</v>
      </c>
    </row>
    <row r="10001" spans="1:14" hidden="1" x14ac:dyDescent="0.25">
      <c r="A10001" t="s">
        <v>241</v>
      </c>
      <c r="B10001" s="1">
        <v>45565</v>
      </c>
      <c r="C10001" t="s">
        <v>1160</v>
      </c>
      <c r="D10001" t="s">
        <v>1161</v>
      </c>
      <c r="E10001" s="4">
        <v>2781.67</v>
      </c>
      <c r="F10001" t="s">
        <v>567</v>
      </c>
      <c r="G10001" t="s">
        <v>471</v>
      </c>
      <c r="H10001" t="s">
        <v>311</v>
      </c>
      <c r="I10001" t="s">
        <v>312</v>
      </c>
      <c r="J10001" t="s">
        <v>264</v>
      </c>
      <c r="L10001" t="s">
        <v>390</v>
      </c>
      <c r="M10001" t="s">
        <v>391</v>
      </c>
      <c r="N10001" t="s">
        <v>487</v>
      </c>
    </row>
    <row r="10002" spans="1:14" hidden="1" x14ac:dyDescent="0.25">
      <c r="A10002" t="s">
        <v>241</v>
      </c>
      <c r="B10002" s="1">
        <v>45565</v>
      </c>
      <c r="C10002" t="s">
        <v>991</v>
      </c>
      <c r="D10002" t="s">
        <v>992</v>
      </c>
      <c r="E10002" s="4">
        <v>2.99</v>
      </c>
      <c r="F10002" t="s">
        <v>567</v>
      </c>
      <c r="G10002" t="s">
        <v>471</v>
      </c>
      <c r="H10002" t="s">
        <v>311</v>
      </c>
      <c r="I10002" t="s">
        <v>312</v>
      </c>
      <c r="J10002" t="s">
        <v>264</v>
      </c>
      <c r="L10002" t="s">
        <v>390</v>
      </c>
      <c r="M10002" t="s">
        <v>391</v>
      </c>
      <c r="N10002" t="s">
        <v>487</v>
      </c>
    </row>
    <row r="10003" spans="1:14" hidden="1" x14ac:dyDescent="0.25">
      <c r="A10003" t="s">
        <v>241</v>
      </c>
      <c r="B10003" s="1">
        <v>45565</v>
      </c>
      <c r="C10003" t="s">
        <v>993</v>
      </c>
      <c r="D10003" t="s">
        <v>994</v>
      </c>
      <c r="E10003" s="4">
        <v>955.96</v>
      </c>
      <c r="F10003" t="s">
        <v>567</v>
      </c>
      <c r="G10003" t="s">
        <v>471</v>
      </c>
      <c r="H10003" t="s">
        <v>311</v>
      </c>
      <c r="I10003" t="s">
        <v>312</v>
      </c>
      <c r="J10003" t="s">
        <v>264</v>
      </c>
      <c r="L10003" t="s">
        <v>390</v>
      </c>
      <c r="M10003" t="s">
        <v>391</v>
      </c>
      <c r="N10003" t="s">
        <v>487</v>
      </c>
    </row>
    <row r="10004" spans="1:14" hidden="1" x14ac:dyDescent="0.25">
      <c r="A10004" t="s">
        <v>241</v>
      </c>
      <c r="B10004" s="1">
        <v>45565</v>
      </c>
      <c r="C10004" t="s">
        <v>997</v>
      </c>
      <c r="D10004" t="s">
        <v>998</v>
      </c>
      <c r="E10004" s="4">
        <v>135.76</v>
      </c>
      <c r="F10004" t="s">
        <v>567</v>
      </c>
      <c r="G10004" t="s">
        <v>471</v>
      </c>
      <c r="H10004" t="s">
        <v>311</v>
      </c>
      <c r="I10004" t="s">
        <v>312</v>
      </c>
      <c r="J10004" t="s">
        <v>264</v>
      </c>
      <c r="L10004" t="s">
        <v>390</v>
      </c>
      <c r="M10004" t="s">
        <v>391</v>
      </c>
      <c r="N10004" t="s">
        <v>477</v>
      </c>
    </row>
    <row r="10005" spans="1:14" hidden="1" x14ac:dyDescent="0.25">
      <c r="A10005" t="s">
        <v>241</v>
      </c>
      <c r="B10005" s="1">
        <v>45565</v>
      </c>
      <c r="C10005" t="s">
        <v>1001</v>
      </c>
      <c r="D10005" t="s">
        <v>1002</v>
      </c>
      <c r="E10005" s="4">
        <v>30.579999999999927</v>
      </c>
      <c r="F10005" t="s">
        <v>567</v>
      </c>
      <c r="G10005" t="s">
        <v>471</v>
      </c>
      <c r="H10005" t="s">
        <v>311</v>
      </c>
      <c r="I10005" t="s">
        <v>312</v>
      </c>
      <c r="J10005" t="s">
        <v>264</v>
      </c>
      <c r="L10005" t="s">
        <v>390</v>
      </c>
      <c r="M10005" t="s">
        <v>391</v>
      </c>
      <c r="N10005" t="s">
        <v>487</v>
      </c>
    </row>
    <row r="10006" spans="1:14" hidden="1" x14ac:dyDescent="0.25">
      <c r="A10006" t="s">
        <v>241</v>
      </c>
      <c r="B10006" s="1">
        <v>45565</v>
      </c>
      <c r="C10006" t="s">
        <v>1005</v>
      </c>
      <c r="D10006" t="s">
        <v>1006</v>
      </c>
      <c r="E10006" s="4">
        <v>1.824999999995941</v>
      </c>
      <c r="F10006" t="s">
        <v>567</v>
      </c>
      <c r="G10006" t="s">
        <v>471</v>
      </c>
      <c r="H10006" t="s">
        <v>311</v>
      </c>
      <c r="I10006" t="s">
        <v>312</v>
      </c>
      <c r="J10006" t="s">
        <v>264</v>
      </c>
      <c r="L10006" t="s">
        <v>390</v>
      </c>
      <c r="M10006" t="s">
        <v>391</v>
      </c>
      <c r="N10006" t="s">
        <v>487</v>
      </c>
    </row>
    <row r="10007" spans="1:14" hidden="1" x14ac:dyDescent="0.25">
      <c r="A10007" t="s">
        <v>241</v>
      </c>
      <c r="B10007" s="1">
        <v>45565</v>
      </c>
      <c r="C10007" t="s">
        <v>1007</v>
      </c>
      <c r="D10007" t="s">
        <v>1008</v>
      </c>
      <c r="E10007" s="4">
        <v>16194.689999999999</v>
      </c>
      <c r="F10007" t="s">
        <v>567</v>
      </c>
      <c r="G10007" t="s">
        <v>471</v>
      </c>
      <c r="H10007" t="s">
        <v>317</v>
      </c>
      <c r="I10007" t="s">
        <v>318</v>
      </c>
      <c r="J10007" t="s">
        <v>276</v>
      </c>
      <c r="L10007" t="s">
        <v>390</v>
      </c>
      <c r="M10007" t="s">
        <v>391</v>
      </c>
      <c r="N10007" t="s">
        <v>487</v>
      </c>
    </row>
    <row r="10008" spans="1:14" hidden="1" x14ac:dyDescent="0.25">
      <c r="A10008" t="s">
        <v>241</v>
      </c>
      <c r="B10008" s="1">
        <v>45565</v>
      </c>
      <c r="C10008" t="s">
        <v>1013</v>
      </c>
      <c r="D10008" t="s">
        <v>1014</v>
      </c>
      <c r="E10008" s="4">
        <v>700.45</v>
      </c>
      <c r="F10008" t="s">
        <v>567</v>
      </c>
      <c r="G10008" t="s">
        <v>471</v>
      </c>
      <c r="H10008" t="s">
        <v>311</v>
      </c>
      <c r="I10008" t="s">
        <v>312</v>
      </c>
      <c r="J10008" t="s">
        <v>264</v>
      </c>
      <c r="L10008" t="s">
        <v>390</v>
      </c>
      <c r="M10008" t="s">
        <v>391</v>
      </c>
      <c r="N10008" t="s">
        <v>480</v>
      </c>
    </row>
    <row r="10009" spans="1:14" hidden="1" x14ac:dyDescent="0.25">
      <c r="A10009" t="s">
        <v>241</v>
      </c>
      <c r="B10009" s="1">
        <v>45565</v>
      </c>
      <c r="C10009" t="s">
        <v>1162</v>
      </c>
      <c r="D10009" t="s">
        <v>1163</v>
      </c>
      <c r="E10009" s="4">
        <v>1048.26</v>
      </c>
      <c r="F10009" t="s">
        <v>567</v>
      </c>
      <c r="G10009" t="s">
        <v>471</v>
      </c>
      <c r="H10009" t="s">
        <v>311</v>
      </c>
      <c r="I10009" t="s">
        <v>312</v>
      </c>
      <c r="J10009" t="s">
        <v>264</v>
      </c>
      <c r="L10009" t="s">
        <v>390</v>
      </c>
      <c r="M10009" t="s">
        <v>391</v>
      </c>
      <c r="N10009" t="s">
        <v>477</v>
      </c>
    </row>
    <row r="10010" spans="1:14" hidden="1" x14ac:dyDescent="0.25">
      <c r="A10010" t="s">
        <v>241</v>
      </c>
      <c r="B10010" s="1">
        <v>45565</v>
      </c>
      <c r="C10010" t="s">
        <v>1164</v>
      </c>
      <c r="D10010" t="s">
        <v>1165</v>
      </c>
      <c r="E10010" s="4">
        <v>7316</v>
      </c>
      <c r="F10010" t="s">
        <v>567</v>
      </c>
      <c r="G10010" t="s">
        <v>471</v>
      </c>
      <c r="H10010" t="s">
        <v>317</v>
      </c>
      <c r="I10010" t="s">
        <v>318</v>
      </c>
      <c r="J10010" t="s">
        <v>276</v>
      </c>
      <c r="L10010" t="s">
        <v>390</v>
      </c>
      <c r="M10010" t="s">
        <v>391</v>
      </c>
      <c r="N10010" t="s">
        <v>489</v>
      </c>
    </row>
    <row r="10011" spans="1:14" hidden="1" x14ac:dyDescent="0.25">
      <c r="A10011" t="s">
        <v>241</v>
      </c>
      <c r="B10011" s="1">
        <v>45565</v>
      </c>
      <c r="C10011" t="s">
        <v>1285</v>
      </c>
      <c r="D10011" t="s">
        <v>1286</v>
      </c>
      <c r="E10011" s="4">
        <v>10090.75</v>
      </c>
      <c r="F10011" t="s">
        <v>567</v>
      </c>
      <c r="G10011" t="s">
        <v>471</v>
      </c>
      <c r="H10011" t="s">
        <v>316</v>
      </c>
      <c r="I10011" t="s">
        <v>275</v>
      </c>
      <c r="J10011" t="s">
        <v>274</v>
      </c>
      <c r="L10011" t="s">
        <v>400</v>
      </c>
      <c r="M10011" t="s">
        <v>401</v>
      </c>
      <c r="N10011" t="s">
        <v>489</v>
      </c>
    </row>
    <row r="10012" spans="1:14" hidden="1" x14ac:dyDescent="0.25">
      <c r="A10012" t="s">
        <v>241</v>
      </c>
      <c r="B10012" s="1">
        <v>45565</v>
      </c>
      <c r="C10012" t="s">
        <v>1017</v>
      </c>
      <c r="D10012" t="s">
        <v>1018</v>
      </c>
      <c r="E10012" s="4">
        <v>432.05</v>
      </c>
      <c r="F10012" t="s">
        <v>567</v>
      </c>
      <c r="G10012" t="s">
        <v>471</v>
      </c>
      <c r="H10012" t="s">
        <v>316</v>
      </c>
      <c r="I10012" t="s">
        <v>275</v>
      </c>
      <c r="J10012" t="s">
        <v>274</v>
      </c>
      <c r="L10012" t="s">
        <v>400</v>
      </c>
      <c r="M10012" t="s">
        <v>401</v>
      </c>
      <c r="N10012" t="s">
        <v>489</v>
      </c>
    </row>
    <row r="10013" spans="1:14" hidden="1" x14ac:dyDescent="0.25">
      <c r="A10013" t="s">
        <v>241</v>
      </c>
      <c r="B10013" s="1">
        <v>45565</v>
      </c>
      <c r="C10013" t="s">
        <v>1021</v>
      </c>
      <c r="D10013" t="s">
        <v>1022</v>
      </c>
      <c r="E10013" s="4">
        <v>16737.52</v>
      </c>
      <c r="F10013" t="s">
        <v>567</v>
      </c>
      <c r="G10013" t="s">
        <v>471</v>
      </c>
      <c r="H10013" t="s">
        <v>316</v>
      </c>
      <c r="I10013" t="s">
        <v>275</v>
      </c>
      <c r="J10013" t="s">
        <v>274</v>
      </c>
      <c r="L10013" t="s">
        <v>400</v>
      </c>
      <c r="M10013" t="s">
        <v>401</v>
      </c>
      <c r="N10013" t="s">
        <v>489</v>
      </c>
    </row>
    <row r="10014" spans="1:14" hidden="1" x14ac:dyDescent="0.25">
      <c r="A10014" t="s">
        <v>241</v>
      </c>
      <c r="B10014" s="1">
        <v>45565</v>
      </c>
      <c r="C10014" t="s">
        <v>1025</v>
      </c>
      <c r="D10014" t="s">
        <v>1026</v>
      </c>
      <c r="E10014" s="4">
        <v>2005.92</v>
      </c>
      <c r="F10014" t="s">
        <v>567</v>
      </c>
      <c r="G10014" t="s">
        <v>471</v>
      </c>
      <c r="H10014" t="s">
        <v>316</v>
      </c>
      <c r="I10014" t="s">
        <v>275</v>
      </c>
      <c r="J10014" t="s">
        <v>274</v>
      </c>
      <c r="L10014" t="s">
        <v>400</v>
      </c>
      <c r="M10014" t="s">
        <v>401</v>
      </c>
      <c r="N10014" t="s">
        <v>489</v>
      </c>
    </row>
    <row r="10015" spans="1:14" hidden="1" x14ac:dyDescent="0.25">
      <c r="A10015" t="s">
        <v>241</v>
      </c>
      <c r="B10015" s="1">
        <v>45565</v>
      </c>
      <c r="C10015" t="s">
        <v>1227</v>
      </c>
      <c r="D10015" t="s">
        <v>1228</v>
      </c>
      <c r="E10015" s="4">
        <v>15632.490000000002</v>
      </c>
      <c r="F10015" t="s">
        <v>567</v>
      </c>
      <c r="G10015" t="s">
        <v>471</v>
      </c>
      <c r="H10015" t="s">
        <v>316</v>
      </c>
      <c r="I10015" t="s">
        <v>275</v>
      </c>
      <c r="J10015" t="s">
        <v>274</v>
      </c>
      <c r="L10015" t="s">
        <v>400</v>
      </c>
      <c r="M10015" t="s">
        <v>401</v>
      </c>
      <c r="N10015" t="s">
        <v>489</v>
      </c>
    </row>
    <row r="10016" spans="1:14" hidden="1" x14ac:dyDescent="0.25">
      <c r="A10016" t="s">
        <v>241</v>
      </c>
      <c r="B10016" s="1">
        <v>45565</v>
      </c>
      <c r="C10016" t="s">
        <v>1027</v>
      </c>
      <c r="D10016" t="s">
        <v>1028</v>
      </c>
      <c r="E10016" s="4">
        <v>106.51</v>
      </c>
      <c r="F10016" t="s">
        <v>567</v>
      </c>
      <c r="G10016" t="s">
        <v>471</v>
      </c>
      <c r="H10016" t="s">
        <v>316</v>
      </c>
      <c r="I10016" t="s">
        <v>275</v>
      </c>
      <c r="J10016" t="s">
        <v>274</v>
      </c>
      <c r="L10016" t="s">
        <v>400</v>
      </c>
      <c r="M10016" t="s">
        <v>401</v>
      </c>
      <c r="N10016" t="s">
        <v>489</v>
      </c>
    </row>
    <row r="10017" spans="1:14" hidden="1" x14ac:dyDescent="0.25">
      <c r="A10017" t="s">
        <v>241</v>
      </c>
      <c r="B10017" s="1">
        <v>45565</v>
      </c>
      <c r="C10017" t="s">
        <v>27</v>
      </c>
      <c r="D10017" t="s">
        <v>1032</v>
      </c>
      <c r="E10017" s="4">
        <v>-3559923.23</v>
      </c>
      <c r="F10017" t="s">
        <v>567</v>
      </c>
      <c r="G10017" t="s">
        <v>471</v>
      </c>
      <c r="H10017" t="s">
        <v>288</v>
      </c>
      <c r="I10017" t="s">
        <v>26</v>
      </c>
      <c r="J10017" t="s">
        <v>243</v>
      </c>
      <c r="L10017" t="s">
        <v>368</v>
      </c>
      <c r="M10017" t="s">
        <v>369</v>
      </c>
      <c r="N10017" t="s">
        <v>485</v>
      </c>
    </row>
    <row r="10018" spans="1:14" hidden="1" x14ac:dyDescent="0.25">
      <c r="A10018" t="s">
        <v>241</v>
      </c>
      <c r="B10018" s="1">
        <v>45565</v>
      </c>
      <c r="C10018" t="s">
        <v>28</v>
      </c>
      <c r="D10018" t="s">
        <v>1039</v>
      </c>
      <c r="E10018" s="4">
        <v>-205732.39999999997</v>
      </c>
      <c r="F10018" t="s">
        <v>567</v>
      </c>
      <c r="G10018" t="s">
        <v>471</v>
      </c>
      <c r="H10018" t="s">
        <v>288</v>
      </c>
      <c r="I10018" t="s">
        <v>26</v>
      </c>
      <c r="J10018" t="s">
        <v>243</v>
      </c>
      <c r="L10018" t="s">
        <v>368</v>
      </c>
      <c r="M10018" t="s">
        <v>369</v>
      </c>
      <c r="N10018" t="s">
        <v>480</v>
      </c>
    </row>
    <row r="10019" spans="1:14" hidden="1" x14ac:dyDescent="0.25">
      <c r="A10019" t="s">
        <v>241</v>
      </c>
      <c r="B10019" s="1">
        <v>45565</v>
      </c>
      <c r="C10019" t="s">
        <v>29</v>
      </c>
      <c r="D10019" t="s">
        <v>1040</v>
      </c>
      <c r="E10019" s="4">
        <v>-3978.17</v>
      </c>
      <c r="F10019" t="s">
        <v>567</v>
      </c>
      <c r="G10019" t="s">
        <v>471</v>
      </c>
      <c r="H10019" t="s">
        <v>288</v>
      </c>
      <c r="I10019" t="s">
        <v>26</v>
      </c>
      <c r="J10019" t="s">
        <v>243</v>
      </c>
      <c r="L10019" t="s">
        <v>368</v>
      </c>
      <c r="M10019" t="s">
        <v>369</v>
      </c>
      <c r="N10019" t="s">
        <v>480</v>
      </c>
    </row>
    <row r="10020" spans="1:14" hidden="1" x14ac:dyDescent="0.25">
      <c r="A10020" t="s">
        <v>241</v>
      </c>
      <c r="B10020" s="1">
        <v>45565</v>
      </c>
      <c r="C10020" t="s">
        <v>30</v>
      </c>
      <c r="D10020" t="s">
        <v>1229</v>
      </c>
      <c r="E10020" s="4">
        <v>-73510.11</v>
      </c>
      <c r="F10020" t="s">
        <v>567</v>
      </c>
      <c r="G10020" t="s">
        <v>471</v>
      </c>
      <c r="H10020" t="s">
        <v>288</v>
      </c>
      <c r="I10020" t="s">
        <v>26</v>
      </c>
      <c r="J10020" t="s">
        <v>243</v>
      </c>
      <c r="L10020" t="s">
        <v>368</v>
      </c>
      <c r="M10020" t="s">
        <v>369</v>
      </c>
      <c r="N10020" t="s">
        <v>485</v>
      </c>
    </row>
    <row r="10021" spans="1:14" hidden="1" x14ac:dyDescent="0.25">
      <c r="A10021" t="s">
        <v>241</v>
      </c>
      <c r="B10021" s="1">
        <v>45565</v>
      </c>
      <c r="C10021" t="s">
        <v>31</v>
      </c>
      <c r="D10021" t="s">
        <v>1293</v>
      </c>
      <c r="E10021" s="4">
        <v>-51675.6</v>
      </c>
      <c r="F10021" t="s">
        <v>567</v>
      </c>
      <c r="G10021" t="s">
        <v>471</v>
      </c>
      <c r="H10021" t="s">
        <v>288</v>
      </c>
      <c r="I10021" t="s">
        <v>26</v>
      </c>
      <c r="J10021" t="s">
        <v>243</v>
      </c>
      <c r="L10021" t="s">
        <v>368</v>
      </c>
      <c r="M10021" t="s">
        <v>369</v>
      </c>
      <c r="N10021" t="s">
        <v>480</v>
      </c>
    </row>
    <row r="10022" spans="1:14" hidden="1" x14ac:dyDescent="0.25">
      <c r="A10022" t="s">
        <v>241</v>
      </c>
      <c r="B10022" s="1">
        <v>45565</v>
      </c>
      <c r="C10022" t="s">
        <v>32</v>
      </c>
      <c r="D10022" t="s">
        <v>1268</v>
      </c>
      <c r="E10022" s="4">
        <v>-44272.34</v>
      </c>
      <c r="F10022" t="s">
        <v>567</v>
      </c>
      <c r="G10022" t="s">
        <v>471</v>
      </c>
      <c r="H10022" t="s">
        <v>288</v>
      </c>
      <c r="I10022" t="s">
        <v>26</v>
      </c>
      <c r="J10022" t="s">
        <v>243</v>
      </c>
      <c r="L10022" t="s">
        <v>368</v>
      </c>
      <c r="M10022" t="s">
        <v>369</v>
      </c>
      <c r="N10022" t="s">
        <v>480</v>
      </c>
    </row>
    <row r="10023" spans="1:14" hidden="1" x14ac:dyDescent="0.25">
      <c r="A10023" t="s">
        <v>241</v>
      </c>
      <c r="B10023" s="1">
        <v>45565</v>
      </c>
      <c r="C10023" t="s">
        <v>34</v>
      </c>
      <c r="D10023" t="s">
        <v>1044</v>
      </c>
      <c r="E10023" s="4">
        <v>-112268.36</v>
      </c>
      <c r="F10023" t="s">
        <v>567</v>
      </c>
      <c r="G10023" t="s">
        <v>471</v>
      </c>
      <c r="H10023" t="s">
        <v>317</v>
      </c>
      <c r="I10023" t="s">
        <v>318</v>
      </c>
      <c r="J10023" t="s">
        <v>276</v>
      </c>
      <c r="L10023" t="s">
        <v>390</v>
      </c>
      <c r="M10023" t="s">
        <v>391</v>
      </c>
      <c r="N10023" t="s">
        <v>487</v>
      </c>
    </row>
    <row r="10024" spans="1:14" hidden="1" x14ac:dyDescent="0.25">
      <c r="A10024" t="s">
        <v>241</v>
      </c>
      <c r="B10024" s="1">
        <v>45565</v>
      </c>
      <c r="C10024" t="s">
        <v>25</v>
      </c>
      <c r="D10024" t="s">
        <v>1049</v>
      </c>
      <c r="E10024" s="4">
        <v>-711449.34199999995</v>
      </c>
      <c r="F10024" t="s">
        <v>567</v>
      </c>
      <c r="G10024" t="s">
        <v>471</v>
      </c>
      <c r="H10024" t="s">
        <v>244</v>
      </c>
      <c r="I10024" t="s">
        <v>245</v>
      </c>
      <c r="J10024" t="s">
        <v>244</v>
      </c>
      <c r="L10024" t="s">
        <v>368</v>
      </c>
      <c r="M10024" t="s">
        <v>369</v>
      </c>
      <c r="N10024" t="s">
        <v>480</v>
      </c>
    </row>
    <row r="10025" spans="1:14" hidden="1" x14ac:dyDescent="0.25">
      <c r="A10025" t="s">
        <v>241</v>
      </c>
      <c r="B10025" s="1">
        <v>45565</v>
      </c>
      <c r="C10025" t="s">
        <v>1056</v>
      </c>
      <c r="D10025" t="s">
        <v>1057</v>
      </c>
      <c r="E10025" s="4">
        <v>-225177.04</v>
      </c>
      <c r="F10025" t="s">
        <v>567</v>
      </c>
      <c r="G10025" t="s">
        <v>471</v>
      </c>
      <c r="H10025" t="s">
        <v>246</v>
      </c>
      <c r="I10025" t="s">
        <v>247</v>
      </c>
      <c r="J10025" t="s">
        <v>246</v>
      </c>
      <c r="L10025" t="s">
        <v>370</v>
      </c>
      <c r="M10025" t="s">
        <v>371</v>
      </c>
      <c r="N10025" t="s">
        <v>482</v>
      </c>
    </row>
    <row r="10026" spans="1:14" hidden="1" x14ac:dyDescent="0.25">
      <c r="A10026" t="s">
        <v>241</v>
      </c>
      <c r="B10026" s="1">
        <v>45565</v>
      </c>
      <c r="C10026" t="s">
        <v>1058</v>
      </c>
      <c r="D10026" t="s">
        <v>1059</v>
      </c>
      <c r="E10026" s="4">
        <v>-158513.26000000007</v>
      </c>
      <c r="F10026" t="s">
        <v>567</v>
      </c>
      <c r="G10026" t="s">
        <v>471</v>
      </c>
      <c r="H10026" t="s">
        <v>293</v>
      </c>
      <c r="I10026" t="s">
        <v>294</v>
      </c>
      <c r="J10026" t="s">
        <v>251</v>
      </c>
      <c r="L10026" t="s">
        <v>386</v>
      </c>
      <c r="M10026" t="s">
        <v>387</v>
      </c>
      <c r="N10026" t="s">
        <v>482</v>
      </c>
    </row>
    <row r="10027" spans="1:14" hidden="1" x14ac:dyDescent="0.25">
      <c r="A10027" t="s">
        <v>241</v>
      </c>
      <c r="B10027" s="1">
        <v>45565</v>
      </c>
      <c r="C10027" t="s">
        <v>1062</v>
      </c>
      <c r="D10027" t="s">
        <v>1063</v>
      </c>
      <c r="E10027" s="4">
        <v>-12.500000000000909</v>
      </c>
      <c r="F10027" t="s">
        <v>567</v>
      </c>
      <c r="G10027" t="s">
        <v>471</v>
      </c>
      <c r="H10027" t="s">
        <v>248</v>
      </c>
      <c r="I10027" t="s">
        <v>249</v>
      </c>
      <c r="J10027" t="s">
        <v>248</v>
      </c>
      <c r="L10027" t="s">
        <v>372</v>
      </c>
      <c r="M10027" t="s">
        <v>373</v>
      </c>
      <c r="N10027" t="s">
        <v>487</v>
      </c>
    </row>
    <row r="10028" spans="1:14" hidden="1" x14ac:dyDescent="0.25">
      <c r="A10028" t="s">
        <v>241</v>
      </c>
      <c r="B10028" s="1">
        <v>45565</v>
      </c>
      <c r="C10028" t="s">
        <v>1066</v>
      </c>
      <c r="D10028" t="s">
        <v>1067</v>
      </c>
      <c r="E10028" s="4">
        <v>-1.1799999999984898</v>
      </c>
      <c r="F10028" t="s">
        <v>567</v>
      </c>
      <c r="G10028" t="s">
        <v>471</v>
      </c>
      <c r="H10028" t="s">
        <v>248</v>
      </c>
      <c r="I10028" t="s">
        <v>249</v>
      </c>
      <c r="J10028" t="s">
        <v>248</v>
      </c>
      <c r="L10028" t="s">
        <v>372</v>
      </c>
      <c r="M10028" t="s">
        <v>373</v>
      </c>
      <c r="N10028" t="s">
        <v>487</v>
      </c>
    </row>
    <row r="10029" spans="1:14" hidden="1" x14ac:dyDescent="0.25">
      <c r="A10029" t="s">
        <v>241</v>
      </c>
      <c r="B10029" s="1">
        <v>45565</v>
      </c>
      <c r="C10029" t="s">
        <v>35</v>
      </c>
      <c r="D10029" t="s">
        <v>1031</v>
      </c>
      <c r="E10029" s="4">
        <v>5918.1399999999994</v>
      </c>
      <c r="F10029" t="s">
        <v>567</v>
      </c>
      <c r="G10029" t="s">
        <v>471</v>
      </c>
      <c r="H10029" t="s">
        <v>288</v>
      </c>
      <c r="I10029" t="s">
        <v>26</v>
      </c>
      <c r="J10029" t="s">
        <v>243</v>
      </c>
      <c r="L10029" t="s">
        <v>368</v>
      </c>
      <c r="M10029" t="s">
        <v>369</v>
      </c>
      <c r="N10029" t="s">
        <v>480</v>
      </c>
    </row>
    <row r="10030" spans="1:14" hidden="1" x14ac:dyDescent="0.25">
      <c r="A10030" t="s">
        <v>241</v>
      </c>
      <c r="B10030" s="1">
        <v>45565</v>
      </c>
      <c r="C10030" t="s">
        <v>1068</v>
      </c>
      <c r="D10030" t="s">
        <v>1069</v>
      </c>
      <c r="E10030" s="4">
        <v>-1000</v>
      </c>
      <c r="F10030" t="s">
        <v>567</v>
      </c>
      <c r="G10030" t="s">
        <v>471</v>
      </c>
      <c r="H10030" t="s">
        <v>248</v>
      </c>
      <c r="I10030" t="s">
        <v>249</v>
      </c>
      <c r="J10030" t="s">
        <v>248</v>
      </c>
      <c r="L10030" t="s">
        <v>372</v>
      </c>
      <c r="M10030" t="s">
        <v>373</v>
      </c>
      <c r="N10030" t="s">
        <v>487</v>
      </c>
    </row>
    <row r="10031" spans="1:14" hidden="1" x14ac:dyDescent="0.25">
      <c r="A10031" t="s">
        <v>241</v>
      </c>
      <c r="B10031" s="1">
        <v>45565</v>
      </c>
      <c r="C10031" t="s">
        <v>1168</v>
      </c>
      <c r="D10031" t="s">
        <v>1169</v>
      </c>
      <c r="E10031" s="4">
        <v>-8860.25</v>
      </c>
      <c r="F10031" t="s">
        <v>567</v>
      </c>
      <c r="G10031" t="s">
        <v>471</v>
      </c>
      <c r="H10031" t="s">
        <v>248</v>
      </c>
      <c r="I10031" t="s">
        <v>249</v>
      </c>
      <c r="J10031" t="s">
        <v>248</v>
      </c>
      <c r="L10031" t="s">
        <v>372</v>
      </c>
      <c r="M10031" t="s">
        <v>373</v>
      </c>
      <c r="N10031" t="s">
        <v>487</v>
      </c>
    </row>
    <row r="10032" spans="1:14" hidden="1" x14ac:dyDescent="0.25">
      <c r="A10032" t="s">
        <v>241</v>
      </c>
      <c r="B10032" s="1">
        <v>45565</v>
      </c>
      <c r="C10032" t="s">
        <v>1080</v>
      </c>
      <c r="D10032" t="s">
        <v>1081</v>
      </c>
      <c r="E10032" s="4">
        <v>-4856.6900000000005</v>
      </c>
      <c r="F10032" t="s">
        <v>567</v>
      </c>
      <c r="G10032" t="s">
        <v>471</v>
      </c>
      <c r="H10032" t="s">
        <v>317</v>
      </c>
      <c r="I10032" t="s">
        <v>318</v>
      </c>
      <c r="J10032" t="s">
        <v>276</v>
      </c>
      <c r="L10032" t="s">
        <v>372</v>
      </c>
      <c r="M10032" t="s">
        <v>373</v>
      </c>
      <c r="N10032" t="s">
        <v>487</v>
      </c>
    </row>
    <row r="10033" spans="1:14" hidden="1" x14ac:dyDescent="0.25">
      <c r="A10033" t="s">
        <v>241</v>
      </c>
      <c r="B10033" s="1">
        <v>45565</v>
      </c>
      <c r="C10033" t="s">
        <v>1172</v>
      </c>
      <c r="D10033" t="s">
        <v>1173</v>
      </c>
      <c r="E10033" s="4">
        <v>-5002.3</v>
      </c>
      <c r="F10033" t="s">
        <v>567</v>
      </c>
      <c r="G10033" t="s">
        <v>471</v>
      </c>
      <c r="H10033" t="s">
        <v>291</v>
      </c>
      <c r="I10033" t="s">
        <v>292</v>
      </c>
      <c r="J10033" t="s">
        <v>251</v>
      </c>
      <c r="L10033" t="s">
        <v>372</v>
      </c>
      <c r="M10033" t="s">
        <v>373</v>
      </c>
      <c r="N10033" t="s">
        <v>487</v>
      </c>
    </row>
    <row r="10034" spans="1:14" hidden="1" x14ac:dyDescent="0.25">
      <c r="A10034" t="s">
        <v>241</v>
      </c>
      <c r="B10034" s="1">
        <v>45565</v>
      </c>
      <c r="C10034" t="s">
        <v>1322</v>
      </c>
      <c r="D10034" t="s">
        <v>1323</v>
      </c>
      <c r="E10034" s="4">
        <v>-5.8599999999999994</v>
      </c>
      <c r="F10034" t="s">
        <v>567</v>
      </c>
      <c r="G10034" t="s">
        <v>471</v>
      </c>
      <c r="H10034" t="s">
        <v>291</v>
      </c>
      <c r="I10034" t="s">
        <v>292</v>
      </c>
      <c r="J10034" t="s">
        <v>251</v>
      </c>
      <c r="L10034" t="s">
        <v>372</v>
      </c>
      <c r="M10034" t="s">
        <v>373</v>
      </c>
      <c r="N10034" t="s">
        <v>489</v>
      </c>
    </row>
    <row r="10035" spans="1:14" hidden="1" x14ac:dyDescent="0.25">
      <c r="A10035" t="s">
        <v>241</v>
      </c>
      <c r="B10035" s="1">
        <v>45565</v>
      </c>
      <c r="C10035" t="s">
        <v>1084</v>
      </c>
      <c r="D10035" t="s">
        <v>1085</v>
      </c>
      <c r="E10035" s="4">
        <v>-597099.55999999994</v>
      </c>
      <c r="F10035" t="s">
        <v>567</v>
      </c>
      <c r="G10035" t="s">
        <v>471</v>
      </c>
      <c r="H10035" t="s">
        <v>248</v>
      </c>
      <c r="I10035" t="s">
        <v>249</v>
      </c>
      <c r="J10035" t="s">
        <v>248</v>
      </c>
      <c r="K10035" t="s">
        <v>1086</v>
      </c>
      <c r="L10035" t="s">
        <v>372</v>
      </c>
      <c r="M10035" t="s">
        <v>373</v>
      </c>
      <c r="N10035" t="s">
        <v>488</v>
      </c>
    </row>
    <row r="10036" spans="1:14" hidden="1" x14ac:dyDescent="0.25">
      <c r="A10036" t="s">
        <v>241</v>
      </c>
      <c r="B10036" s="1">
        <v>45565</v>
      </c>
      <c r="C10036" t="s">
        <v>1089</v>
      </c>
      <c r="D10036" t="s">
        <v>1090</v>
      </c>
      <c r="E10036" s="4">
        <v>-88539.04</v>
      </c>
      <c r="F10036" t="s">
        <v>567</v>
      </c>
      <c r="G10036" t="s">
        <v>471</v>
      </c>
      <c r="H10036" t="s">
        <v>248</v>
      </c>
      <c r="I10036" t="s">
        <v>249</v>
      </c>
      <c r="J10036" t="s">
        <v>248</v>
      </c>
      <c r="K10036" t="s">
        <v>1086</v>
      </c>
      <c r="L10036" t="s">
        <v>372</v>
      </c>
      <c r="M10036" t="s">
        <v>373</v>
      </c>
      <c r="N10036" t="s">
        <v>488</v>
      </c>
    </row>
    <row r="10037" spans="1:14" hidden="1" x14ac:dyDescent="0.25">
      <c r="A10037" t="s">
        <v>241</v>
      </c>
      <c r="B10037" s="1">
        <v>45565</v>
      </c>
      <c r="C10037" t="s">
        <v>1283</v>
      </c>
      <c r="D10037" t="s">
        <v>1284</v>
      </c>
      <c r="E10037" s="4">
        <v>-4038.17</v>
      </c>
      <c r="F10037" t="s">
        <v>567</v>
      </c>
      <c r="G10037" t="s">
        <v>471</v>
      </c>
      <c r="H10037" t="s">
        <v>317</v>
      </c>
      <c r="I10037" t="s">
        <v>318</v>
      </c>
      <c r="J10037" t="s">
        <v>276</v>
      </c>
      <c r="L10037" t="s">
        <v>372</v>
      </c>
      <c r="M10037" t="s">
        <v>373</v>
      </c>
      <c r="N10037" t="s">
        <v>488</v>
      </c>
    </row>
    <row r="10038" spans="1:14" hidden="1" x14ac:dyDescent="0.25">
      <c r="A10038" t="s">
        <v>241</v>
      </c>
      <c r="B10038" s="1">
        <v>45565</v>
      </c>
      <c r="C10038" t="s">
        <v>1271</v>
      </c>
      <c r="D10038" t="s">
        <v>1272</v>
      </c>
      <c r="E10038" s="4">
        <v>-1500</v>
      </c>
      <c r="F10038" t="s">
        <v>567</v>
      </c>
      <c r="G10038" t="s">
        <v>471</v>
      </c>
      <c r="H10038" t="s">
        <v>317</v>
      </c>
      <c r="I10038" t="s">
        <v>318</v>
      </c>
      <c r="J10038" t="s">
        <v>276</v>
      </c>
      <c r="L10038" t="s">
        <v>390</v>
      </c>
      <c r="M10038" t="s">
        <v>391</v>
      </c>
      <c r="N10038" t="s">
        <v>487</v>
      </c>
    </row>
    <row r="10039" spans="1:14" hidden="1" x14ac:dyDescent="0.25">
      <c r="A10039" t="s">
        <v>241</v>
      </c>
      <c r="B10039" s="1">
        <v>45565</v>
      </c>
      <c r="C10039" t="s">
        <v>1101</v>
      </c>
      <c r="D10039" t="s">
        <v>1102</v>
      </c>
      <c r="E10039" s="4">
        <v>-23118.55</v>
      </c>
      <c r="F10039" t="s">
        <v>567</v>
      </c>
      <c r="G10039" t="s">
        <v>471</v>
      </c>
      <c r="H10039" t="s">
        <v>316</v>
      </c>
      <c r="I10039" t="s">
        <v>275</v>
      </c>
      <c r="J10039" t="s">
        <v>274</v>
      </c>
      <c r="L10039" t="s">
        <v>398</v>
      </c>
      <c r="M10039" t="s">
        <v>399</v>
      </c>
      <c r="N10039" t="s">
        <v>477</v>
      </c>
    </row>
    <row r="10040" spans="1:14" hidden="1" x14ac:dyDescent="0.25">
      <c r="A10040" t="s">
        <v>241</v>
      </c>
      <c r="B10040" s="1">
        <v>45596</v>
      </c>
      <c r="C10040" t="s">
        <v>1182</v>
      </c>
      <c r="D10040" t="s">
        <v>1183</v>
      </c>
      <c r="E10040" s="4">
        <v>249.99999999998727</v>
      </c>
      <c r="F10040" t="s">
        <v>567</v>
      </c>
      <c r="G10040" t="s">
        <v>511</v>
      </c>
      <c r="H10040" t="s">
        <v>347</v>
      </c>
      <c r="I10040" t="s">
        <v>350</v>
      </c>
      <c r="J10040" t="s">
        <v>848</v>
      </c>
      <c r="L10040" t="s">
        <v>55</v>
      </c>
      <c r="M10040" t="s">
        <v>414</v>
      </c>
      <c r="N10040" t="s">
        <v>573</v>
      </c>
    </row>
    <row r="10041" spans="1:14" hidden="1" x14ac:dyDescent="0.25">
      <c r="A10041" t="s">
        <v>241</v>
      </c>
      <c r="B10041" s="1">
        <v>45596</v>
      </c>
      <c r="C10041" t="s">
        <v>570</v>
      </c>
      <c r="D10041" t="s">
        <v>571</v>
      </c>
      <c r="E10041" s="4">
        <v>10000</v>
      </c>
      <c r="F10041" t="s">
        <v>567</v>
      </c>
      <c r="G10041" t="s">
        <v>511</v>
      </c>
      <c r="H10041" t="s">
        <v>514</v>
      </c>
      <c r="I10041" t="s">
        <v>417</v>
      </c>
      <c r="J10041" t="s">
        <v>572</v>
      </c>
      <c r="L10041" t="s">
        <v>514</v>
      </c>
      <c r="M10041" t="s">
        <v>417</v>
      </c>
      <c r="N10041" t="s">
        <v>573</v>
      </c>
    </row>
    <row r="10042" spans="1:14" hidden="1" x14ac:dyDescent="0.25">
      <c r="A10042" t="s">
        <v>241</v>
      </c>
      <c r="B10042" s="1">
        <v>45596</v>
      </c>
      <c r="C10042" t="s">
        <v>576</v>
      </c>
      <c r="D10042" t="s">
        <v>577</v>
      </c>
      <c r="E10042" s="4">
        <v>38543</v>
      </c>
      <c r="F10042" t="s">
        <v>567</v>
      </c>
      <c r="G10042" t="s">
        <v>511</v>
      </c>
      <c r="H10042" t="s">
        <v>514</v>
      </c>
      <c r="I10042" t="s">
        <v>417</v>
      </c>
      <c r="J10042" t="s">
        <v>572</v>
      </c>
      <c r="L10042" t="s">
        <v>514</v>
      </c>
      <c r="M10042" t="s">
        <v>417</v>
      </c>
      <c r="N10042" t="s">
        <v>573</v>
      </c>
    </row>
    <row r="10043" spans="1:14" hidden="1" x14ac:dyDescent="0.25">
      <c r="A10043" t="s">
        <v>241</v>
      </c>
      <c r="B10043" s="1">
        <v>45596</v>
      </c>
      <c r="C10043" t="s">
        <v>580</v>
      </c>
      <c r="D10043" t="s">
        <v>581</v>
      </c>
      <c r="E10043" s="4">
        <v>74007.100000000006</v>
      </c>
      <c r="F10043" t="s">
        <v>567</v>
      </c>
      <c r="G10043" t="s">
        <v>511</v>
      </c>
      <c r="H10043" t="s">
        <v>514</v>
      </c>
      <c r="I10043" t="s">
        <v>417</v>
      </c>
      <c r="J10043" t="s">
        <v>572</v>
      </c>
      <c r="L10043" t="s">
        <v>514</v>
      </c>
      <c r="M10043" t="s">
        <v>417</v>
      </c>
      <c r="N10043" t="s">
        <v>573</v>
      </c>
    </row>
    <row r="10044" spans="1:14" hidden="1" x14ac:dyDescent="0.25">
      <c r="A10044" t="s">
        <v>241</v>
      </c>
      <c r="B10044" s="1">
        <v>45596</v>
      </c>
      <c r="C10044" t="s">
        <v>588</v>
      </c>
      <c r="D10044" t="s">
        <v>589</v>
      </c>
      <c r="E10044" s="4">
        <v>59322.69</v>
      </c>
      <c r="F10044" t="s">
        <v>567</v>
      </c>
      <c r="G10044" t="s">
        <v>511</v>
      </c>
      <c r="H10044" t="s">
        <v>514</v>
      </c>
      <c r="I10044" t="s">
        <v>417</v>
      </c>
      <c r="J10044" t="s">
        <v>572</v>
      </c>
      <c r="L10044" t="s">
        <v>514</v>
      </c>
      <c r="M10044" t="s">
        <v>417</v>
      </c>
      <c r="N10044" t="s">
        <v>573</v>
      </c>
    </row>
    <row r="10045" spans="1:14" hidden="1" x14ac:dyDescent="0.25">
      <c r="A10045" t="s">
        <v>241</v>
      </c>
      <c r="B10045" s="1">
        <v>45596</v>
      </c>
      <c r="C10045" t="s">
        <v>592</v>
      </c>
      <c r="D10045" t="s">
        <v>593</v>
      </c>
      <c r="E10045" s="4">
        <v>87545.25</v>
      </c>
      <c r="F10045" t="s">
        <v>567</v>
      </c>
      <c r="G10045" t="s">
        <v>511</v>
      </c>
      <c r="H10045" t="s">
        <v>518</v>
      </c>
      <c r="I10045" t="s">
        <v>419</v>
      </c>
      <c r="J10045" t="s">
        <v>594</v>
      </c>
      <c r="L10045" t="s">
        <v>518</v>
      </c>
      <c r="M10045" t="s">
        <v>419</v>
      </c>
      <c r="N10045" t="s">
        <v>573</v>
      </c>
    </row>
    <row r="10046" spans="1:14" hidden="1" x14ac:dyDescent="0.25">
      <c r="A10046" t="s">
        <v>241</v>
      </c>
      <c r="B10046" s="1">
        <v>45596</v>
      </c>
      <c r="C10046" t="s">
        <v>597</v>
      </c>
      <c r="D10046" t="s">
        <v>598</v>
      </c>
      <c r="E10046" s="4">
        <v>693957.03</v>
      </c>
      <c r="F10046" t="s">
        <v>567</v>
      </c>
      <c r="G10046" t="s">
        <v>511</v>
      </c>
      <c r="H10046" t="s">
        <v>518</v>
      </c>
      <c r="I10046" t="s">
        <v>419</v>
      </c>
      <c r="J10046" t="s">
        <v>594</v>
      </c>
      <c r="L10046" t="s">
        <v>518</v>
      </c>
      <c r="M10046" t="s">
        <v>419</v>
      </c>
      <c r="N10046" t="s">
        <v>573</v>
      </c>
    </row>
    <row r="10047" spans="1:14" hidden="1" x14ac:dyDescent="0.25">
      <c r="A10047" t="s">
        <v>241</v>
      </c>
      <c r="B10047" s="1">
        <v>45596</v>
      </c>
      <c r="C10047" t="s">
        <v>601</v>
      </c>
      <c r="D10047" t="s">
        <v>602</v>
      </c>
      <c r="E10047" s="4">
        <v>136992.31</v>
      </c>
      <c r="F10047" t="s">
        <v>567</v>
      </c>
      <c r="G10047" t="s">
        <v>511</v>
      </c>
      <c r="H10047" t="s">
        <v>518</v>
      </c>
      <c r="I10047" t="s">
        <v>419</v>
      </c>
      <c r="J10047" t="s">
        <v>594</v>
      </c>
      <c r="L10047" t="s">
        <v>518</v>
      </c>
      <c r="M10047" t="s">
        <v>419</v>
      </c>
      <c r="N10047" t="s">
        <v>573</v>
      </c>
    </row>
    <row r="10048" spans="1:14" hidden="1" x14ac:dyDescent="0.25">
      <c r="A10048" t="s">
        <v>241</v>
      </c>
      <c r="B10048" s="1">
        <v>45596</v>
      </c>
      <c r="C10048" t="s">
        <v>605</v>
      </c>
      <c r="D10048" t="s">
        <v>606</v>
      </c>
      <c r="E10048" s="4">
        <v>229033.74</v>
      </c>
      <c r="F10048" t="s">
        <v>567</v>
      </c>
      <c r="G10048" t="s">
        <v>511</v>
      </c>
      <c r="H10048" t="s">
        <v>518</v>
      </c>
      <c r="I10048" t="s">
        <v>419</v>
      </c>
      <c r="J10048" t="s">
        <v>594</v>
      </c>
      <c r="L10048" t="s">
        <v>518</v>
      </c>
      <c r="M10048" t="s">
        <v>419</v>
      </c>
      <c r="N10048" t="s">
        <v>573</v>
      </c>
    </row>
    <row r="10049" spans="1:14" hidden="1" x14ac:dyDescent="0.25">
      <c r="A10049" t="s">
        <v>241</v>
      </c>
      <c r="B10049" s="1">
        <v>45596</v>
      </c>
      <c r="C10049" t="s">
        <v>1334</v>
      </c>
      <c r="D10049" t="s">
        <v>1335</v>
      </c>
      <c r="E10049" s="4">
        <v>140736</v>
      </c>
      <c r="F10049" t="s">
        <v>567</v>
      </c>
      <c r="G10049" t="s">
        <v>511</v>
      </c>
      <c r="H10049" t="s">
        <v>518</v>
      </c>
      <c r="I10049" t="s">
        <v>419</v>
      </c>
      <c r="J10049" t="s">
        <v>594</v>
      </c>
      <c r="L10049" t="s">
        <v>518</v>
      </c>
      <c r="M10049" t="s">
        <v>419</v>
      </c>
      <c r="N10049" t="s">
        <v>573</v>
      </c>
    </row>
    <row r="10050" spans="1:14" hidden="1" x14ac:dyDescent="0.25">
      <c r="A10050" t="s">
        <v>241</v>
      </c>
      <c r="B10050" s="1">
        <v>45596</v>
      </c>
      <c r="C10050" t="s">
        <v>611</v>
      </c>
      <c r="D10050" t="s">
        <v>612</v>
      </c>
      <c r="E10050" s="4">
        <v>316406.49000000005</v>
      </c>
      <c r="F10050" t="s">
        <v>567</v>
      </c>
      <c r="G10050" t="s">
        <v>511</v>
      </c>
      <c r="H10050" t="s">
        <v>518</v>
      </c>
      <c r="I10050" t="s">
        <v>419</v>
      </c>
      <c r="J10050" t="s">
        <v>594</v>
      </c>
      <c r="L10050" t="s">
        <v>518</v>
      </c>
      <c r="M10050" t="s">
        <v>419</v>
      </c>
      <c r="N10050" t="s">
        <v>573</v>
      </c>
    </row>
    <row r="10051" spans="1:14" hidden="1" x14ac:dyDescent="0.25">
      <c r="A10051" t="s">
        <v>241</v>
      </c>
      <c r="B10051" s="1">
        <v>45596</v>
      </c>
      <c r="C10051" t="s">
        <v>1391</v>
      </c>
      <c r="D10051" t="s">
        <v>1392</v>
      </c>
      <c r="E10051" s="4">
        <v>1508.2</v>
      </c>
      <c r="F10051" t="s">
        <v>567</v>
      </c>
      <c r="G10051" t="s">
        <v>511</v>
      </c>
      <c r="H10051" t="s">
        <v>518</v>
      </c>
      <c r="I10051" t="s">
        <v>419</v>
      </c>
      <c r="J10051" t="s">
        <v>594</v>
      </c>
      <c r="L10051" t="s">
        <v>518</v>
      </c>
      <c r="M10051" t="s">
        <v>419</v>
      </c>
      <c r="N10051" t="s">
        <v>573</v>
      </c>
    </row>
    <row r="10052" spans="1:14" hidden="1" x14ac:dyDescent="0.25">
      <c r="A10052" t="s">
        <v>241</v>
      </c>
      <c r="B10052" s="1">
        <v>45596</v>
      </c>
      <c r="C10052" t="s">
        <v>617</v>
      </c>
      <c r="D10052" t="s">
        <v>618</v>
      </c>
      <c r="E10052" s="4">
        <v>96009.37</v>
      </c>
      <c r="F10052" t="s">
        <v>567</v>
      </c>
      <c r="G10052" t="s">
        <v>511</v>
      </c>
      <c r="H10052" t="s">
        <v>518</v>
      </c>
      <c r="I10052" t="s">
        <v>419</v>
      </c>
      <c r="J10052" t="s">
        <v>594</v>
      </c>
      <c r="L10052" t="s">
        <v>518</v>
      </c>
      <c r="M10052" t="s">
        <v>419</v>
      </c>
      <c r="N10052" t="s">
        <v>573</v>
      </c>
    </row>
    <row r="10053" spans="1:14" hidden="1" x14ac:dyDescent="0.25">
      <c r="A10053" t="s">
        <v>241</v>
      </c>
      <c r="B10053" s="1">
        <v>45596</v>
      </c>
      <c r="C10053" t="s">
        <v>621</v>
      </c>
      <c r="D10053" t="s">
        <v>622</v>
      </c>
      <c r="E10053" s="4">
        <v>16409.09</v>
      </c>
      <c r="F10053" t="s">
        <v>567</v>
      </c>
      <c r="G10053" t="s">
        <v>511</v>
      </c>
      <c r="H10053" t="s">
        <v>518</v>
      </c>
      <c r="I10053" t="s">
        <v>419</v>
      </c>
      <c r="J10053" t="s">
        <v>594</v>
      </c>
      <c r="L10053" t="s">
        <v>518</v>
      </c>
      <c r="M10053" t="s">
        <v>419</v>
      </c>
      <c r="N10053" t="s">
        <v>573</v>
      </c>
    </row>
    <row r="10054" spans="1:14" hidden="1" x14ac:dyDescent="0.25">
      <c r="A10054" t="s">
        <v>241</v>
      </c>
      <c r="B10054" s="1">
        <v>45596</v>
      </c>
      <c r="C10054" t="s">
        <v>625</v>
      </c>
      <c r="D10054" t="s">
        <v>626</v>
      </c>
      <c r="E10054" s="4">
        <v>15085.040000000023</v>
      </c>
      <c r="F10054" t="s">
        <v>567</v>
      </c>
      <c r="G10054" t="s">
        <v>511</v>
      </c>
      <c r="H10054" t="s">
        <v>518</v>
      </c>
      <c r="I10054" t="s">
        <v>419</v>
      </c>
      <c r="J10054" t="s">
        <v>594</v>
      </c>
      <c r="L10054" t="s">
        <v>518</v>
      </c>
      <c r="M10054" t="s">
        <v>419</v>
      </c>
      <c r="N10054" t="s">
        <v>573</v>
      </c>
    </row>
    <row r="10055" spans="1:14" hidden="1" x14ac:dyDescent="0.25">
      <c r="A10055" t="s">
        <v>241</v>
      </c>
      <c r="B10055" s="1">
        <v>45596</v>
      </c>
      <c r="C10055" t="s">
        <v>48</v>
      </c>
      <c r="D10055" t="s">
        <v>49</v>
      </c>
      <c r="E10055" s="4">
        <v>340</v>
      </c>
      <c r="F10055" t="s">
        <v>567</v>
      </c>
      <c r="G10055" t="s">
        <v>511</v>
      </c>
      <c r="H10055" t="s">
        <v>336</v>
      </c>
      <c r="I10055" t="s">
        <v>337</v>
      </c>
      <c r="J10055" t="s">
        <v>639</v>
      </c>
      <c r="L10055" t="s">
        <v>336</v>
      </c>
      <c r="M10055" t="s">
        <v>337</v>
      </c>
      <c r="N10055" t="s">
        <v>573</v>
      </c>
    </row>
    <row r="10056" spans="1:14" hidden="1" x14ac:dyDescent="0.25">
      <c r="A10056" t="s">
        <v>241</v>
      </c>
      <c r="B10056" s="1">
        <v>45596</v>
      </c>
      <c r="C10056" t="s">
        <v>53</v>
      </c>
      <c r="D10056" t="s">
        <v>54</v>
      </c>
      <c r="E10056" s="4">
        <v>2500</v>
      </c>
      <c r="F10056" t="s">
        <v>567</v>
      </c>
      <c r="G10056" t="s">
        <v>511</v>
      </c>
      <c r="H10056" t="s">
        <v>336</v>
      </c>
      <c r="I10056" t="s">
        <v>337</v>
      </c>
      <c r="J10056" t="s">
        <v>639</v>
      </c>
      <c r="L10056" t="s">
        <v>336</v>
      </c>
      <c r="M10056" t="s">
        <v>337</v>
      </c>
      <c r="N10056" t="s">
        <v>573</v>
      </c>
    </row>
    <row r="10057" spans="1:14" hidden="1" x14ac:dyDescent="0.25">
      <c r="A10057" t="s">
        <v>241</v>
      </c>
      <c r="B10057" s="1">
        <v>45596</v>
      </c>
      <c r="C10057" t="s">
        <v>57</v>
      </c>
      <c r="D10057" t="s">
        <v>58</v>
      </c>
      <c r="E10057" s="4">
        <v>250</v>
      </c>
      <c r="F10057" t="s">
        <v>567</v>
      </c>
      <c r="G10057" t="s">
        <v>511</v>
      </c>
      <c r="H10057" t="s">
        <v>336</v>
      </c>
      <c r="I10057" t="s">
        <v>337</v>
      </c>
      <c r="J10057" t="s">
        <v>639</v>
      </c>
      <c r="L10057" t="s">
        <v>336</v>
      </c>
      <c r="M10057" t="s">
        <v>337</v>
      </c>
      <c r="N10057" t="s">
        <v>573</v>
      </c>
    </row>
    <row r="10058" spans="1:14" hidden="1" x14ac:dyDescent="0.25">
      <c r="A10058" t="s">
        <v>241</v>
      </c>
      <c r="B10058" s="1">
        <v>45596</v>
      </c>
      <c r="C10058" t="s">
        <v>61</v>
      </c>
      <c r="D10058" t="s">
        <v>62</v>
      </c>
      <c r="E10058" s="4">
        <v>997500</v>
      </c>
      <c r="F10058" t="s">
        <v>567</v>
      </c>
      <c r="G10058" t="s">
        <v>511</v>
      </c>
      <c r="H10058" t="s">
        <v>336</v>
      </c>
      <c r="I10058" t="s">
        <v>337</v>
      </c>
      <c r="J10058" t="s">
        <v>639</v>
      </c>
      <c r="L10058" t="s">
        <v>336</v>
      </c>
      <c r="M10058" t="s">
        <v>337</v>
      </c>
      <c r="N10058" t="s">
        <v>573</v>
      </c>
    </row>
    <row r="10059" spans="1:14" hidden="1" x14ac:dyDescent="0.25">
      <c r="A10059" t="s">
        <v>241</v>
      </c>
      <c r="B10059" s="1">
        <v>45596</v>
      </c>
      <c r="C10059" t="s">
        <v>64</v>
      </c>
      <c r="D10059" t="s">
        <v>65</v>
      </c>
      <c r="E10059" s="4">
        <v>39250.559999999998</v>
      </c>
      <c r="F10059" t="s">
        <v>567</v>
      </c>
      <c r="G10059" t="s">
        <v>511</v>
      </c>
      <c r="H10059" t="s">
        <v>336</v>
      </c>
      <c r="I10059" t="s">
        <v>337</v>
      </c>
      <c r="J10059" t="s">
        <v>639</v>
      </c>
      <c r="L10059" t="s">
        <v>336</v>
      </c>
      <c r="M10059" t="s">
        <v>337</v>
      </c>
      <c r="N10059" t="s">
        <v>573</v>
      </c>
    </row>
    <row r="10060" spans="1:14" hidden="1" x14ac:dyDescent="0.25">
      <c r="A10060" t="s">
        <v>241</v>
      </c>
      <c r="B10060" s="1">
        <v>45596</v>
      </c>
      <c r="C10060" t="s">
        <v>66</v>
      </c>
      <c r="D10060" t="s">
        <v>67</v>
      </c>
      <c r="E10060" s="4">
        <v>135322.94</v>
      </c>
      <c r="F10060" t="s">
        <v>567</v>
      </c>
      <c r="G10060" t="s">
        <v>511</v>
      </c>
      <c r="H10060" t="s">
        <v>336</v>
      </c>
      <c r="I10060" t="s">
        <v>337</v>
      </c>
      <c r="J10060" t="s">
        <v>639</v>
      </c>
      <c r="L10060" t="s">
        <v>336</v>
      </c>
      <c r="M10060" t="s">
        <v>337</v>
      </c>
      <c r="N10060" t="s">
        <v>573</v>
      </c>
    </row>
    <row r="10061" spans="1:14" hidden="1" x14ac:dyDescent="0.25">
      <c r="A10061" t="s">
        <v>241</v>
      </c>
      <c r="B10061" s="1">
        <v>45596</v>
      </c>
      <c r="C10061" t="s">
        <v>139</v>
      </c>
      <c r="D10061" t="s">
        <v>654</v>
      </c>
      <c r="E10061" s="4">
        <v>352689.3000000001</v>
      </c>
      <c r="F10061" t="s">
        <v>567</v>
      </c>
      <c r="G10061" t="s">
        <v>511</v>
      </c>
      <c r="H10061" t="s">
        <v>338</v>
      </c>
      <c r="I10061" t="s">
        <v>136</v>
      </c>
      <c r="J10061" t="s">
        <v>655</v>
      </c>
      <c r="L10061" t="s">
        <v>338</v>
      </c>
      <c r="M10061" t="s">
        <v>136</v>
      </c>
      <c r="N10061" t="s">
        <v>573</v>
      </c>
    </row>
    <row r="10062" spans="1:14" hidden="1" x14ac:dyDescent="0.25">
      <c r="A10062" t="s">
        <v>241</v>
      </c>
      <c r="B10062" s="1">
        <v>45596</v>
      </c>
      <c r="C10062" t="s">
        <v>143</v>
      </c>
      <c r="D10062" t="s">
        <v>662</v>
      </c>
      <c r="E10062" s="4">
        <v>540474.80000000005</v>
      </c>
      <c r="F10062" t="s">
        <v>567</v>
      </c>
      <c r="G10062" t="s">
        <v>511</v>
      </c>
      <c r="H10062" t="s">
        <v>338</v>
      </c>
      <c r="I10062" t="s">
        <v>136</v>
      </c>
      <c r="J10062" t="s">
        <v>655</v>
      </c>
      <c r="L10062" t="s">
        <v>338</v>
      </c>
      <c r="M10062" t="s">
        <v>136</v>
      </c>
      <c r="N10062" t="s">
        <v>573</v>
      </c>
    </row>
    <row r="10063" spans="1:14" hidden="1" x14ac:dyDescent="0.25">
      <c r="A10063" t="s">
        <v>241</v>
      </c>
      <c r="B10063" s="1">
        <v>45596</v>
      </c>
      <c r="C10063" t="s">
        <v>665</v>
      </c>
      <c r="D10063" t="s">
        <v>666</v>
      </c>
      <c r="E10063" s="4">
        <v>1729462.769999993</v>
      </c>
      <c r="F10063" t="s">
        <v>567</v>
      </c>
      <c r="G10063" t="s">
        <v>511</v>
      </c>
      <c r="H10063" t="s">
        <v>340</v>
      </c>
      <c r="I10063" t="s">
        <v>341</v>
      </c>
      <c r="J10063" t="s">
        <v>667</v>
      </c>
      <c r="L10063" t="s">
        <v>340</v>
      </c>
      <c r="M10063" t="s">
        <v>341</v>
      </c>
      <c r="N10063" t="s">
        <v>573</v>
      </c>
    </row>
    <row r="10064" spans="1:14" hidden="1" x14ac:dyDescent="0.25">
      <c r="A10064" t="s">
        <v>241</v>
      </c>
      <c r="B10064" s="1">
        <v>45596</v>
      </c>
      <c r="C10064" t="s">
        <v>670</v>
      </c>
      <c r="D10064" t="s">
        <v>671</v>
      </c>
      <c r="E10064" s="4">
        <v>10820.420000000026</v>
      </c>
      <c r="F10064" t="s">
        <v>567</v>
      </c>
      <c r="G10064" t="s">
        <v>511</v>
      </c>
      <c r="H10064" t="s">
        <v>340</v>
      </c>
      <c r="I10064" t="s">
        <v>341</v>
      </c>
      <c r="J10064" t="s">
        <v>667</v>
      </c>
      <c r="L10064" t="s">
        <v>340</v>
      </c>
      <c r="M10064" t="s">
        <v>341</v>
      </c>
      <c r="N10064" t="s">
        <v>573</v>
      </c>
    </row>
    <row r="10065" spans="1:14" hidden="1" x14ac:dyDescent="0.25">
      <c r="A10065" t="s">
        <v>241</v>
      </c>
      <c r="B10065" s="1">
        <v>45596</v>
      </c>
      <c r="C10065" t="s">
        <v>674</v>
      </c>
      <c r="D10065" t="s">
        <v>675</v>
      </c>
      <c r="E10065" s="4">
        <v>33297.179999999942</v>
      </c>
      <c r="F10065" t="s">
        <v>567</v>
      </c>
      <c r="G10065" t="s">
        <v>511</v>
      </c>
      <c r="H10065" t="s">
        <v>340</v>
      </c>
      <c r="I10065" t="s">
        <v>341</v>
      </c>
      <c r="J10065" t="s">
        <v>667</v>
      </c>
      <c r="L10065" t="s">
        <v>340</v>
      </c>
      <c r="M10065" t="s">
        <v>341</v>
      </c>
      <c r="N10065" t="s">
        <v>573</v>
      </c>
    </row>
    <row r="10066" spans="1:14" hidden="1" x14ac:dyDescent="0.25">
      <c r="A10066" t="s">
        <v>241</v>
      </c>
      <c r="B10066" s="1">
        <v>45596</v>
      </c>
      <c r="C10066" t="s">
        <v>687</v>
      </c>
      <c r="D10066" t="s">
        <v>688</v>
      </c>
      <c r="E10066" s="4">
        <v>794.3599999999999</v>
      </c>
      <c r="F10066" t="s">
        <v>567</v>
      </c>
      <c r="G10066" t="s">
        <v>511</v>
      </c>
      <c r="H10066" t="s">
        <v>355</v>
      </c>
      <c r="I10066" t="s">
        <v>356</v>
      </c>
      <c r="J10066" t="s">
        <v>689</v>
      </c>
      <c r="L10066" t="s">
        <v>355</v>
      </c>
      <c r="M10066" t="s">
        <v>427</v>
      </c>
      <c r="N10066" t="s">
        <v>573</v>
      </c>
    </row>
    <row r="10067" spans="1:14" hidden="1" x14ac:dyDescent="0.25">
      <c r="A10067" t="s">
        <v>241</v>
      </c>
      <c r="B10067" s="1">
        <v>45596</v>
      </c>
      <c r="C10067" t="s">
        <v>1184</v>
      </c>
      <c r="D10067" t="s">
        <v>1185</v>
      </c>
      <c r="E10067" s="4">
        <v>107560.93999999999</v>
      </c>
      <c r="F10067" t="s">
        <v>567</v>
      </c>
      <c r="G10067" t="s">
        <v>511</v>
      </c>
      <c r="H10067" t="s">
        <v>355</v>
      </c>
      <c r="I10067" t="s">
        <v>356</v>
      </c>
      <c r="J10067" t="s">
        <v>689</v>
      </c>
      <c r="L10067" t="s">
        <v>355</v>
      </c>
      <c r="M10067" t="s">
        <v>427</v>
      </c>
      <c r="N10067" t="s">
        <v>573</v>
      </c>
    </row>
    <row r="10068" spans="1:14" hidden="1" x14ac:dyDescent="0.25">
      <c r="A10068" t="s">
        <v>241</v>
      </c>
      <c r="B10068" s="1">
        <v>45596</v>
      </c>
      <c r="C10068" t="s">
        <v>1346</v>
      </c>
      <c r="D10068" t="s">
        <v>1347</v>
      </c>
      <c r="E10068" s="4">
        <v>-2794.9199999999983</v>
      </c>
      <c r="F10068" t="s">
        <v>567</v>
      </c>
      <c r="G10068" t="s">
        <v>511</v>
      </c>
      <c r="H10068" t="s">
        <v>345</v>
      </c>
      <c r="I10068" t="s">
        <v>346</v>
      </c>
      <c r="J10068" t="s">
        <v>684</v>
      </c>
      <c r="L10068" t="s">
        <v>345</v>
      </c>
      <c r="M10068" t="s">
        <v>346</v>
      </c>
      <c r="N10068" t="s">
        <v>573</v>
      </c>
    </row>
    <row r="10069" spans="1:14" hidden="1" x14ac:dyDescent="0.25">
      <c r="A10069" t="s">
        <v>241</v>
      </c>
      <c r="B10069" s="1">
        <v>45596</v>
      </c>
      <c r="C10069" t="s">
        <v>700</v>
      </c>
      <c r="D10069" t="s">
        <v>701</v>
      </c>
      <c r="E10069" s="4">
        <v>5898.25</v>
      </c>
      <c r="F10069" t="s">
        <v>567</v>
      </c>
      <c r="G10069" t="s">
        <v>511</v>
      </c>
      <c r="H10069" t="s">
        <v>355</v>
      </c>
      <c r="I10069" t="s">
        <v>356</v>
      </c>
      <c r="J10069" t="s">
        <v>689</v>
      </c>
      <c r="L10069" t="s">
        <v>355</v>
      </c>
      <c r="M10069" t="s">
        <v>427</v>
      </c>
      <c r="N10069" t="s">
        <v>573</v>
      </c>
    </row>
    <row r="10070" spans="1:14" hidden="1" x14ac:dyDescent="0.25">
      <c r="A10070" t="s">
        <v>241</v>
      </c>
      <c r="B10070" s="1">
        <v>45596</v>
      </c>
      <c r="C10070" t="s">
        <v>710</v>
      </c>
      <c r="D10070" t="s">
        <v>711</v>
      </c>
      <c r="E10070" s="4">
        <v>36319.030000000006</v>
      </c>
      <c r="F10070" t="s">
        <v>567</v>
      </c>
      <c r="G10070" t="s">
        <v>511</v>
      </c>
      <c r="H10070" t="s">
        <v>355</v>
      </c>
      <c r="I10070" t="s">
        <v>356</v>
      </c>
      <c r="J10070" t="s">
        <v>689</v>
      </c>
      <c r="L10070" t="s">
        <v>355</v>
      </c>
      <c r="M10070" t="s">
        <v>427</v>
      </c>
      <c r="N10070" t="s">
        <v>573</v>
      </c>
    </row>
    <row r="10071" spans="1:14" hidden="1" x14ac:dyDescent="0.25">
      <c r="A10071" t="s">
        <v>241</v>
      </c>
      <c r="B10071" s="1">
        <v>45596</v>
      </c>
      <c r="C10071" t="s">
        <v>1360</v>
      </c>
      <c r="D10071" t="s">
        <v>1361</v>
      </c>
      <c r="E10071" s="4">
        <v>6220.9849999999988</v>
      </c>
      <c r="F10071" t="s">
        <v>567</v>
      </c>
      <c r="G10071" t="s">
        <v>511</v>
      </c>
      <c r="H10071" t="s">
        <v>355</v>
      </c>
      <c r="I10071" t="s">
        <v>356</v>
      </c>
      <c r="J10071" t="s">
        <v>689</v>
      </c>
      <c r="L10071" t="s">
        <v>355</v>
      </c>
      <c r="M10071" t="s">
        <v>427</v>
      </c>
      <c r="N10071" t="s">
        <v>573</v>
      </c>
    </row>
    <row r="10072" spans="1:14" hidden="1" x14ac:dyDescent="0.25">
      <c r="A10072" t="s">
        <v>241</v>
      </c>
      <c r="B10072" s="1">
        <v>45596</v>
      </c>
      <c r="C10072" t="s">
        <v>723</v>
      </c>
      <c r="D10072" t="s">
        <v>724</v>
      </c>
      <c r="E10072" s="4">
        <v>58562.62000000001</v>
      </c>
      <c r="F10072" t="s">
        <v>567</v>
      </c>
      <c r="G10072" t="s">
        <v>511</v>
      </c>
      <c r="H10072" t="s">
        <v>345</v>
      </c>
      <c r="I10072" t="s">
        <v>346</v>
      </c>
      <c r="J10072" t="s">
        <v>725</v>
      </c>
      <c r="L10072" t="s">
        <v>342</v>
      </c>
      <c r="M10072" t="s">
        <v>346</v>
      </c>
      <c r="N10072" t="s">
        <v>573</v>
      </c>
    </row>
    <row r="10073" spans="1:14" hidden="1" x14ac:dyDescent="0.25">
      <c r="A10073" t="s">
        <v>241</v>
      </c>
      <c r="B10073" s="1">
        <v>45596</v>
      </c>
      <c r="C10073" t="s">
        <v>728</v>
      </c>
      <c r="D10073" t="s">
        <v>729</v>
      </c>
      <c r="E10073" s="4">
        <v>2796.9300000000658</v>
      </c>
      <c r="F10073" t="s">
        <v>567</v>
      </c>
      <c r="G10073" t="s">
        <v>511</v>
      </c>
      <c r="H10073" t="s">
        <v>345</v>
      </c>
      <c r="I10073" t="s">
        <v>346</v>
      </c>
      <c r="J10073" t="s">
        <v>684</v>
      </c>
      <c r="L10073" t="s">
        <v>345</v>
      </c>
      <c r="M10073" t="s">
        <v>346</v>
      </c>
      <c r="N10073" t="s">
        <v>573</v>
      </c>
    </row>
    <row r="10074" spans="1:14" hidden="1" x14ac:dyDescent="0.25">
      <c r="A10074" t="s">
        <v>241</v>
      </c>
      <c r="B10074" s="1">
        <v>45596</v>
      </c>
      <c r="C10074" t="s">
        <v>736</v>
      </c>
      <c r="D10074" t="s">
        <v>737</v>
      </c>
      <c r="E10074" s="4">
        <v>151745.73000000001</v>
      </c>
      <c r="F10074" t="s">
        <v>567</v>
      </c>
      <c r="G10074" t="s">
        <v>511</v>
      </c>
      <c r="H10074" t="s">
        <v>345</v>
      </c>
      <c r="I10074" t="s">
        <v>346</v>
      </c>
      <c r="J10074" t="s">
        <v>684</v>
      </c>
      <c r="L10074" t="s">
        <v>345</v>
      </c>
      <c r="M10074" t="s">
        <v>346</v>
      </c>
      <c r="N10074" t="s">
        <v>573</v>
      </c>
    </row>
    <row r="10075" spans="1:14" hidden="1" x14ac:dyDescent="0.25">
      <c r="A10075" t="s">
        <v>241</v>
      </c>
      <c r="B10075" s="1">
        <v>45596</v>
      </c>
      <c r="C10075" t="s">
        <v>740</v>
      </c>
      <c r="D10075" t="s">
        <v>741</v>
      </c>
      <c r="E10075" s="4">
        <v>-7531.2999999999538</v>
      </c>
      <c r="F10075" t="s">
        <v>567</v>
      </c>
      <c r="G10075" t="s">
        <v>511</v>
      </c>
      <c r="H10075" t="s">
        <v>345</v>
      </c>
      <c r="I10075" t="s">
        <v>346</v>
      </c>
      <c r="J10075" t="s">
        <v>684</v>
      </c>
      <c r="L10075" t="s">
        <v>345</v>
      </c>
      <c r="M10075" t="s">
        <v>346</v>
      </c>
      <c r="N10075" t="s">
        <v>573</v>
      </c>
    </row>
    <row r="10076" spans="1:14" hidden="1" x14ac:dyDescent="0.25">
      <c r="A10076" t="s">
        <v>241</v>
      </c>
      <c r="B10076" s="1">
        <v>45596</v>
      </c>
      <c r="C10076" t="s">
        <v>744</v>
      </c>
      <c r="D10076" t="s">
        <v>745</v>
      </c>
      <c r="E10076" s="4">
        <v>-133.61999999995587</v>
      </c>
      <c r="F10076" t="s">
        <v>567</v>
      </c>
      <c r="G10076" t="s">
        <v>511</v>
      </c>
      <c r="H10076" t="s">
        <v>348</v>
      </c>
      <c r="I10076" t="s">
        <v>349</v>
      </c>
      <c r="J10076" t="s">
        <v>746</v>
      </c>
      <c r="L10076" t="s">
        <v>348</v>
      </c>
      <c r="M10076" t="s">
        <v>346</v>
      </c>
      <c r="N10076" t="s">
        <v>573</v>
      </c>
    </row>
    <row r="10077" spans="1:14" hidden="1" x14ac:dyDescent="0.25">
      <c r="A10077" t="s">
        <v>241</v>
      </c>
      <c r="B10077" s="1">
        <v>45596</v>
      </c>
      <c r="C10077" t="s">
        <v>749</v>
      </c>
      <c r="D10077" t="s">
        <v>750</v>
      </c>
      <c r="E10077" s="4">
        <v>4442.560000000015</v>
      </c>
      <c r="F10077" t="s">
        <v>567</v>
      </c>
      <c r="G10077" t="s">
        <v>511</v>
      </c>
      <c r="H10077" t="s">
        <v>345</v>
      </c>
      <c r="I10077" t="s">
        <v>346</v>
      </c>
      <c r="J10077" t="s">
        <v>684</v>
      </c>
      <c r="L10077" t="s">
        <v>345</v>
      </c>
      <c r="M10077" t="s">
        <v>346</v>
      </c>
      <c r="N10077" t="s">
        <v>573</v>
      </c>
    </row>
    <row r="10078" spans="1:14" hidden="1" x14ac:dyDescent="0.25">
      <c r="A10078" t="s">
        <v>241</v>
      </c>
      <c r="B10078" s="1">
        <v>45596</v>
      </c>
      <c r="C10078" t="s">
        <v>753</v>
      </c>
      <c r="D10078" t="s">
        <v>754</v>
      </c>
      <c r="E10078" s="4">
        <v>47142.770000000004</v>
      </c>
      <c r="F10078" t="s">
        <v>567</v>
      </c>
      <c r="G10078" t="s">
        <v>511</v>
      </c>
      <c r="H10078" t="s">
        <v>345</v>
      </c>
      <c r="I10078" t="s">
        <v>346</v>
      </c>
      <c r="J10078" t="s">
        <v>684</v>
      </c>
      <c r="L10078" t="s">
        <v>345</v>
      </c>
      <c r="M10078" t="s">
        <v>346</v>
      </c>
      <c r="N10078" t="s">
        <v>573</v>
      </c>
    </row>
    <row r="10079" spans="1:14" hidden="1" x14ac:dyDescent="0.25">
      <c r="A10079" t="s">
        <v>241</v>
      </c>
      <c r="B10079" s="1">
        <v>45596</v>
      </c>
      <c r="C10079" t="s">
        <v>765</v>
      </c>
      <c r="D10079" t="s">
        <v>766</v>
      </c>
      <c r="E10079" s="4">
        <v>53.55</v>
      </c>
      <c r="F10079" t="s">
        <v>567</v>
      </c>
      <c r="G10079" t="s">
        <v>511</v>
      </c>
      <c r="H10079" t="s">
        <v>345</v>
      </c>
      <c r="I10079" t="s">
        <v>346</v>
      </c>
      <c r="J10079" t="s">
        <v>684</v>
      </c>
      <c r="L10079" t="s">
        <v>345</v>
      </c>
      <c r="M10079" t="s">
        <v>346</v>
      </c>
      <c r="N10079" t="s">
        <v>573</v>
      </c>
    </row>
    <row r="10080" spans="1:14" hidden="1" x14ac:dyDescent="0.25">
      <c r="A10080" t="s">
        <v>241</v>
      </c>
      <c r="B10080" s="1">
        <v>45596</v>
      </c>
      <c r="C10080" t="s">
        <v>1188</v>
      </c>
      <c r="D10080" t="s">
        <v>1189</v>
      </c>
      <c r="E10080" s="4">
        <v>1091.8000000000002</v>
      </c>
      <c r="F10080" t="s">
        <v>567</v>
      </c>
      <c r="G10080" t="s">
        <v>511</v>
      </c>
      <c r="H10080" t="s">
        <v>345</v>
      </c>
      <c r="I10080" t="s">
        <v>346</v>
      </c>
      <c r="J10080" t="s">
        <v>684</v>
      </c>
      <c r="L10080" t="s">
        <v>345</v>
      </c>
      <c r="M10080" t="s">
        <v>346</v>
      </c>
      <c r="N10080" t="s">
        <v>573</v>
      </c>
    </row>
    <row r="10081" spans="1:14" hidden="1" x14ac:dyDescent="0.25">
      <c r="A10081" t="s">
        <v>241</v>
      </c>
      <c r="B10081" s="1">
        <v>45596</v>
      </c>
      <c r="C10081" t="s">
        <v>1190</v>
      </c>
      <c r="D10081" t="s">
        <v>1191</v>
      </c>
      <c r="E10081" s="4">
        <v>181.46999999998934</v>
      </c>
      <c r="F10081" t="s">
        <v>567</v>
      </c>
      <c r="G10081" t="s">
        <v>511</v>
      </c>
      <c r="H10081" t="s">
        <v>345</v>
      </c>
      <c r="I10081" t="s">
        <v>346</v>
      </c>
      <c r="J10081" t="s">
        <v>684</v>
      </c>
      <c r="L10081" t="s">
        <v>345</v>
      </c>
      <c r="M10081" t="s">
        <v>346</v>
      </c>
      <c r="N10081" t="s">
        <v>573</v>
      </c>
    </row>
    <row r="10082" spans="1:14" hidden="1" x14ac:dyDescent="0.25">
      <c r="A10082" t="s">
        <v>241</v>
      </c>
      <c r="B10082" s="1">
        <v>45596</v>
      </c>
      <c r="C10082" t="s">
        <v>783</v>
      </c>
      <c r="D10082" t="s">
        <v>784</v>
      </c>
      <c r="E10082" s="4">
        <v>8023.9599999999991</v>
      </c>
      <c r="F10082" t="s">
        <v>567</v>
      </c>
      <c r="G10082" t="s">
        <v>511</v>
      </c>
      <c r="H10082" t="s">
        <v>345</v>
      </c>
      <c r="I10082" t="s">
        <v>346</v>
      </c>
      <c r="J10082" t="s">
        <v>684</v>
      </c>
      <c r="L10082" t="s">
        <v>345</v>
      </c>
      <c r="M10082" t="s">
        <v>432</v>
      </c>
      <c r="N10082" t="s">
        <v>573</v>
      </c>
    </row>
    <row r="10083" spans="1:14" hidden="1" x14ac:dyDescent="0.25">
      <c r="A10083" t="s">
        <v>241</v>
      </c>
      <c r="B10083" s="1">
        <v>45596</v>
      </c>
      <c r="C10083" t="s">
        <v>68</v>
      </c>
      <c r="D10083" t="s">
        <v>69</v>
      </c>
      <c r="E10083" s="4">
        <v>838.4300000000012</v>
      </c>
      <c r="F10083" t="s">
        <v>567</v>
      </c>
      <c r="G10083" t="s">
        <v>511</v>
      </c>
      <c r="H10083" t="s">
        <v>324</v>
      </c>
      <c r="I10083" t="s">
        <v>323</v>
      </c>
      <c r="J10083" t="s">
        <v>787</v>
      </c>
      <c r="L10083" t="s">
        <v>324</v>
      </c>
      <c r="M10083" t="s">
        <v>323</v>
      </c>
      <c r="N10083" t="s">
        <v>573</v>
      </c>
    </row>
    <row r="10084" spans="1:14" hidden="1" x14ac:dyDescent="0.25">
      <c r="A10084" t="s">
        <v>241</v>
      </c>
      <c r="B10084" s="1">
        <v>45596</v>
      </c>
      <c r="C10084" t="s">
        <v>70</v>
      </c>
      <c r="D10084" t="s">
        <v>71</v>
      </c>
      <c r="E10084" s="4">
        <v>80508.077999998553</v>
      </c>
      <c r="F10084" t="s">
        <v>567</v>
      </c>
      <c r="G10084" t="s">
        <v>511</v>
      </c>
      <c r="H10084" t="s">
        <v>324</v>
      </c>
      <c r="I10084" t="s">
        <v>323</v>
      </c>
      <c r="J10084" t="s">
        <v>787</v>
      </c>
      <c r="L10084" t="s">
        <v>324</v>
      </c>
      <c r="M10084" t="s">
        <v>323</v>
      </c>
      <c r="N10084" t="s">
        <v>573</v>
      </c>
    </row>
    <row r="10085" spans="1:14" hidden="1" x14ac:dyDescent="0.25">
      <c r="A10085" t="s">
        <v>241</v>
      </c>
      <c r="B10085" s="1">
        <v>45596</v>
      </c>
      <c r="C10085" t="s">
        <v>72</v>
      </c>
      <c r="D10085" t="s">
        <v>73</v>
      </c>
      <c r="E10085" s="4">
        <v>2408.0499999999993</v>
      </c>
      <c r="F10085" t="s">
        <v>567</v>
      </c>
      <c r="G10085" t="s">
        <v>511</v>
      </c>
      <c r="H10085" t="s">
        <v>324</v>
      </c>
      <c r="I10085" t="s">
        <v>323</v>
      </c>
      <c r="J10085" t="s">
        <v>787</v>
      </c>
      <c r="L10085" t="s">
        <v>324</v>
      </c>
      <c r="M10085" t="s">
        <v>323</v>
      </c>
      <c r="N10085" t="s">
        <v>573</v>
      </c>
    </row>
    <row r="10086" spans="1:14" hidden="1" x14ac:dyDescent="0.25">
      <c r="A10086" t="s">
        <v>241</v>
      </c>
      <c r="B10086" s="1">
        <v>45596</v>
      </c>
      <c r="C10086" t="s">
        <v>74</v>
      </c>
      <c r="D10086" t="s">
        <v>75</v>
      </c>
      <c r="E10086" s="4">
        <v>3275.16</v>
      </c>
      <c r="F10086" t="s">
        <v>567</v>
      </c>
      <c r="G10086" t="s">
        <v>511</v>
      </c>
      <c r="H10086" t="s">
        <v>324</v>
      </c>
      <c r="I10086" t="s">
        <v>323</v>
      </c>
      <c r="J10086" t="s">
        <v>787</v>
      </c>
      <c r="L10086" t="s">
        <v>324</v>
      </c>
      <c r="M10086" t="s">
        <v>323</v>
      </c>
      <c r="N10086" t="s">
        <v>573</v>
      </c>
    </row>
    <row r="10087" spans="1:14" hidden="1" x14ac:dyDescent="0.25">
      <c r="A10087" t="s">
        <v>241</v>
      </c>
      <c r="B10087" s="1">
        <v>45596</v>
      </c>
      <c r="C10087" t="s">
        <v>76</v>
      </c>
      <c r="D10087" t="s">
        <v>77</v>
      </c>
      <c r="E10087" s="4">
        <v>527.74</v>
      </c>
      <c r="F10087" t="s">
        <v>567</v>
      </c>
      <c r="G10087" t="s">
        <v>511</v>
      </c>
      <c r="H10087" t="s">
        <v>324</v>
      </c>
      <c r="I10087" t="s">
        <v>323</v>
      </c>
      <c r="J10087" t="s">
        <v>787</v>
      </c>
      <c r="L10087" t="s">
        <v>324</v>
      </c>
      <c r="M10087" t="s">
        <v>323</v>
      </c>
      <c r="N10087" t="s">
        <v>573</v>
      </c>
    </row>
    <row r="10088" spans="1:14" hidden="1" x14ac:dyDescent="0.25">
      <c r="A10088" t="s">
        <v>241</v>
      </c>
      <c r="B10088" s="1">
        <v>45596</v>
      </c>
      <c r="C10088" t="s">
        <v>78</v>
      </c>
      <c r="D10088" t="s">
        <v>79</v>
      </c>
      <c r="E10088" s="4">
        <v>756161.91000000678</v>
      </c>
      <c r="F10088" t="s">
        <v>567</v>
      </c>
      <c r="G10088" t="s">
        <v>511</v>
      </c>
      <c r="H10088" t="s">
        <v>324</v>
      </c>
      <c r="I10088" t="s">
        <v>323</v>
      </c>
      <c r="J10088" t="s">
        <v>787</v>
      </c>
      <c r="L10088" t="s">
        <v>324</v>
      </c>
      <c r="M10088" t="s">
        <v>323</v>
      </c>
      <c r="N10088" t="s">
        <v>573</v>
      </c>
    </row>
    <row r="10089" spans="1:14" hidden="1" x14ac:dyDescent="0.25">
      <c r="A10089" t="s">
        <v>241</v>
      </c>
      <c r="B10089" s="1">
        <v>45596</v>
      </c>
      <c r="C10089" t="s">
        <v>80</v>
      </c>
      <c r="D10089" t="s">
        <v>81</v>
      </c>
      <c r="E10089" s="4">
        <v>374501.74</v>
      </c>
      <c r="F10089" t="s">
        <v>567</v>
      </c>
      <c r="G10089" t="s">
        <v>511</v>
      </c>
      <c r="H10089" t="s">
        <v>324</v>
      </c>
      <c r="I10089" t="s">
        <v>323</v>
      </c>
      <c r="J10089" t="s">
        <v>787</v>
      </c>
      <c r="L10089" t="s">
        <v>324</v>
      </c>
      <c r="M10089" t="s">
        <v>323</v>
      </c>
      <c r="N10089" t="s">
        <v>573</v>
      </c>
    </row>
    <row r="10090" spans="1:14" hidden="1" x14ac:dyDescent="0.25">
      <c r="A10090" t="s">
        <v>241</v>
      </c>
      <c r="B10090" s="1">
        <v>45596</v>
      </c>
      <c r="C10090" t="s">
        <v>84</v>
      </c>
      <c r="D10090" t="s">
        <v>85</v>
      </c>
      <c r="E10090" s="4">
        <v>114031.21000000267</v>
      </c>
      <c r="F10090" t="s">
        <v>567</v>
      </c>
      <c r="G10090" t="s">
        <v>511</v>
      </c>
      <c r="H10090" t="s">
        <v>324</v>
      </c>
      <c r="I10090" t="s">
        <v>323</v>
      </c>
      <c r="J10090" t="s">
        <v>787</v>
      </c>
      <c r="L10090" t="s">
        <v>324</v>
      </c>
      <c r="M10090" t="s">
        <v>323</v>
      </c>
      <c r="N10090" t="s">
        <v>573</v>
      </c>
    </row>
    <row r="10091" spans="1:14" hidden="1" x14ac:dyDescent="0.25">
      <c r="A10091" t="s">
        <v>241</v>
      </c>
      <c r="B10091" s="1">
        <v>45596</v>
      </c>
      <c r="C10091" t="s">
        <v>86</v>
      </c>
      <c r="D10091" t="s">
        <v>87</v>
      </c>
      <c r="E10091" s="4">
        <v>219972.03999999998</v>
      </c>
      <c r="F10091" t="s">
        <v>567</v>
      </c>
      <c r="G10091" t="s">
        <v>511</v>
      </c>
      <c r="H10091" t="s">
        <v>324</v>
      </c>
      <c r="I10091" t="s">
        <v>323</v>
      </c>
      <c r="J10091" t="s">
        <v>787</v>
      </c>
      <c r="L10091" t="s">
        <v>324</v>
      </c>
      <c r="M10091" t="s">
        <v>323</v>
      </c>
      <c r="N10091" t="s">
        <v>573</v>
      </c>
    </row>
    <row r="10092" spans="1:14" hidden="1" x14ac:dyDescent="0.25">
      <c r="A10092" t="s">
        <v>241</v>
      </c>
      <c r="B10092" s="1">
        <v>45596</v>
      </c>
      <c r="C10092" t="s">
        <v>88</v>
      </c>
      <c r="D10092" t="s">
        <v>89</v>
      </c>
      <c r="E10092" s="4">
        <v>120911.22000000029</v>
      </c>
      <c r="F10092" t="s">
        <v>567</v>
      </c>
      <c r="G10092" t="s">
        <v>511</v>
      </c>
      <c r="H10092" t="s">
        <v>324</v>
      </c>
      <c r="I10092" t="s">
        <v>323</v>
      </c>
      <c r="J10092" t="s">
        <v>787</v>
      </c>
      <c r="L10092" t="s">
        <v>324</v>
      </c>
      <c r="M10092" t="s">
        <v>323</v>
      </c>
      <c r="N10092" t="s">
        <v>573</v>
      </c>
    </row>
    <row r="10093" spans="1:14" hidden="1" x14ac:dyDescent="0.25">
      <c r="A10093" t="s">
        <v>241</v>
      </c>
      <c r="B10093" s="1">
        <v>45596</v>
      </c>
      <c r="C10093" t="s">
        <v>90</v>
      </c>
      <c r="D10093" t="s">
        <v>91</v>
      </c>
      <c r="E10093" s="4">
        <v>9280.2999999999865</v>
      </c>
      <c r="F10093" t="s">
        <v>567</v>
      </c>
      <c r="G10093" t="s">
        <v>511</v>
      </c>
      <c r="H10093" t="s">
        <v>324</v>
      </c>
      <c r="I10093" t="s">
        <v>323</v>
      </c>
      <c r="J10093" t="s">
        <v>787</v>
      </c>
      <c r="L10093" t="s">
        <v>324</v>
      </c>
      <c r="M10093" t="s">
        <v>323</v>
      </c>
      <c r="N10093" t="s">
        <v>573</v>
      </c>
    </row>
    <row r="10094" spans="1:14" hidden="1" x14ac:dyDescent="0.25">
      <c r="A10094" t="s">
        <v>241</v>
      </c>
      <c r="B10094" s="1">
        <v>45596</v>
      </c>
      <c r="C10094" t="s">
        <v>92</v>
      </c>
      <c r="D10094" t="s">
        <v>93</v>
      </c>
      <c r="E10094" s="4">
        <v>416947.35899999971</v>
      </c>
      <c r="F10094" t="s">
        <v>567</v>
      </c>
      <c r="G10094" t="s">
        <v>511</v>
      </c>
      <c r="H10094" t="s">
        <v>324</v>
      </c>
      <c r="I10094" t="s">
        <v>323</v>
      </c>
      <c r="J10094" t="s">
        <v>787</v>
      </c>
      <c r="L10094" t="s">
        <v>324</v>
      </c>
      <c r="M10094" t="s">
        <v>323</v>
      </c>
      <c r="N10094" t="s">
        <v>573</v>
      </c>
    </row>
    <row r="10095" spans="1:14" hidden="1" x14ac:dyDescent="0.25">
      <c r="A10095" t="s">
        <v>241</v>
      </c>
      <c r="B10095" s="1">
        <v>45596</v>
      </c>
      <c r="C10095" t="s">
        <v>94</v>
      </c>
      <c r="D10095" t="s">
        <v>95</v>
      </c>
      <c r="E10095" s="4">
        <v>2499.5400000000009</v>
      </c>
      <c r="F10095" t="s">
        <v>567</v>
      </c>
      <c r="G10095" t="s">
        <v>511</v>
      </c>
      <c r="H10095" t="s">
        <v>324</v>
      </c>
      <c r="I10095" t="s">
        <v>323</v>
      </c>
      <c r="J10095" t="s">
        <v>787</v>
      </c>
      <c r="L10095" t="s">
        <v>324</v>
      </c>
      <c r="M10095" t="s">
        <v>323</v>
      </c>
      <c r="N10095" t="s">
        <v>573</v>
      </c>
    </row>
    <row r="10096" spans="1:14" hidden="1" x14ac:dyDescent="0.25">
      <c r="A10096" t="s">
        <v>241</v>
      </c>
      <c r="B10096" s="1">
        <v>45596</v>
      </c>
      <c r="C10096" t="s">
        <v>96</v>
      </c>
      <c r="D10096" t="s">
        <v>97</v>
      </c>
      <c r="E10096" s="4">
        <v>88468.699999999939</v>
      </c>
      <c r="F10096" t="s">
        <v>567</v>
      </c>
      <c r="G10096" t="s">
        <v>511</v>
      </c>
      <c r="H10096" t="s">
        <v>324</v>
      </c>
      <c r="I10096" t="s">
        <v>323</v>
      </c>
      <c r="J10096" t="s">
        <v>787</v>
      </c>
      <c r="L10096" t="s">
        <v>324</v>
      </c>
      <c r="M10096" t="s">
        <v>323</v>
      </c>
      <c r="N10096" t="s">
        <v>573</v>
      </c>
    </row>
    <row r="10097" spans="1:14" hidden="1" x14ac:dyDescent="0.25">
      <c r="A10097" t="s">
        <v>241</v>
      </c>
      <c r="B10097" s="1">
        <v>45596</v>
      </c>
      <c r="C10097" t="s">
        <v>98</v>
      </c>
      <c r="D10097" t="s">
        <v>99</v>
      </c>
      <c r="E10097" s="4">
        <v>213.77000000000109</v>
      </c>
      <c r="F10097" t="s">
        <v>567</v>
      </c>
      <c r="G10097" t="s">
        <v>511</v>
      </c>
      <c r="H10097" t="s">
        <v>324</v>
      </c>
      <c r="I10097" t="s">
        <v>323</v>
      </c>
      <c r="J10097" t="s">
        <v>787</v>
      </c>
      <c r="L10097" t="s">
        <v>324</v>
      </c>
      <c r="M10097" t="s">
        <v>323</v>
      </c>
      <c r="N10097" t="s">
        <v>573</v>
      </c>
    </row>
    <row r="10098" spans="1:14" hidden="1" x14ac:dyDescent="0.25">
      <c r="A10098" t="s">
        <v>241</v>
      </c>
      <c r="B10098" s="1">
        <v>45596</v>
      </c>
      <c r="C10098" t="s">
        <v>100</v>
      </c>
      <c r="D10098" t="s">
        <v>101</v>
      </c>
      <c r="E10098" s="4">
        <v>1000153.42</v>
      </c>
      <c r="F10098" t="s">
        <v>567</v>
      </c>
      <c r="G10098" t="s">
        <v>511</v>
      </c>
      <c r="H10098" t="s">
        <v>324</v>
      </c>
      <c r="I10098" t="s">
        <v>323</v>
      </c>
      <c r="J10098" t="s">
        <v>787</v>
      </c>
      <c r="L10098" t="s">
        <v>324</v>
      </c>
      <c r="M10098" t="s">
        <v>323</v>
      </c>
      <c r="N10098" t="s">
        <v>573</v>
      </c>
    </row>
    <row r="10099" spans="1:14" hidden="1" x14ac:dyDescent="0.25">
      <c r="A10099" t="s">
        <v>241</v>
      </c>
      <c r="B10099" s="1">
        <v>45596</v>
      </c>
      <c r="C10099" t="s">
        <v>108</v>
      </c>
      <c r="D10099" t="s">
        <v>109</v>
      </c>
      <c r="E10099" s="4">
        <v>900000</v>
      </c>
      <c r="F10099" t="s">
        <v>567</v>
      </c>
      <c r="G10099" t="s">
        <v>511</v>
      </c>
      <c r="H10099" t="s">
        <v>324</v>
      </c>
      <c r="I10099" t="s">
        <v>323</v>
      </c>
      <c r="J10099" t="s">
        <v>787</v>
      </c>
      <c r="L10099" t="s">
        <v>324</v>
      </c>
      <c r="M10099" t="s">
        <v>323</v>
      </c>
      <c r="N10099" t="s">
        <v>573</v>
      </c>
    </row>
    <row r="10100" spans="1:14" hidden="1" x14ac:dyDescent="0.25">
      <c r="A10100" t="s">
        <v>241</v>
      </c>
      <c r="B10100" s="1">
        <v>45596</v>
      </c>
      <c r="C10100" t="s">
        <v>846</v>
      </c>
      <c r="D10100" t="s">
        <v>847</v>
      </c>
      <c r="E10100" s="4">
        <v>-8550.0000000000746</v>
      </c>
      <c r="F10100" t="s">
        <v>567</v>
      </c>
      <c r="G10100" t="s">
        <v>511</v>
      </c>
      <c r="H10100" t="s">
        <v>347</v>
      </c>
      <c r="I10100" t="s">
        <v>350</v>
      </c>
      <c r="J10100" t="s">
        <v>848</v>
      </c>
      <c r="L10100" t="s">
        <v>347</v>
      </c>
      <c r="M10100" t="s">
        <v>350</v>
      </c>
      <c r="N10100" t="s">
        <v>573</v>
      </c>
    </row>
    <row r="10101" spans="1:14" hidden="1" x14ac:dyDescent="0.25">
      <c r="A10101" t="s">
        <v>241</v>
      </c>
      <c r="B10101" s="1">
        <v>45596</v>
      </c>
      <c r="C10101" t="s">
        <v>851</v>
      </c>
      <c r="D10101" t="s">
        <v>852</v>
      </c>
      <c r="E10101" s="4">
        <v>-100000</v>
      </c>
      <c r="F10101" t="s">
        <v>567</v>
      </c>
      <c r="G10101" t="s">
        <v>511</v>
      </c>
      <c r="H10101" t="s">
        <v>347</v>
      </c>
      <c r="I10101" t="s">
        <v>350</v>
      </c>
      <c r="J10101" t="s">
        <v>848</v>
      </c>
      <c r="L10101" t="s">
        <v>347</v>
      </c>
      <c r="M10101" t="s">
        <v>350</v>
      </c>
      <c r="N10101" t="s">
        <v>573</v>
      </c>
    </row>
    <row r="10102" spans="1:14" hidden="1" x14ac:dyDescent="0.25">
      <c r="A10102" t="s">
        <v>241</v>
      </c>
      <c r="B10102" s="1">
        <v>45596</v>
      </c>
      <c r="C10102" t="s">
        <v>855</v>
      </c>
      <c r="D10102" t="s">
        <v>856</v>
      </c>
      <c r="E10102" s="4">
        <v>-800000</v>
      </c>
      <c r="F10102" t="s">
        <v>567</v>
      </c>
      <c r="G10102" t="s">
        <v>511</v>
      </c>
      <c r="H10102" t="s">
        <v>347</v>
      </c>
      <c r="I10102" t="s">
        <v>350</v>
      </c>
      <c r="J10102" t="s">
        <v>848</v>
      </c>
      <c r="L10102" t="s">
        <v>347</v>
      </c>
      <c r="M10102" t="s">
        <v>350</v>
      </c>
      <c r="N10102" t="s">
        <v>573</v>
      </c>
    </row>
    <row r="10103" spans="1:14" hidden="1" x14ac:dyDescent="0.25">
      <c r="A10103" t="s">
        <v>241</v>
      </c>
      <c r="B10103" s="1">
        <v>45596</v>
      </c>
      <c r="C10103" t="s">
        <v>859</v>
      </c>
      <c r="D10103" t="s">
        <v>860</v>
      </c>
      <c r="E10103" s="4">
        <v>-99477.040000000008</v>
      </c>
      <c r="F10103" t="s">
        <v>567</v>
      </c>
      <c r="G10103" t="s">
        <v>511</v>
      </c>
      <c r="H10103" t="s">
        <v>351</v>
      </c>
      <c r="I10103" t="s">
        <v>354</v>
      </c>
      <c r="J10103" t="s">
        <v>848</v>
      </c>
      <c r="L10103" t="s">
        <v>351</v>
      </c>
      <c r="M10103" t="s">
        <v>438</v>
      </c>
      <c r="N10103" t="s">
        <v>573</v>
      </c>
    </row>
    <row r="10104" spans="1:14" hidden="1" x14ac:dyDescent="0.25">
      <c r="A10104" t="s">
        <v>241</v>
      </c>
      <c r="B10104" s="1">
        <v>45596</v>
      </c>
      <c r="C10104" t="s">
        <v>1192</v>
      </c>
      <c r="D10104" t="s">
        <v>1193</v>
      </c>
      <c r="E10104" s="4">
        <v>-135322.94000000006</v>
      </c>
      <c r="F10104" t="s">
        <v>567</v>
      </c>
      <c r="G10104" t="s">
        <v>511</v>
      </c>
      <c r="H10104" t="s">
        <v>351</v>
      </c>
      <c r="I10104" t="s">
        <v>354</v>
      </c>
      <c r="J10104" t="s">
        <v>848</v>
      </c>
      <c r="L10104" t="s">
        <v>1194</v>
      </c>
      <c r="M10104" t="s">
        <v>442</v>
      </c>
      <c r="N10104" t="s">
        <v>573</v>
      </c>
    </row>
    <row r="10105" spans="1:14" hidden="1" x14ac:dyDescent="0.25">
      <c r="A10105" t="s">
        <v>241</v>
      </c>
      <c r="B10105" s="1">
        <v>45596</v>
      </c>
      <c r="C10105" t="s">
        <v>865</v>
      </c>
      <c r="D10105" t="s">
        <v>866</v>
      </c>
      <c r="E10105" s="4">
        <v>-100905.84000000001</v>
      </c>
      <c r="F10105" t="s">
        <v>567</v>
      </c>
      <c r="G10105" t="s">
        <v>511</v>
      </c>
      <c r="H10105" t="s">
        <v>351</v>
      </c>
      <c r="I10105" t="s">
        <v>354</v>
      </c>
      <c r="J10105" t="s">
        <v>848</v>
      </c>
      <c r="L10105" t="s">
        <v>351</v>
      </c>
      <c r="M10105" t="s">
        <v>440</v>
      </c>
      <c r="N10105" t="s">
        <v>573</v>
      </c>
    </row>
    <row r="10106" spans="1:14" hidden="1" x14ac:dyDescent="0.25">
      <c r="A10106" t="s">
        <v>241</v>
      </c>
      <c r="B10106" s="1">
        <v>45596</v>
      </c>
      <c r="C10106" t="s">
        <v>871</v>
      </c>
      <c r="D10106" t="s">
        <v>872</v>
      </c>
      <c r="E10106" s="4">
        <v>-142357.23000000007</v>
      </c>
      <c r="F10106" t="s">
        <v>567</v>
      </c>
      <c r="G10106" t="s">
        <v>511</v>
      </c>
      <c r="H10106" t="s">
        <v>519</v>
      </c>
      <c r="I10106" t="s">
        <v>513</v>
      </c>
      <c r="J10106" t="s">
        <v>594</v>
      </c>
      <c r="L10106" t="s">
        <v>519</v>
      </c>
      <c r="M10106" t="s">
        <v>419</v>
      </c>
      <c r="N10106" t="s">
        <v>573</v>
      </c>
    </row>
    <row r="10107" spans="1:14" hidden="1" x14ac:dyDescent="0.25">
      <c r="A10107" t="s">
        <v>241</v>
      </c>
      <c r="B10107" s="1">
        <v>45596</v>
      </c>
      <c r="C10107" t="s">
        <v>873</v>
      </c>
      <c r="D10107" t="s">
        <v>874</v>
      </c>
      <c r="E10107" s="4">
        <v>-242693.70000000004</v>
      </c>
      <c r="F10107" t="s">
        <v>567</v>
      </c>
      <c r="G10107" t="s">
        <v>511</v>
      </c>
      <c r="H10107" t="s">
        <v>519</v>
      </c>
      <c r="I10107" t="s">
        <v>513</v>
      </c>
      <c r="J10107" t="s">
        <v>594</v>
      </c>
      <c r="L10107" t="s">
        <v>519</v>
      </c>
      <c r="M10107" t="s">
        <v>419</v>
      </c>
      <c r="N10107" t="s">
        <v>573</v>
      </c>
    </row>
    <row r="10108" spans="1:14" hidden="1" x14ac:dyDescent="0.25">
      <c r="A10108" t="s">
        <v>241</v>
      </c>
      <c r="B10108" s="1">
        <v>45596</v>
      </c>
      <c r="C10108" t="s">
        <v>875</v>
      </c>
      <c r="D10108" t="s">
        <v>876</v>
      </c>
      <c r="E10108" s="4">
        <v>-197847.03000000012</v>
      </c>
      <c r="F10108" t="s">
        <v>567</v>
      </c>
      <c r="G10108" t="s">
        <v>511</v>
      </c>
      <c r="H10108" t="s">
        <v>519</v>
      </c>
      <c r="I10108" t="s">
        <v>513</v>
      </c>
      <c r="J10108" t="s">
        <v>594</v>
      </c>
      <c r="L10108" t="s">
        <v>519</v>
      </c>
      <c r="M10108" t="s">
        <v>419</v>
      </c>
      <c r="N10108" t="s">
        <v>573</v>
      </c>
    </row>
    <row r="10109" spans="1:14" hidden="1" x14ac:dyDescent="0.25">
      <c r="A10109" t="s">
        <v>241</v>
      </c>
      <c r="B10109" s="1">
        <v>45596</v>
      </c>
      <c r="C10109" t="s">
        <v>879</v>
      </c>
      <c r="D10109" t="s">
        <v>880</v>
      </c>
      <c r="E10109" s="4">
        <v>-72169.946999999986</v>
      </c>
      <c r="F10109" t="s">
        <v>567</v>
      </c>
      <c r="G10109" t="s">
        <v>511</v>
      </c>
      <c r="H10109" t="s">
        <v>519</v>
      </c>
      <c r="I10109" t="s">
        <v>513</v>
      </c>
      <c r="J10109" t="s">
        <v>594</v>
      </c>
      <c r="L10109" t="s">
        <v>519</v>
      </c>
      <c r="M10109" t="s">
        <v>419</v>
      </c>
      <c r="N10109" t="s">
        <v>573</v>
      </c>
    </row>
    <row r="10110" spans="1:14" hidden="1" x14ac:dyDescent="0.25">
      <c r="A10110" t="s">
        <v>241</v>
      </c>
      <c r="B10110" s="1">
        <v>45596</v>
      </c>
      <c r="C10110" t="s">
        <v>881</v>
      </c>
      <c r="D10110" t="s">
        <v>882</v>
      </c>
      <c r="E10110" s="4">
        <v>-16534.18</v>
      </c>
      <c r="F10110" t="s">
        <v>567</v>
      </c>
      <c r="G10110" t="s">
        <v>511</v>
      </c>
      <c r="H10110" t="s">
        <v>519</v>
      </c>
      <c r="I10110" t="s">
        <v>513</v>
      </c>
      <c r="J10110" t="s">
        <v>594</v>
      </c>
      <c r="L10110" t="s">
        <v>519</v>
      </c>
      <c r="M10110" t="s">
        <v>419</v>
      </c>
      <c r="N10110" t="s">
        <v>573</v>
      </c>
    </row>
    <row r="10111" spans="1:14" hidden="1" x14ac:dyDescent="0.25">
      <c r="A10111" t="s">
        <v>241</v>
      </c>
      <c r="B10111" s="1">
        <v>45596</v>
      </c>
      <c r="C10111" t="s">
        <v>883</v>
      </c>
      <c r="D10111" t="s">
        <v>884</v>
      </c>
      <c r="E10111" s="4">
        <v>-11820.121599999989</v>
      </c>
      <c r="F10111" t="s">
        <v>567</v>
      </c>
      <c r="G10111" t="s">
        <v>511</v>
      </c>
      <c r="H10111" t="s">
        <v>519</v>
      </c>
      <c r="I10111" t="s">
        <v>513</v>
      </c>
      <c r="J10111" t="s">
        <v>594</v>
      </c>
      <c r="L10111" t="s">
        <v>519</v>
      </c>
      <c r="M10111" t="s">
        <v>419</v>
      </c>
      <c r="N10111" t="s">
        <v>573</v>
      </c>
    </row>
    <row r="10112" spans="1:14" hidden="1" x14ac:dyDescent="0.25">
      <c r="A10112" t="s">
        <v>241</v>
      </c>
      <c r="B10112" s="1">
        <v>45596</v>
      </c>
      <c r="C10112" t="s">
        <v>885</v>
      </c>
      <c r="D10112" t="s">
        <v>886</v>
      </c>
      <c r="E10112" s="4">
        <v>-17349.78999999999</v>
      </c>
      <c r="F10112" t="s">
        <v>567</v>
      </c>
      <c r="G10112" t="s">
        <v>511</v>
      </c>
      <c r="H10112" t="s">
        <v>519</v>
      </c>
      <c r="I10112" t="s">
        <v>513</v>
      </c>
      <c r="J10112" t="s">
        <v>594</v>
      </c>
      <c r="L10112" t="s">
        <v>519</v>
      </c>
      <c r="M10112" t="s">
        <v>419</v>
      </c>
      <c r="N10112" t="s">
        <v>573</v>
      </c>
    </row>
    <row r="10113" spans="1:14" hidden="1" x14ac:dyDescent="0.25">
      <c r="A10113" t="s">
        <v>241</v>
      </c>
      <c r="B10113" s="1">
        <v>45596</v>
      </c>
      <c r="C10113" t="s">
        <v>887</v>
      </c>
      <c r="D10113" t="s">
        <v>888</v>
      </c>
      <c r="E10113" s="4">
        <v>-10000</v>
      </c>
      <c r="F10113" t="s">
        <v>567</v>
      </c>
      <c r="G10113" t="s">
        <v>511</v>
      </c>
      <c r="H10113" t="s">
        <v>516</v>
      </c>
      <c r="I10113" t="s">
        <v>512</v>
      </c>
      <c r="J10113" t="s">
        <v>572</v>
      </c>
      <c r="L10113" t="s">
        <v>516</v>
      </c>
      <c r="M10113" t="s">
        <v>417</v>
      </c>
      <c r="N10113" t="s">
        <v>573</v>
      </c>
    </row>
    <row r="10114" spans="1:14" hidden="1" x14ac:dyDescent="0.25">
      <c r="A10114" t="s">
        <v>241</v>
      </c>
      <c r="B10114" s="1">
        <v>45596</v>
      </c>
      <c r="C10114" t="s">
        <v>891</v>
      </c>
      <c r="D10114" t="s">
        <v>892</v>
      </c>
      <c r="E10114" s="4">
        <v>-12586.3</v>
      </c>
      <c r="F10114" t="s">
        <v>567</v>
      </c>
      <c r="G10114" t="s">
        <v>511</v>
      </c>
      <c r="H10114" t="s">
        <v>516</v>
      </c>
      <c r="I10114" t="s">
        <v>512</v>
      </c>
      <c r="J10114" t="s">
        <v>572</v>
      </c>
      <c r="L10114" t="s">
        <v>516</v>
      </c>
      <c r="M10114" t="s">
        <v>417</v>
      </c>
      <c r="N10114" t="s">
        <v>573</v>
      </c>
    </row>
    <row r="10115" spans="1:14" hidden="1" x14ac:dyDescent="0.25">
      <c r="A10115" t="s">
        <v>241</v>
      </c>
      <c r="B10115" s="1">
        <v>45596</v>
      </c>
      <c r="C10115" t="s">
        <v>893</v>
      </c>
      <c r="D10115" t="s">
        <v>894</v>
      </c>
      <c r="E10115" s="4">
        <v>-44108.150000000052</v>
      </c>
      <c r="F10115" t="s">
        <v>567</v>
      </c>
      <c r="G10115" t="s">
        <v>511</v>
      </c>
      <c r="H10115" t="s">
        <v>516</v>
      </c>
      <c r="I10115" t="s">
        <v>512</v>
      </c>
      <c r="J10115" t="s">
        <v>572</v>
      </c>
      <c r="L10115" t="s">
        <v>516</v>
      </c>
      <c r="M10115" t="s">
        <v>417</v>
      </c>
      <c r="N10115" t="s">
        <v>573</v>
      </c>
    </row>
    <row r="10116" spans="1:14" hidden="1" x14ac:dyDescent="0.25">
      <c r="A10116" t="s">
        <v>241</v>
      </c>
      <c r="B10116" s="1">
        <v>45596</v>
      </c>
      <c r="C10116" t="s">
        <v>895</v>
      </c>
      <c r="D10116" t="s">
        <v>896</v>
      </c>
      <c r="E10116" s="4">
        <v>-54609.790000000008</v>
      </c>
      <c r="F10116" t="s">
        <v>567</v>
      </c>
      <c r="G10116" t="s">
        <v>511</v>
      </c>
      <c r="H10116" t="s">
        <v>516</v>
      </c>
      <c r="I10116" t="s">
        <v>512</v>
      </c>
      <c r="J10116" t="s">
        <v>572</v>
      </c>
      <c r="L10116" t="s">
        <v>516</v>
      </c>
      <c r="M10116" t="s">
        <v>417</v>
      </c>
      <c r="N10116" t="s">
        <v>573</v>
      </c>
    </row>
    <row r="10117" spans="1:14" hidden="1" x14ac:dyDescent="0.25">
      <c r="A10117" t="s">
        <v>241</v>
      </c>
      <c r="B10117" s="1">
        <v>45596</v>
      </c>
      <c r="C10117" t="s">
        <v>897</v>
      </c>
      <c r="D10117" t="s">
        <v>898</v>
      </c>
      <c r="E10117" s="4">
        <v>-689282</v>
      </c>
      <c r="F10117" t="s">
        <v>567</v>
      </c>
      <c r="G10117" t="s">
        <v>511</v>
      </c>
      <c r="H10117" t="s">
        <v>331</v>
      </c>
      <c r="I10117" t="s">
        <v>332</v>
      </c>
      <c r="J10117" t="s">
        <v>899</v>
      </c>
      <c r="L10117" t="s">
        <v>331</v>
      </c>
      <c r="M10117" t="s">
        <v>332</v>
      </c>
      <c r="N10117" t="s">
        <v>573</v>
      </c>
    </row>
    <row r="10118" spans="1:14" hidden="1" x14ac:dyDescent="0.25">
      <c r="A10118" t="s">
        <v>241</v>
      </c>
      <c r="B10118" s="1">
        <v>45596</v>
      </c>
      <c r="C10118" t="s">
        <v>145</v>
      </c>
      <c r="D10118" t="s">
        <v>1199</v>
      </c>
      <c r="E10118" s="4">
        <v>-315297.5</v>
      </c>
      <c r="F10118" t="s">
        <v>567</v>
      </c>
      <c r="G10118" t="s">
        <v>511</v>
      </c>
      <c r="H10118" t="s">
        <v>338</v>
      </c>
      <c r="I10118" t="s">
        <v>136</v>
      </c>
      <c r="J10118" t="s">
        <v>655</v>
      </c>
      <c r="L10118" t="s">
        <v>338</v>
      </c>
      <c r="M10118" t="s">
        <v>136</v>
      </c>
      <c r="N10118" t="s">
        <v>573</v>
      </c>
    </row>
    <row r="10119" spans="1:14" hidden="1" x14ac:dyDescent="0.25">
      <c r="A10119" t="s">
        <v>241</v>
      </c>
      <c r="B10119" s="1">
        <v>45596</v>
      </c>
      <c r="C10119" t="s">
        <v>141</v>
      </c>
      <c r="D10119" t="s">
        <v>1318</v>
      </c>
      <c r="E10119" s="4">
        <v>-194176</v>
      </c>
      <c r="F10119" t="s">
        <v>567</v>
      </c>
      <c r="G10119" t="s">
        <v>511</v>
      </c>
      <c r="H10119" t="s">
        <v>338</v>
      </c>
      <c r="I10119" t="s">
        <v>136</v>
      </c>
      <c r="J10119" t="s">
        <v>655</v>
      </c>
      <c r="L10119" t="s">
        <v>338</v>
      </c>
      <c r="M10119" t="s">
        <v>136</v>
      </c>
      <c r="N10119" t="s">
        <v>573</v>
      </c>
    </row>
    <row r="10120" spans="1:14" hidden="1" x14ac:dyDescent="0.25">
      <c r="A10120" t="s">
        <v>241</v>
      </c>
      <c r="B10120" s="1">
        <v>45596</v>
      </c>
      <c r="C10120" t="s">
        <v>902</v>
      </c>
      <c r="D10120" t="s">
        <v>903</v>
      </c>
      <c r="E10120" s="4">
        <v>-172200.37999999995</v>
      </c>
      <c r="F10120" t="s">
        <v>567</v>
      </c>
      <c r="G10120" t="s">
        <v>511</v>
      </c>
      <c r="H10120" t="s">
        <v>328</v>
      </c>
      <c r="I10120" t="s">
        <v>329</v>
      </c>
      <c r="J10120" t="s">
        <v>904</v>
      </c>
      <c r="L10120" t="s">
        <v>328</v>
      </c>
      <c r="M10120" t="s">
        <v>329</v>
      </c>
      <c r="N10120" t="s">
        <v>573</v>
      </c>
    </row>
    <row r="10121" spans="1:14" hidden="1" x14ac:dyDescent="0.25">
      <c r="A10121" t="s">
        <v>241</v>
      </c>
      <c r="B10121" s="1">
        <v>45596</v>
      </c>
      <c r="C10121" t="s">
        <v>905</v>
      </c>
      <c r="D10121" t="s">
        <v>906</v>
      </c>
      <c r="E10121" s="4">
        <v>-434969.67000000004</v>
      </c>
      <c r="F10121" t="s">
        <v>567</v>
      </c>
      <c r="G10121" t="s">
        <v>511</v>
      </c>
      <c r="H10121" t="s">
        <v>328</v>
      </c>
      <c r="I10121" t="s">
        <v>329</v>
      </c>
      <c r="J10121" t="s">
        <v>904</v>
      </c>
      <c r="L10121" t="s">
        <v>328</v>
      </c>
      <c r="M10121" t="s">
        <v>329</v>
      </c>
      <c r="N10121" t="s">
        <v>573</v>
      </c>
    </row>
    <row r="10122" spans="1:14" hidden="1" x14ac:dyDescent="0.25">
      <c r="A10122" t="s">
        <v>241</v>
      </c>
      <c r="B10122" s="1">
        <v>45596</v>
      </c>
      <c r="C10122" t="s">
        <v>907</v>
      </c>
      <c r="D10122" t="s">
        <v>908</v>
      </c>
      <c r="E10122" s="4">
        <v>-50163.790000000008</v>
      </c>
      <c r="F10122" t="s">
        <v>567</v>
      </c>
      <c r="G10122" t="s">
        <v>511</v>
      </c>
      <c r="H10122" t="s">
        <v>328</v>
      </c>
      <c r="I10122" t="s">
        <v>329</v>
      </c>
      <c r="J10122" t="s">
        <v>904</v>
      </c>
      <c r="L10122" t="s">
        <v>328</v>
      </c>
      <c r="M10122" t="s">
        <v>329</v>
      </c>
      <c r="N10122" t="s">
        <v>573</v>
      </c>
    </row>
    <row r="10123" spans="1:14" hidden="1" x14ac:dyDescent="0.25">
      <c r="A10123" t="s">
        <v>241</v>
      </c>
      <c r="B10123" s="1">
        <v>45596</v>
      </c>
      <c r="C10123" t="s">
        <v>909</v>
      </c>
      <c r="D10123" t="s">
        <v>910</v>
      </c>
      <c r="E10123" s="4">
        <v>-13963.669999999995</v>
      </c>
      <c r="F10123" t="s">
        <v>567</v>
      </c>
      <c r="G10123" t="s">
        <v>511</v>
      </c>
      <c r="H10123" t="s">
        <v>328</v>
      </c>
      <c r="I10123" t="s">
        <v>329</v>
      </c>
      <c r="J10123" t="s">
        <v>904</v>
      </c>
      <c r="L10123" t="s">
        <v>328</v>
      </c>
      <c r="M10123" t="s">
        <v>329</v>
      </c>
      <c r="N10123" t="s">
        <v>573</v>
      </c>
    </row>
    <row r="10124" spans="1:14" hidden="1" x14ac:dyDescent="0.25">
      <c r="A10124" t="s">
        <v>241</v>
      </c>
      <c r="B10124" s="1">
        <v>45596</v>
      </c>
      <c r="C10124" t="s">
        <v>913</v>
      </c>
      <c r="D10124" t="s">
        <v>914</v>
      </c>
      <c r="E10124" s="4">
        <v>-195502.61</v>
      </c>
      <c r="F10124" t="s">
        <v>567</v>
      </c>
      <c r="G10124" t="s">
        <v>511</v>
      </c>
      <c r="H10124" t="s">
        <v>340</v>
      </c>
      <c r="I10124" t="s">
        <v>341</v>
      </c>
      <c r="J10124" t="s">
        <v>667</v>
      </c>
      <c r="L10124" t="s">
        <v>340</v>
      </c>
      <c r="M10124" t="s">
        <v>341</v>
      </c>
      <c r="N10124" t="s">
        <v>573</v>
      </c>
    </row>
    <row r="10125" spans="1:14" hidden="1" x14ac:dyDescent="0.25">
      <c r="A10125" t="s">
        <v>241</v>
      </c>
      <c r="B10125" s="1">
        <v>45596</v>
      </c>
      <c r="C10125" t="s">
        <v>1379</v>
      </c>
      <c r="D10125" t="s">
        <v>1380</v>
      </c>
      <c r="E10125" s="4">
        <v>-29480</v>
      </c>
      <c r="F10125" t="s">
        <v>567</v>
      </c>
      <c r="G10125" t="s">
        <v>511</v>
      </c>
      <c r="H10125" t="s">
        <v>331</v>
      </c>
      <c r="I10125" t="s">
        <v>332</v>
      </c>
      <c r="J10125" t="s">
        <v>899</v>
      </c>
      <c r="M10125" t="s">
        <v>332</v>
      </c>
      <c r="N10125" t="s">
        <v>573</v>
      </c>
    </row>
    <row r="10126" spans="1:14" hidden="1" x14ac:dyDescent="0.25">
      <c r="A10126" t="s">
        <v>241</v>
      </c>
      <c r="B10126" s="1">
        <v>45596</v>
      </c>
      <c r="C10126" t="s">
        <v>110</v>
      </c>
      <c r="D10126" t="s">
        <v>926</v>
      </c>
      <c r="E10126" s="4">
        <v>-149333.34999999998</v>
      </c>
      <c r="F10126" t="s">
        <v>567</v>
      </c>
      <c r="G10126" t="s">
        <v>511</v>
      </c>
      <c r="H10126" t="s">
        <v>333</v>
      </c>
      <c r="I10126" t="s">
        <v>335</v>
      </c>
      <c r="J10126" t="s">
        <v>923</v>
      </c>
      <c r="L10126" t="s">
        <v>333</v>
      </c>
      <c r="M10126" t="s">
        <v>335</v>
      </c>
      <c r="N10126" t="s">
        <v>573</v>
      </c>
    </row>
    <row r="10127" spans="1:14" hidden="1" x14ac:dyDescent="0.25">
      <c r="A10127" t="s">
        <v>241</v>
      </c>
      <c r="B10127" s="1">
        <v>45596</v>
      </c>
      <c r="C10127" t="s">
        <v>112</v>
      </c>
      <c r="D10127" t="s">
        <v>937</v>
      </c>
      <c r="E10127" s="4">
        <v>-321308.1500000002</v>
      </c>
      <c r="F10127" t="s">
        <v>567</v>
      </c>
      <c r="G10127" t="s">
        <v>511</v>
      </c>
      <c r="H10127" t="s">
        <v>333</v>
      </c>
      <c r="I10127" t="s">
        <v>335</v>
      </c>
      <c r="J10127" t="s">
        <v>923</v>
      </c>
      <c r="L10127" t="s">
        <v>333</v>
      </c>
      <c r="M10127" t="s">
        <v>335</v>
      </c>
      <c r="N10127" t="s">
        <v>573</v>
      </c>
    </row>
    <row r="10128" spans="1:14" hidden="1" x14ac:dyDescent="0.25">
      <c r="A10128" t="s">
        <v>241</v>
      </c>
      <c r="B10128" s="1">
        <v>45596</v>
      </c>
      <c r="C10128" t="s">
        <v>115</v>
      </c>
      <c r="D10128" t="s">
        <v>944</v>
      </c>
      <c r="E10128" s="4">
        <v>-158617.24</v>
      </c>
      <c r="F10128" t="s">
        <v>567</v>
      </c>
      <c r="G10128" t="s">
        <v>511</v>
      </c>
      <c r="H10128" t="s">
        <v>333</v>
      </c>
      <c r="I10128" t="s">
        <v>335</v>
      </c>
      <c r="J10128" t="s">
        <v>923</v>
      </c>
      <c r="L10128" t="s">
        <v>333</v>
      </c>
      <c r="M10128" t="s">
        <v>335</v>
      </c>
      <c r="N10128" t="s">
        <v>573</v>
      </c>
    </row>
    <row r="10129" spans="1:14" hidden="1" x14ac:dyDescent="0.25">
      <c r="A10129" t="s">
        <v>241</v>
      </c>
      <c r="B10129" s="1">
        <v>45596</v>
      </c>
      <c r="C10129" t="s">
        <v>117</v>
      </c>
      <c r="D10129" t="s">
        <v>947</v>
      </c>
      <c r="E10129" s="4">
        <v>-42853.590000000004</v>
      </c>
      <c r="F10129" t="s">
        <v>567</v>
      </c>
      <c r="G10129" t="s">
        <v>511</v>
      </c>
      <c r="H10129" t="s">
        <v>333</v>
      </c>
      <c r="I10129" t="s">
        <v>335</v>
      </c>
      <c r="J10129" t="s">
        <v>923</v>
      </c>
      <c r="L10129" t="s">
        <v>333</v>
      </c>
      <c r="M10129" t="s">
        <v>335</v>
      </c>
      <c r="N10129" t="s">
        <v>573</v>
      </c>
    </row>
    <row r="10130" spans="1:14" hidden="1" x14ac:dyDescent="0.25">
      <c r="A10130" t="s">
        <v>241</v>
      </c>
      <c r="B10130" s="1">
        <v>45596</v>
      </c>
      <c r="C10130" t="s">
        <v>119</v>
      </c>
      <c r="D10130" t="s">
        <v>1202</v>
      </c>
      <c r="E10130" s="4">
        <v>-110275.99</v>
      </c>
      <c r="F10130" t="s">
        <v>567</v>
      </c>
      <c r="G10130" t="s">
        <v>511</v>
      </c>
      <c r="H10130" t="s">
        <v>333</v>
      </c>
      <c r="I10130" t="s">
        <v>335</v>
      </c>
      <c r="J10130" t="s">
        <v>923</v>
      </c>
      <c r="L10130" t="s">
        <v>333</v>
      </c>
      <c r="M10130" t="s">
        <v>335</v>
      </c>
      <c r="N10130" t="s">
        <v>573</v>
      </c>
    </row>
    <row r="10131" spans="1:14" hidden="1" x14ac:dyDescent="0.25">
      <c r="A10131" t="s">
        <v>241</v>
      </c>
      <c r="B10131" s="1">
        <v>45596</v>
      </c>
      <c r="C10131" t="s">
        <v>121</v>
      </c>
      <c r="D10131" t="s">
        <v>1203</v>
      </c>
      <c r="E10131" s="4">
        <v>-1652754.8799999997</v>
      </c>
      <c r="F10131" t="s">
        <v>567</v>
      </c>
      <c r="G10131" t="s">
        <v>511</v>
      </c>
      <c r="H10131" t="s">
        <v>333</v>
      </c>
      <c r="I10131" t="s">
        <v>335</v>
      </c>
      <c r="J10131" t="s">
        <v>923</v>
      </c>
      <c r="L10131" t="s">
        <v>333</v>
      </c>
      <c r="M10131" t="s">
        <v>335</v>
      </c>
      <c r="N10131" t="s">
        <v>573</v>
      </c>
    </row>
    <row r="10132" spans="1:14" hidden="1" x14ac:dyDescent="0.25">
      <c r="A10132" t="s">
        <v>241</v>
      </c>
      <c r="B10132" s="1">
        <v>45596</v>
      </c>
      <c r="C10132" t="s">
        <v>123</v>
      </c>
      <c r="D10132" t="s">
        <v>1204</v>
      </c>
      <c r="E10132" s="4">
        <v>-63287.94</v>
      </c>
      <c r="F10132" t="s">
        <v>567</v>
      </c>
      <c r="G10132" t="s">
        <v>511</v>
      </c>
      <c r="H10132" t="s">
        <v>333</v>
      </c>
      <c r="I10132" t="s">
        <v>335</v>
      </c>
      <c r="J10132" t="s">
        <v>923</v>
      </c>
      <c r="L10132" t="s">
        <v>333</v>
      </c>
      <c r="M10132" t="s">
        <v>449</v>
      </c>
      <c r="N10132" t="s">
        <v>573</v>
      </c>
    </row>
    <row r="10133" spans="1:14" hidden="1" x14ac:dyDescent="0.25">
      <c r="A10133" t="s">
        <v>241</v>
      </c>
      <c r="B10133" s="1">
        <v>45596</v>
      </c>
      <c r="C10133" t="s">
        <v>975</v>
      </c>
      <c r="D10133" t="s">
        <v>976</v>
      </c>
      <c r="E10133" s="4">
        <v>-1129332.8600000003</v>
      </c>
      <c r="F10133" t="s">
        <v>567</v>
      </c>
      <c r="G10133" t="s">
        <v>511</v>
      </c>
      <c r="H10133" t="s">
        <v>342</v>
      </c>
      <c r="I10133" t="s">
        <v>343</v>
      </c>
      <c r="J10133" t="s">
        <v>725</v>
      </c>
      <c r="L10133" t="s">
        <v>342</v>
      </c>
      <c r="M10133" t="s">
        <v>343</v>
      </c>
      <c r="N10133" t="s">
        <v>573</v>
      </c>
    </row>
    <row r="10134" spans="1:14" hidden="1" x14ac:dyDescent="0.25">
      <c r="A10134" t="s">
        <v>241</v>
      </c>
      <c r="B10134" s="1">
        <v>45596</v>
      </c>
      <c r="C10134" t="s">
        <v>979</v>
      </c>
      <c r="D10134" t="s">
        <v>980</v>
      </c>
      <c r="E10134" s="4">
        <v>-4695.7200000000012</v>
      </c>
      <c r="F10134" t="s">
        <v>567</v>
      </c>
      <c r="G10134" t="s">
        <v>511</v>
      </c>
      <c r="H10134" t="s">
        <v>342</v>
      </c>
      <c r="I10134" t="s">
        <v>343</v>
      </c>
      <c r="J10134" t="s">
        <v>725</v>
      </c>
      <c r="L10134" t="s">
        <v>342</v>
      </c>
      <c r="M10134" t="s">
        <v>343</v>
      </c>
      <c r="N10134" t="s">
        <v>573</v>
      </c>
    </row>
    <row r="10135" spans="1:14" hidden="1" x14ac:dyDescent="0.25">
      <c r="A10135" t="s">
        <v>241</v>
      </c>
      <c r="B10135" s="1">
        <v>45596</v>
      </c>
      <c r="C10135" t="s">
        <v>983</v>
      </c>
      <c r="D10135" t="s">
        <v>984</v>
      </c>
      <c r="E10135" s="4">
        <v>-1280.3899999999983</v>
      </c>
      <c r="F10135" t="s">
        <v>567</v>
      </c>
      <c r="G10135" t="s">
        <v>511</v>
      </c>
      <c r="H10135" t="s">
        <v>342</v>
      </c>
      <c r="I10135" t="s">
        <v>343</v>
      </c>
      <c r="J10135" t="s">
        <v>725</v>
      </c>
      <c r="L10135" t="s">
        <v>342</v>
      </c>
      <c r="M10135" t="s">
        <v>343</v>
      </c>
      <c r="N10135" t="s">
        <v>573</v>
      </c>
    </row>
    <row r="10136" spans="1:14" hidden="1" x14ac:dyDescent="0.25">
      <c r="A10136" t="s">
        <v>241</v>
      </c>
      <c r="B10136" s="1">
        <v>45596</v>
      </c>
      <c r="C10136" t="s">
        <v>1362</v>
      </c>
      <c r="D10136" t="s">
        <v>1363</v>
      </c>
      <c r="E10136" s="4">
        <v>281098.41000000003</v>
      </c>
      <c r="F10136" t="s">
        <v>567</v>
      </c>
      <c r="G10136" t="s">
        <v>511</v>
      </c>
      <c r="H10136" t="s">
        <v>342</v>
      </c>
      <c r="I10136" t="s">
        <v>343</v>
      </c>
      <c r="J10136" t="s">
        <v>725</v>
      </c>
      <c r="L10136" t="s">
        <v>342</v>
      </c>
      <c r="M10136" t="s">
        <v>343</v>
      </c>
      <c r="N10136" t="s">
        <v>573</v>
      </c>
    </row>
    <row r="10137" spans="1:14" hidden="1" x14ac:dyDescent="0.25">
      <c r="A10137" t="s">
        <v>241</v>
      </c>
      <c r="B10137" s="1">
        <v>45596</v>
      </c>
      <c r="C10137" t="s">
        <v>995</v>
      </c>
      <c r="D10137" t="s">
        <v>996</v>
      </c>
      <c r="E10137" s="4">
        <v>-793585.62999999989</v>
      </c>
      <c r="F10137" t="s">
        <v>567</v>
      </c>
      <c r="G10137" t="s">
        <v>511</v>
      </c>
      <c r="H10137" t="s">
        <v>352</v>
      </c>
      <c r="I10137" t="s">
        <v>353</v>
      </c>
      <c r="J10137" t="s">
        <v>746</v>
      </c>
      <c r="L10137" t="s">
        <v>352</v>
      </c>
      <c r="M10137" t="s">
        <v>349</v>
      </c>
      <c r="N10137" t="s">
        <v>573</v>
      </c>
    </row>
    <row r="10138" spans="1:14" hidden="1" x14ac:dyDescent="0.25">
      <c r="A10138" t="s">
        <v>241</v>
      </c>
      <c r="B10138" s="1">
        <v>45596</v>
      </c>
      <c r="C10138" t="s">
        <v>1003</v>
      </c>
      <c r="D10138" t="s">
        <v>1004</v>
      </c>
      <c r="E10138" s="4">
        <v>-153531.20000000004</v>
      </c>
      <c r="F10138" t="s">
        <v>567</v>
      </c>
      <c r="G10138" t="s">
        <v>511</v>
      </c>
      <c r="H10138" t="s">
        <v>348</v>
      </c>
      <c r="I10138" t="s">
        <v>349</v>
      </c>
      <c r="J10138" t="s">
        <v>746</v>
      </c>
      <c r="L10138" t="s">
        <v>348</v>
      </c>
      <c r="M10138" t="s">
        <v>349</v>
      </c>
      <c r="N10138" t="s">
        <v>573</v>
      </c>
    </row>
    <row r="10139" spans="1:14" hidden="1" x14ac:dyDescent="0.25">
      <c r="A10139" t="s">
        <v>241</v>
      </c>
      <c r="B10139" s="1">
        <v>45596</v>
      </c>
      <c r="C10139" t="s">
        <v>1291</v>
      </c>
      <c r="D10139" t="s">
        <v>1292</v>
      </c>
      <c r="E10139" s="4">
        <v>-166636.51999999999</v>
      </c>
      <c r="F10139" t="s">
        <v>567</v>
      </c>
      <c r="G10139" t="s">
        <v>511</v>
      </c>
      <c r="H10139" t="s">
        <v>348</v>
      </c>
      <c r="I10139" t="s">
        <v>349</v>
      </c>
      <c r="J10139" t="s">
        <v>746</v>
      </c>
      <c r="L10139" t="s">
        <v>348</v>
      </c>
      <c r="M10139" t="s">
        <v>349</v>
      </c>
      <c r="N10139" t="s">
        <v>573</v>
      </c>
    </row>
    <row r="10140" spans="1:14" hidden="1" x14ac:dyDescent="0.25">
      <c r="A10140" t="s">
        <v>241</v>
      </c>
      <c r="B10140" s="1">
        <v>45596</v>
      </c>
      <c r="C10140" t="s">
        <v>1256</v>
      </c>
      <c r="D10140" t="s">
        <v>1257</v>
      </c>
      <c r="E10140" s="4">
        <v>-1300</v>
      </c>
      <c r="F10140" t="s">
        <v>567</v>
      </c>
      <c r="G10140" t="s">
        <v>511</v>
      </c>
      <c r="H10140" t="s">
        <v>348</v>
      </c>
      <c r="I10140" t="s">
        <v>349</v>
      </c>
      <c r="J10140" t="s">
        <v>746</v>
      </c>
      <c r="L10140" t="s">
        <v>348</v>
      </c>
      <c r="M10140" t="s">
        <v>349</v>
      </c>
      <c r="N10140" t="s">
        <v>573</v>
      </c>
    </row>
    <row r="10141" spans="1:14" hidden="1" x14ac:dyDescent="0.25">
      <c r="A10141" t="s">
        <v>241</v>
      </c>
      <c r="B10141" s="1">
        <v>45596</v>
      </c>
      <c r="C10141" t="s">
        <v>1011</v>
      </c>
      <c r="D10141" t="s">
        <v>1012</v>
      </c>
      <c r="E10141" s="4">
        <v>-65947.719999999987</v>
      </c>
      <c r="F10141" t="s">
        <v>567</v>
      </c>
      <c r="G10141" t="s">
        <v>511</v>
      </c>
      <c r="H10141" t="s">
        <v>348</v>
      </c>
      <c r="I10141" t="s">
        <v>349</v>
      </c>
      <c r="J10141" t="s">
        <v>746</v>
      </c>
      <c r="L10141" t="s">
        <v>348</v>
      </c>
      <c r="M10141" t="s">
        <v>349</v>
      </c>
      <c r="N10141" t="s">
        <v>573</v>
      </c>
    </row>
    <row r="10142" spans="1:14" hidden="1" x14ac:dyDescent="0.25">
      <c r="A10142" t="s">
        <v>241</v>
      </c>
      <c r="B10142" s="1">
        <v>45596</v>
      </c>
      <c r="C10142" t="s">
        <v>1015</v>
      </c>
      <c r="D10142" t="s">
        <v>1016</v>
      </c>
      <c r="E10142" s="4">
        <v>3939.5099999999966</v>
      </c>
      <c r="F10142" t="s">
        <v>567</v>
      </c>
      <c r="G10142" t="s">
        <v>511</v>
      </c>
      <c r="H10142" t="s">
        <v>348</v>
      </c>
      <c r="I10142" t="s">
        <v>349</v>
      </c>
      <c r="J10142" t="s">
        <v>746</v>
      </c>
      <c r="L10142" t="s">
        <v>348</v>
      </c>
      <c r="M10142" t="s">
        <v>349</v>
      </c>
      <c r="N10142" t="s">
        <v>573</v>
      </c>
    </row>
    <row r="10143" spans="1:14" hidden="1" x14ac:dyDescent="0.25">
      <c r="A10143" t="s">
        <v>241</v>
      </c>
      <c r="B10143" s="1">
        <v>45596</v>
      </c>
      <c r="C10143" t="s">
        <v>1019</v>
      </c>
      <c r="D10143" t="s">
        <v>1020</v>
      </c>
      <c r="E10143" s="4">
        <v>-10406.119999999955</v>
      </c>
      <c r="F10143" t="s">
        <v>567</v>
      </c>
      <c r="G10143" t="s">
        <v>511</v>
      </c>
      <c r="H10143" t="s">
        <v>348</v>
      </c>
      <c r="I10143" t="s">
        <v>349</v>
      </c>
      <c r="J10143" t="s">
        <v>746</v>
      </c>
      <c r="L10143" t="s">
        <v>348</v>
      </c>
      <c r="M10143" t="s">
        <v>349</v>
      </c>
      <c r="N10143" t="s">
        <v>573</v>
      </c>
    </row>
    <row r="10144" spans="1:14" hidden="1" x14ac:dyDescent="0.25">
      <c r="A10144" t="s">
        <v>241</v>
      </c>
      <c r="B10144" s="1">
        <v>45596</v>
      </c>
      <c r="C10144" t="s">
        <v>1023</v>
      </c>
      <c r="D10144" t="s">
        <v>1024</v>
      </c>
      <c r="E10144" s="4">
        <v>-20713.300000000003</v>
      </c>
      <c r="F10144" t="s">
        <v>567</v>
      </c>
      <c r="G10144" t="s">
        <v>511</v>
      </c>
      <c r="H10144" t="s">
        <v>348</v>
      </c>
      <c r="I10144" t="s">
        <v>349</v>
      </c>
      <c r="J10144" t="s">
        <v>746</v>
      </c>
      <c r="L10144" t="s">
        <v>348</v>
      </c>
      <c r="M10144" t="s">
        <v>349</v>
      </c>
      <c r="N10144" t="s">
        <v>573</v>
      </c>
    </row>
    <row r="10145" spans="1:14" hidden="1" x14ac:dyDescent="0.25">
      <c r="A10145" t="s">
        <v>241</v>
      </c>
      <c r="B10145" s="1">
        <v>45596</v>
      </c>
      <c r="C10145" t="s">
        <v>1381</v>
      </c>
      <c r="D10145" t="s">
        <v>1382</v>
      </c>
      <c r="E10145" s="4">
        <v>-1603.61</v>
      </c>
      <c r="F10145" t="s">
        <v>567</v>
      </c>
      <c r="G10145" t="s">
        <v>511</v>
      </c>
      <c r="H10145" t="s">
        <v>331</v>
      </c>
      <c r="I10145" t="s">
        <v>332</v>
      </c>
      <c r="J10145" t="s">
        <v>899</v>
      </c>
      <c r="M10145" t="s">
        <v>332</v>
      </c>
      <c r="N10145" t="s">
        <v>573</v>
      </c>
    </row>
    <row r="10146" spans="1:14" hidden="1" x14ac:dyDescent="0.25">
      <c r="A10146" t="s">
        <v>241</v>
      </c>
      <c r="B10146" s="1">
        <v>45596</v>
      </c>
      <c r="C10146" t="s">
        <v>1207</v>
      </c>
      <c r="D10146" t="s">
        <v>1208</v>
      </c>
      <c r="E10146" s="4">
        <v>-1604.339999999994</v>
      </c>
      <c r="F10146" t="s">
        <v>567</v>
      </c>
      <c r="G10146" t="s">
        <v>511</v>
      </c>
      <c r="H10146" t="s">
        <v>348</v>
      </c>
      <c r="I10146" t="s">
        <v>349</v>
      </c>
      <c r="J10146" t="s">
        <v>746</v>
      </c>
      <c r="L10146" t="s">
        <v>348</v>
      </c>
      <c r="M10146" t="s">
        <v>349</v>
      </c>
      <c r="N10146" t="s">
        <v>573</v>
      </c>
    </row>
    <row r="10147" spans="1:14" hidden="1" x14ac:dyDescent="0.25">
      <c r="A10147" t="s">
        <v>241</v>
      </c>
      <c r="B10147" s="1">
        <v>45596</v>
      </c>
      <c r="C10147" t="s">
        <v>1269</v>
      </c>
      <c r="D10147" t="s">
        <v>1270</v>
      </c>
      <c r="E10147" s="4">
        <v>-11700</v>
      </c>
      <c r="F10147" t="s">
        <v>567</v>
      </c>
      <c r="G10147" t="s">
        <v>511</v>
      </c>
      <c r="H10147" t="s">
        <v>348</v>
      </c>
      <c r="I10147" t="s">
        <v>349</v>
      </c>
      <c r="J10147" t="s">
        <v>746</v>
      </c>
      <c r="L10147" t="s">
        <v>348</v>
      </c>
      <c r="M10147" t="s">
        <v>349</v>
      </c>
      <c r="N10147" t="s">
        <v>573</v>
      </c>
    </row>
    <row r="10148" spans="1:14" hidden="1" x14ac:dyDescent="0.25">
      <c r="A10148" t="s">
        <v>241</v>
      </c>
      <c r="B10148" s="1">
        <v>45596</v>
      </c>
      <c r="C10148" t="s">
        <v>1320</v>
      </c>
      <c r="D10148" t="s">
        <v>1321</v>
      </c>
      <c r="E10148" s="4">
        <v>-14767.5</v>
      </c>
      <c r="F10148" t="s">
        <v>567</v>
      </c>
      <c r="G10148" t="s">
        <v>511</v>
      </c>
      <c r="H10148" t="s">
        <v>348</v>
      </c>
      <c r="I10148" t="s">
        <v>349</v>
      </c>
      <c r="J10148" t="s">
        <v>746</v>
      </c>
      <c r="L10148" t="s">
        <v>348</v>
      </c>
      <c r="M10148" t="s">
        <v>349</v>
      </c>
      <c r="N10148" t="s">
        <v>573</v>
      </c>
    </row>
    <row r="10149" spans="1:14" hidden="1" x14ac:dyDescent="0.25">
      <c r="A10149" t="s">
        <v>241</v>
      </c>
      <c r="B10149" s="1">
        <v>45596</v>
      </c>
      <c r="C10149" t="s">
        <v>1033</v>
      </c>
      <c r="D10149" t="s">
        <v>1034</v>
      </c>
      <c r="E10149" s="4">
        <v>-3614.4500000000035</v>
      </c>
      <c r="F10149" t="s">
        <v>567</v>
      </c>
      <c r="G10149" t="s">
        <v>511</v>
      </c>
      <c r="H10149" t="s">
        <v>348</v>
      </c>
      <c r="I10149" t="s">
        <v>349</v>
      </c>
      <c r="J10149" t="s">
        <v>667</v>
      </c>
      <c r="L10149" t="s">
        <v>340</v>
      </c>
      <c r="M10149" t="s">
        <v>349</v>
      </c>
      <c r="N10149" t="s">
        <v>573</v>
      </c>
    </row>
    <row r="10150" spans="1:14" hidden="1" x14ac:dyDescent="0.25">
      <c r="A10150" t="s">
        <v>241</v>
      </c>
      <c r="B10150" s="1">
        <v>45596</v>
      </c>
      <c r="C10150" t="s">
        <v>1209</v>
      </c>
      <c r="D10150" t="s">
        <v>1210</v>
      </c>
      <c r="E10150" s="4">
        <v>-12169.329999999962</v>
      </c>
      <c r="F10150" t="s">
        <v>567</v>
      </c>
      <c r="G10150" t="s">
        <v>511</v>
      </c>
      <c r="H10150" t="s">
        <v>348</v>
      </c>
      <c r="I10150" t="s">
        <v>349</v>
      </c>
      <c r="J10150" t="s">
        <v>746</v>
      </c>
      <c r="L10150" t="s">
        <v>348</v>
      </c>
      <c r="M10150" t="s">
        <v>349</v>
      </c>
      <c r="N10150" t="s">
        <v>573</v>
      </c>
    </row>
    <row r="10151" spans="1:14" hidden="1" x14ac:dyDescent="0.25">
      <c r="A10151" t="s">
        <v>241</v>
      </c>
      <c r="B10151" s="1">
        <v>45596</v>
      </c>
      <c r="C10151" t="s">
        <v>1383</v>
      </c>
      <c r="D10151" t="s">
        <v>1384</v>
      </c>
      <c r="E10151" s="4">
        <v>10640</v>
      </c>
      <c r="F10151" t="s">
        <v>567</v>
      </c>
      <c r="G10151" t="s">
        <v>511</v>
      </c>
      <c r="H10151" t="s">
        <v>348</v>
      </c>
      <c r="I10151" t="s">
        <v>349</v>
      </c>
      <c r="J10151" t="s">
        <v>746</v>
      </c>
      <c r="M10151" t="s">
        <v>349</v>
      </c>
      <c r="N10151" t="s">
        <v>573</v>
      </c>
    </row>
    <row r="10152" spans="1:14" hidden="1" x14ac:dyDescent="0.25">
      <c r="A10152" t="s">
        <v>241</v>
      </c>
      <c r="B10152" s="1">
        <v>45596</v>
      </c>
      <c r="C10152" t="s">
        <v>1230</v>
      </c>
      <c r="D10152" t="s">
        <v>1231</v>
      </c>
      <c r="E10152" s="4">
        <v>-154424.90999999992</v>
      </c>
      <c r="F10152" t="s">
        <v>567</v>
      </c>
      <c r="G10152" t="s">
        <v>511</v>
      </c>
      <c r="H10152" t="s">
        <v>355</v>
      </c>
      <c r="I10152" t="s">
        <v>356</v>
      </c>
      <c r="J10152" t="s">
        <v>689</v>
      </c>
      <c r="L10152" t="s">
        <v>716</v>
      </c>
      <c r="M10152" t="s">
        <v>356</v>
      </c>
      <c r="N10152" t="s">
        <v>573</v>
      </c>
    </row>
    <row r="10153" spans="1:14" hidden="1" x14ac:dyDescent="0.25">
      <c r="A10153" t="s">
        <v>241</v>
      </c>
      <c r="B10153" s="1">
        <v>45596</v>
      </c>
      <c r="C10153" t="s">
        <v>1050</v>
      </c>
      <c r="D10153" t="s">
        <v>1051</v>
      </c>
      <c r="E10153" s="4">
        <v>-195130.55999999994</v>
      </c>
      <c r="F10153" t="s">
        <v>567</v>
      </c>
      <c r="G10153" t="s">
        <v>511</v>
      </c>
      <c r="H10153" t="s">
        <v>355</v>
      </c>
      <c r="I10153" t="s">
        <v>356</v>
      </c>
      <c r="J10153" t="s">
        <v>689</v>
      </c>
      <c r="L10153" t="s">
        <v>348</v>
      </c>
      <c r="M10153" t="s">
        <v>356</v>
      </c>
      <c r="N10153" t="s">
        <v>573</v>
      </c>
    </row>
    <row r="10154" spans="1:14" hidden="1" x14ac:dyDescent="0.25">
      <c r="A10154" t="s">
        <v>241</v>
      </c>
      <c r="B10154" s="1">
        <v>45596</v>
      </c>
      <c r="C10154" t="s">
        <v>1054</v>
      </c>
      <c r="D10154" t="s">
        <v>1055</v>
      </c>
      <c r="E10154" s="4">
        <v>-913.88000000000102</v>
      </c>
      <c r="F10154" t="s">
        <v>567</v>
      </c>
      <c r="G10154" t="s">
        <v>511</v>
      </c>
      <c r="H10154" t="s">
        <v>355</v>
      </c>
      <c r="I10154" t="s">
        <v>356</v>
      </c>
      <c r="J10154" t="s">
        <v>689</v>
      </c>
      <c r="L10154" t="s">
        <v>355</v>
      </c>
      <c r="M10154" t="s">
        <v>356</v>
      </c>
      <c r="N10154" t="s">
        <v>573</v>
      </c>
    </row>
    <row r="10155" spans="1:14" hidden="1" x14ac:dyDescent="0.25">
      <c r="A10155" t="s">
        <v>241</v>
      </c>
      <c r="B10155" s="1">
        <v>45596</v>
      </c>
      <c r="C10155" t="s">
        <v>1211</v>
      </c>
      <c r="D10155" t="s">
        <v>1212</v>
      </c>
      <c r="E10155" s="4">
        <v>-267.07</v>
      </c>
      <c r="F10155" t="s">
        <v>567</v>
      </c>
      <c r="G10155" t="s">
        <v>511</v>
      </c>
      <c r="H10155" t="s">
        <v>355</v>
      </c>
      <c r="I10155" t="s">
        <v>356</v>
      </c>
      <c r="J10155" t="s">
        <v>746</v>
      </c>
      <c r="L10155" t="s">
        <v>348</v>
      </c>
      <c r="M10155" t="s">
        <v>356</v>
      </c>
      <c r="N10155" t="s">
        <v>573</v>
      </c>
    </row>
    <row r="10156" spans="1:14" hidden="1" x14ac:dyDescent="0.25">
      <c r="A10156" t="s">
        <v>241</v>
      </c>
      <c r="B10156" s="1">
        <v>45596</v>
      </c>
      <c r="C10156" t="s">
        <v>1060</v>
      </c>
      <c r="D10156" t="s">
        <v>1061</v>
      </c>
      <c r="E10156" s="4">
        <v>-1661.5499999999831</v>
      </c>
      <c r="F10156" t="s">
        <v>567</v>
      </c>
      <c r="G10156" t="s">
        <v>511</v>
      </c>
      <c r="H10156" t="s">
        <v>355</v>
      </c>
      <c r="I10156" t="s">
        <v>356</v>
      </c>
      <c r="J10156" t="s">
        <v>689</v>
      </c>
      <c r="L10156" t="s">
        <v>355</v>
      </c>
      <c r="M10156" t="s">
        <v>356</v>
      </c>
      <c r="N10156" t="s">
        <v>573</v>
      </c>
    </row>
    <row r="10157" spans="1:14" hidden="1" x14ac:dyDescent="0.25">
      <c r="A10157" t="s">
        <v>241</v>
      </c>
      <c r="B10157" s="1">
        <v>45596</v>
      </c>
      <c r="C10157" t="s">
        <v>1064</v>
      </c>
      <c r="D10157" t="s">
        <v>1065</v>
      </c>
      <c r="E10157" s="4">
        <v>-2.8499999999999726</v>
      </c>
      <c r="F10157" t="s">
        <v>567</v>
      </c>
      <c r="G10157" t="s">
        <v>511</v>
      </c>
      <c r="H10157" t="s">
        <v>355</v>
      </c>
      <c r="I10157" t="s">
        <v>356</v>
      </c>
      <c r="J10157" t="s">
        <v>746</v>
      </c>
      <c r="L10157" t="s">
        <v>348</v>
      </c>
      <c r="M10157" t="s">
        <v>356</v>
      </c>
      <c r="N10157" t="s">
        <v>573</v>
      </c>
    </row>
    <row r="10158" spans="1:14" hidden="1" x14ac:dyDescent="0.25">
      <c r="A10158" t="s">
        <v>241</v>
      </c>
      <c r="B10158" s="1">
        <v>45596</v>
      </c>
      <c r="C10158" t="s">
        <v>1072</v>
      </c>
      <c r="D10158" t="s">
        <v>1073</v>
      </c>
      <c r="E10158" s="4">
        <v>-155798.72000000003</v>
      </c>
      <c r="F10158" t="s">
        <v>567</v>
      </c>
      <c r="G10158" t="s">
        <v>511</v>
      </c>
      <c r="H10158" t="s">
        <v>348</v>
      </c>
      <c r="I10158" t="s">
        <v>349</v>
      </c>
      <c r="J10158" t="s">
        <v>746</v>
      </c>
      <c r="L10158" t="s">
        <v>348</v>
      </c>
      <c r="M10158" t="s">
        <v>453</v>
      </c>
      <c r="N10158" t="s">
        <v>573</v>
      </c>
    </row>
    <row r="10159" spans="1:14" hidden="1" x14ac:dyDescent="0.25">
      <c r="A10159" t="s">
        <v>241</v>
      </c>
      <c r="B10159" s="1">
        <v>45596</v>
      </c>
      <c r="C10159" t="s">
        <v>1076</v>
      </c>
      <c r="D10159" t="s">
        <v>1077</v>
      </c>
      <c r="E10159" s="4">
        <v>-11645.029999999999</v>
      </c>
      <c r="F10159" t="s">
        <v>567</v>
      </c>
      <c r="G10159" t="s">
        <v>511</v>
      </c>
      <c r="H10159" t="s">
        <v>348</v>
      </c>
      <c r="I10159" t="s">
        <v>349</v>
      </c>
      <c r="J10159" t="s">
        <v>746</v>
      </c>
      <c r="L10159" t="s">
        <v>348</v>
      </c>
      <c r="M10159" t="s">
        <v>453</v>
      </c>
      <c r="N10159" t="s">
        <v>573</v>
      </c>
    </row>
    <row r="10160" spans="1:14" hidden="1" x14ac:dyDescent="0.25">
      <c r="A10160" t="s">
        <v>241</v>
      </c>
      <c r="B10160" s="1">
        <v>45596</v>
      </c>
      <c r="C10160" t="s">
        <v>1234</v>
      </c>
      <c r="D10160" t="s">
        <v>1235</v>
      </c>
      <c r="E10160" s="4">
        <v>-3.4000000000000909</v>
      </c>
      <c r="F10160" t="s">
        <v>567</v>
      </c>
      <c r="G10160" t="s">
        <v>511</v>
      </c>
      <c r="H10160" t="s">
        <v>348</v>
      </c>
      <c r="I10160" t="s">
        <v>349</v>
      </c>
      <c r="J10160" t="s">
        <v>746</v>
      </c>
      <c r="L10160" t="s">
        <v>348</v>
      </c>
      <c r="M10160" t="s">
        <v>453</v>
      </c>
      <c r="N10160" t="s">
        <v>573</v>
      </c>
    </row>
    <row r="10161" spans="1:14" hidden="1" x14ac:dyDescent="0.25">
      <c r="A10161" t="s">
        <v>241</v>
      </c>
      <c r="B10161" s="1">
        <v>45596</v>
      </c>
      <c r="C10161" t="s">
        <v>1215</v>
      </c>
      <c r="D10161" t="s">
        <v>1216</v>
      </c>
      <c r="E10161" s="4">
        <v>-6.24</v>
      </c>
      <c r="F10161" t="s">
        <v>567</v>
      </c>
      <c r="G10161" t="s">
        <v>511</v>
      </c>
      <c r="H10161" t="s">
        <v>348</v>
      </c>
      <c r="I10161" t="s">
        <v>349</v>
      </c>
      <c r="J10161" t="s">
        <v>746</v>
      </c>
      <c r="L10161" t="s">
        <v>348</v>
      </c>
      <c r="M10161" t="s">
        <v>453</v>
      </c>
      <c r="N10161" t="s">
        <v>573</v>
      </c>
    </row>
    <row r="10162" spans="1:14" hidden="1" x14ac:dyDescent="0.25">
      <c r="A10162" t="s">
        <v>241</v>
      </c>
      <c r="B10162" s="1">
        <v>45596</v>
      </c>
      <c r="C10162" t="s">
        <v>1217</v>
      </c>
      <c r="D10162" t="s">
        <v>1218</v>
      </c>
      <c r="E10162" s="4">
        <v>-336.31</v>
      </c>
      <c r="F10162" t="s">
        <v>567</v>
      </c>
      <c r="G10162" t="s">
        <v>511</v>
      </c>
      <c r="H10162" t="s">
        <v>348</v>
      </c>
      <c r="I10162" t="s">
        <v>349</v>
      </c>
      <c r="J10162" t="s">
        <v>746</v>
      </c>
      <c r="L10162" t="s">
        <v>348</v>
      </c>
      <c r="M10162" t="s">
        <v>453</v>
      </c>
      <c r="N10162" t="s">
        <v>573</v>
      </c>
    </row>
    <row r="10163" spans="1:14" hidden="1" x14ac:dyDescent="0.25">
      <c r="A10163" t="s">
        <v>241</v>
      </c>
      <c r="B10163" s="1">
        <v>45596</v>
      </c>
      <c r="C10163" t="s">
        <v>1087</v>
      </c>
      <c r="D10163" t="s">
        <v>1088</v>
      </c>
      <c r="E10163" s="4">
        <v>-767.9</v>
      </c>
      <c r="F10163" t="s">
        <v>567</v>
      </c>
      <c r="G10163" t="s">
        <v>511</v>
      </c>
      <c r="H10163" t="s">
        <v>348</v>
      </c>
      <c r="I10163" t="s">
        <v>349</v>
      </c>
      <c r="J10163" t="s">
        <v>746</v>
      </c>
      <c r="L10163" t="s">
        <v>348</v>
      </c>
      <c r="M10163" t="s">
        <v>453</v>
      </c>
      <c r="N10163" t="s">
        <v>573</v>
      </c>
    </row>
    <row r="10164" spans="1:14" hidden="1" x14ac:dyDescent="0.25">
      <c r="A10164" t="s">
        <v>241</v>
      </c>
      <c r="B10164" s="1">
        <v>45596</v>
      </c>
      <c r="C10164" t="s">
        <v>1091</v>
      </c>
      <c r="D10164" t="s">
        <v>1092</v>
      </c>
      <c r="E10164" s="4">
        <v>-4546.2599999999984</v>
      </c>
      <c r="F10164" t="s">
        <v>567</v>
      </c>
      <c r="G10164" t="s">
        <v>511</v>
      </c>
      <c r="H10164" t="s">
        <v>348</v>
      </c>
      <c r="I10164" t="s">
        <v>349</v>
      </c>
      <c r="J10164" t="s">
        <v>746</v>
      </c>
      <c r="L10164" t="s">
        <v>348</v>
      </c>
      <c r="M10164" t="s">
        <v>453</v>
      </c>
      <c r="N10164" t="s">
        <v>573</v>
      </c>
    </row>
    <row r="10165" spans="1:14" hidden="1" x14ac:dyDescent="0.25">
      <c r="A10165" t="s">
        <v>241</v>
      </c>
      <c r="B10165" s="1">
        <v>45596</v>
      </c>
      <c r="C10165" t="s">
        <v>1095</v>
      </c>
      <c r="D10165" t="s">
        <v>1096</v>
      </c>
      <c r="E10165" s="4">
        <v>-797.34</v>
      </c>
      <c r="F10165" t="s">
        <v>567</v>
      </c>
      <c r="G10165" t="s">
        <v>511</v>
      </c>
      <c r="H10165" t="s">
        <v>348</v>
      </c>
      <c r="I10165" t="s">
        <v>349</v>
      </c>
      <c r="J10165" t="s">
        <v>746</v>
      </c>
      <c r="L10165" t="s">
        <v>348</v>
      </c>
      <c r="M10165" t="s">
        <v>453</v>
      </c>
      <c r="N10165" t="s">
        <v>573</v>
      </c>
    </row>
    <row r="10166" spans="1:14" hidden="1" x14ac:dyDescent="0.25">
      <c r="A10166" t="s">
        <v>241</v>
      </c>
      <c r="B10166" s="1">
        <v>45596</v>
      </c>
      <c r="C10166" t="s">
        <v>1099</v>
      </c>
      <c r="D10166" t="s">
        <v>1100</v>
      </c>
      <c r="E10166" s="4">
        <v>-165.0000000000004</v>
      </c>
      <c r="F10166" t="s">
        <v>567</v>
      </c>
      <c r="G10166" t="s">
        <v>511</v>
      </c>
      <c r="H10166" t="s">
        <v>348</v>
      </c>
      <c r="I10166" t="s">
        <v>349</v>
      </c>
      <c r="J10166" t="s">
        <v>746</v>
      </c>
      <c r="L10166" t="s">
        <v>348</v>
      </c>
      <c r="M10166" t="s">
        <v>453</v>
      </c>
      <c r="N10166" t="s">
        <v>573</v>
      </c>
    </row>
    <row r="10167" spans="1:14" hidden="1" x14ac:dyDescent="0.25">
      <c r="A10167" t="s">
        <v>241</v>
      </c>
      <c r="B10167" s="1">
        <v>45596</v>
      </c>
      <c r="C10167" t="s">
        <v>1103</v>
      </c>
      <c r="D10167" t="s">
        <v>1104</v>
      </c>
      <c r="E10167" s="4">
        <v>-1910.7499999999995</v>
      </c>
      <c r="F10167" t="s">
        <v>567</v>
      </c>
      <c r="G10167" t="s">
        <v>511</v>
      </c>
      <c r="H10167" t="s">
        <v>348</v>
      </c>
      <c r="I10167" t="s">
        <v>349</v>
      </c>
      <c r="J10167" t="s">
        <v>746</v>
      </c>
      <c r="L10167" t="s">
        <v>348</v>
      </c>
      <c r="M10167" t="s">
        <v>453</v>
      </c>
      <c r="N10167" t="s">
        <v>573</v>
      </c>
    </row>
    <row r="10168" spans="1:14" hidden="1" x14ac:dyDescent="0.25">
      <c r="A10168" t="s">
        <v>241</v>
      </c>
      <c r="B10168" s="1">
        <v>45596</v>
      </c>
      <c r="C10168" t="s">
        <v>1107</v>
      </c>
      <c r="D10168" t="s">
        <v>1108</v>
      </c>
      <c r="E10168" s="4">
        <v>-1862.6499999999999</v>
      </c>
      <c r="F10168" t="s">
        <v>567</v>
      </c>
      <c r="G10168" t="s">
        <v>511</v>
      </c>
      <c r="H10168" t="s">
        <v>348</v>
      </c>
      <c r="I10168" t="s">
        <v>349</v>
      </c>
      <c r="J10168" t="s">
        <v>746</v>
      </c>
      <c r="L10168" t="s">
        <v>348</v>
      </c>
      <c r="M10168" t="s">
        <v>453</v>
      </c>
      <c r="N10168" t="s">
        <v>573</v>
      </c>
    </row>
    <row r="10169" spans="1:14" hidden="1" x14ac:dyDescent="0.25">
      <c r="A10169" t="s">
        <v>241</v>
      </c>
      <c r="B10169" s="1">
        <v>45596</v>
      </c>
      <c r="C10169" t="s">
        <v>1109</v>
      </c>
      <c r="D10169" t="s">
        <v>1110</v>
      </c>
      <c r="E10169" s="4">
        <v>-1237.2899999999995</v>
      </c>
      <c r="F10169" t="s">
        <v>567</v>
      </c>
      <c r="G10169" t="s">
        <v>511</v>
      </c>
      <c r="H10169" t="s">
        <v>348</v>
      </c>
      <c r="I10169" t="s">
        <v>349</v>
      </c>
      <c r="J10169" t="s">
        <v>746</v>
      </c>
      <c r="L10169" t="s">
        <v>348</v>
      </c>
      <c r="M10169" t="s">
        <v>453</v>
      </c>
      <c r="N10169" t="s">
        <v>573</v>
      </c>
    </row>
    <row r="10170" spans="1:14" hidden="1" x14ac:dyDescent="0.25">
      <c r="A10170" t="s">
        <v>241</v>
      </c>
      <c r="B10170" s="1">
        <v>45596</v>
      </c>
      <c r="C10170" t="s">
        <v>1111</v>
      </c>
      <c r="D10170" t="s">
        <v>1112</v>
      </c>
      <c r="E10170" s="4">
        <v>-1618.31</v>
      </c>
      <c r="F10170" t="s">
        <v>567</v>
      </c>
      <c r="G10170" t="s">
        <v>511</v>
      </c>
      <c r="H10170" t="s">
        <v>348</v>
      </c>
      <c r="I10170" t="s">
        <v>349</v>
      </c>
      <c r="J10170" t="s">
        <v>746</v>
      </c>
      <c r="L10170" t="s">
        <v>348</v>
      </c>
      <c r="M10170" t="s">
        <v>453</v>
      </c>
      <c r="N10170" t="s">
        <v>573</v>
      </c>
    </row>
    <row r="10171" spans="1:14" hidden="1" x14ac:dyDescent="0.25">
      <c r="A10171" t="s">
        <v>241</v>
      </c>
      <c r="B10171" s="1">
        <v>45596</v>
      </c>
      <c r="C10171" t="s">
        <v>1115</v>
      </c>
      <c r="D10171" t="s">
        <v>1116</v>
      </c>
      <c r="E10171" s="4">
        <v>-394.97000000001924</v>
      </c>
      <c r="F10171" t="s">
        <v>567</v>
      </c>
      <c r="G10171" t="s">
        <v>511</v>
      </c>
      <c r="H10171" t="s">
        <v>348</v>
      </c>
      <c r="I10171" t="s">
        <v>349</v>
      </c>
      <c r="J10171" t="s">
        <v>746</v>
      </c>
      <c r="L10171" t="s">
        <v>348</v>
      </c>
      <c r="M10171" t="s">
        <v>453</v>
      </c>
      <c r="N10171" t="s">
        <v>573</v>
      </c>
    </row>
    <row r="10172" spans="1:14" hidden="1" x14ac:dyDescent="0.25">
      <c r="A10172" t="s">
        <v>241</v>
      </c>
      <c r="B10172" s="1">
        <v>45596</v>
      </c>
      <c r="C10172" t="s">
        <v>1344</v>
      </c>
      <c r="D10172" t="s">
        <v>1345</v>
      </c>
      <c r="E10172" s="4">
        <v>-636.47</v>
      </c>
      <c r="F10172" t="s">
        <v>567</v>
      </c>
      <c r="G10172" t="s">
        <v>511</v>
      </c>
      <c r="H10172" t="s">
        <v>348</v>
      </c>
      <c r="I10172" t="s">
        <v>349</v>
      </c>
      <c r="J10172" t="s">
        <v>746</v>
      </c>
      <c r="L10172" t="s">
        <v>348</v>
      </c>
      <c r="M10172" t="s">
        <v>453</v>
      </c>
      <c r="N10172" t="s">
        <v>573</v>
      </c>
    </row>
    <row r="10173" spans="1:14" hidden="1" x14ac:dyDescent="0.25">
      <c r="A10173" t="s">
        <v>241</v>
      </c>
      <c r="B10173" s="1">
        <v>45596</v>
      </c>
      <c r="C10173" t="s">
        <v>1371</v>
      </c>
      <c r="D10173" t="s">
        <v>1372</v>
      </c>
      <c r="E10173" s="4">
        <v>-649.70999999998594</v>
      </c>
      <c r="F10173" t="s">
        <v>567</v>
      </c>
      <c r="G10173" t="s">
        <v>511</v>
      </c>
      <c r="H10173" t="s">
        <v>348</v>
      </c>
      <c r="I10173" t="s">
        <v>349</v>
      </c>
      <c r="J10173" t="s">
        <v>746</v>
      </c>
      <c r="M10173" t="s">
        <v>349</v>
      </c>
      <c r="N10173" t="s">
        <v>573</v>
      </c>
    </row>
    <row r="10174" spans="1:14" hidden="1" x14ac:dyDescent="0.25">
      <c r="A10174" t="s">
        <v>241</v>
      </c>
      <c r="B10174" s="1">
        <v>45596</v>
      </c>
      <c r="C10174" t="s">
        <v>1385</v>
      </c>
      <c r="D10174" t="s">
        <v>1386</v>
      </c>
      <c r="E10174" s="4">
        <v>344.66</v>
      </c>
      <c r="F10174" t="s">
        <v>567</v>
      </c>
      <c r="G10174" t="s">
        <v>511</v>
      </c>
      <c r="H10174" t="s">
        <v>348</v>
      </c>
      <c r="I10174" t="s">
        <v>349</v>
      </c>
      <c r="J10174" t="s">
        <v>746</v>
      </c>
      <c r="M10174" t="s">
        <v>349</v>
      </c>
      <c r="N10174" t="s">
        <v>573</v>
      </c>
    </row>
    <row r="10175" spans="1:14" hidden="1" x14ac:dyDescent="0.25">
      <c r="A10175" t="s">
        <v>241</v>
      </c>
      <c r="B10175" s="1">
        <v>45596</v>
      </c>
      <c r="C10175" t="s">
        <v>1387</v>
      </c>
      <c r="D10175" t="s">
        <v>1388</v>
      </c>
      <c r="E10175" s="4">
        <v>-874.02</v>
      </c>
      <c r="F10175" t="s">
        <v>567</v>
      </c>
      <c r="G10175" t="s">
        <v>511</v>
      </c>
      <c r="H10175" t="s">
        <v>348</v>
      </c>
      <c r="I10175" t="s">
        <v>349</v>
      </c>
      <c r="J10175" t="s">
        <v>746</v>
      </c>
      <c r="M10175" t="s">
        <v>349</v>
      </c>
      <c r="N10175" t="s">
        <v>573</v>
      </c>
    </row>
    <row r="10176" spans="1:14" hidden="1" x14ac:dyDescent="0.25">
      <c r="A10176" t="s">
        <v>241</v>
      </c>
      <c r="B10176" s="1">
        <v>45596</v>
      </c>
      <c r="C10176" t="s">
        <v>1117</v>
      </c>
      <c r="D10176" t="s">
        <v>1118</v>
      </c>
      <c r="E10176" s="4">
        <v>-3533.0699999999997</v>
      </c>
      <c r="F10176" t="s">
        <v>567</v>
      </c>
      <c r="G10176" t="s">
        <v>511</v>
      </c>
      <c r="H10176" t="s">
        <v>348</v>
      </c>
      <c r="I10176" t="s">
        <v>349</v>
      </c>
      <c r="J10176" t="s">
        <v>746</v>
      </c>
      <c r="L10176" t="s">
        <v>348</v>
      </c>
      <c r="M10176" t="s">
        <v>453</v>
      </c>
      <c r="N10176" t="s">
        <v>573</v>
      </c>
    </row>
    <row r="10177" spans="1:14" hidden="1" x14ac:dyDescent="0.25">
      <c r="A10177" t="s">
        <v>241</v>
      </c>
      <c r="B10177" s="1">
        <v>45596</v>
      </c>
      <c r="C10177" t="s">
        <v>1119</v>
      </c>
      <c r="D10177" t="s">
        <v>1120</v>
      </c>
      <c r="E10177" s="4">
        <v>-59027.529999999861</v>
      </c>
      <c r="F10177" t="s">
        <v>567</v>
      </c>
      <c r="G10177" t="s">
        <v>511</v>
      </c>
      <c r="H10177" t="s">
        <v>348</v>
      </c>
      <c r="I10177" t="s">
        <v>349</v>
      </c>
      <c r="J10177" t="s">
        <v>684</v>
      </c>
      <c r="L10177" t="s">
        <v>1121</v>
      </c>
      <c r="M10177" t="s">
        <v>453</v>
      </c>
      <c r="N10177" t="s">
        <v>573</v>
      </c>
    </row>
    <row r="10178" spans="1:14" hidden="1" x14ac:dyDescent="0.25">
      <c r="A10178" t="s">
        <v>241</v>
      </c>
      <c r="B10178" s="1">
        <v>45596</v>
      </c>
      <c r="C10178" t="s">
        <v>1124</v>
      </c>
      <c r="D10178" t="s">
        <v>1125</v>
      </c>
      <c r="E10178" s="4">
        <v>-210910</v>
      </c>
      <c r="F10178" t="s">
        <v>567</v>
      </c>
      <c r="G10178" t="s">
        <v>511</v>
      </c>
      <c r="H10178" t="s">
        <v>348</v>
      </c>
      <c r="I10178" t="s">
        <v>349</v>
      </c>
      <c r="J10178" t="s">
        <v>746</v>
      </c>
      <c r="L10178" t="s">
        <v>348</v>
      </c>
      <c r="M10178" t="s">
        <v>457</v>
      </c>
      <c r="N10178" t="s">
        <v>573</v>
      </c>
    </row>
    <row r="10179" spans="1:14" hidden="1" x14ac:dyDescent="0.25">
      <c r="A10179" t="s">
        <v>241</v>
      </c>
      <c r="B10179" s="1">
        <v>45596</v>
      </c>
      <c r="C10179" t="s">
        <v>565</v>
      </c>
      <c r="D10179" t="s">
        <v>566</v>
      </c>
      <c r="E10179" s="4">
        <v>305461.06000000006</v>
      </c>
      <c r="F10179" t="s">
        <v>567</v>
      </c>
      <c r="G10179" t="s">
        <v>471</v>
      </c>
      <c r="H10179" t="s">
        <v>291</v>
      </c>
      <c r="I10179" t="s">
        <v>292</v>
      </c>
      <c r="J10179" t="s">
        <v>251</v>
      </c>
      <c r="L10179" t="s">
        <v>376</v>
      </c>
      <c r="M10179" t="s">
        <v>377</v>
      </c>
      <c r="N10179" t="s">
        <v>486</v>
      </c>
    </row>
    <row r="10180" spans="1:14" hidden="1" x14ac:dyDescent="0.25">
      <c r="A10180" t="s">
        <v>241</v>
      </c>
      <c r="B10180" s="1">
        <v>45596</v>
      </c>
      <c r="C10180" t="s">
        <v>568</v>
      </c>
      <c r="D10180" t="s">
        <v>569</v>
      </c>
      <c r="E10180" s="4">
        <v>149671.76</v>
      </c>
      <c r="F10180" t="s">
        <v>567</v>
      </c>
      <c r="G10180" t="s">
        <v>471</v>
      </c>
      <c r="H10180" t="s">
        <v>291</v>
      </c>
      <c r="I10180" t="s">
        <v>292</v>
      </c>
      <c r="J10180" t="s">
        <v>251</v>
      </c>
      <c r="L10180" t="s">
        <v>376</v>
      </c>
      <c r="M10180" t="s">
        <v>377</v>
      </c>
      <c r="N10180" t="s">
        <v>486</v>
      </c>
    </row>
    <row r="10181" spans="1:14" hidden="1" x14ac:dyDescent="0.25">
      <c r="A10181" t="s">
        <v>241</v>
      </c>
      <c r="B10181" s="1">
        <v>45596</v>
      </c>
      <c r="C10181" t="s">
        <v>574</v>
      </c>
      <c r="D10181" t="s">
        <v>575</v>
      </c>
      <c r="E10181" s="4">
        <v>48563.500000000007</v>
      </c>
      <c r="F10181" t="s">
        <v>567</v>
      </c>
      <c r="G10181" t="s">
        <v>471</v>
      </c>
      <c r="H10181" t="s">
        <v>291</v>
      </c>
      <c r="I10181" t="s">
        <v>292</v>
      </c>
      <c r="J10181" t="s">
        <v>251</v>
      </c>
      <c r="L10181" t="s">
        <v>376</v>
      </c>
      <c r="M10181" t="s">
        <v>377</v>
      </c>
      <c r="N10181" t="s">
        <v>486</v>
      </c>
    </row>
    <row r="10182" spans="1:14" hidden="1" x14ac:dyDescent="0.25">
      <c r="A10182" t="s">
        <v>241</v>
      </c>
      <c r="B10182" s="1">
        <v>45596</v>
      </c>
      <c r="C10182" t="s">
        <v>578</v>
      </c>
      <c r="D10182" t="s">
        <v>579</v>
      </c>
      <c r="E10182" s="4">
        <v>1899.55</v>
      </c>
      <c r="F10182" t="s">
        <v>567</v>
      </c>
      <c r="G10182" t="s">
        <v>471</v>
      </c>
      <c r="H10182" t="s">
        <v>298</v>
      </c>
      <c r="I10182" t="s">
        <v>299</v>
      </c>
      <c r="J10182" t="s">
        <v>258</v>
      </c>
      <c r="L10182" t="s">
        <v>376</v>
      </c>
      <c r="M10182" t="s">
        <v>377</v>
      </c>
      <c r="N10182" t="s">
        <v>487</v>
      </c>
    </row>
    <row r="10183" spans="1:14" hidden="1" x14ac:dyDescent="0.25">
      <c r="A10183" t="s">
        <v>241</v>
      </c>
      <c r="B10183" s="1">
        <v>45596</v>
      </c>
      <c r="C10183" t="s">
        <v>582</v>
      </c>
      <c r="D10183" t="s">
        <v>583</v>
      </c>
      <c r="E10183" s="4">
        <v>17496.620000000003</v>
      </c>
      <c r="F10183" t="s">
        <v>567</v>
      </c>
      <c r="G10183" t="s">
        <v>471</v>
      </c>
      <c r="H10183" t="s">
        <v>291</v>
      </c>
      <c r="I10183" t="s">
        <v>292</v>
      </c>
      <c r="J10183" t="s">
        <v>251</v>
      </c>
      <c r="L10183" t="s">
        <v>376</v>
      </c>
      <c r="M10183" t="s">
        <v>377</v>
      </c>
      <c r="N10183" t="s">
        <v>482</v>
      </c>
    </row>
    <row r="10184" spans="1:14" hidden="1" x14ac:dyDescent="0.25">
      <c r="A10184" t="s">
        <v>241</v>
      </c>
      <c r="B10184" s="1">
        <v>45596</v>
      </c>
      <c r="C10184" t="s">
        <v>586</v>
      </c>
      <c r="D10184" t="s">
        <v>587</v>
      </c>
      <c r="E10184" s="4">
        <v>5443.0499999999993</v>
      </c>
      <c r="F10184" t="s">
        <v>567</v>
      </c>
      <c r="G10184" t="s">
        <v>471</v>
      </c>
      <c r="H10184" t="s">
        <v>298</v>
      </c>
      <c r="I10184" t="s">
        <v>299</v>
      </c>
      <c r="J10184" t="s">
        <v>258</v>
      </c>
      <c r="L10184" t="s">
        <v>376</v>
      </c>
      <c r="M10184" t="s">
        <v>377</v>
      </c>
      <c r="N10184" t="s">
        <v>487</v>
      </c>
    </row>
    <row r="10185" spans="1:14" hidden="1" x14ac:dyDescent="0.25">
      <c r="A10185" t="s">
        <v>241</v>
      </c>
      <c r="B10185" s="1">
        <v>45596</v>
      </c>
      <c r="C10185" t="s">
        <v>590</v>
      </c>
      <c r="D10185" t="s">
        <v>591</v>
      </c>
      <c r="E10185" s="4">
        <v>5941.53</v>
      </c>
      <c r="F10185" t="s">
        <v>567</v>
      </c>
      <c r="G10185" t="s">
        <v>471</v>
      </c>
      <c r="H10185" t="s">
        <v>298</v>
      </c>
      <c r="I10185" t="s">
        <v>299</v>
      </c>
      <c r="J10185" t="s">
        <v>258</v>
      </c>
      <c r="L10185" t="s">
        <v>376</v>
      </c>
      <c r="M10185" t="s">
        <v>377</v>
      </c>
      <c r="N10185" t="s">
        <v>487</v>
      </c>
    </row>
    <row r="10186" spans="1:14" hidden="1" x14ac:dyDescent="0.25">
      <c r="A10186" t="s">
        <v>241</v>
      </c>
      <c r="B10186" s="1">
        <v>45596</v>
      </c>
      <c r="C10186" t="s">
        <v>595</v>
      </c>
      <c r="D10186" t="s">
        <v>596</v>
      </c>
      <c r="E10186" s="4">
        <v>2523.7899999999995</v>
      </c>
      <c r="F10186" t="s">
        <v>567</v>
      </c>
      <c r="G10186" t="s">
        <v>471</v>
      </c>
      <c r="H10186" t="s">
        <v>311</v>
      </c>
      <c r="I10186" t="s">
        <v>312</v>
      </c>
      <c r="J10186" t="s">
        <v>264</v>
      </c>
      <c r="L10186" t="s">
        <v>376</v>
      </c>
      <c r="M10186" t="s">
        <v>377</v>
      </c>
      <c r="N10186" t="s">
        <v>477</v>
      </c>
    </row>
    <row r="10187" spans="1:14" hidden="1" x14ac:dyDescent="0.25">
      <c r="A10187" t="s">
        <v>241</v>
      </c>
      <c r="B10187" s="1">
        <v>45596</v>
      </c>
      <c r="C10187" t="s">
        <v>599</v>
      </c>
      <c r="D10187" t="s">
        <v>600</v>
      </c>
      <c r="E10187" s="4">
        <v>3359.9799999999996</v>
      </c>
      <c r="F10187" t="s">
        <v>567</v>
      </c>
      <c r="G10187" t="s">
        <v>471</v>
      </c>
      <c r="H10187" t="s">
        <v>298</v>
      </c>
      <c r="I10187" t="s">
        <v>299</v>
      </c>
      <c r="J10187" t="s">
        <v>258</v>
      </c>
      <c r="L10187" t="s">
        <v>376</v>
      </c>
      <c r="M10187" t="s">
        <v>377</v>
      </c>
      <c r="N10187" t="s">
        <v>482</v>
      </c>
    </row>
    <row r="10188" spans="1:14" hidden="1" x14ac:dyDescent="0.25">
      <c r="A10188" t="s">
        <v>241</v>
      </c>
      <c r="B10188" s="1">
        <v>45596</v>
      </c>
      <c r="C10188" t="s">
        <v>603</v>
      </c>
      <c r="D10188" t="s">
        <v>604</v>
      </c>
      <c r="E10188" s="4">
        <v>14083.24</v>
      </c>
      <c r="F10188" t="s">
        <v>567</v>
      </c>
      <c r="G10188" t="s">
        <v>471</v>
      </c>
      <c r="H10188" t="s">
        <v>311</v>
      </c>
      <c r="I10188" t="s">
        <v>312</v>
      </c>
      <c r="J10188" t="s">
        <v>264</v>
      </c>
      <c r="L10188" t="s">
        <v>376</v>
      </c>
      <c r="M10188" t="s">
        <v>377</v>
      </c>
      <c r="N10188" t="s">
        <v>487</v>
      </c>
    </row>
    <row r="10189" spans="1:14" hidden="1" x14ac:dyDescent="0.25">
      <c r="A10189" t="s">
        <v>241</v>
      </c>
      <c r="B10189" s="1">
        <v>45596</v>
      </c>
      <c r="C10189" t="s">
        <v>1130</v>
      </c>
      <c r="D10189" t="s">
        <v>1131</v>
      </c>
      <c r="E10189" s="4">
        <v>14991.880000000001</v>
      </c>
      <c r="F10189" t="s">
        <v>567</v>
      </c>
      <c r="G10189" t="s">
        <v>471</v>
      </c>
      <c r="H10189" t="s">
        <v>291</v>
      </c>
      <c r="I10189" t="s">
        <v>292</v>
      </c>
      <c r="J10189" t="s">
        <v>251</v>
      </c>
      <c r="L10189" t="s">
        <v>376</v>
      </c>
      <c r="M10189" t="s">
        <v>377</v>
      </c>
      <c r="N10189" t="s">
        <v>487</v>
      </c>
    </row>
    <row r="10190" spans="1:14" hidden="1" x14ac:dyDescent="0.25">
      <c r="A10190" t="s">
        <v>241</v>
      </c>
      <c r="B10190" s="1">
        <v>45596</v>
      </c>
      <c r="C10190" t="s">
        <v>1364</v>
      </c>
      <c r="D10190" t="s">
        <v>1365</v>
      </c>
      <c r="E10190" s="4">
        <v>88.91</v>
      </c>
      <c r="F10190" t="s">
        <v>567</v>
      </c>
      <c r="G10190" t="s">
        <v>471</v>
      </c>
      <c r="H10190" t="s">
        <v>311</v>
      </c>
      <c r="I10190" t="s">
        <v>312</v>
      </c>
      <c r="J10190" t="s">
        <v>264</v>
      </c>
      <c r="L10190" t="s">
        <v>376</v>
      </c>
      <c r="M10190" t="s">
        <v>377</v>
      </c>
      <c r="N10190" t="s">
        <v>480</v>
      </c>
    </row>
    <row r="10191" spans="1:14" hidden="1" x14ac:dyDescent="0.25">
      <c r="A10191" t="s">
        <v>241</v>
      </c>
      <c r="B10191" s="1">
        <v>45596</v>
      </c>
      <c r="C10191" t="s">
        <v>627</v>
      </c>
      <c r="D10191" t="s">
        <v>628</v>
      </c>
      <c r="E10191" s="4">
        <v>164766.68999999997</v>
      </c>
      <c r="F10191" t="s">
        <v>567</v>
      </c>
      <c r="G10191" t="s">
        <v>471</v>
      </c>
      <c r="H10191" t="s">
        <v>295</v>
      </c>
      <c r="I10191" t="s">
        <v>254</v>
      </c>
      <c r="J10191" t="s">
        <v>253</v>
      </c>
      <c r="L10191" t="s">
        <v>378</v>
      </c>
      <c r="M10191" t="s">
        <v>379</v>
      </c>
      <c r="N10191" t="s">
        <v>486</v>
      </c>
    </row>
    <row r="10192" spans="1:14" hidden="1" x14ac:dyDescent="0.25">
      <c r="A10192" t="s">
        <v>241</v>
      </c>
      <c r="B10192" s="1">
        <v>45596</v>
      </c>
      <c r="C10192" t="s">
        <v>631</v>
      </c>
      <c r="D10192" t="s">
        <v>632</v>
      </c>
      <c r="E10192" s="4">
        <v>111.97</v>
      </c>
      <c r="F10192" t="s">
        <v>567</v>
      </c>
      <c r="G10192" t="s">
        <v>471</v>
      </c>
      <c r="H10192" t="s">
        <v>301</v>
      </c>
      <c r="I10192" t="s">
        <v>302</v>
      </c>
      <c r="J10192" t="s">
        <v>258</v>
      </c>
      <c r="L10192" t="s">
        <v>378</v>
      </c>
      <c r="M10192" t="s">
        <v>379</v>
      </c>
      <c r="N10192" t="s">
        <v>486</v>
      </c>
    </row>
    <row r="10193" spans="1:14" hidden="1" x14ac:dyDescent="0.25">
      <c r="A10193" t="s">
        <v>241</v>
      </c>
      <c r="B10193" s="1">
        <v>45596</v>
      </c>
      <c r="C10193" t="s">
        <v>633</v>
      </c>
      <c r="D10193" t="s">
        <v>634</v>
      </c>
      <c r="E10193" s="4">
        <v>42728.71</v>
      </c>
      <c r="F10193" t="s">
        <v>567</v>
      </c>
      <c r="G10193" t="s">
        <v>471</v>
      </c>
      <c r="H10193" t="s">
        <v>295</v>
      </c>
      <c r="I10193" t="s">
        <v>254</v>
      </c>
      <c r="J10193" t="s">
        <v>253</v>
      </c>
      <c r="L10193" t="s">
        <v>378</v>
      </c>
      <c r="M10193" t="s">
        <v>379</v>
      </c>
      <c r="N10193" t="s">
        <v>486</v>
      </c>
    </row>
    <row r="10194" spans="1:14" hidden="1" x14ac:dyDescent="0.25">
      <c r="A10194" t="s">
        <v>241</v>
      </c>
      <c r="B10194" s="1">
        <v>45596</v>
      </c>
      <c r="C10194" t="s">
        <v>640</v>
      </c>
      <c r="D10194" t="s">
        <v>641</v>
      </c>
      <c r="E10194" s="4">
        <v>60.79</v>
      </c>
      <c r="F10194" t="s">
        <v>567</v>
      </c>
      <c r="G10194" t="s">
        <v>471</v>
      </c>
      <c r="H10194" t="s">
        <v>301</v>
      </c>
      <c r="I10194" t="s">
        <v>302</v>
      </c>
      <c r="J10194" t="s">
        <v>258</v>
      </c>
      <c r="L10194" t="s">
        <v>378</v>
      </c>
      <c r="M10194" t="s">
        <v>379</v>
      </c>
      <c r="N10194" t="s">
        <v>485</v>
      </c>
    </row>
    <row r="10195" spans="1:14" hidden="1" x14ac:dyDescent="0.25">
      <c r="A10195" t="s">
        <v>241</v>
      </c>
      <c r="B10195" s="1">
        <v>45596</v>
      </c>
      <c r="C10195" t="s">
        <v>646</v>
      </c>
      <c r="D10195" t="s">
        <v>647</v>
      </c>
      <c r="E10195" s="4">
        <v>423724.72</v>
      </c>
      <c r="F10195" t="s">
        <v>567</v>
      </c>
      <c r="G10195" t="s">
        <v>471</v>
      </c>
      <c r="H10195" t="s">
        <v>295</v>
      </c>
      <c r="I10195" t="s">
        <v>254</v>
      </c>
      <c r="J10195" t="s">
        <v>253</v>
      </c>
      <c r="L10195" t="s">
        <v>378</v>
      </c>
      <c r="M10195" t="s">
        <v>379</v>
      </c>
      <c r="N10195" t="s">
        <v>486</v>
      </c>
    </row>
    <row r="10196" spans="1:14" hidden="1" x14ac:dyDescent="0.25">
      <c r="A10196" t="s">
        <v>241</v>
      </c>
      <c r="B10196" s="1">
        <v>45596</v>
      </c>
      <c r="C10196" t="s">
        <v>650</v>
      </c>
      <c r="D10196" t="s">
        <v>651</v>
      </c>
      <c r="E10196" s="4">
        <v>29912.32</v>
      </c>
      <c r="F10196" t="s">
        <v>567</v>
      </c>
      <c r="G10196" t="s">
        <v>471</v>
      </c>
      <c r="H10196" t="s">
        <v>308</v>
      </c>
      <c r="I10196" t="s">
        <v>309</v>
      </c>
      <c r="J10196" t="s">
        <v>264</v>
      </c>
      <c r="L10196" t="s">
        <v>378</v>
      </c>
      <c r="M10196" t="s">
        <v>379</v>
      </c>
      <c r="N10196" t="s">
        <v>487</v>
      </c>
    </row>
    <row r="10197" spans="1:14" hidden="1" x14ac:dyDescent="0.25">
      <c r="A10197" t="s">
        <v>241</v>
      </c>
      <c r="B10197" s="1">
        <v>45596</v>
      </c>
      <c r="C10197" t="s">
        <v>652</v>
      </c>
      <c r="D10197" t="s">
        <v>653</v>
      </c>
      <c r="E10197" s="4">
        <v>8882.64</v>
      </c>
      <c r="F10197" t="s">
        <v>567</v>
      </c>
      <c r="G10197" t="s">
        <v>471</v>
      </c>
      <c r="H10197" t="s">
        <v>308</v>
      </c>
      <c r="I10197" t="s">
        <v>309</v>
      </c>
      <c r="J10197" t="s">
        <v>264</v>
      </c>
      <c r="L10197" t="s">
        <v>378</v>
      </c>
      <c r="M10197" t="s">
        <v>379</v>
      </c>
      <c r="N10197" t="s">
        <v>487</v>
      </c>
    </row>
    <row r="10198" spans="1:14" hidden="1" x14ac:dyDescent="0.25">
      <c r="A10198" t="s">
        <v>241</v>
      </c>
      <c r="B10198" s="1">
        <v>45596</v>
      </c>
      <c r="C10198" t="s">
        <v>656</v>
      </c>
      <c r="D10198" t="s">
        <v>657</v>
      </c>
      <c r="E10198" s="4">
        <v>2940.8700000000003</v>
      </c>
      <c r="F10198" t="s">
        <v>567</v>
      </c>
      <c r="G10198" t="s">
        <v>471</v>
      </c>
      <c r="H10198" t="s">
        <v>308</v>
      </c>
      <c r="I10198" t="s">
        <v>309</v>
      </c>
      <c r="J10198" t="s">
        <v>264</v>
      </c>
      <c r="L10198" t="s">
        <v>378</v>
      </c>
      <c r="M10198" t="s">
        <v>379</v>
      </c>
      <c r="N10198" t="s">
        <v>487</v>
      </c>
    </row>
    <row r="10199" spans="1:14" hidden="1" x14ac:dyDescent="0.25">
      <c r="A10199" t="s">
        <v>241</v>
      </c>
      <c r="B10199" s="1">
        <v>45596</v>
      </c>
      <c r="C10199" t="s">
        <v>663</v>
      </c>
      <c r="D10199" t="s">
        <v>664</v>
      </c>
      <c r="E10199" s="4">
        <v>4561.4999999999982</v>
      </c>
      <c r="F10199" t="s">
        <v>567</v>
      </c>
      <c r="G10199" t="s">
        <v>471</v>
      </c>
      <c r="H10199" t="s">
        <v>308</v>
      </c>
      <c r="I10199" t="s">
        <v>309</v>
      </c>
      <c r="J10199" t="s">
        <v>264</v>
      </c>
      <c r="L10199" t="s">
        <v>378</v>
      </c>
      <c r="M10199" t="s">
        <v>379</v>
      </c>
      <c r="N10199" t="s">
        <v>487</v>
      </c>
    </row>
    <row r="10200" spans="1:14" hidden="1" x14ac:dyDescent="0.25">
      <c r="A10200" t="s">
        <v>241</v>
      </c>
      <c r="B10200" s="1">
        <v>45596</v>
      </c>
      <c r="C10200" t="s">
        <v>668</v>
      </c>
      <c r="D10200" t="s">
        <v>669</v>
      </c>
      <c r="E10200" s="4">
        <v>4908.7949999999992</v>
      </c>
      <c r="F10200" t="s">
        <v>567</v>
      </c>
      <c r="G10200" t="s">
        <v>471</v>
      </c>
      <c r="H10200" t="s">
        <v>308</v>
      </c>
      <c r="I10200" t="s">
        <v>309</v>
      </c>
      <c r="J10200" t="s">
        <v>264</v>
      </c>
      <c r="L10200" t="s">
        <v>378</v>
      </c>
      <c r="M10200" t="s">
        <v>379</v>
      </c>
      <c r="N10200" t="s">
        <v>487</v>
      </c>
    </row>
    <row r="10201" spans="1:14" hidden="1" x14ac:dyDescent="0.25">
      <c r="A10201" t="s">
        <v>241</v>
      </c>
      <c r="B10201" s="1">
        <v>45596</v>
      </c>
      <c r="C10201" t="s">
        <v>672</v>
      </c>
      <c r="D10201" t="s">
        <v>673</v>
      </c>
      <c r="E10201" s="4">
        <v>17211.280000000002</v>
      </c>
      <c r="F10201" t="s">
        <v>567</v>
      </c>
      <c r="G10201" t="s">
        <v>471</v>
      </c>
      <c r="H10201" t="s">
        <v>308</v>
      </c>
      <c r="I10201" t="s">
        <v>309</v>
      </c>
      <c r="J10201" t="s">
        <v>264</v>
      </c>
      <c r="L10201" t="s">
        <v>378</v>
      </c>
      <c r="M10201" t="s">
        <v>379</v>
      </c>
      <c r="N10201" t="s">
        <v>487</v>
      </c>
    </row>
    <row r="10202" spans="1:14" hidden="1" x14ac:dyDescent="0.25">
      <c r="A10202" t="s">
        <v>241</v>
      </c>
      <c r="B10202" s="1">
        <v>45596</v>
      </c>
      <c r="C10202" t="s">
        <v>676</v>
      </c>
      <c r="D10202" t="s">
        <v>677</v>
      </c>
      <c r="E10202" s="4">
        <v>102858.84999999999</v>
      </c>
      <c r="F10202" t="s">
        <v>567</v>
      </c>
      <c r="G10202" t="s">
        <v>471</v>
      </c>
      <c r="H10202" t="s">
        <v>308</v>
      </c>
      <c r="I10202" t="s">
        <v>309</v>
      </c>
      <c r="J10202" t="s">
        <v>264</v>
      </c>
      <c r="L10202" t="s">
        <v>378</v>
      </c>
      <c r="M10202" t="s">
        <v>379</v>
      </c>
      <c r="N10202" t="s">
        <v>477</v>
      </c>
    </row>
    <row r="10203" spans="1:14" hidden="1" x14ac:dyDescent="0.25">
      <c r="A10203" t="s">
        <v>241</v>
      </c>
      <c r="B10203" s="1">
        <v>45596</v>
      </c>
      <c r="C10203" t="s">
        <v>680</v>
      </c>
      <c r="D10203" t="s">
        <v>681</v>
      </c>
      <c r="E10203" s="4">
        <v>40240.37000000001</v>
      </c>
      <c r="F10203" t="s">
        <v>567</v>
      </c>
      <c r="G10203" t="s">
        <v>471</v>
      </c>
      <c r="H10203" t="s">
        <v>308</v>
      </c>
      <c r="I10203" t="s">
        <v>309</v>
      </c>
      <c r="J10203" t="s">
        <v>264</v>
      </c>
      <c r="L10203" t="s">
        <v>378</v>
      </c>
      <c r="M10203" t="s">
        <v>379</v>
      </c>
      <c r="N10203" t="s">
        <v>487</v>
      </c>
    </row>
    <row r="10204" spans="1:14" hidden="1" x14ac:dyDescent="0.25">
      <c r="A10204" t="s">
        <v>241</v>
      </c>
      <c r="B10204" s="1">
        <v>45596</v>
      </c>
      <c r="C10204" t="s">
        <v>685</v>
      </c>
      <c r="D10204" t="s">
        <v>686</v>
      </c>
      <c r="E10204" s="4">
        <v>800</v>
      </c>
      <c r="F10204" t="s">
        <v>567</v>
      </c>
      <c r="G10204" t="s">
        <v>471</v>
      </c>
      <c r="H10204" t="s">
        <v>301</v>
      </c>
      <c r="I10204" t="s">
        <v>302</v>
      </c>
      <c r="J10204" t="s">
        <v>258</v>
      </c>
      <c r="L10204" t="s">
        <v>378</v>
      </c>
      <c r="M10204" t="s">
        <v>379</v>
      </c>
      <c r="N10204" t="s">
        <v>486</v>
      </c>
    </row>
    <row r="10205" spans="1:14" hidden="1" x14ac:dyDescent="0.25">
      <c r="A10205" t="s">
        <v>241</v>
      </c>
      <c r="B10205" s="1">
        <v>45596</v>
      </c>
      <c r="C10205" t="s">
        <v>690</v>
      </c>
      <c r="D10205" t="s">
        <v>691</v>
      </c>
      <c r="E10205" s="4">
        <v>28603</v>
      </c>
      <c r="F10205" t="s">
        <v>567</v>
      </c>
      <c r="G10205" t="s">
        <v>471</v>
      </c>
      <c r="H10205" t="s">
        <v>308</v>
      </c>
      <c r="I10205" t="s">
        <v>309</v>
      </c>
      <c r="J10205" t="s">
        <v>264</v>
      </c>
      <c r="L10205" t="s">
        <v>378</v>
      </c>
      <c r="M10205" t="s">
        <v>379</v>
      </c>
      <c r="N10205" t="s">
        <v>487</v>
      </c>
    </row>
    <row r="10206" spans="1:14" hidden="1" x14ac:dyDescent="0.25">
      <c r="A10206" t="s">
        <v>241</v>
      </c>
      <c r="B10206" s="1">
        <v>45596</v>
      </c>
      <c r="C10206" t="s">
        <v>692</v>
      </c>
      <c r="D10206" t="s">
        <v>693</v>
      </c>
      <c r="E10206" s="4">
        <v>23733.33</v>
      </c>
      <c r="F10206" t="s">
        <v>567</v>
      </c>
      <c r="G10206" t="s">
        <v>471</v>
      </c>
      <c r="H10206" t="s">
        <v>308</v>
      </c>
      <c r="I10206" t="s">
        <v>309</v>
      </c>
      <c r="J10206" t="s">
        <v>264</v>
      </c>
      <c r="L10206" t="s">
        <v>378</v>
      </c>
      <c r="M10206" t="s">
        <v>379</v>
      </c>
      <c r="N10206" t="s">
        <v>487</v>
      </c>
    </row>
    <row r="10207" spans="1:14" hidden="1" x14ac:dyDescent="0.25">
      <c r="A10207" t="s">
        <v>241</v>
      </c>
      <c r="B10207" s="1">
        <v>45596</v>
      </c>
      <c r="C10207" t="s">
        <v>696</v>
      </c>
      <c r="D10207" t="s">
        <v>697</v>
      </c>
      <c r="E10207" s="4">
        <v>4135.3600000000006</v>
      </c>
      <c r="F10207" t="s">
        <v>567</v>
      </c>
      <c r="G10207" t="s">
        <v>471</v>
      </c>
      <c r="H10207" t="s">
        <v>308</v>
      </c>
      <c r="I10207" t="s">
        <v>309</v>
      </c>
      <c r="J10207" t="s">
        <v>264</v>
      </c>
      <c r="L10207" t="s">
        <v>378</v>
      </c>
      <c r="M10207" t="s">
        <v>379</v>
      </c>
      <c r="N10207" t="s">
        <v>487</v>
      </c>
    </row>
    <row r="10208" spans="1:14" hidden="1" x14ac:dyDescent="0.25">
      <c r="A10208" t="s">
        <v>241</v>
      </c>
      <c r="B10208" s="1">
        <v>45596</v>
      </c>
      <c r="C10208" t="s">
        <v>698</v>
      </c>
      <c r="D10208" t="s">
        <v>699</v>
      </c>
      <c r="E10208" s="4">
        <v>1460.5</v>
      </c>
      <c r="F10208" t="s">
        <v>567</v>
      </c>
      <c r="G10208" t="s">
        <v>471</v>
      </c>
      <c r="H10208" t="s">
        <v>308</v>
      </c>
      <c r="I10208" t="s">
        <v>309</v>
      </c>
      <c r="J10208" t="s">
        <v>264</v>
      </c>
      <c r="L10208" t="s">
        <v>378</v>
      </c>
      <c r="M10208" t="s">
        <v>379</v>
      </c>
      <c r="N10208" t="s">
        <v>487</v>
      </c>
    </row>
    <row r="10209" spans="1:14" hidden="1" x14ac:dyDescent="0.25">
      <c r="A10209" t="s">
        <v>241</v>
      </c>
      <c r="B10209" s="1">
        <v>45596</v>
      </c>
      <c r="C10209" t="s">
        <v>1132</v>
      </c>
      <c r="D10209" t="s">
        <v>1133</v>
      </c>
      <c r="E10209" s="4">
        <v>1426.08</v>
      </c>
      <c r="F10209" t="s">
        <v>567</v>
      </c>
      <c r="G10209" t="s">
        <v>471</v>
      </c>
      <c r="H10209" t="s">
        <v>308</v>
      </c>
      <c r="I10209" t="s">
        <v>309</v>
      </c>
      <c r="J10209" t="s">
        <v>264</v>
      </c>
      <c r="L10209" t="s">
        <v>378</v>
      </c>
      <c r="M10209" t="s">
        <v>379</v>
      </c>
      <c r="N10209" t="s">
        <v>480</v>
      </c>
    </row>
    <row r="10210" spans="1:14" hidden="1" x14ac:dyDescent="0.25">
      <c r="A10210" t="s">
        <v>241</v>
      </c>
      <c r="B10210" s="1">
        <v>45596</v>
      </c>
      <c r="C10210" t="s">
        <v>1134</v>
      </c>
      <c r="D10210" t="s">
        <v>1135</v>
      </c>
      <c r="E10210" s="4">
        <v>38813.060000000005</v>
      </c>
      <c r="F10210" t="s">
        <v>567</v>
      </c>
      <c r="G10210" t="s">
        <v>471</v>
      </c>
      <c r="H10210" t="s">
        <v>301</v>
      </c>
      <c r="I10210" t="s">
        <v>302</v>
      </c>
      <c r="J10210" t="s">
        <v>258</v>
      </c>
      <c r="L10210" t="s">
        <v>378</v>
      </c>
      <c r="M10210" t="s">
        <v>379</v>
      </c>
      <c r="N10210" t="s">
        <v>486</v>
      </c>
    </row>
    <row r="10211" spans="1:14" hidden="1" x14ac:dyDescent="0.25">
      <c r="A10211" t="s">
        <v>241</v>
      </c>
      <c r="B10211" s="1">
        <v>45596</v>
      </c>
      <c r="C10211" t="s">
        <v>1136</v>
      </c>
      <c r="D10211" t="s">
        <v>1137</v>
      </c>
      <c r="E10211" s="4">
        <v>2520</v>
      </c>
      <c r="F10211" t="s">
        <v>567</v>
      </c>
      <c r="G10211" t="s">
        <v>471</v>
      </c>
      <c r="H10211" t="s">
        <v>308</v>
      </c>
      <c r="I10211" t="s">
        <v>309</v>
      </c>
      <c r="J10211" t="s">
        <v>264</v>
      </c>
      <c r="L10211" t="s">
        <v>378</v>
      </c>
      <c r="M10211" t="s">
        <v>379</v>
      </c>
      <c r="N10211" t="s">
        <v>487</v>
      </c>
    </row>
    <row r="10212" spans="1:14" hidden="1" x14ac:dyDescent="0.25">
      <c r="A10212" t="s">
        <v>241</v>
      </c>
      <c r="B10212" s="1">
        <v>45596</v>
      </c>
      <c r="C10212" t="s">
        <v>1140</v>
      </c>
      <c r="D10212" t="s">
        <v>1141</v>
      </c>
      <c r="E10212" s="4">
        <v>10833.3</v>
      </c>
      <c r="F10212" t="s">
        <v>567</v>
      </c>
      <c r="G10212" t="s">
        <v>471</v>
      </c>
      <c r="H10212" t="s">
        <v>308</v>
      </c>
      <c r="I10212" t="s">
        <v>309</v>
      </c>
      <c r="J10212" t="s">
        <v>264</v>
      </c>
      <c r="L10212" t="s">
        <v>378</v>
      </c>
      <c r="M10212" t="s">
        <v>379</v>
      </c>
      <c r="N10212" t="s">
        <v>487</v>
      </c>
    </row>
    <row r="10213" spans="1:14" hidden="1" x14ac:dyDescent="0.25">
      <c r="A10213" t="s">
        <v>241</v>
      </c>
      <c r="B10213" s="1">
        <v>45596</v>
      </c>
      <c r="C10213" t="s">
        <v>1221</v>
      </c>
      <c r="D10213" t="s">
        <v>1222</v>
      </c>
      <c r="E10213" s="4">
        <v>39836.6</v>
      </c>
      <c r="F10213" t="s">
        <v>567</v>
      </c>
      <c r="G10213" t="s">
        <v>471</v>
      </c>
      <c r="H10213" t="s">
        <v>317</v>
      </c>
      <c r="I10213" t="s">
        <v>318</v>
      </c>
      <c r="J10213" t="s">
        <v>276</v>
      </c>
      <c r="L10213" t="s">
        <v>390</v>
      </c>
      <c r="M10213" t="s">
        <v>391</v>
      </c>
      <c r="N10213" t="s">
        <v>487</v>
      </c>
    </row>
    <row r="10214" spans="1:14" hidden="1" x14ac:dyDescent="0.25">
      <c r="A10214" t="s">
        <v>241</v>
      </c>
      <c r="B10214" s="1">
        <v>45596</v>
      </c>
      <c r="C10214" t="s">
        <v>1310</v>
      </c>
      <c r="D10214" t="s">
        <v>1311</v>
      </c>
      <c r="E10214" s="4">
        <v>38166.67</v>
      </c>
      <c r="F10214" t="s">
        <v>567</v>
      </c>
      <c r="G10214" t="s">
        <v>471</v>
      </c>
      <c r="H10214" t="s">
        <v>308</v>
      </c>
      <c r="I10214" t="s">
        <v>309</v>
      </c>
      <c r="J10214" t="s">
        <v>264</v>
      </c>
      <c r="L10214" t="s">
        <v>378</v>
      </c>
      <c r="M10214" t="s">
        <v>379</v>
      </c>
      <c r="N10214" t="s">
        <v>487</v>
      </c>
    </row>
    <row r="10215" spans="1:14" hidden="1" x14ac:dyDescent="0.25">
      <c r="A10215" t="s">
        <v>241</v>
      </c>
      <c r="B10215" s="1">
        <v>45596</v>
      </c>
      <c r="C10215" t="s">
        <v>702</v>
      </c>
      <c r="D10215" t="s">
        <v>703</v>
      </c>
      <c r="E10215" s="4">
        <v>10833.3</v>
      </c>
      <c r="F10215" t="s">
        <v>567</v>
      </c>
      <c r="G10215" t="s">
        <v>471</v>
      </c>
      <c r="H10215" t="s">
        <v>311</v>
      </c>
      <c r="I10215" t="s">
        <v>312</v>
      </c>
      <c r="J10215" t="s">
        <v>264</v>
      </c>
      <c r="L10215" t="s">
        <v>378</v>
      </c>
      <c r="M10215" t="s">
        <v>379</v>
      </c>
      <c r="N10215" t="s">
        <v>487</v>
      </c>
    </row>
    <row r="10216" spans="1:14" hidden="1" x14ac:dyDescent="0.25">
      <c r="A10216" t="s">
        <v>241</v>
      </c>
      <c r="B10216" s="1">
        <v>45596</v>
      </c>
      <c r="C10216" t="s">
        <v>1312</v>
      </c>
      <c r="D10216" t="s">
        <v>1313</v>
      </c>
      <c r="E10216" s="4">
        <v>14767.5</v>
      </c>
      <c r="F10216" t="s">
        <v>567</v>
      </c>
      <c r="G10216" t="s">
        <v>471</v>
      </c>
      <c r="H10216" t="s">
        <v>311</v>
      </c>
      <c r="I10216" t="s">
        <v>312</v>
      </c>
      <c r="J10216" t="s">
        <v>264</v>
      </c>
      <c r="L10216" t="s">
        <v>378</v>
      </c>
      <c r="M10216" t="s">
        <v>379</v>
      </c>
      <c r="N10216" t="s">
        <v>487</v>
      </c>
    </row>
    <row r="10217" spans="1:14" hidden="1" x14ac:dyDescent="0.25">
      <c r="A10217" t="s">
        <v>241</v>
      </c>
      <c r="B10217" s="1">
        <v>45596</v>
      </c>
      <c r="C10217" t="s">
        <v>1146</v>
      </c>
      <c r="D10217" t="s">
        <v>1147</v>
      </c>
      <c r="E10217" s="4">
        <v>25500</v>
      </c>
      <c r="F10217" t="s">
        <v>567</v>
      </c>
      <c r="G10217" t="s">
        <v>471</v>
      </c>
      <c r="H10217" t="s">
        <v>311</v>
      </c>
      <c r="I10217" t="s">
        <v>312</v>
      </c>
      <c r="J10217" t="s">
        <v>264</v>
      </c>
      <c r="L10217" t="s">
        <v>378</v>
      </c>
      <c r="M10217" t="s">
        <v>379</v>
      </c>
      <c r="N10217" t="s">
        <v>487</v>
      </c>
    </row>
    <row r="10218" spans="1:14" hidden="1" x14ac:dyDescent="0.25">
      <c r="A10218" t="s">
        <v>241</v>
      </c>
      <c r="B10218" s="1">
        <v>45596</v>
      </c>
      <c r="C10218" t="s">
        <v>1273</v>
      </c>
      <c r="D10218" t="s">
        <v>1274</v>
      </c>
      <c r="E10218" s="4">
        <v>6933.2999999999993</v>
      </c>
      <c r="F10218" t="s">
        <v>567</v>
      </c>
      <c r="G10218" t="s">
        <v>471</v>
      </c>
      <c r="H10218" t="s">
        <v>301</v>
      </c>
      <c r="I10218" t="s">
        <v>302</v>
      </c>
      <c r="J10218" t="s">
        <v>258</v>
      </c>
      <c r="L10218" t="s">
        <v>378</v>
      </c>
      <c r="M10218" t="s">
        <v>379</v>
      </c>
      <c r="N10218" t="s">
        <v>487</v>
      </c>
    </row>
    <row r="10219" spans="1:14" hidden="1" x14ac:dyDescent="0.25">
      <c r="A10219" t="s">
        <v>241</v>
      </c>
      <c r="B10219" s="1">
        <v>45596</v>
      </c>
      <c r="C10219" t="s">
        <v>1260</v>
      </c>
      <c r="D10219" t="s">
        <v>1261</v>
      </c>
      <c r="E10219" s="4">
        <v>2000</v>
      </c>
      <c r="F10219" t="s">
        <v>567</v>
      </c>
      <c r="G10219" t="s">
        <v>471</v>
      </c>
      <c r="H10219" t="s">
        <v>311</v>
      </c>
      <c r="I10219" t="s">
        <v>312</v>
      </c>
      <c r="J10219" t="s">
        <v>264</v>
      </c>
      <c r="L10219" t="s">
        <v>378</v>
      </c>
      <c r="M10219" t="s">
        <v>379</v>
      </c>
      <c r="N10219" t="s">
        <v>487</v>
      </c>
    </row>
    <row r="10220" spans="1:14" hidden="1" x14ac:dyDescent="0.25">
      <c r="A10220" t="s">
        <v>241</v>
      </c>
      <c r="B10220" s="1">
        <v>45596</v>
      </c>
      <c r="C10220" t="s">
        <v>704</v>
      </c>
      <c r="D10220" t="s">
        <v>705</v>
      </c>
      <c r="E10220" s="4">
        <v>33025.740000000005</v>
      </c>
      <c r="F10220" t="s">
        <v>567</v>
      </c>
      <c r="G10220" t="s">
        <v>471</v>
      </c>
      <c r="H10220" t="s">
        <v>311</v>
      </c>
      <c r="I10220" t="s">
        <v>312</v>
      </c>
      <c r="J10220" t="s">
        <v>264</v>
      </c>
      <c r="L10220" t="s">
        <v>378</v>
      </c>
      <c r="M10220" t="s">
        <v>379</v>
      </c>
      <c r="N10220" t="s">
        <v>487</v>
      </c>
    </row>
    <row r="10221" spans="1:14" hidden="1" x14ac:dyDescent="0.25">
      <c r="A10221" t="s">
        <v>241</v>
      </c>
      <c r="B10221" s="1">
        <v>45596</v>
      </c>
      <c r="C10221" t="s">
        <v>708</v>
      </c>
      <c r="D10221" t="s">
        <v>709</v>
      </c>
      <c r="E10221" s="4">
        <v>1412.3399999999997</v>
      </c>
      <c r="F10221" t="s">
        <v>567</v>
      </c>
      <c r="G10221" t="s">
        <v>471</v>
      </c>
      <c r="H10221" t="s">
        <v>301</v>
      </c>
      <c r="I10221" t="s">
        <v>302</v>
      </c>
      <c r="J10221" t="s">
        <v>258</v>
      </c>
      <c r="L10221" t="s">
        <v>378</v>
      </c>
      <c r="M10221" t="s">
        <v>379</v>
      </c>
      <c r="N10221" t="s">
        <v>482</v>
      </c>
    </row>
    <row r="10222" spans="1:14" hidden="1" x14ac:dyDescent="0.25">
      <c r="A10222" t="s">
        <v>241</v>
      </c>
      <c r="B10222" s="1">
        <v>45596</v>
      </c>
      <c r="C10222" t="s">
        <v>712</v>
      </c>
      <c r="D10222" t="s">
        <v>713</v>
      </c>
      <c r="E10222" s="4">
        <v>793.37999999999886</v>
      </c>
      <c r="F10222" t="s">
        <v>567</v>
      </c>
      <c r="G10222" t="s">
        <v>471</v>
      </c>
      <c r="H10222" t="s">
        <v>311</v>
      </c>
      <c r="I10222" t="s">
        <v>312</v>
      </c>
      <c r="J10222" t="s">
        <v>264</v>
      </c>
      <c r="L10222" t="s">
        <v>378</v>
      </c>
      <c r="M10222" t="s">
        <v>379</v>
      </c>
      <c r="N10222" t="s">
        <v>487</v>
      </c>
    </row>
    <row r="10223" spans="1:14" hidden="1" x14ac:dyDescent="0.25">
      <c r="A10223" t="s">
        <v>241</v>
      </c>
      <c r="B10223" s="1">
        <v>45596</v>
      </c>
      <c r="C10223" t="s">
        <v>717</v>
      </c>
      <c r="D10223" t="s">
        <v>718</v>
      </c>
      <c r="E10223" s="4">
        <v>5180.880000000001</v>
      </c>
      <c r="F10223" t="s">
        <v>567</v>
      </c>
      <c r="G10223" t="s">
        <v>471</v>
      </c>
      <c r="H10223" t="s">
        <v>311</v>
      </c>
      <c r="I10223" t="s">
        <v>312</v>
      </c>
      <c r="J10223" t="s">
        <v>264</v>
      </c>
      <c r="L10223" t="s">
        <v>378</v>
      </c>
      <c r="M10223" t="s">
        <v>379</v>
      </c>
      <c r="N10223" t="s">
        <v>487</v>
      </c>
    </row>
    <row r="10224" spans="1:14" hidden="1" x14ac:dyDescent="0.25">
      <c r="A10224" t="s">
        <v>241</v>
      </c>
      <c r="B10224" s="1">
        <v>45596</v>
      </c>
      <c r="C10224" t="s">
        <v>719</v>
      </c>
      <c r="D10224" t="s">
        <v>720</v>
      </c>
      <c r="E10224" s="4">
        <v>6241.11</v>
      </c>
      <c r="F10224" t="s">
        <v>567</v>
      </c>
      <c r="G10224" t="s">
        <v>471</v>
      </c>
      <c r="H10224" t="s">
        <v>311</v>
      </c>
      <c r="I10224" t="s">
        <v>312</v>
      </c>
      <c r="J10224" t="s">
        <v>264</v>
      </c>
      <c r="L10224" t="s">
        <v>378</v>
      </c>
      <c r="M10224" t="s">
        <v>379</v>
      </c>
      <c r="N10224" t="s">
        <v>487</v>
      </c>
    </row>
    <row r="10225" spans="1:14" hidden="1" x14ac:dyDescent="0.25">
      <c r="A10225" t="s">
        <v>241</v>
      </c>
      <c r="B10225" s="1">
        <v>45596</v>
      </c>
      <c r="C10225" t="s">
        <v>1350</v>
      </c>
      <c r="D10225" t="s">
        <v>1351</v>
      </c>
      <c r="E10225" s="4">
        <v>5015</v>
      </c>
      <c r="F10225" t="s">
        <v>567</v>
      </c>
      <c r="G10225" t="s">
        <v>471</v>
      </c>
      <c r="H10225" t="s">
        <v>301</v>
      </c>
      <c r="I10225" t="s">
        <v>302</v>
      </c>
      <c r="J10225" t="s">
        <v>258</v>
      </c>
      <c r="L10225" t="s">
        <v>378</v>
      </c>
      <c r="M10225" t="s">
        <v>379</v>
      </c>
      <c r="N10225" t="s">
        <v>482</v>
      </c>
    </row>
    <row r="10226" spans="1:14" hidden="1" x14ac:dyDescent="0.25">
      <c r="A10226" t="s">
        <v>241</v>
      </c>
      <c r="B10226" s="1">
        <v>45596</v>
      </c>
      <c r="C10226" t="s">
        <v>721</v>
      </c>
      <c r="D10226" t="s">
        <v>722</v>
      </c>
      <c r="E10226" s="4">
        <v>2696.16</v>
      </c>
      <c r="F10226" t="s">
        <v>567</v>
      </c>
      <c r="G10226" t="s">
        <v>471</v>
      </c>
      <c r="H10226" t="s">
        <v>308</v>
      </c>
      <c r="I10226" t="s">
        <v>309</v>
      </c>
      <c r="J10226" t="s">
        <v>264</v>
      </c>
      <c r="L10226" t="s">
        <v>378</v>
      </c>
      <c r="M10226" t="s">
        <v>379</v>
      </c>
      <c r="N10226" t="s">
        <v>487</v>
      </c>
    </row>
    <row r="10227" spans="1:14" hidden="1" x14ac:dyDescent="0.25">
      <c r="A10227" t="s">
        <v>241</v>
      </c>
      <c r="B10227" s="1">
        <v>45596</v>
      </c>
      <c r="C10227" t="s">
        <v>726</v>
      </c>
      <c r="D10227" t="s">
        <v>727</v>
      </c>
      <c r="E10227" s="4">
        <v>7985.09</v>
      </c>
      <c r="F10227" t="s">
        <v>567</v>
      </c>
      <c r="G10227" t="s">
        <v>471</v>
      </c>
      <c r="H10227" t="s">
        <v>301</v>
      </c>
      <c r="I10227" t="s">
        <v>302</v>
      </c>
      <c r="J10227" t="s">
        <v>258</v>
      </c>
      <c r="L10227" t="s">
        <v>378</v>
      </c>
      <c r="M10227" t="s">
        <v>379</v>
      </c>
      <c r="N10227" t="s">
        <v>486</v>
      </c>
    </row>
    <row r="10228" spans="1:14" hidden="1" x14ac:dyDescent="0.25">
      <c r="A10228" t="s">
        <v>241</v>
      </c>
      <c r="B10228" s="1">
        <v>45596</v>
      </c>
      <c r="C10228" t="s">
        <v>730</v>
      </c>
      <c r="D10228" t="s">
        <v>731</v>
      </c>
      <c r="E10228" s="4">
        <v>1066.4000000000001</v>
      </c>
      <c r="F10228" t="s">
        <v>567</v>
      </c>
      <c r="G10228" t="s">
        <v>471</v>
      </c>
      <c r="H10228" t="s">
        <v>308</v>
      </c>
      <c r="I10228" t="s">
        <v>309</v>
      </c>
      <c r="J10228" t="s">
        <v>264</v>
      </c>
      <c r="L10228" t="s">
        <v>378</v>
      </c>
      <c r="M10228" t="s">
        <v>379</v>
      </c>
      <c r="N10228" t="s">
        <v>487</v>
      </c>
    </row>
    <row r="10229" spans="1:14" hidden="1" x14ac:dyDescent="0.25">
      <c r="A10229" t="s">
        <v>241</v>
      </c>
      <c r="B10229" s="1">
        <v>45596</v>
      </c>
      <c r="C10229" t="s">
        <v>734</v>
      </c>
      <c r="D10229" t="s">
        <v>735</v>
      </c>
      <c r="E10229" s="4">
        <v>576.99</v>
      </c>
      <c r="F10229" t="s">
        <v>567</v>
      </c>
      <c r="G10229" t="s">
        <v>471</v>
      </c>
      <c r="H10229" t="s">
        <v>308</v>
      </c>
      <c r="I10229" t="s">
        <v>309</v>
      </c>
      <c r="J10229" t="s">
        <v>264</v>
      </c>
      <c r="L10229" t="s">
        <v>378</v>
      </c>
      <c r="M10229" t="s">
        <v>379</v>
      </c>
      <c r="N10229" t="s">
        <v>487</v>
      </c>
    </row>
    <row r="10230" spans="1:14" hidden="1" x14ac:dyDescent="0.25">
      <c r="A10230" t="s">
        <v>241</v>
      </c>
      <c r="B10230" s="1">
        <v>45596</v>
      </c>
      <c r="C10230" t="s">
        <v>738</v>
      </c>
      <c r="D10230" t="s">
        <v>739</v>
      </c>
      <c r="E10230" s="4">
        <v>15032.370000000003</v>
      </c>
      <c r="F10230" t="s">
        <v>567</v>
      </c>
      <c r="G10230" t="s">
        <v>471</v>
      </c>
      <c r="H10230" t="s">
        <v>301</v>
      </c>
      <c r="I10230" t="s">
        <v>302</v>
      </c>
      <c r="J10230" t="s">
        <v>258</v>
      </c>
      <c r="L10230" t="s">
        <v>378</v>
      </c>
      <c r="M10230" t="s">
        <v>379</v>
      </c>
      <c r="N10230" t="s">
        <v>487</v>
      </c>
    </row>
    <row r="10231" spans="1:14" hidden="1" x14ac:dyDescent="0.25">
      <c r="A10231" t="s">
        <v>241</v>
      </c>
      <c r="B10231" s="1">
        <v>45596</v>
      </c>
      <c r="C10231" t="s">
        <v>742</v>
      </c>
      <c r="D10231" t="s">
        <v>743</v>
      </c>
      <c r="E10231" s="4">
        <v>2281.9999999999995</v>
      </c>
      <c r="F10231" t="s">
        <v>567</v>
      </c>
      <c r="G10231" t="s">
        <v>471</v>
      </c>
      <c r="H10231" t="s">
        <v>308</v>
      </c>
      <c r="I10231" t="s">
        <v>309</v>
      </c>
      <c r="J10231" t="s">
        <v>264</v>
      </c>
      <c r="L10231" t="s">
        <v>378</v>
      </c>
      <c r="M10231" t="s">
        <v>379</v>
      </c>
      <c r="N10231" t="s">
        <v>487</v>
      </c>
    </row>
    <row r="10232" spans="1:14" hidden="1" x14ac:dyDescent="0.25">
      <c r="A10232" t="s">
        <v>241</v>
      </c>
      <c r="B10232" s="1">
        <v>45596</v>
      </c>
      <c r="C10232" t="s">
        <v>747</v>
      </c>
      <c r="D10232" t="s">
        <v>748</v>
      </c>
      <c r="E10232" s="4">
        <v>39177.560000000005</v>
      </c>
      <c r="F10232" t="s">
        <v>567</v>
      </c>
      <c r="G10232" t="s">
        <v>471</v>
      </c>
      <c r="H10232" t="s">
        <v>308</v>
      </c>
      <c r="I10232" t="s">
        <v>309</v>
      </c>
      <c r="J10232" t="s">
        <v>264</v>
      </c>
      <c r="L10232" t="s">
        <v>378</v>
      </c>
      <c r="M10232" t="s">
        <v>379</v>
      </c>
      <c r="N10232" t="s">
        <v>487</v>
      </c>
    </row>
    <row r="10233" spans="1:14" hidden="1" x14ac:dyDescent="0.25">
      <c r="A10233" t="s">
        <v>241</v>
      </c>
      <c r="B10233" s="1">
        <v>45596</v>
      </c>
      <c r="C10233" t="s">
        <v>1375</v>
      </c>
      <c r="D10233" t="s">
        <v>1376</v>
      </c>
      <c r="E10233" s="4">
        <v>14.38</v>
      </c>
      <c r="F10233" t="s">
        <v>567</v>
      </c>
      <c r="G10233" t="s">
        <v>471</v>
      </c>
      <c r="H10233" t="s">
        <v>301</v>
      </c>
      <c r="I10233" t="s">
        <v>302</v>
      </c>
      <c r="J10233" t="s">
        <v>258</v>
      </c>
      <c r="L10233" t="s">
        <v>378</v>
      </c>
      <c r="M10233" t="s">
        <v>379</v>
      </c>
      <c r="N10233" t="s">
        <v>482</v>
      </c>
    </row>
    <row r="10234" spans="1:14" hidden="1" x14ac:dyDescent="0.25">
      <c r="A10234" t="s">
        <v>241</v>
      </c>
      <c r="B10234" s="1">
        <v>45596</v>
      </c>
      <c r="C10234" t="s">
        <v>755</v>
      </c>
      <c r="D10234" t="s">
        <v>756</v>
      </c>
      <c r="E10234" s="4">
        <v>6900</v>
      </c>
      <c r="F10234" t="s">
        <v>567</v>
      </c>
      <c r="G10234" t="s">
        <v>471</v>
      </c>
      <c r="H10234" t="s">
        <v>311</v>
      </c>
      <c r="I10234" t="s">
        <v>312</v>
      </c>
      <c r="J10234" t="s">
        <v>264</v>
      </c>
      <c r="L10234" t="s">
        <v>378</v>
      </c>
      <c r="M10234" t="s">
        <v>379</v>
      </c>
      <c r="N10234" t="s">
        <v>487</v>
      </c>
    </row>
    <row r="10235" spans="1:14" hidden="1" x14ac:dyDescent="0.25">
      <c r="A10235" t="s">
        <v>241</v>
      </c>
      <c r="B10235" s="1">
        <v>45596</v>
      </c>
      <c r="C10235" t="s">
        <v>763</v>
      </c>
      <c r="D10235" t="s">
        <v>764</v>
      </c>
      <c r="E10235" s="4">
        <v>144.98000000000002</v>
      </c>
      <c r="F10235" t="s">
        <v>567</v>
      </c>
      <c r="G10235" t="s">
        <v>471</v>
      </c>
      <c r="H10235" t="s">
        <v>308</v>
      </c>
      <c r="I10235" t="s">
        <v>309</v>
      </c>
      <c r="J10235" t="s">
        <v>264</v>
      </c>
      <c r="L10235" t="s">
        <v>378</v>
      </c>
      <c r="M10235" t="s">
        <v>379</v>
      </c>
      <c r="N10235" t="s">
        <v>480</v>
      </c>
    </row>
    <row r="10236" spans="1:14" hidden="1" x14ac:dyDescent="0.25">
      <c r="A10236" t="s">
        <v>241</v>
      </c>
      <c r="B10236" s="1">
        <v>45596</v>
      </c>
      <c r="C10236" t="s">
        <v>767</v>
      </c>
      <c r="D10236" t="s">
        <v>768</v>
      </c>
      <c r="E10236" s="4">
        <v>3725.4699999999993</v>
      </c>
      <c r="F10236" t="s">
        <v>567</v>
      </c>
      <c r="G10236" t="s">
        <v>471</v>
      </c>
      <c r="H10236" t="s">
        <v>308</v>
      </c>
      <c r="I10236" t="s">
        <v>309</v>
      </c>
      <c r="J10236" t="s">
        <v>264</v>
      </c>
      <c r="L10236" t="s">
        <v>378</v>
      </c>
      <c r="M10236" t="s">
        <v>379</v>
      </c>
      <c r="N10236" t="s">
        <v>480</v>
      </c>
    </row>
    <row r="10237" spans="1:14" hidden="1" x14ac:dyDescent="0.25">
      <c r="A10237" t="s">
        <v>241</v>
      </c>
      <c r="B10237" s="1">
        <v>45596</v>
      </c>
      <c r="C10237" t="s">
        <v>769</v>
      </c>
      <c r="D10237" t="s">
        <v>770</v>
      </c>
      <c r="E10237" s="4">
        <v>9020.32</v>
      </c>
      <c r="F10237" t="s">
        <v>567</v>
      </c>
      <c r="G10237" t="s">
        <v>471</v>
      </c>
      <c r="H10237" t="s">
        <v>311</v>
      </c>
      <c r="I10237" t="s">
        <v>312</v>
      </c>
      <c r="J10237" t="s">
        <v>264</v>
      </c>
      <c r="L10237" t="s">
        <v>378</v>
      </c>
      <c r="M10237" t="s">
        <v>379</v>
      </c>
      <c r="N10237" t="s">
        <v>487</v>
      </c>
    </row>
    <row r="10238" spans="1:14" hidden="1" x14ac:dyDescent="0.25">
      <c r="A10238" t="s">
        <v>241</v>
      </c>
      <c r="B10238" s="1">
        <v>45596</v>
      </c>
      <c r="C10238" t="s">
        <v>773</v>
      </c>
      <c r="D10238" t="s">
        <v>774</v>
      </c>
      <c r="E10238" s="4">
        <v>1040.08</v>
      </c>
      <c r="F10238" t="s">
        <v>567</v>
      </c>
      <c r="G10238" t="s">
        <v>471</v>
      </c>
      <c r="H10238" t="s">
        <v>308</v>
      </c>
      <c r="I10238" t="s">
        <v>309</v>
      </c>
      <c r="J10238" t="s">
        <v>264</v>
      </c>
      <c r="L10238" t="s">
        <v>378</v>
      </c>
      <c r="M10238" t="s">
        <v>379</v>
      </c>
      <c r="N10238" t="s">
        <v>480</v>
      </c>
    </row>
    <row r="10239" spans="1:14" hidden="1" x14ac:dyDescent="0.25">
      <c r="A10239" t="s">
        <v>241</v>
      </c>
      <c r="B10239" s="1">
        <v>45596</v>
      </c>
      <c r="C10239" t="s">
        <v>775</v>
      </c>
      <c r="D10239" t="s">
        <v>776</v>
      </c>
      <c r="E10239" s="4">
        <v>6606.38</v>
      </c>
      <c r="F10239" t="s">
        <v>567</v>
      </c>
      <c r="G10239" t="s">
        <v>471</v>
      </c>
      <c r="H10239" t="s">
        <v>311</v>
      </c>
      <c r="I10239" t="s">
        <v>312</v>
      </c>
      <c r="J10239" t="s">
        <v>264</v>
      </c>
      <c r="L10239" t="s">
        <v>378</v>
      </c>
      <c r="M10239" t="s">
        <v>379</v>
      </c>
      <c r="N10239" t="s">
        <v>487</v>
      </c>
    </row>
    <row r="10240" spans="1:14" hidden="1" x14ac:dyDescent="0.25">
      <c r="A10240" t="s">
        <v>241</v>
      </c>
      <c r="B10240" s="1">
        <v>45596</v>
      </c>
      <c r="C10240" t="s">
        <v>777</v>
      </c>
      <c r="D10240" t="s">
        <v>778</v>
      </c>
      <c r="E10240" s="4">
        <v>6205.4800000000005</v>
      </c>
      <c r="F10240" t="s">
        <v>567</v>
      </c>
      <c r="G10240" t="s">
        <v>471</v>
      </c>
      <c r="H10240" t="s">
        <v>311</v>
      </c>
      <c r="I10240" t="s">
        <v>312</v>
      </c>
      <c r="J10240" t="s">
        <v>264</v>
      </c>
      <c r="L10240" t="s">
        <v>378</v>
      </c>
      <c r="M10240" t="s">
        <v>379</v>
      </c>
      <c r="N10240" t="s">
        <v>485</v>
      </c>
    </row>
    <row r="10241" spans="1:14" hidden="1" x14ac:dyDescent="0.25">
      <c r="A10241" t="s">
        <v>241</v>
      </c>
      <c r="B10241" s="1">
        <v>45596</v>
      </c>
      <c r="C10241" t="s">
        <v>781</v>
      </c>
      <c r="D10241" t="s">
        <v>782</v>
      </c>
      <c r="E10241" s="4">
        <v>4549.0499999999984</v>
      </c>
      <c r="F10241" t="s">
        <v>567</v>
      </c>
      <c r="G10241" t="s">
        <v>471</v>
      </c>
      <c r="H10241" t="s">
        <v>311</v>
      </c>
      <c r="I10241" t="s">
        <v>312</v>
      </c>
      <c r="J10241" t="s">
        <v>264</v>
      </c>
      <c r="L10241" t="s">
        <v>378</v>
      </c>
      <c r="M10241" t="s">
        <v>379</v>
      </c>
      <c r="N10241" t="s">
        <v>485</v>
      </c>
    </row>
    <row r="10242" spans="1:14" hidden="1" x14ac:dyDescent="0.25">
      <c r="A10242" t="s">
        <v>241</v>
      </c>
      <c r="B10242" s="1">
        <v>45596</v>
      </c>
      <c r="C10242" t="s">
        <v>785</v>
      </c>
      <c r="D10242" t="s">
        <v>786</v>
      </c>
      <c r="E10242" s="4">
        <v>998.08</v>
      </c>
      <c r="F10242" t="s">
        <v>567</v>
      </c>
      <c r="G10242" t="s">
        <v>471</v>
      </c>
      <c r="H10242" t="s">
        <v>311</v>
      </c>
      <c r="I10242" t="s">
        <v>312</v>
      </c>
      <c r="J10242" t="s">
        <v>264</v>
      </c>
      <c r="L10242" t="s">
        <v>378</v>
      </c>
      <c r="M10242" t="s">
        <v>379</v>
      </c>
      <c r="N10242" t="s">
        <v>485</v>
      </c>
    </row>
    <row r="10243" spans="1:14" hidden="1" x14ac:dyDescent="0.25">
      <c r="A10243" t="s">
        <v>241</v>
      </c>
      <c r="B10243" s="1">
        <v>45596</v>
      </c>
      <c r="C10243" t="s">
        <v>788</v>
      </c>
      <c r="D10243" t="s">
        <v>789</v>
      </c>
      <c r="E10243" s="4">
        <v>3823.6</v>
      </c>
      <c r="F10243" t="s">
        <v>567</v>
      </c>
      <c r="G10243" t="s">
        <v>471</v>
      </c>
      <c r="H10243" t="s">
        <v>311</v>
      </c>
      <c r="I10243" t="s">
        <v>312</v>
      </c>
      <c r="J10243" t="s">
        <v>264</v>
      </c>
      <c r="L10243" t="s">
        <v>378</v>
      </c>
      <c r="M10243" t="s">
        <v>379</v>
      </c>
      <c r="N10243" t="s">
        <v>485</v>
      </c>
    </row>
    <row r="10244" spans="1:14" hidden="1" x14ac:dyDescent="0.25">
      <c r="A10244" t="s">
        <v>241</v>
      </c>
      <c r="B10244" s="1">
        <v>45596</v>
      </c>
      <c r="C10244" t="s">
        <v>790</v>
      </c>
      <c r="D10244" t="s">
        <v>791</v>
      </c>
      <c r="E10244" s="4">
        <v>7904</v>
      </c>
      <c r="F10244" t="s">
        <v>567</v>
      </c>
      <c r="G10244" t="s">
        <v>471</v>
      </c>
      <c r="H10244" t="s">
        <v>311</v>
      </c>
      <c r="I10244" t="s">
        <v>312</v>
      </c>
      <c r="J10244" t="s">
        <v>264</v>
      </c>
      <c r="L10244" t="s">
        <v>378</v>
      </c>
      <c r="M10244" t="s">
        <v>379</v>
      </c>
      <c r="N10244" t="s">
        <v>487</v>
      </c>
    </row>
    <row r="10245" spans="1:14" hidden="1" x14ac:dyDescent="0.25">
      <c r="A10245" t="s">
        <v>241</v>
      </c>
      <c r="B10245" s="1">
        <v>45596</v>
      </c>
      <c r="C10245" t="s">
        <v>792</v>
      </c>
      <c r="D10245" t="s">
        <v>793</v>
      </c>
      <c r="E10245" s="4">
        <v>6315</v>
      </c>
      <c r="F10245" t="s">
        <v>567</v>
      </c>
      <c r="G10245" t="s">
        <v>471</v>
      </c>
      <c r="H10245" t="s">
        <v>308</v>
      </c>
      <c r="I10245" t="s">
        <v>309</v>
      </c>
      <c r="J10245" t="s">
        <v>264</v>
      </c>
      <c r="L10245" t="s">
        <v>378</v>
      </c>
      <c r="M10245" t="s">
        <v>379</v>
      </c>
      <c r="N10245" t="s">
        <v>487</v>
      </c>
    </row>
    <row r="10246" spans="1:14" hidden="1" x14ac:dyDescent="0.25">
      <c r="A10246" t="s">
        <v>241</v>
      </c>
      <c r="B10246" s="1">
        <v>45596</v>
      </c>
      <c r="C10246" t="s">
        <v>1275</v>
      </c>
      <c r="D10246" t="s">
        <v>1276</v>
      </c>
      <c r="E10246" s="4">
        <v>3979.67</v>
      </c>
      <c r="F10246" t="s">
        <v>567</v>
      </c>
      <c r="G10246" t="s">
        <v>471</v>
      </c>
      <c r="H10246" t="s">
        <v>317</v>
      </c>
      <c r="I10246" t="s">
        <v>318</v>
      </c>
      <c r="J10246" t="s">
        <v>276</v>
      </c>
      <c r="L10246" t="s">
        <v>390</v>
      </c>
      <c r="M10246" t="s">
        <v>391</v>
      </c>
      <c r="N10246" t="s">
        <v>487</v>
      </c>
    </row>
    <row r="10247" spans="1:14" hidden="1" x14ac:dyDescent="0.25">
      <c r="A10247" t="s">
        <v>241</v>
      </c>
      <c r="B10247" s="1">
        <v>45596</v>
      </c>
      <c r="C10247" t="s">
        <v>1225</v>
      </c>
      <c r="D10247" t="s">
        <v>1226</v>
      </c>
      <c r="E10247" s="4">
        <v>1000</v>
      </c>
      <c r="F10247" t="s">
        <v>567</v>
      </c>
      <c r="G10247" t="s">
        <v>471</v>
      </c>
      <c r="H10247" t="s">
        <v>308</v>
      </c>
      <c r="I10247" t="s">
        <v>309</v>
      </c>
      <c r="J10247" t="s">
        <v>264</v>
      </c>
      <c r="L10247" t="s">
        <v>378</v>
      </c>
      <c r="M10247" t="s">
        <v>379</v>
      </c>
      <c r="N10247" t="s">
        <v>480</v>
      </c>
    </row>
    <row r="10248" spans="1:14" hidden="1" x14ac:dyDescent="0.25">
      <c r="A10248" t="s">
        <v>241</v>
      </c>
      <c r="B10248" s="1">
        <v>45596</v>
      </c>
      <c r="C10248" t="s">
        <v>1236</v>
      </c>
      <c r="D10248" t="s">
        <v>1237</v>
      </c>
      <c r="E10248" s="4">
        <v>881.25</v>
      </c>
      <c r="F10248" t="s">
        <v>567</v>
      </c>
      <c r="G10248" t="s">
        <v>471</v>
      </c>
      <c r="H10248" t="s">
        <v>308</v>
      </c>
      <c r="I10248" t="s">
        <v>309</v>
      </c>
      <c r="J10248" t="s">
        <v>264</v>
      </c>
      <c r="L10248" t="s">
        <v>378</v>
      </c>
      <c r="M10248" t="s">
        <v>379</v>
      </c>
      <c r="N10248" t="s">
        <v>480</v>
      </c>
    </row>
    <row r="10249" spans="1:14" hidden="1" x14ac:dyDescent="0.25">
      <c r="A10249" t="s">
        <v>241</v>
      </c>
      <c r="B10249" s="1">
        <v>45596</v>
      </c>
      <c r="C10249" t="s">
        <v>1238</v>
      </c>
      <c r="D10249" t="s">
        <v>1239</v>
      </c>
      <c r="E10249" s="4">
        <v>4860.7199999999993</v>
      </c>
      <c r="F10249" t="s">
        <v>567</v>
      </c>
      <c r="G10249" t="s">
        <v>471</v>
      </c>
      <c r="H10249" t="s">
        <v>308</v>
      </c>
      <c r="I10249" t="s">
        <v>309</v>
      </c>
      <c r="J10249" t="s">
        <v>264</v>
      </c>
      <c r="L10249" t="s">
        <v>378</v>
      </c>
      <c r="M10249" t="s">
        <v>379</v>
      </c>
      <c r="N10249" t="s">
        <v>487</v>
      </c>
    </row>
    <row r="10250" spans="1:14" hidden="1" x14ac:dyDescent="0.25">
      <c r="A10250" t="s">
        <v>241</v>
      </c>
      <c r="B10250" s="1">
        <v>45596</v>
      </c>
      <c r="C10250" t="s">
        <v>1330</v>
      </c>
      <c r="D10250" t="s">
        <v>1331</v>
      </c>
      <c r="E10250" s="4">
        <v>6741.27</v>
      </c>
      <c r="F10250" t="s">
        <v>567</v>
      </c>
      <c r="G10250" t="s">
        <v>471</v>
      </c>
      <c r="H10250" t="s">
        <v>311</v>
      </c>
      <c r="I10250" t="s">
        <v>312</v>
      </c>
      <c r="J10250" t="s">
        <v>264</v>
      </c>
      <c r="L10250" t="s">
        <v>378</v>
      </c>
      <c r="M10250" t="s">
        <v>379</v>
      </c>
      <c r="N10250" t="s">
        <v>487</v>
      </c>
    </row>
    <row r="10251" spans="1:14" hidden="1" x14ac:dyDescent="0.25">
      <c r="A10251" t="s">
        <v>241</v>
      </c>
      <c r="B10251" s="1">
        <v>45596</v>
      </c>
      <c r="C10251" t="s">
        <v>1336</v>
      </c>
      <c r="D10251" t="s">
        <v>1393</v>
      </c>
      <c r="E10251" s="4">
        <v>29712.77</v>
      </c>
      <c r="F10251" t="s">
        <v>567</v>
      </c>
      <c r="G10251" t="s">
        <v>471</v>
      </c>
      <c r="H10251" t="s">
        <v>308</v>
      </c>
      <c r="I10251" t="s">
        <v>309</v>
      </c>
      <c r="J10251" t="s">
        <v>264</v>
      </c>
      <c r="K10251" t="s">
        <v>1244</v>
      </c>
      <c r="L10251" t="s">
        <v>378</v>
      </c>
      <c r="M10251" t="s">
        <v>379</v>
      </c>
      <c r="N10251" t="s">
        <v>488</v>
      </c>
    </row>
    <row r="10252" spans="1:14" hidden="1" x14ac:dyDescent="0.25">
      <c r="A10252" t="s">
        <v>241</v>
      </c>
      <c r="B10252" s="1">
        <v>45596</v>
      </c>
      <c r="C10252" t="s">
        <v>794</v>
      </c>
      <c r="D10252" t="s">
        <v>795</v>
      </c>
      <c r="E10252" s="4">
        <v>44495.89</v>
      </c>
      <c r="F10252" t="s">
        <v>567</v>
      </c>
      <c r="G10252" t="s">
        <v>471</v>
      </c>
      <c r="H10252" t="s">
        <v>301</v>
      </c>
      <c r="I10252" t="s">
        <v>302</v>
      </c>
      <c r="J10252" t="s">
        <v>258</v>
      </c>
      <c r="L10252" t="s">
        <v>378</v>
      </c>
      <c r="M10252" t="s">
        <v>379</v>
      </c>
      <c r="N10252" t="s">
        <v>482</v>
      </c>
    </row>
    <row r="10253" spans="1:14" hidden="1" x14ac:dyDescent="0.25">
      <c r="A10253" t="s">
        <v>241</v>
      </c>
      <c r="B10253" s="1">
        <v>45596</v>
      </c>
      <c r="C10253" t="s">
        <v>796</v>
      </c>
      <c r="D10253" t="s">
        <v>797</v>
      </c>
      <c r="E10253" s="4">
        <v>2280.84</v>
      </c>
      <c r="F10253" t="s">
        <v>567</v>
      </c>
      <c r="G10253" t="s">
        <v>471</v>
      </c>
      <c r="H10253" t="s">
        <v>301</v>
      </c>
      <c r="I10253" t="s">
        <v>302</v>
      </c>
      <c r="J10253" t="s">
        <v>258</v>
      </c>
      <c r="L10253" t="s">
        <v>378</v>
      </c>
      <c r="M10253" t="s">
        <v>379</v>
      </c>
      <c r="N10253" t="s">
        <v>482</v>
      </c>
    </row>
    <row r="10254" spans="1:14" hidden="1" x14ac:dyDescent="0.25">
      <c r="A10254" t="s">
        <v>241</v>
      </c>
      <c r="B10254" s="1">
        <v>45596</v>
      </c>
      <c r="C10254" t="s">
        <v>1302</v>
      </c>
      <c r="D10254" t="s">
        <v>1303</v>
      </c>
      <c r="E10254" s="4">
        <v>187.49</v>
      </c>
      <c r="F10254" t="s">
        <v>567</v>
      </c>
      <c r="G10254" t="s">
        <v>471</v>
      </c>
      <c r="H10254" t="s">
        <v>301</v>
      </c>
      <c r="I10254" t="s">
        <v>302</v>
      </c>
      <c r="J10254" t="s">
        <v>258</v>
      </c>
      <c r="L10254" t="s">
        <v>378</v>
      </c>
      <c r="M10254" t="s">
        <v>379</v>
      </c>
      <c r="N10254" t="s">
        <v>482</v>
      </c>
    </row>
    <row r="10255" spans="1:14" hidden="1" x14ac:dyDescent="0.25">
      <c r="A10255" t="s">
        <v>241</v>
      </c>
      <c r="B10255" s="1">
        <v>45596</v>
      </c>
      <c r="C10255" t="s">
        <v>800</v>
      </c>
      <c r="D10255" t="s">
        <v>801</v>
      </c>
      <c r="E10255" s="4">
        <v>6339.1</v>
      </c>
      <c r="F10255" t="s">
        <v>567</v>
      </c>
      <c r="G10255" t="s">
        <v>471</v>
      </c>
      <c r="H10255" t="s">
        <v>308</v>
      </c>
      <c r="I10255" t="s">
        <v>309</v>
      </c>
      <c r="J10255" t="s">
        <v>264</v>
      </c>
      <c r="L10255" t="s">
        <v>378</v>
      </c>
      <c r="M10255" t="s">
        <v>379</v>
      </c>
      <c r="N10255" t="s">
        <v>487</v>
      </c>
    </row>
    <row r="10256" spans="1:14" hidden="1" x14ac:dyDescent="0.25">
      <c r="A10256" t="s">
        <v>241</v>
      </c>
      <c r="B10256" s="1">
        <v>45596</v>
      </c>
      <c r="C10256" t="s">
        <v>802</v>
      </c>
      <c r="D10256" t="s">
        <v>803</v>
      </c>
      <c r="E10256" s="4">
        <v>363.23</v>
      </c>
      <c r="F10256" t="s">
        <v>567</v>
      </c>
      <c r="G10256" t="s">
        <v>471</v>
      </c>
      <c r="H10256" t="s">
        <v>308</v>
      </c>
      <c r="I10256" t="s">
        <v>309</v>
      </c>
      <c r="J10256" t="s">
        <v>264</v>
      </c>
      <c r="L10256" t="s">
        <v>378</v>
      </c>
      <c r="M10256" t="s">
        <v>379</v>
      </c>
      <c r="N10256" t="s">
        <v>487</v>
      </c>
    </row>
    <row r="10257" spans="1:14" hidden="1" x14ac:dyDescent="0.25">
      <c r="A10257" t="s">
        <v>241</v>
      </c>
      <c r="B10257" s="1">
        <v>45596</v>
      </c>
      <c r="C10257" t="s">
        <v>804</v>
      </c>
      <c r="D10257" t="s">
        <v>805</v>
      </c>
      <c r="E10257" s="4">
        <v>25572.329999999994</v>
      </c>
      <c r="F10257" t="s">
        <v>567</v>
      </c>
      <c r="G10257" t="s">
        <v>471</v>
      </c>
      <c r="H10257" t="s">
        <v>308</v>
      </c>
      <c r="I10257" t="s">
        <v>309</v>
      </c>
      <c r="J10257" t="s">
        <v>264</v>
      </c>
      <c r="L10257" t="s">
        <v>378</v>
      </c>
      <c r="M10257" t="s">
        <v>379</v>
      </c>
      <c r="N10257" t="s">
        <v>487</v>
      </c>
    </row>
    <row r="10258" spans="1:14" hidden="1" x14ac:dyDescent="0.25">
      <c r="A10258" t="s">
        <v>241</v>
      </c>
      <c r="B10258" s="1">
        <v>45596</v>
      </c>
      <c r="C10258" t="s">
        <v>808</v>
      </c>
      <c r="D10258" t="s">
        <v>809</v>
      </c>
      <c r="E10258" s="4">
        <v>30</v>
      </c>
      <c r="F10258" t="s">
        <v>567</v>
      </c>
      <c r="G10258" t="s">
        <v>471</v>
      </c>
      <c r="H10258" t="s">
        <v>308</v>
      </c>
      <c r="I10258" t="s">
        <v>309</v>
      </c>
      <c r="J10258" t="s">
        <v>264</v>
      </c>
      <c r="L10258" t="s">
        <v>378</v>
      </c>
      <c r="M10258" t="s">
        <v>379</v>
      </c>
      <c r="N10258" t="s">
        <v>487</v>
      </c>
    </row>
    <row r="10259" spans="1:14" hidden="1" x14ac:dyDescent="0.25">
      <c r="A10259" t="s">
        <v>241</v>
      </c>
      <c r="B10259" s="1">
        <v>45596</v>
      </c>
      <c r="C10259" t="s">
        <v>1240</v>
      </c>
      <c r="D10259" t="s">
        <v>1241</v>
      </c>
      <c r="E10259" s="4">
        <v>2446.7100000000005</v>
      </c>
      <c r="F10259" t="s">
        <v>567</v>
      </c>
      <c r="G10259" t="s">
        <v>471</v>
      </c>
      <c r="H10259" t="s">
        <v>317</v>
      </c>
      <c r="I10259" t="s">
        <v>318</v>
      </c>
      <c r="J10259" t="s">
        <v>276</v>
      </c>
      <c r="L10259" t="s">
        <v>390</v>
      </c>
      <c r="M10259" t="s">
        <v>391</v>
      </c>
      <c r="N10259" t="s">
        <v>487</v>
      </c>
    </row>
    <row r="10260" spans="1:14" hidden="1" x14ac:dyDescent="0.25">
      <c r="A10260" t="s">
        <v>241</v>
      </c>
      <c r="B10260" s="1">
        <v>45596</v>
      </c>
      <c r="C10260" t="s">
        <v>812</v>
      </c>
      <c r="D10260" t="s">
        <v>813</v>
      </c>
      <c r="E10260" s="4">
        <v>3967.7700000000013</v>
      </c>
      <c r="F10260" t="s">
        <v>567</v>
      </c>
      <c r="G10260" t="s">
        <v>471</v>
      </c>
      <c r="H10260" t="s">
        <v>308</v>
      </c>
      <c r="I10260" t="s">
        <v>309</v>
      </c>
      <c r="J10260" t="s">
        <v>264</v>
      </c>
      <c r="L10260" t="s">
        <v>378</v>
      </c>
      <c r="M10260" t="s">
        <v>379</v>
      </c>
      <c r="N10260" t="s">
        <v>487</v>
      </c>
    </row>
    <row r="10261" spans="1:14" hidden="1" x14ac:dyDescent="0.25">
      <c r="A10261" t="s">
        <v>241</v>
      </c>
      <c r="B10261" s="1">
        <v>45596</v>
      </c>
      <c r="C10261" t="s">
        <v>814</v>
      </c>
      <c r="D10261" t="s">
        <v>815</v>
      </c>
      <c r="E10261" s="4">
        <v>1293</v>
      </c>
      <c r="F10261" t="s">
        <v>567</v>
      </c>
      <c r="G10261" t="s">
        <v>471</v>
      </c>
      <c r="H10261" t="s">
        <v>308</v>
      </c>
      <c r="I10261" t="s">
        <v>309</v>
      </c>
      <c r="J10261" t="s">
        <v>264</v>
      </c>
      <c r="L10261" t="s">
        <v>378</v>
      </c>
      <c r="M10261" t="s">
        <v>379</v>
      </c>
      <c r="N10261" t="s">
        <v>480</v>
      </c>
    </row>
    <row r="10262" spans="1:14" hidden="1" x14ac:dyDescent="0.25">
      <c r="A10262" t="s">
        <v>241</v>
      </c>
      <c r="B10262" s="1">
        <v>45596</v>
      </c>
      <c r="C10262" t="s">
        <v>816</v>
      </c>
      <c r="D10262" t="s">
        <v>817</v>
      </c>
      <c r="E10262" s="4">
        <v>22620.109999999993</v>
      </c>
      <c r="F10262" t="s">
        <v>567</v>
      </c>
      <c r="G10262" t="s">
        <v>471</v>
      </c>
      <c r="H10262" t="s">
        <v>308</v>
      </c>
      <c r="I10262" t="s">
        <v>309</v>
      </c>
      <c r="J10262" t="s">
        <v>264</v>
      </c>
      <c r="L10262" t="s">
        <v>378</v>
      </c>
      <c r="M10262" t="s">
        <v>379</v>
      </c>
      <c r="N10262" t="s">
        <v>477</v>
      </c>
    </row>
    <row r="10263" spans="1:14" hidden="1" x14ac:dyDescent="0.25">
      <c r="A10263" t="s">
        <v>241</v>
      </c>
      <c r="B10263" s="1">
        <v>45596</v>
      </c>
      <c r="C10263" t="s">
        <v>818</v>
      </c>
      <c r="D10263" t="s">
        <v>819</v>
      </c>
      <c r="E10263" s="4">
        <v>48.839999999999996</v>
      </c>
      <c r="F10263" t="s">
        <v>567</v>
      </c>
      <c r="G10263" t="s">
        <v>471</v>
      </c>
      <c r="H10263" t="s">
        <v>311</v>
      </c>
      <c r="I10263" t="s">
        <v>312</v>
      </c>
      <c r="J10263" t="s">
        <v>264</v>
      </c>
      <c r="L10263" t="s">
        <v>378</v>
      </c>
      <c r="M10263" t="s">
        <v>379</v>
      </c>
      <c r="N10263" t="s">
        <v>487</v>
      </c>
    </row>
    <row r="10264" spans="1:14" hidden="1" x14ac:dyDescent="0.25">
      <c r="A10264" t="s">
        <v>241</v>
      </c>
      <c r="B10264" s="1">
        <v>45596</v>
      </c>
      <c r="C10264" t="s">
        <v>820</v>
      </c>
      <c r="D10264" t="s">
        <v>821</v>
      </c>
      <c r="E10264" s="4">
        <v>88.509999999999991</v>
      </c>
      <c r="F10264" t="s">
        <v>567</v>
      </c>
      <c r="G10264" t="s">
        <v>471</v>
      </c>
      <c r="H10264" t="s">
        <v>311</v>
      </c>
      <c r="I10264" t="s">
        <v>312</v>
      </c>
      <c r="J10264" t="s">
        <v>264</v>
      </c>
      <c r="L10264" t="s">
        <v>378</v>
      </c>
      <c r="M10264" t="s">
        <v>379</v>
      </c>
      <c r="N10264" t="s">
        <v>487</v>
      </c>
    </row>
    <row r="10265" spans="1:14" hidden="1" x14ac:dyDescent="0.25">
      <c r="A10265" t="s">
        <v>241</v>
      </c>
      <c r="B10265" s="1">
        <v>45596</v>
      </c>
      <c r="C10265" t="s">
        <v>822</v>
      </c>
      <c r="D10265" t="s">
        <v>823</v>
      </c>
      <c r="E10265" s="4">
        <v>1329.8600000000001</v>
      </c>
      <c r="F10265" t="s">
        <v>567</v>
      </c>
      <c r="G10265" t="s">
        <v>471</v>
      </c>
      <c r="H10265" t="s">
        <v>308</v>
      </c>
      <c r="I10265" t="s">
        <v>309</v>
      </c>
      <c r="J10265" t="s">
        <v>264</v>
      </c>
      <c r="L10265" t="s">
        <v>378</v>
      </c>
      <c r="M10265" t="s">
        <v>379</v>
      </c>
      <c r="N10265" t="s">
        <v>477</v>
      </c>
    </row>
    <row r="10266" spans="1:14" hidden="1" x14ac:dyDescent="0.25">
      <c r="A10266" t="s">
        <v>241</v>
      </c>
      <c r="B10266" s="1">
        <v>45596</v>
      </c>
      <c r="C10266" t="s">
        <v>828</v>
      </c>
      <c r="D10266" t="s">
        <v>829</v>
      </c>
      <c r="E10266" s="4">
        <v>215.88</v>
      </c>
      <c r="F10266" t="s">
        <v>567</v>
      </c>
      <c r="G10266" t="s">
        <v>471</v>
      </c>
      <c r="H10266" t="s">
        <v>308</v>
      </c>
      <c r="I10266" t="s">
        <v>309</v>
      </c>
      <c r="J10266" t="s">
        <v>264</v>
      </c>
      <c r="L10266" t="s">
        <v>378</v>
      </c>
      <c r="M10266" t="s">
        <v>379</v>
      </c>
      <c r="N10266" t="s">
        <v>487</v>
      </c>
    </row>
    <row r="10267" spans="1:14" hidden="1" x14ac:dyDescent="0.25">
      <c r="A10267" t="s">
        <v>241</v>
      </c>
      <c r="B10267" s="1">
        <v>45596</v>
      </c>
      <c r="C10267" t="s">
        <v>1247</v>
      </c>
      <c r="D10267" t="s">
        <v>1248</v>
      </c>
      <c r="E10267" s="4">
        <v>15715.119999999999</v>
      </c>
      <c r="F10267" t="s">
        <v>567</v>
      </c>
      <c r="G10267" t="s">
        <v>471</v>
      </c>
      <c r="H10267" t="s">
        <v>308</v>
      </c>
      <c r="I10267" t="s">
        <v>309</v>
      </c>
      <c r="J10267" t="s">
        <v>264</v>
      </c>
      <c r="L10267" t="s">
        <v>378</v>
      </c>
      <c r="M10267" t="s">
        <v>379</v>
      </c>
      <c r="N10267" t="s">
        <v>480</v>
      </c>
    </row>
    <row r="10268" spans="1:14" hidden="1" x14ac:dyDescent="0.25">
      <c r="A10268" t="s">
        <v>241</v>
      </c>
      <c r="B10268" s="1">
        <v>45596</v>
      </c>
      <c r="C10268" t="s">
        <v>1249</v>
      </c>
      <c r="D10268" t="s">
        <v>1250</v>
      </c>
      <c r="E10268" s="4">
        <v>8012.12</v>
      </c>
      <c r="F10268" t="s">
        <v>567</v>
      </c>
      <c r="G10268" t="s">
        <v>471</v>
      </c>
      <c r="H10268" t="s">
        <v>308</v>
      </c>
      <c r="I10268" t="s">
        <v>309</v>
      </c>
      <c r="J10268" t="s">
        <v>264</v>
      </c>
      <c r="K10268" t="s">
        <v>1251</v>
      </c>
      <c r="L10268" t="s">
        <v>378</v>
      </c>
      <c r="M10268" t="s">
        <v>379</v>
      </c>
      <c r="N10268" t="s">
        <v>488</v>
      </c>
    </row>
    <row r="10269" spans="1:14" hidden="1" x14ac:dyDescent="0.25">
      <c r="A10269" t="s">
        <v>241</v>
      </c>
      <c r="B10269" s="1">
        <v>45596</v>
      </c>
      <c r="C10269" t="s">
        <v>1242</v>
      </c>
      <c r="D10269" t="s">
        <v>1243</v>
      </c>
      <c r="E10269" s="4">
        <v>11647.71</v>
      </c>
      <c r="F10269" t="s">
        <v>567</v>
      </c>
      <c r="G10269" t="s">
        <v>471</v>
      </c>
      <c r="H10269" t="s">
        <v>308</v>
      </c>
      <c r="I10269" t="s">
        <v>309</v>
      </c>
      <c r="J10269" t="s">
        <v>264</v>
      </c>
      <c r="K10269" t="s">
        <v>1244</v>
      </c>
      <c r="L10269" t="s">
        <v>378</v>
      </c>
      <c r="M10269" t="s">
        <v>379</v>
      </c>
      <c r="N10269" t="s">
        <v>480</v>
      </c>
    </row>
    <row r="10270" spans="1:14" hidden="1" x14ac:dyDescent="0.25">
      <c r="A10270" t="s">
        <v>241</v>
      </c>
      <c r="B10270" s="1">
        <v>45596</v>
      </c>
      <c r="C10270" t="s">
        <v>1314</v>
      </c>
      <c r="D10270" t="s">
        <v>1315</v>
      </c>
      <c r="E10270" s="4">
        <v>1248.68</v>
      </c>
      <c r="F10270" t="s">
        <v>567</v>
      </c>
      <c r="G10270" t="s">
        <v>471</v>
      </c>
      <c r="H10270" t="s">
        <v>308</v>
      </c>
      <c r="I10270" t="s">
        <v>309</v>
      </c>
      <c r="J10270" t="s">
        <v>264</v>
      </c>
      <c r="L10270" t="s">
        <v>378</v>
      </c>
      <c r="M10270" t="s">
        <v>379</v>
      </c>
      <c r="N10270" t="s">
        <v>487</v>
      </c>
    </row>
    <row r="10271" spans="1:14" hidden="1" x14ac:dyDescent="0.25">
      <c r="A10271" t="s">
        <v>241</v>
      </c>
      <c r="B10271" s="1">
        <v>45596</v>
      </c>
      <c r="C10271" t="s">
        <v>830</v>
      </c>
      <c r="D10271" t="s">
        <v>1366</v>
      </c>
      <c r="E10271" s="4">
        <v>12750</v>
      </c>
      <c r="F10271" t="s">
        <v>567</v>
      </c>
      <c r="G10271" t="s">
        <v>471</v>
      </c>
      <c r="H10271" t="s">
        <v>310</v>
      </c>
      <c r="I10271" t="s">
        <v>263</v>
      </c>
      <c r="J10271" t="s">
        <v>262</v>
      </c>
      <c r="L10271" t="s">
        <v>380</v>
      </c>
      <c r="M10271" t="s">
        <v>381</v>
      </c>
      <c r="N10271" t="s">
        <v>487</v>
      </c>
    </row>
    <row r="10272" spans="1:14" hidden="1" x14ac:dyDescent="0.25">
      <c r="A10272" t="s">
        <v>241</v>
      </c>
      <c r="B10272" s="1">
        <v>45596</v>
      </c>
      <c r="C10272" t="s">
        <v>832</v>
      </c>
      <c r="D10272" t="s">
        <v>833</v>
      </c>
      <c r="E10272" s="4">
        <v>10000</v>
      </c>
      <c r="F10272" t="s">
        <v>567</v>
      </c>
      <c r="G10272" t="s">
        <v>471</v>
      </c>
      <c r="H10272" t="s">
        <v>310</v>
      </c>
      <c r="I10272" t="s">
        <v>263</v>
      </c>
      <c r="J10272" t="s">
        <v>262</v>
      </c>
      <c r="L10272" t="s">
        <v>380</v>
      </c>
      <c r="M10272" t="s">
        <v>381</v>
      </c>
      <c r="N10272" t="s">
        <v>487</v>
      </c>
    </row>
    <row r="10273" spans="1:14" hidden="1" x14ac:dyDescent="0.25">
      <c r="A10273" t="s">
        <v>241</v>
      </c>
      <c r="B10273" s="1">
        <v>45596</v>
      </c>
      <c r="C10273" t="s">
        <v>834</v>
      </c>
      <c r="D10273" t="s">
        <v>835</v>
      </c>
      <c r="E10273" s="4">
        <v>10200</v>
      </c>
      <c r="F10273" t="s">
        <v>567</v>
      </c>
      <c r="G10273" t="s">
        <v>471</v>
      </c>
      <c r="H10273" t="s">
        <v>310</v>
      </c>
      <c r="I10273" t="s">
        <v>263</v>
      </c>
      <c r="J10273" t="s">
        <v>262</v>
      </c>
      <c r="L10273" t="s">
        <v>380</v>
      </c>
      <c r="M10273" t="s">
        <v>381</v>
      </c>
      <c r="N10273" t="s">
        <v>487</v>
      </c>
    </row>
    <row r="10274" spans="1:14" hidden="1" x14ac:dyDescent="0.25">
      <c r="A10274" t="s">
        <v>241</v>
      </c>
      <c r="B10274" s="1">
        <v>45596</v>
      </c>
      <c r="C10274" t="s">
        <v>836</v>
      </c>
      <c r="D10274" t="s">
        <v>837</v>
      </c>
      <c r="E10274" s="4">
        <v>1000</v>
      </c>
      <c r="F10274" t="s">
        <v>567</v>
      </c>
      <c r="G10274" t="s">
        <v>471</v>
      </c>
      <c r="H10274" t="s">
        <v>310</v>
      </c>
      <c r="I10274" t="s">
        <v>263</v>
      </c>
      <c r="J10274" t="s">
        <v>262</v>
      </c>
      <c r="L10274" t="s">
        <v>380</v>
      </c>
      <c r="M10274" t="s">
        <v>381</v>
      </c>
      <c r="N10274" t="s">
        <v>487</v>
      </c>
    </row>
    <row r="10275" spans="1:14" hidden="1" x14ac:dyDescent="0.25">
      <c r="A10275" t="s">
        <v>241</v>
      </c>
      <c r="B10275" s="1">
        <v>45596</v>
      </c>
      <c r="C10275" t="s">
        <v>840</v>
      </c>
      <c r="D10275" t="s">
        <v>841</v>
      </c>
      <c r="E10275" s="4">
        <v>9581.94</v>
      </c>
      <c r="F10275" t="s">
        <v>567</v>
      </c>
      <c r="G10275" t="s">
        <v>471</v>
      </c>
      <c r="H10275" t="s">
        <v>310</v>
      </c>
      <c r="I10275" t="s">
        <v>263</v>
      </c>
      <c r="J10275" t="s">
        <v>262</v>
      </c>
      <c r="L10275" t="s">
        <v>380</v>
      </c>
      <c r="M10275" t="s">
        <v>381</v>
      </c>
      <c r="N10275" t="s">
        <v>487</v>
      </c>
    </row>
    <row r="10276" spans="1:14" hidden="1" x14ac:dyDescent="0.25">
      <c r="A10276" t="s">
        <v>241</v>
      </c>
      <c r="B10276" s="1">
        <v>45596</v>
      </c>
      <c r="C10276" t="s">
        <v>842</v>
      </c>
      <c r="D10276" t="s">
        <v>843</v>
      </c>
      <c r="E10276" s="4">
        <v>1000</v>
      </c>
      <c r="F10276" t="s">
        <v>567</v>
      </c>
      <c r="G10276" t="s">
        <v>471</v>
      </c>
      <c r="H10276" t="s">
        <v>310</v>
      </c>
      <c r="I10276" t="s">
        <v>263</v>
      </c>
      <c r="J10276" t="s">
        <v>262</v>
      </c>
      <c r="L10276" t="s">
        <v>380</v>
      </c>
      <c r="M10276" t="s">
        <v>381</v>
      </c>
      <c r="N10276" t="s">
        <v>487</v>
      </c>
    </row>
    <row r="10277" spans="1:14" hidden="1" x14ac:dyDescent="0.25">
      <c r="A10277" t="s">
        <v>241</v>
      </c>
      <c r="B10277" s="1">
        <v>45596</v>
      </c>
      <c r="C10277" t="s">
        <v>844</v>
      </c>
      <c r="D10277" t="s">
        <v>845</v>
      </c>
      <c r="E10277" s="4">
        <v>6802.8799999999992</v>
      </c>
      <c r="F10277" t="s">
        <v>567</v>
      </c>
      <c r="G10277" t="s">
        <v>471</v>
      </c>
      <c r="H10277" t="s">
        <v>310</v>
      </c>
      <c r="I10277" t="s">
        <v>263</v>
      </c>
      <c r="J10277" t="s">
        <v>262</v>
      </c>
      <c r="L10277" t="s">
        <v>380</v>
      </c>
      <c r="M10277" t="s">
        <v>381</v>
      </c>
      <c r="N10277" t="s">
        <v>487</v>
      </c>
    </row>
    <row r="10278" spans="1:14" hidden="1" x14ac:dyDescent="0.25">
      <c r="A10278" t="s">
        <v>241</v>
      </c>
      <c r="B10278" s="1">
        <v>45596</v>
      </c>
      <c r="C10278" t="s">
        <v>857</v>
      </c>
      <c r="D10278" t="s">
        <v>858</v>
      </c>
      <c r="E10278" s="4">
        <v>11413.86</v>
      </c>
      <c r="F10278" t="s">
        <v>567</v>
      </c>
      <c r="G10278" t="s">
        <v>471</v>
      </c>
      <c r="H10278" t="s">
        <v>310</v>
      </c>
      <c r="I10278" t="s">
        <v>263</v>
      </c>
      <c r="J10278" t="s">
        <v>262</v>
      </c>
      <c r="L10278" t="s">
        <v>380</v>
      </c>
      <c r="M10278" t="s">
        <v>381</v>
      </c>
      <c r="N10278" t="s">
        <v>487</v>
      </c>
    </row>
    <row r="10279" spans="1:14" hidden="1" x14ac:dyDescent="0.25">
      <c r="A10279" t="s">
        <v>241</v>
      </c>
      <c r="B10279" s="1">
        <v>45596</v>
      </c>
      <c r="C10279" t="s">
        <v>1254</v>
      </c>
      <c r="D10279" t="s">
        <v>1255</v>
      </c>
      <c r="E10279" s="4">
        <v>9262.5</v>
      </c>
      <c r="F10279" t="s">
        <v>567</v>
      </c>
      <c r="G10279" t="s">
        <v>471</v>
      </c>
      <c r="H10279" t="s">
        <v>310</v>
      </c>
      <c r="I10279" t="s">
        <v>263</v>
      </c>
      <c r="J10279" t="s">
        <v>262</v>
      </c>
      <c r="L10279" t="s">
        <v>380</v>
      </c>
      <c r="M10279" t="s">
        <v>381</v>
      </c>
      <c r="N10279" t="s">
        <v>487</v>
      </c>
    </row>
    <row r="10280" spans="1:14" hidden="1" x14ac:dyDescent="0.25">
      <c r="A10280" t="s">
        <v>241</v>
      </c>
      <c r="B10280" s="1">
        <v>45596</v>
      </c>
      <c r="C10280" t="s">
        <v>1304</v>
      </c>
      <c r="D10280" t="s">
        <v>1305</v>
      </c>
      <c r="E10280" s="4">
        <v>5000</v>
      </c>
      <c r="F10280" t="s">
        <v>567</v>
      </c>
      <c r="G10280" t="s">
        <v>471</v>
      </c>
      <c r="H10280" t="s">
        <v>310</v>
      </c>
      <c r="I10280" t="s">
        <v>263</v>
      </c>
      <c r="J10280" t="s">
        <v>262</v>
      </c>
      <c r="L10280" t="s">
        <v>380</v>
      </c>
      <c r="M10280" t="s">
        <v>381</v>
      </c>
      <c r="N10280" t="s">
        <v>487</v>
      </c>
    </row>
    <row r="10281" spans="1:14" hidden="1" x14ac:dyDescent="0.25">
      <c r="A10281" t="s">
        <v>241</v>
      </c>
      <c r="B10281" s="1">
        <v>45596</v>
      </c>
      <c r="C10281" t="s">
        <v>1306</v>
      </c>
      <c r="D10281" t="s">
        <v>1307</v>
      </c>
      <c r="E10281" s="4">
        <v>750</v>
      </c>
      <c r="F10281" t="s">
        <v>567</v>
      </c>
      <c r="G10281" t="s">
        <v>471</v>
      </c>
      <c r="H10281" t="s">
        <v>310</v>
      </c>
      <c r="I10281" t="s">
        <v>263</v>
      </c>
      <c r="J10281" t="s">
        <v>262</v>
      </c>
      <c r="L10281" t="s">
        <v>380</v>
      </c>
      <c r="M10281" t="s">
        <v>381</v>
      </c>
      <c r="N10281" t="s">
        <v>487</v>
      </c>
    </row>
    <row r="10282" spans="1:14" hidden="1" x14ac:dyDescent="0.25">
      <c r="A10282" t="s">
        <v>241</v>
      </c>
      <c r="B10282" s="1">
        <v>45596</v>
      </c>
      <c r="C10282" t="s">
        <v>1338</v>
      </c>
      <c r="D10282" t="s">
        <v>1339</v>
      </c>
      <c r="E10282" s="4">
        <v>18700</v>
      </c>
      <c r="F10282" t="s">
        <v>567</v>
      </c>
      <c r="G10282" t="s">
        <v>471</v>
      </c>
      <c r="H10282" t="s">
        <v>310</v>
      </c>
      <c r="I10282" t="s">
        <v>263</v>
      </c>
      <c r="J10282" t="s">
        <v>262</v>
      </c>
      <c r="L10282" t="s">
        <v>380</v>
      </c>
      <c r="M10282" t="s">
        <v>381</v>
      </c>
      <c r="N10282" t="s">
        <v>487</v>
      </c>
    </row>
    <row r="10283" spans="1:14" hidden="1" x14ac:dyDescent="0.25">
      <c r="A10283" t="s">
        <v>241</v>
      </c>
      <c r="B10283" s="1">
        <v>45596</v>
      </c>
      <c r="C10283" t="s">
        <v>1348</v>
      </c>
      <c r="D10283" t="s">
        <v>1349</v>
      </c>
      <c r="E10283" s="4">
        <v>12400</v>
      </c>
      <c r="F10283" t="s">
        <v>567</v>
      </c>
      <c r="G10283" t="s">
        <v>471</v>
      </c>
      <c r="H10283" t="s">
        <v>310</v>
      </c>
      <c r="I10283" t="s">
        <v>263</v>
      </c>
      <c r="J10283" t="s">
        <v>262</v>
      </c>
      <c r="L10283" t="s">
        <v>380</v>
      </c>
      <c r="M10283" t="s">
        <v>381</v>
      </c>
      <c r="N10283" t="s">
        <v>487</v>
      </c>
    </row>
    <row r="10284" spans="1:14" hidden="1" x14ac:dyDescent="0.25">
      <c r="A10284" t="s">
        <v>241</v>
      </c>
      <c r="B10284" s="1">
        <v>45596</v>
      </c>
      <c r="C10284" t="s">
        <v>861</v>
      </c>
      <c r="D10284" t="s">
        <v>862</v>
      </c>
      <c r="E10284" s="4">
        <v>25000</v>
      </c>
      <c r="F10284" t="s">
        <v>567</v>
      </c>
      <c r="G10284" t="s">
        <v>471</v>
      </c>
      <c r="H10284" t="s">
        <v>311</v>
      </c>
      <c r="I10284" t="s">
        <v>312</v>
      </c>
      <c r="J10284" t="s">
        <v>264</v>
      </c>
      <c r="L10284" t="s">
        <v>380</v>
      </c>
      <c r="M10284" t="s">
        <v>381</v>
      </c>
      <c r="N10284" t="s">
        <v>487</v>
      </c>
    </row>
    <row r="10285" spans="1:14" hidden="1" x14ac:dyDescent="0.25">
      <c r="A10285" t="s">
        <v>241</v>
      </c>
      <c r="B10285" s="1">
        <v>45596</v>
      </c>
      <c r="C10285" t="s">
        <v>867</v>
      </c>
      <c r="D10285" t="s">
        <v>868</v>
      </c>
      <c r="E10285" s="4">
        <v>21971.169999999995</v>
      </c>
      <c r="F10285" t="s">
        <v>567</v>
      </c>
      <c r="G10285" t="s">
        <v>471</v>
      </c>
      <c r="H10285" t="s">
        <v>311</v>
      </c>
      <c r="I10285" t="s">
        <v>312</v>
      </c>
      <c r="J10285" t="s">
        <v>264</v>
      </c>
      <c r="L10285" t="s">
        <v>380</v>
      </c>
      <c r="M10285" t="s">
        <v>381</v>
      </c>
      <c r="N10285" t="s">
        <v>487</v>
      </c>
    </row>
    <row r="10286" spans="1:14" hidden="1" x14ac:dyDescent="0.25">
      <c r="A10286" t="s">
        <v>241</v>
      </c>
      <c r="B10286" s="1">
        <v>45596</v>
      </c>
      <c r="C10286" t="s">
        <v>869</v>
      </c>
      <c r="D10286" t="s">
        <v>870</v>
      </c>
      <c r="E10286" s="4">
        <v>18131.190000000002</v>
      </c>
      <c r="F10286" t="s">
        <v>567</v>
      </c>
      <c r="G10286" t="s">
        <v>471</v>
      </c>
      <c r="H10286" t="s">
        <v>311</v>
      </c>
      <c r="I10286" t="s">
        <v>312</v>
      </c>
      <c r="J10286" t="s">
        <v>264</v>
      </c>
      <c r="L10286" t="s">
        <v>380</v>
      </c>
      <c r="M10286" t="s">
        <v>381</v>
      </c>
      <c r="N10286" t="s">
        <v>487</v>
      </c>
    </row>
    <row r="10287" spans="1:14" hidden="1" x14ac:dyDescent="0.25">
      <c r="A10287" t="s">
        <v>241</v>
      </c>
      <c r="B10287" s="1">
        <v>45596</v>
      </c>
      <c r="C10287" t="s">
        <v>1332</v>
      </c>
      <c r="D10287" t="s">
        <v>1333</v>
      </c>
      <c r="E10287" s="4">
        <v>12211.7</v>
      </c>
      <c r="F10287" t="s">
        <v>567</v>
      </c>
      <c r="G10287" t="s">
        <v>471</v>
      </c>
      <c r="H10287" t="s">
        <v>311</v>
      </c>
      <c r="I10287" t="s">
        <v>312</v>
      </c>
      <c r="J10287" t="s">
        <v>264</v>
      </c>
      <c r="L10287" t="s">
        <v>380</v>
      </c>
      <c r="M10287" t="s">
        <v>381</v>
      </c>
      <c r="N10287" t="s">
        <v>482</v>
      </c>
    </row>
    <row r="10288" spans="1:14" hidden="1" x14ac:dyDescent="0.25">
      <c r="A10288" t="s">
        <v>241</v>
      </c>
      <c r="B10288" s="1">
        <v>45596</v>
      </c>
      <c r="C10288" t="s">
        <v>911</v>
      </c>
      <c r="D10288" t="s">
        <v>912</v>
      </c>
      <c r="E10288" s="4">
        <v>10200.269999999999</v>
      </c>
      <c r="F10288" t="s">
        <v>567</v>
      </c>
      <c r="G10288" t="s">
        <v>471</v>
      </c>
      <c r="H10288" t="s">
        <v>313</v>
      </c>
      <c r="I10288" t="s">
        <v>314</v>
      </c>
      <c r="J10288" t="s">
        <v>268</v>
      </c>
      <c r="L10288" t="s">
        <v>384</v>
      </c>
      <c r="M10288" t="s">
        <v>385</v>
      </c>
      <c r="N10288" t="s">
        <v>489</v>
      </c>
    </row>
    <row r="10289" spans="1:14" hidden="1" x14ac:dyDescent="0.25">
      <c r="A10289" t="s">
        <v>241</v>
      </c>
      <c r="B10289" s="1">
        <v>45596</v>
      </c>
      <c r="C10289" t="s">
        <v>919</v>
      </c>
      <c r="D10289" t="s">
        <v>920</v>
      </c>
      <c r="E10289" s="4">
        <v>3954.8</v>
      </c>
      <c r="F10289" t="s">
        <v>567</v>
      </c>
      <c r="G10289" t="s">
        <v>471</v>
      </c>
      <c r="H10289" t="s">
        <v>313</v>
      </c>
      <c r="I10289" t="s">
        <v>314</v>
      </c>
      <c r="J10289" t="s">
        <v>268</v>
      </c>
      <c r="L10289" t="s">
        <v>384</v>
      </c>
      <c r="M10289" t="s">
        <v>385</v>
      </c>
      <c r="N10289" t="s">
        <v>489</v>
      </c>
    </row>
    <row r="10290" spans="1:14" hidden="1" x14ac:dyDescent="0.25">
      <c r="A10290" t="s">
        <v>241</v>
      </c>
      <c r="B10290" s="1">
        <v>45596</v>
      </c>
      <c r="C10290" t="s">
        <v>924</v>
      </c>
      <c r="D10290" t="s">
        <v>925</v>
      </c>
      <c r="E10290" s="4">
        <v>29890.400000000001</v>
      </c>
      <c r="F10290" t="s">
        <v>567</v>
      </c>
      <c r="G10290" t="s">
        <v>471</v>
      </c>
      <c r="H10290" t="s">
        <v>303</v>
      </c>
      <c r="I10290" t="s">
        <v>304</v>
      </c>
      <c r="J10290" t="s">
        <v>268</v>
      </c>
      <c r="L10290" t="s">
        <v>384</v>
      </c>
      <c r="M10290" t="s">
        <v>385</v>
      </c>
      <c r="N10290" t="s">
        <v>489</v>
      </c>
    </row>
    <row r="10291" spans="1:14" hidden="1" x14ac:dyDescent="0.25">
      <c r="A10291" t="s">
        <v>241</v>
      </c>
      <c r="B10291" s="1">
        <v>45596</v>
      </c>
      <c r="C10291" t="s">
        <v>927</v>
      </c>
      <c r="D10291" t="s">
        <v>928</v>
      </c>
      <c r="E10291" s="4">
        <v>9292.9269999999997</v>
      </c>
      <c r="F10291" t="s">
        <v>567</v>
      </c>
      <c r="G10291" t="s">
        <v>471</v>
      </c>
      <c r="H10291" t="s">
        <v>313</v>
      </c>
      <c r="I10291" t="s">
        <v>314</v>
      </c>
      <c r="J10291" t="s">
        <v>268</v>
      </c>
      <c r="L10291" t="s">
        <v>384</v>
      </c>
      <c r="M10291" t="s">
        <v>385</v>
      </c>
      <c r="N10291" t="s">
        <v>489</v>
      </c>
    </row>
    <row r="10292" spans="1:14" hidden="1" x14ac:dyDescent="0.25">
      <c r="A10292" t="s">
        <v>241</v>
      </c>
      <c r="B10292" s="1">
        <v>45596</v>
      </c>
      <c r="C10292" t="s">
        <v>931</v>
      </c>
      <c r="D10292" t="s">
        <v>932</v>
      </c>
      <c r="E10292" s="4">
        <v>12193.15</v>
      </c>
      <c r="F10292" t="s">
        <v>567</v>
      </c>
      <c r="G10292" t="s">
        <v>471</v>
      </c>
      <c r="H10292" t="s">
        <v>303</v>
      </c>
      <c r="I10292" t="s">
        <v>304</v>
      </c>
      <c r="J10292" t="s">
        <v>268</v>
      </c>
      <c r="L10292" t="s">
        <v>384</v>
      </c>
      <c r="M10292" t="s">
        <v>385</v>
      </c>
      <c r="N10292" t="s">
        <v>489</v>
      </c>
    </row>
    <row r="10293" spans="1:14" hidden="1" x14ac:dyDescent="0.25">
      <c r="A10293" t="s">
        <v>241</v>
      </c>
      <c r="B10293" s="1">
        <v>45596</v>
      </c>
      <c r="C10293" t="s">
        <v>935</v>
      </c>
      <c r="D10293" t="s">
        <v>936</v>
      </c>
      <c r="E10293" s="4">
        <v>17348.899999999998</v>
      </c>
      <c r="F10293" t="s">
        <v>567</v>
      </c>
      <c r="G10293" t="s">
        <v>471</v>
      </c>
      <c r="H10293" t="s">
        <v>303</v>
      </c>
      <c r="I10293" t="s">
        <v>304</v>
      </c>
      <c r="J10293" t="s">
        <v>268</v>
      </c>
      <c r="L10293" t="s">
        <v>384</v>
      </c>
      <c r="M10293" t="s">
        <v>385</v>
      </c>
      <c r="N10293" t="s">
        <v>489</v>
      </c>
    </row>
    <row r="10294" spans="1:14" hidden="1" x14ac:dyDescent="0.25">
      <c r="A10294" t="s">
        <v>241</v>
      </c>
      <c r="B10294" s="1">
        <v>45596</v>
      </c>
      <c r="C10294" t="s">
        <v>938</v>
      </c>
      <c r="D10294" t="s">
        <v>939</v>
      </c>
      <c r="E10294" s="4">
        <v>4565.5000000000009</v>
      </c>
      <c r="F10294" t="s">
        <v>567</v>
      </c>
      <c r="G10294" t="s">
        <v>471</v>
      </c>
      <c r="H10294" t="s">
        <v>313</v>
      </c>
      <c r="I10294" t="s">
        <v>314</v>
      </c>
      <c r="J10294" t="s">
        <v>268</v>
      </c>
      <c r="L10294" t="s">
        <v>384</v>
      </c>
      <c r="M10294" t="s">
        <v>385</v>
      </c>
      <c r="N10294" t="s">
        <v>489</v>
      </c>
    </row>
    <row r="10295" spans="1:14" hidden="1" x14ac:dyDescent="0.25">
      <c r="A10295" t="s">
        <v>241</v>
      </c>
      <c r="B10295" s="1">
        <v>45596</v>
      </c>
      <c r="C10295" t="s">
        <v>942</v>
      </c>
      <c r="D10295" t="s">
        <v>943</v>
      </c>
      <c r="E10295" s="4">
        <v>1069.6016000000002</v>
      </c>
      <c r="F10295" t="s">
        <v>567</v>
      </c>
      <c r="G10295" t="s">
        <v>471</v>
      </c>
      <c r="H10295" t="s">
        <v>313</v>
      </c>
      <c r="I10295" t="s">
        <v>314</v>
      </c>
      <c r="J10295" t="s">
        <v>268</v>
      </c>
      <c r="L10295" t="s">
        <v>384</v>
      </c>
      <c r="M10295" t="s">
        <v>385</v>
      </c>
      <c r="N10295" t="s">
        <v>489</v>
      </c>
    </row>
    <row r="10296" spans="1:14" hidden="1" x14ac:dyDescent="0.25">
      <c r="A10296" t="s">
        <v>241</v>
      </c>
      <c r="B10296" s="1">
        <v>45596</v>
      </c>
      <c r="C10296" t="s">
        <v>948</v>
      </c>
      <c r="D10296" t="s">
        <v>949</v>
      </c>
      <c r="E10296" s="4">
        <v>125.68</v>
      </c>
      <c r="F10296" t="s">
        <v>567</v>
      </c>
      <c r="G10296" t="s">
        <v>471</v>
      </c>
      <c r="H10296" t="s">
        <v>303</v>
      </c>
      <c r="I10296" t="s">
        <v>304</v>
      </c>
      <c r="J10296" t="s">
        <v>268</v>
      </c>
      <c r="L10296" t="s">
        <v>384</v>
      </c>
      <c r="M10296" t="s">
        <v>385</v>
      </c>
      <c r="N10296" t="s">
        <v>489</v>
      </c>
    </row>
    <row r="10297" spans="1:14" hidden="1" x14ac:dyDescent="0.25">
      <c r="A10297" t="s">
        <v>241</v>
      </c>
      <c r="B10297" s="1">
        <v>45596</v>
      </c>
      <c r="C10297" t="s">
        <v>952</v>
      </c>
      <c r="D10297" t="s">
        <v>953</v>
      </c>
      <c r="E10297" s="4">
        <v>289035</v>
      </c>
      <c r="F10297" t="s">
        <v>567</v>
      </c>
      <c r="G10297" t="s">
        <v>471</v>
      </c>
      <c r="H10297" t="s">
        <v>246</v>
      </c>
      <c r="I10297" t="s">
        <v>247</v>
      </c>
      <c r="J10297" t="s">
        <v>246</v>
      </c>
      <c r="L10297" t="s">
        <v>370</v>
      </c>
      <c r="M10297" t="s">
        <v>371</v>
      </c>
      <c r="N10297" t="s">
        <v>482</v>
      </c>
    </row>
    <row r="10298" spans="1:14" hidden="1" x14ac:dyDescent="0.25">
      <c r="A10298" t="s">
        <v>241</v>
      </c>
      <c r="B10298" s="1">
        <v>45596</v>
      </c>
      <c r="C10298" t="s">
        <v>955</v>
      </c>
      <c r="D10298" t="s">
        <v>956</v>
      </c>
      <c r="E10298" s="4">
        <v>279094</v>
      </c>
      <c r="F10298" t="s">
        <v>567</v>
      </c>
      <c r="G10298" t="s">
        <v>471</v>
      </c>
      <c r="H10298" t="s">
        <v>293</v>
      </c>
      <c r="I10298" t="s">
        <v>294</v>
      </c>
      <c r="J10298" t="s">
        <v>251</v>
      </c>
      <c r="L10298" t="s">
        <v>386</v>
      </c>
      <c r="M10298" t="s">
        <v>387</v>
      </c>
      <c r="N10298" t="s">
        <v>482</v>
      </c>
    </row>
    <row r="10299" spans="1:14" hidden="1" x14ac:dyDescent="0.25">
      <c r="A10299" t="s">
        <v>241</v>
      </c>
      <c r="B10299" s="1">
        <v>45596</v>
      </c>
      <c r="C10299" t="s">
        <v>961</v>
      </c>
      <c r="D10299" t="s">
        <v>962</v>
      </c>
      <c r="E10299" s="4">
        <v>9684.0300000000007</v>
      </c>
      <c r="F10299" t="s">
        <v>567</v>
      </c>
      <c r="G10299" t="s">
        <v>471</v>
      </c>
      <c r="H10299" t="s">
        <v>311</v>
      </c>
      <c r="I10299" t="s">
        <v>312</v>
      </c>
      <c r="J10299" t="s">
        <v>264</v>
      </c>
      <c r="L10299" t="s">
        <v>390</v>
      </c>
      <c r="M10299" t="s">
        <v>391</v>
      </c>
      <c r="N10299" t="s">
        <v>487</v>
      </c>
    </row>
    <row r="10300" spans="1:14" hidden="1" x14ac:dyDescent="0.25">
      <c r="A10300" t="s">
        <v>241</v>
      </c>
      <c r="B10300" s="1">
        <v>45596</v>
      </c>
      <c r="C10300" t="s">
        <v>963</v>
      </c>
      <c r="D10300" t="s">
        <v>964</v>
      </c>
      <c r="E10300" s="4">
        <v>5505</v>
      </c>
      <c r="F10300" t="s">
        <v>567</v>
      </c>
      <c r="G10300" t="s">
        <v>471</v>
      </c>
      <c r="H10300" t="s">
        <v>311</v>
      </c>
      <c r="I10300" t="s">
        <v>312</v>
      </c>
      <c r="J10300" t="s">
        <v>264</v>
      </c>
      <c r="L10300" t="s">
        <v>390</v>
      </c>
      <c r="M10300" t="s">
        <v>391</v>
      </c>
      <c r="N10300" t="s">
        <v>487</v>
      </c>
    </row>
    <row r="10301" spans="1:14" hidden="1" x14ac:dyDescent="0.25">
      <c r="A10301" t="s">
        <v>241</v>
      </c>
      <c r="B10301" s="1">
        <v>45596</v>
      </c>
      <c r="C10301" t="s">
        <v>967</v>
      </c>
      <c r="D10301" t="s">
        <v>968</v>
      </c>
      <c r="E10301" s="4">
        <v>23.499999999999957</v>
      </c>
      <c r="F10301" t="s">
        <v>567</v>
      </c>
      <c r="G10301" t="s">
        <v>471</v>
      </c>
      <c r="H10301" t="s">
        <v>311</v>
      </c>
      <c r="I10301" t="s">
        <v>312</v>
      </c>
      <c r="J10301" t="s">
        <v>264</v>
      </c>
      <c r="L10301" t="s">
        <v>390</v>
      </c>
      <c r="M10301" t="s">
        <v>391</v>
      </c>
      <c r="N10301" t="s">
        <v>487</v>
      </c>
    </row>
    <row r="10302" spans="1:14" hidden="1" x14ac:dyDescent="0.25">
      <c r="A10302" t="s">
        <v>241</v>
      </c>
      <c r="B10302" s="1">
        <v>45596</v>
      </c>
      <c r="C10302" t="s">
        <v>971</v>
      </c>
      <c r="D10302" t="s">
        <v>972</v>
      </c>
      <c r="E10302" s="4">
        <v>2591.29</v>
      </c>
      <c r="F10302" t="s">
        <v>567</v>
      </c>
      <c r="G10302" t="s">
        <v>471</v>
      </c>
      <c r="H10302" t="s">
        <v>311</v>
      </c>
      <c r="I10302" t="s">
        <v>312</v>
      </c>
      <c r="J10302" t="s">
        <v>264</v>
      </c>
      <c r="L10302" t="s">
        <v>390</v>
      </c>
      <c r="M10302" t="s">
        <v>391</v>
      </c>
      <c r="N10302" t="s">
        <v>487</v>
      </c>
    </row>
    <row r="10303" spans="1:14" hidden="1" x14ac:dyDescent="0.25">
      <c r="A10303" t="s">
        <v>241</v>
      </c>
      <c r="B10303" s="1">
        <v>45596</v>
      </c>
      <c r="C10303" t="s">
        <v>973</v>
      </c>
      <c r="D10303" t="s">
        <v>974</v>
      </c>
      <c r="E10303" s="4">
        <v>5740</v>
      </c>
      <c r="F10303" t="s">
        <v>567</v>
      </c>
      <c r="G10303" t="s">
        <v>471</v>
      </c>
      <c r="H10303" t="s">
        <v>311</v>
      </c>
      <c r="I10303" t="s">
        <v>312</v>
      </c>
      <c r="J10303" t="s">
        <v>264</v>
      </c>
      <c r="L10303" t="s">
        <v>390</v>
      </c>
      <c r="M10303" t="s">
        <v>391</v>
      </c>
      <c r="N10303" t="s">
        <v>487</v>
      </c>
    </row>
    <row r="10304" spans="1:14" hidden="1" x14ac:dyDescent="0.25">
      <c r="A10304" t="s">
        <v>241</v>
      </c>
      <c r="B10304" s="1">
        <v>45596</v>
      </c>
      <c r="C10304" t="s">
        <v>977</v>
      </c>
      <c r="D10304" t="s">
        <v>978</v>
      </c>
      <c r="E10304" s="4">
        <v>315.56000000000006</v>
      </c>
      <c r="F10304" t="s">
        <v>567</v>
      </c>
      <c r="G10304" t="s">
        <v>471</v>
      </c>
      <c r="H10304" t="s">
        <v>311</v>
      </c>
      <c r="I10304" t="s">
        <v>312</v>
      </c>
      <c r="J10304" t="s">
        <v>264</v>
      </c>
      <c r="L10304" t="s">
        <v>390</v>
      </c>
      <c r="M10304" t="s">
        <v>391</v>
      </c>
      <c r="N10304" t="s">
        <v>487</v>
      </c>
    </row>
    <row r="10305" spans="1:14" hidden="1" x14ac:dyDescent="0.25">
      <c r="A10305" t="s">
        <v>241</v>
      </c>
      <c r="B10305" s="1">
        <v>45596</v>
      </c>
      <c r="C10305" t="s">
        <v>981</v>
      </c>
      <c r="D10305" t="s">
        <v>982</v>
      </c>
      <c r="E10305" s="4">
        <v>1943</v>
      </c>
      <c r="F10305" t="s">
        <v>567</v>
      </c>
      <c r="G10305" t="s">
        <v>471</v>
      </c>
      <c r="H10305" t="s">
        <v>311</v>
      </c>
      <c r="I10305" t="s">
        <v>312</v>
      </c>
      <c r="J10305" t="s">
        <v>264</v>
      </c>
      <c r="L10305" t="s">
        <v>390</v>
      </c>
      <c r="M10305" t="s">
        <v>391</v>
      </c>
      <c r="N10305" t="s">
        <v>487</v>
      </c>
    </row>
    <row r="10306" spans="1:14" hidden="1" x14ac:dyDescent="0.25">
      <c r="A10306" t="s">
        <v>241</v>
      </c>
      <c r="B10306" s="1">
        <v>45596</v>
      </c>
      <c r="C10306" t="s">
        <v>989</v>
      </c>
      <c r="D10306" t="s">
        <v>990</v>
      </c>
      <c r="E10306" s="4">
        <v>1552.13</v>
      </c>
      <c r="F10306" t="s">
        <v>567</v>
      </c>
      <c r="G10306" t="s">
        <v>471</v>
      </c>
      <c r="H10306" t="s">
        <v>317</v>
      </c>
      <c r="I10306" t="s">
        <v>318</v>
      </c>
      <c r="J10306" t="s">
        <v>276</v>
      </c>
      <c r="L10306" t="s">
        <v>390</v>
      </c>
      <c r="M10306" t="s">
        <v>391</v>
      </c>
      <c r="N10306" t="s">
        <v>487</v>
      </c>
    </row>
    <row r="10307" spans="1:14" hidden="1" x14ac:dyDescent="0.25">
      <c r="A10307" t="s">
        <v>241</v>
      </c>
      <c r="B10307" s="1">
        <v>45596</v>
      </c>
      <c r="C10307" t="s">
        <v>1160</v>
      </c>
      <c r="D10307" t="s">
        <v>1161</v>
      </c>
      <c r="E10307" s="4">
        <v>2781.67</v>
      </c>
      <c r="F10307" t="s">
        <v>567</v>
      </c>
      <c r="G10307" t="s">
        <v>471</v>
      </c>
      <c r="H10307" t="s">
        <v>311</v>
      </c>
      <c r="I10307" t="s">
        <v>312</v>
      </c>
      <c r="J10307" t="s">
        <v>264</v>
      </c>
      <c r="L10307" t="s">
        <v>390</v>
      </c>
      <c r="M10307" t="s">
        <v>391</v>
      </c>
      <c r="N10307" t="s">
        <v>487</v>
      </c>
    </row>
    <row r="10308" spans="1:14" hidden="1" x14ac:dyDescent="0.25">
      <c r="A10308" t="s">
        <v>241</v>
      </c>
      <c r="B10308" s="1">
        <v>45596</v>
      </c>
      <c r="C10308" t="s">
        <v>991</v>
      </c>
      <c r="D10308" t="s">
        <v>992</v>
      </c>
      <c r="E10308" s="4">
        <v>23.5</v>
      </c>
      <c r="F10308" t="s">
        <v>567</v>
      </c>
      <c r="G10308" t="s">
        <v>471</v>
      </c>
      <c r="H10308" t="s">
        <v>311</v>
      </c>
      <c r="I10308" t="s">
        <v>312</v>
      </c>
      <c r="J10308" t="s">
        <v>264</v>
      </c>
      <c r="L10308" t="s">
        <v>390</v>
      </c>
      <c r="M10308" t="s">
        <v>391</v>
      </c>
      <c r="N10308" t="s">
        <v>487</v>
      </c>
    </row>
    <row r="10309" spans="1:14" hidden="1" x14ac:dyDescent="0.25">
      <c r="A10309" t="s">
        <v>241</v>
      </c>
      <c r="B10309" s="1">
        <v>45596</v>
      </c>
      <c r="C10309" t="s">
        <v>993</v>
      </c>
      <c r="D10309" t="s">
        <v>994</v>
      </c>
      <c r="E10309" s="4">
        <v>1040.57</v>
      </c>
      <c r="F10309" t="s">
        <v>567</v>
      </c>
      <c r="G10309" t="s">
        <v>471</v>
      </c>
      <c r="H10309" t="s">
        <v>311</v>
      </c>
      <c r="I10309" t="s">
        <v>312</v>
      </c>
      <c r="J10309" t="s">
        <v>264</v>
      </c>
      <c r="L10309" t="s">
        <v>390</v>
      </c>
      <c r="M10309" t="s">
        <v>391</v>
      </c>
      <c r="N10309" t="s">
        <v>487</v>
      </c>
    </row>
    <row r="10310" spans="1:14" hidden="1" x14ac:dyDescent="0.25">
      <c r="A10310" t="s">
        <v>241</v>
      </c>
      <c r="B10310" s="1">
        <v>45596</v>
      </c>
      <c r="C10310" t="s">
        <v>997</v>
      </c>
      <c r="D10310" t="s">
        <v>998</v>
      </c>
      <c r="E10310" s="4">
        <v>294.89</v>
      </c>
      <c r="F10310" t="s">
        <v>567</v>
      </c>
      <c r="G10310" t="s">
        <v>471</v>
      </c>
      <c r="H10310" t="s">
        <v>311</v>
      </c>
      <c r="I10310" t="s">
        <v>312</v>
      </c>
      <c r="J10310" t="s">
        <v>264</v>
      </c>
      <c r="L10310" t="s">
        <v>390</v>
      </c>
      <c r="M10310" t="s">
        <v>391</v>
      </c>
      <c r="N10310" t="s">
        <v>477</v>
      </c>
    </row>
    <row r="10311" spans="1:14" hidden="1" x14ac:dyDescent="0.25">
      <c r="A10311" t="s">
        <v>241</v>
      </c>
      <c r="B10311" s="1">
        <v>45596</v>
      </c>
      <c r="C10311" t="s">
        <v>1001</v>
      </c>
      <c r="D10311" t="s">
        <v>1002</v>
      </c>
      <c r="E10311" s="4">
        <v>30.579999999999927</v>
      </c>
      <c r="F10311" t="s">
        <v>567</v>
      </c>
      <c r="G10311" t="s">
        <v>471</v>
      </c>
      <c r="H10311" t="s">
        <v>311</v>
      </c>
      <c r="I10311" t="s">
        <v>312</v>
      </c>
      <c r="J10311" t="s">
        <v>264</v>
      </c>
      <c r="L10311" t="s">
        <v>390</v>
      </c>
      <c r="M10311" t="s">
        <v>391</v>
      </c>
      <c r="N10311" t="s">
        <v>487</v>
      </c>
    </row>
    <row r="10312" spans="1:14" hidden="1" x14ac:dyDescent="0.25">
      <c r="A10312" t="s">
        <v>241</v>
      </c>
      <c r="B10312" s="1">
        <v>45596</v>
      </c>
      <c r="C10312" t="s">
        <v>1005</v>
      </c>
      <c r="D10312" t="s">
        <v>1006</v>
      </c>
      <c r="E10312" s="4">
        <v>1.8749999999961229</v>
      </c>
      <c r="F10312" t="s">
        <v>567</v>
      </c>
      <c r="G10312" t="s">
        <v>471</v>
      </c>
      <c r="H10312" t="s">
        <v>311</v>
      </c>
      <c r="I10312" t="s">
        <v>312</v>
      </c>
      <c r="J10312" t="s">
        <v>264</v>
      </c>
      <c r="L10312" t="s">
        <v>390</v>
      </c>
      <c r="M10312" t="s">
        <v>391</v>
      </c>
      <c r="N10312" t="s">
        <v>487</v>
      </c>
    </row>
    <row r="10313" spans="1:14" hidden="1" x14ac:dyDescent="0.25">
      <c r="A10313" t="s">
        <v>241</v>
      </c>
      <c r="B10313" s="1">
        <v>45596</v>
      </c>
      <c r="C10313" t="s">
        <v>1007</v>
      </c>
      <c r="D10313" t="s">
        <v>1008</v>
      </c>
      <c r="E10313" s="4">
        <v>16194.689999999999</v>
      </c>
      <c r="F10313" t="s">
        <v>567</v>
      </c>
      <c r="G10313" t="s">
        <v>471</v>
      </c>
      <c r="H10313" t="s">
        <v>317</v>
      </c>
      <c r="I10313" t="s">
        <v>318</v>
      </c>
      <c r="J10313" t="s">
        <v>276</v>
      </c>
      <c r="L10313" t="s">
        <v>390</v>
      </c>
      <c r="M10313" t="s">
        <v>391</v>
      </c>
      <c r="N10313" t="s">
        <v>487</v>
      </c>
    </row>
    <row r="10314" spans="1:14" hidden="1" x14ac:dyDescent="0.25">
      <c r="A10314" t="s">
        <v>241</v>
      </c>
      <c r="B10314" s="1">
        <v>45596</v>
      </c>
      <c r="C10314" t="s">
        <v>1013</v>
      </c>
      <c r="D10314" t="s">
        <v>1014</v>
      </c>
      <c r="E10314" s="4">
        <v>700.45</v>
      </c>
      <c r="F10314" t="s">
        <v>567</v>
      </c>
      <c r="G10314" t="s">
        <v>471</v>
      </c>
      <c r="H10314" t="s">
        <v>311</v>
      </c>
      <c r="I10314" t="s">
        <v>312</v>
      </c>
      <c r="J10314" t="s">
        <v>264</v>
      </c>
      <c r="L10314" t="s">
        <v>390</v>
      </c>
      <c r="M10314" t="s">
        <v>391</v>
      </c>
      <c r="N10314" t="s">
        <v>480</v>
      </c>
    </row>
    <row r="10315" spans="1:14" hidden="1" x14ac:dyDescent="0.25">
      <c r="A10315" t="s">
        <v>241</v>
      </c>
      <c r="B10315" s="1">
        <v>45596</v>
      </c>
      <c r="C10315" t="s">
        <v>1162</v>
      </c>
      <c r="D10315" t="s">
        <v>1163</v>
      </c>
      <c r="E10315" s="4">
        <v>1312.24</v>
      </c>
      <c r="F10315" t="s">
        <v>567</v>
      </c>
      <c r="G10315" t="s">
        <v>471</v>
      </c>
      <c r="H10315" t="s">
        <v>311</v>
      </c>
      <c r="I10315" t="s">
        <v>312</v>
      </c>
      <c r="J10315" t="s">
        <v>264</v>
      </c>
      <c r="L10315" t="s">
        <v>390</v>
      </c>
      <c r="M10315" t="s">
        <v>391</v>
      </c>
      <c r="N10315" t="s">
        <v>477</v>
      </c>
    </row>
    <row r="10316" spans="1:14" hidden="1" x14ac:dyDescent="0.25">
      <c r="A10316" t="s">
        <v>241</v>
      </c>
      <c r="B10316" s="1">
        <v>45596</v>
      </c>
      <c r="C10316" t="s">
        <v>1164</v>
      </c>
      <c r="D10316" t="s">
        <v>1165</v>
      </c>
      <c r="E10316" s="4">
        <v>7316</v>
      </c>
      <c r="F10316" t="s">
        <v>567</v>
      </c>
      <c r="G10316" t="s">
        <v>471</v>
      </c>
      <c r="H10316" t="s">
        <v>317</v>
      </c>
      <c r="I10316" t="s">
        <v>318</v>
      </c>
      <c r="J10316" t="s">
        <v>276</v>
      </c>
      <c r="L10316" t="s">
        <v>390</v>
      </c>
      <c r="M10316" t="s">
        <v>391</v>
      </c>
      <c r="N10316" t="s">
        <v>489</v>
      </c>
    </row>
    <row r="10317" spans="1:14" hidden="1" x14ac:dyDescent="0.25">
      <c r="A10317" t="s">
        <v>241</v>
      </c>
      <c r="B10317" s="1">
        <v>45596</v>
      </c>
      <c r="C10317" t="s">
        <v>1264</v>
      </c>
      <c r="D10317" t="s">
        <v>1265</v>
      </c>
      <c r="E10317" s="4">
        <v>1502</v>
      </c>
      <c r="F10317" t="s">
        <v>567</v>
      </c>
      <c r="G10317" t="s">
        <v>471</v>
      </c>
      <c r="H10317" t="s">
        <v>317</v>
      </c>
      <c r="I10317" t="s">
        <v>318</v>
      </c>
      <c r="J10317" t="s">
        <v>276</v>
      </c>
      <c r="L10317" t="s">
        <v>390</v>
      </c>
      <c r="M10317" t="s">
        <v>391</v>
      </c>
      <c r="N10317" t="s">
        <v>489</v>
      </c>
    </row>
    <row r="10318" spans="1:14" hidden="1" x14ac:dyDescent="0.25">
      <c r="A10318" t="s">
        <v>241</v>
      </c>
      <c r="B10318" s="1">
        <v>45596</v>
      </c>
      <c r="C10318" t="s">
        <v>1285</v>
      </c>
      <c r="D10318" t="s">
        <v>1286</v>
      </c>
      <c r="E10318" s="4">
        <v>10090.75</v>
      </c>
      <c r="F10318" t="s">
        <v>567</v>
      </c>
      <c r="G10318" t="s">
        <v>471</v>
      </c>
      <c r="H10318" t="s">
        <v>316</v>
      </c>
      <c r="I10318" t="s">
        <v>275</v>
      </c>
      <c r="J10318" t="s">
        <v>274</v>
      </c>
      <c r="L10318" t="s">
        <v>400</v>
      </c>
      <c r="M10318" t="s">
        <v>401</v>
      </c>
      <c r="N10318" t="s">
        <v>489</v>
      </c>
    </row>
    <row r="10319" spans="1:14" hidden="1" x14ac:dyDescent="0.25">
      <c r="A10319" t="s">
        <v>241</v>
      </c>
      <c r="B10319" s="1">
        <v>45596</v>
      </c>
      <c r="C10319" t="s">
        <v>1017</v>
      </c>
      <c r="D10319" t="s">
        <v>1018</v>
      </c>
      <c r="E10319" s="4">
        <v>432.05</v>
      </c>
      <c r="F10319" t="s">
        <v>567</v>
      </c>
      <c r="G10319" t="s">
        <v>471</v>
      </c>
      <c r="H10319" t="s">
        <v>316</v>
      </c>
      <c r="I10319" t="s">
        <v>275</v>
      </c>
      <c r="J10319" t="s">
        <v>274</v>
      </c>
      <c r="L10319" t="s">
        <v>400</v>
      </c>
      <c r="M10319" t="s">
        <v>401</v>
      </c>
      <c r="N10319" t="s">
        <v>489</v>
      </c>
    </row>
    <row r="10320" spans="1:14" hidden="1" x14ac:dyDescent="0.25">
      <c r="A10320" t="s">
        <v>241</v>
      </c>
      <c r="B10320" s="1">
        <v>45596</v>
      </c>
      <c r="C10320" t="s">
        <v>1021</v>
      </c>
      <c r="D10320" t="s">
        <v>1022</v>
      </c>
      <c r="E10320" s="4">
        <v>18169.900000000001</v>
      </c>
      <c r="F10320" t="s">
        <v>567</v>
      </c>
      <c r="G10320" t="s">
        <v>471</v>
      </c>
      <c r="H10320" t="s">
        <v>316</v>
      </c>
      <c r="I10320" t="s">
        <v>275</v>
      </c>
      <c r="J10320" t="s">
        <v>274</v>
      </c>
      <c r="L10320" t="s">
        <v>400</v>
      </c>
      <c r="M10320" t="s">
        <v>401</v>
      </c>
      <c r="N10320" t="s">
        <v>489</v>
      </c>
    </row>
    <row r="10321" spans="1:14" hidden="1" x14ac:dyDescent="0.25">
      <c r="A10321" t="s">
        <v>241</v>
      </c>
      <c r="B10321" s="1">
        <v>45596</v>
      </c>
      <c r="C10321" t="s">
        <v>1025</v>
      </c>
      <c r="D10321" t="s">
        <v>1026</v>
      </c>
      <c r="E10321" s="4">
        <v>2206.5100000000002</v>
      </c>
      <c r="F10321" t="s">
        <v>567</v>
      </c>
      <c r="G10321" t="s">
        <v>471</v>
      </c>
      <c r="H10321" t="s">
        <v>316</v>
      </c>
      <c r="I10321" t="s">
        <v>275</v>
      </c>
      <c r="J10321" t="s">
        <v>274</v>
      </c>
      <c r="L10321" t="s">
        <v>400</v>
      </c>
      <c r="M10321" t="s">
        <v>401</v>
      </c>
      <c r="N10321" t="s">
        <v>489</v>
      </c>
    </row>
    <row r="10322" spans="1:14" hidden="1" x14ac:dyDescent="0.25">
      <c r="A10322" t="s">
        <v>241</v>
      </c>
      <c r="B10322" s="1">
        <v>45596</v>
      </c>
      <c r="C10322" t="s">
        <v>1227</v>
      </c>
      <c r="D10322" t="s">
        <v>1228</v>
      </c>
      <c r="E10322" s="4">
        <v>35181.699999999997</v>
      </c>
      <c r="F10322" t="s">
        <v>567</v>
      </c>
      <c r="G10322" t="s">
        <v>471</v>
      </c>
      <c r="H10322" t="s">
        <v>316</v>
      </c>
      <c r="I10322" t="s">
        <v>275</v>
      </c>
      <c r="J10322" t="s">
        <v>274</v>
      </c>
      <c r="L10322" t="s">
        <v>400</v>
      </c>
      <c r="M10322" t="s">
        <v>401</v>
      </c>
      <c r="N10322" t="s">
        <v>489</v>
      </c>
    </row>
    <row r="10323" spans="1:14" hidden="1" x14ac:dyDescent="0.25">
      <c r="A10323" t="s">
        <v>241</v>
      </c>
      <c r="B10323" s="1">
        <v>45596</v>
      </c>
      <c r="C10323" t="s">
        <v>1027</v>
      </c>
      <c r="D10323" t="s">
        <v>1028</v>
      </c>
      <c r="E10323" s="4">
        <v>106.51</v>
      </c>
      <c r="F10323" t="s">
        <v>567</v>
      </c>
      <c r="G10323" t="s">
        <v>471</v>
      </c>
      <c r="H10323" t="s">
        <v>316</v>
      </c>
      <c r="I10323" t="s">
        <v>275</v>
      </c>
      <c r="J10323" t="s">
        <v>274</v>
      </c>
      <c r="L10323" t="s">
        <v>400</v>
      </c>
      <c r="M10323" t="s">
        <v>401</v>
      </c>
      <c r="N10323" t="s">
        <v>489</v>
      </c>
    </row>
    <row r="10324" spans="1:14" hidden="1" x14ac:dyDescent="0.25">
      <c r="A10324" t="s">
        <v>241</v>
      </c>
      <c r="B10324" s="1">
        <v>45596</v>
      </c>
      <c r="C10324" t="s">
        <v>27</v>
      </c>
      <c r="D10324" t="s">
        <v>1032</v>
      </c>
      <c r="E10324" s="4">
        <v>-4126265.01</v>
      </c>
      <c r="F10324" t="s">
        <v>567</v>
      </c>
      <c r="G10324" t="s">
        <v>471</v>
      </c>
      <c r="H10324" t="s">
        <v>288</v>
      </c>
      <c r="I10324" t="s">
        <v>26</v>
      </c>
      <c r="J10324" t="s">
        <v>243</v>
      </c>
      <c r="L10324" t="s">
        <v>368</v>
      </c>
      <c r="M10324" t="s">
        <v>369</v>
      </c>
      <c r="N10324" t="s">
        <v>485</v>
      </c>
    </row>
    <row r="10325" spans="1:14" hidden="1" x14ac:dyDescent="0.25">
      <c r="A10325" t="s">
        <v>241</v>
      </c>
      <c r="B10325" s="1">
        <v>45596</v>
      </c>
      <c r="C10325" t="s">
        <v>28</v>
      </c>
      <c r="D10325" t="s">
        <v>1039</v>
      </c>
      <c r="E10325" s="4">
        <v>-205486.01999999996</v>
      </c>
      <c r="F10325" t="s">
        <v>567</v>
      </c>
      <c r="G10325" t="s">
        <v>471</v>
      </c>
      <c r="H10325" t="s">
        <v>288</v>
      </c>
      <c r="I10325" t="s">
        <v>26</v>
      </c>
      <c r="J10325" t="s">
        <v>243</v>
      </c>
      <c r="L10325" t="s">
        <v>368</v>
      </c>
      <c r="M10325" t="s">
        <v>369</v>
      </c>
      <c r="N10325" t="s">
        <v>480</v>
      </c>
    </row>
    <row r="10326" spans="1:14" hidden="1" x14ac:dyDescent="0.25">
      <c r="A10326" t="s">
        <v>241</v>
      </c>
      <c r="B10326" s="1">
        <v>45596</v>
      </c>
      <c r="C10326" t="s">
        <v>29</v>
      </c>
      <c r="D10326" t="s">
        <v>1040</v>
      </c>
      <c r="E10326" s="4">
        <v>-4000.54</v>
      </c>
      <c r="F10326" t="s">
        <v>567</v>
      </c>
      <c r="G10326" t="s">
        <v>471</v>
      </c>
      <c r="H10326" t="s">
        <v>288</v>
      </c>
      <c r="I10326" t="s">
        <v>26</v>
      </c>
      <c r="J10326" t="s">
        <v>243</v>
      </c>
      <c r="L10326" t="s">
        <v>368</v>
      </c>
      <c r="M10326" t="s">
        <v>369</v>
      </c>
      <c r="N10326" t="s">
        <v>480</v>
      </c>
    </row>
    <row r="10327" spans="1:14" hidden="1" x14ac:dyDescent="0.25">
      <c r="A10327" t="s">
        <v>241</v>
      </c>
      <c r="B10327" s="1">
        <v>45596</v>
      </c>
      <c r="C10327" t="s">
        <v>30</v>
      </c>
      <c r="D10327" t="s">
        <v>1229</v>
      </c>
      <c r="E10327" s="4">
        <v>-73510.11</v>
      </c>
      <c r="F10327" t="s">
        <v>567</v>
      </c>
      <c r="G10327" t="s">
        <v>471</v>
      </c>
      <c r="H10327" t="s">
        <v>288</v>
      </c>
      <c r="I10327" t="s">
        <v>26</v>
      </c>
      <c r="J10327" t="s">
        <v>243</v>
      </c>
      <c r="L10327" t="s">
        <v>368</v>
      </c>
      <c r="M10327" t="s">
        <v>369</v>
      </c>
      <c r="N10327" t="s">
        <v>485</v>
      </c>
    </row>
    <row r="10328" spans="1:14" hidden="1" x14ac:dyDescent="0.25">
      <c r="A10328" t="s">
        <v>241</v>
      </c>
      <c r="B10328" s="1">
        <v>45596</v>
      </c>
      <c r="C10328" t="s">
        <v>31</v>
      </c>
      <c r="D10328" t="s">
        <v>1293</v>
      </c>
      <c r="E10328" s="4">
        <v>-64525.599999999999</v>
      </c>
      <c r="F10328" t="s">
        <v>567</v>
      </c>
      <c r="G10328" t="s">
        <v>471</v>
      </c>
      <c r="H10328" t="s">
        <v>288</v>
      </c>
      <c r="I10328" t="s">
        <v>26</v>
      </c>
      <c r="J10328" t="s">
        <v>243</v>
      </c>
      <c r="L10328" t="s">
        <v>368</v>
      </c>
      <c r="M10328" t="s">
        <v>369</v>
      </c>
      <c r="N10328" t="s">
        <v>480</v>
      </c>
    </row>
    <row r="10329" spans="1:14" hidden="1" x14ac:dyDescent="0.25">
      <c r="A10329" t="s">
        <v>241</v>
      </c>
      <c r="B10329" s="1">
        <v>45596</v>
      </c>
      <c r="C10329" t="s">
        <v>32</v>
      </c>
      <c r="D10329" t="s">
        <v>1268</v>
      </c>
      <c r="E10329" s="4">
        <v>-44272.34</v>
      </c>
      <c r="F10329" t="s">
        <v>567</v>
      </c>
      <c r="G10329" t="s">
        <v>471</v>
      </c>
      <c r="H10329" t="s">
        <v>288</v>
      </c>
      <c r="I10329" t="s">
        <v>26</v>
      </c>
      <c r="J10329" t="s">
        <v>243</v>
      </c>
      <c r="L10329" t="s">
        <v>368</v>
      </c>
      <c r="M10329" t="s">
        <v>369</v>
      </c>
      <c r="N10329" t="s">
        <v>480</v>
      </c>
    </row>
    <row r="10330" spans="1:14" hidden="1" x14ac:dyDescent="0.25">
      <c r="A10330" t="s">
        <v>241</v>
      </c>
      <c r="B10330" s="1">
        <v>45596</v>
      </c>
      <c r="C10330" t="s">
        <v>34</v>
      </c>
      <c r="D10330" t="s">
        <v>1044</v>
      </c>
      <c r="E10330" s="4">
        <v>-216398.36</v>
      </c>
      <c r="F10330" t="s">
        <v>567</v>
      </c>
      <c r="G10330" t="s">
        <v>471</v>
      </c>
      <c r="H10330" t="s">
        <v>317</v>
      </c>
      <c r="I10330" t="s">
        <v>318</v>
      </c>
      <c r="J10330" t="s">
        <v>276</v>
      </c>
      <c r="L10330" t="s">
        <v>390</v>
      </c>
      <c r="M10330" t="s">
        <v>391</v>
      </c>
      <c r="N10330" t="s">
        <v>487</v>
      </c>
    </row>
    <row r="10331" spans="1:14" hidden="1" x14ac:dyDescent="0.25">
      <c r="A10331" t="s">
        <v>241</v>
      </c>
      <c r="B10331" s="1">
        <v>45596</v>
      </c>
      <c r="C10331" t="s">
        <v>25</v>
      </c>
      <c r="D10331" t="s">
        <v>1049</v>
      </c>
      <c r="E10331" s="4">
        <v>-746247.88199999998</v>
      </c>
      <c r="F10331" t="s">
        <v>567</v>
      </c>
      <c r="G10331" t="s">
        <v>471</v>
      </c>
      <c r="H10331" t="s">
        <v>244</v>
      </c>
      <c r="I10331" t="s">
        <v>245</v>
      </c>
      <c r="J10331" t="s">
        <v>244</v>
      </c>
      <c r="L10331" t="s">
        <v>368</v>
      </c>
      <c r="M10331" t="s">
        <v>369</v>
      </c>
      <c r="N10331" t="s">
        <v>480</v>
      </c>
    </row>
    <row r="10332" spans="1:14" hidden="1" x14ac:dyDescent="0.25">
      <c r="A10332" t="s">
        <v>241</v>
      </c>
      <c r="B10332" s="1">
        <v>45596</v>
      </c>
      <c r="C10332" t="s">
        <v>1056</v>
      </c>
      <c r="D10332" t="s">
        <v>1057</v>
      </c>
      <c r="E10332" s="4">
        <v>-225177.04</v>
      </c>
      <c r="F10332" t="s">
        <v>567</v>
      </c>
      <c r="G10332" t="s">
        <v>471</v>
      </c>
      <c r="H10332" t="s">
        <v>246</v>
      </c>
      <c r="I10332" t="s">
        <v>247</v>
      </c>
      <c r="J10332" t="s">
        <v>246</v>
      </c>
      <c r="L10332" t="s">
        <v>370</v>
      </c>
      <c r="M10332" t="s">
        <v>371</v>
      </c>
      <c r="N10332" t="s">
        <v>482</v>
      </c>
    </row>
    <row r="10333" spans="1:14" hidden="1" x14ac:dyDescent="0.25">
      <c r="A10333" t="s">
        <v>241</v>
      </c>
      <c r="B10333" s="1">
        <v>45596</v>
      </c>
      <c r="C10333" t="s">
        <v>1058</v>
      </c>
      <c r="D10333" t="s">
        <v>1059</v>
      </c>
      <c r="E10333" s="4">
        <v>-158513.26000000007</v>
      </c>
      <c r="F10333" t="s">
        <v>567</v>
      </c>
      <c r="G10333" t="s">
        <v>471</v>
      </c>
      <c r="H10333" t="s">
        <v>293</v>
      </c>
      <c r="I10333" t="s">
        <v>294</v>
      </c>
      <c r="J10333" t="s">
        <v>251</v>
      </c>
      <c r="L10333" t="s">
        <v>386</v>
      </c>
      <c r="M10333" t="s">
        <v>387</v>
      </c>
      <c r="N10333" t="s">
        <v>482</v>
      </c>
    </row>
    <row r="10334" spans="1:14" hidden="1" x14ac:dyDescent="0.25">
      <c r="A10334" t="s">
        <v>241</v>
      </c>
      <c r="B10334" s="1">
        <v>45596</v>
      </c>
      <c r="C10334" t="s">
        <v>1062</v>
      </c>
      <c r="D10334" t="s">
        <v>1063</v>
      </c>
      <c r="E10334" s="4">
        <v>-12.500000000000909</v>
      </c>
      <c r="F10334" t="s">
        <v>567</v>
      </c>
      <c r="G10334" t="s">
        <v>471</v>
      </c>
      <c r="H10334" t="s">
        <v>248</v>
      </c>
      <c r="I10334" t="s">
        <v>249</v>
      </c>
      <c r="J10334" t="s">
        <v>248</v>
      </c>
      <c r="L10334" t="s">
        <v>372</v>
      </c>
      <c r="M10334" t="s">
        <v>373</v>
      </c>
      <c r="N10334" t="s">
        <v>487</v>
      </c>
    </row>
    <row r="10335" spans="1:14" hidden="1" x14ac:dyDescent="0.25">
      <c r="A10335" t="s">
        <v>241</v>
      </c>
      <c r="B10335" s="1">
        <v>45596</v>
      </c>
      <c r="C10335" t="s">
        <v>1066</v>
      </c>
      <c r="D10335" t="s">
        <v>1067</v>
      </c>
      <c r="E10335" s="4">
        <v>-1.1799999999984898</v>
      </c>
      <c r="F10335" t="s">
        <v>567</v>
      </c>
      <c r="G10335" t="s">
        <v>471</v>
      </c>
      <c r="H10335" t="s">
        <v>248</v>
      </c>
      <c r="I10335" t="s">
        <v>249</v>
      </c>
      <c r="J10335" t="s">
        <v>248</v>
      </c>
      <c r="L10335" t="s">
        <v>372</v>
      </c>
      <c r="M10335" t="s">
        <v>373</v>
      </c>
      <c r="N10335" t="s">
        <v>487</v>
      </c>
    </row>
    <row r="10336" spans="1:14" hidden="1" x14ac:dyDescent="0.25">
      <c r="A10336" t="s">
        <v>241</v>
      </c>
      <c r="B10336" s="1">
        <v>45596</v>
      </c>
      <c r="C10336" t="s">
        <v>35</v>
      </c>
      <c r="D10336" t="s">
        <v>1031</v>
      </c>
      <c r="E10336" s="4">
        <v>5918.1399999999994</v>
      </c>
      <c r="F10336" t="s">
        <v>567</v>
      </c>
      <c r="G10336" t="s">
        <v>471</v>
      </c>
      <c r="H10336" t="s">
        <v>288</v>
      </c>
      <c r="I10336" t="s">
        <v>26</v>
      </c>
      <c r="J10336" t="s">
        <v>243</v>
      </c>
      <c r="L10336" t="s">
        <v>368</v>
      </c>
      <c r="M10336" t="s">
        <v>369</v>
      </c>
      <c r="N10336" t="s">
        <v>480</v>
      </c>
    </row>
    <row r="10337" spans="1:14" hidden="1" x14ac:dyDescent="0.25">
      <c r="A10337" t="s">
        <v>241</v>
      </c>
      <c r="B10337" s="1">
        <v>45596</v>
      </c>
      <c r="C10337" t="s">
        <v>1068</v>
      </c>
      <c r="D10337" t="s">
        <v>1069</v>
      </c>
      <c r="E10337" s="4">
        <v>-1548</v>
      </c>
      <c r="F10337" t="s">
        <v>567</v>
      </c>
      <c r="G10337" t="s">
        <v>471</v>
      </c>
      <c r="H10337" t="s">
        <v>248</v>
      </c>
      <c r="I10337" t="s">
        <v>249</v>
      </c>
      <c r="J10337" t="s">
        <v>248</v>
      </c>
      <c r="L10337" t="s">
        <v>372</v>
      </c>
      <c r="M10337" t="s">
        <v>373</v>
      </c>
      <c r="N10337" t="s">
        <v>487</v>
      </c>
    </row>
    <row r="10338" spans="1:14" hidden="1" x14ac:dyDescent="0.25">
      <c r="A10338" t="s">
        <v>241</v>
      </c>
      <c r="B10338" s="1">
        <v>45596</v>
      </c>
      <c r="C10338" t="s">
        <v>1168</v>
      </c>
      <c r="D10338" t="s">
        <v>1169</v>
      </c>
      <c r="E10338" s="4">
        <v>-11073.25</v>
      </c>
      <c r="F10338" t="s">
        <v>567</v>
      </c>
      <c r="G10338" t="s">
        <v>471</v>
      </c>
      <c r="H10338" t="s">
        <v>248</v>
      </c>
      <c r="I10338" t="s">
        <v>249</v>
      </c>
      <c r="J10338" t="s">
        <v>248</v>
      </c>
      <c r="L10338" t="s">
        <v>372</v>
      </c>
      <c r="M10338" t="s">
        <v>373</v>
      </c>
      <c r="N10338" t="s">
        <v>487</v>
      </c>
    </row>
    <row r="10339" spans="1:14" hidden="1" x14ac:dyDescent="0.25">
      <c r="A10339" t="s">
        <v>241</v>
      </c>
      <c r="B10339" s="1">
        <v>45596</v>
      </c>
      <c r="C10339" t="s">
        <v>1080</v>
      </c>
      <c r="D10339" t="s">
        <v>1081</v>
      </c>
      <c r="E10339" s="4">
        <v>-4856.6900000000005</v>
      </c>
      <c r="F10339" t="s">
        <v>567</v>
      </c>
      <c r="G10339" t="s">
        <v>471</v>
      </c>
      <c r="H10339" t="s">
        <v>317</v>
      </c>
      <c r="I10339" t="s">
        <v>318</v>
      </c>
      <c r="J10339" t="s">
        <v>276</v>
      </c>
      <c r="L10339" t="s">
        <v>372</v>
      </c>
      <c r="M10339" t="s">
        <v>373</v>
      </c>
      <c r="N10339" t="s">
        <v>487</v>
      </c>
    </row>
    <row r="10340" spans="1:14" hidden="1" x14ac:dyDescent="0.25">
      <c r="A10340" t="s">
        <v>241</v>
      </c>
      <c r="B10340" s="1">
        <v>45596</v>
      </c>
      <c r="C10340" t="s">
        <v>1172</v>
      </c>
      <c r="D10340" t="s">
        <v>1173</v>
      </c>
      <c r="E10340" s="4">
        <v>-5002.3</v>
      </c>
      <c r="F10340" t="s">
        <v>567</v>
      </c>
      <c r="G10340" t="s">
        <v>471</v>
      </c>
      <c r="H10340" t="s">
        <v>291</v>
      </c>
      <c r="I10340" t="s">
        <v>292</v>
      </c>
      <c r="J10340" t="s">
        <v>251</v>
      </c>
      <c r="L10340" t="s">
        <v>372</v>
      </c>
      <c r="M10340" t="s">
        <v>373</v>
      </c>
      <c r="N10340" t="s">
        <v>487</v>
      </c>
    </row>
    <row r="10341" spans="1:14" hidden="1" x14ac:dyDescent="0.25">
      <c r="A10341" t="s">
        <v>241</v>
      </c>
      <c r="B10341" s="1">
        <v>45596</v>
      </c>
      <c r="C10341" t="s">
        <v>1322</v>
      </c>
      <c r="D10341" t="s">
        <v>1323</v>
      </c>
      <c r="E10341" s="4">
        <v>-5.8599999999999994</v>
      </c>
      <c r="F10341" t="s">
        <v>567</v>
      </c>
      <c r="G10341" t="s">
        <v>471</v>
      </c>
      <c r="H10341" t="s">
        <v>291</v>
      </c>
      <c r="I10341" t="s">
        <v>292</v>
      </c>
      <c r="J10341" t="s">
        <v>251</v>
      </c>
      <c r="L10341" t="s">
        <v>372</v>
      </c>
      <c r="M10341" t="s">
        <v>373</v>
      </c>
      <c r="N10341" t="s">
        <v>489</v>
      </c>
    </row>
    <row r="10342" spans="1:14" hidden="1" x14ac:dyDescent="0.25">
      <c r="A10342" t="s">
        <v>241</v>
      </c>
      <c r="B10342" s="1">
        <v>45596</v>
      </c>
      <c r="C10342" t="s">
        <v>1084</v>
      </c>
      <c r="D10342" t="s">
        <v>1085</v>
      </c>
      <c r="E10342" s="4">
        <v>-597099.55999999994</v>
      </c>
      <c r="F10342" t="s">
        <v>567</v>
      </c>
      <c r="G10342" t="s">
        <v>471</v>
      </c>
      <c r="H10342" t="s">
        <v>248</v>
      </c>
      <c r="I10342" t="s">
        <v>249</v>
      </c>
      <c r="J10342" t="s">
        <v>248</v>
      </c>
      <c r="K10342" t="s">
        <v>1086</v>
      </c>
      <c r="L10342" t="s">
        <v>372</v>
      </c>
      <c r="M10342" t="s">
        <v>373</v>
      </c>
      <c r="N10342" t="s">
        <v>488</v>
      </c>
    </row>
    <row r="10343" spans="1:14" hidden="1" x14ac:dyDescent="0.25">
      <c r="A10343" t="s">
        <v>241</v>
      </c>
      <c r="B10343" s="1">
        <v>45596</v>
      </c>
      <c r="C10343" t="s">
        <v>1089</v>
      </c>
      <c r="D10343" t="s">
        <v>1090</v>
      </c>
      <c r="E10343" s="4">
        <v>-112209.10999999999</v>
      </c>
      <c r="F10343" t="s">
        <v>567</v>
      </c>
      <c r="G10343" t="s">
        <v>471</v>
      </c>
      <c r="H10343" t="s">
        <v>248</v>
      </c>
      <c r="I10343" t="s">
        <v>249</v>
      </c>
      <c r="J10343" t="s">
        <v>248</v>
      </c>
      <c r="K10343" t="s">
        <v>1086</v>
      </c>
      <c r="L10343" t="s">
        <v>372</v>
      </c>
      <c r="M10343" t="s">
        <v>373</v>
      </c>
      <c r="N10343" t="s">
        <v>488</v>
      </c>
    </row>
    <row r="10344" spans="1:14" hidden="1" x14ac:dyDescent="0.25">
      <c r="A10344" t="s">
        <v>241</v>
      </c>
      <c r="B10344" s="1">
        <v>45596</v>
      </c>
      <c r="C10344" t="s">
        <v>1283</v>
      </c>
      <c r="D10344" t="s">
        <v>1284</v>
      </c>
      <c r="E10344" s="4">
        <v>-4038.17</v>
      </c>
      <c r="F10344" t="s">
        <v>567</v>
      </c>
      <c r="G10344" t="s">
        <v>471</v>
      </c>
      <c r="H10344" t="s">
        <v>317</v>
      </c>
      <c r="I10344" t="s">
        <v>318</v>
      </c>
      <c r="J10344" t="s">
        <v>276</v>
      </c>
      <c r="L10344" t="s">
        <v>372</v>
      </c>
      <c r="M10344" t="s">
        <v>373</v>
      </c>
      <c r="N10344" t="s">
        <v>488</v>
      </c>
    </row>
    <row r="10345" spans="1:14" hidden="1" x14ac:dyDescent="0.25">
      <c r="A10345" t="s">
        <v>241</v>
      </c>
      <c r="B10345" s="1">
        <v>45596</v>
      </c>
      <c r="C10345" t="s">
        <v>1271</v>
      </c>
      <c r="D10345" t="s">
        <v>1272</v>
      </c>
      <c r="E10345" s="4">
        <v>-1500</v>
      </c>
      <c r="F10345" t="s">
        <v>567</v>
      </c>
      <c r="G10345" t="s">
        <v>471</v>
      </c>
      <c r="H10345" t="s">
        <v>317</v>
      </c>
      <c r="I10345" t="s">
        <v>318</v>
      </c>
      <c r="J10345" t="s">
        <v>276</v>
      </c>
      <c r="L10345" t="s">
        <v>390</v>
      </c>
      <c r="M10345" t="s">
        <v>391</v>
      </c>
      <c r="N10345" t="s">
        <v>487</v>
      </c>
    </row>
    <row r="10346" spans="1:14" hidden="1" x14ac:dyDescent="0.25">
      <c r="A10346" t="s">
        <v>241</v>
      </c>
      <c r="B10346" s="1">
        <v>45596</v>
      </c>
      <c r="C10346" t="s">
        <v>1101</v>
      </c>
      <c r="D10346" t="s">
        <v>1102</v>
      </c>
      <c r="E10346" s="4">
        <v>-37502.57</v>
      </c>
      <c r="F10346" t="s">
        <v>567</v>
      </c>
      <c r="G10346" t="s">
        <v>471</v>
      </c>
      <c r="H10346" t="s">
        <v>316</v>
      </c>
      <c r="I10346" t="s">
        <v>275</v>
      </c>
      <c r="J10346" t="s">
        <v>274</v>
      </c>
      <c r="L10346" t="s">
        <v>398</v>
      </c>
      <c r="M10346" t="s">
        <v>399</v>
      </c>
      <c r="N10346" t="s">
        <v>477</v>
      </c>
    </row>
    <row r="10347" spans="1:14" hidden="1" x14ac:dyDescent="0.25">
      <c r="A10347" t="s">
        <v>241</v>
      </c>
      <c r="B10347" s="1">
        <v>45626</v>
      </c>
      <c r="C10347" t="s">
        <v>1182</v>
      </c>
      <c r="D10347" t="s">
        <v>1183</v>
      </c>
      <c r="E10347" s="4">
        <v>249.99999999998727</v>
      </c>
      <c r="F10347" t="s">
        <v>567</v>
      </c>
      <c r="G10347" t="s">
        <v>511</v>
      </c>
      <c r="H10347" t="s">
        <v>347</v>
      </c>
      <c r="I10347" t="s">
        <v>350</v>
      </c>
      <c r="J10347" t="s">
        <v>848</v>
      </c>
      <c r="L10347" t="s">
        <v>55</v>
      </c>
      <c r="M10347" t="s">
        <v>414</v>
      </c>
      <c r="N10347" t="s">
        <v>573</v>
      </c>
    </row>
    <row r="10348" spans="1:14" hidden="1" x14ac:dyDescent="0.25">
      <c r="A10348" t="s">
        <v>241</v>
      </c>
      <c r="B10348" s="1">
        <v>45626</v>
      </c>
      <c r="C10348" t="s">
        <v>570</v>
      </c>
      <c r="D10348" t="s">
        <v>571</v>
      </c>
      <c r="E10348" s="4">
        <v>10000</v>
      </c>
      <c r="F10348" t="s">
        <v>567</v>
      </c>
      <c r="G10348" t="s">
        <v>511</v>
      </c>
      <c r="H10348" t="s">
        <v>514</v>
      </c>
      <c r="I10348" t="s">
        <v>417</v>
      </c>
      <c r="J10348" t="s">
        <v>572</v>
      </c>
      <c r="L10348" t="s">
        <v>514</v>
      </c>
      <c r="M10348" t="s">
        <v>417</v>
      </c>
      <c r="N10348" t="s">
        <v>573</v>
      </c>
    </row>
    <row r="10349" spans="1:14" hidden="1" x14ac:dyDescent="0.25">
      <c r="A10349" t="s">
        <v>241</v>
      </c>
      <c r="B10349" s="1">
        <v>45626</v>
      </c>
      <c r="C10349" t="s">
        <v>576</v>
      </c>
      <c r="D10349" t="s">
        <v>577</v>
      </c>
      <c r="E10349" s="4">
        <v>38543</v>
      </c>
      <c r="F10349" t="s">
        <v>567</v>
      </c>
      <c r="G10349" t="s">
        <v>511</v>
      </c>
      <c r="H10349" t="s">
        <v>514</v>
      </c>
      <c r="I10349" t="s">
        <v>417</v>
      </c>
      <c r="J10349" t="s">
        <v>572</v>
      </c>
      <c r="L10349" t="s">
        <v>514</v>
      </c>
      <c r="M10349" t="s">
        <v>417</v>
      </c>
      <c r="N10349" t="s">
        <v>573</v>
      </c>
    </row>
    <row r="10350" spans="1:14" hidden="1" x14ac:dyDescent="0.25">
      <c r="A10350" t="s">
        <v>241</v>
      </c>
      <c r="B10350" s="1">
        <v>45626</v>
      </c>
      <c r="C10350" t="s">
        <v>580</v>
      </c>
      <c r="D10350" t="s">
        <v>581</v>
      </c>
      <c r="E10350" s="4">
        <v>102227.1</v>
      </c>
      <c r="F10350" t="s">
        <v>567</v>
      </c>
      <c r="G10350" t="s">
        <v>511</v>
      </c>
      <c r="H10350" t="s">
        <v>514</v>
      </c>
      <c r="I10350" t="s">
        <v>417</v>
      </c>
      <c r="J10350" t="s">
        <v>572</v>
      </c>
      <c r="L10350" t="s">
        <v>514</v>
      </c>
      <c r="M10350" t="s">
        <v>417</v>
      </c>
      <c r="N10350" t="s">
        <v>573</v>
      </c>
    </row>
    <row r="10351" spans="1:14" hidden="1" x14ac:dyDescent="0.25">
      <c r="A10351" t="s">
        <v>241</v>
      </c>
      <c r="B10351" s="1">
        <v>45626</v>
      </c>
      <c r="C10351" t="s">
        <v>588</v>
      </c>
      <c r="D10351" t="s">
        <v>589</v>
      </c>
      <c r="E10351" s="4">
        <v>59322.69</v>
      </c>
      <c r="F10351" t="s">
        <v>567</v>
      </c>
      <c r="G10351" t="s">
        <v>511</v>
      </c>
      <c r="H10351" t="s">
        <v>514</v>
      </c>
      <c r="I10351" t="s">
        <v>417</v>
      </c>
      <c r="J10351" t="s">
        <v>572</v>
      </c>
      <c r="L10351" t="s">
        <v>514</v>
      </c>
      <c r="M10351" t="s">
        <v>417</v>
      </c>
      <c r="N10351" t="s">
        <v>573</v>
      </c>
    </row>
    <row r="10352" spans="1:14" hidden="1" x14ac:dyDescent="0.25">
      <c r="A10352" t="s">
        <v>241</v>
      </c>
      <c r="B10352" s="1">
        <v>45626</v>
      </c>
      <c r="C10352" t="s">
        <v>592</v>
      </c>
      <c r="D10352" t="s">
        <v>593</v>
      </c>
      <c r="E10352" s="4">
        <v>87545.25</v>
      </c>
      <c r="F10352" t="s">
        <v>567</v>
      </c>
      <c r="G10352" t="s">
        <v>511</v>
      </c>
      <c r="H10352" t="s">
        <v>518</v>
      </c>
      <c r="I10352" t="s">
        <v>419</v>
      </c>
      <c r="J10352" t="s">
        <v>594</v>
      </c>
      <c r="L10352" t="s">
        <v>518</v>
      </c>
      <c r="M10352" t="s">
        <v>419</v>
      </c>
      <c r="N10352" t="s">
        <v>573</v>
      </c>
    </row>
    <row r="10353" spans="1:14" hidden="1" x14ac:dyDescent="0.25">
      <c r="A10353" t="s">
        <v>241</v>
      </c>
      <c r="B10353" s="1">
        <v>45626</v>
      </c>
      <c r="C10353" t="s">
        <v>597</v>
      </c>
      <c r="D10353" t="s">
        <v>598</v>
      </c>
      <c r="E10353" s="4">
        <v>693957.03</v>
      </c>
      <c r="F10353" t="s">
        <v>567</v>
      </c>
      <c r="G10353" t="s">
        <v>511</v>
      </c>
      <c r="H10353" t="s">
        <v>518</v>
      </c>
      <c r="I10353" t="s">
        <v>419</v>
      </c>
      <c r="J10353" t="s">
        <v>594</v>
      </c>
      <c r="L10353" t="s">
        <v>518</v>
      </c>
      <c r="M10353" t="s">
        <v>419</v>
      </c>
      <c r="N10353" t="s">
        <v>573</v>
      </c>
    </row>
    <row r="10354" spans="1:14" hidden="1" x14ac:dyDescent="0.25">
      <c r="A10354" t="s">
        <v>241</v>
      </c>
      <c r="B10354" s="1">
        <v>45626</v>
      </c>
      <c r="C10354" t="s">
        <v>601</v>
      </c>
      <c r="D10354" t="s">
        <v>602</v>
      </c>
      <c r="E10354" s="4">
        <v>136992.31</v>
      </c>
      <c r="F10354" t="s">
        <v>567</v>
      </c>
      <c r="G10354" t="s">
        <v>511</v>
      </c>
      <c r="H10354" t="s">
        <v>518</v>
      </c>
      <c r="I10354" t="s">
        <v>419</v>
      </c>
      <c r="J10354" t="s">
        <v>594</v>
      </c>
      <c r="L10354" t="s">
        <v>518</v>
      </c>
      <c r="M10354" t="s">
        <v>419</v>
      </c>
      <c r="N10354" t="s">
        <v>573</v>
      </c>
    </row>
    <row r="10355" spans="1:14" hidden="1" x14ac:dyDescent="0.25">
      <c r="A10355" t="s">
        <v>241</v>
      </c>
      <c r="B10355" s="1">
        <v>45626</v>
      </c>
      <c r="C10355" t="s">
        <v>605</v>
      </c>
      <c r="D10355" t="s">
        <v>606</v>
      </c>
      <c r="E10355" s="4">
        <v>229033.74</v>
      </c>
      <c r="F10355" t="s">
        <v>567</v>
      </c>
      <c r="G10355" t="s">
        <v>511</v>
      </c>
      <c r="H10355" t="s">
        <v>518</v>
      </c>
      <c r="I10355" t="s">
        <v>419</v>
      </c>
      <c r="J10355" t="s">
        <v>594</v>
      </c>
      <c r="L10355" t="s">
        <v>518</v>
      </c>
      <c r="M10355" t="s">
        <v>419</v>
      </c>
      <c r="N10355" t="s">
        <v>573</v>
      </c>
    </row>
    <row r="10356" spans="1:14" hidden="1" x14ac:dyDescent="0.25">
      <c r="A10356" t="s">
        <v>241</v>
      </c>
      <c r="B10356" s="1">
        <v>45626</v>
      </c>
      <c r="C10356" t="s">
        <v>1334</v>
      </c>
      <c r="D10356" t="s">
        <v>1335</v>
      </c>
      <c r="E10356" s="4">
        <v>140736</v>
      </c>
      <c r="F10356" t="s">
        <v>567</v>
      </c>
      <c r="G10356" t="s">
        <v>511</v>
      </c>
      <c r="H10356" t="s">
        <v>518</v>
      </c>
      <c r="I10356" t="s">
        <v>419</v>
      </c>
      <c r="J10356" t="s">
        <v>594</v>
      </c>
      <c r="L10356" t="s">
        <v>518</v>
      </c>
      <c r="M10356" t="s">
        <v>419</v>
      </c>
      <c r="N10356" t="s">
        <v>573</v>
      </c>
    </row>
    <row r="10357" spans="1:14" hidden="1" x14ac:dyDescent="0.25">
      <c r="A10357" t="s">
        <v>241</v>
      </c>
      <c r="B10357" s="1">
        <v>45626</v>
      </c>
      <c r="C10357" t="s">
        <v>611</v>
      </c>
      <c r="D10357" t="s">
        <v>612</v>
      </c>
      <c r="E10357" s="4">
        <v>319446.49000000005</v>
      </c>
      <c r="F10357" t="s">
        <v>567</v>
      </c>
      <c r="G10357" t="s">
        <v>511</v>
      </c>
      <c r="H10357" t="s">
        <v>518</v>
      </c>
      <c r="I10357" t="s">
        <v>419</v>
      </c>
      <c r="J10357" t="s">
        <v>594</v>
      </c>
      <c r="L10357" t="s">
        <v>518</v>
      </c>
      <c r="M10357" t="s">
        <v>419</v>
      </c>
      <c r="N10357" t="s">
        <v>573</v>
      </c>
    </row>
    <row r="10358" spans="1:14" hidden="1" x14ac:dyDescent="0.25">
      <c r="A10358" t="s">
        <v>241</v>
      </c>
      <c r="B10358" s="1">
        <v>45626</v>
      </c>
      <c r="C10358" t="s">
        <v>1391</v>
      </c>
      <c r="D10358" t="s">
        <v>1392</v>
      </c>
      <c r="E10358" s="4">
        <v>1508.2</v>
      </c>
      <c r="F10358" t="s">
        <v>567</v>
      </c>
      <c r="G10358" t="s">
        <v>511</v>
      </c>
      <c r="H10358" t="s">
        <v>518</v>
      </c>
      <c r="I10358" t="s">
        <v>419</v>
      </c>
      <c r="J10358" t="s">
        <v>594</v>
      </c>
      <c r="L10358" t="s">
        <v>518</v>
      </c>
      <c r="M10358" t="s">
        <v>419</v>
      </c>
      <c r="N10358" t="s">
        <v>573</v>
      </c>
    </row>
    <row r="10359" spans="1:14" hidden="1" x14ac:dyDescent="0.25">
      <c r="A10359" t="s">
        <v>241</v>
      </c>
      <c r="B10359" s="1">
        <v>45626</v>
      </c>
      <c r="C10359" t="s">
        <v>617</v>
      </c>
      <c r="D10359" t="s">
        <v>618</v>
      </c>
      <c r="E10359" s="4">
        <v>95968.39</v>
      </c>
      <c r="F10359" t="s">
        <v>567</v>
      </c>
      <c r="G10359" t="s">
        <v>511</v>
      </c>
      <c r="H10359" t="s">
        <v>518</v>
      </c>
      <c r="I10359" t="s">
        <v>419</v>
      </c>
      <c r="J10359" t="s">
        <v>594</v>
      </c>
      <c r="L10359" t="s">
        <v>518</v>
      </c>
      <c r="M10359" t="s">
        <v>419</v>
      </c>
      <c r="N10359" t="s">
        <v>573</v>
      </c>
    </row>
    <row r="10360" spans="1:14" hidden="1" x14ac:dyDescent="0.25">
      <c r="A10360" t="s">
        <v>241</v>
      </c>
      <c r="B10360" s="1">
        <v>45626</v>
      </c>
      <c r="C10360" t="s">
        <v>621</v>
      </c>
      <c r="D10360" t="s">
        <v>622</v>
      </c>
      <c r="E10360" s="4">
        <v>16409.09</v>
      </c>
      <c r="F10360" t="s">
        <v>567</v>
      </c>
      <c r="G10360" t="s">
        <v>511</v>
      </c>
      <c r="H10360" t="s">
        <v>518</v>
      </c>
      <c r="I10360" t="s">
        <v>419</v>
      </c>
      <c r="J10360" t="s">
        <v>594</v>
      </c>
      <c r="L10360" t="s">
        <v>518</v>
      </c>
      <c r="M10360" t="s">
        <v>419</v>
      </c>
      <c r="N10360" t="s">
        <v>573</v>
      </c>
    </row>
    <row r="10361" spans="1:14" hidden="1" x14ac:dyDescent="0.25">
      <c r="A10361" t="s">
        <v>241</v>
      </c>
      <c r="B10361" s="1">
        <v>45626</v>
      </c>
      <c r="C10361" t="s">
        <v>625</v>
      </c>
      <c r="D10361" t="s">
        <v>626</v>
      </c>
      <c r="E10361" s="4">
        <v>15085.040000000023</v>
      </c>
      <c r="F10361" t="s">
        <v>567</v>
      </c>
      <c r="G10361" t="s">
        <v>511</v>
      </c>
      <c r="H10361" t="s">
        <v>518</v>
      </c>
      <c r="I10361" t="s">
        <v>419</v>
      </c>
      <c r="J10361" t="s">
        <v>594</v>
      </c>
      <c r="L10361" t="s">
        <v>518</v>
      </c>
      <c r="M10361" t="s">
        <v>419</v>
      </c>
      <c r="N10361" t="s">
        <v>573</v>
      </c>
    </row>
    <row r="10362" spans="1:14" hidden="1" x14ac:dyDescent="0.25">
      <c r="A10362" t="s">
        <v>241</v>
      </c>
      <c r="B10362" s="1">
        <v>45626</v>
      </c>
      <c r="C10362" t="s">
        <v>48</v>
      </c>
      <c r="D10362" t="s">
        <v>49</v>
      </c>
      <c r="E10362" s="4">
        <v>340</v>
      </c>
      <c r="F10362" t="s">
        <v>567</v>
      </c>
      <c r="G10362" t="s">
        <v>511</v>
      </c>
      <c r="H10362" t="s">
        <v>336</v>
      </c>
      <c r="I10362" t="s">
        <v>337</v>
      </c>
      <c r="J10362" t="s">
        <v>639</v>
      </c>
      <c r="L10362" t="s">
        <v>336</v>
      </c>
      <c r="M10362" t="s">
        <v>337</v>
      </c>
      <c r="N10362" t="s">
        <v>573</v>
      </c>
    </row>
    <row r="10363" spans="1:14" hidden="1" x14ac:dyDescent="0.25">
      <c r="A10363" t="s">
        <v>241</v>
      </c>
      <c r="B10363" s="1">
        <v>45626</v>
      </c>
      <c r="C10363" t="s">
        <v>53</v>
      </c>
      <c r="D10363" t="s">
        <v>54</v>
      </c>
      <c r="E10363" s="4">
        <v>2500</v>
      </c>
      <c r="F10363" t="s">
        <v>567</v>
      </c>
      <c r="G10363" t="s">
        <v>511</v>
      </c>
      <c r="H10363" t="s">
        <v>336</v>
      </c>
      <c r="I10363" t="s">
        <v>337</v>
      </c>
      <c r="J10363" t="s">
        <v>639</v>
      </c>
      <c r="L10363" t="s">
        <v>336</v>
      </c>
      <c r="M10363" t="s">
        <v>337</v>
      </c>
      <c r="N10363" t="s">
        <v>573</v>
      </c>
    </row>
    <row r="10364" spans="1:14" hidden="1" x14ac:dyDescent="0.25">
      <c r="A10364" t="s">
        <v>241</v>
      </c>
      <c r="B10364" s="1">
        <v>45626</v>
      </c>
      <c r="C10364" t="s">
        <v>57</v>
      </c>
      <c r="D10364" t="s">
        <v>58</v>
      </c>
      <c r="E10364" s="4">
        <v>250</v>
      </c>
      <c r="F10364" t="s">
        <v>567</v>
      </c>
      <c r="G10364" t="s">
        <v>511</v>
      </c>
      <c r="H10364" t="s">
        <v>336</v>
      </c>
      <c r="I10364" t="s">
        <v>337</v>
      </c>
      <c r="J10364" t="s">
        <v>639</v>
      </c>
      <c r="L10364" t="s">
        <v>336</v>
      </c>
      <c r="M10364" t="s">
        <v>337</v>
      </c>
      <c r="N10364" t="s">
        <v>573</v>
      </c>
    </row>
    <row r="10365" spans="1:14" hidden="1" x14ac:dyDescent="0.25">
      <c r="A10365" t="s">
        <v>241</v>
      </c>
      <c r="B10365" s="1">
        <v>45626</v>
      </c>
      <c r="C10365" t="s">
        <v>61</v>
      </c>
      <c r="D10365" t="s">
        <v>62</v>
      </c>
      <c r="E10365" s="4">
        <v>997500</v>
      </c>
      <c r="F10365" t="s">
        <v>567</v>
      </c>
      <c r="G10365" t="s">
        <v>511</v>
      </c>
      <c r="H10365" t="s">
        <v>336</v>
      </c>
      <c r="I10365" t="s">
        <v>337</v>
      </c>
      <c r="J10365" t="s">
        <v>639</v>
      </c>
      <c r="L10365" t="s">
        <v>336</v>
      </c>
      <c r="M10365" t="s">
        <v>337</v>
      </c>
      <c r="N10365" t="s">
        <v>573</v>
      </c>
    </row>
    <row r="10366" spans="1:14" hidden="1" x14ac:dyDescent="0.25">
      <c r="A10366" t="s">
        <v>241</v>
      </c>
      <c r="B10366" s="1">
        <v>45626</v>
      </c>
      <c r="C10366" t="s">
        <v>64</v>
      </c>
      <c r="D10366" t="s">
        <v>65</v>
      </c>
      <c r="E10366" s="4">
        <v>39250.559999999998</v>
      </c>
      <c r="F10366" t="s">
        <v>567</v>
      </c>
      <c r="G10366" t="s">
        <v>511</v>
      </c>
      <c r="H10366" t="s">
        <v>336</v>
      </c>
      <c r="I10366" t="s">
        <v>337</v>
      </c>
      <c r="J10366" t="s">
        <v>639</v>
      </c>
      <c r="L10366" t="s">
        <v>336</v>
      </c>
      <c r="M10366" t="s">
        <v>337</v>
      </c>
      <c r="N10366" t="s">
        <v>573</v>
      </c>
    </row>
    <row r="10367" spans="1:14" hidden="1" x14ac:dyDescent="0.25">
      <c r="A10367" t="s">
        <v>241</v>
      </c>
      <c r="B10367" s="1">
        <v>45626</v>
      </c>
      <c r="C10367" t="s">
        <v>66</v>
      </c>
      <c r="D10367" t="s">
        <v>67</v>
      </c>
      <c r="E10367" s="4">
        <v>135322.94</v>
      </c>
      <c r="F10367" t="s">
        <v>567</v>
      </c>
      <c r="G10367" t="s">
        <v>511</v>
      </c>
      <c r="H10367" t="s">
        <v>336</v>
      </c>
      <c r="I10367" t="s">
        <v>337</v>
      </c>
      <c r="J10367" t="s">
        <v>639</v>
      </c>
      <c r="L10367" t="s">
        <v>336</v>
      </c>
      <c r="M10367" t="s">
        <v>337</v>
      </c>
      <c r="N10367" t="s">
        <v>573</v>
      </c>
    </row>
    <row r="10368" spans="1:14" hidden="1" x14ac:dyDescent="0.25">
      <c r="A10368" t="s">
        <v>241</v>
      </c>
      <c r="B10368" s="1">
        <v>45626</v>
      </c>
      <c r="C10368" t="s">
        <v>139</v>
      </c>
      <c r="D10368" t="s">
        <v>654</v>
      </c>
      <c r="E10368" s="4">
        <v>586813.33000000007</v>
      </c>
      <c r="F10368" t="s">
        <v>567</v>
      </c>
      <c r="G10368" t="s">
        <v>511</v>
      </c>
      <c r="H10368" t="s">
        <v>338</v>
      </c>
      <c r="I10368" t="s">
        <v>136</v>
      </c>
      <c r="J10368" t="s">
        <v>655</v>
      </c>
      <c r="L10368" t="s">
        <v>338</v>
      </c>
      <c r="M10368" t="s">
        <v>136</v>
      </c>
      <c r="N10368" t="s">
        <v>573</v>
      </c>
    </row>
    <row r="10369" spans="1:14" hidden="1" x14ac:dyDescent="0.25">
      <c r="A10369" t="s">
        <v>241</v>
      </c>
      <c r="B10369" s="1">
        <v>45626</v>
      </c>
      <c r="C10369" t="s">
        <v>143</v>
      </c>
      <c r="D10369" t="s">
        <v>662</v>
      </c>
      <c r="E10369" s="4">
        <v>535716.75</v>
      </c>
      <c r="F10369" t="s">
        <v>567</v>
      </c>
      <c r="G10369" t="s">
        <v>511</v>
      </c>
      <c r="H10369" t="s">
        <v>338</v>
      </c>
      <c r="I10369" t="s">
        <v>136</v>
      </c>
      <c r="J10369" t="s">
        <v>655</v>
      </c>
      <c r="L10369" t="s">
        <v>338</v>
      </c>
      <c r="M10369" t="s">
        <v>136</v>
      </c>
      <c r="N10369" t="s">
        <v>573</v>
      </c>
    </row>
    <row r="10370" spans="1:14" hidden="1" x14ac:dyDescent="0.25">
      <c r="A10370" t="s">
        <v>241</v>
      </c>
      <c r="B10370" s="1">
        <v>45626</v>
      </c>
      <c r="C10370" t="s">
        <v>665</v>
      </c>
      <c r="D10370" t="s">
        <v>666</v>
      </c>
      <c r="E10370" s="4">
        <v>1941508.6099999934</v>
      </c>
      <c r="F10370" t="s">
        <v>567</v>
      </c>
      <c r="G10370" t="s">
        <v>511</v>
      </c>
      <c r="H10370" t="s">
        <v>340</v>
      </c>
      <c r="I10370" t="s">
        <v>341</v>
      </c>
      <c r="J10370" t="s">
        <v>667</v>
      </c>
      <c r="L10370" t="s">
        <v>340</v>
      </c>
      <c r="M10370" t="s">
        <v>341</v>
      </c>
      <c r="N10370" t="s">
        <v>573</v>
      </c>
    </row>
    <row r="10371" spans="1:14" hidden="1" x14ac:dyDescent="0.25">
      <c r="A10371" t="s">
        <v>241</v>
      </c>
      <c r="B10371" s="1">
        <v>45626</v>
      </c>
      <c r="C10371" t="s">
        <v>670</v>
      </c>
      <c r="D10371" t="s">
        <v>671</v>
      </c>
      <c r="E10371" s="4">
        <v>5379.4200000000255</v>
      </c>
      <c r="F10371" t="s">
        <v>567</v>
      </c>
      <c r="G10371" t="s">
        <v>511</v>
      </c>
      <c r="H10371" t="s">
        <v>340</v>
      </c>
      <c r="I10371" t="s">
        <v>341</v>
      </c>
      <c r="J10371" t="s">
        <v>667</v>
      </c>
      <c r="L10371" t="s">
        <v>340</v>
      </c>
      <c r="M10371" t="s">
        <v>341</v>
      </c>
      <c r="N10371" t="s">
        <v>573</v>
      </c>
    </row>
    <row r="10372" spans="1:14" hidden="1" x14ac:dyDescent="0.25">
      <c r="A10372" t="s">
        <v>241</v>
      </c>
      <c r="B10372" s="1">
        <v>45626</v>
      </c>
      <c r="C10372" t="s">
        <v>674</v>
      </c>
      <c r="D10372" t="s">
        <v>675</v>
      </c>
      <c r="E10372" s="4">
        <v>34130.179999999942</v>
      </c>
      <c r="F10372" t="s">
        <v>567</v>
      </c>
      <c r="G10372" t="s">
        <v>511</v>
      </c>
      <c r="H10372" t="s">
        <v>340</v>
      </c>
      <c r="I10372" t="s">
        <v>341</v>
      </c>
      <c r="J10372" t="s">
        <v>667</v>
      </c>
      <c r="L10372" t="s">
        <v>340</v>
      </c>
      <c r="M10372" t="s">
        <v>341</v>
      </c>
      <c r="N10372" t="s">
        <v>573</v>
      </c>
    </row>
    <row r="10373" spans="1:14" hidden="1" x14ac:dyDescent="0.25">
      <c r="A10373" t="s">
        <v>241</v>
      </c>
      <c r="B10373" s="1">
        <v>45626</v>
      </c>
      <c r="C10373" t="s">
        <v>687</v>
      </c>
      <c r="D10373" t="s">
        <v>688</v>
      </c>
      <c r="E10373" s="4">
        <v>794.3599999999999</v>
      </c>
      <c r="F10373" t="s">
        <v>567</v>
      </c>
      <c r="G10373" t="s">
        <v>511</v>
      </c>
      <c r="H10373" t="s">
        <v>355</v>
      </c>
      <c r="I10373" t="s">
        <v>356</v>
      </c>
      <c r="J10373" t="s">
        <v>689</v>
      </c>
      <c r="L10373" t="s">
        <v>355</v>
      </c>
      <c r="M10373" t="s">
        <v>427</v>
      </c>
      <c r="N10373" t="s">
        <v>573</v>
      </c>
    </row>
    <row r="10374" spans="1:14" hidden="1" x14ac:dyDescent="0.25">
      <c r="A10374" t="s">
        <v>241</v>
      </c>
      <c r="B10374" s="1">
        <v>45626</v>
      </c>
      <c r="C10374" t="s">
        <v>1184</v>
      </c>
      <c r="D10374" t="s">
        <v>1185</v>
      </c>
      <c r="E10374" s="4">
        <v>107560.93999999999</v>
      </c>
      <c r="F10374" t="s">
        <v>567</v>
      </c>
      <c r="G10374" t="s">
        <v>511</v>
      </c>
      <c r="H10374" t="s">
        <v>355</v>
      </c>
      <c r="I10374" t="s">
        <v>356</v>
      </c>
      <c r="J10374" t="s">
        <v>689</v>
      </c>
      <c r="L10374" t="s">
        <v>355</v>
      </c>
      <c r="M10374" t="s">
        <v>427</v>
      </c>
      <c r="N10374" t="s">
        <v>573</v>
      </c>
    </row>
    <row r="10375" spans="1:14" hidden="1" x14ac:dyDescent="0.25">
      <c r="A10375" t="s">
        <v>241</v>
      </c>
      <c r="B10375" s="1">
        <v>45626</v>
      </c>
      <c r="C10375" t="s">
        <v>1346</v>
      </c>
      <c r="D10375" t="s">
        <v>1347</v>
      </c>
      <c r="E10375" s="4">
        <v>70979.009999999995</v>
      </c>
      <c r="F10375" t="s">
        <v>567</v>
      </c>
      <c r="G10375" t="s">
        <v>511</v>
      </c>
      <c r="H10375" t="s">
        <v>345</v>
      </c>
      <c r="I10375" t="s">
        <v>346</v>
      </c>
      <c r="J10375" t="s">
        <v>684</v>
      </c>
      <c r="L10375" t="s">
        <v>345</v>
      </c>
      <c r="M10375" t="s">
        <v>346</v>
      </c>
      <c r="N10375" t="s">
        <v>573</v>
      </c>
    </row>
    <row r="10376" spans="1:14" hidden="1" x14ac:dyDescent="0.25">
      <c r="A10376" t="s">
        <v>241</v>
      </c>
      <c r="B10376" s="1">
        <v>45626</v>
      </c>
      <c r="C10376" t="s">
        <v>700</v>
      </c>
      <c r="D10376" t="s">
        <v>701</v>
      </c>
      <c r="E10376" s="4">
        <v>5898.25</v>
      </c>
      <c r="F10376" t="s">
        <v>567</v>
      </c>
      <c r="G10376" t="s">
        <v>511</v>
      </c>
      <c r="H10376" t="s">
        <v>355</v>
      </c>
      <c r="I10376" t="s">
        <v>356</v>
      </c>
      <c r="J10376" t="s">
        <v>689</v>
      </c>
      <c r="L10376" t="s">
        <v>355</v>
      </c>
      <c r="M10376" t="s">
        <v>427</v>
      </c>
      <c r="N10376" t="s">
        <v>573</v>
      </c>
    </row>
    <row r="10377" spans="1:14" hidden="1" x14ac:dyDescent="0.25">
      <c r="A10377" t="s">
        <v>241</v>
      </c>
      <c r="B10377" s="1">
        <v>45626</v>
      </c>
      <c r="C10377" t="s">
        <v>710</v>
      </c>
      <c r="D10377" t="s">
        <v>711</v>
      </c>
      <c r="E10377" s="4">
        <v>40132.740000000005</v>
      </c>
      <c r="F10377" t="s">
        <v>567</v>
      </c>
      <c r="G10377" t="s">
        <v>511</v>
      </c>
      <c r="H10377" t="s">
        <v>355</v>
      </c>
      <c r="I10377" t="s">
        <v>356</v>
      </c>
      <c r="J10377" t="s">
        <v>689</v>
      </c>
      <c r="L10377" t="s">
        <v>355</v>
      </c>
      <c r="M10377" t="s">
        <v>427</v>
      </c>
      <c r="N10377" t="s">
        <v>573</v>
      </c>
    </row>
    <row r="10378" spans="1:14" hidden="1" x14ac:dyDescent="0.25">
      <c r="A10378" t="s">
        <v>241</v>
      </c>
      <c r="B10378" s="1">
        <v>45626</v>
      </c>
      <c r="C10378" t="s">
        <v>1360</v>
      </c>
      <c r="D10378" t="s">
        <v>1361</v>
      </c>
      <c r="E10378" s="4">
        <v>12460.105</v>
      </c>
      <c r="F10378" t="s">
        <v>567</v>
      </c>
      <c r="G10378" t="s">
        <v>511</v>
      </c>
      <c r="H10378" t="s">
        <v>355</v>
      </c>
      <c r="I10378" t="s">
        <v>356</v>
      </c>
      <c r="J10378" t="s">
        <v>689</v>
      </c>
      <c r="L10378" t="s">
        <v>355</v>
      </c>
      <c r="M10378" t="s">
        <v>427</v>
      </c>
      <c r="N10378" t="s">
        <v>573</v>
      </c>
    </row>
    <row r="10379" spans="1:14" hidden="1" x14ac:dyDescent="0.25">
      <c r="A10379" t="s">
        <v>241</v>
      </c>
      <c r="B10379" s="1">
        <v>45626</v>
      </c>
      <c r="C10379" t="s">
        <v>723</v>
      </c>
      <c r="D10379" t="s">
        <v>724</v>
      </c>
      <c r="E10379" s="4">
        <v>58562.62000000001</v>
      </c>
      <c r="F10379" t="s">
        <v>567</v>
      </c>
      <c r="G10379" t="s">
        <v>511</v>
      </c>
      <c r="H10379" t="s">
        <v>345</v>
      </c>
      <c r="I10379" t="s">
        <v>346</v>
      </c>
      <c r="J10379" t="s">
        <v>725</v>
      </c>
      <c r="L10379" t="s">
        <v>342</v>
      </c>
      <c r="M10379" t="s">
        <v>346</v>
      </c>
      <c r="N10379" t="s">
        <v>573</v>
      </c>
    </row>
    <row r="10380" spans="1:14" hidden="1" x14ac:dyDescent="0.25">
      <c r="A10380" t="s">
        <v>241</v>
      </c>
      <c r="B10380" s="1">
        <v>45626</v>
      </c>
      <c r="C10380" t="s">
        <v>728</v>
      </c>
      <c r="D10380" t="s">
        <v>729</v>
      </c>
      <c r="E10380" s="4">
        <v>2796.9300000000658</v>
      </c>
      <c r="F10380" t="s">
        <v>567</v>
      </c>
      <c r="G10380" t="s">
        <v>511</v>
      </c>
      <c r="H10380" t="s">
        <v>345</v>
      </c>
      <c r="I10380" t="s">
        <v>346</v>
      </c>
      <c r="J10380" t="s">
        <v>684</v>
      </c>
      <c r="L10380" t="s">
        <v>345</v>
      </c>
      <c r="M10380" t="s">
        <v>346</v>
      </c>
      <c r="N10380" t="s">
        <v>573</v>
      </c>
    </row>
    <row r="10381" spans="1:14" hidden="1" x14ac:dyDescent="0.25">
      <c r="A10381" t="s">
        <v>241</v>
      </c>
      <c r="B10381" s="1">
        <v>45626</v>
      </c>
      <c r="C10381" t="s">
        <v>736</v>
      </c>
      <c r="D10381" t="s">
        <v>737</v>
      </c>
      <c r="E10381" s="4">
        <v>151745.73000000001</v>
      </c>
      <c r="F10381" t="s">
        <v>567</v>
      </c>
      <c r="G10381" t="s">
        <v>511</v>
      </c>
      <c r="H10381" t="s">
        <v>345</v>
      </c>
      <c r="I10381" t="s">
        <v>346</v>
      </c>
      <c r="J10381" t="s">
        <v>684</v>
      </c>
      <c r="L10381" t="s">
        <v>345</v>
      </c>
      <c r="M10381" t="s">
        <v>346</v>
      </c>
      <c r="N10381" t="s">
        <v>573</v>
      </c>
    </row>
    <row r="10382" spans="1:14" hidden="1" x14ac:dyDescent="0.25">
      <c r="A10382" t="s">
        <v>241</v>
      </c>
      <c r="B10382" s="1">
        <v>45626</v>
      </c>
      <c r="C10382" t="s">
        <v>740</v>
      </c>
      <c r="D10382" t="s">
        <v>741</v>
      </c>
      <c r="E10382" s="4">
        <v>-9507.559999999954</v>
      </c>
      <c r="F10382" t="s">
        <v>567</v>
      </c>
      <c r="G10382" t="s">
        <v>511</v>
      </c>
      <c r="H10382" t="s">
        <v>345</v>
      </c>
      <c r="I10382" t="s">
        <v>346</v>
      </c>
      <c r="J10382" t="s">
        <v>684</v>
      </c>
      <c r="L10382" t="s">
        <v>345</v>
      </c>
      <c r="M10382" t="s">
        <v>346</v>
      </c>
      <c r="N10382" t="s">
        <v>573</v>
      </c>
    </row>
    <row r="10383" spans="1:14" hidden="1" x14ac:dyDescent="0.25">
      <c r="A10383" t="s">
        <v>241</v>
      </c>
      <c r="B10383" s="1">
        <v>45626</v>
      </c>
      <c r="C10383" t="s">
        <v>744</v>
      </c>
      <c r="D10383" t="s">
        <v>745</v>
      </c>
      <c r="E10383" s="4">
        <v>-166.6499999999501</v>
      </c>
      <c r="F10383" t="s">
        <v>567</v>
      </c>
      <c r="G10383" t="s">
        <v>511</v>
      </c>
      <c r="H10383" t="s">
        <v>348</v>
      </c>
      <c r="I10383" t="s">
        <v>349</v>
      </c>
      <c r="J10383" t="s">
        <v>746</v>
      </c>
      <c r="L10383" t="s">
        <v>348</v>
      </c>
      <c r="M10383" t="s">
        <v>346</v>
      </c>
      <c r="N10383" t="s">
        <v>573</v>
      </c>
    </row>
    <row r="10384" spans="1:14" hidden="1" x14ac:dyDescent="0.25">
      <c r="A10384" t="s">
        <v>241</v>
      </c>
      <c r="B10384" s="1">
        <v>45626</v>
      </c>
      <c r="C10384" t="s">
        <v>749</v>
      </c>
      <c r="D10384" t="s">
        <v>750</v>
      </c>
      <c r="E10384" s="4">
        <v>4442.560000000015</v>
      </c>
      <c r="F10384" t="s">
        <v>567</v>
      </c>
      <c r="G10384" t="s">
        <v>511</v>
      </c>
      <c r="H10384" t="s">
        <v>345</v>
      </c>
      <c r="I10384" t="s">
        <v>346</v>
      </c>
      <c r="J10384" t="s">
        <v>684</v>
      </c>
      <c r="L10384" t="s">
        <v>345</v>
      </c>
      <c r="M10384" t="s">
        <v>346</v>
      </c>
      <c r="N10384" t="s">
        <v>573</v>
      </c>
    </row>
    <row r="10385" spans="1:14" hidden="1" x14ac:dyDescent="0.25">
      <c r="A10385" t="s">
        <v>241</v>
      </c>
      <c r="B10385" s="1">
        <v>45626</v>
      </c>
      <c r="C10385" t="s">
        <v>753</v>
      </c>
      <c r="D10385" t="s">
        <v>754</v>
      </c>
      <c r="E10385" s="4">
        <v>47142.770000000004</v>
      </c>
      <c r="F10385" t="s">
        <v>567</v>
      </c>
      <c r="G10385" t="s">
        <v>511</v>
      </c>
      <c r="H10385" t="s">
        <v>345</v>
      </c>
      <c r="I10385" t="s">
        <v>346</v>
      </c>
      <c r="J10385" t="s">
        <v>684</v>
      </c>
      <c r="L10385" t="s">
        <v>345</v>
      </c>
      <c r="M10385" t="s">
        <v>346</v>
      </c>
      <c r="N10385" t="s">
        <v>573</v>
      </c>
    </row>
    <row r="10386" spans="1:14" hidden="1" x14ac:dyDescent="0.25">
      <c r="A10386" t="s">
        <v>241</v>
      </c>
      <c r="B10386" s="1">
        <v>45626</v>
      </c>
      <c r="C10386" t="s">
        <v>765</v>
      </c>
      <c r="D10386" t="s">
        <v>766</v>
      </c>
      <c r="E10386" s="4">
        <v>53.55</v>
      </c>
      <c r="F10386" t="s">
        <v>567</v>
      </c>
      <c r="G10386" t="s">
        <v>511</v>
      </c>
      <c r="H10386" t="s">
        <v>345</v>
      </c>
      <c r="I10386" t="s">
        <v>346</v>
      </c>
      <c r="J10386" t="s">
        <v>684</v>
      </c>
      <c r="L10386" t="s">
        <v>345</v>
      </c>
      <c r="M10386" t="s">
        <v>346</v>
      </c>
      <c r="N10386" t="s">
        <v>573</v>
      </c>
    </row>
    <row r="10387" spans="1:14" hidden="1" x14ac:dyDescent="0.25">
      <c r="A10387" t="s">
        <v>241</v>
      </c>
      <c r="B10387" s="1">
        <v>45626</v>
      </c>
      <c r="C10387" t="s">
        <v>1188</v>
      </c>
      <c r="D10387" t="s">
        <v>1189</v>
      </c>
      <c r="E10387" s="4">
        <v>1091.8000000000002</v>
      </c>
      <c r="F10387" t="s">
        <v>567</v>
      </c>
      <c r="G10387" t="s">
        <v>511</v>
      </c>
      <c r="H10387" t="s">
        <v>345</v>
      </c>
      <c r="I10387" t="s">
        <v>346</v>
      </c>
      <c r="J10387" t="s">
        <v>684</v>
      </c>
      <c r="L10387" t="s">
        <v>345</v>
      </c>
      <c r="M10387" t="s">
        <v>346</v>
      </c>
      <c r="N10387" t="s">
        <v>573</v>
      </c>
    </row>
    <row r="10388" spans="1:14" hidden="1" x14ac:dyDescent="0.25">
      <c r="A10388" t="s">
        <v>241</v>
      </c>
      <c r="B10388" s="1">
        <v>45626</v>
      </c>
      <c r="C10388" t="s">
        <v>1190</v>
      </c>
      <c r="D10388" t="s">
        <v>1191</v>
      </c>
      <c r="E10388" s="4">
        <v>181.46999999998934</v>
      </c>
      <c r="F10388" t="s">
        <v>567</v>
      </c>
      <c r="G10388" t="s">
        <v>511</v>
      </c>
      <c r="H10388" t="s">
        <v>345</v>
      </c>
      <c r="I10388" t="s">
        <v>346</v>
      </c>
      <c r="J10388" t="s">
        <v>684</v>
      </c>
      <c r="L10388" t="s">
        <v>345</v>
      </c>
      <c r="M10388" t="s">
        <v>346</v>
      </c>
      <c r="N10388" t="s">
        <v>573</v>
      </c>
    </row>
    <row r="10389" spans="1:14" hidden="1" x14ac:dyDescent="0.25">
      <c r="A10389" t="s">
        <v>241</v>
      </c>
      <c r="B10389" s="1">
        <v>45626</v>
      </c>
      <c r="C10389" t="s">
        <v>783</v>
      </c>
      <c r="D10389" t="s">
        <v>784</v>
      </c>
      <c r="E10389" s="4">
        <v>8023.9599999999991</v>
      </c>
      <c r="F10389" t="s">
        <v>567</v>
      </c>
      <c r="G10389" t="s">
        <v>511</v>
      </c>
      <c r="H10389" t="s">
        <v>345</v>
      </c>
      <c r="I10389" t="s">
        <v>346</v>
      </c>
      <c r="J10389" t="s">
        <v>684</v>
      </c>
      <c r="L10389" t="s">
        <v>345</v>
      </c>
      <c r="M10389" t="s">
        <v>432</v>
      </c>
      <c r="N10389" t="s">
        <v>573</v>
      </c>
    </row>
    <row r="10390" spans="1:14" hidden="1" x14ac:dyDescent="0.25">
      <c r="A10390" t="s">
        <v>241</v>
      </c>
      <c r="B10390" s="1">
        <v>45626</v>
      </c>
      <c r="C10390" t="s">
        <v>68</v>
      </c>
      <c r="D10390" t="s">
        <v>69</v>
      </c>
      <c r="E10390" s="4">
        <v>782.4300000000012</v>
      </c>
      <c r="F10390" t="s">
        <v>567</v>
      </c>
      <c r="G10390" t="s">
        <v>511</v>
      </c>
      <c r="H10390" t="s">
        <v>324</v>
      </c>
      <c r="I10390" t="s">
        <v>323</v>
      </c>
      <c r="J10390" t="s">
        <v>787</v>
      </c>
      <c r="L10390" t="s">
        <v>324</v>
      </c>
      <c r="M10390" t="s">
        <v>323</v>
      </c>
      <c r="N10390" t="s">
        <v>573</v>
      </c>
    </row>
    <row r="10391" spans="1:14" hidden="1" x14ac:dyDescent="0.25">
      <c r="A10391" t="s">
        <v>241</v>
      </c>
      <c r="B10391" s="1">
        <v>45626</v>
      </c>
      <c r="C10391" t="s">
        <v>70</v>
      </c>
      <c r="D10391" t="s">
        <v>71</v>
      </c>
      <c r="E10391" s="4">
        <v>133713.92799999856</v>
      </c>
      <c r="F10391" t="s">
        <v>567</v>
      </c>
      <c r="G10391" t="s">
        <v>511</v>
      </c>
      <c r="H10391" t="s">
        <v>324</v>
      </c>
      <c r="I10391" t="s">
        <v>323</v>
      </c>
      <c r="J10391" t="s">
        <v>787</v>
      </c>
      <c r="L10391" t="s">
        <v>324</v>
      </c>
      <c r="M10391" t="s">
        <v>323</v>
      </c>
      <c r="N10391" t="s">
        <v>573</v>
      </c>
    </row>
    <row r="10392" spans="1:14" hidden="1" x14ac:dyDescent="0.25">
      <c r="A10392" t="s">
        <v>241</v>
      </c>
      <c r="B10392" s="1">
        <v>45626</v>
      </c>
      <c r="C10392" t="s">
        <v>72</v>
      </c>
      <c r="D10392" t="s">
        <v>73</v>
      </c>
      <c r="E10392" s="4">
        <v>2408.0499999999993</v>
      </c>
      <c r="F10392" t="s">
        <v>567</v>
      </c>
      <c r="G10392" t="s">
        <v>511</v>
      </c>
      <c r="H10392" t="s">
        <v>324</v>
      </c>
      <c r="I10392" t="s">
        <v>323</v>
      </c>
      <c r="J10392" t="s">
        <v>787</v>
      </c>
      <c r="L10392" t="s">
        <v>324</v>
      </c>
      <c r="M10392" t="s">
        <v>323</v>
      </c>
      <c r="N10392" t="s">
        <v>573</v>
      </c>
    </row>
    <row r="10393" spans="1:14" hidden="1" x14ac:dyDescent="0.25">
      <c r="A10393" t="s">
        <v>241</v>
      </c>
      <c r="B10393" s="1">
        <v>45626</v>
      </c>
      <c r="C10393" t="s">
        <v>74</v>
      </c>
      <c r="D10393" t="s">
        <v>75</v>
      </c>
      <c r="E10393" s="4">
        <v>3275.16</v>
      </c>
      <c r="F10393" t="s">
        <v>567</v>
      </c>
      <c r="G10393" t="s">
        <v>511</v>
      </c>
      <c r="H10393" t="s">
        <v>324</v>
      </c>
      <c r="I10393" t="s">
        <v>323</v>
      </c>
      <c r="J10393" t="s">
        <v>787</v>
      </c>
      <c r="L10393" t="s">
        <v>324</v>
      </c>
      <c r="M10393" t="s">
        <v>323</v>
      </c>
      <c r="N10393" t="s">
        <v>573</v>
      </c>
    </row>
    <row r="10394" spans="1:14" hidden="1" x14ac:dyDescent="0.25">
      <c r="A10394" t="s">
        <v>241</v>
      </c>
      <c r="B10394" s="1">
        <v>45626</v>
      </c>
      <c r="C10394" t="s">
        <v>76</v>
      </c>
      <c r="D10394" t="s">
        <v>77</v>
      </c>
      <c r="E10394" s="4">
        <v>527.74</v>
      </c>
      <c r="F10394" t="s">
        <v>567</v>
      </c>
      <c r="G10394" t="s">
        <v>511</v>
      </c>
      <c r="H10394" t="s">
        <v>324</v>
      </c>
      <c r="I10394" t="s">
        <v>323</v>
      </c>
      <c r="J10394" t="s">
        <v>787</v>
      </c>
      <c r="L10394" t="s">
        <v>324</v>
      </c>
      <c r="M10394" t="s">
        <v>323</v>
      </c>
      <c r="N10394" t="s">
        <v>573</v>
      </c>
    </row>
    <row r="10395" spans="1:14" hidden="1" x14ac:dyDescent="0.25">
      <c r="A10395" t="s">
        <v>241</v>
      </c>
      <c r="B10395" s="1">
        <v>45626</v>
      </c>
      <c r="C10395" t="s">
        <v>78</v>
      </c>
      <c r="D10395" t="s">
        <v>79</v>
      </c>
      <c r="E10395" s="4">
        <v>1065208.7300000067</v>
      </c>
      <c r="F10395" t="s">
        <v>567</v>
      </c>
      <c r="G10395" t="s">
        <v>511</v>
      </c>
      <c r="H10395" t="s">
        <v>324</v>
      </c>
      <c r="I10395" t="s">
        <v>323</v>
      </c>
      <c r="J10395" t="s">
        <v>787</v>
      </c>
      <c r="L10395" t="s">
        <v>324</v>
      </c>
      <c r="M10395" t="s">
        <v>323</v>
      </c>
      <c r="N10395" t="s">
        <v>573</v>
      </c>
    </row>
    <row r="10396" spans="1:14" hidden="1" x14ac:dyDescent="0.25">
      <c r="A10396" t="s">
        <v>241</v>
      </c>
      <c r="B10396" s="1">
        <v>45626</v>
      </c>
      <c r="C10396" t="s">
        <v>80</v>
      </c>
      <c r="D10396" t="s">
        <v>81</v>
      </c>
      <c r="E10396" s="4">
        <v>458994.87</v>
      </c>
      <c r="F10396" t="s">
        <v>567</v>
      </c>
      <c r="G10396" t="s">
        <v>511</v>
      </c>
      <c r="H10396" t="s">
        <v>324</v>
      </c>
      <c r="I10396" t="s">
        <v>323</v>
      </c>
      <c r="J10396" t="s">
        <v>787</v>
      </c>
      <c r="L10396" t="s">
        <v>324</v>
      </c>
      <c r="M10396" t="s">
        <v>323</v>
      </c>
      <c r="N10396" t="s">
        <v>573</v>
      </c>
    </row>
    <row r="10397" spans="1:14" hidden="1" x14ac:dyDescent="0.25">
      <c r="A10397" t="s">
        <v>241</v>
      </c>
      <c r="B10397" s="1">
        <v>45626</v>
      </c>
      <c r="C10397" t="s">
        <v>84</v>
      </c>
      <c r="D10397" t="s">
        <v>85</v>
      </c>
      <c r="E10397" s="4">
        <v>115801.80000000267</v>
      </c>
      <c r="F10397" t="s">
        <v>567</v>
      </c>
      <c r="G10397" t="s">
        <v>511</v>
      </c>
      <c r="H10397" t="s">
        <v>324</v>
      </c>
      <c r="I10397" t="s">
        <v>323</v>
      </c>
      <c r="J10397" t="s">
        <v>787</v>
      </c>
      <c r="L10397" t="s">
        <v>324</v>
      </c>
      <c r="M10397" t="s">
        <v>323</v>
      </c>
      <c r="N10397" t="s">
        <v>573</v>
      </c>
    </row>
    <row r="10398" spans="1:14" hidden="1" x14ac:dyDescent="0.25">
      <c r="A10398" t="s">
        <v>241</v>
      </c>
      <c r="B10398" s="1">
        <v>45626</v>
      </c>
      <c r="C10398" t="s">
        <v>86</v>
      </c>
      <c r="D10398" t="s">
        <v>87</v>
      </c>
      <c r="E10398" s="4">
        <v>238087.74</v>
      </c>
      <c r="F10398" t="s">
        <v>567</v>
      </c>
      <c r="G10398" t="s">
        <v>511</v>
      </c>
      <c r="H10398" t="s">
        <v>324</v>
      </c>
      <c r="I10398" t="s">
        <v>323</v>
      </c>
      <c r="J10398" t="s">
        <v>787</v>
      </c>
      <c r="L10398" t="s">
        <v>324</v>
      </c>
      <c r="M10398" t="s">
        <v>323</v>
      </c>
      <c r="N10398" t="s">
        <v>573</v>
      </c>
    </row>
    <row r="10399" spans="1:14" hidden="1" x14ac:dyDescent="0.25">
      <c r="A10399" t="s">
        <v>241</v>
      </c>
      <c r="B10399" s="1">
        <v>45626</v>
      </c>
      <c r="C10399" t="s">
        <v>88</v>
      </c>
      <c r="D10399" t="s">
        <v>89</v>
      </c>
      <c r="E10399" s="4">
        <v>104851.3800000003</v>
      </c>
      <c r="F10399" t="s">
        <v>567</v>
      </c>
      <c r="G10399" t="s">
        <v>511</v>
      </c>
      <c r="H10399" t="s">
        <v>324</v>
      </c>
      <c r="I10399" t="s">
        <v>323</v>
      </c>
      <c r="J10399" t="s">
        <v>787</v>
      </c>
      <c r="L10399" t="s">
        <v>324</v>
      </c>
      <c r="M10399" t="s">
        <v>323</v>
      </c>
      <c r="N10399" t="s">
        <v>573</v>
      </c>
    </row>
    <row r="10400" spans="1:14" hidden="1" x14ac:dyDescent="0.25">
      <c r="A10400" t="s">
        <v>241</v>
      </c>
      <c r="B10400" s="1">
        <v>45626</v>
      </c>
      <c r="C10400" t="s">
        <v>90</v>
      </c>
      <c r="D10400" t="s">
        <v>91</v>
      </c>
      <c r="E10400" s="4">
        <v>9280.2999999999865</v>
      </c>
      <c r="F10400" t="s">
        <v>567</v>
      </c>
      <c r="G10400" t="s">
        <v>511</v>
      </c>
      <c r="H10400" t="s">
        <v>324</v>
      </c>
      <c r="I10400" t="s">
        <v>323</v>
      </c>
      <c r="J10400" t="s">
        <v>787</v>
      </c>
      <c r="L10400" t="s">
        <v>324</v>
      </c>
      <c r="M10400" t="s">
        <v>323</v>
      </c>
      <c r="N10400" t="s">
        <v>573</v>
      </c>
    </row>
    <row r="10401" spans="1:14" hidden="1" x14ac:dyDescent="0.25">
      <c r="A10401" t="s">
        <v>241</v>
      </c>
      <c r="B10401" s="1">
        <v>45626</v>
      </c>
      <c r="C10401" t="s">
        <v>92</v>
      </c>
      <c r="D10401" t="s">
        <v>93</v>
      </c>
      <c r="E10401" s="4">
        <v>417345.06899999973</v>
      </c>
      <c r="F10401" t="s">
        <v>567</v>
      </c>
      <c r="G10401" t="s">
        <v>511</v>
      </c>
      <c r="H10401" t="s">
        <v>324</v>
      </c>
      <c r="I10401" t="s">
        <v>323</v>
      </c>
      <c r="J10401" t="s">
        <v>787</v>
      </c>
      <c r="L10401" t="s">
        <v>324</v>
      </c>
      <c r="M10401" t="s">
        <v>323</v>
      </c>
      <c r="N10401" t="s">
        <v>573</v>
      </c>
    </row>
    <row r="10402" spans="1:14" hidden="1" x14ac:dyDescent="0.25">
      <c r="A10402" t="s">
        <v>241</v>
      </c>
      <c r="B10402" s="1">
        <v>45626</v>
      </c>
      <c r="C10402" t="s">
        <v>94</v>
      </c>
      <c r="D10402" t="s">
        <v>95</v>
      </c>
      <c r="E10402" s="4">
        <v>2499.5400000000009</v>
      </c>
      <c r="F10402" t="s">
        <v>567</v>
      </c>
      <c r="G10402" t="s">
        <v>511</v>
      </c>
      <c r="H10402" t="s">
        <v>324</v>
      </c>
      <c r="I10402" t="s">
        <v>323</v>
      </c>
      <c r="J10402" t="s">
        <v>787</v>
      </c>
      <c r="L10402" t="s">
        <v>324</v>
      </c>
      <c r="M10402" t="s">
        <v>323</v>
      </c>
      <c r="N10402" t="s">
        <v>573</v>
      </c>
    </row>
    <row r="10403" spans="1:14" hidden="1" x14ac:dyDescent="0.25">
      <c r="A10403" t="s">
        <v>241</v>
      </c>
      <c r="B10403" s="1">
        <v>45626</v>
      </c>
      <c r="C10403" t="s">
        <v>96</v>
      </c>
      <c r="D10403" t="s">
        <v>97</v>
      </c>
      <c r="E10403" s="4">
        <v>88468.699999999939</v>
      </c>
      <c r="F10403" t="s">
        <v>567</v>
      </c>
      <c r="G10403" t="s">
        <v>511</v>
      </c>
      <c r="H10403" t="s">
        <v>324</v>
      </c>
      <c r="I10403" t="s">
        <v>323</v>
      </c>
      <c r="J10403" t="s">
        <v>787</v>
      </c>
      <c r="L10403" t="s">
        <v>324</v>
      </c>
      <c r="M10403" t="s">
        <v>323</v>
      </c>
      <c r="N10403" t="s">
        <v>573</v>
      </c>
    </row>
    <row r="10404" spans="1:14" hidden="1" x14ac:dyDescent="0.25">
      <c r="A10404" t="s">
        <v>241</v>
      </c>
      <c r="B10404" s="1">
        <v>45626</v>
      </c>
      <c r="C10404" t="s">
        <v>98</v>
      </c>
      <c r="D10404" t="s">
        <v>99</v>
      </c>
      <c r="E10404" s="4">
        <v>213.77000000000109</v>
      </c>
      <c r="F10404" t="s">
        <v>567</v>
      </c>
      <c r="G10404" t="s">
        <v>511</v>
      </c>
      <c r="H10404" t="s">
        <v>324</v>
      </c>
      <c r="I10404" t="s">
        <v>323</v>
      </c>
      <c r="J10404" t="s">
        <v>787</v>
      </c>
      <c r="L10404" t="s">
        <v>324</v>
      </c>
      <c r="M10404" t="s">
        <v>323</v>
      </c>
      <c r="N10404" t="s">
        <v>573</v>
      </c>
    </row>
    <row r="10405" spans="1:14" hidden="1" x14ac:dyDescent="0.25">
      <c r="A10405" t="s">
        <v>241</v>
      </c>
      <c r="B10405" s="1">
        <v>45626</v>
      </c>
      <c r="C10405" t="s">
        <v>100</v>
      </c>
      <c r="D10405" t="s">
        <v>101</v>
      </c>
      <c r="E10405" s="4">
        <v>1000153.42</v>
      </c>
      <c r="F10405" t="s">
        <v>567</v>
      </c>
      <c r="G10405" t="s">
        <v>511</v>
      </c>
      <c r="H10405" t="s">
        <v>324</v>
      </c>
      <c r="I10405" t="s">
        <v>323</v>
      </c>
      <c r="J10405" t="s">
        <v>787</v>
      </c>
      <c r="L10405" t="s">
        <v>324</v>
      </c>
      <c r="M10405" t="s">
        <v>323</v>
      </c>
      <c r="N10405" t="s">
        <v>573</v>
      </c>
    </row>
    <row r="10406" spans="1:14" hidden="1" x14ac:dyDescent="0.25">
      <c r="A10406" t="s">
        <v>241</v>
      </c>
      <c r="B10406" s="1">
        <v>45626</v>
      </c>
      <c r="C10406" t="s">
        <v>108</v>
      </c>
      <c r="D10406" t="s">
        <v>109</v>
      </c>
      <c r="E10406" s="4">
        <v>900000</v>
      </c>
      <c r="F10406" t="s">
        <v>567</v>
      </c>
      <c r="G10406" t="s">
        <v>511</v>
      </c>
      <c r="H10406" t="s">
        <v>324</v>
      </c>
      <c r="I10406" t="s">
        <v>323</v>
      </c>
      <c r="J10406" t="s">
        <v>787</v>
      </c>
      <c r="L10406" t="s">
        <v>324</v>
      </c>
      <c r="M10406" t="s">
        <v>323</v>
      </c>
      <c r="N10406" t="s">
        <v>573</v>
      </c>
    </row>
    <row r="10407" spans="1:14" hidden="1" x14ac:dyDescent="0.25">
      <c r="A10407" t="s">
        <v>241</v>
      </c>
      <c r="B10407" s="1">
        <v>45626</v>
      </c>
      <c r="C10407" t="s">
        <v>846</v>
      </c>
      <c r="D10407" t="s">
        <v>847</v>
      </c>
      <c r="E10407" s="4">
        <v>-8700.0000000000746</v>
      </c>
      <c r="F10407" t="s">
        <v>567</v>
      </c>
      <c r="G10407" t="s">
        <v>511</v>
      </c>
      <c r="H10407" t="s">
        <v>347</v>
      </c>
      <c r="I10407" t="s">
        <v>350</v>
      </c>
      <c r="J10407" t="s">
        <v>848</v>
      </c>
      <c r="L10407" t="s">
        <v>347</v>
      </c>
      <c r="M10407" t="s">
        <v>350</v>
      </c>
      <c r="N10407" t="s">
        <v>573</v>
      </c>
    </row>
    <row r="10408" spans="1:14" hidden="1" x14ac:dyDescent="0.25">
      <c r="A10408" t="s">
        <v>241</v>
      </c>
      <c r="B10408" s="1">
        <v>45626</v>
      </c>
      <c r="C10408" t="s">
        <v>851</v>
      </c>
      <c r="D10408" t="s">
        <v>852</v>
      </c>
      <c r="E10408" s="4">
        <v>-100000</v>
      </c>
      <c r="F10408" t="s">
        <v>567</v>
      </c>
      <c r="G10408" t="s">
        <v>511</v>
      </c>
      <c r="H10408" t="s">
        <v>347</v>
      </c>
      <c r="I10408" t="s">
        <v>350</v>
      </c>
      <c r="J10408" t="s">
        <v>848</v>
      </c>
      <c r="L10408" t="s">
        <v>347</v>
      </c>
      <c r="M10408" t="s">
        <v>350</v>
      </c>
      <c r="N10408" t="s">
        <v>573</v>
      </c>
    </row>
    <row r="10409" spans="1:14" hidden="1" x14ac:dyDescent="0.25">
      <c r="A10409" t="s">
        <v>241</v>
      </c>
      <c r="B10409" s="1">
        <v>45626</v>
      </c>
      <c r="C10409" t="s">
        <v>855</v>
      </c>
      <c r="D10409" t="s">
        <v>856</v>
      </c>
      <c r="E10409" s="4">
        <v>-800000</v>
      </c>
      <c r="F10409" t="s">
        <v>567</v>
      </c>
      <c r="G10409" t="s">
        <v>511</v>
      </c>
      <c r="H10409" t="s">
        <v>347</v>
      </c>
      <c r="I10409" t="s">
        <v>350</v>
      </c>
      <c r="J10409" t="s">
        <v>848</v>
      </c>
      <c r="L10409" t="s">
        <v>347</v>
      </c>
      <c r="M10409" t="s">
        <v>350</v>
      </c>
      <c r="N10409" t="s">
        <v>573</v>
      </c>
    </row>
    <row r="10410" spans="1:14" hidden="1" x14ac:dyDescent="0.25">
      <c r="A10410" t="s">
        <v>241</v>
      </c>
      <c r="B10410" s="1">
        <v>45626</v>
      </c>
      <c r="C10410" t="s">
        <v>859</v>
      </c>
      <c r="D10410" t="s">
        <v>860</v>
      </c>
      <c r="E10410" s="4">
        <v>-99477.040000000008</v>
      </c>
      <c r="F10410" t="s">
        <v>567</v>
      </c>
      <c r="G10410" t="s">
        <v>511</v>
      </c>
      <c r="H10410" t="s">
        <v>351</v>
      </c>
      <c r="I10410" t="s">
        <v>354</v>
      </c>
      <c r="J10410" t="s">
        <v>848</v>
      </c>
      <c r="L10410" t="s">
        <v>351</v>
      </c>
      <c r="M10410" t="s">
        <v>438</v>
      </c>
      <c r="N10410" t="s">
        <v>573</v>
      </c>
    </row>
    <row r="10411" spans="1:14" hidden="1" x14ac:dyDescent="0.25">
      <c r="A10411" t="s">
        <v>241</v>
      </c>
      <c r="B10411" s="1">
        <v>45626</v>
      </c>
      <c r="C10411" t="s">
        <v>1192</v>
      </c>
      <c r="D10411" t="s">
        <v>1193</v>
      </c>
      <c r="E10411" s="4">
        <v>-135322.94000000006</v>
      </c>
      <c r="F10411" t="s">
        <v>567</v>
      </c>
      <c r="G10411" t="s">
        <v>511</v>
      </c>
      <c r="H10411" t="s">
        <v>351</v>
      </c>
      <c r="I10411" t="s">
        <v>354</v>
      </c>
      <c r="J10411" t="s">
        <v>848</v>
      </c>
      <c r="L10411" t="s">
        <v>1194</v>
      </c>
      <c r="M10411" t="s">
        <v>442</v>
      </c>
      <c r="N10411" t="s">
        <v>573</v>
      </c>
    </row>
    <row r="10412" spans="1:14" hidden="1" x14ac:dyDescent="0.25">
      <c r="A10412" t="s">
        <v>241</v>
      </c>
      <c r="B10412" s="1">
        <v>45626</v>
      </c>
      <c r="C10412" t="s">
        <v>865</v>
      </c>
      <c r="D10412" t="s">
        <v>866</v>
      </c>
      <c r="E10412" s="4">
        <v>-100905.84000000001</v>
      </c>
      <c r="F10412" t="s">
        <v>567</v>
      </c>
      <c r="G10412" t="s">
        <v>511</v>
      </c>
      <c r="H10412" t="s">
        <v>351</v>
      </c>
      <c r="I10412" t="s">
        <v>354</v>
      </c>
      <c r="J10412" t="s">
        <v>848</v>
      </c>
      <c r="L10412" t="s">
        <v>351</v>
      </c>
      <c r="M10412" t="s">
        <v>440</v>
      </c>
      <c r="N10412" t="s">
        <v>573</v>
      </c>
    </row>
    <row r="10413" spans="1:14" hidden="1" x14ac:dyDescent="0.25">
      <c r="A10413" t="s">
        <v>241</v>
      </c>
      <c r="B10413" s="1">
        <v>45626</v>
      </c>
      <c r="C10413" t="s">
        <v>871</v>
      </c>
      <c r="D10413" t="s">
        <v>872</v>
      </c>
      <c r="E10413" s="4">
        <v>-144092.12000000008</v>
      </c>
      <c r="F10413" t="s">
        <v>567</v>
      </c>
      <c r="G10413" t="s">
        <v>511</v>
      </c>
      <c r="H10413" t="s">
        <v>519</v>
      </c>
      <c r="I10413" t="s">
        <v>513</v>
      </c>
      <c r="J10413" t="s">
        <v>594</v>
      </c>
      <c r="L10413" t="s">
        <v>519</v>
      </c>
      <c r="M10413" t="s">
        <v>419</v>
      </c>
      <c r="N10413" t="s">
        <v>573</v>
      </c>
    </row>
    <row r="10414" spans="1:14" hidden="1" x14ac:dyDescent="0.25">
      <c r="A10414" t="s">
        <v>241</v>
      </c>
      <c r="B10414" s="1">
        <v>45626</v>
      </c>
      <c r="C10414" t="s">
        <v>873</v>
      </c>
      <c r="D10414" t="s">
        <v>874</v>
      </c>
      <c r="E10414" s="4">
        <v>-243042.03000000003</v>
      </c>
      <c r="F10414" t="s">
        <v>567</v>
      </c>
      <c r="G10414" t="s">
        <v>511</v>
      </c>
      <c r="H10414" t="s">
        <v>519</v>
      </c>
      <c r="I10414" t="s">
        <v>513</v>
      </c>
      <c r="J10414" t="s">
        <v>594</v>
      </c>
      <c r="L10414" t="s">
        <v>519</v>
      </c>
      <c r="M10414" t="s">
        <v>419</v>
      </c>
      <c r="N10414" t="s">
        <v>573</v>
      </c>
    </row>
    <row r="10415" spans="1:14" hidden="1" x14ac:dyDescent="0.25">
      <c r="A10415" t="s">
        <v>241</v>
      </c>
      <c r="B10415" s="1">
        <v>45626</v>
      </c>
      <c r="C10415" t="s">
        <v>875</v>
      </c>
      <c r="D10415" t="s">
        <v>876</v>
      </c>
      <c r="E10415" s="4">
        <v>-200836.07000000012</v>
      </c>
      <c r="F10415" t="s">
        <v>567</v>
      </c>
      <c r="G10415" t="s">
        <v>511</v>
      </c>
      <c r="H10415" t="s">
        <v>519</v>
      </c>
      <c r="I10415" t="s">
        <v>513</v>
      </c>
      <c r="J10415" t="s">
        <v>594</v>
      </c>
      <c r="L10415" t="s">
        <v>519</v>
      </c>
      <c r="M10415" t="s">
        <v>419</v>
      </c>
      <c r="N10415" t="s">
        <v>573</v>
      </c>
    </row>
    <row r="10416" spans="1:14" hidden="1" x14ac:dyDescent="0.25">
      <c r="A10416" t="s">
        <v>241</v>
      </c>
      <c r="B10416" s="1">
        <v>45626</v>
      </c>
      <c r="C10416" t="s">
        <v>879</v>
      </c>
      <c r="D10416" t="s">
        <v>880</v>
      </c>
      <c r="E10416" s="4">
        <v>-72976.316999999981</v>
      </c>
      <c r="F10416" t="s">
        <v>567</v>
      </c>
      <c r="G10416" t="s">
        <v>511</v>
      </c>
      <c r="H10416" t="s">
        <v>519</v>
      </c>
      <c r="I10416" t="s">
        <v>513</v>
      </c>
      <c r="J10416" t="s">
        <v>594</v>
      </c>
      <c r="L10416" t="s">
        <v>519</v>
      </c>
      <c r="M10416" t="s">
        <v>419</v>
      </c>
      <c r="N10416" t="s">
        <v>573</v>
      </c>
    </row>
    <row r="10417" spans="1:14" hidden="1" x14ac:dyDescent="0.25">
      <c r="A10417" t="s">
        <v>241</v>
      </c>
      <c r="B10417" s="1">
        <v>45626</v>
      </c>
      <c r="C10417" t="s">
        <v>881</v>
      </c>
      <c r="D10417" t="s">
        <v>882</v>
      </c>
      <c r="E10417" s="4">
        <v>-16546.75</v>
      </c>
      <c r="F10417" t="s">
        <v>567</v>
      </c>
      <c r="G10417" t="s">
        <v>511</v>
      </c>
      <c r="H10417" t="s">
        <v>519</v>
      </c>
      <c r="I10417" t="s">
        <v>513</v>
      </c>
      <c r="J10417" t="s">
        <v>594</v>
      </c>
      <c r="L10417" t="s">
        <v>519</v>
      </c>
      <c r="M10417" t="s">
        <v>419</v>
      </c>
      <c r="N10417" t="s">
        <v>573</v>
      </c>
    </row>
    <row r="10418" spans="1:14" hidden="1" x14ac:dyDescent="0.25">
      <c r="A10418" t="s">
        <v>241</v>
      </c>
      <c r="B10418" s="1">
        <v>45626</v>
      </c>
      <c r="C10418" t="s">
        <v>883</v>
      </c>
      <c r="D10418" t="s">
        <v>884</v>
      </c>
      <c r="E10418" s="4">
        <v>-11927.081599999989</v>
      </c>
      <c r="F10418" t="s">
        <v>567</v>
      </c>
      <c r="G10418" t="s">
        <v>511</v>
      </c>
      <c r="H10418" t="s">
        <v>519</v>
      </c>
      <c r="I10418" t="s">
        <v>513</v>
      </c>
      <c r="J10418" t="s">
        <v>594</v>
      </c>
      <c r="L10418" t="s">
        <v>519</v>
      </c>
      <c r="M10418" t="s">
        <v>419</v>
      </c>
      <c r="N10418" t="s">
        <v>573</v>
      </c>
    </row>
    <row r="10419" spans="1:14" hidden="1" x14ac:dyDescent="0.25">
      <c r="A10419" t="s">
        <v>241</v>
      </c>
      <c r="B10419" s="1">
        <v>45626</v>
      </c>
      <c r="C10419" t="s">
        <v>885</v>
      </c>
      <c r="D10419" t="s">
        <v>886</v>
      </c>
      <c r="E10419" s="4">
        <v>-17806.339999999989</v>
      </c>
      <c r="F10419" t="s">
        <v>567</v>
      </c>
      <c r="G10419" t="s">
        <v>511</v>
      </c>
      <c r="H10419" t="s">
        <v>519</v>
      </c>
      <c r="I10419" t="s">
        <v>513</v>
      </c>
      <c r="J10419" t="s">
        <v>594</v>
      </c>
      <c r="L10419" t="s">
        <v>519</v>
      </c>
      <c r="M10419" t="s">
        <v>419</v>
      </c>
      <c r="N10419" t="s">
        <v>573</v>
      </c>
    </row>
    <row r="10420" spans="1:14" hidden="1" x14ac:dyDescent="0.25">
      <c r="A10420" t="s">
        <v>241</v>
      </c>
      <c r="B10420" s="1">
        <v>45626</v>
      </c>
      <c r="C10420" t="s">
        <v>887</v>
      </c>
      <c r="D10420" t="s">
        <v>888</v>
      </c>
      <c r="E10420" s="4">
        <v>-10000</v>
      </c>
      <c r="F10420" t="s">
        <v>567</v>
      </c>
      <c r="G10420" t="s">
        <v>511</v>
      </c>
      <c r="H10420" t="s">
        <v>516</v>
      </c>
      <c r="I10420" t="s">
        <v>512</v>
      </c>
      <c r="J10420" t="s">
        <v>572</v>
      </c>
      <c r="L10420" t="s">
        <v>516</v>
      </c>
      <c r="M10420" t="s">
        <v>417</v>
      </c>
      <c r="N10420" t="s">
        <v>573</v>
      </c>
    </row>
    <row r="10421" spans="1:14" hidden="1" x14ac:dyDescent="0.25">
      <c r="A10421" t="s">
        <v>241</v>
      </c>
      <c r="B10421" s="1">
        <v>45626</v>
      </c>
      <c r="C10421" t="s">
        <v>891</v>
      </c>
      <c r="D10421" t="s">
        <v>892</v>
      </c>
      <c r="E10421" s="4">
        <v>-13024.63</v>
      </c>
      <c r="F10421" t="s">
        <v>567</v>
      </c>
      <c r="G10421" t="s">
        <v>511</v>
      </c>
      <c r="H10421" t="s">
        <v>516</v>
      </c>
      <c r="I10421" t="s">
        <v>512</v>
      </c>
      <c r="J10421" t="s">
        <v>572</v>
      </c>
      <c r="L10421" t="s">
        <v>516</v>
      </c>
      <c r="M10421" t="s">
        <v>417</v>
      </c>
      <c r="N10421" t="s">
        <v>573</v>
      </c>
    </row>
    <row r="10422" spans="1:14" hidden="1" x14ac:dyDescent="0.25">
      <c r="A10422" t="s">
        <v>241</v>
      </c>
      <c r="B10422" s="1">
        <v>45626</v>
      </c>
      <c r="C10422" t="s">
        <v>893</v>
      </c>
      <c r="D10422" t="s">
        <v>894</v>
      </c>
      <c r="E10422" s="4">
        <v>-44503.630000000056</v>
      </c>
      <c r="F10422" t="s">
        <v>567</v>
      </c>
      <c r="G10422" t="s">
        <v>511</v>
      </c>
      <c r="H10422" t="s">
        <v>516</v>
      </c>
      <c r="I10422" t="s">
        <v>512</v>
      </c>
      <c r="J10422" t="s">
        <v>572</v>
      </c>
      <c r="L10422" t="s">
        <v>516</v>
      </c>
      <c r="M10422" t="s">
        <v>417</v>
      </c>
      <c r="N10422" t="s">
        <v>573</v>
      </c>
    </row>
    <row r="10423" spans="1:14" hidden="1" x14ac:dyDescent="0.25">
      <c r="A10423" t="s">
        <v>241</v>
      </c>
      <c r="B10423" s="1">
        <v>45626</v>
      </c>
      <c r="C10423" t="s">
        <v>895</v>
      </c>
      <c r="D10423" t="s">
        <v>896</v>
      </c>
      <c r="E10423" s="4">
        <v>-57776.490000000005</v>
      </c>
      <c r="F10423" t="s">
        <v>567</v>
      </c>
      <c r="G10423" t="s">
        <v>511</v>
      </c>
      <c r="H10423" t="s">
        <v>516</v>
      </c>
      <c r="I10423" t="s">
        <v>512</v>
      </c>
      <c r="J10423" t="s">
        <v>572</v>
      </c>
      <c r="L10423" t="s">
        <v>516</v>
      </c>
      <c r="M10423" t="s">
        <v>417</v>
      </c>
      <c r="N10423" t="s">
        <v>573</v>
      </c>
    </row>
    <row r="10424" spans="1:14" hidden="1" x14ac:dyDescent="0.25">
      <c r="A10424" t="s">
        <v>241</v>
      </c>
      <c r="B10424" s="1">
        <v>45626</v>
      </c>
      <c r="C10424" t="s">
        <v>897</v>
      </c>
      <c r="D10424" t="s">
        <v>898</v>
      </c>
      <c r="E10424" s="4">
        <v>-689282</v>
      </c>
      <c r="F10424" t="s">
        <v>567</v>
      </c>
      <c r="G10424" t="s">
        <v>511</v>
      </c>
      <c r="H10424" t="s">
        <v>331</v>
      </c>
      <c r="I10424" t="s">
        <v>332</v>
      </c>
      <c r="J10424" t="s">
        <v>899</v>
      </c>
      <c r="L10424" t="s">
        <v>331</v>
      </c>
      <c r="M10424" t="s">
        <v>332</v>
      </c>
      <c r="N10424" t="s">
        <v>573</v>
      </c>
    </row>
    <row r="10425" spans="1:14" hidden="1" x14ac:dyDescent="0.25">
      <c r="A10425" t="s">
        <v>241</v>
      </c>
      <c r="B10425" s="1">
        <v>45626</v>
      </c>
      <c r="C10425" t="s">
        <v>145</v>
      </c>
      <c r="D10425" t="s">
        <v>1199</v>
      </c>
      <c r="E10425" s="4">
        <v>-315297.5</v>
      </c>
      <c r="F10425" t="s">
        <v>567</v>
      </c>
      <c r="G10425" t="s">
        <v>511</v>
      </c>
      <c r="H10425" t="s">
        <v>338</v>
      </c>
      <c r="I10425" t="s">
        <v>136</v>
      </c>
      <c r="J10425" t="s">
        <v>655</v>
      </c>
      <c r="L10425" t="s">
        <v>338</v>
      </c>
      <c r="M10425" t="s">
        <v>136</v>
      </c>
      <c r="N10425" t="s">
        <v>573</v>
      </c>
    </row>
    <row r="10426" spans="1:14" hidden="1" x14ac:dyDescent="0.25">
      <c r="A10426" t="s">
        <v>241</v>
      </c>
      <c r="B10426" s="1">
        <v>45626</v>
      </c>
      <c r="C10426" t="s">
        <v>141</v>
      </c>
      <c r="D10426" t="s">
        <v>1318</v>
      </c>
      <c r="E10426" s="4">
        <v>-194176</v>
      </c>
      <c r="F10426" t="s">
        <v>567</v>
      </c>
      <c r="G10426" t="s">
        <v>511</v>
      </c>
      <c r="H10426" t="s">
        <v>338</v>
      </c>
      <c r="I10426" t="s">
        <v>136</v>
      </c>
      <c r="J10426" t="s">
        <v>655</v>
      </c>
      <c r="L10426" t="s">
        <v>338</v>
      </c>
      <c r="M10426" t="s">
        <v>136</v>
      </c>
      <c r="N10426" t="s">
        <v>573</v>
      </c>
    </row>
    <row r="10427" spans="1:14" hidden="1" x14ac:dyDescent="0.25">
      <c r="A10427" t="s">
        <v>241</v>
      </c>
      <c r="B10427" s="1">
        <v>45626</v>
      </c>
      <c r="C10427" t="s">
        <v>902</v>
      </c>
      <c r="D10427" t="s">
        <v>903</v>
      </c>
      <c r="E10427" s="4">
        <v>-169688.42999999993</v>
      </c>
      <c r="F10427" t="s">
        <v>567</v>
      </c>
      <c r="G10427" t="s">
        <v>511</v>
      </c>
      <c r="H10427" t="s">
        <v>328</v>
      </c>
      <c r="I10427" t="s">
        <v>329</v>
      </c>
      <c r="J10427" t="s">
        <v>904</v>
      </c>
      <c r="L10427" t="s">
        <v>328</v>
      </c>
      <c r="M10427" t="s">
        <v>329</v>
      </c>
      <c r="N10427" t="s">
        <v>573</v>
      </c>
    </row>
    <row r="10428" spans="1:14" hidden="1" x14ac:dyDescent="0.25">
      <c r="A10428" t="s">
        <v>241</v>
      </c>
      <c r="B10428" s="1">
        <v>45626</v>
      </c>
      <c r="C10428" t="s">
        <v>905</v>
      </c>
      <c r="D10428" t="s">
        <v>906</v>
      </c>
      <c r="E10428" s="4">
        <v>-444410.85000000003</v>
      </c>
      <c r="F10428" t="s">
        <v>567</v>
      </c>
      <c r="G10428" t="s">
        <v>511</v>
      </c>
      <c r="H10428" t="s">
        <v>328</v>
      </c>
      <c r="I10428" t="s">
        <v>329</v>
      </c>
      <c r="J10428" t="s">
        <v>904</v>
      </c>
      <c r="L10428" t="s">
        <v>328</v>
      </c>
      <c r="M10428" t="s">
        <v>329</v>
      </c>
      <c r="N10428" t="s">
        <v>573</v>
      </c>
    </row>
    <row r="10429" spans="1:14" hidden="1" x14ac:dyDescent="0.25">
      <c r="A10429" t="s">
        <v>241</v>
      </c>
      <c r="B10429" s="1">
        <v>45626</v>
      </c>
      <c r="C10429" t="s">
        <v>907</v>
      </c>
      <c r="D10429" t="s">
        <v>908</v>
      </c>
      <c r="E10429" s="4">
        <v>-49993.630000000005</v>
      </c>
      <c r="F10429" t="s">
        <v>567</v>
      </c>
      <c r="G10429" t="s">
        <v>511</v>
      </c>
      <c r="H10429" t="s">
        <v>328</v>
      </c>
      <c r="I10429" t="s">
        <v>329</v>
      </c>
      <c r="J10429" t="s">
        <v>904</v>
      </c>
      <c r="L10429" t="s">
        <v>328</v>
      </c>
      <c r="M10429" t="s">
        <v>329</v>
      </c>
      <c r="N10429" t="s">
        <v>573</v>
      </c>
    </row>
    <row r="10430" spans="1:14" hidden="1" x14ac:dyDescent="0.25">
      <c r="A10430" t="s">
        <v>241</v>
      </c>
      <c r="B10430" s="1">
        <v>45626</v>
      </c>
      <c r="C10430" t="s">
        <v>909</v>
      </c>
      <c r="D10430" t="s">
        <v>910</v>
      </c>
      <c r="E10430" s="4">
        <v>-13963.669999999995</v>
      </c>
      <c r="F10430" t="s">
        <v>567</v>
      </c>
      <c r="G10430" t="s">
        <v>511</v>
      </c>
      <c r="H10430" t="s">
        <v>328</v>
      </c>
      <c r="I10430" t="s">
        <v>329</v>
      </c>
      <c r="J10430" t="s">
        <v>904</v>
      </c>
      <c r="L10430" t="s">
        <v>328</v>
      </c>
      <c r="M10430" t="s">
        <v>329</v>
      </c>
      <c r="N10430" t="s">
        <v>573</v>
      </c>
    </row>
    <row r="10431" spans="1:14" hidden="1" x14ac:dyDescent="0.25">
      <c r="A10431" t="s">
        <v>241</v>
      </c>
      <c r="B10431" s="1">
        <v>45626</v>
      </c>
      <c r="C10431" t="s">
        <v>913</v>
      </c>
      <c r="D10431" t="s">
        <v>914</v>
      </c>
      <c r="E10431" s="4">
        <v>-195502.61</v>
      </c>
      <c r="F10431" t="s">
        <v>567</v>
      </c>
      <c r="G10431" t="s">
        <v>511</v>
      </c>
      <c r="H10431" t="s">
        <v>340</v>
      </c>
      <c r="I10431" t="s">
        <v>341</v>
      </c>
      <c r="J10431" t="s">
        <v>667</v>
      </c>
      <c r="L10431" t="s">
        <v>340</v>
      </c>
      <c r="M10431" t="s">
        <v>341</v>
      </c>
      <c r="N10431" t="s">
        <v>573</v>
      </c>
    </row>
    <row r="10432" spans="1:14" hidden="1" x14ac:dyDescent="0.25">
      <c r="A10432" t="s">
        <v>241</v>
      </c>
      <c r="B10432" s="1">
        <v>45626</v>
      </c>
      <c r="C10432" t="s">
        <v>1379</v>
      </c>
      <c r="D10432" t="s">
        <v>1380</v>
      </c>
      <c r="E10432" s="4">
        <v>-29480</v>
      </c>
      <c r="F10432" t="s">
        <v>567</v>
      </c>
      <c r="G10432" t="s">
        <v>511</v>
      </c>
      <c r="H10432" t="s">
        <v>331</v>
      </c>
      <c r="I10432" t="s">
        <v>332</v>
      </c>
      <c r="J10432" t="s">
        <v>899</v>
      </c>
      <c r="M10432" t="s">
        <v>332</v>
      </c>
      <c r="N10432" t="s">
        <v>573</v>
      </c>
    </row>
    <row r="10433" spans="1:14" hidden="1" x14ac:dyDescent="0.25">
      <c r="A10433" t="s">
        <v>241</v>
      </c>
      <c r="B10433" s="1">
        <v>45626</v>
      </c>
      <c r="C10433" t="s">
        <v>110</v>
      </c>
      <c r="D10433" t="s">
        <v>926</v>
      </c>
      <c r="E10433" s="4">
        <v>-149333.34999999998</v>
      </c>
      <c r="F10433" t="s">
        <v>567</v>
      </c>
      <c r="G10433" t="s">
        <v>511</v>
      </c>
      <c r="H10433" t="s">
        <v>333</v>
      </c>
      <c r="I10433" t="s">
        <v>335</v>
      </c>
      <c r="J10433" t="s">
        <v>923</v>
      </c>
      <c r="L10433" t="s">
        <v>333</v>
      </c>
      <c r="M10433" t="s">
        <v>335</v>
      </c>
      <c r="N10433" t="s">
        <v>573</v>
      </c>
    </row>
    <row r="10434" spans="1:14" hidden="1" x14ac:dyDescent="0.25">
      <c r="A10434" t="s">
        <v>241</v>
      </c>
      <c r="B10434" s="1">
        <v>45626</v>
      </c>
      <c r="C10434" t="s">
        <v>112</v>
      </c>
      <c r="D10434" t="s">
        <v>937</v>
      </c>
      <c r="E10434" s="4">
        <v>-306641.98000000021</v>
      </c>
      <c r="F10434" t="s">
        <v>567</v>
      </c>
      <c r="G10434" t="s">
        <v>511</v>
      </c>
      <c r="H10434" t="s">
        <v>333</v>
      </c>
      <c r="I10434" t="s">
        <v>335</v>
      </c>
      <c r="J10434" t="s">
        <v>923</v>
      </c>
      <c r="L10434" t="s">
        <v>333</v>
      </c>
      <c r="M10434" t="s">
        <v>335</v>
      </c>
      <c r="N10434" t="s">
        <v>573</v>
      </c>
    </row>
    <row r="10435" spans="1:14" hidden="1" x14ac:dyDescent="0.25">
      <c r="A10435" t="s">
        <v>241</v>
      </c>
      <c r="B10435" s="1">
        <v>45626</v>
      </c>
      <c r="C10435" t="s">
        <v>115</v>
      </c>
      <c r="D10435" t="s">
        <v>944</v>
      </c>
      <c r="E10435" s="4">
        <v>-158617.24</v>
      </c>
      <c r="F10435" t="s">
        <v>567</v>
      </c>
      <c r="G10435" t="s">
        <v>511</v>
      </c>
      <c r="H10435" t="s">
        <v>333</v>
      </c>
      <c r="I10435" t="s">
        <v>335</v>
      </c>
      <c r="J10435" t="s">
        <v>923</v>
      </c>
      <c r="L10435" t="s">
        <v>333</v>
      </c>
      <c r="M10435" t="s">
        <v>335</v>
      </c>
      <c r="N10435" t="s">
        <v>573</v>
      </c>
    </row>
    <row r="10436" spans="1:14" hidden="1" x14ac:dyDescent="0.25">
      <c r="A10436" t="s">
        <v>241</v>
      </c>
      <c r="B10436" s="1">
        <v>45626</v>
      </c>
      <c r="C10436" t="s">
        <v>117</v>
      </c>
      <c r="D10436" t="s">
        <v>947</v>
      </c>
      <c r="E10436" s="4">
        <v>-41172.640000000007</v>
      </c>
      <c r="F10436" t="s">
        <v>567</v>
      </c>
      <c r="G10436" t="s">
        <v>511</v>
      </c>
      <c r="H10436" t="s">
        <v>333</v>
      </c>
      <c r="I10436" t="s">
        <v>335</v>
      </c>
      <c r="J10436" t="s">
        <v>923</v>
      </c>
      <c r="L10436" t="s">
        <v>333</v>
      </c>
      <c r="M10436" t="s">
        <v>335</v>
      </c>
      <c r="N10436" t="s">
        <v>573</v>
      </c>
    </row>
    <row r="10437" spans="1:14" hidden="1" x14ac:dyDescent="0.25">
      <c r="A10437" t="s">
        <v>241</v>
      </c>
      <c r="B10437" s="1">
        <v>45626</v>
      </c>
      <c r="C10437" t="s">
        <v>119</v>
      </c>
      <c r="D10437" t="s">
        <v>1202</v>
      </c>
      <c r="E10437" s="4">
        <v>-110275.99</v>
      </c>
      <c r="F10437" t="s">
        <v>567</v>
      </c>
      <c r="G10437" t="s">
        <v>511</v>
      </c>
      <c r="H10437" t="s">
        <v>333</v>
      </c>
      <c r="I10437" t="s">
        <v>335</v>
      </c>
      <c r="J10437" t="s">
        <v>923</v>
      </c>
      <c r="L10437" t="s">
        <v>333</v>
      </c>
      <c r="M10437" t="s">
        <v>335</v>
      </c>
      <c r="N10437" t="s">
        <v>573</v>
      </c>
    </row>
    <row r="10438" spans="1:14" hidden="1" x14ac:dyDescent="0.25">
      <c r="A10438" t="s">
        <v>241</v>
      </c>
      <c r="B10438" s="1">
        <v>45626</v>
      </c>
      <c r="C10438" t="s">
        <v>121</v>
      </c>
      <c r="D10438" t="s">
        <v>1203</v>
      </c>
      <c r="E10438" s="4">
        <v>-1652754.8799999997</v>
      </c>
      <c r="F10438" t="s">
        <v>567</v>
      </c>
      <c r="G10438" t="s">
        <v>511</v>
      </c>
      <c r="H10438" t="s">
        <v>333</v>
      </c>
      <c r="I10438" t="s">
        <v>335</v>
      </c>
      <c r="J10438" t="s">
        <v>923</v>
      </c>
      <c r="L10438" t="s">
        <v>333</v>
      </c>
      <c r="M10438" t="s">
        <v>335</v>
      </c>
      <c r="N10438" t="s">
        <v>573</v>
      </c>
    </row>
    <row r="10439" spans="1:14" hidden="1" x14ac:dyDescent="0.25">
      <c r="A10439" t="s">
        <v>241</v>
      </c>
      <c r="B10439" s="1">
        <v>45626</v>
      </c>
      <c r="C10439" t="s">
        <v>123</v>
      </c>
      <c r="D10439" t="s">
        <v>1204</v>
      </c>
      <c r="E10439" s="4">
        <v>-63287.94</v>
      </c>
      <c r="F10439" t="s">
        <v>567</v>
      </c>
      <c r="G10439" t="s">
        <v>511</v>
      </c>
      <c r="H10439" t="s">
        <v>333</v>
      </c>
      <c r="I10439" t="s">
        <v>335</v>
      </c>
      <c r="J10439" t="s">
        <v>923</v>
      </c>
      <c r="L10439" t="s">
        <v>333</v>
      </c>
      <c r="M10439" t="s">
        <v>449</v>
      </c>
      <c r="N10439" t="s">
        <v>573</v>
      </c>
    </row>
    <row r="10440" spans="1:14" hidden="1" x14ac:dyDescent="0.25">
      <c r="A10440" t="s">
        <v>241</v>
      </c>
      <c r="B10440" s="1">
        <v>45626</v>
      </c>
      <c r="C10440" t="s">
        <v>975</v>
      </c>
      <c r="D10440" t="s">
        <v>976</v>
      </c>
      <c r="E10440" s="4">
        <v>-1578725.6500000001</v>
      </c>
      <c r="F10440" t="s">
        <v>567</v>
      </c>
      <c r="G10440" t="s">
        <v>511</v>
      </c>
      <c r="H10440" t="s">
        <v>342</v>
      </c>
      <c r="I10440" t="s">
        <v>343</v>
      </c>
      <c r="J10440" t="s">
        <v>725</v>
      </c>
      <c r="L10440" t="s">
        <v>342</v>
      </c>
      <c r="M10440" t="s">
        <v>343</v>
      </c>
      <c r="N10440" t="s">
        <v>573</v>
      </c>
    </row>
    <row r="10441" spans="1:14" hidden="1" x14ac:dyDescent="0.25">
      <c r="A10441" t="s">
        <v>241</v>
      </c>
      <c r="B10441" s="1">
        <v>45626</v>
      </c>
      <c r="C10441" t="s">
        <v>979</v>
      </c>
      <c r="D10441" t="s">
        <v>980</v>
      </c>
      <c r="E10441" s="4">
        <v>-4695.7200000000012</v>
      </c>
      <c r="F10441" t="s">
        <v>567</v>
      </c>
      <c r="G10441" t="s">
        <v>511</v>
      </c>
      <c r="H10441" t="s">
        <v>342</v>
      </c>
      <c r="I10441" t="s">
        <v>343</v>
      </c>
      <c r="J10441" t="s">
        <v>725</v>
      </c>
      <c r="L10441" t="s">
        <v>342</v>
      </c>
      <c r="M10441" t="s">
        <v>343</v>
      </c>
      <c r="N10441" t="s">
        <v>573</v>
      </c>
    </row>
    <row r="10442" spans="1:14" hidden="1" x14ac:dyDescent="0.25">
      <c r="A10442" t="s">
        <v>241</v>
      </c>
      <c r="B10442" s="1">
        <v>45626</v>
      </c>
      <c r="C10442" t="s">
        <v>983</v>
      </c>
      <c r="D10442" t="s">
        <v>984</v>
      </c>
      <c r="E10442" s="4">
        <v>-1280.3899999999983</v>
      </c>
      <c r="F10442" t="s">
        <v>567</v>
      </c>
      <c r="G10442" t="s">
        <v>511</v>
      </c>
      <c r="H10442" t="s">
        <v>342</v>
      </c>
      <c r="I10442" t="s">
        <v>343</v>
      </c>
      <c r="J10442" t="s">
        <v>725</v>
      </c>
      <c r="L10442" t="s">
        <v>342</v>
      </c>
      <c r="M10442" t="s">
        <v>343</v>
      </c>
      <c r="N10442" t="s">
        <v>573</v>
      </c>
    </row>
    <row r="10443" spans="1:14" hidden="1" x14ac:dyDescent="0.25">
      <c r="A10443" t="s">
        <v>241</v>
      </c>
      <c r="B10443" s="1">
        <v>45626</v>
      </c>
      <c r="C10443" t="s">
        <v>1362</v>
      </c>
      <c r="D10443" t="s">
        <v>1363</v>
      </c>
      <c r="E10443" s="4">
        <v>243955.33500000002</v>
      </c>
      <c r="F10443" t="s">
        <v>567</v>
      </c>
      <c r="G10443" t="s">
        <v>511</v>
      </c>
      <c r="H10443" t="s">
        <v>342</v>
      </c>
      <c r="I10443" t="s">
        <v>343</v>
      </c>
      <c r="J10443" t="s">
        <v>725</v>
      </c>
      <c r="L10443" t="s">
        <v>342</v>
      </c>
      <c r="M10443" t="s">
        <v>343</v>
      </c>
      <c r="N10443" t="s">
        <v>573</v>
      </c>
    </row>
    <row r="10444" spans="1:14" hidden="1" x14ac:dyDescent="0.25">
      <c r="A10444" t="s">
        <v>241</v>
      </c>
      <c r="B10444" s="1">
        <v>45626</v>
      </c>
      <c r="C10444" t="s">
        <v>995</v>
      </c>
      <c r="D10444" t="s">
        <v>996</v>
      </c>
      <c r="E10444" s="4">
        <v>-1017728.71</v>
      </c>
      <c r="F10444" t="s">
        <v>567</v>
      </c>
      <c r="G10444" t="s">
        <v>511</v>
      </c>
      <c r="H10444" t="s">
        <v>352</v>
      </c>
      <c r="I10444" t="s">
        <v>353</v>
      </c>
      <c r="J10444" t="s">
        <v>746</v>
      </c>
      <c r="L10444" t="s">
        <v>352</v>
      </c>
      <c r="M10444" t="s">
        <v>349</v>
      </c>
      <c r="N10444" t="s">
        <v>573</v>
      </c>
    </row>
    <row r="10445" spans="1:14" hidden="1" x14ac:dyDescent="0.25">
      <c r="A10445" t="s">
        <v>241</v>
      </c>
      <c r="B10445" s="1">
        <v>45626</v>
      </c>
      <c r="C10445" t="s">
        <v>1003</v>
      </c>
      <c r="D10445" t="s">
        <v>1004</v>
      </c>
      <c r="E10445" s="4">
        <v>-165221.74000000002</v>
      </c>
      <c r="F10445" t="s">
        <v>567</v>
      </c>
      <c r="G10445" t="s">
        <v>511</v>
      </c>
      <c r="H10445" t="s">
        <v>348</v>
      </c>
      <c r="I10445" t="s">
        <v>349</v>
      </c>
      <c r="J10445" t="s">
        <v>746</v>
      </c>
      <c r="L10445" t="s">
        <v>348</v>
      </c>
      <c r="M10445" t="s">
        <v>349</v>
      </c>
      <c r="N10445" t="s">
        <v>573</v>
      </c>
    </row>
    <row r="10446" spans="1:14" hidden="1" x14ac:dyDescent="0.25">
      <c r="A10446" t="s">
        <v>241</v>
      </c>
      <c r="B10446" s="1">
        <v>45626</v>
      </c>
      <c r="C10446" t="s">
        <v>1291</v>
      </c>
      <c r="D10446" t="s">
        <v>1292</v>
      </c>
      <c r="E10446" s="4">
        <v>-182430.87</v>
      </c>
      <c r="F10446" t="s">
        <v>567</v>
      </c>
      <c r="G10446" t="s">
        <v>511</v>
      </c>
      <c r="H10446" t="s">
        <v>348</v>
      </c>
      <c r="I10446" t="s">
        <v>349</v>
      </c>
      <c r="J10446" t="s">
        <v>746</v>
      </c>
      <c r="L10446" t="s">
        <v>348</v>
      </c>
      <c r="M10446" t="s">
        <v>349</v>
      </c>
      <c r="N10446" t="s">
        <v>573</v>
      </c>
    </row>
    <row r="10447" spans="1:14" hidden="1" x14ac:dyDescent="0.25">
      <c r="A10447" t="s">
        <v>241</v>
      </c>
      <c r="B10447" s="1">
        <v>45626</v>
      </c>
      <c r="C10447" t="s">
        <v>1256</v>
      </c>
      <c r="D10447" t="s">
        <v>1257</v>
      </c>
      <c r="E10447" s="4">
        <v>-1300</v>
      </c>
      <c r="F10447" t="s">
        <v>567</v>
      </c>
      <c r="G10447" t="s">
        <v>511</v>
      </c>
      <c r="H10447" t="s">
        <v>348</v>
      </c>
      <c r="I10447" t="s">
        <v>349</v>
      </c>
      <c r="J10447" t="s">
        <v>746</v>
      </c>
      <c r="L10447" t="s">
        <v>348</v>
      </c>
      <c r="M10447" t="s">
        <v>349</v>
      </c>
      <c r="N10447" t="s">
        <v>573</v>
      </c>
    </row>
    <row r="10448" spans="1:14" hidden="1" x14ac:dyDescent="0.25">
      <c r="A10448" t="s">
        <v>241</v>
      </c>
      <c r="B10448" s="1">
        <v>45626</v>
      </c>
      <c r="C10448" t="s">
        <v>1011</v>
      </c>
      <c r="D10448" t="s">
        <v>1012</v>
      </c>
      <c r="E10448" s="4">
        <v>-73256.539999999979</v>
      </c>
      <c r="F10448" t="s">
        <v>567</v>
      </c>
      <c r="G10448" t="s">
        <v>511</v>
      </c>
      <c r="H10448" t="s">
        <v>348</v>
      </c>
      <c r="I10448" t="s">
        <v>349</v>
      </c>
      <c r="J10448" t="s">
        <v>746</v>
      </c>
      <c r="L10448" t="s">
        <v>348</v>
      </c>
      <c r="M10448" t="s">
        <v>349</v>
      </c>
      <c r="N10448" t="s">
        <v>573</v>
      </c>
    </row>
    <row r="10449" spans="1:14" hidden="1" x14ac:dyDescent="0.25">
      <c r="A10449" t="s">
        <v>241</v>
      </c>
      <c r="B10449" s="1">
        <v>45626</v>
      </c>
      <c r="C10449" t="s">
        <v>1015</v>
      </c>
      <c r="D10449" t="s">
        <v>1016</v>
      </c>
      <c r="E10449" s="4">
        <v>3939.5099999999966</v>
      </c>
      <c r="F10449" t="s">
        <v>567</v>
      </c>
      <c r="G10449" t="s">
        <v>511</v>
      </c>
      <c r="H10449" t="s">
        <v>348</v>
      </c>
      <c r="I10449" t="s">
        <v>349</v>
      </c>
      <c r="J10449" t="s">
        <v>746</v>
      </c>
      <c r="L10449" t="s">
        <v>348</v>
      </c>
      <c r="M10449" t="s">
        <v>349</v>
      </c>
      <c r="N10449" t="s">
        <v>573</v>
      </c>
    </row>
    <row r="10450" spans="1:14" hidden="1" x14ac:dyDescent="0.25">
      <c r="A10450" t="s">
        <v>241</v>
      </c>
      <c r="B10450" s="1">
        <v>45626</v>
      </c>
      <c r="C10450" t="s">
        <v>1019</v>
      </c>
      <c r="D10450" t="s">
        <v>1020</v>
      </c>
      <c r="E10450" s="4">
        <v>-10870.119999999955</v>
      </c>
      <c r="F10450" t="s">
        <v>567</v>
      </c>
      <c r="G10450" t="s">
        <v>511</v>
      </c>
      <c r="H10450" t="s">
        <v>348</v>
      </c>
      <c r="I10450" t="s">
        <v>349</v>
      </c>
      <c r="J10450" t="s">
        <v>746</v>
      </c>
      <c r="L10450" t="s">
        <v>348</v>
      </c>
      <c r="M10450" t="s">
        <v>349</v>
      </c>
      <c r="N10450" t="s">
        <v>573</v>
      </c>
    </row>
    <row r="10451" spans="1:14" hidden="1" x14ac:dyDescent="0.25">
      <c r="A10451" t="s">
        <v>241</v>
      </c>
      <c r="B10451" s="1">
        <v>45626</v>
      </c>
      <c r="C10451" t="s">
        <v>1023</v>
      </c>
      <c r="D10451" t="s">
        <v>1024</v>
      </c>
      <c r="E10451" s="4">
        <v>-21796.630000000005</v>
      </c>
      <c r="F10451" t="s">
        <v>567</v>
      </c>
      <c r="G10451" t="s">
        <v>511</v>
      </c>
      <c r="H10451" t="s">
        <v>348</v>
      </c>
      <c r="I10451" t="s">
        <v>349</v>
      </c>
      <c r="J10451" t="s">
        <v>746</v>
      </c>
      <c r="L10451" t="s">
        <v>348</v>
      </c>
      <c r="M10451" t="s">
        <v>349</v>
      </c>
      <c r="N10451" t="s">
        <v>573</v>
      </c>
    </row>
    <row r="10452" spans="1:14" hidden="1" x14ac:dyDescent="0.25">
      <c r="A10452" t="s">
        <v>241</v>
      </c>
      <c r="B10452" s="1">
        <v>45626</v>
      </c>
      <c r="C10452" t="s">
        <v>1381</v>
      </c>
      <c r="D10452" t="s">
        <v>1382</v>
      </c>
      <c r="E10452" s="4">
        <v>-1603.61</v>
      </c>
      <c r="F10452" t="s">
        <v>567</v>
      </c>
      <c r="G10452" t="s">
        <v>511</v>
      </c>
      <c r="H10452" t="s">
        <v>331</v>
      </c>
      <c r="I10452" t="s">
        <v>332</v>
      </c>
      <c r="J10452" t="s">
        <v>899</v>
      </c>
      <c r="M10452" t="s">
        <v>332</v>
      </c>
      <c r="N10452" t="s">
        <v>573</v>
      </c>
    </row>
    <row r="10453" spans="1:14" hidden="1" x14ac:dyDescent="0.25">
      <c r="A10453" t="s">
        <v>241</v>
      </c>
      <c r="B10453" s="1">
        <v>45626</v>
      </c>
      <c r="C10453" t="s">
        <v>1207</v>
      </c>
      <c r="D10453" t="s">
        <v>1208</v>
      </c>
      <c r="E10453" s="4">
        <v>-1625.7799999999941</v>
      </c>
      <c r="F10453" t="s">
        <v>567</v>
      </c>
      <c r="G10453" t="s">
        <v>511</v>
      </c>
      <c r="H10453" t="s">
        <v>348</v>
      </c>
      <c r="I10453" t="s">
        <v>349</v>
      </c>
      <c r="J10453" t="s">
        <v>746</v>
      </c>
      <c r="L10453" t="s">
        <v>348</v>
      </c>
      <c r="M10453" t="s">
        <v>349</v>
      </c>
      <c r="N10453" t="s">
        <v>573</v>
      </c>
    </row>
    <row r="10454" spans="1:14" hidden="1" x14ac:dyDescent="0.25">
      <c r="A10454" t="s">
        <v>241</v>
      </c>
      <c r="B10454" s="1">
        <v>45626</v>
      </c>
      <c r="C10454" t="s">
        <v>1269</v>
      </c>
      <c r="D10454" t="s">
        <v>1270</v>
      </c>
      <c r="E10454" s="4">
        <v>-13000</v>
      </c>
      <c r="F10454" t="s">
        <v>567</v>
      </c>
      <c r="G10454" t="s">
        <v>511</v>
      </c>
      <c r="H10454" t="s">
        <v>348</v>
      </c>
      <c r="I10454" t="s">
        <v>349</v>
      </c>
      <c r="J10454" t="s">
        <v>746</v>
      </c>
      <c r="L10454" t="s">
        <v>348</v>
      </c>
      <c r="M10454" t="s">
        <v>349</v>
      </c>
      <c r="N10454" t="s">
        <v>573</v>
      </c>
    </row>
    <row r="10455" spans="1:14" hidden="1" x14ac:dyDescent="0.25">
      <c r="A10455" t="s">
        <v>241</v>
      </c>
      <c r="B10455" s="1">
        <v>45626</v>
      </c>
      <c r="C10455" t="s">
        <v>1320</v>
      </c>
      <c r="D10455" t="s">
        <v>1321</v>
      </c>
      <c r="E10455" s="4">
        <v>-16244.25</v>
      </c>
      <c r="F10455" t="s">
        <v>567</v>
      </c>
      <c r="G10455" t="s">
        <v>511</v>
      </c>
      <c r="H10455" t="s">
        <v>348</v>
      </c>
      <c r="I10455" t="s">
        <v>349</v>
      </c>
      <c r="J10455" t="s">
        <v>746</v>
      </c>
      <c r="L10455" t="s">
        <v>348</v>
      </c>
      <c r="M10455" t="s">
        <v>349</v>
      </c>
      <c r="N10455" t="s">
        <v>573</v>
      </c>
    </row>
    <row r="10456" spans="1:14" hidden="1" x14ac:dyDescent="0.25">
      <c r="A10456" t="s">
        <v>241</v>
      </c>
      <c r="B10456" s="1">
        <v>45626</v>
      </c>
      <c r="C10456" t="s">
        <v>1033</v>
      </c>
      <c r="D10456" t="s">
        <v>1034</v>
      </c>
      <c r="E10456" s="4">
        <v>-3614.4500000000035</v>
      </c>
      <c r="F10456" t="s">
        <v>567</v>
      </c>
      <c r="G10456" t="s">
        <v>511</v>
      </c>
      <c r="H10456" t="s">
        <v>348</v>
      </c>
      <c r="I10456" t="s">
        <v>349</v>
      </c>
      <c r="J10456" t="s">
        <v>667</v>
      </c>
      <c r="L10456" t="s">
        <v>340</v>
      </c>
      <c r="M10456" t="s">
        <v>349</v>
      </c>
      <c r="N10456" t="s">
        <v>573</v>
      </c>
    </row>
    <row r="10457" spans="1:14" hidden="1" x14ac:dyDescent="0.25">
      <c r="A10457" t="s">
        <v>241</v>
      </c>
      <c r="B10457" s="1">
        <v>45626</v>
      </c>
      <c r="C10457" t="s">
        <v>1209</v>
      </c>
      <c r="D10457" t="s">
        <v>1210</v>
      </c>
      <c r="E10457" s="4">
        <v>-12169.329999999962</v>
      </c>
      <c r="F10457" t="s">
        <v>567</v>
      </c>
      <c r="G10457" t="s">
        <v>511</v>
      </c>
      <c r="H10457" t="s">
        <v>348</v>
      </c>
      <c r="I10457" t="s">
        <v>349</v>
      </c>
      <c r="J10457" t="s">
        <v>746</v>
      </c>
      <c r="L10457" t="s">
        <v>348</v>
      </c>
      <c r="M10457" t="s">
        <v>349</v>
      </c>
      <c r="N10457" t="s">
        <v>573</v>
      </c>
    </row>
    <row r="10458" spans="1:14" hidden="1" x14ac:dyDescent="0.25">
      <c r="A10458" t="s">
        <v>241</v>
      </c>
      <c r="B10458" s="1">
        <v>45626</v>
      </c>
      <c r="C10458" t="s">
        <v>1383</v>
      </c>
      <c r="D10458" t="s">
        <v>1384</v>
      </c>
      <c r="E10458" s="4">
        <v>10640</v>
      </c>
      <c r="F10458" t="s">
        <v>567</v>
      </c>
      <c r="G10458" t="s">
        <v>511</v>
      </c>
      <c r="H10458" t="s">
        <v>348</v>
      </c>
      <c r="I10458" t="s">
        <v>349</v>
      </c>
      <c r="J10458" t="s">
        <v>746</v>
      </c>
      <c r="M10458" t="s">
        <v>349</v>
      </c>
      <c r="N10458" t="s">
        <v>573</v>
      </c>
    </row>
    <row r="10459" spans="1:14" hidden="1" x14ac:dyDescent="0.25">
      <c r="A10459" t="s">
        <v>241</v>
      </c>
      <c r="B10459" s="1">
        <v>45626</v>
      </c>
      <c r="C10459" t="s">
        <v>1367</v>
      </c>
      <c r="D10459" t="s">
        <v>1368</v>
      </c>
      <c r="E10459" s="4">
        <v>-85214.239999999903</v>
      </c>
      <c r="F10459" t="s">
        <v>567</v>
      </c>
      <c r="G10459" t="s">
        <v>511</v>
      </c>
      <c r="H10459" t="s">
        <v>355</v>
      </c>
      <c r="I10459" t="s">
        <v>356</v>
      </c>
      <c r="J10459" t="s">
        <v>689</v>
      </c>
      <c r="L10459" t="s">
        <v>355</v>
      </c>
      <c r="M10459" t="s">
        <v>356</v>
      </c>
      <c r="N10459" t="s">
        <v>573</v>
      </c>
    </row>
    <row r="10460" spans="1:14" hidden="1" x14ac:dyDescent="0.25">
      <c r="A10460" t="s">
        <v>241</v>
      </c>
      <c r="B10460" s="1">
        <v>45626</v>
      </c>
      <c r="C10460" t="s">
        <v>1369</v>
      </c>
      <c r="D10460" t="s">
        <v>1370</v>
      </c>
      <c r="E10460" s="4">
        <v>-8081.87</v>
      </c>
      <c r="F10460" t="s">
        <v>567</v>
      </c>
      <c r="G10460" t="s">
        <v>511</v>
      </c>
      <c r="H10460" t="s">
        <v>355</v>
      </c>
      <c r="I10460" t="s">
        <v>356</v>
      </c>
      <c r="J10460" t="s">
        <v>689</v>
      </c>
      <c r="M10460" t="s">
        <v>356</v>
      </c>
      <c r="N10460" t="s">
        <v>573</v>
      </c>
    </row>
    <row r="10461" spans="1:14" hidden="1" x14ac:dyDescent="0.25">
      <c r="A10461" t="s">
        <v>241</v>
      </c>
      <c r="B10461" s="1">
        <v>45626</v>
      </c>
      <c r="C10461" t="s">
        <v>1230</v>
      </c>
      <c r="D10461" t="s">
        <v>1231</v>
      </c>
      <c r="E10461" s="4">
        <v>-154424.90999999992</v>
      </c>
      <c r="F10461" t="s">
        <v>567</v>
      </c>
      <c r="G10461" t="s">
        <v>511</v>
      </c>
      <c r="H10461" t="s">
        <v>355</v>
      </c>
      <c r="I10461" t="s">
        <v>356</v>
      </c>
      <c r="J10461" t="s">
        <v>689</v>
      </c>
      <c r="L10461" t="s">
        <v>716</v>
      </c>
      <c r="M10461" t="s">
        <v>356</v>
      </c>
      <c r="N10461" t="s">
        <v>573</v>
      </c>
    </row>
    <row r="10462" spans="1:14" hidden="1" x14ac:dyDescent="0.25">
      <c r="A10462" t="s">
        <v>241</v>
      </c>
      <c r="B10462" s="1">
        <v>45626</v>
      </c>
      <c r="C10462" t="s">
        <v>1324</v>
      </c>
      <c r="D10462" t="s">
        <v>1325</v>
      </c>
      <c r="E10462" s="4">
        <v>-564.45000000000005</v>
      </c>
      <c r="F10462" t="s">
        <v>567</v>
      </c>
      <c r="G10462" t="s">
        <v>511</v>
      </c>
      <c r="H10462" t="s">
        <v>355</v>
      </c>
      <c r="I10462" t="s">
        <v>356</v>
      </c>
      <c r="J10462" t="s">
        <v>689</v>
      </c>
      <c r="L10462" t="s">
        <v>355</v>
      </c>
      <c r="M10462" t="s">
        <v>356</v>
      </c>
      <c r="N10462" t="s">
        <v>573</v>
      </c>
    </row>
    <row r="10463" spans="1:14" hidden="1" x14ac:dyDescent="0.25">
      <c r="A10463" t="s">
        <v>241</v>
      </c>
      <c r="B10463" s="1">
        <v>45626</v>
      </c>
      <c r="C10463" t="s">
        <v>1050</v>
      </c>
      <c r="D10463" t="s">
        <v>1051</v>
      </c>
      <c r="E10463" s="4">
        <v>-229880.94999999995</v>
      </c>
      <c r="F10463" t="s">
        <v>567</v>
      </c>
      <c r="G10463" t="s">
        <v>511</v>
      </c>
      <c r="H10463" t="s">
        <v>355</v>
      </c>
      <c r="I10463" t="s">
        <v>356</v>
      </c>
      <c r="J10463" t="s">
        <v>689</v>
      </c>
      <c r="L10463" t="s">
        <v>348</v>
      </c>
      <c r="M10463" t="s">
        <v>356</v>
      </c>
      <c r="N10463" t="s">
        <v>573</v>
      </c>
    </row>
    <row r="10464" spans="1:14" hidden="1" x14ac:dyDescent="0.25">
      <c r="A10464" t="s">
        <v>241</v>
      </c>
      <c r="B10464" s="1">
        <v>45626</v>
      </c>
      <c r="C10464" t="s">
        <v>1054</v>
      </c>
      <c r="D10464" t="s">
        <v>1055</v>
      </c>
      <c r="E10464" s="4">
        <v>-913.88000000000102</v>
      </c>
      <c r="F10464" t="s">
        <v>567</v>
      </c>
      <c r="G10464" t="s">
        <v>511</v>
      </c>
      <c r="H10464" t="s">
        <v>355</v>
      </c>
      <c r="I10464" t="s">
        <v>356</v>
      </c>
      <c r="J10464" t="s">
        <v>689</v>
      </c>
      <c r="L10464" t="s">
        <v>355</v>
      </c>
      <c r="M10464" t="s">
        <v>356</v>
      </c>
      <c r="N10464" t="s">
        <v>573</v>
      </c>
    </row>
    <row r="10465" spans="1:14" hidden="1" x14ac:dyDescent="0.25">
      <c r="A10465" t="s">
        <v>241</v>
      </c>
      <c r="B10465" s="1">
        <v>45626</v>
      </c>
      <c r="C10465" t="s">
        <v>1211</v>
      </c>
      <c r="D10465" t="s">
        <v>1212</v>
      </c>
      <c r="E10465" s="4">
        <v>-267.07</v>
      </c>
      <c r="F10465" t="s">
        <v>567</v>
      </c>
      <c r="G10465" t="s">
        <v>511</v>
      </c>
      <c r="H10465" t="s">
        <v>355</v>
      </c>
      <c r="I10465" t="s">
        <v>356</v>
      </c>
      <c r="J10465" t="s">
        <v>746</v>
      </c>
      <c r="L10465" t="s">
        <v>348</v>
      </c>
      <c r="M10465" t="s">
        <v>356</v>
      </c>
      <c r="N10465" t="s">
        <v>573</v>
      </c>
    </row>
    <row r="10466" spans="1:14" hidden="1" x14ac:dyDescent="0.25">
      <c r="A10466" t="s">
        <v>241</v>
      </c>
      <c r="B10466" s="1">
        <v>45626</v>
      </c>
      <c r="C10466" t="s">
        <v>1060</v>
      </c>
      <c r="D10466" t="s">
        <v>1061</v>
      </c>
      <c r="E10466" s="4">
        <v>-1797.2599999999572</v>
      </c>
      <c r="F10466" t="s">
        <v>567</v>
      </c>
      <c r="G10466" t="s">
        <v>511</v>
      </c>
      <c r="H10466" t="s">
        <v>355</v>
      </c>
      <c r="I10466" t="s">
        <v>356</v>
      </c>
      <c r="J10466" t="s">
        <v>689</v>
      </c>
      <c r="L10466" t="s">
        <v>355</v>
      </c>
      <c r="M10466" t="s">
        <v>356</v>
      </c>
      <c r="N10466" t="s">
        <v>573</v>
      </c>
    </row>
    <row r="10467" spans="1:14" hidden="1" x14ac:dyDescent="0.25">
      <c r="A10467" t="s">
        <v>241</v>
      </c>
      <c r="B10467" s="1">
        <v>45626</v>
      </c>
      <c r="C10467" t="s">
        <v>1064</v>
      </c>
      <c r="D10467" t="s">
        <v>1065</v>
      </c>
      <c r="E10467" s="4">
        <v>-2.8499999999999726</v>
      </c>
      <c r="F10467" t="s">
        <v>567</v>
      </c>
      <c r="G10467" t="s">
        <v>511</v>
      </c>
      <c r="H10467" t="s">
        <v>355</v>
      </c>
      <c r="I10467" t="s">
        <v>356</v>
      </c>
      <c r="J10467" t="s">
        <v>746</v>
      </c>
      <c r="L10467" t="s">
        <v>348</v>
      </c>
      <c r="M10467" t="s">
        <v>356</v>
      </c>
      <c r="N10467" t="s">
        <v>573</v>
      </c>
    </row>
    <row r="10468" spans="1:14" hidden="1" x14ac:dyDescent="0.25">
      <c r="A10468" t="s">
        <v>241</v>
      </c>
      <c r="B10468" s="1">
        <v>45626</v>
      </c>
      <c r="C10468" t="s">
        <v>1072</v>
      </c>
      <c r="D10468" t="s">
        <v>1073</v>
      </c>
      <c r="E10468" s="4">
        <v>-198810.88000000003</v>
      </c>
      <c r="F10468" t="s">
        <v>567</v>
      </c>
      <c r="G10468" t="s">
        <v>511</v>
      </c>
      <c r="H10468" t="s">
        <v>348</v>
      </c>
      <c r="I10468" t="s">
        <v>349</v>
      </c>
      <c r="J10468" t="s">
        <v>746</v>
      </c>
      <c r="L10468" t="s">
        <v>348</v>
      </c>
      <c r="M10468" t="s">
        <v>453</v>
      </c>
      <c r="N10468" t="s">
        <v>573</v>
      </c>
    </row>
    <row r="10469" spans="1:14" hidden="1" x14ac:dyDescent="0.25">
      <c r="A10469" t="s">
        <v>241</v>
      </c>
      <c r="B10469" s="1">
        <v>45626</v>
      </c>
      <c r="C10469" t="s">
        <v>1076</v>
      </c>
      <c r="D10469" t="s">
        <v>1077</v>
      </c>
      <c r="E10469" s="4">
        <v>-11645.029999999999</v>
      </c>
      <c r="F10469" t="s">
        <v>567</v>
      </c>
      <c r="G10469" t="s">
        <v>511</v>
      </c>
      <c r="H10469" t="s">
        <v>348</v>
      </c>
      <c r="I10469" t="s">
        <v>349</v>
      </c>
      <c r="J10469" t="s">
        <v>746</v>
      </c>
      <c r="L10469" t="s">
        <v>348</v>
      </c>
      <c r="M10469" t="s">
        <v>453</v>
      </c>
      <c r="N10469" t="s">
        <v>573</v>
      </c>
    </row>
    <row r="10470" spans="1:14" hidden="1" x14ac:dyDescent="0.25">
      <c r="A10470" t="s">
        <v>241</v>
      </c>
      <c r="B10470" s="1">
        <v>45626</v>
      </c>
      <c r="C10470" t="s">
        <v>1234</v>
      </c>
      <c r="D10470" t="s">
        <v>1235</v>
      </c>
      <c r="E10470" s="4">
        <v>-3.4000000000000909</v>
      </c>
      <c r="F10470" t="s">
        <v>567</v>
      </c>
      <c r="G10470" t="s">
        <v>511</v>
      </c>
      <c r="H10470" t="s">
        <v>348</v>
      </c>
      <c r="I10470" t="s">
        <v>349</v>
      </c>
      <c r="J10470" t="s">
        <v>746</v>
      </c>
      <c r="L10470" t="s">
        <v>348</v>
      </c>
      <c r="M10470" t="s">
        <v>453</v>
      </c>
      <c r="N10470" t="s">
        <v>573</v>
      </c>
    </row>
    <row r="10471" spans="1:14" hidden="1" x14ac:dyDescent="0.25">
      <c r="A10471" t="s">
        <v>241</v>
      </c>
      <c r="B10471" s="1">
        <v>45626</v>
      </c>
      <c r="C10471" t="s">
        <v>1215</v>
      </c>
      <c r="D10471" t="s">
        <v>1216</v>
      </c>
      <c r="E10471" s="4">
        <v>-6.24</v>
      </c>
      <c r="F10471" t="s">
        <v>567</v>
      </c>
      <c r="G10471" t="s">
        <v>511</v>
      </c>
      <c r="H10471" t="s">
        <v>348</v>
      </c>
      <c r="I10471" t="s">
        <v>349</v>
      </c>
      <c r="J10471" t="s">
        <v>746</v>
      </c>
      <c r="L10471" t="s">
        <v>348</v>
      </c>
      <c r="M10471" t="s">
        <v>453</v>
      </c>
      <c r="N10471" t="s">
        <v>573</v>
      </c>
    </row>
    <row r="10472" spans="1:14" hidden="1" x14ac:dyDescent="0.25">
      <c r="A10472" t="s">
        <v>241</v>
      </c>
      <c r="B10472" s="1">
        <v>45626</v>
      </c>
      <c r="C10472" t="s">
        <v>1217</v>
      </c>
      <c r="D10472" t="s">
        <v>1218</v>
      </c>
      <c r="E10472" s="4">
        <v>-336.31</v>
      </c>
      <c r="F10472" t="s">
        <v>567</v>
      </c>
      <c r="G10472" t="s">
        <v>511</v>
      </c>
      <c r="H10472" t="s">
        <v>348</v>
      </c>
      <c r="I10472" t="s">
        <v>349</v>
      </c>
      <c r="J10472" t="s">
        <v>746</v>
      </c>
      <c r="L10472" t="s">
        <v>348</v>
      </c>
      <c r="M10472" t="s">
        <v>453</v>
      </c>
      <c r="N10472" t="s">
        <v>573</v>
      </c>
    </row>
    <row r="10473" spans="1:14" hidden="1" x14ac:dyDescent="0.25">
      <c r="A10473" t="s">
        <v>241</v>
      </c>
      <c r="B10473" s="1">
        <v>45626</v>
      </c>
      <c r="C10473" t="s">
        <v>1087</v>
      </c>
      <c r="D10473" t="s">
        <v>1088</v>
      </c>
      <c r="E10473" s="4">
        <v>-881.41</v>
      </c>
      <c r="F10473" t="s">
        <v>567</v>
      </c>
      <c r="G10473" t="s">
        <v>511</v>
      </c>
      <c r="H10473" t="s">
        <v>348</v>
      </c>
      <c r="I10473" t="s">
        <v>349</v>
      </c>
      <c r="J10473" t="s">
        <v>746</v>
      </c>
      <c r="L10473" t="s">
        <v>348</v>
      </c>
      <c r="M10473" t="s">
        <v>453</v>
      </c>
      <c r="N10473" t="s">
        <v>573</v>
      </c>
    </row>
    <row r="10474" spans="1:14" hidden="1" x14ac:dyDescent="0.25">
      <c r="A10474" t="s">
        <v>241</v>
      </c>
      <c r="B10474" s="1">
        <v>45626</v>
      </c>
      <c r="C10474" t="s">
        <v>1091</v>
      </c>
      <c r="D10474" t="s">
        <v>1092</v>
      </c>
      <c r="E10474" s="4">
        <v>-5135.6399999999985</v>
      </c>
      <c r="F10474" t="s">
        <v>567</v>
      </c>
      <c r="G10474" t="s">
        <v>511</v>
      </c>
      <c r="H10474" t="s">
        <v>348</v>
      </c>
      <c r="I10474" t="s">
        <v>349</v>
      </c>
      <c r="J10474" t="s">
        <v>746</v>
      </c>
      <c r="L10474" t="s">
        <v>348</v>
      </c>
      <c r="M10474" t="s">
        <v>453</v>
      </c>
      <c r="N10474" t="s">
        <v>573</v>
      </c>
    </row>
    <row r="10475" spans="1:14" hidden="1" x14ac:dyDescent="0.25">
      <c r="A10475" t="s">
        <v>241</v>
      </c>
      <c r="B10475" s="1">
        <v>45626</v>
      </c>
      <c r="C10475" t="s">
        <v>1095</v>
      </c>
      <c r="D10475" t="s">
        <v>1096</v>
      </c>
      <c r="E10475" s="4">
        <v>-920.98</v>
      </c>
      <c r="F10475" t="s">
        <v>567</v>
      </c>
      <c r="G10475" t="s">
        <v>511</v>
      </c>
      <c r="H10475" t="s">
        <v>348</v>
      </c>
      <c r="I10475" t="s">
        <v>349</v>
      </c>
      <c r="J10475" t="s">
        <v>746</v>
      </c>
      <c r="L10475" t="s">
        <v>348</v>
      </c>
      <c r="M10475" t="s">
        <v>453</v>
      </c>
      <c r="N10475" t="s">
        <v>573</v>
      </c>
    </row>
    <row r="10476" spans="1:14" hidden="1" x14ac:dyDescent="0.25">
      <c r="A10476" t="s">
        <v>241</v>
      </c>
      <c r="B10476" s="1">
        <v>45626</v>
      </c>
      <c r="C10476" t="s">
        <v>1099</v>
      </c>
      <c r="D10476" t="s">
        <v>1100</v>
      </c>
      <c r="E10476" s="4">
        <v>-165.0000000000004</v>
      </c>
      <c r="F10476" t="s">
        <v>567</v>
      </c>
      <c r="G10476" t="s">
        <v>511</v>
      </c>
      <c r="H10476" t="s">
        <v>348</v>
      </c>
      <c r="I10476" t="s">
        <v>349</v>
      </c>
      <c r="J10476" t="s">
        <v>746</v>
      </c>
      <c r="L10476" t="s">
        <v>348</v>
      </c>
      <c r="M10476" t="s">
        <v>453</v>
      </c>
      <c r="N10476" t="s">
        <v>573</v>
      </c>
    </row>
    <row r="10477" spans="1:14" hidden="1" x14ac:dyDescent="0.25">
      <c r="A10477" t="s">
        <v>241</v>
      </c>
      <c r="B10477" s="1">
        <v>45626</v>
      </c>
      <c r="C10477" t="s">
        <v>1103</v>
      </c>
      <c r="D10477" t="s">
        <v>1104</v>
      </c>
      <c r="E10477" s="4">
        <v>-2188.0499999999997</v>
      </c>
      <c r="F10477" t="s">
        <v>567</v>
      </c>
      <c r="G10477" t="s">
        <v>511</v>
      </c>
      <c r="H10477" t="s">
        <v>348</v>
      </c>
      <c r="I10477" t="s">
        <v>349</v>
      </c>
      <c r="J10477" t="s">
        <v>746</v>
      </c>
      <c r="L10477" t="s">
        <v>348</v>
      </c>
      <c r="M10477" t="s">
        <v>453</v>
      </c>
      <c r="N10477" t="s">
        <v>573</v>
      </c>
    </row>
    <row r="10478" spans="1:14" hidden="1" x14ac:dyDescent="0.25">
      <c r="A10478" t="s">
        <v>241</v>
      </c>
      <c r="B10478" s="1">
        <v>45626</v>
      </c>
      <c r="C10478" t="s">
        <v>1107</v>
      </c>
      <c r="D10478" t="s">
        <v>1108</v>
      </c>
      <c r="E10478" s="4">
        <v>-1983.37</v>
      </c>
      <c r="F10478" t="s">
        <v>567</v>
      </c>
      <c r="G10478" t="s">
        <v>511</v>
      </c>
      <c r="H10478" t="s">
        <v>348</v>
      </c>
      <c r="I10478" t="s">
        <v>349</v>
      </c>
      <c r="J10478" t="s">
        <v>746</v>
      </c>
      <c r="L10478" t="s">
        <v>348</v>
      </c>
      <c r="M10478" t="s">
        <v>453</v>
      </c>
      <c r="N10478" t="s">
        <v>573</v>
      </c>
    </row>
    <row r="10479" spans="1:14" hidden="1" x14ac:dyDescent="0.25">
      <c r="A10479" t="s">
        <v>241</v>
      </c>
      <c r="B10479" s="1">
        <v>45626</v>
      </c>
      <c r="C10479" t="s">
        <v>1109</v>
      </c>
      <c r="D10479" t="s">
        <v>1110</v>
      </c>
      <c r="E10479" s="4">
        <v>-1432.3899999999994</v>
      </c>
      <c r="F10479" t="s">
        <v>567</v>
      </c>
      <c r="G10479" t="s">
        <v>511</v>
      </c>
      <c r="H10479" t="s">
        <v>348</v>
      </c>
      <c r="I10479" t="s">
        <v>349</v>
      </c>
      <c r="J10479" t="s">
        <v>746</v>
      </c>
      <c r="L10479" t="s">
        <v>348</v>
      </c>
      <c r="M10479" t="s">
        <v>453</v>
      </c>
      <c r="N10479" t="s">
        <v>573</v>
      </c>
    </row>
    <row r="10480" spans="1:14" hidden="1" x14ac:dyDescent="0.25">
      <c r="A10480" t="s">
        <v>241</v>
      </c>
      <c r="B10480" s="1">
        <v>45626</v>
      </c>
      <c r="C10480" t="s">
        <v>1111</v>
      </c>
      <c r="D10480" t="s">
        <v>1112</v>
      </c>
      <c r="E10480" s="4">
        <v>-2015.31</v>
      </c>
      <c r="F10480" t="s">
        <v>567</v>
      </c>
      <c r="G10480" t="s">
        <v>511</v>
      </c>
      <c r="H10480" t="s">
        <v>348</v>
      </c>
      <c r="I10480" t="s">
        <v>349</v>
      </c>
      <c r="J10480" t="s">
        <v>746</v>
      </c>
      <c r="L10480" t="s">
        <v>348</v>
      </c>
      <c r="M10480" t="s">
        <v>453</v>
      </c>
      <c r="N10480" t="s">
        <v>573</v>
      </c>
    </row>
    <row r="10481" spans="1:14" hidden="1" x14ac:dyDescent="0.25">
      <c r="A10481" t="s">
        <v>241</v>
      </c>
      <c r="B10481" s="1">
        <v>45626</v>
      </c>
      <c r="C10481" t="s">
        <v>1115</v>
      </c>
      <c r="D10481" t="s">
        <v>1116</v>
      </c>
      <c r="E10481" s="4">
        <v>-464.45000000001926</v>
      </c>
      <c r="F10481" t="s">
        <v>567</v>
      </c>
      <c r="G10481" t="s">
        <v>511</v>
      </c>
      <c r="H10481" t="s">
        <v>348</v>
      </c>
      <c r="I10481" t="s">
        <v>349</v>
      </c>
      <c r="J10481" t="s">
        <v>746</v>
      </c>
      <c r="L10481" t="s">
        <v>348</v>
      </c>
      <c r="M10481" t="s">
        <v>453</v>
      </c>
      <c r="N10481" t="s">
        <v>573</v>
      </c>
    </row>
    <row r="10482" spans="1:14" hidden="1" x14ac:dyDescent="0.25">
      <c r="A10482" t="s">
        <v>241</v>
      </c>
      <c r="B10482" s="1">
        <v>45626</v>
      </c>
      <c r="C10482" t="s">
        <v>1344</v>
      </c>
      <c r="D10482" t="s">
        <v>1345</v>
      </c>
      <c r="E10482" s="4">
        <v>-636.47</v>
      </c>
      <c r="F10482" t="s">
        <v>567</v>
      </c>
      <c r="G10482" t="s">
        <v>511</v>
      </c>
      <c r="H10482" t="s">
        <v>348</v>
      </c>
      <c r="I10482" t="s">
        <v>349</v>
      </c>
      <c r="J10482" t="s">
        <v>746</v>
      </c>
      <c r="L10482" t="s">
        <v>348</v>
      </c>
      <c r="M10482" t="s">
        <v>453</v>
      </c>
      <c r="N10482" t="s">
        <v>573</v>
      </c>
    </row>
    <row r="10483" spans="1:14" hidden="1" x14ac:dyDescent="0.25">
      <c r="A10483" t="s">
        <v>241</v>
      </c>
      <c r="B10483" s="1">
        <v>45626</v>
      </c>
      <c r="C10483" t="s">
        <v>1371</v>
      </c>
      <c r="D10483" t="s">
        <v>1372</v>
      </c>
      <c r="E10483" s="4">
        <v>-785.3799999999859</v>
      </c>
      <c r="F10483" t="s">
        <v>567</v>
      </c>
      <c r="G10483" t="s">
        <v>511</v>
      </c>
      <c r="H10483" t="s">
        <v>348</v>
      </c>
      <c r="I10483" t="s">
        <v>349</v>
      </c>
      <c r="J10483" t="s">
        <v>746</v>
      </c>
      <c r="M10483" t="s">
        <v>349</v>
      </c>
      <c r="N10483" t="s">
        <v>573</v>
      </c>
    </row>
    <row r="10484" spans="1:14" hidden="1" x14ac:dyDescent="0.25">
      <c r="A10484" t="s">
        <v>241</v>
      </c>
      <c r="B10484" s="1">
        <v>45626</v>
      </c>
      <c r="C10484" t="s">
        <v>1385</v>
      </c>
      <c r="D10484" t="s">
        <v>1386</v>
      </c>
      <c r="E10484" s="4">
        <v>344.66</v>
      </c>
      <c r="F10484" t="s">
        <v>567</v>
      </c>
      <c r="G10484" t="s">
        <v>511</v>
      </c>
      <c r="H10484" t="s">
        <v>348</v>
      </c>
      <c r="I10484" t="s">
        <v>349</v>
      </c>
      <c r="J10484" t="s">
        <v>746</v>
      </c>
      <c r="M10484" t="s">
        <v>349</v>
      </c>
      <c r="N10484" t="s">
        <v>573</v>
      </c>
    </row>
    <row r="10485" spans="1:14" hidden="1" x14ac:dyDescent="0.25">
      <c r="A10485" t="s">
        <v>241</v>
      </c>
      <c r="B10485" s="1">
        <v>45626</v>
      </c>
      <c r="C10485" t="s">
        <v>1387</v>
      </c>
      <c r="D10485" t="s">
        <v>1388</v>
      </c>
      <c r="E10485" s="4">
        <v>-1103.01</v>
      </c>
      <c r="F10485" t="s">
        <v>567</v>
      </c>
      <c r="G10485" t="s">
        <v>511</v>
      </c>
      <c r="H10485" t="s">
        <v>348</v>
      </c>
      <c r="I10485" t="s">
        <v>349</v>
      </c>
      <c r="J10485" t="s">
        <v>746</v>
      </c>
      <c r="M10485" t="s">
        <v>349</v>
      </c>
      <c r="N10485" t="s">
        <v>573</v>
      </c>
    </row>
    <row r="10486" spans="1:14" hidden="1" x14ac:dyDescent="0.25">
      <c r="A10486" t="s">
        <v>241</v>
      </c>
      <c r="B10486" s="1">
        <v>45626</v>
      </c>
      <c r="C10486" t="s">
        <v>1117</v>
      </c>
      <c r="D10486" t="s">
        <v>1118</v>
      </c>
      <c r="E10486" s="4">
        <v>-4024.0699999999997</v>
      </c>
      <c r="F10486" t="s">
        <v>567</v>
      </c>
      <c r="G10486" t="s">
        <v>511</v>
      </c>
      <c r="H10486" t="s">
        <v>348</v>
      </c>
      <c r="I10486" t="s">
        <v>349</v>
      </c>
      <c r="J10486" t="s">
        <v>746</v>
      </c>
      <c r="L10486" t="s">
        <v>348</v>
      </c>
      <c r="M10486" t="s">
        <v>453</v>
      </c>
      <c r="N10486" t="s">
        <v>573</v>
      </c>
    </row>
    <row r="10487" spans="1:14" hidden="1" x14ac:dyDescent="0.25">
      <c r="A10487" t="s">
        <v>241</v>
      </c>
      <c r="B10487" s="1">
        <v>45626</v>
      </c>
      <c r="C10487" t="s">
        <v>1119</v>
      </c>
      <c r="D10487" t="s">
        <v>1120</v>
      </c>
      <c r="E10487" s="4">
        <v>-64405.78999999987</v>
      </c>
      <c r="F10487" t="s">
        <v>567</v>
      </c>
      <c r="G10487" t="s">
        <v>511</v>
      </c>
      <c r="H10487" t="s">
        <v>348</v>
      </c>
      <c r="I10487" t="s">
        <v>349</v>
      </c>
      <c r="J10487" t="s">
        <v>684</v>
      </c>
      <c r="L10487" t="s">
        <v>1121</v>
      </c>
      <c r="M10487" t="s">
        <v>453</v>
      </c>
      <c r="N10487" t="s">
        <v>573</v>
      </c>
    </row>
    <row r="10488" spans="1:14" hidden="1" x14ac:dyDescent="0.25">
      <c r="A10488" t="s">
        <v>241</v>
      </c>
      <c r="B10488" s="1">
        <v>45626</v>
      </c>
      <c r="C10488" t="s">
        <v>1124</v>
      </c>
      <c r="D10488" t="s">
        <v>1125</v>
      </c>
      <c r="E10488" s="4">
        <v>-210910</v>
      </c>
      <c r="F10488" t="s">
        <v>567</v>
      </c>
      <c r="G10488" t="s">
        <v>511</v>
      </c>
      <c r="H10488" t="s">
        <v>348</v>
      </c>
      <c r="I10488" t="s">
        <v>349</v>
      </c>
      <c r="J10488" t="s">
        <v>746</v>
      </c>
      <c r="L10488" t="s">
        <v>348</v>
      </c>
      <c r="M10488" t="s">
        <v>457</v>
      </c>
      <c r="N10488" t="s">
        <v>573</v>
      </c>
    </row>
    <row r="10489" spans="1:14" hidden="1" x14ac:dyDescent="0.25">
      <c r="A10489" t="s">
        <v>241</v>
      </c>
      <c r="B10489" s="1">
        <v>45626</v>
      </c>
      <c r="C10489" t="s">
        <v>565</v>
      </c>
      <c r="D10489" t="s">
        <v>566</v>
      </c>
      <c r="E10489" s="4">
        <v>366774.42000000004</v>
      </c>
      <c r="F10489" t="s">
        <v>567</v>
      </c>
      <c r="G10489" t="s">
        <v>471</v>
      </c>
      <c r="H10489" t="s">
        <v>291</v>
      </c>
      <c r="I10489" t="s">
        <v>292</v>
      </c>
      <c r="J10489" t="s">
        <v>251</v>
      </c>
      <c r="L10489" t="s">
        <v>376</v>
      </c>
      <c r="M10489" t="s">
        <v>377</v>
      </c>
      <c r="N10489" t="s">
        <v>486</v>
      </c>
    </row>
    <row r="10490" spans="1:14" hidden="1" x14ac:dyDescent="0.25">
      <c r="A10490" t="s">
        <v>241</v>
      </c>
      <c r="B10490" s="1">
        <v>45626</v>
      </c>
      <c r="C10490" t="s">
        <v>568</v>
      </c>
      <c r="D10490" t="s">
        <v>569</v>
      </c>
      <c r="E10490" s="4">
        <v>165751.19</v>
      </c>
      <c r="F10490" t="s">
        <v>567</v>
      </c>
      <c r="G10490" t="s">
        <v>471</v>
      </c>
      <c r="H10490" t="s">
        <v>291</v>
      </c>
      <c r="I10490" t="s">
        <v>292</v>
      </c>
      <c r="J10490" t="s">
        <v>251</v>
      </c>
      <c r="L10490" t="s">
        <v>376</v>
      </c>
      <c r="M10490" t="s">
        <v>377</v>
      </c>
      <c r="N10490" t="s">
        <v>486</v>
      </c>
    </row>
    <row r="10491" spans="1:14" hidden="1" x14ac:dyDescent="0.25">
      <c r="A10491" t="s">
        <v>241</v>
      </c>
      <c r="B10491" s="1">
        <v>45626</v>
      </c>
      <c r="C10491" t="s">
        <v>574</v>
      </c>
      <c r="D10491" t="s">
        <v>575</v>
      </c>
      <c r="E10491" s="4">
        <v>58160.200000000012</v>
      </c>
      <c r="F10491" t="s">
        <v>567</v>
      </c>
      <c r="G10491" t="s">
        <v>471</v>
      </c>
      <c r="H10491" t="s">
        <v>291</v>
      </c>
      <c r="I10491" t="s">
        <v>292</v>
      </c>
      <c r="J10491" t="s">
        <v>251</v>
      </c>
      <c r="L10491" t="s">
        <v>376</v>
      </c>
      <c r="M10491" t="s">
        <v>377</v>
      </c>
      <c r="N10491" t="s">
        <v>486</v>
      </c>
    </row>
    <row r="10492" spans="1:14" hidden="1" x14ac:dyDescent="0.25">
      <c r="A10492" t="s">
        <v>241</v>
      </c>
      <c r="B10492" s="1">
        <v>45626</v>
      </c>
      <c r="C10492" t="s">
        <v>578</v>
      </c>
      <c r="D10492" t="s">
        <v>579</v>
      </c>
      <c r="E10492" s="4">
        <v>1966.33</v>
      </c>
      <c r="F10492" t="s">
        <v>567</v>
      </c>
      <c r="G10492" t="s">
        <v>471</v>
      </c>
      <c r="H10492" t="s">
        <v>298</v>
      </c>
      <c r="I10492" t="s">
        <v>299</v>
      </c>
      <c r="J10492" t="s">
        <v>258</v>
      </c>
      <c r="L10492" t="s">
        <v>376</v>
      </c>
      <c r="M10492" t="s">
        <v>377</v>
      </c>
      <c r="N10492" t="s">
        <v>487</v>
      </c>
    </row>
    <row r="10493" spans="1:14" hidden="1" x14ac:dyDescent="0.25">
      <c r="A10493" t="s">
        <v>241</v>
      </c>
      <c r="B10493" s="1">
        <v>45626</v>
      </c>
      <c r="C10493" t="s">
        <v>582</v>
      </c>
      <c r="D10493" t="s">
        <v>583</v>
      </c>
      <c r="E10493" s="4">
        <v>17682.620000000003</v>
      </c>
      <c r="F10493" t="s">
        <v>567</v>
      </c>
      <c r="G10493" t="s">
        <v>471</v>
      </c>
      <c r="H10493" t="s">
        <v>291</v>
      </c>
      <c r="I10493" t="s">
        <v>292</v>
      </c>
      <c r="J10493" t="s">
        <v>251</v>
      </c>
      <c r="L10493" t="s">
        <v>376</v>
      </c>
      <c r="M10493" t="s">
        <v>377</v>
      </c>
      <c r="N10493" t="s">
        <v>482</v>
      </c>
    </row>
    <row r="10494" spans="1:14" hidden="1" x14ac:dyDescent="0.25">
      <c r="A10494" t="s">
        <v>241</v>
      </c>
      <c r="B10494" s="1">
        <v>45626</v>
      </c>
      <c r="C10494" t="s">
        <v>586</v>
      </c>
      <c r="D10494" t="s">
        <v>587</v>
      </c>
      <c r="E10494" s="4">
        <v>5982.6699999999992</v>
      </c>
      <c r="F10494" t="s">
        <v>567</v>
      </c>
      <c r="G10494" t="s">
        <v>471</v>
      </c>
      <c r="H10494" t="s">
        <v>298</v>
      </c>
      <c r="I10494" t="s">
        <v>299</v>
      </c>
      <c r="J10494" t="s">
        <v>258</v>
      </c>
      <c r="L10494" t="s">
        <v>376</v>
      </c>
      <c r="M10494" t="s">
        <v>377</v>
      </c>
      <c r="N10494" t="s">
        <v>487</v>
      </c>
    </row>
    <row r="10495" spans="1:14" hidden="1" x14ac:dyDescent="0.25">
      <c r="A10495" t="s">
        <v>241</v>
      </c>
      <c r="B10495" s="1">
        <v>45626</v>
      </c>
      <c r="C10495" t="s">
        <v>590</v>
      </c>
      <c r="D10495" t="s">
        <v>591</v>
      </c>
      <c r="E10495" s="4">
        <v>8885.119999999999</v>
      </c>
      <c r="F10495" t="s">
        <v>567</v>
      </c>
      <c r="G10495" t="s">
        <v>471</v>
      </c>
      <c r="H10495" t="s">
        <v>298</v>
      </c>
      <c r="I10495" t="s">
        <v>299</v>
      </c>
      <c r="J10495" t="s">
        <v>258</v>
      </c>
      <c r="L10495" t="s">
        <v>376</v>
      </c>
      <c r="M10495" t="s">
        <v>377</v>
      </c>
      <c r="N10495" t="s">
        <v>487</v>
      </c>
    </row>
    <row r="10496" spans="1:14" hidden="1" x14ac:dyDescent="0.25">
      <c r="A10496" t="s">
        <v>241</v>
      </c>
      <c r="B10496" s="1">
        <v>45626</v>
      </c>
      <c r="C10496" t="s">
        <v>595</v>
      </c>
      <c r="D10496" t="s">
        <v>596</v>
      </c>
      <c r="E10496" s="4">
        <v>2751.1399999999994</v>
      </c>
      <c r="F10496" t="s">
        <v>567</v>
      </c>
      <c r="G10496" t="s">
        <v>471</v>
      </c>
      <c r="H10496" t="s">
        <v>311</v>
      </c>
      <c r="I10496" t="s">
        <v>312</v>
      </c>
      <c r="J10496" t="s">
        <v>264</v>
      </c>
      <c r="L10496" t="s">
        <v>376</v>
      </c>
      <c r="M10496" t="s">
        <v>377</v>
      </c>
      <c r="N10496" t="s">
        <v>477</v>
      </c>
    </row>
    <row r="10497" spans="1:14" hidden="1" x14ac:dyDescent="0.25">
      <c r="A10497" t="s">
        <v>241</v>
      </c>
      <c r="B10497" s="1">
        <v>45626</v>
      </c>
      <c r="C10497" t="s">
        <v>599</v>
      </c>
      <c r="D10497" t="s">
        <v>600</v>
      </c>
      <c r="E10497" s="4">
        <v>3359.9799999999996</v>
      </c>
      <c r="F10497" t="s">
        <v>567</v>
      </c>
      <c r="G10497" t="s">
        <v>471</v>
      </c>
      <c r="H10497" t="s">
        <v>298</v>
      </c>
      <c r="I10497" t="s">
        <v>299</v>
      </c>
      <c r="J10497" t="s">
        <v>258</v>
      </c>
      <c r="L10497" t="s">
        <v>376</v>
      </c>
      <c r="M10497" t="s">
        <v>377</v>
      </c>
      <c r="N10497" t="s">
        <v>482</v>
      </c>
    </row>
    <row r="10498" spans="1:14" hidden="1" x14ac:dyDescent="0.25">
      <c r="A10498" t="s">
        <v>241</v>
      </c>
      <c r="B10498" s="1">
        <v>45626</v>
      </c>
      <c r="C10498" t="s">
        <v>603</v>
      </c>
      <c r="D10498" t="s">
        <v>604</v>
      </c>
      <c r="E10498" s="4">
        <v>14811.85</v>
      </c>
      <c r="F10498" t="s">
        <v>567</v>
      </c>
      <c r="G10498" t="s">
        <v>471</v>
      </c>
      <c r="H10498" t="s">
        <v>311</v>
      </c>
      <c r="I10498" t="s">
        <v>312</v>
      </c>
      <c r="J10498" t="s">
        <v>264</v>
      </c>
      <c r="L10498" t="s">
        <v>376</v>
      </c>
      <c r="M10498" t="s">
        <v>377</v>
      </c>
      <c r="N10498" t="s">
        <v>487</v>
      </c>
    </row>
    <row r="10499" spans="1:14" hidden="1" x14ac:dyDescent="0.25">
      <c r="A10499" t="s">
        <v>241</v>
      </c>
      <c r="B10499" s="1">
        <v>45626</v>
      </c>
      <c r="C10499" t="s">
        <v>1130</v>
      </c>
      <c r="D10499" t="s">
        <v>1131</v>
      </c>
      <c r="E10499" s="4">
        <v>14991.880000000001</v>
      </c>
      <c r="F10499" t="s">
        <v>567</v>
      </c>
      <c r="G10499" t="s">
        <v>471</v>
      </c>
      <c r="H10499" t="s">
        <v>291</v>
      </c>
      <c r="I10499" t="s">
        <v>292</v>
      </c>
      <c r="J10499" t="s">
        <v>251</v>
      </c>
      <c r="L10499" t="s">
        <v>376</v>
      </c>
      <c r="M10499" t="s">
        <v>377</v>
      </c>
      <c r="N10499" t="s">
        <v>487</v>
      </c>
    </row>
    <row r="10500" spans="1:14" hidden="1" x14ac:dyDescent="0.25">
      <c r="A10500" t="s">
        <v>241</v>
      </c>
      <c r="B10500" s="1">
        <v>45626</v>
      </c>
      <c r="C10500" t="s">
        <v>1364</v>
      </c>
      <c r="D10500" t="s">
        <v>1365</v>
      </c>
      <c r="E10500" s="4">
        <v>88.91</v>
      </c>
      <c r="F10500" t="s">
        <v>567</v>
      </c>
      <c r="G10500" t="s">
        <v>471</v>
      </c>
      <c r="H10500" t="s">
        <v>311</v>
      </c>
      <c r="I10500" t="s">
        <v>312</v>
      </c>
      <c r="J10500" t="s">
        <v>264</v>
      </c>
      <c r="L10500" t="s">
        <v>376</v>
      </c>
      <c r="M10500" t="s">
        <v>377</v>
      </c>
      <c r="N10500" t="s">
        <v>480</v>
      </c>
    </row>
    <row r="10501" spans="1:14" hidden="1" x14ac:dyDescent="0.25">
      <c r="A10501" t="s">
        <v>241</v>
      </c>
      <c r="B10501" s="1">
        <v>45626</v>
      </c>
      <c r="C10501" t="s">
        <v>627</v>
      </c>
      <c r="D10501" t="s">
        <v>628</v>
      </c>
      <c r="E10501" s="4">
        <v>183870.57999999996</v>
      </c>
      <c r="F10501" t="s">
        <v>567</v>
      </c>
      <c r="G10501" t="s">
        <v>471</v>
      </c>
      <c r="H10501" t="s">
        <v>295</v>
      </c>
      <c r="I10501" t="s">
        <v>254</v>
      </c>
      <c r="J10501" t="s">
        <v>253</v>
      </c>
      <c r="L10501" t="s">
        <v>378</v>
      </c>
      <c r="M10501" t="s">
        <v>379</v>
      </c>
      <c r="N10501" t="s">
        <v>486</v>
      </c>
    </row>
    <row r="10502" spans="1:14" hidden="1" x14ac:dyDescent="0.25">
      <c r="A10502" t="s">
        <v>241</v>
      </c>
      <c r="B10502" s="1">
        <v>45626</v>
      </c>
      <c r="C10502" t="s">
        <v>631</v>
      </c>
      <c r="D10502" t="s">
        <v>632</v>
      </c>
      <c r="E10502" s="4">
        <v>111.97</v>
      </c>
      <c r="F10502" t="s">
        <v>567</v>
      </c>
      <c r="G10502" t="s">
        <v>471</v>
      </c>
      <c r="H10502" t="s">
        <v>301</v>
      </c>
      <c r="I10502" t="s">
        <v>302</v>
      </c>
      <c r="J10502" t="s">
        <v>258</v>
      </c>
      <c r="L10502" t="s">
        <v>378</v>
      </c>
      <c r="M10502" t="s">
        <v>379</v>
      </c>
      <c r="N10502" t="s">
        <v>486</v>
      </c>
    </row>
    <row r="10503" spans="1:14" hidden="1" x14ac:dyDescent="0.25">
      <c r="A10503" t="s">
        <v>241</v>
      </c>
      <c r="B10503" s="1">
        <v>45626</v>
      </c>
      <c r="C10503" t="s">
        <v>633</v>
      </c>
      <c r="D10503" t="s">
        <v>634</v>
      </c>
      <c r="E10503" s="4">
        <v>66373.37</v>
      </c>
      <c r="F10503" t="s">
        <v>567</v>
      </c>
      <c r="G10503" t="s">
        <v>471</v>
      </c>
      <c r="H10503" t="s">
        <v>295</v>
      </c>
      <c r="I10503" t="s">
        <v>254</v>
      </c>
      <c r="J10503" t="s">
        <v>253</v>
      </c>
      <c r="L10503" t="s">
        <v>378</v>
      </c>
      <c r="M10503" t="s">
        <v>379</v>
      </c>
      <c r="N10503" t="s">
        <v>486</v>
      </c>
    </row>
    <row r="10504" spans="1:14" hidden="1" x14ac:dyDescent="0.25">
      <c r="A10504" t="s">
        <v>241</v>
      </c>
      <c r="B10504" s="1">
        <v>45626</v>
      </c>
      <c r="C10504" t="s">
        <v>640</v>
      </c>
      <c r="D10504" t="s">
        <v>641</v>
      </c>
      <c r="E10504" s="4">
        <v>69.44</v>
      </c>
      <c r="F10504" t="s">
        <v>567</v>
      </c>
      <c r="G10504" t="s">
        <v>471</v>
      </c>
      <c r="H10504" t="s">
        <v>301</v>
      </c>
      <c r="I10504" t="s">
        <v>302</v>
      </c>
      <c r="J10504" t="s">
        <v>258</v>
      </c>
      <c r="L10504" t="s">
        <v>378</v>
      </c>
      <c r="M10504" t="s">
        <v>379</v>
      </c>
      <c r="N10504" t="s">
        <v>485</v>
      </c>
    </row>
    <row r="10505" spans="1:14" hidden="1" x14ac:dyDescent="0.25">
      <c r="A10505" t="s">
        <v>241</v>
      </c>
      <c r="B10505" s="1">
        <v>45626</v>
      </c>
      <c r="C10505" t="s">
        <v>646</v>
      </c>
      <c r="D10505" t="s">
        <v>647</v>
      </c>
      <c r="E10505" s="4">
        <v>493494.87</v>
      </c>
      <c r="F10505" t="s">
        <v>567</v>
      </c>
      <c r="G10505" t="s">
        <v>471</v>
      </c>
      <c r="H10505" t="s">
        <v>295</v>
      </c>
      <c r="I10505" t="s">
        <v>254</v>
      </c>
      <c r="J10505" t="s">
        <v>253</v>
      </c>
      <c r="L10505" t="s">
        <v>378</v>
      </c>
      <c r="M10505" t="s">
        <v>379</v>
      </c>
      <c r="N10505" t="s">
        <v>486</v>
      </c>
    </row>
    <row r="10506" spans="1:14" hidden="1" x14ac:dyDescent="0.25">
      <c r="A10506" t="s">
        <v>241</v>
      </c>
      <c r="B10506" s="1">
        <v>45626</v>
      </c>
      <c r="C10506" t="s">
        <v>650</v>
      </c>
      <c r="D10506" t="s">
        <v>651</v>
      </c>
      <c r="E10506" s="4">
        <v>35984.079999999994</v>
      </c>
      <c r="F10506" t="s">
        <v>567</v>
      </c>
      <c r="G10506" t="s">
        <v>471</v>
      </c>
      <c r="H10506" t="s">
        <v>308</v>
      </c>
      <c r="I10506" t="s">
        <v>309</v>
      </c>
      <c r="J10506" t="s">
        <v>264</v>
      </c>
      <c r="L10506" t="s">
        <v>378</v>
      </c>
      <c r="M10506" t="s">
        <v>379</v>
      </c>
      <c r="N10506" t="s">
        <v>487</v>
      </c>
    </row>
    <row r="10507" spans="1:14" hidden="1" x14ac:dyDescent="0.25">
      <c r="A10507" t="s">
        <v>241</v>
      </c>
      <c r="B10507" s="1">
        <v>45626</v>
      </c>
      <c r="C10507" t="s">
        <v>652</v>
      </c>
      <c r="D10507" t="s">
        <v>653</v>
      </c>
      <c r="E10507" s="4">
        <v>9318.89</v>
      </c>
      <c r="F10507" t="s">
        <v>567</v>
      </c>
      <c r="G10507" t="s">
        <v>471</v>
      </c>
      <c r="H10507" t="s">
        <v>308</v>
      </c>
      <c r="I10507" t="s">
        <v>309</v>
      </c>
      <c r="J10507" t="s">
        <v>264</v>
      </c>
      <c r="L10507" t="s">
        <v>378</v>
      </c>
      <c r="M10507" t="s">
        <v>379</v>
      </c>
      <c r="N10507" t="s">
        <v>487</v>
      </c>
    </row>
    <row r="10508" spans="1:14" hidden="1" x14ac:dyDescent="0.25">
      <c r="A10508" t="s">
        <v>241</v>
      </c>
      <c r="B10508" s="1">
        <v>45626</v>
      </c>
      <c r="C10508" t="s">
        <v>656</v>
      </c>
      <c r="D10508" t="s">
        <v>657</v>
      </c>
      <c r="E10508" s="4">
        <v>2940.8700000000003</v>
      </c>
      <c r="F10508" t="s">
        <v>567</v>
      </c>
      <c r="G10508" t="s">
        <v>471</v>
      </c>
      <c r="H10508" t="s">
        <v>308</v>
      </c>
      <c r="I10508" t="s">
        <v>309</v>
      </c>
      <c r="J10508" t="s">
        <v>264</v>
      </c>
      <c r="L10508" t="s">
        <v>378</v>
      </c>
      <c r="M10508" t="s">
        <v>379</v>
      </c>
      <c r="N10508" t="s">
        <v>487</v>
      </c>
    </row>
    <row r="10509" spans="1:14" hidden="1" x14ac:dyDescent="0.25">
      <c r="A10509" t="s">
        <v>241</v>
      </c>
      <c r="B10509" s="1">
        <v>45626</v>
      </c>
      <c r="C10509" t="s">
        <v>663</v>
      </c>
      <c r="D10509" t="s">
        <v>664</v>
      </c>
      <c r="E10509" s="4">
        <v>4892.409999999998</v>
      </c>
      <c r="F10509" t="s">
        <v>567</v>
      </c>
      <c r="G10509" t="s">
        <v>471</v>
      </c>
      <c r="H10509" t="s">
        <v>308</v>
      </c>
      <c r="I10509" t="s">
        <v>309</v>
      </c>
      <c r="J10509" t="s">
        <v>264</v>
      </c>
      <c r="L10509" t="s">
        <v>378</v>
      </c>
      <c r="M10509" t="s">
        <v>379</v>
      </c>
      <c r="N10509" t="s">
        <v>487</v>
      </c>
    </row>
    <row r="10510" spans="1:14" hidden="1" x14ac:dyDescent="0.25">
      <c r="A10510" t="s">
        <v>241</v>
      </c>
      <c r="B10510" s="1">
        <v>45626</v>
      </c>
      <c r="C10510" t="s">
        <v>668</v>
      </c>
      <c r="D10510" t="s">
        <v>669</v>
      </c>
      <c r="E10510" s="4">
        <v>5432.6449999999986</v>
      </c>
      <c r="F10510" t="s">
        <v>567</v>
      </c>
      <c r="G10510" t="s">
        <v>471</v>
      </c>
      <c r="H10510" t="s">
        <v>308</v>
      </c>
      <c r="I10510" t="s">
        <v>309</v>
      </c>
      <c r="J10510" t="s">
        <v>264</v>
      </c>
      <c r="L10510" t="s">
        <v>378</v>
      </c>
      <c r="M10510" t="s">
        <v>379</v>
      </c>
      <c r="N10510" t="s">
        <v>487</v>
      </c>
    </row>
    <row r="10511" spans="1:14" hidden="1" x14ac:dyDescent="0.25">
      <c r="A10511" t="s">
        <v>241</v>
      </c>
      <c r="B10511" s="1">
        <v>45626</v>
      </c>
      <c r="C10511" t="s">
        <v>672</v>
      </c>
      <c r="D10511" t="s">
        <v>673</v>
      </c>
      <c r="E10511" s="4">
        <v>18657.280000000002</v>
      </c>
      <c r="F10511" t="s">
        <v>567</v>
      </c>
      <c r="G10511" t="s">
        <v>471</v>
      </c>
      <c r="H10511" t="s">
        <v>308</v>
      </c>
      <c r="I10511" t="s">
        <v>309</v>
      </c>
      <c r="J10511" t="s">
        <v>264</v>
      </c>
      <c r="L10511" t="s">
        <v>378</v>
      </c>
      <c r="M10511" t="s">
        <v>379</v>
      </c>
      <c r="N10511" t="s">
        <v>487</v>
      </c>
    </row>
    <row r="10512" spans="1:14" hidden="1" x14ac:dyDescent="0.25">
      <c r="A10512" t="s">
        <v>241</v>
      </c>
      <c r="B10512" s="1">
        <v>45626</v>
      </c>
      <c r="C10512" t="s">
        <v>676</v>
      </c>
      <c r="D10512" t="s">
        <v>677</v>
      </c>
      <c r="E10512" s="4">
        <v>127238.84999999999</v>
      </c>
      <c r="F10512" t="s">
        <v>567</v>
      </c>
      <c r="G10512" t="s">
        <v>471</v>
      </c>
      <c r="H10512" t="s">
        <v>308</v>
      </c>
      <c r="I10512" t="s">
        <v>309</v>
      </c>
      <c r="J10512" t="s">
        <v>264</v>
      </c>
      <c r="L10512" t="s">
        <v>378</v>
      </c>
      <c r="M10512" t="s">
        <v>379</v>
      </c>
      <c r="N10512" t="s">
        <v>477</v>
      </c>
    </row>
    <row r="10513" spans="1:14" hidden="1" x14ac:dyDescent="0.25">
      <c r="A10513" t="s">
        <v>241</v>
      </c>
      <c r="B10513" s="1">
        <v>45626</v>
      </c>
      <c r="C10513" t="s">
        <v>680</v>
      </c>
      <c r="D10513" t="s">
        <v>681</v>
      </c>
      <c r="E10513" s="4">
        <v>59483.140000000014</v>
      </c>
      <c r="F10513" t="s">
        <v>567</v>
      </c>
      <c r="G10513" t="s">
        <v>471</v>
      </c>
      <c r="H10513" t="s">
        <v>308</v>
      </c>
      <c r="I10513" t="s">
        <v>309</v>
      </c>
      <c r="J10513" t="s">
        <v>264</v>
      </c>
      <c r="L10513" t="s">
        <v>378</v>
      </c>
      <c r="M10513" t="s">
        <v>379</v>
      </c>
      <c r="N10513" t="s">
        <v>487</v>
      </c>
    </row>
    <row r="10514" spans="1:14" hidden="1" x14ac:dyDescent="0.25">
      <c r="A10514" t="s">
        <v>241</v>
      </c>
      <c r="B10514" s="1">
        <v>45626</v>
      </c>
      <c r="C10514" t="s">
        <v>685</v>
      </c>
      <c r="D10514" t="s">
        <v>686</v>
      </c>
      <c r="E10514" s="4">
        <v>4800</v>
      </c>
      <c r="F10514" t="s">
        <v>567</v>
      </c>
      <c r="G10514" t="s">
        <v>471</v>
      </c>
      <c r="H10514" t="s">
        <v>301</v>
      </c>
      <c r="I10514" t="s">
        <v>302</v>
      </c>
      <c r="J10514" t="s">
        <v>258</v>
      </c>
      <c r="L10514" t="s">
        <v>378</v>
      </c>
      <c r="M10514" t="s">
        <v>379</v>
      </c>
      <c r="N10514" t="s">
        <v>486</v>
      </c>
    </row>
    <row r="10515" spans="1:14" hidden="1" x14ac:dyDescent="0.25">
      <c r="A10515" t="s">
        <v>241</v>
      </c>
      <c r="B10515" s="1">
        <v>45626</v>
      </c>
      <c r="C10515" t="s">
        <v>690</v>
      </c>
      <c r="D10515" t="s">
        <v>691</v>
      </c>
      <c r="E10515" s="4">
        <v>30270</v>
      </c>
      <c r="F10515" t="s">
        <v>567</v>
      </c>
      <c r="G10515" t="s">
        <v>471</v>
      </c>
      <c r="H10515" t="s">
        <v>308</v>
      </c>
      <c r="I10515" t="s">
        <v>309</v>
      </c>
      <c r="J10515" t="s">
        <v>264</v>
      </c>
      <c r="L10515" t="s">
        <v>378</v>
      </c>
      <c r="M10515" t="s">
        <v>379</v>
      </c>
      <c r="N10515" t="s">
        <v>487</v>
      </c>
    </row>
    <row r="10516" spans="1:14" hidden="1" x14ac:dyDescent="0.25">
      <c r="A10516" t="s">
        <v>241</v>
      </c>
      <c r="B10516" s="1">
        <v>45626</v>
      </c>
      <c r="C10516" t="s">
        <v>692</v>
      </c>
      <c r="D10516" t="s">
        <v>693</v>
      </c>
      <c r="E10516" s="4">
        <v>33282.660000000003</v>
      </c>
      <c r="F10516" t="s">
        <v>567</v>
      </c>
      <c r="G10516" t="s">
        <v>471</v>
      </c>
      <c r="H10516" t="s">
        <v>308</v>
      </c>
      <c r="I10516" t="s">
        <v>309</v>
      </c>
      <c r="J10516" t="s">
        <v>264</v>
      </c>
      <c r="L10516" t="s">
        <v>378</v>
      </c>
      <c r="M10516" t="s">
        <v>379</v>
      </c>
      <c r="N10516" t="s">
        <v>487</v>
      </c>
    </row>
    <row r="10517" spans="1:14" hidden="1" x14ac:dyDescent="0.25">
      <c r="A10517" t="s">
        <v>241</v>
      </c>
      <c r="B10517" s="1">
        <v>45626</v>
      </c>
      <c r="C10517" t="s">
        <v>696</v>
      </c>
      <c r="D10517" t="s">
        <v>697</v>
      </c>
      <c r="E10517" s="4">
        <v>4135.3600000000006</v>
      </c>
      <c r="F10517" t="s">
        <v>567</v>
      </c>
      <c r="G10517" t="s">
        <v>471</v>
      </c>
      <c r="H10517" t="s">
        <v>308</v>
      </c>
      <c r="I10517" t="s">
        <v>309</v>
      </c>
      <c r="J10517" t="s">
        <v>264</v>
      </c>
      <c r="L10517" t="s">
        <v>378</v>
      </c>
      <c r="M10517" t="s">
        <v>379</v>
      </c>
      <c r="N10517" t="s">
        <v>487</v>
      </c>
    </row>
    <row r="10518" spans="1:14" hidden="1" x14ac:dyDescent="0.25">
      <c r="A10518" t="s">
        <v>241</v>
      </c>
      <c r="B10518" s="1">
        <v>45626</v>
      </c>
      <c r="C10518" t="s">
        <v>698</v>
      </c>
      <c r="D10518" t="s">
        <v>699</v>
      </c>
      <c r="E10518" s="4">
        <v>1740.5</v>
      </c>
      <c r="F10518" t="s">
        <v>567</v>
      </c>
      <c r="G10518" t="s">
        <v>471</v>
      </c>
      <c r="H10518" t="s">
        <v>308</v>
      </c>
      <c r="I10518" t="s">
        <v>309</v>
      </c>
      <c r="J10518" t="s">
        <v>264</v>
      </c>
      <c r="L10518" t="s">
        <v>378</v>
      </c>
      <c r="M10518" t="s">
        <v>379</v>
      </c>
      <c r="N10518" t="s">
        <v>487</v>
      </c>
    </row>
    <row r="10519" spans="1:14" hidden="1" x14ac:dyDescent="0.25">
      <c r="A10519" t="s">
        <v>241</v>
      </c>
      <c r="B10519" s="1">
        <v>45626</v>
      </c>
      <c r="C10519" t="s">
        <v>1132</v>
      </c>
      <c r="D10519" t="s">
        <v>1133</v>
      </c>
      <c r="E10519" s="4">
        <v>2126.08</v>
      </c>
      <c r="F10519" t="s">
        <v>567</v>
      </c>
      <c r="G10519" t="s">
        <v>471</v>
      </c>
      <c r="H10519" t="s">
        <v>308</v>
      </c>
      <c r="I10519" t="s">
        <v>309</v>
      </c>
      <c r="J10519" t="s">
        <v>264</v>
      </c>
      <c r="L10519" t="s">
        <v>378</v>
      </c>
      <c r="M10519" t="s">
        <v>379</v>
      </c>
      <c r="N10519" t="s">
        <v>480</v>
      </c>
    </row>
    <row r="10520" spans="1:14" hidden="1" x14ac:dyDescent="0.25">
      <c r="A10520" t="s">
        <v>241</v>
      </c>
      <c r="B10520" s="1">
        <v>45626</v>
      </c>
      <c r="C10520" t="s">
        <v>1134</v>
      </c>
      <c r="D10520" t="s">
        <v>1135</v>
      </c>
      <c r="E10520" s="4">
        <v>39626.19</v>
      </c>
      <c r="F10520" t="s">
        <v>567</v>
      </c>
      <c r="G10520" t="s">
        <v>471</v>
      </c>
      <c r="H10520" t="s">
        <v>301</v>
      </c>
      <c r="I10520" t="s">
        <v>302</v>
      </c>
      <c r="J10520" t="s">
        <v>258</v>
      </c>
      <c r="L10520" t="s">
        <v>378</v>
      </c>
      <c r="M10520" t="s">
        <v>379</v>
      </c>
      <c r="N10520" t="s">
        <v>486</v>
      </c>
    </row>
    <row r="10521" spans="1:14" hidden="1" x14ac:dyDescent="0.25">
      <c r="A10521" t="s">
        <v>241</v>
      </c>
      <c r="B10521" s="1">
        <v>45626</v>
      </c>
      <c r="C10521" t="s">
        <v>1136</v>
      </c>
      <c r="D10521" t="s">
        <v>1137</v>
      </c>
      <c r="E10521" s="4">
        <v>2520</v>
      </c>
      <c r="F10521" t="s">
        <v>567</v>
      </c>
      <c r="G10521" t="s">
        <v>471</v>
      </c>
      <c r="H10521" t="s">
        <v>308</v>
      </c>
      <c r="I10521" t="s">
        <v>309</v>
      </c>
      <c r="J10521" t="s">
        <v>264</v>
      </c>
      <c r="L10521" t="s">
        <v>378</v>
      </c>
      <c r="M10521" t="s">
        <v>379</v>
      </c>
      <c r="N10521" t="s">
        <v>487</v>
      </c>
    </row>
    <row r="10522" spans="1:14" hidden="1" x14ac:dyDescent="0.25">
      <c r="A10522" t="s">
        <v>241</v>
      </c>
      <c r="B10522" s="1">
        <v>45626</v>
      </c>
      <c r="C10522" t="s">
        <v>1140</v>
      </c>
      <c r="D10522" t="s">
        <v>1141</v>
      </c>
      <c r="E10522" s="4">
        <v>11916.63</v>
      </c>
      <c r="F10522" t="s">
        <v>567</v>
      </c>
      <c r="G10522" t="s">
        <v>471</v>
      </c>
      <c r="H10522" t="s">
        <v>308</v>
      </c>
      <c r="I10522" t="s">
        <v>309</v>
      </c>
      <c r="J10522" t="s">
        <v>264</v>
      </c>
      <c r="L10522" t="s">
        <v>378</v>
      </c>
      <c r="M10522" t="s">
        <v>379</v>
      </c>
      <c r="N10522" t="s">
        <v>487</v>
      </c>
    </row>
    <row r="10523" spans="1:14" hidden="1" x14ac:dyDescent="0.25">
      <c r="A10523" t="s">
        <v>241</v>
      </c>
      <c r="B10523" s="1">
        <v>45626</v>
      </c>
      <c r="C10523" t="s">
        <v>1221</v>
      </c>
      <c r="D10523" t="s">
        <v>1222</v>
      </c>
      <c r="E10523" s="4">
        <v>57948.6</v>
      </c>
      <c r="F10523" t="s">
        <v>567</v>
      </c>
      <c r="G10523" t="s">
        <v>471</v>
      </c>
      <c r="H10523" t="s">
        <v>317</v>
      </c>
      <c r="I10523" t="s">
        <v>318</v>
      </c>
      <c r="J10523" t="s">
        <v>276</v>
      </c>
      <c r="L10523" t="s">
        <v>390</v>
      </c>
      <c r="M10523" t="s">
        <v>391</v>
      </c>
      <c r="N10523" t="s">
        <v>487</v>
      </c>
    </row>
    <row r="10524" spans="1:14" hidden="1" x14ac:dyDescent="0.25">
      <c r="A10524" t="s">
        <v>241</v>
      </c>
      <c r="B10524" s="1">
        <v>45626</v>
      </c>
      <c r="C10524" t="s">
        <v>1310</v>
      </c>
      <c r="D10524" t="s">
        <v>1311</v>
      </c>
      <c r="E10524" s="4">
        <v>51585.34</v>
      </c>
      <c r="F10524" t="s">
        <v>567</v>
      </c>
      <c r="G10524" t="s">
        <v>471</v>
      </c>
      <c r="H10524" t="s">
        <v>308</v>
      </c>
      <c r="I10524" t="s">
        <v>309</v>
      </c>
      <c r="J10524" t="s">
        <v>264</v>
      </c>
      <c r="L10524" t="s">
        <v>378</v>
      </c>
      <c r="M10524" t="s">
        <v>379</v>
      </c>
      <c r="N10524" t="s">
        <v>487</v>
      </c>
    </row>
    <row r="10525" spans="1:14" hidden="1" x14ac:dyDescent="0.25">
      <c r="A10525" t="s">
        <v>241</v>
      </c>
      <c r="B10525" s="1">
        <v>45626</v>
      </c>
      <c r="C10525" t="s">
        <v>702</v>
      </c>
      <c r="D10525" t="s">
        <v>703</v>
      </c>
      <c r="E10525" s="4">
        <v>11916.63</v>
      </c>
      <c r="F10525" t="s">
        <v>567</v>
      </c>
      <c r="G10525" t="s">
        <v>471</v>
      </c>
      <c r="H10525" t="s">
        <v>311</v>
      </c>
      <c r="I10525" t="s">
        <v>312</v>
      </c>
      <c r="J10525" t="s">
        <v>264</v>
      </c>
      <c r="L10525" t="s">
        <v>378</v>
      </c>
      <c r="M10525" t="s">
        <v>379</v>
      </c>
      <c r="N10525" t="s">
        <v>487</v>
      </c>
    </row>
    <row r="10526" spans="1:14" hidden="1" x14ac:dyDescent="0.25">
      <c r="A10526" t="s">
        <v>241</v>
      </c>
      <c r="B10526" s="1">
        <v>45626</v>
      </c>
      <c r="C10526" t="s">
        <v>1312</v>
      </c>
      <c r="D10526" t="s">
        <v>1313</v>
      </c>
      <c r="E10526" s="4">
        <v>16244.25</v>
      </c>
      <c r="F10526" t="s">
        <v>567</v>
      </c>
      <c r="G10526" t="s">
        <v>471</v>
      </c>
      <c r="H10526" t="s">
        <v>311</v>
      </c>
      <c r="I10526" t="s">
        <v>312</v>
      </c>
      <c r="J10526" t="s">
        <v>264</v>
      </c>
      <c r="L10526" t="s">
        <v>378</v>
      </c>
      <c r="M10526" t="s">
        <v>379</v>
      </c>
      <c r="N10526" t="s">
        <v>487</v>
      </c>
    </row>
    <row r="10527" spans="1:14" hidden="1" x14ac:dyDescent="0.25">
      <c r="A10527" t="s">
        <v>241</v>
      </c>
      <c r="B10527" s="1">
        <v>45626</v>
      </c>
      <c r="C10527" t="s">
        <v>1146</v>
      </c>
      <c r="D10527" t="s">
        <v>1147</v>
      </c>
      <c r="E10527" s="4">
        <v>28050</v>
      </c>
      <c r="F10527" t="s">
        <v>567</v>
      </c>
      <c r="G10527" t="s">
        <v>471</v>
      </c>
      <c r="H10527" t="s">
        <v>311</v>
      </c>
      <c r="I10527" t="s">
        <v>312</v>
      </c>
      <c r="J10527" t="s">
        <v>264</v>
      </c>
      <c r="L10527" t="s">
        <v>378</v>
      </c>
      <c r="M10527" t="s">
        <v>379</v>
      </c>
      <c r="N10527" t="s">
        <v>487</v>
      </c>
    </row>
    <row r="10528" spans="1:14" hidden="1" x14ac:dyDescent="0.25">
      <c r="A10528" t="s">
        <v>241</v>
      </c>
      <c r="B10528" s="1">
        <v>45626</v>
      </c>
      <c r="C10528" t="s">
        <v>1273</v>
      </c>
      <c r="D10528" t="s">
        <v>1274</v>
      </c>
      <c r="E10528" s="4">
        <v>10399.969999999999</v>
      </c>
      <c r="F10528" t="s">
        <v>567</v>
      </c>
      <c r="G10528" t="s">
        <v>471</v>
      </c>
      <c r="H10528" t="s">
        <v>301</v>
      </c>
      <c r="I10528" t="s">
        <v>302</v>
      </c>
      <c r="J10528" t="s">
        <v>258</v>
      </c>
      <c r="L10528" t="s">
        <v>378</v>
      </c>
      <c r="M10528" t="s">
        <v>379</v>
      </c>
      <c r="N10528" t="s">
        <v>487</v>
      </c>
    </row>
    <row r="10529" spans="1:14" hidden="1" x14ac:dyDescent="0.25">
      <c r="A10529" t="s">
        <v>241</v>
      </c>
      <c r="B10529" s="1">
        <v>45626</v>
      </c>
      <c r="C10529" t="s">
        <v>1260</v>
      </c>
      <c r="D10529" t="s">
        <v>1261</v>
      </c>
      <c r="E10529" s="4">
        <v>2200</v>
      </c>
      <c r="F10529" t="s">
        <v>567</v>
      </c>
      <c r="G10529" t="s">
        <v>471</v>
      </c>
      <c r="H10529" t="s">
        <v>311</v>
      </c>
      <c r="I10529" t="s">
        <v>312</v>
      </c>
      <c r="J10529" t="s">
        <v>264</v>
      </c>
      <c r="L10529" t="s">
        <v>378</v>
      </c>
      <c r="M10529" t="s">
        <v>379</v>
      </c>
      <c r="N10529" t="s">
        <v>487</v>
      </c>
    </row>
    <row r="10530" spans="1:14" hidden="1" x14ac:dyDescent="0.25">
      <c r="A10530" t="s">
        <v>241</v>
      </c>
      <c r="B10530" s="1">
        <v>45626</v>
      </c>
      <c r="C10530" t="s">
        <v>704</v>
      </c>
      <c r="D10530" t="s">
        <v>705</v>
      </c>
      <c r="E10530" s="4">
        <v>37615.920000000006</v>
      </c>
      <c r="F10530" t="s">
        <v>567</v>
      </c>
      <c r="G10530" t="s">
        <v>471</v>
      </c>
      <c r="H10530" t="s">
        <v>311</v>
      </c>
      <c r="I10530" t="s">
        <v>312</v>
      </c>
      <c r="J10530" t="s">
        <v>264</v>
      </c>
      <c r="L10530" t="s">
        <v>378</v>
      </c>
      <c r="M10530" t="s">
        <v>379</v>
      </c>
      <c r="N10530" t="s">
        <v>487</v>
      </c>
    </row>
    <row r="10531" spans="1:14" hidden="1" x14ac:dyDescent="0.25">
      <c r="A10531" t="s">
        <v>241</v>
      </c>
      <c r="B10531" s="1">
        <v>45626</v>
      </c>
      <c r="C10531" t="s">
        <v>708</v>
      </c>
      <c r="D10531" t="s">
        <v>709</v>
      </c>
      <c r="E10531" s="4">
        <v>1564.1699999999996</v>
      </c>
      <c r="F10531" t="s">
        <v>567</v>
      </c>
      <c r="G10531" t="s">
        <v>471</v>
      </c>
      <c r="H10531" t="s">
        <v>301</v>
      </c>
      <c r="I10531" t="s">
        <v>302</v>
      </c>
      <c r="J10531" t="s">
        <v>258</v>
      </c>
      <c r="L10531" t="s">
        <v>378</v>
      </c>
      <c r="M10531" t="s">
        <v>379</v>
      </c>
      <c r="N10531" t="s">
        <v>482</v>
      </c>
    </row>
    <row r="10532" spans="1:14" hidden="1" x14ac:dyDescent="0.25">
      <c r="A10532" t="s">
        <v>241</v>
      </c>
      <c r="B10532" s="1">
        <v>45626</v>
      </c>
      <c r="C10532" t="s">
        <v>712</v>
      </c>
      <c r="D10532" t="s">
        <v>713</v>
      </c>
      <c r="E10532" s="4">
        <v>872.72999999999831</v>
      </c>
      <c r="F10532" t="s">
        <v>567</v>
      </c>
      <c r="G10532" t="s">
        <v>471</v>
      </c>
      <c r="H10532" t="s">
        <v>311</v>
      </c>
      <c r="I10532" t="s">
        <v>312</v>
      </c>
      <c r="J10532" t="s">
        <v>264</v>
      </c>
      <c r="L10532" t="s">
        <v>378</v>
      </c>
      <c r="M10532" t="s">
        <v>379</v>
      </c>
      <c r="N10532" t="s">
        <v>487</v>
      </c>
    </row>
    <row r="10533" spans="1:14" hidden="1" x14ac:dyDescent="0.25">
      <c r="A10533" t="s">
        <v>241</v>
      </c>
      <c r="B10533" s="1">
        <v>45626</v>
      </c>
      <c r="C10533" t="s">
        <v>717</v>
      </c>
      <c r="D10533" t="s">
        <v>718</v>
      </c>
      <c r="E10533" s="4">
        <v>5624.2300000000014</v>
      </c>
      <c r="F10533" t="s">
        <v>567</v>
      </c>
      <c r="G10533" t="s">
        <v>471</v>
      </c>
      <c r="H10533" t="s">
        <v>311</v>
      </c>
      <c r="I10533" t="s">
        <v>312</v>
      </c>
      <c r="J10533" t="s">
        <v>264</v>
      </c>
      <c r="L10533" t="s">
        <v>378</v>
      </c>
      <c r="M10533" t="s">
        <v>379</v>
      </c>
      <c r="N10533" t="s">
        <v>487</v>
      </c>
    </row>
    <row r="10534" spans="1:14" hidden="1" x14ac:dyDescent="0.25">
      <c r="A10534" t="s">
        <v>241</v>
      </c>
      <c r="B10534" s="1">
        <v>45626</v>
      </c>
      <c r="C10534" t="s">
        <v>719</v>
      </c>
      <c r="D10534" t="s">
        <v>720</v>
      </c>
      <c r="E10534" s="4">
        <v>6258.5599999999995</v>
      </c>
      <c r="F10534" t="s">
        <v>567</v>
      </c>
      <c r="G10534" t="s">
        <v>471</v>
      </c>
      <c r="H10534" t="s">
        <v>311</v>
      </c>
      <c r="I10534" t="s">
        <v>312</v>
      </c>
      <c r="J10534" t="s">
        <v>264</v>
      </c>
      <c r="L10534" t="s">
        <v>378</v>
      </c>
      <c r="M10534" t="s">
        <v>379</v>
      </c>
      <c r="N10534" t="s">
        <v>487</v>
      </c>
    </row>
    <row r="10535" spans="1:14" hidden="1" x14ac:dyDescent="0.25">
      <c r="A10535" t="s">
        <v>241</v>
      </c>
      <c r="B10535" s="1">
        <v>45626</v>
      </c>
      <c r="C10535" t="s">
        <v>1350</v>
      </c>
      <c r="D10535" t="s">
        <v>1351</v>
      </c>
      <c r="E10535" s="4">
        <v>5515</v>
      </c>
      <c r="F10535" t="s">
        <v>567</v>
      </c>
      <c r="G10535" t="s">
        <v>471</v>
      </c>
      <c r="H10535" t="s">
        <v>301</v>
      </c>
      <c r="I10535" t="s">
        <v>302</v>
      </c>
      <c r="J10535" t="s">
        <v>258</v>
      </c>
      <c r="L10535" t="s">
        <v>378</v>
      </c>
      <c r="M10535" t="s">
        <v>379</v>
      </c>
      <c r="N10535" t="s">
        <v>482</v>
      </c>
    </row>
    <row r="10536" spans="1:14" hidden="1" x14ac:dyDescent="0.25">
      <c r="A10536" t="s">
        <v>241</v>
      </c>
      <c r="B10536" s="1">
        <v>45626</v>
      </c>
      <c r="C10536" t="s">
        <v>721</v>
      </c>
      <c r="D10536" t="s">
        <v>722</v>
      </c>
      <c r="E10536" s="4">
        <v>2696.16</v>
      </c>
      <c r="F10536" t="s">
        <v>567</v>
      </c>
      <c r="G10536" t="s">
        <v>471</v>
      </c>
      <c r="H10536" t="s">
        <v>308</v>
      </c>
      <c r="I10536" t="s">
        <v>309</v>
      </c>
      <c r="J10536" t="s">
        <v>264</v>
      </c>
      <c r="L10536" t="s">
        <v>378</v>
      </c>
      <c r="M10536" t="s">
        <v>379</v>
      </c>
      <c r="N10536" t="s">
        <v>487</v>
      </c>
    </row>
    <row r="10537" spans="1:14" hidden="1" x14ac:dyDescent="0.25">
      <c r="A10537" t="s">
        <v>241</v>
      </c>
      <c r="B10537" s="1">
        <v>45626</v>
      </c>
      <c r="C10537" t="s">
        <v>726</v>
      </c>
      <c r="D10537" t="s">
        <v>727</v>
      </c>
      <c r="E10537" s="4">
        <v>7985.09</v>
      </c>
      <c r="F10537" t="s">
        <v>567</v>
      </c>
      <c r="G10537" t="s">
        <v>471</v>
      </c>
      <c r="H10537" t="s">
        <v>301</v>
      </c>
      <c r="I10537" t="s">
        <v>302</v>
      </c>
      <c r="J10537" t="s">
        <v>258</v>
      </c>
      <c r="L10537" t="s">
        <v>378</v>
      </c>
      <c r="M10537" t="s">
        <v>379</v>
      </c>
      <c r="N10537" t="s">
        <v>486</v>
      </c>
    </row>
    <row r="10538" spans="1:14" hidden="1" x14ac:dyDescent="0.25">
      <c r="A10538" t="s">
        <v>241</v>
      </c>
      <c r="B10538" s="1">
        <v>45626</v>
      </c>
      <c r="C10538" t="s">
        <v>730</v>
      </c>
      <c r="D10538" t="s">
        <v>731</v>
      </c>
      <c r="E10538" s="4">
        <v>1066.4000000000001</v>
      </c>
      <c r="F10538" t="s">
        <v>567</v>
      </c>
      <c r="G10538" t="s">
        <v>471</v>
      </c>
      <c r="H10538" t="s">
        <v>308</v>
      </c>
      <c r="I10538" t="s">
        <v>309</v>
      </c>
      <c r="J10538" t="s">
        <v>264</v>
      </c>
      <c r="L10538" t="s">
        <v>378</v>
      </c>
      <c r="M10538" t="s">
        <v>379</v>
      </c>
      <c r="N10538" t="s">
        <v>487</v>
      </c>
    </row>
    <row r="10539" spans="1:14" hidden="1" x14ac:dyDescent="0.25">
      <c r="A10539" t="s">
        <v>241</v>
      </c>
      <c r="B10539" s="1">
        <v>45626</v>
      </c>
      <c r="C10539" t="s">
        <v>734</v>
      </c>
      <c r="D10539" t="s">
        <v>735</v>
      </c>
      <c r="E10539" s="4">
        <v>654.55500000000006</v>
      </c>
      <c r="F10539" t="s">
        <v>567</v>
      </c>
      <c r="G10539" t="s">
        <v>471</v>
      </c>
      <c r="H10539" t="s">
        <v>308</v>
      </c>
      <c r="I10539" t="s">
        <v>309</v>
      </c>
      <c r="J10539" t="s">
        <v>264</v>
      </c>
      <c r="L10539" t="s">
        <v>378</v>
      </c>
      <c r="M10539" t="s">
        <v>379</v>
      </c>
      <c r="N10539" t="s">
        <v>487</v>
      </c>
    </row>
    <row r="10540" spans="1:14" hidden="1" x14ac:dyDescent="0.25">
      <c r="A10540" t="s">
        <v>241</v>
      </c>
      <c r="B10540" s="1">
        <v>45626</v>
      </c>
      <c r="C10540" t="s">
        <v>738</v>
      </c>
      <c r="D10540" t="s">
        <v>739</v>
      </c>
      <c r="E10540" s="4">
        <v>17148.47</v>
      </c>
      <c r="F10540" t="s">
        <v>567</v>
      </c>
      <c r="G10540" t="s">
        <v>471</v>
      </c>
      <c r="H10540" t="s">
        <v>301</v>
      </c>
      <c r="I10540" t="s">
        <v>302</v>
      </c>
      <c r="J10540" t="s">
        <v>258</v>
      </c>
      <c r="L10540" t="s">
        <v>378</v>
      </c>
      <c r="M10540" t="s">
        <v>379</v>
      </c>
      <c r="N10540" t="s">
        <v>487</v>
      </c>
    </row>
    <row r="10541" spans="1:14" hidden="1" x14ac:dyDescent="0.25">
      <c r="A10541" t="s">
        <v>241</v>
      </c>
      <c r="B10541" s="1">
        <v>45626</v>
      </c>
      <c r="C10541" t="s">
        <v>742</v>
      </c>
      <c r="D10541" t="s">
        <v>743</v>
      </c>
      <c r="E10541" s="4">
        <v>2511.8499999999995</v>
      </c>
      <c r="F10541" t="s">
        <v>567</v>
      </c>
      <c r="G10541" t="s">
        <v>471</v>
      </c>
      <c r="H10541" t="s">
        <v>308</v>
      </c>
      <c r="I10541" t="s">
        <v>309</v>
      </c>
      <c r="J10541" t="s">
        <v>264</v>
      </c>
      <c r="L10541" t="s">
        <v>378</v>
      </c>
      <c r="M10541" t="s">
        <v>379</v>
      </c>
      <c r="N10541" t="s">
        <v>487</v>
      </c>
    </row>
    <row r="10542" spans="1:14" hidden="1" x14ac:dyDescent="0.25">
      <c r="A10542" t="s">
        <v>241</v>
      </c>
      <c r="B10542" s="1">
        <v>45626</v>
      </c>
      <c r="C10542" t="s">
        <v>747</v>
      </c>
      <c r="D10542" t="s">
        <v>748</v>
      </c>
      <c r="E10542" s="4">
        <v>42314.770000000004</v>
      </c>
      <c r="F10542" t="s">
        <v>567</v>
      </c>
      <c r="G10542" t="s">
        <v>471</v>
      </c>
      <c r="H10542" t="s">
        <v>308</v>
      </c>
      <c r="I10542" t="s">
        <v>309</v>
      </c>
      <c r="J10542" t="s">
        <v>264</v>
      </c>
      <c r="L10542" t="s">
        <v>378</v>
      </c>
      <c r="M10542" t="s">
        <v>379</v>
      </c>
      <c r="N10542" t="s">
        <v>487</v>
      </c>
    </row>
    <row r="10543" spans="1:14" hidden="1" x14ac:dyDescent="0.25">
      <c r="A10543" t="s">
        <v>241</v>
      </c>
      <c r="B10543" s="1">
        <v>45626</v>
      </c>
      <c r="C10543" t="s">
        <v>1375</v>
      </c>
      <c r="D10543" t="s">
        <v>1376</v>
      </c>
      <c r="E10543" s="4">
        <v>29.26</v>
      </c>
      <c r="F10543" t="s">
        <v>567</v>
      </c>
      <c r="G10543" t="s">
        <v>471</v>
      </c>
      <c r="H10543" t="s">
        <v>301</v>
      </c>
      <c r="I10543" t="s">
        <v>302</v>
      </c>
      <c r="J10543" t="s">
        <v>258</v>
      </c>
      <c r="L10543" t="s">
        <v>378</v>
      </c>
      <c r="M10543" t="s">
        <v>379</v>
      </c>
      <c r="N10543" t="s">
        <v>482</v>
      </c>
    </row>
    <row r="10544" spans="1:14" hidden="1" x14ac:dyDescent="0.25">
      <c r="A10544" t="s">
        <v>241</v>
      </c>
      <c r="B10544" s="1">
        <v>45626</v>
      </c>
      <c r="C10544" t="s">
        <v>755</v>
      </c>
      <c r="D10544" t="s">
        <v>756</v>
      </c>
      <c r="E10544" s="4">
        <v>6900</v>
      </c>
      <c r="F10544" t="s">
        <v>567</v>
      </c>
      <c r="G10544" t="s">
        <v>471</v>
      </c>
      <c r="H10544" t="s">
        <v>311</v>
      </c>
      <c r="I10544" t="s">
        <v>312</v>
      </c>
      <c r="J10544" t="s">
        <v>264</v>
      </c>
      <c r="L10544" t="s">
        <v>378</v>
      </c>
      <c r="M10544" t="s">
        <v>379</v>
      </c>
      <c r="N10544" t="s">
        <v>487</v>
      </c>
    </row>
    <row r="10545" spans="1:14" hidden="1" x14ac:dyDescent="0.25">
      <c r="A10545" t="s">
        <v>241</v>
      </c>
      <c r="B10545" s="1">
        <v>45626</v>
      </c>
      <c r="C10545" t="s">
        <v>763</v>
      </c>
      <c r="D10545" t="s">
        <v>764</v>
      </c>
      <c r="E10545" s="4">
        <v>144.98000000000002</v>
      </c>
      <c r="F10545" t="s">
        <v>567</v>
      </c>
      <c r="G10545" t="s">
        <v>471</v>
      </c>
      <c r="H10545" t="s">
        <v>308</v>
      </c>
      <c r="I10545" t="s">
        <v>309</v>
      </c>
      <c r="J10545" t="s">
        <v>264</v>
      </c>
      <c r="L10545" t="s">
        <v>378</v>
      </c>
      <c r="M10545" t="s">
        <v>379</v>
      </c>
      <c r="N10545" t="s">
        <v>480</v>
      </c>
    </row>
    <row r="10546" spans="1:14" hidden="1" x14ac:dyDescent="0.25">
      <c r="A10546" t="s">
        <v>241</v>
      </c>
      <c r="B10546" s="1">
        <v>45626</v>
      </c>
      <c r="C10546" t="s">
        <v>767</v>
      </c>
      <c r="D10546" t="s">
        <v>768</v>
      </c>
      <c r="E10546" s="4">
        <v>5258.15</v>
      </c>
      <c r="F10546" t="s">
        <v>567</v>
      </c>
      <c r="G10546" t="s">
        <v>471</v>
      </c>
      <c r="H10546" t="s">
        <v>308</v>
      </c>
      <c r="I10546" t="s">
        <v>309</v>
      </c>
      <c r="J10546" t="s">
        <v>264</v>
      </c>
      <c r="L10546" t="s">
        <v>378</v>
      </c>
      <c r="M10546" t="s">
        <v>379</v>
      </c>
      <c r="N10546" t="s">
        <v>480</v>
      </c>
    </row>
    <row r="10547" spans="1:14" hidden="1" x14ac:dyDescent="0.25">
      <c r="A10547" t="s">
        <v>241</v>
      </c>
      <c r="B10547" s="1">
        <v>45626</v>
      </c>
      <c r="C10547" t="s">
        <v>769</v>
      </c>
      <c r="D10547" t="s">
        <v>770</v>
      </c>
      <c r="E10547" s="4">
        <v>10194.5</v>
      </c>
      <c r="F10547" t="s">
        <v>567</v>
      </c>
      <c r="G10547" t="s">
        <v>471</v>
      </c>
      <c r="H10547" t="s">
        <v>311</v>
      </c>
      <c r="I10547" t="s">
        <v>312</v>
      </c>
      <c r="J10547" t="s">
        <v>264</v>
      </c>
      <c r="L10547" t="s">
        <v>378</v>
      </c>
      <c r="M10547" t="s">
        <v>379</v>
      </c>
      <c r="N10547" t="s">
        <v>487</v>
      </c>
    </row>
    <row r="10548" spans="1:14" hidden="1" x14ac:dyDescent="0.25">
      <c r="A10548" t="s">
        <v>241</v>
      </c>
      <c r="B10548" s="1">
        <v>45626</v>
      </c>
      <c r="C10548" t="s">
        <v>773</v>
      </c>
      <c r="D10548" t="s">
        <v>774</v>
      </c>
      <c r="E10548" s="4">
        <v>1040.08</v>
      </c>
      <c r="F10548" t="s">
        <v>567</v>
      </c>
      <c r="G10548" t="s">
        <v>471</v>
      </c>
      <c r="H10548" t="s">
        <v>308</v>
      </c>
      <c r="I10548" t="s">
        <v>309</v>
      </c>
      <c r="J10548" t="s">
        <v>264</v>
      </c>
      <c r="L10548" t="s">
        <v>378</v>
      </c>
      <c r="M10548" t="s">
        <v>379</v>
      </c>
      <c r="N10548" t="s">
        <v>480</v>
      </c>
    </row>
    <row r="10549" spans="1:14" hidden="1" x14ac:dyDescent="0.25">
      <c r="A10549" t="s">
        <v>241</v>
      </c>
      <c r="B10549" s="1">
        <v>45626</v>
      </c>
      <c r="C10549" t="s">
        <v>775</v>
      </c>
      <c r="D10549" t="s">
        <v>776</v>
      </c>
      <c r="E10549" s="4">
        <v>7740.64</v>
      </c>
      <c r="F10549" t="s">
        <v>567</v>
      </c>
      <c r="G10549" t="s">
        <v>471</v>
      </c>
      <c r="H10549" t="s">
        <v>311</v>
      </c>
      <c r="I10549" t="s">
        <v>312</v>
      </c>
      <c r="J10549" t="s">
        <v>264</v>
      </c>
      <c r="L10549" t="s">
        <v>378</v>
      </c>
      <c r="M10549" t="s">
        <v>379</v>
      </c>
      <c r="N10549" t="s">
        <v>487</v>
      </c>
    </row>
    <row r="10550" spans="1:14" hidden="1" x14ac:dyDescent="0.25">
      <c r="A10550" t="s">
        <v>241</v>
      </c>
      <c r="B10550" s="1">
        <v>45626</v>
      </c>
      <c r="C10550" t="s">
        <v>777</v>
      </c>
      <c r="D10550" t="s">
        <v>778</v>
      </c>
      <c r="E10550" s="4">
        <v>6999.5000000000009</v>
      </c>
      <c r="F10550" t="s">
        <v>567</v>
      </c>
      <c r="G10550" t="s">
        <v>471</v>
      </c>
      <c r="H10550" t="s">
        <v>311</v>
      </c>
      <c r="I10550" t="s">
        <v>312</v>
      </c>
      <c r="J10550" t="s">
        <v>264</v>
      </c>
      <c r="L10550" t="s">
        <v>378</v>
      </c>
      <c r="M10550" t="s">
        <v>379</v>
      </c>
      <c r="N10550" t="s">
        <v>485</v>
      </c>
    </row>
    <row r="10551" spans="1:14" hidden="1" x14ac:dyDescent="0.25">
      <c r="A10551" t="s">
        <v>241</v>
      </c>
      <c r="B10551" s="1">
        <v>45626</v>
      </c>
      <c r="C10551" t="s">
        <v>781</v>
      </c>
      <c r="D10551" t="s">
        <v>782</v>
      </c>
      <c r="E10551" s="4">
        <v>6702.7799999999988</v>
      </c>
      <c r="F10551" t="s">
        <v>567</v>
      </c>
      <c r="G10551" t="s">
        <v>471</v>
      </c>
      <c r="H10551" t="s">
        <v>311</v>
      </c>
      <c r="I10551" t="s">
        <v>312</v>
      </c>
      <c r="J10551" t="s">
        <v>264</v>
      </c>
      <c r="L10551" t="s">
        <v>378</v>
      </c>
      <c r="M10551" t="s">
        <v>379</v>
      </c>
      <c r="N10551" t="s">
        <v>485</v>
      </c>
    </row>
    <row r="10552" spans="1:14" hidden="1" x14ac:dyDescent="0.25">
      <c r="A10552" t="s">
        <v>241</v>
      </c>
      <c r="B10552" s="1">
        <v>45626</v>
      </c>
      <c r="C10552" t="s">
        <v>785</v>
      </c>
      <c r="D10552" t="s">
        <v>786</v>
      </c>
      <c r="E10552" s="4">
        <v>998.08</v>
      </c>
      <c r="F10552" t="s">
        <v>567</v>
      </c>
      <c r="G10552" t="s">
        <v>471</v>
      </c>
      <c r="H10552" t="s">
        <v>311</v>
      </c>
      <c r="I10552" t="s">
        <v>312</v>
      </c>
      <c r="J10552" t="s">
        <v>264</v>
      </c>
      <c r="L10552" t="s">
        <v>378</v>
      </c>
      <c r="M10552" t="s">
        <v>379</v>
      </c>
      <c r="N10552" t="s">
        <v>485</v>
      </c>
    </row>
    <row r="10553" spans="1:14" hidden="1" x14ac:dyDescent="0.25">
      <c r="A10553" t="s">
        <v>241</v>
      </c>
      <c r="B10553" s="1">
        <v>45626</v>
      </c>
      <c r="C10553" t="s">
        <v>788</v>
      </c>
      <c r="D10553" t="s">
        <v>789</v>
      </c>
      <c r="E10553" s="4">
        <v>3925.9</v>
      </c>
      <c r="F10553" t="s">
        <v>567</v>
      </c>
      <c r="G10553" t="s">
        <v>471</v>
      </c>
      <c r="H10553" t="s">
        <v>311</v>
      </c>
      <c r="I10553" t="s">
        <v>312</v>
      </c>
      <c r="J10553" t="s">
        <v>264</v>
      </c>
      <c r="L10553" t="s">
        <v>378</v>
      </c>
      <c r="M10553" t="s">
        <v>379</v>
      </c>
      <c r="N10553" t="s">
        <v>485</v>
      </c>
    </row>
    <row r="10554" spans="1:14" hidden="1" x14ac:dyDescent="0.25">
      <c r="A10554" t="s">
        <v>241</v>
      </c>
      <c r="B10554" s="1">
        <v>45626</v>
      </c>
      <c r="C10554" t="s">
        <v>790</v>
      </c>
      <c r="D10554" t="s">
        <v>791</v>
      </c>
      <c r="E10554" s="4">
        <v>9424</v>
      </c>
      <c r="F10554" t="s">
        <v>567</v>
      </c>
      <c r="G10554" t="s">
        <v>471</v>
      </c>
      <c r="H10554" t="s">
        <v>311</v>
      </c>
      <c r="I10554" t="s">
        <v>312</v>
      </c>
      <c r="J10554" t="s">
        <v>264</v>
      </c>
      <c r="L10554" t="s">
        <v>378</v>
      </c>
      <c r="M10554" t="s">
        <v>379</v>
      </c>
      <c r="N10554" t="s">
        <v>487</v>
      </c>
    </row>
    <row r="10555" spans="1:14" hidden="1" x14ac:dyDescent="0.25">
      <c r="A10555" t="s">
        <v>241</v>
      </c>
      <c r="B10555" s="1">
        <v>45626</v>
      </c>
      <c r="C10555" t="s">
        <v>792</v>
      </c>
      <c r="D10555" t="s">
        <v>793</v>
      </c>
      <c r="E10555" s="4">
        <v>14217.51</v>
      </c>
      <c r="F10555" t="s">
        <v>567</v>
      </c>
      <c r="G10555" t="s">
        <v>471</v>
      </c>
      <c r="H10555" t="s">
        <v>308</v>
      </c>
      <c r="I10555" t="s">
        <v>309</v>
      </c>
      <c r="J10555" t="s">
        <v>264</v>
      </c>
      <c r="L10555" t="s">
        <v>378</v>
      </c>
      <c r="M10555" t="s">
        <v>379</v>
      </c>
      <c r="N10555" t="s">
        <v>487</v>
      </c>
    </row>
    <row r="10556" spans="1:14" hidden="1" x14ac:dyDescent="0.25">
      <c r="A10556" t="s">
        <v>241</v>
      </c>
      <c r="B10556" s="1">
        <v>45626</v>
      </c>
      <c r="C10556" t="s">
        <v>1275</v>
      </c>
      <c r="D10556" t="s">
        <v>1276</v>
      </c>
      <c r="E10556" s="4">
        <v>3979.67</v>
      </c>
      <c r="F10556" t="s">
        <v>567</v>
      </c>
      <c r="G10556" t="s">
        <v>471</v>
      </c>
      <c r="H10556" t="s">
        <v>317</v>
      </c>
      <c r="I10556" t="s">
        <v>318</v>
      </c>
      <c r="J10556" t="s">
        <v>276</v>
      </c>
      <c r="L10556" t="s">
        <v>390</v>
      </c>
      <c r="M10556" t="s">
        <v>391</v>
      </c>
      <c r="N10556" t="s">
        <v>487</v>
      </c>
    </row>
    <row r="10557" spans="1:14" hidden="1" x14ac:dyDescent="0.25">
      <c r="A10557" t="s">
        <v>241</v>
      </c>
      <c r="B10557" s="1">
        <v>45626</v>
      </c>
      <c r="C10557" t="s">
        <v>1225</v>
      </c>
      <c r="D10557" t="s">
        <v>1226</v>
      </c>
      <c r="E10557" s="4">
        <v>1000</v>
      </c>
      <c r="F10557" t="s">
        <v>567</v>
      </c>
      <c r="G10557" t="s">
        <v>471</v>
      </c>
      <c r="H10557" t="s">
        <v>308</v>
      </c>
      <c r="I10557" t="s">
        <v>309</v>
      </c>
      <c r="J10557" t="s">
        <v>264</v>
      </c>
      <c r="L10557" t="s">
        <v>378</v>
      </c>
      <c r="M10557" t="s">
        <v>379</v>
      </c>
      <c r="N10557" t="s">
        <v>480</v>
      </c>
    </row>
    <row r="10558" spans="1:14" hidden="1" x14ac:dyDescent="0.25">
      <c r="A10558" t="s">
        <v>241</v>
      </c>
      <c r="B10558" s="1">
        <v>45626</v>
      </c>
      <c r="C10558" t="s">
        <v>1236</v>
      </c>
      <c r="D10558" t="s">
        <v>1237</v>
      </c>
      <c r="E10558" s="4">
        <v>881.25</v>
      </c>
      <c r="F10558" t="s">
        <v>567</v>
      </c>
      <c r="G10558" t="s">
        <v>471</v>
      </c>
      <c r="H10558" t="s">
        <v>308</v>
      </c>
      <c r="I10558" t="s">
        <v>309</v>
      </c>
      <c r="J10558" t="s">
        <v>264</v>
      </c>
      <c r="L10558" t="s">
        <v>378</v>
      </c>
      <c r="M10558" t="s">
        <v>379</v>
      </c>
      <c r="N10558" t="s">
        <v>480</v>
      </c>
    </row>
    <row r="10559" spans="1:14" hidden="1" x14ac:dyDescent="0.25">
      <c r="A10559" t="s">
        <v>241</v>
      </c>
      <c r="B10559" s="1">
        <v>45626</v>
      </c>
      <c r="C10559" t="s">
        <v>1238</v>
      </c>
      <c r="D10559" t="s">
        <v>1239</v>
      </c>
      <c r="E10559" s="4">
        <v>4860.7199999999993</v>
      </c>
      <c r="F10559" t="s">
        <v>567</v>
      </c>
      <c r="G10559" t="s">
        <v>471</v>
      </c>
      <c r="H10559" t="s">
        <v>308</v>
      </c>
      <c r="I10559" t="s">
        <v>309</v>
      </c>
      <c r="J10559" t="s">
        <v>264</v>
      </c>
      <c r="L10559" t="s">
        <v>378</v>
      </c>
      <c r="M10559" t="s">
        <v>379</v>
      </c>
      <c r="N10559" t="s">
        <v>487</v>
      </c>
    </row>
    <row r="10560" spans="1:14" hidden="1" x14ac:dyDescent="0.25">
      <c r="A10560" t="s">
        <v>241</v>
      </c>
      <c r="B10560" s="1">
        <v>45626</v>
      </c>
      <c r="C10560" t="s">
        <v>1330</v>
      </c>
      <c r="D10560" t="s">
        <v>1331</v>
      </c>
      <c r="E10560" s="4">
        <v>6741.27</v>
      </c>
      <c r="F10560" t="s">
        <v>567</v>
      </c>
      <c r="G10560" t="s">
        <v>471</v>
      </c>
      <c r="H10560" t="s">
        <v>311</v>
      </c>
      <c r="I10560" t="s">
        <v>312</v>
      </c>
      <c r="J10560" t="s">
        <v>264</v>
      </c>
      <c r="L10560" t="s">
        <v>378</v>
      </c>
      <c r="M10560" t="s">
        <v>379</v>
      </c>
      <c r="N10560" t="s">
        <v>487</v>
      </c>
    </row>
    <row r="10561" spans="1:14" hidden="1" x14ac:dyDescent="0.25">
      <c r="A10561" t="s">
        <v>241</v>
      </c>
      <c r="B10561" s="1">
        <v>45626</v>
      </c>
      <c r="C10561" t="s">
        <v>1336</v>
      </c>
      <c r="D10561" t="s">
        <v>1393</v>
      </c>
      <c r="E10561" s="4">
        <v>42707.020000000004</v>
      </c>
      <c r="F10561" t="s">
        <v>567</v>
      </c>
      <c r="G10561" t="s">
        <v>471</v>
      </c>
      <c r="H10561" t="s">
        <v>308</v>
      </c>
      <c r="I10561" t="s">
        <v>309</v>
      </c>
      <c r="J10561" t="s">
        <v>264</v>
      </c>
      <c r="K10561" t="s">
        <v>1244</v>
      </c>
      <c r="L10561" t="s">
        <v>378</v>
      </c>
      <c r="M10561" t="s">
        <v>379</v>
      </c>
      <c r="N10561" t="s">
        <v>488</v>
      </c>
    </row>
    <row r="10562" spans="1:14" hidden="1" x14ac:dyDescent="0.25">
      <c r="A10562" t="s">
        <v>241</v>
      </c>
      <c r="B10562" s="1">
        <v>45626</v>
      </c>
      <c r="C10562" t="s">
        <v>794</v>
      </c>
      <c r="D10562" t="s">
        <v>795</v>
      </c>
      <c r="E10562" s="4">
        <v>50119.61</v>
      </c>
      <c r="F10562" t="s">
        <v>567</v>
      </c>
      <c r="G10562" t="s">
        <v>471</v>
      </c>
      <c r="H10562" t="s">
        <v>301</v>
      </c>
      <c r="I10562" t="s">
        <v>302</v>
      </c>
      <c r="J10562" t="s">
        <v>258</v>
      </c>
      <c r="L10562" t="s">
        <v>378</v>
      </c>
      <c r="M10562" t="s">
        <v>379</v>
      </c>
      <c r="N10562" t="s">
        <v>482</v>
      </c>
    </row>
    <row r="10563" spans="1:14" hidden="1" x14ac:dyDescent="0.25">
      <c r="A10563" t="s">
        <v>241</v>
      </c>
      <c r="B10563" s="1">
        <v>45626</v>
      </c>
      <c r="C10563" t="s">
        <v>796</v>
      </c>
      <c r="D10563" t="s">
        <v>797</v>
      </c>
      <c r="E10563" s="4">
        <v>2460.34</v>
      </c>
      <c r="F10563" t="s">
        <v>567</v>
      </c>
      <c r="G10563" t="s">
        <v>471</v>
      </c>
      <c r="H10563" t="s">
        <v>301</v>
      </c>
      <c r="I10563" t="s">
        <v>302</v>
      </c>
      <c r="J10563" t="s">
        <v>258</v>
      </c>
      <c r="L10563" t="s">
        <v>378</v>
      </c>
      <c r="M10563" t="s">
        <v>379</v>
      </c>
      <c r="N10563" t="s">
        <v>482</v>
      </c>
    </row>
    <row r="10564" spans="1:14" hidden="1" x14ac:dyDescent="0.25">
      <c r="A10564" t="s">
        <v>241</v>
      </c>
      <c r="B10564" s="1">
        <v>45626</v>
      </c>
      <c r="C10564" t="s">
        <v>1302</v>
      </c>
      <c r="D10564" t="s">
        <v>1303</v>
      </c>
      <c r="E10564" s="4">
        <v>187.49</v>
      </c>
      <c r="F10564" t="s">
        <v>567</v>
      </c>
      <c r="G10564" t="s">
        <v>471</v>
      </c>
      <c r="H10564" t="s">
        <v>301</v>
      </c>
      <c r="I10564" t="s">
        <v>302</v>
      </c>
      <c r="J10564" t="s">
        <v>258</v>
      </c>
      <c r="L10564" t="s">
        <v>378</v>
      </c>
      <c r="M10564" t="s">
        <v>379</v>
      </c>
      <c r="N10564" t="s">
        <v>482</v>
      </c>
    </row>
    <row r="10565" spans="1:14" hidden="1" x14ac:dyDescent="0.25">
      <c r="A10565" t="s">
        <v>241</v>
      </c>
      <c r="B10565" s="1">
        <v>45626</v>
      </c>
      <c r="C10565" t="s">
        <v>800</v>
      </c>
      <c r="D10565" t="s">
        <v>801</v>
      </c>
      <c r="E10565" s="4">
        <v>9344.2000000000007</v>
      </c>
      <c r="F10565" t="s">
        <v>567</v>
      </c>
      <c r="G10565" t="s">
        <v>471</v>
      </c>
      <c r="H10565" t="s">
        <v>308</v>
      </c>
      <c r="I10565" t="s">
        <v>309</v>
      </c>
      <c r="J10565" t="s">
        <v>264</v>
      </c>
      <c r="L10565" t="s">
        <v>378</v>
      </c>
      <c r="M10565" t="s">
        <v>379</v>
      </c>
      <c r="N10565" t="s">
        <v>487</v>
      </c>
    </row>
    <row r="10566" spans="1:14" hidden="1" x14ac:dyDescent="0.25">
      <c r="A10566" t="s">
        <v>241</v>
      </c>
      <c r="B10566" s="1">
        <v>45626</v>
      </c>
      <c r="C10566" t="s">
        <v>802</v>
      </c>
      <c r="D10566" t="s">
        <v>803</v>
      </c>
      <c r="E10566" s="4">
        <v>400.12</v>
      </c>
      <c r="F10566" t="s">
        <v>567</v>
      </c>
      <c r="G10566" t="s">
        <v>471</v>
      </c>
      <c r="H10566" t="s">
        <v>308</v>
      </c>
      <c r="I10566" t="s">
        <v>309</v>
      </c>
      <c r="J10566" t="s">
        <v>264</v>
      </c>
      <c r="L10566" t="s">
        <v>378</v>
      </c>
      <c r="M10566" t="s">
        <v>379</v>
      </c>
      <c r="N10566" t="s">
        <v>487</v>
      </c>
    </row>
    <row r="10567" spans="1:14" hidden="1" x14ac:dyDescent="0.25">
      <c r="A10567" t="s">
        <v>241</v>
      </c>
      <c r="B10567" s="1">
        <v>45626</v>
      </c>
      <c r="C10567" t="s">
        <v>804</v>
      </c>
      <c r="D10567" t="s">
        <v>805</v>
      </c>
      <c r="E10567" s="4">
        <v>27954.119999999995</v>
      </c>
      <c r="F10567" t="s">
        <v>567</v>
      </c>
      <c r="G10567" t="s">
        <v>471</v>
      </c>
      <c r="H10567" t="s">
        <v>308</v>
      </c>
      <c r="I10567" t="s">
        <v>309</v>
      </c>
      <c r="J10567" t="s">
        <v>264</v>
      </c>
      <c r="L10567" t="s">
        <v>378</v>
      </c>
      <c r="M10567" t="s">
        <v>379</v>
      </c>
      <c r="N10567" t="s">
        <v>487</v>
      </c>
    </row>
    <row r="10568" spans="1:14" hidden="1" x14ac:dyDescent="0.25">
      <c r="A10568" t="s">
        <v>241</v>
      </c>
      <c r="B10568" s="1">
        <v>45626</v>
      </c>
      <c r="C10568" t="s">
        <v>808</v>
      </c>
      <c r="D10568" t="s">
        <v>809</v>
      </c>
      <c r="E10568" s="4">
        <v>30</v>
      </c>
      <c r="F10568" t="s">
        <v>567</v>
      </c>
      <c r="G10568" t="s">
        <v>471</v>
      </c>
      <c r="H10568" t="s">
        <v>308</v>
      </c>
      <c r="I10568" t="s">
        <v>309</v>
      </c>
      <c r="J10568" t="s">
        <v>264</v>
      </c>
      <c r="L10568" t="s">
        <v>378</v>
      </c>
      <c r="M10568" t="s">
        <v>379</v>
      </c>
      <c r="N10568" t="s">
        <v>487</v>
      </c>
    </row>
    <row r="10569" spans="1:14" hidden="1" x14ac:dyDescent="0.25">
      <c r="A10569" t="s">
        <v>241</v>
      </c>
      <c r="B10569" s="1">
        <v>45626</v>
      </c>
      <c r="C10569" t="s">
        <v>1240</v>
      </c>
      <c r="D10569" t="s">
        <v>1241</v>
      </c>
      <c r="E10569" s="4">
        <v>2904.4300000000003</v>
      </c>
      <c r="F10569" t="s">
        <v>567</v>
      </c>
      <c r="G10569" t="s">
        <v>471</v>
      </c>
      <c r="H10569" t="s">
        <v>317</v>
      </c>
      <c r="I10569" t="s">
        <v>318</v>
      </c>
      <c r="J10569" t="s">
        <v>276</v>
      </c>
      <c r="L10569" t="s">
        <v>390</v>
      </c>
      <c r="M10569" t="s">
        <v>391</v>
      </c>
      <c r="N10569" t="s">
        <v>487</v>
      </c>
    </row>
    <row r="10570" spans="1:14" hidden="1" x14ac:dyDescent="0.25">
      <c r="A10570" t="s">
        <v>241</v>
      </c>
      <c r="B10570" s="1">
        <v>45626</v>
      </c>
      <c r="C10570" t="s">
        <v>812</v>
      </c>
      <c r="D10570" t="s">
        <v>813</v>
      </c>
      <c r="E10570" s="4">
        <v>4305.4300000000012</v>
      </c>
      <c r="F10570" t="s">
        <v>567</v>
      </c>
      <c r="G10570" t="s">
        <v>471</v>
      </c>
      <c r="H10570" t="s">
        <v>308</v>
      </c>
      <c r="I10570" t="s">
        <v>309</v>
      </c>
      <c r="J10570" t="s">
        <v>264</v>
      </c>
      <c r="L10570" t="s">
        <v>378</v>
      </c>
      <c r="M10570" t="s">
        <v>379</v>
      </c>
      <c r="N10570" t="s">
        <v>487</v>
      </c>
    </row>
    <row r="10571" spans="1:14" hidden="1" x14ac:dyDescent="0.25">
      <c r="A10571" t="s">
        <v>241</v>
      </c>
      <c r="B10571" s="1">
        <v>45626</v>
      </c>
      <c r="C10571" t="s">
        <v>814</v>
      </c>
      <c r="D10571" t="s">
        <v>815</v>
      </c>
      <c r="E10571" s="4">
        <v>1293</v>
      </c>
      <c r="F10571" t="s">
        <v>567</v>
      </c>
      <c r="G10571" t="s">
        <v>471</v>
      </c>
      <c r="H10571" t="s">
        <v>308</v>
      </c>
      <c r="I10571" t="s">
        <v>309</v>
      </c>
      <c r="J10571" t="s">
        <v>264</v>
      </c>
      <c r="L10571" t="s">
        <v>378</v>
      </c>
      <c r="M10571" t="s">
        <v>379</v>
      </c>
      <c r="N10571" t="s">
        <v>480</v>
      </c>
    </row>
    <row r="10572" spans="1:14" hidden="1" x14ac:dyDescent="0.25">
      <c r="A10572" t="s">
        <v>241</v>
      </c>
      <c r="B10572" s="1">
        <v>45626</v>
      </c>
      <c r="C10572" t="s">
        <v>816</v>
      </c>
      <c r="D10572" t="s">
        <v>817</v>
      </c>
      <c r="E10572" s="4">
        <v>22927.839999999993</v>
      </c>
      <c r="F10572" t="s">
        <v>567</v>
      </c>
      <c r="G10572" t="s">
        <v>471</v>
      </c>
      <c r="H10572" t="s">
        <v>308</v>
      </c>
      <c r="I10572" t="s">
        <v>309</v>
      </c>
      <c r="J10572" t="s">
        <v>264</v>
      </c>
      <c r="L10572" t="s">
        <v>378</v>
      </c>
      <c r="M10572" t="s">
        <v>379</v>
      </c>
      <c r="N10572" t="s">
        <v>477</v>
      </c>
    </row>
    <row r="10573" spans="1:14" hidden="1" x14ac:dyDescent="0.25">
      <c r="A10573" t="s">
        <v>241</v>
      </c>
      <c r="B10573" s="1">
        <v>45626</v>
      </c>
      <c r="C10573" t="s">
        <v>818</v>
      </c>
      <c r="D10573" t="s">
        <v>819</v>
      </c>
      <c r="E10573" s="4">
        <v>48.839999999999996</v>
      </c>
      <c r="F10573" t="s">
        <v>567</v>
      </c>
      <c r="G10573" t="s">
        <v>471</v>
      </c>
      <c r="H10573" t="s">
        <v>311</v>
      </c>
      <c r="I10573" t="s">
        <v>312</v>
      </c>
      <c r="J10573" t="s">
        <v>264</v>
      </c>
      <c r="L10573" t="s">
        <v>378</v>
      </c>
      <c r="M10573" t="s">
        <v>379</v>
      </c>
      <c r="N10573" t="s">
        <v>487</v>
      </c>
    </row>
    <row r="10574" spans="1:14" hidden="1" x14ac:dyDescent="0.25">
      <c r="A10574" t="s">
        <v>241</v>
      </c>
      <c r="B10574" s="1">
        <v>45626</v>
      </c>
      <c r="C10574" t="s">
        <v>820</v>
      </c>
      <c r="D10574" t="s">
        <v>821</v>
      </c>
      <c r="E10574" s="4">
        <v>92.509999999999991</v>
      </c>
      <c r="F10574" t="s">
        <v>567</v>
      </c>
      <c r="G10574" t="s">
        <v>471</v>
      </c>
      <c r="H10574" t="s">
        <v>311</v>
      </c>
      <c r="I10574" t="s">
        <v>312</v>
      </c>
      <c r="J10574" t="s">
        <v>264</v>
      </c>
      <c r="L10574" t="s">
        <v>378</v>
      </c>
      <c r="M10574" t="s">
        <v>379</v>
      </c>
      <c r="N10574" t="s">
        <v>487</v>
      </c>
    </row>
    <row r="10575" spans="1:14" hidden="1" x14ac:dyDescent="0.25">
      <c r="A10575" t="s">
        <v>241</v>
      </c>
      <c r="B10575" s="1">
        <v>45626</v>
      </c>
      <c r="C10575" t="s">
        <v>822</v>
      </c>
      <c r="D10575" t="s">
        <v>823</v>
      </c>
      <c r="E10575" s="4">
        <v>1329.8600000000001</v>
      </c>
      <c r="F10575" t="s">
        <v>567</v>
      </c>
      <c r="G10575" t="s">
        <v>471</v>
      </c>
      <c r="H10575" t="s">
        <v>308</v>
      </c>
      <c r="I10575" t="s">
        <v>309</v>
      </c>
      <c r="J10575" t="s">
        <v>264</v>
      </c>
      <c r="L10575" t="s">
        <v>378</v>
      </c>
      <c r="M10575" t="s">
        <v>379</v>
      </c>
      <c r="N10575" t="s">
        <v>477</v>
      </c>
    </row>
    <row r="10576" spans="1:14" hidden="1" x14ac:dyDescent="0.25">
      <c r="A10576" t="s">
        <v>241</v>
      </c>
      <c r="B10576" s="1">
        <v>45626</v>
      </c>
      <c r="C10576" t="s">
        <v>828</v>
      </c>
      <c r="D10576" t="s">
        <v>829</v>
      </c>
      <c r="E10576" s="4">
        <v>215.88</v>
      </c>
      <c r="F10576" t="s">
        <v>567</v>
      </c>
      <c r="G10576" t="s">
        <v>471</v>
      </c>
      <c r="H10576" t="s">
        <v>308</v>
      </c>
      <c r="I10576" t="s">
        <v>309</v>
      </c>
      <c r="J10576" t="s">
        <v>264</v>
      </c>
      <c r="L10576" t="s">
        <v>378</v>
      </c>
      <c r="M10576" t="s">
        <v>379</v>
      </c>
      <c r="N10576" t="s">
        <v>487</v>
      </c>
    </row>
    <row r="10577" spans="1:14" hidden="1" x14ac:dyDescent="0.25">
      <c r="A10577" t="s">
        <v>241</v>
      </c>
      <c r="B10577" s="1">
        <v>45626</v>
      </c>
      <c r="C10577" t="s">
        <v>1247</v>
      </c>
      <c r="D10577" t="s">
        <v>1248</v>
      </c>
      <c r="E10577" s="4">
        <v>15715.119999999999</v>
      </c>
      <c r="F10577" t="s">
        <v>567</v>
      </c>
      <c r="G10577" t="s">
        <v>471</v>
      </c>
      <c r="H10577" t="s">
        <v>308</v>
      </c>
      <c r="I10577" t="s">
        <v>309</v>
      </c>
      <c r="J10577" t="s">
        <v>264</v>
      </c>
      <c r="L10577" t="s">
        <v>378</v>
      </c>
      <c r="M10577" t="s">
        <v>379</v>
      </c>
      <c r="N10577" t="s">
        <v>480</v>
      </c>
    </row>
    <row r="10578" spans="1:14" hidden="1" x14ac:dyDescent="0.25">
      <c r="A10578" t="s">
        <v>241</v>
      </c>
      <c r="B10578" s="1">
        <v>45626</v>
      </c>
      <c r="C10578" t="s">
        <v>1249</v>
      </c>
      <c r="D10578" t="s">
        <v>1250</v>
      </c>
      <c r="E10578" s="4">
        <v>11132.119999999999</v>
      </c>
      <c r="F10578" t="s">
        <v>567</v>
      </c>
      <c r="G10578" t="s">
        <v>471</v>
      </c>
      <c r="H10578" t="s">
        <v>308</v>
      </c>
      <c r="I10578" t="s">
        <v>309</v>
      </c>
      <c r="J10578" t="s">
        <v>264</v>
      </c>
      <c r="K10578" t="s">
        <v>1251</v>
      </c>
      <c r="L10578" t="s">
        <v>378</v>
      </c>
      <c r="M10578" t="s">
        <v>379</v>
      </c>
      <c r="N10578" t="s">
        <v>488</v>
      </c>
    </row>
    <row r="10579" spans="1:14" hidden="1" x14ac:dyDescent="0.25">
      <c r="A10579" t="s">
        <v>241</v>
      </c>
      <c r="B10579" s="1">
        <v>45626</v>
      </c>
      <c r="C10579" t="s">
        <v>1242</v>
      </c>
      <c r="D10579" t="s">
        <v>1243</v>
      </c>
      <c r="E10579" s="4">
        <v>17077.98</v>
      </c>
      <c r="F10579" t="s">
        <v>567</v>
      </c>
      <c r="G10579" t="s">
        <v>471</v>
      </c>
      <c r="H10579" t="s">
        <v>308</v>
      </c>
      <c r="I10579" t="s">
        <v>309</v>
      </c>
      <c r="J10579" t="s">
        <v>264</v>
      </c>
      <c r="K10579" t="s">
        <v>1244</v>
      </c>
      <c r="L10579" t="s">
        <v>378</v>
      </c>
      <c r="M10579" t="s">
        <v>379</v>
      </c>
      <c r="N10579" t="s">
        <v>480</v>
      </c>
    </row>
    <row r="10580" spans="1:14" hidden="1" x14ac:dyDescent="0.25">
      <c r="A10580" t="s">
        <v>241</v>
      </c>
      <c r="B10580" s="1">
        <v>45626</v>
      </c>
      <c r="C10580" t="s">
        <v>1314</v>
      </c>
      <c r="D10580" t="s">
        <v>1315</v>
      </c>
      <c r="E10580" s="4">
        <v>1373.65</v>
      </c>
      <c r="F10580" t="s">
        <v>567</v>
      </c>
      <c r="G10580" t="s">
        <v>471</v>
      </c>
      <c r="H10580" t="s">
        <v>308</v>
      </c>
      <c r="I10580" t="s">
        <v>309</v>
      </c>
      <c r="J10580" t="s">
        <v>264</v>
      </c>
      <c r="L10580" t="s">
        <v>378</v>
      </c>
      <c r="M10580" t="s">
        <v>379</v>
      </c>
      <c r="N10580" t="s">
        <v>487</v>
      </c>
    </row>
    <row r="10581" spans="1:14" hidden="1" x14ac:dyDescent="0.25">
      <c r="A10581" t="s">
        <v>241</v>
      </c>
      <c r="B10581" s="1">
        <v>45626</v>
      </c>
      <c r="C10581" t="s">
        <v>830</v>
      </c>
      <c r="D10581" t="s">
        <v>1366</v>
      </c>
      <c r="E10581" s="4">
        <v>14250</v>
      </c>
      <c r="F10581" t="s">
        <v>567</v>
      </c>
      <c r="G10581" t="s">
        <v>471</v>
      </c>
      <c r="H10581" t="s">
        <v>310</v>
      </c>
      <c r="I10581" t="s">
        <v>263</v>
      </c>
      <c r="J10581" t="s">
        <v>262</v>
      </c>
      <c r="L10581" t="s">
        <v>380</v>
      </c>
      <c r="M10581" t="s">
        <v>381</v>
      </c>
      <c r="N10581" t="s">
        <v>487</v>
      </c>
    </row>
    <row r="10582" spans="1:14" hidden="1" x14ac:dyDescent="0.25">
      <c r="A10582" t="s">
        <v>241</v>
      </c>
      <c r="B10582" s="1">
        <v>45626</v>
      </c>
      <c r="C10582" t="s">
        <v>832</v>
      </c>
      <c r="D10582" t="s">
        <v>833</v>
      </c>
      <c r="E10582" s="4">
        <v>11000</v>
      </c>
      <c r="F10582" t="s">
        <v>567</v>
      </c>
      <c r="G10582" t="s">
        <v>471</v>
      </c>
      <c r="H10582" t="s">
        <v>310</v>
      </c>
      <c r="I10582" t="s">
        <v>263</v>
      </c>
      <c r="J10582" t="s">
        <v>262</v>
      </c>
      <c r="L10582" t="s">
        <v>380</v>
      </c>
      <c r="M10582" t="s">
        <v>381</v>
      </c>
      <c r="N10582" t="s">
        <v>487</v>
      </c>
    </row>
    <row r="10583" spans="1:14" hidden="1" x14ac:dyDescent="0.25">
      <c r="A10583" t="s">
        <v>241</v>
      </c>
      <c r="B10583" s="1">
        <v>45626</v>
      </c>
      <c r="C10583" t="s">
        <v>834</v>
      </c>
      <c r="D10583" t="s">
        <v>835</v>
      </c>
      <c r="E10583" s="4">
        <v>10200</v>
      </c>
      <c r="F10583" t="s">
        <v>567</v>
      </c>
      <c r="G10583" t="s">
        <v>471</v>
      </c>
      <c r="H10583" t="s">
        <v>310</v>
      </c>
      <c r="I10583" t="s">
        <v>263</v>
      </c>
      <c r="J10583" t="s">
        <v>262</v>
      </c>
      <c r="L10583" t="s">
        <v>380</v>
      </c>
      <c r="M10583" t="s">
        <v>381</v>
      </c>
      <c r="N10583" t="s">
        <v>487</v>
      </c>
    </row>
    <row r="10584" spans="1:14" hidden="1" x14ac:dyDescent="0.25">
      <c r="A10584" t="s">
        <v>241</v>
      </c>
      <c r="B10584" s="1">
        <v>45626</v>
      </c>
      <c r="C10584" t="s">
        <v>836</v>
      </c>
      <c r="D10584" t="s">
        <v>837</v>
      </c>
      <c r="E10584" s="4">
        <v>1100</v>
      </c>
      <c r="F10584" t="s">
        <v>567</v>
      </c>
      <c r="G10584" t="s">
        <v>471</v>
      </c>
      <c r="H10584" t="s">
        <v>310</v>
      </c>
      <c r="I10584" t="s">
        <v>263</v>
      </c>
      <c r="J10584" t="s">
        <v>262</v>
      </c>
      <c r="L10584" t="s">
        <v>380</v>
      </c>
      <c r="M10584" t="s">
        <v>381</v>
      </c>
      <c r="N10584" t="s">
        <v>487</v>
      </c>
    </row>
    <row r="10585" spans="1:14" hidden="1" x14ac:dyDescent="0.25">
      <c r="A10585" t="s">
        <v>241</v>
      </c>
      <c r="B10585" s="1">
        <v>45626</v>
      </c>
      <c r="C10585" t="s">
        <v>840</v>
      </c>
      <c r="D10585" t="s">
        <v>841</v>
      </c>
      <c r="E10585" s="4">
        <v>9581.94</v>
      </c>
      <c r="F10585" t="s">
        <v>567</v>
      </c>
      <c r="G10585" t="s">
        <v>471</v>
      </c>
      <c r="H10585" t="s">
        <v>310</v>
      </c>
      <c r="I10585" t="s">
        <v>263</v>
      </c>
      <c r="J10585" t="s">
        <v>262</v>
      </c>
      <c r="L10585" t="s">
        <v>380</v>
      </c>
      <c r="M10585" t="s">
        <v>381</v>
      </c>
      <c r="N10585" t="s">
        <v>487</v>
      </c>
    </row>
    <row r="10586" spans="1:14" hidden="1" x14ac:dyDescent="0.25">
      <c r="A10586" t="s">
        <v>241</v>
      </c>
      <c r="B10586" s="1">
        <v>45626</v>
      </c>
      <c r="C10586" t="s">
        <v>842</v>
      </c>
      <c r="D10586" t="s">
        <v>843</v>
      </c>
      <c r="E10586" s="4">
        <v>1100</v>
      </c>
      <c r="F10586" t="s">
        <v>567</v>
      </c>
      <c r="G10586" t="s">
        <v>471</v>
      </c>
      <c r="H10586" t="s">
        <v>310</v>
      </c>
      <c r="I10586" t="s">
        <v>263</v>
      </c>
      <c r="J10586" t="s">
        <v>262</v>
      </c>
      <c r="L10586" t="s">
        <v>380</v>
      </c>
      <c r="M10586" t="s">
        <v>381</v>
      </c>
      <c r="N10586" t="s">
        <v>487</v>
      </c>
    </row>
    <row r="10587" spans="1:14" hidden="1" x14ac:dyDescent="0.25">
      <c r="A10587" t="s">
        <v>241</v>
      </c>
      <c r="B10587" s="1">
        <v>45626</v>
      </c>
      <c r="C10587" t="s">
        <v>844</v>
      </c>
      <c r="D10587" t="s">
        <v>845</v>
      </c>
      <c r="E10587" s="4">
        <v>6802.8799999999992</v>
      </c>
      <c r="F10587" t="s">
        <v>567</v>
      </c>
      <c r="G10587" t="s">
        <v>471</v>
      </c>
      <c r="H10587" t="s">
        <v>310</v>
      </c>
      <c r="I10587" t="s">
        <v>263</v>
      </c>
      <c r="J10587" t="s">
        <v>262</v>
      </c>
      <c r="L10587" t="s">
        <v>380</v>
      </c>
      <c r="M10587" t="s">
        <v>381</v>
      </c>
      <c r="N10587" t="s">
        <v>487</v>
      </c>
    </row>
    <row r="10588" spans="1:14" hidden="1" x14ac:dyDescent="0.25">
      <c r="A10588" t="s">
        <v>241</v>
      </c>
      <c r="B10588" s="1">
        <v>45626</v>
      </c>
      <c r="C10588" t="s">
        <v>857</v>
      </c>
      <c r="D10588" t="s">
        <v>858</v>
      </c>
      <c r="E10588" s="4">
        <v>11413.86</v>
      </c>
      <c r="F10588" t="s">
        <v>567</v>
      </c>
      <c r="G10588" t="s">
        <v>471</v>
      </c>
      <c r="H10588" t="s">
        <v>310</v>
      </c>
      <c r="I10588" t="s">
        <v>263</v>
      </c>
      <c r="J10588" t="s">
        <v>262</v>
      </c>
      <c r="L10588" t="s">
        <v>380</v>
      </c>
      <c r="M10588" t="s">
        <v>381</v>
      </c>
      <c r="N10588" t="s">
        <v>487</v>
      </c>
    </row>
    <row r="10589" spans="1:14" hidden="1" x14ac:dyDescent="0.25">
      <c r="A10589" t="s">
        <v>241</v>
      </c>
      <c r="B10589" s="1">
        <v>45626</v>
      </c>
      <c r="C10589" t="s">
        <v>1254</v>
      </c>
      <c r="D10589" t="s">
        <v>1255</v>
      </c>
      <c r="E10589" s="4">
        <v>9262.5</v>
      </c>
      <c r="F10589" t="s">
        <v>567</v>
      </c>
      <c r="G10589" t="s">
        <v>471</v>
      </c>
      <c r="H10589" t="s">
        <v>310</v>
      </c>
      <c r="I10589" t="s">
        <v>263</v>
      </c>
      <c r="J10589" t="s">
        <v>262</v>
      </c>
      <c r="L10589" t="s">
        <v>380</v>
      </c>
      <c r="M10589" t="s">
        <v>381</v>
      </c>
      <c r="N10589" t="s">
        <v>487</v>
      </c>
    </row>
    <row r="10590" spans="1:14" hidden="1" x14ac:dyDescent="0.25">
      <c r="A10590" t="s">
        <v>241</v>
      </c>
      <c r="B10590" s="1">
        <v>45626</v>
      </c>
      <c r="C10590" t="s">
        <v>1304</v>
      </c>
      <c r="D10590" t="s">
        <v>1305</v>
      </c>
      <c r="E10590" s="4">
        <v>5000</v>
      </c>
      <c r="F10590" t="s">
        <v>567</v>
      </c>
      <c r="G10590" t="s">
        <v>471</v>
      </c>
      <c r="H10590" t="s">
        <v>310</v>
      </c>
      <c r="I10590" t="s">
        <v>263</v>
      </c>
      <c r="J10590" t="s">
        <v>262</v>
      </c>
      <c r="L10590" t="s">
        <v>380</v>
      </c>
      <c r="M10590" t="s">
        <v>381</v>
      </c>
      <c r="N10590" t="s">
        <v>487</v>
      </c>
    </row>
    <row r="10591" spans="1:14" hidden="1" x14ac:dyDescent="0.25">
      <c r="A10591" t="s">
        <v>241</v>
      </c>
      <c r="B10591" s="1">
        <v>45626</v>
      </c>
      <c r="C10591" t="s">
        <v>1306</v>
      </c>
      <c r="D10591" t="s">
        <v>1307</v>
      </c>
      <c r="E10591" s="4">
        <v>750</v>
      </c>
      <c r="F10591" t="s">
        <v>567</v>
      </c>
      <c r="G10591" t="s">
        <v>471</v>
      </c>
      <c r="H10591" t="s">
        <v>310</v>
      </c>
      <c r="I10591" t="s">
        <v>263</v>
      </c>
      <c r="J10591" t="s">
        <v>262</v>
      </c>
      <c r="L10591" t="s">
        <v>380</v>
      </c>
      <c r="M10591" t="s">
        <v>381</v>
      </c>
      <c r="N10591" t="s">
        <v>487</v>
      </c>
    </row>
    <row r="10592" spans="1:14" hidden="1" x14ac:dyDescent="0.25">
      <c r="A10592" t="s">
        <v>241</v>
      </c>
      <c r="B10592" s="1">
        <v>45626</v>
      </c>
      <c r="C10592" t="s">
        <v>1338</v>
      </c>
      <c r="D10592" t="s">
        <v>1339</v>
      </c>
      <c r="E10592" s="4">
        <v>20600</v>
      </c>
      <c r="F10592" t="s">
        <v>567</v>
      </c>
      <c r="G10592" t="s">
        <v>471</v>
      </c>
      <c r="H10592" t="s">
        <v>310</v>
      </c>
      <c r="I10592" t="s">
        <v>263</v>
      </c>
      <c r="J10592" t="s">
        <v>262</v>
      </c>
      <c r="L10592" t="s">
        <v>380</v>
      </c>
      <c r="M10592" t="s">
        <v>381</v>
      </c>
      <c r="N10592" t="s">
        <v>487</v>
      </c>
    </row>
    <row r="10593" spans="1:14" hidden="1" x14ac:dyDescent="0.25">
      <c r="A10593" t="s">
        <v>241</v>
      </c>
      <c r="B10593" s="1">
        <v>45626</v>
      </c>
      <c r="C10593" t="s">
        <v>1348</v>
      </c>
      <c r="D10593" t="s">
        <v>1349</v>
      </c>
      <c r="E10593" s="4">
        <v>13700</v>
      </c>
      <c r="F10593" t="s">
        <v>567</v>
      </c>
      <c r="G10593" t="s">
        <v>471</v>
      </c>
      <c r="H10593" t="s">
        <v>310</v>
      </c>
      <c r="I10593" t="s">
        <v>263</v>
      </c>
      <c r="J10593" t="s">
        <v>262</v>
      </c>
      <c r="L10593" t="s">
        <v>380</v>
      </c>
      <c r="M10593" t="s">
        <v>381</v>
      </c>
      <c r="N10593" t="s">
        <v>487</v>
      </c>
    </row>
    <row r="10594" spans="1:14" hidden="1" x14ac:dyDescent="0.25">
      <c r="A10594" t="s">
        <v>241</v>
      </c>
      <c r="B10594" s="1">
        <v>45626</v>
      </c>
      <c r="C10594" t="s">
        <v>861</v>
      </c>
      <c r="D10594" t="s">
        <v>862</v>
      </c>
      <c r="E10594" s="4">
        <v>27500</v>
      </c>
      <c r="F10594" t="s">
        <v>567</v>
      </c>
      <c r="G10594" t="s">
        <v>471</v>
      </c>
      <c r="H10594" t="s">
        <v>311</v>
      </c>
      <c r="I10594" t="s">
        <v>312</v>
      </c>
      <c r="J10594" t="s">
        <v>264</v>
      </c>
      <c r="L10594" t="s">
        <v>380</v>
      </c>
      <c r="M10594" t="s">
        <v>381</v>
      </c>
      <c r="N10594" t="s">
        <v>487</v>
      </c>
    </row>
    <row r="10595" spans="1:14" hidden="1" x14ac:dyDescent="0.25">
      <c r="A10595" t="s">
        <v>241</v>
      </c>
      <c r="B10595" s="1">
        <v>45626</v>
      </c>
      <c r="C10595" t="s">
        <v>867</v>
      </c>
      <c r="D10595" t="s">
        <v>868</v>
      </c>
      <c r="E10595" s="4">
        <v>28326.349999999995</v>
      </c>
      <c r="F10595" t="s">
        <v>567</v>
      </c>
      <c r="G10595" t="s">
        <v>471</v>
      </c>
      <c r="H10595" t="s">
        <v>311</v>
      </c>
      <c r="I10595" t="s">
        <v>312</v>
      </c>
      <c r="J10595" t="s">
        <v>264</v>
      </c>
      <c r="L10595" t="s">
        <v>380</v>
      </c>
      <c r="M10595" t="s">
        <v>381</v>
      </c>
      <c r="N10595" t="s">
        <v>487</v>
      </c>
    </row>
    <row r="10596" spans="1:14" hidden="1" x14ac:dyDescent="0.25">
      <c r="A10596" t="s">
        <v>241</v>
      </c>
      <c r="B10596" s="1">
        <v>45626</v>
      </c>
      <c r="C10596" t="s">
        <v>869</v>
      </c>
      <c r="D10596" t="s">
        <v>870</v>
      </c>
      <c r="E10596" s="4">
        <v>19171.190000000002</v>
      </c>
      <c r="F10596" t="s">
        <v>567</v>
      </c>
      <c r="G10596" t="s">
        <v>471</v>
      </c>
      <c r="H10596" t="s">
        <v>311</v>
      </c>
      <c r="I10596" t="s">
        <v>312</v>
      </c>
      <c r="J10596" t="s">
        <v>264</v>
      </c>
      <c r="L10596" t="s">
        <v>380</v>
      </c>
      <c r="M10596" t="s">
        <v>381</v>
      </c>
      <c r="N10596" t="s">
        <v>487</v>
      </c>
    </row>
    <row r="10597" spans="1:14" hidden="1" x14ac:dyDescent="0.25">
      <c r="A10597" t="s">
        <v>241</v>
      </c>
      <c r="B10597" s="1">
        <v>45626</v>
      </c>
      <c r="C10597" t="s">
        <v>1332</v>
      </c>
      <c r="D10597" t="s">
        <v>1333</v>
      </c>
      <c r="E10597" s="4">
        <v>13432.87</v>
      </c>
      <c r="F10597" t="s">
        <v>567</v>
      </c>
      <c r="G10597" t="s">
        <v>471</v>
      </c>
      <c r="H10597" t="s">
        <v>311</v>
      </c>
      <c r="I10597" t="s">
        <v>312</v>
      </c>
      <c r="J10597" t="s">
        <v>264</v>
      </c>
      <c r="L10597" t="s">
        <v>380</v>
      </c>
      <c r="M10597" t="s">
        <v>381</v>
      </c>
      <c r="N10597" t="s">
        <v>482</v>
      </c>
    </row>
    <row r="10598" spans="1:14" hidden="1" x14ac:dyDescent="0.25">
      <c r="A10598" t="s">
        <v>241</v>
      </c>
      <c r="B10598" s="1">
        <v>45626</v>
      </c>
      <c r="C10598" t="s">
        <v>911</v>
      </c>
      <c r="D10598" t="s">
        <v>912</v>
      </c>
      <c r="E10598" s="4">
        <v>13805.3</v>
      </c>
      <c r="F10598" t="s">
        <v>567</v>
      </c>
      <c r="G10598" t="s">
        <v>471</v>
      </c>
      <c r="H10598" t="s">
        <v>313</v>
      </c>
      <c r="I10598" t="s">
        <v>314</v>
      </c>
      <c r="J10598" t="s">
        <v>268</v>
      </c>
      <c r="L10598" t="s">
        <v>384</v>
      </c>
      <c r="M10598" t="s">
        <v>385</v>
      </c>
      <c r="N10598" t="s">
        <v>489</v>
      </c>
    </row>
    <row r="10599" spans="1:14" hidden="1" x14ac:dyDescent="0.25">
      <c r="A10599" t="s">
        <v>241</v>
      </c>
      <c r="B10599" s="1">
        <v>45626</v>
      </c>
      <c r="C10599" t="s">
        <v>919</v>
      </c>
      <c r="D10599" t="s">
        <v>920</v>
      </c>
      <c r="E10599" s="4">
        <v>4350.2800000000007</v>
      </c>
      <c r="F10599" t="s">
        <v>567</v>
      </c>
      <c r="G10599" t="s">
        <v>471</v>
      </c>
      <c r="H10599" t="s">
        <v>313</v>
      </c>
      <c r="I10599" t="s">
        <v>314</v>
      </c>
      <c r="J10599" t="s">
        <v>268</v>
      </c>
      <c r="L10599" t="s">
        <v>384</v>
      </c>
      <c r="M10599" t="s">
        <v>385</v>
      </c>
      <c r="N10599" t="s">
        <v>489</v>
      </c>
    </row>
    <row r="10600" spans="1:14" hidden="1" x14ac:dyDescent="0.25">
      <c r="A10600" t="s">
        <v>241</v>
      </c>
      <c r="B10600" s="1">
        <v>45626</v>
      </c>
      <c r="C10600" t="s">
        <v>924</v>
      </c>
      <c r="D10600" t="s">
        <v>925</v>
      </c>
      <c r="E10600" s="4">
        <v>32879.440000000002</v>
      </c>
      <c r="F10600" t="s">
        <v>567</v>
      </c>
      <c r="G10600" t="s">
        <v>471</v>
      </c>
      <c r="H10600" t="s">
        <v>303</v>
      </c>
      <c r="I10600" t="s">
        <v>304</v>
      </c>
      <c r="J10600" t="s">
        <v>268</v>
      </c>
      <c r="L10600" t="s">
        <v>384</v>
      </c>
      <c r="M10600" t="s">
        <v>385</v>
      </c>
      <c r="N10600" t="s">
        <v>489</v>
      </c>
    </row>
    <row r="10601" spans="1:14" hidden="1" x14ac:dyDescent="0.25">
      <c r="A10601" t="s">
        <v>241</v>
      </c>
      <c r="B10601" s="1">
        <v>45626</v>
      </c>
      <c r="C10601" t="s">
        <v>927</v>
      </c>
      <c r="D10601" t="s">
        <v>928</v>
      </c>
      <c r="E10601" s="4">
        <v>10099.297</v>
      </c>
      <c r="F10601" t="s">
        <v>567</v>
      </c>
      <c r="G10601" t="s">
        <v>471</v>
      </c>
      <c r="H10601" t="s">
        <v>313</v>
      </c>
      <c r="I10601" t="s">
        <v>314</v>
      </c>
      <c r="J10601" t="s">
        <v>268</v>
      </c>
      <c r="L10601" t="s">
        <v>384</v>
      </c>
      <c r="M10601" t="s">
        <v>385</v>
      </c>
      <c r="N10601" t="s">
        <v>489</v>
      </c>
    </row>
    <row r="10602" spans="1:14" hidden="1" x14ac:dyDescent="0.25">
      <c r="A10602" t="s">
        <v>241</v>
      </c>
      <c r="B10602" s="1">
        <v>45626</v>
      </c>
      <c r="C10602" t="s">
        <v>931</v>
      </c>
      <c r="D10602" t="s">
        <v>932</v>
      </c>
      <c r="E10602" s="4">
        <v>12541.48</v>
      </c>
      <c r="F10602" t="s">
        <v>567</v>
      </c>
      <c r="G10602" t="s">
        <v>471</v>
      </c>
      <c r="H10602" t="s">
        <v>303</v>
      </c>
      <c r="I10602" t="s">
        <v>304</v>
      </c>
      <c r="J10602" t="s">
        <v>268</v>
      </c>
      <c r="L10602" t="s">
        <v>384</v>
      </c>
      <c r="M10602" t="s">
        <v>385</v>
      </c>
      <c r="N10602" t="s">
        <v>489</v>
      </c>
    </row>
    <row r="10603" spans="1:14" hidden="1" x14ac:dyDescent="0.25">
      <c r="A10603" t="s">
        <v>241</v>
      </c>
      <c r="B10603" s="1">
        <v>45626</v>
      </c>
      <c r="C10603" t="s">
        <v>935</v>
      </c>
      <c r="D10603" t="s">
        <v>936</v>
      </c>
      <c r="E10603" s="4">
        <v>19083.789999999997</v>
      </c>
      <c r="F10603" t="s">
        <v>567</v>
      </c>
      <c r="G10603" t="s">
        <v>471</v>
      </c>
      <c r="H10603" t="s">
        <v>303</v>
      </c>
      <c r="I10603" t="s">
        <v>304</v>
      </c>
      <c r="J10603" t="s">
        <v>268</v>
      </c>
      <c r="L10603" t="s">
        <v>384</v>
      </c>
      <c r="M10603" t="s">
        <v>385</v>
      </c>
      <c r="N10603" t="s">
        <v>489</v>
      </c>
    </row>
    <row r="10604" spans="1:14" hidden="1" x14ac:dyDescent="0.25">
      <c r="A10604" t="s">
        <v>241</v>
      </c>
      <c r="B10604" s="1">
        <v>45626</v>
      </c>
      <c r="C10604" t="s">
        <v>938</v>
      </c>
      <c r="D10604" t="s">
        <v>939</v>
      </c>
      <c r="E10604" s="4">
        <v>5022.0500000000011</v>
      </c>
      <c r="F10604" t="s">
        <v>567</v>
      </c>
      <c r="G10604" t="s">
        <v>471</v>
      </c>
      <c r="H10604" t="s">
        <v>313</v>
      </c>
      <c r="I10604" t="s">
        <v>314</v>
      </c>
      <c r="J10604" t="s">
        <v>268</v>
      </c>
      <c r="L10604" t="s">
        <v>384</v>
      </c>
      <c r="M10604" t="s">
        <v>385</v>
      </c>
      <c r="N10604" t="s">
        <v>489</v>
      </c>
    </row>
    <row r="10605" spans="1:14" hidden="1" x14ac:dyDescent="0.25">
      <c r="A10605" t="s">
        <v>241</v>
      </c>
      <c r="B10605" s="1">
        <v>45626</v>
      </c>
      <c r="C10605" t="s">
        <v>942</v>
      </c>
      <c r="D10605" t="s">
        <v>943</v>
      </c>
      <c r="E10605" s="4">
        <v>1176.5616000000002</v>
      </c>
      <c r="F10605" t="s">
        <v>567</v>
      </c>
      <c r="G10605" t="s">
        <v>471</v>
      </c>
      <c r="H10605" t="s">
        <v>313</v>
      </c>
      <c r="I10605" t="s">
        <v>314</v>
      </c>
      <c r="J10605" t="s">
        <v>268</v>
      </c>
      <c r="L10605" t="s">
        <v>384</v>
      </c>
      <c r="M10605" t="s">
        <v>385</v>
      </c>
      <c r="N10605" t="s">
        <v>489</v>
      </c>
    </row>
    <row r="10606" spans="1:14" hidden="1" x14ac:dyDescent="0.25">
      <c r="A10606" t="s">
        <v>241</v>
      </c>
      <c r="B10606" s="1">
        <v>45626</v>
      </c>
      <c r="C10606" t="s">
        <v>948</v>
      </c>
      <c r="D10606" t="s">
        <v>949</v>
      </c>
      <c r="E10606" s="4">
        <v>138.25</v>
      </c>
      <c r="F10606" t="s">
        <v>567</v>
      </c>
      <c r="G10606" t="s">
        <v>471</v>
      </c>
      <c r="H10606" t="s">
        <v>303</v>
      </c>
      <c r="I10606" t="s">
        <v>304</v>
      </c>
      <c r="J10606" t="s">
        <v>268</v>
      </c>
      <c r="L10606" t="s">
        <v>384</v>
      </c>
      <c r="M10606" t="s">
        <v>385</v>
      </c>
      <c r="N10606" t="s">
        <v>489</v>
      </c>
    </row>
    <row r="10607" spans="1:14" hidden="1" x14ac:dyDescent="0.25">
      <c r="A10607" t="s">
        <v>241</v>
      </c>
      <c r="B10607" s="1">
        <v>45626</v>
      </c>
      <c r="C10607" t="s">
        <v>952</v>
      </c>
      <c r="D10607" t="s">
        <v>953</v>
      </c>
      <c r="E10607" s="4">
        <v>289035</v>
      </c>
      <c r="F10607" t="s">
        <v>567</v>
      </c>
      <c r="G10607" t="s">
        <v>471</v>
      </c>
      <c r="H10607" t="s">
        <v>246</v>
      </c>
      <c r="I10607" t="s">
        <v>247</v>
      </c>
      <c r="J10607" t="s">
        <v>246</v>
      </c>
      <c r="L10607" t="s">
        <v>370</v>
      </c>
      <c r="M10607" t="s">
        <v>371</v>
      </c>
      <c r="N10607" t="s">
        <v>482</v>
      </c>
    </row>
    <row r="10608" spans="1:14" hidden="1" x14ac:dyDescent="0.25">
      <c r="A10608" t="s">
        <v>241</v>
      </c>
      <c r="B10608" s="1">
        <v>45626</v>
      </c>
      <c r="C10608" t="s">
        <v>955</v>
      </c>
      <c r="D10608" t="s">
        <v>956</v>
      </c>
      <c r="E10608" s="4">
        <v>279094</v>
      </c>
      <c r="F10608" t="s">
        <v>567</v>
      </c>
      <c r="G10608" t="s">
        <v>471</v>
      </c>
      <c r="H10608" t="s">
        <v>293</v>
      </c>
      <c r="I10608" t="s">
        <v>294</v>
      </c>
      <c r="J10608" t="s">
        <v>251</v>
      </c>
      <c r="L10608" t="s">
        <v>386</v>
      </c>
      <c r="M10608" t="s">
        <v>387</v>
      </c>
      <c r="N10608" t="s">
        <v>482</v>
      </c>
    </row>
    <row r="10609" spans="1:14" hidden="1" x14ac:dyDescent="0.25">
      <c r="A10609" t="s">
        <v>241</v>
      </c>
      <c r="B10609" s="1">
        <v>45626</v>
      </c>
      <c r="C10609" t="s">
        <v>961</v>
      </c>
      <c r="D10609" t="s">
        <v>962</v>
      </c>
      <c r="E10609" s="4">
        <v>10571.53</v>
      </c>
      <c r="F10609" t="s">
        <v>567</v>
      </c>
      <c r="G10609" t="s">
        <v>471</v>
      </c>
      <c r="H10609" t="s">
        <v>311</v>
      </c>
      <c r="I10609" t="s">
        <v>312</v>
      </c>
      <c r="J10609" t="s">
        <v>264</v>
      </c>
      <c r="L10609" t="s">
        <v>390</v>
      </c>
      <c r="M10609" t="s">
        <v>391</v>
      </c>
      <c r="N10609" t="s">
        <v>487</v>
      </c>
    </row>
    <row r="10610" spans="1:14" hidden="1" x14ac:dyDescent="0.25">
      <c r="A10610" t="s">
        <v>241</v>
      </c>
      <c r="B10610" s="1">
        <v>45626</v>
      </c>
      <c r="C10610" t="s">
        <v>963</v>
      </c>
      <c r="D10610" t="s">
        <v>964</v>
      </c>
      <c r="E10610" s="4">
        <v>5805</v>
      </c>
      <c r="F10610" t="s">
        <v>567</v>
      </c>
      <c r="G10610" t="s">
        <v>471</v>
      </c>
      <c r="H10610" t="s">
        <v>311</v>
      </c>
      <c r="I10610" t="s">
        <v>312</v>
      </c>
      <c r="J10610" t="s">
        <v>264</v>
      </c>
      <c r="L10610" t="s">
        <v>390</v>
      </c>
      <c r="M10610" t="s">
        <v>391</v>
      </c>
      <c r="N10610" t="s">
        <v>487</v>
      </c>
    </row>
    <row r="10611" spans="1:14" hidden="1" x14ac:dyDescent="0.25">
      <c r="A10611" t="s">
        <v>241</v>
      </c>
      <c r="B10611" s="1">
        <v>45626</v>
      </c>
      <c r="C10611" t="s">
        <v>967</v>
      </c>
      <c r="D10611" t="s">
        <v>968</v>
      </c>
      <c r="E10611" s="4">
        <v>23.499999999999957</v>
      </c>
      <c r="F10611" t="s">
        <v>567</v>
      </c>
      <c r="G10611" t="s">
        <v>471</v>
      </c>
      <c r="H10611" t="s">
        <v>311</v>
      </c>
      <c r="I10611" t="s">
        <v>312</v>
      </c>
      <c r="J10611" t="s">
        <v>264</v>
      </c>
      <c r="L10611" t="s">
        <v>390</v>
      </c>
      <c r="M10611" t="s">
        <v>391</v>
      </c>
      <c r="N10611" t="s">
        <v>487</v>
      </c>
    </row>
    <row r="10612" spans="1:14" hidden="1" x14ac:dyDescent="0.25">
      <c r="A10612" t="s">
        <v>241</v>
      </c>
      <c r="B10612" s="1">
        <v>45626</v>
      </c>
      <c r="C10612" t="s">
        <v>971</v>
      </c>
      <c r="D10612" t="s">
        <v>972</v>
      </c>
      <c r="E10612" s="4">
        <v>2591.29</v>
      </c>
      <c r="F10612" t="s">
        <v>567</v>
      </c>
      <c r="G10612" t="s">
        <v>471</v>
      </c>
      <c r="H10612" t="s">
        <v>311</v>
      </c>
      <c r="I10612" t="s">
        <v>312</v>
      </c>
      <c r="J10612" t="s">
        <v>264</v>
      </c>
      <c r="L10612" t="s">
        <v>390</v>
      </c>
      <c r="M10612" t="s">
        <v>391</v>
      </c>
      <c r="N10612" t="s">
        <v>487</v>
      </c>
    </row>
    <row r="10613" spans="1:14" hidden="1" x14ac:dyDescent="0.25">
      <c r="A10613" t="s">
        <v>241</v>
      </c>
      <c r="B10613" s="1">
        <v>45626</v>
      </c>
      <c r="C10613" t="s">
        <v>973</v>
      </c>
      <c r="D10613" t="s">
        <v>974</v>
      </c>
      <c r="E10613" s="4">
        <v>5740</v>
      </c>
      <c r="F10613" t="s">
        <v>567</v>
      </c>
      <c r="G10613" t="s">
        <v>471</v>
      </c>
      <c r="H10613" t="s">
        <v>311</v>
      </c>
      <c r="I10613" t="s">
        <v>312</v>
      </c>
      <c r="J10613" t="s">
        <v>264</v>
      </c>
      <c r="L10613" t="s">
        <v>390</v>
      </c>
      <c r="M10613" t="s">
        <v>391</v>
      </c>
      <c r="N10613" t="s">
        <v>487</v>
      </c>
    </row>
    <row r="10614" spans="1:14" hidden="1" x14ac:dyDescent="0.25">
      <c r="A10614" t="s">
        <v>241</v>
      </c>
      <c r="B10614" s="1">
        <v>45626</v>
      </c>
      <c r="C10614" t="s">
        <v>977</v>
      </c>
      <c r="D10614" t="s">
        <v>978</v>
      </c>
      <c r="E10614" s="4">
        <v>315.56000000000006</v>
      </c>
      <c r="F10614" t="s">
        <v>567</v>
      </c>
      <c r="G10614" t="s">
        <v>471</v>
      </c>
      <c r="H10614" t="s">
        <v>311</v>
      </c>
      <c r="I10614" t="s">
        <v>312</v>
      </c>
      <c r="J10614" t="s">
        <v>264</v>
      </c>
      <c r="L10614" t="s">
        <v>390</v>
      </c>
      <c r="M10614" t="s">
        <v>391</v>
      </c>
      <c r="N10614" t="s">
        <v>487</v>
      </c>
    </row>
    <row r="10615" spans="1:14" hidden="1" x14ac:dyDescent="0.25">
      <c r="A10615" t="s">
        <v>241</v>
      </c>
      <c r="B10615" s="1">
        <v>45626</v>
      </c>
      <c r="C10615" t="s">
        <v>981</v>
      </c>
      <c r="D10615" t="s">
        <v>982</v>
      </c>
      <c r="E10615" s="4">
        <v>1943</v>
      </c>
      <c r="F10615" t="s">
        <v>567</v>
      </c>
      <c r="G10615" t="s">
        <v>471</v>
      </c>
      <c r="H10615" t="s">
        <v>311</v>
      </c>
      <c r="I10615" t="s">
        <v>312</v>
      </c>
      <c r="J10615" t="s">
        <v>264</v>
      </c>
      <c r="L10615" t="s">
        <v>390</v>
      </c>
      <c r="M10615" t="s">
        <v>391</v>
      </c>
      <c r="N10615" t="s">
        <v>487</v>
      </c>
    </row>
    <row r="10616" spans="1:14" hidden="1" x14ac:dyDescent="0.25">
      <c r="A10616" t="s">
        <v>241</v>
      </c>
      <c r="B10616" s="1">
        <v>45626</v>
      </c>
      <c r="C10616" t="s">
        <v>989</v>
      </c>
      <c r="D10616" t="s">
        <v>990</v>
      </c>
      <c r="E10616" s="4">
        <v>1552.13</v>
      </c>
      <c r="F10616" t="s">
        <v>567</v>
      </c>
      <c r="G10616" t="s">
        <v>471</v>
      </c>
      <c r="H10616" t="s">
        <v>317</v>
      </c>
      <c r="I10616" t="s">
        <v>318</v>
      </c>
      <c r="J10616" t="s">
        <v>276</v>
      </c>
      <c r="L10616" t="s">
        <v>390</v>
      </c>
      <c r="M10616" t="s">
        <v>391</v>
      </c>
      <c r="N10616" t="s">
        <v>487</v>
      </c>
    </row>
    <row r="10617" spans="1:14" hidden="1" x14ac:dyDescent="0.25">
      <c r="A10617" t="s">
        <v>241</v>
      </c>
      <c r="B10617" s="1">
        <v>45626</v>
      </c>
      <c r="C10617" t="s">
        <v>1160</v>
      </c>
      <c r="D10617" t="s">
        <v>1161</v>
      </c>
      <c r="E10617" s="4">
        <v>2781.67</v>
      </c>
      <c r="F10617" t="s">
        <v>567</v>
      </c>
      <c r="G10617" t="s">
        <v>471</v>
      </c>
      <c r="H10617" t="s">
        <v>311</v>
      </c>
      <c r="I10617" t="s">
        <v>312</v>
      </c>
      <c r="J10617" t="s">
        <v>264</v>
      </c>
      <c r="L10617" t="s">
        <v>390</v>
      </c>
      <c r="M10617" t="s">
        <v>391</v>
      </c>
      <c r="N10617" t="s">
        <v>487</v>
      </c>
    </row>
    <row r="10618" spans="1:14" hidden="1" x14ac:dyDescent="0.25">
      <c r="A10618" t="s">
        <v>241</v>
      </c>
      <c r="B10618" s="1">
        <v>45626</v>
      </c>
      <c r="C10618" t="s">
        <v>991</v>
      </c>
      <c r="D10618" t="s">
        <v>992</v>
      </c>
      <c r="E10618" s="4">
        <v>23.5</v>
      </c>
      <c r="F10618" t="s">
        <v>567</v>
      </c>
      <c r="G10618" t="s">
        <v>471</v>
      </c>
      <c r="H10618" t="s">
        <v>311</v>
      </c>
      <c r="I10618" t="s">
        <v>312</v>
      </c>
      <c r="J10618" t="s">
        <v>264</v>
      </c>
      <c r="L10618" t="s">
        <v>390</v>
      </c>
      <c r="M10618" t="s">
        <v>391</v>
      </c>
      <c r="N10618" t="s">
        <v>487</v>
      </c>
    </row>
    <row r="10619" spans="1:14" hidden="1" x14ac:dyDescent="0.25">
      <c r="A10619" t="s">
        <v>241</v>
      </c>
      <c r="B10619" s="1">
        <v>45626</v>
      </c>
      <c r="C10619" t="s">
        <v>993</v>
      </c>
      <c r="D10619" t="s">
        <v>994</v>
      </c>
      <c r="E10619" s="4">
        <v>1209.1199999999999</v>
      </c>
      <c r="F10619" t="s">
        <v>567</v>
      </c>
      <c r="G10619" t="s">
        <v>471</v>
      </c>
      <c r="H10619" t="s">
        <v>311</v>
      </c>
      <c r="I10619" t="s">
        <v>312</v>
      </c>
      <c r="J10619" t="s">
        <v>264</v>
      </c>
      <c r="L10619" t="s">
        <v>390</v>
      </c>
      <c r="M10619" t="s">
        <v>391</v>
      </c>
      <c r="N10619" t="s">
        <v>487</v>
      </c>
    </row>
    <row r="10620" spans="1:14" hidden="1" x14ac:dyDescent="0.25">
      <c r="A10620" t="s">
        <v>241</v>
      </c>
      <c r="B10620" s="1">
        <v>45626</v>
      </c>
      <c r="C10620" t="s">
        <v>997</v>
      </c>
      <c r="D10620" t="s">
        <v>998</v>
      </c>
      <c r="E10620" s="4">
        <v>294.89</v>
      </c>
      <c r="F10620" t="s">
        <v>567</v>
      </c>
      <c r="G10620" t="s">
        <v>471</v>
      </c>
      <c r="H10620" t="s">
        <v>311</v>
      </c>
      <c r="I10620" t="s">
        <v>312</v>
      </c>
      <c r="J10620" t="s">
        <v>264</v>
      </c>
      <c r="L10620" t="s">
        <v>390</v>
      </c>
      <c r="M10620" t="s">
        <v>391</v>
      </c>
      <c r="N10620" t="s">
        <v>477</v>
      </c>
    </row>
    <row r="10621" spans="1:14" hidden="1" x14ac:dyDescent="0.25">
      <c r="A10621" t="s">
        <v>241</v>
      </c>
      <c r="B10621" s="1">
        <v>45626</v>
      </c>
      <c r="C10621" t="s">
        <v>1001</v>
      </c>
      <c r="D10621" t="s">
        <v>1002</v>
      </c>
      <c r="E10621" s="4">
        <v>30.579999999999927</v>
      </c>
      <c r="F10621" t="s">
        <v>567</v>
      </c>
      <c r="G10621" t="s">
        <v>471</v>
      </c>
      <c r="H10621" t="s">
        <v>311</v>
      </c>
      <c r="I10621" t="s">
        <v>312</v>
      </c>
      <c r="J10621" t="s">
        <v>264</v>
      </c>
      <c r="L10621" t="s">
        <v>390</v>
      </c>
      <c r="M10621" t="s">
        <v>391</v>
      </c>
      <c r="N10621" t="s">
        <v>487</v>
      </c>
    </row>
    <row r="10622" spans="1:14" hidden="1" x14ac:dyDescent="0.25">
      <c r="A10622" t="s">
        <v>241</v>
      </c>
      <c r="B10622" s="1">
        <v>45626</v>
      </c>
      <c r="C10622" t="s">
        <v>1005</v>
      </c>
      <c r="D10622" t="s">
        <v>1006</v>
      </c>
      <c r="E10622" s="4">
        <v>1.8749999999961229</v>
      </c>
      <c r="F10622" t="s">
        <v>567</v>
      </c>
      <c r="G10622" t="s">
        <v>471</v>
      </c>
      <c r="H10622" t="s">
        <v>311</v>
      </c>
      <c r="I10622" t="s">
        <v>312</v>
      </c>
      <c r="J10622" t="s">
        <v>264</v>
      </c>
      <c r="L10622" t="s">
        <v>390</v>
      </c>
      <c r="M10622" t="s">
        <v>391</v>
      </c>
      <c r="N10622" t="s">
        <v>487</v>
      </c>
    </row>
    <row r="10623" spans="1:14" hidden="1" x14ac:dyDescent="0.25">
      <c r="A10623" t="s">
        <v>241</v>
      </c>
      <c r="B10623" s="1">
        <v>45626</v>
      </c>
      <c r="C10623" t="s">
        <v>1007</v>
      </c>
      <c r="D10623" t="s">
        <v>1008</v>
      </c>
      <c r="E10623" s="4">
        <v>16194.689999999999</v>
      </c>
      <c r="F10623" t="s">
        <v>567</v>
      </c>
      <c r="G10623" t="s">
        <v>471</v>
      </c>
      <c r="H10623" t="s">
        <v>317</v>
      </c>
      <c r="I10623" t="s">
        <v>318</v>
      </c>
      <c r="J10623" t="s">
        <v>276</v>
      </c>
      <c r="L10623" t="s">
        <v>390</v>
      </c>
      <c r="M10623" t="s">
        <v>391</v>
      </c>
      <c r="N10623" t="s">
        <v>487</v>
      </c>
    </row>
    <row r="10624" spans="1:14" hidden="1" x14ac:dyDescent="0.25">
      <c r="A10624" t="s">
        <v>241</v>
      </c>
      <c r="B10624" s="1">
        <v>45626</v>
      </c>
      <c r="C10624" t="s">
        <v>1013</v>
      </c>
      <c r="D10624" t="s">
        <v>1014</v>
      </c>
      <c r="E10624" s="4">
        <v>1320.06</v>
      </c>
      <c r="F10624" t="s">
        <v>567</v>
      </c>
      <c r="G10624" t="s">
        <v>471</v>
      </c>
      <c r="H10624" t="s">
        <v>311</v>
      </c>
      <c r="I10624" t="s">
        <v>312</v>
      </c>
      <c r="J10624" t="s">
        <v>264</v>
      </c>
      <c r="L10624" t="s">
        <v>390</v>
      </c>
      <c r="M10624" t="s">
        <v>391</v>
      </c>
      <c r="N10624" t="s">
        <v>480</v>
      </c>
    </row>
    <row r="10625" spans="1:14" hidden="1" x14ac:dyDescent="0.25">
      <c r="A10625" t="s">
        <v>241</v>
      </c>
      <c r="B10625" s="1">
        <v>45626</v>
      </c>
      <c r="C10625" t="s">
        <v>1162</v>
      </c>
      <c r="D10625" t="s">
        <v>1163</v>
      </c>
      <c r="E10625" s="4">
        <v>1479.84</v>
      </c>
      <c r="F10625" t="s">
        <v>567</v>
      </c>
      <c r="G10625" t="s">
        <v>471</v>
      </c>
      <c r="H10625" t="s">
        <v>311</v>
      </c>
      <c r="I10625" t="s">
        <v>312</v>
      </c>
      <c r="J10625" t="s">
        <v>264</v>
      </c>
      <c r="L10625" t="s">
        <v>390</v>
      </c>
      <c r="M10625" t="s">
        <v>391</v>
      </c>
      <c r="N10625" t="s">
        <v>477</v>
      </c>
    </row>
    <row r="10626" spans="1:14" hidden="1" x14ac:dyDescent="0.25">
      <c r="A10626" t="s">
        <v>241</v>
      </c>
      <c r="B10626" s="1">
        <v>45626</v>
      </c>
      <c r="C10626" t="s">
        <v>1164</v>
      </c>
      <c r="D10626" t="s">
        <v>1165</v>
      </c>
      <c r="E10626" s="4">
        <v>7316</v>
      </c>
      <c r="F10626" t="s">
        <v>567</v>
      </c>
      <c r="G10626" t="s">
        <v>471</v>
      </c>
      <c r="H10626" t="s">
        <v>317</v>
      </c>
      <c r="I10626" t="s">
        <v>318</v>
      </c>
      <c r="J10626" t="s">
        <v>276</v>
      </c>
      <c r="L10626" t="s">
        <v>390</v>
      </c>
      <c r="M10626" t="s">
        <v>391</v>
      </c>
      <c r="N10626" t="s">
        <v>489</v>
      </c>
    </row>
    <row r="10627" spans="1:14" hidden="1" x14ac:dyDescent="0.25">
      <c r="A10627" t="s">
        <v>241</v>
      </c>
      <c r="B10627" s="1">
        <v>45626</v>
      </c>
      <c r="C10627" t="s">
        <v>1264</v>
      </c>
      <c r="D10627" t="s">
        <v>1265</v>
      </c>
      <c r="E10627" s="4">
        <v>1502</v>
      </c>
      <c r="F10627" t="s">
        <v>567</v>
      </c>
      <c r="G10627" t="s">
        <v>471</v>
      </c>
      <c r="H10627" t="s">
        <v>317</v>
      </c>
      <c r="I10627" t="s">
        <v>318</v>
      </c>
      <c r="J10627" t="s">
        <v>276</v>
      </c>
      <c r="L10627" t="s">
        <v>390</v>
      </c>
      <c r="M10627" t="s">
        <v>391</v>
      </c>
      <c r="N10627" t="s">
        <v>489</v>
      </c>
    </row>
    <row r="10628" spans="1:14" hidden="1" x14ac:dyDescent="0.25">
      <c r="A10628" t="s">
        <v>241</v>
      </c>
      <c r="B10628" s="1">
        <v>45626</v>
      </c>
      <c r="C10628" t="s">
        <v>1285</v>
      </c>
      <c r="D10628" t="s">
        <v>1286</v>
      </c>
      <c r="E10628" s="4">
        <v>10090.75</v>
      </c>
      <c r="F10628" t="s">
        <v>567</v>
      </c>
      <c r="G10628" t="s">
        <v>471</v>
      </c>
      <c r="H10628" t="s">
        <v>316</v>
      </c>
      <c r="I10628" t="s">
        <v>275</v>
      </c>
      <c r="J10628" t="s">
        <v>274</v>
      </c>
      <c r="L10628" t="s">
        <v>400</v>
      </c>
      <c r="M10628" t="s">
        <v>401</v>
      </c>
      <c r="N10628" t="s">
        <v>489</v>
      </c>
    </row>
    <row r="10629" spans="1:14" hidden="1" x14ac:dyDescent="0.25">
      <c r="A10629" t="s">
        <v>241</v>
      </c>
      <c r="B10629" s="1">
        <v>45626</v>
      </c>
      <c r="C10629" t="s">
        <v>1017</v>
      </c>
      <c r="D10629" t="s">
        <v>1018</v>
      </c>
      <c r="E10629" s="4">
        <v>432.05</v>
      </c>
      <c r="F10629" t="s">
        <v>567</v>
      </c>
      <c r="G10629" t="s">
        <v>471</v>
      </c>
      <c r="H10629" t="s">
        <v>316</v>
      </c>
      <c r="I10629" t="s">
        <v>275</v>
      </c>
      <c r="J10629" t="s">
        <v>274</v>
      </c>
      <c r="L10629" t="s">
        <v>400</v>
      </c>
      <c r="M10629" t="s">
        <v>401</v>
      </c>
      <c r="N10629" t="s">
        <v>489</v>
      </c>
    </row>
    <row r="10630" spans="1:14" hidden="1" x14ac:dyDescent="0.25">
      <c r="A10630" t="s">
        <v>241</v>
      </c>
      <c r="B10630" s="1">
        <v>45626</v>
      </c>
      <c r="C10630" t="s">
        <v>1021</v>
      </c>
      <c r="D10630" t="s">
        <v>1022</v>
      </c>
      <c r="E10630" s="4">
        <v>19522.600000000002</v>
      </c>
      <c r="F10630" t="s">
        <v>567</v>
      </c>
      <c r="G10630" t="s">
        <v>471</v>
      </c>
      <c r="H10630" t="s">
        <v>316</v>
      </c>
      <c r="I10630" t="s">
        <v>275</v>
      </c>
      <c r="J10630" t="s">
        <v>274</v>
      </c>
      <c r="L10630" t="s">
        <v>400</v>
      </c>
      <c r="M10630" t="s">
        <v>401</v>
      </c>
      <c r="N10630" t="s">
        <v>489</v>
      </c>
    </row>
    <row r="10631" spans="1:14" hidden="1" x14ac:dyDescent="0.25">
      <c r="A10631" t="s">
        <v>241</v>
      </c>
      <c r="B10631" s="1">
        <v>45626</v>
      </c>
      <c r="C10631" t="s">
        <v>1025</v>
      </c>
      <c r="D10631" t="s">
        <v>1026</v>
      </c>
      <c r="E10631" s="4">
        <v>2408.87</v>
      </c>
      <c r="F10631" t="s">
        <v>567</v>
      </c>
      <c r="G10631" t="s">
        <v>471</v>
      </c>
      <c r="H10631" t="s">
        <v>316</v>
      </c>
      <c r="I10631" t="s">
        <v>275</v>
      </c>
      <c r="J10631" t="s">
        <v>274</v>
      </c>
      <c r="L10631" t="s">
        <v>400</v>
      </c>
      <c r="M10631" t="s">
        <v>401</v>
      </c>
      <c r="N10631" t="s">
        <v>489</v>
      </c>
    </row>
    <row r="10632" spans="1:14" hidden="1" x14ac:dyDescent="0.25">
      <c r="A10632" t="s">
        <v>241</v>
      </c>
      <c r="B10632" s="1">
        <v>45626</v>
      </c>
      <c r="C10632" t="s">
        <v>1227</v>
      </c>
      <c r="D10632" t="s">
        <v>1228</v>
      </c>
      <c r="E10632" s="4">
        <v>35181.699999999997</v>
      </c>
      <c r="F10632" t="s">
        <v>567</v>
      </c>
      <c r="G10632" t="s">
        <v>471</v>
      </c>
      <c r="H10632" t="s">
        <v>316</v>
      </c>
      <c r="I10632" t="s">
        <v>275</v>
      </c>
      <c r="J10632" t="s">
        <v>274</v>
      </c>
      <c r="L10632" t="s">
        <v>400</v>
      </c>
      <c r="M10632" t="s">
        <v>401</v>
      </c>
      <c r="N10632" t="s">
        <v>489</v>
      </c>
    </row>
    <row r="10633" spans="1:14" hidden="1" x14ac:dyDescent="0.25">
      <c r="A10633" t="s">
        <v>241</v>
      </c>
      <c r="B10633" s="1">
        <v>45626</v>
      </c>
      <c r="C10633" t="s">
        <v>1027</v>
      </c>
      <c r="D10633" t="s">
        <v>1028</v>
      </c>
      <c r="E10633" s="4">
        <v>106.51</v>
      </c>
      <c r="F10633" t="s">
        <v>567</v>
      </c>
      <c r="G10633" t="s">
        <v>471</v>
      </c>
      <c r="H10633" t="s">
        <v>316</v>
      </c>
      <c r="I10633" t="s">
        <v>275</v>
      </c>
      <c r="J10633" t="s">
        <v>274</v>
      </c>
      <c r="L10633" t="s">
        <v>400</v>
      </c>
      <c r="M10633" t="s">
        <v>401</v>
      </c>
      <c r="N10633" t="s">
        <v>489</v>
      </c>
    </row>
    <row r="10634" spans="1:14" hidden="1" x14ac:dyDescent="0.25">
      <c r="A10634" t="s">
        <v>241</v>
      </c>
      <c r="B10634" s="1">
        <v>45626</v>
      </c>
      <c r="C10634" t="s">
        <v>27</v>
      </c>
      <c r="D10634" t="s">
        <v>1032</v>
      </c>
      <c r="E10634" s="4">
        <v>-4485522.2699999996</v>
      </c>
      <c r="F10634" t="s">
        <v>567</v>
      </c>
      <c r="G10634" t="s">
        <v>471</v>
      </c>
      <c r="H10634" t="s">
        <v>288</v>
      </c>
      <c r="I10634" t="s">
        <v>26</v>
      </c>
      <c r="J10634" t="s">
        <v>243</v>
      </c>
      <c r="L10634" t="s">
        <v>368</v>
      </c>
      <c r="M10634" t="s">
        <v>369</v>
      </c>
      <c r="N10634" t="s">
        <v>485</v>
      </c>
    </row>
    <row r="10635" spans="1:14" hidden="1" x14ac:dyDescent="0.25">
      <c r="A10635" t="s">
        <v>241</v>
      </c>
      <c r="B10635" s="1">
        <v>45626</v>
      </c>
      <c r="C10635" t="s">
        <v>28</v>
      </c>
      <c r="D10635" t="s">
        <v>1039</v>
      </c>
      <c r="E10635" s="4">
        <v>-205238.86999999997</v>
      </c>
      <c r="F10635" t="s">
        <v>567</v>
      </c>
      <c r="G10635" t="s">
        <v>471</v>
      </c>
      <c r="H10635" t="s">
        <v>288</v>
      </c>
      <c r="I10635" t="s">
        <v>26</v>
      </c>
      <c r="J10635" t="s">
        <v>243</v>
      </c>
      <c r="L10635" t="s">
        <v>368</v>
      </c>
      <c r="M10635" t="s">
        <v>369</v>
      </c>
      <c r="N10635" t="s">
        <v>480</v>
      </c>
    </row>
    <row r="10636" spans="1:14" hidden="1" x14ac:dyDescent="0.25">
      <c r="A10636" t="s">
        <v>241</v>
      </c>
      <c r="B10636" s="1">
        <v>45626</v>
      </c>
      <c r="C10636" t="s">
        <v>29</v>
      </c>
      <c r="D10636" t="s">
        <v>1040</v>
      </c>
      <c r="E10636" s="4">
        <v>-4032.7099999999996</v>
      </c>
      <c r="F10636" t="s">
        <v>567</v>
      </c>
      <c r="G10636" t="s">
        <v>471</v>
      </c>
      <c r="H10636" t="s">
        <v>288</v>
      </c>
      <c r="I10636" t="s">
        <v>26</v>
      </c>
      <c r="J10636" t="s">
        <v>243</v>
      </c>
      <c r="L10636" t="s">
        <v>368</v>
      </c>
      <c r="M10636" t="s">
        <v>369</v>
      </c>
      <c r="N10636" t="s">
        <v>480</v>
      </c>
    </row>
    <row r="10637" spans="1:14" hidden="1" x14ac:dyDescent="0.25">
      <c r="A10637" t="s">
        <v>241</v>
      </c>
      <c r="B10637" s="1">
        <v>45626</v>
      </c>
      <c r="C10637" t="s">
        <v>30</v>
      </c>
      <c r="D10637" t="s">
        <v>1229</v>
      </c>
      <c r="E10637" s="4">
        <v>-73510.11</v>
      </c>
      <c r="F10637" t="s">
        <v>567</v>
      </c>
      <c r="G10637" t="s">
        <v>471</v>
      </c>
      <c r="H10637" t="s">
        <v>288</v>
      </c>
      <c r="I10637" t="s">
        <v>26</v>
      </c>
      <c r="J10637" t="s">
        <v>243</v>
      </c>
      <c r="L10637" t="s">
        <v>368</v>
      </c>
      <c r="M10637" t="s">
        <v>369</v>
      </c>
      <c r="N10637" t="s">
        <v>485</v>
      </c>
    </row>
    <row r="10638" spans="1:14" hidden="1" x14ac:dyDescent="0.25">
      <c r="A10638" t="s">
        <v>241</v>
      </c>
      <c r="B10638" s="1">
        <v>45626</v>
      </c>
      <c r="C10638" t="s">
        <v>31</v>
      </c>
      <c r="D10638" t="s">
        <v>1293</v>
      </c>
      <c r="E10638" s="4">
        <v>-68266.25</v>
      </c>
      <c r="F10638" t="s">
        <v>567</v>
      </c>
      <c r="G10638" t="s">
        <v>471</v>
      </c>
      <c r="H10638" t="s">
        <v>288</v>
      </c>
      <c r="I10638" t="s">
        <v>26</v>
      </c>
      <c r="J10638" t="s">
        <v>243</v>
      </c>
      <c r="L10638" t="s">
        <v>368</v>
      </c>
      <c r="M10638" t="s">
        <v>369</v>
      </c>
      <c r="N10638" t="s">
        <v>480</v>
      </c>
    </row>
    <row r="10639" spans="1:14" hidden="1" x14ac:dyDescent="0.25">
      <c r="A10639" t="s">
        <v>241</v>
      </c>
      <c r="B10639" s="1">
        <v>45626</v>
      </c>
      <c r="C10639" t="s">
        <v>32</v>
      </c>
      <c r="D10639" t="s">
        <v>1268</v>
      </c>
      <c r="E10639" s="4">
        <v>-80915.959999999992</v>
      </c>
      <c r="F10639" t="s">
        <v>567</v>
      </c>
      <c r="G10639" t="s">
        <v>471</v>
      </c>
      <c r="H10639" t="s">
        <v>288</v>
      </c>
      <c r="I10639" t="s">
        <v>26</v>
      </c>
      <c r="J10639" t="s">
        <v>243</v>
      </c>
      <c r="L10639" t="s">
        <v>368</v>
      </c>
      <c r="M10639" t="s">
        <v>369</v>
      </c>
      <c r="N10639" t="s">
        <v>480</v>
      </c>
    </row>
    <row r="10640" spans="1:14" hidden="1" x14ac:dyDescent="0.25">
      <c r="A10640" t="s">
        <v>241</v>
      </c>
      <c r="B10640" s="1">
        <v>45626</v>
      </c>
      <c r="C10640" t="s">
        <v>34</v>
      </c>
      <c r="D10640" t="s">
        <v>1044</v>
      </c>
      <c r="E10640" s="4">
        <v>-288278.36</v>
      </c>
      <c r="F10640" t="s">
        <v>567</v>
      </c>
      <c r="G10640" t="s">
        <v>471</v>
      </c>
      <c r="H10640" t="s">
        <v>317</v>
      </c>
      <c r="I10640" t="s">
        <v>318</v>
      </c>
      <c r="J10640" t="s">
        <v>276</v>
      </c>
      <c r="L10640" t="s">
        <v>390</v>
      </c>
      <c r="M10640" t="s">
        <v>391</v>
      </c>
      <c r="N10640" t="s">
        <v>487</v>
      </c>
    </row>
    <row r="10641" spans="1:14" hidden="1" x14ac:dyDescent="0.25">
      <c r="A10641" t="s">
        <v>241</v>
      </c>
      <c r="B10641" s="1">
        <v>45626</v>
      </c>
      <c r="C10641" t="s">
        <v>25</v>
      </c>
      <c r="D10641" t="s">
        <v>1049</v>
      </c>
      <c r="E10641" s="4">
        <v>-782983.41200000001</v>
      </c>
      <c r="F10641" t="s">
        <v>567</v>
      </c>
      <c r="G10641" t="s">
        <v>471</v>
      </c>
      <c r="H10641" t="s">
        <v>244</v>
      </c>
      <c r="I10641" t="s">
        <v>245</v>
      </c>
      <c r="J10641" t="s">
        <v>244</v>
      </c>
      <c r="L10641" t="s">
        <v>368</v>
      </c>
      <c r="M10641" t="s">
        <v>369</v>
      </c>
      <c r="N10641" t="s">
        <v>480</v>
      </c>
    </row>
    <row r="10642" spans="1:14" hidden="1" x14ac:dyDescent="0.25">
      <c r="A10642" t="s">
        <v>241</v>
      </c>
      <c r="B10642" s="1">
        <v>45626</v>
      </c>
      <c r="C10642" t="s">
        <v>1056</v>
      </c>
      <c r="D10642" t="s">
        <v>1057</v>
      </c>
      <c r="E10642" s="4">
        <v>-220418.99</v>
      </c>
      <c r="F10642" t="s">
        <v>567</v>
      </c>
      <c r="G10642" t="s">
        <v>471</v>
      </c>
      <c r="H10642" t="s">
        <v>246</v>
      </c>
      <c r="I10642" t="s">
        <v>247</v>
      </c>
      <c r="J10642" t="s">
        <v>246</v>
      </c>
      <c r="L10642" t="s">
        <v>370</v>
      </c>
      <c r="M10642" t="s">
        <v>371</v>
      </c>
      <c r="N10642" t="s">
        <v>482</v>
      </c>
    </row>
    <row r="10643" spans="1:14" hidden="1" x14ac:dyDescent="0.25">
      <c r="A10643" t="s">
        <v>241</v>
      </c>
      <c r="B10643" s="1">
        <v>45626</v>
      </c>
      <c r="C10643" t="s">
        <v>1058</v>
      </c>
      <c r="D10643" t="s">
        <v>1059</v>
      </c>
      <c r="E10643" s="4">
        <v>-392637.29000000004</v>
      </c>
      <c r="F10643" t="s">
        <v>567</v>
      </c>
      <c r="G10643" t="s">
        <v>471</v>
      </c>
      <c r="H10643" t="s">
        <v>293</v>
      </c>
      <c r="I10643" t="s">
        <v>294</v>
      </c>
      <c r="J10643" t="s">
        <v>251</v>
      </c>
      <c r="L10643" t="s">
        <v>386</v>
      </c>
      <c r="M10643" t="s">
        <v>387</v>
      </c>
      <c r="N10643" t="s">
        <v>482</v>
      </c>
    </row>
    <row r="10644" spans="1:14" hidden="1" x14ac:dyDescent="0.25">
      <c r="A10644" t="s">
        <v>241</v>
      </c>
      <c r="B10644" s="1">
        <v>45626</v>
      </c>
      <c r="C10644" t="s">
        <v>1062</v>
      </c>
      <c r="D10644" t="s">
        <v>1063</v>
      </c>
      <c r="E10644" s="4">
        <v>-12.500000000000909</v>
      </c>
      <c r="F10644" t="s">
        <v>567</v>
      </c>
      <c r="G10644" t="s">
        <v>471</v>
      </c>
      <c r="H10644" t="s">
        <v>248</v>
      </c>
      <c r="I10644" t="s">
        <v>249</v>
      </c>
      <c r="J10644" t="s">
        <v>248</v>
      </c>
      <c r="L10644" t="s">
        <v>372</v>
      </c>
      <c r="M10644" t="s">
        <v>373</v>
      </c>
      <c r="N10644" t="s">
        <v>487</v>
      </c>
    </row>
    <row r="10645" spans="1:14" hidden="1" x14ac:dyDescent="0.25">
      <c r="A10645" t="s">
        <v>241</v>
      </c>
      <c r="B10645" s="1">
        <v>45626</v>
      </c>
      <c r="C10645" t="s">
        <v>1066</v>
      </c>
      <c r="D10645" t="s">
        <v>1067</v>
      </c>
      <c r="E10645" s="4">
        <v>-1.1799999999984898</v>
      </c>
      <c r="F10645" t="s">
        <v>567</v>
      </c>
      <c r="G10645" t="s">
        <v>471</v>
      </c>
      <c r="H10645" t="s">
        <v>248</v>
      </c>
      <c r="I10645" t="s">
        <v>249</v>
      </c>
      <c r="J10645" t="s">
        <v>248</v>
      </c>
      <c r="L10645" t="s">
        <v>372</v>
      </c>
      <c r="M10645" t="s">
        <v>373</v>
      </c>
      <c r="N10645" t="s">
        <v>487</v>
      </c>
    </row>
    <row r="10646" spans="1:14" hidden="1" x14ac:dyDescent="0.25">
      <c r="A10646" t="s">
        <v>241</v>
      </c>
      <c r="B10646" s="1">
        <v>45626</v>
      </c>
      <c r="C10646" t="s">
        <v>35</v>
      </c>
      <c r="D10646" t="s">
        <v>1031</v>
      </c>
      <c r="E10646" s="4">
        <v>5918.1399999999994</v>
      </c>
      <c r="F10646" t="s">
        <v>567</v>
      </c>
      <c r="G10646" t="s">
        <v>471</v>
      </c>
      <c r="H10646" t="s">
        <v>288</v>
      </c>
      <c r="I10646" t="s">
        <v>26</v>
      </c>
      <c r="J10646" t="s">
        <v>243</v>
      </c>
      <c r="L10646" t="s">
        <v>368</v>
      </c>
      <c r="M10646" t="s">
        <v>369</v>
      </c>
      <c r="N10646" t="s">
        <v>480</v>
      </c>
    </row>
    <row r="10647" spans="1:14" hidden="1" x14ac:dyDescent="0.25">
      <c r="A10647" t="s">
        <v>241</v>
      </c>
      <c r="B10647" s="1">
        <v>45626</v>
      </c>
      <c r="C10647" t="s">
        <v>1068</v>
      </c>
      <c r="D10647" t="s">
        <v>1069</v>
      </c>
      <c r="E10647" s="4">
        <v>-1548</v>
      </c>
      <c r="F10647" t="s">
        <v>567</v>
      </c>
      <c r="G10647" t="s">
        <v>471</v>
      </c>
      <c r="H10647" t="s">
        <v>248</v>
      </c>
      <c r="I10647" t="s">
        <v>249</v>
      </c>
      <c r="J10647" t="s">
        <v>248</v>
      </c>
      <c r="L10647" t="s">
        <v>372</v>
      </c>
      <c r="M10647" t="s">
        <v>373</v>
      </c>
      <c r="N10647" t="s">
        <v>487</v>
      </c>
    </row>
    <row r="10648" spans="1:14" hidden="1" x14ac:dyDescent="0.25">
      <c r="A10648" t="s">
        <v>241</v>
      </c>
      <c r="B10648" s="1">
        <v>45626</v>
      </c>
      <c r="C10648" t="s">
        <v>1168</v>
      </c>
      <c r="D10648" t="s">
        <v>1169</v>
      </c>
      <c r="E10648" s="4">
        <v>-11698.05</v>
      </c>
      <c r="F10648" t="s">
        <v>567</v>
      </c>
      <c r="G10648" t="s">
        <v>471</v>
      </c>
      <c r="H10648" t="s">
        <v>248</v>
      </c>
      <c r="I10648" t="s">
        <v>249</v>
      </c>
      <c r="J10648" t="s">
        <v>248</v>
      </c>
      <c r="L10648" t="s">
        <v>372</v>
      </c>
      <c r="M10648" t="s">
        <v>373</v>
      </c>
      <c r="N10648" t="s">
        <v>487</v>
      </c>
    </row>
    <row r="10649" spans="1:14" hidden="1" x14ac:dyDescent="0.25">
      <c r="A10649" t="s">
        <v>241</v>
      </c>
      <c r="B10649" s="1">
        <v>45626</v>
      </c>
      <c r="C10649" t="s">
        <v>1080</v>
      </c>
      <c r="D10649" t="s">
        <v>1081</v>
      </c>
      <c r="E10649" s="4">
        <v>-4856.6900000000005</v>
      </c>
      <c r="F10649" t="s">
        <v>567</v>
      </c>
      <c r="G10649" t="s">
        <v>471</v>
      </c>
      <c r="H10649" t="s">
        <v>317</v>
      </c>
      <c r="I10649" t="s">
        <v>318</v>
      </c>
      <c r="J10649" t="s">
        <v>276</v>
      </c>
      <c r="L10649" t="s">
        <v>372</v>
      </c>
      <c r="M10649" t="s">
        <v>373</v>
      </c>
      <c r="N10649" t="s">
        <v>487</v>
      </c>
    </row>
    <row r="10650" spans="1:14" hidden="1" x14ac:dyDescent="0.25">
      <c r="A10650" t="s">
        <v>241</v>
      </c>
      <c r="B10650" s="1">
        <v>45626</v>
      </c>
      <c r="C10650" t="s">
        <v>1082</v>
      </c>
      <c r="D10650" t="s">
        <v>1083</v>
      </c>
      <c r="E10650" s="4">
        <v>-601.64</v>
      </c>
      <c r="F10650" t="s">
        <v>567</v>
      </c>
      <c r="G10650" t="s">
        <v>471</v>
      </c>
      <c r="H10650" t="s">
        <v>248</v>
      </c>
      <c r="I10650" t="s">
        <v>249</v>
      </c>
      <c r="J10650" t="s">
        <v>248</v>
      </c>
      <c r="L10650" t="s">
        <v>372</v>
      </c>
      <c r="M10650" t="s">
        <v>373</v>
      </c>
      <c r="N10650" t="s">
        <v>488</v>
      </c>
    </row>
    <row r="10651" spans="1:14" hidden="1" x14ac:dyDescent="0.25">
      <c r="A10651" t="s">
        <v>241</v>
      </c>
      <c r="B10651" s="1">
        <v>45626</v>
      </c>
      <c r="C10651" t="s">
        <v>1172</v>
      </c>
      <c r="D10651" t="s">
        <v>1173</v>
      </c>
      <c r="E10651" s="4">
        <v>-5002.3</v>
      </c>
      <c r="F10651" t="s">
        <v>567</v>
      </c>
      <c r="G10651" t="s">
        <v>471</v>
      </c>
      <c r="H10651" t="s">
        <v>291</v>
      </c>
      <c r="I10651" t="s">
        <v>292</v>
      </c>
      <c r="J10651" t="s">
        <v>251</v>
      </c>
      <c r="L10651" t="s">
        <v>372</v>
      </c>
      <c r="M10651" t="s">
        <v>373</v>
      </c>
      <c r="N10651" t="s">
        <v>487</v>
      </c>
    </row>
    <row r="10652" spans="1:14" hidden="1" x14ac:dyDescent="0.25">
      <c r="A10652" t="s">
        <v>241</v>
      </c>
      <c r="B10652" s="1">
        <v>45626</v>
      </c>
      <c r="C10652" t="s">
        <v>1322</v>
      </c>
      <c r="D10652" t="s">
        <v>1323</v>
      </c>
      <c r="E10652" s="4">
        <v>-5.8599999999999994</v>
      </c>
      <c r="F10652" t="s">
        <v>567</v>
      </c>
      <c r="G10652" t="s">
        <v>471</v>
      </c>
      <c r="H10652" t="s">
        <v>291</v>
      </c>
      <c r="I10652" t="s">
        <v>292</v>
      </c>
      <c r="J10652" t="s">
        <v>251</v>
      </c>
      <c r="L10652" t="s">
        <v>372</v>
      </c>
      <c r="M10652" t="s">
        <v>373</v>
      </c>
      <c r="N10652" t="s">
        <v>489</v>
      </c>
    </row>
    <row r="10653" spans="1:14" hidden="1" x14ac:dyDescent="0.25">
      <c r="A10653" t="s">
        <v>241</v>
      </c>
      <c r="B10653" s="1">
        <v>45626</v>
      </c>
      <c r="C10653" t="s">
        <v>1084</v>
      </c>
      <c r="D10653" t="s">
        <v>1085</v>
      </c>
      <c r="E10653" s="4">
        <v>-674763.55999999994</v>
      </c>
      <c r="F10653" t="s">
        <v>567</v>
      </c>
      <c r="G10653" t="s">
        <v>471</v>
      </c>
      <c r="H10653" t="s">
        <v>248</v>
      </c>
      <c r="I10653" t="s">
        <v>249</v>
      </c>
      <c r="J10653" t="s">
        <v>248</v>
      </c>
      <c r="K10653" t="s">
        <v>1086</v>
      </c>
      <c r="L10653" t="s">
        <v>372</v>
      </c>
      <c r="M10653" t="s">
        <v>373</v>
      </c>
      <c r="N10653" t="s">
        <v>488</v>
      </c>
    </row>
    <row r="10654" spans="1:14" hidden="1" x14ac:dyDescent="0.25">
      <c r="A10654" t="s">
        <v>241</v>
      </c>
      <c r="B10654" s="1">
        <v>45626</v>
      </c>
      <c r="C10654" t="s">
        <v>1089</v>
      </c>
      <c r="D10654" t="s">
        <v>1090</v>
      </c>
      <c r="E10654" s="4">
        <v>-115209.10999999999</v>
      </c>
      <c r="F10654" t="s">
        <v>567</v>
      </c>
      <c r="G10654" t="s">
        <v>471</v>
      </c>
      <c r="H10654" t="s">
        <v>248</v>
      </c>
      <c r="I10654" t="s">
        <v>249</v>
      </c>
      <c r="J10654" t="s">
        <v>248</v>
      </c>
      <c r="K10654" t="s">
        <v>1086</v>
      </c>
      <c r="L10654" t="s">
        <v>372</v>
      </c>
      <c r="M10654" t="s">
        <v>373</v>
      </c>
      <c r="N10654" t="s">
        <v>488</v>
      </c>
    </row>
    <row r="10655" spans="1:14" hidden="1" x14ac:dyDescent="0.25">
      <c r="A10655" t="s">
        <v>241</v>
      </c>
      <c r="B10655" s="1">
        <v>45626</v>
      </c>
      <c r="C10655" t="s">
        <v>1283</v>
      </c>
      <c r="D10655" t="s">
        <v>1284</v>
      </c>
      <c r="E10655" s="4">
        <v>-4038.17</v>
      </c>
      <c r="F10655" t="s">
        <v>567</v>
      </c>
      <c r="G10655" t="s">
        <v>471</v>
      </c>
      <c r="H10655" t="s">
        <v>317</v>
      </c>
      <c r="I10655" t="s">
        <v>318</v>
      </c>
      <c r="J10655" t="s">
        <v>276</v>
      </c>
      <c r="L10655" t="s">
        <v>372</v>
      </c>
      <c r="M10655" t="s">
        <v>373</v>
      </c>
      <c r="N10655" t="s">
        <v>488</v>
      </c>
    </row>
    <row r="10656" spans="1:14" hidden="1" x14ac:dyDescent="0.25">
      <c r="A10656" t="s">
        <v>241</v>
      </c>
      <c r="B10656" s="1">
        <v>45626</v>
      </c>
      <c r="C10656" t="s">
        <v>1271</v>
      </c>
      <c r="D10656" t="s">
        <v>1272</v>
      </c>
      <c r="E10656" s="4">
        <v>-1500</v>
      </c>
      <c r="F10656" t="s">
        <v>567</v>
      </c>
      <c r="G10656" t="s">
        <v>471</v>
      </c>
      <c r="H10656" t="s">
        <v>317</v>
      </c>
      <c r="I10656" t="s">
        <v>318</v>
      </c>
      <c r="J10656" t="s">
        <v>276</v>
      </c>
      <c r="L10656" t="s">
        <v>390</v>
      </c>
      <c r="M10656" t="s">
        <v>391</v>
      </c>
      <c r="N10656" t="s">
        <v>487</v>
      </c>
    </row>
    <row r="10657" spans="1:14" hidden="1" x14ac:dyDescent="0.25">
      <c r="A10657" t="s">
        <v>241</v>
      </c>
      <c r="B10657" s="1">
        <v>45626</v>
      </c>
      <c r="C10657" t="s">
        <v>1101</v>
      </c>
      <c r="D10657" t="s">
        <v>1102</v>
      </c>
      <c r="E10657" s="4">
        <v>-37502.57</v>
      </c>
      <c r="F10657" t="s">
        <v>567</v>
      </c>
      <c r="G10657" t="s">
        <v>471</v>
      </c>
      <c r="H10657" t="s">
        <v>316</v>
      </c>
      <c r="I10657" t="s">
        <v>275</v>
      </c>
      <c r="J10657" t="s">
        <v>274</v>
      </c>
      <c r="L10657" t="s">
        <v>398</v>
      </c>
      <c r="M10657" t="s">
        <v>399</v>
      </c>
      <c r="N10657" t="s">
        <v>477</v>
      </c>
    </row>
    <row r="10658" spans="1:14" hidden="1" x14ac:dyDescent="0.25">
      <c r="A10658" t="s">
        <v>241</v>
      </c>
      <c r="B10658" s="1">
        <v>45657</v>
      </c>
      <c r="C10658" t="s">
        <v>1182</v>
      </c>
      <c r="D10658" t="s">
        <v>1183</v>
      </c>
      <c r="E10658" s="4">
        <v>249.99999999998727</v>
      </c>
      <c r="F10658" t="s">
        <v>567</v>
      </c>
      <c r="G10658" t="s">
        <v>511</v>
      </c>
      <c r="H10658" t="s">
        <v>347</v>
      </c>
      <c r="I10658" t="s">
        <v>350</v>
      </c>
      <c r="J10658" t="s">
        <v>848</v>
      </c>
      <c r="L10658" t="s">
        <v>55</v>
      </c>
      <c r="M10658" t="s">
        <v>414</v>
      </c>
      <c r="N10658" t="s">
        <v>573</v>
      </c>
    </row>
    <row r="10659" spans="1:14" hidden="1" x14ac:dyDescent="0.25">
      <c r="A10659" t="s">
        <v>241</v>
      </c>
      <c r="B10659" s="1">
        <v>45657</v>
      </c>
      <c r="C10659" t="s">
        <v>570</v>
      </c>
      <c r="D10659" t="s">
        <v>571</v>
      </c>
      <c r="E10659" s="4">
        <v>10000</v>
      </c>
      <c r="F10659" t="s">
        <v>567</v>
      </c>
      <c r="G10659" t="s">
        <v>511</v>
      </c>
      <c r="H10659" t="s">
        <v>514</v>
      </c>
      <c r="I10659" t="s">
        <v>417</v>
      </c>
      <c r="J10659" t="s">
        <v>572</v>
      </c>
      <c r="L10659" t="s">
        <v>514</v>
      </c>
      <c r="M10659" t="s">
        <v>417</v>
      </c>
      <c r="N10659" t="s">
        <v>573</v>
      </c>
    </row>
    <row r="10660" spans="1:14" hidden="1" x14ac:dyDescent="0.25">
      <c r="A10660" t="s">
        <v>241</v>
      </c>
      <c r="B10660" s="1">
        <v>45657</v>
      </c>
      <c r="C10660" t="s">
        <v>576</v>
      </c>
      <c r="D10660" t="s">
        <v>577</v>
      </c>
      <c r="E10660" s="4">
        <v>38543</v>
      </c>
      <c r="F10660" t="s">
        <v>567</v>
      </c>
      <c r="G10660" t="s">
        <v>511</v>
      </c>
      <c r="H10660" t="s">
        <v>514</v>
      </c>
      <c r="I10660" t="s">
        <v>417</v>
      </c>
      <c r="J10660" t="s">
        <v>572</v>
      </c>
      <c r="L10660" t="s">
        <v>514</v>
      </c>
      <c r="M10660" t="s">
        <v>417</v>
      </c>
      <c r="N10660" t="s">
        <v>573</v>
      </c>
    </row>
    <row r="10661" spans="1:14" hidden="1" x14ac:dyDescent="0.25">
      <c r="A10661" t="s">
        <v>241</v>
      </c>
      <c r="B10661" s="1">
        <v>45657</v>
      </c>
      <c r="C10661" t="s">
        <v>580</v>
      </c>
      <c r="D10661" t="s">
        <v>581</v>
      </c>
      <c r="E10661" s="4">
        <v>103027.1</v>
      </c>
      <c r="F10661" t="s">
        <v>567</v>
      </c>
      <c r="G10661" t="s">
        <v>511</v>
      </c>
      <c r="H10661" t="s">
        <v>514</v>
      </c>
      <c r="I10661" t="s">
        <v>417</v>
      </c>
      <c r="J10661" t="s">
        <v>572</v>
      </c>
      <c r="L10661" t="s">
        <v>514</v>
      </c>
      <c r="M10661" t="s">
        <v>417</v>
      </c>
      <c r="N10661" t="s">
        <v>573</v>
      </c>
    </row>
    <row r="10662" spans="1:14" hidden="1" x14ac:dyDescent="0.25">
      <c r="A10662" t="s">
        <v>241</v>
      </c>
      <c r="B10662" s="1">
        <v>45657</v>
      </c>
      <c r="C10662" t="s">
        <v>588</v>
      </c>
      <c r="D10662" t="s">
        <v>589</v>
      </c>
      <c r="E10662" s="4">
        <v>59322.69</v>
      </c>
      <c r="F10662" t="s">
        <v>567</v>
      </c>
      <c r="G10662" t="s">
        <v>511</v>
      </c>
      <c r="H10662" t="s">
        <v>514</v>
      </c>
      <c r="I10662" t="s">
        <v>417</v>
      </c>
      <c r="J10662" t="s">
        <v>572</v>
      </c>
      <c r="L10662" t="s">
        <v>514</v>
      </c>
      <c r="M10662" t="s">
        <v>417</v>
      </c>
      <c r="N10662" t="s">
        <v>573</v>
      </c>
    </row>
    <row r="10663" spans="1:14" hidden="1" x14ac:dyDescent="0.25">
      <c r="A10663" t="s">
        <v>241</v>
      </c>
      <c r="B10663" s="1">
        <v>45657</v>
      </c>
      <c r="C10663" t="s">
        <v>592</v>
      </c>
      <c r="D10663" t="s">
        <v>593</v>
      </c>
      <c r="E10663" s="4">
        <v>87545.25</v>
      </c>
      <c r="F10663" t="s">
        <v>567</v>
      </c>
      <c r="G10663" t="s">
        <v>511</v>
      </c>
      <c r="H10663" t="s">
        <v>518</v>
      </c>
      <c r="I10663" t="s">
        <v>419</v>
      </c>
      <c r="J10663" t="s">
        <v>594</v>
      </c>
      <c r="L10663" t="s">
        <v>518</v>
      </c>
      <c r="M10663" t="s">
        <v>419</v>
      </c>
      <c r="N10663" t="s">
        <v>573</v>
      </c>
    </row>
    <row r="10664" spans="1:14" hidden="1" x14ac:dyDescent="0.25">
      <c r="A10664" t="s">
        <v>241</v>
      </c>
      <c r="B10664" s="1">
        <v>45657</v>
      </c>
      <c r="C10664" t="s">
        <v>597</v>
      </c>
      <c r="D10664" t="s">
        <v>598</v>
      </c>
      <c r="E10664" s="4">
        <v>693957.03</v>
      </c>
      <c r="F10664" t="s">
        <v>567</v>
      </c>
      <c r="G10664" t="s">
        <v>511</v>
      </c>
      <c r="H10664" t="s">
        <v>518</v>
      </c>
      <c r="I10664" t="s">
        <v>419</v>
      </c>
      <c r="J10664" t="s">
        <v>594</v>
      </c>
      <c r="L10664" t="s">
        <v>518</v>
      </c>
      <c r="M10664" t="s">
        <v>419</v>
      </c>
      <c r="N10664" t="s">
        <v>573</v>
      </c>
    </row>
    <row r="10665" spans="1:14" hidden="1" x14ac:dyDescent="0.25">
      <c r="A10665" t="s">
        <v>241</v>
      </c>
      <c r="B10665" s="1">
        <v>45657</v>
      </c>
      <c r="C10665" t="s">
        <v>601</v>
      </c>
      <c r="D10665" t="s">
        <v>602</v>
      </c>
      <c r="E10665" s="4">
        <v>136992.31</v>
      </c>
      <c r="F10665" t="s">
        <v>567</v>
      </c>
      <c r="G10665" t="s">
        <v>511</v>
      </c>
      <c r="H10665" t="s">
        <v>518</v>
      </c>
      <c r="I10665" t="s">
        <v>419</v>
      </c>
      <c r="J10665" t="s">
        <v>594</v>
      </c>
      <c r="L10665" t="s">
        <v>518</v>
      </c>
      <c r="M10665" t="s">
        <v>419</v>
      </c>
      <c r="N10665" t="s">
        <v>573</v>
      </c>
    </row>
    <row r="10666" spans="1:14" hidden="1" x14ac:dyDescent="0.25">
      <c r="A10666" t="s">
        <v>241</v>
      </c>
      <c r="B10666" s="1">
        <v>45657</v>
      </c>
      <c r="C10666" t="s">
        <v>605</v>
      </c>
      <c r="D10666" t="s">
        <v>606</v>
      </c>
      <c r="E10666" s="4">
        <v>229033.74</v>
      </c>
      <c r="F10666" t="s">
        <v>567</v>
      </c>
      <c r="G10666" t="s">
        <v>511</v>
      </c>
      <c r="H10666" t="s">
        <v>518</v>
      </c>
      <c r="I10666" t="s">
        <v>419</v>
      </c>
      <c r="J10666" t="s">
        <v>594</v>
      </c>
      <c r="L10666" t="s">
        <v>518</v>
      </c>
      <c r="M10666" t="s">
        <v>419</v>
      </c>
      <c r="N10666" t="s">
        <v>573</v>
      </c>
    </row>
    <row r="10667" spans="1:14" hidden="1" x14ac:dyDescent="0.25">
      <c r="A10667" t="s">
        <v>241</v>
      </c>
      <c r="B10667" s="1">
        <v>45657</v>
      </c>
      <c r="C10667" t="s">
        <v>1334</v>
      </c>
      <c r="D10667" t="s">
        <v>1335</v>
      </c>
      <c r="E10667" s="4">
        <v>140736</v>
      </c>
      <c r="F10667" t="s">
        <v>567</v>
      </c>
      <c r="G10667" t="s">
        <v>511</v>
      </c>
      <c r="H10667" t="s">
        <v>518</v>
      </c>
      <c r="I10667" t="s">
        <v>419</v>
      </c>
      <c r="J10667" t="s">
        <v>594</v>
      </c>
      <c r="L10667" t="s">
        <v>518</v>
      </c>
      <c r="M10667" t="s">
        <v>419</v>
      </c>
      <c r="N10667" t="s">
        <v>573</v>
      </c>
    </row>
    <row r="10668" spans="1:14" hidden="1" x14ac:dyDescent="0.25">
      <c r="A10668" t="s">
        <v>241</v>
      </c>
      <c r="B10668" s="1">
        <v>45657</v>
      </c>
      <c r="C10668" t="s">
        <v>611</v>
      </c>
      <c r="D10668" t="s">
        <v>612</v>
      </c>
      <c r="E10668" s="4">
        <v>319446.49000000005</v>
      </c>
      <c r="F10668" t="s">
        <v>567</v>
      </c>
      <c r="G10668" t="s">
        <v>511</v>
      </c>
      <c r="H10668" t="s">
        <v>518</v>
      </c>
      <c r="I10668" t="s">
        <v>419</v>
      </c>
      <c r="J10668" t="s">
        <v>594</v>
      </c>
      <c r="L10668" t="s">
        <v>518</v>
      </c>
      <c r="M10668" t="s">
        <v>419</v>
      </c>
      <c r="N10668" t="s">
        <v>573</v>
      </c>
    </row>
    <row r="10669" spans="1:14" hidden="1" x14ac:dyDescent="0.25">
      <c r="A10669" t="s">
        <v>241</v>
      </c>
      <c r="B10669" s="1">
        <v>45657</v>
      </c>
      <c r="C10669" t="s">
        <v>1391</v>
      </c>
      <c r="D10669" t="s">
        <v>1392</v>
      </c>
      <c r="E10669" s="4">
        <v>1508.2</v>
      </c>
      <c r="F10669" t="s">
        <v>567</v>
      </c>
      <c r="G10669" t="s">
        <v>511</v>
      </c>
      <c r="H10669" t="s">
        <v>518</v>
      </c>
      <c r="I10669" t="s">
        <v>419</v>
      </c>
      <c r="J10669" t="s">
        <v>594</v>
      </c>
      <c r="L10669" t="s">
        <v>518</v>
      </c>
      <c r="M10669" t="s">
        <v>419</v>
      </c>
      <c r="N10669" t="s">
        <v>573</v>
      </c>
    </row>
    <row r="10670" spans="1:14" hidden="1" x14ac:dyDescent="0.25">
      <c r="A10670" t="s">
        <v>241</v>
      </c>
      <c r="B10670" s="1">
        <v>45657</v>
      </c>
      <c r="C10670" t="s">
        <v>617</v>
      </c>
      <c r="D10670" t="s">
        <v>618</v>
      </c>
      <c r="E10670" s="4">
        <v>95968.39</v>
      </c>
      <c r="F10670" t="s">
        <v>567</v>
      </c>
      <c r="G10670" t="s">
        <v>511</v>
      </c>
      <c r="H10670" t="s">
        <v>518</v>
      </c>
      <c r="I10670" t="s">
        <v>419</v>
      </c>
      <c r="J10670" t="s">
        <v>594</v>
      </c>
      <c r="L10670" t="s">
        <v>518</v>
      </c>
      <c r="M10670" t="s">
        <v>419</v>
      </c>
      <c r="N10670" t="s">
        <v>573</v>
      </c>
    </row>
    <row r="10671" spans="1:14" hidden="1" x14ac:dyDescent="0.25">
      <c r="A10671" t="s">
        <v>241</v>
      </c>
      <c r="B10671" s="1">
        <v>45657</v>
      </c>
      <c r="C10671" t="s">
        <v>621</v>
      </c>
      <c r="D10671" t="s">
        <v>622</v>
      </c>
      <c r="E10671" s="4">
        <v>16409.09</v>
      </c>
      <c r="F10671" t="s">
        <v>567</v>
      </c>
      <c r="G10671" t="s">
        <v>511</v>
      </c>
      <c r="H10671" t="s">
        <v>518</v>
      </c>
      <c r="I10671" t="s">
        <v>419</v>
      </c>
      <c r="J10671" t="s">
        <v>594</v>
      </c>
      <c r="L10671" t="s">
        <v>518</v>
      </c>
      <c r="M10671" t="s">
        <v>419</v>
      </c>
      <c r="N10671" t="s">
        <v>573</v>
      </c>
    </row>
    <row r="10672" spans="1:14" hidden="1" x14ac:dyDescent="0.25">
      <c r="A10672" t="s">
        <v>241</v>
      </c>
      <c r="B10672" s="1">
        <v>45657</v>
      </c>
      <c r="C10672" t="s">
        <v>625</v>
      </c>
      <c r="D10672" t="s">
        <v>626</v>
      </c>
      <c r="E10672" s="4">
        <v>15085.040000000023</v>
      </c>
      <c r="F10672" t="s">
        <v>567</v>
      </c>
      <c r="G10672" t="s">
        <v>511</v>
      </c>
      <c r="H10672" t="s">
        <v>518</v>
      </c>
      <c r="I10672" t="s">
        <v>419</v>
      </c>
      <c r="J10672" t="s">
        <v>594</v>
      </c>
      <c r="L10672" t="s">
        <v>518</v>
      </c>
      <c r="M10672" t="s">
        <v>419</v>
      </c>
      <c r="N10672" t="s">
        <v>573</v>
      </c>
    </row>
    <row r="10673" spans="1:14" hidden="1" x14ac:dyDescent="0.25">
      <c r="A10673" t="s">
        <v>241</v>
      </c>
      <c r="B10673" s="1">
        <v>45657</v>
      </c>
      <c r="C10673" t="s">
        <v>48</v>
      </c>
      <c r="D10673" t="s">
        <v>49</v>
      </c>
      <c r="E10673" s="4">
        <v>340</v>
      </c>
      <c r="F10673" t="s">
        <v>567</v>
      </c>
      <c r="G10673" t="s">
        <v>511</v>
      </c>
      <c r="H10673" t="s">
        <v>336</v>
      </c>
      <c r="I10673" t="s">
        <v>337</v>
      </c>
      <c r="J10673" t="s">
        <v>639</v>
      </c>
      <c r="L10673" t="s">
        <v>336</v>
      </c>
      <c r="M10673" t="s">
        <v>337</v>
      </c>
      <c r="N10673" t="s">
        <v>573</v>
      </c>
    </row>
    <row r="10674" spans="1:14" hidden="1" x14ac:dyDescent="0.25">
      <c r="A10674" t="s">
        <v>241</v>
      </c>
      <c r="B10674" s="1">
        <v>45657</v>
      </c>
      <c r="C10674" t="s">
        <v>53</v>
      </c>
      <c r="D10674" t="s">
        <v>54</v>
      </c>
      <c r="E10674" s="4">
        <v>2500</v>
      </c>
      <c r="F10674" t="s">
        <v>567</v>
      </c>
      <c r="G10674" t="s">
        <v>511</v>
      </c>
      <c r="H10674" t="s">
        <v>336</v>
      </c>
      <c r="I10674" t="s">
        <v>337</v>
      </c>
      <c r="J10674" t="s">
        <v>639</v>
      </c>
      <c r="L10674" t="s">
        <v>336</v>
      </c>
      <c r="M10674" t="s">
        <v>337</v>
      </c>
      <c r="N10674" t="s">
        <v>573</v>
      </c>
    </row>
    <row r="10675" spans="1:14" hidden="1" x14ac:dyDescent="0.25">
      <c r="A10675" t="s">
        <v>241</v>
      </c>
      <c r="B10675" s="1">
        <v>45657</v>
      </c>
      <c r="C10675" t="s">
        <v>57</v>
      </c>
      <c r="D10675" t="s">
        <v>58</v>
      </c>
      <c r="E10675" s="4">
        <v>250</v>
      </c>
      <c r="F10675" t="s">
        <v>567</v>
      </c>
      <c r="G10675" t="s">
        <v>511</v>
      </c>
      <c r="H10675" t="s">
        <v>336</v>
      </c>
      <c r="I10675" t="s">
        <v>337</v>
      </c>
      <c r="J10675" t="s">
        <v>639</v>
      </c>
      <c r="L10675" t="s">
        <v>336</v>
      </c>
      <c r="M10675" t="s">
        <v>337</v>
      </c>
      <c r="N10675" t="s">
        <v>573</v>
      </c>
    </row>
    <row r="10676" spans="1:14" hidden="1" x14ac:dyDescent="0.25">
      <c r="A10676" t="s">
        <v>241</v>
      </c>
      <c r="B10676" s="1">
        <v>45657</v>
      </c>
      <c r="C10676" t="s">
        <v>61</v>
      </c>
      <c r="D10676" t="s">
        <v>62</v>
      </c>
      <c r="E10676" s="4">
        <v>997500</v>
      </c>
      <c r="F10676" t="s">
        <v>567</v>
      </c>
      <c r="G10676" t="s">
        <v>511</v>
      </c>
      <c r="H10676" t="s">
        <v>336</v>
      </c>
      <c r="I10676" t="s">
        <v>337</v>
      </c>
      <c r="J10676" t="s">
        <v>639</v>
      </c>
      <c r="L10676" t="s">
        <v>336</v>
      </c>
      <c r="M10676" t="s">
        <v>337</v>
      </c>
      <c r="N10676" t="s">
        <v>573</v>
      </c>
    </row>
    <row r="10677" spans="1:14" hidden="1" x14ac:dyDescent="0.25">
      <c r="A10677" t="s">
        <v>241</v>
      </c>
      <c r="B10677" s="1">
        <v>45657</v>
      </c>
      <c r="C10677" t="s">
        <v>64</v>
      </c>
      <c r="D10677" t="s">
        <v>65</v>
      </c>
      <c r="E10677" s="4">
        <v>57523.069999999992</v>
      </c>
      <c r="F10677" t="s">
        <v>567</v>
      </c>
      <c r="G10677" t="s">
        <v>511</v>
      </c>
      <c r="H10677" t="s">
        <v>336</v>
      </c>
      <c r="I10677" t="s">
        <v>337</v>
      </c>
      <c r="J10677" t="s">
        <v>639</v>
      </c>
      <c r="L10677" t="s">
        <v>336</v>
      </c>
      <c r="M10677" t="s">
        <v>337</v>
      </c>
      <c r="N10677" t="s">
        <v>573</v>
      </c>
    </row>
    <row r="10678" spans="1:14" hidden="1" x14ac:dyDescent="0.25">
      <c r="A10678" t="s">
        <v>241</v>
      </c>
      <c r="B10678" s="1">
        <v>45657</v>
      </c>
      <c r="C10678" t="s">
        <v>66</v>
      </c>
      <c r="D10678" t="s">
        <v>67</v>
      </c>
      <c r="E10678" s="4">
        <v>82115.999999999985</v>
      </c>
      <c r="F10678" t="s">
        <v>567</v>
      </c>
      <c r="G10678" t="s">
        <v>511</v>
      </c>
      <c r="H10678" t="s">
        <v>336</v>
      </c>
      <c r="I10678" t="s">
        <v>337</v>
      </c>
      <c r="J10678" t="s">
        <v>639</v>
      </c>
      <c r="L10678" t="s">
        <v>336</v>
      </c>
      <c r="M10678" t="s">
        <v>337</v>
      </c>
      <c r="N10678" t="s">
        <v>573</v>
      </c>
    </row>
    <row r="10679" spans="1:14" hidden="1" x14ac:dyDescent="0.25">
      <c r="A10679" t="s">
        <v>241</v>
      </c>
      <c r="B10679" s="1">
        <v>45657</v>
      </c>
      <c r="C10679" t="s">
        <v>139</v>
      </c>
      <c r="D10679" t="s">
        <v>654</v>
      </c>
      <c r="E10679" s="4">
        <v>450078.18</v>
      </c>
      <c r="F10679" t="s">
        <v>567</v>
      </c>
      <c r="G10679" t="s">
        <v>511</v>
      </c>
      <c r="H10679" t="s">
        <v>338</v>
      </c>
      <c r="I10679" t="s">
        <v>136</v>
      </c>
      <c r="J10679" t="s">
        <v>655</v>
      </c>
      <c r="L10679" t="s">
        <v>338</v>
      </c>
      <c r="M10679" t="s">
        <v>136</v>
      </c>
      <c r="N10679" t="s">
        <v>573</v>
      </c>
    </row>
    <row r="10680" spans="1:14" hidden="1" x14ac:dyDescent="0.25">
      <c r="A10680" t="s">
        <v>241</v>
      </c>
      <c r="B10680" s="1">
        <v>45657</v>
      </c>
      <c r="C10680" t="s">
        <v>143</v>
      </c>
      <c r="D10680" t="s">
        <v>662</v>
      </c>
      <c r="E10680" s="4">
        <v>275254.90000000002</v>
      </c>
      <c r="F10680" t="s">
        <v>567</v>
      </c>
      <c r="G10680" t="s">
        <v>511</v>
      </c>
      <c r="H10680" t="s">
        <v>338</v>
      </c>
      <c r="I10680" t="s">
        <v>136</v>
      </c>
      <c r="J10680" t="s">
        <v>655</v>
      </c>
      <c r="L10680" t="s">
        <v>338</v>
      </c>
      <c r="M10680" t="s">
        <v>136</v>
      </c>
      <c r="N10680" t="s">
        <v>573</v>
      </c>
    </row>
    <row r="10681" spans="1:14" hidden="1" x14ac:dyDescent="0.25">
      <c r="A10681" t="s">
        <v>241</v>
      </c>
      <c r="B10681" s="1">
        <v>45657</v>
      </c>
      <c r="C10681" t="s">
        <v>665</v>
      </c>
      <c r="D10681" t="s">
        <v>666</v>
      </c>
      <c r="E10681" s="4">
        <v>1718219.2099999897</v>
      </c>
      <c r="F10681" t="s">
        <v>567</v>
      </c>
      <c r="G10681" t="s">
        <v>511</v>
      </c>
      <c r="H10681" t="s">
        <v>340</v>
      </c>
      <c r="I10681" t="s">
        <v>341</v>
      </c>
      <c r="J10681" t="s">
        <v>667</v>
      </c>
      <c r="L10681" t="s">
        <v>340</v>
      </c>
      <c r="M10681" t="s">
        <v>341</v>
      </c>
      <c r="N10681" t="s">
        <v>573</v>
      </c>
    </row>
    <row r="10682" spans="1:14" hidden="1" x14ac:dyDescent="0.25">
      <c r="A10682" t="s">
        <v>241</v>
      </c>
      <c r="B10682" s="1">
        <v>45657</v>
      </c>
      <c r="C10682" t="s">
        <v>670</v>
      </c>
      <c r="D10682" t="s">
        <v>671</v>
      </c>
      <c r="E10682" s="4">
        <v>141703.33000000002</v>
      </c>
      <c r="F10682" t="s">
        <v>567</v>
      </c>
      <c r="G10682" t="s">
        <v>511</v>
      </c>
      <c r="H10682" t="s">
        <v>340</v>
      </c>
      <c r="I10682" t="s">
        <v>341</v>
      </c>
      <c r="J10682" t="s">
        <v>667</v>
      </c>
      <c r="L10682" t="s">
        <v>340</v>
      </c>
      <c r="M10682" t="s">
        <v>341</v>
      </c>
      <c r="N10682" t="s">
        <v>573</v>
      </c>
    </row>
    <row r="10683" spans="1:14" hidden="1" x14ac:dyDescent="0.25">
      <c r="A10683" t="s">
        <v>241</v>
      </c>
      <c r="B10683" s="1">
        <v>45657</v>
      </c>
      <c r="C10683" t="s">
        <v>674</v>
      </c>
      <c r="D10683" t="s">
        <v>675</v>
      </c>
      <c r="E10683" s="4">
        <v>180379.81999999995</v>
      </c>
      <c r="F10683" t="s">
        <v>567</v>
      </c>
      <c r="G10683" t="s">
        <v>511</v>
      </c>
      <c r="H10683" t="s">
        <v>340</v>
      </c>
      <c r="I10683" t="s">
        <v>341</v>
      </c>
      <c r="J10683" t="s">
        <v>667</v>
      </c>
      <c r="L10683" t="s">
        <v>340</v>
      </c>
      <c r="M10683" t="s">
        <v>341</v>
      </c>
      <c r="N10683" t="s">
        <v>573</v>
      </c>
    </row>
    <row r="10684" spans="1:14" hidden="1" x14ac:dyDescent="0.25">
      <c r="A10684" t="s">
        <v>241</v>
      </c>
      <c r="B10684" s="1">
        <v>45657</v>
      </c>
      <c r="C10684" t="s">
        <v>678</v>
      </c>
      <c r="D10684" t="s">
        <v>679</v>
      </c>
      <c r="E10684" s="4">
        <v>223689.43000000002</v>
      </c>
      <c r="F10684" t="s">
        <v>567</v>
      </c>
      <c r="G10684" t="s">
        <v>511</v>
      </c>
      <c r="H10684" t="s">
        <v>340</v>
      </c>
      <c r="I10684" t="s">
        <v>341</v>
      </c>
      <c r="J10684" t="s">
        <v>667</v>
      </c>
      <c r="L10684" t="s">
        <v>340</v>
      </c>
      <c r="M10684" t="s">
        <v>341</v>
      </c>
      <c r="N10684" t="s">
        <v>573</v>
      </c>
    </row>
    <row r="10685" spans="1:14" hidden="1" x14ac:dyDescent="0.25">
      <c r="A10685" t="s">
        <v>241</v>
      </c>
      <c r="B10685" s="1">
        <v>45657</v>
      </c>
      <c r="C10685" t="s">
        <v>687</v>
      </c>
      <c r="D10685" t="s">
        <v>688</v>
      </c>
      <c r="E10685" s="4">
        <v>1552.7599999999998</v>
      </c>
      <c r="F10685" t="s">
        <v>567</v>
      </c>
      <c r="G10685" t="s">
        <v>511</v>
      </c>
      <c r="H10685" t="s">
        <v>355</v>
      </c>
      <c r="I10685" t="s">
        <v>356</v>
      </c>
      <c r="J10685" t="s">
        <v>689</v>
      </c>
      <c r="L10685" t="s">
        <v>355</v>
      </c>
      <c r="M10685" t="s">
        <v>427</v>
      </c>
      <c r="N10685" t="s">
        <v>573</v>
      </c>
    </row>
    <row r="10686" spans="1:14" hidden="1" x14ac:dyDescent="0.25">
      <c r="A10686" t="s">
        <v>241</v>
      </c>
      <c r="B10686" s="1">
        <v>45657</v>
      </c>
      <c r="C10686" t="s">
        <v>1184</v>
      </c>
      <c r="D10686" t="s">
        <v>1185</v>
      </c>
      <c r="E10686" s="4">
        <v>128080.93999999999</v>
      </c>
      <c r="F10686" t="s">
        <v>567</v>
      </c>
      <c r="G10686" t="s">
        <v>511</v>
      </c>
      <c r="H10686" t="s">
        <v>355</v>
      </c>
      <c r="I10686" t="s">
        <v>356</v>
      </c>
      <c r="J10686" t="s">
        <v>689</v>
      </c>
      <c r="L10686" t="s">
        <v>355</v>
      </c>
      <c r="M10686" t="s">
        <v>427</v>
      </c>
      <c r="N10686" t="s">
        <v>573</v>
      </c>
    </row>
    <row r="10687" spans="1:14" hidden="1" x14ac:dyDescent="0.25">
      <c r="A10687" t="s">
        <v>241</v>
      </c>
      <c r="B10687" s="1">
        <v>45657</v>
      </c>
      <c r="C10687" t="s">
        <v>1186</v>
      </c>
      <c r="D10687" t="s">
        <v>1187</v>
      </c>
      <c r="E10687" s="4">
        <v>-223.00000000023283</v>
      </c>
      <c r="F10687" t="s">
        <v>567</v>
      </c>
      <c r="G10687" t="s">
        <v>511</v>
      </c>
      <c r="H10687" t="s">
        <v>355</v>
      </c>
      <c r="I10687" t="s">
        <v>356</v>
      </c>
      <c r="J10687" t="s">
        <v>689</v>
      </c>
      <c r="L10687" t="s">
        <v>355</v>
      </c>
      <c r="M10687" t="s">
        <v>427</v>
      </c>
      <c r="N10687" t="s">
        <v>573</v>
      </c>
    </row>
    <row r="10688" spans="1:14" hidden="1" x14ac:dyDescent="0.25">
      <c r="A10688" t="s">
        <v>241</v>
      </c>
      <c r="B10688" s="1">
        <v>45657</v>
      </c>
      <c r="C10688" t="s">
        <v>723</v>
      </c>
      <c r="D10688" t="s">
        <v>724</v>
      </c>
      <c r="E10688" s="4">
        <v>21841.969999999987</v>
      </c>
      <c r="F10688" t="s">
        <v>567</v>
      </c>
      <c r="G10688" t="s">
        <v>511</v>
      </c>
      <c r="H10688" t="s">
        <v>345</v>
      </c>
      <c r="I10688" t="s">
        <v>346</v>
      </c>
      <c r="J10688" t="s">
        <v>725</v>
      </c>
      <c r="L10688" t="s">
        <v>342</v>
      </c>
      <c r="M10688" t="s">
        <v>346</v>
      </c>
      <c r="N10688" t="s">
        <v>573</v>
      </c>
    </row>
    <row r="10689" spans="1:14" hidden="1" x14ac:dyDescent="0.25">
      <c r="A10689" t="s">
        <v>241</v>
      </c>
      <c r="B10689" s="1">
        <v>45657</v>
      </c>
      <c r="C10689" t="s">
        <v>736</v>
      </c>
      <c r="D10689" t="s">
        <v>737</v>
      </c>
      <c r="E10689" s="4">
        <v>171669.30000000002</v>
      </c>
      <c r="F10689" t="s">
        <v>567</v>
      </c>
      <c r="G10689" t="s">
        <v>511</v>
      </c>
      <c r="H10689" t="s">
        <v>345</v>
      </c>
      <c r="I10689" t="s">
        <v>346</v>
      </c>
      <c r="J10689" t="s">
        <v>684</v>
      </c>
      <c r="L10689" t="s">
        <v>345</v>
      </c>
      <c r="M10689" t="s">
        <v>346</v>
      </c>
      <c r="N10689" t="s">
        <v>573</v>
      </c>
    </row>
    <row r="10690" spans="1:14" hidden="1" x14ac:dyDescent="0.25">
      <c r="A10690" t="s">
        <v>241</v>
      </c>
      <c r="B10690" s="1">
        <v>45657</v>
      </c>
      <c r="C10690" t="s">
        <v>740</v>
      </c>
      <c r="D10690" t="s">
        <v>741</v>
      </c>
      <c r="E10690" s="4">
        <v>6675.8700000000463</v>
      </c>
      <c r="F10690" t="s">
        <v>567</v>
      </c>
      <c r="G10690" t="s">
        <v>511</v>
      </c>
      <c r="H10690" t="s">
        <v>345</v>
      </c>
      <c r="I10690" t="s">
        <v>346</v>
      </c>
      <c r="J10690" t="s">
        <v>684</v>
      </c>
      <c r="L10690" t="s">
        <v>345</v>
      </c>
      <c r="M10690" t="s">
        <v>346</v>
      </c>
      <c r="N10690" t="s">
        <v>573</v>
      </c>
    </row>
    <row r="10691" spans="1:14" hidden="1" x14ac:dyDescent="0.25">
      <c r="A10691" t="s">
        <v>241</v>
      </c>
      <c r="B10691" s="1">
        <v>45657</v>
      </c>
      <c r="C10691" t="s">
        <v>744</v>
      </c>
      <c r="D10691" t="s">
        <v>745</v>
      </c>
      <c r="E10691" s="4">
        <v>-149.5899999999483</v>
      </c>
      <c r="F10691" t="s">
        <v>567</v>
      </c>
      <c r="G10691" t="s">
        <v>511</v>
      </c>
      <c r="H10691" t="s">
        <v>348</v>
      </c>
      <c r="I10691" t="s">
        <v>349</v>
      </c>
      <c r="J10691" t="s">
        <v>746</v>
      </c>
      <c r="L10691" t="s">
        <v>348</v>
      </c>
      <c r="M10691" t="s">
        <v>346</v>
      </c>
      <c r="N10691" t="s">
        <v>573</v>
      </c>
    </row>
    <row r="10692" spans="1:14" hidden="1" x14ac:dyDescent="0.25">
      <c r="A10692" t="s">
        <v>241</v>
      </c>
      <c r="B10692" s="1">
        <v>45657</v>
      </c>
      <c r="C10692" t="s">
        <v>753</v>
      </c>
      <c r="D10692" t="s">
        <v>754</v>
      </c>
      <c r="E10692" s="4">
        <v>47142.770000000004</v>
      </c>
      <c r="F10692" t="s">
        <v>567</v>
      </c>
      <c r="G10692" t="s">
        <v>511</v>
      </c>
      <c r="H10692" t="s">
        <v>345</v>
      </c>
      <c r="I10692" t="s">
        <v>346</v>
      </c>
      <c r="J10692" t="s">
        <v>684</v>
      </c>
      <c r="L10692" t="s">
        <v>345</v>
      </c>
      <c r="M10692" t="s">
        <v>346</v>
      </c>
      <c r="N10692" t="s">
        <v>573</v>
      </c>
    </row>
    <row r="10693" spans="1:14" hidden="1" x14ac:dyDescent="0.25">
      <c r="A10693" t="s">
        <v>241</v>
      </c>
      <c r="B10693" s="1">
        <v>45657</v>
      </c>
      <c r="C10693" t="s">
        <v>761</v>
      </c>
      <c r="D10693" t="s">
        <v>762</v>
      </c>
      <c r="E10693" s="4">
        <v>3182.4</v>
      </c>
      <c r="F10693" t="s">
        <v>567</v>
      </c>
      <c r="G10693" t="s">
        <v>511</v>
      </c>
      <c r="H10693" t="s">
        <v>345</v>
      </c>
      <c r="I10693" t="s">
        <v>346</v>
      </c>
      <c r="J10693" t="s">
        <v>684</v>
      </c>
      <c r="L10693" t="s">
        <v>345</v>
      </c>
      <c r="M10693" t="s">
        <v>346</v>
      </c>
      <c r="N10693" t="s">
        <v>573</v>
      </c>
    </row>
    <row r="10694" spans="1:14" hidden="1" x14ac:dyDescent="0.25">
      <c r="A10694" t="s">
        <v>241</v>
      </c>
      <c r="B10694" s="1">
        <v>45657</v>
      </c>
      <c r="C10694" t="s">
        <v>1190</v>
      </c>
      <c r="D10694" t="s">
        <v>1191</v>
      </c>
      <c r="E10694" s="4">
        <v>2.4099999999887132</v>
      </c>
      <c r="F10694" t="s">
        <v>567</v>
      </c>
      <c r="G10694" t="s">
        <v>511</v>
      </c>
      <c r="H10694" t="s">
        <v>345</v>
      </c>
      <c r="I10694" t="s">
        <v>346</v>
      </c>
      <c r="J10694" t="s">
        <v>684</v>
      </c>
      <c r="L10694" t="s">
        <v>345</v>
      </c>
      <c r="M10694" t="s">
        <v>346</v>
      </c>
      <c r="N10694" t="s">
        <v>573</v>
      </c>
    </row>
    <row r="10695" spans="1:14" hidden="1" x14ac:dyDescent="0.25">
      <c r="A10695" t="s">
        <v>241</v>
      </c>
      <c r="B10695" s="1">
        <v>45657</v>
      </c>
      <c r="C10695" t="s">
        <v>783</v>
      </c>
      <c r="D10695" t="s">
        <v>784</v>
      </c>
      <c r="E10695" s="4">
        <v>19674.690000000002</v>
      </c>
      <c r="F10695" t="s">
        <v>567</v>
      </c>
      <c r="G10695" t="s">
        <v>511</v>
      </c>
      <c r="H10695" t="s">
        <v>345</v>
      </c>
      <c r="I10695" t="s">
        <v>346</v>
      </c>
      <c r="J10695" t="s">
        <v>684</v>
      </c>
      <c r="L10695" t="s">
        <v>345</v>
      </c>
      <c r="M10695" t="s">
        <v>432</v>
      </c>
      <c r="N10695" t="s">
        <v>573</v>
      </c>
    </row>
    <row r="10696" spans="1:14" hidden="1" x14ac:dyDescent="0.25">
      <c r="A10696" t="s">
        <v>241</v>
      </c>
      <c r="B10696" s="1">
        <v>45657</v>
      </c>
      <c r="C10696" t="s">
        <v>68</v>
      </c>
      <c r="D10696" t="s">
        <v>69</v>
      </c>
      <c r="E10696" s="4">
        <v>3184.8600000000024</v>
      </c>
      <c r="F10696" t="s">
        <v>567</v>
      </c>
      <c r="G10696" t="s">
        <v>511</v>
      </c>
      <c r="H10696" t="s">
        <v>324</v>
      </c>
      <c r="I10696" t="s">
        <v>323</v>
      </c>
      <c r="J10696" t="s">
        <v>787</v>
      </c>
      <c r="L10696" t="s">
        <v>324</v>
      </c>
      <c r="M10696" t="s">
        <v>323</v>
      </c>
      <c r="N10696" t="s">
        <v>573</v>
      </c>
    </row>
    <row r="10697" spans="1:14" hidden="1" x14ac:dyDescent="0.25">
      <c r="A10697" t="s">
        <v>241</v>
      </c>
      <c r="B10697" s="1">
        <v>45657</v>
      </c>
      <c r="C10697" t="s">
        <v>70</v>
      </c>
      <c r="D10697" t="s">
        <v>71</v>
      </c>
      <c r="E10697" s="4">
        <v>23100.717999998247</v>
      </c>
      <c r="F10697" t="s">
        <v>567</v>
      </c>
      <c r="G10697" t="s">
        <v>511</v>
      </c>
      <c r="H10697" t="s">
        <v>324</v>
      </c>
      <c r="I10697" t="s">
        <v>323</v>
      </c>
      <c r="J10697" t="s">
        <v>787</v>
      </c>
      <c r="L10697" t="s">
        <v>324</v>
      </c>
      <c r="M10697" t="s">
        <v>323</v>
      </c>
      <c r="N10697" t="s">
        <v>573</v>
      </c>
    </row>
    <row r="10698" spans="1:14" hidden="1" x14ac:dyDescent="0.25">
      <c r="A10698" t="s">
        <v>241</v>
      </c>
      <c r="B10698" s="1">
        <v>45657</v>
      </c>
      <c r="C10698" t="s">
        <v>72</v>
      </c>
      <c r="D10698" t="s">
        <v>73</v>
      </c>
      <c r="E10698" s="4">
        <v>2408.0499999999993</v>
      </c>
      <c r="F10698" t="s">
        <v>567</v>
      </c>
      <c r="G10698" t="s">
        <v>511</v>
      </c>
      <c r="H10698" t="s">
        <v>324</v>
      </c>
      <c r="I10698" t="s">
        <v>323</v>
      </c>
      <c r="J10698" t="s">
        <v>787</v>
      </c>
      <c r="L10698" t="s">
        <v>324</v>
      </c>
      <c r="M10698" t="s">
        <v>323</v>
      </c>
      <c r="N10698" t="s">
        <v>573</v>
      </c>
    </row>
    <row r="10699" spans="1:14" hidden="1" x14ac:dyDescent="0.25">
      <c r="A10699" t="s">
        <v>241</v>
      </c>
      <c r="B10699" s="1">
        <v>45657</v>
      </c>
      <c r="C10699" t="s">
        <v>74</v>
      </c>
      <c r="D10699" t="s">
        <v>75</v>
      </c>
      <c r="E10699" s="4">
        <v>599.77999999999975</v>
      </c>
      <c r="F10699" t="s">
        <v>567</v>
      </c>
      <c r="G10699" t="s">
        <v>511</v>
      </c>
      <c r="H10699" t="s">
        <v>324</v>
      </c>
      <c r="I10699" t="s">
        <v>323</v>
      </c>
      <c r="J10699" t="s">
        <v>787</v>
      </c>
      <c r="L10699" t="s">
        <v>324</v>
      </c>
      <c r="M10699" t="s">
        <v>323</v>
      </c>
      <c r="N10699" t="s">
        <v>573</v>
      </c>
    </row>
    <row r="10700" spans="1:14" hidden="1" x14ac:dyDescent="0.25">
      <c r="A10700" t="s">
        <v>241</v>
      </c>
      <c r="B10700" s="1">
        <v>45657</v>
      </c>
      <c r="C10700" t="s">
        <v>102</v>
      </c>
      <c r="D10700" t="s">
        <v>103</v>
      </c>
      <c r="E10700" s="4">
        <v>313.8</v>
      </c>
      <c r="F10700" t="s">
        <v>567</v>
      </c>
      <c r="G10700" t="s">
        <v>511</v>
      </c>
      <c r="H10700" t="s">
        <v>324</v>
      </c>
      <c r="I10700" t="s">
        <v>323</v>
      </c>
      <c r="J10700" t="s">
        <v>787</v>
      </c>
      <c r="L10700" t="s">
        <v>324</v>
      </c>
      <c r="M10700" t="s">
        <v>323</v>
      </c>
      <c r="N10700" t="s">
        <v>573</v>
      </c>
    </row>
    <row r="10701" spans="1:14" hidden="1" x14ac:dyDescent="0.25">
      <c r="A10701" t="s">
        <v>241</v>
      </c>
      <c r="B10701" s="1">
        <v>45657</v>
      </c>
      <c r="C10701" t="s">
        <v>78</v>
      </c>
      <c r="D10701" t="s">
        <v>79</v>
      </c>
      <c r="E10701" s="4">
        <v>80450.290000011213</v>
      </c>
      <c r="F10701" t="s">
        <v>567</v>
      </c>
      <c r="G10701" t="s">
        <v>511</v>
      </c>
      <c r="H10701" t="s">
        <v>324</v>
      </c>
      <c r="I10701" t="s">
        <v>323</v>
      </c>
      <c r="J10701" t="s">
        <v>787</v>
      </c>
      <c r="L10701" t="s">
        <v>324</v>
      </c>
      <c r="M10701" t="s">
        <v>323</v>
      </c>
      <c r="N10701" t="s">
        <v>573</v>
      </c>
    </row>
    <row r="10702" spans="1:14" hidden="1" x14ac:dyDescent="0.25">
      <c r="A10702" t="s">
        <v>241</v>
      </c>
      <c r="B10702" s="1">
        <v>45657</v>
      </c>
      <c r="C10702" t="s">
        <v>80</v>
      </c>
      <c r="D10702" t="s">
        <v>81</v>
      </c>
      <c r="E10702" s="4">
        <v>184383.94999999367</v>
      </c>
      <c r="F10702" t="s">
        <v>567</v>
      </c>
      <c r="G10702" t="s">
        <v>511</v>
      </c>
      <c r="H10702" t="s">
        <v>324</v>
      </c>
      <c r="I10702" t="s">
        <v>323</v>
      </c>
      <c r="J10702" t="s">
        <v>787</v>
      </c>
      <c r="L10702" t="s">
        <v>324</v>
      </c>
      <c r="M10702" t="s">
        <v>323</v>
      </c>
      <c r="N10702" t="s">
        <v>573</v>
      </c>
    </row>
    <row r="10703" spans="1:14" hidden="1" x14ac:dyDescent="0.25">
      <c r="A10703" t="s">
        <v>241</v>
      </c>
      <c r="B10703" s="1">
        <v>45657</v>
      </c>
      <c r="C10703" t="s">
        <v>84</v>
      </c>
      <c r="D10703" t="s">
        <v>85</v>
      </c>
      <c r="E10703" s="4">
        <v>63527.220000002766</v>
      </c>
      <c r="F10703" t="s">
        <v>567</v>
      </c>
      <c r="G10703" t="s">
        <v>511</v>
      </c>
      <c r="H10703" t="s">
        <v>324</v>
      </c>
      <c r="I10703" t="s">
        <v>323</v>
      </c>
      <c r="J10703" t="s">
        <v>787</v>
      </c>
      <c r="L10703" t="s">
        <v>324</v>
      </c>
      <c r="M10703" t="s">
        <v>323</v>
      </c>
      <c r="N10703" t="s">
        <v>573</v>
      </c>
    </row>
    <row r="10704" spans="1:14" hidden="1" x14ac:dyDescent="0.25">
      <c r="A10704" t="s">
        <v>241</v>
      </c>
      <c r="B10704" s="1">
        <v>45657</v>
      </c>
      <c r="C10704" t="s">
        <v>86</v>
      </c>
      <c r="D10704" t="s">
        <v>87</v>
      </c>
      <c r="E10704" s="4">
        <v>217513.22000000026</v>
      </c>
      <c r="F10704" t="s">
        <v>567</v>
      </c>
      <c r="G10704" t="s">
        <v>511</v>
      </c>
      <c r="H10704" t="s">
        <v>324</v>
      </c>
      <c r="I10704" t="s">
        <v>323</v>
      </c>
      <c r="J10704" t="s">
        <v>787</v>
      </c>
      <c r="L10704" t="s">
        <v>324</v>
      </c>
      <c r="M10704" t="s">
        <v>323</v>
      </c>
      <c r="N10704" t="s">
        <v>573</v>
      </c>
    </row>
    <row r="10705" spans="1:14" hidden="1" x14ac:dyDescent="0.25">
      <c r="A10705" t="s">
        <v>241</v>
      </c>
      <c r="B10705" s="1">
        <v>45657</v>
      </c>
      <c r="C10705" t="s">
        <v>88</v>
      </c>
      <c r="D10705" t="s">
        <v>89</v>
      </c>
      <c r="E10705" s="4">
        <v>38018.130000000354</v>
      </c>
      <c r="F10705" t="s">
        <v>567</v>
      </c>
      <c r="G10705" t="s">
        <v>511</v>
      </c>
      <c r="H10705" t="s">
        <v>324</v>
      </c>
      <c r="I10705" t="s">
        <v>323</v>
      </c>
      <c r="J10705" t="s">
        <v>787</v>
      </c>
      <c r="L10705" t="s">
        <v>324</v>
      </c>
      <c r="M10705" t="s">
        <v>323</v>
      </c>
      <c r="N10705" t="s">
        <v>573</v>
      </c>
    </row>
    <row r="10706" spans="1:14" hidden="1" x14ac:dyDescent="0.25">
      <c r="A10706" t="s">
        <v>241</v>
      </c>
      <c r="B10706" s="1">
        <v>45657</v>
      </c>
      <c r="C10706" t="s">
        <v>90</v>
      </c>
      <c r="D10706" t="s">
        <v>91</v>
      </c>
      <c r="E10706" s="4">
        <v>11702.160000000003</v>
      </c>
      <c r="F10706" t="s">
        <v>567</v>
      </c>
      <c r="G10706" t="s">
        <v>511</v>
      </c>
      <c r="H10706" t="s">
        <v>324</v>
      </c>
      <c r="I10706" t="s">
        <v>323</v>
      </c>
      <c r="J10706" t="s">
        <v>787</v>
      </c>
      <c r="L10706" t="s">
        <v>324</v>
      </c>
      <c r="M10706" t="s">
        <v>323</v>
      </c>
      <c r="N10706" t="s">
        <v>573</v>
      </c>
    </row>
    <row r="10707" spans="1:14" hidden="1" x14ac:dyDescent="0.25">
      <c r="A10707" t="s">
        <v>241</v>
      </c>
      <c r="B10707" s="1">
        <v>45657</v>
      </c>
      <c r="C10707" t="s">
        <v>92</v>
      </c>
      <c r="D10707" t="s">
        <v>1394</v>
      </c>
      <c r="E10707" s="4">
        <v>92460.108999999007</v>
      </c>
      <c r="F10707" t="s">
        <v>567</v>
      </c>
      <c r="G10707" t="s">
        <v>511</v>
      </c>
      <c r="H10707" t="s">
        <v>324</v>
      </c>
      <c r="I10707" t="s">
        <v>323</v>
      </c>
      <c r="J10707" t="s">
        <v>787</v>
      </c>
      <c r="L10707" t="s">
        <v>324</v>
      </c>
      <c r="M10707" t="s">
        <v>323</v>
      </c>
      <c r="N10707" t="s">
        <v>573</v>
      </c>
    </row>
    <row r="10708" spans="1:14" hidden="1" x14ac:dyDescent="0.25">
      <c r="A10708" t="s">
        <v>241</v>
      </c>
      <c r="B10708" s="1">
        <v>45657</v>
      </c>
      <c r="C10708" t="s">
        <v>94</v>
      </c>
      <c r="D10708" t="s">
        <v>95</v>
      </c>
      <c r="E10708" s="4">
        <v>2417.0400000000009</v>
      </c>
      <c r="F10708" t="s">
        <v>567</v>
      </c>
      <c r="G10708" t="s">
        <v>511</v>
      </c>
      <c r="H10708" t="s">
        <v>324</v>
      </c>
      <c r="I10708" t="s">
        <v>323</v>
      </c>
      <c r="J10708" t="s">
        <v>787</v>
      </c>
      <c r="L10708" t="s">
        <v>324</v>
      </c>
      <c r="M10708" t="s">
        <v>323</v>
      </c>
      <c r="N10708" t="s">
        <v>573</v>
      </c>
    </row>
    <row r="10709" spans="1:14" hidden="1" x14ac:dyDescent="0.25">
      <c r="A10709" t="s">
        <v>241</v>
      </c>
      <c r="B10709" s="1">
        <v>45657</v>
      </c>
      <c r="C10709" t="s">
        <v>96</v>
      </c>
      <c r="D10709" t="s">
        <v>97</v>
      </c>
      <c r="E10709" s="4">
        <v>60741.039999999935</v>
      </c>
      <c r="F10709" t="s">
        <v>567</v>
      </c>
      <c r="G10709" t="s">
        <v>511</v>
      </c>
      <c r="H10709" t="s">
        <v>324</v>
      </c>
      <c r="I10709" t="s">
        <v>323</v>
      </c>
      <c r="J10709" t="s">
        <v>787</v>
      </c>
      <c r="L10709" t="s">
        <v>324</v>
      </c>
      <c r="M10709" t="s">
        <v>323</v>
      </c>
      <c r="N10709" t="s">
        <v>573</v>
      </c>
    </row>
    <row r="10710" spans="1:14" hidden="1" x14ac:dyDescent="0.25">
      <c r="A10710" t="s">
        <v>241</v>
      </c>
      <c r="B10710" s="1">
        <v>45657</v>
      </c>
      <c r="C10710" t="s">
        <v>98</v>
      </c>
      <c r="D10710" t="s">
        <v>99</v>
      </c>
      <c r="E10710" s="4">
        <v>186.06000000000108</v>
      </c>
      <c r="F10710" t="s">
        <v>567</v>
      </c>
      <c r="G10710" t="s">
        <v>511</v>
      </c>
      <c r="H10710" t="s">
        <v>324</v>
      </c>
      <c r="I10710" t="s">
        <v>323</v>
      </c>
      <c r="J10710" t="s">
        <v>787</v>
      </c>
      <c r="L10710" t="s">
        <v>324</v>
      </c>
      <c r="M10710" t="s">
        <v>323</v>
      </c>
      <c r="N10710" t="s">
        <v>573</v>
      </c>
    </row>
    <row r="10711" spans="1:14" hidden="1" x14ac:dyDescent="0.25">
      <c r="A10711" t="s">
        <v>241</v>
      </c>
      <c r="B10711" s="1">
        <v>45657</v>
      </c>
      <c r="C10711" t="s">
        <v>104</v>
      </c>
      <c r="D10711" t="s">
        <v>105</v>
      </c>
      <c r="E10711" s="4">
        <v>75781.26999999999</v>
      </c>
      <c r="F10711" t="s">
        <v>567</v>
      </c>
      <c r="G10711" t="s">
        <v>511</v>
      </c>
      <c r="H10711" t="s">
        <v>324</v>
      </c>
      <c r="I10711" t="s">
        <v>323</v>
      </c>
      <c r="J10711" t="s">
        <v>787</v>
      </c>
      <c r="L10711" t="s">
        <v>324</v>
      </c>
      <c r="M10711" t="s">
        <v>323</v>
      </c>
      <c r="N10711" t="s">
        <v>573</v>
      </c>
    </row>
    <row r="10712" spans="1:14" hidden="1" x14ac:dyDescent="0.25">
      <c r="A10712" t="s">
        <v>241</v>
      </c>
      <c r="B10712" s="1">
        <v>45657</v>
      </c>
      <c r="C10712" t="s">
        <v>100</v>
      </c>
      <c r="D10712" t="s">
        <v>101</v>
      </c>
      <c r="E10712" s="4">
        <v>1000063.42</v>
      </c>
      <c r="F10712" t="s">
        <v>567</v>
      </c>
      <c r="G10712" t="s">
        <v>511</v>
      </c>
      <c r="H10712" t="s">
        <v>324</v>
      </c>
      <c r="I10712" t="s">
        <v>323</v>
      </c>
      <c r="J10712" t="s">
        <v>787</v>
      </c>
      <c r="L10712" t="s">
        <v>324</v>
      </c>
      <c r="M10712" t="s">
        <v>323</v>
      </c>
      <c r="N10712" t="s">
        <v>573</v>
      </c>
    </row>
    <row r="10713" spans="1:14" hidden="1" x14ac:dyDescent="0.25">
      <c r="A10713" t="s">
        <v>241</v>
      </c>
      <c r="B10713" s="1">
        <v>45657</v>
      </c>
      <c r="C10713" t="s">
        <v>108</v>
      </c>
      <c r="D10713" t="s">
        <v>109</v>
      </c>
      <c r="E10713" s="4">
        <v>898810</v>
      </c>
      <c r="F10713" t="s">
        <v>567</v>
      </c>
      <c r="G10713" t="s">
        <v>511</v>
      </c>
      <c r="H10713" t="s">
        <v>324</v>
      </c>
      <c r="I10713" t="s">
        <v>323</v>
      </c>
      <c r="J10713" t="s">
        <v>787</v>
      </c>
      <c r="L10713" t="s">
        <v>324</v>
      </c>
      <c r="M10713" t="s">
        <v>323</v>
      </c>
      <c r="N10713" t="s">
        <v>573</v>
      </c>
    </row>
    <row r="10714" spans="1:14" hidden="1" x14ac:dyDescent="0.25">
      <c r="A10714" t="s">
        <v>241</v>
      </c>
      <c r="B10714" s="1">
        <v>45657</v>
      </c>
      <c r="C10714" t="s">
        <v>846</v>
      </c>
      <c r="D10714" t="s">
        <v>847</v>
      </c>
      <c r="E10714" s="4">
        <v>-7550.0000000000746</v>
      </c>
      <c r="F10714" t="s">
        <v>567</v>
      </c>
      <c r="G10714" t="s">
        <v>511</v>
      </c>
      <c r="H10714" t="s">
        <v>347</v>
      </c>
      <c r="I10714" t="s">
        <v>350</v>
      </c>
      <c r="J10714" t="s">
        <v>848</v>
      </c>
      <c r="L10714" t="s">
        <v>347</v>
      </c>
      <c r="M10714" t="s">
        <v>350</v>
      </c>
      <c r="N10714" t="s">
        <v>573</v>
      </c>
    </row>
    <row r="10715" spans="1:14" hidden="1" x14ac:dyDescent="0.25">
      <c r="A10715" t="s">
        <v>241</v>
      </c>
      <c r="B10715" s="1">
        <v>45657</v>
      </c>
      <c r="C10715" t="s">
        <v>851</v>
      </c>
      <c r="D10715" t="s">
        <v>852</v>
      </c>
      <c r="E10715" s="4">
        <v>-100000</v>
      </c>
      <c r="F10715" t="s">
        <v>567</v>
      </c>
      <c r="G10715" t="s">
        <v>511</v>
      </c>
      <c r="H10715" t="s">
        <v>347</v>
      </c>
      <c r="I10715" t="s">
        <v>350</v>
      </c>
      <c r="J10715" t="s">
        <v>848</v>
      </c>
      <c r="L10715" t="s">
        <v>347</v>
      </c>
      <c r="M10715" t="s">
        <v>350</v>
      </c>
      <c r="N10715" t="s">
        <v>573</v>
      </c>
    </row>
    <row r="10716" spans="1:14" hidden="1" x14ac:dyDescent="0.25">
      <c r="A10716" t="s">
        <v>241</v>
      </c>
      <c r="B10716" s="1">
        <v>45657</v>
      </c>
      <c r="C10716" t="s">
        <v>855</v>
      </c>
      <c r="D10716" t="s">
        <v>856</v>
      </c>
      <c r="E10716" s="4">
        <v>-800000</v>
      </c>
      <c r="F10716" t="s">
        <v>567</v>
      </c>
      <c r="G10716" t="s">
        <v>511</v>
      </c>
      <c r="H10716" t="s">
        <v>347</v>
      </c>
      <c r="I10716" t="s">
        <v>350</v>
      </c>
      <c r="J10716" t="s">
        <v>848</v>
      </c>
      <c r="L10716" t="s">
        <v>347</v>
      </c>
      <c r="M10716" t="s">
        <v>350</v>
      </c>
      <c r="N10716" t="s">
        <v>573</v>
      </c>
    </row>
    <row r="10717" spans="1:14" hidden="1" x14ac:dyDescent="0.25">
      <c r="A10717" t="s">
        <v>241</v>
      </c>
      <c r="B10717" s="1">
        <v>45657</v>
      </c>
      <c r="C10717" t="s">
        <v>859</v>
      </c>
      <c r="D10717" t="s">
        <v>860</v>
      </c>
      <c r="E10717" s="4">
        <v>-99477.040000000008</v>
      </c>
      <c r="F10717" t="s">
        <v>567</v>
      </c>
      <c r="G10717" t="s">
        <v>511</v>
      </c>
      <c r="H10717" t="s">
        <v>351</v>
      </c>
      <c r="I10717" t="s">
        <v>354</v>
      </c>
      <c r="J10717" t="s">
        <v>848</v>
      </c>
      <c r="L10717" t="s">
        <v>351</v>
      </c>
      <c r="M10717" t="s">
        <v>438</v>
      </c>
      <c r="N10717" t="s">
        <v>573</v>
      </c>
    </row>
    <row r="10718" spans="1:14" hidden="1" x14ac:dyDescent="0.25">
      <c r="A10718" t="s">
        <v>241</v>
      </c>
      <c r="B10718" s="1">
        <v>45657</v>
      </c>
      <c r="C10718" t="s">
        <v>1192</v>
      </c>
      <c r="D10718" t="s">
        <v>1193</v>
      </c>
      <c r="E10718" s="4">
        <v>-82116.000000000044</v>
      </c>
      <c r="F10718" t="s">
        <v>567</v>
      </c>
      <c r="G10718" t="s">
        <v>511</v>
      </c>
      <c r="H10718" t="s">
        <v>351</v>
      </c>
      <c r="I10718" t="s">
        <v>354</v>
      </c>
      <c r="J10718" t="s">
        <v>848</v>
      </c>
      <c r="L10718" t="s">
        <v>1194</v>
      </c>
      <c r="M10718" t="s">
        <v>442</v>
      </c>
      <c r="N10718" t="s">
        <v>573</v>
      </c>
    </row>
    <row r="10719" spans="1:14" hidden="1" x14ac:dyDescent="0.25">
      <c r="A10719" t="s">
        <v>241</v>
      </c>
      <c r="B10719" s="1">
        <v>45657</v>
      </c>
      <c r="C10719" t="s">
        <v>865</v>
      </c>
      <c r="D10719" t="s">
        <v>866</v>
      </c>
      <c r="E10719" s="4">
        <v>-100905.84000000001</v>
      </c>
      <c r="F10719" t="s">
        <v>567</v>
      </c>
      <c r="G10719" t="s">
        <v>511</v>
      </c>
      <c r="H10719" t="s">
        <v>351</v>
      </c>
      <c r="I10719" t="s">
        <v>354</v>
      </c>
      <c r="J10719" t="s">
        <v>848</v>
      </c>
      <c r="L10719" t="s">
        <v>351</v>
      </c>
      <c r="M10719" t="s">
        <v>440</v>
      </c>
      <c r="N10719" t="s">
        <v>573</v>
      </c>
    </row>
    <row r="10720" spans="1:14" hidden="1" x14ac:dyDescent="0.25">
      <c r="A10720" t="s">
        <v>241</v>
      </c>
      <c r="B10720" s="1">
        <v>45657</v>
      </c>
      <c r="C10720" t="s">
        <v>871</v>
      </c>
      <c r="D10720" t="s">
        <v>872</v>
      </c>
      <c r="E10720" s="4">
        <v>-145827.03999999916</v>
      </c>
      <c r="F10720" t="s">
        <v>567</v>
      </c>
      <c r="G10720" t="s">
        <v>511</v>
      </c>
      <c r="H10720" t="s">
        <v>519</v>
      </c>
      <c r="I10720" t="s">
        <v>513</v>
      </c>
      <c r="J10720" t="s">
        <v>594</v>
      </c>
      <c r="L10720" t="s">
        <v>519</v>
      </c>
      <c r="M10720" t="s">
        <v>419</v>
      </c>
      <c r="N10720" t="s">
        <v>573</v>
      </c>
    </row>
    <row r="10721" spans="1:14" hidden="1" x14ac:dyDescent="0.25">
      <c r="A10721" t="s">
        <v>241</v>
      </c>
      <c r="B10721" s="1">
        <v>45657</v>
      </c>
      <c r="C10721" t="s">
        <v>873</v>
      </c>
      <c r="D10721" t="s">
        <v>874</v>
      </c>
      <c r="E10721" s="4">
        <v>-258199.84000000003</v>
      </c>
      <c r="F10721" t="s">
        <v>567</v>
      </c>
      <c r="G10721" t="s">
        <v>511</v>
      </c>
      <c r="H10721" t="s">
        <v>519</v>
      </c>
      <c r="I10721" t="s">
        <v>513</v>
      </c>
      <c r="J10721" t="s">
        <v>594</v>
      </c>
      <c r="L10721" t="s">
        <v>519</v>
      </c>
      <c r="M10721" t="s">
        <v>419</v>
      </c>
      <c r="N10721" t="s">
        <v>573</v>
      </c>
    </row>
    <row r="10722" spans="1:14" hidden="1" x14ac:dyDescent="0.25">
      <c r="A10722" t="s">
        <v>241</v>
      </c>
      <c r="B10722" s="1">
        <v>45657</v>
      </c>
      <c r="C10722" t="s">
        <v>875</v>
      </c>
      <c r="D10722" t="s">
        <v>876</v>
      </c>
      <c r="E10722" s="4">
        <v>-203825.08000000002</v>
      </c>
      <c r="F10722" t="s">
        <v>567</v>
      </c>
      <c r="G10722" t="s">
        <v>511</v>
      </c>
      <c r="H10722" t="s">
        <v>519</v>
      </c>
      <c r="I10722" t="s">
        <v>513</v>
      </c>
      <c r="J10722" t="s">
        <v>594</v>
      </c>
      <c r="L10722" t="s">
        <v>519</v>
      </c>
      <c r="M10722" t="s">
        <v>419</v>
      </c>
      <c r="N10722" t="s">
        <v>573</v>
      </c>
    </row>
    <row r="10723" spans="1:14" hidden="1" x14ac:dyDescent="0.25">
      <c r="A10723" t="s">
        <v>241</v>
      </c>
      <c r="B10723" s="1">
        <v>45657</v>
      </c>
      <c r="C10723" t="s">
        <v>879</v>
      </c>
      <c r="D10723" t="s">
        <v>880</v>
      </c>
      <c r="E10723" s="4">
        <v>-74171.960000000006</v>
      </c>
      <c r="F10723" t="s">
        <v>567</v>
      </c>
      <c r="G10723" t="s">
        <v>511</v>
      </c>
      <c r="H10723" t="s">
        <v>519</v>
      </c>
      <c r="I10723" t="s">
        <v>513</v>
      </c>
      <c r="J10723" t="s">
        <v>594</v>
      </c>
      <c r="L10723" t="s">
        <v>519</v>
      </c>
      <c r="M10723" t="s">
        <v>419</v>
      </c>
      <c r="N10723" t="s">
        <v>573</v>
      </c>
    </row>
    <row r="10724" spans="1:14" hidden="1" x14ac:dyDescent="0.25">
      <c r="A10724" t="s">
        <v>241</v>
      </c>
      <c r="B10724" s="1">
        <v>45657</v>
      </c>
      <c r="C10724" t="s">
        <v>881</v>
      </c>
      <c r="D10724" t="s">
        <v>882</v>
      </c>
      <c r="E10724" s="4">
        <v>-16559.320000000007</v>
      </c>
      <c r="F10724" t="s">
        <v>567</v>
      </c>
      <c r="G10724" t="s">
        <v>511</v>
      </c>
      <c r="H10724" t="s">
        <v>519</v>
      </c>
      <c r="I10724" t="s">
        <v>513</v>
      </c>
      <c r="J10724" t="s">
        <v>594</v>
      </c>
      <c r="L10724" t="s">
        <v>519</v>
      </c>
      <c r="M10724" t="s">
        <v>419</v>
      </c>
      <c r="N10724" t="s">
        <v>573</v>
      </c>
    </row>
    <row r="10725" spans="1:14" hidden="1" x14ac:dyDescent="0.25">
      <c r="A10725" t="s">
        <v>241</v>
      </c>
      <c r="B10725" s="1">
        <v>45657</v>
      </c>
      <c r="C10725" t="s">
        <v>883</v>
      </c>
      <c r="D10725" t="s">
        <v>884</v>
      </c>
      <c r="E10725" s="4">
        <v>-12034.05999999999</v>
      </c>
      <c r="F10725" t="s">
        <v>567</v>
      </c>
      <c r="G10725" t="s">
        <v>511</v>
      </c>
      <c r="H10725" t="s">
        <v>519</v>
      </c>
      <c r="I10725" t="s">
        <v>513</v>
      </c>
      <c r="J10725" t="s">
        <v>594</v>
      </c>
      <c r="L10725" t="s">
        <v>519</v>
      </c>
      <c r="M10725" t="s">
        <v>419</v>
      </c>
      <c r="N10725" t="s">
        <v>573</v>
      </c>
    </row>
    <row r="10726" spans="1:14" hidden="1" x14ac:dyDescent="0.25">
      <c r="A10726" t="s">
        <v>241</v>
      </c>
      <c r="B10726" s="1">
        <v>45657</v>
      </c>
      <c r="C10726" t="s">
        <v>885</v>
      </c>
      <c r="D10726" t="s">
        <v>886</v>
      </c>
      <c r="E10726" s="4">
        <v>-18306.359999999997</v>
      </c>
      <c r="F10726" t="s">
        <v>567</v>
      </c>
      <c r="G10726" t="s">
        <v>511</v>
      </c>
      <c r="H10726" t="s">
        <v>519</v>
      </c>
      <c r="I10726" t="s">
        <v>513</v>
      </c>
      <c r="J10726" t="s">
        <v>594</v>
      </c>
      <c r="L10726" t="s">
        <v>519</v>
      </c>
      <c r="M10726" t="s">
        <v>419</v>
      </c>
      <c r="N10726" t="s">
        <v>573</v>
      </c>
    </row>
    <row r="10727" spans="1:14" hidden="1" x14ac:dyDescent="0.25">
      <c r="A10727" t="s">
        <v>241</v>
      </c>
      <c r="B10727" s="1">
        <v>45657</v>
      </c>
      <c r="C10727" t="s">
        <v>887</v>
      </c>
      <c r="D10727" t="s">
        <v>888</v>
      </c>
      <c r="E10727" s="4">
        <v>-10000</v>
      </c>
      <c r="F10727" t="s">
        <v>567</v>
      </c>
      <c r="G10727" t="s">
        <v>511</v>
      </c>
      <c r="H10727" t="s">
        <v>516</v>
      </c>
      <c r="I10727" t="s">
        <v>512</v>
      </c>
      <c r="J10727" t="s">
        <v>572</v>
      </c>
      <c r="L10727" t="s">
        <v>516</v>
      </c>
      <c r="M10727" t="s">
        <v>417</v>
      </c>
      <c r="N10727" t="s">
        <v>573</v>
      </c>
    </row>
    <row r="10728" spans="1:14" hidden="1" x14ac:dyDescent="0.25">
      <c r="A10728" t="s">
        <v>241</v>
      </c>
      <c r="B10728" s="1">
        <v>45657</v>
      </c>
      <c r="C10728" t="s">
        <v>891</v>
      </c>
      <c r="D10728" t="s">
        <v>892</v>
      </c>
      <c r="E10728" s="4">
        <v>-13463</v>
      </c>
      <c r="F10728" t="s">
        <v>567</v>
      </c>
      <c r="G10728" t="s">
        <v>511</v>
      </c>
      <c r="H10728" t="s">
        <v>516</v>
      </c>
      <c r="I10728" t="s">
        <v>512</v>
      </c>
      <c r="J10728" t="s">
        <v>572</v>
      </c>
      <c r="L10728" t="s">
        <v>516</v>
      </c>
      <c r="M10728" t="s">
        <v>417</v>
      </c>
      <c r="N10728" t="s">
        <v>573</v>
      </c>
    </row>
    <row r="10729" spans="1:14" hidden="1" x14ac:dyDescent="0.25">
      <c r="A10729" t="s">
        <v>241</v>
      </c>
      <c r="B10729" s="1">
        <v>45657</v>
      </c>
      <c r="C10729" t="s">
        <v>893</v>
      </c>
      <c r="D10729" t="s">
        <v>894</v>
      </c>
      <c r="E10729" s="4">
        <v>-44899.17000000002</v>
      </c>
      <c r="F10729" t="s">
        <v>567</v>
      </c>
      <c r="G10729" t="s">
        <v>511</v>
      </c>
      <c r="H10729" t="s">
        <v>516</v>
      </c>
      <c r="I10729" t="s">
        <v>512</v>
      </c>
      <c r="J10729" t="s">
        <v>572</v>
      </c>
      <c r="L10729" t="s">
        <v>516</v>
      </c>
      <c r="M10729" t="s">
        <v>417</v>
      </c>
      <c r="N10729" t="s">
        <v>573</v>
      </c>
    </row>
    <row r="10730" spans="1:14" hidden="1" x14ac:dyDescent="0.25">
      <c r="A10730" t="s">
        <v>241</v>
      </c>
      <c r="B10730" s="1">
        <v>45657</v>
      </c>
      <c r="C10730" t="s">
        <v>895</v>
      </c>
      <c r="D10730" t="s">
        <v>896</v>
      </c>
      <c r="E10730" s="4">
        <v>-58593.18</v>
      </c>
      <c r="F10730" t="s">
        <v>567</v>
      </c>
      <c r="G10730" t="s">
        <v>511</v>
      </c>
      <c r="H10730" t="s">
        <v>516</v>
      </c>
      <c r="I10730" t="s">
        <v>512</v>
      </c>
      <c r="J10730" t="s">
        <v>572</v>
      </c>
      <c r="L10730" t="s">
        <v>516</v>
      </c>
      <c r="M10730" t="s">
        <v>417</v>
      </c>
      <c r="N10730" t="s">
        <v>573</v>
      </c>
    </row>
    <row r="10731" spans="1:14" hidden="1" x14ac:dyDescent="0.25">
      <c r="A10731" t="s">
        <v>241</v>
      </c>
      <c r="B10731" s="1">
        <v>45657</v>
      </c>
      <c r="C10731" t="s">
        <v>897</v>
      </c>
      <c r="D10731" t="s">
        <v>898</v>
      </c>
      <c r="E10731" s="4">
        <v>-516960</v>
      </c>
      <c r="F10731" t="s">
        <v>567</v>
      </c>
      <c r="G10731" t="s">
        <v>511</v>
      </c>
      <c r="H10731" t="s">
        <v>331</v>
      </c>
      <c r="I10731" t="s">
        <v>332</v>
      </c>
      <c r="J10731" t="s">
        <v>899</v>
      </c>
      <c r="L10731" t="s">
        <v>331</v>
      </c>
      <c r="M10731" t="s">
        <v>332</v>
      </c>
      <c r="N10731" t="s">
        <v>573</v>
      </c>
    </row>
    <row r="10732" spans="1:14" hidden="1" x14ac:dyDescent="0.25">
      <c r="A10732" t="s">
        <v>241</v>
      </c>
      <c r="B10732" s="1">
        <v>45657</v>
      </c>
      <c r="C10732" t="s">
        <v>145</v>
      </c>
      <c r="D10732" t="s">
        <v>1199</v>
      </c>
      <c r="E10732" s="4">
        <v>-100000</v>
      </c>
      <c r="F10732" t="s">
        <v>567</v>
      </c>
      <c r="G10732" t="s">
        <v>511</v>
      </c>
      <c r="H10732" t="s">
        <v>338</v>
      </c>
      <c r="I10732" t="s">
        <v>136</v>
      </c>
      <c r="J10732" t="s">
        <v>655</v>
      </c>
      <c r="L10732" t="s">
        <v>338</v>
      </c>
      <c r="M10732" t="s">
        <v>136</v>
      </c>
      <c r="N10732" t="s">
        <v>573</v>
      </c>
    </row>
    <row r="10733" spans="1:14" hidden="1" x14ac:dyDescent="0.25">
      <c r="A10733" t="s">
        <v>241</v>
      </c>
      <c r="B10733" s="1">
        <v>45657</v>
      </c>
      <c r="C10733" t="s">
        <v>141</v>
      </c>
      <c r="D10733" t="s">
        <v>1318</v>
      </c>
      <c r="E10733" s="4">
        <v>-51958.579999999987</v>
      </c>
      <c r="F10733" t="s">
        <v>567</v>
      </c>
      <c r="G10733" t="s">
        <v>511</v>
      </c>
      <c r="H10733" t="s">
        <v>338</v>
      </c>
      <c r="I10733" t="s">
        <v>136</v>
      </c>
      <c r="J10733" t="s">
        <v>655</v>
      </c>
      <c r="L10733" t="s">
        <v>338</v>
      </c>
      <c r="M10733" t="s">
        <v>136</v>
      </c>
      <c r="N10733" t="s">
        <v>573</v>
      </c>
    </row>
    <row r="10734" spans="1:14" hidden="1" x14ac:dyDescent="0.25">
      <c r="A10734" t="s">
        <v>241</v>
      </c>
      <c r="B10734" s="1">
        <v>45657</v>
      </c>
      <c r="C10734" t="s">
        <v>902</v>
      </c>
      <c r="D10734" t="s">
        <v>903</v>
      </c>
      <c r="E10734" s="4">
        <v>-200116.82999999967</v>
      </c>
      <c r="F10734" t="s">
        <v>567</v>
      </c>
      <c r="G10734" t="s">
        <v>511</v>
      </c>
      <c r="H10734" t="s">
        <v>328</v>
      </c>
      <c r="I10734" t="s">
        <v>329</v>
      </c>
      <c r="J10734" t="s">
        <v>904</v>
      </c>
      <c r="L10734" t="s">
        <v>328</v>
      </c>
      <c r="M10734" t="s">
        <v>329</v>
      </c>
      <c r="N10734" t="s">
        <v>573</v>
      </c>
    </row>
    <row r="10735" spans="1:14" hidden="1" x14ac:dyDescent="0.25">
      <c r="A10735" t="s">
        <v>241</v>
      </c>
      <c r="B10735" s="1">
        <v>45657</v>
      </c>
      <c r="C10735" t="s">
        <v>905</v>
      </c>
      <c r="D10735" t="s">
        <v>906</v>
      </c>
      <c r="E10735" s="4">
        <v>-465360.58000000007</v>
      </c>
      <c r="F10735" t="s">
        <v>567</v>
      </c>
      <c r="G10735" t="s">
        <v>511</v>
      </c>
      <c r="H10735" t="s">
        <v>328</v>
      </c>
      <c r="I10735" t="s">
        <v>329</v>
      </c>
      <c r="J10735" t="s">
        <v>904</v>
      </c>
      <c r="L10735" t="s">
        <v>328</v>
      </c>
      <c r="M10735" t="s">
        <v>329</v>
      </c>
      <c r="N10735" t="s">
        <v>573</v>
      </c>
    </row>
    <row r="10736" spans="1:14" hidden="1" x14ac:dyDescent="0.25">
      <c r="A10736" t="s">
        <v>241</v>
      </c>
      <c r="B10736" s="1">
        <v>45657</v>
      </c>
      <c r="C10736" t="s">
        <v>907</v>
      </c>
      <c r="D10736" t="s">
        <v>908</v>
      </c>
      <c r="E10736" s="4">
        <v>-8774.2600000000093</v>
      </c>
      <c r="F10736" t="s">
        <v>567</v>
      </c>
      <c r="G10736" t="s">
        <v>511</v>
      </c>
      <c r="H10736" t="s">
        <v>328</v>
      </c>
      <c r="I10736" t="s">
        <v>329</v>
      </c>
      <c r="J10736" t="s">
        <v>904</v>
      </c>
      <c r="L10736" t="s">
        <v>328</v>
      </c>
      <c r="M10736" t="s">
        <v>329</v>
      </c>
      <c r="N10736" t="s">
        <v>573</v>
      </c>
    </row>
    <row r="10737" spans="1:14" hidden="1" x14ac:dyDescent="0.25">
      <c r="A10737" t="s">
        <v>241</v>
      </c>
      <c r="B10737" s="1">
        <v>45657</v>
      </c>
      <c r="C10737" t="s">
        <v>913</v>
      </c>
      <c r="D10737" t="s">
        <v>914</v>
      </c>
      <c r="E10737" s="4">
        <v>-195502.61</v>
      </c>
      <c r="F10737" t="s">
        <v>567</v>
      </c>
      <c r="G10737" t="s">
        <v>511</v>
      </c>
      <c r="H10737" t="s">
        <v>340</v>
      </c>
      <c r="I10737" t="s">
        <v>341</v>
      </c>
      <c r="J10737" t="s">
        <v>667</v>
      </c>
      <c r="L10737" t="s">
        <v>340</v>
      </c>
      <c r="M10737" t="s">
        <v>341</v>
      </c>
      <c r="N10737" t="s">
        <v>573</v>
      </c>
    </row>
    <row r="10738" spans="1:14" hidden="1" x14ac:dyDescent="0.25">
      <c r="A10738" t="s">
        <v>241</v>
      </c>
      <c r="B10738" s="1">
        <v>45657</v>
      </c>
      <c r="C10738" t="s">
        <v>110</v>
      </c>
      <c r="D10738" t="s">
        <v>926</v>
      </c>
      <c r="E10738" s="4">
        <v>-146611.79</v>
      </c>
      <c r="F10738" t="s">
        <v>567</v>
      </c>
      <c r="G10738" t="s">
        <v>511</v>
      </c>
      <c r="H10738" t="s">
        <v>333</v>
      </c>
      <c r="I10738" t="s">
        <v>335</v>
      </c>
      <c r="J10738" t="s">
        <v>923</v>
      </c>
      <c r="L10738" t="s">
        <v>333</v>
      </c>
      <c r="M10738" t="s">
        <v>335</v>
      </c>
      <c r="N10738" t="s">
        <v>573</v>
      </c>
    </row>
    <row r="10739" spans="1:14" hidden="1" x14ac:dyDescent="0.25">
      <c r="A10739" t="s">
        <v>241</v>
      </c>
      <c r="B10739" s="1">
        <v>45657</v>
      </c>
      <c r="C10739" t="s">
        <v>112</v>
      </c>
      <c r="D10739" t="s">
        <v>937</v>
      </c>
      <c r="E10739" s="4">
        <v>-291914.07000000018</v>
      </c>
      <c r="F10739" t="s">
        <v>567</v>
      </c>
      <c r="G10739" t="s">
        <v>511</v>
      </c>
      <c r="H10739" t="s">
        <v>333</v>
      </c>
      <c r="I10739" t="s">
        <v>335</v>
      </c>
      <c r="J10739" t="s">
        <v>923</v>
      </c>
      <c r="L10739" t="s">
        <v>333</v>
      </c>
      <c r="M10739" t="s">
        <v>335</v>
      </c>
      <c r="N10739" t="s">
        <v>573</v>
      </c>
    </row>
    <row r="10740" spans="1:14" hidden="1" x14ac:dyDescent="0.25">
      <c r="A10740" t="s">
        <v>241</v>
      </c>
      <c r="B10740" s="1">
        <v>45657</v>
      </c>
      <c r="C10740" t="s">
        <v>115</v>
      </c>
      <c r="D10740" t="s">
        <v>944</v>
      </c>
      <c r="E10740" s="4">
        <v>-158617.24</v>
      </c>
      <c r="F10740" t="s">
        <v>567</v>
      </c>
      <c r="G10740" t="s">
        <v>511</v>
      </c>
      <c r="H10740" t="s">
        <v>333</v>
      </c>
      <c r="I10740" t="s">
        <v>335</v>
      </c>
      <c r="J10740" t="s">
        <v>923</v>
      </c>
      <c r="L10740" t="s">
        <v>333</v>
      </c>
      <c r="M10740" t="s">
        <v>335</v>
      </c>
      <c r="N10740" t="s">
        <v>573</v>
      </c>
    </row>
    <row r="10741" spans="1:14" hidden="1" x14ac:dyDescent="0.25">
      <c r="A10741" t="s">
        <v>241</v>
      </c>
      <c r="B10741" s="1">
        <v>45657</v>
      </c>
      <c r="C10741" t="s">
        <v>117</v>
      </c>
      <c r="D10741" t="s">
        <v>947</v>
      </c>
      <c r="E10741" s="4">
        <v>-39455.83</v>
      </c>
      <c r="F10741" t="s">
        <v>567</v>
      </c>
      <c r="G10741" t="s">
        <v>511</v>
      </c>
      <c r="H10741" t="s">
        <v>333</v>
      </c>
      <c r="I10741" t="s">
        <v>335</v>
      </c>
      <c r="J10741" t="s">
        <v>923</v>
      </c>
      <c r="L10741" t="s">
        <v>333</v>
      </c>
      <c r="M10741" t="s">
        <v>335</v>
      </c>
      <c r="N10741" t="s">
        <v>573</v>
      </c>
    </row>
    <row r="10742" spans="1:14" hidden="1" x14ac:dyDescent="0.25">
      <c r="A10742" t="s">
        <v>241</v>
      </c>
      <c r="B10742" s="1">
        <v>45657</v>
      </c>
      <c r="C10742" t="s">
        <v>119</v>
      </c>
      <c r="D10742" t="s">
        <v>1202</v>
      </c>
      <c r="E10742" s="4">
        <v>-101700.99</v>
      </c>
      <c r="F10742" t="s">
        <v>567</v>
      </c>
      <c r="G10742" t="s">
        <v>511</v>
      </c>
      <c r="H10742" t="s">
        <v>333</v>
      </c>
      <c r="I10742" t="s">
        <v>335</v>
      </c>
      <c r="J10742" t="s">
        <v>923</v>
      </c>
      <c r="L10742" t="s">
        <v>333</v>
      </c>
      <c r="M10742" t="s">
        <v>335</v>
      </c>
      <c r="N10742" t="s">
        <v>573</v>
      </c>
    </row>
    <row r="10743" spans="1:14" hidden="1" x14ac:dyDescent="0.25">
      <c r="A10743" t="s">
        <v>241</v>
      </c>
      <c r="B10743" s="1">
        <v>45657</v>
      </c>
      <c r="C10743" t="s">
        <v>121</v>
      </c>
      <c r="D10743" t="s">
        <v>1203</v>
      </c>
      <c r="E10743" s="4">
        <v>-1575217.7899999998</v>
      </c>
      <c r="F10743" t="s">
        <v>567</v>
      </c>
      <c r="G10743" t="s">
        <v>511</v>
      </c>
      <c r="H10743" t="s">
        <v>333</v>
      </c>
      <c r="I10743" t="s">
        <v>335</v>
      </c>
      <c r="J10743" t="s">
        <v>923</v>
      </c>
      <c r="L10743" t="s">
        <v>333</v>
      </c>
      <c r="M10743" t="s">
        <v>335</v>
      </c>
      <c r="N10743" t="s">
        <v>573</v>
      </c>
    </row>
    <row r="10744" spans="1:14" hidden="1" x14ac:dyDescent="0.25">
      <c r="A10744" t="s">
        <v>241</v>
      </c>
      <c r="B10744" s="1">
        <v>45657</v>
      </c>
      <c r="C10744" t="s">
        <v>106</v>
      </c>
      <c r="D10744" t="s">
        <v>107</v>
      </c>
      <c r="E10744" s="4">
        <v>-254284.06000000003</v>
      </c>
      <c r="F10744" t="s">
        <v>567</v>
      </c>
      <c r="G10744" t="s">
        <v>511</v>
      </c>
      <c r="H10744" t="s">
        <v>327</v>
      </c>
      <c r="I10744" t="s">
        <v>326</v>
      </c>
      <c r="J10744" t="s">
        <v>787</v>
      </c>
      <c r="L10744" t="s">
        <v>1319</v>
      </c>
      <c r="M10744" t="s">
        <v>323</v>
      </c>
      <c r="N10744" t="s">
        <v>573</v>
      </c>
    </row>
    <row r="10745" spans="1:14" hidden="1" x14ac:dyDescent="0.25">
      <c r="A10745" t="s">
        <v>241</v>
      </c>
      <c r="B10745" s="1">
        <v>45657</v>
      </c>
      <c r="C10745" t="s">
        <v>1395</v>
      </c>
      <c r="D10745" t="s">
        <v>1396</v>
      </c>
      <c r="E10745" s="4">
        <v>-238175.27</v>
      </c>
      <c r="F10745" t="s">
        <v>567</v>
      </c>
      <c r="G10745" t="s">
        <v>511</v>
      </c>
      <c r="H10745" t="s">
        <v>327</v>
      </c>
      <c r="I10745" t="s">
        <v>326</v>
      </c>
      <c r="J10745" t="s">
        <v>787</v>
      </c>
      <c r="L10745" t="s">
        <v>1319</v>
      </c>
      <c r="M10745" t="s">
        <v>323</v>
      </c>
      <c r="N10745" t="s">
        <v>573</v>
      </c>
    </row>
    <row r="10746" spans="1:14" hidden="1" x14ac:dyDescent="0.25">
      <c r="A10746" t="s">
        <v>241</v>
      </c>
      <c r="B10746" s="1">
        <v>45657</v>
      </c>
      <c r="C10746" t="s">
        <v>123</v>
      </c>
      <c r="D10746" t="s">
        <v>1204</v>
      </c>
      <c r="E10746" s="4">
        <v>-31643.980000000003</v>
      </c>
      <c r="F10746" t="s">
        <v>567</v>
      </c>
      <c r="G10746" t="s">
        <v>511</v>
      </c>
      <c r="H10746" t="s">
        <v>333</v>
      </c>
      <c r="I10746" t="s">
        <v>335</v>
      </c>
      <c r="J10746" t="s">
        <v>923</v>
      </c>
      <c r="L10746" t="s">
        <v>333</v>
      </c>
      <c r="M10746" t="s">
        <v>449</v>
      </c>
      <c r="N10746" t="s">
        <v>573</v>
      </c>
    </row>
    <row r="10747" spans="1:14" hidden="1" x14ac:dyDescent="0.25">
      <c r="A10747" t="s">
        <v>241</v>
      </c>
      <c r="B10747" s="1">
        <v>45657</v>
      </c>
      <c r="C10747" t="s">
        <v>975</v>
      </c>
      <c r="D10747" t="s">
        <v>976</v>
      </c>
      <c r="E10747" s="4">
        <v>-587240.49999999488</v>
      </c>
      <c r="F10747" t="s">
        <v>567</v>
      </c>
      <c r="G10747" t="s">
        <v>511</v>
      </c>
      <c r="H10747" t="s">
        <v>342</v>
      </c>
      <c r="I10747" t="s">
        <v>343</v>
      </c>
      <c r="J10747" t="s">
        <v>725</v>
      </c>
      <c r="L10747" t="s">
        <v>342</v>
      </c>
      <c r="M10747" t="s">
        <v>343</v>
      </c>
      <c r="N10747" t="s">
        <v>573</v>
      </c>
    </row>
    <row r="10748" spans="1:14" hidden="1" x14ac:dyDescent="0.25">
      <c r="A10748" t="s">
        <v>241</v>
      </c>
      <c r="B10748" s="1">
        <v>45657</v>
      </c>
      <c r="C10748" t="s">
        <v>979</v>
      </c>
      <c r="D10748" t="s">
        <v>980</v>
      </c>
      <c r="E10748" s="4">
        <v>2048.9199999999983</v>
      </c>
      <c r="F10748" t="s">
        <v>567</v>
      </c>
      <c r="G10748" t="s">
        <v>511</v>
      </c>
      <c r="H10748" t="s">
        <v>342</v>
      </c>
      <c r="I10748" t="s">
        <v>343</v>
      </c>
      <c r="J10748" t="s">
        <v>725</v>
      </c>
      <c r="L10748" t="s">
        <v>342</v>
      </c>
      <c r="M10748" t="s">
        <v>343</v>
      </c>
      <c r="N10748" t="s">
        <v>573</v>
      </c>
    </row>
    <row r="10749" spans="1:14" hidden="1" x14ac:dyDescent="0.25">
      <c r="A10749" t="s">
        <v>241</v>
      </c>
      <c r="B10749" s="1">
        <v>45657</v>
      </c>
      <c r="C10749" t="s">
        <v>983</v>
      </c>
      <c r="D10749" t="s">
        <v>984</v>
      </c>
      <c r="E10749" s="4">
        <v>-1280.3899999999983</v>
      </c>
      <c r="F10749" t="s">
        <v>567</v>
      </c>
      <c r="G10749" t="s">
        <v>511</v>
      </c>
      <c r="H10749" t="s">
        <v>342</v>
      </c>
      <c r="I10749" t="s">
        <v>343</v>
      </c>
      <c r="J10749" t="s">
        <v>725</v>
      </c>
      <c r="L10749" t="s">
        <v>342</v>
      </c>
      <c r="M10749" t="s">
        <v>343</v>
      </c>
      <c r="N10749" t="s">
        <v>573</v>
      </c>
    </row>
    <row r="10750" spans="1:14" hidden="1" x14ac:dyDescent="0.25">
      <c r="A10750" t="s">
        <v>241</v>
      </c>
      <c r="B10750" s="1">
        <v>45657</v>
      </c>
      <c r="C10750" t="s">
        <v>987</v>
      </c>
      <c r="D10750" t="s">
        <v>988</v>
      </c>
      <c r="E10750" s="4">
        <v>-200319.50000000009</v>
      </c>
      <c r="F10750" t="s">
        <v>567</v>
      </c>
      <c r="G10750" t="s">
        <v>511</v>
      </c>
      <c r="H10750" t="s">
        <v>342</v>
      </c>
      <c r="I10750" t="s">
        <v>343</v>
      </c>
      <c r="J10750" t="s">
        <v>725</v>
      </c>
      <c r="L10750" t="s">
        <v>342</v>
      </c>
      <c r="M10750" t="s">
        <v>343</v>
      </c>
      <c r="N10750" t="s">
        <v>573</v>
      </c>
    </row>
    <row r="10751" spans="1:14" hidden="1" x14ac:dyDescent="0.25">
      <c r="A10751" t="s">
        <v>241</v>
      </c>
      <c r="B10751" s="1">
        <v>45657</v>
      </c>
      <c r="C10751" t="s">
        <v>1205</v>
      </c>
      <c r="D10751" t="s">
        <v>1206</v>
      </c>
      <c r="E10751" s="4">
        <v>-102873</v>
      </c>
      <c r="F10751" t="s">
        <v>567</v>
      </c>
      <c r="G10751" t="s">
        <v>511</v>
      </c>
      <c r="H10751" t="s">
        <v>340</v>
      </c>
      <c r="I10751" t="s">
        <v>341</v>
      </c>
      <c r="J10751" t="s">
        <v>667</v>
      </c>
      <c r="L10751" t="s">
        <v>340</v>
      </c>
      <c r="M10751" t="s">
        <v>341</v>
      </c>
      <c r="N10751" t="s">
        <v>573</v>
      </c>
    </row>
    <row r="10752" spans="1:14" hidden="1" x14ac:dyDescent="0.25">
      <c r="A10752" t="s">
        <v>241</v>
      </c>
      <c r="B10752" s="1">
        <v>45657</v>
      </c>
      <c r="C10752" t="s">
        <v>995</v>
      </c>
      <c r="D10752" t="s">
        <v>996</v>
      </c>
      <c r="E10752" s="4">
        <v>-244821.14999999991</v>
      </c>
      <c r="F10752" t="s">
        <v>567</v>
      </c>
      <c r="G10752" t="s">
        <v>511</v>
      </c>
      <c r="H10752" t="s">
        <v>352</v>
      </c>
      <c r="I10752" t="s">
        <v>353</v>
      </c>
      <c r="J10752" t="s">
        <v>746</v>
      </c>
      <c r="L10752" t="s">
        <v>352</v>
      </c>
      <c r="M10752" t="s">
        <v>349</v>
      </c>
      <c r="N10752" t="s">
        <v>573</v>
      </c>
    </row>
    <row r="10753" spans="1:14" hidden="1" x14ac:dyDescent="0.25">
      <c r="A10753" t="s">
        <v>241</v>
      </c>
      <c r="B10753" s="1">
        <v>45657</v>
      </c>
      <c r="C10753" t="s">
        <v>1003</v>
      </c>
      <c r="D10753" t="s">
        <v>1004</v>
      </c>
      <c r="E10753" s="4">
        <v>-156241.01000000047</v>
      </c>
      <c r="F10753" t="s">
        <v>567</v>
      </c>
      <c r="G10753" t="s">
        <v>511</v>
      </c>
      <c r="H10753" t="s">
        <v>348</v>
      </c>
      <c r="I10753" t="s">
        <v>349</v>
      </c>
      <c r="J10753" t="s">
        <v>746</v>
      </c>
      <c r="L10753" t="s">
        <v>348</v>
      </c>
      <c r="M10753" t="s">
        <v>349</v>
      </c>
      <c r="N10753" t="s">
        <v>573</v>
      </c>
    </row>
    <row r="10754" spans="1:14" hidden="1" x14ac:dyDescent="0.25">
      <c r="A10754" t="s">
        <v>241</v>
      </c>
      <c r="B10754" s="1">
        <v>45657</v>
      </c>
      <c r="C10754" t="s">
        <v>1256</v>
      </c>
      <c r="D10754" t="s">
        <v>1257</v>
      </c>
      <c r="E10754" s="4">
        <v>-1350.0000000002328</v>
      </c>
      <c r="F10754" t="s">
        <v>567</v>
      </c>
      <c r="G10754" t="s">
        <v>511</v>
      </c>
      <c r="H10754" t="s">
        <v>348</v>
      </c>
      <c r="I10754" t="s">
        <v>349</v>
      </c>
      <c r="J10754" t="s">
        <v>746</v>
      </c>
      <c r="L10754" t="s">
        <v>348</v>
      </c>
      <c r="M10754" t="s">
        <v>349</v>
      </c>
      <c r="N10754" t="s">
        <v>573</v>
      </c>
    </row>
    <row r="10755" spans="1:14" hidden="1" x14ac:dyDescent="0.25">
      <c r="A10755" t="s">
        <v>241</v>
      </c>
      <c r="B10755" s="1">
        <v>45657</v>
      </c>
      <c r="C10755" t="s">
        <v>1011</v>
      </c>
      <c r="D10755" t="s">
        <v>1012</v>
      </c>
      <c r="E10755" s="4">
        <v>-4999.9999999999964</v>
      </c>
      <c r="F10755" t="s">
        <v>567</v>
      </c>
      <c r="G10755" t="s">
        <v>511</v>
      </c>
      <c r="H10755" t="s">
        <v>348</v>
      </c>
      <c r="I10755" t="s">
        <v>349</v>
      </c>
      <c r="J10755" t="s">
        <v>746</v>
      </c>
      <c r="L10755" t="s">
        <v>348</v>
      </c>
      <c r="M10755" t="s">
        <v>349</v>
      </c>
      <c r="N10755" t="s">
        <v>573</v>
      </c>
    </row>
    <row r="10756" spans="1:14" hidden="1" x14ac:dyDescent="0.25">
      <c r="A10756" t="s">
        <v>241</v>
      </c>
      <c r="B10756" s="1">
        <v>45657</v>
      </c>
      <c r="C10756" t="s">
        <v>1015</v>
      </c>
      <c r="D10756" t="s">
        <v>1016</v>
      </c>
      <c r="E10756" s="4">
        <v>-5636.720000000023</v>
      </c>
      <c r="F10756" t="s">
        <v>567</v>
      </c>
      <c r="G10756" t="s">
        <v>511</v>
      </c>
      <c r="H10756" t="s">
        <v>348</v>
      </c>
      <c r="I10756" t="s">
        <v>349</v>
      </c>
      <c r="J10756" t="s">
        <v>746</v>
      </c>
      <c r="L10756" t="s">
        <v>348</v>
      </c>
      <c r="M10756" t="s">
        <v>349</v>
      </c>
      <c r="N10756" t="s">
        <v>573</v>
      </c>
    </row>
    <row r="10757" spans="1:14" hidden="1" x14ac:dyDescent="0.25">
      <c r="A10757" t="s">
        <v>241</v>
      </c>
      <c r="B10757" s="1">
        <v>45657</v>
      </c>
      <c r="C10757" t="s">
        <v>1019</v>
      </c>
      <c r="D10757" t="s">
        <v>1020</v>
      </c>
      <c r="E10757" s="4">
        <v>-4268.3599999999551</v>
      </c>
      <c r="F10757" t="s">
        <v>567</v>
      </c>
      <c r="G10757" t="s">
        <v>511</v>
      </c>
      <c r="H10757" t="s">
        <v>348</v>
      </c>
      <c r="I10757" t="s">
        <v>349</v>
      </c>
      <c r="J10757" t="s">
        <v>746</v>
      </c>
      <c r="L10757" t="s">
        <v>348</v>
      </c>
      <c r="M10757" t="s">
        <v>349</v>
      </c>
      <c r="N10757" t="s">
        <v>573</v>
      </c>
    </row>
    <row r="10758" spans="1:14" hidden="1" x14ac:dyDescent="0.25">
      <c r="A10758" t="s">
        <v>241</v>
      </c>
      <c r="B10758" s="1">
        <v>45657</v>
      </c>
      <c r="C10758" t="s">
        <v>1023</v>
      </c>
      <c r="D10758" t="s">
        <v>1024</v>
      </c>
      <c r="E10758" s="4">
        <v>-9880</v>
      </c>
      <c r="F10758" t="s">
        <v>567</v>
      </c>
      <c r="G10758" t="s">
        <v>511</v>
      </c>
      <c r="H10758" t="s">
        <v>348</v>
      </c>
      <c r="I10758" t="s">
        <v>349</v>
      </c>
      <c r="J10758" t="s">
        <v>746</v>
      </c>
      <c r="L10758" t="s">
        <v>348</v>
      </c>
      <c r="M10758" t="s">
        <v>349</v>
      </c>
      <c r="N10758" t="s">
        <v>573</v>
      </c>
    </row>
    <row r="10759" spans="1:14" hidden="1" x14ac:dyDescent="0.25">
      <c r="A10759" t="s">
        <v>241</v>
      </c>
      <c r="B10759" s="1">
        <v>45657</v>
      </c>
      <c r="C10759" t="s">
        <v>1381</v>
      </c>
      <c r="D10759" t="s">
        <v>1382</v>
      </c>
      <c r="E10759" s="4">
        <v>-1603.61</v>
      </c>
      <c r="F10759" t="s">
        <v>567</v>
      </c>
      <c r="G10759" t="s">
        <v>511</v>
      </c>
      <c r="H10759" t="s">
        <v>331</v>
      </c>
      <c r="I10759" t="s">
        <v>332</v>
      </c>
      <c r="J10759" t="s">
        <v>899</v>
      </c>
      <c r="M10759" t="s">
        <v>332</v>
      </c>
      <c r="N10759" t="s">
        <v>573</v>
      </c>
    </row>
    <row r="10760" spans="1:14" hidden="1" x14ac:dyDescent="0.25">
      <c r="A10760" t="s">
        <v>241</v>
      </c>
      <c r="B10760" s="1">
        <v>45657</v>
      </c>
      <c r="C10760" t="s">
        <v>1207</v>
      </c>
      <c r="D10760" t="s">
        <v>1208</v>
      </c>
      <c r="E10760" s="4">
        <v>-71.329999999994016</v>
      </c>
      <c r="F10760" t="s">
        <v>567</v>
      </c>
      <c r="G10760" t="s">
        <v>511</v>
      </c>
      <c r="H10760" t="s">
        <v>348</v>
      </c>
      <c r="I10760" t="s">
        <v>349</v>
      </c>
      <c r="J10760" t="s">
        <v>746</v>
      </c>
      <c r="L10760" t="s">
        <v>348</v>
      </c>
      <c r="M10760" t="s">
        <v>349</v>
      </c>
      <c r="N10760" t="s">
        <v>573</v>
      </c>
    </row>
    <row r="10761" spans="1:14" hidden="1" x14ac:dyDescent="0.25">
      <c r="A10761" t="s">
        <v>241</v>
      </c>
      <c r="B10761" s="1">
        <v>45657</v>
      </c>
      <c r="C10761" t="s">
        <v>1033</v>
      </c>
      <c r="D10761" t="s">
        <v>1034</v>
      </c>
      <c r="E10761" s="4">
        <v>-4618.4499999999971</v>
      </c>
      <c r="F10761" t="s">
        <v>567</v>
      </c>
      <c r="G10761" t="s">
        <v>511</v>
      </c>
      <c r="H10761" t="s">
        <v>348</v>
      </c>
      <c r="I10761" t="s">
        <v>349</v>
      </c>
      <c r="J10761" t="s">
        <v>667</v>
      </c>
      <c r="L10761" t="s">
        <v>340</v>
      </c>
      <c r="M10761" t="s">
        <v>349</v>
      </c>
      <c r="N10761" t="s">
        <v>573</v>
      </c>
    </row>
    <row r="10762" spans="1:14" hidden="1" x14ac:dyDescent="0.25">
      <c r="A10762" t="s">
        <v>241</v>
      </c>
      <c r="B10762" s="1">
        <v>45657</v>
      </c>
      <c r="C10762" t="s">
        <v>1209</v>
      </c>
      <c r="D10762" t="s">
        <v>1210</v>
      </c>
      <c r="E10762" s="4">
        <v>-12169.329999999962</v>
      </c>
      <c r="F10762" t="s">
        <v>567</v>
      </c>
      <c r="G10762" t="s">
        <v>511</v>
      </c>
      <c r="H10762" t="s">
        <v>348</v>
      </c>
      <c r="I10762" t="s">
        <v>349</v>
      </c>
      <c r="J10762" t="s">
        <v>746</v>
      </c>
      <c r="L10762" t="s">
        <v>348</v>
      </c>
      <c r="M10762" t="s">
        <v>349</v>
      </c>
      <c r="N10762" t="s">
        <v>573</v>
      </c>
    </row>
    <row r="10763" spans="1:14" hidden="1" x14ac:dyDescent="0.25">
      <c r="A10763" t="s">
        <v>241</v>
      </c>
      <c r="B10763" s="1">
        <v>45657</v>
      </c>
      <c r="C10763" t="s">
        <v>1352</v>
      </c>
      <c r="D10763" t="s">
        <v>1353</v>
      </c>
      <c r="E10763" s="4">
        <v>4188.7299999999996</v>
      </c>
      <c r="F10763" t="s">
        <v>567</v>
      </c>
      <c r="G10763" t="s">
        <v>511</v>
      </c>
      <c r="H10763" t="s">
        <v>348</v>
      </c>
      <c r="I10763" t="s">
        <v>349</v>
      </c>
      <c r="J10763" t="s">
        <v>746</v>
      </c>
      <c r="L10763" t="s">
        <v>348</v>
      </c>
      <c r="M10763" t="s">
        <v>349</v>
      </c>
      <c r="N10763" t="s">
        <v>573</v>
      </c>
    </row>
    <row r="10764" spans="1:14" hidden="1" x14ac:dyDescent="0.25">
      <c r="A10764" t="s">
        <v>241</v>
      </c>
      <c r="B10764" s="1">
        <v>45657</v>
      </c>
      <c r="C10764" t="s">
        <v>1383</v>
      </c>
      <c r="D10764" t="s">
        <v>1384</v>
      </c>
      <c r="E10764" s="4">
        <v>18240</v>
      </c>
      <c r="F10764" t="s">
        <v>567</v>
      </c>
      <c r="G10764" t="s">
        <v>511</v>
      </c>
      <c r="H10764" t="s">
        <v>348</v>
      </c>
      <c r="I10764" t="s">
        <v>349</v>
      </c>
      <c r="J10764" t="s">
        <v>746</v>
      </c>
      <c r="M10764" t="s">
        <v>349</v>
      </c>
      <c r="N10764" t="s">
        <v>573</v>
      </c>
    </row>
    <row r="10765" spans="1:14" hidden="1" x14ac:dyDescent="0.25">
      <c r="A10765" t="s">
        <v>241</v>
      </c>
      <c r="B10765" s="1">
        <v>45657</v>
      </c>
      <c r="C10765" t="s">
        <v>1230</v>
      </c>
      <c r="D10765" t="s">
        <v>1231</v>
      </c>
      <c r="E10765" s="4">
        <v>4684.1300000001211</v>
      </c>
      <c r="F10765" t="s">
        <v>567</v>
      </c>
      <c r="G10765" t="s">
        <v>511</v>
      </c>
      <c r="H10765" t="s">
        <v>355</v>
      </c>
      <c r="I10765" t="s">
        <v>356</v>
      </c>
      <c r="J10765" t="s">
        <v>689</v>
      </c>
      <c r="L10765" t="s">
        <v>716</v>
      </c>
      <c r="M10765" t="s">
        <v>356</v>
      </c>
      <c r="N10765" t="s">
        <v>573</v>
      </c>
    </row>
    <row r="10766" spans="1:14" hidden="1" x14ac:dyDescent="0.25">
      <c r="A10766" t="s">
        <v>241</v>
      </c>
      <c r="B10766" s="1">
        <v>45657</v>
      </c>
      <c r="C10766" t="s">
        <v>1050</v>
      </c>
      <c r="D10766" t="s">
        <v>1051</v>
      </c>
      <c r="E10766" s="4">
        <v>-75593.920000000042</v>
      </c>
      <c r="F10766" t="s">
        <v>567</v>
      </c>
      <c r="G10766" t="s">
        <v>511</v>
      </c>
      <c r="H10766" t="s">
        <v>355</v>
      </c>
      <c r="I10766" t="s">
        <v>356</v>
      </c>
      <c r="J10766" t="s">
        <v>689</v>
      </c>
      <c r="L10766" t="s">
        <v>348</v>
      </c>
      <c r="M10766" t="s">
        <v>356</v>
      </c>
      <c r="N10766" t="s">
        <v>573</v>
      </c>
    </row>
    <row r="10767" spans="1:14" hidden="1" x14ac:dyDescent="0.25">
      <c r="A10767" t="s">
        <v>241</v>
      </c>
      <c r="B10767" s="1">
        <v>45657</v>
      </c>
      <c r="C10767" t="s">
        <v>1054</v>
      </c>
      <c r="D10767" t="s">
        <v>1055</v>
      </c>
      <c r="E10767" s="4">
        <v>-14148.16</v>
      </c>
      <c r="F10767" t="s">
        <v>567</v>
      </c>
      <c r="G10767" t="s">
        <v>511</v>
      </c>
      <c r="H10767" t="s">
        <v>355</v>
      </c>
      <c r="I10767" t="s">
        <v>356</v>
      </c>
      <c r="J10767" t="s">
        <v>689</v>
      </c>
      <c r="L10767" t="s">
        <v>355</v>
      </c>
      <c r="M10767" t="s">
        <v>356</v>
      </c>
      <c r="N10767" t="s">
        <v>573</v>
      </c>
    </row>
    <row r="10768" spans="1:14" hidden="1" x14ac:dyDescent="0.25">
      <c r="A10768" t="s">
        <v>241</v>
      </c>
      <c r="B10768" s="1">
        <v>45657</v>
      </c>
      <c r="C10768" t="s">
        <v>1211</v>
      </c>
      <c r="D10768" t="s">
        <v>1212</v>
      </c>
      <c r="E10768" s="4">
        <v>-267.07</v>
      </c>
      <c r="F10768" t="s">
        <v>567</v>
      </c>
      <c r="G10768" t="s">
        <v>511</v>
      </c>
      <c r="H10768" t="s">
        <v>355</v>
      </c>
      <c r="I10768" t="s">
        <v>356</v>
      </c>
      <c r="J10768" t="s">
        <v>746</v>
      </c>
      <c r="L10768" t="s">
        <v>348</v>
      </c>
      <c r="M10768" t="s">
        <v>356</v>
      </c>
      <c r="N10768" t="s">
        <v>573</v>
      </c>
    </row>
    <row r="10769" spans="1:14" hidden="1" x14ac:dyDescent="0.25">
      <c r="A10769" t="s">
        <v>241</v>
      </c>
      <c r="B10769" s="1">
        <v>45657</v>
      </c>
      <c r="C10769" t="s">
        <v>1060</v>
      </c>
      <c r="D10769" t="s">
        <v>1061</v>
      </c>
      <c r="E10769" s="4">
        <v>-262.95000000002437</v>
      </c>
      <c r="F10769" t="s">
        <v>567</v>
      </c>
      <c r="G10769" t="s">
        <v>511</v>
      </c>
      <c r="H10769" t="s">
        <v>355</v>
      </c>
      <c r="I10769" t="s">
        <v>356</v>
      </c>
      <c r="J10769" t="s">
        <v>689</v>
      </c>
      <c r="L10769" t="s">
        <v>355</v>
      </c>
      <c r="M10769" t="s">
        <v>356</v>
      </c>
      <c r="N10769" t="s">
        <v>573</v>
      </c>
    </row>
    <row r="10770" spans="1:14" hidden="1" x14ac:dyDescent="0.25">
      <c r="A10770" t="s">
        <v>241</v>
      </c>
      <c r="B10770" s="1">
        <v>45657</v>
      </c>
      <c r="C10770" t="s">
        <v>1064</v>
      </c>
      <c r="D10770" t="s">
        <v>1065</v>
      </c>
      <c r="E10770" s="4">
        <v>-2.8499999999999726</v>
      </c>
      <c r="F10770" t="s">
        <v>567</v>
      </c>
      <c r="G10770" t="s">
        <v>511</v>
      </c>
      <c r="H10770" t="s">
        <v>355</v>
      </c>
      <c r="I10770" t="s">
        <v>356</v>
      </c>
      <c r="J10770" t="s">
        <v>746</v>
      </c>
      <c r="L10770" t="s">
        <v>348</v>
      </c>
      <c r="M10770" t="s">
        <v>356</v>
      </c>
      <c r="N10770" t="s">
        <v>573</v>
      </c>
    </row>
    <row r="10771" spans="1:14" hidden="1" x14ac:dyDescent="0.25">
      <c r="A10771" t="s">
        <v>241</v>
      </c>
      <c r="B10771" s="1">
        <v>45657</v>
      </c>
      <c r="C10771" t="s">
        <v>1072</v>
      </c>
      <c r="D10771" t="s">
        <v>1073</v>
      </c>
      <c r="E10771" s="4">
        <v>-85476.000000000058</v>
      </c>
      <c r="F10771" t="s">
        <v>567</v>
      </c>
      <c r="G10771" t="s">
        <v>511</v>
      </c>
      <c r="H10771" t="s">
        <v>348</v>
      </c>
      <c r="I10771" t="s">
        <v>349</v>
      </c>
      <c r="J10771" t="s">
        <v>746</v>
      </c>
      <c r="L10771" t="s">
        <v>348</v>
      </c>
      <c r="M10771" t="s">
        <v>453</v>
      </c>
      <c r="N10771" t="s">
        <v>573</v>
      </c>
    </row>
    <row r="10772" spans="1:14" hidden="1" x14ac:dyDescent="0.25">
      <c r="A10772" t="s">
        <v>241</v>
      </c>
      <c r="B10772" s="1">
        <v>45657</v>
      </c>
      <c r="C10772" t="s">
        <v>1076</v>
      </c>
      <c r="D10772" t="s">
        <v>1077</v>
      </c>
      <c r="E10772" s="4">
        <v>1320.3299999999981</v>
      </c>
      <c r="F10772" t="s">
        <v>567</v>
      </c>
      <c r="G10772" t="s">
        <v>511</v>
      </c>
      <c r="H10772" t="s">
        <v>348</v>
      </c>
      <c r="I10772" t="s">
        <v>349</v>
      </c>
      <c r="J10772" t="s">
        <v>746</v>
      </c>
      <c r="L10772" t="s">
        <v>348</v>
      </c>
      <c r="M10772" t="s">
        <v>453</v>
      </c>
      <c r="N10772" t="s">
        <v>573</v>
      </c>
    </row>
    <row r="10773" spans="1:14" hidden="1" x14ac:dyDescent="0.25">
      <c r="A10773" t="s">
        <v>241</v>
      </c>
      <c r="B10773" s="1">
        <v>45657</v>
      </c>
      <c r="C10773" t="s">
        <v>1234</v>
      </c>
      <c r="D10773" t="s">
        <v>1235</v>
      </c>
      <c r="E10773" s="4">
        <v>-3.4000000000000909</v>
      </c>
      <c r="F10773" t="s">
        <v>567</v>
      </c>
      <c r="G10773" t="s">
        <v>511</v>
      </c>
      <c r="H10773" t="s">
        <v>348</v>
      </c>
      <c r="I10773" t="s">
        <v>349</v>
      </c>
      <c r="J10773" t="s">
        <v>746</v>
      </c>
      <c r="L10773" t="s">
        <v>348</v>
      </c>
      <c r="M10773" t="s">
        <v>453</v>
      </c>
      <c r="N10773" t="s">
        <v>573</v>
      </c>
    </row>
    <row r="10774" spans="1:14" hidden="1" x14ac:dyDescent="0.25">
      <c r="A10774" t="s">
        <v>241</v>
      </c>
      <c r="B10774" s="1">
        <v>45657</v>
      </c>
      <c r="C10774" t="s">
        <v>1215</v>
      </c>
      <c r="D10774" t="s">
        <v>1216</v>
      </c>
      <c r="E10774" s="4">
        <v>-6.24</v>
      </c>
      <c r="F10774" t="s">
        <v>567</v>
      </c>
      <c r="G10774" t="s">
        <v>511</v>
      </c>
      <c r="H10774" t="s">
        <v>348</v>
      </c>
      <c r="I10774" t="s">
        <v>349</v>
      </c>
      <c r="J10774" t="s">
        <v>746</v>
      </c>
      <c r="L10774" t="s">
        <v>348</v>
      </c>
      <c r="M10774" t="s">
        <v>453</v>
      </c>
      <c r="N10774" t="s">
        <v>573</v>
      </c>
    </row>
    <row r="10775" spans="1:14" hidden="1" x14ac:dyDescent="0.25">
      <c r="A10775" t="s">
        <v>241</v>
      </c>
      <c r="B10775" s="1">
        <v>45657</v>
      </c>
      <c r="C10775" t="s">
        <v>1217</v>
      </c>
      <c r="D10775" t="s">
        <v>1218</v>
      </c>
      <c r="E10775" s="4">
        <v>-336.31</v>
      </c>
      <c r="F10775" t="s">
        <v>567</v>
      </c>
      <c r="G10775" t="s">
        <v>511</v>
      </c>
      <c r="H10775" t="s">
        <v>348</v>
      </c>
      <c r="I10775" t="s">
        <v>349</v>
      </c>
      <c r="J10775" t="s">
        <v>746</v>
      </c>
      <c r="L10775" t="s">
        <v>348</v>
      </c>
      <c r="M10775" t="s">
        <v>453</v>
      </c>
      <c r="N10775" t="s">
        <v>573</v>
      </c>
    </row>
    <row r="10776" spans="1:14" hidden="1" x14ac:dyDescent="0.25">
      <c r="A10776" t="s">
        <v>241</v>
      </c>
      <c r="B10776" s="1">
        <v>45657</v>
      </c>
      <c r="C10776" t="s">
        <v>1087</v>
      </c>
      <c r="D10776" t="s">
        <v>1088</v>
      </c>
      <c r="E10776" s="4">
        <v>-466.78999999999996</v>
      </c>
      <c r="F10776" t="s">
        <v>567</v>
      </c>
      <c r="G10776" t="s">
        <v>511</v>
      </c>
      <c r="H10776" t="s">
        <v>348</v>
      </c>
      <c r="I10776" t="s">
        <v>349</v>
      </c>
      <c r="J10776" t="s">
        <v>746</v>
      </c>
      <c r="L10776" t="s">
        <v>348</v>
      </c>
      <c r="M10776" t="s">
        <v>453</v>
      </c>
      <c r="N10776" t="s">
        <v>573</v>
      </c>
    </row>
    <row r="10777" spans="1:14" hidden="1" x14ac:dyDescent="0.25">
      <c r="A10777" t="s">
        <v>241</v>
      </c>
      <c r="B10777" s="1">
        <v>45657</v>
      </c>
      <c r="C10777" t="s">
        <v>1091</v>
      </c>
      <c r="D10777" t="s">
        <v>1092</v>
      </c>
      <c r="E10777" s="4">
        <v>-2325.909999999998</v>
      </c>
      <c r="F10777" t="s">
        <v>567</v>
      </c>
      <c r="G10777" t="s">
        <v>511</v>
      </c>
      <c r="H10777" t="s">
        <v>348</v>
      </c>
      <c r="I10777" t="s">
        <v>349</v>
      </c>
      <c r="J10777" t="s">
        <v>746</v>
      </c>
      <c r="L10777" t="s">
        <v>348</v>
      </c>
      <c r="M10777" t="s">
        <v>453</v>
      </c>
      <c r="N10777" t="s">
        <v>573</v>
      </c>
    </row>
    <row r="10778" spans="1:14" hidden="1" x14ac:dyDescent="0.25">
      <c r="A10778" t="s">
        <v>241</v>
      </c>
      <c r="B10778" s="1">
        <v>45657</v>
      </c>
      <c r="C10778" t="s">
        <v>1095</v>
      </c>
      <c r="D10778" t="s">
        <v>1096</v>
      </c>
      <c r="E10778" s="4">
        <v>113.48999999999978</v>
      </c>
      <c r="F10778" t="s">
        <v>567</v>
      </c>
      <c r="G10778" t="s">
        <v>511</v>
      </c>
      <c r="H10778" t="s">
        <v>348</v>
      </c>
      <c r="I10778" t="s">
        <v>349</v>
      </c>
      <c r="J10778" t="s">
        <v>746</v>
      </c>
      <c r="L10778" t="s">
        <v>348</v>
      </c>
      <c r="M10778" t="s">
        <v>453</v>
      </c>
      <c r="N10778" t="s">
        <v>573</v>
      </c>
    </row>
    <row r="10779" spans="1:14" hidden="1" x14ac:dyDescent="0.25">
      <c r="A10779" t="s">
        <v>241</v>
      </c>
      <c r="B10779" s="1">
        <v>45657</v>
      </c>
      <c r="C10779" t="s">
        <v>1099</v>
      </c>
      <c r="D10779" t="s">
        <v>1100</v>
      </c>
      <c r="E10779" s="4">
        <v>-165.00000000000045</v>
      </c>
      <c r="F10779" t="s">
        <v>567</v>
      </c>
      <c r="G10779" t="s">
        <v>511</v>
      </c>
      <c r="H10779" t="s">
        <v>348</v>
      </c>
      <c r="I10779" t="s">
        <v>349</v>
      </c>
      <c r="J10779" t="s">
        <v>746</v>
      </c>
      <c r="L10779" t="s">
        <v>348</v>
      </c>
      <c r="M10779" t="s">
        <v>453</v>
      </c>
      <c r="N10779" t="s">
        <v>573</v>
      </c>
    </row>
    <row r="10780" spans="1:14" hidden="1" x14ac:dyDescent="0.25">
      <c r="A10780" t="s">
        <v>241</v>
      </c>
      <c r="B10780" s="1">
        <v>45657</v>
      </c>
      <c r="C10780" t="s">
        <v>1103</v>
      </c>
      <c r="D10780" t="s">
        <v>1104</v>
      </c>
      <c r="E10780" s="4">
        <v>-1942.6799999999985</v>
      </c>
      <c r="F10780" t="s">
        <v>567</v>
      </c>
      <c r="G10780" t="s">
        <v>511</v>
      </c>
      <c r="H10780" t="s">
        <v>348</v>
      </c>
      <c r="I10780" t="s">
        <v>349</v>
      </c>
      <c r="J10780" t="s">
        <v>746</v>
      </c>
      <c r="L10780" t="s">
        <v>348</v>
      </c>
      <c r="M10780" t="s">
        <v>453</v>
      </c>
      <c r="N10780" t="s">
        <v>573</v>
      </c>
    </row>
    <row r="10781" spans="1:14" hidden="1" x14ac:dyDescent="0.25">
      <c r="A10781" t="s">
        <v>241</v>
      </c>
      <c r="B10781" s="1">
        <v>45657</v>
      </c>
      <c r="C10781" t="s">
        <v>1107</v>
      </c>
      <c r="D10781" t="s">
        <v>1108</v>
      </c>
      <c r="E10781" s="4">
        <v>-2230.4299999999998</v>
      </c>
      <c r="F10781" t="s">
        <v>567</v>
      </c>
      <c r="G10781" t="s">
        <v>511</v>
      </c>
      <c r="H10781" t="s">
        <v>348</v>
      </c>
      <c r="I10781" t="s">
        <v>349</v>
      </c>
      <c r="J10781" t="s">
        <v>746</v>
      </c>
      <c r="L10781" t="s">
        <v>348</v>
      </c>
      <c r="M10781" t="s">
        <v>453</v>
      </c>
      <c r="N10781" t="s">
        <v>573</v>
      </c>
    </row>
    <row r="10782" spans="1:14" hidden="1" x14ac:dyDescent="0.25">
      <c r="A10782" t="s">
        <v>241</v>
      </c>
      <c r="B10782" s="1">
        <v>45657</v>
      </c>
      <c r="C10782" t="s">
        <v>1109</v>
      </c>
      <c r="D10782" t="s">
        <v>1110</v>
      </c>
      <c r="E10782" s="4">
        <v>-765.9399999999996</v>
      </c>
      <c r="F10782" t="s">
        <v>567</v>
      </c>
      <c r="G10782" t="s">
        <v>511</v>
      </c>
      <c r="H10782" t="s">
        <v>348</v>
      </c>
      <c r="I10782" t="s">
        <v>349</v>
      </c>
      <c r="J10782" t="s">
        <v>746</v>
      </c>
      <c r="L10782" t="s">
        <v>348</v>
      </c>
      <c r="M10782" t="s">
        <v>453</v>
      </c>
      <c r="N10782" t="s">
        <v>573</v>
      </c>
    </row>
    <row r="10783" spans="1:14" hidden="1" x14ac:dyDescent="0.25">
      <c r="A10783" t="s">
        <v>241</v>
      </c>
      <c r="B10783" s="1">
        <v>45657</v>
      </c>
      <c r="C10783" t="s">
        <v>1111</v>
      </c>
      <c r="D10783" t="s">
        <v>1112</v>
      </c>
      <c r="E10783" s="4">
        <v>-1493.5299999999993</v>
      </c>
      <c r="F10783" t="s">
        <v>567</v>
      </c>
      <c r="G10783" t="s">
        <v>511</v>
      </c>
      <c r="H10783" t="s">
        <v>348</v>
      </c>
      <c r="I10783" t="s">
        <v>349</v>
      </c>
      <c r="J10783" t="s">
        <v>746</v>
      </c>
      <c r="L10783" t="s">
        <v>348</v>
      </c>
      <c r="M10783" t="s">
        <v>453</v>
      </c>
      <c r="N10783" t="s">
        <v>573</v>
      </c>
    </row>
    <row r="10784" spans="1:14" hidden="1" x14ac:dyDescent="0.25">
      <c r="A10784" t="s">
        <v>241</v>
      </c>
      <c r="B10784" s="1">
        <v>45657</v>
      </c>
      <c r="C10784" t="s">
        <v>1115</v>
      </c>
      <c r="D10784" t="s">
        <v>1116</v>
      </c>
      <c r="E10784" s="4">
        <v>3250.0099999999811</v>
      </c>
      <c r="F10784" t="s">
        <v>567</v>
      </c>
      <c r="G10784" t="s">
        <v>511</v>
      </c>
      <c r="H10784" t="s">
        <v>348</v>
      </c>
      <c r="I10784" t="s">
        <v>349</v>
      </c>
      <c r="J10784" t="s">
        <v>746</v>
      </c>
      <c r="L10784" t="s">
        <v>348</v>
      </c>
      <c r="M10784" t="s">
        <v>453</v>
      </c>
      <c r="N10784" t="s">
        <v>573</v>
      </c>
    </row>
    <row r="10785" spans="1:14" hidden="1" x14ac:dyDescent="0.25">
      <c r="A10785" t="s">
        <v>241</v>
      </c>
      <c r="B10785" s="1">
        <v>45657</v>
      </c>
      <c r="C10785" t="s">
        <v>1344</v>
      </c>
      <c r="D10785" t="s">
        <v>1345</v>
      </c>
      <c r="E10785" s="4">
        <v>-636.46999999999957</v>
      </c>
      <c r="F10785" t="s">
        <v>567</v>
      </c>
      <c r="G10785" t="s">
        <v>511</v>
      </c>
      <c r="H10785" t="s">
        <v>348</v>
      </c>
      <c r="I10785" t="s">
        <v>349</v>
      </c>
      <c r="J10785" t="s">
        <v>746</v>
      </c>
      <c r="L10785" t="s">
        <v>348</v>
      </c>
      <c r="M10785" t="s">
        <v>453</v>
      </c>
      <c r="N10785" t="s">
        <v>573</v>
      </c>
    </row>
    <row r="10786" spans="1:14" hidden="1" x14ac:dyDescent="0.25">
      <c r="A10786" t="s">
        <v>241</v>
      </c>
      <c r="B10786" s="1">
        <v>45657</v>
      </c>
      <c r="C10786" t="s">
        <v>1371</v>
      </c>
      <c r="D10786" t="s">
        <v>1372</v>
      </c>
      <c r="E10786" s="4">
        <v>-549.16999999998609</v>
      </c>
      <c r="F10786" t="s">
        <v>567</v>
      </c>
      <c r="G10786" t="s">
        <v>511</v>
      </c>
      <c r="H10786" t="s">
        <v>348</v>
      </c>
      <c r="I10786" t="s">
        <v>349</v>
      </c>
      <c r="J10786" t="s">
        <v>746</v>
      </c>
      <c r="M10786" t="s">
        <v>349</v>
      </c>
      <c r="N10786" t="s">
        <v>573</v>
      </c>
    </row>
    <row r="10787" spans="1:14" hidden="1" x14ac:dyDescent="0.25">
      <c r="A10787" t="s">
        <v>241</v>
      </c>
      <c r="B10787" s="1">
        <v>45657</v>
      </c>
      <c r="C10787" t="s">
        <v>1385</v>
      </c>
      <c r="D10787" t="s">
        <v>1386</v>
      </c>
      <c r="E10787" s="4">
        <v>1904.9900000000002</v>
      </c>
      <c r="F10787" t="s">
        <v>567</v>
      </c>
      <c r="G10787" t="s">
        <v>511</v>
      </c>
      <c r="H10787" t="s">
        <v>348</v>
      </c>
      <c r="I10787" t="s">
        <v>349</v>
      </c>
      <c r="J10787" t="s">
        <v>746</v>
      </c>
      <c r="M10787" t="s">
        <v>349</v>
      </c>
      <c r="N10787" t="s">
        <v>573</v>
      </c>
    </row>
    <row r="10788" spans="1:14" hidden="1" x14ac:dyDescent="0.25">
      <c r="A10788" t="s">
        <v>241</v>
      </c>
      <c r="B10788" s="1">
        <v>45657</v>
      </c>
      <c r="C10788" t="s">
        <v>1387</v>
      </c>
      <c r="D10788" t="s">
        <v>1388</v>
      </c>
      <c r="E10788" s="4">
        <v>-1534.09</v>
      </c>
      <c r="F10788" t="s">
        <v>567</v>
      </c>
      <c r="G10788" t="s">
        <v>511</v>
      </c>
      <c r="H10788" t="s">
        <v>348</v>
      </c>
      <c r="I10788" t="s">
        <v>349</v>
      </c>
      <c r="J10788" t="s">
        <v>746</v>
      </c>
      <c r="M10788" t="s">
        <v>349</v>
      </c>
      <c r="N10788" t="s">
        <v>573</v>
      </c>
    </row>
    <row r="10789" spans="1:14" hidden="1" x14ac:dyDescent="0.25">
      <c r="A10789" t="s">
        <v>241</v>
      </c>
      <c r="B10789" s="1">
        <v>45657</v>
      </c>
      <c r="C10789" t="s">
        <v>1117</v>
      </c>
      <c r="D10789" t="s">
        <v>1118</v>
      </c>
      <c r="E10789" s="4">
        <v>-1091.0699999999997</v>
      </c>
      <c r="F10789" t="s">
        <v>567</v>
      </c>
      <c r="G10789" t="s">
        <v>511</v>
      </c>
      <c r="H10789" t="s">
        <v>348</v>
      </c>
      <c r="I10789" t="s">
        <v>349</v>
      </c>
      <c r="J10789" t="s">
        <v>746</v>
      </c>
      <c r="L10789" t="s">
        <v>348</v>
      </c>
      <c r="M10789" t="s">
        <v>453</v>
      </c>
      <c r="N10789" t="s">
        <v>573</v>
      </c>
    </row>
    <row r="10790" spans="1:14" hidden="1" x14ac:dyDescent="0.25">
      <c r="A10790" t="s">
        <v>241</v>
      </c>
      <c r="B10790" s="1">
        <v>45657</v>
      </c>
      <c r="C10790" t="s">
        <v>1119</v>
      </c>
      <c r="D10790" t="s">
        <v>1120</v>
      </c>
      <c r="E10790" s="4">
        <v>-30522.140000000014</v>
      </c>
      <c r="F10790" t="s">
        <v>567</v>
      </c>
      <c r="G10790" t="s">
        <v>511</v>
      </c>
      <c r="H10790" t="s">
        <v>348</v>
      </c>
      <c r="I10790" t="s">
        <v>349</v>
      </c>
      <c r="J10790" t="s">
        <v>684</v>
      </c>
      <c r="L10790" t="s">
        <v>1121</v>
      </c>
      <c r="M10790" t="s">
        <v>453</v>
      </c>
      <c r="N10790" t="s">
        <v>573</v>
      </c>
    </row>
    <row r="10791" spans="1:14" hidden="1" x14ac:dyDescent="0.25">
      <c r="A10791" t="s">
        <v>241</v>
      </c>
      <c r="B10791" s="1">
        <v>45657</v>
      </c>
      <c r="C10791" t="s">
        <v>1122</v>
      </c>
      <c r="D10791" t="s">
        <v>1123</v>
      </c>
      <c r="E10791" s="4">
        <v>-69914.98</v>
      </c>
      <c r="F10791" t="s">
        <v>567</v>
      </c>
      <c r="G10791" t="s">
        <v>511</v>
      </c>
      <c r="H10791" t="s">
        <v>348</v>
      </c>
      <c r="I10791" t="s">
        <v>349</v>
      </c>
      <c r="J10791" t="s">
        <v>746</v>
      </c>
      <c r="L10791" t="s">
        <v>348</v>
      </c>
      <c r="M10791" t="s">
        <v>457</v>
      </c>
      <c r="N10791" t="s">
        <v>573</v>
      </c>
    </row>
    <row r="10792" spans="1:14" hidden="1" x14ac:dyDescent="0.25">
      <c r="A10792" t="s">
        <v>241</v>
      </c>
      <c r="B10792" s="1">
        <v>45657</v>
      </c>
      <c r="C10792" t="s">
        <v>1124</v>
      </c>
      <c r="D10792" t="s">
        <v>1125</v>
      </c>
      <c r="E10792" s="4">
        <v>-278594.45</v>
      </c>
      <c r="F10792" t="s">
        <v>567</v>
      </c>
      <c r="G10792" t="s">
        <v>511</v>
      </c>
      <c r="H10792" t="s">
        <v>348</v>
      </c>
      <c r="I10792" t="s">
        <v>349</v>
      </c>
      <c r="J10792" t="s">
        <v>746</v>
      </c>
      <c r="L10792" t="s">
        <v>348</v>
      </c>
      <c r="M10792" t="s">
        <v>457</v>
      </c>
      <c r="N10792" t="s">
        <v>573</v>
      </c>
    </row>
    <row r="10793" spans="1:14" hidden="1" x14ac:dyDescent="0.25">
      <c r="A10793" t="s">
        <v>241</v>
      </c>
      <c r="B10793" s="1">
        <v>45657</v>
      </c>
      <c r="C10793" t="s">
        <v>565</v>
      </c>
      <c r="D10793" t="s">
        <v>566</v>
      </c>
      <c r="E10793" s="4">
        <v>375714.18999999971</v>
      </c>
      <c r="F10793" t="s">
        <v>567</v>
      </c>
      <c r="G10793" t="s">
        <v>471</v>
      </c>
      <c r="H10793" t="s">
        <v>291</v>
      </c>
      <c r="I10793" t="s">
        <v>292</v>
      </c>
      <c r="J10793" t="s">
        <v>251</v>
      </c>
      <c r="L10793" t="s">
        <v>376</v>
      </c>
      <c r="M10793" t="s">
        <v>377</v>
      </c>
      <c r="N10793" t="s">
        <v>486</v>
      </c>
    </row>
    <row r="10794" spans="1:14" hidden="1" x14ac:dyDescent="0.25">
      <c r="A10794" t="s">
        <v>241</v>
      </c>
      <c r="B10794" s="1">
        <v>45657</v>
      </c>
      <c r="C10794" t="s">
        <v>568</v>
      </c>
      <c r="D10794" t="s">
        <v>569</v>
      </c>
      <c r="E10794" s="4">
        <v>172883.23999999996</v>
      </c>
      <c r="F10794" t="s">
        <v>567</v>
      </c>
      <c r="G10794" t="s">
        <v>471</v>
      </c>
      <c r="H10794" t="s">
        <v>291</v>
      </c>
      <c r="I10794" t="s">
        <v>292</v>
      </c>
      <c r="J10794" t="s">
        <v>251</v>
      </c>
      <c r="L10794" t="s">
        <v>376</v>
      </c>
      <c r="M10794" t="s">
        <v>377</v>
      </c>
      <c r="N10794" t="s">
        <v>486</v>
      </c>
    </row>
    <row r="10795" spans="1:14" hidden="1" x14ac:dyDescent="0.25">
      <c r="A10795" t="s">
        <v>241</v>
      </c>
      <c r="B10795" s="1">
        <v>45657</v>
      </c>
      <c r="C10795" t="s">
        <v>574</v>
      </c>
      <c r="D10795" t="s">
        <v>575</v>
      </c>
      <c r="E10795" s="4">
        <v>65675.31</v>
      </c>
      <c r="F10795" t="s">
        <v>567</v>
      </c>
      <c r="G10795" t="s">
        <v>471</v>
      </c>
      <c r="H10795" t="s">
        <v>291</v>
      </c>
      <c r="I10795" t="s">
        <v>292</v>
      </c>
      <c r="J10795" t="s">
        <v>251</v>
      </c>
      <c r="L10795" t="s">
        <v>376</v>
      </c>
      <c r="M10795" t="s">
        <v>377</v>
      </c>
      <c r="N10795" t="s">
        <v>486</v>
      </c>
    </row>
    <row r="10796" spans="1:14" hidden="1" x14ac:dyDescent="0.25">
      <c r="A10796" t="s">
        <v>241</v>
      </c>
      <c r="B10796" s="1">
        <v>45657</v>
      </c>
      <c r="C10796" t="s">
        <v>578</v>
      </c>
      <c r="D10796" t="s">
        <v>579</v>
      </c>
      <c r="E10796" s="4">
        <v>2010.4300000000003</v>
      </c>
      <c r="F10796" t="s">
        <v>567</v>
      </c>
      <c r="G10796" t="s">
        <v>471</v>
      </c>
      <c r="H10796" t="s">
        <v>298</v>
      </c>
      <c r="I10796" t="s">
        <v>299</v>
      </c>
      <c r="J10796" t="s">
        <v>258</v>
      </c>
      <c r="L10796" t="s">
        <v>376</v>
      </c>
      <c r="M10796" t="s">
        <v>377</v>
      </c>
      <c r="N10796" t="s">
        <v>487</v>
      </c>
    </row>
    <row r="10797" spans="1:14" hidden="1" x14ac:dyDescent="0.25">
      <c r="A10797" t="s">
        <v>241</v>
      </c>
      <c r="B10797" s="1">
        <v>45657</v>
      </c>
      <c r="C10797" t="s">
        <v>582</v>
      </c>
      <c r="D10797" t="s">
        <v>583</v>
      </c>
      <c r="E10797" s="4">
        <v>22133.070000000003</v>
      </c>
      <c r="F10797" t="s">
        <v>567</v>
      </c>
      <c r="G10797" t="s">
        <v>471</v>
      </c>
      <c r="H10797" t="s">
        <v>291</v>
      </c>
      <c r="I10797" t="s">
        <v>292</v>
      </c>
      <c r="J10797" t="s">
        <v>251</v>
      </c>
      <c r="L10797" t="s">
        <v>376</v>
      </c>
      <c r="M10797" t="s">
        <v>377</v>
      </c>
      <c r="N10797" t="s">
        <v>482</v>
      </c>
    </row>
    <row r="10798" spans="1:14" hidden="1" x14ac:dyDescent="0.25">
      <c r="A10798" t="s">
        <v>241</v>
      </c>
      <c r="B10798" s="1">
        <v>45657</v>
      </c>
      <c r="C10798" t="s">
        <v>586</v>
      </c>
      <c r="D10798" t="s">
        <v>587</v>
      </c>
      <c r="E10798" s="4">
        <v>6376.7699999999986</v>
      </c>
      <c r="F10798" t="s">
        <v>567</v>
      </c>
      <c r="G10798" t="s">
        <v>471</v>
      </c>
      <c r="H10798" t="s">
        <v>298</v>
      </c>
      <c r="I10798" t="s">
        <v>299</v>
      </c>
      <c r="J10798" t="s">
        <v>258</v>
      </c>
      <c r="L10798" t="s">
        <v>376</v>
      </c>
      <c r="M10798" t="s">
        <v>377</v>
      </c>
      <c r="N10798" t="s">
        <v>487</v>
      </c>
    </row>
    <row r="10799" spans="1:14" hidden="1" x14ac:dyDescent="0.25">
      <c r="A10799" t="s">
        <v>241</v>
      </c>
      <c r="B10799" s="1">
        <v>45657</v>
      </c>
      <c r="C10799" t="s">
        <v>590</v>
      </c>
      <c r="D10799" t="s">
        <v>591</v>
      </c>
      <c r="E10799" s="4">
        <v>8885.119999999999</v>
      </c>
      <c r="F10799" t="s">
        <v>567</v>
      </c>
      <c r="G10799" t="s">
        <v>471</v>
      </c>
      <c r="H10799" t="s">
        <v>298</v>
      </c>
      <c r="I10799" t="s">
        <v>299</v>
      </c>
      <c r="J10799" t="s">
        <v>258</v>
      </c>
      <c r="L10799" t="s">
        <v>376</v>
      </c>
      <c r="M10799" t="s">
        <v>377</v>
      </c>
      <c r="N10799" t="s">
        <v>487</v>
      </c>
    </row>
    <row r="10800" spans="1:14" hidden="1" x14ac:dyDescent="0.25">
      <c r="A10800" t="s">
        <v>241</v>
      </c>
      <c r="B10800" s="1">
        <v>45657</v>
      </c>
      <c r="C10800" t="s">
        <v>595</v>
      </c>
      <c r="D10800" t="s">
        <v>596</v>
      </c>
      <c r="E10800" s="4">
        <v>3017.4199999999996</v>
      </c>
      <c r="F10800" t="s">
        <v>567</v>
      </c>
      <c r="G10800" t="s">
        <v>471</v>
      </c>
      <c r="H10800" t="s">
        <v>311</v>
      </c>
      <c r="I10800" t="s">
        <v>312</v>
      </c>
      <c r="J10800" t="s">
        <v>264</v>
      </c>
      <c r="L10800" t="s">
        <v>376</v>
      </c>
      <c r="M10800" t="s">
        <v>377</v>
      </c>
      <c r="N10800" t="s">
        <v>477</v>
      </c>
    </row>
    <row r="10801" spans="1:14" hidden="1" x14ac:dyDescent="0.25">
      <c r="A10801" t="s">
        <v>241</v>
      </c>
      <c r="B10801" s="1">
        <v>45657</v>
      </c>
      <c r="C10801" t="s">
        <v>599</v>
      </c>
      <c r="D10801" t="s">
        <v>600</v>
      </c>
      <c r="E10801" s="4">
        <v>3837.3700000000008</v>
      </c>
      <c r="F10801" t="s">
        <v>567</v>
      </c>
      <c r="G10801" t="s">
        <v>471</v>
      </c>
      <c r="H10801" t="s">
        <v>298</v>
      </c>
      <c r="I10801" t="s">
        <v>299</v>
      </c>
      <c r="J10801" t="s">
        <v>258</v>
      </c>
      <c r="L10801" t="s">
        <v>376</v>
      </c>
      <c r="M10801" t="s">
        <v>377</v>
      </c>
      <c r="N10801" t="s">
        <v>482</v>
      </c>
    </row>
    <row r="10802" spans="1:14" hidden="1" x14ac:dyDescent="0.25">
      <c r="A10802" t="s">
        <v>241</v>
      </c>
      <c r="B10802" s="1">
        <v>45657</v>
      </c>
      <c r="C10802" t="s">
        <v>603</v>
      </c>
      <c r="D10802" t="s">
        <v>604</v>
      </c>
      <c r="E10802" s="4">
        <v>19193.169999999998</v>
      </c>
      <c r="F10802" t="s">
        <v>567</v>
      </c>
      <c r="G10802" t="s">
        <v>471</v>
      </c>
      <c r="H10802" t="s">
        <v>311</v>
      </c>
      <c r="I10802" t="s">
        <v>312</v>
      </c>
      <c r="J10802" t="s">
        <v>264</v>
      </c>
      <c r="L10802" t="s">
        <v>376</v>
      </c>
      <c r="M10802" t="s">
        <v>377</v>
      </c>
      <c r="N10802" t="s">
        <v>487</v>
      </c>
    </row>
    <row r="10803" spans="1:14" hidden="1" x14ac:dyDescent="0.25">
      <c r="A10803" t="s">
        <v>241</v>
      </c>
      <c r="B10803" s="1">
        <v>45657</v>
      </c>
      <c r="C10803" t="s">
        <v>1130</v>
      </c>
      <c r="D10803" t="s">
        <v>1131</v>
      </c>
      <c r="E10803" s="4">
        <v>32114.549499999997</v>
      </c>
      <c r="F10803" t="s">
        <v>567</v>
      </c>
      <c r="G10803" t="s">
        <v>471</v>
      </c>
      <c r="H10803" t="s">
        <v>291</v>
      </c>
      <c r="I10803" t="s">
        <v>292</v>
      </c>
      <c r="J10803" t="s">
        <v>251</v>
      </c>
      <c r="L10803" t="s">
        <v>376</v>
      </c>
      <c r="M10803" t="s">
        <v>377</v>
      </c>
      <c r="N10803" t="s">
        <v>487</v>
      </c>
    </row>
    <row r="10804" spans="1:14" hidden="1" x14ac:dyDescent="0.25">
      <c r="A10804" t="s">
        <v>241</v>
      </c>
      <c r="B10804" s="1">
        <v>45657</v>
      </c>
      <c r="C10804" t="s">
        <v>1364</v>
      </c>
      <c r="D10804" t="s">
        <v>1365</v>
      </c>
      <c r="E10804" s="4">
        <v>88.91</v>
      </c>
      <c r="F10804" t="s">
        <v>567</v>
      </c>
      <c r="G10804" t="s">
        <v>471</v>
      </c>
      <c r="H10804" t="s">
        <v>311</v>
      </c>
      <c r="I10804" t="s">
        <v>312</v>
      </c>
      <c r="J10804" t="s">
        <v>264</v>
      </c>
      <c r="L10804" t="s">
        <v>376</v>
      </c>
      <c r="M10804" t="s">
        <v>377</v>
      </c>
      <c r="N10804" t="s">
        <v>480</v>
      </c>
    </row>
    <row r="10805" spans="1:14" hidden="1" x14ac:dyDescent="0.25">
      <c r="A10805" t="s">
        <v>241</v>
      </c>
      <c r="B10805" s="1">
        <v>45657</v>
      </c>
      <c r="C10805" t="s">
        <v>627</v>
      </c>
      <c r="D10805" t="s">
        <v>628</v>
      </c>
      <c r="E10805" s="4">
        <v>195933.26999999996</v>
      </c>
      <c r="F10805" t="s">
        <v>567</v>
      </c>
      <c r="G10805" t="s">
        <v>471</v>
      </c>
      <c r="H10805" t="s">
        <v>295</v>
      </c>
      <c r="I10805" t="s">
        <v>254</v>
      </c>
      <c r="J10805" t="s">
        <v>253</v>
      </c>
      <c r="L10805" t="s">
        <v>378</v>
      </c>
      <c r="M10805" t="s">
        <v>379</v>
      </c>
      <c r="N10805" t="s">
        <v>486</v>
      </c>
    </row>
    <row r="10806" spans="1:14" hidden="1" x14ac:dyDescent="0.25">
      <c r="A10806" t="s">
        <v>241</v>
      </c>
      <c r="B10806" s="1">
        <v>45657</v>
      </c>
      <c r="C10806" t="s">
        <v>631</v>
      </c>
      <c r="D10806" t="s">
        <v>632</v>
      </c>
      <c r="E10806" s="4">
        <v>111.97</v>
      </c>
      <c r="F10806" t="s">
        <v>567</v>
      </c>
      <c r="G10806" t="s">
        <v>471</v>
      </c>
      <c r="H10806" t="s">
        <v>301</v>
      </c>
      <c r="I10806" t="s">
        <v>302</v>
      </c>
      <c r="J10806" t="s">
        <v>258</v>
      </c>
      <c r="L10806" t="s">
        <v>378</v>
      </c>
      <c r="M10806" t="s">
        <v>379</v>
      </c>
      <c r="N10806" t="s">
        <v>486</v>
      </c>
    </row>
    <row r="10807" spans="1:14" hidden="1" x14ac:dyDescent="0.25">
      <c r="A10807" t="s">
        <v>241</v>
      </c>
      <c r="B10807" s="1">
        <v>45657</v>
      </c>
      <c r="C10807" t="s">
        <v>633</v>
      </c>
      <c r="D10807" t="s">
        <v>634</v>
      </c>
      <c r="E10807" s="4">
        <v>76051.37</v>
      </c>
      <c r="F10807" t="s">
        <v>567</v>
      </c>
      <c r="G10807" t="s">
        <v>471</v>
      </c>
      <c r="H10807" t="s">
        <v>295</v>
      </c>
      <c r="I10807" t="s">
        <v>254</v>
      </c>
      <c r="J10807" t="s">
        <v>253</v>
      </c>
      <c r="L10807" t="s">
        <v>378</v>
      </c>
      <c r="M10807" t="s">
        <v>379</v>
      </c>
      <c r="N10807" t="s">
        <v>486</v>
      </c>
    </row>
    <row r="10808" spans="1:14" hidden="1" x14ac:dyDescent="0.25">
      <c r="A10808" t="s">
        <v>241</v>
      </c>
      <c r="B10808" s="1">
        <v>45657</v>
      </c>
      <c r="C10808" t="s">
        <v>640</v>
      </c>
      <c r="D10808" t="s">
        <v>641</v>
      </c>
      <c r="E10808" s="4">
        <v>269.44</v>
      </c>
      <c r="F10808" t="s">
        <v>567</v>
      </c>
      <c r="G10808" t="s">
        <v>471</v>
      </c>
      <c r="H10808" t="s">
        <v>301</v>
      </c>
      <c r="I10808" t="s">
        <v>302</v>
      </c>
      <c r="J10808" t="s">
        <v>258</v>
      </c>
      <c r="L10808" t="s">
        <v>378</v>
      </c>
      <c r="M10808" t="s">
        <v>379</v>
      </c>
      <c r="N10808" t="s">
        <v>485</v>
      </c>
    </row>
    <row r="10809" spans="1:14" hidden="1" x14ac:dyDescent="0.25">
      <c r="A10809" t="s">
        <v>241</v>
      </c>
      <c r="B10809" s="1">
        <v>45657</v>
      </c>
      <c r="C10809" t="s">
        <v>642</v>
      </c>
      <c r="D10809" t="s">
        <v>643</v>
      </c>
      <c r="E10809" s="4">
        <v>1395.91</v>
      </c>
      <c r="F10809" t="s">
        <v>567</v>
      </c>
      <c r="G10809" t="s">
        <v>471</v>
      </c>
      <c r="H10809" t="s">
        <v>311</v>
      </c>
      <c r="I10809" t="s">
        <v>312</v>
      </c>
      <c r="J10809" t="s">
        <v>264</v>
      </c>
      <c r="L10809" t="s">
        <v>378</v>
      </c>
      <c r="M10809" t="s">
        <v>379</v>
      </c>
      <c r="N10809" t="s">
        <v>487</v>
      </c>
    </row>
    <row r="10810" spans="1:14" hidden="1" x14ac:dyDescent="0.25">
      <c r="A10810" t="s">
        <v>241</v>
      </c>
      <c r="B10810" s="1">
        <v>45657</v>
      </c>
      <c r="C10810" t="s">
        <v>646</v>
      </c>
      <c r="D10810" t="s">
        <v>647</v>
      </c>
      <c r="E10810" s="4">
        <v>567922.68999999994</v>
      </c>
      <c r="F10810" t="s">
        <v>567</v>
      </c>
      <c r="G10810" t="s">
        <v>471</v>
      </c>
      <c r="H10810" t="s">
        <v>295</v>
      </c>
      <c r="I10810" t="s">
        <v>254</v>
      </c>
      <c r="J10810" t="s">
        <v>253</v>
      </c>
      <c r="L10810" t="s">
        <v>378</v>
      </c>
      <c r="M10810" t="s">
        <v>379</v>
      </c>
      <c r="N10810" t="s">
        <v>486</v>
      </c>
    </row>
    <row r="10811" spans="1:14" hidden="1" x14ac:dyDescent="0.25">
      <c r="A10811" t="s">
        <v>241</v>
      </c>
      <c r="B10811" s="1">
        <v>45657</v>
      </c>
      <c r="C10811" t="s">
        <v>650</v>
      </c>
      <c r="D10811" t="s">
        <v>651</v>
      </c>
      <c r="E10811" s="4">
        <v>43705.1</v>
      </c>
      <c r="F10811" t="s">
        <v>567</v>
      </c>
      <c r="G10811" t="s">
        <v>471</v>
      </c>
      <c r="H10811" t="s">
        <v>308</v>
      </c>
      <c r="I10811" t="s">
        <v>309</v>
      </c>
      <c r="J10811" t="s">
        <v>264</v>
      </c>
      <c r="L10811" t="s">
        <v>378</v>
      </c>
      <c r="M10811" t="s">
        <v>379</v>
      </c>
      <c r="N10811" t="s">
        <v>487</v>
      </c>
    </row>
    <row r="10812" spans="1:14" hidden="1" x14ac:dyDescent="0.25">
      <c r="A10812" t="s">
        <v>241</v>
      </c>
      <c r="B10812" s="1">
        <v>45657</v>
      </c>
      <c r="C10812" t="s">
        <v>652</v>
      </c>
      <c r="D10812" t="s">
        <v>653</v>
      </c>
      <c r="E10812" s="4">
        <v>13450.700000000004</v>
      </c>
      <c r="F10812" t="s">
        <v>567</v>
      </c>
      <c r="G10812" t="s">
        <v>471</v>
      </c>
      <c r="H10812" t="s">
        <v>308</v>
      </c>
      <c r="I10812" t="s">
        <v>309</v>
      </c>
      <c r="J10812" t="s">
        <v>264</v>
      </c>
      <c r="L10812" t="s">
        <v>378</v>
      </c>
      <c r="M10812" t="s">
        <v>379</v>
      </c>
      <c r="N10812" t="s">
        <v>487</v>
      </c>
    </row>
    <row r="10813" spans="1:14" hidden="1" x14ac:dyDescent="0.25">
      <c r="A10813" t="s">
        <v>241</v>
      </c>
      <c r="B10813" s="1">
        <v>45657</v>
      </c>
      <c r="C10813" t="s">
        <v>656</v>
      </c>
      <c r="D10813" t="s">
        <v>657</v>
      </c>
      <c r="E10813" s="4">
        <v>4068.05</v>
      </c>
      <c r="F10813" t="s">
        <v>567</v>
      </c>
      <c r="G10813" t="s">
        <v>471</v>
      </c>
      <c r="H10813" t="s">
        <v>308</v>
      </c>
      <c r="I10813" t="s">
        <v>309</v>
      </c>
      <c r="J10813" t="s">
        <v>264</v>
      </c>
      <c r="L10813" t="s">
        <v>378</v>
      </c>
      <c r="M10813" t="s">
        <v>379</v>
      </c>
      <c r="N10813" t="s">
        <v>487</v>
      </c>
    </row>
    <row r="10814" spans="1:14" hidden="1" x14ac:dyDescent="0.25">
      <c r="A10814" t="s">
        <v>241</v>
      </c>
      <c r="B10814" s="1">
        <v>45657</v>
      </c>
      <c r="C10814" t="s">
        <v>663</v>
      </c>
      <c r="D10814" t="s">
        <v>664</v>
      </c>
      <c r="E10814" s="4">
        <v>5225.59</v>
      </c>
      <c r="F10814" t="s">
        <v>567</v>
      </c>
      <c r="G10814" t="s">
        <v>471</v>
      </c>
      <c r="H10814" t="s">
        <v>308</v>
      </c>
      <c r="I10814" t="s">
        <v>309</v>
      </c>
      <c r="J10814" t="s">
        <v>264</v>
      </c>
      <c r="L10814" t="s">
        <v>378</v>
      </c>
      <c r="M10814" t="s">
        <v>379</v>
      </c>
      <c r="N10814" t="s">
        <v>487</v>
      </c>
    </row>
    <row r="10815" spans="1:14" hidden="1" x14ac:dyDescent="0.25">
      <c r="A10815" t="s">
        <v>241</v>
      </c>
      <c r="B10815" s="1">
        <v>45657</v>
      </c>
      <c r="C10815" t="s">
        <v>668</v>
      </c>
      <c r="D10815" t="s">
        <v>669</v>
      </c>
      <c r="E10815" s="4">
        <v>5918.49</v>
      </c>
      <c r="F10815" t="s">
        <v>567</v>
      </c>
      <c r="G10815" t="s">
        <v>471</v>
      </c>
      <c r="H10815" t="s">
        <v>308</v>
      </c>
      <c r="I10815" t="s">
        <v>309</v>
      </c>
      <c r="J10815" t="s">
        <v>264</v>
      </c>
      <c r="L10815" t="s">
        <v>378</v>
      </c>
      <c r="M10815" t="s">
        <v>379</v>
      </c>
      <c r="N10815" t="s">
        <v>487</v>
      </c>
    </row>
    <row r="10816" spans="1:14" hidden="1" x14ac:dyDescent="0.25">
      <c r="A10816" t="s">
        <v>241</v>
      </c>
      <c r="B10816" s="1">
        <v>45657</v>
      </c>
      <c r="C10816" t="s">
        <v>672</v>
      </c>
      <c r="D10816" t="s">
        <v>673</v>
      </c>
      <c r="E10816" s="4">
        <v>18965.360000000004</v>
      </c>
      <c r="F10816" t="s">
        <v>567</v>
      </c>
      <c r="G10816" t="s">
        <v>471</v>
      </c>
      <c r="H10816" t="s">
        <v>308</v>
      </c>
      <c r="I10816" t="s">
        <v>309</v>
      </c>
      <c r="J10816" t="s">
        <v>264</v>
      </c>
      <c r="L10816" t="s">
        <v>378</v>
      </c>
      <c r="M10816" t="s">
        <v>379</v>
      </c>
      <c r="N10816" t="s">
        <v>487</v>
      </c>
    </row>
    <row r="10817" spans="1:14" hidden="1" x14ac:dyDescent="0.25">
      <c r="A10817" t="s">
        <v>241</v>
      </c>
      <c r="B10817" s="1">
        <v>45657</v>
      </c>
      <c r="C10817" t="s">
        <v>676</v>
      </c>
      <c r="D10817" t="s">
        <v>677</v>
      </c>
      <c r="E10817" s="4">
        <v>127184.00000000001</v>
      </c>
      <c r="F10817" t="s">
        <v>567</v>
      </c>
      <c r="G10817" t="s">
        <v>471</v>
      </c>
      <c r="H10817" t="s">
        <v>308</v>
      </c>
      <c r="I10817" t="s">
        <v>309</v>
      </c>
      <c r="J10817" t="s">
        <v>264</v>
      </c>
      <c r="L10817" t="s">
        <v>378</v>
      </c>
      <c r="M10817" t="s">
        <v>379</v>
      </c>
      <c r="N10817" t="s">
        <v>477</v>
      </c>
    </row>
    <row r="10818" spans="1:14" hidden="1" x14ac:dyDescent="0.25">
      <c r="A10818" t="s">
        <v>241</v>
      </c>
      <c r="B10818" s="1">
        <v>45657</v>
      </c>
      <c r="C10818" t="s">
        <v>680</v>
      </c>
      <c r="D10818" t="s">
        <v>681</v>
      </c>
      <c r="E10818" s="4">
        <v>81484</v>
      </c>
      <c r="F10818" t="s">
        <v>567</v>
      </c>
      <c r="G10818" t="s">
        <v>471</v>
      </c>
      <c r="H10818" t="s">
        <v>308</v>
      </c>
      <c r="I10818" t="s">
        <v>309</v>
      </c>
      <c r="J10818" t="s">
        <v>264</v>
      </c>
      <c r="L10818" t="s">
        <v>378</v>
      </c>
      <c r="M10818" t="s">
        <v>379</v>
      </c>
      <c r="N10818" t="s">
        <v>487</v>
      </c>
    </row>
    <row r="10819" spans="1:14" hidden="1" x14ac:dyDescent="0.25">
      <c r="A10819" t="s">
        <v>241</v>
      </c>
      <c r="B10819" s="1">
        <v>45657</v>
      </c>
      <c r="C10819" t="s">
        <v>685</v>
      </c>
      <c r="D10819" t="s">
        <v>686</v>
      </c>
      <c r="E10819" s="4">
        <v>4800</v>
      </c>
      <c r="F10819" t="s">
        <v>567</v>
      </c>
      <c r="G10819" t="s">
        <v>471</v>
      </c>
      <c r="H10819" t="s">
        <v>301</v>
      </c>
      <c r="I10819" t="s">
        <v>302</v>
      </c>
      <c r="J10819" t="s">
        <v>258</v>
      </c>
      <c r="L10819" t="s">
        <v>378</v>
      </c>
      <c r="M10819" t="s">
        <v>379</v>
      </c>
      <c r="N10819" t="s">
        <v>486</v>
      </c>
    </row>
    <row r="10820" spans="1:14" hidden="1" x14ac:dyDescent="0.25">
      <c r="A10820" t="s">
        <v>241</v>
      </c>
      <c r="B10820" s="1">
        <v>45657</v>
      </c>
      <c r="C10820" t="s">
        <v>690</v>
      </c>
      <c r="D10820" t="s">
        <v>691</v>
      </c>
      <c r="E10820" s="4">
        <v>30337</v>
      </c>
      <c r="F10820" t="s">
        <v>567</v>
      </c>
      <c r="G10820" t="s">
        <v>471</v>
      </c>
      <c r="H10820" t="s">
        <v>308</v>
      </c>
      <c r="I10820" t="s">
        <v>309</v>
      </c>
      <c r="J10820" t="s">
        <v>264</v>
      </c>
      <c r="L10820" t="s">
        <v>378</v>
      </c>
      <c r="M10820" t="s">
        <v>379</v>
      </c>
      <c r="N10820" t="s">
        <v>487</v>
      </c>
    </row>
    <row r="10821" spans="1:14" hidden="1" x14ac:dyDescent="0.25">
      <c r="A10821" t="s">
        <v>241</v>
      </c>
      <c r="B10821" s="1">
        <v>45657</v>
      </c>
      <c r="C10821" t="s">
        <v>692</v>
      </c>
      <c r="D10821" t="s">
        <v>693</v>
      </c>
      <c r="E10821" s="4">
        <v>43416</v>
      </c>
      <c r="F10821" t="s">
        <v>567</v>
      </c>
      <c r="G10821" t="s">
        <v>471</v>
      </c>
      <c r="H10821" t="s">
        <v>308</v>
      </c>
      <c r="I10821" t="s">
        <v>309</v>
      </c>
      <c r="J10821" t="s">
        <v>264</v>
      </c>
      <c r="L10821" t="s">
        <v>378</v>
      </c>
      <c r="M10821" t="s">
        <v>379</v>
      </c>
      <c r="N10821" t="s">
        <v>487</v>
      </c>
    </row>
    <row r="10822" spans="1:14" hidden="1" x14ac:dyDescent="0.25">
      <c r="A10822" t="s">
        <v>241</v>
      </c>
      <c r="B10822" s="1">
        <v>45657</v>
      </c>
      <c r="C10822" t="s">
        <v>696</v>
      </c>
      <c r="D10822" t="s">
        <v>697</v>
      </c>
      <c r="E10822" s="4">
        <v>2559.0100000000002</v>
      </c>
      <c r="F10822" t="s">
        <v>567</v>
      </c>
      <c r="G10822" t="s">
        <v>471</v>
      </c>
      <c r="H10822" t="s">
        <v>308</v>
      </c>
      <c r="I10822" t="s">
        <v>309</v>
      </c>
      <c r="J10822" t="s">
        <v>264</v>
      </c>
      <c r="L10822" t="s">
        <v>378</v>
      </c>
      <c r="M10822" t="s">
        <v>379</v>
      </c>
      <c r="N10822" t="s">
        <v>487</v>
      </c>
    </row>
    <row r="10823" spans="1:14" hidden="1" x14ac:dyDescent="0.25">
      <c r="A10823" t="s">
        <v>241</v>
      </c>
      <c r="B10823" s="1">
        <v>45657</v>
      </c>
      <c r="C10823" t="s">
        <v>698</v>
      </c>
      <c r="D10823" t="s">
        <v>699</v>
      </c>
      <c r="E10823" s="4">
        <v>2980.2</v>
      </c>
      <c r="F10823" t="s">
        <v>567</v>
      </c>
      <c r="G10823" t="s">
        <v>471</v>
      </c>
      <c r="H10823" t="s">
        <v>308</v>
      </c>
      <c r="I10823" t="s">
        <v>309</v>
      </c>
      <c r="J10823" t="s">
        <v>264</v>
      </c>
      <c r="L10823" t="s">
        <v>378</v>
      </c>
      <c r="M10823" t="s">
        <v>379</v>
      </c>
      <c r="N10823" t="s">
        <v>487</v>
      </c>
    </row>
    <row r="10824" spans="1:14" hidden="1" x14ac:dyDescent="0.25">
      <c r="A10824" t="s">
        <v>241</v>
      </c>
      <c r="B10824" s="1">
        <v>45657</v>
      </c>
      <c r="C10824" t="s">
        <v>1132</v>
      </c>
      <c r="D10824" t="s">
        <v>1133</v>
      </c>
      <c r="E10824" s="4">
        <v>2126.08</v>
      </c>
      <c r="F10824" t="s">
        <v>567</v>
      </c>
      <c r="G10824" t="s">
        <v>471</v>
      </c>
      <c r="H10824" t="s">
        <v>308</v>
      </c>
      <c r="I10824" t="s">
        <v>309</v>
      </c>
      <c r="J10824" t="s">
        <v>264</v>
      </c>
      <c r="L10824" t="s">
        <v>378</v>
      </c>
      <c r="M10824" t="s">
        <v>379</v>
      </c>
      <c r="N10824" t="s">
        <v>480</v>
      </c>
    </row>
    <row r="10825" spans="1:14" hidden="1" x14ac:dyDescent="0.25">
      <c r="A10825" t="s">
        <v>241</v>
      </c>
      <c r="B10825" s="1">
        <v>45657</v>
      </c>
      <c r="C10825" t="s">
        <v>1134</v>
      </c>
      <c r="D10825" t="s">
        <v>1135</v>
      </c>
      <c r="E10825" s="4">
        <v>47220.159999999996</v>
      </c>
      <c r="F10825" t="s">
        <v>567</v>
      </c>
      <c r="G10825" t="s">
        <v>471</v>
      </c>
      <c r="H10825" t="s">
        <v>301</v>
      </c>
      <c r="I10825" t="s">
        <v>302</v>
      </c>
      <c r="J10825" t="s">
        <v>258</v>
      </c>
      <c r="L10825" t="s">
        <v>378</v>
      </c>
      <c r="M10825" t="s">
        <v>379</v>
      </c>
      <c r="N10825" t="s">
        <v>486</v>
      </c>
    </row>
    <row r="10826" spans="1:14" hidden="1" x14ac:dyDescent="0.25">
      <c r="A10826" t="s">
        <v>241</v>
      </c>
      <c r="B10826" s="1">
        <v>45657</v>
      </c>
      <c r="C10826" t="s">
        <v>1136</v>
      </c>
      <c r="D10826" t="s">
        <v>1137</v>
      </c>
      <c r="E10826" s="4">
        <v>2520</v>
      </c>
      <c r="F10826" t="s">
        <v>567</v>
      </c>
      <c r="G10826" t="s">
        <v>471</v>
      </c>
      <c r="H10826" t="s">
        <v>308</v>
      </c>
      <c r="I10826" t="s">
        <v>309</v>
      </c>
      <c r="J10826" t="s">
        <v>264</v>
      </c>
      <c r="L10826" t="s">
        <v>378</v>
      </c>
      <c r="M10826" t="s">
        <v>379</v>
      </c>
      <c r="N10826" t="s">
        <v>487</v>
      </c>
    </row>
    <row r="10827" spans="1:14" hidden="1" x14ac:dyDescent="0.25">
      <c r="A10827" t="s">
        <v>241</v>
      </c>
      <c r="B10827" s="1">
        <v>45657</v>
      </c>
      <c r="C10827" t="s">
        <v>1140</v>
      </c>
      <c r="D10827" t="s">
        <v>1141</v>
      </c>
      <c r="E10827" s="4">
        <v>10280</v>
      </c>
      <c r="F10827" t="s">
        <v>567</v>
      </c>
      <c r="G10827" t="s">
        <v>471</v>
      </c>
      <c r="H10827" t="s">
        <v>308</v>
      </c>
      <c r="I10827" t="s">
        <v>309</v>
      </c>
      <c r="J10827" t="s">
        <v>264</v>
      </c>
      <c r="L10827" t="s">
        <v>378</v>
      </c>
      <c r="M10827" t="s">
        <v>379</v>
      </c>
      <c r="N10827" t="s">
        <v>487</v>
      </c>
    </row>
    <row r="10828" spans="1:14" hidden="1" x14ac:dyDescent="0.25">
      <c r="A10828" t="s">
        <v>241</v>
      </c>
      <c r="B10828" s="1">
        <v>45657</v>
      </c>
      <c r="C10828" t="s">
        <v>1221</v>
      </c>
      <c r="D10828" t="s">
        <v>1222</v>
      </c>
      <c r="E10828" s="4">
        <v>83425.400000000009</v>
      </c>
      <c r="F10828" t="s">
        <v>567</v>
      </c>
      <c r="G10828" t="s">
        <v>471</v>
      </c>
      <c r="H10828" t="s">
        <v>317</v>
      </c>
      <c r="I10828" t="s">
        <v>318</v>
      </c>
      <c r="J10828" t="s">
        <v>276</v>
      </c>
      <c r="L10828" t="s">
        <v>390</v>
      </c>
      <c r="M10828" t="s">
        <v>391</v>
      </c>
      <c r="N10828" t="s">
        <v>487</v>
      </c>
    </row>
    <row r="10829" spans="1:14" hidden="1" x14ac:dyDescent="0.25">
      <c r="A10829" t="s">
        <v>241</v>
      </c>
      <c r="B10829" s="1">
        <v>45657</v>
      </c>
      <c r="C10829" t="s">
        <v>1310</v>
      </c>
      <c r="D10829" t="s">
        <v>1311</v>
      </c>
      <c r="E10829" s="4">
        <v>42004</v>
      </c>
      <c r="F10829" t="s">
        <v>567</v>
      </c>
      <c r="G10829" t="s">
        <v>471</v>
      </c>
      <c r="H10829" t="s">
        <v>308</v>
      </c>
      <c r="I10829" t="s">
        <v>309</v>
      </c>
      <c r="J10829" t="s">
        <v>264</v>
      </c>
      <c r="L10829" t="s">
        <v>378</v>
      </c>
      <c r="M10829" t="s">
        <v>379</v>
      </c>
      <c r="N10829" t="s">
        <v>487</v>
      </c>
    </row>
    <row r="10830" spans="1:14" hidden="1" x14ac:dyDescent="0.25">
      <c r="A10830" t="s">
        <v>241</v>
      </c>
      <c r="B10830" s="1">
        <v>45657</v>
      </c>
      <c r="C10830" t="s">
        <v>702</v>
      </c>
      <c r="D10830" t="s">
        <v>703</v>
      </c>
      <c r="E10830" s="4">
        <v>12512.529999999999</v>
      </c>
      <c r="F10830" t="s">
        <v>567</v>
      </c>
      <c r="G10830" t="s">
        <v>471</v>
      </c>
      <c r="H10830" t="s">
        <v>311</v>
      </c>
      <c r="I10830" t="s">
        <v>312</v>
      </c>
      <c r="J10830" t="s">
        <v>264</v>
      </c>
      <c r="L10830" t="s">
        <v>378</v>
      </c>
      <c r="M10830" t="s">
        <v>379</v>
      </c>
      <c r="N10830" t="s">
        <v>487</v>
      </c>
    </row>
    <row r="10831" spans="1:14" hidden="1" x14ac:dyDescent="0.25">
      <c r="A10831" t="s">
        <v>241</v>
      </c>
      <c r="B10831" s="1">
        <v>45657</v>
      </c>
      <c r="C10831" t="s">
        <v>1312</v>
      </c>
      <c r="D10831" t="s">
        <v>1313</v>
      </c>
      <c r="E10831" s="4">
        <v>15467</v>
      </c>
      <c r="F10831" t="s">
        <v>567</v>
      </c>
      <c r="G10831" t="s">
        <v>471</v>
      </c>
      <c r="H10831" t="s">
        <v>311</v>
      </c>
      <c r="I10831" t="s">
        <v>312</v>
      </c>
      <c r="J10831" t="s">
        <v>264</v>
      </c>
      <c r="L10831" t="s">
        <v>378</v>
      </c>
      <c r="M10831" t="s">
        <v>379</v>
      </c>
      <c r="N10831" t="s">
        <v>487</v>
      </c>
    </row>
    <row r="10832" spans="1:14" hidden="1" x14ac:dyDescent="0.25">
      <c r="A10832" t="s">
        <v>241</v>
      </c>
      <c r="B10832" s="1">
        <v>45657</v>
      </c>
      <c r="C10832" t="s">
        <v>1146</v>
      </c>
      <c r="D10832" t="s">
        <v>1147</v>
      </c>
      <c r="E10832" s="4">
        <v>30600</v>
      </c>
      <c r="F10832" t="s">
        <v>567</v>
      </c>
      <c r="G10832" t="s">
        <v>471</v>
      </c>
      <c r="H10832" t="s">
        <v>311</v>
      </c>
      <c r="I10832" t="s">
        <v>312</v>
      </c>
      <c r="J10832" t="s">
        <v>264</v>
      </c>
      <c r="L10832" t="s">
        <v>378</v>
      </c>
      <c r="M10832" t="s">
        <v>379</v>
      </c>
      <c r="N10832" t="s">
        <v>487</v>
      </c>
    </row>
    <row r="10833" spans="1:14" hidden="1" x14ac:dyDescent="0.25">
      <c r="A10833" t="s">
        <v>241</v>
      </c>
      <c r="B10833" s="1">
        <v>45657</v>
      </c>
      <c r="C10833" t="s">
        <v>1273</v>
      </c>
      <c r="D10833" t="s">
        <v>1274</v>
      </c>
      <c r="E10833" s="4">
        <v>11093.34</v>
      </c>
      <c r="F10833" t="s">
        <v>567</v>
      </c>
      <c r="G10833" t="s">
        <v>471</v>
      </c>
      <c r="H10833" t="s">
        <v>301</v>
      </c>
      <c r="I10833" t="s">
        <v>302</v>
      </c>
      <c r="J10833" t="s">
        <v>258</v>
      </c>
      <c r="L10833" t="s">
        <v>378</v>
      </c>
      <c r="M10833" t="s">
        <v>379</v>
      </c>
      <c r="N10833" t="s">
        <v>487</v>
      </c>
    </row>
    <row r="10834" spans="1:14" hidden="1" x14ac:dyDescent="0.25">
      <c r="A10834" t="s">
        <v>241</v>
      </c>
      <c r="B10834" s="1">
        <v>45657</v>
      </c>
      <c r="C10834" t="s">
        <v>1260</v>
      </c>
      <c r="D10834" t="s">
        <v>1261</v>
      </c>
      <c r="E10834" s="4">
        <v>2400</v>
      </c>
      <c r="F10834" t="s">
        <v>567</v>
      </c>
      <c r="G10834" t="s">
        <v>471</v>
      </c>
      <c r="H10834" t="s">
        <v>311</v>
      </c>
      <c r="I10834" t="s">
        <v>312</v>
      </c>
      <c r="J10834" t="s">
        <v>264</v>
      </c>
      <c r="L10834" t="s">
        <v>378</v>
      </c>
      <c r="M10834" t="s">
        <v>379</v>
      </c>
      <c r="N10834" t="s">
        <v>487</v>
      </c>
    </row>
    <row r="10835" spans="1:14" hidden="1" x14ac:dyDescent="0.25">
      <c r="A10835" t="s">
        <v>241</v>
      </c>
      <c r="B10835" s="1">
        <v>45657</v>
      </c>
      <c r="C10835" t="s">
        <v>704</v>
      </c>
      <c r="D10835" t="s">
        <v>705</v>
      </c>
      <c r="E10835" s="4">
        <v>30549.18</v>
      </c>
      <c r="F10835" t="s">
        <v>567</v>
      </c>
      <c r="G10835" t="s">
        <v>471</v>
      </c>
      <c r="H10835" t="s">
        <v>311</v>
      </c>
      <c r="I10835" t="s">
        <v>312</v>
      </c>
      <c r="J10835" t="s">
        <v>264</v>
      </c>
      <c r="L10835" t="s">
        <v>378</v>
      </c>
      <c r="M10835" t="s">
        <v>379</v>
      </c>
      <c r="N10835" t="s">
        <v>487</v>
      </c>
    </row>
    <row r="10836" spans="1:14" hidden="1" x14ac:dyDescent="0.25">
      <c r="A10836" t="s">
        <v>241</v>
      </c>
      <c r="B10836" s="1">
        <v>45657</v>
      </c>
      <c r="C10836" t="s">
        <v>708</v>
      </c>
      <c r="D10836" t="s">
        <v>709</v>
      </c>
      <c r="E10836" s="4">
        <v>1813.8400000000001</v>
      </c>
      <c r="F10836" t="s">
        <v>567</v>
      </c>
      <c r="G10836" t="s">
        <v>471</v>
      </c>
      <c r="H10836" t="s">
        <v>301</v>
      </c>
      <c r="I10836" t="s">
        <v>302</v>
      </c>
      <c r="J10836" t="s">
        <v>258</v>
      </c>
      <c r="L10836" t="s">
        <v>378</v>
      </c>
      <c r="M10836" t="s">
        <v>379</v>
      </c>
      <c r="N10836" t="s">
        <v>482</v>
      </c>
    </row>
    <row r="10837" spans="1:14" hidden="1" x14ac:dyDescent="0.25">
      <c r="A10837" t="s">
        <v>241</v>
      </c>
      <c r="B10837" s="1">
        <v>45657</v>
      </c>
      <c r="C10837" t="s">
        <v>712</v>
      </c>
      <c r="D10837" t="s">
        <v>713</v>
      </c>
      <c r="E10837" s="4">
        <v>910.59</v>
      </c>
      <c r="F10837" t="s">
        <v>567</v>
      </c>
      <c r="G10837" t="s">
        <v>471</v>
      </c>
      <c r="H10837" t="s">
        <v>311</v>
      </c>
      <c r="I10837" t="s">
        <v>312</v>
      </c>
      <c r="J10837" t="s">
        <v>264</v>
      </c>
      <c r="L10837" t="s">
        <v>378</v>
      </c>
      <c r="M10837" t="s">
        <v>379</v>
      </c>
      <c r="N10837" t="s">
        <v>487</v>
      </c>
    </row>
    <row r="10838" spans="1:14" hidden="1" x14ac:dyDescent="0.25">
      <c r="A10838" t="s">
        <v>241</v>
      </c>
      <c r="B10838" s="1">
        <v>45657</v>
      </c>
      <c r="C10838" t="s">
        <v>717</v>
      </c>
      <c r="D10838" t="s">
        <v>718</v>
      </c>
      <c r="E10838" s="4">
        <v>104.80999999999995</v>
      </c>
      <c r="F10838" t="s">
        <v>567</v>
      </c>
      <c r="G10838" t="s">
        <v>471</v>
      </c>
      <c r="H10838" t="s">
        <v>311</v>
      </c>
      <c r="I10838" t="s">
        <v>312</v>
      </c>
      <c r="J10838" t="s">
        <v>264</v>
      </c>
      <c r="L10838" t="s">
        <v>378</v>
      </c>
      <c r="M10838" t="s">
        <v>379</v>
      </c>
      <c r="N10838" t="s">
        <v>487</v>
      </c>
    </row>
    <row r="10839" spans="1:14" hidden="1" x14ac:dyDescent="0.25">
      <c r="A10839" t="s">
        <v>241</v>
      </c>
      <c r="B10839" s="1">
        <v>45657</v>
      </c>
      <c r="C10839" t="s">
        <v>719</v>
      </c>
      <c r="D10839" t="s">
        <v>720</v>
      </c>
      <c r="E10839" s="4">
        <v>4945.01</v>
      </c>
      <c r="F10839" t="s">
        <v>567</v>
      </c>
      <c r="G10839" t="s">
        <v>471</v>
      </c>
      <c r="H10839" t="s">
        <v>311</v>
      </c>
      <c r="I10839" t="s">
        <v>312</v>
      </c>
      <c r="J10839" t="s">
        <v>264</v>
      </c>
      <c r="L10839" t="s">
        <v>378</v>
      </c>
      <c r="M10839" t="s">
        <v>379</v>
      </c>
      <c r="N10839" t="s">
        <v>487</v>
      </c>
    </row>
    <row r="10840" spans="1:14" hidden="1" x14ac:dyDescent="0.25">
      <c r="A10840" t="s">
        <v>241</v>
      </c>
      <c r="B10840" s="1">
        <v>45657</v>
      </c>
      <c r="C10840" t="s">
        <v>1350</v>
      </c>
      <c r="D10840" t="s">
        <v>1351</v>
      </c>
      <c r="E10840" s="4">
        <v>5631.37</v>
      </c>
      <c r="F10840" t="s">
        <v>567</v>
      </c>
      <c r="G10840" t="s">
        <v>471</v>
      </c>
      <c r="H10840" t="s">
        <v>301</v>
      </c>
      <c r="I10840" t="s">
        <v>302</v>
      </c>
      <c r="J10840" t="s">
        <v>258</v>
      </c>
      <c r="L10840" t="s">
        <v>378</v>
      </c>
      <c r="M10840" t="s">
        <v>379</v>
      </c>
      <c r="N10840" t="s">
        <v>482</v>
      </c>
    </row>
    <row r="10841" spans="1:14" hidden="1" x14ac:dyDescent="0.25">
      <c r="A10841" t="s">
        <v>241</v>
      </c>
      <c r="B10841" s="1">
        <v>45657</v>
      </c>
      <c r="C10841" t="s">
        <v>721</v>
      </c>
      <c r="D10841" t="s">
        <v>722</v>
      </c>
      <c r="E10841" s="4">
        <v>6696.16</v>
      </c>
      <c r="F10841" t="s">
        <v>567</v>
      </c>
      <c r="G10841" t="s">
        <v>471</v>
      </c>
      <c r="H10841" t="s">
        <v>308</v>
      </c>
      <c r="I10841" t="s">
        <v>309</v>
      </c>
      <c r="J10841" t="s">
        <v>264</v>
      </c>
      <c r="L10841" t="s">
        <v>378</v>
      </c>
      <c r="M10841" t="s">
        <v>379</v>
      </c>
      <c r="N10841" t="s">
        <v>487</v>
      </c>
    </row>
    <row r="10842" spans="1:14" hidden="1" x14ac:dyDescent="0.25">
      <c r="A10842" t="s">
        <v>241</v>
      </c>
      <c r="B10842" s="1">
        <v>45657</v>
      </c>
      <c r="C10842" t="s">
        <v>726</v>
      </c>
      <c r="D10842" t="s">
        <v>727</v>
      </c>
      <c r="E10842" s="4">
        <v>9420.09</v>
      </c>
      <c r="F10842" t="s">
        <v>567</v>
      </c>
      <c r="G10842" t="s">
        <v>471</v>
      </c>
      <c r="H10842" t="s">
        <v>301</v>
      </c>
      <c r="I10842" t="s">
        <v>302</v>
      </c>
      <c r="J10842" t="s">
        <v>258</v>
      </c>
      <c r="L10842" t="s">
        <v>378</v>
      </c>
      <c r="M10842" t="s">
        <v>379</v>
      </c>
      <c r="N10842" t="s">
        <v>486</v>
      </c>
    </row>
    <row r="10843" spans="1:14" hidden="1" x14ac:dyDescent="0.25">
      <c r="A10843" t="s">
        <v>241</v>
      </c>
      <c r="B10843" s="1">
        <v>45657</v>
      </c>
      <c r="C10843" t="s">
        <v>730</v>
      </c>
      <c r="D10843" t="s">
        <v>731</v>
      </c>
      <c r="E10843" s="4">
        <v>1100.4000000000001</v>
      </c>
      <c r="F10843" t="s">
        <v>567</v>
      </c>
      <c r="G10843" t="s">
        <v>471</v>
      </c>
      <c r="H10843" t="s">
        <v>308</v>
      </c>
      <c r="I10843" t="s">
        <v>309</v>
      </c>
      <c r="J10843" t="s">
        <v>264</v>
      </c>
      <c r="L10843" t="s">
        <v>378</v>
      </c>
      <c r="M10843" t="s">
        <v>379</v>
      </c>
      <c r="N10843" t="s">
        <v>487</v>
      </c>
    </row>
    <row r="10844" spans="1:14" hidden="1" x14ac:dyDescent="0.25">
      <c r="A10844" t="s">
        <v>241</v>
      </c>
      <c r="B10844" s="1">
        <v>45657</v>
      </c>
      <c r="C10844" t="s">
        <v>734</v>
      </c>
      <c r="D10844" t="s">
        <v>735</v>
      </c>
      <c r="E10844" s="4">
        <v>992.54</v>
      </c>
      <c r="F10844" t="s">
        <v>567</v>
      </c>
      <c r="G10844" t="s">
        <v>471</v>
      </c>
      <c r="H10844" t="s">
        <v>308</v>
      </c>
      <c r="I10844" t="s">
        <v>309</v>
      </c>
      <c r="J10844" t="s">
        <v>264</v>
      </c>
      <c r="L10844" t="s">
        <v>378</v>
      </c>
      <c r="M10844" t="s">
        <v>379</v>
      </c>
      <c r="N10844" t="s">
        <v>487</v>
      </c>
    </row>
    <row r="10845" spans="1:14" hidden="1" x14ac:dyDescent="0.25">
      <c r="A10845" t="s">
        <v>241</v>
      </c>
      <c r="B10845" s="1">
        <v>45657</v>
      </c>
      <c r="C10845" t="s">
        <v>738</v>
      </c>
      <c r="D10845" t="s">
        <v>739</v>
      </c>
      <c r="E10845" s="4">
        <v>18185.47</v>
      </c>
      <c r="F10845" t="s">
        <v>567</v>
      </c>
      <c r="G10845" t="s">
        <v>471</v>
      </c>
      <c r="H10845" t="s">
        <v>301</v>
      </c>
      <c r="I10845" t="s">
        <v>302</v>
      </c>
      <c r="J10845" t="s">
        <v>258</v>
      </c>
      <c r="L10845" t="s">
        <v>378</v>
      </c>
      <c r="M10845" t="s">
        <v>379</v>
      </c>
      <c r="N10845" t="s">
        <v>487</v>
      </c>
    </row>
    <row r="10846" spans="1:14" hidden="1" x14ac:dyDescent="0.25">
      <c r="A10846" t="s">
        <v>241</v>
      </c>
      <c r="B10846" s="1">
        <v>45657</v>
      </c>
      <c r="C10846" t="s">
        <v>742</v>
      </c>
      <c r="D10846" t="s">
        <v>743</v>
      </c>
      <c r="E10846" s="4">
        <v>5624.23</v>
      </c>
      <c r="F10846" t="s">
        <v>567</v>
      </c>
      <c r="G10846" t="s">
        <v>471</v>
      </c>
      <c r="H10846" t="s">
        <v>308</v>
      </c>
      <c r="I10846" t="s">
        <v>309</v>
      </c>
      <c r="J10846" t="s">
        <v>264</v>
      </c>
      <c r="L10846" t="s">
        <v>378</v>
      </c>
      <c r="M10846" t="s">
        <v>379</v>
      </c>
      <c r="N10846" t="s">
        <v>487</v>
      </c>
    </row>
    <row r="10847" spans="1:14" hidden="1" x14ac:dyDescent="0.25">
      <c r="A10847" t="s">
        <v>241</v>
      </c>
      <c r="B10847" s="1">
        <v>45657</v>
      </c>
      <c r="C10847" t="s">
        <v>747</v>
      </c>
      <c r="D10847" t="s">
        <v>748</v>
      </c>
      <c r="E10847" s="4">
        <v>47522.020000000004</v>
      </c>
      <c r="F10847" t="s">
        <v>567</v>
      </c>
      <c r="G10847" t="s">
        <v>471</v>
      </c>
      <c r="H10847" t="s">
        <v>308</v>
      </c>
      <c r="I10847" t="s">
        <v>309</v>
      </c>
      <c r="J10847" t="s">
        <v>264</v>
      </c>
      <c r="L10847" t="s">
        <v>378</v>
      </c>
      <c r="M10847" t="s">
        <v>379</v>
      </c>
      <c r="N10847" t="s">
        <v>487</v>
      </c>
    </row>
    <row r="10848" spans="1:14" hidden="1" x14ac:dyDescent="0.25">
      <c r="A10848" t="s">
        <v>241</v>
      </c>
      <c r="B10848" s="1">
        <v>45657</v>
      </c>
      <c r="C10848" t="s">
        <v>1375</v>
      </c>
      <c r="D10848" t="s">
        <v>1376</v>
      </c>
      <c r="E10848" s="4">
        <v>29.26</v>
      </c>
      <c r="F10848" t="s">
        <v>567</v>
      </c>
      <c r="G10848" t="s">
        <v>471</v>
      </c>
      <c r="H10848" t="s">
        <v>301</v>
      </c>
      <c r="I10848" t="s">
        <v>302</v>
      </c>
      <c r="J10848" t="s">
        <v>258</v>
      </c>
      <c r="L10848" t="s">
        <v>378</v>
      </c>
      <c r="M10848" t="s">
        <v>379</v>
      </c>
      <c r="N10848" t="s">
        <v>482</v>
      </c>
    </row>
    <row r="10849" spans="1:14" hidden="1" x14ac:dyDescent="0.25">
      <c r="A10849" t="s">
        <v>241</v>
      </c>
      <c r="B10849" s="1">
        <v>45657</v>
      </c>
      <c r="C10849" t="s">
        <v>755</v>
      </c>
      <c r="D10849" t="s">
        <v>756</v>
      </c>
      <c r="E10849" s="4">
        <v>7425.5</v>
      </c>
      <c r="F10849" t="s">
        <v>567</v>
      </c>
      <c r="G10849" t="s">
        <v>471</v>
      </c>
      <c r="H10849" t="s">
        <v>311</v>
      </c>
      <c r="I10849" t="s">
        <v>312</v>
      </c>
      <c r="J10849" t="s">
        <v>264</v>
      </c>
      <c r="L10849" t="s">
        <v>378</v>
      </c>
      <c r="M10849" t="s">
        <v>379</v>
      </c>
      <c r="N10849" t="s">
        <v>487</v>
      </c>
    </row>
    <row r="10850" spans="1:14" hidden="1" x14ac:dyDescent="0.25">
      <c r="A10850" t="s">
        <v>241</v>
      </c>
      <c r="B10850" s="1">
        <v>45657</v>
      </c>
      <c r="C10850" t="s">
        <v>763</v>
      </c>
      <c r="D10850" t="s">
        <v>764</v>
      </c>
      <c r="E10850" s="4">
        <v>144.98000000000002</v>
      </c>
      <c r="F10850" t="s">
        <v>567</v>
      </c>
      <c r="G10850" t="s">
        <v>471</v>
      </c>
      <c r="H10850" t="s">
        <v>308</v>
      </c>
      <c r="I10850" t="s">
        <v>309</v>
      </c>
      <c r="J10850" t="s">
        <v>264</v>
      </c>
      <c r="L10850" t="s">
        <v>378</v>
      </c>
      <c r="M10850" t="s">
        <v>379</v>
      </c>
      <c r="N10850" t="s">
        <v>480</v>
      </c>
    </row>
    <row r="10851" spans="1:14" hidden="1" x14ac:dyDescent="0.25">
      <c r="A10851" t="s">
        <v>241</v>
      </c>
      <c r="B10851" s="1">
        <v>45657</v>
      </c>
      <c r="C10851" t="s">
        <v>767</v>
      </c>
      <c r="D10851" t="s">
        <v>768</v>
      </c>
      <c r="E10851" s="4">
        <v>5258.15</v>
      </c>
      <c r="F10851" t="s">
        <v>567</v>
      </c>
      <c r="G10851" t="s">
        <v>471</v>
      </c>
      <c r="H10851" t="s">
        <v>308</v>
      </c>
      <c r="I10851" t="s">
        <v>309</v>
      </c>
      <c r="J10851" t="s">
        <v>264</v>
      </c>
      <c r="L10851" t="s">
        <v>378</v>
      </c>
      <c r="M10851" t="s">
        <v>379</v>
      </c>
      <c r="N10851" t="s">
        <v>480</v>
      </c>
    </row>
    <row r="10852" spans="1:14" hidden="1" x14ac:dyDescent="0.25">
      <c r="A10852" t="s">
        <v>241</v>
      </c>
      <c r="B10852" s="1">
        <v>45657</v>
      </c>
      <c r="C10852" t="s">
        <v>769</v>
      </c>
      <c r="D10852" t="s">
        <v>770</v>
      </c>
      <c r="E10852" s="4">
        <v>15497.069999999998</v>
      </c>
      <c r="F10852" t="s">
        <v>567</v>
      </c>
      <c r="G10852" t="s">
        <v>471</v>
      </c>
      <c r="H10852" t="s">
        <v>311</v>
      </c>
      <c r="I10852" t="s">
        <v>312</v>
      </c>
      <c r="J10852" t="s">
        <v>264</v>
      </c>
      <c r="L10852" t="s">
        <v>378</v>
      </c>
      <c r="M10852" t="s">
        <v>379</v>
      </c>
      <c r="N10852" t="s">
        <v>487</v>
      </c>
    </row>
    <row r="10853" spans="1:14" hidden="1" x14ac:dyDescent="0.25">
      <c r="A10853" t="s">
        <v>241</v>
      </c>
      <c r="B10853" s="1">
        <v>45657</v>
      </c>
      <c r="C10853" t="s">
        <v>773</v>
      </c>
      <c r="D10853" t="s">
        <v>774</v>
      </c>
      <c r="E10853" s="4">
        <v>1040.08</v>
      </c>
      <c r="F10853" t="s">
        <v>567</v>
      </c>
      <c r="G10853" t="s">
        <v>471</v>
      </c>
      <c r="H10853" t="s">
        <v>308</v>
      </c>
      <c r="I10853" t="s">
        <v>309</v>
      </c>
      <c r="J10853" t="s">
        <v>264</v>
      </c>
      <c r="L10853" t="s">
        <v>378</v>
      </c>
      <c r="M10853" t="s">
        <v>379</v>
      </c>
      <c r="N10853" t="s">
        <v>480</v>
      </c>
    </row>
    <row r="10854" spans="1:14" hidden="1" x14ac:dyDescent="0.25">
      <c r="A10854" t="s">
        <v>241</v>
      </c>
      <c r="B10854" s="1">
        <v>45657</v>
      </c>
      <c r="C10854" t="s">
        <v>775</v>
      </c>
      <c r="D10854" t="s">
        <v>776</v>
      </c>
      <c r="E10854" s="4">
        <v>12756.800000000001</v>
      </c>
      <c r="F10854" t="s">
        <v>567</v>
      </c>
      <c r="G10854" t="s">
        <v>471</v>
      </c>
      <c r="H10854" t="s">
        <v>311</v>
      </c>
      <c r="I10854" t="s">
        <v>312</v>
      </c>
      <c r="J10854" t="s">
        <v>264</v>
      </c>
      <c r="L10854" t="s">
        <v>378</v>
      </c>
      <c r="M10854" t="s">
        <v>379</v>
      </c>
      <c r="N10854" t="s">
        <v>487</v>
      </c>
    </row>
    <row r="10855" spans="1:14" hidden="1" x14ac:dyDescent="0.25">
      <c r="A10855" t="s">
        <v>241</v>
      </c>
      <c r="B10855" s="1">
        <v>45657</v>
      </c>
      <c r="C10855" t="s">
        <v>777</v>
      </c>
      <c r="D10855" t="s">
        <v>778</v>
      </c>
      <c r="E10855" s="4">
        <v>7922.9299999999976</v>
      </c>
      <c r="F10855" t="s">
        <v>567</v>
      </c>
      <c r="G10855" t="s">
        <v>471</v>
      </c>
      <c r="H10855" t="s">
        <v>311</v>
      </c>
      <c r="I10855" t="s">
        <v>312</v>
      </c>
      <c r="J10855" t="s">
        <v>264</v>
      </c>
      <c r="L10855" t="s">
        <v>378</v>
      </c>
      <c r="M10855" t="s">
        <v>379</v>
      </c>
      <c r="N10855" t="s">
        <v>485</v>
      </c>
    </row>
    <row r="10856" spans="1:14" hidden="1" x14ac:dyDescent="0.25">
      <c r="A10856" t="s">
        <v>241</v>
      </c>
      <c r="B10856" s="1">
        <v>45657</v>
      </c>
      <c r="C10856" t="s">
        <v>781</v>
      </c>
      <c r="D10856" t="s">
        <v>782</v>
      </c>
      <c r="E10856" s="4">
        <v>9877.7700000000077</v>
      </c>
      <c r="F10856" t="s">
        <v>567</v>
      </c>
      <c r="G10856" t="s">
        <v>471</v>
      </c>
      <c r="H10856" t="s">
        <v>311</v>
      </c>
      <c r="I10856" t="s">
        <v>312</v>
      </c>
      <c r="J10856" t="s">
        <v>264</v>
      </c>
      <c r="L10856" t="s">
        <v>378</v>
      </c>
      <c r="M10856" t="s">
        <v>379</v>
      </c>
      <c r="N10856" t="s">
        <v>485</v>
      </c>
    </row>
    <row r="10857" spans="1:14" hidden="1" x14ac:dyDescent="0.25">
      <c r="A10857" t="s">
        <v>241</v>
      </c>
      <c r="B10857" s="1">
        <v>45657</v>
      </c>
      <c r="C10857" t="s">
        <v>785</v>
      </c>
      <c r="D10857" t="s">
        <v>786</v>
      </c>
      <c r="E10857" s="4">
        <v>1683.7199999999998</v>
      </c>
      <c r="F10857" t="s">
        <v>567</v>
      </c>
      <c r="G10857" t="s">
        <v>471</v>
      </c>
      <c r="H10857" t="s">
        <v>311</v>
      </c>
      <c r="I10857" t="s">
        <v>312</v>
      </c>
      <c r="J10857" t="s">
        <v>264</v>
      </c>
      <c r="L10857" t="s">
        <v>378</v>
      </c>
      <c r="M10857" t="s">
        <v>379</v>
      </c>
      <c r="N10857" t="s">
        <v>485</v>
      </c>
    </row>
    <row r="10858" spans="1:14" hidden="1" x14ac:dyDescent="0.25">
      <c r="A10858" t="s">
        <v>241</v>
      </c>
      <c r="B10858" s="1">
        <v>45657</v>
      </c>
      <c r="C10858" t="s">
        <v>788</v>
      </c>
      <c r="D10858" t="s">
        <v>789</v>
      </c>
      <c r="E10858" s="4">
        <v>4193.9600000000009</v>
      </c>
      <c r="F10858" t="s">
        <v>567</v>
      </c>
      <c r="G10858" t="s">
        <v>471</v>
      </c>
      <c r="H10858" t="s">
        <v>311</v>
      </c>
      <c r="I10858" t="s">
        <v>312</v>
      </c>
      <c r="J10858" t="s">
        <v>264</v>
      </c>
      <c r="L10858" t="s">
        <v>378</v>
      </c>
      <c r="M10858" t="s">
        <v>379</v>
      </c>
      <c r="N10858" t="s">
        <v>485</v>
      </c>
    </row>
    <row r="10859" spans="1:14" hidden="1" x14ac:dyDescent="0.25">
      <c r="A10859" t="s">
        <v>241</v>
      </c>
      <c r="B10859" s="1">
        <v>45657</v>
      </c>
      <c r="C10859" t="s">
        <v>790</v>
      </c>
      <c r="D10859" t="s">
        <v>791</v>
      </c>
      <c r="E10859" s="4">
        <v>7394</v>
      </c>
      <c r="F10859" t="s">
        <v>567</v>
      </c>
      <c r="G10859" t="s">
        <v>471</v>
      </c>
      <c r="H10859" t="s">
        <v>311</v>
      </c>
      <c r="I10859" t="s">
        <v>312</v>
      </c>
      <c r="J10859" t="s">
        <v>264</v>
      </c>
      <c r="L10859" t="s">
        <v>378</v>
      </c>
      <c r="M10859" t="s">
        <v>379</v>
      </c>
      <c r="N10859" t="s">
        <v>487</v>
      </c>
    </row>
    <row r="10860" spans="1:14" hidden="1" x14ac:dyDescent="0.25">
      <c r="A10860" t="s">
        <v>241</v>
      </c>
      <c r="B10860" s="1">
        <v>45657</v>
      </c>
      <c r="C10860" t="s">
        <v>792</v>
      </c>
      <c r="D10860" t="s">
        <v>793</v>
      </c>
      <c r="E10860" s="4">
        <v>30985.52</v>
      </c>
      <c r="F10860" t="s">
        <v>567</v>
      </c>
      <c r="G10860" t="s">
        <v>471</v>
      </c>
      <c r="H10860" t="s">
        <v>308</v>
      </c>
      <c r="I10860" t="s">
        <v>309</v>
      </c>
      <c r="J10860" t="s">
        <v>264</v>
      </c>
      <c r="L10860" t="s">
        <v>378</v>
      </c>
      <c r="M10860" t="s">
        <v>379</v>
      </c>
      <c r="N10860" t="s">
        <v>487</v>
      </c>
    </row>
    <row r="10861" spans="1:14" hidden="1" x14ac:dyDescent="0.25">
      <c r="A10861" t="s">
        <v>241</v>
      </c>
      <c r="B10861" s="1">
        <v>45657</v>
      </c>
      <c r="C10861" t="s">
        <v>1397</v>
      </c>
      <c r="D10861" t="s">
        <v>862</v>
      </c>
      <c r="E10861" s="4">
        <v>39410</v>
      </c>
      <c r="F10861" t="s">
        <v>567</v>
      </c>
      <c r="G10861" t="s">
        <v>471</v>
      </c>
      <c r="H10861" t="s">
        <v>308</v>
      </c>
      <c r="I10861" t="s">
        <v>309</v>
      </c>
      <c r="J10861" t="s">
        <v>264</v>
      </c>
      <c r="L10861" t="s">
        <v>378</v>
      </c>
      <c r="M10861" t="s">
        <v>379</v>
      </c>
      <c r="N10861" t="s">
        <v>487</v>
      </c>
    </row>
    <row r="10862" spans="1:14" hidden="1" x14ac:dyDescent="0.25">
      <c r="A10862" t="s">
        <v>241</v>
      </c>
      <c r="B10862" s="1">
        <v>45657</v>
      </c>
      <c r="C10862" t="s">
        <v>1148</v>
      </c>
      <c r="D10862" t="s">
        <v>1149</v>
      </c>
      <c r="E10862" s="4">
        <v>44.830000000000005</v>
      </c>
      <c r="F10862" t="s">
        <v>567</v>
      </c>
      <c r="G10862" t="s">
        <v>471</v>
      </c>
      <c r="H10862" t="s">
        <v>308</v>
      </c>
      <c r="I10862" t="s">
        <v>309</v>
      </c>
      <c r="J10862" t="s">
        <v>264</v>
      </c>
      <c r="L10862" t="s">
        <v>378</v>
      </c>
      <c r="M10862" t="s">
        <v>379</v>
      </c>
      <c r="N10862" t="s">
        <v>480</v>
      </c>
    </row>
    <row r="10863" spans="1:14" hidden="1" x14ac:dyDescent="0.25">
      <c r="A10863" t="s">
        <v>241</v>
      </c>
      <c r="B10863" s="1">
        <v>45657</v>
      </c>
      <c r="C10863" t="s">
        <v>1275</v>
      </c>
      <c r="D10863" t="s">
        <v>1276</v>
      </c>
      <c r="E10863" s="4">
        <v>15080.429999999998</v>
      </c>
      <c r="F10863" t="s">
        <v>567</v>
      </c>
      <c r="G10863" t="s">
        <v>471</v>
      </c>
      <c r="H10863" t="s">
        <v>317</v>
      </c>
      <c r="I10863" t="s">
        <v>318</v>
      </c>
      <c r="J10863" t="s">
        <v>276</v>
      </c>
      <c r="L10863" t="s">
        <v>390</v>
      </c>
      <c r="M10863" t="s">
        <v>391</v>
      </c>
      <c r="N10863" t="s">
        <v>487</v>
      </c>
    </row>
    <row r="10864" spans="1:14" hidden="1" x14ac:dyDescent="0.25">
      <c r="A10864" t="s">
        <v>241</v>
      </c>
      <c r="B10864" s="1">
        <v>45657</v>
      </c>
      <c r="C10864" t="s">
        <v>1225</v>
      </c>
      <c r="D10864" t="s">
        <v>1226</v>
      </c>
      <c r="E10864" s="4">
        <v>1000</v>
      </c>
      <c r="F10864" t="s">
        <v>567</v>
      </c>
      <c r="G10864" t="s">
        <v>471</v>
      </c>
      <c r="H10864" t="s">
        <v>308</v>
      </c>
      <c r="I10864" t="s">
        <v>309</v>
      </c>
      <c r="J10864" t="s">
        <v>264</v>
      </c>
      <c r="L10864" t="s">
        <v>378</v>
      </c>
      <c r="M10864" t="s">
        <v>379</v>
      </c>
      <c r="N10864" t="s">
        <v>480</v>
      </c>
    </row>
    <row r="10865" spans="1:14" hidden="1" x14ac:dyDescent="0.25">
      <c r="A10865" t="s">
        <v>241</v>
      </c>
      <c r="B10865" s="1">
        <v>45657</v>
      </c>
      <c r="C10865" t="s">
        <v>1236</v>
      </c>
      <c r="D10865" t="s">
        <v>1237</v>
      </c>
      <c r="E10865" s="4">
        <v>881.25</v>
      </c>
      <c r="F10865" t="s">
        <v>567</v>
      </c>
      <c r="G10865" t="s">
        <v>471</v>
      </c>
      <c r="H10865" t="s">
        <v>308</v>
      </c>
      <c r="I10865" t="s">
        <v>309</v>
      </c>
      <c r="J10865" t="s">
        <v>264</v>
      </c>
      <c r="L10865" t="s">
        <v>378</v>
      </c>
      <c r="M10865" t="s">
        <v>379</v>
      </c>
      <c r="N10865" t="s">
        <v>480</v>
      </c>
    </row>
    <row r="10866" spans="1:14" hidden="1" x14ac:dyDescent="0.25">
      <c r="A10866" t="s">
        <v>241</v>
      </c>
      <c r="B10866" s="1">
        <v>45657</v>
      </c>
      <c r="C10866" t="s">
        <v>1238</v>
      </c>
      <c r="D10866" t="s">
        <v>1239</v>
      </c>
      <c r="E10866" s="4">
        <v>4860.7199999999993</v>
      </c>
      <c r="F10866" t="s">
        <v>567</v>
      </c>
      <c r="G10866" t="s">
        <v>471</v>
      </c>
      <c r="H10866" t="s">
        <v>308</v>
      </c>
      <c r="I10866" t="s">
        <v>309</v>
      </c>
      <c r="J10866" t="s">
        <v>264</v>
      </c>
      <c r="L10866" t="s">
        <v>378</v>
      </c>
      <c r="M10866" t="s">
        <v>379</v>
      </c>
      <c r="N10866" t="s">
        <v>487</v>
      </c>
    </row>
    <row r="10867" spans="1:14" hidden="1" x14ac:dyDescent="0.25">
      <c r="A10867" t="s">
        <v>241</v>
      </c>
      <c r="B10867" s="1">
        <v>45657</v>
      </c>
      <c r="C10867" t="s">
        <v>1330</v>
      </c>
      <c r="D10867" t="s">
        <v>1331</v>
      </c>
      <c r="E10867" s="4">
        <v>17339.45</v>
      </c>
      <c r="F10867" t="s">
        <v>567</v>
      </c>
      <c r="G10867" t="s">
        <v>471</v>
      </c>
      <c r="H10867" t="s">
        <v>311</v>
      </c>
      <c r="I10867" t="s">
        <v>312</v>
      </c>
      <c r="J10867" t="s">
        <v>264</v>
      </c>
      <c r="L10867" t="s">
        <v>378</v>
      </c>
      <c r="M10867" t="s">
        <v>379</v>
      </c>
      <c r="N10867" t="s">
        <v>487</v>
      </c>
    </row>
    <row r="10868" spans="1:14" hidden="1" x14ac:dyDescent="0.25">
      <c r="A10868" t="s">
        <v>241</v>
      </c>
      <c r="B10868" s="1">
        <v>45657</v>
      </c>
      <c r="C10868" t="s">
        <v>1336</v>
      </c>
      <c r="D10868" t="s">
        <v>1393</v>
      </c>
      <c r="E10868" s="4">
        <v>45556.34</v>
      </c>
      <c r="F10868" t="s">
        <v>567</v>
      </c>
      <c r="G10868" t="s">
        <v>471</v>
      </c>
      <c r="H10868" t="s">
        <v>308</v>
      </c>
      <c r="I10868" t="s">
        <v>309</v>
      </c>
      <c r="J10868" t="s">
        <v>264</v>
      </c>
      <c r="K10868" t="s">
        <v>1244</v>
      </c>
      <c r="L10868" t="s">
        <v>378</v>
      </c>
      <c r="M10868" t="s">
        <v>379</v>
      </c>
      <c r="N10868" t="s">
        <v>488</v>
      </c>
    </row>
    <row r="10869" spans="1:14" hidden="1" x14ac:dyDescent="0.25">
      <c r="A10869" t="s">
        <v>241</v>
      </c>
      <c r="B10869" s="1">
        <v>45657</v>
      </c>
      <c r="C10869" t="s">
        <v>794</v>
      </c>
      <c r="D10869" t="s">
        <v>795</v>
      </c>
      <c r="E10869" s="4">
        <v>56893.100000000013</v>
      </c>
      <c r="F10869" t="s">
        <v>567</v>
      </c>
      <c r="G10869" t="s">
        <v>471</v>
      </c>
      <c r="H10869" t="s">
        <v>301</v>
      </c>
      <c r="I10869" t="s">
        <v>302</v>
      </c>
      <c r="J10869" t="s">
        <v>258</v>
      </c>
      <c r="L10869" t="s">
        <v>378</v>
      </c>
      <c r="M10869" t="s">
        <v>379</v>
      </c>
      <c r="N10869" t="s">
        <v>482</v>
      </c>
    </row>
    <row r="10870" spans="1:14" hidden="1" x14ac:dyDescent="0.25">
      <c r="A10870" t="s">
        <v>241</v>
      </c>
      <c r="B10870" s="1">
        <v>45657</v>
      </c>
      <c r="C10870" t="s">
        <v>796</v>
      </c>
      <c r="D10870" t="s">
        <v>797</v>
      </c>
      <c r="E10870" s="4">
        <v>3807.1499999999996</v>
      </c>
      <c r="F10870" t="s">
        <v>567</v>
      </c>
      <c r="G10870" t="s">
        <v>471</v>
      </c>
      <c r="H10870" t="s">
        <v>301</v>
      </c>
      <c r="I10870" t="s">
        <v>302</v>
      </c>
      <c r="J10870" t="s">
        <v>258</v>
      </c>
      <c r="L10870" t="s">
        <v>378</v>
      </c>
      <c r="M10870" t="s">
        <v>379</v>
      </c>
      <c r="N10870" t="s">
        <v>482</v>
      </c>
    </row>
    <row r="10871" spans="1:14" hidden="1" x14ac:dyDescent="0.25">
      <c r="A10871" t="s">
        <v>241</v>
      </c>
      <c r="B10871" s="1">
        <v>45657</v>
      </c>
      <c r="C10871" t="s">
        <v>1302</v>
      </c>
      <c r="D10871" t="s">
        <v>1303</v>
      </c>
      <c r="E10871" s="4">
        <v>187.49</v>
      </c>
      <c r="F10871" t="s">
        <v>567</v>
      </c>
      <c r="G10871" t="s">
        <v>471</v>
      </c>
      <c r="H10871" t="s">
        <v>301</v>
      </c>
      <c r="I10871" t="s">
        <v>302</v>
      </c>
      <c r="J10871" t="s">
        <v>258</v>
      </c>
      <c r="L10871" t="s">
        <v>378</v>
      </c>
      <c r="M10871" t="s">
        <v>379</v>
      </c>
      <c r="N10871" t="s">
        <v>482</v>
      </c>
    </row>
    <row r="10872" spans="1:14" hidden="1" x14ac:dyDescent="0.25">
      <c r="A10872" t="s">
        <v>241</v>
      </c>
      <c r="B10872" s="1">
        <v>45657</v>
      </c>
      <c r="C10872" t="s">
        <v>800</v>
      </c>
      <c r="D10872" t="s">
        <v>801</v>
      </c>
      <c r="E10872" s="4">
        <v>12150.85</v>
      </c>
      <c r="F10872" t="s">
        <v>567</v>
      </c>
      <c r="G10872" t="s">
        <v>471</v>
      </c>
      <c r="H10872" t="s">
        <v>308</v>
      </c>
      <c r="I10872" t="s">
        <v>309</v>
      </c>
      <c r="J10872" t="s">
        <v>264</v>
      </c>
      <c r="L10872" t="s">
        <v>378</v>
      </c>
      <c r="M10872" t="s">
        <v>379</v>
      </c>
      <c r="N10872" t="s">
        <v>487</v>
      </c>
    </row>
    <row r="10873" spans="1:14" hidden="1" x14ac:dyDescent="0.25">
      <c r="A10873" t="s">
        <v>241</v>
      </c>
      <c r="B10873" s="1">
        <v>45657</v>
      </c>
      <c r="C10873" t="s">
        <v>802</v>
      </c>
      <c r="D10873" t="s">
        <v>803</v>
      </c>
      <c r="E10873" s="4">
        <v>437.01000000000005</v>
      </c>
      <c r="F10873" t="s">
        <v>567</v>
      </c>
      <c r="G10873" t="s">
        <v>471</v>
      </c>
      <c r="H10873" t="s">
        <v>308</v>
      </c>
      <c r="I10873" t="s">
        <v>309</v>
      </c>
      <c r="J10873" t="s">
        <v>264</v>
      </c>
      <c r="L10873" t="s">
        <v>378</v>
      </c>
      <c r="M10873" t="s">
        <v>379</v>
      </c>
      <c r="N10873" t="s">
        <v>487</v>
      </c>
    </row>
    <row r="10874" spans="1:14" hidden="1" x14ac:dyDescent="0.25">
      <c r="A10874" t="s">
        <v>241</v>
      </c>
      <c r="B10874" s="1">
        <v>45657</v>
      </c>
      <c r="C10874" t="s">
        <v>804</v>
      </c>
      <c r="D10874" t="s">
        <v>805</v>
      </c>
      <c r="E10874" s="4">
        <v>34640.899999999994</v>
      </c>
      <c r="F10874" t="s">
        <v>567</v>
      </c>
      <c r="G10874" t="s">
        <v>471</v>
      </c>
      <c r="H10874" t="s">
        <v>308</v>
      </c>
      <c r="I10874" t="s">
        <v>309</v>
      </c>
      <c r="J10874" t="s">
        <v>264</v>
      </c>
      <c r="L10874" t="s">
        <v>378</v>
      </c>
      <c r="M10874" t="s">
        <v>379</v>
      </c>
      <c r="N10874" t="s">
        <v>487</v>
      </c>
    </row>
    <row r="10875" spans="1:14" hidden="1" x14ac:dyDescent="0.25">
      <c r="A10875" t="s">
        <v>241</v>
      </c>
      <c r="B10875" s="1">
        <v>45657</v>
      </c>
      <c r="C10875" t="s">
        <v>808</v>
      </c>
      <c r="D10875" t="s">
        <v>809</v>
      </c>
      <c r="E10875" s="4">
        <v>60</v>
      </c>
      <c r="F10875" t="s">
        <v>567</v>
      </c>
      <c r="G10875" t="s">
        <v>471</v>
      </c>
      <c r="H10875" t="s">
        <v>308</v>
      </c>
      <c r="I10875" t="s">
        <v>309</v>
      </c>
      <c r="J10875" t="s">
        <v>264</v>
      </c>
      <c r="L10875" t="s">
        <v>378</v>
      </c>
      <c r="M10875" t="s">
        <v>379</v>
      </c>
      <c r="N10875" t="s">
        <v>487</v>
      </c>
    </row>
    <row r="10876" spans="1:14" hidden="1" x14ac:dyDescent="0.25">
      <c r="A10876" t="s">
        <v>241</v>
      </c>
      <c r="B10876" s="1">
        <v>45657</v>
      </c>
      <c r="C10876" t="s">
        <v>1240</v>
      </c>
      <c r="D10876" t="s">
        <v>1241</v>
      </c>
      <c r="E10876" s="4">
        <v>18182.309999999994</v>
      </c>
      <c r="F10876" t="s">
        <v>567</v>
      </c>
      <c r="G10876" t="s">
        <v>471</v>
      </c>
      <c r="H10876" t="s">
        <v>317</v>
      </c>
      <c r="I10876" t="s">
        <v>318</v>
      </c>
      <c r="J10876" t="s">
        <v>276</v>
      </c>
      <c r="L10876" t="s">
        <v>390</v>
      </c>
      <c r="M10876" t="s">
        <v>391</v>
      </c>
      <c r="N10876" t="s">
        <v>487</v>
      </c>
    </row>
    <row r="10877" spans="1:14" hidden="1" x14ac:dyDescent="0.25">
      <c r="A10877" t="s">
        <v>241</v>
      </c>
      <c r="B10877" s="1">
        <v>45657</v>
      </c>
      <c r="C10877" t="s">
        <v>812</v>
      </c>
      <c r="D10877" t="s">
        <v>813</v>
      </c>
      <c r="E10877" s="4">
        <v>5723.68</v>
      </c>
      <c r="F10877" t="s">
        <v>567</v>
      </c>
      <c r="G10877" t="s">
        <v>471</v>
      </c>
      <c r="H10877" t="s">
        <v>308</v>
      </c>
      <c r="I10877" t="s">
        <v>309</v>
      </c>
      <c r="J10877" t="s">
        <v>264</v>
      </c>
      <c r="L10877" t="s">
        <v>378</v>
      </c>
      <c r="M10877" t="s">
        <v>379</v>
      </c>
      <c r="N10877" t="s">
        <v>487</v>
      </c>
    </row>
    <row r="10878" spans="1:14" hidden="1" x14ac:dyDescent="0.25">
      <c r="A10878" t="s">
        <v>241</v>
      </c>
      <c r="B10878" s="1">
        <v>45657</v>
      </c>
      <c r="C10878" t="s">
        <v>814</v>
      </c>
      <c r="D10878" t="s">
        <v>815</v>
      </c>
      <c r="E10878" s="4">
        <v>1293</v>
      </c>
      <c r="F10878" t="s">
        <v>567</v>
      </c>
      <c r="G10878" t="s">
        <v>471</v>
      </c>
      <c r="H10878" t="s">
        <v>308</v>
      </c>
      <c r="I10878" t="s">
        <v>309</v>
      </c>
      <c r="J10878" t="s">
        <v>264</v>
      </c>
      <c r="L10878" t="s">
        <v>378</v>
      </c>
      <c r="M10878" t="s">
        <v>379</v>
      </c>
      <c r="N10878" t="s">
        <v>480</v>
      </c>
    </row>
    <row r="10879" spans="1:14" hidden="1" x14ac:dyDescent="0.25">
      <c r="A10879" t="s">
        <v>241</v>
      </c>
      <c r="B10879" s="1">
        <v>45657</v>
      </c>
      <c r="C10879" t="s">
        <v>816</v>
      </c>
      <c r="D10879" t="s">
        <v>817</v>
      </c>
      <c r="E10879" s="4">
        <v>30631.939999999991</v>
      </c>
      <c r="F10879" t="s">
        <v>567</v>
      </c>
      <c r="G10879" t="s">
        <v>471</v>
      </c>
      <c r="H10879" t="s">
        <v>308</v>
      </c>
      <c r="I10879" t="s">
        <v>309</v>
      </c>
      <c r="J10879" t="s">
        <v>264</v>
      </c>
      <c r="L10879" t="s">
        <v>378</v>
      </c>
      <c r="M10879" t="s">
        <v>379</v>
      </c>
      <c r="N10879" t="s">
        <v>477</v>
      </c>
    </row>
    <row r="10880" spans="1:14" hidden="1" x14ac:dyDescent="0.25">
      <c r="A10880" t="s">
        <v>241</v>
      </c>
      <c r="B10880" s="1">
        <v>45657</v>
      </c>
      <c r="C10880" t="s">
        <v>818</v>
      </c>
      <c r="D10880" t="s">
        <v>819</v>
      </c>
      <c r="E10880" s="4">
        <v>71.78</v>
      </c>
      <c r="F10880" t="s">
        <v>567</v>
      </c>
      <c r="G10880" t="s">
        <v>471</v>
      </c>
      <c r="H10880" t="s">
        <v>311</v>
      </c>
      <c r="I10880" t="s">
        <v>312</v>
      </c>
      <c r="J10880" t="s">
        <v>264</v>
      </c>
      <c r="L10880" t="s">
        <v>378</v>
      </c>
      <c r="M10880" t="s">
        <v>379</v>
      </c>
      <c r="N10880" t="s">
        <v>487</v>
      </c>
    </row>
    <row r="10881" spans="1:14" hidden="1" x14ac:dyDescent="0.25">
      <c r="A10881" t="s">
        <v>241</v>
      </c>
      <c r="B10881" s="1">
        <v>45657</v>
      </c>
      <c r="C10881" t="s">
        <v>1152</v>
      </c>
      <c r="D10881" t="s">
        <v>1153</v>
      </c>
      <c r="E10881" s="4">
        <v>2415.8900000000003</v>
      </c>
      <c r="F10881" t="s">
        <v>567</v>
      </c>
      <c r="G10881" t="s">
        <v>471</v>
      </c>
      <c r="H10881" t="s">
        <v>311</v>
      </c>
      <c r="I10881" t="s">
        <v>312</v>
      </c>
      <c r="J10881" t="s">
        <v>264</v>
      </c>
      <c r="L10881" t="s">
        <v>378</v>
      </c>
      <c r="M10881" t="s">
        <v>379</v>
      </c>
      <c r="N10881" t="s">
        <v>487</v>
      </c>
    </row>
    <row r="10882" spans="1:14" hidden="1" x14ac:dyDescent="0.25">
      <c r="A10882" t="s">
        <v>241</v>
      </c>
      <c r="B10882" s="1">
        <v>45657</v>
      </c>
      <c r="C10882" t="s">
        <v>820</v>
      </c>
      <c r="D10882" t="s">
        <v>821</v>
      </c>
      <c r="E10882" s="4">
        <v>116.50999999999999</v>
      </c>
      <c r="F10882" t="s">
        <v>567</v>
      </c>
      <c r="G10882" t="s">
        <v>471</v>
      </c>
      <c r="H10882" t="s">
        <v>311</v>
      </c>
      <c r="I10882" t="s">
        <v>312</v>
      </c>
      <c r="J10882" t="s">
        <v>264</v>
      </c>
      <c r="L10882" t="s">
        <v>378</v>
      </c>
      <c r="M10882" t="s">
        <v>379</v>
      </c>
      <c r="N10882" t="s">
        <v>487</v>
      </c>
    </row>
    <row r="10883" spans="1:14" hidden="1" x14ac:dyDescent="0.25">
      <c r="A10883" t="s">
        <v>241</v>
      </c>
      <c r="B10883" s="1">
        <v>45657</v>
      </c>
      <c r="C10883" t="s">
        <v>822</v>
      </c>
      <c r="D10883" t="s">
        <v>823</v>
      </c>
      <c r="E10883" s="4">
        <v>1406.6100000000001</v>
      </c>
      <c r="F10883" t="s">
        <v>567</v>
      </c>
      <c r="G10883" t="s">
        <v>471</v>
      </c>
      <c r="H10883" t="s">
        <v>308</v>
      </c>
      <c r="I10883" t="s">
        <v>309</v>
      </c>
      <c r="J10883" t="s">
        <v>264</v>
      </c>
      <c r="L10883" t="s">
        <v>378</v>
      </c>
      <c r="M10883" t="s">
        <v>379</v>
      </c>
      <c r="N10883" t="s">
        <v>477</v>
      </c>
    </row>
    <row r="10884" spans="1:14" hidden="1" x14ac:dyDescent="0.25">
      <c r="A10884" t="s">
        <v>241</v>
      </c>
      <c r="B10884" s="1">
        <v>45657</v>
      </c>
      <c r="C10884" t="s">
        <v>828</v>
      </c>
      <c r="D10884" t="s">
        <v>829</v>
      </c>
      <c r="E10884" s="4">
        <v>215.88</v>
      </c>
      <c r="F10884" t="s">
        <v>567</v>
      </c>
      <c r="G10884" t="s">
        <v>471</v>
      </c>
      <c r="H10884" t="s">
        <v>308</v>
      </c>
      <c r="I10884" t="s">
        <v>309</v>
      </c>
      <c r="J10884" t="s">
        <v>264</v>
      </c>
      <c r="L10884" t="s">
        <v>378</v>
      </c>
      <c r="M10884" t="s">
        <v>379</v>
      </c>
      <c r="N10884" t="s">
        <v>487</v>
      </c>
    </row>
    <row r="10885" spans="1:14" hidden="1" x14ac:dyDescent="0.25">
      <c r="A10885" t="s">
        <v>241</v>
      </c>
      <c r="B10885" s="1">
        <v>45657</v>
      </c>
      <c r="C10885" t="s">
        <v>1247</v>
      </c>
      <c r="D10885" t="s">
        <v>1248</v>
      </c>
      <c r="E10885" s="4">
        <v>16222.82</v>
      </c>
      <c r="F10885" t="s">
        <v>567</v>
      </c>
      <c r="G10885" t="s">
        <v>471</v>
      </c>
      <c r="H10885" t="s">
        <v>308</v>
      </c>
      <c r="I10885" t="s">
        <v>309</v>
      </c>
      <c r="J10885" t="s">
        <v>264</v>
      </c>
      <c r="L10885" t="s">
        <v>378</v>
      </c>
      <c r="M10885" t="s">
        <v>379</v>
      </c>
      <c r="N10885" t="s">
        <v>480</v>
      </c>
    </row>
    <row r="10886" spans="1:14" hidden="1" x14ac:dyDescent="0.25">
      <c r="A10886" t="s">
        <v>241</v>
      </c>
      <c r="B10886" s="1">
        <v>45657</v>
      </c>
      <c r="C10886" t="s">
        <v>1249</v>
      </c>
      <c r="D10886" t="s">
        <v>1250</v>
      </c>
      <c r="E10886" s="4">
        <v>18436.120000000003</v>
      </c>
      <c r="F10886" t="s">
        <v>567</v>
      </c>
      <c r="G10886" t="s">
        <v>471</v>
      </c>
      <c r="H10886" t="s">
        <v>308</v>
      </c>
      <c r="I10886" t="s">
        <v>309</v>
      </c>
      <c r="J10886" t="s">
        <v>264</v>
      </c>
      <c r="K10886" t="s">
        <v>1251</v>
      </c>
      <c r="L10886" t="s">
        <v>378</v>
      </c>
      <c r="M10886" t="s">
        <v>379</v>
      </c>
      <c r="N10886" t="s">
        <v>488</v>
      </c>
    </row>
    <row r="10887" spans="1:14" hidden="1" x14ac:dyDescent="0.25">
      <c r="A10887" t="s">
        <v>241</v>
      </c>
      <c r="B10887" s="1">
        <v>45657</v>
      </c>
      <c r="C10887" t="s">
        <v>1242</v>
      </c>
      <c r="D10887" t="s">
        <v>1243</v>
      </c>
      <c r="E10887" s="4">
        <v>20916.45</v>
      </c>
      <c r="F10887" t="s">
        <v>567</v>
      </c>
      <c r="G10887" t="s">
        <v>471</v>
      </c>
      <c r="H10887" t="s">
        <v>308</v>
      </c>
      <c r="I10887" t="s">
        <v>309</v>
      </c>
      <c r="J10887" t="s">
        <v>264</v>
      </c>
      <c r="K10887" t="s">
        <v>1244</v>
      </c>
      <c r="L10887" t="s">
        <v>378</v>
      </c>
      <c r="M10887" t="s">
        <v>379</v>
      </c>
      <c r="N10887" t="s">
        <v>480</v>
      </c>
    </row>
    <row r="10888" spans="1:14" hidden="1" x14ac:dyDescent="0.25">
      <c r="A10888" t="s">
        <v>241</v>
      </c>
      <c r="B10888" s="1">
        <v>45657</v>
      </c>
      <c r="C10888" t="s">
        <v>1314</v>
      </c>
      <c r="D10888" t="s">
        <v>1315</v>
      </c>
      <c r="E10888" s="4">
        <v>1250</v>
      </c>
      <c r="F10888" t="s">
        <v>567</v>
      </c>
      <c r="G10888" t="s">
        <v>471</v>
      </c>
      <c r="H10888" t="s">
        <v>308</v>
      </c>
      <c r="I10888" t="s">
        <v>309</v>
      </c>
      <c r="J10888" t="s">
        <v>264</v>
      </c>
      <c r="L10888" t="s">
        <v>378</v>
      </c>
      <c r="M10888" t="s">
        <v>379</v>
      </c>
      <c r="N10888" t="s">
        <v>487</v>
      </c>
    </row>
    <row r="10889" spans="1:14" hidden="1" x14ac:dyDescent="0.25">
      <c r="A10889" t="s">
        <v>241</v>
      </c>
      <c r="B10889" s="1">
        <v>45657</v>
      </c>
      <c r="C10889" t="s">
        <v>830</v>
      </c>
      <c r="D10889" t="s">
        <v>1366</v>
      </c>
      <c r="E10889" s="4">
        <v>15750</v>
      </c>
      <c r="F10889" t="s">
        <v>567</v>
      </c>
      <c r="G10889" t="s">
        <v>471</v>
      </c>
      <c r="H10889" t="s">
        <v>310</v>
      </c>
      <c r="I10889" t="s">
        <v>263</v>
      </c>
      <c r="J10889" t="s">
        <v>262</v>
      </c>
      <c r="L10889" t="s">
        <v>380</v>
      </c>
      <c r="M10889" t="s">
        <v>381</v>
      </c>
      <c r="N10889" t="s">
        <v>487</v>
      </c>
    </row>
    <row r="10890" spans="1:14" hidden="1" x14ac:dyDescent="0.25">
      <c r="A10890" t="s">
        <v>241</v>
      </c>
      <c r="B10890" s="1">
        <v>45657</v>
      </c>
      <c r="C10890" t="s">
        <v>832</v>
      </c>
      <c r="D10890" t="s">
        <v>833</v>
      </c>
      <c r="E10890" s="4">
        <v>12000</v>
      </c>
      <c r="F10890" t="s">
        <v>567</v>
      </c>
      <c r="G10890" t="s">
        <v>471</v>
      </c>
      <c r="H10890" t="s">
        <v>310</v>
      </c>
      <c r="I10890" t="s">
        <v>263</v>
      </c>
      <c r="J10890" t="s">
        <v>262</v>
      </c>
      <c r="L10890" t="s">
        <v>380</v>
      </c>
      <c r="M10890" t="s">
        <v>381</v>
      </c>
      <c r="N10890" t="s">
        <v>487</v>
      </c>
    </row>
    <row r="10891" spans="1:14" hidden="1" x14ac:dyDescent="0.25">
      <c r="A10891" t="s">
        <v>241</v>
      </c>
      <c r="B10891" s="1">
        <v>45657</v>
      </c>
      <c r="C10891" t="s">
        <v>834</v>
      </c>
      <c r="D10891" t="s">
        <v>835</v>
      </c>
      <c r="E10891" s="4">
        <v>10200</v>
      </c>
      <c r="F10891" t="s">
        <v>567</v>
      </c>
      <c r="G10891" t="s">
        <v>471</v>
      </c>
      <c r="H10891" t="s">
        <v>310</v>
      </c>
      <c r="I10891" t="s">
        <v>263</v>
      </c>
      <c r="J10891" t="s">
        <v>262</v>
      </c>
      <c r="L10891" t="s">
        <v>380</v>
      </c>
      <c r="M10891" t="s">
        <v>381</v>
      </c>
      <c r="N10891" t="s">
        <v>487</v>
      </c>
    </row>
    <row r="10892" spans="1:14" hidden="1" x14ac:dyDescent="0.25">
      <c r="A10892" t="s">
        <v>241</v>
      </c>
      <c r="B10892" s="1">
        <v>45657</v>
      </c>
      <c r="C10892" t="s">
        <v>836</v>
      </c>
      <c r="D10892" t="s">
        <v>837</v>
      </c>
      <c r="E10892" s="4">
        <v>1200</v>
      </c>
      <c r="F10892" t="s">
        <v>567</v>
      </c>
      <c r="G10892" t="s">
        <v>471</v>
      </c>
      <c r="H10892" t="s">
        <v>310</v>
      </c>
      <c r="I10892" t="s">
        <v>263</v>
      </c>
      <c r="J10892" t="s">
        <v>262</v>
      </c>
      <c r="L10892" t="s">
        <v>380</v>
      </c>
      <c r="M10892" t="s">
        <v>381</v>
      </c>
      <c r="N10892" t="s">
        <v>487</v>
      </c>
    </row>
    <row r="10893" spans="1:14" hidden="1" x14ac:dyDescent="0.25">
      <c r="A10893" t="s">
        <v>241</v>
      </c>
      <c r="B10893" s="1">
        <v>45657</v>
      </c>
      <c r="C10893" t="s">
        <v>840</v>
      </c>
      <c r="D10893" t="s">
        <v>841</v>
      </c>
      <c r="E10893" s="4">
        <v>9581.94</v>
      </c>
      <c r="F10893" t="s">
        <v>567</v>
      </c>
      <c r="G10893" t="s">
        <v>471</v>
      </c>
      <c r="H10893" t="s">
        <v>310</v>
      </c>
      <c r="I10893" t="s">
        <v>263</v>
      </c>
      <c r="J10893" t="s">
        <v>262</v>
      </c>
      <c r="L10893" t="s">
        <v>380</v>
      </c>
      <c r="M10893" t="s">
        <v>381</v>
      </c>
      <c r="N10893" t="s">
        <v>487</v>
      </c>
    </row>
    <row r="10894" spans="1:14" hidden="1" x14ac:dyDescent="0.25">
      <c r="A10894" t="s">
        <v>241</v>
      </c>
      <c r="B10894" s="1">
        <v>45657</v>
      </c>
      <c r="C10894" t="s">
        <v>842</v>
      </c>
      <c r="D10894" t="s">
        <v>843</v>
      </c>
      <c r="E10894" s="4">
        <v>1200</v>
      </c>
      <c r="F10894" t="s">
        <v>567</v>
      </c>
      <c r="G10894" t="s">
        <v>471</v>
      </c>
      <c r="H10894" t="s">
        <v>310</v>
      </c>
      <c r="I10894" t="s">
        <v>263</v>
      </c>
      <c r="J10894" t="s">
        <v>262</v>
      </c>
      <c r="L10894" t="s">
        <v>380</v>
      </c>
      <c r="M10894" t="s">
        <v>381</v>
      </c>
      <c r="N10894" t="s">
        <v>487</v>
      </c>
    </row>
    <row r="10895" spans="1:14" hidden="1" x14ac:dyDescent="0.25">
      <c r="A10895" t="s">
        <v>241</v>
      </c>
      <c r="B10895" s="1">
        <v>45657</v>
      </c>
      <c r="C10895" t="s">
        <v>844</v>
      </c>
      <c r="D10895" t="s">
        <v>845</v>
      </c>
      <c r="E10895" s="4">
        <v>11236.21</v>
      </c>
      <c r="F10895" t="s">
        <v>567</v>
      </c>
      <c r="G10895" t="s">
        <v>471</v>
      </c>
      <c r="H10895" t="s">
        <v>310</v>
      </c>
      <c r="I10895" t="s">
        <v>263</v>
      </c>
      <c r="J10895" t="s">
        <v>262</v>
      </c>
      <c r="L10895" t="s">
        <v>380</v>
      </c>
      <c r="M10895" t="s">
        <v>381</v>
      </c>
      <c r="N10895" t="s">
        <v>487</v>
      </c>
    </row>
    <row r="10896" spans="1:14" hidden="1" x14ac:dyDescent="0.25">
      <c r="A10896" t="s">
        <v>241</v>
      </c>
      <c r="B10896" s="1">
        <v>45657</v>
      </c>
      <c r="C10896" t="s">
        <v>857</v>
      </c>
      <c r="D10896" t="s">
        <v>858</v>
      </c>
      <c r="E10896" s="4">
        <v>11413.86</v>
      </c>
      <c r="F10896" t="s">
        <v>567</v>
      </c>
      <c r="G10896" t="s">
        <v>471</v>
      </c>
      <c r="H10896" t="s">
        <v>310</v>
      </c>
      <c r="I10896" t="s">
        <v>263</v>
      </c>
      <c r="J10896" t="s">
        <v>262</v>
      </c>
      <c r="L10896" t="s">
        <v>380</v>
      </c>
      <c r="M10896" t="s">
        <v>381</v>
      </c>
      <c r="N10896" t="s">
        <v>487</v>
      </c>
    </row>
    <row r="10897" spans="1:14" hidden="1" x14ac:dyDescent="0.25">
      <c r="A10897" t="s">
        <v>241</v>
      </c>
      <c r="B10897" s="1">
        <v>45657</v>
      </c>
      <c r="C10897" t="s">
        <v>1254</v>
      </c>
      <c r="D10897" t="s">
        <v>1255</v>
      </c>
      <c r="E10897" s="4">
        <v>9262.5</v>
      </c>
      <c r="F10897" t="s">
        <v>567</v>
      </c>
      <c r="G10897" t="s">
        <v>471</v>
      </c>
      <c r="H10897" t="s">
        <v>310</v>
      </c>
      <c r="I10897" t="s">
        <v>263</v>
      </c>
      <c r="J10897" t="s">
        <v>262</v>
      </c>
      <c r="L10897" t="s">
        <v>380</v>
      </c>
      <c r="M10897" t="s">
        <v>381</v>
      </c>
      <c r="N10897" t="s">
        <v>487</v>
      </c>
    </row>
    <row r="10898" spans="1:14" hidden="1" x14ac:dyDescent="0.25">
      <c r="A10898" t="s">
        <v>241</v>
      </c>
      <c r="B10898" s="1">
        <v>45657</v>
      </c>
      <c r="C10898" t="s">
        <v>1304</v>
      </c>
      <c r="D10898" t="s">
        <v>1305</v>
      </c>
      <c r="E10898" s="4">
        <v>5000</v>
      </c>
      <c r="F10898" t="s">
        <v>567</v>
      </c>
      <c r="G10898" t="s">
        <v>471</v>
      </c>
      <c r="H10898" t="s">
        <v>310</v>
      </c>
      <c r="I10898" t="s">
        <v>263</v>
      </c>
      <c r="J10898" t="s">
        <v>262</v>
      </c>
      <c r="L10898" t="s">
        <v>380</v>
      </c>
      <c r="M10898" t="s">
        <v>381</v>
      </c>
      <c r="N10898" t="s">
        <v>487</v>
      </c>
    </row>
    <row r="10899" spans="1:14" hidden="1" x14ac:dyDescent="0.25">
      <c r="A10899" t="s">
        <v>241</v>
      </c>
      <c r="B10899" s="1">
        <v>45657</v>
      </c>
      <c r="C10899" t="s">
        <v>1306</v>
      </c>
      <c r="D10899" t="s">
        <v>1307</v>
      </c>
      <c r="E10899" s="4">
        <v>750</v>
      </c>
      <c r="F10899" t="s">
        <v>567</v>
      </c>
      <c r="G10899" t="s">
        <v>471</v>
      </c>
      <c r="H10899" t="s">
        <v>310</v>
      </c>
      <c r="I10899" t="s">
        <v>263</v>
      </c>
      <c r="J10899" t="s">
        <v>262</v>
      </c>
      <c r="L10899" t="s">
        <v>380</v>
      </c>
      <c r="M10899" t="s">
        <v>381</v>
      </c>
      <c r="N10899" t="s">
        <v>487</v>
      </c>
    </row>
    <row r="10900" spans="1:14" hidden="1" x14ac:dyDescent="0.25">
      <c r="A10900" t="s">
        <v>241</v>
      </c>
      <c r="B10900" s="1">
        <v>45657</v>
      </c>
      <c r="C10900" t="s">
        <v>1338</v>
      </c>
      <c r="D10900" t="s">
        <v>1339</v>
      </c>
      <c r="E10900" s="4">
        <v>22500</v>
      </c>
      <c r="F10900" t="s">
        <v>567</v>
      </c>
      <c r="G10900" t="s">
        <v>471</v>
      </c>
      <c r="H10900" t="s">
        <v>310</v>
      </c>
      <c r="I10900" t="s">
        <v>263</v>
      </c>
      <c r="J10900" t="s">
        <v>262</v>
      </c>
      <c r="L10900" t="s">
        <v>380</v>
      </c>
      <c r="M10900" t="s">
        <v>381</v>
      </c>
      <c r="N10900" t="s">
        <v>487</v>
      </c>
    </row>
    <row r="10901" spans="1:14" hidden="1" x14ac:dyDescent="0.25">
      <c r="A10901" t="s">
        <v>241</v>
      </c>
      <c r="B10901" s="1">
        <v>45657</v>
      </c>
      <c r="C10901" t="s">
        <v>1348</v>
      </c>
      <c r="D10901" t="s">
        <v>1349</v>
      </c>
      <c r="E10901" s="4">
        <v>15000</v>
      </c>
      <c r="F10901" t="s">
        <v>567</v>
      </c>
      <c r="G10901" t="s">
        <v>471</v>
      </c>
      <c r="H10901" t="s">
        <v>310</v>
      </c>
      <c r="I10901" t="s">
        <v>263</v>
      </c>
      <c r="J10901" t="s">
        <v>262</v>
      </c>
      <c r="L10901" t="s">
        <v>380</v>
      </c>
      <c r="M10901" t="s">
        <v>381</v>
      </c>
      <c r="N10901" t="s">
        <v>487</v>
      </c>
    </row>
    <row r="10902" spans="1:14" hidden="1" x14ac:dyDescent="0.25">
      <c r="A10902" t="s">
        <v>241</v>
      </c>
      <c r="B10902" s="1">
        <v>45657</v>
      </c>
      <c r="C10902" t="s">
        <v>867</v>
      </c>
      <c r="D10902" t="s">
        <v>868</v>
      </c>
      <c r="E10902" s="4">
        <v>29499.240000000009</v>
      </c>
      <c r="F10902" t="s">
        <v>567</v>
      </c>
      <c r="G10902" t="s">
        <v>471</v>
      </c>
      <c r="H10902" t="s">
        <v>311</v>
      </c>
      <c r="I10902" t="s">
        <v>312</v>
      </c>
      <c r="J10902" t="s">
        <v>264</v>
      </c>
      <c r="L10902" t="s">
        <v>380</v>
      </c>
      <c r="M10902" t="s">
        <v>381</v>
      </c>
      <c r="N10902" t="s">
        <v>487</v>
      </c>
    </row>
    <row r="10903" spans="1:14" hidden="1" x14ac:dyDescent="0.25">
      <c r="A10903" t="s">
        <v>241</v>
      </c>
      <c r="B10903" s="1">
        <v>45657</v>
      </c>
      <c r="C10903" t="s">
        <v>869</v>
      </c>
      <c r="D10903" t="s">
        <v>870</v>
      </c>
      <c r="E10903" s="4">
        <v>20731.899999999998</v>
      </c>
      <c r="F10903" t="s">
        <v>567</v>
      </c>
      <c r="G10903" t="s">
        <v>471</v>
      </c>
      <c r="H10903" t="s">
        <v>311</v>
      </c>
      <c r="I10903" t="s">
        <v>312</v>
      </c>
      <c r="J10903" t="s">
        <v>264</v>
      </c>
      <c r="L10903" t="s">
        <v>380</v>
      </c>
      <c r="M10903" t="s">
        <v>381</v>
      </c>
      <c r="N10903" t="s">
        <v>487</v>
      </c>
    </row>
    <row r="10904" spans="1:14" hidden="1" x14ac:dyDescent="0.25">
      <c r="A10904" t="s">
        <v>241</v>
      </c>
      <c r="B10904" s="1">
        <v>45657</v>
      </c>
      <c r="C10904" t="s">
        <v>1332</v>
      </c>
      <c r="D10904" t="s">
        <v>1333</v>
      </c>
      <c r="E10904" s="4">
        <v>13432.87</v>
      </c>
      <c r="F10904" t="s">
        <v>567</v>
      </c>
      <c r="G10904" t="s">
        <v>471</v>
      </c>
      <c r="H10904" t="s">
        <v>311</v>
      </c>
      <c r="I10904" t="s">
        <v>312</v>
      </c>
      <c r="J10904" t="s">
        <v>264</v>
      </c>
      <c r="L10904" t="s">
        <v>380</v>
      </c>
      <c r="M10904" t="s">
        <v>381</v>
      </c>
      <c r="N10904" t="s">
        <v>482</v>
      </c>
    </row>
    <row r="10905" spans="1:14" hidden="1" x14ac:dyDescent="0.25">
      <c r="A10905" t="s">
        <v>241</v>
      </c>
      <c r="B10905" s="1">
        <v>45657</v>
      </c>
      <c r="C10905" t="s">
        <v>911</v>
      </c>
      <c r="D10905" t="s">
        <v>912</v>
      </c>
      <c r="E10905" s="4">
        <v>15060.36</v>
      </c>
      <c r="F10905" t="s">
        <v>567</v>
      </c>
      <c r="G10905" t="s">
        <v>471</v>
      </c>
      <c r="H10905" t="s">
        <v>313</v>
      </c>
      <c r="I10905" t="s">
        <v>314</v>
      </c>
      <c r="J10905" t="s">
        <v>268</v>
      </c>
      <c r="L10905" t="s">
        <v>384</v>
      </c>
      <c r="M10905" t="s">
        <v>385</v>
      </c>
      <c r="N10905" t="s">
        <v>489</v>
      </c>
    </row>
    <row r="10906" spans="1:14" hidden="1" x14ac:dyDescent="0.25">
      <c r="A10906" t="s">
        <v>241</v>
      </c>
      <c r="B10906" s="1">
        <v>45657</v>
      </c>
      <c r="C10906" t="s">
        <v>919</v>
      </c>
      <c r="D10906" t="s">
        <v>920</v>
      </c>
      <c r="E10906" s="4">
        <v>4745.82</v>
      </c>
      <c r="F10906" t="s">
        <v>567</v>
      </c>
      <c r="G10906" t="s">
        <v>471</v>
      </c>
      <c r="H10906" t="s">
        <v>313</v>
      </c>
      <c r="I10906" t="s">
        <v>314</v>
      </c>
      <c r="J10906" t="s">
        <v>268</v>
      </c>
      <c r="L10906" t="s">
        <v>384</v>
      </c>
      <c r="M10906" t="s">
        <v>385</v>
      </c>
      <c r="N10906" t="s">
        <v>489</v>
      </c>
    </row>
    <row r="10907" spans="1:14" hidden="1" x14ac:dyDescent="0.25">
      <c r="A10907" t="s">
        <v>241</v>
      </c>
      <c r="B10907" s="1">
        <v>45657</v>
      </c>
      <c r="C10907" t="s">
        <v>924</v>
      </c>
      <c r="D10907" t="s">
        <v>925</v>
      </c>
      <c r="E10907" s="4">
        <v>35868.449999999997</v>
      </c>
      <c r="F10907" t="s">
        <v>567</v>
      </c>
      <c r="G10907" t="s">
        <v>471</v>
      </c>
      <c r="H10907" t="s">
        <v>303</v>
      </c>
      <c r="I10907" t="s">
        <v>304</v>
      </c>
      <c r="J10907" t="s">
        <v>268</v>
      </c>
      <c r="L10907" t="s">
        <v>384</v>
      </c>
      <c r="M10907" t="s">
        <v>385</v>
      </c>
      <c r="N10907" t="s">
        <v>489</v>
      </c>
    </row>
    <row r="10908" spans="1:14" hidden="1" x14ac:dyDescent="0.25">
      <c r="A10908" t="s">
        <v>241</v>
      </c>
      <c r="B10908" s="1">
        <v>45657</v>
      </c>
      <c r="C10908" t="s">
        <v>927</v>
      </c>
      <c r="D10908" t="s">
        <v>928</v>
      </c>
      <c r="E10908" s="4">
        <v>11294.94</v>
      </c>
      <c r="F10908" t="s">
        <v>567</v>
      </c>
      <c r="G10908" t="s">
        <v>471</v>
      </c>
      <c r="H10908" t="s">
        <v>313</v>
      </c>
      <c r="I10908" t="s">
        <v>314</v>
      </c>
      <c r="J10908" t="s">
        <v>268</v>
      </c>
      <c r="L10908" t="s">
        <v>384</v>
      </c>
      <c r="M10908" t="s">
        <v>385</v>
      </c>
      <c r="N10908" t="s">
        <v>489</v>
      </c>
    </row>
    <row r="10909" spans="1:14" hidden="1" x14ac:dyDescent="0.25">
      <c r="A10909" t="s">
        <v>241</v>
      </c>
      <c r="B10909" s="1">
        <v>45657</v>
      </c>
      <c r="C10909" t="s">
        <v>931</v>
      </c>
      <c r="D10909" t="s">
        <v>932</v>
      </c>
      <c r="E10909" s="4">
        <v>27699.29</v>
      </c>
      <c r="F10909" t="s">
        <v>567</v>
      </c>
      <c r="G10909" t="s">
        <v>471</v>
      </c>
      <c r="H10909" t="s">
        <v>303</v>
      </c>
      <c r="I10909" t="s">
        <v>304</v>
      </c>
      <c r="J10909" t="s">
        <v>268</v>
      </c>
      <c r="L10909" t="s">
        <v>384</v>
      </c>
      <c r="M10909" t="s">
        <v>385</v>
      </c>
      <c r="N10909" t="s">
        <v>489</v>
      </c>
    </row>
    <row r="10910" spans="1:14" hidden="1" x14ac:dyDescent="0.25">
      <c r="A10910" t="s">
        <v>241</v>
      </c>
      <c r="B10910" s="1">
        <v>45657</v>
      </c>
      <c r="C10910" t="s">
        <v>935</v>
      </c>
      <c r="D10910" t="s">
        <v>936</v>
      </c>
      <c r="E10910" s="4">
        <v>20818.71</v>
      </c>
      <c r="F10910" t="s">
        <v>567</v>
      </c>
      <c r="G10910" t="s">
        <v>471</v>
      </c>
      <c r="H10910" t="s">
        <v>303</v>
      </c>
      <c r="I10910" t="s">
        <v>304</v>
      </c>
      <c r="J10910" t="s">
        <v>268</v>
      </c>
      <c r="L10910" t="s">
        <v>384</v>
      </c>
      <c r="M10910" t="s">
        <v>385</v>
      </c>
      <c r="N10910" t="s">
        <v>489</v>
      </c>
    </row>
    <row r="10911" spans="1:14" hidden="1" x14ac:dyDescent="0.25">
      <c r="A10911" t="s">
        <v>241</v>
      </c>
      <c r="B10911" s="1">
        <v>45657</v>
      </c>
      <c r="C10911" t="s">
        <v>938</v>
      </c>
      <c r="D10911" t="s">
        <v>939</v>
      </c>
      <c r="E10911" s="4">
        <v>5522.07</v>
      </c>
      <c r="F10911" t="s">
        <v>567</v>
      </c>
      <c r="G10911" t="s">
        <v>471</v>
      </c>
      <c r="H10911" t="s">
        <v>313</v>
      </c>
      <c r="I10911" t="s">
        <v>314</v>
      </c>
      <c r="J10911" t="s">
        <v>268</v>
      </c>
      <c r="L10911" t="s">
        <v>384</v>
      </c>
      <c r="M10911" t="s">
        <v>385</v>
      </c>
      <c r="N10911" t="s">
        <v>489</v>
      </c>
    </row>
    <row r="10912" spans="1:14" hidden="1" x14ac:dyDescent="0.25">
      <c r="A10912" t="s">
        <v>241</v>
      </c>
      <c r="B10912" s="1">
        <v>45657</v>
      </c>
      <c r="C10912" t="s">
        <v>942</v>
      </c>
      <c r="D10912" t="s">
        <v>943</v>
      </c>
      <c r="E10912" s="4">
        <v>1283.54</v>
      </c>
      <c r="F10912" t="s">
        <v>567</v>
      </c>
      <c r="G10912" t="s">
        <v>471</v>
      </c>
      <c r="H10912" t="s">
        <v>313</v>
      </c>
      <c r="I10912" t="s">
        <v>314</v>
      </c>
      <c r="J10912" t="s">
        <v>268</v>
      </c>
      <c r="L10912" t="s">
        <v>384</v>
      </c>
      <c r="M10912" t="s">
        <v>385</v>
      </c>
      <c r="N10912" t="s">
        <v>489</v>
      </c>
    </row>
    <row r="10913" spans="1:14" hidden="1" x14ac:dyDescent="0.25">
      <c r="A10913" t="s">
        <v>241</v>
      </c>
      <c r="B10913" s="1">
        <v>45657</v>
      </c>
      <c r="C10913" t="s">
        <v>948</v>
      </c>
      <c r="D10913" t="s">
        <v>949</v>
      </c>
      <c r="E10913" s="4">
        <v>150.82</v>
      </c>
      <c r="F10913" t="s">
        <v>567</v>
      </c>
      <c r="G10913" t="s">
        <v>471</v>
      </c>
      <c r="H10913" t="s">
        <v>303</v>
      </c>
      <c r="I10913" t="s">
        <v>304</v>
      </c>
      <c r="J10913" t="s">
        <v>268</v>
      </c>
      <c r="L10913" t="s">
        <v>384</v>
      </c>
      <c r="M10913" t="s">
        <v>385</v>
      </c>
      <c r="N10913" t="s">
        <v>489</v>
      </c>
    </row>
    <row r="10914" spans="1:14" hidden="1" x14ac:dyDescent="0.25">
      <c r="A10914" t="s">
        <v>241</v>
      </c>
      <c r="B10914" s="1">
        <v>45657</v>
      </c>
      <c r="C10914" t="s">
        <v>952</v>
      </c>
      <c r="D10914" t="s">
        <v>953</v>
      </c>
      <c r="E10914" s="4">
        <v>389035.26</v>
      </c>
      <c r="F10914" t="s">
        <v>567</v>
      </c>
      <c r="G10914" t="s">
        <v>471</v>
      </c>
      <c r="H10914" t="s">
        <v>246</v>
      </c>
      <c r="I10914" t="s">
        <v>247</v>
      </c>
      <c r="J10914" t="s">
        <v>246</v>
      </c>
      <c r="L10914" t="s">
        <v>370</v>
      </c>
      <c r="M10914" t="s">
        <v>371</v>
      </c>
      <c r="N10914" t="s">
        <v>482</v>
      </c>
    </row>
    <row r="10915" spans="1:14" hidden="1" x14ac:dyDescent="0.25">
      <c r="A10915" t="s">
        <v>241</v>
      </c>
      <c r="B10915" s="1">
        <v>45657</v>
      </c>
      <c r="C10915" t="s">
        <v>955</v>
      </c>
      <c r="D10915" t="s">
        <v>956</v>
      </c>
      <c r="E10915" s="4">
        <v>331052.62</v>
      </c>
      <c r="F10915" t="s">
        <v>567</v>
      </c>
      <c r="G10915" t="s">
        <v>471</v>
      </c>
      <c r="H10915" t="s">
        <v>293</v>
      </c>
      <c r="I10915" t="s">
        <v>294</v>
      </c>
      <c r="J10915" t="s">
        <v>251</v>
      </c>
      <c r="L10915" t="s">
        <v>386</v>
      </c>
      <c r="M10915" t="s">
        <v>387</v>
      </c>
      <c r="N10915" t="s">
        <v>482</v>
      </c>
    </row>
    <row r="10916" spans="1:14" hidden="1" x14ac:dyDescent="0.25">
      <c r="A10916" t="s">
        <v>241</v>
      </c>
      <c r="B10916" s="1">
        <v>45657</v>
      </c>
      <c r="C10916" t="s">
        <v>961</v>
      </c>
      <c r="D10916" t="s">
        <v>962</v>
      </c>
      <c r="E10916" s="4">
        <v>13662.61</v>
      </c>
      <c r="F10916" t="s">
        <v>567</v>
      </c>
      <c r="G10916" t="s">
        <v>471</v>
      </c>
      <c r="H10916" t="s">
        <v>311</v>
      </c>
      <c r="I10916" t="s">
        <v>312</v>
      </c>
      <c r="J10916" t="s">
        <v>264</v>
      </c>
      <c r="L10916" t="s">
        <v>390</v>
      </c>
      <c r="M10916" t="s">
        <v>391</v>
      </c>
      <c r="N10916" t="s">
        <v>487</v>
      </c>
    </row>
    <row r="10917" spans="1:14" hidden="1" x14ac:dyDescent="0.25">
      <c r="A10917" t="s">
        <v>241</v>
      </c>
      <c r="B10917" s="1">
        <v>45657</v>
      </c>
      <c r="C10917" t="s">
        <v>963</v>
      </c>
      <c r="D10917" t="s">
        <v>964</v>
      </c>
      <c r="E10917" s="4">
        <v>10155</v>
      </c>
      <c r="F10917" t="s">
        <v>567</v>
      </c>
      <c r="G10917" t="s">
        <v>471</v>
      </c>
      <c r="H10917" t="s">
        <v>311</v>
      </c>
      <c r="I10917" t="s">
        <v>312</v>
      </c>
      <c r="J10917" t="s">
        <v>264</v>
      </c>
      <c r="L10917" t="s">
        <v>390</v>
      </c>
      <c r="M10917" t="s">
        <v>391</v>
      </c>
      <c r="N10917" t="s">
        <v>487</v>
      </c>
    </row>
    <row r="10918" spans="1:14" hidden="1" x14ac:dyDescent="0.25">
      <c r="A10918" t="s">
        <v>241</v>
      </c>
      <c r="B10918" s="1">
        <v>45657</v>
      </c>
      <c r="C10918" t="s">
        <v>967</v>
      </c>
      <c r="D10918" t="s">
        <v>968</v>
      </c>
      <c r="E10918" s="4">
        <v>31.5</v>
      </c>
      <c r="F10918" t="s">
        <v>567</v>
      </c>
      <c r="G10918" t="s">
        <v>471</v>
      </c>
      <c r="H10918" t="s">
        <v>311</v>
      </c>
      <c r="I10918" t="s">
        <v>312</v>
      </c>
      <c r="J10918" t="s">
        <v>264</v>
      </c>
      <c r="L10918" t="s">
        <v>390</v>
      </c>
      <c r="M10918" t="s">
        <v>391</v>
      </c>
      <c r="N10918" t="s">
        <v>487</v>
      </c>
    </row>
    <row r="10919" spans="1:14" hidden="1" x14ac:dyDescent="0.25">
      <c r="A10919" t="s">
        <v>241</v>
      </c>
      <c r="B10919" s="1">
        <v>45657</v>
      </c>
      <c r="C10919" t="s">
        <v>971</v>
      </c>
      <c r="D10919" t="s">
        <v>972</v>
      </c>
      <c r="E10919" s="4">
        <v>3166.8900000000003</v>
      </c>
      <c r="F10919" t="s">
        <v>567</v>
      </c>
      <c r="G10919" t="s">
        <v>471</v>
      </c>
      <c r="H10919" t="s">
        <v>311</v>
      </c>
      <c r="I10919" t="s">
        <v>312</v>
      </c>
      <c r="J10919" t="s">
        <v>264</v>
      </c>
      <c r="L10919" t="s">
        <v>390</v>
      </c>
      <c r="M10919" t="s">
        <v>391</v>
      </c>
      <c r="N10919" t="s">
        <v>487</v>
      </c>
    </row>
    <row r="10920" spans="1:14" hidden="1" x14ac:dyDescent="0.25">
      <c r="A10920" t="s">
        <v>241</v>
      </c>
      <c r="B10920" s="1">
        <v>45657</v>
      </c>
      <c r="C10920" t="s">
        <v>973</v>
      </c>
      <c r="D10920" t="s">
        <v>974</v>
      </c>
      <c r="E10920" s="4">
        <v>11480</v>
      </c>
      <c r="F10920" t="s">
        <v>567</v>
      </c>
      <c r="G10920" t="s">
        <v>471</v>
      </c>
      <c r="H10920" t="s">
        <v>311</v>
      </c>
      <c r="I10920" t="s">
        <v>312</v>
      </c>
      <c r="J10920" t="s">
        <v>264</v>
      </c>
      <c r="L10920" t="s">
        <v>390</v>
      </c>
      <c r="M10920" t="s">
        <v>391</v>
      </c>
      <c r="N10920" t="s">
        <v>487</v>
      </c>
    </row>
    <row r="10921" spans="1:14" hidden="1" x14ac:dyDescent="0.25">
      <c r="A10921" t="s">
        <v>241</v>
      </c>
      <c r="B10921" s="1">
        <v>45657</v>
      </c>
      <c r="C10921" t="s">
        <v>977</v>
      </c>
      <c r="D10921" t="s">
        <v>978</v>
      </c>
      <c r="E10921" s="4">
        <v>839.82999999999947</v>
      </c>
      <c r="F10921" t="s">
        <v>567</v>
      </c>
      <c r="G10921" t="s">
        <v>471</v>
      </c>
      <c r="H10921" t="s">
        <v>311</v>
      </c>
      <c r="I10921" t="s">
        <v>312</v>
      </c>
      <c r="J10921" t="s">
        <v>264</v>
      </c>
      <c r="L10921" t="s">
        <v>390</v>
      </c>
      <c r="M10921" t="s">
        <v>391</v>
      </c>
      <c r="N10921" t="s">
        <v>487</v>
      </c>
    </row>
    <row r="10922" spans="1:14" hidden="1" x14ac:dyDescent="0.25">
      <c r="A10922" t="s">
        <v>241</v>
      </c>
      <c r="B10922" s="1">
        <v>45657</v>
      </c>
      <c r="C10922" t="s">
        <v>981</v>
      </c>
      <c r="D10922" t="s">
        <v>982</v>
      </c>
      <c r="E10922" s="4">
        <v>2354.56</v>
      </c>
      <c r="F10922" t="s">
        <v>567</v>
      </c>
      <c r="G10922" t="s">
        <v>471</v>
      </c>
      <c r="H10922" t="s">
        <v>311</v>
      </c>
      <c r="I10922" t="s">
        <v>312</v>
      </c>
      <c r="J10922" t="s">
        <v>264</v>
      </c>
      <c r="L10922" t="s">
        <v>390</v>
      </c>
      <c r="M10922" t="s">
        <v>391</v>
      </c>
      <c r="N10922" t="s">
        <v>487</v>
      </c>
    </row>
    <row r="10923" spans="1:14" hidden="1" x14ac:dyDescent="0.25">
      <c r="A10923" t="s">
        <v>241</v>
      </c>
      <c r="B10923" s="1">
        <v>45657</v>
      </c>
      <c r="C10923" t="s">
        <v>989</v>
      </c>
      <c r="D10923" t="s">
        <v>990</v>
      </c>
      <c r="E10923" s="4">
        <v>8212.760000000002</v>
      </c>
      <c r="F10923" t="s">
        <v>567</v>
      </c>
      <c r="G10923" t="s">
        <v>471</v>
      </c>
      <c r="H10923" t="s">
        <v>317</v>
      </c>
      <c r="I10923" t="s">
        <v>318</v>
      </c>
      <c r="J10923" t="s">
        <v>276</v>
      </c>
      <c r="L10923" t="s">
        <v>390</v>
      </c>
      <c r="M10923" t="s">
        <v>391</v>
      </c>
      <c r="N10923" t="s">
        <v>487</v>
      </c>
    </row>
    <row r="10924" spans="1:14" hidden="1" x14ac:dyDescent="0.25">
      <c r="A10924" t="s">
        <v>241</v>
      </c>
      <c r="B10924" s="1">
        <v>45657</v>
      </c>
      <c r="C10924" t="s">
        <v>1160</v>
      </c>
      <c r="D10924" t="s">
        <v>1161</v>
      </c>
      <c r="E10924" s="4">
        <v>5563.34</v>
      </c>
      <c r="F10924" t="s">
        <v>567</v>
      </c>
      <c r="G10924" t="s">
        <v>471</v>
      </c>
      <c r="H10924" t="s">
        <v>311</v>
      </c>
      <c r="I10924" t="s">
        <v>312</v>
      </c>
      <c r="J10924" t="s">
        <v>264</v>
      </c>
      <c r="L10924" t="s">
        <v>390</v>
      </c>
      <c r="M10924" t="s">
        <v>391</v>
      </c>
      <c r="N10924" t="s">
        <v>487</v>
      </c>
    </row>
    <row r="10925" spans="1:14" hidden="1" x14ac:dyDescent="0.25">
      <c r="A10925" t="s">
        <v>241</v>
      </c>
      <c r="B10925" s="1">
        <v>45657</v>
      </c>
      <c r="C10925" t="s">
        <v>991</v>
      </c>
      <c r="D10925" t="s">
        <v>992</v>
      </c>
      <c r="E10925" s="4">
        <v>543.81000000000006</v>
      </c>
      <c r="F10925" t="s">
        <v>567</v>
      </c>
      <c r="G10925" t="s">
        <v>471</v>
      </c>
      <c r="H10925" t="s">
        <v>311</v>
      </c>
      <c r="I10925" t="s">
        <v>312</v>
      </c>
      <c r="J10925" t="s">
        <v>264</v>
      </c>
      <c r="L10925" t="s">
        <v>390</v>
      </c>
      <c r="M10925" t="s">
        <v>391</v>
      </c>
      <c r="N10925" t="s">
        <v>487</v>
      </c>
    </row>
    <row r="10926" spans="1:14" hidden="1" x14ac:dyDescent="0.25">
      <c r="A10926" t="s">
        <v>241</v>
      </c>
      <c r="B10926" s="1">
        <v>45657</v>
      </c>
      <c r="C10926" t="s">
        <v>993</v>
      </c>
      <c r="D10926" t="s">
        <v>994</v>
      </c>
      <c r="E10926" s="4">
        <v>1762.8000000000002</v>
      </c>
      <c r="F10926" t="s">
        <v>567</v>
      </c>
      <c r="G10926" t="s">
        <v>471</v>
      </c>
      <c r="H10926" t="s">
        <v>311</v>
      </c>
      <c r="I10926" t="s">
        <v>312</v>
      </c>
      <c r="J10926" t="s">
        <v>264</v>
      </c>
      <c r="L10926" t="s">
        <v>390</v>
      </c>
      <c r="M10926" t="s">
        <v>391</v>
      </c>
      <c r="N10926" t="s">
        <v>487</v>
      </c>
    </row>
    <row r="10927" spans="1:14" hidden="1" x14ac:dyDescent="0.25">
      <c r="A10927" t="s">
        <v>241</v>
      </c>
      <c r="B10927" s="1">
        <v>45657</v>
      </c>
      <c r="C10927" t="s">
        <v>997</v>
      </c>
      <c r="D10927" t="s">
        <v>998</v>
      </c>
      <c r="E10927" s="4">
        <v>958.28</v>
      </c>
      <c r="F10927" t="s">
        <v>567</v>
      </c>
      <c r="G10927" t="s">
        <v>471</v>
      </c>
      <c r="H10927" t="s">
        <v>311</v>
      </c>
      <c r="I10927" t="s">
        <v>312</v>
      </c>
      <c r="J10927" t="s">
        <v>264</v>
      </c>
      <c r="L10927" t="s">
        <v>390</v>
      </c>
      <c r="M10927" t="s">
        <v>391</v>
      </c>
      <c r="N10927" t="s">
        <v>477</v>
      </c>
    </row>
    <row r="10928" spans="1:14" hidden="1" x14ac:dyDescent="0.25">
      <c r="A10928" t="s">
        <v>241</v>
      </c>
      <c r="B10928" s="1">
        <v>45657</v>
      </c>
      <c r="C10928" t="s">
        <v>1001</v>
      </c>
      <c r="D10928" t="s">
        <v>1002</v>
      </c>
      <c r="E10928" s="4">
        <v>30.579999999999927</v>
      </c>
      <c r="F10928" t="s">
        <v>567</v>
      </c>
      <c r="G10928" t="s">
        <v>471</v>
      </c>
      <c r="H10928" t="s">
        <v>311</v>
      </c>
      <c r="I10928" t="s">
        <v>312</v>
      </c>
      <c r="J10928" t="s">
        <v>264</v>
      </c>
      <c r="L10928" t="s">
        <v>390</v>
      </c>
      <c r="M10928" t="s">
        <v>391</v>
      </c>
      <c r="N10928" t="s">
        <v>487</v>
      </c>
    </row>
    <row r="10929" spans="1:14" hidden="1" x14ac:dyDescent="0.25">
      <c r="A10929" t="s">
        <v>241</v>
      </c>
      <c r="B10929" s="1">
        <v>45657</v>
      </c>
      <c r="C10929" t="s">
        <v>1005</v>
      </c>
      <c r="D10929" t="s">
        <v>1006</v>
      </c>
      <c r="E10929" s="4">
        <v>9.5449999999966959</v>
      </c>
      <c r="F10929" t="s">
        <v>567</v>
      </c>
      <c r="G10929" t="s">
        <v>471</v>
      </c>
      <c r="H10929" t="s">
        <v>311</v>
      </c>
      <c r="I10929" t="s">
        <v>312</v>
      </c>
      <c r="J10929" t="s">
        <v>264</v>
      </c>
      <c r="L10929" t="s">
        <v>390</v>
      </c>
      <c r="M10929" t="s">
        <v>391</v>
      </c>
      <c r="N10929" t="s">
        <v>487</v>
      </c>
    </row>
    <row r="10930" spans="1:14" hidden="1" x14ac:dyDescent="0.25">
      <c r="A10930" t="s">
        <v>241</v>
      </c>
      <c r="B10930" s="1">
        <v>45657</v>
      </c>
      <c r="C10930" t="s">
        <v>1007</v>
      </c>
      <c r="D10930" t="s">
        <v>1008</v>
      </c>
      <c r="E10930" s="4">
        <v>327218.07999999996</v>
      </c>
      <c r="F10930" t="s">
        <v>567</v>
      </c>
      <c r="G10930" t="s">
        <v>471</v>
      </c>
      <c r="H10930" t="s">
        <v>317</v>
      </c>
      <c r="I10930" t="s">
        <v>318</v>
      </c>
      <c r="J10930" t="s">
        <v>276</v>
      </c>
      <c r="L10930" t="s">
        <v>390</v>
      </c>
      <c r="M10930" t="s">
        <v>391</v>
      </c>
      <c r="N10930" t="s">
        <v>487</v>
      </c>
    </row>
    <row r="10931" spans="1:14" hidden="1" x14ac:dyDescent="0.25">
      <c r="A10931" t="s">
        <v>241</v>
      </c>
      <c r="B10931" s="1">
        <v>45657</v>
      </c>
      <c r="C10931" t="s">
        <v>1013</v>
      </c>
      <c r="D10931" t="s">
        <v>1014</v>
      </c>
      <c r="E10931" s="4">
        <v>2738.0699999999997</v>
      </c>
      <c r="F10931" t="s">
        <v>567</v>
      </c>
      <c r="G10931" t="s">
        <v>471</v>
      </c>
      <c r="H10931" t="s">
        <v>311</v>
      </c>
      <c r="I10931" t="s">
        <v>312</v>
      </c>
      <c r="J10931" t="s">
        <v>264</v>
      </c>
      <c r="L10931" t="s">
        <v>390</v>
      </c>
      <c r="M10931" t="s">
        <v>391</v>
      </c>
      <c r="N10931" t="s">
        <v>480</v>
      </c>
    </row>
    <row r="10932" spans="1:14" hidden="1" x14ac:dyDescent="0.25">
      <c r="A10932" t="s">
        <v>241</v>
      </c>
      <c r="B10932" s="1">
        <v>45657</v>
      </c>
      <c r="C10932" t="s">
        <v>1162</v>
      </c>
      <c r="D10932" t="s">
        <v>1163</v>
      </c>
      <c r="E10932" s="4">
        <v>1618.7199999999982</v>
      </c>
      <c r="F10932" t="s">
        <v>567</v>
      </c>
      <c r="G10932" t="s">
        <v>471</v>
      </c>
      <c r="H10932" t="s">
        <v>311</v>
      </c>
      <c r="I10932" t="s">
        <v>312</v>
      </c>
      <c r="J10932" t="s">
        <v>264</v>
      </c>
      <c r="L10932" t="s">
        <v>390</v>
      </c>
      <c r="M10932" t="s">
        <v>391</v>
      </c>
      <c r="N10932" t="s">
        <v>477</v>
      </c>
    </row>
    <row r="10933" spans="1:14" hidden="1" x14ac:dyDescent="0.25">
      <c r="A10933" t="s">
        <v>241</v>
      </c>
      <c r="B10933" s="1">
        <v>45657</v>
      </c>
      <c r="C10933" t="s">
        <v>1164</v>
      </c>
      <c r="D10933" t="s">
        <v>1165</v>
      </c>
      <c r="E10933" s="4">
        <v>7316</v>
      </c>
      <c r="F10933" t="s">
        <v>567</v>
      </c>
      <c r="G10933" t="s">
        <v>471</v>
      </c>
      <c r="H10933" t="s">
        <v>317</v>
      </c>
      <c r="I10933" t="s">
        <v>318</v>
      </c>
      <c r="J10933" t="s">
        <v>276</v>
      </c>
      <c r="L10933" t="s">
        <v>390</v>
      </c>
      <c r="M10933" t="s">
        <v>391</v>
      </c>
      <c r="N10933" t="s">
        <v>489</v>
      </c>
    </row>
    <row r="10934" spans="1:14" hidden="1" x14ac:dyDescent="0.25">
      <c r="A10934" t="s">
        <v>241</v>
      </c>
      <c r="B10934" s="1">
        <v>45657</v>
      </c>
      <c r="C10934" t="s">
        <v>1264</v>
      </c>
      <c r="D10934" t="s">
        <v>1265</v>
      </c>
      <c r="E10934" s="4">
        <v>1502</v>
      </c>
      <c r="F10934" t="s">
        <v>567</v>
      </c>
      <c r="G10934" t="s">
        <v>471</v>
      </c>
      <c r="H10934" t="s">
        <v>317</v>
      </c>
      <c r="I10934" t="s">
        <v>318</v>
      </c>
      <c r="J10934" t="s">
        <v>276</v>
      </c>
      <c r="L10934" t="s">
        <v>390</v>
      </c>
      <c r="M10934" t="s">
        <v>391</v>
      </c>
      <c r="N10934" t="s">
        <v>489</v>
      </c>
    </row>
    <row r="10935" spans="1:14" hidden="1" x14ac:dyDescent="0.25">
      <c r="A10935" t="s">
        <v>241</v>
      </c>
      <c r="B10935" s="1">
        <v>45657</v>
      </c>
      <c r="C10935" t="s">
        <v>1285</v>
      </c>
      <c r="D10935" t="s">
        <v>1286</v>
      </c>
      <c r="E10935" s="4">
        <v>15864.29</v>
      </c>
      <c r="F10935" t="s">
        <v>567</v>
      </c>
      <c r="G10935" t="s">
        <v>471</v>
      </c>
      <c r="H10935" t="s">
        <v>316</v>
      </c>
      <c r="I10935" t="s">
        <v>275</v>
      </c>
      <c r="J10935" t="s">
        <v>274</v>
      </c>
      <c r="L10935" t="s">
        <v>400</v>
      </c>
      <c r="M10935" t="s">
        <v>401</v>
      </c>
      <c r="N10935" t="s">
        <v>489</v>
      </c>
    </row>
    <row r="10936" spans="1:14" hidden="1" x14ac:dyDescent="0.25">
      <c r="A10936" t="s">
        <v>241</v>
      </c>
      <c r="B10936" s="1">
        <v>45657</v>
      </c>
      <c r="C10936" t="s">
        <v>1017</v>
      </c>
      <c r="D10936" t="s">
        <v>1018</v>
      </c>
      <c r="E10936" s="4">
        <v>432.05</v>
      </c>
      <c r="F10936" t="s">
        <v>567</v>
      </c>
      <c r="G10936" t="s">
        <v>471</v>
      </c>
      <c r="H10936" t="s">
        <v>316</v>
      </c>
      <c r="I10936" t="s">
        <v>275</v>
      </c>
      <c r="J10936" t="s">
        <v>274</v>
      </c>
      <c r="L10936" t="s">
        <v>400</v>
      </c>
      <c r="M10936" t="s">
        <v>401</v>
      </c>
      <c r="N10936" t="s">
        <v>489</v>
      </c>
    </row>
    <row r="10937" spans="1:14" hidden="1" x14ac:dyDescent="0.25">
      <c r="A10937" t="s">
        <v>241</v>
      </c>
      <c r="B10937" s="1">
        <v>45657</v>
      </c>
      <c r="C10937" t="s">
        <v>1021</v>
      </c>
      <c r="D10937" t="s">
        <v>1022</v>
      </c>
      <c r="E10937" s="4">
        <v>20813.560000000001</v>
      </c>
      <c r="F10937" t="s">
        <v>567</v>
      </c>
      <c r="G10937" t="s">
        <v>471</v>
      </c>
      <c r="H10937" t="s">
        <v>316</v>
      </c>
      <c r="I10937" t="s">
        <v>275</v>
      </c>
      <c r="J10937" t="s">
        <v>274</v>
      </c>
      <c r="L10937" t="s">
        <v>400</v>
      </c>
      <c r="M10937" t="s">
        <v>401</v>
      </c>
      <c r="N10937" t="s">
        <v>489</v>
      </c>
    </row>
    <row r="10938" spans="1:14" hidden="1" x14ac:dyDescent="0.25">
      <c r="A10938" t="s">
        <v>241</v>
      </c>
      <c r="B10938" s="1">
        <v>45657</v>
      </c>
      <c r="C10938" t="s">
        <v>1025</v>
      </c>
      <c r="D10938" t="s">
        <v>1026</v>
      </c>
      <c r="E10938" s="4">
        <v>2560.9499999999998</v>
      </c>
      <c r="F10938" t="s">
        <v>567</v>
      </c>
      <c r="G10938" t="s">
        <v>471</v>
      </c>
      <c r="H10938" t="s">
        <v>316</v>
      </c>
      <c r="I10938" t="s">
        <v>275</v>
      </c>
      <c r="J10938" t="s">
        <v>274</v>
      </c>
      <c r="L10938" t="s">
        <v>400</v>
      </c>
      <c r="M10938" t="s">
        <v>401</v>
      </c>
      <c r="N10938" t="s">
        <v>489</v>
      </c>
    </row>
    <row r="10939" spans="1:14" hidden="1" x14ac:dyDescent="0.25">
      <c r="A10939" t="s">
        <v>241</v>
      </c>
      <c r="B10939" s="1">
        <v>45657</v>
      </c>
      <c r="C10939" t="s">
        <v>1227</v>
      </c>
      <c r="D10939" t="s">
        <v>1228</v>
      </c>
      <c r="E10939" s="4">
        <v>67441.490000000005</v>
      </c>
      <c r="F10939" t="s">
        <v>567</v>
      </c>
      <c r="G10939" t="s">
        <v>471</v>
      </c>
      <c r="H10939" t="s">
        <v>316</v>
      </c>
      <c r="I10939" t="s">
        <v>275</v>
      </c>
      <c r="J10939" t="s">
        <v>274</v>
      </c>
      <c r="L10939" t="s">
        <v>400</v>
      </c>
      <c r="M10939" t="s">
        <v>401</v>
      </c>
      <c r="N10939" t="s">
        <v>489</v>
      </c>
    </row>
    <row r="10940" spans="1:14" hidden="1" x14ac:dyDescent="0.25">
      <c r="A10940" t="s">
        <v>241</v>
      </c>
      <c r="B10940" s="1">
        <v>45657</v>
      </c>
      <c r="C10940" t="s">
        <v>1279</v>
      </c>
      <c r="D10940" t="s">
        <v>1280</v>
      </c>
      <c r="E10940" s="4">
        <v>32.06</v>
      </c>
      <c r="F10940" t="s">
        <v>567</v>
      </c>
      <c r="G10940" t="s">
        <v>471</v>
      </c>
      <c r="H10940" t="s">
        <v>316</v>
      </c>
      <c r="I10940" t="s">
        <v>275</v>
      </c>
      <c r="J10940" t="s">
        <v>274</v>
      </c>
      <c r="L10940" t="s">
        <v>400</v>
      </c>
      <c r="M10940" t="s">
        <v>401</v>
      </c>
      <c r="N10940" t="s">
        <v>489</v>
      </c>
    </row>
    <row r="10941" spans="1:14" hidden="1" x14ac:dyDescent="0.25">
      <c r="A10941" t="s">
        <v>241</v>
      </c>
      <c r="B10941" s="1">
        <v>45657</v>
      </c>
      <c r="C10941" t="s">
        <v>1027</v>
      </c>
      <c r="D10941" t="s">
        <v>1028</v>
      </c>
      <c r="E10941" s="4">
        <v>106.50999999999999</v>
      </c>
      <c r="F10941" t="s">
        <v>567</v>
      </c>
      <c r="G10941" t="s">
        <v>471</v>
      </c>
      <c r="H10941" t="s">
        <v>316</v>
      </c>
      <c r="I10941" t="s">
        <v>275</v>
      </c>
      <c r="J10941" t="s">
        <v>274</v>
      </c>
      <c r="L10941" t="s">
        <v>400</v>
      </c>
      <c r="M10941" t="s">
        <v>401</v>
      </c>
      <c r="N10941" t="s">
        <v>489</v>
      </c>
    </row>
    <row r="10942" spans="1:14" hidden="1" x14ac:dyDescent="0.25">
      <c r="A10942" t="s">
        <v>241</v>
      </c>
      <c r="B10942" s="1">
        <v>45657</v>
      </c>
      <c r="C10942" t="s">
        <v>1398</v>
      </c>
      <c r="D10942" t="s">
        <v>1399</v>
      </c>
      <c r="E10942" s="4">
        <v>223</v>
      </c>
      <c r="F10942" t="s">
        <v>567</v>
      </c>
      <c r="G10942" t="s">
        <v>511</v>
      </c>
      <c r="H10942" t="s">
        <v>355</v>
      </c>
      <c r="I10942" t="s">
        <v>356</v>
      </c>
      <c r="J10942" t="s">
        <v>689</v>
      </c>
      <c r="L10942" t="s">
        <v>355</v>
      </c>
      <c r="M10942" t="s">
        <v>427</v>
      </c>
      <c r="N10942" t="s">
        <v>573</v>
      </c>
    </row>
    <row r="10943" spans="1:14" hidden="1" x14ac:dyDescent="0.25">
      <c r="A10943" t="s">
        <v>241</v>
      </c>
      <c r="B10943" s="1">
        <v>45657</v>
      </c>
      <c r="C10943" t="s">
        <v>27</v>
      </c>
      <c r="D10943" t="s">
        <v>1032</v>
      </c>
      <c r="E10943" s="4">
        <v>-5191014.2400000105</v>
      </c>
      <c r="F10943" t="s">
        <v>567</v>
      </c>
      <c r="G10943" t="s">
        <v>471</v>
      </c>
      <c r="H10943" t="s">
        <v>288</v>
      </c>
      <c r="I10943" t="s">
        <v>26</v>
      </c>
      <c r="J10943" t="s">
        <v>243</v>
      </c>
      <c r="L10943" t="s">
        <v>368</v>
      </c>
      <c r="M10943" t="s">
        <v>369</v>
      </c>
      <c r="N10943" t="s">
        <v>485</v>
      </c>
    </row>
    <row r="10944" spans="1:14" hidden="1" x14ac:dyDescent="0.25">
      <c r="A10944" t="s">
        <v>241</v>
      </c>
      <c r="B10944" s="1">
        <v>45657</v>
      </c>
      <c r="C10944" t="s">
        <v>28</v>
      </c>
      <c r="D10944" t="s">
        <v>1039</v>
      </c>
      <c r="E10944" s="4">
        <v>-208245.32</v>
      </c>
      <c r="F10944" t="s">
        <v>567</v>
      </c>
      <c r="G10944" t="s">
        <v>471</v>
      </c>
      <c r="H10944" t="s">
        <v>288</v>
      </c>
      <c r="I10944" t="s">
        <v>26</v>
      </c>
      <c r="J10944" t="s">
        <v>243</v>
      </c>
      <c r="L10944" t="s">
        <v>368</v>
      </c>
      <c r="M10944" t="s">
        <v>369</v>
      </c>
      <c r="N10944" t="s">
        <v>480</v>
      </c>
    </row>
    <row r="10945" spans="1:14" hidden="1" x14ac:dyDescent="0.25">
      <c r="A10945" t="s">
        <v>241</v>
      </c>
      <c r="B10945" s="1">
        <v>45657</v>
      </c>
      <c r="C10945" t="s">
        <v>29</v>
      </c>
      <c r="D10945" t="s">
        <v>1040</v>
      </c>
      <c r="E10945" s="4">
        <v>-4382.71</v>
      </c>
      <c r="F10945" t="s">
        <v>567</v>
      </c>
      <c r="G10945" t="s">
        <v>471</v>
      </c>
      <c r="H10945" t="s">
        <v>288</v>
      </c>
      <c r="I10945" t="s">
        <v>26</v>
      </c>
      <c r="J10945" t="s">
        <v>243</v>
      </c>
      <c r="L10945" t="s">
        <v>368</v>
      </c>
      <c r="M10945" t="s">
        <v>369</v>
      </c>
      <c r="N10945" t="s">
        <v>480</v>
      </c>
    </row>
    <row r="10946" spans="1:14" hidden="1" x14ac:dyDescent="0.25">
      <c r="A10946" t="s">
        <v>241</v>
      </c>
      <c r="B10946" s="1">
        <v>45657</v>
      </c>
      <c r="C10946" t="s">
        <v>30</v>
      </c>
      <c r="D10946" t="s">
        <v>1229</v>
      </c>
      <c r="E10946" s="4">
        <v>-73510.109999999986</v>
      </c>
      <c r="F10946" t="s">
        <v>567</v>
      </c>
      <c r="G10946" t="s">
        <v>471</v>
      </c>
      <c r="H10946" t="s">
        <v>288</v>
      </c>
      <c r="I10946" t="s">
        <v>26</v>
      </c>
      <c r="J10946" t="s">
        <v>243</v>
      </c>
      <c r="L10946" t="s">
        <v>368</v>
      </c>
      <c r="M10946" t="s">
        <v>369</v>
      </c>
      <c r="N10946" t="s">
        <v>485</v>
      </c>
    </row>
    <row r="10947" spans="1:14" hidden="1" x14ac:dyDescent="0.25">
      <c r="A10947" t="s">
        <v>241</v>
      </c>
      <c r="B10947" s="1">
        <v>45657</v>
      </c>
      <c r="C10947" t="s">
        <v>31</v>
      </c>
      <c r="D10947" t="s">
        <v>1293</v>
      </c>
      <c r="E10947" s="4">
        <v>-76696.89</v>
      </c>
      <c r="F10947" t="s">
        <v>567</v>
      </c>
      <c r="G10947" t="s">
        <v>471</v>
      </c>
      <c r="H10947" t="s">
        <v>288</v>
      </c>
      <c r="I10947" t="s">
        <v>26</v>
      </c>
      <c r="J10947" t="s">
        <v>243</v>
      </c>
      <c r="L10947" t="s">
        <v>368</v>
      </c>
      <c r="M10947" t="s">
        <v>369</v>
      </c>
      <c r="N10947" t="s">
        <v>480</v>
      </c>
    </row>
    <row r="10948" spans="1:14" hidden="1" x14ac:dyDescent="0.25">
      <c r="A10948" t="s">
        <v>241</v>
      </c>
      <c r="B10948" s="1">
        <v>45657</v>
      </c>
      <c r="C10948" t="s">
        <v>32</v>
      </c>
      <c r="D10948" t="s">
        <v>1268</v>
      </c>
      <c r="E10948" s="4">
        <v>-95412.949999999983</v>
      </c>
      <c r="F10948" t="s">
        <v>567</v>
      </c>
      <c r="G10948" t="s">
        <v>471</v>
      </c>
      <c r="H10948" t="s">
        <v>288</v>
      </c>
      <c r="I10948" t="s">
        <v>26</v>
      </c>
      <c r="J10948" t="s">
        <v>243</v>
      </c>
      <c r="L10948" t="s">
        <v>368</v>
      </c>
      <c r="M10948" t="s">
        <v>369</v>
      </c>
      <c r="N10948" t="s">
        <v>480</v>
      </c>
    </row>
    <row r="10949" spans="1:14" hidden="1" x14ac:dyDescent="0.25">
      <c r="A10949" t="s">
        <v>241</v>
      </c>
      <c r="B10949" s="1">
        <v>45657</v>
      </c>
      <c r="C10949" t="s">
        <v>33</v>
      </c>
      <c r="D10949" t="s">
        <v>1043</v>
      </c>
      <c r="E10949" s="4">
        <v>-1616.51</v>
      </c>
      <c r="F10949" t="s">
        <v>567</v>
      </c>
      <c r="G10949" t="s">
        <v>471</v>
      </c>
      <c r="H10949" t="s">
        <v>288</v>
      </c>
      <c r="I10949" t="s">
        <v>26</v>
      </c>
      <c r="J10949" t="s">
        <v>243</v>
      </c>
      <c r="L10949" t="s">
        <v>368</v>
      </c>
      <c r="M10949" t="s">
        <v>369</v>
      </c>
      <c r="N10949" t="s">
        <v>480</v>
      </c>
    </row>
    <row r="10950" spans="1:14" hidden="1" x14ac:dyDescent="0.25">
      <c r="A10950" t="s">
        <v>241</v>
      </c>
      <c r="B10950" s="1">
        <v>45657</v>
      </c>
      <c r="C10950" t="s">
        <v>34</v>
      </c>
      <c r="D10950" t="s">
        <v>1044</v>
      </c>
      <c r="E10950" s="4">
        <v>-362599.86</v>
      </c>
      <c r="F10950" t="s">
        <v>567</v>
      </c>
      <c r="G10950" t="s">
        <v>471</v>
      </c>
      <c r="H10950" t="s">
        <v>317</v>
      </c>
      <c r="I10950" t="s">
        <v>318</v>
      </c>
      <c r="J10950" t="s">
        <v>276</v>
      </c>
      <c r="L10950" t="s">
        <v>390</v>
      </c>
      <c r="M10950" t="s">
        <v>391</v>
      </c>
      <c r="N10950" t="s">
        <v>487</v>
      </c>
    </row>
    <row r="10951" spans="1:14" hidden="1" x14ac:dyDescent="0.25">
      <c r="A10951" t="s">
        <v>241</v>
      </c>
      <c r="B10951" s="1">
        <v>45657</v>
      </c>
      <c r="C10951" t="s">
        <v>25</v>
      </c>
      <c r="D10951" t="s">
        <v>1049</v>
      </c>
      <c r="E10951" s="4">
        <v>-825320.82199999935</v>
      </c>
      <c r="F10951" t="s">
        <v>567</v>
      </c>
      <c r="G10951" t="s">
        <v>471</v>
      </c>
      <c r="H10951" t="s">
        <v>244</v>
      </c>
      <c r="I10951" t="s">
        <v>245</v>
      </c>
      <c r="J10951" t="s">
        <v>244</v>
      </c>
      <c r="L10951" t="s">
        <v>368</v>
      </c>
      <c r="M10951" t="s">
        <v>369</v>
      </c>
      <c r="N10951" t="s">
        <v>480</v>
      </c>
    </row>
    <row r="10952" spans="1:14" hidden="1" x14ac:dyDescent="0.25">
      <c r="A10952" t="s">
        <v>241</v>
      </c>
      <c r="B10952" s="1">
        <v>45657</v>
      </c>
      <c r="C10952" t="s">
        <v>1056</v>
      </c>
      <c r="D10952" t="s">
        <v>1057</v>
      </c>
      <c r="E10952" s="4">
        <v>-275254.90000000002</v>
      </c>
      <c r="F10952" t="s">
        <v>567</v>
      </c>
      <c r="G10952" t="s">
        <v>471</v>
      </c>
      <c r="H10952" t="s">
        <v>246</v>
      </c>
      <c r="I10952" t="s">
        <v>247</v>
      </c>
      <c r="J10952" t="s">
        <v>246</v>
      </c>
      <c r="L10952" t="s">
        <v>370</v>
      </c>
      <c r="M10952" t="s">
        <v>371</v>
      </c>
      <c r="N10952" t="s">
        <v>482</v>
      </c>
    </row>
    <row r="10953" spans="1:14" hidden="1" x14ac:dyDescent="0.25">
      <c r="A10953" t="s">
        <v>241</v>
      </c>
      <c r="B10953" s="1">
        <v>45657</v>
      </c>
      <c r="C10953" t="s">
        <v>1058</v>
      </c>
      <c r="D10953" t="s">
        <v>1059</v>
      </c>
      <c r="E10953" s="4">
        <v>-450078.18</v>
      </c>
      <c r="F10953" t="s">
        <v>567</v>
      </c>
      <c r="G10953" t="s">
        <v>471</v>
      </c>
      <c r="H10953" t="s">
        <v>293</v>
      </c>
      <c r="I10953" t="s">
        <v>294</v>
      </c>
      <c r="J10953" t="s">
        <v>251</v>
      </c>
      <c r="L10953" t="s">
        <v>386</v>
      </c>
      <c r="M10953" t="s">
        <v>387</v>
      </c>
      <c r="N10953" t="s">
        <v>482</v>
      </c>
    </row>
    <row r="10954" spans="1:14" hidden="1" x14ac:dyDescent="0.25">
      <c r="A10954" t="s">
        <v>241</v>
      </c>
      <c r="B10954" s="1">
        <v>45657</v>
      </c>
      <c r="C10954" t="s">
        <v>1062</v>
      </c>
      <c r="D10954" t="s">
        <v>1063</v>
      </c>
      <c r="E10954" s="4">
        <v>-12.500000000000909</v>
      </c>
      <c r="F10954" t="s">
        <v>567</v>
      </c>
      <c r="G10954" t="s">
        <v>471</v>
      </c>
      <c r="H10954" t="s">
        <v>248</v>
      </c>
      <c r="I10954" t="s">
        <v>249</v>
      </c>
      <c r="J10954" t="s">
        <v>248</v>
      </c>
      <c r="L10954" t="s">
        <v>372</v>
      </c>
      <c r="M10954" t="s">
        <v>373</v>
      </c>
      <c r="N10954" t="s">
        <v>487</v>
      </c>
    </row>
    <row r="10955" spans="1:14" hidden="1" x14ac:dyDescent="0.25">
      <c r="A10955" t="s">
        <v>241</v>
      </c>
      <c r="B10955" s="1">
        <v>45657</v>
      </c>
      <c r="C10955" t="s">
        <v>1066</v>
      </c>
      <c r="D10955" t="s">
        <v>1067</v>
      </c>
      <c r="E10955" s="4">
        <v>-1.5299999999948166</v>
      </c>
      <c r="F10955" t="s">
        <v>567</v>
      </c>
      <c r="G10955" t="s">
        <v>471</v>
      </c>
      <c r="H10955" t="s">
        <v>248</v>
      </c>
      <c r="I10955" t="s">
        <v>249</v>
      </c>
      <c r="J10955" t="s">
        <v>248</v>
      </c>
      <c r="L10955" t="s">
        <v>372</v>
      </c>
      <c r="M10955" t="s">
        <v>373</v>
      </c>
      <c r="N10955" t="s">
        <v>487</v>
      </c>
    </row>
    <row r="10956" spans="1:14" hidden="1" x14ac:dyDescent="0.25">
      <c r="A10956" t="s">
        <v>241</v>
      </c>
      <c r="B10956" s="1">
        <v>45657</v>
      </c>
      <c r="C10956" t="s">
        <v>35</v>
      </c>
      <c r="D10956" t="s">
        <v>1031</v>
      </c>
      <c r="E10956" s="4">
        <v>6066.1399999999985</v>
      </c>
      <c r="F10956" t="s">
        <v>567</v>
      </c>
      <c r="G10956" t="s">
        <v>471</v>
      </c>
      <c r="H10956" t="s">
        <v>288</v>
      </c>
      <c r="I10956" t="s">
        <v>26</v>
      </c>
      <c r="J10956" t="s">
        <v>243</v>
      </c>
      <c r="L10956" t="s">
        <v>368</v>
      </c>
      <c r="M10956" t="s">
        <v>369</v>
      </c>
      <c r="N10956" t="s">
        <v>480</v>
      </c>
    </row>
    <row r="10957" spans="1:14" hidden="1" x14ac:dyDescent="0.25">
      <c r="A10957" t="s">
        <v>241</v>
      </c>
      <c r="B10957" s="1">
        <v>45657</v>
      </c>
      <c r="C10957" t="s">
        <v>1068</v>
      </c>
      <c r="D10957" t="s">
        <v>1069</v>
      </c>
      <c r="E10957" s="4">
        <v>-1548</v>
      </c>
      <c r="F10957" t="s">
        <v>567</v>
      </c>
      <c r="G10957" t="s">
        <v>471</v>
      </c>
      <c r="H10957" t="s">
        <v>248</v>
      </c>
      <c r="I10957" t="s">
        <v>249</v>
      </c>
      <c r="J10957" t="s">
        <v>248</v>
      </c>
      <c r="L10957" t="s">
        <v>372</v>
      </c>
      <c r="M10957" t="s">
        <v>373</v>
      </c>
      <c r="N10957" t="s">
        <v>487</v>
      </c>
    </row>
    <row r="10958" spans="1:14" hidden="1" x14ac:dyDescent="0.25">
      <c r="A10958" t="s">
        <v>241</v>
      </c>
      <c r="B10958" s="1">
        <v>45657</v>
      </c>
      <c r="C10958" t="s">
        <v>1168</v>
      </c>
      <c r="D10958" t="s">
        <v>1169</v>
      </c>
      <c r="E10958" s="4">
        <v>-14002.05</v>
      </c>
      <c r="F10958" t="s">
        <v>567</v>
      </c>
      <c r="G10958" t="s">
        <v>471</v>
      </c>
      <c r="H10958" t="s">
        <v>248</v>
      </c>
      <c r="I10958" t="s">
        <v>249</v>
      </c>
      <c r="J10958" t="s">
        <v>248</v>
      </c>
      <c r="L10958" t="s">
        <v>372</v>
      </c>
      <c r="M10958" t="s">
        <v>373</v>
      </c>
      <c r="N10958" t="s">
        <v>487</v>
      </c>
    </row>
    <row r="10959" spans="1:14" hidden="1" x14ac:dyDescent="0.25">
      <c r="A10959" t="s">
        <v>241</v>
      </c>
      <c r="B10959" s="1">
        <v>45657</v>
      </c>
      <c r="C10959" t="s">
        <v>1080</v>
      </c>
      <c r="D10959" t="s">
        <v>1081</v>
      </c>
      <c r="E10959" s="4">
        <v>-208674.94999999998</v>
      </c>
      <c r="F10959" t="s">
        <v>567</v>
      </c>
      <c r="G10959" t="s">
        <v>471</v>
      </c>
      <c r="H10959" t="s">
        <v>317</v>
      </c>
      <c r="I10959" t="s">
        <v>318</v>
      </c>
      <c r="J10959" t="s">
        <v>276</v>
      </c>
      <c r="L10959" t="s">
        <v>372</v>
      </c>
      <c r="M10959" t="s">
        <v>373</v>
      </c>
      <c r="N10959" t="s">
        <v>487</v>
      </c>
    </row>
    <row r="10960" spans="1:14" hidden="1" x14ac:dyDescent="0.25">
      <c r="A10960" t="s">
        <v>241</v>
      </c>
      <c r="B10960" s="1">
        <v>45657</v>
      </c>
      <c r="C10960" t="s">
        <v>1082</v>
      </c>
      <c r="D10960" t="s">
        <v>1083</v>
      </c>
      <c r="E10960" s="4">
        <v>-601.64</v>
      </c>
      <c r="F10960" t="s">
        <v>567</v>
      </c>
      <c r="G10960" t="s">
        <v>471</v>
      </c>
      <c r="H10960" t="s">
        <v>248</v>
      </c>
      <c r="I10960" t="s">
        <v>249</v>
      </c>
      <c r="J10960" t="s">
        <v>248</v>
      </c>
      <c r="L10960" t="s">
        <v>372</v>
      </c>
      <c r="M10960" t="s">
        <v>373</v>
      </c>
      <c r="N10960" t="s">
        <v>488</v>
      </c>
    </row>
    <row r="10961" spans="1:14" hidden="1" x14ac:dyDescent="0.25">
      <c r="A10961" t="s">
        <v>241</v>
      </c>
      <c r="B10961" s="1">
        <v>45657</v>
      </c>
      <c r="C10961" t="s">
        <v>1172</v>
      </c>
      <c r="D10961" t="s">
        <v>1173</v>
      </c>
      <c r="E10961" s="4">
        <v>-20658.1895</v>
      </c>
      <c r="F10961" t="s">
        <v>567</v>
      </c>
      <c r="G10961" t="s">
        <v>471</v>
      </c>
      <c r="H10961" t="s">
        <v>291</v>
      </c>
      <c r="I10961" t="s">
        <v>292</v>
      </c>
      <c r="J10961" t="s">
        <v>251</v>
      </c>
      <c r="L10961" t="s">
        <v>372</v>
      </c>
      <c r="M10961" t="s">
        <v>373</v>
      </c>
      <c r="N10961" t="s">
        <v>487</v>
      </c>
    </row>
    <row r="10962" spans="1:14" hidden="1" x14ac:dyDescent="0.25">
      <c r="A10962" t="s">
        <v>241</v>
      </c>
      <c r="B10962" s="1">
        <v>45657</v>
      </c>
      <c r="C10962" t="s">
        <v>1322</v>
      </c>
      <c r="D10962" t="s">
        <v>1323</v>
      </c>
      <c r="E10962" s="4">
        <v>-1472.6399999999999</v>
      </c>
      <c r="F10962" t="s">
        <v>567</v>
      </c>
      <c r="G10962" t="s">
        <v>471</v>
      </c>
      <c r="H10962" t="s">
        <v>291</v>
      </c>
      <c r="I10962" t="s">
        <v>292</v>
      </c>
      <c r="J10962" t="s">
        <v>251</v>
      </c>
      <c r="L10962" t="s">
        <v>372</v>
      </c>
      <c r="M10962" t="s">
        <v>373</v>
      </c>
      <c r="N10962" t="s">
        <v>489</v>
      </c>
    </row>
    <row r="10963" spans="1:14" hidden="1" x14ac:dyDescent="0.25">
      <c r="A10963" t="s">
        <v>241</v>
      </c>
      <c r="B10963" s="1">
        <v>45657</v>
      </c>
      <c r="C10963" t="s">
        <v>1084</v>
      </c>
      <c r="D10963" t="s">
        <v>1085</v>
      </c>
      <c r="E10963" s="4">
        <v>-737184.30999999994</v>
      </c>
      <c r="F10963" t="s">
        <v>567</v>
      </c>
      <c r="G10963" t="s">
        <v>471</v>
      </c>
      <c r="H10963" t="s">
        <v>248</v>
      </c>
      <c r="I10963" t="s">
        <v>249</v>
      </c>
      <c r="J10963" t="s">
        <v>248</v>
      </c>
      <c r="K10963" t="s">
        <v>1086</v>
      </c>
      <c r="L10963" t="s">
        <v>372</v>
      </c>
      <c r="M10963" t="s">
        <v>373</v>
      </c>
      <c r="N10963" t="s">
        <v>488</v>
      </c>
    </row>
    <row r="10964" spans="1:14" hidden="1" x14ac:dyDescent="0.25">
      <c r="A10964" t="s">
        <v>241</v>
      </c>
      <c r="B10964" s="1">
        <v>45657</v>
      </c>
      <c r="C10964" t="s">
        <v>1089</v>
      </c>
      <c r="D10964" t="s">
        <v>1090</v>
      </c>
      <c r="E10964" s="4">
        <v>-99470.87999999999</v>
      </c>
      <c r="F10964" t="s">
        <v>567</v>
      </c>
      <c r="G10964" t="s">
        <v>471</v>
      </c>
      <c r="H10964" t="s">
        <v>248</v>
      </c>
      <c r="I10964" t="s">
        <v>249</v>
      </c>
      <c r="J10964" t="s">
        <v>248</v>
      </c>
      <c r="K10964" t="s">
        <v>1086</v>
      </c>
      <c r="L10964" t="s">
        <v>372</v>
      </c>
      <c r="M10964" t="s">
        <v>373</v>
      </c>
      <c r="N10964" t="s">
        <v>488</v>
      </c>
    </row>
    <row r="10965" spans="1:14" hidden="1" x14ac:dyDescent="0.25">
      <c r="A10965" t="s">
        <v>241</v>
      </c>
      <c r="B10965" s="1">
        <v>45657</v>
      </c>
      <c r="C10965" t="s">
        <v>1097</v>
      </c>
      <c r="D10965" t="s">
        <v>1098</v>
      </c>
      <c r="E10965" s="4">
        <v>-20520</v>
      </c>
      <c r="F10965" t="s">
        <v>567</v>
      </c>
      <c r="G10965" t="s">
        <v>471</v>
      </c>
      <c r="H10965" t="s">
        <v>317</v>
      </c>
      <c r="I10965" t="s">
        <v>318</v>
      </c>
      <c r="J10965" t="s">
        <v>276</v>
      </c>
      <c r="L10965" t="s">
        <v>372</v>
      </c>
      <c r="M10965" t="s">
        <v>373</v>
      </c>
      <c r="N10965" t="s">
        <v>489</v>
      </c>
    </row>
    <row r="10966" spans="1:14" hidden="1" x14ac:dyDescent="0.25">
      <c r="A10966" t="s">
        <v>241</v>
      </c>
      <c r="B10966" s="1">
        <v>45657</v>
      </c>
      <c r="C10966" t="s">
        <v>1283</v>
      </c>
      <c r="D10966" t="s">
        <v>1284</v>
      </c>
      <c r="E10966" s="4">
        <v>-4709.17</v>
      </c>
      <c r="F10966" t="s">
        <v>567</v>
      </c>
      <c r="G10966" t="s">
        <v>471</v>
      </c>
      <c r="H10966" t="s">
        <v>317</v>
      </c>
      <c r="I10966" t="s">
        <v>318</v>
      </c>
      <c r="J10966" t="s">
        <v>276</v>
      </c>
      <c r="L10966" t="s">
        <v>372</v>
      </c>
      <c r="M10966" t="s">
        <v>373</v>
      </c>
      <c r="N10966" t="s">
        <v>488</v>
      </c>
    </row>
    <row r="10967" spans="1:14" hidden="1" x14ac:dyDescent="0.25">
      <c r="A10967" t="s">
        <v>241</v>
      </c>
      <c r="B10967" s="1">
        <v>45657</v>
      </c>
      <c r="C10967" t="s">
        <v>1271</v>
      </c>
      <c r="D10967" t="s">
        <v>1272</v>
      </c>
      <c r="E10967" s="4">
        <v>-3750</v>
      </c>
      <c r="F10967" t="s">
        <v>567</v>
      </c>
      <c r="G10967" t="s">
        <v>471</v>
      </c>
      <c r="H10967" t="s">
        <v>317</v>
      </c>
      <c r="I10967" t="s">
        <v>318</v>
      </c>
      <c r="J10967" t="s">
        <v>276</v>
      </c>
      <c r="L10967" t="s">
        <v>390</v>
      </c>
      <c r="M10967" t="s">
        <v>391</v>
      </c>
      <c r="N10967" t="s">
        <v>487</v>
      </c>
    </row>
    <row r="10968" spans="1:14" hidden="1" x14ac:dyDescent="0.25">
      <c r="A10968" t="s">
        <v>241</v>
      </c>
      <c r="B10968" s="1">
        <v>45657</v>
      </c>
      <c r="C10968" t="s">
        <v>1180</v>
      </c>
      <c r="D10968" t="s">
        <v>1181</v>
      </c>
      <c r="E10968" s="4">
        <v>-18272.509999999998</v>
      </c>
      <c r="F10968" t="s">
        <v>567</v>
      </c>
      <c r="G10968" t="s">
        <v>471</v>
      </c>
      <c r="H10968" t="s">
        <v>316</v>
      </c>
      <c r="I10968" t="s">
        <v>275</v>
      </c>
      <c r="J10968" t="s">
        <v>274</v>
      </c>
      <c r="L10968" t="s">
        <v>398</v>
      </c>
      <c r="M10968" t="s">
        <v>399</v>
      </c>
      <c r="N10968" t="s">
        <v>489</v>
      </c>
    </row>
    <row r="10969" spans="1:14" hidden="1" x14ac:dyDescent="0.25">
      <c r="A10969" t="s">
        <v>241</v>
      </c>
      <c r="B10969" s="1">
        <v>45657</v>
      </c>
      <c r="C10969" t="s">
        <v>1101</v>
      </c>
      <c r="D10969" t="s">
        <v>1102</v>
      </c>
      <c r="E10969" s="4">
        <v>-133314.91999999995</v>
      </c>
      <c r="F10969" t="s">
        <v>567</v>
      </c>
      <c r="G10969" t="s">
        <v>471</v>
      </c>
      <c r="H10969" t="s">
        <v>316</v>
      </c>
      <c r="I10969" t="s">
        <v>275</v>
      </c>
      <c r="J10969" t="s">
        <v>274</v>
      </c>
      <c r="L10969" t="s">
        <v>398</v>
      </c>
      <c r="M10969" t="s">
        <v>399</v>
      </c>
      <c r="N10969" t="s">
        <v>477</v>
      </c>
    </row>
    <row r="10970" spans="1:14" x14ac:dyDescent="0.25">
      <c r="A10970" t="s">
        <v>241</v>
      </c>
      <c r="B10970" s="1">
        <v>45688</v>
      </c>
      <c r="C10970" t="s">
        <v>1182</v>
      </c>
      <c r="D10970" t="s">
        <v>1183</v>
      </c>
      <c r="E10970" s="4">
        <v>249.99999999998727</v>
      </c>
      <c r="F10970" t="s">
        <v>567</v>
      </c>
      <c r="G10970" t="s">
        <v>511</v>
      </c>
      <c r="H10970" t="s">
        <v>347</v>
      </c>
      <c r="I10970" t="s">
        <v>350</v>
      </c>
      <c r="J10970" t="s">
        <v>848</v>
      </c>
      <c r="L10970" t="s">
        <v>55</v>
      </c>
      <c r="M10970" t="s">
        <v>414</v>
      </c>
      <c r="N10970" t="s">
        <v>573</v>
      </c>
    </row>
    <row r="10971" spans="1:14" x14ac:dyDescent="0.25">
      <c r="A10971" t="s">
        <v>241</v>
      </c>
      <c r="B10971" s="1">
        <v>45688</v>
      </c>
      <c r="C10971" t="s">
        <v>570</v>
      </c>
      <c r="D10971" t="s">
        <v>571</v>
      </c>
      <c r="E10971" s="4">
        <v>10000</v>
      </c>
      <c r="F10971" t="s">
        <v>567</v>
      </c>
      <c r="G10971" t="s">
        <v>511</v>
      </c>
      <c r="H10971" t="s">
        <v>514</v>
      </c>
      <c r="I10971" t="s">
        <v>417</v>
      </c>
      <c r="J10971" t="s">
        <v>572</v>
      </c>
      <c r="L10971" t="s">
        <v>514</v>
      </c>
      <c r="M10971" t="s">
        <v>417</v>
      </c>
      <c r="N10971" t="s">
        <v>573</v>
      </c>
    </row>
    <row r="10972" spans="1:14" x14ac:dyDescent="0.25">
      <c r="A10972" t="s">
        <v>241</v>
      </c>
      <c r="B10972" s="1">
        <v>45688</v>
      </c>
      <c r="C10972" t="s">
        <v>576</v>
      </c>
      <c r="D10972" t="s">
        <v>577</v>
      </c>
      <c r="E10972" s="4">
        <v>38543</v>
      </c>
      <c r="F10972" t="s">
        <v>567</v>
      </c>
      <c r="G10972" t="s">
        <v>511</v>
      </c>
      <c r="H10972" t="s">
        <v>514</v>
      </c>
      <c r="I10972" t="s">
        <v>417</v>
      </c>
      <c r="J10972" t="s">
        <v>572</v>
      </c>
      <c r="L10972" t="s">
        <v>514</v>
      </c>
      <c r="M10972" t="s">
        <v>417</v>
      </c>
      <c r="N10972" t="s">
        <v>573</v>
      </c>
    </row>
    <row r="10973" spans="1:14" x14ac:dyDescent="0.25">
      <c r="A10973" t="s">
        <v>241</v>
      </c>
      <c r="B10973" s="1">
        <v>45688</v>
      </c>
      <c r="C10973" t="s">
        <v>580</v>
      </c>
      <c r="D10973" t="s">
        <v>581</v>
      </c>
      <c r="E10973" s="4">
        <v>103027.1</v>
      </c>
      <c r="F10973" t="s">
        <v>567</v>
      </c>
      <c r="G10973" t="s">
        <v>511</v>
      </c>
      <c r="H10973" t="s">
        <v>514</v>
      </c>
      <c r="I10973" t="s">
        <v>417</v>
      </c>
      <c r="J10973" t="s">
        <v>572</v>
      </c>
      <c r="L10973" t="s">
        <v>514</v>
      </c>
      <c r="M10973" t="s">
        <v>417</v>
      </c>
      <c r="N10973" t="s">
        <v>573</v>
      </c>
    </row>
    <row r="10974" spans="1:14" x14ac:dyDescent="0.25">
      <c r="A10974" t="s">
        <v>241</v>
      </c>
      <c r="B10974" s="1">
        <v>45688</v>
      </c>
      <c r="C10974" t="s">
        <v>588</v>
      </c>
      <c r="D10974" t="s">
        <v>589</v>
      </c>
      <c r="E10974" s="4">
        <v>59322.69</v>
      </c>
      <c r="F10974" t="s">
        <v>567</v>
      </c>
      <c r="G10974" t="s">
        <v>511</v>
      </c>
      <c r="H10974" t="s">
        <v>514</v>
      </c>
      <c r="I10974" t="s">
        <v>417</v>
      </c>
      <c r="J10974" t="s">
        <v>572</v>
      </c>
      <c r="L10974" t="s">
        <v>514</v>
      </c>
      <c r="M10974" t="s">
        <v>417</v>
      </c>
      <c r="N10974" t="s">
        <v>573</v>
      </c>
    </row>
    <row r="10975" spans="1:14" x14ac:dyDescent="0.25">
      <c r="A10975" t="s">
        <v>241</v>
      </c>
      <c r="B10975" s="1">
        <v>45688</v>
      </c>
      <c r="C10975" t="s">
        <v>592</v>
      </c>
      <c r="D10975" t="s">
        <v>593</v>
      </c>
      <c r="E10975" s="4">
        <v>87545.25</v>
      </c>
      <c r="F10975" t="s">
        <v>567</v>
      </c>
      <c r="G10975" t="s">
        <v>511</v>
      </c>
      <c r="H10975" t="s">
        <v>518</v>
      </c>
      <c r="I10975" t="s">
        <v>419</v>
      </c>
      <c r="J10975" t="s">
        <v>594</v>
      </c>
      <c r="L10975" t="s">
        <v>518</v>
      </c>
      <c r="M10975" t="s">
        <v>419</v>
      </c>
      <c r="N10975" t="s">
        <v>573</v>
      </c>
    </row>
    <row r="10976" spans="1:14" x14ac:dyDescent="0.25">
      <c r="A10976" t="s">
        <v>241</v>
      </c>
      <c r="B10976" s="1">
        <v>45688</v>
      </c>
      <c r="C10976" t="s">
        <v>597</v>
      </c>
      <c r="D10976" t="s">
        <v>598</v>
      </c>
      <c r="E10976" s="4">
        <v>693957.03</v>
      </c>
      <c r="F10976" t="s">
        <v>567</v>
      </c>
      <c r="G10976" t="s">
        <v>511</v>
      </c>
      <c r="H10976" t="s">
        <v>518</v>
      </c>
      <c r="I10976" t="s">
        <v>419</v>
      </c>
      <c r="J10976" t="s">
        <v>594</v>
      </c>
      <c r="L10976" t="s">
        <v>518</v>
      </c>
      <c r="M10976" t="s">
        <v>419</v>
      </c>
      <c r="N10976" t="s">
        <v>573</v>
      </c>
    </row>
    <row r="10977" spans="1:14" x14ac:dyDescent="0.25">
      <c r="A10977" t="s">
        <v>241</v>
      </c>
      <c r="B10977" s="1">
        <v>45688</v>
      </c>
      <c r="C10977" t="s">
        <v>601</v>
      </c>
      <c r="D10977" t="s">
        <v>602</v>
      </c>
      <c r="E10977" s="4">
        <v>136992.31</v>
      </c>
      <c r="F10977" t="s">
        <v>567</v>
      </c>
      <c r="G10977" t="s">
        <v>511</v>
      </c>
      <c r="H10977" t="s">
        <v>518</v>
      </c>
      <c r="I10977" t="s">
        <v>419</v>
      </c>
      <c r="J10977" t="s">
        <v>594</v>
      </c>
      <c r="L10977" t="s">
        <v>518</v>
      </c>
      <c r="M10977" t="s">
        <v>419</v>
      </c>
      <c r="N10977" t="s">
        <v>573</v>
      </c>
    </row>
    <row r="10978" spans="1:14" x14ac:dyDescent="0.25">
      <c r="A10978" t="s">
        <v>241</v>
      </c>
      <c r="B10978" s="1">
        <v>45688</v>
      </c>
      <c r="C10978" t="s">
        <v>605</v>
      </c>
      <c r="D10978" t="s">
        <v>606</v>
      </c>
      <c r="E10978" s="4">
        <v>229033.74</v>
      </c>
      <c r="F10978" t="s">
        <v>567</v>
      </c>
      <c r="G10978" t="s">
        <v>511</v>
      </c>
      <c r="H10978" t="s">
        <v>518</v>
      </c>
      <c r="I10978" t="s">
        <v>419</v>
      </c>
      <c r="J10978" t="s">
        <v>594</v>
      </c>
      <c r="L10978" t="s">
        <v>518</v>
      </c>
      <c r="M10978" t="s">
        <v>419</v>
      </c>
      <c r="N10978" t="s">
        <v>573</v>
      </c>
    </row>
    <row r="10979" spans="1:14" x14ac:dyDescent="0.25">
      <c r="A10979" t="s">
        <v>241</v>
      </c>
      <c r="B10979" s="1">
        <v>45688</v>
      </c>
      <c r="C10979" t="s">
        <v>1334</v>
      </c>
      <c r="D10979" t="s">
        <v>1335</v>
      </c>
      <c r="E10979" s="4">
        <v>140736</v>
      </c>
      <c r="F10979" t="s">
        <v>567</v>
      </c>
      <c r="G10979" t="s">
        <v>511</v>
      </c>
      <c r="H10979" t="s">
        <v>518</v>
      </c>
      <c r="I10979" t="s">
        <v>419</v>
      </c>
      <c r="J10979" t="s">
        <v>594</v>
      </c>
      <c r="L10979" t="s">
        <v>518</v>
      </c>
      <c r="M10979" t="s">
        <v>419</v>
      </c>
      <c r="N10979" t="s">
        <v>573</v>
      </c>
    </row>
    <row r="10980" spans="1:14" x14ac:dyDescent="0.25">
      <c r="A10980" t="s">
        <v>241</v>
      </c>
      <c r="B10980" s="1">
        <v>45688</v>
      </c>
      <c r="C10980" t="s">
        <v>611</v>
      </c>
      <c r="D10980" t="s">
        <v>612</v>
      </c>
      <c r="E10980" s="4">
        <v>323526.49000000005</v>
      </c>
      <c r="F10980" t="s">
        <v>567</v>
      </c>
      <c r="G10980" t="s">
        <v>511</v>
      </c>
      <c r="H10980" t="s">
        <v>518</v>
      </c>
      <c r="I10980" t="s">
        <v>419</v>
      </c>
      <c r="J10980" t="s">
        <v>594</v>
      </c>
      <c r="L10980" t="s">
        <v>518</v>
      </c>
      <c r="M10980" t="s">
        <v>419</v>
      </c>
      <c r="N10980" t="s">
        <v>573</v>
      </c>
    </row>
    <row r="10981" spans="1:14" x14ac:dyDescent="0.25">
      <c r="A10981" t="s">
        <v>241</v>
      </c>
      <c r="B10981" s="1">
        <v>45688</v>
      </c>
      <c r="C10981" t="s">
        <v>1391</v>
      </c>
      <c r="D10981" t="s">
        <v>1392</v>
      </c>
      <c r="E10981" s="4">
        <v>1508.2</v>
      </c>
      <c r="F10981" t="s">
        <v>567</v>
      </c>
      <c r="G10981" t="s">
        <v>511</v>
      </c>
      <c r="H10981" t="s">
        <v>518</v>
      </c>
      <c r="I10981" t="s">
        <v>419</v>
      </c>
      <c r="J10981" t="s">
        <v>594</v>
      </c>
      <c r="L10981" t="s">
        <v>518</v>
      </c>
      <c r="M10981" t="s">
        <v>419</v>
      </c>
      <c r="N10981" t="s">
        <v>573</v>
      </c>
    </row>
    <row r="10982" spans="1:14" x14ac:dyDescent="0.25">
      <c r="A10982" t="s">
        <v>241</v>
      </c>
      <c r="B10982" s="1">
        <v>45688</v>
      </c>
      <c r="C10982" t="s">
        <v>617</v>
      </c>
      <c r="D10982" t="s">
        <v>618</v>
      </c>
      <c r="E10982" s="4">
        <v>100149.20999999999</v>
      </c>
      <c r="F10982" t="s">
        <v>567</v>
      </c>
      <c r="G10982" t="s">
        <v>511</v>
      </c>
      <c r="H10982" t="s">
        <v>518</v>
      </c>
      <c r="I10982" t="s">
        <v>419</v>
      </c>
      <c r="J10982" t="s">
        <v>594</v>
      </c>
      <c r="L10982" t="s">
        <v>518</v>
      </c>
      <c r="M10982" t="s">
        <v>419</v>
      </c>
      <c r="N10982" t="s">
        <v>573</v>
      </c>
    </row>
    <row r="10983" spans="1:14" x14ac:dyDescent="0.25">
      <c r="A10983" t="s">
        <v>241</v>
      </c>
      <c r="B10983" s="1">
        <v>45688</v>
      </c>
      <c r="C10983" t="s">
        <v>621</v>
      </c>
      <c r="D10983" t="s">
        <v>622</v>
      </c>
      <c r="E10983" s="4">
        <v>16409.09</v>
      </c>
      <c r="F10983" t="s">
        <v>567</v>
      </c>
      <c r="G10983" t="s">
        <v>511</v>
      </c>
      <c r="H10983" t="s">
        <v>518</v>
      </c>
      <c r="I10983" t="s">
        <v>419</v>
      </c>
      <c r="J10983" t="s">
        <v>594</v>
      </c>
      <c r="L10983" t="s">
        <v>518</v>
      </c>
      <c r="M10983" t="s">
        <v>419</v>
      </c>
      <c r="N10983" t="s">
        <v>573</v>
      </c>
    </row>
    <row r="10984" spans="1:14" x14ac:dyDescent="0.25">
      <c r="A10984" t="s">
        <v>241</v>
      </c>
      <c r="B10984" s="1">
        <v>45688</v>
      </c>
      <c r="C10984" t="s">
        <v>625</v>
      </c>
      <c r="D10984" t="s">
        <v>626</v>
      </c>
      <c r="E10984" s="4">
        <v>15085.040000000023</v>
      </c>
      <c r="F10984" t="s">
        <v>567</v>
      </c>
      <c r="G10984" t="s">
        <v>511</v>
      </c>
      <c r="H10984" t="s">
        <v>518</v>
      </c>
      <c r="I10984" t="s">
        <v>419</v>
      </c>
      <c r="J10984" t="s">
        <v>594</v>
      </c>
      <c r="L10984" t="s">
        <v>518</v>
      </c>
      <c r="M10984" t="s">
        <v>419</v>
      </c>
      <c r="N10984" t="s">
        <v>573</v>
      </c>
    </row>
    <row r="10985" spans="1:14" x14ac:dyDescent="0.25">
      <c r="A10985" t="s">
        <v>241</v>
      </c>
      <c r="B10985" s="1">
        <v>45688</v>
      </c>
      <c r="C10985" t="s">
        <v>48</v>
      </c>
      <c r="D10985" t="s">
        <v>49</v>
      </c>
      <c r="E10985" s="4">
        <v>340</v>
      </c>
      <c r="F10985" t="s">
        <v>567</v>
      </c>
      <c r="G10985" t="s">
        <v>511</v>
      </c>
      <c r="H10985" t="s">
        <v>336</v>
      </c>
      <c r="I10985" t="s">
        <v>337</v>
      </c>
      <c r="J10985" t="s">
        <v>639</v>
      </c>
      <c r="L10985" t="s">
        <v>336</v>
      </c>
      <c r="M10985" t="s">
        <v>337</v>
      </c>
      <c r="N10985" t="s">
        <v>573</v>
      </c>
    </row>
    <row r="10986" spans="1:14" x14ac:dyDescent="0.25">
      <c r="A10986" t="s">
        <v>241</v>
      </c>
      <c r="B10986" s="1">
        <v>45688</v>
      </c>
      <c r="C10986" t="s">
        <v>53</v>
      </c>
      <c r="D10986" t="s">
        <v>54</v>
      </c>
      <c r="E10986" s="4">
        <v>2500</v>
      </c>
      <c r="F10986" t="s">
        <v>567</v>
      </c>
      <c r="G10986" t="s">
        <v>511</v>
      </c>
      <c r="H10986" t="s">
        <v>336</v>
      </c>
      <c r="I10986" t="s">
        <v>337</v>
      </c>
      <c r="J10986" t="s">
        <v>639</v>
      </c>
      <c r="L10986" t="s">
        <v>336</v>
      </c>
      <c r="M10986" t="s">
        <v>337</v>
      </c>
      <c r="N10986" t="s">
        <v>573</v>
      </c>
    </row>
    <row r="10987" spans="1:14" x14ac:dyDescent="0.25">
      <c r="A10987" t="s">
        <v>241</v>
      </c>
      <c r="B10987" s="1">
        <v>45688</v>
      </c>
      <c r="C10987" t="s">
        <v>57</v>
      </c>
      <c r="D10987" t="s">
        <v>58</v>
      </c>
      <c r="E10987" s="4">
        <v>250</v>
      </c>
      <c r="F10987" t="s">
        <v>567</v>
      </c>
      <c r="G10987" t="s">
        <v>511</v>
      </c>
      <c r="H10987" t="s">
        <v>336</v>
      </c>
      <c r="I10987" t="s">
        <v>337</v>
      </c>
      <c r="J10987" t="s">
        <v>639</v>
      </c>
      <c r="L10987" t="s">
        <v>336</v>
      </c>
      <c r="M10987" t="s">
        <v>337</v>
      </c>
      <c r="N10987" t="s">
        <v>573</v>
      </c>
    </row>
    <row r="10988" spans="1:14" x14ac:dyDescent="0.25">
      <c r="A10988" t="s">
        <v>241</v>
      </c>
      <c r="B10988" s="1">
        <v>45688</v>
      </c>
      <c r="C10988" t="s">
        <v>61</v>
      </c>
      <c r="D10988" t="s">
        <v>62</v>
      </c>
      <c r="E10988" s="4">
        <v>997500</v>
      </c>
      <c r="F10988" t="s">
        <v>567</v>
      </c>
      <c r="G10988" t="s">
        <v>511</v>
      </c>
      <c r="H10988" t="s">
        <v>336</v>
      </c>
      <c r="I10988" t="s">
        <v>337</v>
      </c>
      <c r="J10988" t="s">
        <v>639</v>
      </c>
      <c r="L10988" t="s">
        <v>336</v>
      </c>
      <c r="M10988" t="s">
        <v>337</v>
      </c>
      <c r="N10988" t="s">
        <v>573</v>
      </c>
    </row>
    <row r="10989" spans="1:14" x14ac:dyDescent="0.25">
      <c r="A10989" t="s">
        <v>241</v>
      </c>
      <c r="B10989" s="1">
        <v>45688</v>
      </c>
      <c r="C10989" t="s">
        <v>64</v>
      </c>
      <c r="D10989" t="s">
        <v>65</v>
      </c>
      <c r="E10989" s="4">
        <v>57523.069999999992</v>
      </c>
      <c r="F10989" t="s">
        <v>567</v>
      </c>
      <c r="G10989" t="s">
        <v>511</v>
      </c>
      <c r="H10989" t="s">
        <v>336</v>
      </c>
      <c r="I10989" t="s">
        <v>337</v>
      </c>
      <c r="J10989" t="s">
        <v>639</v>
      </c>
      <c r="L10989" t="s">
        <v>336</v>
      </c>
      <c r="M10989" t="s">
        <v>337</v>
      </c>
      <c r="N10989" t="s">
        <v>573</v>
      </c>
    </row>
    <row r="10990" spans="1:14" x14ac:dyDescent="0.25">
      <c r="A10990" t="s">
        <v>241</v>
      </c>
      <c r="B10990" s="1">
        <v>45688</v>
      </c>
      <c r="C10990" t="s">
        <v>66</v>
      </c>
      <c r="D10990" t="s">
        <v>67</v>
      </c>
      <c r="E10990" s="4">
        <v>82116.000000000015</v>
      </c>
      <c r="F10990" t="s">
        <v>567</v>
      </c>
      <c r="G10990" t="s">
        <v>511</v>
      </c>
      <c r="H10990" t="s">
        <v>336</v>
      </c>
      <c r="I10990" t="s">
        <v>337</v>
      </c>
      <c r="J10990" t="s">
        <v>639</v>
      </c>
      <c r="L10990" t="s">
        <v>336</v>
      </c>
      <c r="M10990" t="s">
        <v>337</v>
      </c>
      <c r="N10990" t="s">
        <v>573</v>
      </c>
    </row>
    <row r="10991" spans="1:14" x14ac:dyDescent="0.25">
      <c r="A10991" t="s">
        <v>241</v>
      </c>
      <c r="B10991" s="1">
        <v>45688</v>
      </c>
      <c r="C10991" t="s">
        <v>139</v>
      </c>
      <c r="D10991" t="s">
        <v>654</v>
      </c>
      <c r="E10991" s="4">
        <v>601684.31999999995</v>
      </c>
      <c r="F10991" t="s">
        <v>567</v>
      </c>
      <c r="G10991" t="s">
        <v>511</v>
      </c>
      <c r="H10991" t="s">
        <v>338</v>
      </c>
      <c r="I10991" t="s">
        <v>136</v>
      </c>
      <c r="J10991" t="s">
        <v>655</v>
      </c>
      <c r="L10991" t="s">
        <v>338</v>
      </c>
      <c r="M10991" t="s">
        <v>136</v>
      </c>
      <c r="N10991" t="s">
        <v>573</v>
      </c>
    </row>
    <row r="10992" spans="1:14" x14ac:dyDescent="0.25">
      <c r="A10992" t="s">
        <v>241</v>
      </c>
      <c r="B10992" s="1">
        <v>45688</v>
      </c>
      <c r="C10992" t="s">
        <v>143</v>
      </c>
      <c r="D10992" t="s">
        <v>662</v>
      </c>
      <c r="E10992" s="4">
        <v>275792.65000000002</v>
      </c>
      <c r="F10992" t="s">
        <v>567</v>
      </c>
      <c r="G10992" t="s">
        <v>511</v>
      </c>
      <c r="H10992" t="s">
        <v>338</v>
      </c>
      <c r="I10992" t="s">
        <v>136</v>
      </c>
      <c r="J10992" t="s">
        <v>655</v>
      </c>
      <c r="L10992" t="s">
        <v>338</v>
      </c>
      <c r="M10992" t="s">
        <v>136</v>
      </c>
      <c r="N10992" t="s">
        <v>573</v>
      </c>
    </row>
    <row r="10993" spans="1:14" x14ac:dyDescent="0.25">
      <c r="A10993" t="s">
        <v>241</v>
      </c>
      <c r="B10993" s="1">
        <v>45688</v>
      </c>
      <c r="C10993" t="s">
        <v>665</v>
      </c>
      <c r="D10993" t="s">
        <v>666</v>
      </c>
      <c r="E10993" s="4">
        <v>1860659.7599999933</v>
      </c>
      <c r="F10993" t="s">
        <v>567</v>
      </c>
      <c r="G10993" t="s">
        <v>511</v>
      </c>
      <c r="H10993" t="s">
        <v>340</v>
      </c>
      <c r="I10993" t="s">
        <v>341</v>
      </c>
      <c r="J10993" t="s">
        <v>667</v>
      </c>
      <c r="L10993" t="s">
        <v>340</v>
      </c>
      <c r="M10993" t="s">
        <v>341</v>
      </c>
      <c r="N10993" t="s">
        <v>573</v>
      </c>
    </row>
    <row r="10994" spans="1:14" x14ac:dyDescent="0.25">
      <c r="A10994" t="s">
        <v>241</v>
      </c>
      <c r="B10994" s="1">
        <v>45688</v>
      </c>
      <c r="C10994" t="s">
        <v>670</v>
      </c>
      <c r="D10994" t="s">
        <v>671</v>
      </c>
      <c r="E10994" s="4">
        <v>279534.26</v>
      </c>
      <c r="F10994" t="s">
        <v>567</v>
      </c>
      <c r="G10994" t="s">
        <v>511</v>
      </c>
      <c r="H10994" t="s">
        <v>340</v>
      </c>
      <c r="I10994" t="s">
        <v>341</v>
      </c>
      <c r="J10994" t="s">
        <v>667</v>
      </c>
      <c r="L10994" t="s">
        <v>340</v>
      </c>
      <c r="M10994" t="s">
        <v>341</v>
      </c>
      <c r="N10994" t="s">
        <v>573</v>
      </c>
    </row>
    <row r="10995" spans="1:14" x14ac:dyDescent="0.25">
      <c r="A10995" t="s">
        <v>241</v>
      </c>
      <c r="B10995" s="1">
        <v>45688</v>
      </c>
      <c r="C10995" t="s">
        <v>674</v>
      </c>
      <c r="D10995" t="s">
        <v>675</v>
      </c>
      <c r="E10995" s="4">
        <v>179174.81999999992</v>
      </c>
      <c r="F10995" t="s">
        <v>567</v>
      </c>
      <c r="G10995" t="s">
        <v>511</v>
      </c>
      <c r="H10995" t="s">
        <v>340</v>
      </c>
      <c r="I10995" t="s">
        <v>341</v>
      </c>
      <c r="J10995" t="s">
        <v>667</v>
      </c>
      <c r="L10995" t="s">
        <v>340</v>
      </c>
      <c r="M10995" t="s">
        <v>341</v>
      </c>
      <c r="N10995" t="s">
        <v>573</v>
      </c>
    </row>
    <row r="10996" spans="1:14" x14ac:dyDescent="0.25">
      <c r="A10996" t="s">
        <v>241</v>
      </c>
      <c r="B10996" s="1">
        <v>45688</v>
      </c>
      <c r="C10996" t="s">
        <v>687</v>
      </c>
      <c r="D10996" t="s">
        <v>688</v>
      </c>
      <c r="E10996" s="4">
        <v>975.82999999999993</v>
      </c>
      <c r="F10996" t="s">
        <v>567</v>
      </c>
      <c r="G10996" t="s">
        <v>511</v>
      </c>
      <c r="H10996" t="s">
        <v>355</v>
      </c>
      <c r="I10996" t="s">
        <v>356</v>
      </c>
      <c r="J10996" t="s">
        <v>689</v>
      </c>
      <c r="L10996" t="s">
        <v>355</v>
      </c>
      <c r="M10996" t="s">
        <v>427</v>
      </c>
      <c r="N10996" t="s">
        <v>573</v>
      </c>
    </row>
    <row r="10997" spans="1:14" x14ac:dyDescent="0.25">
      <c r="A10997" t="s">
        <v>241</v>
      </c>
      <c r="B10997" s="1">
        <v>45688</v>
      </c>
      <c r="C10997" t="s">
        <v>1184</v>
      </c>
      <c r="D10997" t="s">
        <v>1185</v>
      </c>
      <c r="E10997" s="4">
        <v>128080.93999999999</v>
      </c>
      <c r="F10997" t="s">
        <v>567</v>
      </c>
      <c r="G10997" t="s">
        <v>511</v>
      </c>
      <c r="H10997" t="s">
        <v>355</v>
      </c>
      <c r="I10997" t="s">
        <v>356</v>
      </c>
      <c r="J10997" t="s">
        <v>689</v>
      </c>
      <c r="L10997" t="s">
        <v>355</v>
      </c>
      <c r="M10997" t="s">
        <v>427</v>
      </c>
      <c r="N10997" t="s">
        <v>573</v>
      </c>
    </row>
    <row r="10998" spans="1:14" x14ac:dyDescent="0.25">
      <c r="A10998" t="s">
        <v>241</v>
      </c>
      <c r="B10998" s="1">
        <v>45688</v>
      </c>
      <c r="C10998" t="s">
        <v>1346</v>
      </c>
      <c r="D10998" t="s">
        <v>1347</v>
      </c>
      <c r="E10998" s="4">
        <v>228.22000000000116</v>
      </c>
      <c r="F10998" t="s">
        <v>567</v>
      </c>
      <c r="G10998" t="s">
        <v>511</v>
      </c>
      <c r="H10998" t="s">
        <v>345</v>
      </c>
      <c r="I10998" t="s">
        <v>346</v>
      </c>
      <c r="J10998" t="s">
        <v>684</v>
      </c>
      <c r="L10998" t="s">
        <v>345</v>
      </c>
      <c r="M10998" t="s">
        <v>346</v>
      </c>
      <c r="N10998" t="s">
        <v>573</v>
      </c>
    </row>
    <row r="10999" spans="1:14" x14ac:dyDescent="0.25">
      <c r="A10999" t="s">
        <v>241</v>
      </c>
      <c r="B10999" s="1">
        <v>45688</v>
      </c>
      <c r="C10999" t="s">
        <v>1360</v>
      </c>
      <c r="D10999" t="s">
        <v>1361</v>
      </c>
      <c r="E10999" s="4">
        <v>738.9099999999994</v>
      </c>
      <c r="F10999" t="s">
        <v>567</v>
      </c>
      <c r="G10999" t="s">
        <v>511</v>
      </c>
      <c r="H10999" t="s">
        <v>355</v>
      </c>
      <c r="I10999" t="s">
        <v>356</v>
      </c>
      <c r="J10999" t="s">
        <v>689</v>
      </c>
      <c r="L10999" t="s">
        <v>355</v>
      </c>
      <c r="M10999" t="s">
        <v>427</v>
      </c>
      <c r="N10999" t="s">
        <v>573</v>
      </c>
    </row>
    <row r="11000" spans="1:14" x14ac:dyDescent="0.25">
      <c r="A11000" t="s">
        <v>241</v>
      </c>
      <c r="B11000" s="1">
        <v>45688</v>
      </c>
      <c r="C11000" t="s">
        <v>723</v>
      </c>
      <c r="D11000" t="s">
        <v>724</v>
      </c>
      <c r="E11000" s="4">
        <v>21841.970000000016</v>
      </c>
      <c r="F11000" t="s">
        <v>567</v>
      </c>
      <c r="G11000" t="s">
        <v>511</v>
      </c>
      <c r="H11000" t="s">
        <v>345</v>
      </c>
      <c r="I11000" t="s">
        <v>346</v>
      </c>
      <c r="J11000" t="s">
        <v>725</v>
      </c>
      <c r="L11000" t="s">
        <v>342</v>
      </c>
      <c r="M11000" t="s">
        <v>346</v>
      </c>
      <c r="N11000" t="s">
        <v>573</v>
      </c>
    </row>
    <row r="11001" spans="1:14" x14ac:dyDescent="0.25">
      <c r="A11001" t="s">
        <v>241</v>
      </c>
      <c r="B11001" s="1">
        <v>45688</v>
      </c>
      <c r="C11001" t="s">
        <v>736</v>
      </c>
      <c r="D11001" t="s">
        <v>737</v>
      </c>
      <c r="E11001" s="4">
        <v>173157.30000000002</v>
      </c>
      <c r="F11001" t="s">
        <v>567</v>
      </c>
      <c r="G11001" t="s">
        <v>511</v>
      </c>
      <c r="H11001" t="s">
        <v>345</v>
      </c>
      <c r="I11001" t="s">
        <v>346</v>
      </c>
      <c r="J11001" t="s">
        <v>684</v>
      </c>
      <c r="L11001" t="s">
        <v>345</v>
      </c>
      <c r="M11001" t="s">
        <v>346</v>
      </c>
      <c r="N11001" t="s">
        <v>573</v>
      </c>
    </row>
    <row r="11002" spans="1:14" x14ac:dyDescent="0.25">
      <c r="A11002" t="s">
        <v>241</v>
      </c>
      <c r="B11002" s="1">
        <v>45688</v>
      </c>
      <c r="C11002" t="s">
        <v>740</v>
      </c>
      <c r="D11002" t="s">
        <v>741</v>
      </c>
      <c r="E11002" s="4">
        <v>6125.8700000000445</v>
      </c>
      <c r="F11002" t="s">
        <v>567</v>
      </c>
      <c r="G11002" t="s">
        <v>511</v>
      </c>
      <c r="H11002" t="s">
        <v>345</v>
      </c>
      <c r="I11002" t="s">
        <v>346</v>
      </c>
      <c r="J11002" t="s">
        <v>684</v>
      </c>
      <c r="L11002" t="s">
        <v>345</v>
      </c>
      <c r="M11002" t="s">
        <v>346</v>
      </c>
      <c r="N11002" t="s">
        <v>573</v>
      </c>
    </row>
    <row r="11003" spans="1:14" x14ac:dyDescent="0.25">
      <c r="A11003" t="s">
        <v>241</v>
      </c>
      <c r="B11003" s="1">
        <v>45688</v>
      </c>
      <c r="C11003" t="s">
        <v>744</v>
      </c>
      <c r="D11003" t="s">
        <v>745</v>
      </c>
      <c r="E11003" s="4">
        <v>-97.369999999949556</v>
      </c>
      <c r="F11003" t="s">
        <v>567</v>
      </c>
      <c r="G11003" t="s">
        <v>511</v>
      </c>
      <c r="H11003" t="s">
        <v>348</v>
      </c>
      <c r="I11003" t="s">
        <v>349</v>
      </c>
      <c r="J11003" t="s">
        <v>746</v>
      </c>
      <c r="L11003" t="s">
        <v>348</v>
      </c>
      <c r="M11003" t="s">
        <v>346</v>
      </c>
      <c r="N11003" t="s">
        <v>573</v>
      </c>
    </row>
    <row r="11004" spans="1:14" x14ac:dyDescent="0.25">
      <c r="A11004" t="s">
        <v>241</v>
      </c>
      <c r="B11004" s="1">
        <v>45688</v>
      </c>
      <c r="C11004" t="s">
        <v>753</v>
      </c>
      <c r="D11004" t="s">
        <v>754</v>
      </c>
      <c r="E11004" s="4">
        <v>47142.770000000004</v>
      </c>
      <c r="F11004" t="s">
        <v>567</v>
      </c>
      <c r="G11004" t="s">
        <v>511</v>
      </c>
      <c r="H11004" t="s">
        <v>345</v>
      </c>
      <c r="I11004" t="s">
        <v>346</v>
      </c>
      <c r="J11004" t="s">
        <v>684</v>
      </c>
      <c r="L11004" t="s">
        <v>345</v>
      </c>
      <c r="M11004" t="s">
        <v>346</v>
      </c>
      <c r="N11004" t="s">
        <v>573</v>
      </c>
    </row>
    <row r="11005" spans="1:14" x14ac:dyDescent="0.25">
      <c r="A11005" t="s">
        <v>241</v>
      </c>
      <c r="B11005" s="1">
        <v>45688</v>
      </c>
      <c r="C11005" t="s">
        <v>761</v>
      </c>
      <c r="D11005" t="s">
        <v>762</v>
      </c>
      <c r="E11005" s="4">
        <v>3182.4</v>
      </c>
      <c r="F11005" t="s">
        <v>567</v>
      </c>
      <c r="G11005" t="s">
        <v>511</v>
      </c>
      <c r="H11005" t="s">
        <v>345</v>
      </c>
      <c r="I11005" t="s">
        <v>346</v>
      </c>
      <c r="J11005" t="s">
        <v>684</v>
      </c>
      <c r="L11005" t="s">
        <v>345</v>
      </c>
      <c r="M11005" t="s">
        <v>346</v>
      </c>
      <c r="N11005" t="s">
        <v>573</v>
      </c>
    </row>
    <row r="11006" spans="1:14" x14ac:dyDescent="0.25">
      <c r="A11006" t="s">
        <v>241</v>
      </c>
      <c r="B11006" s="1">
        <v>45688</v>
      </c>
      <c r="C11006" t="s">
        <v>771</v>
      </c>
      <c r="D11006" t="s">
        <v>772</v>
      </c>
      <c r="E11006" s="4">
        <v>-2693.42</v>
      </c>
      <c r="F11006" t="s">
        <v>567</v>
      </c>
      <c r="G11006" t="s">
        <v>511</v>
      </c>
      <c r="H11006" t="s">
        <v>340</v>
      </c>
      <c r="I11006" t="s">
        <v>341</v>
      </c>
      <c r="J11006" t="s">
        <v>667</v>
      </c>
      <c r="L11006" t="s">
        <v>340</v>
      </c>
      <c r="M11006" t="s">
        <v>341</v>
      </c>
      <c r="N11006" t="s">
        <v>573</v>
      </c>
    </row>
    <row r="11007" spans="1:14" x14ac:dyDescent="0.25">
      <c r="A11007" t="s">
        <v>241</v>
      </c>
      <c r="B11007" s="1">
        <v>45688</v>
      </c>
      <c r="C11007" t="s">
        <v>68</v>
      </c>
      <c r="D11007" t="s">
        <v>69</v>
      </c>
      <c r="E11007" s="4">
        <v>3184.860000000001</v>
      </c>
      <c r="F11007" t="s">
        <v>567</v>
      </c>
      <c r="G11007" t="s">
        <v>511</v>
      </c>
      <c r="H11007" t="s">
        <v>324</v>
      </c>
      <c r="I11007" t="s">
        <v>323</v>
      </c>
      <c r="J11007" t="s">
        <v>787</v>
      </c>
      <c r="L11007" t="s">
        <v>324</v>
      </c>
      <c r="M11007" t="s">
        <v>323</v>
      </c>
      <c r="N11007" t="s">
        <v>573</v>
      </c>
    </row>
    <row r="11008" spans="1:14" x14ac:dyDescent="0.25">
      <c r="A11008" t="s">
        <v>241</v>
      </c>
      <c r="B11008" s="1">
        <v>45688</v>
      </c>
      <c r="C11008" t="s">
        <v>70</v>
      </c>
      <c r="D11008" t="s">
        <v>71</v>
      </c>
      <c r="E11008" s="4">
        <v>70653.597999998456</v>
      </c>
      <c r="F11008" t="s">
        <v>567</v>
      </c>
      <c r="G11008" t="s">
        <v>511</v>
      </c>
      <c r="H11008" t="s">
        <v>324</v>
      </c>
      <c r="I11008" t="s">
        <v>323</v>
      </c>
      <c r="J11008" t="s">
        <v>787</v>
      </c>
      <c r="L11008" t="s">
        <v>324</v>
      </c>
      <c r="M11008" t="s">
        <v>323</v>
      </c>
      <c r="N11008" t="s">
        <v>573</v>
      </c>
    </row>
    <row r="11009" spans="1:14" x14ac:dyDescent="0.25">
      <c r="A11009" t="s">
        <v>241</v>
      </c>
      <c r="B11009" s="1">
        <v>45688</v>
      </c>
      <c r="C11009" t="s">
        <v>72</v>
      </c>
      <c r="D11009" t="s">
        <v>73</v>
      </c>
      <c r="E11009" s="4">
        <v>2408.0499999999993</v>
      </c>
      <c r="F11009" t="s">
        <v>567</v>
      </c>
      <c r="G11009" t="s">
        <v>511</v>
      </c>
      <c r="H11009" t="s">
        <v>324</v>
      </c>
      <c r="I11009" t="s">
        <v>323</v>
      </c>
      <c r="J11009" t="s">
        <v>787</v>
      </c>
      <c r="L11009" t="s">
        <v>324</v>
      </c>
      <c r="M11009" t="s">
        <v>323</v>
      </c>
      <c r="N11009" t="s">
        <v>573</v>
      </c>
    </row>
    <row r="11010" spans="1:14" x14ac:dyDescent="0.25">
      <c r="A11010" t="s">
        <v>241</v>
      </c>
      <c r="B11010" s="1">
        <v>45688</v>
      </c>
      <c r="C11010" t="s">
        <v>74</v>
      </c>
      <c r="D11010" t="s">
        <v>75</v>
      </c>
      <c r="E11010" s="4">
        <v>599.77999999999975</v>
      </c>
      <c r="F11010" t="s">
        <v>567</v>
      </c>
      <c r="G11010" t="s">
        <v>511</v>
      </c>
      <c r="H11010" t="s">
        <v>324</v>
      </c>
      <c r="I11010" t="s">
        <v>323</v>
      </c>
      <c r="J11010" t="s">
        <v>787</v>
      </c>
      <c r="L11010" t="s">
        <v>324</v>
      </c>
      <c r="M11010" t="s">
        <v>323</v>
      </c>
      <c r="N11010" t="s">
        <v>573</v>
      </c>
    </row>
    <row r="11011" spans="1:14" x14ac:dyDescent="0.25">
      <c r="A11011" t="s">
        <v>241</v>
      </c>
      <c r="B11011" s="1">
        <v>45688</v>
      </c>
      <c r="C11011" t="s">
        <v>102</v>
      </c>
      <c r="D11011" t="s">
        <v>103</v>
      </c>
      <c r="E11011" s="4">
        <v>313.8</v>
      </c>
      <c r="F11011" t="s">
        <v>567</v>
      </c>
      <c r="G11011" t="s">
        <v>511</v>
      </c>
      <c r="H11011" t="s">
        <v>324</v>
      </c>
      <c r="I11011" t="s">
        <v>323</v>
      </c>
      <c r="J11011" t="s">
        <v>787</v>
      </c>
      <c r="L11011" t="s">
        <v>324</v>
      </c>
      <c r="M11011" t="s">
        <v>323</v>
      </c>
      <c r="N11011" t="s">
        <v>573</v>
      </c>
    </row>
    <row r="11012" spans="1:14" x14ac:dyDescent="0.25">
      <c r="A11012" t="s">
        <v>241</v>
      </c>
      <c r="B11012" s="1">
        <v>45688</v>
      </c>
      <c r="C11012" t="s">
        <v>78</v>
      </c>
      <c r="D11012" t="s">
        <v>79</v>
      </c>
      <c r="E11012" s="4">
        <v>45445.460000006031</v>
      </c>
      <c r="F11012" t="s">
        <v>567</v>
      </c>
      <c r="G11012" t="s">
        <v>511</v>
      </c>
      <c r="H11012" t="s">
        <v>324</v>
      </c>
      <c r="I11012" t="s">
        <v>323</v>
      </c>
      <c r="J11012" t="s">
        <v>787</v>
      </c>
      <c r="L11012" t="s">
        <v>324</v>
      </c>
      <c r="M11012" t="s">
        <v>323</v>
      </c>
      <c r="N11012" t="s">
        <v>573</v>
      </c>
    </row>
    <row r="11013" spans="1:14" x14ac:dyDescent="0.25">
      <c r="A11013" t="s">
        <v>241</v>
      </c>
      <c r="B11013" s="1">
        <v>45688</v>
      </c>
      <c r="C11013" t="s">
        <v>80</v>
      </c>
      <c r="D11013" t="s">
        <v>81</v>
      </c>
      <c r="E11013" s="4">
        <v>246870.24999999997</v>
      </c>
      <c r="F11013" t="s">
        <v>567</v>
      </c>
      <c r="G11013" t="s">
        <v>511</v>
      </c>
      <c r="H11013" t="s">
        <v>324</v>
      </c>
      <c r="I11013" t="s">
        <v>323</v>
      </c>
      <c r="J11013" t="s">
        <v>787</v>
      </c>
      <c r="L11013" t="s">
        <v>324</v>
      </c>
      <c r="M11013" t="s">
        <v>323</v>
      </c>
      <c r="N11013" t="s">
        <v>573</v>
      </c>
    </row>
    <row r="11014" spans="1:14" x14ac:dyDescent="0.25">
      <c r="A11014" t="s">
        <v>241</v>
      </c>
      <c r="B11014" s="1">
        <v>45688</v>
      </c>
      <c r="C11014" t="s">
        <v>84</v>
      </c>
      <c r="D11014" t="s">
        <v>85</v>
      </c>
      <c r="E11014" s="4">
        <v>61653.060000002675</v>
      </c>
      <c r="F11014" t="s">
        <v>567</v>
      </c>
      <c r="G11014" t="s">
        <v>511</v>
      </c>
      <c r="H11014" t="s">
        <v>324</v>
      </c>
      <c r="I11014" t="s">
        <v>323</v>
      </c>
      <c r="J11014" t="s">
        <v>787</v>
      </c>
      <c r="L11014" t="s">
        <v>324</v>
      </c>
      <c r="M11014" t="s">
        <v>323</v>
      </c>
      <c r="N11014" t="s">
        <v>573</v>
      </c>
    </row>
    <row r="11015" spans="1:14" x14ac:dyDescent="0.25">
      <c r="A11015" t="s">
        <v>241</v>
      </c>
      <c r="B11015" s="1">
        <v>45688</v>
      </c>
      <c r="C11015" t="s">
        <v>86</v>
      </c>
      <c r="D11015" t="s">
        <v>87</v>
      </c>
      <c r="E11015" s="4">
        <v>217513.21999999994</v>
      </c>
      <c r="F11015" t="s">
        <v>567</v>
      </c>
      <c r="G11015" t="s">
        <v>511</v>
      </c>
      <c r="H11015" t="s">
        <v>324</v>
      </c>
      <c r="I11015" t="s">
        <v>323</v>
      </c>
      <c r="J11015" t="s">
        <v>787</v>
      </c>
      <c r="L11015" t="s">
        <v>324</v>
      </c>
      <c r="M11015" t="s">
        <v>323</v>
      </c>
      <c r="N11015" t="s">
        <v>573</v>
      </c>
    </row>
    <row r="11016" spans="1:14" x14ac:dyDescent="0.25">
      <c r="A11016" t="s">
        <v>241</v>
      </c>
      <c r="B11016" s="1">
        <v>45688</v>
      </c>
      <c r="C11016" t="s">
        <v>88</v>
      </c>
      <c r="D11016" t="s">
        <v>89</v>
      </c>
      <c r="E11016" s="4">
        <v>21531.690000000297</v>
      </c>
      <c r="F11016" t="s">
        <v>567</v>
      </c>
      <c r="G11016" t="s">
        <v>511</v>
      </c>
      <c r="H11016" t="s">
        <v>324</v>
      </c>
      <c r="I11016" t="s">
        <v>323</v>
      </c>
      <c r="J11016" t="s">
        <v>787</v>
      </c>
      <c r="L11016" t="s">
        <v>324</v>
      </c>
      <c r="M11016" t="s">
        <v>323</v>
      </c>
      <c r="N11016" t="s">
        <v>573</v>
      </c>
    </row>
    <row r="11017" spans="1:14" x14ac:dyDescent="0.25">
      <c r="A11017" t="s">
        <v>241</v>
      </c>
      <c r="B11017" s="1">
        <v>45688</v>
      </c>
      <c r="C11017" t="s">
        <v>90</v>
      </c>
      <c r="D11017" t="s">
        <v>91</v>
      </c>
      <c r="E11017" s="4">
        <v>11702.159999999987</v>
      </c>
      <c r="F11017" t="s">
        <v>567</v>
      </c>
      <c r="G11017" t="s">
        <v>511</v>
      </c>
      <c r="H11017" t="s">
        <v>324</v>
      </c>
      <c r="I11017" t="s">
        <v>323</v>
      </c>
      <c r="J11017" t="s">
        <v>787</v>
      </c>
      <c r="L11017" t="s">
        <v>324</v>
      </c>
      <c r="M11017" t="s">
        <v>323</v>
      </c>
      <c r="N11017" t="s">
        <v>573</v>
      </c>
    </row>
    <row r="11018" spans="1:14" x14ac:dyDescent="0.25">
      <c r="A11018" t="s">
        <v>241</v>
      </c>
      <c r="B11018" s="1">
        <v>45688</v>
      </c>
      <c r="C11018" t="s">
        <v>92</v>
      </c>
      <c r="D11018" t="s">
        <v>1394</v>
      </c>
      <c r="E11018" s="4">
        <v>230234.56899999981</v>
      </c>
      <c r="F11018" t="s">
        <v>567</v>
      </c>
      <c r="G11018" t="s">
        <v>511</v>
      </c>
      <c r="H11018" t="s">
        <v>324</v>
      </c>
      <c r="I11018" t="s">
        <v>323</v>
      </c>
      <c r="J11018" t="s">
        <v>787</v>
      </c>
      <c r="L11018" t="s">
        <v>324</v>
      </c>
      <c r="M11018" t="s">
        <v>323</v>
      </c>
      <c r="N11018" t="s">
        <v>573</v>
      </c>
    </row>
    <row r="11019" spans="1:14" x14ac:dyDescent="0.25">
      <c r="A11019" t="s">
        <v>241</v>
      </c>
      <c r="B11019" s="1">
        <v>45688</v>
      </c>
      <c r="C11019" t="s">
        <v>94</v>
      </c>
      <c r="D11019" t="s">
        <v>95</v>
      </c>
      <c r="E11019" s="4">
        <v>2417.0400000000009</v>
      </c>
      <c r="F11019" t="s">
        <v>567</v>
      </c>
      <c r="G11019" t="s">
        <v>511</v>
      </c>
      <c r="H11019" t="s">
        <v>324</v>
      </c>
      <c r="I11019" t="s">
        <v>323</v>
      </c>
      <c r="J11019" t="s">
        <v>787</v>
      </c>
      <c r="L11019" t="s">
        <v>324</v>
      </c>
      <c r="M11019" t="s">
        <v>323</v>
      </c>
      <c r="N11019" t="s">
        <v>573</v>
      </c>
    </row>
    <row r="11020" spans="1:14" x14ac:dyDescent="0.25">
      <c r="A11020" t="s">
        <v>241</v>
      </c>
      <c r="B11020" s="1">
        <v>45688</v>
      </c>
      <c r="C11020" t="s">
        <v>96</v>
      </c>
      <c r="D11020" t="s">
        <v>97</v>
      </c>
      <c r="E11020" s="4">
        <v>60741.039999999943</v>
      </c>
      <c r="F11020" t="s">
        <v>567</v>
      </c>
      <c r="G11020" t="s">
        <v>511</v>
      </c>
      <c r="H11020" t="s">
        <v>324</v>
      </c>
      <c r="I11020" t="s">
        <v>323</v>
      </c>
      <c r="J11020" t="s">
        <v>787</v>
      </c>
      <c r="L11020" t="s">
        <v>324</v>
      </c>
      <c r="M11020" t="s">
        <v>323</v>
      </c>
      <c r="N11020" t="s">
        <v>573</v>
      </c>
    </row>
    <row r="11021" spans="1:14" x14ac:dyDescent="0.25">
      <c r="A11021" t="s">
        <v>241</v>
      </c>
      <c r="B11021" s="1">
        <v>45688</v>
      </c>
      <c r="C11021" t="s">
        <v>98</v>
      </c>
      <c r="D11021" t="s">
        <v>99</v>
      </c>
      <c r="E11021" s="4">
        <v>186.06000000000108</v>
      </c>
      <c r="F11021" t="s">
        <v>567</v>
      </c>
      <c r="G11021" t="s">
        <v>511</v>
      </c>
      <c r="H11021" t="s">
        <v>324</v>
      </c>
      <c r="I11021" t="s">
        <v>323</v>
      </c>
      <c r="J11021" t="s">
        <v>787</v>
      </c>
      <c r="L11021" t="s">
        <v>324</v>
      </c>
      <c r="M11021" t="s">
        <v>323</v>
      </c>
      <c r="N11021" t="s">
        <v>573</v>
      </c>
    </row>
    <row r="11022" spans="1:14" x14ac:dyDescent="0.25">
      <c r="A11022" t="s">
        <v>241</v>
      </c>
      <c r="B11022" s="1">
        <v>45688</v>
      </c>
      <c r="C11022" t="s">
        <v>104</v>
      </c>
      <c r="D11022" t="s">
        <v>105</v>
      </c>
      <c r="E11022" s="4">
        <v>81287.829999999987</v>
      </c>
      <c r="F11022" t="s">
        <v>567</v>
      </c>
      <c r="G11022" t="s">
        <v>511</v>
      </c>
      <c r="H11022" t="s">
        <v>324</v>
      </c>
      <c r="I11022" t="s">
        <v>323</v>
      </c>
      <c r="J11022" t="s">
        <v>787</v>
      </c>
      <c r="L11022" t="s">
        <v>324</v>
      </c>
      <c r="M11022" t="s">
        <v>323</v>
      </c>
      <c r="N11022" t="s">
        <v>573</v>
      </c>
    </row>
    <row r="11023" spans="1:14" x14ac:dyDescent="0.25">
      <c r="A11023" t="s">
        <v>241</v>
      </c>
      <c r="B11023" s="1">
        <v>45688</v>
      </c>
      <c r="C11023" t="s">
        <v>100</v>
      </c>
      <c r="D11023" t="s">
        <v>101</v>
      </c>
      <c r="E11023" s="4">
        <v>1000063.42</v>
      </c>
      <c r="F11023" t="s">
        <v>567</v>
      </c>
      <c r="G11023" t="s">
        <v>511</v>
      </c>
      <c r="H11023" t="s">
        <v>324</v>
      </c>
      <c r="I11023" t="s">
        <v>323</v>
      </c>
      <c r="J11023" t="s">
        <v>787</v>
      </c>
      <c r="L11023" t="s">
        <v>324</v>
      </c>
      <c r="M11023" t="s">
        <v>323</v>
      </c>
      <c r="N11023" t="s">
        <v>573</v>
      </c>
    </row>
    <row r="11024" spans="1:14" x14ac:dyDescent="0.25">
      <c r="A11024" t="s">
        <v>241</v>
      </c>
      <c r="B11024" s="1">
        <v>45688</v>
      </c>
      <c r="C11024" t="s">
        <v>108</v>
      </c>
      <c r="D11024" t="s">
        <v>109</v>
      </c>
      <c r="E11024" s="4">
        <v>898810</v>
      </c>
      <c r="F11024" t="s">
        <v>567</v>
      </c>
      <c r="G11024" t="s">
        <v>511</v>
      </c>
      <c r="H11024" t="s">
        <v>324</v>
      </c>
      <c r="I11024" t="s">
        <v>323</v>
      </c>
      <c r="J11024" t="s">
        <v>787</v>
      </c>
      <c r="L11024" t="s">
        <v>324</v>
      </c>
      <c r="M11024" t="s">
        <v>323</v>
      </c>
      <c r="N11024" t="s">
        <v>573</v>
      </c>
    </row>
    <row r="11025" spans="1:14" x14ac:dyDescent="0.25">
      <c r="A11025" t="s">
        <v>241</v>
      </c>
      <c r="B11025" s="1">
        <v>45688</v>
      </c>
      <c r="C11025" t="s">
        <v>846</v>
      </c>
      <c r="D11025" t="s">
        <v>847</v>
      </c>
      <c r="E11025" s="4">
        <v>-7750.0000000000891</v>
      </c>
      <c r="F11025" t="s">
        <v>567</v>
      </c>
      <c r="G11025" t="s">
        <v>511</v>
      </c>
      <c r="H11025" t="s">
        <v>347</v>
      </c>
      <c r="I11025" t="s">
        <v>350</v>
      </c>
      <c r="J11025" t="s">
        <v>848</v>
      </c>
      <c r="L11025" t="s">
        <v>347</v>
      </c>
      <c r="M11025" t="s">
        <v>350</v>
      </c>
      <c r="N11025" t="s">
        <v>573</v>
      </c>
    </row>
    <row r="11026" spans="1:14" x14ac:dyDescent="0.25">
      <c r="A11026" t="s">
        <v>241</v>
      </c>
      <c r="B11026" s="1">
        <v>45688</v>
      </c>
      <c r="C11026" t="s">
        <v>851</v>
      </c>
      <c r="D11026" t="s">
        <v>852</v>
      </c>
      <c r="E11026" s="4">
        <v>-100000</v>
      </c>
      <c r="F11026" t="s">
        <v>567</v>
      </c>
      <c r="G11026" t="s">
        <v>511</v>
      </c>
      <c r="H11026" t="s">
        <v>347</v>
      </c>
      <c r="I11026" t="s">
        <v>350</v>
      </c>
      <c r="J11026" t="s">
        <v>848</v>
      </c>
      <c r="L11026" t="s">
        <v>347</v>
      </c>
      <c r="M11026" t="s">
        <v>350</v>
      </c>
      <c r="N11026" t="s">
        <v>573</v>
      </c>
    </row>
    <row r="11027" spans="1:14" x14ac:dyDescent="0.25">
      <c r="A11027" t="s">
        <v>241</v>
      </c>
      <c r="B11027" s="1">
        <v>45688</v>
      </c>
      <c r="C11027" t="s">
        <v>855</v>
      </c>
      <c r="D11027" t="s">
        <v>856</v>
      </c>
      <c r="E11027" s="4">
        <v>-800000</v>
      </c>
      <c r="F11027" t="s">
        <v>567</v>
      </c>
      <c r="G11027" t="s">
        <v>511</v>
      </c>
      <c r="H11027" t="s">
        <v>347</v>
      </c>
      <c r="I11027" t="s">
        <v>350</v>
      </c>
      <c r="J11027" t="s">
        <v>848</v>
      </c>
      <c r="L11027" t="s">
        <v>347</v>
      </c>
      <c r="M11027" t="s">
        <v>350</v>
      </c>
      <c r="N11027" t="s">
        <v>573</v>
      </c>
    </row>
    <row r="11028" spans="1:14" x14ac:dyDescent="0.25">
      <c r="A11028" t="s">
        <v>241</v>
      </c>
      <c r="B11028" s="1">
        <v>45688</v>
      </c>
      <c r="C11028" t="s">
        <v>859</v>
      </c>
      <c r="D11028" t="s">
        <v>860</v>
      </c>
      <c r="E11028" s="4">
        <v>-99477.040000000008</v>
      </c>
      <c r="F11028" t="s">
        <v>567</v>
      </c>
      <c r="G11028" t="s">
        <v>511</v>
      </c>
      <c r="H11028" t="s">
        <v>351</v>
      </c>
      <c r="I11028" t="s">
        <v>354</v>
      </c>
      <c r="J11028" t="s">
        <v>848</v>
      </c>
      <c r="L11028" t="s">
        <v>351</v>
      </c>
      <c r="M11028" t="s">
        <v>438</v>
      </c>
      <c r="N11028" t="s">
        <v>573</v>
      </c>
    </row>
    <row r="11029" spans="1:14" x14ac:dyDescent="0.25">
      <c r="A11029" t="s">
        <v>241</v>
      </c>
      <c r="B11029" s="1">
        <v>45688</v>
      </c>
      <c r="C11029" t="s">
        <v>1192</v>
      </c>
      <c r="D11029" t="s">
        <v>1193</v>
      </c>
      <c r="E11029" s="4">
        <v>-82116.000000000073</v>
      </c>
      <c r="F11029" t="s">
        <v>567</v>
      </c>
      <c r="G11029" t="s">
        <v>511</v>
      </c>
      <c r="H11029" t="s">
        <v>351</v>
      </c>
      <c r="I11029" t="s">
        <v>354</v>
      </c>
      <c r="J11029" t="s">
        <v>848</v>
      </c>
      <c r="L11029" t="s">
        <v>1194</v>
      </c>
      <c r="M11029" t="s">
        <v>442</v>
      </c>
      <c r="N11029" t="s">
        <v>573</v>
      </c>
    </row>
    <row r="11030" spans="1:14" x14ac:dyDescent="0.25">
      <c r="A11030" t="s">
        <v>241</v>
      </c>
      <c r="B11030" s="1">
        <v>45688</v>
      </c>
      <c r="C11030" t="s">
        <v>865</v>
      </c>
      <c r="D11030" t="s">
        <v>866</v>
      </c>
      <c r="E11030" s="4">
        <v>-100905.84000000001</v>
      </c>
      <c r="F11030" t="s">
        <v>567</v>
      </c>
      <c r="G11030" t="s">
        <v>511</v>
      </c>
      <c r="H11030" t="s">
        <v>351</v>
      </c>
      <c r="I11030" t="s">
        <v>354</v>
      </c>
      <c r="J11030" t="s">
        <v>848</v>
      </c>
      <c r="L11030" t="s">
        <v>351</v>
      </c>
      <c r="M11030" t="s">
        <v>440</v>
      </c>
      <c r="N11030" t="s">
        <v>573</v>
      </c>
    </row>
    <row r="11031" spans="1:14" x14ac:dyDescent="0.25">
      <c r="A11031" t="s">
        <v>241</v>
      </c>
      <c r="B11031" s="1">
        <v>45688</v>
      </c>
      <c r="C11031" t="s">
        <v>1326</v>
      </c>
      <c r="D11031" t="s">
        <v>1327</v>
      </c>
      <c r="E11031" s="4">
        <v>-953599.29700000049</v>
      </c>
      <c r="F11031" t="s">
        <v>567</v>
      </c>
      <c r="G11031" t="s">
        <v>511</v>
      </c>
      <c r="H11031" t="s">
        <v>351</v>
      </c>
      <c r="I11031" t="s">
        <v>354</v>
      </c>
      <c r="J11031" t="s">
        <v>848</v>
      </c>
      <c r="L11031" t="s">
        <v>351</v>
      </c>
      <c r="M11031" t="s">
        <v>440</v>
      </c>
      <c r="N11031" t="s">
        <v>573</v>
      </c>
    </row>
    <row r="11032" spans="1:14" x14ac:dyDescent="0.25">
      <c r="A11032" t="s">
        <v>241</v>
      </c>
      <c r="B11032" s="1">
        <v>45688</v>
      </c>
      <c r="C11032" t="s">
        <v>871</v>
      </c>
      <c r="D11032" t="s">
        <v>872</v>
      </c>
      <c r="E11032" s="4">
        <v>-147561.93999999997</v>
      </c>
      <c r="F11032" t="s">
        <v>567</v>
      </c>
      <c r="G11032" t="s">
        <v>511</v>
      </c>
      <c r="H11032" t="s">
        <v>519</v>
      </c>
      <c r="I11032" t="s">
        <v>513</v>
      </c>
      <c r="J11032" t="s">
        <v>594</v>
      </c>
      <c r="L11032" t="s">
        <v>519</v>
      </c>
      <c r="M11032" t="s">
        <v>419</v>
      </c>
      <c r="N11032" t="s">
        <v>573</v>
      </c>
    </row>
    <row r="11033" spans="1:14" x14ac:dyDescent="0.25">
      <c r="A11033" t="s">
        <v>241</v>
      </c>
      <c r="B11033" s="1">
        <v>45688</v>
      </c>
      <c r="C11033" t="s">
        <v>873</v>
      </c>
      <c r="D11033" t="s">
        <v>874</v>
      </c>
      <c r="E11033" s="4">
        <v>-260639.02000000002</v>
      </c>
      <c r="F11033" t="s">
        <v>567</v>
      </c>
      <c r="G11033" t="s">
        <v>511</v>
      </c>
      <c r="H11033" t="s">
        <v>519</v>
      </c>
      <c r="I11033" t="s">
        <v>513</v>
      </c>
      <c r="J11033" t="s">
        <v>594</v>
      </c>
      <c r="L11033" t="s">
        <v>519</v>
      </c>
      <c r="M11033" t="s">
        <v>419</v>
      </c>
      <c r="N11033" t="s">
        <v>573</v>
      </c>
    </row>
    <row r="11034" spans="1:14" x14ac:dyDescent="0.25">
      <c r="A11034" t="s">
        <v>241</v>
      </c>
      <c r="B11034" s="1">
        <v>45688</v>
      </c>
      <c r="C11034" t="s">
        <v>875</v>
      </c>
      <c r="D11034" t="s">
        <v>876</v>
      </c>
      <c r="E11034" s="4">
        <v>-206814.12000000002</v>
      </c>
      <c r="F11034" t="s">
        <v>567</v>
      </c>
      <c r="G11034" t="s">
        <v>511</v>
      </c>
      <c r="H11034" t="s">
        <v>519</v>
      </c>
      <c r="I11034" t="s">
        <v>513</v>
      </c>
      <c r="J11034" t="s">
        <v>594</v>
      </c>
      <c r="L11034" t="s">
        <v>519</v>
      </c>
      <c r="M11034" t="s">
        <v>419</v>
      </c>
      <c r="N11034" t="s">
        <v>573</v>
      </c>
    </row>
    <row r="11035" spans="1:14" x14ac:dyDescent="0.25">
      <c r="A11035" t="s">
        <v>241</v>
      </c>
      <c r="B11035" s="1">
        <v>45688</v>
      </c>
      <c r="C11035" t="s">
        <v>879</v>
      </c>
      <c r="D11035" t="s">
        <v>880</v>
      </c>
      <c r="E11035" s="4">
        <v>-75273.560000000012</v>
      </c>
      <c r="F11035" t="s">
        <v>567</v>
      </c>
      <c r="G11035" t="s">
        <v>511</v>
      </c>
      <c r="H11035" t="s">
        <v>519</v>
      </c>
      <c r="I11035" t="s">
        <v>513</v>
      </c>
      <c r="J11035" t="s">
        <v>594</v>
      </c>
      <c r="L11035" t="s">
        <v>519</v>
      </c>
      <c r="M11035" t="s">
        <v>419</v>
      </c>
      <c r="N11035" t="s">
        <v>573</v>
      </c>
    </row>
    <row r="11036" spans="1:14" x14ac:dyDescent="0.25">
      <c r="A11036" t="s">
        <v>241</v>
      </c>
      <c r="B11036" s="1">
        <v>45688</v>
      </c>
      <c r="C11036" t="s">
        <v>881</v>
      </c>
      <c r="D11036" t="s">
        <v>882</v>
      </c>
      <c r="E11036" s="4">
        <v>-16584.460000000006</v>
      </c>
      <c r="F11036" t="s">
        <v>567</v>
      </c>
      <c r="G11036" t="s">
        <v>511</v>
      </c>
      <c r="H11036" t="s">
        <v>519</v>
      </c>
      <c r="I11036" t="s">
        <v>513</v>
      </c>
      <c r="J11036" t="s">
        <v>594</v>
      </c>
      <c r="L11036" t="s">
        <v>519</v>
      </c>
      <c r="M11036" t="s">
        <v>419</v>
      </c>
      <c r="N11036" t="s">
        <v>573</v>
      </c>
    </row>
    <row r="11037" spans="1:14" x14ac:dyDescent="0.25">
      <c r="A11037" t="s">
        <v>241</v>
      </c>
      <c r="B11037" s="1">
        <v>45688</v>
      </c>
      <c r="C11037" t="s">
        <v>883</v>
      </c>
      <c r="D11037" t="s">
        <v>884</v>
      </c>
      <c r="E11037" s="4">
        <v>-12141.01999999999</v>
      </c>
      <c r="F11037" t="s">
        <v>567</v>
      </c>
      <c r="G11037" t="s">
        <v>511</v>
      </c>
      <c r="H11037" t="s">
        <v>519</v>
      </c>
      <c r="I11037" t="s">
        <v>513</v>
      </c>
      <c r="J11037" t="s">
        <v>594</v>
      </c>
      <c r="L11037" t="s">
        <v>519</v>
      </c>
      <c r="M11037" t="s">
        <v>419</v>
      </c>
      <c r="N11037" t="s">
        <v>573</v>
      </c>
    </row>
    <row r="11038" spans="1:14" x14ac:dyDescent="0.25">
      <c r="A11038" t="s">
        <v>241</v>
      </c>
      <c r="B11038" s="1">
        <v>45688</v>
      </c>
      <c r="C11038" t="s">
        <v>885</v>
      </c>
      <c r="D11038" t="s">
        <v>886</v>
      </c>
      <c r="E11038" s="4">
        <v>-18770.159999999996</v>
      </c>
      <c r="F11038" t="s">
        <v>567</v>
      </c>
      <c r="G11038" t="s">
        <v>511</v>
      </c>
      <c r="H11038" t="s">
        <v>519</v>
      </c>
      <c r="I11038" t="s">
        <v>513</v>
      </c>
      <c r="J11038" t="s">
        <v>594</v>
      </c>
      <c r="L11038" t="s">
        <v>519</v>
      </c>
      <c r="M11038" t="s">
        <v>419</v>
      </c>
      <c r="N11038" t="s">
        <v>573</v>
      </c>
    </row>
    <row r="11039" spans="1:14" x14ac:dyDescent="0.25">
      <c r="A11039" t="s">
        <v>241</v>
      </c>
      <c r="B11039" s="1">
        <v>45688</v>
      </c>
      <c r="C11039" t="s">
        <v>887</v>
      </c>
      <c r="D11039" t="s">
        <v>888</v>
      </c>
      <c r="E11039" s="4">
        <v>-10000</v>
      </c>
      <c r="F11039" t="s">
        <v>567</v>
      </c>
      <c r="G11039" t="s">
        <v>511</v>
      </c>
      <c r="H11039" t="s">
        <v>516</v>
      </c>
      <c r="I11039" t="s">
        <v>512</v>
      </c>
      <c r="J11039" t="s">
        <v>572</v>
      </c>
      <c r="L11039" t="s">
        <v>516</v>
      </c>
      <c r="M11039" t="s">
        <v>417</v>
      </c>
      <c r="N11039" t="s">
        <v>573</v>
      </c>
    </row>
    <row r="11040" spans="1:14" x14ac:dyDescent="0.25">
      <c r="A11040" t="s">
        <v>241</v>
      </c>
      <c r="B11040" s="1">
        <v>45688</v>
      </c>
      <c r="C11040" t="s">
        <v>891</v>
      </c>
      <c r="D11040" t="s">
        <v>892</v>
      </c>
      <c r="E11040" s="4">
        <v>-14074.67</v>
      </c>
      <c r="F11040" t="s">
        <v>567</v>
      </c>
      <c r="G11040" t="s">
        <v>511</v>
      </c>
      <c r="H11040" t="s">
        <v>516</v>
      </c>
      <c r="I11040" t="s">
        <v>512</v>
      </c>
      <c r="J11040" t="s">
        <v>572</v>
      </c>
      <c r="L11040" t="s">
        <v>516</v>
      </c>
      <c r="M11040" t="s">
        <v>417</v>
      </c>
      <c r="N11040" t="s">
        <v>573</v>
      </c>
    </row>
    <row r="11041" spans="1:14" x14ac:dyDescent="0.25">
      <c r="A11041" t="s">
        <v>241</v>
      </c>
      <c r="B11041" s="1">
        <v>45688</v>
      </c>
      <c r="C11041" t="s">
        <v>893</v>
      </c>
      <c r="D11041" t="s">
        <v>894</v>
      </c>
      <c r="E11041" s="4">
        <v>-45294.660000000018</v>
      </c>
      <c r="F11041" t="s">
        <v>567</v>
      </c>
      <c r="G11041" t="s">
        <v>511</v>
      </c>
      <c r="H11041" t="s">
        <v>516</v>
      </c>
      <c r="I11041" t="s">
        <v>512</v>
      </c>
      <c r="J11041" t="s">
        <v>572</v>
      </c>
      <c r="L11041" t="s">
        <v>516</v>
      </c>
      <c r="M11041" t="s">
        <v>417</v>
      </c>
      <c r="N11041" t="s">
        <v>573</v>
      </c>
    </row>
    <row r="11042" spans="1:14" x14ac:dyDescent="0.25">
      <c r="A11042" t="s">
        <v>241</v>
      </c>
      <c r="B11042" s="1">
        <v>45688</v>
      </c>
      <c r="C11042" t="s">
        <v>895</v>
      </c>
      <c r="D11042" t="s">
        <v>896</v>
      </c>
      <c r="E11042" s="4">
        <v>-59682.67</v>
      </c>
      <c r="F11042" t="s">
        <v>567</v>
      </c>
      <c r="G11042" t="s">
        <v>511</v>
      </c>
      <c r="H11042" t="s">
        <v>516</v>
      </c>
      <c r="I11042" t="s">
        <v>512</v>
      </c>
      <c r="J11042" t="s">
        <v>572</v>
      </c>
      <c r="L11042" t="s">
        <v>516</v>
      </c>
      <c r="M11042" t="s">
        <v>417</v>
      </c>
      <c r="N11042" t="s">
        <v>573</v>
      </c>
    </row>
    <row r="11043" spans="1:14" x14ac:dyDescent="0.25">
      <c r="A11043" t="s">
        <v>241</v>
      </c>
      <c r="B11043" s="1">
        <v>45688</v>
      </c>
      <c r="C11043" t="s">
        <v>897</v>
      </c>
      <c r="D11043" t="s">
        <v>898</v>
      </c>
      <c r="E11043" s="4">
        <v>-516960</v>
      </c>
      <c r="F11043" t="s">
        <v>567</v>
      </c>
      <c r="G11043" t="s">
        <v>511</v>
      </c>
      <c r="H11043" t="s">
        <v>331</v>
      </c>
      <c r="I11043" t="s">
        <v>332</v>
      </c>
      <c r="J11043" t="s">
        <v>899</v>
      </c>
      <c r="L11043" t="s">
        <v>331</v>
      </c>
      <c r="M11043" t="s">
        <v>332</v>
      </c>
      <c r="N11043" t="s">
        <v>573</v>
      </c>
    </row>
    <row r="11044" spans="1:14" x14ac:dyDescent="0.25">
      <c r="A11044" t="s">
        <v>241</v>
      </c>
      <c r="B11044" s="1">
        <v>45688</v>
      </c>
      <c r="C11044" t="s">
        <v>145</v>
      </c>
      <c r="D11044" t="s">
        <v>1199</v>
      </c>
      <c r="E11044" s="4">
        <v>-50000</v>
      </c>
      <c r="F11044" t="s">
        <v>567</v>
      </c>
      <c r="G11044" t="s">
        <v>511</v>
      </c>
      <c r="H11044" t="s">
        <v>338</v>
      </c>
      <c r="I11044" t="s">
        <v>136</v>
      </c>
      <c r="J11044" t="s">
        <v>655</v>
      </c>
      <c r="L11044" t="s">
        <v>338</v>
      </c>
      <c r="M11044" t="s">
        <v>136</v>
      </c>
      <c r="N11044" t="s">
        <v>573</v>
      </c>
    </row>
    <row r="11045" spans="1:14" x14ac:dyDescent="0.25">
      <c r="A11045" t="s">
        <v>241</v>
      </c>
      <c r="B11045" s="1">
        <v>45688</v>
      </c>
      <c r="C11045" t="s">
        <v>141</v>
      </c>
      <c r="D11045" t="s">
        <v>1318</v>
      </c>
      <c r="E11045" s="4">
        <v>-51958.579999999987</v>
      </c>
      <c r="F11045" t="s">
        <v>567</v>
      </c>
      <c r="G11045" t="s">
        <v>511</v>
      </c>
      <c r="H11045" t="s">
        <v>338</v>
      </c>
      <c r="I11045" t="s">
        <v>136</v>
      </c>
      <c r="J11045" t="s">
        <v>655</v>
      </c>
      <c r="L11045" t="s">
        <v>338</v>
      </c>
      <c r="M11045" t="s">
        <v>136</v>
      </c>
      <c r="N11045" t="s">
        <v>573</v>
      </c>
    </row>
    <row r="11046" spans="1:14" x14ac:dyDescent="0.25">
      <c r="A11046" t="s">
        <v>241</v>
      </c>
      <c r="B11046" s="1">
        <v>45688</v>
      </c>
      <c r="C11046" t="s">
        <v>902</v>
      </c>
      <c r="D11046" t="s">
        <v>903</v>
      </c>
      <c r="E11046" s="4">
        <v>-204712.60999999993</v>
      </c>
      <c r="F11046" t="s">
        <v>567</v>
      </c>
      <c r="G11046" t="s">
        <v>511</v>
      </c>
      <c r="H11046" t="s">
        <v>328</v>
      </c>
      <c r="I11046" t="s">
        <v>329</v>
      </c>
      <c r="J11046" t="s">
        <v>904</v>
      </c>
      <c r="L11046" t="s">
        <v>328</v>
      </c>
      <c r="M11046" t="s">
        <v>329</v>
      </c>
      <c r="N11046" t="s">
        <v>573</v>
      </c>
    </row>
    <row r="11047" spans="1:14" x14ac:dyDescent="0.25">
      <c r="A11047" t="s">
        <v>241</v>
      </c>
      <c r="B11047" s="1">
        <v>45688</v>
      </c>
      <c r="C11047" t="s">
        <v>905</v>
      </c>
      <c r="D11047" t="s">
        <v>906</v>
      </c>
      <c r="E11047" s="4">
        <v>-475176.54000000004</v>
      </c>
      <c r="F11047" t="s">
        <v>567</v>
      </c>
      <c r="G11047" t="s">
        <v>511</v>
      </c>
      <c r="H11047" t="s">
        <v>328</v>
      </c>
      <c r="I11047" t="s">
        <v>329</v>
      </c>
      <c r="J11047" t="s">
        <v>904</v>
      </c>
      <c r="L11047" t="s">
        <v>328</v>
      </c>
      <c r="M11047" t="s">
        <v>329</v>
      </c>
      <c r="N11047" t="s">
        <v>573</v>
      </c>
    </row>
    <row r="11048" spans="1:14" x14ac:dyDescent="0.25">
      <c r="A11048" t="s">
        <v>241</v>
      </c>
      <c r="B11048" s="1">
        <v>45688</v>
      </c>
      <c r="C11048" t="s">
        <v>907</v>
      </c>
      <c r="D11048" t="s">
        <v>908</v>
      </c>
      <c r="E11048" s="4">
        <v>-9395.0000000000018</v>
      </c>
      <c r="F11048" t="s">
        <v>567</v>
      </c>
      <c r="G11048" t="s">
        <v>511</v>
      </c>
      <c r="H11048" t="s">
        <v>328</v>
      </c>
      <c r="I11048" t="s">
        <v>329</v>
      </c>
      <c r="J11048" t="s">
        <v>904</v>
      </c>
      <c r="L11048" t="s">
        <v>328</v>
      </c>
      <c r="M11048" t="s">
        <v>329</v>
      </c>
      <c r="N11048" t="s">
        <v>573</v>
      </c>
    </row>
    <row r="11049" spans="1:14" x14ac:dyDescent="0.25">
      <c r="A11049" t="s">
        <v>241</v>
      </c>
      <c r="B11049" s="1">
        <v>45688</v>
      </c>
      <c r="C11049" t="s">
        <v>913</v>
      </c>
      <c r="D11049" t="s">
        <v>914</v>
      </c>
      <c r="E11049" s="4">
        <v>-195502.61</v>
      </c>
      <c r="F11049" t="s">
        <v>567</v>
      </c>
      <c r="G11049" t="s">
        <v>511</v>
      </c>
      <c r="H11049" t="s">
        <v>340</v>
      </c>
      <c r="I11049" t="s">
        <v>341</v>
      </c>
      <c r="J11049" t="s">
        <v>667</v>
      </c>
      <c r="L11049" t="s">
        <v>340</v>
      </c>
      <c r="M11049" t="s">
        <v>341</v>
      </c>
      <c r="N11049" t="s">
        <v>573</v>
      </c>
    </row>
    <row r="11050" spans="1:14" x14ac:dyDescent="0.25">
      <c r="A11050" t="s">
        <v>241</v>
      </c>
      <c r="B11050" s="1">
        <v>45688</v>
      </c>
      <c r="C11050" t="s">
        <v>110</v>
      </c>
      <c r="D11050" t="s">
        <v>926</v>
      </c>
      <c r="E11050" s="4">
        <v>-138036.78999999998</v>
      </c>
      <c r="F11050" t="s">
        <v>567</v>
      </c>
      <c r="G11050" t="s">
        <v>511</v>
      </c>
      <c r="H11050" t="s">
        <v>333</v>
      </c>
      <c r="I11050" t="s">
        <v>335</v>
      </c>
      <c r="J11050" t="s">
        <v>923</v>
      </c>
      <c r="L11050" t="s">
        <v>333</v>
      </c>
      <c r="M11050" t="s">
        <v>335</v>
      </c>
      <c r="N11050" t="s">
        <v>573</v>
      </c>
    </row>
    <row r="11051" spans="1:14" x14ac:dyDescent="0.25">
      <c r="A11051" t="s">
        <v>241</v>
      </c>
      <c r="B11051" s="1">
        <v>45688</v>
      </c>
      <c r="C11051" t="s">
        <v>112</v>
      </c>
      <c r="D11051" t="s">
        <v>937</v>
      </c>
      <c r="E11051" s="4">
        <v>-277124.15000000026</v>
      </c>
      <c r="F11051" t="s">
        <v>567</v>
      </c>
      <c r="G11051" t="s">
        <v>511</v>
      </c>
      <c r="H11051" t="s">
        <v>333</v>
      </c>
      <c r="I11051" t="s">
        <v>335</v>
      </c>
      <c r="J11051" t="s">
        <v>923</v>
      </c>
      <c r="L11051" t="s">
        <v>333</v>
      </c>
      <c r="M11051" t="s">
        <v>335</v>
      </c>
      <c r="N11051" t="s">
        <v>573</v>
      </c>
    </row>
    <row r="11052" spans="1:14" x14ac:dyDescent="0.25">
      <c r="A11052" t="s">
        <v>241</v>
      </c>
      <c r="B11052" s="1">
        <v>45688</v>
      </c>
      <c r="C11052" t="s">
        <v>115</v>
      </c>
      <c r="D11052" t="s">
        <v>944</v>
      </c>
      <c r="E11052" s="4">
        <v>-158617.24</v>
      </c>
      <c r="F11052" t="s">
        <v>567</v>
      </c>
      <c r="G11052" t="s">
        <v>511</v>
      </c>
      <c r="H11052" t="s">
        <v>333</v>
      </c>
      <c r="I11052" t="s">
        <v>335</v>
      </c>
      <c r="J11052" t="s">
        <v>923</v>
      </c>
      <c r="L11052" t="s">
        <v>333</v>
      </c>
      <c r="M11052" t="s">
        <v>335</v>
      </c>
      <c r="N11052" t="s">
        <v>573</v>
      </c>
    </row>
    <row r="11053" spans="1:14" x14ac:dyDescent="0.25">
      <c r="A11053" t="s">
        <v>241</v>
      </c>
      <c r="B11053" s="1">
        <v>45688</v>
      </c>
      <c r="C11053" t="s">
        <v>117</v>
      </c>
      <c r="D11053" t="s">
        <v>947</v>
      </c>
      <c r="E11053" s="4">
        <v>-37769.410000000011</v>
      </c>
      <c r="F11053" t="s">
        <v>567</v>
      </c>
      <c r="G11053" t="s">
        <v>511</v>
      </c>
      <c r="H11053" t="s">
        <v>333</v>
      </c>
      <c r="I11053" t="s">
        <v>335</v>
      </c>
      <c r="J11053" t="s">
        <v>923</v>
      </c>
      <c r="L11053" t="s">
        <v>333</v>
      </c>
      <c r="M11053" t="s">
        <v>335</v>
      </c>
      <c r="N11053" t="s">
        <v>573</v>
      </c>
    </row>
    <row r="11054" spans="1:14" x14ac:dyDescent="0.25">
      <c r="A11054" t="s">
        <v>241</v>
      </c>
      <c r="B11054" s="1">
        <v>45688</v>
      </c>
      <c r="C11054" t="s">
        <v>119</v>
      </c>
      <c r="D11054" t="s">
        <v>1202</v>
      </c>
      <c r="E11054" s="4">
        <v>-110275.99</v>
      </c>
      <c r="F11054" t="s">
        <v>567</v>
      </c>
      <c r="G11054" t="s">
        <v>511</v>
      </c>
      <c r="H11054" t="s">
        <v>333</v>
      </c>
      <c r="I11054" t="s">
        <v>335</v>
      </c>
      <c r="J11054" t="s">
        <v>923</v>
      </c>
      <c r="L11054" t="s">
        <v>333</v>
      </c>
      <c r="M11054" t="s">
        <v>335</v>
      </c>
      <c r="N11054" t="s">
        <v>573</v>
      </c>
    </row>
    <row r="11055" spans="1:14" x14ac:dyDescent="0.25">
      <c r="A11055" t="s">
        <v>241</v>
      </c>
      <c r="B11055" s="1">
        <v>45688</v>
      </c>
      <c r="C11055" t="s">
        <v>121</v>
      </c>
      <c r="D11055" t="s">
        <v>1203</v>
      </c>
      <c r="E11055" s="4">
        <v>-1497469.6499999997</v>
      </c>
      <c r="F11055" t="s">
        <v>567</v>
      </c>
      <c r="G11055" t="s">
        <v>511</v>
      </c>
      <c r="H11055" t="s">
        <v>333</v>
      </c>
      <c r="I11055" t="s">
        <v>335</v>
      </c>
      <c r="J11055" t="s">
        <v>923</v>
      </c>
      <c r="L11055" t="s">
        <v>333</v>
      </c>
      <c r="M11055" t="s">
        <v>335</v>
      </c>
      <c r="N11055" t="s">
        <v>573</v>
      </c>
    </row>
    <row r="11056" spans="1:14" x14ac:dyDescent="0.25">
      <c r="A11056" t="s">
        <v>241</v>
      </c>
      <c r="B11056" s="1">
        <v>45688</v>
      </c>
      <c r="C11056" t="s">
        <v>106</v>
      </c>
      <c r="D11056" t="s">
        <v>107</v>
      </c>
      <c r="E11056" s="4">
        <v>-348163.74</v>
      </c>
      <c r="F11056" t="s">
        <v>567</v>
      </c>
      <c r="G11056" t="s">
        <v>511</v>
      </c>
      <c r="H11056" t="s">
        <v>327</v>
      </c>
      <c r="I11056" t="s">
        <v>326</v>
      </c>
      <c r="J11056" t="s">
        <v>787</v>
      </c>
      <c r="L11056" t="s">
        <v>1319</v>
      </c>
      <c r="M11056" t="s">
        <v>323</v>
      </c>
      <c r="N11056" t="s">
        <v>573</v>
      </c>
    </row>
    <row r="11057" spans="1:14" x14ac:dyDescent="0.25">
      <c r="A11057" t="s">
        <v>241</v>
      </c>
      <c r="B11057" s="1">
        <v>45688</v>
      </c>
      <c r="C11057" t="s">
        <v>1395</v>
      </c>
      <c r="D11057" t="s">
        <v>1396</v>
      </c>
      <c r="E11057" s="4">
        <v>-182600</v>
      </c>
      <c r="F11057" t="s">
        <v>567</v>
      </c>
      <c r="G11057" t="s">
        <v>511</v>
      </c>
      <c r="H11057" t="s">
        <v>327</v>
      </c>
      <c r="I11057" t="s">
        <v>326</v>
      </c>
      <c r="J11057" t="s">
        <v>787</v>
      </c>
      <c r="L11057" t="s">
        <v>1319</v>
      </c>
      <c r="M11057" t="s">
        <v>323</v>
      </c>
      <c r="N11057" t="s">
        <v>573</v>
      </c>
    </row>
    <row r="11058" spans="1:14" x14ac:dyDescent="0.25">
      <c r="A11058" t="s">
        <v>241</v>
      </c>
      <c r="B11058" s="1">
        <v>45688</v>
      </c>
      <c r="C11058" t="s">
        <v>123</v>
      </c>
      <c r="D11058" t="s">
        <v>1204</v>
      </c>
      <c r="E11058" s="4">
        <v>-31643.980000000007</v>
      </c>
      <c r="F11058" t="s">
        <v>567</v>
      </c>
      <c r="G11058" t="s">
        <v>511</v>
      </c>
      <c r="H11058" t="s">
        <v>333</v>
      </c>
      <c r="I11058" t="s">
        <v>335</v>
      </c>
      <c r="J11058" t="s">
        <v>923</v>
      </c>
      <c r="L11058" t="s">
        <v>333</v>
      </c>
      <c r="M11058" t="s">
        <v>449</v>
      </c>
      <c r="N11058" t="s">
        <v>573</v>
      </c>
    </row>
    <row r="11059" spans="1:14" x14ac:dyDescent="0.25">
      <c r="A11059" t="s">
        <v>241</v>
      </c>
      <c r="B11059" s="1">
        <v>45688</v>
      </c>
      <c r="C11059" t="s">
        <v>975</v>
      </c>
      <c r="D11059" t="s">
        <v>976</v>
      </c>
      <c r="E11059" s="4">
        <v>-1004334.0799999995</v>
      </c>
      <c r="F11059" t="s">
        <v>567</v>
      </c>
      <c r="G11059" t="s">
        <v>511</v>
      </c>
      <c r="H11059" t="s">
        <v>342</v>
      </c>
      <c r="I11059" t="s">
        <v>343</v>
      </c>
      <c r="J11059" t="s">
        <v>725</v>
      </c>
      <c r="L11059" t="s">
        <v>342</v>
      </c>
      <c r="M11059" t="s">
        <v>343</v>
      </c>
      <c r="N11059" t="s">
        <v>573</v>
      </c>
    </row>
    <row r="11060" spans="1:14" x14ac:dyDescent="0.25">
      <c r="A11060" t="s">
        <v>241</v>
      </c>
      <c r="B11060" s="1">
        <v>45688</v>
      </c>
      <c r="C11060" t="s">
        <v>979</v>
      </c>
      <c r="D11060" t="s">
        <v>980</v>
      </c>
      <c r="E11060" s="4">
        <v>1011.5199999999977</v>
      </c>
      <c r="F11060" t="s">
        <v>567</v>
      </c>
      <c r="G11060" t="s">
        <v>511</v>
      </c>
      <c r="H11060" t="s">
        <v>342</v>
      </c>
      <c r="I11060" t="s">
        <v>343</v>
      </c>
      <c r="J11060" t="s">
        <v>725</v>
      </c>
      <c r="L11060" t="s">
        <v>342</v>
      </c>
      <c r="M11060" t="s">
        <v>343</v>
      </c>
      <c r="N11060" t="s">
        <v>573</v>
      </c>
    </row>
    <row r="11061" spans="1:14" x14ac:dyDescent="0.25">
      <c r="A11061" t="s">
        <v>241</v>
      </c>
      <c r="B11061" s="1">
        <v>45688</v>
      </c>
      <c r="C11061" t="s">
        <v>983</v>
      </c>
      <c r="D11061" t="s">
        <v>984</v>
      </c>
      <c r="E11061" s="4">
        <v>-1280.3899999999983</v>
      </c>
      <c r="F11061" t="s">
        <v>567</v>
      </c>
      <c r="G11061" t="s">
        <v>511</v>
      </c>
      <c r="H11061" t="s">
        <v>342</v>
      </c>
      <c r="I11061" t="s">
        <v>343</v>
      </c>
      <c r="J11061" t="s">
        <v>725</v>
      </c>
      <c r="L11061" t="s">
        <v>342</v>
      </c>
      <c r="M11061" t="s">
        <v>343</v>
      </c>
      <c r="N11061" t="s">
        <v>573</v>
      </c>
    </row>
    <row r="11062" spans="1:14" x14ac:dyDescent="0.25">
      <c r="A11062" t="s">
        <v>241</v>
      </c>
      <c r="B11062" s="1">
        <v>45688</v>
      </c>
      <c r="C11062" t="s">
        <v>987</v>
      </c>
      <c r="D11062" t="s">
        <v>988</v>
      </c>
      <c r="E11062" s="4">
        <v>-39381.720000000147</v>
      </c>
      <c r="F11062" t="s">
        <v>567</v>
      </c>
      <c r="G11062" t="s">
        <v>511</v>
      </c>
      <c r="H11062" t="s">
        <v>342</v>
      </c>
      <c r="I11062" t="s">
        <v>343</v>
      </c>
      <c r="J11062" t="s">
        <v>725</v>
      </c>
      <c r="L11062" t="s">
        <v>342</v>
      </c>
      <c r="M11062" t="s">
        <v>343</v>
      </c>
      <c r="N11062" t="s">
        <v>573</v>
      </c>
    </row>
    <row r="11063" spans="1:14" x14ac:dyDescent="0.25">
      <c r="A11063" t="s">
        <v>241</v>
      </c>
      <c r="B11063" s="1">
        <v>45688</v>
      </c>
      <c r="C11063" t="s">
        <v>1362</v>
      </c>
      <c r="D11063" t="s">
        <v>1363</v>
      </c>
      <c r="E11063" s="4">
        <v>3264.5399999999936</v>
      </c>
      <c r="F11063" t="s">
        <v>567</v>
      </c>
      <c r="G11063" t="s">
        <v>511</v>
      </c>
      <c r="H11063" t="s">
        <v>342</v>
      </c>
      <c r="I11063" t="s">
        <v>343</v>
      </c>
      <c r="J11063" t="s">
        <v>725</v>
      </c>
      <c r="L11063" t="s">
        <v>342</v>
      </c>
      <c r="M11063" t="s">
        <v>343</v>
      </c>
      <c r="N11063" t="s">
        <v>573</v>
      </c>
    </row>
    <row r="11064" spans="1:14" x14ac:dyDescent="0.25">
      <c r="A11064" t="s">
        <v>241</v>
      </c>
      <c r="B11064" s="1">
        <v>45688</v>
      </c>
      <c r="C11064" t="s">
        <v>995</v>
      </c>
      <c r="D11064" t="s">
        <v>996</v>
      </c>
      <c r="E11064" s="4">
        <v>-470699.39999999997</v>
      </c>
      <c r="F11064" t="s">
        <v>567</v>
      </c>
      <c r="G11064" t="s">
        <v>511</v>
      </c>
      <c r="H11064" t="s">
        <v>352</v>
      </c>
      <c r="I11064" t="s">
        <v>353</v>
      </c>
      <c r="J11064" t="s">
        <v>746</v>
      </c>
      <c r="L11064" t="s">
        <v>352</v>
      </c>
      <c r="M11064" t="s">
        <v>349</v>
      </c>
      <c r="N11064" t="s">
        <v>573</v>
      </c>
    </row>
    <row r="11065" spans="1:14" x14ac:dyDescent="0.25">
      <c r="A11065" t="s">
        <v>241</v>
      </c>
      <c r="B11065" s="1">
        <v>45688</v>
      </c>
      <c r="C11065" t="s">
        <v>1003</v>
      </c>
      <c r="D11065" t="s">
        <v>1004</v>
      </c>
      <c r="E11065" s="4">
        <v>-168970.14</v>
      </c>
      <c r="F11065" t="s">
        <v>567</v>
      </c>
      <c r="G11065" t="s">
        <v>511</v>
      </c>
      <c r="H11065" t="s">
        <v>348</v>
      </c>
      <c r="I11065" t="s">
        <v>349</v>
      </c>
      <c r="J11065" t="s">
        <v>746</v>
      </c>
      <c r="L11065" t="s">
        <v>348</v>
      </c>
      <c r="M11065" t="s">
        <v>349</v>
      </c>
      <c r="N11065" t="s">
        <v>573</v>
      </c>
    </row>
    <row r="11066" spans="1:14" x14ac:dyDescent="0.25">
      <c r="A11066" t="s">
        <v>241</v>
      </c>
      <c r="B11066" s="1">
        <v>45688</v>
      </c>
      <c r="C11066" t="s">
        <v>1291</v>
      </c>
      <c r="D11066" t="s">
        <v>1400</v>
      </c>
      <c r="E11066" s="4">
        <v>-28887.079999999998</v>
      </c>
      <c r="F11066" t="s">
        <v>567</v>
      </c>
      <c r="G11066" t="s">
        <v>511</v>
      </c>
      <c r="H11066" t="s">
        <v>348</v>
      </c>
      <c r="I11066" t="s">
        <v>349</v>
      </c>
      <c r="J11066" t="s">
        <v>746</v>
      </c>
      <c r="L11066" t="s">
        <v>348</v>
      </c>
      <c r="M11066" t="s">
        <v>349</v>
      </c>
      <c r="N11066" t="s">
        <v>573</v>
      </c>
    </row>
    <row r="11067" spans="1:14" x14ac:dyDescent="0.25">
      <c r="A11067" t="s">
        <v>241</v>
      </c>
      <c r="B11067" s="1">
        <v>45688</v>
      </c>
      <c r="C11067" t="s">
        <v>1256</v>
      </c>
      <c r="D11067" t="s">
        <v>1257</v>
      </c>
      <c r="E11067" s="4">
        <v>-1350</v>
      </c>
      <c r="F11067" t="s">
        <v>567</v>
      </c>
      <c r="G11067" t="s">
        <v>511</v>
      </c>
      <c r="H11067" t="s">
        <v>348</v>
      </c>
      <c r="I11067" t="s">
        <v>349</v>
      </c>
      <c r="J11067" t="s">
        <v>746</v>
      </c>
      <c r="L11067" t="s">
        <v>348</v>
      </c>
      <c r="M11067" t="s">
        <v>349</v>
      </c>
      <c r="N11067" t="s">
        <v>573</v>
      </c>
    </row>
    <row r="11068" spans="1:14" x14ac:dyDescent="0.25">
      <c r="A11068" t="s">
        <v>241</v>
      </c>
      <c r="B11068" s="1">
        <v>45688</v>
      </c>
      <c r="C11068" t="s">
        <v>1011</v>
      </c>
      <c r="D11068" t="s">
        <v>1012</v>
      </c>
      <c r="E11068" s="4">
        <v>-6299.9999999999964</v>
      </c>
      <c r="F11068" t="s">
        <v>567</v>
      </c>
      <c r="G11068" t="s">
        <v>511</v>
      </c>
      <c r="H11068" t="s">
        <v>348</v>
      </c>
      <c r="I11068" t="s">
        <v>349</v>
      </c>
      <c r="J11068" t="s">
        <v>746</v>
      </c>
      <c r="L11068" t="s">
        <v>348</v>
      </c>
      <c r="M11068" t="s">
        <v>349</v>
      </c>
      <c r="N11068" t="s">
        <v>573</v>
      </c>
    </row>
    <row r="11069" spans="1:14" x14ac:dyDescent="0.25">
      <c r="A11069" t="s">
        <v>241</v>
      </c>
      <c r="B11069" s="1">
        <v>45688</v>
      </c>
      <c r="C11069" t="s">
        <v>1015</v>
      </c>
      <c r="D11069" t="s">
        <v>1016</v>
      </c>
      <c r="E11069" s="4">
        <v>-5636.7199999999984</v>
      </c>
      <c r="F11069" t="s">
        <v>567</v>
      </c>
      <c r="G11069" t="s">
        <v>511</v>
      </c>
      <c r="H11069" t="s">
        <v>348</v>
      </c>
      <c r="I11069" t="s">
        <v>349</v>
      </c>
      <c r="J11069" t="s">
        <v>746</v>
      </c>
      <c r="L11069" t="s">
        <v>348</v>
      </c>
      <c r="M11069" t="s">
        <v>349</v>
      </c>
      <c r="N11069" t="s">
        <v>573</v>
      </c>
    </row>
    <row r="11070" spans="1:14" x14ac:dyDescent="0.25">
      <c r="A11070" t="s">
        <v>241</v>
      </c>
      <c r="B11070" s="1">
        <v>45688</v>
      </c>
      <c r="C11070" t="s">
        <v>1019</v>
      </c>
      <c r="D11070" t="s">
        <v>1020</v>
      </c>
      <c r="E11070" s="4">
        <v>-4583.3599999999842</v>
      </c>
      <c r="F11070" t="s">
        <v>567</v>
      </c>
      <c r="G11070" t="s">
        <v>511</v>
      </c>
      <c r="H11070" t="s">
        <v>348</v>
      </c>
      <c r="I11070" t="s">
        <v>349</v>
      </c>
      <c r="J11070" t="s">
        <v>746</v>
      </c>
      <c r="L11070" t="s">
        <v>348</v>
      </c>
      <c r="M11070" t="s">
        <v>349</v>
      </c>
      <c r="N11070" t="s">
        <v>573</v>
      </c>
    </row>
    <row r="11071" spans="1:14" x14ac:dyDescent="0.25">
      <c r="A11071" t="s">
        <v>241</v>
      </c>
      <c r="B11071" s="1">
        <v>45688</v>
      </c>
      <c r="C11071" t="s">
        <v>1023</v>
      </c>
      <c r="D11071" t="s">
        <v>1024</v>
      </c>
      <c r="E11071" s="4">
        <v>-10922.71</v>
      </c>
      <c r="F11071" t="s">
        <v>567</v>
      </c>
      <c r="G11071" t="s">
        <v>511</v>
      </c>
      <c r="H11071" t="s">
        <v>348</v>
      </c>
      <c r="I11071" t="s">
        <v>349</v>
      </c>
      <c r="J11071" t="s">
        <v>746</v>
      </c>
      <c r="L11071" t="s">
        <v>348</v>
      </c>
      <c r="M11071" t="s">
        <v>349</v>
      </c>
      <c r="N11071" t="s">
        <v>573</v>
      </c>
    </row>
    <row r="11072" spans="1:14" x14ac:dyDescent="0.25">
      <c r="A11072" t="s">
        <v>241</v>
      </c>
      <c r="B11072" s="1">
        <v>45688</v>
      </c>
      <c r="C11072" t="s">
        <v>1381</v>
      </c>
      <c r="D11072" t="s">
        <v>1382</v>
      </c>
      <c r="E11072" s="4">
        <v>-1603.61</v>
      </c>
      <c r="F11072" t="s">
        <v>567</v>
      </c>
      <c r="G11072" t="s">
        <v>511</v>
      </c>
      <c r="H11072" t="s">
        <v>331</v>
      </c>
      <c r="I11072" t="s">
        <v>332</v>
      </c>
      <c r="J11072" t="s">
        <v>899</v>
      </c>
      <c r="M11072" t="s">
        <v>332</v>
      </c>
      <c r="N11072" t="s">
        <v>573</v>
      </c>
    </row>
    <row r="11073" spans="1:14" x14ac:dyDescent="0.25">
      <c r="A11073" t="s">
        <v>241</v>
      </c>
      <c r="B11073" s="1">
        <v>45688</v>
      </c>
      <c r="C11073" t="s">
        <v>1207</v>
      </c>
      <c r="D11073" t="s">
        <v>1208</v>
      </c>
      <c r="E11073" s="4">
        <v>-92.769999999993914</v>
      </c>
      <c r="F11073" t="s">
        <v>567</v>
      </c>
      <c r="G11073" t="s">
        <v>511</v>
      </c>
      <c r="H11073" t="s">
        <v>348</v>
      </c>
      <c r="I11073" t="s">
        <v>349</v>
      </c>
      <c r="J11073" t="s">
        <v>746</v>
      </c>
      <c r="L11073" t="s">
        <v>348</v>
      </c>
      <c r="M11073" t="s">
        <v>349</v>
      </c>
      <c r="N11073" t="s">
        <v>573</v>
      </c>
    </row>
    <row r="11074" spans="1:14" x14ac:dyDescent="0.25">
      <c r="A11074" t="s">
        <v>241</v>
      </c>
      <c r="B11074" s="1">
        <v>45688</v>
      </c>
      <c r="C11074" t="s">
        <v>1269</v>
      </c>
      <c r="D11074" t="s">
        <v>1270</v>
      </c>
      <c r="E11074" s="4">
        <v>-1300</v>
      </c>
      <c r="F11074" t="s">
        <v>567</v>
      </c>
      <c r="G11074" t="s">
        <v>511</v>
      </c>
      <c r="H11074" t="s">
        <v>348</v>
      </c>
      <c r="I11074" t="s">
        <v>349</v>
      </c>
      <c r="J11074" t="s">
        <v>746</v>
      </c>
      <c r="L11074" t="s">
        <v>348</v>
      </c>
      <c r="M11074" t="s">
        <v>349</v>
      </c>
      <c r="N11074" t="s">
        <v>573</v>
      </c>
    </row>
    <row r="11075" spans="1:14" x14ac:dyDescent="0.25">
      <c r="A11075" t="s">
        <v>241</v>
      </c>
      <c r="B11075" s="1">
        <v>45688</v>
      </c>
      <c r="C11075" t="s">
        <v>1320</v>
      </c>
      <c r="D11075" t="s">
        <v>1321</v>
      </c>
      <c r="E11075" s="4">
        <v>-1048.92</v>
      </c>
      <c r="F11075" t="s">
        <v>567</v>
      </c>
      <c r="G11075" t="s">
        <v>511</v>
      </c>
      <c r="H11075" t="s">
        <v>348</v>
      </c>
      <c r="I11075" t="s">
        <v>349</v>
      </c>
      <c r="J11075" t="s">
        <v>746</v>
      </c>
      <c r="L11075" t="s">
        <v>348</v>
      </c>
      <c r="M11075" t="s">
        <v>349</v>
      </c>
      <c r="N11075" t="s">
        <v>573</v>
      </c>
    </row>
    <row r="11076" spans="1:14" x14ac:dyDescent="0.25">
      <c r="A11076" t="s">
        <v>241</v>
      </c>
      <c r="B11076" s="1">
        <v>45688</v>
      </c>
      <c r="C11076" t="s">
        <v>1033</v>
      </c>
      <c r="D11076" t="s">
        <v>1034</v>
      </c>
      <c r="E11076" s="4">
        <v>-4618.4500000000035</v>
      </c>
      <c r="F11076" t="s">
        <v>567</v>
      </c>
      <c r="G11076" t="s">
        <v>511</v>
      </c>
      <c r="H11076" t="s">
        <v>348</v>
      </c>
      <c r="I11076" t="s">
        <v>349</v>
      </c>
      <c r="J11076" t="s">
        <v>667</v>
      </c>
      <c r="L11076" t="s">
        <v>340</v>
      </c>
      <c r="M11076" t="s">
        <v>349</v>
      </c>
      <c r="N11076" t="s">
        <v>573</v>
      </c>
    </row>
    <row r="11077" spans="1:14" x14ac:dyDescent="0.25">
      <c r="A11077" t="s">
        <v>241</v>
      </c>
      <c r="B11077" s="1">
        <v>45688</v>
      </c>
      <c r="C11077" t="s">
        <v>1209</v>
      </c>
      <c r="D11077" t="s">
        <v>1210</v>
      </c>
      <c r="E11077" s="4">
        <v>-12169.329999999962</v>
      </c>
      <c r="F11077" t="s">
        <v>567</v>
      </c>
      <c r="G11077" t="s">
        <v>511</v>
      </c>
      <c r="H11077" t="s">
        <v>348</v>
      </c>
      <c r="I11077" t="s">
        <v>349</v>
      </c>
      <c r="J11077" t="s">
        <v>746</v>
      </c>
      <c r="L11077" t="s">
        <v>348</v>
      </c>
      <c r="M11077" t="s">
        <v>349</v>
      </c>
      <c r="N11077" t="s">
        <v>573</v>
      </c>
    </row>
    <row r="11078" spans="1:14" x14ac:dyDescent="0.25">
      <c r="A11078" t="s">
        <v>241</v>
      </c>
      <c r="B11078" s="1">
        <v>45688</v>
      </c>
      <c r="C11078" t="s">
        <v>1352</v>
      </c>
      <c r="D11078" t="s">
        <v>1353</v>
      </c>
      <c r="E11078" s="4">
        <v>4188.7299999999996</v>
      </c>
      <c r="F11078" t="s">
        <v>567</v>
      </c>
      <c r="G11078" t="s">
        <v>511</v>
      </c>
      <c r="H11078" t="s">
        <v>348</v>
      </c>
      <c r="I11078" t="s">
        <v>349</v>
      </c>
      <c r="J11078" t="s">
        <v>746</v>
      </c>
      <c r="L11078" t="s">
        <v>348</v>
      </c>
      <c r="M11078" t="s">
        <v>349</v>
      </c>
      <c r="N11078" t="s">
        <v>573</v>
      </c>
    </row>
    <row r="11079" spans="1:14" x14ac:dyDescent="0.25">
      <c r="A11079" t="s">
        <v>241</v>
      </c>
      <c r="B11079" s="1">
        <v>45688</v>
      </c>
      <c r="C11079" t="s">
        <v>1383</v>
      </c>
      <c r="D11079" t="s">
        <v>1384</v>
      </c>
      <c r="E11079" s="4">
        <v>18240</v>
      </c>
      <c r="F11079" t="s">
        <v>567</v>
      </c>
      <c r="G11079" t="s">
        <v>511</v>
      </c>
      <c r="H11079" t="s">
        <v>348</v>
      </c>
      <c r="I11079" t="s">
        <v>349</v>
      </c>
      <c r="J11079" t="s">
        <v>746</v>
      </c>
      <c r="M11079" t="s">
        <v>349</v>
      </c>
      <c r="N11079" t="s">
        <v>573</v>
      </c>
    </row>
    <row r="11080" spans="1:14" x14ac:dyDescent="0.25">
      <c r="A11080" t="s">
        <v>241</v>
      </c>
      <c r="B11080" s="1">
        <v>45688</v>
      </c>
      <c r="C11080" t="s">
        <v>1367</v>
      </c>
      <c r="D11080" t="s">
        <v>1368</v>
      </c>
      <c r="E11080" s="4">
        <v>-228.22000000000116</v>
      </c>
      <c r="F11080" t="s">
        <v>567</v>
      </c>
      <c r="G11080" t="s">
        <v>511</v>
      </c>
      <c r="H11080" t="s">
        <v>355</v>
      </c>
      <c r="I11080" t="s">
        <v>356</v>
      </c>
      <c r="J11080" t="s">
        <v>689</v>
      </c>
      <c r="L11080" t="s">
        <v>355</v>
      </c>
      <c r="M11080" t="s">
        <v>356</v>
      </c>
      <c r="N11080" t="s">
        <v>573</v>
      </c>
    </row>
    <row r="11081" spans="1:14" x14ac:dyDescent="0.25">
      <c r="A11081" t="s">
        <v>241</v>
      </c>
      <c r="B11081" s="1">
        <v>45688</v>
      </c>
      <c r="C11081" t="s">
        <v>1230</v>
      </c>
      <c r="D11081" t="s">
        <v>1231</v>
      </c>
      <c r="E11081" s="4">
        <v>13163.70000000007</v>
      </c>
      <c r="F11081" t="s">
        <v>567</v>
      </c>
      <c r="G11081" t="s">
        <v>511</v>
      </c>
      <c r="H11081" t="s">
        <v>355</v>
      </c>
      <c r="I11081" t="s">
        <v>356</v>
      </c>
      <c r="J11081" t="s">
        <v>689</v>
      </c>
      <c r="L11081" t="s">
        <v>716</v>
      </c>
      <c r="M11081" t="s">
        <v>356</v>
      </c>
      <c r="N11081" t="s">
        <v>573</v>
      </c>
    </row>
    <row r="11082" spans="1:14" x14ac:dyDescent="0.25">
      <c r="A11082" t="s">
        <v>241</v>
      </c>
      <c r="B11082" s="1">
        <v>45688</v>
      </c>
      <c r="C11082" t="s">
        <v>1050</v>
      </c>
      <c r="D11082" t="s">
        <v>1051</v>
      </c>
      <c r="E11082" s="4">
        <v>-100198.58999999997</v>
      </c>
      <c r="F11082" t="s">
        <v>567</v>
      </c>
      <c r="G11082" t="s">
        <v>511</v>
      </c>
      <c r="H11082" t="s">
        <v>355</v>
      </c>
      <c r="I11082" t="s">
        <v>356</v>
      </c>
      <c r="J11082" t="s">
        <v>689</v>
      </c>
      <c r="L11082" t="s">
        <v>348</v>
      </c>
      <c r="M11082" t="s">
        <v>356</v>
      </c>
      <c r="N11082" t="s">
        <v>573</v>
      </c>
    </row>
    <row r="11083" spans="1:14" x14ac:dyDescent="0.25">
      <c r="A11083" t="s">
        <v>241</v>
      </c>
      <c r="B11083" s="1">
        <v>45688</v>
      </c>
      <c r="C11083" t="s">
        <v>1054</v>
      </c>
      <c r="D11083" t="s">
        <v>1055</v>
      </c>
      <c r="E11083" s="4">
        <v>-14148.160000000002</v>
      </c>
      <c r="F11083" t="s">
        <v>567</v>
      </c>
      <c r="G11083" t="s">
        <v>511</v>
      </c>
      <c r="H11083" t="s">
        <v>355</v>
      </c>
      <c r="I11083" t="s">
        <v>356</v>
      </c>
      <c r="J11083" t="s">
        <v>689</v>
      </c>
      <c r="L11083" t="s">
        <v>355</v>
      </c>
      <c r="M11083" t="s">
        <v>356</v>
      </c>
      <c r="N11083" t="s">
        <v>573</v>
      </c>
    </row>
    <row r="11084" spans="1:14" x14ac:dyDescent="0.25">
      <c r="A11084" t="s">
        <v>241</v>
      </c>
      <c r="B11084" s="1">
        <v>45688</v>
      </c>
      <c r="C11084" t="s">
        <v>1211</v>
      </c>
      <c r="D11084" t="s">
        <v>1212</v>
      </c>
      <c r="E11084" s="4">
        <v>-267.07</v>
      </c>
      <c r="F11084" t="s">
        <v>567</v>
      </c>
      <c r="G11084" t="s">
        <v>511</v>
      </c>
      <c r="H11084" t="s">
        <v>355</v>
      </c>
      <c r="I11084" t="s">
        <v>356</v>
      </c>
      <c r="J11084" t="s">
        <v>746</v>
      </c>
      <c r="L11084" t="s">
        <v>348</v>
      </c>
      <c r="M11084" t="s">
        <v>356</v>
      </c>
      <c r="N11084" t="s">
        <v>573</v>
      </c>
    </row>
    <row r="11085" spans="1:14" x14ac:dyDescent="0.25">
      <c r="A11085" t="s">
        <v>241</v>
      </c>
      <c r="B11085" s="1">
        <v>45688</v>
      </c>
      <c r="C11085" t="s">
        <v>1060</v>
      </c>
      <c r="D11085" t="s">
        <v>1061</v>
      </c>
      <c r="E11085" s="4">
        <v>-1914.3500000000256</v>
      </c>
      <c r="F11085" t="s">
        <v>567</v>
      </c>
      <c r="G11085" t="s">
        <v>511</v>
      </c>
      <c r="H11085" t="s">
        <v>355</v>
      </c>
      <c r="I11085" t="s">
        <v>356</v>
      </c>
      <c r="J11085" t="s">
        <v>689</v>
      </c>
      <c r="L11085" t="s">
        <v>355</v>
      </c>
      <c r="M11085" t="s">
        <v>356</v>
      </c>
      <c r="N11085" t="s">
        <v>573</v>
      </c>
    </row>
    <row r="11086" spans="1:14" x14ac:dyDescent="0.25">
      <c r="A11086" t="s">
        <v>241</v>
      </c>
      <c r="B11086" s="1">
        <v>45688</v>
      </c>
      <c r="C11086" t="s">
        <v>1064</v>
      </c>
      <c r="D11086" t="s">
        <v>1065</v>
      </c>
      <c r="E11086" s="4">
        <v>-2.8499999999999726</v>
      </c>
      <c r="F11086" t="s">
        <v>567</v>
      </c>
      <c r="G11086" t="s">
        <v>511</v>
      </c>
      <c r="H11086" t="s">
        <v>355</v>
      </c>
      <c r="I11086" t="s">
        <v>356</v>
      </c>
      <c r="J11086" t="s">
        <v>746</v>
      </c>
      <c r="L11086" t="s">
        <v>348</v>
      </c>
      <c r="M11086" t="s">
        <v>356</v>
      </c>
      <c r="N11086" t="s">
        <v>573</v>
      </c>
    </row>
    <row r="11087" spans="1:14" x14ac:dyDescent="0.25">
      <c r="A11087" t="s">
        <v>241</v>
      </c>
      <c r="B11087" s="1">
        <v>45688</v>
      </c>
      <c r="C11087" t="s">
        <v>1072</v>
      </c>
      <c r="D11087" t="s">
        <v>1073</v>
      </c>
      <c r="E11087" s="4">
        <v>-134048.04000000004</v>
      </c>
      <c r="F11087" t="s">
        <v>567</v>
      </c>
      <c r="G11087" t="s">
        <v>511</v>
      </c>
      <c r="H11087" t="s">
        <v>348</v>
      </c>
      <c r="I11087" t="s">
        <v>349</v>
      </c>
      <c r="J11087" t="s">
        <v>746</v>
      </c>
      <c r="L11087" t="s">
        <v>348</v>
      </c>
      <c r="M11087" t="s">
        <v>453</v>
      </c>
      <c r="N11087" t="s">
        <v>573</v>
      </c>
    </row>
    <row r="11088" spans="1:14" x14ac:dyDescent="0.25">
      <c r="A11088" t="s">
        <v>241</v>
      </c>
      <c r="B11088" s="1">
        <v>45688</v>
      </c>
      <c r="C11088" t="s">
        <v>1076</v>
      </c>
      <c r="D11088" t="s">
        <v>1077</v>
      </c>
      <c r="E11088" s="4">
        <v>1320.3300000000006</v>
      </c>
      <c r="F11088" t="s">
        <v>567</v>
      </c>
      <c r="G11088" t="s">
        <v>511</v>
      </c>
      <c r="H11088" t="s">
        <v>348</v>
      </c>
      <c r="I11088" t="s">
        <v>349</v>
      </c>
      <c r="J11088" t="s">
        <v>746</v>
      </c>
      <c r="L11088" t="s">
        <v>348</v>
      </c>
      <c r="M11088" t="s">
        <v>453</v>
      </c>
      <c r="N11088" t="s">
        <v>573</v>
      </c>
    </row>
    <row r="11089" spans="1:14" x14ac:dyDescent="0.25">
      <c r="A11089" t="s">
        <v>241</v>
      </c>
      <c r="B11089" s="1">
        <v>45688</v>
      </c>
      <c r="C11089" t="s">
        <v>1234</v>
      </c>
      <c r="D11089" t="s">
        <v>1235</v>
      </c>
      <c r="E11089" s="4">
        <v>-3.4000000000000909</v>
      </c>
      <c r="F11089" t="s">
        <v>567</v>
      </c>
      <c r="G11089" t="s">
        <v>511</v>
      </c>
      <c r="H11089" t="s">
        <v>348</v>
      </c>
      <c r="I11089" t="s">
        <v>349</v>
      </c>
      <c r="J11089" t="s">
        <v>746</v>
      </c>
      <c r="L11089" t="s">
        <v>348</v>
      </c>
      <c r="M11089" t="s">
        <v>453</v>
      </c>
      <c r="N11089" t="s">
        <v>573</v>
      </c>
    </row>
    <row r="11090" spans="1:14" x14ac:dyDescent="0.25">
      <c r="A11090" t="s">
        <v>241</v>
      </c>
      <c r="B11090" s="1">
        <v>45688</v>
      </c>
      <c r="C11090" t="s">
        <v>1215</v>
      </c>
      <c r="D11090" t="s">
        <v>1216</v>
      </c>
      <c r="E11090" s="4">
        <v>-6.24</v>
      </c>
      <c r="F11090" t="s">
        <v>567</v>
      </c>
      <c r="G11090" t="s">
        <v>511</v>
      </c>
      <c r="H11090" t="s">
        <v>348</v>
      </c>
      <c r="I11090" t="s">
        <v>349</v>
      </c>
      <c r="J11090" t="s">
        <v>746</v>
      </c>
      <c r="L11090" t="s">
        <v>348</v>
      </c>
      <c r="M11090" t="s">
        <v>453</v>
      </c>
      <c r="N11090" t="s">
        <v>573</v>
      </c>
    </row>
    <row r="11091" spans="1:14" x14ac:dyDescent="0.25">
      <c r="A11091" t="s">
        <v>241</v>
      </c>
      <c r="B11091" s="1">
        <v>45688</v>
      </c>
      <c r="C11091" t="s">
        <v>1217</v>
      </c>
      <c r="D11091" t="s">
        <v>1218</v>
      </c>
      <c r="E11091" s="4">
        <v>-336.31</v>
      </c>
      <c r="F11091" t="s">
        <v>567</v>
      </c>
      <c r="G11091" t="s">
        <v>511</v>
      </c>
      <c r="H11091" t="s">
        <v>348</v>
      </c>
      <c r="I11091" t="s">
        <v>349</v>
      </c>
      <c r="J11091" t="s">
        <v>746</v>
      </c>
      <c r="L11091" t="s">
        <v>348</v>
      </c>
      <c r="M11091" t="s">
        <v>453</v>
      </c>
      <c r="N11091" t="s">
        <v>573</v>
      </c>
    </row>
    <row r="11092" spans="1:14" x14ac:dyDescent="0.25">
      <c r="A11092" t="s">
        <v>241</v>
      </c>
      <c r="B11092" s="1">
        <v>45688</v>
      </c>
      <c r="C11092" t="s">
        <v>1087</v>
      </c>
      <c r="D11092" t="s">
        <v>1088</v>
      </c>
      <c r="E11092" s="4">
        <v>-587.42999999999995</v>
      </c>
      <c r="F11092" t="s">
        <v>567</v>
      </c>
      <c r="G11092" t="s">
        <v>511</v>
      </c>
      <c r="H11092" t="s">
        <v>348</v>
      </c>
      <c r="I11092" t="s">
        <v>349</v>
      </c>
      <c r="J11092" t="s">
        <v>746</v>
      </c>
      <c r="L11092" t="s">
        <v>348</v>
      </c>
      <c r="M11092" t="s">
        <v>453</v>
      </c>
      <c r="N11092" t="s">
        <v>573</v>
      </c>
    </row>
    <row r="11093" spans="1:14" x14ac:dyDescent="0.25">
      <c r="A11093" t="s">
        <v>241</v>
      </c>
      <c r="B11093" s="1">
        <v>45688</v>
      </c>
      <c r="C11093" t="s">
        <v>1091</v>
      </c>
      <c r="D11093" t="s">
        <v>1092</v>
      </c>
      <c r="E11093" s="4">
        <v>-2889.429999999998</v>
      </c>
      <c r="F11093" t="s">
        <v>567</v>
      </c>
      <c r="G11093" t="s">
        <v>511</v>
      </c>
      <c r="H11093" t="s">
        <v>348</v>
      </c>
      <c r="I11093" t="s">
        <v>349</v>
      </c>
      <c r="J11093" t="s">
        <v>746</v>
      </c>
      <c r="L11093" t="s">
        <v>348</v>
      </c>
      <c r="M11093" t="s">
        <v>453</v>
      </c>
      <c r="N11093" t="s">
        <v>573</v>
      </c>
    </row>
    <row r="11094" spans="1:14" x14ac:dyDescent="0.25">
      <c r="A11094" t="s">
        <v>241</v>
      </c>
      <c r="B11094" s="1">
        <v>45688</v>
      </c>
      <c r="C11094" t="s">
        <v>1095</v>
      </c>
      <c r="D11094" t="s">
        <v>1096</v>
      </c>
      <c r="E11094" s="4">
        <v>-17.44999999999996</v>
      </c>
      <c r="F11094" t="s">
        <v>567</v>
      </c>
      <c r="G11094" t="s">
        <v>511</v>
      </c>
      <c r="H11094" t="s">
        <v>348</v>
      </c>
      <c r="I11094" t="s">
        <v>349</v>
      </c>
      <c r="J11094" t="s">
        <v>746</v>
      </c>
      <c r="L11094" t="s">
        <v>348</v>
      </c>
      <c r="M11094" t="s">
        <v>453</v>
      </c>
      <c r="N11094" t="s">
        <v>573</v>
      </c>
    </row>
    <row r="11095" spans="1:14" x14ac:dyDescent="0.25">
      <c r="A11095" t="s">
        <v>241</v>
      </c>
      <c r="B11095" s="1">
        <v>45688</v>
      </c>
      <c r="C11095" t="s">
        <v>1099</v>
      </c>
      <c r="D11095" t="s">
        <v>1100</v>
      </c>
      <c r="E11095" s="4">
        <v>-165.0000000000004</v>
      </c>
      <c r="F11095" t="s">
        <v>567</v>
      </c>
      <c r="G11095" t="s">
        <v>511</v>
      </c>
      <c r="H11095" t="s">
        <v>348</v>
      </c>
      <c r="I11095" t="s">
        <v>349</v>
      </c>
      <c r="J11095" t="s">
        <v>746</v>
      </c>
      <c r="L11095" t="s">
        <v>348</v>
      </c>
      <c r="M11095" t="s">
        <v>453</v>
      </c>
      <c r="N11095" t="s">
        <v>573</v>
      </c>
    </row>
    <row r="11096" spans="1:14" x14ac:dyDescent="0.25">
      <c r="A11096" t="s">
        <v>241</v>
      </c>
      <c r="B11096" s="1">
        <v>45688</v>
      </c>
      <c r="C11096" t="s">
        <v>1103</v>
      </c>
      <c r="D11096" t="s">
        <v>1104</v>
      </c>
      <c r="E11096" s="4">
        <v>-2237.6799999999994</v>
      </c>
      <c r="F11096" t="s">
        <v>567</v>
      </c>
      <c r="G11096" t="s">
        <v>511</v>
      </c>
      <c r="H11096" t="s">
        <v>348</v>
      </c>
      <c r="I11096" t="s">
        <v>349</v>
      </c>
      <c r="J11096" t="s">
        <v>746</v>
      </c>
      <c r="L11096" t="s">
        <v>348</v>
      </c>
      <c r="M11096" t="s">
        <v>453</v>
      </c>
      <c r="N11096" t="s">
        <v>573</v>
      </c>
    </row>
    <row r="11097" spans="1:14" x14ac:dyDescent="0.25">
      <c r="A11097" t="s">
        <v>241</v>
      </c>
      <c r="B11097" s="1">
        <v>45688</v>
      </c>
      <c r="C11097" t="s">
        <v>1107</v>
      </c>
      <c r="D11097" t="s">
        <v>1108</v>
      </c>
      <c r="E11097" s="4">
        <v>-2359.3599999999997</v>
      </c>
      <c r="F11097" t="s">
        <v>567</v>
      </c>
      <c r="G11097" t="s">
        <v>511</v>
      </c>
      <c r="H11097" t="s">
        <v>348</v>
      </c>
      <c r="I11097" t="s">
        <v>349</v>
      </c>
      <c r="J11097" t="s">
        <v>746</v>
      </c>
      <c r="L11097" t="s">
        <v>348</v>
      </c>
      <c r="M11097" t="s">
        <v>453</v>
      </c>
      <c r="N11097" t="s">
        <v>573</v>
      </c>
    </row>
    <row r="11098" spans="1:14" x14ac:dyDescent="0.25">
      <c r="A11098" t="s">
        <v>241</v>
      </c>
      <c r="B11098" s="1">
        <v>45688</v>
      </c>
      <c r="C11098" t="s">
        <v>1109</v>
      </c>
      <c r="D11098" t="s">
        <v>1110</v>
      </c>
      <c r="E11098" s="4">
        <v>-953.81999999999982</v>
      </c>
      <c r="F11098" t="s">
        <v>567</v>
      </c>
      <c r="G11098" t="s">
        <v>511</v>
      </c>
      <c r="H11098" t="s">
        <v>348</v>
      </c>
      <c r="I11098" t="s">
        <v>349</v>
      </c>
      <c r="J11098" t="s">
        <v>746</v>
      </c>
      <c r="L11098" t="s">
        <v>348</v>
      </c>
      <c r="M11098" t="s">
        <v>453</v>
      </c>
      <c r="N11098" t="s">
        <v>573</v>
      </c>
    </row>
    <row r="11099" spans="1:14" x14ac:dyDescent="0.25">
      <c r="A11099" t="s">
        <v>241</v>
      </c>
      <c r="B11099" s="1">
        <v>45688</v>
      </c>
      <c r="C11099" t="s">
        <v>1111</v>
      </c>
      <c r="D11099" t="s">
        <v>1112</v>
      </c>
      <c r="E11099" s="4">
        <v>-1891.4599999999998</v>
      </c>
      <c r="F11099" t="s">
        <v>567</v>
      </c>
      <c r="G11099" t="s">
        <v>511</v>
      </c>
      <c r="H11099" t="s">
        <v>348</v>
      </c>
      <c r="I11099" t="s">
        <v>349</v>
      </c>
      <c r="J11099" t="s">
        <v>746</v>
      </c>
      <c r="L11099" t="s">
        <v>348</v>
      </c>
      <c r="M11099" t="s">
        <v>453</v>
      </c>
      <c r="N11099" t="s">
        <v>573</v>
      </c>
    </row>
    <row r="11100" spans="1:14" x14ac:dyDescent="0.25">
      <c r="A11100" t="s">
        <v>241</v>
      </c>
      <c r="B11100" s="1">
        <v>45688</v>
      </c>
      <c r="C11100" t="s">
        <v>1115</v>
      </c>
      <c r="D11100" t="s">
        <v>1116</v>
      </c>
      <c r="E11100" s="4">
        <v>3183.1099999999806</v>
      </c>
      <c r="F11100" t="s">
        <v>567</v>
      </c>
      <c r="G11100" t="s">
        <v>511</v>
      </c>
      <c r="H11100" t="s">
        <v>348</v>
      </c>
      <c r="I11100" t="s">
        <v>349</v>
      </c>
      <c r="J11100" t="s">
        <v>746</v>
      </c>
      <c r="L11100" t="s">
        <v>348</v>
      </c>
      <c r="M11100" t="s">
        <v>453</v>
      </c>
      <c r="N11100" t="s">
        <v>573</v>
      </c>
    </row>
    <row r="11101" spans="1:14" x14ac:dyDescent="0.25">
      <c r="A11101" t="s">
        <v>241</v>
      </c>
      <c r="B11101" s="1">
        <v>45688</v>
      </c>
      <c r="C11101" t="s">
        <v>1344</v>
      </c>
      <c r="D11101" t="s">
        <v>1345</v>
      </c>
      <c r="E11101" s="4">
        <v>-636.47</v>
      </c>
      <c r="F11101" t="s">
        <v>567</v>
      </c>
      <c r="G11101" t="s">
        <v>511</v>
      </c>
      <c r="H11101" t="s">
        <v>348</v>
      </c>
      <c r="I11101" t="s">
        <v>349</v>
      </c>
      <c r="J11101" t="s">
        <v>746</v>
      </c>
      <c r="L11101" t="s">
        <v>348</v>
      </c>
      <c r="M11101" t="s">
        <v>453</v>
      </c>
      <c r="N11101" t="s">
        <v>573</v>
      </c>
    </row>
    <row r="11102" spans="1:14" x14ac:dyDescent="0.25">
      <c r="A11102" t="s">
        <v>241</v>
      </c>
      <c r="B11102" s="1">
        <v>45688</v>
      </c>
      <c r="C11102" t="s">
        <v>1371</v>
      </c>
      <c r="D11102" t="s">
        <v>1372</v>
      </c>
      <c r="E11102" s="4">
        <v>-691.93999999998596</v>
      </c>
      <c r="F11102" t="s">
        <v>567</v>
      </c>
      <c r="G11102" t="s">
        <v>511</v>
      </c>
      <c r="H11102" t="s">
        <v>348</v>
      </c>
      <c r="I11102" t="s">
        <v>349</v>
      </c>
      <c r="J11102" t="s">
        <v>746</v>
      </c>
      <c r="M11102" t="s">
        <v>349</v>
      </c>
      <c r="N11102" t="s">
        <v>573</v>
      </c>
    </row>
    <row r="11103" spans="1:14" x14ac:dyDescent="0.25">
      <c r="A11103" t="s">
        <v>241</v>
      </c>
      <c r="B11103" s="1">
        <v>45688</v>
      </c>
      <c r="C11103" t="s">
        <v>1385</v>
      </c>
      <c r="D11103" t="s">
        <v>1386</v>
      </c>
      <c r="E11103" s="4">
        <v>1904.9900000000002</v>
      </c>
      <c r="F11103" t="s">
        <v>567</v>
      </c>
      <c r="G11103" t="s">
        <v>511</v>
      </c>
      <c r="H11103" t="s">
        <v>348</v>
      </c>
      <c r="I11103" t="s">
        <v>349</v>
      </c>
      <c r="J11103" t="s">
        <v>746</v>
      </c>
      <c r="M11103" t="s">
        <v>349</v>
      </c>
      <c r="N11103" t="s">
        <v>573</v>
      </c>
    </row>
    <row r="11104" spans="1:14" x14ac:dyDescent="0.25">
      <c r="A11104" t="s">
        <v>241</v>
      </c>
      <c r="B11104" s="1">
        <v>45688</v>
      </c>
      <c r="C11104" t="s">
        <v>1387</v>
      </c>
      <c r="D11104" t="s">
        <v>1388</v>
      </c>
      <c r="E11104" s="4">
        <v>-1754.59</v>
      </c>
      <c r="F11104" t="s">
        <v>567</v>
      </c>
      <c r="G11104" t="s">
        <v>511</v>
      </c>
      <c r="H11104" t="s">
        <v>348</v>
      </c>
      <c r="I11104" t="s">
        <v>349</v>
      </c>
      <c r="J11104" t="s">
        <v>746</v>
      </c>
      <c r="M11104" t="s">
        <v>349</v>
      </c>
      <c r="N11104" t="s">
        <v>573</v>
      </c>
    </row>
    <row r="11105" spans="1:14" x14ac:dyDescent="0.25">
      <c r="A11105" t="s">
        <v>241</v>
      </c>
      <c r="B11105" s="1">
        <v>45688</v>
      </c>
      <c r="C11105" t="s">
        <v>1117</v>
      </c>
      <c r="D11105" t="s">
        <v>1118</v>
      </c>
      <c r="E11105" s="4">
        <v>-2182.0699999999997</v>
      </c>
      <c r="F11105" t="s">
        <v>567</v>
      </c>
      <c r="G11105" t="s">
        <v>511</v>
      </c>
      <c r="H11105" t="s">
        <v>348</v>
      </c>
      <c r="I11105" t="s">
        <v>349</v>
      </c>
      <c r="J11105" t="s">
        <v>746</v>
      </c>
      <c r="L11105" t="s">
        <v>348</v>
      </c>
      <c r="M11105" t="s">
        <v>453</v>
      </c>
      <c r="N11105" t="s">
        <v>573</v>
      </c>
    </row>
    <row r="11106" spans="1:14" x14ac:dyDescent="0.25">
      <c r="A11106" t="s">
        <v>241</v>
      </c>
      <c r="B11106" s="1">
        <v>45688</v>
      </c>
      <c r="C11106" t="s">
        <v>1119</v>
      </c>
      <c r="D11106" t="s">
        <v>1120</v>
      </c>
      <c r="E11106" s="4">
        <v>-38251.91699999987</v>
      </c>
      <c r="F11106" t="s">
        <v>567</v>
      </c>
      <c r="G11106" t="s">
        <v>511</v>
      </c>
      <c r="H11106" t="s">
        <v>348</v>
      </c>
      <c r="I11106" t="s">
        <v>349</v>
      </c>
      <c r="J11106" t="s">
        <v>684</v>
      </c>
      <c r="L11106" t="s">
        <v>1121</v>
      </c>
      <c r="M11106" t="s">
        <v>453</v>
      </c>
      <c r="N11106" t="s">
        <v>573</v>
      </c>
    </row>
    <row r="11107" spans="1:14" x14ac:dyDescent="0.25">
      <c r="A11107" t="s">
        <v>241</v>
      </c>
      <c r="B11107" s="1">
        <v>45688</v>
      </c>
      <c r="C11107" t="s">
        <v>1122</v>
      </c>
      <c r="D11107" t="s">
        <v>1123</v>
      </c>
      <c r="E11107" s="4">
        <v>-12</v>
      </c>
      <c r="F11107" t="s">
        <v>567</v>
      </c>
      <c r="G11107" t="s">
        <v>511</v>
      </c>
      <c r="H11107" t="s">
        <v>348</v>
      </c>
      <c r="I11107" t="s">
        <v>349</v>
      </c>
      <c r="J11107" t="s">
        <v>746</v>
      </c>
      <c r="L11107" t="s">
        <v>348</v>
      </c>
      <c r="M11107" t="s">
        <v>457</v>
      </c>
      <c r="N11107" t="s">
        <v>573</v>
      </c>
    </row>
    <row r="11108" spans="1:14" x14ac:dyDescent="0.25">
      <c r="A11108" t="s">
        <v>241</v>
      </c>
      <c r="B11108" s="1">
        <v>45688</v>
      </c>
      <c r="C11108" t="s">
        <v>1124</v>
      </c>
      <c r="D11108" t="s">
        <v>1125</v>
      </c>
      <c r="E11108" s="4">
        <v>-210910</v>
      </c>
      <c r="F11108" t="s">
        <v>567</v>
      </c>
      <c r="G11108" t="s">
        <v>511</v>
      </c>
      <c r="H11108" t="s">
        <v>348</v>
      </c>
      <c r="I11108" t="s">
        <v>349</v>
      </c>
      <c r="J11108" t="s">
        <v>746</v>
      </c>
      <c r="L11108" t="s">
        <v>348</v>
      </c>
      <c r="M11108" t="s">
        <v>457</v>
      </c>
      <c r="N11108" t="s">
        <v>573</v>
      </c>
    </row>
    <row r="11109" spans="1:14" x14ac:dyDescent="0.25">
      <c r="A11109" t="s">
        <v>241</v>
      </c>
      <c r="B11109" s="1">
        <v>45688</v>
      </c>
      <c r="C11109" t="s">
        <v>565</v>
      </c>
      <c r="D11109" t="s">
        <v>566</v>
      </c>
      <c r="E11109" s="4">
        <v>13050.089999999998</v>
      </c>
      <c r="F11109" t="s">
        <v>567</v>
      </c>
      <c r="G11109" t="s">
        <v>471</v>
      </c>
      <c r="H11109" t="s">
        <v>291</v>
      </c>
      <c r="I11109" t="s">
        <v>292</v>
      </c>
      <c r="J11109" t="s">
        <v>251</v>
      </c>
      <c r="L11109" t="s">
        <v>376</v>
      </c>
      <c r="M11109" t="s">
        <v>377</v>
      </c>
      <c r="N11109" t="s">
        <v>486</v>
      </c>
    </row>
    <row r="11110" spans="1:14" x14ac:dyDescent="0.25">
      <c r="A11110" t="s">
        <v>241</v>
      </c>
      <c r="B11110" s="1">
        <v>45688</v>
      </c>
      <c r="C11110" t="s">
        <v>568</v>
      </c>
      <c r="D11110" t="s">
        <v>569</v>
      </c>
      <c r="E11110" s="4">
        <v>19688.32</v>
      </c>
      <c r="F11110" t="s">
        <v>567</v>
      </c>
      <c r="G11110" t="s">
        <v>471</v>
      </c>
      <c r="H11110" t="s">
        <v>291</v>
      </c>
      <c r="I11110" t="s">
        <v>292</v>
      </c>
      <c r="J11110" t="s">
        <v>251</v>
      </c>
      <c r="L11110" t="s">
        <v>376</v>
      </c>
      <c r="M11110" t="s">
        <v>377</v>
      </c>
      <c r="N11110" t="s">
        <v>486</v>
      </c>
    </row>
    <row r="11111" spans="1:14" x14ac:dyDescent="0.25">
      <c r="A11111" t="s">
        <v>241</v>
      </c>
      <c r="B11111" s="1">
        <v>45688</v>
      </c>
      <c r="C11111" t="s">
        <v>574</v>
      </c>
      <c r="D11111" t="s">
        <v>575</v>
      </c>
      <c r="E11111" s="4">
        <v>6999.7099999999991</v>
      </c>
      <c r="F11111" t="s">
        <v>567</v>
      </c>
      <c r="G11111" t="s">
        <v>471</v>
      </c>
      <c r="H11111" t="s">
        <v>291</v>
      </c>
      <c r="I11111" t="s">
        <v>292</v>
      </c>
      <c r="J11111" t="s">
        <v>251</v>
      </c>
      <c r="L11111" t="s">
        <v>376</v>
      </c>
      <c r="M11111" t="s">
        <v>377</v>
      </c>
      <c r="N11111" t="s">
        <v>486</v>
      </c>
    </row>
    <row r="11112" spans="1:14" x14ac:dyDescent="0.25">
      <c r="A11112" t="s">
        <v>241</v>
      </c>
      <c r="B11112" s="1">
        <v>45688</v>
      </c>
      <c r="C11112" t="s">
        <v>578</v>
      </c>
      <c r="D11112" t="s">
        <v>579</v>
      </c>
      <c r="E11112" s="4">
        <v>485.98</v>
      </c>
      <c r="F11112" t="s">
        <v>567</v>
      </c>
      <c r="G11112" t="s">
        <v>471</v>
      </c>
      <c r="H11112" t="s">
        <v>298</v>
      </c>
      <c r="I11112" t="s">
        <v>299</v>
      </c>
      <c r="J11112" t="s">
        <v>258</v>
      </c>
      <c r="L11112" t="s">
        <v>376</v>
      </c>
      <c r="M11112" t="s">
        <v>377</v>
      </c>
      <c r="N11112" t="s">
        <v>487</v>
      </c>
    </row>
    <row r="11113" spans="1:14" x14ac:dyDescent="0.25">
      <c r="A11113" t="s">
        <v>241</v>
      </c>
      <c r="B11113" s="1">
        <v>45688</v>
      </c>
      <c r="C11113" t="s">
        <v>586</v>
      </c>
      <c r="D11113" t="s">
        <v>587</v>
      </c>
      <c r="E11113" s="4">
        <v>553.29999999999995</v>
      </c>
      <c r="F11113" t="s">
        <v>567</v>
      </c>
      <c r="G11113" t="s">
        <v>471</v>
      </c>
      <c r="H11113" t="s">
        <v>298</v>
      </c>
      <c r="I11113" t="s">
        <v>299</v>
      </c>
      <c r="J11113" t="s">
        <v>258</v>
      </c>
      <c r="L11113" t="s">
        <v>376</v>
      </c>
      <c r="M11113" t="s">
        <v>377</v>
      </c>
      <c r="N11113" t="s">
        <v>487</v>
      </c>
    </row>
    <row r="11114" spans="1:14" x14ac:dyDescent="0.25">
      <c r="A11114" t="s">
        <v>241</v>
      </c>
      <c r="B11114" s="1">
        <v>45688</v>
      </c>
      <c r="C11114" t="s">
        <v>590</v>
      </c>
      <c r="D11114" t="s">
        <v>591</v>
      </c>
      <c r="E11114" s="4">
        <v>2525</v>
      </c>
      <c r="F11114" t="s">
        <v>567</v>
      </c>
      <c r="G11114" t="s">
        <v>471</v>
      </c>
      <c r="H11114" t="s">
        <v>298</v>
      </c>
      <c r="I11114" t="s">
        <v>299</v>
      </c>
      <c r="J11114" t="s">
        <v>258</v>
      </c>
      <c r="L11114" t="s">
        <v>376</v>
      </c>
      <c r="M11114" t="s">
        <v>377</v>
      </c>
      <c r="N11114" t="s">
        <v>487</v>
      </c>
    </row>
    <row r="11115" spans="1:14" x14ac:dyDescent="0.25">
      <c r="A11115" t="s">
        <v>241</v>
      </c>
      <c r="B11115" s="1">
        <v>45688</v>
      </c>
      <c r="C11115" t="s">
        <v>595</v>
      </c>
      <c r="D11115" t="s">
        <v>596</v>
      </c>
      <c r="E11115" s="4">
        <v>305.00000000000006</v>
      </c>
      <c r="F11115" t="s">
        <v>567</v>
      </c>
      <c r="G11115" t="s">
        <v>471</v>
      </c>
      <c r="H11115" t="s">
        <v>311</v>
      </c>
      <c r="I11115" t="s">
        <v>312</v>
      </c>
      <c r="J11115" t="s">
        <v>264</v>
      </c>
      <c r="L11115" t="s">
        <v>376</v>
      </c>
      <c r="M11115" t="s">
        <v>377</v>
      </c>
      <c r="N11115" t="s">
        <v>477</v>
      </c>
    </row>
    <row r="11116" spans="1:14" x14ac:dyDescent="0.25">
      <c r="A11116" t="s">
        <v>241</v>
      </c>
      <c r="B11116" s="1">
        <v>45688</v>
      </c>
      <c r="C11116" t="s">
        <v>603</v>
      </c>
      <c r="D11116" t="s">
        <v>604</v>
      </c>
      <c r="E11116" s="4">
        <v>570.49</v>
      </c>
      <c r="F11116" t="s">
        <v>567</v>
      </c>
      <c r="G11116" t="s">
        <v>471</v>
      </c>
      <c r="H11116" t="s">
        <v>311</v>
      </c>
      <c r="I11116" t="s">
        <v>312</v>
      </c>
      <c r="J11116" t="s">
        <v>264</v>
      </c>
      <c r="L11116" t="s">
        <v>376</v>
      </c>
      <c r="M11116" t="s">
        <v>377</v>
      </c>
      <c r="N11116" t="s">
        <v>487</v>
      </c>
    </row>
    <row r="11117" spans="1:14" x14ac:dyDescent="0.25">
      <c r="A11117" t="s">
        <v>241</v>
      </c>
      <c r="B11117" s="1">
        <v>45688</v>
      </c>
      <c r="C11117" t="s">
        <v>627</v>
      </c>
      <c r="D11117" t="s">
        <v>628</v>
      </c>
      <c r="E11117" s="4">
        <v>21846.62</v>
      </c>
      <c r="F11117" t="s">
        <v>567</v>
      </c>
      <c r="G11117" t="s">
        <v>471</v>
      </c>
      <c r="H11117" t="s">
        <v>295</v>
      </c>
      <c r="I11117" t="s">
        <v>254</v>
      </c>
      <c r="J11117" t="s">
        <v>253</v>
      </c>
      <c r="L11117" t="s">
        <v>378</v>
      </c>
      <c r="M11117" t="s">
        <v>379</v>
      </c>
      <c r="N11117" t="s">
        <v>486</v>
      </c>
    </row>
    <row r="11118" spans="1:14" x14ac:dyDescent="0.25">
      <c r="A11118" t="s">
        <v>241</v>
      </c>
      <c r="B11118" s="1">
        <v>45688</v>
      </c>
      <c r="C11118" t="s">
        <v>633</v>
      </c>
      <c r="D11118" t="s">
        <v>634</v>
      </c>
      <c r="E11118" s="4">
        <v>11219.1</v>
      </c>
      <c r="F11118" t="s">
        <v>567</v>
      </c>
      <c r="G11118" t="s">
        <v>471</v>
      </c>
      <c r="H11118" t="s">
        <v>295</v>
      </c>
      <c r="I11118" t="s">
        <v>254</v>
      </c>
      <c r="J11118" t="s">
        <v>253</v>
      </c>
      <c r="L11118" t="s">
        <v>378</v>
      </c>
      <c r="M11118" t="s">
        <v>379</v>
      </c>
      <c r="N11118" t="s">
        <v>486</v>
      </c>
    </row>
    <row r="11119" spans="1:14" x14ac:dyDescent="0.25">
      <c r="A11119" t="s">
        <v>241</v>
      </c>
      <c r="B11119" s="1">
        <v>45688</v>
      </c>
      <c r="C11119" t="s">
        <v>640</v>
      </c>
      <c r="D11119" t="s">
        <v>641</v>
      </c>
      <c r="E11119" s="4">
        <v>40</v>
      </c>
      <c r="F11119" t="s">
        <v>567</v>
      </c>
      <c r="G11119" t="s">
        <v>471</v>
      </c>
      <c r="H11119" t="s">
        <v>301</v>
      </c>
      <c r="I11119" t="s">
        <v>302</v>
      </c>
      <c r="J11119" t="s">
        <v>258</v>
      </c>
      <c r="L11119" t="s">
        <v>378</v>
      </c>
      <c r="M11119" t="s">
        <v>379</v>
      </c>
      <c r="N11119" t="s">
        <v>485</v>
      </c>
    </row>
    <row r="11120" spans="1:14" x14ac:dyDescent="0.25">
      <c r="A11120" t="s">
        <v>241</v>
      </c>
      <c r="B11120" s="1">
        <v>45688</v>
      </c>
      <c r="C11120" t="s">
        <v>646</v>
      </c>
      <c r="D11120" t="s">
        <v>647</v>
      </c>
      <c r="E11120" s="4">
        <v>46799.8</v>
      </c>
      <c r="F11120" t="s">
        <v>567</v>
      </c>
      <c r="G11120" t="s">
        <v>471</v>
      </c>
      <c r="H11120" t="s">
        <v>295</v>
      </c>
      <c r="I11120" t="s">
        <v>254</v>
      </c>
      <c r="J11120" t="s">
        <v>253</v>
      </c>
      <c r="L11120" t="s">
        <v>378</v>
      </c>
      <c r="M11120" t="s">
        <v>379</v>
      </c>
      <c r="N11120" t="s">
        <v>486</v>
      </c>
    </row>
    <row r="11121" spans="1:14" x14ac:dyDescent="0.25">
      <c r="A11121" t="s">
        <v>241</v>
      </c>
      <c r="B11121" s="1">
        <v>45688</v>
      </c>
      <c r="C11121" t="s">
        <v>650</v>
      </c>
      <c r="D11121" t="s">
        <v>651</v>
      </c>
      <c r="E11121" s="4">
        <v>3331</v>
      </c>
      <c r="F11121" t="s">
        <v>567</v>
      </c>
      <c r="G11121" t="s">
        <v>471</v>
      </c>
      <c r="H11121" t="s">
        <v>308</v>
      </c>
      <c r="I11121" t="s">
        <v>309</v>
      </c>
      <c r="J11121" t="s">
        <v>264</v>
      </c>
      <c r="L11121" t="s">
        <v>378</v>
      </c>
      <c r="M11121" t="s">
        <v>379</v>
      </c>
      <c r="N11121" t="s">
        <v>487</v>
      </c>
    </row>
    <row r="11122" spans="1:14" x14ac:dyDescent="0.25">
      <c r="A11122" t="s">
        <v>241</v>
      </c>
      <c r="B11122" s="1">
        <v>45688</v>
      </c>
      <c r="C11122" t="s">
        <v>652</v>
      </c>
      <c r="D11122" t="s">
        <v>653</v>
      </c>
      <c r="E11122" s="4">
        <v>3573.08</v>
      </c>
      <c r="F11122" t="s">
        <v>567</v>
      </c>
      <c r="G11122" t="s">
        <v>471</v>
      </c>
      <c r="H11122" t="s">
        <v>308</v>
      </c>
      <c r="I11122" t="s">
        <v>309</v>
      </c>
      <c r="J11122" t="s">
        <v>264</v>
      </c>
      <c r="L11122" t="s">
        <v>378</v>
      </c>
      <c r="M11122" t="s">
        <v>379</v>
      </c>
      <c r="N11122" t="s">
        <v>487</v>
      </c>
    </row>
    <row r="11123" spans="1:14" x14ac:dyDescent="0.25">
      <c r="A11123" t="s">
        <v>241</v>
      </c>
      <c r="B11123" s="1">
        <v>45688</v>
      </c>
      <c r="C11123" t="s">
        <v>663</v>
      </c>
      <c r="D11123" t="s">
        <v>664</v>
      </c>
      <c r="E11123" s="4">
        <v>328.28</v>
      </c>
      <c r="F11123" t="s">
        <v>567</v>
      </c>
      <c r="G11123" t="s">
        <v>471</v>
      </c>
      <c r="H11123" t="s">
        <v>308</v>
      </c>
      <c r="I11123" t="s">
        <v>309</v>
      </c>
      <c r="J11123" t="s">
        <v>264</v>
      </c>
      <c r="L11123" t="s">
        <v>378</v>
      </c>
      <c r="M11123" t="s">
        <v>379</v>
      </c>
      <c r="N11123" t="s">
        <v>487</v>
      </c>
    </row>
    <row r="11124" spans="1:14" x14ac:dyDescent="0.25">
      <c r="A11124" t="s">
        <v>241</v>
      </c>
      <c r="B11124" s="1">
        <v>45688</v>
      </c>
      <c r="C11124" t="s">
        <v>668</v>
      </c>
      <c r="D11124" t="s">
        <v>669</v>
      </c>
      <c r="E11124" s="4">
        <v>443.9</v>
      </c>
      <c r="F11124" t="s">
        <v>567</v>
      </c>
      <c r="G11124" t="s">
        <v>471</v>
      </c>
      <c r="H11124" t="s">
        <v>308</v>
      </c>
      <c r="I11124" t="s">
        <v>309</v>
      </c>
      <c r="J11124" t="s">
        <v>264</v>
      </c>
      <c r="L11124" t="s">
        <v>378</v>
      </c>
      <c r="M11124" t="s">
        <v>379</v>
      </c>
      <c r="N11124" t="s">
        <v>487</v>
      </c>
    </row>
    <row r="11125" spans="1:14" x14ac:dyDescent="0.25">
      <c r="A11125" t="s">
        <v>241</v>
      </c>
      <c r="B11125" s="1">
        <v>45688</v>
      </c>
      <c r="C11125" t="s">
        <v>672</v>
      </c>
      <c r="D11125" t="s">
        <v>673</v>
      </c>
      <c r="E11125" s="4">
        <v>598</v>
      </c>
      <c r="F11125" t="s">
        <v>567</v>
      </c>
      <c r="G11125" t="s">
        <v>471</v>
      </c>
      <c r="H11125" t="s">
        <v>308</v>
      </c>
      <c r="I11125" t="s">
        <v>309</v>
      </c>
      <c r="J11125" t="s">
        <v>264</v>
      </c>
      <c r="L11125" t="s">
        <v>378</v>
      </c>
      <c r="M11125" t="s">
        <v>379</v>
      </c>
      <c r="N11125" t="s">
        <v>487</v>
      </c>
    </row>
    <row r="11126" spans="1:14" x14ac:dyDescent="0.25">
      <c r="A11126" t="s">
        <v>241</v>
      </c>
      <c r="B11126" s="1">
        <v>45688</v>
      </c>
      <c r="C11126" t="s">
        <v>676</v>
      </c>
      <c r="D11126" t="s">
        <v>677</v>
      </c>
      <c r="E11126" s="4">
        <v>4000</v>
      </c>
      <c r="F11126" t="s">
        <v>567</v>
      </c>
      <c r="G11126" t="s">
        <v>471</v>
      </c>
      <c r="H11126" t="s">
        <v>308</v>
      </c>
      <c r="I11126" t="s">
        <v>309</v>
      </c>
      <c r="J11126" t="s">
        <v>264</v>
      </c>
      <c r="L11126" t="s">
        <v>378</v>
      </c>
      <c r="M11126" t="s">
        <v>379</v>
      </c>
      <c r="N11126" t="s">
        <v>477</v>
      </c>
    </row>
    <row r="11127" spans="1:14" x14ac:dyDescent="0.25">
      <c r="A11127" t="s">
        <v>241</v>
      </c>
      <c r="B11127" s="1">
        <v>45688</v>
      </c>
      <c r="C11127" t="s">
        <v>680</v>
      </c>
      <c r="D11127" t="s">
        <v>681</v>
      </c>
      <c r="E11127" s="4">
        <v>5444.84</v>
      </c>
      <c r="F11127" t="s">
        <v>567</v>
      </c>
      <c r="G11127" t="s">
        <v>471</v>
      </c>
      <c r="H11127" t="s">
        <v>308</v>
      </c>
      <c r="I11127" t="s">
        <v>309</v>
      </c>
      <c r="J11127" t="s">
        <v>264</v>
      </c>
      <c r="L11127" t="s">
        <v>378</v>
      </c>
      <c r="M11127" t="s">
        <v>379</v>
      </c>
      <c r="N11127" t="s">
        <v>487</v>
      </c>
    </row>
    <row r="11128" spans="1:14" x14ac:dyDescent="0.25">
      <c r="A11128" t="s">
        <v>241</v>
      </c>
      <c r="B11128" s="1">
        <v>45688</v>
      </c>
      <c r="C11128" t="s">
        <v>690</v>
      </c>
      <c r="D11128" t="s">
        <v>691</v>
      </c>
      <c r="E11128" s="4">
        <v>3575</v>
      </c>
      <c r="F11128" t="s">
        <v>567</v>
      </c>
      <c r="G11128" t="s">
        <v>471</v>
      </c>
      <c r="H11128" t="s">
        <v>308</v>
      </c>
      <c r="I11128" t="s">
        <v>309</v>
      </c>
      <c r="J11128" t="s">
        <v>264</v>
      </c>
      <c r="L11128" t="s">
        <v>378</v>
      </c>
      <c r="M11128" t="s">
        <v>379</v>
      </c>
      <c r="N11128" t="s">
        <v>487</v>
      </c>
    </row>
    <row r="11129" spans="1:14" x14ac:dyDescent="0.25">
      <c r="A11129" t="s">
        <v>241</v>
      </c>
      <c r="B11129" s="1">
        <v>45688</v>
      </c>
      <c r="C11129" t="s">
        <v>698</v>
      </c>
      <c r="D11129" t="s">
        <v>699</v>
      </c>
      <c r="E11129" s="4">
        <v>2093.5</v>
      </c>
      <c r="F11129" t="s">
        <v>567</v>
      </c>
      <c r="G11129" t="s">
        <v>471</v>
      </c>
      <c r="H11129" t="s">
        <v>308</v>
      </c>
      <c r="I11129" t="s">
        <v>309</v>
      </c>
      <c r="J11129" t="s">
        <v>264</v>
      </c>
      <c r="L11129" t="s">
        <v>378</v>
      </c>
      <c r="M11129" t="s">
        <v>379</v>
      </c>
      <c r="N11129" t="s">
        <v>487</v>
      </c>
    </row>
    <row r="11130" spans="1:14" x14ac:dyDescent="0.25">
      <c r="A11130" t="s">
        <v>241</v>
      </c>
      <c r="B11130" s="1">
        <v>45688</v>
      </c>
      <c r="C11130" t="s">
        <v>1134</v>
      </c>
      <c r="D11130" t="s">
        <v>1135</v>
      </c>
      <c r="E11130" s="4">
        <v>666.67000000000007</v>
      </c>
      <c r="F11130" t="s">
        <v>567</v>
      </c>
      <c r="G11130" t="s">
        <v>471</v>
      </c>
      <c r="H11130" t="s">
        <v>301</v>
      </c>
      <c r="I11130" t="s">
        <v>302</v>
      </c>
      <c r="J11130" t="s">
        <v>258</v>
      </c>
      <c r="L11130" t="s">
        <v>378</v>
      </c>
      <c r="M11130" t="s">
        <v>379</v>
      </c>
      <c r="N11130" t="s">
        <v>486</v>
      </c>
    </row>
    <row r="11131" spans="1:14" x14ac:dyDescent="0.25">
      <c r="A11131" t="s">
        <v>241</v>
      </c>
      <c r="B11131" s="1">
        <v>45688</v>
      </c>
      <c r="C11131" t="s">
        <v>1140</v>
      </c>
      <c r="D11131" t="s">
        <v>1141</v>
      </c>
      <c r="E11131" s="4">
        <v>606.66999999999996</v>
      </c>
      <c r="F11131" t="s">
        <v>567</v>
      </c>
      <c r="G11131" t="s">
        <v>471</v>
      </c>
      <c r="H11131" t="s">
        <v>308</v>
      </c>
      <c r="I11131" t="s">
        <v>309</v>
      </c>
      <c r="J11131" t="s">
        <v>264</v>
      </c>
      <c r="L11131" t="s">
        <v>378</v>
      </c>
      <c r="M11131" t="s">
        <v>379</v>
      </c>
      <c r="N11131" t="s">
        <v>487</v>
      </c>
    </row>
    <row r="11132" spans="1:14" x14ac:dyDescent="0.25">
      <c r="A11132" t="s">
        <v>241</v>
      </c>
      <c r="B11132" s="1">
        <v>45688</v>
      </c>
      <c r="C11132" t="s">
        <v>1221</v>
      </c>
      <c r="D11132" t="s">
        <v>1222</v>
      </c>
      <c r="E11132" s="4">
        <v>4044</v>
      </c>
      <c r="F11132" t="s">
        <v>567</v>
      </c>
      <c r="G11132" t="s">
        <v>471</v>
      </c>
      <c r="H11132" t="s">
        <v>317</v>
      </c>
      <c r="I11132" t="s">
        <v>318</v>
      </c>
      <c r="J11132" t="s">
        <v>276</v>
      </c>
      <c r="L11132" t="s">
        <v>390</v>
      </c>
      <c r="M11132" t="s">
        <v>391</v>
      </c>
      <c r="N11132" t="s">
        <v>487</v>
      </c>
    </row>
    <row r="11133" spans="1:14" x14ac:dyDescent="0.25">
      <c r="A11133" t="s">
        <v>241</v>
      </c>
      <c r="B11133" s="1">
        <v>45688</v>
      </c>
      <c r="C11133" t="s">
        <v>702</v>
      </c>
      <c r="D11133" t="s">
        <v>703</v>
      </c>
      <c r="E11133" s="4">
        <v>1042.71</v>
      </c>
      <c r="F11133" t="s">
        <v>567</v>
      </c>
      <c r="G11133" t="s">
        <v>471</v>
      </c>
      <c r="H11133" t="s">
        <v>311</v>
      </c>
      <c r="I11133" t="s">
        <v>312</v>
      </c>
      <c r="J11133" t="s">
        <v>264</v>
      </c>
      <c r="L11133" t="s">
        <v>378</v>
      </c>
      <c r="M11133" t="s">
        <v>379</v>
      </c>
      <c r="N11133" t="s">
        <v>487</v>
      </c>
    </row>
    <row r="11134" spans="1:14" x14ac:dyDescent="0.25">
      <c r="A11134" t="s">
        <v>241</v>
      </c>
      <c r="B11134" s="1">
        <v>45688</v>
      </c>
      <c r="C11134" t="s">
        <v>1312</v>
      </c>
      <c r="D11134" t="s">
        <v>1313</v>
      </c>
      <c r="E11134" s="4">
        <v>1048.92</v>
      </c>
      <c r="F11134" t="s">
        <v>567</v>
      </c>
      <c r="G11134" t="s">
        <v>471</v>
      </c>
      <c r="H11134" t="s">
        <v>311</v>
      </c>
      <c r="I11134" t="s">
        <v>312</v>
      </c>
      <c r="J11134" t="s">
        <v>264</v>
      </c>
      <c r="L11134" t="s">
        <v>378</v>
      </c>
      <c r="M11134" t="s">
        <v>379</v>
      </c>
      <c r="N11134" t="s">
        <v>487</v>
      </c>
    </row>
    <row r="11135" spans="1:14" x14ac:dyDescent="0.25">
      <c r="A11135" t="s">
        <v>241</v>
      </c>
      <c r="B11135" s="1">
        <v>45688</v>
      </c>
      <c r="C11135" t="s">
        <v>1146</v>
      </c>
      <c r="D11135" t="s">
        <v>1147</v>
      </c>
      <c r="E11135" s="4">
        <v>2550</v>
      </c>
      <c r="F11135" t="s">
        <v>567</v>
      </c>
      <c r="G11135" t="s">
        <v>471</v>
      </c>
      <c r="H11135" t="s">
        <v>311</v>
      </c>
      <c r="I11135" t="s">
        <v>312</v>
      </c>
      <c r="J11135" t="s">
        <v>264</v>
      </c>
      <c r="L11135" t="s">
        <v>378</v>
      </c>
      <c r="M11135" t="s">
        <v>379</v>
      </c>
      <c r="N11135" t="s">
        <v>487</v>
      </c>
    </row>
    <row r="11136" spans="1:14" x14ac:dyDescent="0.25">
      <c r="A11136" t="s">
        <v>241</v>
      </c>
      <c r="B11136" s="1">
        <v>45688</v>
      </c>
      <c r="C11136" t="s">
        <v>1273</v>
      </c>
      <c r="D11136" t="s">
        <v>1274</v>
      </c>
      <c r="E11136" s="4">
        <v>693.33</v>
      </c>
      <c r="F11136" t="s">
        <v>567</v>
      </c>
      <c r="G11136" t="s">
        <v>471</v>
      </c>
      <c r="H11136" t="s">
        <v>301</v>
      </c>
      <c r="I11136" t="s">
        <v>302</v>
      </c>
      <c r="J11136" t="s">
        <v>258</v>
      </c>
      <c r="L11136" t="s">
        <v>378</v>
      </c>
      <c r="M11136" t="s">
        <v>379</v>
      </c>
      <c r="N11136" t="s">
        <v>487</v>
      </c>
    </row>
    <row r="11137" spans="1:14" x14ac:dyDescent="0.25">
      <c r="A11137" t="s">
        <v>241</v>
      </c>
      <c r="B11137" s="1">
        <v>45688</v>
      </c>
      <c r="C11137" t="s">
        <v>1260</v>
      </c>
      <c r="D11137" t="s">
        <v>1261</v>
      </c>
      <c r="E11137" s="4">
        <v>200</v>
      </c>
      <c r="F11137" t="s">
        <v>567</v>
      </c>
      <c r="G11137" t="s">
        <v>471</v>
      </c>
      <c r="H11137" t="s">
        <v>311</v>
      </c>
      <c r="I11137" t="s">
        <v>312</v>
      </c>
      <c r="J11137" t="s">
        <v>264</v>
      </c>
      <c r="L11137" t="s">
        <v>378</v>
      </c>
      <c r="M11137" t="s">
        <v>379</v>
      </c>
      <c r="N11137" t="s">
        <v>487</v>
      </c>
    </row>
    <row r="11138" spans="1:14" x14ac:dyDescent="0.25">
      <c r="A11138" t="s">
        <v>241</v>
      </c>
      <c r="B11138" s="1">
        <v>45688</v>
      </c>
      <c r="C11138" t="s">
        <v>704</v>
      </c>
      <c r="D11138" t="s">
        <v>705</v>
      </c>
      <c r="E11138" s="4">
        <v>10545.699999999999</v>
      </c>
      <c r="F11138" t="s">
        <v>567</v>
      </c>
      <c r="G11138" t="s">
        <v>471</v>
      </c>
      <c r="H11138" t="s">
        <v>311</v>
      </c>
      <c r="I11138" t="s">
        <v>312</v>
      </c>
      <c r="J11138" t="s">
        <v>264</v>
      </c>
      <c r="L11138" t="s">
        <v>378</v>
      </c>
      <c r="M11138" t="s">
        <v>379</v>
      </c>
      <c r="N11138" t="s">
        <v>487</v>
      </c>
    </row>
    <row r="11139" spans="1:14" x14ac:dyDescent="0.25">
      <c r="A11139" t="s">
        <v>241</v>
      </c>
      <c r="B11139" s="1">
        <v>45688</v>
      </c>
      <c r="C11139" t="s">
        <v>708</v>
      </c>
      <c r="D11139" t="s">
        <v>709</v>
      </c>
      <c r="E11139" s="4">
        <v>1656.87</v>
      </c>
      <c r="F11139" t="s">
        <v>567</v>
      </c>
      <c r="G11139" t="s">
        <v>471</v>
      </c>
      <c r="H11139" t="s">
        <v>301</v>
      </c>
      <c r="I11139" t="s">
        <v>302</v>
      </c>
      <c r="J11139" t="s">
        <v>258</v>
      </c>
      <c r="L11139" t="s">
        <v>378</v>
      </c>
      <c r="M11139" t="s">
        <v>379</v>
      </c>
      <c r="N11139" t="s">
        <v>482</v>
      </c>
    </row>
    <row r="11140" spans="1:14" x14ac:dyDescent="0.25">
      <c r="A11140" t="s">
        <v>241</v>
      </c>
      <c r="B11140" s="1">
        <v>45688</v>
      </c>
      <c r="C11140" t="s">
        <v>717</v>
      </c>
      <c r="D11140" t="s">
        <v>718</v>
      </c>
      <c r="E11140" s="4">
        <v>1502.19</v>
      </c>
      <c r="F11140" t="s">
        <v>567</v>
      </c>
      <c r="G11140" t="s">
        <v>471</v>
      </c>
      <c r="H11140" t="s">
        <v>311</v>
      </c>
      <c r="I11140" t="s">
        <v>312</v>
      </c>
      <c r="J11140" t="s">
        <v>264</v>
      </c>
      <c r="L11140" t="s">
        <v>378</v>
      </c>
      <c r="M11140" t="s">
        <v>379</v>
      </c>
      <c r="N11140" t="s">
        <v>487</v>
      </c>
    </row>
    <row r="11141" spans="1:14" x14ac:dyDescent="0.25">
      <c r="A11141" t="s">
        <v>241</v>
      </c>
      <c r="B11141" s="1">
        <v>45688</v>
      </c>
      <c r="C11141" t="s">
        <v>719</v>
      </c>
      <c r="D11141" t="s">
        <v>720</v>
      </c>
      <c r="E11141" s="4">
        <v>539.07000000000005</v>
      </c>
      <c r="F11141" t="s">
        <v>567</v>
      </c>
      <c r="G11141" t="s">
        <v>471</v>
      </c>
      <c r="H11141" t="s">
        <v>311</v>
      </c>
      <c r="I11141" t="s">
        <v>312</v>
      </c>
      <c r="J11141" t="s">
        <v>264</v>
      </c>
      <c r="L11141" t="s">
        <v>378</v>
      </c>
      <c r="M11141" t="s">
        <v>379</v>
      </c>
      <c r="N11141" t="s">
        <v>487</v>
      </c>
    </row>
    <row r="11142" spans="1:14" x14ac:dyDescent="0.25">
      <c r="A11142" t="s">
        <v>241</v>
      </c>
      <c r="B11142" s="1">
        <v>45688</v>
      </c>
      <c r="C11142" t="s">
        <v>1350</v>
      </c>
      <c r="D11142" t="s">
        <v>1351</v>
      </c>
      <c r="E11142" s="4">
        <v>114.13</v>
      </c>
      <c r="F11142" t="s">
        <v>567</v>
      </c>
      <c r="G11142" t="s">
        <v>471</v>
      </c>
      <c r="H11142" t="s">
        <v>301</v>
      </c>
      <c r="I11142" t="s">
        <v>302</v>
      </c>
      <c r="J11142" t="s">
        <v>258</v>
      </c>
      <c r="L11142" t="s">
        <v>378</v>
      </c>
      <c r="M11142" t="s">
        <v>379</v>
      </c>
      <c r="N11142" t="s">
        <v>482</v>
      </c>
    </row>
    <row r="11143" spans="1:14" x14ac:dyDescent="0.25">
      <c r="A11143" t="s">
        <v>241</v>
      </c>
      <c r="B11143" s="1">
        <v>45688</v>
      </c>
      <c r="C11143" t="s">
        <v>726</v>
      </c>
      <c r="D11143" t="s">
        <v>727</v>
      </c>
      <c r="E11143" s="4">
        <v>367.11</v>
      </c>
      <c r="F11143" t="s">
        <v>567</v>
      </c>
      <c r="G11143" t="s">
        <v>471</v>
      </c>
      <c r="H11143" t="s">
        <v>301</v>
      </c>
      <c r="I11143" t="s">
        <v>302</v>
      </c>
      <c r="J11143" t="s">
        <v>258</v>
      </c>
      <c r="L11143" t="s">
        <v>378</v>
      </c>
      <c r="M11143" t="s">
        <v>379</v>
      </c>
      <c r="N11143" t="s">
        <v>486</v>
      </c>
    </row>
    <row r="11144" spans="1:14" x14ac:dyDescent="0.25">
      <c r="A11144" t="s">
        <v>241</v>
      </c>
      <c r="B11144" s="1">
        <v>45688</v>
      </c>
      <c r="C11144" t="s">
        <v>734</v>
      </c>
      <c r="D11144" t="s">
        <v>735</v>
      </c>
      <c r="E11144" s="4">
        <v>66.790000000000006</v>
      </c>
      <c r="F11144" t="s">
        <v>567</v>
      </c>
      <c r="G11144" t="s">
        <v>471</v>
      </c>
      <c r="H11144" t="s">
        <v>308</v>
      </c>
      <c r="I11144" t="s">
        <v>309</v>
      </c>
      <c r="J11144" t="s">
        <v>264</v>
      </c>
      <c r="L11144" t="s">
        <v>378</v>
      </c>
      <c r="M11144" t="s">
        <v>379</v>
      </c>
      <c r="N11144" t="s">
        <v>487</v>
      </c>
    </row>
    <row r="11145" spans="1:14" x14ac:dyDescent="0.25">
      <c r="A11145" t="s">
        <v>241</v>
      </c>
      <c r="B11145" s="1">
        <v>45688</v>
      </c>
      <c r="C11145" t="s">
        <v>738</v>
      </c>
      <c r="D11145" t="s">
        <v>739</v>
      </c>
      <c r="E11145" s="4">
        <v>4356.75</v>
      </c>
      <c r="F11145" t="s">
        <v>567</v>
      </c>
      <c r="G11145" t="s">
        <v>471</v>
      </c>
      <c r="H11145" t="s">
        <v>301</v>
      </c>
      <c r="I11145" t="s">
        <v>302</v>
      </c>
      <c r="J11145" t="s">
        <v>258</v>
      </c>
      <c r="L11145" t="s">
        <v>378</v>
      </c>
      <c r="M11145" t="s">
        <v>379</v>
      </c>
      <c r="N11145" t="s">
        <v>487</v>
      </c>
    </row>
    <row r="11146" spans="1:14" x14ac:dyDescent="0.25">
      <c r="A11146" t="s">
        <v>241</v>
      </c>
      <c r="B11146" s="1">
        <v>45688</v>
      </c>
      <c r="C11146" t="s">
        <v>742</v>
      </c>
      <c r="D11146" t="s">
        <v>743</v>
      </c>
      <c r="E11146" s="4">
        <v>229.49</v>
      </c>
      <c r="F11146" t="s">
        <v>567</v>
      </c>
      <c r="G11146" t="s">
        <v>471</v>
      </c>
      <c r="H11146" t="s">
        <v>308</v>
      </c>
      <c r="I11146" t="s">
        <v>309</v>
      </c>
      <c r="J11146" t="s">
        <v>264</v>
      </c>
      <c r="L11146" t="s">
        <v>378</v>
      </c>
      <c r="M11146" t="s">
        <v>379</v>
      </c>
      <c r="N11146" t="s">
        <v>487</v>
      </c>
    </row>
    <row r="11147" spans="1:14" x14ac:dyDescent="0.25">
      <c r="A11147" t="s">
        <v>241</v>
      </c>
      <c r="B11147" s="1">
        <v>45688</v>
      </c>
      <c r="C11147" t="s">
        <v>747</v>
      </c>
      <c r="D11147" t="s">
        <v>748</v>
      </c>
      <c r="E11147" s="4">
        <v>7548.23</v>
      </c>
      <c r="F11147" t="s">
        <v>567</v>
      </c>
      <c r="G11147" t="s">
        <v>471</v>
      </c>
      <c r="H11147" t="s">
        <v>308</v>
      </c>
      <c r="I11147" t="s">
        <v>309</v>
      </c>
      <c r="J11147" t="s">
        <v>264</v>
      </c>
      <c r="L11147" t="s">
        <v>378</v>
      </c>
      <c r="M11147" t="s">
        <v>379</v>
      </c>
      <c r="N11147" t="s">
        <v>487</v>
      </c>
    </row>
    <row r="11148" spans="1:14" x14ac:dyDescent="0.25">
      <c r="A11148" t="s">
        <v>241</v>
      </c>
      <c r="B11148" s="1">
        <v>45688</v>
      </c>
      <c r="C11148" t="s">
        <v>767</v>
      </c>
      <c r="D11148" t="s">
        <v>768</v>
      </c>
      <c r="E11148" s="4">
        <v>25.7</v>
      </c>
      <c r="F11148" t="s">
        <v>567</v>
      </c>
      <c r="G11148" t="s">
        <v>471</v>
      </c>
      <c r="H11148" t="s">
        <v>308</v>
      </c>
      <c r="I11148" t="s">
        <v>309</v>
      </c>
      <c r="J11148" t="s">
        <v>264</v>
      </c>
      <c r="L11148" t="s">
        <v>378</v>
      </c>
      <c r="M11148" t="s">
        <v>379</v>
      </c>
      <c r="N11148" t="s">
        <v>480</v>
      </c>
    </row>
    <row r="11149" spans="1:14" x14ac:dyDescent="0.25">
      <c r="A11149" t="s">
        <v>241</v>
      </c>
      <c r="B11149" s="1">
        <v>45688</v>
      </c>
      <c r="C11149" t="s">
        <v>769</v>
      </c>
      <c r="D11149" t="s">
        <v>770</v>
      </c>
      <c r="E11149" s="4">
        <v>1201</v>
      </c>
      <c r="F11149" t="s">
        <v>567</v>
      </c>
      <c r="G11149" t="s">
        <v>471</v>
      </c>
      <c r="H11149" t="s">
        <v>311</v>
      </c>
      <c r="I11149" t="s">
        <v>312</v>
      </c>
      <c r="J11149" t="s">
        <v>264</v>
      </c>
      <c r="L11149" t="s">
        <v>378</v>
      </c>
      <c r="M11149" t="s">
        <v>379</v>
      </c>
      <c r="N11149" t="s">
        <v>487</v>
      </c>
    </row>
    <row r="11150" spans="1:14" x14ac:dyDescent="0.25">
      <c r="A11150" t="s">
        <v>241</v>
      </c>
      <c r="B11150" s="1">
        <v>45688</v>
      </c>
      <c r="C11150" t="s">
        <v>775</v>
      </c>
      <c r="D11150" t="s">
        <v>776</v>
      </c>
      <c r="E11150" s="4">
        <v>1544.7400000000002</v>
      </c>
      <c r="F11150" t="s">
        <v>567</v>
      </c>
      <c r="G11150" t="s">
        <v>471</v>
      </c>
      <c r="H11150" t="s">
        <v>311</v>
      </c>
      <c r="I11150" t="s">
        <v>312</v>
      </c>
      <c r="J11150" t="s">
        <v>264</v>
      </c>
      <c r="L11150" t="s">
        <v>378</v>
      </c>
      <c r="M11150" t="s">
        <v>379</v>
      </c>
      <c r="N11150" t="s">
        <v>487</v>
      </c>
    </row>
    <row r="11151" spans="1:14" x14ac:dyDescent="0.25">
      <c r="A11151" t="s">
        <v>241</v>
      </c>
      <c r="B11151" s="1">
        <v>45688</v>
      </c>
      <c r="C11151" t="s">
        <v>777</v>
      </c>
      <c r="D11151" t="s">
        <v>778</v>
      </c>
      <c r="E11151" s="4">
        <v>611.04000000000008</v>
      </c>
      <c r="F11151" t="s">
        <v>567</v>
      </c>
      <c r="G11151" t="s">
        <v>471</v>
      </c>
      <c r="H11151" t="s">
        <v>311</v>
      </c>
      <c r="I11151" t="s">
        <v>312</v>
      </c>
      <c r="J11151" t="s">
        <v>264</v>
      </c>
      <c r="L11151" t="s">
        <v>378</v>
      </c>
      <c r="M11151" t="s">
        <v>379</v>
      </c>
      <c r="N11151" t="s">
        <v>485</v>
      </c>
    </row>
    <row r="11152" spans="1:14" x14ac:dyDescent="0.25">
      <c r="A11152" t="s">
        <v>241</v>
      </c>
      <c r="B11152" s="1">
        <v>45688</v>
      </c>
      <c r="C11152" t="s">
        <v>781</v>
      </c>
      <c r="D11152" t="s">
        <v>782</v>
      </c>
      <c r="E11152" s="4">
        <v>77.31</v>
      </c>
      <c r="F11152" t="s">
        <v>567</v>
      </c>
      <c r="G11152" t="s">
        <v>471</v>
      </c>
      <c r="H11152" t="s">
        <v>311</v>
      </c>
      <c r="I11152" t="s">
        <v>312</v>
      </c>
      <c r="J11152" t="s">
        <v>264</v>
      </c>
      <c r="L11152" t="s">
        <v>378</v>
      </c>
      <c r="M11152" t="s">
        <v>379</v>
      </c>
      <c r="N11152" t="s">
        <v>485</v>
      </c>
    </row>
    <row r="11153" spans="1:14" x14ac:dyDescent="0.25">
      <c r="A11153" t="s">
        <v>241</v>
      </c>
      <c r="B11153" s="1">
        <v>45688</v>
      </c>
      <c r="C11153" t="s">
        <v>785</v>
      </c>
      <c r="D11153" t="s">
        <v>786</v>
      </c>
      <c r="E11153" s="4">
        <v>280</v>
      </c>
      <c r="F11153" t="s">
        <v>567</v>
      </c>
      <c r="G11153" t="s">
        <v>471</v>
      </c>
      <c r="H11153" t="s">
        <v>311</v>
      </c>
      <c r="I11153" t="s">
        <v>312</v>
      </c>
      <c r="J11153" t="s">
        <v>264</v>
      </c>
      <c r="L11153" t="s">
        <v>378</v>
      </c>
      <c r="M11153" t="s">
        <v>379</v>
      </c>
      <c r="N11153" t="s">
        <v>485</v>
      </c>
    </row>
    <row r="11154" spans="1:14" x14ac:dyDescent="0.25">
      <c r="A11154" t="s">
        <v>241</v>
      </c>
      <c r="B11154" s="1">
        <v>45688</v>
      </c>
      <c r="C11154" t="s">
        <v>788</v>
      </c>
      <c r="D11154" t="s">
        <v>789</v>
      </c>
      <c r="E11154" s="4">
        <v>47.52</v>
      </c>
      <c r="F11154" t="s">
        <v>567</v>
      </c>
      <c r="G11154" t="s">
        <v>471</v>
      </c>
      <c r="H11154" t="s">
        <v>311</v>
      </c>
      <c r="I11154" t="s">
        <v>312</v>
      </c>
      <c r="J11154" t="s">
        <v>264</v>
      </c>
      <c r="L11154" t="s">
        <v>378</v>
      </c>
      <c r="M11154" t="s">
        <v>379</v>
      </c>
      <c r="N11154" t="s">
        <v>485</v>
      </c>
    </row>
    <row r="11155" spans="1:14" x14ac:dyDescent="0.25">
      <c r="A11155" t="s">
        <v>241</v>
      </c>
      <c r="B11155" s="1">
        <v>45688</v>
      </c>
      <c r="C11155" t="s">
        <v>792</v>
      </c>
      <c r="D11155" t="s">
        <v>793</v>
      </c>
      <c r="E11155" s="4">
        <v>8092.78</v>
      </c>
      <c r="F11155" t="s">
        <v>567</v>
      </c>
      <c r="G11155" t="s">
        <v>471</v>
      </c>
      <c r="H11155" t="s">
        <v>308</v>
      </c>
      <c r="I11155" t="s">
        <v>309</v>
      </c>
      <c r="J11155" t="s">
        <v>264</v>
      </c>
      <c r="L11155" t="s">
        <v>378</v>
      </c>
      <c r="M11155" t="s">
        <v>379</v>
      </c>
      <c r="N11155" t="s">
        <v>487</v>
      </c>
    </row>
    <row r="11156" spans="1:14" x14ac:dyDescent="0.25">
      <c r="A11156" t="s">
        <v>241</v>
      </c>
      <c r="B11156" s="1">
        <v>45688</v>
      </c>
      <c r="C11156" t="s">
        <v>794</v>
      </c>
      <c r="D11156" t="s">
        <v>795</v>
      </c>
      <c r="E11156" s="4">
        <v>4664.74</v>
      </c>
      <c r="F11156" t="s">
        <v>567</v>
      </c>
      <c r="G11156" t="s">
        <v>471</v>
      </c>
      <c r="H11156" t="s">
        <v>301</v>
      </c>
      <c r="I11156" t="s">
        <v>302</v>
      </c>
      <c r="J11156" t="s">
        <v>258</v>
      </c>
      <c r="L11156" t="s">
        <v>378</v>
      </c>
      <c r="M11156" t="s">
        <v>379</v>
      </c>
      <c r="N11156" t="s">
        <v>482</v>
      </c>
    </row>
    <row r="11157" spans="1:14" x14ac:dyDescent="0.25">
      <c r="A11157" t="s">
        <v>241</v>
      </c>
      <c r="B11157" s="1">
        <v>45688</v>
      </c>
      <c r="C11157" t="s">
        <v>796</v>
      </c>
      <c r="D11157" t="s">
        <v>797</v>
      </c>
      <c r="E11157" s="4">
        <v>55</v>
      </c>
      <c r="F11157" t="s">
        <v>567</v>
      </c>
      <c r="G11157" t="s">
        <v>471</v>
      </c>
      <c r="H11157" t="s">
        <v>301</v>
      </c>
      <c r="I11157" t="s">
        <v>302</v>
      </c>
      <c r="J11157" t="s">
        <v>258</v>
      </c>
      <c r="L11157" t="s">
        <v>378</v>
      </c>
      <c r="M11157" t="s">
        <v>379</v>
      </c>
      <c r="N11157" t="s">
        <v>482</v>
      </c>
    </row>
    <row r="11158" spans="1:14" x14ac:dyDescent="0.25">
      <c r="A11158" t="s">
        <v>241</v>
      </c>
      <c r="B11158" s="1">
        <v>45688</v>
      </c>
      <c r="C11158" t="s">
        <v>800</v>
      </c>
      <c r="D11158" t="s">
        <v>801</v>
      </c>
      <c r="E11158" s="4">
        <v>3194.1</v>
      </c>
      <c r="F11158" t="s">
        <v>567</v>
      </c>
      <c r="G11158" t="s">
        <v>471</v>
      </c>
      <c r="H11158" t="s">
        <v>308</v>
      </c>
      <c r="I11158" t="s">
        <v>309</v>
      </c>
      <c r="J11158" t="s">
        <v>264</v>
      </c>
      <c r="L11158" t="s">
        <v>378</v>
      </c>
      <c r="M11158" t="s">
        <v>379</v>
      </c>
      <c r="N11158" t="s">
        <v>487</v>
      </c>
    </row>
    <row r="11159" spans="1:14" x14ac:dyDescent="0.25">
      <c r="A11159" t="s">
        <v>241</v>
      </c>
      <c r="B11159" s="1">
        <v>45688</v>
      </c>
      <c r="C11159" t="s">
        <v>802</v>
      </c>
      <c r="D11159" t="s">
        <v>803</v>
      </c>
      <c r="E11159" s="4">
        <v>110.67</v>
      </c>
      <c r="F11159" t="s">
        <v>567</v>
      </c>
      <c r="G11159" t="s">
        <v>471</v>
      </c>
      <c r="H11159" t="s">
        <v>308</v>
      </c>
      <c r="I11159" t="s">
        <v>309</v>
      </c>
      <c r="J11159" t="s">
        <v>264</v>
      </c>
      <c r="L11159" t="s">
        <v>378</v>
      </c>
      <c r="M11159" t="s">
        <v>379</v>
      </c>
      <c r="N11159" t="s">
        <v>487</v>
      </c>
    </row>
    <row r="11160" spans="1:14" x14ac:dyDescent="0.25">
      <c r="A11160" t="s">
        <v>241</v>
      </c>
      <c r="B11160" s="1">
        <v>45688</v>
      </c>
      <c r="C11160" t="s">
        <v>804</v>
      </c>
      <c r="D11160" t="s">
        <v>805</v>
      </c>
      <c r="E11160" s="4">
        <v>1122.47</v>
      </c>
      <c r="F11160" t="s">
        <v>567</v>
      </c>
      <c r="G11160" t="s">
        <v>471</v>
      </c>
      <c r="H11160" t="s">
        <v>308</v>
      </c>
      <c r="I11160" t="s">
        <v>309</v>
      </c>
      <c r="J11160" t="s">
        <v>264</v>
      </c>
      <c r="L11160" t="s">
        <v>378</v>
      </c>
      <c r="M11160" t="s">
        <v>379</v>
      </c>
      <c r="N11160" t="s">
        <v>487</v>
      </c>
    </row>
    <row r="11161" spans="1:14" x14ac:dyDescent="0.25">
      <c r="A11161" t="s">
        <v>241</v>
      </c>
      <c r="B11161" s="1">
        <v>45688</v>
      </c>
      <c r="C11161" t="s">
        <v>1240</v>
      </c>
      <c r="D11161" t="s">
        <v>1241</v>
      </c>
      <c r="E11161" s="4">
        <v>53.59</v>
      </c>
      <c r="F11161" t="s">
        <v>567</v>
      </c>
      <c r="G11161" t="s">
        <v>471</v>
      </c>
      <c r="H11161" t="s">
        <v>317</v>
      </c>
      <c r="I11161" t="s">
        <v>318</v>
      </c>
      <c r="J11161" t="s">
        <v>276</v>
      </c>
      <c r="L11161" t="s">
        <v>390</v>
      </c>
      <c r="M11161" t="s">
        <v>391</v>
      </c>
      <c r="N11161" t="s">
        <v>487</v>
      </c>
    </row>
    <row r="11162" spans="1:14" x14ac:dyDescent="0.25">
      <c r="A11162" t="s">
        <v>241</v>
      </c>
      <c r="B11162" s="1">
        <v>45688</v>
      </c>
      <c r="C11162" t="s">
        <v>812</v>
      </c>
      <c r="D11162" t="s">
        <v>813</v>
      </c>
      <c r="E11162" s="4">
        <v>496.55</v>
      </c>
      <c r="F11162" t="s">
        <v>567</v>
      </c>
      <c r="G11162" t="s">
        <v>471</v>
      </c>
      <c r="H11162" t="s">
        <v>308</v>
      </c>
      <c r="I11162" t="s">
        <v>309</v>
      </c>
      <c r="J11162" t="s">
        <v>264</v>
      </c>
      <c r="L11162" t="s">
        <v>378</v>
      </c>
      <c r="M11162" t="s">
        <v>379</v>
      </c>
      <c r="N11162" t="s">
        <v>487</v>
      </c>
    </row>
    <row r="11163" spans="1:14" x14ac:dyDescent="0.25">
      <c r="A11163" t="s">
        <v>241</v>
      </c>
      <c r="B11163" s="1">
        <v>45688</v>
      </c>
      <c r="C11163" t="s">
        <v>816</v>
      </c>
      <c r="D11163" t="s">
        <v>817</v>
      </c>
      <c r="E11163" s="4">
        <v>116.68</v>
      </c>
      <c r="F11163" t="s">
        <v>567</v>
      </c>
      <c r="G11163" t="s">
        <v>471</v>
      </c>
      <c r="H11163" t="s">
        <v>308</v>
      </c>
      <c r="I11163" t="s">
        <v>309</v>
      </c>
      <c r="J11163" t="s">
        <v>264</v>
      </c>
      <c r="L11163" t="s">
        <v>378</v>
      </c>
      <c r="M11163" t="s">
        <v>379</v>
      </c>
      <c r="N11163" t="s">
        <v>477</v>
      </c>
    </row>
    <row r="11164" spans="1:14" x14ac:dyDescent="0.25">
      <c r="A11164" t="s">
        <v>241</v>
      </c>
      <c r="B11164" s="1">
        <v>45688</v>
      </c>
      <c r="C11164" t="s">
        <v>818</v>
      </c>
      <c r="D11164" t="s">
        <v>819</v>
      </c>
      <c r="E11164" s="4">
        <v>14.92</v>
      </c>
      <c r="F11164" t="s">
        <v>567</v>
      </c>
      <c r="G11164" t="s">
        <v>471</v>
      </c>
      <c r="H11164" t="s">
        <v>311</v>
      </c>
      <c r="I11164" t="s">
        <v>312</v>
      </c>
      <c r="J11164" t="s">
        <v>264</v>
      </c>
      <c r="L11164" t="s">
        <v>378</v>
      </c>
      <c r="M11164" t="s">
        <v>379</v>
      </c>
      <c r="N11164" t="s">
        <v>487</v>
      </c>
    </row>
    <row r="11165" spans="1:14" x14ac:dyDescent="0.25">
      <c r="A11165" t="s">
        <v>241</v>
      </c>
      <c r="B11165" s="1">
        <v>45688</v>
      </c>
      <c r="C11165" t="s">
        <v>1152</v>
      </c>
      <c r="D11165" t="s">
        <v>1153</v>
      </c>
      <c r="E11165" s="4">
        <v>19.8</v>
      </c>
      <c r="F11165" t="s">
        <v>567</v>
      </c>
      <c r="G11165" t="s">
        <v>471</v>
      </c>
      <c r="H11165" t="s">
        <v>311</v>
      </c>
      <c r="I11165" t="s">
        <v>312</v>
      </c>
      <c r="J11165" t="s">
        <v>264</v>
      </c>
      <c r="L11165" t="s">
        <v>378</v>
      </c>
      <c r="M11165" t="s">
        <v>379</v>
      </c>
      <c r="N11165" t="s">
        <v>487</v>
      </c>
    </row>
    <row r="11166" spans="1:14" x14ac:dyDescent="0.25">
      <c r="A11166" t="s">
        <v>241</v>
      </c>
      <c r="B11166" s="1">
        <v>45688</v>
      </c>
      <c r="C11166" t="s">
        <v>830</v>
      </c>
      <c r="D11166" t="s">
        <v>1366</v>
      </c>
      <c r="E11166" s="4">
        <v>1500</v>
      </c>
      <c r="F11166" t="s">
        <v>567</v>
      </c>
      <c r="G11166" t="s">
        <v>471</v>
      </c>
      <c r="H11166" t="s">
        <v>310</v>
      </c>
      <c r="I11166" t="s">
        <v>263</v>
      </c>
      <c r="J11166" t="s">
        <v>262</v>
      </c>
      <c r="L11166" t="s">
        <v>380</v>
      </c>
      <c r="M11166" t="s">
        <v>381</v>
      </c>
      <c r="N11166" t="s">
        <v>487</v>
      </c>
    </row>
    <row r="11167" spans="1:14" x14ac:dyDescent="0.25">
      <c r="A11167" t="s">
        <v>241</v>
      </c>
      <c r="B11167" s="1">
        <v>45688</v>
      </c>
      <c r="C11167" t="s">
        <v>832</v>
      </c>
      <c r="D11167" t="s">
        <v>833</v>
      </c>
      <c r="E11167" s="4">
        <v>1000</v>
      </c>
      <c r="F11167" t="s">
        <v>567</v>
      </c>
      <c r="G11167" t="s">
        <v>471</v>
      </c>
      <c r="H11167" t="s">
        <v>310</v>
      </c>
      <c r="I11167" t="s">
        <v>263</v>
      </c>
      <c r="J11167" t="s">
        <v>262</v>
      </c>
      <c r="L11167" t="s">
        <v>380</v>
      </c>
      <c r="M11167" t="s">
        <v>381</v>
      </c>
      <c r="N11167" t="s">
        <v>487</v>
      </c>
    </row>
    <row r="11168" spans="1:14" x14ac:dyDescent="0.25">
      <c r="A11168" t="s">
        <v>241</v>
      </c>
      <c r="B11168" s="1">
        <v>45688</v>
      </c>
      <c r="C11168" t="s">
        <v>836</v>
      </c>
      <c r="D11168" t="s">
        <v>837</v>
      </c>
      <c r="E11168" s="4">
        <v>100</v>
      </c>
      <c r="F11168" t="s">
        <v>567</v>
      </c>
      <c r="G11168" t="s">
        <v>471</v>
      </c>
      <c r="H11168" t="s">
        <v>310</v>
      </c>
      <c r="I11168" t="s">
        <v>263</v>
      </c>
      <c r="J11168" t="s">
        <v>262</v>
      </c>
      <c r="L11168" t="s">
        <v>380</v>
      </c>
      <c r="M11168" t="s">
        <v>381</v>
      </c>
      <c r="N11168" t="s">
        <v>487</v>
      </c>
    </row>
    <row r="11169" spans="1:14" x14ac:dyDescent="0.25">
      <c r="A11169" t="s">
        <v>241</v>
      </c>
      <c r="B11169" s="1">
        <v>45688</v>
      </c>
      <c r="C11169" t="s">
        <v>842</v>
      </c>
      <c r="D11169" t="s">
        <v>843</v>
      </c>
      <c r="E11169" s="4">
        <v>100</v>
      </c>
      <c r="F11169" t="s">
        <v>567</v>
      </c>
      <c r="G11169" t="s">
        <v>471</v>
      </c>
      <c r="H11169" t="s">
        <v>310</v>
      </c>
      <c r="I11169" t="s">
        <v>263</v>
      </c>
      <c r="J11169" t="s">
        <v>262</v>
      </c>
      <c r="L11169" t="s">
        <v>380</v>
      </c>
      <c r="M11169" t="s">
        <v>381</v>
      </c>
      <c r="N11169" t="s">
        <v>487</v>
      </c>
    </row>
    <row r="11170" spans="1:14" x14ac:dyDescent="0.25">
      <c r="A11170" t="s">
        <v>241</v>
      </c>
      <c r="B11170" s="1">
        <v>45688</v>
      </c>
      <c r="C11170" t="s">
        <v>1338</v>
      </c>
      <c r="D11170" t="s">
        <v>1339</v>
      </c>
      <c r="E11170" s="4">
        <v>1920.9</v>
      </c>
      <c r="F11170" t="s">
        <v>567</v>
      </c>
      <c r="G11170" t="s">
        <v>471</v>
      </c>
      <c r="H11170" t="s">
        <v>310</v>
      </c>
      <c r="I11170" t="s">
        <v>263</v>
      </c>
      <c r="J11170" t="s">
        <v>262</v>
      </c>
      <c r="L11170" t="s">
        <v>380</v>
      </c>
      <c r="M11170" t="s">
        <v>381</v>
      </c>
      <c r="N11170" t="s">
        <v>487</v>
      </c>
    </row>
    <row r="11171" spans="1:14" x14ac:dyDescent="0.25">
      <c r="A11171" t="s">
        <v>241</v>
      </c>
      <c r="B11171" s="1">
        <v>45688</v>
      </c>
      <c r="C11171" t="s">
        <v>867</v>
      </c>
      <c r="D11171" t="s">
        <v>868</v>
      </c>
      <c r="E11171" s="4">
        <v>2962.4400000000005</v>
      </c>
      <c r="F11171" t="s">
        <v>567</v>
      </c>
      <c r="G11171" t="s">
        <v>471</v>
      </c>
      <c r="H11171" t="s">
        <v>311</v>
      </c>
      <c r="I11171" t="s">
        <v>312</v>
      </c>
      <c r="J11171" t="s">
        <v>264</v>
      </c>
      <c r="L11171" t="s">
        <v>380</v>
      </c>
      <c r="M11171" t="s">
        <v>381</v>
      </c>
      <c r="N11171" t="s">
        <v>487</v>
      </c>
    </row>
    <row r="11172" spans="1:14" x14ac:dyDescent="0.25">
      <c r="A11172" t="s">
        <v>241</v>
      </c>
      <c r="B11172" s="1">
        <v>45688</v>
      </c>
      <c r="C11172" t="s">
        <v>869</v>
      </c>
      <c r="D11172" t="s">
        <v>870</v>
      </c>
      <c r="E11172" s="4">
        <v>1249.24</v>
      </c>
      <c r="F11172" t="s">
        <v>567</v>
      </c>
      <c r="G11172" t="s">
        <v>471</v>
      </c>
      <c r="H11172" t="s">
        <v>311</v>
      </c>
      <c r="I11172" t="s">
        <v>312</v>
      </c>
      <c r="J11172" t="s">
        <v>264</v>
      </c>
      <c r="L11172" t="s">
        <v>380</v>
      </c>
      <c r="M11172" t="s">
        <v>381</v>
      </c>
      <c r="N11172" t="s">
        <v>487</v>
      </c>
    </row>
    <row r="11173" spans="1:14" x14ac:dyDescent="0.25">
      <c r="A11173" t="s">
        <v>241</v>
      </c>
      <c r="B11173" s="1">
        <v>45688</v>
      </c>
      <c r="C11173" t="s">
        <v>1332</v>
      </c>
      <c r="D11173" t="s">
        <v>1333</v>
      </c>
      <c r="E11173" s="4">
        <v>1221.17</v>
      </c>
      <c r="F11173" t="s">
        <v>567</v>
      </c>
      <c r="G11173" t="s">
        <v>471</v>
      </c>
      <c r="H11173" t="s">
        <v>311</v>
      </c>
      <c r="I11173" t="s">
        <v>312</v>
      </c>
      <c r="J11173" t="s">
        <v>264</v>
      </c>
      <c r="L11173" t="s">
        <v>380</v>
      </c>
      <c r="M11173" t="s">
        <v>381</v>
      </c>
      <c r="N11173" t="s">
        <v>482</v>
      </c>
    </row>
    <row r="11174" spans="1:14" x14ac:dyDescent="0.25">
      <c r="A11174" t="s">
        <v>241</v>
      </c>
      <c r="B11174" s="1">
        <v>45688</v>
      </c>
      <c r="C11174" t="s">
        <v>911</v>
      </c>
      <c r="D11174" t="s">
        <v>912</v>
      </c>
      <c r="E11174" s="4">
        <v>1701.1599999999999</v>
      </c>
      <c r="F11174" t="s">
        <v>567</v>
      </c>
      <c r="G11174" t="s">
        <v>471</v>
      </c>
      <c r="H11174" t="s">
        <v>313</v>
      </c>
      <c r="I11174" t="s">
        <v>314</v>
      </c>
      <c r="J11174" t="s">
        <v>268</v>
      </c>
      <c r="L11174" t="s">
        <v>384</v>
      </c>
      <c r="M11174" t="s">
        <v>385</v>
      </c>
      <c r="N11174" t="s">
        <v>489</v>
      </c>
    </row>
    <row r="11175" spans="1:14" x14ac:dyDescent="0.25">
      <c r="A11175" t="s">
        <v>241</v>
      </c>
      <c r="B11175" s="1">
        <v>45688</v>
      </c>
      <c r="C11175" t="s">
        <v>919</v>
      </c>
      <c r="D11175" t="s">
        <v>920</v>
      </c>
      <c r="E11175" s="4">
        <v>395.49</v>
      </c>
      <c r="F11175" t="s">
        <v>567</v>
      </c>
      <c r="G11175" t="s">
        <v>471</v>
      </c>
      <c r="H11175" t="s">
        <v>313</v>
      </c>
      <c r="I11175" t="s">
        <v>314</v>
      </c>
      <c r="J11175" t="s">
        <v>268</v>
      </c>
      <c r="L11175" t="s">
        <v>384</v>
      </c>
      <c r="M11175" t="s">
        <v>385</v>
      </c>
      <c r="N11175" t="s">
        <v>489</v>
      </c>
    </row>
    <row r="11176" spans="1:14" x14ac:dyDescent="0.25">
      <c r="A11176" t="s">
        <v>241</v>
      </c>
      <c r="B11176" s="1">
        <v>45688</v>
      </c>
      <c r="C11176" t="s">
        <v>924</v>
      </c>
      <c r="D11176" t="s">
        <v>925</v>
      </c>
      <c r="E11176" s="4">
        <v>2989.04</v>
      </c>
      <c r="F11176" t="s">
        <v>567</v>
      </c>
      <c r="G11176" t="s">
        <v>471</v>
      </c>
      <c r="H11176" t="s">
        <v>303</v>
      </c>
      <c r="I11176" t="s">
        <v>304</v>
      </c>
      <c r="J11176" t="s">
        <v>268</v>
      </c>
      <c r="L11176" t="s">
        <v>384</v>
      </c>
      <c r="M11176" t="s">
        <v>385</v>
      </c>
      <c r="N11176" t="s">
        <v>489</v>
      </c>
    </row>
    <row r="11177" spans="1:14" x14ac:dyDescent="0.25">
      <c r="A11177" t="s">
        <v>241</v>
      </c>
      <c r="B11177" s="1">
        <v>45688</v>
      </c>
      <c r="C11177" t="s">
        <v>927</v>
      </c>
      <c r="D11177" t="s">
        <v>928</v>
      </c>
      <c r="E11177" s="4">
        <v>1101.5999999999999</v>
      </c>
      <c r="F11177" t="s">
        <v>567</v>
      </c>
      <c r="G11177" t="s">
        <v>471</v>
      </c>
      <c r="H11177" t="s">
        <v>313</v>
      </c>
      <c r="I11177" t="s">
        <v>314</v>
      </c>
      <c r="J11177" t="s">
        <v>268</v>
      </c>
      <c r="L11177" t="s">
        <v>384</v>
      </c>
      <c r="M11177" t="s">
        <v>385</v>
      </c>
      <c r="N11177" t="s">
        <v>489</v>
      </c>
    </row>
    <row r="11178" spans="1:14" x14ac:dyDescent="0.25">
      <c r="A11178" t="s">
        <v>241</v>
      </c>
      <c r="B11178" s="1">
        <v>45688</v>
      </c>
      <c r="C11178" t="s">
        <v>931</v>
      </c>
      <c r="D11178" t="s">
        <v>932</v>
      </c>
      <c r="E11178" s="4">
        <v>2439.1799999999998</v>
      </c>
      <c r="F11178" t="s">
        <v>567</v>
      </c>
      <c r="G11178" t="s">
        <v>471</v>
      </c>
      <c r="H11178" t="s">
        <v>303</v>
      </c>
      <c r="I11178" t="s">
        <v>304</v>
      </c>
      <c r="J11178" t="s">
        <v>268</v>
      </c>
      <c r="L11178" t="s">
        <v>384</v>
      </c>
      <c r="M11178" t="s">
        <v>385</v>
      </c>
      <c r="N11178" t="s">
        <v>489</v>
      </c>
    </row>
    <row r="11179" spans="1:14" x14ac:dyDescent="0.25">
      <c r="A11179" t="s">
        <v>241</v>
      </c>
      <c r="B11179" s="1">
        <v>45688</v>
      </c>
      <c r="C11179" t="s">
        <v>935</v>
      </c>
      <c r="D11179" t="s">
        <v>936</v>
      </c>
      <c r="E11179" s="4">
        <v>1734.9</v>
      </c>
      <c r="F11179" t="s">
        <v>567</v>
      </c>
      <c r="G11179" t="s">
        <v>471</v>
      </c>
      <c r="H11179" t="s">
        <v>303</v>
      </c>
      <c r="I11179" t="s">
        <v>304</v>
      </c>
      <c r="J11179" t="s">
        <v>268</v>
      </c>
      <c r="L11179" t="s">
        <v>384</v>
      </c>
      <c r="M11179" t="s">
        <v>385</v>
      </c>
      <c r="N11179" t="s">
        <v>489</v>
      </c>
    </row>
    <row r="11180" spans="1:14" x14ac:dyDescent="0.25">
      <c r="A11180" t="s">
        <v>241</v>
      </c>
      <c r="B11180" s="1">
        <v>45688</v>
      </c>
      <c r="C11180" t="s">
        <v>938</v>
      </c>
      <c r="D11180" t="s">
        <v>939</v>
      </c>
      <c r="E11180" s="4">
        <v>463.8</v>
      </c>
      <c r="F11180" t="s">
        <v>567</v>
      </c>
      <c r="G11180" t="s">
        <v>471</v>
      </c>
      <c r="H11180" t="s">
        <v>313</v>
      </c>
      <c r="I11180" t="s">
        <v>314</v>
      </c>
      <c r="J11180" t="s">
        <v>268</v>
      </c>
      <c r="L11180" t="s">
        <v>384</v>
      </c>
      <c r="M11180" t="s">
        <v>385</v>
      </c>
      <c r="N11180" t="s">
        <v>489</v>
      </c>
    </row>
    <row r="11181" spans="1:14" x14ac:dyDescent="0.25">
      <c r="A11181" t="s">
        <v>241</v>
      </c>
      <c r="B11181" s="1">
        <v>45688</v>
      </c>
      <c r="C11181" t="s">
        <v>942</v>
      </c>
      <c r="D11181" t="s">
        <v>943</v>
      </c>
      <c r="E11181" s="4">
        <v>106.96</v>
      </c>
      <c r="F11181" t="s">
        <v>567</v>
      </c>
      <c r="G11181" t="s">
        <v>471</v>
      </c>
      <c r="H11181" t="s">
        <v>313</v>
      </c>
      <c r="I11181" t="s">
        <v>314</v>
      </c>
      <c r="J11181" t="s">
        <v>268</v>
      </c>
      <c r="L11181" t="s">
        <v>384</v>
      </c>
      <c r="M11181" t="s">
        <v>385</v>
      </c>
      <c r="N11181" t="s">
        <v>489</v>
      </c>
    </row>
    <row r="11182" spans="1:14" x14ac:dyDescent="0.25">
      <c r="A11182" t="s">
        <v>241</v>
      </c>
      <c r="B11182" s="1">
        <v>45688</v>
      </c>
      <c r="C11182" t="s">
        <v>948</v>
      </c>
      <c r="D11182" t="s">
        <v>949</v>
      </c>
      <c r="E11182" s="4">
        <v>25.14</v>
      </c>
      <c r="F11182" t="s">
        <v>567</v>
      </c>
      <c r="G11182" t="s">
        <v>471</v>
      </c>
      <c r="H11182" t="s">
        <v>303</v>
      </c>
      <c r="I11182" t="s">
        <v>304</v>
      </c>
      <c r="J11182" t="s">
        <v>268</v>
      </c>
      <c r="L11182" t="s">
        <v>384</v>
      </c>
      <c r="M11182" t="s">
        <v>385</v>
      </c>
      <c r="N11182" t="s">
        <v>489</v>
      </c>
    </row>
    <row r="11183" spans="1:14" x14ac:dyDescent="0.25">
      <c r="A11183" t="s">
        <v>241</v>
      </c>
      <c r="B11183" s="1">
        <v>45688</v>
      </c>
      <c r="C11183" t="s">
        <v>952</v>
      </c>
      <c r="D11183" t="s">
        <v>953</v>
      </c>
      <c r="E11183" s="4">
        <v>191574.18</v>
      </c>
      <c r="F11183" t="s">
        <v>567</v>
      </c>
      <c r="G11183" t="s">
        <v>471</v>
      </c>
      <c r="H11183" t="s">
        <v>246</v>
      </c>
      <c r="I11183" t="s">
        <v>247</v>
      </c>
      <c r="J11183" t="s">
        <v>246</v>
      </c>
      <c r="L11183" t="s">
        <v>370</v>
      </c>
      <c r="M11183" t="s">
        <v>371</v>
      </c>
      <c r="N11183" t="s">
        <v>482</v>
      </c>
    </row>
    <row r="11184" spans="1:14" x14ac:dyDescent="0.25">
      <c r="A11184" t="s">
        <v>241</v>
      </c>
      <c r="B11184" s="1">
        <v>45688</v>
      </c>
      <c r="C11184" t="s">
        <v>955</v>
      </c>
      <c r="D11184" t="s">
        <v>956</v>
      </c>
      <c r="E11184" s="4">
        <v>460381.31</v>
      </c>
      <c r="F11184" t="s">
        <v>567</v>
      </c>
      <c r="G11184" t="s">
        <v>471</v>
      </c>
      <c r="H11184" t="s">
        <v>293</v>
      </c>
      <c r="I11184" t="s">
        <v>294</v>
      </c>
      <c r="J11184" t="s">
        <v>251</v>
      </c>
      <c r="L11184" t="s">
        <v>386</v>
      </c>
      <c r="M11184" t="s">
        <v>387</v>
      </c>
      <c r="N11184" t="s">
        <v>482</v>
      </c>
    </row>
    <row r="11185" spans="1:14" x14ac:dyDescent="0.25">
      <c r="A11185" t="s">
        <v>241</v>
      </c>
      <c r="B11185" s="1">
        <v>45688</v>
      </c>
      <c r="C11185" t="s">
        <v>961</v>
      </c>
      <c r="D11185" t="s">
        <v>962</v>
      </c>
      <c r="E11185" s="4">
        <v>887.5</v>
      </c>
      <c r="F11185" t="s">
        <v>567</v>
      </c>
      <c r="G11185" t="s">
        <v>471</v>
      </c>
      <c r="H11185" t="s">
        <v>311</v>
      </c>
      <c r="I11185" t="s">
        <v>312</v>
      </c>
      <c r="J11185" t="s">
        <v>264</v>
      </c>
      <c r="L11185" t="s">
        <v>390</v>
      </c>
      <c r="M11185" t="s">
        <v>391</v>
      </c>
      <c r="N11185" t="s">
        <v>487</v>
      </c>
    </row>
    <row r="11186" spans="1:14" x14ac:dyDescent="0.25">
      <c r="A11186" t="s">
        <v>241</v>
      </c>
      <c r="B11186" s="1">
        <v>45688</v>
      </c>
      <c r="C11186" t="s">
        <v>971</v>
      </c>
      <c r="D11186" t="s">
        <v>972</v>
      </c>
      <c r="E11186" s="4">
        <v>115.5</v>
      </c>
      <c r="F11186" t="s">
        <v>567</v>
      </c>
      <c r="G11186" t="s">
        <v>471</v>
      </c>
      <c r="H11186" t="s">
        <v>311</v>
      </c>
      <c r="I11186" t="s">
        <v>312</v>
      </c>
      <c r="J11186" t="s">
        <v>264</v>
      </c>
      <c r="L11186" t="s">
        <v>390</v>
      </c>
      <c r="M11186" t="s">
        <v>391</v>
      </c>
      <c r="N11186" t="s">
        <v>487</v>
      </c>
    </row>
    <row r="11187" spans="1:14" x14ac:dyDescent="0.25">
      <c r="A11187" t="s">
        <v>241</v>
      </c>
      <c r="B11187" s="1">
        <v>45688</v>
      </c>
      <c r="C11187" t="s">
        <v>989</v>
      </c>
      <c r="D11187" t="s">
        <v>990</v>
      </c>
      <c r="E11187" s="4">
        <v>11500</v>
      </c>
      <c r="F11187" t="s">
        <v>567</v>
      </c>
      <c r="G11187" t="s">
        <v>471</v>
      </c>
      <c r="H11187" t="s">
        <v>317</v>
      </c>
      <c r="I11187" t="s">
        <v>318</v>
      </c>
      <c r="J11187" t="s">
        <v>276</v>
      </c>
      <c r="L11187" t="s">
        <v>390</v>
      </c>
      <c r="M11187" t="s">
        <v>391</v>
      </c>
      <c r="N11187" t="s">
        <v>487</v>
      </c>
    </row>
    <row r="11188" spans="1:14" x14ac:dyDescent="0.25">
      <c r="A11188" t="s">
        <v>241</v>
      </c>
      <c r="B11188" s="1">
        <v>45688</v>
      </c>
      <c r="C11188" t="s">
        <v>993</v>
      </c>
      <c r="D11188" t="s">
        <v>994</v>
      </c>
      <c r="E11188" s="4">
        <v>47.44</v>
      </c>
      <c r="F11188" t="s">
        <v>567</v>
      </c>
      <c r="G11188" t="s">
        <v>471</v>
      </c>
      <c r="H11188" t="s">
        <v>311</v>
      </c>
      <c r="I11188" t="s">
        <v>312</v>
      </c>
      <c r="J11188" t="s">
        <v>264</v>
      </c>
      <c r="L11188" t="s">
        <v>390</v>
      </c>
      <c r="M11188" t="s">
        <v>391</v>
      </c>
      <c r="N11188" t="s">
        <v>487</v>
      </c>
    </row>
    <row r="11189" spans="1:14" x14ac:dyDescent="0.25">
      <c r="A11189" t="s">
        <v>241</v>
      </c>
      <c r="B11189" s="1">
        <v>45688</v>
      </c>
      <c r="C11189" t="s">
        <v>1162</v>
      </c>
      <c r="D11189" t="s">
        <v>1163</v>
      </c>
      <c r="E11189" s="4">
        <v>65.760000000001014</v>
      </c>
      <c r="F11189" t="s">
        <v>567</v>
      </c>
      <c r="G11189" t="s">
        <v>471</v>
      </c>
      <c r="H11189" t="s">
        <v>311</v>
      </c>
      <c r="I11189" t="s">
        <v>312</v>
      </c>
      <c r="J11189" t="s">
        <v>264</v>
      </c>
      <c r="L11189" t="s">
        <v>390</v>
      </c>
      <c r="M11189" t="s">
        <v>391</v>
      </c>
      <c r="N11189" t="s">
        <v>477</v>
      </c>
    </row>
    <row r="11190" spans="1:14" x14ac:dyDescent="0.25">
      <c r="A11190" t="s">
        <v>241</v>
      </c>
      <c r="B11190" s="1">
        <v>45688</v>
      </c>
      <c r="C11190" t="s">
        <v>1021</v>
      </c>
      <c r="D11190" t="s">
        <v>1022</v>
      </c>
      <c r="E11190" s="4">
        <v>1116.49</v>
      </c>
      <c r="F11190" t="s">
        <v>567</v>
      </c>
      <c r="G11190" t="s">
        <v>471</v>
      </c>
      <c r="H11190" t="s">
        <v>316</v>
      </c>
      <c r="I11190" t="s">
        <v>275</v>
      </c>
      <c r="J11190" t="s">
        <v>274</v>
      </c>
      <c r="L11190" t="s">
        <v>400</v>
      </c>
      <c r="M11190" t="s">
        <v>401</v>
      </c>
      <c r="N11190" t="s">
        <v>489</v>
      </c>
    </row>
    <row r="11191" spans="1:14" x14ac:dyDescent="0.25">
      <c r="A11191" t="s">
        <v>241</v>
      </c>
      <c r="B11191" s="1">
        <v>45688</v>
      </c>
      <c r="C11191" t="s">
        <v>1025</v>
      </c>
      <c r="D11191" t="s">
        <v>1026</v>
      </c>
      <c r="E11191" s="4">
        <v>184.99</v>
      </c>
      <c r="F11191" t="s">
        <v>567</v>
      </c>
      <c r="G11191" t="s">
        <v>471</v>
      </c>
      <c r="H11191" t="s">
        <v>316</v>
      </c>
      <c r="I11191" t="s">
        <v>275</v>
      </c>
      <c r="J11191" t="s">
        <v>274</v>
      </c>
      <c r="L11191" t="s">
        <v>400</v>
      </c>
      <c r="M11191" t="s">
        <v>401</v>
      </c>
      <c r="N11191" t="s">
        <v>489</v>
      </c>
    </row>
    <row r="11192" spans="1:14" x14ac:dyDescent="0.25">
      <c r="A11192" t="s">
        <v>241</v>
      </c>
      <c r="B11192" s="1">
        <v>45688</v>
      </c>
      <c r="C11192" t="s">
        <v>1227</v>
      </c>
      <c r="D11192" t="s">
        <v>1228</v>
      </c>
      <c r="E11192" s="4">
        <v>16366.509999999995</v>
      </c>
      <c r="F11192" t="s">
        <v>567</v>
      </c>
      <c r="G11192" t="s">
        <v>471</v>
      </c>
      <c r="H11192" t="s">
        <v>316</v>
      </c>
      <c r="I11192" t="s">
        <v>275</v>
      </c>
      <c r="J11192" t="s">
        <v>274</v>
      </c>
      <c r="L11192" t="s">
        <v>400</v>
      </c>
      <c r="M11192" t="s">
        <v>401</v>
      </c>
      <c r="N11192" t="s">
        <v>489</v>
      </c>
    </row>
    <row r="11193" spans="1:14" x14ac:dyDescent="0.25">
      <c r="A11193" t="s">
        <v>241</v>
      </c>
      <c r="B11193" s="1">
        <v>45688</v>
      </c>
      <c r="C11193" t="s">
        <v>27</v>
      </c>
      <c r="D11193" t="s">
        <v>1032</v>
      </c>
      <c r="E11193" s="4">
        <v>-386113.99</v>
      </c>
      <c r="F11193" t="s">
        <v>567</v>
      </c>
      <c r="G11193" t="s">
        <v>471</v>
      </c>
      <c r="H11193" t="s">
        <v>288</v>
      </c>
      <c r="I11193" t="s">
        <v>26</v>
      </c>
      <c r="J11193" t="s">
        <v>243</v>
      </c>
      <c r="L11193" t="s">
        <v>368</v>
      </c>
      <c r="M11193" t="s">
        <v>369</v>
      </c>
      <c r="N11193" t="s">
        <v>485</v>
      </c>
    </row>
    <row r="11194" spans="1:14" x14ac:dyDescent="0.25">
      <c r="A11194" t="s">
        <v>241</v>
      </c>
      <c r="B11194" s="1">
        <v>45688</v>
      </c>
      <c r="C11194" t="s">
        <v>31</v>
      </c>
      <c r="D11194" t="s">
        <v>1293</v>
      </c>
      <c r="E11194" s="4">
        <v>-4166</v>
      </c>
      <c r="F11194" t="s">
        <v>567</v>
      </c>
      <c r="G11194" t="s">
        <v>471</v>
      </c>
      <c r="H11194" t="s">
        <v>288</v>
      </c>
      <c r="I11194" t="s">
        <v>26</v>
      </c>
      <c r="J11194" t="s">
        <v>243</v>
      </c>
      <c r="L11194" t="s">
        <v>368</v>
      </c>
      <c r="M11194" t="s">
        <v>369</v>
      </c>
      <c r="N11194" t="s">
        <v>480</v>
      </c>
    </row>
    <row r="11195" spans="1:14" x14ac:dyDescent="0.25">
      <c r="A11195" t="s">
        <v>241</v>
      </c>
      <c r="B11195" s="1">
        <v>45688</v>
      </c>
      <c r="C11195" t="s">
        <v>34</v>
      </c>
      <c r="D11195" t="s">
        <v>1044</v>
      </c>
      <c r="E11195" s="4">
        <v>-3300</v>
      </c>
      <c r="F11195" t="s">
        <v>567</v>
      </c>
      <c r="G11195" t="s">
        <v>471</v>
      </c>
      <c r="H11195" t="s">
        <v>317</v>
      </c>
      <c r="I11195" t="s">
        <v>318</v>
      </c>
      <c r="J11195" t="s">
        <v>276</v>
      </c>
      <c r="L11195" t="s">
        <v>390</v>
      </c>
      <c r="M11195" t="s">
        <v>391</v>
      </c>
      <c r="N11195" t="s">
        <v>487</v>
      </c>
    </row>
    <row r="11196" spans="1:14" x14ac:dyDescent="0.25">
      <c r="A11196" t="s">
        <v>241</v>
      </c>
      <c r="B11196" s="1">
        <v>45688</v>
      </c>
      <c r="C11196" t="s">
        <v>25</v>
      </c>
      <c r="D11196" t="s">
        <v>1049</v>
      </c>
      <c r="E11196" s="4">
        <v>-38977.810000000005</v>
      </c>
      <c r="F11196" t="s">
        <v>567</v>
      </c>
      <c r="G11196" t="s">
        <v>471</v>
      </c>
      <c r="H11196" t="s">
        <v>244</v>
      </c>
      <c r="I11196" t="s">
        <v>245</v>
      </c>
      <c r="J11196" t="s">
        <v>244</v>
      </c>
      <c r="L11196" t="s">
        <v>368</v>
      </c>
      <c r="M11196" t="s">
        <v>369</v>
      </c>
      <c r="N11196" t="s">
        <v>480</v>
      </c>
    </row>
    <row r="11197" spans="1:14" x14ac:dyDescent="0.25">
      <c r="A11197" t="s">
        <v>241</v>
      </c>
      <c r="B11197" s="1">
        <v>45688</v>
      </c>
      <c r="C11197" t="s">
        <v>1056</v>
      </c>
      <c r="D11197" t="s">
        <v>1057</v>
      </c>
      <c r="E11197" s="4">
        <v>-275792.65000000002</v>
      </c>
      <c r="F11197" t="s">
        <v>567</v>
      </c>
      <c r="G11197" t="s">
        <v>471</v>
      </c>
      <c r="H11197" t="s">
        <v>246</v>
      </c>
      <c r="I11197" t="s">
        <v>247</v>
      </c>
      <c r="J11197" t="s">
        <v>246</v>
      </c>
      <c r="L11197" t="s">
        <v>370</v>
      </c>
      <c r="M11197" t="s">
        <v>371</v>
      </c>
      <c r="N11197" t="s">
        <v>482</v>
      </c>
    </row>
    <row r="11198" spans="1:14" x14ac:dyDescent="0.25">
      <c r="A11198" t="s">
        <v>241</v>
      </c>
      <c r="B11198" s="1">
        <v>45688</v>
      </c>
      <c r="C11198" t="s">
        <v>1058</v>
      </c>
      <c r="D11198" t="s">
        <v>1059</v>
      </c>
      <c r="E11198" s="4">
        <v>-601684.31999999995</v>
      </c>
      <c r="F11198" t="s">
        <v>567</v>
      </c>
      <c r="G11198" t="s">
        <v>471</v>
      </c>
      <c r="H11198" t="s">
        <v>293</v>
      </c>
      <c r="I11198" t="s">
        <v>294</v>
      </c>
      <c r="J11198" t="s">
        <v>251</v>
      </c>
      <c r="L11198" t="s">
        <v>386</v>
      </c>
      <c r="M11198" t="s">
        <v>387</v>
      </c>
      <c r="N11198" t="s">
        <v>482</v>
      </c>
    </row>
    <row r="11199" spans="1:14" x14ac:dyDescent="0.25">
      <c r="A11199" t="s">
        <v>241</v>
      </c>
      <c r="B11199" s="1">
        <v>45688</v>
      </c>
      <c r="C11199" t="s">
        <v>1066</v>
      </c>
      <c r="D11199" t="s">
        <v>1067</v>
      </c>
      <c r="E11199" s="4">
        <v>-0.30000000000063665</v>
      </c>
      <c r="F11199" t="s">
        <v>567</v>
      </c>
      <c r="G11199" t="s">
        <v>471</v>
      </c>
      <c r="H11199" t="s">
        <v>248</v>
      </c>
      <c r="I11199" t="s">
        <v>249</v>
      </c>
      <c r="J11199" t="s">
        <v>248</v>
      </c>
      <c r="L11199" t="s">
        <v>372</v>
      </c>
      <c r="M11199" t="s">
        <v>373</v>
      </c>
      <c r="N11199" t="s">
        <v>487</v>
      </c>
    </row>
    <row r="11200" spans="1:14" x14ac:dyDescent="0.25">
      <c r="A11200" t="s">
        <v>241</v>
      </c>
      <c r="B11200" s="1">
        <v>45688</v>
      </c>
      <c r="C11200" t="s">
        <v>1166</v>
      </c>
      <c r="D11200" t="s">
        <v>1167</v>
      </c>
      <c r="E11200" s="4">
        <v>-2.5</v>
      </c>
      <c r="F11200" t="s">
        <v>567</v>
      </c>
      <c r="G11200" t="s">
        <v>471</v>
      </c>
      <c r="H11200" t="s">
        <v>248</v>
      </c>
      <c r="I11200" t="s">
        <v>249</v>
      </c>
      <c r="J11200" t="s">
        <v>248</v>
      </c>
      <c r="L11200" t="s">
        <v>372</v>
      </c>
      <c r="M11200" t="s">
        <v>373</v>
      </c>
      <c r="N11200" t="s">
        <v>487</v>
      </c>
    </row>
    <row r="11201" spans="1:14" x14ac:dyDescent="0.25">
      <c r="A11201" t="s">
        <v>241</v>
      </c>
      <c r="B11201" s="1">
        <v>45688</v>
      </c>
      <c r="C11201" t="s">
        <v>1168</v>
      </c>
      <c r="D11201" t="s">
        <v>1169</v>
      </c>
      <c r="E11201" s="4">
        <v>-276</v>
      </c>
      <c r="F11201" t="s">
        <v>567</v>
      </c>
      <c r="G11201" t="s">
        <v>471</v>
      </c>
      <c r="H11201" t="s">
        <v>248</v>
      </c>
      <c r="I11201" t="s">
        <v>249</v>
      </c>
      <c r="J11201" t="s">
        <v>248</v>
      </c>
      <c r="L11201" t="s">
        <v>372</v>
      </c>
      <c r="M11201" t="s">
        <v>373</v>
      </c>
      <c r="N11201" t="s">
        <v>487</v>
      </c>
    </row>
    <row r="11202" spans="1:14" x14ac:dyDescent="0.25">
      <c r="A11202" t="s">
        <v>241</v>
      </c>
      <c r="B11202" s="1">
        <v>45688</v>
      </c>
      <c r="C11202" t="s">
        <v>1084</v>
      </c>
      <c r="D11202" t="s">
        <v>1085</v>
      </c>
      <c r="E11202" s="4">
        <v>-15000</v>
      </c>
      <c r="F11202" t="s">
        <v>567</v>
      </c>
      <c r="G11202" t="s">
        <v>471</v>
      </c>
      <c r="H11202" t="s">
        <v>248</v>
      </c>
      <c r="I11202" t="s">
        <v>249</v>
      </c>
      <c r="J11202" t="s">
        <v>248</v>
      </c>
      <c r="K11202" t="s">
        <v>1086</v>
      </c>
      <c r="L11202" t="s">
        <v>372</v>
      </c>
      <c r="M11202" t="s">
        <v>373</v>
      </c>
      <c r="N11202" t="s">
        <v>488</v>
      </c>
    </row>
    <row r="11203" spans="1:14" x14ac:dyDescent="0.25">
      <c r="A11203" t="s">
        <v>241</v>
      </c>
      <c r="B11203" s="1">
        <v>45688</v>
      </c>
      <c r="C11203" t="s">
        <v>1089</v>
      </c>
      <c r="D11203" t="s">
        <v>1090</v>
      </c>
      <c r="E11203" s="4">
        <v>-60544.45</v>
      </c>
      <c r="F11203" t="s">
        <v>567</v>
      </c>
      <c r="G11203" t="s">
        <v>471</v>
      </c>
      <c r="H11203" t="s">
        <v>248</v>
      </c>
      <c r="I11203" t="s">
        <v>249</v>
      </c>
      <c r="J11203" t="s">
        <v>248</v>
      </c>
      <c r="K11203" t="s">
        <v>1086</v>
      </c>
      <c r="L11203" t="s">
        <v>372</v>
      </c>
      <c r="M11203" t="s">
        <v>373</v>
      </c>
      <c r="N11203" t="s">
        <v>488</v>
      </c>
    </row>
    <row r="11204" spans="1:14" x14ac:dyDescent="0.25">
      <c r="A11204" t="s">
        <v>241</v>
      </c>
      <c r="B11204" s="1">
        <v>45688</v>
      </c>
      <c r="C11204" t="s">
        <v>1101</v>
      </c>
      <c r="D11204" t="s">
        <v>1102</v>
      </c>
      <c r="E11204" s="4">
        <v>11443.95</v>
      </c>
      <c r="F11204" t="s">
        <v>567</v>
      </c>
      <c r="G11204" t="s">
        <v>471</v>
      </c>
      <c r="H11204" t="s">
        <v>316</v>
      </c>
      <c r="I11204" t="s">
        <v>275</v>
      </c>
      <c r="J11204" t="s">
        <v>274</v>
      </c>
      <c r="L11204" t="s">
        <v>398</v>
      </c>
      <c r="M11204" t="s">
        <v>399</v>
      </c>
      <c r="N11204" t="s">
        <v>477</v>
      </c>
    </row>
    <row r="11205" spans="1:14" x14ac:dyDescent="0.25">
      <c r="A11205" t="s">
        <v>241</v>
      </c>
      <c r="B11205" s="1">
        <v>45716</v>
      </c>
      <c r="C11205" t="s">
        <v>1182</v>
      </c>
      <c r="D11205" t="s">
        <v>1183</v>
      </c>
      <c r="E11205" s="4">
        <v>249.99999999998727</v>
      </c>
      <c r="F11205" t="s">
        <v>567</v>
      </c>
      <c r="G11205" t="s">
        <v>511</v>
      </c>
      <c r="H11205" t="s">
        <v>347</v>
      </c>
      <c r="I11205" t="s">
        <v>350</v>
      </c>
      <c r="J11205" t="s">
        <v>848</v>
      </c>
      <c r="L11205" t="s">
        <v>55</v>
      </c>
      <c r="M11205" t="s">
        <v>414</v>
      </c>
      <c r="N11205" t="s">
        <v>573</v>
      </c>
    </row>
    <row r="11206" spans="1:14" x14ac:dyDescent="0.25">
      <c r="A11206" t="s">
        <v>241</v>
      </c>
      <c r="B11206" s="1">
        <v>45716</v>
      </c>
      <c r="C11206" t="s">
        <v>570</v>
      </c>
      <c r="D11206" t="s">
        <v>571</v>
      </c>
      <c r="E11206" s="4">
        <v>10000</v>
      </c>
      <c r="F11206" t="s">
        <v>567</v>
      </c>
      <c r="G11206" t="s">
        <v>511</v>
      </c>
      <c r="H11206" t="s">
        <v>514</v>
      </c>
      <c r="I11206" t="s">
        <v>417</v>
      </c>
      <c r="J11206" t="s">
        <v>572</v>
      </c>
      <c r="L11206" t="s">
        <v>514</v>
      </c>
      <c r="M11206" t="s">
        <v>417</v>
      </c>
      <c r="N11206" t="s">
        <v>573</v>
      </c>
    </row>
    <row r="11207" spans="1:14" x14ac:dyDescent="0.25">
      <c r="A11207" t="s">
        <v>241</v>
      </c>
      <c r="B11207" s="1">
        <v>45716</v>
      </c>
      <c r="C11207" t="s">
        <v>576</v>
      </c>
      <c r="D11207" t="s">
        <v>577</v>
      </c>
      <c r="E11207" s="4">
        <v>38543</v>
      </c>
      <c r="F11207" t="s">
        <v>567</v>
      </c>
      <c r="G11207" t="s">
        <v>511</v>
      </c>
      <c r="H11207" t="s">
        <v>514</v>
      </c>
      <c r="I11207" t="s">
        <v>417</v>
      </c>
      <c r="J11207" t="s">
        <v>572</v>
      </c>
      <c r="L11207" t="s">
        <v>514</v>
      </c>
      <c r="M11207" t="s">
        <v>417</v>
      </c>
      <c r="N11207" t="s">
        <v>573</v>
      </c>
    </row>
    <row r="11208" spans="1:14" x14ac:dyDescent="0.25">
      <c r="A11208" t="s">
        <v>241</v>
      </c>
      <c r="B11208" s="1">
        <v>45716</v>
      </c>
      <c r="C11208" t="s">
        <v>580</v>
      </c>
      <c r="D11208" t="s">
        <v>581</v>
      </c>
      <c r="E11208" s="4">
        <v>103027.1</v>
      </c>
      <c r="F11208" t="s">
        <v>567</v>
      </c>
      <c r="G11208" t="s">
        <v>511</v>
      </c>
      <c r="H11208" t="s">
        <v>514</v>
      </c>
      <c r="I11208" t="s">
        <v>417</v>
      </c>
      <c r="J11208" t="s">
        <v>572</v>
      </c>
      <c r="L11208" t="s">
        <v>514</v>
      </c>
      <c r="M11208" t="s">
        <v>417</v>
      </c>
      <c r="N11208" t="s">
        <v>573</v>
      </c>
    </row>
    <row r="11209" spans="1:14" x14ac:dyDescent="0.25">
      <c r="A11209" t="s">
        <v>241</v>
      </c>
      <c r="B11209" s="1">
        <v>45716</v>
      </c>
      <c r="C11209" t="s">
        <v>588</v>
      </c>
      <c r="D11209" t="s">
        <v>589</v>
      </c>
      <c r="E11209" s="4">
        <v>59322.69</v>
      </c>
      <c r="F11209" t="s">
        <v>567</v>
      </c>
      <c r="G11209" t="s">
        <v>511</v>
      </c>
      <c r="H11209" t="s">
        <v>514</v>
      </c>
      <c r="I11209" t="s">
        <v>417</v>
      </c>
      <c r="J11209" t="s">
        <v>572</v>
      </c>
      <c r="L11209" t="s">
        <v>514</v>
      </c>
      <c r="M11209" t="s">
        <v>417</v>
      </c>
      <c r="N11209" t="s">
        <v>573</v>
      </c>
    </row>
    <row r="11210" spans="1:14" x14ac:dyDescent="0.25">
      <c r="A11210" t="s">
        <v>241</v>
      </c>
      <c r="B11210" s="1">
        <v>45716</v>
      </c>
      <c r="C11210" t="s">
        <v>592</v>
      </c>
      <c r="D11210" t="s">
        <v>593</v>
      </c>
      <c r="E11210" s="4">
        <v>87545.25</v>
      </c>
      <c r="F11210" t="s">
        <v>567</v>
      </c>
      <c r="G11210" t="s">
        <v>511</v>
      </c>
      <c r="H11210" t="s">
        <v>518</v>
      </c>
      <c r="I11210" t="s">
        <v>419</v>
      </c>
      <c r="J11210" t="s">
        <v>594</v>
      </c>
      <c r="L11210" t="s">
        <v>518</v>
      </c>
      <c r="M11210" t="s">
        <v>419</v>
      </c>
      <c r="N11210" t="s">
        <v>573</v>
      </c>
    </row>
    <row r="11211" spans="1:14" x14ac:dyDescent="0.25">
      <c r="A11211" t="s">
        <v>241</v>
      </c>
      <c r="B11211" s="1">
        <v>45716</v>
      </c>
      <c r="C11211" t="s">
        <v>597</v>
      </c>
      <c r="D11211" t="s">
        <v>598</v>
      </c>
      <c r="E11211" s="4">
        <v>693957.03</v>
      </c>
      <c r="F11211" t="s">
        <v>567</v>
      </c>
      <c r="G11211" t="s">
        <v>511</v>
      </c>
      <c r="H11211" t="s">
        <v>518</v>
      </c>
      <c r="I11211" t="s">
        <v>419</v>
      </c>
      <c r="J11211" t="s">
        <v>594</v>
      </c>
      <c r="L11211" t="s">
        <v>518</v>
      </c>
      <c r="M11211" t="s">
        <v>419</v>
      </c>
      <c r="N11211" t="s">
        <v>573</v>
      </c>
    </row>
    <row r="11212" spans="1:14" x14ac:dyDescent="0.25">
      <c r="A11212" t="s">
        <v>241</v>
      </c>
      <c r="B11212" s="1">
        <v>45716</v>
      </c>
      <c r="C11212" t="s">
        <v>601</v>
      </c>
      <c r="D11212" t="s">
        <v>602</v>
      </c>
      <c r="E11212" s="4">
        <v>136992.31</v>
      </c>
      <c r="F11212" t="s">
        <v>567</v>
      </c>
      <c r="G11212" t="s">
        <v>511</v>
      </c>
      <c r="H11212" t="s">
        <v>518</v>
      </c>
      <c r="I11212" t="s">
        <v>419</v>
      </c>
      <c r="J11212" t="s">
        <v>594</v>
      </c>
      <c r="L11212" t="s">
        <v>518</v>
      </c>
      <c r="M11212" t="s">
        <v>419</v>
      </c>
      <c r="N11212" t="s">
        <v>573</v>
      </c>
    </row>
    <row r="11213" spans="1:14" x14ac:dyDescent="0.25">
      <c r="A11213" t="s">
        <v>241</v>
      </c>
      <c r="B11213" s="1">
        <v>45716</v>
      </c>
      <c r="C11213" t="s">
        <v>605</v>
      </c>
      <c r="D11213" t="s">
        <v>606</v>
      </c>
      <c r="E11213" s="4">
        <v>229033.74</v>
      </c>
      <c r="F11213" t="s">
        <v>567</v>
      </c>
      <c r="G11213" t="s">
        <v>511</v>
      </c>
      <c r="H11213" t="s">
        <v>518</v>
      </c>
      <c r="I11213" t="s">
        <v>419</v>
      </c>
      <c r="J11213" t="s">
        <v>594</v>
      </c>
      <c r="L11213" t="s">
        <v>518</v>
      </c>
      <c r="M11213" t="s">
        <v>419</v>
      </c>
      <c r="N11213" t="s">
        <v>573</v>
      </c>
    </row>
    <row r="11214" spans="1:14" x14ac:dyDescent="0.25">
      <c r="A11214" t="s">
        <v>241</v>
      </c>
      <c r="B11214" s="1">
        <v>45716</v>
      </c>
      <c r="C11214" t="s">
        <v>1334</v>
      </c>
      <c r="D11214" t="s">
        <v>1335</v>
      </c>
      <c r="E11214" s="4">
        <v>140736</v>
      </c>
      <c r="F11214" t="s">
        <v>567</v>
      </c>
      <c r="G11214" t="s">
        <v>511</v>
      </c>
      <c r="H11214" t="s">
        <v>518</v>
      </c>
      <c r="I11214" t="s">
        <v>419</v>
      </c>
      <c r="J11214" t="s">
        <v>594</v>
      </c>
      <c r="L11214" t="s">
        <v>518</v>
      </c>
      <c r="M11214" t="s">
        <v>419</v>
      </c>
      <c r="N11214" t="s">
        <v>573</v>
      </c>
    </row>
    <row r="11215" spans="1:14" x14ac:dyDescent="0.25">
      <c r="A11215" t="s">
        <v>241</v>
      </c>
      <c r="B11215" s="1">
        <v>45716</v>
      </c>
      <c r="C11215" t="s">
        <v>611</v>
      </c>
      <c r="D11215" t="s">
        <v>612</v>
      </c>
      <c r="E11215" s="4">
        <v>330466.49000000005</v>
      </c>
      <c r="F11215" t="s">
        <v>567</v>
      </c>
      <c r="G11215" t="s">
        <v>511</v>
      </c>
      <c r="H11215" t="s">
        <v>518</v>
      </c>
      <c r="I11215" t="s">
        <v>419</v>
      </c>
      <c r="J11215" t="s">
        <v>594</v>
      </c>
      <c r="L11215" t="s">
        <v>518</v>
      </c>
      <c r="M11215" t="s">
        <v>419</v>
      </c>
      <c r="N11215" t="s">
        <v>573</v>
      </c>
    </row>
    <row r="11216" spans="1:14" x14ac:dyDescent="0.25">
      <c r="A11216" t="s">
        <v>241</v>
      </c>
      <c r="B11216" s="1">
        <v>45716</v>
      </c>
      <c r="C11216" t="s">
        <v>1391</v>
      </c>
      <c r="D11216" t="s">
        <v>1392</v>
      </c>
      <c r="E11216" s="4">
        <v>1508.2</v>
      </c>
      <c r="F11216" t="s">
        <v>567</v>
      </c>
      <c r="G11216" t="s">
        <v>511</v>
      </c>
      <c r="H11216" t="s">
        <v>518</v>
      </c>
      <c r="I11216" t="s">
        <v>419</v>
      </c>
      <c r="J11216" t="s">
        <v>594</v>
      </c>
      <c r="L11216" t="s">
        <v>518</v>
      </c>
      <c r="M11216" t="s">
        <v>419</v>
      </c>
      <c r="N11216" t="s">
        <v>573</v>
      </c>
    </row>
    <row r="11217" spans="1:14" x14ac:dyDescent="0.25">
      <c r="A11217" t="s">
        <v>241</v>
      </c>
      <c r="B11217" s="1">
        <v>45716</v>
      </c>
      <c r="C11217" t="s">
        <v>617</v>
      </c>
      <c r="D11217" t="s">
        <v>618</v>
      </c>
      <c r="E11217" s="4">
        <v>102499.20999999999</v>
      </c>
      <c r="F11217" t="s">
        <v>567</v>
      </c>
      <c r="G11217" t="s">
        <v>511</v>
      </c>
      <c r="H11217" t="s">
        <v>518</v>
      </c>
      <c r="I11217" t="s">
        <v>419</v>
      </c>
      <c r="J11217" t="s">
        <v>594</v>
      </c>
      <c r="L11217" t="s">
        <v>518</v>
      </c>
      <c r="M11217" t="s">
        <v>419</v>
      </c>
      <c r="N11217" t="s">
        <v>573</v>
      </c>
    </row>
    <row r="11218" spans="1:14" x14ac:dyDescent="0.25">
      <c r="A11218" t="s">
        <v>241</v>
      </c>
      <c r="B11218" s="1">
        <v>45716</v>
      </c>
      <c r="C11218" t="s">
        <v>621</v>
      </c>
      <c r="D11218" t="s">
        <v>622</v>
      </c>
      <c r="E11218" s="4">
        <v>16409.09</v>
      </c>
      <c r="F11218" t="s">
        <v>567</v>
      </c>
      <c r="G11218" t="s">
        <v>511</v>
      </c>
      <c r="H11218" t="s">
        <v>518</v>
      </c>
      <c r="I11218" t="s">
        <v>419</v>
      </c>
      <c r="J11218" t="s">
        <v>594</v>
      </c>
      <c r="L11218" t="s">
        <v>518</v>
      </c>
      <c r="M11218" t="s">
        <v>419</v>
      </c>
      <c r="N11218" t="s">
        <v>573</v>
      </c>
    </row>
    <row r="11219" spans="1:14" x14ac:dyDescent="0.25">
      <c r="A11219" t="s">
        <v>241</v>
      </c>
      <c r="B11219" s="1">
        <v>45716</v>
      </c>
      <c r="C11219" t="s">
        <v>625</v>
      </c>
      <c r="D11219" t="s">
        <v>626</v>
      </c>
      <c r="E11219" s="4">
        <v>15085.040000000023</v>
      </c>
      <c r="F11219" t="s">
        <v>567</v>
      </c>
      <c r="G11219" t="s">
        <v>511</v>
      </c>
      <c r="H11219" t="s">
        <v>518</v>
      </c>
      <c r="I11219" t="s">
        <v>419</v>
      </c>
      <c r="J11219" t="s">
        <v>594</v>
      </c>
      <c r="L11219" t="s">
        <v>518</v>
      </c>
      <c r="M11219" t="s">
        <v>419</v>
      </c>
      <c r="N11219" t="s">
        <v>573</v>
      </c>
    </row>
    <row r="11220" spans="1:14" x14ac:dyDescent="0.25">
      <c r="A11220" t="s">
        <v>241</v>
      </c>
      <c r="B11220" s="1">
        <v>45716</v>
      </c>
      <c r="C11220" t="s">
        <v>48</v>
      </c>
      <c r="D11220" t="s">
        <v>49</v>
      </c>
      <c r="E11220" s="4">
        <v>340</v>
      </c>
      <c r="F11220" t="s">
        <v>567</v>
      </c>
      <c r="G11220" t="s">
        <v>511</v>
      </c>
      <c r="H11220" t="s">
        <v>336</v>
      </c>
      <c r="I11220" t="s">
        <v>337</v>
      </c>
      <c r="J11220" t="s">
        <v>639</v>
      </c>
      <c r="L11220" t="s">
        <v>336</v>
      </c>
      <c r="M11220" t="s">
        <v>337</v>
      </c>
      <c r="N11220" t="s">
        <v>573</v>
      </c>
    </row>
    <row r="11221" spans="1:14" x14ac:dyDescent="0.25">
      <c r="A11221" t="s">
        <v>241</v>
      </c>
      <c r="B11221" s="1">
        <v>45716</v>
      </c>
      <c r="C11221" t="s">
        <v>53</v>
      </c>
      <c r="D11221" t="s">
        <v>54</v>
      </c>
      <c r="E11221" s="4">
        <v>2500</v>
      </c>
      <c r="F11221" t="s">
        <v>567</v>
      </c>
      <c r="G11221" t="s">
        <v>511</v>
      </c>
      <c r="H11221" t="s">
        <v>336</v>
      </c>
      <c r="I11221" t="s">
        <v>337</v>
      </c>
      <c r="J11221" t="s">
        <v>639</v>
      </c>
      <c r="L11221" t="s">
        <v>336</v>
      </c>
      <c r="M11221" t="s">
        <v>337</v>
      </c>
      <c r="N11221" t="s">
        <v>573</v>
      </c>
    </row>
    <row r="11222" spans="1:14" x14ac:dyDescent="0.25">
      <c r="A11222" t="s">
        <v>241</v>
      </c>
      <c r="B11222" s="1">
        <v>45716</v>
      </c>
      <c r="C11222" t="s">
        <v>57</v>
      </c>
      <c r="D11222" t="s">
        <v>58</v>
      </c>
      <c r="E11222" s="4">
        <v>250</v>
      </c>
      <c r="F11222" t="s">
        <v>567</v>
      </c>
      <c r="G11222" t="s">
        <v>511</v>
      </c>
      <c r="H11222" t="s">
        <v>336</v>
      </c>
      <c r="I11222" t="s">
        <v>337</v>
      </c>
      <c r="J11222" t="s">
        <v>639</v>
      </c>
      <c r="L11222" t="s">
        <v>336</v>
      </c>
      <c r="M11222" t="s">
        <v>337</v>
      </c>
      <c r="N11222" t="s">
        <v>573</v>
      </c>
    </row>
    <row r="11223" spans="1:14" x14ac:dyDescent="0.25">
      <c r="A11223" t="s">
        <v>241</v>
      </c>
      <c r="B11223" s="1">
        <v>45716</v>
      </c>
      <c r="C11223" t="s">
        <v>61</v>
      </c>
      <c r="D11223" t="s">
        <v>62</v>
      </c>
      <c r="E11223" s="4">
        <v>997500</v>
      </c>
      <c r="F11223" t="s">
        <v>567</v>
      </c>
      <c r="G11223" t="s">
        <v>511</v>
      </c>
      <c r="H11223" t="s">
        <v>336</v>
      </c>
      <c r="I11223" t="s">
        <v>337</v>
      </c>
      <c r="J11223" t="s">
        <v>639</v>
      </c>
      <c r="L11223" t="s">
        <v>336</v>
      </c>
      <c r="M11223" t="s">
        <v>337</v>
      </c>
      <c r="N11223" t="s">
        <v>573</v>
      </c>
    </row>
    <row r="11224" spans="1:14" x14ac:dyDescent="0.25">
      <c r="A11224" t="s">
        <v>241</v>
      </c>
      <c r="B11224" s="1">
        <v>45716</v>
      </c>
      <c r="C11224" t="s">
        <v>64</v>
      </c>
      <c r="D11224" t="s">
        <v>65</v>
      </c>
      <c r="E11224" s="4">
        <v>57523.069999999992</v>
      </c>
      <c r="F11224" t="s">
        <v>567</v>
      </c>
      <c r="G11224" t="s">
        <v>511</v>
      </c>
      <c r="H11224" t="s">
        <v>336</v>
      </c>
      <c r="I11224" t="s">
        <v>337</v>
      </c>
      <c r="J11224" t="s">
        <v>639</v>
      </c>
      <c r="L11224" t="s">
        <v>336</v>
      </c>
      <c r="M11224" t="s">
        <v>337</v>
      </c>
      <c r="N11224" t="s">
        <v>573</v>
      </c>
    </row>
    <row r="11225" spans="1:14" x14ac:dyDescent="0.25">
      <c r="A11225" t="s">
        <v>241</v>
      </c>
      <c r="B11225" s="1">
        <v>45716</v>
      </c>
      <c r="C11225" t="s">
        <v>66</v>
      </c>
      <c r="D11225" t="s">
        <v>67</v>
      </c>
      <c r="E11225" s="4">
        <v>82116.000000000015</v>
      </c>
      <c r="F11225" t="s">
        <v>567</v>
      </c>
      <c r="G11225" t="s">
        <v>511</v>
      </c>
      <c r="H11225" t="s">
        <v>336</v>
      </c>
      <c r="I11225" t="s">
        <v>337</v>
      </c>
      <c r="J11225" t="s">
        <v>639</v>
      </c>
      <c r="L11225" t="s">
        <v>336</v>
      </c>
      <c r="M11225" t="s">
        <v>337</v>
      </c>
      <c r="N11225" t="s">
        <v>573</v>
      </c>
    </row>
    <row r="11226" spans="1:14" x14ac:dyDescent="0.25">
      <c r="A11226" t="s">
        <v>241</v>
      </c>
      <c r="B11226" s="1">
        <v>45716</v>
      </c>
      <c r="C11226" t="s">
        <v>139</v>
      </c>
      <c r="D11226" t="s">
        <v>654</v>
      </c>
      <c r="E11226" s="4">
        <v>601684.31999999995</v>
      </c>
      <c r="F11226" t="s">
        <v>567</v>
      </c>
      <c r="G11226" t="s">
        <v>511</v>
      </c>
      <c r="H11226" t="s">
        <v>338</v>
      </c>
      <c r="I11226" t="s">
        <v>136</v>
      </c>
      <c r="J11226" t="s">
        <v>655</v>
      </c>
      <c r="L11226" t="s">
        <v>338</v>
      </c>
      <c r="M11226" t="s">
        <v>136</v>
      </c>
      <c r="N11226" t="s">
        <v>573</v>
      </c>
    </row>
    <row r="11227" spans="1:14" x14ac:dyDescent="0.25">
      <c r="A11227" t="s">
        <v>241</v>
      </c>
      <c r="B11227" s="1">
        <v>45716</v>
      </c>
      <c r="C11227" t="s">
        <v>143</v>
      </c>
      <c r="D11227" t="s">
        <v>662</v>
      </c>
      <c r="E11227" s="4">
        <v>275792.65000000002</v>
      </c>
      <c r="F11227" t="s">
        <v>567</v>
      </c>
      <c r="G11227" t="s">
        <v>511</v>
      </c>
      <c r="H11227" t="s">
        <v>338</v>
      </c>
      <c r="I11227" t="s">
        <v>136</v>
      </c>
      <c r="J11227" t="s">
        <v>655</v>
      </c>
      <c r="L11227" t="s">
        <v>338</v>
      </c>
      <c r="M11227" t="s">
        <v>136</v>
      </c>
      <c r="N11227" t="s">
        <v>573</v>
      </c>
    </row>
    <row r="11228" spans="1:14" x14ac:dyDescent="0.25">
      <c r="A11228" t="s">
        <v>241</v>
      </c>
      <c r="B11228" s="1">
        <v>45716</v>
      </c>
      <c r="C11228" t="s">
        <v>665</v>
      </c>
      <c r="D11228" t="s">
        <v>666</v>
      </c>
      <c r="E11228" s="4">
        <v>2431563.2499999935</v>
      </c>
      <c r="F11228" t="s">
        <v>567</v>
      </c>
      <c r="G11228" t="s">
        <v>511</v>
      </c>
      <c r="H11228" t="s">
        <v>340</v>
      </c>
      <c r="I11228" t="s">
        <v>341</v>
      </c>
      <c r="J11228" t="s">
        <v>667</v>
      </c>
      <c r="L11228" t="s">
        <v>340</v>
      </c>
      <c r="M11228" t="s">
        <v>341</v>
      </c>
      <c r="N11228" t="s">
        <v>573</v>
      </c>
    </row>
    <row r="11229" spans="1:14" x14ac:dyDescent="0.25">
      <c r="A11229" t="s">
        <v>241</v>
      </c>
      <c r="B11229" s="1">
        <v>45716</v>
      </c>
      <c r="C11229" t="s">
        <v>670</v>
      </c>
      <c r="D11229" t="s">
        <v>671</v>
      </c>
      <c r="E11229" s="4">
        <v>287458.42</v>
      </c>
      <c r="F11229" t="s">
        <v>567</v>
      </c>
      <c r="G11229" t="s">
        <v>511</v>
      </c>
      <c r="H11229" t="s">
        <v>340</v>
      </c>
      <c r="I11229" t="s">
        <v>341</v>
      </c>
      <c r="J11229" t="s">
        <v>667</v>
      </c>
      <c r="L11229" t="s">
        <v>340</v>
      </c>
      <c r="M11229" t="s">
        <v>341</v>
      </c>
      <c r="N11229" t="s">
        <v>573</v>
      </c>
    </row>
    <row r="11230" spans="1:14" x14ac:dyDescent="0.25">
      <c r="A11230" t="s">
        <v>241</v>
      </c>
      <c r="B11230" s="1">
        <v>45716</v>
      </c>
      <c r="C11230" t="s">
        <v>674</v>
      </c>
      <c r="D11230" t="s">
        <v>675</v>
      </c>
      <c r="E11230" s="4">
        <v>188123.81999999992</v>
      </c>
      <c r="F11230" t="s">
        <v>567</v>
      </c>
      <c r="G11230" t="s">
        <v>511</v>
      </c>
      <c r="H11230" t="s">
        <v>340</v>
      </c>
      <c r="I11230" t="s">
        <v>341</v>
      </c>
      <c r="J11230" t="s">
        <v>667</v>
      </c>
      <c r="L11230" t="s">
        <v>340</v>
      </c>
      <c r="M11230" t="s">
        <v>341</v>
      </c>
      <c r="N11230" t="s">
        <v>573</v>
      </c>
    </row>
    <row r="11231" spans="1:14" x14ac:dyDescent="0.25">
      <c r="A11231" t="s">
        <v>241</v>
      </c>
      <c r="B11231" s="1">
        <v>45716</v>
      </c>
      <c r="C11231" t="s">
        <v>678</v>
      </c>
      <c r="D11231" t="s">
        <v>679</v>
      </c>
      <c r="E11231" s="4">
        <v>-1616.51</v>
      </c>
      <c r="F11231" t="s">
        <v>567</v>
      </c>
      <c r="G11231" t="s">
        <v>511</v>
      </c>
      <c r="H11231" t="s">
        <v>340</v>
      </c>
      <c r="I11231" t="s">
        <v>341</v>
      </c>
      <c r="J11231" t="s">
        <v>667</v>
      </c>
      <c r="L11231" t="s">
        <v>340</v>
      </c>
      <c r="M11231" t="s">
        <v>341</v>
      </c>
      <c r="N11231" t="s">
        <v>573</v>
      </c>
    </row>
    <row r="11232" spans="1:14" x14ac:dyDescent="0.25">
      <c r="A11232" t="s">
        <v>241</v>
      </c>
      <c r="B11232" s="1">
        <v>45716</v>
      </c>
      <c r="C11232" t="s">
        <v>687</v>
      </c>
      <c r="D11232" t="s">
        <v>688</v>
      </c>
      <c r="E11232" s="4">
        <v>975.82999999999993</v>
      </c>
      <c r="F11232" t="s">
        <v>567</v>
      </c>
      <c r="G11232" t="s">
        <v>511</v>
      </c>
      <c r="H11232" t="s">
        <v>355</v>
      </c>
      <c r="I11232" t="s">
        <v>356</v>
      </c>
      <c r="J11232" t="s">
        <v>689</v>
      </c>
      <c r="L11232" t="s">
        <v>355</v>
      </c>
      <c r="M11232" t="s">
        <v>427</v>
      </c>
      <c r="N11232" t="s">
        <v>573</v>
      </c>
    </row>
    <row r="11233" spans="1:14" x14ac:dyDescent="0.25">
      <c r="A11233" t="s">
        <v>241</v>
      </c>
      <c r="B11233" s="1">
        <v>45716</v>
      </c>
      <c r="C11233" t="s">
        <v>1184</v>
      </c>
      <c r="D11233" t="s">
        <v>1185</v>
      </c>
      <c r="E11233" s="4">
        <v>128080.93999999999</v>
      </c>
      <c r="F11233" t="s">
        <v>567</v>
      </c>
      <c r="G11233" t="s">
        <v>511</v>
      </c>
      <c r="H11233" t="s">
        <v>355</v>
      </c>
      <c r="I11233" t="s">
        <v>356</v>
      </c>
      <c r="J11233" t="s">
        <v>689</v>
      </c>
      <c r="L11233" t="s">
        <v>355</v>
      </c>
      <c r="M11233" t="s">
        <v>427</v>
      </c>
      <c r="N11233" t="s">
        <v>573</v>
      </c>
    </row>
    <row r="11234" spans="1:14" x14ac:dyDescent="0.25">
      <c r="A11234" t="s">
        <v>241</v>
      </c>
      <c r="B11234" s="1">
        <v>45716</v>
      </c>
      <c r="C11234" t="s">
        <v>1346</v>
      </c>
      <c r="D11234" t="s">
        <v>1347</v>
      </c>
      <c r="E11234" s="4">
        <v>46077.12000000001</v>
      </c>
      <c r="F11234" t="s">
        <v>567</v>
      </c>
      <c r="G11234" t="s">
        <v>511</v>
      </c>
      <c r="H11234" t="s">
        <v>345</v>
      </c>
      <c r="I11234" t="s">
        <v>346</v>
      </c>
      <c r="J11234" t="s">
        <v>684</v>
      </c>
      <c r="L11234" t="s">
        <v>345</v>
      </c>
      <c r="M11234" t="s">
        <v>346</v>
      </c>
      <c r="N11234" t="s">
        <v>573</v>
      </c>
    </row>
    <row r="11235" spans="1:14" x14ac:dyDescent="0.25">
      <c r="A11235" t="s">
        <v>241</v>
      </c>
      <c r="B11235" s="1">
        <v>45716</v>
      </c>
      <c r="C11235" t="s">
        <v>1360</v>
      </c>
      <c r="D11235" t="s">
        <v>1361</v>
      </c>
      <c r="E11235" s="4">
        <v>2970.2499999999977</v>
      </c>
      <c r="F11235" t="s">
        <v>567</v>
      </c>
      <c r="G11235" t="s">
        <v>511</v>
      </c>
      <c r="H11235" t="s">
        <v>355</v>
      </c>
      <c r="I11235" t="s">
        <v>356</v>
      </c>
      <c r="J11235" t="s">
        <v>689</v>
      </c>
      <c r="L11235" t="s">
        <v>355</v>
      </c>
      <c r="M11235" t="s">
        <v>427</v>
      </c>
      <c r="N11235" t="s">
        <v>573</v>
      </c>
    </row>
    <row r="11236" spans="1:14" x14ac:dyDescent="0.25">
      <c r="A11236" t="s">
        <v>241</v>
      </c>
      <c r="B11236" s="1">
        <v>45716</v>
      </c>
      <c r="C11236" t="s">
        <v>723</v>
      </c>
      <c r="D11236" t="s">
        <v>724</v>
      </c>
      <c r="E11236" s="4">
        <v>21841.970000000016</v>
      </c>
      <c r="F11236" t="s">
        <v>567</v>
      </c>
      <c r="G11236" t="s">
        <v>511</v>
      </c>
      <c r="H11236" t="s">
        <v>345</v>
      </c>
      <c r="I11236" t="s">
        <v>346</v>
      </c>
      <c r="J11236" t="s">
        <v>725</v>
      </c>
      <c r="L11236" t="s">
        <v>342</v>
      </c>
      <c r="M11236" t="s">
        <v>346</v>
      </c>
      <c r="N11236" t="s">
        <v>573</v>
      </c>
    </row>
    <row r="11237" spans="1:14" x14ac:dyDescent="0.25">
      <c r="A11237" t="s">
        <v>241</v>
      </c>
      <c r="B11237" s="1">
        <v>45716</v>
      </c>
      <c r="C11237" t="s">
        <v>736</v>
      </c>
      <c r="D11237" t="s">
        <v>737</v>
      </c>
      <c r="E11237" s="4">
        <v>173157.30000000002</v>
      </c>
      <c r="F11237" t="s">
        <v>567</v>
      </c>
      <c r="G11237" t="s">
        <v>511</v>
      </c>
      <c r="H11237" t="s">
        <v>345</v>
      </c>
      <c r="I11237" t="s">
        <v>346</v>
      </c>
      <c r="J11237" t="s">
        <v>684</v>
      </c>
      <c r="L11237" t="s">
        <v>345</v>
      </c>
      <c r="M11237" t="s">
        <v>346</v>
      </c>
      <c r="N11237" t="s">
        <v>573</v>
      </c>
    </row>
    <row r="11238" spans="1:14" x14ac:dyDescent="0.25">
      <c r="A11238" t="s">
        <v>241</v>
      </c>
      <c r="B11238" s="1">
        <v>45716</v>
      </c>
      <c r="C11238" t="s">
        <v>740</v>
      </c>
      <c r="D11238" t="s">
        <v>741</v>
      </c>
      <c r="E11238" s="4">
        <v>5625.8700000000445</v>
      </c>
      <c r="F11238" t="s">
        <v>567</v>
      </c>
      <c r="G11238" t="s">
        <v>511</v>
      </c>
      <c r="H11238" t="s">
        <v>345</v>
      </c>
      <c r="I11238" t="s">
        <v>346</v>
      </c>
      <c r="J11238" t="s">
        <v>684</v>
      </c>
      <c r="L11238" t="s">
        <v>345</v>
      </c>
      <c r="M11238" t="s">
        <v>346</v>
      </c>
      <c r="N11238" t="s">
        <v>573</v>
      </c>
    </row>
    <row r="11239" spans="1:14" x14ac:dyDescent="0.25">
      <c r="A11239" t="s">
        <v>241</v>
      </c>
      <c r="B11239" s="1">
        <v>45716</v>
      </c>
      <c r="C11239" t="s">
        <v>744</v>
      </c>
      <c r="D11239" t="s">
        <v>745</v>
      </c>
      <c r="E11239" s="4">
        <v>-236.19999999993556</v>
      </c>
      <c r="F11239" t="s">
        <v>567</v>
      </c>
      <c r="G11239" t="s">
        <v>511</v>
      </c>
      <c r="H11239" t="s">
        <v>348</v>
      </c>
      <c r="I11239" t="s">
        <v>349</v>
      </c>
      <c r="J11239" t="s">
        <v>746</v>
      </c>
      <c r="L11239" t="s">
        <v>348</v>
      </c>
      <c r="M11239" t="s">
        <v>346</v>
      </c>
      <c r="N11239" t="s">
        <v>573</v>
      </c>
    </row>
    <row r="11240" spans="1:14" x14ac:dyDescent="0.25">
      <c r="A11240" t="s">
        <v>241</v>
      </c>
      <c r="B11240" s="1">
        <v>45716</v>
      </c>
      <c r="C11240" t="s">
        <v>753</v>
      </c>
      <c r="D11240" t="s">
        <v>754</v>
      </c>
      <c r="E11240" s="4">
        <v>47142.770000000004</v>
      </c>
      <c r="F11240" t="s">
        <v>567</v>
      </c>
      <c r="G11240" t="s">
        <v>511</v>
      </c>
      <c r="H11240" t="s">
        <v>345</v>
      </c>
      <c r="I11240" t="s">
        <v>346</v>
      </c>
      <c r="J11240" t="s">
        <v>684</v>
      </c>
      <c r="L11240" t="s">
        <v>345</v>
      </c>
      <c r="M11240" t="s">
        <v>346</v>
      </c>
      <c r="N11240" t="s">
        <v>573</v>
      </c>
    </row>
    <row r="11241" spans="1:14" x14ac:dyDescent="0.25">
      <c r="A11241" t="s">
        <v>241</v>
      </c>
      <c r="B11241" s="1">
        <v>45716</v>
      </c>
      <c r="C11241" t="s">
        <v>761</v>
      </c>
      <c r="D11241" t="s">
        <v>762</v>
      </c>
      <c r="E11241" s="4">
        <v>3182.4</v>
      </c>
      <c r="F11241" t="s">
        <v>567</v>
      </c>
      <c r="G11241" t="s">
        <v>511</v>
      </c>
      <c r="H11241" t="s">
        <v>345</v>
      </c>
      <c r="I11241" t="s">
        <v>346</v>
      </c>
      <c r="J11241" t="s">
        <v>684</v>
      </c>
      <c r="L11241" t="s">
        <v>345</v>
      </c>
      <c r="M11241" t="s">
        <v>346</v>
      </c>
      <c r="N11241" t="s">
        <v>573</v>
      </c>
    </row>
    <row r="11242" spans="1:14" x14ac:dyDescent="0.25">
      <c r="A11242" t="s">
        <v>241</v>
      </c>
      <c r="B11242" s="1">
        <v>45716</v>
      </c>
      <c r="C11242" t="s">
        <v>771</v>
      </c>
      <c r="D11242" t="s">
        <v>772</v>
      </c>
      <c r="E11242" s="4">
        <v>-2693.42</v>
      </c>
      <c r="F11242" t="s">
        <v>567</v>
      </c>
      <c r="G11242" t="s">
        <v>511</v>
      </c>
      <c r="H11242" t="s">
        <v>340</v>
      </c>
      <c r="I11242" t="s">
        <v>341</v>
      </c>
      <c r="J11242" t="s">
        <v>667</v>
      </c>
      <c r="L11242" t="s">
        <v>340</v>
      </c>
      <c r="M11242" t="s">
        <v>341</v>
      </c>
      <c r="N11242" t="s">
        <v>573</v>
      </c>
    </row>
    <row r="11243" spans="1:14" x14ac:dyDescent="0.25">
      <c r="A11243" t="s">
        <v>241</v>
      </c>
      <c r="B11243" s="1">
        <v>45716</v>
      </c>
      <c r="C11243" t="s">
        <v>68</v>
      </c>
      <c r="D11243" t="s">
        <v>69</v>
      </c>
      <c r="E11243" s="4">
        <v>7199.8600000000006</v>
      </c>
      <c r="F11243" t="s">
        <v>567</v>
      </c>
      <c r="G11243" t="s">
        <v>511</v>
      </c>
      <c r="H11243" t="s">
        <v>324</v>
      </c>
      <c r="I11243" t="s">
        <v>323</v>
      </c>
      <c r="J11243" t="s">
        <v>787</v>
      </c>
      <c r="L11243" t="s">
        <v>324</v>
      </c>
      <c r="M11243" t="s">
        <v>323</v>
      </c>
      <c r="N11243" t="s">
        <v>573</v>
      </c>
    </row>
    <row r="11244" spans="1:14" x14ac:dyDescent="0.25">
      <c r="A11244" t="s">
        <v>241</v>
      </c>
      <c r="B11244" s="1">
        <v>45716</v>
      </c>
      <c r="C11244" t="s">
        <v>70</v>
      </c>
      <c r="D11244" t="s">
        <v>71</v>
      </c>
      <c r="E11244" s="4">
        <v>107559.31799999847</v>
      </c>
      <c r="F11244" t="s">
        <v>567</v>
      </c>
      <c r="G11244" t="s">
        <v>511</v>
      </c>
      <c r="H11244" t="s">
        <v>324</v>
      </c>
      <c r="I11244" t="s">
        <v>323</v>
      </c>
      <c r="J11244" t="s">
        <v>787</v>
      </c>
      <c r="L11244" t="s">
        <v>324</v>
      </c>
      <c r="M11244" t="s">
        <v>323</v>
      </c>
      <c r="N11244" t="s">
        <v>573</v>
      </c>
    </row>
    <row r="11245" spans="1:14" x14ac:dyDescent="0.25">
      <c r="A11245" t="s">
        <v>241</v>
      </c>
      <c r="B11245" s="1">
        <v>45716</v>
      </c>
      <c r="C11245" t="s">
        <v>72</v>
      </c>
      <c r="D11245" t="s">
        <v>73</v>
      </c>
      <c r="E11245" s="4">
        <v>2408.0499999999993</v>
      </c>
      <c r="F11245" t="s">
        <v>567</v>
      </c>
      <c r="G11245" t="s">
        <v>511</v>
      </c>
      <c r="H11245" t="s">
        <v>324</v>
      </c>
      <c r="I11245" t="s">
        <v>323</v>
      </c>
      <c r="J11245" t="s">
        <v>787</v>
      </c>
      <c r="L11245" t="s">
        <v>324</v>
      </c>
      <c r="M11245" t="s">
        <v>323</v>
      </c>
      <c r="N11245" t="s">
        <v>573</v>
      </c>
    </row>
    <row r="11246" spans="1:14" x14ac:dyDescent="0.25">
      <c r="A11246" t="s">
        <v>241</v>
      </c>
      <c r="B11246" s="1">
        <v>45716</v>
      </c>
      <c r="C11246" t="s">
        <v>74</v>
      </c>
      <c r="D11246" t="s">
        <v>75</v>
      </c>
      <c r="E11246" s="4">
        <v>599.77999999999975</v>
      </c>
      <c r="F11246" t="s">
        <v>567</v>
      </c>
      <c r="G11246" t="s">
        <v>511</v>
      </c>
      <c r="H11246" t="s">
        <v>324</v>
      </c>
      <c r="I11246" t="s">
        <v>323</v>
      </c>
      <c r="J11246" t="s">
        <v>787</v>
      </c>
      <c r="L11246" t="s">
        <v>324</v>
      </c>
      <c r="M11246" t="s">
        <v>323</v>
      </c>
      <c r="N11246" t="s">
        <v>573</v>
      </c>
    </row>
    <row r="11247" spans="1:14" x14ac:dyDescent="0.25">
      <c r="A11247" t="s">
        <v>241</v>
      </c>
      <c r="B11247" s="1">
        <v>45716</v>
      </c>
      <c r="C11247" t="s">
        <v>102</v>
      </c>
      <c r="D11247" t="s">
        <v>103</v>
      </c>
      <c r="E11247" s="4">
        <v>313.8</v>
      </c>
      <c r="F11247" t="s">
        <v>567</v>
      </c>
      <c r="G11247" t="s">
        <v>511</v>
      </c>
      <c r="H11247" t="s">
        <v>324</v>
      </c>
      <c r="I11247" t="s">
        <v>323</v>
      </c>
      <c r="J11247" t="s">
        <v>787</v>
      </c>
      <c r="L11247" t="s">
        <v>324</v>
      </c>
      <c r="M11247" t="s">
        <v>323</v>
      </c>
      <c r="N11247" t="s">
        <v>573</v>
      </c>
    </row>
    <row r="11248" spans="1:14" x14ac:dyDescent="0.25">
      <c r="A11248" t="s">
        <v>241</v>
      </c>
      <c r="B11248" s="1">
        <v>45716</v>
      </c>
      <c r="C11248" t="s">
        <v>78</v>
      </c>
      <c r="D11248" t="s">
        <v>79</v>
      </c>
      <c r="E11248" s="4">
        <v>45445.460000006031</v>
      </c>
      <c r="F11248" t="s">
        <v>567</v>
      </c>
      <c r="G11248" t="s">
        <v>511</v>
      </c>
      <c r="H11248" t="s">
        <v>324</v>
      </c>
      <c r="I11248" t="s">
        <v>323</v>
      </c>
      <c r="J11248" t="s">
        <v>787</v>
      </c>
      <c r="L11248" t="s">
        <v>324</v>
      </c>
      <c r="M11248" t="s">
        <v>323</v>
      </c>
      <c r="N11248" t="s">
        <v>573</v>
      </c>
    </row>
    <row r="11249" spans="1:14" x14ac:dyDescent="0.25">
      <c r="A11249" t="s">
        <v>241</v>
      </c>
      <c r="B11249" s="1">
        <v>45716</v>
      </c>
      <c r="C11249" t="s">
        <v>80</v>
      </c>
      <c r="D11249" t="s">
        <v>81</v>
      </c>
      <c r="E11249" s="4">
        <v>246870.24999999997</v>
      </c>
      <c r="F11249" t="s">
        <v>567</v>
      </c>
      <c r="G11249" t="s">
        <v>511</v>
      </c>
      <c r="H11249" t="s">
        <v>324</v>
      </c>
      <c r="I11249" t="s">
        <v>323</v>
      </c>
      <c r="J11249" t="s">
        <v>787</v>
      </c>
      <c r="L11249" t="s">
        <v>324</v>
      </c>
      <c r="M11249" t="s">
        <v>323</v>
      </c>
      <c r="N11249" t="s">
        <v>573</v>
      </c>
    </row>
    <row r="11250" spans="1:14" x14ac:dyDescent="0.25">
      <c r="A11250" t="s">
        <v>241</v>
      </c>
      <c r="B11250" s="1">
        <v>45716</v>
      </c>
      <c r="C11250" t="s">
        <v>84</v>
      </c>
      <c r="D11250" t="s">
        <v>85</v>
      </c>
      <c r="E11250" s="4">
        <v>61653.060000002675</v>
      </c>
      <c r="F11250" t="s">
        <v>567</v>
      </c>
      <c r="G11250" t="s">
        <v>511</v>
      </c>
      <c r="H11250" t="s">
        <v>324</v>
      </c>
      <c r="I11250" t="s">
        <v>323</v>
      </c>
      <c r="J11250" t="s">
        <v>787</v>
      </c>
      <c r="L11250" t="s">
        <v>324</v>
      </c>
      <c r="M11250" t="s">
        <v>323</v>
      </c>
      <c r="N11250" t="s">
        <v>573</v>
      </c>
    </row>
    <row r="11251" spans="1:14" x14ac:dyDescent="0.25">
      <c r="A11251" t="s">
        <v>241</v>
      </c>
      <c r="B11251" s="1">
        <v>45716</v>
      </c>
      <c r="C11251" t="s">
        <v>86</v>
      </c>
      <c r="D11251" t="s">
        <v>87</v>
      </c>
      <c r="E11251" s="4">
        <v>217513.21999999994</v>
      </c>
      <c r="F11251" t="s">
        <v>567</v>
      </c>
      <c r="G11251" t="s">
        <v>511</v>
      </c>
      <c r="H11251" t="s">
        <v>324</v>
      </c>
      <c r="I11251" t="s">
        <v>323</v>
      </c>
      <c r="J11251" t="s">
        <v>787</v>
      </c>
      <c r="L11251" t="s">
        <v>324</v>
      </c>
      <c r="M11251" t="s">
        <v>323</v>
      </c>
      <c r="N11251" t="s">
        <v>573</v>
      </c>
    </row>
    <row r="11252" spans="1:14" x14ac:dyDescent="0.25">
      <c r="A11252" t="s">
        <v>241</v>
      </c>
      <c r="B11252" s="1">
        <v>45716</v>
      </c>
      <c r="C11252" t="s">
        <v>88</v>
      </c>
      <c r="D11252" t="s">
        <v>89</v>
      </c>
      <c r="E11252" s="4">
        <v>5546.9700000002977</v>
      </c>
      <c r="F11252" t="s">
        <v>567</v>
      </c>
      <c r="G11252" t="s">
        <v>511</v>
      </c>
      <c r="H11252" t="s">
        <v>324</v>
      </c>
      <c r="I11252" t="s">
        <v>323</v>
      </c>
      <c r="J11252" t="s">
        <v>787</v>
      </c>
      <c r="L11252" t="s">
        <v>324</v>
      </c>
      <c r="M11252" t="s">
        <v>323</v>
      </c>
      <c r="N11252" t="s">
        <v>573</v>
      </c>
    </row>
    <row r="11253" spans="1:14" x14ac:dyDescent="0.25">
      <c r="A11253" t="s">
        <v>241</v>
      </c>
      <c r="B11253" s="1">
        <v>45716</v>
      </c>
      <c r="C11253" t="s">
        <v>90</v>
      </c>
      <c r="D11253" t="s">
        <v>91</v>
      </c>
      <c r="E11253" s="4">
        <v>11702.159999999987</v>
      </c>
      <c r="F11253" t="s">
        <v>567</v>
      </c>
      <c r="G11253" t="s">
        <v>511</v>
      </c>
      <c r="H11253" t="s">
        <v>324</v>
      </c>
      <c r="I11253" t="s">
        <v>323</v>
      </c>
      <c r="J11253" t="s">
        <v>787</v>
      </c>
      <c r="L11253" t="s">
        <v>324</v>
      </c>
      <c r="M11253" t="s">
        <v>323</v>
      </c>
      <c r="N11253" t="s">
        <v>573</v>
      </c>
    </row>
    <row r="11254" spans="1:14" x14ac:dyDescent="0.25">
      <c r="A11254" t="s">
        <v>241</v>
      </c>
      <c r="B11254" s="1">
        <v>45716</v>
      </c>
      <c r="C11254" t="s">
        <v>92</v>
      </c>
      <c r="D11254" t="s">
        <v>1394</v>
      </c>
      <c r="E11254" s="4">
        <v>230234.56899999981</v>
      </c>
      <c r="F11254" t="s">
        <v>567</v>
      </c>
      <c r="G11254" t="s">
        <v>511</v>
      </c>
      <c r="H11254" t="s">
        <v>324</v>
      </c>
      <c r="I11254" t="s">
        <v>323</v>
      </c>
      <c r="J11254" t="s">
        <v>787</v>
      </c>
      <c r="L11254" t="s">
        <v>324</v>
      </c>
      <c r="M11254" t="s">
        <v>323</v>
      </c>
      <c r="N11254" t="s">
        <v>573</v>
      </c>
    </row>
    <row r="11255" spans="1:14" x14ac:dyDescent="0.25">
      <c r="A11255" t="s">
        <v>241</v>
      </c>
      <c r="B11255" s="1">
        <v>45716</v>
      </c>
      <c r="C11255" t="s">
        <v>94</v>
      </c>
      <c r="D11255" t="s">
        <v>95</v>
      </c>
      <c r="E11255" s="4">
        <v>2417.0400000000009</v>
      </c>
      <c r="F11255" t="s">
        <v>567</v>
      </c>
      <c r="G11255" t="s">
        <v>511</v>
      </c>
      <c r="H11255" t="s">
        <v>324</v>
      </c>
      <c r="I11255" t="s">
        <v>323</v>
      </c>
      <c r="J11255" t="s">
        <v>787</v>
      </c>
      <c r="L11255" t="s">
        <v>324</v>
      </c>
      <c r="M11255" t="s">
        <v>323</v>
      </c>
      <c r="N11255" t="s">
        <v>573</v>
      </c>
    </row>
    <row r="11256" spans="1:14" x14ac:dyDescent="0.25">
      <c r="A11256" t="s">
        <v>241</v>
      </c>
      <c r="B11256" s="1">
        <v>45716</v>
      </c>
      <c r="C11256" t="s">
        <v>96</v>
      </c>
      <c r="D11256" t="s">
        <v>97</v>
      </c>
      <c r="E11256" s="4">
        <v>60741.039999999943</v>
      </c>
      <c r="F11256" t="s">
        <v>567</v>
      </c>
      <c r="G11256" t="s">
        <v>511</v>
      </c>
      <c r="H11256" t="s">
        <v>324</v>
      </c>
      <c r="I11256" t="s">
        <v>323</v>
      </c>
      <c r="J11256" t="s">
        <v>787</v>
      </c>
      <c r="L11256" t="s">
        <v>324</v>
      </c>
      <c r="M11256" t="s">
        <v>323</v>
      </c>
      <c r="N11256" t="s">
        <v>573</v>
      </c>
    </row>
    <row r="11257" spans="1:14" x14ac:dyDescent="0.25">
      <c r="A11257" t="s">
        <v>241</v>
      </c>
      <c r="B11257" s="1">
        <v>45716</v>
      </c>
      <c r="C11257" t="s">
        <v>98</v>
      </c>
      <c r="D11257" t="s">
        <v>99</v>
      </c>
      <c r="E11257" s="4">
        <v>186.06000000000108</v>
      </c>
      <c r="F11257" t="s">
        <v>567</v>
      </c>
      <c r="G11257" t="s">
        <v>511</v>
      </c>
      <c r="H11257" t="s">
        <v>324</v>
      </c>
      <c r="I11257" t="s">
        <v>323</v>
      </c>
      <c r="J11257" t="s">
        <v>787</v>
      </c>
      <c r="L11257" t="s">
        <v>324</v>
      </c>
      <c r="M11257" t="s">
        <v>323</v>
      </c>
      <c r="N11257" t="s">
        <v>573</v>
      </c>
    </row>
    <row r="11258" spans="1:14" x14ac:dyDescent="0.25">
      <c r="A11258" t="s">
        <v>241</v>
      </c>
      <c r="B11258" s="1">
        <v>45716</v>
      </c>
      <c r="C11258" t="s">
        <v>104</v>
      </c>
      <c r="D11258" t="s">
        <v>105</v>
      </c>
      <c r="E11258" s="4">
        <v>81287.829999999987</v>
      </c>
      <c r="F11258" t="s">
        <v>567</v>
      </c>
      <c r="G11258" t="s">
        <v>511</v>
      </c>
      <c r="H11258" t="s">
        <v>324</v>
      </c>
      <c r="I11258" t="s">
        <v>323</v>
      </c>
      <c r="J11258" t="s">
        <v>787</v>
      </c>
      <c r="L11258" t="s">
        <v>324</v>
      </c>
      <c r="M11258" t="s">
        <v>323</v>
      </c>
      <c r="N11258" t="s">
        <v>573</v>
      </c>
    </row>
    <row r="11259" spans="1:14" x14ac:dyDescent="0.25">
      <c r="A11259" t="s">
        <v>241</v>
      </c>
      <c r="B11259" s="1">
        <v>45716</v>
      </c>
      <c r="C11259" t="s">
        <v>100</v>
      </c>
      <c r="D11259" t="s">
        <v>101</v>
      </c>
      <c r="E11259" s="4">
        <v>1000063.42</v>
      </c>
      <c r="F11259" t="s">
        <v>567</v>
      </c>
      <c r="G11259" t="s">
        <v>511</v>
      </c>
      <c r="H11259" t="s">
        <v>324</v>
      </c>
      <c r="I11259" t="s">
        <v>323</v>
      </c>
      <c r="J11259" t="s">
        <v>787</v>
      </c>
      <c r="L11259" t="s">
        <v>324</v>
      </c>
      <c r="M11259" t="s">
        <v>323</v>
      </c>
      <c r="N11259" t="s">
        <v>573</v>
      </c>
    </row>
    <row r="11260" spans="1:14" x14ac:dyDescent="0.25">
      <c r="A11260" t="s">
        <v>241</v>
      </c>
      <c r="B11260" s="1">
        <v>45716</v>
      </c>
      <c r="C11260" t="s">
        <v>108</v>
      </c>
      <c r="D11260" t="s">
        <v>109</v>
      </c>
      <c r="E11260" s="4">
        <v>898810</v>
      </c>
      <c r="F11260" t="s">
        <v>567</v>
      </c>
      <c r="G11260" t="s">
        <v>511</v>
      </c>
      <c r="H11260" t="s">
        <v>324</v>
      </c>
      <c r="I11260" t="s">
        <v>323</v>
      </c>
      <c r="J11260" t="s">
        <v>787</v>
      </c>
      <c r="L11260" t="s">
        <v>324</v>
      </c>
      <c r="M11260" t="s">
        <v>323</v>
      </c>
      <c r="N11260" t="s">
        <v>573</v>
      </c>
    </row>
    <row r="11261" spans="1:14" x14ac:dyDescent="0.25">
      <c r="A11261" t="s">
        <v>241</v>
      </c>
      <c r="B11261" s="1">
        <v>45716</v>
      </c>
      <c r="C11261" t="s">
        <v>846</v>
      </c>
      <c r="D11261" t="s">
        <v>847</v>
      </c>
      <c r="E11261" s="4">
        <v>-7850.0000000000891</v>
      </c>
      <c r="F11261" t="s">
        <v>567</v>
      </c>
      <c r="G11261" t="s">
        <v>511</v>
      </c>
      <c r="H11261" t="s">
        <v>347</v>
      </c>
      <c r="I11261" t="s">
        <v>350</v>
      </c>
      <c r="J11261" t="s">
        <v>848</v>
      </c>
      <c r="L11261" t="s">
        <v>347</v>
      </c>
      <c r="M11261" t="s">
        <v>350</v>
      </c>
      <c r="N11261" t="s">
        <v>573</v>
      </c>
    </row>
    <row r="11262" spans="1:14" x14ac:dyDescent="0.25">
      <c r="A11262" t="s">
        <v>241</v>
      </c>
      <c r="B11262" s="1">
        <v>45716</v>
      </c>
      <c r="C11262" t="s">
        <v>851</v>
      </c>
      <c r="D11262" t="s">
        <v>852</v>
      </c>
      <c r="E11262" s="4">
        <v>-100000</v>
      </c>
      <c r="F11262" t="s">
        <v>567</v>
      </c>
      <c r="G11262" t="s">
        <v>511</v>
      </c>
      <c r="H11262" t="s">
        <v>347</v>
      </c>
      <c r="I11262" t="s">
        <v>350</v>
      </c>
      <c r="J11262" t="s">
        <v>848</v>
      </c>
      <c r="L11262" t="s">
        <v>347</v>
      </c>
      <c r="M11262" t="s">
        <v>350</v>
      </c>
      <c r="N11262" t="s">
        <v>573</v>
      </c>
    </row>
    <row r="11263" spans="1:14" x14ac:dyDescent="0.25">
      <c r="A11263" t="s">
        <v>241</v>
      </c>
      <c r="B11263" s="1">
        <v>45716</v>
      </c>
      <c r="C11263" t="s">
        <v>855</v>
      </c>
      <c r="D11263" t="s">
        <v>856</v>
      </c>
      <c r="E11263" s="4">
        <v>-800000</v>
      </c>
      <c r="F11263" t="s">
        <v>567</v>
      </c>
      <c r="G11263" t="s">
        <v>511</v>
      </c>
      <c r="H11263" t="s">
        <v>347</v>
      </c>
      <c r="I11263" t="s">
        <v>350</v>
      </c>
      <c r="J11263" t="s">
        <v>848</v>
      </c>
      <c r="L11263" t="s">
        <v>347</v>
      </c>
      <c r="M11263" t="s">
        <v>350</v>
      </c>
      <c r="N11263" t="s">
        <v>573</v>
      </c>
    </row>
    <row r="11264" spans="1:14" x14ac:dyDescent="0.25">
      <c r="A11264" t="s">
        <v>241</v>
      </c>
      <c r="B11264" s="1">
        <v>45716</v>
      </c>
      <c r="C11264" t="s">
        <v>859</v>
      </c>
      <c r="D11264" t="s">
        <v>860</v>
      </c>
      <c r="E11264" s="4">
        <v>-99477.040000000008</v>
      </c>
      <c r="F11264" t="s">
        <v>567</v>
      </c>
      <c r="G11264" t="s">
        <v>511</v>
      </c>
      <c r="H11264" t="s">
        <v>351</v>
      </c>
      <c r="I11264" t="s">
        <v>354</v>
      </c>
      <c r="J11264" t="s">
        <v>848</v>
      </c>
      <c r="L11264" t="s">
        <v>351</v>
      </c>
      <c r="M11264" t="s">
        <v>438</v>
      </c>
      <c r="N11264" t="s">
        <v>573</v>
      </c>
    </row>
    <row r="11265" spans="1:14" x14ac:dyDescent="0.25">
      <c r="A11265" t="s">
        <v>241</v>
      </c>
      <c r="B11265" s="1">
        <v>45716</v>
      </c>
      <c r="C11265" t="s">
        <v>1192</v>
      </c>
      <c r="D11265" t="s">
        <v>1193</v>
      </c>
      <c r="E11265" s="4">
        <v>-82116.000000000073</v>
      </c>
      <c r="F11265" t="s">
        <v>567</v>
      </c>
      <c r="G11265" t="s">
        <v>511</v>
      </c>
      <c r="H11265" t="s">
        <v>351</v>
      </c>
      <c r="I11265" t="s">
        <v>354</v>
      </c>
      <c r="J11265" t="s">
        <v>848</v>
      </c>
      <c r="L11265" t="s">
        <v>1194</v>
      </c>
      <c r="M11265" t="s">
        <v>442</v>
      </c>
      <c r="N11265" t="s">
        <v>573</v>
      </c>
    </row>
    <row r="11266" spans="1:14" x14ac:dyDescent="0.25">
      <c r="A11266" t="s">
        <v>241</v>
      </c>
      <c r="B11266" s="1">
        <v>45716</v>
      </c>
      <c r="C11266" t="s">
        <v>865</v>
      </c>
      <c r="D11266" t="s">
        <v>866</v>
      </c>
      <c r="E11266" s="4">
        <v>-100905.84000000001</v>
      </c>
      <c r="F11266" t="s">
        <v>567</v>
      </c>
      <c r="G11266" t="s">
        <v>511</v>
      </c>
      <c r="H11266" t="s">
        <v>351</v>
      </c>
      <c r="I11266" t="s">
        <v>354</v>
      </c>
      <c r="J11266" t="s">
        <v>848</v>
      </c>
      <c r="L11266" t="s">
        <v>351</v>
      </c>
      <c r="M11266" t="s">
        <v>440</v>
      </c>
      <c r="N11266" t="s">
        <v>573</v>
      </c>
    </row>
    <row r="11267" spans="1:14" x14ac:dyDescent="0.25">
      <c r="A11267" t="s">
        <v>241</v>
      </c>
      <c r="B11267" s="1">
        <v>45716</v>
      </c>
      <c r="C11267" t="s">
        <v>1326</v>
      </c>
      <c r="D11267" t="s">
        <v>1327</v>
      </c>
      <c r="E11267" s="4">
        <v>-953599.29700000049</v>
      </c>
      <c r="F11267" t="s">
        <v>567</v>
      </c>
      <c r="G11267" t="s">
        <v>511</v>
      </c>
      <c r="H11267" t="s">
        <v>351</v>
      </c>
      <c r="I11267" t="s">
        <v>354</v>
      </c>
      <c r="J11267" t="s">
        <v>848</v>
      </c>
      <c r="L11267" t="s">
        <v>351</v>
      </c>
      <c r="M11267" t="s">
        <v>440</v>
      </c>
      <c r="N11267" t="s">
        <v>573</v>
      </c>
    </row>
    <row r="11268" spans="1:14" x14ac:dyDescent="0.25">
      <c r="A11268" t="s">
        <v>241</v>
      </c>
      <c r="B11268" s="1">
        <v>45716</v>
      </c>
      <c r="C11268" t="s">
        <v>871</v>
      </c>
      <c r="D11268" t="s">
        <v>872</v>
      </c>
      <c r="E11268" s="4">
        <v>-149296.83999999997</v>
      </c>
      <c r="F11268" t="s">
        <v>567</v>
      </c>
      <c r="G11268" t="s">
        <v>511</v>
      </c>
      <c r="H11268" t="s">
        <v>519</v>
      </c>
      <c r="I11268" t="s">
        <v>513</v>
      </c>
      <c r="J11268" t="s">
        <v>594</v>
      </c>
      <c r="L11268" t="s">
        <v>519</v>
      </c>
      <c r="M11268" t="s">
        <v>419</v>
      </c>
      <c r="N11268" t="s">
        <v>573</v>
      </c>
    </row>
    <row r="11269" spans="1:14" x14ac:dyDescent="0.25">
      <c r="A11269" t="s">
        <v>241</v>
      </c>
      <c r="B11269" s="1">
        <v>45716</v>
      </c>
      <c r="C11269" t="s">
        <v>873</v>
      </c>
      <c r="D11269" t="s">
        <v>874</v>
      </c>
      <c r="E11269" s="4">
        <v>-263078.2</v>
      </c>
      <c r="F11269" t="s">
        <v>567</v>
      </c>
      <c r="G11269" t="s">
        <v>511</v>
      </c>
      <c r="H11269" t="s">
        <v>519</v>
      </c>
      <c r="I11269" t="s">
        <v>513</v>
      </c>
      <c r="J11269" t="s">
        <v>594</v>
      </c>
      <c r="L11269" t="s">
        <v>519</v>
      </c>
      <c r="M11269" t="s">
        <v>419</v>
      </c>
      <c r="N11269" t="s">
        <v>573</v>
      </c>
    </row>
    <row r="11270" spans="1:14" x14ac:dyDescent="0.25">
      <c r="A11270" t="s">
        <v>241</v>
      </c>
      <c r="B11270" s="1">
        <v>45716</v>
      </c>
      <c r="C11270" t="s">
        <v>875</v>
      </c>
      <c r="D11270" t="s">
        <v>876</v>
      </c>
      <c r="E11270" s="4">
        <v>-209803.16000000003</v>
      </c>
      <c r="F11270" t="s">
        <v>567</v>
      </c>
      <c r="G11270" t="s">
        <v>511</v>
      </c>
      <c r="H11270" t="s">
        <v>519</v>
      </c>
      <c r="I11270" t="s">
        <v>513</v>
      </c>
      <c r="J11270" t="s">
        <v>594</v>
      </c>
      <c r="L11270" t="s">
        <v>519</v>
      </c>
      <c r="M11270" t="s">
        <v>419</v>
      </c>
      <c r="N11270" t="s">
        <v>573</v>
      </c>
    </row>
    <row r="11271" spans="1:14" x14ac:dyDescent="0.25">
      <c r="A11271" t="s">
        <v>241</v>
      </c>
      <c r="B11271" s="1">
        <v>45716</v>
      </c>
      <c r="C11271" t="s">
        <v>879</v>
      </c>
      <c r="D11271" t="s">
        <v>880</v>
      </c>
      <c r="E11271" s="4">
        <v>-76375.160000000018</v>
      </c>
      <c r="F11271" t="s">
        <v>567</v>
      </c>
      <c r="G11271" t="s">
        <v>511</v>
      </c>
      <c r="H11271" t="s">
        <v>519</v>
      </c>
      <c r="I11271" t="s">
        <v>513</v>
      </c>
      <c r="J11271" t="s">
        <v>594</v>
      </c>
      <c r="L11271" t="s">
        <v>519</v>
      </c>
      <c r="M11271" t="s">
        <v>419</v>
      </c>
      <c r="N11271" t="s">
        <v>573</v>
      </c>
    </row>
    <row r="11272" spans="1:14" x14ac:dyDescent="0.25">
      <c r="A11272" t="s">
        <v>241</v>
      </c>
      <c r="B11272" s="1">
        <v>45716</v>
      </c>
      <c r="C11272" t="s">
        <v>881</v>
      </c>
      <c r="D11272" t="s">
        <v>882</v>
      </c>
      <c r="E11272" s="4">
        <v>-16609.600000000006</v>
      </c>
      <c r="F11272" t="s">
        <v>567</v>
      </c>
      <c r="G11272" t="s">
        <v>511</v>
      </c>
      <c r="H11272" t="s">
        <v>519</v>
      </c>
      <c r="I11272" t="s">
        <v>513</v>
      </c>
      <c r="J11272" t="s">
        <v>594</v>
      </c>
      <c r="L11272" t="s">
        <v>519</v>
      </c>
      <c r="M11272" t="s">
        <v>419</v>
      </c>
      <c r="N11272" t="s">
        <v>573</v>
      </c>
    </row>
    <row r="11273" spans="1:14" x14ac:dyDescent="0.25">
      <c r="A11273" t="s">
        <v>241</v>
      </c>
      <c r="B11273" s="1">
        <v>45716</v>
      </c>
      <c r="C11273" t="s">
        <v>883</v>
      </c>
      <c r="D11273" t="s">
        <v>884</v>
      </c>
      <c r="E11273" s="4">
        <v>-12247.979999999989</v>
      </c>
      <c r="F11273" t="s">
        <v>567</v>
      </c>
      <c r="G11273" t="s">
        <v>511</v>
      </c>
      <c r="H11273" t="s">
        <v>519</v>
      </c>
      <c r="I11273" t="s">
        <v>513</v>
      </c>
      <c r="J11273" t="s">
        <v>594</v>
      </c>
      <c r="L11273" t="s">
        <v>519</v>
      </c>
      <c r="M11273" t="s">
        <v>419</v>
      </c>
      <c r="N11273" t="s">
        <v>573</v>
      </c>
    </row>
    <row r="11274" spans="1:14" x14ac:dyDescent="0.25">
      <c r="A11274" t="s">
        <v>241</v>
      </c>
      <c r="B11274" s="1">
        <v>45716</v>
      </c>
      <c r="C11274" t="s">
        <v>885</v>
      </c>
      <c r="D11274" t="s">
        <v>886</v>
      </c>
      <c r="E11274" s="4">
        <v>-19233.959999999995</v>
      </c>
      <c r="F11274" t="s">
        <v>567</v>
      </c>
      <c r="G11274" t="s">
        <v>511</v>
      </c>
      <c r="H11274" t="s">
        <v>519</v>
      </c>
      <c r="I11274" t="s">
        <v>513</v>
      </c>
      <c r="J11274" t="s">
        <v>594</v>
      </c>
      <c r="L11274" t="s">
        <v>519</v>
      </c>
      <c r="M11274" t="s">
        <v>419</v>
      </c>
      <c r="N11274" t="s">
        <v>573</v>
      </c>
    </row>
    <row r="11275" spans="1:14" x14ac:dyDescent="0.25">
      <c r="A11275" t="s">
        <v>241</v>
      </c>
      <c r="B11275" s="1">
        <v>45716</v>
      </c>
      <c r="C11275" t="s">
        <v>887</v>
      </c>
      <c r="D11275" t="s">
        <v>888</v>
      </c>
      <c r="E11275" s="4">
        <v>-10000</v>
      </c>
      <c r="F11275" t="s">
        <v>567</v>
      </c>
      <c r="G11275" t="s">
        <v>511</v>
      </c>
      <c r="H11275" t="s">
        <v>516</v>
      </c>
      <c r="I11275" t="s">
        <v>512</v>
      </c>
      <c r="J11275" t="s">
        <v>572</v>
      </c>
      <c r="L11275" t="s">
        <v>516</v>
      </c>
      <c r="M11275" t="s">
        <v>417</v>
      </c>
      <c r="N11275" t="s">
        <v>573</v>
      </c>
    </row>
    <row r="11276" spans="1:14" x14ac:dyDescent="0.25">
      <c r="A11276" t="s">
        <v>241</v>
      </c>
      <c r="B11276" s="1">
        <v>45716</v>
      </c>
      <c r="C11276" t="s">
        <v>891</v>
      </c>
      <c r="D11276" t="s">
        <v>892</v>
      </c>
      <c r="E11276" s="4">
        <v>-14686.34</v>
      </c>
      <c r="F11276" t="s">
        <v>567</v>
      </c>
      <c r="G11276" t="s">
        <v>511</v>
      </c>
      <c r="H11276" t="s">
        <v>516</v>
      </c>
      <c r="I11276" t="s">
        <v>512</v>
      </c>
      <c r="J11276" t="s">
        <v>572</v>
      </c>
      <c r="L11276" t="s">
        <v>516</v>
      </c>
      <c r="M11276" t="s">
        <v>417</v>
      </c>
      <c r="N11276" t="s">
        <v>573</v>
      </c>
    </row>
    <row r="11277" spans="1:14" x14ac:dyDescent="0.25">
      <c r="A11277" t="s">
        <v>241</v>
      </c>
      <c r="B11277" s="1">
        <v>45716</v>
      </c>
      <c r="C11277" t="s">
        <v>893</v>
      </c>
      <c r="D11277" t="s">
        <v>894</v>
      </c>
      <c r="E11277" s="4">
        <v>-45690.150000000016</v>
      </c>
      <c r="F11277" t="s">
        <v>567</v>
      </c>
      <c r="G11277" t="s">
        <v>511</v>
      </c>
      <c r="H11277" t="s">
        <v>516</v>
      </c>
      <c r="I11277" t="s">
        <v>512</v>
      </c>
      <c r="J11277" t="s">
        <v>572</v>
      </c>
      <c r="L11277" t="s">
        <v>516</v>
      </c>
      <c r="M11277" t="s">
        <v>417</v>
      </c>
      <c r="N11277" t="s">
        <v>573</v>
      </c>
    </row>
    <row r="11278" spans="1:14" x14ac:dyDescent="0.25">
      <c r="A11278" t="s">
        <v>241</v>
      </c>
      <c r="B11278" s="1">
        <v>45716</v>
      </c>
      <c r="C11278" t="s">
        <v>895</v>
      </c>
      <c r="D11278" t="s">
        <v>896</v>
      </c>
      <c r="E11278" s="4">
        <v>-60772.159999999996</v>
      </c>
      <c r="F11278" t="s">
        <v>567</v>
      </c>
      <c r="G11278" t="s">
        <v>511</v>
      </c>
      <c r="H11278" t="s">
        <v>516</v>
      </c>
      <c r="I11278" t="s">
        <v>512</v>
      </c>
      <c r="J11278" t="s">
        <v>572</v>
      </c>
      <c r="L11278" t="s">
        <v>516</v>
      </c>
      <c r="M11278" t="s">
        <v>417</v>
      </c>
      <c r="N11278" t="s">
        <v>573</v>
      </c>
    </row>
    <row r="11279" spans="1:14" x14ac:dyDescent="0.25">
      <c r="A11279" t="s">
        <v>241</v>
      </c>
      <c r="B11279" s="1">
        <v>45716</v>
      </c>
      <c r="C11279" t="s">
        <v>897</v>
      </c>
      <c r="D11279" t="s">
        <v>898</v>
      </c>
      <c r="E11279" s="4">
        <v>-516960</v>
      </c>
      <c r="F11279" t="s">
        <v>567</v>
      </c>
      <c r="G11279" t="s">
        <v>511</v>
      </c>
      <c r="H11279" t="s">
        <v>331</v>
      </c>
      <c r="I11279" t="s">
        <v>332</v>
      </c>
      <c r="J11279" t="s">
        <v>899</v>
      </c>
      <c r="L11279" t="s">
        <v>331</v>
      </c>
      <c r="M11279" t="s">
        <v>332</v>
      </c>
      <c r="N11279" t="s">
        <v>573</v>
      </c>
    </row>
    <row r="11280" spans="1:14" x14ac:dyDescent="0.25">
      <c r="A11280" t="s">
        <v>241</v>
      </c>
      <c r="B11280" s="1">
        <v>45716</v>
      </c>
      <c r="C11280" t="s">
        <v>145</v>
      </c>
      <c r="D11280" t="s">
        <v>1199</v>
      </c>
      <c r="E11280" s="4">
        <v>-50000</v>
      </c>
      <c r="F11280" t="s">
        <v>567</v>
      </c>
      <c r="G11280" t="s">
        <v>511</v>
      </c>
      <c r="H11280" t="s">
        <v>338</v>
      </c>
      <c r="I11280" t="s">
        <v>136</v>
      </c>
      <c r="J11280" t="s">
        <v>655</v>
      </c>
      <c r="L11280" t="s">
        <v>338</v>
      </c>
      <c r="M11280" t="s">
        <v>136</v>
      </c>
      <c r="N11280" t="s">
        <v>573</v>
      </c>
    </row>
    <row r="11281" spans="1:14" x14ac:dyDescent="0.25">
      <c r="A11281" t="s">
        <v>241</v>
      </c>
      <c r="B11281" s="1">
        <v>45716</v>
      </c>
      <c r="C11281" t="s">
        <v>141</v>
      </c>
      <c r="D11281" t="s">
        <v>1318</v>
      </c>
      <c r="E11281" s="4">
        <v>-51958.579999999987</v>
      </c>
      <c r="F11281" t="s">
        <v>567</v>
      </c>
      <c r="G11281" t="s">
        <v>511</v>
      </c>
      <c r="H11281" t="s">
        <v>338</v>
      </c>
      <c r="I11281" t="s">
        <v>136</v>
      </c>
      <c r="J11281" t="s">
        <v>655</v>
      </c>
      <c r="L11281" t="s">
        <v>338</v>
      </c>
      <c r="M11281" t="s">
        <v>136</v>
      </c>
      <c r="N11281" t="s">
        <v>573</v>
      </c>
    </row>
    <row r="11282" spans="1:14" x14ac:dyDescent="0.25">
      <c r="A11282" t="s">
        <v>241</v>
      </c>
      <c r="B11282" s="1">
        <v>45716</v>
      </c>
      <c r="C11282" t="s">
        <v>902</v>
      </c>
      <c r="D11282" t="s">
        <v>903</v>
      </c>
      <c r="E11282" s="4">
        <v>-209610.11999999994</v>
      </c>
      <c r="F11282" t="s">
        <v>567</v>
      </c>
      <c r="G11282" t="s">
        <v>511</v>
      </c>
      <c r="H11282" t="s">
        <v>328</v>
      </c>
      <c r="I11282" t="s">
        <v>329</v>
      </c>
      <c r="J11282" t="s">
        <v>904</v>
      </c>
      <c r="L11282" t="s">
        <v>328</v>
      </c>
      <c r="M11282" t="s">
        <v>329</v>
      </c>
      <c r="N11282" t="s">
        <v>573</v>
      </c>
    </row>
    <row r="11283" spans="1:14" x14ac:dyDescent="0.25">
      <c r="A11283" t="s">
        <v>241</v>
      </c>
      <c r="B11283" s="1">
        <v>45716</v>
      </c>
      <c r="C11283" t="s">
        <v>905</v>
      </c>
      <c r="D11283" t="s">
        <v>906</v>
      </c>
      <c r="E11283" s="4">
        <v>-483998.17000000004</v>
      </c>
      <c r="F11283" t="s">
        <v>567</v>
      </c>
      <c r="G11283" t="s">
        <v>511</v>
      </c>
      <c r="H11283" t="s">
        <v>328</v>
      </c>
      <c r="I11283" t="s">
        <v>329</v>
      </c>
      <c r="J11283" t="s">
        <v>904</v>
      </c>
      <c r="L11283" t="s">
        <v>328</v>
      </c>
      <c r="M11283" t="s">
        <v>329</v>
      </c>
      <c r="N11283" t="s">
        <v>573</v>
      </c>
    </row>
    <row r="11284" spans="1:14" x14ac:dyDescent="0.25">
      <c r="A11284" t="s">
        <v>241</v>
      </c>
      <c r="B11284" s="1">
        <v>45716</v>
      </c>
      <c r="C11284" t="s">
        <v>907</v>
      </c>
      <c r="D11284" t="s">
        <v>908</v>
      </c>
      <c r="E11284" s="4">
        <v>-10023.640000000001</v>
      </c>
      <c r="F11284" t="s">
        <v>567</v>
      </c>
      <c r="G11284" t="s">
        <v>511</v>
      </c>
      <c r="H11284" t="s">
        <v>328</v>
      </c>
      <c r="I11284" t="s">
        <v>329</v>
      </c>
      <c r="J11284" t="s">
        <v>904</v>
      </c>
      <c r="L11284" t="s">
        <v>328</v>
      </c>
      <c r="M11284" t="s">
        <v>329</v>
      </c>
      <c r="N11284" t="s">
        <v>573</v>
      </c>
    </row>
    <row r="11285" spans="1:14" x14ac:dyDescent="0.25">
      <c r="A11285" t="s">
        <v>241</v>
      </c>
      <c r="B11285" s="1">
        <v>45716</v>
      </c>
      <c r="C11285" t="s">
        <v>913</v>
      </c>
      <c r="D11285" t="s">
        <v>914</v>
      </c>
      <c r="E11285" s="4">
        <v>-195502.61</v>
      </c>
      <c r="F11285" t="s">
        <v>567</v>
      </c>
      <c r="G11285" t="s">
        <v>511</v>
      </c>
      <c r="H11285" t="s">
        <v>340</v>
      </c>
      <c r="I11285" t="s">
        <v>341</v>
      </c>
      <c r="J11285" t="s">
        <v>667</v>
      </c>
      <c r="L11285" t="s">
        <v>340</v>
      </c>
      <c r="M11285" t="s">
        <v>341</v>
      </c>
      <c r="N11285" t="s">
        <v>573</v>
      </c>
    </row>
    <row r="11286" spans="1:14" x14ac:dyDescent="0.25">
      <c r="A11286" t="s">
        <v>241</v>
      </c>
      <c r="B11286" s="1">
        <v>45716</v>
      </c>
      <c r="C11286" t="s">
        <v>110</v>
      </c>
      <c r="D11286" t="s">
        <v>926</v>
      </c>
      <c r="E11286" s="4">
        <v>-138036.78999999998</v>
      </c>
      <c r="F11286" t="s">
        <v>567</v>
      </c>
      <c r="G11286" t="s">
        <v>511</v>
      </c>
      <c r="H11286" t="s">
        <v>333</v>
      </c>
      <c r="I11286" t="s">
        <v>335</v>
      </c>
      <c r="J11286" t="s">
        <v>923</v>
      </c>
      <c r="L11286" t="s">
        <v>333</v>
      </c>
      <c r="M11286" t="s">
        <v>335</v>
      </c>
      <c r="N11286" t="s">
        <v>573</v>
      </c>
    </row>
    <row r="11287" spans="1:14" x14ac:dyDescent="0.25">
      <c r="A11287" t="s">
        <v>241</v>
      </c>
      <c r="B11287" s="1">
        <v>45716</v>
      </c>
      <c r="C11287" t="s">
        <v>112</v>
      </c>
      <c r="D11287" t="s">
        <v>937</v>
      </c>
      <c r="E11287" s="4">
        <v>-262207.85000000027</v>
      </c>
      <c r="F11287" t="s">
        <v>567</v>
      </c>
      <c r="G11287" t="s">
        <v>511</v>
      </c>
      <c r="H11287" t="s">
        <v>333</v>
      </c>
      <c r="I11287" t="s">
        <v>335</v>
      </c>
      <c r="J11287" t="s">
        <v>923</v>
      </c>
      <c r="L11287" t="s">
        <v>333</v>
      </c>
      <c r="M11287" t="s">
        <v>335</v>
      </c>
      <c r="N11287" t="s">
        <v>573</v>
      </c>
    </row>
    <row r="11288" spans="1:14" x14ac:dyDescent="0.25">
      <c r="A11288" t="s">
        <v>241</v>
      </c>
      <c r="B11288" s="1">
        <v>45716</v>
      </c>
      <c r="C11288" t="s">
        <v>115</v>
      </c>
      <c r="D11288" t="s">
        <v>944</v>
      </c>
      <c r="E11288" s="4">
        <v>-158617.24</v>
      </c>
      <c r="F11288" t="s">
        <v>567</v>
      </c>
      <c r="G11288" t="s">
        <v>511</v>
      </c>
      <c r="H11288" t="s">
        <v>333</v>
      </c>
      <c r="I11288" t="s">
        <v>335</v>
      </c>
      <c r="J11288" t="s">
        <v>923</v>
      </c>
      <c r="L11288" t="s">
        <v>333</v>
      </c>
      <c r="M11288" t="s">
        <v>335</v>
      </c>
      <c r="N11288" t="s">
        <v>573</v>
      </c>
    </row>
    <row r="11289" spans="1:14" x14ac:dyDescent="0.25">
      <c r="A11289" t="s">
        <v>241</v>
      </c>
      <c r="B11289" s="1">
        <v>45716</v>
      </c>
      <c r="C11289" t="s">
        <v>117</v>
      </c>
      <c r="D11289" t="s">
        <v>947</v>
      </c>
      <c r="E11289" s="4">
        <v>-37769.410000000011</v>
      </c>
      <c r="F11289" t="s">
        <v>567</v>
      </c>
      <c r="G11289" t="s">
        <v>511</v>
      </c>
      <c r="H11289" t="s">
        <v>333</v>
      </c>
      <c r="I11289" t="s">
        <v>335</v>
      </c>
      <c r="J11289" t="s">
        <v>923</v>
      </c>
      <c r="L11289" t="s">
        <v>333</v>
      </c>
      <c r="M11289" t="s">
        <v>335</v>
      </c>
      <c r="N11289" t="s">
        <v>573</v>
      </c>
    </row>
    <row r="11290" spans="1:14" x14ac:dyDescent="0.25">
      <c r="A11290" t="s">
        <v>241</v>
      </c>
      <c r="B11290" s="1">
        <v>45716</v>
      </c>
      <c r="C11290" t="s">
        <v>119</v>
      </c>
      <c r="D11290" t="s">
        <v>1202</v>
      </c>
      <c r="E11290" s="4">
        <v>-110275.99</v>
      </c>
      <c r="F11290" t="s">
        <v>567</v>
      </c>
      <c r="G11290" t="s">
        <v>511</v>
      </c>
      <c r="H11290" t="s">
        <v>333</v>
      </c>
      <c r="I11290" t="s">
        <v>335</v>
      </c>
      <c r="J11290" t="s">
        <v>923</v>
      </c>
      <c r="L11290" t="s">
        <v>333</v>
      </c>
      <c r="M11290" t="s">
        <v>335</v>
      </c>
      <c r="N11290" t="s">
        <v>573</v>
      </c>
    </row>
    <row r="11291" spans="1:14" x14ac:dyDescent="0.25">
      <c r="A11291" t="s">
        <v>241</v>
      </c>
      <c r="B11291" s="1">
        <v>45716</v>
      </c>
      <c r="C11291" t="s">
        <v>121</v>
      </c>
      <c r="D11291" t="s">
        <v>1203</v>
      </c>
      <c r="E11291" s="4">
        <v>-1497469.6499999997</v>
      </c>
      <c r="F11291" t="s">
        <v>567</v>
      </c>
      <c r="G11291" t="s">
        <v>511</v>
      </c>
      <c r="H11291" t="s">
        <v>333</v>
      </c>
      <c r="I11291" t="s">
        <v>335</v>
      </c>
      <c r="J11291" t="s">
        <v>923</v>
      </c>
      <c r="L11291" t="s">
        <v>333</v>
      </c>
      <c r="M11291" t="s">
        <v>335</v>
      </c>
      <c r="N11291" t="s">
        <v>573</v>
      </c>
    </row>
    <row r="11292" spans="1:14" x14ac:dyDescent="0.25">
      <c r="A11292" t="s">
        <v>241</v>
      </c>
      <c r="B11292" s="1">
        <v>45716</v>
      </c>
      <c r="C11292" t="s">
        <v>106</v>
      </c>
      <c r="D11292" t="s">
        <v>107</v>
      </c>
      <c r="E11292" s="4">
        <v>-348163.74</v>
      </c>
      <c r="F11292" t="s">
        <v>567</v>
      </c>
      <c r="G11292" t="s">
        <v>511</v>
      </c>
      <c r="H11292" t="s">
        <v>327</v>
      </c>
      <c r="I11292" t="s">
        <v>326</v>
      </c>
      <c r="J11292" t="s">
        <v>787</v>
      </c>
      <c r="L11292" t="s">
        <v>1319</v>
      </c>
      <c r="M11292" t="s">
        <v>323</v>
      </c>
      <c r="N11292" t="s">
        <v>573</v>
      </c>
    </row>
    <row r="11293" spans="1:14" x14ac:dyDescent="0.25">
      <c r="A11293" t="s">
        <v>241</v>
      </c>
      <c r="B11293" s="1">
        <v>45716</v>
      </c>
      <c r="C11293" t="s">
        <v>1395</v>
      </c>
      <c r="D11293" t="s">
        <v>1396</v>
      </c>
      <c r="E11293" s="4">
        <v>-182600</v>
      </c>
      <c r="F11293" t="s">
        <v>567</v>
      </c>
      <c r="G11293" t="s">
        <v>511</v>
      </c>
      <c r="H11293" t="s">
        <v>327</v>
      </c>
      <c r="I11293" t="s">
        <v>326</v>
      </c>
      <c r="J11293" t="s">
        <v>787</v>
      </c>
      <c r="L11293" t="s">
        <v>1319</v>
      </c>
      <c r="M11293" t="s">
        <v>323</v>
      </c>
      <c r="N11293" t="s">
        <v>573</v>
      </c>
    </row>
    <row r="11294" spans="1:14" x14ac:dyDescent="0.25">
      <c r="A11294" t="s">
        <v>241</v>
      </c>
      <c r="B11294" s="1">
        <v>45716</v>
      </c>
      <c r="C11294" t="s">
        <v>123</v>
      </c>
      <c r="D11294" t="s">
        <v>1204</v>
      </c>
      <c r="E11294" s="4">
        <v>-31643.980000000007</v>
      </c>
      <c r="F11294" t="s">
        <v>567</v>
      </c>
      <c r="G11294" t="s">
        <v>511</v>
      </c>
      <c r="H11294" t="s">
        <v>333</v>
      </c>
      <c r="I11294" t="s">
        <v>335</v>
      </c>
      <c r="J11294" t="s">
        <v>923</v>
      </c>
      <c r="L11294" t="s">
        <v>333</v>
      </c>
      <c r="M11294" t="s">
        <v>449</v>
      </c>
      <c r="N11294" t="s">
        <v>573</v>
      </c>
    </row>
    <row r="11295" spans="1:14" x14ac:dyDescent="0.25">
      <c r="A11295" t="s">
        <v>241</v>
      </c>
      <c r="B11295" s="1">
        <v>45716</v>
      </c>
      <c r="C11295" t="s">
        <v>975</v>
      </c>
      <c r="D11295" t="s">
        <v>976</v>
      </c>
      <c r="E11295" s="4">
        <v>-1279406.3699999996</v>
      </c>
      <c r="F11295" t="s">
        <v>567</v>
      </c>
      <c r="G11295" t="s">
        <v>511</v>
      </c>
      <c r="H11295" t="s">
        <v>342</v>
      </c>
      <c r="I11295" t="s">
        <v>343</v>
      </c>
      <c r="J11295" t="s">
        <v>725</v>
      </c>
      <c r="L11295" t="s">
        <v>342</v>
      </c>
      <c r="M11295" t="s">
        <v>343</v>
      </c>
      <c r="N11295" t="s">
        <v>573</v>
      </c>
    </row>
    <row r="11296" spans="1:14" x14ac:dyDescent="0.25">
      <c r="A11296" t="s">
        <v>241</v>
      </c>
      <c r="B11296" s="1">
        <v>45716</v>
      </c>
      <c r="C11296" t="s">
        <v>979</v>
      </c>
      <c r="D11296" t="s">
        <v>980</v>
      </c>
      <c r="E11296" s="4">
        <v>-3185.8300000000027</v>
      </c>
      <c r="F11296" t="s">
        <v>567</v>
      </c>
      <c r="G11296" t="s">
        <v>511</v>
      </c>
      <c r="H11296" t="s">
        <v>342</v>
      </c>
      <c r="I11296" t="s">
        <v>343</v>
      </c>
      <c r="J11296" t="s">
        <v>725</v>
      </c>
      <c r="L11296" t="s">
        <v>342</v>
      </c>
      <c r="M11296" t="s">
        <v>343</v>
      </c>
      <c r="N11296" t="s">
        <v>573</v>
      </c>
    </row>
    <row r="11297" spans="1:14" x14ac:dyDescent="0.25">
      <c r="A11297" t="s">
        <v>241</v>
      </c>
      <c r="B11297" s="1">
        <v>45716</v>
      </c>
      <c r="C11297" t="s">
        <v>983</v>
      </c>
      <c r="D11297" t="s">
        <v>984</v>
      </c>
      <c r="E11297" s="4">
        <v>-1280.3899999999983</v>
      </c>
      <c r="F11297" t="s">
        <v>567</v>
      </c>
      <c r="G11297" t="s">
        <v>511</v>
      </c>
      <c r="H11297" t="s">
        <v>342</v>
      </c>
      <c r="I11297" t="s">
        <v>343</v>
      </c>
      <c r="J11297" t="s">
        <v>725</v>
      </c>
      <c r="L11297" t="s">
        <v>342</v>
      </c>
      <c r="M11297" t="s">
        <v>343</v>
      </c>
      <c r="N11297" t="s">
        <v>573</v>
      </c>
    </row>
    <row r="11298" spans="1:14" x14ac:dyDescent="0.25">
      <c r="A11298" t="s">
        <v>241</v>
      </c>
      <c r="B11298" s="1">
        <v>45716</v>
      </c>
      <c r="C11298" t="s">
        <v>987</v>
      </c>
      <c r="D11298" t="s">
        <v>988</v>
      </c>
      <c r="E11298" s="4">
        <v>8561.8899999998539</v>
      </c>
      <c r="F11298" t="s">
        <v>567</v>
      </c>
      <c r="G11298" t="s">
        <v>511</v>
      </c>
      <c r="H11298" t="s">
        <v>342</v>
      </c>
      <c r="I11298" t="s">
        <v>343</v>
      </c>
      <c r="J11298" t="s">
        <v>725</v>
      </c>
      <c r="L11298" t="s">
        <v>342</v>
      </c>
      <c r="M11298" t="s">
        <v>343</v>
      </c>
      <c r="N11298" t="s">
        <v>573</v>
      </c>
    </row>
    <row r="11299" spans="1:14" x14ac:dyDescent="0.25">
      <c r="A11299" t="s">
        <v>241</v>
      </c>
      <c r="B11299" s="1">
        <v>45716</v>
      </c>
      <c r="C11299" t="s">
        <v>1362</v>
      </c>
      <c r="D11299" t="s">
        <v>1363</v>
      </c>
      <c r="E11299" s="4">
        <v>-2403.4700000000084</v>
      </c>
      <c r="F11299" t="s">
        <v>567</v>
      </c>
      <c r="G11299" t="s">
        <v>511</v>
      </c>
      <c r="H11299" t="s">
        <v>342</v>
      </c>
      <c r="I11299" t="s">
        <v>343</v>
      </c>
      <c r="J11299" t="s">
        <v>725</v>
      </c>
      <c r="L11299" t="s">
        <v>342</v>
      </c>
      <c r="M11299" t="s">
        <v>343</v>
      </c>
      <c r="N11299" t="s">
        <v>573</v>
      </c>
    </row>
    <row r="11300" spans="1:14" x14ac:dyDescent="0.25">
      <c r="A11300" t="s">
        <v>241</v>
      </c>
      <c r="B11300" s="1">
        <v>45716</v>
      </c>
      <c r="C11300" t="s">
        <v>995</v>
      </c>
      <c r="D11300" t="s">
        <v>996</v>
      </c>
      <c r="E11300" s="4">
        <v>-673859.58</v>
      </c>
      <c r="F11300" t="s">
        <v>567</v>
      </c>
      <c r="G11300" t="s">
        <v>511</v>
      </c>
      <c r="H11300" t="s">
        <v>352</v>
      </c>
      <c r="I11300" t="s">
        <v>353</v>
      </c>
      <c r="J11300" t="s">
        <v>746</v>
      </c>
      <c r="L11300" t="s">
        <v>352</v>
      </c>
      <c r="M11300" t="s">
        <v>349</v>
      </c>
      <c r="N11300" t="s">
        <v>573</v>
      </c>
    </row>
    <row r="11301" spans="1:14" x14ac:dyDescent="0.25">
      <c r="A11301" t="s">
        <v>241</v>
      </c>
      <c r="B11301" s="1">
        <v>45716</v>
      </c>
      <c r="C11301" t="s">
        <v>1003</v>
      </c>
      <c r="D11301" t="s">
        <v>1004</v>
      </c>
      <c r="E11301" s="4">
        <v>-181118.31000000003</v>
      </c>
      <c r="F11301" t="s">
        <v>567</v>
      </c>
      <c r="G11301" t="s">
        <v>511</v>
      </c>
      <c r="H11301" t="s">
        <v>348</v>
      </c>
      <c r="I11301" t="s">
        <v>349</v>
      </c>
      <c r="J11301" t="s">
        <v>746</v>
      </c>
      <c r="L11301" t="s">
        <v>348</v>
      </c>
      <c r="M11301" t="s">
        <v>349</v>
      </c>
      <c r="N11301" t="s">
        <v>573</v>
      </c>
    </row>
    <row r="11302" spans="1:14" x14ac:dyDescent="0.25">
      <c r="A11302" t="s">
        <v>241</v>
      </c>
      <c r="B11302" s="1">
        <v>45716</v>
      </c>
      <c r="C11302" t="s">
        <v>1291</v>
      </c>
      <c r="D11302" t="s">
        <v>1400</v>
      </c>
      <c r="E11302" s="4">
        <v>-57366.98</v>
      </c>
      <c r="F11302" t="s">
        <v>567</v>
      </c>
      <c r="G11302" t="s">
        <v>511</v>
      </c>
      <c r="H11302" t="s">
        <v>348</v>
      </c>
      <c r="I11302" t="s">
        <v>349</v>
      </c>
      <c r="J11302" t="s">
        <v>746</v>
      </c>
      <c r="L11302" t="s">
        <v>348</v>
      </c>
      <c r="M11302" t="s">
        <v>349</v>
      </c>
      <c r="N11302" t="s">
        <v>573</v>
      </c>
    </row>
    <row r="11303" spans="1:14" x14ac:dyDescent="0.25">
      <c r="A11303" t="s">
        <v>241</v>
      </c>
      <c r="B11303" s="1">
        <v>45716</v>
      </c>
      <c r="C11303" t="s">
        <v>1256</v>
      </c>
      <c r="D11303" t="s">
        <v>1257</v>
      </c>
      <c r="E11303" s="4">
        <v>-1350</v>
      </c>
      <c r="F11303" t="s">
        <v>567</v>
      </c>
      <c r="G11303" t="s">
        <v>511</v>
      </c>
      <c r="H11303" t="s">
        <v>348</v>
      </c>
      <c r="I11303" t="s">
        <v>349</v>
      </c>
      <c r="J11303" t="s">
        <v>746</v>
      </c>
      <c r="L11303" t="s">
        <v>348</v>
      </c>
      <c r="M11303" t="s">
        <v>349</v>
      </c>
      <c r="N11303" t="s">
        <v>573</v>
      </c>
    </row>
    <row r="11304" spans="1:14" x14ac:dyDescent="0.25">
      <c r="A11304" t="s">
        <v>241</v>
      </c>
      <c r="B11304" s="1">
        <v>45716</v>
      </c>
      <c r="C11304" t="s">
        <v>1011</v>
      </c>
      <c r="D11304" t="s">
        <v>1012</v>
      </c>
      <c r="E11304" s="4">
        <v>-7599.9999999999964</v>
      </c>
      <c r="F11304" t="s">
        <v>567</v>
      </c>
      <c r="G11304" t="s">
        <v>511</v>
      </c>
      <c r="H11304" t="s">
        <v>348</v>
      </c>
      <c r="I11304" t="s">
        <v>349</v>
      </c>
      <c r="J11304" t="s">
        <v>746</v>
      </c>
      <c r="L11304" t="s">
        <v>348</v>
      </c>
      <c r="M11304" t="s">
        <v>349</v>
      </c>
      <c r="N11304" t="s">
        <v>573</v>
      </c>
    </row>
    <row r="11305" spans="1:14" x14ac:dyDescent="0.25">
      <c r="A11305" t="s">
        <v>241</v>
      </c>
      <c r="B11305" s="1">
        <v>45716</v>
      </c>
      <c r="C11305" t="s">
        <v>1015</v>
      </c>
      <c r="D11305" t="s">
        <v>1016</v>
      </c>
      <c r="E11305" s="4">
        <v>-5636.7199999999984</v>
      </c>
      <c r="F11305" t="s">
        <v>567</v>
      </c>
      <c r="G11305" t="s">
        <v>511</v>
      </c>
      <c r="H11305" t="s">
        <v>348</v>
      </c>
      <c r="I11305" t="s">
        <v>349</v>
      </c>
      <c r="J11305" t="s">
        <v>746</v>
      </c>
      <c r="L11305" t="s">
        <v>348</v>
      </c>
      <c r="M11305" t="s">
        <v>349</v>
      </c>
      <c r="N11305" t="s">
        <v>573</v>
      </c>
    </row>
    <row r="11306" spans="1:14" x14ac:dyDescent="0.25">
      <c r="A11306" t="s">
        <v>241</v>
      </c>
      <c r="B11306" s="1">
        <v>45716</v>
      </c>
      <c r="C11306" t="s">
        <v>1019</v>
      </c>
      <c r="D11306" t="s">
        <v>1020</v>
      </c>
      <c r="E11306" s="4">
        <v>-4898.3599999999842</v>
      </c>
      <c r="F11306" t="s">
        <v>567</v>
      </c>
      <c r="G11306" t="s">
        <v>511</v>
      </c>
      <c r="H11306" t="s">
        <v>348</v>
      </c>
      <c r="I11306" t="s">
        <v>349</v>
      </c>
      <c r="J11306" t="s">
        <v>746</v>
      </c>
      <c r="L11306" t="s">
        <v>348</v>
      </c>
      <c r="M11306" t="s">
        <v>349</v>
      </c>
      <c r="N11306" t="s">
        <v>573</v>
      </c>
    </row>
    <row r="11307" spans="1:14" x14ac:dyDescent="0.25">
      <c r="A11307" t="s">
        <v>241</v>
      </c>
      <c r="B11307" s="1">
        <v>45716</v>
      </c>
      <c r="C11307" t="s">
        <v>1023</v>
      </c>
      <c r="D11307" t="s">
        <v>1024</v>
      </c>
      <c r="E11307" s="4">
        <v>-11965.419999999998</v>
      </c>
      <c r="F11307" t="s">
        <v>567</v>
      </c>
      <c r="G11307" t="s">
        <v>511</v>
      </c>
      <c r="H11307" t="s">
        <v>348</v>
      </c>
      <c r="I11307" t="s">
        <v>349</v>
      </c>
      <c r="J11307" t="s">
        <v>746</v>
      </c>
      <c r="L11307" t="s">
        <v>348</v>
      </c>
      <c r="M11307" t="s">
        <v>349</v>
      </c>
      <c r="N11307" t="s">
        <v>573</v>
      </c>
    </row>
    <row r="11308" spans="1:14" x14ac:dyDescent="0.25">
      <c r="A11308" t="s">
        <v>241</v>
      </c>
      <c r="B11308" s="1">
        <v>45716</v>
      </c>
      <c r="C11308" t="s">
        <v>1381</v>
      </c>
      <c r="D11308" t="s">
        <v>1382</v>
      </c>
      <c r="E11308" s="4">
        <v>-1603.61</v>
      </c>
      <c r="F11308" t="s">
        <v>567</v>
      </c>
      <c r="G11308" t="s">
        <v>511</v>
      </c>
      <c r="H11308" t="s">
        <v>331</v>
      </c>
      <c r="I11308" t="s">
        <v>332</v>
      </c>
      <c r="J11308" t="s">
        <v>899</v>
      </c>
      <c r="M11308" t="s">
        <v>332</v>
      </c>
      <c r="N11308" t="s">
        <v>573</v>
      </c>
    </row>
    <row r="11309" spans="1:14" x14ac:dyDescent="0.25">
      <c r="A11309" t="s">
        <v>241</v>
      </c>
      <c r="B11309" s="1">
        <v>45716</v>
      </c>
      <c r="C11309" t="s">
        <v>1207</v>
      </c>
      <c r="D11309" t="s">
        <v>1208</v>
      </c>
      <c r="E11309" s="4">
        <v>-114.20999999999391</v>
      </c>
      <c r="F11309" t="s">
        <v>567</v>
      </c>
      <c r="G11309" t="s">
        <v>511</v>
      </c>
      <c r="H11309" t="s">
        <v>348</v>
      </c>
      <c r="I11309" t="s">
        <v>349</v>
      </c>
      <c r="J11309" t="s">
        <v>746</v>
      </c>
      <c r="L11309" t="s">
        <v>348</v>
      </c>
      <c r="M11309" t="s">
        <v>349</v>
      </c>
      <c r="N11309" t="s">
        <v>573</v>
      </c>
    </row>
    <row r="11310" spans="1:14" x14ac:dyDescent="0.25">
      <c r="A11310" t="s">
        <v>241</v>
      </c>
      <c r="B11310" s="1">
        <v>45716</v>
      </c>
      <c r="C11310" t="s">
        <v>1269</v>
      </c>
      <c r="D11310" t="s">
        <v>1270</v>
      </c>
      <c r="E11310" s="4">
        <v>-2600</v>
      </c>
      <c r="F11310" t="s">
        <v>567</v>
      </c>
      <c r="G11310" t="s">
        <v>511</v>
      </c>
      <c r="H11310" t="s">
        <v>348</v>
      </c>
      <c r="I11310" t="s">
        <v>349</v>
      </c>
      <c r="J11310" t="s">
        <v>746</v>
      </c>
      <c r="L11310" t="s">
        <v>348</v>
      </c>
      <c r="M11310" t="s">
        <v>349</v>
      </c>
      <c r="N11310" t="s">
        <v>573</v>
      </c>
    </row>
    <row r="11311" spans="1:14" x14ac:dyDescent="0.25">
      <c r="A11311" t="s">
        <v>241</v>
      </c>
      <c r="B11311" s="1">
        <v>45716</v>
      </c>
      <c r="C11311" t="s">
        <v>1320</v>
      </c>
      <c r="D11311" t="s">
        <v>1321</v>
      </c>
      <c r="E11311" s="4">
        <v>-2097.84</v>
      </c>
      <c r="F11311" t="s">
        <v>567</v>
      </c>
      <c r="G11311" t="s">
        <v>511</v>
      </c>
      <c r="H11311" t="s">
        <v>348</v>
      </c>
      <c r="I11311" t="s">
        <v>349</v>
      </c>
      <c r="J11311" t="s">
        <v>746</v>
      </c>
      <c r="L11311" t="s">
        <v>348</v>
      </c>
      <c r="M11311" t="s">
        <v>349</v>
      </c>
      <c r="N11311" t="s">
        <v>573</v>
      </c>
    </row>
    <row r="11312" spans="1:14" x14ac:dyDescent="0.25">
      <c r="A11312" t="s">
        <v>241</v>
      </c>
      <c r="B11312" s="1">
        <v>45716</v>
      </c>
      <c r="C11312" t="s">
        <v>1033</v>
      </c>
      <c r="D11312" t="s">
        <v>1034</v>
      </c>
      <c r="E11312" s="4">
        <v>-4618.4500000000035</v>
      </c>
      <c r="F11312" t="s">
        <v>567</v>
      </c>
      <c r="G11312" t="s">
        <v>511</v>
      </c>
      <c r="H11312" t="s">
        <v>348</v>
      </c>
      <c r="I11312" t="s">
        <v>349</v>
      </c>
      <c r="J11312" t="s">
        <v>667</v>
      </c>
      <c r="L11312" t="s">
        <v>340</v>
      </c>
      <c r="M11312" t="s">
        <v>349</v>
      </c>
      <c r="N11312" t="s">
        <v>573</v>
      </c>
    </row>
    <row r="11313" spans="1:14" x14ac:dyDescent="0.25">
      <c r="A11313" t="s">
        <v>241</v>
      </c>
      <c r="B11313" s="1">
        <v>45716</v>
      </c>
      <c r="C11313" t="s">
        <v>1209</v>
      </c>
      <c r="D11313" t="s">
        <v>1210</v>
      </c>
      <c r="E11313" s="4">
        <v>-12169.329999999962</v>
      </c>
      <c r="F11313" t="s">
        <v>567</v>
      </c>
      <c r="G11313" t="s">
        <v>511</v>
      </c>
      <c r="H11313" t="s">
        <v>348</v>
      </c>
      <c r="I11313" t="s">
        <v>349</v>
      </c>
      <c r="J11313" t="s">
        <v>746</v>
      </c>
      <c r="L11313" t="s">
        <v>348</v>
      </c>
      <c r="M11313" t="s">
        <v>349</v>
      </c>
      <c r="N11313" t="s">
        <v>573</v>
      </c>
    </row>
    <row r="11314" spans="1:14" x14ac:dyDescent="0.25">
      <c r="A11314" t="s">
        <v>241</v>
      </c>
      <c r="B11314" s="1">
        <v>45716</v>
      </c>
      <c r="C11314" t="s">
        <v>1352</v>
      </c>
      <c r="D11314" t="s">
        <v>1353</v>
      </c>
      <c r="E11314" s="4">
        <v>4188.7299999999996</v>
      </c>
      <c r="F11314" t="s">
        <v>567</v>
      </c>
      <c r="G11314" t="s">
        <v>511</v>
      </c>
      <c r="H11314" t="s">
        <v>348</v>
      </c>
      <c r="I11314" t="s">
        <v>349</v>
      </c>
      <c r="J11314" t="s">
        <v>746</v>
      </c>
      <c r="L11314" t="s">
        <v>348</v>
      </c>
      <c r="M11314" t="s">
        <v>349</v>
      </c>
      <c r="N11314" t="s">
        <v>573</v>
      </c>
    </row>
    <row r="11315" spans="1:14" x14ac:dyDescent="0.25">
      <c r="A11315" t="s">
        <v>241</v>
      </c>
      <c r="B11315" s="1">
        <v>45716</v>
      </c>
      <c r="C11315" t="s">
        <v>1383</v>
      </c>
      <c r="D11315" t="s">
        <v>1384</v>
      </c>
      <c r="E11315" s="4">
        <v>18240</v>
      </c>
      <c r="F11315" t="s">
        <v>567</v>
      </c>
      <c r="G11315" t="s">
        <v>511</v>
      </c>
      <c r="H11315" t="s">
        <v>348</v>
      </c>
      <c r="I11315" t="s">
        <v>349</v>
      </c>
      <c r="J11315" t="s">
        <v>746</v>
      </c>
      <c r="M11315" t="s">
        <v>349</v>
      </c>
      <c r="N11315" t="s">
        <v>573</v>
      </c>
    </row>
    <row r="11316" spans="1:14" x14ac:dyDescent="0.25">
      <c r="A11316" t="s">
        <v>241</v>
      </c>
      <c r="B11316" s="1">
        <v>45716</v>
      </c>
      <c r="C11316" t="s">
        <v>1367</v>
      </c>
      <c r="D11316" t="s">
        <v>1368</v>
      </c>
      <c r="E11316" s="4">
        <v>-104392.97000000002</v>
      </c>
      <c r="F11316" t="s">
        <v>567</v>
      </c>
      <c r="G11316" t="s">
        <v>511</v>
      </c>
      <c r="H11316" t="s">
        <v>355</v>
      </c>
      <c r="I11316" t="s">
        <v>356</v>
      </c>
      <c r="J11316" t="s">
        <v>689</v>
      </c>
      <c r="L11316" t="s">
        <v>355</v>
      </c>
      <c r="M11316" t="s">
        <v>356</v>
      </c>
      <c r="N11316" t="s">
        <v>573</v>
      </c>
    </row>
    <row r="11317" spans="1:14" x14ac:dyDescent="0.25">
      <c r="A11317" t="s">
        <v>241</v>
      </c>
      <c r="B11317" s="1">
        <v>45716</v>
      </c>
      <c r="C11317" t="s">
        <v>1369</v>
      </c>
      <c r="D11317" t="s">
        <v>1370</v>
      </c>
      <c r="E11317" s="4">
        <v>-7379.1799999999967</v>
      </c>
      <c r="F11317" t="s">
        <v>567</v>
      </c>
      <c r="G11317" t="s">
        <v>511</v>
      </c>
      <c r="H11317" t="s">
        <v>355</v>
      </c>
      <c r="I11317" t="s">
        <v>356</v>
      </c>
      <c r="J11317" t="s">
        <v>689</v>
      </c>
      <c r="M11317" t="s">
        <v>356</v>
      </c>
      <c r="N11317" t="s">
        <v>573</v>
      </c>
    </row>
    <row r="11318" spans="1:14" x14ac:dyDescent="0.25">
      <c r="A11318" t="s">
        <v>241</v>
      </c>
      <c r="B11318" s="1">
        <v>45716</v>
      </c>
      <c r="C11318" t="s">
        <v>1230</v>
      </c>
      <c r="D11318" t="s">
        <v>1231</v>
      </c>
      <c r="E11318" s="4">
        <v>13163.70000000007</v>
      </c>
      <c r="F11318" t="s">
        <v>567</v>
      </c>
      <c r="G11318" t="s">
        <v>511</v>
      </c>
      <c r="H11318" t="s">
        <v>355</v>
      </c>
      <c r="I11318" t="s">
        <v>356</v>
      </c>
      <c r="J11318" t="s">
        <v>689</v>
      </c>
      <c r="L11318" t="s">
        <v>716</v>
      </c>
      <c r="M11318" t="s">
        <v>356</v>
      </c>
      <c r="N11318" t="s">
        <v>573</v>
      </c>
    </row>
    <row r="11319" spans="1:14" x14ac:dyDescent="0.25">
      <c r="A11319" t="s">
        <v>241</v>
      </c>
      <c r="B11319" s="1">
        <v>45716</v>
      </c>
      <c r="C11319" t="s">
        <v>1324</v>
      </c>
      <c r="D11319" t="s">
        <v>1325</v>
      </c>
      <c r="E11319" s="4">
        <v>-58.06</v>
      </c>
      <c r="F11319" t="s">
        <v>567</v>
      </c>
      <c r="G11319" t="s">
        <v>511</v>
      </c>
      <c r="H11319" t="s">
        <v>355</v>
      </c>
      <c r="I11319" t="s">
        <v>356</v>
      </c>
      <c r="J11319" t="s">
        <v>689</v>
      </c>
      <c r="L11319" t="s">
        <v>355</v>
      </c>
      <c r="M11319" t="s">
        <v>356</v>
      </c>
      <c r="N11319" t="s">
        <v>573</v>
      </c>
    </row>
    <row r="11320" spans="1:14" x14ac:dyDescent="0.25">
      <c r="A11320" t="s">
        <v>241</v>
      </c>
      <c r="B11320" s="1">
        <v>45716</v>
      </c>
      <c r="C11320" t="s">
        <v>1050</v>
      </c>
      <c r="D11320" t="s">
        <v>1051</v>
      </c>
      <c r="E11320" s="4">
        <v>-119793.61999999997</v>
      </c>
      <c r="F11320" t="s">
        <v>567</v>
      </c>
      <c r="G11320" t="s">
        <v>511</v>
      </c>
      <c r="H11320" t="s">
        <v>355</v>
      </c>
      <c r="I11320" t="s">
        <v>356</v>
      </c>
      <c r="J11320" t="s">
        <v>689</v>
      </c>
      <c r="L11320" t="s">
        <v>348</v>
      </c>
      <c r="M11320" t="s">
        <v>356</v>
      </c>
      <c r="N11320" t="s">
        <v>573</v>
      </c>
    </row>
    <row r="11321" spans="1:14" x14ac:dyDescent="0.25">
      <c r="A11321" t="s">
        <v>241</v>
      </c>
      <c r="B11321" s="1">
        <v>45716</v>
      </c>
      <c r="C11321" t="s">
        <v>1054</v>
      </c>
      <c r="D11321" t="s">
        <v>1055</v>
      </c>
      <c r="E11321" s="4">
        <v>-14148.160000000002</v>
      </c>
      <c r="F11321" t="s">
        <v>567</v>
      </c>
      <c r="G11321" t="s">
        <v>511</v>
      </c>
      <c r="H11321" t="s">
        <v>355</v>
      </c>
      <c r="I11321" t="s">
        <v>356</v>
      </c>
      <c r="J11321" t="s">
        <v>689</v>
      </c>
      <c r="L11321" t="s">
        <v>355</v>
      </c>
      <c r="M11321" t="s">
        <v>356</v>
      </c>
      <c r="N11321" t="s">
        <v>573</v>
      </c>
    </row>
    <row r="11322" spans="1:14" x14ac:dyDescent="0.25">
      <c r="A11322" t="s">
        <v>241</v>
      </c>
      <c r="B11322" s="1">
        <v>45716</v>
      </c>
      <c r="C11322" t="s">
        <v>1211</v>
      </c>
      <c r="D11322" t="s">
        <v>1212</v>
      </c>
      <c r="E11322" s="4">
        <v>-267.07</v>
      </c>
      <c r="F11322" t="s">
        <v>567</v>
      </c>
      <c r="G11322" t="s">
        <v>511</v>
      </c>
      <c r="H11322" t="s">
        <v>355</v>
      </c>
      <c r="I11322" t="s">
        <v>356</v>
      </c>
      <c r="J11322" t="s">
        <v>746</v>
      </c>
      <c r="L11322" t="s">
        <v>348</v>
      </c>
      <c r="M11322" t="s">
        <v>356</v>
      </c>
      <c r="N11322" t="s">
        <v>573</v>
      </c>
    </row>
    <row r="11323" spans="1:14" x14ac:dyDescent="0.25">
      <c r="A11323" t="s">
        <v>241</v>
      </c>
      <c r="B11323" s="1">
        <v>45716</v>
      </c>
      <c r="C11323" t="s">
        <v>1060</v>
      </c>
      <c r="D11323" t="s">
        <v>1061</v>
      </c>
      <c r="E11323" s="4">
        <v>-3273.7900000000272</v>
      </c>
      <c r="F11323" t="s">
        <v>567</v>
      </c>
      <c r="G11323" t="s">
        <v>511</v>
      </c>
      <c r="H11323" t="s">
        <v>355</v>
      </c>
      <c r="I11323" t="s">
        <v>356</v>
      </c>
      <c r="J11323" t="s">
        <v>689</v>
      </c>
      <c r="L11323" t="s">
        <v>355</v>
      </c>
      <c r="M11323" t="s">
        <v>356</v>
      </c>
      <c r="N11323" t="s">
        <v>573</v>
      </c>
    </row>
    <row r="11324" spans="1:14" x14ac:dyDescent="0.25">
      <c r="A11324" t="s">
        <v>241</v>
      </c>
      <c r="B11324" s="1">
        <v>45716</v>
      </c>
      <c r="C11324" t="s">
        <v>1064</v>
      </c>
      <c r="D11324" t="s">
        <v>1065</v>
      </c>
      <c r="E11324" s="4">
        <v>-2.8499999999999726</v>
      </c>
      <c r="F11324" t="s">
        <v>567</v>
      </c>
      <c r="G11324" t="s">
        <v>511</v>
      </c>
      <c r="H11324" t="s">
        <v>355</v>
      </c>
      <c r="I11324" t="s">
        <v>356</v>
      </c>
      <c r="J11324" t="s">
        <v>746</v>
      </c>
      <c r="L11324" t="s">
        <v>348</v>
      </c>
      <c r="M11324" t="s">
        <v>356</v>
      </c>
      <c r="N11324" t="s">
        <v>573</v>
      </c>
    </row>
    <row r="11325" spans="1:14" x14ac:dyDescent="0.25">
      <c r="A11325" t="s">
        <v>241</v>
      </c>
      <c r="B11325" s="1">
        <v>45716</v>
      </c>
      <c r="C11325" t="s">
        <v>1072</v>
      </c>
      <c r="D11325" t="s">
        <v>1073</v>
      </c>
      <c r="E11325" s="4">
        <v>-178272.91000000003</v>
      </c>
      <c r="F11325" t="s">
        <v>567</v>
      </c>
      <c r="G11325" t="s">
        <v>511</v>
      </c>
      <c r="H11325" t="s">
        <v>348</v>
      </c>
      <c r="I11325" t="s">
        <v>349</v>
      </c>
      <c r="J11325" t="s">
        <v>746</v>
      </c>
      <c r="L11325" t="s">
        <v>348</v>
      </c>
      <c r="M11325" t="s">
        <v>453</v>
      </c>
      <c r="N11325" t="s">
        <v>573</v>
      </c>
    </row>
    <row r="11326" spans="1:14" x14ac:dyDescent="0.25">
      <c r="A11326" t="s">
        <v>241</v>
      </c>
      <c r="B11326" s="1">
        <v>45716</v>
      </c>
      <c r="C11326" t="s">
        <v>1076</v>
      </c>
      <c r="D11326" t="s">
        <v>1077</v>
      </c>
      <c r="E11326" s="4">
        <v>-21214.51</v>
      </c>
      <c r="F11326" t="s">
        <v>567</v>
      </c>
      <c r="G11326" t="s">
        <v>511</v>
      </c>
      <c r="H11326" t="s">
        <v>348</v>
      </c>
      <c r="I11326" t="s">
        <v>349</v>
      </c>
      <c r="J11326" t="s">
        <v>746</v>
      </c>
      <c r="L11326" t="s">
        <v>348</v>
      </c>
      <c r="M11326" t="s">
        <v>453</v>
      </c>
      <c r="N11326" t="s">
        <v>573</v>
      </c>
    </row>
    <row r="11327" spans="1:14" x14ac:dyDescent="0.25">
      <c r="A11327" t="s">
        <v>241</v>
      </c>
      <c r="B11327" s="1">
        <v>45716</v>
      </c>
      <c r="C11327" t="s">
        <v>1234</v>
      </c>
      <c r="D11327" t="s">
        <v>1235</v>
      </c>
      <c r="E11327" s="4">
        <v>-3.4000000000000909</v>
      </c>
      <c r="F11327" t="s">
        <v>567</v>
      </c>
      <c r="G11327" t="s">
        <v>511</v>
      </c>
      <c r="H11327" t="s">
        <v>348</v>
      </c>
      <c r="I11327" t="s">
        <v>349</v>
      </c>
      <c r="J11327" t="s">
        <v>746</v>
      </c>
      <c r="L11327" t="s">
        <v>348</v>
      </c>
      <c r="M11327" t="s">
        <v>453</v>
      </c>
      <c r="N11327" t="s">
        <v>573</v>
      </c>
    </row>
    <row r="11328" spans="1:14" x14ac:dyDescent="0.25">
      <c r="A11328" t="s">
        <v>241</v>
      </c>
      <c r="B11328" s="1">
        <v>45716</v>
      </c>
      <c r="C11328" t="s">
        <v>1215</v>
      </c>
      <c r="D11328" t="s">
        <v>1216</v>
      </c>
      <c r="E11328" s="4">
        <v>-6.24</v>
      </c>
      <c r="F11328" t="s">
        <v>567</v>
      </c>
      <c r="G11328" t="s">
        <v>511</v>
      </c>
      <c r="H11328" t="s">
        <v>348</v>
      </c>
      <c r="I11328" t="s">
        <v>349</v>
      </c>
      <c r="J11328" t="s">
        <v>746</v>
      </c>
      <c r="L11328" t="s">
        <v>348</v>
      </c>
      <c r="M11328" t="s">
        <v>453</v>
      </c>
      <c r="N11328" t="s">
        <v>573</v>
      </c>
    </row>
    <row r="11329" spans="1:14" x14ac:dyDescent="0.25">
      <c r="A11329" t="s">
        <v>241</v>
      </c>
      <c r="B11329" s="1">
        <v>45716</v>
      </c>
      <c r="C11329" t="s">
        <v>1217</v>
      </c>
      <c r="D11329" t="s">
        <v>1218</v>
      </c>
      <c r="E11329" s="4">
        <v>-336.31</v>
      </c>
      <c r="F11329" t="s">
        <v>567</v>
      </c>
      <c r="G11329" t="s">
        <v>511</v>
      </c>
      <c r="H11329" t="s">
        <v>348</v>
      </c>
      <c r="I11329" t="s">
        <v>349</v>
      </c>
      <c r="J11329" t="s">
        <v>746</v>
      </c>
      <c r="L11329" t="s">
        <v>348</v>
      </c>
      <c r="M11329" t="s">
        <v>453</v>
      </c>
      <c r="N11329" t="s">
        <v>573</v>
      </c>
    </row>
    <row r="11330" spans="1:14" x14ac:dyDescent="0.25">
      <c r="A11330" t="s">
        <v>241</v>
      </c>
      <c r="B11330" s="1">
        <v>45716</v>
      </c>
      <c r="C11330" t="s">
        <v>1087</v>
      </c>
      <c r="D11330" t="s">
        <v>1088</v>
      </c>
      <c r="E11330" s="4">
        <v>-692.56</v>
      </c>
      <c r="F11330" t="s">
        <v>567</v>
      </c>
      <c r="G11330" t="s">
        <v>511</v>
      </c>
      <c r="H11330" t="s">
        <v>348</v>
      </c>
      <c r="I11330" t="s">
        <v>349</v>
      </c>
      <c r="J11330" t="s">
        <v>746</v>
      </c>
      <c r="L11330" t="s">
        <v>348</v>
      </c>
      <c r="M11330" t="s">
        <v>453</v>
      </c>
      <c r="N11330" t="s">
        <v>573</v>
      </c>
    </row>
    <row r="11331" spans="1:14" x14ac:dyDescent="0.25">
      <c r="A11331" t="s">
        <v>241</v>
      </c>
      <c r="B11331" s="1">
        <v>45716</v>
      </c>
      <c r="C11331" t="s">
        <v>1091</v>
      </c>
      <c r="D11331" t="s">
        <v>1092</v>
      </c>
      <c r="E11331" s="4">
        <v>-3469.0699999999979</v>
      </c>
      <c r="F11331" t="s">
        <v>567</v>
      </c>
      <c r="G11331" t="s">
        <v>511</v>
      </c>
      <c r="H11331" t="s">
        <v>348</v>
      </c>
      <c r="I11331" t="s">
        <v>349</v>
      </c>
      <c r="J11331" t="s">
        <v>746</v>
      </c>
      <c r="L11331" t="s">
        <v>348</v>
      </c>
      <c r="M11331" t="s">
        <v>453</v>
      </c>
      <c r="N11331" t="s">
        <v>573</v>
      </c>
    </row>
    <row r="11332" spans="1:14" x14ac:dyDescent="0.25">
      <c r="A11332" t="s">
        <v>241</v>
      </c>
      <c r="B11332" s="1">
        <v>45716</v>
      </c>
      <c r="C11332" t="s">
        <v>1095</v>
      </c>
      <c r="D11332" t="s">
        <v>1096</v>
      </c>
      <c r="E11332" s="4">
        <v>-131.71999999999997</v>
      </c>
      <c r="F11332" t="s">
        <v>567</v>
      </c>
      <c r="G11332" t="s">
        <v>511</v>
      </c>
      <c r="H11332" t="s">
        <v>348</v>
      </c>
      <c r="I11332" t="s">
        <v>349</v>
      </c>
      <c r="J11332" t="s">
        <v>746</v>
      </c>
      <c r="L11332" t="s">
        <v>348</v>
      </c>
      <c r="M11332" t="s">
        <v>453</v>
      </c>
      <c r="N11332" t="s">
        <v>573</v>
      </c>
    </row>
    <row r="11333" spans="1:14" x14ac:dyDescent="0.25">
      <c r="A11333" t="s">
        <v>241</v>
      </c>
      <c r="B11333" s="1">
        <v>45716</v>
      </c>
      <c r="C11333" t="s">
        <v>1099</v>
      </c>
      <c r="D11333" t="s">
        <v>1100</v>
      </c>
      <c r="E11333" s="4">
        <v>-165.0000000000004</v>
      </c>
      <c r="F11333" t="s">
        <v>567</v>
      </c>
      <c r="G11333" t="s">
        <v>511</v>
      </c>
      <c r="H11333" t="s">
        <v>348</v>
      </c>
      <c r="I11333" t="s">
        <v>349</v>
      </c>
      <c r="J11333" t="s">
        <v>746</v>
      </c>
      <c r="L11333" t="s">
        <v>348</v>
      </c>
      <c r="M11333" t="s">
        <v>453</v>
      </c>
      <c r="N11333" t="s">
        <v>573</v>
      </c>
    </row>
    <row r="11334" spans="1:14" x14ac:dyDescent="0.25">
      <c r="A11334" t="s">
        <v>241</v>
      </c>
      <c r="B11334" s="1">
        <v>45716</v>
      </c>
      <c r="C11334" t="s">
        <v>1103</v>
      </c>
      <c r="D11334" t="s">
        <v>1104</v>
      </c>
      <c r="E11334" s="4">
        <v>-2498.8399999999992</v>
      </c>
      <c r="F11334" t="s">
        <v>567</v>
      </c>
      <c r="G11334" t="s">
        <v>511</v>
      </c>
      <c r="H11334" t="s">
        <v>348</v>
      </c>
      <c r="I11334" t="s">
        <v>349</v>
      </c>
      <c r="J11334" t="s">
        <v>746</v>
      </c>
      <c r="L11334" t="s">
        <v>348</v>
      </c>
      <c r="M11334" t="s">
        <v>453</v>
      </c>
      <c r="N11334" t="s">
        <v>573</v>
      </c>
    </row>
    <row r="11335" spans="1:14" x14ac:dyDescent="0.25">
      <c r="A11335" t="s">
        <v>241</v>
      </c>
      <c r="B11335" s="1">
        <v>45716</v>
      </c>
      <c r="C11335" t="s">
        <v>1107</v>
      </c>
      <c r="D11335" t="s">
        <v>1108</v>
      </c>
      <c r="E11335" s="4">
        <v>-2471.2499999999995</v>
      </c>
      <c r="F11335" t="s">
        <v>567</v>
      </c>
      <c r="G11335" t="s">
        <v>511</v>
      </c>
      <c r="H11335" t="s">
        <v>348</v>
      </c>
      <c r="I11335" t="s">
        <v>349</v>
      </c>
      <c r="J11335" t="s">
        <v>746</v>
      </c>
      <c r="L11335" t="s">
        <v>348</v>
      </c>
      <c r="M11335" t="s">
        <v>453</v>
      </c>
      <c r="N11335" t="s">
        <v>573</v>
      </c>
    </row>
    <row r="11336" spans="1:14" x14ac:dyDescent="0.25">
      <c r="A11336" t="s">
        <v>241</v>
      </c>
      <c r="B11336" s="1">
        <v>45716</v>
      </c>
      <c r="C11336" t="s">
        <v>1109</v>
      </c>
      <c r="D11336" t="s">
        <v>1110</v>
      </c>
      <c r="E11336" s="4">
        <v>-1142.2199999999998</v>
      </c>
      <c r="F11336" t="s">
        <v>567</v>
      </c>
      <c r="G11336" t="s">
        <v>511</v>
      </c>
      <c r="H11336" t="s">
        <v>348</v>
      </c>
      <c r="I11336" t="s">
        <v>349</v>
      </c>
      <c r="J11336" t="s">
        <v>746</v>
      </c>
      <c r="L11336" t="s">
        <v>348</v>
      </c>
      <c r="M11336" t="s">
        <v>453</v>
      </c>
      <c r="N11336" t="s">
        <v>573</v>
      </c>
    </row>
    <row r="11337" spans="1:14" x14ac:dyDescent="0.25">
      <c r="A11337" t="s">
        <v>241</v>
      </c>
      <c r="B11337" s="1">
        <v>45716</v>
      </c>
      <c r="C11337" t="s">
        <v>1111</v>
      </c>
      <c r="D11337" t="s">
        <v>1112</v>
      </c>
      <c r="E11337" s="4">
        <v>-2277.0299999999997</v>
      </c>
      <c r="F11337" t="s">
        <v>567</v>
      </c>
      <c r="G11337" t="s">
        <v>511</v>
      </c>
      <c r="H11337" t="s">
        <v>348</v>
      </c>
      <c r="I11337" t="s">
        <v>349</v>
      </c>
      <c r="J11337" t="s">
        <v>746</v>
      </c>
      <c r="L11337" t="s">
        <v>348</v>
      </c>
      <c r="M11337" t="s">
        <v>453</v>
      </c>
      <c r="N11337" t="s">
        <v>573</v>
      </c>
    </row>
    <row r="11338" spans="1:14" x14ac:dyDescent="0.25">
      <c r="A11338" t="s">
        <v>241</v>
      </c>
      <c r="B11338" s="1">
        <v>45716</v>
      </c>
      <c r="C11338" t="s">
        <v>1115</v>
      </c>
      <c r="D11338" t="s">
        <v>1116</v>
      </c>
      <c r="E11338" s="4">
        <v>3116.2099999999805</v>
      </c>
      <c r="F11338" t="s">
        <v>567</v>
      </c>
      <c r="G11338" t="s">
        <v>511</v>
      </c>
      <c r="H11338" t="s">
        <v>348</v>
      </c>
      <c r="I11338" t="s">
        <v>349</v>
      </c>
      <c r="J11338" t="s">
        <v>746</v>
      </c>
      <c r="L11338" t="s">
        <v>348</v>
      </c>
      <c r="M11338" t="s">
        <v>453</v>
      </c>
      <c r="N11338" t="s">
        <v>573</v>
      </c>
    </row>
    <row r="11339" spans="1:14" x14ac:dyDescent="0.25">
      <c r="A11339" t="s">
        <v>241</v>
      </c>
      <c r="B11339" s="1">
        <v>45716</v>
      </c>
      <c r="C11339" t="s">
        <v>1344</v>
      </c>
      <c r="D11339" t="s">
        <v>1345</v>
      </c>
      <c r="E11339" s="4">
        <v>-636.47</v>
      </c>
      <c r="F11339" t="s">
        <v>567</v>
      </c>
      <c r="G11339" t="s">
        <v>511</v>
      </c>
      <c r="H11339" t="s">
        <v>348</v>
      </c>
      <c r="I11339" t="s">
        <v>349</v>
      </c>
      <c r="J11339" t="s">
        <v>746</v>
      </c>
      <c r="L11339" t="s">
        <v>348</v>
      </c>
      <c r="M11339" t="s">
        <v>453</v>
      </c>
      <c r="N11339" t="s">
        <v>573</v>
      </c>
    </row>
    <row r="11340" spans="1:14" x14ac:dyDescent="0.25">
      <c r="A11340" t="s">
        <v>241</v>
      </c>
      <c r="B11340" s="1">
        <v>45716</v>
      </c>
      <c r="C11340" t="s">
        <v>1371</v>
      </c>
      <c r="D11340" t="s">
        <v>1372</v>
      </c>
      <c r="E11340" s="4">
        <v>-816.29999999998597</v>
      </c>
      <c r="F11340" t="s">
        <v>567</v>
      </c>
      <c r="G11340" t="s">
        <v>511</v>
      </c>
      <c r="H11340" t="s">
        <v>348</v>
      </c>
      <c r="I11340" t="s">
        <v>349</v>
      </c>
      <c r="J11340" t="s">
        <v>746</v>
      </c>
      <c r="M11340" t="s">
        <v>349</v>
      </c>
      <c r="N11340" t="s">
        <v>573</v>
      </c>
    </row>
    <row r="11341" spans="1:14" x14ac:dyDescent="0.25">
      <c r="A11341" t="s">
        <v>241</v>
      </c>
      <c r="B11341" s="1">
        <v>45716</v>
      </c>
      <c r="C11341" t="s">
        <v>1385</v>
      </c>
      <c r="D11341" t="s">
        <v>1386</v>
      </c>
      <c r="E11341" s="4">
        <v>1904.9900000000002</v>
      </c>
      <c r="F11341" t="s">
        <v>567</v>
      </c>
      <c r="G11341" t="s">
        <v>511</v>
      </c>
      <c r="H11341" t="s">
        <v>348</v>
      </c>
      <c r="I11341" t="s">
        <v>349</v>
      </c>
      <c r="J11341" t="s">
        <v>746</v>
      </c>
      <c r="M11341" t="s">
        <v>349</v>
      </c>
      <c r="N11341" t="s">
        <v>573</v>
      </c>
    </row>
    <row r="11342" spans="1:14" x14ac:dyDescent="0.25">
      <c r="A11342" t="s">
        <v>241</v>
      </c>
      <c r="B11342" s="1">
        <v>45716</v>
      </c>
      <c r="C11342" t="s">
        <v>1387</v>
      </c>
      <c r="D11342" t="s">
        <v>1388</v>
      </c>
      <c r="E11342" s="4">
        <v>-1975.09</v>
      </c>
      <c r="F11342" t="s">
        <v>567</v>
      </c>
      <c r="G11342" t="s">
        <v>511</v>
      </c>
      <c r="H11342" t="s">
        <v>348</v>
      </c>
      <c r="I11342" t="s">
        <v>349</v>
      </c>
      <c r="J11342" t="s">
        <v>746</v>
      </c>
      <c r="M11342" t="s">
        <v>349</v>
      </c>
      <c r="N11342" t="s">
        <v>573</v>
      </c>
    </row>
    <row r="11343" spans="1:14" x14ac:dyDescent="0.25">
      <c r="A11343" t="s">
        <v>241</v>
      </c>
      <c r="B11343" s="1">
        <v>45716</v>
      </c>
      <c r="C11343" t="s">
        <v>1401</v>
      </c>
      <c r="D11343" t="s">
        <v>1402</v>
      </c>
      <c r="E11343" s="4">
        <v>-166.74</v>
      </c>
      <c r="F11343" t="s">
        <v>567</v>
      </c>
      <c r="G11343" t="s">
        <v>511</v>
      </c>
      <c r="H11343" t="s">
        <v>348</v>
      </c>
      <c r="I11343" t="s">
        <v>349</v>
      </c>
      <c r="J11343" t="s">
        <v>746</v>
      </c>
      <c r="M11343" t="s">
        <v>349</v>
      </c>
      <c r="N11343" t="s">
        <v>573</v>
      </c>
    </row>
    <row r="11344" spans="1:14" x14ac:dyDescent="0.25">
      <c r="A11344" t="s">
        <v>241</v>
      </c>
      <c r="B11344" s="1">
        <v>45716</v>
      </c>
      <c r="C11344" t="s">
        <v>1117</v>
      </c>
      <c r="D11344" t="s">
        <v>1118</v>
      </c>
      <c r="E11344" s="4">
        <v>-3282.0699999999997</v>
      </c>
      <c r="F11344" t="s">
        <v>567</v>
      </c>
      <c r="G11344" t="s">
        <v>511</v>
      </c>
      <c r="H11344" t="s">
        <v>348</v>
      </c>
      <c r="I11344" t="s">
        <v>349</v>
      </c>
      <c r="J11344" t="s">
        <v>746</v>
      </c>
      <c r="L11344" t="s">
        <v>348</v>
      </c>
      <c r="M11344" t="s">
        <v>453</v>
      </c>
      <c r="N11344" t="s">
        <v>573</v>
      </c>
    </row>
    <row r="11345" spans="1:14" x14ac:dyDescent="0.25">
      <c r="A11345" t="s">
        <v>241</v>
      </c>
      <c r="B11345" s="1">
        <v>45716</v>
      </c>
      <c r="C11345" t="s">
        <v>1119</v>
      </c>
      <c r="D11345" t="s">
        <v>1120</v>
      </c>
      <c r="E11345" s="4">
        <v>-45264.376999999884</v>
      </c>
      <c r="F11345" t="s">
        <v>567</v>
      </c>
      <c r="G11345" t="s">
        <v>511</v>
      </c>
      <c r="H11345" t="s">
        <v>348</v>
      </c>
      <c r="I11345" t="s">
        <v>349</v>
      </c>
      <c r="J11345" t="s">
        <v>684</v>
      </c>
      <c r="L11345" t="s">
        <v>1121</v>
      </c>
      <c r="M11345" t="s">
        <v>453</v>
      </c>
      <c r="N11345" t="s">
        <v>573</v>
      </c>
    </row>
    <row r="11346" spans="1:14" x14ac:dyDescent="0.25">
      <c r="A11346" t="s">
        <v>241</v>
      </c>
      <c r="B11346" s="1">
        <v>45716</v>
      </c>
      <c r="C11346" t="s">
        <v>1122</v>
      </c>
      <c r="D11346" t="s">
        <v>1123</v>
      </c>
      <c r="E11346" s="4">
        <v>-12</v>
      </c>
      <c r="F11346" t="s">
        <v>567</v>
      </c>
      <c r="G11346" t="s">
        <v>511</v>
      </c>
      <c r="H11346" t="s">
        <v>348</v>
      </c>
      <c r="I11346" t="s">
        <v>349</v>
      </c>
      <c r="J11346" t="s">
        <v>746</v>
      </c>
      <c r="L11346" t="s">
        <v>348</v>
      </c>
      <c r="M11346" t="s">
        <v>457</v>
      </c>
      <c r="N11346" t="s">
        <v>573</v>
      </c>
    </row>
    <row r="11347" spans="1:14" x14ac:dyDescent="0.25">
      <c r="A11347" t="s">
        <v>241</v>
      </c>
      <c r="B11347" s="1">
        <v>45716</v>
      </c>
      <c r="C11347" t="s">
        <v>1124</v>
      </c>
      <c r="D11347" t="s">
        <v>1125</v>
      </c>
      <c r="E11347" s="4">
        <v>-210910</v>
      </c>
      <c r="F11347" t="s">
        <v>567</v>
      </c>
      <c r="G11347" t="s">
        <v>511</v>
      </c>
      <c r="H11347" t="s">
        <v>348</v>
      </c>
      <c r="I11347" t="s">
        <v>349</v>
      </c>
      <c r="J11347" t="s">
        <v>746</v>
      </c>
      <c r="L11347" t="s">
        <v>348</v>
      </c>
      <c r="M11347" t="s">
        <v>457</v>
      </c>
      <c r="N11347" t="s">
        <v>573</v>
      </c>
    </row>
    <row r="11348" spans="1:14" x14ac:dyDescent="0.25">
      <c r="A11348" t="s">
        <v>241</v>
      </c>
      <c r="B11348" s="1">
        <v>45716</v>
      </c>
      <c r="C11348" t="s">
        <v>565</v>
      </c>
      <c r="D11348" t="s">
        <v>566</v>
      </c>
      <c r="E11348" s="4">
        <v>28112.93</v>
      </c>
      <c r="F11348" t="s">
        <v>567</v>
      </c>
      <c r="G11348" t="s">
        <v>471</v>
      </c>
      <c r="H11348" t="s">
        <v>291</v>
      </c>
      <c r="I11348" t="s">
        <v>292</v>
      </c>
      <c r="J11348" t="s">
        <v>251</v>
      </c>
      <c r="L11348" t="s">
        <v>376</v>
      </c>
      <c r="M11348" t="s">
        <v>377</v>
      </c>
      <c r="N11348" t="s">
        <v>486</v>
      </c>
    </row>
    <row r="11349" spans="1:14" x14ac:dyDescent="0.25">
      <c r="A11349" t="s">
        <v>241</v>
      </c>
      <c r="B11349" s="1">
        <v>45716</v>
      </c>
      <c r="C11349" t="s">
        <v>568</v>
      </c>
      <c r="D11349" t="s">
        <v>569</v>
      </c>
      <c r="E11349" s="4">
        <v>36682.67</v>
      </c>
      <c r="F11349" t="s">
        <v>567</v>
      </c>
      <c r="G11349" t="s">
        <v>471</v>
      </c>
      <c r="H11349" t="s">
        <v>291</v>
      </c>
      <c r="I11349" t="s">
        <v>292</v>
      </c>
      <c r="J11349" t="s">
        <v>251</v>
      </c>
      <c r="L11349" t="s">
        <v>376</v>
      </c>
      <c r="M11349" t="s">
        <v>377</v>
      </c>
      <c r="N11349" t="s">
        <v>486</v>
      </c>
    </row>
    <row r="11350" spans="1:14" x14ac:dyDescent="0.25">
      <c r="A11350" t="s">
        <v>241</v>
      </c>
      <c r="B11350" s="1">
        <v>45716</v>
      </c>
      <c r="C11350" t="s">
        <v>574</v>
      </c>
      <c r="D11350" t="s">
        <v>575</v>
      </c>
      <c r="E11350" s="4">
        <v>12471.189999999999</v>
      </c>
      <c r="F11350" t="s">
        <v>567</v>
      </c>
      <c r="G11350" t="s">
        <v>471</v>
      </c>
      <c r="H11350" t="s">
        <v>291</v>
      </c>
      <c r="I11350" t="s">
        <v>292</v>
      </c>
      <c r="J11350" t="s">
        <v>251</v>
      </c>
      <c r="L11350" t="s">
        <v>376</v>
      </c>
      <c r="M11350" t="s">
        <v>377</v>
      </c>
      <c r="N11350" t="s">
        <v>486</v>
      </c>
    </row>
    <row r="11351" spans="1:14" x14ac:dyDescent="0.25">
      <c r="A11351" t="s">
        <v>241</v>
      </c>
      <c r="B11351" s="1">
        <v>45716</v>
      </c>
      <c r="C11351" t="s">
        <v>578</v>
      </c>
      <c r="D11351" t="s">
        <v>579</v>
      </c>
      <c r="E11351" s="4">
        <v>494.07</v>
      </c>
      <c r="F11351" t="s">
        <v>567</v>
      </c>
      <c r="G11351" t="s">
        <v>471</v>
      </c>
      <c r="H11351" t="s">
        <v>298</v>
      </c>
      <c r="I11351" t="s">
        <v>299</v>
      </c>
      <c r="J11351" t="s">
        <v>258</v>
      </c>
      <c r="L11351" t="s">
        <v>376</v>
      </c>
      <c r="M11351" t="s">
        <v>377</v>
      </c>
      <c r="N11351" t="s">
        <v>487</v>
      </c>
    </row>
    <row r="11352" spans="1:14" x14ac:dyDescent="0.25">
      <c r="A11352" t="s">
        <v>241</v>
      </c>
      <c r="B11352" s="1">
        <v>45716</v>
      </c>
      <c r="C11352" t="s">
        <v>582</v>
      </c>
      <c r="D11352" t="s">
        <v>583</v>
      </c>
      <c r="E11352" s="4">
        <v>742.5</v>
      </c>
      <c r="F11352" t="s">
        <v>567</v>
      </c>
      <c r="G11352" t="s">
        <v>471</v>
      </c>
      <c r="H11352" t="s">
        <v>291</v>
      </c>
      <c r="I11352" t="s">
        <v>292</v>
      </c>
      <c r="J11352" t="s">
        <v>251</v>
      </c>
      <c r="L11352" t="s">
        <v>376</v>
      </c>
      <c r="M11352" t="s">
        <v>377</v>
      </c>
      <c r="N11352" t="s">
        <v>482</v>
      </c>
    </row>
    <row r="11353" spans="1:14" x14ac:dyDescent="0.25">
      <c r="A11353" t="s">
        <v>241</v>
      </c>
      <c r="B11353" s="1">
        <v>45716</v>
      </c>
      <c r="C11353" t="s">
        <v>586</v>
      </c>
      <c r="D11353" t="s">
        <v>587</v>
      </c>
      <c r="E11353" s="4">
        <v>1119.7199999999998</v>
      </c>
      <c r="F11353" t="s">
        <v>567</v>
      </c>
      <c r="G11353" t="s">
        <v>471</v>
      </c>
      <c r="H11353" t="s">
        <v>298</v>
      </c>
      <c r="I11353" t="s">
        <v>299</v>
      </c>
      <c r="J11353" t="s">
        <v>258</v>
      </c>
      <c r="L11353" t="s">
        <v>376</v>
      </c>
      <c r="M11353" t="s">
        <v>377</v>
      </c>
      <c r="N11353" t="s">
        <v>487</v>
      </c>
    </row>
    <row r="11354" spans="1:14" x14ac:dyDescent="0.25">
      <c r="A11354" t="s">
        <v>241</v>
      </c>
      <c r="B11354" s="1">
        <v>45716</v>
      </c>
      <c r="C11354" t="s">
        <v>590</v>
      </c>
      <c r="D11354" t="s">
        <v>591</v>
      </c>
      <c r="E11354" s="4">
        <v>2763.5299999999997</v>
      </c>
      <c r="F11354" t="s">
        <v>567</v>
      </c>
      <c r="G11354" t="s">
        <v>471</v>
      </c>
      <c r="H11354" t="s">
        <v>298</v>
      </c>
      <c r="I11354" t="s">
        <v>299</v>
      </c>
      <c r="J11354" t="s">
        <v>258</v>
      </c>
      <c r="L11354" t="s">
        <v>376</v>
      </c>
      <c r="M11354" t="s">
        <v>377</v>
      </c>
      <c r="N11354" t="s">
        <v>487</v>
      </c>
    </row>
    <row r="11355" spans="1:14" x14ac:dyDescent="0.25">
      <c r="A11355" t="s">
        <v>241</v>
      </c>
      <c r="B11355" s="1">
        <v>45716</v>
      </c>
      <c r="C11355" t="s">
        <v>595</v>
      </c>
      <c r="D11355" t="s">
        <v>596</v>
      </c>
      <c r="E11355" s="4">
        <v>437.76000000000005</v>
      </c>
      <c r="F11355" t="s">
        <v>567</v>
      </c>
      <c r="G11355" t="s">
        <v>471</v>
      </c>
      <c r="H11355" t="s">
        <v>311</v>
      </c>
      <c r="I11355" t="s">
        <v>312</v>
      </c>
      <c r="J11355" t="s">
        <v>264</v>
      </c>
      <c r="L11355" t="s">
        <v>376</v>
      </c>
      <c r="M11355" t="s">
        <v>377</v>
      </c>
      <c r="N11355" t="s">
        <v>477</v>
      </c>
    </row>
    <row r="11356" spans="1:14" x14ac:dyDescent="0.25">
      <c r="A11356" t="s">
        <v>241</v>
      </c>
      <c r="B11356" s="1">
        <v>45716</v>
      </c>
      <c r="C11356" t="s">
        <v>603</v>
      </c>
      <c r="D11356" t="s">
        <v>604</v>
      </c>
      <c r="E11356" s="4">
        <v>2914.25</v>
      </c>
      <c r="F11356" t="s">
        <v>567</v>
      </c>
      <c r="G11356" t="s">
        <v>471</v>
      </c>
      <c r="H11356" t="s">
        <v>311</v>
      </c>
      <c r="I11356" t="s">
        <v>312</v>
      </c>
      <c r="J11356" t="s">
        <v>264</v>
      </c>
      <c r="L11356" t="s">
        <v>376</v>
      </c>
      <c r="M11356" t="s">
        <v>377</v>
      </c>
      <c r="N11356" t="s">
        <v>487</v>
      </c>
    </row>
    <row r="11357" spans="1:14" x14ac:dyDescent="0.25">
      <c r="A11357" t="s">
        <v>241</v>
      </c>
      <c r="B11357" s="1">
        <v>45716</v>
      </c>
      <c r="C11357" t="s">
        <v>627</v>
      </c>
      <c r="D11357" t="s">
        <v>628</v>
      </c>
      <c r="E11357" s="4">
        <v>52655.31</v>
      </c>
      <c r="F11357" t="s">
        <v>567</v>
      </c>
      <c r="G11357" t="s">
        <v>471</v>
      </c>
      <c r="H11357" t="s">
        <v>295</v>
      </c>
      <c r="I11357" t="s">
        <v>254</v>
      </c>
      <c r="J11357" t="s">
        <v>253</v>
      </c>
      <c r="L11357" t="s">
        <v>378</v>
      </c>
      <c r="M11357" t="s">
        <v>379</v>
      </c>
      <c r="N11357" t="s">
        <v>486</v>
      </c>
    </row>
    <row r="11358" spans="1:14" x14ac:dyDescent="0.25">
      <c r="A11358" t="s">
        <v>241</v>
      </c>
      <c r="B11358" s="1">
        <v>45716</v>
      </c>
      <c r="C11358" t="s">
        <v>633</v>
      </c>
      <c r="D11358" t="s">
        <v>634</v>
      </c>
      <c r="E11358" s="4">
        <v>15512.85</v>
      </c>
      <c r="F11358" t="s">
        <v>567</v>
      </c>
      <c r="G11358" t="s">
        <v>471</v>
      </c>
      <c r="H11358" t="s">
        <v>295</v>
      </c>
      <c r="I11358" t="s">
        <v>254</v>
      </c>
      <c r="J11358" t="s">
        <v>253</v>
      </c>
      <c r="L11358" t="s">
        <v>378</v>
      </c>
      <c r="M11358" t="s">
        <v>379</v>
      </c>
      <c r="N11358" t="s">
        <v>486</v>
      </c>
    </row>
    <row r="11359" spans="1:14" x14ac:dyDescent="0.25">
      <c r="A11359" t="s">
        <v>241</v>
      </c>
      <c r="B11359" s="1">
        <v>45716</v>
      </c>
      <c r="C11359" t="s">
        <v>640</v>
      </c>
      <c r="D11359" t="s">
        <v>641</v>
      </c>
      <c r="E11359" s="4">
        <v>40</v>
      </c>
      <c r="F11359" t="s">
        <v>567</v>
      </c>
      <c r="G11359" t="s">
        <v>471</v>
      </c>
      <c r="H11359" t="s">
        <v>301</v>
      </c>
      <c r="I11359" t="s">
        <v>302</v>
      </c>
      <c r="J11359" t="s">
        <v>258</v>
      </c>
      <c r="L11359" t="s">
        <v>378</v>
      </c>
      <c r="M11359" t="s">
        <v>379</v>
      </c>
      <c r="N11359" t="s">
        <v>485</v>
      </c>
    </row>
    <row r="11360" spans="1:14" x14ac:dyDescent="0.25">
      <c r="A11360" t="s">
        <v>241</v>
      </c>
      <c r="B11360" s="1">
        <v>45716</v>
      </c>
      <c r="C11360" t="s">
        <v>644</v>
      </c>
      <c r="D11360" t="s">
        <v>645</v>
      </c>
      <c r="E11360" s="4">
        <v>144</v>
      </c>
      <c r="F11360" t="s">
        <v>567</v>
      </c>
      <c r="G11360" t="s">
        <v>471</v>
      </c>
      <c r="H11360" t="s">
        <v>295</v>
      </c>
      <c r="I11360" t="s">
        <v>254</v>
      </c>
      <c r="J11360" t="s">
        <v>253</v>
      </c>
      <c r="L11360" t="s">
        <v>378</v>
      </c>
      <c r="M11360" t="s">
        <v>379</v>
      </c>
      <c r="N11360" t="s">
        <v>486</v>
      </c>
    </row>
    <row r="11361" spans="1:14" x14ac:dyDescent="0.25">
      <c r="A11361" t="s">
        <v>241</v>
      </c>
      <c r="B11361" s="1">
        <v>45716</v>
      </c>
      <c r="C11361" t="s">
        <v>646</v>
      </c>
      <c r="D11361" t="s">
        <v>647</v>
      </c>
      <c r="E11361" s="4">
        <v>71319.5</v>
      </c>
      <c r="F11361" t="s">
        <v>567</v>
      </c>
      <c r="G11361" t="s">
        <v>471</v>
      </c>
      <c r="H11361" t="s">
        <v>295</v>
      </c>
      <c r="I11361" t="s">
        <v>254</v>
      </c>
      <c r="J11361" t="s">
        <v>253</v>
      </c>
      <c r="L11361" t="s">
        <v>378</v>
      </c>
      <c r="M11361" t="s">
        <v>379</v>
      </c>
      <c r="N11361" t="s">
        <v>486</v>
      </c>
    </row>
    <row r="11362" spans="1:14" x14ac:dyDescent="0.25">
      <c r="A11362" t="s">
        <v>241</v>
      </c>
      <c r="B11362" s="1">
        <v>45716</v>
      </c>
      <c r="C11362" t="s">
        <v>650</v>
      </c>
      <c r="D11362" t="s">
        <v>651</v>
      </c>
      <c r="E11362" s="4">
        <v>3331</v>
      </c>
      <c r="F11362" t="s">
        <v>567</v>
      </c>
      <c r="G11362" t="s">
        <v>471</v>
      </c>
      <c r="H11362" t="s">
        <v>308</v>
      </c>
      <c r="I11362" t="s">
        <v>309</v>
      </c>
      <c r="J11362" t="s">
        <v>264</v>
      </c>
      <c r="L11362" t="s">
        <v>378</v>
      </c>
      <c r="M11362" t="s">
        <v>379</v>
      </c>
      <c r="N11362" t="s">
        <v>487</v>
      </c>
    </row>
    <row r="11363" spans="1:14" x14ac:dyDescent="0.25">
      <c r="A11363" t="s">
        <v>241</v>
      </c>
      <c r="B11363" s="1">
        <v>45716</v>
      </c>
      <c r="C11363" t="s">
        <v>652</v>
      </c>
      <c r="D11363" t="s">
        <v>653</v>
      </c>
      <c r="E11363" s="4">
        <v>4775.3999999999996</v>
      </c>
      <c r="F11363" t="s">
        <v>567</v>
      </c>
      <c r="G11363" t="s">
        <v>471</v>
      </c>
      <c r="H11363" t="s">
        <v>308</v>
      </c>
      <c r="I11363" t="s">
        <v>309</v>
      </c>
      <c r="J11363" t="s">
        <v>264</v>
      </c>
      <c r="L11363" t="s">
        <v>378</v>
      </c>
      <c r="M11363" t="s">
        <v>379</v>
      </c>
      <c r="N11363" t="s">
        <v>487</v>
      </c>
    </row>
    <row r="11364" spans="1:14" x14ac:dyDescent="0.25">
      <c r="A11364" t="s">
        <v>241</v>
      </c>
      <c r="B11364" s="1">
        <v>45716</v>
      </c>
      <c r="C11364" t="s">
        <v>663</v>
      </c>
      <c r="D11364" t="s">
        <v>664</v>
      </c>
      <c r="E11364" s="4">
        <v>634.59999999999991</v>
      </c>
      <c r="F11364" t="s">
        <v>567</v>
      </c>
      <c r="G11364" t="s">
        <v>471</v>
      </c>
      <c r="H11364" t="s">
        <v>308</v>
      </c>
      <c r="I11364" t="s">
        <v>309</v>
      </c>
      <c r="J11364" t="s">
        <v>264</v>
      </c>
      <c r="L11364" t="s">
        <v>378</v>
      </c>
      <c r="M11364" t="s">
        <v>379</v>
      </c>
      <c r="N11364" t="s">
        <v>487</v>
      </c>
    </row>
    <row r="11365" spans="1:14" x14ac:dyDescent="0.25">
      <c r="A11365" t="s">
        <v>241</v>
      </c>
      <c r="B11365" s="1">
        <v>45716</v>
      </c>
      <c r="C11365" t="s">
        <v>668</v>
      </c>
      <c r="D11365" t="s">
        <v>669</v>
      </c>
      <c r="E11365" s="4">
        <v>882.31999999999994</v>
      </c>
      <c r="F11365" t="s">
        <v>567</v>
      </c>
      <c r="G11365" t="s">
        <v>471</v>
      </c>
      <c r="H11365" t="s">
        <v>308</v>
      </c>
      <c r="I11365" t="s">
        <v>309</v>
      </c>
      <c r="J11365" t="s">
        <v>264</v>
      </c>
      <c r="L11365" t="s">
        <v>378</v>
      </c>
      <c r="M11365" t="s">
        <v>379</v>
      </c>
      <c r="N11365" t="s">
        <v>487</v>
      </c>
    </row>
    <row r="11366" spans="1:14" x14ac:dyDescent="0.25">
      <c r="A11366" t="s">
        <v>241</v>
      </c>
      <c r="B11366" s="1">
        <v>45716</v>
      </c>
      <c r="C11366" t="s">
        <v>672</v>
      </c>
      <c r="D11366" t="s">
        <v>673</v>
      </c>
      <c r="E11366" s="4">
        <v>1196</v>
      </c>
      <c r="F11366" t="s">
        <v>567</v>
      </c>
      <c r="G11366" t="s">
        <v>471</v>
      </c>
      <c r="H11366" t="s">
        <v>308</v>
      </c>
      <c r="I11366" t="s">
        <v>309</v>
      </c>
      <c r="J11366" t="s">
        <v>264</v>
      </c>
      <c r="L11366" t="s">
        <v>378</v>
      </c>
      <c r="M11366" t="s">
        <v>379</v>
      </c>
      <c r="N11366" t="s">
        <v>487</v>
      </c>
    </row>
    <row r="11367" spans="1:14" x14ac:dyDescent="0.25">
      <c r="A11367" t="s">
        <v>241</v>
      </c>
      <c r="B11367" s="1">
        <v>45716</v>
      </c>
      <c r="C11367" t="s">
        <v>680</v>
      </c>
      <c r="D11367" t="s">
        <v>681</v>
      </c>
      <c r="E11367" s="4">
        <v>10889.68</v>
      </c>
      <c r="F11367" t="s">
        <v>567</v>
      </c>
      <c r="G11367" t="s">
        <v>471</v>
      </c>
      <c r="H11367" t="s">
        <v>308</v>
      </c>
      <c r="I11367" t="s">
        <v>309</v>
      </c>
      <c r="J11367" t="s">
        <v>264</v>
      </c>
      <c r="L11367" t="s">
        <v>378</v>
      </c>
      <c r="M11367" t="s">
        <v>379</v>
      </c>
      <c r="N11367" t="s">
        <v>487</v>
      </c>
    </row>
    <row r="11368" spans="1:14" x14ac:dyDescent="0.25">
      <c r="A11368" t="s">
        <v>241</v>
      </c>
      <c r="B11368" s="1">
        <v>45716</v>
      </c>
      <c r="C11368" t="s">
        <v>690</v>
      </c>
      <c r="D11368" t="s">
        <v>691</v>
      </c>
      <c r="E11368" s="4">
        <v>7150</v>
      </c>
      <c r="F11368" t="s">
        <v>567</v>
      </c>
      <c r="G11368" t="s">
        <v>471</v>
      </c>
      <c r="H11368" t="s">
        <v>308</v>
      </c>
      <c r="I11368" t="s">
        <v>309</v>
      </c>
      <c r="J11368" t="s">
        <v>264</v>
      </c>
      <c r="L11368" t="s">
        <v>378</v>
      </c>
      <c r="M11368" t="s">
        <v>379</v>
      </c>
      <c r="N11368" t="s">
        <v>487</v>
      </c>
    </row>
    <row r="11369" spans="1:14" x14ac:dyDescent="0.25">
      <c r="A11369" t="s">
        <v>241</v>
      </c>
      <c r="B11369" s="1">
        <v>45716</v>
      </c>
      <c r="C11369" t="s">
        <v>692</v>
      </c>
      <c r="D11369" t="s">
        <v>693</v>
      </c>
      <c r="E11369" s="4">
        <v>5250.08</v>
      </c>
      <c r="F11369" t="s">
        <v>567</v>
      </c>
      <c r="G11369" t="s">
        <v>471</v>
      </c>
      <c r="H11369" t="s">
        <v>308</v>
      </c>
      <c r="I11369" t="s">
        <v>309</v>
      </c>
      <c r="J11369" t="s">
        <v>264</v>
      </c>
      <c r="L11369" t="s">
        <v>378</v>
      </c>
      <c r="M11369" t="s">
        <v>379</v>
      </c>
      <c r="N11369" t="s">
        <v>487</v>
      </c>
    </row>
    <row r="11370" spans="1:14" x14ac:dyDescent="0.25">
      <c r="A11370" t="s">
        <v>241</v>
      </c>
      <c r="B11370" s="1">
        <v>45716</v>
      </c>
      <c r="C11370" t="s">
        <v>696</v>
      </c>
      <c r="D11370" t="s">
        <v>697</v>
      </c>
      <c r="E11370" s="4">
        <v>206.51</v>
      </c>
      <c r="F11370" t="s">
        <v>567</v>
      </c>
      <c r="G11370" t="s">
        <v>471</v>
      </c>
      <c r="H11370" t="s">
        <v>308</v>
      </c>
      <c r="I11370" t="s">
        <v>309</v>
      </c>
      <c r="J11370" t="s">
        <v>264</v>
      </c>
      <c r="L11370" t="s">
        <v>378</v>
      </c>
      <c r="M11370" t="s">
        <v>379</v>
      </c>
      <c r="N11370" t="s">
        <v>487</v>
      </c>
    </row>
    <row r="11371" spans="1:14" x14ac:dyDescent="0.25">
      <c r="A11371" t="s">
        <v>241</v>
      </c>
      <c r="B11371" s="1">
        <v>45716</v>
      </c>
      <c r="C11371" t="s">
        <v>698</v>
      </c>
      <c r="D11371" t="s">
        <v>699</v>
      </c>
      <c r="E11371" s="4">
        <v>3829.88</v>
      </c>
      <c r="F11371" t="s">
        <v>567</v>
      </c>
      <c r="G11371" t="s">
        <v>471</v>
      </c>
      <c r="H11371" t="s">
        <v>308</v>
      </c>
      <c r="I11371" t="s">
        <v>309</v>
      </c>
      <c r="J11371" t="s">
        <v>264</v>
      </c>
      <c r="L11371" t="s">
        <v>378</v>
      </c>
      <c r="M11371" t="s">
        <v>379</v>
      </c>
      <c r="N11371" t="s">
        <v>487</v>
      </c>
    </row>
    <row r="11372" spans="1:14" x14ac:dyDescent="0.25">
      <c r="A11372" t="s">
        <v>241</v>
      </c>
      <c r="B11372" s="1">
        <v>45716</v>
      </c>
      <c r="C11372" t="s">
        <v>1134</v>
      </c>
      <c r="D11372" t="s">
        <v>1135</v>
      </c>
      <c r="E11372" s="4">
        <v>10333.34</v>
      </c>
      <c r="F11372" t="s">
        <v>567</v>
      </c>
      <c r="G11372" t="s">
        <v>471</v>
      </c>
      <c r="H11372" t="s">
        <v>301</v>
      </c>
      <c r="I11372" t="s">
        <v>302</v>
      </c>
      <c r="J11372" t="s">
        <v>258</v>
      </c>
      <c r="L11372" t="s">
        <v>378</v>
      </c>
      <c r="M11372" t="s">
        <v>379</v>
      </c>
      <c r="N11372" t="s">
        <v>486</v>
      </c>
    </row>
    <row r="11373" spans="1:14" x14ac:dyDescent="0.25">
      <c r="A11373" t="s">
        <v>241</v>
      </c>
      <c r="B11373" s="1">
        <v>45716</v>
      </c>
      <c r="C11373" t="s">
        <v>1140</v>
      </c>
      <c r="D11373" t="s">
        <v>1141</v>
      </c>
      <c r="E11373" s="4">
        <v>1713.3400000000001</v>
      </c>
      <c r="F11373" t="s">
        <v>567</v>
      </c>
      <c r="G11373" t="s">
        <v>471</v>
      </c>
      <c r="H11373" t="s">
        <v>308</v>
      </c>
      <c r="I11373" t="s">
        <v>309</v>
      </c>
      <c r="J11373" t="s">
        <v>264</v>
      </c>
      <c r="L11373" t="s">
        <v>378</v>
      </c>
      <c r="M11373" t="s">
        <v>379</v>
      </c>
      <c r="N11373" t="s">
        <v>487</v>
      </c>
    </row>
    <row r="11374" spans="1:14" x14ac:dyDescent="0.25">
      <c r="A11374" t="s">
        <v>241</v>
      </c>
      <c r="B11374" s="1">
        <v>45716</v>
      </c>
      <c r="C11374" t="s">
        <v>1221</v>
      </c>
      <c r="D11374" t="s">
        <v>1222</v>
      </c>
      <c r="E11374" s="4">
        <v>7838</v>
      </c>
      <c r="F11374" t="s">
        <v>567</v>
      </c>
      <c r="G11374" t="s">
        <v>471</v>
      </c>
      <c r="H11374" t="s">
        <v>317</v>
      </c>
      <c r="I11374" t="s">
        <v>318</v>
      </c>
      <c r="J11374" t="s">
        <v>276</v>
      </c>
      <c r="L11374" t="s">
        <v>390</v>
      </c>
      <c r="M11374" t="s">
        <v>391</v>
      </c>
      <c r="N11374" t="s">
        <v>487</v>
      </c>
    </row>
    <row r="11375" spans="1:14" x14ac:dyDescent="0.25">
      <c r="A11375" t="s">
        <v>241</v>
      </c>
      <c r="B11375" s="1">
        <v>45716</v>
      </c>
      <c r="C11375" t="s">
        <v>1310</v>
      </c>
      <c r="D11375" t="s">
        <v>1311</v>
      </c>
      <c r="E11375" s="4">
        <v>1680</v>
      </c>
      <c r="F11375" t="s">
        <v>567</v>
      </c>
      <c r="G11375" t="s">
        <v>471</v>
      </c>
      <c r="H11375" t="s">
        <v>308</v>
      </c>
      <c r="I11375" t="s">
        <v>309</v>
      </c>
      <c r="J11375" t="s">
        <v>264</v>
      </c>
      <c r="L11375" t="s">
        <v>378</v>
      </c>
      <c r="M11375" t="s">
        <v>379</v>
      </c>
      <c r="N11375" t="s">
        <v>487</v>
      </c>
    </row>
    <row r="11376" spans="1:14" x14ac:dyDescent="0.25">
      <c r="A11376" t="s">
        <v>241</v>
      </c>
      <c r="B11376" s="1">
        <v>45716</v>
      </c>
      <c r="C11376" t="s">
        <v>702</v>
      </c>
      <c r="D11376" t="s">
        <v>703</v>
      </c>
      <c r="E11376" s="4">
        <v>2085.42</v>
      </c>
      <c r="F11376" t="s">
        <v>567</v>
      </c>
      <c r="G11376" t="s">
        <v>471</v>
      </c>
      <c r="H11376" t="s">
        <v>311</v>
      </c>
      <c r="I11376" t="s">
        <v>312</v>
      </c>
      <c r="J11376" t="s">
        <v>264</v>
      </c>
      <c r="L11376" t="s">
        <v>378</v>
      </c>
      <c r="M11376" t="s">
        <v>379</v>
      </c>
      <c r="N11376" t="s">
        <v>487</v>
      </c>
    </row>
    <row r="11377" spans="1:14" x14ac:dyDescent="0.25">
      <c r="A11377" t="s">
        <v>241</v>
      </c>
      <c r="B11377" s="1">
        <v>45716</v>
      </c>
      <c r="C11377" t="s">
        <v>1312</v>
      </c>
      <c r="D11377" t="s">
        <v>1313</v>
      </c>
      <c r="E11377" s="4">
        <v>2097.84</v>
      </c>
      <c r="F11377" t="s">
        <v>567</v>
      </c>
      <c r="G11377" t="s">
        <v>471</v>
      </c>
      <c r="H11377" t="s">
        <v>311</v>
      </c>
      <c r="I11377" t="s">
        <v>312</v>
      </c>
      <c r="J11377" t="s">
        <v>264</v>
      </c>
      <c r="L11377" t="s">
        <v>378</v>
      </c>
      <c r="M11377" t="s">
        <v>379</v>
      </c>
      <c r="N11377" t="s">
        <v>487</v>
      </c>
    </row>
    <row r="11378" spans="1:14" x14ac:dyDescent="0.25">
      <c r="A11378" t="s">
        <v>241</v>
      </c>
      <c r="B11378" s="1">
        <v>45716</v>
      </c>
      <c r="C11378" t="s">
        <v>1146</v>
      </c>
      <c r="D11378" t="s">
        <v>1147</v>
      </c>
      <c r="E11378" s="4">
        <v>5100</v>
      </c>
      <c r="F11378" t="s">
        <v>567</v>
      </c>
      <c r="G11378" t="s">
        <v>471</v>
      </c>
      <c r="H11378" t="s">
        <v>311</v>
      </c>
      <c r="I11378" t="s">
        <v>312</v>
      </c>
      <c r="J11378" t="s">
        <v>264</v>
      </c>
      <c r="L11378" t="s">
        <v>378</v>
      </c>
      <c r="M11378" t="s">
        <v>379</v>
      </c>
      <c r="N11378" t="s">
        <v>487</v>
      </c>
    </row>
    <row r="11379" spans="1:14" x14ac:dyDescent="0.25">
      <c r="A11379" t="s">
        <v>241</v>
      </c>
      <c r="B11379" s="1">
        <v>45716</v>
      </c>
      <c r="C11379" t="s">
        <v>1273</v>
      </c>
      <c r="D11379" t="s">
        <v>1274</v>
      </c>
      <c r="E11379" s="4">
        <v>1386.66</v>
      </c>
      <c r="F11379" t="s">
        <v>567</v>
      </c>
      <c r="G11379" t="s">
        <v>471</v>
      </c>
      <c r="H11379" t="s">
        <v>301</v>
      </c>
      <c r="I11379" t="s">
        <v>302</v>
      </c>
      <c r="J11379" t="s">
        <v>258</v>
      </c>
      <c r="L11379" t="s">
        <v>378</v>
      </c>
      <c r="M11379" t="s">
        <v>379</v>
      </c>
      <c r="N11379" t="s">
        <v>487</v>
      </c>
    </row>
    <row r="11380" spans="1:14" x14ac:dyDescent="0.25">
      <c r="A11380" t="s">
        <v>241</v>
      </c>
      <c r="B11380" s="1">
        <v>45716</v>
      </c>
      <c r="C11380" t="s">
        <v>1260</v>
      </c>
      <c r="D11380" t="s">
        <v>1261</v>
      </c>
      <c r="E11380" s="4">
        <v>400</v>
      </c>
      <c r="F11380" t="s">
        <v>567</v>
      </c>
      <c r="G11380" t="s">
        <v>471</v>
      </c>
      <c r="H11380" t="s">
        <v>311</v>
      </c>
      <c r="I11380" t="s">
        <v>312</v>
      </c>
      <c r="J11380" t="s">
        <v>264</v>
      </c>
      <c r="L11380" t="s">
        <v>378</v>
      </c>
      <c r="M11380" t="s">
        <v>379</v>
      </c>
      <c r="N11380" t="s">
        <v>487</v>
      </c>
    </row>
    <row r="11381" spans="1:14" x14ac:dyDescent="0.25">
      <c r="A11381" t="s">
        <v>241</v>
      </c>
      <c r="B11381" s="1">
        <v>45716</v>
      </c>
      <c r="C11381" t="s">
        <v>704</v>
      </c>
      <c r="D11381" t="s">
        <v>705</v>
      </c>
      <c r="E11381" s="4">
        <v>10545.699999999999</v>
      </c>
      <c r="F11381" t="s">
        <v>567</v>
      </c>
      <c r="G11381" t="s">
        <v>471</v>
      </c>
      <c r="H11381" t="s">
        <v>311</v>
      </c>
      <c r="I11381" t="s">
        <v>312</v>
      </c>
      <c r="J11381" t="s">
        <v>264</v>
      </c>
      <c r="L11381" t="s">
        <v>378</v>
      </c>
      <c r="M11381" t="s">
        <v>379</v>
      </c>
      <c r="N11381" t="s">
        <v>487</v>
      </c>
    </row>
    <row r="11382" spans="1:14" x14ac:dyDescent="0.25">
      <c r="A11382" t="s">
        <v>241</v>
      </c>
      <c r="B11382" s="1">
        <v>45716</v>
      </c>
      <c r="C11382" t="s">
        <v>708</v>
      </c>
      <c r="D11382" t="s">
        <v>709</v>
      </c>
      <c r="E11382" s="4">
        <v>1656.87</v>
      </c>
      <c r="F11382" t="s">
        <v>567</v>
      </c>
      <c r="G11382" t="s">
        <v>471</v>
      </c>
      <c r="H11382" t="s">
        <v>301</v>
      </c>
      <c r="I11382" t="s">
        <v>302</v>
      </c>
      <c r="J11382" t="s">
        <v>258</v>
      </c>
      <c r="L11382" t="s">
        <v>378</v>
      </c>
      <c r="M11382" t="s">
        <v>379</v>
      </c>
      <c r="N11382" t="s">
        <v>482</v>
      </c>
    </row>
    <row r="11383" spans="1:14" x14ac:dyDescent="0.25">
      <c r="A11383" t="s">
        <v>241</v>
      </c>
      <c r="B11383" s="1">
        <v>45716</v>
      </c>
      <c r="C11383" t="s">
        <v>717</v>
      </c>
      <c r="D11383" t="s">
        <v>718</v>
      </c>
      <c r="E11383" s="4">
        <v>1502.19</v>
      </c>
      <c r="F11383" t="s">
        <v>567</v>
      </c>
      <c r="G11383" t="s">
        <v>471</v>
      </c>
      <c r="H11383" t="s">
        <v>311</v>
      </c>
      <c r="I11383" t="s">
        <v>312</v>
      </c>
      <c r="J11383" t="s">
        <v>264</v>
      </c>
      <c r="L11383" t="s">
        <v>378</v>
      </c>
      <c r="M11383" t="s">
        <v>379</v>
      </c>
      <c r="N11383" t="s">
        <v>487</v>
      </c>
    </row>
    <row r="11384" spans="1:14" x14ac:dyDescent="0.25">
      <c r="A11384" t="s">
        <v>241</v>
      </c>
      <c r="B11384" s="1">
        <v>45716</v>
      </c>
      <c r="C11384" t="s">
        <v>719</v>
      </c>
      <c r="D11384" t="s">
        <v>720</v>
      </c>
      <c r="E11384" s="4">
        <v>539.07000000000005</v>
      </c>
      <c r="F11384" t="s">
        <v>567</v>
      </c>
      <c r="G11384" t="s">
        <v>471</v>
      </c>
      <c r="H11384" t="s">
        <v>311</v>
      </c>
      <c r="I11384" t="s">
        <v>312</v>
      </c>
      <c r="J11384" t="s">
        <v>264</v>
      </c>
      <c r="L11384" t="s">
        <v>378</v>
      </c>
      <c r="M11384" t="s">
        <v>379</v>
      </c>
      <c r="N11384" t="s">
        <v>487</v>
      </c>
    </row>
    <row r="11385" spans="1:14" x14ac:dyDescent="0.25">
      <c r="A11385" t="s">
        <v>241</v>
      </c>
      <c r="B11385" s="1">
        <v>45716</v>
      </c>
      <c r="C11385" t="s">
        <v>1350</v>
      </c>
      <c r="D11385" t="s">
        <v>1351</v>
      </c>
      <c r="E11385" s="4">
        <v>114.13</v>
      </c>
      <c r="F11385" t="s">
        <v>567</v>
      </c>
      <c r="G11385" t="s">
        <v>471</v>
      </c>
      <c r="H11385" t="s">
        <v>301</v>
      </c>
      <c r="I11385" t="s">
        <v>302</v>
      </c>
      <c r="J11385" t="s">
        <v>258</v>
      </c>
      <c r="L11385" t="s">
        <v>378</v>
      </c>
      <c r="M11385" t="s">
        <v>379</v>
      </c>
      <c r="N11385" t="s">
        <v>482</v>
      </c>
    </row>
    <row r="11386" spans="1:14" x14ac:dyDescent="0.25">
      <c r="A11386" t="s">
        <v>241</v>
      </c>
      <c r="B11386" s="1">
        <v>45716</v>
      </c>
      <c r="C11386" t="s">
        <v>721</v>
      </c>
      <c r="D11386" t="s">
        <v>722</v>
      </c>
      <c r="E11386" s="4">
        <v>6245.57</v>
      </c>
      <c r="F11386" t="s">
        <v>567</v>
      </c>
      <c r="G11386" t="s">
        <v>471</v>
      </c>
      <c r="H11386" t="s">
        <v>308</v>
      </c>
      <c r="I11386" t="s">
        <v>309</v>
      </c>
      <c r="J11386" t="s">
        <v>264</v>
      </c>
      <c r="L11386" t="s">
        <v>378</v>
      </c>
      <c r="M11386" t="s">
        <v>379</v>
      </c>
      <c r="N11386" t="s">
        <v>487</v>
      </c>
    </row>
    <row r="11387" spans="1:14" x14ac:dyDescent="0.25">
      <c r="A11387" t="s">
        <v>241</v>
      </c>
      <c r="B11387" s="1">
        <v>45716</v>
      </c>
      <c r="C11387" t="s">
        <v>726</v>
      </c>
      <c r="D11387" t="s">
        <v>727</v>
      </c>
      <c r="E11387" s="4">
        <v>2586.7599999999998</v>
      </c>
      <c r="F11387" t="s">
        <v>567</v>
      </c>
      <c r="G11387" t="s">
        <v>471</v>
      </c>
      <c r="H11387" t="s">
        <v>301</v>
      </c>
      <c r="I11387" t="s">
        <v>302</v>
      </c>
      <c r="J11387" t="s">
        <v>258</v>
      </c>
      <c r="L11387" t="s">
        <v>378</v>
      </c>
      <c r="M11387" t="s">
        <v>379</v>
      </c>
      <c r="N11387" t="s">
        <v>486</v>
      </c>
    </row>
    <row r="11388" spans="1:14" x14ac:dyDescent="0.25">
      <c r="A11388" t="s">
        <v>241</v>
      </c>
      <c r="B11388" s="1">
        <v>45716</v>
      </c>
      <c r="C11388" t="s">
        <v>734</v>
      </c>
      <c r="D11388" t="s">
        <v>735</v>
      </c>
      <c r="E11388" s="4">
        <v>354.50000000000006</v>
      </c>
      <c r="F11388" t="s">
        <v>567</v>
      </c>
      <c r="G11388" t="s">
        <v>471</v>
      </c>
      <c r="H11388" t="s">
        <v>308</v>
      </c>
      <c r="I11388" t="s">
        <v>309</v>
      </c>
      <c r="J11388" t="s">
        <v>264</v>
      </c>
      <c r="L11388" t="s">
        <v>378</v>
      </c>
      <c r="M11388" t="s">
        <v>379</v>
      </c>
      <c r="N11388" t="s">
        <v>487</v>
      </c>
    </row>
    <row r="11389" spans="1:14" x14ac:dyDescent="0.25">
      <c r="A11389" t="s">
        <v>241</v>
      </c>
      <c r="B11389" s="1">
        <v>45716</v>
      </c>
      <c r="C11389" t="s">
        <v>738</v>
      </c>
      <c r="D11389" t="s">
        <v>739</v>
      </c>
      <c r="E11389" s="4">
        <v>4356.75</v>
      </c>
      <c r="F11389" t="s">
        <v>567</v>
      </c>
      <c r="G11389" t="s">
        <v>471</v>
      </c>
      <c r="H11389" t="s">
        <v>301</v>
      </c>
      <c r="I11389" t="s">
        <v>302</v>
      </c>
      <c r="J11389" t="s">
        <v>258</v>
      </c>
      <c r="L11389" t="s">
        <v>378</v>
      </c>
      <c r="M11389" t="s">
        <v>379</v>
      </c>
      <c r="N11389" t="s">
        <v>487</v>
      </c>
    </row>
    <row r="11390" spans="1:14" x14ac:dyDescent="0.25">
      <c r="A11390" t="s">
        <v>241</v>
      </c>
      <c r="B11390" s="1">
        <v>45716</v>
      </c>
      <c r="C11390" t="s">
        <v>742</v>
      </c>
      <c r="D11390" t="s">
        <v>743</v>
      </c>
      <c r="E11390" s="4">
        <v>458.98</v>
      </c>
      <c r="F11390" t="s">
        <v>567</v>
      </c>
      <c r="G11390" t="s">
        <v>471</v>
      </c>
      <c r="H11390" t="s">
        <v>308</v>
      </c>
      <c r="I11390" t="s">
        <v>309</v>
      </c>
      <c r="J11390" t="s">
        <v>264</v>
      </c>
      <c r="L11390" t="s">
        <v>378</v>
      </c>
      <c r="M11390" t="s">
        <v>379</v>
      </c>
      <c r="N11390" t="s">
        <v>487</v>
      </c>
    </row>
    <row r="11391" spans="1:14" x14ac:dyDescent="0.25">
      <c r="A11391" t="s">
        <v>241</v>
      </c>
      <c r="B11391" s="1">
        <v>45716</v>
      </c>
      <c r="C11391" t="s">
        <v>747</v>
      </c>
      <c r="D11391" t="s">
        <v>748</v>
      </c>
      <c r="E11391" s="4">
        <v>11448.46</v>
      </c>
      <c r="F11391" t="s">
        <v>567</v>
      </c>
      <c r="G11391" t="s">
        <v>471</v>
      </c>
      <c r="H11391" t="s">
        <v>308</v>
      </c>
      <c r="I11391" t="s">
        <v>309</v>
      </c>
      <c r="J11391" t="s">
        <v>264</v>
      </c>
      <c r="L11391" t="s">
        <v>378</v>
      </c>
      <c r="M11391" t="s">
        <v>379</v>
      </c>
      <c r="N11391" t="s">
        <v>487</v>
      </c>
    </row>
    <row r="11392" spans="1:14" x14ac:dyDescent="0.25">
      <c r="A11392" t="s">
        <v>241</v>
      </c>
      <c r="B11392" s="1">
        <v>45716</v>
      </c>
      <c r="C11392" t="s">
        <v>755</v>
      </c>
      <c r="D11392" t="s">
        <v>756</v>
      </c>
      <c r="E11392" s="4">
        <v>5200</v>
      </c>
      <c r="F11392" t="s">
        <v>567</v>
      </c>
      <c r="G11392" t="s">
        <v>471</v>
      </c>
      <c r="H11392" t="s">
        <v>311</v>
      </c>
      <c r="I11392" t="s">
        <v>312</v>
      </c>
      <c r="J11392" t="s">
        <v>264</v>
      </c>
      <c r="L11392" t="s">
        <v>378</v>
      </c>
      <c r="M11392" t="s">
        <v>379</v>
      </c>
      <c r="N11392" t="s">
        <v>487</v>
      </c>
    </row>
    <row r="11393" spans="1:14" x14ac:dyDescent="0.25">
      <c r="A11393" t="s">
        <v>241</v>
      </c>
      <c r="B11393" s="1">
        <v>45716</v>
      </c>
      <c r="C11393" t="s">
        <v>767</v>
      </c>
      <c r="D11393" t="s">
        <v>768</v>
      </c>
      <c r="E11393" s="4">
        <v>858.44999999999982</v>
      </c>
      <c r="F11393" t="s">
        <v>567</v>
      </c>
      <c r="G11393" t="s">
        <v>471</v>
      </c>
      <c r="H11393" t="s">
        <v>308</v>
      </c>
      <c r="I11393" t="s">
        <v>309</v>
      </c>
      <c r="J11393" t="s">
        <v>264</v>
      </c>
      <c r="L11393" t="s">
        <v>378</v>
      </c>
      <c r="M11393" t="s">
        <v>379</v>
      </c>
      <c r="N11393" t="s">
        <v>480</v>
      </c>
    </row>
    <row r="11394" spans="1:14" x14ac:dyDescent="0.25">
      <c r="A11394" t="s">
        <v>241</v>
      </c>
      <c r="B11394" s="1">
        <v>45716</v>
      </c>
      <c r="C11394" t="s">
        <v>769</v>
      </c>
      <c r="D11394" t="s">
        <v>770</v>
      </c>
      <c r="E11394" s="4">
        <v>2294.9100000000003</v>
      </c>
      <c r="F11394" t="s">
        <v>567</v>
      </c>
      <c r="G11394" t="s">
        <v>471</v>
      </c>
      <c r="H11394" t="s">
        <v>311</v>
      </c>
      <c r="I11394" t="s">
        <v>312</v>
      </c>
      <c r="J11394" t="s">
        <v>264</v>
      </c>
      <c r="L11394" t="s">
        <v>378</v>
      </c>
      <c r="M11394" t="s">
        <v>379</v>
      </c>
      <c r="N11394" t="s">
        <v>487</v>
      </c>
    </row>
    <row r="11395" spans="1:14" x14ac:dyDescent="0.25">
      <c r="A11395" t="s">
        <v>241</v>
      </c>
      <c r="B11395" s="1">
        <v>45716</v>
      </c>
      <c r="C11395" t="s">
        <v>775</v>
      </c>
      <c r="D11395" t="s">
        <v>776</v>
      </c>
      <c r="E11395" s="4">
        <v>2476.7200000000003</v>
      </c>
      <c r="F11395" t="s">
        <v>567</v>
      </c>
      <c r="G11395" t="s">
        <v>471</v>
      </c>
      <c r="H11395" t="s">
        <v>311</v>
      </c>
      <c r="I11395" t="s">
        <v>312</v>
      </c>
      <c r="J11395" t="s">
        <v>264</v>
      </c>
      <c r="L11395" t="s">
        <v>378</v>
      </c>
      <c r="M11395" t="s">
        <v>379</v>
      </c>
      <c r="N11395" t="s">
        <v>487</v>
      </c>
    </row>
    <row r="11396" spans="1:14" x14ac:dyDescent="0.25">
      <c r="A11396" t="s">
        <v>241</v>
      </c>
      <c r="B11396" s="1">
        <v>45716</v>
      </c>
      <c r="C11396" t="s">
        <v>777</v>
      </c>
      <c r="D11396" t="s">
        <v>778</v>
      </c>
      <c r="E11396" s="4">
        <v>1076.23</v>
      </c>
      <c r="F11396" t="s">
        <v>567</v>
      </c>
      <c r="G11396" t="s">
        <v>471</v>
      </c>
      <c r="H11396" t="s">
        <v>311</v>
      </c>
      <c r="I11396" t="s">
        <v>312</v>
      </c>
      <c r="J11396" t="s">
        <v>264</v>
      </c>
      <c r="L11396" t="s">
        <v>378</v>
      </c>
      <c r="M11396" t="s">
        <v>379</v>
      </c>
      <c r="N11396" t="s">
        <v>485</v>
      </c>
    </row>
    <row r="11397" spans="1:14" x14ac:dyDescent="0.25">
      <c r="A11397" t="s">
        <v>241</v>
      </c>
      <c r="B11397" s="1">
        <v>45716</v>
      </c>
      <c r="C11397" t="s">
        <v>781</v>
      </c>
      <c r="D11397" t="s">
        <v>782</v>
      </c>
      <c r="E11397" s="4">
        <v>716.5</v>
      </c>
      <c r="F11397" t="s">
        <v>567</v>
      </c>
      <c r="G11397" t="s">
        <v>471</v>
      </c>
      <c r="H11397" t="s">
        <v>311</v>
      </c>
      <c r="I11397" t="s">
        <v>312</v>
      </c>
      <c r="J11397" t="s">
        <v>264</v>
      </c>
      <c r="L11397" t="s">
        <v>378</v>
      </c>
      <c r="M11397" t="s">
        <v>379</v>
      </c>
      <c r="N11397" t="s">
        <v>485</v>
      </c>
    </row>
    <row r="11398" spans="1:14" x14ac:dyDescent="0.25">
      <c r="A11398" t="s">
        <v>241</v>
      </c>
      <c r="B11398" s="1">
        <v>45716</v>
      </c>
      <c r="C11398" t="s">
        <v>785</v>
      </c>
      <c r="D11398" t="s">
        <v>786</v>
      </c>
      <c r="E11398" s="4">
        <v>270.01000000000931</v>
      </c>
      <c r="F11398" t="s">
        <v>567</v>
      </c>
      <c r="G11398" t="s">
        <v>471</v>
      </c>
      <c r="H11398" t="s">
        <v>311</v>
      </c>
      <c r="I11398" t="s">
        <v>312</v>
      </c>
      <c r="J11398" t="s">
        <v>264</v>
      </c>
      <c r="L11398" t="s">
        <v>378</v>
      </c>
      <c r="M11398" t="s">
        <v>379</v>
      </c>
      <c r="N11398" t="s">
        <v>485</v>
      </c>
    </row>
    <row r="11399" spans="1:14" x14ac:dyDescent="0.25">
      <c r="A11399" t="s">
        <v>241</v>
      </c>
      <c r="B11399" s="1">
        <v>45716</v>
      </c>
      <c r="C11399" t="s">
        <v>788</v>
      </c>
      <c r="D11399" t="s">
        <v>789</v>
      </c>
      <c r="E11399" s="4">
        <v>47.52</v>
      </c>
      <c r="F11399" t="s">
        <v>567</v>
      </c>
      <c r="G11399" t="s">
        <v>471</v>
      </c>
      <c r="H11399" t="s">
        <v>311</v>
      </c>
      <c r="I11399" t="s">
        <v>312</v>
      </c>
      <c r="J11399" t="s">
        <v>264</v>
      </c>
      <c r="L11399" t="s">
        <v>378</v>
      </c>
      <c r="M11399" t="s">
        <v>379</v>
      </c>
      <c r="N11399" t="s">
        <v>485</v>
      </c>
    </row>
    <row r="11400" spans="1:14" x14ac:dyDescent="0.25">
      <c r="A11400" t="s">
        <v>241</v>
      </c>
      <c r="B11400" s="1">
        <v>45716</v>
      </c>
      <c r="C11400" t="s">
        <v>792</v>
      </c>
      <c r="D11400" t="s">
        <v>793</v>
      </c>
      <c r="E11400" s="4">
        <v>7827.9499999999989</v>
      </c>
      <c r="F11400" t="s">
        <v>567</v>
      </c>
      <c r="G11400" t="s">
        <v>471</v>
      </c>
      <c r="H11400" t="s">
        <v>308</v>
      </c>
      <c r="I11400" t="s">
        <v>309</v>
      </c>
      <c r="J11400" t="s">
        <v>264</v>
      </c>
      <c r="L11400" t="s">
        <v>378</v>
      </c>
      <c r="M11400" t="s">
        <v>379</v>
      </c>
      <c r="N11400" t="s">
        <v>487</v>
      </c>
    </row>
    <row r="11401" spans="1:14" x14ac:dyDescent="0.25">
      <c r="A11401" t="s">
        <v>241</v>
      </c>
      <c r="B11401" s="1">
        <v>45716</v>
      </c>
      <c r="C11401" t="s">
        <v>1336</v>
      </c>
      <c r="D11401" t="s">
        <v>1393</v>
      </c>
      <c r="E11401" s="4">
        <v>500</v>
      </c>
      <c r="F11401" t="s">
        <v>567</v>
      </c>
      <c r="G11401" t="s">
        <v>471</v>
      </c>
      <c r="H11401" t="s">
        <v>308</v>
      </c>
      <c r="I11401" t="s">
        <v>309</v>
      </c>
      <c r="J11401" t="s">
        <v>264</v>
      </c>
      <c r="K11401" t="s">
        <v>1244</v>
      </c>
      <c r="L11401" t="s">
        <v>378</v>
      </c>
      <c r="M11401" t="s">
        <v>379</v>
      </c>
      <c r="N11401" t="s">
        <v>488</v>
      </c>
    </row>
    <row r="11402" spans="1:14" x14ac:dyDescent="0.25">
      <c r="A11402" t="s">
        <v>241</v>
      </c>
      <c r="B11402" s="1">
        <v>45716</v>
      </c>
      <c r="C11402" t="s">
        <v>794</v>
      </c>
      <c r="D11402" t="s">
        <v>795</v>
      </c>
      <c r="E11402" s="4">
        <v>7660.05</v>
      </c>
      <c r="F11402" t="s">
        <v>567</v>
      </c>
      <c r="G11402" t="s">
        <v>471</v>
      </c>
      <c r="H11402" t="s">
        <v>301</v>
      </c>
      <c r="I11402" t="s">
        <v>302</v>
      </c>
      <c r="J11402" t="s">
        <v>258</v>
      </c>
      <c r="L11402" t="s">
        <v>378</v>
      </c>
      <c r="M11402" t="s">
        <v>379</v>
      </c>
      <c r="N11402" t="s">
        <v>482</v>
      </c>
    </row>
    <row r="11403" spans="1:14" x14ac:dyDescent="0.25">
      <c r="A11403" t="s">
        <v>241</v>
      </c>
      <c r="B11403" s="1">
        <v>45716</v>
      </c>
      <c r="C11403" t="s">
        <v>796</v>
      </c>
      <c r="D11403" t="s">
        <v>797</v>
      </c>
      <c r="E11403" s="4">
        <v>299.71000000000004</v>
      </c>
      <c r="F11403" t="s">
        <v>567</v>
      </c>
      <c r="G11403" t="s">
        <v>471</v>
      </c>
      <c r="H11403" t="s">
        <v>301</v>
      </c>
      <c r="I11403" t="s">
        <v>302</v>
      </c>
      <c r="J11403" t="s">
        <v>258</v>
      </c>
      <c r="L11403" t="s">
        <v>378</v>
      </c>
      <c r="M11403" t="s">
        <v>379</v>
      </c>
      <c r="N11403" t="s">
        <v>482</v>
      </c>
    </row>
    <row r="11404" spans="1:14" x14ac:dyDescent="0.25">
      <c r="A11404" t="s">
        <v>241</v>
      </c>
      <c r="B11404" s="1">
        <v>45716</v>
      </c>
      <c r="C11404" t="s">
        <v>800</v>
      </c>
      <c r="D11404" t="s">
        <v>801</v>
      </c>
      <c r="E11404" s="4">
        <v>6274.7999999999993</v>
      </c>
      <c r="F11404" t="s">
        <v>567</v>
      </c>
      <c r="G11404" t="s">
        <v>471</v>
      </c>
      <c r="H11404" t="s">
        <v>308</v>
      </c>
      <c r="I11404" t="s">
        <v>309</v>
      </c>
      <c r="J11404" t="s">
        <v>264</v>
      </c>
      <c r="L11404" t="s">
        <v>378</v>
      </c>
      <c r="M11404" t="s">
        <v>379</v>
      </c>
      <c r="N11404" t="s">
        <v>487</v>
      </c>
    </row>
    <row r="11405" spans="1:14" x14ac:dyDescent="0.25">
      <c r="A11405" t="s">
        <v>241</v>
      </c>
      <c r="B11405" s="1">
        <v>45716</v>
      </c>
      <c r="C11405" t="s">
        <v>802</v>
      </c>
      <c r="D11405" t="s">
        <v>803</v>
      </c>
      <c r="E11405" s="4">
        <v>325.67</v>
      </c>
      <c r="F11405" t="s">
        <v>567</v>
      </c>
      <c r="G11405" t="s">
        <v>471</v>
      </c>
      <c r="H11405" t="s">
        <v>308</v>
      </c>
      <c r="I11405" t="s">
        <v>309</v>
      </c>
      <c r="J11405" t="s">
        <v>264</v>
      </c>
      <c r="L11405" t="s">
        <v>378</v>
      </c>
      <c r="M11405" t="s">
        <v>379</v>
      </c>
      <c r="N11405" t="s">
        <v>487</v>
      </c>
    </row>
    <row r="11406" spans="1:14" x14ac:dyDescent="0.25">
      <c r="A11406" t="s">
        <v>241</v>
      </c>
      <c r="B11406" s="1">
        <v>45716</v>
      </c>
      <c r="C11406" t="s">
        <v>804</v>
      </c>
      <c r="D11406" t="s">
        <v>805</v>
      </c>
      <c r="E11406" s="4">
        <v>1622.47</v>
      </c>
      <c r="F11406" t="s">
        <v>567</v>
      </c>
      <c r="G11406" t="s">
        <v>471</v>
      </c>
      <c r="H11406" t="s">
        <v>308</v>
      </c>
      <c r="I11406" t="s">
        <v>309</v>
      </c>
      <c r="J11406" t="s">
        <v>264</v>
      </c>
      <c r="L11406" t="s">
        <v>378</v>
      </c>
      <c r="M11406" t="s">
        <v>379</v>
      </c>
      <c r="N11406" t="s">
        <v>487</v>
      </c>
    </row>
    <row r="11407" spans="1:14" x14ac:dyDescent="0.25">
      <c r="A11407" t="s">
        <v>241</v>
      </c>
      <c r="B11407" s="1">
        <v>45716</v>
      </c>
      <c r="C11407" t="s">
        <v>1240</v>
      </c>
      <c r="D11407" t="s">
        <v>1241</v>
      </c>
      <c r="E11407" s="4">
        <v>1112.2099999999998</v>
      </c>
      <c r="F11407" t="s">
        <v>567</v>
      </c>
      <c r="G11407" t="s">
        <v>471</v>
      </c>
      <c r="H11407" t="s">
        <v>317</v>
      </c>
      <c r="I11407" t="s">
        <v>318</v>
      </c>
      <c r="J11407" t="s">
        <v>276</v>
      </c>
      <c r="L11407" t="s">
        <v>390</v>
      </c>
      <c r="M11407" t="s">
        <v>391</v>
      </c>
      <c r="N11407" t="s">
        <v>487</v>
      </c>
    </row>
    <row r="11408" spans="1:14" x14ac:dyDescent="0.25">
      <c r="A11408" t="s">
        <v>241</v>
      </c>
      <c r="B11408" s="1">
        <v>45716</v>
      </c>
      <c r="C11408" t="s">
        <v>812</v>
      </c>
      <c r="D11408" t="s">
        <v>813</v>
      </c>
      <c r="E11408" s="4">
        <v>1434.43</v>
      </c>
      <c r="F11408" t="s">
        <v>567</v>
      </c>
      <c r="G11408" t="s">
        <v>471</v>
      </c>
      <c r="H11408" t="s">
        <v>308</v>
      </c>
      <c r="I11408" t="s">
        <v>309</v>
      </c>
      <c r="J11408" t="s">
        <v>264</v>
      </c>
      <c r="L11408" t="s">
        <v>378</v>
      </c>
      <c r="M11408" t="s">
        <v>379</v>
      </c>
      <c r="N11408" t="s">
        <v>487</v>
      </c>
    </row>
    <row r="11409" spans="1:14" x14ac:dyDescent="0.25">
      <c r="A11409" t="s">
        <v>241</v>
      </c>
      <c r="B11409" s="1">
        <v>45716</v>
      </c>
      <c r="C11409" t="s">
        <v>816</v>
      </c>
      <c r="D11409" t="s">
        <v>817</v>
      </c>
      <c r="E11409" s="4">
        <v>428.51</v>
      </c>
      <c r="F11409" t="s">
        <v>567</v>
      </c>
      <c r="G11409" t="s">
        <v>471</v>
      </c>
      <c r="H11409" t="s">
        <v>308</v>
      </c>
      <c r="I11409" t="s">
        <v>309</v>
      </c>
      <c r="J11409" t="s">
        <v>264</v>
      </c>
      <c r="L11409" t="s">
        <v>378</v>
      </c>
      <c r="M11409" t="s">
        <v>379</v>
      </c>
      <c r="N11409" t="s">
        <v>477</v>
      </c>
    </row>
    <row r="11410" spans="1:14" x14ac:dyDescent="0.25">
      <c r="A11410" t="s">
        <v>241</v>
      </c>
      <c r="B11410" s="1">
        <v>45716</v>
      </c>
      <c r="C11410" t="s">
        <v>818</v>
      </c>
      <c r="D11410" t="s">
        <v>819</v>
      </c>
      <c r="E11410" s="4">
        <v>14.92</v>
      </c>
      <c r="F11410" t="s">
        <v>567</v>
      </c>
      <c r="G11410" t="s">
        <v>471</v>
      </c>
      <c r="H11410" t="s">
        <v>311</v>
      </c>
      <c r="I11410" t="s">
        <v>312</v>
      </c>
      <c r="J11410" t="s">
        <v>264</v>
      </c>
      <c r="L11410" t="s">
        <v>378</v>
      </c>
      <c r="M11410" t="s">
        <v>379</v>
      </c>
      <c r="N11410" t="s">
        <v>487</v>
      </c>
    </row>
    <row r="11411" spans="1:14" x14ac:dyDescent="0.25">
      <c r="A11411" t="s">
        <v>241</v>
      </c>
      <c r="B11411" s="1">
        <v>45716</v>
      </c>
      <c r="C11411" t="s">
        <v>1152</v>
      </c>
      <c r="D11411" t="s">
        <v>1153</v>
      </c>
      <c r="E11411" s="4">
        <v>19.8</v>
      </c>
      <c r="F11411" t="s">
        <v>567</v>
      </c>
      <c r="G11411" t="s">
        <v>471</v>
      </c>
      <c r="H11411" t="s">
        <v>311</v>
      </c>
      <c r="I11411" t="s">
        <v>312</v>
      </c>
      <c r="J11411" t="s">
        <v>264</v>
      </c>
      <c r="L11411" t="s">
        <v>378</v>
      </c>
      <c r="M11411" t="s">
        <v>379</v>
      </c>
      <c r="N11411" t="s">
        <v>487</v>
      </c>
    </row>
    <row r="11412" spans="1:14" x14ac:dyDescent="0.25">
      <c r="A11412" t="s">
        <v>241</v>
      </c>
      <c r="B11412" s="1">
        <v>45716</v>
      </c>
      <c r="C11412" t="s">
        <v>1249</v>
      </c>
      <c r="D11412" t="s">
        <v>1250</v>
      </c>
      <c r="E11412" s="4">
        <v>5942.1399999999994</v>
      </c>
      <c r="F11412" t="s">
        <v>567</v>
      </c>
      <c r="G11412" t="s">
        <v>471</v>
      </c>
      <c r="H11412" t="s">
        <v>308</v>
      </c>
      <c r="I11412" t="s">
        <v>309</v>
      </c>
      <c r="J11412" t="s">
        <v>264</v>
      </c>
      <c r="K11412" t="s">
        <v>1251</v>
      </c>
      <c r="L11412" t="s">
        <v>378</v>
      </c>
      <c r="M11412" t="s">
        <v>379</v>
      </c>
      <c r="N11412" t="s">
        <v>488</v>
      </c>
    </row>
    <row r="11413" spans="1:14" x14ac:dyDescent="0.25">
      <c r="A11413" t="s">
        <v>241</v>
      </c>
      <c r="B11413" s="1">
        <v>45716</v>
      </c>
      <c r="C11413" t="s">
        <v>1252</v>
      </c>
      <c r="D11413" t="s">
        <v>1253</v>
      </c>
      <c r="E11413" s="4">
        <v>1368</v>
      </c>
      <c r="F11413" t="s">
        <v>567</v>
      </c>
      <c r="G11413" t="s">
        <v>471</v>
      </c>
      <c r="H11413" t="s">
        <v>308</v>
      </c>
      <c r="I11413" t="s">
        <v>309</v>
      </c>
      <c r="J11413" t="s">
        <v>264</v>
      </c>
      <c r="L11413" t="s">
        <v>378</v>
      </c>
      <c r="M11413" t="s">
        <v>379</v>
      </c>
      <c r="N11413" t="s">
        <v>487</v>
      </c>
    </row>
    <row r="11414" spans="1:14" x14ac:dyDescent="0.25">
      <c r="A11414" t="s">
        <v>241</v>
      </c>
      <c r="B11414" s="1">
        <v>45716</v>
      </c>
      <c r="C11414" t="s">
        <v>830</v>
      </c>
      <c r="D11414" t="s">
        <v>1366</v>
      </c>
      <c r="E11414" s="4">
        <v>2250</v>
      </c>
      <c r="F11414" t="s">
        <v>567</v>
      </c>
      <c r="G11414" t="s">
        <v>471</v>
      </c>
      <c r="H11414" t="s">
        <v>310</v>
      </c>
      <c r="I11414" t="s">
        <v>263</v>
      </c>
      <c r="J11414" t="s">
        <v>262</v>
      </c>
      <c r="L11414" t="s">
        <v>380</v>
      </c>
      <c r="M11414" t="s">
        <v>381</v>
      </c>
      <c r="N11414" t="s">
        <v>487</v>
      </c>
    </row>
    <row r="11415" spans="1:14" x14ac:dyDescent="0.25">
      <c r="A11415" t="s">
        <v>241</v>
      </c>
      <c r="B11415" s="1">
        <v>45716</v>
      </c>
      <c r="C11415" t="s">
        <v>832</v>
      </c>
      <c r="D11415" t="s">
        <v>833</v>
      </c>
      <c r="E11415" s="4">
        <v>1000</v>
      </c>
      <c r="F11415" t="s">
        <v>567</v>
      </c>
      <c r="G11415" t="s">
        <v>471</v>
      </c>
      <c r="H11415" t="s">
        <v>310</v>
      </c>
      <c r="I11415" t="s">
        <v>263</v>
      </c>
      <c r="J11415" t="s">
        <v>262</v>
      </c>
      <c r="L11415" t="s">
        <v>380</v>
      </c>
      <c r="M11415" t="s">
        <v>381</v>
      </c>
      <c r="N11415" t="s">
        <v>487</v>
      </c>
    </row>
    <row r="11416" spans="1:14" x14ac:dyDescent="0.25">
      <c r="A11416" t="s">
        <v>241</v>
      </c>
      <c r="B11416" s="1">
        <v>45716</v>
      </c>
      <c r="C11416" t="s">
        <v>836</v>
      </c>
      <c r="D11416" t="s">
        <v>837</v>
      </c>
      <c r="E11416" s="4">
        <v>200</v>
      </c>
      <c r="F11416" t="s">
        <v>567</v>
      </c>
      <c r="G11416" t="s">
        <v>471</v>
      </c>
      <c r="H11416" t="s">
        <v>310</v>
      </c>
      <c r="I11416" t="s">
        <v>263</v>
      </c>
      <c r="J11416" t="s">
        <v>262</v>
      </c>
      <c r="L11416" t="s">
        <v>380</v>
      </c>
      <c r="M11416" t="s">
        <v>381</v>
      </c>
      <c r="N11416" t="s">
        <v>487</v>
      </c>
    </row>
    <row r="11417" spans="1:14" x14ac:dyDescent="0.25">
      <c r="A11417" t="s">
        <v>241</v>
      </c>
      <c r="B11417" s="1">
        <v>45716</v>
      </c>
      <c r="C11417" t="s">
        <v>842</v>
      </c>
      <c r="D11417" t="s">
        <v>843</v>
      </c>
      <c r="E11417" s="4">
        <v>200</v>
      </c>
      <c r="F11417" t="s">
        <v>567</v>
      </c>
      <c r="G11417" t="s">
        <v>471</v>
      </c>
      <c r="H11417" t="s">
        <v>310</v>
      </c>
      <c r="I11417" t="s">
        <v>263</v>
      </c>
      <c r="J11417" t="s">
        <v>262</v>
      </c>
      <c r="L11417" t="s">
        <v>380</v>
      </c>
      <c r="M11417" t="s">
        <v>381</v>
      </c>
      <c r="N11417" t="s">
        <v>487</v>
      </c>
    </row>
    <row r="11418" spans="1:14" x14ac:dyDescent="0.25">
      <c r="A11418" t="s">
        <v>241</v>
      </c>
      <c r="B11418" s="1">
        <v>45716</v>
      </c>
      <c r="C11418" t="s">
        <v>1338</v>
      </c>
      <c r="D11418" t="s">
        <v>1339</v>
      </c>
      <c r="E11418" s="4">
        <v>3841.8</v>
      </c>
      <c r="F11418" t="s">
        <v>567</v>
      </c>
      <c r="G11418" t="s">
        <v>471</v>
      </c>
      <c r="H11418" t="s">
        <v>310</v>
      </c>
      <c r="I11418" t="s">
        <v>263</v>
      </c>
      <c r="J11418" t="s">
        <v>262</v>
      </c>
      <c r="L11418" t="s">
        <v>380</v>
      </c>
      <c r="M11418" t="s">
        <v>381</v>
      </c>
      <c r="N11418" t="s">
        <v>487</v>
      </c>
    </row>
    <row r="11419" spans="1:14" x14ac:dyDescent="0.25">
      <c r="A11419" t="s">
        <v>241</v>
      </c>
      <c r="B11419" s="1">
        <v>45716</v>
      </c>
      <c r="C11419" t="s">
        <v>867</v>
      </c>
      <c r="D11419" t="s">
        <v>868</v>
      </c>
      <c r="E11419" s="4">
        <v>6897.9400000000005</v>
      </c>
      <c r="F11419" t="s">
        <v>567</v>
      </c>
      <c r="G11419" t="s">
        <v>471</v>
      </c>
      <c r="H11419" t="s">
        <v>311</v>
      </c>
      <c r="I11419" t="s">
        <v>312</v>
      </c>
      <c r="J11419" t="s">
        <v>264</v>
      </c>
      <c r="L11419" t="s">
        <v>380</v>
      </c>
      <c r="M11419" t="s">
        <v>381</v>
      </c>
      <c r="N11419" t="s">
        <v>487</v>
      </c>
    </row>
    <row r="11420" spans="1:14" x14ac:dyDescent="0.25">
      <c r="A11420" t="s">
        <v>241</v>
      </c>
      <c r="B11420" s="1">
        <v>45716</v>
      </c>
      <c r="C11420" t="s">
        <v>869</v>
      </c>
      <c r="D11420" t="s">
        <v>870</v>
      </c>
      <c r="E11420" s="4">
        <v>2158.48</v>
      </c>
      <c r="F11420" t="s">
        <v>567</v>
      </c>
      <c r="G11420" t="s">
        <v>471</v>
      </c>
      <c r="H11420" t="s">
        <v>311</v>
      </c>
      <c r="I11420" t="s">
        <v>312</v>
      </c>
      <c r="J11420" t="s">
        <v>264</v>
      </c>
      <c r="L11420" t="s">
        <v>380</v>
      </c>
      <c r="M11420" t="s">
        <v>381</v>
      </c>
      <c r="N11420" t="s">
        <v>487</v>
      </c>
    </row>
    <row r="11421" spans="1:14" x14ac:dyDescent="0.25">
      <c r="A11421" t="s">
        <v>241</v>
      </c>
      <c r="B11421" s="1">
        <v>45716</v>
      </c>
      <c r="C11421" t="s">
        <v>1332</v>
      </c>
      <c r="D11421" t="s">
        <v>1333</v>
      </c>
      <c r="E11421" s="4">
        <v>2442.34</v>
      </c>
      <c r="F11421" t="s">
        <v>567</v>
      </c>
      <c r="G11421" t="s">
        <v>471</v>
      </c>
      <c r="H11421" t="s">
        <v>311</v>
      </c>
      <c r="I11421" t="s">
        <v>312</v>
      </c>
      <c r="J11421" t="s">
        <v>264</v>
      </c>
      <c r="L11421" t="s">
        <v>380</v>
      </c>
      <c r="M11421" t="s">
        <v>381</v>
      </c>
      <c r="N11421" t="s">
        <v>482</v>
      </c>
    </row>
    <row r="11422" spans="1:14" x14ac:dyDescent="0.25">
      <c r="A11422" t="s">
        <v>241</v>
      </c>
      <c r="B11422" s="1">
        <v>45716</v>
      </c>
      <c r="C11422" t="s">
        <v>911</v>
      </c>
      <c r="D11422" t="s">
        <v>912</v>
      </c>
      <c r="E11422" s="4">
        <v>3402.3199999999997</v>
      </c>
      <c r="F11422" t="s">
        <v>567</v>
      </c>
      <c r="G11422" t="s">
        <v>471</v>
      </c>
      <c r="H11422" t="s">
        <v>313</v>
      </c>
      <c r="I11422" t="s">
        <v>314</v>
      </c>
      <c r="J11422" t="s">
        <v>268</v>
      </c>
      <c r="L11422" t="s">
        <v>384</v>
      </c>
      <c r="M11422" t="s">
        <v>385</v>
      </c>
      <c r="N11422" t="s">
        <v>489</v>
      </c>
    </row>
    <row r="11423" spans="1:14" x14ac:dyDescent="0.25">
      <c r="A11423" t="s">
        <v>241</v>
      </c>
      <c r="B11423" s="1">
        <v>45716</v>
      </c>
      <c r="C11423" t="s">
        <v>919</v>
      </c>
      <c r="D11423" t="s">
        <v>920</v>
      </c>
      <c r="E11423" s="4">
        <v>790.98</v>
      </c>
      <c r="F11423" t="s">
        <v>567</v>
      </c>
      <c r="G11423" t="s">
        <v>471</v>
      </c>
      <c r="H11423" t="s">
        <v>313</v>
      </c>
      <c r="I11423" t="s">
        <v>314</v>
      </c>
      <c r="J11423" t="s">
        <v>268</v>
      </c>
      <c r="L11423" t="s">
        <v>384</v>
      </c>
      <c r="M11423" t="s">
        <v>385</v>
      </c>
      <c r="N11423" t="s">
        <v>489</v>
      </c>
    </row>
    <row r="11424" spans="1:14" x14ac:dyDescent="0.25">
      <c r="A11424" t="s">
        <v>241</v>
      </c>
      <c r="B11424" s="1">
        <v>45716</v>
      </c>
      <c r="C11424" t="s">
        <v>924</v>
      </c>
      <c r="D11424" t="s">
        <v>925</v>
      </c>
      <c r="E11424" s="4">
        <v>5978.08</v>
      </c>
      <c r="F11424" t="s">
        <v>567</v>
      </c>
      <c r="G11424" t="s">
        <v>471</v>
      </c>
      <c r="H11424" t="s">
        <v>303</v>
      </c>
      <c r="I11424" t="s">
        <v>304</v>
      </c>
      <c r="J11424" t="s">
        <v>268</v>
      </c>
      <c r="L11424" t="s">
        <v>384</v>
      </c>
      <c r="M11424" t="s">
        <v>385</v>
      </c>
      <c r="N11424" t="s">
        <v>489</v>
      </c>
    </row>
    <row r="11425" spans="1:14" x14ac:dyDescent="0.25">
      <c r="A11425" t="s">
        <v>241</v>
      </c>
      <c r="B11425" s="1">
        <v>45716</v>
      </c>
      <c r="C11425" t="s">
        <v>927</v>
      </c>
      <c r="D11425" t="s">
        <v>928</v>
      </c>
      <c r="E11425" s="4">
        <v>2203.1999999999998</v>
      </c>
      <c r="F11425" t="s">
        <v>567</v>
      </c>
      <c r="G11425" t="s">
        <v>471</v>
      </c>
      <c r="H11425" t="s">
        <v>313</v>
      </c>
      <c r="I11425" t="s">
        <v>314</v>
      </c>
      <c r="J11425" t="s">
        <v>268</v>
      </c>
      <c r="L11425" t="s">
        <v>384</v>
      </c>
      <c r="M11425" t="s">
        <v>385</v>
      </c>
      <c r="N11425" t="s">
        <v>489</v>
      </c>
    </row>
    <row r="11426" spans="1:14" x14ac:dyDescent="0.25">
      <c r="A11426" t="s">
        <v>241</v>
      </c>
      <c r="B11426" s="1">
        <v>45716</v>
      </c>
      <c r="C11426" t="s">
        <v>931</v>
      </c>
      <c r="D11426" t="s">
        <v>932</v>
      </c>
      <c r="E11426" s="4">
        <v>4878.3599999999997</v>
      </c>
      <c r="F11426" t="s">
        <v>567</v>
      </c>
      <c r="G11426" t="s">
        <v>471</v>
      </c>
      <c r="H11426" t="s">
        <v>303</v>
      </c>
      <c r="I11426" t="s">
        <v>304</v>
      </c>
      <c r="J11426" t="s">
        <v>268</v>
      </c>
      <c r="L11426" t="s">
        <v>384</v>
      </c>
      <c r="M11426" t="s">
        <v>385</v>
      </c>
      <c r="N11426" t="s">
        <v>489</v>
      </c>
    </row>
    <row r="11427" spans="1:14" x14ac:dyDescent="0.25">
      <c r="A11427" t="s">
        <v>241</v>
      </c>
      <c r="B11427" s="1">
        <v>45716</v>
      </c>
      <c r="C11427" t="s">
        <v>935</v>
      </c>
      <c r="D11427" t="s">
        <v>936</v>
      </c>
      <c r="E11427" s="4">
        <v>3469.8</v>
      </c>
      <c r="F11427" t="s">
        <v>567</v>
      </c>
      <c r="G11427" t="s">
        <v>471</v>
      </c>
      <c r="H11427" t="s">
        <v>303</v>
      </c>
      <c r="I11427" t="s">
        <v>304</v>
      </c>
      <c r="J11427" t="s">
        <v>268</v>
      </c>
      <c r="L11427" t="s">
        <v>384</v>
      </c>
      <c r="M11427" t="s">
        <v>385</v>
      </c>
      <c r="N11427" t="s">
        <v>489</v>
      </c>
    </row>
    <row r="11428" spans="1:14" x14ac:dyDescent="0.25">
      <c r="A11428" t="s">
        <v>241</v>
      </c>
      <c r="B11428" s="1">
        <v>45716</v>
      </c>
      <c r="C11428" t="s">
        <v>938</v>
      </c>
      <c r="D11428" t="s">
        <v>939</v>
      </c>
      <c r="E11428" s="4">
        <v>927.6</v>
      </c>
      <c r="F11428" t="s">
        <v>567</v>
      </c>
      <c r="G11428" t="s">
        <v>471</v>
      </c>
      <c r="H11428" t="s">
        <v>313</v>
      </c>
      <c r="I11428" t="s">
        <v>314</v>
      </c>
      <c r="J11428" t="s">
        <v>268</v>
      </c>
      <c r="L11428" t="s">
        <v>384</v>
      </c>
      <c r="M11428" t="s">
        <v>385</v>
      </c>
      <c r="N11428" t="s">
        <v>489</v>
      </c>
    </row>
    <row r="11429" spans="1:14" x14ac:dyDescent="0.25">
      <c r="A11429" t="s">
        <v>241</v>
      </c>
      <c r="B11429" s="1">
        <v>45716</v>
      </c>
      <c r="C11429" t="s">
        <v>942</v>
      </c>
      <c r="D11429" t="s">
        <v>943</v>
      </c>
      <c r="E11429" s="4">
        <v>213.92</v>
      </c>
      <c r="F11429" t="s">
        <v>567</v>
      </c>
      <c r="G11429" t="s">
        <v>471</v>
      </c>
      <c r="H11429" t="s">
        <v>313</v>
      </c>
      <c r="I11429" t="s">
        <v>314</v>
      </c>
      <c r="J11429" t="s">
        <v>268</v>
      </c>
      <c r="L11429" t="s">
        <v>384</v>
      </c>
      <c r="M11429" t="s">
        <v>385</v>
      </c>
      <c r="N11429" t="s">
        <v>489</v>
      </c>
    </row>
    <row r="11430" spans="1:14" x14ac:dyDescent="0.25">
      <c r="A11430" t="s">
        <v>241</v>
      </c>
      <c r="B11430" s="1">
        <v>45716</v>
      </c>
      <c r="C11430" t="s">
        <v>948</v>
      </c>
      <c r="D11430" t="s">
        <v>949</v>
      </c>
      <c r="E11430" s="4">
        <v>50.28</v>
      </c>
      <c r="F11430" t="s">
        <v>567</v>
      </c>
      <c r="G11430" t="s">
        <v>471</v>
      </c>
      <c r="H11430" t="s">
        <v>303</v>
      </c>
      <c r="I11430" t="s">
        <v>304</v>
      </c>
      <c r="J11430" t="s">
        <v>268</v>
      </c>
      <c r="L11430" t="s">
        <v>384</v>
      </c>
      <c r="M11430" t="s">
        <v>385</v>
      </c>
      <c r="N11430" t="s">
        <v>489</v>
      </c>
    </row>
    <row r="11431" spans="1:14" x14ac:dyDescent="0.25">
      <c r="A11431" t="s">
        <v>241</v>
      </c>
      <c r="B11431" s="1">
        <v>45716</v>
      </c>
      <c r="C11431" t="s">
        <v>952</v>
      </c>
      <c r="D11431" t="s">
        <v>953</v>
      </c>
      <c r="E11431" s="4">
        <v>191574.18</v>
      </c>
      <c r="F11431" t="s">
        <v>567</v>
      </c>
      <c r="G11431" t="s">
        <v>471</v>
      </c>
      <c r="H11431" t="s">
        <v>246</v>
      </c>
      <c r="I11431" t="s">
        <v>247</v>
      </c>
      <c r="J11431" t="s">
        <v>246</v>
      </c>
      <c r="L11431" t="s">
        <v>370</v>
      </c>
      <c r="M11431" t="s">
        <v>371</v>
      </c>
      <c r="N11431" t="s">
        <v>482</v>
      </c>
    </row>
    <row r="11432" spans="1:14" x14ac:dyDescent="0.25">
      <c r="A11432" t="s">
        <v>241</v>
      </c>
      <c r="B11432" s="1">
        <v>45716</v>
      </c>
      <c r="C11432" t="s">
        <v>955</v>
      </c>
      <c r="D11432" t="s">
        <v>956</v>
      </c>
      <c r="E11432" s="4">
        <v>460381.31</v>
      </c>
      <c r="F11432" t="s">
        <v>567</v>
      </c>
      <c r="G11432" t="s">
        <v>471</v>
      </c>
      <c r="H11432" t="s">
        <v>293</v>
      </c>
      <c r="I11432" t="s">
        <v>294</v>
      </c>
      <c r="J11432" t="s">
        <v>251</v>
      </c>
      <c r="L11432" t="s">
        <v>386</v>
      </c>
      <c r="M11432" t="s">
        <v>387</v>
      </c>
      <c r="N11432" t="s">
        <v>482</v>
      </c>
    </row>
    <row r="11433" spans="1:14" x14ac:dyDescent="0.25">
      <c r="A11433" t="s">
        <v>241</v>
      </c>
      <c r="B11433" s="1">
        <v>45716</v>
      </c>
      <c r="C11433" t="s">
        <v>961</v>
      </c>
      <c r="D11433" t="s">
        <v>962</v>
      </c>
      <c r="E11433" s="4">
        <v>2662.5</v>
      </c>
      <c r="F11433" t="s">
        <v>567</v>
      </c>
      <c r="G11433" t="s">
        <v>471</v>
      </c>
      <c r="H11433" t="s">
        <v>311</v>
      </c>
      <c r="I11433" t="s">
        <v>312</v>
      </c>
      <c r="J11433" t="s">
        <v>264</v>
      </c>
      <c r="L11433" t="s">
        <v>390</v>
      </c>
      <c r="M11433" t="s">
        <v>391</v>
      </c>
      <c r="N11433" t="s">
        <v>487</v>
      </c>
    </row>
    <row r="11434" spans="1:14" x14ac:dyDescent="0.25">
      <c r="A11434" t="s">
        <v>241</v>
      </c>
      <c r="B11434" s="1">
        <v>45716</v>
      </c>
      <c r="C11434" t="s">
        <v>971</v>
      </c>
      <c r="D11434" t="s">
        <v>972</v>
      </c>
      <c r="E11434" s="4">
        <v>115.5</v>
      </c>
      <c r="F11434" t="s">
        <v>567</v>
      </c>
      <c r="G11434" t="s">
        <v>471</v>
      </c>
      <c r="H11434" t="s">
        <v>311</v>
      </c>
      <c r="I11434" t="s">
        <v>312</v>
      </c>
      <c r="J11434" t="s">
        <v>264</v>
      </c>
      <c r="L11434" t="s">
        <v>390</v>
      </c>
      <c r="M11434" t="s">
        <v>391</v>
      </c>
      <c r="N11434" t="s">
        <v>487</v>
      </c>
    </row>
    <row r="11435" spans="1:14" x14ac:dyDescent="0.25">
      <c r="A11435" t="s">
        <v>241</v>
      </c>
      <c r="B11435" s="1">
        <v>45716</v>
      </c>
      <c r="C11435" t="s">
        <v>989</v>
      </c>
      <c r="D11435" t="s">
        <v>990</v>
      </c>
      <c r="E11435" s="4">
        <v>11500</v>
      </c>
      <c r="F11435" t="s">
        <v>567</v>
      </c>
      <c r="G11435" t="s">
        <v>471</v>
      </c>
      <c r="H11435" t="s">
        <v>317</v>
      </c>
      <c r="I11435" t="s">
        <v>318</v>
      </c>
      <c r="J11435" t="s">
        <v>276</v>
      </c>
      <c r="L11435" t="s">
        <v>390</v>
      </c>
      <c r="M11435" t="s">
        <v>391</v>
      </c>
      <c r="N11435" t="s">
        <v>487</v>
      </c>
    </row>
    <row r="11436" spans="1:14" x14ac:dyDescent="0.25">
      <c r="A11436" t="s">
        <v>241</v>
      </c>
      <c r="B11436" s="1">
        <v>45716</v>
      </c>
      <c r="C11436" t="s">
        <v>993</v>
      </c>
      <c r="D11436" t="s">
        <v>994</v>
      </c>
      <c r="E11436" s="4">
        <v>118.63999999999996</v>
      </c>
      <c r="F11436" t="s">
        <v>567</v>
      </c>
      <c r="G11436" t="s">
        <v>471</v>
      </c>
      <c r="H11436" t="s">
        <v>311</v>
      </c>
      <c r="I11436" t="s">
        <v>312</v>
      </c>
      <c r="J11436" t="s">
        <v>264</v>
      </c>
      <c r="L11436" t="s">
        <v>390</v>
      </c>
      <c r="M11436" t="s">
        <v>391</v>
      </c>
      <c r="N11436" t="s">
        <v>487</v>
      </c>
    </row>
    <row r="11437" spans="1:14" x14ac:dyDescent="0.25">
      <c r="A11437" t="s">
        <v>241</v>
      </c>
      <c r="B11437" s="1">
        <v>45716</v>
      </c>
      <c r="C11437" t="s">
        <v>1162</v>
      </c>
      <c r="D11437" t="s">
        <v>1163</v>
      </c>
      <c r="E11437" s="4">
        <v>88.680000000001016</v>
      </c>
      <c r="F11437" t="s">
        <v>567</v>
      </c>
      <c r="G11437" t="s">
        <v>471</v>
      </c>
      <c r="H11437" t="s">
        <v>311</v>
      </c>
      <c r="I11437" t="s">
        <v>312</v>
      </c>
      <c r="J11437" t="s">
        <v>264</v>
      </c>
      <c r="L11437" t="s">
        <v>390</v>
      </c>
      <c r="M11437" t="s">
        <v>391</v>
      </c>
      <c r="N11437" t="s">
        <v>477</v>
      </c>
    </row>
    <row r="11438" spans="1:14" x14ac:dyDescent="0.25">
      <c r="A11438" t="s">
        <v>241</v>
      </c>
      <c r="B11438" s="1">
        <v>45716</v>
      </c>
      <c r="C11438" t="s">
        <v>1021</v>
      </c>
      <c r="D11438" t="s">
        <v>1022</v>
      </c>
      <c r="E11438" s="4">
        <v>2143.92</v>
      </c>
      <c r="F11438" t="s">
        <v>567</v>
      </c>
      <c r="G11438" t="s">
        <v>471</v>
      </c>
      <c r="H11438" t="s">
        <v>316</v>
      </c>
      <c r="I11438" t="s">
        <v>275</v>
      </c>
      <c r="J11438" t="s">
        <v>274</v>
      </c>
      <c r="L11438" t="s">
        <v>400</v>
      </c>
      <c r="M11438" t="s">
        <v>401</v>
      </c>
      <c r="N11438" t="s">
        <v>489</v>
      </c>
    </row>
    <row r="11439" spans="1:14" x14ac:dyDescent="0.25">
      <c r="A11439" t="s">
        <v>241</v>
      </c>
      <c r="B11439" s="1">
        <v>45716</v>
      </c>
      <c r="C11439" t="s">
        <v>1025</v>
      </c>
      <c r="D11439" t="s">
        <v>1026</v>
      </c>
      <c r="E11439" s="4">
        <v>184.99</v>
      </c>
      <c r="F11439" t="s">
        <v>567</v>
      </c>
      <c r="G11439" t="s">
        <v>471</v>
      </c>
      <c r="H11439" t="s">
        <v>316</v>
      </c>
      <c r="I11439" t="s">
        <v>275</v>
      </c>
      <c r="J11439" t="s">
        <v>274</v>
      </c>
      <c r="L11439" t="s">
        <v>400</v>
      </c>
      <c r="M11439" t="s">
        <v>401</v>
      </c>
      <c r="N11439" t="s">
        <v>489</v>
      </c>
    </row>
    <row r="11440" spans="1:14" x14ac:dyDescent="0.25">
      <c r="A11440" t="s">
        <v>241</v>
      </c>
      <c r="B11440" s="1">
        <v>45716</v>
      </c>
      <c r="C11440" t="s">
        <v>1227</v>
      </c>
      <c r="D11440" t="s">
        <v>1228</v>
      </c>
      <c r="E11440" s="4">
        <v>16366.509999999995</v>
      </c>
      <c r="F11440" t="s">
        <v>567</v>
      </c>
      <c r="G11440" t="s">
        <v>471</v>
      </c>
      <c r="H11440" t="s">
        <v>316</v>
      </c>
      <c r="I11440" t="s">
        <v>275</v>
      </c>
      <c r="J11440" t="s">
        <v>274</v>
      </c>
      <c r="L11440" t="s">
        <v>400</v>
      </c>
      <c r="M11440" t="s">
        <v>401</v>
      </c>
      <c r="N11440" t="s">
        <v>489</v>
      </c>
    </row>
    <row r="11441" spans="1:14" x14ac:dyDescent="0.25">
      <c r="A11441" t="s">
        <v>241</v>
      </c>
      <c r="B11441" s="1">
        <v>45716</v>
      </c>
      <c r="C11441" t="s">
        <v>27</v>
      </c>
      <c r="D11441" t="s">
        <v>1032</v>
      </c>
      <c r="E11441" s="4">
        <v>-867874.89999999991</v>
      </c>
      <c r="F11441" t="s">
        <v>567</v>
      </c>
      <c r="G11441" t="s">
        <v>471</v>
      </c>
      <c r="H11441" t="s">
        <v>288</v>
      </c>
      <c r="I11441" t="s">
        <v>26</v>
      </c>
      <c r="J11441" t="s">
        <v>243</v>
      </c>
      <c r="L11441" t="s">
        <v>368</v>
      </c>
      <c r="M11441" t="s">
        <v>369</v>
      </c>
      <c r="N11441" t="s">
        <v>485</v>
      </c>
    </row>
    <row r="11442" spans="1:14" x14ac:dyDescent="0.25">
      <c r="A11442" t="s">
        <v>241</v>
      </c>
      <c r="B11442" s="1">
        <v>45716</v>
      </c>
      <c r="C11442" t="s">
        <v>31</v>
      </c>
      <c r="D11442" t="s">
        <v>1293</v>
      </c>
      <c r="E11442" s="4">
        <v>-4166</v>
      </c>
      <c r="F11442" t="s">
        <v>567</v>
      </c>
      <c r="G11442" t="s">
        <v>471</v>
      </c>
      <c r="H11442" t="s">
        <v>288</v>
      </c>
      <c r="I11442" t="s">
        <v>26</v>
      </c>
      <c r="J11442" t="s">
        <v>243</v>
      </c>
      <c r="L11442" t="s">
        <v>368</v>
      </c>
      <c r="M11442" t="s">
        <v>369</v>
      </c>
      <c r="N11442" t="s">
        <v>480</v>
      </c>
    </row>
    <row r="11443" spans="1:14" x14ac:dyDescent="0.25">
      <c r="A11443" t="s">
        <v>241</v>
      </c>
      <c r="B11443" s="1">
        <v>45716</v>
      </c>
      <c r="C11443" t="s">
        <v>34</v>
      </c>
      <c r="D11443" t="s">
        <v>1044</v>
      </c>
      <c r="E11443" s="4">
        <v>-3300</v>
      </c>
      <c r="F11443" t="s">
        <v>567</v>
      </c>
      <c r="G11443" t="s">
        <v>471</v>
      </c>
      <c r="H11443" t="s">
        <v>317</v>
      </c>
      <c r="I11443" t="s">
        <v>318</v>
      </c>
      <c r="J11443" t="s">
        <v>276</v>
      </c>
      <c r="L11443" t="s">
        <v>390</v>
      </c>
      <c r="M11443" t="s">
        <v>391</v>
      </c>
      <c r="N11443" t="s">
        <v>487</v>
      </c>
    </row>
    <row r="11444" spans="1:14" x14ac:dyDescent="0.25">
      <c r="A11444" t="s">
        <v>241</v>
      </c>
      <c r="B11444" s="1">
        <v>45716</v>
      </c>
      <c r="C11444" t="s">
        <v>25</v>
      </c>
      <c r="D11444" t="s">
        <v>1049</v>
      </c>
      <c r="E11444" s="4">
        <v>-72519.350000000006</v>
      </c>
      <c r="F11444" t="s">
        <v>567</v>
      </c>
      <c r="G11444" t="s">
        <v>471</v>
      </c>
      <c r="H11444" t="s">
        <v>244</v>
      </c>
      <c r="I11444" t="s">
        <v>245</v>
      </c>
      <c r="J11444" t="s">
        <v>244</v>
      </c>
      <c r="L11444" t="s">
        <v>368</v>
      </c>
      <c r="M11444" t="s">
        <v>369</v>
      </c>
      <c r="N11444" t="s">
        <v>480</v>
      </c>
    </row>
    <row r="11445" spans="1:14" x14ac:dyDescent="0.25">
      <c r="A11445" t="s">
        <v>241</v>
      </c>
      <c r="B11445" s="1">
        <v>45716</v>
      </c>
      <c r="C11445" t="s">
        <v>1056</v>
      </c>
      <c r="D11445" t="s">
        <v>1057</v>
      </c>
      <c r="E11445" s="4">
        <v>-275792.65000000002</v>
      </c>
      <c r="F11445" t="s">
        <v>567</v>
      </c>
      <c r="G11445" t="s">
        <v>471</v>
      </c>
      <c r="H11445" t="s">
        <v>246</v>
      </c>
      <c r="I11445" t="s">
        <v>247</v>
      </c>
      <c r="J11445" t="s">
        <v>246</v>
      </c>
      <c r="L11445" t="s">
        <v>370</v>
      </c>
      <c r="M11445" t="s">
        <v>371</v>
      </c>
      <c r="N11445" t="s">
        <v>482</v>
      </c>
    </row>
    <row r="11446" spans="1:14" x14ac:dyDescent="0.25">
      <c r="A11446" t="s">
        <v>241</v>
      </c>
      <c r="B11446" s="1">
        <v>45716</v>
      </c>
      <c r="C11446" t="s">
        <v>1058</v>
      </c>
      <c r="D11446" t="s">
        <v>1059</v>
      </c>
      <c r="E11446" s="4">
        <v>-601684.31999999995</v>
      </c>
      <c r="F11446" t="s">
        <v>567</v>
      </c>
      <c r="G11446" t="s">
        <v>471</v>
      </c>
      <c r="H11446" t="s">
        <v>293</v>
      </c>
      <c r="I11446" t="s">
        <v>294</v>
      </c>
      <c r="J11446" t="s">
        <v>251</v>
      </c>
      <c r="L11446" t="s">
        <v>386</v>
      </c>
      <c r="M11446" t="s">
        <v>387</v>
      </c>
      <c r="N11446" t="s">
        <v>482</v>
      </c>
    </row>
    <row r="11447" spans="1:14" x14ac:dyDescent="0.25">
      <c r="A11447" t="s">
        <v>241</v>
      </c>
      <c r="B11447" s="1">
        <v>45716</v>
      </c>
      <c r="C11447" t="s">
        <v>1066</v>
      </c>
      <c r="D11447" t="s">
        <v>1067</v>
      </c>
      <c r="E11447" s="4">
        <v>-0.30000000000063665</v>
      </c>
      <c r="F11447" t="s">
        <v>567</v>
      </c>
      <c r="G11447" t="s">
        <v>471</v>
      </c>
      <c r="H11447" t="s">
        <v>248</v>
      </c>
      <c r="I11447" t="s">
        <v>249</v>
      </c>
      <c r="J11447" t="s">
        <v>248</v>
      </c>
      <c r="L11447" t="s">
        <v>372</v>
      </c>
      <c r="M11447" t="s">
        <v>373</v>
      </c>
      <c r="N11447" t="s">
        <v>487</v>
      </c>
    </row>
    <row r="11448" spans="1:14" x14ac:dyDescent="0.25">
      <c r="A11448" t="s">
        <v>241</v>
      </c>
      <c r="B11448" s="1">
        <v>45716</v>
      </c>
      <c r="C11448" t="s">
        <v>1166</v>
      </c>
      <c r="D11448" t="s">
        <v>1167</v>
      </c>
      <c r="E11448" s="4">
        <v>-5</v>
      </c>
      <c r="F11448" t="s">
        <v>567</v>
      </c>
      <c r="G11448" t="s">
        <v>471</v>
      </c>
      <c r="H11448" t="s">
        <v>248</v>
      </c>
      <c r="I11448" t="s">
        <v>249</v>
      </c>
      <c r="J11448" t="s">
        <v>248</v>
      </c>
      <c r="L11448" t="s">
        <v>372</v>
      </c>
      <c r="M11448" t="s">
        <v>373</v>
      </c>
      <c r="N11448" t="s">
        <v>487</v>
      </c>
    </row>
    <row r="11449" spans="1:14" x14ac:dyDescent="0.25">
      <c r="A11449" t="s">
        <v>241</v>
      </c>
      <c r="B11449" s="1">
        <v>45716</v>
      </c>
      <c r="C11449" t="s">
        <v>1168</v>
      </c>
      <c r="D11449" t="s">
        <v>1169</v>
      </c>
      <c r="E11449" s="4">
        <v>-2192</v>
      </c>
      <c r="F11449" t="s">
        <v>567</v>
      </c>
      <c r="G11449" t="s">
        <v>471</v>
      </c>
      <c r="H11449" t="s">
        <v>248</v>
      </c>
      <c r="I11449" t="s">
        <v>249</v>
      </c>
      <c r="J11449" t="s">
        <v>248</v>
      </c>
      <c r="L11449" t="s">
        <v>372</v>
      </c>
      <c r="M11449" t="s">
        <v>373</v>
      </c>
      <c r="N11449" t="s">
        <v>487</v>
      </c>
    </row>
    <row r="11450" spans="1:14" x14ac:dyDescent="0.25">
      <c r="A11450" t="s">
        <v>241</v>
      </c>
      <c r="B11450" s="1">
        <v>45716</v>
      </c>
      <c r="C11450" t="s">
        <v>1084</v>
      </c>
      <c r="D11450" t="s">
        <v>1085</v>
      </c>
      <c r="E11450" s="4">
        <v>-15000</v>
      </c>
      <c r="F11450" t="s">
        <v>567</v>
      </c>
      <c r="G11450" t="s">
        <v>471</v>
      </c>
      <c r="H11450" t="s">
        <v>248</v>
      </c>
      <c r="I11450" t="s">
        <v>249</v>
      </c>
      <c r="J11450" t="s">
        <v>248</v>
      </c>
      <c r="K11450" t="s">
        <v>1086</v>
      </c>
      <c r="L11450" t="s">
        <v>372</v>
      </c>
      <c r="M11450" t="s">
        <v>373</v>
      </c>
      <c r="N11450" t="s">
        <v>488</v>
      </c>
    </row>
    <row r="11451" spans="1:14" x14ac:dyDescent="0.25">
      <c r="A11451" t="s">
        <v>241</v>
      </c>
      <c r="B11451" s="1">
        <v>45716</v>
      </c>
      <c r="C11451" t="s">
        <v>1089</v>
      </c>
      <c r="D11451" t="s">
        <v>1090</v>
      </c>
      <c r="E11451" s="4">
        <v>-60544.45</v>
      </c>
      <c r="F11451" t="s">
        <v>567</v>
      </c>
      <c r="G11451" t="s">
        <v>471</v>
      </c>
      <c r="H11451" t="s">
        <v>248</v>
      </c>
      <c r="I11451" t="s">
        <v>249</v>
      </c>
      <c r="J11451" t="s">
        <v>248</v>
      </c>
      <c r="K11451" t="s">
        <v>1086</v>
      </c>
      <c r="L11451" t="s">
        <v>372</v>
      </c>
      <c r="M11451" t="s">
        <v>373</v>
      </c>
      <c r="N11451" t="s">
        <v>488</v>
      </c>
    </row>
    <row r="11452" spans="1:14" x14ac:dyDescent="0.25">
      <c r="A11452" t="s">
        <v>241</v>
      </c>
      <c r="B11452" s="1">
        <v>45716</v>
      </c>
      <c r="C11452" t="s">
        <v>1101</v>
      </c>
      <c r="D11452" t="s">
        <v>1102</v>
      </c>
      <c r="E11452" s="4">
        <v>11443.95</v>
      </c>
      <c r="F11452" t="s">
        <v>567</v>
      </c>
      <c r="G11452" t="s">
        <v>471</v>
      </c>
      <c r="H11452" t="s">
        <v>316</v>
      </c>
      <c r="I11452" t="s">
        <v>275</v>
      </c>
      <c r="J11452" t="s">
        <v>274</v>
      </c>
      <c r="L11452" t="s">
        <v>398</v>
      </c>
      <c r="M11452" t="s">
        <v>399</v>
      </c>
      <c r="N11452" t="s">
        <v>477</v>
      </c>
    </row>
    <row r="11453" spans="1:14" x14ac:dyDescent="0.25">
      <c r="A11453" t="s">
        <v>241</v>
      </c>
      <c r="B11453" s="1">
        <v>45747</v>
      </c>
      <c r="C11453" t="s">
        <v>611</v>
      </c>
      <c r="D11453" t="s">
        <v>612</v>
      </c>
      <c r="E11453" s="4">
        <v>16840</v>
      </c>
      <c r="F11453" t="s">
        <v>567</v>
      </c>
      <c r="G11453" t="s">
        <v>511</v>
      </c>
      <c r="H11453" t="s">
        <v>518</v>
      </c>
      <c r="I11453" t="s">
        <v>419</v>
      </c>
      <c r="J11453" t="s">
        <v>594</v>
      </c>
      <c r="L11453" t="s">
        <v>518</v>
      </c>
      <c r="M11453" t="s">
        <v>419</v>
      </c>
      <c r="N11453" t="s">
        <v>573</v>
      </c>
    </row>
    <row r="11454" spans="1:14" x14ac:dyDescent="0.25">
      <c r="A11454" t="s">
        <v>241</v>
      </c>
      <c r="B11454" s="1">
        <v>45747</v>
      </c>
      <c r="C11454" t="s">
        <v>617</v>
      </c>
      <c r="D11454" t="s">
        <v>618</v>
      </c>
      <c r="E11454" s="4">
        <v>11049.26</v>
      </c>
      <c r="F11454" t="s">
        <v>567</v>
      </c>
      <c r="G11454" t="s">
        <v>511</v>
      </c>
      <c r="H11454" t="s">
        <v>518</v>
      </c>
      <c r="I11454" t="s">
        <v>419</v>
      </c>
      <c r="J11454" t="s">
        <v>594</v>
      </c>
      <c r="L11454" t="s">
        <v>518</v>
      </c>
      <c r="M11454" t="s">
        <v>419</v>
      </c>
      <c r="N11454" t="s">
        <v>573</v>
      </c>
    </row>
    <row r="11455" spans="1:14" x14ac:dyDescent="0.25">
      <c r="A11455" t="s">
        <v>241</v>
      </c>
      <c r="B11455" s="1">
        <v>45747</v>
      </c>
      <c r="C11455" t="s">
        <v>139</v>
      </c>
      <c r="D11455" t="s">
        <v>654</v>
      </c>
      <c r="E11455" s="4">
        <v>121120.2799999998</v>
      </c>
      <c r="F11455" t="s">
        <v>567</v>
      </c>
      <c r="G11455" t="s">
        <v>511</v>
      </c>
      <c r="H11455" t="s">
        <v>338</v>
      </c>
      <c r="I11455" t="s">
        <v>136</v>
      </c>
      <c r="J11455" t="s">
        <v>655</v>
      </c>
      <c r="L11455" t="s">
        <v>338</v>
      </c>
      <c r="M11455" t="s">
        <v>136</v>
      </c>
      <c r="N11455" t="s">
        <v>573</v>
      </c>
    </row>
    <row r="11456" spans="1:14" x14ac:dyDescent="0.25">
      <c r="A11456" t="s">
        <v>241</v>
      </c>
      <c r="B11456" s="1">
        <v>45747</v>
      </c>
      <c r="C11456" t="s">
        <v>143</v>
      </c>
      <c r="D11456" t="s">
        <v>662</v>
      </c>
      <c r="E11456" s="4">
        <v>36630.120000000112</v>
      </c>
      <c r="F11456" t="s">
        <v>567</v>
      </c>
      <c r="G11456" t="s">
        <v>511</v>
      </c>
      <c r="H11456" t="s">
        <v>338</v>
      </c>
      <c r="I11456" t="s">
        <v>136</v>
      </c>
      <c r="J11456" t="s">
        <v>655</v>
      </c>
      <c r="L11456" t="s">
        <v>338</v>
      </c>
      <c r="M11456" t="s">
        <v>136</v>
      </c>
      <c r="N11456" t="s">
        <v>573</v>
      </c>
    </row>
    <row r="11457" spans="1:14" x14ac:dyDescent="0.25">
      <c r="A11457" t="s">
        <v>241</v>
      </c>
      <c r="B11457" s="1">
        <v>45747</v>
      </c>
      <c r="C11457" t="s">
        <v>665</v>
      </c>
      <c r="D11457" t="s">
        <v>666</v>
      </c>
      <c r="E11457" s="4">
        <v>1460616.8500000006</v>
      </c>
      <c r="F11457" t="s">
        <v>567</v>
      </c>
      <c r="G11457" t="s">
        <v>511</v>
      </c>
      <c r="H11457" t="s">
        <v>340</v>
      </c>
      <c r="I11457" t="s">
        <v>341</v>
      </c>
      <c r="J11457" t="s">
        <v>667</v>
      </c>
      <c r="L11457" t="s">
        <v>340</v>
      </c>
      <c r="M11457" t="s">
        <v>341</v>
      </c>
      <c r="N11457" t="s">
        <v>573</v>
      </c>
    </row>
    <row r="11458" spans="1:14" x14ac:dyDescent="0.25">
      <c r="A11458" t="s">
        <v>241</v>
      </c>
      <c r="B11458" s="1">
        <v>45747</v>
      </c>
      <c r="C11458" t="s">
        <v>670</v>
      </c>
      <c r="D11458" t="s">
        <v>671</v>
      </c>
      <c r="E11458" s="4">
        <v>133959.09</v>
      </c>
      <c r="F11458" t="s">
        <v>567</v>
      </c>
      <c r="G11458" t="s">
        <v>511</v>
      </c>
      <c r="H11458" t="s">
        <v>340</v>
      </c>
      <c r="I11458" t="s">
        <v>341</v>
      </c>
      <c r="J11458" t="s">
        <v>667</v>
      </c>
      <c r="L11458" t="s">
        <v>340</v>
      </c>
      <c r="M11458" t="s">
        <v>341</v>
      </c>
      <c r="N11458" t="s">
        <v>573</v>
      </c>
    </row>
    <row r="11459" spans="1:14" x14ac:dyDescent="0.25">
      <c r="A11459" t="s">
        <v>241</v>
      </c>
      <c r="B11459" s="1">
        <v>45747</v>
      </c>
      <c r="C11459" t="s">
        <v>674</v>
      </c>
      <c r="D11459" t="s">
        <v>675</v>
      </c>
      <c r="E11459" s="4">
        <v>7744</v>
      </c>
      <c r="F11459" t="s">
        <v>567</v>
      </c>
      <c r="G11459" t="s">
        <v>511</v>
      </c>
      <c r="H11459" t="s">
        <v>340</v>
      </c>
      <c r="I11459" t="s">
        <v>341</v>
      </c>
      <c r="J11459" t="s">
        <v>667</v>
      </c>
      <c r="L11459" t="s">
        <v>340</v>
      </c>
      <c r="M11459" t="s">
        <v>341</v>
      </c>
      <c r="N11459" t="s">
        <v>573</v>
      </c>
    </row>
    <row r="11460" spans="1:14" x14ac:dyDescent="0.25">
      <c r="A11460" t="s">
        <v>241</v>
      </c>
      <c r="B11460" s="1">
        <v>45747</v>
      </c>
      <c r="C11460" t="s">
        <v>678</v>
      </c>
      <c r="D11460" t="s">
        <v>679</v>
      </c>
      <c r="E11460" s="4">
        <v>-188649.93000000005</v>
      </c>
      <c r="F11460" t="s">
        <v>567</v>
      </c>
      <c r="G11460" t="s">
        <v>511</v>
      </c>
      <c r="H11460" t="s">
        <v>340</v>
      </c>
      <c r="I11460" t="s">
        <v>341</v>
      </c>
      <c r="J11460" t="s">
        <v>667</v>
      </c>
      <c r="L11460" t="s">
        <v>340</v>
      </c>
      <c r="M11460" t="s">
        <v>341</v>
      </c>
      <c r="N11460" t="s">
        <v>573</v>
      </c>
    </row>
    <row r="11461" spans="1:14" x14ac:dyDescent="0.25">
      <c r="A11461" t="s">
        <v>241</v>
      </c>
      <c r="B11461" s="1">
        <v>45747</v>
      </c>
      <c r="C11461" t="s">
        <v>1346</v>
      </c>
      <c r="D11461" t="s">
        <v>1347</v>
      </c>
      <c r="E11461" s="4">
        <v>87909.910000000207</v>
      </c>
      <c r="F11461" t="s">
        <v>567</v>
      </c>
      <c r="G11461" t="s">
        <v>511</v>
      </c>
      <c r="H11461" t="s">
        <v>345</v>
      </c>
      <c r="I11461" t="s">
        <v>346</v>
      </c>
      <c r="J11461" t="s">
        <v>684</v>
      </c>
      <c r="L11461" t="s">
        <v>345</v>
      </c>
      <c r="M11461" t="s">
        <v>346</v>
      </c>
      <c r="N11461" t="s">
        <v>573</v>
      </c>
    </row>
    <row r="11462" spans="1:14" x14ac:dyDescent="0.25">
      <c r="A11462" t="s">
        <v>241</v>
      </c>
      <c r="B11462" s="1">
        <v>45747</v>
      </c>
      <c r="C11462" t="s">
        <v>1360</v>
      </c>
      <c r="D11462" t="s">
        <v>1361</v>
      </c>
      <c r="E11462" s="4">
        <v>1034.0799999999981</v>
      </c>
      <c r="F11462" t="s">
        <v>567</v>
      </c>
      <c r="G11462" t="s">
        <v>511</v>
      </c>
      <c r="H11462" t="s">
        <v>355</v>
      </c>
      <c r="I11462" t="s">
        <v>356</v>
      </c>
      <c r="J11462" t="s">
        <v>689</v>
      </c>
      <c r="L11462" t="s">
        <v>355</v>
      </c>
      <c r="M11462" t="s">
        <v>427</v>
      </c>
      <c r="N11462" t="s">
        <v>573</v>
      </c>
    </row>
    <row r="11463" spans="1:14" x14ac:dyDescent="0.25">
      <c r="A11463" t="s">
        <v>241</v>
      </c>
      <c r="B11463" s="1">
        <v>45747</v>
      </c>
      <c r="C11463" t="s">
        <v>736</v>
      </c>
      <c r="D11463" t="s">
        <v>737</v>
      </c>
      <c r="E11463" s="4">
        <v>2203</v>
      </c>
      <c r="F11463" t="s">
        <v>567</v>
      </c>
      <c r="G11463" t="s">
        <v>511</v>
      </c>
      <c r="H11463" t="s">
        <v>345</v>
      </c>
      <c r="I11463" t="s">
        <v>346</v>
      </c>
      <c r="J11463" t="s">
        <v>684</v>
      </c>
      <c r="L11463" t="s">
        <v>345</v>
      </c>
      <c r="M11463" t="s">
        <v>346</v>
      </c>
      <c r="N11463" t="s">
        <v>573</v>
      </c>
    </row>
    <row r="11464" spans="1:14" x14ac:dyDescent="0.25">
      <c r="A11464" t="s">
        <v>241</v>
      </c>
      <c r="B11464" s="1">
        <v>45747</v>
      </c>
      <c r="C11464" t="s">
        <v>740</v>
      </c>
      <c r="D11464" t="s">
        <v>741</v>
      </c>
      <c r="E11464" s="4">
        <v>-1723.0000000000034</v>
      </c>
      <c r="F11464" t="s">
        <v>567</v>
      </c>
      <c r="G11464" t="s">
        <v>511</v>
      </c>
      <c r="H11464" t="s">
        <v>345</v>
      </c>
      <c r="I11464" t="s">
        <v>346</v>
      </c>
      <c r="J11464" t="s">
        <v>684</v>
      </c>
      <c r="L11464" t="s">
        <v>345</v>
      </c>
      <c r="M11464" t="s">
        <v>346</v>
      </c>
      <c r="N11464" t="s">
        <v>573</v>
      </c>
    </row>
    <row r="11465" spans="1:14" x14ac:dyDescent="0.25">
      <c r="A11465" t="s">
        <v>241</v>
      </c>
      <c r="B11465" s="1">
        <v>45747</v>
      </c>
      <c r="C11465" t="s">
        <v>744</v>
      </c>
      <c r="D11465" t="s">
        <v>745</v>
      </c>
      <c r="E11465" s="4">
        <v>-184.25999999998646</v>
      </c>
      <c r="F11465" t="s">
        <v>567</v>
      </c>
      <c r="G11465" t="s">
        <v>511</v>
      </c>
      <c r="H11465" t="s">
        <v>348</v>
      </c>
      <c r="I11465" t="s">
        <v>349</v>
      </c>
      <c r="J11465" t="s">
        <v>746</v>
      </c>
      <c r="L11465" t="s">
        <v>348</v>
      </c>
      <c r="M11465" t="s">
        <v>346</v>
      </c>
      <c r="N11465" t="s">
        <v>573</v>
      </c>
    </row>
    <row r="11466" spans="1:14" x14ac:dyDescent="0.25">
      <c r="A11466" t="s">
        <v>241</v>
      </c>
      <c r="B11466" s="1">
        <v>45747</v>
      </c>
      <c r="C11466" t="s">
        <v>783</v>
      </c>
      <c r="D11466" t="s">
        <v>784</v>
      </c>
      <c r="E11466" s="4">
        <v>-19674.690000000002</v>
      </c>
      <c r="F11466" t="s">
        <v>567</v>
      </c>
      <c r="G11466" t="s">
        <v>511</v>
      </c>
      <c r="H11466" t="s">
        <v>345</v>
      </c>
      <c r="I11466" t="s">
        <v>346</v>
      </c>
      <c r="J11466" t="s">
        <v>684</v>
      </c>
      <c r="L11466" t="s">
        <v>345</v>
      </c>
      <c r="M11466" t="s">
        <v>432</v>
      </c>
      <c r="N11466" t="s">
        <v>573</v>
      </c>
    </row>
    <row r="11467" spans="1:14" x14ac:dyDescent="0.25">
      <c r="A11467" t="s">
        <v>241</v>
      </c>
      <c r="B11467" s="1">
        <v>45747</v>
      </c>
      <c r="C11467" t="s">
        <v>68</v>
      </c>
      <c r="D11467" t="s">
        <v>69</v>
      </c>
      <c r="E11467" s="4">
        <v>4265</v>
      </c>
      <c r="F11467" t="s">
        <v>567</v>
      </c>
      <c r="G11467" t="s">
        <v>511</v>
      </c>
      <c r="H11467" t="s">
        <v>324</v>
      </c>
      <c r="I11467" t="s">
        <v>323</v>
      </c>
      <c r="J11467" t="s">
        <v>787</v>
      </c>
      <c r="L11467" t="s">
        <v>324</v>
      </c>
      <c r="M11467" t="s">
        <v>323</v>
      </c>
      <c r="N11467" t="s">
        <v>573</v>
      </c>
    </row>
    <row r="11468" spans="1:14" x14ac:dyDescent="0.25">
      <c r="A11468" t="s">
        <v>241</v>
      </c>
      <c r="B11468" s="1">
        <v>45747</v>
      </c>
      <c r="C11468" t="s">
        <v>70</v>
      </c>
      <c r="D11468" t="s">
        <v>71</v>
      </c>
      <c r="E11468" s="4">
        <v>126501.44000000008</v>
      </c>
      <c r="F11468" t="s">
        <v>567</v>
      </c>
      <c r="G11468" t="s">
        <v>511</v>
      </c>
      <c r="H11468" t="s">
        <v>324</v>
      </c>
      <c r="I11468" t="s">
        <v>323</v>
      </c>
      <c r="J11468" t="s">
        <v>787</v>
      </c>
      <c r="L11468" t="s">
        <v>324</v>
      </c>
      <c r="M11468" t="s">
        <v>323</v>
      </c>
      <c r="N11468" t="s">
        <v>573</v>
      </c>
    </row>
    <row r="11469" spans="1:14" x14ac:dyDescent="0.25">
      <c r="A11469" t="s">
        <v>241</v>
      </c>
      <c r="B11469" s="1">
        <v>45747</v>
      </c>
      <c r="C11469" t="s">
        <v>78</v>
      </c>
      <c r="D11469" t="s">
        <v>79</v>
      </c>
      <c r="E11469" s="4">
        <v>-35004.83</v>
      </c>
      <c r="F11469" t="s">
        <v>567</v>
      </c>
      <c r="G11469" t="s">
        <v>511</v>
      </c>
      <c r="H11469" t="s">
        <v>324</v>
      </c>
      <c r="I11469" t="s">
        <v>323</v>
      </c>
      <c r="J11469" t="s">
        <v>787</v>
      </c>
      <c r="L11469" t="s">
        <v>324</v>
      </c>
      <c r="M11469" t="s">
        <v>323</v>
      </c>
      <c r="N11469" t="s">
        <v>573</v>
      </c>
    </row>
    <row r="11470" spans="1:14" x14ac:dyDescent="0.25">
      <c r="A11470" t="s">
        <v>241</v>
      </c>
      <c r="B11470" s="1">
        <v>45747</v>
      </c>
      <c r="C11470" t="s">
        <v>80</v>
      </c>
      <c r="D11470" t="s">
        <v>81</v>
      </c>
      <c r="E11470" s="4">
        <v>-38885.739999999991</v>
      </c>
      <c r="F11470" t="s">
        <v>567</v>
      </c>
      <c r="G11470" t="s">
        <v>511</v>
      </c>
      <c r="H11470" t="s">
        <v>324</v>
      </c>
      <c r="I11470" t="s">
        <v>323</v>
      </c>
      <c r="J11470" t="s">
        <v>787</v>
      </c>
      <c r="L11470" t="s">
        <v>324</v>
      </c>
      <c r="M11470" t="s">
        <v>323</v>
      </c>
      <c r="N11470" t="s">
        <v>573</v>
      </c>
    </row>
    <row r="11471" spans="1:14" x14ac:dyDescent="0.25">
      <c r="A11471" t="s">
        <v>241</v>
      </c>
      <c r="B11471" s="1">
        <v>45747</v>
      </c>
      <c r="C11471" t="s">
        <v>84</v>
      </c>
      <c r="D11471" t="s">
        <v>85</v>
      </c>
      <c r="E11471" s="4">
        <v>-1874.16</v>
      </c>
      <c r="F11471" t="s">
        <v>567</v>
      </c>
      <c r="G11471" t="s">
        <v>511</v>
      </c>
      <c r="H11471" t="s">
        <v>324</v>
      </c>
      <c r="I11471" t="s">
        <v>323</v>
      </c>
      <c r="J11471" t="s">
        <v>787</v>
      </c>
      <c r="L11471" t="s">
        <v>324</v>
      </c>
      <c r="M11471" t="s">
        <v>323</v>
      </c>
      <c r="N11471" t="s">
        <v>573</v>
      </c>
    </row>
    <row r="11472" spans="1:14" x14ac:dyDescent="0.25">
      <c r="A11472" t="s">
        <v>241</v>
      </c>
      <c r="B11472" s="1">
        <v>45747</v>
      </c>
      <c r="C11472" t="s">
        <v>86</v>
      </c>
      <c r="D11472" t="s">
        <v>87</v>
      </c>
      <c r="E11472" s="4">
        <v>-44540.63</v>
      </c>
      <c r="F11472" t="s">
        <v>567</v>
      </c>
      <c r="G11472" t="s">
        <v>511</v>
      </c>
      <c r="H11472" t="s">
        <v>324</v>
      </c>
      <c r="I11472" t="s">
        <v>323</v>
      </c>
      <c r="J11472" t="s">
        <v>787</v>
      </c>
      <c r="L11472" t="s">
        <v>324</v>
      </c>
      <c r="M11472" t="s">
        <v>323</v>
      </c>
      <c r="N11472" t="s">
        <v>573</v>
      </c>
    </row>
    <row r="11473" spans="1:14" x14ac:dyDescent="0.25">
      <c r="A11473" t="s">
        <v>241</v>
      </c>
      <c r="B11473" s="1">
        <v>45747</v>
      </c>
      <c r="C11473" t="s">
        <v>88</v>
      </c>
      <c r="D11473" t="s">
        <v>89</v>
      </c>
      <c r="E11473" s="4">
        <v>-28811.16</v>
      </c>
      <c r="F11473" t="s">
        <v>567</v>
      </c>
      <c r="G11473" t="s">
        <v>511</v>
      </c>
      <c r="H11473" t="s">
        <v>324</v>
      </c>
      <c r="I11473" t="s">
        <v>323</v>
      </c>
      <c r="J11473" t="s">
        <v>787</v>
      </c>
      <c r="L11473" t="s">
        <v>324</v>
      </c>
      <c r="M11473" t="s">
        <v>323</v>
      </c>
      <c r="N11473" t="s">
        <v>573</v>
      </c>
    </row>
    <row r="11474" spans="1:14" x14ac:dyDescent="0.25">
      <c r="A11474" t="s">
        <v>241</v>
      </c>
      <c r="B11474" s="1">
        <v>45747</v>
      </c>
      <c r="C11474" t="s">
        <v>92</v>
      </c>
      <c r="D11474" t="s">
        <v>1394</v>
      </c>
      <c r="E11474" s="4">
        <v>137774.46</v>
      </c>
      <c r="F11474" t="s">
        <v>567</v>
      </c>
      <c r="G11474" t="s">
        <v>511</v>
      </c>
      <c r="H11474" t="s">
        <v>324</v>
      </c>
      <c r="I11474" t="s">
        <v>323</v>
      </c>
      <c r="J11474" t="s">
        <v>787</v>
      </c>
      <c r="L11474" t="s">
        <v>324</v>
      </c>
      <c r="M11474" t="s">
        <v>323</v>
      </c>
      <c r="N11474" t="s">
        <v>573</v>
      </c>
    </row>
    <row r="11475" spans="1:14" x14ac:dyDescent="0.25">
      <c r="A11475" t="s">
        <v>241</v>
      </c>
      <c r="B11475" s="1">
        <v>45747</v>
      </c>
      <c r="C11475" t="s">
        <v>104</v>
      </c>
      <c r="D11475" t="s">
        <v>105</v>
      </c>
      <c r="E11475" s="4">
        <v>5506.5600000000049</v>
      </c>
      <c r="F11475" t="s">
        <v>567</v>
      </c>
      <c r="G11475" t="s">
        <v>511</v>
      </c>
      <c r="H11475" t="s">
        <v>324</v>
      </c>
      <c r="I11475" t="s">
        <v>323</v>
      </c>
      <c r="J11475" t="s">
        <v>787</v>
      </c>
      <c r="L11475" t="s">
        <v>324</v>
      </c>
      <c r="M11475" t="s">
        <v>323</v>
      </c>
      <c r="N11475" t="s">
        <v>573</v>
      </c>
    </row>
    <row r="11476" spans="1:14" x14ac:dyDescent="0.25">
      <c r="A11476" t="s">
        <v>241</v>
      </c>
      <c r="B11476" s="1">
        <v>45747</v>
      </c>
      <c r="C11476" t="s">
        <v>846</v>
      </c>
      <c r="D11476" t="s">
        <v>847</v>
      </c>
      <c r="E11476" s="4">
        <v>-800.00000000001455</v>
      </c>
      <c r="F11476" t="s">
        <v>567</v>
      </c>
      <c r="G11476" t="s">
        <v>511</v>
      </c>
      <c r="H11476" t="s">
        <v>347</v>
      </c>
      <c r="I11476" t="s">
        <v>350</v>
      </c>
      <c r="J11476" t="s">
        <v>848</v>
      </c>
      <c r="L11476" t="s">
        <v>347</v>
      </c>
      <c r="M11476" t="s">
        <v>350</v>
      </c>
      <c r="N11476" t="s">
        <v>573</v>
      </c>
    </row>
    <row r="11477" spans="1:14" x14ac:dyDescent="0.25">
      <c r="A11477" t="s">
        <v>241</v>
      </c>
      <c r="B11477" s="1">
        <v>45747</v>
      </c>
      <c r="C11477" t="s">
        <v>871</v>
      </c>
      <c r="D11477" t="s">
        <v>872</v>
      </c>
      <c r="E11477" s="4">
        <v>-5204.7000000000007</v>
      </c>
      <c r="F11477" t="s">
        <v>567</v>
      </c>
      <c r="G11477" t="s">
        <v>511</v>
      </c>
      <c r="H11477" t="s">
        <v>519</v>
      </c>
      <c r="I11477" t="s">
        <v>513</v>
      </c>
      <c r="J11477" t="s">
        <v>594</v>
      </c>
      <c r="L11477" t="s">
        <v>519</v>
      </c>
      <c r="M11477" t="s">
        <v>419</v>
      </c>
      <c r="N11477" t="s">
        <v>573</v>
      </c>
    </row>
    <row r="11478" spans="1:14" x14ac:dyDescent="0.25">
      <c r="A11478" t="s">
        <v>241</v>
      </c>
      <c r="B11478" s="1">
        <v>45747</v>
      </c>
      <c r="C11478" t="s">
        <v>873</v>
      </c>
      <c r="D11478" t="s">
        <v>874</v>
      </c>
      <c r="E11478" s="4">
        <v>-7716.27</v>
      </c>
      <c r="F11478" t="s">
        <v>567</v>
      </c>
      <c r="G11478" t="s">
        <v>511</v>
      </c>
      <c r="H11478" t="s">
        <v>519</v>
      </c>
      <c r="I11478" t="s">
        <v>513</v>
      </c>
      <c r="J11478" t="s">
        <v>594</v>
      </c>
      <c r="L11478" t="s">
        <v>519</v>
      </c>
      <c r="M11478" t="s">
        <v>419</v>
      </c>
      <c r="N11478" t="s">
        <v>573</v>
      </c>
    </row>
    <row r="11479" spans="1:14" x14ac:dyDescent="0.25">
      <c r="A11479" t="s">
        <v>241</v>
      </c>
      <c r="B11479" s="1">
        <v>45747</v>
      </c>
      <c r="C11479" t="s">
        <v>875</v>
      </c>
      <c r="D11479" t="s">
        <v>876</v>
      </c>
      <c r="E11479" s="4">
        <v>-8967.1200000000026</v>
      </c>
      <c r="F11479" t="s">
        <v>567</v>
      </c>
      <c r="G11479" t="s">
        <v>511</v>
      </c>
      <c r="H11479" t="s">
        <v>519</v>
      </c>
      <c r="I11479" t="s">
        <v>513</v>
      </c>
      <c r="J11479" t="s">
        <v>594</v>
      </c>
      <c r="L11479" t="s">
        <v>519</v>
      </c>
      <c r="M11479" t="s">
        <v>419</v>
      </c>
      <c r="N11479" t="s">
        <v>573</v>
      </c>
    </row>
    <row r="11480" spans="1:14" x14ac:dyDescent="0.25">
      <c r="A11480" t="s">
        <v>241</v>
      </c>
      <c r="B11480" s="1">
        <v>45747</v>
      </c>
      <c r="C11480" t="s">
        <v>879</v>
      </c>
      <c r="D11480" t="s">
        <v>880</v>
      </c>
      <c r="E11480" s="4">
        <v>-3640.53</v>
      </c>
      <c r="F11480" t="s">
        <v>567</v>
      </c>
      <c r="G11480" t="s">
        <v>511</v>
      </c>
      <c r="H11480" t="s">
        <v>519</v>
      </c>
      <c r="I11480" t="s">
        <v>513</v>
      </c>
      <c r="J11480" t="s">
        <v>594</v>
      </c>
      <c r="L11480" t="s">
        <v>519</v>
      </c>
      <c r="M11480" t="s">
        <v>419</v>
      </c>
      <c r="N11480" t="s">
        <v>573</v>
      </c>
    </row>
    <row r="11481" spans="1:14" x14ac:dyDescent="0.25">
      <c r="A11481" t="s">
        <v>241</v>
      </c>
      <c r="B11481" s="1">
        <v>45747</v>
      </c>
      <c r="C11481" t="s">
        <v>881</v>
      </c>
      <c r="D11481" t="s">
        <v>882</v>
      </c>
      <c r="E11481" s="4">
        <v>-75.419999999999419</v>
      </c>
      <c r="F11481" t="s">
        <v>567</v>
      </c>
      <c r="G11481" t="s">
        <v>511</v>
      </c>
      <c r="H11481" t="s">
        <v>519</v>
      </c>
      <c r="I11481" t="s">
        <v>513</v>
      </c>
      <c r="J11481" t="s">
        <v>594</v>
      </c>
      <c r="L11481" t="s">
        <v>519</v>
      </c>
      <c r="M11481" t="s">
        <v>419</v>
      </c>
      <c r="N11481" t="s">
        <v>573</v>
      </c>
    </row>
    <row r="11482" spans="1:14" x14ac:dyDescent="0.25">
      <c r="A11482" t="s">
        <v>241</v>
      </c>
      <c r="B11482" s="1">
        <v>45747</v>
      </c>
      <c r="C11482" t="s">
        <v>883</v>
      </c>
      <c r="D11482" t="s">
        <v>884</v>
      </c>
      <c r="E11482" s="4">
        <v>-320.87999999999738</v>
      </c>
      <c r="F11482" t="s">
        <v>567</v>
      </c>
      <c r="G11482" t="s">
        <v>511</v>
      </c>
      <c r="H11482" t="s">
        <v>519</v>
      </c>
      <c r="I11482" t="s">
        <v>513</v>
      </c>
      <c r="J11482" t="s">
        <v>594</v>
      </c>
      <c r="L11482" t="s">
        <v>519</v>
      </c>
      <c r="M11482" t="s">
        <v>419</v>
      </c>
      <c r="N11482" t="s">
        <v>573</v>
      </c>
    </row>
    <row r="11483" spans="1:14" x14ac:dyDescent="0.25">
      <c r="A11483" t="s">
        <v>241</v>
      </c>
      <c r="B11483" s="1">
        <v>45747</v>
      </c>
      <c r="C11483" t="s">
        <v>885</v>
      </c>
      <c r="D11483" t="s">
        <v>886</v>
      </c>
      <c r="E11483" s="4">
        <v>-1391.3999999999996</v>
      </c>
      <c r="F11483" t="s">
        <v>567</v>
      </c>
      <c r="G11483" t="s">
        <v>511</v>
      </c>
      <c r="H11483" t="s">
        <v>519</v>
      </c>
      <c r="I11483" t="s">
        <v>513</v>
      </c>
      <c r="J11483" t="s">
        <v>594</v>
      </c>
      <c r="L11483" t="s">
        <v>519</v>
      </c>
      <c r="M11483" t="s">
        <v>419</v>
      </c>
      <c r="N11483" t="s">
        <v>573</v>
      </c>
    </row>
    <row r="11484" spans="1:14" x14ac:dyDescent="0.25">
      <c r="A11484" t="s">
        <v>241</v>
      </c>
      <c r="B11484" s="1">
        <v>45747</v>
      </c>
      <c r="C11484" t="s">
        <v>891</v>
      </c>
      <c r="D11484" t="s">
        <v>892</v>
      </c>
      <c r="E11484" s="4">
        <v>-1835.0099999999998</v>
      </c>
      <c r="F11484" t="s">
        <v>567</v>
      </c>
      <c r="G11484" t="s">
        <v>511</v>
      </c>
      <c r="H11484" t="s">
        <v>516</v>
      </c>
      <c r="I11484" t="s">
        <v>512</v>
      </c>
      <c r="J11484" t="s">
        <v>572</v>
      </c>
      <c r="L11484" t="s">
        <v>516</v>
      </c>
      <c r="M11484" t="s">
        <v>417</v>
      </c>
      <c r="N11484" t="s">
        <v>573</v>
      </c>
    </row>
    <row r="11485" spans="1:14" x14ac:dyDescent="0.25">
      <c r="A11485" t="s">
        <v>241</v>
      </c>
      <c r="B11485" s="1">
        <v>45747</v>
      </c>
      <c r="C11485" t="s">
        <v>893</v>
      </c>
      <c r="D11485" t="s">
        <v>894</v>
      </c>
      <c r="E11485" s="4">
        <v>-1186.4699999999998</v>
      </c>
      <c r="F11485" t="s">
        <v>567</v>
      </c>
      <c r="G11485" t="s">
        <v>511</v>
      </c>
      <c r="H11485" t="s">
        <v>516</v>
      </c>
      <c r="I11485" t="s">
        <v>512</v>
      </c>
      <c r="J11485" t="s">
        <v>572</v>
      </c>
      <c r="L11485" t="s">
        <v>516</v>
      </c>
      <c r="M11485" t="s">
        <v>417</v>
      </c>
      <c r="N11485" t="s">
        <v>573</v>
      </c>
    </row>
    <row r="11486" spans="1:14" x14ac:dyDescent="0.25">
      <c r="A11486" t="s">
        <v>241</v>
      </c>
      <c r="B11486" s="1">
        <v>45747</v>
      </c>
      <c r="C11486" t="s">
        <v>895</v>
      </c>
      <c r="D11486" t="s">
        <v>896</v>
      </c>
      <c r="E11486" s="4">
        <v>-3268.47</v>
      </c>
      <c r="F11486" t="s">
        <v>567</v>
      </c>
      <c r="G11486" t="s">
        <v>511</v>
      </c>
      <c r="H11486" t="s">
        <v>516</v>
      </c>
      <c r="I11486" t="s">
        <v>512</v>
      </c>
      <c r="J11486" t="s">
        <v>572</v>
      </c>
      <c r="L11486" t="s">
        <v>516</v>
      </c>
      <c r="M11486" t="s">
        <v>417</v>
      </c>
      <c r="N11486" t="s">
        <v>573</v>
      </c>
    </row>
    <row r="11487" spans="1:14" x14ac:dyDescent="0.25">
      <c r="A11487" t="s">
        <v>241</v>
      </c>
      <c r="B11487" s="1">
        <v>45747</v>
      </c>
      <c r="C11487" t="s">
        <v>902</v>
      </c>
      <c r="D11487" t="s">
        <v>903</v>
      </c>
      <c r="E11487" s="4">
        <v>-13967.099999999999</v>
      </c>
      <c r="F11487" t="s">
        <v>567</v>
      </c>
      <c r="G11487" t="s">
        <v>511</v>
      </c>
      <c r="H11487" t="s">
        <v>328</v>
      </c>
      <c r="I11487" t="s">
        <v>329</v>
      </c>
      <c r="J11487" t="s">
        <v>904</v>
      </c>
      <c r="L11487" t="s">
        <v>328</v>
      </c>
      <c r="M11487" t="s">
        <v>329</v>
      </c>
      <c r="N11487" t="s">
        <v>573</v>
      </c>
    </row>
    <row r="11488" spans="1:14" x14ac:dyDescent="0.25">
      <c r="A11488" t="s">
        <v>241</v>
      </c>
      <c r="B11488" s="1">
        <v>45747</v>
      </c>
      <c r="C11488" t="s">
        <v>905</v>
      </c>
      <c r="D11488" t="s">
        <v>906</v>
      </c>
      <c r="E11488" s="4">
        <v>-23650.840000000004</v>
      </c>
      <c r="F11488" t="s">
        <v>567</v>
      </c>
      <c r="G11488" t="s">
        <v>511</v>
      </c>
      <c r="H11488" t="s">
        <v>328</v>
      </c>
      <c r="I11488" t="s">
        <v>329</v>
      </c>
      <c r="J11488" t="s">
        <v>904</v>
      </c>
      <c r="L11488" t="s">
        <v>328</v>
      </c>
      <c r="M11488" t="s">
        <v>329</v>
      </c>
      <c r="N11488" t="s">
        <v>573</v>
      </c>
    </row>
    <row r="11489" spans="1:14" x14ac:dyDescent="0.25">
      <c r="A11489" t="s">
        <v>241</v>
      </c>
      <c r="B11489" s="1">
        <v>45747</v>
      </c>
      <c r="C11489" t="s">
        <v>907</v>
      </c>
      <c r="D11489" t="s">
        <v>908</v>
      </c>
      <c r="E11489" s="4">
        <v>-1993.6699999999998</v>
      </c>
      <c r="F11489" t="s">
        <v>567</v>
      </c>
      <c r="G11489" t="s">
        <v>511</v>
      </c>
      <c r="H11489" t="s">
        <v>328</v>
      </c>
      <c r="I11489" t="s">
        <v>329</v>
      </c>
      <c r="J11489" t="s">
        <v>904</v>
      </c>
      <c r="L11489" t="s">
        <v>328</v>
      </c>
      <c r="M11489" t="s">
        <v>329</v>
      </c>
      <c r="N11489" t="s">
        <v>573</v>
      </c>
    </row>
    <row r="11490" spans="1:14" x14ac:dyDescent="0.25">
      <c r="A11490" t="s">
        <v>241</v>
      </c>
      <c r="B11490" s="1">
        <v>45747</v>
      </c>
      <c r="C11490" t="s">
        <v>909</v>
      </c>
      <c r="D11490" t="s">
        <v>910</v>
      </c>
      <c r="E11490" s="4">
        <v>534.33000000000004</v>
      </c>
      <c r="F11490" t="s">
        <v>567</v>
      </c>
      <c r="G11490" t="s">
        <v>511</v>
      </c>
      <c r="H11490" t="s">
        <v>328</v>
      </c>
      <c r="I11490" t="s">
        <v>329</v>
      </c>
      <c r="J11490" t="s">
        <v>904</v>
      </c>
      <c r="L11490" t="s">
        <v>328</v>
      </c>
      <c r="M11490" t="s">
        <v>329</v>
      </c>
      <c r="N11490" t="s">
        <v>573</v>
      </c>
    </row>
    <row r="11491" spans="1:14" x14ac:dyDescent="0.25">
      <c r="A11491" t="s">
        <v>241</v>
      </c>
      <c r="B11491" s="1">
        <v>45747</v>
      </c>
      <c r="C11491" t="s">
        <v>112</v>
      </c>
      <c r="D11491" t="s">
        <v>937</v>
      </c>
      <c r="E11491" s="4">
        <v>29706.22</v>
      </c>
      <c r="F11491" t="s">
        <v>567</v>
      </c>
      <c r="G11491" t="s">
        <v>511</v>
      </c>
      <c r="H11491" t="s">
        <v>333</v>
      </c>
      <c r="I11491" t="s">
        <v>335</v>
      </c>
      <c r="J11491" t="s">
        <v>923</v>
      </c>
      <c r="L11491" t="s">
        <v>333</v>
      </c>
      <c r="M11491" t="s">
        <v>335</v>
      </c>
      <c r="N11491" t="s">
        <v>573</v>
      </c>
    </row>
    <row r="11492" spans="1:14" x14ac:dyDescent="0.25">
      <c r="A11492" t="s">
        <v>241</v>
      </c>
      <c r="B11492" s="1">
        <v>45747</v>
      </c>
      <c r="C11492" t="s">
        <v>117</v>
      </c>
      <c r="D11492" t="s">
        <v>947</v>
      </c>
      <c r="E11492" s="4">
        <v>1686.42</v>
      </c>
      <c r="F11492" t="s">
        <v>567</v>
      </c>
      <c r="G11492" t="s">
        <v>511</v>
      </c>
      <c r="H11492" t="s">
        <v>333</v>
      </c>
      <c r="I11492" t="s">
        <v>335</v>
      </c>
      <c r="J11492" t="s">
        <v>923</v>
      </c>
      <c r="L11492" t="s">
        <v>333</v>
      </c>
      <c r="M11492" t="s">
        <v>335</v>
      </c>
      <c r="N11492" t="s">
        <v>573</v>
      </c>
    </row>
    <row r="11493" spans="1:14" x14ac:dyDescent="0.25">
      <c r="A11493" t="s">
        <v>241</v>
      </c>
      <c r="B11493" s="1">
        <v>45747</v>
      </c>
      <c r="C11493" t="s">
        <v>121</v>
      </c>
      <c r="D11493" t="s">
        <v>1203</v>
      </c>
      <c r="E11493" s="4">
        <v>77748.14</v>
      </c>
      <c r="F11493" t="s">
        <v>567</v>
      </c>
      <c r="G11493" t="s">
        <v>511</v>
      </c>
      <c r="H11493" t="s">
        <v>333</v>
      </c>
      <c r="I11493" t="s">
        <v>335</v>
      </c>
      <c r="J11493" t="s">
        <v>923</v>
      </c>
      <c r="L11493" t="s">
        <v>333</v>
      </c>
      <c r="M11493" t="s">
        <v>335</v>
      </c>
      <c r="N11493" t="s">
        <v>573</v>
      </c>
    </row>
    <row r="11494" spans="1:14" x14ac:dyDescent="0.25">
      <c r="A11494" t="s">
        <v>241</v>
      </c>
      <c r="B11494" s="1">
        <v>45747</v>
      </c>
      <c r="C11494" t="s">
        <v>106</v>
      </c>
      <c r="D11494" t="s">
        <v>107</v>
      </c>
      <c r="E11494" s="4">
        <v>-93879.679999999993</v>
      </c>
      <c r="F11494" t="s">
        <v>567</v>
      </c>
      <c r="G11494" t="s">
        <v>511</v>
      </c>
      <c r="H11494" t="s">
        <v>327</v>
      </c>
      <c r="I11494" t="s">
        <v>326</v>
      </c>
      <c r="J11494" t="s">
        <v>787</v>
      </c>
      <c r="L11494" t="s">
        <v>1319</v>
      </c>
      <c r="M11494" t="s">
        <v>323</v>
      </c>
      <c r="N11494" t="s">
        <v>573</v>
      </c>
    </row>
    <row r="11495" spans="1:14" x14ac:dyDescent="0.25">
      <c r="A11495" t="s">
        <v>241</v>
      </c>
      <c r="B11495" s="1">
        <v>45747</v>
      </c>
      <c r="C11495" t="s">
        <v>1395</v>
      </c>
      <c r="D11495" t="s">
        <v>1396</v>
      </c>
      <c r="E11495" s="4">
        <v>55575.27</v>
      </c>
      <c r="F11495" t="s">
        <v>567</v>
      </c>
      <c r="G11495" t="s">
        <v>511</v>
      </c>
      <c r="H11495" t="s">
        <v>327</v>
      </c>
      <c r="I11495" t="s">
        <v>326</v>
      </c>
      <c r="J11495" t="s">
        <v>787</v>
      </c>
      <c r="L11495" t="s">
        <v>1319</v>
      </c>
      <c r="M11495" t="s">
        <v>323</v>
      </c>
      <c r="N11495" t="s">
        <v>573</v>
      </c>
    </row>
    <row r="11496" spans="1:14" x14ac:dyDescent="0.25">
      <c r="A11496" t="s">
        <v>241</v>
      </c>
      <c r="B11496" s="1">
        <v>45747</v>
      </c>
      <c r="C11496" t="s">
        <v>975</v>
      </c>
      <c r="D11496" t="s">
        <v>976</v>
      </c>
      <c r="E11496" s="4">
        <v>-698440.80999999936</v>
      </c>
      <c r="F11496" t="s">
        <v>567</v>
      </c>
      <c r="G11496" t="s">
        <v>511</v>
      </c>
      <c r="H11496" t="s">
        <v>342</v>
      </c>
      <c r="I11496" t="s">
        <v>343</v>
      </c>
      <c r="J11496" t="s">
        <v>725</v>
      </c>
      <c r="L11496" t="s">
        <v>342</v>
      </c>
      <c r="M11496" t="s">
        <v>343</v>
      </c>
      <c r="N11496" t="s">
        <v>573</v>
      </c>
    </row>
    <row r="11497" spans="1:14" x14ac:dyDescent="0.25">
      <c r="A11497" t="s">
        <v>241</v>
      </c>
      <c r="B11497" s="1">
        <v>45747</v>
      </c>
      <c r="C11497" t="s">
        <v>979</v>
      </c>
      <c r="D11497" t="s">
        <v>980</v>
      </c>
      <c r="E11497" s="4">
        <v>-5234.75</v>
      </c>
      <c r="F11497" t="s">
        <v>567</v>
      </c>
      <c r="G11497" t="s">
        <v>511</v>
      </c>
      <c r="H11497" t="s">
        <v>342</v>
      </c>
      <c r="I11497" t="s">
        <v>343</v>
      </c>
      <c r="J11497" t="s">
        <v>725</v>
      </c>
      <c r="L11497" t="s">
        <v>342</v>
      </c>
      <c r="M11497" t="s">
        <v>343</v>
      </c>
      <c r="N11497" t="s">
        <v>573</v>
      </c>
    </row>
    <row r="11498" spans="1:14" x14ac:dyDescent="0.25">
      <c r="A11498" t="s">
        <v>241</v>
      </c>
      <c r="B11498" s="1">
        <v>45747</v>
      </c>
      <c r="C11498" t="s">
        <v>987</v>
      </c>
      <c r="D11498" t="s">
        <v>988</v>
      </c>
      <c r="E11498" s="4">
        <v>200319.5</v>
      </c>
      <c r="F11498" t="s">
        <v>567</v>
      </c>
      <c r="G11498" t="s">
        <v>511</v>
      </c>
      <c r="H11498" t="s">
        <v>342</v>
      </c>
      <c r="I11498" t="s">
        <v>343</v>
      </c>
      <c r="J11498" t="s">
        <v>725</v>
      </c>
      <c r="L11498" t="s">
        <v>342</v>
      </c>
      <c r="M11498" t="s">
        <v>343</v>
      </c>
      <c r="N11498" t="s">
        <v>573</v>
      </c>
    </row>
    <row r="11499" spans="1:14" x14ac:dyDescent="0.25">
      <c r="A11499" t="s">
        <v>241</v>
      </c>
      <c r="B11499" s="1">
        <v>45747</v>
      </c>
      <c r="C11499" t="s">
        <v>1205</v>
      </c>
      <c r="D11499" t="s">
        <v>1206</v>
      </c>
      <c r="E11499" s="4">
        <v>102873</v>
      </c>
      <c r="F11499" t="s">
        <v>567</v>
      </c>
      <c r="G11499" t="s">
        <v>511</v>
      </c>
      <c r="H11499" t="s">
        <v>340</v>
      </c>
      <c r="I11499" t="s">
        <v>341</v>
      </c>
      <c r="J11499" t="s">
        <v>667</v>
      </c>
      <c r="L11499" t="s">
        <v>340</v>
      </c>
      <c r="M11499" t="s">
        <v>341</v>
      </c>
      <c r="N11499" t="s">
        <v>573</v>
      </c>
    </row>
    <row r="11500" spans="1:14" x14ac:dyDescent="0.25">
      <c r="A11500" t="s">
        <v>241</v>
      </c>
      <c r="B11500" s="1">
        <v>45747</v>
      </c>
      <c r="C11500" t="s">
        <v>1362</v>
      </c>
      <c r="D11500" t="s">
        <v>1363</v>
      </c>
      <c r="E11500" s="4">
        <v>-16222.439999999988</v>
      </c>
      <c r="F11500" t="s">
        <v>567</v>
      </c>
      <c r="G11500" t="s">
        <v>511</v>
      </c>
      <c r="H11500" t="s">
        <v>342</v>
      </c>
      <c r="I11500" t="s">
        <v>343</v>
      </c>
      <c r="J11500" t="s">
        <v>725</v>
      </c>
      <c r="L11500" t="s">
        <v>342</v>
      </c>
      <c r="M11500" t="s">
        <v>343</v>
      </c>
      <c r="N11500" t="s">
        <v>573</v>
      </c>
    </row>
    <row r="11501" spans="1:14" x14ac:dyDescent="0.25">
      <c r="A11501" t="s">
        <v>241</v>
      </c>
      <c r="B11501" s="1">
        <v>45747</v>
      </c>
      <c r="C11501" t="s">
        <v>995</v>
      </c>
      <c r="D11501" t="s">
        <v>996</v>
      </c>
      <c r="E11501" s="4">
        <v>-644645.02</v>
      </c>
      <c r="F11501" t="s">
        <v>567</v>
      </c>
      <c r="G11501" t="s">
        <v>511</v>
      </c>
      <c r="H11501" t="s">
        <v>352</v>
      </c>
      <c r="I11501" t="s">
        <v>353</v>
      </c>
      <c r="J11501" t="s">
        <v>746</v>
      </c>
      <c r="L11501" t="s">
        <v>352</v>
      </c>
      <c r="M11501" t="s">
        <v>349</v>
      </c>
      <c r="N11501" t="s">
        <v>573</v>
      </c>
    </row>
    <row r="11502" spans="1:14" x14ac:dyDescent="0.25">
      <c r="A11502" t="s">
        <v>241</v>
      </c>
      <c r="B11502" s="1">
        <v>45747</v>
      </c>
      <c r="C11502" t="s">
        <v>1003</v>
      </c>
      <c r="D11502" t="s">
        <v>1004</v>
      </c>
      <c r="E11502" s="4">
        <v>-38073.269999999844</v>
      </c>
      <c r="F11502" t="s">
        <v>567</v>
      </c>
      <c r="G11502" t="s">
        <v>511</v>
      </c>
      <c r="H11502" t="s">
        <v>348</v>
      </c>
      <c r="I11502" t="s">
        <v>349</v>
      </c>
      <c r="J11502" t="s">
        <v>746</v>
      </c>
      <c r="L11502" t="s">
        <v>348</v>
      </c>
      <c r="M11502" t="s">
        <v>349</v>
      </c>
      <c r="N11502" t="s">
        <v>573</v>
      </c>
    </row>
    <row r="11503" spans="1:14" x14ac:dyDescent="0.25">
      <c r="A11503" t="s">
        <v>241</v>
      </c>
      <c r="B11503" s="1">
        <v>45747</v>
      </c>
      <c r="C11503" t="s">
        <v>1291</v>
      </c>
      <c r="D11503" t="s">
        <v>1400</v>
      </c>
      <c r="E11503" s="4">
        <v>-86891.99</v>
      </c>
      <c r="F11503" t="s">
        <v>567</v>
      </c>
      <c r="G11503" t="s">
        <v>511</v>
      </c>
      <c r="H11503" t="s">
        <v>348</v>
      </c>
      <c r="I11503" t="s">
        <v>349</v>
      </c>
      <c r="J11503" t="s">
        <v>746</v>
      </c>
      <c r="L11503" t="s">
        <v>348</v>
      </c>
      <c r="M11503" t="s">
        <v>349</v>
      </c>
      <c r="N11503" t="s">
        <v>573</v>
      </c>
    </row>
    <row r="11504" spans="1:14" x14ac:dyDescent="0.25">
      <c r="A11504" t="s">
        <v>241</v>
      </c>
      <c r="B11504" s="1">
        <v>45747</v>
      </c>
      <c r="C11504" t="s">
        <v>1011</v>
      </c>
      <c r="D11504" t="s">
        <v>1012</v>
      </c>
      <c r="E11504" s="4">
        <v>-3900</v>
      </c>
      <c r="F11504" t="s">
        <v>567</v>
      </c>
      <c r="G11504" t="s">
        <v>511</v>
      </c>
      <c r="H11504" t="s">
        <v>348</v>
      </c>
      <c r="I11504" t="s">
        <v>349</v>
      </c>
      <c r="J11504" t="s">
        <v>746</v>
      </c>
      <c r="L11504" t="s">
        <v>348</v>
      </c>
      <c r="M11504" t="s">
        <v>349</v>
      </c>
      <c r="N11504" t="s">
        <v>573</v>
      </c>
    </row>
    <row r="11505" spans="1:14" x14ac:dyDescent="0.25">
      <c r="A11505" t="s">
        <v>241</v>
      </c>
      <c r="B11505" s="1">
        <v>45747</v>
      </c>
      <c r="C11505" t="s">
        <v>1019</v>
      </c>
      <c r="D11505" t="s">
        <v>1020</v>
      </c>
      <c r="E11505" s="4">
        <v>-4493.2600000000293</v>
      </c>
      <c r="F11505" t="s">
        <v>567</v>
      </c>
      <c r="G11505" t="s">
        <v>511</v>
      </c>
      <c r="H11505" t="s">
        <v>348</v>
      </c>
      <c r="I11505" t="s">
        <v>349</v>
      </c>
      <c r="J11505" t="s">
        <v>746</v>
      </c>
      <c r="L11505" t="s">
        <v>348</v>
      </c>
      <c r="M11505" t="s">
        <v>349</v>
      </c>
      <c r="N11505" t="s">
        <v>573</v>
      </c>
    </row>
    <row r="11506" spans="1:14" x14ac:dyDescent="0.25">
      <c r="A11506" t="s">
        <v>241</v>
      </c>
      <c r="B11506" s="1">
        <v>45747</v>
      </c>
      <c r="C11506" t="s">
        <v>1023</v>
      </c>
      <c r="D11506" t="s">
        <v>1024</v>
      </c>
      <c r="E11506" s="4">
        <v>-3128.13</v>
      </c>
      <c r="F11506" t="s">
        <v>567</v>
      </c>
      <c r="G11506" t="s">
        <v>511</v>
      </c>
      <c r="H11506" t="s">
        <v>348</v>
      </c>
      <c r="I11506" t="s">
        <v>349</v>
      </c>
      <c r="J11506" t="s">
        <v>746</v>
      </c>
      <c r="L11506" t="s">
        <v>348</v>
      </c>
      <c r="M11506" t="s">
        <v>349</v>
      </c>
      <c r="N11506" t="s">
        <v>573</v>
      </c>
    </row>
    <row r="11507" spans="1:14" x14ac:dyDescent="0.25">
      <c r="A11507" t="s">
        <v>241</v>
      </c>
      <c r="B11507" s="1">
        <v>45747</v>
      </c>
      <c r="C11507" t="s">
        <v>1207</v>
      </c>
      <c r="D11507" t="s">
        <v>1208</v>
      </c>
      <c r="E11507" s="4">
        <v>-64.320000000000007</v>
      </c>
      <c r="F11507" t="s">
        <v>567</v>
      </c>
      <c r="G11507" t="s">
        <v>511</v>
      </c>
      <c r="H11507" t="s">
        <v>348</v>
      </c>
      <c r="I11507" t="s">
        <v>349</v>
      </c>
      <c r="J11507" t="s">
        <v>746</v>
      </c>
      <c r="L11507" t="s">
        <v>348</v>
      </c>
      <c r="M11507" t="s">
        <v>349</v>
      </c>
      <c r="N11507" t="s">
        <v>573</v>
      </c>
    </row>
    <row r="11508" spans="1:14" x14ac:dyDescent="0.25">
      <c r="A11508" t="s">
        <v>241</v>
      </c>
      <c r="B11508" s="1">
        <v>45747</v>
      </c>
      <c r="C11508" t="s">
        <v>1269</v>
      </c>
      <c r="D11508" t="s">
        <v>1270</v>
      </c>
      <c r="E11508" s="4">
        <v>-3900</v>
      </c>
      <c r="F11508" t="s">
        <v>567</v>
      </c>
      <c r="G11508" t="s">
        <v>511</v>
      </c>
      <c r="H11508" t="s">
        <v>348</v>
      </c>
      <c r="I11508" t="s">
        <v>349</v>
      </c>
      <c r="J11508" t="s">
        <v>746</v>
      </c>
      <c r="L11508" t="s">
        <v>348</v>
      </c>
      <c r="M11508" t="s">
        <v>349</v>
      </c>
      <c r="N11508" t="s">
        <v>573</v>
      </c>
    </row>
    <row r="11509" spans="1:14" x14ac:dyDescent="0.25">
      <c r="A11509" t="s">
        <v>241</v>
      </c>
      <c r="B11509" s="1">
        <v>45747</v>
      </c>
      <c r="C11509" t="s">
        <v>1320</v>
      </c>
      <c r="D11509" t="s">
        <v>1321</v>
      </c>
      <c r="E11509" s="4">
        <v>-3146.76</v>
      </c>
      <c r="F11509" t="s">
        <v>567</v>
      </c>
      <c r="G11509" t="s">
        <v>511</v>
      </c>
      <c r="H11509" t="s">
        <v>348</v>
      </c>
      <c r="I11509" t="s">
        <v>349</v>
      </c>
      <c r="J11509" t="s">
        <v>746</v>
      </c>
      <c r="L11509" t="s">
        <v>348</v>
      </c>
      <c r="M11509" t="s">
        <v>349</v>
      </c>
      <c r="N11509" t="s">
        <v>573</v>
      </c>
    </row>
    <row r="11510" spans="1:14" x14ac:dyDescent="0.25">
      <c r="A11510" t="s">
        <v>241</v>
      </c>
      <c r="B11510" s="1">
        <v>45747</v>
      </c>
      <c r="C11510" t="s">
        <v>1367</v>
      </c>
      <c r="D11510" t="s">
        <v>1368</v>
      </c>
      <c r="E11510" s="4">
        <v>-240800.05999999982</v>
      </c>
      <c r="F11510" t="s">
        <v>567</v>
      </c>
      <c r="G11510" t="s">
        <v>511</v>
      </c>
      <c r="H11510" t="s">
        <v>355</v>
      </c>
      <c r="I11510" t="s">
        <v>356</v>
      </c>
      <c r="J11510" t="s">
        <v>689</v>
      </c>
      <c r="L11510" t="s">
        <v>355</v>
      </c>
      <c r="M11510" t="s">
        <v>356</v>
      </c>
      <c r="N11510" t="s">
        <v>573</v>
      </c>
    </row>
    <row r="11511" spans="1:14" x14ac:dyDescent="0.25">
      <c r="A11511" t="s">
        <v>241</v>
      </c>
      <c r="B11511" s="1">
        <v>45747</v>
      </c>
      <c r="C11511" t="s">
        <v>1369</v>
      </c>
      <c r="D11511" t="s">
        <v>1370</v>
      </c>
      <c r="E11511" s="4">
        <v>-14960.690000000006</v>
      </c>
      <c r="F11511" t="s">
        <v>567</v>
      </c>
      <c r="G11511" t="s">
        <v>511</v>
      </c>
      <c r="H11511" t="s">
        <v>355</v>
      </c>
      <c r="I11511" t="s">
        <v>356</v>
      </c>
      <c r="J11511" t="s">
        <v>689</v>
      </c>
      <c r="M11511" t="s">
        <v>356</v>
      </c>
      <c r="N11511" t="s">
        <v>573</v>
      </c>
    </row>
    <row r="11512" spans="1:14" x14ac:dyDescent="0.25">
      <c r="A11512" t="s">
        <v>241</v>
      </c>
      <c r="B11512" s="1">
        <v>45747</v>
      </c>
      <c r="C11512" t="s">
        <v>1230</v>
      </c>
      <c r="D11512" t="s">
        <v>1231</v>
      </c>
      <c r="E11512" s="4">
        <v>8479.5699999999488</v>
      </c>
      <c r="F11512" t="s">
        <v>567</v>
      </c>
      <c r="G11512" t="s">
        <v>511</v>
      </c>
      <c r="H11512" t="s">
        <v>355</v>
      </c>
      <c r="I11512" t="s">
        <v>356</v>
      </c>
      <c r="J11512" t="s">
        <v>689</v>
      </c>
      <c r="L11512" t="s">
        <v>716</v>
      </c>
      <c r="M11512" t="s">
        <v>356</v>
      </c>
      <c r="N11512" t="s">
        <v>573</v>
      </c>
    </row>
    <row r="11513" spans="1:14" x14ac:dyDescent="0.25">
      <c r="A11513" t="s">
        <v>241</v>
      </c>
      <c r="B11513" s="1">
        <v>45747</v>
      </c>
      <c r="C11513" t="s">
        <v>1324</v>
      </c>
      <c r="D11513" t="s">
        <v>1325</v>
      </c>
      <c r="E11513" s="4">
        <v>-168.06</v>
      </c>
      <c r="F11513" t="s">
        <v>567</v>
      </c>
      <c r="G11513" t="s">
        <v>511</v>
      </c>
      <c r="H11513" t="s">
        <v>355</v>
      </c>
      <c r="I11513" t="s">
        <v>356</v>
      </c>
      <c r="J11513" t="s">
        <v>689</v>
      </c>
      <c r="L11513" t="s">
        <v>355</v>
      </c>
      <c r="M11513" t="s">
        <v>356</v>
      </c>
      <c r="N11513" t="s">
        <v>573</v>
      </c>
    </row>
    <row r="11514" spans="1:14" x14ac:dyDescent="0.25">
      <c r="A11514" t="s">
        <v>241</v>
      </c>
      <c r="B11514" s="1">
        <v>45747</v>
      </c>
      <c r="C11514" t="s">
        <v>1050</v>
      </c>
      <c r="D11514" t="s">
        <v>1051</v>
      </c>
      <c r="E11514" s="4">
        <v>-64053.600000000006</v>
      </c>
      <c r="F11514" t="s">
        <v>567</v>
      </c>
      <c r="G11514" t="s">
        <v>511</v>
      </c>
      <c r="H11514" t="s">
        <v>355</v>
      </c>
      <c r="I11514" t="s">
        <v>356</v>
      </c>
      <c r="J11514" t="s">
        <v>689</v>
      </c>
      <c r="L11514" t="s">
        <v>348</v>
      </c>
      <c r="M11514" t="s">
        <v>356</v>
      </c>
      <c r="N11514" t="s">
        <v>573</v>
      </c>
    </row>
    <row r="11515" spans="1:14" x14ac:dyDescent="0.25">
      <c r="A11515" t="s">
        <v>241</v>
      </c>
      <c r="B11515" s="1">
        <v>45747</v>
      </c>
      <c r="C11515" t="s">
        <v>1060</v>
      </c>
      <c r="D11515" t="s">
        <v>1061</v>
      </c>
      <c r="E11515" s="4">
        <v>-3094.6100000000019</v>
      </c>
      <c r="F11515" t="s">
        <v>567</v>
      </c>
      <c r="G11515" t="s">
        <v>511</v>
      </c>
      <c r="H11515" t="s">
        <v>355</v>
      </c>
      <c r="I11515" t="s">
        <v>356</v>
      </c>
      <c r="J11515" t="s">
        <v>689</v>
      </c>
      <c r="L11515" t="s">
        <v>355</v>
      </c>
      <c r="M11515" t="s">
        <v>356</v>
      </c>
      <c r="N11515" t="s">
        <v>573</v>
      </c>
    </row>
    <row r="11516" spans="1:14" x14ac:dyDescent="0.25">
      <c r="A11516" t="s">
        <v>241</v>
      </c>
      <c r="B11516" s="1">
        <v>45747</v>
      </c>
      <c r="C11516" t="s">
        <v>1072</v>
      </c>
      <c r="D11516" t="s">
        <v>1073</v>
      </c>
      <c r="E11516" s="4">
        <v>-139306.73999999996</v>
      </c>
      <c r="F11516" t="s">
        <v>567</v>
      </c>
      <c r="G11516" t="s">
        <v>511</v>
      </c>
      <c r="H11516" t="s">
        <v>348</v>
      </c>
      <c r="I11516" t="s">
        <v>349</v>
      </c>
      <c r="J11516" t="s">
        <v>746</v>
      </c>
      <c r="L11516" t="s">
        <v>348</v>
      </c>
      <c r="M11516" t="s">
        <v>453</v>
      </c>
      <c r="N11516" t="s">
        <v>573</v>
      </c>
    </row>
    <row r="11517" spans="1:14" x14ac:dyDescent="0.25">
      <c r="A11517" t="s">
        <v>241</v>
      </c>
      <c r="B11517" s="1">
        <v>45747</v>
      </c>
      <c r="C11517" t="s">
        <v>1076</v>
      </c>
      <c r="D11517" t="s">
        <v>1077</v>
      </c>
      <c r="E11517" s="4">
        <v>-22534.84</v>
      </c>
      <c r="F11517" t="s">
        <v>567</v>
      </c>
      <c r="G11517" t="s">
        <v>511</v>
      </c>
      <c r="H11517" t="s">
        <v>348</v>
      </c>
      <c r="I11517" t="s">
        <v>349</v>
      </c>
      <c r="J11517" t="s">
        <v>746</v>
      </c>
      <c r="L11517" t="s">
        <v>348</v>
      </c>
      <c r="M11517" t="s">
        <v>453</v>
      </c>
      <c r="N11517" t="s">
        <v>573</v>
      </c>
    </row>
    <row r="11518" spans="1:14" x14ac:dyDescent="0.25">
      <c r="A11518" t="s">
        <v>241</v>
      </c>
      <c r="B11518" s="1">
        <v>45747</v>
      </c>
      <c r="C11518" t="s">
        <v>1087</v>
      </c>
      <c r="D11518" t="s">
        <v>1088</v>
      </c>
      <c r="E11518" s="4">
        <v>-335.99</v>
      </c>
      <c r="F11518" t="s">
        <v>567</v>
      </c>
      <c r="G11518" t="s">
        <v>511</v>
      </c>
      <c r="H11518" t="s">
        <v>348</v>
      </c>
      <c r="I11518" t="s">
        <v>349</v>
      </c>
      <c r="J11518" t="s">
        <v>746</v>
      </c>
      <c r="L11518" t="s">
        <v>348</v>
      </c>
      <c r="M11518" t="s">
        <v>453</v>
      </c>
      <c r="N11518" t="s">
        <v>573</v>
      </c>
    </row>
    <row r="11519" spans="1:14" x14ac:dyDescent="0.25">
      <c r="A11519" t="s">
        <v>241</v>
      </c>
      <c r="B11519" s="1">
        <v>45747</v>
      </c>
      <c r="C11519" t="s">
        <v>1091</v>
      </c>
      <c r="D11519" t="s">
        <v>1092</v>
      </c>
      <c r="E11519" s="4">
        <v>-1620.6599999999999</v>
      </c>
      <c r="F11519" t="s">
        <v>567</v>
      </c>
      <c r="G11519" t="s">
        <v>511</v>
      </c>
      <c r="H11519" t="s">
        <v>348</v>
      </c>
      <c r="I11519" t="s">
        <v>349</v>
      </c>
      <c r="J11519" t="s">
        <v>746</v>
      </c>
      <c r="L11519" t="s">
        <v>348</v>
      </c>
      <c r="M11519" t="s">
        <v>453</v>
      </c>
      <c r="N11519" t="s">
        <v>573</v>
      </c>
    </row>
    <row r="11520" spans="1:14" x14ac:dyDescent="0.25">
      <c r="A11520" t="s">
        <v>241</v>
      </c>
      <c r="B11520" s="1">
        <v>45747</v>
      </c>
      <c r="C11520" t="s">
        <v>1095</v>
      </c>
      <c r="D11520" t="s">
        <v>1096</v>
      </c>
      <c r="E11520" s="4">
        <v>-364.99</v>
      </c>
      <c r="F11520" t="s">
        <v>567</v>
      </c>
      <c r="G11520" t="s">
        <v>511</v>
      </c>
      <c r="H11520" t="s">
        <v>348</v>
      </c>
      <c r="I11520" t="s">
        <v>349</v>
      </c>
      <c r="J11520" t="s">
        <v>746</v>
      </c>
      <c r="L11520" t="s">
        <v>348</v>
      </c>
      <c r="M11520" t="s">
        <v>453</v>
      </c>
      <c r="N11520" t="s">
        <v>573</v>
      </c>
    </row>
    <row r="11521" spans="1:14" x14ac:dyDescent="0.25">
      <c r="A11521" t="s">
        <v>241</v>
      </c>
      <c r="B11521" s="1">
        <v>45747</v>
      </c>
      <c r="C11521" t="s">
        <v>1103</v>
      </c>
      <c r="D11521" t="s">
        <v>1104</v>
      </c>
      <c r="E11521" s="4">
        <v>-854.76</v>
      </c>
      <c r="F11521" t="s">
        <v>567</v>
      </c>
      <c r="G11521" t="s">
        <v>511</v>
      </c>
      <c r="H11521" t="s">
        <v>348</v>
      </c>
      <c r="I11521" t="s">
        <v>349</v>
      </c>
      <c r="J11521" t="s">
        <v>746</v>
      </c>
      <c r="L11521" t="s">
        <v>348</v>
      </c>
      <c r="M11521" t="s">
        <v>453</v>
      </c>
      <c r="N11521" t="s">
        <v>573</v>
      </c>
    </row>
    <row r="11522" spans="1:14" x14ac:dyDescent="0.25">
      <c r="A11522" t="s">
        <v>241</v>
      </c>
      <c r="B11522" s="1">
        <v>45747</v>
      </c>
      <c r="C11522" t="s">
        <v>1107</v>
      </c>
      <c r="D11522" t="s">
        <v>1108</v>
      </c>
      <c r="E11522" s="4">
        <v>-360.43</v>
      </c>
      <c r="F11522" t="s">
        <v>567</v>
      </c>
      <c r="G11522" t="s">
        <v>511</v>
      </c>
      <c r="H11522" t="s">
        <v>348</v>
      </c>
      <c r="I11522" t="s">
        <v>349</v>
      </c>
      <c r="J11522" t="s">
        <v>746</v>
      </c>
      <c r="L11522" t="s">
        <v>348</v>
      </c>
      <c r="M11522" t="s">
        <v>453</v>
      </c>
      <c r="N11522" t="s">
        <v>573</v>
      </c>
    </row>
    <row r="11523" spans="1:14" x14ac:dyDescent="0.25">
      <c r="A11523" t="s">
        <v>241</v>
      </c>
      <c r="B11523" s="1">
        <v>45747</v>
      </c>
      <c r="C11523" t="s">
        <v>1109</v>
      </c>
      <c r="D11523" t="s">
        <v>1110</v>
      </c>
      <c r="E11523" s="4">
        <v>-564.16</v>
      </c>
      <c r="F11523" t="s">
        <v>567</v>
      </c>
      <c r="G11523" t="s">
        <v>511</v>
      </c>
      <c r="H11523" t="s">
        <v>348</v>
      </c>
      <c r="I11523" t="s">
        <v>349</v>
      </c>
      <c r="J11523" t="s">
        <v>746</v>
      </c>
      <c r="L11523" t="s">
        <v>348</v>
      </c>
      <c r="M11523" t="s">
        <v>453</v>
      </c>
      <c r="N11523" t="s">
        <v>573</v>
      </c>
    </row>
    <row r="11524" spans="1:14" x14ac:dyDescent="0.25">
      <c r="A11524" t="s">
        <v>241</v>
      </c>
      <c r="B11524" s="1">
        <v>45747</v>
      </c>
      <c r="C11524" t="s">
        <v>1111</v>
      </c>
      <c r="D11524" t="s">
        <v>1112</v>
      </c>
      <c r="E11524" s="4">
        <v>-1177.1500000000001</v>
      </c>
      <c r="F11524" t="s">
        <v>567</v>
      </c>
      <c r="G11524" t="s">
        <v>511</v>
      </c>
      <c r="H11524" t="s">
        <v>348</v>
      </c>
      <c r="I11524" t="s">
        <v>349</v>
      </c>
      <c r="J11524" t="s">
        <v>746</v>
      </c>
      <c r="L11524" t="s">
        <v>348</v>
      </c>
      <c r="M11524" t="s">
        <v>453</v>
      </c>
      <c r="N11524" t="s">
        <v>573</v>
      </c>
    </row>
    <row r="11525" spans="1:14" x14ac:dyDescent="0.25">
      <c r="A11525" t="s">
        <v>241</v>
      </c>
      <c r="B11525" s="1">
        <v>45747</v>
      </c>
      <c r="C11525" t="s">
        <v>1115</v>
      </c>
      <c r="D11525" t="s">
        <v>1116</v>
      </c>
      <c r="E11525" s="4">
        <v>-200.70000000000002</v>
      </c>
      <c r="F11525" t="s">
        <v>567</v>
      </c>
      <c r="G11525" t="s">
        <v>511</v>
      </c>
      <c r="H11525" t="s">
        <v>348</v>
      </c>
      <c r="I11525" t="s">
        <v>349</v>
      </c>
      <c r="J11525" t="s">
        <v>746</v>
      </c>
      <c r="L11525" t="s">
        <v>348</v>
      </c>
      <c r="M11525" t="s">
        <v>453</v>
      </c>
      <c r="N11525" t="s">
        <v>573</v>
      </c>
    </row>
    <row r="11526" spans="1:14" x14ac:dyDescent="0.25">
      <c r="A11526" t="s">
        <v>241</v>
      </c>
      <c r="B11526" s="1">
        <v>45747</v>
      </c>
      <c r="C11526" t="s">
        <v>1371</v>
      </c>
      <c r="D11526" t="s">
        <v>1372</v>
      </c>
      <c r="E11526" s="4">
        <v>-397.69</v>
      </c>
      <c r="F11526" t="s">
        <v>567</v>
      </c>
      <c r="G11526" t="s">
        <v>511</v>
      </c>
      <c r="H11526" t="s">
        <v>348</v>
      </c>
      <c r="I11526" t="s">
        <v>349</v>
      </c>
      <c r="J11526" t="s">
        <v>746</v>
      </c>
      <c r="M11526" t="s">
        <v>349</v>
      </c>
      <c r="N11526" t="s">
        <v>573</v>
      </c>
    </row>
    <row r="11527" spans="1:14" x14ac:dyDescent="0.25">
      <c r="A11527" t="s">
        <v>241</v>
      </c>
      <c r="B11527" s="1">
        <v>45747</v>
      </c>
      <c r="C11527" t="s">
        <v>1387</v>
      </c>
      <c r="D11527" t="s">
        <v>1388</v>
      </c>
      <c r="E11527" s="4">
        <v>-661.5</v>
      </c>
      <c r="F11527" t="s">
        <v>567</v>
      </c>
      <c r="G11527" t="s">
        <v>511</v>
      </c>
      <c r="H11527" t="s">
        <v>348</v>
      </c>
      <c r="I11527" t="s">
        <v>349</v>
      </c>
      <c r="J11527" t="s">
        <v>746</v>
      </c>
      <c r="M11527" t="s">
        <v>349</v>
      </c>
      <c r="N11527" t="s">
        <v>573</v>
      </c>
    </row>
    <row r="11528" spans="1:14" x14ac:dyDescent="0.25">
      <c r="A11528" t="s">
        <v>241</v>
      </c>
      <c r="B11528" s="1">
        <v>45747</v>
      </c>
      <c r="C11528" t="s">
        <v>1401</v>
      </c>
      <c r="D11528" t="s">
        <v>1402</v>
      </c>
      <c r="E11528" s="4">
        <v>-333.48</v>
      </c>
      <c r="F11528" t="s">
        <v>567</v>
      </c>
      <c r="G11528" t="s">
        <v>511</v>
      </c>
      <c r="H11528" t="s">
        <v>348</v>
      </c>
      <c r="I11528" t="s">
        <v>349</v>
      </c>
      <c r="J11528" t="s">
        <v>746</v>
      </c>
      <c r="M11528" t="s">
        <v>349</v>
      </c>
      <c r="N11528" t="s">
        <v>573</v>
      </c>
    </row>
    <row r="11529" spans="1:14" x14ac:dyDescent="0.25">
      <c r="A11529" t="s">
        <v>241</v>
      </c>
      <c r="B11529" s="1">
        <v>45747</v>
      </c>
      <c r="C11529" t="s">
        <v>1117</v>
      </c>
      <c r="D11529" t="s">
        <v>1118</v>
      </c>
      <c r="E11529" s="4">
        <v>-3314</v>
      </c>
      <c r="F11529" t="s">
        <v>567</v>
      </c>
      <c r="G11529" t="s">
        <v>511</v>
      </c>
      <c r="H11529" t="s">
        <v>348</v>
      </c>
      <c r="I11529" t="s">
        <v>349</v>
      </c>
      <c r="J11529" t="s">
        <v>746</v>
      </c>
      <c r="L11529" t="s">
        <v>348</v>
      </c>
      <c r="M11529" t="s">
        <v>453</v>
      </c>
      <c r="N11529" t="s">
        <v>573</v>
      </c>
    </row>
    <row r="11530" spans="1:14" x14ac:dyDescent="0.25">
      <c r="A11530" t="s">
        <v>241</v>
      </c>
      <c r="B11530" s="1">
        <v>45747</v>
      </c>
      <c r="C11530" t="s">
        <v>1119</v>
      </c>
      <c r="D11530" t="s">
        <v>1120</v>
      </c>
      <c r="E11530" s="4">
        <v>-22528.187000000005</v>
      </c>
      <c r="F11530" t="s">
        <v>567</v>
      </c>
      <c r="G11530" t="s">
        <v>511</v>
      </c>
      <c r="H11530" t="s">
        <v>348</v>
      </c>
      <c r="I11530" t="s">
        <v>349</v>
      </c>
      <c r="J11530" t="s">
        <v>684</v>
      </c>
      <c r="L11530" t="s">
        <v>1121</v>
      </c>
      <c r="M11530" t="s">
        <v>453</v>
      </c>
      <c r="N11530" t="s">
        <v>573</v>
      </c>
    </row>
    <row r="11531" spans="1:14" x14ac:dyDescent="0.25">
      <c r="A11531" t="s">
        <v>241</v>
      </c>
      <c r="B11531" s="1">
        <v>45747</v>
      </c>
      <c r="C11531" t="s">
        <v>1122</v>
      </c>
      <c r="D11531" t="s">
        <v>1123</v>
      </c>
      <c r="E11531" s="4">
        <v>668.47</v>
      </c>
      <c r="F11531" t="s">
        <v>567</v>
      </c>
      <c r="G11531" t="s">
        <v>511</v>
      </c>
      <c r="H11531" t="s">
        <v>348</v>
      </c>
      <c r="I11531" t="s">
        <v>349</v>
      </c>
      <c r="J11531" t="s">
        <v>746</v>
      </c>
      <c r="L11531" t="s">
        <v>348</v>
      </c>
      <c r="M11531" t="s">
        <v>457</v>
      </c>
      <c r="N11531" t="s">
        <v>573</v>
      </c>
    </row>
    <row r="11532" spans="1:14" x14ac:dyDescent="0.25">
      <c r="A11532" t="s">
        <v>241</v>
      </c>
      <c r="B11532" s="1">
        <v>45747</v>
      </c>
      <c r="C11532" t="s">
        <v>1124</v>
      </c>
      <c r="D11532" t="s">
        <v>1125</v>
      </c>
      <c r="E11532" s="4">
        <v>75544.45</v>
      </c>
      <c r="F11532" t="s">
        <v>567</v>
      </c>
      <c r="G11532" t="s">
        <v>511</v>
      </c>
      <c r="H11532" t="s">
        <v>348</v>
      </c>
      <c r="I11532" t="s">
        <v>349</v>
      </c>
      <c r="J11532" t="s">
        <v>746</v>
      </c>
      <c r="L11532" t="s">
        <v>348</v>
      </c>
      <c r="M11532" t="s">
        <v>457</v>
      </c>
      <c r="N11532" t="s">
        <v>573</v>
      </c>
    </row>
    <row r="11533" spans="1:14" x14ac:dyDescent="0.25">
      <c r="A11533" t="s">
        <v>241</v>
      </c>
      <c r="B11533" s="1">
        <v>45747</v>
      </c>
      <c r="C11533" t="s">
        <v>565</v>
      </c>
      <c r="D11533" t="s">
        <v>566</v>
      </c>
      <c r="E11533" s="4">
        <v>47469.58</v>
      </c>
      <c r="F11533" t="s">
        <v>567</v>
      </c>
      <c r="G11533" t="s">
        <v>471</v>
      </c>
      <c r="H11533" t="s">
        <v>291</v>
      </c>
      <c r="I11533" t="s">
        <v>292</v>
      </c>
      <c r="J11533" t="s">
        <v>251</v>
      </c>
      <c r="L11533" t="s">
        <v>376</v>
      </c>
      <c r="M11533" t="s">
        <v>377</v>
      </c>
      <c r="N11533" t="s">
        <v>486</v>
      </c>
    </row>
    <row r="11534" spans="1:14" x14ac:dyDescent="0.25">
      <c r="A11534" t="s">
        <v>241</v>
      </c>
      <c r="B11534" s="1">
        <v>45747</v>
      </c>
      <c r="C11534" t="s">
        <v>568</v>
      </c>
      <c r="D11534" t="s">
        <v>569</v>
      </c>
      <c r="E11534" s="4">
        <v>48169.959999999992</v>
      </c>
      <c r="F11534" t="s">
        <v>567</v>
      </c>
      <c r="G11534" t="s">
        <v>471</v>
      </c>
      <c r="H11534" t="s">
        <v>291</v>
      </c>
      <c r="I11534" t="s">
        <v>292</v>
      </c>
      <c r="J11534" t="s">
        <v>251</v>
      </c>
      <c r="L11534" t="s">
        <v>376</v>
      </c>
      <c r="M11534" t="s">
        <v>377</v>
      </c>
      <c r="N11534" t="s">
        <v>486</v>
      </c>
    </row>
    <row r="11535" spans="1:14" x14ac:dyDescent="0.25">
      <c r="A11535" t="s">
        <v>241</v>
      </c>
      <c r="B11535" s="1">
        <v>45747</v>
      </c>
      <c r="C11535" t="s">
        <v>574</v>
      </c>
      <c r="D11535" t="s">
        <v>575</v>
      </c>
      <c r="E11535" s="4">
        <v>14311.37</v>
      </c>
      <c r="F11535" t="s">
        <v>567</v>
      </c>
      <c r="G11535" t="s">
        <v>471</v>
      </c>
      <c r="H11535" t="s">
        <v>291</v>
      </c>
      <c r="I11535" t="s">
        <v>292</v>
      </c>
      <c r="J11535" t="s">
        <v>251</v>
      </c>
      <c r="L11535" t="s">
        <v>376</v>
      </c>
      <c r="M11535" t="s">
        <v>377</v>
      </c>
      <c r="N11535" t="s">
        <v>486</v>
      </c>
    </row>
    <row r="11536" spans="1:14" x14ac:dyDescent="0.25">
      <c r="A11536" t="s">
        <v>241</v>
      </c>
      <c r="B11536" s="1">
        <v>45747</v>
      </c>
      <c r="C11536" t="s">
        <v>578</v>
      </c>
      <c r="D11536" t="s">
        <v>579</v>
      </c>
      <c r="E11536" s="4">
        <v>494.07</v>
      </c>
      <c r="F11536" t="s">
        <v>567</v>
      </c>
      <c r="G11536" t="s">
        <v>471</v>
      </c>
      <c r="H11536" t="s">
        <v>298</v>
      </c>
      <c r="I11536" t="s">
        <v>299</v>
      </c>
      <c r="J11536" t="s">
        <v>258</v>
      </c>
      <c r="L11536" t="s">
        <v>376</v>
      </c>
      <c r="M11536" t="s">
        <v>377</v>
      </c>
      <c r="N11536" t="s">
        <v>487</v>
      </c>
    </row>
    <row r="11537" spans="1:14" x14ac:dyDescent="0.25">
      <c r="A11537" t="s">
        <v>241</v>
      </c>
      <c r="B11537" s="1">
        <v>45747</v>
      </c>
      <c r="C11537" t="s">
        <v>582</v>
      </c>
      <c r="D11537" t="s">
        <v>583</v>
      </c>
      <c r="E11537" s="4">
        <v>1378.5</v>
      </c>
      <c r="F11537" t="s">
        <v>567</v>
      </c>
      <c r="G11537" t="s">
        <v>471</v>
      </c>
      <c r="H11537" t="s">
        <v>291</v>
      </c>
      <c r="I11537" t="s">
        <v>292</v>
      </c>
      <c r="J11537" t="s">
        <v>251</v>
      </c>
      <c r="L11537" t="s">
        <v>376</v>
      </c>
      <c r="M11537" t="s">
        <v>377</v>
      </c>
      <c r="N11537" t="s">
        <v>482</v>
      </c>
    </row>
    <row r="11538" spans="1:14" x14ac:dyDescent="0.25">
      <c r="A11538" t="s">
        <v>241</v>
      </c>
      <c r="B11538" s="1">
        <v>45747</v>
      </c>
      <c r="C11538" t="s">
        <v>586</v>
      </c>
      <c r="D11538" t="s">
        <v>587</v>
      </c>
      <c r="E11538" s="4">
        <v>2589.0299999999997</v>
      </c>
      <c r="F11538" t="s">
        <v>567</v>
      </c>
      <c r="G11538" t="s">
        <v>471</v>
      </c>
      <c r="H11538" t="s">
        <v>298</v>
      </c>
      <c r="I11538" t="s">
        <v>299</v>
      </c>
      <c r="J11538" t="s">
        <v>258</v>
      </c>
      <c r="L11538" t="s">
        <v>376</v>
      </c>
      <c r="M11538" t="s">
        <v>377</v>
      </c>
      <c r="N11538" t="s">
        <v>487</v>
      </c>
    </row>
    <row r="11539" spans="1:14" x14ac:dyDescent="0.25">
      <c r="A11539" t="s">
        <v>241</v>
      </c>
      <c r="B11539" s="1">
        <v>45747</v>
      </c>
      <c r="C11539" t="s">
        <v>590</v>
      </c>
      <c r="D11539" t="s">
        <v>591</v>
      </c>
      <c r="E11539" s="4">
        <v>3532.5</v>
      </c>
      <c r="F11539" t="s">
        <v>567</v>
      </c>
      <c r="G11539" t="s">
        <v>471</v>
      </c>
      <c r="H11539" t="s">
        <v>298</v>
      </c>
      <c r="I11539" t="s">
        <v>299</v>
      </c>
      <c r="J11539" t="s">
        <v>258</v>
      </c>
      <c r="L11539" t="s">
        <v>376</v>
      </c>
      <c r="M11539" t="s">
        <v>377</v>
      </c>
      <c r="N11539" t="s">
        <v>487</v>
      </c>
    </row>
    <row r="11540" spans="1:14" x14ac:dyDescent="0.25">
      <c r="A11540" t="s">
        <v>241</v>
      </c>
      <c r="B11540" s="1">
        <v>45747</v>
      </c>
      <c r="C11540" t="s">
        <v>595</v>
      </c>
      <c r="D11540" t="s">
        <v>596</v>
      </c>
      <c r="E11540" s="4">
        <v>877.34000000000015</v>
      </c>
      <c r="F11540" t="s">
        <v>567</v>
      </c>
      <c r="G11540" t="s">
        <v>471</v>
      </c>
      <c r="H11540" t="s">
        <v>311</v>
      </c>
      <c r="I11540" t="s">
        <v>312</v>
      </c>
      <c r="J11540" t="s">
        <v>264</v>
      </c>
      <c r="L11540" t="s">
        <v>376</v>
      </c>
      <c r="M11540" t="s">
        <v>377</v>
      </c>
      <c r="N11540" t="s">
        <v>477</v>
      </c>
    </row>
    <row r="11541" spans="1:14" x14ac:dyDescent="0.25">
      <c r="A11541" t="s">
        <v>241</v>
      </c>
      <c r="B11541" s="1">
        <v>45747</v>
      </c>
      <c r="C11541" t="s">
        <v>603</v>
      </c>
      <c r="D11541" t="s">
        <v>604</v>
      </c>
      <c r="E11541" s="4">
        <v>3641.86</v>
      </c>
      <c r="F11541" t="s">
        <v>567</v>
      </c>
      <c r="G11541" t="s">
        <v>471</v>
      </c>
      <c r="H11541" t="s">
        <v>311</v>
      </c>
      <c r="I11541" t="s">
        <v>312</v>
      </c>
      <c r="J11541" t="s">
        <v>264</v>
      </c>
      <c r="L11541" t="s">
        <v>376</v>
      </c>
      <c r="M11541" t="s">
        <v>377</v>
      </c>
      <c r="N11541" t="s">
        <v>487</v>
      </c>
    </row>
    <row r="11542" spans="1:14" x14ac:dyDescent="0.25">
      <c r="A11542" t="s">
        <v>241</v>
      </c>
      <c r="B11542" s="1">
        <v>45747</v>
      </c>
      <c r="C11542" t="s">
        <v>627</v>
      </c>
      <c r="D11542" t="s">
        <v>628</v>
      </c>
      <c r="E11542" s="4">
        <v>74913.11</v>
      </c>
      <c r="F11542" t="s">
        <v>567</v>
      </c>
      <c r="G11542" t="s">
        <v>471</v>
      </c>
      <c r="H11542" t="s">
        <v>295</v>
      </c>
      <c r="I11542" t="s">
        <v>254</v>
      </c>
      <c r="J11542" t="s">
        <v>253</v>
      </c>
      <c r="L11542" t="s">
        <v>378</v>
      </c>
      <c r="M11542" t="s">
        <v>379</v>
      </c>
      <c r="N11542" t="s">
        <v>486</v>
      </c>
    </row>
    <row r="11543" spans="1:14" x14ac:dyDescent="0.25">
      <c r="A11543" t="s">
        <v>241</v>
      </c>
      <c r="B11543" s="1">
        <v>45747</v>
      </c>
      <c r="C11543" t="s">
        <v>631</v>
      </c>
      <c r="D11543" t="s">
        <v>632</v>
      </c>
      <c r="E11543" s="4">
        <v>50</v>
      </c>
      <c r="F11543" t="s">
        <v>567</v>
      </c>
      <c r="G11543" t="s">
        <v>471</v>
      </c>
      <c r="H11543" t="s">
        <v>301</v>
      </c>
      <c r="I11543" t="s">
        <v>302</v>
      </c>
      <c r="J11543" t="s">
        <v>258</v>
      </c>
      <c r="L11543" t="s">
        <v>378</v>
      </c>
      <c r="M11543" t="s">
        <v>379</v>
      </c>
      <c r="N11543" t="s">
        <v>486</v>
      </c>
    </row>
    <row r="11544" spans="1:14" x14ac:dyDescent="0.25">
      <c r="A11544" t="s">
        <v>241</v>
      </c>
      <c r="B11544" s="1">
        <v>45747</v>
      </c>
      <c r="C11544" t="s">
        <v>633</v>
      </c>
      <c r="D11544" t="s">
        <v>634</v>
      </c>
      <c r="E11544" s="4">
        <v>23147.95</v>
      </c>
      <c r="F11544" t="s">
        <v>567</v>
      </c>
      <c r="G11544" t="s">
        <v>471</v>
      </c>
      <c r="H11544" t="s">
        <v>295</v>
      </c>
      <c r="I11544" t="s">
        <v>254</v>
      </c>
      <c r="J11544" t="s">
        <v>253</v>
      </c>
      <c r="L11544" t="s">
        <v>378</v>
      </c>
      <c r="M11544" t="s">
        <v>379</v>
      </c>
      <c r="N11544" t="s">
        <v>486</v>
      </c>
    </row>
    <row r="11545" spans="1:14" x14ac:dyDescent="0.25">
      <c r="A11545" t="s">
        <v>241</v>
      </c>
      <c r="B11545" s="1">
        <v>45747</v>
      </c>
      <c r="C11545" t="s">
        <v>640</v>
      </c>
      <c r="D11545" t="s">
        <v>641</v>
      </c>
      <c r="E11545" s="4">
        <v>135.29999999999998</v>
      </c>
      <c r="F11545" t="s">
        <v>567</v>
      </c>
      <c r="G11545" t="s">
        <v>471</v>
      </c>
      <c r="H11545" t="s">
        <v>301</v>
      </c>
      <c r="I11545" t="s">
        <v>302</v>
      </c>
      <c r="J11545" t="s">
        <v>258</v>
      </c>
      <c r="L11545" t="s">
        <v>378</v>
      </c>
      <c r="M11545" t="s">
        <v>379</v>
      </c>
      <c r="N11545" t="s">
        <v>485</v>
      </c>
    </row>
    <row r="11546" spans="1:14" x14ac:dyDescent="0.25">
      <c r="A11546" t="s">
        <v>241</v>
      </c>
      <c r="B11546" s="1">
        <v>45747</v>
      </c>
      <c r="C11546" t="s">
        <v>646</v>
      </c>
      <c r="D11546" t="s">
        <v>647</v>
      </c>
      <c r="E11546" s="4">
        <v>120202.90000000001</v>
      </c>
      <c r="F11546" t="s">
        <v>567</v>
      </c>
      <c r="G11546" t="s">
        <v>471</v>
      </c>
      <c r="H11546" t="s">
        <v>295</v>
      </c>
      <c r="I11546" t="s">
        <v>254</v>
      </c>
      <c r="J11546" t="s">
        <v>253</v>
      </c>
      <c r="L11546" t="s">
        <v>378</v>
      </c>
      <c r="M11546" t="s">
        <v>379</v>
      </c>
      <c r="N11546" t="s">
        <v>486</v>
      </c>
    </row>
    <row r="11547" spans="1:14" x14ac:dyDescent="0.25">
      <c r="A11547" t="s">
        <v>241</v>
      </c>
      <c r="B11547" s="1">
        <v>45747</v>
      </c>
      <c r="C11547" t="s">
        <v>650</v>
      </c>
      <c r="D11547" t="s">
        <v>651</v>
      </c>
      <c r="E11547" s="4">
        <v>-146.46999999999935</v>
      </c>
      <c r="F11547" t="s">
        <v>567</v>
      </c>
      <c r="G11547" t="s">
        <v>471</v>
      </c>
      <c r="H11547" t="s">
        <v>308</v>
      </c>
      <c r="I11547" t="s">
        <v>309</v>
      </c>
      <c r="J11547" t="s">
        <v>264</v>
      </c>
      <c r="L11547" t="s">
        <v>378</v>
      </c>
      <c r="M11547" t="s">
        <v>379</v>
      </c>
      <c r="N11547" t="s">
        <v>487</v>
      </c>
    </row>
    <row r="11548" spans="1:14" x14ac:dyDescent="0.25">
      <c r="A11548" t="s">
        <v>241</v>
      </c>
      <c r="B11548" s="1">
        <v>45747</v>
      </c>
      <c r="C11548" t="s">
        <v>652</v>
      </c>
      <c r="D11548" t="s">
        <v>653</v>
      </c>
      <c r="E11548" s="4">
        <v>8724.69</v>
      </c>
      <c r="F11548" t="s">
        <v>567</v>
      </c>
      <c r="G11548" t="s">
        <v>471</v>
      </c>
      <c r="H11548" t="s">
        <v>308</v>
      </c>
      <c r="I11548" t="s">
        <v>309</v>
      </c>
      <c r="J11548" t="s">
        <v>264</v>
      </c>
      <c r="L11548" t="s">
        <v>378</v>
      </c>
      <c r="M11548" t="s">
        <v>379</v>
      </c>
      <c r="N11548" t="s">
        <v>487</v>
      </c>
    </row>
    <row r="11549" spans="1:14" x14ac:dyDescent="0.25">
      <c r="A11549" t="s">
        <v>241</v>
      </c>
      <c r="B11549" s="1">
        <v>45747</v>
      </c>
      <c r="C11549" t="s">
        <v>663</v>
      </c>
      <c r="D11549" t="s">
        <v>664</v>
      </c>
      <c r="E11549" s="4">
        <v>1024.8600000000001</v>
      </c>
      <c r="F11549" t="s">
        <v>567</v>
      </c>
      <c r="G11549" t="s">
        <v>471</v>
      </c>
      <c r="H11549" t="s">
        <v>308</v>
      </c>
      <c r="I11549" t="s">
        <v>309</v>
      </c>
      <c r="J11549" t="s">
        <v>264</v>
      </c>
      <c r="L11549" t="s">
        <v>378</v>
      </c>
      <c r="M11549" t="s">
        <v>379</v>
      </c>
      <c r="N11549" t="s">
        <v>487</v>
      </c>
    </row>
    <row r="11550" spans="1:14" x14ac:dyDescent="0.25">
      <c r="A11550" t="s">
        <v>241</v>
      </c>
      <c r="B11550" s="1">
        <v>45747</v>
      </c>
      <c r="C11550" t="s">
        <v>668</v>
      </c>
      <c r="D11550" t="s">
        <v>669</v>
      </c>
      <c r="E11550" s="4">
        <v>1491.5200000000002</v>
      </c>
      <c r="F11550" t="s">
        <v>567</v>
      </c>
      <c r="G11550" t="s">
        <v>471</v>
      </c>
      <c r="H11550" t="s">
        <v>308</v>
      </c>
      <c r="I11550" t="s">
        <v>309</v>
      </c>
      <c r="J11550" t="s">
        <v>264</v>
      </c>
      <c r="L11550" t="s">
        <v>378</v>
      </c>
      <c r="M11550" t="s">
        <v>379</v>
      </c>
      <c r="N11550" t="s">
        <v>487</v>
      </c>
    </row>
    <row r="11551" spans="1:14" x14ac:dyDescent="0.25">
      <c r="A11551" t="s">
        <v>241</v>
      </c>
      <c r="B11551" s="1">
        <v>45747</v>
      </c>
      <c r="C11551" t="s">
        <v>672</v>
      </c>
      <c r="D11551" t="s">
        <v>673</v>
      </c>
      <c r="E11551" s="4">
        <v>8190.2900000000009</v>
      </c>
      <c r="F11551" t="s">
        <v>567</v>
      </c>
      <c r="G11551" t="s">
        <v>471</v>
      </c>
      <c r="H11551" t="s">
        <v>308</v>
      </c>
      <c r="I11551" t="s">
        <v>309</v>
      </c>
      <c r="J11551" t="s">
        <v>264</v>
      </c>
      <c r="L11551" t="s">
        <v>378</v>
      </c>
      <c r="M11551" t="s">
        <v>379</v>
      </c>
      <c r="N11551" t="s">
        <v>487</v>
      </c>
    </row>
    <row r="11552" spans="1:14" x14ac:dyDescent="0.25">
      <c r="A11552" t="s">
        <v>241</v>
      </c>
      <c r="B11552" s="1">
        <v>45747</v>
      </c>
      <c r="C11552" t="s">
        <v>680</v>
      </c>
      <c r="D11552" t="s">
        <v>681</v>
      </c>
      <c r="E11552" s="4">
        <v>16334.52</v>
      </c>
      <c r="F11552" t="s">
        <v>567</v>
      </c>
      <c r="G11552" t="s">
        <v>471</v>
      </c>
      <c r="H11552" t="s">
        <v>308</v>
      </c>
      <c r="I11552" t="s">
        <v>309</v>
      </c>
      <c r="J11552" t="s">
        <v>264</v>
      </c>
      <c r="L11552" t="s">
        <v>378</v>
      </c>
      <c r="M11552" t="s">
        <v>379</v>
      </c>
      <c r="N11552" t="s">
        <v>487</v>
      </c>
    </row>
    <row r="11553" spans="1:14" x14ac:dyDescent="0.25">
      <c r="A11553" t="s">
        <v>241</v>
      </c>
      <c r="B11553" s="1">
        <v>45747</v>
      </c>
      <c r="C11553" t="s">
        <v>690</v>
      </c>
      <c r="D11553" t="s">
        <v>691</v>
      </c>
      <c r="E11553" s="4">
        <v>10725</v>
      </c>
      <c r="F11553" t="s">
        <v>567</v>
      </c>
      <c r="G11553" t="s">
        <v>471</v>
      </c>
      <c r="H11553" t="s">
        <v>308</v>
      </c>
      <c r="I11553" t="s">
        <v>309</v>
      </c>
      <c r="J11553" t="s">
        <v>264</v>
      </c>
      <c r="L11553" t="s">
        <v>378</v>
      </c>
      <c r="M11553" t="s">
        <v>379</v>
      </c>
      <c r="N11553" t="s">
        <v>487</v>
      </c>
    </row>
    <row r="11554" spans="1:14" x14ac:dyDescent="0.25">
      <c r="A11554" t="s">
        <v>241</v>
      </c>
      <c r="B11554" s="1">
        <v>45747</v>
      </c>
      <c r="C11554" t="s">
        <v>692</v>
      </c>
      <c r="D11554" t="s">
        <v>693</v>
      </c>
      <c r="E11554" s="4">
        <v>5250.08</v>
      </c>
      <c r="F11554" t="s">
        <v>567</v>
      </c>
      <c r="G11554" t="s">
        <v>471</v>
      </c>
      <c r="H11554" t="s">
        <v>308</v>
      </c>
      <c r="I11554" t="s">
        <v>309</v>
      </c>
      <c r="J11554" t="s">
        <v>264</v>
      </c>
      <c r="L11554" t="s">
        <v>378</v>
      </c>
      <c r="M11554" t="s">
        <v>379</v>
      </c>
      <c r="N11554" t="s">
        <v>487</v>
      </c>
    </row>
    <row r="11555" spans="1:14" x14ac:dyDescent="0.25">
      <c r="A11555" t="s">
        <v>241</v>
      </c>
      <c r="B11555" s="1">
        <v>45747</v>
      </c>
      <c r="C11555" t="s">
        <v>696</v>
      </c>
      <c r="D11555" t="s">
        <v>697</v>
      </c>
      <c r="E11555" s="4">
        <v>206.51</v>
      </c>
      <c r="F11555" t="s">
        <v>567</v>
      </c>
      <c r="G11555" t="s">
        <v>471</v>
      </c>
      <c r="H11555" t="s">
        <v>308</v>
      </c>
      <c r="I11555" t="s">
        <v>309</v>
      </c>
      <c r="J11555" t="s">
        <v>264</v>
      </c>
      <c r="L11555" t="s">
        <v>378</v>
      </c>
      <c r="M11555" t="s">
        <v>379</v>
      </c>
      <c r="N11555" t="s">
        <v>487</v>
      </c>
    </row>
    <row r="11556" spans="1:14" x14ac:dyDescent="0.25">
      <c r="A11556" t="s">
        <v>241</v>
      </c>
      <c r="B11556" s="1">
        <v>45747</v>
      </c>
      <c r="C11556" t="s">
        <v>698</v>
      </c>
      <c r="D11556" t="s">
        <v>699</v>
      </c>
      <c r="E11556" s="4">
        <v>6602.26</v>
      </c>
      <c r="F11556" t="s">
        <v>567</v>
      </c>
      <c r="G11556" t="s">
        <v>471</v>
      </c>
      <c r="H11556" t="s">
        <v>308</v>
      </c>
      <c r="I11556" t="s">
        <v>309</v>
      </c>
      <c r="J11556" t="s">
        <v>264</v>
      </c>
      <c r="L11556" t="s">
        <v>378</v>
      </c>
      <c r="M11556" t="s">
        <v>379</v>
      </c>
      <c r="N11556" t="s">
        <v>487</v>
      </c>
    </row>
    <row r="11557" spans="1:14" x14ac:dyDescent="0.25">
      <c r="A11557" t="s">
        <v>241</v>
      </c>
      <c r="B11557" s="1">
        <v>45747</v>
      </c>
      <c r="C11557" t="s">
        <v>1134</v>
      </c>
      <c r="D11557" t="s">
        <v>1135</v>
      </c>
      <c r="E11557" s="4">
        <v>11000.009999999998</v>
      </c>
      <c r="F11557" t="s">
        <v>567</v>
      </c>
      <c r="G11557" t="s">
        <v>471</v>
      </c>
      <c r="H11557" t="s">
        <v>301</v>
      </c>
      <c r="I11557" t="s">
        <v>302</v>
      </c>
      <c r="J11557" t="s">
        <v>258</v>
      </c>
      <c r="L11557" t="s">
        <v>378</v>
      </c>
      <c r="M11557" t="s">
        <v>379</v>
      </c>
      <c r="N11557" t="s">
        <v>486</v>
      </c>
    </row>
    <row r="11558" spans="1:14" x14ac:dyDescent="0.25">
      <c r="A11558" t="s">
        <v>241</v>
      </c>
      <c r="B11558" s="1">
        <v>45747</v>
      </c>
      <c r="C11558" t="s">
        <v>1140</v>
      </c>
      <c r="D11558" t="s">
        <v>1141</v>
      </c>
      <c r="E11558" s="4">
        <v>2570.0100000000002</v>
      </c>
      <c r="F11558" t="s">
        <v>567</v>
      </c>
      <c r="G11558" t="s">
        <v>471</v>
      </c>
      <c r="H11558" t="s">
        <v>308</v>
      </c>
      <c r="I11558" t="s">
        <v>309</v>
      </c>
      <c r="J11558" t="s">
        <v>264</v>
      </c>
      <c r="L11558" t="s">
        <v>378</v>
      </c>
      <c r="M11558" t="s">
        <v>379</v>
      </c>
      <c r="N11558" t="s">
        <v>487</v>
      </c>
    </row>
    <row r="11559" spans="1:14" x14ac:dyDescent="0.25">
      <c r="A11559" t="s">
        <v>241</v>
      </c>
      <c r="B11559" s="1">
        <v>45747</v>
      </c>
      <c r="C11559" t="s">
        <v>1221</v>
      </c>
      <c r="D11559" t="s">
        <v>1222</v>
      </c>
      <c r="E11559" s="4">
        <v>14078</v>
      </c>
      <c r="F11559" t="s">
        <v>567</v>
      </c>
      <c r="G11559" t="s">
        <v>471</v>
      </c>
      <c r="H11559" t="s">
        <v>317</v>
      </c>
      <c r="I11559" t="s">
        <v>318</v>
      </c>
      <c r="J11559" t="s">
        <v>276</v>
      </c>
      <c r="L11559" t="s">
        <v>390</v>
      </c>
      <c r="M11559" t="s">
        <v>391</v>
      </c>
      <c r="N11559" t="s">
        <v>487</v>
      </c>
    </row>
    <row r="11560" spans="1:14" x14ac:dyDescent="0.25">
      <c r="A11560" t="s">
        <v>241</v>
      </c>
      <c r="B11560" s="1">
        <v>45747</v>
      </c>
      <c r="C11560" t="s">
        <v>1144</v>
      </c>
      <c r="D11560" t="s">
        <v>1403</v>
      </c>
      <c r="E11560" s="4">
        <v>2953.9600000000005</v>
      </c>
      <c r="F11560" t="s">
        <v>567</v>
      </c>
      <c r="G11560" t="s">
        <v>471</v>
      </c>
      <c r="H11560" t="s">
        <v>308</v>
      </c>
      <c r="I11560" t="s">
        <v>309</v>
      </c>
      <c r="J11560" t="s">
        <v>264</v>
      </c>
      <c r="L11560" t="s">
        <v>378</v>
      </c>
      <c r="M11560" t="s">
        <v>379</v>
      </c>
      <c r="N11560" t="s">
        <v>487</v>
      </c>
    </row>
    <row r="11561" spans="1:14" x14ac:dyDescent="0.25">
      <c r="A11561" t="s">
        <v>241</v>
      </c>
      <c r="B11561" s="1">
        <v>45747</v>
      </c>
      <c r="C11561" t="s">
        <v>1310</v>
      </c>
      <c r="D11561" t="s">
        <v>1311</v>
      </c>
      <c r="E11561" s="4">
        <v>2640</v>
      </c>
      <c r="F11561" t="s">
        <v>567</v>
      </c>
      <c r="G11561" t="s">
        <v>471</v>
      </c>
      <c r="H11561" t="s">
        <v>308</v>
      </c>
      <c r="I11561" t="s">
        <v>309</v>
      </c>
      <c r="J11561" t="s">
        <v>264</v>
      </c>
      <c r="L11561" t="s">
        <v>378</v>
      </c>
      <c r="M11561" t="s">
        <v>379</v>
      </c>
      <c r="N11561" t="s">
        <v>487</v>
      </c>
    </row>
    <row r="11562" spans="1:14" x14ac:dyDescent="0.25">
      <c r="A11562" t="s">
        <v>241</v>
      </c>
      <c r="B11562" s="1">
        <v>45747</v>
      </c>
      <c r="C11562" t="s">
        <v>702</v>
      </c>
      <c r="D11562" t="s">
        <v>703</v>
      </c>
      <c r="E11562" s="4">
        <v>3128.13</v>
      </c>
      <c r="F11562" t="s">
        <v>567</v>
      </c>
      <c r="G11562" t="s">
        <v>471</v>
      </c>
      <c r="H11562" t="s">
        <v>311</v>
      </c>
      <c r="I11562" t="s">
        <v>312</v>
      </c>
      <c r="J11562" t="s">
        <v>264</v>
      </c>
      <c r="L11562" t="s">
        <v>378</v>
      </c>
      <c r="M11562" t="s">
        <v>379</v>
      </c>
      <c r="N11562" t="s">
        <v>487</v>
      </c>
    </row>
    <row r="11563" spans="1:14" x14ac:dyDescent="0.25">
      <c r="A11563" t="s">
        <v>241</v>
      </c>
      <c r="B11563" s="1">
        <v>45747</v>
      </c>
      <c r="C11563" t="s">
        <v>1312</v>
      </c>
      <c r="D11563" t="s">
        <v>1313</v>
      </c>
      <c r="E11563" s="4">
        <v>3146.76</v>
      </c>
      <c r="F11563" t="s">
        <v>567</v>
      </c>
      <c r="G11563" t="s">
        <v>471</v>
      </c>
      <c r="H11563" t="s">
        <v>311</v>
      </c>
      <c r="I11563" t="s">
        <v>312</v>
      </c>
      <c r="J11563" t="s">
        <v>264</v>
      </c>
      <c r="L11563" t="s">
        <v>378</v>
      </c>
      <c r="M11563" t="s">
        <v>379</v>
      </c>
      <c r="N11563" t="s">
        <v>487</v>
      </c>
    </row>
    <row r="11564" spans="1:14" x14ac:dyDescent="0.25">
      <c r="A11564" t="s">
        <v>241</v>
      </c>
      <c r="B11564" s="1">
        <v>45747</v>
      </c>
      <c r="C11564" t="s">
        <v>1146</v>
      </c>
      <c r="D11564" t="s">
        <v>1147</v>
      </c>
      <c r="E11564" s="4">
        <v>7650</v>
      </c>
      <c r="F11564" t="s">
        <v>567</v>
      </c>
      <c r="G11564" t="s">
        <v>471</v>
      </c>
      <c r="H11564" t="s">
        <v>311</v>
      </c>
      <c r="I11564" t="s">
        <v>312</v>
      </c>
      <c r="J11564" t="s">
        <v>264</v>
      </c>
      <c r="L11564" t="s">
        <v>378</v>
      </c>
      <c r="M11564" t="s">
        <v>379</v>
      </c>
      <c r="N11564" t="s">
        <v>487</v>
      </c>
    </row>
    <row r="11565" spans="1:14" x14ac:dyDescent="0.25">
      <c r="A11565" t="s">
        <v>241</v>
      </c>
      <c r="B11565" s="1">
        <v>45747</v>
      </c>
      <c r="C11565" t="s">
        <v>1273</v>
      </c>
      <c r="D11565" t="s">
        <v>1274</v>
      </c>
      <c r="E11565" s="4">
        <v>2529.9899999999998</v>
      </c>
      <c r="F11565" t="s">
        <v>567</v>
      </c>
      <c r="G11565" t="s">
        <v>471</v>
      </c>
      <c r="H11565" t="s">
        <v>301</v>
      </c>
      <c r="I11565" t="s">
        <v>302</v>
      </c>
      <c r="J11565" t="s">
        <v>258</v>
      </c>
      <c r="L11565" t="s">
        <v>378</v>
      </c>
      <c r="M11565" t="s">
        <v>379</v>
      </c>
      <c r="N11565" t="s">
        <v>487</v>
      </c>
    </row>
    <row r="11566" spans="1:14" x14ac:dyDescent="0.25">
      <c r="A11566" t="s">
        <v>241</v>
      </c>
      <c r="B11566" s="1">
        <v>45747</v>
      </c>
      <c r="C11566" t="s">
        <v>1260</v>
      </c>
      <c r="D11566" t="s">
        <v>1261</v>
      </c>
      <c r="E11566" s="4">
        <v>600</v>
      </c>
      <c r="F11566" t="s">
        <v>567</v>
      </c>
      <c r="G11566" t="s">
        <v>471</v>
      </c>
      <c r="H11566" t="s">
        <v>311</v>
      </c>
      <c r="I11566" t="s">
        <v>312</v>
      </c>
      <c r="J11566" t="s">
        <v>264</v>
      </c>
      <c r="L11566" t="s">
        <v>378</v>
      </c>
      <c r="M11566" t="s">
        <v>379</v>
      </c>
      <c r="N11566" t="s">
        <v>487</v>
      </c>
    </row>
    <row r="11567" spans="1:14" x14ac:dyDescent="0.25">
      <c r="A11567" t="s">
        <v>241</v>
      </c>
      <c r="B11567" s="1">
        <v>45747</v>
      </c>
      <c r="C11567" t="s">
        <v>704</v>
      </c>
      <c r="D11567" t="s">
        <v>705</v>
      </c>
      <c r="E11567" s="4">
        <v>10545.699999999999</v>
      </c>
      <c r="F11567" t="s">
        <v>567</v>
      </c>
      <c r="G11567" t="s">
        <v>471</v>
      </c>
      <c r="H11567" t="s">
        <v>311</v>
      </c>
      <c r="I11567" t="s">
        <v>312</v>
      </c>
      <c r="J11567" t="s">
        <v>264</v>
      </c>
      <c r="L11567" t="s">
        <v>378</v>
      </c>
      <c r="M11567" t="s">
        <v>379</v>
      </c>
      <c r="N11567" t="s">
        <v>487</v>
      </c>
    </row>
    <row r="11568" spans="1:14" x14ac:dyDescent="0.25">
      <c r="A11568" t="s">
        <v>241</v>
      </c>
      <c r="B11568" s="1">
        <v>45747</v>
      </c>
      <c r="C11568" t="s">
        <v>708</v>
      </c>
      <c r="D11568" t="s">
        <v>709</v>
      </c>
      <c r="E11568" s="4">
        <v>1656.87</v>
      </c>
      <c r="F11568" t="s">
        <v>567</v>
      </c>
      <c r="G11568" t="s">
        <v>471</v>
      </c>
      <c r="H11568" t="s">
        <v>301</v>
      </c>
      <c r="I11568" t="s">
        <v>302</v>
      </c>
      <c r="J11568" t="s">
        <v>258</v>
      </c>
      <c r="L11568" t="s">
        <v>378</v>
      </c>
      <c r="M11568" t="s">
        <v>379</v>
      </c>
      <c r="N11568" t="s">
        <v>482</v>
      </c>
    </row>
    <row r="11569" spans="1:14" x14ac:dyDescent="0.25">
      <c r="A11569" t="s">
        <v>241</v>
      </c>
      <c r="B11569" s="1">
        <v>45747</v>
      </c>
      <c r="C11569" t="s">
        <v>717</v>
      </c>
      <c r="D11569" t="s">
        <v>718</v>
      </c>
      <c r="E11569" s="4">
        <v>1502.19</v>
      </c>
      <c r="F11569" t="s">
        <v>567</v>
      </c>
      <c r="G11569" t="s">
        <v>471</v>
      </c>
      <c r="H11569" t="s">
        <v>311</v>
      </c>
      <c r="I11569" t="s">
        <v>312</v>
      </c>
      <c r="J11569" t="s">
        <v>264</v>
      </c>
      <c r="L11569" t="s">
        <v>378</v>
      </c>
      <c r="M11569" t="s">
        <v>379</v>
      </c>
      <c r="N11569" t="s">
        <v>487</v>
      </c>
    </row>
    <row r="11570" spans="1:14" x14ac:dyDescent="0.25">
      <c r="A11570" t="s">
        <v>241</v>
      </c>
      <c r="B11570" s="1">
        <v>45747</v>
      </c>
      <c r="C11570" t="s">
        <v>719</v>
      </c>
      <c r="D11570" t="s">
        <v>720</v>
      </c>
      <c r="E11570" s="4">
        <v>539.07000000000005</v>
      </c>
      <c r="F11570" t="s">
        <v>567</v>
      </c>
      <c r="G11570" t="s">
        <v>471</v>
      </c>
      <c r="H11570" t="s">
        <v>311</v>
      </c>
      <c r="I11570" t="s">
        <v>312</v>
      </c>
      <c r="J11570" t="s">
        <v>264</v>
      </c>
      <c r="L11570" t="s">
        <v>378</v>
      </c>
      <c r="M11570" t="s">
        <v>379</v>
      </c>
      <c r="N11570" t="s">
        <v>487</v>
      </c>
    </row>
    <row r="11571" spans="1:14" x14ac:dyDescent="0.25">
      <c r="A11571" t="s">
        <v>241</v>
      </c>
      <c r="B11571" s="1">
        <v>45747</v>
      </c>
      <c r="C11571" t="s">
        <v>1350</v>
      </c>
      <c r="D11571" t="s">
        <v>1351</v>
      </c>
      <c r="E11571" s="4">
        <v>114.13</v>
      </c>
      <c r="F11571" t="s">
        <v>567</v>
      </c>
      <c r="G11571" t="s">
        <v>471</v>
      </c>
      <c r="H11571" t="s">
        <v>301</v>
      </c>
      <c r="I11571" t="s">
        <v>302</v>
      </c>
      <c r="J11571" t="s">
        <v>258</v>
      </c>
      <c r="L11571" t="s">
        <v>378</v>
      </c>
      <c r="M11571" t="s">
        <v>379</v>
      </c>
      <c r="N11571" t="s">
        <v>482</v>
      </c>
    </row>
    <row r="11572" spans="1:14" x14ac:dyDescent="0.25">
      <c r="A11572" t="s">
        <v>241</v>
      </c>
      <c r="B11572" s="1">
        <v>45747</v>
      </c>
      <c r="C11572" t="s">
        <v>721</v>
      </c>
      <c r="D11572" t="s">
        <v>722</v>
      </c>
      <c r="E11572" s="4">
        <v>6480.57</v>
      </c>
      <c r="F11572" t="s">
        <v>567</v>
      </c>
      <c r="G11572" t="s">
        <v>471</v>
      </c>
      <c r="H11572" t="s">
        <v>308</v>
      </c>
      <c r="I11572" t="s">
        <v>309</v>
      </c>
      <c r="J11572" t="s">
        <v>264</v>
      </c>
      <c r="L11572" t="s">
        <v>378</v>
      </c>
      <c r="M11572" t="s">
        <v>379</v>
      </c>
      <c r="N11572" t="s">
        <v>487</v>
      </c>
    </row>
    <row r="11573" spans="1:14" x14ac:dyDescent="0.25">
      <c r="A11573" t="s">
        <v>241</v>
      </c>
      <c r="B11573" s="1">
        <v>45747</v>
      </c>
      <c r="C11573" t="s">
        <v>726</v>
      </c>
      <c r="D11573" t="s">
        <v>727</v>
      </c>
      <c r="E11573" s="4">
        <v>3539.87</v>
      </c>
      <c r="F11573" t="s">
        <v>567</v>
      </c>
      <c r="G11573" t="s">
        <v>471</v>
      </c>
      <c r="H11573" t="s">
        <v>301</v>
      </c>
      <c r="I11573" t="s">
        <v>302</v>
      </c>
      <c r="J11573" t="s">
        <v>258</v>
      </c>
      <c r="L11573" t="s">
        <v>378</v>
      </c>
      <c r="M11573" t="s">
        <v>379</v>
      </c>
      <c r="N11573" t="s">
        <v>486</v>
      </c>
    </row>
    <row r="11574" spans="1:14" x14ac:dyDescent="0.25">
      <c r="A11574" t="s">
        <v>241</v>
      </c>
      <c r="B11574" s="1">
        <v>45747</v>
      </c>
      <c r="C11574" t="s">
        <v>734</v>
      </c>
      <c r="D11574" t="s">
        <v>735</v>
      </c>
      <c r="E11574" s="4">
        <v>173.8</v>
      </c>
      <c r="F11574" t="s">
        <v>567</v>
      </c>
      <c r="G11574" t="s">
        <v>471</v>
      </c>
      <c r="H11574" t="s">
        <v>308</v>
      </c>
      <c r="I11574" t="s">
        <v>309</v>
      </c>
      <c r="J11574" t="s">
        <v>264</v>
      </c>
      <c r="L11574" t="s">
        <v>378</v>
      </c>
      <c r="M11574" t="s">
        <v>379</v>
      </c>
      <c r="N11574" t="s">
        <v>487</v>
      </c>
    </row>
    <row r="11575" spans="1:14" x14ac:dyDescent="0.25">
      <c r="A11575" t="s">
        <v>241</v>
      </c>
      <c r="B11575" s="1">
        <v>45747</v>
      </c>
      <c r="C11575" t="s">
        <v>738</v>
      </c>
      <c r="D11575" t="s">
        <v>739</v>
      </c>
      <c r="E11575" s="4">
        <v>4356.75</v>
      </c>
      <c r="F11575" t="s">
        <v>567</v>
      </c>
      <c r="G11575" t="s">
        <v>471</v>
      </c>
      <c r="H11575" t="s">
        <v>301</v>
      </c>
      <c r="I11575" t="s">
        <v>302</v>
      </c>
      <c r="J11575" t="s">
        <v>258</v>
      </c>
      <c r="L11575" t="s">
        <v>378</v>
      </c>
      <c r="M11575" t="s">
        <v>379</v>
      </c>
      <c r="N11575" t="s">
        <v>487</v>
      </c>
    </row>
    <row r="11576" spans="1:14" x14ac:dyDescent="0.25">
      <c r="A11576" t="s">
        <v>241</v>
      </c>
      <c r="B11576" s="1">
        <v>45747</v>
      </c>
      <c r="C11576" t="s">
        <v>742</v>
      </c>
      <c r="D11576" t="s">
        <v>743</v>
      </c>
      <c r="E11576" s="4">
        <v>688.46999999999957</v>
      </c>
      <c r="F11576" t="s">
        <v>567</v>
      </c>
      <c r="G11576" t="s">
        <v>471</v>
      </c>
      <c r="H11576" t="s">
        <v>308</v>
      </c>
      <c r="I11576" t="s">
        <v>309</v>
      </c>
      <c r="J11576" t="s">
        <v>264</v>
      </c>
      <c r="L11576" t="s">
        <v>378</v>
      </c>
      <c r="M11576" t="s">
        <v>379</v>
      </c>
      <c r="N11576" t="s">
        <v>487</v>
      </c>
    </row>
    <row r="11577" spans="1:14" x14ac:dyDescent="0.25">
      <c r="A11577" t="s">
        <v>241</v>
      </c>
      <c r="B11577" s="1">
        <v>45747</v>
      </c>
      <c r="C11577" t="s">
        <v>747</v>
      </c>
      <c r="D11577" t="s">
        <v>748</v>
      </c>
      <c r="E11577" s="4">
        <v>13752.2</v>
      </c>
      <c r="F11577" t="s">
        <v>567</v>
      </c>
      <c r="G11577" t="s">
        <v>471</v>
      </c>
      <c r="H11577" t="s">
        <v>308</v>
      </c>
      <c r="I11577" t="s">
        <v>309</v>
      </c>
      <c r="J11577" t="s">
        <v>264</v>
      </c>
      <c r="L11577" t="s">
        <v>378</v>
      </c>
      <c r="M11577" t="s">
        <v>379</v>
      </c>
      <c r="N11577" t="s">
        <v>487</v>
      </c>
    </row>
    <row r="11578" spans="1:14" x14ac:dyDescent="0.25">
      <c r="A11578" t="s">
        <v>241</v>
      </c>
      <c r="B11578" s="1">
        <v>45747</v>
      </c>
      <c r="C11578" t="s">
        <v>1375</v>
      </c>
      <c r="D11578" t="s">
        <v>1376</v>
      </c>
      <c r="E11578" s="4">
        <v>7.4399999999999995</v>
      </c>
      <c r="F11578" t="s">
        <v>567</v>
      </c>
      <c r="G11578" t="s">
        <v>471</v>
      </c>
      <c r="H11578" t="s">
        <v>301</v>
      </c>
      <c r="I11578" t="s">
        <v>302</v>
      </c>
      <c r="J11578" t="s">
        <v>258</v>
      </c>
      <c r="L11578" t="s">
        <v>378</v>
      </c>
      <c r="M11578" t="s">
        <v>379</v>
      </c>
      <c r="N11578" t="s">
        <v>482</v>
      </c>
    </row>
    <row r="11579" spans="1:14" x14ac:dyDescent="0.25">
      <c r="A11579" t="s">
        <v>241</v>
      </c>
      <c r="B11579" s="1">
        <v>45747</v>
      </c>
      <c r="C11579" t="s">
        <v>755</v>
      </c>
      <c r="D11579" t="s">
        <v>756</v>
      </c>
      <c r="E11579" s="4">
        <v>9450</v>
      </c>
      <c r="F11579" t="s">
        <v>567</v>
      </c>
      <c r="G11579" t="s">
        <v>471</v>
      </c>
      <c r="H11579" t="s">
        <v>311</v>
      </c>
      <c r="I11579" t="s">
        <v>312</v>
      </c>
      <c r="J11579" t="s">
        <v>264</v>
      </c>
      <c r="L11579" t="s">
        <v>378</v>
      </c>
      <c r="M11579" t="s">
        <v>379</v>
      </c>
      <c r="N11579" t="s">
        <v>487</v>
      </c>
    </row>
    <row r="11580" spans="1:14" x14ac:dyDescent="0.25">
      <c r="A11580" t="s">
        <v>241</v>
      </c>
      <c r="B11580" s="1">
        <v>45747</v>
      </c>
      <c r="C11580" t="s">
        <v>767</v>
      </c>
      <c r="D11580" t="s">
        <v>768</v>
      </c>
      <c r="E11580" s="4">
        <v>1531.3899999999996</v>
      </c>
      <c r="F11580" t="s">
        <v>567</v>
      </c>
      <c r="G11580" t="s">
        <v>471</v>
      </c>
      <c r="H11580" t="s">
        <v>308</v>
      </c>
      <c r="I11580" t="s">
        <v>309</v>
      </c>
      <c r="J11580" t="s">
        <v>264</v>
      </c>
      <c r="L11580" t="s">
        <v>378</v>
      </c>
      <c r="M11580" t="s">
        <v>379</v>
      </c>
      <c r="N11580" t="s">
        <v>480</v>
      </c>
    </row>
    <row r="11581" spans="1:14" x14ac:dyDescent="0.25">
      <c r="A11581" t="s">
        <v>241</v>
      </c>
      <c r="B11581" s="1">
        <v>45747</v>
      </c>
      <c r="C11581" t="s">
        <v>769</v>
      </c>
      <c r="D11581" t="s">
        <v>770</v>
      </c>
      <c r="E11581" s="4">
        <v>3991.3900000000008</v>
      </c>
      <c r="F11581" t="s">
        <v>567</v>
      </c>
      <c r="G11581" t="s">
        <v>471</v>
      </c>
      <c r="H11581" t="s">
        <v>311</v>
      </c>
      <c r="I11581" t="s">
        <v>312</v>
      </c>
      <c r="J11581" t="s">
        <v>264</v>
      </c>
      <c r="L11581" t="s">
        <v>378</v>
      </c>
      <c r="M11581" t="s">
        <v>379</v>
      </c>
      <c r="N11581" t="s">
        <v>487</v>
      </c>
    </row>
    <row r="11582" spans="1:14" x14ac:dyDescent="0.25">
      <c r="A11582" t="s">
        <v>241</v>
      </c>
      <c r="B11582" s="1">
        <v>45747</v>
      </c>
      <c r="C11582" t="s">
        <v>775</v>
      </c>
      <c r="D11582" t="s">
        <v>776</v>
      </c>
      <c r="E11582" s="4">
        <v>3539.3399999999997</v>
      </c>
      <c r="F11582" t="s">
        <v>567</v>
      </c>
      <c r="G11582" t="s">
        <v>471</v>
      </c>
      <c r="H11582" t="s">
        <v>311</v>
      </c>
      <c r="I11582" t="s">
        <v>312</v>
      </c>
      <c r="J11582" t="s">
        <v>264</v>
      </c>
      <c r="L11582" t="s">
        <v>378</v>
      </c>
      <c r="M11582" t="s">
        <v>379</v>
      </c>
      <c r="N11582" t="s">
        <v>487</v>
      </c>
    </row>
    <row r="11583" spans="1:14" x14ac:dyDescent="0.25">
      <c r="A11583" t="s">
        <v>241</v>
      </c>
      <c r="B11583" s="1">
        <v>45747</v>
      </c>
      <c r="C11583" t="s">
        <v>777</v>
      </c>
      <c r="D11583" t="s">
        <v>778</v>
      </c>
      <c r="E11583" s="4">
        <v>1648.63</v>
      </c>
      <c r="F11583" t="s">
        <v>567</v>
      </c>
      <c r="G11583" t="s">
        <v>471</v>
      </c>
      <c r="H11583" t="s">
        <v>311</v>
      </c>
      <c r="I11583" t="s">
        <v>312</v>
      </c>
      <c r="J11583" t="s">
        <v>264</v>
      </c>
      <c r="L11583" t="s">
        <v>378</v>
      </c>
      <c r="M11583" t="s">
        <v>379</v>
      </c>
      <c r="N11583" t="s">
        <v>485</v>
      </c>
    </row>
    <row r="11584" spans="1:14" x14ac:dyDescent="0.25">
      <c r="A11584" t="s">
        <v>241</v>
      </c>
      <c r="B11584" s="1">
        <v>45747</v>
      </c>
      <c r="C11584" t="s">
        <v>781</v>
      </c>
      <c r="D11584" t="s">
        <v>782</v>
      </c>
      <c r="E11584" s="4">
        <v>1568.1399999999999</v>
      </c>
      <c r="F11584" t="s">
        <v>567</v>
      </c>
      <c r="G11584" t="s">
        <v>471</v>
      </c>
      <c r="H11584" t="s">
        <v>311</v>
      </c>
      <c r="I11584" t="s">
        <v>312</v>
      </c>
      <c r="J11584" t="s">
        <v>264</v>
      </c>
      <c r="L11584" t="s">
        <v>378</v>
      </c>
      <c r="M11584" t="s">
        <v>379</v>
      </c>
      <c r="N11584" t="s">
        <v>485</v>
      </c>
    </row>
    <row r="11585" spans="1:14" x14ac:dyDescent="0.25">
      <c r="A11585" t="s">
        <v>241</v>
      </c>
      <c r="B11585" s="1">
        <v>45747</v>
      </c>
      <c r="C11585" t="s">
        <v>785</v>
      </c>
      <c r="D11585" t="s">
        <v>786</v>
      </c>
      <c r="E11585" s="4">
        <v>270.01000000000931</v>
      </c>
      <c r="F11585" t="s">
        <v>567</v>
      </c>
      <c r="G11585" t="s">
        <v>471</v>
      </c>
      <c r="H11585" t="s">
        <v>311</v>
      </c>
      <c r="I11585" t="s">
        <v>312</v>
      </c>
      <c r="J11585" t="s">
        <v>264</v>
      </c>
      <c r="L11585" t="s">
        <v>378</v>
      </c>
      <c r="M11585" t="s">
        <v>379</v>
      </c>
      <c r="N11585" t="s">
        <v>485</v>
      </c>
    </row>
    <row r="11586" spans="1:14" x14ac:dyDescent="0.25">
      <c r="A11586" t="s">
        <v>241</v>
      </c>
      <c r="B11586" s="1">
        <v>45747</v>
      </c>
      <c r="C11586" t="s">
        <v>788</v>
      </c>
      <c r="D11586" t="s">
        <v>789</v>
      </c>
      <c r="E11586" s="4">
        <v>111.42</v>
      </c>
      <c r="F11586" t="s">
        <v>567</v>
      </c>
      <c r="G11586" t="s">
        <v>471</v>
      </c>
      <c r="H11586" t="s">
        <v>311</v>
      </c>
      <c r="I11586" t="s">
        <v>312</v>
      </c>
      <c r="J11586" t="s">
        <v>264</v>
      </c>
      <c r="L11586" t="s">
        <v>378</v>
      </c>
      <c r="M11586" t="s">
        <v>379</v>
      </c>
      <c r="N11586" t="s">
        <v>485</v>
      </c>
    </row>
    <row r="11587" spans="1:14" x14ac:dyDescent="0.25">
      <c r="A11587" t="s">
        <v>241</v>
      </c>
      <c r="B11587" s="1">
        <v>45747</v>
      </c>
      <c r="C11587" t="s">
        <v>792</v>
      </c>
      <c r="D11587" t="s">
        <v>793</v>
      </c>
      <c r="E11587" s="4">
        <v>22887.96</v>
      </c>
      <c r="F11587" t="s">
        <v>567</v>
      </c>
      <c r="G11587" t="s">
        <v>471</v>
      </c>
      <c r="H11587" t="s">
        <v>308</v>
      </c>
      <c r="I11587" t="s">
        <v>309</v>
      </c>
      <c r="J11587" t="s">
        <v>264</v>
      </c>
      <c r="L11587" t="s">
        <v>378</v>
      </c>
      <c r="M11587" t="s">
        <v>379</v>
      </c>
      <c r="N11587" t="s">
        <v>487</v>
      </c>
    </row>
    <row r="11588" spans="1:14" x14ac:dyDescent="0.25">
      <c r="A11588" t="s">
        <v>241</v>
      </c>
      <c r="B11588" s="1">
        <v>45747</v>
      </c>
      <c r="C11588" t="s">
        <v>1336</v>
      </c>
      <c r="D11588" t="s">
        <v>1393</v>
      </c>
      <c r="E11588" s="4">
        <v>11505.56</v>
      </c>
      <c r="F11588" t="s">
        <v>567</v>
      </c>
      <c r="G11588" t="s">
        <v>471</v>
      </c>
      <c r="H11588" t="s">
        <v>308</v>
      </c>
      <c r="I11588" t="s">
        <v>309</v>
      </c>
      <c r="J11588" t="s">
        <v>264</v>
      </c>
      <c r="K11588" t="s">
        <v>1244</v>
      </c>
      <c r="L11588" t="s">
        <v>378</v>
      </c>
      <c r="M11588" t="s">
        <v>379</v>
      </c>
      <c r="N11588" t="s">
        <v>488</v>
      </c>
    </row>
    <row r="11589" spans="1:14" x14ac:dyDescent="0.25">
      <c r="A11589" t="s">
        <v>241</v>
      </c>
      <c r="B11589" s="1">
        <v>45747</v>
      </c>
      <c r="C11589" t="s">
        <v>794</v>
      </c>
      <c r="D11589" t="s">
        <v>795</v>
      </c>
      <c r="E11589" s="4">
        <v>11821.520000000002</v>
      </c>
      <c r="F11589" t="s">
        <v>567</v>
      </c>
      <c r="G11589" t="s">
        <v>471</v>
      </c>
      <c r="H11589" t="s">
        <v>301</v>
      </c>
      <c r="I11589" t="s">
        <v>302</v>
      </c>
      <c r="J11589" t="s">
        <v>258</v>
      </c>
      <c r="L11589" t="s">
        <v>378</v>
      </c>
      <c r="M11589" t="s">
        <v>379</v>
      </c>
      <c r="N11589" t="s">
        <v>482</v>
      </c>
    </row>
    <row r="11590" spans="1:14" x14ac:dyDescent="0.25">
      <c r="A11590" t="s">
        <v>241</v>
      </c>
      <c r="B11590" s="1">
        <v>45747</v>
      </c>
      <c r="C11590" t="s">
        <v>796</v>
      </c>
      <c r="D11590" t="s">
        <v>797</v>
      </c>
      <c r="E11590" s="4">
        <v>2024.21</v>
      </c>
      <c r="F11590" t="s">
        <v>567</v>
      </c>
      <c r="G11590" t="s">
        <v>471</v>
      </c>
      <c r="H11590" t="s">
        <v>301</v>
      </c>
      <c r="I11590" t="s">
        <v>302</v>
      </c>
      <c r="J11590" t="s">
        <v>258</v>
      </c>
      <c r="L11590" t="s">
        <v>378</v>
      </c>
      <c r="M11590" t="s">
        <v>379</v>
      </c>
      <c r="N11590" t="s">
        <v>482</v>
      </c>
    </row>
    <row r="11591" spans="1:14" x14ac:dyDescent="0.25">
      <c r="A11591" t="s">
        <v>241</v>
      </c>
      <c r="B11591" s="1">
        <v>45747</v>
      </c>
      <c r="C11591" t="s">
        <v>800</v>
      </c>
      <c r="D11591" t="s">
        <v>801</v>
      </c>
      <c r="E11591" s="4">
        <v>9733.5</v>
      </c>
      <c r="F11591" t="s">
        <v>567</v>
      </c>
      <c r="G11591" t="s">
        <v>471</v>
      </c>
      <c r="H11591" t="s">
        <v>308</v>
      </c>
      <c r="I11591" t="s">
        <v>309</v>
      </c>
      <c r="J11591" t="s">
        <v>264</v>
      </c>
      <c r="L11591" t="s">
        <v>378</v>
      </c>
      <c r="M11591" t="s">
        <v>379</v>
      </c>
      <c r="N11591" t="s">
        <v>487</v>
      </c>
    </row>
    <row r="11592" spans="1:14" x14ac:dyDescent="0.25">
      <c r="A11592" t="s">
        <v>241</v>
      </c>
      <c r="B11592" s="1">
        <v>45747</v>
      </c>
      <c r="C11592" t="s">
        <v>802</v>
      </c>
      <c r="D11592" t="s">
        <v>803</v>
      </c>
      <c r="E11592" s="4">
        <v>325.67</v>
      </c>
      <c r="F11592" t="s">
        <v>567</v>
      </c>
      <c r="G11592" t="s">
        <v>471</v>
      </c>
      <c r="H11592" t="s">
        <v>308</v>
      </c>
      <c r="I11592" t="s">
        <v>309</v>
      </c>
      <c r="J11592" t="s">
        <v>264</v>
      </c>
      <c r="L11592" t="s">
        <v>378</v>
      </c>
      <c r="M11592" t="s">
        <v>379</v>
      </c>
      <c r="N11592" t="s">
        <v>487</v>
      </c>
    </row>
    <row r="11593" spans="1:14" x14ac:dyDescent="0.25">
      <c r="A11593" t="s">
        <v>241</v>
      </c>
      <c r="B11593" s="1">
        <v>45747</v>
      </c>
      <c r="C11593" t="s">
        <v>804</v>
      </c>
      <c r="D11593" t="s">
        <v>805</v>
      </c>
      <c r="E11593" s="4">
        <v>3838.3</v>
      </c>
      <c r="F11593" t="s">
        <v>567</v>
      </c>
      <c r="G11593" t="s">
        <v>471</v>
      </c>
      <c r="H11593" t="s">
        <v>308</v>
      </c>
      <c r="I11593" t="s">
        <v>309</v>
      </c>
      <c r="J11593" t="s">
        <v>264</v>
      </c>
      <c r="L11593" t="s">
        <v>378</v>
      </c>
      <c r="M11593" t="s">
        <v>379</v>
      </c>
      <c r="N11593" t="s">
        <v>487</v>
      </c>
    </row>
    <row r="11594" spans="1:14" x14ac:dyDescent="0.25">
      <c r="A11594" t="s">
        <v>241</v>
      </c>
      <c r="B11594" s="1">
        <v>45747</v>
      </c>
      <c r="C11594" t="s">
        <v>1240</v>
      </c>
      <c r="D11594" t="s">
        <v>1241</v>
      </c>
      <c r="E11594" s="4">
        <v>2112.21</v>
      </c>
      <c r="F11594" t="s">
        <v>567</v>
      </c>
      <c r="G11594" t="s">
        <v>471</v>
      </c>
      <c r="H11594" t="s">
        <v>317</v>
      </c>
      <c r="I11594" t="s">
        <v>318</v>
      </c>
      <c r="J11594" t="s">
        <v>276</v>
      </c>
      <c r="L11594" t="s">
        <v>390</v>
      </c>
      <c r="M11594" t="s">
        <v>391</v>
      </c>
      <c r="N11594" t="s">
        <v>487</v>
      </c>
    </row>
    <row r="11595" spans="1:14" x14ac:dyDescent="0.25">
      <c r="A11595" t="s">
        <v>241</v>
      </c>
      <c r="B11595" s="1">
        <v>45747</v>
      </c>
      <c r="C11595" t="s">
        <v>812</v>
      </c>
      <c r="D11595" t="s">
        <v>813</v>
      </c>
      <c r="E11595" s="4">
        <v>1761.48</v>
      </c>
      <c r="F11595" t="s">
        <v>567</v>
      </c>
      <c r="G11595" t="s">
        <v>471</v>
      </c>
      <c r="H11595" t="s">
        <v>308</v>
      </c>
      <c r="I11595" t="s">
        <v>309</v>
      </c>
      <c r="J11595" t="s">
        <v>264</v>
      </c>
      <c r="L11595" t="s">
        <v>378</v>
      </c>
      <c r="M11595" t="s">
        <v>379</v>
      </c>
      <c r="N11595" t="s">
        <v>487</v>
      </c>
    </row>
    <row r="11596" spans="1:14" x14ac:dyDescent="0.25">
      <c r="A11596" t="s">
        <v>241</v>
      </c>
      <c r="B11596" s="1">
        <v>45747</v>
      </c>
      <c r="C11596" t="s">
        <v>816</v>
      </c>
      <c r="D11596" t="s">
        <v>817</v>
      </c>
      <c r="E11596" s="4">
        <v>910.67000000000007</v>
      </c>
      <c r="F11596" t="s">
        <v>567</v>
      </c>
      <c r="G11596" t="s">
        <v>471</v>
      </c>
      <c r="H11596" t="s">
        <v>308</v>
      </c>
      <c r="I11596" t="s">
        <v>309</v>
      </c>
      <c r="J11596" t="s">
        <v>264</v>
      </c>
      <c r="L11596" t="s">
        <v>378</v>
      </c>
      <c r="M11596" t="s">
        <v>379</v>
      </c>
      <c r="N11596" t="s">
        <v>477</v>
      </c>
    </row>
    <row r="11597" spans="1:14" x14ac:dyDescent="0.25">
      <c r="A11597" t="s">
        <v>241</v>
      </c>
      <c r="B11597" s="1">
        <v>45747</v>
      </c>
      <c r="C11597" t="s">
        <v>818</v>
      </c>
      <c r="D11597" t="s">
        <v>819</v>
      </c>
      <c r="E11597" s="4">
        <v>14.92</v>
      </c>
      <c r="F11597" t="s">
        <v>567</v>
      </c>
      <c r="G11597" t="s">
        <v>471</v>
      </c>
      <c r="H11597" t="s">
        <v>311</v>
      </c>
      <c r="I11597" t="s">
        <v>312</v>
      </c>
      <c r="J11597" t="s">
        <v>264</v>
      </c>
      <c r="L11597" t="s">
        <v>378</v>
      </c>
      <c r="M11597" t="s">
        <v>379</v>
      </c>
      <c r="N11597" t="s">
        <v>487</v>
      </c>
    </row>
    <row r="11598" spans="1:14" x14ac:dyDescent="0.25">
      <c r="A11598" t="s">
        <v>241</v>
      </c>
      <c r="B11598" s="1">
        <v>45747</v>
      </c>
      <c r="C11598" t="s">
        <v>1152</v>
      </c>
      <c r="D11598" t="s">
        <v>1153</v>
      </c>
      <c r="E11598" s="4">
        <v>29.700000000000003</v>
      </c>
      <c r="F11598" t="s">
        <v>567</v>
      </c>
      <c r="G11598" t="s">
        <v>471</v>
      </c>
      <c r="H11598" t="s">
        <v>311</v>
      </c>
      <c r="I11598" t="s">
        <v>312</v>
      </c>
      <c r="J11598" t="s">
        <v>264</v>
      </c>
      <c r="L11598" t="s">
        <v>378</v>
      </c>
      <c r="M11598" t="s">
        <v>379</v>
      </c>
      <c r="N11598" t="s">
        <v>487</v>
      </c>
    </row>
    <row r="11599" spans="1:14" x14ac:dyDescent="0.25">
      <c r="A11599" t="s">
        <v>241</v>
      </c>
      <c r="B11599" s="1">
        <v>45747</v>
      </c>
      <c r="C11599" t="s">
        <v>820</v>
      </c>
      <c r="D11599" t="s">
        <v>821</v>
      </c>
      <c r="E11599" s="4">
        <v>6</v>
      </c>
      <c r="F11599" t="s">
        <v>567</v>
      </c>
      <c r="G11599" t="s">
        <v>471</v>
      </c>
      <c r="H11599" t="s">
        <v>311</v>
      </c>
      <c r="I11599" t="s">
        <v>312</v>
      </c>
      <c r="J11599" t="s">
        <v>264</v>
      </c>
      <c r="L11599" t="s">
        <v>378</v>
      </c>
      <c r="M11599" t="s">
        <v>379</v>
      </c>
      <c r="N11599" t="s">
        <v>487</v>
      </c>
    </row>
    <row r="11600" spans="1:14" x14ac:dyDescent="0.25">
      <c r="A11600" t="s">
        <v>241</v>
      </c>
      <c r="B11600" s="1">
        <v>45747</v>
      </c>
      <c r="C11600" t="s">
        <v>1247</v>
      </c>
      <c r="D11600" t="s">
        <v>1248</v>
      </c>
      <c r="E11600" s="4">
        <v>2982.64</v>
      </c>
      <c r="F11600" t="s">
        <v>567</v>
      </c>
      <c r="G11600" t="s">
        <v>471</v>
      </c>
      <c r="H11600" t="s">
        <v>308</v>
      </c>
      <c r="I11600" t="s">
        <v>309</v>
      </c>
      <c r="J11600" t="s">
        <v>264</v>
      </c>
      <c r="L11600" t="s">
        <v>378</v>
      </c>
      <c r="M11600" t="s">
        <v>379</v>
      </c>
      <c r="N11600" t="s">
        <v>480</v>
      </c>
    </row>
    <row r="11601" spans="1:14" x14ac:dyDescent="0.25">
      <c r="A11601" t="s">
        <v>241</v>
      </c>
      <c r="B11601" s="1">
        <v>45747</v>
      </c>
      <c r="C11601" t="s">
        <v>1249</v>
      </c>
      <c r="D11601" t="s">
        <v>1250</v>
      </c>
      <c r="E11601" s="4">
        <v>6242.1399999999994</v>
      </c>
      <c r="F11601" t="s">
        <v>567</v>
      </c>
      <c r="G11601" t="s">
        <v>471</v>
      </c>
      <c r="H11601" t="s">
        <v>308</v>
      </c>
      <c r="I11601" t="s">
        <v>309</v>
      </c>
      <c r="J11601" t="s">
        <v>264</v>
      </c>
      <c r="K11601" t="s">
        <v>1251</v>
      </c>
      <c r="L11601" t="s">
        <v>378</v>
      </c>
      <c r="M11601" t="s">
        <v>379</v>
      </c>
      <c r="N11601" t="s">
        <v>488</v>
      </c>
    </row>
    <row r="11602" spans="1:14" x14ac:dyDescent="0.25">
      <c r="A11602" t="s">
        <v>241</v>
      </c>
      <c r="B11602" s="1">
        <v>45747</v>
      </c>
      <c r="C11602" t="s">
        <v>1252</v>
      </c>
      <c r="D11602" t="s">
        <v>1253</v>
      </c>
      <c r="E11602" s="4">
        <v>1368</v>
      </c>
      <c r="F11602" t="s">
        <v>567</v>
      </c>
      <c r="G11602" t="s">
        <v>471</v>
      </c>
      <c r="H11602" t="s">
        <v>308</v>
      </c>
      <c r="I11602" t="s">
        <v>309</v>
      </c>
      <c r="J11602" t="s">
        <v>264</v>
      </c>
      <c r="L11602" t="s">
        <v>378</v>
      </c>
      <c r="M11602" t="s">
        <v>379</v>
      </c>
      <c r="N11602" t="s">
        <v>487</v>
      </c>
    </row>
    <row r="11603" spans="1:14" x14ac:dyDescent="0.25">
      <c r="A11603" t="s">
        <v>241</v>
      </c>
      <c r="B11603" s="1">
        <v>45747</v>
      </c>
      <c r="C11603" t="s">
        <v>1242</v>
      </c>
      <c r="D11603" t="s">
        <v>1243</v>
      </c>
      <c r="E11603" s="4">
        <v>100.36</v>
      </c>
      <c r="F11603" t="s">
        <v>567</v>
      </c>
      <c r="G11603" t="s">
        <v>471</v>
      </c>
      <c r="H11603" t="s">
        <v>308</v>
      </c>
      <c r="I11603" t="s">
        <v>309</v>
      </c>
      <c r="J11603" t="s">
        <v>264</v>
      </c>
      <c r="K11603" t="s">
        <v>1244</v>
      </c>
      <c r="L11603" t="s">
        <v>378</v>
      </c>
      <c r="M11603" t="s">
        <v>379</v>
      </c>
      <c r="N11603" t="s">
        <v>480</v>
      </c>
    </row>
    <row r="11604" spans="1:14" x14ac:dyDescent="0.25">
      <c r="A11604" t="s">
        <v>241</v>
      </c>
      <c r="B11604" s="1">
        <v>45747</v>
      </c>
      <c r="C11604" t="s">
        <v>830</v>
      </c>
      <c r="D11604" t="s">
        <v>1366</v>
      </c>
      <c r="E11604" s="4">
        <v>8250</v>
      </c>
      <c r="F11604" t="s">
        <v>567</v>
      </c>
      <c r="G11604" t="s">
        <v>471</v>
      </c>
      <c r="H11604" t="s">
        <v>310</v>
      </c>
      <c r="I11604" t="s">
        <v>263</v>
      </c>
      <c r="J11604" t="s">
        <v>262</v>
      </c>
      <c r="L11604" t="s">
        <v>380</v>
      </c>
      <c r="M11604" t="s">
        <v>381</v>
      </c>
      <c r="N11604" t="s">
        <v>487</v>
      </c>
    </row>
    <row r="11605" spans="1:14" x14ac:dyDescent="0.25">
      <c r="A11605" t="s">
        <v>241</v>
      </c>
      <c r="B11605" s="1">
        <v>45747</v>
      </c>
      <c r="C11605" t="s">
        <v>832</v>
      </c>
      <c r="D11605" t="s">
        <v>833</v>
      </c>
      <c r="E11605" s="4">
        <v>3000</v>
      </c>
      <c r="F11605" t="s">
        <v>567</v>
      </c>
      <c r="G11605" t="s">
        <v>471</v>
      </c>
      <c r="H11605" t="s">
        <v>310</v>
      </c>
      <c r="I11605" t="s">
        <v>263</v>
      </c>
      <c r="J11605" t="s">
        <v>262</v>
      </c>
      <c r="L11605" t="s">
        <v>380</v>
      </c>
      <c r="M11605" t="s">
        <v>381</v>
      </c>
      <c r="N11605" t="s">
        <v>487</v>
      </c>
    </row>
    <row r="11606" spans="1:14" x14ac:dyDescent="0.25">
      <c r="A11606" t="s">
        <v>241</v>
      </c>
      <c r="B11606" s="1">
        <v>45747</v>
      </c>
      <c r="C11606" t="s">
        <v>836</v>
      </c>
      <c r="D11606" t="s">
        <v>837</v>
      </c>
      <c r="E11606" s="4">
        <v>300</v>
      </c>
      <c r="F11606" t="s">
        <v>567</v>
      </c>
      <c r="G11606" t="s">
        <v>471</v>
      </c>
      <c r="H11606" t="s">
        <v>310</v>
      </c>
      <c r="I11606" t="s">
        <v>263</v>
      </c>
      <c r="J11606" t="s">
        <v>262</v>
      </c>
      <c r="L11606" t="s">
        <v>380</v>
      </c>
      <c r="M11606" t="s">
        <v>381</v>
      </c>
      <c r="N11606" t="s">
        <v>487</v>
      </c>
    </row>
    <row r="11607" spans="1:14" x14ac:dyDescent="0.25">
      <c r="A11607" t="s">
        <v>241</v>
      </c>
      <c r="B11607" s="1">
        <v>45747</v>
      </c>
      <c r="C11607" t="s">
        <v>842</v>
      </c>
      <c r="D11607" t="s">
        <v>843</v>
      </c>
      <c r="E11607" s="4">
        <v>300</v>
      </c>
      <c r="F11607" t="s">
        <v>567</v>
      </c>
      <c r="G11607" t="s">
        <v>471</v>
      </c>
      <c r="H11607" t="s">
        <v>310</v>
      </c>
      <c r="I11607" t="s">
        <v>263</v>
      </c>
      <c r="J11607" t="s">
        <v>262</v>
      </c>
      <c r="L11607" t="s">
        <v>380</v>
      </c>
      <c r="M11607" t="s">
        <v>381</v>
      </c>
      <c r="N11607" t="s">
        <v>487</v>
      </c>
    </row>
    <row r="11608" spans="1:14" x14ac:dyDescent="0.25">
      <c r="A11608" t="s">
        <v>241</v>
      </c>
      <c r="B11608" s="1">
        <v>45747</v>
      </c>
      <c r="C11608" t="s">
        <v>1338</v>
      </c>
      <c r="D11608" t="s">
        <v>1339</v>
      </c>
      <c r="E11608" s="4">
        <v>5762.7000000000007</v>
      </c>
      <c r="F11608" t="s">
        <v>567</v>
      </c>
      <c r="G11608" t="s">
        <v>471</v>
      </c>
      <c r="H11608" t="s">
        <v>310</v>
      </c>
      <c r="I11608" t="s">
        <v>263</v>
      </c>
      <c r="J11608" t="s">
        <v>262</v>
      </c>
      <c r="L11608" t="s">
        <v>380</v>
      </c>
      <c r="M11608" t="s">
        <v>381</v>
      </c>
      <c r="N11608" t="s">
        <v>487</v>
      </c>
    </row>
    <row r="11609" spans="1:14" x14ac:dyDescent="0.25">
      <c r="A11609" t="s">
        <v>241</v>
      </c>
      <c r="B11609" s="1">
        <v>45747</v>
      </c>
      <c r="C11609" t="s">
        <v>867</v>
      </c>
      <c r="D11609" t="s">
        <v>868</v>
      </c>
      <c r="E11609" s="4">
        <v>7060.26</v>
      </c>
      <c r="F11609" t="s">
        <v>567</v>
      </c>
      <c r="G11609" t="s">
        <v>471</v>
      </c>
      <c r="H11609" t="s">
        <v>311</v>
      </c>
      <c r="I11609" t="s">
        <v>312</v>
      </c>
      <c r="J11609" t="s">
        <v>264</v>
      </c>
      <c r="L11609" t="s">
        <v>380</v>
      </c>
      <c r="M11609" t="s">
        <v>381</v>
      </c>
      <c r="N11609" t="s">
        <v>487</v>
      </c>
    </row>
    <row r="11610" spans="1:14" x14ac:dyDescent="0.25">
      <c r="A11610" t="s">
        <v>241</v>
      </c>
      <c r="B11610" s="1">
        <v>45747</v>
      </c>
      <c r="C11610" t="s">
        <v>869</v>
      </c>
      <c r="D11610" t="s">
        <v>870</v>
      </c>
      <c r="E11610" s="4">
        <v>4213.1899999999996</v>
      </c>
      <c r="F11610" t="s">
        <v>567</v>
      </c>
      <c r="G11610" t="s">
        <v>471</v>
      </c>
      <c r="H11610" t="s">
        <v>311</v>
      </c>
      <c r="I11610" t="s">
        <v>312</v>
      </c>
      <c r="J11610" t="s">
        <v>264</v>
      </c>
      <c r="L11610" t="s">
        <v>380</v>
      </c>
      <c r="M11610" t="s">
        <v>381</v>
      </c>
      <c r="N11610" t="s">
        <v>487</v>
      </c>
    </row>
    <row r="11611" spans="1:14" x14ac:dyDescent="0.25">
      <c r="A11611" t="s">
        <v>241</v>
      </c>
      <c r="B11611" s="1">
        <v>45747</v>
      </c>
      <c r="C11611" t="s">
        <v>1332</v>
      </c>
      <c r="D11611" t="s">
        <v>1333</v>
      </c>
      <c r="E11611" s="4">
        <v>2442.34</v>
      </c>
      <c r="F11611" t="s">
        <v>567</v>
      </c>
      <c r="G11611" t="s">
        <v>471</v>
      </c>
      <c r="H11611" t="s">
        <v>311</v>
      </c>
      <c r="I11611" t="s">
        <v>312</v>
      </c>
      <c r="J11611" t="s">
        <v>264</v>
      </c>
      <c r="L11611" t="s">
        <v>380</v>
      </c>
      <c r="M11611" t="s">
        <v>381</v>
      </c>
      <c r="N11611" t="s">
        <v>482</v>
      </c>
    </row>
    <row r="11612" spans="1:14" x14ac:dyDescent="0.25">
      <c r="A11612" t="s">
        <v>241</v>
      </c>
      <c r="B11612" s="1">
        <v>45747</v>
      </c>
      <c r="C11612" t="s">
        <v>911</v>
      </c>
      <c r="D11612" t="s">
        <v>912</v>
      </c>
      <c r="E11612" s="4">
        <v>5103.4799999999996</v>
      </c>
      <c r="F11612" t="s">
        <v>567</v>
      </c>
      <c r="G11612" t="s">
        <v>471</v>
      </c>
      <c r="H11612" t="s">
        <v>313</v>
      </c>
      <c r="I11612" t="s">
        <v>314</v>
      </c>
      <c r="J11612" t="s">
        <v>268</v>
      </c>
      <c r="L11612" t="s">
        <v>384</v>
      </c>
      <c r="M11612" t="s">
        <v>385</v>
      </c>
      <c r="N11612" t="s">
        <v>489</v>
      </c>
    </row>
    <row r="11613" spans="1:14" x14ac:dyDescent="0.25">
      <c r="A11613" t="s">
        <v>241</v>
      </c>
      <c r="B11613" s="1">
        <v>45747</v>
      </c>
      <c r="C11613" t="s">
        <v>919</v>
      </c>
      <c r="D11613" t="s">
        <v>920</v>
      </c>
      <c r="E11613" s="4">
        <v>1186.47</v>
      </c>
      <c r="F11613" t="s">
        <v>567</v>
      </c>
      <c r="G11613" t="s">
        <v>471</v>
      </c>
      <c r="H11613" t="s">
        <v>313</v>
      </c>
      <c r="I11613" t="s">
        <v>314</v>
      </c>
      <c r="J11613" t="s">
        <v>268</v>
      </c>
      <c r="L11613" t="s">
        <v>384</v>
      </c>
      <c r="M11613" t="s">
        <v>385</v>
      </c>
      <c r="N11613" t="s">
        <v>489</v>
      </c>
    </row>
    <row r="11614" spans="1:14" x14ac:dyDescent="0.25">
      <c r="A11614" t="s">
        <v>241</v>
      </c>
      <c r="B11614" s="1">
        <v>45747</v>
      </c>
      <c r="C11614" t="s">
        <v>924</v>
      </c>
      <c r="D11614" t="s">
        <v>925</v>
      </c>
      <c r="E11614" s="4">
        <v>8967.119999999999</v>
      </c>
      <c r="F11614" t="s">
        <v>567</v>
      </c>
      <c r="G11614" t="s">
        <v>471</v>
      </c>
      <c r="H11614" t="s">
        <v>303</v>
      </c>
      <c r="I11614" t="s">
        <v>304</v>
      </c>
      <c r="J11614" t="s">
        <v>268</v>
      </c>
      <c r="L11614" t="s">
        <v>384</v>
      </c>
      <c r="M11614" t="s">
        <v>385</v>
      </c>
      <c r="N11614" t="s">
        <v>489</v>
      </c>
    </row>
    <row r="11615" spans="1:14" x14ac:dyDescent="0.25">
      <c r="A11615" t="s">
        <v>241</v>
      </c>
      <c r="B11615" s="1">
        <v>45747</v>
      </c>
      <c r="C11615" t="s">
        <v>927</v>
      </c>
      <c r="D11615" t="s">
        <v>928</v>
      </c>
      <c r="E11615" s="4">
        <v>3640.5299999999997</v>
      </c>
      <c r="F11615" t="s">
        <v>567</v>
      </c>
      <c r="G11615" t="s">
        <v>471</v>
      </c>
      <c r="H11615" t="s">
        <v>313</v>
      </c>
      <c r="I11615" t="s">
        <v>314</v>
      </c>
      <c r="J11615" t="s">
        <v>268</v>
      </c>
      <c r="L11615" t="s">
        <v>384</v>
      </c>
      <c r="M11615" t="s">
        <v>385</v>
      </c>
      <c r="N11615" t="s">
        <v>489</v>
      </c>
    </row>
    <row r="11616" spans="1:14" x14ac:dyDescent="0.25">
      <c r="A11616" t="s">
        <v>241</v>
      </c>
      <c r="B11616" s="1">
        <v>45747</v>
      </c>
      <c r="C11616" t="s">
        <v>931</v>
      </c>
      <c r="D11616" t="s">
        <v>932</v>
      </c>
      <c r="E11616" s="4">
        <v>7716.27</v>
      </c>
      <c r="F11616" t="s">
        <v>567</v>
      </c>
      <c r="G11616" t="s">
        <v>471</v>
      </c>
      <c r="H11616" t="s">
        <v>303</v>
      </c>
      <c r="I11616" t="s">
        <v>304</v>
      </c>
      <c r="J11616" t="s">
        <v>268</v>
      </c>
      <c r="L11616" t="s">
        <v>384</v>
      </c>
      <c r="M11616" t="s">
        <v>385</v>
      </c>
      <c r="N11616" t="s">
        <v>489</v>
      </c>
    </row>
    <row r="11617" spans="1:14" x14ac:dyDescent="0.25">
      <c r="A11617" t="s">
        <v>241</v>
      </c>
      <c r="B11617" s="1">
        <v>45747</v>
      </c>
      <c r="C11617" t="s">
        <v>935</v>
      </c>
      <c r="D11617" t="s">
        <v>936</v>
      </c>
      <c r="E11617" s="4">
        <v>5204.7000000000007</v>
      </c>
      <c r="F11617" t="s">
        <v>567</v>
      </c>
      <c r="G11617" t="s">
        <v>471</v>
      </c>
      <c r="H11617" t="s">
        <v>303</v>
      </c>
      <c r="I11617" t="s">
        <v>304</v>
      </c>
      <c r="J11617" t="s">
        <v>268</v>
      </c>
      <c r="L11617" t="s">
        <v>384</v>
      </c>
      <c r="M11617" t="s">
        <v>385</v>
      </c>
      <c r="N11617" t="s">
        <v>489</v>
      </c>
    </row>
    <row r="11618" spans="1:14" x14ac:dyDescent="0.25">
      <c r="A11618" t="s">
        <v>241</v>
      </c>
      <c r="B11618" s="1">
        <v>45747</v>
      </c>
      <c r="C11618" t="s">
        <v>938</v>
      </c>
      <c r="D11618" t="s">
        <v>939</v>
      </c>
      <c r="E11618" s="4">
        <v>1391.4</v>
      </c>
      <c r="F11618" t="s">
        <v>567</v>
      </c>
      <c r="G11618" t="s">
        <v>471</v>
      </c>
      <c r="H11618" t="s">
        <v>313</v>
      </c>
      <c r="I11618" t="s">
        <v>314</v>
      </c>
      <c r="J11618" t="s">
        <v>268</v>
      </c>
      <c r="L11618" t="s">
        <v>384</v>
      </c>
      <c r="M11618" t="s">
        <v>385</v>
      </c>
      <c r="N11618" t="s">
        <v>489</v>
      </c>
    </row>
    <row r="11619" spans="1:14" x14ac:dyDescent="0.25">
      <c r="A11619" t="s">
        <v>241</v>
      </c>
      <c r="B11619" s="1">
        <v>45747</v>
      </c>
      <c r="C11619" t="s">
        <v>942</v>
      </c>
      <c r="D11619" t="s">
        <v>943</v>
      </c>
      <c r="E11619" s="4">
        <v>320.88</v>
      </c>
      <c r="F11619" t="s">
        <v>567</v>
      </c>
      <c r="G11619" t="s">
        <v>471</v>
      </c>
      <c r="H11619" t="s">
        <v>313</v>
      </c>
      <c r="I11619" t="s">
        <v>314</v>
      </c>
      <c r="J11619" t="s">
        <v>268</v>
      </c>
      <c r="L11619" t="s">
        <v>384</v>
      </c>
      <c r="M11619" t="s">
        <v>385</v>
      </c>
      <c r="N11619" t="s">
        <v>489</v>
      </c>
    </row>
    <row r="11620" spans="1:14" x14ac:dyDescent="0.25">
      <c r="A11620" t="s">
        <v>241</v>
      </c>
      <c r="B11620" s="1">
        <v>45747</v>
      </c>
      <c r="C11620" t="s">
        <v>948</v>
      </c>
      <c r="D11620" t="s">
        <v>949</v>
      </c>
      <c r="E11620" s="4">
        <v>75.42</v>
      </c>
      <c r="F11620" t="s">
        <v>567</v>
      </c>
      <c r="G11620" t="s">
        <v>471</v>
      </c>
      <c r="H11620" t="s">
        <v>303</v>
      </c>
      <c r="I11620" t="s">
        <v>304</v>
      </c>
      <c r="J11620" t="s">
        <v>268</v>
      </c>
      <c r="L11620" t="s">
        <v>384</v>
      </c>
      <c r="M11620" t="s">
        <v>385</v>
      </c>
      <c r="N11620" t="s">
        <v>489</v>
      </c>
    </row>
    <row r="11621" spans="1:14" x14ac:dyDescent="0.25">
      <c r="A11621" t="s">
        <v>241</v>
      </c>
      <c r="B11621" s="1">
        <v>45747</v>
      </c>
      <c r="C11621" t="s">
        <v>952</v>
      </c>
      <c r="D11621" t="s">
        <v>953</v>
      </c>
      <c r="E11621" s="4">
        <v>191574.18</v>
      </c>
      <c r="F11621" t="s">
        <v>567</v>
      </c>
      <c r="G11621" t="s">
        <v>471</v>
      </c>
      <c r="H11621" t="s">
        <v>246</v>
      </c>
      <c r="I11621" t="s">
        <v>247</v>
      </c>
      <c r="J11621" t="s">
        <v>246</v>
      </c>
      <c r="L11621" t="s">
        <v>370</v>
      </c>
      <c r="M11621" t="s">
        <v>371</v>
      </c>
      <c r="N11621" t="s">
        <v>482</v>
      </c>
    </row>
    <row r="11622" spans="1:14" x14ac:dyDescent="0.25">
      <c r="A11622" t="s">
        <v>241</v>
      </c>
      <c r="B11622" s="1">
        <v>45747</v>
      </c>
      <c r="C11622" t="s">
        <v>955</v>
      </c>
      <c r="D11622" t="s">
        <v>956</v>
      </c>
      <c r="E11622" s="4">
        <v>460381.31</v>
      </c>
      <c r="F11622" t="s">
        <v>567</v>
      </c>
      <c r="G11622" t="s">
        <v>471</v>
      </c>
      <c r="H11622" t="s">
        <v>293</v>
      </c>
      <c r="I11622" t="s">
        <v>294</v>
      </c>
      <c r="J11622" t="s">
        <v>251</v>
      </c>
      <c r="L11622" t="s">
        <v>386</v>
      </c>
      <c r="M11622" t="s">
        <v>387</v>
      </c>
      <c r="N11622" t="s">
        <v>482</v>
      </c>
    </row>
    <row r="11623" spans="1:14" x14ac:dyDescent="0.25">
      <c r="A11623" t="s">
        <v>241</v>
      </c>
      <c r="B11623" s="1">
        <v>45747</v>
      </c>
      <c r="C11623" t="s">
        <v>961</v>
      </c>
      <c r="D11623" t="s">
        <v>962</v>
      </c>
      <c r="E11623" s="4">
        <v>3550</v>
      </c>
      <c r="F11623" t="s">
        <v>567</v>
      </c>
      <c r="G11623" t="s">
        <v>471</v>
      </c>
      <c r="H11623" t="s">
        <v>311</v>
      </c>
      <c r="I11623" t="s">
        <v>312</v>
      </c>
      <c r="J11623" t="s">
        <v>264</v>
      </c>
      <c r="L11623" t="s">
        <v>390</v>
      </c>
      <c r="M11623" t="s">
        <v>391</v>
      </c>
      <c r="N11623" t="s">
        <v>487</v>
      </c>
    </row>
    <row r="11624" spans="1:14" x14ac:dyDescent="0.25">
      <c r="A11624" t="s">
        <v>241</v>
      </c>
      <c r="B11624" s="1">
        <v>45747</v>
      </c>
      <c r="C11624" t="s">
        <v>971</v>
      </c>
      <c r="D11624" t="s">
        <v>972</v>
      </c>
      <c r="E11624" s="4">
        <v>115.5</v>
      </c>
      <c r="F11624" t="s">
        <v>567</v>
      </c>
      <c r="G11624" t="s">
        <v>471</v>
      </c>
      <c r="H11624" t="s">
        <v>311</v>
      </c>
      <c r="I11624" t="s">
        <v>312</v>
      </c>
      <c r="J11624" t="s">
        <v>264</v>
      </c>
      <c r="L11624" t="s">
        <v>390</v>
      </c>
      <c r="M11624" t="s">
        <v>391</v>
      </c>
      <c r="N11624" t="s">
        <v>487</v>
      </c>
    </row>
    <row r="11625" spans="1:14" x14ac:dyDescent="0.25">
      <c r="A11625" t="s">
        <v>241</v>
      </c>
      <c r="B11625" s="1">
        <v>45747</v>
      </c>
      <c r="C11625" t="s">
        <v>989</v>
      </c>
      <c r="D11625" t="s">
        <v>990</v>
      </c>
      <c r="E11625" s="4">
        <v>11511.32</v>
      </c>
      <c r="F11625" t="s">
        <v>567</v>
      </c>
      <c r="G11625" t="s">
        <v>471</v>
      </c>
      <c r="H11625" t="s">
        <v>317</v>
      </c>
      <c r="I11625" t="s">
        <v>318</v>
      </c>
      <c r="J11625" t="s">
        <v>276</v>
      </c>
      <c r="L11625" t="s">
        <v>390</v>
      </c>
      <c r="M11625" t="s">
        <v>391</v>
      </c>
      <c r="N11625" t="s">
        <v>487</v>
      </c>
    </row>
    <row r="11626" spans="1:14" x14ac:dyDescent="0.25">
      <c r="A11626" t="s">
        <v>241</v>
      </c>
      <c r="B11626" s="1">
        <v>45747</v>
      </c>
      <c r="C11626" t="s">
        <v>993</v>
      </c>
      <c r="D11626" t="s">
        <v>994</v>
      </c>
      <c r="E11626" s="4">
        <v>236.18999999999994</v>
      </c>
      <c r="F11626" t="s">
        <v>567</v>
      </c>
      <c r="G11626" t="s">
        <v>471</v>
      </c>
      <c r="H11626" t="s">
        <v>311</v>
      </c>
      <c r="I11626" t="s">
        <v>312</v>
      </c>
      <c r="J11626" t="s">
        <v>264</v>
      </c>
      <c r="L11626" t="s">
        <v>390</v>
      </c>
      <c r="M11626" t="s">
        <v>391</v>
      </c>
      <c r="N11626" t="s">
        <v>487</v>
      </c>
    </row>
    <row r="11627" spans="1:14" x14ac:dyDescent="0.25">
      <c r="A11627" t="s">
        <v>241</v>
      </c>
      <c r="B11627" s="1">
        <v>45747</v>
      </c>
      <c r="C11627" t="s">
        <v>1005</v>
      </c>
      <c r="D11627" t="s">
        <v>1006</v>
      </c>
      <c r="E11627" s="4">
        <v>2.0100000000000051</v>
      </c>
      <c r="F11627" t="s">
        <v>567</v>
      </c>
      <c r="G11627" t="s">
        <v>471</v>
      </c>
      <c r="H11627" t="s">
        <v>311</v>
      </c>
      <c r="I11627" t="s">
        <v>312</v>
      </c>
      <c r="J11627" t="s">
        <v>264</v>
      </c>
      <c r="L11627" t="s">
        <v>390</v>
      </c>
      <c r="M11627" t="s">
        <v>391</v>
      </c>
      <c r="N11627" t="s">
        <v>487</v>
      </c>
    </row>
    <row r="11628" spans="1:14" x14ac:dyDescent="0.25">
      <c r="A11628" t="s">
        <v>241</v>
      </c>
      <c r="B11628" s="1">
        <v>45747</v>
      </c>
      <c r="C11628" t="s">
        <v>1007</v>
      </c>
      <c r="D11628" t="s">
        <v>1008</v>
      </c>
      <c r="E11628" s="4">
        <v>-51.36</v>
      </c>
      <c r="F11628" t="s">
        <v>567</v>
      </c>
      <c r="G11628" t="s">
        <v>471</v>
      </c>
      <c r="H11628" t="s">
        <v>317</v>
      </c>
      <c r="I11628" t="s">
        <v>318</v>
      </c>
      <c r="J11628" t="s">
        <v>276</v>
      </c>
      <c r="L11628" t="s">
        <v>390</v>
      </c>
      <c r="M11628" t="s">
        <v>391</v>
      </c>
      <c r="N11628" t="s">
        <v>487</v>
      </c>
    </row>
    <row r="11629" spans="1:14" x14ac:dyDescent="0.25">
      <c r="A11629" t="s">
        <v>241</v>
      </c>
      <c r="B11629" s="1">
        <v>45747</v>
      </c>
      <c r="C11629" t="s">
        <v>1162</v>
      </c>
      <c r="D11629" t="s">
        <v>1163</v>
      </c>
      <c r="E11629" s="4">
        <v>128.68000000000103</v>
      </c>
      <c r="F11629" t="s">
        <v>567</v>
      </c>
      <c r="G11629" t="s">
        <v>471</v>
      </c>
      <c r="H11629" t="s">
        <v>311</v>
      </c>
      <c r="I11629" t="s">
        <v>312</v>
      </c>
      <c r="J11629" t="s">
        <v>264</v>
      </c>
      <c r="L11629" t="s">
        <v>390</v>
      </c>
      <c r="M11629" t="s">
        <v>391</v>
      </c>
      <c r="N11629" t="s">
        <v>477</v>
      </c>
    </row>
    <row r="11630" spans="1:14" x14ac:dyDescent="0.25">
      <c r="A11630" t="s">
        <v>241</v>
      </c>
      <c r="B11630" s="1">
        <v>45747</v>
      </c>
      <c r="C11630" t="s">
        <v>1021</v>
      </c>
      <c r="D11630" t="s">
        <v>1022</v>
      </c>
      <c r="E11630" s="4">
        <v>2143.92</v>
      </c>
      <c r="F11630" t="s">
        <v>567</v>
      </c>
      <c r="G11630" t="s">
        <v>471</v>
      </c>
      <c r="H11630" t="s">
        <v>316</v>
      </c>
      <c r="I11630" t="s">
        <v>275</v>
      </c>
      <c r="J11630" t="s">
        <v>274</v>
      </c>
      <c r="L11630" t="s">
        <v>400</v>
      </c>
      <c r="M11630" t="s">
        <v>401</v>
      </c>
      <c r="N11630" t="s">
        <v>489</v>
      </c>
    </row>
    <row r="11631" spans="1:14" x14ac:dyDescent="0.25">
      <c r="A11631" t="s">
        <v>241</v>
      </c>
      <c r="B11631" s="1">
        <v>45747</v>
      </c>
      <c r="C11631" t="s">
        <v>1025</v>
      </c>
      <c r="D11631" t="s">
        <v>1026</v>
      </c>
      <c r="E11631" s="4">
        <v>184.99</v>
      </c>
      <c r="F11631" t="s">
        <v>567</v>
      </c>
      <c r="G11631" t="s">
        <v>471</v>
      </c>
      <c r="H11631" t="s">
        <v>316</v>
      </c>
      <c r="I11631" t="s">
        <v>275</v>
      </c>
      <c r="J11631" t="s">
        <v>274</v>
      </c>
      <c r="L11631" t="s">
        <v>400</v>
      </c>
      <c r="M11631" t="s">
        <v>401</v>
      </c>
      <c r="N11631" t="s">
        <v>489</v>
      </c>
    </row>
    <row r="11632" spans="1:14" x14ac:dyDescent="0.25">
      <c r="A11632" t="s">
        <v>241</v>
      </c>
      <c r="B11632" s="1">
        <v>45747</v>
      </c>
      <c r="C11632" t="s">
        <v>1227</v>
      </c>
      <c r="D11632" t="s">
        <v>1228</v>
      </c>
      <c r="E11632" s="4">
        <v>16366.509999999995</v>
      </c>
      <c r="F11632" t="s">
        <v>567</v>
      </c>
      <c r="G11632" t="s">
        <v>471</v>
      </c>
      <c r="H11632" t="s">
        <v>316</v>
      </c>
      <c r="I11632" t="s">
        <v>275</v>
      </c>
      <c r="J11632" t="s">
        <v>274</v>
      </c>
      <c r="L11632" t="s">
        <v>400</v>
      </c>
      <c r="M11632" t="s">
        <v>401</v>
      </c>
      <c r="N11632" t="s">
        <v>489</v>
      </c>
    </row>
    <row r="11633" spans="1:14" x14ac:dyDescent="0.25">
      <c r="A11633" t="s">
        <v>241</v>
      </c>
      <c r="B11633" s="1">
        <v>45747</v>
      </c>
      <c r="C11633" t="s">
        <v>27</v>
      </c>
      <c r="D11633" t="s">
        <v>1032</v>
      </c>
      <c r="E11633" s="4">
        <v>-1466833.0800000003</v>
      </c>
      <c r="F11633" t="s">
        <v>567</v>
      </c>
      <c r="G11633" t="s">
        <v>471</v>
      </c>
      <c r="H11633" t="s">
        <v>288</v>
      </c>
      <c r="I11633" t="s">
        <v>26</v>
      </c>
      <c r="J11633" t="s">
        <v>243</v>
      </c>
      <c r="L11633" t="s">
        <v>368</v>
      </c>
      <c r="M11633" t="s">
        <v>369</v>
      </c>
      <c r="N11633" t="s">
        <v>485</v>
      </c>
    </row>
    <row r="11634" spans="1:14" x14ac:dyDescent="0.25">
      <c r="A11634" t="s">
        <v>241</v>
      </c>
      <c r="B11634" s="1">
        <v>45747</v>
      </c>
      <c r="C11634" t="s">
        <v>28</v>
      </c>
      <c r="D11634" t="s">
        <v>1039</v>
      </c>
      <c r="E11634" s="4">
        <v>-978.9799999999999</v>
      </c>
      <c r="F11634" t="s">
        <v>567</v>
      </c>
      <c r="G11634" t="s">
        <v>471</v>
      </c>
      <c r="H11634" t="s">
        <v>288</v>
      </c>
      <c r="I11634" t="s">
        <v>26</v>
      </c>
      <c r="J11634" t="s">
        <v>243</v>
      </c>
      <c r="L11634" t="s">
        <v>368</v>
      </c>
      <c r="M11634" t="s">
        <v>369</v>
      </c>
      <c r="N11634" t="s">
        <v>480</v>
      </c>
    </row>
    <row r="11635" spans="1:14" x14ac:dyDescent="0.25">
      <c r="A11635" t="s">
        <v>241</v>
      </c>
      <c r="B11635" s="1">
        <v>45747</v>
      </c>
      <c r="C11635" t="s">
        <v>31</v>
      </c>
      <c r="D11635" t="s">
        <v>1293</v>
      </c>
      <c r="E11635" s="4">
        <v>-8926</v>
      </c>
      <c r="F11635" t="s">
        <v>567</v>
      </c>
      <c r="G11635" t="s">
        <v>471</v>
      </c>
      <c r="H11635" t="s">
        <v>288</v>
      </c>
      <c r="I11635" t="s">
        <v>26</v>
      </c>
      <c r="J11635" t="s">
        <v>243</v>
      </c>
      <c r="L11635" t="s">
        <v>368</v>
      </c>
      <c r="M11635" t="s">
        <v>369</v>
      </c>
      <c r="N11635" t="s">
        <v>480</v>
      </c>
    </row>
    <row r="11636" spans="1:14" x14ac:dyDescent="0.25">
      <c r="A11636" t="s">
        <v>241</v>
      </c>
      <c r="B11636" s="1">
        <v>45747</v>
      </c>
      <c r="C11636" t="s">
        <v>34</v>
      </c>
      <c r="D11636" t="s">
        <v>1044</v>
      </c>
      <c r="E11636" s="4">
        <v>-63850</v>
      </c>
      <c r="F11636" t="s">
        <v>567</v>
      </c>
      <c r="G11636" t="s">
        <v>471</v>
      </c>
      <c r="H11636" t="s">
        <v>317</v>
      </c>
      <c r="I11636" t="s">
        <v>318</v>
      </c>
      <c r="J11636" t="s">
        <v>276</v>
      </c>
      <c r="L11636" t="s">
        <v>390</v>
      </c>
      <c r="M11636" t="s">
        <v>391</v>
      </c>
      <c r="N11636" t="s">
        <v>487</v>
      </c>
    </row>
    <row r="11637" spans="1:14" x14ac:dyDescent="0.25">
      <c r="A11637" t="s">
        <v>241</v>
      </c>
      <c r="B11637" s="1">
        <v>45747</v>
      </c>
      <c r="C11637" t="s">
        <v>25</v>
      </c>
      <c r="D11637" t="s">
        <v>1049</v>
      </c>
      <c r="E11637" s="4">
        <v>-106980.67999999996</v>
      </c>
      <c r="F11637" t="s">
        <v>567</v>
      </c>
      <c r="G11637" t="s">
        <v>471</v>
      </c>
      <c r="H11637" t="s">
        <v>244</v>
      </c>
      <c r="I11637" t="s">
        <v>245</v>
      </c>
      <c r="J11637" t="s">
        <v>244</v>
      </c>
      <c r="L11637" t="s">
        <v>368</v>
      </c>
      <c r="M11637" t="s">
        <v>369</v>
      </c>
      <c r="N11637" t="s">
        <v>480</v>
      </c>
    </row>
    <row r="11638" spans="1:14" x14ac:dyDescent="0.25">
      <c r="A11638" t="s">
        <v>241</v>
      </c>
      <c r="B11638" s="1">
        <v>45747</v>
      </c>
      <c r="C11638" t="s">
        <v>1056</v>
      </c>
      <c r="D11638" t="s">
        <v>1057</v>
      </c>
      <c r="E11638" s="4">
        <v>-228204.30000000005</v>
      </c>
      <c r="F11638" t="s">
        <v>567</v>
      </c>
      <c r="G11638" t="s">
        <v>471</v>
      </c>
      <c r="H11638" t="s">
        <v>246</v>
      </c>
      <c r="I11638" t="s">
        <v>247</v>
      </c>
      <c r="J11638" t="s">
        <v>246</v>
      </c>
      <c r="L11638" t="s">
        <v>370</v>
      </c>
      <c r="M11638" t="s">
        <v>371</v>
      </c>
      <c r="N11638" t="s">
        <v>482</v>
      </c>
    </row>
    <row r="11639" spans="1:14" x14ac:dyDescent="0.25">
      <c r="A11639" t="s">
        <v>241</v>
      </c>
      <c r="B11639" s="1">
        <v>45747</v>
      </c>
      <c r="C11639" t="s">
        <v>1058</v>
      </c>
      <c r="D11639" t="s">
        <v>1059</v>
      </c>
      <c r="E11639" s="4">
        <v>-581501.58999999985</v>
      </c>
      <c r="F11639" t="s">
        <v>567</v>
      </c>
      <c r="G11639" t="s">
        <v>471</v>
      </c>
      <c r="H11639" t="s">
        <v>293</v>
      </c>
      <c r="I11639" t="s">
        <v>294</v>
      </c>
      <c r="J11639" t="s">
        <v>251</v>
      </c>
      <c r="L11639" t="s">
        <v>386</v>
      </c>
      <c r="M11639" t="s">
        <v>387</v>
      </c>
      <c r="N11639" t="s">
        <v>482</v>
      </c>
    </row>
    <row r="11640" spans="1:14" x14ac:dyDescent="0.25">
      <c r="A11640" t="s">
        <v>241</v>
      </c>
      <c r="B11640" s="1">
        <v>45747</v>
      </c>
      <c r="C11640" t="s">
        <v>1066</v>
      </c>
      <c r="D11640" t="s">
        <v>1067</v>
      </c>
      <c r="E11640" s="4">
        <v>-0.31000000000994987</v>
      </c>
      <c r="F11640" t="s">
        <v>567</v>
      </c>
      <c r="G11640" t="s">
        <v>471</v>
      </c>
      <c r="H11640" t="s">
        <v>248</v>
      </c>
      <c r="I11640" t="s">
        <v>249</v>
      </c>
      <c r="J11640" t="s">
        <v>248</v>
      </c>
      <c r="L11640" t="s">
        <v>372</v>
      </c>
      <c r="M11640" t="s">
        <v>373</v>
      </c>
      <c r="N11640" t="s">
        <v>487</v>
      </c>
    </row>
    <row r="11641" spans="1:14" x14ac:dyDescent="0.25">
      <c r="A11641" t="s">
        <v>241</v>
      </c>
      <c r="B11641" s="1">
        <v>45747</v>
      </c>
      <c r="C11641" t="s">
        <v>1166</v>
      </c>
      <c r="D11641" t="s">
        <v>1167</v>
      </c>
      <c r="E11641" s="4">
        <v>-5</v>
      </c>
      <c r="F11641" t="s">
        <v>567</v>
      </c>
      <c r="G11641" t="s">
        <v>471</v>
      </c>
      <c r="H11641" t="s">
        <v>248</v>
      </c>
      <c r="I11641" t="s">
        <v>249</v>
      </c>
      <c r="J11641" t="s">
        <v>248</v>
      </c>
      <c r="L11641" t="s">
        <v>372</v>
      </c>
      <c r="M11641" t="s">
        <v>373</v>
      </c>
      <c r="N11641" t="s">
        <v>487</v>
      </c>
    </row>
    <row r="11642" spans="1:14" x14ac:dyDescent="0.25">
      <c r="A11642" t="s">
        <v>241</v>
      </c>
      <c r="B11642" s="1">
        <v>45747</v>
      </c>
      <c r="C11642" t="s">
        <v>1168</v>
      </c>
      <c r="D11642" t="s">
        <v>1169</v>
      </c>
      <c r="E11642" s="4">
        <v>-3417.5</v>
      </c>
      <c r="F11642" t="s">
        <v>567</v>
      </c>
      <c r="G11642" t="s">
        <v>471</v>
      </c>
      <c r="H11642" t="s">
        <v>248</v>
      </c>
      <c r="I11642" t="s">
        <v>249</v>
      </c>
      <c r="J11642" t="s">
        <v>248</v>
      </c>
      <c r="L11642" t="s">
        <v>372</v>
      </c>
      <c r="M11642" t="s">
        <v>373</v>
      </c>
      <c r="N11642" t="s">
        <v>487</v>
      </c>
    </row>
    <row r="11643" spans="1:14" x14ac:dyDescent="0.25">
      <c r="A11643" t="s">
        <v>241</v>
      </c>
      <c r="B11643" s="1">
        <v>45747</v>
      </c>
      <c r="C11643" t="s">
        <v>1080</v>
      </c>
      <c r="D11643" t="s">
        <v>1081</v>
      </c>
      <c r="E11643" s="4">
        <v>-2868.85</v>
      </c>
      <c r="F11643" t="s">
        <v>567</v>
      </c>
      <c r="G11643" t="s">
        <v>471</v>
      </c>
      <c r="H11643" t="s">
        <v>317</v>
      </c>
      <c r="I11643" t="s">
        <v>318</v>
      </c>
      <c r="J11643" t="s">
        <v>276</v>
      </c>
      <c r="L11643" t="s">
        <v>372</v>
      </c>
      <c r="M11643" t="s">
        <v>373</v>
      </c>
      <c r="N11643" t="s">
        <v>487</v>
      </c>
    </row>
    <row r="11644" spans="1:14" x14ac:dyDescent="0.25">
      <c r="A11644" t="s">
        <v>241</v>
      </c>
      <c r="B11644" s="1">
        <v>45747</v>
      </c>
      <c r="C11644" t="s">
        <v>1084</v>
      </c>
      <c r="D11644" t="s">
        <v>1085</v>
      </c>
      <c r="E11644" s="4">
        <v>-15000</v>
      </c>
      <c r="F11644" t="s">
        <v>567</v>
      </c>
      <c r="G11644" t="s">
        <v>471</v>
      </c>
      <c r="H11644" t="s">
        <v>248</v>
      </c>
      <c r="I11644" t="s">
        <v>249</v>
      </c>
      <c r="J11644" t="s">
        <v>248</v>
      </c>
      <c r="K11644" t="s">
        <v>1086</v>
      </c>
      <c r="L11644" t="s">
        <v>372</v>
      </c>
      <c r="M11644" t="s">
        <v>373</v>
      </c>
      <c r="N11644" t="s">
        <v>488</v>
      </c>
    </row>
    <row r="11645" spans="1:14" x14ac:dyDescent="0.25">
      <c r="A11645" t="s">
        <v>241</v>
      </c>
      <c r="B11645" s="1">
        <v>45747</v>
      </c>
      <c r="C11645" t="s">
        <v>1089</v>
      </c>
      <c r="D11645" t="s">
        <v>1090</v>
      </c>
      <c r="E11645" s="4">
        <v>-100794.45</v>
      </c>
      <c r="F11645" t="s">
        <v>567</v>
      </c>
      <c r="G11645" t="s">
        <v>471</v>
      </c>
      <c r="H11645" t="s">
        <v>248</v>
      </c>
      <c r="I11645" t="s">
        <v>249</v>
      </c>
      <c r="J11645" t="s">
        <v>248</v>
      </c>
      <c r="K11645" t="s">
        <v>1086</v>
      </c>
      <c r="L11645" t="s">
        <v>372</v>
      </c>
      <c r="M11645" t="s">
        <v>373</v>
      </c>
      <c r="N11645" t="s">
        <v>488</v>
      </c>
    </row>
    <row r="11646" spans="1:14" x14ac:dyDescent="0.25">
      <c r="A11646" t="s">
        <v>241</v>
      </c>
      <c r="B11646" s="1">
        <v>45747</v>
      </c>
      <c r="C11646" t="s">
        <v>1101</v>
      </c>
      <c r="D11646" t="s">
        <v>1102</v>
      </c>
      <c r="E11646" s="4">
        <v>11443.95</v>
      </c>
      <c r="F11646" t="s">
        <v>567</v>
      </c>
      <c r="G11646" t="s">
        <v>471</v>
      </c>
      <c r="H11646" t="s">
        <v>316</v>
      </c>
      <c r="I11646" t="s">
        <v>275</v>
      </c>
      <c r="J11646" t="s">
        <v>274</v>
      </c>
      <c r="L11646" t="s">
        <v>398</v>
      </c>
      <c r="M11646" t="s">
        <v>399</v>
      </c>
      <c r="N11646" t="s">
        <v>477</v>
      </c>
    </row>
    <row r="11647" spans="1:14" x14ac:dyDescent="0.25">
      <c r="A11647" t="s">
        <v>241</v>
      </c>
      <c r="B11647" s="1">
        <v>45777</v>
      </c>
      <c r="C11647" t="s">
        <v>611</v>
      </c>
      <c r="D11647" t="s">
        <v>612</v>
      </c>
      <c r="E11647" s="4">
        <v>16840</v>
      </c>
      <c r="F11647" t="s">
        <v>567</v>
      </c>
      <c r="G11647" t="s">
        <v>511</v>
      </c>
      <c r="H11647" t="s">
        <v>518</v>
      </c>
      <c r="I11647" t="s">
        <v>419</v>
      </c>
      <c r="J11647" t="s">
        <v>594</v>
      </c>
      <c r="L11647" t="s">
        <v>518</v>
      </c>
      <c r="M11647" t="s">
        <v>419</v>
      </c>
      <c r="N11647" t="s">
        <v>573</v>
      </c>
    </row>
    <row r="11648" spans="1:14" x14ac:dyDescent="0.25">
      <c r="A11648" t="s">
        <v>241</v>
      </c>
      <c r="B11648" s="1">
        <v>45777</v>
      </c>
      <c r="C11648" t="s">
        <v>617</v>
      </c>
      <c r="D11648" t="s">
        <v>618</v>
      </c>
      <c r="E11648" s="4">
        <v>11049.26</v>
      </c>
      <c r="F11648" t="s">
        <v>567</v>
      </c>
      <c r="G11648" t="s">
        <v>511</v>
      </c>
      <c r="H11648" t="s">
        <v>518</v>
      </c>
      <c r="I11648" t="s">
        <v>419</v>
      </c>
      <c r="J11648" t="s">
        <v>594</v>
      </c>
      <c r="L11648" t="s">
        <v>518</v>
      </c>
      <c r="M11648" t="s">
        <v>419</v>
      </c>
      <c r="N11648" t="s">
        <v>573</v>
      </c>
    </row>
    <row r="11649" spans="1:14" x14ac:dyDescent="0.25">
      <c r="A11649" t="s">
        <v>241</v>
      </c>
      <c r="B11649" s="1">
        <v>45777</v>
      </c>
      <c r="C11649" t="s">
        <v>139</v>
      </c>
      <c r="D11649" t="s">
        <v>654</v>
      </c>
      <c r="E11649" s="4">
        <v>27.729999999981374</v>
      </c>
      <c r="F11649" t="s">
        <v>567</v>
      </c>
      <c r="G11649" t="s">
        <v>511</v>
      </c>
      <c r="H11649" t="s">
        <v>338</v>
      </c>
      <c r="I11649" t="s">
        <v>136</v>
      </c>
      <c r="J11649" t="s">
        <v>655</v>
      </c>
      <c r="L11649" t="s">
        <v>338</v>
      </c>
      <c r="M11649" t="s">
        <v>136</v>
      </c>
      <c r="N11649" t="s">
        <v>573</v>
      </c>
    </row>
    <row r="11650" spans="1:14" x14ac:dyDescent="0.25">
      <c r="A11650" t="s">
        <v>241</v>
      </c>
      <c r="B11650" s="1">
        <v>45777</v>
      </c>
      <c r="C11650" t="s">
        <v>143</v>
      </c>
      <c r="D11650" t="s">
        <v>662</v>
      </c>
      <c r="E11650" s="4">
        <v>-4238.1199999998789</v>
      </c>
      <c r="F11650" t="s">
        <v>567</v>
      </c>
      <c r="G11650" t="s">
        <v>511</v>
      </c>
      <c r="H11650" t="s">
        <v>338</v>
      </c>
      <c r="I11650" t="s">
        <v>136</v>
      </c>
      <c r="J11650" t="s">
        <v>655</v>
      </c>
      <c r="L11650" t="s">
        <v>338</v>
      </c>
      <c r="M11650" t="s">
        <v>136</v>
      </c>
      <c r="N11650" t="s">
        <v>573</v>
      </c>
    </row>
    <row r="11651" spans="1:14" x14ac:dyDescent="0.25">
      <c r="A11651" t="s">
        <v>241</v>
      </c>
      <c r="B11651" s="1">
        <v>45777</v>
      </c>
      <c r="C11651" t="s">
        <v>665</v>
      </c>
      <c r="D11651" t="s">
        <v>666</v>
      </c>
      <c r="E11651" s="4">
        <v>2408408.7000000016</v>
      </c>
      <c r="F11651" t="s">
        <v>567</v>
      </c>
      <c r="G11651" t="s">
        <v>511</v>
      </c>
      <c r="H11651" t="s">
        <v>340</v>
      </c>
      <c r="I11651" t="s">
        <v>341</v>
      </c>
      <c r="J11651" t="s">
        <v>667</v>
      </c>
      <c r="L11651" t="s">
        <v>340</v>
      </c>
      <c r="M11651" t="s">
        <v>341</v>
      </c>
      <c r="N11651" t="s">
        <v>573</v>
      </c>
    </row>
    <row r="11652" spans="1:14" x14ac:dyDescent="0.25">
      <c r="A11652" t="s">
        <v>241</v>
      </c>
      <c r="B11652" s="1">
        <v>45777</v>
      </c>
      <c r="C11652" t="s">
        <v>670</v>
      </c>
      <c r="D11652" t="s">
        <v>671</v>
      </c>
      <c r="E11652" s="4">
        <v>134109.09</v>
      </c>
      <c r="F11652" t="s">
        <v>567</v>
      </c>
      <c r="G11652" t="s">
        <v>511</v>
      </c>
      <c r="H11652" t="s">
        <v>340</v>
      </c>
      <c r="I11652" t="s">
        <v>341</v>
      </c>
      <c r="J11652" t="s">
        <v>667</v>
      </c>
      <c r="L11652" t="s">
        <v>340</v>
      </c>
      <c r="M11652" t="s">
        <v>341</v>
      </c>
      <c r="N11652" t="s">
        <v>573</v>
      </c>
    </row>
    <row r="11653" spans="1:14" x14ac:dyDescent="0.25">
      <c r="A11653" t="s">
        <v>241</v>
      </c>
      <c r="B11653" s="1">
        <v>45777</v>
      </c>
      <c r="C11653" t="s">
        <v>674</v>
      </c>
      <c r="D11653" t="s">
        <v>675</v>
      </c>
      <c r="E11653" s="4">
        <v>7744</v>
      </c>
      <c r="F11653" t="s">
        <v>567</v>
      </c>
      <c r="G11653" t="s">
        <v>511</v>
      </c>
      <c r="H11653" t="s">
        <v>340</v>
      </c>
      <c r="I11653" t="s">
        <v>341</v>
      </c>
      <c r="J11653" t="s">
        <v>667</v>
      </c>
      <c r="L11653" t="s">
        <v>340</v>
      </c>
      <c r="M11653" t="s">
        <v>341</v>
      </c>
      <c r="N11653" t="s">
        <v>573</v>
      </c>
    </row>
    <row r="11654" spans="1:14" x14ac:dyDescent="0.25">
      <c r="A11654" t="s">
        <v>241</v>
      </c>
      <c r="B11654" s="1">
        <v>45777</v>
      </c>
      <c r="C11654" t="s">
        <v>678</v>
      </c>
      <c r="D11654" t="s">
        <v>679</v>
      </c>
      <c r="E11654" s="4">
        <v>-223689.43000000005</v>
      </c>
      <c r="F11654" t="s">
        <v>567</v>
      </c>
      <c r="G11654" t="s">
        <v>511</v>
      </c>
      <c r="H11654" t="s">
        <v>340</v>
      </c>
      <c r="I11654" t="s">
        <v>341</v>
      </c>
      <c r="J11654" t="s">
        <v>667</v>
      </c>
      <c r="L11654" t="s">
        <v>340</v>
      </c>
      <c r="M11654" t="s">
        <v>341</v>
      </c>
      <c r="N11654" t="s">
        <v>573</v>
      </c>
    </row>
    <row r="11655" spans="1:14" x14ac:dyDescent="0.25">
      <c r="A11655" t="s">
        <v>241</v>
      </c>
      <c r="B11655" s="1">
        <v>45777</v>
      </c>
      <c r="C11655" t="s">
        <v>1346</v>
      </c>
      <c r="D11655" t="s">
        <v>1347</v>
      </c>
      <c r="E11655" s="4">
        <v>53629.170000000275</v>
      </c>
      <c r="F11655" t="s">
        <v>567</v>
      </c>
      <c r="G11655" t="s">
        <v>511</v>
      </c>
      <c r="H11655" t="s">
        <v>345</v>
      </c>
      <c r="I11655" t="s">
        <v>346</v>
      </c>
      <c r="J11655" t="s">
        <v>684</v>
      </c>
      <c r="L11655" t="s">
        <v>345</v>
      </c>
      <c r="M11655" t="s">
        <v>346</v>
      </c>
      <c r="N11655" t="s">
        <v>573</v>
      </c>
    </row>
    <row r="11656" spans="1:14" x14ac:dyDescent="0.25">
      <c r="A11656" t="s">
        <v>241</v>
      </c>
      <c r="B11656" s="1">
        <v>45777</v>
      </c>
      <c r="C11656" t="s">
        <v>1404</v>
      </c>
      <c r="D11656" t="s">
        <v>1405</v>
      </c>
      <c r="E11656" s="4">
        <v>-0.41</v>
      </c>
      <c r="F11656" t="s">
        <v>567</v>
      </c>
      <c r="G11656" t="s">
        <v>511</v>
      </c>
      <c r="H11656" t="s">
        <v>355</v>
      </c>
      <c r="I11656" t="s">
        <v>356</v>
      </c>
      <c r="J11656" t="s">
        <v>689</v>
      </c>
      <c r="L11656" t="s">
        <v>355</v>
      </c>
      <c r="M11656" t="s">
        <v>427</v>
      </c>
      <c r="N11656" t="s">
        <v>573</v>
      </c>
    </row>
    <row r="11657" spans="1:14" x14ac:dyDescent="0.25">
      <c r="A11657" t="s">
        <v>241</v>
      </c>
      <c r="B11657" s="1">
        <v>45777</v>
      </c>
      <c r="C11657" t="s">
        <v>1360</v>
      </c>
      <c r="D11657" t="s">
        <v>1361</v>
      </c>
      <c r="E11657" s="4">
        <v>2829.9000000000015</v>
      </c>
      <c r="F11657" t="s">
        <v>567</v>
      </c>
      <c r="G11657" t="s">
        <v>511</v>
      </c>
      <c r="H11657" t="s">
        <v>355</v>
      </c>
      <c r="I11657" t="s">
        <v>356</v>
      </c>
      <c r="J11657" t="s">
        <v>689</v>
      </c>
      <c r="L11657" t="s">
        <v>355</v>
      </c>
      <c r="M11657" t="s">
        <v>427</v>
      </c>
      <c r="N11657" t="s">
        <v>573</v>
      </c>
    </row>
    <row r="11658" spans="1:14" x14ac:dyDescent="0.25">
      <c r="A11658" t="s">
        <v>241</v>
      </c>
      <c r="B11658" s="1">
        <v>45777</v>
      </c>
      <c r="C11658" t="s">
        <v>736</v>
      </c>
      <c r="D11658" t="s">
        <v>737</v>
      </c>
      <c r="E11658" s="4">
        <v>2203</v>
      </c>
      <c r="F11658" t="s">
        <v>567</v>
      </c>
      <c r="G11658" t="s">
        <v>511</v>
      </c>
      <c r="H11658" t="s">
        <v>345</v>
      </c>
      <c r="I11658" t="s">
        <v>346</v>
      </c>
      <c r="J11658" t="s">
        <v>684</v>
      </c>
      <c r="L11658" t="s">
        <v>345</v>
      </c>
      <c r="M11658" t="s">
        <v>346</v>
      </c>
      <c r="N11658" t="s">
        <v>573</v>
      </c>
    </row>
    <row r="11659" spans="1:14" x14ac:dyDescent="0.25">
      <c r="A11659" t="s">
        <v>241</v>
      </c>
      <c r="B11659" s="1">
        <v>45777</v>
      </c>
      <c r="C11659" t="s">
        <v>740</v>
      </c>
      <c r="D11659" t="s">
        <v>741</v>
      </c>
      <c r="E11659" s="4">
        <v>-2423.0000000000036</v>
      </c>
      <c r="F11659" t="s">
        <v>567</v>
      </c>
      <c r="G11659" t="s">
        <v>511</v>
      </c>
      <c r="H11659" t="s">
        <v>345</v>
      </c>
      <c r="I11659" t="s">
        <v>346</v>
      </c>
      <c r="J11659" t="s">
        <v>684</v>
      </c>
      <c r="L11659" t="s">
        <v>345</v>
      </c>
      <c r="M11659" t="s">
        <v>346</v>
      </c>
      <c r="N11659" t="s">
        <v>573</v>
      </c>
    </row>
    <row r="11660" spans="1:14" x14ac:dyDescent="0.25">
      <c r="A11660" t="s">
        <v>241</v>
      </c>
      <c r="B11660" s="1">
        <v>45777</v>
      </c>
      <c r="C11660" t="s">
        <v>744</v>
      </c>
      <c r="D11660" t="s">
        <v>745</v>
      </c>
      <c r="E11660" s="4">
        <v>-180.77999999998656</v>
      </c>
      <c r="F11660" t="s">
        <v>567</v>
      </c>
      <c r="G11660" t="s">
        <v>511</v>
      </c>
      <c r="H11660" t="s">
        <v>348</v>
      </c>
      <c r="I11660" t="s">
        <v>349</v>
      </c>
      <c r="J11660" t="s">
        <v>746</v>
      </c>
      <c r="L11660" t="s">
        <v>348</v>
      </c>
      <c r="M11660" t="s">
        <v>346</v>
      </c>
      <c r="N11660" t="s">
        <v>573</v>
      </c>
    </row>
    <row r="11661" spans="1:14" x14ac:dyDescent="0.25">
      <c r="A11661" t="s">
        <v>241</v>
      </c>
      <c r="B11661" s="1">
        <v>45777</v>
      </c>
      <c r="C11661" t="s">
        <v>783</v>
      </c>
      <c r="D11661" t="s">
        <v>784</v>
      </c>
      <c r="E11661" s="4">
        <v>-19674.690000000002</v>
      </c>
      <c r="F11661" t="s">
        <v>567</v>
      </c>
      <c r="G11661" t="s">
        <v>511</v>
      </c>
      <c r="H11661" t="s">
        <v>345</v>
      </c>
      <c r="I11661" t="s">
        <v>346</v>
      </c>
      <c r="J11661" t="s">
        <v>684</v>
      </c>
      <c r="L11661" t="s">
        <v>345</v>
      </c>
      <c r="M11661" t="s">
        <v>432</v>
      </c>
      <c r="N11661" t="s">
        <v>573</v>
      </c>
    </row>
    <row r="11662" spans="1:14" x14ac:dyDescent="0.25">
      <c r="A11662" t="s">
        <v>241</v>
      </c>
      <c r="B11662" s="1">
        <v>45777</v>
      </c>
      <c r="C11662" t="s">
        <v>68</v>
      </c>
      <c r="D11662" t="s">
        <v>69</v>
      </c>
      <c r="E11662" s="4">
        <v>4393.97</v>
      </c>
      <c r="F11662" t="s">
        <v>567</v>
      </c>
      <c r="G11662" t="s">
        <v>511</v>
      </c>
      <c r="H11662" t="s">
        <v>324</v>
      </c>
      <c r="I11662" t="s">
        <v>323</v>
      </c>
      <c r="J11662" t="s">
        <v>787</v>
      </c>
      <c r="L11662" t="s">
        <v>324</v>
      </c>
      <c r="M11662" t="s">
        <v>323</v>
      </c>
      <c r="N11662" t="s">
        <v>573</v>
      </c>
    </row>
    <row r="11663" spans="1:14" x14ac:dyDescent="0.25">
      <c r="A11663" t="s">
        <v>241</v>
      </c>
      <c r="B11663" s="1">
        <v>45777</v>
      </c>
      <c r="C11663" t="s">
        <v>70</v>
      </c>
      <c r="D11663" t="s">
        <v>71</v>
      </c>
      <c r="E11663" s="4">
        <v>141348.16000000006</v>
      </c>
      <c r="F11663" t="s">
        <v>567</v>
      </c>
      <c r="G11663" t="s">
        <v>511</v>
      </c>
      <c r="H11663" t="s">
        <v>324</v>
      </c>
      <c r="I11663" t="s">
        <v>323</v>
      </c>
      <c r="J11663" t="s">
        <v>787</v>
      </c>
      <c r="L11663" t="s">
        <v>324</v>
      </c>
      <c r="M11663" t="s">
        <v>323</v>
      </c>
      <c r="N11663" t="s">
        <v>573</v>
      </c>
    </row>
    <row r="11664" spans="1:14" x14ac:dyDescent="0.25">
      <c r="A11664" t="s">
        <v>241</v>
      </c>
      <c r="B11664" s="1">
        <v>45777</v>
      </c>
      <c r="C11664" t="s">
        <v>78</v>
      </c>
      <c r="D11664" t="s">
        <v>79</v>
      </c>
      <c r="E11664" s="4">
        <v>171920.20999999996</v>
      </c>
      <c r="F11664" t="s">
        <v>567</v>
      </c>
      <c r="G11664" t="s">
        <v>511</v>
      </c>
      <c r="H11664" t="s">
        <v>324</v>
      </c>
      <c r="I11664" t="s">
        <v>323</v>
      </c>
      <c r="J11664" t="s">
        <v>787</v>
      </c>
      <c r="L11664" t="s">
        <v>324</v>
      </c>
      <c r="M11664" t="s">
        <v>323</v>
      </c>
      <c r="N11664" t="s">
        <v>573</v>
      </c>
    </row>
    <row r="11665" spans="1:14" x14ac:dyDescent="0.25">
      <c r="A11665" t="s">
        <v>241</v>
      </c>
      <c r="B11665" s="1">
        <v>45777</v>
      </c>
      <c r="C11665" t="s">
        <v>80</v>
      </c>
      <c r="D11665" t="s">
        <v>81</v>
      </c>
      <c r="E11665" s="4">
        <v>-38885.739999999991</v>
      </c>
      <c r="F11665" t="s">
        <v>567</v>
      </c>
      <c r="G11665" t="s">
        <v>511</v>
      </c>
      <c r="H11665" t="s">
        <v>324</v>
      </c>
      <c r="I11665" t="s">
        <v>323</v>
      </c>
      <c r="J11665" t="s">
        <v>787</v>
      </c>
      <c r="L11665" t="s">
        <v>324</v>
      </c>
      <c r="M11665" t="s">
        <v>323</v>
      </c>
      <c r="N11665" t="s">
        <v>573</v>
      </c>
    </row>
    <row r="11666" spans="1:14" x14ac:dyDescent="0.25">
      <c r="A11666" t="s">
        <v>241</v>
      </c>
      <c r="B11666" s="1">
        <v>45777</v>
      </c>
      <c r="C11666" t="s">
        <v>84</v>
      </c>
      <c r="D11666" t="s">
        <v>85</v>
      </c>
      <c r="E11666" s="4">
        <v>-1874.16</v>
      </c>
      <c r="F11666" t="s">
        <v>567</v>
      </c>
      <c r="G11666" t="s">
        <v>511</v>
      </c>
      <c r="H11666" t="s">
        <v>324</v>
      </c>
      <c r="I11666" t="s">
        <v>323</v>
      </c>
      <c r="J11666" t="s">
        <v>787</v>
      </c>
      <c r="L11666" t="s">
        <v>324</v>
      </c>
      <c r="M11666" t="s">
        <v>323</v>
      </c>
      <c r="N11666" t="s">
        <v>573</v>
      </c>
    </row>
    <row r="11667" spans="1:14" x14ac:dyDescent="0.25">
      <c r="A11667" t="s">
        <v>241</v>
      </c>
      <c r="B11667" s="1">
        <v>45777</v>
      </c>
      <c r="C11667" t="s">
        <v>86</v>
      </c>
      <c r="D11667" t="s">
        <v>87</v>
      </c>
      <c r="E11667" s="4">
        <v>-44540.63</v>
      </c>
      <c r="F11667" t="s">
        <v>567</v>
      </c>
      <c r="G11667" t="s">
        <v>511</v>
      </c>
      <c r="H11667" t="s">
        <v>324</v>
      </c>
      <c r="I11667" t="s">
        <v>323</v>
      </c>
      <c r="J11667" t="s">
        <v>787</v>
      </c>
      <c r="L11667" t="s">
        <v>324</v>
      </c>
      <c r="M11667" t="s">
        <v>323</v>
      </c>
      <c r="N11667" t="s">
        <v>573</v>
      </c>
    </row>
    <row r="11668" spans="1:14" x14ac:dyDescent="0.25">
      <c r="A11668" t="s">
        <v>241</v>
      </c>
      <c r="B11668" s="1">
        <v>45777</v>
      </c>
      <c r="C11668" t="s">
        <v>88</v>
      </c>
      <c r="D11668" t="s">
        <v>89</v>
      </c>
      <c r="E11668" s="4">
        <v>-28811.16</v>
      </c>
      <c r="F11668" t="s">
        <v>567</v>
      </c>
      <c r="G11668" t="s">
        <v>511</v>
      </c>
      <c r="H11668" t="s">
        <v>324</v>
      </c>
      <c r="I11668" t="s">
        <v>323</v>
      </c>
      <c r="J11668" t="s">
        <v>787</v>
      </c>
      <c r="L11668" t="s">
        <v>324</v>
      </c>
      <c r="M11668" t="s">
        <v>323</v>
      </c>
      <c r="N11668" t="s">
        <v>573</v>
      </c>
    </row>
    <row r="11669" spans="1:14" x14ac:dyDescent="0.25">
      <c r="A11669" t="s">
        <v>241</v>
      </c>
      <c r="B11669" s="1">
        <v>45777</v>
      </c>
      <c r="C11669" t="s">
        <v>92</v>
      </c>
      <c r="D11669" t="s">
        <v>1394</v>
      </c>
      <c r="E11669" s="4">
        <v>137774.46</v>
      </c>
      <c r="F11669" t="s">
        <v>567</v>
      </c>
      <c r="G11669" t="s">
        <v>511</v>
      </c>
      <c r="H11669" t="s">
        <v>324</v>
      </c>
      <c r="I11669" t="s">
        <v>323</v>
      </c>
      <c r="J11669" t="s">
        <v>787</v>
      </c>
      <c r="L11669" t="s">
        <v>324</v>
      </c>
      <c r="M11669" t="s">
        <v>323</v>
      </c>
      <c r="N11669" t="s">
        <v>573</v>
      </c>
    </row>
    <row r="11670" spans="1:14" x14ac:dyDescent="0.25">
      <c r="A11670" t="s">
        <v>241</v>
      </c>
      <c r="B11670" s="1">
        <v>45777</v>
      </c>
      <c r="C11670" t="s">
        <v>104</v>
      </c>
      <c r="D11670" t="s">
        <v>105</v>
      </c>
      <c r="E11670" s="4">
        <v>5506.5600000000049</v>
      </c>
      <c r="F11670" t="s">
        <v>567</v>
      </c>
      <c r="G11670" t="s">
        <v>511</v>
      </c>
      <c r="H11670" t="s">
        <v>324</v>
      </c>
      <c r="I11670" t="s">
        <v>323</v>
      </c>
      <c r="J11670" t="s">
        <v>787</v>
      </c>
      <c r="L11670" t="s">
        <v>324</v>
      </c>
      <c r="M11670" t="s">
        <v>323</v>
      </c>
      <c r="N11670" t="s">
        <v>573</v>
      </c>
    </row>
    <row r="11671" spans="1:14" x14ac:dyDescent="0.25">
      <c r="A11671" t="s">
        <v>241</v>
      </c>
      <c r="B11671" s="1">
        <v>45777</v>
      </c>
      <c r="C11671" t="s">
        <v>846</v>
      </c>
      <c r="D11671" t="s">
        <v>847</v>
      </c>
      <c r="E11671" s="4">
        <v>-144400</v>
      </c>
      <c r="F11671" t="s">
        <v>567</v>
      </c>
      <c r="G11671" t="s">
        <v>511</v>
      </c>
      <c r="H11671" t="s">
        <v>347</v>
      </c>
      <c r="I11671" t="s">
        <v>350</v>
      </c>
      <c r="J11671" t="s">
        <v>848</v>
      </c>
      <c r="L11671" t="s">
        <v>347</v>
      </c>
      <c r="M11671" t="s">
        <v>350</v>
      </c>
      <c r="N11671" t="s">
        <v>573</v>
      </c>
    </row>
    <row r="11672" spans="1:14" x14ac:dyDescent="0.25">
      <c r="A11672" t="s">
        <v>241</v>
      </c>
      <c r="B11672" s="1">
        <v>45777</v>
      </c>
      <c r="C11672" t="s">
        <v>871</v>
      </c>
      <c r="D11672" t="s">
        <v>872</v>
      </c>
      <c r="E11672" s="4">
        <v>-6939.6</v>
      </c>
      <c r="F11672" t="s">
        <v>567</v>
      </c>
      <c r="G11672" t="s">
        <v>511</v>
      </c>
      <c r="H11672" t="s">
        <v>519</v>
      </c>
      <c r="I11672" t="s">
        <v>513</v>
      </c>
      <c r="J11672" t="s">
        <v>594</v>
      </c>
      <c r="L11672" t="s">
        <v>519</v>
      </c>
      <c r="M11672" t="s">
        <v>419</v>
      </c>
      <c r="N11672" t="s">
        <v>573</v>
      </c>
    </row>
    <row r="11673" spans="1:14" x14ac:dyDescent="0.25">
      <c r="A11673" t="s">
        <v>241</v>
      </c>
      <c r="B11673" s="1">
        <v>45777</v>
      </c>
      <c r="C11673" t="s">
        <v>873</v>
      </c>
      <c r="D11673" t="s">
        <v>874</v>
      </c>
      <c r="E11673" s="4">
        <v>-10288.36</v>
      </c>
      <c r="F11673" t="s">
        <v>567</v>
      </c>
      <c r="G11673" t="s">
        <v>511</v>
      </c>
      <c r="H11673" t="s">
        <v>519</v>
      </c>
      <c r="I11673" t="s">
        <v>513</v>
      </c>
      <c r="J11673" t="s">
        <v>594</v>
      </c>
      <c r="L11673" t="s">
        <v>519</v>
      </c>
      <c r="M11673" t="s">
        <v>419</v>
      </c>
      <c r="N11673" t="s">
        <v>573</v>
      </c>
    </row>
    <row r="11674" spans="1:14" x14ac:dyDescent="0.25">
      <c r="A11674" t="s">
        <v>241</v>
      </c>
      <c r="B11674" s="1">
        <v>45777</v>
      </c>
      <c r="C11674" t="s">
        <v>875</v>
      </c>
      <c r="D11674" t="s">
        <v>876</v>
      </c>
      <c r="E11674" s="4">
        <v>-11956.160000000003</v>
      </c>
      <c r="F11674" t="s">
        <v>567</v>
      </c>
      <c r="G11674" t="s">
        <v>511</v>
      </c>
      <c r="H11674" t="s">
        <v>519</v>
      </c>
      <c r="I11674" t="s">
        <v>513</v>
      </c>
      <c r="J11674" t="s">
        <v>594</v>
      </c>
      <c r="L11674" t="s">
        <v>519</v>
      </c>
      <c r="M11674" t="s">
        <v>419</v>
      </c>
      <c r="N11674" t="s">
        <v>573</v>
      </c>
    </row>
    <row r="11675" spans="1:14" x14ac:dyDescent="0.25">
      <c r="A11675" t="s">
        <v>241</v>
      </c>
      <c r="B11675" s="1">
        <v>45777</v>
      </c>
      <c r="C11675" t="s">
        <v>879</v>
      </c>
      <c r="D11675" t="s">
        <v>880</v>
      </c>
      <c r="E11675" s="4">
        <v>-4854.0400000000009</v>
      </c>
      <c r="F11675" t="s">
        <v>567</v>
      </c>
      <c r="G11675" t="s">
        <v>511</v>
      </c>
      <c r="H11675" t="s">
        <v>519</v>
      </c>
      <c r="I11675" t="s">
        <v>513</v>
      </c>
      <c r="J11675" t="s">
        <v>594</v>
      </c>
      <c r="L11675" t="s">
        <v>519</v>
      </c>
      <c r="M11675" t="s">
        <v>419</v>
      </c>
      <c r="N11675" t="s">
        <v>573</v>
      </c>
    </row>
    <row r="11676" spans="1:14" x14ac:dyDescent="0.25">
      <c r="A11676" t="s">
        <v>241</v>
      </c>
      <c r="B11676" s="1">
        <v>45777</v>
      </c>
      <c r="C11676" t="s">
        <v>881</v>
      </c>
      <c r="D11676" t="s">
        <v>882</v>
      </c>
      <c r="E11676" s="4">
        <v>-100.55999999999884</v>
      </c>
      <c r="F11676" t="s">
        <v>567</v>
      </c>
      <c r="G11676" t="s">
        <v>511</v>
      </c>
      <c r="H11676" t="s">
        <v>519</v>
      </c>
      <c r="I11676" t="s">
        <v>513</v>
      </c>
      <c r="J11676" t="s">
        <v>594</v>
      </c>
      <c r="L11676" t="s">
        <v>519</v>
      </c>
      <c r="M11676" t="s">
        <v>419</v>
      </c>
      <c r="N11676" t="s">
        <v>573</v>
      </c>
    </row>
    <row r="11677" spans="1:14" x14ac:dyDescent="0.25">
      <c r="A11677" t="s">
        <v>241</v>
      </c>
      <c r="B11677" s="1">
        <v>45777</v>
      </c>
      <c r="C11677" t="s">
        <v>883</v>
      </c>
      <c r="D11677" t="s">
        <v>884</v>
      </c>
      <c r="E11677" s="4">
        <v>-427.83999999999651</v>
      </c>
      <c r="F11677" t="s">
        <v>567</v>
      </c>
      <c r="G11677" t="s">
        <v>511</v>
      </c>
      <c r="H11677" t="s">
        <v>519</v>
      </c>
      <c r="I11677" t="s">
        <v>513</v>
      </c>
      <c r="J11677" t="s">
        <v>594</v>
      </c>
      <c r="L11677" t="s">
        <v>519</v>
      </c>
      <c r="M11677" t="s">
        <v>419</v>
      </c>
      <c r="N11677" t="s">
        <v>573</v>
      </c>
    </row>
    <row r="11678" spans="1:14" x14ac:dyDescent="0.25">
      <c r="A11678" t="s">
        <v>241</v>
      </c>
      <c r="B11678" s="1">
        <v>45777</v>
      </c>
      <c r="C11678" t="s">
        <v>885</v>
      </c>
      <c r="D11678" t="s">
        <v>886</v>
      </c>
      <c r="E11678" s="4">
        <v>-1855.1999999999994</v>
      </c>
      <c r="F11678" t="s">
        <v>567</v>
      </c>
      <c r="G11678" t="s">
        <v>511</v>
      </c>
      <c r="H11678" t="s">
        <v>519</v>
      </c>
      <c r="I11678" t="s">
        <v>513</v>
      </c>
      <c r="J11678" t="s">
        <v>594</v>
      </c>
      <c r="L11678" t="s">
        <v>519</v>
      </c>
      <c r="M11678" t="s">
        <v>419</v>
      </c>
      <c r="N11678" t="s">
        <v>573</v>
      </c>
    </row>
    <row r="11679" spans="1:14" x14ac:dyDescent="0.25">
      <c r="A11679" t="s">
        <v>241</v>
      </c>
      <c r="B11679" s="1">
        <v>45777</v>
      </c>
      <c r="C11679" t="s">
        <v>891</v>
      </c>
      <c r="D11679" t="s">
        <v>892</v>
      </c>
      <c r="E11679" s="4">
        <v>-2446.6799999999998</v>
      </c>
      <c r="F11679" t="s">
        <v>567</v>
      </c>
      <c r="G11679" t="s">
        <v>511</v>
      </c>
      <c r="H11679" t="s">
        <v>516</v>
      </c>
      <c r="I11679" t="s">
        <v>512</v>
      </c>
      <c r="J11679" t="s">
        <v>572</v>
      </c>
      <c r="L11679" t="s">
        <v>516</v>
      </c>
      <c r="M11679" t="s">
        <v>417</v>
      </c>
      <c r="N11679" t="s">
        <v>573</v>
      </c>
    </row>
    <row r="11680" spans="1:14" x14ac:dyDescent="0.25">
      <c r="A11680" t="s">
        <v>241</v>
      </c>
      <c r="B11680" s="1">
        <v>45777</v>
      </c>
      <c r="C11680" t="s">
        <v>893</v>
      </c>
      <c r="D11680" t="s">
        <v>894</v>
      </c>
      <c r="E11680" s="4">
        <v>-1581.9599999999996</v>
      </c>
      <c r="F11680" t="s">
        <v>567</v>
      </c>
      <c r="G11680" t="s">
        <v>511</v>
      </c>
      <c r="H11680" t="s">
        <v>516</v>
      </c>
      <c r="I11680" t="s">
        <v>512</v>
      </c>
      <c r="J11680" t="s">
        <v>572</v>
      </c>
      <c r="L11680" t="s">
        <v>516</v>
      </c>
      <c r="M11680" t="s">
        <v>417</v>
      </c>
      <c r="N11680" t="s">
        <v>573</v>
      </c>
    </row>
    <row r="11681" spans="1:14" x14ac:dyDescent="0.25">
      <c r="A11681" t="s">
        <v>241</v>
      </c>
      <c r="B11681" s="1">
        <v>45777</v>
      </c>
      <c r="C11681" t="s">
        <v>895</v>
      </c>
      <c r="D11681" t="s">
        <v>896</v>
      </c>
      <c r="E11681" s="4">
        <v>-4357.9599999999991</v>
      </c>
      <c r="F11681" t="s">
        <v>567</v>
      </c>
      <c r="G11681" t="s">
        <v>511</v>
      </c>
      <c r="H11681" t="s">
        <v>516</v>
      </c>
      <c r="I11681" t="s">
        <v>512</v>
      </c>
      <c r="J11681" t="s">
        <v>572</v>
      </c>
      <c r="L11681" t="s">
        <v>516</v>
      </c>
      <c r="M11681" t="s">
        <v>417</v>
      </c>
      <c r="N11681" t="s">
        <v>573</v>
      </c>
    </row>
    <row r="11682" spans="1:14" x14ac:dyDescent="0.25">
      <c r="A11682" t="s">
        <v>241</v>
      </c>
      <c r="B11682" s="1">
        <v>45777</v>
      </c>
      <c r="C11682" t="s">
        <v>902</v>
      </c>
      <c r="D11682" t="s">
        <v>903</v>
      </c>
      <c r="E11682" s="4">
        <v>-18849.239999999998</v>
      </c>
      <c r="F11682" t="s">
        <v>567</v>
      </c>
      <c r="G11682" t="s">
        <v>511</v>
      </c>
      <c r="H11682" t="s">
        <v>328</v>
      </c>
      <c r="I11682" t="s">
        <v>329</v>
      </c>
      <c r="J11682" t="s">
        <v>904</v>
      </c>
      <c r="L11682" t="s">
        <v>328</v>
      </c>
      <c r="M11682" t="s">
        <v>329</v>
      </c>
      <c r="N11682" t="s">
        <v>573</v>
      </c>
    </row>
    <row r="11683" spans="1:14" x14ac:dyDescent="0.25">
      <c r="A11683" t="s">
        <v>241</v>
      </c>
      <c r="B11683" s="1">
        <v>45777</v>
      </c>
      <c r="C11683" t="s">
        <v>905</v>
      </c>
      <c r="D11683" t="s">
        <v>906</v>
      </c>
      <c r="E11683" s="4">
        <v>-34583.81</v>
      </c>
      <c r="F11683" t="s">
        <v>567</v>
      </c>
      <c r="G11683" t="s">
        <v>511</v>
      </c>
      <c r="H11683" t="s">
        <v>328</v>
      </c>
      <c r="I11683" t="s">
        <v>329</v>
      </c>
      <c r="J11683" t="s">
        <v>904</v>
      </c>
      <c r="L11683" t="s">
        <v>328</v>
      </c>
      <c r="M11683" t="s">
        <v>329</v>
      </c>
      <c r="N11683" t="s">
        <v>573</v>
      </c>
    </row>
    <row r="11684" spans="1:14" x14ac:dyDescent="0.25">
      <c r="A11684" t="s">
        <v>241</v>
      </c>
      <c r="B11684" s="1">
        <v>45777</v>
      </c>
      <c r="C11684" t="s">
        <v>907</v>
      </c>
      <c r="D11684" t="s">
        <v>908</v>
      </c>
      <c r="E11684" s="4">
        <v>-2821.3099999999995</v>
      </c>
      <c r="F11684" t="s">
        <v>567</v>
      </c>
      <c r="G11684" t="s">
        <v>511</v>
      </c>
      <c r="H11684" t="s">
        <v>328</v>
      </c>
      <c r="I11684" t="s">
        <v>329</v>
      </c>
      <c r="J11684" t="s">
        <v>904</v>
      </c>
      <c r="L11684" t="s">
        <v>328</v>
      </c>
      <c r="M11684" t="s">
        <v>329</v>
      </c>
      <c r="N11684" t="s">
        <v>573</v>
      </c>
    </row>
    <row r="11685" spans="1:14" x14ac:dyDescent="0.25">
      <c r="A11685" t="s">
        <v>241</v>
      </c>
      <c r="B11685" s="1">
        <v>45777</v>
      </c>
      <c r="C11685" t="s">
        <v>909</v>
      </c>
      <c r="D11685" t="s">
        <v>910</v>
      </c>
      <c r="E11685" s="4">
        <v>534.33000000000004</v>
      </c>
      <c r="F11685" t="s">
        <v>567</v>
      </c>
      <c r="G11685" t="s">
        <v>511</v>
      </c>
      <c r="H11685" t="s">
        <v>328</v>
      </c>
      <c r="I11685" t="s">
        <v>329</v>
      </c>
      <c r="J11685" t="s">
        <v>904</v>
      </c>
      <c r="L11685" t="s">
        <v>328</v>
      </c>
      <c r="M11685" t="s">
        <v>329</v>
      </c>
      <c r="N11685" t="s">
        <v>573</v>
      </c>
    </row>
    <row r="11686" spans="1:14" x14ac:dyDescent="0.25">
      <c r="A11686" t="s">
        <v>241</v>
      </c>
      <c r="B11686" s="1">
        <v>45777</v>
      </c>
      <c r="C11686" t="s">
        <v>112</v>
      </c>
      <c r="D11686" t="s">
        <v>937</v>
      </c>
      <c r="E11686" s="4">
        <v>29706.22</v>
      </c>
      <c r="F11686" t="s">
        <v>567</v>
      </c>
      <c r="G11686" t="s">
        <v>511</v>
      </c>
      <c r="H11686" t="s">
        <v>333</v>
      </c>
      <c r="I11686" t="s">
        <v>335</v>
      </c>
      <c r="J11686" t="s">
        <v>923</v>
      </c>
      <c r="L11686" t="s">
        <v>333</v>
      </c>
      <c r="M11686" t="s">
        <v>335</v>
      </c>
      <c r="N11686" t="s">
        <v>573</v>
      </c>
    </row>
    <row r="11687" spans="1:14" x14ac:dyDescent="0.25">
      <c r="A11687" t="s">
        <v>241</v>
      </c>
      <c r="B11687" s="1">
        <v>45777</v>
      </c>
      <c r="C11687" t="s">
        <v>117</v>
      </c>
      <c r="D11687" t="s">
        <v>947</v>
      </c>
      <c r="E11687" s="4">
        <v>1686.42</v>
      </c>
      <c r="F11687" t="s">
        <v>567</v>
      </c>
      <c r="G11687" t="s">
        <v>511</v>
      </c>
      <c r="H11687" t="s">
        <v>333</v>
      </c>
      <c r="I11687" t="s">
        <v>335</v>
      </c>
      <c r="J11687" t="s">
        <v>923</v>
      </c>
      <c r="L11687" t="s">
        <v>333</v>
      </c>
      <c r="M11687" t="s">
        <v>335</v>
      </c>
      <c r="N11687" t="s">
        <v>573</v>
      </c>
    </row>
    <row r="11688" spans="1:14" x14ac:dyDescent="0.25">
      <c r="A11688" t="s">
        <v>241</v>
      </c>
      <c r="B11688" s="1">
        <v>45777</v>
      </c>
      <c r="C11688" t="s">
        <v>121</v>
      </c>
      <c r="D11688" t="s">
        <v>1203</v>
      </c>
      <c r="E11688" s="4">
        <v>77748.14</v>
      </c>
      <c r="F11688" t="s">
        <v>567</v>
      </c>
      <c r="G11688" t="s">
        <v>511</v>
      </c>
      <c r="H11688" t="s">
        <v>333</v>
      </c>
      <c r="I11688" t="s">
        <v>335</v>
      </c>
      <c r="J11688" t="s">
        <v>923</v>
      </c>
      <c r="L11688" t="s">
        <v>333</v>
      </c>
      <c r="M11688" t="s">
        <v>335</v>
      </c>
      <c r="N11688" t="s">
        <v>573</v>
      </c>
    </row>
    <row r="11689" spans="1:14" x14ac:dyDescent="0.25">
      <c r="A11689" t="s">
        <v>241</v>
      </c>
      <c r="B11689" s="1">
        <v>45777</v>
      </c>
      <c r="C11689" t="s">
        <v>106</v>
      </c>
      <c r="D11689" t="s">
        <v>107</v>
      </c>
      <c r="E11689" s="4">
        <v>-93879.679999999993</v>
      </c>
      <c r="F11689" t="s">
        <v>567</v>
      </c>
      <c r="G11689" t="s">
        <v>511</v>
      </c>
      <c r="H11689" t="s">
        <v>327</v>
      </c>
      <c r="I11689" t="s">
        <v>326</v>
      </c>
      <c r="J11689" t="s">
        <v>787</v>
      </c>
      <c r="L11689" t="s">
        <v>1319</v>
      </c>
      <c r="M11689" t="s">
        <v>323</v>
      </c>
      <c r="N11689" t="s">
        <v>573</v>
      </c>
    </row>
    <row r="11690" spans="1:14" x14ac:dyDescent="0.25">
      <c r="A11690" t="s">
        <v>241</v>
      </c>
      <c r="B11690" s="1">
        <v>45777</v>
      </c>
      <c r="C11690" t="s">
        <v>1395</v>
      </c>
      <c r="D11690" t="s">
        <v>1396</v>
      </c>
      <c r="E11690" s="4">
        <v>55575.27</v>
      </c>
      <c r="F11690" t="s">
        <v>567</v>
      </c>
      <c r="G11690" t="s">
        <v>511</v>
      </c>
      <c r="H11690" t="s">
        <v>327</v>
      </c>
      <c r="I11690" t="s">
        <v>326</v>
      </c>
      <c r="J11690" t="s">
        <v>787</v>
      </c>
      <c r="L11690" t="s">
        <v>1319</v>
      </c>
      <c r="M11690" t="s">
        <v>323</v>
      </c>
      <c r="N11690" t="s">
        <v>573</v>
      </c>
    </row>
    <row r="11691" spans="1:14" x14ac:dyDescent="0.25">
      <c r="A11691" t="s">
        <v>241</v>
      </c>
      <c r="B11691" s="1">
        <v>45777</v>
      </c>
      <c r="C11691" t="s">
        <v>975</v>
      </c>
      <c r="D11691" t="s">
        <v>976</v>
      </c>
      <c r="E11691" s="4">
        <v>-1050893.0999999996</v>
      </c>
      <c r="F11691" t="s">
        <v>567</v>
      </c>
      <c r="G11691" t="s">
        <v>511</v>
      </c>
      <c r="H11691" t="s">
        <v>342</v>
      </c>
      <c r="I11691" t="s">
        <v>343</v>
      </c>
      <c r="J11691" t="s">
        <v>725</v>
      </c>
      <c r="L11691" t="s">
        <v>342</v>
      </c>
      <c r="M11691" t="s">
        <v>343</v>
      </c>
      <c r="N11691" t="s">
        <v>573</v>
      </c>
    </row>
    <row r="11692" spans="1:14" x14ac:dyDescent="0.25">
      <c r="A11692" t="s">
        <v>241</v>
      </c>
      <c r="B11692" s="1">
        <v>45777</v>
      </c>
      <c r="C11692" t="s">
        <v>979</v>
      </c>
      <c r="D11692" t="s">
        <v>980</v>
      </c>
      <c r="E11692" s="4">
        <v>-8953.2499999999982</v>
      </c>
      <c r="F11692" t="s">
        <v>567</v>
      </c>
      <c r="G11692" t="s">
        <v>511</v>
      </c>
      <c r="H11692" t="s">
        <v>342</v>
      </c>
      <c r="I11692" t="s">
        <v>343</v>
      </c>
      <c r="J11692" t="s">
        <v>725</v>
      </c>
      <c r="L11692" t="s">
        <v>342</v>
      </c>
      <c r="M11692" t="s">
        <v>343</v>
      </c>
      <c r="N11692" t="s">
        <v>573</v>
      </c>
    </row>
    <row r="11693" spans="1:14" x14ac:dyDescent="0.25">
      <c r="A11693" t="s">
        <v>241</v>
      </c>
      <c r="B11693" s="1">
        <v>45777</v>
      </c>
      <c r="C11693" t="s">
        <v>987</v>
      </c>
      <c r="D11693" t="s">
        <v>988</v>
      </c>
      <c r="E11693" s="4">
        <v>200319.5</v>
      </c>
      <c r="F11693" t="s">
        <v>567</v>
      </c>
      <c r="G11693" t="s">
        <v>511</v>
      </c>
      <c r="H11693" t="s">
        <v>342</v>
      </c>
      <c r="I11693" t="s">
        <v>343</v>
      </c>
      <c r="J11693" t="s">
        <v>725</v>
      </c>
      <c r="L11693" t="s">
        <v>342</v>
      </c>
      <c r="M11693" t="s">
        <v>343</v>
      </c>
      <c r="N11693" t="s">
        <v>573</v>
      </c>
    </row>
    <row r="11694" spans="1:14" x14ac:dyDescent="0.25">
      <c r="A11694" t="s">
        <v>241</v>
      </c>
      <c r="B11694" s="1">
        <v>45777</v>
      </c>
      <c r="C11694" t="s">
        <v>1205</v>
      </c>
      <c r="D11694" t="s">
        <v>1206</v>
      </c>
      <c r="E11694" s="4">
        <v>102873</v>
      </c>
      <c r="F11694" t="s">
        <v>567</v>
      </c>
      <c r="G11694" t="s">
        <v>511</v>
      </c>
      <c r="H11694" t="s">
        <v>340</v>
      </c>
      <c r="I11694" t="s">
        <v>341</v>
      </c>
      <c r="J11694" t="s">
        <v>667</v>
      </c>
      <c r="L11694" t="s">
        <v>340</v>
      </c>
      <c r="M11694" t="s">
        <v>341</v>
      </c>
      <c r="N11694" t="s">
        <v>573</v>
      </c>
    </row>
    <row r="11695" spans="1:14" x14ac:dyDescent="0.25">
      <c r="A11695" t="s">
        <v>241</v>
      </c>
      <c r="B11695" s="1">
        <v>45777</v>
      </c>
      <c r="C11695" t="s">
        <v>1362</v>
      </c>
      <c r="D11695" t="s">
        <v>1363</v>
      </c>
      <c r="E11695" s="4">
        <v>-31705.399999999994</v>
      </c>
      <c r="F11695" t="s">
        <v>567</v>
      </c>
      <c r="G11695" t="s">
        <v>511</v>
      </c>
      <c r="H11695" t="s">
        <v>342</v>
      </c>
      <c r="I11695" t="s">
        <v>343</v>
      </c>
      <c r="J11695" t="s">
        <v>725</v>
      </c>
      <c r="L11695" t="s">
        <v>342</v>
      </c>
      <c r="M11695" t="s">
        <v>343</v>
      </c>
      <c r="N11695" t="s">
        <v>573</v>
      </c>
    </row>
    <row r="11696" spans="1:14" x14ac:dyDescent="0.25">
      <c r="A11696" t="s">
        <v>241</v>
      </c>
      <c r="B11696" s="1">
        <v>45777</v>
      </c>
      <c r="C11696" t="s">
        <v>995</v>
      </c>
      <c r="D11696" t="s">
        <v>996</v>
      </c>
      <c r="E11696" s="4">
        <v>-884892.74</v>
      </c>
      <c r="F11696" t="s">
        <v>567</v>
      </c>
      <c r="G11696" t="s">
        <v>511</v>
      </c>
      <c r="H11696" t="s">
        <v>352</v>
      </c>
      <c r="I11696" t="s">
        <v>353</v>
      </c>
      <c r="J11696" t="s">
        <v>746</v>
      </c>
      <c r="L11696" t="s">
        <v>352</v>
      </c>
      <c r="M11696" t="s">
        <v>349</v>
      </c>
      <c r="N11696" t="s">
        <v>573</v>
      </c>
    </row>
    <row r="11697" spans="1:14" x14ac:dyDescent="0.25">
      <c r="A11697" t="s">
        <v>241</v>
      </c>
      <c r="B11697" s="1">
        <v>45777</v>
      </c>
      <c r="C11697" t="s">
        <v>1003</v>
      </c>
      <c r="D11697" t="s">
        <v>1004</v>
      </c>
      <c r="E11697" s="4">
        <v>-51978.519999999902</v>
      </c>
      <c r="F11697" t="s">
        <v>567</v>
      </c>
      <c r="G11697" t="s">
        <v>511</v>
      </c>
      <c r="H11697" t="s">
        <v>348</v>
      </c>
      <c r="I11697" t="s">
        <v>349</v>
      </c>
      <c r="J11697" t="s">
        <v>746</v>
      </c>
      <c r="L11697" t="s">
        <v>348</v>
      </c>
      <c r="M11697" t="s">
        <v>349</v>
      </c>
      <c r="N11697" t="s">
        <v>573</v>
      </c>
    </row>
    <row r="11698" spans="1:14" x14ac:dyDescent="0.25">
      <c r="A11698" t="s">
        <v>241</v>
      </c>
      <c r="B11698" s="1">
        <v>45777</v>
      </c>
      <c r="C11698" t="s">
        <v>1291</v>
      </c>
      <c r="D11698" t="s">
        <v>1400</v>
      </c>
      <c r="E11698" s="4">
        <v>-117999.33000000002</v>
      </c>
      <c r="F11698" t="s">
        <v>567</v>
      </c>
      <c r="G11698" t="s">
        <v>511</v>
      </c>
      <c r="H11698" t="s">
        <v>348</v>
      </c>
      <c r="I11698" t="s">
        <v>349</v>
      </c>
      <c r="J11698" t="s">
        <v>746</v>
      </c>
      <c r="L11698" t="s">
        <v>348</v>
      </c>
      <c r="M11698" t="s">
        <v>349</v>
      </c>
      <c r="N11698" t="s">
        <v>573</v>
      </c>
    </row>
    <row r="11699" spans="1:14" x14ac:dyDescent="0.25">
      <c r="A11699" t="s">
        <v>241</v>
      </c>
      <c r="B11699" s="1">
        <v>45777</v>
      </c>
      <c r="C11699" t="s">
        <v>1011</v>
      </c>
      <c r="D11699" t="s">
        <v>1012</v>
      </c>
      <c r="E11699" s="4">
        <v>-5200</v>
      </c>
      <c r="F11699" t="s">
        <v>567</v>
      </c>
      <c r="G11699" t="s">
        <v>511</v>
      </c>
      <c r="H11699" t="s">
        <v>348</v>
      </c>
      <c r="I11699" t="s">
        <v>349</v>
      </c>
      <c r="J11699" t="s">
        <v>746</v>
      </c>
      <c r="L11699" t="s">
        <v>348</v>
      </c>
      <c r="M11699" t="s">
        <v>349</v>
      </c>
      <c r="N11699" t="s">
        <v>573</v>
      </c>
    </row>
    <row r="11700" spans="1:14" x14ac:dyDescent="0.25">
      <c r="A11700" t="s">
        <v>241</v>
      </c>
      <c r="B11700" s="1">
        <v>45777</v>
      </c>
      <c r="C11700" t="s">
        <v>1019</v>
      </c>
      <c r="D11700" t="s">
        <v>1020</v>
      </c>
      <c r="E11700" s="4">
        <v>-4493.2600000000293</v>
      </c>
      <c r="F11700" t="s">
        <v>567</v>
      </c>
      <c r="G11700" t="s">
        <v>511</v>
      </c>
      <c r="H11700" t="s">
        <v>348</v>
      </c>
      <c r="I11700" t="s">
        <v>349</v>
      </c>
      <c r="J11700" t="s">
        <v>746</v>
      </c>
      <c r="L11700" t="s">
        <v>348</v>
      </c>
      <c r="M11700" t="s">
        <v>349</v>
      </c>
      <c r="N11700" t="s">
        <v>573</v>
      </c>
    </row>
    <row r="11701" spans="1:14" x14ac:dyDescent="0.25">
      <c r="A11701" t="s">
        <v>241</v>
      </c>
      <c r="B11701" s="1">
        <v>45777</v>
      </c>
      <c r="C11701" t="s">
        <v>1023</v>
      </c>
      <c r="D11701" t="s">
        <v>1024</v>
      </c>
      <c r="E11701" s="4">
        <v>-4170.84</v>
      </c>
      <c r="F11701" t="s">
        <v>567</v>
      </c>
      <c r="G11701" t="s">
        <v>511</v>
      </c>
      <c r="H11701" t="s">
        <v>348</v>
      </c>
      <c r="I11701" t="s">
        <v>349</v>
      </c>
      <c r="J11701" t="s">
        <v>746</v>
      </c>
      <c r="L11701" t="s">
        <v>348</v>
      </c>
      <c r="M11701" t="s">
        <v>349</v>
      </c>
      <c r="N11701" t="s">
        <v>573</v>
      </c>
    </row>
    <row r="11702" spans="1:14" x14ac:dyDescent="0.25">
      <c r="A11702" t="s">
        <v>241</v>
      </c>
      <c r="B11702" s="1">
        <v>45777</v>
      </c>
      <c r="C11702" t="s">
        <v>1207</v>
      </c>
      <c r="D11702" t="s">
        <v>1208</v>
      </c>
      <c r="E11702" s="4">
        <v>-85.759999999973232</v>
      </c>
      <c r="F11702" t="s">
        <v>567</v>
      </c>
      <c r="G11702" t="s">
        <v>511</v>
      </c>
      <c r="H11702" t="s">
        <v>348</v>
      </c>
      <c r="I11702" t="s">
        <v>349</v>
      </c>
      <c r="J11702" t="s">
        <v>746</v>
      </c>
      <c r="L11702" t="s">
        <v>348</v>
      </c>
      <c r="M11702" t="s">
        <v>349</v>
      </c>
      <c r="N11702" t="s">
        <v>573</v>
      </c>
    </row>
    <row r="11703" spans="1:14" x14ac:dyDescent="0.25">
      <c r="A11703" t="s">
        <v>241</v>
      </c>
      <c r="B11703" s="1">
        <v>45777</v>
      </c>
      <c r="C11703" t="s">
        <v>1269</v>
      </c>
      <c r="D11703" t="s">
        <v>1270</v>
      </c>
      <c r="E11703" s="4">
        <v>-5200</v>
      </c>
      <c r="F11703" t="s">
        <v>567</v>
      </c>
      <c r="G11703" t="s">
        <v>511</v>
      </c>
      <c r="H11703" t="s">
        <v>348</v>
      </c>
      <c r="I11703" t="s">
        <v>349</v>
      </c>
      <c r="J11703" t="s">
        <v>746</v>
      </c>
      <c r="L11703" t="s">
        <v>348</v>
      </c>
      <c r="M11703" t="s">
        <v>349</v>
      </c>
      <c r="N11703" t="s">
        <v>573</v>
      </c>
    </row>
    <row r="11704" spans="1:14" x14ac:dyDescent="0.25">
      <c r="A11704" t="s">
        <v>241</v>
      </c>
      <c r="B11704" s="1">
        <v>45777</v>
      </c>
      <c r="C11704" t="s">
        <v>1320</v>
      </c>
      <c r="D11704" t="s">
        <v>1321</v>
      </c>
      <c r="E11704" s="4">
        <v>-4195.68</v>
      </c>
      <c r="F11704" t="s">
        <v>567</v>
      </c>
      <c r="G11704" t="s">
        <v>511</v>
      </c>
      <c r="H11704" t="s">
        <v>348</v>
      </c>
      <c r="I11704" t="s">
        <v>349</v>
      </c>
      <c r="J11704" t="s">
        <v>746</v>
      </c>
      <c r="L11704" t="s">
        <v>348</v>
      </c>
      <c r="M11704" t="s">
        <v>349</v>
      </c>
      <c r="N11704" t="s">
        <v>573</v>
      </c>
    </row>
    <row r="11705" spans="1:14" x14ac:dyDescent="0.25">
      <c r="A11705" t="s">
        <v>241</v>
      </c>
      <c r="B11705" s="1">
        <v>45777</v>
      </c>
      <c r="C11705" t="s">
        <v>1367</v>
      </c>
      <c r="D11705" t="s">
        <v>1368</v>
      </c>
      <c r="E11705" s="4">
        <v>-167224.38999999972</v>
      </c>
      <c r="F11705" t="s">
        <v>567</v>
      </c>
      <c r="G11705" t="s">
        <v>511</v>
      </c>
      <c r="H11705" t="s">
        <v>355</v>
      </c>
      <c r="I11705" t="s">
        <v>356</v>
      </c>
      <c r="J11705" t="s">
        <v>689</v>
      </c>
      <c r="L11705" t="s">
        <v>355</v>
      </c>
      <c r="M11705" t="s">
        <v>356</v>
      </c>
      <c r="N11705" t="s">
        <v>573</v>
      </c>
    </row>
    <row r="11706" spans="1:14" x14ac:dyDescent="0.25">
      <c r="A11706" t="s">
        <v>241</v>
      </c>
      <c r="B11706" s="1">
        <v>45777</v>
      </c>
      <c r="C11706" t="s">
        <v>1369</v>
      </c>
      <c r="D11706" t="s">
        <v>1370</v>
      </c>
      <c r="E11706" s="4">
        <v>-2677.2700000000041</v>
      </c>
      <c r="F11706" t="s">
        <v>567</v>
      </c>
      <c r="G11706" t="s">
        <v>511</v>
      </c>
      <c r="H11706" t="s">
        <v>355</v>
      </c>
      <c r="I11706" t="s">
        <v>356</v>
      </c>
      <c r="J11706" t="s">
        <v>689</v>
      </c>
      <c r="M11706" t="s">
        <v>356</v>
      </c>
      <c r="N11706" t="s">
        <v>573</v>
      </c>
    </row>
    <row r="11707" spans="1:14" x14ac:dyDescent="0.25">
      <c r="A11707" t="s">
        <v>241</v>
      </c>
      <c r="B11707" s="1">
        <v>45777</v>
      </c>
      <c r="C11707" t="s">
        <v>1230</v>
      </c>
      <c r="D11707" t="s">
        <v>1231</v>
      </c>
      <c r="E11707" s="4">
        <v>-159539.33000000007</v>
      </c>
      <c r="F11707" t="s">
        <v>567</v>
      </c>
      <c r="G11707" t="s">
        <v>511</v>
      </c>
      <c r="H11707" t="s">
        <v>355</v>
      </c>
      <c r="I11707" t="s">
        <v>356</v>
      </c>
      <c r="J11707" t="s">
        <v>689</v>
      </c>
      <c r="L11707" t="s">
        <v>716</v>
      </c>
      <c r="M11707" t="s">
        <v>356</v>
      </c>
      <c r="N11707" t="s">
        <v>573</v>
      </c>
    </row>
    <row r="11708" spans="1:14" x14ac:dyDescent="0.25">
      <c r="A11708" t="s">
        <v>241</v>
      </c>
      <c r="B11708" s="1">
        <v>45777</v>
      </c>
      <c r="C11708" t="s">
        <v>1324</v>
      </c>
      <c r="D11708" t="s">
        <v>1325</v>
      </c>
      <c r="E11708" s="4">
        <v>-4.0400000000000205</v>
      </c>
      <c r="F11708" t="s">
        <v>567</v>
      </c>
      <c r="G11708" t="s">
        <v>511</v>
      </c>
      <c r="H11708" t="s">
        <v>355</v>
      </c>
      <c r="I11708" t="s">
        <v>356</v>
      </c>
      <c r="J11708" t="s">
        <v>689</v>
      </c>
      <c r="L11708" t="s">
        <v>355</v>
      </c>
      <c r="M11708" t="s">
        <v>356</v>
      </c>
      <c r="N11708" t="s">
        <v>573</v>
      </c>
    </row>
    <row r="11709" spans="1:14" x14ac:dyDescent="0.25">
      <c r="A11709" t="s">
        <v>241</v>
      </c>
      <c r="B11709" s="1">
        <v>45777</v>
      </c>
      <c r="C11709" t="s">
        <v>1050</v>
      </c>
      <c r="D11709" t="s">
        <v>1051</v>
      </c>
      <c r="E11709" s="4">
        <v>-86061.17</v>
      </c>
      <c r="F11709" t="s">
        <v>567</v>
      </c>
      <c r="G11709" t="s">
        <v>511</v>
      </c>
      <c r="H11709" t="s">
        <v>355</v>
      </c>
      <c r="I11709" t="s">
        <v>356</v>
      </c>
      <c r="J11709" t="s">
        <v>689</v>
      </c>
      <c r="L11709" t="s">
        <v>348</v>
      </c>
      <c r="M11709" t="s">
        <v>356</v>
      </c>
      <c r="N11709" t="s">
        <v>573</v>
      </c>
    </row>
    <row r="11710" spans="1:14" x14ac:dyDescent="0.25">
      <c r="A11710" t="s">
        <v>241</v>
      </c>
      <c r="B11710" s="1">
        <v>45777</v>
      </c>
      <c r="C11710" t="s">
        <v>1060</v>
      </c>
      <c r="D11710" t="s">
        <v>1061</v>
      </c>
      <c r="E11710" s="4">
        <v>-3324.230000000005</v>
      </c>
      <c r="F11710" t="s">
        <v>567</v>
      </c>
      <c r="G11710" t="s">
        <v>511</v>
      </c>
      <c r="H11710" t="s">
        <v>355</v>
      </c>
      <c r="I11710" t="s">
        <v>356</v>
      </c>
      <c r="J11710" t="s">
        <v>689</v>
      </c>
      <c r="L11710" t="s">
        <v>355</v>
      </c>
      <c r="M11710" t="s">
        <v>356</v>
      </c>
      <c r="N11710" t="s">
        <v>573</v>
      </c>
    </row>
    <row r="11711" spans="1:14" x14ac:dyDescent="0.25">
      <c r="A11711" t="s">
        <v>241</v>
      </c>
      <c r="B11711" s="1">
        <v>45777</v>
      </c>
      <c r="C11711" t="s">
        <v>1072</v>
      </c>
      <c r="D11711" t="s">
        <v>1073</v>
      </c>
      <c r="E11711" s="4">
        <v>-189434.04999999996</v>
      </c>
      <c r="F11711" t="s">
        <v>567</v>
      </c>
      <c r="G11711" t="s">
        <v>511</v>
      </c>
      <c r="H11711" t="s">
        <v>348</v>
      </c>
      <c r="I11711" t="s">
        <v>349</v>
      </c>
      <c r="J11711" t="s">
        <v>746</v>
      </c>
      <c r="L11711" t="s">
        <v>348</v>
      </c>
      <c r="M11711" t="s">
        <v>453</v>
      </c>
      <c r="N11711" t="s">
        <v>573</v>
      </c>
    </row>
    <row r="11712" spans="1:14" x14ac:dyDescent="0.25">
      <c r="A11712" t="s">
        <v>241</v>
      </c>
      <c r="B11712" s="1">
        <v>45777</v>
      </c>
      <c r="C11712" t="s">
        <v>1076</v>
      </c>
      <c r="D11712" t="s">
        <v>1077</v>
      </c>
      <c r="E11712" s="4">
        <v>-22534.84</v>
      </c>
      <c r="F11712" t="s">
        <v>567</v>
      </c>
      <c r="G11712" t="s">
        <v>511</v>
      </c>
      <c r="H11712" t="s">
        <v>348</v>
      </c>
      <c r="I11712" t="s">
        <v>349</v>
      </c>
      <c r="J11712" t="s">
        <v>746</v>
      </c>
      <c r="L11712" t="s">
        <v>348</v>
      </c>
      <c r="M11712" t="s">
        <v>453</v>
      </c>
      <c r="N11712" t="s">
        <v>573</v>
      </c>
    </row>
    <row r="11713" spans="1:14" x14ac:dyDescent="0.25">
      <c r="A11713" t="s">
        <v>241</v>
      </c>
      <c r="B11713" s="1">
        <v>45777</v>
      </c>
      <c r="C11713" t="s">
        <v>1087</v>
      </c>
      <c r="D11713" t="s">
        <v>1088</v>
      </c>
      <c r="E11713" s="4">
        <v>-451.03000000000003</v>
      </c>
      <c r="F11713" t="s">
        <v>567</v>
      </c>
      <c r="G11713" t="s">
        <v>511</v>
      </c>
      <c r="H11713" t="s">
        <v>348</v>
      </c>
      <c r="I11713" t="s">
        <v>349</v>
      </c>
      <c r="J11713" t="s">
        <v>746</v>
      </c>
      <c r="L11713" t="s">
        <v>348</v>
      </c>
      <c r="M11713" t="s">
        <v>453</v>
      </c>
      <c r="N11713" t="s">
        <v>573</v>
      </c>
    </row>
    <row r="11714" spans="1:14" x14ac:dyDescent="0.25">
      <c r="A11714" t="s">
        <v>241</v>
      </c>
      <c r="B11714" s="1">
        <v>45777</v>
      </c>
      <c r="C11714" t="s">
        <v>1091</v>
      </c>
      <c r="D11714" t="s">
        <v>1092</v>
      </c>
      <c r="E11714" s="4">
        <v>-2092.16</v>
      </c>
      <c r="F11714" t="s">
        <v>567</v>
      </c>
      <c r="G11714" t="s">
        <v>511</v>
      </c>
      <c r="H11714" t="s">
        <v>348</v>
      </c>
      <c r="I11714" t="s">
        <v>349</v>
      </c>
      <c r="J11714" t="s">
        <v>746</v>
      </c>
      <c r="L11714" t="s">
        <v>348</v>
      </c>
      <c r="M11714" t="s">
        <v>453</v>
      </c>
      <c r="N11714" t="s">
        <v>573</v>
      </c>
    </row>
    <row r="11715" spans="1:14" x14ac:dyDescent="0.25">
      <c r="A11715" t="s">
        <v>241</v>
      </c>
      <c r="B11715" s="1">
        <v>45777</v>
      </c>
      <c r="C11715" t="s">
        <v>1095</v>
      </c>
      <c r="D11715" t="s">
        <v>1096</v>
      </c>
      <c r="E11715" s="4">
        <v>-490.29</v>
      </c>
      <c r="F11715" t="s">
        <v>567</v>
      </c>
      <c r="G11715" t="s">
        <v>511</v>
      </c>
      <c r="H11715" t="s">
        <v>348</v>
      </c>
      <c r="I11715" t="s">
        <v>349</v>
      </c>
      <c r="J11715" t="s">
        <v>746</v>
      </c>
      <c r="L11715" t="s">
        <v>348</v>
      </c>
      <c r="M11715" t="s">
        <v>453</v>
      </c>
      <c r="N11715" t="s">
        <v>573</v>
      </c>
    </row>
    <row r="11716" spans="1:14" x14ac:dyDescent="0.25">
      <c r="A11716" t="s">
        <v>241</v>
      </c>
      <c r="B11716" s="1">
        <v>45777</v>
      </c>
      <c r="C11716" t="s">
        <v>1103</v>
      </c>
      <c r="D11716" t="s">
        <v>1104</v>
      </c>
      <c r="E11716" s="4">
        <v>-1140.53</v>
      </c>
      <c r="F11716" t="s">
        <v>567</v>
      </c>
      <c r="G11716" t="s">
        <v>511</v>
      </c>
      <c r="H11716" t="s">
        <v>348</v>
      </c>
      <c r="I11716" t="s">
        <v>349</v>
      </c>
      <c r="J11716" t="s">
        <v>746</v>
      </c>
      <c r="L11716" t="s">
        <v>348</v>
      </c>
      <c r="M11716" t="s">
        <v>453</v>
      </c>
      <c r="N11716" t="s">
        <v>573</v>
      </c>
    </row>
    <row r="11717" spans="1:14" x14ac:dyDescent="0.25">
      <c r="A11717" t="s">
        <v>241</v>
      </c>
      <c r="B11717" s="1">
        <v>45777</v>
      </c>
      <c r="C11717" t="s">
        <v>1107</v>
      </c>
      <c r="D11717" t="s">
        <v>1108</v>
      </c>
      <c r="E11717" s="4">
        <v>-483.38</v>
      </c>
      <c r="F11717" t="s">
        <v>567</v>
      </c>
      <c r="G11717" t="s">
        <v>511</v>
      </c>
      <c r="H11717" t="s">
        <v>348</v>
      </c>
      <c r="I11717" t="s">
        <v>349</v>
      </c>
      <c r="J11717" t="s">
        <v>746</v>
      </c>
      <c r="L11717" t="s">
        <v>348</v>
      </c>
      <c r="M11717" t="s">
        <v>453</v>
      </c>
      <c r="N11717" t="s">
        <v>573</v>
      </c>
    </row>
    <row r="11718" spans="1:14" x14ac:dyDescent="0.25">
      <c r="A11718" t="s">
        <v>241</v>
      </c>
      <c r="B11718" s="1">
        <v>45777</v>
      </c>
      <c r="C11718" t="s">
        <v>1109</v>
      </c>
      <c r="D11718" t="s">
        <v>1110</v>
      </c>
      <c r="E11718" s="4">
        <v>-752.04</v>
      </c>
      <c r="F11718" t="s">
        <v>567</v>
      </c>
      <c r="G11718" t="s">
        <v>511</v>
      </c>
      <c r="H11718" t="s">
        <v>348</v>
      </c>
      <c r="I11718" t="s">
        <v>349</v>
      </c>
      <c r="J11718" t="s">
        <v>746</v>
      </c>
      <c r="L11718" t="s">
        <v>348</v>
      </c>
      <c r="M11718" t="s">
        <v>453</v>
      </c>
      <c r="N11718" t="s">
        <v>573</v>
      </c>
    </row>
    <row r="11719" spans="1:14" x14ac:dyDescent="0.25">
      <c r="A11719" t="s">
        <v>241</v>
      </c>
      <c r="B11719" s="1">
        <v>45777</v>
      </c>
      <c r="C11719" t="s">
        <v>1111</v>
      </c>
      <c r="D11719" t="s">
        <v>1112</v>
      </c>
      <c r="E11719" s="4">
        <v>-2123.36</v>
      </c>
      <c r="F11719" t="s">
        <v>567</v>
      </c>
      <c r="G11719" t="s">
        <v>511</v>
      </c>
      <c r="H11719" t="s">
        <v>348</v>
      </c>
      <c r="I11719" t="s">
        <v>349</v>
      </c>
      <c r="J11719" t="s">
        <v>746</v>
      </c>
      <c r="L11719" t="s">
        <v>348</v>
      </c>
      <c r="M11719" t="s">
        <v>453</v>
      </c>
      <c r="N11719" t="s">
        <v>573</v>
      </c>
    </row>
    <row r="11720" spans="1:14" x14ac:dyDescent="0.25">
      <c r="A11720" t="s">
        <v>241</v>
      </c>
      <c r="B11720" s="1">
        <v>45777</v>
      </c>
      <c r="C11720" t="s">
        <v>1115</v>
      </c>
      <c r="D11720" t="s">
        <v>1116</v>
      </c>
      <c r="E11720" s="4">
        <v>-267.60000000000002</v>
      </c>
      <c r="F11720" t="s">
        <v>567</v>
      </c>
      <c r="G11720" t="s">
        <v>511</v>
      </c>
      <c r="H11720" t="s">
        <v>348</v>
      </c>
      <c r="I11720" t="s">
        <v>349</v>
      </c>
      <c r="J11720" t="s">
        <v>746</v>
      </c>
      <c r="L11720" t="s">
        <v>348</v>
      </c>
      <c r="M11720" t="s">
        <v>453</v>
      </c>
      <c r="N11720" t="s">
        <v>573</v>
      </c>
    </row>
    <row r="11721" spans="1:14" x14ac:dyDescent="0.25">
      <c r="A11721" t="s">
        <v>241</v>
      </c>
      <c r="B11721" s="1">
        <v>45777</v>
      </c>
      <c r="C11721" t="s">
        <v>1371</v>
      </c>
      <c r="D11721" t="s">
        <v>1372</v>
      </c>
      <c r="E11721" s="4">
        <v>-534.12</v>
      </c>
      <c r="F11721" t="s">
        <v>567</v>
      </c>
      <c r="G11721" t="s">
        <v>511</v>
      </c>
      <c r="H11721" t="s">
        <v>348</v>
      </c>
      <c r="I11721" t="s">
        <v>349</v>
      </c>
      <c r="J11721" t="s">
        <v>746</v>
      </c>
      <c r="M11721" t="s">
        <v>349</v>
      </c>
      <c r="N11721" t="s">
        <v>573</v>
      </c>
    </row>
    <row r="11722" spans="1:14" x14ac:dyDescent="0.25">
      <c r="A11722" t="s">
        <v>241</v>
      </c>
      <c r="B11722" s="1">
        <v>45777</v>
      </c>
      <c r="C11722" t="s">
        <v>1387</v>
      </c>
      <c r="D11722" t="s">
        <v>1388</v>
      </c>
      <c r="E11722" s="4">
        <v>-869.5</v>
      </c>
      <c r="F11722" t="s">
        <v>567</v>
      </c>
      <c r="G11722" t="s">
        <v>511</v>
      </c>
      <c r="H11722" t="s">
        <v>348</v>
      </c>
      <c r="I11722" t="s">
        <v>349</v>
      </c>
      <c r="J11722" t="s">
        <v>746</v>
      </c>
      <c r="M11722" t="s">
        <v>349</v>
      </c>
      <c r="N11722" t="s">
        <v>573</v>
      </c>
    </row>
    <row r="11723" spans="1:14" x14ac:dyDescent="0.25">
      <c r="A11723" t="s">
        <v>241</v>
      </c>
      <c r="B11723" s="1">
        <v>45777</v>
      </c>
      <c r="C11723" t="s">
        <v>1401</v>
      </c>
      <c r="D11723" t="s">
        <v>1402</v>
      </c>
      <c r="E11723" s="4">
        <v>-500.22</v>
      </c>
      <c r="F11723" t="s">
        <v>567</v>
      </c>
      <c r="G11723" t="s">
        <v>511</v>
      </c>
      <c r="H11723" t="s">
        <v>348</v>
      </c>
      <c r="I11723" t="s">
        <v>349</v>
      </c>
      <c r="J11723" t="s">
        <v>746</v>
      </c>
      <c r="M11723" t="s">
        <v>349</v>
      </c>
      <c r="N11723" t="s">
        <v>573</v>
      </c>
    </row>
    <row r="11724" spans="1:14" x14ac:dyDescent="0.25">
      <c r="A11724" t="s">
        <v>241</v>
      </c>
      <c r="B11724" s="1">
        <v>45777</v>
      </c>
      <c r="C11724" t="s">
        <v>1117</v>
      </c>
      <c r="D11724" t="s">
        <v>1118</v>
      </c>
      <c r="E11724" s="4">
        <v>-4435</v>
      </c>
      <c r="F11724" t="s">
        <v>567</v>
      </c>
      <c r="G11724" t="s">
        <v>511</v>
      </c>
      <c r="H11724" t="s">
        <v>348</v>
      </c>
      <c r="I11724" t="s">
        <v>349</v>
      </c>
      <c r="J11724" t="s">
        <v>746</v>
      </c>
      <c r="L11724" t="s">
        <v>348</v>
      </c>
      <c r="M11724" t="s">
        <v>453</v>
      </c>
      <c r="N11724" t="s">
        <v>573</v>
      </c>
    </row>
    <row r="11725" spans="1:14" x14ac:dyDescent="0.25">
      <c r="A11725" t="s">
        <v>241</v>
      </c>
      <c r="B11725" s="1">
        <v>45777</v>
      </c>
      <c r="C11725" t="s">
        <v>1119</v>
      </c>
      <c r="D11725" t="s">
        <v>1120</v>
      </c>
      <c r="E11725" s="4">
        <v>-30388.476999999984</v>
      </c>
      <c r="F11725" t="s">
        <v>567</v>
      </c>
      <c r="G11725" t="s">
        <v>511</v>
      </c>
      <c r="H11725" t="s">
        <v>348</v>
      </c>
      <c r="I11725" t="s">
        <v>349</v>
      </c>
      <c r="J11725" t="s">
        <v>684</v>
      </c>
      <c r="L11725" t="s">
        <v>1121</v>
      </c>
      <c r="M11725" t="s">
        <v>453</v>
      </c>
      <c r="N11725" t="s">
        <v>573</v>
      </c>
    </row>
    <row r="11726" spans="1:14" x14ac:dyDescent="0.25">
      <c r="A11726" t="s">
        <v>241</v>
      </c>
      <c r="B11726" s="1">
        <v>45777</v>
      </c>
      <c r="C11726" t="s">
        <v>1122</v>
      </c>
      <c r="D11726" t="s">
        <v>1123</v>
      </c>
      <c r="E11726" s="4">
        <v>668.47</v>
      </c>
      <c r="F11726" t="s">
        <v>567</v>
      </c>
      <c r="G11726" t="s">
        <v>511</v>
      </c>
      <c r="H11726" t="s">
        <v>348</v>
      </c>
      <c r="I11726" t="s">
        <v>349</v>
      </c>
      <c r="J11726" t="s">
        <v>746</v>
      </c>
      <c r="L11726" t="s">
        <v>348</v>
      </c>
      <c r="M11726" t="s">
        <v>457</v>
      </c>
      <c r="N11726" t="s">
        <v>573</v>
      </c>
    </row>
    <row r="11727" spans="1:14" x14ac:dyDescent="0.25">
      <c r="A11727" t="s">
        <v>241</v>
      </c>
      <c r="B11727" s="1">
        <v>45777</v>
      </c>
      <c r="C11727" t="s">
        <v>1124</v>
      </c>
      <c r="D11727" t="s">
        <v>1125</v>
      </c>
      <c r="E11727" s="4">
        <v>75544.45</v>
      </c>
      <c r="F11727" t="s">
        <v>567</v>
      </c>
      <c r="G11727" t="s">
        <v>511</v>
      </c>
      <c r="H11727" t="s">
        <v>348</v>
      </c>
      <c r="I11727" t="s">
        <v>349</v>
      </c>
      <c r="J11727" t="s">
        <v>746</v>
      </c>
      <c r="L11727" t="s">
        <v>348</v>
      </c>
      <c r="M11727" t="s">
        <v>457</v>
      </c>
      <c r="N11727" t="s">
        <v>573</v>
      </c>
    </row>
    <row r="11728" spans="1:14" x14ac:dyDescent="0.25">
      <c r="A11728" t="s">
        <v>241</v>
      </c>
      <c r="B11728" s="1">
        <v>45777</v>
      </c>
      <c r="C11728" t="s">
        <v>565</v>
      </c>
      <c r="D11728" t="s">
        <v>566</v>
      </c>
      <c r="E11728" s="4">
        <v>72292.409999999989</v>
      </c>
      <c r="F11728" t="s">
        <v>567</v>
      </c>
      <c r="G11728" t="s">
        <v>471</v>
      </c>
      <c r="H11728" t="s">
        <v>291</v>
      </c>
      <c r="I11728" t="s">
        <v>292</v>
      </c>
      <c r="J11728" t="s">
        <v>251</v>
      </c>
      <c r="L11728" t="s">
        <v>376</v>
      </c>
      <c r="M11728" t="s">
        <v>377</v>
      </c>
      <c r="N11728" t="s">
        <v>486</v>
      </c>
    </row>
    <row r="11729" spans="1:14" x14ac:dyDescent="0.25">
      <c r="A11729" t="s">
        <v>241</v>
      </c>
      <c r="B11729" s="1">
        <v>45777</v>
      </c>
      <c r="C11729" t="s">
        <v>568</v>
      </c>
      <c r="D11729" t="s">
        <v>569</v>
      </c>
      <c r="E11729" s="4">
        <v>67917.849999999991</v>
      </c>
      <c r="F11729" t="s">
        <v>567</v>
      </c>
      <c r="G11729" t="s">
        <v>471</v>
      </c>
      <c r="H11729" t="s">
        <v>291</v>
      </c>
      <c r="I11729" t="s">
        <v>292</v>
      </c>
      <c r="J11729" t="s">
        <v>251</v>
      </c>
      <c r="L11729" t="s">
        <v>376</v>
      </c>
      <c r="M11729" t="s">
        <v>377</v>
      </c>
      <c r="N11729" t="s">
        <v>486</v>
      </c>
    </row>
    <row r="11730" spans="1:14" x14ac:dyDescent="0.25">
      <c r="A11730" t="s">
        <v>241</v>
      </c>
      <c r="B11730" s="1">
        <v>45777</v>
      </c>
      <c r="C11730" t="s">
        <v>574</v>
      </c>
      <c r="D11730" t="s">
        <v>575</v>
      </c>
      <c r="E11730" s="4">
        <v>23857.050000000003</v>
      </c>
      <c r="F11730" t="s">
        <v>567</v>
      </c>
      <c r="G11730" t="s">
        <v>471</v>
      </c>
      <c r="H11730" t="s">
        <v>291</v>
      </c>
      <c r="I11730" t="s">
        <v>292</v>
      </c>
      <c r="J11730" t="s">
        <v>251</v>
      </c>
      <c r="L11730" t="s">
        <v>376</v>
      </c>
      <c r="M11730" t="s">
        <v>377</v>
      </c>
      <c r="N11730" t="s">
        <v>486</v>
      </c>
    </row>
    <row r="11731" spans="1:14" x14ac:dyDescent="0.25">
      <c r="A11731" t="s">
        <v>241</v>
      </c>
      <c r="B11731" s="1">
        <v>45777</v>
      </c>
      <c r="C11731" t="s">
        <v>578</v>
      </c>
      <c r="D11731" t="s">
        <v>579</v>
      </c>
      <c r="E11731" s="4">
        <v>1097.57</v>
      </c>
      <c r="F11731" t="s">
        <v>567</v>
      </c>
      <c r="G11731" t="s">
        <v>471</v>
      </c>
      <c r="H11731" t="s">
        <v>298</v>
      </c>
      <c r="I11731" t="s">
        <v>299</v>
      </c>
      <c r="J11731" t="s">
        <v>258</v>
      </c>
      <c r="L11731" t="s">
        <v>376</v>
      </c>
      <c r="M11731" t="s">
        <v>377</v>
      </c>
      <c r="N11731" t="s">
        <v>487</v>
      </c>
    </row>
    <row r="11732" spans="1:14" x14ac:dyDescent="0.25">
      <c r="A11732" t="s">
        <v>241</v>
      </c>
      <c r="B11732" s="1">
        <v>45777</v>
      </c>
      <c r="C11732" t="s">
        <v>582</v>
      </c>
      <c r="D11732" t="s">
        <v>583</v>
      </c>
      <c r="E11732" s="4">
        <v>1598.5</v>
      </c>
      <c r="F11732" t="s">
        <v>567</v>
      </c>
      <c r="G11732" t="s">
        <v>471</v>
      </c>
      <c r="H11732" t="s">
        <v>291</v>
      </c>
      <c r="I11732" t="s">
        <v>292</v>
      </c>
      <c r="J11732" t="s">
        <v>251</v>
      </c>
      <c r="L11732" t="s">
        <v>376</v>
      </c>
      <c r="M11732" t="s">
        <v>377</v>
      </c>
      <c r="N11732" t="s">
        <v>482</v>
      </c>
    </row>
    <row r="11733" spans="1:14" x14ac:dyDescent="0.25">
      <c r="A11733" t="s">
        <v>241</v>
      </c>
      <c r="B11733" s="1">
        <v>45777</v>
      </c>
      <c r="C11733" t="s">
        <v>586</v>
      </c>
      <c r="D11733" t="s">
        <v>587</v>
      </c>
      <c r="E11733" s="4">
        <v>2867.68</v>
      </c>
      <c r="F11733" t="s">
        <v>567</v>
      </c>
      <c r="G11733" t="s">
        <v>471</v>
      </c>
      <c r="H11733" t="s">
        <v>298</v>
      </c>
      <c r="I11733" t="s">
        <v>299</v>
      </c>
      <c r="J11733" t="s">
        <v>258</v>
      </c>
      <c r="L11733" t="s">
        <v>376</v>
      </c>
      <c r="M11733" t="s">
        <v>377</v>
      </c>
      <c r="N11733" t="s">
        <v>487</v>
      </c>
    </row>
    <row r="11734" spans="1:14" x14ac:dyDescent="0.25">
      <c r="A11734" t="s">
        <v>241</v>
      </c>
      <c r="B11734" s="1">
        <v>45777</v>
      </c>
      <c r="C11734" t="s">
        <v>590</v>
      </c>
      <c r="D11734" t="s">
        <v>591</v>
      </c>
      <c r="E11734" s="4">
        <v>4087.3399999999997</v>
      </c>
      <c r="F11734" t="s">
        <v>567</v>
      </c>
      <c r="G11734" t="s">
        <v>471</v>
      </c>
      <c r="H11734" t="s">
        <v>298</v>
      </c>
      <c r="I11734" t="s">
        <v>299</v>
      </c>
      <c r="J11734" t="s">
        <v>258</v>
      </c>
      <c r="L11734" t="s">
        <v>376</v>
      </c>
      <c r="M11734" t="s">
        <v>377</v>
      </c>
      <c r="N11734" t="s">
        <v>487</v>
      </c>
    </row>
    <row r="11735" spans="1:14" x14ac:dyDescent="0.25">
      <c r="A11735" t="s">
        <v>241</v>
      </c>
      <c r="B11735" s="1">
        <v>45777</v>
      </c>
      <c r="C11735" t="s">
        <v>595</v>
      </c>
      <c r="D11735" t="s">
        <v>596</v>
      </c>
      <c r="E11735" s="4">
        <v>1088.8500000000001</v>
      </c>
      <c r="F11735" t="s">
        <v>567</v>
      </c>
      <c r="G11735" t="s">
        <v>471</v>
      </c>
      <c r="H11735" t="s">
        <v>311</v>
      </c>
      <c r="I11735" t="s">
        <v>312</v>
      </c>
      <c r="J11735" t="s">
        <v>264</v>
      </c>
      <c r="L11735" t="s">
        <v>376</v>
      </c>
      <c r="M11735" t="s">
        <v>377</v>
      </c>
      <c r="N11735" t="s">
        <v>477</v>
      </c>
    </row>
    <row r="11736" spans="1:14" x14ac:dyDescent="0.25">
      <c r="A11736" t="s">
        <v>241</v>
      </c>
      <c r="B11736" s="1">
        <v>45777</v>
      </c>
      <c r="C11736" t="s">
        <v>603</v>
      </c>
      <c r="D11736" t="s">
        <v>604</v>
      </c>
      <c r="E11736" s="4">
        <v>7096.25</v>
      </c>
      <c r="F11736" t="s">
        <v>567</v>
      </c>
      <c r="G11736" t="s">
        <v>471</v>
      </c>
      <c r="H11736" t="s">
        <v>311</v>
      </c>
      <c r="I11736" t="s">
        <v>312</v>
      </c>
      <c r="J11736" t="s">
        <v>264</v>
      </c>
      <c r="L11736" t="s">
        <v>376</v>
      </c>
      <c r="M11736" t="s">
        <v>377</v>
      </c>
      <c r="N11736" t="s">
        <v>487</v>
      </c>
    </row>
    <row r="11737" spans="1:14" x14ac:dyDescent="0.25">
      <c r="A11737" t="s">
        <v>241</v>
      </c>
      <c r="B11737" s="1">
        <v>45777</v>
      </c>
      <c r="C11737" t="s">
        <v>1130</v>
      </c>
      <c r="D11737" t="s">
        <v>1131</v>
      </c>
      <c r="E11737" s="4">
        <v>1693.26</v>
      </c>
      <c r="F11737" t="s">
        <v>567</v>
      </c>
      <c r="G11737" t="s">
        <v>471</v>
      </c>
      <c r="H11737" t="s">
        <v>291</v>
      </c>
      <c r="I11737" t="s">
        <v>292</v>
      </c>
      <c r="J11737" t="s">
        <v>251</v>
      </c>
      <c r="L11737" t="s">
        <v>376</v>
      </c>
      <c r="M11737" t="s">
        <v>377</v>
      </c>
      <c r="N11737" t="s">
        <v>487</v>
      </c>
    </row>
    <row r="11738" spans="1:14" x14ac:dyDescent="0.25">
      <c r="A11738" t="s">
        <v>241</v>
      </c>
      <c r="B11738" s="1">
        <v>45777</v>
      </c>
      <c r="C11738" t="s">
        <v>627</v>
      </c>
      <c r="D11738" t="s">
        <v>628</v>
      </c>
      <c r="E11738" s="4">
        <v>86930.97</v>
      </c>
      <c r="F11738" t="s">
        <v>567</v>
      </c>
      <c r="G11738" t="s">
        <v>471</v>
      </c>
      <c r="H11738" t="s">
        <v>295</v>
      </c>
      <c r="I11738" t="s">
        <v>254</v>
      </c>
      <c r="J11738" t="s">
        <v>253</v>
      </c>
      <c r="L11738" t="s">
        <v>378</v>
      </c>
      <c r="M11738" t="s">
        <v>379</v>
      </c>
      <c r="N11738" t="s">
        <v>486</v>
      </c>
    </row>
    <row r="11739" spans="1:14" x14ac:dyDescent="0.25">
      <c r="A11739" t="s">
        <v>241</v>
      </c>
      <c r="B11739" s="1">
        <v>45777</v>
      </c>
      <c r="C11739" t="s">
        <v>631</v>
      </c>
      <c r="D11739" t="s">
        <v>632</v>
      </c>
      <c r="E11739" s="4">
        <v>689.6</v>
      </c>
      <c r="F11739" t="s">
        <v>567</v>
      </c>
      <c r="G11739" t="s">
        <v>471</v>
      </c>
      <c r="H11739" t="s">
        <v>301</v>
      </c>
      <c r="I11739" t="s">
        <v>302</v>
      </c>
      <c r="J11739" t="s">
        <v>258</v>
      </c>
      <c r="L11739" t="s">
        <v>378</v>
      </c>
      <c r="M11739" t="s">
        <v>379</v>
      </c>
      <c r="N11739" t="s">
        <v>486</v>
      </c>
    </row>
    <row r="11740" spans="1:14" x14ac:dyDescent="0.25">
      <c r="A11740" t="s">
        <v>241</v>
      </c>
      <c r="B11740" s="1">
        <v>45777</v>
      </c>
      <c r="C11740" t="s">
        <v>633</v>
      </c>
      <c r="D11740" t="s">
        <v>634</v>
      </c>
      <c r="E11740" s="4">
        <v>28988.15</v>
      </c>
      <c r="F11740" t="s">
        <v>567</v>
      </c>
      <c r="G11740" t="s">
        <v>471</v>
      </c>
      <c r="H11740" t="s">
        <v>295</v>
      </c>
      <c r="I11740" t="s">
        <v>254</v>
      </c>
      <c r="J11740" t="s">
        <v>253</v>
      </c>
      <c r="L11740" t="s">
        <v>378</v>
      </c>
      <c r="M11740" t="s">
        <v>379</v>
      </c>
      <c r="N11740" t="s">
        <v>486</v>
      </c>
    </row>
    <row r="11741" spans="1:14" x14ac:dyDescent="0.25">
      <c r="A11741" t="s">
        <v>241</v>
      </c>
      <c r="B11741" s="1">
        <v>45777</v>
      </c>
      <c r="C11741" t="s">
        <v>640</v>
      </c>
      <c r="D11741" t="s">
        <v>641</v>
      </c>
      <c r="E11741" s="4">
        <v>135.29999999999998</v>
      </c>
      <c r="F11741" t="s">
        <v>567</v>
      </c>
      <c r="G11741" t="s">
        <v>471</v>
      </c>
      <c r="H11741" t="s">
        <v>301</v>
      </c>
      <c r="I11741" t="s">
        <v>302</v>
      </c>
      <c r="J11741" t="s">
        <v>258</v>
      </c>
      <c r="L11741" t="s">
        <v>378</v>
      </c>
      <c r="M11741" t="s">
        <v>379</v>
      </c>
      <c r="N11741" t="s">
        <v>485</v>
      </c>
    </row>
    <row r="11742" spans="1:14" x14ac:dyDescent="0.25">
      <c r="A11742" t="s">
        <v>241</v>
      </c>
      <c r="B11742" s="1">
        <v>45777</v>
      </c>
      <c r="C11742" t="s">
        <v>646</v>
      </c>
      <c r="D11742" t="s">
        <v>647</v>
      </c>
      <c r="E11742" s="4">
        <v>218811.68000000002</v>
      </c>
      <c r="F11742" t="s">
        <v>567</v>
      </c>
      <c r="G11742" t="s">
        <v>471</v>
      </c>
      <c r="H11742" t="s">
        <v>295</v>
      </c>
      <c r="I11742" t="s">
        <v>254</v>
      </c>
      <c r="J11742" t="s">
        <v>253</v>
      </c>
      <c r="L11742" t="s">
        <v>378</v>
      </c>
      <c r="M11742" t="s">
        <v>379</v>
      </c>
      <c r="N11742" t="s">
        <v>486</v>
      </c>
    </row>
    <row r="11743" spans="1:14" x14ac:dyDescent="0.25">
      <c r="A11743" t="s">
        <v>241</v>
      </c>
      <c r="B11743" s="1">
        <v>45777</v>
      </c>
      <c r="C11743" t="s">
        <v>650</v>
      </c>
      <c r="D11743" t="s">
        <v>651</v>
      </c>
      <c r="E11743" s="4">
        <v>788.1200000000008</v>
      </c>
      <c r="F11743" t="s">
        <v>567</v>
      </c>
      <c r="G11743" t="s">
        <v>471</v>
      </c>
      <c r="H11743" t="s">
        <v>308</v>
      </c>
      <c r="I11743" t="s">
        <v>309</v>
      </c>
      <c r="J11743" t="s">
        <v>264</v>
      </c>
      <c r="L11743" t="s">
        <v>378</v>
      </c>
      <c r="M11743" t="s">
        <v>379</v>
      </c>
      <c r="N11743" t="s">
        <v>487</v>
      </c>
    </row>
    <row r="11744" spans="1:14" x14ac:dyDescent="0.25">
      <c r="A11744" t="s">
        <v>241</v>
      </c>
      <c r="B11744" s="1">
        <v>45777</v>
      </c>
      <c r="C11744" t="s">
        <v>652</v>
      </c>
      <c r="D11744" t="s">
        <v>653</v>
      </c>
      <c r="E11744" s="4">
        <v>10584.27</v>
      </c>
      <c r="F11744" t="s">
        <v>567</v>
      </c>
      <c r="G11744" t="s">
        <v>471</v>
      </c>
      <c r="H11744" t="s">
        <v>308</v>
      </c>
      <c r="I11744" t="s">
        <v>309</v>
      </c>
      <c r="J11744" t="s">
        <v>264</v>
      </c>
      <c r="L11744" t="s">
        <v>378</v>
      </c>
      <c r="M11744" t="s">
        <v>379</v>
      </c>
      <c r="N11744" t="s">
        <v>487</v>
      </c>
    </row>
    <row r="11745" spans="1:14" x14ac:dyDescent="0.25">
      <c r="A11745" t="s">
        <v>241</v>
      </c>
      <c r="B11745" s="1">
        <v>45777</v>
      </c>
      <c r="C11745" t="s">
        <v>663</v>
      </c>
      <c r="D11745" t="s">
        <v>664</v>
      </c>
      <c r="E11745" s="4">
        <v>1319.4900000000002</v>
      </c>
      <c r="F11745" t="s">
        <v>567</v>
      </c>
      <c r="G11745" t="s">
        <v>471</v>
      </c>
      <c r="H11745" t="s">
        <v>308</v>
      </c>
      <c r="I11745" t="s">
        <v>309</v>
      </c>
      <c r="J11745" t="s">
        <v>264</v>
      </c>
      <c r="L11745" t="s">
        <v>378</v>
      </c>
      <c r="M11745" t="s">
        <v>379</v>
      </c>
      <c r="N11745" t="s">
        <v>487</v>
      </c>
    </row>
    <row r="11746" spans="1:14" x14ac:dyDescent="0.25">
      <c r="A11746" t="s">
        <v>241</v>
      </c>
      <c r="B11746" s="1">
        <v>45777</v>
      </c>
      <c r="C11746" t="s">
        <v>668</v>
      </c>
      <c r="D11746" t="s">
        <v>669</v>
      </c>
      <c r="E11746" s="4">
        <v>2075.16</v>
      </c>
      <c r="F11746" t="s">
        <v>567</v>
      </c>
      <c r="G11746" t="s">
        <v>471</v>
      </c>
      <c r="H11746" t="s">
        <v>308</v>
      </c>
      <c r="I11746" t="s">
        <v>309</v>
      </c>
      <c r="J11746" t="s">
        <v>264</v>
      </c>
      <c r="L11746" t="s">
        <v>378</v>
      </c>
      <c r="M11746" t="s">
        <v>379</v>
      </c>
      <c r="N11746" t="s">
        <v>487</v>
      </c>
    </row>
    <row r="11747" spans="1:14" x14ac:dyDescent="0.25">
      <c r="A11747" t="s">
        <v>241</v>
      </c>
      <c r="B11747" s="1">
        <v>45777</v>
      </c>
      <c r="C11747" t="s">
        <v>672</v>
      </c>
      <c r="D11747" t="s">
        <v>673</v>
      </c>
      <c r="E11747" s="4">
        <v>8788.2900000000009</v>
      </c>
      <c r="F11747" t="s">
        <v>567</v>
      </c>
      <c r="G11747" t="s">
        <v>471</v>
      </c>
      <c r="H11747" t="s">
        <v>308</v>
      </c>
      <c r="I11747" t="s">
        <v>309</v>
      </c>
      <c r="J11747" t="s">
        <v>264</v>
      </c>
      <c r="L11747" t="s">
        <v>378</v>
      </c>
      <c r="M11747" t="s">
        <v>379</v>
      </c>
      <c r="N11747" t="s">
        <v>487</v>
      </c>
    </row>
    <row r="11748" spans="1:14" x14ac:dyDescent="0.25">
      <c r="A11748" t="s">
        <v>241</v>
      </c>
      <c r="B11748" s="1">
        <v>45777</v>
      </c>
      <c r="C11748" t="s">
        <v>680</v>
      </c>
      <c r="D11748" t="s">
        <v>681</v>
      </c>
      <c r="E11748" s="4">
        <v>38180.880000000005</v>
      </c>
      <c r="F11748" t="s">
        <v>567</v>
      </c>
      <c r="G11748" t="s">
        <v>471</v>
      </c>
      <c r="H11748" t="s">
        <v>308</v>
      </c>
      <c r="I11748" t="s">
        <v>309</v>
      </c>
      <c r="J11748" t="s">
        <v>264</v>
      </c>
      <c r="L11748" t="s">
        <v>378</v>
      </c>
      <c r="M11748" t="s">
        <v>379</v>
      </c>
      <c r="N11748" t="s">
        <v>487</v>
      </c>
    </row>
    <row r="11749" spans="1:14" x14ac:dyDescent="0.25">
      <c r="A11749" t="s">
        <v>241</v>
      </c>
      <c r="B11749" s="1">
        <v>45777</v>
      </c>
      <c r="C11749" t="s">
        <v>685</v>
      </c>
      <c r="D11749" t="s">
        <v>686</v>
      </c>
      <c r="E11749" s="4">
        <v>4500</v>
      </c>
      <c r="F11749" t="s">
        <v>567</v>
      </c>
      <c r="G11749" t="s">
        <v>471</v>
      </c>
      <c r="H11749" t="s">
        <v>301</v>
      </c>
      <c r="I11749" t="s">
        <v>302</v>
      </c>
      <c r="J11749" t="s">
        <v>258</v>
      </c>
      <c r="L11749" t="s">
        <v>378</v>
      </c>
      <c r="M11749" t="s">
        <v>379</v>
      </c>
      <c r="N11749" t="s">
        <v>486</v>
      </c>
    </row>
    <row r="11750" spans="1:14" x14ac:dyDescent="0.25">
      <c r="A11750" t="s">
        <v>241</v>
      </c>
      <c r="B11750" s="1">
        <v>45777</v>
      </c>
      <c r="C11750" t="s">
        <v>690</v>
      </c>
      <c r="D11750" t="s">
        <v>691</v>
      </c>
      <c r="E11750" s="4">
        <v>14300</v>
      </c>
      <c r="F11750" t="s">
        <v>567</v>
      </c>
      <c r="G11750" t="s">
        <v>471</v>
      </c>
      <c r="H11750" t="s">
        <v>308</v>
      </c>
      <c r="I11750" t="s">
        <v>309</v>
      </c>
      <c r="J11750" t="s">
        <v>264</v>
      </c>
      <c r="L11750" t="s">
        <v>378</v>
      </c>
      <c r="M11750" t="s">
        <v>379</v>
      </c>
      <c r="N11750" t="s">
        <v>487</v>
      </c>
    </row>
    <row r="11751" spans="1:14" x14ac:dyDescent="0.25">
      <c r="A11751" t="s">
        <v>241</v>
      </c>
      <c r="B11751" s="1">
        <v>45777</v>
      </c>
      <c r="C11751" t="s">
        <v>692</v>
      </c>
      <c r="D11751" t="s">
        <v>693</v>
      </c>
      <c r="E11751" s="4">
        <v>8081.16</v>
      </c>
      <c r="F11751" t="s">
        <v>567</v>
      </c>
      <c r="G11751" t="s">
        <v>471</v>
      </c>
      <c r="H11751" t="s">
        <v>308</v>
      </c>
      <c r="I11751" t="s">
        <v>309</v>
      </c>
      <c r="J11751" t="s">
        <v>264</v>
      </c>
      <c r="L11751" t="s">
        <v>378</v>
      </c>
      <c r="M11751" t="s">
        <v>379</v>
      </c>
      <c r="N11751" t="s">
        <v>487</v>
      </c>
    </row>
    <row r="11752" spans="1:14" x14ac:dyDescent="0.25">
      <c r="A11752" t="s">
        <v>241</v>
      </c>
      <c r="B11752" s="1">
        <v>45777</v>
      </c>
      <c r="C11752" t="s">
        <v>696</v>
      </c>
      <c r="D11752" t="s">
        <v>697</v>
      </c>
      <c r="E11752" s="4">
        <v>206.51</v>
      </c>
      <c r="F11752" t="s">
        <v>567</v>
      </c>
      <c r="G11752" t="s">
        <v>471</v>
      </c>
      <c r="H11752" t="s">
        <v>308</v>
      </c>
      <c r="I11752" t="s">
        <v>309</v>
      </c>
      <c r="J11752" t="s">
        <v>264</v>
      </c>
      <c r="L11752" t="s">
        <v>378</v>
      </c>
      <c r="M11752" t="s">
        <v>379</v>
      </c>
      <c r="N11752" t="s">
        <v>487</v>
      </c>
    </row>
    <row r="11753" spans="1:14" x14ac:dyDescent="0.25">
      <c r="A11753" t="s">
        <v>241</v>
      </c>
      <c r="B11753" s="1">
        <v>45777</v>
      </c>
      <c r="C11753" t="s">
        <v>698</v>
      </c>
      <c r="D11753" t="s">
        <v>699</v>
      </c>
      <c r="E11753" s="4">
        <v>6105.26</v>
      </c>
      <c r="F11753" t="s">
        <v>567</v>
      </c>
      <c r="G11753" t="s">
        <v>471</v>
      </c>
      <c r="H11753" t="s">
        <v>308</v>
      </c>
      <c r="I11753" t="s">
        <v>309</v>
      </c>
      <c r="J11753" t="s">
        <v>264</v>
      </c>
      <c r="L11753" t="s">
        <v>378</v>
      </c>
      <c r="M11753" t="s">
        <v>379</v>
      </c>
      <c r="N11753" t="s">
        <v>487</v>
      </c>
    </row>
    <row r="11754" spans="1:14" x14ac:dyDescent="0.25">
      <c r="A11754" t="s">
        <v>241</v>
      </c>
      <c r="B11754" s="1">
        <v>45777</v>
      </c>
      <c r="C11754" t="s">
        <v>1134</v>
      </c>
      <c r="D11754" t="s">
        <v>1135</v>
      </c>
      <c r="E11754" s="4">
        <v>11000.009999999998</v>
      </c>
      <c r="F11754" t="s">
        <v>567</v>
      </c>
      <c r="G11754" t="s">
        <v>471</v>
      </c>
      <c r="H11754" t="s">
        <v>301</v>
      </c>
      <c r="I11754" t="s">
        <v>302</v>
      </c>
      <c r="J11754" t="s">
        <v>258</v>
      </c>
      <c r="L11754" t="s">
        <v>378</v>
      </c>
      <c r="M11754" t="s">
        <v>379</v>
      </c>
      <c r="N11754" t="s">
        <v>486</v>
      </c>
    </row>
    <row r="11755" spans="1:14" x14ac:dyDescent="0.25">
      <c r="A11755" t="s">
        <v>241</v>
      </c>
      <c r="B11755" s="1">
        <v>45777</v>
      </c>
      <c r="C11755" t="s">
        <v>1140</v>
      </c>
      <c r="D11755" t="s">
        <v>1141</v>
      </c>
      <c r="E11755" s="4">
        <v>3426.6800000000003</v>
      </c>
      <c r="F11755" t="s">
        <v>567</v>
      </c>
      <c r="G11755" t="s">
        <v>471</v>
      </c>
      <c r="H11755" t="s">
        <v>308</v>
      </c>
      <c r="I11755" t="s">
        <v>309</v>
      </c>
      <c r="J11755" t="s">
        <v>264</v>
      </c>
      <c r="L11755" t="s">
        <v>378</v>
      </c>
      <c r="M11755" t="s">
        <v>379</v>
      </c>
      <c r="N11755" t="s">
        <v>487</v>
      </c>
    </row>
    <row r="11756" spans="1:14" x14ac:dyDescent="0.25">
      <c r="A11756" t="s">
        <v>241</v>
      </c>
      <c r="B11756" s="1">
        <v>45777</v>
      </c>
      <c r="C11756" t="s">
        <v>1221</v>
      </c>
      <c r="D11756" t="s">
        <v>1222</v>
      </c>
      <c r="E11756" s="4">
        <v>24046.07</v>
      </c>
      <c r="F11756" t="s">
        <v>567</v>
      </c>
      <c r="G11756" t="s">
        <v>471</v>
      </c>
      <c r="H11756" t="s">
        <v>317</v>
      </c>
      <c r="I11756" t="s">
        <v>318</v>
      </c>
      <c r="J11756" t="s">
        <v>276</v>
      </c>
      <c r="L11756" t="s">
        <v>390</v>
      </c>
      <c r="M11756" t="s">
        <v>391</v>
      </c>
      <c r="N11756" t="s">
        <v>487</v>
      </c>
    </row>
    <row r="11757" spans="1:14" x14ac:dyDescent="0.25">
      <c r="A11757" t="s">
        <v>241</v>
      </c>
      <c r="B11757" s="1">
        <v>45777</v>
      </c>
      <c r="C11757" t="s">
        <v>1144</v>
      </c>
      <c r="D11757" t="s">
        <v>1403</v>
      </c>
      <c r="E11757" s="4">
        <v>45519.82</v>
      </c>
      <c r="F11757" t="s">
        <v>567</v>
      </c>
      <c r="G11757" t="s">
        <v>471</v>
      </c>
      <c r="H11757" t="s">
        <v>308</v>
      </c>
      <c r="I11757" t="s">
        <v>309</v>
      </c>
      <c r="J11757" t="s">
        <v>264</v>
      </c>
      <c r="L11757" t="s">
        <v>378</v>
      </c>
      <c r="M11757" t="s">
        <v>379</v>
      </c>
      <c r="N11757" t="s">
        <v>487</v>
      </c>
    </row>
    <row r="11758" spans="1:14" x14ac:dyDescent="0.25">
      <c r="A11758" t="s">
        <v>241</v>
      </c>
      <c r="B11758" s="1">
        <v>45777</v>
      </c>
      <c r="C11758" t="s">
        <v>1310</v>
      </c>
      <c r="D11758" t="s">
        <v>1311</v>
      </c>
      <c r="E11758" s="4">
        <v>2640</v>
      </c>
      <c r="F11758" t="s">
        <v>567</v>
      </c>
      <c r="G11758" t="s">
        <v>471</v>
      </c>
      <c r="H11758" t="s">
        <v>308</v>
      </c>
      <c r="I11758" t="s">
        <v>309</v>
      </c>
      <c r="J11758" t="s">
        <v>264</v>
      </c>
      <c r="L11758" t="s">
        <v>378</v>
      </c>
      <c r="M11758" t="s">
        <v>379</v>
      </c>
      <c r="N11758" t="s">
        <v>487</v>
      </c>
    </row>
    <row r="11759" spans="1:14" x14ac:dyDescent="0.25">
      <c r="A11759" t="s">
        <v>241</v>
      </c>
      <c r="B11759" s="1">
        <v>45777</v>
      </c>
      <c r="C11759" t="s">
        <v>702</v>
      </c>
      <c r="D11759" t="s">
        <v>703</v>
      </c>
      <c r="E11759" s="4">
        <v>4170.84</v>
      </c>
      <c r="F11759" t="s">
        <v>567</v>
      </c>
      <c r="G11759" t="s">
        <v>471</v>
      </c>
      <c r="H11759" t="s">
        <v>311</v>
      </c>
      <c r="I11759" t="s">
        <v>312</v>
      </c>
      <c r="J11759" t="s">
        <v>264</v>
      </c>
      <c r="L11759" t="s">
        <v>378</v>
      </c>
      <c r="M11759" t="s">
        <v>379</v>
      </c>
      <c r="N11759" t="s">
        <v>487</v>
      </c>
    </row>
    <row r="11760" spans="1:14" x14ac:dyDescent="0.25">
      <c r="A11760" t="s">
        <v>241</v>
      </c>
      <c r="B11760" s="1">
        <v>45777</v>
      </c>
      <c r="C11760" t="s">
        <v>1312</v>
      </c>
      <c r="D11760" t="s">
        <v>1313</v>
      </c>
      <c r="E11760" s="4">
        <v>4195.68</v>
      </c>
      <c r="F11760" t="s">
        <v>567</v>
      </c>
      <c r="G11760" t="s">
        <v>471</v>
      </c>
      <c r="H11760" t="s">
        <v>311</v>
      </c>
      <c r="I11760" t="s">
        <v>312</v>
      </c>
      <c r="J11760" t="s">
        <v>264</v>
      </c>
      <c r="L11760" t="s">
        <v>378</v>
      </c>
      <c r="M11760" t="s">
        <v>379</v>
      </c>
      <c r="N11760" t="s">
        <v>487</v>
      </c>
    </row>
    <row r="11761" spans="1:14" x14ac:dyDescent="0.25">
      <c r="A11761" t="s">
        <v>241</v>
      </c>
      <c r="B11761" s="1">
        <v>45777</v>
      </c>
      <c r="C11761" t="s">
        <v>1146</v>
      </c>
      <c r="D11761" t="s">
        <v>1147</v>
      </c>
      <c r="E11761" s="4">
        <v>10200</v>
      </c>
      <c r="F11761" t="s">
        <v>567</v>
      </c>
      <c r="G11761" t="s">
        <v>471</v>
      </c>
      <c r="H11761" t="s">
        <v>311</v>
      </c>
      <c r="I11761" t="s">
        <v>312</v>
      </c>
      <c r="J11761" t="s">
        <v>264</v>
      </c>
      <c r="L11761" t="s">
        <v>378</v>
      </c>
      <c r="M11761" t="s">
        <v>379</v>
      </c>
      <c r="N11761" t="s">
        <v>487</v>
      </c>
    </row>
    <row r="11762" spans="1:14" x14ac:dyDescent="0.25">
      <c r="A11762" t="s">
        <v>241</v>
      </c>
      <c r="B11762" s="1">
        <v>45777</v>
      </c>
      <c r="C11762" t="s">
        <v>1273</v>
      </c>
      <c r="D11762" t="s">
        <v>1274</v>
      </c>
      <c r="E11762" s="4">
        <v>3223.3199999999997</v>
      </c>
      <c r="F11762" t="s">
        <v>567</v>
      </c>
      <c r="G11762" t="s">
        <v>471</v>
      </c>
      <c r="H11762" t="s">
        <v>301</v>
      </c>
      <c r="I11762" t="s">
        <v>302</v>
      </c>
      <c r="J11762" t="s">
        <v>258</v>
      </c>
      <c r="L11762" t="s">
        <v>378</v>
      </c>
      <c r="M11762" t="s">
        <v>379</v>
      </c>
      <c r="N11762" t="s">
        <v>487</v>
      </c>
    </row>
    <row r="11763" spans="1:14" x14ac:dyDescent="0.25">
      <c r="A11763" t="s">
        <v>241</v>
      </c>
      <c r="B11763" s="1">
        <v>45777</v>
      </c>
      <c r="C11763" t="s">
        <v>1260</v>
      </c>
      <c r="D11763" t="s">
        <v>1261</v>
      </c>
      <c r="E11763" s="4">
        <v>800</v>
      </c>
      <c r="F11763" t="s">
        <v>567</v>
      </c>
      <c r="G11763" t="s">
        <v>471</v>
      </c>
      <c r="H11763" t="s">
        <v>311</v>
      </c>
      <c r="I11763" t="s">
        <v>312</v>
      </c>
      <c r="J11763" t="s">
        <v>264</v>
      </c>
      <c r="L11763" t="s">
        <v>378</v>
      </c>
      <c r="M11763" t="s">
        <v>379</v>
      </c>
      <c r="N11763" t="s">
        <v>487</v>
      </c>
    </row>
    <row r="11764" spans="1:14" x14ac:dyDescent="0.25">
      <c r="A11764" t="s">
        <v>241</v>
      </c>
      <c r="B11764" s="1">
        <v>45777</v>
      </c>
      <c r="C11764" t="s">
        <v>704</v>
      </c>
      <c r="D11764" t="s">
        <v>705</v>
      </c>
      <c r="E11764" s="4">
        <v>10545.699999999999</v>
      </c>
      <c r="F11764" t="s">
        <v>567</v>
      </c>
      <c r="G11764" t="s">
        <v>471</v>
      </c>
      <c r="H11764" t="s">
        <v>311</v>
      </c>
      <c r="I11764" t="s">
        <v>312</v>
      </c>
      <c r="J11764" t="s">
        <v>264</v>
      </c>
      <c r="L11764" t="s">
        <v>378</v>
      </c>
      <c r="M11764" t="s">
        <v>379</v>
      </c>
      <c r="N11764" t="s">
        <v>487</v>
      </c>
    </row>
    <row r="11765" spans="1:14" x14ac:dyDescent="0.25">
      <c r="A11765" t="s">
        <v>241</v>
      </c>
      <c r="B11765" s="1">
        <v>45777</v>
      </c>
      <c r="C11765" t="s">
        <v>708</v>
      </c>
      <c r="D11765" t="s">
        <v>709</v>
      </c>
      <c r="E11765" s="4">
        <v>1656.87</v>
      </c>
      <c r="F11765" t="s">
        <v>567</v>
      </c>
      <c r="G11765" t="s">
        <v>471</v>
      </c>
      <c r="H11765" t="s">
        <v>301</v>
      </c>
      <c r="I11765" t="s">
        <v>302</v>
      </c>
      <c r="J11765" t="s">
        <v>258</v>
      </c>
      <c r="L11765" t="s">
        <v>378</v>
      </c>
      <c r="M11765" t="s">
        <v>379</v>
      </c>
      <c r="N11765" t="s">
        <v>482</v>
      </c>
    </row>
    <row r="11766" spans="1:14" x14ac:dyDescent="0.25">
      <c r="A11766" t="s">
        <v>241</v>
      </c>
      <c r="B11766" s="1">
        <v>45777</v>
      </c>
      <c r="C11766" t="s">
        <v>717</v>
      </c>
      <c r="D11766" t="s">
        <v>718</v>
      </c>
      <c r="E11766" s="4">
        <v>1502.19</v>
      </c>
      <c r="F11766" t="s">
        <v>567</v>
      </c>
      <c r="G11766" t="s">
        <v>471</v>
      </c>
      <c r="H11766" t="s">
        <v>311</v>
      </c>
      <c r="I11766" t="s">
        <v>312</v>
      </c>
      <c r="J11766" t="s">
        <v>264</v>
      </c>
      <c r="L11766" t="s">
        <v>378</v>
      </c>
      <c r="M11766" t="s">
        <v>379</v>
      </c>
      <c r="N11766" t="s">
        <v>487</v>
      </c>
    </row>
    <row r="11767" spans="1:14" x14ac:dyDescent="0.25">
      <c r="A11767" t="s">
        <v>241</v>
      </c>
      <c r="B11767" s="1">
        <v>45777</v>
      </c>
      <c r="C11767" t="s">
        <v>719</v>
      </c>
      <c r="D11767" t="s">
        <v>720</v>
      </c>
      <c r="E11767" s="4">
        <v>539.07000000000005</v>
      </c>
      <c r="F11767" t="s">
        <v>567</v>
      </c>
      <c r="G11767" t="s">
        <v>471</v>
      </c>
      <c r="H11767" t="s">
        <v>311</v>
      </c>
      <c r="I11767" t="s">
        <v>312</v>
      </c>
      <c r="J11767" t="s">
        <v>264</v>
      </c>
      <c r="L11767" t="s">
        <v>378</v>
      </c>
      <c r="M11767" t="s">
        <v>379</v>
      </c>
      <c r="N11767" t="s">
        <v>487</v>
      </c>
    </row>
    <row r="11768" spans="1:14" x14ac:dyDescent="0.25">
      <c r="A11768" t="s">
        <v>241</v>
      </c>
      <c r="B11768" s="1">
        <v>45777</v>
      </c>
      <c r="C11768" t="s">
        <v>1350</v>
      </c>
      <c r="D11768" t="s">
        <v>1351</v>
      </c>
      <c r="E11768" s="4">
        <v>114.13</v>
      </c>
      <c r="F11768" t="s">
        <v>567</v>
      </c>
      <c r="G11768" t="s">
        <v>471</v>
      </c>
      <c r="H11768" t="s">
        <v>301</v>
      </c>
      <c r="I11768" t="s">
        <v>302</v>
      </c>
      <c r="J11768" t="s">
        <v>258</v>
      </c>
      <c r="L11768" t="s">
        <v>378</v>
      </c>
      <c r="M11768" t="s">
        <v>379</v>
      </c>
      <c r="N11768" t="s">
        <v>482</v>
      </c>
    </row>
    <row r="11769" spans="1:14" x14ac:dyDescent="0.25">
      <c r="A11769" t="s">
        <v>241</v>
      </c>
      <c r="B11769" s="1">
        <v>45777</v>
      </c>
      <c r="C11769" t="s">
        <v>721</v>
      </c>
      <c r="D11769" t="s">
        <v>722</v>
      </c>
      <c r="E11769" s="4">
        <v>6660.57</v>
      </c>
      <c r="F11769" t="s">
        <v>567</v>
      </c>
      <c r="G11769" t="s">
        <v>471</v>
      </c>
      <c r="H11769" t="s">
        <v>308</v>
      </c>
      <c r="I11769" t="s">
        <v>309</v>
      </c>
      <c r="J11769" t="s">
        <v>264</v>
      </c>
      <c r="L11769" t="s">
        <v>378</v>
      </c>
      <c r="M11769" t="s">
        <v>379</v>
      </c>
      <c r="N11769" t="s">
        <v>487</v>
      </c>
    </row>
    <row r="11770" spans="1:14" x14ac:dyDescent="0.25">
      <c r="A11770" t="s">
        <v>241</v>
      </c>
      <c r="B11770" s="1">
        <v>45777</v>
      </c>
      <c r="C11770" t="s">
        <v>726</v>
      </c>
      <c r="D11770" t="s">
        <v>727</v>
      </c>
      <c r="E11770" s="4">
        <v>4834.8</v>
      </c>
      <c r="F11770" t="s">
        <v>567</v>
      </c>
      <c r="G11770" t="s">
        <v>471</v>
      </c>
      <c r="H11770" t="s">
        <v>301</v>
      </c>
      <c r="I11770" t="s">
        <v>302</v>
      </c>
      <c r="J11770" t="s">
        <v>258</v>
      </c>
      <c r="L11770" t="s">
        <v>378</v>
      </c>
      <c r="M11770" t="s">
        <v>379</v>
      </c>
      <c r="N11770" t="s">
        <v>486</v>
      </c>
    </row>
    <row r="11771" spans="1:14" x14ac:dyDescent="0.25">
      <c r="A11771" t="s">
        <v>241</v>
      </c>
      <c r="B11771" s="1">
        <v>45777</v>
      </c>
      <c r="C11771" t="s">
        <v>730</v>
      </c>
      <c r="D11771" t="s">
        <v>731</v>
      </c>
      <c r="E11771" s="4">
        <v>494.5</v>
      </c>
      <c r="F11771" t="s">
        <v>567</v>
      </c>
      <c r="G11771" t="s">
        <v>471</v>
      </c>
      <c r="H11771" t="s">
        <v>308</v>
      </c>
      <c r="I11771" t="s">
        <v>309</v>
      </c>
      <c r="J11771" t="s">
        <v>264</v>
      </c>
      <c r="L11771" t="s">
        <v>378</v>
      </c>
      <c r="M11771" t="s">
        <v>379</v>
      </c>
      <c r="N11771" t="s">
        <v>487</v>
      </c>
    </row>
    <row r="11772" spans="1:14" x14ac:dyDescent="0.25">
      <c r="A11772" t="s">
        <v>241</v>
      </c>
      <c r="B11772" s="1">
        <v>45777</v>
      </c>
      <c r="C11772" t="s">
        <v>734</v>
      </c>
      <c r="D11772" t="s">
        <v>735</v>
      </c>
      <c r="E11772" s="4">
        <v>173.8</v>
      </c>
      <c r="F11772" t="s">
        <v>567</v>
      </c>
      <c r="G11772" t="s">
        <v>471</v>
      </c>
      <c r="H11772" t="s">
        <v>308</v>
      </c>
      <c r="I11772" t="s">
        <v>309</v>
      </c>
      <c r="J11772" t="s">
        <v>264</v>
      </c>
      <c r="L11772" t="s">
        <v>378</v>
      </c>
      <c r="M11772" t="s">
        <v>379</v>
      </c>
      <c r="N11772" t="s">
        <v>487</v>
      </c>
    </row>
    <row r="11773" spans="1:14" x14ac:dyDescent="0.25">
      <c r="A11773" t="s">
        <v>241</v>
      </c>
      <c r="B11773" s="1">
        <v>45777</v>
      </c>
      <c r="C11773" t="s">
        <v>738</v>
      </c>
      <c r="D11773" t="s">
        <v>739</v>
      </c>
      <c r="E11773" s="4">
        <v>4825.79</v>
      </c>
      <c r="F11773" t="s">
        <v>567</v>
      </c>
      <c r="G11773" t="s">
        <v>471</v>
      </c>
      <c r="H11773" t="s">
        <v>301</v>
      </c>
      <c r="I11773" t="s">
        <v>302</v>
      </c>
      <c r="J11773" t="s">
        <v>258</v>
      </c>
      <c r="L11773" t="s">
        <v>378</v>
      </c>
      <c r="M11773" t="s">
        <v>379</v>
      </c>
      <c r="N11773" t="s">
        <v>487</v>
      </c>
    </row>
    <row r="11774" spans="1:14" x14ac:dyDescent="0.25">
      <c r="A11774" t="s">
        <v>241</v>
      </c>
      <c r="B11774" s="1">
        <v>45777</v>
      </c>
      <c r="C11774" t="s">
        <v>742</v>
      </c>
      <c r="D11774" t="s">
        <v>743</v>
      </c>
      <c r="E11774" s="4">
        <v>917.95999999999935</v>
      </c>
      <c r="F11774" t="s">
        <v>567</v>
      </c>
      <c r="G11774" t="s">
        <v>471</v>
      </c>
      <c r="H11774" t="s">
        <v>308</v>
      </c>
      <c r="I11774" t="s">
        <v>309</v>
      </c>
      <c r="J11774" t="s">
        <v>264</v>
      </c>
      <c r="L11774" t="s">
        <v>378</v>
      </c>
      <c r="M11774" t="s">
        <v>379</v>
      </c>
      <c r="N11774" t="s">
        <v>487</v>
      </c>
    </row>
    <row r="11775" spans="1:14" x14ac:dyDescent="0.25">
      <c r="A11775" t="s">
        <v>241</v>
      </c>
      <c r="B11775" s="1">
        <v>45777</v>
      </c>
      <c r="C11775" t="s">
        <v>747</v>
      </c>
      <c r="D11775" t="s">
        <v>748</v>
      </c>
      <c r="E11775" s="4">
        <v>16057.2</v>
      </c>
      <c r="F11775" t="s">
        <v>567</v>
      </c>
      <c r="G11775" t="s">
        <v>471</v>
      </c>
      <c r="H11775" t="s">
        <v>308</v>
      </c>
      <c r="I11775" t="s">
        <v>309</v>
      </c>
      <c r="J11775" t="s">
        <v>264</v>
      </c>
      <c r="L11775" t="s">
        <v>378</v>
      </c>
      <c r="M11775" t="s">
        <v>379</v>
      </c>
      <c r="N11775" t="s">
        <v>487</v>
      </c>
    </row>
    <row r="11776" spans="1:14" x14ac:dyDescent="0.25">
      <c r="A11776" t="s">
        <v>241</v>
      </c>
      <c r="B11776" s="1">
        <v>45777</v>
      </c>
      <c r="C11776" t="s">
        <v>1375</v>
      </c>
      <c r="D11776" t="s">
        <v>1376</v>
      </c>
      <c r="E11776" s="4">
        <v>7.4399999999999995</v>
      </c>
      <c r="F11776" t="s">
        <v>567</v>
      </c>
      <c r="G11776" t="s">
        <v>471</v>
      </c>
      <c r="H11776" t="s">
        <v>301</v>
      </c>
      <c r="I11776" t="s">
        <v>302</v>
      </c>
      <c r="J11776" t="s">
        <v>258</v>
      </c>
      <c r="L11776" t="s">
        <v>378</v>
      </c>
      <c r="M11776" t="s">
        <v>379</v>
      </c>
      <c r="N11776" t="s">
        <v>482</v>
      </c>
    </row>
    <row r="11777" spans="1:14" x14ac:dyDescent="0.25">
      <c r="A11777" t="s">
        <v>241</v>
      </c>
      <c r="B11777" s="1">
        <v>45777</v>
      </c>
      <c r="C11777" t="s">
        <v>755</v>
      </c>
      <c r="D11777" t="s">
        <v>756</v>
      </c>
      <c r="E11777" s="4">
        <v>9450</v>
      </c>
      <c r="F11777" t="s">
        <v>567</v>
      </c>
      <c r="G11777" t="s">
        <v>471</v>
      </c>
      <c r="H11777" t="s">
        <v>311</v>
      </c>
      <c r="I11777" t="s">
        <v>312</v>
      </c>
      <c r="J11777" t="s">
        <v>264</v>
      </c>
      <c r="L11777" t="s">
        <v>378</v>
      </c>
      <c r="M11777" t="s">
        <v>379</v>
      </c>
      <c r="N11777" t="s">
        <v>487</v>
      </c>
    </row>
    <row r="11778" spans="1:14" x14ac:dyDescent="0.25">
      <c r="A11778" t="s">
        <v>241</v>
      </c>
      <c r="B11778" s="1">
        <v>45777</v>
      </c>
      <c r="C11778" t="s">
        <v>767</v>
      </c>
      <c r="D11778" t="s">
        <v>768</v>
      </c>
      <c r="E11778" s="4">
        <v>1804.6899999999998</v>
      </c>
      <c r="F11778" t="s">
        <v>567</v>
      </c>
      <c r="G11778" t="s">
        <v>471</v>
      </c>
      <c r="H11778" t="s">
        <v>308</v>
      </c>
      <c r="I11778" t="s">
        <v>309</v>
      </c>
      <c r="J11778" t="s">
        <v>264</v>
      </c>
      <c r="L11778" t="s">
        <v>378</v>
      </c>
      <c r="M11778" t="s">
        <v>379</v>
      </c>
      <c r="N11778" t="s">
        <v>480</v>
      </c>
    </row>
    <row r="11779" spans="1:14" x14ac:dyDescent="0.25">
      <c r="A11779" t="s">
        <v>241</v>
      </c>
      <c r="B11779" s="1">
        <v>45777</v>
      </c>
      <c r="C11779" t="s">
        <v>769</v>
      </c>
      <c r="D11779" t="s">
        <v>770</v>
      </c>
      <c r="E11779" s="4">
        <v>5073.8700000000008</v>
      </c>
      <c r="F11779" t="s">
        <v>567</v>
      </c>
      <c r="G11779" t="s">
        <v>471</v>
      </c>
      <c r="H11779" t="s">
        <v>311</v>
      </c>
      <c r="I11779" t="s">
        <v>312</v>
      </c>
      <c r="J11779" t="s">
        <v>264</v>
      </c>
      <c r="L11779" t="s">
        <v>378</v>
      </c>
      <c r="M11779" t="s">
        <v>379</v>
      </c>
      <c r="N11779" t="s">
        <v>487</v>
      </c>
    </row>
    <row r="11780" spans="1:14" x14ac:dyDescent="0.25">
      <c r="A11780" t="s">
        <v>241</v>
      </c>
      <c r="B11780" s="1">
        <v>45777</v>
      </c>
      <c r="C11780" t="s">
        <v>775</v>
      </c>
      <c r="D11780" t="s">
        <v>776</v>
      </c>
      <c r="E11780" s="4">
        <v>5398.7199999999993</v>
      </c>
      <c r="F11780" t="s">
        <v>567</v>
      </c>
      <c r="G11780" t="s">
        <v>471</v>
      </c>
      <c r="H11780" t="s">
        <v>311</v>
      </c>
      <c r="I11780" t="s">
        <v>312</v>
      </c>
      <c r="J11780" t="s">
        <v>264</v>
      </c>
      <c r="L11780" t="s">
        <v>378</v>
      </c>
      <c r="M11780" t="s">
        <v>379</v>
      </c>
      <c r="N11780" t="s">
        <v>487</v>
      </c>
    </row>
    <row r="11781" spans="1:14" x14ac:dyDescent="0.25">
      <c r="A11781" t="s">
        <v>241</v>
      </c>
      <c r="B11781" s="1">
        <v>45777</v>
      </c>
      <c r="C11781" t="s">
        <v>777</v>
      </c>
      <c r="D11781" t="s">
        <v>778</v>
      </c>
      <c r="E11781" s="4">
        <v>2426.7400000000002</v>
      </c>
      <c r="F11781" t="s">
        <v>567</v>
      </c>
      <c r="G11781" t="s">
        <v>471</v>
      </c>
      <c r="H11781" t="s">
        <v>311</v>
      </c>
      <c r="I11781" t="s">
        <v>312</v>
      </c>
      <c r="J11781" t="s">
        <v>264</v>
      </c>
      <c r="L11781" t="s">
        <v>378</v>
      </c>
      <c r="M11781" t="s">
        <v>379</v>
      </c>
      <c r="N11781" t="s">
        <v>485</v>
      </c>
    </row>
    <row r="11782" spans="1:14" x14ac:dyDescent="0.25">
      <c r="A11782" t="s">
        <v>241</v>
      </c>
      <c r="B11782" s="1">
        <v>45777</v>
      </c>
      <c r="C11782" t="s">
        <v>781</v>
      </c>
      <c r="D11782" t="s">
        <v>782</v>
      </c>
      <c r="E11782" s="4">
        <v>1837.93</v>
      </c>
      <c r="F11782" t="s">
        <v>567</v>
      </c>
      <c r="G11782" t="s">
        <v>471</v>
      </c>
      <c r="H11782" t="s">
        <v>311</v>
      </c>
      <c r="I11782" t="s">
        <v>312</v>
      </c>
      <c r="J11782" t="s">
        <v>264</v>
      </c>
      <c r="L11782" t="s">
        <v>378</v>
      </c>
      <c r="M11782" t="s">
        <v>379</v>
      </c>
      <c r="N11782" t="s">
        <v>485</v>
      </c>
    </row>
    <row r="11783" spans="1:14" x14ac:dyDescent="0.25">
      <c r="A11783" t="s">
        <v>241</v>
      </c>
      <c r="B11783" s="1">
        <v>45777</v>
      </c>
      <c r="C11783" t="s">
        <v>785</v>
      </c>
      <c r="D11783" t="s">
        <v>786</v>
      </c>
      <c r="E11783" s="4">
        <v>4638.5500000000084</v>
      </c>
      <c r="F11783" t="s">
        <v>567</v>
      </c>
      <c r="G11783" t="s">
        <v>471</v>
      </c>
      <c r="H11783" t="s">
        <v>311</v>
      </c>
      <c r="I11783" t="s">
        <v>312</v>
      </c>
      <c r="J11783" t="s">
        <v>264</v>
      </c>
      <c r="L11783" t="s">
        <v>378</v>
      </c>
      <c r="M11783" t="s">
        <v>379</v>
      </c>
      <c r="N11783" t="s">
        <v>485</v>
      </c>
    </row>
    <row r="11784" spans="1:14" x14ac:dyDescent="0.25">
      <c r="A11784" t="s">
        <v>241</v>
      </c>
      <c r="B11784" s="1">
        <v>45777</v>
      </c>
      <c r="C11784" t="s">
        <v>788</v>
      </c>
      <c r="D11784" t="s">
        <v>789</v>
      </c>
      <c r="E11784" s="4">
        <v>528.84</v>
      </c>
      <c r="F11784" t="s">
        <v>567</v>
      </c>
      <c r="G11784" t="s">
        <v>471</v>
      </c>
      <c r="H11784" t="s">
        <v>311</v>
      </c>
      <c r="I11784" t="s">
        <v>312</v>
      </c>
      <c r="J11784" t="s">
        <v>264</v>
      </c>
      <c r="L11784" t="s">
        <v>378</v>
      </c>
      <c r="M11784" t="s">
        <v>379</v>
      </c>
      <c r="N11784" t="s">
        <v>485</v>
      </c>
    </row>
    <row r="11785" spans="1:14" x14ac:dyDescent="0.25">
      <c r="A11785" t="s">
        <v>241</v>
      </c>
      <c r="B11785" s="1">
        <v>45777</v>
      </c>
      <c r="C11785" t="s">
        <v>790</v>
      </c>
      <c r="D11785" t="s">
        <v>791</v>
      </c>
      <c r="E11785" s="4">
        <v>1719</v>
      </c>
      <c r="F11785" t="s">
        <v>567</v>
      </c>
      <c r="G11785" t="s">
        <v>471</v>
      </c>
      <c r="H11785" t="s">
        <v>311</v>
      </c>
      <c r="I11785" t="s">
        <v>312</v>
      </c>
      <c r="J11785" t="s">
        <v>264</v>
      </c>
      <c r="L11785" t="s">
        <v>378</v>
      </c>
      <c r="M11785" t="s">
        <v>379</v>
      </c>
      <c r="N11785" t="s">
        <v>487</v>
      </c>
    </row>
    <row r="11786" spans="1:14" x14ac:dyDescent="0.25">
      <c r="A11786" t="s">
        <v>241</v>
      </c>
      <c r="B11786" s="1">
        <v>45777</v>
      </c>
      <c r="C11786" t="s">
        <v>792</v>
      </c>
      <c r="D11786" t="s">
        <v>793</v>
      </c>
      <c r="E11786" s="4">
        <v>33889.56</v>
      </c>
      <c r="F11786" t="s">
        <v>567</v>
      </c>
      <c r="G11786" t="s">
        <v>471</v>
      </c>
      <c r="H11786" t="s">
        <v>308</v>
      </c>
      <c r="I11786" t="s">
        <v>309</v>
      </c>
      <c r="J11786" t="s">
        <v>264</v>
      </c>
      <c r="L11786" t="s">
        <v>378</v>
      </c>
      <c r="M11786" t="s">
        <v>379</v>
      </c>
      <c r="N11786" t="s">
        <v>487</v>
      </c>
    </row>
    <row r="11787" spans="1:14" x14ac:dyDescent="0.25">
      <c r="A11787" t="s">
        <v>241</v>
      </c>
      <c r="B11787" s="1">
        <v>45777</v>
      </c>
      <c r="C11787" t="s">
        <v>1336</v>
      </c>
      <c r="D11787" t="s">
        <v>1393</v>
      </c>
      <c r="E11787" s="4">
        <v>14891.59</v>
      </c>
      <c r="F11787" t="s">
        <v>567</v>
      </c>
      <c r="G11787" t="s">
        <v>471</v>
      </c>
      <c r="H11787" t="s">
        <v>308</v>
      </c>
      <c r="I11787" t="s">
        <v>309</v>
      </c>
      <c r="J11787" t="s">
        <v>264</v>
      </c>
      <c r="K11787" t="s">
        <v>1244</v>
      </c>
      <c r="L11787" t="s">
        <v>378</v>
      </c>
      <c r="M11787" t="s">
        <v>379</v>
      </c>
      <c r="N11787" t="s">
        <v>488</v>
      </c>
    </row>
    <row r="11788" spans="1:14" x14ac:dyDescent="0.25">
      <c r="A11788" t="s">
        <v>241</v>
      </c>
      <c r="B11788" s="1">
        <v>45777</v>
      </c>
      <c r="C11788" t="s">
        <v>794</v>
      </c>
      <c r="D11788" t="s">
        <v>795</v>
      </c>
      <c r="E11788" s="4">
        <v>14758.810000000003</v>
      </c>
      <c r="F11788" t="s">
        <v>567</v>
      </c>
      <c r="G11788" t="s">
        <v>471</v>
      </c>
      <c r="H11788" t="s">
        <v>301</v>
      </c>
      <c r="I11788" t="s">
        <v>302</v>
      </c>
      <c r="J11788" t="s">
        <v>258</v>
      </c>
      <c r="L11788" t="s">
        <v>378</v>
      </c>
      <c r="M11788" t="s">
        <v>379</v>
      </c>
      <c r="N11788" t="s">
        <v>482</v>
      </c>
    </row>
    <row r="11789" spans="1:14" x14ac:dyDescent="0.25">
      <c r="A11789" t="s">
        <v>241</v>
      </c>
      <c r="B11789" s="1">
        <v>45777</v>
      </c>
      <c r="C11789" t="s">
        <v>796</v>
      </c>
      <c r="D11789" t="s">
        <v>797</v>
      </c>
      <c r="E11789" s="4">
        <v>2601.62</v>
      </c>
      <c r="F11789" t="s">
        <v>567</v>
      </c>
      <c r="G11789" t="s">
        <v>471</v>
      </c>
      <c r="H11789" t="s">
        <v>301</v>
      </c>
      <c r="I11789" t="s">
        <v>302</v>
      </c>
      <c r="J11789" t="s">
        <v>258</v>
      </c>
      <c r="L11789" t="s">
        <v>378</v>
      </c>
      <c r="M11789" t="s">
        <v>379</v>
      </c>
      <c r="N11789" t="s">
        <v>482</v>
      </c>
    </row>
    <row r="11790" spans="1:14" x14ac:dyDescent="0.25">
      <c r="A11790" t="s">
        <v>241</v>
      </c>
      <c r="B11790" s="1">
        <v>45777</v>
      </c>
      <c r="C11790" t="s">
        <v>800</v>
      </c>
      <c r="D11790" t="s">
        <v>801</v>
      </c>
      <c r="E11790" s="4">
        <v>13041</v>
      </c>
      <c r="F11790" t="s">
        <v>567</v>
      </c>
      <c r="G11790" t="s">
        <v>471</v>
      </c>
      <c r="H11790" t="s">
        <v>308</v>
      </c>
      <c r="I11790" t="s">
        <v>309</v>
      </c>
      <c r="J11790" t="s">
        <v>264</v>
      </c>
      <c r="L11790" t="s">
        <v>378</v>
      </c>
      <c r="M11790" t="s">
        <v>379</v>
      </c>
      <c r="N11790" t="s">
        <v>487</v>
      </c>
    </row>
    <row r="11791" spans="1:14" x14ac:dyDescent="0.25">
      <c r="A11791" t="s">
        <v>241</v>
      </c>
      <c r="B11791" s="1">
        <v>45777</v>
      </c>
      <c r="C11791" t="s">
        <v>802</v>
      </c>
      <c r="D11791" t="s">
        <v>803</v>
      </c>
      <c r="E11791" s="4">
        <v>439.94</v>
      </c>
      <c r="F11791" t="s">
        <v>567</v>
      </c>
      <c r="G11791" t="s">
        <v>471</v>
      </c>
      <c r="H11791" t="s">
        <v>308</v>
      </c>
      <c r="I11791" t="s">
        <v>309</v>
      </c>
      <c r="J11791" t="s">
        <v>264</v>
      </c>
      <c r="L11791" t="s">
        <v>378</v>
      </c>
      <c r="M11791" t="s">
        <v>379</v>
      </c>
      <c r="N11791" t="s">
        <v>487</v>
      </c>
    </row>
    <row r="11792" spans="1:14" x14ac:dyDescent="0.25">
      <c r="A11792" t="s">
        <v>241</v>
      </c>
      <c r="B11792" s="1">
        <v>45777</v>
      </c>
      <c r="C11792" t="s">
        <v>804</v>
      </c>
      <c r="D11792" t="s">
        <v>805</v>
      </c>
      <c r="E11792" s="4">
        <v>6812.0499999999993</v>
      </c>
      <c r="F11792" t="s">
        <v>567</v>
      </c>
      <c r="G11792" t="s">
        <v>471</v>
      </c>
      <c r="H11792" t="s">
        <v>308</v>
      </c>
      <c r="I11792" t="s">
        <v>309</v>
      </c>
      <c r="J11792" t="s">
        <v>264</v>
      </c>
      <c r="L11792" t="s">
        <v>378</v>
      </c>
      <c r="M11792" t="s">
        <v>379</v>
      </c>
      <c r="N11792" t="s">
        <v>487</v>
      </c>
    </row>
    <row r="11793" spans="1:14" x14ac:dyDescent="0.25">
      <c r="A11793" t="s">
        <v>241</v>
      </c>
      <c r="B11793" s="1">
        <v>45777</v>
      </c>
      <c r="C11793" t="s">
        <v>1240</v>
      </c>
      <c r="D11793" t="s">
        <v>1241</v>
      </c>
      <c r="E11793" s="4">
        <v>2527.89</v>
      </c>
      <c r="F11793" t="s">
        <v>567</v>
      </c>
      <c r="G11793" t="s">
        <v>471</v>
      </c>
      <c r="H11793" t="s">
        <v>317</v>
      </c>
      <c r="I11793" t="s">
        <v>318</v>
      </c>
      <c r="J11793" t="s">
        <v>276</v>
      </c>
      <c r="L11793" t="s">
        <v>390</v>
      </c>
      <c r="M11793" t="s">
        <v>391</v>
      </c>
      <c r="N11793" t="s">
        <v>487</v>
      </c>
    </row>
    <row r="11794" spans="1:14" x14ac:dyDescent="0.25">
      <c r="A11794" t="s">
        <v>241</v>
      </c>
      <c r="B11794" s="1">
        <v>45777</v>
      </c>
      <c r="C11794" t="s">
        <v>812</v>
      </c>
      <c r="D11794" t="s">
        <v>813</v>
      </c>
      <c r="E11794" s="4">
        <v>4070.0299999999997</v>
      </c>
      <c r="F11794" t="s">
        <v>567</v>
      </c>
      <c r="G11794" t="s">
        <v>471</v>
      </c>
      <c r="H11794" t="s">
        <v>308</v>
      </c>
      <c r="I11794" t="s">
        <v>309</v>
      </c>
      <c r="J11794" t="s">
        <v>264</v>
      </c>
      <c r="L11794" t="s">
        <v>378</v>
      </c>
      <c r="M11794" t="s">
        <v>379</v>
      </c>
      <c r="N11794" t="s">
        <v>487</v>
      </c>
    </row>
    <row r="11795" spans="1:14" x14ac:dyDescent="0.25">
      <c r="A11795" t="s">
        <v>241</v>
      </c>
      <c r="B11795" s="1">
        <v>45777</v>
      </c>
      <c r="C11795" t="s">
        <v>816</v>
      </c>
      <c r="D11795" t="s">
        <v>817</v>
      </c>
      <c r="E11795" s="4">
        <v>968.67999999999938</v>
      </c>
      <c r="F11795" t="s">
        <v>567</v>
      </c>
      <c r="G11795" t="s">
        <v>471</v>
      </c>
      <c r="H11795" t="s">
        <v>308</v>
      </c>
      <c r="I11795" t="s">
        <v>309</v>
      </c>
      <c r="J11795" t="s">
        <v>264</v>
      </c>
      <c r="L11795" t="s">
        <v>378</v>
      </c>
      <c r="M11795" t="s">
        <v>379</v>
      </c>
      <c r="N11795" t="s">
        <v>477</v>
      </c>
    </row>
    <row r="11796" spans="1:14" x14ac:dyDescent="0.25">
      <c r="A11796" t="s">
        <v>241</v>
      </c>
      <c r="B11796" s="1">
        <v>45777</v>
      </c>
      <c r="C11796" t="s">
        <v>818</v>
      </c>
      <c r="D11796" t="s">
        <v>819</v>
      </c>
      <c r="E11796" s="4">
        <v>14.92</v>
      </c>
      <c r="F11796" t="s">
        <v>567</v>
      </c>
      <c r="G11796" t="s">
        <v>471</v>
      </c>
      <c r="H11796" t="s">
        <v>311</v>
      </c>
      <c r="I11796" t="s">
        <v>312</v>
      </c>
      <c r="J11796" t="s">
        <v>264</v>
      </c>
      <c r="L11796" t="s">
        <v>378</v>
      </c>
      <c r="M11796" t="s">
        <v>379</v>
      </c>
      <c r="N11796" t="s">
        <v>487</v>
      </c>
    </row>
    <row r="11797" spans="1:14" x14ac:dyDescent="0.25">
      <c r="A11797" t="s">
        <v>241</v>
      </c>
      <c r="B11797" s="1">
        <v>45777</v>
      </c>
      <c r="C11797" t="s">
        <v>1152</v>
      </c>
      <c r="D11797" t="s">
        <v>1153</v>
      </c>
      <c r="E11797" s="4">
        <v>29.700000000000003</v>
      </c>
      <c r="F11797" t="s">
        <v>567</v>
      </c>
      <c r="G11797" t="s">
        <v>471</v>
      </c>
      <c r="H11797" t="s">
        <v>311</v>
      </c>
      <c r="I11797" t="s">
        <v>312</v>
      </c>
      <c r="J11797" t="s">
        <v>264</v>
      </c>
      <c r="L11797" t="s">
        <v>378</v>
      </c>
      <c r="M11797" t="s">
        <v>379</v>
      </c>
      <c r="N11797" t="s">
        <v>487</v>
      </c>
    </row>
    <row r="11798" spans="1:14" x14ac:dyDescent="0.25">
      <c r="A11798" t="s">
        <v>241</v>
      </c>
      <c r="B11798" s="1">
        <v>45777</v>
      </c>
      <c r="C11798" t="s">
        <v>820</v>
      </c>
      <c r="D11798" t="s">
        <v>821</v>
      </c>
      <c r="E11798" s="4">
        <v>8</v>
      </c>
      <c r="F11798" t="s">
        <v>567</v>
      </c>
      <c r="G11798" t="s">
        <v>471</v>
      </c>
      <c r="H11798" t="s">
        <v>311</v>
      </c>
      <c r="I11798" t="s">
        <v>312</v>
      </c>
      <c r="J11798" t="s">
        <v>264</v>
      </c>
      <c r="L11798" t="s">
        <v>378</v>
      </c>
      <c r="M11798" t="s">
        <v>379</v>
      </c>
      <c r="N11798" t="s">
        <v>487</v>
      </c>
    </row>
    <row r="11799" spans="1:14" x14ac:dyDescent="0.25">
      <c r="A11799" t="s">
        <v>241</v>
      </c>
      <c r="B11799" s="1">
        <v>45777</v>
      </c>
      <c r="C11799" t="s">
        <v>1247</v>
      </c>
      <c r="D11799" t="s">
        <v>1248</v>
      </c>
      <c r="E11799" s="4">
        <v>5367.99</v>
      </c>
      <c r="F11799" t="s">
        <v>567</v>
      </c>
      <c r="G11799" t="s">
        <v>471</v>
      </c>
      <c r="H11799" t="s">
        <v>308</v>
      </c>
      <c r="I11799" t="s">
        <v>309</v>
      </c>
      <c r="J11799" t="s">
        <v>264</v>
      </c>
      <c r="L11799" t="s">
        <v>378</v>
      </c>
      <c r="M11799" t="s">
        <v>379</v>
      </c>
      <c r="N11799" t="s">
        <v>480</v>
      </c>
    </row>
    <row r="11800" spans="1:14" x14ac:dyDescent="0.25">
      <c r="A11800" t="s">
        <v>241</v>
      </c>
      <c r="B11800" s="1">
        <v>45777</v>
      </c>
      <c r="C11800" t="s">
        <v>1249</v>
      </c>
      <c r="D11800" t="s">
        <v>1250</v>
      </c>
      <c r="E11800" s="4">
        <v>3930</v>
      </c>
      <c r="F11800" t="s">
        <v>567</v>
      </c>
      <c r="G11800" t="s">
        <v>471</v>
      </c>
      <c r="H11800" t="s">
        <v>308</v>
      </c>
      <c r="I11800" t="s">
        <v>309</v>
      </c>
      <c r="J11800" t="s">
        <v>264</v>
      </c>
      <c r="K11800" t="s">
        <v>1251</v>
      </c>
      <c r="L11800" t="s">
        <v>378</v>
      </c>
      <c r="M11800" t="s">
        <v>379</v>
      </c>
      <c r="N11800" t="s">
        <v>488</v>
      </c>
    </row>
    <row r="11801" spans="1:14" x14ac:dyDescent="0.25">
      <c r="A11801" t="s">
        <v>241</v>
      </c>
      <c r="B11801" s="1">
        <v>45777</v>
      </c>
      <c r="C11801" t="s">
        <v>1252</v>
      </c>
      <c r="D11801" t="s">
        <v>1253</v>
      </c>
      <c r="E11801" s="4">
        <v>1968</v>
      </c>
      <c r="F11801" t="s">
        <v>567</v>
      </c>
      <c r="G11801" t="s">
        <v>471</v>
      </c>
      <c r="H11801" t="s">
        <v>308</v>
      </c>
      <c r="I11801" t="s">
        <v>309</v>
      </c>
      <c r="J11801" t="s">
        <v>264</v>
      </c>
      <c r="L11801" t="s">
        <v>378</v>
      </c>
      <c r="M11801" t="s">
        <v>379</v>
      </c>
      <c r="N11801" t="s">
        <v>487</v>
      </c>
    </row>
    <row r="11802" spans="1:14" x14ac:dyDescent="0.25">
      <c r="A11802" t="s">
        <v>241</v>
      </c>
      <c r="B11802" s="1">
        <v>45777</v>
      </c>
      <c r="C11802" t="s">
        <v>1242</v>
      </c>
      <c r="D11802" t="s">
        <v>1243</v>
      </c>
      <c r="E11802" s="4">
        <v>100.36</v>
      </c>
      <c r="F11802" t="s">
        <v>567</v>
      </c>
      <c r="G11802" t="s">
        <v>471</v>
      </c>
      <c r="H11802" t="s">
        <v>308</v>
      </c>
      <c r="I11802" t="s">
        <v>309</v>
      </c>
      <c r="J11802" t="s">
        <v>264</v>
      </c>
      <c r="K11802" t="s">
        <v>1244</v>
      </c>
      <c r="L11802" t="s">
        <v>378</v>
      </c>
      <c r="M11802" t="s">
        <v>379</v>
      </c>
      <c r="N11802" t="s">
        <v>480</v>
      </c>
    </row>
    <row r="11803" spans="1:14" x14ac:dyDescent="0.25">
      <c r="A11803" t="s">
        <v>241</v>
      </c>
      <c r="B11803" s="1">
        <v>45777</v>
      </c>
      <c r="C11803" t="s">
        <v>830</v>
      </c>
      <c r="D11803" t="s">
        <v>1366</v>
      </c>
      <c r="E11803" s="4">
        <v>12250</v>
      </c>
      <c r="F11803" t="s">
        <v>567</v>
      </c>
      <c r="G11803" t="s">
        <v>471</v>
      </c>
      <c r="H11803" t="s">
        <v>310</v>
      </c>
      <c r="I11803" t="s">
        <v>263</v>
      </c>
      <c r="J11803" t="s">
        <v>262</v>
      </c>
      <c r="L11803" t="s">
        <v>380</v>
      </c>
      <c r="M11803" t="s">
        <v>381</v>
      </c>
      <c r="N11803" t="s">
        <v>487</v>
      </c>
    </row>
    <row r="11804" spans="1:14" x14ac:dyDescent="0.25">
      <c r="A11804" t="s">
        <v>241</v>
      </c>
      <c r="B11804" s="1">
        <v>45777</v>
      </c>
      <c r="C11804" t="s">
        <v>832</v>
      </c>
      <c r="D11804" t="s">
        <v>833</v>
      </c>
      <c r="E11804" s="4">
        <v>4000</v>
      </c>
      <c r="F11804" t="s">
        <v>567</v>
      </c>
      <c r="G11804" t="s">
        <v>471</v>
      </c>
      <c r="H11804" t="s">
        <v>310</v>
      </c>
      <c r="I11804" t="s">
        <v>263</v>
      </c>
      <c r="J11804" t="s">
        <v>262</v>
      </c>
      <c r="L11804" t="s">
        <v>380</v>
      </c>
      <c r="M11804" t="s">
        <v>381</v>
      </c>
      <c r="N11804" t="s">
        <v>487</v>
      </c>
    </row>
    <row r="11805" spans="1:14" x14ac:dyDescent="0.25">
      <c r="A11805" t="s">
        <v>241</v>
      </c>
      <c r="B11805" s="1">
        <v>45777</v>
      </c>
      <c r="C11805" t="s">
        <v>836</v>
      </c>
      <c r="D11805" t="s">
        <v>837</v>
      </c>
      <c r="E11805" s="4">
        <v>400</v>
      </c>
      <c r="F11805" t="s">
        <v>567</v>
      </c>
      <c r="G11805" t="s">
        <v>471</v>
      </c>
      <c r="H11805" t="s">
        <v>310</v>
      </c>
      <c r="I11805" t="s">
        <v>263</v>
      </c>
      <c r="J11805" t="s">
        <v>262</v>
      </c>
      <c r="L11805" t="s">
        <v>380</v>
      </c>
      <c r="M11805" t="s">
        <v>381</v>
      </c>
      <c r="N11805" t="s">
        <v>487</v>
      </c>
    </row>
    <row r="11806" spans="1:14" x14ac:dyDescent="0.25">
      <c r="A11806" t="s">
        <v>241</v>
      </c>
      <c r="B11806" s="1">
        <v>45777</v>
      </c>
      <c r="C11806" t="s">
        <v>842</v>
      </c>
      <c r="D11806" t="s">
        <v>843</v>
      </c>
      <c r="E11806" s="4">
        <v>300</v>
      </c>
      <c r="F11806" t="s">
        <v>567</v>
      </c>
      <c r="G11806" t="s">
        <v>471</v>
      </c>
      <c r="H11806" t="s">
        <v>310</v>
      </c>
      <c r="I11806" t="s">
        <v>263</v>
      </c>
      <c r="J11806" t="s">
        <v>262</v>
      </c>
      <c r="L11806" t="s">
        <v>380</v>
      </c>
      <c r="M11806" t="s">
        <v>381</v>
      </c>
      <c r="N11806" t="s">
        <v>487</v>
      </c>
    </row>
    <row r="11807" spans="1:14" x14ac:dyDescent="0.25">
      <c r="A11807" t="s">
        <v>241</v>
      </c>
      <c r="B11807" s="1">
        <v>45777</v>
      </c>
      <c r="C11807" t="s">
        <v>1338</v>
      </c>
      <c r="D11807" t="s">
        <v>1339</v>
      </c>
      <c r="E11807" s="4">
        <v>7683.6</v>
      </c>
      <c r="F11807" t="s">
        <v>567</v>
      </c>
      <c r="G11807" t="s">
        <v>471</v>
      </c>
      <c r="H11807" t="s">
        <v>310</v>
      </c>
      <c r="I11807" t="s">
        <v>263</v>
      </c>
      <c r="J11807" t="s">
        <v>262</v>
      </c>
      <c r="L11807" t="s">
        <v>380</v>
      </c>
      <c r="M11807" t="s">
        <v>381</v>
      </c>
      <c r="N11807" t="s">
        <v>487</v>
      </c>
    </row>
    <row r="11808" spans="1:14" x14ac:dyDescent="0.25">
      <c r="A11808" t="s">
        <v>241</v>
      </c>
      <c r="B11808" s="1">
        <v>45777</v>
      </c>
      <c r="C11808" t="s">
        <v>867</v>
      </c>
      <c r="D11808" t="s">
        <v>868</v>
      </c>
      <c r="E11808" s="4">
        <v>9969.5</v>
      </c>
      <c r="F11808" t="s">
        <v>567</v>
      </c>
      <c r="G11808" t="s">
        <v>471</v>
      </c>
      <c r="H11808" t="s">
        <v>311</v>
      </c>
      <c r="I11808" t="s">
        <v>312</v>
      </c>
      <c r="J11808" t="s">
        <v>264</v>
      </c>
      <c r="L11808" t="s">
        <v>380</v>
      </c>
      <c r="M11808" t="s">
        <v>381</v>
      </c>
      <c r="N11808" t="s">
        <v>487</v>
      </c>
    </row>
    <row r="11809" spans="1:14" x14ac:dyDescent="0.25">
      <c r="A11809" t="s">
        <v>241</v>
      </c>
      <c r="B11809" s="1">
        <v>45777</v>
      </c>
      <c r="C11809" t="s">
        <v>869</v>
      </c>
      <c r="D11809" t="s">
        <v>870</v>
      </c>
      <c r="E11809" s="4">
        <v>4973.1899999999996</v>
      </c>
      <c r="F11809" t="s">
        <v>567</v>
      </c>
      <c r="G11809" t="s">
        <v>471</v>
      </c>
      <c r="H11809" t="s">
        <v>311</v>
      </c>
      <c r="I11809" t="s">
        <v>312</v>
      </c>
      <c r="J11809" t="s">
        <v>264</v>
      </c>
      <c r="L11809" t="s">
        <v>380</v>
      </c>
      <c r="M11809" t="s">
        <v>381</v>
      </c>
      <c r="N11809" t="s">
        <v>487</v>
      </c>
    </row>
    <row r="11810" spans="1:14" x14ac:dyDescent="0.25">
      <c r="A11810" t="s">
        <v>241</v>
      </c>
      <c r="B11810" s="1">
        <v>45777</v>
      </c>
      <c r="C11810" t="s">
        <v>1332</v>
      </c>
      <c r="D11810" t="s">
        <v>1333</v>
      </c>
      <c r="E11810" s="4">
        <v>3663.51</v>
      </c>
      <c r="F11810" t="s">
        <v>567</v>
      </c>
      <c r="G11810" t="s">
        <v>471</v>
      </c>
      <c r="H11810" t="s">
        <v>311</v>
      </c>
      <c r="I11810" t="s">
        <v>312</v>
      </c>
      <c r="J11810" t="s">
        <v>264</v>
      </c>
      <c r="L11810" t="s">
        <v>380</v>
      </c>
      <c r="M11810" t="s">
        <v>381</v>
      </c>
      <c r="N11810" t="s">
        <v>482</v>
      </c>
    </row>
    <row r="11811" spans="1:14" x14ac:dyDescent="0.25">
      <c r="A11811" t="s">
        <v>241</v>
      </c>
      <c r="B11811" s="1">
        <v>45777</v>
      </c>
      <c r="C11811" t="s">
        <v>911</v>
      </c>
      <c r="D11811" t="s">
        <v>912</v>
      </c>
      <c r="E11811" s="4">
        <v>6804.6399999999994</v>
      </c>
      <c r="F11811" t="s">
        <v>567</v>
      </c>
      <c r="G11811" t="s">
        <v>471</v>
      </c>
      <c r="H11811" t="s">
        <v>313</v>
      </c>
      <c r="I11811" t="s">
        <v>314</v>
      </c>
      <c r="J11811" t="s">
        <v>268</v>
      </c>
      <c r="L11811" t="s">
        <v>384</v>
      </c>
      <c r="M11811" t="s">
        <v>385</v>
      </c>
      <c r="N11811" t="s">
        <v>489</v>
      </c>
    </row>
    <row r="11812" spans="1:14" x14ac:dyDescent="0.25">
      <c r="A11812" t="s">
        <v>241</v>
      </c>
      <c r="B11812" s="1">
        <v>45777</v>
      </c>
      <c r="C11812" t="s">
        <v>919</v>
      </c>
      <c r="D11812" t="s">
        <v>920</v>
      </c>
      <c r="E11812" s="4">
        <v>1581.96</v>
      </c>
      <c r="F11812" t="s">
        <v>567</v>
      </c>
      <c r="G11812" t="s">
        <v>471</v>
      </c>
      <c r="H11812" t="s">
        <v>313</v>
      </c>
      <c r="I11812" t="s">
        <v>314</v>
      </c>
      <c r="J11812" t="s">
        <v>268</v>
      </c>
      <c r="L11812" t="s">
        <v>384</v>
      </c>
      <c r="M11812" t="s">
        <v>385</v>
      </c>
      <c r="N11812" t="s">
        <v>489</v>
      </c>
    </row>
    <row r="11813" spans="1:14" x14ac:dyDescent="0.25">
      <c r="A11813" t="s">
        <v>241</v>
      </c>
      <c r="B11813" s="1">
        <v>45777</v>
      </c>
      <c r="C11813" t="s">
        <v>924</v>
      </c>
      <c r="D11813" t="s">
        <v>925</v>
      </c>
      <c r="E11813" s="4">
        <v>11956.16</v>
      </c>
      <c r="F11813" t="s">
        <v>567</v>
      </c>
      <c r="G11813" t="s">
        <v>471</v>
      </c>
      <c r="H11813" t="s">
        <v>303</v>
      </c>
      <c r="I11813" t="s">
        <v>304</v>
      </c>
      <c r="J11813" t="s">
        <v>268</v>
      </c>
      <c r="L11813" t="s">
        <v>384</v>
      </c>
      <c r="M11813" t="s">
        <v>385</v>
      </c>
      <c r="N11813" t="s">
        <v>489</v>
      </c>
    </row>
    <row r="11814" spans="1:14" x14ac:dyDescent="0.25">
      <c r="A11814" t="s">
        <v>241</v>
      </c>
      <c r="B11814" s="1">
        <v>45777</v>
      </c>
      <c r="C11814" t="s">
        <v>927</v>
      </c>
      <c r="D11814" t="s">
        <v>928</v>
      </c>
      <c r="E11814" s="4">
        <v>4854.04</v>
      </c>
      <c r="F11814" t="s">
        <v>567</v>
      </c>
      <c r="G11814" t="s">
        <v>471</v>
      </c>
      <c r="H11814" t="s">
        <v>313</v>
      </c>
      <c r="I11814" t="s">
        <v>314</v>
      </c>
      <c r="J11814" t="s">
        <v>268</v>
      </c>
      <c r="L11814" t="s">
        <v>384</v>
      </c>
      <c r="M11814" t="s">
        <v>385</v>
      </c>
      <c r="N11814" t="s">
        <v>489</v>
      </c>
    </row>
    <row r="11815" spans="1:14" x14ac:dyDescent="0.25">
      <c r="A11815" t="s">
        <v>241</v>
      </c>
      <c r="B11815" s="1">
        <v>45777</v>
      </c>
      <c r="C11815" t="s">
        <v>931</v>
      </c>
      <c r="D11815" t="s">
        <v>932</v>
      </c>
      <c r="E11815" s="4">
        <v>10288.36</v>
      </c>
      <c r="F11815" t="s">
        <v>567</v>
      </c>
      <c r="G11815" t="s">
        <v>471</v>
      </c>
      <c r="H11815" t="s">
        <v>303</v>
      </c>
      <c r="I11815" t="s">
        <v>304</v>
      </c>
      <c r="J11815" t="s">
        <v>268</v>
      </c>
      <c r="L11815" t="s">
        <v>384</v>
      </c>
      <c r="M11815" t="s">
        <v>385</v>
      </c>
      <c r="N11815" t="s">
        <v>489</v>
      </c>
    </row>
    <row r="11816" spans="1:14" x14ac:dyDescent="0.25">
      <c r="A11816" t="s">
        <v>241</v>
      </c>
      <c r="B11816" s="1">
        <v>45777</v>
      </c>
      <c r="C11816" t="s">
        <v>935</v>
      </c>
      <c r="D11816" t="s">
        <v>936</v>
      </c>
      <c r="E11816" s="4">
        <v>6939.6</v>
      </c>
      <c r="F11816" t="s">
        <v>567</v>
      </c>
      <c r="G11816" t="s">
        <v>471</v>
      </c>
      <c r="H11816" t="s">
        <v>303</v>
      </c>
      <c r="I11816" t="s">
        <v>304</v>
      </c>
      <c r="J11816" t="s">
        <v>268</v>
      </c>
      <c r="L11816" t="s">
        <v>384</v>
      </c>
      <c r="M11816" t="s">
        <v>385</v>
      </c>
      <c r="N11816" t="s">
        <v>489</v>
      </c>
    </row>
    <row r="11817" spans="1:14" x14ac:dyDescent="0.25">
      <c r="A11817" t="s">
        <v>241</v>
      </c>
      <c r="B11817" s="1">
        <v>45777</v>
      </c>
      <c r="C11817" t="s">
        <v>938</v>
      </c>
      <c r="D11817" t="s">
        <v>939</v>
      </c>
      <c r="E11817" s="4">
        <v>1855.2</v>
      </c>
      <c r="F11817" t="s">
        <v>567</v>
      </c>
      <c r="G11817" t="s">
        <v>471</v>
      </c>
      <c r="H11817" t="s">
        <v>313</v>
      </c>
      <c r="I11817" t="s">
        <v>314</v>
      </c>
      <c r="J11817" t="s">
        <v>268</v>
      </c>
      <c r="L11817" t="s">
        <v>384</v>
      </c>
      <c r="M11817" t="s">
        <v>385</v>
      </c>
      <c r="N11817" t="s">
        <v>489</v>
      </c>
    </row>
    <row r="11818" spans="1:14" x14ac:dyDescent="0.25">
      <c r="A11818" t="s">
        <v>241</v>
      </c>
      <c r="B11818" s="1">
        <v>45777</v>
      </c>
      <c r="C11818" t="s">
        <v>942</v>
      </c>
      <c r="D11818" t="s">
        <v>943</v>
      </c>
      <c r="E11818" s="4">
        <v>427.84</v>
      </c>
      <c r="F11818" t="s">
        <v>567</v>
      </c>
      <c r="G11818" t="s">
        <v>471</v>
      </c>
      <c r="H11818" t="s">
        <v>313</v>
      </c>
      <c r="I11818" t="s">
        <v>314</v>
      </c>
      <c r="J11818" t="s">
        <v>268</v>
      </c>
      <c r="L11818" t="s">
        <v>384</v>
      </c>
      <c r="M11818" t="s">
        <v>385</v>
      </c>
      <c r="N11818" t="s">
        <v>489</v>
      </c>
    </row>
    <row r="11819" spans="1:14" x14ac:dyDescent="0.25">
      <c r="A11819" t="s">
        <v>241</v>
      </c>
      <c r="B11819" s="1">
        <v>45777</v>
      </c>
      <c r="C11819" t="s">
        <v>948</v>
      </c>
      <c r="D11819" t="s">
        <v>949</v>
      </c>
      <c r="E11819" s="4">
        <v>100.56</v>
      </c>
      <c r="F11819" t="s">
        <v>567</v>
      </c>
      <c r="G11819" t="s">
        <v>471</v>
      </c>
      <c r="H11819" t="s">
        <v>303</v>
      </c>
      <c r="I11819" t="s">
        <v>304</v>
      </c>
      <c r="J11819" t="s">
        <v>268</v>
      </c>
      <c r="L11819" t="s">
        <v>384</v>
      </c>
      <c r="M11819" t="s">
        <v>385</v>
      </c>
      <c r="N11819" t="s">
        <v>489</v>
      </c>
    </row>
    <row r="11820" spans="1:14" x14ac:dyDescent="0.25">
      <c r="A11820" t="s">
        <v>241</v>
      </c>
      <c r="B11820" s="1">
        <v>45777</v>
      </c>
      <c r="C11820" t="s">
        <v>952</v>
      </c>
      <c r="D11820" t="s">
        <v>953</v>
      </c>
      <c r="E11820" s="4">
        <v>191574.18</v>
      </c>
      <c r="F11820" t="s">
        <v>567</v>
      </c>
      <c r="G11820" t="s">
        <v>471</v>
      </c>
      <c r="H11820" t="s">
        <v>246</v>
      </c>
      <c r="I11820" t="s">
        <v>247</v>
      </c>
      <c r="J11820" t="s">
        <v>246</v>
      </c>
      <c r="L11820" t="s">
        <v>370</v>
      </c>
      <c r="M11820" t="s">
        <v>371</v>
      </c>
      <c r="N11820" t="s">
        <v>482</v>
      </c>
    </row>
    <row r="11821" spans="1:14" x14ac:dyDescent="0.25">
      <c r="A11821" t="s">
        <v>241</v>
      </c>
      <c r="B11821" s="1">
        <v>45777</v>
      </c>
      <c r="C11821" t="s">
        <v>955</v>
      </c>
      <c r="D11821" t="s">
        <v>956</v>
      </c>
      <c r="E11821" s="4">
        <v>460381.31</v>
      </c>
      <c r="F11821" t="s">
        <v>567</v>
      </c>
      <c r="G11821" t="s">
        <v>471</v>
      </c>
      <c r="H11821" t="s">
        <v>293</v>
      </c>
      <c r="I11821" t="s">
        <v>294</v>
      </c>
      <c r="J11821" t="s">
        <v>251</v>
      </c>
      <c r="L11821" t="s">
        <v>386</v>
      </c>
      <c r="M11821" t="s">
        <v>387</v>
      </c>
      <c r="N11821" t="s">
        <v>482</v>
      </c>
    </row>
    <row r="11822" spans="1:14" x14ac:dyDescent="0.25">
      <c r="A11822" t="s">
        <v>241</v>
      </c>
      <c r="B11822" s="1">
        <v>45777</v>
      </c>
      <c r="C11822" t="s">
        <v>961</v>
      </c>
      <c r="D11822" t="s">
        <v>962</v>
      </c>
      <c r="E11822" s="4">
        <v>4437.5</v>
      </c>
      <c r="F11822" t="s">
        <v>567</v>
      </c>
      <c r="G11822" t="s">
        <v>471</v>
      </c>
      <c r="H11822" t="s">
        <v>311</v>
      </c>
      <c r="I11822" t="s">
        <v>312</v>
      </c>
      <c r="J11822" t="s">
        <v>264</v>
      </c>
      <c r="L11822" t="s">
        <v>390</v>
      </c>
      <c r="M11822" t="s">
        <v>391</v>
      </c>
      <c r="N11822" t="s">
        <v>487</v>
      </c>
    </row>
    <row r="11823" spans="1:14" x14ac:dyDescent="0.25">
      <c r="A11823" t="s">
        <v>241</v>
      </c>
      <c r="B11823" s="1">
        <v>45777</v>
      </c>
      <c r="C11823" t="s">
        <v>971</v>
      </c>
      <c r="D11823" t="s">
        <v>972</v>
      </c>
      <c r="E11823" s="4">
        <v>115.5</v>
      </c>
      <c r="F11823" t="s">
        <v>567</v>
      </c>
      <c r="G11823" t="s">
        <v>471</v>
      </c>
      <c r="H11823" t="s">
        <v>311</v>
      </c>
      <c r="I11823" t="s">
        <v>312</v>
      </c>
      <c r="J11823" t="s">
        <v>264</v>
      </c>
      <c r="L11823" t="s">
        <v>390</v>
      </c>
      <c r="M11823" t="s">
        <v>391</v>
      </c>
      <c r="N11823" t="s">
        <v>487</v>
      </c>
    </row>
    <row r="11824" spans="1:14" x14ac:dyDescent="0.25">
      <c r="A11824" t="s">
        <v>241</v>
      </c>
      <c r="B11824" s="1">
        <v>45777</v>
      </c>
      <c r="C11824" t="s">
        <v>989</v>
      </c>
      <c r="D11824" t="s">
        <v>990</v>
      </c>
      <c r="E11824" s="4">
        <v>11511.32</v>
      </c>
      <c r="F11824" t="s">
        <v>567</v>
      </c>
      <c r="G11824" t="s">
        <v>471</v>
      </c>
      <c r="H11824" t="s">
        <v>317</v>
      </c>
      <c r="I11824" t="s">
        <v>318</v>
      </c>
      <c r="J11824" t="s">
        <v>276</v>
      </c>
      <c r="L11824" t="s">
        <v>390</v>
      </c>
      <c r="M11824" t="s">
        <v>391</v>
      </c>
      <c r="N11824" t="s">
        <v>487</v>
      </c>
    </row>
    <row r="11825" spans="1:14" x14ac:dyDescent="0.25">
      <c r="A11825" t="s">
        <v>241</v>
      </c>
      <c r="B11825" s="1">
        <v>45777</v>
      </c>
      <c r="C11825" t="s">
        <v>993</v>
      </c>
      <c r="D11825" t="s">
        <v>994</v>
      </c>
      <c r="E11825" s="4">
        <v>355.75999999999993</v>
      </c>
      <c r="F11825" t="s">
        <v>567</v>
      </c>
      <c r="G11825" t="s">
        <v>471</v>
      </c>
      <c r="H11825" t="s">
        <v>311</v>
      </c>
      <c r="I11825" t="s">
        <v>312</v>
      </c>
      <c r="J11825" t="s">
        <v>264</v>
      </c>
      <c r="L11825" t="s">
        <v>390</v>
      </c>
      <c r="M11825" t="s">
        <v>391</v>
      </c>
      <c r="N11825" t="s">
        <v>487</v>
      </c>
    </row>
    <row r="11826" spans="1:14" x14ac:dyDescent="0.25">
      <c r="A11826" t="s">
        <v>241</v>
      </c>
      <c r="B11826" s="1">
        <v>45777</v>
      </c>
      <c r="C11826" t="s">
        <v>1005</v>
      </c>
      <c r="D11826" t="s">
        <v>1006</v>
      </c>
      <c r="E11826" s="4">
        <v>2.0400000000000045</v>
      </c>
      <c r="F11826" t="s">
        <v>567</v>
      </c>
      <c r="G11826" t="s">
        <v>471</v>
      </c>
      <c r="H11826" t="s">
        <v>311</v>
      </c>
      <c r="I11826" t="s">
        <v>312</v>
      </c>
      <c r="J11826" t="s">
        <v>264</v>
      </c>
      <c r="L11826" t="s">
        <v>390</v>
      </c>
      <c r="M11826" t="s">
        <v>391</v>
      </c>
      <c r="N11826" t="s">
        <v>487</v>
      </c>
    </row>
    <row r="11827" spans="1:14" x14ac:dyDescent="0.25">
      <c r="A11827" t="s">
        <v>241</v>
      </c>
      <c r="B11827" s="1">
        <v>45777</v>
      </c>
      <c r="C11827" t="s">
        <v>1007</v>
      </c>
      <c r="D11827" t="s">
        <v>1008</v>
      </c>
      <c r="E11827" s="4">
        <v>-336.71</v>
      </c>
      <c r="F11827" t="s">
        <v>567</v>
      </c>
      <c r="G11827" t="s">
        <v>471</v>
      </c>
      <c r="H11827" t="s">
        <v>317</v>
      </c>
      <c r="I11827" t="s">
        <v>318</v>
      </c>
      <c r="J11827" t="s">
        <v>276</v>
      </c>
      <c r="L11827" t="s">
        <v>390</v>
      </c>
      <c r="M11827" t="s">
        <v>391</v>
      </c>
      <c r="N11827" t="s">
        <v>487</v>
      </c>
    </row>
    <row r="11828" spans="1:14" x14ac:dyDescent="0.25">
      <c r="A11828" t="s">
        <v>241</v>
      </c>
      <c r="B11828" s="1">
        <v>45777</v>
      </c>
      <c r="C11828" t="s">
        <v>1162</v>
      </c>
      <c r="D11828" t="s">
        <v>1163</v>
      </c>
      <c r="E11828" s="4">
        <v>826.50000000000102</v>
      </c>
      <c r="F11828" t="s">
        <v>567</v>
      </c>
      <c r="G11828" t="s">
        <v>471</v>
      </c>
      <c r="H11828" t="s">
        <v>311</v>
      </c>
      <c r="I11828" t="s">
        <v>312</v>
      </c>
      <c r="J11828" t="s">
        <v>264</v>
      </c>
      <c r="L11828" t="s">
        <v>390</v>
      </c>
      <c r="M11828" t="s">
        <v>391</v>
      </c>
      <c r="N11828" t="s">
        <v>477</v>
      </c>
    </row>
    <row r="11829" spans="1:14" x14ac:dyDescent="0.25">
      <c r="A11829" t="s">
        <v>241</v>
      </c>
      <c r="B11829" s="1">
        <v>45777</v>
      </c>
      <c r="C11829" t="s">
        <v>1021</v>
      </c>
      <c r="D11829" t="s">
        <v>1022</v>
      </c>
      <c r="E11829" s="4">
        <v>2143.92</v>
      </c>
      <c r="F11829" t="s">
        <v>567</v>
      </c>
      <c r="G11829" t="s">
        <v>471</v>
      </c>
      <c r="H11829" t="s">
        <v>316</v>
      </c>
      <c r="I11829" t="s">
        <v>275</v>
      </c>
      <c r="J11829" t="s">
        <v>274</v>
      </c>
      <c r="L11829" t="s">
        <v>400</v>
      </c>
      <c r="M11829" t="s">
        <v>401</v>
      </c>
      <c r="N11829" t="s">
        <v>489</v>
      </c>
    </row>
    <row r="11830" spans="1:14" x14ac:dyDescent="0.25">
      <c r="A11830" t="s">
        <v>241</v>
      </c>
      <c r="B11830" s="1">
        <v>45777</v>
      </c>
      <c r="C11830" t="s">
        <v>1025</v>
      </c>
      <c r="D11830" t="s">
        <v>1026</v>
      </c>
      <c r="E11830" s="4">
        <v>184.99</v>
      </c>
      <c r="F11830" t="s">
        <v>567</v>
      </c>
      <c r="G11830" t="s">
        <v>471</v>
      </c>
      <c r="H11830" t="s">
        <v>316</v>
      </c>
      <c r="I11830" t="s">
        <v>275</v>
      </c>
      <c r="J11830" t="s">
        <v>274</v>
      </c>
      <c r="L11830" t="s">
        <v>400</v>
      </c>
      <c r="M11830" t="s">
        <v>401</v>
      </c>
      <c r="N11830" t="s">
        <v>489</v>
      </c>
    </row>
    <row r="11831" spans="1:14" x14ac:dyDescent="0.25">
      <c r="A11831" t="s">
        <v>241</v>
      </c>
      <c r="B11831" s="1">
        <v>45777</v>
      </c>
      <c r="C11831" t="s">
        <v>1227</v>
      </c>
      <c r="D11831" t="s">
        <v>1228</v>
      </c>
      <c r="E11831" s="4">
        <v>16366.509999999995</v>
      </c>
      <c r="F11831" t="s">
        <v>567</v>
      </c>
      <c r="G11831" t="s">
        <v>471</v>
      </c>
      <c r="H11831" t="s">
        <v>316</v>
      </c>
      <c r="I11831" t="s">
        <v>275</v>
      </c>
      <c r="J11831" t="s">
        <v>274</v>
      </c>
      <c r="L11831" t="s">
        <v>400</v>
      </c>
      <c r="M11831" t="s">
        <v>401</v>
      </c>
      <c r="N11831" t="s">
        <v>489</v>
      </c>
    </row>
    <row r="11832" spans="1:14" x14ac:dyDescent="0.25">
      <c r="A11832" t="s">
        <v>241</v>
      </c>
      <c r="B11832" s="1">
        <v>45777</v>
      </c>
      <c r="C11832" t="s">
        <v>27</v>
      </c>
      <c r="D11832" t="s">
        <v>1032</v>
      </c>
      <c r="E11832" s="4">
        <v>-2153492.6600000006</v>
      </c>
      <c r="F11832" t="s">
        <v>567</v>
      </c>
      <c r="G11832" t="s">
        <v>471</v>
      </c>
      <c r="H11832" t="s">
        <v>288</v>
      </c>
      <c r="I11832" t="s">
        <v>26</v>
      </c>
      <c r="J11832" t="s">
        <v>243</v>
      </c>
      <c r="L11832" t="s">
        <v>368</v>
      </c>
      <c r="M11832" t="s">
        <v>369</v>
      </c>
      <c r="N11832" t="s">
        <v>485</v>
      </c>
    </row>
    <row r="11833" spans="1:14" x14ac:dyDescent="0.25">
      <c r="A11833" t="s">
        <v>241</v>
      </c>
      <c r="B11833" s="1">
        <v>45777</v>
      </c>
      <c r="C11833" t="s">
        <v>28</v>
      </c>
      <c r="D11833" t="s">
        <v>1039</v>
      </c>
      <c r="E11833" s="4">
        <v>379.94000000000017</v>
      </c>
      <c r="F11833" t="s">
        <v>567</v>
      </c>
      <c r="G11833" t="s">
        <v>471</v>
      </c>
      <c r="H11833" t="s">
        <v>288</v>
      </c>
      <c r="I11833" t="s">
        <v>26</v>
      </c>
      <c r="J11833" t="s">
        <v>243</v>
      </c>
      <c r="L11833" t="s">
        <v>368</v>
      </c>
      <c r="M11833" t="s">
        <v>369</v>
      </c>
      <c r="N11833" t="s">
        <v>480</v>
      </c>
    </row>
    <row r="11834" spans="1:14" x14ac:dyDescent="0.25">
      <c r="A11834" t="s">
        <v>241</v>
      </c>
      <c r="B11834" s="1">
        <v>45777</v>
      </c>
      <c r="C11834" t="s">
        <v>29</v>
      </c>
      <c r="D11834" t="s">
        <v>1040</v>
      </c>
      <c r="E11834" s="4">
        <v>-119.95</v>
      </c>
      <c r="F11834" t="s">
        <v>567</v>
      </c>
      <c r="G11834" t="s">
        <v>471</v>
      </c>
      <c r="H11834" t="s">
        <v>288</v>
      </c>
      <c r="I11834" t="s">
        <v>26</v>
      </c>
      <c r="J11834" t="s">
        <v>243</v>
      </c>
      <c r="L11834" t="s">
        <v>368</v>
      </c>
      <c r="M11834" t="s">
        <v>369</v>
      </c>
      <c r="N11834" t="s">
        <v>480</v>
      </c>
    </row>
    <row r="11835" spans="1:14" x14ac:dyDescent="0.25">
      <c r="A11835" t="s">
        <v>241</v>
      </c>
      <c r="B11835" s="1">
        <v>45777</v>
      </c>
      <c r="C11835" t="s">
        <v>31</v>
      </c>
      <c r="D11835" t="s">
        <v>1293</v>
      </c>
      <c r="E11835" s="4">
        <v>-11506</v>
      </c>
      <c r="F11835" t="s">
        <v>567</v>
      </c>
      <c r="G11835" t="s">
        <v>471</v>
      </c>
      <c r="H11835" t="s">
        <v>288</v>
      </c>
      <c r="I11835" t="s">
        <v>26</v>
      </c>
      <c r="J11835" t="s">
        <v>243</v>
      </c>
      <c r="L11835" t="s">
        <v>368</v>
      </c>
      <c r="M11835" t="s">
        <v>369</v>
      </c>
      <c r="N11835" t="s">
        <v>480</v>
      </c>
    </row>
    <row r="11836" spans="1:14" x14ac:dyDescent="0.25">
      <c r="A11836" t="s">
        <v>241</v>
      </c>
      <c r="B11836" s="1">
        <v>45777</v>
      </c>
      <c r="C11836" t="s">
        <v>32</v>
      </c>
      <c r="D11836" t="s">
        <v>1268</v>
      </c>
      <c r="E11836" s="4">
        <v>-25300</v>
      </c>
      <c r="F11836" t="s">
        <v>567</v>
      </c>
      <c r="G11836" t="s">
        <v>471</v>
      </c>
      <c r="H11836" t="s">
        <v>288</v>
      </c>
      <c r="I11836" t="s">
        <v>26</v>
      </c>
      <c r="J11836" t="s">
        <v>243</v>
      </c>
      <c r="L11836" t="s">
        <v>368</v>
      </c>
      <c r="M11836" t="s">
        <v>369</v>
      </c>
      <c r="N11836" t="s">
        <v>480</v>
      </c>
    </row>
    <row r="11837" spans="1:14" x14ac:dyDescent="0.25">
      <c r="A11837" t="s">
        <v>241</v>
      </c>
      <c r="B11837" s="1">
        <v>45777</v>
      </c>
      <c r="C11837" t="s">
        <v>34</v>
      </c>
      <c r="D11837" t="s">
        <v>1044</v>
      </c>
      <c r="E11837" s="4">
        <v>-96852</v>
      </c>
      <c r="F11837" t="s">
        <v>567</v>
      </c>
      <c r="G11837" t="s">
        <v>471</v>
      </c>
      <c r="H11837" t="s">
        <v>317</v>
      </c>
      <c r="I11837" t="s">
        <v>318</v>
      </c>
      <c r="J11837" t="s">
        <v>276</v>
      </c>
      <c r="L11837" t="s">
        <v>390</v>
      </c>
      <c r="M11837" t="s">
        <v>391</v>
      </c>
      <c r="N11837" t="s">
        <v>487</v>
      </c>
    </row>
    <row r="11838" spans="1:14" x14ac:dyDescent="0.25">
      <c r="A11838" t="s">
        <v>241</v>
      </c>
      <c r="B11838" s="1">
        <v>45777</v>
      </c>
      <c r="C11838" t="s">
        <v>25</v>
      </c>
      <c r="D11838" t="s">
        <v>1049</v>
      </c>
      <c r="E11838" s="4">
        <v>-119150.12999999993</v>
      </c>
      <c r="F11838" t="s">
        <v>567</v>
      </c>
      <c r="G11838" t="s">
        <v>471</v>
      </c>
      <c r="H11838" t="s">
        <v>244</v>
      </c>
      <c r="I11838" t="s">
        <v>245</v>
      </c>
      <c r="J11838" t="s">
        <v>244</v>
      </c>
      <c r="L11838" t="s">
        <v>368</v>
      </c>
      <c r="M11838" t="s">
        <v>369</v>
      </c>
      <c r="N11838" t="s">
        <v>480</v>
      </c>
    </row>
    <row r="11839" spans="1:14" x14ac:dyDescent="0.25">
      <c r="A11839" t="s">
        <v>241</v>
      </c>
      <c r="B11839" s="1">
        <v>45777</v>
      </c>
      <c r="C11839" t="s">
        <v>1056</v>
      </c>
      <c r="D11839" t="s">
        <v>1057</v>
      </c>
      <c r="E11839" s="4">
        <v>-187336.06000000006</v>
      </c>
      <c r="F11839" t="s">
        <v>567</v>
      </c>
      <c r="G11839" t="s">
        <v>471</v>
      </c>
      <c r="H11839" t="s">
        <v>246</v>
      </c>
      <c r="I11839" t="s">
        <v>247</v>
      </c>
      <c r="J11839" t="s">
        <v>246</v>
      </c>
      <c r="L11839" t="s">
        <v>370</v>
      </c>
      <c r="M11839" t="s">
        <v>371</v>
      </c>
      <c r="N11839" t="s">
        <v>482</v>
      </c>
    </row>
    <row r="11840" spans="1:14" x14ac:dyDescent="0.25">
      <c r="A11840" t="s">
        <v>241</v>
      </c>
      <c r="B11840" s="1">
        <v>45777</v>
      </c>
      <c r="C11840" t="s">
        <v>1058</v>
      </c>
      <c r="D11840" t="s">
        <v>1059</v>
      </c>
      <c r="E11840" s="4">
        <v>-460409.04000000004</v>
      </c>
      <c r="F11840" t="s">
        <v>567</v>
      </c>
      <c r="G11840" t="s">
        <v>471</v>
      </c>
      <c r="H11840" t="s">
        <v>293</v>
      </c>
      <c r="I11840" t="s">
        <v>294</v>
      </c>
      <c r="J11840" t="s">
        <v>251</v>
      </c>
      <c r="L11840" t="s">
        <v>386</v>
      </c>
      <c r="M11840" t="s">
        <v>387</v>
      </c>
      <c r="N11840" t="s">
        <v>482</v>
      </c>
    </row>
    <row r="11841" spans="1:14" x14ac:dyDescent="0.25">
      <c r="A11841" t="s">
        <v>241</v>
      </c>
      <c r="B11841" s="1">
        <v>45777</v>
      </c>
      <c r="C11841" t="s">
        <v>1066</v>
      </c>
      <c r="D11841" t="s">
        <v>1067</v>
      </c>
      <c r="E11841" s="4">
        <v>-0.31000000000994987</v>
      </c>
      <c r="F11841" t="s">
        <v>567</v>
      </c>
      <c r="G11841" t="s">
        <v>471</v>
      </c>
      <c r="H11841" t="s">
        <v>248</v>
      </c>
      <c r="I11841" t="s">
        <v>249</v>
      </c>
      <c r="J11841" t="s">
        <v>248</v>
      </c>
      <c r="L11841" t="s">
        <v>372</v>
      </c>
      <c r="M11841" t="s">
        <v>373</v>
      </c>
      <c r="N11841" t="s">
        <v>487</v>
      </c>
    </row>
    <row r="11842" spans="1:14" x14ac:dyDescent="0.25">
      <c r="A11842" t="s">
        <v>241</v>
      </c>
      <c r="B11842" s="1">
        <v>45777</v>
      </c>
      <c r="C11842" t="s">
        <v>1166</v>
      </c>
      <c r="D11842" t="s">
        <v>1167</v>
      </c>
      <c r="E11842" s="4">
        <v>-5</v>
      </c>
      <c r="F11842" t="s">
        <v>567</v>
      </c>
      <c r="G11842" t="s">
        <v>471</v>
      </c>
      <c r="H11842" t="s">
        <v>248</v>
      </c>
      <c r="I11842" t="s">
        <v>249</v>
      </c>
      <c r="J11842" t="s">
        <v>248</v>
      </c>
      <c r="L11842" t="s">
        <v>372</v>
      </c>
      <c r="M11842" t="s">
        <v>373</v>
      </c>
      <c r="N11842" t="s">
        <v>487</v>
      </c>
    </row>
    <row r="11843" spans="1:14" x14ac:dyDescent="0.25">
      <c r="A11843" t="s">
        <v>241</v>
      </c>
      <c r="B11843" s="1">
        <v>45777</v>
      </c>
      <c r="C11843" t="s">
        <v>1168</v>
      </c>
      <c r="D11843" t="s">
        <v>1169</v>
      </c>
      <c r="E11843" s="4">
        <v>-4480.5</v>
      </c>
      <c r="F11843" t="s">
        <v>567</v>
      </c>
      <c r="G11843" t="s">
        <v>471</v>
      </c>
      <c r="H11843" t="s">
        <v>248</v>
      </c>
      <c r="I11843" t="s">
        <v>249</v>
      </c>
      <c r="J11843" t="s">
        <v>248</v>
      </c>
      <c r="L11843" t="s">
        <v>372</v>
      </c>
      <c r="M11843" t="s">
        <v>373</v>
      </c>
      <c r="N11843" t="s">
        <v>487</v>
      </c>
    </row>
    <row r="11844" spans="1:14" x14ac:dyDescent="0.25">
      <c r="A11844" t="s">
        <v>241</v>
      </c>
      <c r="B11844" s="1">
        <v>45777</v>
      </c>
      <c r="C11844" t="s">
        <v>1080</v>
      </c>
      <c r="D11844" t="s">
        <v>1081</v>
      </c>
      <c r="E11844" s="4">
        <v>-2868.85</v>
      </c>
      <c r="F11844" t="s">
        <v>567</v>
      </c>
      <c r="G11844" t="s">
        <v>471</v>
      </c>
      <c r="H11844" t="s">
        <v>317</v>
      </c>
      <c r="I11844" t="s">
        <v>318</v>
      </c>
      <c r="J11844" t="s">
        <v>276</v>
      </c>
      <c r="L11844" t="s">
        <v>372</v>
      </c>
      <c r="M11844" t="s">
        <v>373</v>
      </c>
      <c r="N11844" t="s">
        <v>487</v>
      </c>
    </row>
    <row r="11845" spans="1:14" x14ac:dyDescent="0.25">
      <c r="A11845" t="s">
        <v>241</v>
      </c>
      <c r="B11845" s="1">
        <v>45777</v>
      </c>
      <c r="C11845" t="s">
        <v>1322</v>
      </c>
      <c r="D11845" t="s">
        <v>1323</v>
      </c>
      <c r="E11845" s="4">
        <v>-1693.26</v>
      </c>
      <c r="F11845" t="s">
        <v>567</v>
      </c>
      <c r="G11845" t="s">
        <v>471</v>
      </c>
      <c r="H11845" t="s">
        <v>291</v>
      </c>
      <c r="I11845" t="s">
        <v>292</v>
      </c>
      <c r="J11845" t="s">
        <v>251</v>
      </c>
      <c r="L11845" t="s">
        <v>372</v>
      </c>
      <c r="M11845" t="s">
        <v>373</v>
      </c>
      <c r="N11845" t="s">
        <v>489</v>
      </c>
    </row>
    <row r="11846" spans="1:14" x14ac:dyDescent="0.25">
      <c r="A11846" t="s">
        <v>241</v>
      </c>
      <c r="B11846" s="1">
        <v>45777</v>
      </c>
      <c r="C11846" t="s">
        <v>1084</v>
      </c>
      <c r="D11846" t="s">
        <v>1085</v>
      </c>
      <c r="E11846" s="4">
        <v>-15000</v>
      </c>
      <c r="F11846" t="s">
        <v>567</v>
      </c>
      <c r="G11846" t="s">
        <v>471</v>
      </c>
      <c r="H11846" t="s">
        <v>248</v>
      </c>
      <c r="I11846" t="s">
        <v>249</v>
      </c>
      <c r="J11846" t="s">
        <v>248</v>
      </c>
      <c r="K11846" t="s">
        <v>1086</v>
      </c>
      <c r="L11846" t="s">
        <v>372</v>
      </c>
      <c r="M11846" t="s">
        <v>373</v>
      </c>
      <c r="N11846" t="s">
        <v>488</v>
      </c>
    </row>
    <row r="11847" spans="1:14" x14ac:dyDescent="0.25">
      <c r="A11847" t="s">
        <v>241</v>
      </c>
      <c r="B11847" s="1">
        <v>45777</v>
      </c>
      <c r="C11847" t="s">
        <v>1089</v>
      </c>
      <c r="D11847" t="s">
        <v>1090</v>
      </c>
      <c r="E11847" s="4">
        <v>-141308.59000000003</v>
      </c>
      <c r="F11847" t="s">
        <v>567</v>
      </c>
      <c r="G11847" t="s">
        <v>471</v>
      </c>
      <c r="H11847" t="s">
        <v>248</v>
      </c>
      <c r="I11847" t="s">
        <v>249</v>
      </c>
      <c r="J11847" t="s">
        <v>248</v>
      </c>
      <c r="K11847" t="s">
        <v>1086</v>
      </c>
      <c r="L11847" t="s">
        <v>372</v>
      </c>
      <c r="M11847" t="s">
        <v>373</v>
      </c>
      <c r="N11847" t="s">
        <v>488</v>
      </c>
    </row>
    <row r="11848" spans="1:14" x14ac:dyDescent="0.25">
      <c r="A11848" t="s">
        <v>241</v>
      </c>
      <c r="B11848" s="1">
        <v>45777</v>
      </c>
      <c r="C11848" t="s">
        <v>1101</v>
      </c>
      <c r="D11848" t="s">
        <v>1102</v>
      </c>
      <c r="E11848" s="4">
        <v>-11443.95</v>
      </c>
      <c r="F11848" t="s">
        <v>567</v>
      </c>
      <c r="G11848" t="s">
        <v>471</v>
      </c>
      <c r="H11848" t="s">
        <v>316</v>
      </c>
      <c r="I11848" t="s">
        <v>275</v>
      </c>
      <c r="J11848" t="s">
        <v>274</v>
      </c>
      <c r="L11848" t="s">
        <v>398</v>
      </c>
      <c r="M11848" t="s">
        <v>399</v>
      </c>
      <c r="N11848" t="s">
        <v>477</v>
      </c>
    </row>
    <row r="11849" spans="1:14" x14ac:dyDescent="0.25">
      <c r="A11849" t="s">
        <v>241</v>
      </c>
      <c r="B11849" s="1">
        <v>45808</v>
      </c>
      <c r="C11849" t="s">
        <v>611</v>
      </c>
      <c r="D11849" t="s">
        <v>612</v>
      </c>
      <c r="E11849" s="4">
        <v>23240</v>
      </c>
      <c r="F11849" t="s">
        <v>567</v>
      </c>
      <c r="G11849" t="s">
        <v>511</v>
      </c>
      <c r="H11849" t="s">
        <v>518</v>
      </c>
      <c r="I11849" t="s">
        <v>419</v>
      </c>
      <c r="J11849" t="s">
        <v>594</v>
      </c>
      <c r="L11849" t="s">
        <v>518</v>
      </c>
      <c r="M11849" t="s">
        <v>419</v>
      </c>
      <c r="N11849" t="s">
        <v>573</v>
      </c>
    </row>
    <row r="11850" spans="1:14" x14ac:dyDescent="0.25">
      <c r="A11850" t="s">
        <v>241</v>
      </c>
      <c r="B11850" s="1">
        <v>45808</v>
      </c>
      <c r="C11850" t="s">
        <v>617</v>
      </c>
      <c r="D11850" t="s">
        <v>618</v>
      </c>
      <c r="E11850" s="4">
        <v>11049.26</v>
      </c>
      <c r="F11850" t="s">
        <v>567</v>
      </c>
      <c r="G11850" t="s">
        <v>511</v>
      </c>
      <c r="H11850" t="s">
        <v>518</v>
      </c>
      <c r="I11850" t="s">
        <v>419</v>
      </c>
      <c r="J11850" t="s">
        <v>594</v>
      </c>
      <c r="L11850" t="s">
        <v>518</v>
      </c>
      <c r="M11850" t="s">
        <v>419</v>
      </c>
      <c r="N11850" t="s">
        <v>573</v>
      </c>
    </row>
    <row r="11851" spans="1:14" x14ac:dyDescent="0.25">
      <c r="A11851" t="s">
        <v>241</v>
      </c>
      <c r="B11851" s="1">
        <v>45808</v>
      </c>
      <c r="C11851" t="s">
        <v>139</v>
      </c>
      <c r="D11851" t="s">
        <v>654</v>
      </c>
      <c r="E11851" s="4">
        <v>-49942.510000000242</v>
      </c>
      <c r="F11851" t="s">
        <v>567</v>
      </c>
      <c r="G11851" t="s">
        <v>511</v>
      </c>
      <c r="H11851" t="s">
        <v>338</v>
      </c>
      <c r="I11851" t="s">
        <v>136</v>
      </c>
      <c r="J11851" t="s">
        <v>655</v>
      </c>
      <c r="L11851" t="s">
        <v>338</v>
      </c>
      <c r="M11851" t="s">
        <v>136</v>
      </c>
      <c r="N11851" t="s">
        <v>573</v>
      </c>
    </row>
    <row r="11852" spans="1:14" x14ac:dyDescent="0.25">
      <c r="A11852" t="s">
        <v>241</v>
      </c>
      <c r="B11852" s="1">
        <v>45808</v>
      </c>
      <c r="C11852" t="s">
        <v>143</v>
      </c>
      <c r="D11852" t="s">
        <v>662</v>
      </c>
      <c r="E11852" s="4">
        <v>50486.810000000056</v>
      </c>
      <c r="F11852" t="s">
        <v>567</v>
      </c>
      <c r="G11852" t="s">
        <v>511</v>
      </c>
      <c r="H11852" t="s">
        <v>338</v>
      </c>
      <c r="I11852" t="s">
        <v>136</v>
      </c>
      <c r="J11852" t="s">
        <v>655</v>
      </c>
      <c r="L11852" t="s">
        <v>338</v>
      </c>
      <c r="M11852" t="s">
        <v>136</v>
      </c>
      <c r="N11852" t="s">
        <v>573</v>
      </c>
    </row>
    <row r="11853" spans="1:14" x14ac:dyDescent="0.25">
      <c r="A11853" t="s">
        <v>241</v>
      </c>
      <c r="B11853" s="1">
        <v>45808</v>
      </c>
      <c r="C11853" t="s">
        <v>665</v>
      </c>
      <c r="D11853" t="s">
        <v>666</v>
      </c>
      <c r="E11853" s="4">
        <v>3163339.7500000019</v>
      </c>
      <c r="F11853" t="s">
        <v>567</v>
      </c>
      <c r="G11853" t="s">
        <v>511</v>
      </c>
      <c r="H11853" t="s">
        <v>340</v>
      </c>
      <c r="I11853" t="s">
        <v>341</v>
      </c>
      <c r="J11853" t="s">
        <v>667</v>
      </c>
      <c r="L11853" t="s">
        <v>340</v>
      </c>
      <c r="M11853" t="s">
        <v>341</v>
      </c>
      <c r="N11853" t="s">
        <v>573</v>
      </c>
    </row>
    <row r="11854" spans="1:14" x14ac:dyDescent="0.25">
      <c r="A11854" t="s">
        <v>241</v>
      </c>
      <c r="B11854" s="1">
        <v>45808</v>
      </c>
      <c r="C11854" t="s">
        <v>670</v>
      </c>
      <c r="D11854" t="s">
        <v>671</v>
      </c>
      <c r="E11854" s="4">
        <v>134259.09</v>
      </c>
      <c r="F11854" t="s">
        <v>567</v>
      </c>
      <c r="G11854" t="s">
        <v>511</v>
      </c>
      <c r="H11854" t="s">
        <v>340</v>
      </c>
      <c r="I11854" t="s">
        <v>341</v>
      </c>
      <c r="J11854" t="s">
        <v>667</v>
      </c>
      <c r="L11854" t="s">
        <v>340</v>
      </c>
      <c r="M11854" t="s">
        <v>341</v>
      </c>
      <c r="N11854" t="s">
        <v>573</v>
      </c>
    </row>
    <row r="11855" spans="1:14" x14ac:dyDescent="0.25">
      <c r="A11855" t="s">
        <v>241</v>
      </c>
      <c r="B11855" s="1">
        <v>45808</v>
      </c>
      <c r="C11855" t="s">
        <v>674</v>
      </c>
      <c r="D11855" t="s">
        <v>675</v>
      </c>
      <c r="E11855" s="4">
        <v>7744</v>
      </c>
      <c r="F11855" t="s">
        <v>567</v>
      </c>
      <c r="G11855" t="s">
        <v>511</v>
      </c>
      <c r="H11855" t="s">
        <v>340</v>
      </c>
      <c r="I11855" t="s">
        <v>341</v>
      </c>
      <c r="J11855" t="s">
        <v>667</v>
      </c>
      <c r="L11855" t="s">
        <v>340</v>
      </c>
      <c r="M11855" t="s">
        <v>341</v>
      </c>
      <c r="N11855" t="s">
        <v>573</v>
      </c>
    </row>
    <row r="11856" spans="1:14" x14ac:dyDescent="0.25">
      <c r="A11856" t="s">
        <v>241</v>
      </c>
      <c r="B11856" s="1">
        <v>45808</v>
      </c>
      <c r="C11856" t="s">
        <v>678</v>
      </c>
      <c r="D11856" t="s">
        <v>679</v>
      </c>
      <c r="E11856" s="4">
        <v>-223689.43000000005</v>
      </c>
      <c r="F11856" t="s">
        <v>567</v>
      </c>
      <c r="G11856" t="s">
        <v>511</v>
      </c>
      <c r="H11856" t="s">
        <v>340</v>
      </c>
      <c r="I11856" t="s">
        <v>341</v>
      </c>
      <c r="J11856" t="s">
        <v>667</v>
      </c>
      <c r="L11856" t="s">
        <v>340</v>
      </c>
      <c r="M11856" t="s">
        <v>341</v>
      </c>
      <c r="N11856" t="s">
        <v>573</v>
      </c>
    </row>
    <row r="11857" spans="1:14" x14ac:dyDescent="0.25">
      <c r="A11857" t="s">
        <v>241</v>
      </c>
      <c r="B11857" s="1">
        <v>45808</v>
      </c>
      <c r="C11857" t="s">
        <v>1346</v>
      </c>
      <c r="D11857" t="s">
        <v>1347</v>
      </c>
      <c r="E11857" s="4">
        <v>112611.42000000025</v>
      </c>
      <c r="F11857" t="s">
        <v>567</v>
      </c>
      <c r="G11857" t="s">
        <v>511</v>
      </c>
      <c r="H11857" t="s">
        <v>345</v>
      </c>
      <c r="I11857" t="s">
        <v>346</v>
      </c>
      <c r="J11857" t="s">
        <v>684</v>
      </c>
      <c r="L11857" t="s">
        <v>345</v>
      </c>
      <c r="M11857" t="s">
        <v>346</v>
      </c>
      <c r="N11857" t="s">
        <v>573</v>
      </c>
    </row>
    <row r="11858" spans="1:14" x14ac:dyDescent="0.25">
      <c r="A11858" t="s">
        <v>241</v>
      </c>
      <c r="B11858" s="1">
        <v>45808</v>
      </c>
      <c r="C11858" t="s">
        <v>1404</v>
      </c>
      <c r="D11858" t="s">
        <v>1405</v>
      </c>
      <c r="E11858" s="4">
        <v>-0.41</v>
      </c>
      <c r="F11858" t="s">
        <v>567</v>
      </c>
      <c r="G11858" t="s">
        <v>511</v>
      </c>
      <c r="H11858" t="s">
        <v>355</v>
      </c>
      <c r="I11858" t="s">
        <v>356</v>
      </c>
      <c r="J11858" t="s">
        <v>689</v>
      </c>
      <c r="L11858" t="s">
        <v>355</v>
      </c>
      <c r="M11858" t="s">
        <v>427</v>
      </c>
      <c r="N11858" t="s">
        <v>573</v>
      </c>
    </row>
    <row r="11859" spans="1:14" x14ac:dyDescent="0.25">
      <c r="A11859" t="s">
        <v>241</v>
      </c>
      <c r="B11859" s="1">
        <v>45808</v>
      </c>
      <c r="C11859" t="s">
        <v>1360</v>
      </c>
      <c r="D11859" t="s">
        <v>1361</v>
      </c>
      <c r="E11859" s="4">
        <v>1725.2200000000012</v>
      </c>
      <c r="F11859" t="s">
        <v>567</v>
      </c>
      <c r="G11859" t="s">
        <v>511</v>
      </c>
      <c r="H11859" t="s">
        <v>355</v>
      </c>
      <c r="I11859" t="s">
        <v>356</v>
      </c>
      <c r="J11859" t="s">
        <v>689</v>
      </c>
      <c r="L11859" t="s">
        <v>355</v>
      </c>
      <c r="M11859" t="s">
        <v>427</v>
      </c>
      <c r="N11859" t="s">
        <v>573</v>
      </c>
    </row>
    <row r="11860" spans="1:14" x14ac:dyDescent="0.25">
      <c r="A11860" t="s">
        <v>241</v>
      </c>
      <c r="B11860" s="1">
        <v>45808</v>
      </c>
      <c r="C11860" t="s">
        <v>736</v>
      </c>
      <c r="D11860" t="s">
        <v>737</v>
      </c>
      <c r="E11860" s="4">
        <v>4447</v>
      </c>
      <c r="F11860" t="s">
        <v>567</v>
      </c>
      <c r="G11860" t="s">
        <v>511</v>
      </c>
      <c r="H11860" t="s">
        <v>345</v>
      </c>
      <c r="I11860" t="s">
        <v>346</v>
      </c>
      <c r="J11860" t="s">
        <v>684</v>
      </c>
      <c r="L11860" t="s">
        <v>345</v>
      </c>
      <c r="M11860" t="s">
        <v>346</v>
      </c>
      <c r="N11860" t="s">
        <v>573</v>
      </c>
    </row>
    <row r="11861" spans="1:14" x14ac:dyDescent="0.25">
      <c r="A11861" t="s">
        <v>241</v>
      </c>
      <c r="B11861" s="1">
        <v>45808</v>
      </c>
      <c r="C11861" t="s">
        <v>740</v>
      </c>
      <c r="D11861" t="s">
        <v>741</v>
      </c>
      <c r="E11861" s="4">
        <v>-2973.0000000000036</v>
      </c>
      <c r="F11861" t="s">
        <v>567</v>
      </c>
      <c r="G11861" t="s">
        <v>511</v>
      </c>
      <c r="H11861" t="s">
        <v>345</v>
      </c>
      <c r="I11861" t="s">
        <v>346</v>
      </c>
      <c r="J11861" t="s">
        <v>684</v>
      </c>
      <c r="L11861" t="s">
        <v>345</v>
      </c>
      <c r="M11861" t="s">
        <v>346</v>
      </c>
      <c r="N11861" t="s">
        <v>573</v>
      </c>
    </row>
    <row r="11862" spans="1:14" x14ac:dyDescent="0.25">
      <c r="A11862" t="s">
        <v>241</v>
      </c>
      <c r="B11862" s="1">
        <v>45808</v>
      </c>
      <c r="C11862" t="s">
        <v>744</v>
      </c>
      <c r="D11862" t="s">
        <v>745</v>
      </c>
      <c r="E11862" s="4">
        <v>-183.19999999998652</v>
      </c>
      <c r="F11862" t="s">
        <v>567</v>
      </c>
      <c r="G11862" t="s">
        <v>511</v>
      </c>
      <c r="H11862" t="s">
        <v>348</v>
      </c>
      <c r="I11862" t="s">
        <v>349</v>
      </c>
      <c r="J11862" t="s">
        <v>746</v>
      </c>
      <c r="L11862" t="s">
        <v>348</v>
      </c>
      <c r="M11862" t="s">
        <v>346</v>
      </c>
      <c r="N11862" t="s">
        <v>573</v>
      </c>
    </row>
    <row r="11863" spans="1:14" x14ac:dyDescent="0.25">
      <c r="A11863" t="s">
        <v>241</v>
      </c>
      <c r="B11863" s="1">
        <v>45808</v>
      </c>
      <c r="C11863" t="s">
        <v>783</v>
      </c>
      <c r="D11863" t="s">
        <v>784</v>
      </c>
      <c r="E11863" s="4">
        <v>-19674.690000000002</v>
      </c>
      <c r="F11863" t="s">
        <v>567</v>
      </c>
      <c r="G11863" t="s">
        <v>511</v>
      </c>
      <c r="H11863" t="s">
        <v>345</v>
      </c>
      <c r="I11863" t="s">
        <v>346</v>
      </c>
      <c r="J11863" t="s">
        <v>684</v>
      </c>
      <c r="L11863" t="s">
        <v>345</v>
      </c>
      <c r="M11863" t="s">
        <v>432</v>
      </c>
      <c r="N11863" t="s">
        <v>573</v>
      </c>
    </row>
    <row r="11864" spans="1:14" x14ac:dyDescent="0.25">
      <c r="A11864" t="s">
        <v>241</v>
      </c>
      <c r="B11864" s="1">
        <v>45808</v>
      </c>
      <c r="C11864" t="s">
        <v>68</v>
      </c>
      <c r="D11864" t="s">
        <v>69</v>
      </c>
      <c r="E11864" s="4">
        <v>4393.97</v>
      </c>
      <c r="F11864" t="s">
        <v>567</v>
      </c>
      <c r="G11864" t="s">
        <v>511</v>
      </c>
      <c r="H11864" t="s">
        <v>324</v>
      </c>
      <c r="I11864" t="s">
        <v>323</v>
      </c>
      <c r="J11864" t="s">
        <v>787</v>
      </c>
      <c r="L11864" t="s">
        <v>324</v>
      </c>
      <c r="M11864" t="s">
        <v>323</v>
      </c>
      <c r="N11864" t="s">
        <v>573</v>
      </c>
    </row>
    <row r="11865" spans="1:14" x14ac:dyDescent="0.25">
      <c r="A11865" t="s">
        <v>241</v>
      </c>
      <c r="B11865" s="1">
        <v>45808</v>
      </c>
      <c r="C11865" t="s">
        <v>70</v>
      </c>
      <c r="D11865" t="s">
        <v>71</v>
      </c>
      <c r="E11865" s="4">
        <v>158689.62000000002</v>
      </c>
      <c r="F11865" t="s">
        <v>567</v>
      </c>
      <c r="G11865" t="s">
        <v>511</v>
      </c>
      <c r="H11865" t="s">
        <v>324</v>
      </c>
      <c r="I11865" t="s">
        <v>323</v>
      </c>
      <c r="J11865" t="s">
        <v>787</v>
      </c>
      <c r="L11865" t="s">
        <v>324</v>
      </c>
      <c r="M11865" t="s">
        <v>323</v>
      </c>
      <c r="N11865" t="s">
        <v>573</v>
      </c>
    </row>
    <row r="11866" spans="1:14" x14ac:dyDescent="0.25">
      <c r="A11866" t="s">
        <v>241</v>
      </c>
      <c r="B11866" s="1">
        <v>45808</v>
      </c>
      <c r="C11866" t="s">
        <v>78</v>
      </c>
      <c r="D11866" t="s">
        <v>79</v>
      </c>
      <c r="E11866" s="4">
        <v>188570.20999999996</v>
      </c>
      <c r="F11866" t="s">
        <v>567</v>
      </c>
      <c r="G11866" t="s">
        <v>511</v>
      </c>
      <c r="H11866" t="s">
        <v>324</v>
      </c>
      <c r="I11866" t="s">
        <v>323</v>
      </c>
      <c r="J11866" t="s">
        <v>787</v>
      </c>
      <c r="L11866" t="s">
        <v>324</v>
      </c>
      <c r="M11866" t="s">
        <v>323</v>
      </c>
      <c r="N11866" t="s">
        <v>573</v>
      </c>
    </row>
    <row r="11867" spans="1:14" x14ac:dyDescent="0.25">
      <c r="A11867" t="s">
        <v>241</v>
      </c>
      <c r="B11867" s="1">
        <v>45808</v>
      </c>
      <c r="C11867" t="s">
        <v>80</v>
      </c>
      <c r="D11867" t="s">
        <v>81</v>
      </c>
      <c r="E11867" s="4">
        <v>-38885.739999999991</v>
      </c>
      <c r="F11867" t="s">
        <v>567</v>
      </c>
      <c r="G11867" t="s">
        <v>511</v>
      </c>
      <c r="H11867" t="s">
        <v>324</v>
      </c>
      <c r="I11867" t="s">
        <v>323</v>
      </c>
      <c r="J11867" t="s">
        <v>787</v>
      </c>
      <c r="L11867" t="s">
        <v>324</v>
      </c>
      <c r="M11867" t="s">
        <v>323</v>
      </c>
      <c r="N11867" t="s">
        <v>573</v>
      </c>
    </row>
    <row r="11868" spans="1:14" x14ac:dyDescent="0.25">
      <c r="A11868" t="s">
        <v>241</v>
      </c>
      <c r="B11868" s="1">
        <v>45808</v>
      </c>
      <c r="C11868" t="s">
        <v>84</v>
      </c>
      <c r="D11868" t="s">
        <v>85</v>
      </c>
      <c r="E11868" s="4">
        <v>-1874.16</v>
      </c>
      <c r="F11868" t="s">
        <v>567</v>
      </c>
      <c r="G11868" t="s">
        <v>511</v>
      </c>
      <c r="H11868" t="s">
        <v>324</v>
      </c>
      <c r="I11868" t="s">
        <v>323</v>
      </c>
      <c r="J11868" t="s">
        <v>787</v>
      </c>
      <c r="L11868" t="s">
        <v>324</v>
      </c>
      <c r="M11868" t="s">
        <v>323</v>
      </c>
      <c r="N11868" t="s">
        <v>573</v>
      </c>
    </row>
    <row r="11869" spans="1:14" x14ac:dyDescent="0.25">
      <c r="A11869" t="s">
        <v>241</v>
      </c>
      <c r="B11869" s="1">
        <v>45808</v>
      </c>
      <c r="C11869" t="s">
        <v>86</v>
      </c>
      <c r="D11869" t="s">
        <v>87</v>
      </c>
      <c r="E11869" s="4">
        <v>-44540.63</v>
      </c>
      <c r="F11869" t="s">
        <v>567</v>
      </c>
      <c r="G11869" t="s">
        <v>511</v>
      </c>
      <c r="H11869" t="s">
        <v>324</v>
      </c>
      <c r="I11869" t="s">
        <v>323</v>
      </c>
      <c r="J11869" t="s">
        <v>787</v>
      </c>
      <c r="L11869" t="s">
        <v>324</v>
      </c>
      <c r="M11869" t="s">
        <v>323</v>
      </c>
      <c r="N11869" t="s">
        <v>573</v>
      </c>
    </row>
    <row r="11870" spans="1:14" x14ac:dyDescent="0.25">
      <c r="A11870" t="s">
        <v>241</v>
      </c>
      <c r="B11870" s="1">
        <v>45808</v>
      </c>
      <c r="C11870" t="s">
        <v>88</v>
      </c>
      <c r="D11870" t="s">
        <v>89</v>
      </c>
      <c r="E11870" s="4">
        <v>-28811.16</v>
      </c>
      <c r="F11870" t="s">
        <v>567</v>
      </c>
      <c r="G11870" t="s">
        <v>511</v>
      </c>
      <c r="H11870" t="s">
        <v>324</v>
      </c>
      <c r="I11870" t="s">
        <v>323</v>
      </c>
      <c r="J11870" t="s">
        <v>787</v>
      </c>
      <c r="L11870" t="s">
        <v>324</v>
      </c>
      <c r="M11870" t="s">
        <v>323</v>
      </c>
      <c r="N11870" t="s">
        <v>573</v>
      </c>
    </row>
    <row r="11871" spans="1:14" x14ac:dyDescent="0.25">
      <c r="A11871" t="s">
        <v>241</v>
      </c>
      <c r="B11871" s="1">
        <v>45808</v>
      </c>
      <c r="C11871" t="s">
        <v>92</v>
      </c>
      <c r="D11871" t="s">
        <v>1394</v>
      </c>
      <c r="E11871" s="4">
        <v>137774.46</v>
      </c>
      <c r="F11871" t="s">
        <v>567</v>
      </c>
      <c r="G11871" t="s">
        <v>511</v>
      </c>
      <c r="H11871" t="s">
        <v>324</v>
      </c>
      <c r="I11871" t="s">
        <v>323</v>
      </c>
      <c r="J11871" t="s">
        <v>787</v>
      </c>
      <c r="L11871" t="s">
        <v>324</v>
      </c>
      <c r="M11871" t="s">
        <v>323</v>
      </c>
      <c r="N11871" t="s">
        <v>573</v>
      </c>
    </row>
    <row r="11872" spans="1:14" x14ac:dyDescent="0.25">
      <c r="A11872" t="s">
        <v>241</v>
      </c>
      <c r="B11872" s="1">
        <v>45808</v>
      </c>
      <c r="C11872" t="s">
        <v>104</v>
      </c>
      <c r="D11872" t="s">
        <v>105</v>
      </c>
      <c r="E11872" s="4">
        <v>5506.5600000000049</v>
      </c>
      <c r="F11872" t="s">
        <v>567</v>
      </c>
      <c r="G11872" t="s">
        <v>511</v>
      </c>
      <c r="H11872" t="s">
        <v>324</v>
      </c>
      <c r="I11872" t="s">
        <v>323</v>
      </c>
      <c r="J11872" t="s">
        <v>787</v>
      </c>
      <c r="L11872" t="s">
        <v>324</v>
      </c>
      <c r="M11872" t="s">
        <v>323</v>
      </c>
      <c r="N11872" t="s">
        <v>573</v>
      </c>
    </row>
    <row r="11873" spans="1:14" x14ac:dyDescent="0.25">
      <c r="A11873" t="s">
        <v>241</v>
      </c>
      <c r="B11873" s="1">
        <v>45808</v>
      </c>
      <c r="C11873" t="s">
        <v>846</v>
      </c>
      <c r="D11873" t="s">
        <v>847</v>
      </c>
      <c r="E11873" s="4">
        <v>-144450</v>
      </c>
      <c r="F11873" t="s">
        <v>567</v>
      </c>
      <c r="G11873" t="s">
        <v>511</v>
      </c>
      <c r="H11873" t="s">
        <v>347</v>
      </c>
      <c r="I11873" t="s">
        <v>350</v>
      </c>
      <c r="J11873" t="s">
        <v>848</v>
      </c>
      <c r="L11873" t="s">
        <v>347</v>
      </c>
      <c r="M11873" t="s">
        <v>350</v>
      </c>
      <c r="N11873" t="s">
        <v>573</v>
      </c>
    </row>
    <row r="11874" spans="1:14" x14ac:dyDescent="0.25">
      <c r="A11874" t="s">
        <v>241</v>
      </c>
      <c r="B11874" s="1">
        <v>45808</v>
      </c>
      <c r="C11874" t="s">
        <v>871</v>
      </c>
      <c r="D11874" t="s">
        <v>872</v>
      </c>
      <c r="E11874" s="4">
        <v>-8674.5</v>
      </c>
      <c r="F11874" t="s">
        <v>567</v>
      </c>
      <c r="G11874" t="s">
        <v>511</v>
      </c>
      <c r="H11874" t="s">
        <v>519</v>
      </c>
      <c r="I11874" t="s">
        <v>513</v>
      </c>
      <c r="J11874" t="s">
        <v>594</v>
      </c>
      <c r="L11874" t="s">
        <v>519</v>
      </c>
      <c r="M11874" t="s">
        <v>419</v>
      </c>
      <c r="N11874" t="s">
        <v>573</v>
      </c>
    </row>
    <row r="11875" spans="1:14" x14ac:dyDescent="0.25">
      <c r="A11875" t="s">
        <v>241</v>
      </c>
      <c r="B11875" s="1">
        <v>45808</v>
      </c>
      <c r="C11875" t="s">
        <v>873</v>
      </c>
      <c r="D11875" t="s">
        <v>874</v>
      </c>
      <c r="E11875" s="4">
        <v>-12860.45</v>
      </c>
      <c r="F11875" t="s">
        <v>567</v>
      </c>
      <c r="G11875" t="s">
        <v>511</v>
      </c>
      <c r="H11875" t="s">
        <v>519</v>
      </c>
      <c r="I11875" t="s">
        <v>513</v>
      </c>
      <c r="J11875" t="s">
        <v>594</v>
      </c>
      <c r="L11875" t="s">
        <v>519</v>
      </c>
      <c r="M11875" t="s">
        <v>419</v>
      </c>
      <c r="N11875" t="s">
        <v>573</v>
      </c>
    </row>
    <row r="11876" spans="1:14" x14ac:dyDescent="0.25">
      <c r="A11876" t="s">
        <v>241</v>
      </c>
      <c r="B11876" s="1">
        <v>45808</v>
      </c>
      <c r="C11876" t="s">
        <v>875</v>
      </c>
      <c r="D11876" t="s">
        <v>876</v>
      </c>
      <c r="E11876" s="4">
        <v>-14945.200000000004</v>
      </c>
      <c r="F11876" t="s">
        <v>567</v>
      </c>
      <c r="G11876" t="s">
        <v>511</v>
      </c>
      <c r="H11876" t="s">
        <v>519</v>
      </c>
      <c r="I11876" t="s">
        <v>513</v>
      </c>
      <c r="J11876" t="s">
        <v>594</v>
      </c>
      <c r="L11876" t="s">
        <v>519</v>
      </c>
      <c r="M11876" t="s">
        <v>419</v>
      </c>
      <c r="N11876" t="s">
        <v>573</v>
      </c>
    </row>
    <row r="11877" spans="1:14" x14ac:dyDescent="0.25">
      <c r="A11877" t="s">
        <v>241</v>
      </c>
      <c r="B11877" s="1">
        <v>45808</v>
      </c>
      <c r="C11877" t="s">
        <v>879</v>
      </c>
      <c r="D11877" t="s">
        <v>880</v>
      </c>
      <c r="E11877" s="4">
        <v>-6067.5500000000011</v>
      </c>
      <c r="F11877" t="s">
        <v>567</v>
      </c>
      <c r="G11877" t="s">
        <v>511</v>
      </c>
      <c r="H11877" t="s">
        <v>519</v>
      </c>
      <c r="I11877" t="s">
        <v>513</v>
      </c>
      <c r="J11877" t="s">
        <v>594</v>
      </c>
      <c r="L11877" t="s">
        <v>519</v>
      </c>
      <c r="M11877" t="s">
        <v>419</v>
      </c>
      <c r="N11877" t="s">
        <v>573</v>
      </c>
    </row>
    <row r="11878" spans="1:14" x14ac:dyDescent="0.25">
      <c r="A11878" t="s">
        <v>241</v>
      </c>
      <c r="B11878" s="1">
        <v>45808</v>
      </c>
      <c r="C11878" t="s">
        <v>881</v>
      </c>
      <c r="D11878" t="s">
        <v>882</v>
      </c>
      <c r="E11878" s="4">
        <v>-125.69999999999825</v>
      </c>
      <c r="F11878" t="s">
        <v>567</v>
      </c>
      <c r="G11878" t="s">
        <v>511</v>
      </c>
      <c r="H11878" t="s">
        <v>519</v>
      </c>
      <c r="I11878" t="s">
        <v>513</v>
      </c>
      <c r="J11878" t="s">
        <v>594</v>
      </c>
      <c r="L11878" t="s">
        <v>519</v>
      </c>
      <c r="M11878" t="s">
        <v>419</v>
      </c>
      <c r="N11878" t="s">
        <v>573</v>
      </c>
    </row>
    <row r="11879" spans="1:14" x14ac:dyDescent="0.25">
      <c r="A11879" t="s">
        <v>241</v>
      </c>
      <c r="B11879" s="1">
        <v>45808</v>
      </c>
      <c r="C11879" t="s">
        <v>883</v>
      </c>
      <c r="D11879" t="s">
        <v>884</v>
      </c>
      <c r="E11879" s="4">
        <v>-534.79999999999563</v>
      </c>
      <c r="F11879" t="s">
        <v>567</v>
      </c>
      <c r="G11879" t="s">
        <v>511</v>
      </c>
      <c r="H11879" t="s">
        <v>519</v>
      </c>
      <c r="I11879" t="s">
        <v>513</v>
      </c>
      <c r="J11879" t="s">
        <v>594</v>
      </c>
      <c r="L11879" t="s">
        <v>519</v>
      </c>
      <c r="M11879" t="s">
        <v>419</v>
      </c>
      <c r="N11879" t="s">
        <v>573</v>
      </c>
    </row>
    <row r="11880" spans="1:14" x14ac:dyDescent="0.25">
      <c r="A11880" t="s">
        <v>241</v>
      </c>
      <c r="B11880" s="1">
        <v>45808</v>
      </c>
      <c r="C11880" t="s">
        <v>885</v>
      </c>
      <c r="D11880" t="s">
        <v>886</v>
      </c>
      <c r="E11880" s="4">
        <v>-2318.9999999999991</v>
      </c>
      <c r="F11880" t="s">
        <v>567</v>
      </c>
      <c r="G11880" t="s">
        <v>511</v>
      </c>
      <c r="H11880" t="s">
        <v>519</v>
      </c>
      <c r="I11880" t="s">
        <v>513</v>
      </c>
      <c r="J11880" t="s">
        <v>594</v>
      </c>
      <c r="L11880" t="s">
        <v>519</v>
      </c>
      <c r="M11880" t="s">
        <v>419</v>
      </c>
      <c r="N11880" t="s">
        <v>573</v>
      </c>
    </row>
    <row r="11881" spans="1:14" x14ac:dyDescent="0.25">
      <c r="A11881" t="s">
        <v>241</v>
      </c>
      <c r="B11881" s="1">
        <v>45808</v>
      </c>
      <c r="C11881" t="s">
        <v>891</v>
      </c>
      <c r="D11881" t="s">
        <v>892</v>
      </c>
      <c r="E11881" s="4">
        <v>-3058.35</v>
      </c>
      <c r="F11881" t="s">
        <v>567</v>
      </c>
      <c r="G11881" t="s">
        <v>511</v>
      </c>
      <c r="H11881" t="s">
        <v>516</v>
      </c>
      <c r="I11881" t="s">
        <v>512</v>
      </c>
      <c r="J11881" t="s">
        <v>572</v>
      </c>
      <c r="L11881" t="s">
        <v>516</v>
      </c>
      <c r="M11881" t="s">
        <v>417</v>
      </c>
      <c r="N11881" t="s">
        <v>573</v>
      </c>
    </row>
    <row r="11882" spans="1:14" x14ac:dyDescent="0.25">
      <c r="A11882" t="s">
        <v>241</v>
      </c>
      <c r="B11882" s="1">
        <v>45808</v>
      </c>
      <c r="C11882" t="s">
        <v>893</v>
      </c>
      <c r="D11882" t="s">
        <v>894</v>
      </c>
      <c r="E11882" s="4">
        <v>-1977.4499999999994</v>
      </c>
      <c r="F11882" t="s">
        <v>567</v>
      </c>
      <c r="G11882" t="s">
        <v>511</v>
      </c>
      <c r="H11882" t="s">
        <v>516</v>
      </c>
      <c r="I11882" t="s">
        <v>512</v>
      </c>
      <c r="J11882" t="s">
        <v>572</v>
      </c>
      <c r="L11882" t="s">
        <v>516</v>
      </c>
      <c r="M11882" t="s">
        <v>417</v>
      </c>
      <c r="N11882" t="s">
        <v>573</v>
      </c>
    </row>
    <row r="11883" spans="1:14" x14ac:dyDescent="0.25">
      <c r="A11883" t="s">
        <v>241</v>
      </c>
      <c r="B11883" s="1">
        <v>45808</v>
      </c>
      <c r="C11883" t="s">
        <v>895</v>
      </c>
      <c r="D11883" t="s">
        <v>896</v>
      </c>
      <c r="E11883" s="4">
        <v>-5447.4499999999989</v>
      </c>
      <c r="F11883" t="s">
        <v>567</v>
      </c>
      <c r="G11883" t="s">
        <v>511</v>
      </c>
      <c r="H11883" t="s">
        <v>516</v>
      </c>
      <c r="I11883" t="s">
        <v>512</v>
      </c>
      <c r="J11883" t="s">
        <v>572</v>
      </c>
      <c r="L11883" t="s">
        <v>516</v>
      </c>
      <c r="M11883" t="s">
        <v>417</v>
      </c>
      <c r="N11883" t="s">
        <v>573</v>
      </c>
    </row>
    <row r="11884" spans="1:14" x14ac:dyDescent="0.25">
      <c r="A11884" t="s">
        <v>241</v>
      </c>
      <c r="B11884" s="1">
        <v>45808</v>
      </c>
      <c r="C11884" t="s">
        <v>902</v>
      </c>
      <c r="D11884" t="s">
        <v>903</v>
      </c>
      <c r="E11884" s="4">
        <v>-23591.71</v>
      </c>
      <c r="F11884" t="s">
        <v>567</v>
      </c>
      <c r="G11884" t="s">
        <v>511</v>
      </c>
      <c r="H11884" t="s">
        <v>328</v>
      </c>
      <c r="I11884" t="s">
        <v>329</v>
      </c>
      <c r="J11884" t="s">
        <v>904</v>
      </c>
      <c r="L11884" t="s">
        <v>328</v>
      </c>
      <c r="M11884" t="s">
        <v>329</v>
      </c>
      <c r="N11884" t="s">
        <v>573</v>
      </c>
    </row>
    <row r="11885" spans="1:14" x14ac:dyDescent="0.25">
      <c r="A11885" t="s">
        <v>241</v>
      </c>
      <c r="B11885" s="1">
        <v>45808</v>
      </c>
      <c r="C11885" t="s">
        <v>905</v>
      </c>
      <c r="D11885" t="s">
        <v>906</v>
      </c>
      <c r="E11885" s="4">
        <v>-44893.34</v>
      </c>
      <c r="F11885" t="s">
        <v>567</v>
      </c>
      <c r="G11885" t="s">
        <v>511</v>
      </c>
      <c r="H11885" t="s">
        <v>328</v>
      </c>
      <c r="I11885" t="s">
        <v>329</v>
      </c>
      <c r="J11885" t="s">
        <v>904</v>
      </c>
      <c r="L11885" t="s">
        <v>328</v>
      </c>
      <c r="M11885" t="s">
        <v>329</v>
      </c>
      <c r="N11885" t="s">
        <v>573</v>
      </c>
    </row>
    <row r="11886" spans="1:14" x14ac:dyDescent="0.25">
      <c r="A11886" t="s">
        <v>241</v>
      </c>
      <c r="B11886" s="1">
        <v>45808</v>
      </c>
      <c r="C11886" t="s">
        <v>907</v>
      </c>
      <c r="D11886" t="s">
        <v>908</v>
      </c>
      <c r="E11886" s="4">
        <v>-3629.0400000000009</v>
      </c>
      <c r="F11886" t="s">
        <v>567</v>
      </c>
      <c r="G11886" t="s">
        <v>511</v>
      </c>
      <c r="H11886" t="s">
        <v>328</v>
      </c>
      <c r="I11886" t="s">
        <v>329</v>
      </c>
      <c r="J11886" t="s">
        <v>904</v>
      </c>
      <c r="L11886" t="s">
        <v>328</v>
      </c>
      <c r="M11886" t="s">
        <v>329</v>
      </c>
      <c r="N11886" t="s">
        <v>573</v>
      </c>
    </row>
    <row r="11887" spans="1:14" x14ac:dyDescent="0.25">
      <c r="A11887" t="s">
        <v>241</v>
      </c>
      <c r="B11887" s="1">
        <v>45808</v>
      </c>
      <c r="C11887" t="s">
        <v>909</v>
      </c>
      <c r="D11887" t="s">
        <v>910</v>
      </c>
      <c r="E11887" s="4">
        <v>534.33000000000004</v>
      </c>
      <c r="F11887" t="s">
        <v>567</v>
      </c>
      <c r="G11887" t="s">
        <v>511</v>
      </c>
      <c r="H11887" t="s">
        <v>328</v>
      </c>
      <c r="I11887" t="s">
        <v>329</v>
      </c>
      <c r="J11887" t="s">
        <v>904</v>
      </c>
      <c r="L11887" t="s">
        <v>328</v>
      </c>
      <c r="M11887" t="s">
        <v>329</v>
      </c>
      <c r="N11887" t="s">
        <v>573</v>
      </c>
    </row>
    <row r="11888" spans="1:14" x14ac:dyDescent="0.25">
      <c r="A11888" t="s">
        <v>241</v>
      </c>
      <c r="B11888" s="1">
        <v>45808</v>
      </c>
      <c r="C11888" t="s">
        <v>112</v>
      </c>
      <c r="D11888" t="s">
        <v>937</v>
      </c>
      <c r="E11888" s="4">
        <v>29706.22</v>
      </c>
      <c r="F11888" t="s">
        <v>567</v>
      </c>
      <c r="G11888" t="s">
        <v>511</v>
      </c>
      <c r="H11888" t="s">
        <v>333</v>
      </c>
      <c r="I11888" t="s">
        <v>335</v>
      </c>
      <c r="J11888" t="s">
        <v>923</v>
      </c>
      <c r="L11888" t="s">
        <v>333</v>
      </c>
      <c r="M11888" t="s">
        <v>335</v>
      </c>
      <c r="N11888" t="s">
        <v>573</v>
      </c>
    </row>
    <row r="11889" spans="1:14" x14ac:dyDescent="0.25">
      <c r="A11889" t="s">
        <v>241</v>
      </c>
      <c r="B11889" s="1">
        <v>45808</v>
      </c>
      <c r="C11889" t="s">
        <v>117</v>
      </c>
      <c r="D11889" t="s">
        <v>947</v>
      </c>
      <c r="E11889" s="4">
        <v>1686.42</v>
      </c>
      <c r="F11889" t="s">
        <v>567</v>
      </c>
      <c r="G11889" t="s">
        <v>511</v>
      </c>
      <c r="H11889" t="s">
        <v>333</v>
      </c>
      <c r="I11889" t="s">
        <v>335</v>
      </c>
      <c r="J11889" t="s">
        <v>923</v>
      </c>
      <c r="L11889" t="s">
        <v>333</v>
      </c>
      <c r="M11889" t="s">
        <v>335</v>
      </c>
      <c r="N11889" t="s">
        <v>573</v>
      </c>
    </row>
    <row r="11890" spans="1:14" x14ac:dyDescent="0.25">
      <c r="A11890" t="s">
        <v>241</v>
      </c>
      <c r="B11890" s="1">
        <v>45808</v>
      </c>
      <c r="C11890" t="s">
        <v>121</v>
      </c>
      <c r="D11890" t="s">
        <v>1203</v>
      </c>
      <c r="E11890" s="4">
        <v>77748.14</v>
      </c>
      <c r="F11890" t="s">
        <v>567</v>
      </c>
      <c r="G11890" t="s">
        <v>511</v>
      </c>
      <c r="H11890" t="s">
        <v>333</v>
      </c>
      <c r="I11890" t="s">
        <v>335</v>
      </c>
      <c r="J11890" t="s">
        <v>923</v>
      </c>
      <c r="L11890" t="s">
        <v>333</v>
      </c>
      <c r="M11890" t="s">
        <v>335</v>
      </c>
      <c r="N11890" t="s">
        <v>573</v>
      </c>
    </row>
    <row r="11891" spans="1:14" x14ac:dyDescent="0.25">
      <c r="A11891" t="s">
        <v>241</v>
      </c>
      <c r="B11891" s="1">
        <v>45808</v>
      </c>
      <c r="C11891" t="s">
        <v>106</v>
      </c>
      <c r="D11891" t="s">
        <v>107</v>
      </c>
      <c r="E11891" s="4">
        <v>-93879.679999999993</v>
      </c>
      <c r="F11891" t="s">
        <v>567</v>
      </c>
      <c r="G11891" t="s">
        <v>511</v>
      </c>
      <c r="H11891" t="s">
        <v>327</v>
      </c>
      <c r="I11891" t="s">
        <v>326</v>
      </c>
      <c r="J11891" t="s">
        <v>787</v>
      </c>
      <c r="L11891" t="s">
        <v>1319</v>
      </c>
      <c r="M11891" t="s">
        <v>323</v>
      </c>
      <c r="N11891" t="s">
        <v>573</v>
      </c>
    </row>
    <row r="11892" spans="1:14" x14ac:dyDescent="0.25">
      <c r="A11892" t="s">
        <v>241</v>
      </c>
      <c r="B11892" s="1">
        <v>45808</v>
      </c>
      <c r="C11892" t="s">
        <v>1395</v>
      </c>
      <c r="D11892" t="s">
        <v>1396</v>
      </c>
      <c r="E11892" s="4">
        <v>55575.27</v>
      </c>
      <c r="F11892" t="s">
        <v>567</v>
      </c>
      <c r="G11892" t="s">
        <v>511</v>
      </c>
      <c r="H11892" t="s">
        <v>327</v>
      </c>
      <c r="I11892" t="s">
        <v>326</v>
      </c>
      <c r="J11892" t="s">
        <v>787</v>
      </c>
      <c r="L11892" t="s">
        <v>1319</v>
      </c>
      <c r="M11892" t="s">
        <v>323</v>
      </c>
      <c r="N11892" t="s">
        <v>573</v>
      </c>
    </row>
    <row r="11893" spans="1:14" x14ac:dyDescent="0.25">
      <c r="A11893" t="s">
        <v>241</v>
      </c>
      <c r="B11893" s="1">
        <v>45808</v>
      </c>
      <c r="C11893" t="s">
        <v>975</v>
      </c>
      <c r="D11893" t="s">
        <v>976</v>
      </c>
      <c r="E11893" s="4">
        <v>-1448440.3099999996</v>
      </c>
      <c r="F11893" t="s">
        <v>567</v>
      </c>
      <c r="G11893" t="s">
        <v>511</v>
      </c>
      <c r="H11893" t="s">
        <v>342</v>
      </c>
      <c r="I11893" t="s">
        <v>343</v>
      </c>
      <c r="J11893" t="s">
        <v>725</v>
      </c>
      <c r="L11893" t="s">
        <v>342</v>
      </c>
      <c r="M11893" t="s">
        <v>343</v>
      </c>
      <c r="N11893" t="s">
        <v>573</v>
      </c>
    </row>
    <row r="11894" spans="1:14" x14ac:dyDescent="0.25">
      <c r="A11894" t="s">
        <v>241</v>
      </c>
      <c r="B11894" s="1">
        <v>45808</v>
      </c>
      <c r="C11894" t="s">
        <v>979</v>
      </c>
      <c r="D11894" t="s">
        <v>980</v>
      </c>
      <c r="E11894" s="4">
        <v>-10328.129999999997</v>
      </c>
      <c r="F11894" t="s">
        <v>567</v>
      </c>
      <c r="G11894" t="s">
        <v>511</v>
      </c>
      <c r="H11894" t="s">
        <v>342</v>
      </c>
      <c r="I11894" t="s">
        <v>343</v>
      </c>
      <c r="J11894" t="s">
        <v>725</v>
      </c>
      <c r="L11894" t="s">
        <v>342</v>
      </c>
      <c r="M11894" t="s">
        <v>343</v>
      </c>
      <c r="N11894" t="s">
        <v>573</v>
      </c>
    </row>
    <row r="11895" spans="1:14" x14ac:dyDescent="0.25">
      <c r="A11895" t="s">
        <v>241</v>
      </c>
      <c r="B11895" s="1">
        <v>45808</v>
      </c>
      <c r="C11895" t="s">
        <v>987</v>
      </c>
      <c r="D11895" t="s">
        <v>988</v>
      </c>
      <c r="E11895" s="4">
        <v>200319.5</v>
      </c>
      <c r="F11895" t="s">
        <v>567</v>
      </c>
      <c r="G11895" t="s">
        <v>511</v>
      </c>
      <c r="H11895" t="s">
        <v>342</v>
      </c>
      <c r="I11895" t="s">
        <v>343</v>
      </c>
      <c r="J11895" t="s">
        <v>725</v>
      </c>
      <c r="L11895" t="s">
        <v>342</v>
      </c>
      <c r="M11895" t="s">
        <v>343</v>
      </c>
      <c r="N11895" t="s">
        <v>573</v>
      </c>
    </row>
    <row r="11896" spans="1:14" x14ac:dyDescent="0.25">
      <c r="A11896" t="s">
        <v>241</v>
      </c>
      <c r="B11896" s="1">
        <v>45808</v>
      </c>
      <c r="C11896" t="s">
        <v>1205</v>
      </c>
      <c r="D11896" t="s">
        <v>1206</v>
      </c>
      <c r="E11896" s="4">
        <v>102873</v>
      </c>
      <c r="F11896" t="s">
        <v>567</v>
      </c>
      <c r="G11896" t="s">
        <v>511</v>
      </c>
      <c r="H11896" t="s">
        <v>340</v>
      </c>
      <c r="I11896" t="s">
        <v>341</v>
      </c>
      <c r="J11896" t="s">
        <v>667</v>
      </c>
      <c r="L11896" t="s">
        <v>340</v>
      </c>
      <c r="M11896" t="s">
        <v>341</v>
      </c>
      <c r="N11896" t="s">
        <v>573</v>
      </c>
    </row>
    <row r="11897" spans="1:14" x14ac:dyDescent="0.25">
      <c r="A11897" t="s">
        <v>241</v>
      </c>
      <c r="B11897" s="1">
        <v>45808</v>
      </c>
      <c r="C11897" t="s">
        <v>1362</v>
      </c>
      <c r="D11897" t="s">
        <v>1363</v>
      </c>
      <c r="E11897" s="4">
        <v>-21132.799999999988</v>
      </c>
      <c r="F11897" t="s">
        <v>567</v>
      </c>
      <c r="G11897" t="s">
        <v>511</v>
      </c>
      <c r="H11897" t="s">
        <v>342</v>
      </c>
      <c r="I11897" t="s">
        <v>343</v>
      </c>
      <c r="J11897" t="s">
        <v>725</v>
      </c>
      <c r="L11897" t="s">
        <v>342</v>
      </c>
      <c r="M11897" t="s">
        <v>343</v>
      </c>
      <c r="N11897" t="s">
        <v>573</v>
      </c>
    </row>
    <row r="11898" spans="1:14" x14ac:dyDescent="0.25">
      <c r="A11898" t="s">
        <v>241</v>
      </c>
      <c r="B11898" s="1">
        <v>45808</v>
      </c>
      <c r="C11898" t="s">
        <v>995</v>
      </c>
      <c r="D11898" t="s">
        <v>996</v>
      </c>
      <c r="E11898" s="4">
        <v>-1115816.1000000001</v>
      </c>
      <c r="F11898" t="s">
        <v>567</v>
      </c>
      <c r="G11898" t="s">
        <v>511</v>
      </c>
      <c r="H11898" t="s">
        <v>352</v>
      </c>
      <c r="I11898" t="s">
        <v>353</v>
      </c>
      <c r="J11898" t="s">
        <v>746</v>
      </c>
      <c r="L11898" t="s">
        <v>352</v>
      </c>
      <c r="M11898" t="s">
        <v>349</v>
      </c>
      <c r="N11898" t="s">
        <v>573</v>
      </c>
    </row>
    <row r="11899" spans="1:14" x14ac:dyDescent="0.25">
      <c r="A11899" t="s">
        <v>241</v>
      </c>
      <c r="B11899" s="1">
        <v>45808</v>
      </c>
      <c r="C11899" t="s">
        <v>1003</v>
      </c>
      <c r="D11899" t="s">
        <v>1004</v>
      </c>
      <c r="E11899" s="4">
        <v>-57557.219999999856</v>
      </c>
      <c r="F11899" t="s">
        <v>567</v>
      </c>
      <c r="G11899" t="s">
        <v>511</v>
      </c>
      <c r="H11899" t="s">
        <v>348</v>
      </c>
      <c r="I11899" t="s">
        <v>349</v>
      </c>
      <c r="J11899" t="s">
        <v>746</v>
      </c>
      <c r="L11899" t="s">
        <v>348</v>
      </c>
      <c r="M11899" t="s">
        <v>349</v>
      </c>
      <c r="N11899" t="s">
        <v>573</v>
      </c>
    </row>
    <row r="11900" spans="1:14" x14ac:dyDescent="0.25">
      <c r="A11900" t="s">
        <v>241</v>
      </c>
      <c r="B11900" s="1">
        <v>45808</v>
      </c>
      <c r="C11900" t="s">
        <v>1291</v>
      </c>
      <c r="D11900" t="s">
        <v>1400</v>
      </c>
      <c r="E11900" s="4">
        <v>-149204.02999999997</v>
      </c>
      <c r="F11900" t="s">
        <v>567</v>
      </c>
      <c r="G11900" t="s">
        <v>511</v>
      </c>
      <c r="H11900" t="s">
        <v>348</v>
      </c>
      <c r="I11900" t="s">
        <v>349</v>
      </c>
      <c r="J11900" t="s">
        <v>746</v>
      </c>
      <c r="L11900" t="s">
        <v>348</v>
      </c>
      <c r="M11900" t="s">
        <v>349</v>
      </c>
      <c r="N11900" t="s">
        <v>573</v>
      </c>
    </row>
    <row r="11901" spans="1:14" x14ac:dyDescent="0.25">
      <c r="A11901" t="s">
        <v>241</v>
      </c>
      <c r="B11901" s="1">
        <v>45808</v>
      </c>
      <c r="C11901" t="s">
        <v>1011</v>
      </c>
      <c r="D11901" t="s">
        <v>1012</v>
      </c>
      <c r="E11901" s="4">
        <v>-6500</v>
      </c>
      <c r="F11901" t="s">
        <v>567</v>
      </c>
      <c r="G11901" t="s">
        <v>511</v>
      </c>
      <c r="H11901" t="s">
        <v>348</v>
      </c>
      <c r="I11901" t="s">
        <v>349</v>
      </c>
      <c r="J11901" t="s">
        <v>746</v>
      </c>
      <c r="L11901" t="s">
        <v>348</v>
      </c>
      <c r="M11901" t="s">
        <v>349</v>
      </c>
      <c r="N11901" t="s">
        <v>573</v>
      </c>
    </row>
    <row r="11902" spans="1:14" x14ac:dyDescent="0.25">
      <c r="A11902" t="s">
        <v>241</v>
      </c>
      <c r="B11902" s="1">
        <v>45808</v>
      </c>
      <c r="C11902" t="s">
        <v>1019</v>
      </c>
      <c r="D11902" t="s">
        <v>1020</v>
      </c>
      <c r="E11902" s="4">
        <v>-4493.2600000000293</v>
      </c>
      <c r="F11902" t="s">
        <v>567</v>
      </c>
      <c r="G11902" t="s">
        <v>511</v>
      </c>
      <c r="H11902" t="s">
        <v>348</v>
      </c>
      <c r="I11902" t="s">
        <v>349</v>
      </c>
      <c r="J11902" t="s">
        <v>746</v>
      </c>
      <c r="L11902" t="s">
        <v>348</v>
      </c>
      <c r="M11902" t="s">
        <v>349</v>
      </c>
      <c r="N11902" t="s">
        <v>573</v>
      </c>
    </row>
    <row r="11903" spans="1:14" x14ac:dyDescent="0.25">
      <c r="A11903" t="s">
        <v>241</v>
      </c>
      <c r="B11903" s="1">
        <v>45808</v>
      </c>
      <c r="C11903" t="s">
        <v>1023</v>
      </c>
      <c r="D11903" t="s">
        <v>1024</v>
      </c>
      <c r="E11903" s="4">
        <v>-5213.55</v>
      </c>
      <c r="F11903" t="s">
        <v>567</v>
      </c>
      <c r="G11903" t="s">
        <v>511</v>
      </c>
      <c r="H11903" t="s">
        <v>348</v>
      </c>
      <c r="I11903" t="s">
        <v>349</v>
      </c>
      <c r="J11903" t="s">
        <v>746</v>
      </c>
      <c r="L11903" t="s">
        <v>348</v>
      </c>
      <c r="M11903" t="s">
        <v>349</v>
      </c>
      <c r="N11903" t="s">
        <v>573</v>
      </c>
    </row>
    <row r="11904" spans="1:14" x14ac:dyDescent="0.25">
      <c r="A11904" t="s">
        <v>241</v>
      </c>
      <c r="B11904" s="1">
        <v>45808</v>
      </c>
      <c r="C11904" t="s">
        <v>1207</v>
      </c>
      <c r="D11904" t="s">
        <v>1208</v>
      </c>
      <c r="E11904" s="4">
        <v>-107.19999999997323</v>
      </c>
      <c r="F11904" t="s">
        <v>567</v>
      </c>
      <c r="G11904" t="s">
        <v>511</v>
      </c>
      <c r="H11904" t="s">
        <v>348</v>
      </c>
      <c r="I11904" t="s">
        <v>349</v>
      </c>
      <c r="J11904" t="s">
        <v>746</v>
      </c>
      <c r="L11904" t="s">
        <v>348</v>
      </c>
      <c r="M11904" t="s">
        <v>349</v>
      </c>
      <c r="N11904" t="s">
        <v>573</v>
      </c>
    </row>
    <row r="11905" spans="1:14" x14ac:dyDescent="0.25">
      <c r="A11905" t="s">
        <v>241</v>
      </c>
      <c r="B11905" s="1">
        <v>45808</v>
      </c>
      <c r="C11905" t="s">
        <v>1269</v>
      </c>
      <c r="D11905" t="s">
        <v>1270</v>
      </c>
      <c r="E11905" s="4">
        <v>-6500</v>
      </c>
      <c r="F11905" t="s">
        <v>567</v>
      </c>
      <c r="G11905" t="s">
        <v>511</v>
      </c>
      <c r="H11905" t="s">
        <v>348</v>
      </c>
      <c r="I11905" t="s">
        <v>349</v>
      </c>
      <c r="J11905" t="s">
        <v>746</v>
      </c>
      <c r="L11905" t="s">
        <v>348</v>
      </c>
      <c r="M11905" t="s">
        <v>349</v>
      </c>
      <c r="N11905" t="s">
        <v>573</v>
      </c>
    </row>
    <row r="11906" spans="1:14" x14ac:dyDescent="0.25">
      <c r="A11906" t="s">
        <v>241</v>
      </c>
      <c r="B11906" s="1">
        <v>45808</v>
      </c>
      <c r="C11906" t="s">
        <v>1320</v>
      </c>
      <c r="D11906" t="s">
        <v>1321</v>
      </c>
      <c r="E11906" s="4">
        <v>-5244.6</v>
      </c>
      <c r="F11906" t="s">
        <v>567</v>
      </c>
      <c r="G11906" t="s">
        <v>511</v>
      </c>
      <c r="H11906" t="s">
        <v>348</v>
      </c>
      <c r="I11906" t="s">
        <v>349</v>
      </c>
      <c r="J11906" t="s">
        <v>746</v>
      </c>
      <c r="L11906" t="s">
        <v>348</v>
      </c>
      <c r="M11906" t="s">
        <v>349</v>
      </c>
      <c r="N11906" t="s">
        <v>573</v>
      </c>
    </row>
    <row r="11907" spans="1:14" x14ac:dyDescent="0.25">
      <c r="A11907" t="s">
        <v>241</v>
      </c>
      <c r="B11907" s="1">
        <v>45808</v>
      </c>
      <c r="C11907" t="s">
        <v>1367</v>
      </c>
      <c r="D11907" t="s">
        <v>1368</v>
      </c>
      <c r="E11907" s="4">
        <v>-304685.43999999983</v>
      </c>
      <c r="F11907" t="s">
        <v>567</v>
      </c>
      <c r="G11907" t="s">
        <v>511</v>
      </c>
      <c r="H11907" t="s">
        <v>355</v>
      </c>
      <c r="I11907" t="s">
        <v>356</v>
      </c>
      <c r="J11907" t="s">
        <v>689</v>
      </c>
      <c r="L11907" t="s">
        <v>355</v>
      </c>
      <c r="M11907" t="s">
        <v>356</v>
      </c>
      <c r="N11907" t="s">
        <v>573</v>
      </c>
    </row>
    <row r="11908" spans="1:14" x14ac:dyDescent="0.25">
      <c r="A11908" t="s">
        <v>241</v>
      </c>
      <c r="B11908" s="1">
        <v>45808</v>
      </c>
      <c r="C11908" t="s">
        <v>1369</v>
      </c>
      <c r="D11908" t="s">
        <v>1370</v>
      </c>
      <c r="E11908" s="4">
        <v>-5804.4200000000055</v>
      </c>
      <c r="F11908" t="s">
        <v>567</v>
      </c>
      <c r="G11908" t="s">
        <v>511</v>
      </c>
      <c r="H11908" t="s">
        <v>355</v>
      </c>
      <c r="I11908" t="s">
        <v>356</v>
      </c>
      <c r="J11908" t="s">
        <v>689</v>
      </c>
      <c r="M11908" t="s">
        <v>356</v>
      </c>
      <c r="N11908" t="s">
        <v>573</v>
      </c>
    </row>
    <row r="11909" spans="1:14" x14ac:dyDescent="0.25">
      <c r="A11909" t="s">
        <v>241</v>
      </c>
      <c r="B11909" s="1">
        <v>45808</v>
      </c>
      <c r="C11909" t="s">
        <v>1230</v>
      </c>
      <c r="D11909" t="s">
        <v>1231</v>
      </c>
      <c r="E11909" s="4">
        <v>-159539.33000000007</v>
      </c>
      <c r="F11909" t="s">
        <v>567</v>
      </c>
      <c r="G11909" t="s">
        <v>511</v>
      </c>
      <c r="H11909" t="s">
        <v>355</v>
      </c>
      <c r="I11909" t="s">
        <v>356</v>
      </c>
      <c r="J11909" t="s">
        <v>689</v>
      </c>
      <c r="L11909" t="s">
        <v>716</v>
      </c>
      <c r="M11909" t="s">
        <v>356</v>
      </c>
      <c r="N11909" t="s">
        <v>573</v>
      </c>
    </row>
    <row r="11910" spans="1:14" x14ac:dyDescent="0.25">
      <c r="A11910" t="s">
        <v>241</v>
      </c>
      <c r="B11910" s="1">
        <v>45808</v>
      </c>
      <c r="C11910" t="s">
        <v>1324</v>
      </c>
      <c r="D11910" t="s">
        <v>1325</v>
      </c>
      <c r="E11910" s="4">
        <v>-12.120000000000005</v>
      </c>
      <c r="F11910" t="s">
        <v>567</v>
      </c>
      <c r="G11910" t="s">
        <v>511</v>
      </c>
      <c r="H11910" t="s">
        <v>355</v>
      </c>
      <c r="I11910" t="s">
        <v>356</v>
      </c>
      <c r="J11910" t="s">
        <v>689</v>
      </c>
      <c r="L11910" t="s">
        <v>355</v>
      </c>
      <c r="M11910" t="s">
        <v>356</v>
      </c>
      <c r="N11910" t="s">
        <v>573</v>
      </c>
    </row>
    <row r="11911" spans="1:14" x14ac:dyDescent="0.25">
      <c r="A11911" t="s">
        <v>241</v>
      </c>
      <c r="B11911" s="1">
        <v>45808</v>
      </c>
      <c r="C11911" t="s">
        <v>1050</v>
      </c>
      <c r="D11911" t="s">
        <v>1051</v>
      </c>
      <c r="E11911" s="4">
        <v>-104910.65999999997</v>
      </c>
      <c r="F11911" t="s">
        <v>567</v>
      </c>
      <c r="G11911" t="s">
        <v>511</v>
      </c>
      <c r="H11911" t="s">
        <v>355</v>
      </c>
      <c r="I11911" t="s">
        <v>356</v>
      </c>
      <c r="J11911" t="s">
        <v>689</v>
      </c>
      <c r="L11911" t="s">
        <v>348</v>
      </c>
      <c r="M11911" t="s">
        <v>356</v>
      </c>
      <c r="N11911" t="s">
        <v>573</v>
      </c>
    </row>
    <row r="11912" spans="1:14" x14ac:dyDescent="0.25">
      <c r="A11912" t="s">
        <v>241</v>
      </c>
      <c r="B11912" s="1">
        <v>45808</v>
      </c>
      <c r="C11912" t="s">
        <v>1060</v>
      </c>
      <c r="D11912" t="s">
        <v>1061</v>
      </c>
      <c r="E11912" s="4">
        <v>-5851.8899999999994</v>
      </c>
      <c r="F11912" t="s">
        <v>567</v>
      </c>
      <c r="G11912" t="s">
        <v>511</v>
      </c>
      <c r="H11912" t="s">
        <v>355</v>
      </c>
      <c r="I11912" t="s">
        <v>356</v>
      </c>
      <c r="J11912" t="s">
        <v>689</v>
      </c>
      <c r="L11912" t="s">
        <v>355</v>
      </c>
      <c r="M11912" t="s">
        <v>356</v>
      </c>
      <c r="N11912" t="s">
        <v>573</v>
      </c>
    </row>
    <row r="11913" spans="1:14" x14ac:dyDescent="0.25">
      <c r="A11913" t="s">
        <v>241</v>
      </c>
      <c r="B11913" s="1">
        <v>45808</v>
      </c>
      <c r="C11913" t="s">
        <v>1072</v>
      </c>
      <c r="D11913" t="s">
        <v>1073</v>
      </c>
      <c r="E11913" s="4">
        <v>-237500.72999999995</v>
      </c>
      <c r="F11913" t="s">
        <v>567</v>
      </c>
      <c r="G11913" t="s">
        <v>511</v>
      </c>
      <c r="H11913" t="s">
        <v>348</v>
      </c>
      <c r="I11913" t="s">
        <v>349</v>
      </c>
      <c r="J11913" t="s">
        <v>746</v>
      </c>
      <c r="L11913" t="s">
        <v>348</v>
      </c>
      <c r="M11913" t="s">
        <v>453</v>
      </c>
      <c r="N11913" t="s">
        <v>573</v>
      </c>
    </row>
    <row r="11914" spans="1:14" x14ac:dyDescent="0.25">
      <c r="A11914" t="s">
        <v>241</v>
      </c>
      <c r="B11914" s="1">
        <v>45808</v>
      </c>
      <c r="C11914" t="s">
        <v>1076</v>
      </c>
      <c r="D11914" t="s">
        <v>1077</v>
      </c>
      <c r="E11914" s="4">
        <v>-22534.84</v>
      </c>
      <c r="F11914" t="s">
        <v>567</v>
      </c>
      <c r="G11914" t="s">
        <v>511</v>
      </c>
      <c r="H11914" t="s">
        <v>348</v>
      </c>
      <c r="I11914" t="s">
        <v>349</v>
      </c>
      <c r="J11914" t="s">
        <v>746</v>
      </c>
      <c r="L11914" t="s">
        <v>348</v>
      </c>
      <c r="M11914" t="s">
        <v>453</v>
      </c>
      <c r="N11914" t="s">
        <v>573</v>
      </c>
    </row>
    <row r="11915" spans="1:14" x14ac:dyDescent="0.25">
      <c r="A11915" t="s">
        <v>241</v>
      </c>
      <c r="B11915" s="1">
        <v>45808</v>
      </c>
      <c r="C11915" t="s">
        <v>1087</v>
      </c>
      <c r="D11915" t="s">
        <v>1088</v>
      </c>
      <c r="E11915" s="4">
        <v>-566.68000000000006</v>
      </c>
      <c r="F11915" t="s">
        <v>567</v>
      </c>
      <c r="G11915" t="s">
        <v>511</v>
      </c>
      <c r="H11915" t="s">
        <v>348</v>
      </c>
      <c r="I11915" t="s">
        <v>349</v>
      </c>
      <c r="J11915" t="s">
        <v>746</v>
      </c>
      <c r="L11915" t="s">
        <v>348</v>
      </c>
      <c r="M11915" t="s">
        <v>453</v>
      </c>
      <c r="N11915" t="s">
        <v>573</v>
      </c>
    </row>
    <row r="11916" spans="1:14" x14ac:dyDescent="0.25">
      <c r="A11916" t="s">
        <v>241</v>
      </c>
      <c r="B11916" s="1">
        <v>45808</v>
      </c>
      <c r="C11916" t="s">
        <v>1091</v>
      </c>
      <c r="D11916" t="s">
        <v>1092</v>
      </c>
      <c r="E11916" s="4">
        <v>-2576.3399999999997</v>
      </c>
      <c r="F11916" t="s">
        <v>567</v>
      </c>
      <c r="G11916" t="s">
        <v>511</v>
      </c>
      <c r="H11916" t="s">
        <v>348</v>
      </c>
      <c r="I11916" t="s">
        <v>349</v>
      </c>
      <c r="J11916" t="s">
        <v>746</v>
      </c>
      <c r="L11916" t="s">
        <v>348</v>
      </c>
      <c r="M11916" t="s">
        <v>453</v>
      </c>
      <c r="N11916" t="s">
        <v>573</v>
      </c>
    </row>
    <row r="11917" spans="1:14" x14ac:dyDescent="0.25">
      <c r="A11917" t="s">
        <v>241</v>
      </c>
      <c r="B11917" s="1">
        <v>45808</v>
      </c>
      <c r="C11917" t="s">
        <v>1095</v>
      </c>
      <c r="D11917" t="s">
        <v>1096</v>
      </c>
      <c r="E11917" s="4">
        <v>-615.59</v>
      </c>
      <c r="F11917" t="s">
        <v>567</v>
      </c>
      <c r="G11917" t="s">
        <v>511</v>
      </c>
      <c r="H11917" t="s">
        <v>348</v>
      </c>
      <c r="I11917" t="s">
        <v>349</v>
      </c>
      <c r="J11917" t="s">
        <v>746</v>
      </c>
      <c r="L11917" t="s">
        <v>348</v>
      </c>
      <c r="M11917" t="s">
        <v>453</v>
      </c>
      <c r="N11917" t="s">
        <v>573</v>
      </c>
    </row>
    <row r="11918" spans="1:14" x14ac:dyDescent="0.25">
      <c r="A11918" t="s">
        <v>241</v>
      </c>
      <c r="B11918" s="1">
        <v>45808</v>
      </c>
      <c r="C11918" t="s">
        <v>1103</v>
      </c>
      <c r="D11918" t="s">
        <v>1104</v>
      </c>
      <c r="E11918" s="4">
        <v>-1446.26</v>
      </c>
      <c r="F11918" t="s">
        <v>567</v>
      </c>
      <c r="G11918" t="s">
        <v>511</v>
      </c>
      <c r="H11918" t="s">
        <v>348</v>
      </c>
      <c r="I11918" t="s">
        <v>349</v>
      </c>
      <c r="J11918" t="s">
        <v>746</v>
      </c>
      <c r="L11918" t="s">
        <v>348</v>
      </c>
      <c r="M11918" t="s">
        <v>453</v>
      </c>
      <c r="N11918" t="s">
        <v>573</v>
      </c>
    </row>
    <row r="11919" spans="1:14" x14ac:dyDescent="0.25">
      <c r="A11919" t="s">
        <v>241</v>
      </c>
      <c r="B11919" s="1">
        <v>45808</v>
      </c>
      <c r="C11919" t="s">
        <v>1107</v>
      </c>
      <c r="D11919" t="s">
        <v>1108</v>
      </c>
      <c r="E11919" s="4">
        <v>-606.54</v>
      </c>
      <c r="F11919" t="s">
        <v>567</v>
      </c>
      <c r="G11919" t="s">
        <v>511</v>
      </c>
      <c r="H11919" t="s">
        <v>348</v>
      </c>
      <c r="I11919" t="s">
        <v>349</v>
      </c>
      <c r="J11919" t="s">
        <v>746</v>
      </c>
      <c r="L11919" t="s">
        <v>348</v>
      </c>
      <c r="M11919" t="s">
        <v>453</v>
      </c>
      <c r="N11919" t="s">
        <v>573</v>
      </c>
    </row>
    <row r="11920" spans="1:14" x14ac:dyDescent="0.25">
      <c r="A11920" t="s">
        <v>241</v>
      </c>
      <c r="B11920" s="1">
        <v>45808</v>
      </c>
      <c r="C11920" t="s">
        <v>1109</v>
      </c>
      <c r="D11920" t="s">
        <v>1110</v>
      </c>
      <c r="E11920" s="4">
        <v>-939.92</v>
      </c>
      <c r="F11920" t="s">
        <v>567</v>
      </c>
      <c r="G11920" t="s">
        <v>511</v>
      </c>
      <c r="H11920" t="s">
        <v>348</v>
      </c>
      <c r="I11920" t="s">
        <v>349</v>
      </c>
      <c r="J11920" t="s">
        <v>746</v>
      </c>
      <c r="L11920" t="s">
        <v>348</v>
      </c>
      <c r="M11920" t="s">
        <v>453</v>
      </c>
      <c r="N11920" t="s">
        <v>573</v>
      </c>
    </row>
    <row r="11921" spans="1:14" x14ac:dyDescent="0.25">
      <c r="A11921" t="s">
        <v>241</v>
      </c>
      <c r="B11921" s="1">
        <v>45808</v>
      </c>
      <c r="C11921" t="s">
        <v>1111</v>
      </c>
      <c r="D11921" t="s">
        <v>1112</v>
      </c>
      <c r="E11921" s="4">
        <v>-2522.15</v>
      </c>
      <c r="F11921" t="s">
        <v>567</v>
      </c>
      <c r="G11921" t="s">
        <v>511</v>
      </c>
      <c r="H11921" t="s">
        <v>348</v>
      </c>
      <c r="I11921" t="s">
        <v>349</v>
      </c>
      <c r="J11921" t="s">
        <v>746</v>
      </c>
      <c r="L11921" t="s">
        <v>348</v>
      </c>
      <c r="M11921" t="s">
        <v>453</v>
      </c>
      <c r="N11921" t="s">
        <v>573</v>
      </c>
    </row>
    <row r="11922" spans="1:14" x14ac:dyDescent="0.25">
      <c r="A11922" t="s">
        <v>241</v>
      </c>
      <c r="B11922" s="1">
        <v>45808</v>
      </c>
      <c r="C11922" t="s">
        <v>1115</v>
      </c>
      <c r="D11922" t="s">
        <v>1116</v>
      </c>
      <c r="E11922" s="4">
        <v>-334.5</v>
      </c>
      <c r="F11922" t="s">
        <v>567</v>
      </c>
      <c r="G11922" t="s">
        <v>511</v>
      </c>
      <c r="H11922" t="s">
        <v>348</v>
      </c>
      <c r="I11922" t="s">
        <v>349</v>
      </c>
      <c r="J11922" t="s">
        <v>746</v>
      </c>
      <c r="L11922" t="s">
        <v>348</v>
      </c>
      <c r="M11922" t="s">
        <v>453</v>
      </c>
      <c r="N11922" t="s">
        <v>573</v>
      </c>
    </row>
    <row r="11923" spans="1:14" x14ac:dyDescent="0.25">
      <c r="A11923" t="s">
        <v>241</v>
      </c>
      <c r="B11923" s="1">
        <v>45808</v>
      </c>
      <c r="C11923" t="s">
        <v>1371</v>
      </c>
      <c r="D11923" t="s">
        <v>1372</v>
      </c>
      <c r="E11923" s="4">
        <v>-670.75</v>
      </c>
      <c r="F11923" t="s">
        <v>567</v>
      </c>
      <c r="G11923" t="s">
        <v>511</v>
      </c>
      <c r="H11923" t="s">
        <v>348</v>
      </c>
      <c r="I11923" t="s">
        <v>349</v>
      </c>
      <c r="J11923" t="s">
        <v>746</v>
      </c>
      <c r="M11923" t="s">
        <v>349</v>
      </c>
      <c r="N11923" t="s">
        <v>573</v>
      </c>
    </row>
    <row r="11924" spans="1:14" x14ac:dyDescent="0.25">
      <c r="A11924" t="s">
        <v>241</v>
      </c>
      <c r="B11924" s="1">
        <v>45808</v>
      </c>
      <c r="C11924" t="s">
        <v>1387</v>
      </c>
      <c r="D11924" t="s">
        <v>1388</v>
      </c>
      <c r="E11924" s="4">
        <v>-1090</v>
      </c>
      <c r="F11924" t="s">
        <v>567</v>
      </c>
      <c r="G11924" t="s">
        <v>511</v>
      </c>
      <c r="H11924" t="s">
        <v>348</v>
      </c>
      <c r="I11924" t="s">
        <v>349</v>
      </c>
      <c r="J11924" t="s">
        <v>746</v>
      </c>
      <c r="M11924" t="s">
        <v>349</v>
      </c>
      <c r="N11924" t="s">
        <v>573</v>
      </c>
    </row>
    <row r="11925" spans="1:14" x14ac:dyDescent="0.25">
      <c r="A11925" t="s">
        <v>241</v>
      </c>
      <c r="B11925" s="1">
        <v>45808</v>
      </c>
      <c r="C11925" t="s">
        <v>1401</v>
      </c>
      <c r="D11925" t="s">
        <v>1402</v>
      </c>
      <c r="E11925" s="4">
        <v>-666.96</v>
      </c>
      <c r="F11925" t="s">
        <v>567</v>
      </c>
      <c r="G11925" t="s">
        <v>511</v>
      </c>
      <c r="H11925" t="s">
        <v>348</v>
      </c>
      <c r="I11925" t="s">
        <v>349</v>
      </c>
      <c r="J11925" t="s">
        <v>746</v>
      </c>
      <c r="M11925" t="s">
        <v>349</v>
      </c>
      <c r="N11925" t="s">
        <v>573</v>
      </c>
    </row>
    <row r="11926" spans="1:14" x14ac:dyDescent="0.25">
      <c r="A11926" t="s">
        <v>241</v>
      </c>
      <c r="B11926" s="1">
        <v>45808</v>
      </c>
      <c r="C11926" t="s">
        <v>1117</v>
      </c>
      <c r="D11926" t="s">
        <v>1118</v>
      </c>
      <c r="E11926" s="4">
        <v>-5555</v>
      </c>
      <c r="F11926" t="s">
        <v>567</v>
      </c>
      <c r="G11926" t="s">
        <v>511</v>
      </c>
      <c r="H11926" t="s">
        <v>348</v>
      </c>
      <c r="I11926" t="s">
        <v>349</v>
      </c>
      <c r="J11926" t="s">
        <v>746</v>
      </c>
      <c r="L11926" t="s">
        <v>348</v>
      </c>
      <c r="M11926" t="s">
        <v>453</v>
      </c>
      <c r="N11926" t="s">
        <v>573</v>
      </c>
    </row>
    <row r="11927" spans="1:14" x14ac:dyDescent="0.25">
      <c r="A11927" t="s">
        <v>241</v>
      </c>
      <c r="B11927" s="1">
        <v>45808</v>
      </c>
      <c r="C11927" t="s">
        <v>1119</v>
      </c>
      <c r="D11927" t="s">
        <v>1120</v>
      </c>
      <c r="E11927" s="4">
        <v>-35857.646999999997</v>
      </c>
      <c r="F11927" t="s">
        <v>567</v>
      </c>
      <c r="G11927" t="s">
        <v>511</v>
      </c>
      <c r="H11927" t="s">
        <v>348</v>
      </c>
      <c r="I11927" t="s">
        <v>349</v>
      </c>
      <c r="J11927" t="s">
        <v>684</v>
      </c>
      <c r="L11927" t="s">
        <v>1121</v>
      </c>
      <c r="M11927" t="s">
        <v>453</v>
      </c>
      <c r="N11927" t="s">
        <v>573</v>
      </c>
    </row>
    <row r="11928" spans="1:14" x14ac:dyDescent="0.25">
      <c r="A11928" t="s">
        <v>241</v>
      </c>
      <c r="B11928" s="1">
        <v>45808</v>
      </c>
      <c r="C11928" t="s">
        <v>1122</v>
      </c>
      <c r="D11928" t="s">
        <v>1123</v>
      </c>
      <c r="E11928" s="4">
        <v>668.47</v>
      </c>
      <c r="F11928" t="s">
        <v>567</v>
      </c>
      <c r="G11928" t="s">
        <v>511</v>
      </c>
      <c r="H11928" t="s">
        <v>348</v>
      </c>
      <c r="I11928" t="s">
        <v>349</v>
      </c>
      <c r="J11928" t="s">
        <v>746</v>
      </c>
      <c r="L11928" t="s">
        <v>348</v>
      </c>
      <c r="M11928" t="s">
        <v>457</v>
      </c>
      <c r="N11928" t="s">
        <v>573</v>
      </c>
    </row>
    <row r="11929" spans="1:14" x14ac:dyDescent="0.25">
      <c r="A11929" t="s">
        <v>241</v>
      </c>
      <c r="B11929" s="1">
        <v>45808</v>
      </c>
      <c r="C11929" t="s">
        <v>1124</v>
      </c>
      <c r="D11929" t="s">
        <v>1125</v>
      </c>
      <c r="E11929" s="4">
        <v>75544.45</v>
      </c>
      <c r="F11929" t="s">
        <v>567</v>
      </c>
      <c r="G11929" t="s">
        <v>511</v>
      </c>
      <c r="H11929" t="s">
        <v>348</v>
      </c>
      <c r="I11929" t="s">
        <v>349</v>
      </c>
      <c r="J11929" t="s">
        <v>746</v>
      </c>
      <c r="L11929" t="s">
        <v>348</v>
      </c>
      <c r="M11929" t="s">
        <v>457</v>
      </c>
      <c r="N11929" t="s">
        <v>573</v>
      </c>
    </row>
    <row r="11930" spans="1:14" x14ac:dyDescent="0.25">
      <c r="A11930" t="s">
        <v>241</v>
      </c>
      <c r="B11930" s="1">
        <v>45808</v>
      </c>
      <c r="C11930" t="s">
        <v>565</v>
      </c>
      <c r="D11930" t="s">
        <v>566</v>
      </c>
      <c r="E11930" s="4">
        <v>93317.869999999966</v>
      </c>
      <c r="F11930" t="s">
        <v>567</v>
      </c>
      <c r="G11930" t="s">
        <v>471</v>
      </c>
      <c r="H11930" t="s">
        <v>291</v>
      </c>
      <c r="I11930" t="s">
        <v>292</v>
      </c>
      <c r="J11930" t="s">
        <v>251</v>
      </c>
      <c r="L11930" t="s">
        <v>376</v>
      </c>
      <c r="M11930" t="s">
        <v>377</v>
      </c>
      <c r="N11930" t="s">
        <v>486</v>
      </c>
    </row>
    <row r="11931" spans="1:14" x14ac:dyDescent="0.25">
      <c r="A11931" t="s">
        <v>241</v>
      </c>
      <c r="B11931" s="1">
        <v>45808</v>
      </c>
      <c r="C11931" t="s">
        <v>568</v>
      </c>
      <c r="D11931" t="s">
        <v>569</v>
      </c>
      <c r="E11931" s="4">
        <v>99260.34</v>
      </c>
      <c r="F11931" t="s">
        <v>567</v>
      </c>
      <c r="G11931" t="s">
        <v>471</v>
      </c>
      <c r="H11931" t="s">
        <v>291</v>
      </c>
      <c r="I11931" t="s">
        <v>292</v>
      </c>
      <c r="J11931" t="s">
        <v>251</v>
      </c>
      <c r="L11931" t="s">
        <v>376</v>
      </c>
      <c r="M11931" t="s">
        <v>377</v>
      </c>
      <c r="N11931" t="s">
        <v>486</v>
      </c>
    </row>
    <row r="11932" spans="1:14" x14ac:dyDescent="0.25">
      <c r="A11932" t="s">
        <v>241</v>
      </c>
      <c r="B11932" s="1">
        <v>45808</v>
      </c>
      <c r="C11932" t="s">
        <v>574</v>
      </c>
      <c r="D11932" t="s">
        <v>575</v>
      </c>
      <c r="E11932" s="4">
        <v>31689.970000000005</v>
      </c>
      <c r="F11932" t="s">
        <v>567</v>
      </c>
      <c r="G11932" t="s">
        <v>471</v>
      </c>
      <c r="H11932" t="s">
        <v>291</v>
      </c>
      <c r="I11932" t="s">
        <v>292</v>
      </c>
      <c r="J11932" t="s">
        <v>251</v>
      </c>
      <c r="L11932" t="s">
        <v>376</v>
      </c>
      <c r="M11932" t="s">
        <v>377</v>
      </c>
      <c r="N11932" t="s">
        <v>486</v>
      </c>
    </row>
    <row r="11933" spans="1:14" x14ac:dyDescent="0.25">
      <c r="A11933" t="s">
        <v>241</v>
      </c>
      <c r="B11933" s="1">
        <v>45808</v>
      </c>
      <c r="C11933" t="s">
        <v>578</v>
      </c>
      <c r="D11933" t="s">
        <v>579</v>
      </c>
      <c r="E11933" s="4">
        <v>1292.4299999999998</v>
      </c>
      <c r="F11933" t="s">
        <v>567</v>
      </c>
      <c r="G11933" t="s">
        <v>471</v>
      </c>
      <c r="H11933" t="s">
        <v>298</v>
      </c>
      <c r="I11933" t="s">
        <v>299</v>
      </c>
      <c r="J11933" t="s">
        <v>258</v>
      </c>
      <c r="L11933" t="s">
        <v>376</v>
      </c>
      <c r="M11933" t="s">
        <v>377</v>
      </c>
      <c r="N11933" t="s">
        <v>487</v>
      </c>
    </row>
    <row r="11934" spans="1:14" x14ac:dyDescent="0.25">
      <c r="A11934" t="s">
        <v>241</v>
      </c>
      <c r="B11934" s="1">
        <v>45808</v>
      </c>
      <c r="C11934" t="s">
        <v>582</v>
      </c>
      <c r="D11934" t="s">
        <v>583</v>
      </c>
      <c r="E11934" s="4">
        <v>6693.2199999999993</v>
      </c>
      <c r="F11934" t="s">
        <v>567</v>
      </c>
      <c r="G11934" t="s">
        <v>471</v>
      </c>
      <c r="H11934" t="s">
        <v>291</v>
      </c>
      <c r="I11934" t="s">
        <v>292</v>
      </c>
      <c r="J11934" t="s">
        <v>251</v>
      </c>
      <c r="L11934" t="s">
        <v>376</v>
      </c>
      <c r="M11934" t="s">
        <v>377</v>
      </c>
      <c r="N11934" t="s">
        <v>482</v>
      </c>
    </row>
    <row r="11935" spans="1:14" x14ac:dyDescent="0.25">
      <c r="A11935" t="s">
        <v>241</v>
      </c>
      <c r="B11935" s="1">
        <v>45808</v>
      </c>
      <c r="C11935" t="s">
        <v>586</v>
      </c>
      <c r="D11935" t="s">
        <v>587</v>
      </c>
      <c r="E11935" s="4">
        <v>2867.68</v>
      </c>
      <c r="F11935" t="s">
        <v>567</v>
      </c>
      <c r="G11935" t="s">
        <v>471</v>
      </c>
      <c r="H11935" t="s">
        <v>298</v>
      </c>
      <c r="I11935" t="s">
        <v>299</v>
      </c>
      <c r="J11935" t="s">
        <v>258</v>
      </c>
      <c r="L11935" t="s">
        <v>376</v>
      </c>
      <c r="M11935" t="s">
        <v>377</v>
      </c>
      <c r="N11935" t="s">
        <v>487</v>
      </c>
    </row>
    <row r="11936" spans="1:14" x14ac:dyDescent="0.25">
      <c r="A11936" t="s">
        <v>241</v>
      </c>
      <c r="B11936" s="1">
        <v>45808</v>
      </c>
      <c r="C11936" t="s">
        <v>590</v>
      </c>
      <c r="D11936" t="s">
        <v>591</v>
      </c>
      <c r="E11936" s="4">
        <v>3924.2</v>
      </c>
      <c r="F11936" t="s">
        <v>567</v>
      </c>
      <c r="G11936" t="s">
        <v>471</v>
      </c>
      <c r="H11936" t="s">
        <v>298</v>
      </c>
      <c r="I11936" t="s">
        <v>299</v>
      </c>
      <c r="J11936" t="s">
        <v>258</v>
      </c>
      <c r="L11936" t="s">
        <v>376</v>
      </c>
      <c r="M11936" t="s">
        <v>377</v>
      </c>
      <c r="N11936" t="s">
        <v>487</v>
      </c>
    </row>
    <row r="11937" spans="1:14" x14ac:dyDescent="0.25">
      <c r="A11937" t="s">
        <v>241</v>
      </c>
      <c r="B11937" s="1">
        <v>45808</v>
      </c>
      <c r="C11937" t="s">
        <v>595</v>
      </c>
      <c r="D11937" t="s">
        <v>596</v>
      </c>
      <c r="E11937" s="4">
        <v>1340.27</v>
      </c>
      <c r="F11937" t="s">
        <v>567</v>
      </c>
      <c r="G11937" t="s">
        <v>471</v>
      </c>
      <c r="H11937" t="s">
        <v>311</v>
      </c>
      <c r="I11937" t="s">
        <v>312</v>
      </c>
      <c r="J11937" t="s">
        <v>264</v>
      </c>
      <c r="L11937" t="s">
        <v>376</v>
      </c>
      <c r="M11937" t="s">
        <v>377</v>
      </c>
      <c r="N11937" t="s">
        <v>477</v>
      </c>
    </row>
    <row r="11938" spans="1:14" x14ac:dyDescent="0.25">
      <c r="A11938" t="s">
        <v>241</v>
      </c>
      <c r="B11938" s="1">
        <v>45808</v>
      </c>
      <c r="C11938" t="s">
        <v>603</v>
      </c>
      <c r="D11938" t="s">
        <v>604</v>
      </c>
      <c r="E11938" s="4">
        <v>9022.98</v>
      </c>
      <c r="F11938" t="s">
        <v>567</v>
      </c>
      <c r="G11938" t="s">
        <v>471</v>
      </c>
      <c r="H11938" t="s">
        <v>311</v>
      </c>
      <c r="I11938" t="s">
        <v>312</v>
      </c>
      <c r="J11938" t="s">
        <v>264</v>
      </c>
      <c r="L11938" t="s">
        <v>376</v>
      </c>
      <c r="M11938" t="s">
        <v>377</v>
      </c>
      <c r="N11938" t="s">
        <v>487</v>
      </c>
    </row>
    <row r="11939" spans="1:14" x14ac:dyDescent="0.25">
      <c r="A11939" t="s">
        <v>241</v>
      </c>
      <c r="B11939" s="1">
        <v>45808</v>
      </c>
      <c r="C11939" t="s">
        <v>1130</v>
      </c>
      <c r="D11939" t="s">
        <v>1131</v>
      </c>
      <c r="E11939" s="4">
        <v>1694.14</v>
      </c>
      <c r="F11939" t="s">
        <v>567</v>
      </c>
      <c r="G11939" t="s">
        <v>471</v>
      </c>
      <c r="H11939" t="s">
        <v>291</v>
      </c>
      <c r="I11939" t="s">
        <v>292</v>
      </c>
      <c r="J11939" t="s">
        <v>251</v>
      </c>
      <c r="L11939" t="s">
        <v>376</v>
      </c>
      <c r="M11939" t="s">
        <v>377</v>
      </c>
      <c r="N11939" t="s">
        <v>487</v>
      </c>
    </row>
    <row r="11940" spans="1:14" x14ac:dyDescent="0.25">
      <c r="A11940" t="s">
        <v>241</v>
      </c>
      <c r="B11940" s="1">
        <v>45808</v>
      </c>
      <c r="C11940" t="s">
        <v>627</v>
      </c>
      <c r="D11940" t="s">
        <v>628</v>
      </c>
      <c r="E11940" s="4">
        <v>99135.39</v>
      </c>
      <c r="F11940" t="s">
        <v>567</v>
      </c>
      <c r="G11940" t="s">
        <v>471</v>
      </c>
      <c r="H11940" t="s">
        <v>295</v>
      </c>
      <c r="I11940" t="s">
        <v>254</v>
      </c>
      <c r="J11940" t="s">
        <v>253</v>
      </c>
      <c r="L11940" t="s">
        <v>378</v>
      </c>
      <c r="M11940" t="s">
        <v>379</v>
      </c>
      <c r="N11940" t="s">
        <v>486</v>
      </c>
    </row>
    <row r="11941" spans="1:14" x14ac:dyDescent="0.25">
      <c r="A11941" t="s">
        <v>241</v>
      </c>
      <c r="B11941" s="1">
        <v>45808</v>
      </c>
      <c r="C11941" t="s">
        <v>631</v>
      </c>
      <c r="D11941" t="s">
        <v>632</v>
      </c>
      <c r="E11941" s="4">
        <v>689.6</v>
      </c>
      <c r="F11941" t="s">
        <v>567</v>
      </c>
      <c r="G11941" t="s">
        <v>471</v>
      </c>
      <c r="H11941" t="s">
        <v>301</v>
      </c>
      <c r="I11941" t="s">
        <v>302</v>
      </c>
      <c r="J11941" t="s">
        <v>258</v>
      </c>
      <c r="L11941" t="s">
        <v>378</v>
      </c>
      <c r="M11941" t="s">
        <v>379</v>
      </c>
      <c r="N11941" t="s">
        <v>486</v>
      </c>
    </row>
    <row r="11942" spans="1:14" x14ac:dyDescent="0.25">
      <c r="A11942" t="s">
        <v>241</v>
      </c>
      <c r="B11942" s="1">
        <v>45808</v>
      </c>
      <c r="C11942" t="s">
        <v>633</v>
      </c>
      <c r="D11942" t="s">
        <v>634</v>
      </c>
      <c r="E11942" s="4">
        <v>30204.350000000002</v>
      </c>
      <c r="F11942" t="s">
        <v>567</v>
      </c>
      <c r="G11942" t="s">
        <v>471</v>
      </c>
      <c r="H11942" t="s">
        <v>295</v>
      </c>
      <c r="I11942" t="s">
        <v>254</v>
      </c>
      <c r="J11942" t="s">
        <v>253</v>
      </c>
      <c r="L11942" t="s">
        <v>378</v>
      </c>
      <c r="M11942" t="s">
        <v>379</v>
      </c>
      <c r="N11942" t="s">
        <v>486</v>
      </c>
    </row>
    <row r="11943" spans="1:14" x14ac:dyDescent="0.25">
      <c r="A11943" t="s">
        <v>241</v>
      </c>
      <c r="B11943" s="1">
        <v>45808</v>
      </c>
      <c r="C11943" t="s">
        <v>640</v>
      </c>
      <c r="D11943" t="s">
        <v>641</v>
      </c>
      <c r="E11943" s="4">
        <v>135.29999999999998</v>
      </c>
      <c r="F11943" t="s">
        <v>567</v>
      </c>
      <c r="G11943" t="s">
        <v>471</v>
      </c>
      <c r="H11943" t="s">
        <v>301</v>
      </c>
      <c r="I11943" t="s">
        <v>302</v>
      </c>
      <c r="J11943" t="s">
        <v>258</v>
      </c>
      <c r="L11943" t="s">
        <v>378</v>
      </c>
      <c r="M11943" t="s">
        <v>379</v>
      </c>
      <c r="N11943" t="s">
        <v>485</v>
      </c>
    </row>
    <row r="11944" spans="1:14" x14ac:dyDescent="0.25">
      <c r="A11944" t="s">
        <v>241</v>
      </c>
      <c r="B11944" s="1">
        <v>45808</v>
      </c>
      <c r="C11944" t="s">
        <v>646</v>
      </c>
      <c r="D11944" t="s">
        <v>647</v>
      </c>
      <c r="E11944" s="4">
        <v>331030.78999999998</v>
      </c>
      <c r="F11944" t="s">
        <v>567</v>
      </c>
      <c r="G11944" t="s">
        <v>471</v>
      </c>
      <c r="H11944" t="s">
        <v>295</v>
      </c>
      <c r="I11944" t="s">
        <v>254</v>
      </c>
      <c r="J11944" t="s">
        <v>253</v>
      </c>
      <c r="L11944" t="s">
        <v>378</v>
      </c>
      <c r="M11944" t="s">
        <v>379</v>
      </c>
      <c r="N11944" t="s">
        <v>486</v>
      </c>
    </row>
    <row r="11945" spans="1:14" x14ac:dyDescent="0.25">
      <c r="A11945" t="s">
        <v>241</v>
      </c>
      <c r="B11945" s="1">
        <v>45808</v>
      </c>
      <c r="C11945" t="s">
        <v>650</v>
      </c>
      <c r="D11945" t="s">
        <v>651</v>
      </c>
      <c r="E11945" s="4">
        <v>3804.3999999999996</v>
      </c>
      <c r="F11945" t="s">
        <v>567</v>
      </c>
      <c r="G11945" t="s">
        <v>471</v>
      </c>
      <c r="H11945" t="s">
        <v>308</v>
      </c>
      <c r="I11945" t="s">
        <v>309</v>
      </c>
      <c r="J11945" t="s">
        <v>264</v>
      </c>
      <c r="L11945" t="s">
        <v>378</v>
      </c>
      <c r="M11945" t="s">
        <v>379</v>
      </c>
      <c r="N11945" t="s">
        <v>487</v>
      </c>
    </row>
    <row r="11946" spans="1:14" x14ac:dyDescent="0.25">
      <c r="A11946" t="s">
        <v>241</v>
      </c>
      <c r="B11946" s="1">
        <v>45808</v>
      </c>
      <c r="C11946" t="s">
        <v>652</v>
      </c>
      <c r="D11946" t="s">
        <v>653</v>
      </c>
      <c r="E11946" s="4">
        <v>10804.300000000001</v>
      </c>
      <c r="F11946" t="s">
        <v>567</v>
      </c>
      <c r="G11946" t="s">
        <v>471</v>
      </c>
      <c r="H11946" t="s">
        <v>308</v>
      </c>
      <c r="I11946" t="s">
        <v>309</v>
      </c>
      <c r="J11946" t="s">
        <v>264</v>
      </c>
      <c r="L11946" t="s">
        <v>378</v>
      </c>
      <c r="M11946" t="s">
        <v>379</v>
      </c>
      <c r="N11946" t="s">
        <v>487</v>
      </c>
    </row>
    <row r="11947" spans="1:14" x14ac:dyDescent="0.25">
      <c r="A11947" t="s">
        <v>241</v>
      </c>
      <c r="B11947" s="1">
        <v>45808</v>
      </c>
      <c r="C11947" t="s">
        <v>656</v>
      </c>
      <c r="D11947" t="s">
        <v>657</v>
      </c>
      <c r="E11947" s="4">
        <v>1051.7200000000003</v>
      </c>
      <c r="F11947" t="s">
        <v>567</v>
      </c>
      <c r="G11947" t="s">
        <v>471</v>
      </c>
      <c r="H11947" t="s">
        <v>308</v>
      </c>
      <c r="I11947" t="s">
        <v>309</v>
      </c>
      <c r="J11947" t="s">
        <v>264</v>
      </c>
      <c r="L11947" t="s">
        <v>378</v>
      </c>
      <c r="M11947" t="s">
        <v>379</v>
      </c>
      <c r="N11947" t="s">
        <v>487</v>
      </c>
    </row>
    <row r="11948" spans="1:14" x14ac:dyDescent="0.25">
      <c r="A11948" t="s">
        <v>241</v>
      </c>
      <c r="B11948" s="1">
        <v>45808</v>
      </c>
      <c r="C11948" t="s">
        <v>663</v>
      </c>
      <c r="D11948" t="s">
        <v>664</v>
      </c>
      <c r="E11948" s="4">
        <v>1614.3200000000002</v>
      </c>
      <c r="F11948" t="s">
        <v>567</v>
      </c>
      <c r="G11948" t="s">
        <v>471</v>
      </c>
      <c r="H11948" t="s">
        <v>308</v>
      </c>
      <c r="I11948" t="s">
        <v>309</v>
      </c>
      <c r="J11948" t="s">
        <v>264</v>
      </c>
      <c r="L11948" t="s">
        <v>378</v>
      </c>
      <c r="M11948" t="s">
        <v>379</v>
      </c>
      <c r="N11948" t="s">
        <v>487</v>
      </c>
    </row>
    <row r="11949" spans="1:14" x14ac:dyDescent="0.25">
      <c r="A11949" t="s">
        <v>241</v>
      </c>
      <c r="B11949" s="1">
        <v>45808</v>
      </c>
      <c r="C11949" t="s">
        <v>668</v>
      </c>
      <c r="D11949" t="s">
        <v>669</v>
      </c>
      <c r="E11949" s="4">
        <v>2616.0099999999998</v>
      </c>
      <c r="F11949" t="s">
        <v>567</v>
      </c>
      <c r="G11949" t="s">
        <v>471</v>
      </c>
      <c r="H11949" t="s">
        <v>308</v>
      </c>
      <c r="I11949" t="s">
        <v>309</v>
      </c>
      <c r="J11949" t="s">
        <v>264</v>
      </c>
      <c r="L11949" t="s">
        <v>378</v>
      </c>
      <c r="M11949" t="s">
        <v>379</v>
      </c>
      <c r="N11949" t="s">
        <v>487</v>
      </c>
    </row>
    <row r="11950" spans="1:14" x14ac:dyDescent="0.25">
      <c r="A11950" t="s">
        <v>241</v>
      </c>
      <c r="B11950" s="1">
        <v>45808</v>
      </c>
      <c r="C11950" t="s">
        <v>672</v>
      </c>
      <c r="D11950" t="s">
        <v>673</v>
      </c>
      <c r="E11950" s="4">
        <v>9526.35</v>
      </c>
      <c r="F11950" t="s">
        <v>567</v>
      </c>
      <c r="G11950" t="s">
        <v>471</v>
      </c>
      <c r="H11950" t="s">
        <v>308</v>
      </c>
      <c r="I11950" t="s">
        <v>309</v>
      </c>
      <c r="J11950" t="s">
        <v>264</v>
      </c>
      <c r="L11950" t="s">
        <v>378</v>
      </c>
      <c r="M11950" t="s">
        <v>379</v>
      </c>
      <c r="N11950" t="s">
        <v>487</v>
      </c>
    </row>
    <row r="11951" spans="1:14" x14ac:dyDescent="0.25">
      <c r="A11951" t="s">
        <v>241</v>
      </c>
      <c r="B11951" s="1">
        <v>45808</v>
      </c>
      <c r="C11951" t="s">
        <v>680</v>
      </c>
      <c r="D11951" t="s">
        <v>681</v>
      </c>
      <c r="E11951" s="4">
        <v>22091.200000000004</v>
      </c>
      <c r="F11951" t="s">
        <v>567</v>
      </c>
      <c r="G11951" t="s">
        <v>471</v>
      </c>
      <c r="H11951" t="s">
        <v>308</v>
      </c>
      <c r="I11951" t="s">
        <v>309</v>
      </c>
      <c r="J11951" t="s">
        <v>264</v>
      </c>
      <c r="L11951" t="s">
        <v>378</v>
      </c>
      <c r="M11951" t="s">
        <v>379</v>
      </c>
      <c r="N11951" t="s">
        <v>487</v>
      </c>
    </row>
    <row r="11952" spans="1:14" x14ac:dyDescent="0.25">
      <c r="A11952" t="s">
        <v>241</v>
      </c>
      <c r="B11952" s="1">
        <v>45808</v>
      </c>
      <c r="C11952" t="s">
        <v>685</v>
      </c>
      <c r="D11952" t="s">
        <v>686</v>
      </c>
      <c r="E11952" s="4">
        <v>15520</v>
      </c>
      <c r="F11952" t="s">
        <v>567</v>
      </c>
      <c r="G11952" t="s">
        <v>471</v>
      </c>
      <c r="H11952" t="s">
        <v>301</v>
      </c>
      <c r="I11952" t="s">
        <v>302</v>
      </c>
      <c r="J11952" t="s">
        <v>258</v>
      </c>
      <c r="L11952" t="s">
        <v>378</v>
      </c>
      <c r="M11952" t="s">
        <v>379</v>
      </c>
      <c r="N11952" t="s">
        <v>486</v>
      </c>
    </row>
    <row r="11953" spans="1:14" x14ac:dyDescent="0.25">
      <c r="A11953" t="s">
        <v>241</v>
      </c>
      <c r="B11953" s="1">
        <v>45808</v>
      </c>
      <c r="C11953" t="s">
        <v>690</v>
      </c>
      <c r="D11953" t="s">
        <v>691</v>
      </c>
      <c r="E11953" s="4">
        <v>17875</v>
      </c>
      <c r="F11953" t="s">
        <v>567</v>
      </c>
      <c r="G11953" t="s">
        <v>471</v>
      </c>
      <c r="H11953" t="s">
        <v>308</v>
      </c>
      <c r="I11953" t="s">
        <v>309</v>
      </c>
      <c r="J11953" t="s">
        <v>264</v>
      </c>
      <c r="L11953" t="s">
        <v>378</v>
      </c>
      <c r="M11953" t="s">
        <v>379</v>
      </c>
      <c r="N11953" t="s">
        <v>487</v>
      </c>
    </row>
    <row r="11954" spans="1:14" x14ac:dyDescent="0.25">
      <c r="A11954" t="s">
        <v>241</v>
      </c>
      <c r="B11954" s="1">
        <v>45808</v>
      </c>
      <c r="C11954" t="s">
        <v>692</v>
      </c>
      <c r="D11954" t="s">
        <v>693</v>
      </c>
      <c r="E11954" s="4">
        <v>8925.16</v>
      </c>
      <c r="F11954" t="s">
        <v>567</v>
      </c>
      <c r="G11954" t="s">
        <v>471</v>
      </c>
      <c r="H11954" t="s">
        <v>308</v>
      </c>
      <c r="I11954" t="s">
        <v>309</v>
      </c>
      <c r="J11954" t="s">
        <v>264</v>
      </c>
      <c r="L11954" t="s">
        <v>378</v>
      </c>
      <c r="M11954" t="s">
        <v>379</v>
      </c>
      <c r="N11954" t="s">
        <v>487</v>
      </c>
    </row>
    <row r="11955" spans="1:14" x14ac:dyDescent="0.25">
      <c r="A11955" t="s">
        <v>241</v>
      </c>
      <c r="B11955" s="1">
        <v>45808</v>
      </c>
      <c r="C11955" t="s">
        <v>696</v>
      </c>
      <c r="D11955" t="s">
        <v>697</v>
      </c>
      <c r="E11955" s="4">
        <v>206.51</v>
      </c>
      <c r="F11955" t="s">
        <v>567</v>
      </c>
      <c r="G11955" t="s">
        <v>471</v>
      </c>
      <c r="H11955" t="s">
        <v>308</v>
      </c>
      <c r="I11955" t="s">
        <v>309</v>
      </c>
      <c r="J11955" t="s">
        <v>264</v>
      </c>
      <c r="L11955" t="s">
        <v>378</v>
      </c>
      <c r="M11955" t="s">
        <v>379</v>
      </c>
      <c r="N11955" t="s">
        <v>487</v>
      </c>
    </row>
    <row r="11956" spans="1:14" x14ac:dyDescent="0.25">
      <c r="A11956" t="s">
        <v>241</v>
      </c>
      <c r="B11956" s="1">
        <v>45808</v>
      </c>
      <c r="C11956" t="s">
        <v>698</v>
      </c>
      <c r="D11956" t="s">
        <v>699</v>
      </c>
      <c r="E11956" s="4">
        <v>6172.26</v>
      </c>
      <c r="F11956" t="s">
        <v>567</v>
      </c>
      <c r="G11956" t="s">
        <v>471</v>
      </c>
      <c r="H11956" t="s">
        <v>308</v>
      </c>
      <c r="I11956" t="s">
        <v>309</v>
      </c>
      <c r="J11956" t="s">
        <v>264</v>
      </c>
      <c r="L11956" t="s">
        <v>378</v>
      </c>
      <c r="M11956" t="s">
        <v>379</v>
      </c>
      <c r="N11956" t="s">
        <v>487</v>
      </c>
    </row>
    <row r="11957" spans="1:14" x14ac:dyDescent="0.25">
      <c r="A11957" t="s">
        <v>241</v>
      </c>
      <c r="B11957" s="1">
        <v>45808</v>
      </c>
      <c r="C11957" t="s">
        <v>1134</v>
      </c>
      <c r="D11957" t="s">
        <v>1135</v>
      </c>
      <c r="E11957" s="4">
        <v>17520.009999999998</v>
      </c>
      <c r="F11957" t="s">
        <v>567</v>
      </c>
      <c r="G11957" t="s">
        <v>471</v>
      </c>
      <c r="H11957" t="s">
        <v>301</v>
      </c>
      <c r="I11957" t="s">
        <v>302</v>
      </c>
      <c r="J11957" t="s">
        <v>258</v>
      </c>
      <c r="L11957" t="s">
        <v>378</v>
      </c>
      <c r="M11957" t="s">
        <v>379</v>
      </c>
      <c r="N11957" t="s">
        <v>486</v>
      </c>
    </row>
    <row r="11958" spans="1:14" x14ac:dyDescent="0.25">
      <c r="A11958" t="s">
        <v>241</v>
      </c>
      <c r="B11958" s="1">
        <v>45808</v>
      </c>
      <c r="C11958" t="s">
        <v>1140</v>
      </c>
      <c r="D11958" t="s">
        <v>1141</v>
      </c>
      <c r="E11958" s="4">
        <v>4283.3500000000004</v>
      </c>
      <c r="F11958" t="s">
        <v>567</v>
      </c>
      <c r="G11958" t="s">
        <v>471</v>
      </c>
      <c r="H11958" t="s">
        <v>308</v>
      </c>
      <c r="I11958" t="s">
        <v>309</v>
      </c>
      <c r="J11958" t="s">
        <v>264</v>
      </c>
      <c r="L11958" t="s">
        <v>378</v>
      </c>
      <c r="M11958" t="s">
        <v>379</v>
      </c>
      <c r="N11958" t="s">
        <v>487</v>
      </c>
    </row>
    <row r="11959" spans="1:14" x14ac:dyDescent="0.25">
      <c r="A11959" t="s">
        <v>241</v>
      </c>
      <c r="B11959" s="1">
        <v>45808</v>
      </c>
      <c r="C11959" t="s">
        <v>1221</v>
      </c>
      <c r="D11959" t="s">
        <v>1222</v>
      </c>
      <c r="E11959" s="4">
        <v>33652.07</v>
      </c>
      <c r="F11959" t="s">
        <v>567</v>
      </c>
      <c r="G11959" t="s">
        <v>471</v>
      </c>
      <c r="H11959" t="s">
        <v>317</v>
      </c>
      <c r="I11959" t="s">
        <v>318</v>
      </c>
      <c r="J11959" t="s">
        <v>276</v>
      </c>
      <c r="L11959" t="s">
        <v>390</v>
      </c>
      <c r="M11959" t="s">
        <v>391</v>
      </c>
      <c r="N11959" t="s">
        <v>487</v>
      </c>
    </row>
    <row r="11960" spans="1:14" x14ac:dyDescent="0.25">
      <c r="A11960" t="s">
        <v>241</v>
      </c>
      <c r="B11960" s="1">
        <v>45808</v>
      </c>
      <c r="C11960" t="s">
        <v>1144</v>
      </c>
      <c r="D11960" t="s">
        <v>1403</v>
      </c>
      <c r="E11960" s="4">
        <v>69277.819999999992</v>
      </c>
      <c r="F11960" t="s">
        <v>567</v>
      </c>
      <c r="G11960" t="s">
        <v>471</v>
      </c>
      <c r="H11960" t="s">
        <v>308</v>
      </c>
      <c r="I11960" t="s">
        <v>309</v>
      </c>
      <c r="J11960" t="s">
        <v>264</v>
      </c>
      <c r="L11960" t="s">
        <v>378</v>
      </c>
      <c r="M11960" t="s">
        <v>379</v>
      </c>
      <c r="N11960" t="s">
        <v>487</v>
      </c>
    </row>
    <row r="11961" spans="1:14" x14ac:dyDescent="0.25">
      <c r="A11961" t="s">
        <v>241</v>
      </c>
      <c r="B11961" s="1">
        <v>45808</v>
      </c>
      <c r="C11961" t="s">
        <v>1310</v>
      </c>
      <c r="D11961" t="s">
        <v>1311</v>
      </c>
      <c r="E11961" s="4">
        <v>14282</v>
      </c>
      <c r="F11961" t="s">
        <v>567</v>
      </c>
      <c r="G11961" t="s">
        <v>471</v>
      </c>
      <c r="H11961" t="s">
        <v>308</v>
      </c>
      <c r="I11961" t="s">
        <v>309</v>
      </c>
      <c r="J11961" t="s">
        <v>264</v>
      </c>
      <c r="L11961" t="s">
        <v>378</v>
      </c>
      <c r="M11961" t="s">
        <v>379</v>
      </c>
      <c r="N11961" t="s">
        <v>487</v>
      </c>
    </row>
    <row r="11962" spans="1:14" x14ac:dyDescent="0.25">
      <c r="A11962" t="s">
        <v>241</v>
      </c>
      <c r="B11962" s="1">
        <v>45808</v>
      </c>
      <c r="C11962" t="s">
        <v>702</v>
      </c>
      <c r="D11962" t="s">
        <v>703</v>
      </c>
      <c r="E11962" s="4">
        <v>5213.55</v>
      </c>
      <c r="F11962" t="s">
        <v>567</v>
      </c>
      <c r="G11962" t="s">
        <v>471</v>
      </c>
      <c r="H11962" t="s">
        <v>311</v>
      </c>
      <c r="I11962" t="s">
        <v>312</v>
      </c>
      <c r="J11962" t="s">
        <v>264</v>
      </c>
      <c r="L11962" t="s">
        <v>378</v>
      </c>
      <c r="M11962" t="s">
        <v>379</v>
      </c>
      <c r="N11962" t="s">
        <v>487</v>
      </c>
    </row>
    <row r="11963" spans="1:14" x14ac:dyDescent="0.25">
      <c r="A11963" t="s">
        <v>241</v>
      </c>
      <c r="B11963" s="1">
        <v>45808</v>
      </c>
      <c r="C11963" t="s">
        <v>1312</v>
      </c>
      <c r="D11963" t="s">
        <v>1313</v>
      </c>
      <c r="E11963" s="4">
        <v>5244.6</v>
      </c>
      <c r="F11963" t="s">
        <v>567</v>
      </c>
      <c r="G11963" t="s">
        <v>471</v>
      </c>
      <c r="H11963" t="s">
        <v>311</v>
      </c>
      <c r="I11963" t="s">
        <v>312</v>
      </c>
      <c r="J11963" t="s">
        <v>264</v>
      </c>
      <c r="L11963" t="s">
        <v>378</v>
      </c>
      <c r="M11963" t="s">
        <v>379</v>
      </c>
      <c r="N11963" t="s">
        <v>487</v>
      </c>
    </row>
    <row r="11964" spans="1:14" x14ac:dyDescent="0.25">
      <c r="A11964" t="s">
        <v>241</v>
      </c>
      <c r="B11964" s="1">
        <v>45808</v>
      </c>
      <c r="C11964" t="s">
        <v>1146</v>
      </c>
      <c r="D11964" t="s">
        <v>1147</v>
      </c>
      <c r="E11964" s="4">
        <v>12750</v>
      </c>
      <c r="F11964" t="s">
        <v>567</v>
      </c>
      <c r="G11964" t="s">
        <v>471</v>
      </c>
      <c r="H11964" t="s">
        <v>311</v>
      </c>
      <c r="I11964" t="s">
        <v>312</v>
      </c>
      <c r="J11964" t="s">
        <v>264</v>
      </c>
      <c r="L11964" t="s">
        <v>378</v>
      </c>
      <c r="M11964" t="s">
        <v>379</v>
      </c>
      <c r="N11964" t="s">
        <v>487</v>
      </c>
    </row>
    <row r="11965" spans="1:14" x14ac:dyDescent="0.25">
      <c r="A11965" t="s">
        <v>241</v>
      </c>
      <c r="B11965" s="1">
        <v>45808</v>
      </c>
      <c r="C11965" t="s">
        <v>1273</v>
      </c>
      <c r="D11965" t="s">
        <v>1274</v>
      </c>
      <c r="E11965" s="4">
        <v>3916.6499999999996</v>
      </c>
      <c r="F11965" t="s">
        <v>567</v>
      </c>
      <c r="G11965" t="s">
        <v>471</v>
      </c>
      <c r="H11965" t="s">
        <v>301</v>
      </c>
      <c r="I11965" t="s">
        <v>302</v>
      </c>
      <c r="J11965" t="s">
        <v>258</v>
      </c>
      <c r="L11965" t="s">
        <v>378</v>
      </c>
      <c r="M11965" t="s">
        <v>379</v>
      </c>
      <c r="N11965" t="s">
        <v>487</v>
      </c>
    </row>
    <row r="11966" spans="1:14" x14ac:dyDescent="0.25">
      <c r="A11966" t="s">
        <v>241</v>
      </c>
      <c r="B11966" s="1">
        <v>45808</v>
      </c>
      <c r="C11966" t="s">
        <v>1260</v>
      </c>
      <c r="D11966" t="s">
        <v>1261</v>
      </c>
      <c r="E11966" s="4">
        <v>1000</v>
      </c>
      <c r="F11966" t="s">
        <v>567</v>
      </c>
      <c r="G11966" t="s">
        <v>471</v>
      </c>
      <c r="H11966" t="s">
        <v>311</v>
      </c>
      <c r="I11966" t="s">
        <v>312</v>
      </c>
      <c r="J11966" t="s">
        <v>264</v>
      </c>
      <c r="L11966" t="s">
        <v>378</v>
      </c>
      <c r="M11966" t="s">
        <v>379</v>
      </c>
      <c r="N11966" t="s">
        <v>487</v>
      </c>
    </row>
    <row r="11967" spans="1:14" x14ac:dyDescent="0.25">
      <c r="A11967" t="s">
        <v>241</v>
      </c>
      <c r="B11967" s="1">
        <v>45808</v>
      </c>
      <c r="C11967" t="s">
        <v>704</v>
      </c>
      <c r="D11967" t="s">
        <v>705</v>
      </c>
      <c r="E11967" s="4">
        <v>10545.699999999999</v>
      </c>
      <c r="F11967" t="s">
        <v>567</v>
      </c>
      <c r="G11967" t="s">
        <v>471</v>
      </c>
      <c r="H11967" t="s">
        <v>311</v>
      </c>
      <c r="I11967" t="s">
        <v>312</v>
      </c>
      <c r="J11967" t="s">
        <v>264</v>
      </c>
      <c r="L11967" t="s">
        <v>378</v>
      </c>
      <c r="M11967" t="s">
        <v>379</v>
      </c>
      <c r="N11967" t="s">
        <v>487</v>
      </c>
    </row>
    <row r="11968" spans="1:14" x14ac:dyDescent="0.25">
      <c r="A11968" t="s">
        <v>241</v>
      </c>
      <c r="B11968" s="1">
        <v>45808</v>
      </c>
      <c r="C11968" t="s">
        <v>708</v>
      </c>
      <c r="D11968" t="s">
        <v>709</v>
      </c>
      <c r="E11968" s="4">
        <v>1656.87</v>
      </c>
      <c r="F11968" t="s">
        <v>567</v>
      </c>
      <c r="G11968" t="s">
        <v>471</v>
      </c>
      <c r="H11968" t="s">
        <v>301</v>
      </c>
      <c r="I11968" t="s">
        <v>302</v>
      </c>
      <c r="J11968" t="s">
        <v>258</v>
      </c>
      <c r="L11968" t="s">
        <v>378</v>
      </c>
      <c r="M11968" t="s">
        <v>379</v>
      </c>
      <c r="N11968" t="s">
        <v>482</v>
      </c>
    </row>
    <row r="11969" spans="1:14" x14ac:dyDescent="0.25">
      <c r="A11969" t="s">
        <v>241</v>
      </c>
      <c r="B11969" s="1">
        <v>45808</v>
      </c>
      <c r="C11969" t="s">
        <v>717</v>
      </c>
      <c r="D11969" t="s">
        <v>718</v>
      </c>
      <c r="E11969" s="4">
        <v>1502.19</v>
      </c>
      <c r="F11969" t="s">
        <v>567</v>
      </c>
      <c r="G11969" t="s">
        <v>471</v>
      </c>
      <c r="H11969" t="s">
        <v>311</v>
      </c>
      <c r="I11969" t="s">
        <v>312</v>
      </c>
      <c r="J11969" t="s">
        <v>264</v>
      </c>
      <c r="L11969" t="s">
        <v>378</v>
      </c>
      <c r="M11969" t="s">
        <v>379</v>
      </c>
      <c r="N11969" t="s">
        <v>487</v>
      </c>
    </row>
    <row r="11970" spans="1:14" x14ac:dyDescent="0.25">
      <c r="A11970" t="s">
        <v>241</v>
      </c>
      <c r="B11970" s="1">
        <v>45808</v>
      </c>
      <c r="C11970" t="s">
        <v>719</v>
      </c>
      <c r="D11970" t="s">
        <v>720</v>
      </c>
      <c r="E11970" s="4">
        <v>539.07000000000005</v>
      </c>
      <c r="F11970" t="s">
        <v>567</v>
      </c>
      <c r="G11970" t="s">
        <v>471</v>
      </c>
      <c r="H11970" t="s">
        <v>311</v>
      </c>
      <c r="I11970" t="s">
        <v>312</v>
      </c>
      <c r="J11970" t="s">
        <v>264</v>
      </c>
      <c r="L11970" t="s">
        <v>378</v>
      </c>
      <c r="M11970" t="s">
        <v>379</v>
      </c>
      <c r="N11970" t="s">
        <v>487</v>
      </c>
    </row>
    <row r="11971" spans="1:14" x14ac:dyDescent="0.25">
      <c r="A11971" t="s">
        <v>241</v>
      </c>
      <c r="B11971" s="1">
        <v>45808</v>
      </c>
      <c r="C11971" t="s">
        <v>1350</v>
      </c>
      <c r="D11971" t="s">
        <v>1351</v>
      </c>
      <c r="E11971" s="4">
        <v>114.13</v>
      </c>
      <c r="F11971" t="s">
        <v>567</v>
      </c>
      <c r="G11971" t="s">
        <v>471</v>
      </c>
      <c r="H11971" t="s">
        <v>301</v>
      </c>
      <c r="I11971" t="s">
        <v>302</v>
      </c>
      <c r="J11971" t="s">
        <v>258</v>
      </c>
      <c r="L11971" t="s">
        <v>378</v>
      </c>
      <c r="M11971" t="s">
        <v>379</v>
      </c>
      <c r="N11971" t="s">
        <v>482</v>
      </c>
    </row>
    <row r="11972" spans="1:14" x14ac:dyDescent="0.25">
      <c r="A11972" t="s">
        <v>241</v>
      </c>
      <c r="B11972" s="1">
        <v>45808</v>
      </c>
      <c r="C11972" t="s">
        <v>721</v>
      </c>
      <c r="D11972" t="s">
        <v>722</v>
      </c>
      <c r="E11972" s="4">
        <v>6660.57</v>
      </c>
      <c r="F11972" t="s">
        <v>567</v>
      </c>
      <c r="G11972" t="s">
        <v>471</v>
      </c>
      <c r="H11972" t="s">
        <v>308</v>
      </c>
      <c r="I11972" t="s">
        <v>309</v>
      </c>
      <c r="J11972" t="s">
        <v>264</v>
      </c>
      <c r="L11972" t="s">
        <v>378</v>
      </c>
      <c r="M11972" t="s">
        <v>379</v>
      </c>
      <c r="N11972" t="s">
        <v>487</v>
      </c>
    </row>
    <row r="11973" spans="1:14" x14ac:dyDescent="0.25">
      <c r="A11973" t="s">
        <v>241</v>
      </c>
      <c r="B11973" s="1">
        <v>45808</v>
      </c>
      <c r="C11973" t="s">
        <v>726</v>
      </c>
      <c r="D11973" t="s">
        <v>727</v>
      </c>
      <c r="E11973" s="4">
        <v>5553.4800000000005</v>
      </c>
      <c r="F11973" t="s">
        <v>567</v>
      </c>
      <c r="G11973" t="s">
        <v>471</v>
      </c>
      <c r="H11973" t="s">
        <v>301</v>
      </c>
      <c r="I11973" t="s">
        <v>302</v>
      </c>
      <c r="J11973" t="s">
        <v>258</v>
      </c>
      <c r="L11973" t="s">
        <v>378</v>
      </c>
      <c r="M11973" t="s">
        <v>379</v>
      </c>
      <c r="N11973" t="s">
        <v>486</v>
      </c>
    </row>
    <row r="11974" spans="1:14" x14ac:dyDescent="0.25">
      <c r="A11974" t="s">
        <v>241</v>
      </c>
      <c r="B11974" s="1">
        <v>45808</v>
      </c>
      <c r="C11974" t="s">
        <v>730</v>
      </c>
      <c r="D11974" t="s">
        <v>731</v>
      </c>
      <c r="E11974" s="4">
        <v>494.5</v>
      </c>
      <c r="F11974" t="s">
        <v>567</v>
      </c>
      <c r="G11974" t="s">
        <v>471</v>
      </c>
      <c r="H11974" t="s">
        <v>308</v>
      </c>
      <c r="I11974" t="s">
        <v>309</v>
      </c>
      <c r="J11974" t="s">
        <v>264</v>
      </c>
      <c r="L11974" t="s">
        <v>378</v>
      </c>
      <c r="M11974" t="s">
        <v>379</v>
      </c>
      <c r="N11974" t="s">
        <v>487</v>
      </c>
    </row>
    <row r="11975" spans="1:14" x14ac:dyDescent="0.25">
      <c r="A11975" t="s">
        <v>241</v>
      </c>
      <c r="B11975" s="1">
        <v>45808</v>
      </c>
      <c r="C11975" t="s">
        <v>734</v>
      </c>
      <c r="D11975" t="s">
        <v>735</v>
      </c>
      <c r="E11975" s="4">
        <v>201.64</v>
      </c>
      <c r="F11975" t="s">
        <v>567</v>
      </c>
      <c r="G11975" t="s">
        <v>471</v>
      </c>
      <c r="H11975" t="s">
        <v>308</v>
      </c>
      <c r="I11975" t="s">
        <v>309</v>
      </c>
      <c r="J11975" t="s">
        <v>264</v>
      </c>
      <c r="L11975" t="s">
        <v>378</v>
      </c>
      <c r="M11975" t="s">
        <v>379</v>
      </c>
      <c r="N11975" t="s">
        <v>487</v>
      </c>
    </row>
    <row r="11976" spans="1:14" x14ac:dyDescent="0.25">
      <c r="A11976" t="s">
        <v>241</v>
      </c>
      <c r="B11976" s="1">
        <v>45808</v>
      </c>
      <c r="C11976" t="s">
        <v>738</v>
      </c>
      <c r="D11976" t="s">
        <v>739</v>
      </c>
      <c r="E11976" s="4">
        <v>5125.79</v>
      </c>
      <c r="F11976" t="s">
        <v>567</v>
      </c>
      <c r="G11976" t="s">
        <v>471</v>
      </c>
      <c r="H11976" t="s">
        <v>301</v>
      </c>
      <c r="I11976" t="s">
        <v>302</v>
      </c>
      <c r="J11976" t="s">
        <v>258</v>
      </c>
      <c r="L11976" t="s">
        <v>378</v>
      </c>
      <c r="M11976" t="s">
        <v>379</v>
      </c>
      <c r="N11976" t="s">
        <v>487</v>
      </c>
    </row>
    <row r="11977" spans="1:14" x14ac:dyDescent="0.25">
      <c r="A11977" t="s">
        <v>241</v>
      </c>
      <c r="B11977" s="1">
        <v>45808</v>
      </c>
      <c r="C11977" t="s">
        <v>742</v>
      </c>
      <c r="D11977" t="s">
        <v>743</v>
      </c>
      <c r="E11977" s="4">
        <v>1147.4499999999991</v>
      </c>
      <c r="F11977" t="s">
        <v>567</v>
      </c>
      <c r="G11977" t="s">
        <v>471</v>
      </c>
      <c r="H11977" t="s">
        <v>308</v>
      </c>
      <c r="I11977" t="s">
        <v>309</v>
      </c>
      <c r="J11977" t="s">
        <v>264</v>
      </c>
      <c r="L11977" t="s">
        <v>378</v>
      </c>
      <c r="M11977" t="s">
        <v>379</v>
      </c>
      <c r="N11977" t="s">
        <v>487</v>
      </c>
    </row>
    <row r="11978" spans="1:14" x14ac:dyDescent="0.25">
      <c r="A11978" t="s">
        <v>241</v>
      </c>
      <c r="B11978" s="1">
        <v>45808</v>
      </c>
      <c r="C11978" t="s">
        <v>747</v>
      </c>
      <c r="D11978" t="s">
        <v>748</v>
      </c>
      <c r="E11978" s="4">
        <v>17907.2</v>
      </c>
      <c r="F11978" t="s">
        <v>567</v>
      </c>
      <c r="G11978" t="s">
        <v>471</v>
      </c>
      <c r="H11978" t="s">
        <v>308</v>
      </c>
      <c r="I11978" t="s">
        <v>309</v>
      </c>
      <c r="J11978" t="s">
        <v>264</v>
      </c>
      <c r="L11978" t="s">
        <v>378</v>
      </c>
      <c r="M11978" t="s">
        <v>379</v>
      </c>
      <c r="N11978" t="s">
        <v>487</v>
      </c>
    </row>
    <row r="11979" spans="1:14" x14ac:dyDescent="0.25">
      <c r="A11979" t="s">
        <v>241</v>
      </c>
      <c r="B11979" s="1">
        <v>45808</v>
      </c>
      <c r="C11979" t="s">
        <v>1375</v>
      </c>
      <c r="D11979" t="s">
        <v>1376</v>
      </c>
      <c r="E11979" s="4">
        <v>7.4399999999999995</v>
      </c>
      <c r="F11979" t="s">
        <v>567</v>
      </c>
      <c r="G11979" t="s">
        <v>471</v>
      </c>
      <c r="H11979" t="s">
        <v>301</v>
      </c>
      <c r="I11979" t="s">
        <v>302</v>
      </c>
      <c r="J11979" t="s">
        <v>258</v>
      </c>
      <c r="L11979" t="s">
        <v>378</v>
      </c>
      <c r="M11979" t="s">
        <v>379</v>
      </c>
      <c r="N11979" t="s">
        <v>482</v>
      </c>
    </row>
    <row r="11980" spans="1:14" x14ac:dyDescent="0.25">
      <c r="A11980" t="s">
        <v>241</v>
      </c>
      <c r="B11980" s="1">
        <v>45808</v>
      </c>
      <c r="C11980" t="s">
        <v>755</v>
      </c>
      <c r="D11980" t="s">
        <v>756</v>
      </c>
      <c r="E11980" s="4">
        <v>13986.88</v>
      </c>
      <c r="F11980" t="s">
        <v>567</v>
      </c>
      <c r="G11980" t="s">
        <v>471</v>
      </c>
      <c r="H11980" t="s">
        <v>311</v>
      </c>
      <c r="I11980" t="s">
        <v>312</v>
      </c>
      <c r="J11980" t="s">
        <v>264</v>
      </c>
      <c r="L11980" t="s">
        <v>378</v>
      </c>
      <c r="M11980" t="s">
        <v>379</v>
      </c>
      <c r="N11980" t="s">
        <v>487</v>
      </c>
    </row>
    <row r="11981" spans="1:14" x14ac:dyDescent="0.25">
      <c r="A11981" t="s">
        <v>241</v>
      </c>
      <c r="B11981" s="1">
        <v>45808</v>
      </c>
      <c r="C11981" t="s">
        <v>763</v>
      </c>
      <c r="D11981" t="s">
        <v>764</v>
      </c>
      <c r="E11981" s="4">
        <v>106</v>
      </c>
      <c r="F11981" t="s">
        <v>567</v>
      </c>
      <c r="G11981" t="s">
        <v>471</v>
      </c>
      <c r="H11981" t="s">
        <v>308</v>
      </c>
      <c r="I11981" t="s">
        <v>309</v>
      </c>
      <c r="J11981" t="s">
        <v>264</v>
      </c>
      <c r="L11981" t="s">
        <v>378</v>
      </c>
      <c r="M11981" t="s">
        <v>379</v>
      </c>
      <c r="N11981" t="s">
        <v>480</v>
      </c>
    </row>
    <row r="11982" spans="1:14" x14ac:dyDescent="0.25">
      <c r="A11982" t="s">
        <v>241</v>
      </c>
      <c r="B11982" s="1">
        <v>45808</v>
      </c>
      <c r="C11982" t="s">
        <v>767</v>
      </c>
      <c r="D11982" t="s">
        <v>768</v>
      </c>
      <c r="E11982" s="4">
        <v>1943.1499999999999</v>
      </c>
      <c r="F11982" t="s">
        <v>567</v>
      </c>
      <c r="G11982" t="s">
        <v>471</v>
      </c>
      <c r="H11982" t="s">
        <v>308</v>
      </c>
      <c r="I11982" t="s">
        <v>309</v>
      </c>
      <c r="J11982" t="s">
        <v>264</v>
      </c>
      <c r="L11982" t="s">
        <v>378</v>
      </c>
      <c r="M11982" t="s">
        <v>379</v>
      </c>
      <c r="N11982" t="s">
        <v>480</v>
      </c>
    </row>
    <row r="11983" spans="1:14" x14ac:dyDescent="0.25">
      <c r="A11983" t="s">
        <v>241</v>
      </c>
      <c r="B11983" s="1">
        <v>45808</v>
      </c>
      <c r="C11983" t="s">
        <v>769</v>
      </c>
      <c r="D11983" t="s">
        <v>770</v>
      </c>
      <c r="E11983" s="4">
        <v>9418.3499999999985</v>
      </c>
      <c r="F11983" t="s">
        <v>567</v>
      </c>
      <c r="G11983" t="s">
        <v>471</v>
      </c>
      <c r="H11983" t="s">
        <v>311</v>
      </c>
      <c r="I11983" t="s">
        <v>312</v>
      </c>
      <c r="J11983" t="s">
        <v>264</v>
      </c>
      <c r="L11983" t="s">
        <v>378</v>
      </c>
      <c r="M11983" t="s">
        <v>379</v>
      </c>
      <c r="N11983" t="s">
        <v>487</v>
      </c>
    </row>
    <row r="11984" spans="1:14" x14ac:dyDescent="0.25">
      <c r="A11984" t="s">
        <v>241</v>
      </c>
      <c r="B11984" s="1">
        <v>45808</v>
      </c>
      <c r="C11984" t="s">
        <v>775</v>
      </c>
      <c r="D11984" t="s">
        <v>776</v>
      </c>
      <c r="E11984" s="4">
        <v>6330.11</v>
      </c>
      <c r="F11984" t="s">
        <v>567</v>
      </c>
      <c r="G11984" t="s">
        <v>471</v>
      </c>
      <c r="H11984" t="s">
        <v>311</v>
      </c>
      <c r="I11984" t="s">
        <v>312</v>
      </c>
      <c r="J11984" t="s">
        <v>264</v>
      </c>
      <c r="L11984" t="s">
        <v>378</v>
      </c>
      <c r="M11984" t="s">
        <v>379</v>
      </c>
      <c r="N11984" t="s">
        <v>487</v>
      </c>
    </row>
    <row r="11985" spans="1:14" x14ac:dyDescent="0.25">
      <c r="A11985" t="s">
        <v>241</v>
      </c>
      <c r="B11985" s="1">
        <v>45808</v>
      </c>
      <c r="C11985" t="s">
        <v>777</v>
      </c>
      <c r="D11985" t="s">
        <v>778</v>
      </c>
      <c r="E11985" s="4">
        <v>3273.24</v>
      </c>
      <c r="F11985" t="s">
        <v>567</v>
      </c>
      <c r="G11985" t="s">
        <v>471</v>
      </c>
      <c r="H11985" t="s">
        <v>311</v>
      </c>
      <c r="I11985" t="s">
        <v>312</v>
      </c>
      <c r="J11985" t="s">
        <v>264</v>
      </c>
      <c r="L11985" t="s">
        <v>378</v>
      </c>
      <c r="M11985" t="s">
        <v>379</v>
      </c>
      <c r="N11985" t="s">
        <v>485</v>
      </c>
    </row>
    <row r="11986" spans="1:14" x14ac:dyDescent="0.25">
      <c r="A11986" t="s">
        <v>241</v>
      </c>
      <c r="B11986" s="1">
        <v>45808</v>
      </c>
      <c r="C11986" t="s">
        <v>781</v>
      </c>
      <c r="D11986" t="s">
        <v>782</v>
      </c>
      <c r="E11986" s="4">
        <v>2020.93</v>
      </c>
      <c r="F11986" t="s">
        <v>567</v>
      </c>
      <c r="G11986" t="s">
        <v>471</v>
      </c>
      <c r="H11986" t="s">
        <v>311</v>
      </c>
      <c r="I11986" t="s">
        <v>312</v>
      </c>
      <c r="J11986" t="s">
        <v>264</v>
      </c>
      <c r="L11986" t="s">
        <v>378</v>
      </c>
      <c r="M11986" t="s">
        <v>379</v>
      </c>
      <c r="N11986" t="s">
        <v>485</v>
      </c>
    </row>
    <row r="11987" spans="1:14" x14ac:dyDescent="0.25">
      <c r="A11987" t="s">
        <v>241</v>
      </c>
      <c r="B11987" s="1">
        <v>45808</v>
      </c>
      <c r="C11987" t="s">
        <v>785</v>
      </c>
      <c r="D11987" t="s">
        <v>786</v>
      </c>
      <c r="E11987" s="4">
        <v>4679.2700000000086</v>
      </c>
      <c r="F11987" t="s">
        <v>567</v>
      </c>
      <c r="G11987" t="s">
        <v>471</v>
      </c>
      <c r="H11987" t="s">
        <v>311</v>
      </c>
      <c r="I11987" t="s">
        <v>312</v>
      </c>
      <c r="J11987" t="s">
        <v>264</v>
      </c>
      <c r="L11987" t="s">
        <v>378</v>
      </c>
      <c r="M11987" t="s">
        <v>379</v>
      </c>
      <c r="N11987" t="s">
        <v>485</v>
      </c>
    </row>
    <row r="11988" spans="1:14" x14ac:dyDescent="0.25">
      <c r="A11988" t="s">
        <v>241</v>
      </c>
      <c r="B11988" s="1">
        <v>45808</v>
      </c>
      <c r="C11988" t="s">
        <v>788</v>
      </c>
      <c r="D11988" t="s">
        <v>789</v>
      </c>
      <c r="E11988" s="4">
        <v>742.56000000000006</v>
      </c>
      <c r="F11988" t="s">
        <v>567</v>
      </c>
      <c r="G11988" t="s">
        <v>471</v>
      </c>
      <c r="H11988" t="s">
        <v>311</v>
      </c>
      <c r="I11988" t="s">
        <v>312</v>
      </c>
      <c r="J11988" t="s">
        <v>264</v>
      </c>
      <c r="L11988" t="s">
        <v>378</v>
      </c>
      <c r="M11988" t="s">
        <v>379</v>
      </c>
      <c r="N11988" t="s">
        <v>485</v>
      </c>
    </row>
    <row r="11989" spans="1:14" x14ac:dyDescent="0.25">
      <c r="A11989" t="s">
        <v>241</v>
      </c>
      <c r="B11989" s="1">
        <v>45808</v>
      </c>
      <c r="C11989" t="s">
        <v>790</v>
      </c>
      <c r="D11989" t="s">
        <v>791</v>
      </c>
      <c r="E11989" s="4">
        <v>1857</v>
      </c>
      <c r="F11989" t="s">
        <v>567</v>
      </c>
      <c r="G11989" t="s">
        <v>471</v>
      </c>
      <c r="H11989" t="s">
        <v>311</v>
      </c>
      <c r="I11989" t="s">
        <v>312</v>
      </c>
      <c r="J11989" t="s">
        <v>264</v>
      </c>
      <c r="L11989" t="s">
        <v>378</v>
      </c>
      <c r="M11989" t="s">
        <v>379</v>
      </c>
      <c r="N11989" t="s">
        <v>487</v>
      </c>
    </row>
    <row r="11990" spans="1:14" x14ac:dyDescent="0.25">
      <c r="A11990" t="s">
        <v>241</v>
      </c>
      <c r="B11990" s="1">
        <v>45808</v>
      </c>
      <c r="C11990" t="s">
        <v>792</v>
      </c>
      <c r="D11990" t="s">
        <v>793</v>
      </c>
      <c r="E11990" s="4">
        <v>41967.609999999986</v>
      </c>
      <c r="F11990" t="s">
        <v>567</v>
      </c>
      <c r="G11990" t="s">
        <v>471</v>
      </c>
      <c r="H11990" t="s">
        <v>308</v>
      </c>
      <c r="I11990" t="s">
        <v>309</v>
      </c>
      <c r="J11990" t="s">
        <v>264</v>
      </c>
      <c r="L11990" t="s">
        <v>378</v>
      </c>
      <c r="M11990" t="s">
        <v>379</v>
      </c>
      <c r="N11990" t="s">
        <v>487</v>
      </c>
    </row>
    <row r="11991" spans="1:14" x14ac:dyDescent="0.25">
      <c r="A11991" t="s">
        <v>241</v>
      </c>
      <c r="B11991" s="1">
        <v>45808</v>
      </c>
      <c r="C11991" t="s">
        <v>1336</v>
      </c>
      <c r="D11991" t="s">
        <v>1393</v>
      </c>
      <c r="E11991" s="4">
        <v>38742.83</v>
      </c>
      <c r="F11991" t="s">
        <v>567</v>
      </c>
      <c r="G11991" t="s">
        <v>471</v>
      </c>
      <c r="H11991" t="s">
        <v>308</v>
      </c>
      <c r="I11991" t="s">
        <v>309</v>
      </c>
      <c r="J11991" t="s">
        <v>264</v>
      </c>
      <c r="K11991" t="s">
        <v>1244</v>
      </c>
      <c r="L11991" t="s">
        <v>378</v>
      </c>
      <c r="M11991" t="s">
        <v>379</v>
      </c>
      <c r="N11991" t="s">
        <v>488</v>
      </c>
    </row>
    <row r="11992" spans="1:14" x14ac:dyDescent="0.25">
      <c r="A11992" t="s">
        <v>241</v>
      </c>
      <c r="B11992" s="1">
        <v>45808</v>
      </c>
      <c r="C11992" t="s">
        <v>794</v>
      </c>
      <c r="D11992" t="s">
        <v>795</v>
      </c>
      <c r="E11992" s="4">
        <v>18106.940000000006</v>
      </c>
      <c r="F11992" t="s">
        <v>567</v>
      </c>
      <c r="G11992" t="s">
        <v>471</v>
      </c>
      <c r="H11992" t="s">
        <v>301</v>
      </c>
      <c r="I11992" t="s">
        <v>302</v>
      </c>
      <c r="J11992" t="s">
        <v>258</v>
      </c>
      <c r="L11992" t="s">
        <v>378</v>
      </c>
      <c r="M11992" t="s">
        <v>379</v>
      </c>
      <c r="N11992" t="s">
        <v>482</v>
      </c>
    </row>
    <row r="11993" spans="1:14" x14ac:dyDescent="0.25">
      <c r="A11993" t="s">
        <v>241</v>
      </c>
      <c r="B11993" s="1">
        <v>45808</v>
      </c>
      <c r="C11993" t="s">
        <v>796</v>
      </c>
      <c r="D11993" t="s">
        <v>797</v>
      </c>
      <c r="E11993" s="4">
        <v>2693.5099999999998</v>
      </c>
      <c r="F11993" t="s">
        <v>567</v>
      </c>
      <c r="G11993" t="s">
        <v>471</v>
      </c>
      <c r="H11993" t="s">
        <v>301</v>
      </c>
      <c r="I11993" t="s">
        <v>302</v>
      </c>
      <c r="J11993" t="s">
        <v>258</v>
      </c>
      <c r="L11993" t="s">
        <v>378</v>
      </c>
      <c r="M11993" t="s">
        <v>379</v>
      </c>
      <c r="N11993" t="s">
        <v>482</v>
      </c>
    </row>
    <row r="11994" spans="1:14" x14ac:dyDescent="0.25">
      <c r="A11994" t="s">
        <v>241</v>
      </c>
      <c r="B11994" s="1">
        <v>45808</v>
      </c>
      <c r="C11994" t="s">
        <v>800</v>
      </c>
      <c r="D11994" t="s">
        <v>801</v>
      </c>
      <c r="E11994" s="4">
        <v>17467.099999999999</v>
      </c>
      <c r="F11994" t="s">
        <v>567</v>
      </c>
      <c r="G11994" t="s">
        <v>471</v>
      </c>
      <c r="H11994" t="s">
        <v>308</v>
      </c>
      <c r="I11994" t="s">
        <v>309</v>
      </c>
      <c r="J11994" t="s">
        <v>264</v>
      </c>
      <c r="L11994" t="s">
        <v>378</v>
      </c>
      <c r="M11994" t="s">
        <v>379</v>
      </c>
      <c r="N11994" t="s">
        <v>487</v>
      </c>
    </row>
    <row r="11995" spans="1:14" x14ac:dyDescent="0.25">
      <c r="A11995" t="s">
        <v>241</v>
      </c>
      <c r="B11995" s="1">
        <v>45808</v>
      </c>
      <c r="C11995" t="s">
        <v>802</v>
      </c>
      <c r="D11995" t="s">
        <v>803</v>
      </c>
      <c r="E11995" s="4">
        <v>439.94</v>
      </c>
      <c r="F11995" t="s">
        <v>567</v>
      </c>
      <c r="G11995" t="s">
        <v>471</v>
      </c>
      <c r="H11995" t="s">
        <v>308</v>
      </c>
      <c r="I11995" t="s">
        <v>309</v>
      </c>
      <c r="J11995" t="s">
        <v>264</v>
      </c>
      <c r="L11995" t="s">
        <v>378</v>
      </c>
      <c r="M11995" t="s">
        <v>379</v>
      </c>
      <c r="N11995" t="s">
        <v>487</v>
      </c>
    </row>
    <row r="11996" spans="1:14" x14ac:dyDescent="0.25">
      <c r="A11996" t="s">
        <v>241</v>
      </c>
      <c r="B11996" s="1">
        <v>45808</v>
      </c>
      <c r="C11996" t="s">
        <v>804</v>
      </c>
      <c r="D11996" t="s">
        <v>805</v>
      </c>
      <c r="E11996" s="4">
        <v>7552.18</v>
      </c>
      <c r="F11996" t="s">
        <v>567</v>
      </c>
      <c r="G11996" t="s">
        <v>471</v>
      </c>
      <c r="H11996" t="s">
        <v>308</v>
      </c>
      <c r="I11996" t="s">
        <v>309</v>
      </c>
      <c r="J11996" t="s">
        <v>264</v>
      </c>
      <c r="L11996" t="s">
        <v>378</v>
      </c>
      <c r="M11996" t="s">
        <v>379</v>
      </c>
      <c r="N11996" t="s">
        <v>487</v>
      </c>
    </row>
    <row r="11997" spans="1:14" x14ac:dyDescent="0.25">
      <c r="A11997" t="s">
        <v>241</v>
      </c>
      <c r="B11997" s="1">
        <v>45808</v>
      </c>
      <c r="C11997" t="s">
        <v>1240</v>
      </c>
      <c r="D11997" t="s">
        <v>1241</v>
      </c>
      <c r="E11997" s="4">
        <v>3213.2</v>
      </c>
      <c r="F11997" t="s">
        <v>567</v>
      </c>
      <c r="G11997" t="s">
        <v>471</v>
      </c>
      <c r="H11997" t="s">
        <v>317</v>
      </c>
      <c r="I11997" t="s">
        <v>318</v>
      </c>
      <c r="J11997" t="s">
        <v>276</v>
      </c>
      <c r="L11997" t="s">
        <v>390</v>
      </c>
      <c r="M11997" t="s">
        <v>391</v>
      </c>
      <c r="N11997" t="s">
        <v>487</v>
      </c>
    </row>
    <row r="11998" spans="1:14" x14ac:dyDescent="0.25">
      <c r="A11998" t="s">
        <v>241</v>
      </c>
      <c r="B11998" s="1">
        <v>45808</v>
      </c>
      <c r="C11998" t="s">
        <v>812</v>
      </c>
      <c r="D11998" t="s">
        <v>813</v>
      </c>
      <c r="E11998" s="4">
        <v>4403.58</v>
      </c>
      <c r="F11998" t="s">
        <v>567</v>
      </c>
      <c r="G11998" t="s">
        <v>471</v>
      </c>
      <c r="H11998" t="s">
        <v>308</v>
      </c>
      <c r="I11998" t="s">
        <v>309</v>
      </c>
      <c r="J11998" t="s">
        <v>264</v>
      </c>
      <c r="L11998" t="s">
        <v>378</v>
      </c>
      <c r="M11998" t="s">
        <v>379</v>
      </c>
      <c r="N11998" t="s">
        <v>487</v>
      </c>
    </row>
    <row r="11999" spans="1:14" x14ac:dyDescent="0.25">
      <c r="A11999" t="s">
        <v>241</v>
      </c>
      <c r="B11999" s="1">
        <v>45808</v>
      </c>
      <c r="C11999" t="s">
        <v>816</v>
      </c>
      <c r="D11999" t="s">
        <v>817</v>
      </c>
      <c r="E11999" s="4">
        <v>1067.2899999999995</v>
      </c>
      <c r="F11999" t="s">
        <v>567</v>
      </c>
      <c r="G11999" t="s">
        <v>471</v>
      </c>
      <c r="H11999" t="s">
        <v>308</v>
      </c>
      <c r="I11999" t="s">
        <v>309</v>
      </c>
      <c r="J11999" t="s">
        <v>264</v>
      </c>
      <c r="L11999" t="s">
        <v>378</v>
      </c>
      <c r="M11999" t="s">
        <v>379</v>
      </c>
      <c r="N11999" t="s">
        <v>477</v>
      </c>
    </row>
    <row r="12000" spans="1:14" x14ac:dyDescent="0.25">
      <c r="A12000" t="s">
        <v>241</v>
      </c>
      <c r="B12000" s="1">
        <v>45808</v>
      </c>
      <c r="C12000" t="s">
        <v>818</v>
      </c>
      <c r="D12000" t="s">
        <v>819</v>
      </c>
      <c r="E12000" s="4">
        <v>14.92</v>
      </c>
      <c r="F12000" t="s">
        <v>567</v>
      </c>
      <c r="G12000" t="s">
        <v>471</v>
      </c>
      <c r="H12000" t="s">
        <v>311</v>
      </c>
      <c r="I12000" t="s">
        <v>312</v>
      </c>
      <c r="J12000" t="s">
        <v>264</v>
      </c>
      <c r="L12000" t="s">
        <v>378</v>
      </c>
      <c r="M12000" t="s">
        <v>379</v>
      </c>
      <c r="N12000" t="s">
        <v>487</v>
      </c>
    </row>
    <row r="12001" spans="1:14" x14ac:dyDescent="0.25">
      <c r="A12001" t="s">
        <v>241</v>
      </c>
      <c r="B12001" s="1">
        <v>45808</v>
      </c>
      <c r="C12001" t="s">
        <v>1152</v>
      </c>
      <c r="D12001" t="s">
        <v>1153</v>
      </c>
      <c r="E12001" s="4">
        <v>29.700000000000003</v>
      </c>
      <c r="F12001" t="s">
        <v>567</v>
      </c>
      <c r="G12001" t="s">
        <v>471</v>
      </c>
      <c r="H12001" t="s">
        <v>311</v>
      </c>
      <c r="I12001" t="s">
        <v>312</v>
      </c>
      <c r="J12001" t="s">
        <v>264</v>
      </c>
      <c r="L12001" t="s">
        <v>378</v>
      </c>
      <c r="M12001" t="s">
        <v>379</v>
      </c>
      <c r="N12001" t="s">
        <v>487</v>
      </c>
    </row>
    <row r="12002" spans="1:14" x14ac:dyDescent="0.25">
      <c r="A12002" t="s">
        <v>241</v>
      </c>
      <c r="B12002" s="1">
        <v>45808</v>
      </c>
      <c r="C12002" t="s">
        <v>820</v>
      </c>
      <c r="D12002" t="s">
        <v>821</v>
      </c>
      <c r="E12002" s="4">
        <v>8</v>
      </c>
      <c r="F12002" t="s">
        <v>567</v>
      </c>
      <c r="G12002" t="s">
        <v>471</v>
      </c>
      <c r="H12002" t="s">
        <v>311</v>
      </c>
      <c r="I12002" t="s">
        <v>312</v>
      </c>
      <c r="J12002" t="s">
        <v>264</v>
      </c>
      <c r="L12002" t="s">
        <v>378</v>
      </c>
      <c r="M12002" t="s">
        <v>379</v>
      </c>
      <c r="N12002" t="s">
        <v>487</v>
      </c>
    </row>
    <row r="12003" spans="1:14" x14ac:dyDescent="0.25">
      <c r="A12003" t="s">
        <v>241</v>
      </c>
      <c r="B12003" s="1">
        <v>45808</v>
      </c>
      <c r="C12003" t="s">
        <v>1247</v>
      </c>
      <c r="D12003" t="s">
        <v>1248</v>
      </c>
      <c r="E12003" s="4">
        <v>5367.99</v>
      </c>
      <c r="F12003" t="s">
        <v>567</v>
      </c>
      <c r="G12003" t="s">
        <v>471</v>
      </c>
      <c r="H12003" t="s">
        <v>308</v>
      </c>
      <c r="I12003" t="s">
        <v>309</v>
      </c>
      <c r="J12003" t="s">
        <v>264</v>
      </c>
      <c r="L12003" t="s">
        <v>378</v>
      </c>
      <c r="M12003" t="s">
        <v>379</v>
      </c>
      <c r="N12003" t="s">
        <v>480</v>
      </c>
    </row>
    <row r="12004" spans="1:14" x14ac:dyDescent="0.25">
      <c r="A12004" t="s">
        <v>241</v>
      </c>
      <c r="B12004" s="1">
        <v>45808</v>
      </c>
      <c r="C12004" t="s">
        <v>1249</v>
      </c>
      <c r="D12004" t="s">
        <v>1250</v>
      </c>
      <c r="E12004" s="4">
        <v>6430</v>
      </c>
      <c r="F12004" t="s">
        <v>567</v>
      </c>
      <c r="G12004" t="s">
        <v>471</v>
      </c>
      <c r="H12004" t="s">
        <v>308</v>
      </c>
      <c r="I12004" t="s">
        <v>309</v>
      </c>
      <c r="J12004" t="s">
        <v>264</v>
      </c>
      <c r="K12004" t="s">
        <v>1251</v>
      </c>
      <c r="L12004" t="s">
        <v>378</v>
      </c>
      <c r="M12004" t="s">
        <v>379</v>
      </c>
      <c r="N12004" t="s">
        <v>488</v>
      </c>
    </row>
    <row r="12005" spans="1:14" x14ac:dyDescent="0.25">
      <c r="A12005" t="s">
        <v>241</v>
      </c>
      <c r="B12005" s="1">
        <v>45808</v>
      </c>
      <c r="C12005" t="s">
        <v>1252</v>
      </c>
      <c r="D12005" t="s">
        <v>1253</v>
      </c>
      <c r="E12005" s="4">
        <v>1968</v>
      </c>
      <c r="F12005" t="s">
        <v>567</v>
      </c>
      <c r="G12005" t="s">
        <v>471</v>
      </c>
      <c r="H12005" t="s">
        <v>308</v>
      </c>
      <c r="I12005" t="s">
        <v>309</v>
      </c>
      <c r="J12005" t="s">
        <v>264</v>
      </c>
      <c r="L12005" t="s">
        <v>378</v>
      </c>
      <c r="M12005" t="s">
        <v>379</v>
      </c>
      <c r="N12005" t="s">
        <v>487</v>
      </c>
    </row>
    <row r="12006" spans="1:14" x14ac:dyDescent="0.25">
      <c r="A12006" t="s">
        <v>241</v>
      </c>
      <c r="B12006" s="1">
        <v>45808</v>
      </c>
      <c r="C12006" t="s">
        <v>1242</v>
      </c>
      <c r="D12006" t="s">
        <v>1243</v>
      </c>
      <c r="E12006" s="4">
        <v>1828.62</v>
      </c>
      <c r="F12006" t="s">
        <v>567</v>
      </c>
      <c r="G12006" t="s">
        <v>471</v>
      </c>
      <c r="H12006" t="s">
        <v>308</v>
      </c>
      <c r="I12006" t="s">
        <v>309</v>
      </c>
      <c r="J12006" t="s">
        <v>264</v>
      </c>
      <c r="K12006" t="s">
        <v>1244</v>
      </c>
      <c r="L12006" t="s">
        <v>378</v>
      </c>
      <c r="M12006" t="s">
        <v>379</v>
      </c>
      <c r="N12006" t="s">
        <v>480</v>
      </c>
    </row>
    <row r="12007" spans="1:14" x14ac:dyDescent="0.25">
      <c r="A12007" t="s">
        <v>241</v>
      </c>
      <c r="B12007" s="1">
        <v>45808</v>
      </c>
      <c r="C12007" t="s">
        <v>830</v>
      </c>
      <c r="D12007" t="s">
        <v>1366</v>
      </c>
      <c r="E12007" s="4">
        <v>16250</v>
      </c>
      <c r="F12007" t="s">
        <v>567</v>
      </c>
      <c r="G12007" t="s">
        <v>471</v>
      </c>
      <c r="H12007" t="s">
        <v>310</v>
      </c>
      <c r="I12007" t="s">
        <v>263</v>
      </c>
      <c r="J12007" t="s">
        <v>262</v>
      </c>
      <c r="L12007" t="s">
        <v>380</v>
      </c>
      <c r="M12007" t="s">
        <v>381</v>
      </c>
      <c r="N12007" t="s">
        <v>487</v>
      </c>
    </row>
    <row r="12008" spans="1:14" x14ac:dyDescent="0.25">
      <c r="A12008" t="s">
        <v>241</v>
      </c>
      <c r="B12008" s="1">
        <v>45808</v>
      </c>
      <c r="C12008" t="s">
        <v>832</v>
      </c>
      <c r="D12008" t="s">
        <v>833</v>
      </c>
      <c r="E12008" s="4">
        <v>5000</v>
      </c>
      <c r="F12008" t="s">
        <v>567</v>
      </c>
      <c r="G12008" t="s">
        <v>471</v>
      </c>
      <c r="H12008" t="s">
        <v>310</v>
      </c>
      <c r="I12008" t="s">
        <v>263</v>
      </c>
      <c r="J12008" t="s">
        <v>262</v>
      </c>
      <c r="L12008" t="s">
        <v>380</v>
      </c>
      <c r="M12008" t="s">
        <v>381</v>
      </c>
      <c r="N12008" t="s">
        <v>487</v>
      </c>
    </row>
    <row r="12009" spans="1:14" x14ac:dyDescent="0.25">
      <c r="A12009" t="s">
        <v>241</v>
      </c>
      <c r="B12009" s="1">
        <v>45808</v>
      </c>
      <c r="C12009" t="s">
        <v>836</v>
      </c>
      <c r="D12009" t="s">
        <v>837</v>
      </c>
      <c r="E12009" s="4">
        <v>400</v>
      </c>
      <c r="F12009" t="s">
        <v>567</v>
      </c>
      <c r="G12009" t="s">
        <v>471</v>
      </c>
      <c r="H12009" t="s">
        <v>310</v>
      </c>
      <c r="I12009" t="s">
        <v>263</v>
      </c>
      <c r="J12009" t="s">
        <v>262</v>
      </c>
      <c r="L12009" t="s">
        <v>380</v>
      </c>
      <c r="M12009" t="s">
        <v>381</v>
      </c>
      <c r="N12009" t="s">
        <v>487</v>
      </c>
    </row>
    <row r="12010" spans="1:14" x14ac:dyDescent="0.25">
      <c r="A12010" t="s">
        <v>241</v>
      </c>
      <c r="B12010" s="1">
        <v>45808</v>
      </c>
      <c r="C12010" t="s">
        <v>842</v>
      </c>
      <c r="D12010" t="s">
        <v>843</v>
      </c>
      <c r="E12010" s="4">
        <v>400</v>
      </c>
      <c r="F12010" t="s">
        <v>567</v>
      </c>
      <c r="G12010" t="s">
        <v>471</v>
      </c>
      <c r="H12010" t="s">
        <v>310</v>
      </c>
      <c r="I12010" t="s">
        <v>263</v>
      </c>
      <c r="J12010" t="s">
        <v>262</v>
      </c>
      <c r="L12010" t="s">
        <v>380</v>
      </c>
      <c r="M12010" t="s">
        <v>381</v>
      </c>
      <c r="N12010" t="s">
        <v>487</v>
      </c>
    </row>
    <row r="12011" spans="1:14" x14ac:dyDescent="0.25">
      <c r="A12011" t="s">
        <v>241</v>
      </c>
      <c r="B12011" s="1">
        <v>45808</v>
      </c>
      <c r="C12011" t="s">
        <v>1338</v>
      </c>
      <c r="D12011" t="s">
        <v>1339</v>
      </c>
      <c r="E12011" s="4">
        <v>9604.5</v>
      </c>
      <c r="F12011" t="s">
        <v>567</v>
      </c>
      <c r="G12011" t="s">
        <v>471</v>
      </c>
      <c r="H12011" t="s">
        <v>310</v>
      </c>
      <c r="I12011" t="s">
        <v>263</v>
      </c>
      <c r="J12011" t="s">
        <v>262</v>
      </c>
      <c r="L12011" t="s">
        <v>380</v>
      </c>
      <c r="M12011" t="s">
        <v>381</v>
      </c>
      <c r="N12011" t="s">
        <v>487</v>
      </c>
    </row>
    <row r="12012" spans="1:14" x14ac:dyDescent="0.25">
      <c r="A12012" t="s">
        <v>241</v>
      </c>
      <c r="B12012" s="1">
        <v>45808</v>
      </c>
      <c r="C12012" t="s">
        <v>1406</v>
      </c>
      <c r="D12012" t="s">
        <v>1407</v>
      </c>
      <c r="E12012" s="4">
        <v>1200</v>
      </c>
      <c r="F12012" t="s">
        <v>567</v>
      </c>
      <c r="G12012" t="s">
        <v>471</v>
      </c>
      <c r="H12012" t="s">
        <v>310</v>
      </c>
      <c r="I12012" t="s">
        <v>263</v>
      </c>
      <c r="J12012" t="s">
        <v>262</v>
      </c>
      <c r="L12012" t="s">
        <v>380</v>
      </c>
      <c r="M12012" t="s">
        <v>381</v>
      </c>
      <c r="N12012" t="s">
        <v>487</v>
      </c>
    </row>
    <row r="12013" spans="1:14" x14ac:dyDescent="0.25">
      <c r="A12013" t="s">
        <v>241</v>
      </c>
      <c r="B12013" s="1">
        <v>45808</v>
      </c>
      <c r="C12013" t="s">
        <v>867</v>
      </c>
      <c r="D12013" t="s">
        <v>868</v>
      </c>
      <c r="E12013" s="4">
        <v>9969.5000000000018</v>
      </c>
      <c r="F12013" t="s">
        <v>567</v>
      </c>
      <c r="G12013" t="s">
        <v>471</v>
      </c>
      <c r="H12013" t="s">
        <v>311</v>
      </c>
      <c r="I12013" t="s">
        <v>312</v>
      </c>
      <c r="J12013" t="s">
        <v>264</v>
      </c>
      <c r="L12013" t="s">
        <v>380</v>
      </c>
      <c r="M12013" t="s">
        <v>381</v>
      </c>
      <c r="N12013" t="s">
        <v>487</v>
      </c>
    </row>
    <row r="12014" spans="1:14" x14ac:dyDescent="0.25">
      <c r="A12014" t="s">
        <v>241</v>
      </c>
      <c r="B12014" s="1">
        <v>45808</v>
      </c>
      <c r="C12014" t="s">
        <v>869</v>
      </c>
      <c r="D12014" t="s">
        <v>870</v>
      </c>
      <c r="E12014" s="4">
        <v>6013.19</v>
      </c>
      <c r="F12014" t="s">
        <v>567</v>
      </c>
      <c r="G12014" t="s">
        <v>471</v>
      </c>
      <c r="H12014" t="s">
        <v>311</v>
      </c>
      <c r="I12014" t="s">
        <v>312</v>
      </c>
      <c r="J12014" t="s">
        <v>264</v>
      </c>
      <c r="L12014" t="s">
        <v>380</v>
      </c>
      <c r="M12014" t="s">
        <v>381</v>
      </c>
      <c r="N12014" t="s">
        <v>487</v>
      </c>
    </row>
    <row r="12015" spans="1:14" x14ac:dyDescent="0.25">
      <c r="A12015" t="s">
        <v>241</v>
      </c>
      <c r="B12015" s="1">
        <v>45808</v>
      </c>
      <c r="C12015" t="s">
        <v>1332</v>
      </c>
      <c r="D12015" t="s">
        <v>1333</v>
      </c>
      <c r="E12015" s="4">
        <v>3663.51</v>
      </c>
      <c r="F12015" t="s">
        <v>567</v>
      </c>
      <c r="G12015" t="s">
        <v>471</v>
      </c>
      <c r="H12015" t="s">
        <v>311</v>
      </c>
      <c r="I12015" t="s">
        <v>312</v>
      </c>
      <c r="J12015" t="s">
        <v>264</v>
      </c>
      <c r="L12015" t="s">
        <v>380</v>
      </c>
      <c r="M12015" t="s">
        <v>381</v>
      </c>
      <c r="N12015" t="s">
        <v>482</v>
      </c>
    </row>
    <row r="12016" spans="1:14" x14ac:dyDescent="0.25">
      <c r="A12016" t="s">
        <v>241</v>
      </c>
      <c r="B12016" s="1">
        <v>45808</v>
      </c>
      <c r="C12016" t="s">
        <v>911</v>
      </c>
      <c r="D12016" t="s">
        <v>912</v>
      </c>
      <c r="E12016" s="4">
        <v>8505.7999999999993</v>
      </c>
      <c r="F12016" t="s">
        <v>567</v>
      </c>
      <c r="G12016" t="s">
        <v>471</v>
      </c>
      <c r="H12016" t="s">
        <v>313</v>
      </c>
      <c r="I12016" t="s">
        <v>314</v>
      </c>
      <c r="J12016" t="s">
        <v>268</v>
      </c>
      <c r="L12016" t="s">
        <v>384</v>
      </c>
      <c r="M12016" t="s">
        <v>385</v>
      </c>
      <c r="N12016" t="s">
        <v>489</v>
      </c>
    </row>
    <row r="12017" spans="1:14" x14ac:dyDescent="0.25">
      <c r="A12017" t="s">
        <v>241</v>
      </c>
      <c r="B12017" s="1">
        <v>45808</v>
      </c>
      <c r="C12017" t="s">
        <v>919</v>
      </c>
      <c r="D12017" t="s">
        <v>920</v>
      </c>
      <c r="E12017" s="4">
        <v>1977.45</v>
      </c>
      <c r="F12017" t="s">
        <v>567</v>
      </c>
      <c r="G12017" t="s">
        <v>471</v>
      </c>
      <c r="H12017" t="s">
        <v>313</v>
      </c>
      <c r="I12017" t="s">
        <v>314</v>
      </c>
      <c r="J12017" t="s">
        <v>268</v>
      </c>
      <c r="L12017" t="s">
        <v>384</v>
      </c>
      <c r="M12017" t="s">
        <v>385</v>
      </c>
      <c r="N12017" t="s">
        <v>489</v>
      </c>
    </row>
    <row r="12018" spans="1:14" x14ac:dyDescent="0.25">
      <c r="A12018" t="s">
        <v>241</v>
      </c>
      <c r="B12018" s="1">
        <v>45808</v>
      </c>
      <c r="C12018" t="s">
        <v>924</v>
      </c>
      <c r="D12018" t="s">
        <v>925</v>
      </c>
      <c r="E12018" s="4">
        <v>14945.2</v>
      </c>
      <c r="F12018" t="s">
        <v>567</v>
      </c>
      <c r="G12018" t="s">
        <v>471</v>
      </c>
      <c r="H12018" t="s">
        <v>303</v>
      </c>
      <c r="I12018" t="s">
        <v>304</v>
      </c>
      <c r="J12018" t="s">
        <v>268</v>
      </c>
      <c r="L12018" t="s">
        <v>384</v>
      </c>
      <c r="M12018" t="s">
        <v>385</v>
      </c>
      <c r="N12018" t="s">
        <v>489</v>
      </c>
    </row>
    <row r="12019" spans="1:14" x14ac:dyDescent="0.25">
      <c r="A12019" t="s">
        <v>241</v>
      </c>
      <c r="B12019" s="1">
        <v>45808</v>
      </c>
      <c r="C12019" t="s">
        <v>927</v>
      </c>
      <c r="D12019" t="s">
        <v>928</v>
      </c>
      <c r="E12019" s="4">
        <v>6067.55</v>
      </c>
      <c r="F12019" t="s">
        <v>567</v>
      </c>
      <c r="G12019" t="s">
        <v>471</v>
      </c>
      <c r="H12019" t="s">
        <v>313</v>
      </c>
      <c r="I12019" t="s">
        <v>314</v>
      </c>
      <c r="J12019" t="s">
        <v>268</v>
      </c>
      <c r="L12019" t="s">
        <v>384</v>
      </c>
      <c r="M12019" t="s">
        <v>385</v>
      </c>
      <c r="N12019" t="s">
        <v>489</v>
      </c>
    </row>
    <row r="12020" spans="1:14" x14ac:dyDescent="0.25">
      <c r="A12020" t="s">
        <v>241</v>
      </c>
      <c r="B12020" s="1">
        <v>45808</v>
      </c>
      <c r="C12020" t="s">
        <v>931</v>
      </c>
      <c r="D12020" t="s">
        <v>932</v>
      </c>
      <c r="E12020" s="4">
        <v>12860.45</v>
      </c>
      <c r="F12020" t="s">
        <v>567</v>
      </c>
      <c r="G12020" t="s">
        <v>471</v>
      </c>
      <c r="H12020" t="s">
        <v>303</v>
      </c>
      <c r="I12020" t="s">
        <v>304</v>
      </c>
      <c r="J12020" t="s">
        <v>268</v>
      </c>
      <c r="L12020" t="s">
        <v>384</v>
      </c>
      <c r="M12020" t="s">
        <v>385</v>
      </c>
      <c r="N12020" t="s">
        <v>489</v>
      </c>
    </row>
    <row r="12021" spans="1:14" x14ac:dyDescent="0.25">
      <c r="A12021" t="s">
        <v>241</v>
      </c>
      <c r="B12021" s="1">
        <v>45808</v>
      </c>
      <c r="C12021" t="s">
        <v>935</v>
      </c>
      <c r="D12021" t="s">
        <v>936</v>
      </c>
      <c r="E12021" s="4">
        <v>8674.5</v>
      </c>
      <c r="F12021" t="s">
        <v>567</v>
      </c>
      <c r="G12021" t="s">
        <v>471</v>
      </c>
      <c r="H12021" t="s">
        <v>303</v>
      </c>
      <c r="I12021" t="s">
        <v>304</v>
      </c>
      <c r="J12021" t="s">
        <v>268</v>
      </c>
      <c r="L12021" t="s">
        <v>384</v>
      </c>
      <c r="M12021" t="s">
        <v>385</v>
      </c>
      <c r="N12021" t="s">
        <v>489</v>
      </c>
    </row>
    <row r="12022" spans="1:14" x14ac:dyDescent="0.25">
      <c r="A12022" t="s">
        <v>241</v>
      </c>
      <c r="B12022" s="1">
        <v>45808</v>
      </c>
      <c r="C12022" t="s">
        <v>938</v>
      </c>
      <c r="D12022" t="s">
        <v>939</v>
      </c>
      <c r="E12022" s="4">
        <v>2319</v>
      </c>
      <c r="F12022" t="s">
        <v>567</v>
      </c>
      <c r="G12022" t="s">
        <v>471</v>
      </c>
      <c r="H12022" t="s">
        <v>313</v>
      </c>
      <c r="I12022" t="s">
        <v>314</v>
      </c>
      <c r="J12022" t="s">
        <v>268</v>
      </c>
      <c r="L12022" t="s">
        <v>384</v>
      </c>
      <c r="M12022" t="s">
        <v>385</v>
      </c>
      <c r="N12022" t="s">
        <v>489</v>
      </c>
    </row>
    <row r="12023" spans="1:14" x14ac:dyDescent="0.25">
      <c r="A12023" t="s">
        <v>241</v>
      </c>
      <c r="B12023" s="1">
        <v>45808</v>
      </c>
      <c r="C12023" t="s">
        <v>942</v>
      </c>
      <c r="D12023" t="s">
        <v>943</v>
      </c>
      <c r="E12023" s="4">
        <v>534.79999999999995</v>
      </c>
      <c r="F12023" t="s">
        <v>567</v>
      </c>
      <c r="G12023" t="s">
        <v>471</v>
      </c>
      <c r="H12023" t="s">
        <v>313</v>
      </c>
      <c r="I12023" t="s">
        <v>314</v>
      </c>
      <c r="J12023" t="s">
        <v>268</v>
      </c>
      <c r="L12023" t="s">
        <v>384</v>
      </c>
      <c r="M12023" t="s">
        <v>385</v>
      </c>
      <c r="N12023" t="s">
        <v>489</v>
      </c>
    </row>
    <row r="12024" spans="1:14" x14ac:dyDescent="0.25">
      <c r="A12024" t="s">
        <v>241</v>
      </c>
      <c r="B12024" s="1">
        <v>45808</v>
      </c>
      <c r="C12024" t="s">
        <v>948</v>
      </c>
      <c r="D12024" t="s">
        <v>949</v>
      </c>
      <c r="E12024" s="4">
        <v>125.7</v>
      </c>
      <c r="F12024" t="s">
        <v>567</v>
      </c>
      <c r="G12024" t="s">
        <v>471</v>
      </c>
      <c r="H12024" t="s">
        <v>303</v>
      </c>
      <c r="I12024" t="s">
        <v>304</v>
      </c>
      <c r="J12024" t="s">
        <v>268</v>
      </c>
      <c r="L12024" t="s">
        <v>384</v>
      </c>
      <c r="M12024" t="s">
        <v>385</v>
      </c>
      <c r="N12024" t="s">
        <v>489</v>
      </c>
    </row>
    <row r="12025" spans="1:14" x14ac:dyDescent="0.25">
      <c r="A12025" t="s">
        <v>241</v>
      </c>
      <c r="B12025" s="1">
        <v>45808</v>
      </c>
      <c r="C12025" t="s">
        <v>952</v>
      </c>
      <c r="D12025" t="s">
        <v>953</v>
      </c>
      <c r="E12025" s="4">
        <v>191574.18</v>
      </c>
      <c r="F12025" t="s">
        <v>567</v>
      </c>
      <c r="G12025" t="s">
        <v>471</v>
      </c>
      <c r="H12025" t="s">
        <v>246</v>
      </c>
      <c r="I12025" t="s">
        <v>247</v>
      </c>
      <c r="J12025" t="s">
        <v>246</v>
      </c>
      <c r="L12025" t="s">
        <v>370</v>
      </c>
      <c r="M12025" t="s">
        <v>371</v>
      </c>
      <c r="N12025" t="s">
        <v>482</v>
      </c>
    </row>
    <row r="12026" spans="1:14" x14ac:dyDescent="0.25">
      <c r="A12026" t="s">
        <v>241</v>
      </c>
      <c r="B12026" s="1">
        <v>45808</v>
      </c>
      <c r="C12026" t="s">
        <v>955</v>
      </c>
      <c r="D12026" t="s">
        <v>956</v>
      </c>
      <c r="E12026" s="4">
        <v>460381.31</v>
      </c>
      <c r="F12026" t="s">
        <v>567</v>
      </c>
      <c r="G12026" t="s">
        <v>471</v>
      </c>
      <c r="H12026" t="s">
        <v>293</v>
      </c>
      <c r="I12026" t="s">
        <v>294</v>
      </c>
      <c r="J12026" t="s">
        <v>251</v>
      </c>
      <c r="L12026" t="s">
        <v>386</v>
      </c>
      <c r="M12026" t="s">
        <v>387</v>
      </c>
      <c r="N12026" t="s">
        <v>482</v>
      </c>
    </row>
    <row r="12027" spans="1:14" x14ac:dyDescent="0.25">
      <c r="A12027" t="s">
        <v>241</v>
      </c>
      <c r="B12027" s="1">
        <v>45808</v>
      </c>
      <c r="C12027" t="s">
        <v>961</v>
      </c>
      <c r="D12027" t="s">
        <v>962</v>
      </c>
      <c r="E12027" s="4">
        <v>5325</v>
      </c>
      <c r="F12027" t="s">
        <v>567</v>
      </c>
      <c r="G12027" t="s">
        <v>471</v>
      </c>
      <c r="H12027" t="s">
        <v>311</v>
      </c>
      <c r="I12027" t="s">
        <v>312</v>
      </c>
      <c r="J12027" t="s">
        <v>264</v>
      </c>
      <c r="L12027" t="s">
        <v>390</v>
      </c>
      <c r="M12027" t="s">
        <v>391</v>
      </c>
      <c r="N12027" t="s">
        <v>487</v>
      </c>
    </row>
    <row r="12028" spans="1:14" x14ac:dyDescent="0.25">
      <c r="A12028" t="s">
        <v>241</v>
      </c>
      <c r="B12028" s="1">
        <v>45808</v>
      </c>
      <c r="C12028" t="s">
        <v>971</v>
      </c>
      <c r="D12028" t="s">
        <v>972</v>
      </c>
      <c r="E12028" s="4">
        <v>182</v>
      </c>
      <c r="F12028" t="s">
        <v>567</v>
      </c>
      <c r="G12028" t="s">
        <v>471</v>
      </c>
      <c r="H12028" t="s">
        <v>311</v>
      </c>
      <c r="I12028" t="s">
        <v>312</v>
      </c>
      <c r="J12028" t="s">
        <v>264</v>
      </c>
      <c r="L12028" t="s">
        <v>390</v>
      </c>
      <c r="M12028" t="s">
        <v>391</v>
      </c>
      <c r="N12028" t="s">
        <v>487</v>
      </c>
    </row>
    <row r="12029" spans="1:14" x14ac:dyDescent="0.25">
      <c r="A12029" t="s">
        <v>241</v>
      </c>
      <c r="B12029" s="1">
        <v>45808</v>
      </c>
      <c r="C12029" t="s">
        <v>977</v>
      </c>
      <c r="D12029" t="s">
        <v>978</v>
      </c>
      <c r="E12029" s="4">
        <v>96.79</v>
      </c>
      <c r="F12029" t="s">
        <v>567</v>
      </c>
      <c r="G12029" t="s">
        <v>471</v>
      </c>
      <c r="H12029" t="s">
        <v>311</v>
      </c>
      <c r="I12029" t="s">
        <v>312</v>
      </c>
      <c r="J12029" t="s">
        <v>264</v>
      </c>
      <c r="L12029" t="s">
        <v>390</v>
      </c>
      <c r="M12029" t="s">
        <v>391</v>
      </c>
      <c r="N12029" t="s">
        <v>487</v>
      </c>
    </row>
    <row r="12030" spans="1:14" x14ac:dyDescent="0.25">
      <c r="A12030" t="s">
        <v>241</v>
      </c>
      <c r="B12030" s="1">
        <v>45808</v>
      </c>
      <c r="C12030" t="s">
        <v>989</v>
      </c>
      <c r="D12030" t="s">
        <v>990</v>
      </c>
      <c r="E12030" s="4">
        <v>11511.32</v>
      </c>
      <c r="F12030" t="s">
        <v>567</v>
      </c>
      <c r="G12030" t="s">
        <v>471</v>
      </c>
      <c r="H12030" t="s">
        <v>317</v>
      </c>
      <c r="I12030" t="s">
        <v>318</v>
      </c>
      <c r="J12030" t="s">
        <v>276</v>
      </c>
      <c r="L12030" t="s">
        <v>390</v>
      </c>
      <c r="M12030" t="s">
        <v>391</v>
      </c>
      <c r="N12030" t="s">
        <v>487</v>
      </c>
    </row>
    <row r="12031" spans="1:14" x14ac:dyDescent="0.25">
      <c r="A12031" t="s">
        <v>241</v>
      </c>
      <c r="B12031" s="1">
        <v>45808</v>
      </c>
      <c r="C12031" t="s">
        <v>993</v>
      </c>
      <c r="D12031" t="s">
        <v>994</v>
      </c>
      <c r="E12031" s="4">
        <v>361.11999999999995</v>
      </c>
      <c r="F12031" t="s">
        <v>567</v>
      </c>
      <c r="G12031" t="s">
        <v>471</v>
      </c>
      <c r="H12031" t="s">
        <v>311</v>
      </c>
      <c r="I12031" t="s">
        <v>312</v>
      </c>
      <c r="J12031" t="s">
        <v>264</v>
      </c>
      <c r="L12031" t="s">
        <v>390</v>
      </c>
      <c r="M12031" t="s">
        <v>391</v>
      </c>
      <c r="N12031" t="s">
        <v>487</v>
      </c>
    </row>
    <row r="12032" spans="1:14" x14ac:dyDescent="0.25">
      <c r="A12032" t="s">
        <v>241</v>
      </c>
      <c r="B12032" s="1">
        <v>45808</v>
      </c>
      <c r="C12032" t="s">
        <v>1005</v>
      </c>
      <c r="D12032" t="s">
        <v>1006</v>
      </c>
      <c r="E12032" s="4">
        <v>2.0400000000000045</v>
      </c>
      <c r="F12032" t="s">
        <v>567</v>
      </c>
      <c r="G12032" t="s">
        <v>471</v>
      </c>
      <c r="H12032" t="s">
        <v>311</v>
      </c>
      <c r="I12032" t="s">
        <v>312</v>
      </c>
      <c r="J12032" t="s">
        <v>264</v>
      </c>
      <c r="L12032" t="s">
        <v>390</v>
      </c>
      <c r="M12032" t="s">
        <v>391</v>
      </c>
      <c r="N12032" t="s">
        <v>487</v>
      </c>
    </row>
    <row r="12033" spans="1:14" x14ac:dyDescent="0.25">
      <c r="A12033" t="s">
        <v>241</v>
      </c>
      <c r="B12033" s="1">
        <v>45808</v>
      </c>
      <c r="C12033" t="s">
        <v>1007</v>
      </c>
      <c r="D12033" t="s">
        <v>1008</v>
      </c>
      <c r="E12033" s="4">
        <v>4422.17</v>
      </c>
      <c r="F12033" t="s">
        <v>567</v>
      </c>
      <c r="G12033" t="s">
        <v>471</v>
      </c>
      <c r="H12033" t="s">
        <v>317</v>
      </c>
      <c r="I12033" t="s">
        <v>318</v>
      </c>
      <c r="J12033" t="s">
        <v>276</v>
      </c>
      <c r="L12033" t="s">
        <v>390</v>
      </c>
      <c r="M12033" t="s">
        <v>391</v>
      </c>
      <c r="N12033" t="s">
        <v>487</v>
      </c>
    </row>
    <row r="12034" spans="1:14" x14ac:dyDescent="0.25">
      <c r="A12034" t="s">
        <v>241</v>
      </c>
      <c r="B12034" s="1">
        <v>45808</v>
      </c>
      <c r="C12034" t="s">
        <v>1162</v>
      </c>
      <c r="D12034" t="s">
        <v>1163</v>
      </c>
      <c r="E12034" s="4">
        <v>1133.0100000000011</v>
      </c>
      <c r="F12034" t="s">
        <v>567</v>
      </c>
      <c r="G12034" t="s">
        <v>471</v>
      </c>
      <c r="H12034" t="s">
        <v>311</v>
      </c>
      <c r="I12034" t="s">
        <v>312</v>
      </c>
      <c r="J12034" t="s">
        <v>264</v>
      </c>
      <c r="L12034" t="s">
        <v>390</v>
      </c>
      <c r="M12034" t="s">
        <v>391</v>
      </c>
      <c r="N12034" t="s">
        <v>477</v>
      </c>
    </row>
    <row r="12035" spans="1:14" x14ac:dyDescent="0.25">
      <c r="A12035" t="s">
        <v>241</v>
      </c>
      <c r="B12035" s="1">
        <v>45808</v>
      </c>
      <c r="C12035" t="s">
        <v>1021</v>
      </c>
      <c r="D12035" t="s">
        <v>1022</v>
      </c>
      <c r="E12035" s="4">
        <v>2143.92</v>
      </c>
      <c r="F12035" t="s">
        <v>567</v>
      </c>
      <c r="G12035" t="s">
        <v>471</v>
      </c>
      <c r="H12035" t="s">
        <v>316</v>
      </c>
      <c r="I12035" t="s">
        <v>275</v>
      </c>
      <c r="J12035" t="s">
        <v>274</v>
      </c>
      <c r="L12035" t="s">
        <v>400</v>
      </c>
      <c r="M12035" t="s">
        <v>401</v>
      </c>
      <c r="N12035" t="s">
        <v>489</v>
      </c>
    </row>
    <row r="12036" spans="1:14" x14ac:dyDescent="0.25">
      <c r="A12036" t="s">
        <v>241</v>
      </c>
      <c r="B12036" s="1">
        <v>45808</v>
      </c>
      <c r="C12036" t="s">
        <v>1025</v>
      </c>
      <c r="D12036" t="s">
        <v>1026</v>
      </c>
      <c r="E12036" s="4">
        <v>184.99</v>
      </c>
      <c r="F12036" t="s">
        <v>567</v>
      </c>
      <c r="G12036" t="s">
        <v>471</v>
      </c>
      <c r="H12036" t="s">
        <v>316</v>
      </c>
      <c r="I12036" t="s">
        <v>275</v>
      </c>
      <c r="J12036" t="s">
        <v>274</v>
      </c>
      <c r="L12036" t="s">
        <v>400</v>
      </c>
      <c r="M12036" t="s">
        <v>401</v>
      </c>
      <c r="N12036" t="s">
        <v>489</v>
      </c>
    </row>
    <row r="12037" spans="1:14" x14ac:dyDescent="0.25">
      <c r="A12037" t="s">
        <v>241</v>
      </c>
      <c r="B12037" s="1">
        <v>45808</v>
      </c>
      <c r="C12037" t="s">
        <v>1227</v>
      </c>
      <c r="D12037" t="s">
        <v>1228</v>
      </c>
      <c r="E12037" s="4">
        <v>16366.509999999995</v>
      </c>
      <c r="F12037" t="s">
        <v>567</v>
      </c>
      <c r="G12037" t="s">
        <v>471</v>
      </c>
      <c r="H12037" t="s">
        <v>316</v>
      </c>
      <c r="I12037" t="s">
        <v>275</v>
      </c>
      <c r="J12037" t="s">
        <v>274</v>
      </c>
      <c r="L12037" t="s">
        <v>400</v>
      </c>
      <c r="M12037" t="s">
        <v>401</v>
      </c>
      <c r="N12037" t="s">
        <v>489</v>
      </c>
    </row>
    <row r="12038" spans="1:14" x14ac:dyDescent="0.25">
      <c r="A12038" t="s">
        <v>241</v>
      </c>
      <c r="B12038" s="1">
        <v>45808</v>
      </c>
      <c r="C12038" t="s">
        <v>27</v>
      </c>
      <c r="D12038" t="s">
        <v>1032</v>
      </c>
      <c r="E12038" s="4">
        <v>-2754967.0499999993</v>
      </c>
      <c r="F12038" t="s">
        <v>567</v>
      </c>
      <c r="G12038" t="s">
        <v>471</v>
      </c>
      <c r="H12038" t="s">
        <v>288</v>
      </c>
      <c r="I12038" t="s">
        <v>26</v>
      </c>
      <c r="J12038" t="s">
        <v>243</v>
      </c>
      <c r="L12038" t="s">
        <v>368</v>
      </c>
      <c r="M12038" t="s">
        <v>369</v>
      </c>
      <c r="N12038" t="s">
        <v>485</v>
      </c>
    </row>
    <row r="12039" spans="1:14" x14ac:dyDescent="0.25">
      <c r="A12039" t="s">
        <v>241</v>
      </c>
      <c r="B12039" s="1">
        <v>45808</v>
      </c>
      <c r="C12039" t="s">
        <v>28</v>
      </c>
      <c r="D12039" t="s">
        <v>1039</v>
      </c>
      <c r="E12039" s="4">
        <v>379.94000000000017</v>
      </c>
      <c r="F12039" t="s">
        <v>567</v>
      </c>
      <c r="G12039" t="s">
        <v>471</v>
      </c>
      <c r="H12039" t="s">
        <v>288</v>
      </c>
      <c r="I12039" t="s">
        <v>26</v>
      </c>
      <c r="J12039" t="s">
        <v>243</v>
      </c>
      <c r="L12039" t="s">
        <v>368</v>
      </c>
      <c r="M12039" t="s">
        <v>369</v>
      </c>
      <c r="N12039" t="s">
        <v>480</v>
      </c>
    </row>
    <row r="12040" spans="1:14" x14ac:dyDescent="0.25">
      <c r="A12040" t="s">
        <v>241</v>
      </c>
      <c r="B12040" s="1">
        <v>45808</v>
      </c>
      <c r="C12040" t="s">
        <v>29</v>
      </c>
      <c r="D12040" t="s">
        <v>1040</v>
      </c>
      <c r="E12040" s="4">
        <v>-156.69</v>
      </c>
      <c r="F12040" t="s">
        <v>567</v>
      </c>
      <c r="G12040" t="s">
        <v>471</v>
      </c>
      <c r="H12040" t="s">
        <v>288</v>
      </c>
      <c r="I12040" t="s">
        <v>26</v>
      </c>
      <c r="J12040" t="s">
        <v>243</v>
      </c>
      <c r="L12040" t="s">
        <v>368</v>
      </c>
      <c r="M12040" t="s">
        <v>369</v>
      </c>
      <c r="N12040" t="s">
        <v>480</v>
      </c>
    </row>
    <row r="12041" spans="1:14" x14ac:dyDescent="0.25">
      <c r="A12041" t="s">
        <v>241</v>
      </c>
      <c r="B12041" s="1">
        <v>45808</v>
      </c>
      <c r="C12041" t="s">
        <v>31</v>
      </c>
      <c r="D12041" t="s">
        <v>1293</v>
      </c>
      <c r="E12041" s="4">
        <v>-11756</v>
      </c>
      <c r="F12041" t="s">
        <v>567</v>
      </c>
      <c r="G12041" t="s">
        <v>471</v>
      </c>
      <c r="H12041" t="s">
        <v>288</v>
      </c>
      <c r="I12041" t="s">
        <v>26</v>
      </c>
      <c r="J12041" t="s">
        <v>243</v>
      </c>
      <c r="L12041" t="s">
        <v>368</v>
      </c>
      <c r="M12041" t="s">
        <v>369</v>
      </c>
      <c r="N12041" t="s">
        <v>480</v>
      </c>
    </row>
    <row r="12042" spans="1:14" x14ac:dyDescent="0.25">
      <c r="A12042" t="s">
        <v>241</v>
      </c>
      <c r="B12042" s="1">
        <v>45808</v>
      </c>
      <c r="C12042" t="s">
        <v>32</v>
      </c>
      <c r="D12042" t="s">
        <v>1268</v>
      </c>
      <c r="E12042" s="4">
        <v>-25300</v>
      </c>
      <c r="F12042" t="s">
        <v>567</v>
      </c>
      <c r="G12042" t="s">
        <v>471</v>
      </c>
      <c r="H12042" t="s">
        <v>288</v>
      </c>
      <c r="I12042" t="s">
        <v>26</v>
      </c>
      <c r="J12042" t="s">
        <v>243</v>
      </c>
      <c r="L12042" t="s">
        <v>368</v>
      </c>
      <c r="M12042" t="s">
        <v>369</v>
      </c>
      <c r="N12042" t="s">
        <v>480</v>
      </c>
    </row>
    <row r="12043" spans="1:14" x14ac:dyDescent="0.25">
      <c r="A12043" t="s">
        <v>241</v>
      </c>
      <c r="B12043" s="1">
        <v>45808</v>
      </c>
      <c r="C12043" t="s">
        <v>34</v>
      </c>
      <c r="D12043" t="s">
        <v>1044</v>
      </c>
      <c r="E12043" s="4">
        <v>-112372</v>
      </c>
      <c r="F12043" t="s">
        <v>567</v>
      </c>
      <c r="G12043" t="s">
        <v>471</v>
      </c>
      <c r="H12043" t="s">
        <v>317</v>
      </c>
      <c r="I12043" t="s">
        <v>318</v>
      </c>
      <c r="J12043" t="s">
        <v>276</v>
      </c>
      <c r="L12043" t="s">
        <v>390</v>
      </c>
      <c r="M12043" t="s">
        <v>391</v>
      </c>
      <c r="N12043" t="s">
        <v>487</v>
      </c>
    </row>
    <row r="12044" spans="1:14" x14ac:dyDescent="0.25">
      <c r="A12044" t="s">
        <v>241</v>
      </c>
      <c r="B12044" s="1">
        <v>45808</v>
      </c>
      <c r="C12044" t="s">
        <v>25</v>
      </c>
      <c r="D12044" t="s">
        <v>1049</v>
      </c>
      <c r="E12044" s="4">
        <v>-133364.43999999997</v>
      </c>
      <c r="F12044" t="s">
        <v>567</v>
      </c>
      <c r="G12044" t="s">
        <v>471</v>
      </c>
      <c r="H12044" t="s">
        <v>244</v>
      </c>
      <c r="I12044" t="s">
        <v>245</v>
      </c>
      <c r="J12044" t="s">
        <v>244</v>
      </c>
      <c r="L12044" t="s">
        <v>368</v>
      </c>
      <c r="M12044" t="s">
        <v>369</v>
      </c>
      <c r="N12044" t="s">
        <v>480</v>
      </c>
    </row>
    <row r="12045" spans="1:14" x14ac:dyDescent="0.25">
      <c r="A12045" t="s">
        <v>241</v>
      </c>
      <c r="B12045" s="1">
        <v>45808</v>
      </c>
      <c r="C12045" t="s">
        <v>1056</v>
      </c>
      <c r="D12045" t="s">
        <v>1057</v>
      </c>
      <c r="E12045" s="4">
        <v>-242060.99</v>
      </c>
      <c r="F12045" t="s">
        <v>567</v>
      </c>
      <c r="G12045" t="s">
        <v>471</v>
      </c>
      <c r="H12045" t="s">
        <v>246</v>
      </c>
      <c r="I12045" t="s">
        <v>247</v>
      </c>
      <c r="J12045" t="s">
        <v>246</v>
      </c>
      <c r="L12045" t="s">
        <v>370</v>
      </c>
      <c r="M12045" t="s">
        <v>371</v>
      </c>
      <c r="N12045" t="s">
        <v>482</v>
      </c>
    </row>
    <row r="12046" spans="1:14" x14ac:dyDescent="0.25">
      <c r="A12046" t="s">
        <v>241</v>
      </c>
      <c r="B12046" s="1">
        <v>45808</v>
      </c>
      <c r="C12046" t="s">
        <v>1058</v>
      </c>
      <c r="D12046" t="s">
        <v>1059</v>
      </c>
      <c r="E12046" s="4">
        <v>-410438.79999999981</v>
      </c>
      <c r="F12046" t="s">
        <v>567</v>
      </c>
      <c r="G12046" t="s">
        <v>471</v>
      </c>
      <c r="H12046" t="s">
        <v>293</v>
      </c>
      <c r="I12046" t="s">
        <v>294</v>
      </c>
      <c r="J12046" t="s">
        <v>251</v>
      </c>
      <c r="L12046" t="s">
        <v>386</v>
      </c>
      <c r="M12046" t="s">
        <v>387</v>
      </c>
      <c r="N12046" t="s">
        <v>482</v>
      </c>
    </row>
    <row r="12047" spans="1:14" x14ac:dyDescent="0.25">
      <c r="A12047" t="s">
        <v>241</v>
      </c>
      <c r="B12047" s="1">
        <v>45808</v>
      </c>
      <c r="C12047" t="s">
        <v>1066</v>
      </c>
      <c r="D12047" t="s">
        <v>1067</v>
      </c>
      <c r="E12047" s="4">
        <v>-0.31000000000994987</v>
      </c>
      <c r="F12047" t="s">
        <v>567</v>
      </c>
      <c r="G12047" t="s">
        <v>471</v>
      </c>
      <c r="H12047" t="s">
        <v>248</v>
      </c>
      <c r="I12047" t="s">
        <v>249</v>
      </c>
      <c r="J12047" t="s">
        <v>248</v>
      </c>
      <c r="L12047" t="s">
        <v>372</v>
      </c>
      <c r="M12047" t="s">
        <v>373</v>
      </c>
      <c r="N12047" t="s">
        <v>487</v>
      </c>
    </row>
    <row r="12048" spans="1:14" x14ac:dyDescent="0.25">
      <c r="A12048" t="s">
        <v>241</v>
      </c>
      <c r="B12048" s="1">
        <v>45808</v>
      </c>
      <c r="C12048" t="s">
        <v>1166</v>
      </c>
      <c r="D12048" t="s">
        <v>1167</v>
      </c>
      <c r="E12048" s="4">
        <v>-5</v>
      </c>
      <c r="F12048" t="s">
        <v>567</v>
      </c>
      <c r="G12048" t="s">
        <v>471</v>
      </c>
      <c r="H12048" t="s">
        <v>248</v>
      </c>
      <c r="I12048" t="s">
        <v>249</v>
      </c>
      <c r="J12048" t="s">
        <v>248</v>
      </c>
      <c r="L12048" t="s">
        <v>372</v>
      </c>
      <c r="M12048" t="s">
        <v>373</v>
      </c>
      <c r="N12048" t="s">
        <v>487</v>
      </c>
    </row>
    <row r="12049" spans="1:14" x14ac:dyDescent="0.25">
      <c r="A12049" t="s">
        <v>241</v>
      </c>
      <c r="B12049" s="1">
        <v>45808</v>
      </c>
      <c r="C12049" t="s">
        <v>1168</v>
      </c>
      <c r="D12049" t="s">
        <v>1169</v>
      </c>
      <c r="E12049" s="4">
        <v>-6087.5</v>
      </c>
      <c r="F12049" t="s">
        <v>567</v>
      </c>
      <c r="G12049" t="s">
        <v>471</v>
      </c>
      <c r="H12049" t="s">
        <v>248</v>
      </c>
      <c r="I12049" t="s">
        <v>249</v>
      </c>
      <c r="J12049" t="s">
        <v>248</v>
      </c>
      <c r="L12049" t="s">
        <v>372</v>
      </c>
      <c r="M12049" t="s">
        <v>373</v>
      </c>
      <c r="N12049" t="s">
        <v>487</v>
      </c>
    </row>
    <row r="12050" spans="1:14" x14ac:dyDescent="0.25">
      <c r="A12050" t="s">
        <v>241</v>
      </c>
      <c r="B12050" s="1">
        <v>45808</v>
      </c>
      <c r="C12050" t="s">
        <v>1080</v>
      </c>
      <c r="D12050" t="s">
        <v>1081</v>
      </c>
      <c r="E12050" s="4">
        <v>-3282.43</v>
      </c>
      <c r="F12050" t="s">
        <v>567</v>
      </c>
      <c r="G12050" t="s">
        <v>471</v>
      </c>
      <c r="H12050" t="s">
        <v>317</v>
      </c>
      <c r="I12050" t="s">
        <v>318</v>
      </c>
      <c r="J12050" t="s">
        <v>276</v>
      </c>
      <c r="L12050" t="s">
        <v>372</v>
      </c>
      <c r="M12050" t="s">
        <v>373</v>
      </c>
      <c r="N12050" t="s">
        <v>487</v>
      </c>
    </row>
    <row r="12051" spans="1:14" x14ac:dyDescent="0.25">
      <c r="A12051" t="s">
        <v>241</v>
      </c>
      <c r="B12051" s="1">
        <v>45808</v>
      </c>
      <c r="C12051" t="s">
        <v>1322</v>
      </c>
      <c r="D12051" t="s">
        <v>1323</v>
      </c>
      <c r="E12051" s="4">
        <v>-1694.14</v>
      </c>
      <c r="F12051" t="s">
        <v>567</v>
      </c>
      <c r="G12051" t="s">
        <v>471</v>
      </c>
      <c r="H12051" t="s">
        <v>291</v>
      </c>
      <c r="I12051" t="s">
        <v>292</v>
      </c>
      <c r="J12051" t="s">
        <v>251</v>
      </c>
      <c r="L12051" t="s">
        <v>372</v>
      </c>
      <c r="M12051" t="s">
        <v>373</v>
      </c>
      <c r="N12051" t="s">
        <v>489</v>
      </c>
    </row>
    <row r="12052" spans="1:14" x14ac:dyDescent="0.25">
      <c r="A12052" t="s">
        <v>241</v>
      </c>
      <c r="B12052" s="1">
        <v>45808</v>
      </c>
      <c r="C12052" t="s">
        <v>1084</v>
      </c>
      <c r="D12052" t="s">
        <v>1085</v>
      </c>
      <c r="E12052" s="4">
        <v>-15000</v>
      </c>
      <c r="F12052" t="s">
        <v>567</v>
      </c>
      <c r="G12052" t="s">
        <v>471</v>
      </c>
      <c r="H12052" t="s">
        <v>248</v>
      </c>
      <c r="I12052" t="s">
        <v>249</v>
      </c>
      <c r="J12052" t="s">
        <v>248</v>
      </c>
      <c r="K12052" t="s">
        <v>1086</v>
      </c>
      <c r="L12052" t="s">
        <v>372</v>
      </c>
      <c r="M12052" t="s">
        <v>373</v>
      </c>
      <c r="N12052" t="s">
        <v>488</v>
      </c>
    </row>
    <row r="12053" spans="1:14" x14ac:dyDescent="0.25">
      <c r="A12053" t="s">
        <v>241</v>
      </c>
      <c r="B12053" s="1">
        <v>45808</v>
      </c>
      <c r="C12053" t="s">
        <v>1089</v>
      </c>
      <c r="D12053" t="s">
        <v>1090</v>
      </c>
      <c r="E12053" s="4">
        <v>-157908.59000000003</v>
      </c>
      <c r="F12053" t="s">
        <v>567</v>
      </c>
      <c r="G12053" t="s">
        <v>471</v>
      </c>
      <c r="H12053" t="s">
        <v>248</v>
      </c>
      <c r="I12053" t="s">
        <v>249</v>
      </c>
      <c r="J12053" t="s">
        <v>248</v>
      </c>
      <c r="K12053" t="s">
        <v>1086</v>
      </c>
      <c r="L12053" t="s">
        <v>372</v>
      </c>
      <c r="M12053" t="s">
        <v>373</v>
      </c>
      <c r="N12053" t="s">
        <v>488</v>
      </c>
    </row>
    <row r="12054" spans="1:14" x14ac:dyDescent="0.25">
      <c r="A12054" t="s">
        <v>241</v>
      </c>
      <c r="B12054" s="1">
        <v>45808</v>
      </c>
      <c r="C12054" t="s">
        <v>1101</v>
      </c>
      <c r="D12054" t="s">
        <v>1102</v>
      </c>
      <c r="E12054" s="4">
        <v>-11443.95</v>
      </c>
      <c r="F12054" t="s">
        <v>567</v>
      </c>
      <c r="G12054" t="s">
        <v>471</v>
      </c>
      <c r="H12054" t="s">
        <v>316</v>
      </c>
      <c r="I12054" t="s">
        <v>275</v>
      </c>
      <c r="J12054" t="s">
        <v>274</v>
      </c>
      <c r="L12054" t="s">
        <v>398</v>
      </c>
      <c r="M12054" t="s">
        <v>399</v>
      </c>
      <c r="N12054" t="s">
        <v>477</v>
      </c>
    </row>
    <row r="12055" spans="1:14" x14ac:dyDescent="0.25">
      <c r="A12055" t="s">
        <v>241</v>
      </c>
      <c r="B12055" s="1">
        <v>45838</v>
      </c>
      <c r="C12055" t="s">
        <v>1182</v>
      </c>
      <c r="D12055" t="s">
        <v>1183</v>
      </c>
      <c r="E12055" s="4">
        <v>249.99999999998727</v>
      </c>
      <c r="F12055" t="s">
        <v>567</v>
      </c>
      <c r="G12055" t="s">
        <v>511</v>
      </c>
      <c r="H12055" t="s">
        <v>347</v>
      </c>
      <c r="I12055" t="s">
        <v>350</v>
      </c>
      <c r="J12055" t="s">
        <v>848</v>
      </c>
      <c r="L12055" t="s">
        <v>55</v>
      </c>
      <c r="M12055" t="s">
        <v>414</v>
      </c>
      <c r="N12055" t="s">
        <v>573</v>
      </c>
    </row>
    <row r="12056" spans="1:14" x14ac:dyDescent="0.25">
      <c r="A12056" t="s">
        <v>241</v>
      </c>
      <c r="B12056" s="1">
        <v>45838</v>
      </c>
      <c r="C12056" t="s">
        <v>570</v>
      </c>
      <c r="D12056" t="s">
        <v>571</v>
      </c>
      <c r="E12056" s="4">
        <v>10000</v>
      </c>
      <c r="F12056" t="s">
        <v>567</v>
      </c>
      <c r="G12056" t="s">
        <v>511</v>
      </c>
      <c r="H12056" t="s">
        <v>514</v>
      </c>
      <c r="I12056" t="s">
        <v>417</v>
      </c>
      <c r="J12056" t="s">
        <v>572</v>
      </c>
      <c r="L12056" t="s">
        <v>514</v>
      </c>
      <c r="M12056" t="s">
        <v>417</v>
      </c>
      <c r="N12056" t="s">
        <v>573</v>
      </c>
    </row>
    <row r="12057" spans="1:14" x14ac:dyDescent="0.25">
      <c r="A12057" t="s">
        <v>241</v>
      </c>
      <c r="B12057" s="1">
        <v>45838</v>
      </c>
      <c r="C12057" t="s">
        <v>576</v>
      </c>
      <c r="D12057" t="s">
        <v>577</v>
      </c>
      <c r="E12057" s="4">
        <v>38543</v>
      </c>
      <c r="F12057" t="s">
        <v>567</v>
      </c>
      <c r="G12057" t="s">
        <v>511</v>
      </c>
      <c r="H12057" t="s">
        <v>514</v>
      </c>
      <c r="I12057" t="s">
        <v>417</v>
      </c>
      <c r="J12057" t="s">
        <v>572</v>
      </c>
      <c r="L12057" t="s">
        <v>514</v>
      </c>
      <c r="M12057" t="s">
        <v>417</v>
      </c>
      <c r="N12057" t="s">
        <v>573</v>
      </c>
    </row>
    <row r="12058" spans="1:14" x14ac:dyDescent="0.25">
      <c r="A12058" t="s">
        <v>241</v>
      </c>
      <c r="B12058" s="1">
        <v>45838</v>
      </c>
      <c r="C12058" t="s">
        <v>580</v>
      </c>
      <c r="D12058" t="s">
        <v>581</v>
      </c>
      <c r="E12058" s="4">
        <v>103027.1</v>
      </c>
      <c r="F12058" t="s">
        <v>567</v>
      </c>
      <c r="G12058" t="s">
        <v>511</v>
      </c>
      <c r="H12058" t="s">
        <v>514</v>
      </c>
      <c r="I12058" t="s">
        <v>417</v>
      </c>
      <c r="J12058" t="s">
        <v>572</v>
      </c>
      <c r="L12058" t="s">
        <v>514</v>
      </c>
      <c r="M12058" t="s">
        <v>417</v>
      </c>
      <c r="N12058" t="s">
        <v>573</v>
      </c>
    </row>
    <row r="12059" spans="1:14" x14ac:dyDescent="0.25">
      <c r="A12059" t="s">
        <v>241</v>
      </c>
      <c r="B12059" s="1">
        <v>45838</v>
      </c>
      <c r="C12059" t="s">
        <v>588</v>
      </c>
      <c r="D12059" t="s">
        <v>589</v>
      </c>
      <c r="E12059" s="4">
        <v>59322.69</v>
      </c>
      <c r="F12059" t="s">
        <v>567</v>
      </c>
      <c r="G12059" t="s">
        <v>511</v>
      </c>
      <c r="H12059" t="s">
        <v>514</v>
      </c>
      <c r="I12059" t="s">
        <v>417</v>
      </c>
      <c r="J12059" t="s">
        <v>572</v>
      </c>
      <c r="L12059" t="s">
        <v>514</v>
      </c>
      <c r="M12059" t="s">
        <v>417</v>
      </c>
      <c r="N12059" t="s">
        <v>573</v>
      </c>
    </row>
    <row r="12060" spans="1:14" x14ac:dyDescent="0.25">
      <c r="A12060" t="s">
        <v>241</v>
      </c>
      <c r="B12060" s="1">
        <v>45838</v>
      </c>
      <c r="C12060" t="s">
        <v>592</v>
      </c>
      <c r="D12060" t="s">
        <v>593</v>
      </c>
      <c r="E12060" s="4">
        <v>87545.25</v>
      </c>
      <c r="F12060" t="s">
        <v>567</v>
      </c>
      <c r="G12060" t="s">
        <v>511</v>
      </c>
      <c r="H12060" t="s">
        <v>518</v>
      </c>
      <c r="I12060" t="s">
        <v>419</v>
      </c>
      <c r="J12060" t="s">
        <v>594</v>
      </c>
      <c r="L12060" t="s">
        <v>518</v>
      </c>
      <c r="M12060" t="s">
        <v>419</v>
      </c>
      <c r="N12060" t="s">
        <v>573</v>
      </c>
    </row>
    <row r="12061" spans="1:14" x14ac:dyDescent="0.25">
      <c r="A12061" t="s">
        <v>241</v>
      </c>
      <c r="B12061" s="1">
        <v>45838</v>
      </c>
      <c r="C12061" t="s">
        <v>597</v>
      </c>
      <c r="D12061" t="s">
        <v>598</v>
      </c>
      <c r="E12061" s="4">
        <v>693957.03</v>
      </c>
      <c r="F12061" t="s">
        <v>567</v>
      </c>
      <c r="G12061" t="s">
        <v>511</v>
      </c>
      <c r="H12061" t="s">
        <v>518</v>
      </c>
      <c r="I12061" t="s">
        <v>419</v>
      </c>
      <c r="J12061" t="s">
        <v>594</v>
      </c>
      <c r="L12061" t="s">
        <v>518</v>
      </c>
      <c r="M12061" t="s">
        <v>419</v>
      </c>
      <c r="N12061" t="s">
        <v>573</v>
      </c>
    </row>
    <row r="12062" spans="1:14" x14ac:dyDescent="0.25">
      <c r="A12062" t="s">
        <v>241</v>
      </c>
      <c r="B12062" s="1">
        <v>45838</v>
      </c>
      <c r="C12062" t="s">
        <v>601</v>
      </c>
      <c r="D12062" t="s">
        <v>602</v>
      </c>
      <c r="E12062" s="4">
        <v>136992.31</v>
      </c>
      <c r="F12062" t="s">
        <v>567</v>
      </c>
      <c r="G12062" t="s">
        <v>511</v>
      </c>
      <c r="H12062" t="s">
        <v>518</v>
      </c>
      <c r="I12062" t="s">
        <v>419</v>
      </c>
      <c r="J12062" t="s">
        <v>594</v>
      </c>
      <c r="L12062" t="s">
        <v>518</v>
      </c>
      <c r="M12062" t="s">
        <v>419</v>
      </c>
      <c r="N12062" t="s">
        <v>573</v>
      </c>
    </row>
    <row r="12063" spans="1:14" x14ac:dyDescent="0.25">
      <c r="A12063" t="s">
        <v>241</v>
      </c>
      <c r="B12063" s="1">
        <v>45838</v>
      </c>
      <c r="C12063" t="s">
        <v>605</v>
      </c>
      <c r="D12063" t="s">
        <v>606</v>
      </c>
      <c r="E12063" s="4">
        <v>229033.74</v>
      </c>
      <c r="F12063" t="s">
        <v>567</v>
      </c>
      <c r="G12063" t="s">
        <v>511</v>
      </c>
      <c r="H12063" t="s">
        <v>518</v>
      </c>
      <c r="I12063" t="s">
        <v>419</v>
      </c>
      <c r="J12063" t="s">
        <v>594</v>
      </c>
      <c r="L12063" t="s">
        <v>518</v>
      </c>
      <c r="M12063" t="s">
        <v>419</v>
      </c>
      <c r="N12063" t="s">
        <v>573</v>
      </c>
    </row>
    <row r="12064" spans="1:14" x14ac:dyDescent="0.25">
      <c r="A12064" t="s">
        <v>241</v>
      </c>
      <c r="B12064" s="1">
        <v>45838</v>
      </c>
      <c r="C12064" t="s">
        <v>1334</v>
      </c>
      <c r="D12064" t="s">
        <v>1335</v>
      </c>
      <c r="E12064" s="4">
        <v>140736</v>
      </c>
      <c r="F12064" t="s">
        <v>567</v>
      </c>
      <c r="G12064" t="s">
        <v>511</v>
      </c>
      <c r="H12064" t="s">
        <v>518</v>
      </c>
      <c r="I12064" t="s">
        <v>419</v>
      </c>
      <c r="J12064" t="s">
        <v>594</v>
      </c>
      <c r="L12064" t="s">
        <v>518</v>
      </c>
      <c r="M12064" t="s">
        <v>419</v>
      </c>
      <c r="N12064" t="s">
        <v>573</v>
      </c>
    </row>
    <row r="12065" spans="1:14" x14ac:dyDescent="0.25">
      <c r="A12065" t="s">
        <v>241</v>
      </c>
      <c r="B12065" s="1">
        <v>45838</v>
      </c>
      <c r="C12065" t="s">
        <v>611</v>
      </c>
      <c r="D12065" t="s">
        <v>612</v>
      </c>
      <c r="E12065" s="4">
        <v>348976.49000000005</v>
      </c>
      <c r="F12065" t="s">
        <v>567</v>
      </c>
      <c r="G12065" t="s">
        <v>511</v>
      </c>
      <c r="H12065" t="s">
        <v>518</v>
      </c>
      <c r="I12065" t="s">
        <v>419</v>
      </c>
      <c r="J12065" t="s">
        <v>594</v>
      </c>
      <c r="L12065" t="s">
        <v>518</v>
      </c>
      <c r="M12065" t="s">
        <v>419</v>
      </c>
      <c r="N12065" t="s">
        <v>573</v>
      </c>
    </row>
    <row r="12066" spans="1:14" x14ac:dyDescent="0.25">
      <c r="A12066" t="s">
        <v>241</v>
      </c>
      <c r="B12066" s="1">
        <v>45838</v>
      </c>
      <c r="C12066" t="s">
        <v>1391</v>
      </c>
      <c r="D12066" t="s">
        <v>1392</v>
      </c>
      <c r="E12066" s="4">
        <v>1508.2</v>
      </c>
      <c r="F12066" t="s">
        <v>567</v>
      </c>
      <c r="G12066" t="s">
        <v>511</v>
      </c>
      <c r="H12066" t="s">
        <v>518</v>
      </c>
      <c r="I12066" t="s">
        <v>419</v>
      </c>
      <c r="J12066" t="s">
        <v>594</v>
      </c>
      <c r="L12066" t="s">
        <v>518</v>
      </c>
      <c r="M12066" t="s">
        <v>419</v>
      </c>
      <c r="N12066" t="s">
        <v>573</v>
      </c>
    </row>
    <row r="12067" spans="1:14" x14ac:dyDescent="0.25">
      <c r="A12067" t="s">
        <v>241</v>
      </c>
      <c r="B12067" s="1">
        <v>45838</v>
      </c>
      <c r="C12067" t="s">
        <v>617</v>
      </c>
      <c r="D12067" t="s">
        <v>618</v>
      </c>
      <c r="E12067" s="4">
        <v>107017.65</v>
      </c>
      <c r="F12067" t="s">
        <v>567</v>
      </c>
      <c r="G12067" t="s">
        <v>511</v>
      </c>
      <c r="H12067" t="s">
        <v>518</v>
      </c>
      <c r="I12067" t="s">
        <v>419</v>
      </c>
      <c r="J12067" t="s">
        <v>594</v>
      </c>
      <c r="L12067" t="s">
        <v>518</v>
      </c>
      <c r="M12067" t="s">
        <v>419</v>
      </c>
      <c r="N12067" t="s">
        <v>573</v>
      </c>
    </row>
    <row r="12068" spans="1:14" x14ac:dyDescent="0.25">
      <c r="A12068" t="s">
        <v>241</v>
      </c>
      <c r="B12068" s="1">
        <v>45838</v>
      </c>
      <c r="C12068" t="s">
        <v>621</v>
      </c>
      <c r="D12068" t="s">
        <v>622</v>
      </c>
      <c r="E12068" s="4">
        <v>16409.09</v>
      </c>
      <c r="F12068" t="s">
        <v>567</v>
      </c>
      <c r="G12068" t="s">
        <v>511</v>
      </c>
      <c r="H12068" t="s">
        <v>518</v>
      </c>
      <c r="I12068" t="s">
        <v>419</v>
      </c>
      <c r="J12068" t="s">
        <v>594</v>
      </c>
      <c r="L12068" t="s">
        <v>518</v>
      </c>
      <c r="M12068" t="s">
        <v>419</v>
      </c>
      <c r="N12068" t="s">
        <v>573</v>
      </c>
    </row>
    <row r="12069" spans="1:14" x14ac:dyDescent="0.25">
      <c r="A12069" t="s">
        <v>241</v>
      </c>
      <c r="B12069" s="1">
        <v>45838</v>
      </c>
      <c r="C12069" t="s">
        <v>625</v>
      </c>
      <c r="D12069" t="s">
        <v>626</v>
      </c>
      <c r="E12069" s="4">
        <v>15085.040000000023</v>
      </c>
      <c r="F12069" t="s">
        <v>567</v>
      </c>
      <c r="G12069" t="s">
        <v>511</v>
      </c>
      <c r="H12069" t="s">
        <v>518</v>
      </c>
      <c r="I12069" t="s">
        <v>419</v>
      </c>
      <c r="J12069" t="s">
        <v>594</v>
      </c>
      <c r="L12069" t="s">
        <v>518</v>
      </c>
      <c r="M12069" t="s">
        <v>419</v>
      </c>
      <c r="N12069" t="s">
        <v>573</v>
      </c>
    </row>
    <row r="12070" spans="1:14" x14ac:dyDescent="0.25">
      <c r="A12070" t="s">
        <v>241</v>
      </c>
      <c r="B12070" s="1">
        <v>45838</v>
      </c>
      <c r="C12070" t="s">
        <v>48</v>
      </c>
      <c r="D12070" t="s">
        <v>49</v>
      </c>
      <c r="E12070" s="4">
        <v>340</v>
      </c>
      <c r="F12070" t="s">
        <v>567</v>
      </c>
      <c r="G12070" t="s">
        <v>511</v>
      </c>
      <c r="H12070" t="s">
        <v>336</v>
      </c>
      <c r="I12070" t="s">
        <v>337</v>
      </c>
      <c r="J12070" t="s">
        <v>639</v>
      </c>
      <c r="L12070" t="s">
        <v>336</v>
      </c>
      <c r="M12070" t="s">
        <v>337</v>
      </c>
      <c r="N12070" t="s">
        <v>573</v>
      </c>
    </row>
    <row r="12071" spans="1:14" x14ac:dyDescent="0.25">
      <c r="A12071" t="s">
        <v>241</v>
      </c>
      <c r="B12071" s="1">
        <v>45838</v>
      </c>
      <c r="C12071" t="s">
        <v>53</v>
      </c>
      <c r="D12071" t="s">
        <v>54</v>
      </c>
      <c r="E12071" s="4">
        <v>2500</v>
      </c>
      <c r="F12071" t="s">
        <v>567</v>
      </c>
      <c r="G12071" t="s">
        <v>511</v>
      </c>
      <c r="H12071" t="s">
        <v>336</v>
      </c>
      <c r="I12071" t="s">
        <v>337</v>
      </c>
      <c r="J12071" t="s">
        <v>639</v>
      </c>
      <c r="L12071" t="s">
        <v>336</v>
      </c>
      <c r="M12071" t="s">
        <v>337</v>
      </c>
      <c r="N12071" t="s">
        <v>573</v>
      </c>
    </row>
    <row r="12072" spans="1:14" x14ac:dyDescent="0.25">
      <c r="A12072" t="s">
        <v>241</v>
      </c>
      <c r="B12072" s="1">
        <v>45838</v>
      </c>
      <c r="C12072" t="s">
        <v>57</v>
      </c>
      <c r="D12072" t="s">
        <v>58</v>
      </c>
      <c r="E12072" s="4">
        <v>250</v>
      </c>
      <c r="F12072" t="s">
        <v>567</v>
      </c>
      <c r="G12072" t="s">
        <v>511</v>
      </c>
      <c r="H12072" t="s">
        <v>336</v>
      </c>
      <c r="I12072" t="s">
        <v>337</v>
      </c>
      <c r="J12072" t="s">
        <v>639</v>
      </c>
      <c r="L12072" t="s">
        <v>336</v>
      </c>
      <c r="M12072" t="s">
        <v>337</v>
      </c>
      <c r="N12072" t="s">
        <v>573</v>
      </c>
    </row>
    <row r="12073" spans="1:14" x14ac:dyDescent="0.25">
      <c r="A12073" t="s">
        <v>241</v>
      </c>
      <c r="B12073" s="1">
        <v>45838</v>
      </c>
      <c r="C12073" t="s">
        <v>61</v>
      </c>
      <c r="D12073" t="s">
        <v>62</v>
      </c>
      <c r="E12073" s="4">
        <v>997500</v>
      </c>
      <c r="F12073" t="s">
        <v>567</v>
      </c>
      <c r="G12073" t="s">
        <v>511</v>
      </c>
      <c r="H12073" t="s">
        <v>336</v>
      </c>
      <c r="I12073" t="s">
        <v>337</v>
      </c>
      <c r="J12073" t="s">
        <v>639</v>
      </c>
      <c r="L12073" t="s">
        <v>336</v>
      </c>
      <c r="M12073" t="s">
        <v>337</v>
      </c>
      <c r="N12073" t="s">
        <v>573</v>
      </c>
    </row>
    <row r="12074" spans="1:14" x14ac:dyDescent="0.25">
      <c r="A12074" t="s">
        <v>241</v>
      </c>
      <c r="B12074" s="1">
        <v>45838</v>
      </c>
      <c r="C12074" t="s">
        <v>64</v>
      </c>
      <c r="D12074" t="s">
        <v>65</v>
      </c>
      <c r="E12074" s="4">
        <v>57523.069999999992</v>
      </c>
      <c r="F12074" t="s">
        <v>567</v>
      </c>
      <c r="G12074" t="s">
        <v>511</v>
      </c>
      <c r="H12074" t="s">
        <v>336</v>
      </c>
      <c r="I12074" t="s">
        <v>337</v>
      </c>
      <c r="J12074" t="s">
        <v>639</v>
      </c>
      <c r="L12074" t="s">
        <v>336</v>
      </c>
      <c r="M12074" t="s">
        <v>337</v>
      </c>
      <c r="N12074" t="s">
        <v>573</v>
      </c>
    </row>
    <row r="12075" spans="1:14" x14ac:dyDescent="0.25">
      <c r="A12075" t="s">
        <v>241</v>
      </c>
      <c r="B12075" s="1">
        <v>45838</v>
      </c>
      <c r="C12075" t="s">
        <v>66</v>
      </c>
      <c r="D12075" t="s">
        <v>67</v>
      </c>
      <c r="E12075" s="4">
        <v>60698.520000000011</v>
      </c>
      <c r="F12075" t="s">
        <v>567</v>
      </c>
      <c r="G12075" t="s">
        <v>511</v>
      </c>
      <c r="H12075" t="s">
        <v>336</v>
      </c>
      <c r="I12075" t="s">
        <v>337</v>
      </c>
      <c r="J12075" t="s">
        <v>639</v>
      </c>
      <c r="L12075" t="s">
        <v>336</v>
      </c>
      <c r="M12075" t="s">
        <v>337</v>
      </c>
      <c r="N12075" t="s">
        <v>573</v>
      </c>
    </row>
    <row r="12076" spans="1:14" x14ac:dyDescent="0.25">
      <c r="A12076" t="s">
        <v>241</v>
      </c>
      <c r="B12076" s="1">
        <v>45838</v>
      </c>
      <c r="C12076" t="s">
        <v>139</v>
      </c>
      <c r="D12076" t="s">
        <v>654</v>
      </c>
      <c r="E12076" s="4">
        <v>398484.87000000005</v>
      </c>
      <c r="F12076" t="s">
        <v>567</v>
      </c>
      <c r="G12076" t="s">
        <v>511</v>
      </c>
      <c r="H12076" t="s">
        <v>338</v>
      </c>
      <c r="I12076" t="s">
        <v>136</v>
      </c>
      <c r="J12076" t="s">
        <v>655</v>
      </c>
      <c r="L12076" t="s">
        <v>338</v>
      </c>
      <c r="M12076" t="s">
        <v>136</v>
      </c>
      <c r="N12076" t="s">
        <v>573</v>
      </c>
    </row>
    <row r="12077" spans="1:14" x14ac:dyDescent="0.25">
      <c r="A12077" t="s">
        <v>241</v>
      </c>
      <c r="B12077" s="1">
        <v>45838</v>
      </c>
      <c r="C12077" t="s">
        <v>143</v>
      </c>
      <c r="D12077" t="s">
        <v>662</v>
      </c>
      <c r="E12077" s="4">
        <v>244531.56</v>
      </c>
      <c r="F12077" t="s">
        <v>567</v>
      </c>
      <c r="G12077" t="s">
        <v>511</v>
      </c>
      <c r="H12077" t="s">
        <v>338</v>
      </c>
      <c r="I12077" t="s">
        <v>136</v>
      </c>
      <c r="J12077" t="s">
        <v>655</v>
      </c>
      <c r="L12077" t="s">
        <v>338</v>
      </c>
      <c r="M12077" t="s">
        <v>136</v>
      </c>
      <c r="N12077" t="s">
        <v>573</v>
      </c>
    </row>
    <row r="12078" spans="1:14" x14ac:dyDescent="0.25">
      <c r="A12078" t="s">
        <v>241</v>
      </c>
      <c r="B12078" s="1">
        <v>45838</v>
      </c>
      <c r="C12078" t="s">
        <v>665</v>
      </c>
      <c r="D12078" t="s">
        <v>666</v>
      </c>
      <c r="E12078" s="4">
        <v>1158970.5199999926</v>
      </c>
      <c r="F12078" t="s">
        <v>567</v>
      </c>
      <c r="G12078" t="s">
        <v>511</v>
      </c>
      <c r="H12078" t="s">
        <v>340</v>
      </c>
      <c r="I12078" t="s">
        <v>341</v>
      </c>
      <c r="J12078" t="s">
        <v>667</v>
      </c>
      <c r="L12078" t="s">
        <v>340</v>
      </c>
      <c r="M12078" t="s">
        <v>341</v>
      </c>
      <c r="N12078" t="s">
        <v>573</v>
      </c>
    </row>
    <row r="12079" spans="1:14" x14ac:dyDescent="0.25">
      <c r="A12079" t="s">
        <v>241</v>
      </c>
      <c r="B12079" s="1">
        <v>45838</v>
      </c>
      <c r="C12079" t="s">
        <v>670</v>
      </c>
      <c r="D12079" t="s">
        <v>671</v>
      </c>
      <c r="E12079" s="4">
        <v>139578.93000000002</v>
      </c>
      <c r="F12079" t="s">
        <v>567</v>
      </c>
      <c r="G12079" t="s">
        <v>511</v>
      </c>
      <c r="H12079" t="s">
        <v>340</v>
      </c>
      <c r="I12079" t="s">
        <v>341</v>
      </c>
      <c r="J12079" t="s">
        <v>667</v>
      </c>
      <c r="L12079" t="s">
        <v>340</v>
      </c>
      <c r="M12079" t="s">
        <v>341</v>
      </c>
      <c r="N12079" t="s">
        <v>573</v>
      </c>
    </row>
    <row r="12080" spans="1:14" x14ac:dyDescent="0.25">
      <c r="A12080" t="s">
        <v>241</v>
      </c>
      <c r="B12080" s="1">
        <v>45838</v>
      </c>
      <c r="C12080" t="s">
        <v>674</v>
      </c>
      <c r="D12080" t="s">
        <v>675</v>
      </c>
      <c r="E12080" s="4">
        <v>97598.259999999922</v>
      </c>
      <c r="F12080" t="s">
        <v>567</v>
      </c>
      <c r="G12080" t="s">
        <v>511</v>
      </c>
      <c r="H12080" t="s">
        <v>340</v>
      </c>
      <c r="I12080" t="s">
        <v>341</v>
      </c>
      <c r="J12080" t="s">
        <v>667</v>
      </c>
      <c r="L12080" t="s">
        <v>340</v>
      </c>
      <c r="M12080" t="s">
        <v>341</v>
      </c>
      <c r="N12080" t="s">
        <v>573</v>
      </c>
    </row>
    <row r="12081" spans="1:14" x14ac:dyDescent="0.25">
      <c r="A12081" t="s">
        <v>241</v>
      </c>
      <c r="B12081" s="1">
        <v>45838</v>
      </c>
      <c r="C12081" t="s">
        <v>678</v>
      </c>
      <c r="D12081" t="s">
        <v>679</v>
      </c>
      <c r="E12081" s="4">
        <v>22567.760000000013</v>
      </c>
      <c r="F12081" t="s">
        <v>567</v>
      </c>
      <c r="G12081" t="s">
        <v>511</v>
      </c>
      <c r="H12081" t="s">
        <v>340</v>
      </c>
      <c r="I12081" t="s">
        <v>341</v>
      </c>
      <c r="J12081" t="s">
        <v>667</v>
      </c>
      <c r="L12081" t="s">
        <v>340</v>
      </c>
      <c r="M12081" t="s">
        <v>341</v>
      </c>
      <c r="N12081" t="s">
        <v>573</v>
      </c>
    </row>
    <row r="12082" spans="1:14" x14ac:dyDescent="0.25">
      <c r="A12082" t="s">
        <v>241</v>
      </c>
      <c r="B12082" s="1">
        <v>45838</v>
      </c>
      <c r="C12082" t="s">
        <v>687</v>
      </c>
      <c r="D12082" t="s">
        <v>688</v>
      </c>
      <c r="E12082" s="4">
        <v>7103</v>
      </c>
      <c r="F12082" t="s">
        <v>567</v>
      </c>
      <c r="G12082" t="s">
        <v>511</v>
      </c>
      <c r="H12082" t="s">
        <v>355</v>
      </c>
      <c r="I12082" t="s">
        <v>356</v>
      </c>
      <c r="J12082" t="s">
        <v>689</v>
      </c>
      <c r="L12082" t="s">
        <v>355</v>
      </c>
      <c r="M12082" t="s">
        <v>427</v>
      </c>
      <c r="N12082" t="s">
        <v>573</v>
      </c>
    </row>
    <row r="12083" spans="1:14" x14ac:dyDescent="0.25">
      <c r="A12083" t="s">
        <v>241</v>
      </c>
      <c r="B12083" s="1">
        <v>45838</v>
      </c>
      <c r="C12083" t="s">
        <v>1184</v>
      </c>
      <c r="D12083" t="s">
        <v>1185</v>
      </c>
      <c r="E12083" s="4">
        <v>86559.999999999985</v>
      </c>
      <c r="F12083" t="s">
        <v>567</v>
      </c>
      <c r="G12083" t="s">
        <v>511</v>
      </c>
      <c r="H12083" t="s">
        <v>355</v>
      </c>
      <c r="I12083" t="s">
        <v>356</v>
      </c>
      <c r="J12083" t="s">
        <v>689</v>
      </c>
      <c r="L12083" t="s">
        <v>355</v>
      </c>
      <c r="M12083" t="s">
        <v>427</v>
      </c>
      <c r="N12083" t="s">
        <v>573</v>
      </c>
    </row>
    <row r="12084" spans="1:14" x14ac:dyDescent="0.25">
      <c r="A12084" t="s">
        <v>241</v>
      </c>
      <c r="B12084" s="1">
        <v>45838</v>
      </c>
      <c r="C12084" t="s">
        <v>1404</v>
      </c>
      <c r="D12084" t="s">
        <v>1405</v>
      </c>
      <c r="E12084" s="4">
        <v>-0.41</v>
      </c>
      <c r="F12084" t="s">
        <v>567</v>
      </c>
      <c r="G12084" t="s">
        <v>511</v>
      </c>
      <c r="H12084" t="s">
        <v>355</v>
      </c>
      <c r="I12084" t="s">
        <v>356</v>
      </c>
      <c r="J12084" t="s">
        <v>689</v>
      </c>
      <c r="L12084" t="s">
        <v>355</v>
      </c>
      <c r="M12084" t="s">
        <v>427</v>
      </c>
      <c r="N12084" t="s">
        <v>573</v>
      </c>
    </row>
    <row r="12085" spans="1:14" x14ac:dyDescent="0.25">
      <c r="A12085" t="s">
        <v>241</v>
      </c>
      <c r="B12085" s="1">
        <v>45838</v>
      </c>
      <c r="C12085" t="s">
        <v>1360</v>
      </c>
      <c r="D12085" t="s">
        <v>1361</v>
      </c>
      <c r="E12085" s="4">
        <v>-3205.1400000000035</v>
      </c>
      <c r="F12085" t="s">
        <v>567</v>
      </c>
      <c r="G12085" t="s">
        <v>511</v>
      </c>
      <c r="H12085" t="s">
        <v>355</v>
      </c>
      <c r="I12085" t="s">
        <v>356</v>
      </c>
      <c r="J12085" t="s">
        <v>689</v>
      </c>
      <c r="L12085" t="s">
        <v>355</v>
      </c>
      <c r="M12085" t="s">
        <v>427</v>
      </c>
      <c r="N12085" t="s">
        <v>573</v>
      </c>
    </row>
    <row r="12086" spans="1:14" x14ac:dyDescent="0.25">
      <c r="A12086" t="s">
        <v>241</v>
      </c>
      <c r="B12086" s="1">
        <v>45838</v>
      </c>
      <c r="C12086" t="s">
        <v>723</v>
      </c>
      <c r="D12086" t="s">
        <v>724</v>
      </c>
      <c r="E12086" s="4">
        <v>73966.430000000022</v>
      </c>
      <c r="F12086" t="s">
        <v>567</v>
      </c>
      <c r="G12086" t="s">
        <v>511</v>
      </c>
      <c r="H12086" t="s">
        <v>345</v>
      </c>
      <c r="I12086" t="s">
        <v>346</v>
      </c>
      <c r="J12086" t="s">
        <v>725</v>
      </c>
      <c r="L12086" t="s">
        <v>342</v>
      </c>
      <c r="M12086" t="s">
        <v>346</v>
      </c>
      <c r="N12086" t="s">
        <v>573</v>
      </c>
    </row>
    <row r="12087" spans="1:14" x14ac:dyDescent="0.25">
      <c r="A12087" t="s">
        <v>241</v>
      </c>
      <c r="B12087" s="1">
        <v>45838</v>
      </c>
      <c r="C12087" t="s">
        <v>736</v>
      </c>
      <c r="D12087" t="s">
        <v>737</v>
      </c>
      <c r="E12087" s="4">
        <v>224686.50000000003</v>
      </c>
      <c r="F12087" t="s">
        <v>567</v>
      </c>
      <c r="G12087" t="s">
        <v>511</v>
      </c>
      <c r="H12087" t="s">
        <v>345</v>
      </c>
      <c r="I12087" t="s">
        <v>346</v>
      </c>
      <c r="J12087" t="s">
        <v>684</v>
      </c>
      <c r="L12087" t="s">
        <v>345</v>
      </c>
      <c r="M12087" t="s">
        <v>346</v>
      </c>
      <c r="N12087" t="s">
        <v>573</v>
      </c>
    </row>
    <row r="12088" spans="1:14" x14ac:dyDescent="0.25">
      <c r="A12088" t="s">
        <v>241</v>
      </c>
      <c r="B12088" s="1">
        <v>45838</v>
      </c>
      <c r="C12088" t="s">
        <v>740</v>
      </c>
      <c r="D12088" t="s">
        <v>741</v>
      </c>
      <c r="E12088" s="4">
        <v>4159.420000000041</v>
      </c>
      <c r="F12088" t="s">
        <v>567</v>
      </c>
      <c r="G12088" t="s">
        <v>511</v>
      </c>
      <c r="H12088" t="s">
        <v>345</v>
      </c>
      <c r="I12088" t="s">
        <v>346</v>
      </c>
      <c r="J12088" t="s">
        <v>684</v>
      </c>
      <c r="L12088" t="s">
        <v>345</v>
      </c>
      <c r="M12088" t="s">
        <v>346</v>
      </c>
      <c r="N12088" t="s">
        <v>573</v>
      </c>
    </row>
    <row r="12089" spans="1:14" x14ac:dyDescent="0.25">
      <c r="A12089" t="s">
        <v>241</v>
      </c>
      <c r="B12089" s="1">
        <v>45838</v>
      </c>
      <c r="C12089" t="s">
        <v>744</v>
      </c>
      <c r="D12089" t="s">
        <v>745</v>
      </c>
      <c r="E12089" s="4">
        <v>-330.55999999993554</v>
      </c>
      <c r="F12089" t="s">
        <v>567</v>
      </c>
      <c r="G12089" t="s">
        <v>511</v>
      </c>
      <c r="H12089" t="s">
        <v>348</v>
      </c>
      <c r="I12089" t="s">
        <v>349</v>
      </c>
      <c r="J12089" t="s">
        <v>746</v>
      </c>
      <c r="L12089" t="s">
        <v>348</v>
      </c>
      <c r="M12089" t="s">
        <v>346</v>
      </c>
      <c r="N12089" t="s">
        <v>573</v>
      </c>
    </row>
    <row r="12090" spans="1:14" x14ac:dyDescent="0.25">
      <c r="A12090" t="s">
        <v>241</v>
      </c>
      <c r="B12090" s="1">
        <v>45838</v>
      </c>
      <c r="C12090" t="s">
        <v>753</v>
      </c>
      <c r="D12090" t="s">
        <v>754</v>
      </c>
      <c r="E12090" s="4">
        <v>47142.770000000004</v>
      </c>
      <c r="F12090" t="s">
        <v>567</v>
      </c>
      <c r="G12090" t="s">
        <v>511</v>
      </c>
      <c r="H12090" t="s">
        <v>345</v>
      </c>
      <c r="I12090" t="s">
        <v>346</v>
      </c>
      <c r="J12090" t="s">
        <v>684</v>
      </c>
      <c r="L12090" t="s">
        <v>345</v>
      </c>
      <c r="M12090" t="s">
        <v>346</v>
      </c>
      <c r="N12090" t="s">
        <v>573</v>
      </c>
    </row>
    <row r="12091" spans="1:14" x14ac:dyDescent="0.25">
      <c r="A12091" t="s">
        <v>241</v>
      </c>
      <c r="B12091" s="1">
        <v>45838</v>
      </c>
      <c r="C12091" t="s">
        <v>761</v>
      </c>
      <c r="D12091" t="s">
        <v>762</v>
      </c>
      <c r="E12091" s="4">
        <v>3182.4</v>
      </c>
      <c r="F12091" t="s">
        <v>567</v>
      </c>
      <c r="G12091" t="s">
        <v>511</v>
      </c>
      <c r="H12091" t="s">
        <v>345</v>
      </c>
      <c r="I12091" t="s">
        <v>346</v>
      </c>
      <c r="J12091" t="s">
        <v>684</v>
      </c>
      <c r="L12091" t="s">
        <v>345</v>
      </c>
      <c r="M12091" t="s">
        <v>346</v>
      </c>
      <c r="N12091" t="s">
        <v>573</v>
      </c>
    </row>
    <row r="12092" spans="1:14" x14ac:dyDescent="0.25">
      <c r="A12092" t="s">
        <v>241</v>
      </c>
      <c r="B12092" s="1">
        <v>45838</v>
      </c>
      <c r="C12092" t="s">
        <v>1190</v>
      </c>
      <c r="D12092" t="s">
        <v>1191</v>
      </c>
      <c r="E12092" s="4">
        <v>2.409999999988969</v>
      </c>
      <c r="F12092" t="s">
        <v>567</v>
      </c>
      <c r="G12092" t="s">
        <v>511</v>
      </c>
      <c r="H12092" t="s">
        <v>345</v>
      </c>
      <c r="I12092" t="s">
        <v>346</v>
      </c>
      <c r="J12092" t="s">
        <v>684</v>
      </c>
      <c r="L12092" t="s">
        <v>345</v>
      </c>
      <c r="M12092" t="s">
        <v>346</v>
      </c>
      <c r="N12092" t="s">
        <v>573</v>
      </c>
    </row>
    <row r="12093" spans="1:14" x14ac:dyDescent="0.25">
      <c r="A12093" t="s">
        <v>241</v>
      </c>
      <c r="B12093" s="1">
        <v>45838</v>
      </c>
      <c r="C12093" t="s">
        <v>779</v>
      </c>
      <c r="D12093" t="s">
        <v>780</v>
      </c>
      <c r="E12093" s="4">
        <v>21633.200000000001</v>
      </c>
      <c r="F12093" t="s">
        <v>567</v>
      </c>
      <c r="G12093" t="s">
        <v>511</v>
      </c>
      <c r="H12093" t="s">
        <v>345</v>
      </c>
      <c r="I12093" t="s">
        <v>346</v>
      </c>
      <c r="J12093" t="s">
        <v>684</v>
      </c>
      <c r="L12093" t="s">
        <v>345</v>
      </c>
      <c r="M12093" t="s">
        <v>432</v>
      </c>
      <c r="N12093" t="s">
        <v>573</v>
      </c>
    </row>
    <row r="12094" spans="1:14" x14ac:dyDescent="0.25">
      <c r="A12094" t="s">
        <v>241</v>
      </c>
      <c r="B12094" s="1">
        <v>45838</v>
      </c>
      <c r="C12094" t="s">
        <v>68</v>
      </c>
      <c r="D12094" t="s">
        <v>69</v>
      </c>
      <c r="E12094" s="4">
        <v>7314.8300000000017</v>
      </c>
      <c r="F12094" t="s">
        <v>567</v>
      </c>
      <c r="G12094" t="s">
        <v>511</v>
      </c>
      <c r="H12094" t="s">
        <v>324</v>
      </c>
      <c r="I12094" t="s">
        <v>323</v>
      </c>
      <c r="J12094" t="s">
        <v>787</v>
      </c>
      <c r="L12094" t="s">
        <v>324</v>
      </c>
      <c r="M12094" t="s">
        <v>323</v>
      </c>
      <c r="N12094" t="s">
        <v>573</v>
      </c>
    </row>
    <row r="12095" spans="1:14" x14ac:dyDescent="0.25">
      <c r="A12095" t="s">
        <v>241</v>
      </c>
      <c r="B12095" s="1">
        <v>45838</v>
      </c>
      <c r="C12095" t="s">
        <v>70</v>
      </c>
      <c r="D12095" t="s">
        <v>71</v>
      </c>
      <c r="E12095" s="4">
        <v>24179.807999998447</v>
      </c>
      <c r="F12095" t="s">
        <v>567</v>
      </c>
      <c r="G12095" t="s">
        <v>511</v>
      </c>
      <c r="H12095" t="s">
        <v>324</v>
      </c>
      <c r="I12095" t="s">
        <v>323</v>
      </c>
      <c r="J12095" t="s">
        <v>787</v>
      </c>
      <c r="L12095" t="s">
        <v>324</v>
      </c>
      <c r="M12095" t="s">
        <v>323</v>
      </c>
      <c r="N12095" t="s">
        <v>573</v>
      </c>
    </row>
    <row r="12096" spans="1:14" x14ac:dyDescent="0.25">
      <c r="A12096" t="s">
        <v>241</v>
      </c>
      <c r="B12096" s="1">
        <v>45838</v>
      </c>
      <c r="C12096" t="s">
        <v>72</v>
      </c>
      <c r="D12096" t="s">
        <v>73</v>
      </c>
      <c r="E12096" s="4">
        <v>2408.0499999999993</v>
      </c>
      <c r="F12096" t="s">
        <v>567</v>
      </c>
      <c r="G12096" t="s">
        <v>511</v>
      </c>
      <c r="H12096" t="s">
        <v>324</v>
      </c>
      <c r="I12096" t="s">
        <v>323</v>
      </c>
      <c r="J12096" t="s">
        <v>787</v>
      </c>
      <c r="L12096" t="s">
        <v>324</v>
      </c>
      <c r="M12096" t="s">
        <v>323</v>
      </c>
      <c r="N12096" t="s">
        <v>573</v>
      </c>
    </row>
    <row r="12097" spans="1:14" x14ac:dyDescent="0.25">
      <c r="A12097" t="s">
        <v>241</v>
      </c>
      <c r="B12097" s="1">
        <v>45838</v>
      </c>
      <c r="C12097" t="s">
        <v>74</v>
      </c>
      <c r="D12097" t="s">
        <v>75</v>
      </c>
      <c r="E12097" s="4">
        <v>1951.5699999999997</v>
      </c>
      <c r="F12097" t="s">
        <v>567</v>
      </c>
      <c r="G12097" t="s">
        <v>511</v>
      </c>
      <c r="H12097" t="s">
        <v>324</v>
      </c>
      <c r="I12097" t="s">
        <v>323</v>
      </c>
      <c r="J12097" t="s">
        <v>787</v>
      </c>
      <c r="L12097" t="s">
        <v>324</v>
      </c>
      <c r="M12097" t="s">
        <v>323</v>
      </c>
      <c r="N12097" t="s">
        <v>573</v>
      </c>
    </row>
    <row r="12098" spans="1:14" x14ac:dyDescent="0.25">
      <c r="A12098" t="s">
        <v>241</v>
      </c>
      <c r="B12098" s="1">
        <v>45838</v>
      </c>
      <c r="C12098" t="s">
        <v>102</v>
      </c>
      <c r="D12098" t="s">
        <v>103</v>
      </c>
      <c r="E12098" s="4">
        <v>4138.2299999999996</v>
      </c>
      <c r="F12098" t="s">
        <v>567</v>
      </c>
      <c r="G12098" t="s">
        <v>511</v>
      </c>
      <c r="H12098" t="s">
        <v>324</v>
      </c>
      <c r="I12098" t="s">
        <v>323</v>
      </c>
      <c r="J12098" t="s">
        <v>787</v>
      </c>
      <c r="L12098" t="s">
        <v>324</v>
      </c>
      <c r="M12098" t="s">
        <v>323</v>
      </c>
      <c r="N12098" t="s">
        <v>573</v>
      </c>
    </row>
    <row r="12099" spans="1:14" x14ac:dyDescent="0.25">
      <c r="A12099" t="s">
        <v>241</v>
      </c>
      <c r="B12099" s="1">
        <v>45838</v>
      </c>
      <c r="C12099" t="s">
        <v>78</v>
      </c>
      <c r="D12099" t="s">
        <v>79</v>
      </c>
      <c r="E12099" s="4">
        <v>334360.54000000551</v>
      </c>
      <c r="F12099" t="s">
        <v>567</v>
      </c>
      <c r="G12099" t="s">
        <v>511</v>
      </c>
      <c r="H12099" t="s">
        <v>324</v>
      </c>
      <c r="I12099" t="s">
        <v>323</v>
      </c>
      <c r="J12099" t="s">
        <v>787</v>
      </c>
      <c r="L12099" t="s">
        <v>324</v>
      </c>
      <c r="M12099" t="s">
        <v>323</v>
      </c>
      <c r="N12099" t="s">
        <v>573</v>
      </c>
    </row>
    <row r="12100" spans="1:14" x14ac:dyDescent="0.25">
      <c r="A12100" t="s">
        <v>241</v>
      </c>
      <c r="B12100" s="1">
        <v>45838</v>
      </c>
      <c r="C12100" t="s">
        <v>80</v>
      </c>
      <c r="D12100" t="s">
        <v>81</v>
      </c>
      <c r="E12100" s="4">
        <v>158.53999999978987</v>
      </c>
      <c r="F12100" t="s">
        <v>567</v>
      </c>
      <c r="G12100" t="s">
        <v>511</v>
      </c>
      <c r="H12100" t="s">
        <v>324</v>
      </c>
      <c r="I12100" t="s">
        <v>323</v>
      </c>
      <c r="J12100" t="s">
        <v>787</v>
      </c>
      <c r="L12100" t="s">
        <v>324</v>
      </c>
      <c r="M12100" t="s">
        <v>323</v>
      </c>
      <c r="N12100" t="s">
        <v>573</v>
      </c>
    </row>
    <row r="12101" spans="1:14" x14ac:dyDescent="0.25">
      <c r="A12101" t="s">
        <v>241</v>
      </c>
      <c r="B12101" s="1">
        <v>45838</v>
      </c>
      <c r="C12101" t="s">
        <v>84</v>
      </c>
      <c r="D12101" t="s">
        <v>85</v>
      </c>
      <c r="E12101" s="4">
        <v>35631.340000002667</v>
      </c>
      <c r="F12101" t="s">
        <v>567</v>
      </c>
      <c r="G12101" t="s">
        <v>511</v>
      </c>
      <c r="H12101" t="s">
        <v>324</v>
      </c>
      <c r="I12101" t="s">
        <v>323</v>
      </c>
      <c r="J12101" t="s">
        <v>787</v>
      </c>
      <c r="L12101" t="s">
        <v>324</v>
      </c>
      <c r="M12101" t="s">
        <v>323</v>
      </c>
      <c r="N12101" t="s">
        <v>573</v>
      </c>
    </row>
    <row r="12102" spans="1:14" x14ac:dyDescent="0.25">
      <c r="A12102" t="s">
        <v>241</v>
      </c>
      <c r="B12102" s="1">
        <v>45838</v>
      </c>
      <c r="C12102" t="s">
        <v>86</v>
      </c>
      <c r="D12102" t="s">
        <v>87</v>
      </c>
      <c r="E12102" s="4">
        <v>225538.55000000002</v>
      </c>
      <c r="F12102" t="s">
        <v>567</v>
      </c>
      <c r="G12102" t="s">
        <v>511</v>
      </c>
      <c r="H12102" t="s">
        <v>324</v>
      </c>
      <c r="I12102" t="s">
        <v>323</v>
      </c>
      <c r="J12102" t="s">
        <v>787</v>
      </c>
      <c r="L12102" t="s">
        <v>324</v>
      </c>
      <c r="M12102" t="s">
        <v>323</v>
      </c>
      <c r="N12102" t="s">
        <v>573</v>
      </c>
    </row>
    <row r="12103" spans="1:14" x14ac:dyDescent="0.25">
      <c r="A12103" t="s">
        <v>241</v>
      </c>
      <c r="B12103" s="1">
        <v>45838</v>
      </c>
      <c r="C12103" t="s">
        <v>88</v>
      </c>
      <c r="D12103" t="s">
        <v>89</v>
      </c>
      <c r="E12103" s="4">
        <v>25400.740000000296</v>
      </c>
      <c r="F12103" t="s">
        <v>567</v>
      </c>
      <c r="G12103" t="s">
        <v>511</v>
      </c>
      <c r="H12103" t="s">
        <v>324</v>
      </c>
      <c r="I12103" t="s">
        <v>323</v>
      </c>
      <c r="J12103" t="s">
        <v>787</v>
      </c>
      <c r="L12103" t="s">
        <v>324</v>
      </c>
      <c r="M12103" t="s">
        <v>323</v>
      </c>
      <c r="N12103" t="s">
        <v>573</v>
      </c>
    </row>
    <row r="12104" spans="1:14" x14ac:dyDescent="0.25">
      <c r="A12104" t="s">
        <v>241</v>
      </c>
      <c r="B12104" s="1">
        <v>45838</v>
      </c>
      <c r="C12104" t="s">
        <v>90</v>
      </c>
      <c r="D12104" t="s">
        <v>91</v>
      </c>
      <c r="E12104" s="4">
        <v>9520.1799999999876</v>
      </c>
      <c r="F12104" t="s">
        <v>567</v>
      </c>
      <c r="G12104" t="s">
        <v>511</v>
      </c>
      <c r="H12104" t="s">
        <v>324</v>
      </c>
      <c r="I12104" t="s">
        <v>323</v>
      </c>
      <c r="J12104" t="s">
        <v>787</v>
      </c>
      <c r="L12104" t="s">
        <v>324</v>
      </c>
      <c r="M12104" t="s">
        <v>323</v>
      </c>
      <c r="N12104" t="s">
        <v>573</v>
      </c>
    </row>
    <row r="12105" spans="1:14" x14ac:dyDescent="0.25">
      <c r="A12105" t="s">
        <v>241</v>
      </c>
      <c r="B12105" s="1">
        <v>45838</v>
      </c>
      <c r="C12105" t="s">
        <v>92</v>
      </c>
      <c r="D12105" t="s">
        <v>1394</v>
      </c>
      <c r="E12105" s="4">
        <v>410483.60899999982</v>
      </c>
      <c r="F12105" t="s">
        <v>567</v>
      </c>
      <c r="G12105" t="s">
        <v>511</v>
      </c>
      <c r="H12105" t="s">
        <v>324</v>
      </c>
      <c r="I12105" t="s">
        <v>323</v>
      </c>
      <c r="J12105" t="s">
        <v>787</v>
      </c>
      <c r="L12105" t="s">
        <v>324</v>
      </c>
      <c r="M12105" t="s">
        <v>323</v>
      </c>
      <c r="N12105" t="s">
        <v>573</v>
      </c>
    </row>
    <row r="12106" spans="1:14" x14ac:dyDescent="0.25">
      <c r="A12106" t="s">
        <v>241</v>
      </c>
      <c r="B12106" s="1">
        <v>45838</v>
      </c>
      <c r="C12106" t="s">
        <v>94</v>
      </c>
      <c r="D12106" t="s">
        <v>95</v>
      </c>
      <c r="E12106" s="4">
        <v>2252.0400000000009</v>
      </c>
      <c r="F12106" t="s">
        <v>567</v>
      </c>
      <c r="G12106" t="s">
        <v>511</v>
      </c>
      <c r="H12106" t="s">
        <v>324</v>
      </c>
      <c r="I12106" t="s">
        <v>323</v>
      </c>
      <c r="J12106" t="s">
        <v>787</v>
      </c>
      <c r="L12106" t="s">
        <v>324</v>
      </c>
      <c r="M12106" t="s">
        <v>323</v>
      </c>
      <c r="N12106" t="s">
        <v>573</v>
      </c>
    </row>
    <row r="12107" spans="1:14" x14ac:dyDescent="0.25">
      <c r="A12107" t="s">
        <v>241</v>
      </c>
      <c r="B12107" s="1">
        <v>45838</v>
      </c>
      <c r="C12107" t="s">
        <v>96</v>
      </c>
      <c r="D12107" t="s">
        <v>97</v>
      </c>
      <c r="E12107" s="4">
        <v>34384.799999999945</v>
      </c>
      <c r="F12107" t="s">
        <v>567</v>
      </c>
      <c r="G12107" t="s">
        <v>511</v>
      </c>
      <c r="H12107" t="s">
        <v>324</v>
      </c>
      <c r="I12107" t="s">
        <v>323</v>
      </c>
      <c r="J12107" t="s">
        <v>787</v>
      </c>
      <c r="L12107" t="s">
        <v>324</v>
      </c>
      <c r="M12107" t="s">
        <v>323</v>
      </c>
      <c r="N12107" t="s">
        <v>573</v>
      </c>
    </row>
    <row r="12108" spans="1:14" x14ac:dyDescent="0.25">
      <c r="A12108" t="s">
        <v>241</v>
      </c>
      <c r="B12108" s="1">
        <v>45838</v>
      </c>
      <c r="C12108" t="s">
        <v>98</v>
      </c>
      <c r="D12108" t="s">
        <v>99</v>
      </c>
      <c r="E12108" s="4">
        <v>46.660000000001077</v>
      </c>
      <c r="F12108" t="s">
        <v>567</v>
      </c>
      <c r="G12108" t="s">
        <v>511</v>
      </c>
      <c r="H12108" t="s">
        <v>324</v>
      </c>
      <c r="I12108" t="s">
        <v>323</v>
      </c>
      <c r="J12108" t="s">
        <v>787</v>
      </c>
      <c r="L12108" t="s">
        <v>324</v>
      </c>
      <c r="M12108" t="s">
        <v>323</v>
      </c>
      <c r="N12108" t="s">
        <v>573</v>
      </c>
    </row>
    <row r="12109" spans="1:14" x14ac:dyDescent="0.25">
      <c r="A12109" t="s">
        <v>241</v>
      </c>
      <c r="B12109" s="1">
        <v>45838</v>
      </c>
      <c r="C12109" t="s">
        <v>104</v>
      </c>
      <c r="D12109" t="s">
        <v>105</v>
      </c>
      <c r="E12109" s="4">
        <v>5547.2600000000675</v>
      </c>
      <c r="F12109" t="s">
        <v>567</v>
      </c>
      <c r="G12109" t="s">
        <v>511</v>
      </c>
      <c r="H12109" t="s">
        <v>324</v>
      </c>
      <c r="I12109" t="s">
        <v>323</v>
      </c>
      <c r="J12109" t="s">
        <v>787</v>
      </c>
      <c r="L12109" t="s">
        <v>324</v>
      </c>
      <c r="M12109" t="s">
        <v>323</v>
      </c>
      <c r="N12109" t="s">
        <v>573</v>
      </c>
    </row>
    <row r="12110" spans="1:14" x14ac:dyDescent="0.25">
      <c r="A12110" t="s">
        <v>241</v>
      </c>
      <c r="B12110" s="1">
        <v>45838</v>
      </c>
      <c r="C12110" t="s">
        <v>100</v>
      </c>
      <c r="D12110" t="s">
        <v>101</v>
      </c>
      <c r="E12110" s="4">
        <v>1000063.42</v>
      </c>
      <c r="F12110" t="s">
        <v>567</v>
      </c>
      <c r="G12110" t="s">
        <v>511</v>
      </c>
      <c r="H12110" t="s">
        <v>324</v>
      </c>
      <c r="I12110" t="s">
        <v>323</v>
      </c>
      <c r="J12110" t="s">
        <v>787</v>
      </c>
      <c r="L12110" t="s">
        <v>324</v>
      </c>
      <c r="M12110" t="s">
        <v>323</v>
      </c>
      <c r="N12110" t="s">
        <v>573</v>
      </c>
    </row>
    <row r="12111" spans="1:14" x14ac:dyDescent="0.25">
      <c r="A12111" t="s">
        <v>241</v>
      </c>
      <c r="B12111" s="1">
        <v>45838</v>
      </c>
      <c r="C12111" t="s">
        <v>108</v>
      </c>
      <c r="D12111" t="s">
        <v>109</v>
      </c>
      <c r="E12111" s="4">
        <v>898810</v>
      </c>
      <c r="F12111" t="s">
        <v>567</v>
      </c>
      <c r="G12111" t="s">
        <v>511</v>
      </c>
      <c r="H12111" t="s">
        <v>324</v>
      </c>
      <c r="I12111" t="s">
        <v>323</v>
      </c>
      <c r="J12111" t="s">
        <v>787</v>
      </c>
      <c r="L12111" t="s">
        <v>324</v>
      </c>
      <c r="M12111" t="s">
        <v>323</v>
      </c>
      <c r="N12111" t="s">
        <v>573</v>
      </c>
    </row>
    <row r="12112" spans="1:14" x14ac:dyDescent="0.25">
      <c r="A12112" t="s">
        <v>241</v>
      </c>
      <c r="B12112" s="1">
        <v>45838</v>
      </c>
      <c r="C12112" t="s">
        <v>846</v>
      </c>
      <c r="D12112" t="s">
        <v>847</v>
      </c>
      <c r="E12112" s="4">
        <v>-152050.00000000009</v>
      </c>
      <c r="F12112" t="s">
        <v>567</v>
      </c>
      <c r="G12112" t="s">
        <v>511</v>
      </c>
      <c r="H12112" t="s">
        <v>347</v>
      </c>
      <c r="I12112" t="s">
        <v>350</v>
      </c>
      <c r="J12112" t="s">
        <v>848</v>
      </c>
      <c r="L12112" t="s">
        <v>347</v>
      </c>
      <c r="M12112" t="s">
        <v>350</v>
      </c>
      <c r="N12112" t="s">
        <v>573</v>
      </c>
    </row>
    <row r="12113" spans="1:14" x14ac:dyDescent="0.25">
      <c r="A12113" t="s">
        <v>241</v>
      </c>
      <c r="B12113" s="1">
        <v>45838</v>
      </c>
      <c r="C12113" t="s">
        <v>851</v>
      </c>
      <c r="D12113" t="s">
        <v>852</v>
      </c>
      <c r="E12113" s="4">
        <v>-100000</v>
      </c>
      <c r="F12113" t="s">
        <v>567</v>
      </c>
      <c r="G12113" t="s">
        <v>511</v>
      </c>
      <c r="H12113" t="s">
        <v>347</v>
      </c>
      <c r="I12113" t="s">
        <v>350</v>
      </c>
      <c r="J12113" t="s">
        <v>848</v>
      </c>
      <c r="L12113" t="s">
        <v>347</v>
      </c>
      <c r="M12113" t="s">
        <v>350</v>
      </c>
      <c r="N12113" t="s">
        <v>573</v>
      </c>
    </row>
    <row r="12114" spans="1:14" x14ac:dyDescent="0.25">
      <c r="A12114" t="s">
        <v>241</v>
      </c>
      <c r="B12114" s="1">
        <v>45838</v>
      </c>
      <c r="C12114" t="s">
        <v>855</v>
      </c>
      <c r="D12114" t="s">
        <v>856</v>
      </c>
      <c r="E12114" s="4">
        <v>-699500</v>
      </c>
      <c r="F12114" t="s">
        <v>567</v>
      </c>
      <c r="G12114" t="s">
        <v>511</v>
      </c>
      <c r="H12114" t="s">
        <v>347</v>
      </c>
      <c r="I12114" t="s">
        <v>350</v>
      </c>
      <c r="J12114" t="s">
        <v>848</v>
      </c>
      <c r="L12114" t="s">
        <v>347</v>
      </c>
      <c r="M12114" t="s">
        <v>350</v>
      </c>
      <c r="N12114" t="s">
        <v>573</v>
      </c>
    </row>
    <row r="12115" spans="1:14" x14ac:dyDescent="0.25">
      <c r="A12115" t="s">
        <v>241</v>
      </c>
      <c r="B12115" s="1">
        <v>45838</v>
      </c>
      <c r="C12115" t="s">
        <v>859</v>
      </c>
      <c r="D12115" t="s">
        <v>860</v>
      </c>
      <c r="E12115" s="4">
        <v>-381571.79000000004</v>
      </c>
      <c r="F12115" t="s">
        <v>567</v>
      </c>
      <c r="G12115" t="s">
        <v>511</v>
      </c>
      <c r="H12115" t="s">
        <v>351</v>
      </c>
      <c r="I12115" t="s">
        <v>354</v>
      </c>
      <c r="J12115" t="s">
        <v>848</v>
      </c>
      <c r="L12115" t="s">
        <v>351</v>
      </c>
      <c r="M12115" t="s">
        <v>438</v>
      </c>
      <c r="N12115" t="s">
        <v>573</v>
      </c>
    </row>
    <row r="12116" spans="1:14" x14ac:dyDescent="0.25">
      <c r="A12116" t="s">
        <v>241</v>
      </c>
      <c r="B12116" s="1">
        <v>45838</v>
      </c>
      <c r="C12116" t="s">
        <v>1192</v>
      </c>
      <c r="D12116" t="s">
        <v>1193</v>
      </c>
      <c r="E12116" s="4">
        <v>-60698.52000000007</v>
      </c>
      <c r="F12116" t="s">
        <v>567</v>
      </c>
      <c r="G12116" t="s">
        <v>511</v>
      </c>
      <c r="H12116" t="s">
        <v>351</v>
      </c>
      <c r="I12116" t="s">
        <v>354</v>
      </c>
      <c r="J12116" t="s">
        <v>848</v>
      </c>
      <c r="L12116" t="s">
        <v>1194</v>
      </c>
      <c r="M12116" t="s">
        <v>442</v>
      </c>
      <c r="N12116" t="s">
        <v>573</v>
      </c>
    </row>
    <row r="12117" spans="1:14" x14ac:dyDescent="0.25">
      <c r="A12117" t="s">
        <v>241</v>
      </c>
      <c r="B12117" s="1">
        <v>45838</v>
      </c>
      <c r="C12117" t="s">
        <v>865</v>
      </c>
      <c r="D12117" t="s">
        <v>866</v>
      </c>
      <c r="E12117" s="4">
        <v>-633249.55999999994</v>
      </c>
      <c r="F12117" t="s">
        <v>567</v>
      </c>
      <c r="G12117" t="s">
        <v>511</v>
      </c>
      <c r="H12117" t="s">
        <v>351</v>
      </c>
      <c r="I12117" t="s">
        <v>354</v>
      </c>
      <c r="J12117" t="s">
        <v>848</v>
      </c>
      <c r="L12117" t="s">
        <v>351</v>
      </c>
      <c r="M12117" t="s">
        <v>440</v>
      </c>
      <c r="N12117" t="s">
        <v>573</v>
      </c>
    </row>
    <row r="12118" spans="1:14" x14ac:dyDescent="0.25">
      <c r="A12118" t="s">
        <v>241</v>
      </c>
      <c r="B12118" s="1">
        <v>45838</v>
      </c>
      <c r="C12118" t="s">
        <v>871</v>
      </c>
      <c r="D12118" t="s">
        <v>872</v>
      </c>
      <c r="E12118" s="4">
        <v>-156236.43999999994</v>
      </c>
      <c r="F12118" t="s">
        <v>567</v>
      </c>
      <c r="G12118" t="s">
        <v>511</v>
      </c>
      <c r="H12118" t="s">
        <v>519</v>
      </c>
      <c r="I12118" t="s">
        <v>513</v>
      </c>
      <c r="J12118" t="s">
        <v>594</v>
      </c>
      <c r="L12118" t="s">
        <v>519</v>
      </c>
      <c r="M12118" t="s">
        <v>419</v>
      </c>
      <c r="N12118" t="s">
        <v>573</v>
      </c>
    </row>
    <row r="12119" spans="1:14" x14ac:dyDescent="0.25">
      <c r="A12119" t="s">
        <v>241</v>
      </c>
      <c r="B12119" s="1">
        <v>45838</v>
      </c>
      <c r="C12119" t="s">
        <v>873</v>
      </c>
      <c r="D12119" t="s">
        <v>874</v>
      </c>
      <c r="E12119" s="4">
        <v>-273632.2900000001</v>
      </c>
      <c r="F12119" t="s">
        <v>567</v>
      </c>
      <c r="G12119" t="s">
        <v>511</v>
      </c>
      <c r="H12119" t="s">
        <v>519</v>
      </c>
      <c r="I12119" t="s">
        <v>513</v>
      </c>
      <c r="J12119" t="s">
        <v>594</v>
      </c>
      <c r="L12119" t="s">
        <v>519</v>
      </c>
      <c r="M12119" t="s">
        <v>419</v>
      </c>
      <c r="N12119" t="s">
        <v>573</v>
      </c>
    </row>
    <row r="12120" spans="1:14" x14ac:dyDescent="0.25">
      <c r="A12120" t="s">
        <v>241</v>
      </c>
      <c r="B12120" s="1">
        <v>45838</v>
      </c>
      <c r="C12120" t="s">
        <v>875</v>
      </c>
      <c r="D12120" t="s">
        <v>876</v>
      </c>
      <c r="E12120" s="4">
        <v>-221759.32000000007</v>
      </c>
      <c r="F12120" t="s">
        <v>567</v>
      </c>
      <c r="G12120" t="s">
        <v>511</v>
      </c>
      <c r="H12120" t="s">
        <v>519</v>
      </c>
      <c r="I12120" t="s">
        <v>513</v>
      </c>
      <c r="J12120" t="s">
        <v>594</v>
      </c>
      <c r="L12120" t="s">
        <v>519</v>
      </c>
      <c r="M12120" t="s">
        <v>419</v>
      </c>
      <c r="N12120" t="s">
        <v>573</v>
      </c>
    </row>
    <row r="12121" spans="1:14" x14ac:dyDescent="0.25">
      <c r="A12121" t="s">
        <v>241</v>
      </c>
      <c r="B12121" s="1">
        <v>45838</v>
      </c>
      <c r="C12121" t="s">
        <v>879</v>
      </c>
      <c r="D12121" t="s">
        <v>880</v>
      </c>
      <c r="E12121" s="4">
        <v>-81453.019999999975</v>
      </c>
      <c r="F12121" t="s">
        <v>567</v>
      </c>
      <c r="G12121" t="s">
        <v>511</v>
      </c>
      <c r="H12121" t="s">
        <v>519</v>
      </c>
      <c r="I12121" t="s">
        <v>513</v>
      </c>
      <c r="J12121" t="s">
        <v>594</v>
      </c>
      <c r="L12121" t="s">
        <v>519</v>
      </c>
      <c r="M12121" t="s">
        <v>419</v>
      </c>
      <c r="N12121" t="s">
        <v>573</v>
      </c>
    </row>
    <row r="12122" spans="1:14" x14ac:dyDescent="0.25">
      <c r="A12122" t="s">
        <v>241</v>
      </c>
      <c r="B12122" s="1">
        <v>45838</v>
      </c>
      <c r="C12122" t="s">
        <v>881</v>
      </c>
      <c r="D12122" t="s">
        <v>882</v>
      </c>
      <c r="E12122" s="4">
        <v>-16710.160000000003</v>
      </c>
      <c r="F12122" t="s">
        <v>567</v>
      </c>
      <c r="G12122" t="s">
        <v>511</v>
      </c>
      <c r="H12122" t="s">
        <v>519</v>
      </c>
      <c r="I12122" t="s">
        <v>513</v>
      </c>
      <c r="J12122" t="s">
        <v>594</v>
      </c>
      <c r="L12122" t="s">
        <v>519</v>
      </c>
      <c r="M12122" t="s">
        <v>419</v>
      </c>
      <c r="N12122" t="s">
        <v>573</v>
      </c>
    </row>
    <row r="12123" spans="1:14" x14ac:dyDescent="0.25">
      <c r="A12123" t="s">
        <v>241</v>
      </c>
      <c r="B12123" s="1">
        <v>45838</v>
      </c>
      <c r="C12123" t="s">
        <v>883</v>
      </c>
      <c r="D12123" t="s">
        <v>884</v>
      </c>
      <c r="E12123" s="4">
        <v>-12675.819999999985</v>
      </c>
      <c r="F12123" t="s">
        <v>567</v>
      </c>
      <c r="G12123" t="s">
        <v>511</v>
      </c>
      <c r="H12123" t="s">
        <v>519</v>
      </c>
      <c r="I12123" t="s">
        <v>513</v>
      </c>
      <c r="J12123" t="s">
        <v>594</v>
      </c>
      <c r="L12123" t="s">
        <v>519</v>
      </c>
      <c r="M12123" t="s">
        <v>419</v>
      </c>
      <c r="N12123" t="s">
        <v>573</v>
      </c>
    </row>
    <row r="12124" spans="1:14" x14ac:dyDescent="0.25">
      <c r="A12124" t="s">
        <v>241</v>
      </c>
      <c r="B12124" s="1">
        <v>45838</v>
      </c>
      <c r="C12124" t="s">
        <v>885</v>
      </c>
      <c r="D12124" t="s">
        <v>886</v>
      </c>
      <c r="E12124" s="4">
        <v>-21089.159999999993</v>
      </c>
      <c r="F12124" t="s">
        <v>567</v>
      </c>
      <c r="G12124" t="s">
        <v>511</v>
      </c>
      <c r="H12124" t="s">
        <v>519</v>
      </c>
      <c r="I12124" t="s">
        <v>513</v>
      </c>
      <c r="J12124" t="s">
        <v>594</v>
      </c>
      <c r="L12124" t="s">
        <v>519</v>
      </c>
      <c r="M12124" t="s">
        <v>419</v>
      </c>
      <c r="N12124" t="s">
        <v>573</v>
      </c>
    </row>
    <row r="12125" spans="1:14" x14ac:dyDescent="0.25">
      <c r="A12125" t="s">
        <v>241</v>
      </c>
      <c r="B12125" s="1">
        <v>45838</v>
      </c>
      <c r="C12125" t="s">
        <v>887</v>
      </c>
      <c r="D12125" t="s">
        <v>888</v>
      </c>
      <c r="E12125" s="4">
        <v>-10000</v>
      </c>
      <c r="F12125" t="s">
        <v>567</v>
      </c>
      <c r="G12125" t="s">
        <v>511</v>
      </c>
      <c r="H12125" t="s">
        <v>516</v>
      </c>
      <c r="I12125" t="s">
        <v>512</v>
      </c>
      <c r="J12125" t="s">
        <v>572</v>
      </c>
      <c r="L12125" t="s">
        <v>516</v>
      </c>
      <c r="M12125" t="s">
        <v>417</v>
      </c>
      <c r="N12125" t="s">
        <v>573</v>
      </c>
    </row>
    <row r="12126" spans="1:14" x14ac:dyDescent="0.25">
      <c r="A12126" t="s">
        <v>241</v>
      </c>
      <c r="B12126" s="1">
        <v>45838</v>
      </c>
      <c r="C12126" t="s">
        <v>891</v>
      </c>
      <c r="D12126" t="s">
        <v>892</v>
      </c>
      <c r="E12126" s="4">
        <v>-17133.019999999997</v>
      </c>
      <c r="F12126" t="s">
        <v>567</v>
      </c>
      <c r="G12126" t="s">
        <v>511</v>
      </c>
      <c r="H12126" t="s">
        <v>516</v>
      </c>
      <c r="I12126" t="s">
        <v>512</v>
      </c>
      <c r="J12126" t="s">
        <v>572</v>
      </c>
      <c r="L12126" t="s">
        <v>516</v>
      </c>
      <c r="M12126" t="s">
        <v>417</v>
      </c>
      <c r="N12126" t="s">
        <v>573</v>
      </c>
    </row>
    <row r="12127" spans="1:14" x14ac:dyDescent="0.25">
      <c r="A12127" t="s">
        <v>241</v>
      </c>
      <c r="B12127" s="1">
        <v>45838</v>
      </c>
      <c r="C12127" t="s">
        <v>893</v>
      </c>
      <c r="D12127" t="s">
        <v>894</v>
      </c>
      <c r="E12127" s="4">
        <v>-47272.110000000008</v>
      </c>
      <c r="F12127" t="s">
        <v>567</v>
      </c>
      <c r="G12127" t="s">
        <v>511</v>
      </c>
      <c r="H12127" t="s">
        <v>516</v>
      </c>
      <c r="I12127" t="s">
        <v>512</v>
      </c>
      <c r="J12127" t="s">
        <v>572</v>
      </c>
      <c r="L12127" t="s">
        <v>516</v>
      </c>
      <c r="M12127" t="s">
        <v>417</v>
      </c>
      <c r="N12127" t="s">
        <v>573</v>
      </c>
    </row>
    <row r="12128" spans="1:14" x14ac:dyDescent="0.25">
      <c r="A12128" t="s">
        <v>241</v>
      </c>
      <c r="B12128" s="1">
        <v>45838</v>
      </c>
      <c r="C12128" t="s">
        <v>895</v>
      </c>
      <c r="D12128" t="s">
        <v>896</v>
      </c>
      <c r="E12128" s="4">
        <v>-65130.119999999988</v>
      </c>
      <c r="F12128" t="s">
        <v>567</v>
      </c>
      <c r="G12128" t="s">
        <v>511</v>
      </c>
      <c r="H12128" t="s">
        <v>516</v>
      </c>
      <c r="I12128" t="s">
        <v>512</v>
      </c>
      <c r="J12128" t="s">
        <v>572</v>
      </c>
      <c r="L12128" t="s">
        <v>516</v>
      </c>
      <c r="M12128" t="s">
        <v>417</v>
      </c>
      <c r="N12128" t="s">
        <v>573</v>
      </c>
    </row>
    <row r="12129" spans="1:14" x14ac:dyDescent="0.25">
      <c r="A12129" t="s">
        <v>241</v>
      </c>
      <c r="B12129" s="1">
        <v>45838</v>
      </c>
      <c r="C12129" t="s">
        <v>897</v>
      </c>
      <c r="D12129" t="s">
        <v>898</v>
      </c>
      <c r="E12129" s="4">
        <v>-516960</v>
      </c>
      <c r="F12129" t="s">
        <v>567</v>
      </c>
      <c r="G12129" t="s">
        <v>511</v>
      </c>
      <c r="H12129" t="s">
        <v>331</v>
      </c>
      <c r="I12129" t="s">
        <v>332</v>
      </c>
      <c r="J12129" t="s">
        <v>899</v>
      </c>
      <c r="L12129" t="s">
        <v>331</v>
      </c>
      <c r="M12129" t="s">
        <v>332</v>
      </c>
      <c r="N12129" t="s">
        <v>573</v>
      </c>
    </row>
    <row r="12130" spans="1:14" x14ac:dyDescent="0.25">
      <c r="A12130" t="s">
        <v>241</v>
      </c>
      <c r="B12130" s="1">
        <v>45838</v>
      </c>
      <c r="C12130" t="s">
        <v>145</v>
      </c>
      <c r="D12130" t="s">
        <v>1199</v>
      </c>
      <c r="E12130" s="4">
        <v>-100000</v>
      </c>
      <c r="F12130" t="s">
        <v>567</v>
      </c>
      <c r="G12130" t="s">
        <v>511</v>
      </c>
      <c r="H12130" t="s">
        <v>338</v>
      </c>
      <c r="I12130" t="s">
        <v>136</v>
      </c>
      <c r="J12130" t="s">
        <v>655</v>
      </c>
      <c r="L12130" t="s">
        <v>338</v>
      </c>
      <c r="M12130" t="s">
        <v>136</v>
      </c>
      <c r="N12130" t="s">
        <v>573</v>
      </c>
    </row>
    <row r="12131" spans="1:14" x14ac:dyDescent="0.25">
      <c r="A12131" t="s">
        <v>241</v>
      </c>
      <c r="B12131" s="1">
        <v>45838</v>
      </c>
      <c r="C12131" t="s">
        <v>141</v>
      </c>
      <c r="D12131" t="s">
        <v>1318</v>
      </c>
      <c r="E12131" s="4">
        <v>-51958.579999999987</v>
      </c>
      <c r="F12131" t="s">
        <v>567</v>
      </c>
      <c r="G12131" t="s">
        <v>511</v>
      </c>
      <c r="H12131" t="s">
        <v>338</v>
      </c>
      <c r="I12131" t="s">
        <v>136</v>
      </c>
      <c r="J12131" t="s">
        <v>655</v>
      </c>
      <c r="L12131" t="s">
        <v>338</v>
      </c>
      <c r="M12131" t="s">
        <v>136</v>
      </c>
      <c r="N12131" t="s">
        <v>573</v>
      </c>
    </row>
    <row r="12132" spans="1:14" x14ac:dyDescent="0.25">
      <c r="A12132" t="s">
        <v>241</v>
      </c>
      <c r="B12132" s="1">
        <v>45838</v>
      </c>
      <c r="C12132" t="s">
        <v>902</v>
      </c>
      <c r="D12132" t="s">
        <v>903</v>
      </c>
      <c r="E12132" s="4">
        <v>-204375.22999999995</v>
      </c>
      <c r="F12132" t="s">
        <v>567</v>
      </c>
      <c r="G12132" t="s">
        <v>511</v>
      </c>
      <c r="H12132" t="s">
        <v>328</v>
      </c>
      <c r="I12132" t="s">
        <v>329</v>
      </c>
      <c r="J12132" t="s">
        <v>904</v>
      </c>
      <c r="L12132" t="s">
        <v>328</v>
      </c>
      <c r="M12132" t="s">
        <v>329</v>
      </c>
      <c r="N12132" t="s">
        <v>573</v>
      </c>
    </row>
    <row r="12133" spans="1:14" x14ac:dyDescent="0.25">
      <c r="A12133" t="s">
        <v>241</v>
      </c>
      <c r="B12133" s="1">
        <v>45838</v>
      </c>
      <c r="C12133" t="s">
        <v>905</v>
      </c>
      <c r="D12133" t="s">
        <v>906</v>
      </c>
      <c r="E12133" s="4">
        <v>-518221.99000000005</v>
      </c>
      <c r="F12133" t="s">
        <v>567</v>
      </c>
      <c r="G12133" t="s">
        <v>511</v>
      </c>
      <c r="H12133" t="s">
        <v>328</v>
      </c>
      <c r="I12133" t="s">
        <v>329</v>
      </c>
      <c r="J12133" t="s">
        <v>904</v>
      </c>
      <c r="L12133" t="s">
        <v>328</v>
      </c>
      <c r="M12133" t="s">
        <v>329</v>
      </c>
      <c r="N12133" t="s">
        <v>573</v>
      </c>
    </row>
    <row r="12134" spans="1:14" x14ac:dyDescent="0.25">
      <c r="A12134" t="s">
        <v>241</v>
      </c>
      <c r="B12134" s="1">
        <v>45838</v>
      </c>
      <c r="C12134" t="s">
        <v>907</v>
      </c>
      <c r="D12134" t="s">
        <v>908</v>
      </c>
      <c r="E12134" s="4">
        <v>-10635.48</v>
      </c>
      <c r="F12134" t="s">
        <v>567</v>
      </c>
      <c r="G12134" t="s">
        <v>511</v>
      </c>
      <c r="H12134" t="s">
        <v>328</v>
      </c>
      <c r="I12134" t="s">
        <v>329</v>
      </c>
      <c r="J12134" t="s">
        <v>904</v>
      </c>
      <c r="L12134" t="s">
        <v>328</v>
      </c>
      <c r="M12134" t="s">
        <v>329</v>
      </c>
      <c r="N12134" t="s">
        <v>573</v>
      </c>
    </row>
    <row r="12135" spans="1:14" x14ac:dyDescent="0.25">
      <c r="A12135" t="s">
        <v>241</v>
      </c>
      <c r="B12135" s="1">
        <v>45838</v>
      </c>
      <c r="C12135" t="s">
        <v>913</v>
      </c>
      <c r="D12135" t="s">
        <v>914</v>
      </c>
      <c r="E12135" s="4">
        <v>-195502.61</v>
      </c>
      <c r="F12135" t="s">
        <v>567</v>
      </c>
      <c r="G12135" t="s">
        <v>511</v>
      </c>
      <c r="H12135" t="s">
        <v>340</v>
      </c>
      <c r="I12135" t="s">
        <v>341</v>
      </c>
      <c r="J12135" t="s">
        <v>667</v>
      </c>
      <c r="L12135" t="s">
        <v>340</v>
      </c>
      <c r="M12135" t="s">
        <v>341</v>
      </c>
      <c r="N12135" t="s">
        <v>573</v>
      </c>
    </row>
    <row r="12136" spans="1:14" x14ac:dyDescent="0.25">
      <c r="A12136" t="s">
        <v>241</v>
      </c>
      <c r="B12136" s="1">
        <v>45838</v>
      </c>
      <c r="C12136" t="s">
        <v>1379</v>
      </c>
      <c r="D12136" t="s">
        <v>1380</v>
      </c>
      <c r="E12136" s="4">
        <v>-29480</v>
      </c>
      <c r="F12136" t="s">
        <v>567</v>
      </c>
      <c r="G12136" t="s">
        <v>511</v>
      </c>
      <c r="H12136" t="s">
        <v>331</v>
      </c>
      <c r="I12136" t="s">
        <v>332</v>
      </c>
      <c r="J12136" t="s">
        <v>899</v>
      </c>
      <c r="M12136" t="s">
        <v>332</v>
      </c>
      <c r="N12136" t="s">
        <v>573</v>
      </c>
    </row>
    <row r="12137" spans="1:14" x14ac:dyDescent="0.25">
      <c r="A12137" t="s">
        <v>241</v>
      </c>
      <c r="B12137" s="1">
        <v>45838</v>
      </c>
      <c r="C12137" t="s">
        <v>110</v>
      </c>
      <c r="D12137" t="s">
        <v>926</v>
      </c>
      <c r="E12137" s="4">
        <v>-135179.66999999998</v>
      </c>
      <c r="F12137" t="s">
        <v>567</v>
      </c>
      <c r="G12137" t="s">
        <v>511</v>
      </c>
      <c r="H12137" t="s">
        <v>333</v>
      </c>
      <c r="I12137" t="s">
        <v>335</v>
      </c>
      <c r="J12137" t="s">
        <v>923</v>
      </c>
      <c r="L12137" t="s">
        <v>333</v>
      </c>
      <c r="M12137" t="s">
        <v>335</v>
      </c>
      <c r="N12137" t="s">
        <v>573</v>
      </c>
    </row>
    <row r="12138" spans="1:14" x14ac:dyDescent="0.25">
      <c r="A12138" t="s">
        <v>241</v>
      </c>
      <c r="B12138" s="1">
        <v>45838</v>
      </c>
      <c r="C12138" t="s">
        <v>112</v>
      </c>
      <c r="D12138" t="s">
        <v>937</v>
      </c>
      <c r="E12138" s="4">
        <v>-201998.93000000028</v>
      </c>
      <c r="F12138" t="s">
        <v>567</v>
      </c>
      <c r="G12138" t="s">
        <v>511</v>
      </c>
      <c r="H12138" t="s">
        <v>333</v>
      </c>
      <c r="I12138" t="s">
        <v>335</v>
      </c>
      <c r="J12138" t="s">
        <v>923</v>
      </c>
      <c r="L12138" t="s">
        <v>333</v>
      </c>
      <c r="M12138" t="s">
        <v>335</v>
      </c>
      <c r="N12138" t="s">
        <v>573</v>
      </c>
    </row>
    <row r="12139" spans="1:14" x14ac:dyDescent="0.25">
      <c r="A12139" t="s">
        <v>241</v>
      </c>
      <c r="B12139" s="1">
        <v>45838</v>
      </c>
      <c r="C12139" t="s">
        <v>115</v>
      </c>
      <c r="D12139" t="s">
        <v>944</v>
      </c>
      <c r="E12139" s="4">
        <v>-158617.24</v>
      </c>
      <c r="F12139" t="s">
        <v>567</v>
      </c>
      <c r="G12139" t="s">
        <v>511</v>
      </c>
      <c r="H12139" t="s">
        <v>333</v>
      </c>
      <c r="I12139" t="s">
        <v>335</v>
      </c>
      <c r="J12139" t="s">
        <v>923</v>
      </c>
      <c r="L12139" t="s">
        <v>333</v>
      </c>
      <c r="M12139" t="s">
        <v>335</v>
      </c>
      <c r="N12139" t="s">
        <v>573</v>
      </c>
    </row>
    <row r="12140" spans="1:14" x14ac:dyDescent="0.25">
      <c r="A12140" t="s">
        <v>241</v>
      </c>
      <c r="B12140" s="1">
        <v>45838</v>
      </c>
      <c r="C12140" t="s">
        <v>117</v>
      </c>
      <c r="D12140" t="s">
        <v>947</v>
      </c>
      <c r="E12140" s="4">
        <v>-29296.100000000006</v>
      </c>
      <c r="F12140" t="s">
        <v>567</v>
      </c>
      <c r="G12140" t="s">
        <v>511</v>
      </c>
      <c r="H12140" t="s">
        <v>333</v>
      </c>
      <c r="I12140" t="s">
        <v>335</v>
      </c>
      <c r="J12140" t="s">
        <v>923</v>
      </c>
      <c r="L12140" t="s">
        <v>333</v>
      </c>
      <c r="M12140" t="s">
        <v>335</v>
      </c>
      <c r="N12140" t="s">
        <v>573</v>
      </c>
    </row>
    <row r="12141" spans="1:14" x14ac:dyDescent="0.25">
      <c r="A12141" t="s">
        <v>241</v>
      </c>
      <c r="B12141" s="1">
        <v>45838</v>
      </c>
      <c r="C12141" t="s">
        <v>119</v>
      </c>
      <c r="D12141" t="s">
        <v>1202</v>
      </c>
      <c r="E12141" s="4">
        <v>-101700.99</v>
      </c>
      <c r="F12141" t="s">
        <v>567</v>
      </c>
      <c r="G12141" t="s">
        <v>511</v>
      </c>
      <c r="H12141" t="s">
        <v>333</v>
      </c>
      <c r="I12141" t="s">
        <v>335</v>
      </c>
      <c r="J12141" t="s">
        <v>923</v>
      </c>
      <c r="L12141" t="s">
        <v>333</v>
      </c>
      <c r="M12141" t="s">
        <v>335</v>
      </c>
      <c r="N12141" t="s">
        <v>573</v>
      </c>
    </row>
    <row r="12142" spans="1:14" x14ac:dyDescent="0.25">
      <c r="A12142" t="s">
        <v>241</v>
      </c>
      <c r="B12142" s="1">
        <v>45838</v>
      </c>
      <c r="C12142" t="s">
        <v>121</v>
      </c>
      <c r="D12142" t="s">
        <v>1203</v>
      </c>
      <c r="E12142" s="4">
        <v>-1419615.7699999996</v>
      </c>
      <c r="F12142" t="s">
        <v>567</v>
      </c>
      <c r="G12142" t="s">
        <v>511</v>
      </c>
      <c r="H12142" t="s">
        <v>333</v>
      </c>
      <c r="I12142" t="s">
        <v>335</v>
      </c>
      <c r="J12142" t="s">
        <v>923</v>
      </c>
      <c r="L12142" t="s">
        <v>333</v>
      </c>
      <c r="M12142" t="s">
        <v>335</v>
      </c>
      <c r="N12142" t="s">
        <v>573</v>
      </c>
    </row>
    <row r="12143" spans="1:14" x14ac:dyDescent="0.25">
      <c r="A12143" t="s">
        <v>241</v>
      </c>
      <c r="B12143" s="1">
        <v>45838</v>
      </c>
      <c r="C12143" t="s">
        <v>106</v>
      </c>
      <c r="D12143" t="s">
        <v>107</v>
      </c>
      <c r="E12143" s="4">
        <v>-20321.740000000107</v>
      </c>
      <c r="F12143" t="s">
        <v>567</v>
      </c>
      <c r="G12143" t="s">
        <v>511</v>
      </c>
      <c r="H12143" t="s">
        <v>327</v>
      </c>
      <c r="I12143" t="s">
        <v>326</v>
      </c>
      <c r="J12143" t="s">
        <v>787</v>
      </c>
      <c r="L12143" t="s">
        <v>1319</v>
      </c>
      <c r="M12143" t="s">
        <v>323</v>
      </c>
      <c r="N12143" t="s">
        <v>573</v>
      </c>
    </row>
    <row r="12144" spans="1:14" x14ac:dyDescent="0.25">
      <c r="A12144" t="s">
        <v>241</v>
      </c>
      <c r="B12144" s="1">
        <v>45838</v>
      </c>
      <c r="C12144" t="s">
        <v>123</v>
      </c>
      <c r="D12144" t="s">
        <v>1204</v>
      </c>
      <c r="E12144" s="4">
        <v>-15822.000000000007</v>
      </c>
      <c r="F12144" t="s">
        <v>567</v>
      </c>
      <c r="G12144" t="s">
        <v>511</v>
      </c>
      <c r="H12144" t="s">
        <v>333</v>
      </c>
      <c r="I12144" t="s">
        <v>335</v>
      </c>
      <c r="J12144" t="s">
        <v>923</v>
      </c>
      <c r="L12144" t="s">
        <v>333</v>
      </c>
      <c r="M12144" t="s">
        <v>449</v>
      </c>
      <c r="N12144" t="s">
        <v>573</v>
      </c>
    </row>
    <row r="12145" spans="1:14" x14ac:dyDescent="0.25">
      <c r="A12145" t="s">
        <v>241</v>
      </c>
      <c r="B12145" s="1">
        <v>45838</v>
      </c>
      <c r="C12145" t="s">
        <v>975</v>
      </c>
      <c r="D12145" t="s">
        <v>976</v>
      </c>
      <c r="E12145" s="4">
        <v>-836761.86999999965</v>
      </c>
      <c r="F12145" t="s">
        <v>567</v>
      </c>
      <c r="G12145" t="s">
        <v>511</v>
      </c>
      <c r="H12145" t="s">
        <v>342</v>
      </c>
      <c r="I12145" t="s">
        <v>343</v>
      </c>
      <c r="J12145" t="s">
        <v>725</v>
      </c>
      <c r="L12145" t="s">
        <v>342</v>
      </c>
      <c r="M12145" t="s">
        <v>343</v>
      </c>
      <c r="N12145" t="s">
        <v>573</v>
      </c>
    </row>
    <row r="12146" spans="1:14" x14ac:dyDescent="0.25">
      <c r="A12146" t="s">
        <v>241</v>
      </c>
      <c r="B12146" s="1">
        <v>45838</v>
      </c>
      <c r="C12146" t="s">
        <v>979</v>
      </c>
      <c r="D12146" t="s">
        <v>980</v>
      </c>
      <c r="E12146" s="4">
        <v>-2283.7500000000009</v>
      </c>
      <c r="F12146" t="s">
        <v>567</v>
      </c>
      <c r="G12146" t="s">
        <v>511</v>
      </c>
      <c r="H12146" t="s">
        <v>342</v>
      </c>
      <c r="I12146" t="s">
        <v>343</v>
      </c>
      <c r="J12146" t="s">
        <v>725</v>
      </c>
      <c r="L12146" t="s">
        <v>342</v>
      </c>
      <c r="M12146" t="s">
        <v>343</v>
      </c>
      <c r="N12146" t="s">
        <v>573</v>
      </c>
    </row>
    <row r="12147" spans="1:14" x14ac:dyDescent="0.25">
      <c r="A12147" t="s">
        <v>241</v>
      </c>
      <c r="B12147" s="1">
        <v>45838</v>
      </c>
      <c r="C12147" t="s">
        <v>983</v>
      </c>
      <c r="D12147" t="s">
        <v>984</v>
      </c>
      <c r="E12147" s="4">
        <v>-1280.3899999999983</v>
      </c>
      <c r="F12147" t="s">
        <v>567</v>
      </c>
      <c r="G12147" t="s">
        <v>511</v>
      </c>
      <c r="H12147" t="s">
        <v>342</v>
      </c>
      <c r="I12147" t="s">
        <v>343</v>
      </c>
      <c r="J12147" t="s">
        <v>725</v>
      </c>
      <c r="L12147" t="s">
        <v>342</v>
      </c>
      <c r="M12147" t="s">
        <v>343</v>
      </c>
      <c r="N12147" t="s">
        <v>573</v>
      </c>
    </row>
    <row r="12148" spans="1:14" x14ac:dyDescent="0.25">
      <c r="A12148" t="s">
        <v>241</v>
      </c>
      <c r="B12148" s="1">
        <v>45838</v>
      </c>
      <c r="C12148" t="s">
        <v>1362</v>
      </c>
      <c r="D12148" t="s">
        <v>1363</v>
      </c>
      <c r="E12148" s="4">
        <v>12477.019999999968</v>
      </c>
      <c r="F12148" t="s">
        <v>567</v>
      </c>
      <c r="G12148" t="s">
        <v>511</v>
      </c>
      <c r="H12148" t="s">
        <v>342</v>
      </c>
      <c r="I12148" t="s">
        <v>343</v>
      </c>
      <c r="J12148" t="s">
        <v>725</v>
      </c>
      <c r="L12148" t="s">
        <v>342</v>
      </c>
      <c r="M12148" t="s">
        <v>343</v>
      </c>
      <c r="N12148" t="s">
        <v>573</v>
      </c>
    </row>
    <row r="12149" spans="1:14" x14ac:dyDescent="0.25">
      <c r="A12149" t="s">
        <v>241</v>
      </c>
      <c r="B12149" s="1">
        <v>45838</v>
      </c>
      <c r="C12149" t="s">
        <v>995</v>
      </c>
      <c r="D12149" t="s">
        <v>996</v>
      </c>
      <c r="E12149" s="4">
        <v>-435972.24999999988</v>
      </c>
      <c r="F12149" t="s">
        <v>567</v>
      </c>
      <c r="G12149" t="s">
        <v>511</v>
      </c>
      <c r="H12149" t="s">
        <v>352</v>
      </c>
      <c r="I12149" t="s">
        <v>353</v>
      </c>
      <c r="J12149" t="s">
        <v>746</v>
      </c>
      <c r="L12149" t="s">
        <v>352</v>
      </c>
      <c r="M12149" t="s">
        <v>349</v>
      </c>
      <c r="N12149" t="s">
        <v>573</v>
      </c>
    </row>
    <row r="12150" spans="1:14" x14ac:dyDescent="0.25">
      <c r="A12150" t="s">
        <v>241</v>
      </c>
      <c r="B12150" s="1">
        <v>45838</v>
      </c>
      <c r="C12150" t="s">
        <v>1003</v>
      </c>
      <c r="D12150" t="s">
        <v>1004</v>
      </c>
      <c r="E12150" s="4">
        <v>-199970.35</v>
      </c>
      <c r="F12150" t="s">
        <v>567</v>
      </c>
      <c r="G12150" t="s">
        <v>511</v>
      </c>
      <c r="H12150" t="s">
        <v>348</v>
      </c>
      <c r="I12150" t="s">
        <v>349</v>
      </c>
      <c r="J12150" t="s">
        <v>746</v>
      </c>
      <c r="L12150" t="s">
        <v>348</v>
      </c>
      <c r="M12150" t="s">
        <v>349</v>
      </c>
      <c r="N12150" t="s">
        <v>573</v>
      </c>
    </row>
    <row r="12151" spans="1:14" x14ac:dyDescent="0.25">
      <c r="A12151" t="s">
        <v>241</v>
      </c>
      <c r="B12151" s="1">
        <v>45838</v>
      </c>
      <c r="C12151" t="s">
        <v>1291</v>
      </c>
      <c r="D12151" t="s">
        <v>1400</v>
      </c>
      <c r="E12151" s="4">
        <v>-113841.64000000003</v>
      </c>
      <c r="F12151" t="s">
        <v>567</v>
      </c>
      <c r="G12151" t="s">
        <v>511</v>
      </c>
      <c r="H12151" t="s">
        <v>348</v>
      </c>
      <c r="I12151" t="s">
        <v>349</v>
      </c>
      <c r="J12151" t="s">
        <v>746</v>
      </c>
      <c r="L12151" t="s">
        <v>348</v>
      </c>
      <c r="M12151" t="s">
        <v>349</v>
      </c>
      <c r="N12151" t="s">
        <v>573</v>
      </c>
    </row>
    <row r="12152" spans="1:14" x14ac:dyDescent="0.25">
      <c r="A12152" t="s">
        <v>241</v>
      </c>
      <c r="B12152" s="1">
        <v>45838</v>
      </c>
      <c r="C12152" t="s">
        <v>1256</v>
      </c>
      <c r="D12152" t="s">
        <v>1257</v>
      </c>
      <c r="E12152" s="4">
        <v>-1350</v>
      </c>
      <c r="F12152" t="s">
        <v>567</v>
      </c>
      <c r="G12152" t="s">
        <v>511</v>
      </c>
      <c r="H12152" t="s">
        <v>348</v>
      </c>
      <c r="I12152" t="s">
        <v>349</v>
      </c>
      <c r="J12152" t="s">
        <v>746</v>
      </c>
      <c r="L12152" t="s">
        <v>348</v>
      </c>
      <c r="M12152" t="s">
        <v>349</v>
      </c>
      <c r="N12152" t="s">
        <v>573</v>
      </c>
    </row>
    <row r="12153" spans="1:14" x14ac:dyDescent="0.25">
      <c r="A12153" t="s">
        <v>241</v>
      </c>
      <c r="B12153" s="1">
        <v>45838</v>
      </c>
      <c r="C12153" t="s">
        <v>1011</v>
      </c>
      <c r="D12153" t="s">
        <v>1012</v>
      </c>
      <c r="E12153" s="4">
        <v>-12865.019999999997</v>
      </c>
      <c r="F12153" t="s">
        <v>567</v>
      </c>
      <c r="G12153" t="s">
        <v>511</v>
      </c>
      <c r="H12153" t="s">
        <v>348</v>
      </c>
      <c r="I12153" t="s">
        <v>349</v>
      </c>
      <c r="J12153" t="s">
        <v>746</v>
      </c>
      <c r="L12153" t="s">
        <v>348</v>
      </c>
      <c r="M12153" t="s">
        <v>349</v>
      </c>
      <c r="N12153" t="s">
        <v>573</v>
      </c>
    </row>
    <row r="12154" spans="1:14" x14ac:dyDescent="0.25">
      <c r="A12154" t="s">
        <v>241</v>
      </c>
      <c r="B12154" s="1">
        <v>45838</v>
      </c>
      <c r="C12154" t="s">
        <v>1015</v>
      </c>
      <c r="D12154" t="s">
        <v>1016</v>
      </c>
      <c r="E12154" s="4">
        <v>30577.010000000006</v>
      </c>
      <c r="F12154" t="s">
        <v>567</v>
      </c>
      <c r="G12154" t="s">
        <v>511</v>
      </c>
      <c r="H12154" t="s">
        <v>348</v>
      </c>
      <c r="I12154" t="s">
        <v>349</v>
      </c>
      <c r="J12154" t="s">
        <v>746</v>
      </c>
      <c r="L12154" t="s">
        <v>348</v>
      </c>
      <c r="M12154" t="s">
        <v>349</v>
      </c>
      <c r="N12154" t="s">
        <v>573</v>
      </c>
    </row>
    <row r="12155" spans="1:14" x14ac:dyDescent="0.25">
      <c r="A12155" t="s">
        <v>241</v>
      </c>
      <c r="B12155" s="1">
        <v>45838</v>
      </c>
      <c r="C12155" t="s">
        <v>1019</v>
      </c>
      <c r="D12155" t="s">
        <v>1020</v>
      </c>
      <c r="E12155" s="4">
        <v>-3692.6599999999844</v>
      </c>
      <c r="F12155" t="s">
        <v>567</v>
      </c>
      <c r="G12155" t="s">
        <v>511</v>
      </c>
      <c r="H12155" t="s">
        <v>348</v>
      </c>
      <c r="I12155" t="s">
        <v>349</v>
      </c>
      <c r="J12155" t="s">
        <v>746</v>
      </c>
      <c r="L12155" t="s">
        <v>348</v>
      </c>
      <c r="M12155" t="s">
        <v>349</v>
      </c>
      <c r="N12155" t="s">
        <v>573</v>
      </c>
    </row>
    <row r="12156" spans="1:14" x14ac:dyDescent="0.25">
      <c r="A12156" t="s">
        <v>241</v>
      </c>
      <c r="B12156" s="1">
        <v>45838</v>
      </c>
      <c r="C12156" t="s">
        <v>1023</v>
      </c>
      <c r="D12156" t="s">
        <v>1024</v>
      </c>
      <c r="E12156" s="4">
        <v>-6256.2599999999957</v>
      </c>
      <c r="F12156" t="s">
        <v>567</v>
      </c>
      <c r="G12156" t="s">
        <v>511</v>
      </c>
      <c r="H12156" t="s">
        <v>348</v>
      </c>
      <c r="I12156" t="s">
        <v>349</v>
      </c>
      <c r="J12156" t="s">
        <v>746</v>
      </c>
      <c r="L12156" t="s">
        <v>348</v>
      </c>
      <c r="M12156" t="s">
        <v>349</v>
      </c>
      <c r="N12156" t="s">
        <v>573</v>
      </c>
    </row>
    <row r="12157" spans="1:14" x14ac:dyDescent="0.25">
      <c r="A12157" t="s">
        <v>241</v>
      </c>
      <c r="B12157" s="1">
        <v>45838</v>
      </c>
      <c r="C12157" t="s">
        <v>1381</v>
      </c>
      <c r="D12157" t="s">
        <v>1382</v>
      </c>
      <c r="E12157" s="4">
        <v>-27828.5</v>
      </c>
      <c r="F12157" t="s">
        <v>567</v>
      </c>
      <c r="G12157" t="s">
        <v>511</v>
      </c>
      <c r="H12157" t="s">
        <v>331</v>
      </c>
      <c r="I12157" t="s">
        <v>332</v>
      </c>
      <c r="J12157" t="s">
        <v>899</v>
      </c>
      <c r="M12157" t="s">
        <v>332</v>
      </c>
      <c r="N12157" t="s">
        <v>573</v>
      </c>
    </row>
    <row r="12158" spans="1:14" x14ac:dyDescent="0.25">
      <c r="A12158" t="s">
        <v>241</v>
      </c>
      <c r="B12158" s="1">
        <v>45838</v>
      </c>
      <c r="C12158" t="s">
        <v>1207</v>
      </c>
      <c r="D12158" t="s">
        <v>1208</v>
      </c>
      <c r="E12158" s="4">
        <v>-82.049999999967142</v>
      </c>
      <c r="F12158" t="s">
        <v>567</v>
      </c>
      <c r="G12158" t="s">
        <v>511</v>
      </c>
      <c r="H12158" t="s">
        <v>348</v>
      </c>
      <c r="I12158" t="s">
        <v>349</v>
      </c>
      <c r="J12158" t="s">
        <v>746</v>
      </c>
      <c r="L12158" t="s">
        <v>348</v>
      </c>
      <c r="M12158" t="s">
        <v>349</v>
      </c>
      <c r="N12158" t="s">
        <v>573</v>
      </c>
    </row>
    <row r="12159" spans="1:14" x14ac:dyDescent="0.25">
      <c r="A12159" t="s">
        <v>241</v>
      </c>
      <c r="B12159" s="1">
        <v>45838</v>
      </c>
      <c r="C12159" t="s">
        <v>1320</v>
      </c>
      <c r="D12159" t="s">
        <v>1321</v>
      </c>
      <c r="E12159" s="4">
        <v>-6293.52</v>
      </c>
      <c r="F12159" t="s">
        <v>567</v>
      </c>
      <c r="G12159" t="s">
        <v>511</v>
      </c>
      <c r="H12159" t="s">
        <v>348</v>
      </c>
      <c r="I12159" t="s">
        <v>349</v>
      </c>
      <c r="J12159" t="s">
        <v>746</v>
      </c>
      <c r="L12159" t="s">
        <v>348</v>
      </c>
      <c r="M12159" t="s">
        <v>349</v>
      </c>
      <c r="N12159" t="s">
        <v>573</v>
      </c>
    </row>
    <row r="12160" spans="1:14" x14ac:dyDescent="0.25">
      <c r="A12160" t="s">
        <v>241</v>
      </c>
      <c r="B12160" s="1">
        <v>45838</v>
      </c>
      <c r="C12160" t="s">
        <v>1033</v>
      </c>
      <c r="D12160" t="s">
        <v>1034</v>
      </c>
      <c r="E12160" s="4">
        <v>-51727.560000000005</v>
      </c>
      <c r="F12160" t="s">
        <v>567</v>
      </c>
      <c r="G12160" t="s">
        <v>511</v>
      </c>
      <c r="H12160" t="s">
        <v>348</v>
      </c>
      <c r="I12160" t="s">
        <v>349</v>
      </c>
      <c r="J12160" t="s">
        <v>667</v>
      </c>
      <c r="L12160" t="s">
        <v>340</v>
      </c>
      <c r="M12160" t="s">
        <v>349</v>
      </c>
      <c r="N12160" t="s">
        <v>573</v>
      </c>
    </row>
    <row r="12161" spans="1:14" x14ac:dyDescent="0.25">
      <c r="A12161" t="s">
        <v>241</v>
      </c>
      <c r="B12161" s="1">
        <v>45838</v>
      </c>
      <c r="C12161" t="s">
        <v>1209</v>
      </c>
      <c r="D12161" t="s">
        <v>1210</v>
      </c>
      <c r="E12161" s="4">
        <v>-12169.329999999962</v>
      </c>
      <c r="F12161" t="s">
        <v>567</v>
      </c>
      <c r="G12161" t="s">
        <v>511</v>
      </c>
      <c r="H12161" t="s">
        <v>348</v>
      </c>
      <c r="I12161" t="s">
        <v>349</v>
      </c>
      <c r="J12161" t="s">
        <v>746</v>
      </c>
      <c r="L12161" t="s">
        <v>348</v>
      </c>
      <c r="M12161" t="s">
        <v>349</v>
      </c>
      <c r="N12161" t="s">
        <v>573</v>
      </c>
    </row>
    <row r="12162" spans="1:14" x14ac:dyDescent="0.25">
      <c r="A12162" t="s">
        <v>241</v>
      </c>
      <c r="B12162" s="1">
        <v>45838</v>
      </c>
      <c r="C12162" t="s">
        <v>1352</v>
      </c>
      <c r="D12162" t="s">
        <v>1353</v>
      </c>
      <c r="E12162" s="4">
        <v>4188.7299999999996</v>
      </c>
      <c r="F12162" t="s">
        <v>567</v>
      </c>
      <c r="G12162" t="s">
        <v>511</v>
      </c>
      <c r="H12162" t="s">
        <v>348</v>
      </c>
      <c r="I12162" t="s">
        <v>349</v>
      </c>
      <c r="J12162" t="s">
        <v>746</v>
      </c>
      <c r="L12162" t="s">
        <v>348</v>
      </c>
      <c r="M12162" t="s">
        <v>349</v>
      </c>
      <c r="N12162" t="s">
        <v>573</v>
      </c>
    </row>
    <row r="12163" spans="1:14" x14ac:dyDescent="0.25">
      <c r="A12163" t="s">
        <v>241</v>
      </c>
      <c r="B12163" s="1">
        <v>45838</v>
      </c>
      <c r="C12163" t="s">
        <v>1383</v>
      </c>
      <c r="D12163" t="s">
        <v>1384</v>
      </c>
      <c r="E12163" s="4">
        <v>18240</v>
      </c>
      <c r="F12163" t="s">
        <v>567</v>
      </c>
      <c r="G12163" t="s">
        <v>511</v>
      </c>
      <c r="H12163" t="s">
        <v>348</v>
      </c>
      <c r="I12163" t="s">
        <v>349</v>
      </c>
      <c r="J12163" t="s">
        <v>746</v>
      </c>
      <c r="M12163" t="s">
        <v>349</v>
      </c>
      <c r="N12163" t="s">
        <v>573</v>
      </c>
    </row>
    <row r="12164" spans="1:14" x14ac:dyDescent="0.25">
      <c r="A12164" t="s">
        <v>241</v>
      </c>
      <c r="B12164" s="1">
        <v>45838</v>
      </c>
      <c r="C12164" t="s">
        <v>1230</v>
      </c>
      <c r="D12164" t="s">
        <v>1231</v>
      </c>
      <c r="E12164" s="4">
        <v>-8788.4799999999232</v>
      </c>
      <c r="F12164" t="s">
        <v>567</v>
      </c>
      <c r="G12164" t="s">
        <v>511</v>
      </c>
      <c r="H12164" t="s">
        <v>355</v>
      </c>
      <c r="I12164" t="s">
        <v>356</v>
      </c>
      <c r="J12164" t="s">
        <v>689</v>
      </c>
      <c r="L12164" t="s">
        <v>716</v>
      </c>
      <c r="M12164" t="s">
        <v>356</v>
      </c>
      <c r="N12164" t="s">
        <v>573</v>
      </c>
    </row>
    <row r="12165" spans="1:14" x14ac:dyDescent="0.25">
      <c r="A12165" t="s">
        <v>241</v>
      </c>
      <c r="B12165" s="1">
        <v>45838</v>
      </c>
      <c r="C12165" t="s">
        <v>1050</v>
      </c>
      <c r="D12165" t="s">
        <v>1051</v>
      </c>
      <c r="E12165" s="4">
        <v>-40919.62999999991</v>
      </c>
      <c r="F12165" t="s">
        <v>567</v>
      </c>
      <c r="G12165" t="s">
        <v>511</v>
      </c>
      <c r="H12165" t="s">
        <v>355</v>
      </c>
      <c r="I12165" t="s">
        <v>356</v>
      </c>
      <c r="J12165" t="s">
        <v>689</v>
      </c>
      <c r="L12165" t="s">
        <v>348</v>
      </c>
      <c r="M12165" t="s">
        <v>356</v>
      </c>
      <c r="N12165" t="s">
        <v>573</v>
      </c>
    </row>
    <row r="12166" spans="1:14" x14ac:dyDescent="0.25">
      <c r="A12166" t="s">
        <v>241</v>
      </c>
      <c r="B12166" s="1">
        <v>45838</v>
      </c>
      <c r="C12166" t="s">
        <v>1054</v>
      </c>
      <c r="D12166" t="s">
        <v>1055</v>
      </c>
      <c r="E12166" s="4">
        <v>-6786.9800000000014</v>
      </c>
      <c r="F12166" t="s">
        <v>567</v>
      </c>
      <c r="G12166" t="s">
        <v>511</v>
      </c>
      <c r="H12166" t="s">
        <v>355</v>
      </c>
      <c r="I12166" t="s">
        <v>356</v>
      </c>
      <c r="J12166" t="s">
        <v>689</v>
      </c>
      <c r="L12166" t="s">
        <v>355</v>
      </c>
      <c r="M12166" t="s">
        <v>356</v>
      </c>
      <c r="N12166" t="s">
        <v>573</v>
      </c>
    </row>
    <row r="12167" spans="1:14" x14ac:dyDescent="0.25">
      <c r="A12167" t="s">
        <v>241</v>
      </c>
      <c r="B12167" s="1">
        <v>45838</v>
      </c>
      <c r="C12167" t="s">
        <v>1060</v>
      </c>
      <c r="D12167" t="s">
        <v>1061</v>
      </c>
      <c r="E12167" s="4">
        <v>-1330.0700000000074</v>
      </c>
      <c r="F12167" t="s">
        <v>567</v>
      </c>
      <c r="G12167" t="s">
        <v>511</v>
      </c>
      <c r="H12167" t="s">
        <v>355</v>
      </c>
      <c r="I12167" t="s">
        <v>356</v>
      </c>
      <c r="J12167" t="s">
        <v>689</v>
      </c>
      <c r="L12167" t="s">
        <v>355</v>
      </c>
      <c r="M12167" t="s">
        <v>356</v>
      </c>
      <c r="N12167" t="s">
        <v>573</v>
      </c>
    </row>
    <row r="12168" spans="1:14" x14ac:dyDescent="0.25">
      <c r="A12168" t="s">
        <v>241</v>
      </c>
      <c r="B12168" s="1">
        <v>45838</v>
      </c>
      <c r="C12168" t="s">
        <v>1064</v>
      </c>
      <c r="D12168" t="s">
        <v>1065</v>
      </c>
      <c r="E12168" s="4">
        <v>-2.8499999999999726</v>
      </c>
      <c r="F12168" t="s">
        <v>567</v>
      </c>
      <c r="G12168" t="s">
        <v>511</v>
      </c>
      <c r="H12168" t="s">
        <v>355</v>
      </c>
      <c r="I12168" t="s">
        <v>356</v>
      </c>
      <c r="J12168" t="s">
        <v>746</v>
      </c>
      <c r="L12168" t="s">
        <v>348</v>
      </c>
      <c r="M12168" t="s">
        <v>356</v>
      </c>
      <c r="N12168" t="s">
        <v>573</v>
      </c>
    </row>
    <row r="12169" spans="1:14" x14ac:dyDescent="0.25">
      <c r="A12169" t="s">
        <v>241</v>
      </c>
      <c r="B12169" s="1">
        <v>45838</v>
      </c>
      <c r="C12169" t="s">
        <v>1408</v>
      </c>
      <c r="D12169" t="s">
        <v>1409</v>
      </c>
      <c r="E12169" s="4">
        <v>112</v>
      </c>
      <c r="F12169" t="s">
        <v>567</v>
      </c>
      <c r="G12169" t="s">
        <v>511</v>
      </c>
      <c r="H12169" t="s">
        <v>355</v>
      </c>
      <c r="I12169" t="s">
        <v>356</v>
      </c>
      <c r="J12169" t="s">
        <v>689</v>
      </c>
      <c r="L12169" t="s">
        <v>355</v>
      </c>
      <c r="M12169" t="s">
        <v>356</v>
      </c>
      <c r="N12169" t="s">
        <v>573</v>
      </c>
    </row>
    <row r="12170" spans="1:14" x14ac:dyDescent="0.25">
      <c r="A12170" t="s">
        <v>241</v>
      </c>
      <c r="B12170" s="1">
        <v>45838</v>
      </c>
      <c r="C12170" t="s">
        <v>1072</v>
      </c>
      <c r="D12170" t="s">
        <v>1073</v>
      </c>
      <c r="E12170" s="4">
        <v>-61513.530000000021</v>
      </c>
      <c r="F12170" t="s">
        <v>567</v>
      </c>
      <c r="G12170" t="s">
        <v>511</v>
      </c>
      <c r="H12170" t="s">
        <v>348</v>
      </c>
      <c r="I12170" t="s">
        <v>349</v>
      </c>
      <c r="J12170" t="s">
        <v>746</v>
      </c>
      <c r="L12170" t="s">
        <v>348</v>
      </c>
      <c r="M12170" t="s">
        <v>453</v>
      </c>
      <c r="N12170" t="s">
        <v>573</v>
      </c>
    </row>
    <row r="12171" spans="1:14" x14ac:dyDescent="0.25">
      <c r="A12171" t="s">
        <v>241</v>
      </c>
      <c r="B12171" s="1">
        <v>45838</v>
      </c>
      <c r="C12171" t="s">
        <v>1076</v>
      </c>
      <c r="D12171" t="s">
        <v>1077</v>
      </c>
      <c r="E12171" s="4">
        <v>-10564.09</v>
      </c>
      <c r="F12171" t="s">
        <v>567</v>
      </c>
      <c r="G12171" t="s">
        <v>511</v>
      </c>
      <c r="H12171" t="s">
        <v>348</v>
      </c>
      <c r="I12171" t="s">
        <v>349</v>
      </c>
      <c r="J12171" t="s">
        <v>746</v>
      </c>
      <c r="L12171" t="s">
        <v>348</v>
      </c>
      <c r="M12171" t="s">
        <v>453</v>
      </c>
      <c r="N12171" t="s">
        <v>573</v>
      </c>
    </row>
    <row r="12172" spans="1:14" x14ac:dyDescent="0.25">
      <c r="A12172" t="s">
        <v>241</v>
      </c>
      <c r="B12172" s="1">
        <v>45838</v>
      </c>
      <c r="C12172" t="s">
        <v>1087</v>
      </c>
      <c r="D12172" t="s">
        <v>1088</v>
      </c>
      <c r="E12172" s="4">
        <v>-369.70999999999992</v>
      </c>
      <c r="F12172" t="s">
        <v>567</v>
      </c>
      <c r="G12172" t="s">
        <v>511</v>
      </c>
      <c r="H12172" t="s">
        <v>348</v>
      </c>
      <c r="I12172" t="s">
        <v>349</v>
      </c>
      <c r="J12172" t="s">
        <v>746</v>
      </c>
      <c r="L12172" t="s">
        <v>348</v>
      </c>
      <c r="M12172" t="s">
        <v>453</v>
      </c>
      <c r="N12172" t="s">
        <v>573</v>
      </c>
    </row>
    <row r="12173" spans="1:14" x14ac:dyDescent="0.25">
      <c r="A12173" t="s">
        <v>241</v>
      </c>
      <c r="B12173" s="1">
        <v>45838</v>
      </c>
      <c r="C12173" t="s">
        <v>1091</v>
      </c>
      <c r="D12173" t="s">
        <v>1092</v>
      </c>
      <c r="E12173" s="4">
        <v>-408.18999999999789</v>
      </c>
      <c r="F12173" t="s">
        <v>567</v>
      </c>
      <c r="G12173" t="s">
        <v>511</v>
      </c>
      <c r="H12173" t="s">
        <v>348</v>
      </c>
      <c r="I12173" t="s">
        <v>349</v>
      </c>
      <c r="J12173" t="s">
        <v>746</v>
      </c>
      <c r="L12173" t="s">
        <v>348</v>
      </c>
      <c r="M12173" t="s">
        <v>453</v>
      </c>
      <c r="N12173" t="s">
        <v>573</v>
      </c>
    </row>
    <row r="12174" spans="1:14" x14ac:dyDescent="0.25">
      <c r="A12174" t="s">
        <v>241</v>
      </c>
      <c r="B12174" s="1">
        <v>45838</v>
      </c>
      <c r="C12174" t="s">
        <v>1095</v>
      </c>
      <c r="D12174" t="s">
        <v>1096</v>
      </c>
      <c r="E12174" s="4">
        <v>211.10000000000002</v>
      </c>
      <c r="F12174" t="s">
        <v>567</v>
      </c>
      <c r="G12174" t="s">
        <v>511</v>
      </c>
      <c r="H12174" t="s">
        <v>348</v>
      </c>
      <c r="I12174" t="s">
        <v>349</v>
      </c>
      <c r="J12174" t="s">
        <v>746</v>
      </c>
      <c r="L12174" t="s">
        <v>348</v>
      </c>
      <c r="M12174" t="s">
        <v>453</v>
      </c>
      <c r="N12174" t="s">
        <v>573</v>
      </c>
    </row>
    <row r="12175" spans="1:14" x14ac:dyDescent="0.25">
      <c r="A12175" t="s">
        <v>241</v>
      </c>
      <c r="B12175" s="1">
        <v>45838</v>
      </c>
      <c r="C12175" t="s">
        <v>1099</v>
      </c>
      <c r="D12175" t="s">
        <v>1100</v>
      </c>
      <c r="E12175" s="4">
        <v>-165.0000000000004</v>
      </c>
      <c r="F12175" t="s">
        <v>567</v>
      </c>
      <c r="G12175" t="s">
        <v>511</v>
      </c>
      <c r="H12175" t="s">
        <v>348</v>
      </c>
      <c r="I12175" t="s">
        <v>349</v>
      </c>
      <c r="J12175" t="s">
        <v>746</v>
      </c>
      <c r="L12175" t="s">
        <v>348</v>
      </c>
      <c r="M12175" t="s">
        <v>453</v>
      </c>
      <c r="N12175" t="s">
        <v>573</v>
      </c>
    </row>
    <row r="12176" spans="1:14" x14ac:dyDescent="0.25">
      <c r="A12176" t="s">
        <v>241</v>
      </c>
      <c r="B12176" s="1">
        <v>45838</v>
      </c>
      <c r="C12176" t="s">
        <v>1103</v>
      </c>
      <c r="D12176" t="s">
        <v>1104</v>
      </c>
      <c r="E12176" s="4">
        <v>-2610.2699999999991</v>
      </c>
      <c r="F12176" t="s">
        <v>567</v>
      </c>
      <c r="G12176" t="s">
        <v>511</v>
      </c>
      <c r="H12176" t="s">
        <v>348</v>
      </c>
      <c r="I12176" t="s">
        <v>349</v>
      </c>
      <c r="J12176" t="s">
        <v>746</v>
      </c>
      <c r="L12176" t="s">
        <v>348</v>
      </c>
      <c r="M12176" t="s">
        <v>453</v>
      </c>
      <c r="N12176" t="s">
        <v>573</v>
      </c>
    </row>
    <row r="12177" spans="1:14" x14ac:dyDescent="0.25">
      <c r="A12177" t="s">
        <v>241</v>
      </c>
      <c r="B12177" s="1">
        <v>45838</v>
      </c>
      <c r="C12177" t="s">
        <v>1107</v>
      </c>
      <c r="D12177" t="s">
        <v>1108</v>
      </c>
      <c r="E12177" s="4">
        <v>-2984.5099999999993</v>
      </c>
      <c r="F12177" t="s">
        <v>567</v>
      </c>
      <c r="G12177" t="s">
        <v>511</v>
      </c>
      <c r="H12177" t="s">
        <v>348</v>
      </c>
      <c r="I12177" t="s">
        <v>349</v>
      </c>
      <c r="J12177" t="s">
        <v>746</v>
      </c>
      <c r="L12177" t="s">
        <v>348</v>
      </c>
      <c r="M12177" t="s">
        <v>453</v>
      </c>
      <c r="N12177" t="s">
        <v>573</v>
      </c>
    </row>
    <row r="12178" spans="1:14" x14ac:dyDescent="0.25">
      <c r="A12178" t="s">
        <v>241</v>
      </c>
      <c r="B12178" s="1">
        <v>45838</v>
      </c>
      <c r="C12178" t="s">
        <v>1109</v>
      </c>
      <c r="D12178" t="s">
        <v>1110</v>
      </c>
      <c r="E12178" s="4">
        <v>-610.5999999999998</v>
      </c>
      <c r="F12178" t="s">
        <v>567</v>
      </c>
      <c r="G12178" t="s">
        <v>511</v>
      </c>
      <c r="H12178" t="s">
        <v>348</v>
      </c>
      <c r="I12178" t="s">
        <v>349</v>
      </c>
      <c r="J12178" t="s">
        <v>746</v>
      </c>
      <c r="L12178" t="s">
        <v>348</v>
      </c>
      <c r="M12178" t="s">
        <v>453</v>
      </c>
      <c r="N12178" t="s">
        <v>573</v>
      </c>
    </row>
    <row r="12179" spans="1:14" x14ac:dyDescent="0.25">
      <c r="A12179" t="s">
        <v>241</v>
      </c>
      <c r="B12179" s="1">
        <v>45838</v>
      </c>
      <c r="C12179" t="s">
        <v>1111</v>
      </c>
      <c r="D12179" t="s">
        <v>1112</v>
      </c>
      <c r="E12179" s="4">
        <v>-1804.9899999999996</v>
      </c>
      <c r="F12179" t="s">
        <v>567</v>
      </c>
      <c r="G12179" t="s">
        <v>511</v>
      </c>
      <c r="H12179" t="s">
        <v>348</v>
      </c>
      <c r="I12179" t="s">
        <v>349</v>
      </c>
      <c r="J12179" t="s">
        <v>746</v>
      </c>
      <c r="L12179" t="s">
        <v>348</v>
      </c>
      <c r="M12179" t="s">
        <v>453</v>
      </c>
      <c r="N12179" t="s">
        <v>573</v>
      </c>
    </row>
    <row r="12180" spans="1:14" x14ac:dyDescent="0.25">
      <c r="A12180" t="s">
        <v>241</v>
      </c>
      <c r="B12180" s="1">
        <v>45838</v>
      </c>
      <c r="C12180" t="s">
        <v>1115</v>
      </c>
      <c r="D12180" t="s">
        <v>1116</v>
      </c>
      <c r="E12180" s="4">
        <v>2993.8299999999804</v>
      </c>
      <c r="F12180" t="s">
        <v>567</v>
      </c>
      <c r="G12180" t="s">
        <v>511</v>
      </c>
      <c r="H12180" t="s">
        <v>348</v>
      </c>
      <c r="I12180" t="s">
        <v>349</v>
      </c>
      <c r="J12180" t="s">
        <v>746</v>
      </c>
      <c r="L12180" t="s">
        <v>348</v>
      </c>
      <c r="M12180" t="s">
        <v>453</v>
      </c>
      <c r="N12180" t="s">
        <v>573</v>
      </c>
    </row>
    <row r="12181" spans="1:14" x14ac:dyDescent="0.25">
      <c r="A12181" t="s">
        <v>241</v>
      </c>
      <c r="B12181" s="1">
        <v>45838</v>
      </c>
      <c r="C12181" t="s">
        <v>1344</v>
      </c>
      <c r="D12181" t="s">
        <v>1345</v>
      </c>
      <c r="E12181" s="4">
        <v>-636.47</v>
      </c>
      <c r="F12181" t="s">
        <v>567</v>
      </c>
      <c r="G12181" t="s">
        <v>511</v>
      </c>
      <c r="H12181" t="s">
        <v>348</v>
      </c>
      <c r="I12181" t="s">
        <v>349</v>
      </c>
      <c r="J12181" t="s">
        <v>746</v>
      </c>
      <c r="L12181" t="s">
        <v>348</v>
      </c>
      <c r="M12181" t="s">
        <v>453</v>
      </c>
      <c r="N12181" t="s">
        <v>573</v>
      </c>
    </row>
    <row r="12182" spans="1:14" x14ac:dyDescent="0.25">
      <c r="A12182" t="s">
        <v>241</v>
      </c>
      <c r="B12182" s="1">
        <v>45838</v>
      </c>
      <c r="C12182" t="s">
        <v>1371</v>
      </c>
      <c r="D12182" t="s">
        <v>1372</v>
      </c>
      <c r="E12182" s="4">
        <v>107.84000000001393</v>
      </c>
      <c r="F12182" t="s">
        <v>567</v>
      </c>
      <c r="G12182" t="s">
        <v>511</v>
      </c>
      <c r="H12182" t="s">
        <v>348</v>
      </c>
      <c r="I12182" t="s">
        <v>349</v>
      </c>
      <c r="J12182" t="s">
        <v>746</v>
      </c>
      <c r="M12182" t="s">
        <v>349</v>
      </c>
      <c r="N12182" t="s">
        <v>573</v>
      </c>
    </row>
    <row r="12183" spans="1:14" x14ac:dyDescent="0.25">
      <c r="A12183" t="s">
        <v>241</v>
      </c>
      <c r="B12183" s="1">
        <v>45838</v>
      </c>
      <c r="C12183" t="s">
        <v>1385</v>
      </c>
      <c r="D12183" t="s">
        <v>1386</v>
      </c>
      <c r="E12183" s="4">
        <v>2755.86</v>
      </c>
      <c r="F12183" t="s">
        <v>567</v>
      </c>
      <c r="G12183" t="s">
        <v>511</v>
      </c>
      <c r="H12183" t="s">
        <v>348</v>
      </c>
      <c r="I12183" t="s">
        <v>349</v>
      </c>
      <c r="J12183" t="s">
        <v>746</v>
      </c>
      <c r="M12183" t="s">
        <v>349</v>
      </c>
      <c r="N12183" t="s">
        <v>573</v>
      </c>
    </row>
    <row r="12184" spans="1:14" x14ac:dyDescent="0.25">
      <c r="A12184" t="s">
        <v>241</v>
      </c>
      <c r="B12184" s="1">
        <v>45838</v>
      </c>
      <c r="C12184" t="s">
        <v>1387</v>
      </c>
      <c r="D12184" t="s">
        <v>1388</v>
      </c>
      <c r="E12184" s="4">
        <v>-2899.71</v>
      </c>
      <c r="F12184" t="s">
        <v>567</v>
      </c>
      <c r="G12184" t="s">
        <v>511</v>
      </c>
      <c r="H12184" t="s">
        <v>348</v>
      </c>
      <c r="I12184" t="s">
        <v>349</v>
      </c>
      <c r="J12184" t="s">
        <v>746</v>
      </c>
      <c r="M12184" t="s">
        <v>349</v>
      </c>
      <c r="N12184" t="s">
        <v>573</v>
      </c>
    </row>
    <row r="12185" spans="1:14" x14ac:dyDescent="0.25">
      <c r="A12185" t="s">
        <v>241</v>
      </c>
      <c r="B12185" s="1">
        <v>45838</v>
      </c>
      <c r="C12185" t="s">
        <v>1401</v>
      </c>
      <c r="D12185" t="s">
        <v>1402</v>
      </c>
      <c r="E12185" s="4">
        <v>-868.44</v>
      </c>
      <c r="F12185" t="s">
        <v>567</v>
      </c>
      <c r="G12185" t="s">
        <v>511</v>
      </c>
      <c r="H12185" t="s">
        <v>348</v>
      </c>
      <c r="I12185" t="s">
        <v>349</v>
      </c>
      <c r="J12185" t="s">
        <v>746</v>
      </c>
      <c r="M12185" t="s">
        <v>349</v>
      </c>
      <c r="N12185" t="s">
        <v>573</v>
      </c>
    </row>
    <row r="12186" spans="1:14" x14ac:dyDescent="0.25">
      <c r="A12186" t="s">
        <v>241</v>
      </c>
      <c r="B12186" s="1">
        <v>45838</v>
      </c>
      <c r="C12186" t="s">
        <v>1117</v>
      </c>
      <c r="D12186" t="s">
        <v>1118</v>
      </c>
      <c r="E12186" s="4">
        <v>-1222.0699999999997</v>
      </c>
      <c r="F12186" t="s">
        <v>567</v>
      </c>
      <c r="G12186" t="s">
        <v>511</v>
      </c>
      <c r="H12186" t="s">
        <v>348</v>
      </c>
      <c r="I12186" t="s">
        <v>349</v>
      </c>
      <c r="J12186" t="s">
        <v>746</v>
      </c>
      <c r="L12186" t="s">
        <v>348</v>
      </c>
      <c r="M12186" t="s">
        <v>453</v>
      </c>
      <c r="N12186" t="s">
        <v>573</v>
      </c>
    </row>
    <row r="12187" spans="1:14" x14ac:dyDescent="0.25">
      <c r="A12187" t="s">
        <v>241</v>
      </c>
      <c r="B12187" s="1">
        <v>45838</v>
      </c>
      <c r="C12187" t="s">
        <v>1119</v>
      </c>
      <c r="D12187" t="s">
        <v>1120</v>
      </c>
      <c r="E12187" s="4">
        <v>-62455.086999999912</v>
      </c>
      <c r="F12187" t="s">
        <v>567</v>
      </c>
      <c r="G12187" t="s">
        <v>511</v>
      </c>
      <c r="H12187" t="s">
        <v>348</v>
      </c>
      <c r="I12187" t="s">
        <v>349</v>
      </c>
      <c r="J12187" t="s">
        <v>684</v>
      </c>
      <c r="L12187" t="s">
        <v>1121</v>
      </c>
      <c r="M12187" t="s">
        <v>453</v>
      </c>
      <c r="N12187" t="s">
        <v>573</v>
      </c>
    </row>
    <row r="12188" spans="1:14" x14ac:dyDescent="0.25">
      <c r="A12188" t="s">
        <v>241</v>
      </c>
      <c r="B12188" s="1">
        <v>45838</v>
      </c>
      <c r="C12188" t="s">
        <v>1124</v>
      </c>
      <c r="D12188" t="s">
        <v>1125</v>
      </c>
      <c r="E12188" s="4">
        <v>-203050</v>
      </c>
      <c r="F12188" t="s">
        <v>567</v>
      </c>
      <c r="G12188" t="s">
        <v>511</v>
      </c>
      <c r="H12188" t="s">
        <v>348</v>
      </c>
      <c r="I12188" t="s">
        <v>349</v>
      </c>
      <c r="J12188" t="s">
        <v>746</v>
      </c>
      <c r="L12188" t="s">
        <v>348</v>
      </c>
      <c r="M12188" t="s">
        <v>457</v>
      </c>
      <c r="N12188" t="s">
        <v>573</v>
      </c>
    </row>
    <row r="12189" spans="1:14" x14ac:dyDescent="0.25">
      <c r="A12189" t="s">
        <v>241</v>
      </c>
      <c r="B12189" s="1">
        <v>45838</v>
      </c>
      <c r="C12189" t="s">
        <v>565</v>
      </c>
      <c r="D12189" t="s">
        <v>566</v>
      </c>
      <c r="E12189" s="4">
        <v>124809.73000000001</v>
      </c>
      <c r="F12189" t="s">
        <v>567</v>
      </c>
      <c r="G12189" t="s">
        <v>471</v>
      </c>
      <c r="H12189" t="s">
        <v>291</v>
      </c>
      <c r="I12189" t="s">
        <v>292</v>
      </c>
      <c r="J12189" t="s">
        <v>251</v>
      </c>
      <c r="L12189" t="s">
        <v>376</v>
      </c>
      <c r="M12189" t="s">
        <v>377</v>
      </c>
      <c r="N12189" t="s">
        <v>486</v>
      </c>
    </row>
    <row r="12190" spans="1:14" x14ac:dyDescent="0.25">
      <c r="A12190" t="s">
        <v>241</v>
      </c>
      <c r="B12190" s="1">
        <v>45838</v>
      </c>
      <c r="C12190" t="s">
        <v>568</v>
      </c>
      <c r="D12190" t="s">
        <v>569</v>
      </c>
      <c r="E12190" s="4">
        <v>145424.85999999999</v>
      </c>
      <c r="F12190" t="s">
        <v>567</v>
      </c>
      <c r="G12190" t="s">
        <v>471</v>
      </c>
      <c r="H12190" t="s">
        <v>291</v>
      </c>
      <c r="I12190" t="s">
        <v>292</v>
      </c>
      <c r="J12190" t="s">
        <v>251</v>
      </c>
      <c r="L12190" t="s">
        <v>376</v>
      </c>
      <c r="M12190" t="s">
        <v>377</v>
      </c>
      <c r="N12190" t="s">
        <v>486</v>
      </c>
    </row>
    <row r="12191" spans="1:14" x14ac:dyDescent="0.25">
      <c r="A12191" t="s">
        <v>241</v>
      </c>
      <c r="B12191" s="1">
        <v>45838</v>
      </c>
      <c r="C12191" t="s">
        <v>574</v>
      </c>
      <c r="D12191" t="s">
        <v>575</v>
      </c>
      <c r="E12191" s="4">
        <v>34881.700000000004</v>
      </c>
      <c r="F12191" t="s">
        <v>567</v>
      </c>
      <c r="G12191" t="s">
        <v>471</v>
      </c>
      <c r="H12191" t="s">
        <v>291</v>
      </c>
      <c r="I12191" t="s">
        <v>292</v>
      </c>
      <c r="J12191" t="s">
        <v>251</v>
      </c>
      <c r="L12191" t="s">
        <v>376</v>
      </c>
      <c r="M12191" t="s">
        <v>377</v>
      </c>
      <c r="N12191" t="s">
        <v>486</v>
      </c>
    </row>
    <row r="12192" spans="1:14" x14ac:dyDescent="0.25">
      <c r="A12192" t="s">
        <v>241</v>
      </c>
      <c r="B12192" s="1">
        <v>45838</v>
      </c>
      <c r="C12192" t="s">
        <v>578</v>
      </c>
      <c r="D12192" t="s">
        <v>579</v>
      </c>
      <c r="E12192" s="4">
        <v>1419.7499999999998</v>
      </c>
      <c r="F12192" t="s">
        <v>567</v>
      </c>
      <c r="G12192" t="s">
        <v>471</v>
      </c>
      <c r="H12192" t="s">
        <v>298</v>
      </c>
      <c r="I12192" t="s">
        <v>299</v>
      </c>
      <c r="J12192" t="s">
        <v>258</v>
      </c>
      <c r="L12192" t="s">
        <v>376</v>
      </c>
      <c r="M12192" t="s">
        <v>377</v>
      </c>
      <c r="N12192" t="s">
        <v>487</v>
      </c>
    </row>
    <row r="12193" spans="1:14" x14ac:dyDescent="0.25">
      <c r="A12193" t="s">
        <v>241</v>
      </c>
      <c r="B12193" s="1">
        <v>45838</v>
      </c>
      <c r="C12193" t="s">
        <v>582</v>
      </c>
      <c r="D12193" t="s">
        <v>583</v>
      </c>
      <c r="E12193" s="4">
        <v>8723.66</v>
      </c>
      <c r="F12193" t="s">
        <v>567</v>
      </c>
      <c r="G12193" t="s">
        <v>471</v>
      </c>
      <c r="H12193" t="s">
        <v>291</v>
      </c>
      <c r="I12193" t="s">
        <v>292</v>
      </c>
      <c r="J12193" t="s">
        <v>251</v>
      </c>
      <c r="L12193" t="s">
        <v>376</v>
      </c>
      <c r="M12193" t="s">
        <v>377</v>
      </c>
      <c r="N12193" t="s">
        <v>482</v>
      </c>
    </row>
    <row r="12194" spans="1:14" x14ac:dyDescent="0.25">
      <c r="A12194" t="s">
        <v>241</v>
      </c>
      <c r="B12194" s="1">
        <v>45838</v>
      </c>
      <c r="C12194" t="s">
        <v>586</v>
      </c>
      <c r="D12194" t="s">
        <v>587</v>
      </c>
      <c r="E12194" s="4">
        <v>4134.3599999999997</v>
      </c>
      <c r="F12194" t="s">
        <v>567</v>
      </c>
      <c r="G12194" t="s">
        <v>471</v>
      </c>
      <c r="H12194" t="s">
        <v>298</v>
      </c>
      <c r="I12194" t="s">
        <v>299</v>
      </c>
      <c r="J12194" t="s">
        <v>258</v>
      </c>
      <c r="L12194" t="s">
        <v>376</v>
      </c>
      <c r="M12194" t="s">
        <v>377</v>
      </c>
      <c r="N12194" t="s">
        <v>487</v>
      </c>
    </row>
    <row r="12195" spans="1:14" x14ac:dyDescent="0.25">
      <c r="A12195" t="s">
        <v>241</v>
      </c>
      <c r="B12195" s="1">
        <v>45838</v>
      </c>
      <c r="C12195" t="s">
        <v>590</v>
      </c>
      <c r="D12195" t="s">
        <v>591</v>
      </c>
      <c r="E12195" s="4">
        <v>4261.1500000000005</v>
      </c>
      <c r="F12195" t="s">
        <v>567</v>
      </c>
      <c r="G12195" t="s">
        <v>471</v>
      </c>
      <c r="H12195" t="s">
        <v>298</v>
      </c>
      <c r="I12195" t="s">
        <v>299</v>
      </c>
      <c r="J12195" t="s">
        <v>258</v>
      </c>
      <c r="L12195" t="s">
        <v>376</v>
      </c>
      <c r="M12195" t="s">
        <v>377</v>
      </c>
      <c r="N12195" t="s">
        <v>487</v>
      </c>
    </row>
    <row r="12196" spans="1:14" x14ac:dyDescent="0.25">
      <c r="A12196" t="s">
        <v>241</v>
      </c>
      <c r="B12196" s="1">
        <v>45838</v>
      </c>
      <c r="C12196" t="s">
        <v>595</v>
      </c>
      <c r="D12196" t="s">
        <v>596</v>
      </c>
      <c r="E12196" s="4">
        <v>1822.2400000000002</v>
      </c>
      <c r="F12196" t="s">
        <v>567</v>
      </c>
      <c r="G12196" t="s">
        <v>471</v>
      </c>
      <c r="H12196" t="s">
        <v>311</v>
      </c>
      <c r="I12196" t="s">
        <v>312</v>
      </c>
      <c r="J12196" t="s">
        <v>264</v>
      </c>
      <c r="L12196" t="s">
        <v>376</v>
      </c>
      <c r="M12196" t="s">
        <v>377</v>
      </c>
      <c r="N12196" t="s">
        <v>477</v>
      </c>
    </row>
    <row r="12197" spans="1:14" x14ac:dyDescent="0.25">
      <c r="A12197" t="s">
        <v>241</v>
      </c>
      <c r="B12197" s="1">
        <v>45838</v>
      </c>
      <c r="C12197" t="s">
        <v>599</v>
      </c>
      <c r="D12197" t="s">
        <v>600</v>
      </c>
      <c r="E12197" s="4">
        <v>16.09</v>
      </c>
      <c r="F12197" t="s">
        <v>567</v>
      </c>
      <c r="G12197" t="s">
        <v>471</v>
      </c>
      <c r="H12197" t="s">
        <v>298</v>
      </c>
      <c r="I12197" t="s">
        <v>299</v>
      </c>
      <c r="J12197" t="s">
        <v>258</v>
      </c>
      <c r="L12197" t="s">
        <v>376</v>
      </c>
      <c r="M12197" t="s">
        <v>377</v>
      </c>
      <c r="N12197" t="s">
        <v>482</v>
      </c>
    </row>
    <row r="12198" spans="1:14" x14ac:dyDescent="0.25">
      <c r="A12198" t="s">
        <v>241</v>
      </c>
      <c r="B12198" s="1">
        <v>45838</v>
      </c>
      <c r="C12198" t="s">
        <v>603</v>
      </c>
      <c r="D12198" t="s">
        <v>604</v>
      </c>
      <c r="E12198" s="4">
        <v>11146.960000000001</v>
      </c>
      <c r="F12198" t="s">
        <v>567</v>
      </c>
      <c r="G12198" t="s">
        <v>471</v>
      </c>
      <c r="H12198" t="s">
        <v>311</v>
      </c>
      <c r="I12198" t="s">
        <v>312</v>
      </c>
      <c r="J12198" t="s">
        <v>264</v>
      </c>
      <c r="L12198" t="s">
        <v>376</v>
      </c>
      <c r="M12198" t="s">
        <v>377</v>
      </c>
      <c r="N12198" t="s">
        <v>487</v>
      </c>
    </row>
    <row r="12199" spans="1:14" x14ac:dyDescent="0.25">
      <c r="A12199" t="s">
        <v>241</v>
      </c>
      <c r="B12199" s="1">
        <v>45838</v>
      </c>
      <c r="C12199" t="s">
        <v>1130</v>
      </c>
      <c r="D12199" t="s">
        <v>1131</v>
      </c>
      <c r="E12199" s="4">
        <v>1694.14</v>
      </c>
      <c r="F12199" t="s">
        <v>567</v>
      </c>
      <c r="G12199" t="s">
        <v>471</v>
      </c>
      <c r="H12199" t="s">
        <v>291</v>
      </c>
      <c r="I12199" t="s">
        <v>292</v>
      </c>
      <c r="J12199" t="s">
        <v>251</v>
      </c>
      <c r="L12199" t="s">
        <v>376</v>
      </c>
      <c r="M12199" t="s">
        <v>377</v>
      </c>
      <c r="N12199" t="s">
        <v>487</v>
      </c>
    </row>
    <row r="12200" spans="1:14" x14ac:dyDescent="0.25">
      <c r="A12200" t="s">
        <v>241</v>
      </c>
      <c r="B12200" s="1">
        <v>45838</v>
      </c>
      <c r="C12200" t="s">
        <v>627</v>
      </c>
      <c r="D12200" t="s">
        <v>628</v>
      </c>
      <c r="E12200" s="4">
        <v>116286.1</v>
      </c>
      <c r="F12200" t="s">
        <v>567</v>
      </c>
      <c r="G12200" t="s">
        <v>471</v>
      </c>
      <c r="H12200" t="s">
        <v>295</v>
      </c>
      <c r="I12200" t="s">
        <v>254</v>
      </c>
      <c r="J12200" t="s">
        <v>253</v>
      </c>
      <c r="L12200" t="s">
        <v>378</v>
      </c>
      <c r="M12200" t="s">
        <v>379</v>
      </c>
      <c r="N12200" t="s">
        <v>486</v>
      </c>
    </row>
    <row r="12201" spans="1:14" x14ac:dyDescent="0.25">
      <c r="A12201" t="s">
        <v>241</v>
      </c>
      <c r="B12201" s="1">
        <v>45838</v>
      </c>
      <c r="C12201" t="s">
        <v>631</v>
      </c>
      <c r="D12201" t="s">
        <v>632</v>
      </c>
      <c r="E12201" s="4">
        <v>964.6</v>
      </c>
      <c r="F12201" t="s">
        <v>567</v>
      </c>
      <c r="G12201" t="s">
        <v>471</v>
      </c>
      <c r="H12201" t="s">
        <v>301</v>
      </c>
      <c r="I12201" t="s">
        <v>302</v>
      </c>
      <c r="J12201" t="s">
        <v>258</v>
      </c>
      <c r="L12201" t="s">
        <v>378</v>
      </c>
      <c r="M12201" t="s">
        <v>379</v>
      </c>
      <c r="N12201" t="s">
        <v>486</v>
      </c>
    </row>
    <row r="12202" spans="1:14" x14ac:dyDescent="0.25">
      <c r="A12202" t="s">
        <v>241</v>
      </c>
      <c r="B12202" s="1">
        <v>45838</v>
      </c>
      <c r="C12202" t="s">
        <v>633</v>
      </c>
      <c r="D12202" t="s">
        <v>634</v>
      </c>
      <c r="E12202" s="4">
        <v>43209.98</v>
      </c>
      <c r="F12202" t="s">
        <v>567</v>
      </c>
      <c r="G12202" t="s">
        <v>471</v>
      </c>
      <c r="H12202" t="s">
        <v>295</v>
      </c>
      <c r="I12202" t="s">
        <v>254</v>
      </c>
      <c r="J12202" t="s">
        <v>253</v>
      </c>
      <c r="L12202" t="s">
        <v>378</v>
      </c>
      <c r="M12202" t="s">
        <v>379</v>
      </c>
      <c r="N12202" t="s">
        <v>486</v>
      </c>
    </row>
    <row r="12203" spans="1:14" x14ac:dyDescent="0.25">
      <c r="A12203" t="s">
        <v>241</v>
      </c>
      <c r="B12203" s="1">
        <v>45838</v>
      </c>
      <c r="C12203" t="s">
        <v>640</v>
      </c>
      <c r="D12203" t="s">
        <v>641</v>
      </c>
      <c r="E12203" s="4">
        <v>135.29999999999998</v>
      </c>
      <c r="F12203" t="s">
        <v>567</v>
      </c>
      <c r="G12203" t="s">
        <v>471</v>
      </c>
      <c r="H12203" t="s">
        <v>301</v>
      </c>
      <c r="I12203" t="s">
        <v>302</v>
      </c>
      <c r="J12203" t="s">
        <v>258</v>
      </c>
      <c r="L12203" t="s">
        <v>378</v>
      </c>
      <c r="M12203" t="s">
        <v>379</v>
      </c>
      <c r="N12203" t="s">
        <v>485</v>
      </c>
    </row>
    <row r="12204" spans="1:14" x14ac:dyDescent="0.25">
      <c r="A12204" t="s">
        <v>241</v>
      </c>
      <c r="B12204" s="1">
        <v>45838</v>
      </c>
      <c r="C12204" t="s">
        <v>642</v>
      </c>
      <c r="D12204" t="s">
        <v>643</v>
      </c>
      <c r="E12204" s="4">
        <v>370</v>
      </c>
      <c r="F12204" t="s">
        <v>567</v>
      </c>
      <c r="G12204" t="s">
        <v>471</v>
      </c>
      <c r="H12204" t="s">
        <v>311</v>
      </c>
      <c r="I12204" t="s">
        <v>312</v>
      </c>
      <c r="J12204" t="s">
        <v>264</v>
      </c>
      <c r="L12204" t="s">
        <v>378</v>
      </c>
      <c r="M12204" t="s">
        <v>379</v>
      </c>
      <c r="N12204" t="s">
        <v>487</v>
      </c>
    </row>
    <row r="12205" spans="1:14" x14ac:dyDescent="0.25">
      <c r="A12205" t="s">
        <v>241</v>
      </c>
      <c r="B12205" s="1">
        <v>45838</v>
      </c>
      <c r="C12205" t="s">
        <v>646</v>
      </c>
      <c r="D12205" t="s">
        <v>647</v>
      </c>
      <c r="E12205" s="4">
        <v>359726.44000000006</v>
      </c>
      <c r="F12205" t="s">
        <v>567</v>
      </c>
      <c r="G12205" t="s">
        <v>471</v>
      </c>
      <c r="H12205" t="s">
        <v>295</v>
      </c>
      <c r="I12205" t="s">
        <v>254</v>
      </c>
      <c r="J12205" t="s">
        <v>253</v>
      </c>
      <c r="L12205" t="s">
        <v>378</v>
      </c>
      <c r="M12205" t="s">
        <v>379</v>
      </c>
      <c r="N12205" t="s">
        <v>486</v>
      </c>
    </row>
    <row r="12206" spans="1:14" x14ac:dyDescent="0.25">
      <c r="A12206" t="s">
        <v>241</v>
      </c>
      <c r="B12206" s="1">
        <v>45838</v>
      </c>
      <c r="C12206" t="s">
        <v>650</v>
      </c>
      <c r="D12206" t="s">
        <v>651</v>
      </c>
      <c r="E12206" s="4">
        <v>6725.98</v>
      </c>
      <c r="F12206" t="s">
        <v>567</v>
      </c>
      <c r="G12206" t="s">
        <v>471</v>
      </c>
      <c r="H12206" t="s">
        <v>308</v>
      </c>
      <c r="I12206" t="s">
        <v>309</v>
      </c>
      <c r="J12206" t="s">
        <v>264</v>
      </c>
      <c r="L12206" t="s">
        <v>378</v>
      </c>
      <c r="M12206" t="s">
        <v>379</v>
      </c>
      <c r="N12206" t="s">
        <v>487</v>
      </c>
    </row>
    <row r="12207" spans="1:14" x14ac:dyDescent="0.25">
      <c r="A12207" t="s">
        <v>241</v>
      </c>
      <c r="B12207" s="1">
        <v>45838</v>
      </c>
      <c r="C12207" t="s">
        <v>652</v>
      </c>
      <c r="D12207" t="s">
        <v>653</v>
      </c>
      <c r="E12207" s="4">
        <v>11001.179999999997</v>
      </c>
      <c r="F12207" t="s">
        <v>567</v>
      </c>
      <c r="G12207" t="s">
        <v>471</v>
      </c>
      <c r="H12207" t="s">
        <v>308</v>
      </c>
      <c r="I12207" t="s">
        <v>309</v>
      </c>
      <c r="J12207" t="s">
        <v>264</v>
      </c>
      <c r="L12207" t="s">
        <v>378</v>
      </c>
      <c r="M12207" t="s">
        <v>379</v>
      </c>
      <c r="N12207" t="s">
        <v>487</v>
      </c>
    </row>
    <row r="12208" spans="1:14" x14ac:dyDescent="0.25">
      <c r="A12208" t="s">
        <v>241</v>
      </c>
      <c r="B12208" s="1">
        <v>45838</v>
      </c>
      <c r="C12208" t="s">
        <v>656</v>
      </c>
      <c r="D12208" t="s">
        <v>657</v>
      </c>
      <c r="E12208" s="4">
        <v>1104.1100000000001</v>
      </c>
      <c r="F12208" t="s">
        <v>567</v>
      </c>
      <c r="G12208" t="s">
        <v>471</v>
      </c>
      <c r="H12208" t="s">
        <v>308</v>
      </c>
      <c r="I12208" t="s">
        <v>309</v>
      </c>
      <c r="J12208" t="s">
        <v>264</v>
      </c>
      <c r="L12208" t="s">
        <v>378</v>
      </c>
      <c r="M12208" t="s">
        <v>379</v>
      </c>
      <c r="N12208" t="s">
        <v>487</v>
      </c>
    </row>
    <row r="12209" spans="1:14" x14ac:dyDescent="0.25">
      <c r="A12209" t="s">
        <v>241</v>
      </c>
      <c r="B12209" s="1">
        <v>45838</v>
      </c>
      <c r="C12209" t="s">
        <v>663</v>
      </c>
      <c r="D12209" t="s">
        <v>664</v>
      </c>
      <c r="E12209" s="4">
        <v>1909.9399999999996</v>
      </c>
      <c r="F12209" t="s">
        <v>567</v>
      </c>
      <c r="G12209" t="s">
        <v>471</v>
      </c>
      <c r="H12209" t="s">
        <v>308</v>
      </c>
      <c r="I12209" t="s">
        <v>309</v>
      </c>
      <c r="J12209" t="s">
        <v>264</v>
      </c>
      <c r="L12209" t="s">
        <v>378</v>
      </c>
      <c r="M12209" t="s">
        <v>379</v>
      </c>
      <c r="N12209" t="s">
        <v>487</v>
      </c>
    </row>
    <row r="12210" spans="1:14" x14ac:dyDescent="0.25">
      <c r="A12210" t="s">
        <v>241</v>
      </c>
      <c r="B12210" s="1">
        <v>45838</v>
      </c>
      <c r="C12210" t="s">
        <v>668</v>
      </c>
      <c r="D12210" t="s">
        <v>669</v>
      </c>
      <c r="E12210" s="4">
        <v>3232.48</v>
      </c>
      <c r="F12210" t="s">
        <v>567</v>
      </c>
      <c r="G12210" t="s">
        <v>471</v>
      </c>
      <c r="H12210" t="s">
        <v>308</v>
      </c>
      <c r="I12210" t="s">
        <v>309</v>
      </c>
      <c r="J12210" t="s">
        <v>264</v>
      </c>
      <c r="L12210" t="s">
        <v>378</v>
      </c>
      <c r="M12210" t="s">
        <v>379</v>
      </c>
      <c r="N12210" t="s">
        <v>487</v>
      </c>
    </row>
    <row r="12211" spans="1:14" x14ac:dyDescent="0.25">
      <c r="A12211" t="s">
        <v>241</v>
      </c>
      <c r="B12211" s="1">
        <v>45838</v>
      </c>
      <c r="C12211" t="s">
        <v>672</v>
      </c>
      <c r="D12211" t="s">
        <v>673</v>
      </c>
      <c r="E12211" s="4">
        <v>9796.0499999999993</v>
      </c>
      <c r="F12211" t="s">
        <v>567</v>
      </c>
      <c r="G12211" t="s">
        <v>471</v>
      </c>
      <c r="H12211" t="s">
        <v>308</v>
      </c>
      <c r="I12211" t="s">
        <v>309</v>
      </c>
      <c r="J12211" t="s">
        <v>264</v>
      </c>
      <c r="L12211" t="s">
        <v>378</v>
      </c>
      <c r="M12211" t="s">
        <v>379</v>
      </c>
      <c r="N12211" t="s">
        <v>487</v>
      </c>
    </row>
    <row r="12212" spans="1:14" x14ac:dyDescent="0.25">
      <c r="A12212" t="s">
        <v>241</v>
      </c>
      <c r="B12212" s="1">
        <v>45838</v>
      </c>
      <c r="C12212" t="s">
        <v>676</v>
      </c>
      <c r="D12212" t="s">
        <v>677</v>
      </c>
      <c r="E12212" s="4">
        <v>3640</v>
      </c>
      <c r="F12212" t="s">
        <v>567</v>
      </c>
      <c r="G12212" t="s">
        <v>471</v>
      </c>
      <c r="H12212" t="s">
        <v>308</v>
      </c>
      <c r="I12212" t="s">
        <v>309</v>
      </c>
      <c r="J12212" t="s">
        <v>264</v>
      </c>
      <c r="L12212" t="s">
        <v>378</v>
      </c>
      <c r="M12212" t="s">
        <v>379</v>
      </c>
      <c r="N12212" t="s">
        <v>477</v>
      </c>
    </row>
    <row r="12213" spans="1:14" x14ac:dyDescent="0.25">
      <c r="A12213" t="s">
        <v>241</v>
      </c>
      <c r="B12213" s="1">
        <v>45838</v>
      </c>
      <c r="C12213" t="s">
        <v>680</v>
      </c>
      <c r="D12213" t="s">
        <v>681</v>
      </c>
      <c r="E12213" s="4">
        <v>18296.400000000005</v>
      </c>
      <c r="F12213" t="s">
        <v>567</v>
      </c>
      <c r="G12213" t="s">
        <v>471</v>
      </c>
      <c r="H12213" t="s">
        <v>308</v>
      </c>
      <c r="I12213" t="s">
        <v>309</v>
      </c>
      <c r="J12213" t="s">
        <v>264</v>
      </c>
      <c r="L12213" t="s">
        <v>378</v>
      </c>
      <c r="M12213" t="s">
        <v>379</v>
      </c>
      <c r="N12213" t="s">
        <v>487</v>
      </c>
    </row>
    <row r="12214" spans="1:14" x14ac:dyDescent="0.25">
      <c r="A12214" t="s">
        <v>241</v>
      </c>
      <c r="B12214" s="1">
        <v>45838</v>
      </c>
      <c r="C12214" t="s">
        <v>685</v>
      </c>
      <c r="D12214" t="s">
        <v>686</v>
      </c>
      <c r="E12214" s="4">
        <v>16020</v>
      </c>
      <c r="F12214" t="s">
        <v>567</v>
      </c>
      <c r="G12214" t="s">
        <v>471</v>
      </c>
      <c r="H12214" t="s">
        <v>301</v>
      </c>
      <c r="I12214" t="s">
        <v>302</v>
      </c>
      <c r="J12214" t="s">
        <v>258</v>
      </c>
      <c r="L12214" t="s">
        <v>378</v>
      </c>
      <c r="M12214" t="s">
        <v>379</v>
      </c>
      <c r="N12214" t="s">
        <v>486</v>
      </c>
    </row>
    <row r="12215" spans="1:14" x14ac:dyDescent="0.25">
      <c r="A12215" t="s">
        <v>241</v>
      </c>
      <c r="B12215" s="1">
        <v>45838</v>
      </c>
      <c r="C12215" t="s">
        <v>690</v>
      </c>
      <c r="D12215" t="s">
        <v>691</v>
      </c>
      <c r="E12215" s="4">
        <v>21450</v>
      </c>
      <c r="F12215" t="s">
        <v>567</v>
      </c>
      <c r="G12215" t="s">
        <v>471</v>
      </c>
      <c r="H12215" t="s">
        <v>308</v>
      </c>
      <c r="I12215" t="s">
        <v>309</v>
      </c>
      <c r="J12215" t="s">
        <v>264</v>
      </c>
      <c r="L12215" t="s">
        <v>378</v>
      </c>
      <c r="M12215" t="s">
        <v>379</v>
      </c>
      <c r="N12215" t="s">
        <v>487</v>
      </c>
    </row>
    <row r="12216" spans="1:14" x14ac:dyDescent="0.25">
      <c r="A12216" t="s">
        <v>241</v>
      </c>
      <c r="B12216" s="1">
        <v>45838</v>
      </c>
      <c r="C12216" t="s">
        <v>692</v>
      </c>
      <c r="D12216" t="s">
        <v>693</v>
      </c>
      <c r="E12216" s="4">
        <v>14220.02</v>
      </c>
      <c r="F12216" t="s">
        <v>567</v>
      </c>
      <c r="G12216" t="s">
        <v>471</v>
      </c>
      <c r="H12216" t="s">
        <v>308</v>
      </c>
      <c r="I12216" t="s">
        <v>309</v>
      </c>
      <c r="J12216" t="s">
        <v>264</v>
      </c>
      <c r="L12216" t="s">
        <v>378</v>
      </c>
      <c r="M12216" t="s">
        <v>379</v>
      </c>
      <c r="N12216" t="s">
        <v>487</v>
      </c>
    </row>
    <row r="12217" spans="1:14" x14ac:dyDescent="0.25">
      <c r="A12217" t="s">
        <v>241</v>
      </c>
      <c r="B12217" s="1">
        <v>45838</v>
      </c>
      <c r="C12217" t="s">
        <v>696</v>
      </c>
      <c r="D12217" t="s">
        <v>697</v>
      </c>
      <c r="E12217" s="4">
        <v>206.51</v>
      </c>
      <c r="F12217" t="s">
        <v>567</v>
      </c>
      <c r="G12217" t="s">
        <v>471</v>
      </c>
      <c r="H12217" t="s">
        <v>308</v>
      </c>
      <c r="I12217" t="s">
        <v>309</v>
      </c>
      <c r="J12217" t="s">
        <v>264</v>
      </c>
      <c r="L12217" t="s">
        <v>378</v>
      </c>
      <c r="M12217" t="s">
        <v>379</v>
      </c>
      <c r="N12217" t="s">
        <v>487</v>
      </c>
    </row>
    <row r="12218" spans="1:14" x14ac:dyDescent="0.25">
      <c r="A12218" t="s">
        <v>241</v>
      </c>
      <c r="B12218" s="1">
        <v>45838</v>
      </c>
      <c r="C12218" t="s">
        <v>698</v>
      </c>
      <c r="D12218" t="s">
        <v>699</v>
      </c>
      <c r="E12218" s="4">
        <v>2569.63</v>
      </c>
      <c r="F12218" t="s">
        <v>567</v>
      </c>
      <c r="G12218" t="s">
        <v>471</v>
      </c>
      <c r="H12218" t="s">
        <v>308</v>
      </c>
      <c r="I12218" t="s">
        <v>309</v>
      </c>
      <c r="J12218" t="s">
        <v>264</v>
      </c>
      <c r="L12218" t="s">
        <v>378</v>
      </c>
      <c r="M12218" t="s">
        <v>379</v>
      </c>
      <c r="N12218" t="s">
        <v>487</v>
      </c>
    </row>
    <row r="12219" spans="1:14" x14ac:dyDescent="0.25">
      <c r="A12219" t="s">
        <v>241</v>
      </c>
      <c r="B12219" s="1">
        <v>45838</v>
      </c>
      <c r="C12219" t="s">
        <v>1132</v>
      </c>
      <c r="D12219" t="s">
        <v>1133</v>
      </c>
      <c r="E12219" s="4">
        <v>420</v>
      </c>
      <c r="F12219" t="s">
        <v>567</v>
      </c>
      <c r="G12219" t="s">
        <v>471</v>
      </c>
      <c r="H12219" t="s">
        <v>308</v>
      </c>
      <c r="I12219" t="s">
        <v>309</v>
      </c>
      <c r="J12219" t="s">
        <v>264</v>
      </c>
      <c r="L12219" t="s">
        <v>378</v>
      </c>
      <c r="M12219" t="s">
        <v>379</v>
      </c>
      <c r="N12219" t="s">
        <v>480</v>
      </c>
    </row>
    <row r="12220" spans="1:14" x14ac:dyDescent="0.25">
      <c r="A12220" t="s">
        <v>241</v>
      </c>
      <c r="B12220" s="1">
        <v>45838</v>
      </c>
      <c r="C12220" t="s">
        <v>1134</v>
      </c>
      <c r="D12220" t="s">
        <v>1135</v>
      </c>
      <c r="E12220" s="4">
        <v>31520.010000000002</v>
      </c>
      <c r="F12220" t="s">
        <v>567</v>
      </c>
      <c r="G12220" t="s">
        <v>471</v>
      </c>
      <c r="H12220" t="s">
        <v>301</v>
      </c>
      <c r="I12220" t="s">
        <v>302</v>
      </c>
      <c r="J12220" t="s">
        <v>258</v>
      </c>
      <c r="L12220" t="s">
        <v>378</v>
      </c>
      <c r="M12220" t="s">
        <v>379</v>
      </c>
      <c r="N12220" t="s">
        <v>486</v>
      </c>
    </row>
    <row r="12221" spans="1:14" x14ac:dyDescent="0.25">
      <c r="A12221" t="s">
        <v>241</v>
      </c>
      <c r="B12221" s="1">
        <v>45838</v>
      </c>
      <c r="C12221" t="s">
        <v>1140</v>
      </c>
      <c r="D12221" t="s">
        <v>1141</v>
      </c>
      <c r="E12221" s="4">
        <v>5140.0200000000004</v>
      </c>
      <c r="F12221" t="s">
        <v>567</v>
      </c>
      <c r="G12221" t="s">
        <v>471</v>
      </c>
      <c r="H12221" t="s">
        <v>308</v>
      </c>
      <c r="I12221" t="s">
        <v>309</v>
      </c>
      <c r="J12221" t="s">
        <v>264</v>
      </c>
      <c r="L12221" t="s">
        <v>378</v>
      </c>
      <c r="M12221" t="s">
        <v>379</v>
      </c>
      <c r="N12221" t="s">
        <v>487</v>
      </c>
    </row>
    <row r="12222" spans="1:14" x14ac:dyDescent="0.25">
      <c r="A12222" t="s">
        <v>241</v>
      </c>
      <c r="B12222" s="1">
        <v>45838</v>
      </c>
      <c r="C12222" t="s">
        <v>1221</v>
      </c>
      <c r="D12222" t="s">
        <v>1222</v>
      </c>
      <c r="E12222" s="4">
        <v>52210.07</v>
      </c>
      <c r="F12222" t="s">
        <v>567</v>
      </c>
      <c r="G12222" t="s">
        <v>471</v>
      </c>
      <c r="H12222" t="s">
        <v>317</v>
      </c>
      <c r="I12222" t="s">
        <v>318</v>
      </c>
      <c r="J12222" t="s">
        <v>276</v>
      </c>
      <c r="L12222" t="s">
        <v>390</v>
      </c>
      <c r="M12222" t="s">
        <v>391</v>
      </c>
      <c r="N12222" t="s">
        <v>487</v>
      </c>
    </row>
    <row r="12223" spans="1:14" x14ac:dyDescent="0.25">
      <c r="A12223" t="s">
        <v>241</v>
      </c>
      <c r="B12223" s="1">
        <v>45838</v>
      </c>
      <c r="C12223" t="s">
        <v>1144</v>
      </c>
      <c r="D12223" t="s">
        <v>1403</v>
      </c>
      <c r="E12223" s="4">
        <v>69277.820000000007</v>
      </c>
      <c r="F12223" t="s">
        <v>567</v>
      </c>
      <c r="G12223" t="s">
        <v>471</v>
      </c>
      <c r="H12223" t="s">
        <v>308</v>
      </c>
      <c r="I12223" t="s">
        <v>309</v>
      </c>
      <c r="J12223" t="s">
        <v>264</v>
      </c>
      <c r="L12223" t="s">
        <v>378</v>
      </c>
      <c r="M12223" t="s">
        <v>379</v>
      </c>
      <c r="N12223" t="s">
        <v>487</v>
      </c>
    </row>
    <row r="12224" spans="1:14" x14ac:dyDescent="0.25">
      <c r="A12224" t="s">
        <v>241</v>
      </c>
      <c r="B12224" s="1">
        <v>45838</v>
      </c>
      <c r="C12224" t="s">
        <v>1310</v>
      </c>
      <c r="D12224" t="s">
        <v>1311</v>
      </c>
      <c r="E12224" s="4">
        <v>26044</v>
      </c>
      <c r="F12224" t="s">
        <v>567</v>
      </c>
      <c r="G12224" t="s">
        <v>471</v>
      </c>
      <c r="H12224" t="s">
        <v>308</v>
      </c>
      <c r="I12224" t="s">
        <v>309</v>
      </c>
      <c r="J12224" t="s">
        <v>264</v>
      </c>
      <c r="L12224" t="s">
        <v>378</v>
      </c>
      <c r="M12224" t="s">
        <v>379</v>
      </c>
      <c r="N12224" t="s">
        <v>487</v>
      </c>
    </row>
    <row r="12225" spans="1:14" x14ac:dyDescent="0.25">
      <c r="A12225" t="s">
        <v>241</v>
      </c>
      <c r="B12225" s="1">
        <v>45838</v>
      </c>
      <c r="C12225" t="s">
        <v>702</v>
      </c>
      <c r="D12225" t="s">
        <v>703</v>
      </c>
      <c r="E12225" s="4">
        <v>6256.26</v>
      </c>
      <c r="F12225" t="s">
        <v>567</v>
      </c>
      <c r="G12225" t="s">
        <v>471</v>
      </c>
      <c r="H12225" t="s">
        <v>311</v>
      </c>
      <c r="I12225" t="s">
        <v>312</v>
      </c>
      <c r="J12225" t="s">
        <v>264</v>
      </c>
      <c r="L12225" t="s">
        <v>378</v>
      </c>
      <c r="M12225" t="s">
        <v>379</v>
      </c>
      <c r="N12225" t="s">
        <v>487</v>
      </c>
    </row>
    <row r="12226" spans="1:14" x14ac:dyDescent="0.25">
      <c r="A12226" t="s">
        <v>241</v>
      </c>
      <c r="B12226" s="1">
        <v>45838</v>
      </c>
      <c r="C12226" t="s">
        <v>1312</v>
      </c>
      <c r="D12226" t="s">
        <v>1313</v>
      </c>
      <c r="E12226" s="4">
        <v>6293.52</v>
      </c>
      <c r="F12226" t="s">
        <v>567</v>
      </c>
      <c r="G12226" t="s">
        <v>471</v>
      </c>
      <c r="H12226" t="s">
        <v>311</v>
      </c>
      <c r="I12226" t="s">
        <v>312</v>
      </c>
      <c r="J12226" t="s">
        <v>264</v>
      </c>
      <c r="L12226" t="s">
        <v>378</v>
      </c>
      <c r="M12226" t="s">
        <v>379</v>
      </c>
      <c r="N12226" t="s">
        <v>487</v>
      </c>
    </row>
    <row r="12227" spans="1:14" x14ac:dyDescent="0.25">
      <c r="A12227" t="s">
        <v>241</v>
      </c>
      <c r="B12227" s="1">
        <v>45838</v>
      </c>
      <c r="C12227" t="s">
        <v>1146</v>
      </c>
      <c r="D12227" t="s">
        <v>1147</v>
      </c>
      <c r="E12227" s="4">
        <v>7500</v>
      </c>
      <c r="F12227" t="s">
        <v>567</v>
      </c>
      <c r="G12227" t="s">
        <v>471</v>
      </c>
      <c r="H12227" t="s">
        <v>311</v>
      </c>
      <c r="I12227" t="s">
        <v>312</v>
      </c>
      <c r="J12227" t="s">
        <v>264</v>
      </c>
      <c r="L12227" t="s">
        <v>378</v>
      </c>
      <c r="M12227" t="s">
        <v>379</v>
      </c>
      <c r="N12227" t="s">
        <v>487</v>
      </c>
    </row>
    <row r="12228" spans="1:14" x14ac:dyDescent="0.25">
      <c r="A12228" t="s">
        <v>241</v>
      </c>
      <c r="B12228" s="1">
        <v>45838</v>
      </c>
      <c r="C12228" t="s">
        <v>1273</v>
      </c>
      <c r="D12228" t="s">
        <v>1274</v>
      </c>
      <c r="E12228" s="4">
        <v>5125</v>
      </c>
      <c r="F12228" t="s">
        <v>567</v>
      </c>
      <c r="G12228" t="s">
        <v>471</v>
      </c>
      <c r="H12228" t="s">
        <v>301</v>
      </c>
      <c r="I12228" t="s">
        <v>302</v>
      </c>
      <c r="J12228" t="s">
        <v>258</v>
      </c>
      <c r="L12228" t="s">
        <v>378</v>
      </c>
      <c r="M12228" t="s">
        <v>379</v>
      </c>
      <c r="N12228" t="s">
        <v>487</v>
      </c>
    </row>
    <row r="12229" spans="1:14" x14ac:dyDescent="0.25">
      <c r="A12229" t="s">
        <v>241</v>
      </c>
      <c r="B12229" s="1">
        <v>45838</v>
      </c>
      <c r="C12229" t="s">
        <v>1260</v>
      </c>
      <c r="D12229" t="s">
        <v>1261</v>
      </c>
      <c r="E12229" s="4">
        <v>1200</v>
      </c>
      <c r="F12229" t="s">
        <v>567</v>
      </c>
      <c r="G12229" t="s">
        <v>471</v>
      </c>
      <c r="H12229" t="s">
        <v>311</v>
      </c>
      <c r="I12229" t="s">
        <v>312</v>
      </c>
      <c r="J12229" t="s">
        <v>264</v>
      </c>
      <c r="L12229" t="s">
        <v>378</v>
      </c>
      <c r="M12229" t="s">
        <v>379</v>
      </c>
      <c r="N12229" t="s">
        <v>487</v>
      </c>
    </row>
    <row r="12230" spans="1:14" x14ac:dyDescent="0.25">
      <c r="A12230" t="s">
        <v>241</v>
      </c>
      <c r="B12230" s="1">
        <v>45838</v>
      </c>
      <c r="C12230" t="s">
        <v>704</v>
      </c>
      <c r="D12230" t="s">
        <v>705</v>
      </c>
      <c r="E12230" s="4">
        <v>15955.079999999998</v>
      </c>
      <c r="F12230" t="s">
        <v>567</v>
      </c>
      <c r="G12230" t="s">
        <v>471</v>
      </c>
      <c r="H12230" t="s">
        <v>311</v>
      </c>
      <c r="I12230" t="s">
        <v>312</v>
      </c>
      <c r="J12230" t="s">
        <v>264</v>
      </c>
      <c r="L12230" t="s">
        <v>378</v>
      </c>
      <c r="M12230" t="s">
        <v>379</v>
      </c>
      <c r="N12230" t="s">
        <v>487</v>
      </c>
    </row>
    <row r="12231" spans="1:14" x14ac:dyDescent="0.25">
      <c r="A12231" t="s">
        <v>241</v>
      </c>
      <c r="B12231" s="1">
        <v>45838</v>
      </c>
      <c r="C12231" t="s">
        <v>708</v>
      </c>
      <c r="D12231" t="s">
        <v>709</v>
      </c>
      <c r="E12231" s="4">
        <v>1656.87</v>
      </c>
      <c r="F12231" t="s">
        <v>567</v>
      </c>
      <c r="G12231" t="s">
        <v>471</v>
      </c>
      <c r="H12231" t="s">
        <v>301</v>
      </c>
      <c r="I12231" t="s">
        <v>302</v>
      </c>
      <c r="J12231" t="s">
        <v>258</v>
      </c>
      <c r="L12231" t="s">
        <v>378</v>
      </c>
      <c r="M12231" t="s">
        <v>379</v>
      </c>
      <c r="N12231" t="s">
        <v>482</v>
      </c>
    </row>
    <row r="12232" spans="1:14" x14ac:dyDescent="0.25">
      <c r="A12232" t="s">
        <v>241</v>
      </c>
      <c r="B12232" s="1">
        <v>45838</v>
      </c>
      <c r="C12232" t="s">
        <v>712</v>
      </c>
      <c r="D12232" t="s">
        <v>713</v>
      </c>
      <c r="E12232" s="4">
        <v>952.22</v>
      </c>
      <c r="F12232" t="s">
        <v>567</v>
      </c>
      <c r="G12232" t="s">
        <v>471</v>
      </c>
      <c r="H12232" t="s">
        <v>311</v>
      </c>
      <c r="I12232" t="s">
        <v>312</v>
      </c>
      <c r="J12232" t="s">
        <v>264</v>
      </c>
      <c r="L12232" t="s">
        <v>378</v>
      </c>
      <c r="M12232" t="s">
        <v>379</v>
      </c>
      <c r="N12232" t="s">
        <v>487</v>
      </c>
    </row>
    <row r="12233" spans="1:14" x14ac:dyDescent="0.25">
      <c r="A12233" t="s">
        <v>241</v>
      </c>
      <c r="B12233" s="1">
        <v>45838</v>
      </c>
      <c r="C12233" t="s">
        <v>717</v>
      </c>
      <c r="D12233" t="s">
        <v>718</v>
      </c>
      <c r="E12233" s="4">
        <v>20361.699999999997</v>
      </c>
      <c r="F12233" t="s">
        <v>567</v>
      </c>
      <c r="G12233" t="s">
        <v>471</v>
      </c>
      <c r="H12233" t="s">
        <v>311</v>
      </c>
      <c r="I12233" t="s">
        <v>312</v>
      </c>
      <c r="J12233" t="s">
        <v>264</v>
      </c>
      <c r="L12233" t="s">
        <v>378</v>
      </c>
      <c r="M12233" t="s">
        <v>379</v>
      </c>
      <c r="N12233" t="s">
        <v>487</v>
      </c>
    </row>
    <row r="12234" spans="1:14" x14ac:dyDescent="0.25">
      <c r="A12234" t="s">
        <v>241</v>
      </c>
      <c r="B12234" s="1">
        <v>45838</v>
      </c>
      <c r="C12234" t="s">
        <v>719</v>
      </c>
      <c r="D12234" t="s">
        <v>720</v>
      </c>
      <c r="E12234" s="4">
        <v>539.07000000000005</v>
      </c>
      <c r="F12234" t="s">
        <v>567</v>
      </c>
      <c r="G12234" t="s">
        <v>471</v>
      </c>
      <c r="H12234" t="s">
        <v>311</v>
      </c>
      <c r="I12234" t="s">
        <v>312</v>
      </c>
      <c r="J12234" t="s">
        <v>264</v>
      </c>
      <c r="L12234" t="s">
        <v>378</v>
      </c>
      <c r="M12234" t="s">
        <v>379</v>
      </c>
      <c r="N12234" t="s">
        <v>487</v>
      </c>
    </row>
    <row r="12235" spans="1:14" x14ac:dyDescent="0.25">
      <c r="A12235" t="s">
        <v>241</v>
      </c>
      <c r="B12235" s="1">
        <v>45838</v>
      </c>
      <c r="C12235" t="s">
        <v>1350</v>
      </c>
      <c r="D12235" t="s">
        <v>1351</v>
      </c>
      <c r="E12235" s="4">
        <v>572.13</v>
      </c>
      <c r="F12235" t="s">
        <v>567</v>
      </c>
      <c r="G12235" t="s">
        <v>471</v>
      </c>
      <c r="H12235" t="s">
        <v>301</v>
      </c>
      <c r="I12235" t="s">
        <v>302</v>
      </c>
      <c r="J12235" t="s">
        <v>258</v>
      </c>
      <c r="L12235" t="s">
        <v>378</v>
      </c>
      <c r="M12235" t="s">
        <v>379</v>
      </c>
      <c r="N12235" t="s">
        <v>482</v>
      </c>
    </row>
    <row r="12236" spans="1:14" x14ac:dyDescent="0.25">
      <c r="A12236" t="s">
        <v>241</v>
      </c>
      <c r="B12236" s="1">
        <v>45838</v>
      </c>
      <c r="C12236" t="s">
        <v>721</v>
      </c>
      <c r="D12236" t="s">
        <v>722</v>
      </c>
      <c r="E12236" s="4">
        <v>6660.57</v>
      </c>
      <c r="F12236" t="s">
        <v>567</v>
      </c>
      <c r="G12236" t="s">
        <v>471</v>
      </c>
      <c r="H12236" t="s">
        <v>308</v>
      </c>
      <c r="I12236" t="s">
        <v>309</v>
      </c>
      <c r="J12236" t="s">
        <v>264</v>
      </c>
      <c r="L12236" t="s">
        <v>378</v>
      </c>
      <c r="M12236" t="s">
        <v>379</v>
      </c>
      <c r="N12236" t="s">
        <v>487</v>
      </c>
    </row>
    <row r="12237" spans="1:14" x14ac:dyDescent="0.25">
      <c r="A12237" t="s">
        <v>241</v>
      </c>
      <c r="B12237" s="1">
        <v>45838</v>
      </c>
      <c r="C12237" t="s">
        <v>726</v>
      </c>
      <c r="D12237" t="s">
        <v>727</v>
      </c>
      <c r="E12237" s="4">
        <v>8433.18</v>
      </c>
      <c r="F12237" t="s">
        <v>567</v>
      </c>
      <c r="G12237" t="s">
        <v>471</v>
      </c>
      <c r="H12237" t="s">
        <v>301</v>
      </c>
      <c r="I12237" t="s">
        <v>302</v>
      </c>
      <c r="J12237" t="s">
        <v>258</v>
      </c>
      <c r="L12237" t="s">
        <v>378</v>
      </c>
      <c r="M12237" t="s">
        <v>379</v>
      </c>
      <c r="N12237" t="s">
        <v>486</v>
      </c>
    </row>
    <row r="12238" spans="1:14" x14ac:dyDescent="0.25">
      <c r="A12238" t="s">
        <v>241</v>
      </c>
      <c r="B12238" s="1">
        <v>45838</v>
      </c>
      <c r="C12238" t="s">
        <v>730</v>
      </c>
      <c r="D12238" t="s">
        <v>731</v>
      </c>
      <c r="E12238" s="4">
        <v>1001.78</v>
      </c>
      <c r="F12238" t="s">
        <v>567</v>
      </c>
      <c r="G12238" t="s">
        <v>471</v>
      </c>
      <c r="H12238" t="s">
        <v>308</v>
      </c>
      <c r="I12238" t="s">
        <v>309</v>
      </c>
      <c r="J12238" t="s">
        <v>264</v>
      </c>
      <c r="L12238" t="s">
        <v>378</v>
      </c>
      <c r="M12238" t="s">
        <v>379</v>
      </c>
      <c r="N12238" t="s">
        <v>487</v>
      </c>
    </row>
    <row r="12239" spans="1:14" x14ac:dyDescent="0.25">
      <c r="A12239" t="s">
        <v>241</v>
      </c>
      <c r="B12239" s="1">
        <v>45838</v>
      </c>
      <c r="C12239" t="s">
        <v>734</v>
      </c>
      <c r="D12239" t="s">
        <v>735</v>
      </c>
      <c r="E12239" s="4">
        <v>1643.1200000000003</v>
      </c>
      <c r="F12239" t="s">
        <v>567</v>
      </c>
      <c r="G12239" t="s">
        <v>471</v>
      </c>
      <c r="H12239" t="s">
        <v>308</v>
      </c>
      <c r="I12239" t="s">
        <v>309</v>
      </c>
      <c r="J12239" t="s">
        <v>264</v>
      </c>
      <c r="L12239" t="s">
        <v>378</v>
      </c>
      <c r="M12239" t="s">
        <v>379</v>
      </c>
      <c r="N12239" t="s">
        <v>487</v>
      </c>
    </row>
    <row r="12240" spans="1:14" x14ac:dyDescent="0.25">
      <c r="A12240" t="s">
        <v>241</v>
      </c>
      <c r="B12240" s="1">
        <v>45838</v>
      </c>
      <c r="C12240" t="s">
        <v>738</v>
      </c>
      <c r="D12240" t="s">
        <v>739</v>
      </c>
      <c r="E12240" s="4">
        <v>5835.19</v>
      </c>
      <c r="F12240" t="s">
        <v>567</v>
      </c>
      <c r="G12240" t="s">
        <v>471</v>
      </c>
      <c r="H12240" t="s">
        <v>301</v>
      </c>
      <c r="I12240" t="s">
        <v>302</v>
      </c>
      <c r="J12240" t="s">
        <v>258</v>
      </c>
      <c r="L12240" t="s">
        <v>378</v>
      </c>
      <c r="M12240" t="s">
        <v>379</v>
      </c>
      <c r="N12240" t="s">
        <v>487</v>
      </c>
    </row>
    <row r="12241" spans="1:14" x14ac:dyDescent="0.25">
      <c r="A12241" t="s">
        <v>241</v>
      </c>
      <c r="B12241" s="1">
        <v>45838</v>
      </c>
      <c r="C12241" t="s">
        <v>742</v>
      </c>
      <c r="D12241" t="s">
        <v>743</v>
      </c>
      <c r="E12241" s="4">
        <v>1147.45</v>
      </c>
      <c r="F12241" t="s">
        <v>567</v>
      </c>
      <c r="G12241" t="s">
        <v>471</v>
      </c>
      <c r="H12241" t="s">
        <v>308</v>
      </c>
      <c r="I12241" t="s">
        <v>309</v>
      </c>
      <c r="J12241" t="s">
        <v>264</v>
      </c>
      <c r="L12241" t="s">
        <v>378</v>
      </c>
      <c r="M12241" t="s">
        <v>379</v>
      </c>
      <c r="N12241" t="s">
        <v>487</v>
      </c>
    </row>
    <row r="12242" spans="1:14" x14ac:dyDescent="0.25">
      <c r="A12242" t="s">
        <v>241</v>
      </c>
      <c r="B12242" s="1">
        <v>45838</v>
      </c>
      <c r="C12242" t="s">
        <v>747</v>
      </c>
      <c r="D12242" t="s">
        <v>748</v>
      </c>
      <c r="E12242" s="4">
        <v>22462.939999999995</v>
      </c>
      <c r="F12242" t="s">
        <v>567</v>
      </c>
      <c r="G12242" t="s">
        <v>471</v>
      </c>
      <c r="H12242" t="s">
        <v>308</v>
      </c>
      <c r="I12242" t="s">
        <v>309</v>
      </c>
      <c r="J12242" t="s">
        <v>264</v>
      </c>
      <c r="L12242" t="s">
        <v>378</v>
      </c>
      <c r="M12242" t="s">
        <v>379</v>
      </c>
      <c r="N12242" t="s">
        <v>487</v>
      </c>
    </row>
    <row r="12243" spans="1:14" x14ac:dyDescent="0.25">
      <c r="A12243" t="s">
        <v>241</v>
      </c>
      <c r="B12243" s="1">
        <v>45838</v>
      </c>
      <c r="C12243" t="s">
        <v>1375</v>
      </c>
      <c r="D12243" t="s">
        <v>1376</v>
      </c>
      <c r="E12243" s="4">
        <v>7.44</v>
      </c>
      <c r="F12243" t="s">
        <v>567</v>
      </c>
      <c r="G12243" t="s">
        <v>471</v>
      </c>
      <c r="H12243" t="s">
        <v>301</v>
      </c>
      <c r="I12243" t="s">
        <v>302</v>
      </c>
      <c r="J12243" t="s">
        <v>258</v>
      </c>
      <c r="L12243" t="s">
        <v>378</v>
      </c>
      <c r="M12243" t="s">
        <v>379</v>
      </c>
      <c r="N12243" t="s">
        <v>482</v>
      </c>
    </row>
    <row r="12244" spans="1:14" x14ac:dyDescent="0.25">
      <c r="A12244" t="s">
        <v>241</v>
      </c>
      <c r="B12244" s="1">
        <v>45838</v>
      </c>
      <c r="C12244" t="s">
        <v>755</v>
      </c>
      <c r="D12244" t="s">
        <v>756</v>
      </c>
      <c r="E12244" s="4">
        <v>13986.880000000001</v>
      </c>
      <c r="F12244" t="s">
        <v>567</v>
      </c>
      <c r="G12244" t="s">
        <v>471</v>
      </c>
      <c r="H12244" t="s">
        <v>311</v>
      </c>
      <c r="I12244" t="s">
        <v>312</v>
      </c>
      <c r="J12244" t="s">
        <v>264</v>
      </c>
      <c r="L12244" t="s">
        <v>378</v>
      </c>
      <c r="M12244" t="s">
        <v>379</v>
      </c>
      <c r="N12244" t="s">
        <v>487</v>
      </c>
    </row>
    <row r="12245" spans="1:14" x14ac:dyDescent="0.25">
      <c r="A12245" t="s">
        <v>241</v>
      </c>
      <c r="B12245" s="1">
        <v>45838</v>
      </c>
      <c r="C12245" t="s">
        <v>763</v>
      </c>
      <c r="D12245" t="s">
        <v>764</v>
      </c>
      <c r="E12245" s="4">
        <v>106</v>
      </c>
      <c r="F12245" t="s">
        <v>567</v>
      </c>
      <c r="G12245" t="s">
        <v>471</v>
      </c>
      <c r="H12245" t="s">
        <v>308</v>
      </c>
      <c r="I12245" t="s">
        <v>309</v>
      </c>
      <c r="J12245" t="s">
        <v>264</v>
      </c>
      <c r="L12245" t="s">
        <v>378</v>
      </c>
      <c r="M12245" t="s">
        <v>379</v>
      </c>
      <c r="N12245" t="s">
        <v>480</v>
      </c>
    </row>
    <row r="12246" spans="1:14" x14ac:dyDescent="0.25">
      <c r="A12246" t="s">
        <v>241</v>
      </c>
      <c r="B12246" s="1">
        <v>45838</v>
      </c>
      <c r="C12246" t="s">
        <v>767</v>
      </c>
      <c r="D12246" t="s">
        <v>768</v>
      </c>
      <c r="E12246" s="4">
        <v>2180.4299999999998</v>
      </c>
      <c r="F12246" t="s">
        <v>567</v>
      </c>
      <c r="G12246" t="s">
        <v>471</v>
      </c>
      <c r="H12246" t="s">
        <v>308</v>
      </c>
      <c r="I12246" t="s">
        <v>309</v>
      </c>
      <c r="J12246" t="s">
        <v>264</v>
      </c>
      <c r="L12246" t="s">
        <v>378</v>
      </c>
      <c r="M12246" t="s">
        <v>379</v>
      </c>
      <c r="N12246" t="s">
        <v>480</v>
      </c>
    </row>
    <row r="12247" spans="1:14" x14ac:dyDescent="0.25">
      <c r="A12247" t="s">
        <v>241</v>
      </c>
      <c r="B12247" s="1">
        <v>45838</v>
      </c>
      <c r="C12247" t="s">
        <v>769</v>
      </c>
      <c r="D12247" t="s">
        <v>770</v>
      </c>
      <c r="E12247" s="4">
        <v>10923.67</v>
      </c>
      <c r="F12247" t="s">
        <v>567</v>
      </c>
      <c r="G12247" t="s">
        <v>471</v>
      </c>
      <c r="H12247" t="s">
        <v>311</v>
      </c>
      <c r="I12247" t="s">
        <v>312</v>
      </c>
      <c r="J12247" t="s">
        <v>264</v>
      </c>
      <c r="L12247" t="s">
        <v>378</v>
      </c>
      <c r="M12247" t="s">
        <v>379</v>
      </c>
      <c r="N12247" t="s">
        <v>487</v>
      </c>
    </row>
    <row r="12248" spans="1:14" x14ac:dyDescent="0.25">
      <c r="A12248" t="s">
        <v>241</v>
      </c>
      <c r="B12248" s="1">
        <v>45838</v>
      </c>
      <c r="C12248" t="s">
        <v>775</v>
      </c>
      <c r="D12248" t="s">
        <v>776</v>
      </c>
      <c r="E12248" s="4">
        <v>8864.2000000000007</v>
      </c>
      <c r="F12248" t="s">
        <v>567</v>
      </c>
      <c r="G12248" t="s">
        <v>471</v>
      </c>
      <c r="H12248" t="s">
        <v>311</v>
      </c>
      <c r="I12248" t="s">
        <v>312</v>
      </c>
      <c r="J12248" t="s">
        <v>264</v>
      </c>
      <c r="L12248" t="s">
        <v>378</v>
      </c>
      <c r="M12248" t="s">
        <v>379</v>
      </c>
      <c r="N12248" t="s">
        <v>487</v>
      </c>
    </row>
    <row r="12249" spans="1:14" x14ac:dyDescent="0.25">
      <c r="A12249" t="s">
        <v>241</v>
      </c>
      <c r="B12249" s="1">
        <v>45838</v>
      </c>
      <c r="C12249" t="s">
        <v>777</v>
      </c>
      <c r="D12249" t="s">
        <v>778</v>
      </c>
      <c r="E12249" s="4">
        <v>4114.57</v>
      </c>
      <c r="F12249" t="s">
        <v>567</v>
      </c>
      <c r="G12249" t="s">
        <v>471</v>
      </c>
      <c r="H12249" t="s">
        <v>311</v>
      </c>
      <c r="I12249" t="s">
        <v>312</v>
      </c>
      <c r="J12249" t="s">
        <v>264</v>
      </c>
      <c r="L12249" t="s">
        <v>378</v>
      </c>
      <c r="M12249" t="s">
        <v>379</v>
      </c>
      <c r="N12249" t="s">
        <v>485</v>
      </c>
    </row>
    <row r="12250" spans="1:14" x14ac:dyDescent="0.25">
      <c r="A12250" t="s">
        <v>241</v>
      </c>
      <c r="B12250" s="1">
        <v>45838</v>
      </c>
      <c r="C12250" t="s">
        <v>781</v>
      </c>
      <c r="D12250" t="s">
        <v>782</v>
      </c>
      <c r="E12250" s="4">
        <v>2916.1000000000004</v>
      </c>
      <c r="F12250" t="s">
        <v>567</v>
      </c>
      <c r="G12250" t="s">
        <v>471</v>
      </c>
      <c r="H12250" t="s">
        <v>311</v>
      </c>
      <c r="I12250" t="s">
        <v>312</v>
      </c>
      <c r="J12250" t="s">
        <v>264</v>
      </c>
      <c r="L12250" t="s">
        <v>378</v>
      </c>
      <c r="M12250" t="s">
        <v>379</v>
      </c>
      <c r="N12250" t="s">
        <v>485</v>
      </c>
    </row>
    <row r="12251" spans="1:14" x14ac:dyDescent="0.25">
      <c r="A12251" t="s">
        <v>241</v>
      </c>
      <c r="B12251" s="1">
        <v>45838</v>
      </c>
      <c r="C12251" t="s">
        <v>785</v>
      </c>
      <c r="D12251" t="s">
        <v>786</v>
      </c>
      <c r="E12251" s="4">
        <v>5247.1900000000087</v>
      </c>
      <c r="F12251" t="s">
        <v>567</v>
      </c>
      <c r="G12251" t="s">
        <v>471</v>
      </c>
      <c r="H12251" t="s">
        <v>311</v>
      </c>
      <c r="I12251" t="s">
        <v>312</v>
      </c>
      <c r="J12251" t="s">
        <v>264</v>
      </c>
      <c r="L12251" t="s">
        <v>378</v>
      </c>
      <c r="M12251" t="s">
        <v>379</v>
      </c>
      <c r="N12251" t="s">
        <v>485</v>
      </c>
    </row>
    <row r="12252" spans="1:14" x14ac:dyDescent="0.25">
      <c r="A12252" t="s">
        <v>241</v>
      </c>
      <c r="B12252" s="1">
        <v>45838</v>
      </c>
      <c r="C12252" t="s">
        <v>788</v>
      </c>
      <c r="D12252" t="s">
        <v>789</v>
      </c>
      <c r="E12252" s="4">
        <v>1753.39</v>
      </c>
      <c r="F12252" t="s">
        <v>567</v>
      </c>
      <c r="G12252" t="s">
        <v>471</v>
      </c>
      <c r="H12252" t="s">
        <v>311</v>
      </c>
      <c r="I12252" t="s">
        <v>312</v>
      </c>
      <c r="J12252" t="s">
        <v>264</v>
      </c>
      <c r="L12252" t="s">
        <v>378</v>
      </c>
      <c r="M12252" t="s">
        <v>379</v>
      </c>
      <c r="N12252" t="s">
        <v>485</v>
      </c>
    </row>
    <row r="12253" spans="1:14" x14ac:dyDescent="0.25">
      <c r="A12253" t="s">
        <v>241</v>
      </c>
      <c r="B12253" s="1">
        <v>45838</v>
      </c>
      <c r="C12253" t="s">
        <v>790</v>
      </c>
      <c r="D12253" t="s">
        <v>791</v>
      </c>
      <c r="E12253" s="4">
        <v>3597</v>
      </c>
      <c r="F12253" t="s">
        <v>567</v>
      </c>
      <c r="G12253" t="s">
        <v>471</v>
      </c>
      <c r="H12253" t="s">
        <v>311</v>
      </c>
      <c r="I12253" t="s">
        <v>312</v>
      </c>
      <c r="J12253" t="s">
        <v>264</v>
      </c>
      <c r="L12253" t="s">
        <v>378</v>
      </c>
      <c r="M12253" t="s">
        <v>379</v>
      </c>
      <c r="N12253" t="s">
        <v>487</v>
      </c>
    </row>
    <row r="12254" spans="1:14" x14ac:dyDescent="0.25">
      <c r="A12254" t="s">
        <v>241</v>
      </c>
      <c r="B12254" s="1">
        <v>45838</v>
      </c>
      <c r="C12254" t="s">
        <v>792</v>
      </c>
      <c r="D12254" t="s">
        <v>793</v>
      </c>
      <c r="E12254" s="4">
        <v>52019.409999999989</v>
      </c>
      <c r="F12254" t="s">
        <v>567</v>
      </c>
      <c r="G12254" t="s">
        <v>471</v>
      </c>
      <c r="H12254" t="s">
        <v>308</v>
      </c>
      <c r="I12254" t="s">
        <v>309</v>
      </c>
      <c r="J12254" t="s">
        <v>264</v>
      </c>
      <c r="L12254" t="s">
        <v>378</v>
      </c>
      <c r="M12254" t="s">
        <v>379</v>
      </c>
      <c r="N12254" t="s">
        <v>487</v>
      </c>
    </row>
    <row r="12255" spans="1:14" x14ac:dyDescent="0.25">
      <c r="A12255" t="s">
        <v>241</v>
      </c>
      <c r="B12255" s="1">
        <v>45838</v>
      </c>
      <c r="C12255" t="s">
        <v>1275</v>
      </c>
      <c r="D12255" t="s">
        <v>1276</v>
      </c>
      <c r="E12255" s="4">
        <v>1766.4499999999998</v>
      </c>
      <c r="F12255" t="s">
        <v>567</v>
      </c>
      <c r="G12255" t="s">
        <v>471</v>
      </c>
      <c r="H12255" t="s">
        <v>317</v>
      </c>
      <c r="I12255" t="s">
        <v>318</v>
      </c>
      <c r="J12255" t="s">
        <v>276</v>
      </c>
      <c r="L12255" t="s">
        <v>390</v>
      </c>
      <c r="M12255" t="s">
        <v>391</v>
      </c>
      <c r="N12255" t="s">
        <v>487</v>
      </c>
    </row>
    <row r="12256" spans="1:14" x14ac:dyDescent="0.25">
      <c r="A12256" t="s">
        <v>241</v>
      </c>
      <c r="B12256" s="1">
        <v>45838</v>
      </c>
      <c r="C12256" t="s">
        <v>1330</v>
      </c>
      <c r="D12256" t="s">
        <v>1331</v>
      </c>
      <c r="E12256" s="4">
        <v>1998.79</v>
      </c>
      <c r="F12256" t="s">
        <v>567</v>
      </c>
      <c r="G12256" t="s">
        <v>471</v>
      </c>
      <c r="H12256" t="s">
        <v>311</v>
      </c>
      <c r="I12256" t="s">
        <v>312</v>
      </c>
      <c r="J12256" t="s">
        <v>264</v>
      </c>
      <c r="L12256" t="s">
        <v>378</v>
      </c>
      <c r="M12256" t="s">
        <v>379</v>
      </c>
      <c r="N12256" t="s">
        <v>487</v>
      </c>
    </row>
    <row r="12257" spans="1:14" x14ac:dyDescent="0.25">
      <c r="A12257" t="s">
        <v>241</v>
      </c>
      <c r="B12257" s="1">
        <v>45838</v>
      </c>
      <c r="C12257" t="s">
        <v>1336</v>
      </c>
      <c r="D12257" t="s">
        <v>1393</v>
      </c>
      <c r="E12257" s="4">
        <v>38742.83</v>
      </c>
      <c r="F12257" t="s">
        <v>567</v>
      </c>
      <c r="G12257" t="s">
        <v>471</v>
      </c>
      <c r="H12257" t="s">
        <v>308</v>
      </c>
      <c r="I12257" t="s">
        <v>309</v>
      </c>
      <c r="J12257" t="s">
        <v>264</v>
      </c>
      <c r="K12257" t="s">
        <v>1244</v>
      </c>
      <c r="L12257" t="s">
        <v>378</v>
      </c>
      <c r="M12257" t="s">
        <v>379</v>
      </c>
      <c r="N12257" t="s">
        <v>488</v>
      </c>
    </row>
    <row r="12258" spans="1:14" x14ac:dyDescent="0.25">
      <c r="A12258" t="s">
        <v>241</v>
      </c>
      <c r="B12258" s="1">
        <v>45838</v>
      </c>
      <c r="C12258" t="s">
        <v>794</v>
      </c>
      <c r="D12258" t="s">
        <v>795</v>
      </c>
      <c r="E12258" s="4">
        <v>21096.79</v>
      </c>
      <c r="F12258" t="s">
        <v>567</v>
      </c>
      <c r="G12258" t="s">
        <v>471</v>
      </c>
      <c r="H12258" t="s">
        <v>301</v>
      </c>
      <c r="I12258" t="s">
        <v>302</v>
      </c>
      <c r="J12258" t="s">
        <v>258</v>
      </c>
      <c r="L12258" t="s">
        <v>378</v>
      </c>
      <c r="M12258" t="s">
        <v>379</v>
      </c>
      <c r="N12258" t="s">
        <v>482</v>
      </c>
    </row>
    <row r="12259" spans="1:14" x14ac:dyDescent="0.25">
      <c r="A12259" t="s">
        <v>241</v>
      </c>
      <c r="B12259" s="1">
        <v>45838</v>
      </c>
      <c r="C12259" t="s">
        <v>796</v>
      </c>
      <c r="D12259" t="s">
        <v>797</v>
      </c>
      <c r="E12259" s="4">
        <v>5398.0999999999995</v>
      </c>
      <c r="F12259" t="s">
        <v>567</v>
      </c>
      <c r="G12259" t="s">
        <v>471</v>
      </c>
      <c r="H12259" t="s">
        <v>301</v>
      </c>
      <c r="I12259" t="s">
        <v>302</v>
      </c>
      <c r="J12259" t="s">
        <v>258</v>
      </c>
      <c r="L12259" t="s">
        <v>378</v>
      </c>
      <c r="M12259" t="s">
        <v>379</v>
      </c>
      <c r="N12259" t="s">
        <v>482</v>
      </c>
    </row>
    <row r="12260" spans="1:14" x14ac:dyDescent="0.25">
      <c r="A12260" t="s">
        <v>241</v>
      </c>
      <c r="B12260" s="1">
        <v>45838</v>
      </c>
      <c r="C12260" t="s">
        <v>800</v>
      </c>
      <c r="D12260" t="s">
        <v>801</v>
      </c>
      <c r="E12260" s="4">
        <v>20774.599999999999</v>
      </c>
      <c r="F12260" t="s">
        <v>567</v>
      </c>
      <c r="G12260" t="s">
        <v>471</v>
      </c>
      <c r="H12260" t="s">
        <v>308</v>
      </c>
      <c r="I12260" t="s">
        <v>309</v>
      </c>
      <c r="J12260" t="s">
        <v>264</v>
      </c>
      <c r="L12260" t="s">
        <v>378</v>
      </c>
      <c r="M12260" t="s">
        <v>379</v>
      </c>
      <c r="N12260" t="s">
        <v>487</v>
      </c>
    </row>
    <row r="12261" spans="1:14" x14ac:dyDescent="0.25">
      <c r="A12261" t="s">
        <v>241</v>
      </c>
      <c r="B12261" s="1">
        <v>45838</v>
      </c>
      <c r="C12261" t="s">
        <v>802</v>
      </c>
      <c r="D12261" t="s">
        <v>803</v>
      </c>
      <c r="E12261" s="4">
        <v>439.94</v>
      </c>
      <c r="F12261" t="s">
        <v>567</v>
      </c>
      <c r="G12261" t="s">
        <v>471</v>
      </c>
      <c r="H12261" t="s">
        <v>308</v>
      </c>
      <c r="I12261" t="s">
        <v>309</v>
      </c>
      <c r="J12261" t="s">
        <v>264</v>
      </c>
      <c r="L12261" t="s">
        <v>378</v>
      </c>
      <c r="M12261" t="s">
        <v>379</v>
      </c>
      <c r="N12261" t="s">
        <v>487</v>
      </c>
    </row>
    <row r="12262" spans="1:14" x14ac:dyDescent="0.25">
      <c r="A12262" t="s">
        <v>241</v>
      </c>
      <c r="B12262" s="1">
        <v>45838</v>
      </c>
      <c r="C12262" t="s">
        <v>804</v>
      </c>
      <c r="D12262" t="s">
        <v>805</v>
      </c>
      <c r="E12262" s="4">
        <v>11372.18</v>
      </c>
      <c r="F12262" t="s">
        <v>567</v>
      </c>
      <c r="G12262" t="s">
        <v>471</v>
      </c>
      <c r="H12262" t="s">
        <v>308</v>
      </c>
      <c r="I12262" t="s">
        <v>309</v>
      </c>
      <c r="J12262" t="s">
        <v>264</v>
      </c>
      <c r="L12262" t="s">
        <v>378</v>
      </c>
      <c r="M12262" t="s">
        <v>379</v>
      </c>
      <c r="N12262" t="s">
        <v>487</v>
      </c>
    </row>
    <row r="12263" spans="1:14" x14ac:dyDescent="0.25">
      <c r="A12263" t="s">
        <v>241</v>
      </c>
      <c r="B12263" s="1">
        <v>45838</v>
      </c>
      <c r="C12263" t="s">
        <v>1240</v>
      </c>
      <c r="D12263" t="s">
        <v>1241</v>
      </c>
      <c r="E12263" s="4">
        <v>20110.869999999995</v>
      </c>
      <c r="F12263" t="s">
        <v>567</v>
      </c>
      <c r="G12263" t="s">
        <v>471</v>
      </c>
      <c r="H12263" t="s">
        <v>317</v>
      </c>
      <c r="I12263" t="s">
        <v>318</v>
      </c>
      <c r="J12263" t="s">
        <v>276</v>
      </c>
      <c r="L12263" t="s">
        <v>390</v>
      </c>
      <c r="M12263" t="s">
        <v>391</v>
      </c>
      <c r="N12263" t="s">
        <v>487</v>
      </c>
    </row>
    <row r="12264" spans="1:14" x14ac:dyDescent="0.25">
      <c r="A12264" t="s">
        <v>241</v>
      </c>
      <c r="B12264" s="1">
        <v>45838</v>
      </c>
      <c r="C12264" t="s">
        <v>812</v>
      </c>
      <c r="D12264" t="s">
        <v>813</v>
      </c>
      <c r="E12264" s="4">
        <v>4745.93</v>
      </c>
      <c r="F12264" t="s">
        <v>567</v>
      </c>
      <c r="G12264" t="s">
        <v>471</v>
      </c>
      <c r="H12264" t="s">
        <v>308</v>
      </c>
      <c r="I12264" t="s">
        <v>309</v>
      </c>
      <c r="J12264" t="s">
        <v>264</v>
      </c>
      <c r="L12264" t="s">
        <v>378</v>
      </c>
      <c r="M12264" t="s">
        <v>379</v>
      </c>
      <c r="N12264" t="s">
        <v>487</v>
      </c>
    </row>
    <row r="12265" spans="1:14" x14ac:dyDescent="0.25">
      <c r="A12265" t="s">
        <v>241</v>
      </c>
      <c r="B12265" s="1">
        <v>45838</v>
      </c>
      <c r="C12265" t="s">
        <v>814</v>
      </c>
      <c r="D12265" t="s">
        <v>815</v>
      </c>
      <c r="E12265" s="4">
        <v>55</v>
      </c>
      <c r="F12265" t="s">
        <v>567</v>
      </c>
      <c r="G12265" t="s">
        <v>471</v>
      </c>
      <c r="H12265" t="s">
        <v>308</v>
      </c>
      <c r="I12265" t="s">
        <v>309</v>
      </c>
      <c r="J12265" t="s">
        <v>264</v>
      </c>
      <c r="L12265" t="s">
        <v>378</v>
      </c>
      <c r="M12265" t="s">
        <v>379</v>
      </c>
      <c r="N12265" t="s">
        <v>480</v>
      </c>
    </row>
    <row r="12266" spans="1:14" x14ac:dyDescent="0.25">
      <c r="A12266" t="s">
        <v>241</v>
      </c>
      <c r="B12266" s="1">
        <v>45838</v>
      </c>
      <c r="C12266" t="s">
        <v>816</v>
      </c>
      <c r="D12266" t="s">
        <v>817</v>
      </c>
      <c r="E12266" s="4">
        <v>10233.140000000016</v>
      </c>
      <c r="F12266" t="s">
        <v>567</v>
      </c>
      <c r="G12266" t="s">
        <v>471</v>
      </c>
      <c r="H12266" t="s">
        <v>308</v>
      </c>
      <c r="I12266" t="s">
        <v>309</v>
      </c>
      <c r="J12266" t="s">
        <v>264</v>
      </c>
      <c r="L12266" t="s">
        <v>378</v>
      </c>
      <c r="M12266" t="s">
        <v>379</v>
      </c>
      <c r="N12266" t="s">
        <v>477</v>
      </c>
    </row>
    <row r="12267" spans="1:14" x14ac:dyDescent="0.25">
      <c r="A12267" t="s">
        <v>241</v>
      </c>
      <c r="B12267" s="1">
        <v>45838</v>
      </c>
      <c r="C12267" t="s">
        <v>818</v>
      </c>
      <c r="D12267" t="s">
        <v>819</v>
      </c>
      <c r="E12267" s="4">
        <v>31.79</v>
      </c>
      <c r="F12267" t="s">
        <v>567</v>
      </c>
      <c r="G12267" t="s">
        <v>471</v>
      </c>
      <c r="H12267" t="s">
        <v>311</v>
      </c>
      <c r="I12267" t="s">
        <v>312</v>
      </c>
      <c r="J12267" t="s">
        <v>264</v>
      </c>
      <c r="L12267" t="s">
        <v>378</v>
      </c>
      <c r="M12267" t="s">
        <v>379</v>
      </c>
      <c r="N12267" t="s">
        <v>487</v>
      </c>
    </row>
    <row r="12268" spans="1:14" x14ac:dyDescent="0.25">
      <c r="A12268" t="s">
        <v>241</v>
      </c>
      <c r="B12268" s="1">
        <v>45838</v>
      </c>
      <c r="C12268" t="s">
        <v>1152</v>
      </c>
      <c r="D12268" t="s">
        <v>1153</v>
      </c>
      <c r="E12268" s="4">
        <v>29.700000000000003</v>
      </c>
      <c r="F12268" t="s">
        <v>567</v>
      </c>
      <c r="G12268" t="s">
        <v>471</v>
      </c>
      <c r="H12268" t="s">
        <v>311</v>
      </c>
      <c r="I12268" t="s">
        <v>312</v>
      </c>
      <c r="J12268" t="s">
        <v>264</v>
      </c>
      <c r="L12268" t="s">
        <v>378</v>
      </c>
      <c r="M12268" t="s">
        <v>379</v>
      </c>
      <c r="N12268" t="s">
        <v>487</v>
      </c>
    </row>
    <row r="12269" spans="1:14" x14ac:dyDescent="0.25">
      <c r="A12269" t="s">
        <v>241</v>
      </c>
      <c r="B12269" s="1">
        <v>45838</v>
      </c>
      <c r="C12269" t="s">
        <v>820</v>
      </c>
      <c r="D12269" t="s">
        <v>821</v>
      </c>
      <c r="E12269" s="4">
        <v>8</v>
      </c>
      <c r="F12269" t="s">
        <v>567</v>
      </c>
      <c r="G12269" t="s">
        <v>471</v>
      </c>
      <c r="H12269" t="s">
        <v>311</v>
      </c>
      <c r="I12269" t="s">
        <v>312</v>
      </c>
      <c r="J12269" t="s">
        <v>264</v>
      </c>
      <c r="L12269" t="s">
        <v>378</v>
      </c>
      <c r="M12269" t="s">
        <v>379</v>
      </c>
      <c r="N12269" t="s">
        <v>487</v>
      </c>
    </row>
    <row r="12270" spans="1:14" x14ac:dyDescent="0.25">
      <c r="A12270" t="s">
        <v>241</v>
      </c>
      <c r="B12270" s="1">
        <v>45838</v>
      </c>
      <c r="C12270" t="s">
        <v>822</v>
      </c>
      <c r="D12270" t="s">
        <v>823</v>
      </c>
      <c r="E12270" s="4">
        <v>285.81</v>
      </c>
      <c r="F12270" t="s">
        <v>567</v>
      </c>
      <c r="G12270" t="s">
        <v>471</v>
      </c>
      <c r="H12270" t="s">
        <v>308</v>
      </c>
      <c r="I12270" t="s">
        <v>309</v>
      </c>
      <c r="J12270" t="s">
        <v>264</v>
      </c>
      <c r="L12270" t="s">
        <v>378</v>
      </c>
      <c r="M12270" t="s">
        <v>379</v>
      </c>
      <c r="N12270" t="s">
        <v>477</v>
      </c>
    </row>
    <row r="12271" spans="1:14" x14ac:dyDescent="0.25">
      <c r="A12271" t="s">
        <v>241</v>
      </c>
      <c r="B12271" s="1">
        <v>45838</v>
      </c>
      <c r="C12271" t="s">
        <v>1247</v>
      </c>
      <c r="D12271" t="s">
        <v>1248</v>
      </c>
      <c r="E12271" s="4">
        <v>5367.99</v>
      </c>
      <c r="F12271" t="s">
        <v>567</v>
      </c>
      <c r="G12271" t="s">
        <v>471</v>
      </c>
      <c r="H12271" t="s">
        <v>308</v>
      </c>
      <c r="I12271" t="s">
        <v>309</v>
      </c>
      <c r="J12271" t="s">
        <v>264</v>
      </c>
      <c r="L12271" t="s">
        <v>378</v>
      </c>
      <c r="M12271" t="s">
        <v>379</v>
      </c>
      <c r="N12271" t="s">
        <v>480</v>
      </c>
    </row>
    <row r="12272" spans="1:14" x14ac:dyDescent="0.25">
      <c r="A12272" t="s">
        <v>241</v>
      </c>
      <c r="B12272" s="1">
        <v>45838</v>
      </c>
      <c r="C12272" t="s">
        <v>1249</v>
      </c>
      <c r="D12272" t="s">
        <v>1250</v>
      </c>
      <c r="E12272" s="4">
        <v>6430</v>
      </c>
      <c r="F12272" t="s">
        <v>567</v>
      </c>
      <c r="G12272" t="s">
        <v>471</v>
      </c>
      <c r="H12272" t="s">
        <v>308</v>
      </c>
      <c r="I12272" t="s">
        <v>309</v>
      </c>
      <c r="J12272" t="s">
        <v>264</v>
      </c>
      <c r="K12272" t="s">
        <v>1251</v>
      </c>
      <c r="L12272" t="s">
        <v>378</v>
      </c>
      <c r="M12272" t="s">
        <v>379</v>
      </c>
      <c r="N12272" t="s">
        <v>488</v>
      </c>
    </row>
    <row r="12273" spans="1:14" x14ac:dyDescent="0.25">
      <c r="A12273" t="s">
        <v>241</v>
      </c>
      <c r="B12273" s="1">
        <v>45838</v>
      </c>
      <c r="C12273" t="s">
        <v>1252</v>
      </c>
      <c r="D12273" t="s">
        <v>1253</v>
      </c>
      <c r="E12273" s="4">
        <v>1968</v>
      </c>
      <c r="F12273" t="s">
        <v>567</v>
      </c>
      <c r="G12273" t="s">
        <v>471</v>
      </c>
      <c r="H12273" t="s">
        <v>308</v>
      </c>
      <c r="I12273" t="s">
        <v>309</v>
      </c>
      <c r="J12273" t="s">
        <v>264</v>
      </c>
      <c r="L12273" t="s">
        <v>378</v>
      </c>
      <c r="M12273" t="s">
        <v>379</v>
      </c>
      <c r="N12273" t="s">
        <v>487</v>
      </c>
    </row>
    <row r="12274" spans="1:14" x14ac:dyDescent="0.25">
      <c r="A12274" t="s">
        <v>241</v>
      </c>
      <c r="B12274" s="1">
        <v>45838</v>
      </c>
      <c r="C12274" t="s">
        <v>1242</v>
      </c>
      <c r="D12274" t="s">
        <v>1243</v>
      </c>
      <c r="E12274" s="4">
        <v>2003.12</v>
      </c>
      <c r="F12274" t="s">
        <v>567</v>
      </c>
      <c r="G12274" t="s">
        <v>471</v>
      </c>
      <c r="H12274" t="s">
        <v>308</v>
      </c>
      <c r="I12274" t="s">
        <v>309</v>
      </c>
      <c r="J12274" t="s">
        <v>264</v>
      </c>
      <c r="K12274" t="s">
        <v>1244</v>
      </c>
      <c r="L12274" t="s">
        <v>378</v>
      </c>
      <c r="M12274" t="s">
        <v>379</v>
      </c>
      <c r="N12274" t="s">
        <v>480</v>
      </c>
    </row>
    <row r="12275" spans="1:14" x14ac:dyDescent="0.25">
      <c r="A12275" t="s">
        <v>241</v>
      </c>
      <c r="B12275" s="1">
        <v>45838</v>
      </c>
      <c r="C12275" t="s">
        <v>1314</v>
      </c>
      <c r="D12275" t="s">
        <v>1315</v>
      </c>
      <c r="E12275" s="4">
        <v>563.38</v>
      </c>
      <c r="F12275" t="s">
        <v>567</v>
      </c>
      <c r="G12275" t="s">
        <v>471</v>
      </c>
      <c r="H12275" t="s">
        <v>308</v>
      </c>
      <c r="I12275" t="s">
        <v>309</v>
      </c>
      <c r="J12275" t="s">
        <v>264</v>
      </c>
      <c r="L12275" t="s">
        <v>378</v>
      </c>
      <c r="M12275" t="s">
        <v>379</v>
      </c>
      <c r="N12275" t="s">
        <v>487</v>
      </c>
    </row>
    <row r="12276" spans="1:14" x14ac:dyDescent="0.25">
      <c r="A12276" t="s">
        <v>241</v>
      </c>
      <c r="B12276" s="1">
        <v>45838</v>
      </c>
      <c r="C12276" t="s">
        <v>830</v>
      </c>
      <c r="D12276" t="s">
        <v>1366</v>
      </c>
      <c r="E12276" s="4">
        <v>20250</v>
      </c>
      <c r="F12276" t="s">
        <v>567</v>
      </c>
      <c r="G12276" t="s">
        <v>471</v>
      </c>
      <c r="H12276" t="s">
        <v>310</v>
      </c>
      <c r="I12276" t="s">
        <v>263</v>
      </c>
      <c r="J12276" t="s">
        <v>262</v>
      </c>
      <c r="L12276" t="s">
        <v>380</v>
      </c>
      <c r="M12276" t="s">
        <v>381</v>
      </c>
      <c r="N12276" t="s">
        <v>487</v>
      </c>
    </row>
    <row r="12277" spans="1:14" x14ac:dyDescent="0.25">
      <c r="A12277" t="s">
        <v>241</v>
      </c>
      <c r="B12277" s="1">
        <v>45838</v>
      </c>
      <c r="C12277" t="s">
        <v>832</v>
      </c>
      <c r="D12277" t="s">
        <v>833</v>
      </c>
      <c r="E12277" s="4">
        <v>6000</v>
      </c>
      <c r="F12277" t="s">
        <v>567</v>
      </c>
      <c r="G12277" t="s">
        <v>471</v>
      </c>
      <c r="H12277" t="s">
        <v>310</v>
      </c>
      <c r="I12277" t="s">
        <v>263</v>
      </c>
      <c r="J12277" t="s">
        <v>262</v>
      </c>
      <c r="L12277" t="s">
        <v>380</v>
      </c>
      <c r="M12277" t="s">
        <v>381</v>
      </c>
      <c r="N12277" t="s">
        <v>487</v>
      </c>
    </row>
    <row r="12278" spans="1:14" x14ac:dyDescent="0.25">
      <c r="A12278" t="s">
        <v>241</v>
      </c>
      <c r="B12278" s="1">
        <v>45838</v>
      </c>
      <c r="C12278" t="s">
        <v>836</v>
      </c>
      <c r="D12278" t="s">
        <v>837</v>
      </c>
      <c r="E12278" s="4">
        <v>600</v>
      </c>
      <c r="F12278" t="s">
        <v>567</v>
      </c>
      <c r="G12278" t="s">
        <v>471</v>
      </c>
      <c r="H12278" t="s">
        <v>310</v>
      </c>
      <c r="I12278" t="s">
        <v>263</v>
      </c>
      <c r="J12278" t="s">
        <v>262</v>
      </c>
      <c r="L12278" t="s">
        <v>380</v>
      </c>
      <c r="M12278" t="s">
        <v>381</v>
      </c>
      <c r="N12278" t="s">
        <v>487</v>
      </c>
    </row>
    <row r="12279" spans="1:14" x14ac:dyDescent="0.25">
      <c r="A12279" t="s">
        <v>241</v>
      </c>
      <c r="B12279" s="1">
        <v>45838</v>
      </c>
      <c r="C12279" t="s">
        <v>842</v>
      </c>
      <c r="D12279" t="s">
        <v>843</v>
      </c>
      <c r="E12279" s="4">
        <v>500</v>
      </c>
      <c r="F12279" t="s">
        <v>567</v>
      </c>
      <c r="G12279" t="s">
        <v>471</v>
      </c>
      <c r="H12279" t="s">
        <v>310</v>
      </c>
      <c r="I12279" t="s">
        <v>263</v>
      </c>
      <c r="J12279" t="s">
        <v>262</v>
      </c>
      <c r="L12279" t="s">
        <v>380</v>
      </c>
      <c r="M12279" t="s">
        <v>381</v>
      </c>
      <c r="N12279" t="s">
        <v>487</v>
      </c>
    </row>
    <row r="12280" spans="1:14" x14ac:dyDescent="0.25">
      <c r="A12280" t="s">
        <v>241</v>
      </c>
      <c r="B12280" s="1">
        <v>45838</v>
      </c>
      <c r="C12280" t="s">
        <v>1338</v>
      </c>
      <c r="D12280" t="s">
        <v>1339</v>
      </c>
      <c r="E12280" s="4">
        <v>11525.4</v>
      </c>
      <c r="F12280" t="s">
        <v>567</v>
      </c>
      <c r="G12280" t="s">
        <v>471</v>
      </c>
      <c r="H12280" t="s">
        <v>310</v>
      </c>
      <c r="I12280" t="s">
        <v>263</v>
      </c>
      <c r="J12280" t="s">
        <v>262</v>
      </c>
      <c r="L12280" t="s">
        <v>380</v>
      </c>
      <c r="M12280" t="s">
        <v>381</v>
      </c>
      <c r="N12280" t="s">
        <v>487</v>
      </c>
    </row>
    <row r="12281" spans="1:14" x14ac:dyDescent="0.25">
      <c r="A12281" t="s">
        <v>241</v>
      </c>
      <c r="B12281" s="1">
        <v>45838</v>
      </c>
      <c r="C12281" t="s">
        <v>1348</v>
      </c>
      <c r="D12281" t="s">
        <v>1349</v>
      </c>
      <c r="E12281" s="4">
        <v>6500</v>
      </c>
      <c r="F12281" t="s">
        <v>567</v>
      </c>
      <c r="G12281" t="s">
        <v>471</v>
      </c>
      <c r="H12281" t="s">
        <v>310</v>
      </c>
      <c r="I12281" t="s">
        <v>263</v>
      </c>
      <c r="J12281" t="s">
        <v>262</v>
      </c>
      <c r="L12281" t="s">
        <v>380</v>
      </c>
      <c r="M12281" t="s">
        <v>381</v>
      </c>
      <c r="N12281" t="s">
        <v>487</v>
      </c>
    </row>
    <row r="12282" spans="1:14" x14ac:dyDescent="0.25">
      <c r="A12282" t="s">
        <v>241</v>
      </c>
      <c r="B12282" s="1">
        <v>45838</v>
      </c>
      <c r="C12282" t="s">
        <v>1406</v>
      </c>
      <c r="D12282" t="s">
        <v>1407</v>
      </c>
      <c r="E12282" s="4">
        <v>1200</v>
      </c>
      <c r="F12282" t="s">
        <v>567</v>
      </c>
      <c r="G12282" t="s">
        <v>471</v>
      </c>
      <c r="H12282" t="s">
        <v>310</v>
      </c>
      <c r="I12282" t="s">
        <v>263</v>
      </c>
      <c r="J12282" t="s">
        <v>262</v>
      </c>
      <c r="L12282" t="s">
        <v>380</v>
      </c>
      <c r="M12282" t="s">
        <v>381</v>
      </c>
      <c r="N12282" t="s">
        <v>487</v>
      </c>
    </row>
    <row r="12283" spans="1:14" x14ac:dyDescent="0.25">
      <c r="A12283" t="s">
        <v>241</v>
      </c>
      <c r="B12283" s="1">
        <v>45838</v>
      </c>
      <c r="C12283" t="s">
        <v>867</v>
      </c>
      <c r="D12283" t="s">
        <v>868</v>
      </c>
      <c r="E12283" s="4">
        <v>9969.5</v>
      </c>
      <c r="F12283" t="s">
        <v>567</v>
      </c>
      <c r="G12283" t="s">
        <v>471</v>
      </c>
      <c r="H12283" t="s">
        <v>311</v>
      </c>
      <c r="I12283" t="s">
        <v>312</v>
      </c>
      <c r="J12283" t="s">
        <v>264</v>
      </c>
      <c r="L12283" t="s">
        <v>380</v>
      </c>
      <c r="M12283" t="s">
        <v>381</v>
      </c>
      <c r="N12283" t="s">
        <v>487</v>
      </c>
    </row>
    <row r="12284" spans="1:14" x14ac:dyDescent="0.25">
      <c r="A12284" t="s">
        <v>241</v>
      </c>
      <c r="B12284" s="1">
        <v>45838</v>
      </c>
      <c r="C12284" t="s">
        <v>869</v>
      </c>
      <c r="D12284" t="s">
        <v>870</v>
      </c>
      <c r="E12284" s="4">
        <v>9209.7900000000009</v>
      </c>
      <c r="F12284" t="s">
        <v>567</v>
      </c>
      <c r="G12284" t="s">
        <v>471</v>
      </c>
      <c r="H12284" t="s">
        <v>311</v>
      </c>
      <c r="I12284" t="s">
        <v>312</v>
      </c>
      <c r="J12284" t="s">
        <v>264</v>
      </c>
      <c r="L12284" t="s">
        <v>380</v>
      </c>
      <c r="M12284" t="s">
        <v>381</v>
      </c>
      <c r="N12284" t="s">
        <v>487</v>
      </c>
    </row>
    <row r="12285" spans="1:14" x14ac:dyDescent="0.25">
      <c r="A12285" t="s">
        <v>241</v>
      </c>
      <c r="B12285" s="1">
        <v>45838</v>
      </c>
      <c r="C12285" t="s">
        <v>1332</v>
      </c>
      <c r="D12285" t="s">
        <v>1333</v>
      </c>
      <c r="E12285" s="4">
        <v>3663.51</v>
      </c>
      <c r="F12285" t="s">
        <v>567</v>
      </c>
      <c r="G12285" t="s">
        <v>471</v>
      </c>
      <c r="H12285" t="s">
        <v>311</v>
      </c>
      <c r="I12285" t="s">
        <v>312</v>
      </c>
      <c r="J12285" t="s">
        <v>264</v>
      </c>
      <c r="L12285" t="s">
        <v>380</v>
      </c>
      <c r="M12285" t="s">
        <v>381</v>
      </c>
      <c r="N12285" t="s">
        <v>482</v>
      </c>
    </row>
    <row r="12286" spans="1:14" x14ac:dyDescent="0.25">
      <c r="A12286" t="s">
        <v>241</v>
      </c>
      <c r="B12286" s="1">
        <v>45838</v>
      </c>
      <c r="C12286" t="s">
        <v>911</v>
      </c>
      <c r="D12286" t="s">
        <v>912</v>
      </c>
      <c r="E12286" s="4">
        <v>10206.959999999999</v>
      </c>
      <c r="F12286" t="s">
        <v>567</v>
      </c>
      <c r="G12286" t="s">
        <v>471</v>
      </c>
      <c r="H12286" t="s">
        <v>313</v>
      </c>
      <c r="I12286" t="s">
        <v>314</v>
      </c>
      <c r="J12286" t="s">
        <v>268</v>
      </c>
      <c r="L12286" t="s">
        <v>384</v>
      </c>
      <c r="M12286" t="s">
        <v>385</v>
      </c>
      <c r="N12286" t="s">
        <v>489</v>
      </c>
    </row>
    <row r="12287" spans="1:14" x14ac:dyDescent="0.25">
      <c r="A12287" t="s">
        <v>241</v>
      </c>
      <c r="B12287" s="1">
        <v>45838</v>
      </c>
      <c r="C12287" t="s">
        <v>919</v>
      </c>
      <c r="D12287" t="s">
        <v>920</v>
      </c>
      <c r="E12287" s="4">
        <v>2372.94</v>
      </c>
      <c r="F12287" t="s">
        <v>567</v>
      </c>
      <c r="G12287" t="s">
        <v>471</v>
      </c>
      <c r="H12287" t="s">
        <v>313</v>
      </c>
      <c r="I12287" t="s">
        <v>314</v>
      </c>
      <c r="J12287" t="s">
        <v>268</v>
      </c>
      <c r="L12287" t="s">
        <v>384</v>
      </c>
      <c r="M12287" t="s">
        <v>385</v>
      </c>
      <c r="N12287" t="s">
        <v>489</v>
      </c>
    </row>
    <row r="12288" spans="1:14" x14ac:dyDescent="0.25">
      <c r="A12288" t="s">
        <v>241</v>
      </c>
      <c r="B12288" s="1">
        <v>45838</v>
      </c>
      <c r="C12288" t="s">
        <v>924</v>
      </c>
      <c r="D12288" t="s">
        <v>925</v>
      </c>
      <c r="E12288" s="4">
        <v>17934.240000000002</v>
      </c>
      <c r="F12288" t="s">
        <v>567</v>
      </c>
      <c r="G12288" t="s">
        <v>471</v>
      </c>
      <c r="H12288" t="s">
        <v>303</v>
      </c>
      <c r="I12288" t="s">
        <v>304</v>
      </c>
      <c r="J12288" t="s">
        <v>268</v>
      </c>
      <c r="L12288" t="s">
        <v>384</v>
      </c>
      <c r="M12288" t="s">
        <v>385</v>
      </c>
      <c r="N12288" t="s">
        <v>489</v>
      </c>
    </row>
    <row r="12289" spans="1:14" x14ac:dyDescent="0.25">
      <c r="A12289" t="s">
        <v>241</v>
      </c>
      <c r="B12289" s="1">
        <v>45838</v>
      </c>
      <c r="C12289" t="s">
        <v>927</v>
      </c>
      <c r="D12289" t="s">
        <v>928</v>
      </c>
      <c r="E12289" s="4">
        <v>7281.06</v>
      </c>
      <c r="F12289" t="s">
        <v>567</v>
      </c>
      <c r="G12289" t="s">
        <v>471</v>
      </c>
      <c r="H12289" t="s">
        <v>313</v>
      </c>
      <c r="I12289" t="s">
        <v>314</v>
      </c>
      <c r="J12289" t="s">
        <v>268</v>
      </c>
      <c r="L12289" t="s">
        <v>384</v>
      </c>
      <c r="M12289" t="s">
        <v>385</v>
      </c>
      <c r="N12289" t="s">
        <v>489</v>
      </c>
    </row>
    <row r="12290" spans="1:14" x14ac:dyDescent="0.25">
      <c r="A12290" t="s">
        <v>241</v>
      </c>
      <c r="B12290" s="1">
        <v>45838</v>
      </c>
      <c r="C12290" t="s">
        <v>931</v>
      </c>
      <c r="D12290" t="s">
        <v>932</v>
      </c>
      <c r="E12290" s="4">
        <v>15432.45</v>
      </c>
      <c r="F12290" t="s">
        <v>567</v>
      </c>
      <c r="G12290" t="s">
        <v>471</v>
      </c>
      <c r="H12290" t="s">
        <v>303</v>
      </c>
      <c r="I12290" t="s">
        <v>304</v>
      </c>
      <c r="J12290" t="s">
        <v>268</v>
      </c>
      <c r="L12290" t="s">
        <v>384</v>
      </c>
      <c r="M12290" t="s">
        <v>385</v>
      </c>
      <c r="N12290" t="s">
        <v>489</v>
      </c>
    </row>
    <row r="12291" spans="1:14" x14ac:dyDescent="0.25">
      <c r="A12291" t="s">
        <v>241</v>
      </c>
      <c r="B12291" s="1">
        <v>45838</v>
      </c>
      <c r="C12291" t="s">
        <v>935</v>
      </c>
      <c r="D12291" t="s">
        <v>936</v>
      </c>
      <c r="E12291" s="4">
        <v>10409.4</v>
      </c>
      <c r="F12291" t="s">
        <v>567</v>
      </c>
      <c r="G12291" t="s">
        <v>471</v>
      </c>
      <c r="H12291" t="s">
        <v>303</v>
      </c>
      <c r="I12291" t="s">
        <v>304</v>
      </c>
      <c r="J12291" t="s">
        <v>268</v>
      </c>
      <c r="L12291" t="s">
        <v>384</v>
      </c>
      <c r="M12291" t="s">
        <v>385</v>
      </c>
      <c r="N12291" t="s">
        <v>489</v>
      </c>
    </row>
    <row r="12292" spans="1:14" x14ac:dyDescent="0.25">
      <c r="A12292" t="s">
        <v>241</v>
      </c>
      <c r="B12292" s="1">
        <v>45838</v>
      </c>
      <c r="C12292" t="s">
        <v>938</v>
      </c>
      <c r="D12292" t="s">
        <v>939</v>
      </c>
      <c r="E12292" s="4">
        <v>2782.8</v>
      </c>
      <c r="F12292" t="s">
        <v>567</v>
      </c>
      <c r="G12292" t="s">
        <v>471</v>
      </c>
      <c r="H12292" t="s">
        <v>313</v>
      </c>
      <c r="I12292" t="s">
        <v>314</v>
      </c>
      <c r="J12292" t="s">
        <v>268</v>
      </c>
      <c r="L12292" t="s">
        <v>384</v>
      </c>
      <c r="M12292" t="s">
        <v>385</v>
      </c>
      <c r="N12292" t="s">
        <v>489</v>
      </c>
    </row>
    <row r="12293" spans="1:14" x14ac:dyDescent="0.25">
      <c r="A12293" t="s">
        <v>241</v>
      </c>
      <c r="B12293" s="1">
        <v>45838</v>
      </c>
      <c r="C12293" t="s">
        <v>942</v>
      </c>
      <c r="D12293" t="s">
        <v>943</v>
      </c>
      <c r="E12293" s="4">
        <v>641.76</v>
      </c>
      <c r="F12293" t="s">
        <v>567</v>
      </c>
      <c r="G12293" t="s">
        <v>471</v>
      </c>
      <c r="H12293" t="s">
        <v>313</v>
      </c>
      <c r="I12293" t="s">
        <v>314</v>
      </c>
      <c r="J12293" t="s">
        <v>268</v>
      </c>
      <c r="L12293" t="s">
        <v>384</v>
      </c>
      <c r="M12293" t="s">
        <v>385</v>
      </c>
      <c r="N12293" t="s">
        <v>489</v>
      </c>
    </row>
    <row r="12294" spans="1:14" x14ac:dyDescent="0.25">
      <c r="A12294" t="s">
        <v>241</v>
      </c>
      <c r="B12294" s="1">
        <v>45838</v>
      </c>
      <c r="C12294" t="s">
        <v>948</v>
      </c>
      <c r="D12294" t="s">
        <v>949</v>
      </c>
      <c r="E12294" s="4">
        <v>150.84</v>
      </c>
      <c r="F12294" t="s">
        <v>567</v>
      </c>
      <c r="G12294" t="s">
        <v>471</v>
      </c>
      <c r="H12294" t="s">
        <v>303</v>
      </c>
      <c r="I12294" t="s">
        <v>304</v>
      </c>
      <c r="J12294" t="s">
        <v>268</v>
      </c>
      <c r="L12294" t="s">
        <v>384</v>
      </c>
      <c r="M12294" t="s">
        <v>385</v>
      </c>
      <c r="N12294" t="s">
        <v>489</v>
      </c>
    </row>
    <row r="12295" spans="1:14" x14ac:dyDescent="0.25">
      <c r="A12295" t="s">
        <v>241</v>
      </c>
      <c r="B12295" s="1">
        <v>45838</v>
      </c>
      <c r="C12295" t="s">
        <v>952</v>
      </c>
      <c r="D12295" t="s">
        <v>953</v>
      </c>
      <c r="E12295" s="4">
        <v>275254.90000000002</v>
      </c>
      <c r="F12295" t="s">
        <v>567</v>
      </c>
      <c r="G12295" t="s">
        <v>471</v>
      </c>
      <c r="H12295" t="s">
        <v>246</v>
      </c>
      <c r="I12295" t="s">
        <v>247</v>
      </c>
      <c r="J12295" t="s">
        <v>246</v>
      </c>
      <c r="L12295" t="s">
        <v>370</v>
      </c>
      <c r="M12295" t="s">
        <v>371</v>
      </c>
      <c r="N12295" t="s">
        <v>482</v>
      </c>
    </row>
    <row r="12296" spans="1:14" x14ac:dyDescent="0.25">
      <c r="A12296" t="s">
        <v>241</v>
      </c>
      <c r="B12296" s="1">
        <v>45838</v>
      </c>
      <c r="C12296" t="s">
        <v>955</v>
      </c>
      <c r="D12296" t="s">
        <v>956</v>
      </c>
      <c r="E12296" s="4">
        <v>450078.18</v>
      </c>
      <c r="F12296" t="s">
        <v>567</v>
      </c>
      <c r="G12296" t="s">
        <v>471</v>
      </c>
      <c r="H12296" t="s">
        <v>293</v>
      </c>
      <c r="I12296" t="s">
        <v>294</v>
      </c>
      <c r="J12296" t="s">
        <v>251</v>
      </c>
      <c r="L12296" t="s">
        <v>386</v>
      </c>
      <c r="M12296" t="s">
        <v>387</v>
      </c>
      <c r="N12296" t="s">
        <v>482</v>
      </c>
    </row>
    <row r="12297" spans="1:14" x14ac:dyDescent="0.25">
      <c r="A12297" t="s">
        <v>241</v>
      </c>
      <c r="B12297" s="1">
        <v>45838</v>
      </c>
      <c r="C12297" t="s">
        <v>961</v>
      </c>
      <c r="D12297" t="s">
        <v>962</v>
      </c>
      <c r="E12297" s="4">
        <v>10394.56</v>
      </c>
      <c r="F12297" t="s">
        <v>567</v>
      </c>
      <c r="G12297" t="s">
        <v>471</v>
      </c>
      <c r="H12297" t="s">
        <v>311</v>
      </c>
      <c r="I12297" t="s">
        <v>312</v>
      </c>
      <c r="J12297" t="s">
        <v>264</v>
      </c>
      <c r="L12297" t="s">
        <v>390</v>
      </c>
      <c r="M12297" t="s">
        <v>391</v>
      </c>
      <c r="N12297" t="s">
        <v>487</v>
      </c>
    </row>
    <row r="12298" spans="1:14" x14ac:dyDescent="0.25">
      <c r="A12298" t="s">
        <v>241</v>
      </c>
      <c r="B12298" s="1">
        <v>45838</v>
      </c>
      <c r="C12298" t="s">
        <v>971</v>
      </c>
      <c r="D12298" t="s">
        <v>972</v>
      </c>
      <c r="E12298" s="4">
        <v>182</v>
      </c>
      <c r="F12298" t="s">
        <v>567</v>
      </c>
      <c r="G12298" t="s">
        <v>471</v>
      </c>
      <c r="H12298" t="s">
        <v>311</v>
      </c>
      <c r="I12298" t="s">
        <v>312</v>
      </c>
      <c r="J12298" t="s">
        <v>264</v>
      </c>
      <c r="L12298" t="s">
        <v>390</v>
      </c>
      <c r="M12298" t="s">
        <v>391</v>
      </c>
      <c r="N12298" t="s">
        <v>487</v>
      </c>
    </row>
    <row r="12299" spans="1:14" x14ac:dyDescent="0.25">
      <c r="A12299" t="s">
        <v>241</v>
      </c>
      <c r="B12299" s="1">
        <v>45838</v>
      </c>
      <c r="C12299" t="s">
        <v>973</v>
      </c>
      <c r="D12299" t="s">
        <v>974</v>
      </c>
      <c r="E12299" s="4">
        <v>5740</v>
      </c>
      <c r="F12299" t="s">
        <v>567</v>
      </c>
      <c r="G12299" t="s">
        <v>471</v>
      </c>
      <c r="H12299" t="s">
        <v>311</v>
      </c>
      <c r="I12299" t="s">
        <v>312</v>
      </c>
      <c r="J12299" t="s">
        <v>264</v>
      </c>
      <c r="L12299" t="s">
        <v>390</v>
      </c>
      <c r="M12299" t="s">
        <v>391</v>
      </c>
      <c r="N12299" t="s">
        <v>487</v>
      </c>
    </row>
    <row r="12300" spans="1:14" x14ac:dyDescent="0.25">
      <c r="A12300" t="s">
        <v>241</v>
      </c>
      <c r="B12300" s="1">
        <v>45838</v>
      </c>
      <c r="C12300" t="s">
        <v>977</v>
      </c>
      <c r="D12300" t="s">
        <v>978</v>
      </c>
      <c r="E12300" s="4">
        <v>2087.5499999999997</v>
      </c>
      <c r="F12300" t="s">
        <v>567</v>
      </c>
      <c r="G12300" t="s">
        <v>471</v>
      </c>
      <c r="H12300" t="s">
        <v>311</v>
      </c>
      <c r="I12300" t="s">
        <v>312</v>
      </c>
      <c r="J12300" t="s">
        <v>264</v>
      </c>
      <c r="L12300" t="s">
        <v>390</v>
      </c>
      <c r="M12300" t="s">
        <v>391</v>
      </c>
      <c r="N12300" t="s">
        <v>487</v>
      </c>
    </row>
    <row r="12301" spans="1:14" x14ac:dyDescent="0.25">
      <c r="A12301" t="s">
        <v>241</v>
      </c>
      <c r="B12301" s="1">
        <v>45838</v>
      </c>
      <c r="C12301" t="s">
        <v>981</v>
      </c>
      <c r="D12301" t="s">
        <v>982</v>
      </c>
      <c r="E12301" s="4">
        <v>1005</v>
      </c>
      <c r="F12301" t="s">
        <v>567</v>
      </c>
      <c r="G12301" t="s">
        <v>471</v>
      </c>
      <c r="H12301" t="s">
        <v>311</v>
      </c>
      <c r="I12301" t="s">
        <v>312</v>
      </c>
      <c r="J12301" t="s">
        <v>264</v>
      </c>
      <c r="L12301" t="s">
        <v>390</v>
      </c>
      <c r="M12301" t="s">
        <v>391</v>
      </c>
      <c r="N12301" t="s">
        <v>487</v>
      </c>
    </row>
    <row r="12302" spans="1:14" x14ac:dyDescent="0.25">
      <c r="A12302" t="s">
        <v>241</v>
      </c>
      <c r="B12302" s="1">
        <v>45838</v>
      </c>
      <c r="C12302" t="s">
        <v>989</v>
      </c>
      <c r="D12302" t="s">
        <v>990</v>
      </c>
      <c r="E12302" s="4">
        <v>123.49999999999972</v>
      </c>
      <c r="F12302" t="s">
        <v>567</v>
      </c>
      <c r="G12302" t="s">
        <v>471</v>
      </c>
      <c r="H12302" t="s">
        <v>317</v>
      </c>
      <c r="I12302" t="s">
        <v>318</v>
      </c>
      <c r="J12302" t="s">
        <v>276</v>
      </c>
      <c r="L12302" t="s">
        <v>390</v>
      </c>
      <c r="M12302" t="s">
        <v>391</v>
      </c>
      <c r="N12302" t="s">
        <v>487</v>
      </c>
    </row>
    <row r="12303" spans="1:14" x14ac:dyDescent="0.25">
      <c r="A12303" t="s">
        <v>241</v>
      </c>
      <c r="B12303" s="1">
        <v>45838</v>
      </c>
      <c r="C12303" t="s">
        <v>1160</v>
      </c>
      <c r="D12303" t="s">
        <v>1161</v>
      </c>
      <c r="E12303" s="4">
        <v>2781.67</v>
      </c>
      <c r="F12303" t="s">
        <v>567</v>
      </c>
      <c r="G12303" t="s">
        <v>471</v>
      </c>
      <c r="H12303" t="s">
        <v>311</v>
      </c>
      <c r="I12303" t="s">
        <v>312</v>
      </c>
      <c r="J12303" t="s">
        <v>264</v>
      </c>
      <c r="L12303" t="s">
        <v>390</v>
      </c>
      <c r="M12303" t="s">
        <v>391</v>
      </c>
      <c r="N12303" t="s">
        <v>487</v>
      </c>
    </row>
    <row r="12304" spans="1:14" x14ac:dyDescent="0.25">
      <c r="A12304" t="s">
        <v>241</v>
      </c>
      <c r="B12304" s="1">
        <v>45838</v>
      </c>
      <c r="C12304" t="s">
        <v>993</v>
      </c>
      <c r="D12304" t="s">
        <v>994</v>
      </c>
      <c r="E12304" s="4">
        <v>2304.39</v>
      </c>
      <c r="F12304" t="s">
        <v>567</v>
      </c>
      <c r="G12304" t="s">
        <v>471</v>
      </c>
      <c r="H12304" t="s">
        <v>311</v>
      </c>
      <c r="I12304" t="s">
        <v>312</v>
      </c>
      <c r="J12304" t="s">
        <v>264</v>
      </c>
      <c r="L12304" t="s">
        <v>390</v>
      </c>
      <c r="M12304" t="s">
        <v>391</v>
      </c>
      <c r="N12304" t="s">
        <v>487</v>
      </c>
    </row>
    <row r="12305" spans="1:14" x14ac:dyDescent="0.25">
      <c r="A12305" t="s">
        <v>241</v>
      </c>
      <c r="B12305" s="1">
        <v>45838</v>
      </c>
      <c r="C12305" t="s">
        <v>997</v>
      </c>
      <c r="D12305" t="s">
        <v>998</v>
      </c>
      <c r="E12305" s="4">
        <v>294.78000000000003</v>
      </c>
      <c r="F12305" t="s">
        <v>567</v>
      </c>
      <c r="G12305" t="s">
        <v>471</v>
      </c>
      <c r="H12305" t="s">
        <v>311</v>
      </c>
      <c r="I12305" t="s">
        <v>312</v>
      </c>
      <c r="J12305" t="s">
        <v>264</v>
      </c>
      <c r="L12305" t="s">
        <v>390</v>
      </c>
      <c r="M12305" t="s">
        <v>391</v>
      </c>
      <c r="N12305" t="s">
        <v>477</v>
      </c>
    </row>
    <row r="12306" spans="1:14" x14ac:dyDescent="0.25">
      <c r="A12306" t="s">
        <v>241</v>
      </c>
      <c r="B12306" s="1">
        <v>45838</v>
      </c>
      <c r="C12306" t="s">
        <v>1005</v>
      </c>
      <c r="D12306" t="s">
        <v>1006</v>
      </c>
      <c r="E12306" s="4">
        <v>2.7029999999095931</v>
      </c>
      <c r="F12306" t="s">
        <v>567</v>
      </c>
      <c r="G12306" t="s">
        <v>471</v>
      </c>
      <c r="H12306" t="s">
        <v>311</v>
      </c>
      <c r="I12306" t="s">
        <v>312</v>
      </c>
      <c r="J12306" t="s">
        <v>264</v>
      </c>
      <c r="L12306" t="s">
        <v>390</v>
      </c>
      <c r="M12306" t="s">
        <v>391</v>
      </c>
      <c r="N12306" t="s">
        <v>487</v>
      </c>
    </row>
    <row r="12307" spans="1:14" x14ac:dyDescent="0.25">
      <c r="A12307" t="s">
        <v>241</v>
      </c>
      <c r="B12307" s="1">
        <v>45838</v>
      </c>
      <c r="C12307" t="s">
        <v>1007</v>
      </c>
      <c r="D12307" t="s">
        <v>1008</v>
      </c>
      <c r="E12307" s="4">
        <v>45969.14</v>
      </c>
      <c r="F12307" t="s">
        <v>567</v>
      </c>
      <c r="G12307" t="s">
        <v>471</v>
      </c>
      <c r="H12307" t="s">
        <v>317</v>
      </c>
      <c r="I12307" t="s">
        <v>318</v>
      </c>
      <c r="J12307" t="s">
        <v>276</v>
      </c>
      <c r="L12307" t="s">
        <v>390</v>
      </c>
      <c r="M12307" t="s">
        <v>391</v>
      </c>
      <c r="N12307" t="s">
        <v>487</v>
      </c>
    </row>
    <row r="12308" spans="1:14" x14ac:dyDescent="0.25">
      <c r="A12308" t="s">
        <v>241</v>
      </c>
      <c r="B12308" s="1">
        <v>45838</v>
      </c>
      <c r="C12308" t="s">
        <v>1162</v>
      </c>
      <c r="D12308" t="s">
        <v>1163</v>
      </c>
      <c r="E12308" s="4">
        <v>1231.9200000000008</v>
      </c>
      <c r="F12308" t="s">
        <v>567</v>
      </c>
      <c r="G12308" t="s">
        <v>471</v>
      </c>
      <c r="H12308" t="s">
        <v>311</v>
      </c>
      <c r="I12308" t="s">
        <v>312</v>
      </c>
      <c r="J12308" t="s">
        <v>264</v>
      </c>
      <c r="L12308" t="s">
        <v>390</v>
      </c>
      <c r="M12308" t="s">
        <v>391</v>
      </c>
      <c r="N12308" t="s">
        <v>477</v>
      </c>
    </row>
    <row r="12309" spans="1:14" x14ac:dyDescent="0.25">
      <c r="A12309" t="s">
        <v>241</v>
      </c>
      <c r="B12309" s="1">
        <v>45838</v>
      </c>
      <c r="C12309" t="s">
        <v>1285</v>
      </c>
      <c r="D12309" t="s">
        <v>1286</v>
      </c>
      <c r="E12309" s="4">
        <v>4166.3</v>
      </c>
      <c r="F12309" t="s">
        <v>567</v>
      </c>
      <c r="G12309" t="s">
        <v>471</v>
      </c>
      <c r="H12309" t="s">
        <v>316</v>
      </c>
      <c r="I12309" t="s">
        <v>275</v>
      </c>
      <c r="J12309" t="s">
        <v>274</v>
      </c>
      <c r="L12309" t="s">
        <v>400</v>
      </c>
      <c r="M12309" t="s">
        <v>401</v>
      </c>
      <c r="N12309" t="s">
        <v>489</v>
      </c>
    </row>
    <row r="12310" spans="1:14" x14ac:dyDescent="0.25">
      <c r="A12310" t="s">
        <v>241</v>
      </c>
      <c r="B12310" s="1">
        <v>45838</v>
      </c>
      <c r="C12310" t="s">
        <v>1021</v>
      </c>
      <c r="D12310" t="s">
        <v>1022</v>
      </c>
      <c r="E12310" s="4">
        <v>5577.66</v>
      </c>
      <c r="F12310" t="s">
        <v>567</v>
      </c>
      <c r="G12310" t="s">
        <v>471</v>
      </c>
      <c r="H12310" t="s">
        <v>316</v>
      </c>
      <c r="I12310" t="s">
        <v>275</v>
      </c>
      <c r="J12310" t="s">
        <v>274</v>
      </c>
      <c r="L12310" t="s">
        <v>400</v>
      </c>
      <c r="M12310" t="s">
        <v>401</v>
      </c>
      <c r="N12310" t="s">
        <v>489</v>
      </c>
    </row>
    <row r="12311" spans="1:14" x14ac:dyDescent="0.25">
      <c r="A12311" t="s">
        <v>241</v>
      </c>
      <c r="B12311" s="1">
        <v>45838</v>
      </c>
      <c r="C12311" t="s">
        <v>1025</v>
      </c>
      <c r="D12311" t="s">
        <v>1026</v>
      </c>
      <c r="E12311" s="4">
        <v>1006.68</v>
      </c>
      <c r="F12311" t="s">
        <v>567</v>
      </c>
      <c r="G12311" t="s">
        <v>471</v>
      </c>
      <c r="H12311" t="s">
        <v>316</v>
      </c>
      <c r="I12311" t="s">
        <v>275</v>
      </c>
      <c r="J12311" t="s">
        <v>274</v>
      </c>
      <c r="L12311" t="s">
        <v>400</v>
      </c>
      <c r="M12311" t="s">
        <v>401</v>
      </c>
      <c r="N12311" t="s">
        <v>489</v>
      </c>
    </row>
    <row r="12312" spans="1:14" x14ac:dyDescent="0.25">
      <c r="A12312" t="s">
        <v>241</v>
      </c>
      <c r="B12312" s="1">
        <v>45838</v>
      </c>
      <c r="C12312" t="s">
        <v>1227</v>
      </c>
      <c r="D12312" t="s">
        <v>1228</v>
      </c>
      <c r="E12312" s="4">
        <v>19329.559999999998</v>
      </c>
      <c r="F12312" t="s">
        <v>567</v>
      </c>
      <c r="G12312" t="s">
        <v>471</v>
      </c>
      <c r="H12312" t="s">
        <v>316</v>
      </c>
      <c r="I12312" t="s">
        <v>275</v>
      </c>
      <c r="J12312" t="s">
        <v>274</v>
      </c>
      <c r="L12312" t="s">
        <v>400</v>
      </c>
      <c r="M12312" t="s">
        <v>401</v>
      </c>
      <c r="N12312" t="s">
        <v>489</v>
      </c>
    </row>
    <row r="12313" spans="1:14" x14ac:dyDescent="0.25">
      <c r="A12313" t="s">
        <v>241</v>
      </c>
      <c r="B12313" s="1">
        <v>45838</v>
      </c>
      <c r="C12313" t="s">
        <v>1279</v>
      </c>
      <c r="D12313" t="s">
        <v>1280</v>
      </c>
      <c r="E12313" s="4">
        <v>8.6999999999999993</v>
      </c>
      <c r="F12313" t="s">
        <v>567</v>
      </c>
      <c r="G12313" t="s">
        <v>471</v>
      </c>
      <c r="H12313" t="s">
        <v>316</v>
      </c>
      <c r="I12313" t="s">
        <v>275</v>
      </c>
      <c r="J12313" t="s">
        <v>274</v>
      </c>
      <c r="L12313" t="s">
        <v>400</v>
      </c>
      <c r="M12313" t="s">
        <v>401</v>
      </c>
      <c r="N12313" t="s">
        <v>489</v>
      </c>
    </row>
    <row r="12314" spans="1:14" x14ac:dyDescent="0.25">
      <c r="A12314" t="s">
        <v>241</v>
      </c>
      <c r="B12314" s="1">
        <v>45838</v>
      </c>
      <c r="C12314" t="s">
        <v>1027</v>
      </c>
      <c r="D12314" t="s">
        <v>1028</v>
      </c>
      <c r="E12314" s="4">
        <v>858.3</v>
      </c>
      <c r="F12314" t="s">
        <v>567</v>
      </c>
      <c r="G12314" t="s">
        <v>471</v>
      </c>
      <c r="H12314" t="s">
        <v>316</v>
      </c>
      <c r="I12314" t="s">
        <v>275</v>
      </c>
      <c r="J12314" t="s">
        <v>274</v>
      </c>
      <c r="L12314" t="s">
        <v>400</v>
      </c>
      <c r="M12314" t="s">
        <v>401</v>
      </c>
      <c r="N12314" t="s">
        <v>489</v>
      </c>
    </row>
    <row r="12315" spans="1:14" x14ac:dyDescent="0.25">
      <c r="A12315" t="s">
        <v>241</v>
      </c>
      <c r="B12315" s="1">
        <v>45838</v>
      </c>
      <c r="C12315" t="s">
        <v>1029</v>
      </c>
      <c r="D12315" t="s">
        <v>1030</v>
      </c>
      <c r="E12315" s="4">
        <v>661.18000000000006</v>
      </c>
      <c r="F12315" t="s">
        <v>567</v>
      </c>
      <c r="G12315" t="s">
        <v>471</v>
      </c>
      <c r="H12315" t="s">
        <v>316</v>
      </c>
      <c r="I12315" t="s">
        <v>275</v>
      </c>
      <c r="J12315" t="s">
        <v>274</v>
      </c>
      <c r="L12315" t="s">
        <v>400</v>
      </c>
      <c r="M12315" t="s">
        <v>401</v>
      </c>
      <c r="N12315" t="s">
        <v>489</v>
      </c>
    </row>
    <row r="12316" spans="1:14" x14ac:dyDescent="0.25">
      <c r="A12316" t="s">
        <v>241</v>
      </c>
      <c r="B12316" s="1">
        <v>45838</v>
      </c>
      <c r="C12316" t="s">
        <v>27</v>
      </c>
      <c r="D12316" t="s">
        <v>1032</v>
      </c>
      <c r="E12316" s="4">
        <v>-3060293.39</v>
      </c>
      <c r="F12316" t="s">
        <v>567</v>
      </c>
      <c r="G12316" t="s">
        <v>471</v>
      </c>
      <c r="H12316" t="s">
        <v>288</v>
      </c>
      <c r="I12316" t="s">
        <v>26</v>
      </c>
      <c r="J12316" t="s">
        <v>243</v>
      </c>
      <c r="L12316" t="s">
        <v>368</v>
      </c>
      <c r="M12316" t="s">
        <v>369</v>
      </c>
      <c r="N12316" t="s">
        <v>485</v>
      </c>
    </row>
    <row r="12317" spans="1:14" x14ac:dyDescent="0.25">
      <c r="A12317" t="s">
        <v>241</v>
      </c>
      <c r="B12317" s="1">
        <v>45838</v>
      </c>
      <c r="C12317" t="s">
        <v>28</v>
      </c>
      <c r="D12317" t="s">
        <v>1039</v>
      </c>
      <c r="E12317" s="4">
        <v>1038.3200000000002</v>
      </c>
      <c r="F12317" t="s">
        <v>567</v>
      </c>
      <c r="G12317" t="s">
        <v>471</v>
      </c>
      <c r="H12317" t="s">
        <v>288</v>
      </c>
      <c r="I12317" t="s">
        <v>26</v>
      </c>
      <c r="J12317" t="s">
        <v>243</v>
      </c>
      <c r="L12317" t="s">
        <v>368</v>
      </c>
      <c r="M12317" t="s">
        <v>369</v>
      </c>
      <c r="N12317" t="s">
        <v>480</v>
      </c>
    </row>
    <row r="12318" spans="1:14" x14ac:dyDescent="0.25">
      <c r="A12318" t="s">
        <v>241</v>
      </c>
      <c r="B12318" s="1">
        <v>45838</v>
      </c>
      <c r="C12318" t="s">
        <v>29</v>
      </c>
      <c r="D12318" t="s">
        <v>1040</v>
      </c>
      <c r="E12318" s="4">
        <v>-2408.77</v>
      </c>
      <c r="F12318" t="s">
        <v>567</v>
      </c>
      <c r="G12318" t="s">
        <v>471</v>
      </c>
      <c r="H12318" t="s">
        <v>288</v>
      </c>
      <c r="I12318" t="s">
        <v>26</v>
      </c>
      <c r="J12318" t="s">
        <v>243</v>
      </c>
      <c r="L12318" t="s">
        <v>368</v>
      </c>
      <c r="M12318" t="s">
        <v>369</v>
      </c>
      <c r="N12318" t="s">
        <v>480</v>
      </c>
    </row>
    <row r="12319" spans="1:14" x14ac:dyDescent="0.25">
      <c r="A12319" t="s">
        <v>241</v>
      </c>
      <c r="B12319" s="1">
        <v>45838</v>
      </c>
      <c r="C12319" t="s">
        <v>30</v>
      </c>
      <c r="D12319" t="s">
        <v>1229</v>
      </c>
      <c r="E12319" s="4">
        <v>-2056.8000000000002</v>
      </c>
      <c r="F12319" t="s">
        <v>567</v>
      </c>
      <c r="G12319" t="s">
        <v>471</v>
      </c>
      <c r="H12319" t="s">
        <v>288</v>
      </c>
      <c r="I12319" t="s">
        <v>26</v>
      </c>
      <c r="J12319" t="s">
        <v>243</v>
      </c>
      <c r="L12319" t="s">
        <v>368</v>
      </c>
      <c r="M12319" t="s">
        <v>369</v>
      </c>
      <c r="N12319" t="s">
        <v>485</v>
      </c>
    </row>
    <row r="12320" spans="1:14" x14ac:dyDescent="0.25">
      <c r="A12320" t="s">
        <v>241</v>
      </c>
      <c r="B12320" s="1">
        <v>45838</v>
      </c>
      <c r="C12320" t="s">
        <v>31</v>
      </c>
      <c r="D12320" t="s">
        <v>1293</v>
      </c>
      <c r="E12320" s="4">
        <v>-12006</v>
      </c>
      <c r="F12320" t="s">
        <v>567</v>
      </c>
      <c r="G12320" t="s">
        <v>471</v>
      </c>
      <c r="H12320" t="s">
        <v>288</v>
      </c>
      <c r="I12320" t="s">
        <v>26</v>
      </c>
      <c r="J12320" t="s">
        <v>243</v>
      </c>
      <c r="L12320" t="s">
        <v>368</v>
      </c>
      <c r="M12320" t="s">
        <v>369</v>
      </c>
      <c r="N12320" t="s">
        <v>480</v>
      </c>
    </row>
    <row r="12321" spans="1:14" x14ac:dyDescent="0.25">
      <c r="A12321" t="s">
        <v>241</v>
      </c>
      <c r="B12321" s="1">
        <v>45838</v>
      </c>
      <c r="C12321" t="s">
        <v>32</v>
      </c>
      <c r="D12321" t="s">
        <v>1268</v>
      </c>
      <c r="E12321" s="4">
        <v>-59751.199999999997</v>
      </c>
      <c r="F12321" t="s">
        <v>567</v>
      </c>
      <c r="G12321" t="s">
        <v>471</v>
      </c>
      <c r="H12321" t="s">
        <v>288</v>
      </c>
      <c r="I12321" t="s">
        <v>26</v>
      </c>
      <c r="J12321" t="s">
        <v>243</v>
      </c>
      <c r="L12321" t="s">
        <v>368</v>
      </c>
      <c r="M12321" t="s">
        <v>369</v>
      </c>
      <c r="N12321" t="s">
        <v>480</v>
      </c>
    </row>
    <row r="12322" spans="1:14" x14ac:dyDescent="0.25">
      <c r="A12322" t="s">
        <v>241</v>
      </c>
      <c r="B12322" s="1">
        <v>45838</v>
      </c>
      <c r="C12322" t="s">
        <v>34</v>
      </c>
      <c r="D12322" t="s">
        <v>1044</v>
      </c>
      <c r="E12322" s="4">
        <v>-143962</v>
      </c>
      <c r="F12322" t="s">
        <v>567</v>
      </c>
      <c r="G12322" t="s">
        <v>471</v>
      </c>
      <c r="H12322" t="s">
        <v>317</v>
      </c>
      <c r="I12322" t="s">
        <v>318</v>
      </c>
      <c r="J12322" t="s">
        <v>276</v>
      </c>
      <c r="L12322" t="s">
        <v>390</v>
      </c>
      <c r="M12322" t="s">
        <v>391</v>
      </c>
      <c r="N12322" t="s">
        <v>487</v>
      </c>
    </row>
    <row r="12323" spans="1:14" x14ac:dyDescent="0.25">
      <c r="A12323" t="s">
        <v>241</v>
      </c>
      <c r="B12323" s="1">
        <v>45838</v>
      </c>
      <c r="C12323" t="s">
        <v>25</v>
      </c>
      <c r="D12323" t="s">
        <v>1049</v>
      </c>
      <c r="E12323" s="4">
        <v>-145434.66</v>
      </c>
      <c r="F12323" t="s">
        <v>567</v>
      </c>
      <c r="G12323" t="s">
        <v>471</v>
      </c>
      <c r="H12323" t="s">
        <v>244</v>
      </c>
      <c r="I12323" t="s">
        <v>245</v>
      </c>
      <c r="J12323" t="s">
        <v>244</v>
      </c>
      <c r="L12323" t="s">
        <v>368</v>
      </c>
      <c r="M12323" t="s">
        <v>369</v>
      </c>
      <c r="N12323" t="s">
        <v>480</v>
      </c>
    </row>
    <row r="12324" spans="1:14" x14ac:dyDescent="0.25">
      <c r="A12324" t="s">
        <v>241</v>
      </c>
      <c r="B12324" s="1">
        <v>45838</v>
      </c>
      <c r="C12324" t="s">
        <v>1056</v>
      </c>
      <c r="D12324" t="s">
        <v>1057</v>
      </c>
      <c r="E12324" s="4">
        <v>-244531.56</v>
      </c>
      <c r="F12324" t="s">
        <v>567</v>
      </c>
      <c r="G12324" t="s">
        <v>471</v>
      </c>
      <c r="H12324" t="s">
        <v>246</v>
      </c>
      <c r="I12324" t="s">
        <v>247</v>
      </c>
      <c r="J12324" t="s">
        <v>246</v>
      </c>
      <c r="L12324" t="s">
        <v>370</v>
      </c>
      <c r="M12324" t="s">
        <v>371</v>
      </c>
      <c r="N12324" t="s">
        <v>482</v>
      </c>
    </row>
    <row r="12325" spans="1:14" x14ac:dyDescent="0.25">
      <c r="A12325" t="s">
        <v>241</v>
      </c>
      <c r="B12325" s="1">
        <v>45838</v>
      </c>
      <c r="C12325" t="s">
        <v>1058</v>
      </c>
      <c r="D12325" t="s">
        <v>1059</v>
      </c>
      <c r="E12325" s="4">
        <v>-398484.86999999994</v>
      </c>
      <c r="F12325" t="s">
        <v>567</v>
      </c>
      <c r="G12325" t="s">
        <v>471</v>
      </c>
      <c r="H12325" t="s">
        <v>293</v>
      </c>
      <c r="I12325" t="s">
        <v>294</v>
      </c>
      <c r="J12325" t="s">
        <v>251</v>
      </c>
      <c r="L12325" t="s">
        <v>386</v>
      </c>
      <c r="M12325" t="s">
        <v>387</v>
      </c>
      <c r="N12325" t="s">
        <v>482</v>
      </c>
    </row>
    <row r="12326" spans="1:14" x14ac:dyDescent="0.25">
      <c r="A12326" t="s">
        <v>241</v>
      </c>
      <c r="B12326" s="1">
        <v>45838</v>
      </c>
      <c r="C12326" t="s">
        <v>1062</v>
      </c>
      <c r="D12326" t="s">
        <v>1063</v>
      </c>
      <c r="E12326" s="4">
        <v>-10.36</v>
      </c>
      <c r="F12326" t="s">
        <v>567</v>
      </c>
      <c r="G12326" t="s">
        <v>471</v>
      </c>
      <c r="H12326" t="s">
        <v>248</v>
      </c>
      <c r="I12326" t="s">
        <v>249</v>
      </c>
      <c r="J12326" t="s">
        <v>248</v>
      </c>
      <c r="L12326" t="s">
        <v>372</v>
      </c>
      <c r="M12326" t="s">
        <v>373</v>
      </c>
      <c r="N12326" t="s">
        <v>487</v>
      </c>
    </row>
    <row r="12327" spans="1:14" x14ac:dyDescent="0.25">
      <c r="A12327" t="s">
        <v>241</v>
      </c>
      <c r="B12327" s="1">
        <v>45838</v>
      </c>
      <c r="C12327" t="s">
        <v>1066</v>
      </c>
      <c r="D12327" t="s">
        <v>1067</v>
      </c>
      <c r="E12327" s="4">
        <v>-4.6300000000099404</v>
      </c>
      <c r="F12327" t="s">
        <v>567</v>
      </c>
      <c r="G12327" t="s">
        <v>471</v>
      </c>
      <c r="H12327" t="s">
        <v>248</v>
      </c>
      <c r="I12327" t="s">
        <v>249</v>
      </c>
      <c r="J12327" t="s">
        <v>248</v>
      </c>
      <c r="L12327" t="s">
        <v>372</v>
      </c>
      <c r="M12327" t="s">
        <v>373</v>
      </c>
      <c r="N12327" t="s">
        <v>487</v>
      </c>
    </row>
    <row r="12328" spans="1:14" x14ac:dyDescent="0.25">
      <c r="A12328" t="s">
        <v>241</v>
      </c>
      <c r="B12328" s="1">
        <v>45838</v>
      </c>
      <c r="C12328" t="s">
        <v>35</v>
      </c>
      <c r="D12328" t="s">
        <v>1031</v>
      </c>
      <c r="E12328" s="4">
        <v>714.16000000000008</v>
      </c>
      <c r="F12328" t="s">
        <v>567</v>
      </c>
      <c r="G12328" t="s">
        <v>471</v>
      </c>
      <c r="H12328" t="s">
        <v>288</v>
      </c>
      <c r="I12328" t="s">
        <v>26</v>
      </c>
      <c r="J12328" t="s">
        <v>243</v>
      </c>
      <c r="L12328" t="s">
        <v>368</v>
      </c>
      <c r="M12328" t="s">
        <v>369</v>
      </c>
      <c r="N12328" t="s">
        <v>480</v>
      </c>
    </row>
    <row r="12329" spans="1:14" x14ac:dyDescent="0.25">
      <c r="A12329" t="s">
        <v>241</v>
      </c>
      <c r="B12329" s="1">
        <v>45838</v>
      </c>
      <c r="C12329" t="s">
        <v>1166</v>
      </c>
      <c r="D12329" t="s">
        <v>1167</v>
      </c>
      <c r="E12329" s="4">
        <v>-5</v>
      </c>
      <c r="F12329" t="s">
        <v>567</v>
      </c>
      <c r="G12329" t="s">
        <v>471</v>
      </c>
      <c r="H12329" t="s">
        <v>248</v>
      </c>
      <c r="I12329" t="s">
        <v>249</v>
      </c>
      <c r="J12329" t="s">
        <v>248</v>
      </c>
      <c r="L12329" t="s">
        <v>372</v>
      </c>
      <c r="M12329" t="s">
        <v>373</v>
      </c>
      <c r="N12329" t="s">
        <v>487</v>
      </c>
    </row>
    <row r="12330" spans="1:14" x14ac:dyDescent="0.25">
      <c r="A12330" t="s">
        <v>241</v>
      </c>
      <c r="B12330" s="1">
        <v>45838</v>
      </c>
      <c r="C12330" t="s">
        <v>1168</v>
      </c>
      <c r="D12330" t="s">
        <v>1169</v>
      </c>
      <c r="E12330" s="4">
        <v>-8316.7000000000007</v>
      </c>
      <c r="F12330" t="s">
        <v>567</v>
      </c>
      <c r="G12330" t="s">
        <v>471</v>
      </c>
      <c r="H12330" t="s">
        <v>248</v>
      </c>
      <c r="I12330" t="s">
        <v>249</v>
      </c>
      <c r="J12330" t="s">
        <v>248</v>
      </c>
      <c r="L12330" t="s">
        <v>372</v>
      </c>
      <c r="M12330" t="s">
        <v>373</v>
      </c>
      <c r="N12330" t="s">
        <v>487</v>
      </c>
    </row>
    <row r="12331" spans="1:14" x14ac:dyDescent="0.25">
      <c r="A12331" t="s">
        <v>241</v>
      </c>
      <c r="B12331" s="1">
        <v>45838</v>
      </c>
      <c r="C12331" t="s">
        <v>1080</v>
      </c>
      <c r="D12331" t="s">
        <v>1081</v>
      </c>
      <c r="E12331" s="4">
        <v>-13512.66</v>
      </c>
      <c r="F12331" t="s">
        <v>567</v>
      </c>
      <c r="G12331" t="s">
        <v>471</v>
      </c>
      <c r="H12331" t="s">
        <v>317</v>
      </c>
      <c r="I12331" t="s">
        <v>318</v>
      </c>
      <c r="J12331" t="s">
        <v>276</v>
      </c>
      <c r="L12331" t="s">
        <v>372</v>
      </c>
      <c r="M12331" t="s">
        <v>373</v>
      </c>
      <c r="N12331" t="s">
        <v>487</v>
      </c>
    </row>
    <row r="12332" spans="1:14" x14ac:dyDescent="0.25">
      <c r="A12332" t="s">
        <v>241</v>
      </c>
      <c r="B12332" s="1">
        <v>45838</v>
      </c>
      <c r="C12332" t="s">
        <v>1322</v>
      </c>
      <c r="D12332" t="s">
        <v>1323</v>
      </c>
      <c r="E12332" s="4">
        <v>-1694.14</v>
      </c>
      <c r="F12332" t="s">
        <v>567</v>
      </c>
      <c r="G12332" t="s">
        <v>471</v>
      </c>
      <c r="H12332" t="s">
        <v>291</v>
      </c>
      <c r="I12332" t="s">
        <v>292</v>
      </c>
      <c r="J12332" t="s">
        <v>251</v>
      </c>
      <c r="L12332" t="s">
        <v>372</v>
      </c>
      <c r="M12332" t="s">
        <v>373</v>
      </c>
      <c r="N12332" t="s">
        <v>489</v>
      </c>
    </row>
    <row r="12333" spans="1:14" x14ac:dyDescent="0.25">
      <c r="A12333" t="s">
        <v>241</v>
      </c>
      <c r="B12333" s="1">
        <v>45838</v>
      </c>
      <c r="C12333" t="s">
        <v>1084</v>
      </c>
      <c r="D12333" t="s">
        <v>1085</v>
      </c>
      <c r="E12333" s="4">
        <v>-84626</v>
      </c>
      <c r="F12333" t="s">
        <v>567</v>
      </c>
      <c r="G12333" t="s">
        <v>471</v>
      </c>
      <c r="H12333" t="s">
        <v>248</v>
      </c>
      <c r="I12333" t="s">
        <v>249</v>
      </c>
      <c r="J12333" t="s">
        <v>248</v>
      </c>
      <c r="K12333" t="s">
        <v>1086</v>
      </c>
      <c r="L12333" t="s">
        <v>372</v>
      </c>
      <c r="M12333" t="s">
        <v>373</v>
      </c>
      <c r="N12333" t="s">
        <v>488</v>
      </c>
    </row>
    <row r="12334" spans="1:14" x14ac:dyDescent="0.25">
      <c r="A12334" t="s">
        <v>241</v>
      </c>
      <c r="B12334" s="1">
        <v>45838</v>
      </c>
      <c r="C12334" t="s">
        <v>1089</v>
      </c>
      <c r="D12334" t="s">
        <v>1090</v>
      </c>
      <c r="E12334" s="4">
        <v>-296144.59000000003</v>
      </c>
      <c r="F12334" t="s">
        <v>567</v>
      </c>
      <c r="G12334" t="s">
        <v>471</v>
      </c>
      <c r="H12334" t="s">
        <v>248</v>
      </c>
      <c r="I12334" t="s">
        <v>249</v>
      </c>
      <c r="J12334" t="s">
        <v>248</v>
      </c>
      <c r="K12334" t="s">
        <v>1086</v>
      </c>
      <c r="L12334" t="s">
        <v>372</v>
      </c>
      <c r="M12334" t="s">
        <v>373</v>
      </c>
      <c r="N12334" t="s">
        <v>488</v>
      </c>
    </row>
    <row r="12335" spans="1:14" x14ac:dyDescent="0.25">
      <c r="A12335" t="s">
        <v>241</v>
      </c>
      <c r="B12335" s="1">
        <v>45838</v>
      </c>
      <c r="C12335" t="s">
        <v>1410</v>
      </c>
      <c r="D12335" t="s">
        <v>1411</v>
      </c>
      <c r="E12335" s="4">
        <v>-74104.5</v>
      </c>
      <c r="F12335" t="s">
        <v>567</v>
      </c>
      <c r="G12335" t="s">
        <v>471</v>
      </c>
      <c r="H12335" t="s">
        <v>248</v>
      </c>
      <c r="I12335" t="s">
        <v>249</v>
      </c>
      <c r="J12335" t="s">
        <v>248</v>
      </c>
      <c r="L12335" t="s">
        <v>372</v>
      </c>
      <c r="M12335" t="s">
        <v>373</v>
      </c>
      <c r="N12335" t="s">
        <v>488</v>
      </c>
    </row>
    <row r="12336" spans="1:14" x14ac:dyDescent="0.25">
      <c r="A12336" t="s">
        <v>241</v>
      </c>
      <c r="B12336" s="1">
        <v>45838</v>
      </c>
      <c r="C12336" t="s">
        <v>1101</v>
      </c>
      <c r="D12336" t="s">
        <v>1102</v>
      </c>
      <c r="E12336" s="4">
        <v>-43286.17</v>
      </c>
      <c r="F12336" t="s">
        <v>567</v>
      </c>
      <c r="G12336" t="s">
        <v>471</v>
      </c>
      <c r="H12336" t="s">
        <v>316</v>
      </c>
      <c r="I12336" t="s">
        <v>275</v>
      </c>
      <c r="J12336" t="s">
        <v>274</v>
      </c>
      <c r="L12336" t="s">
        <v>398</v>
      </c>
      <c r="M12336" t="s">
        <v>399</v>
      </c>
      <c r="N12336" t="s">
        <v>477</v>
      </c>
    </row>
    <row r="12337" spans="1:14" hidden="1" x14ac:dyDescent="0.25">
      <c r="A12337" t="s">
        <v>241</v>
      </c>
      <c r="B12337" s="1">
        <v>45322</v>
      </c>
      <c r="C12337" t="s">
        <v>995</v>
      </c>
      <c r="D12337" t="s">
        <v>996</v>
      </c>
      <c r="E12337" s="4">
        <v>-5500.5600000000604</v>
      </c>
      <c r="F12337" t="s">
        <v>1412</v>
      </c>
      <c r="G12337" t="s">
        <v>511</v>
      </c>
      <c r="H12337" t="s">
        <v>352</v>
      </c>
      <c r="I12337" t="s">
        <v>353</v>
      </c>
      <c r="J12337" t="s">
        <v>746</v>
      </c>
      <c r="L12337" t="s">
        <v>352</v>
      </c>
      <c r="M12337" t="s">
        <v>349</v>
      </c>
      <c r="N12337" t="s">
        <v>573</v>
      </c>
    </row>
    <row r="12338" spans="1:14" hidden="1" x14ac:dyDescent="0.25">
      <c r="A12338" t="s">
        <v>241</v>
      </c>
      <c r="B12338" s="1">
        <v>44196</v>
      </c>
      <c r="C12338" t="s">
        <v>1413</v>
      </c>
      <c r="D12338" t="s">
        <v>1414</v>
      </c>
      <c r="E12338" s="4">
        <v>1804652.6400000001</v>
      </c>
      <c r="F12338" t="s">
        <v>1412</v>
      </c>
      <c r="G12338" t="s">
        <v>471</v>
      </c>
      <c r="H12338" t="s">
        <v>3</v>
      </c>
      <c r="I12338" t="s">
        <v>2</v>
      </c>
      <c r="J12338" t="s">
        <v>1415</v>
      </c>
      <c r="L12338" t="s">
        <v>382</v>
      </c>
      <c r="M12338" t="s">
        <v>383</v>
      </c>
      <c r="N12338" t="s">
        <v>487</v>
      </c>
    </row>
    <row r="12339" spans="1:14" hidden="1" x14ac:dyDescent="0.25">
      <c r="A12339" t="s">
        <v>241</v>
      </c>
      <c r="B12339" s="1">
        <v>44561</v>
      </c>
      <c r="C12339" t="s">
        <v>1413</v>
      </c>
      <c r="D12339" t="s">
        <v>1414</v>
      </c>
      <c r="E12339" s="4">
        <v>1917601.8049999997</v>
      </c>
      <c r="F12339" t="s">
        <v>1412</v>
      </c>
      <c r="G12339" t="s">
        <v>471</v>
      </c>
      <c r="H12339" t="s">
        <v>3</v>
      </c>
      <c r="I12339" t="s">
        <v>2</v>
      </c>
      <c r="J12339" t="s">
        <v>1415</v>
      </c>
      <c r="L12339" t="s">
        <v>382</v>
      </c>
      <c r="M12339" t="s">
        <v>383</v>
      </c>
      <c r="N12339" t="s">
        <v>487</v>
      </c>
    </row>
    <row r="12340" spans="1:14" hidden="1" x14ac:dyDescent="0.25">
      <c r="A12340" t="s">
        <v>241</v>
      </c>
      <c r="B12340" s="1">
        <v>44926</v>
      </c>
      <c r="C12340" t="s">
        <v>1413</v>
      </c>
      <c r="D12340" t="s">
        <v>1414</v>
      </c>
      <c r="E12340" s="4">
        <v>874648.77499999991</v>
      </c>
      <c r="F12340" t="s">
        <v>1412</v>
      </c>
      <c r="G12340" t="s">
        <v>471</v>
      </c>
      <c r="H12340" t="s">
        <v>3</v>
      </c>
      <c r="I12340" t="s">
        <v>2</v>
      </c>
      <c r="J12340" t="s">
        <v>1415</v>
      </c>
      <c r="L12340" t="s">
        <v>382</v>
      </c>
      <c r="M12340" t="s">
        <v>383</v>
      </c>
      <c r="N12340" t="s">
        <v>487</v>
      </c>
    </row>
    <row r="12341" spans="1:14" hidden="1" x14ac:dyDescent="0.25">
      <c r="A12341" t="s">
        <v>241</v>
      </c>
      <c r="B12341" s="1">
        <v>44957</v>
      </c>
      <c r="C12341" t="s">
        <v>1413</v>
      </c>
      <c r="D12341" t="s">
        <v>1414</v>
      </c>
      <c r="E12341" s="4">
        <v>100279.53268451508</v>
      </c>
      <c r="F12341" t="s">
        <v>1412</v>
      </c>
      <c r="G12341" t="s">
        <v>471</v>
      </c>
      <c r="H12341" t="s">
        <v>3</v>
      </c>
      <c r="I12341" t="s">
        <v>2</v>
      </c>
      <c r="J12341" t="s">
        <v>1415</v>
      </c>
      <c r="L12341" t="s">
        <v>382</v>
      </c>
      <c r="M12341" t="s">
        <v>383</v>
      </c>
      <c r="N12341" t="s">
        <v>487</v>
      </c>
    </row>
    <row r="12342" spans="1:14" hidden="1" x14ac:dyDescent="0.25">
      <c r="A12342" t="s">
        <v>241</v>
      </c>
      <c r="B12342" s="1">
        <v>44985</v>
      </c>
      <c r="C12342" t="s">
        <v>1413</v>
      </c>
      <c r="D12342" t="s">
        <v>1414</v>
      </c>
      <c r="E12342" s="4">
        <v>202964.81416366471</v>
      </c>
      <c r="F12342" t="s">
        <v>1412</v>
      </c>
      <c r="G12342" t="s">
        <v>471</v>
      </c>
      <c r="H12342" t="s">
        <v>3</v>
      </c>
      <c r="I12342" t="s">
        <v>2</v>
      </c>
      <c r="J12342" t="s">
        <v>1415</v>
      </c>
      <c r="L12342" t="s">
        <v>382</v>
      </c>
      <c r="M12342" t="s">
        <v>383</v>
      </c>
      <c r="N12342" t="s">
        <v>487</v>
      </c>
    </row>
    <row r="12343" spans="1:14" hidden="1" x14ac:dyDescent="0.25">
      <c r="A12343" t="s">
        <v>241</v>
      </c>
      <c r="B12343" s="1">
        <v>45016</v>
      </c>
      <c r="C12343" t="s">
        <v>1413</v>
      </c>
      <c r="D12343" t="s">
        <v>1414</v>
      </c>
      <c r="E12343" s="4">
        <v>309744.54037942446</v>
      </c>
      <c r="F12343" t="s">
        <v>1412</v>
      </c>
      <c r="G12343" t="s">
        <v>471</v>
      </c>
      <c r="H12343" t="s">
        <v>3</v>
      </c>
      <c r="I12343" t="s">
        <v>2</v>
      </c>
      <c r="J12343" t="s">
        <v>1415</v>
      </c>
      <c r="L12343" t="s">
        <v>382</v>
      </c>
      <c r="M12343" t="s">
        <v>383</v>
      </c>
      <c r="N12343" t="s">
        <v>487</v>
      </c>
    </row>
    <row r="12344" spans="1:14" hidden="1" x14ac:dyDescent="0.25">
      <c r="A12344" t="s">
        <v>241</v>
      </c>
      <c r="B12344" s="1">
        <v>45046</v>
      </c>
      <c r="C12344" t="s">
        <v>1413</v>
      </c>
      <c r="D12344" t="s">
        <v>1414</v>
      </c>
      <c r="E12344" s="4">
        <v>405172.62793359591</v>
      </c>
      <c r="F12344" t="s">
        <v>1412</v>
      </c>
      <c r="G12344" t="s">
        <v>471</v>
      </c>
      <c r="H12344" t="s">
        <v>3</v>
      </c>
      <c r="I12344" t="s">
        <v>2</v>
      </c>
      <c r="J12344" t="s">
        <v>1415</v>
      </c>
      <c r="L12344" t="s">
        <v>382</v>
      </c>
      <c r="M12344" t="s">
        <v>383</v>
      </c>
      <c r="N12344" t="s">
        <v>487</v>
      </c>
    </row>
    <row r="12345" spans="1:14" hidden="1" x14ac:dyDescent="0.25">
      <c r="A12345" t="s">
        <v>241</v>
      </c>
      <c r="B12345" s="1">
        <v>45077</v>
      </c>
      <c r="C12345" t="s">
        <v>1413</v>
      </c>
      <c r="D12345" t="s">
        <v>1414</v>
      </c>
      <c r="E12345" s="4">
        <v>514125.06020317954</v>
      </c>
      <c r="F12345" t="s">
        <v>1412</v>
      </c>
      <c r="G12345" t="s">
        <v>471</v>
      </c>
      <c r="H12345" t="s">
        <v>3</v>
      </c>
      <c r="I12345" t="s">
        <v>2</v>
      </c>
      <c r="J12345" t="s">
        <v>1415</v>
      </c>
      <c r="L12345" t="s">
        <v>382</v>
      </c>
      <c r="M12345" t="s">
        <v>383</v>
      </c>
      <c r="N12345" t="s">
        <v>487</v>
      </c>
    </row>
    <row r="12346" spans="1:14" hidden="1" x14ac:dyDescent="0.25">
      <c r="A12346" t="s">
        <v>241</v>
      </c>
      <c r="B12346" s="1">
        <v>45107</v>
      </c>
      <c r="C12346" t="s">
        <v>1413</v>
      </c>
      <c r="D12346" t="s">
        <v>1414</v>
      </c>
      <c r="E12346" s="4">
        <v>613841.36667272227</v>
      </c>
      <c r="F12346" t="s">
        <v>1412</v>
      </c>
      <c r="G12346" t="s">
        <v>471</v>
      </c>
      <c r="H12346" t="s">
        <v>3</v>
      </c>
      <c r="I12346" t="s">
        <v>2</v>
      </c>
      <c r="J12346" t="s">
        <v>1415</v>
      </c>
      <c r="L12346" t="s">
        <v>382</v>
      </c>
      <c r="M12346" t="s">
        <v>383</v>
      </c>
      <c r="N12346" t="s">
        <v>487</v>
      </c>
    </row>
    <row r="12347" spans="1:14" hidden="1" x14ac:dyDescent="0.25">
      <c r="A12347" t="s">
        <v>241</v>
      </c>
      <c r="B12347" s="1">
        <v>45138</v>
      </c>
      <c r="C12347" t="s">
        <v>1413</v>
      </c>
      <c r="D12347" t="s">
        <v>1414</v>
      </c>
      <c r="E12347" s="4">
        <v>710493.86407615</v>
      </c>
      <c r="F12347" t="s">
        <v>1412</v>
      </c>
      <c r="G12347" t="s">
        <v>471</v>
      </c>
      <c r="H12347" t="s">
        <v>3</v>
      </c>
      <c r="I12347" t="s">
        <v>2</v>
      </c>
      <c r="J12347" t="s">
        <v>1415</v>
      </c>
      <c r="L12347" t="s">
        <v>382</v>
      </c>
      <c r="M12347" t="s">
        <v>383</v>
      </c>
      <c r="N12347" t="s">
        <v>487</v>
      </c>
    </row>
    <row r="12348" spans="1:14" hidden="1" x14ac:dyDescent="0.25">
      <c r="A12348" t="s">
        <v>241</v>
      </c>
      <c r="B12348" s="1">
        <v>45169</v>
      </c>
      <c r="C12348" t="s">
        <v>1413</v>
      </c>
      <c r="D12348" t="s">
        <v>1414</v>
      </c>
      <c r="E12348" s="4">
        <v>776516.61862242303</v>
      </c>
      <c r="F12348" t="s">
        <v>1412</v>
      </c>
      <c r="G12348" t="s">
        <v>471</v>
      </c>
      <c r="H12348" t="s">
        <v>3</v>
      </c>
      <c r="I12348" t="s">
        <v>2</v>
      </c>
      <c r="J12348" t="s">
        <v>1415</v>
      </c>
      <c r="L12348" t="s">
        <v>382</v>
      </c>
      <c r="M12348" t="s">
        <v>383</v>
      </c>
      <c r="N12348" t="s">
        <v>487</v>
      </c>
    </row>
    <row r="12349" spans="1:14" hidden="1" x14ac:dyDescent="0.25">
      <c r="A12349" t="s">
        <v>241</v>
      </c>
      <c r="B12349" s="1">
        <v>45199</v>
      </c>
      <c r="C12349" t="s">
        <v>1413</v>
      </c>
      <c r="D12349" t="s">
        <v>1414</v>
      </c>
      <c r="E12349" s="4">
        <v>867673.01439716795</v>
      </c>
      <c r="F12349" t="s">
        <v>1412</v>
      </c>
      <c r="G12349" t="s">
        <v>471</v>
      </c>
      <c r="H12349" t="s">
        <v>3</v>
      </c>
      <c r="I12349" t="s">
        <v>2</v>
      </c>
      <c r="J12349" t="s">
        <v>1415</v>
      </c>
      <c r="L12349" t="s">
        <v>382</v>
      </c>
      <c r="M12349" t="s">
        <v>383</v>
      </c>
      <c r="N12349" t="s">
        <v>487</v>
      </c>
    </row>
    <row r="12350" spans="1:14" hidden="1" x14ac:dyDescent="0.25">
      <c r="A12350" t="s">
        <v>241</v>
      </c>
      <c r="B12350" s="1">
        <v>45230</v>
      </c>
      <c r="C12350" t="s">
        <v>1413</v>
      </c>
      <c r="D12350" t="s">
        <v>1414</v>
      </c>
      <c r="E12350" s="4">
        <v>959318.98719190084</v>
      </c>
      <c r="F12350" t="s">
        <v>1412</v>
      </c>
      <c r="G12350" t="s">
        <v>471</v>
      </c>
      <c r="H12350" t="s">
        <v>3</v>
      </c>
      <c r="I12350" t="s">
        <v>2</v>
      </c>
      <c r="J12350" t="s">
        <v>1415</v>
      </c>
      <c r="L12350" t="s">
        <v>382</v>
      </c>
      <c r="M12350" t="s">
        <v>383</v>
      </c>
      <c r="N12350" t="s">
        <v>487</v>
      </c>
    </row>
    <row r="12351" spans="1:14" hidden="1" x14ac:dyDescent="0.25">
      <c r="A12351" t="s">
        <v>241</v>
      </c>
      <c r="B12351" s="1">
        <v>45260</v>
      </c>
      <c r="C12351" t="s">
        <v>1413</v>
      </c>
      <c r="D12351" t="s">
        <v>1414</v>
      </c>
      <c r="E12351" s="4">
        <v>1061422.456941091</v>
      </c>
      <c r="F12351" t="s">
        <v>1412</v>
      </c>
      <c r="G12351" t="s">
        <v>471</v>
      </c>
      <c r="H12351" t="s">
        <v>3</v>
      </c>
      <c r="I12351" t="s">
        <v>2</v>
      </c>
      <c r="J12351" t="s">
        <v>1415</v>
      </c>
      <c r="L12351" t="s">
        <v>382</v>
      </c>
      <c r="M12351" t="s">
        <v>383</v>
      </c>
      <c r="N12351" t="s">
        <v>487</v>
      </c>
    </row>
    <row r="12352" spans="1:14" hidden="1" x14ac:dyDescent="0.25">
      <c r="A12352" t="s">
        <v>241</v>
      </c>
      <c r="B12352" s="1">
        <v>45291</v>
      </c>
      <c r="C12352" t="s">
        <v>1413</v>
      </c>
      <c r="D12352" t="s">
        <v>1414</v>
      </c>
      <c r="E12352" s="4">
        <v>1151675.586089028</v>
      </c>
      <c r="F12352" t="s">
        <v>1412</v>
      </c>
      <c r="G12352" t="s">
        <v>471</v>
      </c>
      <c r="H12352" t="s">
        <v>3</v>
      </c>
      <c r="I12352" t="s">
        <v>2</v>
      </c>
      <c r="J12352" t="s">
        <v>1415</v>
      </c>
      <c r="L12352" t="s">
        <v>382</v>
      </c>
      <c r="M12352" t="s">
        <v>383</v>
      </c>
      <c r="N12352" t="s">
        <v>487</v>
      </c>
    </row>
    <row r="12353" spans="1:14" hidden="1" x14ac:dyDescent="0.25">
      <c r="A12353" t="s">
        <v>241</v>
      </c>
      <c r="B12353" s="1">
        <v>45322</v>
      </c>
      <c r="C12353" t="s">
        <v>1413</v>
      </c>
      <c r="D12353" t="s">
        <v>1414</v>
      </c>
      <c r="E12353" s="4">
        <v>103817.728</v>
      </c>
      <c r="F12353" t="s">
        <v>1412</v>
      </c>
      <c r="G12353" t="s">
        <v>471</v>
      </c>
      <c r="H12353" t="s">
        <v>3</v>
      </c>
      <c r="I12353" t="s">
        <v>2</v>
      </c>
      <c r="J12353" t="s">
        <v>1415</v>
      </c>
      <c r="L12353" t="s">
        <v>382</v>
      </c>
      <c r="M12353" t="s">
        <v>383</v>
      </c>
      <c r="N12353" t="s">
        <v>487</v>
      </c>
    </row>
    <row r="12354" spans="1:14" hidden="1" x14ac:dyDescent="0.25">
      <c r="A12354" t="s">
        <v>241</v>
      </c>
      <c r="B12354" s="1">
        <v>45351</v>
      </c>
      <c r="C12354" t="s">
        <v>1413</v>
      </c>
      <c r="D12354" t="s">
        <v>1414</v>
      </c>
      <c r="E12354" s="4">
        <v>212319.40221149771</v>
      </c>
      <c r="F12354" t="s">
        <v>1412</v>
      </c>
      <c r="G12354" t="s">
        <v>471</v>
      </c>
      <c r="H12354" t="s">
        <v>3</v>
      </c>
      <c r="I12354" t="s">
        <v>2</v>
      </c>
      <c r="J12354" t="s">
        <v>1415</v>
      </c>
      <c r="L12354" t="s">
        <v>382</v>
      </c>
      <c r="M12354" t="s">
        <v>383</v>
      </c>
      <c r="N12354" t="s">
        <v>487</v>
      </c>
    </row>
    <row r="12355" spans="1:14" hidden="1" x14ac:dyDescent="0.25">
      <c r="A12355" t="s">
        <v>241</v>
      </c>
      <c r="B12355" s="1">
        <v>45382</v>
      </c>
      <c r="C12355" t="s">
        <v>1413</v>
      </c>
      <c r="D12355" t="s">
        <v>1414</v>
      </c>
      <c r="E12355" s="4">
        <v>317486.74593984807</v>
      </c>
      <c r="F12355" t="s">
        <v>1412</v>
      </c>
      <c r="G12355" t="s">
        <v>471</v>
      </c>
      <c r="H12355" t="s">
        <v>3</v>
      </c>
      <c r="I12355" t="s">
        <v>2</v>
      </c>
      <c r="J12355" t="s">
        <v>1415</v>
      </c>
      <c r="L12355" t="s">
        <v>382</v>
      </c>
      <c r="M12355" t="s">
        <v>383</v>
      </c>
      <c r="N12355" t="s">
        <v>487</v>
      </c>
    </row>
    <row r="12356" spans="1:14" hidden="1" x14ac:dyDescent="0.25">
      <c r="A12356" t="s">
        <v>241</v>
      </c>
      <c r="B12356" s="1">
        <v>45412</v>
      </c>
      <c r="C12356" t="s">
        <v>1413</v>
      </c>
      <c r="D12356" t="s">
        <v>1414</v>
      </c>
      <c r="E12356" s="4">
        <v>421718.66799999995</v>
      </c>
      <c r="F12356" t="s">
        <v>1412</v>
      </c>
      <c r="G12356" t="s">
        <v>471</v>
      </c>
      <c r="H12356" t="s">
        <v>3</v>
      </c>
      <c r="I12356" t="s">
        <v>2</v>
      </c>
      <c r="J12356" t="s">
        <v>1415</v>
      </c>
      <c r="L12356" t="s">
        <v>382</v>
      </c>
      <c r="M12356" t="s">
        <v>383</v>
      </c>
      <c r="N12356" t="s">
        <v>487</v>
      </c>
    </row>
    <row r="12357" spans="1:14" hidden="1" x14ac:dyDescent="0.25">
      <c r="A12357" t="s">
        <v>241</v>
      </c>
      <c r="B12357" s="1">
        <v>45443</v>
      </c>
      <c r="C12357" t="s">
        <v>1413</v>
      </c>
      <c r="D12357" t="s">
        <v>1414</v>
      </c>
      <c r="E12357" s="4">
        <v>531598.64099999995</v>
      </c>
      <c r="F12357" t="s">
        <v>1412</v>
      </c>
      <c r="G12357" t="s">
        <v>471</v>
      </c>
      <c r="H12357" t="s">
        <v>3</v>
      </c>
      <c r="I12357" t="s">
        <v>2</v>
      </c>
      <c r="J12357" t="s">
        <v>1415</v>
      </c>
      <c r="L12357" t="s">
        <v>382</v>
      </c>
      <c r="M12357" t="s">
        <v>383</v>
      </c>
      <c r="N12357" t="s">
        <v>487</v>
      </c>
    </row>
    <row r="12358" spans="1:14" hidden="1" x14ac:dyDescent="0.25">
      <c r="A12358" t="s">
        <v>241</v>
      </c>
      <c r="B12358" s="1">
        <v>45473</v>
      </c>
      <c r="C12358" t="s">
        <v>1413</v>
      </c>
      <c r="D12358" t="s">
        <v>1414</v>
      </c>
      <c r="E12358" s="4">
        <v>643899.60256404709</v>
      </c>
      <c r="F12358" t="s">
        <v>1412</v>
      </c>
      <c r="G12358" t="s">
        <v>471</v>
      </c>
      <c r="H12358" t="s">
        <v>3</v>
      </c>
      <c r="I12358" t="s">
        <v>2</v>
      </c>
      <c r="J12358" t="s">
        <v>1415</v>
      </c>
      <c r="L12358" t="s">
        <v>382</v>
      </c>
      <c r="M12358" t="s">
        <v>383</v>
      </c>
      <c r="N12358" t="s">
        <v>487</v>
      </c>
    </row>
    <row r="12359" spans="1:14" hidden="1" x14ac:dyDescent="0.25">
      <c r="A12359" t="s">
        <v>241</v>
      </c>
      <c r="B12359" s="1">
        <v>45504</v>
      </c>
      <c r="C12359" t="s">
        <v>1413</v>
      </c>
      <c r="D12359" t="s">
        <v>1414</v>
      </c>
      <c r="E12359" s="4">
        <v>755095.552288217</v>
      </c>
      <c r="F12359" t="s">
        <v>1412</v>
      </c>
      <c r="G12359" t="s">
        <v>471</v>
      </c>
      <c r="H12359" t="s">
        <v>3</v>
      </c>
      <c r="I12359" t="s">
        <v>2</v>
      </c>
      <c r="J12359" t="s">
        <v>1415</v>
      </c>
      <c r="L12359" t="s">
        <v>382</v>
      </c>
      <c r="M12359" t="s">
        <v>383</v>
      </c>
      <c r="N12359" t="s">
        <v>487</v>
      </c>
    </row>
    <row r="12360" spans="1:14" hidden="1" x14ac:dyDescent="0.25">
      <c r="A12360" t="s">
        <v>241</v>
      </c>
      <c r="B12360" s="1">
        <v>45535</v>
      </c>
      <c r="C12360" t="s">
        <v>1413</v>
      </c>
      <c r="D12360" t="s">
        <v>1414</v>
      </c>
      <c r="E12360" s="4">
        <v>825826.42130795005</v>
      </c>
      <c r="F12360" t="s">
        <v>1412</v>
      </c>
      <c r="G12360" t="s">
        <v>471</v>
      </c>
      <c r="H12360" t="s">
        <v>3</v>
      </c>
      <c r="I12360" t="s">
        <v>2</v>
      </c>
      <c r="J12360" t="s">
        <v>1415</v>
      </c>
      <c r="L12360" t="s">
        <v>382</v>
      </c>
      <c r="M12360" t="s">
        <v>383</v>
      </c>
      <c r="N12360" t="s">
        <v>487</v>
      </c>
    </row>
    <row r="12361" spans="1:14" hidden="1" x14ac:dyDescent="0.25">
      <c r="A12361" t="s">
        <v>241</v>
      </c>
      <c r="B12361" s="1">
        <v>45565</v>
      </c>
      <c r="C12361" t="s">
        <v>1413</v>
      </c>
      <c r="D12361" t="s">
        <v>1414</v>
      </c>
      <c r="E12361" s="4">
        <v>922728.47268484265</v>
      </c>
      <c r="F12361" t="s">
        <v>1412</v>
      </c>
      <c r="G12361" t="s">
        <v>471</v>
      </c>
      <c r="H12361" t="s">
        <v>3</v>
      </c>
      <c r="I12361" t="s">
        <v>2</v>
      </c>
      <c r="J12361" t="s">
        <v>1415</v>
      </c>
      <c r="L12361" t="s">
        <v>382</v>
      </c>
      <c r="M12361" t="s">
        <v>383</v>
      </c>
      <c r="N12361" t="s">
        <v>487</v>
      </c>
    </row>
    <row r="12362" spans="1:14" hidden="1" x14ac:dyDescent="0.25">
      <c r="A12362" t="s">
        <v>241</v>
      </c>
      <c r="B12362" s="1">
        <v>45596</v>
      </c>
      <c r="C12362" t="s">
        <v>1413</v>
      </c>
      <c r="D12362" t="s">
        <v>1414</v>
      </c>
      <c r="E12362" s="4">
        <v>1045455.1378968696</v>
      </c>
      <c r="F12362" t="s">
        <v>1412</v>
      </c>
      <c r="G12362" t="s">
        <v>471</v>
      </c>
      <c r="H12362" t="s">
        <v>3</v>
      </c>
      <c r="I12362" t="s">
        <v>2</v>
      </c>
      <c r="J12362" t="s">
        <v>1415</v>
      </c>
      <c r="L12362" t="s">
        <v>382</v>
      </c>
      <c r="M12362" t="s">
        <v>383</v>
      </c>
      <c r="N12362" t="s">
        <v>487</v>
      </c>
    </row>
    <row r="12363" spans="1:14" hidden="1" x14ac:dyDescent="0.25">
      <c r="A12363" t="s">
        <v>241</v>
      </c>
      <c r="B12363" s="1">
        <v>45626</v>
      </c>
      <c r="C12363" t="s">
        <v>1413</v>
      </c>
      <c r="D12363" t="s">
        <v>1414</v>
      </c>
      <c r="E12363" s="4">
        <v>1167384.071821084</v>
      </c>
      <c r="F12363" t="s">
        <v>1412</v>
      </c>
      <c r="G12363" t="s">
        <v>471</v>
      </c>
      <c r="H12363" t="s">
        <v>3</v>
      </c>
      <c r="I12363" t="s">
        <v>2</v>
      </c>
      <c r="J12363" t="s">
        <v>1415</v>
      </c>
      <c r="L12363" t="s">
        <v>382</v>
      </c>
      <c r="M12363" t="s">
        <v>383</v>
      </c>
      <c r="N12363" t="s">
        <v>487</v>
      </c>
    </row>
    <row r="12364" spans="1:14" hidden="1" x14ac:dyDescent="0.25">
      <c r="A12364" t="s">
        <v>241</v>
      </c>
      <c r="B12364" s="1">
        <v>45657</v>
      </c>
      <c r="C12364" t="s">
        <v>1413</v>
      </c>
      <c r="D12364" t="s">
        <v>1414</v>
      </c>
      <c r="E12364" s="4">
        <v>1268567.4276565849</v>
      </c>
      <c r="F12364" t="s">
        <v>1412</v>
      </c>
      <c r="G12364" t="s">
        <v>471</v>
      </c>
      <c r="H12364" t="s">
        <v>3</v>
      </c>
      <c r="I12364" t="s">
        <v>2</v>
      </c>
      <c r="J12364" t="s">
        <v>1415</v>
      </c>
      <c r="L12364" t="s">
        <v>382</v>
      </c>
      <c r="M12364" t="s">
        <v>383</v>
      </c>
      <c r="N12364" t="s">
        <v>487</v>
      </c>
    </row>
    <row r="12365" spans="1:14" x14ac:dyDescent="0.25">
      <c r="A12365" t="s">
        <v>241</v>
      </c>
      <c r="B12365" s="1">
        <v>45688</v>
      </c>
      <c r="C12365" t="s">
        <v>1413</v>
      </c>
      <c r="D12365" t="s">
        <v>1414</v>
      </c>
      <c r="E12365" s="4">
        <v>129289.97109072414</v>
      </c>
      <c r="F12365" t="s">
        <v>1412</v>
      </c>
      <c r="G12365" t="s">
        <v>471</v>
      </c>
      <c r="H12365" t="s">
        <v>3</v>
      </c>
      <c r="I12365" t="s">
        <v>2</v>
      </c>
      <c r="J12365" t="s">
        <v>1415</v>
      </c>
      <c r="L12365" t="s">
        <v>382</v>
      </c>
      <c r="M12365" t="s">
        <v>383</v>
      </c>
      <c r="N12365" t="s">
        <v>487</v>
      </c>
    </row>
    <row r="12366" spans="1:14" x14ac:dyDescent="0.25">
      <c r="A12366" t="s">
        <v>241</v>
      </c>
      <c r="B12366" s="1">
        <v>45716</v>
      </c>
      <c r="C12366" t="s">
        <v>1413</v>
      </c>
      <c r="D12366" t="s">
        <v>1414</v>
      </c>
      <c r="E12366" s="4">
        <v>258909.3082649766</v>
      </c>
      <c r="F12366" t="s">
        <v>1412</v>
      </c>
      <c r="G12366" t="s">
        <v>471</v>
      </c>
      <c r="H12366" t="s">
        <v>3</v>
      </c>
      <c r="I12366" t="s">
        <v>2</v>
      </c>
      <c r="J12366" t="s">
        <v>1415</v>
      </c>
      <c r="L12366" t="s">
        <v>382</v>
      </c>
      <c r="M12366" t="s">
        <v>383</v>
      </c>
      <c r="N12366" t="s">
        <v>487</v>
      </c>
    </row>
    <row r="12367" spans="1:14" x14ac:dyDescent="0.25">
      <c r="A12367" t="s">
        <v>241</v>
      </c>
      <c r="B12367" s="1">
        <v>45747</v>
      </c>
      <c r="C12367" t="s">
        <v>1413</v>
      </c>
      <c r="D12367" t="s">
        <v>1414</v>
      </c>
      <c r="E12367" s="4">
        <v>383877.68895040354</v>
      </c>
      <c r="F12367" t="s">
        <v>1412</v>
      </c>
      <c r="G12367" t="s">
        <v>471</v>
      </c>
      <c r="H12367" t="s">
        <v>3</v>
      </c>
      <c r="I12367" t="s">
        <v>2</v>
      </c>
      <c r="J12367" t="s">
        <v>1415</v>
      </c>
      <c r="L12367" t="s">
        <v>382</v>
      </c>
      <c r="M12367" t="s">
        <v>383</v>
      </c>
      <c r="N12367" t="s">
        <v>487</v>
      </c>
    </row>
    <row r="12368" spans="1:14" x14ac:dyDescent="0.25">
      <c r="A12368" t="s">
        <v>241</v>
      </c>
      <c r="B12368" s="1">
        <v>45777</v>
      </c>
      <c r="C12368" t="s">
        <v>1413</v>
      </c>
      <c r="D12368" t="s">
        <v>1414</v>
      </c>
      <c r="E12368" s="4">
        <v>520593.70953105</v>
      </c>
      <c r="F12368" t="s">
        <v>1412</v>
      </c>
      <c r="G12368" t="s">
        <v>471</v>
      </c>
      <c r="H12368" t="s">
        <v>3</v>
      </c>
      <c r="I12368" t="s">
        <v>2</v>
      </c>
      <c r="J12368" t="s">
        <v>1415</v>
      </c>
      <c r="L12368" t="s">
        <v>382</v>
      </c>
      <c r="M12368" t="s">
        <v>383</v>
      </c>
      <c r="N12368" t="s">
        <v>487</v>
      </c>
    </row>
    <row r="12369" spans="1:14" x14ac:dyDescent="0.25">
      <c r="A12369" t="s">
        <v>241</v>
      </c>
      <c r="B12369" s="1">
        <v>45808</v>
      </c>
      <c r="C12369" t="s">
        <v>1413</v>
      </c>
      <c r="D12369" t="s">
        <v>1414</v>
      </c>
      <c r="E12369" s="4">
        <v>657127.78322990495</v>
      </c>
      <c r="F12369" t="s">
        <v>1412</v>
      </c>
      <c r="G12369" t="s">
        <v>471</v>
      </c>
      <c r="H12369" t="s">
        <v>3</v>
      </c>
      <c r="I12369" t="s">
        <v>2</v>
      </c>
      <c r="J12369" t="s">
        <v>1415</v>
      </c>
      <c r="L12369" t="s">
        <v>382</v>
      </c>
      <c r="M12369" t="s">
        <v>383</v>
      </c>
      <c r="N12369" t="s">
        <v>487</v>
      </c>
    </row>
    <row r="12370" spans="1:14" x14ac:dyDescent="0.25">
      <c r="A12370" t="s">
        <v>241</v>
      </c>
      <c r="B12370" s="1">
        <v>45838</v>
      </c>
      <c r="C12370" t="s">
        <v>1413</v>
      </c>
      <c r="D12370" t="s">
        <v>1414</v>
      </c>
      <c r="E12370" s="4">
        <v>780026.8446622669</v>
      </c>
      <c r="F12370" t="s">
        <v>1412</v>
      </c>
      <c r="G12370" t="s">
        <v>471</v>
      </c>
      <c r="H12370" t="s">
        <v>3</v>
      </c>
      <c r="I12370" t="s">
        <v>2</v>
      </c>
      <c r="J12370" t="s">
        <v>1415</v>
      </c>
      <c r="L12370" t="s">
        <v>382</v>
      </c>
      <c r="M12370" t="s">
        <v>383</v>
      </c>
      <c r="N12370" t="s">
        <v>487</v>
      </c>
    </row>
    <row r="12371" spans="1:14" hidden="1" x14ac:dyDescent="0.25">
      <c r="A12371" t="s">
        <v>241</v>
      </c>
      <c r="B12371" s="1">
        <v>44196</v>
      </c>
      <c r="C12371" t="s">
        <v>1416</v>
      </c>
      <c r="D12371" t="s">
        <v>1417</v>
      </c>
      <c r="E12371" s="4">
        <v>773422.56</v>
      </c>
      <c r="F12371" t="s">
        <v>1412</v>
      </c>
      <c r="G12371" t="s">
        <v>471</v>
      </c>
      <c r="H12371" t="s">
        <v>5</v>
      </c>
      <c r="I12371" t="s">
        <v>4</v>
      </c>
      <c r="J12371" t="s">
        <v>260</v>
      </c>
      <c r="L12371" t="s">
        <v>382</v>
      </c>
      <c r="M12371" t="s">
        <v>383</v>
      </c>
      <c r="N12371" t="s">
        <v>487</v>
      </c>
    </row>
    <row r="12372" spans="1:14" hidden="1" x14ac:dyDescent="0.25">
      <c r="A12372" t="s">
        <v>241</v>
      </c>
      <c r="B12372" s="1">
        <v>44561</v>
      </c>
      <c r="C12372" t="s">
        <v>1416</v>
      </c>
      <c r="D12372" t="s">
        <v>1417</v>
      </c>
      <c r="E12372" s="4">
        <v>821829.34499999997</v>
      </c>
      <c r="F12372" t="s">
        <v>1412</v>
      </c>
      <c r="G12372" t="s">
        <v>471</v>
      </c>
      <c r="H12372" t="s">
        <v>5</v>
      </c>
      <c r="I12372" t="s">
        <v>4</v>
      </c>
      <c r="J12372" t="s">
        <v>260</v>
      </c>
      <c r="L12372" t="s">
        <v>382</v>
      </c>
      <c r="M12372" t="s">
        <v>383</v>
      </c>
      <c r="N12372" t="s">
        <v>487</v>
      </c>
    </row>
    <row r="12373" spans="1:14" hidden="1" x14ac:dyDescent="0.25">
      <c r="A12373" t="s">
        <v>241</v>
      </c>
      <c r="B12373" s="1">
        <v>44926</v>
      </c>
      <c r="C12373" t="s">
        <v>1416</v>
      </c>
      <c r="D12373" t="s">
        <v>1417</v>
      </c>
      <c r="E12373" s="4">
        <v>374849.47499999998</v>
      </c>
      <c r="F12373" t="s">
        <v>1412</v>
      </c>
      <c r="G12373" t="s">
        <v>471</v>
      </c>
      <c r="H12373" t="s">
        <v>5</v>
      </c>
      <c r="I12373" t="s">
        <v>4</v>
      </c>
      <c r="J12373" t="s">
        <v>260</v>
      </c>
      <c r="L12373" t="s">
        <v>382</v>
      </c>
      <c r="M12373" t="s">
        <v>383</v>
      </c>
      <c r="N12373" t="s">
        <v>487</v>
      </c>
    </row>
    <row r="12374" spans="1:14" hidden="1" x14ac:dyDescent="0.25">
      <c r="A12374" t="s">
        <v>241</v>
      </c>
      <c r="B12374" s="1">
        <v>44957</v>
      </c>
      <c r="C12374" t="s">
        <v>1416</v>
      </c>
      <c r="D12374" t="s">
        <v>1417</v>
      </c>
      <c r="E12374" s="4">
        <v>42976.942579077899</v>
      </c>
      <c r="F12374" t="s">
        <v>1412</v>
      </c>
      <c r="G12374" t="s">
        <v>471</v>
      </c>
      <c r="H12374" t="s">
        <v>5</v>
      </c>
      <c r="I12374" t="s">
        <v>4</v>
      </c>
      <c r="J12374" t="s">
        <v>260</v>
      </c>
      <c r="L12374" t="s">
        <v>382</v>
      </c>
      <c r="M12374" t="s">
        <v>383</v>
      </c>
      <c r="N12374" t="s">
        <v>487</v>
      </c>
    </row>
    <row r="12375" spans="1:14" hidden="1" x14ac:dyDescent="0.25">
      <c r="A12375" t="s">
        <v>241</v>
      </c>
      <c r="B12375" s="1">
        <v>44985</v>
      </c>
      <c r="C12375" t="s">
        <v>1416</v>
      </c>
      <c r="D12375" t="s">
        <v>1417</v>
      </c>
      <c r="E12375" s="4">
        <v>86984.920355856302</v>
      </c>
      <c r="F12375" t="s">
        <v>1412</v>
      </c>
      <c r="G12375" t="s">
        <v>471</v>
      </c>
      <c r="H12375" t="s">
        <v>5</v>
      </c>
      <c r="I12375" t="s">
        <v>4</v>
      </c>
      <c r="J12375" t="s">
        <v>260</v>
      </c>
      <c r="L12375" t="s">
        <v>382</v>
      </c>
      <c r="M12375" t="s">
        <v>383</v>
      </c>
      <c r="N12375" t="s">
        <v>487</v>
      </c>
    </row>
    <row r="12376" spans="1:14" hidden="1" x14ac:dyDescent="0.25">
      <c r="A12376" t="s">
        <v>241</v>
      </c>
      <c r="B12376" s="1">
        <v>45016</v>
      </c>
      <c r="C12376" t="s">
        <v>1416</v>
      </c>
      <c r="D12376" t="s">
        <v>1417</v>
      </c>
      <c r="E12376" s="4">
        <v>132747.6601626105</v>
      </c>
      <c r="F12376" t="s">
        <v>1412</v>
      </c>
      <c r="G12376" t="s">
        <v>471</v>
      </c>
      <c r="H12376" t="s">
        <v>5</v>
      </c>
      <c r="I12376" t="s">
        <v>4</v>
      </c>
      <c r="J12376" t="s">
        <v>260</v>
      </c>
      <c r="L12376" t="s">
        <v>382</v>
      </c>
      <c r="M12376" t="s">
        <v>383</v>
      </c>
      <c r="N12376" t="s">
        <v>487</v>
      </c>
    </row>
    <row r="12377" spans="1:14" hidden="1" x14ac:dyDescent="0.25">
      <c r="A12377" t="s">
        <v>241</v>
      </c>
      <c r="B12377" s="1">
        <v>45046</v>
      </c>
      <c r="C12377" t="s">
        <v>1416</v>
      </c>
      <c r="D12377" t="s">
        <v>1417</v>
      </c>
      <c r="E12377" s="4">
        <v>173645.41197154109</v>
      </c>
      <c r="F12377" t="s">
        <v>1412</v>
      </c>
      <c r="G12377" t="s">
        <v>471</v>
      </c>
      <c r="H12377" t="s">
        <v>5</v>
      </c>
      <c r="I12377" t="s">
        <v>4</v>
      </c>
      <c r="J12377" t="s">
        <v>260</v>
      </c>
      <c r="L12377" t="s">
        <v>382</v>
      </c>
      <c r="M12377" t="s">
        <v>383</v>
      </c>
      <c r="N12377" t="s">
        <v>487</v>
      </c>
    </row>
    <row r="12378" spans="1:14" hidden="1" x14ac:dyDescent="0.25">
      <c r="A12378" t="s">
        <v>241</v>
      </c>
      <c r="B12378" s="1">
        <v>45077</v>
      </c>
      <c r="C12378" t="s">
        <v>1416</v>
      </c>
      <c r="D12378" t="s">
        <v>1417</v>
      </c>
      <c r="E12378" s="4">
        <v>220339.31151564838</v>
      </c>
      <c r="F12378" t="s">
        <v>1412</v>
      </c>
      <c r="G12378" t="s">
        <v>471</v>
      </c>
      <c r="H12378" t="s">
        <v>5</v>
      </c>
      <c r="I12378" t="s">
        <v>4</v>
      </c>
      <c r="J12378" t="s">
        <v>260</v>
      </c>
      <c r="L12378" t="s">
        <v>382</v>
      </c>
      <c r="M12378" t="s">
        <v>383</v>
      </c>
      <c r="N12378" t="s">
        <v>487</v>
      </c>
    </row>
    <row r="12379" spans="1:14" hidden="1" x14ac:dyDescent="0.25">
      <c r="A12379" t="s">
        <v>241</v>
      </c>
      <c r="B12379" s="1">
        <v>45107</v>
      </c>
      <c r="C12379" t="s">
        <v>1416</v>
      </c>
      <c r="D12379" t="s">
        <v>1417</v>
      </c>
      <c r="E12379" s="4">
        <v>263074.87143116671</v>
      </c>
      <c r="F12379" t="s">
        <v>1412</v>
      </c>
      <c r="G12379" t="s">
        <v>471</v>
      </c>
      <c r="H12379" t="s">
        <v>5</v>
      </c>
      <c r="I12379" t="s">
        <v>4</v>
      </c>
      <c r="J12379" t="s">
        <v>260</v>
      </c>
      <c r="L12379" t="s">
        <v>382</v>
      </c>
      <c r="M12379" t="s">
        <v>383</v>
      </c>
      <c r="N12379" t="s">
        <v>487</v>
      </c>
    </row>
    <row r="12380" spans="1:14" hidden="1" x14ac:dyDescent="0.25">
      <c r="A12380" t="s">
        <v>241</v>
      </c>
      <c r="B12380" s="1">
        <v>45138</v>
      </c>
      <c r="C12380" t="s">
        <v>1416</v>
      </c>
      <c r="D12380" t="s">
        <v>1417</v>
      </c>
      <c r="E12380" s="4">
        <v>304497.37031834997</v>
      </c>
      <c r="F12380" t="s">
        <v>1412</v>
      </c>
      <c r="G12380" t="s">
        <v>471</v>
      </c>
      <c r="H12380" t="s">
        <v>5</v>
      </c>
      <c r="I12380" t="s">
        <v>4</v>
      </c>
      <c r="J12380" t="s">
        <v>260</v>
      </c>
      <c r="L12380" t="s">
        <v>382</v>
      </c>
      <c r="M12380" t="s">
        <v>383</v>
      </c>
      <c r="N12380" t="s">
        <v>487</v>
      </c>
    </row>
    <row r="12381" spans="1:14" hidden="1" x14ac:dyDescent="0.25">
      <c r="A12381" t="s">
        <v>241</v>
      </c>
      <c r="B12381" s="1">
        <v>45169</v>
      </c>
      <c r="C12381" t="s">
        <v>1416</v>
      </c>
      <c r="D12381" t="s">
        <v>1417</v>
      </c>
      <c r="E12381" s="4">
        <v>332792.83655246702</v>
      </c>
      <c r="F12381" t="s">
        <v>1412</v>
      </c>
      <c r="G12381" t="s">
        <v>471</v>
      </c>
      <c r="H12381" t="s">
        <v>5</v>
      </c>
      <c r="I12381" t="s">
        <v>4</v>
      </c>
      <c r="J12381" t="s">
        <v>260</v>
      </c>
      <c r="L12381" t="s">
        <v>382</v>
      </c>
      <c r="M12381" t="s">
        <v>383</v>
      </c>
      <c r="N12381" t="s">
        <v>487</v>
      </c>
    </row>
    <row r="12382" spans="1:14" hidden="1" x14ac:dyDescent="0.25">
      <c r="A12382" t="s">
        <v>241</v>
      </c>
      <c r="B12382" s="1">
        <v>45199</v>
      </c>
      <c r="C12382" t="s">
        <v>1416</v>
      </c>
      <c r="D12382" t="s">
        <v>1417</v>
      </c>
      <c r="E12382" s="4">
        <v>371859.86331307195</v>
      </c>
      <c r="F12382" t="s">
        <v>1412</v>
      </c>
      <c r="G12382" t="s">
        <v>471</v>
      </c>
      <c r="H12382" t="s">
        <v>5</v>
      </c>
      <c r="I12382" t="s">
        <v>4</v>
      </c>
      <c r="J12382" t="s">
        <v>260</v>
      </c>
      <c r="L12382" t="s">
        <v>382</v>
      </c>
      <c r="M12382" t="s">
        <v>383</v>
      </c>
      <c r="N12382" t="s">
        <v>487</v>
      </c>
    </row>
    <row r="12383" spans="1:14" hidden="1" x14ac:dyDescent="0.25">
      <c r="A12383" t="s">
        <v>241</v>
      </c>
      <c r="B12383" s="1">
        <v>45230</v>
      </c>
      <c r="C12383" t="s">
        <v>1416</v>
      </c>
      <c r="D12383" t="s">
        <v>1417</v>
      </c>
      <c r="E12383" s="4">
        <v>411136.70879652898</v>
      </c>
      <c r="F12383" t="s">
        <v>1412</v>
      </c>
      <c r="G12383" t="s">
        <v>471</v>
      </c>
      <c r="H12383" t="s">
        <v>5</v>
      </c>
      <c r="I12383" t="s">
        <v>4</v>
      </c>
      <c r="J12383" t="s">
        <v>260</v>
      </c>
      <c r="L12383" t="s">
        <v>382</v>
      </c>
      <c r="M12383" t="s">
        <v>383</v>
      </c>
      <c r="N12383" t="s">
        <v>487</v>
      </c>
    </row>
    <row r="12384" spans="1:14" hidden="1" x14ac:dyDescent="0.25">
      <c r="A12384" t="s">
        <v>241</v>
      </c>
      <c r="B12384" s="1">
        <v>45260</v>
      </c>
      <c r="C12384" t="s">
        <v>1416</v>
      </c>
      <c r="D12384" t="s">
        <v>1417</v>
      </c>
      <c r="E12384" s="4">
        <v>454895.338689039</v>
      </c>
      <c r="F12384" t="s">
        <v>1412</v>
      </c>
      <c r="G12384" t="s">
        <v>471</v>
      </c>
      <c r="H12384" t="s">
        <v>5</v>
      </c>
      <c r="I12384" t="s">
        <v>4</v>
      </c>
      <c r="J12384" t="s">
        <v>260</v>
      </c>
      <c r="L12384" t="s">
        <v>382</v>
      </c>
      <c r="M12384" t="s">
        <v>383</v>
      </c>
      <c r="N12384" t="s">
        <v>487</v>
      </c>
    </row>
    <row r="12385" spans="1:14" hidden="1" x14ac:dyDescent="0.25">
      <c r="A12385" t="s">
        <v>241</v>
      </c>
      <c r="B12385" s="1">
        <v>45291</v>
      </c>
      <c r="C12385" t="s">
        <v>1416</v>
      </c>
      <c r="D12385" t="s">
        <v>1417</v>
      </c>
      <c r="E12385" s="4">
        <v>493575.25118101202</v>
      </c>
      <c r="F12385" t="s">
        <v>1412</v>
      </c>
      <c r="G12385" t="s">
        <v>471</v>
      </c>
      <c r="H12385" t="s">
        <v>5</v>
      </c>
      <c r="I12385" t="s">
        <v>4</v>
      </c>
      <c r="J12385" t="s">
        <v>260</v>
      </c>
      <c r="L12385" t="s">
        <v>382</v>
      </c>
      <c r="M12385" t="s">
        <v>383</v>
      </c>
      <c r="N12385" t="s">
        <v>487</v>
      </c>
    </row>
    <row r="12386" spans="1:14" hidden="1" x14ac:dyDescent="0.25">
      <c r="A12386" t="s">
        <v>241</v>
      </c>
      <c r="B12386" s="1">
        <v>45322</v>
      </c>
      <c r="C12386" t="s">
        <v>1416</v>
      </c>
      <c r="D12386" t="s">
        <v>1417</v>
      </c>
      <c r="E12386" s="4">
        <v>44493.311999999998</v>
      </c>
      <c r="F12386" t="s">
        <v>1412</v>
      </c>
      <c r="G12386" t="s">
        <v>471</v>
      </c>
      <c r="H12386" t="s">
        <v>5</v>
      </c>
      <c r="I12386" t="s">
        <v>4</v>
      </c>
      <c r="J12386" t="s">
        <v>260</v>
      </c>
      <c r="L12386" t="s">
        <v>382</v>
      </c>
      <c r="M12386" t="s">
        <v>383</v>
      </c>
      <c r="N12386" t="s">
        <v>487</v>
      </c>
    </row>
    <row r="12387" spans="1:14" hidden="1" x14ac:dyDescent="0.25">
      <c r="A12387" t="s">
        <v>241</v>
      </c>
      <c r="B12387" s="1">
        <v>45351</v>
      </c>
      <c r="C12387" t="s">
        <v>1416</v>
      </c>
      <c r="D12387" t="s">
        <v>1417</v>
      </c>
      <c r="E12387" s="4">
        <v>90994.029519213305</v>
      </c>
      <c r="F12387" t="s">
        <v>1412</v>
      </c>
      <c r="G12387" t="s">
        <v>471</v>
      </c>
      <c r="H12387" t="s">
        <v>5</v>
      </c>
      <c r="I12387" t="s">
        <v>4</v>
      </c>
      <c r="J12387" t="s">
        <v>260</v>
      </c>
      <c r="L12387" t="s">
        <v>382</v>
      </c>
      <c r="M12387" t="s">
        <v>383</v>
      </c>
      <c r="N12387" t="s">
        <v>487</v>
      </c>
    </row>
    <row r="12388" spans="1:14" hidden="1" x14ac:dyDescent="0.25">
      <c r="A12388" t="s">
        <v>241</v>
      </c>
      <c r="B12388" s="1">
        <v>45382</v>
      </c>
      <c r="C12388" t="s">
        <v>1416</v>
      </c>
      <c r="D12388" t="s">
        <v>1417</v>
      </c>
      <c r="E12388" s="4">
        <v>136065.74825993489</v>
      </c>
      <c r="F12388" t="s">
        <v>1412</v>
      </c>
      <c r="G12388" t="s">
        <v>471</v>
      </c>
      <c r="H12388" t="s">
        <v>5</v>
      </c>
      <c r="I12388" t="s">
        <v>4</v>
      </c>
      <c r="J12388" t="s">
        <v>260</v>
      </c>
      <c r="L12388" t="s">
        <v>382</v>
      </c>
      <c r="M12388" t="s">
        <v>383</v>
      </c>
      <c r="N12388" t="s">
        <v>487</v>
      </c>
    </row>
    <row r="12389" spans="1:14" hidden="1" x14ac:dyDescent="0.25">
      <c r="A12389" t="s">
        <v>241</v>
      </c>
      <c r="B12389" s="1">
        <v>45412</v>
      </c>
      <c r="C12389" t="s">
        <v>1416</v>
      </c>
      <c r="D12389" t="s">
        <v>1417</v>
      </c>
      <c r="E12389" s="4">
        <v>180736.57199999999</v>
      </c>
      <c r="F12389" t="s">
        <v>1412</v>
      </c>
      <c r="G12389" t="s">
        <v>471</v>
      </c>
      <c r="H12389" t="s">
        <v>5</v>
      </c>
      <c r="I12389" t="s">
        <v>4</v>
      </c>
      <c r="J12389" t="s">
        <v>260</v>
      </c>
      <c r="L12389" t="s">
        <v>382</v>
      </c>
      <c r="M12389" t="s">
        <v>383</v>
      </c>
      <c r="N12389" t="s">
        <v>487</v>
      </c>
    </row>
    <row r="12390" spans="1:14" hidden="1" x14ac:dyDescent="0.25">
      <c r="A12390" t="s">
        <v>241</v>
      </c>
      <c r="B12390" s="1">
        <v>45443</v>
      </c>
      <c r="C12390" t="s">
        <v>1416</v>
      </c>
      <c r="D12390" t="s">
        <v>1417</v>
      </c>
      <c r="E12390" s="4">
        <v>227827.989</v>
      </c>
      <c r="F12390" t="s">
        <v>1412</v>
      </c>
      <c r="G12390" t="s">
        <v>471</v>
      </c>
      <c r="H12390" t="s">
        <v>5</v>
      </c>
      <c r="I12390" t="s">
        <v>4</v>
      </c>
      <c r="J12390" t="s">
        <v>260</v>
      </c>
      <c r="L12390" t="s">
        <v>382</v>
      </c>
      <c r="M12390" t="s">
        <v>383</v>
      </c>
      <c r="N12390" t="s">
        <v>487</v>
      </c>
    </row>
    <row r="12391" spans="1:14" hidden="1" x14ac:dyDescent="0.25">
      <c r="A12391" t="s">
        <v>241</v>
      </c>
      <c r="B12391" s="1">
        <v>45473</v>
      </c>
      <c r="C12391" t="s">
        <v>1416</v>
      </c>
      <c r="D12391" t="s">
        <v>1417</v>
      </c>
      <c r="E12391" s="4">
        <v>275956.97252744879</v>
      </c>
      <c r="F12391" t="s">
        <v>1412</v>
      </c>
      <c r="G12391" t="s">
        <v>471</v>
      </c>
      <c r="H12391" t="s">
        <v>5</v>
      </c>
      <c r="I12391" t="s">
        <v>4</v>
      </c>
      <c r="J12391" t="s">
        <v>260</v>
      </c>
      <c r="L12391" t="s">
        <v>382</v>
      </c>
      <c r="M12391" t="s">
        <v>383</v>
      </c>
      <c r="N12391" t="s">
        <v>487</v>
      </c>
    </row>
    <row r="12392" spans="1:14" hidden="1" x14ac:dyDescent="0.25">
      <c r="A12392" t="s">
        <v>241</v>
      </c>
      <c r="B12392" s="1">
        <v>45504</v>
      </c>
      <c r="C12392" t="s">
        <v>1416</v>
      </c>
      <c r="D12392" t="s">
        <v>1417</v>
      </c>
      <c r="E12392" s="4">
        <v>323612.37955209304</v>
      </c>
      <c r="F12392" t="s">
        <v>1412</v>
      </c>
      <c r="G12392" t="s">
        <v>471</v>
      </c>
      <c r="H12392" t="s">
        <v>5</v>
      </c>
      <c r="I12392" t="s">
        <v>4</v>
      </c>
      <c r="J12392" t="s">
        <v>260</v>
      </c>
      <c r="L12392" t="s">
        <v>382</v>
      </c>
      <c r="M12392" t="s">
        <v>383</v>
      </c>
      <c r="N12392" t="s">
        <v>487</v>
      </c>
    </row>
    <row r="12393" spans="1:14" hidden="1" x14ac:dyDescent="0.25">
      <c r="A12393" t="s">
        <v>241</v>
      </c>
      <c r="B12393" s="1">
        <v>45535</v>
      </c>
      <c r="C12393" t="s">
        <v>1416</v>
      </c>
      <c r="D12393" t="s">
        <v>1417</v>
      </c>
      <c r="E12393" s="4">
        <v>353925.60913197865</v>
      </c>
      <c r="F12393" t="s">
        <v>1412</v>
      </c>
      <c r="G12393" t="s">
        <v>471</v>
      </c>
      <c r="H12393" t="s">
        <v>5</v>
      </c>
      <c r="I12393" t="s">
        <v>4</v>
      </c>
      <c r="J12393" t="s">
        <v>260</v>
      </c>
      <c r="L12393" t="s">
        <v>382</v>
      </c>
      <c r="M12393" t="s">
        <v>383</v>
      </c>
      <c r="N12393" t="s">
        <v>487</v>
      </c>
    </row>
    <row r="12394" spans="1:14" hidden="1" x14ac:dyDescent="0.25">
      <c r="A12394" t="s">
        <v>241</v>
      </c>
      <c r="B12394" s="1">
        <v>45565</v>
      </c>
      <c r="C12394" t="s">
        <v>1416</v>
      </c>
      <c r="D12394" t="s">
        <v>1417</v>
      </c>
      <c r="E12394" s="4">
        <v>395455.05972207547</v>
      </c>
      <c r="F12394" t="s">
        <v>1412</v>
      </c>
      <c r="G12394" t="s">
        <v>471</v>
      </c>
      <c r="H12394" t="s">
        <v>5</v>
      </c>
      <c r="I12394" t="s">
        <v>4</v>
      </c>
      <c r="J12394" t="s">
        <v>260</v>
      </c>
      <c r="L12394" t="s">
        <v>382</v>
      </c>
      <c r="M12394" t="s">
        <v>383</v>
      </c>
      <c r="N12394" t="s">
        <v>487</v>
      </c>
    </row>
    <row r="12395" spans="1:14" hidden="1" x14ac:dyDescent="0.25">
      <c r="A12395" t="s">
        <v>241</v>
      </c>
      <c r="B12395" s="1">
        <v>45596</v>
      </c>
      <c r="C12395" t="s">
        <v>1416</v>
      </c>
      <c r="D12395" t="s">
        <v>1417</v>
      </c>
      <c r="E12395" s="4">
        <v>448052.20195580123</v>
      </c>
      <c r="F12395" t="s">
        <v>1412</v>
      </c>
      <c r="G12395" t="s">
        <v>471</v>
      </c>
      <c r="H12395" t="s">
        <v>5</v>
      </c>
      <c r="I12395" t="s">
        <v>4</v>
      </c>
      <c r="J12395" t="s">
        <v>260</v>
      </c>
      <c r="L12395" t="s">
        <v>382</v>
      </c>
      <c r="M12395" t="s">
        <v>383</v>
      </c>
      <c r="N12395" t="s">
        <v>487</v>
      </c>
    </row>
    <row r="12396" spans="1:14" hidden="1" x14ac:dyDescent="0.25">
      <c r="A12396" t="s">
        <v>241</v>
      </c>
      <c r="B12396" s="1">
        <v>45626</v>
      </c>
      <c r="C12396" t="s">
        <v>1416</v>
      </c>
      <c r="D12396" t="s">
        <v>1417</v>
      </c>
      <c r="E12396" s="4">
        <v>500307.45935189317</v>
      </c>
      <c r="F12396" t="s">
        <v>1412</v>
      </c>
      <c r="G12396" t="s">
        <v>471</v>
      </c>
      <c r="H12396" t="s">
        <v>5</v>
      </c>
      <c r="I12396" t="s">
        <v>4</v>
      </c>
      <c r="J12396" t="s">
        <v>260</v>
      </c>
      <c r="L12396" t="s">
        <v>382</v>
      </c>
      <c r="M12396" t="s">
        <v>383</v>
      </c>
      <c r="N12396" t="s">
        <v>487</v>
      </c>
    </row>
    <row r="12397" spans="1:14" hidden="1" x14ac:dyDescent="0.25">
      <c r="A12397" t="s">
        <v>241</v>
      </c>
      <c r="B12397" s="1">
        <v>45657</v>
      </c>
      <c r="C12397" t="s">
        <v>1416</v>
      </c>
      <c r="D12397" t="s">
        <v>1417</v>
      </c>
      <c r="E12397" s="4">
        <v>543671.75470996473</v>
      </c>
      <c r="F12397" t="s">
        <v>1412</v>
      </c>
      <c r="G12397" t="s">
        <v>471</v>
      </c>
      <c r="H12397" t="s">
        <v>5</v>
      </c>
      <c r="I12397" t="s">
        <v>4</v>
      </c>
      <c r="J12397" t="s">
        <v>260</v>
      </c>
      <c r="L12397" t="s">
        <v>382</v>
      </c>
      <c r="M12397" t="s">
        <v>383</v>
      </c>
      <c r="N12397" t="s">
        <v>487</v>
      </c>
    </row>
    <row r="12398" spans="1:14" x14ac:dyDescent="0.25">
      <c r="A12398" t="s">
        <v>241</v>
      </c>
      <c r="B12398" s="1">
        <v>45688</v>
      </c>
      <c r="C12398" t="s">
        <v>1416</v>
      </c>
      <c r="D12398" t="s">
        <v>1417</v>
      </c>
      <c r="E12398" s="4">
        <v>55409.987610310345</v>
      </c>
      <c r="F12398" t="s">
        <v>1412</v>
      </c>
      <c r="G12398" t="s">
        <v>471</v>
      </c>
      <c r="H12398" t="s">
        <v>5</v>
      </c>
      <c r="I12398" t="s">
        <v>4</v>
      </c>
      <c r="J12398" t="s">
        <v>260</v>
      </c>
      <c r="L12398" t="s">
        <v>382</v>
      </c>
      <c r="M12398" t="s">
        <v>383</v>
      </c>
      <c r="N12398" t="s">
        <v>487</v>
      </c>
    </row>
    <row r="12399" spans="1:14" x14ac:dyDescent="0.25">
      <c r="A12399" t="s">
        <v>241</v>
      </c>
      <c r="B12399" s="1">
        <v>45716</v>
      </c>
      <c r="C12399" t="s">
        <v>1416</v>
      </c>
      <c r="D12399" t="s">
        <v>1417</v>
      </c>
      <c r="E12399" s="4">
        <v>110961.1321135614</v>
      </c>
      <c r="F12399" t="s">
        <v>1412</v>
      </c>
      <c r="G12399" t="s">
        <v>471</v>
      </c>
      <c r="H12399" t="s">
        <v>5</v>
      </c>
      <c r="I12399" t="s">
        <v>4</v>
      </c>
      <c r="J12399" t="s">
        <v>260</v>
      </c>
      <c r="L12399" t="s">
        <v>382</v>
      </c>
      <c r="M12399" t="s">
        <v>383</v>
      </c>
      <c r="N12399" t="s">
        <v>487</v>
      </c>
    </row>
    <row r="12400" spans="1:14" x14ac:dyDescent="0.25">
      <c r="A12400" t="s">
        <v>241</v>
      </c>
      <c r="B12400" s="1">
        <v>45747</v>
      </c>
      <c r="C12400" t="s">
        <v>1416</v>
      </c>
      <c r="D12400" t="s">
        <v>1417</v>
      </c>
      <c r="E12400" s="4">
        <v>164519.00955017292</v>
      </c>
      <c r="F12400" t="s">
        <v>1412</v>
      </c>
      <c r="G12400" t="s">
        <v>471</v>
      </c>
      <c r="H12400" t="s">
        <v>5</v>
      </c>
      <c r="I12400" t="s">
        <v>4</v>
      </c>
      <c r="J12400" t="s">
        <v>260</v>
      </c>
      <c r="L12400" t="s">
        <v>382</v>
      </c>
      <c r="M12400" t="s">
        <v>383</v>
      </c>
      <c r="N12400" t="s">
        <v>487</v>
      </c>
    </row>
    <row r="12401" spans="1:14" x14ac:dyDescent="0.25">
      <c r="A12401" t="s">
        <v>241</v>
      </c>
      <c r="B12401" s="1">
        <v>45777</v>
      </c>
      <c r="C12401" t="s">
        <v>1416</v>
      </c>
      <c r="D12401" t="s">
        <v>1417</v>
      </c>
      <c r="E12401" s="4">
        <v>223111.58979902099</v>
      </c>
      <c r="F12401" t="s">
        <v>1412</v>
      </c>
      <c r="G12401" t="s">
        <v>471</v>
      </c>
      <c r="H12401" t="s">
        <v>5</v>
      </c>
      <c r="I12401" t="s">
        <v>4</v>
      </c>
      <c r="J12401" t="s">
        <v>260</v>
      </c>
      <c r="L12401" t="s">
        <v>382</v>
      </c>
      <c r="M12401" t="s">
        <v>383</v>
      </c>
      <c r="N12401" t="s">
        <v>487</v>
      </c>
    </row>
    <row r="12402" spans="1:14" x14ac:dyDescent="0.25">
      <c r="A12402" t="s">
        <v>241</v>
      </c>
      <c r="B12402" s="1">
        <v>45808</v>
      </c>
      <c r="C12402" t="s">
        <v>1416</v>
      </c>
      <c r="D12402" t="s">
        <v>1417</v>
      </c>
      <c r="E12402" s="4">
        <v>281626.19281281636</v>
      </c>
      <c r="F12402" t="s">
        <v>1412</v>
      </c>
      <c r="G12402" t="s">
        <v>471</v>
      </c>
      <c r="H12402" t="s">
        <v>5</v>
      </c>
      <c r="I12402" t="s">
        <v>4</v>
      </c>
      <c r="J12402" t="s">
        <v>260</v>
      </c>
      <c r="L12402" t="s">
        <v>382</v>
      </c>
      <c r="M12402" t="s">
        <v>383</v>
      </c>
      <c r="N12402" t="s">
        <v>487</v>
      </c>
    </row>
    <row r="12403" spans="1:14" x14ac:dyDescent="0.25">
      <c r="A12403" t="s">
        <v>241</v>
      </c>
      <c r="B12403" s="1">
        <v>45838</v>
      </c>
      <c r="C12403" t="s">
        <v>1416</v>
      </c>
      <c r="D12403" t="s">
        <v>1417</v>
      </c>
      <c r="E12403" s="4">
        <v>334297.21914097155</v>
      </c>
      <c r="F12403" t="s">
        <v>1412</v>
      </c>
      <c r="G12403" t="s">
        <v>471</v>
      </c>
      <c r="H12403" t="s">
        <v>5</v>
      </c>
      <c r="I12403" t="s">
        <v>4</v>
      </c>
      <c r="J12403" t="s">
        <v>260</v>
      </c>
      <c r="L12403" t="s">
        <v>382</v>
      </c>
      <c r="M12403" t="s">
        <v>383</v>
      </c>
      <c r="N12403" t="s">
        <v>487</v>
      </c>
    </row>
    <row r="12404" spans="1:14" hidden="1" x14ac:dyDescent="0.25">
      <c r="A12404" t="s">
        <v>241</v>
      </c>
      <c r="B12404" s="1">
        <v>44926</v>
      </c>
      <c r="C12404" t="s">
        <v>1418</v>
      </c>
      <c r="D12404" t="s">
        <v>1419</v>
      </c>
      <c r="E12404" s="4">
        <v>325420.56</v>
      </c>
      <c r="F12404" t="s">
        <v>1412</v>
      </c>
      <c r="G12404" t="s">
        <v>471</v>
      </c>
      <c r="H12404" t="s">
        <v>300</v>
      </c>
      <c r="I12404" t="s">
        <v>127</v>
      </c>
      <c r="J12404" t="s">
        <v>260</v>
      </c>
      <c r="L12404" t="s">
        <v>382</v>
      </c>
      <c r="M12404" t="s">
        <v>383</v>
      </c>
      <c r="N12404" t="s">
        <v>487</v>
      </c>
    </row>
    <row r="12405" spans="1:14" hidden="1" x14ac:dyDescent="0.25">
      <c r="A12405" t="s">
        <v>241</v>
      </c>
      <c r="B12405" s="1">
        <v>44957</v>
      </c>
      <c r="C12405" t="s">
        <v>1418</v>
      </c>
      <c r="D12405" t="s">
        <v>1419</v>
      </c>
      <c r="E12405" s="4">
        <v>36613.47280627377</v>
      </c>
      <c r="F12405" t="s">
        <v>1412</v>
      </c>
      <c r="G12405" t="s">
        <v>471</v>
      </c>
      <c r="H12405" t="s">
        <v>300</v>
      </c>
      <c r="I12405" t="s">
        <v>127</v>
      </c>
      <c r="J12405" t="s">
        <v>260</v>
      </c>
      <c r="L12405" t="s">
        <v>382</v>
      </c>
      <c r="M12405" t="s">
        <v>383</v>
      </c>
      <c r="N12405" t="s">
        <v>487</v>
      </c>
    </row>
    <row r="12406" spans="1:14" hidden="1" x14ac:dyDescent="0.25">
      <c r="A12406" t="s">
        <v>241</v>
      </c>
      <c r="B12406" s="1">
        <v>44985</v>
      </c>
      <c r="C12406" t="s">
        <v>1418</v>
      </c>
      <c r="D12406" t="s">
        <v>1419</v>
      </c>
      <c r="E12406" s="4">
        <v>97795.751431901372</v>
      </c>
      <c r="F12406" t="s">
        <v>1412</v>
      </c>
      <c r="G12406" t="s">
        <v>471</v>
      </c>
      <c r="H12406" t="s">
        <v>300</v>
      </c>
      <c r="I12406" t="s">
        <v>127</v>
      </c>
      <c r="J12406" t="s">
        <v>260</v>
      </c>
      <c r="L12406" t="s">
        <v>382</v>
      </c>
      <c r="M12406" t="s">
        <v>383</v>
      </c>
      <c r="N12406" t="s">
        <v>487</v>
      </c>
    </row>
    <row r="12407" spans="1:14" hidden="1" x14ac:dyDescent="0.25">
      <c r="A12407" t="s">
        <v>241</v>
      </c>
      <c r="B12407" s="1">
        <v>45016</v>
      </c>
      <c r="C12407" t="s">
        <v>1418</v>
      </c>
      <c r="D12407" t="s">
        <v>1419</v>
      </c>
      <c r="E12407" s="4">
        <v>144306.08322872405</v>
      </c>
      <c r="F12407" t="s">
        <v>1412</v>
      </c>
      <c r="G12407" t="s">
        <v>471</v>
      </c>
      <c r="H12407" t="s">
        <v>300</v>
      </c>
      <c r="I12407" t="s">
        <v>127</v>
      </c>
      <c r="J12407" t="s">
        <v>260</v>
      </c>
      <c r="L12407" t="s">
        <v>382</v>
      </c>
      <c r="M12407" t="s">
        <v>383</v>
      </c>
      <c r="N12407" t="s">
        <v>487</v>
      </c>
    </row>
    <row r="12408" spans="1:14" hidden="1" x14ac:dyDescent="0.25">
      <c r="A12408" t="s">
        <v>241</v>
      </c>
      <c r="B12408" s="1">
        <v>45046</v>
      </c>
      <c r="C12408" t="s">
        <v>1418</v>
      </c>
      <c r="D12408" t="s">
        <v>1419</v>
      </c>
      <c r="E12408" s="4">
        <v>191811.12326456668</v>
      </c>
      <c r="F12408" t="s">
        <v>1412</v>
      </c>
      <c r="G12408" t="s">
        <v>471</v>
      </c>
      <c r="H12408" t="s">
        <v>300</v>
      </c>
      <c r="I12408" t="s">
        <v>127</v>
      </c>
      <c r="J12408" t="s">
        <v>260</v>
      </c>
      <c r="L12408" t="s">
        <v>382</v>
      </c>
      <c r="M12408" t="s">
        <v>383</v>
      </c>
      <c r="N12408" t="s">
        <v>487</v>
      </c>
    </row>
    <row r="12409" spans="1:14" hidden="1" x14ac:dyDescent="0.25">
      <c r="A12409" t="s">
        <v>241</v>
      </c>
      <c r="B12409" s="1">
        <v>45077</v>
      </c>
      <c r="C12409" t="s">
        <v>1418</v>
      </c>
      <c r="D12409" t="s">
        <v>1419</v>
      </c>
      <c r="E12409" s="4">
        <v>246960.55743860715</v>
      </c>
      <c r="F12409" t="s">
        <v>1412</v>
      </c>
      <c r="G12409" t="s">
        <v>471</v>
      </c>
      <c r="H12409" t="s">
        <v>300</v>
      </c>
      <c r="I12409" t="s">
        <v>127</v>
      </c>
      <c r="J12409" t="s">
        <v>260</v>
      </c>
      <c r="L12409" t="s">
        <v>382</v>
      </c>
      <c r="M12409" t="s">
        <v>383</v>
      </c>
      <c r="N12409" t="s">
        <v>487</v>
      </c>
    </row>
    <row r="12410" spans="1:14" hidden="1" x14ac:dyDescent="0.25">
      <c r="A12410" t="s">
        <v>241</v>
      </c>
      <c r="B12410" s="1">
        <v>45107</v>
      </c>
      <c r="C12410" t="s">
        <v>1418</v>
      </c>
      <c r="D12410" t="s">
        <v>1419</v>
      </c>
      <c r="E12410" s="4">
        <v>300403.57323764235</v>
      </c>
      <c r="F12410" t="s">
        <v>1412</v>
      </c>
      <c r="G12410" t="s">
        <v>471</v>
      </c>
      <c r="H12410" t="s">
        <v>300</v>
      </c>
      <c r="I12410" t="s">
        <v>127</v>
      </c>
      <c r="J12410" t="s">
        <v>260</v>
      </c>
      <c r="L12410" t="s">
        <v>382</v>
      </c>
      <c r="M12410" t="s">
        <v>383</v>
      </c>
      <c r="N12410" t="s">
        <v>487</v>
      </c>
    </row>
    <row r="12411" spans="1:14" hidden="1" x14ac:dyDescent="0.25">
      <c r="A12411" t="s">
        <v>241</v>
      </c>
      <c r="B12411" s="1">
        <v>45138</v>
      </c>
      <c r="C12411" t="s">
        <v>1418</v>
      </c>
      <c r="D12411" t="s">
        <v>1419</v>
      </c>
      <c r="E12411" s="4">
        <v>358294.94225027825</v>
      </c>
      <c r="F12411" t="s">
        <v>1412</v>
      </c>
      <c r="G12411" t="s">
        <v>471</v>
      </c>
      <c r="H12411" t="s">
        <v>300</v>
      </c>
      <c r="I12411" t="s">
        <v>127</v>
      </c>
      <c r="J12411" t="s">
        <v>260</v>
      </c>
      <c r="L12411" t="s">
        <v>382</v>
      </c>
      <c r="M12411" t="s">
        <v>383</v>
      </c>
      <c r="N12411" t="s">
        <v>487</v>
      </c>
    </row>
    <row r="12412" spans="1:14" hidden="1" x14ac:dyDescent="0.25">
      <c r="A12412" t="s">
        <v>241</v>
      </c>
      <c r="B12412" s="1">
        <v>45169</v>
      </c>
      <c r="C12412" t="s">
        <v>1418</v>
      </c>
      <c r="D12412" t="s">
        <v>1419</v>
      </c>
      <c r="E12412" s="4">
        <v>399258.96955340385</v>
      </c>
      <c r="F12412" t="s">
        <v>1412</v>
      </c>
      <c r="G12412" t="s">
        <v>471</v>
      </c>
      <c r="H12412" t="s">
        <v>300</v>
      </c>
      <c r="I12412" t="s">
        <v>127</v>
      </c>
      <c r="J12412" t="s">
        <v>260</v>
      </c>
      <c r="L12412" t="s">
        <v>382</v>
      </c>
      <c r="M12412" t="s">
        <v>383</v>
      </c>
      <c r="N12412" t="s">
        <v>487</v>
      </c>
    </row>
    <row r="12413" spans="1:14" hidden="1" x14ac:dyDescent="0.25">
      <c r="A12413" t="s">
        <v>241</v>
      </c>
      <c r="B12413" s="1">
        <v>45199</v>
      </c>
      <c r="C12413" t="s">
        <v>1418</v>
      </c>
      <c r="D12413" t="s">
        <v>1419</v>
      </c>
      <c r="E12413" s="4">
        <v>457263.13808687101</v>
      </c>
      <c r="F12413" t="s">
        <v>1412</v>
      </c>
      <c r="G12413" t="s">
        <v>471</v>
      </c>
      <c r="H12413" t="s">
        <v>300</v>
      </c>
      <c r="I12413" t="s">
        <v>127</v>
      </c>
      <c r="J12413" t="s">
        <v>260</v>
      </c>
      <c r="L12413" t="s">
        <v>382</v>
      </c>
      <c r="M12413" t="s">
        <v>383</v>
      </c>
      <c r="N12413" t="s">
        <v>487</v>
      </c>
    </row>
    <row r="12414" spans="1:14" hidden="1" x14ac:dyDescent="0.25">
      <c r="A12414" t="s">
        <v>241</v>
      </c>
      <c r="B12414" s="1">
        <v>45230</v>
      </c>
      <c r="C12414" t="s">
        <v>1418</v>
      </c>
      <c r="D12414" t="s">
        <v>1419</v>
      </c>
      <c r="E12414" s="4">
        <v>515515.96748249949</v>
      </c>
      <c r="F12414" t="s">
        <v>1412</v>
      </c>
      <c r="G12414" t="s">
        <v>471</v>
      </c>
      <c r="H12414" t="s">
        <v>300</v>
      </c>
      <c r="I12414" t="s">
        <v>127</v>
      </c>
      <c r="J12414" t="s">
        <v>260</v>
      </c>
      <c r="L12414" t="s">
        <v>382</v>
      </c>
      <c r="M12414" t="s">
        <v>383</v>
      </c>
      <c r="N12414" t="s">
        <v>487</v>
      </c>
    </row>
    <row r="12415" spans="1:14" hidden="1" x14ac:dyDescent="0.25">
      <c r="A12415" t="s">
        <v>241</v>
      </c>
      <c r="B12415" s="1">
        <v>45260</v>
      </c>
      <c r="C12415" t="s">
        <v>1418</v>
      </c>
      <c r="D12415" t="s">
        <v>1419</v>
      </c>
      <c r="E12415" s="4">
        <v>581407.82917087525</v>
      </c>
      <c r="F12415" t="s">
        <v>1412</v>
      </c>
      <c r="G12415" t="s">
        <v>471</v>
      </c>
      <c r="H12415" t="s">
        <v>300</v>
      </c>
      <c r="I12415" t="s">
        <v>127</v>
      </c>
      <c r="J12415" t="s">
        <v>260</v>
      </c>
      <c r="L12415" t="s">
        <v>382</v>
      </c>
      <c r="M12415" t="s">
        <v>383</v>
      </c>
      <c r="N12415" t="s">
        <v>487</v>
      </c>
    </row>
    <row r="12416" spans="1:14" hidden="1" x14ac:dyDescent="0.25">
      <c r="A12416" t="s">
        <v>241</v>
      </c>
      <c r="B12416" s="1">
        <v>45291</v>
      </c>
      <c r="C12416" t="s">
        <v>1418</v>
      </c>
      <c r="D12416" t="s">
        <v>1419</v>
      </c>
      <c r="E12416" s="4">
        <v>630389.55771575123</v>
      </c>
      <c r="F12416" t="s">
        <v>1412</v>
      </c>
      <c r="G12416" t="s">
        <v>471</v>
      </c>
      <c r="H12416" t="s">
        <v>300</v>
      </c>
      <c r="I12416" t="s">
        <v>127</v>
      </c>
      <c r="J12416" t="s">
        <v>260</v>
      </c>
      <c r="L12416" t="s">
        <v>382</v>
      </c>
      <c r="M12416" t="s">
        <v>383</v>
      </c>
      <c r="N12416" t="s">
        <v>487</v>
      </c>
    </row>
    <row r="12417" spans="1:14" hidden="1" x14ac:dyDescent="0.25">
      <c r="A12417" t="s">
        <v>241</v>
      </c>
      <c r="B12417" s="1">
        <v>45322</v>
      </c>
      <c r="C12417" t="s">
        <v>1418</v>
      </c>
      <c r="D12417" t="s">
        <v>1419</v>
      </c>
      <c r="E12417" s="4">
        <v>61863.87999999999</v>
      </c>
      <c r="F12417" t="s">
        <v>1412</v>
      </c>
      <c r="G12417" t="s">
        <v>471</v>
      </c>
      <c r="H12417" t="s">
        <v>300</v>
      </c>
      <c r="I12417" t="s">
        <v>127</v>
      </c>
      <c r="J12417" t="s">
        <v>260</v>
      </c>
      <c r="L12417" t="s">
        <v>382</v>
      </c>
      <c r="M12417" t="s">
        <v>383</v>
      </c>
      <c r="N12417" t="s">
        <v>487</v>
      </c>
    </row>
    <row r="12418" spans="1:14" hidden="1" x14ac:dyDescent="0.25">
      <c r="A12418" t="s">
        <v>241</v>
      </c>
      <c r="B12418" s="1">
        <v>45351</v>
      </c>
      <c r="C12418" t="s">
        <v>1418</v>
      </c>
      <c r="D12418" t="s">
        <v>1419</v>
      </c>
      <c r="E12418" s="4">
        <v>124340.87811725964</v>
      </c>
      <c r="F12418" t="s">
        <v>1412</v>
      </c>
      <c r="G12418" t="s">
        <v>471</v>
      </c>
      <c r="H12418" t="s">
        <v>300</v>
      </c>
      <c r="I12418" t="s">
        <v>127</v>
      </c>
      <c r="J12418" t="s">
        <v>260</v>
      </c>
      <c r="L12418" t="s">
        <v>382</v>
      </c>
      <c r="M12418" t="s">
        <v>383</v>
      </c>
      <c r="N12418" t="s">
        <v>487</v>
      </c>
    </row>
    <row r="12419" spans="1:14" hidden="1" x14ac:dyDescent="0.25">
      <c r="A12419" t="s">
        <v>241</v>
      </c>
      <c r="B12419" s="1">
        <v>45382</v>
      </c>
      <c r="C12419" t="s">
        <v>1418</v>
      </c>
      <c r="D12419" t="s">
        <v>1419</v>
      </c>
      <c r="E12419" s="4">
        <v>187237.41251607283</v>
      </c>
      <c r="F12419" t="s">
        <v>1412</v>
      </c>
      <c r="G12419" t="s">
        <v>471</v>
      </c>
      <c r="H12419" t="s">
        <v>300</v>
      </c>
      <c r="I12419" t="s">
        <v>127</v>
      </c>
      <c r="J12419" t="s">
        <v>260</v>
      </c>
      <c r="L12419" t="s">
        <v>382</v>
      </c>
      <c r="M12419" t="s">
        <v>383</v>
      </c>
      <c r="N12419" t="s">
        <v>487</v>
      </c>
    </row>
    <row r="12420" spans="1:14" hidden="1" x14ac:dyDescent="0.25">
      <c r="A12420" t="s">
        <v>241</v>
      </c>
      <c r="B12420" s="1">
        <v>45412</v>
      </c>
      <c r="C12420" t="s">
        <v>1418</v>
      </c>
      <c r="D12420" t="s">
        <v>1419</v>
      </c>
      <c r="E12420" s="4">
        <v>250191.56999999998</v>
      </c>
      <c r="F12420" t="s">
        <v>1412</v>
      </c>
      <c r="G12420" t="s">
        <v>471</v>
      </c>
      <c r="H12420" t="s">
        <v>300</v>
      </c>
      <c r="I12420" t="s">
        <v>127</v>
      </c>
      <c r="J12420" t="s">
        <v>260</v>
      </c>
      <c r="L12420" t="s">
        <v>382</v>
      </c>
      <c r="M12420" t="s">
        <v>383</v>
      </c>
      <c r="N12420" t="s">
        <v>487</v>
      </c>
    </row>
    <row r="12421" spans="1:14" hidden="1" x14ac:dyDescent="0.25">
      <c r="A12421" t="s">
        <v>241</v>
      </c>
      <c r="B12421" s="1">
        <v>45443</v>
      </c>
      <c r="C12421" t="s">
        <v>1418</v>
      </c>
      <c r="D12421" t="s">
        <v>1419</v>
      </c>
      <c r="E12421" s="4">
        <v>231442.39</v>
      </c>
      <c r="F12421" t="s">
        <v>1412</v>
      </c>
      <c r="G12421" t="s">
        <v>471</v>
      </c>
      <c r="H12421" t="s">
        <v>300</v>
      </c>
      <c r="I12421" t="s">
        <v>127</v>
      </c>
      <c r="J12421" t="s">
        <v>260</v>
      </c>
      <c r="L12421" t="s">
        <v>382</v>
      </c>
      <c r="M12421" t="s">
        <v>383</v>
      </c>
      <c r="N12421" t="s">
        <v>487</v>
      </c>
    </row>
    <row r="12422" spans="1:14" hidden="1" x14ac:dyDescent="0.25">
      <c r="A12422" t="s">
        <v>241</v>
      </c>
      <c r="B12422" s="1">
        <v>45473</v>
      </c>
      <c r="C12422" t="s">
        <v>1418</v>
      </c>
      <c r="D12422" t="s">
        <v>1419</v>
      </c>
      <c r="E12422" s="4">
        <v>278623.87475015345</v>
      </c>
      <c r="F12422" t="s">
        <v>1412</v>
      </c>
      <c r="G12422" t="s">
        <v>471</v>
      </c>
      <c r="H12422" t="s">
        <v>300</v>
      </c>
      <c r="I12422" t="s">
        <v>127</v>
      </c>
      <c r="J12422" t="s">
        <v>260</v>
      </c>
      <c r="L12422" t="s">
        <v>382</v>
      </c>
      <c r="M12422" t="s">
        <v>383</v>
      </c>
      <c r="N12422" t="s">
        <v>487</v>
      </c>
    </row>
    <row r="12423" spans="1:14" hidden="1" x14ac:dyDescent="0.25">
      <c r="A12423" t="s">
        <v>241</v>
      </c>
      <c r="B12423" s="1">
        <v>45504</v>
      </c>
      <c r="C12423" t="s">
        <v>1418</v>
      </c>
      <c r="D12423" t="s">
        <v>1419</v>
      </c>
      <c r="E12423" s="4">
        <v>337081.44897352008</v>
      </c>
      <c r="F12423" t="s">
        <v>1412</v>
      </c>
      <c r="G12423" t="s">
        <v>471</v>
      </c>
      <c r="H12423" t="s">
        <v>300</v>
      </c>
      <c r="I12423" t="s">
        <v>127</v>
      </c>
      <c r="J12423" t="s">
        <v>260</v>
      </c>
      <c r="L12423" t="s">
        <v>382</v>
      </c>
      <c r="M12423" t="s">
        <v>383</v>
      </c>
      <c r="N12423" t="s">
        <v>487</v>
      </c>
    </row>
    <row r="12424" spans="1:14" hidden="1" x14ac:dyDescent="0.25">
      <c r="A12424" t="s">
        <v>241</v>
      </c>
      <c r="B12424" s="1">
        <v>45535</v>
      </c>
      <c r="C12424" t="s">
        <v>1418</v>
      </c>
      <c r="D12424" t="s">
        <v>1419</v>
      </c>
      <c r="E12424" s="4">
        <v>368598.10295960092</v>
      </c>
      <c r="F12424" t="s">
        <v>1412</v>
      </c>
      <c r="G12424" t="s">
        <v>471</v>
      </c>
      <c r="H12424" t="s">
        <v>300</v>
      </c>
      <c r="I12424" t="s">
        <v>127</v>
      </c>
      <c r="J12424" t="s">
        <v>260</v>
      </c>
      <c r="L12424" t="s">
        <v>382</v>
      </c>
      <c r="M12424" t="s">
        <v>383</v>
      </c>
      <c r="N12424" t="s">
        <v>487</v>
      </c>
    </row>
    <row r="12425" spans="1:14" hidden="1" x14ac:dyDescent="0.25">
      <c r="A12425" t="s">
        <v>241</v>
      </c>
      <c r="B12425" s="1">
        <v>45565</v>
      </c>
      <c r="C12425" t="s">
        <v>1418</v>
      </c>
      <c r="D12425" t="s">
        <v>1419</v>
      </c>
      <c r="E12425" s="4">
        <v>438508.84876817086</v>
      </c>
      <c r="F12425" t="s">
        <v>1412</v>
      </c>
      <c r="G12425" t="s">
        <v>471</v>
      </c>
      <c r="H12425" t="s">
        <v>300</v>
      </c>
      <c r="I12425" t="s">
        <v>127</v>
      </c>
      <c r="J12425" t="s">
        <v>260</v>
      </c>
      <c r="L12425" t="s">
        <v>382</v>
      </c>
      <c r="M12425" t="s">
        <v>383</v>
      </c>
      <c r="N12425" t="s">
        <v>487</v>
      </c>
    </row>
    <row r="12426" spans="1:14" hidden="1" x14ac:dyDescent="0.25">
      <c r="A12426" t="s">
        <v>241</v>
      </c>
      <c r="B12426" s="1">
        <v>45596</v>
      </c>
      <c r="C12426" t="s">
        <v>1418</v>
      </c>
      <c r="D12426" t="s">
        <v>1419</v>
      </c>
      <c r="E12426" s="4">
        <v>490090.13103627425</v>
      </c>
      <c r="F12426" t="s">
        <v>1412</v>
      </c>
      <c r="G12426" t="s">
        <v>471</v>
      </c>
      <c r="H12426" t="s">
        <v>300</v>
      </c>
      <c r="I12426" t="s">
        <v>127</v>
      </c>
      <c r="J12426" t="s">
        <v>260</v>
      </c>
      <c r="L12426" t="s">
        <v>382</v>
      </c>
      <c r="M12426" t="s">
        <v>383</v>
      </c>
      <c r="N12426" t="s">
        <v>487</v>
      </c>
    </row>
    <row r="12427" spans="1:14" hidden="1" x14ac:dyDescent="0.25">
      <c r="A12427" t="s">
        <v>241</v>
      </c>
      <c r="B12427" s="1">
        <v>45626</v>
      </c>
      <c r="C12427" t="s">
        <v>1418</v>
      </c>
      <c r="D12427" t="s">
        <v>1419</v>
      </c>
      <c r="E12427" s="4">
        <v>547248.1716234989</v>
      </c>
      <c r="F12427" t="s">
        <v>1412</v>
      </c>
      <c r="G12427" t="s">
        <v>471</v>
      </c>
      <c r="H12427" t="s">
        <v>300</v>
      </c>
      <c r="I12427" t="s">
        <v>127</v>
      </c>
      <c r="J12427" t="s">
        <v>260</v>
      </c>
      <c r="L12427" t="s">
        <v>382</v>
      </c>
      <c r="M12427" t="s">
        <v>383</v>
      </c>
      <c r="N12427" t="s">
        <v>487</v>
      </c>
    </row>
    <row r="12428" spans="1:14" hidden="1" x14ac:dyDescent="0.25">
      <c r="A12428" t="s">
        <v>241</v>
      </c>
      <c r="B12428" s="1">
        <v>45657</v>
      </c>
      <c r="C12428" t="s">
        <v>1418</v>
      </c>
      <c r="D12428" t="s">
        <v>1419</v>
      </c>
      <c r="E12428" s="4">
        <v>595271.41430769372</v>
      </c>
      <c r="F12428" t="s">
        <v>1412</v>
      </c>
      <c r="G12428" t="s">
        <v>471</v>
      </c>
      <c r="H12428" t="s">
        <v>300</v>
      </c>
      <c r="I12428" t="s">
        <v>127</v>
      </c>
      <c r="J12428" t="s">
        <v>260</v>
      </c>
      <c r="L12428" t="s">
        <v>382</v>
      </c>
      <c r="M12428" t="s">
        <v>383</v>
      </c>
      <c r="N12428" t="s">
        <v>487</v>
      </c>
    </row>
    <row r="12429" spans="1:14" x14ac:dyDescent="0.25">
      <c r="A12429" t="s">
        <v>241</v>
      </c>
      <c r="B12429" s="1">
        <v>45688</v>
      </c>
      <c r="C12429" t="s">
        <v>1418</v>
      </c>
      <c r="D12429" t="s">
        <v>1419</v>
      </c>
      <c r="E12429" s="4">
        <v>59855.183728452044</v>
      </c>
      <c r="F12429" t="s">
        <v>1412</v>
      </c>
      <c r="G12429" t="s">
        <v>471</v>
      </c>
      <c r="H12429" t="s">
        <v>300</v>
      </c>
      <c r="I12429" t="s">
        <v>127</v>
      </c>
      <c r="J12429" t="s">
        <v>260</v>
      </c>
      <c r="L12429" t="s">
        <v>382</v>
      </c>
      <c r="M12429" t="s">
        <v>383</v>
      </c>
      <c r="N12429" t="s">
        <v>487</v>
      </c>
    </row>
    <row r="12430" spans="1:14" x14ac:dyDescent="0.25">
      <c r="A12430" t="s">
        <v>241</v>
      </c>
      <c r="B12430" s="1">
        <v>45716</v>
      </c>
      <c r="C12430" t="s">
        <v>1418</v>
      </c>
      <c r="D12430" t="s">
        <v>1419</v>
      </c>
      <c r="E12430" s="4">
        <v>118288.12278729727</v>
      </c>
      <c r="F12430" t="s">
        <v>1412</v>
      </c>
      <c r="G12430" t="s">
        <v>471</v>
      </c>
      <c r="H12430" t="s">
        <v>300</v>
      </c>
      <c r="I12430" t="s">
        <v>127</v>
      </c>
      <c r="J12430" t="s">
        <v>260</v>
      </c>
      <c r="L12430" t="s">
        <v>382</v>
      </c>
      <c r="M12430" t="s">
        <v>383</v>
      </c>
      <c r="N12430" t="s">
        <v>487</v>
      </c>
    </row>
    <row r="12431" spans="1:14" x14ac:dyDescent="0.25">
      <c r="A12431" t="s">
        <v>241</v>
      </c>
      <c r="B12431" s="1">
        <v>45747</v>
      </c>
      <c r="C12431" t="s">
        <v>1418</v>
      </c>
      <c r="D12431" t="s">
        <v>1419</v>
      </c>
      <c r="E12431" s="4">
        <v>210006.72374599733</v>
      </c>
      <c r="F12431" t="s">
        <v>1412</v>
      </c>
      <c r="G12431" t="s">
        <v>471</v>
      </c>
      <c r="H12431" t="s">
        <v>300</v>
      </c>
      <c r="I12431" t="s">
        <v>127</v>
      </c>
      <c r="J12431" t="s">
        <v>260</v>
      </c>
      <c r="L12431" t="s">
        <v>382</v>
      </c>
      <c r="M12431" t="s">
        <v>383</v>
      </c>
      <c r="N12431" t="s">
        <v>487</v>
      </c>
    </row>
    <row r="12432" spans="1:14" x14ac:dyDescent="0.25">
      <c r="A12432" t="s">
        <v>241</v>
      </c>
      <c r="B12432" s="1">
        <v>45777</v>
      </c>
      <c r="C12432" t="s">
        <v>1418</v>
      </c>
      <c r="D12432" t="s">
        <v>1419</v>
      </c>
      <c r="E12432" s="4">
        <v>423605.58756209601</v>
      </c>
      <c r="F12432" t="s">
        <v>1412</v>
      </c>
      <c r="G12432" t="s">
        <v>471</v>
      </c>
      <c r="H12432" t="s">
        <v>300</v>
      </c>
      <c r="I12432" t="s">
        <v>127</v>
      </c>
      <c r="J12432" t="s">
        <v>260</v>
      </c>
      <c r="L12432" t="s">
        <v>382</v>
      </c>
      <c r="M12432" t="s">
        <v>383</v>
      </c>
      <c r="N12432" t="s">
        <v>487</v>
      </c>
    </row>
    <row r="12433" spans="1:14" x14ac:dyDescent="0.25">
      <c r="A12433" t="s">
        <v>241</v>
      </c>
      <c r="B12433" s="1">
        <v>45808</v>
      </c>
      <c r="C12433" t="s">
        <v>1418</v>
      </c>
      <c r="D12433" t="s">
        <v>1419</v>
      </c>
      <c r="E12433" s="4">
        <v>342881.35440100374</v>
      </c>
      <c r="F12433" t="s">
        <v>1412</v>
      </c>
      <c r="G12433" t="s">
        <v>471</v>
      </c>
      <c r="H12433" t="s">
        <v>300</v>
      </c>
      <c r="I12433" t="s">
        <v>127</v>
      </c>
      <c r="J12433" t="s">
        <v>260</v>
      </c>
      <c r="L12433" t="s">
        <v>382</v>
      </c>
      <c r="M12433" t="s">
        <v>383</v>
      </c>
      <c r="N12433" t="s">
        <v>487</v>
      </c>
    </row>
    <row r="12434" spans="1:14" x14ac:dyDescent="0.25">
      <c r="A12434" t="s">
        <v>241</v>
      </c>
      <c r="B12434" s="1">
        <v>45838</v>
      </c>
      <c r="C12434" t="s">
        <v>1418</v>
      </c>
      <c r="D12434" t="s">
        <v>1419</v>
      </c>
      <c r="E12434" s="4">
        <v>406573.58120704506</v>
      </c>
      <c r="F12434" t="s">
        <v>1412</v>
      </c>
      <c r="G12434" t="s">
        <v>471</v>
      </c>
      <c r="H12434" t="s">
        <v>300</v>
      </c>
      <c r="I12434" t="s">
        <v>127</v>
      </c>
      <c r="J12434" t="s">
        <v>260</v>
      </c>
      <c r="L12434" t="s">
        <v>382</v>
      </c>
      <c r="M12434" t="s">
        <v>383</v>
      </c>
      <c r="N12434" t="s">
        <v>487</v>
      </c>
    </row>
    <row r="12435" spans="1:14" hidden="1" x14ac:dyDescent="0.25">
      <c r="A12435" t="s">
        <v>241</v>
      </c>
      <c r="B12435" s="1">
        <v>44926</v>
      </c>
      <c r="C12435" t="s">
        <v>1420</v>
      </c>
      <c r="D12435" t="s">
        <v>1421</v>
      </c>
      <c r="E12435" s="4">
        <v>799742.74999999953</v>
      </c>
      <c r="F12435" t="s">
        <v>1412</v>
      </c>
      <c r="G12435" t="s">
        <v>471</v>
      </c>
      <c r="H12435" t="s">
        <v>307</v>
      </c>
      <c r="I12435" t="s">
        <v>128</v>
      </c>
      <c r="J12435" t="s">
        <v>260</v>
      </c>
      <c r="L12435" t="s">
        <v>382</v>
      </c>
      <c r="M12435" t="s">
        <v>383</v>
      </c>
      <c r="N12435" t="s">
        <v>487</v>
      </c>
    </row>
    <row r="12436" spans="1:14" hidden="1" x14ac:dyDescent="0.25">
      <c r="A12436" t="s">
        <v>241</v>
      </c>
      <c r="B12436" s="1">
        <v>44926</v>
      </c>
      <c r="C12436" t="s">
        <v>1420</v>
      </c>
      <c r="D12436" t="s">
        <v>1421</v>
      </c>
      <c r="E12436" s="4">
        <v>771948.42000000016</v>
      </c>
      <c r="F12436" t="s">
        <v>1412</v>
      </c>
      <c r="G12436" t="s">
        <v>471</v>
      </c>
      <c r="H12436" t="s">
        <v>307</v>
      </c>
      <c r="I12436" t="s">
        <v>128</v>
      </c>
      <c r="J12436" t="s">
        <v>260</v>
      </c>
      <c r="L12436" t="s">
        <v>382</v>
      </c>
      <c r="M12436" t="s">
        <v>383</v>
      </c>
      <c r="N12436" t="s">
        <v>487</v>
      </c>
    </row>
    <row r="12437" spans="1:14" hidden="1" x14ac:dyDescent="0.25">
      <c r="A12437" t="s">
        <v>241</v>
      </c>
      <c r="B12437" s="1">
        <v>44957</v>
      </c>
      <c r="C12437" t="s">
        <v>1420</v>
      </c>
      <c r="D12437" t="s">
        <v>1421</v>
      </c>
      <c r="E12437" s="4">
        <v>99776.67193013303</v>
      </c>
      <c r="F12437" t="s">
        <v>1412</v>
      </c>
      <c r="G12437" t="s">
        <v>471</v>
      </c>
      <c r="H12437" t="s">
        <v>307</v>
      </c>
      <c r="I12437" t="s">
        <v>128</v>
      </c>
      <c r="J12437" t="s">
        <v>260</v>
      </c>
      <c r="L12437" t="s">
        <v>382</v>
      </c>
      <c r="M12437" t="s">
        <v>383</v>
      </c>
      <c r="N12437" t="s">
        <v>487</v>
      </c>
    </row>
    <row r="12438" spans="1:14" hidden="1" x14ac:dyDescent="0.25">
      <c r="A12438" t="s">
        <v>241</v>
      </c>
      <c r="B12438" s="1">
        <v>44985</v>
      </c>
      <c r="C12438" t="s">
        <v>1420</v>
      </c>
      <c r="D12438" t="s">
        <v>1421</v>
      </c>
      <c r="E12438" s="4">
        <v>208912.2540485778</v>
      </c>
      <c r="F12438" t="s">
        <v>1412</v>
      </c>
      <c r="G12438" t="s">
        <v>471</v>
      </c>
      <c r="H12438" t="s">
        <v>307</v>
      </c>
      <c r="I12438" t="s">
        <v>128</v>
      </c>
      <c r="J12438" t="s">
        <v>260</v>
      </c>
      <c r="L12438" t="s">
        <v>382</v>
      </c>
      <c r="M12438" t="s">
        <v>383</v>
      </c>
      <c r="N12438" t="s">
        <v>487</v>
      </c>
    </row>
    <row r="12439" spans="1:14" hidden="1" x14ac:dyDescent="0.25">
      <c r="A12439" t="s">
        <v>241</v>
      </c>
      <c r="B12439" s="1">
        <v>45016</v>
      </c>
      <c r="C12439" t="s">
        <v>1420</v>
      </c>
      <c r="D12439" t="s">
        <v>1421</v>
      </c>
      <c r="E12439" s="4">
        <v>325886.40622924111</v>
      </c>
      <c r="F12439" t="s">
        <v>1412</v>
      </c>
      <c r="G12439" t="s">
        <v>471</v>
      </c>
      <c r="H12439" t="s">
        <v>307</v>
      </c>
      <c r="I12439" t="s">
        <v>128</v>
      </c>
      <c r="J12439" t="s">
        <v>260</v>
      </c>
      <c r="L12439" t="s">
        <v>382</v>
      </c>
      <c r="M12439" t="s">
        <v>383</v>
      </c>
      <c r="N12439" t="s">
        <v>487</v>
      </c>
    </row>
    <row r="12440" spans="1:14" hidden="1" x14ac:dyDescent="0.25">
      <c r="A12440" t="s">
        <v>241</v>
      </c>
      <c r="B12440" s="1">
        <v>45046</v>
      </c>
      <c r="C12440" t="s">
        <v>1420</v>
      </c>
      <c r="D12440" t="s">
        <v>1421</v>
      </c>
      <c r="E12440" s="4">
        <v>434149.78683029575</v>
      </c>
      <c r="F12440" t="s">
        <v>1412</v>
      </c>
      <c r="G12440" t="s">
        <v>471</v>
      </c>
      <c r="H12440" t="s">
        <v>307</v>
      </c>
      <c r="I12440" t="s">
        <v>128</v>
      </c>
      <c r="J12440" t="s">
        <v>260</v>
      </c>
      <c r="L12440" t="s">
        <v>382</v>
      </c>
      <c r="M12440" t="s">
        <v>383</v>
      </c>
      <c r="N12440" t="s">
        <v>487</v>
      </c>
    </row>
    <row r="12441" spans="1:14" hidden="1" x14ac:dyDescent="0.25">
      <c r="A12441" t="s">
        <v>241</v>
      </c>
      <c r="B12441" s="1">
        <v>45077</v>
      </c>
      <c r="C12441" t="s">
        <v>1420</v>
      </c>
      <c r="D12441" t="s">
        <v>1421</v>
      </c>
      <c r="E12441" s="4">
        <v>545464.64084256382</v>
      </c>
      <c r="F12441" t="s">
        <v>1412</v>
      </c>
      <c r="G12441" t="s">
        <v>471</v>
      </c>
      <c r="H12441" t="s">
        <v>307</v>
      </c>
      <c r="I12441" t="s">
        <v>128</v>
      </c>
      <c r="J12441" t="s">
        <v>260</v>
      </c>
      <c r="L12441" t="s">
        <v>382</v>
      </c>
      <c r="M12441" t="s">
        <v>383</v>
      </c>
      <c r="N12441" t="s">
        <v>487</v>
      </c>
    </row>
    <row r="12442" spans="1:14" hidden="1" x14ac:dyDescent="0.25">
      <c r="A12442" t="s">
        <v>241</v>
      </c>
      <c r="B12442" s="1">
        <v>45107</v>
      </c>
      <c r="C12442" t="s">
        <v>1420</v>
      </c>
      <c r="D12442" t="s">
        <v>1421</v>
      </c>
      <c r="E12442" s="4">
        <v>651571.3386584681</v>
      </c>
      <c r="F12442" t="s">
        <v>1412</v>
      </c>
      <c r="G12442" t="s">
        <v>471</v>
      </c>
      <c r="H12442" t="s">
        <v>307</v>
      </c>
      <c r="I12442" t="s">
        <v>128</v>
      </c>
      <c r="J12442" t="s">
        <v>260</v>
      </c>
      <c r="L12442" t="s">
        <v>382</v>
      </c>
      <c r="M12442" t="s">
        <v>383</v>
      </c>
      <c r="N12442" t="s">
        <v>487</v>
      </c>
    </row>
    <row r="12443" spans="1:14" hidden="1" x14ac:dyDescent="0.25">
      <c r="A12443" t="s">
        <v>241</v>
      </c>
      <c r="B12443" s="1">
        <v>45138</v>
      </c>
      <c r="C12443" t="s">
        <v>1420</v>
      </c>
      <c r="D12443" t="s">
        <v>1421</v>
      </c>
      <c r="E12443" s="4">
        <v>759249.63335521752</v>
      </c>
      <c r="F12443" t="s">
        <v>1412</v>
      </c>
      <c r="G12443" t="s">
        <v>471</v>
      </c>
      <c r="H12443" t="s">
        <v>307</v>
      </c>
      <c r="I12443" t="s">
        <v>128</v>
      </c>
      <c r="J12443" t="s">
        <v>260</v>
      </c>
      <c r="L12443" t="s">
        <v>382</v>
      </c>
      <c r="M12443" t="s">
        <v>383</v>
      </c>
      <c r="N12443" t="s">
        <v>487</v>
      </c>
    </row>
    <row r="12444" spans="1:14" hidden="1" x14ac:dyDescent="0.25">
      <c r="A12444" t="s">
        <v>241</v>
      </c>
      <c r="B12444" s="1">
        <v>45169</v>
      </c>
      <c r="C12444" t="s">
        <v>1420</v>
      </c>
      <c r="D12444" t="s">
        <v>1421</v>
      </c>
      <c r="E12444" s="4">
        <v>834740.48527170974</v>
      </c>
      <c r="F12444" t="s">
        <v>1412</v>
      </c>
      <c r="G12444" t="s">
        <v>471</v>
      </c>
      <c r="H12444" t="s">
        <v>307</v>
      </c>
      <c r="I12444" t="s">
        <v>128</v>
      </c>
      <c r="J12444" t="s">
        <v>260</v>
      </c>
      <c r="L12444" t="s">
        <v>382</v>
      </c>
      <c r="M12444" t="s">
        <v>383</v>
      </c>
      <c r="N12444" t="s">
        <v>487</v>
      </c>
    </row>
    <row r="12445" spans="1:14" hidden="1" x14ac:dyDescent="0.25">
      <c r="A12445" t="s">
        <v>241</v>
      </c>
      <c r="B12445" s="1">
        <v>45199</v>
      </c>
      <c r="C12445" t="s">
        <v>1420</v>
      </c>
      <c r="D12445" t="s">
        <v>1421</v>
      </c>
      <c r="E12445" s="4">
        <v>933739.94420289365</v>
      </c>
      <c r="F12445" t="s">
        <v>1412</v>
      </c>
      <c r="G12445" t="s">
        <v>471</v>
      </c>
      <c r="H12445" t="s">
        <v>307</v>
      </c>
      <c r="I12445" t="s">
        <v>128</v>
      </c>
      <c r="J12445" t="s">
        <v>260</v>
      </c>
      <c r="L12445" t="s">
        <v>382</v>
      </c>
      <c r="M12445" t="s">
        <v>383</v>
      </c>
      <c r="N12445" t="s">
        <v>487</v>
      </c>
    </row>
    <row r="12446" spans="1:14" hidden="1" x14ac:dyDescent="0.25">
      <c r="A12446" t="s">
        <v>241</v>
      </c>
      <c r="B12446" s="1">
        <v>45230</v>
      </c>
      <c r="C12446" t="s">
        <v>1420</v>
      </c>
      <c r="D12446" t="s">
        <v>1421</v>
      </c>
      <c r="E12446" s="4">
        <v>1025135.726529073</v>
      </c>
      <c r="F12446" t="s">
        <v>1412</v>
      </c>
      <c r="G12446" t="s">
        <v>471</v>
      </c>
      <c r="H12446" t="s">
        <v>307</v>
      </c>
      <c r="I12446" t="s">
        <v>128</v>
      </c>
      <c r="J12446" t="s">
        <v>260</v>
      </c>
      <c r="L12446" t="s">
        <v>382</v>
      </c>
      <c r="M12446" t="s">
        <v>383</v>
      </c>
      <c r="N12446" t="s">
        <v>487</v>
      </c>
    </row>
    <row r="12447" spans="1:14" hidden="1" x14ac:dyDescent="0.25">
      <c r="A12447" t="s">
        <v>241</v>
      </c>
      <c r="B12447" s="1">
        <v>45260</v>
      </c>
      <c r="C12447" t="s">
        <v>1420</v>
      </c>
      <c r="D12447" t="s">
        <v>1421</v>
      </c>
      <c r="E12447" s="4">
        <v>1123684.155198999</v>
      </c>
      <c r="F12447" t="s">
        <v>1412</v>
      </c>
      <c r="G12447" t="s">
        <v>471</v>
      </c>
      <c r="H12447" t="s">
        <v>307</v>
      </c>
      <c r="I12447" t="s">
        <v>128</v>
      </c>
      <c r="J12447" t="s">
        <v>260</v>
      </c>
      <c r="L12447" t="s">
        <v>382</v>
      </c>
      <c r="M12447" t="s">
        <v>383</v>
      </c>
      <c r="N12447" t="s">
        <v>487</v>
      </c>
    </row>
    <row r="12448" spans="1:14" hidden="1" x14ac:dyDescent="0.25">
      <c r="A12448" t="s">
        <v>241</v>
      </c>
      <c r="B12448" s="1">
        <v>45291</v>
      </c>
      <c r="C12448" t="s">
        <v>1420</v>
      </c>
      <c r="D12448" t="s">
        <v>1421</v>
      </c>
      <c r="E12448" s="4">
        <v>1212148.8150142087</v>
      </c>
      <c r="F12448" t="s">
        <v>1412</v>
      </c>
      <c r="G12448" t="s">
        <v>471</v>
      </c>
      <c r="H12448" t="s">
        <v>307</v>
      </c>
      <c r="I12448" t="s">
        <v>128</v>
      </c>
      <c r="J12448" t="s">
        <v>260</v>
      </c>
      <c r="L12448" t="s">
        <v>382</v>
      </c>
      <c r="M12448" t="s">
        <v>383</v>
      </c>
      <c r="N12448" t="s">
        <v>487</v>
      </c>
    </row>
    <row r="12449" spans="1:14" hidden="1" x14ac:dyDescent="0.25">
      <c r="A12449" t="s">
        <v>241</v>
      </c>
      <c r="B12449" s="1">
        <v>45322</v>
      </c>
      <c r="C12449" t="s">
        <v>1420</v>
      </c>
      <c r="D12449" t="s">
        <v>1421</v>
      </c>
      <c r="E12449" s="4">
        <v>89243.77</v>
      </c>
      <c r="F12449" t="s">
        <v>1412</v>
      </c>
      <c r="G12449" t="s">
        <v>471</v>
      </c>
      <c r="H12449" t="s">
        <v>307</v>
      </c>
      <c r="I12449" t="s">
        <v>128</v>
      </c>
      <c r="J12449" t="s">
        <v>260</v>
      </c>
      <c r="L12449" t="s">
        <v>382</v>
      </c>
      <c r="M12449" t="s">
        <v>383</v>
      </c>
      <c r="N12449" t="s">
        <v>487</v>
      </c>
    </row>
    <row r="12450" spans="1:14" hidden="1" x14ac:dyDescent="0.25">
      <c r="A12450" t="s">
        <v>241</v>
      </c>
      <c r="B12450" s="1">
        <v>45351</v>
      </c>
      <c r="C12450" t="s">
        <v>1420</v>
      </c>
      <c r="D12450" t="s">
        <v>1421</v>
      </c>
      <c r="E12450" s="4">
        <v>191174.4001520295</v>
      </c>
      <c r="F12450" t="s">
        <v>1412</v>
      </c>
      <c r="G12450" t="s">
        <v>471</v>
      </c>
      <c r="H12450" t="s">
        <v>307</v>
      </c>
      <c r="I12450" t="s">
        <v>128</v>
      </c>
      <c r="J12450" t="s">
        <v>260</v>
      </c>
      <c r="L12450" t="s">
        <v>382</v>
      </c>
      <c r="M12450" t="s">
        <v>383</v>
      </c>
      <c r="N12450" t="s">
        <v>487</v>
      </c>
    </row>
    <row r="12451" spans="1:14" hidden="1" x14ac:dyDescent="0.25">
      <c r="A12451" t="s">
        <v>241</v>
      </c>
      <c r="B12451" s="1">
        <v>45382</v>
      </c>
      <c r="C12451" t="s">
        <v>1420</v>
      </c>
      <c r="D12451" t="s">
        <v>1421</v>
      </c>
      <c r="E12451" s="4">
        <v>283077.01328414422</v>
      </c>
      <c r="F12451" t="s">
        <v>1412</v>
      </c>
      <c r="G12451" t="s">
        <v>471</v>
      </c>
      <c r="H12451" t="s">
        <v>307</v>
      </c>
      <c r="I12451" t="s">
        <v>128</v>
      </c>
      <c r="J12451" t="s">
        <v>260</v>
      </c>
      <c r="L12451" t="s">
        <v>382</v>
      </c>
      <c r="M12451" t="s">
        <v>383</v>
      </c>
      <c r="N12451" t="s">
        <v>487</v>
      </c>
    </row>
    <row r="12452" spans="1:14" hidden="1" x14ac:dyDescent="0.25">
      <c r="A12452" t="s">
        <v>241</v>
      </c>
      <c r="B12452" s="1">
        <v>45412</v>
      </c>
      <c r="C12452" t="s">
        <v>1420</v>
      </c>
      <c r="D12452" t="s">
        <v>1421</v>
      </c>
      <c r="E12452" s="4">
        <v>353280.61000000004</v>
      </c>
      <c r="F12452" t="s">
        <v>1412</v>
      </c>
      <c r="G12452" t="s">
        <v>471</v>
      </c>
      <c r="H12452" t="s">
        <v>307</v>
      </c>
      <c r="I12452" t="s">
        <v>128</v>
      </c>
      <c r="J12452" t="s">
        <v>260</v>
      </c>
      <c r="L12452" t="s">
        <v>382</v>
      </c>
      <c r="M12452" t="s">
        <v>383</v>
      </c>
      <c r="N12452" t="s">
        <v>487</v>
      </c>
    </row>
    <row r="12453" spans="1:14" hidden="1" x14ac:dyDescent="0.25">
      <c r="A12453" t="s">
        <v>241</v>
      </c>
      <c r="B12453" s="1">
        <v>45443</v>
      </c>
      <c r="C12453" t="s">
        <v>1420</v>
      </c>
      <c r="D12453" t="s">
        <v>1421</v>
      </c>
      <c r="E12453" s="4">
        <v>512694.05000000016</v>
      </c>
      <c r="F12453" t="s">
        <v>1412</v>
      </c>
      <c r="G12453" t="s">
        <v>471</v>
      </c>
      <c r="H12453" t="s">
        <v>307</v>
      </c>
      <c r="I12453" t="s">
        <v>128</v>
      </c>
      <c r="J12453" t="s">
        <v>260</v>
      </c>
      <c r="L12453" t="s">
        <v>382</v>
      </c>
      <c r="M12453" t="s">
        <v>383</v>
      </c>
      <c r="N12453" t="s">
        <v>487</v>
      </c>
    </row>
    <row r="12454" spans="1:14" hidden="1" x14ac:dyDescent="0.25">
      <c r="A12454" t="s">
        <v>241</v>
      </c>
      <c r="B12454" s="1">
        <v>45473</v>
      </c>
      <c r="C12454" t="s">
        <v>1420</v>
      </c>
      <c r="D12454" t="s">
        <v>1421</v>
      </c>
      <c r="E12454" s="4">
        <v>608586.41015835083</v>
      </c>
      <c r="F12454" t="s">
        <v>1412</v>
      </c>
      <c r="G12454" t="s">
        <v>471</v>
      </c>
      <c r="H12454" t="s">
        <v>307</v>
      </c>
      <c r="I12454" t="s">
        <v>128</v>
      </c>
      <c r="J12454" t="s">
        <v>260</v>
      </c>
      <c r="L12454" t="s">
        <v>382</v>
      </c>
      <c r="M12454" t="s">
        <v>383</v>
      </c>
      <c r="N12454" t="s">
        <v>487</v>
      </c>
    </row>
    <row r="12455" spans="1:14" hidden="1" x14ac:dyDescent="0.25">
      <c r="A12455" t="s">
        <v>241</v>
      </c>
      <c r="B12455" s="1">
        <v>45504</v>
      </c>
      <c r="C12455" t="s">
        <v>1420</v>
      </c>
      <c r="D12455" t="s">
        <v>1421</v>
      </c>
      <c r="E12455" s="4">
        <v>695441.43918617035</v>
      </c>
      <c r="F12455" t="s">
        <v>1412</v>
      </c>
      <c r="G12455" t="s">
        <v>471</v>
      </c>
      <c r="H12455" t="s">
        <v>307</v>
      </c>
      <c r="I12455" t="s">
        <v>128</v>
      </c>
      <c r="J12455" t="s">
        <v>260</v>
      </c>
      <c r="L12455" t="s">
        <v>382</v>
      </c>
      <c r="M12455" t="s">
        <v>383</v>
      </c>
      <c r="N12455" t="s">
        <v>487</v>
      </c>
    </row>
    <row r="12456" spans="1:14" hidden="1" x14ac:dyDescent="0.25">
      <c r="A12456" t="s">
        <v>241</v>
      </c>
      <c r="B12456" s="1">
        <v>45535</v>
      </c>
      <c r="C12456" t="s">
        <v>1420</v>
      </c>
      <c r="D12456" t="s">
        <v>1421</v>
      </c>
      <c r="E12456" s="4">
        <v>763237.00660047063</v>
      </c>
      <c r="F12456" t="s">
        <v>1412</v>
      </c>
      <c r="G12456" t="s">
        <v>471</v>
      </c>
      <c r="H12456" t="s">
        <v>307</v>
      </c>
      <c r="I12456" t="s">
        <v>128</v>
      </c>
      <c r="J12456" t="s">
        <v>260</v>
      </c>
      <c r="L12456" t="s">
        <v>382</v>
      </c>
      <c r="M12456" t="s">
        <v>383</v>
      </c>
      <c r="N12456" t="s">
        <v>487</v>
      </c>
    </row>
    <row r="12457" spans="1:14" hidden="1" x14ac:dyDescent="0.25">
      <c r="A12457" t="s">
        <v>241</v>
      </c>
      <c r="B12457" s="1">
        <v>45565</v>
      </c>
      <c r="C12457" t="s">
        <v>1420</v>
      </c>
      <c r="D12457" t="s">
        <v>1421</v>
      </c>
      <c r="E12457" s="4">
        <v>855101.44882491045</v>
      </c>
      <c r="F12457" t="s">
        <v>1412</v>
      </c>
      <c r="G12457" t="s">
        <v>471</v>
      </c>
      <c r="H12457" t="s">
        <v>307</v>
      </c>
      <c r="I12457" t="s">
        <v>128</v>
      </c>
      <c r="J12457" t="s">
        <v>260</v>
      </c>
      <c r="L12457" t="s">
        <v>382</v>
      </c>
      <c r="M12457" t="s">
        <v>383</v>
      </c>
      <c r="N12457" t="s">
        <v>487</v>
      </c>
    </row>
    <row r="12458" spans="1:14" hidden="1" x14ac:dyDescent="0.25">
      <c r="A12458" t="s">
        <v>241</v>
      </c>
      <c r="B12458" s="1">
        <v>45596</v>
      </c>
      <c r="C12458" t="s">
        <v>1420</v>
      </c>
      <c r="D12458" t="s">
        <v>1421</v>
      </c>
      <c r="E12458" s="4">
        <v>943436.4491110536</v>
      </c>
      <c r="F12458" t="s">
        <v>1412</v>
      </c>
      <c r="G12458" t="s">
        <v>471</v>
      </c>
      <c r="H12458" t="s">
        <v>307</v>
      </c>
      <c r="I12458" t="s">
        <v>128</v>
      </c>
      <c r="J12458" t="s">
        <v>260</v>
      </c>
      <c r="L12458" t="s">
        <v>382</v>
      </c>
      <c r="M12458" t="s">
        <v>383</v>
      </c>
      <c r="N12458" t="s">
        <v>487</v>
      </c>
    </row>
    <row r="12459" spans="1:14" hidden="1" x14ac:dyDescent="0.25">
      <c r="A12459" t="s">
        <v>241</v>
      </c>
      <c r="B12459" s="1">
        <v>45626</v>
      </c>
      <c r="C12459" t="s">
        <v>1420</v>
      </c>
      <c r="D12459" t="s">
        <v>1421</v>
      </c>
      <c r="E12459" s="4">
        <v>1053467.1872035237</v>
      </c>
      <c r="F12459" t="s">
        <v>1412</v>
      </c>
      <c r="G12459" t="s">
        <v>471</v>
      </c>
      <c r="H12459" t="s">
        <v>307</v>
      </c>
      <c r="I12459" t="s">
        <v>128</v>
      </c>
      <c r="J12459" t="s">
        <v>260</v>
      </c>
      <c r="L12459" t="s">
        <v>382</v>
      </c>
      <c r="M12459" t="s">
        <v>383</v>
      </c>
      <c r="N12459" t="s">
        <v>487</v>
      </c>
    </row>
    <row r="12460" spans="1:14" hidden="1" x14ac:dyDescent="0.25">
      <c r="A12460" t="s">
        <v>241</v>
      </c>
      <c r="B12460" s="1">
        <v>45657</v>
      </c>
      <c r="C12460" t="s">
        <v>1420</v>
      </c>
      <c r="D12460" t="s">
        <v>1421</v>
      </c>
      <c r="E12460" s="4">
        <v>1152210.3533257565</v>
      </c>
      <c r="F12460" t="s">
        <v>1412</v>
      </c>
      <c r="G12460" t="s">
        <v>471</v>
      </c>
      <c r="H12460" t="s">
        <v>307</v>
      </c>
      <c r="I12460" t="s">
        <v>128</v>
      </c>
      <c r="J12460" t="s">
        <v>260</v>
      </c>
      <c r="L12460" t="s">
        <v>382</v>
      </c>
      <c r="M12460" t="s">
        <v>383</v>
      </c>
      <c r="N12460" t="s">
        <v>487</v>
      </c>
    </row>
    <row r="12461" spans="1:14" x14ac:dyDescent="0.25">
      <c r="A12461" t="s">
        <v>241</v>
      </c>
      <c r="B12461" s="1">
        <v>45688</v>
      </c>
      <c r="C12461" t="s">
        <v>1420</v>
      </c>
      <c r="D12461" t="s">
        <v>1421</v>
      </c>
      <c r="E12461" s="4">
        <v>121856.99457051346</v>
      </c>
      <c r="F12461" t="s">
        <v>1412</v>
      </c>
      <c r="G12461" t="s">
        <v>471</v>
      </c>
      <c r="H12461" t="s">
        <v>307</v>
      </c>
      <c r="I12461" t="s">
        <v>128</v>
      </c>
      <c r="J12461" t="s">
        <v>260</v>
      </c>
      <c r="L12461" t="s">
        <v>382</v>
      </c>
      <c r="M12461" t="s">
        <v>383</v>
      </c>
      <c r="N12461" t="s">
        <v>487</v>
      </c>
    </row>
    <row r="12462" spans="1:14" x14ac:dyDescent="0.25">
      <c r="A12462" t="s">
        <v>241</v>
      </c>
      <c r="B12462" s="1">
        <v>45716</v>
      </c>
      <c r="C12462" t="s">
        <v>1420</v>
      </c>
      <c r="D12462" t="s">
        <v>1421</v>
      </c>
      <c r="E12462" s="4">
        <v>234116.5638341645</v>
      </c>
      <c r="F12462" t="s">
        <v>1412</v>
      </c>
      <c r="G12462" t="s">
        <v>471</v>
      </c>
      <c r="H12462" t="s">
        <v>307</v>
      </c>
      <c r="I12462" t="s">
        <v>128</v>
      </c>
      <c r="J12462" t="s">
        <v>260</v>
      </c>
      <c r="L12462" t="s">
        <v>382</v>
      </c>
      <c r="M12462" t="s">
        <v>383</v>
      </c>
      <c r="N12462" t="s">
        <v>487</v>
      </c>
    </row>
    <row r="12463" spans="1:14" x14ac:dyDescent="0.25">
      <c r="A12463" t="s">
        <v>241</v>
      </c>
      <c r="B12463" s="1">
        <v>45747</v>
      </c>
      <c r="C12463" t="s">
        <v>1420</v>
      </c>
      <c r="D12463" t="s">
        <v>1421</v>
      </c>
      <c r="E12463" s="4">
        <v>312419.13475342619</v>
      </c>
      <c r="F12463" t="s">
        <v>1412</v>
      </c>
      <c r="G12463" t="s">
        <v>471</v>
      </c>
      <c r="H12463" t="s">
        <v>307</v>
      </c>
      <c r="I12463" t="s">
        <v>128</v>
      </c>
      <c r="J12463" t="s">
        <v>260</v>
      </c>
      <c r="L12463" t="s">
        <v>382</v>
      </c>
      <c r="M12463" t="s">
        <v>383</v>
      </c>
      <c r="N12463" t="s">
        <v>487</v>
      </c>
    </row>
    <row r="12464" spans="1:14" x14ac:dyDescent="0.25">
      <c r="A12464" t="s">
        <v>241</v>
      </c>
      <c r="B12464" s="1">
        <v>45777</v>
      </c>
      <c r="C12464" t="s">
        <v>1420</v>
      </c>
      <c r="D12464" t="s">
        <v>1421</v>
      </c>
      <c r="E12464" s="4">
        <v>284047.39010783302</v>
      </c>
      <c r="F12464" t="s">
        <v>1412</v>
      </c>
      <c r="G12464" t="s">
        <v>471</v>
      </c>
      <c r="H12464" t="s">
        <v>307</v>
      </c>
      <c r="I12464" t="s">
        <v>128</v>
      </c>
      <c r="J12464" t="s">
        <v>260</v>
      </c>
      <c r="L12464" t="s">
        <v>382</v>
      </c>
      <c r="M12464" t="s">
        <v>383</v>
      </c>
      <c r="N12464" t="s">
        <v>487</v>
      </c>
    </row>
    <row r="12465" spans="1:14" x14ac:dyDescent="0.25">
      <c r="A12465" t="s">
        <v>241</v>
      </c>
      <c r="B12465" s="1">
        <v>45808</v>
      </c>
      <c r="C12465" t="s">
        <v>1420</v>
      </c>
      <c r="D12465" t="s">
        <v>1421</v>
      </c>
      <c r="E12465" s="4">
        <v>528227.31655627512</v>
      </c>
      <c r="F12465" t="s">
        <v>1412</v>
      </c>
      <c r="G12465" t="s">
        <v>471</v>
      </c>
      <c r="H12465" t="s">
        <v>307</v>
      </c>
      <c r="I12465" t="s">
        <v>128</v>
      </c>
      <c r="J12465" t="s">
        <v>260</v>
      </c>
      <c r="L12465" t="s">
        <v>382</v>
      </c>
      <c r="M12465" t="s">
        <v>383</v>
      </c>
      <c r="N12465" t="s">
        <v>487</v>
      </c>
    </row>
    <row r="12466" spans="1:14" x14ac:dyDescent="0.25">
      <c r="A12466" t="s">
        <v>241</v>
      </c>
      <c r="B12466" s="1">
        <v>45838</v>
      </c>
      <c r="C12466" t="s">
        <v>1420</v>
      </c>
      <c r="D12466" t="s">
        <v>1421</v>
      </c>
      <c r="E12466" s="4">
        <v>630261.33198971697</v>
      </c>
      <c r="F12466" t="s">
        <v>1412</v>
      </c>
      <c r="G12466" t="s">
        <v>471</v>
      </c>
      <c r="H12466" t="s">
        <v>307</v>
      </c>
      <c r="I12466" t="s">
        <v>128</v>
      </c>
      <c r="J12466" t="s">
        <v>260</v>
      </c>
      <c r="L12466" t="s">
        <v>382</v>
      </c>
      <c r="M12466" t="s">
        <v>383</v>
      </c>
      <c r="N12466" t="s">
        <v>487</v>
      </c>
    </row>
    <row r="12467" spans="1:14" hidden="1" x14ac:dyDescent="0.25">
      <c r="A12467" t="s">
        <v>241</v>
      </c>
      <c r="B12467" s="1">
        <v>45565</v>
      </c>
      <c r="C12467" t="s">
        <v>139</v>
      </c>
      <c r="D12467" t="s">
        <v>654</v>
      </c>
      <c r="E12467" s="4">
        <v>604332.76</v>
      </c>
      <c r="F12467" t="s">
        <v>1422</v>
      </c>
      <c r="G12467" t="s">
        <v>511</v>
      </c>
      <c r="H12467" t="s">
        <v>338</v>
      </c>
      <c r="I12467" t="s">
        <v>136</v>
      </c>
      <c r="J12467" t="s">
        <v>655</v>
      </c>
      <c r="L12467" t="s">
        <v>338</v>
      </c>
      <c r="M12467" t="s">
        <v>136</v>
      </c>
      <c r="N12467" t="s">
        <v>573</v>
      </c>
    </row>
    <row r="12468" spans="1:14" hidden="1" x14ac:dyDescent="0.25">
      <c r="A12468" t="s">
        <v>241</v>
      </c>
      <c r="B12468" s="1">
        <v>45565</v>
      </c>
      <c r="C12468" t="s">
        <v>139</v>
      </c>
      <c r="D12468" t="s">
        <v>654</v>
      </c>
      <c r="E12468" s="4">
        <v>-289035</v>
      </c>
      <c r="F12468" t="s">
        <v>1422</v>
      </c>
      <c r="G12468" t="s">
        <v>511</v>
      </c>
      <c r="H12468" t="s">
        <v>338</v>
      </c>
      <c r="I12468" t="s">
        <v>136</v>
      </c>
      <c r="J12468" t="s">
        <v>655</v>
      </c>
      <c r="L12468" t="s">
        <v>338</v>
      </c>
      <c r="M12468" t="s">
        <v>136</v>
      </c>
      <c r="N12468" t="s">
        <v>573</v>
      </c>
    </row>
    <row r="12469" spans="1:14" x14ac:dyDescent="0.25">
      <c r="A12469" t="s">
        <v>241</v>
      </c>
      <c r="B12469" s="1">
        <v>45747</v>
      </c>
      <c r="C12469" t="s">
        <v>139</v>
      </c>
      <c r="D12469" t="s">
        <v>654</v>
      </c>
      <c r="E12469" s="4">
        <v>-123812.66</v>
      </c>
      <c r="F12469" t="s">
        <v>1422</v>
      </c>
      <c r="G12469" t="s">
        <v>511</v>
      </c>
      <c r="H12469" t="s">
        <v>338</v>
      </c>
      <c r="I12469" t="s">
        <v>136</v>
      </c>
      <c r="J12469" t="s">
        <v>655</v>
      </c>
      <c r="L12469" t="s">
        <v>338</v>
      </c>
      <c r="M12469" t="s">
        <v>136</v>
      </c>
      <c r="N12469" t="s">
        <v>573</v>
      </c>
    </row>
    <row r="12470" spans="1:14" hidden="1" x14ac:dyDescent="0.25">
      <c r="A12470" t="s">
        <v>241</v>
      </c>
      <c r="B12470" s="1">
        <v>45565</v>
      </c>
      <c r="C12470" t="s">
        <v>143</v>
      </c>
      <c r="D12470" t="s">
        <v>662</v>
      </c>
      <c r="E12470" s="4">
        <v>473270.04</v>
      </c>
      <c r="F12470" t="s">
        <v>1422</v>
      </c>
      <c r="G12470" t="s">
        <v>511</v>
      </c>
      <c r="H12470" t="s">
        <v>338</v>
      </c>
      <c r="I12470" t="s">
        <v>136</v>
      </c>
      <c r="J12470" t="s">
        <v>655</v>
      </c>
      <c r="L12470" t="s">
        <v>338</v>
      </c>
      <c r="M12470" t="s">
        <v>136</v>
      </c>
      <c r="N12470" t="s">
        <v>573</v>
      </c>
    </row>
    <row r="12471" spans="1:14" hidden="1" x14ac:dyDescent="0.25">
      <c r="A12471" t="s">
        <v>241</v>
      </c>
      <c r="B12471" s="1">
        <v>45565</v>
      </c>
      <c r="C12471" t="s">
        <v>143</v>
      </c>
      <c r="D12471" t="s">
        <v>662</v>
      </c>
      <c r="E12471" s="4">
        <v>-279094</v>
      </c>
      <c r="F12471" t="s">
        <v>1422</v>
      </c>
      <c r="G12471" t="s">
        <v>511</v>
      </c>
      <c r="H12471" t="s">
        <v>338</v>
      </c>
      <c r="I12471" t="s">
        <v>136</v>
      </c>
      <c r="J12471" t="s">
        <v>655</v>
      </c>
      <c r="L12471" t="s">
        <v>338</v>
      </c>
      <c r="M12471" t="s">
        <v>136</v>
      </c>
      <c r="N12471" t="s">
        <v>573</v>
      </c>
    </row>
    <row r="12472" spans="1:14" hidden="1" x14ac:dyDescent="0.25">
      <c r="A12472" t="s">
        <v>241</v>
      </c>
      <c r="B12472" s="1">
        <v>45351</v>
      </c>
      <c r="C12472" t="s">
        <v>665</v>
      </c>
      <c r="D12472" t="s">
        <v>666</v>
      </c>
      <c r="E12472" s="4">
        <v>-179278.45</v>
      </c>
      <c r="F12472" t="s">
        <v>1422</v>
      </c>
      <c r="G12472" t="s">
        <v>511</v>
      </c>
      <c r="H12472" t="s">
        <v>340</v>
      </c>
      <c r="I12472" t="s">
        <v>341</v>
      </c>
      <c r="J12472" t="s">
        <v>667</v>
      </c>
      <c r="L12472" t="s">
        <v>340</v>
      </c>
      <c r="M12472" t="s">
        <v>341</v>
      </c>
      <c r="N12472" t="s">
        <v>573</v>
      </c>
    </row>
    <row r="12473" spans="1:14" hidden="1" x14ac:dyDescent="0.25">
      <c r="A12473" t="s">
        <v>241</v>
      </c>
      <c r="B12473" s="1">
        <v>45382</v>
      </c>
      <c r="C12473" t="s">
        <v>665</v>
      </c>
      <c r="D12473" t="s">
        <v>666</v>
      </c>
      <c r="E12473" s="4">
        <v>-181129.91999999998</v>
      </c>
      <c r="F12473" t="s">
        <v>1422</v>
      </c>
      <c r="G12473" t="s">
        <v>511</v>
      </c>
      <c r="H12473" t="s">
        <v>340</v>
      </c>
      <c r="I12473" t="s">
        <v>341</v>
      </c>
      <c r="J12473" t="s">
        <v>667</v>
      </c>
      <c r="L12473" t="s">
        <v>340</v>
      </c>
      <c r="M12473" t="s">
        <v>341</v>
      </c>
      <c r="N12473" t="s">
        <v>573</v>
      </c>
    </row>
    <row r="12474" spans="1:14" hidden="1" x14ac:dyDescent="0.25">
      <c r="A12474" t="s">
        <v>241</v>
      </c>
      <c r="B12474" s="1">
        <v>45412</v>
      </c>
      <c r="C12474" t="s">
        <v>665</v>
      </c>
      <c r="D12474" t="s">
        <v>666</v>
      </c>
      <c r="E12474" s="4">
        <v>-161671.33333333331</v>
      </c>
      <c r="F12474" t="s">
        <v>1422</v>
      </c>
      <c r="G12474" t="s">
        <v>511</v>
      </c>
      <c r="H12474" t="s">
        <v>340</v>
      </c>
      <c r="I12474" t="s">
        <v>341</v>
      </c>
      <c r="J12474" t="s">
        <v>667</v>
      </c>
      <c r="L12474" t="s">
        <v>340</v>
      </c>
      <c r="M12474" t="s">
        <v>341</v>
      </c>
      <c r="N12474" t="s">
        <v>573</v>
      </c>
    </row>
    <row r="12475" spans="1:14" hidden="1" x14ac:dyDescent="0.25">
      <c r="A12475" t="s">
        <v>241</v>
      </c>
      <c r="B12475" s="1">
        <v>45443</v>
      </c>
      <c r="C12475" t="s">
        <v>665</v>
      </c>
      <c r="D12475" t="s">
        <v>666</v>
      </c>
      <c r="E12475" s="4">
        <v>-184441.79833333331</v>
      </c>
      <c r="F12475" t="s">
        <v>1422</v>
      </c>
      <c r="G12475" t="s">
        <v>511</v>
      </c>
      <c r="H12475" t="s">
        <v>340</v>
      </c>
      <c r="I12475" t="s">
        <v>341</v>
      </c>
      <c r="J12475" t="s">
        <v>667</v>
      </c>
      <c r="L12475" t="s">
        <v>340</v>
      </c>
      <c r="M12475" t="s">
        <v>341</v>
      </c>
      <c r="N12475" t="s">
        <v>573</v>
      </c>
    </row>
    <row r="12476" spans="1:14" x14ac:dyDescent="0.25">
      <c r="A12476" t="s">
        <v>241</v>
      </c>
      <c r="B12476" s="1">
        <v>45838</v>
      </c>
      <c r="C12476" t="s">
        <v>665</v>
      </c>
      <c r="D12476" t="s">
        <v>666</v>
      </c>
      <c r="E12476" s="4">
        <v>130000</v>
      </c>
      <c r="F12476" t="s">
        <v>1422</v>
      </c>
      <c r="G12476" t="s">
        <v>511</v>
      </c>
      <c r="H12476" t="s">
        <v>340</v>
      </c>
      <c r="I12476" t="s">
        <v>341</v>
      </c>
      <c r="J12476" t="s">
        <v>667</v>
      </c>
      <c r="L12476" t="s">
        <v>340</v>
      </c>
      <c r="M12476" t="s">
        <v>341</v>
      </c>
      <c r="N12476" t="s">
        <v>573</v>
      </c>
    </row>
    <row r="12477" spans="1:14" x14ac:dyDescent="0.25">
      <c r="A12477" t="s">
        <v>241</v>
      </c>
      <c r="B12477" s="1">
        <v>45808</v>
      </c>
      <c r="C12477" t="s">
        <v>783</v>
      </c>
      <c r="D12477" t="s">
        <v>784</v>
      </c>
      <c r="E12477" s="4">
        <v>69277.820000000007</v>
      </c>
      <c r="F12477" t="s">
        <v>1422</v>
      </c>
      <c r="G12477" t="s">
        <v>511</v>
      </c>
      <c r="H12477" t="s">
        <v>345</v>
      </c>
      <c r="I12477" t="s">
        <v>346</v>
      </c>
      <c r="J12477" t="s">
        <v>684</v>
      </c>
      <c r="L12477" t="s">
        <v>345</v>
      </c>
      <c r="M12477" t="s">
        <v>432</v>
      </c>
      <c r="N12477" t="s">
        <v>573</v>
      </c>
    </row>
    <row r="12478" spans="1:14" x14ac:dyDescent="0.25">
      <c r="A12478" t="s">
        <v>241</v>
      </c>
      <c r="B12478" s="1">
        <v>45808</v>
      </c>
      <c r="C12478" t="s">
        <v>1144</v>
      </c>
      <c r="D12478" t="s">
        <v>1403</v>
      </c>
      <c r="E12478" s="4">
        <v>-69277.820000000007</v>
      </c>
      <c r="F12478" t="s">
        <v>1422</v>
      </c>
      <c r="G12478" t="s">
        <v>471</v>
      </c>
      <c r="H12478" t="s">
        <v>308</v>
      </c>
      <c r="I12478" t="s">
        <v>309</v>
      </c>
      <c r="J12478" t="s">
        <v>264</v>
      </c>
      <c r="L12478" t="s">
        <v>378</v>
      </c>
      <c r="M12478" t="s">
        <v>379</v>
      </c>
      <c r="N12478" t="s">
        <v>487</v>
      </c>
    </row>
    <row r="12479" spans="1:14" x14ac:dyDescent="0.25">
      <c r="A12479" t="s">
        <v>241</v>
      </c>
      <c r="B12479" s="1">
        <v>45808</v>
      </c>
      <c r="C12479" t="s">
        <v>1240</v>
      </c>
      <c r="D12479" t="s">
        <v>1241</v>
      </c>
      <c r="E12479" s="4">
        <v>112734.41</v>
      </c>
      <c r="F12479" t="s">
        <v>1422</v>
      </c>
      <c r="G12479" t="s">
        <v>471</v>
      </c>
      <c r="H12479" t="s">
        <v>317</v>
      </c>
      <c r="I12479" t="s">
        <v>318</v>
      </c>
      <c r="J12479" t="s">
        <v>276</v>
      </c>
      <c r="L12479" t="s">
        <v>390</v>
      </c>
      <c r="M12479" t="s">
        <v>391</v>
      </c>
      <c r="N12479" t="s">
        <v>487</v>
      </c>
    </row>
    <row r="12480" spans="1:14" x14ac:dyDescent="0.25">
      <c r="A12480" t="s">
        <v>241</v>
      </c>
      <c r="B12480" s="1">
        <v>45808</v>
      </c>
      <c r="C12480" t="s">
        <v>1420</v>
      </c>
      <c r="D12480" t="s">
        <v>1421</v>
      </c>
      <c r="E12480" s="4">
        <v>-112734.41</v>
      </c>
      <c r="F12480" t="s">
        <v>1422</v>
      </c>
      <c r="G12480" t="s">
        <v>471</v>
      </c>
      <c r="H12480" t="s">
        <v>307</v>
      </c>
      <c r="I12480" t="s">
        <v>128</v>
      </c>
      <c r="J12480" t="s">
        <v>260</v>
      </c>
      <c r="L12480" t="s">
        <v>382</v>
      </c>
      <c r="M12480" t="s">
        <v>383</v>
      </c>
      <c r="N12480" t="s">
        <v>487</v>
      </c>
    </row>
    <row r="12481" spans="1:14" hidden="1" x14ac:dyDescent="0.25">
      <c r="A12481" t="s">
        <v>241</v>
      </c>
      <c r="B12481" s="1">
        <v>45565</v>
      </c>
      <c r="C12481" t="s">
        <v>952</v>
      </c>
      <c r="D12481" t="s">
        <v>953</v>
      </c>
      <c r="E12481" s="4">
        <v>-604332.76</v>
      </c>
      <c r="F12481" t="s">
        <v>1422</v>
      </c>
      <c r="G12481" t="s">
        <v>471</v>
      </c>
      <c r="H12481" t="s">
        <v>246</v>
      </c>
      <c r="I12481" t="s">
        <v>247</v>
      </c>
      <c r="J12481" t="s">
        <v>246</v>
      </c>
      <c r="L12481" t="s">
        <v>370</v>
      </c>
      <c r="M12481" t="s">
        <v>371</v>
      </c>
      <c r="N12481" t="s">
        <v>482</v>
      </c>
    </row>
    <row r="12482" spans="1:14" hidden="1" x14ac:dyDescent="0.25">
      <c r="A12482" t="s">
        <v>241</v>
      </c>
      <c r="B12482" s="1">
        <v>45565</v>
      </c>
      <c r="C12482" t="s">
        <v>952</v>
      </c>
      <c r="D12482" t="s">
        <v>953</v>
      </c>
      <c r="E12482" s="4">
        <v>289035</v>
      </c>
      <c r="F12482" t="s">
        <v>1422</v>
      </c>
      <c r="G12482" t="s">
        <v>471</v>
      </c>
      <c r="H12482" t="s">
        <v>246</v>
      </c>
      <c r="I12482" t="s">
        <v>247</v>
      </c>
      <c r="J12482" t="s">
        <v>246</v>
      </c>
      <c r="L12482" t="s">
        <v>370</v>
      </c>
      <c r="M12482" t="s">
        <v>371</v>
      </c>
      <c r="N12482" t="s">
        <v>482</v>
      </c>
    </row>
    <row r="12483" spans="1:14" hidden="1" x14ac:dyDescent="0.25">
      <c r="A12483" t="s">
        <v>241</v>
      </c>
      <c r="B12483" s="1">
        <v>45565</v>
      </c>
      <c r="C12483" t="s">
        <v>955</v>
      </c>
      <c r="D12483" t="s">
        <v>956</v>
      </c>
      <c r="E12483" s="4">
        <v>-473270.04</v>
      </c>
      <c r="F12483" t="s">
        <v>1422</v>
      </c>
      <c r="G12483" t="s">
        <v>471</v>
      </c>
      <c r="H12483" t="s">
        <v>293</v>
      </c>
      <c r="I12483" t="s">
        <v>294</v>
      </c>
      <c r="J12483" t="s">
        <v>251</v>
      </c>
      <c r="L12483" t="s">
        <v>386</v>
      </c>
      <c r="M12483" t="s">
        <v>387</v>
      </c>
      <c r="N12483" t="s">
        <v>482</v>
      </c>
    </row>
    <row r="12484" spans="1:14" hidden="1" x14ac:dyDescent="0.25">
      <c r="A12484" t="s">
        <v>241</v>
      </c>
      <c r="B12484" s="1">
        <v>45565</v>
      </c>
      <c r="C12484" t="s">
        <v>955</v>
      </c>
      <c r="D12484" t="s">
        <v>956</v>
      </c>
      <c r="E12484" s="4">
        <v>279094</v>
      </c>
      <c r="F12484" t="s">
        <v>1422</v>
      </c>
      <c r="G12484" t="s">
        <v>471</v>
      </c>
      <c r="H12484" t="s">
        <v>293</v>
      </c>
      <c r="I12484" t="s">
        <v>294</v>
      </c>
      <c r="J12484" t="s">
        <v>251</v>
      </c>
      <c r="L12484" t="s">
        <v>386</v>
      </c>
      <c r="M12484" t="s">
        <v>387</v>
      </c>
      <c r="N12484" t="s">
        <v>482</v>
      </c>
    </row>
    <row r="12485" spans="1:14" x14ac:dyDescent="0.25">
      <c r="A12485" t="s">
        <v>241</v>
      </c>
      <c r="B12485" s="1">
        <v>45747</v>
      </c>
      <c r="C12485" t="s">
        <v>1058</v>
      </c>
      <c r="D12485" t="s">
        <v>1059</v>
      </c>
      <c r="E12485" s="4">
        <v>123812.66</v>
      </c>
      <c r="F12485" t="s">
        <v>1422</v>
      </c>
      <c r="G12485" t="s">
        <v>471</v>
      </c>
      <c r="H12485" t="s">
        <v>293</v>
      </c>
      <c r="I12485" t="s">
        <v>294</v>
      </c>
      <c r="J12485" t="s">
        <v>251</v>
      </c>
      <c r="L12485" t="s">
        <v>386</v>
      </c>
      <c r="M12485" t="s">
        <v>387</v>
      </c>
      <c r="N12485" t="s">
        <v>482</v>
      </c>
    </row>
    <row r="12486" spans="1:14" hidden="1" x14ac:dyDescent="0.25">
      <c r="A12486" t="s">
        <v>241</v>
      </c>
      <c r="B12486" s="1">
        <v>45351</v>
      </c>
      <c r="C12486" t="s">
        <v>1084</v>
      </c>
      <c r="D12486" t="s">
        <v>1085</v>
      </c>
      <c r="E12486" s="4">
        <v>215134.14</v>
      </c>
      <c r="F12486" t="s">
        <v>1422</v>
      </c>
      <c r="G12486" t="s">
        <v>471</v>
      </c>
      <c r="H12486" t="s">
        <v>248</v>
      </c>
      <c r="I12486" t="s">
        <v>249</v>
      </c>
      <c r="J12486" t="s">
        <v>248</v>
      </c>
      <c r="K12486" t="s">
        <v>1086</v>
      </c>
      <c r="L12486" t="s">
        <v>372</v>
      </c>
      <c r="M12486" t="s">
        <v>373</v>
      </c>
      <c r="N12486" t="s">
        <v>488</v>
      </c>
    </row>
    <row r="12487" spans="1:14" hidden="1" x14ac:dyDescent="0.25">
      <c r="A12487" t="s">
        <v>241</v>
      </c>
      <c r="B12487" s="1">
        <v>45351</v>
      </c>
      <c r="C12487" t="s">
        <v>1084</v>
      </c>
      <c r="D12487" t="s">
        <v>1085</v>
      </c>
      <c r="E12487" s="4">
        <v>-35855.69</v>
      </c>
      <c r="F12487" t="s">
        <v>1422</v>
      </c>
      <c r="G12487" t="s">
        <v>471</v>
      </c>
      <c r="H12487" t="s">
        <v>248</v>
      </c>
      <c r="I12487" t="s">
        <v>249</v>
      </c>
      <c r="J12487" t="s">
        <v>248</v>
      </c>
      <c r="K12487" t="s">
        <v>1086</v>
      </c>
      <c r="L12487" t="s">
        <v>372</v>
      </c>
      <c r="M12487" t="s">
        <v>373</v>
      </c>
      <c r="N12487" t="s">
        <v>488</v>
      </c>
    </row>
    <row r="12488" spans="1:14" hidden="1" x14ac:dyDescent="0.25">
      <c r="A12488" t="s">
        <v>241</v>
      </c>
      <c r="B12488" s="1">
        <v>45382</v>
      </c>
      <c r="C12488" t="s">
        <v>1084</v>
      </c>
      <c r="D12488" t="s">
        <v>1085</v>
      </c>
      <c r="E12488" s="4">
        <v>241506.56</v>
      </c>
      <c r="F12488" t="s">
        <v>1422</v>
      </c>
      <c r="G12488" t="s">
        <v>471</v>
      </c>
      <c r="H12488" t="s">
        <v>248</v>
      </c>
      <c r="I12488" t="s">
        <v>249</v>
      </c>
      <c r="J12488" t="s">
        <v>248</v>
      </c>
      <c r="K12488" t="s">
        <v>1086</v>
      </c>
      <c r="L12488" t="s">
        <v>372</v>
      </c>
      <c r="M12488" t="s">
        <v>373</v>
      </c>
      <c r="N12488" t="s">
        <v>488</v>
      </c>
    </row>
    <row r="12489" spans="1:14" hidden="1" x14ac:dyDescent="0.25">
      <c r="A12489" t="s">
        <v>241</v>
      </c>
      <c r="B12489" s="1">
        <v>45382</v>
      </c>
      <c r="C12489" t="s">
        <v>1084</v>
      </c>
      <c r="D12489" t="s">
        <v>1085</v>
      </c>
      <c r="E12489" s="4">
        <v>-60376.639999999999</v>
      </c>
      <c r="F12489" t="s">
        <v>1422</v>
      </c>
      <c r="G12489" t="s">
        <v>471</v>
      </c>
      <c r="H12489" t="s">
        <v>248</v>
      </c>
      <c r="I12489" t="s">
        <v>249</v>
      </c>
      <c r="J12489" t="s">
        <v>248</v>
      </c>
      <c r="K12489" t="s">
        <v>1086</v>
      </c>
      <c r="L12489" t="s">
        <v>372</v>
      </c>
      <c r="M12489" t="s">
        <v>373</v>
      </c>
      <c r="N12489" t="s">
        <v>488</v>
      </c>
    </row>
    <row r="12490" spans="1:14" hidden="1" x14ac:dyDescent="0.25">
      <c r="A12490" t="s">
        <v>241</v>
      </c>
      <c r="B12490" s="1">
        <v>45412</v>
      </c>
      <c r="C12490" t="s">
        <v>1084</v>
      </c>
      <c r="D12490" t="s">
        <v>1085</v>
      </c>
      <c r="E12490" s="4">
        <v>242507</v>
      </c>
      <c r="F12490" t="s">
        <v>1422</v>
      </c>
      <c r="G12490" t="s">
        <v>471</v>
      </c>
      <c r="H12490" t="s">
        <v>248</v>
      </c>
      <c r="I12490" t="s">
        <v>249</v>
      </c>
      <c r="J12490" t="s">
        <v>248</v>
      </c>
      <c r="K12490" t="s">
        <v>1086</v>
      </c>
      <c r="L12490" t="s">
        <v>372</v>
      </c>
      <c r="M12490" t="s">
        <v>373</v>
      </c>
      <c r="N12490" t="s">
        <v>488</v>
      </c>
    </row>
    <row r="12491" spans="1:14" hidden="1" x14ac:dyDescent="0.25">
      <c r="A12491" t="s">
        <v>241</v>
      </c>
      <c r="B12491" s="1">
        <v>45412</v>
      </c>
      <c r="C12491" t="s">
        <v>1084</v>
      </c>
      <c r="D12491" t="s">
        <v>1085</v>
      </c>
      <c r="E12491" s="4">
        <v>-80835.666666666672</v>
      </c>
      <c r="F12491" t="s">
        <v>1422</v>
      </c>
      <c r="G12491" t="s">
        <v>471</v>
      </c>
      <c r="H12491" t="s">
        <v>248</v>
      </c>
      <c r="I12491" t="s">
        <v>249</v>
      </c>
      <c r="J12491" t="s">
        <v>248</v>
      </c>
      <c r="K12491" t="s">
        <v>1086</v>
      </c>
      <c r="L12491" t="s">
        <v>372</v>
      </c>
      <c r="M12491" t="s">
        <v>373</v>
      </c>
      <c r="N12491" t="s">
        <v>488</v>
      </c>
    </row>
    <row r="12492" spans="1:14" hidden="1" x14ac:dyDescent="0.25">
      <c r="A12492" t="s">
        <v>241</v>
      </c>
      <c r="B12492" s="1">
        <v>45443</v>
      </c>
      <c r="C12492" t="s">
        <v>1084</v>
      </c>
      <c r="D12492" t="s">
        <v>1085</v>
      </c>
      <c r="E12492" s="4">
        <v>316185.93999999994</v>
      </c>
      <c r="F12492" t="s">
        <v>1422</v>
      </c>
      <c r="G12492" t="s">
        <v>471</v>
      </c>
      <c r="H12492" t="s">
        <v>248</v>
      </c>
      <c r="I12492" t="s">
        <v>249</v>
      </c>
      <c r="J12492" t="s">
        <v>248</v>
      </c>
      <c r="K12492" t="s">
        <v>1086</v>
      </c>
      <c r="L12492" t="s">
        <v>372</v>
      </c>
      <c r="M12492" t="s">
        <v>373</v>
      </c>
      <c r="N12492" t="s">
        <v>488</v>
      </c>
    </row>
    <row r="12493" spans="1:14" hidden="1" x14ac:dyDescent="0.25">
      <c r="A12493" t="s">
        <v>241</v>
      </c>
      <c r="B12493" s="1">
        <v>45443</v>
      </c>
      <c r="C12493" t="s">
        <v>1084</v>
      </c>
      <c r="D12493" t="s">
        <v>1085</v>
      </c>
      <c r="E12493" s="4">
        <v>-131744.14166666663</v>
      </c>
      <c r="F12493" t="s">
        <v>1422</v>
      </c>
      <c r="G12493" t="s">
        <v>471</v>
      </c>
      <c r="H12493" t="s">
        <v>248</v>
      </c>
      <c r="I12493" t="s">
        <v>249</v>
      </c>
      <c r="J12493" t="s">
        <v>248</v>
      </c>
      <c r="K12493" t="s">
        <v>1086</v>
      </c>
      <c r="L12493" t="s">
        <v>372</v>
      </c>
      <c r="M12493" t="s">
        <v>373</v>
      </c>
      <c r="N12493" t="s">
        <v>488</v>
      </c>
    </row>
    <row r="12494" spans="1:14" x14ac:dyDescent="0.25">
      <c r="A12494" t="s">
        <v>241</v>
      </c>
      <c r="B12494" s="1">
        <v>45838</v>
      </c>
      <c r="C12494" t="s">
        <v>1084</v>
      </c>
      <c r="D12494" t="s">
        <v>1085</v>
      </c>
      <c r="E12494" s="4">
        <v>-130000</v>
      </c>
      <c r="F12494" t="s">
        <v>1422</v>
      </c>
      <c r="G12494" t="s">
        <v>471</v>
      </c>
      <c r="H12494" t="s">
        <v>248</v>
      </c>
      <c r="I12494" t="s">
        <v>249</v>
      </c>
      <c r="J12494" t="s">
        <v>248</v>
      </c>
      <c r="K12494" t="s">
        <v>1086</v>
      </c>
      <c r="L12494" t="s">
        <v>372</v>
      </c>
      <c r="M12494" t="s">
        <v>373</v>
      </c>
      <c r="N12494" t="s">
        <v>488</v>
      </c>
    </row>
    <row r="12495" spans="1:14" hidden="1" x14ac:dyDescent="0.25">
      <c r="A12495" t="s">
        <v>476</v>
      </c>
      <c r="B12495" s="1">
        <v>45322</v>
      </c>
      <c r="C12495" t="s">
        <v>1152</v>
      </c>
      <c r="D12495" t="s">
        <v>1153</v>
      </c>
      <c r="E12495" s="4">
        <v>0</v>
      </c>
      <c r="F12495" t="s">
        <v>1423</v>
      </c>
      <c r="G12495" t="s">
        <v>471</v>
      </c>
      <c r="H12495" t="s">
        <v>311</v>
      </c>
      <c r="I12495" t="s">
        <v>312</v>
      </c>
      <c r="J12495" t="s">
        <v>264</v>
      </c>
      <c r="L12495" t="s">
        <v>378</v>
      </c>
      <c r="M12495" t="s">
        <v>379</v>
      </c>
      <c r="N12495" t="s">
        <v>487</v>
      </c>
    </row>
    <row r="12496" spans="1:14" hidden="1" x14ac:dyDescent="0.25">
      <c r="A12496" t="s">
        <v>476</v>
      </c>
      <c r="B12496" s="1">
        <v>45351</v>
      </c>
      <c r="C12496" t="s">
        <v>1152</v>
      </c>
      <c r="D12496" t="s">
        <v>1153</v>
      </c>
      <c r="E12496" s="4">
        <v>0</v>
      </c>
      <c r="F12496" t="s">
        <v>1423</v>
      </c>
      <c r="G12496" t="s">
        <v>471</v>
      </c>
      <c r="H12496" t="s">
        <v>311</v>
      </c>
      <c r="I12496" t="s">
        <v>312</v>
      </c>
      <c r="J12496" t="s">
        <v>264</v>
      </c>
      <c r="L12496" t="s">
        <v>378</v>
      </c>
      <c r="M12496" t="s">
        <v>379</v>
      </c>
      <c r="N12496" t="s">
        <v>487</v>
      </c>
    </row>
    <row r="12497" spans="1:14" hidden="1" x14ac:dyDescent="0.25">
      <c r="A12497" t="s">
        <v>476</v>
      </c>
      <c r="B12497" s="1">
        <v>45382</v>
      </c>
      <c r="C12497" t="s">
        <v>1152</v>
      </c>
      <c r="D12497" t="s">
        <v>1153</v>
      </c>
      <c r="E12497" s="4">
        <v>0</v>
      </c>
      <c r="F12497" t="s">
        <v>1423</v>
      </c>
      <c r="G12497" t="s">
        <v>471</v>
      </c>
      <c r="H12497" t="s">
        <v>311</v>
      </c>
      <c r="I12497" t="s">
        <v>312</v>
      </c>
      <c r="J12497" t="s">
        <v>264</v>
      </c>
      <c r="L12497" t="s">
        <v>378</v>
      </c>
      <c r="M12497" t="s">
        <v>379</v>
      </c>
      <c r="N12497" t="s">
        <v>487</v>
      </c>
    </row>
    <row r="12498" spans="1:14" hidden="1" x14ac:dyDescent="0.25">
      <c r="A12498" t="s">
        <v>476</v>
      </c>
      <c r="B12498" s="1">
        <v>45412</v>
      </c>
      <c r="C12498" t="s">
        <v>1152</v>
      </c>
      <c r="D12498" t="s">
        <v>1153</v>
      </c>
      <c r="E12498" s="4">
        <v>0</v>
      </c>
      <c r="F12498" t="s">
        <v>1423</v>
      </c>
      <c r="G12498" t="s">
        <v>471</v>
      </c>
      <c r="H12498" t="s">
        <v>311</v>
      </c>
      <c r="I12498" t="s">
        <v>312</v>
      </c>
      <c r="J12498" t="s">
        <v>264</v>
      </c>
      <c r="L12498" t="s">
        <v>378</v>
      </c>
      <c r="M12498" t="s">
        <v>379</v>
      </c>
      <c r="N12498" t="s">
        <v>487</v>
      </c>
    </row>
    <row r="12499" spans="1:14" hidden="1" x14ac:dyDescent="0.25">
      <c r="A12499" t="s">
        <v>476</v>
      </c>
      <c r="B12499" s="1">
        <v>45443</v>
      </c>
      <c r="C12499" t="s">
        <v>1152</v>
      </c>
      <c r="D12499" t="s">
        <v>1153</v>
      </c>
      <c r="E12499" s="4">
        <v>0</v>
      </c>
      <c r="F12499" t="s">
        <v>1423</v>
      </c>
      <c r="G12499" t="s">
        <v>471</v>
      </c>
      <c r="H12499" t="s">
        <v>311</v>
      </c>
      <c r="I12499" t="s">
        <v>312</v>
      </c>
      <c r="J12499" t="s">
        <v>264</v>
      </c>
      <c r="L12499" t="s">
        <v>378</v>
      </c>
      <c r="M12499" t="s">
        <v>379</v>
      </c>
      <c r="N12499" t="s">
        <v>487</v>
      </c>
    </row>
    <row r="12500" spans="1:14" hidden="1" x14ac:dyDescent="0.25">
      <c r="A12500" t="s">
        <v>476</v>
      </c>
      <c r="B12500" s="1">
        <v>45473</v>
      </c>
      <c r="C12500" t="s">
        <v>1152</v>
      </c>
      <c r="D12500" t="s">
        <v>1153</v>
      </c>
      <c r="E12500" s="4">
        <v>0</v>
      </c>
      <c r="F12500" t="s">
        <v>1423</v>
      </c>
      <c r="G12500" t="s">
        <v>471</v>
      </c>
      <c r="H12500" t="s">
        <v>311</v>
      </c>
      <c r="I12500" t="s">
        <v>312</v>
      </c>
      <c r="J12500" t="s">
        <v>264</v>
      </c>
      <c r="L12500" t="s">
        <v>378</v>
      </c>
      <c r="M12500" t="s">
        <v>379</v>
      </c>
      <c r="N12500" t="s">
        <v>487</v>
      </c>
    </row>
    <row r="12501" spans="1:14" hidden="1" x14ac:dyDescent="0.25">
      <c r="A12501" t="s">
        <v>476</v>
      </c>
      <c r="B12501" s="1">
        <v>45504</v>
      </c>
      <c r="C12501" t="s">
        <v>1152</v>
      </c>
      <c r="D12501" t="s">
        <v>1153</v>
      </c>
      <c r="E12501" s="4">
        <v>0</v>
      </c>
      <c r="F12501" t="s">
        <v>1423</v>
      </c>
      <c r="G12501" t="s">
        <v>471</v>
      </c>
      <c r="H12501" t="s">
        <v>311</v>
      </c>
      <c r="I12501" t="s">
        <v>312</v>
      </c>
      <c r="J12501" t="s">
        <v>264</v>
      </c>
      <c r="L12501" t="s">
        <v>378</v>
      </c>
      <c r="M12501" t="s">
        <v>379</v>
      </c>
      <c r="N12501" t="s">
        <v>487</v>
      </c>
    </row>
    <row r="12502" spans="1:14" hidden="1" x14ac:dyDescent="0.25">
      <c r="A12502" t="s">
        <v>476</v>
      </c>
      <c r="B12502" s="1">
        <v>45535</v>
      </c>
      <c r="C12502" t="s">
        <v>1152</v>
      </c>
      <c r="D12502" t="s">
        <v>1153</v>
      </c>
      <c r="E12502" s="4">
        <v>0</v>
      </c>
      <c r="F12502" t="s">
        <v>1423</v>
      </c>
      <c r="G12502" t="s">
        <v>471</v>
      </c>
      <c r="H12502" t="s">
        <v>311</v>
      </c>
      <c r="I12502" t="s">
        <v>312</v>
      </c>
      <c r="J12502" t="s">
        <v>264</v>
      </c>
      <c r="L12502" t="s">
        <v>378</v>
      </c>
      <c r="M12502" t="s">
        <v>379</v>
      </c>
      <c r="N12502" t="s">
        <v>487</v>
      </c>
    </row>
    <row r="12503" spans="1:14" hidden="1" x14ac:dyDescent="0.25">
      <c r="A12503" t="s">
        <v>476</v>
      </c>
      <c r="B12503" s="1">
        <v>45565</v>
      </c>
      <c r="C12503" t="s">
        <v>1152</v>
      </c>
      <c r="D12503" t="s">
        <v>1153</v>
      </c>
      <c r="E12503" s="4">
        <v>0</v>
      </c>
      <c r="F12503" t="s">
        <v>1423</v>
      </c>
      <c r="G12503" t="s">
        <v>471</v>
      </c>
      <c r="H12503" t="s">
        <v>311</v>
      </c>
      <c r="I12503" t="s">
        <v>312</v>
      </c>
      <c r="J12503" t="s">
        <v>264</v>
      </c>
      <c r="L12503" t="s">
        <v>378</v>
      </c>
      <c r="M12503" t="s">
        <v>379</v>
      </c>
      <c r="N12503" t="s">
        <v>487</v>
      </c>
    </row>
    <row r="12504" spans="1:14" hidden="1" x14ac:dyDescent="0.25">
      <c r="A12504" t="s">
        <v>476</v>
      </c>
      <c r="B12504" s="1">
        <v>45596</v>
      </c>
      <c r="C12504" t="s">
        <v>1152</v>
      </c>
      <c r="D12504" t="s">
        <v>1153</v>
      </c>
      <c r="E12504" s="4">
        <v>0</v>
      </c>
      <c r="F12504" t="s">
        <v>1423</v>
      </c>
      <c r="G12504" t="s">
        <v>471</v>
      </c>
      <c r="H12504" t="s">
        <v>311</v>
      </c>
      <c r="I12504" t="s">
        <v>312</v>
      </c>
      <c r="J12504" t="s">
        <v>264</v>
      </c>
      <c r="L12504" t="s">
        <v>378</v>
      </c>
      <c r="M12504" t="s">
        <v>379</v>
      </c>
      <c r="N12504" t="s">
        <v>487</v>
      </c>
    </row>
    <row r="12505" spans="1:14" hidden="1" x14ac:dyDescent="0.25">
      <c r="A12505" t="s">
        <v>476</v>
      </c>
      <c r="B12505" s="1">
        <v>45626</v>
      </c>
      <c r="C12505" t="s">
        <v>1152</v>
      </c>
      <c r="D12505" t="s">
        <v>1153</v>
      </c>
      <c r="E12505" s="4">
        <v>0</v>
      </c>
      <c r="F12505" t="s">
        <v>1423</v>
      </c>
      <c r="G12505" t="s">
        <v>471</v>
      </c>
      <c r="H12505" t="s">
        <v>311</v>
      </c>
      <c r="I12505" t="s">
        <v>312</v>
      </c>
      <c r="J12505" t="s">
        <v>264</v>
      </c>
      <c r="L12505" t="s">
        <v>378</v>
      </c>
      <c r="M12505" t="s">
        <v>379</v>
      </c>
      <c r="N12505" t="s">
        <v>487</v>
      </c>
    </row>
    <row r="12506" spans="1:14" hidden="1" x14ac:dyDescent="0.25">
      <c r="A12506" t="s">
        <v>476</v>
      </c>
      <c r="B12506" s="1">
        <v>45657</v>
      </c>
      <c r="C12506" t="s">
        <v>1152</v>
      </c>
      <c r="D12506" t="s">
        <v>1153</v>
      </c>
      <c r="E12506" s="4">
        <v>0</v>
      </c>
      <c r="F12506" t="s">
        <v>1423</v>
      </c>
      <c r="G12506" t="s">
        <v>471</v>
      </c>
      <c r="H12506" t="s">
        <v>311</v>
      </c>
      <c r="I12506" t="s">
        <v>312</v>
      </c>
      <c r="J12506" t="s">
        <v>264</v>
      </c>
      <c r="L12506" t="s">
        <v>378</v>
      </c>
      <c r="M12506" t="s">
        <v>379</v>
      </c>
      <c r="N12506" t="s">
        <v>487</v>
      </c>
    </row>
    <row r="12507" spans="1:14" hidden="1" x14ac:dyDescent="0.25">
      <c r="A12507" t="s">
        <v>476</v>
      </c>
      <c r="B12507" s="1">
        <v>45322</v>
      </c>
      <c r="C12507" t="s">
        <v>656</v>
      </c>
      <c r="D12507" t="s">
        <v>657</v>
      </c>
      <c r="E12507" s="4">
        <v>178.33333333333334</v>
      </c>
      <c r="F12507" t="s">
        <v>1423</v>
      </c>
      <c r="G12507" t="s">
        <v>471</v>
      </c>
      <c r="H12507" t="s">
        <v>308</v>
      </c>
      <c r="I12507" t="s">
        <v>309</v>
      </c>
      <c r="J12507" t="s">
        <v>264</v>
      </c>
      <c r="L12507" t="s">
        <v>378</v>
      </c>
      <c r="M12507" t="s">
        <v>379</v>
      </c>
      <c r="N12507" t="s">
        <v>487</v>
      </c>
    </row>
    <row r="12508" spans="1:14" hidden="1" x14ac:dyDescent="0.25">
      <c r="A12508" t="s">
        <v>476</v>
      </c>
      <c r="B12508" s="1">
        <v>45351</v>
      </c>
      <c r="C12508" t="s">
        <v>656</v>
      </c>
      <c r="D12508" t="s">
        <v>657</v>
      </c>
      <c r="E12508" s="4">
        <v>178.33333333333334</v>
      </c>
      <c r="F12508" t="s">
        <v>1423</v>
      </c>
      <c r="G12508" t="s">
        <v>471</v>
      </c>
      <c r="H12508" t="s">
        <v>308</v>
      </c>
      <c r="I12508" t="s">
        <v>309</v>
      </c>
      <c r="J12508" t="s">
        <v>264</v>
      </c>
      <c r="L12508" t="s">
        <v>378</v>
      </c>
      <c r="M12508" t="s">
        <v>379</v>
      </c>
      <c r="N12508" t="s">
        <v>487</v>
      </c>
    </row>
    <row r="12509" spans="1:14" hidden="1" x14ac:dyDescent="0.25">
      <c r="A12509" t="s">
        <v>476</v>
      </c>
      <c r="B12509" s="1">
        <v>45382</v>
      </c>
      <c r="C12509" t="s">
        <v>656</v>
      </c>
      <c r="D12509" t="s">
        <v>657</v>
      </c>
      <c r="E12509" s="4">
        <v>178.33333333333334</v>
      </c>
      <c r="F12509" t="s">
        <v>1423</v>
      </c>
      <c r="G12509" t="s">
        <v>471</v>
      </c>
      <c r="H12509" t="s">
        <v>308</v>
      </c>
      <c r="I12509" t="s">
        <v>309</v>
      </c>
      <c r="J12509" t="s">
        <v>264</v>
      </c>
      <c r="L12509" t="s">
        <v>378</v>
      </c>
      <c r="M12509" t="s">
        <v>379</v>
      </c>
      <c r="N12509" t="s">
        <v>487</v>
      </c>
    </row>
    <row r="12510" spans="1:14" hidden="1" x14ac:dyDescent="0.25">
      <c r="A12510" t="s">
        <v>476</v>
      </c>
      <c r="B12510" s="1">
        <v>45412</v>
      </c>
      <c r="C12510" t="s">
        <v>656</v>
      </c>
      <c r="D12510" t="s">
        <v>657</v>
      </c>
      <c r="E12510" s="4">
        <v>713.33333333333337</v>
      </c>
      <c r="F12510" t="s">
        <v>1423</v>
      </c>
      <c r="G12510" t="s">
        <v>471</v>
      </c>
      <c r="H12510" t="s">
        <v>308</v>
      </c>
      <c r="I12510" t="s">
        <v>309</v>
      </c>
      <c r="J12510" t="s">
        <v>264</v>
      </c>
      <c r="L12510" t="s">
        <v>378</v>
      </c>
      <c r="M12510" t="s">
        <v>379</v>
      </c>
      <c r="N12510" t="s">
        <v>487</v>
      </c>
    </row>
    <row r="12511" spans="1:14" hidden="1" x14ac:dyDescent="0.25">
      <c r="A12511" t="s">
        <v>476</v>
      </c>
      <c r="B12511" s="1">
        <v>45443</v>
      </c>
      <c r="C12511" t="s">
        <v>656</v>
      </c>
      <c r="D12511" t="s">
        <v>657</v>
      </c>
      <c r="E12511" s="4">
        <v>891.66666666666674</v>
      </c>
      <c r="F12511" t="s">
        <v>1423</v>
      </c>
      <c r="G12511" t="s">
        <v>471</v>
      </c>
      <c r="H12511" t="s">
        <v>308</v>
      </c>
      <c r="I12511" t="s">
        <v>309</v>
      </c>
      <c r="J12511" t="s">
        <v>264</v>
      </c>
      <c r="L12511" t="s">
        <v>378</v>
      </c>
      <c r="M12511" t="s">
        <v>379</v>
      </c>
      <c r="N12511" t="s">
        <v>487</v>
      </c>
    </row>
    <row r="12512" spans="1:14" hidden="1" x14ac:dyDescent="0.25">
      <c r="A12512" t="s">
        <v>476</v>
      </c>
      <c r="B12512" s="1">
        <v>45473</v>
      </c>
      <c r="C12512" t="s">
        <v>656</v>
      </c>
      <c r="D12512" t="s">
        <v>657</v>
      </c>
      <c r="E12512" s="4">
        <v>1070</v>
      </c>
      <c r="F12512" t="s">
        <v>1423</v>
      </c>
      <c r="G12512" t="s">
        <v>471</v>
      </c>
      <c r="H12512" t="s">
        <v>308</v>
      </c>
      <c r="I12512" t="s">
        <v>309</v>
      </c>
      <c r="J12512" t="s">
        <v>264</v>
      </c>
      <c r="L12512" t="s">
        <v>378</v>
      </c>
      <c r="M12512" t="s">
        <v>379</v>
      </c>
      <c r="N12512" t="s">
        <v>487</v>
      </c>
    </row>
    <row r="12513" spans="1:14" hidden="1" x14ac:dyDescent="0.25">
      <c r="A12513" t="s">
        <v>476</v>
      </c>
      <c r="B12513" s="1">
        <v>45504</v>
      </c>
      <c r="C12513" t="s">
        <v>656</v>
      </c>
      <c r="D12513" t="s">
        <v>657</v>
      </c>
      <c r="E12513" s="4">
        <v>1248.3333333333333</v>
      </c>
      <c r="F12513" t="s">
        <v>1423</v>
      </c>
      <c r="G12513" t="s">
        <v>471</v>
      </c>
      <c r="H12513" t="s">
        <v>308</v>
      </c>
      <c r="I12513" t="s">
        <v>309</v>
      </c>
      <c r="J12513" t="s">
        <v>264</v>
      </c>
      <c r="L12513" t="s">
        <v>378</v>
      </c>
      <c r="M12513" t="s">
        <v>379</v>
      </c>
      <c r="N12513" t="s">
        <v>487</v>
      </c>
    </row>
    <row r="12514" spans="1:14" hidden="1" x14ac:dyDescent="0.25">
      <c r="A12514" t="s">
        <v>476</v>
      </c>
      <c r="B12514" s="1">
        <v>45535</v>
      </c>
      <c r="C12514" t="s">
        <v>656</v>
      </c>
      <c r="D12514" t="s">
        <v>657</v>
      </c>
      <c r="E12514" s="4">
        <v>1426.6666666666665</v>
      </c>
      <c r="F12514" t="s">
        <v>1423</v>
      </c>
      <c r="G12514" t="s">
        <v>471</v>
      </c>
      <c r="H12514" t="s">
        <v>308</v>
      </c>
      <c r="I12514" t="s">
        <v>309</v>
      </c>
      <c r="J12514" t="s">
        <v>264</v>
      </c>
      <c r="L12514" t="s">
        <v>378</v>
      </c>
      <c r="M12514" t="s">
        <v>379</v>
      </c>
      <c r="N12514" t="s">
        <v>487</v>
      </c>
    </row>
    <row r="12515" spans="1:14" hidden="1" x14ac:dyDescent="0.25">
      <c r="A12515" t="s">
        <v>476</v>
      </c>
      <c r="B12515" s="1">
        <v>45565</v>
      </c>
      <c r="C12515" t="s">
        <v>656</v>
      </c>
      <c r="D12515" t="s">
        <v>657</v>
      </c>
      <c r="E12515" s="4">
        <v>1604.9999999999998</v>
      </c>
      <c r="F12515" t="s">
        <v>1423</v>
      </c>
      <c r="G12515" t="s">
        <v>471</v>
      </c>
      <c r="H12515" t="s">
        <v>308</v>
      </c>
      <c r="I12515" t="s">
        <v>309</v>
      </c>
      <c r="J12515" t="s">
        <v>264</v>
      </c>
      <c r="L12515" t="s">
        <v>378</v>
      </c>
      <c r="M12515" t="s">
        <v>379</v>
      </c>
      <c r="N12515" t="s">
        <v>487</v>
      </c>
    </row>
    <row r="12516" spans="1:14" hidden="1" x14ac:dyDescent="0.25">
      <c r="A12516" t="s">
        <v>476</v>
      </c>
      <c r="B12516" s="1">
        <v>45596</v>
      </c>
      <c r="C12516" t="s">
        <v>656</v>
      </c>
      <c r="D12516" t="s">
        <v>657</v>
      </c>
      <c r="E12516" s="4">
        <v>1783.333333333333</v>
      </c>
      <c r="F12516" t="s">
        <v>1423</v>
      </c>
      <c r="G12516" t="s">
        <v>471</v>
      </c>
      <c r="H12516" t="s">
        <v>308</v>
      </c>
      <c r="I12516" t="s">
        <v>309</v>
      </c>
      <c r="J12516" t="s">
        <v>264</v>
      </c>
      <c r="L12516" t="s">
        <v>378</v>
      </c>
      <c r="M12516" t="s">
        <v>379</v>
      </c>
      <c r="N12516" t="s">
        <v>487</v>
      </c>
    </row>
    <row r="12517" spans="1:14" hidden="1" x14ac:dyDescent="0.25">
      <c r="A12517" t="s">
        <v>476</v>
      </c>
      <c r="B12517" s="1">
        <v>45626</v>
      </c>
      <c r="C12517" t="s">
        <v>656</v>
      </c>
      <c r="D12517" t="s">
        <v>657</v>
      </c>
      <c r="E12517" s="4">
        <v>1961.6666666666663</v>
      </c>
      <c r="F12517" t="s">
        <v>1423</v>
      </c>
      <c r="G12517" t="s">
        <v>471</v>
      </c>
      <c r="H12517" t="s">
        <v>308</v>
      </c>
      <c r="I12517" t="s">
        <v>309</v>
      </c>
      <c r="J12517" t="s">
        <v>264</v>
      </c>
      <c r="L12517" t="s">
        <v>378</v>
      </c>
      <c r="M12517" t="s">
        <v>379</v>
      </c>
      <c r="N12517" t="s">
        <v>487</v>
      </c>
    </row>
    <row r="12518" spans="1:14" hidden="1" x14ac:dyDescent="0.25">
      <c r="A12518" t="s">
        <v>476</v>
      </c>
      <c r="B12518" s="1">
        <v>45657</v>
      </c>
      <c r="C12518" t="s">
        <v>656</v>
      </c>
      <c r="D12518" t="s">
        <v>657</v>
      </c>
      <c r="E12518" s="4">
        <v>2139.9999999999995</v>
      </c>
      <c r="F12518" t="s">
        <v>1423</v>
      </c>
      <c r="G12518" t="s">
        <v>471</v>
      </c>
      <c r="H12518" t="s">
        <v>308</v>
      </c>
      <c r="I12518" t="s">
        <v>309</v>
      </c>
      <c r="J12518" t="s">
        <v>264</v>
      </c>
      <c r="L12518" t="s">
        <v>378</v>
      </c>
      <c r="M12518" t="s">
        <v>379</v>
      </c>
      <c r="N12518" t="s">
        <v>487</v>
      </c>
    </row>
    <row r="12519" spans="1:14" hidden="1" x14ac:dyDescent="0.25">
      <c r="A12519" t="s">
        <v>476</v>
      </c>
      <c r="B12519" s="1">
        <v>45322</v>
      </c>
      <c r="C12519" t="s">
        <v>565</v>
      </c>
      <c r="D12519" t="s">
        <v>292</v>
      </c>
      <c r="E12519" s="4">
        <v>8792.9524977999972</v>
      </c>
      <c r="F12519" t="s">
        <v>1423</v>
      </c>
      <c r="G12519" t="s">
        <v>471</v>
      </c>
      <c r="H12519" t="s">
        <v>291</v>
      </c>
      <c r="I12519" t="s">
        <v>292</v>
      </c>
      <c r="J12519" t="s">
        <v>251</v>
      </c>
      <c r="L12519" t="s">
        <v>376</v>
      </c>
      <c r="M12519" t="s">
        <v>377</v>
      </c>
      <c r="N12519" t="s">
        <v>486</v>
      </c>
    </row>
    <row r="12520" spans="1:14" hidden="1" x14ac:dyDescent="0.25">
      <c r="A12520" t="s">
        <v>476</v>
      </c>
      <c r="B12520" s="1">
        <v>45351</v>
      </c>
      <c r="C12520" t="s">
        <v>565</v>
      </c>
      <c r="D12520" t="s">
        <v>292</v>
      </c>
      <c r="E12520" s="4">
        <v>92241.203695689997</v>
      </c>
      <c r="F12520" t="s">
        <v>1423</v>
      </c>
      <c r="G12520" t="s">
        <v>471</v>
      </c>
      <c r="H12520" t="s">
        <v>291</v>
      </c>
      <c r="I12520" t="s">
        <v>292</v>
      </c>
      <c r="J12520" t="s">
        <v>251</v>
      </c>
      <c r="L12520" t="s">
        <v>376</v>
      </c>
      <c r="M12520" t="s">
        <v>377</v>
      </c>
      <c r="N12520" t="s">
        <v>486</v>
      </c>
    </row>
    <row r="12521" spans="1:14" hidden="1" x14ac:dyDescent="0.25">
      <c r="A12521" t="s">
        <v>476</v>
      </c>
      <c r="B12521" s="1">
        <v>45382</v>
      </c>
      <c r="C12521" t="s">
        <v>1424</v>
      </c>
      <c r="D12521" t="s">
        <v>292</v>
      </c>
      <c r="E12521" s="4">
        <v>64538.772456999999</v>
      </c>
      <c r="F12521" t="s">
        <v>1423</v>
      </c>
      <c r="G12521" t="s">
        <v>471</v>
      </c>
      <c r="H12521" t="s">
        <v>291</v>
      </c>
      <c r="I12521" t="s">
        <v>292</v>
      </c>
      <c r="J12521" t="s">
        <v>251</v>
      </c>
      <c r="L12521" t="s">
        <v>376</v>
      </c>
      <c r="M12521" t="s">
        <v>377</v>
      </c>
      <c r="N12521" t="s">
        <v>486</v>
      </c>
    </row>
    <row r="12522" spans="1:14" hidden="1" x14ac:dyDescent="0.25">
      <c r="A12522" t="s">
        <v>476</v>
      </c>
      <c r="B12522" s="1">
        <v>45412</v>
      </c>
      <c r="C12522" t="s">
        <v>1424</v>
      </c>
      <c r="D12522" t="s">
        <v>292</v>
      </c>
      <c r="E12522" s="4">
        <v>212953.43691610015</v>
      </c>
      <c r="F12522" t="s">
        <v>1423</v>
      </c>
      <c r="G12522" t="s">
        <v>471</v>
      </c>
      <c r="H12522" t="s">
        <v>291</v>
      </c>
      <c r="I12522" t="s">
        <v>292</v>
      </c>
      <c r="J12522" t="s">
        <v>251</v>
      </c>
      <c r="L12522" t="s">
        <v>376</v>
      </c>
      <c r="M12522" t="s">
        <v>377</v>
      </c>
      <c r="N12522" t="s">
        <v>486</v>
      </c>
    </row>
    <row r="12523" spans="1:14" hidden="1" x14ac:dyDescent="0.25">
      <c r="A12523" t="s">
        <v>476</v>
      </c>
      <c r="B12523" s="1">
        <v>45443</v>
      </c>
      <c r="C12523" t="s">
        <v>1424</v>
      </c>
      <c r="D12523" t="s">
        <v>292</v>
      </c>
      <c r="E12523" s="4">
        <v>264922.79651780013</v>
      </c>
      <c r="F12523" t="s">
        <v>1423</v>
      </c>
      <c r="G12523" t="s">
        <v>471</v>
      </c>
      <c r="H12523" t="s">
        <v>291</v>
      </c>
      <c r="I12523" t="s">
        <v>292</v>
      </c>
      <c r="J12523" t="s">
        <v>251</v>
      </c>
      <c r="L12523" t="s">
        <v>376</v>
      </c>
      <c r="M12523" t="s">
        <v>377</v>
      </c>
      <c r="N12523" t="s">
        <v>486</v>
      </c>
    </row>
    <row r="12524" spans="1:14" hidden="1" x14ac:dyDescent="0.25">
      <c r="A12524" t="s">
        <v>476</v>
      </c>
      <c r="B12524" s="1">
        <v>45473</v>
      </c>
      <c r="C12524" t="s">
        <v>1424</v>
      </c>
      <c r="D12524" t="s">
        <v>292</v>
      </c>
      <c r="E12524" s="4">
        <v>318092.67036111013</v>
      </c>
      <c r="F12524" t="s">
        <v>1423</v>
      </c>
      <c r="G12524" t="s">
        <v>471</v>
      </c>
      <c r="H12524" t="s">
        <v>291</v>
      </c>
      <c r="I12524" t="s">
        <v>292</v>
      </c>
      <c r="J12524" t="s">
        <v>251</v>
      </c>
      <c r="L12524" t="s">
        <v>376</v>
      </c>
      <c r="M12524" t="s">
        <v>377</v>
      </c>
      <c r="N12524" t="s">
        <v>486</v>
      </c>
    </row>
    <row r="12525" spans="1:14" hidden="1" x14ac:dyDescent="0.25">
      <c r="A12525" t="s">
        <v>476</v>
      </c>
      <c r="B12525" s="1">
        <v>45504</v>
      </c>
      <c r="C12525" t="s">
        <v>1424</v>
      </c>
      <c r="D12525" t="s">
        <v>292</v>
      </c>
      <c r="E12525" s="4">
        <v>359450.50393647014</v>
      </c>
      <c r="F12525" t="s">
        <v>1423</v>
      </c>
      <c r="G12525" t="s">
        <v>471</v>
      </c>
      <c r="H12525" t="s">
        <v>291</v>
      </c>
      <c r="I12525" t="s">
        <v>292</v>
      </c>
      <c r="J12525" t="s">
        <v>251</v>
      </c>
      <c r="L12525" t="s">
        <v>376</v>
      </c>
      <c r="M12525" t="s">
        <v>377</v>
      </c>
      <c r="N12525" t="s">
        <v>486</v>
      </c>
    </row>
    <row r="12526" spans="1:14" hidden="1" x14ac:dyDescent="0.25">
      <c r="A12526" t="s">
        <v>476</v>
      </c>
      <c r="B12526" s="1">
        <v>45535</v>
      </c>
      <c r="C12526" t="s">
        <v>1424</v>
      </c>
      <c r="D12526" t="s">
        <v>292</v>
      </c>
      <c r="E12526" s="4">
        <v>411630.80540697015</v>
      </c>
      <c r="F12526" t="s">
        <v>1423</v>
      </c>
      <c r="G12526" t="s">
        <v>471</v>
      </c>
      <c r="H12526" t="s">
        <v>291</v>
      </c>
      <c r="I12526" t="s">
        <v>292</v>
      </c>
      <c r="J12526" t="s">
        <v>251</v>
      </c>
      <c r="L12526" t="s">
        <v>376</v>
      </c>
      <c r="M12526" t="s">
        <v>377</v>
      </c>
      <c r="N12526" t="s">
        <v>486</v>
      </c>
    </row>
    <row r="12527" spans="1:14" hidden="1" x14ac:dyDescent="0.25">
      <c r="A12527" t="s">
        <v>476</v>
      </c>
      <c r="B12527" s="1">
        <v>45565</v>
      </c>
      <c r="C12527" t="s">
        <v>1424</v>
      </c>
      <c r="D12527" t="s">
        <v>292</v>
      </c>
      <c r="E12527" s="4">
        <v>458384.41258197016</v>
      </c>
      <c r="F12527" t="s">
        <v>1423</v>
      </c>
      <c r="G12527" t="s">
        <v>471</v>
      </c>
      <c r="H12527" t="s">
        <v>291</v>
      </c>
      <c r="I12527" t="s">
        <v>292</v>
      </c>
      <c r="J12527" t="s">
        <v>251</v>
      </c>
      <c r="L12527" t="s">
        <v>376</v>
      </c>
      <c r="M12527" t="s">
        <v>377</v>
      </c>
      <c r="N12527" t="s">
        <v>486</v>
      </c>
    </row>
    <row r="12528" spans="1:14" hidden="1" x14ac:dyDescent="0.25">
      <c r="A12528" t="s">
        <v>476</v>
      </c>
      <c r="B12528" s="1">
        <v>45596</v>
      </c>
      <c r="C12528" t="s">
        <v>1424</v>
      </c>
      <c r="D12528" t="s">
        <v>292</v>
      </c>
      <c r="E12528" s="4">
        <v>521614.62081619125</v>
      </c>
      <c r="F12528" t="s">
        <v>1423</v>
      </c>
      <c r="G12528" t="s">
        <v>471</v>
      </c>
      <c r="H12528" t="s">
        <v>291</v>
      </c>
      <c r="I12528" t="s">
        <v>292</v>
      </c>
      <c r="J12528" t="s">
        <v>251</v>
      </c>
      <c r="L12528" t="s">
        <v>376</v>
      </c>
      <c r="M12528" t="s">
        <v>377</v>
      </c>
      <c r="N12528" t="s">
        <v>486</v>
      </c>
    </row>
    <row r="12529" spans="1:14" hidden="1" x14ac:dyDescent="0.25">
      <c r="A12529" t="s">
        <v>476</v>
      </c>
      <c r="B12529" s="1">
        <v>45626</v>
      </c>
      <c r="C12529" t="s">
        <v>1424</v>
      </c>
      <c r="D12529" t="s">
        <v>292</v>
      </c>
      <c r="E12529" s="4">
        <v>591433.01611860376</v>
      </c>
      <c r="F12529" t="s">
        <v>1423</v>
      </c>
      <c r="G12529" t="s">
        <v>471</v>
      </c>
      <c r="H12529" t="s">
        <v>291</v>
      </c>
      <c r="I12529" t="s">
        <v>292</v>
      </c>
      <c r="J12529" t="s">
        <v>251</v>
      </c>
      <c r="L12529" t="s">
        <v>376</v>
      </c>
      <c r="M12529" t="s">
        <v>377</v>
      </c>
      <c r="N12529" t="s">
        <v>486</v>
      </c>
    </row>
    <row r="12530" spans="1:14" hidden="1" x14ac:dyDescent="0.25">
      <c r="A12530" t="s">
        <v>476</v>
      </c>
      <c r="B12530" s="1">
        <v>45657</v>
      </c>
      <c r="C12530" t="s">
        <v>1424</v>
      </c>
      <c r="D12530" t="s">
        <v>292</v>
      </c>
      <c r="E12530" s="4">
        <v>677629.52889670909</v>
      </c>
      <c r="F12530" t="s">
        <v>1423</v>
      </c>
      <c r="G12530" t="s">
        <v>471</v>
      </c>
      <c r="H12530" t="s">
        <v>291</v>
      </c>
      <c r="I12530" t="s">
        <v>292</v>
      </c>
      <c r="J12530" t="s">
        <v>251</v>
      </c>
      <c r="L12530" t="s">
        <v>376</v>
      </c>
      <c r="M12530" t="s">
        <v>377</v>
      </c>
      <c r="N12530" t="s">
        <v>486</v>
      </c>
    </row>
    <row r="12531" spans="1:14" hidden="1" x14ac:dyDescent="0.25">
      <c r="A12531" t="s">
        <v>476</v>
      </c>
      <c r="B12531" s="1">
        <v>45322</v>
      </c>
      <c r="C12531" t="s">
        <v>578</v>
      </c>
      <c r="D12531" t="s">
        <v>579</v>
      </c>
      <c r="E12531" s="4">
        <v>344.75</v>
      </c>
      <c r="F12531" t="s">
        <v>1423</v>
      </c>
      <c r="G12531" t="s">
        <v>471</v>
      </c>
      <c r="H12531" t="s">
        <v>298</v>
      </c>
      <c r="I12531" t="s">
        <v>299</v>
      </c>
      <c r="J12531" t="s">
        <v>258</v>
      </c>
      <c r="L12531" t="s">
        <v>376</v>
      </c>
      <c r="M12531" t="s">
        <v>377</v>
      </c>
      <c r="N12531" t="s">
        <v>487</v>
      </c>
    </row>
    <row r="12532" spans="1:14" hidden="1" x14ac:dyDescent="0.25">
      <c r="A12532" t="s">
        <v>476</v>
      </c>
      <c r="B12532" s="1">
        <v>45351</v>
      </c>
      <c r="C12532" t="s">
        <v>578</v>
      </c>
      <c r="D12532" t="s">
        <v>579</v>
      </c>
      <c r="E12532" s="4">
        <v>344.75</v>
      </c>
      <c r="F12532" t="s">
        <v>1423</v>
      </c>
      <c r="G12532" t="s">
        <v>471</v>
      </c>
      <c r="H12532" t="s">
        <v>298</v>
      </c>
      <c r="I12532" t="s">
        <v>299</v>
      </c>
      <c r="J12532" t="s">
        <v>258</v>
      </c>
      <c r="L12532" t="s">
        <v>376</v>
      </c>
      <c r="M12532" t="s">
        <v>377</v>
      </c>
      <c r="N12532" t="s">
        <v>487</v>
      </c>
    </row>
    <row r="12533" spans="1:14" hidden="1" x14ac:dyDescent="0.25">
      <c r="A12533" t="s">
        <v>476</v>
      </c>
      <c r="B12533" s="1">
        <v>45382</v>
      </c>
      <c r="C12533" t="s">
        <v>578</v>
      </c>
      <c r="D12533" t="s">
        <v>579</v>
      </c>
      <c r="E12533" s="4">
        <v>344.75</v>
      </c>
      <c r="F12533" t="s">
        <v>1423</v>
      </c>
      <c r="G12533" t="s">
        <v>471</v>
      </c>
      <c r="H12533" t="s">
        <v>298</v>
      </c>
      <c r="I12533" t="s">
        <v>299</v>
      </c>
      <c r="J12533" t="s">
        <v>258</v>
      </c>
      <c r="L12533" t="s">
        <v>376</v>
      </c>
      <c r="M12533" t="s">
        <v>377</v>
      </c>
      <c r="N12533" t="s">
        <v>487</v>
      </c>
    </row>
    <row r="12534" spans="1:14" hidden="1" x14ac:dyDescent="0.25">
      <c r="A12534" t="s">
        <v>476</v>
      </c>
      <c r="B12534" s="1">
        <v>45412</v>
      </c>
      <c r="C12534" t="s">
        <v>578</v>
      </c>
      <c r="D12534" t="s">
        <v>579</v>
      </c>
      <c r="E12534" s="4">
        <v>1379</v>
      </c>
      <c r="F12534" t="s">
        <v>1423</v>
      </c>
      <c r="G12534" t="s">
        <v>471</v>
      </c>
      <c r="H12534" t="s">
        <v>298</v>
      </c>
      <c r="I12534" t="s">
        <v>299</v>
      </c>
      <c r="J12534" t="s">
        <v>258</v>
      </c>
      <c r="L12534" t="s">
        <v>376</v>
      </c>
      <c r="M12534" t="s">
        <v>377</v>
      </c>
      <c r="N12534" t="s">
        <v>487</v>
      </c>
    </row>
    <row r="12535" spans="1:14" hidden="1" x14ac:dyDescent="0.25">
      <c r="A12535" t="s">
        <v>476</v>
      </c>
      <c r="B12535" s="1">
        <v>45443</v>
      </c>
      <c r="C12535" t="s">
        <v>578</v>
      </c>
      <c r="D12535" t="s">
        <v>579</v>
      </c>
      <c r="E12535" s="4">
        <v>1723.75</v>
      </c>
      <c r="F12535" t="s">
        <v>1423</v>
      </c>
      <c r="G12535" t="s">
        <v>471</v>
      </c>
      <c r="H12535" t="s">
        <v>298</v>
      </c>
      <c r="I12535" t="s">
        <v>299</v>
      </c>
      <c r="J12535" t="s">
        <v>258</v>
      </c>
      <c r="L12535" t="s">
        <v>376</v>
      </c>
      <c r="M12535" t="s">
        <v>377</v>
      </c>
      <c r="N12535" t="s">
        <v>487</v>
      </c>
    </row>
    <row r="12536" spans="1:14" hidden="1" x14ac:dyDescent="0.25">
      <c r="A12536" t="s">
        <v>476</v>
      </c>
      <c r="B12536" s="1">
        <v>45473</v>
      </c>
      <c r="C12536" t="s">
        <v>578</v>
      </c>
      <c r="D12536" t="s">
        <v>579</v>
      </c>
      <c r="E12536" s="4">
        <v>2068.5</v>
      </c>
      <c r="F12536" t="s">
        <v>1423</v>
      </c>
      <c r="G12536" t="s">
        <v>471</v>
      </c>
      <c r="H12536" t="s">
        <v>298</v>
      </c>
      <c r="I12536" t="s">
        <v>299</v>
      </c>
      <c r="J12536" t="s">
        <v>258</v>
      </c>
      <c r="L12536" t="s">
        <v>376</v>
      </c>
      <c r="M12536" t="s">
        <v>377</v>
      </c>
      <c r="N12536" t="s">
        <v>487</v>
      </c>
    </row>
    <row r="12537" spans="1:14" hidden="1" x14ac:dyDescent="0.25">
      <c r="A12537" t="s">
        <v>476</v>
      </c>
      <c r="B12537" s="1">
        <v>45504</v>
      </c>
      <c r="C12537" t="s">
        <v>578</v>
      </c>
      <c r="D12537" t="s">
        <v>579</v>
      </c>
      <c r="E12537" s="4">
        <v>2413.25</v>
      </c>
      <c r="F12537" t="s">
        <v>1423</v>
      </c>
      <c r="G12537" t="s">
        <v>471</v>
      </c>
      <c r="H12537" t="s">
        <v>298</v>
      </c>
      <c r="I12537" t="s">
        <v>299</v>
      </c>
      <c r="J12537" t="s">
        <v>258</v>
      </c>
      <c r="L12537" t="s">
        <v>376</v>
      </c>
      <c r="M12537" t="s">
        <v>377</v>
      </c>
      <c r="N12537" t="s">
        <v>487</v>
      </c>
    </row>
    <row r="12538" spans="1:14" hidden="1" x14ac:dyDescent="0.25">
      <c r="A12538" t="s">
        <v>476</v>
      </c>
      <c r="B12538" s="1">
        <v>45535</v>
      </c>
      <c r="C12538" t="s">
        <v>578</v>
      </c>
      <c r="D12538" t="s">
        <v>579</v>
      </c>
      <c r="E12538" s="4">
        <v>2758</v>
      </c>
      <c r="F12538" t="s">
        <v>1423</v>
      </c>
      <c r="G12538" t="s">
        <v>471</v>
      </c>
      <c r="H12538" t="s">
        <v>298</v>
      </c>
      <c r="I12538" t="s">
        <v>299</v>
      </c>
      <c r="J12538" t="s">
        <v>258</v>
      </c>
      <c r="L12538" t="s">
        <v>376</v>
      </c>
      <c r="M12538" t="s">
        <v>377</v>
      </c>
      <c r="N12538" t="s">
        <v>487</v>
      </c>
    </row>
    <row r="12539" spans="1:14" hidden="1" x14ac:dyDescent="0.25">
      <c r="A12539" t="s">
        <v>476</v>
      </c>
      <c r="B12539" s="1">
        <v>45565</v>
      </c>
      <c r="C12539" t="s">
        <v>578</v>
      </c>
      <c r="D12539" t="s">
        <v>579</v>
      </c>
      <c r="E12539" s="4">
        <v>3102.75</v>
      </c>
      <c r="F12539" t="s">
        <v>1423</v>
      </c>
      <c r="G12539" t="s">
        <v>471</v>
      </c>
      <c r="H12539" t="s">
        <v>298</v>
      </c>
      <c r="I12539" t="s">
        <v>299</v>
      </c>
      <c r="J12539" t="s">
        <v>258</v>
      </c>
      <c r="L12539" t="s">
        <v>376</v>
      </c>
      <c r="M12539" t="s">
        <v>377</v>
      </c>
      <c r="N12539" t="s">
        <v>487</v>
      </c>
    </row>
    <row r="12540" spans="1:14" hidden="1" x14ac:dyDescent="0.25">
      <c r="A12540" t="s">
        <v>476</v>
      </c>
      <c r="B12540" s="1">
        <v>45596</v>
      </c>
      <c r="C12540" t="s">
        <v>578</v>
      </c>
      <c r="D12540" t="s">
        <v>579</v>
      </c>
      <c r="E12540" s="4">
        <v>3447.5</v>
      </c>
      <c r="F12540" t="s">
        <v>1423</v>
      </c>
      <c r="G12540" t="s">
        <v>471</v>
      </c>
      <c r="H12540" t="s">
        <v>298</v>
      </c>
      <c r="I12540" t="s">
        <v>299</v>
      </c>
      <c r="J12540" t="s">
        <v>258</v>
      </c>
      <c r="L12540" t="s">
        <v>376</v>
      </c>
      <c r="M12540" t="s">
        <v>377</v>
      </c>
      <c r="N12540" t="s">
        <v>487</v>
      </c>
    </row>
    <row r="12541" spans="1:14" hidden="1" x14ac:dyDescent="0.25">
      <c r="A12541" t="s">
        <v>476</v>
      </c>
      <c r="B12541" s="1">
        <v>45626</v>
      </c>
      <c r="C12541" t="s">
        <v>578</v>
      </c>
      <c r="D12541" t="s">
        <v>579</v>
      </c>
      <c r="E12541" s="4">
        <v>3792.25</v>
      </c>
      <c r="F12541" t="s">
        <v>1423</v>
      </c>
      <c r="G12541" t="s">
        <v>471</v>
      </c>
      <c r="H12541" t="s">
        <v>298</v>
      </c>
      <c r="I12541" t="s">
        <v>299</v>
      </c>
      <c r="J12541" t="s">
        <v>258</v>
      </c>
      <c r="L12541" t="s">
        <v>376</v>
      </c>
      <c r="M12541" t="s">
        <v>377</v>
      </c>
      <c r="N12541" t="s">
        <v>487</v>
      </c>
    </row>
    <row r="12542" spans="1:14" hidden="1" x14ac:dyDescent="0.25">
      <c r="A12542" t="s">
        <v>476</v>
      </c>
      <c r="B12542" s="1">
        <v>45657</v>
      </c>
      <c r="C12542" t="s">
        <v>578</v>
      </c>
      <c r="D12542" t="s">
        <v>579</v>
      </c>
      <c r="E12542" s="4">
        <v>4137</v>
      </c>
      <c r="F12542" t="s">
        <v>1423</v>
      </c>
      <c r="G12542" t="s">
        <v>471</v>
      </c>
      <c r="H12542" t="s">
        <v>298</v>
      </c>
      <c r="I12542" t="s">
        <v>299</v>
      </c>
      <c r="J12542" t="s">
        <v>258</v>
      </c>
      <c r="L12542" t="s">
        <v>376</v>
      </c>
      <c r="M12542" t="s">
        <v>377</v>
      </c>
      <c r="N12542" t="s">
        <v>487</v>
      </c>
    </row>
    <row r="12543" spans="1:14" hidden="1" x14ac:dyDescent="0.25">
      <c r="A12543" t="s">
        <v>476</v>
      </c>
      <c r="B12543" s="1">
        <v>45322</v>
      </c>
      <c r="C12543" t="s">
        <v>840</v>
      </c>
      <c r="D12543" t="s">
        <v>841</v>
      </c>
      <c r="E12543" s="4">
        <v>3194</v>
      </c>
      <c r="F12543" t="s">
        <v>1423</v>
      </c>
      <c r="G12543" t="s">
        <v>471</v>
      </c>
      <c r="H12543" t="s">
        <v>310</v>
      </c>
      <c r="I12543" t="s">
        <v>263</v>
      </c>
      <c r="J12543" t="s">
        <v>262</v>
      </c>
      <c r="L12543" t="s">
        <v>380</v>
      </c>
      <c r="M12543" t="s">
        <v>381</v>
      </c>
      <c r="N12543" t="s">
        <v>487</v>
      </c>
    </row>
    <row r="12544" spans="1:14" hidden="1" x14ac:dyDescent="0.25">
      <c r="A12544" t="s">
        <v>476</v>
      </c>
      <c r="B12544" s="1">
        <v>45351</v>
      </c>
      <c r="C12544" t="s">
        <v>840</v>
      </c>
      <c r="D12544" t="s">
        <v>841</v>
      </c>
      <c r="E12544" s="4">
        <v>3194</v>
      </c>
      <c r="F12544" t="s">
        <v>1423</v>
      </c>
      <c r="G12544" t="s">
        <v>471</v>
      </c>
      <c r="H12544" t="s">
        <v>310</v>
      </c>
      <c r="I12544" t="s">
        <v>263</v>
      </c>
      <c r="J12544" t="s">
        <v>262</v>
      </c>
      <c r="L12544" t="s">
        <v>380</v>
      </c>
      <c r="M12544" t="s">
        <v>381</v>
      </c>
      <c r="N12544" t="s">
        <v>487</v>
      </c>
    </row>
    <row r="12545" spans="1:14" hidden="1" x14ac:dyDescent="0.25">
      <c r="A12545" t="s">
        <v>476</v>
      </c>
      <c r="B12545" s="1">
        <v>45382</v>
      </c>
      <c r="C12545" t="s">
        <v>840</v>
      </c>
      <c r="D12545" t="s">
        <v>841</v>
      </c>
      <c r="E12545" s="4">
        <v>0</v>
      </c>
      <c r="F12545" t="s">
        <v>1423</v>
      </c>
      <c r="G12545" t="s">
        <v>471</v>
      </c>
      <c r="H12545" t="s">
        <v>310</v>
      </c>
      <c r="I12545" t="s">
        <v>263</v>
      </c>
      <c r="J12545" t="s">
        <v>262</v>
      </c>
      <c r="L12545" t="s">
        <v>380</v>
      </c>
      <c r="M12545" t="s">
        <v>381</v>
      </c>
      <c r="N12545" t="s">
        <v>487</v>
      </c>
    </row>
    <row r="12546" spans="1:14" hidden="1" x14ac:dyDescent="0.25">
      <c r="A12546" t="s">
        <v>476</v>
      </c>
      <c r="B12546" s="1">
        <v>45412</v>
      </c>
      <c r="C12546" t="s">
        <v>840</v>
      </c>
      <c r="D12546" t="s">
        <v>841</v>
      </c>
      <c r="E12546" s="4">
        <v>6388</v>
      </c>
      <c r="F12546" t="s">
        <v>1423</v>
      </c>
      <c r="G12546" t="s">
        <v>471</v>
      </c>
      <c r="H12546" t="s">
        <v>310</v>
      </c>
      <c r="I12546" t="s">
        <v>263</v>
      </c>
      <c r="J12546" t="s">
        <v>262</v>
      </c>
      <c r="L12546" t="s">
        <v>380</v>
      </c>
      <c r="M12546" t="s">
        <v>381</v>
      </c>
      <c r="N12546" t="s">
        <v>487</v>
      </c>
    </row>
    <row r="12547" spans="1:14" hidden="1" x14ac:dyDescent="0.25">
      <c r="A12547" t="s">
        <v>476</v>
      </c>
      <c r="B12547" s="1">
        <v>45443</v>
      </c>
      <c r="C12547" t="s">
        <v>840</v>
      </c>
      <c r="D12547" t="s">
        <v>841</v>
      </c>
      <c r="E12547" s="4">
        <v>6388</v>
      </c>
      <c r="F12547" t="s">
        <v>1423</v>
      </c>
      <c r="G12547" t="s">
        <v>471</v>
      </c>
      <c r="H12547" t="s">
        <v>310</v>
      </c>
      <c r="I12547" t="s">
        <v>263</v>
      </c>
      <c r="J12547" t="s">
        <v>262</v>
      </c>
      <c r="L12547" t="s">
        <v>380</v>
      </c>
      <c r="M12547" t="s">
        <v>381</v>
      </c>
      <c r="N12547" t="s">
        <v>487</v>
      </c>
    </row>
    <row r="12548" spans="1:14" hidden="1" x14ac:dyDescent="0.25">
      <c r="A12548" t="s">
        <v>476</v>
      </c>
      <c r="B12548" s="1">
        <v>45473</v>
      </c>
      <c r="C12548" t="s">
        <v>840</v>
      </c>
      <c r="D12548" t="s">
        <v>841</v>
      </c>
      <c r="E12548" s="4">
        <v>6388</v>
      </c>
      <c r="F12548" t="s">
        <v>1423</v>
      </c>
      <c r="G12548" t="s">
        <v>471</v>
      </c>
      <c r="H12548" t="s">
        <v>310</v>
      </c>
      <c r="I12548" t="s">
        <v>263</v>
      </c>
      <c r="J12548" t="s">
        <v>262</v>
      </c>
      <c r="L12548" t="s">
        <v>380</v>
      </c>
      <c r="M12548" t="s">
        <v>381</v>
      </c>
      <c r="N12548" t="s">
        <v>487</v>
      </c>
    </row>
    <row r="12549" spans="1:14" hidden="1" x14ac:dyDescent="0.25">
      <c r="A12549" t="s">
        <v>476</v>
      </c>
      <c r="B12549" s="1">
        <v>45504</v>
      </c>
      <c r="C12549" t="s">
        <v>840</v>
      </c>
      <c r="D12549" t="s">
        <v>841</v>
      </c>
      <c r="E12549" s="4">
        <v>6388</v>
      </c>
      <c r="F12549" t="s">
        <v>1423</v>
      </c>
      <c r="G12549" t="s">
        <v>471</v>
      </c>
      <c r="H12549" t="s">
        <v>310</v>
      </c>
      <c r="I12549" t="s">
        <v>263</v>
      </c>
      <c r="J12549" t="s">
        <v>262</v>
      </c>
      <c r="L12549" t="s">
        <v>380</v>
      </c>
      <c r="M12549" t="s">
        <v>381</v>
      </c>
      <c r="N12549" t="s">
        <v>487</v>
      </c>
    </row>
    <row r="12550" spans="1:14" hidden="1" x14ac:dyDescent="0.25">
      <c r="A12550" t="s">
        <v>476</v>
      </c>
      <c r="B12550" s="1">
        <v>45535</v>
      </c>
      <c r="C12550" t="s">
        <v>840</v>
      </c>
      <c r="D12550" t="s">
        <v>841</v>
      </c>
      <c r="E12550" s="4">
        <v>6388</v>
      </c>
      <c r="F12550" t="s">
        <v>1423</v>
      </c>
      <c r="G12550" t="s">
        <v>471</v>
      </c>
      <c r="H12550" t="s">
        <v>310</v>
      </c>
      <c r="I12550" t="s">
        <v>263</v>
      </c>
      <c r="J12550" t="s">
        <v>262</v>
      </c>
      <c r="L12550" t="s">
        <v>380</v>
      </c>
      <c r="M12550" t="s">
        <v>381</v>
      </c>
      <c r="N12550" t="s">
        <v>487</v>
      </c>
    </row>
    <row r="12551" spans="1:14" hidden="1" x14ac:dyDescent="0.25">
      <c r="A12551" t="s">
        <v>476</v>
      </c>
      <c r="B12551" s="1">
        <v>45565</v>
      </c>
      <c r="C12551" t="s">
        <v>840</v>
      </c>
      <c r="D12551" t="s">
        <v>841</v>
      </c>
      <c r="E12551" s="4">
        <v>6388</v>
      </c>
      <c r="F12551" t="s">
        <v>1423</v>
      </c>
      <c r="G12551" t="s">
        <v>471</v>
      </c>
      <c r="H12551" t="s">
        <v>310</v>
      </c>
      <c r="I12551" t="s">
        <v>263</v>
      </c>
      <c r="J12551" t="s">
        <v>262</v>
      </c>
      <c r="L12551" t="s">
        <v>380</v>
      </c>
      <c r="M12551" t="s">
        <v>381</v>
      </c>
      <c r="N12551" t="s">
        <v>487</v>
      </c>
    </row>
    <row r="12552" spans="1:14" hidden="1" x14ac:dyDescent="0.25">
      <c r="A12552" t="s">
        <v>476</v>
      </c>
      <c r="B12552" s="1">
        <v>45596</v>
      </c>
      <c r="C12552" t="s">
        <v>840</v>
      </c>
      <c r="D12552" t="s">
        <v>841</v>
      </c>
      <c r="E12552" s="4">
        <v>6388</v>
      </c>
      <c r="F12552" t="s">
        <v>1423</v>
      </c>
      <c r="G12552" t="s">
        <v>471</v>
      </c>
      <c r="H12552" t="s">
        <v>310</v>
      </c>
      <c r="I12552" t="s">
        <v>263</v>
      </c>
      <c r="J12552" t="s">
        <v>262</v>
      </c>
      <c r="L12552" t="s">
        <v>380</v>
      </c>
      <c r="M12552" t="s">
        <v>381</v>
      </c>
      <c r="N12552" t="s">
        <v>487</v>
      </c>
    </row>
    <row r="12553" spans="1:14" hidden="1" x14ac:dyDescent="0.25">
      <c r="A12553" t="s">
        <v>476</v>
      </c>
      <c r="B12553" s="1">
        <v>45626</v>
      </c>
      <c r="C12553" t="s">
        <v>840</v>
      </c>
      <c r="D12553" t="s">
        <v>841</v>
      </c>
      <c r="E12553" s="4">
        <v>6388</v>
      </c>
      <c r="F12553" t="s">
        <v>1423</v>
      </c>
      <c r="G12553" t="s">
        <v>471</v>
      </c>
      <c r="H12553" t="s">
        <v>310</v>
      </c>
      <c r="I12553" t="s">
        <v>263</v>
      </c>
      <c r="J12553" t="s">
        <v>262</v>
      </c>
      <c r="L12553" t="s">
        <v>380</v>
      </c>
      <c r="M12553" t="s">
        <v>381</v>
      </c>
      <c r="N12553" t="s">
        <v>487</v>
      </c>
    </row>
    <row r="12554" spans="1:14" hidden="1" x14ac:dyDescent="0.25">
      <c r="A12554" t="s">
        <v>476</v>
      </c>
      <c r="B12554" s="1">
        <v>45657</v>
      </c>
      <c r="C12554" t="s">
        <v>840</v>
      </c>
      <c r="D12554" t="s">
        <v>841</v>
      </c>
      <c r="E12554" s="4">
        <v>6388</v>
      </c>
      <c r="F12554" t="s">
        <v>1423</v>
      </c>
      <c r="G12554" t="s">
        <v>471</v>
      </c>
      <c r="H12554" t="s">
        <v>310</v>
      </c>
      <c r="I12554" t="s">
        <v>263</v>
      </c>
      <c r="J12554" t="s">
        <v>262</v>
      </c>
      <c r="L12554" t="s">
        <v>380</v>
      </c>
      <c r="M12554" t="s">
        <v>381</v>
      </c>
      <c r="N12554" t="s">
        <v>487</v>
      </c>
    </row>
    <row r="12555" spans="1:14" hidden="1" x14ac:dyDescent="0.25">
      <c r="A12555" t="s">
        <v>476</v>
      </c>
      <c r="B12555" s="1">
        <v>45322</v>
      </c>
      <c r="C12555" t="s">
        <v>1338</v>
      </c>
      <c r="D12555" t="s">
        <v>1339</v>
      </c>
      <c r="E12555" s="4">
        <v>1883.3333333333333</v>
      </c>
      <c r="F12555" t="s">
        <v>1423</v>
      </c>
      <c r="G12555" t="s">
        <v>471</v>
      </c>
      <c r="H12555" t="s">
        <v>310</v>
      </c>
      <c r="I12555" t="s">
        <v>263</v>
      </c>
      <c r="J12555" t="s">
        <v>262</v>
      </c>
      <c r="L12555" t="s">
        <v>380</v>
      </c>
      <c r="M12555" t="s">
        <v>381</v>
      </c>
      <c r="N12555" t="s">
        <v>487</v>
      </c>
    </row>
    <row r="12556" spans="1:14" hidden="1" x14ac:dyDescent="0.25">
      <c r="A12556" t="s">
        <v>476</v>
      </c>
      <c r="B12556" s="1">
        <v>45351</v>
      </c>
      <c r="C12556" t="s">
        <v>1338</v>
      </c>
      <c r="D12556" t="s">
        <v>1339</v>
      </c>
      <c r="E12556" s="4">
        <v>1883.3333333333333</v>
      </c>
      <c r="F12556" t="s">
        <v>1423</v>
      </c>
      <c r="G12556" t="s">
        <v>471</v>
      </c>
      <c r="H12556" t="s">
        <v>310</v>
      </c>
      <c r="I12556" t="s">
        <v>263</v>
      </c>
      <c r="J12556" t="s">
        <v>262</v>
      </c>
      <c r="L12556" t="s">
        <v>380</v>
      </c>
      <c r="M12556" t="s">
        <v>381</v>
      </c>
      <c r="N12556" t="s">
        <v>487</v>
      </c>
    </row>
    <row r="12557" spans="1:14" hidden="1" x14ac:dyDescent="0.25">
      <c r="A12557" t="s">
        <v>476</v>
      </c>
      <c r="B12557" s="1">
        <v>45382</v>
      </c>
      <c r="C12557" t="s">
        <v>1338</v>
      </c>
      <c r="D12557" t="s">
        <v>1339</v>
      </c>
      <c r="E12557" s="4">
        <v>1883.3333333333333</v>
      </c>
      <c r="F12557" t="s">
        <v>1423</v>
      </c>
      <c r="G12557" t="s">
        <v>471</v>
      </c>
      <c r="H12557" t="s">
        <v>310</v>
      </c>
      <c r="I12557" t="s">
        <v>263</v>
      </c>
      <c r="J12557" t="s">
        <v>262</v>
      </c>
      <c r="L12557" t="s">
        <v>380</v>
      </c>
      <c r="M12557" t="s">
        <v>381</v>
      </c>
      <c r="N12557" t="s">
        <v>487</v>
      </c>
    </row>
    <row r="12558" spans="1:14" hidden="1" x14ac:dyDescent="0.25">
      <c r="A12558" t="s">
        <v>476</v>
      </c>
      <c r="B12558" s="1">
        <v>45412</v>
      </c>
      <c r="C12558" t="s">
        <v>1338</v>
      </c>
      <c r="D12558" t="s">
        <v>1339</v>
      </c>
      <c r="E12558" s="4">
        <v>7533.333333333333</v>
      </c>
      <c r="F12558" t="s">
        <v>1423</v>
      </c>
      <c r="G12558" t="s">
        <v>471</v>
      </c>
      <c r="H12558" t="s">
        <v>310</v>
      </c>
      <c r="I12558" t="s">
        <v>263</v>
      </c>
      <c r="J12558" t="s">
        <v>262</v>
      </c>
      <c r="L12558" t="s">
        <v>380</v>
      </c>
      <c r="M12558" t="s">
        <v>381</v>
      </c>
      <c r="N12558" t="s">
        <v>487</v>
      </c>
    </row>
    <row r="12559" spans="1:14" hidden="1" x14ac:dyDescent="0.25">
      <c r="A12559" t="s">
        <v>476</v>
      </c>
      <c r="B12559" s="1">
        <v>45443</v>
      </c>
      <c r="C12559" t="s">
        <v>1338</v>
      </c>
      <c r="D12559" t="s">
        <v>1339</v>
      </c>
      <c r="E12559" s="4">
        <v>9416.6666666666661</v>
      </c>
      <c r="F12559" t="s">
        <v>1423</v>
      </c>
      <c r="G12559" t="s">
        <v>471</v>
      </c>
      <c r="H12559" t="s">
        <v>310</v>
      </c>
      <c r="I12559" t="s">
        <v>263</v>
      </c>
      <c r="J12559" t="s">
        <v>262</v>
      </c>
      <c r="L12559" t="s">
        <v>380</v>
      </c>
      <c r="M12559" t="s">
        <v>381</v>
      </c>
      <c r="N12559" t="s">
        <v>487</v>
      </c>
    </row>
    <row r="12560" spans="1:14" hidden="1" x14ac:dyDescent="0.25">
      <c r="A12560" t="s">
        <v>476</v>
      </c>
      <c r="B12560" s="1">
        <v>45473</v>
      </c>
      <c r="C12560" t="s">
        <v>1338</v>
      </c>
      <c r="D12560" t="s">
        <v>1339</v>
      </c>
      <c r="E12560" s="4">
        <v>11300</v>
      </c>
      <c r="F12560" t="s">
        <v>1423</v>
      </c>
      <c r="G12560" t="s">
        <v>471</v>
      </c>
      <c r="H12560" t="s">
        <v>310</v>
      </c>
      <c r="I12560" t="s">
        <v>263</v>
      </c>
      <c r="J12560" t="s">
        <v>262</v>
      </c>
      <c r="L12560" t="s">
        <v>380</v>
      </c>
      <c r="M12560" t="s">
        <v>381</v>
      </c>
      <c r="N12560" t="s">
        <v>487</v>
      </c>
    </row>
    <row r="12561" spans="1:14" hidden="1" x14ac:dyDescent="0.25">
      <c r="A12561" t="s">
        <v>476</v>
      </c>
      <c r="B12561" s="1">
        <v>45504</v>
      </c>
      <c r="C12561" t="s">
        <v>1338</v>
      </c>
      <c r="D12561" t="s">
        <v>1339</v>
      </c>
      <c r="E12561" s="4">
        <v>13183.333333333334</v>
      </c>
      <c r="F12561" t="s">
        <v>1423</v>
      </c>
      <c r="G12561" t="s">
        <v>471</v>
      </c>
      <c r="H12561" t="s">
        <v>310</v>
      </c>
      <c r="I12561" t="s">
        <v>263</v>
      </c>
      <c r="J12561" t="s">
        <v>262</v>
      </c>
      <c r="L12561" t="s">
        <v>380</v>
      </c>
      <c r="M12561" t="s">
        <v>381</v>
      </c>
      <c r="N12561" t="s">
        <v>487</v>
      </c>
    </row>
    <row r="12562" spans="1:14" hidden="1" x14ac:dyDescent="0.25">
      <c r="A12562" t="s">
        <v>476</v>
      </c>
      <c r="B12562" s="1">
        <v>45535</v>
      </c>
      <c r="C12562" t="s">
        <v>1338</v>
      </c>
      <c r="D12562" t="s">
        <v>1339</v>
      </c>
      <c r="E12562" s="4">
        <v>15066.666666666668</v>
      </c>
      <c r="F12562" t="s">
        <v>1423</v>
      </c>
      <c r="G12562" t="s">
        <v>471</v>
      </c>
      <c r="H12562" t="s">
        <v>310</v>
      </c>
      <c r="I12562" t="s">
        <v>263</v>
      </c>
      <c r="J12562" t="s">
        <v>262</v>
      </c>
      <c r="L12562" t="s">
        <v>380</v>
      </c>
      <c r="M12562" t="s">
        <v>381</v>
      </c>
      <c r="N12562" t="s">
        <v>487</v>
      </c>
    </row>
    <row r="12563" spans="1:14" hidden="1" x14ac:dyDescent="0.25">
      <c r="A12563" t="s">
        <v>476</v>
      </c>
      <c r="B12563" s="1">
        <v>45565</v>
      </c>
      <c r="C12563" t="s">
        <v>1338</v>
      </c>
      <c r="D12563" t="s">
        <v>1339</v>
      </c>
      <c r="E12563" s="4">
        <v>16950</v>
      </c>
      <c r="F12563" t="s">
        <v>1423</v>
      </c>
      <c r="G12563" t="s">
        <v>471</v>
      </c>
      <c r="H12563" t="s">
        <v>310</v>
      </c>
      <c r="I12563" t="s">
        <v>263</v>
      </c>
      <c r="J12563" t="s">
        <v>262</v>
      </c>
      <c r="L12563" t="s">
        <v>380</v>
      </c>
      <c r="M12563" t="s">
        <v>381</v>
      </c>
      <c r="N12563" t="s">
        <v>487</v>
      </c>
    </row>
    <row r="12564" spans="1:14" hidden="1" x14ac:dyDescent="0.25">
      <c r="A12564" t="s">
        <v>476</v>
      </c>
      <c r="B12564" s="1">
        <v>45596</v>
      </c>
      <c r="C12564" t="s">
        <v>1338</v>
      </c>
      <c r="D12564" t="s">
        <v>1339</v>
      </c>
      <c r="E12564" s="4">
        <v>18833.333333333332</v>
      </c>
      <c r="F12564" t="s">
        <v>1423</v>
      </c>
      <c r="G12564" t="s">
        <v>471</v>
      </c>
      <c r="H12564" t="s">
        <v>310</v>
      </c>
      <c r="I12564" t="s">
        <v>263</v>
      </c>
      <c r="J12564" t="s">
        <v>262</v>
      </c>
      <c r="L12564" t="s">
        <v>380</v>
      </c>
      <c r="M12564" t="s">
        <v>381</v>
      </c>
      <c r="N12564" t="s">
        <v>487</v>
      </c>
    </row>
    <row r="12565" spans="1:14" hidden="1" x14ac:dyDescent="0.25">
      <c r="A12565" t="s">
        <v>476</v>
      </c>
      <c r="B12565" s="1">
        <v>45626</v>
      </c>
      <c r="C12565" t="s">
        <v>1338</v>
      </c>
      <c r="D12565" t="s">
        <v>1339</v>
      </c>
      <c r="E12565" s="4">
        <v>20716.666666666664</v>
      </c>
      <c r="F12565" t="s">
        <v>1423</v>
      </c>
      <c r="G12565" t="s">
        <v>471</v>
      </c>
      <c r="H12565" t="s">
        <v>310</v>
      </c>
      <c r="I12565" t="s">
        <v>263</v>
      </c>
      <c r="J12565" t="s">
        <v>262</v>
      </c>
      <c r="L12565" t="s">
        <v>380</v>
      </c>
      <c r="M12565" t="s">
        <v>381</v>
      </c>
      <c r="N12565" t="s">
        <v>487</v>
      </c>
    </row>
    <row r="12566" spans="1:14" hidden="1" x14ac:dyDescent="0.25">
      <c r="A12566" t="s">
        <v>476</v>
      </c>
      <c r="B12566" s="1">
        <v>45657</v>
      </c>
      <c r="C12566" t="s">
        <v>1338</v>
      </c>
      <c r="D12566" t="s">
        <v>1339</v>
      </c>
      <c r="E12566" s="4">
        <v>22599.999999999996</v>
      </c>
      <c r="F12566" t="s">
        <v>1423</v>
      </c>
      <c r="G12566" t="s">
        <v>471</v>
      </c>
      <c r="H12566" t="s">
        <v>310</v>
      </c>
      <c r="I12566" t="s">
        <v>263</v>
      </c>
      <c r="J12566" t="s">
        <v>262</v>
      </c>
      <c r="L12566" t="s">
        <v>380</v>
      </c>
      <c r="M12566" t="s">
        <v>381</v>
      </c>
      <c r="N12566" t="s">
        <v>487</v>
      </c>
    </row>
    <row r="12567" spans="1:14" hidden="1" x14ac:dyDescent="0.25">
      <c r="A12567" t="s">
        <v>476</v>
      </c>
      <c r="B12567" s="1">
        <v>45322</v>
      </c>
      <c r="C12567" t="s">
        <v>842</v>
      </c>
      <c r="D12567" t="s">
        <v>843</v>
      </c>
      <c r="E12567" s="4">
        <v>100</v>
      </c>
      <c r="F12567" t="s">
        <v>1423</v>
      </c>
      <c r="G12567" t="s">
        <v>471</v>
      </c>
      <c r="H12567" t="s">
        <v>310</v>
      </c>
      <c r="I12567" t="s">
        <v>263</v>
      </c>
      <c r="J12567" t="s">
        <v>262</v>
      </c>
      <c r="L12567" t="s">
        <v>380</v>
      </c>
      <c r="M12567" t="s">
        <v>381</v>
      </c>
      <c r="N12567" t="s">
        <v>487</v>
      </c>
    </row>
    <row r="12568" spans="1:14" hidden="1" x14ac:dyDescent="0.25">
      <c r="A12568" t="s">
        <v>476</v>
      </c>
      <c r="B12568" s="1">
        <v>45351</v>
      </c>
      <c r="C12568" t="s">
        <v>842</v>
      </c>
      <c r="D12568" t="s">
        <v>843</v>
      </c>
      <c r="E12568" s="4">
        <v>100</v>
      </c>
      <c r="F12568" t="s">
        <v>1423</v>
      </c>
      <c r="G12568" t="s">
        <v>471</v>
      </c>
      <c r="H12568" t="s">
        <v>310</v>
      </c>
      <c r="I12568" t="s">
        <v>263</v>
      </c>
      <c r="J12568" t="s">
        <v>262</v>
      </c>
      <c r="L12568" t="s">
        <v>380</v>
      </c>
      <c r="M12568" t="s">
        <v>381</v>
      </c>
      <c r="N12568" t="s">
        <v>487</v>
      </c>
    </row>
    <row r="12569" spans="1:14" hidden="1" x14ac:dyDescent="0.25">
      <c r="A12569" t="s">
        <v>476</v>
      </c>
      <c r="B12569" s="1">
        <v>45382</v>
      </c>
      <c r="C12569" t="s">
        <v>842</v>
      </c>
      <c r="D12569" t="s">
        <v>843</v>
      </c>
      <c r="E12569" s="4">
        <v>100</v>
      </c>
      <c r="F12569" t="s">
        <v>1423</v>
      </c>
      <c r="G12569" t="s">
        <v>471</v>
      </c>
      <c r="H12569" t="s">
        <v>310</v>
      </c>
      <c r="I12569" t="s">
        <v>263</v>
      </c>
      <c r="J12569" t="s">
        <v>262</v>
      </c>
      <c r="L12569" t="s">
        <v>380</v>
      </c>
      <c r="M12569" t="s">
        <v>381</v>
      </c>
      <c r="N12569" t="s">
        <v>487</v>
      </c>
    </row>
    <row r="12570" spans="1:14" hidden="1" x14ac:dyDescent="0.25">
      <c r="A12570" t="s">
        <v>476</v>
      </c>
      <c r="B12570" s="1">
        <v>45412</v>
      </c>
      <c r="C12570" t="s">
        <v>842</v>
      </c>
      <c r="D12570" t="s">
        <v>843</v>
      </c>
      <c r="E12570" s="4">
        <v>400</v>
      </c>
      <c r="F12570" t="s">
        <v>1423</v>
      </c>
      <c r="G12570" t="s">
        <v>471</v>
      </c>
      <c r="H12570" t="s">
        <v>310</v>
      </c>
      <c r="I12570" t="s">
        <v>263</v>
      </c>
      <c r="J12570" t="s">
        <v>262</v>
      </c>
      <c r="L12570" t="s">
        <v>380</v>
      </c>
      <c r="M12570" t="s">
        <v>381</v>
      </c>
      <c r="N12570" t="s">
        <v>487</v>
      </c>
    </row>
    <row r="12571" spans="1:14" hidden="1" x14ac:dyDescent="0.25">
      <c r="A12571" t="s">
        <v>476</v>
      </c>
      <c r="B12571" s="1">
        <v>45443</v>
      </c>
      <c r="C12571" t="s">
        <v>842</v>
      </c>
      <c r="D12571" t="s">
        <v>843</v>
      </c>
      <c r="E12571" s="4">
        <v>500</v>
      </c>
      <c r="F12571" t="s">
        <v>1423</v>
      </c>
      <c r="G12571" t="s">
        <v>471</v>
      </c>
      <c r="H12571" t="s">
        <v>310</v>
      </c>
      <c r="I12571" t="s">
        <v>263</v>
      </c>
      <c r="J12571" t="s">
        <v>262</v>
      </c>
      <c r="L12571" t="s">
        <v>380</v>
      </c>
      <c r="M12571" t="s">
        <v>381</v>
      </c>
      <c r="N12571" t="s">
        <v>487</v>
      </c>
    </row>
    <row r="12572" spans="1:14" hidden="1" x14ac:dyDescent="0.25">
      <c r="A12572" t="s">
        <v>476</v>
      </c>
      <c r="B12572" s="1">
        <v>45473</v>
      </c>
      <c r="C12572" t="s">
        <v>842</v>
      </c>
      <c r="D12572" t="s">
        <v>843</v>
      </c>
      <c r="E12572" s="4">
        <v>600</v>
      </c>
      <c r="F12572" t="s">
        <v>1423</v>
      </c>
      <c r="G12572" t="s">
        <v>471</v>
      </c>
      <c r="H12572" t="s">
        <v>310</v>
      </c>
      <c r="I12572" t="s">
        <v>263</v>
      </c>
      <c r="J12572" t="s">
        <v>262</v>
      </c>
      <c r="L12572" t="s">
        <v>380</v>
      </c>
      <c r="M12572" t="s">
        <v>381</v>
      </c>
      <c r="N12572" t="s">
        <v>487</v>
      </c>
    </row>
    <row r="12573" spans="1:14" hidden="1" x14ac:dyDescent="0.25">
      <c r="A12573" t="s">
        <v>476</v>
      </c>
      <c r="B12573" s="1">
        <v>45504</v>
      </c>
      <c r="C12573" t="s">
        <v>842</v>
      </c>
      <c r="D12573" t="s">
        <v>843</v>
      </c>
      <c r="E12573" s="4">
        <v>700</v>
      </c>
      <c r="F12573" t="s">
        <v>1423</v>
      </c>
      <c r="G12573" t="s">
        <v>471</v>
      </c>
      <c r="H12573" t="s">
        <v>310</v>
      </c>
      <c r="I12573" t="s">
        <v>263</v>
      </c>
      <c r="J12573" t="s">
        <v>262</v>
      </c>
      <c r="L12573" t="s">
        <v>380</v>
      </c>
      <c r="M12573" t="s">
        <v>381</v>
      </c>
      <c r="N12573" t="s">
        <v>487</v>
      </c>
    </row>
    <row r="12574" spans="1:14" hidden="1" x14ac:dyDescent="0.25">
      <c r="A12574" t="s">
        <v>476</v>
      </c>
      <c r="B12574" s="1">
        <v>45535</v>
      </c>
      <c r="C12574" t="s">
        <v>842</v>
      </c>
      <c r="D12574" t="s">
        <v>843</v>
      </c>
      <c r="E12574" s="4">
        <v>800</v>
      </c>
      <c r="F12574" t="s">
        <v>1423</v>
      </c>
      <c r="G12574" t="s">
        <v>471</v>
      </c>
      <c r="H12574" t="s">
        <v>310</v>
      </c>
      <c r="I12574" t="s">
        <v>263</v>
      </c>
      <c r="J12574" t="s">
        <v>262</v>
      </c>
      <c r="L12574" t="s">
        <v>380</v>
      </c>
      <c r="M12574" t="s">
        <v>381</v>
      </c>
      <c r="N12574" t="s">
        <v>487</v>
      </c>
    </row>
    <row r="12575" spans="1:14" hidden="1" x14ac:dyDescent="0.25">
      <c r="A12575" t="s">
        <v>476</v>
      </c>
      <c r="B12575" s="1">
        <v>45565</v>
      </c>
      <c r="C12575" t="s">
        <v>842</v>
      </c>
      <c r="D12575" t="s">
        <v>843</v>
      </c>
      <c r="E12575" s="4">
        <v>900</v>
      </c>
      <c r="F12575" t="s">
        <v>1423</v>
      </c>
      <c r="G12575" t="s">
        <v>471</v>
      </c>
      <c r="H12575" t="s">
        <v>310</v>
      </c>
      <c r="I12575" t="s">
        <v>263</v>
      </c>
      <c r="J12575" t="s">
        <v>262</v>
      </c>
      <c r="L12575" t="s">
        <v>380</v>
      </c>
      <c r="M12575" t="s">
        <v>381</v>
      </c>
      <c r="N12575" t="s">
        <v>487</v>
      </c>
    </row>
    <row r="12576" spans="1:14" hidden="1" x14ac:dyDescent="0.25">
      <c r="A12576" t="s">
        <v>476</v>
      </c>
      <c r="B12576" s="1">
        <v>45596</v>
      </c>
      <c r="C12576" t="s">
        <v>842</v>
      </c>
      <c r="D12576" t="s">
        <v>843</v>
      </c>
      <c r="E12576" s="4">
        <v>1000</v>
      </c>
      <c r="F12576" t="s">
        <v>1423</v>
      </c>
      <c r="G12576" t="s">
        <v>471</v>
      </c>
      <c r="H12576" t="s">
        <v>310</v>
      </c>
      <c r="I12576" t="s">
        <v>263</v>
      </c>
      <c r="J12576" t="s">
        <v>262</v>
      </c>
      <c r="L12576" t="s">
        <v>380</v>
      </c>
      <c r="M12576" t="s">
        <v>381</v>
      </c>
      <c r="N12576" t="s">
        <v>487</v>
      </c>
    </row>
    <row r="12577" spans="1:14" hidden="1" x14ac:dyDescent="0.25">
      <c r="A12577" t="s">
        <v>476</v>
      </c>
      <c r="B12577" s="1">
        <v>45626</v>
      </c>
      <c r="C12577" t="s">
        <v>842</v>
      </c>
      <c r="D12577" t="s">
        <v>843</v>
      </c>
      <c r="E12577" s="4">
        <v>1100</v>
      </c>
      <c r="F12577" t="s">
        <v>1423</v>
      </c>
      <c r="G12577" t="s">
        <v>471</v>
      </c>
      <c r="H12577" t="s">
        <v>310</v>
      </c>
      <c r="I12577" t="s">
        <v>263</v>
      </c>
      <c r="J12577" t="s">
        <v>262</v>
      </c>
      <c r="L12577" t="s">
        <v>380</v>
      </c>
      <c r="M12577" t="s">
        <v>381</v>
      </c>
      <c r="N12577" t="s">
        <v>487</v>
      </c>
    </row>
    <row r="12578" spans="1:14" hidden="1" x14ac:dyDescent="0.25">
      <c r="A12578" t="s">
        <v>476</v>
      </c>
      <c r="B12578" s="1">
        <v>45657</v>
      </c>
      <c r="C12578" t="s">
        <v>842</v>
      </c>
      <c r="D12578" t="s">
        <v>843</v>
      </c>
      <c r="E12578" s="4">
        <v>1200</v>
      </c>
      <c r="F12578" t="s">
        <v>1423</v>
      </c>
      <c r="G12578" t="s">
        <v>471</v>
      </c>
      <c r="H12578" t="s">
        <v>310</v>
      </c>
      <c r="I12578" t="s">
        <v>263</v>
      </c>
      <c r="J12578" t="s">
        <v>262</v>
      </c>
      <c r="L12578" t="s">
        <v>380</v>
      </c>
      <c r="M12578" t="s">
        <v>381</v>
      </c>
      <c r="N12578" t="s">
        <v>487</v>
      </c>
    </row>
    <row r="12579" spans="1:14" hidden="1" x14ac:dyDescent="0.25">
      <c r="A12579" t="s">
        <v>476</v>
      </c>
      <c r="B12579" s="1">
        <v>45322</v>
      </c>
      <c r="C12579" t="s">
        <v>1254</v>
      </c>
      <c r="D12579" t="s">
        <v>1255</v>
      </c>
      <c r="E12579" s="4">
        <v>1773.75</v>
      </c>
      <c r="F12579" t="s">
        <v>1423</v>
      </c>
      <c r="G12579" t="s">
        <v>471</v>
      </c>
      <c r="H12579" t="s">
        <v>310</v>
      </c>
      <c r="I12579" t="s">
        <v>263</v>
      </c>
      <c r="J12579" t="s">
        <v>262</v>
      </c>
      <c r="L12579" t="s">
        <v>380</v>
      </c>
      <c r="M12579" t="s">
        <v>381</v>
      </c>
      <c r="N12579" t="s">
        <v>487</v>
      </c>
    </row>
    <row r="12580" spans="1:14" hidden="1" x14ac:dyDescent="0.25">
      <c r="A12580" t="s">
        <v>476</v>
      </c>
      <c r="B12580" s="1">
        <v>45351</v>
      </c>
      <c r="C12580" t="s">
        <v>1254</v>
      </c>
      <c r="D12580" t="s">
        <v>1255</v>
      </c>
      <c r="E12580" s="4">
        <v>1773.75</v>
      </c>
      <c r="F12580" t="s">
        <v>1423</v>
      </c>
      <c r="G12580" t="s">
        <v>471</v>
      </c>
      <c r="H12580" t="s">
        <v>310</v>
      </c>
      <c r="I12580" t="s">
        <v>263</v>
      </c>
      <c r="J12580" t="s">
        <v>262</v>
      </c>
      <c r="L12580" t="s">
        <v>380</v>
      </c>
      <c r="M12580" t="s">
        <v>381</v>
      </c>
      <c r="N12580" t="s">
        <v>487</v>
      </c>
    </row>
    <row r="12581" spans="1:14" hidden="1" x14ac:dyDescent="0.25">
      <c r="A12581" t="s">
        <v>476</v>
      </c>
      <c r="B12581" s="1">
        <v>45382</v>
      </c>
      <c r="C12581" t="s">
        <v>1254</v>
      </c>
      <c r="D12581" t="s">
        <v>1255</v>
      </c>
      <c r="E12581" s="4">
        <v>1773.75</v>
      </c>
      <c r="F12581" t="s">
        <v>1423</v>
      </c>
      <c r="G12581" t="s">
        <v>471</v>
      </c>
      <c r="H12581" t="s">
        <v>310</v>
      </c>
      <c r="I12581" t="s">
        <v>263</v>
      </c>
      <c r="J12581" t="s">
        <v>262</v>
      </c>
      <c r="L12581" t="s">
        <v>380</v>
      </c>
      <c r="M12581" t="s">
        <v>381</v>
      </c>
      <c r="N12581" t="s">
        <v>487</v>
      </c>
    </row>
    <row r="12582" spans="1:14" hidden="1" x14ac:dyDescent="0.25">
      <c r="A12582" t="s">
        <v>476</v>
      </c>
      <c r="B12582" s="1">
        <v>45412</v>
      </c>
      <c r="C12582" t="s">
        <v>1254</v>
      </c>
      <c r="D12582" t="s">
        <v>1255</v>
      </c>
      <c r="E12582" s="4">
        <v>7095</v>
      </c>
      <c r="F12582" t="s">
        <v>1423</v>
      </c>
      <c r="G12582" t="s">
        <v>471</v>
      </c>
      <c r="H12582" t="s">
        <v>310</v>
      </c>
      <c r="I12582" t="s">
        <v>263</v>
      </c>
      <c r="J12582" t="s">
        <v>262</v>
      </c>
      <c r="L12582" t="s">
        <v>380</v>
      </c>
      <c r="M12582" t="s">
        <v>381</v>
      </c>
      <c r="N12582" t="s">
        <v>487</v>
      </c>
    </row>
    <row r="12583" spans="1:14" hidden="1" x14ac:dyDescent="0.25">
      <c r="A12583" t="s">
        <v>476</v>
      </c>
      <c r="B12583" s="1">
        <v>45443</v>
      </c>
      <c r="C12583" t="s">
        <v>1254</v>
      </c>
      <c r="D12583" t="s">
        <v>1255</v>
      </c>
      <c r="E12583" s="4">
        <v>7095</v>
      </c>
      <c r="F12583" t="s">
        <v>1423</v>
      </c>
      <c r="G12583" t="s">
        <v>471</v>
      </c>
      <c r="H12583" t="s">
        <v>310</v>
      </c>
      <c r="I12583" t="s">
        <v>263</v>
      </c>
      <c r="J12583" t="s">
        <v>262</v>
      </c>
      <c r="L12583" t="s">
        <v>380</v>
      </c>
      <c r="M12583" t="s">
        <v>381</v>
      </c>
      <c r="N12583" t="s">
        <v>487</v>
      </c>
    </row>
    <row r="12584" spans="1:14" hidden="1" x14ac:dyDescent="0.25">
      <c r="A12584" t="s">
        <v>476</v>
      </c>
      <c r="B12584" s="1">
        <v>45473</v>
      </c>
      <c r="C12584" t="s">
        <v>1254</v>
      </c>
      <c r="D12584" t="s">
        <v>1255</v>
      </c>
      <c r="E12584" s="4">
        <v>7095</v>
      </c>
      <c r="F12584" t="s">
        <v>1423</v>
      </c>
      <c r="G12584" t="s">
        <v>471</v>
      </c>
      <c r="H12584" t="s">
        <v>310</v>
      </c>
      <c r="I12584" t="s">
        <v>263</v>
      </c>
      <c r="J12584" t="s">
        <v>262</v>
      </c>
      <c r="L12584" t="s">
        <v>380</v>
      </c>
      <c r="M12584" t="s">
        <v>381</v>
      </c>
      <c r="N12584" t="s">
        <v>487</v>
      </c>
    </row>
    <row r="12585" spans="1:14" hidden="1" x14ac:dyDescent="0.25">
      <c r="A12585" t="s">
        <v>476</v>
      </c>
      <c r="B12585" s="1">
        <v>45504</v>
      </c>
      <c r="C12585" t="s">
        <v>1254</v>
      </c>
      <c r="D12585" t="s">
        <v>1255</v>
      </c>
      <c r="E12585" s="4">
        <v>7095</v>
      </c>
      <c r="F12585" t="s">
        <v>1423</v>
      </c>
      <c r="G12585" t="s">
        <v>471</v>
      </c>
      <c r="H12585" t="s">
        <v>310</v>
      </c>
      <c r="I12585" t="s">
        <v>263</v>
      </c>
      <c r="J12585" t="s">
        <v>262</v>
      </c>
      <c r="L12585" t="s">
        <v>380</v>
      </c>
      <c r="M12585" t="s">
        <v>381</v>
      </c>
      <c r="N12585" t="s">
        <v>487</v>
      </c>
    </row>
    <row r="12586" spans="1:14" hidden="1" x14ac:dyDescent="0.25">
      <c r="A12586" t="s">
        <v>476</v>
      </c>
      <c r="B12586" s="1">
        <v>45535</v>
      </c>
      <c r="C12586" t="s">
        <v>1254</v>
      </c>
      <c r="D12586" t="s">
        <v>1255</v>
      </c>
      <c r="E12586" s="4">
        <v>7095</v>
      </c>
      <c r="F12586" t="s">
        <v>1423</v>
      </c>
      <c r="G12586" t="s">
        <v>471</v>
      </c>
      <c r="H12586" t="s">
        <v>310</v>
      </c>
      <c r="I12586" t="s">
        <v>263</v>
      </c>
      <c r="J12586" t="s">
        <v>262</v>
      </c>
      <c r="L12586" t="s">
        <v>380</v>
      </c>
      <c r="M12586" t="s">
        <v>381</v>
      </c>
      <c r="N12586" t="s">
        <v>487</v>
      </c>
    </row>
    <row r="12587" spans="1:14" hidden="1" x14ac:dyDescent="0.25">
      <c r="A12587" t="s">
        <v>476</v>
      </c>
      <c r="B12587" s="1">
        <v>45565</v>
      </c>
      <c r="C12587" t="s">
        <v>1254</v>
      </c>
      <c r="D12587" t="s">
        <v>1255</v>
      </c>
      <c r="E12587" s="4">
        <v>7095</v>
      </c>
      <c r="F12587" t="s">
        <v>1423</v>
      </c>
      <c r="G12587" t="s">
        <v>471</v>
      </c>
      <c r="H12587" t="s">
        <v>310</v>
      </c>
      <c r="I12587" t="s">
        <v>263</v>
      </c>
      <c r="J12587" t="s">
        <v>262</v>
      </c>
      <c r="L12587" t="s">
        <v>380</v>
      </c>
      <c r="M12587" t="s">
        <v>381</v>
      </c>
      <c r="N12587" t="s">
        <v>487</v>
      </c>
    </row>
    <row r="12588" spans="1:14" hidden="1" x14ac:dyDescent="0.25">
      <c r="A12588" t="s">
        <v>476</v>
      </c>
      <c r="B12588" s="1">
        <v>45596</v>
      </c>
      <c r="C12588" t="s">
        <v>1254</v>
      </c>
      <c r="D12588" t="s">
        <v>1255</v>
      </c>
      <c r="E12588" s="4">
        <v>7095</v>
      </c>
      <c r="F12588" t="s">
        <v>1423</v>
      </c>
      <c r="G12588" t="s">
        <v>471</v>
      </c>
      <c r="H12588" t="s">
        <v>310</v>
      </c>
      <c r="I12588" t="s">
        <v>263</v>
      </c>
      <c r="J12588" t="s">
        <v>262</v>
      </c>
      <c r="L12588" t="s">
        <v>380</v>
      </c>
      <c r="M12588" t="s">
        <v>381</v>
      </c>
      <c r="N12588" t="s">
        <v>487</v>
      </c>
    </row>
    <row r="12589" spans="1:14" hidden="1" x14ac:dyDescent="0.25">
      <c r="A12589" t="s">
        <v>476</v>
      </c>
      <c r="B12589" s="1">
        <v>45626</v>
      </c>
      <c r="C12589" t="s">
        <v>1254</v>
      </c>
      <c r="D12589" t="s">
        <v>1255</v>
      </c>
      <c r="E12589" s="4">
        <v>7095</v>
      </c>
      <c r="F12589" t="s">
        <v>1423</v>
      </c>
      <c r="G12589" t="s">
        <v>471</v>
      </c>
      <c r="H12589" t="s">
        <v>310</v>
      </c>
      <c r="I12589" t="s">
        <v>263</v>
      </c>
      <c r="J12589" t="s">
        <v>262</v>
      </c>
      <c r="L12589" t="s">
        <v>380</v>
      </c>
      <c r="M12589" t="s">
        <v>381</v>
      </c>
      <c r="N12589" t="s">
        <v>487</v>
      </c>
    </row>
    <row r="12590" spans="1:14" hidden="1" x14ac:dyDescent="0.25">
      <c r="A12590" t="s">
        <v>476</v>
      </c>
      <c r="B12590" s="1">
        <v>45657</v>
      </c>
      <c r="C12590" t="s">
        <v>1254</v>
      </c>
      <c r="D12590" t="s">
        <v>1255</v>
      </c>
      <c r="E12590" s="4">
        <v>7095</v>
      </c>
      <c r="F12590" t="s">
        <v>1423</v>
      </c>
      <c r="G12590" t="s">
        <v>471</v>
      </c>
      <c r="H12590" t="s">
        <v>310</v>
      </c>
      <c r="I12590" t="s">
        <v>263</v>
      </c>
      <c r="J12590" t="s">
        <v>262</v>
      </c>
      <c r="L12590" t="s">
        <v>380</v>
      </c>
      <c r="M12590" t="s">
        <v>381</v>
      </c>
      <c r="N12590" t="s">
        <v>487</v>
      </c>
    </row>
    <row r="12591" spans="1:14" hidden="1" x14ac:dyDescent="0.25">
      <c r="A12591" t="s">
        <v>476</v>
      </c>
      <c r="B12591" s="1">
        <v>45322</v>
      </c>
      <c r="C12591" t="s">
        <v>1348</v>
      </c>
      <c r="D12591" t="s">
        <v>1349</v>
      </c>
      <c r="E12591" s="4">
        <v>1250</v>
      </c>
      <c r="F12591" t="s">
        <v>1423</v>
      </c>
      <c r="G12591" t="s">
        <v>471</v>
      </c>
      <c r="H12591" t="s">
        <v>310</v>
      </c>
      <c r="I12591" t="s">
        <v>263</v>
      </c>
      <c r="J12591" t="s">
        <v>262</v>
      </c>
      <c r="L12591" t="s">
        <v>380</v>
      </c>
      <c r="M12591" t="s">
        <v>381</v>
      </c>
      <c r="N12591" t="s">
        <v>487</v>
      </c>
    </row>
    <row r="12592" spans="1:14" hidden="1" x14ac:dyDescent="0.25">
      <c r="A12592" t="s">
        <v>476</v>
      </c>
      <c r="B12592" s="1">
        <v>45351</v>
      </c>
      <c r="C12592" t="s">
        <v>1348</v>
      </c>
      <c r="D12592" t="s">
        <v>1349</v>
      </c>
      <c r="E12592" s="4">
        <v>1250</v>
      </c>
      <c r="F12592" t="s">
        <v>1423</v>
      </c>
      <c r="G12592" t="s">
        <v>471</v>
      </c>
      <c r="H12592" t="s">
        <v>310</v>
      </c>
      <c r="I12592" t="s">
        <v>263</v>
      </c>
      <c r="J12592" t="s">
        <v>262</v>
      </c>
      <c r="L12592" t="s">
        <v>380</v>
      </c>
      <c r="M12592" t="s">
        <v>381</v>
      </c>
      <c r="N12592" t="s">
        <v>487</v>
      </c>
    </row>
    <row r="12593" spans="1:14" hidden="1" x14ac:dyDescent="0.25">
      <c r="A12593" t="s">
        <v>476</v>
      </c>
      <c r="B12593" s="1">
        <v>45382</v>
      </c>
      <c r="C12593" t="s">
        <v>1348</v>
      </c>
      <c r="D12593" t="s">
        <v>1349</v>
      </c>
      <c r="E12593" s="4">
        <v>1250</v>
      </c>
      <c r="F12593" t="s">
        <v>1423</v>
      </c>
      <c r="G12593" t="s">
        <v>471</v>
      </c>
      <c r="H12593" t="s">
        <v>310</v>
      </c>
      <c r="I12593" t="s">
        <v>263</v>
      </c>
      <c r="J12593" t="s">
        <v>262</v>
      </c>
      <c r="L12593" t="s">
        <v>380</v>
      </c>
      <c r="M12593" t="s">
        <v>381</v>
      </c>
      <c r="N12593" t="s">
        <v>487</v>
      </c>
    </row>
    <row r="12594" spans="1:14" hidden="1" x14ac:dyDescent="0.25">
      <c r="A12594" t="s">
        <v>476</v>
      </c>
      <c r="B12594" s="1">
        <v>45412</v>
      </c>
      <c r="C12594" t="s">
        <v>1348</v>
      </c>
      <c r="D12594" t="s">
        <v>1349</v>
      </c>
      <c r="E12594" s="4">
        <v>5000</v>
      </c>
      <c r="F12594" t="s">
        <v>1423</v>
      </c>
      <c r="G12594" t="s">
        <v>471</v>
      </c>
      <c r="H12594" t="s">
        <v>310</v>
      </c>
      <c r="I12594" t="s">
        <v>263</v>
      </c>
      <c r="J12594" t="s">
        <v>262</v>
      </c>
      <c r="L12594" t="s">
        <v>380</v>
      </c>
      <c r="M12594" t="s">
        <v>381</v>
      </c>
      <c r="N12594" t="s">
        <v>487</v>
      </c>
    </row>
    <row r="12595" spans="1:14" hidden="1" x14ac:dyDescent="0.25">
      <c r="A12595" t="s">
        <v>476</v>
      </c>
      <c r="B12595" s="1">
        <v>45443</v>
      </c>
      <c r="C12595" t="s">
        <v>1348</v>
      </c>
      <c r="D12595" t="s">
        <v>1349</v>
      </c>
      <c r="E12595" s="4">
        <v>6250</v>
      </c>
      <c r="F12595" t="s">
        <v>1423</v>
      </c>
      <c r="G12595" t="s">
        <v>471</v>
      </c>
      <c r="H12595" t="s">
        <v>310</v>
      </c>
      <c r="I12595" t="s">
        <v>263</v>
      </c>
      <c r="J12595" t="s">
        <v>262</v>
      </c>
      <c r="L12595" t="s">
        <v>380</v>
      </c>
      <c r="M12595" t="s">
        <v>381</v>
      </c>
      <c r="N12595" t="s">
        <v>487</v>
      </c>
    </row>
    <row r="12596" spans="1:14" hidden="1" x14ac:dyDescent="0.25">
      <c r="A12596" t="s">
        <v>476</v>
      </c>
      <c r="B12596" s="1">
        <v>45473</v>
      </c>
      <c r="C12596" t="s">
        <v>1348</v>
      </c>
      <c r="D12596" t="s">
        <v>1349</v>
      </c>
      <c r="E12596" s="4">
        <v>7500</v>
      </c>
      <c r="F12596" t="s">
        <v>1423</v>
      </c>
      <c r="G12596" t="s">
        <v>471</v>
      </c>
      <c r="H12596" t="s">
        <v>310</v>
      </c>
      <c r="I12596" t="s">
        <v>263</v>
      </c>
      <c r="J12596" t="s">
        <v>262</v>
      </c>
      <c r="L12596" t="s">
        <v>380</v>
      </c>
      <c r="M12596" t="s">
        <v>381</v>
      </c>
      <c r="N12596" t="s">
        <v>487</v>
      </c>
    </row>
    <row r="12597" spans="1:14" hidden="1" x14ac:dyDescent="0.25">
      <c r="A12597" t="s">
        <v>476</v>
      </c>
      <c r="B12597" s="1">
        <v>45504</v>
      </c>
      <c r="C12597" t="s">
        <v>1348</v>
      </c>
      <c r="D12597" t="s">
        <v>1349</v>
      </c>
      <c r="E12597" s="4">
        <v>8750</v>
      </c>
      <c r="F12597" t="s">
        <v>1423</v>
      </c>
      <c r="G12597" t="s">
        <v>471</v>
      </c>
      <c r="H12597" t="s">
        <v>310</v>
      </c>
      <c r="I12597" t="s">
        <v>263</v>
      </c>
      <c r="J12597" t="s">
        <v>262</v>
      </c>
      <c r="L12597" t="s">
        <v>380</v>
      </c>
      <c r="M12597" t="s">
        <v>381</v>
      </c>
      <c r="N12597" t="s">
        <v>487</v>
      </c>
    </row>
    <row r="12598" spans="1:14" hidden="1" x14ac:dyDescent="0.25">
      <c r="A12598" t="s">
        <v>476</v>
      </c>
      <c r="B12598" s="1">
        <v>45535</v>
      </c>
      <c r="C12598" t="s">
        <v>1348</v>
      </c>
      <c r="D12598" t="s">
        <v>1349</v>
      </c>
      <c r="E12598" s="4">
        <v>10000</v>
      </c>
      <c r="F12598" t="s">
        <v>1423</v>
      </c>
      <c r="G12598" t="s">
        <v>471</v>
      </c>
      <c r="H12598" t="s">
        <v>310</v>
      </c>
      <c r="I12598" t="s">
        <v>263</v>
      </c>
      <c r="J12598" t="s">
        <v>262</v>
      </c>
      <c r="L12598" t="s">
        <v>380</v>
      </c>
      <c r="M12598" t="s">
        <v>381</v>
      </c>
      <c r="N12598" t="s">
        <v>487</v>
      </c>
    </row>
    <row r="12599" spans="1:14" hidden="1" x14ac:dyDescent="0.25">
      <c r="A12599" t="s">
        <v>476</v>
      </c>
      <c r="B12599" s="1">
        <v>45565</v>
      </c>
      <c r="C12599" t="s">
        <v>1348</v>
      </c>
      <c r="D12599" t="s">
        <v>1349</v>
      </c>
      <c r="E12599" s="4">
        <v>11250</v>
      </c>
      <c r="F12599" t="s">
        <v>1423</v>
      </c>
      <c r="G12599" t="s">
        <v>471</v>
      </c>
      <c r="H12599" t="s">
        <v>310</v>
      </c>
      <c r="I12599" t="s">
        <v>263</v>
      </c>
      <c r="J12599" t="s">
        <v>262</v>
      </c>
      <c r="L12599" t="s">
        <v>380</v>
      </c>
      <c r="M12599" t="s">
        <v>381</v>
      </c>
      <c r="N12599" t="s">
        <v>487</v>
      </c>
    </row>
    <row r="12600" spans="1:14" hidden="1" x14ac:dyDescent="0.25">
      <c r="A12600" t="s">
        <v>476</v>
      </c>
      <c r="B12600" s="1">
        <v>45596</v>
      </c>
      <c r="C12600" t="s">
        <v>1348</v>
      </c>
      <c r="D12600" t="s">
        <v>1349</v>
      </c>
      <c r="E12600" s="4">
        <v>12500</v>
      </c>
      <c r="F12600" t="s">
        <v>1423</v>
      </c>
      <c r="G12600" t="s">
        <v>471</v>
      </c>
      <c r="H12600" t="s">
        <v>310</v>
      </c>
      <c r="I12600" t="s">
        <v>263</v>
      </c>
      <c r="J12600" t="s">
        <v>262</v>
      </c>
      <c r="L12600" t="s">
        <v>380</v>
      </c>
      <c r="M12600" t="s">
        <v>381</v>
      </c>
      <c r="N12600" t="s">
        <v>487</v>
      </c>
    </row>
    <row r="12601" spans="1:14" hidden="1" x14ac:dyDescent="0.25">
      <c r="A12601" t="s">
        <v>476</v>
      </c>
      <c r="B12601" s="1">
        <v>45626</v>
      </c>
      <c r="C12601" t="s">
        <v>1348</v>
      </c>
      <c r="D12601" t="s">
        <v>1349</v>
      </c>
      <c r="E12601" s="4">
        <v>13750</v>
      </c>
      <c r="F12601" t="s">
        <v>1423</v>
      </c>
      <c r="G12601" t="s">
        <v>471</v>
      </c>
      <c r="H12601" t="s">
        <v>310</v>
      </c>
      <c r="I12601" t="s">
        <v>263</v>
      </c>
      <c r="J12601" t="s">
        <v>262</v>
      </c>
      <c r="L12601" t="s">
        <v>380</v>
      </c>
      <c r="M12601" t="s">
        <v>381</v>
      </c>
      <c r="N12601" t="s">
        <v>487</v>
      </c>
    </row>
    <row r="12602" spans="1:14" hidden="1" x14ac:dyDescent="0.25">
      <c r="A12602" t="s">
        <v>476</v>
      </c>
      <c r="B12602" s="1">
        <v>45657</v>
      </c>
      <c r="C12602" t="s">
        <v>1348</v>
      </c>
      <c r="D12602" t="s">
        <v>1349</v>
      </c>
      <c r="E12602" s="4">
        <v>15000</v>
      </c>
      <c r="F12602" t="s">
        <v>1423</v>
      </c>
      <c r="G12602" t="s">
        <v>471</v>
      </c>
      <c r="H12602" t="s">
        <v>310</v>
      </c>
      <c r="I12602" t="s">
        <v>263</v>
      </c>
      <c r="J12602" t="s">
        <v>262</v>
      </c>
      <c r="L12602" t="s">
        <v>380</v>
      </c>
      <c r="M12602" t="s">
        <v>381</v>
      </c>
      <c r="N12602" t="s">
        <v>487</v>
      </c>
    </row>
    <row r="12603" spans="1:14" hidden="1" x14ac:dyDescent="0.25">
      <c r="A12603" t="s">
        <v>476</v>
      </c>
      <c r="B12603" s="1">
        <v>45322</v>
      </c>
      <c r="C12603" t="s">
        <v>1304</v>
      </c>
      <c r="D12603" t="s">
        <v>1305</v>
      </c>
      <c r="E12603" s="4">
        <v>2500</v>
      </c>
      <c r="F12603" t="s">
        <v>1423</v>
      </c>
      <c r="G12603" t="s">
        <v>471</v>
      </c>
      <c r="H12603" t="s">
        <v>310</v>
      </c>
      <c r="I12603" t="s">
        <v>263</v>
      </c>
      <c r="J12603" t="s">
        <v>262</v>
      </c>
      <c r="L12603" t="s">
        <v>380</v>
      </c>
      <c r="M12603" t="s">
        <v>381</v>
      </c>
      <c r="N12603" t="s">
        <v>487</v>
      </c>
    </row>
    <row r="12604" spans="1:14" hidden="1" x14ac:dyDescent="0.25">
      <c r="A12604" t="s">
        <v>476</v>
      </c>
      <c r="B12604" s="1">
        <v>45351</v>
      </c>
      <c r="C12604" t="s">
        <v>1304</v>
      </c>
      <c r="D12604" t="s">
        <v>1305</v>
      </c>
      <c r="E12604" s="4">
        <v>2500</v>
      </c>
      <c r="F12604" t="s">
        <v>1423</v>
      </c>
      <c r="G12604" t="s">
        <v>471</v>
      </c>
      <c r="H12604" t="s">
        <v>310</v>
      </c>
      <c r="I12604" t="s">
        <v>263</v>
      </c>
      <c r="J12604" t="s">
        <v>262</v>
      </c>
      <c r="L12604" t="s">
        <v>380</v>
      </c>
      <c r="M12604" t="s">
        <v>381</v>
      </c>
      <c r="N12604" t="s">
        <v>487</v>
      </c>
    </row>
    <row r="12605" spans="1:14" hidden="1" x14ac:dyDescent="0.25">
      <c r="A12605" t="s">
        <v>476</v>
      </c>
      <c r="B12605" s="1">
        <v>45382</v>
      </c>
      <c r="C12605" t="s">
        <v>1304</v>
      </c>
      <c r="D12605" t="s">
        <v>1305</v>
      </c>
      <c r="E12605" s="4">
        <v>2500</v>
      </c>
      <c r="F12605" t="s">
        <v>1423</v>
      </c>
      <c r="G12605" t="s">
        <v>471</v>
      </c>
      <c r="H12605" t="s">
        <v>310</v>
      </c>
      <c r="I12605" t="s">
        <v>263</v>
      </c>
      <c r="J12605" t="s">
        <v>262</v>
      </c>
      <c r="L12605" t="s">
        <v>380</v>
      </c>
      <c r="M12605" t="s">
        <v>381</v>
      </c>
      <c r="N12605" t="s">
        <v>487</v>
      </c>
    </row>
    <row r="12606" spans="1:14" hidden="1" x14ac:dyDescent="0.25">
      <c r="A12606" t="s">
        <v>476</v>
      </c>
      <c r="B12606" s="1">
        <v>45412</v>
      </c>
      <c r="C12606" t="s">
        <v>1304</v>
      </c>
      <c r="D12606" t="s">
        <v>1305</v>
      </c>
      <c r="E12606" s="4">
        <v>10000</v>
      </c>
      <c r="F12606" t="s">
        <v>1423</v>
      </c>
      <c r="G12606" t="s">
        <v>471</v>
      </c>
      <c r="H12606" t="s">
        <v>310</v>
      </c>
      <c r="I12606" t="s">
        <v>263</v>
      </c>
      <c r="J12606" t="s">
        <v>262</v>
      </c>
      <c r="L12606" t="s">
        <v>380</v>
      </c>
      <c r="M12606" t="s">
        <v>381</v>
      </c>
      <c r="N12606" t="s">
        <v>487</v>
      </c>
    </row>
    <row r="12607" spans="1:14" hidden="1" x14ac:dyDescent="0.25">
      <c r="A12607" t="s">
        <v>476</v>
      </c>
      <c r="B12607" s="1">
        <v>45443</v>
      </c>
      <c r="C12607" t="s">
        <v>1304</v>
      </c>
      <c r="D12607" t="s">
        <v>1305</v>
      </c>
      <c r="E12607" s="4">
        <v>12500</v>
      </c>
      <c r="F12607" t="s">
        <v>1423</v>
      </c>
      <c r="G12607" t="s">
        <v>471</v>
      </c>
      <c r="H12607" t="s">
        <v>310</v>
      </c>
      <c r="I12607" t="s">
        <v>263</v>
      </c>
      <c r="J12607" t="s">
        <v>262</v>
      </c>
      <c r="L12607" t="s">
        <v>380</v>
      </c>
      <c r="M12607" t="s">
        <v>381</v>
      </c>
      <c r="N12607" t="s">
        <v>487</v>
      </c>
    </row>
    <row r="12608" spans="1:14" hidden="1" x14ac:dyDescent="0.25">
      <c r="A12608" t="s">
        <v>476</v>
      </c>
      <c r="B12608" s="1">
        <v>45473</v>
      </c>
      <c r="C12608" t="s">
        <v>1304</v>
      </c>
      <c r="D12608" t="s">
        <v>1305</v>
      </c>
      <c r="E12608" s="4">
        <v>15000</v>
      </c>
      <c r="F12608" t="s">
        <v>1423</v>
      </c>
      <c r="G12608" t="s">
        <v>471</v>
      </c>
      <c r="H12608" t="s">
        <v>310</v>
      </c>
      <c r="I12608" t="s">
        <v>263</v>
      </c>
      <c r="J12608" t="s">
        <v>262</v>
      </c>
      <c r="L12608" t="s">
        <v>380</v>
      </c>
      <c r="M12608" t="s">
        <v>381</v>
      </c>
      <c r="N12608" t="s">
        <v>487</v>
      </c>
    </row>
    <row r="12609" spans="1:14" hidden="1" x14ac:dyDescent="0.25">
      <c r="A12609" t="s">
        <v>476</v>
      </c>
      <c r="B12609" s="1">
        <v>45504</v>
      </c>
      <c r="C12609" t="s">
        <v>1304</v>
      </c>
      <c r="D12609" t="s">
        <v>1305</v>
      </c>
      <c r="E12609" s="4">
        <v>17500</v>
      </c>
      <c r="F12609" t="s">
        <v>1423</v>
      </c>
      <c r="G12609" t="s">
        <v>471</v>
      </c>
      <c r="H12609" t="s">
        <v>310</v>
      </c>
      <c r="I12609" t="s">
        <v>263</v>
      </c>
      <c r="J12609" t="s">
        <v>262</v>
      </c>
      <c r="L12609" t="s">
        <v>380</v>
      </c>
      <c r="M12609" t="s">
        <v>381</v>
      </c>
      <c r="N12609" t="s">
        <v>487</v>
      </c>
    </row>
    <row r="12610" spans="1:14" hidden="1" x14ac:dyDescent="0.25">
      <c r="A12610" t="s">
        <v>476</v>
      </c>
      <c r="B12610" s="1">
        <v>45535</v>
      </c>
      <c r="C12610" t="s">
        <v>1304</v>
      </c>
      <c r="D12610" t="s">
        <v>1305</v>
      </c>
      <c r="E12610" s="4">
        <v>20000</v>
      </c>
      <c r="F12610" t="s">
        <v>1423</v>
      </c>
      <c r="G12610" t="s">
        <v>471</v>
      </c>
      <c r="H12610" t="s">
        <v>310</v>
      </c>
      <c r="I12610" t="s">
        <v>263</v>
      </c>
      <c r="J12610" t="s">
        <v>262</v>
      </c>
      <c r="L12610" t="s">
        <v>380</v>
      </c>
      <c r="M12610" t="s">
        <v>381</v>
      </c>
      <c r="N12610" t="s">
        <v>487</v>
      </c>
    </row>
    <row r="12611" spans="1:14" hidden="1" x14ac:dyDescent="0.25">
      <c r="A12611" t="s">
        <v>476</v>
      </c>
      <c r="B12611" s="1">
        <v>45565</v>
      </c>
      <c r="C12611" t="s">
        <v>1304</v>
      </c>
      <c r="D12611" t="s">
        <v>1305</v>
      </c>
      <c r="E12611" s="4">
        <v>22500</v>
      </c>
      <c r="F12611" t="s">
        <v>1423</v>
      </c>
      <c r="G12611" t="s">
        <v>471</v>
      </c>
      <c r="H12611" t="s">
        <v>310</v>
      </c>
      <c r="I12611" t="s">
        <v>263</v>
      </c>
      <c r="J12611" t="s">
        <v>262</v>
      </c>
      <c r="L12611" t="s">
        <v>380</v>
      </c>
      <c r="M12611" t="s">
        <v>381</v>
      </c>
      <c r="N12611" t="s">
        <v>487</v>
      </c>
    </row>
    <row r="12612" spans="1:14" hidden="1" x14ac:dyDescent="0.25">
      <c r="A12612" t="s">
        <v>476</v>
      </c>
      <c r="B12612" s="1">
        <v>45596</v>
      </c>
      <c r="C12612" t="s">
        <v>1304</v>
      </c>
      <c r="D12612" t="s">
        <v>1305</v>
      </c>
      <c r="E12612" s="4">
        <v>25000</v>
      </c>
      <c r="F12612" t="s">
        <v>1423</v>
      </c>
      <c r="G12612" t="s">
        <v>471</v>
      </c>
      <c r="H12612" t="s">
        <v>310</v>
      </c>
      <c r="I12612" t="s">
        <v>263</v>
      </c>
      <c r="J12612" t="s">
        <v>262</v>
      </c>
      <c r="L12612" t="s">
        <v>380</v>
      </c>
      <c r="M12612" t="s">
        <v>381</v>
      </c>
      <c r="N12612" t="s">
        <v>487</v>
      </c>
    </row>
    <row r="12613" spans="1:14" hidden="1" x14ac:dyDescent="0.25">
      <c r="A12613" t="s">
        <v>476</v>
      </c>
      <c r="B12613" s="1">
        <v>45626</v>
      </c>
      <c r="C12613" t="s">
        <v>1304</v>
      </c>
      <c r="D12613" t="s">
        <v>1305</v>
      </c>
      <c r="E12613" s="4">
        <v>27500</v>
      </c>
      <c r="F12613" t="s">
        <v>1423</v>
      </c>
      <c r="G12613" t="s">
        <v>471</v>
      </c>
      <c r="H12613" t="s">
        <v>310</v>
      </c>
      <c r="I12613" t="s">
        <v>263</v>
      </c>
      <c r="J12613" t="s">
        <v>262</v>
      </c>
      <c r="L12613" t="s">
        <v>380</v>
      </c>
      <c r="M12613" t="s">
        <v>381</v>
      </c>
      <c r="N12613" t="s">
        <v>487</v>
      </c>
    </row>
    <row r="12614" spans="1:14" hidden="1" x14ac:dyDescent="0.25">
      <c r="A12614" t="s">
        <v>476</v>
      </c>
      <c r="B12614" s="1">
        <v>45657</v>
      </c>
      <c r="C12614" t="s">
        <v>1304</v>
      </c>
      <c r="D12614" t="s">
        <v>1305</v>
      </c>
      <c r="E12614" s="4">
        <v>30000</v>
      </c>
      <c r="F12614" t="s">
        <v>1423</v>
      </c>
      <c r="G12614" t="s">
        <v>471</v>
      </c>
      <c r="H12614" t="s">
        <v>310</v>
      </c>
      <c r="I12614" t="s">
        <v>263</v>
      </c>
      <c r="J12614" t="s">
        <v>262</v>
      </c>
      <c r="L12614" t="s">
        <v>380</v>
      </c>
      <c r="M12614" t="s">
        <v>381</v>
      </c>
      <c r="N12614" t="s">
        <v>487</v>
      </c>
    </row>
    <row r="12615" spans="1:14" hidden="1" x14ac:dyDescent="0.25">
      <c r="A12615" t="s">
        <v>476</v>
      </c>
      <c r="B12615" s="1">
        <v>45322</v>
      </c>
      <c r="C12615" t="s">
        <v>844</v>
      </c>
      <c r="D12615" t="s">
        <v>845</v>
      </c>
      <c r="E12615" s="4">
        <v>2216.665</v>
      </c>
      <c r="F12615" t="s">
        <v>1423</v>
      </c>
      <c r="G12615" t="s">
        <v>471</v>
      </c>
      <c r="H12615" t="s">
        <v>310</v>
      </c>
      <c r="I12615" t="s">
        <v>263</v>
      </c>
      <c r="J12615" t="s">
        <v>262</v>
      </c>
      <c r="L12615" t="s">
        <v>380</v>
      </c>
      <c r="M12615" t="s">
        <v>381</v>
      </c>
      <c r="N12615" t="s">
        <v>487</v>
      </c>
    </row>
    <row r="12616" spans="1:14" hidden="1" x14ac:dyDescent="0.25">
      <c r="A12616" t="s">
        <v>476</v>
      </c>
      <c r="B12616" s="1">
        <v>45351</v>
      </c>
      <c r="C12616" t="s">
        <v>844</v>
      </c>
      <c r="D12616" t="s">
        <v>845</v>
      </c>
      <c r="E12616" s="4">
        <v>2216.665</v>
      </c>
      <c r="F12616" t="s">
        <v>1423</v>
      </c>
      <c r="G12616" t="s">
        <v>471</v>
      </c>
      <c r="H12616" t="s">
        <v>310</v>
      </c>
      <c r="I12616" t="s">
        <v>263</v>
      </c>
      <c r="J12616" t="s">
        <v>262</v>
      </c>
      <c r="L12616" t="s">
        <v>380</v>
      </c>
      <c r="M12616" t="s">
        <v>381</v>
      </c>
      <c r="N12616" t="s">
        <v>487</v>
      </c>
    </row>
    <row r="12617" spans="1:14" hidden="1" x14ac:dyDescent="0.25">
      <c r="A12617" t="s">
        <v>476</v>
      </c>
      <c r="B12617" s="1">
        <v>45382</v>
      </c>
      <c r="C12617" t="s">
        <v>844</v>
      </c>
      <c r="D12617" t="s">
        <v>845</v>
      </c>
      <c r="E12617" s="4">
        <v>2216.6666666666665</v>
      </c>
      <c r="F12617" t="s">
        <v>1423</v>
      </c>
      <c r="G12617" t="s">
        <v>471</v>
      </c>
      <c r="H12617" t="s">
        <v>310</v>
      </c>
      <c r="I12617" t="s">
        <v>263</v>
      </c>
      <c r="J12617" t="s">
        <v>262</v>
      </c>
      <c r="L12617" t="s">
        <v>380</v>
      </c>
      <c r="M12617" t="s">
        <v>381</v>
      </c>
      <c r="N12617" t="s">
        <v>487</v>
      </c>
    </row>
    <row r="12618" spans="1:14" hidden="1" x14ac:dyDescent="0.25">
      <c r="A12618" t="s">
        <v>476</v>
      </c>
      <c r="B12618" s="1">
        <v>45412</v>
      </c>
      <c r="C12618" t="s">
        <v>844</v>
      </c>
      <c r="D12618" t="s">
        <v>845</v>
      </c>
      <c r="E12618" s="4">
        <v>8866.663333333332</v>
      </c>
      <c r="F12618" t="s">
        <v>1423</v>
      </c>
      <c r="G12618" t="s">
        <v>471</v>
      </c>
      <c r="H12618" t="s">
        <v>310</v>
      </c>
      <c r="I12618" t="s">
        <v>263</v>
      </c>
      <c r="J12618" t="s">
        <v>262</v>
      </c>
      <c r="L12618" t="s">
        <v>380</v>
      </c>
      <c r="M12618" t="s">
        <v>381</v>
      </c>
      <c r="N12618" t="s">
        <v>487</v>
      </c>
    </row>
    <row r="12619" spans="1:14" hidden="1" x14ac:dyDescent="0.25">
      <c r="A12619" t="s">
        <v>476</v>
      </c>
      <c r="B12619" s="1">
        <v>45443</v>
      </c>
      <c r="C12619" t="s">
        <v>844</v>
      </c>
      <c r="D12619" t="s">
        <v>845</v>
      </c>
      <c r="E12619" s="4">
        <v>8866.663333333332</v>
      </c>
      <c r="F12619" t="s">
        <v>1423</v>
      </c>
      <c r="G12619" t="s">
        <v>471</v>
      </c>
      <c r="H12619" t="s">
        <v>310</v>
      </c>
      <c r="I12619" t="s">
        <v>263</v>
      </c>
      <c r="J12619" t="s">
        <v>262</v>
      </c>
      <c r="L12619" t="s">
        <v>380</v>
      </c>
      <c r="M12619" t="s">
        <v>381</v>
      </c>
      <c r="N12619" t="s">
        <v>487</v>
      </c>
    </row>
    <row r="12620" spans="1:14" hidden="1" x14ac:dyDescent="0.25">
      <c r="A12620" t="s">
        <v>476</v>
      </c>
      <c r="B12620" s="1">
        <v>45473</v>
      </c>
      <c r="C12620" t="s">
        <v>844</v>
      </c>
      <c r="D12620" t="s">
        <v>845</v>
      </c>
      <c r="E12620" s="4">
        <v>8866.663333333332</v>
      </c>
      <c r="F12620" t="s">
        <v>1423</v>
      </c>
      <c r="G12620" t="s">
        <v>471</v>
      </c>
      <c r="H12620" t="s">
        <v>310</v>
      </c>
      <c r="I12620" t="s">
        <v>263</v>
      </c>
      <c r="J12620" t="s">
        <v>262</v>
      </c>
      <c r="L12620" t="s">
        <v>380</v>
      </c>
      <c r="M12620" t="s">
        <v>381</v>
      </c>
      <c r="N12620" t="s">
        <v>487</v>
      </c>
    </row>
    <row r="12621" spans="1:14" hidden="1" x14ac:dyDescent="0.25">
      <c r="A12621" t="s">
        <v>476</v>
      </c>
      <c r="B12621" s="1">
        <v>45504</v>
      </c>
      <c r="C12621" t="s">
        <v>844</v>
      </c>
      <c r="D12621" t="s">
        <v>845</v>
      </c>
      <c r="E12621" s="4">
        <v>8866.663333333332</v>
      </c>
      <c r="F12621" t="s">
        <v>1423</v>
      </c>
      <c r="G12621" t="s">
        <v>471</v>
      </c>
      <c r="H12621" t="s">
        <v>310</v>
      </c>
      <c r="I12621" t="s">
        <v>263</v>
      </c>
      <c r="J12621" t="s">
        <v>262</v>
      </c>
      <c r="L12621" t="s">
        <v>380</v>
      </c>
      <c r="M12621" t="s">
        <v>381</v>
      </c>
      <c r="N12621" t="s">
        <v>487</v>
      </c>
    </row>
    <row r="12622" spans="1:14" hidden="1" x14ac:dyDescent="0.25">
      <c r="A12622" t="s">
        <v>476</v>
      </c>
      <c r="B12622" s="1">
        <v>45535</v>
      </c>
      <c r="C12622" t="s">
        <v>844</v>
      </c>
      <c r="D12622" t="s">
        <v>845</v>
      </c>
      <c r="E12622" s="4">
        <v>8866.663333333332</v>
      </c>
      <c r="F12622" t="s">
        <v>1423</v>
      </c>
      <c r="G12622" t="s">
        <v>471</v>
      </c>
      <c r="H12622" t="s">
        <v>310</v>
      </c>
      <c r="I12622" t="s">
        <v>263</v>
      </c>
      <c r="J12622" t="s">
        <v>262</v>
      </c>
      <c r="L12622" t="s">
        <v>380</v>
      </c>
      <c r="M12622" t="s">
        <v>381</v>
      </c>
      <c r="N12622" t="s">
        <v>487</v>
      </c>
    </row>
    <row r="12623" spans="1:14" hidden="1" x14ac:dyDescent="0.25">
      <c r="A12623" t="s">
        <v>476</v>
      </c>
      <c r="B12623" s="1">
        <v>45565</v>
      </c>
      <c r="C12623" t="s">
        <v>844</v>
      </c>
      <c r="D12623" t="s">
        <v>845</v>
      </c>
      <c r="E12623" s="4">
        <v>8866.663333333332</v>
      </c>
      <c r="F12623" t="s">
        <v>1423</v>
      </c>
      <c r="G12623" t="s">
        <v>471</v>
      </c>
      <c r="H12623" t="s">
        <v>310</v>
      </c>
      <c r="I12623" t="s">
        <v>263</v>
      </c>
      <c r="J12623" t="s">
        <v>262</v>
      </c>
      <c r="L12623" t="s">
        <v>380</v>
      </c>
      <c r="M12623" t="s">
        <v>381</v>
      </c>
      <c r="N12623" t="s">
        <v>487</v>
      </c>
    </row>
    <row r="12624" spans="1:14" hidden="1" x14ac:dyDescent="0.25">
      <c r="A12624" t="s">
        <v>476</v>
      </c>
      <c r="B12624" s="1">
        <v>45596</v>
      </c>
      <c r="C12624" t="s">
        <v>844</v>
      </c>
      <c r="D12624" t="s">
        <v>845</v>
      </c>
      <c r="E12624" s="4">
        <v>8866.663333333332</v>
      </c>
      <c r="F12624" t="s">
        <v>1423</v>
      </c>
      <c r="G12624" t="s">
        <v>471</v>
      </c>
      <c r="H12624" t="s">
        <v>310</v>
      </c>
      <c r="I12624" t="s">
        <v>263</v>
      </c>
      <c r="J12624" t="s">
        <v>262</v>
      </c>
      <c r="L12624" t="s">
        <v>380</v>
      </c>
      <c r="M12624" t="s">
        <v>381</v>
      </c>
      <c r="N12624" t="s">
        <v>487</v>
      </c>
    </row>
    <row r="12625" spans="1:14" hidden="1" x14ac:dyDescent="0.25">
      <c r="A12625" t="s">
        <v>476</v>
      </c>
      <c r="B12625" s="1">
        <v>45626</v>
      </c>
      <c r="C12625" t="s">
        <v>844</v>
      </c>
      <c r="D12625" t="s">
        <v>845</v>
      </c>
      <c r="E12625" s="4">
        <v>8866.663333333332</v>
      </c>
      <c r="F12625" t="s">
        <v>1423</v>
      </c>
      <c r="G12625" t="s">
        <v>471</v>
      </c>
      <c r="H12625" t="s">
        <v>310</v>
      </c>
      <c r="I12625" t="s">
        <v>263</v>
      </c>
      <c r="J12625" t="s">
        <v>262</v>
      </c>
      <c r="L12625" t="s">
        <v>380</v>
      </c>
      <c r="M12625" t="s">
        <v>381</v>
      </c>
      <c r="N12625" t="s">
        <v>487</v>
      </c>
    </row>
    <row r="12626" spans="1:14" hidden="1" x14ac:dyDescent="0.25">
      <c r="A12626" t="s">
        <v>476</v>
      </c>
      <c r="B12626" s="1">
        <v>45657</v>
      </c>
      <c r="C12626" t="s">
        <v>844</v>
      </c>
      <c r="D12626" t="s">
        <v>845</v>
      </c>
      <c r="E12626" s="4">
        <v>8866.663333333332</v>
      </c>
      <c r="F12626" t="s">
        <v>1423</v>
      </c>
      <c r="G12626" t="s">
        <v>471</v>
      </c>
      <c r="H12626" t="s">
        <v>310</v>
      </c>
      <c r="I12626" t="s">
        <v>263</v>
      </c>
      <c r="J12626" t="s">
        <v>262</v>
      </c>
      <c r="L12626" t="s">
        <v>380</v>
      </c>
      <c r="M12626" t="s">
        <v>381</v>
      </c>
      <c r="N12626" t="s">
        <v>487</v>
      </c>
    </row>
    <row r="12627" spans="1:14" hidden="1" x14ac:dyDescent="0.25">
      <c r="A12627" t="s">
        <v>476</v>
      </c>
      <c r="B12627" s="1">
        <v>45322</v>
      </c>
      <c r="C12627" t="s">
        <v>1306</v>
      </c>
      <c r="D12627" t="s">
        <v>1307</v>
      </c>
      <c r="E12627" s="4">
        <v>250</v>
      </c>
      <c r="F12627" t="s">
        <v>1423</v>
      </c>
      <c r="G12627" t="s">
        <v>471</v>
      </c>
      <c r="H12627" t="s">
        <v>310</v>
      </c>
      <c r="I12627" t="s">
        <v>263</v>
      </c>
      <c r="J12627" t="s">
        <v>262</v>
      </c>
      <c r="L12627" t="s">
        <v>380</v>
      </c>
      <c r="M12627" t="s">
        <v>381</v>
      </c>
      <c r="N12627" t="s">
        <v>487</v>
      </c>
    </row>
    <row r="12628" spans="1:14" hidden="1" x14ac:dyDescent="0.25">
      <c r="A12628" t="s">
        <v>476</v>
      </c>
      <c r="B12628" s="1">
        <v>45351</v>
      </c>
      <c r="C12628" t="s">
        <v>1306</v>
      </c>
      <c r="D12628" t="s">
        <v>1307</v>
      </c>
      <c r="E12628" s="4">
        <v>250</v>
      </c>
      <c r="F12628" t="s">
        <v>1423</v>
      </c>
      <c r="G12628" t="s">
        <v>471</v>
      </c>
      <c r="H12628" t="s">
        <v>310</v>
      </c>
      <c r="I12628" t="s">
        <v>263</v>
      </c>
      <c r="J12628" t="s">
        <v>262</v>
      </c>
      <c r="L12628" t="s">
        <v>380</v>
      </c>
      <c r="M12628" t="s">
        <v>381</v>
      </c>
      <c r="N12628" t="s">
        <v>487</v>
      </c>
    </row>
    <row r="12629" spans="1:14" hidden="1" x14ac:dyDescent="0.25">
      <c r="A12629" t="s">
        <v>476</v>
      </c>
      <c r="B12629" s="1">
        <v>45382</v>
      </c>
      <c r="C12629" t="s">
        <v>1306</v>
      </c>
      <c r="D12629" t="s">
        <v>1307</v>
      </c>
      <c r="E12629" s="4">
        <v>250</v>
      </c>
      <c r="F12629" t="s">
        <v>1423</v>
      </c>
      <c r="G12629" t="s">
        <v>471</v>
      </c>
      <c r="H12629" t="s">
        <v>310</v>
      </c>
      <c r="I12629" t="s">
        <v>263</v>
      </c>
      <c r="J12629" t="s">
        <v>262</v>
      </c>
      <c r="L12629" t="s">
        <v>380</v>
      </c>
      <c r="M12629" t="s">
        <v>381</v>
      </c>
      <c r="N12629" t="s">
        <v>487</v>
      </c>
    </row>
    <row r="12630" spans="1:14" hidden="1" x14ac:dyDescent="0.25">
      <c r="A12630" t="s">
        <v>476</v>
      </c>
      <c r="B12630" s="1">
        <v>45412</v>
      </c>
      <c r="C12630" t="s">
        <v>1306</v>
      </c>
      <c r="D12630" t="s">
        <v>1307</v>
      </c>
      <c r="E12630" s="4">
        <v>1000</v>
      </c>
      <c r="F12630" t="s">
        <v>1423</v>
      </c>
      <c r="G12630" t="s">
        <v>471</v>
      </c>
      <c r="H12630" t="s">
        <v>310</v>
      </c>
      <c r="I12630" t="s">
        <v>263</v>
      </c>
      <c r="J12630" t="s">
        <v>262</v>
      </c>
      <c r="L12630" t="s">
        <v>380</v>
      </c>
      <c r="M12630" t="s">
        <v>381</v>
      </c>
      <c r="N12630" t="s">
        <v>487</v>
      </c>
    </row>
    <row r="12631" spans="1:14" hidden="1" x14ac:dyDescent="0.25">
      <c r="A12631" t="s">
        <v>476</v>
      </c>
      <c r="B12631" s="1">
        <v>45443</v>
      </c>
      <c r="C12631" t="s">
        <v>1306</v>
      </c>
      <c r="D12631" t="s">
        <v>1307</v>
      </c>
      <c r="E12631" s="4">
        <v>1000</v>
      </c>
      <c r="F12631" t="s">
        <v>1423</v>
      </c>
      <c r="G12631" t="s">
        <v>471</v>
      </c>
      <c r="H12631" t="s">
        <v>310</v>
      </c>
      <c r="I12631" t="s">
        <v>263</v>
      </c>
      <c r="J12631" t="s">
        <v>262</v>
      </c>
      <c r="L12631" t="s">
        <v>380</v>
      </c>
      <c r="M12631" t="s">
        <v>381</v>
      </c>
      <c r="N12631" t="s">
        <v>487</v>
      </c>
    </row>
    <row r="12632" spans="1:14" hidden="1" x14ac:dyDescent="0.25">
      <c r="A12632" t="s">
        <v>476</v>
      </c>
      <c r="B12632" s="1">
        <v>45473</v>
      </c>
      <c r="C12632" t="s">
        <v>1306</v>
      </c>
      <c r="D12632" t="s">
        <v>1307</v>
      </c>
      <c r="E12632" s="4">
        <v>1000</v>
      </c>
      <c r="F12632" t="s">
        <v>1423</v>
      </c>
      <c r="G12632" t="s">
        <v>471</v>
      </c>
      <c r="H12632" t="s">
        <v>310</v>
      </c>
      <c r="I12632" t="s">
        <v>263</v>
      </c>
      <c r="J12632" t="s">
        <v>262</v>
      </c>
      <c r="L12632" t="s">
        <v>380</v>
      </c>
      <c r="M12632" t="s">
        <v>381</v>
      </c>
      <c r="N12632" t="s">
        <v>487</v>
      </c>
    </row>
    <row r="12633" spans="1:14" hidden="1" x14ac:dyDescent="0.25">
      <c r="A12633" t="s">
        <v>476</v>
      </c>
      <c r="B12633" s="1">
        <v>45504</v>
      </c>
      <c r="C12633" t="s">
        <v>1306</v>
      </c>
      <c r="D12633" t="s">
        <v>1307</v>
      </c>
      <c r="E12633" s="4">
        <v>1000</v>
      </c>
      <c r="F12633" t="s">
        <v>1423</v>
      </c>
      <c r="G12633" t="s">
        <v>471</v>
      </c>
      <c r="H12633" t="s">
        <v>310</v>
      </c>
      <c r="I12633" t="s">
        <v>263</v>
      </c>
      <c r="J12633" t="s">
        <v>262</v>
      </c>
      <c r="L12633" t="s">
        <v>380</v>
      </c>
      <c r="M12633" t="s">
        <v>381</v>
      </c>
      <c r="N12633" t="s">
        <v>487</v>
      </c>
    </row>
    <row r="12634" spans="1:14" hidden="1" x14ac:dyDescent="0.25">
      <c r="A12634" t="s">
        <v>476</v>
      </c>
      <c r="B12634" s="1">
        <v>45535</v>
      </c>
      <c r="C12634" t="s">
        <v>1306</v>
      </c>
      <c r="D12634" t="s">
        <v>1307</v>
      </c>
      <c r="E12634" s="4">
        <v>1000</v>
      </c>
      <c r="F12634" t="s">
        <v>1423</v>
      </c>
      <c r="G12634" t="s">
        <v>471</v>
      </c>
      <c r="H12634" t="s">
        <v>310</v>
      </c>
      <c r="I12634" t="s">
        <v>263</v>
      </c>
      <c r="J12634" t="s">
        <v>262</v>
      </c>
      <c r="L12634" t="s">
        <v>380</v>
      </c>
      <c r="M12634" t="s">
        <v>381</v>
      </c>
      <c r="N12634" t="s">
        <v>487</v>
      </c>
    </row>
    <row r="12635" spans="1:14" hidden="1" x14ac:dyDescent="0.25">
      <c r="A12635" t="s">
        <v>476</v>
      </c>
      <c r="B12635" s="1">
        <v>45565</v>
      </c>
      <c r="C12635" t="s">
        <v>1306</v>
      </c>
      <c r="D12635" t="s">
        <v>1307</v>
      </c>
      <c r="E12635" s="4">
        <v>1000</v>
      </c>
      <c r="F12635" t="s">
        <v>1423</v>
      </c>
      <c r="G12635" t="s">
        <v>471</v>
      </c>
      <c r="H12635" t="s">
        <v>310</v>
      </c>
      <c r="I12635" t="s">
        <v>263</v>
      </c>
      <c r="J12635" t="s">
        <v>262</v>
      </c>
      <c r="L12635" t="s">
        <v>380</v>
      </c>
      <c r="M12635" t="s">
        <v>381</v>
      </c>
      <c r="N12635" t="s">
        <v>487</v>
      </c>
    </row>
    <row r="12636" spans="1:14" hidden="1" x14ac:dyDescent="0.25">
      <c r="A12636" t="s">
        <v>476</v>
      </c>
      <c r="B12636" s="1">
        <v>45596</v>
      </c>
      <c r="C12636" t="s">
        <v>1306</v>
      </c>
      <c r="D12636" t="s">
        <v>1307</v>
      </c>
      <c r="E12636" s="4">
        <v>1000</v>
      </c>
      <c r="F12636" t="s">
        <v>1423</v>
      </c>
      <c r="G12636" t="s">
        <v>471</v>
      </c>
      <c r="H12636" t="s">
        <v>310</v>
      </c>
      <c r="I12636" t="s">
        <v>263</v>
      </c>
      <c r="J12636" t="s">
        <v>262</v>
      </c>
      <c r="L12636" t="s">
        <v>380</v>
      </c>
      <c r="M12636" t="s">
        <v>381</v>
      </c>
      <c r="N12636" t="s">
        <v>487</v>
      </c>
    </row>
    <row r="12637" spans="1:14" hidden="1" x14ac:dyDescent="0.25">
      <c r="A12637" t="s">
        <v>476</v>
      </c>
      <c r="B12637" s="1">
        <v>45626</v>
      </c>
      <c r="C12637" t="s">
        <v>1306</v>
      </c>
      <c r="D12637" t="s">
        <v>1307</v>
      </c>
      <c r="E12637" s="4">
        <v>1000</v>
      </c>
      <c r="F12637" t="s">
        <v>1423</v>
      </c>
      <c r="G12637" t="s">
        <v>471</v>
      </c>
      <c r="H12637" t="s">
        <v>310</v>
      </c>
      <c r="I12637" t="s">
        <v>263</v>
      </c>
      <c r="J12637" t="s">
        <v>262</v>
      </c>
      <c r="L12637" t="s">
        <v>380</v>
      </c>
      <c r="M12637" t="s">
        <v>381</v>
      </c>
      <c r="N12637" t="s">
        <v>487</v>
      </c>
    </row>
    <row r="12638" spans="1:14" hidden="1" x14ac:dyDescent="0.25">
      <c r="A12638" t="s">
        <v>476</v>
      </c>
      <c r="B12638" s="1">
        <v>45657</v>
      </c>
      <c r="C12638" t="s">
        <v>1306</v>
      </c>
      <c r="D12638" t="s">
        <v>1307</v>
      </c>
      <c r="E12638" s="4">
        <v>1000</v>
      </c>
      <c r="F12638" t="s">
        <v>1423</v>
      </c>
      <c r="G12638" t="s">
        <v>471</v>
      </c>
      <c r="H12638" t="s">
        <v>310</v>
      </c>
      <c r="I12638" t="s">
        <v>263</v>
      </c>
      <c r="J12638" t="s">
        <v>262</v>
      </c>
      <c r="L12638" t="s">
        <v>380</v>
      </c>
      <c r="M12638" t="s">
        <v>381</v>
      </c>
      <c r="N12638" t="s">
        <v>487</v>
      </c>
    </row>
    <row r="12639" spans="1:14" hidden="1" x14ac:dyDescent="0.25">
      <c r="A12639" t="s">
        <v>476</v>
      </c>
      <c r="B12639" s="1">
        <v>45322</v>
      </c>
      <c r="C12639" t="s">
        <v>857</v>
      </c>
      <c r="D12639" t="s">
        <v>858</v>
      </c>
      <c r="E12639" s="4">
        <v>3800</v>
      </c>
      <c r="F12639" t="s">
        <v>1423</v>
      </c>
      <c r="G12639" t="s">
        <v>471</v>
      </c>
      <c r="H12639" t="s">
        <v>310</v>
      </c>
      <c r="I12639" t="s">
        <v>263</v>
      </c>
      <c r="J12639" t="s">
        <v>262</v>
      </c>
      <c r="L12639" t="s">
        <v>380</v>
      </c>
      <c r="M12639" t="s">
        <v>381</v>
      </c>
      <c r="N12639" t="s">
        <v>487</v>
      </c>
    </row>
    <row r="12640" spans="1:14" hidden="1" x14ac:dyDescent="0.25">
      <c r="A12640" t="s">
        <v>476</v>
      </c>
      <c r="B12640" s="1">
        <v>45351</v>
      </c>
      <c r="C12640" t="s">
        <v>857</v>
      </c>
      <c r="D12640" t="s">
        <v>858</v>
      </c>
      <c r="E12640" s="4">
        <v>3800</v>
      </c>
      <c r="F12640" t="s">
        <v>1423</v>
      </c>
      <c r="G12640" t="s">
        <v>471</v>
      </c>
      <c r="H12640" t="s">
        <v>310</v>
      </c>
      <c r="I12640" t="s">
        <v>263</v>
      </c>
      <c r="J12640" t="s">
        <v>262</v>
      </c>
      <c r="L12640" t="s">
        <v>380</v>
      </c>
      <c r="M12640" t="s">
        <v>381</v>
      </c>
      <c r="N12640" t="s">
        <v>487</v>
      </c>
    </row>
    <row r="12641" spans="1:14" hidden="1" x14ac:dyDescent="0.25">
      <c r="A12641" t="s">
        <v>476</v>
      </c>
      <c r="B12641" s="1">
        <v>45382</v>
      </c>
      <c r="C12641" t="s">
        <v>857</v>
      </c>
      <c r="D12641" t="s">
        <v>858</v>
      </c>
      <c r="E12641" s="4">
        <v>3800</v>
      </c>
      <c r="F12641" t="s">
        <v>1423</v>
      </c>
      <c r="G12641" t="s">
        <v>471</v>
      </c>
      <c r="H12641" t="s">
        <v>310</v>
      </c>
      <c r="I12641" t="s">
        <v>263</v>
      </c>
      <c r="J12641" t="s">
        <v>262</v>
      </c>
      <c r="L12641" t="s">
        <v>380</v>
      </c>
      <c r="M12641" t="s">
        <v>381</v>
      </c>
      <c r="N12641" t="s">
        <v>487</v>
      </c>
    </row>
    <row r="12642" spans="1:14" hidden="1" x14ac:dyDescent="0.25">
      <c r="A12642" t="s">
        <v>476</v>
      </c>
      <c r="B12642" s="1">
        <v>45412</v>
      </c>
      <c r="C12642" t="s">
        <v>857</v>
      </c>
      <c r="D12642" t="s">
        <v>858</v>
      </c>
      <c r="E12642" s="4">
        <v>15200</v>
      </c>
      <c r="F12642" t="s">
        <v>1423</v>
      </c>
      <c r="G12642" t="s">
        <v>471</v>
      </c>
      <c r="H12642" t="s">
        <v>310</v>
      </c>
      <c r="I12642" t="s">
        <v>263</v>
      </c>
      <c r="J12642" t="s">
        <v>262</v>
      </c>
      <c r="L12642" t="s">
        <v>380</v>
      </c>
      <c r="M12642" t="s">
        <v>381</v>
      </c>
      <c r="N12642" t="s">
        <v>487</v>
      </c>
    </row>
    <row r="12643" spans="1:14" hidden="1" x14ac:dyDescent="0.25">
      <c r="A12643" t="s">
        <v>476</v>
      </c>
      <c r="B12643" s="1">
        <v>45443</v>
      </c>
      <c r="C12643" t="s">
        <v>857</v>
      </c>
      <c r="D12643" t="s">
        <v>858</v>
      </c>
      <c r="E12643" s="4">
        <v>15200</v>
      </c>
      <c r="F12643" t="s">
        <v>1423</v>
      </c>
      <c r="G12643" t="s">
        <v>471</v>
      </c>
      <c r="H12643" t="s">
        <v>310</v>
      </c>
      <c r="I12643" t="s">
        <v>263</v>
      </c>
      <c r="J12643" t="s">
        <v>262</v>
      </c>
      <c r="L12643" t="s">
        <v>380</v>
      </c>
      <c r="M12643" t="s">
        <v>381</v>
      </c>
      <c r="N12643" t="s">
        <v>487</v>
      </c>
    </row>
    <row r="12644" spans="1:14" hidden="1" x14ac:dyDescent="0.25">
      <c r="A12644" t="s">
        <v>476</v>
      </c>
      <c r="B12644" s="1">
        <v>45473</v>
      </c>
      <c r="C12644" t="s">
        <v>857</v>
      </c>
      <c r="D12644" t="s">
        <v>858</v>
      </c>
      <c r="E12644" s="4">
        <v>15200</v>
      </c>
      <c r="F12644" t="s">
        <v>1423</v>
      </c>
      <c r="G12644" t="s">
        <v>471</v>
      </c>
      <c r="H12644" t="s">
        <v>310</v>
      </c>
      <c r="I12644" t="s">
        <v>263</v>
      </c>
      <c r="J12644" t="s">
        <v>262</v>
      </c>
      <c r="L12644" t="s">
        <v>380</v>
      </c>
      <c r="M12644" t="s">
        <v>381</v>
      </c>
      <c r="N12644" t="s">
        <v>487</v>
      </c>
    </row>
    <row r="12645" spans="1:14" hidden="1" x14ac:dyDescent="0.25">
      <c r="A12645" t="s">
        <v>476</v>
      </c>
      <c r="B12645" s="1">
        <v>45504</v>
      </c>
      <c r="C12645" t="s">
        <v>857</v>
      </c>
      <c r="D12645" t="s">
        <v>858</v>
      </c>
      <c r="E12645" s="4">
        <v>15200</v>
      </c>
      <c r="F12645" t="s">
        <v>1423</v>
      </c>
      <c r="G12645" t="s">
        <v>471</v>
      </c>
      <c r="H12645" t="s">
        <v>310</v>
      </c>
      <c r="I12645" t="s">
        <v>263</v>
      </c>
      <c r="J12645" t="s">
        <v>262</v>
      </c>
      <c r="L12645" t="s">
        <v>380</v>
      </c>
      <c r="M12645" t="s">
        <v>381</v>
      </c>
      <c r="N12645" t="s">
        <v>487</v>
      </c>
    </row>
    <row r="12646" spans="1:14" hidden="1" x14ac:dyDescent="0.25">
      <c r="A12646" t="s">
        <v>476</v>
      </c>
      <c r="B12646" s="1">
        <v>45535</v>
      </c>
      <c r="C12646" t="s">
        <v>857</v>
      </c>
      <c r="D12646" t="s">
        <v>858</v>
      </c>
      <c r="E12646" s="4">
        <v>15200</v>
      </c>
      <c r="F12646" t="s">
        <v>1423</v>
      </c>
      <c r="G12646" t="s">
        <v>471</v>
      </c>
      <c r="H12646" t="s">
        <v>310</v>
      </c>
      <c r="I12646" t="s">
        <v>263</v>
      </c>
      <c r="J12646" t="s">
        <v>262</v>
      </c>
      <c r="L12646" t="s">
        <v>380</v>
      </c>
      <c r="M12646" t="s">
        <v>381</v>
      </c>
      <c r="N12646" t="s">
        <v>487</v>
      </c>
    </row>
    <row r="12647" spans="1:14" hidden="1" x14ac:dyDescent="0.25">
      <c r="A12647" t="s">
        <v>476</v>
      </c>
      <c r="B12647" s="1">
        <v>45565</v>
      </c>
      <c r="C12647" t="s">
        <v>857</v>
      </c>
      <c r="D12647" t="s">
        <v>858</v>
      </c>
      <c r="E12647" s="4">
        <v>15200</v>
      </c>
      <c r="F12647" t="s">
        <v>1423</v>
      </c>
      <c r="G12647" t="s">
        <v>471</v>
      </c>
      <c r="H12647" t="s">
        <v>310</v>
      </c>
      <c r="I12647" t="s">
        <v>263</v>
      </c>
      <c r="J12647" t="s">
        <v>262</v>
      </c>
      <c r="L12647" t="s">
        <v>380</v>
      </c>
      <c r="M12647" t="s">
        <v>381</v>
      </c>
      <c r="N12647" t="s">
        <v>487</v>
      </c>
    </row>
    <row r="12648" spans="1:14" hidden="1" x14ac:dyDescent="0.25">
      <c r="A12648" t="s">
        <v>476</v>
      </c>
      <c r="B12648" s="1">
        <v>45596</v>
      </c>
      <c r="C12648" t="s">
        <v>857</v>
      </c>
      <c r="D12648" t="s">
        <v>858</v>
      </c>
      <c r="E12648" s="4">
        <v>15200</v>
      </c>
      <c r="F12648" t="s">
        <v>1423</v>
      </c>
      <c r="G12648" t="s">
        <v>471</v>
      </c>
      <c r="H12648" t="s">
        <v>310</v>
      </c>
      <c r="I12648" t="s">
        <v>263</v>
      </c>
      <c r="J12648" t="s">
        <v>262</v>
      </c>
      <c r="L12648" t="s">
        <v>380</v>
      </c>
      <c r="M12648" t="s">
        <v>381</v>
      </c>
      <c r="N12648" t="s">
        <v>487</v>
      </c>
    </row>
    <row r="12649" spans="1:14" hidden="1" x14ac:dyDescent="0.25">
      <c r="A12649" t="s">
        <v>476</v>
      </c>
      <c r="B12649" s="1">
        <v>45626</v>
      </c>
      <c r="C12649" t="s">
        <v>857</v>
      </c>
      <c r="D12649" t="s">
        <v>858</v>
      </c>
      <c r="E12649" s="4">
        <v>15200</v>
      </c>
      <c r="F12649" t="s">
        <v>1423</v>
      </c>
      <c r="G12649" t="s">
        <v>471</v>
      </c>
      <c r="H12649" t="s">
        <v>310</v>
      </c>
      <c r="I12649" t="s">
        <v>263</v>
      </c>
      <c r="J12649" t="s">
        <v>262</v>
      </c>
      <c r="L12649" t="s">
        <v>380</v>
      </c>
      <c r="M12649" t="s">
        <v>381</v>
      </c>
      <c r="N12649" t="s">
        <v>487</v>
      </c>
    </row>
    <row r="12650" spans="1:14" hidden="1" x14ac:dyDescent="0.25">
      <c r="A12650" t="s">
        <v>476</v>
      </c>
      <c r="B12650" s="1">
        <v>45657</v>
      </c>
      <c r="C12650" t="s">
        <v>857</v>
      </c>
      <c r="D12650" t="s">
        <v>858</v>
      </c>
      <c r="E12650" s="4">
        <v>15200</v>
      </c>
      <c r="F12650" t="s">
        <v>1423</v>
      </c>
      <c r="G12650" t="s">
        <v>471</v>
      </c>
      <c r="H12650" t="s">
        <v>310</v>
      </c>
      <c r="I12650" t="s">
        <v>263</v>
      </c>
      <c r="J12650" t="s">
        <v>262</v>
      </c>
      <c r="L12650" t="s">
        <v>380</v>
      </c>
      <c r="M12650" t="s">
        <v>381</v>
      </c>
      <c r="N12650" t="s">
        <v>487</v>
      </c>
    </row>
    <row r="12651" spans="1:14" hidden="1" x14ac:dyDescent="0.25">
      <c r="A12651" t="s">
        <v>476</v>
      </c>
      <c r="B12651" s="1">
        <v>45322</v>
      </c>
      <c r="C12651" t="s">
        <v>832</v>
      </c>
      <c r="D12651" t="s">
        <v>833</v>
      </c>
      <c r="E12651" s="4">
        <v>1000</v>
      </c>
      <c r="F12651" t="s">
        <v>1423</v>
      </c>
      <c r="G12651" t="s">
        <v>471</v>
      </c>
      <c r="H12651" t="s">
        <v>310</v>
      </c>
      <c r="I12651" t="s">
        <v>263</v>
      </c>
      <c r="J12651" t="s">
        <v>262</v>
      </c>
      <c r="L12651" t="s">
        <v>380</v>
      </c>
      <c r="M12651" t="s">
        <v>381</v>
      </c>
      <c r="N12651" t="s">
        <v>487</v>
      </c>
    </row>
    <row r="12652" spans="1:14" hidden="1" x14ac:dyDescent="0.25">
      <c r="A12652" t="s">
        <v>476</v>
      </c>
      <c r="B12652" s="1">
        <v>45351</v>
      </c>
      <c r="C12652" t="s">
        <v>832</v>
      </c>
      <c r="D12652" t="s">
        <v>833</v>
      </c>
      <c r="E12652" s="4">
        <v>1000</v>
      </c>
      <c r="F12652" t="s">
        <v>1423</v>
      </c>
      <c r="G12652" t="s">
        <v>471</v>
      </c>
      <c r="H12652" t="s">
        <v>310</v>
      </c>
      <c r="I12652" t="s">
        <v>263</v>
      </c>
      <c r="J12652" t="s">
        <v>262</v>
      </c>
      <c r="L12652" t="s">
        <v>380</v>
      </c>
      <c r="M12652" t="s">
        <v>381</v>
      </c>
      <c r="N12652" t="s">
        <v>487</v>
      </c>
    </row>
    <row r="12653" spans="1:14" hidden="1" x14ac:dyDescent="0.25">
      <c r="A12653" t="s">
        <v>476</v>
      </c>
      <c r="B12653" s="1">
        <v>45382</v>
      </c>
      <c r="C12653" t="s">
        <v>832</v>
      </c>
      <c r="D12653" t="s">
        <v>833</v>
      </c>
      <c r="E12653" s="4">
        <v>1000</v>
      </c>
      <c r="F12653" t="s">
        <v>1423</v>
      </c>
      <c r="G12653" t="s">
        <v>471</v>
      </c>
      <c r="H12653" t="s">
        <v>310</v>
      </c>
      <c r="I12653" t="s">
        <v>263</v>
      </c>
      <c r="J12653" t="s">
        <v>262</v>
      </c>
      <c r="L12653" t="s">
        <v>380</v>
      </c>
      <c r="M12653" t="s">
        <v>381</v>
      </c>
      <c r="N12653" t="s">
        <v>487</v>
      </c>
    </row>
    <row r="12654" spans="1:14" hidden="1" x14ac:dyDescent="0.25">
      <c r="A12654" t="s">
        <v>476</v>
      </c>
      <c r="B12654" s="1">
        <v>45412</v>
      </c>
      <c r="C12654" t="s">
        <v>832</v>
      </c>
      <c r="D12654" t="s">
        <v>833</v>
      </c>
      <c r="E12654" s="4">
        <v>4000</v>
      </c>
      <c r="F12654" t="s">
        <v>1423</v>
      </c>
      <c r="G12654" t="s">
        <v>471</v>
      </c>
      <c r="H12654" t="s">
        <v>310</v>
      </c>
      <c r="I12654" t="s">
        <v>263</v>
      </c>
      <c r="J12654" t="s">
        <v>262</v>
      </c>
      <c r="L12654" t="s">
        <v>380</v>
      </c>
      <c r="M12654" t="s">
        <v>381</v>
      </c>
      <c r="N12654" t="s">
        <v>487</v>
      </c>
    </row>
    <row r="12655" spans="1:14" hidden="1" x14ac:dyDescent="0.25">
      <c r="A12655" t="s">
        <v>476</v>
      </c>
      <c r="B12655" s="1">
        <v>45443</v>
      </c>
      <c r="C12655" t="s">
        <v>832</v>
      </c>
      <c r="D12655" t="s">
        <v>833</v>
      </c>
      <c r="E12655" s="4">
        <v>5000</v>
      </c>
      <c r="F12655" t="s">
        <v>1423</v>
      </c>
      <c r="G12655" t="s">
        <v>471</v>
      </c>
      <c r="H12655" t="s">
        <v>310</v>
      </c>
      <c r="I12655" t="s">
        <v>263</v>
      </c>
      <c r="J12655" t="s">
        <v>262</v>
      </c>
      <c r="L12655" t="s">
        <v>380</v>
      </c>
      <c r="M12655" t="s">
        <v>381</v>
      </c>
      <c r="N12655" t="s">
        <v>487</v>
      </c>
    </row>
    <row r="12656" spans="1:14" hidden="1" x14ac:dyDescent="0.25">
      <c r="A12656" t="s">
        <v>476</v>
      </c>
      <c r="B12656" s="1">
        <v>45473</v>
      </c>
      <c r="C12656" t="s">
        <v>832</v>
      </c>
      <c r="D12656" t="s">
        <v>833</v>
      </c>
      <c r="E12656" s="4">
        <v>6000</v>
      </c>
      <c r="F12656" t="s">
        <v>1423</v>
      </c>
      <c r="G12656" t="s">
        <v>471</v>
      </c>
      <c r="H12656" t="s">
        <v>310</v>
      </c>
      <c r="I12656" t="s">
        <v>263</v>
      </c>
      <c r="J12656" t="s">
        <v>262</v>
      </c>
      <c r="L12656" t="s">
        <v>380</v>
      </c>
      <c r="M12656" t="s">
        <v>381</v>
      </c>
      <c r="N12656" t="s">
        <v>487</v>
      </c>
    </row>
    <row r="12657" spans="1:14" hidden="1" x14ac:dyDescent="0.25">
      <c r="A12657" t="s">
        <v>476</v>
      </c>
      <c r="B12657" s="1">
        <v>45504</v>
      </c>
      <c r="C12657" t="s">
        <v>832</v>
      </c>
      <c r="D12657" t="s">
        <v>833</v>
      </c>
      <c r="E12657" s="4">
        <v>7000</v>
      </c>
      <c r="F12657" t="s">
        <v>1423</v>
      </c>
      <c r="G12657" t="s">
        <v>471</v>
      </c>
      <c r="H12657" t="s">
        <v>310</v>
      </c>
      <c r="I12657" t="s">
        <v>263</v>
      </c>
      <c r="J12657" t="s">
        <v>262</v>
      </c>
      <c r="L12657" t="s">
        <v>380</v>
      </c>
      <c r="M12657" t="s">
        <v>381</v>
      </c>
      <c r="N12657" t="s">
        <v>487</v>
      </c>
    </row>
    <row r="12658" spans="1:14" hidden="1" x14ac:dyDescent="0.25">
      <c r="A12658" t="s">
        <v>476</v>
      </c>
      <c r="B12658" s="1">
        <v>45535</v>
      </c>
      <c r="C12658" t="s">
        <v>832</v>
      </c>
      <c r="D12658" t="s">
        <v>833</v>
      </c>
      <c r="E12658" s="4">
        <v>8000</v>
      </c>
      <c r="F12658" t="s">
        <v>1423</v>
      </c>
      <c r="G12658" t="s">
        <v>471</v>
      </c>
      <c r="H12658" t="s">
        <v>310</v>
      </c>
      <c r="I12658" t="s">
        <v>263</v>
      </c>
      <c r="J12658" t="s">
        <v>262</v>
      </c>
      <c r="L12658" t="s">
        <v>380</v>
      </c>
      <c r="M12658" t="s">
        <v>381</v>
      </c>
      <c r="N12658" t="s">
        <v>487</v>
      </c>
    </row>
    <row r="12659" spans="1:14" hidden="1" x14ac:dyDescent="0.25">
      <c r="A12659" t="s">
        <v>476</v>
      </c>
      <c r="B12659" s="1">
        <v>45565</v>
      </c>
      <c r="C12659" t="s">
        <v>832</v>
      </c>
      <c r="D12659" t="s">
        <v>833</v>
      </c>
      <c r="E12659" s="4">
        <v>9000</v>
      </c>
      <c r="F12659" t="s">
        <v>1423</v>
      </c>
      <c r="G12659" t="s">
        <v>471</v>
      </c>
      <c r="H12659" t="s">
        <v>310</v>
      </c>
      <c r="I12659" t="s">
        <v>263</v>
      </c>
      <c r="J12659" t="s">
        <v>262</v>
      </c>
      <c r="L12659" t="s">
        <v>380</v>
      </c>
      <c r="M12659" t="s">
        <v>381</v>
      </c>
      <c r="N12659" t="s">
        <v>487</v>
      </c>
    </row>
    <row r="12660" spans="1:14" hidden="1" x14ac:dyDescent="0.25">
      <c r="A12660" t="s">
        <v>476</v>
      </c>
      <c r="B12660" s="1">
        <v>45596</v>
      </c>
      <c r="C12660" t="s">
        <v>832</v>
      </c>
      <c r="D12660" t="s">
        <v>833</v>
      </c>
      <c r="E12660" s="4">
        <v>10000</v>
      </c>
      <c r="F12660" t="s">
        <v>1423</v>
      </c>
      <c r="G12660" t="s">
        <v>471</v>
      </c>
      <c r="H12660" t="s">
        <v>310</v>
      </c>
      <c r="I12660" t="s">
        <v>263</v>
      </c>
      <c r="J12660" t="s">
        <v>262</v>
      </c>
      <c r="L12660" t="s">
        <v>380</v>
      </c>
      <c r="M12660" t="s">
        <v>381</v>
      </c>
      <c r="N12660" t="s">
        <v>487</v>
      </c>
    </row>
    <row r="12661" spans="1:14" hidden="1" x14ac:dyDescent="0.25">
      <c r="A12661" t="s">
        <v>476</v>
      </c>
      <c r="B12661" s="1">
        <v>45626</v>
      </c>
      <c r="C12661" t="s">
        <v>832</v>
      </c>
      <c r="D12661" t="s">
        <v>833</v>
      </c>
      <c r="E12661" s="4">
        <v>11000</v>
      </c>
      <c r="F12661" t="s">
        <v>1423</v>
      </c>
      <c r="G12661" t="s">
        <v>471</v>
      </c>
      <c r="H12661" t="s">
        <v>310</v>
      </c>
      <c r="I12661" t="s">
        <v>263</v>
      </c>
      <c r="J12661" t="s">
        <v>262</v>
      </c>
      <c r="L12661" t="s">
        <v>380</v>
      </c>
      <c r="M12661" t="s">
        <v>381</v>
      </c>
      <c r="N12661" t="s">
        <v>487</v>
      </c>
    </row>
    <row r="12662" spans="1:14" hidden="1" x14ac:dyDescent="0.25">
      <c r="A12662" t="s">
        <v>476</v>
      </c>
      <c r="B12662" s="1">
        <v>45657</v>
      </c>
      <c r="C12662" t="s">
        <v>832</v>
      </c>
      <c r="D12662" t="s">
        <v>833</v>
      </c>
      <c r="E12662" s="4">
        <v>12000</v>
      </c>
      <c r="F12662" t="s">
        <v>1423</v>
      </c>
      <c r="G12662" t="s">
        <v>471</v>
      </c>
      <c r="H12662" t="s">
        <v>310</v>
      </c>
      <c r="I12662" t="s">
        <v>263</v>
      </c>
      <c r="J12662" t="s">
        <v>262</v>
      </c>
      <c r="L12662" t="s">
        <v>380</v>
      </c>
      <c r="M12662" t="s">
        <v>381</v>
      </c>
      <c r="N12662" t="s">
        <v>487</v>
      </c>
    </row>
    <row r="12663" spans="1:14" hidden="1" x14ac:dyDescent="0.25">
      <c r="A12663" t="s">
        <v>476</v>
      </c>
      <c r="B12663" s="1">
        <v>45322</v>
      </c>
      <c r="C12663" t="s">
        <v>836</v>
      </c>
      <c r="D12663" t="s">
        <v>837</v>
      </c>
      <c r="E12663" s="4">
        <v>100</v>
      </c>
      <c r="F12663" t="s">
        <v>1423</v>
      </c>
      <c r="G12663" t="s">
        <v>471</v>
      </c>
      <c r="H12663" t="s">
        <v>310</v>
      </c>
      <c r="I12663" t="s">
        <v>263</v>
      </c>
      <c r="J12663" t="s">
        <v>262</v>
      </c>
      <c r="L12663" t="s">
        <v>380</v>
      </c>
      <c r="M12663" t="s">
        <v>381</v>
      </c>
      <c r="N12663" t="s">
        <v>487</v>
      </c>
    </row>
    <row r="12664" spans="1:14" hidden="1" x14ac:dyDescent="0.25">
      <c r="A12664" t="s">
        <v>476</v>
      </c>
      <c r="B12664" s="1">
        <v>45351</v>
      </c>
      <c r="C12664" t="s">
        <v>836</v>
      </c>
      <c r="D12664" t="s">
        <v>837</v>
      </c>
      <c r="E12664" s="4">
        <v>100</v>
      </c>
      <c r="F12664" t="s">
        <v>1423</v>
      </c>
      <c r="G12664" t="s">
        <v>471</v>
      </c>
      <c r="H12664" t="s">
        <v>310</v>
      </c>
      <c r="I12664" t="s">
        <v>263</v>
      </c>
      <c r="J12664" t="s">
        <v>262</v>
      </c>
      <c r="L12664" t="s">
        <v>380</v>
      </c>
      <c r="M12664" t="s">
        <v>381</v>
      </c>
      <c r="N12664" t="s">
        <v>487</v>
      </c>
    </row>
    <row r="12665" spans="1:14" hidden="1" x14ac:dyDescent="0.25">
      <c r="A12665" t="s">
        <v>476</v>
      </c>
      <c r="B12665" s="1">
        <v>45382</v>
      </c>
      <c r="C12665" t="s">
        <v>836</v>
      </c>
      <c r="D12665" t="s">
        <v>837</v>
      </c>
      <c r="E12665" s="4">
        <v>100</v>
      </c>
      <c r="F12665" t="s">
        <v>1423</v>
      </c>
      <c r="G12665" t="s">
        <v>471</v>
      </c>
      <c r="H12665" t="s">
        <v>310</v>
      </c>
      <c r="I12665" t="s">
        <v>263</v>
      </c>
      <c r="J12665" t="s">
        <v>262</v>
      </c>
      <c r="L12665" t="s">
        <v>380</v>
      </c>
      <c r="M12665" t="s">
        <v>381</v>
      </c>
      <c r="N12665" t="s">
        <v>487</v>
      </c>
    </row>
    <row r="12666" spans="1:14" hidden="1" x14ac:dyDescent="0.25">
      <c r="A12666" t="s">
        <v>476</v>
      </c>
      <c r="B12666" s="1">
        <v>45412</v>
      </c>
      <c r="C12666" t="s">
        <v>836</v>
      </c>
      <c r="D12666" t="s">
        <v>837</v>
      </c>
      <c r="E12666" s="4">
        <v>400</v>
      </c>
      <c r="F12666" t="s">
        <v>1423</v>
      </c>
      <c r="G12666" t="s">
        <v>471</v>
      </c>
      <c r="H12666" t="s">
        <v>310</v>
      </c>
      <c r="I12666" t="s">
        <v>263</v>
      </c>
      <c r="J12666" t="s">
        <v>262</v>
      </c>
      <c r="L12666" t="s">
        <v>380</v>
      </c>
      <c r="M12666" t="s">
        <v>381</v>
      </c>
      <c r="N12666" t="s">
        <v>487</v>
      </c>
    </row>
    <row r="12667" spans="1:14" hidden="1" x14ac:dyDescent="0.25">
      <c r="A12667" t="s">
        <v>476</v>
      </c>
      <c r="B12667" s="1">
        <v>45443</v>
      </c>
      <c r="C12667" t="s">
        <v>836</v>
      </c>
      <c r="D12667" t="s">
        <v>837</v>
      </c>
      <c r="E12667" s="4">
        <v>500</v>
      </c>
      <c r="F12667" t="s">
        <v>1423</v>
      </c>
      <c r="G12667" t="s">
        <v>471</v>
      </c>
      <c r="H12667" t="s">
        <v>310</v>
      </c>
      <c r="I12667" t="s">
        <v>263</v>
      </c>
      <c r="J12667" t="s">
        <v>262</v>
      </c>
      <c r="L12667" t="s">
        <v>380</v>
      </c>
      <c r="M12667" t="s">
        <v>381</v>
      </c>
      <c r="N12667" t="s">
        <v>487</v>
      </c>
    </row>
    <row r="12668" spans="1:14" hidden="1" x14ac:dyDescent="0.25">
      <c r="A12668" t="s">
        <v>476</v>
      </c>
      <c r="B12668" s="1">
        <v>45473</v>
      </c>
      <c r="C12668" t="s">
        <v>836</v>
      </c>
      <c r="D12668" t="s">
        <v>837</v>
      </c>
      <c r="E12668" s="4">
        <v>600</v>
      </c>
      <c r="F12668" t="s">
        <v>1423</v>
      </c>
      <c r="G12668" t="s">
        <v>471</v>
      </c>
      <c r="H12668" t="s">
        <v>310</v>
      </c>
      <c r="I12668" t="s">
        <v>263</v>
      </c>
      <c r="J12668" t="s">
        <v>262</v>
      </c>
      <c r="L12668" t="s">
        <v>380</v>
      </c>
      <c r="M12668" t="s">
        <v>381</v>
      </c>
      <c r="N12668" t="s">
        <v>487</v>
      </c>
    </row>
    <row r="12669" spans="1:14" hidden="1" x14ac:dyDescent="0.25">
      <c r="A12669" t="s">
        <v>476</v>
      </c>
      <c r="B12669" s="1">
        <v>45504</v>
      </c>
      <c r="C12669" t="s">
        <v>836</v>
      </c>
      <c r="D12669" t="s">
        <v>837</v>
      </c>
      <c r="E12669" s="4">
        <v>700</v>
      </c>
      <c r="F12669" t="s">
        <v>1423</v>
      </c>
      <c r="G12669" t="s">
        <v>471</v>
      </c>
      <c r="H12669" t="s">
        <v>310</v>
      </c>
      <c r="I12669" t="s">
        <v>263</v>
      </c>
      <c r="J12669" t="s">
        <v>262</v>
      </c>
      <c r="L12669" t="s">
        <v>380</v>
      </c>
      <c r="M12669" t="s">
        <v>381</v>
      </c>
      <c r="N12669" t="s">
        <v>487</v>
      </c>
    </row>
    <row r="12670" spans="1:14" hidden="1" x14ac:dyDescent="0.25">
      <c r="A12670" t="s">
        <v>476</v>
      </c>
      <c r="B12670" s="1">
        <v>45535</v>
      </c>
      <c r="C12670" t="s">
        <v>836</v>
      </c>
      <c r="D12670" t="s">
        <v>837</v>
      </c>
      <c r="E12670" s="4">
        <v>800</v>
      </c>
      <c r="F12670" t="s">
        <v>1423</v>
      </c>
      <c r="G12670" t="s">
        <v>471</v>
      </c>
      <c r="H12670" t="s">
        <v>310</v>
      </c>
      <c r="I12670" t="s">
        <v>263</v>
      </c>
      <c r="J12670" t="s">
        <v>262</v>
      </c>
      <c r="L12670" t="s">
        <v>380</v>
      </c>
      <c r="M12670" t="s">
        <v>381</v>
      </c>
      <c r="N12670" t="s">
        <v>487</v>
      </c>
    </row>
    <row r="12671" spans="1:14" hidden="1" x14ac:dyDescent="0.25">
      <c r="A12671" t="s">
        <v>476</v>
      </c>
      <c r="B12671" s="1">
        <v>45565</v>
      </c>
      <c r="C12671" t="s">
        <v>836</v>
      </c>
      <c r="D12671" t="s">
        <v>837</v>
      </c>
      <c r="E12671" s="4">
        <v>900</v>
      </c>
      <c r="F12671" t="s">
        <v>1423</v>
      </c>
      <c r="G12671" t="s">
        <v>471</v>
      </c>
      <c r="H12671" t="s">
        <v>310</v>
      </c>
      <c r="I12671" t="s">
        <v>263</v>
      </c>
      <c r="J12671" t="s">
        <v>262</v>
      </c>
      <c r="L12671" t="s">
        <v>380</v>
      </c>
      <c r="M12671" t="s">
        <v>381</v>
      </c>
      <c r="N12671" t="s">
        <v>487</v>
      </c>
    </row>
    <row r="12672" spans="1:14" hidden="1" x14ac:dyDescent="0.25">
      <c r="A12672" t="s">
        <v>476</v>
      </c>
      <c r="B12672" s="1">
        <v>45596</v>
      </c>
      <c r="C12672" t="s">
        <v>836</v>
      </c>
      <c r="D12672" t="s">
        <v>837</v>
      </c>
      <c r="E12672" s="4">
        <v>1000</v>
      </c>
      <c r="F12672" t="s">
        <v>1423</v>
      </c>
      <c r="G12672" t="s">
        <v>471</v>
      </c>
      <c r="H12672" t="s">
        <v>310</v>
      </c>
      <c r="I12672" t="s">
        <v>263</v>
      </c>
      <c r="J12672" t="s">
        <v>262</v>
      </c>
      <c r="L12672" t="s">
        <v>380</v>
      </c>
      <c r="M12672" t="s">
        <v>381</v>
      </c>
      <c r="N12672" t="s">
        <v>487</v>
      </c>
    </row>
    <row r="12673" spans="1:14" hidden="1" x14ac:dyDescent="0.25">
      <c r="A12673" t="s">
        <v>476</v>
      </c>
      <c r="B12673" s="1">
        <v>45626</v>
      </c>
      <c r="C12673" t="s">
        <v>836</v>
      </c>
      <c r="D12673" t="s">
        <v>837</v>
      </c>
      <c r="E12673" s="4">
        <v>1100</v>
      </c>
      <c r="F12673" t="s">
        <v>1423</v>
      </c>
      <c r="G12673" t="s">
        <v>471</v>
      </c>
      <c r="H12673" t="s">
        <v>310</v>
      </c>
      <c r="I12673" t="s">
        <v>263</v>
      </c>
      <c r="J12673" t="s">
        <v>262</v>
      </c>
      <c r="L12673" t="s">
        <v>380</v>
      </c>
      <c r="M12673" t="s">
        <v>381</v>
      </c>
      <c r="N12673" t="s">
        <v>487</v>
      </c>
    </row>
    <row r="12674" spans="1:14" hidden="1" x14ac:dyDescent="0.25">
      <c r="A12674" t="s">
        <v>476</v>
      </c>
      <c r="B12674" s="1">
        <v>45657</v>
      </c>
      <c r="C12674" t="s">
        <v>836</v>
      </c>
      <c r="D12674" t="s">
        <v>837</v>
      </c>
      <c r="E12674" s="4">
        <v>1200</v>
      </c>
      <c r="F12674" t="s">
        <v>1423</v>
      </c>
      <c r="G12674" t="s">
        <v>471</v>
      </c>
      <c r="H12674" t="s">
        <v>310</v>
      </c>
      <c r="I12674" t="s">
        <v>263</v>
      </c>
      <c r="J12674" t="s">
        <v>262</v>
      </c>
      <c r="L12674" t="s">
        <v>380</v>
      </c>
      <c r="M12674" t="s">
        <v>381</v>
      </c>
      <c r="N12674" t="s">
        <v>487</v>
      </c>
    </row>
    <row r="12675" spans="1:14" hidden="1" x14ac:dyDescent="0.25">
      <c r="A12675" t="s">
        <v>476</v>
      </c>
      <c r="B12675" s="1">
        <v>45322</v>
      </c>
      <c r="C12675" t="s">
        <v>834</v>
      </c>
      <c r="D12675" t="s">
        <v>835</v>
      </c>
      <c r="E12675" s="4">
        <v>3400</v>
      </c>
      <c r="F12675" t="s">
        <v>1423</v>
      </c>
      <c r="G12675" t="s">
        <v>471</v>
      </c>
      <c r="H12675" t="s">
        <v>310</v>
      </c>
      <c r="I12675" t="s">
        <v>263</v>
      </c>
      <c r="J12675" t="s">
        <v>262</v>
      </c>
      <c r="L12675" t="s">
        <v>380</v>
      </c>
      <c r="M12675" t="s">
        <v>381</v>
      </c>
      <c r="N12675" t="s">
        <v>487</v>
      </c>
    </row>
    <row r="12676" spans="1:14" hidden="1" x14ac:dyDescent="0.25">
      <c r="A12676" t="s">
        <v>476</v>
      </c>
      <c r="B12676" s="1">
        <v>45351</v>
      </c>
      <c r="C12676" t="s">
        <v>834</v>
      </c>
      <c r="D12676" t="s">
        <v>835</v>
      </c>
      <c r="E12676" s="4">
        <v>3400</v>
      </c>
      <c r="F12676" t="s">
        <v>1423</v>
      </c>
      <c r="G12676" t="s">
        <v>471</v>
      </c>
      <c r="H12676" t="s">
        <v>310</v>
      </c>
      <c r="I12676" t="s">
        <v>263</v>
      </c>
      <c r="J12676" t="s">
        <v>262</v>
      </c>
      <c r="L12676" t="s">
        <v>380</v>
      </c>
      <c r="M12676" t="s">
        <v>381</v>
      </c>
      <c r="N12676" t="s">
        <v>487</v>
      </c>
    </row>
    <row r="12677" spans="1:14" hidden="1" x14ac:dyDescent="0.25">
      <c r="A12677" t="s">
        <v>476</v>
      </c>
      <c r="B12677" s="1">
        <v>45382</v>
      </c>
      <c r="C12677" t="s">
        <v>834</v>
      </c>
      <c r="D12677" t="s">
        <v>835</v>
      </c>
      <c r="E12677" s="4">
        <v>3400</v>
      </c>
      <c r="F12677" t="s">
        <v>1423</v>
      </c>
      <c r="G12677" t="s">
        <v>471</v>
      </c>
      <c r="H12677" t="s">
        <v>310</v>
      </c>
      <c r="I12677" t="s">
        <v>263</v>
      </c>
      <c r="J12677" t="s">
        <v>262</v>
      </c>
      <c r="L12677" t="s">
        <v>380</v>
      </c>
      <c r="M12677" t="s">
        <v>381</v>
      </c>
      <c r="N12677" t="s">
        <v>487</v>
      </c>
    </row>
    <row r="12678" spans="1:14" hidden="1" x14ac:dyDescent="0.25">
      <c r="A12678" t="s">
        <v>476</v>
      </c>
      <c r="B12678" s="1">
        <v>45412</v>
      </c>
      <c r="C12678" t="s">
        <v>834</v>
      </c>
      <c r="D12678" t="s">
        <v>835</v>
      </c>
      <c r="E12678" s="4">
        <v>13600</v>
      </c>
      <c r="F12678" t="s">
        <v>1423</v>
      </c>
      <c r="G12678" t="s">
        <v>471</v>
      </c>
      <c r="H12678" t="s">
        <v>310</v>
      </c>
      <c r="I12678" t="s">
        <v>263</v>
      </c>
      <c r="J12678" t="s">
        <v>262</v>
      </c>
      <c r="L12678" t="s">
        <v>380</v>
      </c>
      <c r="M12678" t="s">
        <v>381</v>
      </c>
      <c r="N12678" t="s">
        <v>487</v>
      </c>
    </row>
    <row r="12679" spans="1:14" hidden="1" x14ac:dyDescent="0.25">
      <c r="A12679" t="s">
        <v>476</v>
      </c>
      <c r="B12679" s="1">
        <v>45443</v>
      </c>
      <c r="C12679" t="s">
        <v>834</v>
      </c>
      <c r="D12679" t="s">
        <v>835</v>
      </c>
      <c r="E12679" s="4">
        <v>13600</v>
      </c>
      <c r="F12679" t="s">
        <v>1423</v>
      </c>
      <c r="G12679" t="s">
        <v>471</v>
      </c>
      <c r="H12679" t="s">
        <v>310</v>
      </c>
      <c r="I12679" t="s">
        <v>263</v>
      </c>
      <c r="J12679" t="s">
        <v>262</v>
      </c>
      <c r="L12679" t="s">
        <v>380</v>
      </c>
      <c r="M12679" t="s">
        <v>381</v>
      </c>
      <c r="N12679" t="s">
        <v>487</v>
      </c>
    </row>
    <row r="12680" spans="1:14" hidden="1" x14ac:dyDescent="0.25">
      <c r="A12680" t="s">
        <v>476</v>
      </c>
      <c r="B12680" s="1">
        <v>45473</v>
      </c>
      <c r="C12680" t="s">
        <v>834</v>
      </c>
      <c r="D12680" t="s">
        <v>835</v>
      </c>
      <c r="E12680" s="4">
        <v>13600</v>
      </c>
      <c r="F12680" t="s">
        <v>1423</v>
      </c>
      <c r="G12680" t="s">
        <v>471</v>
      </c>
      <c r="H12680" t="s">
        <v>310</v>
      </c>
      <c r="I12680" t="s">
        <v>263</v>
      </c>
      <c r="J12680" t="s">
        <v>262</v>
      </c>
      <c r="L12680" t="s">
        <v>380</v>
      </c>
      <c r="M12680" t="s">
        <v>381</v>
      </c>
      <c r="N12680" t="s">
        <v>487</v>
      </c>
    </row>
    <row r="12681" spans="1:14" hidden="1" x14ac:dyDescent="0.25">
      <c r="A12681" t="s">
        <v>476</v>
      </c>
      <c r="B12681" s="1">
        <v>45504</v>
      </c>
      <c r="C12681" t="s">
        <v>834</v>
      </c>
      <c r="D12681" t="s">
        <v>835</v>
      </c>
      <c r="E12681" s="4">
        <v>13600</v>
      </c>
      <c r="F12681" t="s">
        <v>1423</v>
      </c>
      <c r="G12681" t="s">
        <v>471</v>
      </c>
      <c r="H12681" t="s">
        <v>310</v>
      </c>
      <c r="I12681" t="s">
        <v>263</v>
      </c>
      <c r="J12681" t="s">
        <v>262</v>
      </c>
      <c r="L12681" t="s">
        <v>380</v>
      </c>
      <c r="M12681" t="s">
        <v>381</v>
      </c>
      <c r="N12681" t="s">
        <v>487</v>
      </c>
    </row>
    <row r="12682" spans="1:14" hidden="1" x14ac:dyDescent="0.25">
      <c r="A12682" t="s">
        <v>476</v>
      </c>
      <c r="B12682" s="1">
        <v>45535</v>
      </c>
      <c r="C12682" t="s">
        <v>834</v>
      </c>
      <c r="D12682" t="s">
        <v>835</v>
      </c>
      <c r="E12682" s="4">
        <v>13600</v>
      </c>
      <c r="F12682" t="s">
        <v>1423</v>
      </c>
      <c r="G12682" t="s">
        <v>471</v>
      </c>
      <c r="H12682" t="s">
        <v>310</v>
      </c>
      <c r="I12682" t="s">
        <v>263</v>
      </c>
      <c r="J12682" t="s">
        <v>262</v>
      </c>
      <c r="L12682" t="s">
        <v>380</v>
      </c>
      <c r="M12682" t="s">
        <v>381</v>
      </c>
      <c r="N12682" t="s">
        <v>487</v>
      </c>
    </row>
    <row r="12683" spans="1:14" hidden="1" x14ac:dyDescent="0.25">
      <c r="A12683" t="s">
        <v>476</v>
      </c>
      <c r="B12683" s="1">
        <v>45565</v>
      </c>
      <c r="C12683" t="s">
        <v>834</v>
      </c>
      <c r="D12683" t="s">
        <v>835</v>
      </c>
      <c r="E12683" s="4">
        <v>13600</v>
      </c>
      <c r="F12683" t="s">
        <v>1423</v>
      </c>
      <c r="G12683" t="s">
        <v>471</v>
      </c>
      <c r="H12683" t="s">
        <v>310</v>
      </c>
      <c r="I12683" t="s">
        <v>263</v>
      </c>
      <c r="J12683" t="s">
        <v>262</v>
      </c>
      <c r="L12683" t="s">
        <v>380</v>
      </c>
      <c r="M12683" t="s">
        <v>381</v>
      </c>
      <c r="N12683" t="s">
        <v>487</v>
      </c>
    </row>
    <row r="12684" spans="1:14" hidden="1" x14ac:dyDescent="0.25">
      <c r="A12684" t="s">
        <v>476</v>
      </c>
      <c r="B12684" s="1">
        <v>45596</v>
      </c>
      <c r="C12684" t="s">
        <v>834</v>
      </c>
      <c r="D12684" t="s">
        <v>835</v>
      </c>
      <c r="E12684" s="4">
        <v>13600</v>
      </c>
      <c r="F12684" t="s">
        <v>1423</v>
      </c>
      <c r="G12684" t="s">
        <v>471</v>
      </c>
      <c r="H12684" t="s">
        <v>310</v>
      </c>
      <c r="I12684" t="s">
        <v>263</v>
      </c>
      <c r="J12684" t="s">
        <v>262</v>
      </c>
      <c r="L12684" t="s">
        <v>380</v>
      </c>
      <c r="M12684" t="s">
        <v>381</v>
      </c>
      <c r="N12684" t="s">
        <v>487</v>
      </c>
    </row>
    <row r="12685" spans="1:14" hidden="1" x14ac:dyDescent="0.25">
      <c r="A12685" t="s">
        <v>476</v>
      </c>
      <c r="B12685" s="1">
        <v>45626</v>
      </c>
      <c r="C12685" t="s">
        <v>834</v>
      </c>
      <c r="D12685" t="s">
        <v>835</v>
      </c>
      <c r="E12685" s="4">
        <v>13600</v>
      </c>
      <c r="F12685" t="s">
        <v>1423</v>
      </c>
      <c r="G12685" t="s">
        <v>471</v>
      </c>
      <c r="H12685" t="s">
        <v>310</v>
      </c>
      <c r="I12685" t="s">
        <v>263</v>
      </c>
      <c r="J12685" t="s">
        <v>262</v>
      </c>
      <c r="L12685" t="s">
        <v>380</v>
      </c>
      <c r="M12685" t="s">
        <v>381</v>
      </c>
      <c r="N12685" t="s">
        <v>487</v>
      </c>
    </row>
    <row r="12686" spans="1:14" hidden="1" x14ac:dyDescent="0.25">
      <c r="A12686" t="s">
        <v>476</v>
      </c>
      <c r="B12686" s="1">
        <v>45657</v>
      </c>
      <c r="C12686" t="s">
        <v>834</v>
      </c>
      <c r="D12686" t="s">
        <v>835</v>
      </c>
      <c r="E12686" s="4">
        <v>13600</v>
      </c>
      <c r="F12686" t="s">
        <v>1423</v>
      </c>
      <c r="G12686" t="s">
        <v>471</v>
      </c>
      <c r="H12686" t="s">
        <v>310</v>
      </c>
      <c r="I12686" t="s">
        <v>263</v>
      </c>
      <c r="J12686" t="s">
        <v>262</v>
      </c>
      <c r="L12686" t="s">
        <v>380</v>
      </c>
      <c r="M12686" t="s">
        <v>381</v>
      </c>
      <c r="N12686" t="s">
        <v>487</v>
      </c>
    </row>
    <row r="12687" spans="1:14" hidden="1" x14ac:dyDescent="0.25">
      <c r="A12687" t="s">
        <v>476</v>
      </c>
      <c r="B12687" s="1">
        <v>45322</v>
      </c>
      <c r="C12687" t="s">
        <v>1148</v>
      </c>
      <c r="D12687" t="s">
        <v>1149</v>
      </c>
      <c r="E12687" s="4">
        <v>833.33333333333337</v>
      </c>
      <c r="F12687" t="s">
        <v>1423</v>
      </c>
      <c r="G12687" t="s">
        <v>471</v>
      </c>
      <c r="H12687" t="s">
        <v>308</v>
      </c>
      <c r="I12687" t="s">
        <v>309</v>
      </c>
      <c r="J12687" t="s">
        <v>264</v>
      </c>
      <c r="L12687" t="s">
        <v>378</v>
      </c>
      <c r="M12687" t="s">
        <v>379</v>
      </c>
      <c r="N12687" t="s">
        <v>480</v>
      </c>
    </row>
    <row r="12688" spans="1:14" hidden="1" x14ac:dyDescent="0.25">
      <c r="A12688" t="s">
        <v>476</v>
      </c>
      <c r="B12688" s="1">
        <v>45351</v>
      </c>
      <c r="C12688" t="s">
        <v>1148</v>
      </c>
      <c r="D12688" t="s">
        <v>1149</v>
      </c>
      <c r="E12688" s="4">
        <v>833.33333333333337</v>
      </c>
      <c r="F12688" t="s">
        <v>1423</v>
      </c>
      <c r="G12688" t="s">
        <v>471</v>
      </c>
      <c r="H12688" t="s">
        <v>308</v>
      </c>
      <c r="I12688" t="s">
        <v>309</v>
      </c>
      <c r="J12688" t="s">
        <v>264</v>
      </c>
      <c r="L12688" t="s">
        <v>378</v>
      </c>
      <c r="M12688" t="s">
        <v>379</v>
      </c>
      <c r="N12688" t="s">
        <v>480</v>
      </c>
    </row>
    <row r="12689" spans="1:14" hidden="1" x14ac:dyDescent="0.25">
      <c r="A12689" t="s">
        <v>476</v>
      </c>
      <c r="B12689" s="1">
        <v>45382</v>
      </c>
      <c r="C12689" t="s">
        <v>1148</v>
      </c>
      <c r="D12689" t="s">
        <v>1149</v>
      </c>
      <c r="E12689" s="4">
        <v>833.33333333333337</v>
      </c>
      <c r="F12689" t="s">
        <v>1423</v>
      </c>
      <c r="G12689" t="s">
        <v>471</v>
      </c>
      <c r="H12689" t="s">
        <v>308</v>
      </c>
      <c r="I12689" t="s">
        <v>309</v>
      </c>
      <c r="J12689" t="s">
        <v>264</v>
      </c>
      <c r="L12689" t="s">
        <v>378</v>
      </c>
      <c r="M12689" t="s">
        <v>379</v>
      </c>
      <c r="N12689" t="s">
        <v>480</v>
      </c>
    </row>
    <row r="12690" spans="1:14" hidden="1" x14ac:dyDescent="0.25">
      <c r="A12690" t="s">
        <v>476</v>
      </c>
      <c r="B12690" s="1">
        <v>45412</v>
      </c>
      <c r="C12690" t="s">
        <v>1148</v>
      </c>
      <c r="D12690" t="s">
        <v>1149</v>
      </c>
      <c r="E12690" s="4">
        <v>2777.7777777777778</v>
      </c>
      <c r="F12690" t="s">
        <v>1423</v>
      </c>
      <c r="G12690" t="s">
        <v>471</v>
      </c>
      <c r="H12690" t="s">
        <v>308</v>
      </c>
      <c r="I12690" t="s">
        <v>309</v>
      </c>
      <c r="J12690" t="s">
        <v>264</v>
      </c>
      <c r="L12690" t="s">
        <v>378</v>
      </c>
      <c r="M12690" t="s">
        <v>379</v>
      </c>
      <c r="N12690" t="s">
        <v>480</v>
      </c>
    </row>
    <row r="12691" spans="1:14" hidden="1" x14ac:dyDescent="0.25">
      <c r="A12691" t="s">
        <v>476</v>
      </c>
      <c r="B12691" s="1">
        <v>45443</v>
      </c>
      <c r="C12691" t="s">
        <v>1148</v>
      </c>
      <c r="D12691" t="s">
        <v>1149</v>
      </c>
      <c r="E12691" s="4">
        <v>3055.5555555555557</v>
      </c>
      <c r="F12691" t="s">
        <v>1423</v>
      </c>
      <c r="G12691" t="s">
        <v>471</v>
      </c>
      <c r="H12691" t="s">
        <v>308</v>
      </c>
      <c r="I12691" t="s">
        <v>309</v>
      </c>
      <c r="J12691" t="s">
        <v>264</v>
      </c>
      <c r="L12691" t="s">
        <v>378</v>
      </c>
      <c r="M12691" t="s">
        <v>379</v>
      </c>
      <c r="N12691" t="s">
        <v>480</v>
      </c>
    </row>
    <row r="12692" spans="1:14" hidden="1" x14ac:dyDescent="0.25">
      <c r="A12692" t="s">
        <v>476</v>
      </c>
      <c r="B12692" s="1">
        <v>45473</v>
      </c>
      <c r="C12692" t="s">
        <v>1148</v>
      </c>
      <c r="D12692" t="s">
        <v>1149</v>
      </c>
      <c r="E12692" s="4">
        <v>3333.3333333333335</v>
      </c>
      <c r="F12692" t="s">
        <v>1423</v>
      </c>
      <c r="G12692" t="s">
        <v>471</v>
      </c>
      <c r="H12692" t="s">
        <v>308</v>
      </c>
      <c r="I12692" t="s">
        <v>309</v>
      </c>
      <c r="J12692" t="s">
        <v>264</v>
      </c>
      <c r="L12692" t="s">
        <v>378</v>
      </c>
      <c r="M12692" t="s">
        <v>379</v>
      </c>
      <c r="N12692" t="s">
        <v>480</v>
      </c>
    </row>
    <row r="12693" spans="1:14" hidden="1" x14ac:dyDescent="0.25">
      <c r="A12693" t="s">
        <v>476</v>
      </c>
      <c r="B12693" s="1">
        <v>45504</v>
      </c>
      <c r="C12693" t="s">
        <v>1148</v>
      </c>
      <c r="D12693" t="s">
        <v>1149</v>
      </c>
      <c r="E12693" s="4">
        <v>3611.1111111111113</v>
      </c>
      <c r="F12693" t="s">
        <v>1423</v>
      </c>
      <c r="G12693" t="s">
        <v>471</v>
      </c>
      <c r="H12693" t="s">
        <v>308</v>
      </c>
      <c r="I12693" t="s">
        <v>309</v>
      </c>
      <c r="J12693" t="s">
        <v>264</v>
      </c>
      <c r="L12693" t="s">
        <v>378</v>
      </c>
      <c r="M12693" t="s">
        <v>379</v>
      </c>
      <c r="N12693" t="s">
        <v>480</v>
      </c>
    </row>
    <row r="12694" spans="1:14" hidden="1" x14ac:dyDescent="0.25">
      <c r="A12694" t="s">
        <v>476</v>
      </c>
      <c r="B12694" s="1">
        <v>45535</v>
      </c>
      <c r="C12694" t="s">
        <v>1148</v>
      </c>
      <c r="D12694" t="s">
        <v>1149</v>
      </c>
      <c r="E12694" s="4">
        <v>3888.8888888888891</v>
      </c>
      <c r="F12694" t="s">
        <v>1423</v>
      </c>
      <c r="G12694" t="s">
        <v>471</v>
      </c>
      <c r="H12694" t="s">
        <v>308</v>
      </c>
      <c r="I12694" t="s">
        <v>309</v>
      </c>
      <c r="J12694" t="s">
        <v>264</v>
      </c>
      <c r="L12694" t="s">
        <v>378</v>
      </c>
      <c r="M12694" t="s">
        <v>379</v>
      </c>
      <c r="N12694" t="s">
        <v>480</v>
      </c>
    </row>
    <row r="12695" spans="1:14" hidden="1" x14ac:dyDescent="0.25">
      <c r="A12695" t="s">
        <v>476</v>
      </c>
      <c r="B12695" s="1">
        <v>45565</v>
      </c>
      <c r="C12695" t="s">
        <v>1148</v>
      </c>
      <c r="D12695" t="s">
        <v>1149</v>
      </c>
      <c r="E12695" s="4">
        <v>4166.666666666667</v>
      </c>
      <c r="F12695" t="s">
        <v>1423</v>
      </c>
      <c r="G12695" t="s">
        <v>471</v>
      </c>
      <c r="H12695" t="s">
        <v>308</v>
      </c>
      <c r="I12695" t="s">
        <v>309</v>
      </c>
      <c r="J12695" t="s">
        <v>264</v>
      </c>
      <c r="L12695" t="s">
        <v>378</v>
      </c>
      <c r="M12695" t="s">
        <v>379</v>
      </c>
      <c r="N12695" t="s">
        <v>480</v>
      </c>
    </row>
    <row r="12696" spans="1:14" hidden="1" x14ac:dyDescent="0.25">
      <c r="A12696" t="s">
        <v>476</v>
      </c>
      <c r="B12696" s="1">
        <v>45596</v>
      </c>
      <c r="C12696" t="s">
        <v>1148</v>
      </c>
      <c r="D12696" t="s">
        <v>1149</v>
      </c>
      <c r="E12696" s="4">
        <v>4444.4444444444443</v>
      </c>
      <c r="F12696" t="s">
        <v>1423</v>
      </c>
      <c r="G12696" t="s">
        <v>471</v>
      </c>
      <c r="H12696" t="s">
        <v>308</v>
      </c>
      <c r="I12696" t="s">
        <v>309</v>
      </c>
      <c r="J12696" t="s">
        <v>264</v>
      </c>
      <c r="L12696" t="s">
        <v>378</v>
      </c>
      <c r="M12696" t="s">
        <v>379</v>
      </c>
      <c r="N12696" t="s">
        <v>480</v>
      </c>
    </row>
    <row r="12697" spans="1:14" hidden="1" x14ac:dyDescent="0.25">
      <c r="A12697" t="s">
        <v>476</v>
      </c>
      <c r="B12697" s="1">
        <v>45626</v>
      </c>
      <c r="C12697" t="s">
        <v>1148</v>
      </c>
      <c r="D12697" t="s">
        <v>1149</v>
      </c>
      <c r="E12697" s="4">
        <v>4722.2222222222217</v>
      </c>
      <c r="F12697" t="s">
        <v>1423</v>
      </c>
      <c r="G12697" t="s">
        <v>471</v>
      </c>
      <c r="H12697" t="s">
        <v>308</v>
      </c>
      <c r="I12697" t="s">
        <v>309</v>
      </c>
      <c r="J12697" t="s">
        <v>264</v>
      </c>
      <c r="L12697" t="s">
        <v>378</v>
      </c>
      <c r="M12697" t="s">
        <v>379</v>
      </c>
      <c r="N12697" t="s">
        <v>480</v>
      </c>
    </row>
    <row r="12698" spans="1:14" hidden="1" x14ac:dyDescent="0.25">
      <c r="A12698" t="s">
        <v>476</v>
      </c>
      <c r="B12698" s="1">
        <v>45657</v>
      </c>
      <c r="C12698" t="s">
        <v>1148</v>
      </c>
      <c r="D12698" t="s">
        <v>1149</v>
      </c>
      <c r="E12698" s="4">
        <v>4999.9999999999991</v>
      </c>
      <c r="F12698" t="s">
        <v>1423</v>
      </c>
      <c r="G12698" t="s">
        <v>471</v>
      </c>
      <c r="H12698" t="s">
        <v>308</v>
      </c>
      <c r="I12698" t="s">
        <v>309</v>
      </c>
      <c r="J12698" t="s">
        <v>264</v>
      </c>
      <c r="L12698" t="s">
        <v>378</v>
      </c>
      <c r="M12698" t="s">
        <v>379</v>
      </c>
      <c r="N12698" t="s">
        <v>480</v>
      </c>
    </row>
    <row r="12699" spans="1:14" hidden="1" x14ac:dyDescent="0.25">
      <c r="A12699" t="s">
        <v>476</v>
      </c>
      <c r="B12699" s="1">
        <v>45322</v>
      </c>
      <c r="C12699" t="s">
        <v>717</v>
      </c>
      <c r="D12699" t="s">
        <v>718</v>
      </c>
      <c r="E12699" s="4">
        <v>353.58333333333331</v>
      </c>
      <c r="F12699" t="s">
        <v>1423</v>
      </c>
      <c r="G12699" t="s">
        <v>471</v>
      </c>
      <c r="H12699" t="s">
        <v>311</v>
      </c>
      <c r="I12699" t="s">
        <v>312</v>
      </c>
      <c r="J12699" t="s">
        <v>264</v>
      </c>
      <c r="L12699" t="s">
        <v>378</v>
      </c>
      <c r="M12699" t="s">
        <v>379</v>
      </c>
      <c r="N12699" t="s">
        <v>487</v>
      </c>
    </row>
    <row r="12700" spans="1:14" hidden="1" x14ac:dyDescent="0.25">
      <c r="A12700" t="s">
        <v>476</v>
      </c>
      <c r="B12700" s="1">
        <v>45351</v>
      </c>
      <c r="C12700" t="s">
        <v>717</v>
      </c>
      <c r="D12700" t="s">
        <v>718</v>
      </c>
      <c r="E12700" s="4">
        <v>353.58333333333331</v>
      </c>
      <c r="F12700" t="s">
        <v>1423</v>
      </c>
      <c r="G12700" t="s">
        <v>471</v>
      </c>
      <c r="H12700" t="s">
        <v>311</v>
      </c>
      <c r="I12700" t="s">
        <v>312</v>
      </c>
      <c r="J12700" t="s">
        <v>264</v>
      </c>
      <c r="L12700" t="s">
        <v>378</v>
      </c>
      <c r="M12700" t="s">
        <v>379</v>
      </c>
      <c r="N12700" t="s">
        <v>487</v>
      </c>
    </row>
    <row r="12701" spans="1:14" hidden="1" x14ac:dyDescent="0.25">
      <c r="A12701" t="s">
        <v>476</v>
      </c>
      <c r="B12701" s="1">
        <v>45382</v>
      </c>
      <c r="C12701" t="s">
        <v>717</v>
      </c>
      <c r="D12701" t="s">
        <v>718</v>
      </c>
      <c r="E12701" s="4">
        <v>353.58333333333331</v>
      </c>
      <c r="F12701" t="s">
        <v>1423</v>
      </c>
      <c r="G12701" t="s">
        <v>471</v>
      </c>
      <c r="H12701" t="s">
        <v>311</v>
      </c>
      <c r="I12701" t="s">
        <v>312</v>
      </c>
      <c r="J12701" t="s">
        <v>264</v>
      </c>
      <c r="L12701" t="s">
        <v>378</v>
      </c>
      <c r="M12701" t="s">
        <v>379</v>
      </c>
      <c r="N12701" t="s">
        <v>487</v>
      </c>
    </row>
    <row r="12702" spans="1:14" hidden="1" x14ac:dyDescent="0.25">
      <c r="A12702" t="s">
        <v>476</v>
      </c>
      <c r="B12702" s="1">
        <v>45412</v>
      </c>
      <c r="C12702" t="s">
        <v>717</v>
      </c>
      <c r="D12702" t="s">
        <v>718</v>
      </c>
      <c r="E12702" s="4">
        <v>1414.3333333333333</v>
      </c>
      <c r="F12702" t="s">
        <v>1423</v>
      </c>
      <c r="G12702" t="s">
        <v>471</v>
      </c>
      <c r="H12702" t="s">
        <v>311</v>
      </c>
      <c r="I12702" t="s">
        <v>312</v>
      </c>
      <c r="J12702" t="s">
        <v>264</v>
      </c>
      <c r="L12702" t="s">
        <v>378</v>
      </c>
      <c r="M12702" t="s">
        <v>379</v>
      </c>
      <c r="N12702" t="s">
        <v>487</v>
      </c>
    </row>
    <row r="12703" spans="1:14" hidden="1" x14ac:dyDescent="0.25">
      <c r="A12703" t="s">
        <v>476</v>
      </c>
      <c r="B12703" s="1">
        <v>45443</v>
      </c>
      <c r="C12703" t="s">
        <v>717</v>
      </c>
      <c r="D12703" t="s">
        <v>718</v>
      </c>
      <c r="E12703" s="4">
        <v>1767.9166666666665</v>
      </c>
      <c r="F12703" t="s">
        <v>1423</v>
      </c>
      <c r="G12703" t="s">
        <v>471</v>
      </c>
      <c r="H12703" t="s">
        <v>311</v>
      </c>
      <c r="I12703" t="s">
        <v>312</v>
      </c>
      <c r="J12703" t="s">
        <v>264</v>
      </c>
      <c r="L12703" t="s">
        <v>378</v>
      </c>
      <c r="M12703" t="s">
        <v>379</v>
      </c>
      <c r="N12703" t="s">
        <v>487</v>
      </c>
    </row>
    <row r="12704" spans="1:14" hidden="1" x14ac:dyDescent="0.25">
      <c r="A12704" t="s">
        <v>476</v>
      </c>
      <c r="B12704" s="1">
        <v>45473</v>
      </c>
      <c r="C12704" t="s">
        <v>717</v>
      </c>
      <c r="D12704" t="s">
        <v>718</v>
      </c>
      <c r="E12704" s="4">
        <v>2121.5</v>
      </c>
      <c r="F12704" t="s">
        <v>1423</v>
      </c>
      <c r="G12704" t="s">
        <v>471</v>
      </c>
      <c r="H12704" t="s">
        <v>311</v>
      </c>
      <c r="I12704" t="s">
        <v>312</v>
      </c>
      <c r="J12704" t="s">
        <v>264</v>
      </c>
      <c r="L12704" t="s">
        <v>378</v>
      </c>
      <c r="M12704" t="s">
        <v>379</v>
      </c>
      <c r="N12704" t="s">
        <v>487</v>
      </c>
    </row>
    <row r="12705" spans="1:14" hidden="1" x14ac:dyDescent="0.25">
      <c r="A12705" t="s">
        <v>476</v>
      </c>
      <c r="B12705" s="1">
        <v>45504</v>
      </c>
      <c r="C12705" t="s">
        <v>717</v>
      </c>
      <c r="D12705" t="s">
        <v>718</v>
      </c>
      <c r="E12705" s="4">
        <v>2475.0833333333335</v>
      </c>
      <c r="F12705" t="s">
        <v>1423</v>
      </c>
      <c r="G12705" t="s">
        <v>471</v>
      </c>
      <c r="H12705" t="s">
        <v>311</v>
      </c>
      <c r="I12705" t="s">
        <v>312</v>
      </c>
      <c r="J12705" t="s">
        <v>264</v>
      </c>
      <c r="L12705" t="s">
        <v>378</v>
      </c>
      <c r="M12705" t="s">
        <v>379</v>
      </c>
      <c r="N12705" t="s">
        <v>487</v>
      </c>
    </row>
    <row r="12706" spans="1:14" hidden="1" x14ac:dyDescent="0.25">
      <c r="A12706" t="s">
        <v>476</v>
      </c>
      <c r="B12706" s="1">
        <v>45535</v>
      </c>
      <c r="C12706" t="s">
        <v>717</v>
      </c>
      <c r="D12706" t="s">
        <v>718</v>
      </c>
      <c r="E12706" s="4">
        <v>2828.666666666667</v>
      </c>
      <c r="F12706" t="s">
        <v>1423</v>
      </c>
      <c r="G12706" t="s">
        <v>471</v>
      </c>
      <c r="H12706" t="s">
        <v>311</v>
      </c>
      <c r="I12706" t="s">
        <v>312</v>
      </c>
      <c r="J12706" t="s">
        <v>264</v>
      </c>
      <c r="L12706" t="s">
        <v>378</v>
      </c>
      <c r="M12706" t="s">
        <v>379</v>
      </c>
      <c r="N12706" t="s">
        <v>487</v>
      </c>
    </row>
    <row r="12707" spans="1:14" hidden="1" x14ac:dyDescent="0.25">
      <c r="A12707" t="s">
        <v>476</v>
      </c>
      <c r="B12707" s="1">
        <v>45565</v>
      </c>
      <c r="C12707" t="s">
        <v>717</v>
      </c>
      <c r="D12707" t="s">
        <v>718</v>
      </c>
      <c r="E12707" s="4">
        <v>3182.2500000000005</v>
      </c>
      <c r="F12707" t="s">
        <v>1423</v>
      </c>
      <c r="G12707" t="s">
        <v>471</v>
      </c>
      <c r="H12707" t="s">
        <v>311</v>
      </c>
      <c r="I12707" t="s">
        <v>312</v>
      </c>
      <c r="J12707" t="s">
        <v>264</v>
      </c>
      <c r="L12707" t="s">
        <v>378</v>
      </c>
      <c r="M12707" t="s">
        <v>379</v>
      </c>
      <c r="N12707" t="s">
        <v>487</v>
      </c>
    </row>
    <row r="12708" spans="1:14" hidden="1" x14ac:dyDescent="0.25">
      <c r="A12708" t="s">
        <v>476</v>
      </c>
      <c r="B12708" s="1">
        <v>45596</v>
      </c>
      <c r="C12708" t="s">
        <v>717</v>
      </c>
      <c r="D12708" t="s">
        <v>718</v>
      </c>
      <c r="E12708" s="4">
        <v>3535.8333333333339</v>
      </c>
      <c r="F12708" t="s">
        <v>1423</v>
      </c>
      <c r="G12708" t="s">
        <v>471</v>
      </c>
      <c r="H12708" t="s">
        <v>311</v>
      </c>
      <c r="I12708" t="s">
        <v>312</v>
      </c>
      <c r="J12708" t="s">
        <v>264</v>
      </c>
      <c r="L12708" t="s">
        <v>378</v>
      </c>
      <c r="M12708" t="s">
        <v>379</v>
      </c>
      <c r="N12708" t="s">
        <v>487</v>
      </c>
    </row>
    <row r="12709" spans="1:14" hidden="1" x14ac:dyDescent="0.25">
      <c r="A12709" t="s">
        <v>476</v>
      </c>
      <c r="B12709" s="1">
        <v>45626</v>
      </c>
      <c r="C12709" t="s">
        <v>717</v>
      </c>
      <c r="D12709" t="s">
        <v>718</v>
      </c>
      <c r="E12709" s="4">
        <v>3889.4166666666674</v>
      </c>
      <c r="F12709" t="s">
        <v>1423</v>
      </c>
      <c r="G12709" t="s">
        <v>471</v>
      </c>
      <c r="H12709" t="s">
        <v>311</v>
      </c>
      <c r="I12709" t="s">
        <v>312</v>
      </c>
      <c r="J12709" t="s">
        <v>264</v>
      </c>
      <c r="L12709" t="s">
        <v>378</v>
      </c>
      <c r="M12709" t="s">
        <v>379</v>
      </c>
      <c r="N12709" t="s">
        <v>487</v>
      </c>
    </row>
    <row r="12710" spans="1:14" hidden="1" x14ac:dyDescent="0.25">
      <c r="A12710" t="s">
        <v>476</v>
      </c>
      <c r="B12710" s="1">
        <v>45657</v>
      </c>
      <c r="C12710" t="s">
        <v>717</v>
      </c>
      <c r="D12710" t="s">
        <v>718</v>
      </c>
      <c r="E12710" s="4">
        <v>4243.0000000000009</v>
      </c>
      <c r="F12710" t="s">
        <v>1423</v>
      </c>
      <c r="G12710" t="s">
        <v>471</v>
      </c>
      <c r="H12710" t="s">
        <v>311</v>
      </c>
      <c r="I12710" t="s">
        <v>312</v>
      </c>
      <c r="J12710" t="s">
        <v>264</v>
      </c>
      <c r="L12710" t="s">
        <v>378</v>
      </c>
      <c r="M12710" t="s">
        <v>379</v>
      </c>
      <c r="N12710" t="s">
        <v>487</v>
      </c>
    </row>
    <row r="12711" spans="1:14" hidden="1" x14ac:dyDescent="0.25">
      <c r="A12711" t="s">
        <v>476</v>
      </c>
      <c r="B12711" s="1">
        <v>45322</v>
      </c>
      <c r="C12711" t="s">
        <v>590</v>
      </c>
      <c r="D12711" t="s">
        <v>591</v>
      </c>
      <c r="E12711" s="4">
        <v>833.33333333333337</v>
      </c>
      <c r="F12711" t="s">
        <v>1423</v>
      </c>
      <c r="G12711" t="s">
        <v>471</v>
      </c>
      <c r="H12711" t="s">
        <v>298</v>
      </c>
      <c r="I12711" t="s">
        <v>299</v>
      </c>
      <c r="J12711" t="s">
        <v>258</v>
      </c>
      <c r="L12711" t="s">
        <v>376</v>
      </c>
      <c r="M12711" t="s">
        <v>377</v>
      </c>
      <c r="N12711" t="s">
        <v>487</v>
      </c>
    </row>
    <row r="12712" spans="1:14" hidden="1" x14ac:dyDescent="0.25">
      <c r="A12712" t="s">
        <v>476</v>
      </c>
      <c r="B12712" s="1">
        <v>45351</v>
      </c>
      <c r="C12712" t="s">
        <v>590</v>
      </c>
      <c r="D12712" t="s">
        <v>591</v>
      </c>
      <c r="E12712" s="4">
        <v>833.33333333333337</v>
      </c>
      <c r="F12712" t="s">
        <v>1423</v>
      </c>
      <c r="G12712" t="s">
        <v>471</v>
      </c>
      <c r="H12712" t="s">
        <v>298</v>
      </c>
      <c r="I12712" t="s">
        <v>299</v>
      </c>
      <c r="J12712" t="s">
        <v>258</v>
      </c>
      <c r="L12712" t="s">
        <v>376</v>
      </c>
      <c r="M12712" t="s">
        <v>377</v>
      </c>
      <c r="N12712" t="s">
        <v>487</v>
      </c>
    </row>
    <row r="12713" spans="1:14" hidden="1" x14ac:dyDescent="0.25">
      <c r="A12713" t="s">
        <v>476</v>
      </c>
      <c r="B12713" s="1">
        <v>45382</v>
      </c>
      <c r="C12713" t="s">
        <v>590</v>
      </c>
      <c r="D12713" t="s">
        <v>591</v>
      </c>
      <c r="E12713" s="4">
        <v>833.33333333333337</v>
      </c>
      <c r="F12713" t="s">
        <v>1423</v>
      </c>
      <c r="G12713" t="s">
        <v>471</v>
      </c>
      <c r="H12713" t="s">
        <v>298</v>
      </c>
      <c r="I12713" t="s">
        <v>299</v>
      </c>
      <c r="J12713" t="s">
        <v>258</v>
      </c>
      <c r="L12713" t="s">
        <v>376</v>
      </c>
      <c r="M12713" t="s">
        <v>377</v>
      </c>
      <c r="N12713" t="s">
        <v>487</v>
      </c>
    </row>
    <row r="12714" spans="1:14" hidden="1" x14ac:dyDescent="0.25">
      <c r="A12714" t="s">
        <v>476</v>
      </c>
      <c r="B12714" s="1">
        <v>45412</v>
      </c>
      <c r="C12714" t="s">
        <v>590</v>
      </c>
      <c r="D12714" t="s">
        <v>591</v>
      </c>
      <c r="E12714" s="4">
        <v>3333.3333333333335</v>
      </c>
      <c r="F12714" t="s">
        <v>1423</v>
      </c>
      <c r="G12714" t="s">
        <v>471</v>
      </c>
      <c r="H12714" t="s">
        <v>298</v>
      </c>
      <c r="I12714" t="s">
        <v>299</v>
      </c>
      <c r="J12714" t="s">
        <v>258</v>
      </c>
      <c r="L12714" t="s">
        <v>376</v>
      </c>
      <c r="M12714" t="s">
        <v>377</v>
      </c>
      <c r="N12714" t="s">
        <v>487</v>
      </c>
    </row>
    <row r="12715" spans="1:14" hidden="1" x14ac:dyDescent="0.25">
      <c r="A12715" t="s">
        <v>476</v>
      </c>
      <c r="B12715" s="1">
        <v>45443</v>
      </c>
      <c r="C12715" t="s">
        <v>590</v>
      </c>
      <c r="D12715" t="s">
        <v>591</v>
      </c>
      <c r="E12715" s="4">
        <v>4166.666666666667</v>
      </c>
      <c r="F12715" t="s">
        <v>1423</v>
      </c>
      <c r="G12715" t="s">
        <v>471</v>
      </c>
      <c r="H12715" t="s">
        <v>298</v>
      </c>
      <c r="I12715" t="s">
        <v>299</v>
      </c>
      <c r="J12715" t="s">
        <v>258</v>
      </c>
      <c r="L12715" t="s">
        <v>376</v>
      </c>
      <c r="M12715" t="s">
        <v>377</v>
      </c>
      <c r="N12715" t="s">
        <v>487</v>
      </c>
    </row>
    <row r="12716" spans="1:14" hidden="1" x14ac:dyDescent="0.25">
      <c r="A12716" t="s">
        <v>476</v>
      </c>
      <c r="B12716" s="1">
        <v>45473</v>
      </c>
      <c r="C12716" t="s">
        <v>590</v>
      </c>
      <c r="D12716" t="s">
        <v>591</v>
      </c>
      <c r="E12716" s="4">
        <v>5000</v>
      </c>
      <c r="F12716" t="s">
        <v>1423</v>
      </c>
      <c r="G12716" t="s">
        <v>471</v>
      </c>
      <c r="H12716" t="s">
        <v>298</v>
      </c>
      <c r="I12716" t="s">
        <v>299</v>
      </c>
      <c r="J12716" t="s">
        <v>258</v>
      </c>
      <c r="L12716" t="s">
        <v>376</v>
      </c>
      <c r="M12716" t="s">
        <v>377</v>
      </c>
      <c r="N12716" t="s">
        <v>487</v>
      </c>
    </row>
    <row r="12717" spans="1:14" hidden="1" x14ac:dyDescent="0.25">
      <c r="A12717" t="s">
        <v>476</v>
      </c>
      <c r="B12717" s="1">
        <v>45504</v>
      </c>
      <c r="C12717" t="s">
        <v>590</v>
      </c>
      <c r="D12717" t="s">
        <v>591</v>
      </c>
      <c r="E12717" s="4">
        <v>5833.333333333333</v>
      </c>
      <c r="F12717" t="s">
        <v>1423</v>
      </c>
      <c r="G12717" t="s">
        <v>471</v>
      </c>
      <c r="H12717" t="s">
        <v>298</v>
      </c>
      <c r="I12717" t="s">
        <v>299</v>
      </c>
      <c r="J12717" t="s">
        <v>258</v>
      </c>
      <c r="L12717" t="s">
        <v>376</v>
      </c>
      <c r="M12717" t="s">
        <v>377</v>
      </c>
      <c r="N12717" t="s">
        <v>487</v>
      </c>
    </row>
    <row r="12718" spans="1:14" hidden="1" x14ac:dyDescent="0.25">
      <c r="A12718" t="s">
        <v>476</v>
      </c>
      <c r="B12718" s="1">
        <v>45535</v>
      </c>
      <c r="C12718" t="s">
        <v>590</v>
      </c>
      <c r="D12718" t="s">
        <v>591</v>
      </c>
      <c r="E12718" s="4">
        <v>6666.6666666666661</v>
      </c>
      <c r="F12718" t="s">
        <v>1423</v>
      </c>
      <c r="G12718" t="s">
        <v>471</v>
      </c>
      <c r="H12718" t="s">
        <v>298</v>
      </c>
      <c r="I12718" t="s">
        <v>299</v>
      </c>
      <c r="J12718" t="s">
        <v>258</v>
      </c>
      <c r="L12718" t="s">
        <v>376</v>
      </c>
      <c r="M12718" t="s">
        <v>377</v>
      </c>
      <c r="N12718" t="s">
        <v>487</v>
      </c>
    </row>
    <row r="12719" spans="1:14" hidden="1" x14ac:dyDescent="0.25">
      <c r="A12719" t="s">
        <v>476</v>
      </c>
      <c r="B12719" s="1">
        <v>45565</v>
      </c>
      <c r="C12719" t="s">
        <v>590</v>
      </c>
      <c r="D12719" t="s">
        <v>591</v>
      </c>
      <c r="E12719" s="4">
        <v>7499.9999999999991</v>
      </c>
      <c r="F12719" t="s">
        <v>1423</v>
      </c>
      <c r="G12719" t="s">
        <v>471</v>
      </c>
      <c r="H12719" t="s">
        <v>298</v>
      </c>
      <c r="I12719" t="s">
        <v>299</v>
      </c>
      <c r="J12719" t="s">
        <v>258</v>
      </c>
      <c r="L12719" t="s">
        <v>376</v>
      </c>
      <c r="M12719" t="s">
        <v>377</v>
      </c>
      <c r="N12719" t="s">
        <v>487</v>
      </c>
    </row>
    <row r="12720" spans="1:14" hidden="1" x14ac:dyDescent="0.25">
      <c r="A12720" t="s">
        <v>476</v>
      </c>
      <c r="B12720" s="1">
        <v>45596</v>
      </c>
      <c r="C12720" t="s">
        <v>590</v>
      </c>
      <c r="D12720" t="s">
        <v>591</v>
      </c>
      <c r="E12720" s="4">
        <v>8333.3333333333321</v>
      </c>
      <c r="F12720" t="s">
        <v>1423</v>
      </c>
      <c r="G12720" t="s">
        <v>471</v>
      </c>
      <c r="H12720" t="s">
        <v>298</v>
      </c>
      <c r="I12720" t="s">
        <v>299</v>
      </c>
      <c r="J12720" t="s">
        <v>258</v>
      </c>
      <c r="L12720" t="s">
        <v>376</v>
      </c>
      <c r="M12720" t="s">
        <v>377</v>
      </c>
      <c r="N12720" t="s">
        <v>487</v>
      </c>
    </row>
    <row r="12721" spans="1:14" hidden="1" x14ac:dyDescent="0.25">
      <c r="A12721" t="s">
        <v>476</v>
      </c>
      <c r="B12721" s="1">
        <v>45626</v>
      </c>
      <c r="C12721" t="s">
        <v>590</v>
      </c>
      <c r="D12721" t="s">
        <v>591</v>
      </c>
      <c r="E12721" s="4">
        <v>9166.6666666666661</v>
      </c>
      <c r="F12721" t="s">
        <v>1423</v>
      </c>
      <c r="G12721" t="s">
        <v>471</v>
      </c>
      <c r="H12721" t="s">
        <v>298</v>
      </c>
      <c r="I12721" t="s">
        <v>299</v>
      </c>
      <c r="J12721" t="s">
        <v>258</v>
      </c>
      <c r="L12721" t="s">
        <v>376</v>
      </c>
      <c r="M12721" t="s">
        <v>377</v>
      </c>
      <c r="N12721" t="s">
        <v>487</v>
      </c>
    </row>
    <row r="12722" spans="1:14" hidden="1" x14ac:dyDescent="0.25">
      <c r="A12722" t="s">
        <v>476</v>
      </c>
      <c r="B12722" s="1">
        <v>45657</v>
      </c>
      <c r="C12722" t="s">
        <v>590</v>
      </c>
      <c r="D12722" t="s">
        <v>591</v>
      </c>
      <c r="E12722" s="4">
        <v>10000</v>
      </c>
      <c r="F12722" t="s">
        <v>1423</v>
      </c>
      <c r="G12722" t="s">
        <v>471</v>
      </c>
      <c r="H12722" t="s">
        <v>298</v>
      </c>
      <c r="I12722" t="s">
        <v>299</v>
      </c>
      <c r="J12722" t="s">
        <v>258</v>
      </c>
      <c r="L12722" t="s">
        <v>376</v>
      </c>
      <c r="M12722" t="s">
        <v>377</v>
      </c>
      <c r="N12722" t="s">
        <v>487</v>
      </c>
    </row>
    <row r="12723" spans="1:14" hidden="1" x14ac:dyDescent="0.25">
      <c r="A12723" t="s">
        <v>476</v>
      </c>
      <c r="B12723" s="1">
        <v>45322</v>
      </c>
      <c r="C12723" t="s">
        <v>595</v>
      </c>
      <c r="D12723" t="s">
        <v>596</v>
      </c>
      <c r="E12723" s="4">
        <v>416.66666666666669</v>
      </c>
      <c r="F12723" t="s">
        <v>1423</v>
      </c>
      <c r="G12723" t="s">
        <v>471</v>
      </c>
      <c r="H12723" t="s">
        <v>311</v>
      </c>
      <c r="I12723" t="s">
        <v>312</v>
      </c>
      <c r="J12723" t="s">
        <v>264</v>
      </c>
      <c r="L12723" t="s">
        <v>376</v>
      </c>
      <c r="M12723" t="s">
        <v>377</v>
      </c>
      <c r="N12723" t="s">
        <v>477</v>
      </c>
    </row>
    <row r="12724" spans="1:14" hidden="1" x14ac:dyDescent="0.25">
      <c r="A12724" t="s">
        <v>476</v>
      </c>
      <c r="B12724" s="1">
        <v>45351</v>
      </c>
      <c r="C12724" t="s">
        <v>595</v>
      </c>
      <c r="D12724" t="s">
        <v>596</v>
      </c>
      <c r="E12724" s="4">
        <v>416.66666666666669</v>
      </c>
      <c r="F12724" t="s">
        <v>1423</v>
      </c>
      <c r="G12724" t="s">
        <v>471</v>
      </c>
      <c r="H12724" t="s">
        <v>311</v>
      </c>
      <c r="I12724" t="s">
        <v>312</v>
      </c>
      <c r="J12724" t="s">
        <v>264</v>
      </c>
      <c r="L12724" t="s">
        <v>376</v>
      </c>
      <c r="M12724" t="s">
        <v>377</v>
      </c>
      <c r="N12724" t="s">
        <v>477</v>
      </c>
    </row>
    <row r="12725" spans="1:14" hidden="1" x14ac:dyDescent="0.25">
      <c r="A12725" t="s">
        <v>476</v>
      </c>
      <c r="B12725" s="1">
        <v>45382</v>
      </c>
      <c r="C12725" t="s">
        <v>595</v>
      </c>
      <c r="D12725" t="s">
        <v>596</v>
      </c>
      <c r="E12725" s="4">
        <v>416.66666666666669</v>
      </c>
      <c r="F12725" t="s">
        <v>1423</v>
      </c>
      <c r="G12725" t="s">
        <v>471</v>
      </c>
      <c r="H12725" t="s">
        <v>311</v>
      </c>
      <c r="I12725" t="s">
        <v>312</v>
      </c>
      <c r="J12725" t="s">
        <v>264</v>
      </c>
      <c r="L12725" t="s">
        <v>376</v>
      </c>
      <c r="M12725" t="s">
        <v>377</v>
      </c>
      <c r="N12725" t="s">
        <v>477</v>
      </c>
    </row>
    <row r="12726" spans="1:14" hidden="1" x14ac:dyDescent="0.25">
      <c r="A12726" t="s">
        <v>476</v>
      </c>
      <c r="B12726" s="1">
        <v>45412</v>
      </c>
      <c r="C12726" t="s">
        <v>595</v>
      </c>
      <c r="D12726" t="s">
        <v>596</v>
      </c>
      <c r="E12726" s="4">
        <v>1666.6666666666667</v>
      </c>
      <c r="F12726" t="s">
        <v>1423</v>
      </c>
      <c r="G12726" t="s">
        <v>471</v>
      </c>
      <c r="H12726" t="s">
        <v>311</v>
      </c>
      <c r="I12726" t="s">
        <v>312</v>
      </c>
      <c r="J12726" t="s">
        <v>264</v>
      </c>
      <c r="L12726" t="s">
        <v>376</v>
      </c>
      <c r="M12726" t="s">
        <v>377</v>
      </c>
      <c r="N12726" t="s">
        <v>477</v>
      </c>
    </row>
    <row r="12727" spans="1:14" hidden="1" x14ac:dyDescent="0.25">
      <c r="A12727" t="s">
        <v>476</v>
      </c>
      <c r="B12727" s="1">
        <v>45443</v>
      </c>
      <c r="C12727" t="s">
        <v>595</v>
      </c>
      <c r="D12727" t="s">
        <v>596</v>
      </c>
      <c r="E12727" s="4">
        <v>2083.3333333333335</v>
      </c>
      <c r="F12727" t="s">
        <v>1423</v>
      </c>
      <c r="G12727" t="s">
        <v>471</v>
      </c>
      <c r="H12727" t="s">
        <v>311</v>
      </c>
      <c r="I12727" t="s">
        <v>312</v>
      </c>
      <c r="J12727" t="s">
        <v>264</v>
      </c>
      <c r="L12727" t="s">
        <v>376</v>
      </c>
      <c r="M12727" t="s">
        <v>377</v>
      </c>
      <c r="N12727" t="s">
        <v>477</v>
      </c>
    </row>
    <row r="12728" spans="1:14" hidden="1" x14ac:dyDescent="0.25">
      <c r="A12728" t="s">
        <v>476</v>
      </c>
      <c r="B12728" s="1">
        <v>45473</v>
      </c>
      <c r="C12728" t="s">
        <v>595</v>
      </c>
      <c r="D12728" t="s">
        <v>596</v>
      </c>
      <c r="E12728" s="4">
        <v>2500</v>
      </c>
      <c r="F12728" t="s">
        <v>1423</v>
      </c>
      <c r="G12728" t="s">
        <v>471</v>
      </c>
      <c r="H12728" t="s">
        <v>311</v>
      </c>
      <c r="I12728" t="s">
        <v>312</v>
      </c>
      <c r="J12728" t="s">
        <v>264</v>
      </c>
      <c r="L12728" t="s">
        <v>376</v>
      </c>
      <c r="M12728" t="s">
        <v>377</v>
      </c>
      <c r="N12728" t="s">
        <v>477</v>
      </c>
    </row>
    <row r="12729" spans="1:14" hidden="1" x14ac:dyDescent="0.25">
      <c r="A12729" t="s">
        <v>476</v>
      </c>
      <c r="B12729" s="1">
        <v>45504</v>
      </c>
      <c r="C12729" t="s">
        <v>595</v>
      </c>
      <c r="D12729" t="s">
        <v>596</v>
      </c>
      <c r="E12729" s="4">
        <v>2916.6666666666665</v>
      </c>
      <c r="F12729" t="s">
        <v>1423</v>
      </c>
      <c r="G12729" t="s">
        <v>471</v>
      </c>
      <c r="H12729" t="s">
        <v>311</v>
      </c>
      <c r="I12729" t="s">
        <v>312</v>
      </c>
      <c r="J12729" t="s">
        <v>264</v>
      </c>
      <c r="L12729" t="s">
        <v>376</v>
      </c>
      <c r="M12729" t="s">
        <v>377</v>
      </c>
      <c r="N12729" t="s">
        <v>477</v>
      </c>
    </row>
    <row r="12730" spans="1:14" hidden="1" x14ac:dyDescent="0.25">
      <c r="A12730" t="s">
        <v>476</v>
      </c>
      <c r="B12730" s="1">
        <v>45535</v>
      </c>
      <c r="C12730" t="s">
        <v>595</v>
      </c>
      <c r="D12730" t="s">
        <v>596</v>
      </c>
      <c r="E12730" s="4">
        <v>3333.333333333333</v>
      </c>
      <c r="F12730" t="s">
        <v>1423</v>
      </c>
      <c r="G12730" t="s">
        <v>471</v>
      </c>
      <c r="H12730" t="s">
        <v>311</v>
      </c>
      <c r="I12730" t="s">
        <v>312</v>
      </c>
      <c r="J12730" t="s">
        <v>264</v>
      </c>
      <c r="L12730" t="s">
        <v>376</v>
      </c>
      <c r="M12730" t="s">
        <v>377</v>
      </c>
      <c r="N12730" t="s">
        <v>477</v>
      </c>
    </row>
    <row r="12731" spans="1:14" hidden="1" x14ac:dyDescent="0.25">
      <c r="A12731" t="s">
        <v>476</v>
      </c>
      <c r="B12731" s="1">
        <v>45565</v>
      </c>
      <c r="C12731" t="s">
        <v>595</v>
      </c>
      <c r="D12731" t="s">
        <v>596</v>
      </c>
      <c r="E12731" s="4">
        <v>3749.9999999999995</v>
      </c>
      <c r="F12731" t="s">
        <v>1423</v>
      </c>
      <c r="G12731" t="s">
        <v>471</v>
      </c>
      <c r="H12731" t="s">
        <v>311</v>
      </c>
      <c r="I12731" t="s">
        <v>312</v>
      </c>
      <c r="J12731" t="s">
        <v>264</v>
      </c>
      <c r="L12731" t="s">
        <v>376</v>
      </c>
      <c r="M12731" t="s">
        <v>377</v>
      </c>
      <c r="N12731" t="s">
        <v>477</v>
      </c>
    </row>
    <row r="12732" spans="1:14" hidden="1" x14ac:dyDescent="0.25">
      <c r="A12732" t="s">
        <v>476</v>
      </c>
      <c r="B12732" s="1">
        <v>45596</v>
      </c>
      <c r="C12732" t="s">
        <v>595</v>
      </c>
      <c r="D12732" t="s">
        <v>596</v>
      </c>
      <c r="E12732" s="4">
        <v>4166.6666666666661</v>
      </c>
      <c r="F12732" t="s">
        <v>1423</v>
      </c>
      <c r="G12732" t="s">
        <v>471</v>
      </c>
      <c r="H12732" t="s">
        <v>311</v>
      </c>
      <c r="I12732" t="s">
        <v>312</v>
      </c>
      <c r="J12732" t="s">
        <v>264</v>
      </c>
      <c r="L12732" t="s">
        <v>376</v>
      </c>
      <c r="M12732" t="s">
        <v>377</v>
      </c>
      <c r="N12732" t="s">
        <v>477</v>
      </c>
    </row>
    <row r="12733" spans="1:14" hidden="1" x14ac:dyDescent="0.25">
      <c r="A12733" t="s">
        <v>476</v>
      </c>
      <c r="B12733" s="1">
        <v>45626</v>
      </c>
      <c r="C12733" t="s">
        <v>595</v>
      </c>
      <c r="D12733" t="s">
        <v>596</v>
      </c>
      <c r="E12733" s="4">
        <v>4583.333333333333</v>
      </c>
      <c r="F12733" t="s">
        <v>1423</v>
      </c>
      <c r="G12733" t="s">
        <v>471</v>
      </c>
      <c r="H12733" t="s">
        <v>311</v>
      </c>
      <c r="I12733" t="s">
        <v>312</v>
      </c>
      <c r="J12733" t="s">
        <v>264</v>
      </c>
      <c r="L12733" t="s">
        <v>376</v>
      </c>
      <c r="M12733" t="s">
        <v>377</v>
      </c>
      <c r="N12733" t="s">
        <v>477</v>
      </c>
    </row>
    <row r="12734" spans="1:14" hidden="1" x14ac:dyDescent="0.25">
      <c r="A12734" t="s">
        <v>476</v>
      </c>
      <c r="B12734" s="1">
        <v>45657</v>
      </c>
      <c r="C12734" t="s">
        <v>595</v>
      </c>
      <c r="D12734" t="s">
        <v>596</v>
      </c>
      <c r="E12734" s="4">
        <v>5000</v>
      </c>
      <c r="F12734" t="s">
        <v>1423</v>
      </c>
      <c r="G12734" t="s">
        <v>471</v>
      </c>
      <c r="H12734" t="s">
        <v>311</v>
      </c>
      <c r="I12734" t="s">
        <v>312</v>
      </c>
      <c r="J12734" t="s">
        <v>264</v>
      </c>
      <c r="L12734" t="s">
        <v>376</v>
      </c>
      <c r="M12734" t="s">
        <v>377</v>
      </c>
      <c r="N12734" t="s">
        <v>477</v>
      </c>
    </row>
    <row r="12735" spans="1:14" hidden="1" x14ac:dyDescent="0.25">
      <c r="A12735" t="s">
        <v>476</v>
      </c>
      <c r="B12735" s="1">
        <v>45322</v>
      </c>
      <c r="C12735" t="s">
        <v>599</v>
      </c>
      <c r="D12735" t="s">
        <v>600</v>
      </c>
      <c r="E12735" s="4">
        <v>1122.75</v>
      </c>
      <c r="F12735" t="s">
        <v>1423</v>
      </c>
      <c r="G12735" t="s">
        <v>471</v>
      </c>
      <c r="H12735" t="s">
        <v>298</v>
      </c>
      <c r="I12735" t="s">
        <v>299</v>
      </c>
      <c r="J12735" t="s">
        <v>258</v>
      </c>
      <c r="L12735" t="s">
        <v>376</v>
      </c>
      <c r="M12735" t="s">
        <v>377</v>
      </c>
      <c r="N12735" t="s">
        <v>482</v>
      </c>
    </row>
    <row r="12736" spans="1:14" hidden="1" x14ac:dyDescent="0.25">
      <c r="A12736" t="s">
        <v>476</v>
      </c>
      <c r="B12736" s="1">
        <v>45351</v>
      </c>
      <c r="C12736" t="s">
        <v>599</v>
      </c>
      <c r="D12736" t="s">
        <v>600</v>
      </c>
      <c r="E12736" s="4">
        <v>1122.75</v>
      </c>
      <c r="F12736" t="s">
        <v>1423</v>
      </c>
      <c r="G12736" t="s">
        <v>471</v>
      </c>
      <c r="H12736" t="s">
        <v>298</v>
      </c>
      <c r="I12736" t="s">
        <v>299</v>
      </c>
      <c r="J12736" t="s">
        <v>258</v>
      </c>
      <c r="L12736" t="s">
        <v>376</v>
      </c>
      <c r="M12736" t="s">
        <v>377</v>
      </c>
      <c r="N12736" t="s">
        <v>482</v>
      </c>
    </row>
    <row r="12737" spans="1:14" hidden="1" x14ac:dyDescent="0.25">
      <c r="A12737" t="s">
        <v>476</v>
      </c>
      <c r="B12737" s="1">
        <v>45382</v>
      </c>
      <c r="C12737" t="s">
        <v>599</v>
      </c>
      <c r="D12737" t="s">
        <v>600</v>
      </c>
      <c r="E12737" s="4">
        <v>1122.75</v>
      </c>
      <c r="F12737" t="s">
        <v>1423</v>
      </c>
      <c r="G12737" t="s">
        <v>471</v>
      </c>
      <c r="H12737" t="s">
        <v>298</v>
      </c>
      <c r="I12737" t="s">
        <v>299</v>
      </c>
      <c r="J12737" t="s">
        <v>258</v>
      </c>
      <c r="L12737" t="s">
        <v>376</v>
      </c>
      <c r="M12737" t="s">
        <v>377</v>
      </c>
      <c r="N12737" t="s">
        <v>482</v>
      </c>
    </row>
    <row r="12738" spans="1:14" hidden="1" x14ac:dyDescent="0.25">
      <c r="A12738" t="s">
        <v>476</v>
      </c>
      <c r="B12738" s="1">
        <v>45412</v>
      </c>
      <c r="C12738" t="s">
        <v>599</v>
      </c>
      <c r="D12738" t="s">
        <v>600</v>
      </c>
      <c r="E12738" s="4">
        <v>4491</v>
      </c>
      <c r="F12738" t="s">
        <v>1423</v>
      </c>
      <c r="G12738" t="s">
        <v>471</v>
      </c>
      <c r="H12738" t="s">
        <v>298</v>
      </c>
      <c r="I12738" t="s">
        <v>299</v>
      </c>
      <c r="J12738" t="s">
        <v>258</v>
      </c>
      <c r="L12738" t="s">
        <v>376</v>
      </c>
      <c r="M12738" t="s">
        <v>377</v>
      </c>
      <c r="N12738" t="s">
        <v>482</v>
      </c>
    </row>
    <row r="12739" spans="1:14" hidden="1" x14ac:dyDescent="0.25">
      <c r="A12739" t="s">
        <v>476</v>
      </c>
      <c r="B12739" s="1">
        <v>45443</v>
      </c>
      <c r="C12739" t="s">
        <v>599</v>
      </c>
      <c r="D12739" t="s">
        <v>600</v>
      </c>
      <c r="E12739" s="4">
        <v>5613.75</v>
      </c>
      <c r="F12739" t="s">
        <v>1423</v>
      </c>
      <c r="G12739" t="s">
        <v>471</v>
      </c>
      <c r="H12739" t="s">
        <v>298</v>
      </c>
      <c r="I12739" t="s">
        <v>299</v>
      </c>
      <c r="J12739" t="s">
        <v>258</v>
      </c>
      <c r="L12739" t="s">
        <v>376</v>
      </c>
      <c r="M12739" t="s">
        <v>377</v>
      </c>
      <c r="N12739" t="s">
        <v>482</v>
      </c>
    </row>
    <row r="12740" spans="1:14" hidden="1" x14ac:dyDescent="0.25">
      <c r="A12740" t="s">
        <v>476</v>
      </c>
      <c r="B12740" s="1">
        <v>45473</v>
      </c>
      <c r="C12740" t="s">
        <v>599</v>
      </c>
      <c r="D12740" t="s">
        <v>600</v>
      </c>
      <c r="E12740" s="4">
        <v>6736.5</v>
      </c>
      <c r="F12740" t="s">
        <v>1423</v>
      </c>
      <c r="G12740" t="s">
        <v>471</v>
      </c>
      <c r="H12740" t="s">
        <v>298</v>
      </c>
      <c r="I12740" t="s">
        <v>299</v>
      </c>
      <c r="J12740" t="s">
        <v>258</v>
      </c>
      <c r="L12740" t="s">
        <v>376</v>
      </c>
      <c r="M12740" t="s">
        <v>377</v>
      </c>
      <c r="N12740" t="s">
        <v>482</v>
      </c>
    </row>
    <row r="12741" spans="1:14" hidden="1" x14ac:dyDescent="0.25">
      <c r="A12741" t="s">
        <v>476</v>
      </c>
      <c r="B12741" s="1">
        <v>45504</v>
      </c>
      <c r="C12741" t="s">
        <v>599</v>
      </c>
      <c r="D12741" t="s">
        <v>600</v>
      </c>
      <c r="E12741" s="4">
        <v>7859.25</v>
      </c>
      <c r="F12741" t="s">
        <v>1423</v>
      </c>
      <c r="G12741" t="s">
        <v>471</v>
      </c>
      <c r="H12741" t="s">
        <v>298</v>
      </c>
      <c r="I12741" t="s">
        <v>299</v>
      </c>
      <c r="J12741" t="s">
        <v>258</v>
      </c>
      <c r="L12741" t="s">
        <v>376</v>
      </c>
      <c r="M12741" t="s">
        <v>377</v>
      </c>
      <c r="N12741" t="s">
        <v>482</v>
      </c>
    </row>
    <row r="12742" spans="1:14" hidden="1" x14ac:dyDescent="0.25">
      <c r="A12742" t="s">
        <v>476</v>
      </c>
      <c r="B12742" s="1">
        <v>45535</v>
      </c>
      <c r="C12742" t="s">
        <v>599</v>
      </c>
      <c r="D12742" t="s">
        <v>600</v>
      </c>
      <c r="E12742" s="4">
        <v>8982</v>
      </c>
      <c r="F12742" t="s">
        <v>1423</v>
      </c>
      <c r="G12742" t="s">
        <v>471</v>
      </c>
      <c r="H12742" t="s">
        <v>298</v>
      </c>
      <c r="I12742" t="s">
        <v>299</v>
      </c>
      <c r="J12742" t="s">
        <v>258</v>
      </c>
      <c r="L12742" t="s">
        <v>376</v>
      </c>
      <c r="M12742" t="s">
        <v>377</v>
      </c>
      <c r="N12742" t="s">
        <v>482</v>
      </c>
    </row>
    <row r="12743" spans="1:14" hidden="1" x14ac:dyDescent="0.25">
      <c r="A12743" t="s">
        <v>476</v>
      </c>
      <c r="B12743" s="1">
        <v>45565</v>
      </c>
      <c r="C12743" t="s">
        <v>599</v>
      </c>
      <c r="D12743" t="s">
        <v>600</v>
      </c>
      <c r="E12743" s="4">
        <v>10104.75</v>
      </c>
      <c r="F12743" t="s">
        <v>1423</v>
      </c>
      <c r="G12743" t="s">
        <v>471</v>
      </c>
      <c r="H12743" t="s">
        <v>298</v>
      </c>
      <c r="I12743" t="s">
        <v>299</v>
      </c>
      <c r="J12743" t="s">
        <v>258</v>
      </c>
      <c r="L12743" t="s">
        <v>376</v>
      </c>
      <c r="M12743" t="s">
        <v>377</v>
      </c>
      <c r="N12743" t="s">
        <v>482</v>
      </c>
    </row>
    <row r="12744" spans="1:14" hidden="1" x14ac:dyDescent="0.25">
      <c r="A12744" t="s">
        <v>476</v>
      </c>
      <c r="B12744" s="1">
        <v>45596</v>
      </c>
      <c r="C12744" t="s">
        <v>599</v>
      </c>
      <c r="D12744" t="s">
        <v>600</v>
      </c>
      <c r="E12744" s="4">
        <v>11227.5</v>
      </c>
      <c r="F12744" t="s">
        <v>1423</v>
      </c>
      <c r="G12744" t="s">
        <v>471</v>
      </c>
      <c r="H12744" t="s">
        <v>298</v>
      </c>
      <c r="I12744" t="s">
        <v>299</v>
      </c>
      <c r="J12744" t="s">
        <v>258</v>
      </c>
      <c r="L12744" t="s">
        <v>376</v>
      </c>
      <c r="M12744" t="s">
        <v>377</v>
      </c>
      <c r="N12744" t="s">
        <v>482</v>
      </c>
    </row>
    <row r="12745" spans="1:14" hidden="1" x14ac:dyDescent="0.25">
      <c r="A12745" t="s">
        <v>476</v>
      </c>
      <c r="B12745" s="1">
        <v>45626</v>
      </c>
      <c r="C12745" t="s">
        <v>599</v>
      </c>
      <c r="D12745" t="s">
        <v>600</v>
      </c>
      <c r="E12745" s="4">
        <v>12350.25</v>
      </c>
      <c r="F12745" t="s">
        <v>1423</v>
      </c>
      <c r="G12745" t="s">
        <v>471</v>
      </c>
      <c r="H12745" t="s">
        <v>298</v>
      </c>
      <c r="I12745" t="s">
        <v>299</v>
      </c>
      <c r="J12745" t="s">
        <v>258</v>
      </c>
      <c r="L12745" t="s">
        <v>376</v>
      </c>
      <c r="M12745" t="s">
        <v>377</v>
      </c>
      <c r="N12745" t="s">
        <v>482</v>
      </c>
    </row>
    <row r="12746" spans="1:14" hidden="1" x14ac:dyDescent="0.25">
      <c r="A12746" t="s">
        <v>476</v>
      </c>
      <c r="B12746" s="1">
        <v>45657</v>
      </c>
      <c r="C12746" t="s">
        <v>599</v>
      </c>
      <c r="D12746" t="s">
        <v>600</v>
      </c>
      <c r="E12746" s="4">
        <v>13473</v>
      </c>
      <c r="F12746" t="s">
        <v>1423</v>
      </c>
      <c r="G12746" t="s">
        <v>471</v>
      </c>
      <c r="H12746" t="s">
        <v>298</v>
      </c>
      <c r="I12746" t="s">
        <v>299</v>
      </c>
      <c r="J12746" t="s">
        <v>258</v>
      </c>
      <c r="L12746" t="s">
        <v>376</v>
      </c>
      <c r="M12746" t="s">
        <v>377</v>
      </c>
      <c r="N12746" t="s">
        <v>482</v>
      </c>
    </row>
    <row r="12747" spans="1:14" hidden="1" x14ac:dyDescent="0.25">
      <c r="A12747" t="s">
        <v>476</v>
      </c>
      <c r="B12747" s="1">
        <v>45322</v>
      </c>
      <c r="C12747" t="s">
        <v>603</v>
      </c>
      <c r="D12747" t="s">
        <v>604</v>
      </c>
      <c r="E12747" s="4">
        <v>1250</v>
      </c>
      <c r="F12747" t="s">
        <v>1423</v>
      </c>
      <c r="G12747" t="s">
        <v>471</v>
      </c>
      <c r="H12747" t="s">
        <v>311</v>
      </c>
      <c r="I12747" t="s">
        <v>312</v>
      </c>
      <c r="J12747" t="s">
        <v>264</v>
      </c>
      <c r="L12747" t="s">
        <v>376</v>
      </c>
      <c r="M12747" t="s">
        <v>377</v>
      </c>
      <c r="N12747" t="s">
        <v>487</v>
      </c>
    </row>
    <row r="12748" spans="1:14" hidden="1" x14ac:dyDescent="0.25">
      <c r="A12748" t="s">
        <v>476</v>
      </c>
      <c r="B12748" s="1">
        <v>45351</v>
      </c>
      <c r="C12748" t="s">
        <v>603</v>
      </c>
      <c r="D12748" t="s">
        <v>604</v>
      </c>
      <c r="E12748" s="4">
        <v>1250</v>
      </c>
      <c r="F12748" t="s">
        <v>1423</v>
      </c>
      <c r="G12748" t="s">
        <v>471</v>
      </c>
      <c r="H12748" t="s">
        <v>311</v>
      </c>
      <c r="I12748" t="s">
        <v>312</v>
      </c>
      <c r="J12748" t="s">
        <v>264</v>
      </c>
      <c r="L12748" t="s">
        <v>376</v>
      </c>
      <c r="M12748" t="s">
        <v>377</v>
      </c>
      <c r="N12748" t="s">
        <v>487</v>
      </c>
    </row>
    <row r="12749" spans="1:14" hidden="1" x14ac:dyDescent="0.25">
      <c r="A12749" t="s">
        <v>476</v>
      </c>
      <c r="B12749" s="1">
        <v>45382</v>
      </c>
      <c r="C12749" t="s">
        <v>603</v>
      </c>
      <c r="D12749" t="s">
        <v>604</v>
      </c>
      <c r="E12749" s="4">
        <v>1250</v>
      </c>
      <c r="F12749" t="s">
        <v>1423</v>
      </c>
      <c r="G12749" t="s">
        <v>471</v>
      </c>
      <c r="H12749" t="s">
        <v>311</v>
      </c>
      <c r="I12749" t="s">
        <v>312</v>
      </c>
      <c r="J12749" t="s">
        <v>264</v>
      </c>
      <c r="L12749" t="s">
        <v>376</v>
      </c>
      <c r="M12749" t="s">
        <v>377</v>
      </c>
      <c r="N12749" t="s">
        <v>487</v>
      </c>
    </row>
    <row r="12750" spans="1:14" hidden="1" x14ac:dyDescent="0.25">
      <c r="A12750" t="s">
        <v>476</v>
      </c>
      <c r="B12750" s="1">
        <v>45412</v>
      </c>
      <c r="C12750" t="s">
        <v>603</v>
      </c>
      <c r="D12750" t="s">
        <v>604</v>
      </c>
      <c r="E12750" s="4">
        <v>5000</v>
      </c>
      <c r="F12750" t="s">
        <v>1423</v>
      </c>
      <c r="G12750" t="s">
        <v>471</v>
      </c>
      <c r="H12750" t="s">
        <v>311</v>
      </c>
      <c r="I12750" t="s">
        <v>312</v>
      </c>
      <c r="J12750" t="s">
        <v>264</v>
      </c>
      <c r="L12750" t="s">
        <v>376</v>
      </c>
      <c r="M12750" t="s">
        <v>377</v>
      </c>
      <c r="N12750" t="s">
        <v>487</v>
      </c>
    </row>
    <row r="12751" spans="1:14" hidden="1" x14ac:dyDescent="0.25">
      <c r="A12751" t="s">
        <v>476</v>
      </c>
      <c r="B12751" s="1">
        <v>45443</v>
      </c>
      <c r="C12751" t="s">
        <v>603</v>
      </c>
      <c r="D12751" t="s">
        <v>604</v>
      </c>
      <c r="E12751" s="4">
        <v>6250</v>
      </c>
      <c r="F12751" t="s">
        <v>1423</v>
      </c>
      <c r="G12751" t="s">
        <v>471</v>
      </c>
      <c r="H12751" t="s">
        <v>311</v>
      </c>
      <c r="I12751" t="s">
        <v>312</v>
      </c>
      <c r="J12751" t="s">
        <v>264</v>
      </c>
      <c r="L12751" t="s">
        <v>376</v>
      </c>
      <c r="M12751" t="s">
        <v>377</v>
      </c>
      <c r="N12751" t="s">
        <v>487</v>
      </c>
    </row>
    <row r="12752" spans="1:14" hidden="1" x14ac:dyDescent="0.25">
      <c r="A12752" t="s">
        <v>476</v>
      </c>
      <c r="B12752" s="1">
        <v>45473</v>
      </c>
      <c r="C12752" t="s">
        <v>603</v>
      </c>
      <c r="D12752" t="s">
        <v>604</v>
      </c>
      <c r="E12752" s="4">
        <v>7500</v>
      </c>
      <c r="F12752" t="s">
        <v>1423</v>
      </c>
      <c r="G12752" t="s">
        <v>471</v>
      </c>
      <c r="H12752" t="s">
        <v>311</v>
      </c>
      <c r="I12752" t="s">
        <v>312</v>
      </c>
      <c r="J12752" t="s">
        <v>264</v>
      </c>
      <c r="L12752" t="s">
        <v>376</v>
      </c>
      <c r="M12752" t="s">
        <v>377</v>
      </c>
      <c r="N12752" t="s">
        <v>487</v>
      </c>
    </row>
    <row r="12753" spans="1:14" hidden="1" x14ac:dyDescent="0.25">
      <c r="A12753" t="s">
        <v>476</v>
      </c>
      <c r="B12753" s="1">
        <v>45504</v>
      </c>
      <c r="C12753" t="s">
        <v>603</v>
      </c>
      <c r="D12753" t="s">
        <v>604</v>
      </c>
      <c r="E12753" s="4">
        <v>8750</v>
      </c>
      <c r="F12753" t="s">
        <v>1423</v>
      </c>
      <c r="G12753" t="s">
        <v>471</v>
      </c>
      <c r="H12753" t="s">
        <v>311</v>
      </c>
      <c r="I12753" t="s">
        <v>312</v>
      </c>
      <c r="J12753" t="s">
        <v>264</v>
      </c>
      <c r="L12753" t="s">
        <v>376</v>
      </c>
      <c r="M12753" t="s">
        <v>377</v>
      </c>
      <c r="N12753" t="s">
        <v>487</v>
      </c>
    </row>
    <row r="12754" spans="1:14" hidden="1" x14ac:dyDescent="0.25">
      <c r="A12754" t="s">
        <v>476</v>
      </c>
      <c r="B12754" s="1">
        <v>45535</v>
      </c>
      <c r="C12754" t="s">
        <v>603</v>
      </c>
      <c r="D12754" t="s">
        <v>604</v>
      </c>
      <c r="E12754" s="4">
        <v>10000</v>
      </c>
      <c r="F12754" t="s">
        <v>1423</v>
      </c>
      <c r="G12754" t="s">
        <v>471</v>
      </c>
      <c r="H12754" t="s">
        <v>311</v>
      </c>
      <c r="I12754" t="s">
        <v>312</v>
      </c>
      <c r="J12754" t="s">
        <v>264</v>
      </c>
      <c r="L12754" t="s">
        <v>376</v>
      </c>
      <c r="M12754" t="s">
        <v>377</v>
      </c>
      <c r="N12754" t="s">
        <v>487</v>
      </c>
    </row>
    <row r="12755" spans="1:14" hidden="1" x14ac:dyDescent="0.25">
      <c r="A12755" t="s">
        <v>476</v>
      </c>
      <c r="B12755" s="1">
        <v>45565</v>
      </c>
      <c r="C12755" t="s">
        <v>603</v>
      </c>
      <c r="D12755" t="s">
        <v>604</v>
      </c>
      <c r="E12755" s="4">
        <v>11250</v>
      </c>
      <c r="F12755" t="s">
        <v>1423</v>
      </c>
      <c r="G12755" t="s">
        <v>471</v>
      </c>
      <c r="H12755" t="s">
        <v>311</v>
      </c>
      <c r="I12755" t="s">
        <v>312</v>
      </c>
      <c r="J12755" t="s">
        <v>264</v>
      </c>
      <c r="L12755" t="s">
        <v>376</v>
      </c>
      <c r="M12755" t="s">
        <v>377</v>
      </c>
      <c r="N12755" t="s">
        <v>487</v>
      </c>
    </row>
    <row r="12756" spans="1:14" hidden="1" x14ac:dyDescent="0.25">
      <c r="A12756" t="s">
        <v>476</v>
      </c>
      <c r="B12756" s="1">
        <v>45596</v>
      </c>
      <c r="C12756" t="s">
        <v>603</v>
      </c>
      <c r="D12756" t="s">
        <v>604</v>
      </c>
      <c r="E12756" s="4">
        <v>12500</v>
      </c>
      <c r="F12756" t="s">
        <v>1423</v>
      </c>
      <c r="G12756" t="s">
        <v>471</v>
      </c>
      <c r="H12756" t="s">
        <v>311</v>
      </c>
      <c r="I12756" t="s">
        <v>312</v>
      </c>
      <c r="J12756" t="s">
        <v>264</v>
      </c>
      <c r="L12756" t="s">
        <v>376</v>
      </c>
      <c r="M12756" t="s">
        <v>377</v>
      </c>
      <c r="N12756" t="s">
        <v>487</v>
      </c>
    </row>
    <row r="12757" spans="1:14" hidden="1" x14ac:dyDescent="0.25">
      <c r="A12757" t="s">
        <v>476</v>
      </c>
      <c r="B12757" s="1">
        <v>45626</v>
      </c>
      <c r="C12757" t="s">
        <v>603</v>
      </c>
      <c r="D12757" t="s">
        <v>604</v>
      </c>
      <c r="E12757" s="4">
        <v>13750</v>
      </c>
      <c r="F12757" t="s">
        <v>1423</v>
      </c>
      <c r="G12757" t="s">
        <v>471</v>
      </c>
      <c r="H12757" t="s">
        <v>311</v>
      </c>
      <c r="I12757" t="s">
        <v>312</v>
      </c>
      <c r="J12757" t="s">
        <v>264</v>
      </c>
      <c r="L12757" t="s">
        <v>376</v>
      </c>
      <c r="M12757" t="s">
        <v>377</v>
      </c>
      <c r="N12757" t="s">
        <v>487</v>
      </c>
    </row>
    <row r="12758" spans="1:14" hidden="1" x14ac:dyDescent="0.25">
      <c r="A12758" t="s">
        <v>476</v>
      </c>
      <c r="B12758" s="1">
        <v>45657</v>
      </c>
      <c r="C12758" t="s">
        <v>603</v>
      </c>
      <c r="D12758" t="s">
        <v>604</v>
      </c>
      <c r="E12758" s="4">
        <v>15000</v>
      </c>
      <c r="F12758" t="s">
        <v>1423</v>
      </c>
      <c r="G12758" t="s">
        <v>471</v>
      </c>
      <c r="H12758" t="s">
        <v>311</v>
      </c>
      <c r="I12758" t="s">
        <v>312</v>
      </c>
      <c r="J12758" t="s">
        <v>264</v>
      </c>
      <c r="L12758" t="s">
        <v>376</v>
      </c>
      <c r="M12758" t="s">
        <v>377</v>
      </c>
      <c r="N12758" t="s">
        <v>487</v>
      </c>
    </row>
    <row r="12759" spans="1:14" hidden="1" x14ac:dyDescent="0.25">
      <c r="A12759" t="s">
        <v>476</v>
      </c>
      <c r="B12759" s="1">
        <v>45322</v>
      </c>
      <c r="C12759" t="s">
        <v>792</v>
      </c>
      <c r="D12759" t="s">
        <v>793</v>
      </c>
      <c r="E12759" s="4">
        <v>416.66666666666669</v>
      </c>
      <c r="F12759" t="s">
        <v>1423</v>
      </c>
      <c r="G12759" t="s">
        <v>471</v>
      </c>
      <c r="H12759" t="s">
        <v>308</v>
      </c>
      <c r="I12759" t="s">
        <v>309</v>
      </c>
      <c r="J12759" t="s">
        <v>264</v>
      </c>
      <c r="L12759" t="s">
        <v>378</v>
      </c>
      <c r="M12759" t="s">
        <v>379</v>
      </c>
      <c r="N12759" t="s">
        <v>487</v>
      </c>
    </row>
    <row r="12760" spans="1:14" hidden="1" x14ac:dyDescent="0.25">
      <c r="A12760" t="s">
        <v>476</v>
      </c>
      <c r="B12760" s="1">
        <v>45351</v>
      </c>
      <c r="C12760" t="s">
        <v>792</v>
      </c>
      <c r="D12760" t="s">
        <v>793</v>
      </c>
      <c r="E12760" s="4">
        <v>416.66666666666669</v>
      </c>
      <c r="F12760" t="s">
        <v>1423</v>
      </c>
      <c r="G12760" t="s">
        <v>471</v>
      </c>
      <c r="H12760" t="s">
        <v>308</v>
      </c>
      <c r="I12760" t="s">
        <v>309</v>
      </c>
      <c r="J12760" t="s">
        <v>264</v>
      </c>
      <c r="L12760" t="s">
        <v>378</v>
      </c>
      <c r="M12760" t="s">
        <v>379</v>
      </c>
      <c r="N12760" t="s">
        <v>487</v>
      </c>
    </row>
    <row r="12761" spans="1:14" hidden="1" x14ac:dyDescent="0.25">
      <c r="A12761" t="s">
        <v>476</v>
      </c>
      <c r="B12761" s="1">
        <v>45382</v>
      </c>
      <c r="C12761" t="s">
        <v>792</v>
      </c>
      <c r="D12761" t="s">
        <v>793</v>
      </c>
      <c r="E12761" s="4">
        <v>416.66666666666669</v>
      </c>
      <c r="F12761" t="s">
        <v>1423</v>
      </c>
      <c r="G12761" t="s">
        <v>471</v>
      </c>
      <c r="H12761" t="s">
        <v>308</v>
      </c>
      <c r="I12761" t="s">
        <v>309</v>
      </c>
      <c r="J12761" t="s">
        <v>264</v>
      </c>
      <c r="L12761" t="s">
        <v>378</v>
      </c>
      <c r="M12761" t="s">
        <v>379</v>
      </c>
      <c r="N12761" t="s">
        <v>487</v>
      </c>
    </row>
    <row r="12762" spans="1:14" hidden="1" x14ac:dyDescent="0.25">
      <c r="A12762" t="s">
        <v>476</v>
      </c>
      <c r="B12762" s="1">
        <v>45412</v>
      </c>
      <c r="C12762" t="s">
        <v>792</v>
      </c>
      <c r="D12762" t="s">
        <v>793</v>
      </c>
      <c r="E12762" s="4">
        <v>1666.6666666666667</v>
      </c>
      <c r="F12762" t="s">
        <v>1423</v>
      </c>
      <c r="G12762" t="s">
        <v>471</v>
      </c>
      <c r="H12762" t="s">
        <v>308</v>
      </c>
      <c r="I12762" t="s">
        <v>309</v>
      </c>
      <c r="J12762" t="s">
        <v>264</v>
      </c>
      <c r="L12762" t="s">
        <v>378</v>
      </c>
      <c r="M12762" t="s">
        <v>379</v>
      </c>
      <c r="N12762" t="s">
        <v>487</v>
      </c>
    </row>
    <row r="12763" spans="1:14" hidden="1" x14ac:dyDescent="0.25">
      <c r="A12763" t="s">
        <v>476</v>
      </c>
      <c r="B12763" s="1">
        <v>45443</v>
      </c>
      <c r="C12763" t="s">
        <v>792</v>
      </c>
      <c r="D12763" t="s">
        <v>793</v>
      </c>
      <c r="E12763" s="4">
        <v>2083.3333333333335</v>
      </c>
      <c r="F12763" t="s">
        <v>1423</v>
      </c>
      <c r="G12763" t="s">
        <v>471</v>
      </c>
      <c r="H12763" t="s">
        <v>308</v>
      </c>
      <c r="I12763" t="s">
        <v>309</v>
      </c>
      <c r="J12763" t="s">
        <v>264</v>
      </c>
      <c r="L12763" t="s">
        <v>378</v>
      </c>
      <c r="M12763" t="s">
        <v>379</v>
      </c>
      <c r="N12763" t="s">
        <v>487</v>
      </c>
    </row>
    <row r="12764" spans="1:14" hidden="1" x14ac:dyDescent="0.25">
      <c r="A12764" t="s">
        <v>476</v>
      </c>
      <c r="B12764" s="1">
        <v>45473</v>
      </c>
      <c r="C12764" t="s">
        <v>792</v>
      </c>
      <c r="D12764" t="s">
        <v>793</v>
      </c>
      <c r="E12764" s="4">
        <v>2500</v>
      </c>
      <c r="F12764" t="s">
        <v>1423</v>
      </c>
      <c r="G12764" t="s">
        <v>471</v>
      </c>
      <c r="H12764" t="s">
        <v>308</v>
      </c>
      <c r="I12764" t="s">
        <v>309</v>
      </c>
      <c r="J12764" t="s">
        <v>264</v>
      </c>
      <c r="L12764" t="s">
        <v>378</v>
      </c>
      <c r="M12764" t="s">
        <v>379</v>
      </c>
      <c r="N12764" t="s">
        <v>487</v>
      </c>
    </row>
    <row r="12765" spans="1:14" hidden="1" x14ac:dyDescent="0.25">
      <c r="A12765" t="s">
        <v>476</v>
      </c>
      <c r="B12765" s="1">
        <v>45504</v>
      </c>
      <c r="C12765" t="s">
        <v>792</v>
      </c>
      <c r="D12765" t="s">
        <v>793</v>
      </c>
      <c r="E12765" s="4">
        <v>2916.6666666666665</v>
      </c>
      <c r="F12765" t="s">
        <v>1423</v>
      </c>
      <c r="G12765" t="s">
        <v>471</v>
      </c>
      <c r="H12765" t="s">
        <v>308</v>
      </c>
      <c r="I12765" t="s">
        <v>309</v>
      </c>
      <c r="J12765" t="s">
        <v>264</v>
      </c>
      <c r="L12765" t="s">
        <v>378</v>
      </c>
      <c r="M12765" t="s">
        <v>379</v>
      </c>
      <c r="N12765" t="s">
        <v>487</v>
      </c>
    </row>
    <row r="12766" spans="1:14" hidden="1" x14ac:dyDescent="0.25">
      <c r="A12766" t="s">
        <v>476</v>
      </c>
      <c r="B12766" s="1">
        <v>45535</v>
      </c>
      <c r="C12766" t="s">
        <v>792</v>
      </c>
      <c r="D12766" t="s">
        <v>793</v>
      </c>
      <c r="E12766" s="4">
        <v>3333.333333333333</v>
      </c>
      <c r="F12766" t="s">
        <v>1423</v>
      </c>
      <c r="G12766" t="s">
        <v>471</v>
      </c>
      <c r="H12766" t="s">
        <v>308</v>
      </c>
      <c r="I12766" t="s">
        <v>309</v>
      </c>
      <c r="J12766" t="s">
        <v>264</v>
      </c>
      <c r="L12766" t="s">
        <v>378</v>
      </c>
      <c r="M12766" t="s">
        <v>379</v>
      </c>
      <c r="N12766" t="s">
        <v>487</v>
      </c>
    </row>
    <row r="12767" spans="1:14" hidden="1" x14ac:dyDescent="0.25">
      <c r="A12767" t="s">
        <v>476</v>
      </c>
      <c r="B12767" s="1">
        <v>45565</v>
      </c>
      <c r="C12767" t="s">
        <v>792</v>
      </c>
      <c r="D12767" t="s">
        <v>793</v>
      </c>
      <c r="E12767" s="4">
        <v>3749.9999999999995</v>
      </c>
      <c r="F12767" t="s">
        <v>1423</v>
      </c>
      <c r="G12767" t="s">
        <v>471</v>
      </c>
      <c r="H12767" t="s">
        <v>308</v>
      </c>
      <c r="I12767" t="s">
        <v>309</v>
      </c>
      <c r="J12767" t="s">
        <v>264</v>
      </c>
      <c r="L12767" t="s">
        <v>378</v>
      </c>
      <c r="M12767" t="s">
        <v>379</v>
      </c>
      <c r="N12767" t="s">
        <v>487</v>
      </c>
    </row>
    <row r="12768" spans="1:14" hidden="1" x14ac:dyDescent="0.25">
      <c r="A12768" t="s">
        <v>476</v>
      </c>
      <c r="B12768" s="1">
        <v>45596</v>
      </c>
      <c r="C12768" t="s">
        <v>792</v>
      </c>
      <c r="D12768" t="s">
        <v>793</v>
      </c>
      <c r="E12768" s="4">
        <v>4166.6666666666661</v>
      </c>
      <c r="F12768" t="s">
        <v>1423</v>
      </c>
      <c r="G12768" t="s">
        <v>471</v>
      </c>
      <c r="H12768" t="s">
        <v>308</v>
      </c>
      <c r="I12768" t="s">
        <v>309</v>
      </c>
      <c r="J12768" t="s">
        <v>264</v>
      </c>
      <c r="L12768" t="s">
        <v>378</v>
      </c>
      <c r="M12768" t="s">
        <v>379</v>
      </c>
      <c r="N12768" t="s">
        <v>487</v>
      </c>
    </row>
    <row r="12769" spans="1:14" hidden="1" x14ac:dyDescent="0.25">
      <c r="A12769" t="s">
        <v>476</v>
      </c>
      <c r="B12769" s="1">
        <v>45626</v>
      </c>
      <c r="C12769" t="s">
        <v>792</v>
      </c>
      <c r="D12769" t="s">
        <v>793</v>
      </c>
      <c r="E12769" s="4">
        <v>4583.333333333333</v>
      </c>
      <c r="F12769" t="s">
        <v>1423</v>
      </c>
      <c r="G12769" t="s">
        <v>471</v>
      </c>
      <c r="H12769" t="s">
        <v>308</v>
      </c>
      <c r="I12769" t="s">
        <v>309</v>
      </c>
      <c r="J12769" t="s">
        <v>264</v>
      </c>
      <c r="L12769" t="s">
        <v>378</v>
      </c>
      <c r="M12769" t="s">
        <v>379</v>
      </c>
      <c r="N12769" t="s">
        <v>487</v>
      </c>
    </row>
    <row r="12770" spans="1:14" hidden="1" x14ac:dyDescent="0.25">
      <c r="A12770" t="s">
        <v>476</v>
      </c>
      <c r="B12770" s="1">
        <v>45657</v>
      </c>
      <c r="C12770" t="s">
        <v>792</v>
      </c>
      <c r="D12770" t="s">
        <v>793</v>
      </c>
      <c r="E12770" s="4">
        <v>5000</v>
      </c>
      <c r="F12770" t="s">
        <v>1423</v>
      </c>
      <c r="G12770" t="s">
        <v>471</v>
      </c>
      <c r="H12770" t="s">
        <v>308</v>
      </c>
      <c r="I12770" t="s">
        <v>309</v>
      </c>
      <c r="J12770" t="s">
        <v>264</v>
      </c>
      <c r="L12770" t="s">
        <v>378</v>
      </c>
      <c r="M12770" t="s">
        <v>379</v>
      </c>
      <c r="N12770" t="s">
        <v>487</v>
      </c>
    </row>
    <row r="12771" spans="1:14" hidden="1" x14ac:dyDescent="0.25">
      <c r="A12771" t="s">
        <v>476</v>
      </c>
      <c r="B12771" s="1">
        <v>45322</v>
      </c>
      <c r="C12771" t="s">
        <v>640</v>
      </c>
      <c r="D12771" t="s">
        <v>641</v>
      </c>
      <c r="E12771" s="4">
        <v>0</v>
      </c>
      <c r="F12771" t="s">
        <v>1423</v>
      </c>
      <c r="G12771" t="s">
        <v>471</v>
      </c>
      <c r="H12771" t="s">
        <v>301</v>
      </c>
      <c r="I12771" t="s">
        <v>302</v>
      </c>
      <c r="J12771" t="s">
        <v>258</v>
      </c>
      <c r="L12771" t="s">
        <v>378</v>
      </c>
      <c r="M12771" t="s">
        <v>379</v>
      </c>
      <c r="N12771" t="s">
        <v>485</v>
      </c>
    </row>
    <row r="12772" spans="1:14" hidden="1" x14ac:dyDescent="0.25">
      <c r="A12772" t="s">
        <v>476</v>
      </c>
      <c r="B12772" s="1">
        <v>45351</v>
      </c>
      <c r="C12772" t="s">
        <v>640</v>
      </c>
      <c r="D12772" t="s">
        <v>641</v>
      </c>
      <c r="E12772" s="4">
        <v>0</v>
      </c>
      <c r="F12772" t="s">
        <v>1423</v>
      </c>
      <c r="G12772" t="s">
        <v>471</v>
      </c>
      <c r="H12772" t="s">
        <v>301</v>
      </c>
      <c r="I12772" t="s">
        <v>302</v>
      </c>
      <c r="J12772" t="s">
        <v>258</v>
      </c>
      <c r="L12772" t="s">
        <v>378</v>
      </c>
      <c r="M12772" t="s">
        <v>379</v>
      </c>
      <c r="N12772" t="s">
        <v>485</v>
      </c>
    </row>
    <row r="12773" spans="1:14" hidden="1" x14ac:dyDescent="0.25">
      <c r="A12773" t="s">
        <v>476</v>
      </c>
      <c r="B12773" s="1">
        <v>45382</v>
      </c>
      <c r="C12773" t="s">
        <v>640</v>
      </c>
      <c r="D12773" t="s">
        <v>641</v>
      </c>
      <c r="E12773" s="4">
        <v>0</v>
      </c>
      <c r="F12773" t="s">
        <v>1423</v>
      </c>
      <c r="G12773" t="s">
        <v>471</v>
      </c>
      <c r="H12773" t="s">
        <v>301</v>
      </c>
      <c r="I12773" t="s">
        <v>302</v>
      </c>
      <c r="J12773" t="s">
        <v>258</v>
      </c>
      <c r="L12773" t="s">
        <v>378</v>
      </c>
      <c r="M12773" t="s">
        <v>379</v>
      </c>
      <c r="N12773" t="s">
        <v>485</v>
      </c>
    </row>
    <row r="12774" spans="1:14" hidden="1" x14ac:dyDescent="0.25">
      <c r="A12774" t="s">
        <v>476</v>
      </c>
      <c r="B12774" s="1">
        <v>45412</v>
      </c>
      <c r="C12774" t="s">
        <v>640</v>
      </c>
      <c r="D12774" t="s">
        <v>641</v>
      </c>
      <c r="E12774" s="4">
        <v>0</v>
      </c>
      <c r="F12774" t="s">
        <v>1423</v>
      </c>
      <c r="G12774" t="s">
        <v>471</v>
      </c>
      <c r="H12774" t="s">
        <v>301</v>
      </c>
      <c r="I12774" t="s">
        <v>302</v>
      </c>
      <c r="J12774" t="s">
        <v>258</v>
      </c>
      <c r="L12774" t="s">
        <v>378</v>
      </c>
      <c r="M12774" t="s">
        <v>379</v>
      </c>
      <c r="N12774" t="s">
        <v>485</v>
      </c>
    </row>
    <row r="12775" spans="1:14" hidden="1" x14ac:dyDescent="0.25">
      <c r="A12775" t="s">
        <v>476</v>
      </c>
      <c r="B12775" s="1">
        <v>45443</v>
      </c>
      <c r="C12775" t="s">
        <v>640</v>
      </c>
      <c r="D12775" t="s">
        <v>641</v>
      </c>
      <c r="E12775" s="4">
        <v>0</v>
      </c>
      <c r="F12775" t="s">
        <v>1423</v>
      </c>
      <c r="G12775" t="s">
        <v>471</v>
      </c>
      <c r="H12775" t="s">
        <v>301</v>
      </c>
      <c r="I12775" t="s">
        <v>302</v>
      </c>
      <c r="J12775" t="s">
        <v>258</v>
      </c>
      <c r="L12775" t="s">
        <v>378</v>
      </c>
      <c r="M12775" t="s">
        <v>379</v>
      </c>
      <c r="N12775" t="s">
        <v>485</v>
      </c>
    </row>
    <row r="12776" spans="1:14" hidden="1" x14ac:dyDescent="0.25">
      <c r="A12776" t="s">
        <v>476</v>
      </c>
      <c r="B12776" s="1">
        <v>45473</v>
      </c>
      <c r="C12776" t="s">
        <v>640</v>
      </c>
      <c r="D12776" t="s">
        <v>641</v>
      </c>
      <c r="E12776" s="4">
        <v>0</v>
      </c>
      <c r="F12776" t="s">
        <v>1423</v>
      </c>
      <c r="G12776" t="s">
        <v>471</v>
      </c>
      <c r="H12776" t="s">
        <v>301</v>
      </c>
      <c r="I12776" t="s">
        <v>302</v>
      </c>
      <c r="J12776" t="s">
        <v>258</v>
      </c>
      <c r="L12776" t="s">
        <v>378</v>
      </c>
      <c r="M12776" t="s">
        <v>379</v>
      </c>
      <c r="N12776" t="s">
        <v>485</v>
      </c>
    </row>
    <row r="12777" spans="1:14" hidden="1" x14ac:dyDescent="0.25">
      <c r="A12777" t="s">
        <v>476</v>
      </c>
      <c r="B12777" s="1">
        <v>45504</v>
      </c>
      <c r="C12777" t="s">
        <v>640</v>
      </c>
      <c r="D12777" t="s">
        <v>641</v>
      </c>
      <c r="E12777" s="4">
        <v>0</v>
      </c>
      <c r="F12777" t="s">
        <v>1423</v>
      </c>
      <c r="G12777" t="s">
        <v>471</v>
      </c>
      <c r="H12777" t="s">
        <v>301</v>
      </c>
      <c r="I12777" t="s">
        <v>302</v>
      </c>
      <c r="J12777" t="s">
        <v>258</v>
      </c>
      <c r="L12777" t="s">
        <v>378</v>
      </c>
      <c r="M12777" t="s">
        <v>379</v>
      </c>
      <c r="N12777" t="s">
        <v>485</v>
      </c>
    </row>
    <row r="12778" spans="1:14" hidden="1" x14ac:dyDescent="0.25">
      <c r="A12778" t="s">
        <v>476</v>
      </c>
      <c r="B12778" s="1">
        <v>45535</v>
      </c>
      <c r="C12778" t="s">
        <v>640</v>
      </c>
      <c r="D12778" t="s">
        <v>641</v>
      </c>
      <c r="E12778" s="4">
        <v>0</v>
      </c>
      <c r="F12778" t="s">
        <v>1423</v>
      </c>
      <c r="G12778" t="s">
        <v>471</v>
      </c>
      <c r="H12778" t="s">
        <v>301</v>
      </c>
      <c r="I12778" t="s">
        <v>302</v>
      </c>
      <c r="J12778" t="s">
        <v>258</v>
      </c>
      <c r="L12778" t="s">
        <v>378</v>
      </c>
      <c r="M12778" t="s">
        <v>379</v>
      </c>
      <c r="N12778" t="s">
        <v>485</v>
      </c>
    </row>
    <row r="12779" spans="1:14" hidden="1" x14ac:dyDescent="0.25">
      <c r="A12779" t="s">
        <v>476</v>
      </c>
      <c r="B12779" s="1">
        <v>45565</v>
      </c>
      <c r="C12779" t="s">
        <v>640</v>
      </c>
      <c r="D12779" t="s">
        <v>641</v>
      </c>
      <c r="E12779" s="4">
        <v>0</v>
      </c>
      <c r="F12779" t="s">
        <v>1423</v>
      </c>
      <c r="G12779" t="s">
        <v>471</v>
      </c>
      <c r="H12779" t="s">
        <v>301</v>
      </c>
      <c r="I12779" t="s">
        <v>302</v>
      </c>
      <c r="J12779" t="s">
        <v>258</v>
      </c>
      <c r="L12779" t="s">
        <v>378</v>
      </c>
      <c r="M12779" t="s">
        <v>379</v>
      </c>
      <c r="N12779" t="s">
        <v>485</v>
      </c>
    </row>
    <row r="12780" spans="1:14" hidden="1" x14ac:dyDescent="0.25">
      <c r="A12780" t="s">
        <v>476</v>
      </c>
      <c r="B12780" s="1">
        <v>45596</v>
      </c>
      <c r="C12780" t="s">
        <v>640</v>
      </c>
      <c r="D12780" t="s">
        <v>641</v>
      </c>
      <c r="E12780" s="4">
        <v>0</v>
      </c>
      <c r="F12780" t="s">
        <v>1423</v>
      </c>
      <c r="G12780" t="s">
        <v>471</v>
      </c>
      <c r="H12780" t="s">
        <v>301</v>
      </c>
      <c r="I12780" t="s">
        <v>302</v>
      </c>
      <c r="J12780" t="s">
        <v>258</v>
      </c>
      <c r="L12780" t="s">
        <v>378</v>
      </c>
      <c r="M12780" t="s">
        <v>379</v>
      </c>
      <c r="N12780" t="s">
        <v>485</v>
      </c>
    </row>
    <row r="12781" spans="1:14" hidden="1" x14ac:dyDescent="0.25">
      <c r="A12781" t="s">
        <v>476</v>
      </c>
      <c r="B12781" s="1">
        <v>45626</v>
      </c>
      <c r="C12781" t="s">
        <v>640</v>
      </c>
      <c r="D12781" t="s">
        <v>641</v>
      </c>
      <c r="E12781" s="4">
        <v>0</v>
      </c>
      <c r="F12781" t="s">
        <v>1423</v>
      </c>
      <c r="G12781" t="s">
        <v>471</v>
      </c>
      <c r="H12781" t="s">
        <v>301</v>
      </c>
      <c r="I12781" t="s">
        <v>302</v>
      </c>
      <c r="J12781" t="s">
        <v>258</v>
      </c>
      <c r="L12781" t="s">
        <v>378</v>
      </c>
      <c r="M12781" t="s">
        <v>379</v>
      </c>
      <c r="N12781" t="s">
        <v>485</v>
      </c>
    </row>
    <row r="12782" spans="1:14" hidden="1" x14ac:dyDescent="0.25">
      <c r="A12782" t="s">
        <v>476</v>
      </c>
      <c r="B12782" s="1">
        <v>45657</v>
      </c>
      <c r="C12782" t="s">
        <v>640</v>
      </c>
      <c r="D12782" t="s">
        <v>641</v>
      </c>
      <c r="E12782" s="4">
        <v>0</v>
      </c>
      <c r="F12782" t="s">
        <v>1423</v>
      </c>
      <c r="G12782" t="s">
        <v>471</v>
      </c>
      <c r="H12782" t="s">
        <v>301</v>
      </c>
      <c r="I12782" t="s">
        <v>302</v>
      </c>
      <c r="J12782" t="s">
        <v>258</v>
      </c>
      <c r="L12782" t="s">
        <v>378</v>
      </c>
      <c r="M12782" t="s">
        <v>379</v>
      </c>
      <c r="N12782" t="s">
        <v>485</v>
      </c>
    </row>
    <row r="12783" spans="1:14" hidden="1" x14ac:dyDescent="0.25">
      <c r="A12783" t="s">
        <v>476</v>
      </c>
      <c r="B12783" s="1">
        <v>45322</v>
      </c>
      <c r="C12783" t="s">
        <v>1242</v>
      </c>
      <c r="D12783" t="s">
        <v>1243</v>
      </c>
      <c r="E12783" s="4">
        <v>1999.1666666666667</v>
      </c>
      <c r="F12783" t="s">
        <v>1423</v>
      </c>
      <c r="G12783" t="s">
        <v>471</v>
      </c>
      <c r="H12783" t="s">
        <v>308</v>
      </c>
      <c r="I12783" t="s">
        <v>309</v>
      </c>
      <c r="J12783" t="s">
        <v>264</v>
      </c>
      <c r="K12783" t="s">
        <v>1244</v>
      </c>
      <c r="L12783" t="s">
        <v>378</v>
      </c>
      <c r="M12783" t="s">
        <v>379</v>
      </c>
      <c r="N12783" t="s">
        <v>480</v>
      </c>
    </row>
    <row r="12784" spans="1:14" hidden="1" x14ac:dyDescent="0.25">
      <c r="A12784" t="s">
        <v>476</v>
      </c>
      <c r="B12784" s="1">
        <v>45351</v>
      </c>
      <c r="C12784" t="s">
        <v>1242</v>
      </c>
      <c r="D12784" t="s">
        <v>1243</v>
      </c>
      <c r="E12784" s="4">
        <v>1999.1666666666667</v>
      </c>
      <c r="F12784" t="s">
        <v>1423</v>
      </c>
      <c r="G12784" t="s">
        <v>471</v>
      </c>
      <c r="H12784" t="s">
        <v>308</v>
      </c>
      <c r="I12784" t="s">
        <v>309</v>
      </c>
      <c r="J12784" t="s">
        <v>264</v>
      </c>
      <c r="K12784" t="s">
        <v>1244</v>
      </c>
      <c r="L12784" t="s">
        <v>378</v>
      </c>
      <c r="M12784" t="s">
        <v>379</v>
      </c>
      <c r="N12784" t="s">
        <v>480</v>
      </c>
    </row>
    <row r="12785" spans="1:14" hidden="1" x14ac:dyDescent="0.25">
      <c r="A12785" t="s">
        <v>476</v>
      </c>
      <c r="B12785" s="1">
        <v>45382</v>
      </c>
      <c r="C12785" t="s">
        <v>1242</v>
      </c>
      <c r="D12785" t="s">
        <v>1243</v>
      </c>
      <c r="E12785" s="4">
        <v>1999.1666666666667</v>
      </c>
      <c r="F12785" t="s">
        <v>1423</v>
      </c>
      <c r="G12785" t="s">
        <v>471</v>
      </c>
      <c r="H12785" t="s">
        <v>308</v>
      </c>
      <c r="I12785" t="s">
        <v>309</v>
      </c>
      <c r="J12785" t="s">
        <v>264</v>
      </c>
      <c r="K12785" t="s">
        <v>1244</v>
      </c>
      <c r="L12785" t="s">
        <v>378</v>
      </c>
      <c r="M12785" t="s">
        <v>379</v>
      </c>
      <c r="N12785" t="s">
        <v>480</v>
      </c>
    </row>
    <row r="12786" spans="1:14" hidden="1" x14ac:dyDescent="0.25">
      <c r="A12786" t="s">
        <v>476</v>
      </c>
      <c r="B12786" s="1">
        <v>45412</v>
      </c>
      <c r="C12786" t="s">
        <v>1242</v>
      </c>
      <c r="D12786" t="s">
        <v>1243</v>
      </c>
      <c r="E12786" s="4">
        <v>7996.666666666667</v>
      </c>
      <c r="F12786" t="s">
        <v>1423</v>
      </c>
      <c r="G12786" t="s">
        <v>471</v>
      </c>
      <c r="H12786" t="s">
        <v>308</v>
      </c>
      <c r="I12786" t="s">
        <v>309</v>
      </c>
      <c r="J12786" t="s">
        <v>264</v>
      </c>
      <c r="K12786" t="s">
        <v>1244</v>
      </c>
      <c r="L12786" t="s">
        <v>378</v>
      </c>
      <c r="M12786" t="s">
        <v>379</v>
      </c>
      <c r="N12786" t="s">
        <v>480</v>
      </c>
    </row>
    <row r="12787" spans="1:14" hidden="1" x14ac:dyDescent="0.25">
      <c r="A12787" t="s">
        <v>476</v>
      </c>
      <c r="B12787" s="1">
        <v>45443</v>
      </c>
      <c r="C12787" t="s">
        <v>1242</v>
      </c>
      <c r="D12787" t="s">
        <v>1243</v>
      </c>
      <c r="E12787" s="4">
        <v>9995.8333333333339</v>
      </c>
      <c r="F12787" t="s">
        <v>1423</v>
      </c>
      <c r="G12787" t="s">
        <v>471</v>
      </c>
      <c r="H12787" t="s">
        <v>308</v>
      </c>
      <c r="I12787" t="s">
        <v>309</v>
      </c>
      <c r="J12787" t="s">
        <v>264</v>
      </c>
      <c r="K12787" t="s">
        <v>1244</v>
      </c>
      <c r="L12787" t="s">
        <v>378</v>
      </c>
      <c r="M12787" t="s">
        <v>379</v>
      </c>
      <c r="N12787" t="s">
        <v>480</v>
      </c>
    </row>
    <row r="12788" spans="1:14" hidden="1" x14ac:dyDescent="0.25">
      <c r="A12788" t="s">
        <v>476</v>
      </c>
      <c r="B12788" s="1">
        <v>45473</v>
      </c>
      <c r="C12788" t="s">
        <v>1242</v>
      </c>
      <c r="D12788" t="s">
        <v>1243</v>
      </c>
      <c r="E12788" s="4">
        <v>11995</v>
      </c>
      <c r="F12788" t="s">
        <v>1423</v>
      </c>
      <c r="G12788" t="s">
        <v>471</v>
      </c>
      <c r="H12788" t="s">
        <v>308</v>
      </c>
      <c r="I12788" t="s">
        <v>309</v>
      </c>
      <c r="J12788" t="s">
        <v>264</v>
      </c>
      <c r="K12788" t="s">
        <v>1244</v>
      </c>
      <c r="L12788" t="s">
        <v>378</v>
      </c>
      <c r="M12788" t="s">
        <v>379</v>
      </c>
      <c r="N12788" t="s">
        <v>480</v>
      </c>
    </row>
    <row r="12789" spans="1:14" hidden="1" x14ac:dyDescent="0.25">
      <c r="A12789" t="s">
        <v>476</v>
      </c>
      <c r="B12789" s="1">
        <v>45504</v>
      </c>
      <c r="C12789" t="s">
        <v>1242</v>
      </c>
      <c r="D12789" t="s">
        <v>1243</v>
      </c>
      <c r="E12789" s="4">
        <v>13994.166666666666</v>
      </c>
      <c r="F12789" t="s">
        <v>1423</v>
      </c>
      <c r="G12789" t="s">
        <v>471</v>
      </c>
      <c r="H12789" t="s">
        <v>308</v>
      </c>
      <c r="I12789" t="s">
        <v>309</v>
      </c>
      <c r="J12789" t="s">
        <v>264</v>
      </c>
      <c r="K12789" t="s">
        <v>1244</v>
      </c>
      <c r="L12789" t="s">
        <v>378</v>
      </c>
      <c r="M12789" t="s">
        <v>379</v>
      </c>
      <c r="N12789" t="s">
        <v>480</v>
      </c>
    </row>
    <row r="12790" spans="1:14" hidden="1" x14ac:dyDescent="0.25">
      <c r="A12790" t="s">
        <v>476</v>
      </c>
      <c r="B12790" s="1">
        <v>45535</v>
      </c>
      <c r="C12790" t="s">
        <v>1242</v>
      </c>
      <c r="D12790" t="s">
        <v>1243</v>
      </c>
      <c r="E12790" s="4">
        <v>15993.333333333332</v>
      </c>
      <c r="F12790" t="s">
        <v>1423</v>
      </c>
      <c r="G12790" t="s">
        <v>471</v>
      </c>
      <c r="H12790" t="s">
        <v>308</v>
      </c>
      <c r="I12790" t="s">
        <v>309</v>
      </c>
      <c r="J12790" t="s">
        <v>264</v>
      </c>
      <c r="K12790" t="s">
        <v>1244</v>
      </c>
      <c r="L12790" t="s">
        <v>378</v>
      </c>
      <c r="M12790" t="s">
        <v>379</v>
      </c>
      <c r="N12790" t="s">
        <v>480</v>
      </c>
    </row>
    <row r="12791" spans="1:14" hidden="1" x14ac:dyDescent="0.25">
      <c r="A12791" t="s">
        <v>476</v>
      </c>
      <c r="B12791" s="1">
        <v>45565</v>
      </c>
      <c r="C12791" t="s">
        <v>1242</v>
      </c>
      <c r="D12791" t="s">
        <v>1243</v>
      </c>
      <c r="E12791" s="4">
        <v>17992.5</v>
      </c>
      <c r="F12791" t="s">
        <v>1423</v>
      </c>
      <c r="G12791" t="s">
        <v>471</v>
      </c>
      <c r="H12791" t="s">
        <v>308</v>
      </c>
      <c r="I12791" t="s">
        <v>309</v>
      </c>
      <c r="J12791" t="s">
        <v>264</v>
      </c>
      <c r="K12791" t="s">
        <v>1244</v>
      </c>
      <c r="L12791" t="s">
        <v>378</v>
      </c>
      <c r="M12791" t="s">
        <v>379</v>
      </c>
      <c r="N12791" t="s">
        <v>480</v>
      </c>
    </row>
    <row r="12792" spans="1:14" hidden="1" x14ac:dyDescent="0.25">
      <c r="A12792" t="s">
        <v>476</v>
      </c>
      <c r="B12792" s="1">
        <v>45596</v>
      </c>
      <c r="C12792" t="s">
        <v>1242</v>
      </c>
      <c r="D12792" t="s">
        <v>1243</v>
      </c>
      <c r="E12792" s="4">
        <v>19991.666666666668</v>
      </c>
      <c r="F12792" t="s">
        <v>1423</v>
      </c>
      <c r="G12792" t="s">
        <v>471</v>
      </c>
      <c r="H12792" t="s">
        <v>308</v>
      </c>
      <c r="I12792" t="s">
        <v>309</v>
      </c>
      <c r="J12792" t="s">
        <v>264</v>
      </c>
      <c r="K12792" t="s">
        <v>1244</v>
      </c>
      <c r="L12792" t="s">
        <v>378</v>
      </c>
      <c r="M12792" t="s">
        <v>379</v>
      </c>
      <c r="N12792" t="s">
        <v>480</v>
      </c>
    </row>
    <row r="12793" spans="1:14" hidden="1" x14ac:dyDescent="0.25">
      <c r="A12793" t="s">
        <v>476</v>
      </c>
      <c r="B12793" s="1">
        <v>45626</v>
      </c>
      <c r="C12793" t="s">
        <v>1242</v>
      </c>
      <c r="D12793" t="s">
        <v>1243</v>
      </c>
      <c r="E12793" s="4">
        <v>21990.833333333336</v>
      </c>
      <c r="F12793" t="s">
        <v>1423</v>
      </c>
      <c r="G12793" t="s">
        <v>471</v>
      </c>
      <c r="H12793" t="s">
        <v>308</v>
      </c>
      <c r="I12793" t="s">
        <v>309</v>
      </c>
      <c r="J12793" t="s">
        <v>264</v>
      </c>
      <c r="K12793" t="s">
        <v>1244</v>
      </c>
      <c r="L12793" t="s">
        <v>378</v>
      </c>
      <c r="M12793" t="s">
        <v>379</v>
      </c>
      <c r="N12793" t="s">
        <v>480</v>
      </c>
    </row>
    <row r="12794" spans="1:14" hidden="1" x14ac:dyDescent="0.25">
      <c r="A12794" t="s">
        <v>476</v>
      </c>
      <c r="B12794" s="1">
        <v>45657</v>
      </c>
      <c r="C12794" t="s">
        <v>1242</v>
      </c>
      <c r="D12794" t="s">
        <v>1243</v>
      </c>
      <c r="E12794" s="4">
        <v>23990.000000000004</v>
      </c>
      <c r="F12794" t="s">
        <v>1423</v>
      </c>
      <c r="G12794" t="s">
        <v>471</v>
      </c>
      <c r="H12794" t="s">
        <v>308</v>
      </c>
      <c r="I12794" t="s">
        <v>309</v>
      </c>
      <c r="J12794" t="s">
        <v>264</v>
      </c>
      <c r="K12794" t="s">
        <v>1244</v>
      </c>
      <c r="L12794" t="s">
        <v>378</v>
      </c>
      <c r="M12794" t="s">
        <v>379</v>
      </c>
      <c r="N12794" t="s">
        <v>480</v>
      </c>
    </row>
    <row r="12795" spans="1:14" hidden="1" x14ac:dyDescent="0.25">
      <c r="A12795" t="s">
        <v>476</v>
      </c>
      <c r="B12795" s="1">
        <v>45322</v>
      </c>
      <c r="C12795" t="s">
        <v>642</v>
      </c>
      <c r="D12795" t="s">
        <v>643</v>
      </c>
      <c r="E12795" s="4">
        <v>0</v>
      </c>
      <c r="F12795" t="s">
        <v>1423</v>
      </c>
      <c r="G12795" t="s">
        <v>471</v>
      </c>
      <c r="H12795" t="s">
        <v>311</v>
      </c>
      <c r="I12795" t="s">
        <v>312</v>
      </c>
      <c r="J12795" t="s">
        <v>264</v>
      </c>
      <c r="L12795" t="s">
        <v>378</v>
      </c>
      <c r="M12795" t="s">
        <v>379</v>
      </c>
      <c r="N12795" t="s">
        <v>487</v>
      </c>
    </row>
    <row r="12796" spans="1:14" hidden="1" x14ac:dyDescent="0.25">
      <c r="A12796" t="s">
        <v>476</v>
      </c>
      <c r="B12796" s="1">
        <v>45351</v>
      </c>
      <c r="C12796" t="s">
        <v>642</v>
      </c>
      <c r="D12796" t="s">
        <v>643</v>
      </c>
      <c r="E12796" s="4">
        <v>0</v>
      </c>
      <c r="F12796" t="s">
        <v>1423</v>
      </c>
      <c r="G12796" t="s">
        <v>471</v>
      </c>
      <c r="H12796" t="s">
        <v>311</v>
      </c>
      <c r="I12796" t="s">
        <v>312</v>
      </c>
      <c r="J12796" t="s">
        <v>264</v>
      </c>
      <c r="L12796" t="s">
        <v>378</v>
      </c>
      <c r="M12796" t="s">
        <v>379</v>
      </c>
      <c r="N12796" t="s">
        <v>487</v>
      </c>
    </row>
    <row r="12797" spans="1:14" hidden="1" x14ac:dyDescent="0.25">
      <c r="A12797" t="s">
        <v>476</v>
      </c>
      <c r="B12797" s="1">
        <v>45382</v>
      </c>
      <c r="C12797" t="s">
        <v>642</v>
      </c>
      <c r="D12797" t="s">
        <v>643</v>
      </c>
      <c r="E12797" s="4">
        <v>0</v>
      </c>
      <c r="F12797" t="s">
        <v>1423</v>
      </c>
      <c r="G12797" t="s">
        <v>471</v>
      </c>
      <c r="H12797" t="s">
        <v>311</v>
      </c>
      <c r="I12797" t="s">
        <v>312</v>
      </c>
      <c r="J12797" t="s">
        <v>264</v>
      </c>
      <c r="L12797" t="s">
        <v>378</v>
      </c>
      <c r="M12797" t="s">
        <v>379</v>
      </c>
      <c r="N12797" t="s">
        <v>487</v>
      </c>
    </row>
    <row r="12798" spans="1:14" hidden="1" x14ac:dyDescent="0.25">
      <c r="A12798" t="s">
        <v>476</v>
      </c>
      <c r="B12798" s="1">
        <v>45412</v>
      </c>
      <c r="C12798" t="s">
        <v>642</v>
      </c>
      <c r="D12798" t="s">
        <v>643</v>
      </c>
      <c r="E12798" s="4">
        <v>0</v>
      </c>
      <c r="F12798" t="s">
        <v>1423</v>
      </c>
      <c r="G12798" t="s">
        <v>471</v>
      </c>
      <c r="H12798" t="s">
        <v>311</v>
      </c>
      <c r="I12798" t="s">
        <v>312</v>
      </c>
      <c r="J12798" t="s">
        <v>264</v>
      </c>
      <c r="L12798" t="s">
        <v>378</v>
      </c>
      <c r="M12798" t="s">
        <v>379</v>
      </c>
      <c r="N12798" t="s">
        <v>487</v>
      </c>
    </row>
    <row r="12799" spans="1:14" hidden="1" x14ac:dyDescent="0.25">
      <c r="A12799" t="s">
        <v>476</v>
      </c>
      <c r="B12799" s="1">
        <v>45443</v>
      </c>
      <c r="C12799" t="s">
        <v>642</v>
      </c>
      <c r="D12799" t="s">
        <v>643</v>
      </c>
      <c r="E12799" s="4">
        <v>0</v>
      </c>
      <c r="F12799" t="s">
        <v>1423</v>
      </c>
      <c r="G12799" t="s">
        <v>471</v>
      </c>
      <c r="H12799" t="s">
        <v>311</v>
      </c>
      <c r="I12799" t="s">
        <v>312</v>
      </c>
      <c r="J12799" t="s">
        <v>264</v>
      </c>
      <c r="L12799" t="s">
        <v>378</v>
      </c>
      <c r="M12799" t="s">
        <v>379</v>
      </c>
      <c r="N12799" t="s">
        <v>487</v>
      </c>
    </row>
    <row r="12800" spans="1:14" hidden="1" x14ac:dyDescent="0.25">
      <c r="A12800" t="s">
        <v>476</v>
      </c>
      <c r="B12800" s="1">
        <v>45473</v>
      </c>
      <c r="C12800" t="s">
        <v>642</v>
      </c>
      <c r="D12800" t="s">
        <v>643</v>
      </c>
      <c r="E12800" s="4">
        <v>0</v>
      </c>
      <c r="F12800" t="s">
        <v>1423</v>
      </c>
      <c r="G12800" t="s">
        <v>471</v>
      </c>
      <c r="H12800" t="s">
        <v>311</v>
      </c>
      <c r="I12800" t="s">
        <v>312</v>
      </c>
      <c r="J12800" t="s">
        <v>264</v>
      </c>
      <c r="L12800" t="s">
        <v>378</v>
      </c>
      <c r="M12800" t="s">
        <v>379</v>
      </c>
      <c r="N12800" t="s">
        <v>487</v>
      </c>
    </row>
    <row r="12801" spans="1:14" hidden="1" x14ac:dyDescent="0.25">
      <c r="A12801" t="s">
        <v>476</v>
      </c>
      <c r="B12801" s="1">
        <v>45504</v>
      </c>
      <c r="C12801" t="s">
        <v>642</v>
      </c>
      <c r="D12801" t="s">
        <v>643</v>
      </c>
      <c r="E12801" s="4">
        <v>0</v>
      </c>
      <c r="F12801" t="s">
        <v>1423</v>
      </c>
      <c r="G12801" t="s">
        <v>471</v>
      </c>
      <c r="H12801" t="s">
        <v>311</v>
      </c>
      <c r="I12801" t="s">
        <v>312</v>
      </c>
      <c r="J12801" t="s">
        <v>264</v>
      </c>
      <c r="L12801" t="s">
        <v>378</v>
      </c>
      <c r="M12801" t="s">
        <v>379</v>
      </c>
      <c r="N12801" t="s">
        <v>487</v>
      </c>
    </row>
    <row r="12802" spans="1:14" hidden="1" x14ac:dyDescent="0.25">
      <c r="A12802" t="s">
        <v>476</v>
      </c>
      <c r="B12802" s="1">
        <v>45535</v>
      </c>
      <c r="C12802" t="s">
        <v>642</v>
      </c>
      <c r="D12802" t="s">
        <v>643</v>
      </c>
      <c r="E12802" s="4">
        <v>0</v>
      </c>
      <c r="F12802" t="s">
        <v>1423</v>
      </c>
      <c r="G12802" t="s">
        <v>471</v>
      </c>
      <c r="H12802" t="s">
        <v>311</v>
      </c>
      <c r="I12802" t="s">
        <v>312</v>
      </c>
      <c r="J12802" t="s">
        <v>264</v>
      </c>
      <c r="L12802" t="s">
        <v>378</v>
      </c>
      <c r="M12802" t="s">
        <v>379</v>
      </c>
      <c r="N12802" t="s">
        <v>487</v>
      </c>
    </row>
    <row r="12803" spans="1:14" hidden="1" x14ac:dyDescent="0.25">
      <c r="A12803" t="s">
        <v>476</v>
      </c>
      <c r="B12803" s="1">
        <v>45565</v>
      </c>
      <c r="C12803" t="s">
        <v>642</v>
      </c>
      <c r="D12803" t="s">
        <v>643</v>
      </c>
      <c r="E12803" s="4">
        <v>0</v>
      </c>
      <c r="F12803" t="s">
        <v>1423</v>
      </c>
      <c r="G12803" t="s">
        <v>471</v>
      </c>
      <c r="H12803" t="s">
        <v>311</v>
      </c>
      <c r="I12803" t="s">
        <v>312</v>
      </c>
      <c r="J12803" t="s">
        <v>264</v>
      </c>
      <c r="L12803" t="s">
        <v>378</v>
      </c>
      <c r="M12803" t="s">
        <v>379</v>
      </c>
      <c r="N12803" t="s">
        <v>487</v>
      </c>
    </row>
    <row r="12804" spans="1:14" hidden="1" x14ac:dyDescent="0.25">
      <c r="A12804" t="s">
        <v>476</v>
      </c>
      <c r="B12804" s="1">
        <v>45596</v>
      </c>
      <c r="C12804" t="s">
        <v>642</v>
      </c>
      <c r="D12804" t="s">
        <v>643</v>
      </c>
      <c r="E12804" s="4">
        <v>0</v>
      </c>
      <c r="F12804" t="s">
        <v>1423</v>
      </c>
      <c r="G12804" t="s">
        <v>471</v>
      </c>
      <c r="H12804" t="s">
        <v>311</v>
      </c>
      <c r="I12804" t="s">
        <v>312</v>
      </c>
      <c r="J12804" t="s">
        <v>264</v>
      </c>
      <c r="L12804" t="s">
        <v>378</v>
      </c>
      <c r="M12804" t="s">
        <v>379</v>
      </c>
      <c r="N12804" t="s">
        <v>487</v>
      </c>
    </row>
    <row r="12805" spans="1:14" hidden="1" x14ac:dyDescent="0.25">
      <c r="A12805" t="s">
        <v>476</v>
      </c>
      <c r="B12805" s="1">
        <v>45626</v>
      </c>
      <c r="C12805" t="s">
        <v>642</v>
      </c>
      <c r="D12805" t="s">
        <v>643</v>
      </c>
      <c r="E12805" s="4">
        <v>0</v>
      </c>
      <c r="F12805" t="s">
        <v>1423</v>
      </c>
      <c r="G12805" t="s">
        <v>471</v>
      </c>
      <c r="H12805" t="s">
        <v>311</v>
      </c>
      <c r="I12805" t="s">
        <v>312</v>
      </c>
      <c r="J12805" t="s">
        <v>264</v>
      </c>
      <c r="L12805" t="s">
        <v>378</v>
      </c>
      <c r="M12805" t="s">
        <v>379</v>
      </c>
      <c r="N12805" t="s">
        <v>487</v>
      </c>
    </row>
    <row r="12806" spans="1:14" hidden="1" x14ac:dyDescent="0.25">
      <c r="A12806" t="s">
        <v>476</v>
      </c>
      <c r="B12806" s="1">
        <v>45657</v>
      </c>
      <c r="C12806" t="s">
        <v>642</v>
      </c>
      <c r="D12806" t="s">
        <v>643</v>
      </c>
      <c r="E12806" s="4">
        <v>0</v>
      </c>
      <c r="F12806" t="s">
        <v>1423</v>
      </c>
      <c r="G12806" t="s">
        <v>471</v>
      </c>
      <c r="H12806" t="s">
        <v>311</v>
      </c>
      <c r="I12806" t="s">
        <v>312</v>
      </c>
      <c r="J12806" t="s">
        <v>264</v>
      </c>
      <c r="L12806" t="s">
        <v>378</v>
      </c>
      <c r="M12806" t="s">
        <v>379</v>
      </c>
      <c r="N12806" t="s">
        <v>487</v>
      </c>
    </row>
    <row r="12807" spans="1:14" hidden="1" x14ac:dyDescent="0.25">
      <c r="A12807" t="s">
        <v>476</v>
      </c>
      <c r="B12807" s="1">
        <v>45322</v>
      </c>
      <c r="C12807" t="s">
        <v>808</v>
      </c>
      <c r="D12807" t="s">
        <v>809</v>
      </c>
      <c r="E12807" s="4">
        <v>83.333333333333329</v>
      </c>
      <c r="F12807" t="s">
        <v>1423</v>
      </c>
      <c r="G12807" t="s">
        <v>471</v>
      </c>
      <c r="H12807" t="s">
        <v>308</v>
      </c>
      <c r="I12807" t="s">
        <v>309</v>
      </c>
      <c r="J12807" t="s">
        <v>264</v>
      </c>
      <c r="L12807" t="s">
        <v>378</v>
      </c>
      <c r="M12807" t="s">
        <v>379</v>
      </c>
      <c r="N12807" t="s">
        <v>487</v>
      </c>
    </row>
    <row r="12808" spans="1:14" hidden="1" x14ac:dyDescent="0.25">
      <c r="A12808" t="s">
        <v>476</v>
      </c>
      <c r="B12808" s="1">
        <v>45351</v>
      </c>
      <c r="C12808" t="s">
        <v>808</v>
      </c>
      <c r="D12808" t="s">
        <v>809</v>
      </c>
      <c r="E12808" s="4">
        <v>83.333333333333329</v>
      </c>
      <c r="F12808" t="s">
        <v>1423</v>
      </c>
      <c r="G12808" t="s">
        <v>471</v>
      </c>
      <c r="H12808" t="s">
        <v>308</v>
      </c>
      <c r="I12808" t="s">
        <v>309</v>
      </c>
      <c r="J12808" t="s">
        <v>264</v>
      </c>
      <c r="L12808" t="s">
        <v>378</v>
      </c>
      <c r="M12808" t="s">
        <v>379</v>
      </c>
      <c r="N12808" t="s">
        <v>487</v>
      </c>
    </row>
    <row r="12809" spans="1:14" hidden="1" x14ac:dyDescent="0.25">
      <c r="A12809" t="s">
        <v>476</v>
      </c>
      <c r="B12809" s="1">
        <v>45382</v>
      </c>
      <c r="C12809" t="s">
        <v>808</v>
      </c>
      <c r="D12809" t="s">
        <v>809</v>
      </c>
      <c r="E12809" s="4">
        <v>83.333333333333329</v>
      </c>
      <c r="F12809" t="s">
        <v>1423</v>
      </c>
      <c r="G12809" t="s">
        <v>471</v>
      </c>
      <c r="H12809" t="s">
        <v>308</v>
      </c>
      <c r="I12809" t="s">
        <v>309</v>
      </c>
      <c r="J12809" t="s">
        <v>264</v>
      </c>
      <c r="L12809" t="s">
        <v>378</v>
      </c>
      <c r="M12809" t="s">
        <v>379</v>
      </c>
      <c r="N12809" t="s">
        <v>487</v>
      </c>
    </row>
    <row r="12810" spans="1:14" hidden="1" x14ac:dyDescent="0.25">
      <c r="A12810" t="s">
        <v>476</v>
      </c>
      <c r="B12810" s="1">
        <v>45412</v>
      </c>
      <c r="C12810" t="s">
        <v>808</v>
      </c>
      <c r="D12810" t="s">
        <v>809</v>
      </c>
      <c r="E12810" s="4">
        <v>333.33333333333331</v>
      </c>
      <c r="F12810" t="s">
        <v>1423</v>
      </c>
      <c r="G12810" t="s">
        <v>471</v>
      </c>
      <c r="H12810" t="s">
        <v>308</v>
      </c>
      <c r="I12810" t="s">
        <v>309</v>
      </c>
      <c r="J12810" t="s">
        <v>264</v>
      </c>
      <c r="L12810" t="s">
        <v>378</v>
      </c>
      <c r="M12810" t="s">
        <v>379</v>
      </c>
      <c r="N12810" t="s">
        <v>487</v>
      </c>
    </row>
    <row r="12811" spans="1:14" hidden="1" x14ac:dyDescent="0.25">
      <c r="A12811" t="s">
        <v>476</v>
      </c>
      <c r="B12811" s="1">
        <v>45443</v>
      </c>
      <c r="C12811" t="s">
        <v>808</v>
      </c>
      <c r="D12811" t="s">
        <v>809</v>
      </c>
      <c r="E12811" s="4">
        <v>416.66666666666663</v>
      </c>
      <c r="F12811" t="s">
        <v>1423</v>
      </c>
      <c r="G12811" t="s">
        <v>471</v>
      </c>
      <c r="H12811" t="s">
        <v>308</v>
      </c>
      <c r="I12811" t="s">
        <v>309</v>
      </c>
      <c r="J12811" t="s">
        <v>264</v>
      </c>
      <c r="L12811" t="s">
        <v>378</v>
      </c>
      <c r="M12811" t="s">
        <v>379</v>
      </c>
      <c r="N12811" t="s">
        <v>487</v>
      </c>
    </row>
    <row r="12812" spans="1:14" hidden="1" x14ac:dyDescent="0.25">
      <c r="A12812" t="s">
        <v>476</v>
      </c>
      <c r="B12812" s="1">
        <v>45473</v>
      </c>
      <c r="C12812" t="s">
        <v>808</v>
      </c>
      <c r="D12812" t="s">
        <v>809</v>
      </c>
      <c r="E12812" s="4">
        <v>499.99999999999994</v>
      </c>
      <c r="F12812" t="s">
        <v>1423</v>
      </c>
      <c r="G12812" t="s">
        <v>471</v>
      </c>
      <c r="H12812" t="s">
        <v>308</v>
      </c>
      <c r="I12812" t="s">
        <v>309</v>
      </c>
      <c r="J12812" t="s">
        <v>264</v>
      </c>
      <c r="L12812" t="s">
        <v>378</v>
      </c>
      <c r="M12812" t="s">
        <v>379</v>
      </c>
      <c r="N12812" t="s">
        <v>487</v>
      </c>
    </row>
    <row r="12813" spans="1:14" hidden="1" x14ac:dyDescent="0.25">
      <c r="A12813" t="s">
        <v>476</v>
      </c>
      <c r="B12813" s="1">
        <v>45504</v>
      </c>
      <c r="C12813" t="s">
        <v>808</v>
      </c>
      <c r="D12813" t="s">
        <v>809</v>
      </c>
      <c r="E12813" s="4">
        <v>583.33333333333326</v>
      </c>
      <c r="F12813" t="s">
        <v>1423</v>
      </c>
      <c r="G12813" t="s">
        <v>471</v>
      </c>
      <c r="H12813" t="s">
        <v>308</v>
      </c>
      <c r="I12813" t="s">
        <v>309</v>
      </c>
      <c r="J12813" t="s">
        <v>264</v>
      </c>
      <c r="L12813" t="s">
        <v>378</v>
      </c>
      <c r="M12813" t="s">
        <v>379</v>
      </c>
      <c r="N12813" t="s">
        <v>487</v>
      </c>
    </row>
    <row r="12814" spans="1:14" hidden="1" x14ac:dyDescent="0.25">
      <c r="A12814" t="s">
        <v>476</v>
      </c>
      <c r="B12814" s="1">
        <v>45535</v>
      </c>
      <c r="C12814" t="s">
        <v>808</v>
      </c>
      <c r="D12814" t="s">
        <v>809</v>
      </c>
      <c r="E12814" s="4">
        <v>666.66666666666663</v>
      </c>
      <c r="F12814" t="s">
        <v>1423</v>
      </c>
      <c r="G12814" t="s">
        <v>471</v>
      </c>
      <c r="H12814" t="s">
        <v>308</v>
      </c>
      <c r="I12814" t="s">
        <v>309</v>
      </c>
      <c r="J12814" t="s">
        <v>264</v>
      </c>
      <c r="L12814" t="s">
        <v>378</v>
      </c>
      <c r="M12814" t="s">
        <v>379</v>
      </c>
      <c r="N12814" t="s">
        <v>487</v>
      </c>
    </row>
    <row r="12815" spans="1:14" hidden="1" x14ac:dyDescent="0.25">
      <c r="A12815" t="s">
        <v>476</v>
      </c>
      <c r="B12815" s="1">
        <v>45565</v>
      </c>
      <c r="C12815" t="s">
        <v>808</v>
      </c>
      <c r="D12815" t="s">
        <v>809</v>
      </c>
      <c r="E12815" s="4">
        <v>750</v>
      </c>
      <c r="F12815" t="s">
        <v>1423</v>
      </c>
      <c r="G12815" t="s">
        <v>471</v>
      </c>
      <c r="H12815" t="s">
        <v>308</v>
      </c>
      <c r="I12815" t="s">
        <v>309</v>
      </c>
      <c r="J12815" t="s">
        <v>264</v>
      </c>
      <c r="L12815" t="s">
        <v>378</v>
      </c>
      <c r="M12815" t="s">
        <v>379</v>
      </c>
      <c r="N12815" t="s">
        <v>487</v>
      </c>
    </row>
    <row r="12816" spans="1:14" hidden="1" x14ac:dyDescent="0.25">
      <c r="A12816" t="s">
        <v>476</v>
      </c>
      <c r="B12816" s="1">
        <v>45596</v>
      </c>
      <c r="C12816" t="s">
        <v>808</v>
      </c>
      <c r="D12816" t="s">
        <v>809</v>
      </c>
      <c r="E12816" s="4">
        <v>833.33333333333337</v>
      </c>
      <c r="F12816" t="s">
        <v>1423</v>
      </c>
      <c r="G12816" t="s">
        <v>471</v>
      </c>
      <c r="H12816" t="s">
        <v>308</v>
      </c>
      <c r="I12816" t="s">
        <v>309</v>
      </c>
      <c r="J12816" t="s">
        <v>264</v>
      </c>
      <c r="L12816" t="s">
        <v>378</v>
      </c>
      <c r="M12816" t="s">
        <v>379</v>
      </c>
      <c r="N12816" t="s">
        <v>487</v>
      </c>
    </row>
    <row r="12817" spans="1:14" hidden="1" x14ac:dyDescent="0.25">
      <c r="A12817" t="s">
        <v>476</v>
      </c>
      <c r="B12817" s="1">
        <v>45626</v>
      </c>
      <c r="C12817" t="s">
        <v>808</v>
      </c>
      <c r="D12817" t="s">
        <v>809</v>
      </c>
      <c r="E12817" s="4">
        <v>916.66666666666674</v>
      </c>
      <c r="F12817" t="s">
        <v>1423</v>
      </c>
      <c r="G12817" t="s">
        <v>471</v>
      </c>
      <c r="H12817" t="s">
        <v>308</v>
      </c>
      <c r="I12817" t="s">
        <v>309</v>
      </c>
      <c r="J12817" t="s">
        <v>264</v>
      </c>
      <c r="L12817" t="s">
        <v>378</v>
      </c>
      <c r="M12817" t="s">
        <v>379</v>
      </c>
      <c r="N12817" t="s">
        <v>487</v>
      </c>
    </row>
    <row r="12818" spans="1:14" hidden="1" x14ac:dyDescent="0.25">
      <c r="A12818" t="s">
        <v>476</v>
      </c>
      <c r="B12818" s="1">
        <v>45657</v>
      </c>
      <c r="C12818" t="s">
        <v>808</v>
      </c>
      <c r="D12818" t="s">
        <v>809</v>
      </c>
      <c r="E12818" s="4">
        <v>1000.0000000000001</v>
      </c>
      <c r="F12818" t="s">
        <v>1423</v>
      </c>
      <c r="G12818" t="s">
        <v>471</v>
      </c>
      <c r="H12818" t="s">
        <v>308</v>
      </c>
      <c r="I12818" t="s">
        <v>309</v>
      </c>
      <c r="J12818" t="s">
        <v>264</v>
      </c>
      <c r="L12818" t="s">
        <v>378</v>
      </c>
      <c r="M12818" t="s">
        <v>379</v>
      </c>
      <c r="N12818" t="s">
        <v>487</v>
      </c>
    </row>
    <row r="12819" spans="1:14" hidden="1" x14ac:dyDescent="0.25">
      <c r="A12819" t="s">
        <v>476</v>
      </c>
      <c r="B12819" s="1">
        <v>45322</v>
      </c>
      <c r="C12819" t="s">
        <v>869</v>
      </c>
      <c r="D12819" t="s">
        <v>870</v>
      </c>
      <c r="E12819" s="4">
        <v>684.08333333333337</v>
      </c>
      <c r="F12819" t="s">
        <v>1423</v>
      </c>
      <c r="G12819" t="s">
        <v>471</v>
      </c>
      <c r="H12819" t="s">
        <v>311</v>
      </c>
      <c r="I12819" t="s">
        <v>312</v>
      </c>
      <c r="J12819" t="s">
        <v>264</v>
      </c>
      <c r="L12819" t="s">
        <v>380</v>
      </c>
      <c r="M12819" t="s">
        <v>381</v>
      </c>
      <c r="N12819" t="s">
        <v>487</v>
      </c>
    </row>
    <row r="12820" spans="1:14" hidden="1" x14ac:dyDescent="0.25">
      <c r="A12820" t="s">
        <v>476</v>
      </c>
      <c r="B12820" s="1">
        <v>45351</v>
      </c>
      <c r="C12820" t="s">
        <v>869</v>
      </c>
      <c r="D12820" t="s">
        <v>870</v>
      </c>
      <c r="E12820" s="4">
        <v>684.08333333333337</v>
      </c>
      <c r="F12820" t="s">
        <v>1423</v>
      </c>
      <c r="G12820" t="s">
        <v>471</v>
      </c>
      <c r="H12820" t="s">
        <v>311</v>
      </c>
      <c r="I12820" t="s">
        <v>312</v>
      </c>
      <c r="J12820" t="s">
        <v>264</v>
      </c>
      <c r="L12820" t="s">
        <v>380</v>
      </c>
      <c r="M12820" t="s">
        <v>381</v>
      </c>
      <c r="N12820" t="s">
        <v>487</v>
      </c>
    </row>
    <row r="12821" spans="1:14" hidden="1" x14ac:dyDescent="0.25">
      <c r="A12821" t="s">
        <v>476</v>
      </c>
      <c r="B12821" s="1">
        <v>45382</v>
      </c>
      <c r="C12821" t="s">
        <v>869</v>
      </c>
      <c r="D12821" t="s">
        <v>870</v>
      </c>
      <c r="E12821" s="4">
        <v>684.08333333333337</v>
      </c>
      <c r="F12821" t="s">
        <v>1423</v>
      </c>
      <c r="G12821" t="s">
        <v>471</v>
      </c>
      <c r="H12821" t="s">
        <v>311</v>
      </c>
      <c r="I12821" t="s">
        <v>312</v>
      </c>
      <c r="J12821" t="s">
        <v>264</v>
      </c>
      <c r="L12821" t="s">
        <v>380</v>
      </c>
      <c r="M12821" t="s">
        <v>381</v>
      </c>
      <c r="N12821" t="s">
        <v>487</v>
      </c>
    </row>
    <row r="12822" spans="1:14" hidden="1" x14ac:dyDescent="0.25">
      <c r="A12822" t="s">
        <v>476</v>
      </c>
      <c r="B12822" s="1">
        <v>45412</v>
      </c>
      <c r="C12822" t="s">
        <v>869</v>
      </c>
      <c r="D12822" t="s">
        <v>870</v>
      </c>
      <c r="E12822" s="4">
        <v>2736.3333333333335</v>
      </c>
      <c r="F12822" t="s">
        <v>1423</v>
      </c>
      <c r="G12822" t="s">
        <v>471</v>
      </c>
      <c r="H12822" t="s">
        <v>311</v>
      </c>
      <c r="I12822" t="s">
        <v>312</v>
      </c>
      <c r="J12822" t="s">
        <v>264</v>
      </c>
      <c r="L12822" t="s">
        <v>380</v>
      </c>
      <c r="M12822" t="s">
        <v>381</v>
      </c>
      <c r="N12822" t="s">
        <v>487</v>
      </c>
    </row>
    <row r="12823" spans="1:14" hidden="1" x14ac:dyDescent="0.25">
      <c r="A12823" t="s">
        <v>476</v>
      </c>
      <c r="B12823" s="1">
        <v>45443</v>
      </c>
      <c r="C12823" t="s">
        <v>869</v>
      </c>
      <c r="D12823" t="s">
        <v>870</v>
      </c>
      <c r="E12823" s="4">
        <v>3420.416666666667</v>
      </c>
      <c r="F12823" t="s">
        <v>1423</v>
      </c>
      <c r="G12823" t="s">
        <v>471</v>
      </c>
      <c r="H12823" t="s">
        <v>311</v>
      </c>
      <c r="I12823" t="s">
        <v>312</v>
      </c>
      <c r="J12823" t="s">
        <v>264</v>
      </c>
      <c r="L12823" t="s">
        <v>380</v>
      </c>
      <c r="M12823" t="s">
        <v>381</v>
      </c>
      <c r="N12823" t="s">
        <v>487</v>
      </c>
    </row>
    <row r="12824" spans="1:14" hidden="1" x14ac:dyDescent="0.25">
      <c r="A12824" t="s">
        <v>476</v>
      </c>
      <c r="B12824" s="1">
        <v>45473</v>
      </c>
      <c r="C12824" t="s">
        <v>869</v>
      </c>
      <c r="D12824" t="s">
        <v>870</v>
      </c>
      <c r="E12824" s="4">
        <v>4104.5</v>
      </c>
      <c r="F12824" t="s">
        <v>1423</v>
      </c>
      <c r="G12824" t="s">
        <v>471</v>
      </c>
      <c r="H12824" t="s">
        <v>311</v>
      </c>
      <c r="I12824" t="s">
        <v>312</v>
      </c>
      <c r="J12824" t="s">
        <v>264</v>
      </c>
      <c r="L12824" t="s">
        <v>380</v>
      </c>
      <c r="M12824" t="s">
        <v>381</v>
      </c>
      <c r="N12824" t="s">
        <v>487</v>
      </c>
    </row>
    <row r="12825" spans="1:14" hidden="1" x14ac:dyDescent="0.25">
      <c r="A12825" t="s">
        <v>476</v>
      </c>
      <c r="B12825" s="1">
        <v>45504</v>
      </c>
      <c r="C12825" t="s">
        <v>869</v>
      </c>
      <c r="D12825" t="s">
        <v>870</v>
      </c>
      <c r="E12825" s="4">
        <v>4788.583333333333</v>
      </c>
      <c r="F12825" t="s">
        <v>1423</v>
      </c>
      <c r="G12825" t="s">
        <v>471</v>
      </c>
      <c r="H12825" t="s">
        <v>311</v>
      </c>
      <c r="I12825" t="s">
        <v>312</v>
      </c>
      <c r="J12825" t="s">
        <v>264</v>
      </c>
      <c r="L12825" t="s">
        <v>380</v>
      </c>
      <c r="M12825" t="s">
        <v>381</v>
      </c>
      <c r="N12825" t="s">
        <v>487</v>
      </c>
    </row>
    <row r="12826" spans="1:14" hidden="1" x14ac:dyDescent="0.25">
      <c r="A12826" t="s">
        <v>476</v>
      </c>
      <c r="B12826" s="1">
        <v>45535</v>
      </c>
      <c r="C12826" t="s">
        <v>869</v>
      </c>
      <c r="D12826" t="s">
        <v>870</v>
      </c>
      <c r="E12826" s="4">
        <v>5472.6666666666661</v>
      </c>
      <c r="F12826" t="s">
        <v>1423</v>
      </c>
      <c r="G12826" t="s">
        <v>471</v>
      </c>
      <c r="H12826" t="s">
        <v>311</v>
      </c>
      <c r="I12826" t="s">
        <v>312</v>
      </c>
      <c r="J12826" t="s">
        <v>264</v>
      </c>
      <c r="L12826" t="s">
        <v>380</v>
      </c>
      <c r="M12826" t="s">
        <v>381</v>
      </c>
      <c r="N12826" t="s">
        <v>487</v>
      </c>
    </row>
    <row r="12827" spans="1:14" hidden="1" x14ac:dyDescent="0.25">
      <c r="A12827" t="s">
        <v>476</v>
      </c>
      <c r="B12827" s="1">
        <v>45565</v>
      </c>
      <c r="C12827" t="s">
        <v>869</v>
      </c>
      <c r="D12827" t="s">
        <v>870</v>
      </c>
      <c r="E12827" s="4">
        <v>6156.7499999999991</v>
      </c>
      <c r="F12827" t="s">
        <v>1423</v>
      </c>
      <c r="G12827" t="s">
        <v>471</v>
      </c>
      <c r="H12827" t="s">
        <v>311</v>
      </c>
      <c r="I12827" t="s">
        <v>312</v>
      </c>
      <c r="J12827" t="s">
        <v>264</v>
      </c>
      <c r="L12827" t="s">
        <v>380</v>
      </c>
      <c r="M12827" t="s">
        <v>381</v>
      </c>
      <c r="N12827" t="s">
        <v>487</v>
      </c>
    </row>
    <row r="12828" spans="1:14" hidden="1" x14ac:dyDescent="0.25">
      <c r="A12828" t="s">
        <v>476</v>
      </c>
      <c r="B12828" s="1">
        <v>45596</v>
      </c>
      <c r="C12828" t="s">
        <v>869</v>
      </c>
      <c r="D12828" t="s">
        <v>870</v>
      </c>
      <c r="E12828" s="4">
        <v>6840.8333333333321</v>
      </c>
      <c r="F12828" t="s">
        <v>1423</v>
      </c>
      <c r="G12828" t="s">
        <v>471</v>
      </c>
      <c r="H12828" t="s">
        <v>311</v>
      </c>
      <c r="I12828" t="s">
        <v>312</v>
      </c>
      <c r="J12828" t="s">
        <v>264</v>
      </c>
      <c r="L12828" t="s">
        <v>380</v>
      </c>
      <c r="M12828" t="s">
        <v>381</v>
      </c>
      <c r="N12828" t="s">
        <v>487</v>
      </c>
    </row>
    <row r="12829" spans="1:14" hidden="1" x14ac:dyDescent="0.25">
      <c r="A12829" t="s">
        <v>476</v>
      </c>
      <c r="B12829" s="1">
        <v>45626</v>
      </c>
      <c r="C12829" t="s">
        <v>869</v>
      </c>
      <c r="D12829" t="s">
        <v>870</v>
      </c>
      <c r="E12829" s="4">
        <v>7524.9166666666652</v>
      </c>
      <c r="F12829" t="s">
        <v>1423</v>
      </c>
      <c r="G12829" t="s">
        <v>471</v>
      </c>
      <c r="H12829" t="s">
        <v>311</v>
      </c>
      <c r="I12829" t="s">
        <v>312</v>
      </c>
      <c r="J12829" t="s">
        <v>264</v>
      </c>
      <c r="L12829" t="s">
        <v>380</v>
      </c>
      <c r="M12829" t="s">
        <v>381</v>
      </c>
      <c r="N12829" t="s">
        <v>487</v>
      </c>
    </row>
    <row r="12830" spans="1:14" hidden="1" x14ac:dyDescent="0.25">
      <c r="A12830" t="s">
        <v>476</v>
      </c>
      <c r="B12830" s="1">
        <v>45657</v>
      </c>
      <c r="C12830" t="s">
        <v>869</v>
      </c>
      <c r="D12830" t="s">
        <v>870</v>
      </c>
      <c r="E12830" s="4">
        <v>8208.9999999999982</v>
      </c>
      <c r="F12830" t="s">
        <v>1423</v>
      </c>
      <c r="G12830" t="s">
        <v>471</v>
      </c>
      <c r="H12830" t="s">
        <v>311</v>
      </c>
      <c r="I12830" t="s">
        <v>312</v>
      </c>
      <c r="J12830" t="s">
        <v>264</v>
      </c>
      <c r="L12830" t="s">
        <v>380</v>
      </c>
      <c r="M12830" t="s">
        <v>381</v>
      </c>
      <c r="N12830" t="s">
        <v>487</v>
      </c>
    </row>
    <row r="12831" spans="1:14" hidden="1" x14ac:dyDescent="0.25">
      <c r="A12831" t="s">
        <v>476</v>
      </c>
      <c r="B12831" s="1">
        <v>45322</v>
      </c>
      <c r="C12831" t="s">
        <v>704</v>
      </c>
      <c r="D12831" t="s">
        <v>705</v>
      </c>
      <c r="E12831" s="4">
        <v>2389.1666666666665</v>
      </c>
      <c r="F12831" t="s">
        <v>1423</v>
      </c>
      <c r="G12831" t="s">
        <v>471</v>
      </c>
      <c r="H12831" t="s">
        <v>311</v>
      </c>
      <c r="I12831" t="s">
        <v>312</v>
      </c>
      <c r="J12831" t="s">
        <v>264</v>
      </c>
      <c r="L12831" t="s">
        <v>378</v>
      </c>
      <c r="M12831" t="s">
        <v>379</v>
      </c>
      <c r="N12831" t="s">
        <v>487</v>
      </c>
    </row>
    <row r="12832" spans="1:14" hidden="1" x14ac:dyDescent="0.25">
      <c r="A12832" t="s">
        <v>476</v>
      </c>
      <c r="B12832" s="1">
        <v>45351</v>
      </c>
      <c r="C12832" t="s">
        <v>704</v>
      </c>
      <c r="D12832" t="s">
        <v>705</v>
      </c>
      <c r="E12832" s="4">
        <v>2389.1666666666665</v>
      </c>
      <c r="F12832" t="s">
        <v>1423</v>
      </c>
      <c r="G12832" t="s">
        <v>471</v>
      </c>
      <c r="H12832" t="s">
        <v>311</v>
      </c>
      <c r="I12832" t="s">
        <v>312</v>
      </c>
      <c r="J12832" t="s">
        <v>264</v>
      </c>
      <c r="L12832" t="s">
        <v>378</v>
      </c>
      <c r="M12832" t="s">
        <v>379</v>
      </c>
      <c r="N12832" t="s">
        <v>487</v>
      </c>
    </row>
    <row r="12833" spans="1:14" hidden="1" x14ac:dyDescent="0.25">
      <c r="A12833" t="s">
        <v>476</v>
      </c>
      <c r="B12833" s="1">
        <v>45382</v>
      </c>
      <c r="C12833" t="s">
        <v>704</v>
      </c>
      <c r="D12833" t="s">
        <v>705</v>
      </c>
      <c r="E12833" s="4">
        <v>2389.1666666666665</v>
      </c>
      <c r="F12833" t="s">
        <v>1423</v>
      </c>
      <c r="G12833" t="s">
        <v>471</v>
      </c>
      <c r="H12833" t="s">
        <v>311</v>
      </c>
      <c r="I12833" t="s">
        <v>312</v>
      </c>
      <c r="J12833" t="s">
        <v>264</v>
      </c>
      <c r="L12833" t="s">
        <v>378</v>
      </c>
      <c r="M12833" t="s">
        <v>379</v>
      </c>
      <c r="N12833" t="s">
        <v>487</v>
      </c>
    </row>
    <row r="12834" spans="1:14" hidden="1" x14ac:dyDescent="0.25">
      <c r="A12834" t="s">
        <v>476</v>
      </c>
      <c r="B12834" s="1">
        <v>45412</v>
      </c>
      <c r="C12834" t="s">
        <v>704</v>
      </c>
      <c r="D12834" t="s">
        <v>705</v>
      </c>
      <c r="E12834" s="4">
        <v>9556.6666666666661</v>
      </c>
      <c r="F12834" t="s">
        <v>1423</v>
      </c>
      <c r="G12834" t="s">
        <v>471</v>
      </c>
      <c r="H12834" t="s">
        <v>311</v>
      </c>
      <c r="I12834" t="s">
        <v>312</v>
      </c>
      <c r="J12834" t="s">
        <v>264</v>
      </c>
      <c r="L12834" t="s">
        <v>378</v>
      </c>
      <c r="M12834" t="s">
        <v>379</v>
      </c>
      <c r="N12834" t="s">
        <v>487</v>
      </c>
    </row>
    <row r="12835" spans="1:14" hidden="1" x14ac:dyDescent="0.25">
      <c r="A12835" t="s">
        <v>476</v>
      </c>
      <c r="B12835" s="1">
        <v>45443</v>
      </c>
      <c r="C12835" t="s">
        <v>704</v>
      </c>
      <c r="D12835" t="s">
        <v>705</v>
      </c>
      <c r="E12835" s="4">
        <v>11945.833333333332</v>
      </c>
      <c r="F12835" t="s">
        <v>1423</v>
      </c>
      <c r="G12835" t="s">
        <v>471</v>
      </c>
      <c r="H12835" t="s">
        <v>311</v>
      </c>
      <c r="I12835" t="s">
        <v>312</v>
      </c>
      <c r="J12835" t="s">
        <v>264</v>
      </c>
      <c r="L12835" t="s">
        <v>378</v>
      </c>
      <c r="M12835" t="s">
        <v>379</v>
      </c>
      <c r="N12835" t="s">
        <v>487</v>
      </c>
    </row>
    <row r="12836" spans="1:14" hidden="1" x14ac:dyDescent="0.25">
      <c r="A12836" t="s">
        <v>476</v>
      </c>
      <c r="B12836" s="1">
        <v>45473</v>
      </c>
      <c r="C12836" t="s">
        <v>704</v>
      </c>
      <c r="D12836" t="s">
        <v>705</v>
      </c>
      <c r="E12836" s="4">
        <v>14334.999999999998</v>
      </c>
      <c r="F12836" t="s">
        <v>1423</v>
      </c>
      <c r="G12836" t="s">
        <v>471</v>
      </c>
      <c r="H12836" t="s">
        <v>311</v>
      </c>
      <c r="I12836" t="s">
        <v>312</v>
      </c>
      <c r="J12836" t="s">
        <v>264</v>
      </c>
      <c r="L12836" t="s">
        <v>378</v>
      </c>
      <c r="M12836" t="s">
        <v>379</v>
      </c>
      <c r="N12836" t="s">
        <v>487</v>
      </c>
    </row>
    <row r="12837" spans="1:14" hidden="1" x14ac:dyDescent="0.25">
      <c r="A12837" t="s">
        <v>476</v>
      </c>
      <c r="B12837" s="1">
        <v>45504</v>
      </c>
      <c r="C12837" t="s">
        <v>704</v>
      </c>
      <c r="D12837" t="s">
        <v>705</v>
      </c>
      <c r="E12837" s="4">
        <v>16724.166666666664</v>
      </c>
      <c r="F12837" t="s">
        <v>1423</v>
      </c>
      <c r="G12837" t="s">
        <v>471</v>
      </c>
      <c r="H12837" t="s">
        <v>311</v>
      </c>
      <c r="I12837" t="s">
        <v>312</v>
      </c>
      <c r="J12837" t="s">
        <v>264</v>
      </c>
      <c r="L12837" t="s">
        <v>378</v>
      </c>
      <c r="M12837" t="s">
        <v>379</v>
      </c>
      <c r="N12837" t="s">
        <v>487</v>
      </c>
    </row>
    <row r="12838" spans="1:14" hidden="1" x14ac:dyDescent="0.25">
      <c r="A12838" t="s">
        <v>476</v>
      </c>
      <c r="B12838" s="1">
        <v>45535</v>
      </c>
      <c r="C12838" t="s">
        <v>704</v>
      </c>
      <c r="D12838" t="s">
        <v>705</v>
      </c>
      <c r="E12838" s="4">
        <v>19113.333333333332</v>
      </c>
      <c r="F12838" t="s">
        <v>1423</v>
      </c>
      <c r="G12838" t="s">
        <v>471</v>
      </c>
      <c r="H12838" t="s">
        <v>311</v>
      </c>
      <c r="I12838" t="s">
        <v>312</v>
      </c>
      <c r="J12838" t="s">
        <v>264</v>
      </c>
      <c r="L12838" t="s">
        <v>378</v>
      </c>
      <c r="M12838" t="s">
        <v>379</v>
      </c>
      <c r="N12838" t="s">
        <v>487</v>
      </c>
    </row>
    <row r="12839" spans="1:14" hidden="1" x14ac:dyDescent="0.25">
      <c r="A12839" t="s">
        <v>476</v>
      </c>
      <c r="B12839" s="1">
        <v>45565</v>
      </c>
      <c r="C12839" t="s">
        <v>704</v>
      </c>
      <c r="D12839" t="s">
        <v>705</v>
      </c>
      <c r="E12839" s="4">
        <v>21502.5</v>
      </c>
      <c r="F12839" t="s">
        <v>1423</v>
      </c>
      <c r="G12839" t="s">
        <v>471</v>
      </c>
      <c r="H12839" t="s">
        <v>311</v>
      </c>
      <c r="I12839" t="s">
        <v>312</v>
      </c>
      <c r="J12839" t="s">
        <v>264</v>
      </c>
      <c r="L12839" t="s">
        <v>378</v>
      </c>
      <c r="M12839" t="s">
        <v>379</v>
      </c>
      <c r="N12839" t="s">
        <v>487</v>
      </c>
    </row>
    <row r="12840" spans="1:14" hidden="1" x14ac:dyDescent="0.25">
      <c r="A12840" t="s">
        <v>476</v>
      </c>
      <c r="B12840" s="1">
        <v>45596</v>
      </c>
      <c r="C12840" t="s">
        <v>704</v>
      </c>
      <c r="D12840" t="s">
        <v>705</v>
      </c>
      <c r="E12840" s="4">
        <v>23891.666666666668</v>
      </c>
      <c r="F12840" t="s">
        <v>1423</v>
      </c>
      <c r="G12840" t="s">
        <v>471</v>
      </c>
      <c r="H12840" t="s">
        <v>311</v>
      </c>
      <c r="I12840" t="s">
        <v>312</v>
      </c>
      <c r="J12840" t="s">
        <v>264</v>
      </c>
      <c r="L12840" t="s">
        <v>378</v>
      </c>
      <c r="M12840" t="s">
        <v>379</v>
      </c>
      <c r="N12840" t="s">
        <v>487</v>
      </c>
    </row>
    <row r="12841" spans="1:14" hidden="1" x14ac:dyDescent="0.25">
      <c r="A12841" t="s">
        <v>476</v>
      </c>
      <c r="B12841" s="1">
        <v>45626</v>
      </c>
      <c r="C12841" t="s">
        <v>704</v>
      </c>
      <c r="D12841" t="s">
        <v>705</v>
      </c>
      <c r="E12841" s="4">
        <v>26280.833333333336</v>
      </c>
      <c r="F12841" t="s">
        <v>1423</v>
      </c>
      <c r="G12841" t="s">
        <v>471</v>
      </c>
      <c r="H12841" t="s">
        <v>311</v>
      </c>
      <c r="I12841" t="s">
        <v>312</v>
      </c>
      <c r="J12841" t="s">
        <v>264</v>
      </c>
      <c r="L12841" t="s">
        <v>378</v>
      </c>
      <c r="M12841" t="s">
        <v>379</v>
      </c>
      <c r="N12841" t="s">
        <v>487</v>
      </c>
    </row>
    <row r="12842" spans="1:14" hidden="1" x14ac:dyDescent="0.25">
      <c r="A12842" t="s">
        <v>476</v>
      </c>
      <c r="B12842" s="1">
        <v>45657</v>
      </c>
      <c r="C12842" t="s">
        <v>704</v>
      </c>
      <c r="D12842" t="s">
        <v>705</v>
      </c>
      <c r="E12842" s="4">
        <v>28670.000000000004</v>
      </c>
      <c r="F12842" t="s">
        <v>1423</v>
      </c>
      <c r="G12842" t="s">
        <v>471</v>
      </c>
      <c r="H12842" t="s">
        <v>311</v>
      </c>
      <c r="I12842" t="s">
        <v>312</v>
      </c>
      <c r="J12842" t="s">
        <v>264</v>
      </c>
      <c r="L12842" t="s">
        <v>378</v>
      </c>
      <c r="M12842" t="s">
        <v>379</v>
      </c>
      <c r="N12842" t="s">
        <v>487</v>
      </c>
    </row>
    <row r="12843" spans="1:14" hidden="1" x14ac:dyDescent="0.25">
      <c r="A12843" t="s">
        <v>476</v>
      </c>
      <c r="B12843" s="1">
        <v>45322</v>
      </c>
      <c r="C12843" t="s">
        <v>708</v>
      </c>
      <c r="D12843" t="s">
        <v>709</v>
      </c>
      <c r="E12843" s="4">
        <v>134.16666666666666</v>
      </c>
      <c r="F12843" t="s">
        <v>1423</v>
      </c>
      <c r="G12843" t="s">
        <v>471</v>
      </c>
      <c r="H12843" t="s">
        <v>301</v>
      </c>
      <c r="I12843" t="s">
        <v>302</v>
      </c>
      <c r="J12843" t="s">
        <v>258</v>
      </c>
      <c r="L12843" t="s">
        <v>378</v>
      </c>
      <c r="M12843" t="s">
        <v>379</v>
      </c>
      <c r="N12843" t="s">
        <v>482</v>
      </c>
    </row>
    <row r="12844" spans="1:14" hidden="1" x14ac:dyDescent="0.25">
      <c r="A12844" t="s">
        <v>476</v>
      </c>
      <c r="B12844" s="1">
        <v>45351</v>
      </c>
      <c r="C12844" t="s">
        <v>708</v>
      </c>
      <c r="D12844" t="s">
        <v>709</v>
      </c>
      <c r="E12844" s="4">
        <v>134.16666666666666</v>
      </c>
      <c r="F12844" t="s">
        <v>1423</v>
      </c>
      <c r="G12844" t="s">
        <v>471</v>
      </c>
      <c r="H12844" t="s">
        <v>301</v>
      </c>
      <c r="I12844" t="s">
        <v>302</v>
      </c>
      <c r="J12844" t="s">
        <v>258</v>
      </c>
      <c r="L12844" t="s">
        <v>378</v>
      </c>
      <c r="M12844" t="s">
        <v>379</v>
      </c>
      <c r="N12844" t="s">
        <v>482</v>
      </c>
    </row>
    <row r="12845" spans="1:14" hidden="1" x14ac:dyDescent="0.25">
      <c r="A12845" t="s">
        <v>476</v>
      </c>
      <c r="B12845" s="1">
        <v>45382</v>
      </c>
      <c r="C12845" t="s">
        <v>708</v>
      </c>
      <c r="D12845" t="s">
        <v>709</v>
      </c>
      <c r="E12845" s="4">
        <v>134.16666666666666</v>
      </c>
      <c r="F12845" t="s">
        <v>1423</v>
      </c>
      <c r="G12845" t="s">
        <v>471</v>
      </c>
      <c r="H12845" t="s">
        <v>301</v>
      </c>
      <c r="I12845" t="s">
        <v>302</v>
      </c>
      <c r="J12845" t="s">
        <v>258</v>
      </c>
      <c r="L12845" t="s">
        <v>378</v>
      </c>
      <c r="M12845" t="s">
        <v>379</v>
      </c>
      <c r="N12845" t="s">
        <v>482</v>
      </c>
    </row>
    <row r="12846" spans="1:14" hidden="1" x14ac:dyDescent="0.25">
      <c r="A12846" t="s">
        <v>476</v>
      </c>
      <c r="B12846" s="1">
        <v>45412</v>
      </c>
      <c r="C12846" t="s">
        <v>708</v>
      </c>
      <c r="D12846" t="s">
        <v>709</v>
      </c>
      <c r="E12846" s="4">
        <v>536.66666666666663</v>
      </c>
      <c r="F12846" t="s">
        <v>1423</v>
      </c>
      <c r="G12846" t="s">
        <v>471</v>
      </c>
      <c r="H12846" t="s">
        <v>301</v>
      </c>
      <c r="I12846" t="s">
        <v>302</v>
      </c>
      <c r="J12846" t="s">
        <v>258</v>
      </c>
      <c r="L12846" t="s">
        <v>378</v>
      </c>
      <c r="M12846" t="s">
        <v>379</v>
      </c>
      <c r="N12846" t="s">
        <v>482</v>
      </c>
    </row>
    <row r="12847" spans="1:14" hidden="1" x14ac:dyDescent="0.25">
      <c r="A12847" t="s">
        <v>476</v>
      </c>
      <c r="B12847" s="1">
        <v>45443</v>
      </c>
      <c r="C12847" t="s">
        <v>708</v>
      </c>
      <c r="D12847" t="s">
        <v>709</v>
      </c>
      <c r="E12847" s="4">
        <v>670.83333333333326</v>
      </c>
      <c r="F12847" t="s">
        <v>1423</v>
      </c>
      <c r="G12847" t="s">
        <v>471</v>
      </c>
      <c r="H12847" t="s">
        <v>301</v>
      </c>
      <c r="I12847" t="s">
        <v>302</v>
      </c>
      <c r="J12847" t="s">
        <v>258</v>
      </c>
      <c r="L12847" t="s">
        <v>378</v>
      </c>
      <c r="M12847" t="s">
        <v>379</v>
      </c>
      <c r="N12847" t="s">
        <v>482</v>
      </c>
    </row>
    <row r="12848" spans="1:14" hidden="1" x14ac:dyDescent="0.25">
      <c r="A12848" t="s">
        <v>476</v>
      </c>
      <c r="B12848" s="1">
        <v>45473</v>
      </c>
      <c r="C12848" t="s">
        <v>708</v>
      </c>
      <c r="D12848" t="s">
        <v>709</v>
      </c>
      <c r="E12848" s="4">
        <v>804.99999999999989</v>
      </c>
      <c r="F12848" t="s">
        <v>1423</v>
      </c>
      <c r="G12848" t="s">
        <v>471</v>
      </c>
      <c r="H12848" t="s">
        <v>301</v>
      </c>
      <c r="I12848" t="s">
        <v>302</v>
      </c>
      <c r="J12848" t="s">
        <v>258</v>
      </c>
      <c r="L12848" t="s">
        <v>378</v>
      </c>
      <c r="M12848" t="s">
        <v>379</v>
      </c>
      <c r="N12848" t="s">
        <v>482</v>
      </c>
    </row>
    <row r="12849" spans="1:14" hidden="1" x14ac:dyDescent="0.25">
      <c r="A12849" t="s">
        <v>476</v>
      </c>
      <c r="B12849" s="1">
        <v>45504</v>
      </c>
      <c r="C12849" t="s">
        <v>708</v>
      </c>
      <c r="D12849" t="s">
        <v>709</v>
      </c>
      <c r="E12849" s="4">
        <v>939.16666666666652</v>
      </c>
      <c r="F12849" t="s">
        <v>1423</v>
      </c>
      <c r="G12849" t="s">
        <v>471</v>
      </c>
      <c r="H12849" t="s">
        <v>301</v>
      </c>
      <c r="I12849" t="s">
        <v>302</v>
      </c>
      <c r="J12849" t="s">
        <v>258</v>
      </c>
      <c r="L12849" t="s">
        <v>378</v>
      </c>
      <c r="M12849" t="s">
        <v>379</v>
      </c>
      <c r="N12849" t="s">
        <v>482</v>
      </c>
    </row>
    <row r="12850" spans="1:14" hidden="1" x14ac:dyDescent="0.25">
      <c r="A12850" t="s">
        <v>476</v>
      </c>
      <c r="B12850" s="1">
        <v>45535</v>
      </c>
      <c r="C12850" t="s">
        <v>708</v>
      </c>
      <c r="D12850" t="s">
        <v>709</v>
      </c>
      <c r="E12850" s="4">
        <v>1073.3333333333333</v>
      </c>
      <c r="F12850" t="s">
        <v>1423</v>
      </c>
      <c r="G12850" t="s">
        <v>471</v>
      </c>
      <c r="H12850" t="s">
        <v>301</v>
      </c>
      <c r="I12850" t="s">
        <v>302</v>
      </c>
      <c r="J12850" t="s">
        <v>258</v>
      </c>
      <c r="L12850" t="s">
        <v>378</v>
      </c>
      <c r="M12850" t="s">
        <v>379</v>
      </c>
      <c r="N12850" t="s">
        <v>482</v>
      </c>
    </row>
    <row r="12851" spans="1:14" hidden="1" x14ac:dyDescent="0.25">
      <c r="A12851" t="s">
        <v>476</v>
      </c>
      <c r="B12851" s="1">
        <v>45565</v>
      </c>
      <c r="C12851" t="s">
        <v>708</v>
      </c>
      <c r="D12851" t="s">
        <v>709</v>
      </c>
      <c r="E12851" s="4">
        <v>1207.5</v>
      </c>
      <c r="F12851" t="s">
        <v>1423</v>
      </c>
      <c r="G12851" t="s">
        <v>471</v>
      </c>
      <c r="H12851" t="s">
        <v>301</v>
      </c>
      <c r="I12851" t="s">
        <v>302</v>
      </c>
      <c r="J12851" t="s">
        <v>258</v>
      </c>
      <c r="L12851" t="s">
        <v>378</v>
      </c>
      <c r="M12851" t="s">
        <v>379</v>
      </c>
      <c r="N12851" t="s">
        <v>482</v>
      </c>
    </row>
    <row r="12852" spans="1:14" hidden="1" x14ac:dyDescent="0.25">
      <c r="A12852" t="s">
        <v>476</v>
      </c>
      <c r="B12852" s="1">
        <v>45596</v>
      </c>
      <c r="C12852" t="s">
        <v>708</v>
      </c>
      <c r="D12852" t="s">
        <v>709</v>
      </c>
      <c r="E12852" s="4">
        <v>1341.6666666666667</v>
      </c>
      <c r="F12852" t="s">
        <v>1423</v>
      </c>
      <c r="G12852" t="s">
        <v>471</v>
      </c>
      <c r="H12852" t="s">
        <v>301</v>
      </c>
      <c r="I12852" t="s">
        <v>302</v>
      </c>
      <c r="J12852" t="s">
        <v>258</v>
      </c>
      <c r="L12852" t="s">
        <v>378</v>
      </c>
      <c r="M12852" t="s">
        <v>379</v>
      </c>
      <c r="N12852" t="s">
        <v>482</v>
      </c>
    </row>
    <row r="12853" spans="1:14" hidden="1" x14ac:dyDescent="0.25">
      <c r="A12853" t="s">
        <v>476</v>
      </c>
      <c r="B12853" s="1">
        <v>45626</v>
      </c>
      <c r="C12853" t="s">
        <v>708</v>
      </c>
      <c r="D12853" t="s">
        <v>709</v>
      </c>
      <c r="E12853" s="4">
        <v>1475.8333333333335</v>
      </c>
      <c r="F12853" t="s">
        <v>1423</v>
      </c>
      <c r="G12853" t="s">
        <v>471</v>
      </c>
      <c r="H12853" t="s">
        <v>301</v>
      </c>
      <c r="I12853" t="s">
        <v>302</v>
      </c>
      <c r="J12853" t="s">
        <v>258</v>
      </c>
      <c r="L12853" t="s">
        <v>378</v>
      </c>
      <c r="M12853" t="s">
        <v>379</v>
      </c>
      <c r="N12853" t="s">
        <v>482</v>
      </c>
    </row>
    <row r="12854" spans="1:14" hidden="1" x14ac:dyDescent="0.25">
      <c r="A12854" t="s">
        <v>476</v>
      </c>
      <c r="B12854" s="1">
        <v>45657</v>
      </c>
      <c r="C12854" t="s">
        <v>708</v>
      </c>
      <c r="D12854" t="s">
        <v>709</v>
      </c>
      <c r="E12854" s="4">
        <v>1610.0000000000002</v>
      </c>
      <c r="F12854" t="s">
        <v>1423</v>
      </c>
      <c r="G12854" t="s">
        <v>471</v>
      </c>
      <c r="H12854" t="s">
        <v>301</v>
      </c>
      <c r="I12854" t="s">
        <v>302</v>
      </c>
      <c r="J12854" t="s">
        <v>258</v>
      </c>
      <c r="L12854" t="s">
        <v>378</v>
      </c>
      <c r="M12854" t="s">
        <v>379</v>
      </c>
      <c r="N12854" t="s">
        <v>482</v>
      </c>
    </row>
    <row r="12855" spans="1:14" hidden="1" x14ac:dyDescent="0.25">
      <c r="A12855" t="s">
        <v>476</v>
      </c>
      <c r="B12855" s="1">
        <v>45322</v>
      </c>
      <c r="C12855" t="s">
        <v>1084</v>
      </c>
      <c r="D12855" t="s">
        <v>249</v>
      </c>
      <c r="E12855" s="4">
        <v>-144713</v>
      </c>
      <c r="F12855" t="s">
        <v>1423</v>
      </c>
      <c r="G12855" t="s">
        <v>471</v>
      </c>
      <c r="H12855" t="s">
        <v>248</v>
      </c>
      <c r="I12855" t="s">
        <v>249</v>
      </c>
      <c r="J12855" t="s">
        <v>248</v>
      </c>
      <c r="K12855" t="s">
        <v>1086</v>
      </c>
      <c r="L12855" t="s">
        <v>372</v>
      </c>
      <c r="M12855" t="s">
        <v>373</v>
      </c>
      <c r="N12855" t="s">
        <v>488</v>
      </c>
    </row>
    <row r="12856" spans="1:14" hidden="1" x14ac:dyDescent="0.25">
      <c r="A12856" t="s">
        <v>476</v>
      </c>
      <c r="B12856" s="1">
        <v>45412</v>
      </c>
      <c r="C12856" t="s">
        <v>1425</v>
      </c>
      <c r="D12856" t="s">
        <v>249</v>
      </c>
      <c r="E12856" s="4">
        <v>-144713</v>
      </c>
      <c r="F12856" t="s">
        <v>1423</v>
      </c>
      <c r="G12856" t="s">
        <v>471</v>
      </c>
      <c r="H12856" t="s">
        <v>248</v>
      </c>
      <c r="I12856" t="s">
        <v>249</v>
      </c>
      <c r="J12856" t="s">
        <v>248</v>
      </c>
      <c r="L12856" t="s">
        <v>372</v>
      </c>
      <c r="M12856" t="s">
        <v>373</v>
      </c>
      <c r="N12856" t="s">
        <v>488</v>
      </c>
    </row>
    <row r="12857" spans="1:14" hidden="1" x14ac:dyDescent="0.25">
      <c r="A12857" t="s">
        <v>476</v>
      </c>
      <c r="B12857" s="1">
        <v>45443</v>
      </c>
      <c r="C12857" t="s">
        <v>1425</v>
      </c>
      <c r="D12857" t="s">
        <v>249</v>
      </c>
      <c r="E12857" s="4">
        <v>-144713</v>
      </c>
      <c r="F12857" t="s">
        <v>1423</v>
      </c>
      <c r="G12857" t="s">
        <v>471</v>
      </c>
      <c r="H12857" t="s">
        <v>248</v>
      </c>
      <c r="I12857" t="s">
        <v>249</v>
      </c>
      <c r="J12857" t="s">
        <v>248</v>
      </c>
      <c r="L12857" t="s">
        <v>372</v>
      </c>
      <c r="M12857" t="s">
        <v>373</v>
      </c>
      <c r="N12857" t="s">
        <v>488</v>
      </c>
    </row>
    <row r="12858" spans="1:14" hidden="1" x14ac:dyDescent="0.25">
      <c r="A12858" t="s">
        <v>476</v>
      </c>
      <c r="B12858" s="1">
        <v>45473</v>
      </c>
      <c r="C12858" t="s">
        <v>1425</v>
      </c>
      <c r="D12858" t="s">
        <v>249</v>
      </c>
      <c r="E12858" s="4">
        <v>-144713</v>
      </c>
      <c r="F12858" t="s">
        <v>1423</v>
      </c>
      <c r="G12858" t="s">
        <v>471</v>
      </c>
      <c r="H12858" t="s">
        <v>248</v>
      </c>
      <c r="I12858" t="s">
        <v>249</v>
      </c>
      <c r="J12858" t="s">
        <v>248</v>
      </c>
      <c r="L12858" t="s">
        <v>372</v>
      </c>
      <c r="M12858" t="s">
        <v>373</v>
      </c>
      <c r="N12858" t="s">
        <v>488</v>
      </c>
    </row>
    <row r="12859" spans="1:14" hidden="1" x14ac:dyDescent="0.25">
      <c r="A12859" t="s">
        <v>476</v>
      </c>
      <c r="B12859" s="1">
        <v>45504</v>
      </c>
      <c r="C12859" t="s">
        <v>1425</v>
      </c>
      <c r="D12859" t="s">
        <v>249</v>
      </c>
      <c r="E12859" s="4">
        <v>-144713</v>
      </c>
      <c r="F12859" t="s">
        <v>1423</v>
      </c>
      <c r="G12859" t="s">
        <v>471</v>
      </c>
      <c r="H12859" t="s">
        <v>248</v>
      </c>
      <c r="I12859" t="s">
        <v>249</v>
      </c>
      <c r="J12859" t="s">
        <v>248</v>
      </c>
      <c r="L12859" t="s">
        <v>372</v>
      </c>
      <c r="M12859" t="s">
        <v>373</v>
      </c>
      <c r="N12859" t="s">
        <v>488</v>
      </c>
    </row>
    <row r="12860" spans="1:14" hidden="1" x14ac:dyDescent="0.25">
      <c r="A12860" t="s">
        <v>476</v>
      </c>
      <c r="B12860" s="1">
        <v>45535</v>
      </c>
      <c r="C12860" t="s">
        <v>1425</v>
      </c>
      <c r="D12860" t="s">
        <v>249</v>
      </c>
      <c r="E12860" s="4">
        <v>-144713</v>
      </c>
      <c r="F12860" t="s">
        <v>1423</v>
      </c>
      <c r="G12860" t="s">
        <v>471</v>
      </c>
      <c r="H12860" t="s">
        <v>248</v>
      </c>
      <c r="I12860" t="s">
        <v>249</v>
      </c>
      <c r="J12860" t="s">
        <v>248</v>
      </c>
      <c r="L12860" t="s">
        <v>372</v>
      </c>
      <c r="M12860" t="s">
        <v>373</v>
      </c>
      <c r="N12860" t="s">
        <v>488</v>
      </c>
    </row>
    <row r="12861" spans="1:14" hidden="1" x14ac:dyDescent="0.25">
      <c r="A12861" t="s">
        <v>476</v>
      </c>
      <c r="B12861" s="1">
        <v>45565</v>
      </c>
      <c r="C12861" t="s">
        <v>1425</v>
      </c>
      <c r="D12861" t="s">
        <v>249</v>
      </c>
      <c r="E12861" s="4">
        <v>-144713</v>
      </c>
      <c r="F12861" t="s">
        <v>1423</v>
      </c>
      <c r="G12861" t="s">
        <v>471</v>
      </c>
      <c r="H12861" t="s">
        <v>248</v>
      </c>
      <c r="I12861" t="s">
        <v>249</v>
      </c>
      <c r="J12861" t="s">
        <v>248</v>
      </c>
      <c r="L12861" t="s">
        <v>372</v>
      </c>
      <c r="M12861" t="s">
        <v>373</v>
      </c>
      <c r="N12861" t="s">
        <v>488</v>
      </c>
    </row>
    <row r="12862" spans="1:14" hidden="1" x14ac:dyDescent="0.25">
      <c r="A12862" t="s">
        <v>476</v>
      </c>
      <c r="B12862" s="1">
        <v>45596</v>
      </c>
      <c r="C12862" t="s">
        <v>1425</v>
      </c>
      <c r="D12862" t="s">
        <v>249</v>
      </c>
      <c r="E12862" s="4">
        <v>-144713</v>
      </c>
      <c r="F12862" t="s">
        <v>1423</v>
      </c>
      <c r="G12862" t="s">
        <v>471</v>
      </c>
      <c r="H12862" t="s">
        <v>248</v>
      </c>
      <c r="I12862" t="s">
        <v>249</v>
      </c>
      <c r="J12862" t="s">
        <v>248</v>
      </c>
      <c r="L12862" t="s">
        <v>372</v>
      </c>
      <c r="M12862" t="s">
        <v>373</v>
      </c>
      <c r="N12862" t="s">
        <v>488</v>
      </c>
    </row>
    <row r="12863" spans="1:14" hidden="1" x14ac:dyDescent="0.25">
      <c r="A12863" t="s">
        <v>476</v>
      </c>
      <c r="B12863" s="1">
        <v>45626</v>
      </c>
      <c r="C12863" t="s">
        <v>1425</v>
      </c>
      <c r="D12863" t="s">
        <v>249</v>
      </c>
      <c r="E12863" s="4">
        <v>-144713</v>
      </c>
      <c r="F12863" t="s">
        <v>1423</v>
      </c>
      <c r="G12863" t="s">
        <v>471</v>
      </c>
      <c r="H12863" t="s">
        <v>248</v>
      </c>
      <c r="I12863" t="s">
        <v>249</v>
      </c>
      <c r="J12863" t="s">
        <v>248</v>
      </c>
      <c r="L12863" t="s">
        <v>372</v>
      </c>
      <c r="M12863" t="s">
        <v>373</v>
      </c>
      <c r="N12863" t="s">
        <v>488</v>
      </c>
    </row>
    <row r="12864" spans="1:14" hidden="1" x14ac:dyDescent="0.25">
      <c r="A12864" t="s">
        <v>476</v>
      </c>
      <c r="B12864" s="1">
        <v>45657</v>
      </c>
      <c r="C12864" t="s">
        <v>1425</v>
      </c>
      <c r="D12864" t="s">
        <v>249</v>
      </c>
      <c r="E12864" s="4">
        <v>-152573</v>
      </c>
      <c r="F12864" t="s">
        <v>1423</v>
      </c>
      <c r="G12864" t="s">
        <v>471</v>
      </c>
      <c r="H12864" t="s">
        <v>248</v>
      </c>
      <c r="I12864" t="s">
        <v>249</v>
      </c>
      <c r="J12864" t="s">
        <v>248</v>
      </c>
      <c r="L12864" t="s">
        <v>372</v>
      </c>
      <c r="M12864" t="s">
        <v>373</v>
      </c>
      <c r="N12864" t="s">
        <v>488</v>
      </c>
    </row>
    <row r="12865" spans="1:14" hidden="1" x14ac:dyDescent="0.25">
      <c r="A12865" t="s">
        <v>476</v>
      </c>
      <c r="B12865" s="1">
        <v>45322</v>
      </c>
      <c r="C12865" t="s">
        <v>712</v>
      </c>
      <c r="D12865" t="s">
        <v>713</v>
      </c>
      <c r="E12865" s="4">
        <v>79.333333333333329</v>
      </c>
      <c r="F12865" t="s">
        <v>1423</v>
      </c>
      <c r="G12865" t="s">
        <v>471</v>
      </c>
      <c r="H12865" t="s">
        <v>311</v>
      </c>
      <c r="I12865" t="s">
        <v>312</v>
      </c>
      <c r="J12865" t="s">
        <v>264</v>
      </c>
      <c r="L12865" t="s">
        <v>378</v>
      </c>
      <c r="M12865" t="s">
        <v>379</v>
      </c>
      <c r="N12865" t="s">
        <v>487</v>
      </c>
    </row>
    <row r="12866" spans="1:14" hidden="1" x14ac:dyDescent="0.25">
      <c r="A12866" t="s">
        <v>476</v>
      </c>
      <c r="B12866" s="1">
        <v>45351</v>
      </c>
      <c r="C12866" t="s">
        <v>712</v>
      </c>
      <c r="D12866" t="s">
        <v>713</v>
      </c>
      <c r="E12866" s="4">
        <v>79.333333333333329</v>
      </c>
      <c r="F12866" t="s">
        <v>1423</v>
      </c>
      <c r="G12866" t="s">
        <v>471</v>
      </c>
      <c r="H12866" t="s">
        <v>311</v>
      </c>
      <c r="I12866" t="s">
        <v>312</v>
      </c>
      <c r="J12866" t="s">
        <v>264</v>
      </c>
      <c r="L12866" t="s">
        <v>378</v>
      </c>
      <c r="M12866" t="s">
        <v>379</v>
      </c>
      <c r="N12866" t="s">
        <v>487</v>
      </c>
    </row>
    <row r="12867" spans="1:14" hidden="1" x14ac:dyDescent="0.25">
      <c r="A12867" t="s">
        <v>476</v>
      </c>
      <c r="B12867" s="1">
        <v>45382</v>
      </c>
      <c r="C12867" t="s">
        <v>712</v>
      </c>
      <c r="D12867" t="s">
        <v>713</v>
      </c>
      <c r="E12867" s="4">
        <v>79.333333333333329</v>
      </c>
      <c r="F12867" t="s">
        <v>1423</v>
      </c>
      <c r="G12867" t="s">
        <v>471</v>
      </c>
      <c r="H12867" t="s">
        <v>311</v>
      </c>
      <c r="I12867" t="s">
        <v>312</v>
      </c>
      <c r="J12867" t="s">
        <v>264</v>
      </c>
      <c r="L12867" t="s">
        <v>378</v>
      </c>
      <c r="M12867" t="s">
        <v>379</v>
      </c>
      <c r="N12867" t="s">
        <v>487</v>
      </c>
    </row>
    <row r="12868" spans="1:14" hidden="1" x14ac:dyDescent="0.25">
      <c r="A12868" t="s">
        <v>476</v>
      </c>
      <c r="B12868" s="1">
        <v>45412</v>
      </c>
      <c r="C12868" t="s">
        <v>712</v>
      </c>
      <c r="D12868" t="s">
        <v>713</v>
      </c>
      <c r="E12868" s="4">
        <v>317.33333333333331</v>
      </c>
      <c r="F12868" t="s">
        <v>1423</v>
      </c>
      <c r="G12868" t="s">
        <v>471</v>
      </c>
      <c r="H12868" t="s">
        <v>311</v>
      </c>
      <c r="I12868" t="s">
        <v>312</v>
      </c>
      <c r="J12868" t="s">
        <v>264</v>
      </c>
      <c r="L12868" t="s">
        <v>378</v>
      </c>
      <c r="M12868" t="s">
        <v>379</v>
      </c>
      <c r="N12868" t="s">
        <v>487</v>
      </c>
    </row>
    <row r="12869" spans="1:14" hidden="1" x14ac:dyDescent="0.25">
      <c r="A12869" t="s">
        <v>476</v>
      </c>
      <c r="B12869" s="1">
        <v>45443</v>
      </c>
      <c r="C12869" t="s">
        <v>712</v>
      </c>
      <c r="D12869" t="s">
        <v>713</v>
      </c>
      <c r="E12869" s="4">
        <v>396.66666666666663</v>
      </c>
      <c r="F12869" t="s">
        <v>1423</v>
      </c>
      <c r="G12869" t="s">
        <v>471</v>
      </c>
      <c r="H12869" t="s">
        <v>311</v>
      </c>
      <c r="I12869" t="s">
        <v>312</v>
      </c>
      <c r="J12869" t="s">
        <v>264</v>
      </c>
      <c r="L12869" t="s">
        <v>378</v>
      </c>
      <c r="M12869" t="s">
        <v>379</v>
      </c>
      <c r="N12869" t="s">
        <v>487</v>
      </c>
    </row>
    <row r="12870" spans="1:14" hidden="1" x14ac:dyDescent="0.25">
      <c r="A12870" t="s">
        <v>476</v>
      </c>
      <c r="B12870" s="1">
        <v>45473</v>
      </c>
      <c r="C12870" t="s">
        <v>712</v>
      </c>
      <c r="D12870" t="s">
        <v>713</v>
      </c>
      <c r="E12870" s="4">
        <v>475.99999999999994</v>
      </c>
      <c r="F12870" t="s">
        <v>1423</v>
      </c>
      <c r="G12870" t="s">
        <v>471</v>
      </c>
      <c r="H12870" t="s">
        <v>311</v>
      </c>
      <c r="I12870" t="s">
        <v>312</v>
      </c>
      <c r="J12870" t="s">
        <v>264</v>
      </c>
      <c r="L12870" t="s">
        <v>378</v>
      </c>
      <c r="M12870" t="s">
        <v>379</v>
      </c>
      <c r="N12870" t="s">
        <v>487</v>
      </c>
    </row>
    <row r="12871" spans="1:14" hidden="1" x14ac:dyDescent="0.25">
      <c r="A12871" t="s">
        <v>476</v>
      </c>
      <c r="B12871" s="1">
        <v>45504</v>
      </c>
      <c r="C12871" t="s">
        <v>712</v>
      </c>
      <c r="D12871" t="s">
        <v>713</v>
      </c>
      <c r="E12871" s="4">
        <v>555.33333333333326</v>
      </c>
      <c r="F12871" t="s">
        <v>1423</v>
      </c>
      <c r="G12871" t="s">
        <v>471</v>
      </c>
      <c r="H12871" t="s">
        <v>311</v>
      </c>
      <c r="I12871" t="s">
        <v>312</v>
      </c>
      <c r="J12871" t="s">
        <v>264</v>
      </c>
      <c r="L12871" t="s">
        <v>378</v>
      </c>
      <c r="M12871" t="s">
        <v>379</v>
      </c>
      <c r="N12871" t="s">
        <v>487</v>
      </c>
    </row>
    <row r="12872" spans="1:14" hidden="1" x14ac:dyDescent="0.25">
      <c r="A12872" t="s">
        <v>476</v>
      </c>
      <c r="B12872" s="1">
        <v>45535</v>
      </c>
      <c r="C12872" t="s">
        <v>712</v>
      </c>
      <c r="D12872" t="s">
        <v>713</v>
      </c>
      <c r="E12872" s="4">
        <v>634.66666666666663</v>
      </c>
      <c r="F12872" t="s">
        <v>1423</v>
      </c>
      <c r="G12872" t="s">
        <v>471</v>
      </c>
      <c r="H12872" t="s">
        <v>311</v>
      </c>
      <c r="I12872" t="s">
        <v>312</v>
      </c>
      <c r="J12872" t="s">
        <v>264</v>
      </c>
      <c r="L12872" t="s">
        <v>378</v>
      </c>
      <c r="M12872" t="s">
        <v>379</v>
      </c>
      <c r="N12872" t="s">
        <v>487</v>
      </c>
    </row>
    <row r="12873" spans="1:14" hidden="1" x14ac:dyDescent="0.25">
      <c r="A12873" t="s">
        <v>476</v>
      </c>
      <c r="B12873" s="1">
        <v>45565</v>
      </c>
      <c r="C12873" t="s">
        <v>712</v>
      </c>
      <c r="D12873" t="s">
        <v>713</v>
      </c>
      <c r="E12873" s="4">
        <v>714</v>
      </c>
      <c r="F12873" t="s">
        <v>1423</v>
      </c>
      <c r="G12873" t="s">
        <v>471</v>
      </c>
      <c r="H12873" t="s">
        <v>311</v>
      </c>
      <c r="I12873" t="s">
        <v>312</v>
      </c>
      <c r="J12873" t="s">
        <v>264</v>
      </c>
      <c r="L12873" t="s">
        <v>378</v>
      </c>
      <c r="M12873" t="s">
        <v>379</v>
      </c>
      <c r="N12873" t="s">
        <v>487</v>
      </c>
    </row>
    <row r="12874" spans="1:14" hidden="1" x14ac:dyDescent="0.25">
      <c r="A12874" t="s">
        <v>476</v>
      </c>
      <c r="B12874" s="1">
        <v>45596</v>
      </c>
      <c r="C12874" t="s">
        <v>712</v>
      </c>
      <c r="D12874" t="s">
        <v>713</v>
      </c>
      <c r="E12874" s="4">
        <v>793.33333333333337</v>
      </c>
      <c r="F12874" t="s">
        <v>1423</v>
      </c>
      <c r="G12874" t="s">
        <v>471</v>
      </c>
      <c r="H12874" t="s">
        <v>311</v>
      </c>
      <c r="I12874" t="s">
        <v>312</v>
      </c>
      <c r="J12874" t="s">
        <v>264</v>
      </c>
      <c r="L12874" t="s">
        <v>378</v>
      </c>
      <c r="M12874" t="s">
        <v>379</v>
      </c>
      <c r="N12874" t="s">
        <v>487</v>
      </c>
    </row>
    <row r="12875" spans="1:14" hidden="1" x14ac:dyDescent="0.25">
      <c r="A12875" t="s">
        <v>476</v>
      </c>
      <c r="B12875" s="1">
        <v>45626</v>
      </c>
      <c r="C12875" t="s">
        <v>712</v>
      </c>
      <c r="D12875" t="s">
        <v>713</v>
      </c>
      <c r="E12875" s="4">
        <v>872.66666666666674</v>
      </c>
      <c r="F12875" t="s">
        <v>1423</v>
      </c>
      <c r="G12875" t="s">
        <v>471</v>
      </c>
      <c r="H12875" t="s">
        <v>311</v>
      </c>
      <c r="I12875" t="s">
        <v>312</v>
      </c>
      <c r="J12875" t="s">
        <v>264</v>
      </c>
      <c r="L12875" t="s">
        <v>378</v>
      </c>
      <c r="M12875" t="s">
        <v>379</v>
      </c>
      <c r="N12875" t="s">
        <v>487</v>
      </c>
    </row>
    <row r="12876" spans="1:14" hidden="1" x14ac:dyDescent="0.25">
      <c r="A12876" t="s">
        <v>476</v>
      </c>
      <c r="B12876" s="1">
        <v>45657</v>
      </c>
      <c r="C12876" t="s">
        <v>712</v>
      </c>
      <c r="D12876" t="s">
        <v>713</v>
      </c>
      <c r="E12876" s="4">
        <v>952.00000000000011</v>
      </c>
      <c r="F12876" t="s">
        <v>1423</v>
      </c>
      <c r="G12876" t="s">
        <v>471</v>
      </c>
      <c r="H12876" t="s">
        <v>311</v>
      </c>
      <c r="I12876" t="s">
        <v>312</v>
      </c>
      <c r="J12876" t="s">
        <v>264</v>
      </c>
      <c r="L12876" t="s">
        <v>378</v>
      </c>
      <c r="M12876" t="s">
        <v>379</v>
      </c>
      <c r="N12876" t="s">
        <v>487</v>
      </c>
    </row>
    <row r="12877" spans="1:14" hidden="1" x14ac:dyDescent="0.25">
      <c r="A12877" t="s">
        <v>476</v>
      </c>
      <c r="B12877" s="1">
        <v>45322</v>
      </c>
      <c r="C12877" t="s">
        <v>719</v>
      </c>
      <c r="D12877" t="s">
        <v>720</v>
      </c>
      <c r="E12877" s="4">
        <v>333.33333333333331</v>
      </c>
      <c r="F12877" t="s">
        <v>1423</v>
      </c>
      <c r="G12877" t="s">
        <v>471</v>
      </c>
      <c r="H12877" t="s">
        <v>311</v>
      </c>
      <c r="I12877" t="s">
        <v>312</v>
      </c>
      <c r="J12877" t="s">
        <v>264</v>
      </c>
      <c r="L12877" t="s">
        <v>378</v>
      </c>
      <c r="M12877" t="s">
        <v>379</v>
      </c>
      <c r="N12877" t="s">
        <v>487</v>
      </c>
    </row>
    <row r="12878" spans="1:14" hidden="1" x14ac:dyDescent="0.25">
      <c r="A12878" t="s">
        <v>476</v>
      </c>
      <c r="B12878" s="1">
        <v>45351</v>
      </c>
      <c r="C12878" t="s">
        <v>719</v>
      </c>
      <c r="D12878" t="s">
        <v>720</v>
      </c>
      <c r="E12878" s="4">
        <v>333.33333333333331</v>
      </c>
      <c r="F12878" t="s">
        <v>1423</v>
      </c>
      <c r="G12878" t="s">
        <v>471</v>
      </c>
      <c r="H12878" t="s">
        <v>311</v>
      </c>
      <c r="I12878" t="s">
        <v>312</v>
      </c>
      <c r="J12878" t="s">
        <v>264</v>
      </c>
      <c r="L12878" t="s">
        <v>378</v>
      </c>
      <c r="M12878" t="s">
        <v>379</v>
      </c>
      <c r="N12878" t="s">
        <v>487</v>
      </c>
    </row>
    <row r="12879" spans="1:14" hidden="1" x14ac:dyDescent="0.25">
      <c r="A12879" t="s">
        <v>476</v>
      </c>
      <c r="B12879" s="1">
        <v>45382</v>
      </c>
      <c r="C12879" t="s">
        <v>719</v>
      </c>
      <c r="D12879" t="s">
        <v>720</v>
      </c>
      <c r="E12879" s="4">
        <v>333.33333333333331</v>
      </c>
      <c r="F12879" t="s">
        <v>1423</v>
      </c>
      <c r="G12879" t="s">
        <v>471</v>
      </c>
      <c r="H12879" t="s">
        <v>311</v>
      </c>
      <c r="I12879" t="s">
        <v>312</v>
      </c>
      <c r="J12879" t="s">
        <v>264</v>
      </c>
      <c r="L12879" t="s">
        <v>378</v>
      </c>
      <c r="M12879" t="s">
        <v>379</v>
      </c>
      <c r="N12879" t="s">
        <v>487</v>
      </c>
    </row>
    <row r="12880" spans="1:14" hidden="1" x14ac:dyDescent="0.25">
      <c r="A12880" t="s">
        <v>476</v>
      </c>
      <c r="B12880" s="1">
        <v>45412</v>
      </c>
      <c r="C12880" t="s">
        <v>719</v>
      </c>
      <c r="D12880" t="s">
        <v>720</v>
      </c>
      <c r="E12880" s="4">
        <v>1333.3333333333333</v>
      </c>
      <c r="F12880" t="s">
        <v>1423</v>
      </c>
      <c r="G12880" t="s">
        <v>471</v>
      </c>
      <c r="H12880" t="s">
        <v>311</v>
      </c>
      <c r="I12880" t="s">
        <v>312</v>
      </c>
      <c r="J12880" t="s">
        <v>264</v>
      </c>
      <c r="L12880" t="s">
        <v>378</v>
      </c>
      <c r="M12880" t="s">
        <v>379</v>
      </c>
      <c r="N12880" t="s">
        <v>487</v>
      </c>
    </row>
    <row r="12881" spans="1:14" hidden="1" x14ac:dyDescent="0.25">
      <c r="A12881" t="s">
        <v>476</v>
      </c>
      <c r="B12881" s="1">
        <v>45443</v>
      </c>
      <c r="C12881" t="s">
        <v>719</v>
      </c>
      <c r="D12881" t="s">
        <v>720</v>
      </c>
      <c r="E12881" s="4">
        <v>1666.6666666666665</v>
      </c>
      <c r="F12881" t="s">
        <v>1423</v>
      </c>
      <c r="G12881" t="s">
        <v>471</v>
      </c>
      <c r="H12881" t="s">
        <v>311</v>
      </c>
      <c r="I12881" t="s">
        <v>312</v>
      </c>
      <c r="J12881" t="s">
        <v>264</v>
      </c>
      <c r="L12881" t="s">
        <v>378</v>
      </c>
      <c r="M12881" t="s">
        <v>379</v>
      </c>
      <c r="N12881" t="s">
        <v>487</v>
      </c>
    </row>
    <row r="12882" spans="1:14" hidden="1" x14ac:dyDescent="0.25">
      <c r="A12882" t="s">
        <v>476</v>
      </c>
      <c r="B12882" s="1">
        <v>45473</v>
      </c>
      <c r="C12882" t="s">
        <v>719</v>
      </c>
      <c r="D12882" t="s">
        <v>720</v>
      </c>
      <c r="E12882" s="4">
        <v>1999.9999999999998</v>
      </c>
      <c r="F12882" t="s">
        <v>1423</v>
      </c>
      <c r="G12882" t="s">
        <v>471</v>
      </c>
      <c r="H12882" t="s">
        <v>311</v>
      </c>
      <c r="I12882" t="s">
        <v>312</v>
      </c>
      <c r="J12882" t="s">
        <v>264</v>
      </c>
      <c r="L12882" t="s">
        <v>378</v>
      </c>
      <c r="M12882" t="s">
        <v>379</v>
      </c>
      <c r="N12882" t="s">
        <v>487</v>
      </c>
    </row>
    <row r="12883" spans="1:14" hidden="1" x14ac:dyDescent="0.25">
      <c r="A12883" t="s">
        <v>476</v>
      </c>
      <c r="B12883" s="1">
        <v>45504</v>
      </c>
      <c r="C12883" t="s">
        <v>719</v>
      </c>
      <c r="D12883" t="s">
        <v>720</v>
      </c>
      <c r="E12883" s="4">
        <v>2333.333333333333</v>
      </c>
      <c r="F12883" t="s">
        <v>1423</v>
      </c>
      <c r="G12883" t="s">
        <v>471</v>
      </c>
      <c r="H12883" t="s">
        <v>311</v>
      </c>
      <c r="I12883" t="s">
        <v>312</v>
      </c>
      <c r="J12883" t="s">
        <v>264</v>
      </c>
      <c r="L12883" t="s">
        <v>378</v>
      </c>
      <c r="M12883" t="s">
        <v>379</v>
      </c>
      <c r="N12883" t="s">
        <v>487</v>
      </c>
    </row>
    <row r="12884" spans="1:14" hidden="1" x14ac:dyDescent="0.25">
      <c r="A12884" t="s">
        <v>476</v>
      </c>
      <c r="B12884" s="1">
        <v>45535</v>
      </c>
      <c r="C12884" t="s">
        <v>719</v>
      </c>
      <c r="D12884" t="s">
        <v>720</v>
      </c>
      <c r="E12884" s="4">
        <v>2666.6666666666665</v>
      </c>
      <c r="F12884" t="s">
        <v>1423</v>
      </c>
      <c r="G12884" t="s">
        <v>471</v>
      </c>
      <c r="H12884" t="s">
        <v>311</v>
      </c>
      <c r="I12884" t="s">
        <v>312</v>
      </c>
      <c r="J12884" t="s">
        <v>264</v>
      </c>
      <c r="L12884" t="s">
        <v>378</v>
      </c>
      <c r="M12884" t="s">
        <v>379</v>
      </c>
      <c r="N12884" t="s">
        <v>487</v>
      </c>
    </row>
    <row r="12885" spans="1:14" hidden="1" x14ac:dyDescent="0.25">
      <c r="A12885" t="s">
        <v>476</v>
      </c>
      <c r="B12885" s="1">
        <v>45565</v>
      </c>
      <c r="C12885" t="s">
        <v>719</v>
      </c>
      <c r="D12885" t="s">
        <v>720</v>
      </c>
      <c r="E12885" s="4">
        <v>3000</v>
      </c>
      <c r="F12885" t="s">
        <v>1423</v>
      </c>
      <c r="G12885" t="s">
        <v>471</v>
      </c>
      <c r="H12885" t="s">
        <v>311</v>
      </c>
      <c r="I12885" t="s">
        <v>312</v>
      </c>
      <c r="J12885" t="s">
        <v>264</v>
      </c>
      <c r="L12885" t="s">
        <v>378</v>
      </c>
      <c r="M12885" t="s">
        <v>379</v>
      </c>
      <c r="N12885" t="s">
        <v>487</v>
      </c>
    </row>
    <row r="12886" spans="1:14" hidden="1" x14ac:dyDescent="0.25">
      <c r="A12886" t="s">
        <v>476</v>
      </c>
      <c r="B12886" s="1">
        <v>45596</v>
      </c>
      <c r="C12886" t="s">
        <v>719</v>
      </c>
      <c r="D12886" t="s">
        <v>720</v>
      </c>
      <c r="E12886" s="4">
        <v>3333.3333333333335</v>
      </c>
      <c r="F12886" t="s">
        <v>1423</v>
      </c>
      <c r="G12886" t="s">
        <v>471</v>
      </c>
      <c r="H12886" t="s">
        <v>311</v>
      </c>
      <c r="I12886" t="s">
        <v>312</v>
      </c>
      <c r="J12886" t="s">
        <v>264</v>
      </c>
      <c r="L12886" t="s">
        <v>378</v>
      </c>
      <c r="M12886" t="s">
        <v>379</v>
      </c>
      <c r="N12886" t="s">
        <v>487</v>
      </c>
    </row>
    <row r="12887" spans="1:14" hidden="1" x14ac:dyDescent="0.25">
      <c r="A12887" t="s">
        <v>476</v>
      </c>
      <c r="B12887" s="1">
        <v>45626</v>
      </c>
      <c r="C12887" t="s">
        <v>719</v>
      </c>
      <c r="D12887" t="s">
        <v>720</v>
      </c>
      <c r="E12887" s="4">
        <v>3666.666666666667</v>
      </c>
      <c r="F12887" t="s">
        <v>1423</v>
      </c>
      <c r="G12887" t="s">
        <v>471</v>
      </c>
      <c r="H12887" t="s">
        <v>311</v>
      </c>
      <c r="I12887" t="s">
        <v>312</v>
      </c>
      <c r="J12887" t="s">
        <v>264</v>
      </c>
      <c r="L12887" t="s">
        <v>378</v>
      </c>
      <c r="M12887" t="s">
        <v>379</v>
      </c>
      <c r="N12887" t="s">
        <v>487</v>
      </c>
    </row>
    <row r="12888" spans="1:14" hidden="1" x14ac:dyDescent="0.25">
      <c r="A12888" t="s">
        <v>476</v>
      </c>
      <c r="B12888" s="1">
        <v>45657</v>
      </c>
      <c r="C12888" t="s">
        <v>719</v>
      </c>
      <c r="D12888" t="s">
        <v>720</v>
      </c>
      <c r="E12888" s="4">
        <v>4000.0000000000005</v>
      </c>
      <c r="F12888" t="s">
        <v>1423</v>
      </c>
      <c r="G12888" t="s">
        <v>471</v>
      </c>
      <c r="H12888" t="s">
        <v>311</v>
      </c>
      <c r="I12888" t="s">
        <v>312</v>
      </c>
      <c r="J12888" t="s">
        <v>264</v>
      </c>
      <c r="L12888" t="s">
        <v>378</v>
      </c>
      <c r="M12888" t="s">
        <v>379</v>
      </c>
      <c r="N12888" t="s">
        <v>487</v>
      </c>
    </row>
    <row r="12889" spans="1:14" hidden="1" x14ac:dyDescent="0.25">
      <c r="A12889" t="s">
        <v>476</v>
      </c>
      <c r="B12889" s="1">
        <v>45322</v>
      </c>
      <c r="C12889" t="s">
        <v>1350</v>
      </c>
      <c r="D12889" t="s">
        <v>1351</v>
      </c>
      <c r="E12889" s="4">
        <v>252.5</v>
      </c>
      <c r="F12889" t="s">
        <v>1423</v>
      </c>
      <c r="G12889" t="s">
        <v>471</v>
      </c>
      <c r="H12889" t="s">
        <v>301</v>
      </c>
      <c r="I12889" t="s">
        <v>302</v>
      </c>
      <c r="J12889" t="s">
        <v>258</v>
      </c>
      <c r="L12889" t="s">
        <v>378</v>
      </c>
      <c r="M12889" t="s">
        <v>379</v>
      </c>
      <c r="N12889" t="s">
        <v>482</v>
      </c>
    </row>
    <row r="12890" spans="1:14" hidden="1" x14ac:dyDescent="0.25">
      <c r="A12890" t="s">
        <v>476</v>
      </c>
      <c r="B12890" s="1">
        <v>45351</v>
      </c>
      <c r="C12890" t="s">
        <v>1350</v>
      </c>
      <c r="D12890" t="s">
        <v>1351</v>
      </c>
      <c r="E12890" s="4">
        <v>252.5</v>
      </c>
      <c r="F12890" t="s">
        <v>1423</v>
      </c>
      <c r="G12890" t="s">
        <v>471</v>
      </c>
      <c r="H12890" t="s">
        <v>301</v>
      </c>
      <c r="I12890" t="s">
        <v>302</v>
      </c>
      <c r="J12890" t="s">
        <v>258</v>
      </c>
      <c r="L12890" t="s">
        <v>378</v>
      </c>
      <c r="M12890" t="s">
        <v>379</v>
      </c>
      <c r="N12890" t="s">
        <v>482</v>
      </c>
    </row>
    <row r="12891" spans="1:14" hidden="1" x14ac:dyDescent="0.25">
      <c r="A12891" t="s">
        <v>476</v>
      </c>
      <c r="B12891" s="1">
        <v>45382</v>
      </c>
      <c r="C12891" t="s">
        <v>1350</v>
      </c>
      <c r="D12891" t="s">
        <v>1351</v>
      </c>
      <c r="E12891" s="4">
        <v>252.75</v>
      </c>
      <c r="F12891" t="s">
        <v>1423</v>
      </c>
      <c r="G12891" t="s">
        <v>471</v>
      </c>
      <c r="H12891" t="s">
        <v>301</v>
      </c>
      <c r="I12891" t="s">
        <v>302</v>
      </c>
      <c r="J12891" t="s">
        <v>258</v>
      </c>
      <c r="L12891" t="s">
        <v>378</v>
      </c>
      <c r="M12891" t="s">
        <v>379</v>
      </c>
      <c r="N12891" t="s">
        <v>482</v>
      </c>
    </row>
    <row r="12892" spans="1:14" hidden="1" x14ac:dyDescent="0.25">
      <c r="A12892" t="s">
        <v>476</v>
      </c>
      <c r="B12892" s="1">
        <v>45412</v>
      </c>
      <c r="C12892" t="s">
        <v>1350</v>
      </c>
      <c r="D12892" t="s">
        <v>1351</v>
      </c>
      <c r="E12892" s="4">
        <v>1010</v>
      </c>
      <c r="F12892" t="s">
        <v>1423</v>
      </c>
      <c r="G12892" t="s">
        <v>471</v>
      </c>
      <c r="H12892" t="s">
        <v>301</v>
      </c>
      <c r="I12892" t="s">
        <v>302</v>
      </c>
      <c r="J12892" t="s">
        <v>258</v>
      </c>
      <c r="L12892" t="s">
        <v>378</v>
      </c>
      <c r="M12892" t="s">
        <v>379</v>
      </c>
      <c r="N12892" t="s">
        <v>482</v>
      </c>
    </row>
    <row r="12893" spans="1:14" hidden="1" x14ac:dyDescent="0.25">
      <c r="A12893" t="s">
        <v>476</v>
      </c>
      <c r="B12893" s="1">
        <v>45443</v>
      </c>
      <c r="C12893" t="s">
        <v>1350</v>
      </c>
      <c r="D12893" t="s">
        <v>1351</v>
      </c>
      <c r="E12893" s="4">
        <v>1262.5</v>
      </c>
      <c r="F12893" t="s">
        <v>1423</v>
      </c>
      <c r="G12893" t="s">
        <v>471</v>
      </c>
      <c r="H12893" t="s">
        <v>301</v>
      </c>
      <c r="I12893" t="s">
        <v>302</v>
      </c>
      <c r="J12893" t="s">
        <v>258</v>
      </c>
      <c r="L12893" t="s">
        <v>378</v>
      </c>
      <c r="M12893" t="s">
        <v>379</v>
      </c>
      <c r="N12893" t="s">
        <v>482</v>
      </c>
    </row>
    <row r="12894" spans="1:14" hidden="1" x14ac:dyDescent="0.25">
      <c r="A12894" t="s">
        <v>476</v>
      </c>
      <c r="B12894" s="1">
        <v>45473</v>
      </c>
      <c r="C12894" t="s">
        <v>1350</v>
      </c>
      <c r="D12894" t="s">
        <v>1351</v>
      </c>
      <c r="E12894" s="4">
        <v>1515</v>
      </c>
      <c r="F12894" t="s">
        <v>1423</v>
      </c>
      <c r="G12894" t="s">
        <v>471</v>
      </c>
      <c r="H12894" t="s">
        <v>301</v>
      </c>
      <c r="I12894" t="s">
        <v>302</v>
      </c>
      <c r="J12894" t="s">
        <v>258</v>
      </c>
      <c r="L12894" t="s">
        <v>378</v>
      </c>
      <c r="M12894" t="s">
        <v>379</v>
      </c>
      <c r="N12894" t="s">
        <v>482</v>
      </c>
    </row>
    <row r="12895" spans="1:14" hidden="1" x14ac:dyDescent="0.25">
      <c r="A12895" t="s">
        <v>476</v>
      </c>
      <c r="B12895" s="1">
        <v>45504</v>
      </c>
      <c r="C12895" t="s">
        <v>1350</v>
      </c>
      <c r="D12895" t="s">
        <v>1351</v>
      </c>
      <c r="E12895" s="4">
        <v>1767.5</v>
      </c>
      <c r="F12895" t="s">
        <v>1423</v>
      </c>
      <c r="G12895" t="s">
        <v>471</v>
      </c>
      <c r="H12895" t="s">
        <v>301</v>
      </c>
      <c r="I12895" t="s">
        <v>302</v>
      </c>
      <c r="J12895" t="s">
        <v>258</v>
      </c>
      <c r="L12895" t="s">
        <v>378</v>
      </c>
      <c r="M12895" t="s">
        <v>379</v>
      </c>
      <c r="N12895" t="s">
        <v>482</v>
      </c>
    </row>
    <row r="12896" spans="1:14" hidden="1" x14ac:dyDescent="0.25">
      <c r="A12896" t="s">
        <v>476</v>
      </c>
      <c r="B12896" s="1">
        <v>45535</v>
      </c>
      <c r="C12896" t="s">
        <v>1350</v>
      </c>
      <c r="D12896" t="s">
        <v>1351</v>
      </c>
      <c r="E12896" s="4">
        <v>2020</v>
      </c>
      <c r="F12896" t="s">
        <v>1423</v>
      </c>
      <c r="G12896" t="s">
        <v>471</v>
      </c>
      <c r="H12896" t="s">
        <v>301</v>
      </c>
      <c r="I12896" t="s">
        <v>302</v>
      </c>
      <c r="J12896" t="s">
        <v>258</v>
      </c>
      <c r="L12896" t="s">
        <v>378</v>
      </c>
      <c r="M12896" t="s">
        <v>379</v>
      </c>
      <c r="N12896" t="s">
        <v>482</v>
      </c>
    </row>
    <row r="12897" spans="1:14" hidden="1" x14ac:dyDescent="0.25">
      <c r="A12897" t="s">
        <v>476</v>
      </c>
      <c r="B12897" s="1">
        <v>45565</v>
      </c>
      <c r="C12897" t="s">
        <v>1350</v>
      </c>
      <c r="D12897" t="s">
        <v>1351</v>
      </c>
      <c r="E12897" s="4">
        <v>2272.5</v>
      </c>
      <c r="F12897" t="s">
        <v>1423</v>
      </c>
      <c r="G12897" t="s">
        <v>471</v>
      </c>
      <c r="H12897" t="s">
        <v>301</v>
      </c>
      <c r="I12897" t="s">
        <v>302</v>
      </c>
      <c r="J12897" t="s">
        <v>258</v>
      </c>
      <c r="L12897" t="s">
        <v>378</v>
      </c>
      <c r="M12897" t="s">
        <v>379</v>
      </c>
      <c r="N12897" t="s">
        <v>482</v>
      </c>
    </row>
    <row r="12898" spans="1:14" hidden="1" x14ac:dyDescent="0.25">
      <c r="A12898" t="s">
        <v>476</v>
      </c>
      <c r="B12898" s="1">
        <v>45596</v>
      </c>
      <c r="C12898" t="s">
        <v>1350</v>
      </c>
      <c r="D12898" t="s">
        <v>1351</v>
      </c>
      <c r="E12898" s="4">
        <v>2525</v>
      </c>
      <c r="F12898" t="s">
        <v>1423</v>
      </c>
      <c r="G12898" t="s">
        <v>471</v>
      </c>
      <c r="H12898" t="s">
        <v>301</v>
      </c>
      <c r="I12898" t="s">
        <v>302</v>
      </c>
      <c r="J12898" t="s">
        <v>258</v>
      </c>
      <c r="L12898" t="s">
        <v>378</v>
      </c>
      <c r="M12898" t="s">
        <v>379</v>
      </c>
      <c r="N12898" t="s">
        <v>482</v>
      </c>
    </row>
    <row r="12899" spans="1:14" hidden="1" x14ac:dyDescent="0.25">
      <c r="A12899" t="s">
        <v>476</v>
      </c>
      <c r="B12899" s="1">
        <v>45626</v>
      </c>
      <c r="C12899" t="s">
        <v>1350</v>
      </c>
      <c r="D12899" t="s">
        <v>1351</v>
      </c>
      <c r="E12899" s="4">
        <v>2777.5</v>
      </c>
      <c r="F12899" t="s">
        <v>1423</v>
      </c>
      <c r="G12899" t="s">
        <v>471</v>
      </c>
      <c r="H12899" t="s">
        <v>301</v>
      </c>
      <c r="I12899" t="s">
        <v>302</v>
      </c>
      <c r="J12899" t="s">
        <v>258</v>
      </c>
      <c r="L12899" t="s">
        <v>378</v>
      </c>
      <c r="M12899" t="s">
        <v>379</v>
      </c>
      <c r="N12899" t="s">
        <v>482</v>
      </c>
    </row>
    <row r="12900" spans="1:14" hidden="1" x14ac:dyDescent="0.25">
      <c r="A12900" t="s">
        <v>476</v>
      </c>
      <c r="B12900" s="1">
        <v>45657</v>
      </c>
      <c r="C12900" t="s">
        <v>1350</v>
      </c>
      <c r="D12900" t="s">
        <v>1351</v>
      </c>
      <c r="E12900" s="4">
        <v>3030</v>
      </c>
      <c r="F12900" t="s">
        <v>1423</v>
      </c>
      <c r="G12900" t="s">
        <v>471</v>
      </c>
      <c r="H12900" t="s">
        <v>301</v>
      </c>
      <c r="I12900" t="s">
        <v>302</v>
      </c>
      <c r="J12900" t="s">
        <v>258</v>
      </c>
      <c r="L12900" t="s">
        <v>378</v>
      </c>
      <c r="M12900" t="s">
        <v>379</v>
      </c>
      <c r="N12900" t="s">
        <v>482</v>
      </c>
    </row>
    <row r="12901" spans="1:14" hidden="1" x14ac:dyDescent="0.25">
      <c r="A12901" t="s">
        <v>476</v>
      </c>
      <c r="B12901" s="1">
        <v>45351</v>
      </c>
      <c r="C12901" t="s">
        <v>919</v>
      </c>
      <c r="D12901" t="s">
        <v>314</v>
      </c>
      <c r="E12901" s="4">
        <v>4809.1434416666698</v>
      </c>
      <c r="F12901" t="s">
        <v>1423</v>
      </c>
      <c r="G12901" t="s">
        <v>471</v>
      </c>
      <c r="H12901" t="s">
        <v>313</v>
      </c>
      <c r="I12901" t="s">
        <v>314</v>
      </c>
      <c r="J12901" t="s">
        <v>268</v>
      </c>
      <c r="L12901" t="s">
        <v>384</v>
      </c>
      <c r="M12901" t="s">
        <v>385</v>
      </c>
      <c r="N12901" t="s">
        <v>489</v>
      </c>
    </row>
    <row r="12902" spans="1:14" hidden="1" x14ac:dyDescent="0.25">
      <c r="A12902" t="s">
        <v>476</v>
      </c>
      <c r="B12902" s="1">
        <v>45322</v>
      </c>
      <c r="C12902" t="s">
        <v>919</v>
      </c>
      <c r="D12902" t="s">
        <v>920</v>
      </c>
      <c r="E12902" s="4">
        <v>395.4846</v>
      </c>
      <c r="F12902" t="s">
        <v>1423</v>
      </c>
      <c r="G12902" t="s">
        <v>471</v>
      </c>
      <c r="H12902" t="s">
        <v>313</v>
      </c>
      <c r="I12902" t="s">
        <v>314</v>
      </c>
      <c r="J12902" t="s">
        <v>268</v>
      </c>
      <c r="L12902" t="s">
        <v>384</v>
      </c>
      <c r="M12902" t="s">
        <v>385</v>
      </c>
      <c r="N12902" t="s">
        <v>489</v>
      </c>
    </row>
    <row r="12903" spans="1:14" hidden="1" x14ac:dyDescent="0.25">
      <c r="A12903" t="s">
        <v>476</v>
      </c>
      <c r="B12903" s="1">
        <v>45322</v>
      </c>
      <c r="C12903" t="s">
        <v>742</v>
      </c>
      <c r="D12903" t="s">
        <v>743</v>
      </c>
      <c r="E12903" s="4">
        <v>244.75</v>
      </c>
      <c r="F12903" t="s">
        <v>1423</v>
      </c>
      <c r="G12903" t="s">
        <v>471</v>
      </c>
      <c r="H12903" t="s">
        <v>308</v>
      </c>
      <c r="I12903" t="s">
        <v>309</v>
      </c>
      <c r="J12903" t="s">
        <v>264</v>
      </c>
      <c r="L12903" t="s">
        <v>378</v>
      </c>
      <c r="M12903" t="s">
        <v>379</v>
      </c>
      <c r="N12903" t="s">
        <v>487</v>
      </c>
    </row>
    <row r="12904" spans="1:14" hidden="1" x14ac:dyDescent="0.25">
      <c r="A12904" t="s">
        <v>476</v>
      </c>
      <c r="B12904" s="1">
        <v>45351</v>
      </c>
      <c r="C12904" t="s">
        <v>742</v>
      </c>
      <c r="D12904" t="s">
        <v>743</v>
      </c>
      <c r="E12904" s="4">
        <v>244.75</v>
      </c>
      <c r="F12904" t="s">
        <v>1423</v>
      </c>
      <c r="G12904" t="s">
        <v>471</v>
      </c>
      <c r="H12904" t="s">
        <v>308</v>
      </c>
      <c r="I12904" t="s">
        <v>309</v>
      </c>
      <c r="J12904" t="s">
        <v>264</v>
      </c>
      <c r="L12904" t="s">
        <v>378</v>
      </c>
      <c r="M12904" t="s">
        <v>379</v>
      </c>
      <c r="N12904" t="s">
        <v>487</v>
      </c>
    </row>
    <row r="12905" spans="1:14" hidden="1" x14ac:dyDescent="0.25">
      <c r="A12905" t="s">
        <v>476</v>
      </c>
      <c r="B12905" s="1">
        <v>45382</v>
      </c>
      <c r="C12905" t="s">
        <v>742</v>
      </c>
      <c r="D12905" t="s">
        <v>743</v>
      </c>
      <c r="E12905" s="4">
        <v>244.75</v>
      </c>
      <c r="F12905" t="s">
        <v>1423</v>
      </c>
      <c r="G12905" t="s">
        <v>471</v>
      </c>
      <c r="H12905" t="s">
        <v>308</v>
      </c>
      <c r="I12905" t="s">
        <v>309</v>
      </c>
      <c r="J12905" t="s">
        <v>264</v>
      </c>
      <c r="L12905" t="s">
        <v>378</v>
      </c>
      <c r="M12905" t="s">
        <v>379</v>
      </c>
      <c r="N12905" t="s">
        <v>487</v>
      </c>
    </row>
    <row r="12906" spans="1:14" hidden="1" x14ac:dyDescent="0.25">
      <c r="A12906" t="s">
        <v>476</v>
      </c>
      <c r="B12906" s="1">
        <v>45412</v>
      </c>
      <c r="C12906" t="s">
        <v>742</v>
      </c>
      <c r="D12906" t="s">
        <v>743</v>
      </c>
      <c r="E12906" s="4">
        <v>979</v>
      </c>
      <c r="F12906" t="s">
        <v>1423</v>
      </c>
      <c r="G12906" t="s">
        <v>471</v>
      </c>
      <c r="H12906" t="s">
        <v>308</v>
      </c>
      <c r="I12906" t="s">
        <v>309</v>
      </c>
      <c r="J12906" t="s">
        <v>264</v>
      </c>
      <c r="L12906" t="s">
        <v>378</v>
      </c>
      <c r="M12906" t="s">
        <v>379</v>
      </c>
      <c r="N12906" t="s">
        <v>487</v>
      </c>
    </row>
    <row r="12907" spans="1:14" hidden="1" x14ac:dyDescent="0.25">
      <c r="A12907" t="s">
        <v>476</v>
      </c>
      <c r="B12907" s="1">
        <v>45443</v>
      </c>
      <c r="C12907" t="s">
        <v>742</v>
      </c>
      <c r="D12907" t="s">
        <v>743</v>
      </c>
      <c r="E12907" s="4">
        <v>1223.75</v>
      </c>
      <c r="F12907" t="s">
        <v>1423</v>
      </c>
      <c r="G12907" t="s">
        <v>471</v>
      </c>
      <c r="H12907" t="s">
        <v>308</v>
      </c>
      <c r="I12907" t="s">
        <v>309</v>
      </c>
      <c r="J12907" t="s">
        <v>264</v>
      </c>
      <c r="L12907" t="s">
        <v>378</v>
      </c>
      <c r="M12907" t="s">
        <v>379</v>
      </c>
      <c r="N12907" t="s">
        <v>487</v>
      </c>
    </row>
    <row r="12908" spans="1:14" hidden="1" x14ac:dyDescent="0.25">
      <c r="A12908" t="s">
        <v>476</v>
      </c>
      <c r="B12908" s="1">
        <v>45473</v>
      </c>
      <c r="C12908" t="s">
        <v>742</v>
      </c>
      <c r="D12908" t="s">
        <v>743</v>
      </c>
      <c r="E12908" s="4">
        <v>1468.5</v>
      </c>
      <c r="F12908" t="s">
        <v>1423</v>
      </c>
      <c r="G12908" t="s">
        <v>471</v>
      </c>
      <c r="H12908" t="s">
        <v>308</v>
      </c>
      <c r="I12908" t="s">
        <v>309</v>
      </c>
      <c r="J12908" t="s">
        <v>264</v>
      </c>
      <c r="L12908" t="s">
        <v>378</v>
      </c>
      <c r="M12908" t="s">
        <v>379</v>
      </c>
      <c r="N12908" t="s">
        <v>487</v>
      </c>
    </row>
    <row r="12909" spans="1:14" hidden="1" x14ac:dyDescent="0.25">
      <c r="A12909" t="s">
        <v>476</v>
      </c>
      <c r="B12909" s="1">
        <v>45504</v>
      </c>
      <c r="C12909" t="s">
        <v>742</v>
      </c>
      <c r="D12909" t="s">
        <v>743</v>
      </c>
      <c r="E12909" s="4">
        <v>1713.25</v>
      </c>
      <c r="F12909" t="s">
        <v>1423</v>
      </c>
      <c r="G12909" t="s">
        <v>471</v>
      </c>
      <c r="H12909" t="s">
        <v>308</v>
      </c>
      <c r="I12909" t="s">
        <v>309</v>
      </c>
      <c r="J12909" t="s">
        <v>264</v>
      </c>
      <c r="L12909" t="s">
        <v>378</v>
      </c>
      <c r="M12909" t="s">
        <v>379</v>
      </c>
      <c r="N12909" t="s">
        <v>487</v>
      </c>
    </row>
    <row r="12910" spans="1:14" hidden="1" x14ac:dyDescent="0.25">
      <c r="A12910" t="s">
        <v>476</v>
      </c>
      <c r="B12910" s="1">
        <v>45535</v>
      </c>
      <c r="C12910" t="s">
        <v>742</v>
      </c>
      <c r="D12910" t="s">
        <v>743</v>
      </c>
      <c r="E12910" s="4">
        <v>1958</v>
      </c>
      <c r="F12910" t="s">
        <v>1423</v>
      </c>
      <c r="G12910" t="s">
        <v>471</v>
      </c>
      <c r="H12910" t="s">
        <v>308</v>
      </c>
      <c r="I12910" t="s">
        <v>309</v>
      </c>
      <c r="J12910" t="s">
        <v>264</v>
      </c>
      <c r="L12910" t="s">
        <v>378</v>
      </c>
      <c r="M12910" t="s">
        <v>379</v>
      </c>
      <c r="N12910" t="s">
        <v>487</v>
      </c>
    </row>
    <row r="12911" spans="1:14" hidden="1" x14ac:dyDescent="0.25">
      <c r="A12911" t="s">
        <v>476</v>
      </c>
      <c r="B12911" s="1">
        <v>45565</v>
      </c>
      <c r="C12911" t="s">
        <v>742</v>
      </c>
      <c r="D12911" t="s">
        <v>743</v>
      </c>
      <c r="E12911" s="4">
        <v>2202.75</v>
      </c>
      <c r="F12911" t="s">
        <v>1423</v>
      </c>
      <c r="G12911" t="s">
        <v>471</v>
      </c>
      <c r="H12911" t="s">
        <v>308</v>
      </c>
      <c r="I12911" t="s">
        <v>309</v>
      </c>
      <c r="J12911" t="s">
        <v>264</v>
      </c>
      <c r="L12911" t="s">
        <v>378</v>
      </c>
      <c r="M12911" t="s">
        <v>379</v>
      </c>
      <c r="N12911" t="s">
        <v>487</v>
      </c>
    </row>
    <row r="12912" spans="1:14" hidden="1" x14ac:dyDescent="0.25">
      <c r="A12912" t="s">
        <v>476</v>
      </c>
      <c r="B12912" s="1">
        <v>45596</v>
      </c>
      <c r="C12912" t="s">
        <v>742</v>
      </c>
      <c r="D12912" t="s">
        <v>743</v>
      </c>
      <c r="E12912" s="4">
        <v>2447.5</v>
      </c>
      <c r="F12912" t="s">
        <v>1423</v>
      </c>
      <c r="G12912" t="s">
        <v>471</v>
      </c>
      <c r="H12912" t="s">
        <v>308</v>
      </c>
      <c r="I12912" t="s">
        <v>309</v>
      </c>
      <c r="J12912" t="s">
        <v>264</v>
      </c>
      <c r="L12912" t="s">
        <v>378</v>
      </c>
      <c r="M12912" t="s">
        <v>379</v>
      </c>
      <c r="N12912" t="s">
        <v>487</v>
      </c>
    </row>
    <row r="12913" spans="1:14" hidden="1" x14ac:dyDescent="0.25">
      <c r="A12913" t="s">
        <v>476</v>
      </c>
      <c r="B12913" s="1">
        <v>45626</v>
      </c>
      <c r="C12913" t="s">
        <v>742</v>
      </c>
      <c r="D12913" t="s">
        <v>743</v>
      </c>
      <c r="E12913" s="4">
        <v>2692.25</v>
      </c>
      <c r="F12913" t="s">
        <v>1423</v>
      </c>
      <c r="G12913" t="s">
        <v>471</v>
      </c>
      <c r="H12913" t="s">
        <v>308</v>
      </c>
      <c r="I12913" t="s">
        <v>309</v>
      </c>
      <c r="J12913" t="s">
        <v>264</v>
      </c>
      <c r="L12913" t="s">
        <v>378</v>
      </c>
      <c r="M12913" t="s">
        <v>379</v>
      </c>
      <c r="N12913" t="s">
        <v>487</v>
      </c>
    </row>
    <row r="12914" spans="1:14" hidden="1" x14ac:dyDescent="0.25">
      <c r="A12914" t="s">
        <v>476</v>
      </c>
      <c r="B12914" s="1">
        <v>45657</v>
      </c>
      <c r="C12914" t="s">
        <v>742</v>
      </c>
      <c r="D12914" t="s">
        <v>743</v>
      </c>
      <c r="E12914" s="4">
        <v>2937</v>
      </c>
      <c r="F12914" t="s">
        <v>1423</v>
      </c>
      <c r="G12914" t="s">
        <v>471</v>
      </c>
      <c r="H12914" t="s">
        <v>308</v>
      </c>
      <c r="I12914" t="s">
        <v>309</v>
      </c>
      <c r="J12914" t="s">
        <v>264</v>
      </c>
      <c r="L12914" t="s">
        <v>378</v>
      </c>
      <c r="M12914" t="s">
        <v>379</v>
      </c>
      <c r="N12914" t="s">
        <v>487</v>
      </c>
    </row>
    <row r="12915" spans="1:14" hidden="1" x14ac:dyDescent="0.25">
      <c r="A12915" t="s">
        <v>476</v>
      </c>
      <c r="B12915" s="1">
        <v>45382</v>
      </c>
      <c r="C12915" t="s">
        <v>1426</v>
      </c>
      <c r="D12915" t="s">
        <v>314</v>
      </c>
      <c r="E12915" s="4">
        <v>4809.1434416666661</v>
      </c>
      <c r="F12915" t="s">
        <v>1423</v>
      </c>
      <c r="G12915" t="s">
        <v>471</v>
      </c>
      <c r="H12915" t="s">
        <v>313</v>
      </c>
      <c r="I12915" t="s">
        <v>314</v>
      </c>
      <c r="J12915" t="s">
        <v>268</v>
      </c>
      <c r="L12915" t="s">
        <v>384</v>
      </c>
      <c r="M12915" t="s">
        <v>385</v>
      </c>
      <c r="N12915" t="s">
        <v>489</v>
      </c>
    </row>
    <row r="12916" spans="1:14" hidden="1" x14ac:dyDescent="0.25">
      <c r="A12916" t="s">
        <v>476</v>
      </c>
      <c r="B12916" s="1">
        <v>45412</v>
      </c>
      <c r="C12916" t="s">
        <v>1426</v>
      </c>
      <c r="D12916" t="s">
        <v>314</v>
      </c>
      <c r="E12916" s="4">
        <v>19236.573766666665</v>
      </c>
      <c r="F12916" t="s">
        <v>1423</v>
      </c>
      <c r="G12916" t="s">
        <v>471</v>
      </c>
      <c r="H12916" t="s">
        <v>313</v>
      </c>
      <c r="I12916" t="s">
        <v>314</v>
      </c>
      <c r="J12916" t="s">
        <v>268</v>
      </c>
      <c r="L12916" t="s">
        <v>384</v>
      </c>
      <c r="M12916" t="s">
        <v>385</v>
      </c>
      <c r="N12916" t="s">
        <v>489</v>
      </c>
    </row>
    <row r="12917" spans="1:14" hidden="1" x14ac:dyDescent="0.25">
      <c r="A12917" t="s">
        <v>476</v>
      </c>
      <c r="B12917" s="1">
        <v>45443</v>
      </c>
      <c r="C12917" t="s">
        <v>1426</v>
      </c>
      <c r="D12917" t="s">
        <v>314</v>
      </c>
      <c r="E12917" s="4">
        <v>24045.717208333332</v>
      </c>
      <c r="F12917" t="s">
        <v>1423</v>
      </c>
      <c r="G12917" t="s">
        <v>471</v>
      </c>
      <c r="H12917" t="s">
        <v>313</v>
      </c>
      <c r="I12917" t="s">
        <v>314</v>
      </c>
      <c r="J12917" t="s">
        <v>268</v>
      </c>
      <c r="L12917" t="s">
        <v>384</v>
      </c>
      <c r="M12917" t="s">
        <v>385</v>
      </c>
      <c r="N12917" t="s">
        <v>489</v>
      </c>
    </row>
    <row r="12918" spans="1:14" hidden="1" x14ac:dyDescent="0.25">
      <c r="A12918" t="s">
        <v>476</v>
      </c>
      <c r="B12918" s="1">
        <v>45473</v>
      </c>
      <c r="C12918" t="s">
        <v>1426</v>
      </c>
      <c r="D12918" t="s">
        <v>314</v>
      </c>
      <c r="E12918" s="4">
        <v>28854.860649999999</v>
      </c>
      <c r="F12918" t="s">
        <v>1423</v>
      </c>
      <c r="G12918" t="s">
        <v>471</v>
      </c>
      <c r="H12918" t="s">
        <v>313</v>
      </c>
      <c r="I12918" t="s">
        <v>314</v>
      </c>
      <c r="J12918" t="s">
        <v>268</v>
      </c>
      <c r="L12918" t="s">
        <v>384</v>
      </c>
      <c r="M12918" t="s">
        <v>385</v>
      </c>
      <c r="N12918" t="s">
        <v>489</v>
      </c>
    </row>
    <row r="12919" spans="1:14" hidden="1" x14ac:dyDescent="0.25">
      <c r="A12919" t="s">
        <v>476</v>
      </c>
      <c r="B12919" s="1">
        <v>45504</v>
      </c>
      <c r="C12919" t="s">
        <v>1426</v>
      </c>
      <c r="D12919" t="s">
        <v>314</v>
      </c>
      <c r="E12919" s="4">
        <v>33664.004091666662</v>
      </c>
      <c r="F12919" t="s">
        <v>1423</v>
      </c>
      <c r="G12919" t="s">
        <v>471</v>
      </c>
      <c r="H12919" t="s">
        <v>313</v>
      </c>
      <c r="I12919" t="s">
        <v>314</v>
      </c>
      <c r="J12919" t="s">
        <v>268</v>
      </c>
      <c r="L12919" t="s">
        <v>384</v>
      </c>
      <c r="M12919" t="s">
        <v>385</v>
      </c>
      <c r="N12919" t="s">
        <v>489</v>
      </c>
    </row>
    <row r="12920" spans="1:14" hidden="1" x14ac:dyDescent="0.25">
      <c r="A12920" t="s">
        <v>476</v>
      </c>
      <c r="B12920" s="1">
        <v>45535</v>
      </c>
      <c r="C12920" t="s">
        <v>1426</v>
      </c>
      <c r="D12920" t="s">
        <v>314</v>
      </c>
      <c r="E12920" s="4">
        <v>38473.147533333329</v>
      </c>
      <c r="F12920" t="s">
        <v>1423</v>
      </c>
      <c r="G12920" t="s">
        <v>471</v>
      </c>
      <c r="H12920" t="s">
        <v>313</v>
      </c>
      <c r="I12920" t="s">
        <v>314</v>
      </c>
      <c r="J12920" t="s">
        <v>268</v>
      </c>
      <c r="L12920" t="s">
        <v>384</v>
      </c>
      <c r="M12920" t="s">
        <v>385</v>
      </c>
      <c r="N12920" t="s">
        <v>489</v>
      </c>
    </row>
    <row r="12921" spans="1:14" hidden="1" x14ac:dyDescent="0.25">
      <c r="A12921" t="s">
        <v>476</v>
      </c>
      <c r="B12921" s="1">
        <v>45565</v>
      </c>
      <c r="C12921" t="s">
        <v>1426</v>
      </c>
      <c r="D12921" t="s">
        <v>314</v>
      </c>
      <c r="E12921" s="4">
        <v>43282.290974999996</v>
      </c>
      <c r="F12921" t="s">
        <v>1423</v>
      </c>
      <c r="G12921" t="s">
        <v>471</v>
      </c>
      <c r="H12921" t="s">
        <v>313</v>
      </c>
      <c r="I12921" t="s">
        <v>314</v>
      </c>
      <c r="J12921" t="s">
        <v>268</v>
      </c>
      <c r="L12921" t="s">
        <v>384</v>
      </c>
      <c r="M12921" t="s">
        <v>385</v>
      </c>
      <c r="N12921" t="s">
        <v>489</v>
      </c>
    </row>
    <row r="12922" spans="1:14" hidden="1" x14ac:dyDescent="0.25">
      <c r="A12922" t="s">
        <v>476</v>
      </c>
      <c r="B12922" s="1">
        <v>45596</v>
      </c>
      <c r="C12922" t="s">
        <v>1426</v>
      </c>
      <c r="D12922" t="s">
        <v>314</v>
      </c>
      <c r="E12922" s="4">
        <v>48091.434416666663</v>
      </c>
      <c r="F12922" t="s">
        <v>1423</v>
      </c>
      <c r="G12922" t="s">
        <v>471</v>
      </c>
      <c r="H12922" t="s">
        <v>313</v>
      </c>
      <c r="I12922" t="s">
        <v>314</v>
      </c>
      <c r="J12922" t="s">
        <v>268</v>
      </c>
      <c r="L12922" t="s">
        <v>384</v>
      </c>
      <c r="M12922" t="s">
        <v>385</v>
      </c>
      <c r="N12922" t="s">
        <v>489</v>
      </c>
    </row>
    <row r="12923" spans="1:14" hidden="1" x14ac:dyDescent="0.25">
      <c r="A12923" t="s">
        <v>476</v>
      </c>
      <c r="B12923" s="1">
        <v>45626</v>
      </c>
      <c r="C12923" t="s">
        <v>1426</v>
      </c>
      <c r="D12923" t="s">
        <v>314</v>
      </c>
      <c r="E12923" s="4">
        <v>52900.57785833333</v>
      </c>
      <c r="F12923" t="s">
        <v>1423</v>
      </c>
      <c r="G12923" t="s">
        <v>471</v>
      </c>
      <c r="H12923" t="s">
        <v>313</v>
      </c>
      <c r="I12923" t="s">
        <v>314</v>
      </c>
      <c r="J12923" t="s">
        <v>268</v>
      </c>
      <c r="L12923" t="s">
        <v>384</v>
      </c>
      <c r="M12923" t="s">
        <v>385</v>
      </c>
      <c r="N12923" t="s">
        <v>489</v>
      </c>
    </row>
    <row r="12924" spans="1:14" hidden="1" x14ac:dyDescent="0.25">
      <c r="A12924" t="s">
        <v>476</v>
      </c>
      <c r="B12924" s="1">
        <v>45657</v>
      </c>
      <c r="C12924" t="s">
        <v>1426</v>
      </c>
      <c r="D12924" t="s">
        <v>314</v>
      </c>
      <c r="E12924" s="4">
        <v>57709.721299999997</v>
      </c>
      <c r="F12924" t="s">
        <v>1423</v>
      </c>
      <c r="G12924" t="s">
        <v>471</v>
      </c>
      <c r="H12924" t="s">
        <v>313</v>
      </c>
      <c r="I12924" t="s">
        <v>314</v>
      </c>
      <c r="J12924" t="s">
        <v>268</v>
      </c>
      <c r="L12924" t="s">
        <v>384</v>
      </c>
      <c r="M12924" t="s">
        <v>385</v>
      </c>
      <c r="N12924" t="s">
        <v>489</v>
      </c>
    </row>
    <row r="12925" spans="1:14" hidden="1" x14ac:dyDescent="0.25">
      <c r="A12925" t="s">
        <v>476</v>
      </c>
      <c r="B12925" s="1">
        <v>45322</v>
      </c>
      <c r="C12925" t="s">
        <v>747</v>
      </c>
      <c r="D12925" t="s">
        <v>748</v>
      </c>
      <c r="E12925" s="4">
        <v>2543.9375</v>
      </c>
      <c r="F12925" t="s">
        <v>1423</v>
      </c>
      <c r="G12925" t="s">
        <v>471</v>
      </c>
      <c r="H12925" t="s">
        <v>308</v>
      </c>
      <c r="I12925" t="s">
        <v>309</v>
      </c>
      <c r="J12925" t="s">
        <v>264</v>
      </c>
      <c r="L12925" t="s">
        <v>378</v>
      </c>
      <c r="M12925" t="s">
        <v>379</v>
      </c>
      <c r="N12925" t="s">
        <v>487</v>
      </c>
    </row>
    <row r="12926" spans="1:14" hidden="1" x14ac:dyDescent="0.25">
      <c r="A12926" t="s">
        <v>476</v>
      </c>
      <c r="B12926" s="1">
        <v>45351</v>
      </c>
      <c r="C12926" t="s">
        <v>747</v>
      </c>
      <c r="D12926" t="s">
        <v>748</v>
      </c>
      <c r="E12926" s="4">
        <v>2543.9375</v>
      </c>
      <c r="F12926" t="s">
        <v>1423</v>
      </c>
      <c r="G12926" t="s">
        <v>471</v>
      </c>
      <c r="H12926" t="s">
        <v>308</v>
      </c>
      <c r="I12926" t="s">
        <v>309</v>
      </c>
      <c r="J12926" t="s">
        <v>264</v>
      </c>
      <c r="L12926" t="s">
        <v>378</v>
      </c>
      <c r="M12926" t="s">
        <v>379</v>
      </c>
      <c r="N12926" t="s">
        <v>487</v>
      </c>
    </row>
    <row r="12927" spans="1:14" hidden="1" x14ac:dyDescent="0.25">
      <c r="A12927" t="s">
        <v>476</v>
      </c>
      <c r="B12927" s="1">
        <v>45382</v>
      </c>
      <c r="C12927" t="s">
        <v>747</v>
      </c>
      <c r="D12927" t="s">
        <v>748</v>
      </c>
      <c r="E12927" s="4">
        <v>2543.9375</v>
      </c>
      <c r="F12927" t="s">
        <v>1423</v>
      </c>
      <c r="G12927" t="s">
        <v>471</v>
      </c>
      <c r="H12927" t="s">
        <v>308</v>
      </c>
      <c r="I12927" t="s">
        <v>309</v>
      </c>
      <c r="J12927" t="s">
        <v>264</v>
      </c>
      <c r="L12927" t="s">
        <v>378</v>
      </c>
      <c r="M12927" t="s">
        <v>379</v>
      </c>
      <c r="N12927" t="s">
        <v>487</v>
      </c>
    </row>
    <row r="12928" spans="1:14" hidden="1" x14ac:dyDescent="0.25">
      <c r="A12928" t="s">
        <v>476</v>
      </c>
      <c r="B12928" s="1">
        <v>45412</v>
      </c>
      <c r="C12928" t="s">
        <v>747</v>
      </c>
      <c r="D12928" t="s">
        <v>748</v>
      </c>
      <c r="E12928" s="4">
        <v>10175.75</v>
      </c>
      <c r="F12928" t="s">
        <v>1423</v>
      </c>
      <c r="G12928" t="s">
        <v>471</v>
      </c>
      <c r="H12928" t="s">
        <v>308</v>
      </c>
      <c r="I12928" t="s">
        <v>309</v>
      </c>
      <c r="J12928" t="s">
        <v>264</v>
      </c>
      <c r="L12928" t="s">
        <v>378</v>
      </c>
      <c r="M12928" t="s">
        <v>379</v>
      </c>
      <c r="N12928" t="s">
        <v>487</v>
      </c>
    </row>
    <row r="12929" spans="1:14" hidden="1" x14ac:dyDescent="0.25">
      <c r="A12929" t="s">
        <v>476</v>
      </c>
      <c r="B12929" s="1">
        <v>45443</v>
      </c>
      <c r="C12929" t="s">
        <v>747</v>
      </c>
      <c r="D12929" t="s">
        <v>748</v>
      </c>
      <c r="E12929" s="4">
        <v>12719.6875</v>
      </c>
      <c r="F12929" t="s">
        <v>1423</v>
      </c>
      <c r="G12929" t="s">
        <v>471</v>
      </c>
      <c r="H12929" t="s">
        <v>308</v>
      </c>
      <c r="I12929" t="s">
        <v>309</v>
      </c>
      <c r="J12929" t="s">
        <v>264</v>
      </c>
      <c r="L12929" t="s">
        <v>378</v>
      </c>
      <c r="M12929" t="s">
        <v>379</v>
      </c>
      <c r="N12929" t="s">
        <v>487</v>
      </c>
    </row>
    <row r="12930" spans="1:14" hidden="1" x14ac:dyDescent="0.25">
      <c r="A12930" t="s">
        <v>476</v>
      </c>
      <c r="B12930" s="1">
        <v>45473</v>
      </c>
      <c r="C12930" t="s">
        <v>747</v>
      </c>
      <c r="D12930" t="s">
        <v>748</v>
      </c>
      <c r="E12930" s="4">
        <v>15263.625</v>
      </c>
      <c r="F12930" t="s">
        <v>1423</v>
      </c>
      <c r="G12930" t="s">
        <v>471</v>
      </c>
      <c r="H12930" t="s">
        <v>308</v>
      </c>
      <c r="I12930" t="s">
        <v>309</v>
      </c>
      <c r="J12930" t="s">
        <v>264</v>
      </c>
      <c r="L12930" t="s">
        <v>378</v>
      </c>
      <c r="M12930" t="s">
        <v>379</v>
      </c>
      <c r="N12930" t="s">
        <v>487</v>
      </c>
    </row>
    <row r="12931" spans="1:14" hidden="1" x14ac:dyDescent="0.25">
      <c r="A12931" t="s">
        <v>476</v>
      </c>
      <c r="B12931" s="1">
        <v>45504</v>
      </c>
      <c r="C12931" t="s">
        <v>747</v>
      </c>
      <c r="D12931" t="s">
        <v>748</v>
      </c>
      <c r="E12931" s="4">
        <v>17807.5625</v>
      </c>
      <c r="F12931" t="s">
        <v>1423</v>
      </c>
      <c r="G12931" t="s">
        <v>471</v>
      </c>
      <c r="H12931" t="s">
        <v>308</v>
      </c>
      <c r="I12931" t="s">
        <v>309</v>
      </c>
      <c r="J12931" t="s">
        <v>264</v>
      </c>
      <c r="L12931" t="s">
        <v>378</v>
      </c>
      <c r="M12931" t="s">
        <v>379</v>
      </c>
      <c r="N12931" t="s">
        <v>487</v>
      </c>
    </row>
    <row r="12932" spans="1:14" hidden="1" x14ac:dyDescent="0.25">
      <c r="A12932" t="s">
        <v>476</v>
      </c>
      <c r="B12932" s="1">
        <v>45535</v>
      </c>
      <c r="C12932" t="s">
        <v>747</v>
      </c>
      <c r="D12932" t="s">
        <v>748</v>
      </c>
      <c r="E12932" s="4">
        <v>20351.5</v>
      </c>
      <c r="F12932" t="s">
        <v>1423</v>
      </c>
      <c r="G12932" t="s">
        <v>471</v>
      </c>
      <c r="H12932" t="s">
        <v>308</v>
      </c>
      <c r="I12932" t="s">
        <v>309</v>
      </c>
      <c r="J12932" t="s">
        <v>264</v>
      </c>
      <c r="L12932" t="s">
        <v>378</v>
      </c>
      <c r="M12932" t="s">
        <v>379</v>
      </c>
      <c r="N12932" t="s">
        <v>487</v>
      </c>
    </row>
    <row r="12933" spans="1:14" hidden="1" x14ac:dyDescent="0.25">
      <c r="A12933" t="s">
        <v>476</v>
      </c>
      <c r="B12933" s="1">
        <v>45565</v>
      </c>
      <c r="C12933" t="s">
        <v>747</v>
      </c>
      <c r="D12933" t="s">
        <v>748</v>
      </c>
      <c r="E12933" s="4">
        <v>22895.4375</v>
      </c>
      <c r="F12933" t="s">
        <v>1423</v>
      </c>
      <c r="G12933" t="s">
        <v>471</v>
      </c>
      <c r="H12933" t="s">
        <v>308</v>
      </c>
      <c r="I12933" t="s">
        <v>309</v>
      </c>
      <c r="J12933" t="s">
        <v>264</v>
      </c>
      <c r="L12933" t="s">
        <v>378</v>
      </c>
      <c r="M12933" t="s">
        <v>379</v>
      </c>
      <c r="N12933" t="s">
        <v>487</v>
      </c>
    </row>
    <row r="12934" spans="1:14" hidden="1" x14ac:dyDescent="0.25">
      <c r="A12934" t="s">
        <v>476</v>
      </c>
      <c r="B12934" s="1">
        <v>45596</v>
      </c>
      <c r="C12934" t="s">
        <v>747</v>
      </c>
      <c r="D12934" t="s">
        <v>748</v>
      </c>
      <c r="E12934" s="4">
        <v>25439.375</v>
      </c>
      <c r="F12934" t="s">
        <v>1423</v>
      </c>
      <c r="G12934" t="s">
        <v>471</v>
      </c>
      <c r="H12934" t="s">
        <v>308</v>
      </c>
      <c r="I12934" t="s">
        <v>309</v>
      </c>
      <c r="J12934" t="s">
        <v>264</v>
      </c>
      <c r="L12934" t="s">
        <v>378</v>
      </c>
      <c r="M12934" t="s">
        <v>379</v>
      </c>
      <c r="N12934" t="s">
        <v>487</v>
      </c>
    </row>
    <row r="12935" spans="1:14" hidden="1" x14ac:dyDescent="0.25">
      <c r="A12935" t="s">
        <v>476</v>
      </c>
      <c r="B12935" s="1">
        <v>45626</v>
      </c>
      <c r="C12935" t="s">
        <v>747</v>
      </c>
      <c r="D12935" t="s">
        <v>748</v>
      </c>
      <c r="E12935" s="4">
        <v>27983.3125</v>
      </c>
      <c r="F12935" t="s">
        <v>1423</v>
      </c>
      <c r="G12935" t="s">
        <v>471</v>
      </c>
      <c r="H12935" t="s">
        <v>308</v>
      </c>
      <c r="I12935" t="s">
        <v>309</v>
      </c>
      <c r="J12935" t="s">
        <v>264</v>
      </c>
      <c r="L12935" t="s">
        <v>378</v>
      </c>
      <c r="M12935" t="s">
        <v>379</v>
      </c>
      <c r="N12935" t="s">
        <v>487</v>
      </c>
    </row>
    <row r="12936" spans="1:14" hidden="1" x14ac:dyDescent="0.25">
      <c r="A12936" t="s">
        <v>476</v>
      </c>
      <c r="B12936" s="1">
        <v>45657</v>
      </c>
      <c r="C12936" t="s">
        <v>747</v>
      </c>
      <c r="D12936" t="s">
        <v>748</v>
      </c>
      <c r="E12936" s="4">
        <v>30527.25</v>
      </c>
      <c r="F12936" t="s">
        <v>1423</v>
      </c>
      <c r="G12936" t="s">
        <v>471</v>
      </c>
      <c r="H12936" t="s">
        <v>308</v>
      </c>
      <c r="I12936" t="s">
        <v>309</v>
      </c>
      <c r="J12936" t="s">
        <v>264</v>
      </c>
      <c r="L12936" t="s">
        <v>378</v>
      </c>
      <c r="M12936" t="s">
        <v>379</v>
      </c>
      <c r="N12936" t="s">
        <v>487</v>
      </c>
    </row>
    <row r="12937" spans="1:14" hidden="1" x14ac:dyDescent="0.25">
      <c r="A12937" t="s">
        <v>476</v>
      </c>
      <c r="B12937" s="1">
        <v>45351</v>
      </c>
      <c r="C12937" t="s">
        <v>931</v>
      </c>
      <c r="D12937" t="s">
        <v>304</v>
      </c>
      <c r="E12937" s="4">
        <v>4818.4331249999996</v>
      </c>
      <c r="F12937" t="s">
        <v>1423</v>
      </c>
      <c r="G12937" t="s">
        <v>471</v>
      </c>
      <c r="H12937" t="s">
        <v>303</v>
      </c>
      <c r="I12937" t="s">
        <v>304</v>
      </c>
      <c r="J12937" t="s">
        <v>268</v>
      </c>
      <c r="L12937" t="s">
        <v>384</v>
      </c>
      <c r="M12937" t="s">
        <v>385</v>
      </c>
      <c r="N12937" t="s">
        <v>489</v>
      </c>
    </row>
    <row r="12938" spans="1:14" hidden="1" x14ac:dyDescent="0.25">
      <c r="A12938" t="s">
        <v>476</v>
      </c>
      <c r="B12938" s="1">
        <v>45322</v>
      </c>
      <c r="C12938" t="s">
        <v>931</v>
      </c>
      <c r="D12938" t="s">
        <v>932</v>
      </c>
      <c r="E12938" s="4">
        <v>2236.0154166666666</v>
      </c>
      <c r="F12938" t="s">
        <v>1423</v>
      </c>
      <c r="G12938" t="s">
        <v>471</v>
      </c>
      <c r="H12938" t="s">
        <v>303</v>
      </c>
      <c r="I12938" t="s">
        <v>304</v>
      </c>
      <c r="J12938" t="s">
        <v>268</v>
      </c>
      <c r="L12938" t="s">
        <v>384</v>
      </c>
      <c r="M12938" t="s">
        <v>385</v>
      </c>
      <c r="N12938" t="s">
        <v>489</v>
      </c>
    </row>
    <row r="12939" spans="1:14" hidden="1" x14ac:dyDescent="0.25">
      <c r="A12939" t="s">
        <v>476</v>
      </c>
      <c r="B12939" s="1">
        <v>45382</v>
      </c>
      <c r="C12939" t="s">
        <v>1427</v>
      </c>
      <c r="D12939" t="s">
        <v>304</v>
      </c>
      <c r="E12939" s="4">
        <v>4818.4331249999996</v>
      </c>
      <c r="F12939" t="s">
        <v>1423</v>
      </c>
      <c r="G12939" t="s">
        <v>471</v>
      </c>
      <c r="H12939" t="s">
        <v>303</v>
      </c>
      <c r="I12939" t="s">
        <v>304</v>
      </c>
      <c r="J12939" t="s">
        <v>268</v>
      </c>
      <c r="L12939" t="s">
        <v>384</v>
      </c>
      <c r="M12939" t="s">
        <v>385</v>
      </c>
      <c r="N12939" t="s">
        <v>489</v>
      </c>
    </row>
    <row r="12940" spans="1:14" hidden="1" x14ac:dyDescent="0.25">
      <c r="A12940" t="s">
        <v>476</v>
      </c>
      <c r="B12940" s="1">
        <v>45412</v>
      </c>
      <c r="C12940" t="s">
        <v>1427</v>
      </c>
      <c r="D12940" t="s">
        <v>304</v>
      </c>
      <c r="E12940" s="4">
        <v>19273.732499999998</v>
      </c>
      <c r="F12940" t="s">
        <v>1423</v>
      </c>
      <c r="G12940" t="s">
        <v>471</v>
      </c>
      <c r="H12940" t="s">
        <v>303</v>
      </c>
      <c r="I12940" t="s">
        <v>304</v>
      </c>
      <c r="J12940" t="s">
        <v>268</v>
      </c>
      <c r="L12940" t="s">
        <v>384</v>
      </c>
      <c r="M12940" t="s">
        <v>385</v>
      </c>
      <c r="N12940" t="s">
        <v>489</v>
      </c>
    </row>
    <row r="12941" spans="1:14" hidden="1" x14ac:dyDescent="0.25">
      <c r="A12941" t="s">
        <v>476</v>
      </c>
      <c r="B12941" s="1">
        <v>45443</v>
      </c>
      <c r="C12941" t="s">
        <v>1427</v>
      </c>
      <c r="D12941" t="s">
        <v>304</v>
      </c>
      <c r="E12941" s="4">
        <v>24092.165624999998</v>
      </c>
      <c r="F12941" t="s">
        <v>1423</v>
      </c>
      <c r="G12941" t="s">
        <v>471</v>
      </c>
      <c r="H12941" t="s">
        <v>303</v>
      </c>
      <c r="I12941" t="s">
        <v>304</v>
      </c>
      <c r="J12941" t="s">
        <v>268</v>
      </c>
      <c r="L12941" t="s">
        <v>384</v>
      </c>
      <c r="M12941" t="s">
        <v>385</v>
      </c>
      <c r="N12941" t="s">
        <v>489</v>
      </c>
    </row>
    <row r="12942" spans="1:14" hidden="1" x14ac:dyDescent="0.25">
      <c r="A12942" t="s">
        <v>476</v>
      </c>
      <c r="B12942" s="1">
        <v>45473</v>
      </c>
      <c r="C12942" t="s">
        <v>1427</v>
      </c>
      <c r="D12942" t="s">
        <v>304</v>
      </c>
      <c r="E12942" s="4">
        <v>28910.598749999997</v>
      </c>
      <c r="F12942" t="s">
        <v>1423</v>
      </c>
      <c r="G12942" t="s">
        <v>471</v>
      </c>
      <c r="H12942" t="s">
        <v>303</v>
      </c>
      <c r="I12942" t="s">
        <v>304</v>
      </c>
      <c r="J12942" t="s">
        <v>268</v>
      </c>
      <c r="L12942" t="s">
        <v>384</v>
      </c>
      <c r="M12942" t="s">
        <v>385</v>
      </c>
      <c r="N12942" t="s">
        <v>489</v>
      </c>
    </row>
    <row r="12943" spans="1:14" hidden="1" x14ac:dyDescent="0.25">
      <c r="A12943" t="s">
        <v>476</v>
      </c>
      <c r="B12943" s="1">
        <v>45504</v>
      </c>
      <c r="C12943" t="s">
        <v>1427</v>
      </c>
      <c r="D12943" t="s">
        <v>304</v>
      </c>
      <c r="E12943" s="4">
        <v>33729.031875000001</v>
      </c>
      <c r="F12943" t="s">
        <v>1423</v>
      </c>
      <c r="G12943" t="s">
        <v>471</v>
      </c>
      <c r="H12943" t="s">
        <v>303</v>
      </c>
      <c r="I12943" t="s">
        <v>304</v>
      </c>
      <c r="J12943" t="s">
        <v>268</v>
      </c>
      <c r="L12943" t="s">
        <v>384</v>
      </c>
      <c r="M12943" t="s">
        <v>385</v>
      </c>
      <c r="N12943" t="s">
        <v>489</v>
      </c>
    </row>
    <row r="12944" spans="1:14" hidden="1" x14ac:dyDescent="0.25">
      <c r="A12944" t="s">
        <v>476</v>
      </c>
      <c r="B12944" s="1">
        <v>45535</v>
      </c>
      <c r="C12944" t="s">
        <v>1427</v>
      </c>
      <c r="D12944" t="s">
        <v>304</v>
      </c>
      <c r="E12944" s="4">
        <v>38547.464999999997</v>
      </c>
      <c r="F12944" t="s">
        <v>1423</v>
      </c>
      <c r="G12944" t="s">
        <v>471</v>
      </c>
      <c r="H12944" t="s">
        <v>303</v>
      </c>
      <c r="I12944" t="s">
        <v>304</v>
      </c>
      <c r="J12944" t="s">
        <v>268</v>
      </c>
      <c r="L12944" t="s">
        <v>384</v>
      </c>
      <c r="M12944" t="s">
        <v>385</v>
      </c>
      <c r="N12944" t="s">
        <v>489</v>
      </c>
    </row>
    <row r="12945" spans="1:14" hidden="1" x14ac:dyDescent="0.25">
      <c r="A12945" t="s">
        <v>476</v>
      </c>
      <c r="B12945" s="1">
        <v>45565</v>
      </c>
      <c r="C12945" t="s">
        <v>1427</v>
      </c>
      <c r="D12945" t="s">
        <v>304</v>
      </c>
      <c r="E12945" s="4">
        <v>43365.898124999992</v>
      </c>
      <c r="F12945" t="s">
        <v>1423</v>
      </c>
      <c r="G12945" t="s">
        <v>471</v>
      </c>
      <c r="H12945" t="s">
        <v>303</v>
      </c>
      <c r="I12945" t="s">
        <v>304</v>
      </c>
      <c r="J12945" t="s">
        <v>268</v>
      </c>
      <c r="L12945" t="s">
        <v>384</v>
      </c>
      <c r="M12945" t="s">
        <v>385</v>
      </c>
      <c r="N12945" t="s">
        <v>489</v>
      </c>
    </row>
    <row r="12946" spans="1:14" hidden="1" x14ac:dyDescent="0.25">
      <c r="A12946" t="s">
        <v>476</v>
      </c>
      <c r="B12946" s="1">
        <v>45596</v>
      </c>
      <c r="C12946" t="s">
        <v>1427</v>
      </c>
      <c r="D12946" t="s">
        <v>304</v>
      </c>
      <c r="E12946" s="4">
        <v>48184.331249999988</v>
      </c>
      <c r="F12946" t="s">
        <v>1423</v>
      </c>
      <c r="G12946" t="s">
        <v>471</v>
      </c>
      <c r="H12946" t="s">
        <v>303</v>
      </c>
      <c r="I12946" t="s">
        <v>304</v>
      </c>
      <c r="J12946" t="s">
        <v>268</v>
      </c>
      <c r="L12946" t="s">
        <v>384</v>
      </c>
      <c r="M12946" t="s">
        <v>385</v>
      </c>
      <c r="N12946" t="s">
        <v>489</v>
      </c>
    </row>
    <row r="12947" spans="1:14" hidden="1" x14ac:dyDescent="0.25">
      <c r="A12947" t="s">
        <v>476</v>
      </c>
      <c r="B12947" s="1">
        <v>45626</v>
      </c>
      <c r="C12947" t="s">
        <v>1427</v>
      </c>
      <c r="D12947" t="s">
        <v>304</v>
      </c>
      <c r="E12947" s="4">
        <v>53002.764374999984</v>
      </c>
      <c r="F12947" t="s">
        <v>1423</v>
      </c>
      <c r="G12947" t="s">
        <v>471</v>
      </c>
      <c r="H12947" t="s">
        <v>303</v>
      </c>
      <c r="I12947" t="s">
        <v>304</v>
      </c>
      <c r="J12947" t="s">
        <v>268</v>
      </c>
      <c r="L12947" t="s">
        <v>384</v>
      </c>
      <c r="M12947" t="s">
        <v>385</v>
      </c>
      <c r="N12947" t="s">
        <v>489</v>
      </c>
    </row>
    <row r="12948" spans="1:14" hidden="1" x14ac:dyDescent="0.25">
      <c r="A12948" t="s">
        <v>476</v>
      </c>
      <c r="B12948" s="1">
        <v>45657</v>
      </c>
      <c r="C12948" t="s">
        <v>1427</v>
      </c>
      <c r="D12948" t="s">
        <v>304</v>
      </c>
      <c r="E12948" s="4">
        <v>57821.19749999998</v>
      </c>
      <c r="F12948" t="s">
        <v>1423</v>
      </c>
      <c r="G12948" t="s">
        <v>471</v>
      </c>
      <c r="H12948" t="s">
        <v>303</v>
      </c>
      <c r="I12948" t="s">
        <v>304</v>
      </c>
      <c r="J12948" t="s">
        <v>268</v>
      </c>
      <c r="L12948" t="s">
        <v>384</v>
      </c>
      <c r="M12948" t="s">
        <v>385</v>
      </c>
      <c r="N12948" t="s">
        <v>489</v>
      </c>
    </row>
    <row r="12949" spans="1:14" hidden="1" x14ac:dyDescent="0.25">
      <c r="A12949" t="s">
        <v>476</v>
      </c>
      <c r="B12949" s="1">
        <v>45322</v>
      </c>
      <c r="C12949" t="s">
        <v>924</v>
      </c>
      <c r="D12949" t="s">
        <v>925</v>
      </c>
      <c r="E12949" s="4">
        <v>2519.9177083333329</v>
      </c>
      <c r="F12949" t="s">
        <v>1423</v>
      </c>
      <c r="G12949" t="s">
        <v>471</v>
      </c>
      <c r="H12949" t="s">
        <v>303</v>
      </c>
      <c r="I12949" t="s">
        <v>304</v>
      </c>
      <c r="J12949" t="s">
        <v>268</v>
      </c>
      <c r="L12949" t="s">
        <v>384</v>
      </c>
      <c r="M12949" t="s">
        <v>385</v>
      </c>
      <c r="N12949" t="s">
        <v>489</v>
      </c>
    </row>
    <row r="12950" spans="1:14" hidden="1" x14ac:dyDescent="0.25">
      <c r="A12950" t="s">
        <v>476</v>
      </c>
      <c r="B12950" s="1">
        <v>45322</v>
      </c>
      <c r="C12950" t="s">
        <v>927</v>
      </c>
      <c r="D12950" t="s">
        <v>928</v>
      </c>
      <c r="E12950" s="4">
        <v>935.03599999999972</v>
      </c>
      <c r="F12950" t="s">
        <v>1423</v>
      </c>
      <c r="G12950" t="s">
        <v>471</v>
      </c>
      <c r="H12950" t="s">
        <v>313</v>
      </c>
      <c r="I12950" t="s">
        <v>314</v>
      </c>
      <c r="J12950" t="s">
        <v>268</v>
      </c>
      <c r="L12950" t="s">
        <v>384</v>
      </c>
      <c r="M12950" t="s">
        <v>385</v>
      </c>
      <c r="N12950" t="s">
        <v>489</v>
      </c>
    </row>
    <row r="12951" spans="1:14" hidden="1" x14ac:dyDescent="0.25">
      <c r="A12951" t="s">
        <v>476</v>
      </c>
      <c r="B12951" s="1">
        <v>45322</v>
      </c>
      <c r="C12951" t="s">
        <v>938</v>
      </c>
      <c r="D12951" t="s">
        <v>939</v>
      </c>
      <c r="E12951" s="4">
        <v>2312.7560416666665</v>
      </c>
      <c r="F12951" t="s">
        <v>1423</v>
      </c>
      <c r="G12951" t="s">
        <v>471</v>
      </c>
      <c r="H12951" t="s">
        <v>313</v>
      </c>
      <c r="I12951" t="s">
        <v>314</v>
      </c>
      <c r="J12951" t="s">
        <v>268</v>
      </c>
      <c r="L12951" t="s">
        <v>384</v>
      </c>
      <c r="M12951" t="s">
        <v>385</v>
      </c>
      <c r="N12951" t="s">
        <v>489</v>
      </c>
    </row>
    <row r="12952" spans="1:14" hidden="1" x14ac:dyDescent="0.25">
      <c r="A12952" t="s">
        <v>476</v>
      </c>
      <c r="B12952" s="1">
        <v>45322</v>
      </c>
      <c r="C12952" t="s">
        <v>942</v>
      </c>
      <c r="D12952" t="s">
        <v>943</v>
      </c>
      <c r="E12952" s="4">
        <v>106.96163333333332</v>
      </c>
      <c r="F12952" t="s">
        <v>1423</v>
      </c>
      <c r="G12952" t="s">
        <v>471</v>
      </c>
      <c r="H12952" t="s">
        <v>313</v>
      </c>
      <c r="I12952" t="s">
        <v>314</v>
      </c>
      <c r="J12952" t="s">
        <v>268</v>
      </c>
      <c r="L12952" t="s">
        <v>384</v>
      </c>
      <c r="M12952" t="s">
        <v>385</v>
      </c>
      <c r="N12952" t="s">
        <v>489</v>
      </c>
    </row>
    <row r="12953" spans="1:14" hidden="1" x14ac:dyDescent="0.25">
      <c r="A12953" t="s">
        <v>476</v>
      </c>
      <c r="B12953" s="1">
        <v>45322</v>
      </c>
      <c r="C12953" t="s">
        <v>911</v>
      </c>
      <c r="D12953" t="s">
        <v>912</v>
      </c>
      <c r="E12953" s="4">
        <v>808.90516666666679</v>
      </c>
      <c r="F12953" t="s">
        <v>1423</v>
      </c>
      <c r="G12953" t="s">
        <v>471</v>
      </c>
      <c r="H12953" t="s">
        <v>313</v>
      </c>
      <c r="I12953" t="s">
        <v>314</v>
      </c>
      <c r="J12953" t="s">
        <v>268</v>
      </c>
      <c r="L12953" t="s">
        <v>384</v>
      </c>
      <c r="M12953" t="s">
        <v>385</v>
      </c>
      <c r="N12953" t="s">
        <v>489</v>
      </c>
    </row>
    <row r="12954" spans="1:14" hidden="1" x14ac:dyDescent="0.25">
      <c r="A12954" t="s">
        <v>476</v>
      </c>
      <c r="B12954" s="1">
        <v>45322</v>
      </c>
      <c r="C12954" t="s">
        <v>1005</v>
      </c>
      <c r="D12954" t="s">
        <v>1006</v>
      </c>
      <c r="E12954" s="4">
        <v>0</v>
      </c>
      <c r="F12954" t="s">
        <v>1423</v>
      </c>
      <c r="G12954" t="s">
        <v>471</v>
      </c>
      <c r="H12954" t="s">
        <v>311</v>
      </c>
      <c r="I12954" t="s">
        <v>312</v>
      </c>
      <c r="J12954" t="s">
        <v>264</v>
      </c>
      <c r="L12954" t="s">
        <v>390</v>
      </c>
      <c r="M12954" t="s">
        <v>391</v>
      </c>
      <c r="N12954" t="s">
        <v>487</v>
      </c>
    </row>
    <row r="12955" spans="1:14" hidden="1" x14ac:dyDescent="0.25">
      <c r="A12955" t="s">
        <v>476</v>
      </c>
      <c r="B12955" s="1">
        <v>45351</v>
      </c>
      <c r="C12955" t="s">
        <v>1005</v>
      </c>
      <c r="D12955" t="s">
        <v>1006</v>
      </c>
      <c r="E12955" s="4">
        <v>0</v>
      </c>
      <c r="F12955" t="s">
        <v>1423</v>
      </c>
      <c r="G12955" t="s">
        <v>471</v>
      </c>
      <c r="H12955" t="s">
        <v>311</v>
      </c>
      <c r="I12955" t="s">
        <v>312</v>
      </c>
      <c r="J12955" t="s">
        <v>264</v>
      </c>
      <c r="L12955" t="s">
        <v>390</v>
      </c>
      <c r="M12955" t="s">
        <v>391</v>
      </c>
      <c r="N12955" t="s">
        <v>487</v>
      </c>
    </row>
    <row r="12956" spans="1:14" hidden="1" x14ac:dyDescent="0.25">
      <c r="A12956" t="s">
        <v>476</v>
      </c>
      <c r="B12956" s="1">
        <v>45382</v>
      </c>
      <c r="C12956" t="s">
        <v>1005</v>
      </c>
      <c r="D12956" t="s">
        <v>1006</v>
      </c>
      <c r="E12956" s="4">
        <v>0</v>
      </c>
      <c r="F12956" t="s">
        <v>1423</v>
      </c>
      <c r="G12956" t="s">
        <v>471</v>
      </c>
      <c r="H12956" t="s">
        <v>311</v>
      </c>
      <c r="I12956" t="s">
        <v>312</v>
      </c>
      <c r="J12956" t="s">
        <v>264</v>
      </c>
      <c r="L12956" t="s">
        <v>390</v>
      </c>
      <c r="M12956" t="s">
        <v>391</v>
      </c>
      <c r="N12956" t="s">
        <v>487</v>
      </c>
    </row>
    <row r="12957" spans="1:14" hidden="1" x14ac:dyDescent="0.25">
      <c r="A12957" t="s">
        <v>476</v>
      </c>
      <c r="B12957" s="1">
        <v>45412</v>
      </c>
      <c r="C12957" t="s">
        <v>1005</v>
      </c>
      <c r="D12957" t="s">
        <v>1006</v>
      </c>
      <c r="E12957" s="4">
        <v>0</v>
      </c>
      <c r="F12957" t="s">
        <v>1423</v>
      </c>
      <c r="G12957" t="s">
        <v>471</v>
      </c>
      <c r="H12957" t="s">
        <v>311</v>
      </c>
      <c r="I12957" t="s">
        <v>312</v>
      </c>
      <c r="J12957" t="s">
        <v>264</v>
      </c>
      <c r="L12957" t="s">
        <v>390</v>
      </c>
      <c r="M12957" t="s">
        <v>391</v>
      </c>
      <c r="N12957" t="s">
        <v>487</v>
      </c>
    </row>
    <row r="12958" spans="1:14" hidden="1" x14ac:dyDescent="0.25">
      <c r="A12958" t="s">
        <v>476</v>
      </c>
      <c r="B12958" s="1">
        <v>45443</v>
      </c>
      <c r="C12958" t="s">
        <v>1005</v>
      </c>
      <c r="D12958" t="s">
        <v>1006</v>
      </c>
      <c r="E12958" s="4">
        <v>0</v>
      </c>
      <c r="F12958" t="s">
        <v>1423</v>
      </c>
      <c r="G12958" t="s">
        <v>471</v>
      </c>
      <c r="H12958" t="s">
        <v>311</v>
      </c>
      <c r="I12958" t="s">
        <v>312</v>
      </c>
      <c r="J12958" t="s">
        <v>264</v>
      </c>
      <c r="L12958" t="s">
        <v>390</v>
      </c>
      <c r="M12958" t="s">
        <v>391</v>
      </c>
      <c r="N12958" t="s">
        <v>487</v>
      </c>
    </row>
    <row r="12959" spans="1:14" hidden="1" x14ac:dyDescent="0.25">
      <c r="A12959" t="s">
        <v>476</v>
      </c>
      <c r="B12959" s="1">
        <v>45473</v>
      </c>
      <c r="C12959" t="s">
        <v>1005</v>
      </c>
      <c r="D12959" t="s">
        <v>1006</v>
      </c>
      <c r="E12959" s="4">
        <v>0</v>
      </c>
      <c r="F12959" t="s">
        <v>1423</v>
      </c>
      <c r="G12959" t="s">
        <v>471</v>
      </c>
      <c r="H12959" t="s">
        <v>311</v>
      </c>
      <c r="I12959" t="s">
        <v>312</v>
      </c>
      <c r="J12959" t="s">
        <v>264</v>
      </c>
      <c r="L12959" t="s">
        <v>390</v>
      </c>
      <c r="M12959" t="s">
        <v>391</v>
      </c>
      <c r="N12959" t="s">
        <v>487</v>
      </c>
    </row>
    <row r="12960" spans="1:14" hidden="1" x14ac:dyDescent="0.25">
      <c r="A12960" t="s">
        <v>476</v>
      </c>
      <c r="B12960" s="1">
        <v>45504</v>
      </c>
      <c r="C12960" t="s">
        <v>1005</v>
      </c>
      <c r="D12960" t="s">
        <v>1006</v>
      </c>
      <c r="E12960" s="4">
        <v>0</v>
      </c>
      <c r="F12960" t="s">
        <v>1423</v>
      </c>
      <c r="G12960" t="s">
        <v>471</v>
      </c>
      <c r="H12960" t="s">
        <v>311</v>
      </c>
      <c r="I12960" t="s">
        <v>312</v>
      </c>
      <c r="J12960" t="s">
        <v>264</v>
      </c>
      <c r="L12960" t="s">
        <v>390</v>
      </c>
      <c r="M12960" t="s">
        <v>391</v>
      </c>
      <c r="N12960" t="s">
        <v>487</v>
      </c>
    </row>
    <row r="12961" spans="1:14" hidden="1" x14ac:dyDescent="0.25">
      <c r="A12961" t="s">
        <v>476</v>
      </c>
      <c r="B12961" s="1">
        <v>45535</v>
      </c>
      <c r="C12961" t="s">
        <v>1005</v>
      </c>
      <c r="D12961" t="s">
        <v>1006</v>
      </c>
      <c r="E12961" s="4">
        <v>0</v>
      </c>
      <c r="F12961" t="s">
        <v>1423</v>
      </c>
      <c r="G12961" t="s">
        <v>471</v>
      </c>
      <c r="H12961" t="s">
        <v>311</v>
      </c>
      <c r="I12961" t="s">
        <v>312</v>
      </c>
      <c r="J12961" t="s">
        <v>264</v>
      </c>
      <c r="L12961" t="s">
        <v>390</v>
      </c>
      <c r="M12961" t="s">
        <v>391</v>
      </c>
      <c r="N12961" t="s">
        <v>487</v>
      </c>
    </row>
    <row r="12962" spans="1:14" hidden="1" x14ac:dyDescent="0.25">
      <c r="A12962" t="s">
        <v>476</v>
      </c>
      <c r="B12962" s="1">
        <v>45565</v>
      </c>
      <c r="C12962" t="s">
        <v>1005</v>
      </c>
      <c r="D12962" t="s">
        <v>1006</v>
      </c>
      <c r="E12962" s="4">
        <v>0</v>
      </c>
      <c r="F12962" t="s">
        <v>1423</v>
      </c>
      <c r="G12962" t="s">
        <v>471</v>
      </c>
      <c r="H12962" t="s">
        <v>311</v>
      </c>
      <c r="I12962" t="s">
        <v>312</v>
      </c>
      <c r="J12962" t="s">
        <v>264</v>
      </c>
      <c r="L12962" t="s">
        <v>390</v>
      </c>
      <c r="M12962" t="s">
        <v>391</v>
      </c>
      <c r="N12962" t="s">
        <v>487</v>
      </c>
    </row>
    <row r="12963" spans="1:14" hidden="1" x14ac:dyDescent="0.25">
      <c r="A12963" t="s">
        <v>476</v>
      </c>
      <c r="B12963" s="1">
        <v>45596</v>
      </c>
      <c r="C12963" t="s">
        <v>1005</v>
      </c>
      <c r="D12963" t="s">
        <v>1006</v>
      </c>
      <c r="E12963" s="4">
        <v>0</v>
      </c>
      <c r="F12963" t="s">
        <v>1423</v>
      </c>
      <c r="G12963" t="s">
        <v>471</v>
      </c>
      <c r="H12963" t="s">
        <v>311</v>
      </c>
      <c r="I12963" t="s">
        <v>312</v>
      </c>
      <c r="J12963" t="s">
        <v>264</v>
      </c>
      <c r="L12963" t="s">
        <v>390</v>
      </c>
      <c r="M12963" t="s">
        <v>391</v>
      </c>
      <c r="N12963" t="s">
        <v>487</v>
      </c>
    </row>
    <row r="12964" spans="1:14" hidden="1" x14ac:dyDescent="0.25">
      <c r="A12964" t="s">
        <v>476</v>
      </c>
      <c r="B12964" s="1">
        <v>45626</v>
      </c>
      <c r="C12964" t="s">
        <v>1005</v>
      </c>
      <c r="D12964" t="s">
        <v>1006</v>
      </c>
      <c r="E12964" s="4">
        <v>0</v>
      </c>
      <c r="F12964" t="s">
        <v>1423</v>
      </c>
      <c r="G12964" t="s">
        <v>471</v>
      </c>
      <c r="H12964" t="s">
        <v>311</v>
      </c>
      <c r="I12964" t="s">
        <v>312</v>
      </c>
      <c r="J12964" t="s">
        <v>264</v>
      </c>
      <c r="L12964" t="s">
        <v>390</v>
      </c>
      <c r="M12964" t="s">
        <v>391</v>
      </c>
      <c r="N12964" t="s">
        <v>487</v>
      </c>
    </row>
    <row r="12965" spans="1:14" hidden="1" x14ac:dyDescent="0.25">
      <c r="A12965" t="s">
        <v>476</v>
      </c>
      <c r="B12965" s="1">
        <v>45657</v>
      </c>
      <c r="C12965" t="s">
        <v>1005</v>
      </c>
      <c r="D12965" t="s">
        <v>1006</v>
      </c>
      <c r="E12965" s="4">
        <v>0</v>
      </c>
      <c r="F12965" t="s">
        <v>1423</v>
      </c>
      <c r="G12965" t="s">
        <v>471</v>
      </c>
      <c r="H12965" t="s">
        <v>311</v>
      </c>
      <c r="I12965" t="s">
        <v>312</v>
      </c>
      <c r="J12965" t="s">
        <v>264</v>
      </c>
      <c r="L12965" t="s">
        <v>390</v>
      </c>
      <c r="M12965" t="s">
        <v>391</v>
      </c>
      <c r="N12965" t="s">
        <v>487</v>
      </c>
    </row>
    <row r="12966" spans="1:14" hidden="1" x14ac:dyDescent="0.25">
      <c r="A12966" t="s">
        <v>476</v>
      </c>
      <c r="B12966" s="1">
        <v>45322</v>
      </c>
      <c r="C12966" t="s">
        <v>826</v>
      </c>
      <c r="D12966" t="s">
        <v>827</v>
      </c>
      <c r="E12966" s="4">
        <v>0</v>
      </c>
      <c r="F12966" t="s">
        <v>1423</v>
      </c>
      <c r="G12966" t="s">
        <v>471</v>
      </c>
      <c r="H12966" t="s">
        <v>311</v>
      </c>
      <c r="I12966" t="s">
        <v>312</v>
      </c>
      <c r="J12966" t="s">
        <v>264</v>
      </c>
      <c r="L12966" t="s">
        <v>378</v>
      </c>
      <c r="M12966" t="s">
        <v>379</v>
      </c>
      <c r="N12966" t="s">
        <v>487</v>
      </c>
    </row>
    <row r="12967" spans="1:14" hidden="1" x14ac:dyDescent="0.25">
      <c r="A12967" t="s">
        <v>476</v>
      </c>
      <c r="B12967" s="1">
        <v>45351</v>
      </c>
      <c r="C12967" t="s">
        <v>826</v>
      </c>
      <c r="D12967" t="s">
        <v>827</v>
      </c>
      <c r="E12967" s="4">
        <v>0</v>
      </c>
      <c r="F12967" t="s">
        <v>1423</v>
      </c>
      <c r="G12967" t="s">
        <v>471</v>
      </c>
      <c r="H12967" t="s">
        <v>311</v>
      </c>
      <c r="I12967" t="s">
        <v>312</v>
      </c>
      <c r="J12967" t="s">
        <v>264</v>
      </c>
      <c r="L12967" t="s">
        <v>378</v>
      </c>
      <c r="M12967" t="s">
        <v>379</v>
      </c>
      <c r="N12967" t="s">
        <v>487</v>
      </c>
    </row>
    <row r="12968" spans="1:14" hidden="1" x14ac:dyDescent="0.25">
      <c r="A12968" t="s">
        <v>476</v>
      </c>
      <c r="B12968" s="1">
        <v>45382</v>
      </c>
      <c r="C12968" t="s">
        <v>826</v>
      </c>
      <c r="D12968" t="s">
        <v>827</v>
      </c>
      <c r="E12968" s="4">
        <v>0</v>
      </c>
      <c r="F12968" t="s">
        <v>1423</v>
      </c>
      <c r="G12968" t="s">
        <v>471</v>
      </c>
      <c r="H12968" t="s">
        <v>311</v>
      </c>
      <c r="I12968" t="s">
        <v>312</v>
      </c>
      <c r="J12968" t="s">
        <v>264</v>
      </c>
      <c r="L12968" t="s">
        <v>378</v>
      </c>
      <c r="M12968" t="s">
        <v>379</v>
      </c>
      <c r="N12968" t="s">
        <v>487</v>
      </c>
    </row>
    <row r="12969" spans="1:14" hidden="1" x14ac:dyDescent="0.25">
      <c r="A12969" t="s">
        <v>476</v>
      </c>
      <c r="B12969" s="1">
        <v>45412</v>
      </c>
      <c r="C12969" t="s">
        <v>826</v>
      </c>
      <c r="D12969" t="s">
        <v>827</v>
      </c>
      <c r="E12969" s="4">
        <v>0</v>
      </c>
      <c r="F12969" t="s">
        <v>1423</v>
      </c>
      <c r="G12969" t="s">
        <v>471</v>
      </c>
      <c r="H12969" t="s">
        <v>311</v>
      </c>
      <c r="I12969" t="s">
        <v>312</v>
      </c>
      <c r="J12969" t="s">
        <v>264</v>
      </c>
      <c r="L12969" t="s">
        <v>378</v>
      </c>
      <c r="M12969" t="s">
        <v>379</v>
      </c>
      <c r="N12969" t="s">
        <v>487</v>
      </c>
    </row>
    <row r="12970" spans="1:14" hidden="1" x14ac:dyDescent="0.25">
      <c r="A12970" t="s">
        <v>476</v>
      </c>
      <c r="B12970" s="1">
        <v>45443</v>
      </c>
      <c r="C12970" t="s">
        <v>826</v>
      </c>
      <c r="D12970" t="s">
        <v>827</v>
      </c>
      <c r="E12970" s="4">
        <v>0</v>
      </c>
      <c r="F12970" t="s">
        <v>1423</v>
      </c>
      <c r="G12970" t="s">
        <v>471</v>
      </c>
      <c r="H12970" t="s">
        <v>311</v>
      </c>
      <c r="I12970" t="s">
        <v>312</v>
      </c>
      <c r="J12970" t="s">
        <v>264</v>
      </c>
      <c r="L12970" t="s">
        <v>378</v>
      </c>
      <c r="M12970" t="s">
        <v>379</v>
      </c>
      <c r="N12970" t="s">
        <v>487</v>
      </c>
    </row>
    <row r="12971" spans="1:14" hidden="1" x14ac:dyDescent="0.25">
      <c r="A12971" t="s">
        <v>476</v>
      </c>
      <c r="B12971" s="1">
        <v>45473</v>
      </c>
      <c r="C12971" t="s">
        <v>826</v>
      </c>
      <c r="D12971" t="s">
        <v>827</v>
      </c>
      <c r="E12971" s="4">
        <v>0</v>
      </c>
      <c r="F12971" t="s">
        <v>1423</v>
      </c>
      <c r="G12971" t="s">
        <v>471</v>
      </c>
      <c r="H12971" t="s">
        <v>311</v>
      </c>
      <c r="I12971" t="s">
        <v>312</v>
      </c>
      <c r="J12971" t="s">
        <v>264</v>
      </c>
      <c r="L12971" t="s">
        <v>378</v>
      </c>
      <c r="M12971" t="s">
        <v>379</v>
      </c>
      <c r="N12971" t="s">
        <v>487</v>
      </c>
    </row>
    <row r="12972" spans="1:14" hidden="1" x14ac:dyDescent="0.25">
      <c r="A12972" t="s">
        <v>476</v>
      </c>
      <c r="B12972" s="1">
        <v>45504</v>
      </c>
      <c r="C12972" t="s">
        <v>826</v>
      </c>
      <c r="D12972" t="s">
        <v>827</v>
      </c>
      <c r="E12972" s="4">
        <v>0</v>
      </c>
      <c r="F12972" t="s">
        <v>1423</v>
      </c>
      <c r="G12972" t="s">
        <v>471</v>
      </c>
      <c r="H12972" t="s">
        <v>311</v>
      </c>
      <c r="I12972" t="s">
        <v>312</v>
      </c>
      <c r="J12972" t="s">
        <v>264</v>
      </c>
      <c r="L12972" t="s">
        <v>378</v>
      </c>
      <c r="M12972" t="s">
        <v>379</v>
      </c>
      <c r="N12972" t="s">
        <v>487</v>
      </c>
    </row>
    <row r="12973" spans="1:14" hidden="1" x14ac:dyDescent="0.25">
      <c r="A12973" t="s">
        <v>476</v>
      </c>
      <c r="B12973" s="1">
        <v>45535</v>
      </c>
      <c r="C12973" t="s">
        <v>826</v>
      </c>
      <c r="D12973" t="s">
        <v>827</v>
      </c>
      <c r="E12973" s="4">
        <v>0</v>
      </c>
      <c r="F12973" t="s">
        <v>1423</v>
      </c>
      <c r="G12973" t="s">
        <v>471</v>
      </c>
      <c r="H12973" t="s">
        <v>311</v>
      </c>
      <c r="I12973" t="s">
        <v>312</v>
      </c>
      <c r="J12973" t="s">
        <v>264</v>
      </c>
      <c r="L12973" t="s">
        <v>378</v>
      </c>
      <c r="M12973" t="s">
        <v>379</v>
      </c>
      <c r="N12973" t="s">
        <v>487</v>
      </c>
    </row>
    <row r="12974" spans="1:14" hidden="1" x14ac:dyDescent="0.25">
      <c r="A12974" t="s">
        <v>476</v>
      </c>
      <c r="B12974" s="1">
        <v>45565</v>
      </c>
      <c r="C12974" t="s">
        <v>826</v>
      </c>
      <c r="D12974" t="s">
        <v>827</v>
      </c>
      <c r="E12974" s="4">
        <v>0</v>
      </c>
      <c r="F12974" t="s">
        <v>1423</v>
      </c>
      <c r="G12974" t="s">
        <v>471</v>
      </c>
      <c r="H12974" t="s">
        <v>311</v>
      </c>
      <c r="I12974" t="s">
        <v>312</v>
      </c>
      <c r="J12974" t="s">
        <v>264</v>
      </c>
      <c r="L12974" t="s">
        <v>378</v>
      </c>
      <c r="M12974" t="s">
        <v>379</v>
      </c>
      <c r="N12974" t="s">
        <v>487</v>
      </c>
    </row>
    <row r="12975" spans="1:14" hidden="1" x14ac:dyDescent="0.25">
      <c r="A12975" t="s">
        <v>476</v>
      </c>
      <c r="B12975" s="1">
        <v>45596</v>
      </c>
      <c r="C12975" t="s">
        <v>826</v>
      </c>
      <c r="D12975" t="s">
        <v>827</v>
      </c>
      <c r="E12975" s="4">
        <v>0</v>
      </c>
      <c r="F12975" t="s">
        <v>1423</v>
      </c>
      <c r="G12975" t="s">
        <v>471</v>
      </c>
      <c r="H12975" t="s">
        <v>311</v>
      </c>
      <c r="I12975" t="s">
        <v>312</v>
      </c>
      <c r="J12975" t="s">
        <v>264</v>
      </c>
      <c r="L12975" t="s">
        <v>378</v>
      </c>
      <c r="M12975" t="s">
        <v>379</v>
      </c>
      <c r="N12975" t="s">
        <v>487</v>
      </c>
    </row>
    <row r="12976" spans="1:14" hidden="1" x14ac:dyDescent="0.25">
      <c r="A12976" t="s">
        <v>476</v>
      </c>
      <c r="B12976" s="1">
        <v>45626</v>
      </c>
      <c r="C12976" t="s">
        <v>826</v>
      </c>
      <c r="D12976" t="s">
        <v>827</v>
      </c>
      <c r="E12976" s="4">
        <v>0</v>
      </c>
      <c r="F12976" t="s">
        <v>1423</v>
      </c>
      <c r="G12976" t="s">
        <v>471</v>
      </c>
      <c r="H12976" t="s">
        <v>311</v>
      </c>
      <c r="I12976" t="s">
        <v>312</v>
      </c>
      <c r="J12976" t="s">
        <v>264</v>
      </c>
      <c r="L12976" t="s">
        <v>378</v>
      </c>
      <c r="M12976" t="s">
        <v>379</v>
      </c>
      <c r="N12976" t="s">
        <v>487</v>
      </c>
    </row>
    <row r="12977" spans="1:14" hidden="1" x14ac:dyDescent="0.25">
      <c r="A12977" t="s">
        <v>476</v>
      </c>
      <c r="B12977" s="1">
        <v>45657</v>
      </c>
      <c r="C12977" t="s">
        <v>826</v>
      </c>
      <c r="D12977" t="s">
        <v>827</v>
      </c>
      <c r="E12977" s="4">
        <v>0</v>
      </c>
      <c r="F12977" t="s">
        <v>1423</v>
      </c>
      <c r="G12977" t="s">
        <v>471</v>
      </c>
      <c r="H12977" t="s">
        <v>311</v>
      </c>
      <c r="I12977" t="s">
        <v>312</v>
      </c>
      <c r="J12977" t="s">
        <v>264</v>
      </c>
      <c r="L12977" t="s">
        <v>378</v>
      </c>
      <c r="M12977" t="s">
        <v>379</v>
      </c>
      <c r="N12977" t="s">
        <v>487</v>
      </c>
    </row>
    <row r="12978" spans="1:14" hidden="1" x14ac:dyDescent="0.25">
      <c r="A12978" t="s">
        <v>476</v>
      </c>
      <c r="B12978" s="1">
        <v>45322</v>
      </c>
      <c r="C12978" t="s">
        <v>1314</v>
      </c>
      <c r="D12978" t="s">
        <v>1315</v>
      </c>
      <c r="E12978" s="4">
        <v>214.25</v>
      </c>
      <c r="F12978" t="s">
        <v>1423</v>
      </c>
      <c r="G12978" t="s">
        <v>471</v>
      </c>
      <c r="H12978" t="s">
        <v>308</v>
      </c>
      <c r="I12978" t="s">
        <v>309</v>
      </c>
      <c r="J12978" t="s">
        <v>264</v>
      </c>
      <c r="L12978" t="s">
        <v>378</v>
      </c>
      <c r="M12978" t="s">
        <v>379</v>
      </c>
      <c r="N12978" t="s">
        <v>487</v>
      </c>
    </row>
    <row r="12979" spans="1:14" hidden="1" x14ac:dyDescent="0.25">
      <c r="A12979" t="s">
        <v>476</v>
      </c>
      <c r="B12979" s="1">
        <v>45351</v>
      </c>
      <c r="C12979" t="s">
        <v>1314</v>
      </c>
      <c r="D12979" t="s">
        <v>1315</v>
      </c>
      <c r="E12979" s="4">
        <v>214.25</v>
      </c>
      <c r="F12979" t="s">
        <v>1423</v>
      </c>
      <c r="G12979" t="s">
        <v>471</v>
      </c>
      <c r="H12979" t="s">
        <v>308</v>
      </c>
      <c r="I12979" t="s">
        <v>309</v>
      </c>
      <c r="J12979" t="s">
        <v>264</v>
      </c>
      <c r="L12979" t="s">
        <v>378</v>
      </c>
      <c r="M12979" t="s">
        <v>379</v>
      </c>
      <c r="N12979" t="s">
        <v>487</v>
      </c>
    </row>
    <row r="12980" spans="1:14" hidden="1" x14ac:dyDescent="0.25">
      <c r="A12980" t="s">
        <v>476</v>
      </c>
      <c r="B12980" s="1">
        <v>45322</v>
      </c>
      <c r="C12980" t="s">
        <v>997</v>
      </c>
      <c r="D12980" t="s">
        <v>998</v>
      </c>
      <c r="E12980" s="4">
        <v>41.666666666666664</v>
      </c>
      <c r="F12980" t="s">
        <v>1423</v>
      </c>
      <c r="G12980" t="s">
        <v>471</v>
      </c>
      <c r="H12980" t="s">
        <v>311</v>
      </c>
      <c r="I12980" t="s">
        <v>312</v>
      </c>
      <c r="J12980" t="s">
        <v>264</v>
      </c>
      <c r="L12980" t="s">
        <v>390</v>
      </c>
      <c r="M12980" t="s">
        <v>391</v>
      </c>
      <c r="N12980" t="s">
        <v>477</v>
      </c>
    </row>
    <row r="12981" spans="1:14" hidden="1" x14ac:dyDescent="0.25">
      <c r="A12981" t="s">
        <v>476</v>
      </c>
      <c r="B12981" s="1">
        <v>45351</v>
      </c>
      <c r="C12981" t="s">
        <v>997</v>
      </c>
      <c r="D12981" t="s">
        <v>998</v>
      </c>
      <c r="E12981" s="4">
        <v>41.666666666666664</v>
      </c>
      <c r="F12981" t="s">
        <v>1423</v>
      </c>
      <c r="G12981" t="s">
        <v>471</v>
      </c>
      <c r="H12981" t="s">
        <v>311</v>
      </c>
      <c r="I12981" t="s">
        <v>312</v>
      </c>
      <c r="J12981" t="s">
        <v>264</v>
      </c>
      <c r="L12981" t="s">
        <v>390</v>
      </c>
      <c r="M12981" t="s">
        <v>391</v>
      </c>
      <c r="N12981" t="s">
        <v>477</v>
      </c>
    </row>
    <row r="12982" spans="1:14" hidden="1" x14ac:dyDescent="0.25">
      <c r="A12982" t="s">
        <v>476</v>
      </c>
      <c r="B12982" s="1">
        <v>45382</v>
      </c>
      <c r="C12982" t="s">
        <v>997</v>
      </c>
      <c r="D12982" t="s">
        <v>998</v>
      </c>
      <c r="E12982" s="4">
        <v>41.666666666666664</v>
      </c>
      <c r="F12982" t="s">
        <v>1423</v>
      </c>
      <c r="G12982" t="s">
        <v>471</v>
      </c>
      <c r="H12982" t="s">
        <v>311</v>
      </c>
      <c r="I12982" t="s">
        <v>312</v>
      </c>
      <c r="J12982" t="s">
        <v>264</v>
      </c>
      <c r="L12982" t="s">
        <v>390</v>
      </c>
      <c r="M12982" t="s">
        <v>391</v>
      </c>
      <c r="N12982" t="s">
        <v>477</v>
      </c>
    </row>
    <row r="12983" spans="1:14" hidden="1" x14ac:dyDescent="0.25">
      <c r="A12983" t="s">
        <v>476</v>
      </c>
      <c r="B12983" s="1">
        <v>45412</v>
      </c>
      <c r="C12983" t="s">
        <v>997</v>
      </c>
      <c r="D12983" t="s">
        <v>998</v>
      </c>
      <c r="E12983" s="4">
        <v>166.66666666666666</v>
      </c>
      <c r="F12983" t="s">
        <v>1423</v>
      </c>
      <c r="G12983" t="s">
        <v>471</v>
      </c>
      <c r="H12983" t="s">
        <v>311</v>
      </c>
      <c r="I12983" t="s">
        <v>312</v>
      </c>
      <c r="J12983" t="s">
        <v>264</v>
      </c>
      <c r="L12983" t="s">
        <v>390</v>
      </c>
      <c r="M12983" t="s">
        <v>391</v>
      </c>
      <c r="N12983" t="s">
        <v>477</v>
      </c>
    </row>
    <row r="12984" spans="1:14" hidden="1" x14ac:dyDescent="0.25">
      <c r="A12984" t="s">
        <v>476</v>
      </c>
      <c r="B12984" s="1">
        <v>45443</v>
      </c>
      <c r="C12984" t="s">
        <v>997</v>
      </c>
      <c r="D12984" t="s">
        <v>998</v>
      </c>
      <c r="E12984" s="4">
        <v>208.33333333333331</v>
      </c>
      <c r="F12984" t="s">
        <v>1423</v>
      </c>
      <c r="G12984" t="s">
        <v>471</v>
      </c>
      <c r="H12984" t="s">
        <v>311</v>
      </c>
      <c r="I12984" t="s">
        <v>312</v>
      </c>
      <c r="J12984" t="s">
        <v>264</v>
      </c>
      <c r="L12984" t="s">
        <v>390</v>
      </c>
      <c r="M12984" t="s">
        <v>391</v>
      </c>
      <c r="N12984" t="s">
        <v>477</v>
      </c>
    </row>
    <row r="12985" spans="1:14" hidden="1" x14ac:dyDescent="0.25">
      <c r="A12985" t="s">
        <v>476</v>
      </c>
      <c r="B12985" s="1">
        <v>45473</v>
      </c>
      <c r="C12985" t="s">
        <v>997</v>
      </c>
      <c r="D12985" t="s">
        <v>998</v>
      </c>
      <c r="E12985" s="4">
        <v>249.99999999999997</v>
      </c>
      <c r="F12985" t="s">
        <v>1423</v>
      </c>
      <c r="G12985" t="s">
        <v>471</v>
      </c>
      <c r="H12985" t="s">
        <v>311</v>
      </c>
      <c r="I12985" t="s">
        <v>312</v>
      </c>
      <c r="J12985" t="s">
        <v>264</v>
      </c>
      <c r="L12985" t="s">
        <v>390</v>
      </c>
      <c r="M12985" t="s">
        <v>391</v>
      </c>
      <c r="N12985" t="s">
        <v>477</v>
      </c>
    </row>
    <row r="12986" spans="1:14" hidden="1" x14ac:dyDescent="0.25">
      <c r="A12986" t="s">
        <v>476</v>
      </c>
      <c r="B12986" s="1">
        <v>45504</v>
      </c>
      <c r="C12986" t="s">
        <v>997</v>
      </c>
      <c r="D12986" t="s">
        <v>998</v>
      </c>
      <c r="E12986" s="4">
        <v>291.66666666666663</v>
      </c>
      <c r="F12986" t="s">
        <v>1423</v>
      </c>
      <c r="G12986" t="s">
        <v>471</v>
      </c>
      <c r="H12986" t="s">
        <v>311</v>
      </c>
      <c r="I12986" t="s">
        <v>312</v>
      </c>
      <c r="J12986" t="s">
        <v>264</v>
      </c>
      <c r="L12986" t="s">
        <v>390</v>
      </c>
      <c r="M12986" t="s">
        <v>391</v>
      </c>
      <c r="N12986" t="s">
        <v>477</v>
      </c>
    </row>
    <row r="12987" spans="1:14" hidden="1" x14ac:dyDescent="0.25">
      <c r="A12987" t="s">
        <v>476</v>
      </c>
      <c r="B12987" s="1">
        <v>45535</v>
      </c>
      <c r="C12987" t="s">
        <v>997</v>
      </c>
      <c r="D12987" t="s">
        <v>998</v>
      </c>
      <c r="E12987" s="4">
        <v>333.33333333333331</v>
      </c>
      <c r="F12987" t="s">
        <v>1423</v>
      </c>
      <c r="G12987" t="s">
        <v>471</v>
      </c>
      <c r="H12987" t="s">
        <v>311</v>
      </c>
      <c r="I12987" t="s">
        <v>312</v>
      </c>
      <c r="J12987" t="s">
        <v>264</v>
      </c>
      <c r="L12987" t="s">
        <v>390</v>
      </c>
      <c r="M12987" t="s">
        <v>391</v>
      </c>
      <c r="N12987" t="s">
        <v>477</v>
      </c>
    </row>
    <row r="12988" spans="1:14" hidden="1" x14ac:dyDescent="0.25">
      <c r="A12988" t="s">
        <v>476</v>
      </c>
      <c r="B12988" s="1">
        <v>45565</v>
      </c>
      <c r="C12988" t="s">
        <v>997</v>
      </c>
      <c r="D12988" t="s">
        <v>998</v>
      </c>
      <c r="E12988" s="4">
        <v>375</v>
      </c>
      <c r="F12988" t="s">
        <v>1423</v>
      </c>
      <c r="G12988" t="s">
        <v>471</v>
      </c>
      <c r="H12988" t="s">
        <v>311</v>
      </c>
      <c r="I12988" t="s">
        <v>312</v>
      </c>
      <c r="J12988" t="s">
        <v>264</v>
      </c>
      <c r="L12988" t="s">
        <v>390</v>
      </c>
      <c r="M12988" t="s">
        <v>391</v>
      </c>
      <c r="N12988" t="s">
        <v>477</v>
      </c>
    </row>
    <row r="12989" spans="1:14" hidden="1" x14ac:dyDescent="0.25">
      <c r="A12989" t="s">
        <v>476</v>
      </c>
      <c r="B12989" s="1">
        <v>45596</v>
      </c>
      <c r="C12989" t="s">
        <v>997</v>
      </c>
      <c r="D12989" t="s">
        <v>998</v>
      </c>
      <c r="E12989" s="4">
        <v>416.66666666666669</v>
      </c>
      <c r="F12989" t="s">
        <v>1423</v>
      </c>
      <c r="G12989" t="s">
        <v>471</v>
      </c>
      <c r="H12989" t="s">
        <v>311</v>
      </c>
      <c r="I12989" t="s">
        <v>312</v>
      </c>
      <c r="J12989" t="s">
        <v>264</v>
      </c>
      <c r="L12989" t="s">
        <v>390</v>
      </c>
      <c r="M12989" t="s">
        <v>391</v>
      </c>
      <c r="N12989" t="s">
        <v>477</v>
      </c>
    </row>
    <row r="12990" spans="1:14" hidden="1" x14ac:dyDescent="0.25">
      <c r="A12990" t="s">
        <v>476</v>
      </c>
      <c r="B12990" s="1">
        <v>45626</v>
      </c>
      <c r="C12990" t="s">
        <v>997</v>
      </c>
      <c r="D12990" t="s">
        <v>998</v>
      </c>
      <c r="E12990" s="4">
        <v>458.33333333333337</v>
      </c>
      <c r="F12990" t="s">
        <v>1423</v>
      </c>
      <c r="G12990" t="s">
        <v>471</v>
      </c>
      <c r="H12990" t="s">
        <v>311</v>
      </c>
      <c r="I12990" t="s">
        <v>312</v>
      </c>
      <c r="J12990" t="s">
        <v>264</v>
      </c>
      <c r="L12990" t="s">
        <v>390</v>
      </c>
      <c r="M12990" t="s">
        <v>391</v>
      </c>
      <c r="N12990" t="s">
        <v>477</v>
      </c>
    </row>
    <row r="12991" spans="1:14" hidden="1" x14ac:dyDescent="0.25">
      <c r="A12991" t="s">
        <v>476</v>
      </c>
      <c r="B12991" s="1">
        <v>45657</v>
      </c>
      <c r="C12991" t="s">
        <v>997</v>
      </c>
      <c r="D12991" t="s">
        <v>998</v>
      </c>
      <c r="E12991" s="4">
        <v>500.00000000000006</v>
      </c>
      <c r="F12991" t="s">
        <v>1423</v>
      </c>
      <c r="G12991" t="s">
        <v>471</v>
      </c>
      <c r="H12991" t="s">
        <v>311</v>
      </c>
      <c r="I12991" t="s">
        <v>312</v>
      </c>
      <c r="J12991" t="s">
        <v>264</v>
      </c>
      <c r="L12991" t="s">
        <v>390</v>
      </c>
      <c r="M12991" t="s">
        <v>391</v>
      </c>
      <c r="N12991" t="s">
        <v>477</v>
      </c>
    </row>
    <row r="12992" spans="1:14" hidden="1" x14ac:dyDescent="0.25">
      <c r="A12992" t="s">
        <v>476</v>
      </c>
      <c r="B12992" s="1">
        <v>45382</v>
      </c>
      <c r="C12992" t="s">
        <v>1314</v>
      </c>
      <c r="D12992" t="s">
        <v>1315</v>
      </c>
      <c r="E12992" s="4">
        <v>214.25</v>
      </c>
      <c r="F12992" t="s">
        <v>1423</v>
      </c>
      <c r="G12992" t="s">
        <v>471</v>
      </c>
      <c r="H12992" t="s">
        <v>308</v>
      </c>
      <c r="I12992" t="s">
        <v>309</v>
      </c>
      <c r="J12992" t="s">
        <v>264</v>
      </c>
      <c r="L12992" t="s">
        <v>378</v>
      </c>
      <c r="M12992" t="s">
        <v>379</v>
      </c>
      <c r="N12992" t="s">
        <v>487</v>
      </c>
    </row>
    <row r="12993" spans="1:14" hidden="1" x14ac:dyDescent="0.25">
      <c r="A12993" t="s">
        <v>476</v>
      </c>
      <c r="B12993" s="1">
        <v>45412</v>
      </c>
      <c r="C12993" t="s">
        <v>1314</v>
      </c>
      <c r="D12993" t="s">
        <v>1315</v>
      </c>
      <c r="E12993" s="4">
        <v>857</v>
      </c>
      <c r="F12993" t="s">
        <v>1423</v>
      </c>
      <c r="G12993" t="s">
        <v>471</v>
      </c>
      <c r="H12993" t="s">
        <v>308</v>
      </c>
      <c r="I12993" t="s">
        <v>309</v>
      </c>
      <c r="J12993" t="s">
        <v>264</v>
      </c>
      <c r="L12993" t="s">
        <v>378</v>
      </c>
      <c r="M12993" t="s">
        <v>379</v>
      </c>
      <c r="N12993" t="s">
        <v>487</v>
      </c>
    </row>
    <row r="12994" spans="1:14" hidden="1" x14ac:dyDescent="0.25">
      <c r="A12994" t="s">
        <v>476</v>
      </c>
      <c r="B12994" s="1">
        <v>45443</v>
      </c>
      <c r="C12994" t="s">
        <v>1314</v>
      </c>
      <c r="D12994" t="s">
        <v>1315</v>
      </c>
      <c r="E12994" s="4">
        <v>1071.25</v>
      </c>
      <c r="F12994" t="s">
        <v>1423</v>
      </c>
      <c r="G12994" t="s">
        <v>471</v>
      </c>
      <c r="H12994" t="s">
        <v>308</v>
      </c>
      <c r="I12994" t="s">
        <v>309</v>
      </c>
      <c r="J12994" t="s">
        <v>264</v>
      </c>
      <c r="L12994" t="s">
        <v>378</v>
      </c>
      <c r="M12994" t="s">
        <v>379</v>
      </c>
      <c r="N12994" t="s">
        <v>487</v>
      </c>
    </row>
    <row r="12995" spans="1:14" hidden="1" x14ac:dyDescent="0.25">
      <c r="A12995" t="s">
        <v>476</v>
      </c>
      <c r="B12995" s="1">
        <v>45473</v>
      </c>
      <c r="C12995" t="s">
        <v>1314</v>
      </c>
      <c r="D12995" t="s">
        <v>1315</v>
      </c>
      <c r="E12995" s="4">
        <v>1285.5</v>
      </c>
      <c r="F12995" t="s">
        <v>1423</v>
      </c>
      <c r="G12995" t="s">
        <v>471</v>
      </c>
      <c r="H12995" t="s">
        <v>308</v>
      </c>
      <c r="I12995" t="s">
        <v>309</v>
      </c>
      <c r="J12995" t="s">
        <v>264</v>
      </c>
      <c r="L12995" t="s">
        <v>378</v>
      </c>
      <c r="M12995" t="s">
        <v>379</v>
      </c>
      <c r="N12995" t="s">
        <v>487</v>
      </c>
    </row>
    <row r="12996" spans="1:14" hidden="1" x14ac:dyDescent="0.25">
      <c r="A12996" t="s">
        <v>476</v>
      </c>
      <c r="B12996" s="1">
        <v>45504</v>
      </c>
      <c r="C12996" t="s">
        <v>1314</v>
      </c>
      <c r="D12996" t="s">
        <v>1315</v>
      </c>
      <c r="E12996" s="4">
        <v>1499.75</v>
      </c>
      <c r="F12996" t="s">
        <v>1423</v>
      </c>
      <c r="G12996" t="s">
        <v>471</v>
      </c>
      <c r="H12996" t="s">
        <v>308</v>
      </c>
      <c r="I12996" t="s">
        <v>309</v>
      </c>
      <c r="J12996" t="s">
        <v>264</v>
      </c>
      <c r="L12996" t="s">
        <v>378</v>
      </c>
      <c r="M12996" t="s">
        <v>379</v>
      </c>
      <c r="N12996" t="s">
        <v>487</v>
      </c>
    </row>
    <row r="12997" spans="1:14" hidden="1" x14ac:dyDescent="0.25">
      <c r="A12997" t="s">
        <v>476</v>
      </c>
      <c r="B12997" s="1">
        <v>45535</v>
      </c>
      <c r="C12997" t="s">
        <v>1314</v>
      </c>
      <c r="D12997" t="s">
        <v>1315</v>
      </c>
      <c r="E12997" s="4">
        <v>1714</v>
      </c>
      <c r="F12997" t="s">
        <v>1423</v>
      </c>
      <c r="G12997" t="s">
        <v>471</v>
      </c>
      <c r="H12997" t="s">
        <v>308</v>
      </c>
      <c r="I12997" t="s">
        <v>309</v>
      </c>
      <c r="J12997" t="s">
        <v>264</v>
      </c>
      <c r="L12997" t="s">
        <v>378</v>
      </c>
      <c r="M12997" t="s">
        <v>379</v>
      </c>
      <c r="N12997" t="s">
        <v>487</v>
      </c>
    </row>
    <row r="12998" spans="1:14" hidden="1" x14ac:dyDescent="0.25">
      <c r="A12998" t="s">
        <v>476</v>
      </c>
      <c r="B12998" s="1">
        <v>45565</v>
      </c>
      <c r="C12998" t="s">
        <v>1314</v>
      </c>
      <c r="D12998" t="s">
        <v>1315</v>
      </c>
      <c r="E12998" s="4">
        <v>1928.25</v>
      </c>
      <c r="F12998" t="s">
        <v>1423</v>
      </c>
      <c r="G12998" t="s">
        <v>471</v>
      </c>
      <c r="H12998" t="s">
        <v>308</v>
      </c>
      <c r="I12998" t="s">
        <v>309</v>
      </c>
      <c r="J12998" t="s">
        <v>264</v>
      </c>
      <c r="L12998" t="s">
        <v>378</v>
      </c>
      <c r="M12998" t="s">
        <v>379</v>
      </c>
      <c r="N12998" t="s">
        <v>487</v>
      </c>
    </row>
    <row r="12999" spans="1:14" hidden="1" x14ac:dyDescent="0.25">
      <c r="A12999" t="s">
        <v>476</v>
      </c>
      <c r="B12999" s="1">
        <v>45596</v>
      </c>
      <c r="C12999" t="s">
        <v>1314</v>
      </c>
      <c r="D12999" t="s">
        <v>1315</v>
      </c>
      <c r="E12999" s="4">
        <v>2142.5</v>
      </c>
      <c r="F12999" t="s">
        <v>1423</v>
      </c>
      <c r="G12999" t="s">
        <v>471</v>
      </c>
      <c r="H12999" t="s">
        <v>308</v>
      </c>
      <c r="I12999" t="s">
        <v>309</v>
      </c>
      <c r="J12999" t="s">
        <v>264</v>
      </c>
      <c r="L12999" t="s">
        <v>378</v>
      </c>
      <c r="M12999" t="s">
        <v>379</v>
      </c>
      <c r="N12999" t="s">
        <v>487</v>
      </c>
    </row>
    <row r="13000" spans="1:14" hidden="1" x14ac:dyDescent="0.25">
      <c r="A13000" t="s">
        <v>476</v>
      </c>
      <c r="B13000" s="1">
        <v>45626</v>
      </c>
      <c r="C13000" t="s">
        <v>1314</v>
      </c>
      <c r="D13000" t="s">
        <v>1315</v>
      </c>
      <c r="E13000" s="4">
        <v>2356.75</v>
      </c>
      <c r="F13000" t="s">
        <v>1423</v>
      </c>
      <c r="G13000" t="s">
        <v>471</v>
      </c>
      <c r="H13000" t="s">
        <v>308</v>
      </c>
      <c r="I13000" t="s">
        <v>309</v>
      </c>
      <c r="J13000" t="s">
        <v>264</v>
      </c>
      <c r="L13000" t="s">
        <v>378</v>
      </c>
      <c r="M13000" t="s">
        <v>379</v>
      </c>
      <c r="N13000" t="s">
        <v>487</v>
      </c>
    </row>
    <row r="13001" spans="1:14" hidden="1" x14ac:dyDescent="0.25">
      <c r="A13001" t="s">
        <v>476</v>
      </c>
      <c r="B13001" s="1">
        <v>45657</v>
      </c>
      <c r="C13001" t="s">
        <v>1314</v>
      </c>
      <c r="D13001" t="s">
        <v>1315</v>
      </c>
      <c r="E13001" s="4">
        <v>2571</v>
      </c>
      <c r="F13001" t="s">
        <v>1423</v>
      </c>
      <c r="G13001" t="s">
        <v>471</v>
      </c>
      <c r="H13001" t="s">
        <v>308</v>
      </c>
      <c r="I13001" t="s">
        <v>309</v>
      </c>
      <c r="J13001" t="s">
        <v>264</v>
      </c>
      <c r="L13001" t="s">
        <v>378</v>
      </c>
      <c r="M13001" t="s">
        <v>379</v>
      </c>
      <c r="N13001" t="s">
        <v>487</v>
      </c>
    </row>
    <row r="13002" spans="1:14" hidden="1" x14ac:dyDescent="0.25">
      <c r="A13002" t="s">
        <v>476</v>
      </c>
      <c r="B13002" s="1">
        <v>45322</v>
      </c>
      <c r="C13002" t="s">
        <v>692</v>
      </c>
      <c r="D13002" t="s">
        <v>693</v>
      </c>
      <c r="E13002" s="4">
        <v>0</v>
      </c>
      <c r="F13002" t="s">
        <v>1423</v>
      </c>
      <c r="G13002" t="s">
        <v>471</v>
      </c>
      <c r="H13002" t="s">
        <v>308</v>
      </c>
      <c r="I13002" t="s">
        <v>309</v>
      </c>
      <c r="J13002" t="s">
        <v>264</v>
      </c>
      <c r="L13002" t="s">
        <v>378</v>
      </c>
      <c r="M13002" t="s">
        <v>379</v>
      </c>
      <c r="N13002" t="s">
        <v>487</v>
      </c>
    </row>
    <row r="13003" spans="1:14" hidden="1" x14ac:dyDescent="0.25">
      <c r="A13003" t="s">
        <v>476</v>
      </c>
      <c r="B13003" s="1">
        <v>45351</v>
      </c>
      <c r="C13003" t="s">
        <v>692</v>
      </c>
      <c r="D13003" t="s">
        <v>693</v>
      </c>
      <c r="E13003" s="4">
        <v>0</v>
      </c>
      <c r="F13003" t="s">
        <v>1423</v>
      </c>
      <c r="G13003" t="s">
        <v>471</v>
      </c>
      <c r="H13003" t="s">
        <v>308</v>
      </c>
      <c r="I13003" t="s">
        <v>309</v>
      </c>
      <c r="J13003" t="s">
        <v>264</v>
      </c>
      <c r="L13003" t="s">
        <v>378</v>
      </c>
      <c r="M13003" t="s">
        <v>379</v>
      </c>
      <c r="N13003" t="s">
        <v>487</v>
      </c>
    </row>
    <row r="13004" spans="1:14" hidden="1" x14ac:dyDescent="0.25">
      <c r="A13004" t="s">
        <v>476</v>
      </c>
      <c r="B13004" s="1">
        <v>45382</v>
      </c>
      <c r="C13004" t="s">
        <v>692</v>
      </c>
      <c r="D13004" t="s">
        <v>693</v>
      </c>
      <c r="E13004" s="4">
        <v>0</v>
      </c>
      <c r="F13004" t="s">
        <v>1423</v>
      </c>
      <c r="G13004" t="s">
        <v>471</v>
      </c>
      <c r="H13004" t="s">
        <v>308</v>
      </c>
      <c r="I13004" t="s">
        <v>309</v>
      </c>
      <c r="J13004" t="s">
        <v>264</v>
      </c>
      <c r="L13004" t="s">
        <v>378</v>
      </c>
      <c r="M13004" t="s">
        <v>379</v>
      </c>
      <c r="N13004" t="s">
        <v>487</v>
      </c>
    </row>
    <row r="13005" spans="1:14" hidden="1" x14ac:dyDescent="0.25">
      <c r="A13005" t="s">
        <v>476</v>
      </c>
      <c r="B13005" s="1">
        <v>45412</v>
      </c>
      <c r="C13005" t="s">
        <v>692</v>
      </c>
      <c r="D13005" t="s">
        <v>693</v>
      </c>
      <c r="E13005" s="4">
        <v>0</v>
      </c>
      <c r="F13005" t="s">
        <v>1423</v>
      </c>
      <c r="G13005" t="s">
        <v>471</v>
      </c>
      <c r="H13005" t="s">
        <v>308</v>
      </c>
      <c r="I13005" t="s">
        <v>309</v>
      </c>
      <c r="J13005" t="s">
        <v>264</v>
      </c>
      <c r="L13005" t="s">
        <v>378</v>
      </c>
      <c r="M13005" t="s">
        <v>379</v>
      </c>
      <c r="N13005" t="s">
        <v>487</v>
      </c>
    </row>
    <row r="13006" spans="1:14" hidden="1" x14ac:dyDescent="0.25">
      <c r="A13006" t="s">
        <v>476</v>
      </c>
      <c r="B13006" s="1">
        <v>45443</v>
      </c>
      <c r="C13006" t="s">
        <v>692</v>
      </c>
      <c r="D13006" t="s">
        <v>693</v>
      </c>
      <c r="E13006" s="4">
        <v>0</v>
      </c>
      <c r="F13006" t="s">
        <v>1423</v>
      </c>
      <c r="G13006" t="s">
        <v>471</v>
      </c>
      <c r="H13006" t="s">
        <v>308</v>
      </c>
      <c r="I13006" t="s">
        <v>309</v>
      </c>
      <c r="J13006" t="s">
        <v>264</v>
      </c>
      <c r="L13006" t="s">
        <v>378</v>
      </c>
      <c r="M13006" t="s">
        <v>379</v>
      </c>
      <c r="N13006" t="s">
        <v>487</v>
      </c>
    </row>
    <row r="13007" spans="1:14" hidden="1" x14ac:dyDescent="0.25">
      <c r="A13007" t="s">
        <v>476</v>
      </c>
      <c r="B13007" s="1">
        <v>45473</v>
      </c>
      <c r="C13007" t="s">
        <v>692</v>
      </c>
      <c r="D13007" t="s">
        <v>693</v>
      </c>
      <c r="E13007" s="4">
        <v>0</v>
      </c>
      <c r="F13007" t="s">
        <v>1423</v>
      </c>
      <c r="G13007" t="s">
        <v>471</v>
      </c>
      <c r="H13007" t="s">
        <v>308</v>
      </c>
      <c r="I13007" t="s">
        <v>309</v>
      </c>
      <c r="J13007" t="s">
        <v>264</v>
      </c>
      <c r="L13007" t="s">
        <v>378</v>
      </c>
      <c r="M13007" t="s">
        <v>379</v>
      </c>
      <c r="N13007" t="s">
        <v>487</v>
      </c>
    </row>
    <row r="13008" spans="1:14" hidden="1" x14ac:dyDescent="0.25">
      <c r="A13008" t="s">
        <v>476</v>
      </c>
      <c r="B13008" s="1">
        <v>45504</v>
      </c>
      <c r="C13008" t="s">
        <v>692</v>
      </c>
      <c r="D13008" t="s">
        <v>693</v>
      </c>
      <c r="E13008" s="4">
        <v>0</v>
      </c>
      <c r="F13008" t="s">
        <v>1423</v>
      </c>
      <c r="G13008" t="s">
        <v>471</v>
      </c>
      <c r="H13008" t="s">
        <v>308</v>
      </c>
      <c r="I13008" t="s">
        <v>309</v>
      </c>
      <c r="J13008" t="s">
        <v>264</v>
      </c>
      <c r="L13008" t="s">
        <v>378</v>
      </c>
      <c r="M13008" t="s">
        <v>379</v>
      </c>
      <c r="N13008" t="s">
        <v>487</v>
      </c>
    </row>
    <row r="13009" spans="1:14" hidden="1" x14ac:dyDescent="0.25">
      <c r="A13009" t="s">
        <v>476</v>
      </c>
      <c r="B13009" s="1">
        <v>45535</v>
      </c>
      <c r="C13009" t="s">
        <v>692</v>
      </c>
      <c r="D13009" t="s">
        <v>693</v>
      </c>
      <c r="E13009" s="4">
        <v>0</v>
      </c>
      <c r="F13009" t="s">
        <v>1423</v>
      </c>
      <c r="G13009" t="s">
        <v>471</v>
      </c>
      <c r="H13009" t="s">
        <v>308</v>
      </c>
      <c r="I13009" t="s">
        <v>309</v>
      </c>
      <c r="J13009" t="s">
        <v>264</v>
      </c>
      <c r="L13009" t="s">
        <v>378</v>
      </c>
      <c r="M13009" t="s">
        <v>379</v>
      </c>
      <c r="N13009" t="s">
        <v>487</v>
      </c>
    </row>
    <row r="13010" spans="1:14" hidden="1" x14ac:dyDescent="0.25">
      <c r="A13010" t="s">
        <v>476</v>
      </c>
      <c r="B13010" s="1">
        <v>45565</v>
      </c>
      <c r="C13010" t="s">
        <v>692</v>
      </c>
      <c r="D13010" t="s">
        <v>693</v>
      </c>
      <c r="E13010" s="4">
        <v>0</v>
      </c>
      <c r="F13010" t="s">
        <v>1423</v>
      </c>
      <c r="G13010" t="s">
        <v>471</v>
      </c>
      <c r="H13010" t="s">
        <v>308</v>
      </c>
      <c r="I13010" t="s">
        <v>309</v>
      </c>
      <c r="J13010" t="s">
        <v>264</v>
      </c>
      <c r="L13010" t="s">
        <v>378</v>
      </c>
      <c r="M13010" t="s">
        <v>379</v>
      </c>
      <c r="N13010" t="s">
        <v>487</v>
      </c>
    </row>
    <row r="13011" spans="1:14" hidden="1" x14ac:dyDescent="0.25">
      <c r="A13011" t="s">
        <v>476</v>
      </c>
      <c r="B13011" s="1">
        <v>45596</v>
      </c>
      <c r="C13011" t="s">
        <v>692</v>
      </c>
      <c r="D13011" t="s">
        <v>693</v>
      </c>
      <c r="E13011" s="4">
        <v>0</v>
      </c>
      <c r="F13011" t="s">
        <v>1423</v>
      </c>
      <c r="G13011" t="s">
        <v>471</v>
      </c>
      <c r="H13011" t="s">
        <v>308</v>
      </c>
      <c r="I13011" t="s">
        <v>309</v>
      </c>
      <c r="J13011" t="s">
        <v>264</v>
      </c>
      <c r="L13011" t="s">
        <v>378</v>
      </c>
      <c r="M13011" t="s">
        <v>379</v>
      </c>
      <c r="N13011" t="s">
        <v>487</v>
      </c>
    </row>
    <row r="13012" spans="1:14" hidden="1" x14ac:dyDescent="0.25">
      <c r="A13012" t="s">
        <v>476</v>
      </c>
      <c r="B13012" s="1">
        <v>45626</v>
      </c>
      <c r="C13012" t="s">
        <v>692</v>
      </c>
      <c r="D13012" t="s">
        <v>693</v>
      </c>
      <c r="E13012" s="4">
        <v>0</v>
      </c>
      <c r="F13012" t="s">
        <v>1423</v>
      </c>
      <c r="G13012" t="s">
        <v>471</v>
      </c>
      <c r="H13012" t="s">
        <v>308</v>
      </c>
      <c r="I13012" t="s">
        <v>309</v>
      </c>
      <c r="J13012" t="s">
        <v>264</v>
      </c>
      <c r="L13012" t="s">
        <v>378</v>
      </c>
      <c r="M13012" t="s">
        <v>379</v>
      </c>
      <c r="N13012" t="s">
        <v>487</v>
      </c>
    </row>
    <row r="13013" spans="1:14" hidden="1" x14ac:dyDescent="0.25">
      <c r="A13013" t="s">
        <v>476</v>
      </c>
      <c r="B13013" s="1">
        <v>45657</v>
      </c>
      <c r="C13013" t="s">
        <v>692</v>
      </c>
      <c r="D13013" t="s">
        <v>693</v>
      </c>
      <c r="E13013" s="4">
        <v>0</v>
      </c>
      <c r="F13013" t="s">
        <v>1423</v>
      </c>
      <c r="G13013" t="s">
        <v>471</v>
      </c>
      <c r="H13013" t="s">
        <v>308</v>
      </c>
      <c r="I13013" t="s">
        <v>309</v>
      </c>
      <c r="J13013" t="s">
        <v>264</v>
      </c>
      <c r="L13013" t="s">
        <v>378</v>
      </c>
      <c r="M13013" t="s">
        <v>379</v>
      </c>
      <c r="N13013" t="s">
        <v>487</v>
      </c>
    </row>
    <row r="13014" spans="1:14" hidden="1" x14ac:dyDescent="0.25">
      <c r="A13014" t="s">
        <v>476</v>
      </c>
      <c r="B13014" s="1">
        <v>45322</v>
      </c>
      <c r="C13014" t="s">
        <v>1132</v>
      </c>
      <c r="D13014" t="s">
        <v>1133</v>
      </c>
      <c r="E13014" s="4">
        <v>0</v>
      </c>
      <c r="F13014" t="s">
        <v>1423</v>
      </c>
      <c r="G13014" t="s">
        <v>471</v>
      </c>
      <c r="H13014" t="s">
        <v>308</v>
      </c>
      <c r="I13014" t="s">
        <v>309</v>
      </c>
      <c r="J13014" t="s">
        <v>264</v>
      </c>
      <c r="L13014" t="s">
        <v>378</v>
      </c>
      <c r="M13014" t="s">
        <v>379</v>
      </c>
      <c r="N13014" t="s">
        <v>480</v>
      </c>
    </row>
    <row r="13015" spans="1:14" hidden="1" x14ac:dyDescent="0.25">
      <c r="A13015" t="s">
        <v>476</v>
      </c>
      <c r="B13015" s="1">
        <v>45351</v>
      </c>
      <c r="C13015" t="s">
        <v>1132</v>
      </c>
      <c r="D13015" t="s">
        <v>1133</v>
      </c>
      <c r="E13015" s="4">
        <v>0</v>
      </c>
      <c r="F13015" t="s">
        <v>1423</v>
      </c>
      <c r="G13015" t="s">
        <v>471</v>
      </c>
      <c r="H13015" t="s">
        <v>308</v>
      </c>
      <c r="I13015" t="s">
        <v>309</v>
      </c>
      <c r="J13015" t="s">
        <v>264</v>
      </c>
      <c r="L13015" t="s">
        <v>378</v>
      </c>
      <c r="M13015" t="s">
        <v>379</v>
      </c>
      <c r="N13015" t="s">
        <v>480</v>
      </c>
    </row>
    <row r="13016" spans="1:14" hidden="1" x14ac:dyDescent="0.25">
      <c r="A13016" t="s">
        <v>476</v>
      </c>
      <c r="B13016" s="1">
        <v>45382</v>
      </c>
      <c r="C13016" t="s">
        <v>1132</v>
      </c>
      <c r="D13016" t="s">
        <v>1133</v>
      </c>
      <c r="E13016" s="4">
        <v>0</v>
      </c>
      <c r="F13016" t="s">
        <v>1423</v>
      </c>
      <c r="G13016" t="s">
        <v>471</v>
      </c>
      <c r="H13016" t="s">
        <v>308</v>
      </c>
      <c r="I13016" t="s">
        <v>309</v>
      </c>
      <c r="J13016" t="s">
        <v>264</v>
      </c>
      <c r="L13016" t="s">
        <v>378</v>
      </c>
      <c r="M13016" t="s">
        <v>379</v>
      </c>
      <c r="N13016" t="s">
        <v>480</v>
      </c>
    </row>
    <row r="13017" spans="1:14" hidden="1" x14ac:dyDescent="0.25">
      <c r="A13017" t="s">
        <v>476</v>
      </c>
      <c r="B13017" s="1">
        <v>45412</v>
      </c>
      <c r="C13017" t="s">
        <v>1132</v>
      </c>
      <c r="D13017" t="s">
        <v>1133</v>
      </c>
      <c r="E13017" s="4">
        <v>0</v>
      </c>
      <c r="F13017" t="s">
        <v>1423</v>
      </c>
      <c r="G13017" t="s">
        <v>471</v>
      </c>
      <c r="H13017" t="s">
        <v>308</v>
      </c>
      <c r="I13017" t="s">
        <v>309</v>
      </c>
      <c r="J13017" t="s">
        <v>264</v>
      </c>
      <c r="L13017" t="s">
        <v>378</v>
      </c>
      <c r="M13017" t="s">
        <v>379</v>
      </c>
      <c r="N13017" t="s">
        <v>480</v>
      </c>
    </row>
    <row r="13018" spans="1:14" hidden="1" x14ac:dyDescent="0.25">
      <c r="A13018" t="s">
        <v>476</v>
      </c>
      <c r="B13018" s="1">
        <v>45443</v>
      </c>
      <c r="C13018" t="s">
        <v>1132</v>
      </c>
      <c r="D13018" t="s">
        <v>1133</v>
      </c>
      <c r="E13018" s="4">
        <v>0</v>
      </c>
      <c r="F13018" t="s">
        <v>1423</v>
      </c>
      <c r="G13018" t="s">
        <v>471</v>
      </c>
      <c r="H13018" t="s">
        <v>308</v>
      </c>
      <c r="I13018" t="s">
        <v>309</v>
      </c>
      <c r="J13018" t="s">
        <v>264</v>
      </c>
      <c r="L13018" t="s">
        <v>378</v>
      </c>
      <c r="M13018" t="s">
        <v>379</v>
      </c>
      <c r="N13018" t="s">
        <v>480</v>
      </c>
    </row>
    <row r="13019" spans="1:14" hidden="1" x14ac:dyDescent="0.25">
      <c r="A13019" t="s">
        <v>476</v>
      </c>
      <c r="B13019" s="1">
        <v>45473</v>
      </c>
      <c r="C13019" t="s">
        <v>1132</v>
      </c>
      <c r="D13019" t="s">
        <v>1133</v>
      </c>
      <c r="E13019" s="4">
        <v>0</v>
      </c>
      <c r="F13019" t="s">
        <v>1423</v>
      </c>
      <c r="G13019" t="s">
        <v>471</v>
      </c>
      <c r="H13019" t="s">
        <v>308</v>
      </c>
      <c r="I13019" t="s">
        <v>309</v>
      </c>
      <c r="J13019" t="s">
        <v>264</v>
      </c>
      <c r="L13019" t="s">
        <v>378</v>
      </c>
      <c r="M13019" t="s">
        <v>379</v>
      </c>
      <c r="N13019" t="s">
        <v>480</v>
      </c>
    </row>
    <row r="13020" spans="1:14" hidden="1" x14ac:dyDescent="0.25">
      <c r="A13020" t="s">
        <v>476</v>
      </c>
      <c r="B13020" s="1">
        <v>45504</v>
      </c>
      <c r="C13020" t="s">
        <v>1132</v>
      </c>
      <c r="D13020" t="s">
        <v>1133</v>
      </c>
      <c r="E13020" s="4">
        <v>0</v>
      </c>
      <c r="F13020" t="s">
        <v>1423</v>
      </c>
      <c r="G13020" t="s">
        <v>471</v>
      </c>
      <c r="H13020" t="s">
        <v>308</v>
      </c>
      <c r="I13020" t="s">
        <v>309</v>
      </c>
      <c r="J13020" t="s">
        <v>264</v>
      </c>
      <c r="L13020" t="s">
        <v>378</v>
      </c>
      <c r="M13020" t="s">
        <v>379</v>
      </c>
      <c r="N13020" t="s">
        <v>480</v>
      </c>
    </row>
    <row r="13021" spans="1:14" hidden="1" x14ac:dyDescent="0.25">
      <c r="A13021" t="s">
        <v>476</v>
      </c>
      <c r="B13021" s="1">
        <v>45535</v>
      </c>
      <c r="C13021" t="s">
        <v>1132</v>
      </c>
      <c r="D13021" t="s">
        <v>1133</v>
      </c>
      <c r="E13021" s="4">
        <v>0</v>
      </c>
      <c r="F13021" t="s">
        <v>1423</v>
      </c>
      <c r="G13021" t="s">
        <v>471</v>
      </c>
      <c r="H13021" t="s">
        <v>308</v>
      </c>
      <c r="I13021" t="s">
        <v>309</v>
      </c>
      <c r="J13021" t="s">
        <v>264</v>
      </c>
      <c r="L13021" t="s">
        <v>378</v>
      </c>
      <c r="M13021" t="s">
        <v>379</v>
      </c>
      <c r="N13021" t="s">
        <v>480</v>
      </c>
    </row>
    <row r="13022" spans="1:14" hidden="1" x14ac:dyDescent="0.25">
      <c r="A13022" t="s">
        <v>476</v>
      </c>
      <c r="B13022" s="1">
        <v>45565</v>
      </c>
      <c r="C13022" t="s">
        <v>1132</v>
      </c>
      <c r="D13022" t="s">
        <v>1133</v>
      </c>
      <c r="E13022" s="4">
        <v>0</v>
      </c>
      <c r="F13022" t="s">
        <v>1423</v>
      </c>
      <c r="G13022" t="s">
        <v>471</v>
      </c>
      <c r="H13022" t="s">
        <v>308</v>
      </c>
      <c r="I13022" t="s">
        <v>309</v>
      </c>
      <c r="J13022" t="s">
        <v>264</v>
      </c>
      <c r="L13022" t="s">
        <v>378</v>
      </c>
      <c r="M13022" t="s">
        <v>379</v>
      </c>
      <c r="N13022" t="s">
        <v>480</v>
      </c>
    </row>
    <row r="13023" spans="1:14" hidden="1" x14ac:dyDescent="0.25">
      <c r="A13023" t="s">
        <v>476</v>
      </c>
      <c r="B13023" s="1">
        <v>45596</v>
      </c>
      <c r="C13023" t="s">
        <v>1132</v>
      </c>
      <c r="D13023" t="s">
        <v>1133</v>
      </c>
      <c r="E13023" s="4">
        <v>0</v>
      </c>
      <c r="F13023" t="s">
        <v>1423</v>
      </c>
      <c r="G13023" t="s">
        <v>471</v>
      </c>
      <c r="H13023" t="s">
        <v>308</v>
      </c>
      <c r="I13023" t="s">
        <v>309</v>
      </c>
      <c r="J13023" t="s">
        <v>264</v>
      </c>
      <c r="L13023" t="s">
        <v>378</v>
      </c>
      <c r="M13023" t="s">
        <v>379</v>
      </c>
      <c r="N13023" t="s">
        <v>480</v>
      </c>
    </row>
    <row r="13024" spans="1:14" hidden="1" x14ac:dyDescent="0.25">
      <c r="A13024" t="s">
        <v>476</v>
      </c>
      <c r="B13024" s="1">
        <v>45626</v>
      </c>
      <c r="C13024" t="s">
        <v>1132</v>
      </c>
      <c r="D13024" t="s">
        <v>1133</v>
      </c>
      <c r="E13024" s="4">
        <v>0</v>
      </c>
      <c r="F13024" t="s">
        <v>1423</v>
      </c>
      <c r="G13024" t="s">
        <v>471</v>
      </c>
      <c r="H13024" t="s">
        <v>308</v>
      </c>
      <c r="I13024" t="s">
        <v>309</v>
      </c>
      <c r="J13024" t="s">
        <v>264</v>
      </c>
      <c r="L13024" t="s">
        <v>378</v>
      </c>
      <c r="M13024" t="s">
        <v>379</v>
      </c>
      <c r="N13024" t="s">
        <v>480</v>
      </c>
    </row>
    <row r="13025" spans="1:14" hidden="1" x14ac:dyDescent="0.25">
      <c r="A13025" t="s">
        <v>476</v>
      </c>
      <c r="B13025" s="1">
        <v>45657</v>
      </c>
      <c r="C13025" t="s">
        <v>1132</v>
      </c>
      <c r="D13025" t="s">
        <v>1133</v>
      </c>
      <c r="E13025" s="4">
        <v>0</v>
      </c>
      <c r="F13025" t="s">
        <v>1423</v>
      </c>
      <c r="G13025" t="s">
        <v>471</v>
      </c>
      <c r="H13025" t="s">
        <v>308</v>
      </c>
      <c r="I13025" t="s">
        <v>309</v>
      </c>
      <c r="J13025" t="s">
        <v>264</v>
      </c>
      <c r="L13025" t="s">
        <v>378</v>
      </c>
      <c r="M13025" t="s">
        <v>379</v>
      </c>
      <c r="N13025" t="s">
        <v>480</v>
      </c>
    </row>
    <row r="13026" spans="1:14" hidden="1" x14ac:dyDescent="0.25">
      <c r="A13026" t="s">
        <v>476</v>
      </c>
      <c r="B13026" s="1">
        <v>45322</v>
      </c>
      <c r="C13026" t="s">
        <v>680</v>
      </c>
      <c r="D13026" t="s">
        <v>681</v>
      </c>
      <c r="E13026" s="4">
        <v>4346.5</v>
      </c>
      <c r="F13026" t="s">
        <v>1423</v>
      </c>
      <c r="G13026" t="s">
        <v>471</v>
      </c>
      <c r="H13026" t="s">
        <v>308</v>
      </c>
      <c r="I13026" t="s">
        <v>309</v>
      </c>
      <c r="J13026" t="s">
        <v>264</v>
      </c>
      <c r="L13026" t="s">
        <v>378</v>
      </c>
      <c r="M13026" t="s">
        <v>379</v>
      </c>
      <c r="N13026" t="s">
        <v>487</v>
      </c>
    </row>
    <row r="13027" spans="1:14" hidden="1" x14ac:dyDescent="0.25">
      <c r="A13027" t="s">
        <v>476</v>
      </c>
      <c r="B13027" s="1">
        <v>45351</v>
      </c>
      <c r="C13027" t="s">
        <v>680</v>
      </c>
      <c r="D13027" t="s">
        <v>681</v>
      </c>
      <c r="E13027" s="4">
        <v>4346.5</v>
      </c>
      <c r="F13027" t="s">
        <v>1423</v>
      </c>
      <c r="G13027" t="s">
        <v>471</v>
      </c>
      <c r="H13027" t="s">
        <v>308</v>
      </c>
      <c r="I13027" t="s">
        <v>309</v>
      </c>
      <c r="J13027" t="s">
        <v>264</v>
      </c>
      <c r="L13027" t="s">
        <v>378</v>
      </c>
      <c r="M13027" t="s">
        <v>379</v>
      </c>
      <c r="N13027" t="s">
        <v>487</v>
      </c>
    </row>
    <row r="13028" spans="1:14" hidden="1" x14ac:dyDescent="0.25">
      <c r="A13028" t="s">
        <v>476</v>
      </c>
      <c r="B13028" s="1">
        <v>45382</v>
      </c>
      <c r="C13028" t="s">
        <v>680</v>
      </c>
      <c r="D13028" t="s">
        <v>681</v>
      </c>
      <c r="E13028" s="4">
        <v>4346.5</v>
      </c>
      <c r="F13028" t="s">
        <v>1423</v>
      </c>
      <c r="G13028" t="s">
        <v>471</v>
      </c>
      <c r="H13028" t="s">
        <v>308</v>
      </c>
      <c r="I13028" t="s">
        <v>309</v>
      </c>
      <c r="J13028" t="s">
        <v>264</v>
      </c>
      <c r="L13028" t="s">
        <v>378</v>
      </c>
      <c r="M13028" t="s">
        <v>379</v>
      </c>
      <c r="N13028" t="s">
        <v>487</v>
      </c>
    </row>
    <row r="13029" spans="1:14" hidden="1" x14ac:dyDescent="0.25">
      <c r="A13029" t="s">
        <v>476</v>
      </c>
      <c r="B13029" s="1">
        <v>45412</v>
      </c>
      <c r="C13029" t="s">
        <v>680</v>
      </c>
      <c r="D13029" t="s">
        <v>681</v>
      </c>
      <c r="E13029" s="4">
        <v>17386</v>
      </c>
      <c r="F13029" t="s">
        <v>1423</v>
      </c>
      <c r="G13029" t="s">
        <v>471</v>
      </c>
      <c r="H13029" t="s">
        <v>308</v>
      </c>
      <c r="I13029" t="s">
        <v>309</v>
      </c>
      <c r="J13029" t="s">
        <v>264</v>
      </c>
      <c r="L13029" t="s">
        <v>378</v>
      </c>
      <c r="M13029" t="s">
        <v>379</v>
      </c>
      <c r="N13029" t="s">
        <v>487</v>
      </c>
    </row>
    <row r="13030" spans="1:14" hidden="1" x14ac:dyDescent="0.25">
      <c r="A13030" t="s">
        <v>476</v>
      </c>
      <c r="B13030" s="1">
        <v>45443</v>
      </c>
      <c r="C13030" t="s">
        <v>680</v>
      </c>
      <c r="D13030" t="s">
        <v>681</v>
      </c>
      <c r="E13030" s="4">
        <v>21732.5</v>
      </c>
      <c r="F13030" t="s">
        <v>1423</v>
      </c>
      <c r="G13030" t="s">
        <v>471</v>
      </c>
      <c r="H13030" t="s">
        <v>308</v>
      </c>
      <c r="I13030" t="s">
        <v>309</v>
      </c>
      <c r="J13030" t="s">
        <v>264</v>
      </c>
      <c r="L13030" t="s">
        <v>378</v>
      </c>
      <c r="M13030" t="s">
        <v>379</v>
      </c>
      <c r="N13030" t="s">
        <v>487</v>
      </c>
    </row>
    <row r="13031" spans="1:14" hidden="1" x14ac:dyDescent="0.25">
      <c r="A13031" t="s">
        <v>476</v>
      </c>
      <c r="B13031" s="1">
        <v>45473</v>
      </c>
      <c r="C13031" t="s">
        <v>680</v>
      </c>
      <c r="D13031" t="s">
        <v>681</v>
      </c>
      <c r="E13031" s="4">
        <v>26079</v>
      </c>
      <c r="F13031" t="s">
        <v>1423</v>
      </c>
      <c r="G13031" t="s">
        <v>471</v>
      </c>
      <c r="H13031" t="s">
        <v>308</v>
      </c>
      <c r="I13031" t="s">
        <v>309</v>
      </c>
      <c r="J13031" t="s">
        <v>264</v>
      </c>
      <c r="L13031" t="s">
        <v>378</v>
      </c>
      <c r="M13031" t="s">
        <v>379</v>
      </c>
      <c r="N13031" t="s">
        <v>487</v>
      </c>
    </row>
    <row r="13032" spans="1:14" hidden="1" x14ac:dyDescent="0.25">
      <c r="A13032" t="s">
        <v>476</v>
      </c>
      <c r="B13032" s="1">
        <v>45504</v>
      </c>
      <c r="C13032" t="s">
        <v>680</v>
      </c>
      <c r="D13032" t="s">
        <v>681</v>
      </c>
      <c r="E13032" s="4">
        <v>30425.5</v>
      </c>
      <c r="F13032" t="s">
        <v>1423</v>
      </c>
      <c r="G13032" t="s">
        <v>471</v>
      </c>
      <c r="H13032" t="s">
        <v>308</v>
      </c>
      <c r="I13032" t="s">
        <v>309</v>
      </c>
      <c r="J13032" t="s">
        <v>264</v>
      </c>
      <c r="L13032" t="s">
        <v>378</v>
      </c>
      <c r="M13032" t="s">
        <v>379</v>
      </c>
      <c r="N13032" t="s">
        <v>487</v>
      </c>
    </row>
    <row r="13033" spans="1:14" hidden="1" x14ac:dyDescent="0.25">
      <c r="A13033" t="s">
        <v>476</v>
      </c>
      <c r="B13033" s="1">
        <v>45535</v>
      </c>
      <c r="C13033" t="s">
        <v>680</v>
      </c>
      <c r="D13033" t="s">
        <v>681</v>
      </c>
      <c r="E13033" s="4">
        <v>34772</v>
      </c>
      <c r="F13033" t="s">
        <v>1423</v>
      </c>
      <c r="G13033" t="s">
        <v>471</v>
      </c>
      <c r="H13033" t="s">
        <v>308</v>
      </c>
      <c r="I13033" t="s">
        <v>309</v>
      </c>
      <c r="J13033" t="s">
        <v>264</v>
      </c>
      <c r="L13033" t="s">
        <v>378</v>
      </c>
      <c r="M13033" t="s">
        <v>379</v>
      </c>
      <c r="N13033" t="s">
        <v>487</v>
      </c>
    </row>
    <row r="13034" spans="1:14" hidden="1" x14ac:dyDescent="0.25">
      <c r="A13034" t="s">
        <v>476</v>
      </c>
      <c r="B13034" s="1">
        <v>45565</v>
      </c>
      <c r="C13034" t="s">
        <v>680</v>
      </c>
      <c r="D13034" t="s">
        <v>681</v>
      </c>
      <c r="E13034" s="4">
        <v>39118.5</v>
      </c>
      <c r="F13034" t="s">
        <v>1423</v>
      </c>
      <c r="G13034" t="s">
        <v>471</v>
      </c>
      <c r="H13034" t="s">
        <v>308</v>
      </c>
      <c r="I13034" t="s">
        <v>309</v>
      </c>
      <c r="J13034" t="s">
        <v>264</v>
      </c>
      <c r="L13034" t="s">
        <v>378</v>
      </c>
      <c r="M13034" t="s">
        <v>379</v>
      </c>
      <c r="N13034" t="s">
        <v>487</v>
      </c>
    </row>
    <row r="13035" spans="1:14" hidden="1" x14ac:dyDescent="0.25">
      <c r="A13035" t="s">
        <v>476</v>
      </c>
      <c r="B13035" s="1">
        <v>45596</v>
      </c>
      <c r="C13035" t="s">
        <v>680</v>
      </c>
      <c r="D13035" t="s">
        <v>681</v>
      </c>
      <c r="E13035" s="4">
        <v>43465</v>
      </c>
      <c r="F13035" t="s">
        <v>1423</v>
      </c>
      <c r="G13035" t="s">
        <v>471</v>
      </c>
      <c r="H13035" t="s">
        <v>308</v>
      </c>
      <c r="I13035" t="s">
        <v>309</v>
      </c>
      <c r="J13035" t="s">
        <v>264</v>
      </c>
      <c r="L13035" t="s">
        <v>378</v>
      </c>
      <c r="M13035" t="s">
        <v>379</v>
      </c>
      <c r="N13035" t="s">
        <v>487</v>
      </c>
    </row>
    <row r="13036" spans="1:14" hidden="1" x14ac:dyDescent="0.25">
      <c r="A13036" t="s">
        <v>476</v>
      </c>
      <c r="B13036" s="1">
        <v>45626</v>
      </c>
      <c r="C13036" t="s">
        <v>680</v>
      </c>
      <c r="D13036" t="s">
        <v>681</v>
      </c>
      <c r="E13036" s="4">
        <v>47811.5</v>
      </c>
      <c r="F13036" t="s">
        <v>1423</v>
      </c>
      <c r="G13036" t="s">
        <v>471</v>
      </c>
      <c r="H13036" t="s">
        <v>308</v>
      </c>
      <c r="I13036" t="s">
        <v>309</v>
      </c>
      <c r="J13036" t="s">
        <v>264</v>
      </c>
      <c r="L13036" t="s">
        <v>378</v>
      </c>
      <c r="M13036" t="s">
        <v>379</v>
      </c>
      <c r="N13036" t="s">
        <v>487</v>
      </c>
    </row>
    <row r="13037" spans="1:14" hidden="1" x14ac:dyDescent="0.25">
      <c r="A13037" t="s">
        <v>476</v>
      </c>
      <c r="B13037" s="1">
        <v>45657</v>
      </c>
      <c r="C13037" t="s">
        <v>680</v>
      </c>
      <c r="D13037" t="s">
        <v>681</v>
      </c>
      <c r="E13037" s="4">
        <v>52158</v>
      </c>
      <c r="F13037" t="s">
        <v>1423</v>
      </c>
      <c r="G13037" t="s">
        <v>471</v>
      </c>
      <c r="H13037" t="s">
        <v>308</v>
      </c>
      <c r="I13037" t="s">
        <v>309</v>
      </c>
      <c r="J13037" t="s">
        <v>264</v>
      </c>
      <c r="L13037" t="s">
        <v>378</v>
      </c>
      <c r="M13037" t="s">
        <v>379</v>
      </c>
      <c r="N13037" t="s">
        <v>487</v>
      </c>
    </row>
    <row r="13038" spans="1:14" hidden="1" x14ac:dyDescent="0.25">
      <c r="A13038" t="s">
        <v>476</v>
      </c>
      <c r="B13038" s="1">
        <v>45322</v>
      </c>
      <c r="C13038" t="s">
        <v>1136</v>
      </c>
      <c r="D13038" t="s">
        <v>1137</v>
      </c>
      <c r="E13038" s="4">
        <v>0</v>
      </c>
      <c r="F13038" t="s">
        <v>1423</v>
      </c>
      <c r="G13038" t="s">
        <v>471</v>
      </c>
      <c r="H13038" t="s">
        <v>308</v>
      </c>
      <c r="I13038" t="s">
        <v>309</v>
      </c>
      <c r="J13038" t="s">
        <v>264</v>
      </c>
      <c r="L13038" t="s">
        <v>378</v>
      </c>
      <c r="M13038" t="s">
        <v>379</v>
      </c>
      <c r="N13038" t="s">
        <v>487</v>
      </c>
    </row>
    <row r="13039" spans="1:14" hidden="1" x14ac:dyDescent="0.25">
      <c r="A13039" t="s">
        <v>476</v>
      </c>
      <c r="B13039" s="1">
        <v>45351</v>
      </c>
      <c r="C13039" t="s">
        <v>1136</v>
      </c>
      <c r="D13039" t="s">
        <v>1137</v>
      </c>
      <c r="E13039" s="4">
        <v>0</v>
      </c>
      <c r="F13039" t="s">
        <v>1423</v>
      </c>
      <c r="G13039" t="s">
        <v>471</v>
      </c>
      <c r="H13039" t="s">
        <v>308</v>
      </c>
      <c r="I13039" t="s">
        <v>309</v>
      </c>
      <c r="J13039" t="s">
        <v>264</v>
      </c>
      <c r="L13039" t="s">
        <v>378</v>
      </c>
      <c r="M13039" t="s">
        <v>379</v>
      </c>
      <c r="N13039" t="s">
        <v>487</v>
      </c>
    </row>
    <row r="13040" spans="1:14" hidden="1" x14ac:dyDescent="0.25">
      <c r="A13040" t="s">
        <v>476</v>
      </c>
      <c r="B13040" s="1">
        <v>45382</v>
      </c>
      <c r="C13040" t="s">
        <v>1136</v>
      </c>
      <c r="D13040" t="s">
        <v>1137</v>
      </c>
      <c r="E13040" s="4">
        <v>0</v>
      </c>
      <c r="F13040" t="s">
        <v>1423</v>
      </c>
      <c r="G13040" t="s">
        <v>471</v>
      </c>
      <c r="H13040" t="s">
        <v>308</v>
      </c>
      <c r="I13040" t="s">
        <v>309</v>
      </c>
      <c r="J13040" t="s">
        <v>264</v>
      </c>
      <c r="L13040" t="s">
        <v>378</v>
      </c>
      <c r="M13040" t="s">
        <v>379</v>
      </c>
      <c r="N13040" t="s">
        <v>487</v>
      </c>
    </row>
    <row r="13041" spans="1:14" hidden="1" x14ac:dyDescent="0.25">
      <c r="A13041" t="s">
        <v>476</v>
      </c>
      <c r="B13041" s="1">
        <v>45412</v>
      </c>
      <c r="C13041" t="s">
        <v>1136</v>
      </c>
      <c r="D13041" t="s">
        <v>1137</v>
      </c>
      <c r="E13041" s="4">
        <v>0</v>
      </c>
      <c r="F13041" t="s">
        <v>1423</v>
      </c>
      <c r="G13041" t="s">
        <v>471</v>
      </c>
      <c r="H13041" t="s">
        <v>308</v>
      </c>
      <c r="I13041" t="s">
        <v>309</v>
      </c>
      <c r="J13041" t="s">
        <v>264</v>
      </c>
      <c r="L13041" t="s">
        <v>378</v>
      </c>
      <c r="M13041" t="s">
        <v>379</v>
      </c>
      <c r="N13041" t="s">
        <v>487</v>
      </c>
    </row>
    <row r="13042" spans="1:14" hidden="1" x14ac:dyDescent="0.25">
      <c r="A13042" t="s">
        <v>476</v>
      </c>
      <c r="B13042" s="1">
        <v>45443</v>
      </c>
      <c r="C13042" t="s">
        <v>1136</v>
      </c>
      <c r="D13042" t="s">
        <v>1137</v>
      </c>
      <c r="E13042" s="4">
        <v>0</v>
      </c>
      <c r="F13042" t="s">
        <v>1423</v>
      </c>
      <c r="G13042" t="s">
        <v>471</v>
      </c>
      <c r="H13042" t="s">
        <v>308</v>
      </c>
      <c r="I13042" t="s">
        <v>309</v>
      </c>
      <c r="J13042" t="s">
        <v>264</v>
      </c>
      <c r="L13042" t="s">
        <v>378</v>
      </c>
      <c r="M13042" t="s">
        <v>379</v>
      </c>
      <c r="N13042" t="s">
        <v>487</v>
      </c>
    </row>
    <row r="13043" spans="1:14" hidden="1" x14ac:dyDescent="0.25">
      <c r="A13043" t="s">
        <v>476</v>
      </c>
      <c r="B13043" s="1">
        <v>45473</v>
      </c>
      <c r="C13043" t="s">
        <v>1136</v>
      </c>
      <c r="D13043" t="s">
        <v>1137</v>
      </c>
      <c r="E13043" s="4">
        <v>0</v>
      </c>
      <c r="F13043" t="s">
        <v>1423</v>
      </c>
      <c r="G13043" t="s">
        <v>471</v>
      </c>
      <c r="H13043" t="s">
        <v>308</v>
      </c>
      <c r="I13043" t="s">
        <v>309</v>
      </c>
      <c r="J13043" t="s">
        <v>264</v>
      </c>
      <c r="L13043" t="s">
        <v>378</v>
      </c>
      <c r="M13043" t="s">
        <v>379</v>
      </c>
      <c r="N13043" t="s">
        <v>487</v>
      </c>
    </row>
    <row r="13044" spans="1:14" hidden="1" x14ac:dyDescent="0.25">
      <c r="A13044" t="s">
        <v>476</v>
      </c>
      <c r="B13044" s="1">
        <v>45504</v>
      </c>
      <c r="C13044" t="s">
        <v>1136</v>
      </c>
      <c r="D13044" t="s">
        <v>1137</v>
      </c>
      <c r="E13044" s="4">
        <v>0</v>
      </c>
      <c r="F13044" t="s">
        <v>1423</v>
      </c>
      <c r="G13044" t="s">
        <v>471</v>
      </c>
      <c r="H13044" t="s">
        <v>308</v>
      </c>
      <c r="I13044" t="s">
        <v>309</v>
      </c>
      <c r="J13044" t="s">
        <v>264</v>
      </c>
      <c r="L13044" t="s">
        <v>378</v>
      </c>
      <c r="M13044" t="s">
        <v>379</v>
      </c>
      <c r="N13044" t="s">
        <v>487</v>
      </c>
    </row>
    <row r="13045" spans="1:14" hidden="1" x14ac:dyDescent="0.25">
      <c r="A13045" t="s">
        <v>476</v>
      </c>
      <c r="B13045" s="1">
        <v>45535</v>
      </c>
      <c r="C13045" t="s">
        <v>1136</v>
      </c>
      <c r="D13045" t="s">
        <v>1137</v>
      </c>
      <c r="E13045" s="4">
        <v>0</v>
      </c>
      <c r="F13045" t="s">
        <v>1423</v>
      </c>
      <c r="G13045" t="s">
        <v>471</v>
      </c>
      <c r="H13045" t="s">
        <v>308</v>
      </c>
      <c r="I13045" t="s">
        <v>309</v>
      </c>
      <c r="J13045" t="s">
        <v>264</v>
      </c>
      <c r="L13045" t="s">
        <v>378</v>
      </c>
      <c r="M13045" t="s">
        <v>379</v>
      </c>
      <c r="N13045" t="s">
        <v>487</v>
      </c>
    </row>
    <row r="13046" spans="1:14" hidden="1" x14ac:dyDescent="0.25">
      <c r="A13046" t="s">
        <v>476</v>
      </c>
      <c r="B13046" s="1">
        <v>45565</v>
      </c>
      <c r="C13046" t="s">
        <v>1136</v>
      </c>
      <c r="D13046" t="s">
        <v>1137</v>
      </c>
      <c r="E13046" s="4">
        <v>0</v>
      </c>
      <c r="F13046" t="s">
        <v>1423</v>
      </c>
      <c r="G13046" t="s">
        <v>471</v>
      </c>
      <c r="H13046" t="s">
        <v>308</v>
      </c>
      <c r="I13046" t="s">
        <v>309</v>
      </c>
      <c r="J13046" t="s">
        <v>264</v>
      </c>
      <c r="L13046" t="s">
        <v>378</v>
      </c>
      <c r="M13046" t="s">
        <v>379</v>
      </c>
      <c r="N13046" t="s">
        <v>487</v>
      </c>
    </row>
    <row r="13047" spans="1:14" hidden="1" x14ac:dyDescent="0.25">
      <c r="A13047" t="s">
        <v>476</v>
      </c>
      <c r="B13047" s="1">
        <v>45596</v>
      </c>
      <c r="C13047" t="s">
        <v>1136</v>
      </c>
      <c r="D13047" t="s">
        <v>1137</v>
      </c>
      <c r="E13047" s="4">
        <v>0</v>
      </c>
      <c r="F13047" t="s">
        <v>1423</v>
      </c>
      <c r="G13047" t="s">
        <v>471</v>
      </c>
      <c r="H13047" t="s">
        <v>308</v>
      </c>
      <c r="I13047" t="s">
        <v>309</v>
      </c>
      <c r="J13047" t="s">
        <v>264</v>
      </c>
      <c r="L13047" t="s">
        <v>378</v>
      </c>
      <c r="M13047" t="s">
        <v>379</v>
      </c>
      <c r="N13047" t="s">
        <v>487</v>
      </c>
    </row>
    <row r="13048" spans="1:14" hidden="1" x14ac:dyDescent="0.25">
      <c r="A13048" t="s">
        <v>476</v>
      </c>
      <c r="B13048" s="1">
        <v>45626</v>
      </c>
      <c r="C13048" t="s">
        <v>1136</v>
      </c>
      <c r="D13048" t="s">
        <v>1137</v>
      </c>
      <c r="E13048" s="4">
        <v>0</v>
      </c>
      <c r="F13048" t="s">
        <v>1423</v>
      </c>
      <c r="G13048" t="s">
        <v>471</v>
      </c>
      <c r="H13048" t="s">
        <v>308</v>
      </c>
      <c r="I13048" t="s">
        <v>309</v>
      </c>
      <c r="J13048" t="s">
        <v>264</v>
      </c>
      <c r="L13048" t="s">
        <v>378</v>
      </c>
      <c r="M13048" t="s">
        <v>379</v>
      </c>
      <c r="N13048" t="s">
        <v>487</v>
      </c>
    </row>
    <row r="13049" spans="1:14" hidden="1" x14ac:dyDescent="0.25">
      <c r="A13049" t="s">
        <v>476</v>
      </c>
      <c r="B13049" s="1">
        <v>45657</v>
      </c>
      <c r="C13049" t="s">
        <v>1136</v>
      </c>
      <c r="D13049" t="s">
        <v>1137</v>
      </c>
      <c r="E13049" s="4">
        <v>0</v>
      </c>
      <c r="F13049" t="s">
        <v>1423</v>
      </c>
      <c r="G13049" t="s">
        <v>471</v>
      </c>
      <c r="H13049" t="s">
        <v>308</v>
      </c>
      <c r="I13049" t="s">
        <v>309</v>
      </c>
      <c r="J13049" t="s">
        <v>264</v>
      </c>
      <c r="L13049" t="s">
        <v>378</v>
      </c>
      <c r="M13049" t="s">
        <v>379</v>
      </c>
      <c r="N13049" t="s">
        <v>487</v>
      </c>
    </row>
    <row r="13050" spans="1:14" hidden="1" x14ac:dyDescent="0.25">
      <c r="A13050" t="s">
        <v>476</v>
      </c>
      <c r="B13050" s="1">
        <v>45322</v>
      </c>
      <c r="C13050" t="s">
        <v>698</v>
      </c>
      <c r="D13050" t="s">
        <v>699</v>
      </c>
      <c r="E13050" s="4">
        <v>416.66666666666669</v>
      </c>
      <c r="F13050" t="s">
        <v>1423</v>
      </c>
      <c r="G13050" t="s">
        <v>471</v>
      </c>
      <c r="H13050" t="s">
        <v>308</v>
      </c>
      <c r="I13050" t="s">
        <v>309</v>
      </c>
      <c r="J13050" t="s">
        <v>264</v>
      </c>
      <c r="L13050" t="s">
        <v>378</v>
      </c>
      <c r="M13050" t="s">
        <v>379</v>
      </c>
      <c r="N13050" t="s">
        <v>487</v>
      </c>
    </row>
    <row r="13051" spans="1:14" hidden="1" x14ac:dyDescent="0.25">
      <c r="A13051" t="s">
        <v>476</v>
      </c>
      <c r="B13051" s="1">
        <v>45351</v>
      </c>
      <c r="C13051" t="s">
        <v>698</v>
      </c>
      <c r="D13051" t="s">
        <v>699</v>
      </c>
      <c r="E13051" s="4">
        <v>416.66666666666669</v>
      </c>
      <c r="F13051" t="s">
        <v>1423</v>
      </c>
      <c r="G13051" t="s">
        <v>471</v>
      </c>
      <c r="H13051" t="s">
        <v>308</v>
      </c>
      <c r="I13051" t="s">
        <v>309</v>
      </c>
      <c r="J13051" t="s">
        <v>264</v>
      </c>
      <c r="L13051" t="s">
        <v>378</v>
      </c>
      <c r="M13051" t="s">
        <v>379</v>
      </c>
      <c r="N13051" t="s">
        <v>487</v>
      </c>
    </row>
    <row r="13052" spans="1:14" hidden="1" x14ac:dyDescent="0.25">
      <c r="A13052" t="s">
        <v>476</v>
      </c>
      <c r="B13052" s="1">
        <v>45382</v>
      </c>
      <c r="C13052" t="s">
        <v>698</v>
      </c>
      <c r="D13052" t="s">
        <v>699</v>
      </c>
      <c r="E13052" s="4">
        <v>416.66666666666669</v>
      </c>
      <c r="F13052" t="s">
        <v>1423</v>
      </c>
      <c r="G13052" t="s">
        <v>471</v>
      </c>
      <c r="H13052" t="s">
        <v>308</v>
      </c>
      <c r="I13052" t="s">
        <v>309</v>
      </c>
      <c r="J13052" t="s">
        <v>264</v>
      </c>
      <c r="L13052" t="s">
        <v>378</v>
      </c>
      <c r="M13052" t="s">
        <v>379</v>
      </c>
      <c r="N13052" t="s">
        <v>487</v>
      </c>
    </row>
    <row r="13053" spans="1:14" hidden="1" x14ac:dyDescent="0.25">
      <c r="A13053" t="s">
        <v>476</v>
      </c>
      <c r="B13053" s="1">
        <v>45412</v>
      </c>
      <c r="C13053" t="s">
        <v>698</v>
      </c>
      <c r="D13053" t="s">
        <v>699</v>
      </c>
      <c r="E13053" s="4">
        <v>1666.6666666666667</v>
      </c>
      <c r="F13053" t="s">
        <v>1423</v>
      </c>
      <c r="G13053" t="s">
        <v>471</v>
      </c>
      <c r="H13053" t="s">
        <v>308</v>
      </c>
      <c r="I13053" t="s">
        <v>309</v>
      </c>
      <c r="J13053" t="s">
        <v>264</v>
      </c>
      <c r="L13053" t="s">
        <v>378</v>
      </c>
      <c r="M13053" t="s">
        <v>379</v>
      </c>
      <c r="N13053" t="s">
        <v>487</v>
      </c>
    </row>
    <row r="13054" spans="1:14" hidden="1" x14ac:dyDescent="0.25">
      <c r="A13054" t="s">
        <v>476</v>
      </c>
      <c r="B13054" s="1">
        <v>45443</v>
      </c>
      <c r="C13054" t="s">
        <v>698</v>
      </c>
      <c r="D13054" t="s">
        <v>699</v>
      </c>
      <c r="E13054" s="4">
        <v>2083.3333333333335</v>
      </c>
      <c r="F13054" t="s">
        <v>1423</v>
      </c>
      <c r="G13054" t="s">
        <v>471</v>
      </c>
      <c r="H13054" t="s">
        <v>308</v>
      </c>
      <c r="I13054" t="s">
        <v>309</v>
      </c>
      <c r="J13054" t="s">
        <v>264</v>
      </c>
      <c r="L13054" t="s">
        <v>378</v>
      </c>
      <c r="M13054" t="s">
        <v>379</v>
      </c>
      <c r="N13054" t="s">
        <v>487</v>
      </c>
    </row>
    <row r="13055" spans="1:14" hidden="1" x14ac:dyDescent="0.25">
      <c r="A13055" t="s">
        <v>476</v>
      </c>
      <c r="B13055" s="1">
        <v>45473</v>
      </c>
      <c r="C13055" t="s">
        <v>698</v>
      </c>
      <c r="D13055" t="s">
        <v>699</v>
      </c>
      <c r="E13055" s="4">
        <v>2500</v>
      </c>
      <c r="F13055" t="s">
        <v>1423</v>
      </c>
      <c r="G13055" t="s">
        <v>471</v>
      </c>
      <c r="H13055" t="s">
        <v>308</v>
      </c>
      <c r="I13055" t="s">
        <v>309</v>
      </c>
      <c r="J13055" t="s">
        <v>264</v>
      </c>
      <c r="L13055" t="s">
        <v>378</v>
      </c>
      <c r="M13055" t="s">
        <v>379</v>
      </c>
      <c r="N13055" t="s">
        <v>487</v>
      </c>
    </row>
    <row r="13056" spans="1:14" hidden="1" x14ac:dyDescent="0.25">
      <c r="A13056" t="s">
        <v>476</v>
      </c>
      <c r="B13056" s="1">
        <v>45504</v>
      </c>
      <c r="C13056" t="s">
        <v>698</v>
      </c>
      <c r="D13056" t="s">
        <v>699</v>
      </c>
      <c r="E13056" s="4">
        <v>2916.6666666666665</v>
      </c>
      <c r="F13056" t="s">
        <v>1423</v>
      </c>
      <c r="G13056" t="s">
        <v>471</v>
      </c>
      <c r="H13056" t="s">
        <v>308</v>
      </c>
      <c r="I13056" t="s">
        <v>309</v>
      </c>
      <c r="J13056" t="s">
        <v>264</v>
      </c>
      <c r="L13056" t="s">
        <v>378</v>
      </c>
      <c r="M13056" t="s">
        <v>379</v>
      </c>
      <c r="N13056" t="s">
        <v>487</v>
      </c>
    </row>
    <row r="13057" spans="1:14" hidden="1" x14ac:dyDescent="0.25">
      <c r="A13057" t="s">
        <v>476</v>
      </c>
      <c r="B13057" s="1">
        <v>45535</v>
      </c>
      <c r="C13057" t="s">
        <v>698</v>
      </c>
      <c r="D13057" t="s">
        <v>699</v>
      </c>
      <c r="E13057" s="4">
        <v>3333.333333333333</v>
      </c>
      <c r="F13057" t="s">
        <v>1423</v>
      </c>
      <c r="G13057" t="s">
        <v>471</v>
      </c>
      <c r="H13057" t="s">
        <v>308</v>
      </c>
      <c r="I13057" t="s">
        <v>309</v>
      </c>
      <c r="J13057" t="s">
        <v>264</v>
      </c>
      <c r="L13057" t="s">
        <v>378</v>
      </c>
      <c r="M13057" t="s">
        <v>379</v>
      </c>
      <c r="N13057" t="s">
        <v>487</v>
      </c>
    </row>
    <row r="13058" spans="1:14" hidden="1" x14ac:dyDescent="0.25">
      <c r="A13058" t="s">
        <v>476</v>
      </c>
      <c r="B13058" s="1">
        <v>45565</v>
      </c>
      <c r="C13058" t="s">
        <v>698</v>
      </c>
      <c r="D13058" t="s">
        <v>699</v>
      </c>
      <c r="E13058" s="4">
        <v>3749.9999999999995</v>
      </c>
      <c r="F13058" t="s">
        <v>1423</v>
      </c>
      <c r="G13058" t="s">
        <v>471</v>
      </c>
      <c r="H13058" t="s">
        <v>308</v>
      </c>
      <c r="I13058" t="s">
        <v>309</v>
      </c>
      <c r="J13058" t="s">
        <v>264</v>
      </c>
      <c r="L13058" t="s">
        <v>378</v>
      </c>
      <c r="M13058" t="s">
        <v>379</v>
      </c>
      <c r="N13058" t="s">
        <v>487</v>
      </c>
    </row>
    <row r="13059" spans="1:14" hidden="1" x14ac:dyDescent="0.25">
      <c r="A13059" t="s">
        <v>476</v>
      </c>
      <c r="B13059" s="1">
        <v>45596</v>
      </c>
      <c r="C13059" t="s">
        <v>698</v>
      </c>
      <c r="D13059" t="s">
        <v>699</v>
      </c>
      <c r="E13059" s="4">
        <v>4166.6666666666661</v>
      </c>
      <c r="F13059" t="s">
        <v>1423</v>
      </c>
      <c r="G13059" t="s">
        <v>471</v>
      </c>
      <c r="H13059" t="s">
        <v>308</v>
      </c>
      <c r="I13059" t="s">
        <v>309</v>
      </c>
      <c r="J13059" t="s">
        <v>264</v>
      </c>
      <c r="L13059" t="s">
        <v>378</v>
      </c>
      <c r="M13059" t="s">
        <v>379</v>
      </c>
      <c r="N13059" t="s">
        <v>487</v>
      </c>
    </row>
    <row r="13060" spans="1:14" hidden="1" x14ac:dyDescent="0.25">
      <c r="A13060" t="s">
        <v>476</v>
      </c>
      <c r="B13060" s="1">
        <v>45626</v>
      </c>
      <c r="C13060" t="s">
        <v>698</v>
      </c>
      <c r="D13060" t="s">
        <v>699</v>
      </c>
      <c r="E13060" s="4">
        <v>4583.333333333333</v>
      </c>
      <c r="F13060" t="s">
        <v>1423</v>
      </c>
      <c r="G13060" t="s">
        <v>471</v>
      </c>
      <c r="H13060" t="s">
        <v>308</v>
      </c>
      <c r="I13060" t="s">
        <v>309</v>
      </c>
      <c r="J13060" t="s">
        <v>264</v>
      </c>
      <c r="L13060" t="s">
        <v>378</v>
      </c>
      <c r="M13060" t="s">
        <v>379</v>
      </c>
      <c r="N13060" t="s">
        <v>487</v>
      </c>
    </row>
    <row r="13061" spans="1:14" hidden="1" x14ac:dyDescent="0.25">
      <c r="A13061" t="s">
        <v>476</v>
      </c>
      <c r="B13061" s="1">
        <v>45657</v>
      </c>
      <c r="C13061" t="s">
        <v>698</v>
      </c>
      <c r="D13061" t="s">
        <v>699</v>
      </c>
      <c r="E13061" s="4">
        <v>5000</v>
      </c>
      <c r="F13061" t="s">
        <v>1423</v>
      </c>
      <c r="G13061" t="s">
        <v>471</v>
      </c>
      <c r="H13061" t="s">
        <v>308</v>
      </c>
      <c r="I13061" t="s">
        <v>309</v>
      </c>
      <c r="J13061" t="s">
        <v>264</v>
      </c>
      <c r="L13061" t="s">
        <v>378</v>
      </c>
      <c r="M13061" t="s">
        <v>379</v>
      </c>
      <c r="N13061" t="s">
        <v>487</v>
      </c>
    </row>
    <row r="13062" spans="1:14" hidden="1" x14ac:dyDescent="0.25">
      <c r="A13062" t="s">
        <v>476</v>
      </c>
      <c r="B13062" s="1">
        <v>45322</v>
      </c>
      <c r="C13062" t="s">
        <v>676</v>
      </c>
      <c r="D13062" t="s">
        <v>677</v>
      </c>
      <c r="E13062" s="4">
        <v>6600</v>
      </c>
      <c r="F13062" t="s">
        <v>1423</v>
      </c>
      <c r="G13062" t="s">
        <v>471</v>
      </c>
      <c r="H13062" t="s">
        <v>308</v>
      </c>
      <c r="I13062" t="s">
        <v>309</v>
      </c>
      <c r="J13062" t="s">
        <v>264</v>
      </c>
      <c r="L13062" t="s">
        <v>378</v>
      </c>
      <c r="M13062" t="s">
        <v>379</v>
      </c>
      <c r="N13062" t="s">
        <v>477</v>
      </c>
    </row>
    <row r="13063" spans="1:14" hidden="1" x14ac:dyDescent="0.25">
      <c r="A13063" t="s">
        <v>476</v>
      </c>
      <c r="B13063" s="1">
        <v>45351</v>
      </c>
      <c r="C13063" t="s">
        <v>676</v>
      </c>
      <c r="D13063" t="s">
        <v>677</v>
      </c>
      <c r="E13063" s="4">
        <v>5300</v>
      </c>
      <c r="F13063" t="s">
        <v>1423</v>
      </c>
      <c r="G13063" t="s">
        <v>471</v>
      </c>
      <c r="H13063" t="s">
        <v>308</v>
      </c>
      <c r="I13063" t="s">
        <v>309</v>
      </c>
      <c r="J13063" t="s">
        <v>264</v>
      </c>
      <c r="L13063" t="s">
        <v>378</v>
      </c>
      <c r="M13063" t="s">
        <v>379</v>
      </c>
      <c r="N13063" t="s">
        <v>477</v>
      </c>
    </row>
    <row r="13064" spans="1:14" hidden="1" x14ac:dyDescent="0.25">
      <c r="A13064" t="s">
        <v>476</v>
      </c>
      <c r="B13064" s="1">
        <v>45382</v>
      </c>
      <c r="C13064" t="s">
        <v>676</v>
      </c>
      <c r="D13064" t="s">
        <v>677</v>
      </c>
      <c r="E13064" s="4">
        <v>4600</v>
      </c>
      <c r="F13064" t="s">
        <v>1423</v>
      </c>
      <c r="G13064" t="s">
        <v>471</v>
      </c>
      <c r="H13064" t="s">
        <v>308</v>
      </c>
      <c r="I13064" t="s">
        <v>309</v>
      </c>
      <c r="J13064" t="s">
        <v>264</v>
      </c>
      <c r="L13064" t="s">
        <v>378</v>
      </c>
      <c r="M13064" t="s">
        <v>379</v>
      </c>
      <c r="N13064" t="s">
        <v>477</v>
      </c>
    </row>
    <row r="13065" spans="1:14" hidden="1" x14ac:dyDescent="0.25">
      <c r="A13065" t="s">
        <v>476</v>
      </c>
      <c r="B13065" s="1">
        <v>45412</v>
      </c>
      <c r="C13065" t="s">
        <v>676</v>
      </c>
      <c r="D13065" t="s">
        <v>677</v>
      </c>
      <c r="E13065" s="4">
        <v>19800</v>
      </c>
      <c r="F13065" t="s">
        <v>1423</v>
      </c>
      <c r="G13065" t="s">
        <v>471</v>
      </c>
      <c r="H13065" t="s">
        <v>308</v>
      </c>
      <c r="I13065" t="s">
        <v>309</v>
      </c>
      <c r="J13065" t="s">
        <v>264</v>
      </c>
      <c r="L13065" t="s">
        <v>378</v>
      </c>
      <c r="M13065" t="s">
        <v>379</v>
      </c>
      <c r="N13065" t="s">
        <v>477</v>
      </c>
    </row>
    <row r="13066" spans="1:14" hidden="1" x14ac:dyDescent="0.25">
      <c r="A13066" t="s">
        <v>476</v>
      </c>
      <c r="B13066" s="1">
        <v>45443</v>
      </c>
      <c r="C13066" t="s">
        <v>676</v>
      </c>
      <c r="D13066" t="s">
        <v>677</v>
      </c>
      <c r="E13066" s="4">
        <v>23100</v>
      </c>
      <c r="F13066" t="s">
        <v>1423</v>
      </c>
      <c r="G13066" t="s">
        <v>471</v>
      </c>
      <c r="H13066" t="s">
        <v>308</v>
      </c>
      <c r="I13066" t="s">
        <v>309</v>
      </c>
      <c r="J13066" t="s">
        <v>264</v>
      </c>
      <c r="L13066" t="s">
        <v>378</v>
      </c>
      <c r="M13066" t="s">
        <v>379</v>
      </c>
      <c r="N13066" t="s">
        <v>477</v>
      </c>
    </row>
    <row r="13067" spans="1:14" hidden="1" x14ac:dyDescent="0.25">
      <c r="A13067" t="s">
        <v>476</v>
      </c>
      <c r="B13067" s="1">
        <v>45473</v>
      </c>
      <c r="C13067" t="s">
        <v>676</v>
      </c>
      <c r="D13067" t="s">
        <v>677</v>
      </c>
      <c r="E13067" s="4">
        <v>26400</v>
      </c>
      <c r="F13067" t="s">
        <v>1423</v>
      </c>
      <c r="G13067" t="s">
        <v>471</v>
      </c>
      <c r="H13067" t="s">
        <v>308</v>
      </c>
      <c r="I13067" t="s">
        <v>309</v>
      </c>
      <c r="J13067" t="s">
        <v>264</v>
      </c>
      <c r="L13067" t="s">
        <v>378</v>
      </c>
      <c r="M13067" t="s">
        <v>379</v>
      </c>
      <c r="N13067" t="s">
        <v>477</v>
      </c>
    </row>
    <row r="13068" spans="1:14" hidden="1" x14ac:dyDescent="0.25">
      <c r="A13068" t="s">
        <v>476</v>
      </c>
      <c r="B13068" s="1">
        <v>45504</v>
      </c>
      <c r="C13068" t="s">
        <v>676</v>
      </c>
      <c r="D13068" t="s">
        <v>677</v>
      </c>
      <c r="E13068" s="4">
        <v>29700</v>
      </c>
      <c r="F13068" t="s">
        <v>1423</v>
      </c>
      <c r="G13068" t="s">
        <v>471</v>
      </c>
      <c r="H13068" t="s">
        <v>308</v>
      </c>
      <c r="I13068" t="s">
        <v>309</v>
      </c>
      <c r="J13068" t="s">
        <v>264</v>
      </c>
      <c r="L13068" t="s">
        <v>378</v>
      </c>
      <c r="M13068" t="s">
        <v>379</v>
      </c>
      <c r="N13068" t="s">
        <v>477</v>
      </c>
    </row>
    <row r="13069" spans="1:14" hidden="1" x14ac:dyDescent="0.25">
      <c r="A13069" t="s">
        <v>476</v>
      </c>
      <c r="B13069" s="1">
        <v>45535</v>
      </c>
      <c r="C13069" t="s">
        <v>676</v>
      </c>
      <c r="D13069" t="s">
        <v>677</v>
      </c>
      <c r="E13069" s="4">
        <v>29700</v>
      </c>
      <c r="F13069" t="s">
        <v>1423</v>
      </c>
      <c r="G13069" t="s">
        <v>471</v>
      </c>
      <c r="H13069" t="s">
        <v>308</v>
      </c>
      <c r="I13069" t="s">
        <v>309</v>
      </c>
      <c r="J13069" t="s">
        <v>264</v>
      </c>
      <c r="L13069" t="s">
        <v>378</v>
      </c>
      <c r="M13069" t="s">
        <v>379</v>
      </c>
      <c r="N13069" t="s">
        <v>477</v>
      </c>
    </row>
    <row r="13070" spans="1:14" hidden="1" x14ac:dyDescent="0.25">
      <c r="A13070" t="s">
        <v>476</v>
      </c>
      <c r="B13070" s="1">
        <v>45565</v>
      </c>
      <c r="C13070" t="s">
        <v>676</v>
      </c>
      <c r="D13070" t="s">
        <v>677</v>
      </c>
      <c r="E13070" s="4">
        <v>33000</v>
      </c>
      <c r="F13070" t="s">
        <v>1423</v>
      </c>
      <c r="G13070" t="s">
        <v>471</v>
      </c>
      <c r="H13070" t="s">
        <v>308</v>
      </c>
      <c r="I13070" t="s">
        <v>309</v>
      </c>
      <c r="J13070" t="s">
        <v>264</v>
      </c>
      <c r="L13070" t="s">
        <v>378</v>
      </c>
      <c r="M13070" t="s">
        <v>379</v>
      </c>
      <c r="N13070" t="s">
        <v>477</v>
      </c>
    </row>
    <row r="13071" spans="1:14" hidden="1" x14ac:dyDescent="0.25">
      <c r="A13071" t="s">
        <v>476</v>
      </c>
      <c r="B13071" s="1">
        <v>45596</v>
      </c>
      <c r="C13071" t="s">
        <v>676</v>
      </c>
      <c r="D13071" t="s">
        <v>677</v>
      </c>
      <c r="E13071" s="4">
        <v>36300</v>
      </c>
      <c r="F13071" t="s">
        <v>1423</v>
      </c>
      <c r="G13071" t="s">
        <v>471</v>
      </c>
      <c r="H13071" t="s">
        <v>308</v>
      </c>
      <c r="I13071" t="s">
        <v>309</v>
      </c>
      <c r="J13071" t="s">
        <v>264</v>
      </c>
      <c r="L13071" t="s">
        <v>378</v>
      </c>
      <c r="M13071" t="s">
        <v>379</v>
      </c>
      <c r="N13071" t="s">
        <v>477</v>
      </c>
    </row>
    <row r="13072" spans="1:14" hidden="1" x14ac:dyDescent="0.25">
      <c r="A13072" t="s">
        <v>476</v>
      </c>
      <c r="B13072" s="1">
        <v>45626</v>
      </c>
      <c r="C13072" t="s">
        <v>676</v>
      </c>
      <c r="D13072" t="s">
        <v>677</v>
      </c>
      <c r="E13072" s="4">
        <v>39600</v>
      </c>
      <c r="F13072" t="s">
        <v>1423</v>
      </c>
      <c r="G13072" t="s">
        <v>471</v>
      </c>
      <c r="H13072" t="s">
        <v>308</v>
      </c>
      <c r="I13072" t="s">
        <v>309</v>
      </c>
      <c r="J13072" t="s">
        <v>264</v>
      </c>
      <c r="L13072" t="s">
        <v>378</v>
      </c>
      <c r="M13072" t="s">
        <v>379</v>
      </c>
      <c r="N13072" t="s">
        <v>477</v>
      </c>
    </row>
    <row r="13073" spans="1:14" hidden="1" x14ac:dyDescent="0.25">
      <c r="A13073" t="s">
        <v>476</v>
      </c>
      <c r="B13073" s="1">
        <v>45657</v>
      </c>
      <c r="C13073" t="s">
        <v>676</v>
      </c>
      <c r="D13073" t="s">
        <v>677</v>
      </c>
      <c r="E13073" s="4">
        <v>39600</v>
      </c>
      <c r="F13073" t="s">
        <v>1423</v>
      </c>
      <c r="G13073" t="s">
        <v>471</v>
      </c>
      <c r="H13073" t="s">
        <v>308</v>
      </c>
      <c r="I13073" t="s">
        <v>309</v>
      </c>
      <c r="J13073" t="s">
        <v>264</v>
      </c>
      <c r="L13073" t="s">
        <v>378</v>
      </c>
      <c r="M13073" t="s">
        <v>379</v>
      </c>
      <c r="N13073" t="s">
        <v>477</v>
      </c>
    </row>
    <row r="13074" spans="1:14" hidden="1" x14ac:dyDescent="0.25">
      <c r="A13074" t="s">
        <v>476</v>
      </c>
      <c r="B13074" s="1">
        <v>45322</v>
      </c>
      <c r="C13074" t="s">
        <v>690</v>
      </c>
      <c r="D13074" t="s">
        <v>691</v>
      </c>
      <c r="E13074" s="4">
        <v>5500</v>
      </c>
      <c r="F13074" t="s">
        <v>1423</v>
      </c>
      <c r="G13074" t="s">
        <v>471</v>
      </c>
      <c r="H13074" t="s">
        <v>308</v>
      </c>
      <c r="I13074" t="s">
        <v>309</v>
      </c>
      <c r="J13074" t="s">
        <v>264</v>
      </c>
      <c r="L13074" t="s">
        <v>378</v>
      </c>
      <c r="M13074" t="s">
        <v>379</v>
      </c>
      <c r="N13074" t="s">
        <v>487</v>
      </c>
    </row>
    <row r="13075" spans="1:14" hidden="1" x14ac:dyDescent="0.25">
      <c r="A13075" t="s">
        <v>476</v>
      </c>
      <c r="B13075" s="1">
        <v>45351</v>
      </c>
      <c r="C13075" t="s">
        <v>690</v>
      </c>
      <c r="D13075" t="s">
        <v>691</v>
      </c>
      <c r="E13075" s="4">
        <v>1500</v>
      </c>
      <c r="F13075" t="s">
        <v>1423</v>
      </c>
      <c r="G13075" t="s">
        <v>471</v>
      </c>
      <c r="H13075" t="s">
        <v>308</v>
      </c>
      <c r="I13075" t="s">
        <v>309</v>
      </c>
      <c r="J13075" t="s">
        <v>264</v>
      </c>
      <c r="L13075" t="s">
        <v>378</v>
      </c>
      <c r="M13075" t="s">
        <v>379</v>
      </c>
      <c r="N13075" t="s">
        <v>487</v>
      </c>
    </row>
    <row r="13076" spans="1:14" hidden="1" x14ac:dyDescent="0.25">
      <c r="A13076" t="s">
        <v>476</v>
      </c>
      <c r="B13076" s="1">
        <v>45382</v>
      </c>
      <c r="C13076" t="s">
        <v>690</v>
      </c>
      <c r="D13076" t="s">
        <v>691</v>
      </c>
      <c r="E13076" s="4">
        <v>1500</v>
      </c>
      <c r="F13076" t="s">
        <v>1423</v>
      </c>
      <c r="G13076" t="s">
        <v>471</v>
      </c>
      <c r="H13076" t="s">
        <v>308</v>
      </c>
      <c r="I13076" t="s">
        <v>309</v>
      </c>
      <c r="J13076" t="s">
        <v>264</v>
      </c>
      <c r="L13076" t="s">
        <v>378</v>
      </c>
      <c r="M13076" t="s">
        <v>379</v>
      </c>
      <c r="N13076" t="s">
        <v>487</v>
      </c>
    </row>
    <row r="13077" spans="1:14" hidden="1" x14ac:dyDescent="0.25">
      <c r="A13077" t="s">
        <v>476</v>
      </c>
      <c r="B13077" s="1">
        <v>45412</v>
      </c>
      <c r="C13077" t="s">
        <v>690</v>
      </c>
      <c r="D13077" t="s">
        <v>691</v>
      </c>
      <c r="E13077" s="4">
        <v>10000</v>
      </c>
      <c r="F13077" t="s">
        <v>1423</v>
      </c>
      <c r="G13077" t="s">
        <v>471</v>
      </c>
      <c r="H13077" t="s">
        <v>308</v>
      </c>
      <c r="I13077" t="s">
        <v>309</v>
      </c>
      <c r="J13077" t="s">
        <v>264</v>
      </c>
      <c r="L13077" t="s">
        <v>378</v>
      </c>
      <c r="M13077" t="s">
        <v>379</v>
      </c>
      <c r="N13077" t="s">
        <v>487</v>
      </c>
    </row>
    <row r="13078" spans="1:14" hidden="1" x14ac:dyDescent="0.25">
      <c r="A13078" t="s">
        <v>476</v>
      </c>
      <c r="B13078" s="1">
        <v>45443</v>
      </c>
      <c r="C13078" t="s">
        <v>690</v>
      </c>
      <c r="D13078" t="s">
        <v>691</v>
      </c>
      <c r="E13078" s="4">
        <v>11500</v>
      </c>
      <c r="F13078" t="s">
        <v>1423</v>
      </c>
      <c r="G13078" t="s">
        <v>471</v>
      </c>
      <c r="H13078" t="s">
        <v>308</v>
      </c>
      <c r="I13078" t="s">
        <v>309</v>
      </c>
      <c r="J13078" t="s">
        <v>264</v>
      </c>
      <c r="L13078" t="s">
        <v>378</v>
      </c>
      <c r="M13078" t="s">
        <v>379</v>
      </c>
      <c r="N13078" t="s">
        <v>487</v>
      </c>
    </row>
    <row r="13079" spans="1:14" hidden="1" x14ac:dyDescent="0.25">
      <c r="A13079" t="s">
        <v>476</v>
      </c>
      <c r="B13079" s="1">
        <v>45473</v>
      </c>
      <c r="C13079" t="s">
        <v>690</v>
      </c>
      <c r="D13079" t="s">
        <v>691</v>
      </c>
      <c r="E13079" s="4">
        <v>13000</v>
      </c>
      <c r="F13079" t="s">
        <v>1423</v>
      </c>
      <c r="G13079" t="s">
        <v>471</v>
      </c>
      <c r="H13079" t="s">
        <v>308</v>
      </c>
      <c r="I13079" t="s">
        <v>309</v>
      </c>
      <c r="J13079" t="s">
        <v>264</v>
      </c>
      <c r="L13079" t="s">
        <v>378</v>
      </c>
      <c r="M13079" t="s">
        <v>379</v>
      </c>
      <c r="N13079" t="s">
        <v>487</v>
      </c>
    </row>
    <row r="13080" spans="1:14" hidden="1" x14ac:dyDescent="0.25">
      <c r="A13080" t="s">
        <v>476</v>
      </c>
      <c r="B13080" s="1">
        <v>45504</v>
      </c>
      <c r="C13080" t="s">
        <v>690</v>
      </c>
      <c r="D13080" t="s">
        <v>691</v>
      </c>
      <c r="E13080" s="4">
        <v>14500</v>
      </c>
      <c r="F13080" t="s">
        <v>1423</v>
      </c>
      <c r="G13080" t="s">
        <v>471</v>
      </c>
      <c r="H13080" t="s">
        <v>308</v>
      </c>
      <c r="I13080" t="s">
        <v>309</v>
      </c>
      <c r="J13080" t="s">
        <v>264</v>
      </c>
      <c r="L13080" t="s">
        <v>378</v>
      </c>
      <c r="M13080" t="s">
        <v>379</v>
      </c>
      <c r="N13080" t="s">
        <v>487</v>
      </c>
    </row>
    <row r="13081" spans="1:14" hidden="1" x14ac:dyDescent="0.25">
      <c r="A13081" t="s">
        <v>476</v>
      </c>
      <c r="B13081" s="1">
        <v>45535</v>
      </c>
      <c r="C13081" t="s">
        <v>690</v>
      </c>
      <c r="D13081" t="s">
        <v>691</v>
      </c>
      <c r="E13081" s="4">
        <v>14500</v>
      </c>
      <c r="F13081" t="s">
        <v>1423</v>
      </c>
      <c r="G13081" t="s">
        <v>471</v>
      </c>
      <c r="H13081" t="s">
        <v>308</v>
      </c>
      <c r="I13081" t="s">
        <v>309</v>
      </c>
      <c r="J13081" t="s">
        <v>264</v>
      </c>
      <c r="L13081" t="s">
        <v>378</v>
      </c>
      <c r="M13081" t="s">
        <v>379</v>
      </c>
      <c r="N13081" t="s">
        <v>487</v>
      </c>
    </row>
    <row r="13082" spans="1:14" hidden="1" x14ac:dyDescent="0.25">
      <c r="A13082" t="s">
        <v>476</v>
      </c>
      <c r="B13082" s="1">
        <v>45565</v>
      </c>
      <c r="C13082" t="s">
        <v>690</v>
      </c>
      <c r="D13082" t="s">
        <v>691</v>
      </c>
      <c r="E13082" s="4">
        <v>16000</v>
      </c>
      <c r="F13082" t="s">
        <v>1423</v>
      </c>
      <c r="G13082" t="s">
        <v>471</v>
      </c>
      <c r="H13082" t="s">
        <v>308</v>
      </c>
      <c r="I13082" t="s">
        <v>309</v>
      </c>
      <c r="J13082" t="s">
        <v>264</v>
      </c>
      <c r="L13082" t="s">
        <v>378</v>
      </c>
      <c r="M13082" t="s">
        <v>379</v>
      </c>
      <c r="N13082" t="s">
        <v>487</v>
      </c>
    </row>
    <row r="13083" spans="1:14" hidden="1" x14ac:dyDescent="0.25">
      <c r="A13083" t="s">
        <v>476</v>
      </c>
      <c r="B13083" s="1">
        <v>45596</v>
      </c>
      <c r="C13083" t="s">
        <v>690</v>
      </c>
      <c r="D13083" t="s">
        <v>691</v>
      </c>
      <c r="E13083" s="4">
        <v>17500</v>
      </c>
      <c r="F13083" t="s">
        <v>1423</v>
      </c>
      <c r="G13083" t="s">
        <v>471</v>
      </c>
      <c r="H13083" t="s">
        <v>308</v>
      </c>
      <c r="I13083" t="s">
        <v>309</v>
      </c>
      <c r="J13083" t="s">
        <v>264</v>
      </c>
      <c r="L13083" t="s">
        <v>378</v>
      </c>
      <c r="M13083" t="s">
        <v>379</v>
      </c>
      <c r="N13083" t="s">
        <v>487</v>
      </c>
    </row>
    <row r="13084" spans="1:14" hidden="1" x14ac:dyDescent="0.25">
      <c r="A13084" t="s">
        <v>476</v>
      </c>
      <c r="B13084" s="1">
        <v>45626</v>
      </c>
      <c r="C13084" t="s">
        <v>690</v>
      </c>
      <c r="D13084" t="s">
        <v>691</v>
      </c>
      <c r="E13084" s="4">
        <v>19000</v>
      </c>
      <c r="F13084" t="s">
        <v>1423</v>
      </c>
      <c r="G13084" t="s">
        <v>471</v>
      </c>
      <c r="H13084" t="s">
        <v>308</v>
      </c>
      <c r="I13084" t="s">
        <v>309</v>
      </c>
      <c r="J13084" t="s">
        <v>264</v>
      </c>
      <c r="L13084" t="s">
        <v>378</v>
      </c>
      <c r="M13084" t="s">
        <v>379</v>
      </c>
      <c r="N13084" t="s">
        <v>487</v>
      </c>
    </row>
    <row r="13085" spans="1:14" hidden="1" x14ac:dyDescent="0.25">
      <c r="A13085" t="s">
        <v>476</v>
      </c>
      <c r="B13085" s="1">
        <v>45657</v>
      </c>
      <c r="C13085" t="s">
        <v>690</v>
      </c>
      <c r="D13085" t="s">
        <v>691</v>
      </c>
      <c r="E13085" s="4">
        <v>20000</v>
      </c>
      <c r="F13085" t="s">
        <v>1423</v>
      </c>
      <c r="G13085" t="s">
        <v>471</v>
      </c>
      <c r="H13085" t="s">
        <v>308</v>
      </c>
      <c r="I13085" t="s">
        <v>309</v>
      </c>
      <c r="J13085" t="s">
        <v>264</v>
      </c>
      <c r="L13085" t="s">
        <v>378</v>
      </c>
      <c r="M13085" t="s">
        <v>379</v>
      </c>
      <c r="N13085" t="s">
        <v>487</v>
      </c>
    </row>
    <row r="13086" spans="1:14" hidden="1" x14ac:dyDescent="0.25">
      <c r="A13086" t="s">
        <v>476</v>
      </c>
      <c r="B13086" s="1">
        <v>45322</v>
      </c>
      <c r="C13086" t="s">
        <v>672</v>
      </c>
      <c r="D13086" t="s">
        <v>673</v>
      </c>
      <c r="E13086" s="4">
        <v>416.66666666666669</v>
      </c>
      <c r="F13086" t="s">
        <v>1423</v>
      </c>
      <c r="G13086" t="s">
        <v>471</v>
      </c>
      <c r="H13086" t="s">
        <v>308</v>
      </c>
      <c r="I13086" t="s">
        <v>309</v>
      </c>
      <c r="J13086" t="s">
        <v>264</v>
      </c>
      <c r="L13086" t="s">
        <v>378</v>
      </c>
      <c r="M13086" t="s">
        <v>379</v>
      </c>
      <c r="N13086" t="s">
        <v>487</v>
      </c>
    </row>
    <row r="13087" spans="1:14" hidden="1" x14ac:dyDescent="0.25">
      <c r="A13087" t="s">
        <v>476</v>
      </c>
      <c r="B13087" s="1">
        <v>45351</v>
      </c>
      <c r="C13087" t="s">
        <v>672</v>
      </c>
      <c r="D13087" t="s">
        <v>673</v>
      </c>
      <c r="E13087" s="4">
        <v>416.66666666666669</v>
      </c>
      <c r="F13087" t="s">
        <v>1423</v>
      </c>
      <c r="G13087" t="s">
        <v>471</v>
      </c>
      <c r="H13087" t="s">
        <v>308</v>
      </c>
      <c r="I13087" t="s">
        <v>309</v>
      </c>
      <c r="J13087" t="s">
        <v>264</v>
      </c>
      <c r="L13087" t="s">
        <v>378</v>
      </c>
      <c r="M13087" t="s">
        <v>379</v>
      </c>
      <c r="N13087" t="s">
        <v>487</v>
      </c>
    </row>
    <row r="13088" spans="1:14" hidden="1" x14ac:dyDescent="0.25">
      <c r="A13088" t="s">
        <v>476</v>
      </c>
      <c r="B13088" s="1">
        <v>45382</v>
      </c>
      <c r="C13088" t="s">
        <v>672</v>
      </c>
      <c r="D13088" t="s">
        <v>673</v>
      </c>
      <c r="E13088" s="4">
        <v>416.66666666666669</v>
      </c>
      <c r="F13088" t="s">
        <v>1423</v>
      </c>
      <c r="G13088" t="s">
        <v>471</v>
      </c>
      <c r="H13088" t="s">
        <v>308</v>
      </c>
      <c r="I13088" t="s">
        <v>309</v>
      </c>
      <c r="J13088" t="s">
        <v>264</v>
      </c>
      <c r="L13088" t="s">
        <v>378</v>
      </c>
      <c r="M13088" t="s">
        <v>379</v>
      </c>
      <c r="N13088" t="s">
        <v>487</v>
      </c>
    </row>
    <row r="13089" spans="1:14" hidden="1" x14ac:dyDescent="0.25">
      <c r="A13089" t="s">
        <v>476</v>
      </c>
      <c r="B13089" s="1">
        <v>45412</v>
      </c>
      <c r="C13089" t="s">
        <v>672</v>
      </c>
      <c r="D13089" t="s">
        <v>673</v>
      </c>
      <c r="E13089" s="4">
        <v>1666.6666666666667</v>
      </c>
      <c r="F13089" t="s">
        <v>1423</v>
      </c>
      <c r="G13089" t="s">
        <v>471</v>
      </c>
      <c r="H13089" t="s">
        <v>308</v>
      </c>
      <c r="I13089" t="s">
        <v>309</v>
      </c>
      <c r="J13089" t="s">
        <v>264</v>
      </c>
      <c r="L13089" t="s">
        <v>378</v>
      </c>
      <c r="M13089" t="s">
        <v>379</v>
      </c>
      <c r="N13089" t="s">
        <v>487</v>
      </c>
    </row>
    <row r="13090" spans="1:14" hidden="1" x14ac:dyDescent="0.25">
      <c r="A13090" t="s">
        <v>476</v>
      </c>
      <c r="B13090" s="1">
        <v>45443</v>
      </c>
      <c r="C13090" t="s">
        <v>672</v>
      </c>
      <c r="D13090" t="s">
        <v>673</v>
      </c>
      <c r="E13090" s="4">
        <v>2083.3333333333335</v>
      </c>
      <c r="F13090" t="s">
        <v>1423</v>
      </c>
      <c r="G13090" t="s">
        <v>471</v>
      </c>
      <c r="H13090" t="s">
        <v>308</v>
      </c>
      <c r="I13090" t="s">
        <v>309</v>
      </c>
      <c r="J13090" t="s">
        <v>264</v>
      </c>
      <c r="L13090" t="s">
        <v>378</v>
      </c>
      <c r="M13090" t="s">
        <v>379</v>
      </c>
      <c r="N13090" t="s">
        <v>487</v>
      </c>
    </row>
    <row r="13091" spans="1:14" hidden="1" x14ac:dyDescent="0.25">
      <c r="A13091" t="s">
        <v>476</v>
      </c>
      <c r="B13091" s="1">
        <v>45473</v>
      </c>
      <c r="C13091" t="s">
        <v>672</v>
      </c>
      <c r="D13091" t="s">
        <v>673</v>
      </c>
      <c r="E13091" s="4">
        <v>2500</v>
      </c>
      <c r="F13091" t="s">
        <v>1423</v>
      </c>
      <c r="G13091" t="s">
        <v>471</v>
      </c>
      <c r="H13091" t="s">
        <v>308</v>
      </c>
      <c r="I13091" t="s">
        <v>309</v>
      </c>
      <c r="J13091" t="s">
        <v>264</v>
      </c>
      <c r="L13091" t="s">
        <v>378</v>
      </c>
      <c r="M13091" t="s">
        <v>379</v>
      </c>
      <c r="N13091" t="s">
        <v>487</v>
      </c>
    </row>
    <row r="13092" spans="1:14" hidden="1" x14ac:dyDescent="0.25">
      <c r="A13092" t="s">
        <v>476</v>
      </c>
      <c r="B13092" s="1">
        <v>45504</v>
      </c>
      <c r="C13092" t="s">
        <v>672</v>
      </c>
      <c r="D13092" t="s">
        <v>673</v>
      </c>
      <c r="E13092" s="4">
        <v>2916.6666666666665</v>
      </c>
      <c r="F13092" t="s">
        <v>1423</v>
      </c>
      <c r="G13092" t="s">
        <v>471</v>
      </c>
      <c r="H13092" t="s">
        <v>308</v>
      </c>
      <c r="I13092" t="s">
        <v>309</v>
      </c>
      <c r="J13092" t="s">
        <v>264</v>
      </c>
      <c r="L13092" t="s">
        <v>378</v>
      </c>
      <c r="M13092" t="s">
        <v>379</v>
      </c>
      <c r="N13092" t="s">
        <v>487</v>
      </c>
    </row>
    <row r="13093" spans="1:14" hidden="1" x14ac:dyDescent="0.25">
      <c r="A13093" t="s">
        <v>476</v>
      </c>
      <c r="B13093" s="1">
        <v>45535</v>
      </c>
      <c r="C13093" t="s">
        <v>672</v>
      </c>
      <c r="D13093" t="s">
        <v>673</v>
      </c>
      <c r="E13093" s="4">
        <v>3333.333333333333</v>
      </c>
      <c r="F13093" t="s">
        <v>1423</v>
      </c>
      <c r="G13093" t="s">
        <v>471</v>
      </c>
      <c r="H13093" t="s">
        <v>308</v>
      </c>
      <c r="I13093" t="s">
        <v>309</v>
      </c>
      <c r="J13093" t="s">
        <v>264</v>
      </c>
      <c r="L13093" t="s">
        <v>378</v>
      </c>
      <c r="M13093" t="s">
        <v>379</v>
      </c>
      <c r="N13093" t="s">
        <v>487</v>
      </c>
    </row>
    <row r="13094" spans="1:14" hidden="1" x14ac:dyDescent="0.25">
      <c r="A13094" t="s">
        <v>476</v>
      </c>
      <c r="B13094" s="1">
        <v>45565</v>
      </c>
      <c r="C13094" t="s">
        <v>672</v>
      </c>
      <c r="D13094" t="s">
        <v>673</v>
      </c>
      <c r="E13094" s="4">
        <v>3749.9999999999995</v>
      </c>
      <c r="F13094" t="s">
        <v>1423</v>
      </c>
      <c r="G13094" t="s">
        <v>471</v>
      </c>
      <c r="H13094" t="s">
        <v>308</v>
      </c>
      <c r="I13094" t="s">
        <v>309</v>
      </c>
      <c r="J13094" t="s">
        <v>264</v>
      </c>
      <c r="L13094" t="s">
        <v>378</v>
      </c>
      <c r="M13094" t="s">
        <v>379</v>
      </c>
      <c r="N13094" t="s">
        <v>487</v>
      </c>
    </row>
    <row r="13095" spans="1:14" hidden="1" x14ac:dyDescent="0.25">
      <c r="A13095" t="s">
        <v>476</v>
      </c>
      <c r="B13095" s="1">
        <v>45596</v>
      </c>
      <c r="C13095" t="s">
        <v>672</v>
      </c>
      <c r="D13095" t="s">
        <v>673</v>
      </c>
      <c r="E13095" s="4">
        <v>4166.6666666666661</v>
      </c>
      <c r="F13095" t="s">
        <v>1423</v>
      </c>
      <c r="G13095" t="s">
        <v>471</v>
      </c>
      <c r="H13095" t="s">
        <v>308</v>
      </c>
      <c r="I13095" t="s">
        <v>309</v>
      </c>
      <c r="J13095" t="s">
        <v>264</v>
      </c>
      <c r="L13095" t="s">
        <v>378</v>
      </c>
      <c r="M13095" t="s">
        <v>379</v>
      </c>
      <c r="N13095" t="s">
        <v>487</v>
      </c>
    </row>
    <row r="13096" spans="1:14" hidden="1" x14ac:dyDescent="0.25">
      <c r="A13096" t="s">
        <v>476</v>
      </c>
      <c r="B13096" s="1">
        <v>45626</v>
      </c>
      <c r="C13096" t="s">
        <v>672</v>
      </c>
      <c r="D13096" t="s">
        <v>673</v>
      </c>
      <c r="E13096" s="4">
        <v>4583.333333333333</v>
      </c>
      <c r="F13096" t="s">
        <v>1423</v>
      </c>
      <c r="G13096" t="s">
        <v>471</v>
      </c>
      <c r="H13096" t="s">
        <v>308</v>
      </c>
      <c r="I13096" t="s">
        <v>309</v>
      </c>
      <c r="J13096" t="s">
        <v>264</v>
      </c>
      <c r="L13096" t="s">
        <v>378</v>
      </c>
      <c r="M13096" t="s">
        <v>379</v>
      </c>
      <c r="N13096" t="s">
        <v>487</v>
      </c>
    </row>
    <row r="13097" spans="1:14" hidden="1" x14ac:dyDescent="0.25">
      <c r="A13097" t="s">
        <v>476</v>
      </c>
      <c r="B13097" s="1">
        <v>45657</v>
      </c>
      <c r="C13097" t="s">
        <v>672</v>
      </c>
      <c r="D13097" t="s">
        <v>673</v>
      </c>
      <c r="E13097" s="4">
        <v>5000</v>
      </c>
      <c r="F13097" t="s">
        <v>1423</v>
      </c>
      <c r="G13097" t="s">
        <v>471</v>
      </c>
      <c r="H13097" t="s">
        <v>308</v>
      </c>
      <c r="I13097" t="s">
        <v>309</v>
      </c>
      <c r="J13097" t="s">
        <v>264</v>
      </c>
      <c r="L13097" t="s">
        <v>378</v>
      </c>
      <c r="M13097" t="s">
        <v>379</v>
      </c>
      <c r="N13097" t="s">
        <v>487</v>
      </c>
    </row>
    <row r="13098" spans="1:14" hidden="1" x14ac:dyDescent="0.25">
      <c r="A13098" t="s">
        <v>476</v>
      </c>
      <c r="B13098" s="1">
        <v>45322</v>
      </c>
      <c r="C13098" t="s">
        <v>696</v>
      </c>
      <c r="D13098" t="s">
        <v>697</v>
      </c>
      <c r="E13098" s="4">
        <v>41.666666666666664</v>
      </c>
      <c r="F13098" t="s">
        <v>1423</v>
      </c>
      <c r="G13098" t="s">
        <v>471</v>
      </c>
      <c r="H13098" t="s">
        <v>308</v>
      </c>
      <c r="I13098" t="s">
        <v>309</v>
      </c>
      <c r="J13098" t="s">
        <v>264</v>
      </c>
      <c r="L13098" t="s">
        <v>378</v>
      </c>
      <c r="M13098" t="s">
        <v>379</v>
      </c>
      <c r="N13098" t="s">
        <v>487</v>
      </c>
    </row>
    <row r="13099" spans="1:14" hidden="1" x14ac:dyDescent="0.25">
      <c r="A13099" t="s">
        <v>476</v>
      </c>
      <c r="B13099" s="1">
        <v>45351</v>
      </c>
      <c r="C13099" t="s">
        <v>696</v>
      </c>
      <c r="D13099" t="s">
        <v>697</v>
      </c>
      <c r="E13099" s="4">
        <v>41.666666666666664</v>
      </c>
      <c r="F13099" t="s">
        <v>1423</v>
      </c>
      <c r="G13099" t="s">
        <v>471</v>
      </c>
      <c r="H13099" t="s">
        <v>308</v>
      </c>
      <c r="I13099" t="s">
        <v>309</v>
      </c>
      <c r="J13099" t="s">
        <v>264</v>
      </c>
      <c r="L13099" t="s">
        <v>378</v>
      </c>
      <c r="M13099" t="s">
        <v>379</v>
      </c>
      <c r="N13099" t="s">
        <v>487</v>
      </c>
    </row>
    <row r="13100" spans="1:14" hidden="1" x14ac:dyDescent="0.25">
      <c r="A13100" t="s">
        <v>476</v>
      </c>
      <c r="B13100" s="1">
        <v>45382</v>
      </c>
      <c r="C13100" t="s">
        <v>696</v>
      </c>
      <c r="D13100" t="s">
        <v>697</v>
      </c>
      <c r="E13100" s="4">
        <v>41.666666666666664</v>
      </c>
      <c r="F13100" t="s">
        <v>1423</v>
      </c>
      <c r="G13100" t="s">
        <v>471</v>
      </c>
      <c r="H13100" t="s">
        <v>308</v>
      </c>
      <c r="I13100" t="s">
        <v>309</v>
      </c>
      <c r="J13100" t="s">
        <v>264</v>
      </c>
      <c r="L13100" t="s">
        <v>378</v>
      </c>
      <c r="M13100" t="s">
        <v>379</v>
      </c>
      <c r="N13100" t="s">
        <v>487</v>
      </c>
    </row>
    <row r="13101" spans="1:14" hidden="1" x14ac:dyDescent="0.25">
      <c r="A13101" t="s">
        <v>476</v>
      </c>
      <c r="B13101" s="1">
        <v>45412</v>
      </c>
      <c r="C13101" t="s">
        <v>696</v>
      </c>
      <c r="D13101" t="s">
        <v>697</v>
      </c>
      <c r="E13101" s="4">
        <v>166.66666666666666</v>
      </c>
      <c r="F13101" t="s">
        <v>1423</v>
      </c>
      <c r="G13101" t="s">
        <v>471</v>
      </c>
      <c r="H13101" t="s">
        <v>308</v>
      </c>
      <c r="I13101" t="s">
        <v>309</v>
      </c>
      <c r="J13101" t="s">
        <v>264</v>
      </c>
      <c r="L13101" t="s">
        <v>378</v>
      </c>
      <c r="M13101" t="s">
        <v>379</v>
      </c>
      <c r="N13101" t="s">
        <v>487</v>
      </c>
    </row>
    <row r="13102" spans="1:14" hidden="1" x14ac:dyDescent="0.25">
      <c r="A13102" t="s">
        <v>476</v>
      </c>
      <c r="B13102" s="1">
        <v>45443</v>
      </c>
      <c r="C13102" t="s">
        <v>696</v>
      </c>
      <c r="D13102" t="s">
        <v>697</v>
      </c>
      <c r="E13102" s="4">
        <v>208.33333333333331</v>
      </c>
      <c r="F13102" t="s">
        <v>1423</v>
      </c>
      <c r="G13102" t="s">
        <v>471</v>
      </c>
      <c r="H13102" t="s">
        <v>308</v>
      </c>
      <c r="I13102" t="s">
        <v>309</v>
      </c>
      <c r="J13102" t="s">
        <v>264</v>
      </c>
      <c r="L13102" t="s">
        <v>378</v>
      </c>
      <c r="M13102" t="s">
        <v>379</v>
      </c>
      <c r="N13102" t="s">
        <v>487</v>
      </c>
    </row>
    <row r="13103" spans="1:14" hidden="1" x14ac:dyDescent="0.25">
      <c r="A13103" t="s">
        <v>476</v>
      </c>
      <c r="B13103" s="1">
        <v>45473</v>
      </c>
      <c r="C13103" t="s">
        <v>696</v>
      </c>
      <c r="D13103" t="s">
        <v>697</v>
      </c>
      <c r="E13103" s="4">
        <v>249.99999999999997</v>
      </c>
      <c r="F13103" t="s">
        <v>1423</v>
      </c>
      <c r="G13103" t="s">
        <v>471</v>
      </c>
      <c r="H13103" t="s">
        <v>308</v>
      </c>
      <c r="I13103" t="s">
        <v>309</v>
      </c>
      <c r="J13103" t="s">
        <v>264</v>
      </c>
      <c r="L13103" t="s">
        <v>378</v>
      </c>
      <c r="M13103" t="s">
        <v>379</v>
      </c>
      <c r="N13103" t="s">
        <v>487</v>
      </c>
    </row>
    <row r="13104" spans="1:14" hidden="1" x14ac:dyDescent="0.25">
      <c r="A13104" t="s">
        <v>476</v>
      </c>
      <c r="B13104" s="1">
        <v>45504</v>
      </c>
      <c r="C13104" t="s">
        <v>696</v>
      </c>
      <c r="D13104" t="s">
        <v>697</v>
      </c>
      <c r="E13104" s="4">
        <v>291.66666666666663</v>
      </c>
      <c r="F13104" t="s">
        <v>1423</v>
      </c>
      <c r="G13104" t="s">
        <v>471</v>
      </c>
      <c r="H13104" t="s">
        <v>308</v>
      </c>
      <c r="I13104" t="s">
        <v>309</v>
      </c>
      <c r="J13104" t="s">
        <v>264</v>
      </c>
      <c r="L13104" t="s">
        <v>378</v>
      </c>
      <c r="M13104" t="s">
        <v>379</v>
      </c>
      <c r="N13104" t="s">
        <v>487</v>
      </c>
    </row>
    <row r="13105" spans="1:14" hidden="1" x14ac:dyDescent="0.25">
      <c r="A13105" t="s">
        <v>476</v>
      </c>
      <c r="B13105" s="1">
        <v>45535</v>
      </c>
      <c r="C13105" t="s">
        <v>696</v>
      </c>
      <c r="D13105" t="s">
        <v>697</v>
      </c>
      <c r="E13105" s="4">
        <v>333.33333333333331</v>
      </c>
      <c r="F13105" t="s">
        <v>1423</v>
      </c>
      <c r="G13105" t="s">
        <v>471</v>
      </c>
      <c r="H13105" t="s">
        <v>308</v>
      </c>
      <c r="I13105" t="s">
        <v>309</v>
      </c>
      <c r="J13105" t="s">
        <v>264</v>
      </c>
      <c r="L13105" t="s">
        <v>378</v>
      </c>
      <c r="M13105" t="s">
        <v>379</v>
      </c>
      <c r="N13105" t="s">
        <v>487</v>
      </c>
    </row>
    <row r="13106" spans="1:14" hidden="1" x14ac:dyDescent="0.25">
      <c r="A13106" t="s">
        <v>476</v>
      </c>
      <c r="B13106" s="1">
        <v>45565</v>
      </c>
      <c r="C13106" t="s">
        <v>696</v>
      </c>
      <c r="D13106" t="s">
        <v>697</v>
      </c>
      <c r="E13106" s="4">
        <v>375</v>
      </c>
      <c r="F13106" t="s">
        <v>1423</v>
      </c>
      <c r="G13106" t="s">
        <v>471</v>
      </c>
      <c r="H13106" t="s">
        <v>308</v>
      </c>
      <c r="I13106" t="s">
        <v>309</v>
      </c>
      <c r="J13106" t="s">
        <v>264</v>
      </c>
      <c r="L13106" t="s">
        <v>378</v>
      </c>
      <c r="M13106" t="s">
        <v>379</v>
      </c>
      <c r="N13106" t="s">
        <v>487</v>
      </c>
    </row>
    <row r="13107" spans="1:14" hidden="1" x14ac:dyDescent="0.25">
      <c r="A13107" t="s">
        <v>476</v>
      </c>
      <c r="B13107" s="1">
        <v>45596</v>
      </c>
      <c r="C13107" t="s">
        <v>696</v>
      </c>
      <c r="D13107" t="s">
        <v>697</v>
      </c>
      <c r="E13107" s="4">
        <v>416.66666666666669</v>
      </c>
      <c r="F13107" t="s">
        <v>1423</v>
      </c>
      <c r="G13107" t="s">
        <v>471</v>
      </c>
      <c r="H13107" t="s">
        <v>308</v>
      </c>
      <c r="I13107" t="s">
        <v>309</v>
      </c>
      <c r="J13107" t="s">
        <v>264</v>
      </c>
      <c r="L13107" t="s">
        <v>378</v>
      </c>
      <c r="M13107" t="s">
        <v>379</v>
      </c>
      <c r="N13107" t="s">
        <v>487</v>
      </c>
    </row>
    <row r="13108" spans="1:14" hidden="1" x14ac:dyDescent="0.25">
      <c r="A13108" t="s">
        <v>476</v>
      </c>
      <c r="B13108" s="1">
        <v>45626</v>
      </c>
      <c r="C13108" t="s">
        <v>696</v>
      </c>
      <c r="D13108" t="s">
        <v>697</v>
      </c>
      <c r="E13108" s="4">
        <v>458.33333333333337</v>
      </c>
      <c r="F13108" t="s">
        <v>1423</v>
      </c>
      <c r="G13108" t="s">
        <v>471</v>
      </c>
      <c r="H13108" t="s">
        <v>308</v>
      </c>
      <c r="I13108" t="s">
        <v>309</v>
      </c>
      <c r="J13108" t="s">
        <v>264</v>
      </c>
      <c r="L13108" t="s">
        <v>378</v>
      </c>
      <c r="M13108" t="s">
        <v>379</v>
      </c>
      <c r="N13108" t="s">
        <v>487</v>
      </c>
    </row>
    <row r="13109" spans="1:14" hidden="1" x14ac:dyDescent="0.25">
      <c r="A13109" t="s">
        <v>476</v>
      </c>
      <c r="B13109" s="1">
        <v>45657</v>
      </c>
      <c r="C13109" t="s">
        <v>696</v>
      </c>
      <c r="D13109" t="s">
        <v>697</v>
      </c>
      <c r="E13109" s="4">
        <v>500.00000000000006</v>
      </c>
      <c r="F13109" t="s">
        <v>1423</v>
      </c>
      <c r="G13109" t="s">
        <v>471</v>
      </c>
      <c r="H13109" t="s">
        <v>308</v>
      </c>
      <c r="I13109" t="s">
        <v>309</v>
      </c>
      <c r="J13109" t="s">
        <v>264</v>
      </c>
      <c r="L13109" t="s">
        <v>378</v>
      </c>
      <c r="M13109" t="s">
        <v>379</v>
      </c>
      <c r="N13109" t="s">
        <v>487</v>
      </c>
    </row>
    <row r="13110" spans="1:14" hidden="1" x14ac:dyDescent="0.25">
      <c r="A13110" t="s">
        <v>476</v>
      </c>
      <c r="B13110" s="1">
        <v>45322</v>
      </c>
      <c r="C13110" t="s">
        <v>1134</v>
      </c>
      <c r="D13110" t="s">
        <v>1135</v>
      </c>
      <c r="E13110" s="4">
        <v>9541.6666666666661</v>
      </c>
      <c r="F13110" t="s">
        <v>1423</v>
      </c>
      <c r="G13110" t="s">
        <v>471</v>
      </c>
      <c r="H13110" t="s">
        <v>301</v>
      </c>
      <c r="I13110" t="s">
        <v>302</v>
      </c>
      <c r="J13110" t="s">
        <v>258</v>
      </c>
      <c r="L13110" t="s">
        <v>378</v>
      </c>
      <c r="M13110" t="s">
        <v>379</v>
      </c>
      <c r="N13110" t="s">
        <v>486</v>
      </c>
    </row>
    <row r="13111" spans="1:14" hidden="1" x14ac:dyDescent="0.25">
      <c r="A13111" t="s">
        <v>476</v>
      </c>
      <c r="B13111" s="1">
        <v>45351</v>
      </c>
      <c r="C13111" t="s">
        <v>1134</v>
      </c>
      <c r="D13111" t="s">
        <v>1135</v>
      </c>
      <c r="E13111" s="4">
        <v>9541.6666666666661</v>
      </c>
      <c r="F13111" t="s">
        <v>1423</v>
      </c>
      <c r="G13111" t="s">
        <v>471</v>
      </c>
      <c r="H13111" t="s">
        <v>301</v>
      </c>
      <c r="I13111" t="s">
        <v>302</v>
      </c>
      <c r="J13111" t="s">
        <v>258</v>
      </c>
      <c r="L13111" t="s">
        <v>378</v>
      </c>
      <c r="M13111" t="s">
        <v>379</v>
      </c>
      <c r="N13111" t="s">
        <v>486</v>
      </c>
    </row>
    <row r="13112" spans="1:14" hidden="1" x14ac:dyDescent="0.25">
      <c r="A13112" t="s">
        <v>476</v>
      </c>
      <c r="B13112" s="1">
        <v>45382</v>
      </c>
      <c r="C13112" t="s">
        <v>1134</v>
      </c>
      <c r="D13112" t="s">
        <v>1135</v>
      </c>
      <c r="E13112" s="4">
        <v>9541.6666666666661</v>
      </c>
      <c r="F13112" t="s">
        <v>1423</v>
      </c>
      <c r="G13112" t="s">
        <v>471</v>
      </c>
      <c r="H13112" t="s">
        <v>301</v>
      </c>
      <c r="I13112" t="s">
        <v>302</v>
      </c>
      <c r="J13112" t="s">
        <v>258</v>
      </c>
      <c r="L13112" t="s">
        <v>378</v>
      </c>
      <c r="M13112" t="s">
        <v>379</v>
      </c>
      <c r="N13112" t="s">
        <v>486</v>
      </c>
    </row>
    <row r="13113" spans="1:14" hidden="1" x14ac:dyDescent="0.25">
      <c r="A13113" t="s">
        <v>476</v>
      </c>
      <c r="B13113" s="1">
        <v>45412</v>
      </c>
      <c r="C13113" t="s">
        <v>1134</v>
      </c>
      <c r="D13113" t="s">
        <v>1135</v>
      </c>
      <c r="E13113" s="4">
        <v>38166.666666666664</v>
      </c>
      <c r="F13113" t="s">
        <v>1423</v>
      </c>
      <c r="G13113" t="s">
        <v>471</v>
      </c>
      <c r="H13113" t="s">
        <v>301</v>
      </c>
      <c r="I13113" t="s">
        <v>302</v>
      </c>
      <c r="J13113" t="s">
        <v>258</v>
      </c>
      <c r="L13113" t="s">
        <v>378</v>
      </c>
      <c r="M13113" t="s">
        <v>379</v>
      </c>
      <c r="N13113" t="s">
        <v>486</v>
      </c>
    </row>
    <row r="13114" spans="1:14" hidden="1" x14ac:dyDescent="0.25">
      <c r="A13114" t="s">
        <v>476</v>
      </c>
      <c r="B13114" s="1">
        <v>45443</v>
      </c>
      <c r="C13114" t="s">
        <v>1134</v>
      </c>
      <c r="D13114" t="s">
        <v>1135</v>
      </c>
      <c r="E13114" s="4">
        <v>47708.333333333328</v>
      </c>
      <c r="F13114" t="s">
        <v>1423</v>
      </c>
      <c r="G13114" t="s">
        <v>471</v>
      </c>
      <c r="H13114" t="s">
        <v>301</v>
      </c>
      <c r="I13114" t="s">
        <v>302</v>
      </c>
      <c r="J13114" t="s">
        <v>258</v>
      </c>
      <c r="L13114" t="s">
        <v>378</v>
      </c>
      <c r="M13114" t="s">
        <v>379</v>
      </c>
      <c r="N13114" t="s">
        <v>486</v>
      </c>
    </row>
    <row r="13115" spans="1:14" hidden="1" x14ac:dyDescent="0.25">
      <c r="A13115" t="s">
        <v>476</v>
      </c>
      <c r="B13115" s="1">
        <v>45473</v>
      </c>
      <c r="C13115" t="s">
        <v>1134</v>
      </c>
      <c r="D13115" t="s">
        <v>1135</v>
      </c>
      <c r="E13115" s="4">
        <v>57249.999999999993</v>
      </c>
      <c r="F13115" t="s">
        <v>1423</v>
      </c>
      <c r="G13115" t="s">
        <v>471</v>
      </c>
      <c r="H13115" t="s">
        <v>301</v>
      </c>
      <c r="I13115" t="s">
        <v>302</v>
      </c>
      <c r="J13115" t="s">
        <v>258</v>
      </c>
      <c r="L13115" t="s">
        <v>378</v>
      </c>
      <c r="M13115" t="s">
        <v>379</v>
      </c>
      <c r="N13115" t="s">
        <v>486</v>
      </c>
    </row>
    <row r="13116" spans="1:14" hidden="1" x14ac:dyDescent="0.25">
      <c r="A13116" t="s">
        <v>476</v>
      </c>
      <c r="B13116" s="1">
        <v>45504</v>
      </c>
      <c r="C13116" t="s">
        <v>1134</v>
      </c>
      <c r="D13116" t="s">
        <v>1135</v>
      </c>
      <c r="E13116" s="4">
        <v>66791.666666666657</v>
      </c>
      <c r="F13116" t="s">
        <v>1423</v>
      </c>
      <c r="G13116" t="s">
        <v>471</v>
      </c>
      <c r="H13116" t="s">
        <v>301</v>
      </c>
      <c r="I13116" t="s">
        <v>302</v>
      </c>
      <c r="J13116" t="s">
        <v>258</v>
      </c>
      <c r="L13116" t="s">
        <v>378</v>
      </c>
      <c r="M13116" t="s">
        <v>379</v>
      </c>
      <c r="N13116" t="s">
        <v>486</v>
      </c>
    </row>
    <row r="13117" spans="1:14" hidden="1" x14ac:dyDescent="0.25">
      <c r="A13117" t="s">
        <v>476</v>
      </c>
      <c r="B13117" s="1">
        <v>45535</v>
      </c>
      <c r="C13117" t="s">
        <v>1134</v>
      </c>
      <c r="D13117" t="s">
        <v>1135</v>
      </c>
      <c r="E13117" s="4">
        <v>76333.333333333328</v>
      </c>
      <c r="F13117" t="s">
        <v>1423</v>
      </c>
      <c r="G13117" t="s">
        <v>471</v>
      </c>
      <c r="H13117" t="s">
        <v>301</v>
      </c>
      <c r="I13117" t="s">
        <v>302</v>
      </c>
      <c r="J13117" t="s">
        <v>258</v>
      </c>
      <c r="L13117" t="s">
        <v>378</v>
      </c>
      <c r="M13117" t="s">
        <v>379</v>
      </c>
      <c r="N13117" t="s">
        <v>486</v>
      </c>
    </row>
    <row r="13118" spans="1:14" hidden="1" x14ac:dyDescent="0.25">
      <c r="A13118" t="s">
        <v>476</v>
      </c>
      <c r="B13118" s="1">
        <v>45565</v>
      </c>
      <c r="C13118" t="s">
        <v>1134</v>
      </c>
      <c r="D13118" t="s">
        <v>1135</v>
      </c>
      <c r="E13118" s="4">
        <v>85875</v>
      </c>
      <c r="F13118" t="s">
        <v>1423</v>
      </c>
      <c r="G13118" t="s">
        <v>471</v>
      </c>
      <c r="H13118" t="s">
        <v>301</v>
      </c>
      <c r="I13118" t="s">
        <v>302</v>
      </c>
      <c r="J13118" t="s">
        <v>258</v>
      </c>
      <c r="L13118" t="s">
        <v>378</v>
      </c>
      <c r="M13118" t="s">
        <v>379</v>
      </c>
      <c r="N13118" t="s">
        <v>486</v>
      </c>
    </row>
    <row r="13119" spans="1:14" hidden="1" x14ac:dyDescent="0.25">
      <c r="A13119" t="s">
        <v>476</v>
      </c>
      <c r="B13119" s="1">
        <v>45596</v>
      </c>
      <c r="C13119" t="s">
        <v>1134</v>
      </c>
      <c r="D13119" t="s">
        <v>1135</v>
      </c>
      <c r="E13119" s="4">
        <v>95416.666666666672</v>
      </c>
      <c r="F13119" t="s">
        <v>1423</v>
      </c>
      <c r="G13119" t="s">
        <v>471</v>
      </c>
      <c r="H13119" t="s">
        <v>301</v>
      </c>
      <c r="I13119" t="s">
        <v>302</v>
      </c>
      <c r="J13119" t="s">
        <v>258</v>
      </c>
      <c r="L13119" t="s">
        <v>378</v>
      </c>
      <c r="M13119" t="s">
        <v>379</v>
      </c>
      <c r="N13119" t="s">
        <v>486</v>
      </c>
    </row>
    <row r="13120" spans="1:14" hidden="1" x14ac:dyDescent="0.25">
      <c r="A13120" t="s">
        <v>476</v>
      </c>
      <c r="B13120" s="1">
        <v>45626</v>
      </c>
      <c r="C13120" t="s">
        <v>1134</v>
      </c>
      <c r="D13120" t="s">
        <v>1135</v>
      </c>
      <c r="E13120" s="4">
        <v>104958.33333333334</v>
      </c>
      <c r="F13120" t="s">
        <v>1423</v>
      </c>
      <c r="G13120" t="s">
        <v>471</v>
      </c>
      <c r="H13120" t="s">
        <v>301</v>
      </c>
      <c r="I13120" t="s">
        <v>302</v>
      </c>
      <c r="J13120" t="s">
        <v>258</v>
      </c>
      <c r="L13120" t="s">
        <v>378</v>
      </c>
      <c r="M13120" t="s">
        <v>379</v>
      </c>
      <c r="N13120" t="s">
        <v>486</v>
      </c>
    </row>
    <row r="13121" spans="1:14" hidden="1" x14ac:dyDescent="0.25">
      <c r="A13121" t="s">
        <v>476</v>
      </c>
      <c r="B13121" s="1">
        <v>45657</v>
      </c>
      <c r="C13121" t="s">
        <v>1134</v>
      </c>
      <c r="D13121" t="s">
        <v>1135</v>
      </c>
      <c r="E13121" s="4">
        <v>114500.00000000001</v>
      </c>
      <c r="F13121" t="s">
        <v>1423</v>
      </c>
      <c r="G13121" t="s">
        <v>471</v>
      </c>
      <c r="H13121" t="s">
        <v>301</v>
      </c>
      <c r="I13121" t="s">
        <v>302</v>
      </c>
      <c r="J13121" t="s">
        <v>258</v>
      </c>
      <c r="L13121" t="s">
        <v>378</v>
      </c>
      <c r="M13121" t="s">
        <v>379</v>
      </c>
      <c r="N13121" t="s">
        <v>486</v>
      </c>
    </row>
    <row r="13122" spans="1:14" hidden="1" x14ac:dyDescent="0.25">
      <c r="A13122" t="s">
        <v>476</v>
      </c>
      <c r="B13122" s="1">
        <v>45322</v>
      </c>
      <c r="C13122" t="s">
        <v>1249</v>
      </c>
      <c r="D13122" t="s">
        <v>1250</v>
      </c>
      <c r="E13122" s="4">
        <v>5500</v>
      </c>
      <c r="F13122" t="s">
        <v>1423</v>
      </c>
      <c r="G13122" t="s">
        <v>471</v>
      </c>
      <c r="H13122" t="s">
        <v>308</v>
      </c>
      <c r="I13122" t="s">
        <v>309</v>
      </c>
      <c r="J13122" t="s">
        <v>264</v>
      </c>
      <c r="K13122" t="s">
        <v>1251</v>
      </c>
      <c r="L13122" t="s">
        <v>378</v>
      </c>
      <c r="M13122" t="s">
        <v>379</v>
      </c>
      <c r="N13122" t="s">
        <v>488</v>
      </c>
    </row>
    <row r="13123" spans="1:14" hidden="1" x14ac:dyDescent="0.25">
      <c r="A13123" t="s">
        <v>476</v>
      </c>
      <c r="B13123" s="1">
        <v>45351</v>
      </c>
      <c r="C13123" t="s">
        <v>1249</v>
      </c>
      <c r="D13123" t="s">
        <v>1250</v>
      </c>
      <c r="E13123" s="4">
        <v>5500</v>
      </c>
      <c r="F13123" t="s">
        <v>1423</v>
      </c>
      <c r="G13123" t="s">
        <v>471</v>
      </c>
      <c r="H13123" t="s">
        <v>308</v>
      </c>
      <c r="I13123" t="s">
        <v>309</v>
      </c>
      <c r="J13123" t="s">
        <v>264</v>
      </c>
      <c r="K13123" t="s">
        <v>1251</v>
      </c>
      <c r="L13123" t="s">
        <v>378</v>
      </c>
      <c r="M13123" t="s">
        <v>379</v>
      </c>
      <c r="N13123" t="s">
        <v>488</v>
      </c>
    </row>
    <row r="13124" spans="1:14" hidden="1" x14ac:dyDescent="0.25">
      <c r="A13124" t="s">
        <v>476</v>
      </c>
      <c r="B13124" s="1">
        <v>45382</v>
      </c>
      <c r="C13124" t="s">
        <v>1249</v>
      </c>
      <c r="D13124" t="s">
        <v>1250</v>
      </c>
      <c r="E13124" s="4">
        <v>5500</v>
      </c>
      <c r="F13124" t="s">
        <v>1423</v>
      </c>
      <c r="G13124" t="s">
        <v>471</v>
      </c>
      <c r="H13124" t="s">
        <v>308</v>
      </c>
      <c r="I13124" t="s">
        <v>309</v>
      </c>
      <c r="J13124" t="s">
        <v>264</v>
      </c>
      <c r="K13124" t="s">
        <v>1251</v>
      </c>
      <c r="L13124" t="s">
        <v>378</v>
      </c>
      <c r="M13124" t="s">
        <v>379</v>
      </c>
      <c r="N13124" t="s">
        <v>488</v>
      </c>
    </row>
    <row r="13125" spans="1:14" hidden="1" x14ac:dyDescent="0.25">
      <c r="A13125" t="s">
        <v>476</v>
      </c>
      <c r="B13125" s="1">
        <v>45412</v>
      </c>
      <c r="C13125" t="s">
        <v>1249</v>
      </c>
      <c r="D13125" t="s">
        <v>1250</v>
      </c>
      <c r="E13125" s="4">
        <v>22000</v>
      </c>
      <c r="F13125" t="s">
        <v>1423</v>
      </c>
      <c r="G13125" t="s">
        <v>471</v>
      </c>
      <c r="H13125" t="s">
        <v>308</v>
      </c>
      <c r="I13125" t="s">
        <v>309</v>
      </c>
      <c r="J13125" t="s">
        <v>264</v>
      </c>
      <c r="K13125" t="s">
        <v>1251</v>
      </c>
      <c r="L13125" t="s">
        <v>378</v>
      </c>
      <c r="M13125" t="s">
        <v>379</v>
      </c>
      <c r="N13125" t="s">
        <v>488</v>
      </c>
    </row>
    <row r="13126" spans="1:14" hidden="1" x14ac:dyDescent="0.25">
      <c r="A13126" t="s">
        <v>476</v>
      </c>
      <c r="B13126" s="1">
        <v>45443</v>
      </c>
      <c r="C13126" t="s">
        <v>1249</v>
      </c>
      <c r="D13126" t="s">
        <v>1250</v>
      </c>
      <c r="E13126" s="4">
        <v>27500</v>
      </c>
      <c r="F13126" t="s">
        <v>1423</v>
      </c>
      <c r="G13126" t="s">
        <v>471</v>
      </c>
      <c r="H13126" t="s">
        <v>308</v>
      </c>
      <c r="I13126" t="s">
        <v>309</v>
      </c>
      <c r="J13126" t="s">
        <v>264</v>
      </c>
      <c r="K13126" t="s">
        <v>1251</v>
      </c>
      <c r="L13126" t="s">
        <v>378</v>
      </c>
      <c r="M13126" t="s">
        <v>379</v>
      </c>
      <c r="N13126" t="s">
        <v>488</v>
      </c>
    </row>
    <row r="13127" spans="1:14" hidden="1" x14ac:dyDescent="0.25">
      <c r="A13127" t="s">
        <v>476</v>
      </c>
      <c r="B13127" s="1">
        <v>45473</v>
      </c>
      <c r="C13127" t="s">
        <v>1249</v>
      </c>
      <c r="D13127" t="s">
        <v>1250</v>
      </c>
      <c r="E13127" s="4">
        <v>33000</v>
      </c>
      <c r="F13127" t="s">
        <v>1423</v>
      </c>
      <c r="G13127" t="s">
        <v>471</v>
      </c>
      <c r="H13127" t="s">
        <v>308</v>
      </c>
      <c r="I13127" t="s">
        <v>309</v>
      </c>
      <c r="J13127" t="s">
        <v>264</v>
      </c>
      <c r="K13127" t="s">
        <v>1251</v>
      </c>
      <c r="L13127" t="s">
        <v>378</v>
      </c>
      <c r="M13127" t="s">
        <v>379</v>
      </c>
      <c r="N13127" t="s">
        <v>488</v>
      </c>
    </row>
    <row r="13128" spans="1:14" hidden="1" x14ac:dyDescent="0.25">
      <c r="A13128" t="s">
        <v>476</v>
      </c>
      <c r="B13128" s="1">
        <v>45504</v>
      </c>
      <c r="C13128" t="s">
        <v>1249</v>
      </c>
      <c r="D13128" t="s">
        <v>1250</v>
      </c>
      <c r="E13128" s="4">
        <v>38500</v>
      </c>
      <c r="F13128" t="s">
        <v>1423</v>
      </c>
      <c r="G13128" t="s">
        <v>471</v>
      </c>
      <c r="H13128" t="s">
        <v>308</v>
      </c>
      <c r="I13128" t="s">
        <v>309</v>
      </c>
      <c r="J13128" t="s">
        <v>264</v>
      </c>
      <c r="K13128" t="s">
        <v>1251</v>
      </c>
      <c r="L13128" t="s">
        <v>378</v>
      </c>
      <c r="M13128" t="s">
        <v>379</v>
      </c>
      <c r="N13128" t="s">
        <v>488</v>
      </c>
    </row>
    <row r="13129" spans="1:14" hidden="1" x14ac:dyDescent="0.25">
      <c r="A13129" t="s">
        <v>476</v>
      </c>
      <c r="B13129" s="1">
        <v>45535</v>
      </c>
      <c r="C13129" t="s">
        <v>1249</v>
      </c>
      <c r="D13129" t="s">
        <v>1250</v>
      </c>
      <c r="E13129" s="4">
        <v>44000</v>
      </c>
      <c r="F13129" t="s">
        <v>1423</v>
      </c>
      <c r="G13129" t="s">
        <v>471</v>
      </c>
      <c r="H13129" t="s">
        <v>308</v>
      </c>
      <c r="I13129" t="s">
        <v>309</v>
      </c>
      <c r="J13129" t="s">
        <v>264</v>
      </c>
      <c r="K13129" t="s">
        <v>1251</v>
      </c>
      <c r="L13129" t="s">
        <v>378</v>
      </c>
      <c r="M13129" t="s">
        <v>379</v>
      </c>
      <c r="N13129" t="s">
        <v>488</v>
      </c>
    </row>
    <row r="13130" spans="1:14" hidden="1" x14ac:dyDescent="0.25">
      <c r="A13130" t="s">
        <v>476</v>
      </c>
      <c r="B13130" s="1">
        <v>45565</v>
      </c>
      <c r="C13130" t="s">
        <v>1249</v>
      </c>
      <c r="D13130" t="s">
        <v>1250</v>
      </c>
      <c r="E13130" s="4">
        <v>49500</v>
      </c>
      <c r="F13130" t="s">
        <v>1423</v>
      </c>
      <c r="G13130" t="s">
        <v>471</v>
      </c>
      <c r="H13130" t="s">
        <v>308</v>
      </c>
      <c r="I13130" t="s">
        <v>309</v>
      </c>
      <c r="J13130" t="s">
        <v>264</v>
      </c>
      <c r="K13130" t="s">
        <v>1251</v>
      </c>
      <c r="L13130" t="s">
        <v>378</v>
      </c>
      <c r="M13130" t="s">
        <v>379</v>
      </c>
      <c r="N13130" t="s">
        <v>488</v>
      </c>
    </row>
    <row r="13131" spans="1:14" hidden="1" x14ac:dyDescent="0.25">
      <c r="A13131" t="s">
        <v>476</v>
      </c>
      <c r="B13131" s="1">
        <v>45596</v>
      </c>
      <c r="C13131" t="s">
        <v>1249</v>
      </c>
      <c r="D13131" t="s">
        <v>1250</v>
      </c>
      <c r="E13131" s="4">
        <v>55000</v>
      </c>
      <c r="F13131" t="s">
        <v>1423</v>
      </c>
      <c r="G13131" t="s">
        <v>471</v>
      </c>
      <c r="H13131" t="s">
        <v>308</v>
      </c>
      <c r="I13131" t="s">
        <v>309</v>
      </c>
      <c r="J13131" t="s">
        <v>264</v>
      </c>
      <c r="K13131" t="s">
        <v>1251</v>
      </c>
      <c r="L13131" t="s">
        <v>378</v>
      </c>
      <c r="M13131" t="s">
        <v>379</v>
      </c>
      <c r="N13131" t="s">
        <v>488</v>
      </c>
    </row>
    <row r="13132" spans="1:14" hidden="1" x14ac:dyDescent="0.25">
      <c r="A13132" t="s">
        <v>476</v>
      </c>
      <c r="B13132" s="1">
        <v>45626</v>
      </c>
      <c r="C13132" t="s">
        <v>1249</v>
      </c>
      <c r="D13132" t="s">
        <v>1250</v>
      </c>
      <c r="E13132" s="4">
        <v>60500</v>
      </c>
      <c r="F13132" t="s">
        <v>1423</v>
      </c>
      <c r="G13132" t="s">
        <v>471</v>
      </c>
      <c r="H13132" t="s">
        <v>308</v>
      </c>
      <c r="I13132" t="s">
        <v>309</v>
      </c>
      <c r="J13132" t="s">
        <v>264</v>
      </c>
      <c r="K13132" t="s">
        <v>1251</v>
      </c>
      <c r="L13132" t="s">
        <v>378</v>
      </c>
      <c r="M13132" t="s">
        <v>379</v>
      </c>
      <c r="N13132" t="s">
        <v>488</v>
      </c>
    </row>
    <row r="13133" spans="1:14" hidden="1" x14ac:dyDescent="0.25">
      <c r="A13133" t="s">
        <v>476</v>
      </c>
      <c r="B13133" s="1">
        <v>45657</v>
      </c>
      <c r="C13133" t="s">
        <v>1249</v>
      </c>
      <c r="D13133" t="s">
        <v>1250</v>
      </c>
      <c r="E13133" s="4">
        <v>66000</v>
      </c>
      <c r="F13133" t="s">
        <v>1423</v>
      </c>
      <c r="G13133" t="s">
        <v>471</v>
      </c>
      <c r="H13133" t="s">
        <v>308</v>
      </c>
      <c r="I13133" t="s">
        <v>309</v>
      </c>
      <c r="J13133" t="s">
        <v>264</v>
      </c>
      <c r="K13133" t="s">
        <v>1251</v>
      </c>
      <c r="L13133" t="s">
        <v>378</v>
      </c>
      <c r="M13133" t="s">
        <v>379</v>
      </c>
      <c r="N13133" t="s">
        <v>488</v>
      </c>
    </row>
    <row r="13134" spans="1:14" hidden="1" x14ac:dyDescent="0.25">
      <c r="A13134" t="s">
        <v>476</v>
      </c>
      <c r="B13134" s="1">
        <v>45322</v>
      </c>
      <c r="C13134" t="s">
        <v>685</v>
      </c>
      <c r="D13134" t="s">
        <v>686</v>
      </c>
      <c r="E13134" s="4">
        <v>0</v>
      </c>
      <c r="F13134" t="s">
        <v>1423</v>
      </c>
      <c r="G13134" t="s">
        <v>471</v>
      </c>
      <c r="H13134" t="s">
        <v>301</v>
      </c>
      <c r="I13134" t="s">
        <v>302</v>
      </c>
      <c r="J13134" t="s">
        <v>258</v>
      </c>
      <c r="L13134" t="s">
        <v>378</v>
      </c>
      <c r="M13134" t="s">
        <v>379</v>
      </c>
      <c r="N13134" t="s">
        <v>486</v>
      </c>
    </row>
    <row r="13135" spans="1:14" hidden="1" x14ac:dyDescent="0.25">
      <c r="A13135" t="s">
        <v>476</v>
      </c>
      <c r="B13135" s="1">
        <v>45351</v>
      </c>
      <c r="C13135" t="s">
        <v>685</v>
      </c>
      <c r="D13135" t="s">
        <v>686</v>
      </c>
      <c r="E13135" s="4">
        <v>0</v>
      </c>
      <c r="F13135" t="s">
        <v>1423</v>
      </c>
      <c r="G13135" t="s">
        <v>471</v>
      </c>
      <c r="H13135" t="s">
        <v>301</v>
      </c>
      <c r="I13135" t="s">
        <v>302</v>
      </c>
      <c r="J13135" t="s">
        <v>258</v>
      </c>
      <c r="L13135" t="s">
        <v>378</v>
      </c>
      <c r="M13135" t="s">
        <v>379</v>
      </c>
      <c r="N13135" t="s">
        <v>486</v>
      </c>
    </row>
    <row r="13136" spans="1:14" hidden="1" x14ac:dyDescent="0.25">
      <c r="A13136" t="s">
        <v>476</v>
      </c>
      <c r="B13136" s="1">
        <v>45382</v>
      </c>
      <c r="C13136" t="s">
        <v>685</v>
      </c>
      <c r="D13136" t="s">
        <v>686</v>
      </c>
      <c r="E13136" s="4">
        <v>0</v>
      </c>
      <c r="F13136" t="s">
        <v>1423</v>
      </c>
      <c r="G13136" t="s">
        <v>471</v>
      </c>
      <c r="H13136" t="s">
        <v>301</v>
      </c>
      <c r="I13136" t="s">
        <v>302</v>
      </c>
      <c r="J13136" t="s">
        <v>258</v>
      </c>
      <c r="L13136" t="s">
        <v>378</v>
      </c>
      <c r="M13136" t="s">
        <v>379</v>
      </c>
      <c r="N13136" t="s">
        <v>486</v>
      </c>
    </row>
    <row r="13137" spans="1:14" hidden="1" x14ac:dyDescent="0.25">
      <c r="A13137" t="s">
        <v>476</v>
      </c>
      <c r="B13137" s="1">
        <v>45412</v>
      </c>
      <c r="C13137" t="s">
        <v>685</v>
      </c>
      <c r="D13137" t="s">
        <v>686</v>
      </c>
      <c r="E13137" s="4">
        <v>0</v>
      </c>
      <c r="F13137" t="s">
        <v>1423</v>
      </c>
      <c r="G13137" t="s">
        <v>471</v>
      </c>
      <c r="H13137" t="s">
        <v>301</v>
      </c>
      <c r="I13137" t="s">
        <v>302</v>
      </c>
      <c r="J13137" t="s">
        <v>258</v>
      </c>
      <c r="L13137" t="s">
        <v>378</v>
      </c>
      <c r="M13137" t="s">
        <v>379</v>
      </c>
      <c r="N13137" t="s">
        <v>486</v>
      </c>
    </row>
    <row r="13138" spans="1:14" hidden="1" x14ac:dyDescent="0.25">
      <c r="A13138" t="s">
        <v>476</v>
      </c>
      <c r="B13138" s="1">
        <v>45443</v>
      </c>
      <c r="C13138" t="s">
        <v>685</v>
      </c>
      <c r="D13138" t="s">
        <v>686</v>
      </c>
      <c r="E13138" s="4">
        <v>0</v>
      </c>
      <c r="F13138" t="s">
        <v>1423</v>
      </c>
      <c r="G13138" t="s">
        <v>471</v>
      </c>
      <c r="H13138" t="s">
        <v>301</v>
      </c>
      <c r="I13138" t="s">
        <v>302</v>
      </c>
      <c r="J13138" t="s">
        <v>258</v>
      </c>
      <c r="L13138" t="s">
        <v>378</v>
      </c>
      <c r="M13138" t="s">
        <v>379</v>
      </c>
      <c r="N13138" t="s">
        <v>486</v>
      </c>
    </row>
    <row r="13139" spans="1:14" hidden="1" x14ac:dyDescent="0.25">
      <c r="A13139" t="s">
        <v>476</v>
      </c>
      <c r="B13139" s="1">
        <v>45473</v>
      </c>
      <c r="C13139" t="s">
        <v>685</v>
      </c>
      <c r="D13139" t="s">
        <v>686</v>
      </c>
      <c r="E13139" s="4">
        <v>0</v>
      </c>
      <c r="F13139" t="s">
        <v>1423</v>
      </c>
      <c r="G13139" t="s">
        <v>471</v>
      </c>
      <c r="H13139" t="s">
        <v>301</v>
      </c>
      <c r="I13139" t="s">
        <v>302</v>
      </c>
      <c r="J13139" t="s">
        <v>258</v>
      </c>
      <c r="L13139" t="s">
        <v>378</v>
      </c>
      <c r="M13139" t="s">
        <v>379</v>
      </c>
      <c r="N13139" t="s">
        <v>486</v>
      </c>
    </row>
    <row r="13140" spans="1:14" hidden="1" x14ac:dyDescent="0.25">
      <c r="A13140" t="s">
        <v>476</v>
      </c>
      <c r="B13140" s="1">
        <v>45504</v>
      </c>
      <c r="C13140" t="s">
        <v>685</v>
      </c>
      <c r="D13140" t="s">
        <v>686</v>
      </c>
      <c r="E13140" s="4">
        <v>0</v>
      </c>
      <c r="F13140" t="s">
        <v>1423</v>
      </c>
      <c r="G13140" t="s">
        <v>471</v>
      </c>
      <c r="H13140" t="s">
        <v>301</v>
      </c>
      <c r="I13140" t="s">
        <v>302</v>
      </c>
      <c r="J13140" t="s">
        <v>258</v>
      </c>
      <c r="L13140" t="s">
        <v>378</v>
      </c>
      <c r="M13140" t="s">
        <v>379</v>
      </c>
      <c r="N13140" t="s">
        <v>486</v>
      </c>
    </row>
    <row r="13141" spans="1:14" hidden="1" x14ac:dyDescent="0.25">
      <c r="A13141" t="s">
        <v>476</v>
      </c>
      <c r="B13141" s="1">
        <v>45535</v>
      </c>
      <c r="C13141" t="s">
        <v>685</v>
      </c>
      <c r="D13141" t="s">
        <v>686</v>
      </c>
      <c r="E13141" s="4">
        <v>0</v>
      </c>
      <c r="F13141" t="s">
        <v>1423</v>
      </c>
      <c r="G13141" t="s">
        <v>471</v>
      </c>
      <c r="H13141" t="s">
        <v>301</v>
      </c>
      <c r="I13141" t="s">
        <v>302</v>
      </c>
      <c r="J13141" t="s">
        <v>258</v>
      </c>
      <c r="L13141" t="s">
        <v>378</v>
      </c>
      <c r="M13141" t="s">
        <v>379</v>
      </c>
      <c r="N13141" t="s">
        <v>486</v>
      </c>
    </row>
    <row r="13142" spans="1:14" hidden="1" x14ac:dyDescent="0.25">
      <c r="A13142" t="s">
        <v>476</v>
      </c>
      <c r="B13142" s="1">
        <v>45565</v>
      </c>
      <c r="C13142" t="s">
        <v>685</v>
      </c>
      <c r="D13142" t="s">
        <v>686</v>
      </c>
      <c r="E13142" s="4">
        <v>0</v>
      </c>
      <c r="F13142" t="s">
        <v>1423</v>
      </c>
      <c r="G13142" t="s">
        <v>471</v>
      </c>
      <c r="H13142" t="s">
        <v>301</v>
      </c>
      <c r="I13142" t="s">
        <v>302</v>
      </c>
      <c r="J13142" t="s">
        <v>258</v>
      </c>
      <c r="L13142" t="s">
        <v>378</v>
      </c>
      <c r="M13142" t="s">
        <v>379</v>
      </c>
      <c r="N13142" t="s">
        <v>486</v>
      </c>
    </row>
    <row r="13143" spans="1:14" hidden="1" x14ac:dyDescent="0.25">
      <c r="A13143" t="s">
        <v>476</v>
      </c>
      <c r="B13143" s="1">
        <v>45596</v>
      </c>
      <c r="C13143" t="s">
        <v>685</v>
      </c>
      <c r="D13143" t="s">
        <v>686</v>
      </c>
      <c r="E13143" s="4">
        <v>0</v>
      </c>
      <c r="F13143" t="s">
        <v>1423</v>
      </c>
      <c r="G13143" t="s">
        <v>471</v>
      </c>
      <c r="H13143" t="s">
        <v>301</v>
      </c>
      <c r="I13143" t="s">
        <v>302</v>
      </c>
      <c r="J13143" t="s">
        <v>258</v>
      </c>
      <c r="L13143" t="s">
        <v>378</v>
      </c>
      <c r="M13143" t="s">
        <v>379</v>
      </c>
      <c r="N13143" t="s">
        <v>486</v>
      </c>
    </row>
    <row r="13144" spans="1:14" hidden="1" x14ac:dyDescent="0.25">
      <c r="A13144" t="s">
        <v>476</v>
      </c>
      <c r="B13144" s="1">
        <v>45626</v>
      </c>
      <c r="C13144" t="s">
        <v>685</v>
      </c>
      <c r="D13144" t="s">
        <v>686</v>
      </c>
      <c r="E13144" s="4">
        <v>0</v>
      </c>
      <c r="F13144" t="s">
        <v>1423</v>
      </c>
      <c r="G13144" t="s">
        <v>471</v>
      </c>
      <c r="H13144" t="s">
        <v>301</v>
      </c>
      <c r="I13144" t="s">
        <v>302</v>
      </c>
      <c r="J13144" t="s">
        <v>258</v>
      </c>
      <c r="L13144" t="s">
        <v>378</v>
      </c>
      <c r="M13144" t="s">
        <v>379</v>
      </c>
      <c r="N13144" t="s">
        <v>486</v>
      </c>
    </row>
    <row r="13145" spans="1:14" hidden="1" x14ac:dyDescent="0.25">
      <c r="A13145" t="s">
        <v>476</v>
      </c>
      <c r="B13145" s="1">
        <v>45657</v>
      </c>
      <c r="C13145" t="s">
        <v>685</v>
      </c>
      <c r="D13145" t="s">
        <v>686</v>
      </c>
      <c r="E13145" s="4">
        <v>0</v>
      </c>
      <c r="F13145" t="s">
        <v>1423</v>
      </c>
      <c r="G13145" t="s">
        <v>471</v>
      </c>
      <c r="H13145" t="s">
        <v>301</v>
      </c>
      <c r="I13145" t="s">
        <v>302</v>
      </c>
      <c r="J13145" t="s">
        <v>258</v>
      </c>
      <c r="L13145" t="s">
        <v>378</v>
      </c>
      <c r="M13145" t="s">
        <v>379</v>
      </c>
      <c r="N13145" t="s">
        <v>486</v>
      </c>
    </row>
    <row r="13146" spans="1:14" hidden="1" x14ac:dyDescent="0.25">
      <c r="A13146" t="s">
        <v>476</v>
      </c>
      <c r="B13146" s="1">
        <v>45322</v>
      </c>
      <c r="C13146" t="s">
        <v>961</v>
      </c>
      <c r="D13146" t="s">
        <v>962</v>
      </c>
      <c r="E13146" s="4">
        <v>798</v>
      </c>
      <c r="F13146" t="s">
        <v>1423</v>
      </c>
      <c r="G13146" t="s">
        <v>471</v>
      </c>
      <c r="H13146" t="s">
        <v>311</v>
      </c>
      <c r="I13146" t="s">
        <v>312</v>
      </c>
      <c r="J13146" t="s">
        <v>264</v>
      </c>
      <c r="L13146" t="s">
        <v>390</v>
      </c>
      <c r="M13146" t="s">
        <v>391</v>
      </c>
      <c r="N13146" t="s">
        <v>487</v>
      </c>
    </row>
    <row r="13147" spans="1:14" hidden="1" x14ac:dyDescent="0.25">
      <c r="A13147" t="s">
        <v>476</v>
      </c>
      <c r="B13147" s="1">
        <v>45351</v>
      </c>
      <c r="C13147" t="s">
        <v>961</v>
      </c>
      <c r="D13147" t="s">
        <v>962</v>
      </c>
      <c r="E13147" s="4">
        <v>798</v>
      </c>
      <c r="F13147" t="s">
        <v>1423</v>
      </c>
      <c r="G13147" t="s">
        <v>471</v>
      </c>
      <c r="H13147" t="s">
        <v>311</v>
      </c>
      <c r="I13147" t="s">
        <v>312</v>
      </c>
      <c r="J13147" t="s">
        <v>264</v>
      </c>
      <c r="L13147" t="s">
        <v>390</v>
      </c>
      <c r="M13147" t="s">
        <v>391</v>
      </c>
      <c r="N13147" t="s">
        <v>487</v>
      </c>
    </row>
    <row r="13148" spans="1:14" hidden="1" x14ac:dyDescent="0.25">
      <c r="A13148" t="s">
        <v>476</v>
      </c>
      <c r="B13148" s="1">
        <v>45382</v>
      </c>
      <c r="C13148" t="s">
        <v>961</v>
      </c>
      <c r="D13148" t="s">
        <v>962</v>
      </c>
      <c r="E13148" s="4">
        <v>798</v>
      </c>
      <c r="F13148" t="s">
        <v>1423</v>
      </c>
      <c r="G13148" t="s">
        <v>471</v>
      </c>
      <c r="H13148" t="s">
        <v>311</v>
      </c>
      <c r="I13148" t="s">
        <v>312</v>
      </c>
      <c r="J13148" t="s">
        <v>264</v>
      </c>
      <c r="L13148" t="s">
        <v>390</v>
      </c>
      <c r="M13148" t="s">
        <v>391</v>
      </c>
      <c r="N13148" t="s">
        <v>487</v>
      </c>
    </row>
    <row r="13149" spans="1:14" hidden="1" x14ac:dyDescent="0.25">
      <c r="A13149" t="s">
        <v>476</v>
      </c>
      <c r="B13149" s="1">
        <v>45412</v>
      </c>
      <c r="C13149" t="s">
        <v>961</v>
      </c>
      <c r="D13149" t="s">
        <v>962</v>
      </c>
      <c r="E13149" s="4">
        <v>3192</v>
      </c>
      <c r="F13149" t="s">
        <v>1423</v>
      </c>
      <c r="G13149" t="s">
        <v>471</v>
      </c>
      <c r="H13149" t="s">
        <v>311</v>
      </c>
      <c r="I13149" t="s">
        <v>312</v>
      </c>
      <c r="J13149" t="s">
        <v>264</v>
      </c>
      <c r="L13149" t="s">
        <v>390</v>
      </c>
      <c r="M13149" t="s">
        <v>391</v>
      </c>
      <c r="N13149" t="s">
        <v>487</v>
      </c>
    </row>
    <row r="13150" spans="1:14" hidden="1" x14ac:dyDescent="0.25">
      <c r="A13150" t="s">
        <v>476</v>
      </c>
      <c r="B13150" s="1">
        <v>45443</v>
      </c>
      <c r="C13150" t="s">
        <v>961</v>
      </c>
      <c r="D13150" t="s">
        <v>962</v>
      </c>
      <c r="E13150" s="4">
        <v>3990</v>
      </c>
      <c r="F13150" t="s">
        <v>1423</v>
      </c>
      <c r="G13150" t="s">
        <v>471</v>
      </c>
      <c r="H13150" t="s">
        <v>311</v>
      </c>
      <c r="I13150" t="s">
        <v>312</v>
      </c>
      <c r="J13150" t="s">
        <v>264</v>
      </c>
      <c r="L13150" t="s">
        <v>390</v>
      </c>
      <c r="M13150" t="s">
        <v>391</v>
      </c>
      <c r="N13150" t="s">
        <v>487</v>
      </c>
    </row>
    <row r="13151" spans="1:14" hidden="1" x14ac:dyDescent="0.25">
      <c r="A13151" t="s">
        <v>476</v>
      </c>
      <c r="B13151" s="1">
        <v>45473</v>
      </c>
      <c r="C13151" t="s">
        <v>961</v>
      </c>
      <c r="D13151" t="s">
        <v>962</v>
      </c>
      <c r="E13151" s="4">
        <v>4788</v>
      </c>
      <c r="F13151" t="s">
        <v>1423</v>
      </c>
      <c r="G13151" t="s">
        <v>471</v>
      </c>
      <c r="H13151" t="s">
        <v>311</v>
      </c>
      <c r="I13151" t="s">
        <v>312</v>
      </c>
      <c r="J13151" t="s">
        <v>264</v>
      </c>
      <c r="L13151" t="s">
        <v>390</v>
      </c>
      <c r="M13151" t="s">
        <v>391</v>
      </c>
      <c r="N13151" t="s">
        <v>487</v>
      </c>
    </row>
    <row r="13152" spans="1:14" hidden="1" x14ac:dyDescent="0.25">
      <c r="A13152" t="s">
        <v>476</v>
      </c>
      <c r="B13152" s="1">
        <v>45504</v>
      </c>
      <c r="C13152" t="s">
        <v>961</v>
      </c>
      <c r="D13152" t="s">
        <v>962</v>
      </c>
      <c r="E13152" s="4">
        <v>5586</v>
      </c>
      <c r="F13152" t="s">
        <v>1423</v>
      </c>
      <c r="G13152" t="s">
        <v>471</v>
      </c>
      <c r="H13152" t="s">
        <v>311</v>
      </c>
      <c r="I13152" t="s">
        <v>312</v>
      </c>
      <c r="J13152" t="s">
        <v>264</v>
      </c>
      <c r="L13152" t="s">
        <v>390</v>
      </c>
      <c r="M13152" t="s">
        <v>391</v>
      </c>
      <c r="N13152" t="s">
        <v>487</v>
      </c>
    </row>
    <row r="13153" spans="1:14" hidden="1" x14ac:dyDescent="0.25">
      <c r="A13153" t="s">
        <v>476</v>
      </c>
      <c r="B13153" s="1">
        <v>45535</v>
      </c>
      <c r="C13153" t="s">
        <v>961</v>
      </c>
      <c r="D13153" t="s">
        <v>962</v>
      </c>
      <c r="E13153" s="4">
        <v>6384</v>
      </c>
      <c r="F13153" t="s">
        <v>1423</v>
      </c>
      <c r="G13153" t="s">
        <v>471</v>
      </c>
      <c r="H13153" t="s">
        <v>311</v>
      </c>
      <c r="I13153" t="s">
        <v>312</v>
      </c>
      <c r="J13153" t="s">
        <v>264</v>
      </c>
      <c r="L13153" t="s">
        <v>390</v>
      </c>
      <c r="M13153" t="s">
        <v>391</v>
      </c>
      <c r="N13153" t="s">
        <v>487</v>
      </c>
    </row>
    <row r="13154" spans="1:14" hidden="1" x14ac:dyDescent="0.25">
      <c r="A13154" t="s">
        <v>476</v>
      </c>
      <c r="B13154" s="1">
        <v>45565</v>
      </c>
      <c r="C13154" t="s">
        <v>961</v>
      </c>
      <c r="D13154" t="s">
        <v>962</v>
      </c>
      <c r="E13154" s="4">
        <v>7182</v>
      </c>
      <c r="F13154" t="s">
        <v>1423</v>
      </c>
      <c r="G13154" t="s">
        <v>471</v>
      </c>
      <c r="H13154" t="s">
        <v>311</v>
      </c>
      <c r="I13154" t="s">
        <v>312</v>
      </c>
      <c r="J13154" t="s">
        <v>264</v>
      </c>
      <c r="L13154" t="s">
        <v>390</v>
      </c>
      <c r="M13154" t="s">
        <v>391</v>
      </c>
      <c r="N13154" t="s">
        <v>487</v>
      </c>
    </row>
    <row r="13155" spans="1:14" hidden="1" x14ac:dyDescent="0.25">
      <c r="A13155" t="s">
        <v>476</v>
      </c>
      <c r="B13155" s="1">
        <v>45596</v>
      </c>
      <c r="C13155" t="s">
        <v>961</v>
      </c>
      <c r="D13155" t="s">
        <v>962</v>
      </c>
      <c r="E13155" s="4">
        <v>7980</v>
      </c>
      <c r="F13155" t="s">
        <v>1423</v>
      </c>
      <c r="G13155" t="s">
        <v>471</v>
      </c>
      <c r="H13155" t="s">
        <v>311</v>
      </c>
      <c r="I13155" t="s">
        <v>312</v>
      </c>
      <c r="J13155" t="s">
        <v>264</v>
      </c>
      <c r="L13155" t="s">
        <v>390</v>
      </c>
      <c r="M13155" t="s">
        <v>391</v>
      </c>
      <c r="N13155" t="s">
        <v>487</v>
      </c>
    </row>
    <row r="13156" spans="1:14" hidden="1" x14ac:dyDescent="0.25">
      <c r="A13156" t="s">
        <v>476</v>
      </c>
      <c r="B13156" s="1">
        <v>45626</v>
      </c>
      <c r="C13156" t="s">
        <v>961</v>
      </c>
      <c r="D13156" t="s">
        <v>962</v>
      </c>
      <c r="E13156" s="4">
        <v>8778</v>
      </c>
      <c r="F13156" t="s">
        <v>1423</v>
      </c>
      <c r="G13156" t="s">
        <v>471</v>
      </c>
      <c r="H13156" t="s">
        <v>311</v>
      </c>
      <c r="I13156" t="s">
        <v>312</v>
      </c>
      <c r="J13156" t="s">
        <v>264</v>
      </c>
      <c r="L13156" t="s">
        <v>390</v>
      </c>
      <c r="M13156" t="s">
        <v>391</v>
      </c>
      <c r="N13156" t="s">
        <v>487</v>
      </c>
    </row>
    <row r="13157" spans="1:14" hidden="1" x14ac:dyDescent="0.25">
      <c r="A13157" t="s">
        <v>476</v>
      </c>
      <c r="B13157" s="1">
        <v>45657</v>
      </c>
      <c r="C13157" t="s">
        <v>961</v>
      </c>
      <c r="D13157" t="s">
        <v>962</v>
      </c>
      <c r="E13157" s="4">
        <v>9576</v>
      </c>
      <c r="F13157" t="s">
        <v>1423</v>
      </c>
      <c r="G13157" t="s">
        <v>471</v>
      </c>
      <c r="H13157" t="s">
        <v>311</v>
      </c>
      <c r="I13157" t="s">
        <v>312</v>
      </c>
      <c r="J13157" t="s">
        <v>264</v>
      </c>
      <c r="L13157" t="s">
        <v>390</v>
      </c>
      <c r="M13157" t="s">
        <v>391</v>
      </c>
      <c r="N13157" t="s">
        <v>487</v>
      </c>
    </row>
    <row r="13158" spans="1:14" hidden="1" x14ac:dyDescent="0.25">
      <c r="A13158" t="s">
        <v>476</v>
      </c>
      <c r="B13158" s="1">
        <v>45473</v>
      </c>
      <c r="C13158" t="s">
        <v>1428</v>
      </c>
      <c r="D13158" t="s">
        <v>1429</v>
      </c>
      <c r="E13158" s="4">
        <v>0</v>
      </c>
      <c r="F13158" t="s">
        <v>1423</v>
      </c>
      <c r="G13158" t="s">
        <v>471</v>
      </c>
      <c r="H13158" t="s">
        <v>311</v>
      </c>
      <c r="I13158" t="s">
        <v>312</v>
      </c>
      <c r="J13158" t="s">
        <v>264</v>
      </c>
      <c r="L13158" t="s">
        <v>390</v>
      </c>
      <c r="M13158" t="s">
        <v>391</v>
      </c>
      <c r="N13158" t="s">
        <v>487</v>
      </c>
    </row>
    <row r="13159" spans="1:14" hidden="1" x14ac:dyDescent="0.25">
      <c r="A13159" t="s">
        <v>476</v>
      </c>
      <c r="B13159" s="1">
        <v>45504</v>
      </c>
      <c r="C13159" t="s">
        <v>1428</v>
      </c>
      <c r="D13159" t="s">
        <v>1429</v>
      </c>
      <c r="E13159" s="4">
        <v>0</v>
      </c>
      <c r="F13159" t="s">
        <v>1423</v>
      </c>
      <c r="G13159" t="s">
        <v>471</v>
      </c>
      <c r="H13159" t="s">
        <v>311</v>
      </c>
      <c r="I13159" t="s">
        <v>312</v>
      </c>
      <c r="J13159" t="s">
        <v>264</v>
      </c>
      <c r="L13159" t="s">
        <v>390</v>
      </c>
      <c r="M13159" t="s">
        <v>391</v>
      </c>
      <c r="N13159" t="s">
        <v>487</v>
      </c>
    </row>
    <row r="13160" spans="1:14" hidden="1" x14ac:dyDescent="0.25">
      <c r="A13160" t="s">
        <v>476</v>
      </c>
      <c r="B13160" s="1">
        <v>45535</v>
      </c>
      <c r="C13160" t="s">
        <v>1428</v>
      </c>
      <c r="D13160" t="s">
        <v>1429</v>
      </c>
      <c r="E13160" s="4">
        <v>0</v>
      </c>
      <c r="F13160" t="s">
        <v>1423</v>
      </c>
      <c r="G13160" t="s">
        <v>471</v>
      </c>
      <c r="H13160" t="s">
        <v>311</v>
      </c>
      <c r="I13160" t="s">
        <v>312</v>
      </c>
      <c r="J13160" t="s">
        <v>264</v>
      </c>
      <c r="L13160" t="s">
        <v>390</v>
      </c>
      <c r="M13160" t="s">
        <v>391</v>
      </c>
      <c r="N13160" t="s">
        <v>487</v>
      </c>
    </row>
    <row r="13161" spans="1:14" hidden="1" x14ac:dyDescent="0.25">
      <c r="A13161" t="s">
        <v>476</v>
      </c>
      <c r="B13161" s="1">
        <v>45565</v>
      </c>
      <c r="C13161" t="s">
        <v>1428</v>
      </c>
      <c r="D13161" t="s">
        <v>1429</v>
      </c>
      <c r="E13161" s="4">
        <v>0</v>
      </c>
      <c r="F13161" t="s">
        <v>1423</v>
      </c>
      <c r="G13161" t="s">
        <v>471</v>
      </c>
      <c r="H13161" t="s">
        <v>311</v>
      </c>
      <c r="I13161" t="s">
        <v>312</v>
      </c>
      <c r="J13161" t="s">
        <v>264</v>
      </c>
      <c r="L13161" t="s">
        <v>390</v>
      </c>
      <c r="M13161" t="s">
        <v>391</v>
      </c>
      <c r="N13161" t="s">
        <v>487</v>
      </c>
    </row>
    <row r="13162" spans="1:14" hidden="1" x14ac:dyDescent="0.25">
      <c r="A13162" t="s">
        <v>476</v>
      </c>
      <c r="B13162" s="1">
        <v>45596</v>
      </c>
      <c r="C13162" t="s">
        <v>1428</v>
      </c>
      <c r="D13162" t="s">
        <v>1429</v>
      </c>
      <c r="E13162" s="4">
        <v>0</v>
      </c>
      <c r="F13162" t="s">
        <v>1423</v>
      </c>
      <c r="G13162" t="s">
        <v>471</v>
      </c>
      <c r="H13162" t="s">
        <v>311</v>
      </c>
      <c r="I13162" t="s">
        <v>312</v>
      </c>
      <c r="J13162" t="s">
        <v>264</v>
      </c>
      <c r="L13162" t="s">
        <v>390</v>
      </c>
      <c r="M13162" t="s">
        <v>391</v>
      </c>
      <c r="N13162" t="s">
        <v>487</v>
      </c>
    </row>
    <row r="13163" spans="1:14" hidden="1" x14ac:dyDescent="0.25">
      <c r="A13163" t="s">
        <v>476</v>
      </c>
      <c r="B13163" s="1">
        <v>45626</v>
      </c>
      <c r="C13163" t="s">
        <v>1428</v>
      </c>
      <c r="D13163" t="s">
        <v>1429</v>
      </c>
      <c r="E13163" s="4">
        <v>0</v>
      </c>
      <c r="F13163" t="s">
        <v>1423</v>
      </c>
      <c r="G13163" t="s">
        <v>471</v>
      </c>
      <c r="H13163" t="s">
        <v>311</v>
      </c>
      <c r="I13163" t="s">
        <v>312</v>
      </c>
      <c r="J13163" t="s">
        <v>264</v>
      </c>
      <c r="L13163" t="s">
        <v>390</v>
      </c>
      <c r="M13163" t="s">
        <v>391</v>
      </c>
      <c r="N13163" t="s">
        <v>487</v>
      </c>
    </row>
    <row r="13164" spans="1:14" hidden="1" x14ac:dyDescent="0.25">
      <c r="A13164" t="s">
        <v>476</v>
      </c>
      <c r="B13164" s="1">
        <v>45657</v>
      </c>
      <c r="C13164" t="s">
        <v>1428</v>
      </c>
      <c r="D13164" t="s">
        <v>1429</v>
      </c>
      <c r="E13164" s="4">
        <v>-36000</v>
      </c>
      <c r="F13164" t="s">
        <v>1423</v>
      </c>
      <c r="G13164" t="s">
        <v>471</v>
      </c>
      <c r="H13164" t="s">
        <v>311</v>
      </c>
      <c r="I13164" t="s">
        <v>312</v>
      </c>
      <c r="J13164" t="s">
        <v>264</v>
      </c>
      <c r="L13164" t="s">
        <v>390</v>
      </c>
      <c r="M13164" t="s">
        <v>391</v>
      </c>
      <c r="N13164" t="s">
        <v>487</v>
      </c>
    </row>
    <row r="13165" spans="1:14" hidden="1" x14ac:dyDescent="0.25">
      <c r="A13165" t="s">
        <v>476</v>
      </c>
      <c r="B13165" s="1">
        <v>45322</v>
      </c>
      <c r="C13165" t="s">
        <v>790</v>
      </c>
      <c r="D13165" t="s">
        <v>791</v>
      </c>
      <c r="E13165" s="4">
        <v>416.66666666666669</v>
      </c>
      <c r="F13165" t="s">
        <v>1423</v>
      </c>
      <c r="G13165" t="s">
        <v>471</v>
      </c>
      <c r="H13165" t="s">
        <v>311</v>
      </c>
      <c r="I13165" t="s">
        <v>312</v>
      </c>
      <c r="J13165" t="s">
        <v>264</v>
      </c>
      <c r="L13165" t="s">
        <v>378</v>
      </c>
      <c r="M13165" t="s">
        <v>379</v>
      </c>
      <c r="N13165" t="s">
        <v>487</v>
      </c>
    </row>
    <row r="13166" spans="1:14" hidden="1" x14ac:dyDescent="0.25">
      <c r="A13166" t="s">
        <v>476</v>
      </c>
      <c r="B13166" s="1">
        <v>45351</v>
      </c>
      <c r="C13166" t="s">
        <v>790</v>
      </c>
      <c r="D13166" t="s">
        <v>791</v>
      </c>
      <c r="E13166" s="4">
        <v>416.66666666666669</v>
      </c>
      <c r="F13166" t="s">
        <v>1423</v>
      </c>
      <c r="G13166" t="s">
        <v>471</v>
      </c>
      <c r="H13166" t="s">
        <v>311</v>
      </c>
      <c r="I13166" t="s">
        <v>312</v>
      </c>
      <c r="J13166" t="s">
        <v>264</v>
      </c>
      <c r="L13166" t="s">
        <v>378</v>
      </c>
      <c r="M13166" t="s">
        <v>379</v>
      </c>
      <c r="N13166" t="s">
        <v>487</v>
      </c>
    </row>
    <row r="13167" spans="1:14" hidden="1" x14ac:dyDescent="0.25">
      <c r="A13167" t="s">
        <v>476</v>
      </c>
      <c r="B13167" s="1">
        <v>45382</v>
      </c>
      <c r="C13167" t="s">
        <v>790</v>
      </c>
      <c r="D13167" t="s">
        <v>791</v>
      </c>
      <c r="E13167" s="4">
        <v>416.66666666666669</v>
      </c>
      <c r="F13167" t="s">
        <v>1423</v>
      </c>
      <c r="G13167" t="s">
        <v>471</v>
      </c>
      <c r="H13167" t="s">
        <v>311</v>
      </c>
      <c r="I13167" t="s">
        <v>312</v>
      </c>
      <c r="J13167" t="s">
        <v>264</v>
      </c>
      <c r="L13167" t="s">
        <v>378</v>
      </c>
      <c r="M13167" t="s">
        <v>379</v>
      </c>
      <c r="N13167" t="s">
        <v>487</v>
      </c>
    </row>
    <row r="13168" spans="1:14" hidden="1" x14ac:dyDescent="0.25">
      <c r="A13168" t="s">
        <v>476</v>
      </c>
      <c r="B13168" s="1">
        <v>45412</v>
      </c>
      <c r="C13168" t="s">
        <v>790</v>
      </c>
      <c r="D13168" t="s">
        <v>791</v>
      </c>
      <c r="E13168" s="4">
        <v>1666.6666666666667</v>
      </c>
      <c r="F13168" t="s">
        <v>1423</v>
      </c>
      <c r="G13168" t="s">
        <v>471</v>
      </c>
      <c r="H13168" t="s">
        <v>311</v>
      </c>
      <c r="I13168" t="s">
        <v>312</v>
      </c>
      <c r="J13168" t="s">
        <v>264</v>
      </c>
      <c r="L13168" t="s">
        <v>378</v>
      </c>
      <c r="M13168" t="s">
        <v>379</v>
      </c>
      <c r="N13168" t="s">
        <v>487</v>
      </c>
    </row>
    <row r="13169" spans="1:14" hidden="1" x14ac:dyDescent="0.25">
      <c r="A13169" t="s">
        <v>476</v>
      </c>
      <c r="B13169" s="1">
        <v>45443</v>
      </c>
      <c r="C13169" t="s">
        <v>790</v>
      </c>
      <c r="D13169" t="s">
        <v>791</v>
      </c>
      <c r="E13169" s="4">
        <v>2083.3333333333335</v>
      </c>
      <c r="F13169" t="s">
        <v>1423</v>
      </c>
      <c r="G13169" t="s">
        <v>471</v>
      </c>
      <c r="H13169" t="s">
        <v>311</v>
      </c>
      <c r="I13169" t="s">
        <v>312</v>
      </c>
      <c r="J13169" t="s">
        <v>264</v>
      </c>
      <c r="L13169" t="s">
        <v>378</v>
      </c>
      <c r="M13169" t="s">
        <v>379</v>
      </c>
      <c r="N13169" t="s">
        <v>487</v>
      </c>
    </row>
    <row r="13170" spans="1:14" hidden="1" x14ac:dyDescent="0.25">
      <c r="A13170" t="s">
        <v>476</v>
      </c>
      <c r="B13170" s="1">
        <v>45473</v>
      </c>
      <c r="C13170" t="s">
        <v>790</v>
      </c>
      <c r="D13170" t="s">
        <v>791</v>
      </c>
      <c r="E13170" s="4">
        <v>2500</v>
      </c>
      <c r="F13170" t="s">
        <v>1423</v>
      </c>
      <c r="G13170" t="s">
        <v>471</v>
      </c>
      <c r="H13170" t="s">
        <v>311</v>
      </c>
      <c r="I13170" t="s">
        <v>312</v>
      </c>
      <c r="J13170" t="s">
        <v>264</v>
      </c>
      <c r="L13170" t="s">
        <v>378</v>
      </c>
      <c r="M13170" t="s">
        <v>379</v>
      </c>
      <c r="N13170" t="s">
        <v>487</v>
      </c>
    </row>
    <row r="13171" spans="1:14" hidden="1" x14ac:dyDescent="0.25">
      <c r="A13171" t="s">
        <v>476</v>
      </c>
      <c r="B13171" s="1">
        <v>45504</v>
      </c>
      <c r="C13171" t="s">
        <v>790</v>
      </c>
      <c r="D13171" t="s">
        <v>791</v>
      </c>
      <c r="E13171" s="4">
        <v>2916.6666666666665</v>
      </c>
      <c r="F13171" t="s">
        <v>1423</v>
      </c>
      <c r="G13171" t="s">
        <v>471</v>
      </c>
      <c r="H13171" t="s">
        <v>311</v>
      </c>
      <c r="I13171" t="s">
        <v>312</v>
      </c>
      <c r="J13171" t="s">
        <v>264</v>
      </c>
      <c r="L13171" t="s">
        <v>378</v>
      </c>
      <c r="M13171" t="s">
        <v>379</v>
      </c>
      <c r="N13171" t="s">
        <v>487</v>
      </c>
    </row>
    <row r="13172" spans="1:14" hidden="1" x14ac:dyDescent="0.25">
      <c r="A13172" t="s">
        <v>476</v>
      </c>
      <c r="B13172" s="1">
        <v>45535</v>
      </c>
      <c r="C13172" t="s">
        <v>790</v>
      </c>
      <c r="D13172" t="s">
        <v>791</v>
      </c>
      <c r="E13172" s="4">
        <v>3333.333333333333</v>
      </c>
      <c r="F13172" t="s">
        <v>1423</v>
      </c>
      <c r="G13172" t="s">
        <v>471</v>
      </c>
      <c r="H13172" t="s">
        <v>311</v>
      </c>
      <c r="I13172" t="s">
        <v>312</v>
      </c>
      <c r="J13172" t="s">
        <v>264</v>
      </c>
      <c r="L13172" t="s">
        <v>378</v>
      </c>
      <c r="M13172" t="s">
        <v>379</v>
      </c>
      <c r="N13172" t="s">
        <v>487</v>
      </c>
    </row>
    <row r="13173" spans="1:14" hidden="1" x14ac:dyDescent="0.25">
      <c r="A13173" t="s">
        <v>476</v>
      </c>
      <c r="B13173" s="1">
        <v>45565</v>
      </c>
      <c r="C13173" t="s">
        <v>790</v>
      </c>
      <c r="D13173" t="s">
        <v>791</v>
      </c>
      <c r="E13173" s="4">
        <v>3749.9999999999995</v>
      </c>
      <c r="F13173" t="s">
        <v>1423</v>
      </c>
      <c r="G13173" t="s">
        <v>471</v>
      </c>
      <c r="H13173" t="s">
        <v>311</v>
      </c>
      <c r="I13173" t="s">
        <v>312</v>
      </c>
      <c r="J13173" t="s">
        <v>264</v>
      </c>
      <c r="L13173" t="s">
        <v>378</v>
      </c>
      <c r="M13173" t="s">
        <v>379</v>
      </c>
      <c r="N13173" t="s">
        <v>487</v>
      </c>
    </row>
    <row r="13174" spans="1:14" hidden="1" x14ac:dyDescent="0.25">
      <c r="A13174" t="s">
        <v>476</v>
      </c>
      <c r="B13174" s="1">
        <v>45596</v>
      </c>
      <c r="C13174" t="s">
        <v>790</v>
      </c>
      <c r="D13174" t="s">
        <v>791</v>
      </c>
      <c r="E13174" s="4">
        <v>4166.6666666666661</v>
      </c>
      <c r="F13174" t="s">
        <v>1423</v>
      </c>
      <c r="G13174" t="s">
        <v>471</v>
      </c>
      <c r="H13174" t="s">
        <v>311</v>
      </c>
      <c r="I13174" t="s">
        <v>312</v>
      </c>
      <c r="J13174" t="s">
        <v>264</v>
      </c>
      <c r="L13174" t="s">
        <v>378</v>
      </c>
      <c r="M13174" t="s">
        <v>379</v>
      </c>
      <c r="N13174" t="s">
        <v>487</v>
      </c>
    </row>
    <row r="13175" spans="1:14" hidden="1" x14ac:dyDescent="0.25">
      <c r="A13175" t="s">
        <v>476</v>
      </c>
      <c r="B13175" s="1">
        <v>45626</v>
      </c>
      <c r="C13175" t="s">
        <v>790</v>
      </c>
      <c r="D13175" t="s">
        <v>791</v>
      </c>
      <c r="E13175" s="4">
        <v>4583.333333333333</v>
      </c>
      <c r="F13175" t="s">
        <v>1423</v>
      </c>
      <c r="G13175" t="s">
        <v>471</v>
      </c>
      <c r="H13175" t="s">
        <v>311</v>
      </c>
      <c r="I13175" t="s">
        <v>312</v>
      </c>
      <c r="J13175" t="s">
        <v>264</v>
      </c>
      <c r="L13175" t="s">
        <v>378</v>
      </c>
      <c r="M13175" t="s">
        <v>379</v>
      </c>
      <c r="N13175" t="s">
        <v>487</v>
      </c>
    </row>
    <row r="13176" spans="1:14" hidden="1" x14ac:dyDescent="0.25">
      <c r="A13176" t="s">
        <v>476</v>
      </c>
      <c r="B13176" s="1">
        <v>45657</v>
      </c>
      <c r="C13176" t="s">
        <v>790</v>
      </c>
      <c r="D13176" t="s">
        <v>791</v>
      </c>
      <c r="E13176" s="4">
        <v>5000</v>
      </c>
      <c r="F13176" t="s">
        <v>1423</v>
      </c>
      <c r="G13176" t="s">
        <v>471</v>
      </c>
      <c r="H13176" t="s">
        <v>311</v>
      </c>
      <c r="I13176" t="s">
        <v>312</v>
      </c>
      <c r="J13176" t="s">
        <v>264</v>
      </c>
      <c r="L13176" t="s">
        <v>378</v>
      </c>
      <c r="M13176" t="s">
        <v>379</v>
      </c>
      <c r="N13176" t="s">
        <v>487</v>
      </c>
    </row>
    <row r="13177" spans="1:14" hidden="1" x14ac:dyDescent="0.25">
      <c r="A13177" t="s">
        <v>476</v>
      </c>
      <c r="B13177" s="1">
        <v>45322</v>
      </c>
      <c r="C13177" t="s">
        <v>1430</v>
      </c>
      <c r="D13177" t="s">
        <v>1431</v>
      </c>
      <c r="E13177" s="4">
        <v>95279.25</v>
      </c>
      <c r="F13177" t="s">
        <v>1423</v>
      </c>
      <c r="G13177" t="s">
        <v>471</v>
      </c>
      <c r="H13177" t="s">
        <v>307</v>
      </c>
      <c r="I13177" t="s">
        <v>128</v>
      </c>
      <c r="J13177" t="s">
        <v>260</v>
      </c>
      <c r="L13177" t="s">
        <v>382</v>
      </c>
      <c r="M13177" t="s">
        <v>383</v>
      </c>
      <c r="N13177" t="s">
        <v>487</v>
      </c>
    </row>
    <row r="13178" spans="1:14" hidden="1" x14ac:dyDescent="0.25">
      <c r="A13178" t="s">
        <v>476</v>
      </c>
      <c r="B13178" s="1">
        <v>45351</v>
      </c>
      <c r="C13178" t="s">
        <v>1430</v>
      </c>
      <c r="D13178" t="s">
        <v>128</v>
      </c>
      <c r="E13178" s="4">
        <v>99271.450574999995</v>
      </c>
      <c r="F13178" t="s">
        <v>1423</v>
      </c>
      <c r="G13178" t="s">
        <v>471</v>
      </c>
      <c r="H13178" t="s">
        <v>307</v>
      </c>
      <c r="I13178" t="s">
        <v>128</v>
      </c>
      <c r="J13178" t="s">
        <v>260</v>
      </c>
      <c r="L13178" t="s">
        <v>382</v>
      </c>
      <c r="M13178" t="s">
        <v>383</v>
      </c>
      <c r="N13178" t="s">
        <v>487</v>
      </c>
    </row>
    <row r="13179" spans="1:14" hidden="1" x14ac:dyDescent="0.25">
      <c r="A13179" t="s">
        <v>476</v>
      </c>
      <c r="B13179" s="1">
        <v>45382</v>
      </c>
      <c r="C13179" t="s">
        <v>1430</v>
      </c>
      <c r="D13179" t="s">
        <v>128</v>
      </c>
      <c r="E13179" s="4">
        <v>94639.684125000014</v>
      </c>
      <c r="F13179" t="s">
        <v>1423</v>
      </c>
      <c r="G13179" t="s">
        <v>471</v>
      </c>
      <c r="H13179" t="s">
        <v>307</v>
      </c>
      <c r="I13179" t="s">
        <v>128</v>
      </c>
      <c r="J13179" t="s">
        <v>260</v>
      </c>
      <c r="L13179" t="s">
        <v>382</v>
      </c>
      <c r="M13179" t="s">
        <v>383</v>
      </c>
      <c r="N13179" t="s">
        <v>487</v>
      </c>
    </row>
    <row r="13180" spans="1:14" hidden="1" x14ac:dyDescent="0.25">
      <c r="A13180" t="s">
        <v>476</v>
      </c>
      <c r="B13180" s="1">
        <v>45412</v>
      </c>
      <c r="C13180" t="s">
        <v>1430</v>
      </c>
      <c r="D13180" t="s">
        <v>128</v>
      </c>
      <c r="E13180" s="4">
        <v>377366.46852500003</v>
      </c>
      <c r="F13180" t="s">
        <v>1423</v>
      </c>
      <c r="G13180" t="s">
        <v>471</v>
      </c>
      <c r="H13180" t="s">
        <v>307</v>
      </c>
      <c r="I13180" t="s">
        <v>128</v>
      </c>
      <c r="J13180" t="s">
        <v>260</v>
      </c>
      <c r="L13180" t="s">
        <v>382</v>
      </c>
      <c r="M13180" t="s">
        <v>383</v>
      </c>
      <c r="N13180" t="s">
        <v>487</v>
      </c>
    </row>
    <row r="13181" spans="1:14" hidden="1" x14ac:dyDescent="0.25">
      <c r="A13181" t="s">
        <v>476</v>
      </c>
      <c r="B13181" s="1">
        <v>45443</v>
      </c>
      <c r="C13181" t="s">
        <v>1430</v>
      </c>
      <c r="D13181" t="s">
        <v>128</v>
      </c>
      <c r="E13181" s="4">
        <v>455043.58652500005</v>
      </c>
      <c r="F13181" t="s">
        <v>1423</v>
      </c>
      <c r="G13181" t="s">
        <v>471</v>
      </c>
      <c r="H13181" t="s">
        <v>307</v>
      </c>
      <c r="I13181" t="s">
        <v>128</v>
      </c>
      <c r="J13181" t="s">
        <v>260</v>
      </c>
      <c r="L13181" t="s">
        <v>382</v>
      </c>
      <c r="M13181" t="s">
        <v>383</v>
      </c>
      <c r="N13181" t="s">
        <v>487</v>
      </c>
    </row>
    <row r="13182" spans="1:14" hidden="1" x14ac:dyDescent="0.25">
      <c r="A13182" t="s">
        <v>476</v>
      </c>
      <c r="B13182" s="1">
        <v>45473</v>
      </c>
      <c r="C13182" t="s">
        <v>1430</v>
      </c>
      <c r="D13182" t="s">
        <v>128</v>
      </c>
      <c r="E13182" s="4">
        <v>532720.70452500007</v>
      </c>
      <c r="F13182" t="s">
        <v>1423</v>
      </c>
      <c r="G13182" t="s">
        <v>471</v>
      </c>
      <c r="H13182" t="s">
        <v>307</v>
      </c>
      <c r="I13182" t="s">
        <v>128</v>
      </c>
      <c r="J13182" t="s">
        <v>260</v>
      </c>
      <c r="L13182" t="s">
        <v>382</v>
      </c>
      <c r="M13182" t="s">
        <v>383</v>
      </c>
      <c r="N13182" t="s">
        <v>487</v>
      </c>
    </row>
    <row r="13183" spans="1:14" hidden="1" x14ac:dyDescent="0.25">
      <c r="A13183" t="s">
        <v>476</v>
      </c>
      <c r="B13183" s="1">
        <v>45504</v>
      </c>
      <c r="C13183" t="s">
        <v>1430</v>
      </c>
      <c r="D13183" t="s">
        <v>128</v>
      </c>
      <c r="E13183" s="4">
        <v>610397.82252500008</v>
      </c>
      <c r="F13183" t="s">
        <v>1423</v>
      </c>
      <c r="G13183" t="s">
        <v>471</v>
      </c>
      <c r="H13183" t="s">
        <v>307</v>
      </c>
      <c r="I13183" t="s">
        <v>128</v>
      </c>
      <c r="J13183" t="s">
        <v>260</v>
      </c>
      <c r="L13183" t="s">
        <v>382</v>
      </c>
      <c r="M13183" t="s">
        <v>383</v>
      </c>
      <c r="N13183" t="s">
        <v>487</v>
      </c>
    </row>
    <row r="13184" spans="1:14" hidden="1" x14ac:dyDescent="0.25">
      <c r="A13184" t="s">
        <v>476</v>
      </c>
      <c r="B13184" s="1">
        <v>45535</v>
      </c>
      <c r="C13184" t="s">
        <v>1430</v>
      </c>
      <c r="D13184" t="s">
        <v>128</v>
      </c>
      <c r="E13184" s="4">
        <v>688074.9405250001</v>
      </c>
      <c r="F13184" t="s">
        <v>1423</v>
      </c>
      <c r="G13184" t="s">
        <v>471</v>
      </c>
      <c r="H13184" t="s">
        <v>307</v>
      </c>
      <c r="I13184" t="s">
        <v>128</v>
      </c>
      <c r="J13184" t="s">
        <v>260</v>
      </c>
      <c r="L13184" t="s">
        <v>382</v>
      </c>
      <c r="M13184" t="s">
        <v>383</v>
      </c>
      <c r="N13184" t="s">
        <v>487</v>
      </c>
    </row>
    <row r="13185" spans="1:14" hidden="1" x14ac:dyDescent="0.25">
      <c r="A13185" t="s">
        <v>476</v>
      </c>
      <c r="B13185" s="1">
        <v>45565</v>
      </c>
      <c r="C13185" t="s">
        <v>1430</v>
      </c>
      <c r="D13185" t="s">
        <v>128</v>
      </c>
      <c r="E13185" s="4">
        <v>765752.05852500012</v>
      </c>
      <c r="F13185" t="s">
        <v>1423</v>
      </c>
      <c r="G13185" t="s">
        <v>471</v>
      </c>
      <c r="H13185" t="s">
        <v>307</v>
      </c>
      <c r="I13185" t="s">
        <v>128</v>
      </c>
      <c r="J13185" t="s">
        <v>260</v>
      </c>
      <c r="L13185" t="s">
        <v>382</v>
      </c>
      <c r="M13185" t="s">
        <v>383</v>
      </c>
      <c r="N13185" t="s">
        <v>487</v>
      </c>
    </row>
    <row r="13186" spans="1:14" hidden="1" x14ac:dyDescent="0.25">
      <c r="A13186" t="s">
        <v>476</v>
      </c>
      <c r="B13186" s="1">
        <v>45596</v>
      </c>
      <c r="C13186" t="s">
        <v>1430</v>
      </c>
      <c r="D13186" t="s">
        <v>128</v>
      </c>
      <c r="E13186" s="4">
        <v>844920.24319166678</v>
      </c>
      <c r="F13186" t="s">
        <v>1423</v>
      </c>
      <c r="G13186" t="s">
        <v>471</v>
      </c>
      <c r="H13186" t="s">
        <v>307</v>
      </c>
      <c r="I13186" t="s">
        <v>128</v>
      </c>
      <c r="J13186" t="s">
        <v>260</v>
      </c>
      <c r="L13186" t="s">
        <v>382</v>
      </c>
      <c r="M13186" t="s">
        <v>383</v>
      </c>
      <c r="N13186" t="s">
        <v>487</v>
      </c>
    </row>
    <row r="13187" spans="1:14" hidden="1" x14ac:dyDescent="0.25">
      <c r="A13187" t="s">
        <v>476</v>
      </c>
      <c r="B13187" s="1">
        <v>45626</v>
      </c>
      <c r="C13187" t="s">
        <v>1430</v>
      </c>
      <c r="D13187" t="s">
        <v>128</v>
      </c>
      <c r="E13187" s="4">
        <v>924088.42785833345</v>
      </c>
      <c r="F13187" t="s">
        <v>1423</v>
      </c>
      <c r="G13187" t="s">
        <v>471</v>
      </c>
      <c r="H13187" t="s">
        <v>307</v>
      </c>
      <c r="I13187" t="s">
        <v>128</v>
      </c>
      <c r="J13187" t="s">
        <v>260</v>
      </c>
      <c r="L13187" t="s">
        <v>382</v>
      </c>
      <c r="M13187" t="s">
        <v>383</v>
      </c>
      <c r="N13187" t="s">
        <v>487</v>
      </c>
    </row>
    <row r="13188" spans="1:14" hidden="1" x14ac:dyDescent="0.25">
      <c r="A13188" t="s">
        <v>476</v>
      </c>
      <c r="B13188" s="1">
        <v>45657</v>
      </c>
      <c r="C13188" t="s">
        <v>1430</v>
      </c>
      <c r="D13188" t="s">
        <v>128</v>
      </c>
      <c r="E13188" s="4">
        <v>1003256.6125250001</v>
      </c>
      <c r="F13188" t="s">
        <v>1423</v>
      </c>
      <c r="G13188" t="s">
        <v>471</v>
      </c>
      <c r="H13188" t="s">
        <v>307</v>
      </c>
      <c r="I13188" t="s">
        <v>128</v>
      </c>
      <c r="J13188" t="s">
        <v>260</v>
      </c>
      <c r="L13188" t="s">
        <v>382</v>
      </c>
      <c r="M13188" t="s">
        <v>383</v>
      </c>
      <c r="N13188" t="s">
        <v>487</v>
      </c>
    </row>
    <row r="13189" spans="1:14" hidden="1" x14ac:dyDescent="0.25">
      <c r="A13189" t="s">
        <v>476</v>
      </c>
      <c r="B13189" s="1">
        <v>45351</v>
      </c>
      <c r="C13189" t="s">
        <v>1432</v>
      </c>
      <c r="D13189" t="s">
        <v>4</v>
      </c>
      <c r="E13189" s="4">
        <v>48647.8478025</v>
      </c>
      <c r="F13189" t="s">
        <v>1423</v>
      </c>
      <c r="G13189" t="s">
        <v>471</v>
      </c>
      <c r="H13189" t="s">
        <v>5</v>
      </c>
      <c r="I13189" t="s">
        <v>4</v>
      </c>
      <c r="J13189" t="s">
        <v>260</v>
      </c>
      <c r="L13189" t="s">
        <v>382</v>
      </c>
      <c r="M13189" t="s">
        <v>383</v>
      </c>
      <c r="N13189" t="s">
        <v>487</v>
      </c>
    </row>
    <row r="13190" spans="1:14" hidden="1" x14ac:dyDescent="0.25">
      <c r="A13190" t="s">
        <v>476</v>
      </c>
      <c r="B13190" s="1">
        <v>45322</v>
      </c>
      <c r="C13190" t="s">
        <v>1433</v>
      </c>
      <c r="D13190" t="s">
        <v>1434</v>
      </c>
      <c r="E13190" s="4">
        <v>30109.416666666701</v>
      </c>
      <c r="F13190" t="s">
        <v>1423</v>
      </c>
      <c r="G13190" t="s">
        <v>471</v>
      </c>
      <c r="H13190" t="s">
        <v>300</v>
      </c>
      <c r="I13190" t="s">
        <v>127</v>
      </c>
      <c r="J13190" t="s">
        <v>260</v>
      </c>
      <c r="L13190" t="s">
        <v>382</v>
      </c>
      <c r="M13190" t="s">
        <v>383</v>
      </c>
      <c r="N13190" t="s">
        <v>487</v>
      </c>
    </row>
    <row r="13191" spans="1:14" hidden="1" x14ac:dyDescent="0.25">
      <c r="A13191" t="s">
        <v>476</v>
      </c>
      <c r="B13191" s="1">
        <v>45351</v>
      </c>
      <c r="C13191" t="s">
        <v>1433</v>
      </c>
      <c r="D13191" t="s">
        <v>127</v>
      </c>
      <c r="E13191" s="4">
        <v>31371.001225</v>
      </c>
      <c r="F13191" t="s">
        <v>1423</v>
      </c>
      <c r="G13191" t="s">
        <v>471</v>
      </c>
      <c r="H13191" t="s">
        <v>300</v>
      </c>
      <c r="I13191" t="s">
        <v>127</v>
      </c>
      <c r="J13191" t="s">
        <v>260</v>
      </c>
      <c r="L13191" t="s">
        <v>382</v>
      </c>
      <c r="M13191" t="s">
        <v>383</v>
      </c>
      <c r="N13191" t="s">
        <v>487</v>
      </c>
    </row>
    <row r="13192" spans="1:14" hidden="1" x14ac:dyDescent="0.25">
      <c r="A13192" t="s">
        <v>476</v>
      </c>
      <c r="B13192" s="1">
        <v>45382</v>
      </c>
      <c r="C13192" t="s">
        <v>1433</v>
      </c>
      <c r="D13192" t="s">
        <v>127</v>
      </c>
      <c r="E13192" s="4">
        <v>31371.001225000004</v>
      </c>
      <c r="F13192" t="s">
        <v>1423</v>
      </c>
      <c r="G13192" t="s">
        <v>471</v>
      </c>
      <c r="H13192" t="s">
        <v>300</v>
      </c>
      <c r="I13192" t="s">
        <v>127</v>
      </c>
      <c r="J13192" t="s">
        <v>260</v>
      </c>
      <c r="L13192" t="s">
        <v>382</v>
      </c>
      <c r="M13192" t="s">
        <v>383</v>
      </c>
      <c r="N13192" t="s">
        <v>487</v>
      </c>
    </row>
    <row r="13193" spans="1:14" hidden="1" x14ac:dyDescent="0.25">
      <c r="A13193" t="s">
        <v>476</v>
      </c>
      <c r="B13193" s="1">
        <v>45412</v>
      </c>
      <c r="C13193" t="s">
        <v>1433</v>
      </c>
      <c r="D13193" t="s">
        <v>127</v>
      </c>
      <c r="E13193" s="4">
        <v>127116.58700833333</v>
      </c>
      <c r="F13193" t="s">
        <v>1423</v>
      </c>
      <c r="G13193" t="s">
        <v>471</v>
      </c>
      <c r="H13193" t="s">
        <v>300</v>
      </c>
      <c r="I13193" t="s">
        <v>127</v>
      </c>
      <c r="J13193" t="s">
        <v>260</v>
      </c>
      <c r="L13193" t="s">
        <v>382</v>
      </c>
      <c r="M13193" t="s">
        <v>383</v>
      </c>
      <c r="N13193" t="s">
        <v>487</v>
      </c>
    </row>
    <row r="13194" spans="1:14" hidden="1" x14ac:dyDescent="0.25">
      <c r="A13194" t="s">
        <v>476</v>
      </c>
      <c r="B13194" s="1">
        <v>45443</v>
      </c>
      <c r="C13194" t="s">
        <v>1433</v>
      </c>
      <c r="D13194" t="s">
        <v>127</v>
      </c>
      <c r="E13194" s="4">
        <v>161381.7549</v>
      </c>
      <c r="F13194" t="s">
        <v>1423</v>
      </c>
      <c r="G13194" t="s">
        <v>471</v>
      </c>
      <c r="H13194" t="s">
        <v>300</v>
      </c>
      <c r="I13194" t="s">
        <v>127</v>
      </c>
      <c r="J13194" t="s">
        <v>260</v>
      </c>
      <c r="L13194" t="s">
        <v>382</v>
      </c>
      <c r="M13194" t="s">
        <v>383</v>
      </c>
      <c r="N13194" t="s">
        <v>487</v>
      </c>
    </row>
    <row r="13195" spans="1:14" hidden="1" x14ac:dyDescent="0.25">
      <c r="A13195" t="s">
        <v>476</v>
      </c>
      <c r="B13195" s="1">
        <v>45473</v>
      </c>
      <c r="C13195" t="s">
        <v>1433</v>
      </c>
      <c r="D13195" t="s">
        <v>127</v>
      </c>
      <c r="E13195" s="4">
        <v>195646.92279166667</v>
      </c>
      <c r="F13195" t="s">
        <v>1423</v>
      </c>
      <c r="G13195" t="s">
        <v>471</v>
      </c>
      <c r="H13195" t="s">
        <v>300</v>
      </c>
      <c r="I13195" t="s">
        <v>127</v>
      </c>
      <c r="J13195" t="s">
        <v>260</v>
      </c>
      <c r="L13195" t="s">
        <v>382</v>
      </c>
      <c r="M13195" t="s">
        <v>383</v>
      </c>
      <c r="N13195" t="s">
        <v>487</v>
      </c>
    </row>
    <row r="13196" spans="1:14" hidden="1" x14ac:dyDescent="0.25">
      <c r="A13196" t="s">
        <v>476</v>
      </c>
      <c r="B13196" s="1">
        <v>45504</v>
      </c>
      <c r="C13196" t="s">
        <v>1433</v>
      </c>
      <c r="D13196" t="s">
        <v>127</v>
      </c>
      <c r="E13196" s="4">
        <v>229912.09068333334</v>
      </c>
      <c r="F13196" t="s">
        <v>1423</v>
      </c>
      <c r="G13196" t="s">
        <v>471</v>
      </c>
      <c r="H13196" t="s">
        <v>300</v>
      </c>
      <c r="I13196" t="s">
        <v>127</v>
      </c>
      <c r="J13196" t="s">
        <v>260</v>
      </c>
      <c r="L13196" t="s">
        <v>382</v>
      </c>
      <c r="M13196" t="s">
        <v>383</v>
      </c>
      <c r="N13196" t="s">
        <v>487</v>
      </c>
    </row>
    <row r="13197" spans="1:14" hidden="1" x14ac:dyDescent="0.25">
      <c r="A13197" t="s">
        <v>476</v>
      </c>
      <c r="B13197" s="1">
        <v>45535</v>
      </c>
      <c r="C13197" t="s">
        <v>1433</v>
      </c>
      <c r="D13197" t="s">
        <v>127</v>
      </c>
      <c r="E13197" s="4">
        <v>264177.25857499999</v>
      </c>
      <c r="F13197" t="s">
        <v>1423</v>
      </c>
      <c r="G13197" t="s">
        <v>471</v>
      </c>
      <c r="H13197" t="s">
        <v>300</v>
      </c>
      <c r="I13197" t="s">
        <v>127</v>
      </c>
      <c r="J13197" t="s">
        <v>260</v>
      </c>
      <c r="L13197" t="s">
        <v>382</v>
      </c>
      <c r="M13197" t="s">
        <v>383</v>
      </c>
      <c r="N13197" t="s">
        <v>487</v>
      </c>
    </row>
    <row r="13198" spans="1:14" hidden="1" x14ac:dyDescent="0.25">
      <c r="A13198" t="s">
        <v>476</v>
      </c>
      <c r="B13198" s="1">
        <v>45565</v>
      </c>
      <c r="C13198" t="s">
        <v>1433</v>
      </c>
      <c r="D13198" t="s">
        <v>127</v>
      </c>
      <c r="E13198" s="4">
        <v>298442.42646666663</v>
      </c>
      <c r="F13198" t="s">
        <v>1423</v>
      </c>
      <c r="G13198" t="s">
        <v>471</v>
      </c>
      <c r="H13198" t="s">
        <v>300</v>
      </c>
      <c r="I13198" t="s">
        <v>127</v>
      </c>
      <c r="J13198" t="s">
        <v>260</v>
      </c>
      <c r="L13198" t="s">
        <v>382</v>
      </c>
      <c r="M13198" t="s">
        <v>383</v>
      </c>
      <c r="N13198" t="s">
        <v>487</v>
      </c>
    </row>
    <row r="13199" spans="1:14" hidden="1" x14ac:dyDescent="0.25">
      <c r="A13199" t="s">
        <v>476</v>
      </c>
      <c r="B13199" s="1">
        <v>45596</v>
      </c>
      <c r="C13199" t="s">
        <v>1433</v>
      </c>
      <c r="D13199" t="s">
        <v>127</v>
      </c>
      <c r="E13199" s="4">
        <v>333365.33824722219</v>
      </c>
      <c r="F13199" t="s">
        <v>1423</v>
      </c>
      <c r="G13199" t="s">
        <v>471</v>
      </c>
      <c r="H13199" t="s">
        <v>300</v>
      </c>
      <c r="I13199" t="s">
        <v>127</v>
      </c>
      <c r="J13199" t="s">
        <v>260</v>
      </c>
      <c r="L13199" t="s">
        <v>382</v>
      </c>
      <c r="M13199" t="s">
        <v>383</v>
      </c>
      <c r="N13199" t="s">
        <v>487</v>
      </c>
    </row>
    <row r="13200" spans="1:14" hidden="1" x14ac:dyDescent="0.25">
      <c r="A13200" t="s">
        <v>476</v>
      </c>
      <c r="B13200" s="1">
        <v>45626</v>
      </c>
      <c r="C13200" t="s">
        <v>1433</v>
      </c>
      <c r="D13200" t="s">
        <v>127</v>
      </c>
      <c r="E13200" s="4">
        <v>368288.25002777774</v>
      </c>
      <c r="F13200" t="s">
        <v>1423</v>
      </c>
      <c r="G13200" t="s">
        <v>471</v>
      </c>
      <c r="H13200" t="s">
        <v>300</v>
      </c>
      <c r="I13200" t="s">
        <v>127</v>
      </c>
      <c r="J13200" t="s">
        <v>260</v>
      </c>
      <c r="L13200" t="s">
        <v>382</v>
      </c>
      <c r="M13200" t="s">
        <v>383</v>
      </c>
      <c r="N13200" t="s">
        <v>487</v>
      </c>
    </row>
    <row r="13201" spans="1:14" hidden="1" x14ac:dyDescent="0.25">
      <c r="A13201" t="s">
        <v>476</v>
      </c>
      <c r="B13201" s="1">
        <v>45657</v>
      </c>
      <c r="C13201" t="s">
        <v>1433</v>
      </c>
      <c r="D13201" t="s">
        <v>127</v>
      </c>
      <c r="E13201" s="4">
        <v>403211.1618083333</v>
      </c>
      <c r="F13201" t="s">
        <v>1423</v>
      </c>
      <c r="G13201" t="s">
        <v>471</v>
      </c>
      <c r="H13201" t="s">
        <v>300</v>
      </c>
      <c r="I13201" t="s">
        <v>127</v>
      </c>
      <c r="J13201" t="s">
        <v>260</v>
      </c>
      <c r="L13201" t="s">
        <v>382</v>
      </c>
      <c r="M13201" t="s">
        <v>383</v>
      </c>
      <c r="N13201" t="s">
        <v>487</v>
      </c>
    </row>
    <row r="13202" spans="1:14" hidden="1" x14ac:dyDescent="0.25">
      <c r="A13202" t="s">
        <v>476</v>
      </c>
      <c r="B13202" s="1">
        <v>45322</v>
      </c>
      <c r="C13202" t="s">
        <v>993</v>
      </c>
      <c r="D13202" t="s">
        <v>994</v>
      </c>
      <c r="E13202" s="4">
        <v>250</v>
      </c>
      <c r="F13202" t="s">
        <v>1423</v>
      </c>
      <c r="G13202" t="s">
        <v>471</v>
      </c>
      <c r="H13202" t="s">
        <v>311</v>
      </c>
      <c r="I13202" t="s">
        <v>312</v>
      </c>
      <c r="J13202" t="s">
        <v>264</v>
      </c>
      <c r="L13202" t="s">
        <v>390</v>
      </c>
      <c r="M13202" t="s">
        <v>391</v>
      </c>
      <c r="N13202" t="s">
        <v>487</v>
      </c>
    </row>
    <row r="13203" spans="1:14" hidden="1" x14ac:dyDescent="0.25">
      <c r="A13203" t="s">
        <v>476</v>
      </c>
      <c r="B13203" s="1">
        <v>45351</v>
      </c>
      <c r="C13203" t="s">
        <v>993</v>
      </c>
      <c r="D13203" t="s">
        <v>994</v>
      </c>
      <c r="E13203" s="4">
        <v>250</v>
      </c>
      <c r="F13203" t="s">
        <v>1423</v>
      </c>
      <c r="G13203" t="s">
        <v>471</v>
      </c>
      <c r="H13203" t="s">
        <v>311</v>
      </c>
      <c r="I13203" t="s">
        <v>312</v>
      </c>
      <c r="J13203" t="s">
        <v>264</v>
      </c>
      <c r="L13203" t="s">
        <v>390</v>
      </c>
      <c r="M13203" t="s">
        <v>391</v>
      </c>
      <c r="N13203" t="s">
        <v>487</v>
      </c>
    </row>
    <row r="13204" spans="1:14" hidden="1" x14ac:dyDescent="0.25">
      <c r="A13204" t="s">
        <v>476</v>
      </c>
      <c r="B13204" s="1">
        <v>45382</v>
      </c>
      <c r="C13204" t="s">
        <v>993</v>
      </c>
      <c r="D13204" t="s">
        <v>994</v>
      </c>
      <c r="E13204" s="4">
        <v>250</v>
      </c>
      <c r="F13204" t="s">
        <v>1423</v>
      </c>
      <c r="G13204" t="s">
        <v>471</v>
      </c>
      <c r="H13204" t="s">
        <v>311</v>
      </c>
      <c r="I13204" t="s">
        <v>312</v>
      </c>
      <c r="J13204" t="s">
        <v>264</v>
      </c>
      <c r="L13204" t="s">
        <v>390</v>
      </c>
      <c r="M13204" t="s">
        <v>391</v>
      </c>
      <c r="N13204" t="s">
        <v>487</v>
      </c>
    </row>
    <row r="13205" spans="1:14" hidden="1" x14ac:dyDescent="0.25">
      <c r="A13205" t="s">
        <v>476</v>
      </c>
      <c r="B13205" s="1">
        <v>45412</v>
      </c>
      <c r="C13205" t="s">
        <v>993</v>
      </c>
      <c r="D13205" t="s">
        <v>994</v>
      </c>
      <c r="E13205" s="4">
        <v>1000</v>
      </c>
      <c r="F13205" t="s">
        <v>1423</v>
      </c>
      <c r="G13205" t="s">
        <v>471</v>
      </c>
      <c r="H13205" t="s">
        <v>311</v>
      </c>
      <c r="I13205" t="s">
        <v>312</v>
      </c>
      <c r="J13205" t="s">
        <v>264</v>
      </c>
      <c r="L13205" t="s">
        <v>390</v>
      </c>
      <c r="M13205" t="s">
        <v>391</v>
      </c>
      <c r="N13205" t="s">
        <v>487</v>
      </c>
    </row>
    <row r="13206" spans="1:14" hidden="1" x14ac:dyDescent="0.25">
      <c r="A13206" t="s">
        <v>476</v>
      </c>
      <c r="B13206" s="1">
        <v>45443</v>
      </c>
      <c r="C13206" t="s">
        <v>993</v>
      </c>
      <c r="D13206" t="s">
        <v>994</v>
      </c>
      <c r="E13206" s="4">
        <v>1250</v>
      </c>
      <c r="F13206" t="s">
        <v>1423</v>
      </c>
      <c r="G13206" t="s">
        <v>471</v>
      </c>
      <c r="H13206" t="s">
        <v>311</v>
      </c>
      <c r="I13206" t="s">
        <v>312</v>
      </c>
      <c r="J13206" t="s">
        <v>264</v>
      </c>
      <c r="L13206" t="s">
        <v>390</v>
      </c>
      <c r="M13206" t="s">
        <v>391</v>
      </c>
      <c r="N13206" t="s">
        <v>487</v>
      </c>
    </row>
    <row r="13207" spans="1:14" hidden="1" x14ac:dyDescent="0.25">
      <c r="A13207" t="s">
        <v>476</v>
      </c>
      <c r="B13207" s="1">
        <v>45473</v>
      </c>
      <c r="C13207" t="s">
        <v>993</v>
      </c>
      <c r="D13207" t="s">
        <v>994</v>
      </c>
      <c r="E13207" s="4">
        <v>1500</v>
      </c>
      <c r="F13207" t="s">
        <v>1423</v>
      </c>
      <c r="G13207" t="s">
        <v>471</v>
      </c>
      <c r="H13207" t="s">
        <v>311</v>
      </c>
      <c r="I13207" t="s">
        <v>312</v>
      </c>
      <c r="J13207" t="s">
        <v>264</v>
      </c>
      <c r="L13207" t="s">
        <v>390</v>
      </c>
      <c r="M13207" t="s">
        <v>391</v>
      </c>
      <c r="N13207" t="s">
        <v>487</v>
      </c>
    </row>
    <row r="13208" spans="1:14" hidden="1" x14ac:dyDescent="0.25">
      <c r="A13208" t="s">
        <v>476</v>
      </c>
      <c r="B13208" s="1">
        <v>45504</v>
      </c>
      <c r="C13208" t="s">
        <v>993</v>
      </c>
      <c r="D13208" t="s">
        <v>994</v>
      </c>
      <c r="E13208" s="4">
        <v>1750</v>
      </c>
      <c r="F13208" t="s">
        <v>1423</v>
      </c>
      <c r="G13208" t="s">
        <v>471</v>
      </c>
      <c r="H13208" t="s">
        <v>311</v>
      </c>
      <c r="I13208" t="s">
        <v>312</v>
      </c>
      <c r="J13208" t="s">
        <v>264</v>
      </c>
      <c r="L13208" t="s">
        <v>390</v>
      </c>
      <c r="M13208" t="s">
        <v>391</v>
      </c>
      <c r="N13208" t="s">
        <v>487</v>
      </c>
    </row>
    <row r="13209" spans="1:14" hidden="1" x14ac:dyDescent="0.25">
      <c r="A13209" t="s">
        <v>476</v>
      </c>
      <c r="B13209" s="1">
        <v>45535</v>
      </c>
      <c r="C13209" t="s">
        <v>993</v>
      </c>
      <c r="D13209" t="s">
        <v>994</v>
      </c>
      <c r="E13209" s="4">
        <v>2000</v>
      </c>
      <c r="F13209" t="s">
        <v>1423</v>
      </c>
      <c r="G13209" t="s">
        <v>471</v>
      </c>
      <c r="H13209" t="s">
        <v>311</v>
      </c>
      <c r="I13209" t="s">
        <v>312</v>
      </c>
      <c r="J13209" t="s">
        <v>264</v>
      </c>
      <c r="L13209" t="s">
        <v>390</v>
      </c>
      <c r="M13209" t="s">
        <v>391</v>
      </c>
      <c r="N13209" t="s">
        <v>487</v>
      </c>
    </row>
    <row r="13210" spans="1:14" hidden="1" x14ac:dyDescent="0.25">
      <c r="A13210" t="s">
        <v>476</v>
      </c>
      <c r="B13210" s="1">
        <v>45565</v>
      </c>
      <c r="C13210" t="s">
        <v>993</v>
      </c>
      <c r="D13210" t="s">
        <v>994</v>
      </c>
      <c r="E13210" s="4">
        <v>2250</v>
      </c>
      <c r="F13210" t="s">
        <v>1423</v>
      </c>
      <c r="G13210" t="s">
        <v>471</v>
      </c>
      <c r="H13210" t="s">
        <v>311</v>
      </c>
      <c r="I13210" t="s">
        <v>312</v>
      </c>
      <c r="J13210" t="s">
        <v>264</v>
      </c>
      <c r="L13210" t="s">
        <v>390</v>
      </c>
      <c r="M13210" t="s">
        <v>391</v>
      </c>
      <c r="N13210" t="s">
        <v>487</v>
      </c>
    </row>
    <row r="13211" spans="1:14" hidden="1" x14ac:dyDescent="0.25">
      <c r="A13211" t="s">
        <v>476</v>
      </c>
      <c r="B13211" s="1">
        <v>45596</v>
      </c>
      <c r="C13211" t="s">
        <v>993</v>
      </c>
      <c r="D13211" t="s">
        <v>994</v>
      </c>
      <c r="E13211" s="4">
        <v>2500</v>
      </c>
      <c r="F13211" t="s">
        <v>1423</v>
      </c>
      <c r="G13211" t="s">
        <v>471</v>
      </c>
      <c r="H13211" t="s">
        <v>311</v>
      </c>
      <c r="I13211" t="s">
        <v>312</v>
      </c>
      <c r="J13211" t="s">
        <v>264</v>
      </c>
      <c r="L13211" t="s">
        <v>390</v>
      </c>
      <c r="M13211" t="s">
        <v>391</v>
      </c>
      <c r="N13211" t="s">
        <v>487</v>
      </c>
    </row>
    <row r="13212" spans="1:14" hidden="1" x14ac:dyDescent="0.25">
      <c r="A13212" t="s">
        <v>476</v>
      </c>
      <c r="B13212" s="1">
        <v>45626</v>
      </c>
      <c r="C13212" t="s">
        <v>993</v>
      </c>
      <c r="D13212" t="s">
        <v>994</v>
      </c>
      <c r="E13212" s="4">
        <v>2750</v>
      </c>
      <c r="F13212" t="s">
        <v>1423</v>
      </c>
      <c r="G13212" t="s">
        <v>471</v>
      </c>
      <c r="H13212" t="s">
        <v>311</v>
      </c>
      <c r="I13212" t="s">
        <v>312</v>
      </c>
      <c r="J13212" t="s">
        <v>264</v>
      </c>
      <c r="L13212" t="s">
        <v>390</v>
      </c>
      <c r="M13212" t="s">
        <v>391</v>
      </c>
      <c r="N13212" t="s">
        <v>487</v>
      </c>
    </row>
    <row r="13213" spans="1:14" hidden="1" x14ac:dyDescent="0.25">
      <c r="A13213" t="s">
        <v>476</v>
      </c>
      <c r="B13213" s="1">
        <v>45657</v>
      </c>
      <c r="C13213" t="s">
        <v>993</v>
      </c>
      <c r="D13213" t="s">
        <v>994</v>
      </c>
      <c r="E13213" s="4">
        <v>3000</v>
      </c>
      <c r="F13213" t="s">
        <v>1423</v>
      </c>
      <c r="G13213" t="s">
        <v>471</v>
      </c>
      <c r="H13213" t="s">
        <v>311</v>
      </c>
      <c r="I13213" t="s">
        <v>312</v>
      </c>
      <c r="J13213" t="s">
        <v>264</v>
      </c>
      <c r="L13213" t="s">
        <v>390</v>
      </c>
      <c r="M13213" t="s">
        <v>391</v>
      </c>
      <c r="N13213" t="s">
        <v>487</v>
      </c>
    </row>
    <row r="13214" spans="1:14" hidden="1" x14ac:dyDescent="0.25">
      <c r="A13214" t="s">
        <v>476</v>
      </c>
      <c r="B13214" s="1">
        <v>45322</v>
      </c>
      <c r="C13214" t="s">
        <v>991</v>
      </c>
      <c r="D13214" t="s">
        <v>992</v>
      </c>
      <c r="E13214" s="4">
        <v>250</v>
      </c>
      <c r="F13214" t="s">
        <v>1423</v>
      </c>
      <c r="G13214" t="s">
        <v>471</v>
      </c>
      <c r="H13214" t="s">
        <v>311</v>
      </c>
      <c r="I13214" t="s">
        <v>312</v>
      </c>
      <c r="J13214" t="s">
        <v>264</v>
      </c>
      <c r="L13214" t="s">
        <v>390</v>
      </c>
      <c r="M13214" t="s">
        <v>391</v>
      </c>
      <c r="N13214" t="s">
        <v>487</v>
      </c>
    </row>
    <row r="13215" spans="1:14" hidden="1" x14ac:dyDescent="0.25">
      <c r="A13215" t="s">
        <v>476</v>
      </c>
      <c r="B13215" s="1">
        <v>45351</v>
      </c>
      <c r="C13215" t="s">
        <v>991</v>
      </c>
      <c r="D13215" t="s">
        <v>992</v>
      </c>
      <c r="E13215" s="4">
        <v>250</v>
      </c>
      <c r="F13215" t="s">
        <v>1423</v>
      </c>
      <c r="G13215" t="s">
        <v>471</v>
      </c>
      <c r="H13215" t="s">
        <v>311</v>
      </c>
      <c r="I13215" t="s">
        <v>312</v>
      </c>
      <c r="J13215" t="s">
        <v>264</v>
      </c>
      <c r="L13215" t="s">
        <v>390</v>
      </c>
      <c r="M13215" t="s">
        <v>391</v>
      </c>
      <c r="N13215" t="s">
        <v>487</v>
      </c>
    </row>
    <row r="13216" spans="1:14" hidden="1" x14ac:dyDescent="0.25">
      <c r="A13216" t="s">
        <v>476</v>
      </c>
      <c r="B13216" s="1">
        <v>45382</v>
      </c>
      <c r="C13216" t="s">
        <v>991</v>
      </c>
      <c r="D13216" t="s">
        <v>992</v>
      </c>
      <c r="E13216" s="4">
        <v>250</v>
      </c>
      <c r="F13216" t="s">
        <v>1423</v>
      </c>
      <c r="G13216" t="s">
        <v>471</v>
      </c>
      <c r="H13216" t="s">
        <v>311</v>
      </c>
      <c r="I13216" t="s">
        <v>312</v>
      </c>
      <c r="J13216" t="s">
        <v>264</v>
      </c>
      <c r="L13216" t="s">
        <v>390</v>
      </c>
      <c r="M13216" t="s">
        <v>391</v>
      </c>
      <c r="N13216" t="s">
        <v>487</v>
      </c>
    </row>
    <row r="13217" spans="1:14" hidden="1" x14ac:dyDescent="0.25">
      <c r="A13217" t="s">
        <v>476</v>
      </c>
      <c r="B13217" s="1">
        <v>45412</v>
      </c>
      <c r="C13217" t="s">
        <v>991</v>
      </c>
      <c r="D13217" t="s">
        <v>992</v>
      </c>
      <c r="E13217" s="4">
        <v>1000</v>
      </c>
      <c r="F13217" t="s">
        <v>1423</v>
      </c>
      <c r="G13217" t="s">
        <v>471</v>
      </c>
      <c r="H13217" t="s">
        <v>311</v>
      </c>
      <c r="I13217" t="s">
        <v>312</v>
      </c>
      <c r="J13217" t="s">
        <v>264</v>
      </c>
      <c r="L13217" t="s">
        <v>390</v>
      </c>
      <c r="M13217" t="s">
        <v>391</v>
      </c>
      <c r="N13217" t="s">
        <v>487</v>
      </c>
    </row>
    <row r="13218" spans="1:14" hidden="1" x14ac:dyDescent="0.25">
      <c r="A13218" t="s">
        <v>476</v>
      </c>
      <c r="B13218" s="1">
        <v>45443</v>
      </c>
      <c r="C13218" t="s">
        <v>991</v>
      </c>
      <c r="D13218" t="s">
        <v>992</v>
      </c>
      <c r="E13218" s="4">
        <v>1250</v>
      </c>
      <c r="F13218" t="s">
        <v>1423</v>
      </c>
      <c r="G13218" t="s">
        <v>471</v>
      </c>
      <c r="H13218" t="s">
        <v>311</v>
      </c>
      <c r="I13218" t="s">
        <v>312</v>
      </c>
      <c r="J13218" t="s">
        <v>264</v>
      </c>
      <c r="L13218" t="s">
        <v>390</v>
      </c>
      <c r="M13218" t="s">
        <v>391</v>
      </c>
      <c r="N13218" t="s">
        <v>487</v>
      </c>
    </row>
    <row r="13219" spans="1:14" hidden="1" x14ac:dyDescent="0.25">
      <c r="A13219" t="s">
        <v>476</v>
      </c>
      <c r="B13219" s="1">
        <v>45473</v>
      </c>
      <c r="C13219" t="s">
        <v>991</v>
      </c>
      <c r="D13219" t="s">
        <v>992</v>
      </c>
      <c r="E13219" s="4">
        <v>1500</v>
      </c>
      <c r="F13219" t="s">
        <v>1423</v>
      </c>
      <c r="G13219" t="s">
        <v>471</v>
      </c>
      <c r="H13219" t="s">
        <v>311</v>
      </c>
      <c r="I13219" t="s">
        <v>312</v>
      </c>
      <c r="J13219" t="s">
        <v>264</v>
      </c>
      <c r="L13219" t="s">
        <v>390</v>
      </c>
      <c r="M13219" t="s">
        <v>391</v>
      </c>
      <c r="N13219" t="s">
        <v>487</v>
      </c>
    </row>
    <row r="13220" spans="1:14" hidden="1" x14ac:dyDescent="0.25">
      <c r="A13220" t="s">
        <v>476</v>
      </c>
      <c r="B13220" s="1">
        <v>45504</v>
      </c>
      <c r="C13220" t="s">
        <v>991</v>
      </c>
      <c r="D13220" t="s">
        <v>992</v>
      </c>
      <c r="E13220" s="4">
        <v>1750</v>
      </c>
      <c r="F13220" t="s">
        <v>1423</v>
      </c>
      <c r="G13220" t="s">
        <v>471</v>
      </c>
      <c r="H13220" t="s">
        <v>311</v>
      </c>
      <c r="I13220" t="s">
        <v>312</v>
      </c>
      <c r="J13220" t="s">
        <v>264</v>
      </c>
      <c r="L13220" t="s">
        <v>390</v>
      </c>
      <c r="M13220" t="s">
        <v>391</v>
      </c>
      <c r="N13220" t="s">
        <v>487</v>
      </c>
    </row>
    <row r="13221" spans="1:14" hidden="1" x14ac:dyDescent="0.25">
      <c r="A13221" t="s">
        <v>476</v>
      </c>
      <c r="B13221" s="1">
        <v>45535</v>
      </c>
      <c r="C13221" t="s">
        <v>991</v>
      </c>
      <c r="D13221" t="s">
        <v>992</v>
      </c>
      <c r="E13221" s="4">
        <v>2000</v>
      </c>
      <c r="F13221" t="s">
        <v>1423</v>
      </c>
      <c r="G13221" t="s">
        <v>471</v>
      </c>
      <c r="H13221" t="s">
        <v>311</v>
      </c>
      <c r="I13221" t="s">
        <v>312</v>
      </c>
      <c r="J13221" t="s">
        <v>264</v>
      </c>
      <c r="L13221" t="s">
        <v>390</v>
      </c>
      <c r="M13221" t="s">
        <v>391</v>
      </c>
      <c r="N13221" t="s">
        <v>487</v>
      </c>
    </row>
    <row r="13222" spans="1:14" hidden="1" x14ac:dyDescent="0.25">
      <c r="A13222" t="s">
        <v>476</v>
      </c>
      <c r="B13222" s="1">
        <v>45565</v>
      </c>
      <c r="C13222" t="s">
        <v>991</v>
      </c>
      <c r="D13222" t="s">
        <v>992</v>
      </c>
      <c r="E13222" s="4">
        <v>2250</v>
      </c>
      <c r="F13222" t="s">
        <v>1423</v>
      </c>
      <c r="G13222" t="s">
        <v>471</v>
      </c>
      <c r="H13222" t="s">
        <v>311</v>
      </c>
      <c r="I13222" t="s">
        <v>312</v>
      </c>
      <c r="J13222" t="s">
        <v>264</v>
      </c>
      <c r="L13222" t="s">
        <v>390</v>
      </c>
      <c r="M13222" t="s">
        <v>391</v>
      </c>
      <c r="N13222" t="s">
        <v>487</v>
      </c>
    </row>
    <row r="13223" spans="1:14" hidden="1" x14ac:dyDescent="0.25">
      <c r="A13223" t="s">
        <v>476</v>
      </c>
      <c r="B13223" s="1">
        <v>45596</v>
      </c>
      <c r="C13223" t="s">
        <v>991</v>
      </c>
      <c r="D13223" t="s">
        <v>992</v>
      </c>
      <c r="E13223" s="4">
        <v>2500</v>
      </c>
      <c r="F13223" t="s">
        <v>1423</v>
      </c>
      <c r="G13223" t="s">
        <v>471</v>
      </c>
      <c r="H13223" t="s">
        <v>311</v>
      </c>
      <c r="I13223" t="s">
        <v>312</v>
      </c>
      <c r="J13223" t="s">
        <v>264</v>
      </c>
      <c r="L13223" t="s">
        <v>390</v>
      </c>
      <c r="M13223" t="s">
        <v>391</v>
      </c>
      <c r="N13223" t="s">
        <v>487</v>
      </c>
    </row>
    <row r="13224" spans="1:14" hidden="1" x14ac:dyDescent="0.25">
      <c r="A13224" t="s">
        <v>476</v>
      </c>
      <c r="B13224" s="1">
        <v>45626</v>
      </c>
      <c r="C13224" t="s">
        <v>991</v>
      </c>
      <c r="D13224" t="s">
        <v>992</v>
      </c>
      <c r="E13224" s="4">
        <v>2750</v>
      </c>
      <c r="F13224" t="s">
        <v>1423</v>
      </c>
      <c r="G13224" t="s">
        <v>471</v>
      </c>
      <c r="H13224" t="s">
        <v>311</v>
      </c>
      <c r="I13224" t="s">
        <v>312</v>
      </c>
      <c r="J13224" t="s">
        <v>264</v>
      </c>
      <c r="L13224" t="s">
        <v>390</v>
      </c>
      <c r="M13224" t="s">
        <v>391</v>
      </c>
      <c r="N13224" t="s">
        <v>487</v>
      </c>
    </row>
    <row r="13225" spans="1:14" hidden="1" x14ac:dyDescent="0.25">
      <c r="A13225" t="s">
        <v>476</v>
      </c>
      <c r="B13225" s="1">
        <v>45657</v>
      </c>
      <c r="C13225" t="s">
        <v>991</v>
      </c>
      <c r="D13225" t="s">
        <v>992</v>
      </c>
      <c r="E13225" s="4">
        <v>3000</v>
      </c>
      <c r="F13225" t="s">
        <v>1423</v>
      </c>
      <c r="G13225" t="s">
        <v>471</v>
      </c>
      <c r="H13225" t="s">
        <v>311</v>
      </c>
      <c r="I13225" t="s">
        <v>312</v>
      </c>
      <c r="J13225" t="s">
        <v>264</v>
      </c>
      <c r="L13225" t="s">
        <v>390</v>
      </c>
      <c r="M13225" t="s">
        <v>391</v>
      </c>
      <c r="N13225" t="s">
        <v>487</v>
      </c>
    </row>
    <row r="13226" spans="1:14" hidden="1" x14ac:dyDescent="0.25">
      <c r="A13226" t="s">
        <v>476</v>
      </c>
      <c r="B13226" s="1">
        <v>45322</v>
      </c>
      <c r="C13226" t="s">
        <v>1247</v>
      </c>
      <c r="D13226" t="s">
        <v>1248</v>
      </c>
      <c r="E13226" s="4">
        <v>1750</v>
      </c>
      <c r="F13226" t="s">
        <v>1423</v>
      </c>
      <c r="G13226" t="s">
        <v>471</v>
      </c>
      <c r="H13226" t="s">
        <v>308</v>
      </c>
      <c r="I13226" t="s">
        <v>309</v>
      </c>
      <c r="J13226" t="s">
        <v>264</v>
      </c>
      <c r="L13226" t="s">
        <v>378</v>
      </c>
      <c r="M13226" t="s">
        <v>379</v>
      </c>
      <c r="N13226" t="s">
        <v>480</v>
      </c>
    </row>
    <row r="13227" spans="1:14" hidden="1" x14ac:dyDescent="0.25">
      <c r="A13227" t="s">
        <v>476</v>
      </c>
      <c r="B13227" s="1">
        <v>45351</v>
      </c>
      <c r="C13227" t="s">
        <v>1247</v>
      </c>
      <c r="D13227" t="s">
        <v>1248</v>
      </c>
      <c r="E13227" s="4">
        <v>1750</v>
      </c>
      <c r="F13227" t="s">
        <v>1423</v>
      </c>
      <c r="G13227" t="s">
        <v>471</v>
      </c>
      <c r="H13227" t="s">
        <v>308</v>
      </c>
      <c r="I13227" t="s">
        <v>309</v>
      </c>
      <c r="J13227" t="s">
        <v>264</v>
      </c>
      <c r="L13227" t="s">
        <v>378</v>
      </c>
      <c r="M13227" t="s">
        <v>379</v>
      </c>
      <c r="N13227" t="s">
        <v>480</v>
      </c>
    </row>
    <row r="13228" spans="1:14" hidden="1" x14ac:dyDescent="0.25">
      <c r="A13228" t="s">
        <v>476</v>
      </c>
      <c r="B13228" s="1">
        <v>45382</v>
      </c>
      <c r="C13228" t="s">
        <v>1247</v>
      </c>
      <c r="D13228" t="s">
        <v>1248</v>
      </c>
      <c r="E13228" s="4">
        <v>1750</v>
      </c>
      <c r="F13228" t="s">
        <v>1423</v>
      </c>
      <c r="G13228" t="s">
        <v>471</v>
      </c>
      <c r="H13228" t="s">
        <v>308</v>
      </c>
      <c r="I13228" t="s">
        <v>309</v>
      </c>
      <c r="J13228" t="s">
        <v>264</v>
      </c>
      <c r="L13228" t="s">
        <v>378</v>
      </c>
      <c r="M13228" t="s">
        <v>379</v>
      </c>
      <c r="N13228" t="s">
        <v>480</v>
      </c>
    </row>
    <row r="13229" spans="1:14" hidden="1" x14ac:dyDescent="0.25">
      <c r="A13229" t="s">
        <v>476</v>
      </c>
      <c r="B13229" s="1">
        <v>45412</v>
      </c>
      <c r="C13229" t="s">
        <v>1247</v>
      </c>
      <c r="D13229" t="s">
        <v>1248</v>
      </c>
      <c r="E13229" s="4">
        <v>7000</v>
      </c>
      <c r="F13229" t="s">
        <v>1423</v>
      </c>
      <c r="G13229" t="s">
        <v>471</v>
      </c>
      <c r="H13229" t="s">
        <v>308</v>
      </c>
      <c r="I13229" t="s">
        <v>309</v>
      </c>
      <c r="J13229" t="s">
        <v>264</v>
      </c>
      <c r="L13229" t="s">
        <v>378</v>
      </c>
      <c r="M13229" t="s">
        <v>379</v>
      </c>
      <c r="N13229" t="s">
        <v>480</v>
      </c>
    </row>
    <row r="13230" spans="1:14" hidden="1" x14ac:dyDescent="0.25">
      <c r="A13230" t="s">
        <v>476</v>
      </c>
      <c r="B13230" s="1">
        <v>45443</v>
      </c>
      <c r="C13230" t="s">
        <v>1247</v>
      </c>
      <c r="D13230" t="s">
        <v>1248</v>
      </c>
      <c r="E13230" s="4">
        <v>8750</v>
      </c>
      <c r="F13230" t="s">
        <v>1423</v>
      </c>
      <c r="G13230" t="s">
        <v>471</v>
      </c>
      <c r="H13230" t="s">
        <v>308</v>
      </c>
      <c r="I13230" t="s">
        <v>309</v>
      </c>
      <c r="J13230" t="s">
        <v>264</v>
      </c>
      <c r="L13230" t="s">
        <v>378</v>
      </c>
      <c r="M13230" t="s">
        <v>379</v>
      </c>
      <c r="N13230" t="s">
        <v>480</v>
      </c>
    </row>
    <row r="13231" spans="1:14" hidden="1" x14ac:dyDescent="0.25">
      <c r="A13231" t="s">
        <v>476</v>
      </c>
      <c r="B13231" s="1">
        <v>45473</v>
      </c>
      <c r="C13231" t="s">
        <v>1247</v>
      </c>
      <c r="D13231" t="s">
        <v>1248</v>
      </c>
      <c r="E13231" s="4">
        <v>10500</v>
      </c>
      <c r="F13231" t="s">
        <v>1423</v>
      </c>
      <c r="G13231" t="s">
        <v>471</v>
      </c>
      <c r="H13231" t="s">
        <v>308</v>
      </c>
      <c r="I13231" t="s">
        <v>309</v>
      </c>
      <c r="J13231" t="s">
        <v>264</v>
      </c>
      <c r="L13231" t="s">
        <v>378</v>
      </c>
      <c r="M13231" t="s">
        <v>379</v>
      </c>
      <c r="N13231" t="s">
        <v>480</v>
      </c>
    </row>
    <row r="13232" spans="1:14" hidden="1" x14ac:dyDescent="0.25">
      <c r="A13232" t="s">
        <v>476</v>
      </c>
      <c r="B13232" s="1">
        <v>45504</v>
      </c>
      <c r="C13232" t="s">
        <v>1247</v>
      </c>
      <c r="D13232" t="s">
        <v>1248</v>
      </c>
      <c r="E13232" s="4">
        <v>12250</v>
      </c>
      <c r="F13232" t="s">
        <v>1423</v>
      </c>
      <c r="G13232" t="s">
        <v>471</v>
      </c>
      <c r="H13232" t="s">
        <v>308</v>
      </c>
      <c r="I13232" t="s">
        <v>309</v>
      </c>
      <c r="J13232" t="s">
        <v>264</v>
      </c>
      <c r="L13232" t="s">
        <v>378</v>
      </c>
      <c r="M13232" t="s">
        <v>379</v>
      </c>
      <c r="N13232" t="s">
        <v>480</v>
      </c>
    </row>
    <row r="13233" spans="1:14" hidden="1" x14ac:dyDescent="0.25">
      <c r="A13233" t="s">
        <v>476</v>
      </c>
      <c r="B13233" s="1">
        <v>45535</v>
      </c>
      <c r="C13233" t="s">
        <v>1247</v>
      </c>
      <c r="D13233" t="s">
        <v>1248</v>
      </c>
      <c r="E13233" s="4">
        <v>14000</v>
      </c>
      <c r="F13233" t="s">
        <v>1423</v>
      </c>
      <c r="G13233" t="s">
        <v>471</v>
      </c>
      <c r="H13233" t="s">
        <v>308</v>
      </c>
      <c r="I13233" t="s">
        <v>309</v>
      </c>
      <c r="J13233" t="s">
        <v>264</v>
      </c>
      <c r="L13233" t="s">
        <v>378</v>
      </c>
      <c r="M13233" t="s">
        <v>379</v>
      </c>
      <c r="N13233" t="s">
        <v>480</v>
      </c>
    </row>
    <row r="13234" spans="1:14" hidden="1" x14ac:dyDescent="0.25">
      <c r="A13234" t="s">
        <v>476</v>
      </c>
      <c r="B13234" s="1">
        <v>45565</v>
      </c>
      <c r="C13234" t="s">
        <v>1247</v>
      </c>
      <c r="D13234" t="s">
        <v>1248</v>
      </c>
      <c r="E13234" s="4">
        <v>15750</v>
      </c>
      <c r="F13234" t="s">
        <v>1423</v>
      </c>
      <c r="G13234" t="s">
        <v>471</v>
      </c>
      <c r="H13234" t="s">
        <v>308</v>
      </c>
      <c r="I13234" t="s">
        <v>309</v>
      </c>
      <c r="J13234" t="s">
        <v>264</v>
      </c>
      <c r="L13234" t="s">
        <v>378</v>
      </c>
      <c r="M13234" t="s">
        <v>379</v>
      </c>
      <c r="N13234" t="s">
        <v>480</v>
      </c>
    </row>
    <row r="13235" spans="1:14" hidden="1" x14ac:dyDescent="0.25">
      <c r="A13235" t="s">
        <v>476</v>
      </c>
      <c r="B13235" s="1">
        <v>45596</v>
      </c>
      <c r="C13235" t="s">
        <v>1247</v>
      </c>
      <c r="D13235" t="s">
        <v>1248</v>
      </c>
      <c r="E13235" s="4">
        <v>17500</v>
      </c>
      <c r="F13235" t="s">
        <v>1423</v>
      </c>
      <c r="G13235" t="s">
        <v>471</v>
      </c>
      <c r="H13235" t="s">
        <v>308</v>
      </c>
      <c r="I13235" t="s">
        <v>309</v>
      </c>
      <c r="J13235" t="s">
        <v>264</v>
      </c>
      <c r="L13235" t="s">
        <v>378</v>
      </c>
      <c r="M13235" t="s">
        <v>379</v>
      </c>
      <c r="N13235" t="s">
        <v>480</v>
      </c>
    </row>
    <row r="13236" spans="1:14" hidden="1" x14ac:dyDescent="0.25">
      <c r="A13236" t="s">
        <v>476</v>
      </c>
      <c r="B13236" s="1">
        <v>45626</v>
      </c>
      <c r="C13236" t="s">
        <v>1247</v>
      </c>
      <c r="D13236" t="s">
        <v>1248</v>
      </c>
      <c r="E13236" s="4">
        <v>19250</v>
      </c>
      <c r="F13236" t="s">
        <v>1423</v>
      </c>
      <c r="G13236" t="s">
        <v>471</v>
      </c>
      <c r="H13236" t="s">
        <v>308</v>
      </c>
      <c r="I13236" t="s">
        <v>309</v>
      </c>
      <c r="J13236" t="s">
        <v>264</v>
      </c>
      <c r="L13236" t="s">
        <v>378</v>
      </c>
      <c r="M13236" t="s">
        <v>379</v>
      </c>
      <c r="N13236" t="s">
        <v>480</v>
      </c>
    </row>
    <row r="13237" spans="1:14" hidden="1" x14ac:dyDescent="0.25">
      <c r="A13237" t="s">
        <v>476</v>
      </c>
      <c r="B13237" s="1">
        <v>45657</v>
      </c>
      <c r="C13237" t="s">
        <v>1247</v>
      </c>
      <c r="D13237" t="s">
        <v>1248</v>
      </c>
      <c r="E13237" s="4">
        <v>21000</v>
      </c>
      <c r="F13237" t="s">
        <v>1423</v>
      </c>
      <c r="G13237" t="s">
        <v>471</v>
      </c>
      <c r="H13237" t="s">
        <v>308</v>
      </c>
      <c r="I13237" t="s">
        <v>309</v>
      </c>
      <c r="J13237" t="s">
        <v>264</v>
      </c>
      <c r="L13237" t="s">
        <v>378</v>
      </c>
      <c r="M13237" t="s">
        <v>379</v>
      </c>
      <c r="N13237" t="s">
        <v>480</v>
      </c>
    </row>
    <row r="13238" spans="1:14" hidden="1" x14ac:dyDescent="0.25">
      <c r="A13238" t="s">
        <v>476</v>
      </c>
      <c r="B13238" s="1">
        <v>45322</v>
      </c>
      <c r="C13238" t="s">
        <v>828</v>
      </c>
      <c r="D13238" t="s">
        <v>829</v>
      </c>
      <c r="E13238" s="4">
        <v>173.41666666666666</v>
      </c>
      <c r="F13238" t="s">
        <v>1423</v>
      </c>
      <c r="G13238" t="s">
        <v>471</v>
      </c>
      <c r="H13238" t="s">
        <v>308</v>
      </c>
      <c r="I13238" t="s">
        <v>309</v>
      </c>
      <c r="J13238" t="s">
        <v>264</v>
      </c>
      <c r="L13238" t="s">
        <v>378</v>
      </c>
      <c r="M13238" t="s">
        <v>379</v>
      </c>
      <c r="N13238" t="s">
        <v>487</v>
      </c>
    </row>
    <row r="13239" spans="1:14" hidden="1" x14ac:dyDescent="0.25">
      <c r="A13239" t="s">
        <v>476</v>
      </c>
      <c r="B13239" s="1">
        <v>45351</v>
      </c>
      <c r="C13239" t="s">
        <v>828</v>
      </c>
      <c r="D13239" t="s">
        <v>829</v>
      </c>
      <c r="E13239" s="4">
        <v>173.41666666666666</v>
      </c>
      <c r="F13239" t="s">
        <v>1423</v>
      </c>
      <c r="G13239" t="s">
        <v>471</v>
      </c>
      <c r="H13239" t="s">
        <v>308</v>
      </c>
      <c r="I13239" t="s">
        <v>309</v>
      </c>
      <c r="J13239" t="s">
        <v>264</v>
      </c>
      <c r="L13239" t="s">
        <v>378</v>
      </c>
      <c r="M13239" t="s">
        <v>379</v>
      </c>
      <c r="N13239" t="s">
        <v>487</v>
      </c>
    </row>
    <row r="13240" spans="1:14" hidden="1" x14ac:dyDescent="0.25">
      <c r="A13240" t="s">
        <v>476</v>
      </c>
      <c r="B13240" s="1">
        <v>45382</v>
      </c>
      <c r="C13240" t="s">
        <v>828</v>
      </c>
      <c r="D13240" t="s">
        <v>829</v>
      </c>
      <c r="E13240" s="4">
        <v>173.41666666666666</v>
      </c>
      <c r="F13240" t="s">
        <v>1423</v>
      </c>
      <c r="G13240" t="s">
        <v>471</v>
      </c>
      <c r="H13240" t="s">
        <v>308</v>
      </c>
      <c r="I13240" t="s">
        <v>309</v>
      </c>
      <c r="J13240" t="s">
        <v>264</v>
      </c>
      <c r="L13240" t="s">
        <v>378</v>
      </c>
      <c r="M13240" t="s">
        <v>379</v>
      </c>
      <c r="N13240" t="s">
        <v>487</v>
      </c>
    </row>
    <row r="13241" spans="1:14" hidden="1" x14ac:dyDescent="0.25">
      <c r="A13241" t="s">
        <v>476</v>
      </c>
      <c r="B13241" s="1">
        <v>45412</v>
      </c>
      <c r="C13241" t="s">
        <v>828</v>
      </c>
      <c r="D13241" t="s">
        <v>829</v>
      </c>
      <c r="E13241" s="4">
        <v>693.66666666666663</v>
      </c>
      <c r="F13241" t="s">
        <v>1423</v>
      </c>
      <c r="G13241" t="s">
        <v>471</v>
      </c>
      <c r="H13241" t="s">
        <v>308</v>
      </c>
      <c r="I13241" t="s">
        <v>309</v>
      </c>
      <c r="J13241" t="s">
        <v>264</v>
      </c>
      <c r="L13241" t="s">
        <v>378</v>
      </c>
      <c r="M13241" t="s">
        <v>379</v>
      </c>
      <c r="N13241" t="s">
        <v>487</v>
      </c>
    </row>
    <row r="13242" spans="1:14" hidden="1" x14ac:dyDescent="0.25">
      <c r="A13242" t="s">
        <v>476</v>
      </c>
      <c r="B13242" s="1">
        <v>45443</v>
      </c>
      <c r="C13242" t="s">
        <v>828</v>
      </c>
      <c r="D13242" t="s">
        <v>829</v>
      </c>
      <c r="E13242" s="4">
        <v>867.08333333333326</v>
      </c>
      <c r="F13242" t="s">
        <v>1423</v>
      </c>
      <c r="G13242" t="s">
        <v>471</v>
      </c>
      <c r="H13242" t="s">
        <v>308</v>
      </c>
      <c r="I13242" t="s">
        <v>309</v>
      </c>
      <c r="J13242" t="s">
        <v>264</v>
      </c>
      <c r="L13242" t="s">
        <v>378</v>
      </c>
      <c r="M13242" t="s">
        <v>379</v>
      </c>
      <c r="N13242" t="s">
        <v>487</v>
      </c>
    </row>
    <row r="13243" spans="1:14" hidden="1" x14ac:dyDescent="0.25">
      <c r="A13243" t="s">
        <v>476</v>
      </c>
      <c r="B13243" s="1">
        <v>45473</v>
      </c>
      <c r="C13243" t="s">
        <v>828</v>
      </c>
      <c r="D13243" t="s">
        <v>829</v>
      </c>
      <c r="E13243" s="4">
        <v>1040.5</v>
      </c>
      <c r="F13243" t="s">
        <v>1423</v>
      </c>
      <c r="G13243" t="s">
        <v>471</v>
      </c>
      <c r="H13243" t="s">
        <v>308</v>
      </c>
      <c r="I13243" t="s">
        <v>309</v>
      </c>
      <c r="J13243" t="s">
        <v>264</v>
      </c>
      <c r="L13243" t="s">
        <v>378</v>
      </c>
      <c r="M13243" t="s">
        <v>379</v>
      </c>
      <c r="N13243" t="s">
        <v>487</v>
      </c>
    </row>
    <row r="13244" spans="1:14" hidden="1" x14ac:dyDescent="0.25">
      <c r="A13244" t="s">
        <v>476</v>
      </c>
      <c r="B13244" s="1">
        <v>45504</v>
      </c>
      <c r="C13244" t="s">
        <v>828</v>
      </c>
      <c r="D13244" t="s">
        <v>829</v>
      </c>
      <c r="E13244" s="4">
        <v>1213.9166666666667</v>
      </c>
      <c r="F13244" t="s">
        <v>1423</v>
      </c>
      <c r="G13244" t="s">
        <v>471</v>
      </c>
      <c r="H13244" t="s">
        <v>308</v>
      </c>
      <c r="I13244" t="s">
        <v>309</v>
      </c>
      <c r="J13244" t="s">
        <v>264</v>
      </c>
      <c r="L13244" t="s">
        <v>378</v>
      </c>
      <c r="M13244" t="s">
        <v>379</v>
      </c>
      <c r="N13244" t="s">
        <v>487</v>
      </c>
    </row>
    <row r="13245" spans="1:14" hidden="1" x14ac:dyDescent="0.25">
      <c r="A13245" t="s">
        <v>476</v>
      </c>
      <c r="B13245" s="1">
        <v>45535</v>
      </c>
      <c r="C13245" t="s">
        <v>828</v>
      </c>
      <c r="D13245" t="s">
        <v>829</v>
      </c>
      <c r="E13245" s="4">
        <v>1387.3333333333335</v>
      </c>
      <c r="F13245" t="s">
        <v>1423</v>
      </c>
      <c r="G13245" t="s">
        <v>471</v>
      </c>
      <c r="H13245" t="s">
        <v>308</v>
      </c>
      <c r="I13245" t="s">
        <v>309</v>
      </c>
      <c r="J13245" t="s">
        <v>264</v>
      </c>
      <c r="L13245" t="s">
        <v>378</v>
      </c>
      <c r="M13245" t="s">
        <v>379</v>
      </c>
      <c r="N13245" t="s">
        <v>487</v>
      </c>
    </row>
    <row r="13246" spans="1:14" hidden="1" x14ac:dyDescent="0.25">
      <c r="A13246" t="s">
        <v>476</v>
      </c>
      <c r="B13246" s="1">
        <v>45565</v>
      </c>
      <c r="C13246" t="s">
        <v>828</v>
      </c>
      <c r="D13246" t="s">
        <v>829</v>
      </c>
      <c r="E13246" s="4">
        <v>1560.7500000000002</v>
      </c>
      <c r="F13246" t="s">
        <v>1423</v>
      </c>
      <c r="G13246" t="s">
        <v>471</v>
      </c>
      <c r="H13246" t="s">
        <v>308</v>
      </c>
      <c r="I13246" t="s">
        <v>309</v>
      </c>
      <c r="J13246" t="s">
        <v>264</v>
      </c>
      <c r="L13246" t="s">
        <v>378</v>
      </c>
      <c r="M13246" t="s">
        <v>379</v>
      </c>
      <c r="N13246" t="s">
        <v>487</v>
      </c>
    </row>
    <row r="13247" spans="1:14" hidden="1" x14ac:dyDescent="0.25">
      <c r="A13247" t="s">
        <v>476</v>
      </c>
      <c r="B13247" s="1">
        <v>45596</v>
      </c>
      <c r="C13247" t="s">
        <v>828</v>
      </c>
      <c r="D13247" t="s">
        <v>829</v>
      </c>
      <c r="E13247" s="4">
        <v>1734.166666666667</v>
      </c>
      <c r="F13247" t="s">
        <v>1423</v>
      </c>
      <c r="G13247" t="s">
        <v>471</v>
      </c>
      <c r="H13247" t="s">
        <v>308</v>
      </c>
      <c r="I13247" t="s">
        <v>309</v>
      </c>
      <c r="J13247" t="s">
        <v>264</v>
      </c>
      <c r="L13247" t="s">
        <v>378</v>
      </c>
      <c r="M13247" t="s">
        <v>379</v>
      </c>
      <c r="N13247" t="s">
        <v>487</v>
      </c>
    </row>
    <row r="13248" spans="1:14" hidden="1" x14ac:dyDescent="0.25">
      <c r="A13248" t="s">
        <v>476</v>
      </c>
      <c r="B13248" s="1">
        <v>45626</v>
      </c>
      <c r="C13248" t="s">
        <v>828</v>
      </c>
      <c r="D13248" t="s">
        <v>829</v>
      </c>
      <c r="E13248" s="4">
        <v>1907.5833333333337</v>
      </c>
      <c r="F13248" t="s">
        <v>1423</v>
      </c>
      <c r="G13248" t="s">
        <v>471</v>
      </c>
      <c r="H13248" t="s">
        <v>308</v>
      </c>
      <c r="I13248" t="s">
        <v>309</v>
      </c>
      <c r="J13248" t="s">
        <v>264</v>
      </c>
      <c r="L13248" t="s">
        <v>378</v>
      </c>
      <c r="M13248" t="s">
        <v>379</v>
      </c>
      <c r="N13248" t="s">
        <v>487</v>
      </c>
    </row>
    <row r="13249" spans="1:14" hidden="1" x14ac:dyDescent="0.25">
      <c r="A13249" t="s">
        <v>476</v>
      </c>
      <c r="B13249" s="1">
        <v>45657</v>
      </c>
      <c r="C13249" t="s">
        <v>828</v>
      </c>
      <c r="D13249" t="s">
        <v>829</v>
      </c>
      <c r="E13249" s="4">
        <v>2081.0000000000005</v>
      </c>
      <c r="F13249" t="s">
        <v>1423</v>
      </c>
      <c r="G13249" t="s">
        <v>471</v>
      </c>
      <c r="H13249" t="s">
        <v>308</v>
      </c>
      <c r="I13249" t="s">
        <v>309</v>
      </c>
      <c r="J13249" t="s">
        <v>264</v>
      </c>
      <c r="L13249" t="s">
        <v>378</v>
      </c>
      <c r="M13249" t="s">
        <v>379</v>
      </c>
      <c r="N13249" t="s">
        <v>487</v>
      </c>
    </row>
    <row r="13250" spans="1:14" hidden="1" x14ac:dyDescent="0.25">
      <c r="A13250" t="s">
        <v>476</v>
      </c>
      <c r="B13250" s="1">
        <v>45322</v>
      </c>
      <c r="C13250" t="s">
        <v>1302</v>
      </c>
      <c r="D13250" t="s">
        <v>1303</v>
      </c>
      <c r="E13250" s="4">
        <v>0</v>
      </c>
      <c r="F13250" t="s">
        <v>1423</v>
      </c>
      <c r="G13250" t="s">
        <v>471</v>
      </c>
      <c r="H13250" t="s">
        <v>301</v>
      </c>
      <c r="I13250" t="s">
        <v>302</v>
      </c>
      <c r="J13250" t="s">
        <v>258</v>
      </c>
      <c r="L13250" t="s">
        <v>378</v>
      </c>
      <c r="M13250" t="s">
        <v>379</v>
      </c>
      <c r="N13250" t="s">
        <v>482</v>
      </c>
    </row>
    <row r="13251" spans="1:14" hidden="1" x14ac:dyDescent="0.25">
      <c r="A13251" t="s">
        <v>476</v>
      </c>
      <c r="B13251" s="1">
        <v>45351</v>
      </c>
      <c r="C13251" t="s">
        <v>1302</v>
      </c>
      <c r="D13251" t="s">
        <v>1303</v>
      </c>
      <c r="E13251" s="4">
        <v>0</v>
      </c>
      <c r="F13251" t="s">
        <v>1423</v>
      </c>
      <c r="G13251" t="s">
        <v>471</v>
      </c>
      <c r="H13251" t="s">
        <v>301</v>
      </c>
      <c r="I13251" t="s">
        <v>302</v>
      </c>
      <c r="J13251" t="s">
        <v>258</v>
      </c>
      <c r="L13251" t="s">
        <v>378</v>
      </c>
      <c r="M13251" t="s">
        <v>379</v>
      </c>
      <c r="N13251" t="s">
        <v>482</v>
      </c>
    </row>
    <row r="13252" spans="1:14" hidden="1" x14ac:dyDescent="0.25">
      <c r="A13252" t="s">
        <v>476</v>
      </c>
      <c r="B13252" s="1">
        <v>45382</v>
      </c>
      <c r="C13252" t="s">
        <v>1302</v>
      </c>
      <c r="D13252" t="s">
        <v>1303</v>
      </c>
      <c r="E13252" s="4">
        <v>0</v>
      </c>
      <c r="F13252" t="s">
        <v>1423</v>
      </c>
      <c r="G13252" t="s">
        <v>471</v>
      </c>
      <c r="H13252" t="s">
        <v>301</v>
      </c>
      <c r="I13252" t="s">
        <v>302</v>
      </c>
      <c r="J13252" t="s">
        <v>258</v>
      </c>
      <c r="L13252" t="s">
        <v>378</v>
      </c>
      <c r="M13252" t="s">
        <v>379</v>
      </c>
      <c r="N13252" t="s">
        <v>482</v>
      </c>
    </row>
    <row r="13253" spans="1:14" hidden="1" x14ac:dyDescent="0.25">
      <c r="A13253" t="s">
        <v>476</v>
      </c>
      <c r="B13253" s="1">
        <v>45412</v>
      </c>
      <c r="C13253" t="s">
        <v>1302</v>
      </c>
      <c r="D13253" t="s">
        <v>1303</v>
      </c>
      <c r="E13253" s="4">
        <v>0</v>
      </c>
      <c r="F13253" t="s">
        <v>1423</v>
      </c>
      <c r="G13253" t="s">
        <v>471</v>
      </c>
      <c r="H13253" t="s">
        <v>301</v>
      </c>
      <c r="I13253" t="s">
        <v>302</v>
      </c>
      <c r="J13253" t="s">
        <v>258</v>
      </c>
      <c r="L13253" t="s">
        <v>378</v>
      </c>
      <c r="M13253" t="s">
        <v>379</v>
      </c>
      <c r="N13253" t="s">
        <v>482</v>
      </c>
    </row>
    <row r="13254" spans="1:14" hidden="1" x14ac:dyDescent="0.25">
      <c r="A13254" t="s">
        <v>476</v>
      </c>
      <c r="B13254" s="1">
        <v>45443</v>
      </c>
      <c r="C13254" t="s">
        <v>1302</v>
      </c>
      <c r="D13254" t="s">
        <v>1303</v>
      </c>
      <c r="E13254" s="4">
        <v>0</v>
      </c>
      <c r="F13254" t="s">
        <v>1423</v>
      </c>
      <c r="G13254" t="s">
        <v>471</v>
      </c>
      <c r="H13254" t="s">
        <v>301</v>
      </c>
      <c r="I13254" t="s">
        <v>302</v>
      </c>
      <c r="J13254" t="s">
        <v>258</v>
      </c>
      <c r="L13254" t="s">
        <v>378</v>
      </c>
      <c r="M13254" t="s">
        <v>379</v>
      </c>
      <c r="N13254" t="s">
        <v>482</v>
      </c>
    </row>
    <row r="13255" spans="1:14" hidden="1" x14ac:dyDescent="0.25">
      <c r="A13255" t="s">
        <v>476</v>
      </c>
      <c r="B13255" s="1">
        <v>45473</v>
      </c>
      <c r="C13255" t="s">
        <v>1302</v>
      </c>
      <c r="D13255" t="s">
        <v>1303</v>
      </c>
      <c r="E13255" s="4">
        <v>0</v>
      </c>
      <c r="F13255" t="s">
        <v>1423</v>
      </c>
      <c r="G13255" t="s">
        <v>471</v>
      </c>
      <c r="H13255" t="s">
        <v>301</v>
      </c>
      <c r="I13255" t="s">
        <v>302</v>
      </c>
      <c r="J13255" t="s">
        <v>258</v>
      </c>
      <c r="L13255" t="s">
        <v>378</v>
      </c>
      <c r="M13255" t="s">
        <v>379</v>
      </c>
      <c r="N13255" t="s">
        <v>482</v>
      </c>
    </row>
    <row r="13256" spans="1:14" hidden="1" x14ac:dyDescent="0.25">
      <c r="A13256" t="s">
        <v>476</v>
      </c>
      <c r="B13256" s="1">
        <v>45504</v>
      </c>
      <c r="C13256" t="s">
        <v>1302</v>
      </c>
      <c r="D13256" t="s">
        <v>1303</v>
      </c>
      <c r="E13256" s="4">
        <v>0</v>
      </c>
      <c r="F13256" t="s">
        <v>1423</v>
      </c>
      <c r="G13256" t="s">
        <v>471</v>
      </c>
      <c r="H13256" t="s">
        <v>301</v>
      </c>
      <c r="I13256" t="s">
        <v>302</v>
      </c>
      <c r="J13256" t="s">
        <v>258</v>
      </c>
      <c r="L13256" t="s">
        <v>378</v>
      </c>
      <c r="M13256" t="s">
        <v>379</v>
      </c>
      <c r="N13256" t="s">
        <v>482</v>
      </c>
    </row>
    <row r="13257" spans="1:14" hidden="1" x14ac:dyDescent="0.25">
      <c r="A13257" t="s">
        <v>476</v>
      </c>
      <c r="B13257" s="1">
        <v>45535</v>
      </c>
      <c r="C13257" t="s">
        <v>1302</v>
      </c>
      <c r="D13257" t="s">
        <v>1303</v>
      </c>
      <c r="E13257" s="4">
        <v>0</v>
      </c>
      <c r="F13257" t="s">
        <v>1423</v>
      </c>
      <c r="G13257" t="s">
        <v>471</v>
      </c>
      <c r="H13257" t="s">
        <v>301</v>
      </c>
      <c r="I13257" t="s">
        <v>302</v>
      </c>
      <c r="J13257" t="s">
        <v>258</v>
      </c>
      <c r="L13257" t="s">
        <v>378</v>
      </c>
      <c r="M13257" t="s">
        <v>379</v>
      </c>
      <c r="N13257" t="s">
        <v>482</v>
      </c>
    </row>
    <row r="13258" spans="1:14" hidden="1" x14ac:dyDescent="0.25">
      <c r="A13258" t="s">
        <v>476</v>
      </c>
      <c r="B13258" s="1">
        <v>45565</v>
      </c>
      <c r="C13258" t="s">
        <v>1302</v>
      </c>
      <c r="D13258" t="s">
        <v>1303</v>
      </c>
      <c r="E13258" s="4">
        <v>0</v>
      </c>
      <c r="F13258" t="s">
        <v>1423</v>
      </c>
      <c r="G13258" t="s">
        <v>471</v>
      </c>
      <c r="H13258" t="s">
        <v>301</v>
      </c>
      <c r="I13258" t="s">
        <v>302</v>
      </c>
      <c r="J13258" t="s">
        <v>258</v>
      </c>
      <c r="L13258" t="s">
        <v>378</v>
      </c>
      <c r="M13258" t="s">
        <v>379</v>
      </c>
      <c r="N13258" t="s">
        <v>482</v>
      </c>
    </row>
    <row r="13259" spans="1:14" hidden="1" x14ac:dyDescent="0.25">
      <c r="A13259" t="s">
        <v>476</v>
      </c>
      <c r="B13259" s="1">
        <v>45596</v>
      </c>
      <c r="C13259" t="s">
        <v>1302</v>
      </c>
      <c r="D13259" t="s">
        <v>1303</v>
      </c>
      <c r="E13259" s="4">
        <v>0</v>
      </c>
      <c r="F13259" t="s">
        <v>1423</v>
      </c>
      <c r="G13259" t="s">
        <v>471</v>
      </c>
      <c r="H13259" t="s">
        <v>301</v>
      </c>
      <c r="I13259" t="s">
        <v>302</v>
      </c>
      <c r="J13259" t="s">
        <v>258</v>
      </c>
      <c r="L13259" t="s">
        <v>378</v>
      </c>
      <c r="M13259" t="s">
        <v>379</v>
      </c>
      <c r="N13259" t="s">
        <v>482</v>
      </c>
    </row>
    <row r="13260" spans="1:14" hidden="1" x14ac:dyDescent="0.25">
      <c r="A13260" t="s">
        <v>476</v>
      </c>
      <c r="B13260" s="1">
        <v>45626</v>
      </c>
      <c r="C13260" t="s">
        <v>1302</v>
      </c>
      <c r="D13260" t="s">
        <v>1303</v>
      </c>
      <c r="E13260" s="4">
        <v>0</v>
      </c>
      <c r="F13260" t="s">
        <v>1423</v>
      </c>
      <c r="G13260" t="s">
        <v>471</v>
      </c>
      <c r="H13260" t="s">
        <v>301</v>
      </c>
      <c r="I13260" t="s">
        <v>302</v>
      </c>
      <c r="J13260" t="s">
        <v>258</v>
      </c>
      <c r="L13260" t="s">
        <v>378</v>
      </c>
      <c r="M13260" t="s">
        <v>379</v>
      </c>
      <c r="N13260" t="s">
        <v>482</v>
      </c>
    </row>
    <row r="13261" spans="1:14" hidden="1" x14ac:dyDescent="0.25">
      <c r="A13261" t="s">
        <v>476</v>
      </c>
      <c r="B13261" s="1">
        <v>45657</v>
      </c>
      <c r="C13261" t="s">
        <v>1302</v>
      </c>
      <c r="D13261" t="s">
        <v>1303</v>
      </c>
      <c r="E13261" s="4">
        <v>0</v>
      </c>
      <c r="F13261" t="s">
        <v>1423</v>
      </c>
      <c r="G13261" t="s">
        <v>471</v>
      </c>
      <c r="H13261" t="s">
        <v>301</v>
      </c>
      <c r="I13261" t="s">
        <v>302</v>
      </c>
      <c r="J13261" t="s">
        <v>258</v>
      </c>
      <c r="L13261" t="s">
        <v>378</v>
      </c>
      <c r="M13261" t="s">
        <v>379</v>
      </c>
      <c r="N13261" t="s">
        <v>482</v>
      </c>
    </row>
    <row r="13262" spans="1:14" hidden="1" x14ac:dyDescent="0.25">
      <c r="A13262" t="s">
        <v>476</v>
      </c>
      <c r="B13262" s="1">
        <v>45322</v>
      </c>
      <c r="C13262" t="s">
        <v>1146</v>
      </c>
      <c r="D13262" t="s">
        <v>1147</v>
      </c>
      <c r="E13262" s="4">
        <v>2550</v>
      </c>
      <c r="F13262" t="s">
        <v>1423</v>
      </c>
      <c r="G13262" t="s">
        <v>471</v>
      </c>
      <c r="H13262" t="s">
        <v>311</v>
      </c>
      <c r="I13262" t="s">
        <v>312</v>
      </c>
      <c r="J13262" t="s">
        <v>264</v>
      </c>
      <c r="L13262" t="s">
        <v>378</v>
      </c>
      <c r="M13262" t="s">
        <v>379</v>
      </c>
      <c r="N13262" t="s">
        <v>487</v>
      </c>
    </row>
    <row r="13263" spans="1:14" hidden="1" x14ac:dyDescent="0.25">
      <c r="A13263" t="s">
        <v>476</v>
      </c>
      <c r="B13263" s="1">
        <v>45351</v>
      </c>
      <c r="C13263" t="s">
        <v>1146</v>
      </c>
      <c r="D13263" t="s">
        <v>1147</v>
      </c>
      <c r="E13263" s="4">
        <v>2550</v>
      </c>
      <c r="F13263" t="s">
        <v>1423</v>
      </c>
      <c r="G13263" t="s">
        <v>471</v>
      </c>
      <c r="H13263" t="s">
        <v>311</v>
      </c>
      <c r="I13263" t="s">
        <v>312</v>
      </c>
      <c r="J13263" t="s">
        <v>264</v>
      </c>
      <c r="L13263" t="s">
        <v>378</v>
      </c>
      <c r="M13263" t="s">
        <v>379</v>
      </c>
      <c r="N13263" t="s">
        <v>487</v>
      </c>
    </row>
    <row r="13264" spans="1:14" hidden="1" x14ac:dyDescent="0.25">
      <c r="A13264" t="s">
        <v>476</v>
      </c>
      <c r="B13264" s="1">
        <v>45382</v>
      </c>
      <c r="C13264" t="s">
        <v>1146</v>
      </c>
      <c r="D13264" t="s">
        <v>1147</v>
      </c>
      <c r="E13264" s="4">
        <v>2550</v>
      </c>
      <c r="F13264" t="s">
        <v>1423</v>
      </c>
      <c r="G13264" t="s">
        <v>471</v>
      </c>
      <c r="H13264" t="s">
        <v>311</v>
      </c>
      <c r="I13264" t="s">
        <v>312</v>
      </c>
      <c r="J13264" t="s">
        <v>264</v>
      </c>
      <c r="L13264" t="s">
        <v>378</v>
      </c>
      <c r="M13264" t="s">
        <v>379</v>
      </c>
      <c r="N13264" t="s">
        <v>487</v>
      </c>
    </row>
    <row r="13265" spans="1:14" hidden="1" x14ac:dyDescent="0.25">
      <c r="A13265" t="s">
        <v>476</v>
      </c>
      <c r="B13265" s="1">
        <v>45412</v>
      </c>
      <c r="C13265" t="s">
        <v>1146</v>
      </c>
      <c r="D13265" t="s">
        <v>1147</v>
      </c>
      <c r="E13265" s="4">
        <v>10200</v>
      </c>
      <c r="F13265" t="s">
        <v>1423</v>
      </c>
      <c r="G13265" t="s">
        <v>471</v>
      </c>
      <c r="H13265" t="s">
        <v>311</v>
      </c>
      <c r="I13265" t="s">
        <v>312</v>
      </c>
      <c r="J13265" t="s">
        <v>264</v>
      </c>
      <c r="L13265" t="s">
        <v>378</v>
      </c>
      <c r="M13265" t="s">
        <v>379</v>
      </c>
      <c r="N13265" t="s">
        <v>487</v>
      </c>
    </row>
    <row r="13266" spans="1:14" hidden="1" x14ac:dyDescent="0.25">
      <c r="A13266" t="s">
        <v>476</v>
      </c>
      <c r="B13266" s="1">
        <v>45443</v>
      </c>
      <c r="C13266" t="s">
        <v>1146</v>
      </c>
      <c r="D13266" t="s">
        <v>1147</v>
      </c>
      <c r="E13266" s="4">
        <v>12750</v>
      </c>
      <c r="F13266" t="s">
        <v>1423</v>
      </c>
      <c r="G13266" t="s">
        <v>471</v>
      </c>
      <c r="H13266" t="s">
        <v>311</v>
      </c>
      <c r="I13266" t="s">
        <v>312</v>
      </c>
      <c r="J13266" t="s">
        <v>264</v>
      </c>
      <c r="L13266" t="s">
        <v>378</v>
      </c>
      <c r="M13266" t="s">
        <v>379</v>
      </c>
      <c r="N13266" t="s">
        <v>487</v>
      </c>
    </row>
    <row r="13267" spans="1:14" hidden="1" x14ac:dyDescent="0.25">
      <c r="A13267" t="s">
        <v>476</v>
      </c>
      <c r="B13267" s="1">
        <v>45473</v>
      </c>
      <c r="C13267" t="s">
        <v>1146</v>
      </c>
      <c r="D13267" t="s">
        <v>1147</v>
      </c>
      <c r="E13267" s="4">
        <v>15300</v>
      </c>
      <c r="F13267" t="s">
        <v>1423</v>
      </c>
      <c r="G13267" t="s">
        <v>471</v>
      </c>
      <c r="H13267" t="s">
        <v>311</v>
      </c>
      <c r="I13267" t="s">
        <v>312</v>
      </c>
      <c r="J13267" t="s">
        <v>264</v>
      </c>
      <c r="L13267" t="s">
        <v>378</v>
      </c>
      <c r="M13267" t="s">
        <v>379</v>
      </c>
      <c r="N13267" t="s">
        <v>487</v>
      </c>
    </row>
    <row r="13268" spans="1:14" hidden="1" x14ac:dyDescent="0.25">
      <c r="A13268" t="s">
        <v>476</v>
      </c>
      <c r="B13268" s="1">
        <v>45504</v>
      </c>
      <c r="C13268" t="s">
        <v>1146</v>
      </c>
      <c r="D13268" t="s">
        <v>1147</v>
      </c>
      <c r="E13268" s="4">
        <v>17850</v>
      </c>
      <c r="F13268" t="s">
        <v>1423</v>
      </c>
      <c r="G13268" t="s">
        <v>471</v>
      </c>
      <c r="H13268" t="s">
        <v>311</v>
      </c>
      <c r="I13268" t="s">
        <v>312</v>
      </c>
      <c r="J13268" t="s">
        <v>264</v>
      </c>
      <c r="L13268" t="s">
        <v>378</v>
      </c>
      <c r="M13268" t="s">
        <v>379</v>
      </c>
      <c r="N13268" t="s">
        <v>487</v>
      </c>
    </row>
    <row r="13269" spans="1:14" hidden="1" x14ac:dyDescent="0.25">
      <c r="A13269" t="s">
        <v>476</v>
      </c>
      <c r="B13269" s="1">
        <v>45535</v>
      </c>
      <c r="C13269" t="s">
        <v>1146</v>
      </c>
      <c r="D13269" t="s">
        <v>1147</v>
      </c>
      <c r="E13269" s="4">
        <v>20400</v>
      </c>
      <c r="F13269" t="s">
        <v>1423</v>
      </c>
      <c r="G13269" t="s">
        <v>471</v>
      </c>
      <c r="H13269" t="s">
        <v>311</v>
      </c>
      <c r="I13269" t="s">
        <v>312</v>
      </c>
      <c r="J13269" t="s">
        <v>264</v>
      </c>
      <c r="L13269" t="s">
        <v>378</v>
      </c>
      <c r="M13269" t="s">
        <v>379</v>
      </c>
      <c r="N13269" t="s">
        <v>487</v>
      </c>
    </row>
    <row r="13270" spans="1:14" hidden="1" x14ac:dyDescent="0.25">
      <c r="A13270" t="s">
        <v>476</v>
      </c>
      <c r="B13270" s="1">
        <v>45565</v>
      </c>
      <c r="C13270" t="s">
        <v>1146</v>
      </c>
      <c r="D13270" t="s">
        <v>1147</v>
      </c>
      <c r="E13270" s="4">
        <v>22950</v>
      </c>
      <c r="F13270" t="s">
        <v>1423</v>
      </c>
      <c r="G13270" t="s">
        <v>471</v>
      </c>
      <c r="H13270" t="s">
        <v>311</v>
      </c>
      <c r="I13270" t="s">
        <v>312</v>
      </c>
      <c r="J13270" t="s">
        <v>264</v>
      </c>
      <c r="L13270" t="s">
        <v>378</v>
      </c>
      <c r="M13270" t="s">
        <v>379</v>
      </c>
      <c r="N13270" t="s">
        <v>487</v>
      </c>
    </row>
    <row r="13271" spans="1:14" hidden="1" x14ac:dyDescent="0.25">
      <c r="A13271" t="s">
        <v>476</v>
      </c>
      <c r="B13271" s="1">
        <v>45596</v>
      </c>
      <c r="C13271" t="s">
        <v>1146</v>
      </c>
      <c r="D13271" t="s">
        <v>1147</v>
      </c>
      <c r="E13271" s="4">
        <v>25500</v>
      </c>
      <c r="F13271" t="s">
        <v>1423</v>
      </c>
      <c r="G13271" t="s">
        <v>471</v>
      </c>
      <c r="H13271" t="s">
        <v>311</v>
      </c>
      <c r="I13271" t="s">
        <v>312</v>
      </c>
      <c r="J13271" t="s">
        <v>264</v>
      </c>
      <c r="L13271" t="s">
        <v>378</v>
      </c>
      <c r="M13271" t="s">
        <v>379</v>
      </c>
      <c r="N13271" t="s">
        <v>487</v>
      </c>
    </row>
    <row r="13272" spans="1:14" hidden="1" x14ac:dyDescent="0.25">
      <c r="A13272" t="s">
        <v>476</v>
      </c>
      <c r="B13272" s="1">
        <v>45626</v>
      </c>
      <c r="C13272" t="s">
        <v>1146</v>
      </c>
      <c r="D13272" t="s">
        <v>1147</v>
      </c>
      <c r="E13272" s="4">
        <v>28050</v>
      </c>
      <c r="F13272" t="s">
        <v>1423</v>
      </c>
      <c r="G13272" t="s">
        <v>471</v>
      </c>
      <c r="H13272" t="s">
        <v>311</v>
      </c>
      <c r="I13272" t="s">
        <v>312</v>
      </c>
      <c r="J13272" t="s">
        <v>264</v>
      </c>
      <c r="L13272" t="s">
        <v>378</v>
      </c>
      <c r="M13272" t="s">
        <v>379</v>
      </c>
      <c r="N13272" t="s">
        <v>487</v>
      </c>
    </row>
    <row r="13273" spans="1:14" hidden="1" x14ac:dyDescent="0.25">
      <c r="A13273" t="s">
        <v>476</v>
      </c>
      <c r="B13273" s="1">
        <v>45657</v>
      </c>
      <c r="C13273" t="s">
        <v>1146</v>
      </c>
      <c r="D13273" t="s">
        <v>1147</v>
      </c>
      <c r="E13273" s="4">
        <v>30600</v>
      </c>
      <c r="F13273" t="s">
        <v>1423</v>
      </c>
      <c r="G13273" t="s">
        <v>471</v>
      </c>
      <c r="H13273" t="s">
        <v>311</v>
      </c>
      <c r="I13273" t="s">
        <v>312</v>
      </c>
      <c r="J13273" t="s">
        <v>264</v>
      </c>
      <c r="L13273" t="s">
        <v>378</v>
      </c>
      <c r="M13273" t="s">
        <v>379</v>
      </c>
      <c r="N13273" t="s">
        <v>487</v>
      </c>
    </row>
    <row r="13274" spans="1:14" hidden="1" x14ac:dyDescent="0.25">
      <c r="A13274" t="s">
        <v>476</v>
      </c>
      <c r="B13274" s="1">
        <v>45322</v>
      </c>
      <c r="C13274" t="s">
        <v>702</v>
      </c>
      <c r="D13274" t="s">
        <v>703</v>
      </c>
      <c r="E13274" s="4">
        <v>1083.3333333333333</v>
      </c>
      <c r="F13274" t="s">
        <v>1423</v>
      </c>
      <c r="G13274" t="s">
        <v>471</v>
      </c>
      <c r="H13274" t="s">
        <v>311</v>
      </c>
      <c r="I13274" t="s">
        <v>312</v>
      </c>
      <c r="J13274" t="s">
        <v>264</v>
      </c>
      <c r="L13274" t="s">
        <v>378</v>
      </c>
      <c r="M13274" t="s">
        <v>379</v>
      </c>
      <c r="N13274" t="s">
        <v>487</v>
      </c>
    </row>
    <row r="13275" spans="1:14" hidden="1" x14ac:dyDescent="0.25">
      <c r="A13275" t="s">
        <v>476</v>
      </c>
      <c r="B13275" s="1">
        <v>45351</v>
      </c>
      <c r="C13275" t="s">
        <v>702</v>
      </c>
      <c r="D13275" t="s">
        <v>703</v>
      </c>
      <c r="E13275" s="4">
        <v>1083.3333333333333</v>
      </c>
      <c r="F13275" t="s">
        <v>1423</v>
      </c>
      <c r="G13275" t="s">
        <v>471</v>
      </c>
      <c r="H13275" t="s">
        <v>311</v>
      </c>
      <c r="I13275" t="s">
        <v>312</v>
      </c>
      <c r="J13275" t="s">
        <v>264</v>
      </c>
      <c r="L13275" t="s">
        <v>378</v>
      </c>
      <c r="M13275" t="s">
        <v>379</v>
      </c>
      <c r="N13275" t="s">
        <v>487</v>
      </c>
    </row>
    <row r="13276" spans="1:14" hidden="1" x14ac:dyDescent="0.25">
      <c r="A13276" t="s">
        <v>476</v>
      </c>
      <c r="B13276" s="1">
        <v>45382</v>
      </c>
      <c r="C13276" t="s">
        <v>702</v>
      </c>
      <c r="D13276" t="s">
        <v>703</v>
      </c>
      <c r="E13276" s="4">
        <v>1083.3333333333333</v>
      </c>
      <c r="F13276" t="s">
        <v>1423</v>
      </c>
      <c r="G13276" t="s">
        <v>471</v>
      </c>
      <c r="H13276" t="s">
        <v>311</v>
      </c>
      <c r="I13276" t="s">
        <v>312</v>
      </c>
      <c r="J13276" t="s">
        <v>264</v>
      </c>
      <c r="L13276" t="s">
        <v>378</v>
      </c>
      <c r="M13276" t="s">
        <v>379</v>
      </c>
      <c r="N13276" t="s">
        <v>487</v>
      </c>
    </row>
    <row r="13277" spans="1:14" hidden="1" x14ac:dyDescent="0.25">
      <c r="A13277" t="s">
        <v>476</v>
      </c>
      <c r="B13277" s="1">
        <v>45412</v>
      </c>
      <c r="C13277" t="s">
        <v>702</v>
      </c>
      <c r="D13277" t="s">
        <v>703</v>
      </c>
      <c r="E13277" s="4">
        <v>4333.333333333333</v>
      </c>
      <c r="F13277" t="s">
        <v>1423</v>
      </c>
      <c r="G13277" t="s">
        <v>471</v>
      </c>
      <c r="H13277" t="s">
        <v>311</v>
      </c>
      <c r="I13277" t="s">
        <v>312</v>
      </c>
      <c r="J13277" t="s">
        <v>264</v>
      </c>
      <c r="L13277" t="s">
        <v>378</v>
      </c>
      <c r="M13277" t="s">
        <v>379</v>
      </c>
      <c r="N13277" t="s">
        <v>487</v>
      </c>
    </row>
    <row r="13278" spans="1:14" hidden="1" x14ac:dyDescent="0.25">
      <c r="A13278" t="s">
        <v>476</v>
      </c>
      <c r="B13278" s="1">
        <v>45443</v>
      </c>
      <c r="C13278" t="s">
        <v>702</v>
      </c>
      <c r="D13278" t="s">
        <v>703</v>
      </c>
      <c r="E13278" s="4">
        <v>5416.6666666666661</v>
      </c>
      <c r="F13278" t="s">
        <v>1423</v>
      </c>
      <c r="G13278" t="s">
        <v>471</v>
      </c>
      <c r="H13278" t="s">
        <v>311</v>
      </c>
      <c r="I13278" t="s">
        <v>312</v>
      </c>
      <c r="J13278" t="s">
        <v>264</v>
      </c>
      <c r="L13278" t="s">
        <v>378</v>
      </c>
      <c r="M13278" t="s">
        <v>379</v>
      </c>
      <c r="N13278" t="s">
        <v>487</v>
      </c>
    </row>
    <row r="13279" spans="1:14" hidden="1" x14ac:dyDescent="0.25">
      <c r="A13279" t="s">
        <v>476</v>
      </c>
      <c r="B13279" s="1">
        <v>45473</v>
      </c>
      <c r="C13279" t="s">
        <v>702</v>
      </c>
      <c r="D13279" t="s">
        <v>703</v>
      </c>
      <c r="E13279" s="4">
        <v>6499.9999999999991</v>
      </c>
      <c r="F13279" t="s">
        <v>1423</v>
      </c>
      <c r="G13279" t="s">
        <v>471</v>
      </c>
      <c r="H13279" t="s">
        <v>311</v>
      </c>
      <c r="I13279" t="s">
        <v>312</v>
      </c>
      <c r="J13279" t="s">
        <v>264</v>
      </c>
      <c r="L13279" t="s">
        <v>378</v>
      </c>
      <c r="M13279" t="s">
        <v>379</v>
      </c>
      <c r="N13279" t="s">
        <v>487</v>
      </c>
    </row>
    <row r="13280" spans="1:14" hidden="1" x14ac:dyDescent="0.25">
      <c r="A13280" t="s">
        <v>476</v>
      </c>
      <c r="B13280" s="1">
        <v>45504</v>
      </c>
      <c r="C13280" t="s">
        <v>702</v>
      </c>
      <c r="D13280" t="s">
        <v>703</v>
      </c>
      <c r="E13280" s="4">
        <v>7583.3333333333321</v>
      </c>
      <c r="F13280" t="s">
        <v>1423</v>
      </c>
      <c r="G13280" t="s">
        <v>471</v>
      </c>
      <c r="H13280" t="s">
        <v>311</v>
      </c>
      <c r="I13280" t="s">
        <v>312</v>
      </c>
      <c r="J13280" t="s">
        <v>264</v>
      </c>
      <c r="L13280" t="s">
        <v>378</v>
      </c>
      <c r="M13280" t="s">
        <v>379</v>
      </c>
      <c r="N13280" t="s">
        <v>487</v>
      </c>
    </row>
    <row r="13281" spans="1:14" hidden="1" x14ac:dyDescent="0.25">
      <c r="A13281" t="s">
        <v>476</v>
      </c>
      <c r="B13281" s="1">
        <v>45535</v>
      </c>
      <c r="C13281" t="s">
        <v>702</v>
      </c>
      <c r="D13281" t="s">
        <v>703</v>
      </c>
      <c r="E13281" s="4">
        <v>8666.6666666666661</v>
      </c>
      <c r="F13281" t="s">
        <v>1423</v>
      </c>
      <c r="G13281" t="s">
        <v>471</v>
      </c>
      <c r="H13281" t="s">
        <v>311</v>
      </c>
      <c r="I13281" t="s">
        <v>312</v>
      </c>
      <c r="J13281" t="s">
        <v>264</v>
      </c>
      <c r="L13281" t="s">
        <v>378</v>
      </c>
      <c r="M13281" t="s">
        <v>379</v>
      </c>
      <c r="N13281" t="s">
        <v>487</v>
      </c>
    </row>
    <row r="13282" spans="1:14" hidden="1" x14ac:dyDescent="0.25">
      <c r="A13282" t="s">
        <v>476</v>
      </c>
      <c r="B13282" s="1">
        <v>45565</v>
      </c>
      <c r="C13282" t="s">
        <v>702</v>
      </c>
      <c r="D13282" t="s">
        <v>703</v>
      </c>
      <c r="E13282" s="4">
        <v>9750</v>
      </c>
      <c r="F13282" t="s">
        <v>1423</v>
      </c>
      <c r="G13282" t="s">
        <v>471</v>
      </c>
      <c r="H13282" t="s">
        <v>311</v>
      </c>
      <c r="I13282" t="s">
        <v>312</v>
      </c>
      <c r="J13282" t="s">
        <v>264</v>
      </c>
      <c r="L13282" t="s">
        <v>378</v>
      </c>
      <c r="M13282" t="s">
        <v>379</v>
      </c>
      <c r="N13282" t="s">
        <v>487</v>
      </c>
    </row>
    <row r="13283" spans="1:14" hidden="1" x14ac:dyDescent="0.25">
      <c r="A13283" t="s">
        <v>476</v>
      </c>
      <c r="B13283" s="1">
        <v>45596</v>
      </c>
      <c r="C13283" t="s">
        <v>702</v>
      </c>
      <c r="D13283" t="s">
        <v>703</v>
      </c>
      <c r="E13283" s="4">
        <v>10833.333333333334</v>
      </c>
      <c r="F13283" t="s">
        <v>1423</v>
      </c>
      <c r="G13283" t="s">
        <v>471</v>
      </c>
      <c r="H13283" t="s">
        <v>311</v>
      </c>
      <c r="I13283" t="s">
        <v>312</v>
      </c>
      <c r="J13283" t="s">
        <v>264</v>
      </c>
      <c r="L13283" t="s">
        <v>378</v>
      </c>
      <c r="M13283" t="s">
        <v>379</v>
      </c>
      <c r="N13283" t="s">
        <v>487</v>
      </c>
    </row>
    <row r="13284" spans="1:14" hidden="1" x14ac:dyDescent="0.25">
      <c r="A13284" t="s">
        <v>476</v>
      </c>
      <c r="B13284" s="1">
        <v>45626</v>
      </c>
      <c r="C13284" t="s">
        <v>702</v>
      </c>
      <c r="D13284" t="s">
        <v>703</v>
      </c>
      <c r="E13284" s="4">
        <v>11916.666666666668</v>
      </c>
      <c r="F13284" t="s">
        <v>1423</v>
      </c>
      <c r="G13284" t="s">
        <v>471</v>
      </c>
      <c r="H13284" t="s">
        <v>311</v>
      </c>
      <c r="I13284" t="s">
        <v>312</v>
      </c>
      <c r="J13284" t="s">
        <v>264</v>
      </c>
      <c r="L13284" t="s">
        <v>378</v>
      </c>
      <c r="M13284" t="s">
        <v>379</v>
      </c>
      <c r="N13284" t="s">
        <v>487</v>
      </c>
    </row>
    <row r="13285" spans="1:14" hidden="1" x14ac:dyDescent="0.25">
      <c r="A13285" t="s">
        <v>476</v>
      </c>
      <c r="B13285" s="1">
        <v>45657</v>
      </c>
      <c r="C13285" t="s">
        <v>702</v>
      </c>
      <c r="D13285" t="s">
        <v>703</v>
      </c>
      <c r="E13285" s="4">
        <v>13000.000000000002</v>
      </c>
      <c r="F13285" t="s">
        <v>1423</v>
      </c>
      <c r="G13285" t="s">
        <v>471</v>
      </c>
      <c r="H13285" t="s">
        <v>311</v>
      </c>
      <c r="I13285" t="s">
        <v>312</v>
      </c>
      <c r="J13285" t="s">
        <v>264</v>
      </c>
      <c r="L13285" t="s">
        <v>378</v>
      </c>
      <c r="M13285" t="s">
        <v>379</v>
      </c>
      <c r="N13285" t="s">
        <v>487</v>
      </c>
    </row>
    <row r="13286" spans="1:14" hidden="1" x14ac:dyDescent="0.25">
      <c r="A13286" t="s">
        <v>476</v>
      </c>
      <c r="B13286" s="1">
        <v>45322</v>
      </c>
      <c r="C13286" t="s">
        <v>1273</v>
      </c>
      <c r="D13286" t="s">
        <v>1274</v>
      </c>
      <c r="E13286" s="4">
        <v>693.33333333333337</v>
      </c>
      <c r="F13286" t="s">
        <v>1423</v>
      </c>
      <c r="G13286" t="s">
        <v>471</v>
      </c>
      <c r="H13286" t="s">
        <v>301</v>
      </c>
      <c r="I13286" t="s">
        <v>302</v>
      </c>
      <c r="J13286" t="s">
        <v>258</v>
      </c>
      <c r="L13286" t="s">
        <v>378</v>
      </c>
      <c r="M13286" t="s">
        <v>379</v>
      </c>
      <c r="N13286" t="s">
        <v>487</v>
      </c>
    </row>
    <row r="13287" spans="1:14" hidden="1" x14ac:dyDescent="0.25">
      <c r="A13287" t="s">
        <v>476</v>
      </c>
      <c r="B13287" s="1">
        <v>45351</v>
      </c>
      <c r="C13287" t="s">
        <v>1273</v>
      </c>
      <c r="D13287" t="s">
        <v>1274</v>
      </c>
      <c r="E13287" s="4">
        <v>693.33333333333337</v>
      </c>
      <c r="F13287" t="s">
        <v>1423</v>
      </c>
      <c r="G13287" t="s">
        <v>471</v>
      </c>
      <c r="H13287" t="s">
        <v>301</v>
      </c>
      <c r="I13287" t="s">
        <v>302</v>
      </c>
      <c r="J13287" t="s">
        <v>258</v>
      </c>
      <c r="L13287" t="s">
        <v>378</v>
      </c>
      <c r="M13287" t="s">
        <v>379</v>
      </c>
      <c r="N13287" t="s">
        <v>487</v>
      </c>
    </row>
    <row r="13288" spans="1:14" hidden="1" x14ac:dyDescent="0.25">
      <c r="A13288" t="s">
        <v>476</v>
      </c>
      <c r="B13288" s="1">
        <v>45382</v>
      </c>
      <c r="C13288" t="s">
        <v>1273</v>
      </c>
      <c r="D13288" t="s">
        <v>1274</v>
      </c>
      <c r="E13288" s="4">
        <v>693.33333333333337</v>
      </c>
      <c r="F13288" t="s">
        <v>1423</v>
      </c>
      <c r="G13288" t="s">
        <v>471</v>
      </c>
      <c r="H13288" t="s">
        <v>301</v>
      </c>
      <c r="I13288" t="s">
        <v>302</v>
      </c>
      <c r="J13288" t="s">
        <v>258</v>
      </c>
      <c r="L13288" t="s">
        <v>378</v>
      </c>
      <c r="M13288" t="s">
        <v>379</v>
      </c>
      <c r="N13288" t="s">
        <v>487</v>
      </c>
    </row>
    <row r="13289" spans="1:14" hidden="1" x14ac:dyDescent="0.25">
      <c r="A13289" t="s">
        <v>476</v>
      </c>
      <c r="B13289" s="1">
        <v>45412</v>
      </c>
      <c r="C13289" t="s">
        <v>1273</v>
      </c>
      <c r="D13289" t="s">
        <v>1274</v>
      </c>
      <c r="E13289" s="4">
        <v>2773.3333333333335</v>
      </c>
      <c r="F13289" t="s">
        <v>1423</v>
      </c>
      <c r="G13289" t="s">
        <v>471</v>
      </c>
      <c r="H13289" t="s">
        <v>301</v>
      </c>
      <c r="I13289" t="s">
        <v>302</v>
      </c>
      <c r="J13289" t="s">
        <v>258</v>
      </c>
      <c r="L13289" t="s">
        <v>378</v>
      </c>
      <c r="M13289" t="s">
        <v>379</v>
      </c>
      <c r="N13289" t="s">
        <v>487</v>
      </c>
    </row>
    <row r="13290" spans="1:14" hidden="1" x14ac:dyDescent="0.25">
      <c r="A13290" t="s">
        <v>476</v>
      </c>
      <c r="B13290" s="1">
        <v>45443</v>
      </c>
      <c r="C13290" t="s">
        <v>1273</v>
      </c>
      <c r="D13290" t="s">
        <v>1274</v>
      </c>
      <c r="E13290" s="4">
        <v>3466.666666666667</v>
      </c>
      <c r="F13290" t="s">
        <v>1423</v>
      </c>
      <c r="G13290" t="s">
        <v>471</v>
      </c>
      <c r="H13290" t="s">
        <v>301</v>
      </c>
      <c r="I13290" t="s">
        <v>302</v>
      </c>
      <c r="J13290" t="s">
        <v>258</v>
      </c>
      <c r="L13290" t="s">
        <v>378</v>
      </c>
      <c r="M13290" t="s">
        <v>379</v>
      </c>
      <c r="N13290" t="s">
        <v>487</v>
      </c>
    </row>
    <row r="13291" spans="1:14" hidden="1" x14ac:dyDescent="0.25">
      <c r="A13291" t="s">
        <v>476</v>
      </c>
      <c r="B13291" s="1">
        <v>45473</v>
      </c>
      <c r="C13291" t="s">
        <v>1273</v>
      </c>
      <c r="D13291" t="s">
        <v>1274</v>
      </c>
      <c r="E13291" s="4">
        <v>4160</v>
      </c>
      <c r="F13291" t="s">
        <v>1423</v>
      </c>
      <c r="G13291" t="s">
        <v>471</v>
      </c>
      <c r="H13291" t="s">
        <v>301</v>
      </c>
      <c r="I13291" t="s">
        <v>302</v>
      </c>
      <c r="J13291" t="s">
        <v>258</v>
      </c>
      <c r="L13291" t="s">
        <v>378</v>
      </c>
      <c r="M13291" t="s">
        <v>379</v>
      </c>
      <c r="N13291" t="s">
        <v>487</v>
      </c>
    </row>
    <row r="13292" spans="1:14" hidden="1" x14ac:dyDescent="0.25">
      <c r="A13292" t="s">
        <v>476</v>
      </c>
      <c r="B13292" s="1">
        <v>45504</v>
      </c>
      <c r="C13292" t="s">
        <v>1273</v>
      </c>
      <c r="D13292" t="s">
        <v>1274</v>
      </c>
      <c r="E13292" s="4">
        <v>4853.333333333333</v>
      </c>
      <c r="F13292" t="s">
        <v>1423</v>
      </c>
      <c r="G13292" t="s">
        <v>471</v>
      </c>
      <c r="H13292" t="s">
        <v>301</v>
      </c>
      <c r="I13292" t="s">
        <v>302</v>
      </c>
      <c r="J13292" t="s">
        <v>258</v>
      </c>
      <c r="L13292" t="s">
        <v>378</v>
      </c>
      <c r="M13292" t="s">
        <v>379</v>
      </c>
      <c r="N13292" t="s">
        <v>487</v>
      </c>
    </row>
    <row r="13293" spans="1:14" hidden="1" x14ac:dyDescent="0.25">
      <c r="A13293" t="s">
        <v>476</v>
      </c>
      <c r="B13293" s="1">
        <v>45535</v>
      </c>
      <c r="C13293" t="s">
        <v>1273</v>
      </c>
      <c r="D13293" t="s">
        <v>1274</v>
      </c>
      <c r="E13293" s="4">
        <v>5546.6666666666661</v>
      </c>
      <c r="F13293" t="s">
        <v>1423</v>
      </c>
      <c r="G13293" t="s">
        <v>471</v>
      </c>
      <c r="H13293" t="s">
        <v>301</v>
      </c>
      <c r="I13293" t="s">
        <v>302</v>
      </c>
      <c r="J13293" t="s">
        <v>258</v>
      </c>
      <c r="L13293" t="s">
        <v>378</v>
      </c>
      <c r="M13293" t="s">
        <v>379</v>
      </c>
      <c r="N13293" t="s">
        <v>487</v>
      </c>
    </row>
    <row r="13294" spans="1:14" hidden="1" x14ac:dyDescent="0.25">
      <c r="A13294" t="s">
        <v>476</v>
      </c>
      <c r="B13294" s="1">
        <v>45565</v>
      </c>
      <c r="C13294" t="s">
        <v>1273</v>
      </c>
      <c r="D13294" t="s">
        <v>1274</v>
      </c>
      <c r="E13294" s="4">
        <v>6239.9999999999991</v>
      </c>
      <c r="F13294" t="s">
        <v>1423</v>
      </c>
      <c r="G13294" t="s">
        <v>471</v>
      </c>
      <c r="H13294" t="s">
        <v>301</v>
      </c>
      <c r="I13294" t="s">
        <v>302</v>
      </c>
      <c r="J13294" t="s">
        <v>258</v>
      </c>
      <c r="L13294" t="s">
        <v>378</v>
      </c>
      <c r="M13294" t="s">
        <v>379</v>
      </c>
      <c r="N13294" t="s">
        <v>487</v>
      </c>
    </row>
    <row r="13295" spans="1:14" hidden="1" x14ac:dyDescent="0.25">
      <c r="A13295" t="s">
        <v>476</v>
      </c>
      <c r="B13295" s="1">
        <v>45596</v>
      </c>
      <c r="C13295" t="s">
        <v>1273</v>
      </c>
      <c r="D13295" t="s">
        <v>1274</v>
      </c>
      <c r="E13295" s="4">
        <v>6933.3333333333321</v>
      </c>
      <c r="F13295" t="s">
        <v>1423</v>
      </c>
      <c r="G13295" t="s">
        <v>471</v>
      </c>
      <c r="H13295" t="s">
        <v>301</v>
      </c>
      <c r="I13295" t="s">
        <v>302</v>
      </c>
      <c r="J13295" t="s">
        <v>258</v>
      </c>
      <c r="L13295" t="s">
        <v>378</v>
      </c>
      <c r="M13295" t="s">
        <v>379</v>
      </c>
      <c r="N13295" t="s">
        <v>487</v>
      </c>
    </row>
    <row r="13296" spans="1:14" hidden="1" x14ac:dyDescent="0.25">
      <c r="A13296" t="s">
        <v>476</v>
      </c>
      <c r="B13296" s="1">
        <v>45626</v>
      </c>
      <c r="C13296" t="s">
        <v>1273</v>
      </c>
      <c r="D13296" t="s">
        <v>1274</v>
      </c>
      <c r="E13296" s="4">
        <v>7626.6666666666652</v>
      </c>
      <c r="F13296" t="s">
        <v>1423</v>
      </c>
      <c r="G13296" t="s">
        <v>471</v>
      </c>
      <c r="H13296" t="s">
        <v>301</v>
      </c>
      <c r="I13296" t="s">
        <v>302</v>
      </c>
      <c r="J13296" t="s">
        <v>258</v>
      </c>
      <c r="L13296" t="s">
        <v>378</v>
      </c>
      <c r="M13296" t="s">
        <v>379</v>
      </c>
      <c r="N13296" t="s">
        <v>487</v>
      </c>
    </row>
    <row r="13297" spans="1:14" hidden="1" x14ac:dyDescent="0.25">
      <c r="A13297" t="s">
        <v>476</v>
      </c>
      <c r="B13297" s="1">
        <v>45657</v>
      </c>
      <c r="C13297" t="s">
        <v>1273</v>
      </c>
      <c r="D13297" t="s">
        <v>1274</v>
      </c>
      <c r="E13297" s="4">
        <v>8319.9999999999982</v>
      </c>
      <c r="F13297" t="s">
        <v>1423</v>
      </c>
      <c r="G13297" t="s">
        <v>471</v>
      </c>
      <c r="H13297" t="s">
        <v>301</v>
      </c>
      <c r="I13297" t="s">
        <v>302</v>
      </c>
      <c r="J13297" t="s">
        <v>258</v>
      </c>
      <c r="L13297" t="s">
        <v>378</v>
      </c>
      <c r="M13297" t="s">
        <v>379</v>
      </c>
      <c r="N13297" t="s">
        <v>487</v>
      </c>
    </row>
    <row r="13298" spans="1:14" hidden="1" x14ac:dyDescent="0.25">
      <c r="A13298" t="s">
        <v>476</v>
      </c>
      <c r="B13298" s="1">
        <v>45322</v>
      </c>
      <c r="C13298" t="s">
        <v>1312</v>
      </c>
      <c r="D13298" t="s">
        <v>1313</v>
      </c>
      <c r="E13298" s="4">
        <v>1476.75</v>
      </c>
      <c r="F13298" t="s">
        <v>1423</v>
      </c>
      <c r="G13298" t="s">
        <v>471</v>
      </c>
      <c r="H13298" t="s">
        <v>311</v>
      </c>
      <c r="I13298" t="s">
        <v>312</v>
      </c>
      <c r="J13298" t="s">
        <v>264</v>
      </c>
      <c r="L13298" t="s">
        <v>378</v>
      </c>
      <c r="M13298" t="s">
        <v>379</v>
      </c>
      <c r="N13298" t="s">
        <v>487</v>
      </c>
    </row>
    <row r="13299" spans="1:14" hidden="1" x14ac:dyDescent="0.25">
      <c r="A13299" t="s">
        <v>476</v>
      </c>
      <c r="B13299" s="1">
        <v>45351</v>
      </c>
      <c r="C13299" t="s">
        <v>1312</v>
      </c>
      <c r="D13299" t="s">
        <v>1313</v>
      </c>
      <c r="E13299" s="4">
        <v>1476.75</v>
      </c>
      <c r="F13299" t="s">
        <v>1423</v>
      </c>
      <c r="G13299" t="s">
        <v>471</v>
      </c>
      <c r="H13299" t="s">
        <v>311</v>
      </c>
      <c r="I13299" t="s">
        <v>312</v>
      </c>
      <c r="J13299" t="s">
        <v>264</v>
      </c>
      <c r="L13299" t="s">
        <v>378</v>
      </c>
      <c r="M13299" t="s">
        <v>379</v>
      </c>
      <c r="N13299" t="s">
        <v>487</v>
      </c>
    </row>
    <row r="13300" spans="1:14" hidden="1" x14ac:dyDescent="0.25">
      <c r="A13300" t="s">
        <v>476</v>
      </c>
      <c r="B13300" s="1">
        <v>45382</v>
      </c>
      <c r="C13300" t="s">
        <v>1312</v>
      </c>
      <c r="D13300" t="s">
        <v>1313</v>
      </c>
      <c r="E13300" s="4">
        <v>1476.75</v>
      </c>
      <c r="F13300" t="s">
        <v>1423</v>
      </c>
      <c r="G13300" t="s">
        <v>471</v>
      </c>
      <c r="H13300" t="s">
        <v>311</v>
      </c>
      <c r="I13300" t="s">
        <v>312</v>
      </c>
      <c r="J13300" t="s">
        <v>264</v>
      </c>
      <c r="L13300" t="s">
        <v>378</v>
      </c>
      <c r="M13300" t="s">
        <v>379</v>
      </c>
      <c r="N13300" t="s">
        <v>487</v>
      </c>
    </row>
    <row r="13301" spans="1:14" hidden="1" x14ac:dyDescent="0.25">
      <c r="A13301" t="s">
        <v>476</v>
      </c>
      <c r="B13301" s="1">
        <v>45412</v>
      </c>
      <c r="C13301" t="s">
        <v>1312</v>
      </c>
      <c r="D13301" t="s">
        <v>1313</v>
      </c>
      <c r="E13301" s="4">
        <v>5907</v>
      </c>
      <c r="F13301" t="s">
        <v>1423</v>
      </c>
      <c r="G13301" t="s">
        <v>471</v>
      </c>
      <c r="H13301" t="s">
        <v>311</v>
      </c>
      <c r="I13301" t="s">
        <v>312</v>
      </c>
      <c r="J13301" t="s">
        <v>264</v>
      </c>
      <c r="L13301" t="s">
        <v>378</v>
      </c>
      <c r="M13301" t="s">
        <v>379</v>
      </c>
      <c r="N13301" t="s">
        <v>487</v>
      </c>
    </row>
    <row r="13302" spans="1:14" hidden="1" x14ac:dyDescent="0.25">
      <c r="A13302" t="s">
        <v>476</v>
      </c>
      <c r="B13302" s="1">
        <v>45443</v>
      </c>
      <c r="C13302" t="s">
        <v>1312</v>
      </c>
      <c r="D13302" t="s">
        <v>1313</v>
      </c>
      <c r="E13302" s="4">
        <v>7383.75</v>
      </c>
      <c r="F13302" t="s">
        <v>1423</v>
      </c>
      <c r="G13302" t="s">
        <v>471</v>
      </c>
      <c r="H13302" t="s">
        <v>311</v>
      </c>
      <c r="I13302" t="s">
        <v>312</v>
      </c>
      <c r="J13302" t="s">
        <v>264</v>
      </c>
      <c r="L13302" t="s">
        <v>378</v>
      </c>
      <c r="M13302" t="s">
        <v>379</v>
      </c>
      <c r="N13302" t="s">
        <v>487</v>
      </c>
    </row>
    <row r="13303" spans="1:14" hidden="1" x14ac:dyDescent="0.25">
      <c r="A13303" t="s">
        <v>476</v>
      </c>
      <c r="B13303" s="1">
        <v>45473</v>
      </c>
      <c r="C13303" t="s">
        <v>1312</v>
      </c>
      <c r="D13303" t="s">
        <v>1313</v>
      </c>
      <c r="E13303" s="4">
        <v>8860.5</v>
      </c>
      <c r="F13303" t="s">
        <v>1423</v>
      </c>
      <c r="G13303" t="s">
        <v>471</v>
      </c>
      <c r="H13303" t="s">
        <v>311</v>
      </c>
      <c r="I13303" t="s">
        <v>312</v>
      </c>
      <c r="J13303" t="s">
        <v>264</v>
      </c>
      <c r="L13303" t="s">
        <v>378</v>
      </c>
      <c r="M13303" t="s">
        <v>379</v>
      </c>
      <c r="N13303" t="s">
        <v>487</v>
      </c>
    </row>
    <row r="13304" spans="1:14" hidden="1" x14ac:dyDescent="0.25">
      <c r="A13304" t="s">
        <v>476</v>
      </c>
      <c r="B13304" s="1">
        <v>45504</v>
      </c>
      <c r="C13304" t="s">
        <v>1312</v>
      </c>
      <c r="D13304" t="s">
        <v>1313</v>
      </c>
      <c r="E13304" s="4">
        <v>10337.25</v>
      </c>
      <c r="F13304" t="s">
        <v>1423</v>
      </c>
      <c r="G13304" t="s">
        <v>471</v>
      </c>
      <c r="H13304" t="s">
        <v>311</v>
      </c>
      <c r="I13304" t="s">
        <v>312</v>
      </c>
      <c r="J13304" t="s">
        <v>264</v>
      </c>
      <c r="L13304" t="s">
        <v>378</v>
      </c>
      <c r="M13304" t="s">
        <v>379</v>
      </c>
      <c r="N13304" t="s">
        <v>487</v>
      </c>
    </row>
    <row r="13305" spans="1:14" hidden="1" x14ac:dyDescent="0.25">
      <c r="A13305" t="s">
        <v>476</v>
      </c>
      <c r="B13305" s="1">
        <v>45535</v>
      </c>
      <c r="C13305" t="s">
        <v>1312</v>
      </c>
      <c r="D13305" t="s">
        <v>1313</v>
      </c>
      <c r="E13305" s="4">
        <v>11814</v>
      </c>
      <c r="F13305" t="s">
        <v>1423</v>
      </c>
      <c r="G13305" t="s">
        <v>471</v>
      </c>
      <c r="H13305" t="s">
        <v>311</v>
      </c>
      <c r="I13305" t="s">
        <v>312</v>
      </c>
      <c r="J13305" t="s">
        <v>264</v>
      </c>
      <c r="L13305" t="s">
        <v>378</v>
      </c>
      <c r="M13305" t="s">
        <v>379</v>
      </c>
      <c r="N13305" t="s">
        <v>487</v>
      </c>
    </row>
    <row r="13306" spans="1:14" hidden="1" x14ac:dyDescent="0.25">
      <c r="A13306" t="s">
        <v>476</v>
      </c>
      <c r="B13306" s="1">
        <v>45565</v>
      </c>
      <c r="C13306" t="s">
        <v>1312</v>
      </c>
      <c r="D13306" t="s">
        <v>1313</v>
      </c>
      <c r="E13306" s="4">
        <v>13290.75</v>
      </c>
      <c r="F13306" t="s">
        <v>1423</v>
      </c>
      <c r="G13306" t="s">
        <v>471</v>
      </c>
      <c r="H13306" t="s">
        <v>311</v>
      </c>
      <c r="I13306" t="s">
        <v>312</v>
      </c>
      <c r="J13306" t="s">
        <v>264</v>
      </c>
      <c r="L13306" t="s">
        <v>378</v>
      </c>
      <c r="M13306" t="s">
        <v>379</v>
      </c>
      <c r="N13306" t="s">
        <v>487</v>
      </c>
    </row>
    <row r="13307" spans="1:14" hidden="1" x14ac:dyDescent="0.25">
      <c r="A13307" t="s">
        <v>476</v>
      </c>
      <c r="B13307" s="1">
        <v>45596</v>
      </c>
      <c r="C13307" t="s">
        <v>1312</v>
      </c>
      <c r="D13307" t="s">
        <v>1313</v>
      </c>
      <c r="E13307" s="4">
        <v>14767.5</v>
      </c>
      <c r="F13307" t="s">
        <v>1423</v>
      </c>
      <c r="G13307" t="s">
        <v>471</v>
      </c>
      <c r="H13307" t="s">
        <v>311</v>
      </c>
      <c r="I13307" t="s">
        <v>312</v>
      </c>
      <c r="J13307" t="s">
        <v>264</v>
      </c>
      <c r="L13307" t="s">
        <v>378</v>
      </c>
      <c r="M13307" t="s">
        <v>379</v>
      </c>
      <c r="N13307" t="s">
        <v>487</v>
      </c>
    </row>
    <row r="13308" spans="1:14" hidden="1" x14ac:dyDescent="0.25">
      <c r="A13308" t="s">
        <v>476</v>
      </c>
      <c r="B13308" s="1">
        <v>45626</v>
      </c>
      <c r="C13308" t="s">
        <v>1312</v>
      </c>
      <c r="D13308" t="s">
        <v>1313</v>
      </c>
      <c r="E13308" s="4">
        <v>16244.25</v>
      </c>
      <c r="F13308" t="s">
        <v>1423</v>
      </c>
      <c r="G13308" t="s">
        <v>471</v>
      </c>
      <c r="H13308" t="s">
        <v>311</v>
      </c>
      <c r="I13308" t="s">
        <v>312</v>
      </c>
      <c r="J13308" t="s">
        <v>264</v>
      </c>
      <c r="L13308" t="s">
        <v>378</v>
      </c>
      <c r="M13308" t="s">
        <v>379</v>
      </c>
      <c r="N13308" t="s">
        <v>487</v>
      </c>
    </row>
    <row r="13309" spans="1:14" hidden="1" x14ac:dyDescent="0.25">
      <c r="A13309" t="s">
        <v>476</v>
      </c>
      <c r="B13309" s="1">
        <v>45657</v>
      </c>
      <c r="C13309" t="s">
        <v>1312</v>
      </c>
      <c r="D13309" t="s">
        <v>1313</v>
      </c>
      <c r="E13309" s="4">
        <v>17721</v>
      </c>
      <c r="F13309" t="s">
        <v>1423</v>
      </c>
      <c r="G13309" t="s">
        <v>471</v>
      </c>
      <c r="H13309" t="s">
        <v>311</v>
      </c>
      <c r="I13309" t="s">
        <v>312</v>
      </c>
      <c r="J13309" t="s">
        <v>264</v>
      </c>
      <c r="L13309" t="s">
        <v>378</v>
      </c>
      <c r="M13309" t="s">
        <v>379</v>
      </c>
      <c r="N13309" t="s">
        <v>487</v>
      </c>
    </row>
    <row r="13310" spans="1:14" hidden="1" x14ac:dyDescent="0.25">
      <c r="A13310" t="s">
        <v>476</v>
      </c>
      <c r="B13310" s="1">
        <v>45322</v>
      </c>
      <c r="C13310" t="s">
        <v>650</v>
      </c>
      <c r="D13310" t="s">
        <v>651</v>
      </c>
      <c r="E13310" s="4">
        <v>5500</v>
      </c>
      <c r="F13310" t="s">
        <v>1423</v>
      </c>
      <c r="G13310" t="s">
        <v>471</v>
      </c>
      <c r="H13310" t="s">
        <v>308</v>
      </c>
      <c r="I13310" t="s">
        <v>309</v>
      </c>
      <c r="J13310" t="s">
        <v>264</v>
      </c>
      <c r="L13310" t="s">
        <v>378</v>
      </c>
      <c r="M13310" t="s">
        <v>379</v>
      </c>
      <c r="N13310" t="s">
        <v>487</v>
      </c>
    </row>
    <row r="13311" spans="1:14" hidden="1" x14ac:dyDescent="0.25">
      <c r="A13311" t="s">
        <v>476</v>
      </c>
      <c r="B13311" s="1">
        <v>45351</v>
      </c>
      <c r="C13311" t="s">
        <v>650</v>
      </c>
      <c r="D13311" t="s">
        <v>651</v>
      </c>
      <c r="E13311" s="4">
        <v>5000</v>
      </c>
      <c r="F13311" t="s">
        <v>1423</v>
      </c>
      <c r="G13311" t="s">
        <v>471</v>
      </c>
      <c r="H13311" t="s">
        <v>308</v>
      </c>
      <c r="I13311" t="s">
        <v>309</v>
      </c>
      <c r="J13311" t="s">
        <v>264</v>
      </c>
      <c r="L13311" t="s">
        <v>378</v>
      </c>
      <c r="M13311" t="s">
        <v>379</v>
      </c>
      <c r="N13311" t="s">
        <v>487</v>
      </c>
    </row>
    <row r="13312" spans="1:14" hidden="1" x14ac:dyDescent="0.25">
      <c r="A13312" t="s">
        <v>476</v>
      </c>
      <c r="B13312" s="1">
        <v>45382</v>
      </c>
      <c r="C13312" t="s">
        <v>650</v>
      </c>
      <c r="D13312" t="s">
        <v>651</v>
      </c>
      <c r="E13312" s="4">
        <v>5000</v>
      </c>
      <c r="F13312" t="s">
        <v>1423</v>
      </c>
      <c r="G13312" t="s">
        <v>471</v>
      </c>
      <c r="H13312" t="s">
        <v>308</v>
      </c>
      <c r="I13312" t="s">
        <v>309</v>
      </c>
      <c r="J13312" t="s">
        <v>264</v>
      </c>
      <c r="L13312" t="s">
        <v>378</v>
      </c>
      <c r="M13312" t="s">
        <v>379</v>
      </c>
      <c r="N13312" t="s">
        <v>487</v>
      </c>
    </row>
    <row r="13313" spans="1:14" hidden="1" x14ac:dyDescent="0.25">
      <c r="A13313" t="s">
        <v>476</v>
      </c>
      <c r="B13313" s="1">
        <v>45412</v>
      </c>
      <c r="C13313" t="s">
        <v>650</v>
      </c>
      <c r="D13313" t="s">
        <v>651</v>
      </c>
      <c r="E13313" s="4">
        <v>20000</v>
      </c>
      <c r="F13313" t="s">
        <v>1423</v>
      </c>
      <c r="G13313" t="s">
        <v>471</v>
      </c>
      <c r="H13313" t="s">
        <v>308</v>
      </c>
      <c r="I13313" t="s">
        <v>309</v>
      </c>
      <c r="J13313" t="s">
        <v>264</v>
      </c>
      <c r="L13313" t="s">
        <v>378</v>
      </c>
      <c r="M13313" t="s">
        <v>379</v>
      </c>
      <c r="N13313" t="s">
        <v>487</v>
      </c>
    </row>
    <row r="13314" spans="1:14" hidden="1" x14ac:dyDescent="0.25">
      <c r="A13314" t="s">
        <v>476</v>
      </c>
      <c r="B13314" s="1">
        <v>45443</v>
      </c>
      <c r="C13314" t="s">
        <v>650</v>
      </c>
      <c r="D13314" t="s">
        <v>651</v>
      </c>
      <c r="E13314" s="4">
        <v>25000</v>
      </c>
      <c r="F13314" t="s">
        <v>1423</v>
      </c>
      <c r="G13314" t="s">
        <v>471</v>
      </c>
      <c r="H13314" t="s">
        <v>308</v>
      </c>
      <c r="I13314" t="s">
        <v>309</v>
      </c>
      <c r="J13314" t="s">
        <v>264</v>
      </c>
      <c r="L13314" t="s">
        <v>378</v>
      </c>
      <c r="M13314" t="s">
        <v>379</v>
      </c>
      <c r="N13314" t="s">
        <v>487</v>
      </c>
    </row>
    <row r="13315" spans="1:14" hidden="1" x14ac:dyDescent="0.25">
      <c r="A13315" t="s">
        <v>476</v>
      </c>
      <c r="B13315" s="1">
        <v>45473</v>
      </c>
      <c r="C13315" t="s">
        <v>650</v>
      </c>
      <c r="D13315" t="s">
        <v>651</v>
      </c>
      <c r="E13315" s="4">
        <v>30000</v>
      </c>
      <c r="F13315" t="s">
        <v>1423</v>
      </c>
      <c r="G13315" t="s">
        <v>471</v>
      </c>
      <c r="H13315" t="s">
        <v>308</v>
      </c>
      <c r="I13315" t="s">
        <v>309</v>
      </c>
      <c r="J13315" t="s">
        <v>264</v>
      </c>
      <c r="L13315" t="s">
        <v>378</v>
      </c>
      <c r="M13315" t="s">
        <v>379</v>
      </c>
      <c r="N13315" t="s">
        <v>487</v>
      </c>
    </row>
    <row r="13316" spans="1:14" hidden="1" x14ac:dyDescent="0.25">
      <c r="A13316" t="s">
        <v>476</v>
      </c>
      <c r="B13316" s="1">
        <v>45504</v>
      </c>
      <c r="C13316" t="s">
        <v>650</v>
      </c>
      <c r="D13316" t="s">
        <v>651</v>
      </c>
      <c r="E13316" s="4">
        <v>35000</v>
      </c>
      <c r="F13316" t="s">
        <v>1423</v>
      </c>
      <c r="G13316" t="s">
        <v>471</v>
      </c>
      <c r="H13316" t="s">
        <v>308</v>
      </c>
      <c r="I13316" t="s">
        <v>309</v>
      </c>
      <c r="J13316" t="s">
        <v>264</v>
      </c>
      <c r="L13316" t="s">
        <v>378</v>
      </c>
      <c r="M13316" t="s">
        <v>379</v>
      </c>
      <c r="N13316" t="s">
        <v>487</v>
      </c>
    </row>
    <row r="13317" spans="1:14" hidden="1" x14ac:dyDescent="0.25">
      <c r="A13317" t="s">
        <v>476</v>
      </c>
      <c r="B13317" s="1">
        <v>45535</v>
      </c>
      <c r="C13317" t="s">
        <v>650</v>
      </c>
      <c r="D13317" t="s">
        <v>651</v>
      </c>
      <c r="E13317" s="4">
        <v>40000</v>
      </c>
      <c r="F13317" t="s">
        <v>1423</v>
      </c>
      <c r="G13317" t="s">
        <v>471</v>
      </c>
      <c r="H13317" t="s">
        <v>308</v>
      </c>
      <c r="I13317" t="s">
        <v>309</v>
      </c>
      <c r="J13317" t="s">
        <v>264</v>
      </c>
      <c r="L13317" t="s">
        <v>378</v>
      </c>
      <c r="M13317" t="s">
        <v>379</v>
      </c>
      <c r="N13317" t="s">
        <v>487</v>
      </c>
    </row>
    <row r="13318" spans="1:14" hidden="1" x14ac:dyDescent="0.25">
      <c r="A13318" t="s">
        <v>476</v>
      </c>
      <c r="B13318" s="1">
        <v>45565</v>
      </c>
      <c r="C13318" t="s">
        <v>650</v>
      </c>
      <c r="D13318" t="s">
        <v>651</v>
      </c>
      <c r="E13318" s="4">
        <v>45000</v>
      </c>
      <c r="F13318" t="s">
        <v>1423</v>
      </c>
      <c r="G13318" t="s">
        <v>471</v>
      </c>
      <c r="H13318" t="s">
        <v>308</v>
      </c>
      <c r="I13318" t="s">
        <v>309</v>
      </c>
      <c r="J13318" t="s">
        <v>264</v>
      </c>
      <c r="L13318" t="s">
        <v>378</v>
      </c>
      <c r="M13318" t="s">
        <v>379</v>
      </c>
      <c r="N13318" t="s">
        <v>487</v>
      </c>
    </row>
    <row r="13319" spans="1:14" hidden="1" x14ac:dyDescent="0.25">
      <c r="A13319" t="s">
        <v>476</v>
      </c>
      <c r="B13319" s="1">
        <v>45596</v>
      </c>
      <c r="C13319" t="s">
        <v>650</v>
      </c>
      <c r="D13319" t="s">
        <v>651</v>
      </c>
      <c r="E13319" s="4">
        <v>50000</v>
      </c>
      <c r="F13319" t="s">
        <v>1423</v>
      </c>
      <c r="G13319" t="s">
        <v>471</v>
      </c>
      <c r="H13319" t="s">
        <v>308</v>
      </c>
      <c r="I13319" t="s">
        <v>309</v>
      </c>
      <c r="J13319" t="s">
        <v>264</v>
      </c>
      <c r="L13319" t="s">
        <v>378</v>
      </c>
      <c r="M13319" t="s">
        <v>379</v>
      </c>
      <c r="N13319" t="s">
        <v>487</v>
      </c>
    </row>
    <row r="13320" spans="1:14" hidden="1" x14ac:dyDescent="0.25">
      <c r="A13320" t="s">
        <v>476</v>
      </c>
      <c r="B13320" s="1">
        <v>45626</v>
      </c>
      <c r="C13320" t="s">
        <v>650</v>
      </c>
      <c r="D13320" t="s">
        <v>651</v>
      </c>
      <c r="E13320" s="4">
        <v>55000</v>
      </c>
      <c r="F13320" t="s">
        <v>1423</v>
      </c>
      <c r="G13320" t="s">
        <v>471</v>
      </c>
      <c r="H13320" t="s">
        <v>308</v>
      </c>
      <c r="I13320" t="s">
        <v>309</v>
      </c>
      <c r="J13320" t="s">
        <v>264</v>
      </c>
      <c r="L13320" t="s">
        <v>378</v>
      </c>
      <c r="M13320" t="s">
        <v>379</v>
      </c>
      <c r="N13320" t="s">
        <v>487</v>
      </c>
    </row>
    <row r="13321" spans="1:14" hidden="1" x14ac:dyDescent="0.25">
      <c r="A13321" t="s">
        <v>476</v>
      </c>
      <c r="B13321" s="1">
        <v>45657</v>
      </c>
      <c r="C13321" t="s">
        <v>650</v>
      </c>
      <c r="D13321" t="s">
        <v>651</v>
      </c>
      <c r="E13321" s="4">
        <v>60000</v>
      </c>
      <c r="F13321" t="s">
        <v>1423</v>
      </c>
      <c r="G13321" t="s">
        <v>471</v>
      </c>
      <c r="H13321" t="s">
        <v>308</v>
      </c>
      <c r="I13321" t="s">
        <v>309</v>
      </c>
      <c r="J13321" t="s">
        <v>264</v>
      </c>
      <c r="L13321" t="s">
        <v>378</v>
      </c>
      <c r="M13321" t="s">
        <v>379</v>
      </c>
      <c r="N13321" t="s">
        <v>487</v>
      </c>
    </row>
    <row r="13322" spans="1:14" hidden="1" x14ac:dyDescent="0.25">
      <c r="A13322" t="s">
        <v>476</v>
      </c>
      <c r="B13322" s="1">
        <v>45322</v>
      </c>
      <c r="C13322" t="s">
        <v>963</v>
      </c>
      <c r="D13322" t="s">
        <v>964</v>
      </c>
      <c r="E13322" s="4">
        <v>0</v>
      </c>
      <c r="F13322" t="s">
        <v>1423</v>
      </c>
      <c r="G13322" t="s">
        <v>471</v>
      </c>
      <c r="H13322" t="s">
        <v>311</v>
      </c>
      <c r="I13322" t="s">
        <v>312</v>
      </c>
      <c r="J13322" t="s">
        <v>264</v>
      </c>
      <c r="L13322" t="s">
        <v>390</v>
      </c>
      <c r="M13322" t="s">
        <v>391</v>
      </c>
      <c r="N13322" t="s">
        <v>487</v>
      </c>
    </row>
    <row r="13323" spans="1:14" hidden="1" x14ac:dyDescent="0.25">
      <c r="A13323" t="s">
        <v>476</v>
      </c>
      <c r="B13323" s="1">
        <v>45351</v>
      </c>
      <c r="C13323" t="s">
        <v>963</v>
      </c>
      <c r="D13323" t="s">
        <v>964</v>
      </c>
      <c r="E13323" s="4">
        <v>0</v>
      </c>
      <c r="F13323" t="s">
        <v>1423</v>
      </c>
      <c r="G13323" t="s">
        <v>471</v>
      </c>
      <c r="H13323" t="s">
        <v>311</v>
      </c>
      <c r="I13323" t="s">
        <v>312</v>
      </c>
      <c r="J13323" t="s">
        <v>264</v>
      </c>
      <c r="L13323" t="s">
        <v>390</v>
      </c>
      <c r="M13323" t="s">
        <v>391</v>
      </c>
      <c r="N13323" t="s">
        <v>487</v>
      </c>
    </row>
    <row r="13324" spans="1:14" hidden="1" x14ac:dyDescent="0.25">
      <c r="A13324" t="s">
        <v>476</v>
      </c>
      <c r="B13324" s="1">
        <v>45382</v>
      </c>
      <c r="C13324" t="s">
        <v>963</v>
      </c>
      <c r="D13324" t="s">
        <v>964</v>
      </c>
      <c r="E13324" s="4">
        <v>0</v>
      </c>
      <c r="F13324" t="s">
        <v>1423</v>
      </c>
      <c r="G13324" t="s">
        <v>471</v>
      </c>
      <c r="H13324" t="s">
        <v>311</v>
      </c>
      <c r="I13324" t="s">
        <v>312</v>
      </c>
      <c r="J13324" t="s">
        <v>264</v>
      </c>
      <c r="L13324" t="s">
        <v>390</v>
      </c>
      <c r="M13324" t="s">
        <v>391</v>
      </c>
      <c r="N13324" t="s">
        <v>487</v>
      </c>
    </row>
    <row r="13325" spans="1:14" hidden="1" x14ac:dyDescent="0.25">
      <c r="A13325" t="s">
        <v>476</v>
      </c>
      <c r="B13325" s="1">
        <v>45412</v>
      </c>
      <c r="C13325" t="s">
        <v>963</v>
      </c>
      <c r="D13325" t="s">
        <v>964</v>
      </c>
      <c r="E13325" s="4">
        <v>0</v>
      </c>
      <c r="F13325" t="s">
        <v>1423</v>
      </c>
      <c r="G13325" t="s">
        <v>471</v>
      </c>
      <c r="H13325" t="s">
        <v>311</v>
      </c>
      <c r="I13325" t="s">
        <v>312</v>
      </c>
      <c r="J13325" t="s">
        <v>264</v>
      </c>
      <c r="L13325" t="s">
        <v>390</v>
      </c>
      <c r="M13325" t="s">
        <v>391</v>
      </c>
      <c r="N13325" t="s">
        <v>487</v>
      </c>
    </row>
    <row r="13326" spans="1:14" hidden="1" x14ac:dyDescent="0.25">
      <c r="A13326" t="s">
        <v>476</v>
      </c>
      <c r="B13326" s="1">
        <v>45443</v>
      </c>
      <c r="C13326" t="s">
        <v>963</v>
      </c>
      <c r="D13326" t="s">
        <v>964</v>
      </c>
      <c r="E13326" s="4">
        <v>0</v>
      </c>
      <c r="F13326" t="s">
        <v>1423</v>
      </c>
      <c r="G13326" t="s">
        <v>471</v>
      </c>
      <c r="H13326" t="s">
        <v>311</v>
      </c>
      <c r="I13326" t="s">
        <v>312</v>
      </c>
      <c r="J13326" t="s">
        <v>264</v>
      </c>
      <c r="L13326" t="s">
        <v>390</v>
      </c>
      <c r="M13326" t="s">
        <v>391</v>
      </c>
      <c r="N13326" t="s">
        <v>487</v>
      </c>
    </row>
    <row r="13327" spans="1:14" hidden="1" x14ac:dyDescent="0.25">
      <c r="A13327" t="s">
        <v>476</v>
      </c>
      <c r="B13327" s="1">
        <v>45473</v>
      </c>
      <c r="C13327" t="s">
        <v>963</v>
      </c>
      <c r="D13327" t="s">
        <v>964</v>
      </c>
      <c r="E13327" s="4">
        <v>0</v>
      </c>
      <c r="F13327" t="s">
        <v>1423</v>
      </c>
      <c r="G13327" t="s">
        <v>471</v>
      </c>
      <c r="H13327" t="s">
        <v>311</v>
      </c>
      <c r="I13327" t="s">
        <v>312</v>
      </c>
      <c r="J13327" t="s">
        <v>264</v>
      </c>
      <c r="L13327" t="s">
        <v>390</v>
      </c>
      <c r="M13327" t="s">
        <v>391</v>
      </c>
      <c r="N13327" t="s">
        <v>487</v>
      </c>
    </row>
    <row r="13328" spans="1:14" hidden="1" x14ac:dyDescent="0.25">
      <c r="A13328" t="s">
        <v>476</v>
      </c>
      <c r="B13328" s="1">
        <v>45504</v>
      </c>
      <c r="C13328" t="s">
        <v>963</v>
      </c>
      <c r="D13328" t="s">
        <v>964</v>
      </c>
      <c r="E13328" s="4">
        <v>0</v>
      </c>
      <c r="F13328" t="s">
        <v>1423</v>
      </c>
      <c r="G13328" t="s">
        <v>471</v>
      </c>
      <c r="H13328" t="s">
        <v>311</v>
      </c>
      <c r="I13328" t="s">
        <v>312</v>
      </c>
      <c r="J13328" t="s">
        <v>264</v>
      </c>
      <c r="L13328" t="s">
        <v>390</v>
      </c>
      <c r="M13328" t="s">
        <v>391</v>
      </c>
      <c r="N13328" t="s">
        <v>487</v>
      </c>
    </row>
    <row r="13329" spans="1:14" hidden="1" x14ac:dyDescent="0.25">
      <c r="A13329" t="s">
        <v>476</v>
      </c>
      <c r="B13329" s="1">
        <v>45535</v>
      </c>
      <c r="C13329" t="s">
        <v>963</v>
      </c>
      <c r="D13329" t="s">
        <v>964</v>
      </c>
      <c r="E13329" s="4">
        <v>0</v>
      </c>
      <c r="F13329" t="s">
        <v>1423</v>
      </c>
      <c r="G13329" t="s">
        <v>471</v>
      </c>
      <c r="H13329" t="s">
        <v>311</v>
      </c>
      <c r="I13329" t="s">
        <v>312</v>
      </c>
      <c r="J13329" t="s">
        <v>264</v>
      </c>
      <c r="L13329" t="s">
        <v>390</v>
      </c>
      <c r="M13329" t="s">
        <v>391</v>
      </c>
      <c r="N13329" t="s">
        <v>487</v>
      </c>
    </row>
    <row r="13330" spans="1:14" hidden="1" x14ac:dyDescent="0.25">
      <c r="A13330" t="s">
        <v>476</v>
      </c>
      <c r="B13330" s="1">
        <v>45565</v>
      </c>
      <c r="C13330" t="s">
        <v>963</v>
      </c>
      <c r="D13330" t="s">
        <v>964</v>
      </c>
      <c r="E13330" s="4">
        <v>0</v>
      </c>
      <c r="F13330" t="s">
        <v>1423</v>
      </c>
      <c r="G13330" t="s">
        <v>471</v>
      </c>
      <c r="H13330" t="s">
        <v>311</v>
      </c>
      <c r="I13330" t="s">
        <v>312</v>
      </c>
      <c r="J13330" t="s">
        <v>264</v>
      </c>
      <c r="L13330" t="s">
        <v>390</v>
      </c>
      <c r="M13330" t="s">
        <v>391</v>
      </c>
      <c r="N13330" t="s">
        <v>487</v>
      </c>
    </row>
    <row r="13331" spans="1:14" hidden="1" x14ac:dyDescent="0.25">
      <c r="A13331" t="s">
        <v>476</v>
      </c>
      <c r="B13331" s="1">
        <v>45596</v>
      </c>
      <c r="C13331" t="s">
        <v>963</v>
      </c>
      <c r="D13331" t="s">
        <v>964</v>
      </c>
      <c r="E13331" s="4">
        <v>0</v>
      </c>
      <c r="F13331" t="s">
        <v>1423</v>
      </c>
      <c r="G13331" t="s">
        <v>471</v>
      </c>
      <c r="H13331" t="s">
        <v>311</v>
      </c>
      <c r="I13331" t="s">
        <v>312</v>
      </c>
      <c r="J13331" t="s">
        <v>264</v>
      </c>
      <c r="L13331" t="s">
        <v>390</v>
      </c>
      <c r="M13331" t="s">
        <v>391</v>
      </c>
      <c r="N13331" t="s">
        <v>487</v>
      </c>
    </row>
    <row r="13332" spans="1:14" hidden="1" x14ac:dyDescent="0.25">
      <c r="A13332" t="s">
        <v>476</v>
      </c>
      <c r="B13332" s="1">
        <v>45626</v>
      </c>
      <c r="C13332" t="s">
        <v>963</v>
      </c>
      <c r="D13332" t="s">
        <v>964</v>
      </c>
      <c r="E13332" s="4">
        <v>0</v>
      </c>
      <c r="F13332" t="s">
        <v>1423</v>
      </c>
      <c r="G13332" t="s">
        <v>471</v>
      </c>
      <c r="H13332" t="s">
        <v>311</v>
      </c>
      <c r="I13332" t="s">
        <v>312</v>
      </c>
      <c r="J13332" t="s">
        <v>264</v>
      </c>
      <c r="L13332" t="s">
        <v>390</v>
      </c>
      <c r="M13332" t="s">
        <v>391</v>
      </c>
      <c r="N13332" t="s">
        <v>487</v>
      </c>
    </row>
    <row r="13333" spans="1:14" hidden="1" x14ac:dyDescent="0.25">
      <c r="A13333" t="s">
        <v>476</v>
      </c>
      <c r="B13333" s="1">
        <v>45657</v>
      </c>
      <c r="C13333" t="s">
        <v>963</v>
      </c>
      <c r="D13333" t="s">
        <v>964</v>
      </c>
      <c r="E13333" s="4">
        <v>0</v>
      </c>
      <c r="F13333" t="s">
        <v>1423</v>
      </c>
      <c r="G13333" t="s">
        <v>471</v>
      </c>
      <c r="H13333" t="s">
        <v>311</v>
      </c>
      <c r="I13333" t="s">
        <v>312</v>
      </c>
      <c r="J13333" t="s">
        <v>264</v>
      </c>
      <c r="L13333" t="s">
        <v>390</v>
      </c>
      <c r="M13333" t="s">
        <v>391</v>
      </c>
      <c r="N13333" t="s">
        <v>487</v>
      </c>
    </row>
    <row r="13334" spans="1:14" hidden="1" x14ac:dyDescent="0.25">
      <c r="A13334" t="s">
        <v>476</v>
      </c>
      <c r="B13334" s="1">
        <v>45322</v>
      </c>
      <c r="C13334" t="s">
        <v>1336</v>
      </c>
      <c r="D13334" t="s">
        <v>1337</v>
      </c>
      <c r="E13334" s="4">
        <v>0</v>
      </c>
      <c r="F13334" t="s">
        <v>1423</v>
      </c>
      <c r="G13334" t="s">
        <v>471</v>
      </c>
      <c r="H13334" t="s">
        <v>308</v>
      </c>
      <c r="I13334" t="s">
        <v>309</v>
      </c>
      <c r="J13334" t="s">
        <v>264</v>
      </c>
      <c r="K13334" t="s">
        <v>1244</v>
      </c>
      <c r="L13334" t="s">
        <v>378</v>
      </c>
      <c r="M13334" t="s">
        <v>379</v>
      </c>
      <c r="N13334" t="s">
        <v>488</v>
      </c>
    </row>
    <row r="13335" spans="1:14" hidden="1" x14ac:dyDescent="0.25">
      <c r="A13335" t="s">
        <v>476</v>
      </c>
      <c r="B13335" s="1">
        <v>45351</v>
      </c>
      <c r="C13335" t="s">
        <v>1336</v>
      </c>
      <c r="D13335" t="s">
        <v>1337</v>
      </c>
      <c r="E13335" s="4">
        <v>0</v>
      </c>
      <c r="F13335" t="s">
        <v>1423</v>
      </c>
      <c r="G13335" t="s">
        <v>471</v>
      </c>
      <c r="H13335" t="s">
        <v>308</v>
      </c>
      <c r="I13335" t="s">
        <v>309</v>
      </c>
      <c r="J13335" t="s">
        <v>264</v>
      </c>
      <c r="K13335" t="s">
        <v>1244</v>
      </c>
      <c r="L13335" t="s">
        <v>378</v>
      </c>
      <c r="M13335" t="s">
        <v>379</v>
      </c>
      <c r="N13335" t="s">
        <v>488</v>
      </c>
    </row>
    <row r="13336" spans="1:14" hidden="1" x14ac:dyDescent="0.25">
      <c r="A13336" t="s">
        <v>476</v>
      </c>
      <c r="B13336" s="1">
        <v>45382</v>
      </c>
      <c r="C13336" t="s">
        <v>1336</v>
      </c>
      <c r="D13336" t="s">
        <v>1337</v>
      </c>
      <c r="E13336" s="4">
        <v>15000</v>
      </c>
      <c r="F13336" t="s">
        <v>1423</v>
      </c>
      <c r="G13336" t="s">
        <v>471</v>
      </c>
      <c r="H13336" t="s">
        <v>308</v>
      </c>
      <c r="I13336" t="s">
        <v>309</v>
      </c>
      <c r="J13336" t="s">
        <v>264</v>
      </c>
      <c r="K13336" t="s">
        <v>1244</v>
      </c>
      <c r="L13336" t="s">
        <v>378</v>
      </c>
      <c r="M13336" t="s">
        <v>379</v>
      </c>
      <c r="N13336" t="s">
        <v>488</v>
      </c>
    </row>
    <row r="13337" spans="1:14" hidden="1" x14ac:dyDescent="0.25">
      <c r="A13337" t="s">
        <v>476</v>
      </c>
      <c r="B13337" s="1">
        <v>45412</v>
      </c>
      <c r="C13337" t="s">
        <v>1336</v>
      </c>
      <c r="D13337" t="s">
        <v>1337</v>
      </c>
      <c r="E13337" s="4">
        <v>15000</v>
      </c>
      <c r="F13337" t="s">
        <v>1423</v>
      </c>
      <c r="G13337" t="s">
        <v>471</v>
      </c>
      <c r="H13337" t="s">
        <v>308</v>
      </c>
      <c r="I13337" t="s">
        <v>309</v>
      </c>
      <c r="J13337" t="s">
        <v>264</v>
      </c>
      <c r="K13337" t="s">
        <v>1244</v>
      </c>
      <c r="L13337" t="s">
        <v>378</v>
      </c>
      <c r="M13337" t="s">
        <v>379</v>
      </c>
      <c r="N13337" t="s">
        <v>488</v>
      </c>
    </row>
    <row r="13338" spans="1:14" hidden="1" x14ac:dyDescent="0.25">
      <c r="A13338" t="s">
        <v>476</v>
      </c>
      <c r="B13338" s="1">
        <v>45443</v>
      </c>
      <c r="C13338" t="s">
        <v>1336</v>
      </c>
      <c r="D13338" t="s">
        <v>1337</v>
      </c>
      <c r="E13338" s="4">
        <v>15000</v>
      </c>
      <c r="F13338" t="s">
        <v>1423</v>
      </c>
      <c r="G13338" t="s">
        <v>471</v>
      </c>
      <c r="H13338" t="s">
        <v>308</v>
      </c>
      <c r="I13338" t="s">
        <v>309</v>
      </c>
      <c r="J13338" t="s">
        <v>264</v>
      </c>
      <c r="K13338" t="s">
        <v>1244</v>
      </c>
      <c r="L13338" t="s">
        <v>378</v>
      </c>
      <c r="M13338" t="s">
        <v>379</v>
      </c>
      <c r="N13338" t="s">
        <v>488</v>
      </c>
    </row>
    <row r="13339" spans="1:14" hidden="1" x14ac:dyDescent="0.25">
      <c r="A13339" t="s">
        <v>476</v>
      </c>
      <c r="B13339" s="1">
        <v>45473</v>
      </c>
      <c r="C13339" t="s">
        <v>1336</v>
      </c>
      <c r="D13339" t="s">
        <v>1337</v>
      </c>
      <c r="E13339" s="4">
        <v>15000</v>
      </c>
      <c r="F13339" t="s">
        <v>1423</v>
      </c>
      <c r="G13339" t="s">
        <v>471</v>
      </c>
      <c r="H13339" t="s">
        <v>308</v>
      </c>
      <c r="I13339" t="s">
        <v>309</v>
      </c>
      <c r="J13339" t="s">
        <v>264</v>
      </c>
      <c r="K13339" t="s">
        <v>1244</v>
      </c>
      <c r="L13339" t="s">
        <v>378</v>
      </c>
      <c r="M13339" t="s">
        <v>379</v>
      </c>
      <c r="N13339" t="s">
        <v>488</v>
      </c>
    </row>
    <row r="13340" spans="1:14" hidden="1" x14ac:dyDescent="0.25">
      <c r="A13340" t="s">
        <v>476</v>
      </c>
      <c r="B13340" s="1">
        <v>45504</v>
      </c>
      <c r="C13340" t="s">
        <v>1336</v>
      </c>
      <c r="D13340" t="s">
        <v>1337</v>
      </c>
      <c r="E13340" s="4">
        <v>15000</v>
      </c>
      <c r="F13340" t="s">
        <v>1423</v>
      </c>
      <c r="G13340" t="s">
        <v>471</v>
      </c>
      <c r="H13340" t="s">
        <v>308</v>
      </c>
      <c r="I13340" t="s">
        <v>309</v>
      </c>
      <c r="J13340" t="s">
        <v>264</v>
      </c>
      <c r="K13340" t="s">
        <v>1244</v>
      </c>
      <c r="L13340" t="s">
        <v>378</v>
      </c>
      <c r="M13340" t="s">
        <v>379</v>
      </c>
      <c r="N13340" t="s">
        <v>488</v>
      </c>
    </row>
    <row r="13341" spans="1:14" hidden="1" x14ac:dyDescent="0.25">
      <c r="A13341" t="s">
        <v>476</v>
      </c>
      <c r="B13341" s="1">
        <v>45535</v>
      </c>
      <c r="C13341" t="s">
        <v>1336</v>
      </c>
      <c r="D13341" t="s">
        <v>1337</v>
      </c>
      <c r="E13341" s="4">
        <v>15000</v>
      </c>
      <c r="F13341" t="s">
        <v>1423</v>
      </c>
      <c r="G13341" t="s">
        <v>471</v>
      </c>
      <c r="H13341" t="s">
        <v>308</v>
      </c>
      <c r="I13341" t="s">
        <v>309</v>
      </c>
      <c r="J13341" t="s">
        <v>264</v>
      </c>
      <c r="K13341" t="s">
        <v>1244</v>
      </c>
      <c r="L13341" t="s">
        <v>378</v>
      </c>
      <c r="M13341" t="s">
        <v>379</v>
      </c>
      <c r="N13341" t="s">
        <v>488</v>
      </c>
    </row>
    <row r="13342" spans="1:14" hidden="1" x14ac:dyDescent="0.25">
      <c r="A13342" t="s">
        <v>476</v>
      </c>
      <c r="B13342" s="1">
        <v>45565</v>
      </c>
      <c r="C13342" t="s">
        <v>1336</v>
      </c>
      <c r="D13342" t="s">
        <v>1337</v>
      </c>
      <c r="E13342" s="4">
        <v>15000</v>
      </c>
      <c r="F13342" t="s">
        <v>1423</v>
      </c>
      <c r="G13342" t="s">
        <v>471</v>
      </c>
      <c r="H13342" t="s">
        <v>308</v>
      </c>
      <c r="I13342" t="s">
        <v>309</v>
      </c>
      <c r="J13342" t="s">
        <v>264</v>
      </c>
      <c r="K13342" t="s">
        <v>1244</v>
      </c>
      <c r="L13342" t="s">
        <v>378</v>
      </c>
      <c r="M13342" t="s">
        <v>379</v>
      </c>
      <c r="N13342" t="s">
        <v>488</v>
      </c>
    </row>
    <row r="13343" spans="1:14" hidden="1" x14ac:dyDescent="0.25">
      <c r="A13343" t="s">
        <v>476</v>
      </c>
      <c r="B13343" s="1">
        <v>45596</v>
      </c>
      <c r="C13343" t="s">
        <v>1336</v>
      </c>
      <c r="D13343" t="s">
        <v>1337</v>
      </c>
      <c r="E13343" s="4">
        <v>15000</v>
      </c>
      <c r="F13343" t="s">
        <v>1423</v>
      </c>
      <c r="G13343" t="s">
        <v>471</v>
      </c>
      <c r="H13343" t="s">
        <v>308</v>
      </c>
      <c r="I13343" t="s">
        <v>309</v>
      </c>
      <c r="J13343" t="s">
        <v>264</v>
      </c>
      <c r="K13343" t="s">
        <v>1244</v>
      </c>
      <c r="L13343" t="s">
        <v>378</v>
      </c>
      <c r="M13343" t="s">
        <v>379</v>
      </c>
      <c r="N13343" t="s">
        <v>488</v>
      </c>
    </row>
    <row r="13344" spans="1:14" hidden="1" x14ac:dyDescent="0.25">
      <c r="A13344" t="s">
        <v>476</v>
      </c>
      <c r="B13344" s="1">
        <v>45626</v>
      </c>
      <c r="C13344" t="s">
        <v>1336</v>
      </c>
      <c r="D13344" t="s">
        <v>1337</v>
      </c>
      <c r="E13344" s="4">
        <v>15000</v>
      </c>
      <c r="F13344" t="s">
        <v>1423</v>
      </c>
      <c r="G13344" t="s">
        <v>471</v>
      </c>
      <c r="H13344" t="s">
        <v>308</v>
      </c>
      <c r="I13344" t="s">
        <v>309</v>
      </c>
      <c r="J13344" t="s">
        <v>264</v>
      </c>
      <c r="K13344" t="s">
        <v>1244</v>
      </c>
      <c r="L13344" t="s">
        <v>378</v>
      </c>
      <c r="M13344" t="s">
        <v>379</v>
      </c>
      <c r="N13344" t="s">
        <v>488</v>
      </c>
    </row>
    <row r="13345" spans="1:14" hidden="1" x14ac:dyDescent="0.25">
      <c r="A13345" t="s">
        <v>476</v>
      </c>
      <c r="B13345" s="1">
        <v>45657</v>
      </c>
      <c r="C13345" t="s">
        <v>1336</v>
      </c>
      <c r="D13345" t="s">
        <v>1337</v>
      </c>
      <c r="E13345" s="4">
        <v>15000</v>
      </c>
      <c r="F13345" t="s">
        <v>1423</v>
      </c>
      <c r="G13345" t="s">
        <v>471</v>
      </c>
      <c r="H13345" t="s">
        <v>308</v>
      </c>
      <c r="I13345" t="s">
        <v>309</v>
      </c>
      <c r="J13345" t="s">
        <v>264</v>
      </c>
      <c r="K13345" t="s">
        <v>1244</v>
      </c>
      <c r="L13345" t="s">
        <v>378</v>
      </c>
      <c r="M13345" t="s">
        <v>379</v>
      </c>
      <c r="N13345" t="s">
        <v>488</v>
      </c>
    </row>
    <row r="13346" spans="1:14" hidden="1" x14ac:dyDescent="0.25">
      <c r="A13346" t="s">
        <v>476</v>
      </c>
      <c r="B13346" s="1">
        <v>45322</v>
      </c>
      <c r="C13346" t="s">
        <v>755</v>
      </c>
      <c r="D13346" t="s">
        <v>756</v>
      </c>
      <c r="E13346" s="4">
        <v>0</v>
      </c>
      <c r="F13346" t="s">
        <v>1423</v>
      </c>
      <c r="G13346" t="s">
        <v>471</v>
      </c>
      <c r="H13346" t="s">
        <v>311</v>
      </c>
      <c r="I13346" t="s">
        <v>312</v>
      </c>
      <c r="J13346" t="s">
        <v>264</v>
      </c>
      <c r="L13346" t="s">
        <v>378</v>
      </c>
      <c r="M13346" t="s">
        <v>379</v>
      </c>
      <c r="N13346" t="s">
        <v>487</v>
      </c>
    </row>
    <row r="13347" spans="1:14" hidden="1" x14ac:dyDescent="0.25">
      <c r="A13347" t="s">
        <v>476</v>
      </c>
      <c r="B13347" s="1">
        <v>45351</v>
      </c>
      <c r="C13347" t="s">
        <v>755</v>
      </c>
      <c r="D13347" t="s">
        <v>756</v>
      </c>
      <c r="E13347" s="4">
        <v>0</v>
      </c>
      <c r="F13347" t="s">
        <v>1423</v>
      </c>
      <c r="G13347" t="s">
        <v>471</v>
      </c>
      <c r="H13347" t="s">
        <v>311</v>
      </c>
      <c r="I13347" t="s">
        <v>312</v>
      </c>
      <c r="J13347" t="s">
        <v>264</v>
      </c>
      <c r="L13347" t="s">
        <v>378</v>
      </c>
      <c r="M13347" t="s">
        <v>379</v>
      </c>
      <c r="N13347" t="s">
        <v>487</v>
      </c>
    </row>
    <row r="13348" spans="1:14" hidden="1" x14ac:dyDescent="0.25">
      <c r="A13348" t="s">
        <v>476</v>
      </c>
      <c r="B13348" s="1">
        <v>45382</v>
      </c>
      <c r="C13348" t="s">
        <v>755</v>
      </c>
      <c r="D13348" t="s">
        <v>756</v>
      </c>
      <c r="E13348" s="4">
        <v>0</v>
      </c>
      <c r="F13348" t="s">
        <v>1423</v>
      </c>
      <c r="G13348" t="s">
        <v>471</v>
      </c>
      <c r="H13348" t="s">
        <v>311</v>
      </c>
      <c r="I13348" t="s">
        <v>312</v>
      </c>
      <c r="J13348" t="s">
        <v>264</v>
      </c>
      <c r="L13348" t="s">
        <v>378</v>
      </c>
      <c r="M13348" t="s">
        <v>379</v>
      </c>
      <c r="N13348" t="s">
        <v>487</v>
      </c>
    </row>
    <row r="13349" spans="1:14" hidden="1" x14ac:dyDescent="0.25">
      <c r="A13349" t="s">
        <v>476</v>
      </c>
      <c r="B13349" s="1">
        <v>45412</v>
      </c>
      <c r="C13349" t="s">
        <v>755</v>
      </c>
      <c r="D13349" t="s">
        <v>756</v>
      </c>
      <c r="E13349" s="4">
        <v>0</v>
      </c>
      <c r="F13349" t="s">
        <v>1423</v>
      </c>
      <c r="G13349" t="s">
        <v>471</v>
      </c>
      <c r="H13349" t="s">
        <v>311</v>
      </c>
      <c r="I13349" t="s">
        <v>312</v>
      </c>
      <c r="J13349" t="s">
        <v>264</v>
      </c>
      <c r="L13349" t="s">
        <v>378</v>
      </c>
      <c r="M13349" t="s">
        <v>379</v>
      </c>
      <c r="N13349" t="s">
        <v>487</v>
      </c>
    </row>
    <row r="13350" spans="1:14" hidden="1" x14ac:dyDescent="0.25">
      <c r="A13350" t="s">
        <v>476</v>
      </c>
      <c r="B13350" s="1">
        <v>45443</v>
      </c>
      <c r="C13350" t="s">
        <v>755</v>
      </c>
      <c r="D13350" t="s">
        <v>756</v>
      </c>
      <c r="E13350" s="4">
        <v>0</v>
      </c>
      <c r="F13350" t="s">
        <v>1423</v>
      </c>
      <c r="G13350" t="s">
        <v>471</v>
      </c>
      <c r="H13350" t="s">
        <v>311</v>
      </c>
      <c r="I13350" t="s">
        <v>312</v>
      </c>
      <c r="J13350" t="s">
        <v>264</v>
      </c>
      <c r="L13350" t="s">
        <v>378</v>
      </c>
      <c r="M13350" t="s">
        <v>379</v>
      </c>
      <c r="N13350" t="s">
        <v>487</v>
      </c>
    </row>
    <row r="13351" spans="1:14" hidden="1" x14ac:dyDescent="0.25">
      <c r="A13351" t="s">
        <v>476</v>
      </c>
      <c r="B13351" s="1">
        <v>45473</v>
      </c>
      <c r="C13351" t="s">
        <v>755</v>
      </c>
      <c r="D13351" t="s">
        <v>756</v>
      </c>
      <c r="E13351" s="4">
        <v>0</v>
      </c>
      <c r="F13351" t="s">
        <v>1423</v>
      </c>
      <c r="G13351" t="s">
        <v>471</v>
      </c>
      <c r="H13351" t="s">
        <v>311</v>
      </c>
      <c r="I13351" t="s">
        <v>312</v>
      </c>
      <c r="J13351" t="s">
        <v>264</v>
      </c>
      <c r="L13351" t="s">
        <v>378</v>
      </c>
      <c r="M13351" t="s">
        <v>379</v>
      </c>
      <c r="N13351" t="s">
        <v>487</v>
      </c>
    </row>
    <row r="13352" spans="1:14" hidden="1" x14ac:dyDescent="0.25">
      <c r="A13352" t="s">
        <v>476</v>
      </c>
      <c r="B13352" s="1">
        <v>45504</v>
      </c>
      <c r="C13352" t="s">
        <v>755</v>
      </c>
      <c r="D13352" t="s">
        <v>756</v>
      </c>
      <c r="E13352" s="4">
        <v>0</v>
      </c>
      <c r="F13352" t="s">
        <v>1423</v>
      </c>
      <c r="G13352" t="s">
        <v>471</v>
      </c>
      <c r="H13352" t="s">
        <v>311</v>
      </c>
      <c r="I13352" t="s">
        <v>312</v>
      </c>
      <c r="J13352" t="s">
        <v>264</v>
      </c>
      <c r="L13352" t="s">
        <v>378</v>
      </c>
      <c r="M13352" t="s">
        <v>379</v>
      </c>
      <c r="N13352" t="s">
        <v>487</v>
      </c>
    </row>
    <row r="13353" spans="1:14" hidden="1" x14ac:dyDescent="0.25">
      <c r="A13353" t="s">
        <v>476</v>
      </c>
      <c r="B13353" s="1">
        <v>45535</v>
      </c>
      <c r="C13353" t="s">
        <v>755</v>
      </c>
      <c r="D13353" t="s">
        <v>756</v>
      </c>
      <c r="E13353" s="4">
        <v>0</v>
      </c>
      <c r="F13353" t="s">
        <v>1423</v>
      </c>
      <c r="G13353" t="s">
        <v>471</v>
      </c>
      <c r="H13353" t="s">
        <v>311</v>
      </c>
      <c r="I13353" t="s">
        <v>312</v>
      </c>
      <c r="J13353" t="s">
        <v>264</v>
      </c>
      <c r="L13353" t="s">
        <v>378</v>
      </c>
      <c r="M13353" t="s">
        <v>379</v>
      </c>
      <c r="N13353" t="s">
        <v>487</v>
      </c>
    </row>
    <row r="13354" spans="1:14" hidden="1" x14ac:dyDescent="0.25">
      <c r="A13354" t="s">
        <v>476</v>
      </c>
      <c r="B13354" s="1">
        <v>45565</v>
      </c>
      <c r="C13354" t="s">
        <v>755</v>
      </c>
      <c r="D13354" t="s">
        <v>756</v>
      </c>
      <c r="E13354" s="4">
        <v>0</v>
      </c>
      <c r="F13354" t="s">
        <v>1423</v>
      </c>
      <c r="G13354" t="s">
        <v>471</v>
      </c>
      <c r="H13354" t="s">
        <v>311</v>
      </c>
      <c r="I13354" t="s">
        <v>312</v>
      </c>
      <c r="J13354" t="s">
        <v>264</v>
      </c>
      <c r="L13354" t="s">
        <v>378</v>
      </c>
      <c r="M13354" t="s">
        <v>379</v>
      </c>
      <c r="N13354" t="s">
        <v>487</v>
      </c>
    </row>
    <row r="13355" spans="1:14" hidden="1" x14ac:dyDescent="0.25">
      <c r="A13355" t="s">
        <v>476</v>
      </c>
      <c r="B13355" s="1">
        <v>45596</v>
      </c>
      <c r="C13355" t="s">
        <v>755</v>
      </c>
      <c r="D13355" t="s">
        <v>756</v>
      </c>
      <c r="E13355" s="4">
        <v>0</v>
      </c>
      <c r="F13355" t="s">
        <v>1423</v>
      </c>
      <c r="G13355" t="s">
        <v>471</v>
      </c>
      <c r="H13355" t="s">
        <v>311</v>
      </c>
      <c r="I13355" t="s">
        <v>312</v>
      </c>
      <c r="J13355" t="s">
        <v>264</v>
      </c>
      <c r="L13355" t="s">
        <v>378</v>
      </c>
      <c r="M13355" t="s">
        <v>379</v>
      </c>
      <c r="N13355" t="s">
        <v>487</v>
      </c>
    </row>
    <row r="13356" spans="1:14" hidden="1" x14ac:dyDescent="0.25">
      <c r="A13356" t="s">
        <v>476</v>
      </c>
      <c r="B13356" s="1">
        <v>45626</v>
      </c>
      <c r="C13356" t="s">
        <v>755</v>
      </c>
      <c r="D13356" t="s">
        <v>756</v>
      </c>
      <c r="E13356" s="4">
        <v>0</v>
      </c>
      <c r="F13356" t="s">
        <v>1423</v>
      </c>
      <c r="G13356" t="s">
        <v>471</v>
      </c>
      <c r="H13356" t="s">
        <v>311</v>
      </c>
      <c r="I13356" t="s">
        <v>312</v>
      </c>
      <c r="J13356" t="s">
        <v>264</v>
      </c>
      <c r="L13356" t="s">
        <v>378</v>
      </c>
      <c r="M13356" t="s">
        <v>379</v>
      </c>
      <c r="N13356" t="s">
        <v>487</v>
      </c>
    </row>
    <row r="13357" spans="1:14" hidden="1" x14ac:dyDescent="0.25">
      <c r="A13357" t="s">
        <v>476</v>
      </c>
      <c r="B13357" s="1">
        <v>45657</v>
      </c>
      <c r="C13357" t="s">
        <v>755</v>
      </c>
      <c r="D13357" t="s">
        <v>756</v>
      </c>
      <c r="E13357" s="4">
        <v>0</v>
      </c>
      <c r="F13357" t="s">
        <v>1423</v>
      </c>
      <c r="G13357" t="s">
        <v>471</v>
      </c>
      <c r="H13357" t="s">
        <v>311</v>
      </c>
      <c r="I13357" t="s">
        <v>312</v>
      </c>
      <c r="J13357" t="s">
        <v>264</v>
      </c>
      <c r="L13357" t="s">
        <v>378</v>
      </c>
      <c r="M13357" t="s">
        <v>379</v>
      </c>
      <c r="N13357" t="s">
        <v>487</v>
      </c>
    </row>
    <row r="13358" spans="1:14" hidden="1" x14ac:dyDescent="0.25">
      <c r="A13358" t="s">
        <v>476</v>
      </c>
      <c r="B13358" s="1">
        <v>45322</v>
      </c>
      <c r="C13358" t="s">
        <v>1252</v>
      </c>
      <c r="D13358" t="s">
        <v>1253</v>
      </c>
      <c r="E13358" s="4">
        <v>0</v>
      </c>
      <c r="F13358" t="s">
        <v>1423</v>
      </c>
      <c r="G13358" t="s">
        <v>471</v>
      </c>
      <c r="H13358" t="s">
        <v>308</v>
      </c>
      <c r="I13358" t="s">
        <v>309</v>
      </c>
      <c r="J13358" t="s">
        <v>264</v>
      </c>
      <c r="L13358" t="s">
        <v>378</v>
      </c>
      <c r="M13358" t="s">
        <v>379</v>
      </c>
      <c r="N13358" t="s">
        <v>487</v>
      </c>
    </row>
    <row r="13359" spans="1:14" hidden="1" x14ac:dyDescent="0.25">
      <c r="A13359" t="s">
        <v>476</v>
      </c>
      <c r="B13359" s="1">
        <v>45351</v>
      </c>
      <c r="C13359" t="s">
        <v>1252</v>
      </c>
      <c r="D13359" t="s">
        <v>1253</v>
      </c>
      <c r="E13359" s="4">
        <v>0</v>
      </c>
      <c r="F13359" t="s">
        <v>1423</v>
      </c>
      <c r="G13359" t="s">
        <v>471</v>
      </c>
      <c r="H13359" t="s">
        <v>308</v>
      </c>
      <c r="I13359" t="s">
        <v>309</v>
      </c>
      <c r="J13359" t="s">
        <v>264</v>
      </c>
      <c r="L13359" t="s">
        <v>378</v>
      </c>
      <c r="M13359" t="s">
        <v>379</v>
      </c>
      <c r="N13359" t="s">
        <v>487</v>
      </c>
    </row>
    <row r="13360" spans="1:14" hidden="1" x14ac:dyDescent="0.25">
      <c r="A13360" t="s">
        <v>476</v>
      </c>
      <c r="B13360" s="1">
        <v>45382</v>
      </c>
      <c r="C13360" t="s">
        <v>1252</v>
      </c>
      <c r="D13360" t="s">
        <v>1253</v>
      </c>
      <c r="E13360" s="4">
        <v>0</v>
      </c>
      <c r="F13360" t="s">
        <v>1423</v>
      </c>
      <c r="G13360" t="s">
        <v>471</v>
      </c>
      <c r="H13360" t="s">
        <v>308</v>
      </c>
      <c r="I13360" t="s">
        <v>309</v>
      </c>
      <c r="J13360" t="s">
        <v>264</v>
      </c>
      <c r="L13360" t="s">
        <v>378</v>
      </c>
      <c r="M13360" t="s">
        <v>379</v>
      </c>
      <c r="N13360" t="s">
        <v>487</v>
      </c>
    </row>
    <row r="13361" spans="1:14" hidden="1" x14ac:dyDescent="0.25">
      <c r="A13361" t="s">
        <v>476</v>
      </c>
      <c r="B13361" s="1">
        <v>45412</v>
      </c>
      <c r="C13361" t="s">
        <v>1252</v>
      </c>
      <c r="D13361" t="s">
        <v>1253</v>
      </c>
      <c r="E13361" s="4">
        <v>0</v>
      </c>
      <c r="F13361" t="s">
        <v>1423</v>
      </c>
      <c r="G13361" t="s">
        <v>471</v>
      </c>
      <c r="H13361" t="s">
        <v>308</v>
      </c>
      <c r="I13361" t="s">
        <v>309</v>
      </c>
      <c r="J13361" t="s">
        <v>264</v>
      </c>
      <c r="L13361" t="s">
        <v>378</v>
      </c>
      <c r="M13361" t="s">
        <v>379</v>
      </c>
      <c r="N13361" t="s">
        <v>487</v>
      </c>
    </row>
    <row r="13362" spans="1:14" hidden="1" x14ac:dyDescent="0.25">
      <c r="A13362" t="s">
        <v>476</v>
      </c>
      <c r="B13362" s="1">
        <v>45443</v>
      </c>
      <c r="C13362" t="s">
        <v>1252</v>
      </c>
      <c r="D13362" t="s">
        <v>1253</v>
      </c>
      <c r="E13362" s="4">
        <v>0</v>
      </c>
      <c r="F13362" t="s">
        <v>1423</v>
      </c>
      <c r="G13362" t="s">
        <v>471</v>
      </c>
      <c r="H13362" t="s">
        <v>308</v>
      </c>
      <c r="I13362" t="s">
        <v>309</v>
      </c>
      <c r="J13362" t="s">
        <v>264</v>
      </c>
      <c r="L13362" t="s">
        <v>378</v>
      </c>
      <c r="M13362" t="s">
        <v>379</v>
      </c>
      <c r="N13362" t="s">
        <v>487</v>
      </c>
    </row>
    <row r="13363" spans="1:14" hidden="1" x14ac:dyDescent="0.25">
      <c r="A13363" t="s">
        <v>476</v>
      </c>
      <c r="B13363" s="1">
        <v>45473</v>
      </c>
      <c r="C13363" t="s">
        <v>1252</v>
      </c>
      <c r="D13363" t="s">
        <v>1253</v>
      </c>
      <c r="E13363" s="4">
        <v>0</v>
      </c>
      <c r="F13363" t="s">
        <v>1423</v>
      </c>
      <c r="G13363" t="s">
        <v>471</v>
      </c>
      <c r="H13363" t="s">
        <v>308</v>
      </c>
      <c r="I13363" t="s">
        <v>309</v>
      </c>
      <c r="J13363" t="s">
        <v>264</v>
      </c>
      <c r="L13363" t="s">
        <v>378</v>
      </c>
      <c r="M13363" t="s">
        <v>379</v>
      </c>
      <c r="N13363" t="s">
        <v>487</v>
      </c>
    </row>
    <row r="13364" spans="1:14" hidden="1" x14ac:dyDescent="0.25">
      <c r="A13364" t="s">
        <v>476</v>
      </c>
      <c r="B13364" s="1">
        <v>45504</v>
      </c>
      <c r="C13364" t="s">
        <v>1252</v>
      </c>
      <c r="D13364" t="s">
        <v>1253</v>
      </c>
      <c r="E13364" s="4">
        <v>0</v>
      </c>
      <c r="F13364" t="s">
        <v>1423</v>
      </c>
      <c r="G13364" t="s">
        <v>471</v>
      </c>
      <c r="H13364" t="s">
        <v>308</v>
      </c>
      <c r="I13364" t="s">
        <v>309</v>
      </c>
      <c r="J13364" t="s">
        <v>264</v>
      </c>
      <c r="L13364" t="s">
        <v>378</v>
      </c>
      <c r="M13364" t="s">
        <v>379</v>
      </c>
      <c r="N13364" t="s">
        <v>487</v>
      </c>
    </row>
    <row r="13365" spans="1:14" hidden="1" x14ac:dyDescent="0.25">
      <c r="A13365" t="s">
        <v>476</v>
      </c>
      <c r="B13365" s="1">
        <v>45535</v>
      </c>
      <c r="C13365" t="s">
        <v>1252</v>
      </c>
      <c r="D13365" t="s">
        <v>1253</v>
      </c>
      <c r="E13365" s="4">
        <v>0</v>
      </c>
      <c r="F13365" t="s">
        <v>1423</v>
      </c>
      <c r="G13365" t="s">
        <v>471</v>
      </c>
      <c r="H13365" t="s">
        <v>308</v>
      </c>
      <c r="I13365" t="s">
        <v>309</v>
      </c>
      <c r="J13365" t="s">
        <v>264</v>
      </c>
      <c r="L13365" t="s">
        <v>378</v>
      </c>
      <c r="M13365" t="s">
        <v>379</v>
      </c>
      <c r="N13365" t="s">
        <v>487</v>
      </c>
    </row>
    <row r="13366" spans="1:14" hidden="1" x14ac:dyDescent="0.25">
      <c r="A13366" t="s">
        <v>476</v>
      </c>
      <c r="B13366" s="1">
        <v>45565</v>
      </c>
      <c r="C13366" t="s">
        <v>1252</v>
      </c>
      <c r="D13366" t="s">
        <v>1253</v>
      </c>
      <c r="E13366" s="4">
        <v>0</v>
      </c>
      <c r="F13366" t="s">
        <v>1423</v>
      </c>
      <c r="G13366" t="s">
        <v>471</v>
      </c>
      <c r="H13366" t="s">
        <v>308</v>
      </c>
      <c r="I13366" t="s">
        <v>309</v>
      </c>
      <c r="J13366" t="s">
        <v>264</v>
      </c>
      <c r="L13366" t="s">
        <v>378</v>
      </c>
      <c r="M13366" t="s">
        <v>379</v>
      </c>
      <c r="N13366" t="s">
        <v>487</v>
      </c>
    </row>
    <row r="13367" spans="1:14" hidden="1" x14ac:dyDescent="0.25">
      <c r="A13367" t="s">
        <v>476</v>
      </c>
      <c r="B13367" s="1">
        <v>45596</v>
      </c>
      <c r="C13367" t="s">
        <v>1252</v>
      </c>
      <c r="D13367" t="s">
        <v>1253</v>
      </c>
      <c r="E13367" s="4">
        <v>0</v>
      </c>
      <c r="F13367" t="s">
        <v>1423</v>
      </c>
      <c r="G13367" t="s">
        <v>471</v>
      </c>
      <c r="H13367" t="s">
        <v>308</v>
      </c>
      <c r="I13367" t="s">
        <v>309</v>
      </c>
      <c r="J13367" t="s">
        <v>264</v>
      </c>
      <c r="L13367" t="s">
        <v>378</v>
      </c>
      <c r="M13367" t="s">
        <v>379</v>
      </c>
      <c r="N13367" t="s">
        <v>487</v>
      </c>
    </row>
    <row r="13368" spans="1:14" hidden="1" x14ac:dyDescent="0.25">
      <c r="A13368" t="s">
        <v>476</v>
      </c>
      <c r="B13368" s="1">
        <v>45626</v>
      </c>
      <c r="C13368" t="s">
        <v>1252</v>
      </c>
      <c r="D13368" t="s">
        <v>1253</v>
      </c>
      <c r="E13368" s="4">
        <v>0</v>
      </c>
      <c r="F13368" t="s">
        <v>1423</v>
      </c>
      <c r="G13368" t="s">
        <v>471</v>
      </c>
      <c r="H13368" t="s">
        <v>308</v>
      </c>
      <c r="I13368" t="s">
        <v>309</v>
      </c>
      <c r="J13368" t="s">
        <v>264</v>
      </c>
      <c r="L13368" t="s">
        <v>378</v>
      </c>
      <c r="M13368" t="s">
        <v>379</v>
      </c>
      <c r="N13368" t="s">
        <v>487</v>
      </c>
    </row>
    <row r="13369" spans="1:14" hidden="1" x14ac:dyDescent="0.25">
      <c r="A13369" t="s">
        <v>476</v>
      </c>
      <c r="B13369" s="1">
        <v>45657</v>
      </c>
      <c r="C13369" t="s">
        <v>1252</v>
      </c>
      <c r="D13369" t="s">
        <v>1253</v>
      </c>
      <c r="E13369" s="4">
        <v>0</v>
      </c>
      <c r="F13369" t="s">
        <v>1423</v>
      </c>
      <c r="G13369" t="s">
        <v>471</v>
      </c>
      <c r="H13369" t="s">
        <v>308</v>
      </c>
      <c r="I13369" t="s">
        <v>309</v>
      </c>
      <c r="J13369" t="s">
        <v>264</v>
      </c>
      <c r="L13369" t="s">
        <v>378</v>
      </c>
      <c r="M13369" t="s">
        <v>379</v>
      </c>
      <c r="N13369" t="s">
        <v>487</v>
      </c>
    </row>
    <row r="13370" spans="1:14" hidden="1" x14ac:dyDescent="0.25">
      <c r="A13370" t="s">
        <v>476</v>
      </c>
      <c r="B13370" s="1">
        <v>45322</v>
      </c>
      <c r="C13370" t="s">
        <v>652</v>
      </c>
      <c r="D13370" t="s">
        <v>653</v>
      </c>
      <c r="E13370" s="4">
        <v>1250</v>
      </c>
      <c r="F13370" t="s">
        <v>1423</v>
      </c>
      <c r="G13370" t="s">
        <v>471</v>
      </c>
      <c r="H13370" t="s">
        <v>308</v>
      </c>
      <c r="I13370" t="s">
        <v>309</v>
      </c>
      <c r="J13370" t="s">
        <v>264</v>
      </c>
      <c r="L13370" t="s">
        <v>378</v>
      </c>
      <c r="M13370" t="s">
        <v>379</v>
      </c>
      <c r="N13370" t="s">
        <v>487</v>
      </c>
    </row>
    <row r="13371" spans="1:14" hidden="1" x14ac:dyDescent="0.25">
      <c r="A13371" t="s">
        <v>476</v>
      </c>
      <c r="B13371" s="1">
        <v>45351</v>
      </c>
      <c r="C13371" t="s">
        <v>652</v>
      </c>
      <c r="D13371" t="s">
        <v>653</v>
      </c>
      <c r="E13371" s="4">
        <v>1250</v>
      </c>
      <c r="F13371" t="s">
        <v>1423</v>
      </c>
      <c r="G13371" t="s">
        <v>471</v>
      </c>
      <c r="H13371" t="s">
        <v>308</v>
      </c>
      <c r="I13371" t="s">
        <v>309</v>
      </c>
      <c r="J13371" t="s">
        <v>264</v>
      </c>
      <c r="L13371" t="s">
        <v>378</v>
      </c>
      <c r="M13371" t="s">
        <v>379</v>
      </c>
      <c r="N13371" t="s">
        <v>487</v>
      </c>
    </row>
    <row r="13372" spans="1:14" hidden="1" x14ac:dyDescent="0.25">
      <c r="A13372" t="s">
        <v>476</v>
      </c>
      <c r="B13372" s="1">
        <v>45382</v>
      </c>
      <c r="C13372" t="s">
        <v>652</v>
      </c>
      <c r="D13372" t="s">
        <v>653</v>
      </c>
      <c r="E13372" s="4">
        <v>1250</v>
      </c>
      <c r="F13372" t="s">
        <v>1423</v>
      </c>
      <c r="G13372" t="s">
        <v>471</v>
      </c>
      <c r="H13372" t="s">
        <v>308</v>
      </c>
      <c r="I13372" t="s">
        <v>309</v>
      </c>
      <c r="J13372" t="s">
        <v>264</v>
      </c>
      <c r="L13372" t="s">
        <v>378</v>
      </c>
      <c r="M13372" t="s">
        <v>379</v>
      </c>
      <c r="N13372" t="s">
        <v>487</v>
      </c>
    </row>
    <row r="13373" spans="1:14" hidden="1" x14ac:dyDescent="0.25">
      <c r="A13373" t="s">
        <v>476</v>
      </c>
      <c r="B13373" s="1">
        <v>45412</v>
      </c>
      <c r="C13373" t="s">
        <v>652</v>
      </c>
      <c r="D13373" t="s">
        <v>653</v>
      </c>
      <c r="E13373" s="4">
        <v>5000</v>
      </c>
      <c r="F13373" t="s">
        <v>1423</v>
      </c>
      <c r="G13373" t="s">
        <v>471</v>
      </c>
      <c r="H13373" t="s">
        <v>308</v>
      </c>
      <c r="I13373" t="s">
        <v>309</v>
      </c>
      <c r="J13373" t="s">
        <v>264</v>
      </c>
      <c r="L13373" t="s">
        <v>378</v>
      </c>
      <c r="M13373" t="s">
        <v>379</v>
      </c>
      <c r="N13373" t="s">
        <v>487</v>
      </c>
    </row>
    <row r="13374" spans="1:14" hidden="1" x14ac:dyDescent="0.25">
      <c r="A13374" t="s">
        <v>476</v>
      </c>
      <c r="B13374" s="1">
        <v>45443</v>
      </c>
      <c r="C13374" t="s">
        <v>652</v>
      </c>
      <c r="D13374" t="s">
        <v>653</v>
      </c>
      <c r="E13374" s="4">
        <v>6250</v>
      </c>
      <c r="F13374" t="s">
        <v>1423</v>
      </c>
      <c r="G13374" t="s">
        <v>471</v>
      </c>
      <c r="H13374" t="s">
        <v>308</v>
      </c>
      <c r="I13374" t="s">
        <v>309</v>
      </c>
      <c r="J13374" t="s">
        <v>264</v>
      </c>
      <c r="L13374" t="s">
        <v>378</v>
      </c>
      <c r="M13374" t="s">
        <v>379</v>
      </c>
      <c r="N13374" t="s">
        <v>487</v>
      </c>
    </row>
    <row r="13375" spans="1:14" hidden="1" x14ac:dyDescent="0.25">
      <c r="A13375" t="s">
        <v>476</v>
      </c>
      <c r="B13375" s="1">
        <v>45473</v>
      </c>
      <c r="C13375" t="s">
        <v>652</v>
      </c>
      <c r="D13375" t="s">
        <v>653</v>
      </c>
      <c r="E13375" s="4">
        <v>7500</v>
      </c>
      <c r="F13375" t="s">
        <v>1423</v>
      </c>
      <c r="G13375" t="s">
        <v>471</v>
      </c>
      <c r="H13375" t="s">
        <v>308</v>
      </c>
      <c r="I13375" t="s">
        <v>309</v>
      </c>
      <c r="J13375" t="s">
        <v>264</v>
      </c>
      <c r="L13375" t="s">
        <v>378</v>
      </c>
      <c r="M13375" t="s">
        <v>379</v>
      </c>
      <c r="N13375" t="s">
        <v>487</v>
      </c>
    </row>
    <row r="13376" spans="1:14" hidden="1" x14ac:dyDescent="0.25">
      <c r="A13376" t="s">
        <v>476</v>
      </c>
      <c r="B13376" s="1">
        <v>45504</v>
      </c>
      <c r="C13376" t="s">
        <v>652</v>
      </c>
      <c r="D13376" t="s">
        <v>653</v>
      </c>
      <c r="E13376" s="4">
        <v>8750</v>
      </c>
      <c r="F13376" t="s">
        <v>1423</v>
      </c>
      <c r="G13376" t="s">
        <v>471</v>
      </c>
      <c r="H13376" t="s">
        <v>308</v>
      </c>
      <c r="I13376" t="s">
        <v>309</v>
      </c>
      <c r="J13376" t="s">
        <v>264</v>
      </c>
      <c r="L13376" t="s">
        <v>378</v>
      </c>
      <c r="M13376" t="s">
        <v>379</v>
      </c>
      <c r="N13376" t="s">
        <v>487</v>
      </c>
    </row>
    <row r="13377" spans="1:14" hidden="1" x14ac:dyDescent="0.25">
      <c r="A13377" t="s">
        <v>476</v>
      </c>
      <c r="B13377" s="1">
        <v>45535</v>
      </c>
      <c r="C13377" t="s">
        <v>652</v>
      </c>
      <c r="D13377" t="s">
        <v>653</v>
      </c>
      <c r="E13377" s="4">
        <v>10000</v>
      </c>
      <c r="F13377" t="s">
        <v>1423</v>
      </c>
      <c r="G13377" t="s">
        <v>471</v>
      </c>
      <c r="H13377" t="s">
        <v>308</v>
      </c>
      <c r="I13377" t="s">
        <v>309</v>
      </c>
      <c r="J13377" t="s">
        <v>264</v>
      </c>
      <c r="L13377" t="s">
        <v>378</v>
      </c>
      <c r="M13377" t="s">
        <v>379</v>
      </c>
      <c r="N13377" t="s">
        <v>487</v>
      </c>
    </row>
    <row r="13378" spans="1:14" hidden="1" x14ac:dyDescent="0.25">
      <c r="A13378" t="s">
        <v>476</v>
      </c>
      <c r="B13378" s="1">
        <v>45565</v>
      </c>
      <c r="C13378" t="s">
        <v>652</v>
      </c>
      <c r="D13378" t="s">
        <v>653</v>
      </c>
      <c r="E13378" s="4">
        <v>11250</v>
      </c>
      <c r="F13378" t="s">
        <v>1423</v>
      </c>
      <c r="G13378" t="s">
        <v>471</v>
      </c>
      <c r="H13378" t="s">
        <v>308</v>
      </c>
      <c r="I13378" t="s">
        <v>309</v>
      </c>
      <c r="J13378" t="s">
        <v>264</v>
      </c>
      <c r="L13378" t="s">
        <v>378</v>
      </c>
      <c r="M13378" t="s">
        <v>379</v>
      </c>
      <c r="N13378" t="s">
        <v>487</v>
      </c>
    </row>
    <row r="13379" spans="1:14" hidden="1" x14ac:dyDescent="0.25">
      <c r="A13379" t="s">
        <v>476</v>
      </c>
      <c r="B13379" s="1">
        <v>45596</v>
      </c>
      <c r="C13379" t="s">
        <v>652</v>
      </c>
      <c r="D13379" t="s">
        <v>653</v>
      </c>
      <c r="E13379" s="4">
        <v>12500</v>
      </c>
      <c r="F13379" t="s">
        <v>1423</v>
      </c>
      <c r="G13379" t="s">
        <v>471</v>
      </c>
      <c r="H13379" t="s">
        <v>308</v>
      </c>
      <c r="I13379" t="s">
        <v>309</v>
      </c>
      <c r="J13379" t="s">
        <v>264</v>
      </c>
      <c r="L13379" t="s">
        <v>378</v>
      </c>
      <c r="M13379" t="s">
        <v>379</v>
      </c>
      <c r="N13379" t="s">
        <v>487</v>
      </c>
    </row>
    <row r="13380" spans="1:14" hidden="1" x14ac:dyDescent="0.25">
      <c r="A13380" t="s">
        <v>476</v>
      </c>
      <c r="B13380" s="1">
        <v>45626</v>
      </c>
      <c r="C13380" t="s">
        <v>652</v>
      </c>
      <c r="D13380" t="s">
        <v>653</v>
      </c>
      <c r="E13380" s="4">
        <v>13750</v>
      </c>
      <c r="F13380" t="s">
        <v>1423</v>
      </c>
      <c r="G13380" t="s">
        <v>471</v>
      </c>
      <c r="H13380" t="s">
        <v>308</v>
      </c>
      <c r="I13380" t="s">
        <v>309</v>
      </c>
      <c r="J13380" t="s">
        <v>264</v>
      </c>
      <c r="L13380" t="s">
        <v>378</v>
      </c>
      <c r="M13380" t="s">
        <v>379</v>
      </c>
      <c r="N13380" t="s">
        <v>487</v>
      </c>
    </row>
    <row r="13381" spans="1:14" hidden="1" x14ac:dyDescent="0.25">
      <c r="A13381" t="s">
        <v>476</v>
      </c>
      <c r="B13381" s="1">
        <v>45657</v>
      </c>
      <c r="C13381" t="s">
        <v>652</v>
      </c>
      <c r="D13381" t="s">
        <v>653</v>
      </c>
      <c r="E13381" s="4">
        <v>15000</v>
      </c>
      <c r="F13381" t="s">
        <v>1423</v>
      </c>
      <c r="G13381" t="s">
        <v>471</v>
      </c>
      <c r="H13381" t="s">
        <v>308</v>
      </c>
      <c r="I13381" t="s">
        <v>309</v>
      </c>
      <c r="J13381" t="s">
        <v>264</v>
      </c>
      <c r="L13381" t="s">
        <v>378</v>
      </c>
      <c r="M13381" t="s">
        <v>379</v>
      </c>
      <c r="N13381" t="s">
        <v>487</v>
      </c>
    </row>
    <row r="13382" spans="1:14" hidden="1" x14ac:dyDescent="0.25">
      <c r="A13382" t="s">
        <v>476</v>
      </c>
      <c r="B13382" s="1">
        <v>45322</v>
      </c>
      <c r="C13382" t="s">
        <v>971</v>
      </c>
      <c r="D13382" t="s">
        <v>972</v>
      </c>
      <c r="E13382" s="4">
        <v>166.66666666666666</v>
      </c>
      <c r="F13382" t="s">
        <v>1423</v>
      </c>
      <c r="G13382" t="s">
        <v>471</v>
      </c>
      <c r="H13382" t="s">
        <v>311</v>
      </c>
      <c r="I13382" t="s">
        <v>312</v>
      </c>
      <c r="J13382" t="s">
        <v>264</v>
      </c>
      <c r="L13382" t="s">
        <v>390</v>
      </c>
      <c r="M13382" t="s">
        <v>391</v>
      </c>
      <c r="N13382" t="s">
        <v>487</v>
      </c>
    </row>
    <row r="13383" spans="1:14" hidden="1" x14ac:dyDescent="0.25">
      <c r="A13383" t="s">
        <v>476</v>
      </c>
      <c r="B13383" s="1">
        <v>45351</v>
      </c>
      <c r="C13383" t="s">
        <v>971</v>
      </c>
      <c r="D13383" t="s">
        <v>972</v>
      </c>
      <c r="E13383" s="4">
        <v>166.66666666666666</v>
      </c>
      <c r="F13383" t="s">
        <v>1423</v>
      </c>
      <c r="G13383" t="s">
        <v>471</v>
      </c>
      <c r="H13383" t="s">
        <v>311</v>
      </c>
      <c r="I13383" t="s">
        <v>312</v>
      </c>
      <c r="J13383" t="s">
        <v>264</v>
      </c>
      <c r="L13383" t="s">
        <v>390</v>
      </c>
      <c r="M13383" t="s">
        <v>391</v>
      </c>
      <c r="N13383" t="s">
        <v>487</v>
      </c>
    </row>
    <row r="13384" spans="1:14" hidden="1" x14ac:dyDescent="0.25">
      <c r="A13384" t="s">
        <v>476</v>
      </c>
      <c r="B13384" s="1">
        <v>45382</v>
      </c>
      <c r="C13384" t="s">
        <v>971</v>
      </c>
      <c r="D13384" t="s">
        <v>972</v>
      </c>
      <c r="E13384" s="4">
        <v>166.66666666666666</v>
      </c>
      <c r="F13384" t="s">
        <v>1423</v>
      </c>
      <c r="G13384" t="s">
        <v>471</v>
      </c>
      <c r="H13384" t="s">
        <v>311</v>
      </c>
      <c r="I13384" t="s">
        <v>312</v>
      </c>
      <c r="J13384" t="s">
        <v>264</v>
      </c>
      <c r="L13384" t="s">
        <v>390</v>
      </c>
      <c r="M13384" t="s">
        <v>391</v>
      </c>
      <c r="N13384" t="s">
        <v>487</v>
      </c>
    </row>
    <row r="13385" spans="1:14" hidden="1" x14ac:dyDescent="0.25">
      <c r="A13385" t="s">
        <v>476</v>
      </c>
      <c r="B13385" s="1">
        <v>45412</v>
      </c>
      <c r="C13385" t="s">
        <v>971</v>
      </c>
      <c r="D13385" t="s">
        <v>972</v>
      </c>
      <c r="E13385" s="4">
        <v>666.66666666666663</v>
      </c>
      <c r="F13385" t="s">
        <v>1423</v>
      </c>
      <c r="G13385" t="s">
        <v>471</v>
      </c>
      <c r="H13385" t="s">
        <v>311</v>
      </c>
      <c r="I13385" t="s">
        <v>312</v>
      </c>
      <c r="J13385" t="s">
        <v>264</v>
      </c>
      <c r="L13385" t="s">
        <v>390</v>
      </c>
      <c r="M13385" t="s">
        <v>391</v>
      </c>
      <c r="N13385" t="s">
        <v>487</v>
      </c>
    </row>
    <row r="13386" spans="1:14" hidden="1" x14ac:dyDescent="0.25">
      <c r="A13386" t="s">
        <v>476</v>
      </c>
      <c r="B13386" s="1">
        <v>45443</v>
      </c>
      <c r="C13386" t="s">
        <v>971</v>
      </c>
      <c r="D13386" t="s">
        <v>972</v>
      </c>
      <c r="E13386" s="4">
        <v>833.33333333333326</v>
      </c>
      <c r="F13386" t="s">
        <v>1423</v>
      </c>
      <c r="G13386" t="s">
        <v>471</v>
      </c>
      <c r="H13386" t="s">
        <v>311</v>
      </c>
      <c r="I13386" t="s">
        <v>312</v>
      </c>
      <c r="J13386" t="s">
        <v>264</v>
      </c>
      <c r="L13386" t="s">
        <v>390</v>
      </c>
      <c r="M13386" t="s">
        <v>391</v>
      </c>
      <c r="N13386" t="s">
        <v>487</v>
      </c>
    </row>
    <row r="13387" spans="1:14" hidden="1" x14ac:dyDescent="0.25">
      <c r="A13387" t="s">
        <v>476</v>
      </c>
      <c r="B13387" s="1">
        <v>45473</v>
      </c>
      <c r="C13387" t="s">
        <v>971</v>
      </c>
      <c r="D13387" t="s">
        <v>972</v>
      </c>
      <c r="E13387" s="4">
        <v>999.99999999999989</v>
      </c>
      <c r="F13387" t="s">
        <v>1423</v>
      </c>
      <c r="G13387" t="s">
        <v>471</v>
      </c>
      <c r="H13387" t="s">
        <v>311</v>
      </c>
      <c r="I13387" t="s">
        <v>312</v>
      </c>
      <c r="J13387" t="s">
        <v>264</v>
      </c>
      <c r="L13387" t="s">
        <v>390</v>
      </c>
      <c r="M13387" t="s">
        <v>391</v>
      </c>
      <c r="N13387" t="s">
        <v>487</v>
      </c>
    </row>
    <row r="13388" spans="1:14" hidden="1" x14ac:dyDescent="0.25">
      <c r="A13388" t="s">
        <v>476</v>
      </c>
      <c r="B13388" s="1">
        <v>45504</v>
      </c>
      <c r="C13388" t="s">
        <v>971</v>
      </c>
      <c r="D13388" t="s">
        <v>972</v>
      </c>
      <c r="E13388" s="4">
        <v>1166.6666666666665</v>
      </c>
      <c r="F13388" t="s">
        <v>1423</v>
      </c>
      <c r="G13388" t="s">
        <v>471</v>
      </c>
      <c r="H13388" t="s">
        <v>311</v>
      </c>
      <c r="I13388" t="s">
        <v>312</v>
      </c>
      <c r="J13388" t="s">
        <v>264</v>
      </c>
      <c r="L13388" t="s">
        <v>390</v>
      </c>
      <c r="M13388" t="s">
        <v>391</v>
      </c>
      <c r="N13388" t="s">
        <v>487</v>
      </c>
    </row>
    <row r="13389" spans="1:14" hidden="1" x14ac:dyDescent="0.25">
      <c r="A13389" t="s">
        <v>476</v>
      </c>
      <c r="B13389" s="1">
        <v>45535</v>
      </c>
      <c r="C13389" t="s">
        <v>971</v>
      </c>
      <c r="D13389" t="s">
        <v>972</v>
      </c>
      <c r="E13389" s="4">
        <v>1333.3333333333333</v>
      </c>
      <c r="F13389" t="s">
        <v>1423</v>
      </c>
      <c r="G13389" t="s">
        <v>471</v>
      </c>
      <c r="H13389" t="s">
        <v>311</v>
      </c>
      <c r="I13389" t="s">
        <v>312</v>
      </c>
      <c r="J13389" t="s">
        <v>264</v>
      </c>
      <c r="L13389" t="s">
        <v>390</v>
      </c>
      <c r="M13389" t="s">
        <v>391</v>
      </c>
      <c r="N13389" t="s">
        <v>487</v>
      </c>
    </row>
    <row r="13390" spans="1:14" hidden="1" x14ac:dyDescent="0.25">
      <c r="A13390" t="s">
        <v>476</v>
      </c>
      <c r="B13390" s="1">
        <v>45565</v>
      </c>
      <c r="C13390" t="s">
        <v>971</v>
      </c>
      <c r="D13390" t="s">
        <v>972</v>
      </c>
      <c r="E13390" s="4">
        <v>1500</v>
      </c>
      <c r="F13390" t="s">
        <v>1423</v>
      </c>
      <c r="G13390" t="s">
        <v>471</v>
      </c>
      <c r="H13390" t="s">
        <v>311</v>
      </c>
      <c r="I13390" t="s">
        <v>312</v>
      </c>
      <c r="J13390" t="s">
        <v>264</v>
      </c>
      <c r="L13390" t="s">
        <v>390</v>
      </c>
      <c r="M13390" t="s">
        <v>391</v>
      </c>
      <c r="N13390" t="s">
        <v>487</v>
      </c>
    </row>
    <row r="13391" spans="1:14" hidden="1" x14ac:dyDescent="0.25">
      <c r="A13391" t="s">
        <v>476</v>
      </c>
      <c r="B13391" s="1">
        <v>45596</v>
      </c>
      <c r="C13391" t="s">
        <v>971</v>
      </c>
      <c r="D13391" t="s">
        <v>972</v>
      </c>
      <c r="E13391" s="4">
        <v>1666.6666666666667</v>
      </c>
      <c r="F13391" t="s">
        <v>1423</v>
      </c>
      <c r="G13391" t="s">
        <v>471</v>
      </c>
      <c r="H13391" t="s">
        <v>311</v>
      </c>
      <c r="I13391" t="s">
        <v>312</v>
      </c>
      <c r="J13391" t="s">
        <v>264</v>
      </c>
      <c r="L13391" t="s">
        <v>390</v>
      </c>
      <c r="M13391" t="s">
        <v>391</v>
      </c>
      <c r="N13391" t="s">
        <v>487</v>
      </c>
    </row>
    <row r="13392" spans="1:14" hidden="1" x14ac:dyDescent="0.25">
      <c r="A13392" t="s">
        <v>476</v>
      </c>
      <c r="B13392" s="1">
        <v>45626</v>
      </c>
      <c r="C13392" t="s">
        <v>971</v>
      </c>
      <c r="D13392" t="s">
        <v>972</v>
      </c>
      <c r="E13392" s="4">
        <v>1833.3333333333335</v>
      </c>
      <c r="F13392" t="s">
        <v>1423</v>
      </c>
      <c r="G13392" t="s">
        <v>471</v>
      </c>
      <c r="H13392" t="s">
        <v>311</v>
      </c>
      <c r="I13392" t="s">
        <v>312</v>
      </c>
      <c r="J13392" t="s">
        <v>264</v>
      </c>
      <c r="L13392" t="s">
        <v>390</v>
      </c>
      <c r="M13392" t="s">
        <v>391</v>
      </c>
      <c r="N13392" t="s">
        <v>487</v>
      </c>
    </row>
    <row r="13393" spans="1:14" hidden="1" x14ac:dyDescent="0.25">
      <c r="A13393" t="s">
        <v>476</v>
      </c>
      <c r="B13393" s="1">
        <v>45657</v>
      </c>
      <c r="C13393" t="s">
        <v>971</v>
      </c>
      <c r="D13393" t="s">
        <v>972</v>
      </c>
      <c r="E13393" s="4">
        <v>2000.0000000000002</v>
      </c>
      <c r="F13393" t="s">
        <v>1423</v>
      </c>
      <c r="G13393" t="s">
        <v>471</v>
      </c>
      <c r="H13393" t="s">
        <v>311</v>
      </c>
      <c r="I13393" t="s">
        <v>312</v>
      </c>
      <c r="J13393" t="s">
        <v>264</v>
      </c>
      <c r="L13393" t="s">
        <v>390</v>
      </c>
      <c r="M13393" t="s">
        <v>391</v>
      </c>
      <c r="N13393" t="s">
        <v>487</v>
      </c>
    </row>
    <row r="13394" spans="1:14" hidden="1" x14ac:dyDescent="0.25">
      <c r="A13394" t="s">
        <v>476</v>
      </c>
      <c r="B13394" s="1">
        <v>45322</v>
      </c>
      <c r="C13394" t="s">
        <v>973</v>
      </c>
      <c r="D13394" t="s">
        <v>974</v>
      </c>
      <c r="E13394" s="4">
        <v>956.66666666666663</v>
      </c>
      <c r="F13394" t="s">
        <v>1423</v>
      </c>
      <c r="G13394" t="s">
        <v>471</v>
      </c>
      <c r="H13394" t="s">
        <v>311</v>
      </c>
      <c r="I13394" t="s">
        <v>312</v>
      </c>
      <c r="J13394" t="s">
        <v>264</v>
      </c>
      <c r="L13394" t="s">
        <v>390</v>
      </c>
      <c r="M13394" t="s">
        <v>391</v>
      </c>
      <c r="N13394" t="s">
        <v>487</v>
      </c>
    </row>
    <row r="13395" spans="1:14" hidden="1" x14ac:dyDescent="0.25">
      <c r="A13395" t="s">
        <v>476</v>
      </c>
      <c r="B13395" s="1">
        <v>45351</v>
      </c>
      <c r="C13395" t="s">
        <v>973</v>
      </c>
      <c r="D13395" t="s">
        <v>974</v>
      </c>
      <c r="E13395" s="4">
        <v>956.66666666666663</v>
      </c>
      <c r="F13395" t="s">
        <v>1423</v>
      </c>
      <c r="G13395" t="s">
        <v>471</v>
      </c>
      <c r="H13395" t="s">
        <v>311</v>
      </c>
      <c r="I13395" t="s">
        <v>312</v>
      </c>
      <c r="J13395" t="s">
        <v>264</v>
      </c>
      <c r="L13395" t="s">
        <v>390</v>
      </c>
      <c r="M13395" t="s">
        <v>391</v>
      </c>
      <c r="N13395" t="s">
        <v>487</v>
      </c>
    </row>
    <row r="13396" spans="1:14" hidden="1" x14ac:dyDescent="0.25">
      <c r="A13396" t="s">
        <v>476</v>
      </c>
      <c r="B13396" s="1">
        <v>45382</v>
      </c>
      <c r="C13396" t="s">
        <v>973</v>
      </c>
      <c r="D13396" t="s">
        <v>974</v>
      </c>
      <c r="E13396" s="4">
        <v>956.66666666666663</v>
      </c>
      <c r="F13396" t="s">
        <v>1423</v>
      </c>
      <c r="G13396" t="s">
        <v>471</v>
      </c>
      <c r="H13396" t="s">
        <v>311</v>
      </c>
      <c r="I13396" t="s">
        <v>312</v>
      </c>
      <c r="J13396" t="s">
        <v>264</v>
      </c>
      <c r="L13396" t="s">
        <v>390</v>
      </c>
      <c r="M13396" t="s">
        <v>391</v>
      </c>
      <c r="N13396" t="s">
        <v>487</v>
      </c>
    </row>
    <row r="13397" spans="1:14" hidden="1" x14ac:dyDescent="0.25">
      <c r="A13397" t="s">
        <v>476</v>
      </c>
      <c r="B13397" s="1">
        <v>45412</v>
      </c>
      <c r="C13397" t="s">
        <v>973</v>
      </c>
      <c r="D13397" t="s">
        <v>974</v>
      </c>
      <c r="E13397" s="4">
        <v>3826.6666666666665</v>
      </c>
      <c r="F13397" t="s">
        <v>1423</v>
      </c>
      <c r="G13397" t="s">
        <v>471</v>
      </c>
      <c r="H13397" t="s">
        <v>311</v>
      </c>
      <c r="I13397" t="s">
        <v>312</v>
      </c>
      <c r="J13397" t="s">
        <v>264</v>
      </c>
      <c r="L13397" t="s">
        <v>390</v>
      </c>
      <c r="M13397" t="s">
        <v>391</v>
      </c>
      <c r="N13397" t="s">
        <v>487</v>
      </c>
    </row>
    <row r="13398" spans="1:14" hidden="1" x14ac:dyDescent="0.25">
      <c r="A13398" t="s">
        <v>476</v>
      </c>
      <c r="B13398" s="1">
        <v>45443</v>
      </c>
      <c r="C13398" t="s">
        <v>973</v>
      </c>
      <c r="D13398" t="s">
        <v>974</v>
      </c>
      <c r="E13398" s="4">
        <v>4783.333333333333</v>
      </c>
      <c r="F13398" t="s">
        <v>1423</v>
      </c>
      <c r="G13398" t="s">
        <v>471</v>
      </c>
      <c r="H13398" t="s">
        <v>311</v>
      </c>
      <c r="I13398" t="s">
        <v>312</v>
      </c>
      <c r="J13398" t="s">
        <v>264</v>
      </c>
      <c r="L13398" t="s">
        <v>390</v>
      </c>
      <c r="M13398" t="s">
        <v>391</v>
      </c>
      <c r="N13398" t="s">
        <v>487</v>
      </c>
    </row>
    <row r="13399" spans="1:14" hidden="1" x14ac:dyDescent="0.25">
      <c r="A13399" t="s">
        <v>476</v>
      </c>
      <c r="B13399" s="1">
        <v>45473</v>
      </c>
      <c r="C13399" t="s">
        <v>973</v>
      </c>
      <c r="D13399" t="s">
        <v>974</v>
      </c>
      <c r="E13399" s="4">
        <v>5740</v>
      </c>
      <c r="F13399" t="s">
        <v>1423</v>
      </c>
      <c r="G13399" t="s">
        <v>471</v>
      </c>
      <c r="H13399" t="s">
        <v>311</v>
      </c>
      <c r="I13399" t="s">
        <v>312</v>
      </c>
      <c r="J13399" t="s">
        <v>264</v>
      </c>
      <c r="L13399" t="s">
        <v>390</v>
      </c>
      <c r="M13399" t="s">
        <v>391</v>
      </c>
      <c r="N13399" t="s">
        <v>487</v>
      </c>
    </row>
    <row r="13400" spans="1:14" hidden="1" x14ac:dyDescent="0.25">
      <c r="A13400" t="s">
        <v>476</v>
      </c>
      <c r="B13400" s="1">
        <v>45504</v>
      </c>
      <c r="C13400" t="s">
        <v>973</v>
      </c>
      <c r="D13400" t="s">
        <v>974</v>
      </c>
      <c r="E13400" s="4">
        <v>6696.666666666667</v>
      </c>
      <c r="F13400" t="s">
        <v>1423</v>
      </c>
      <c r="G13400" t="s">
        <v>471</v>
      </c>
      <c r="H13400" t="s">
        <v>311</v>
      </c>
      <c r="I13400" t="s">
        <v>312</v>
      </c>
      <c r="J13400" t="s">
        <v>264</v>
      </c>
      <c r="L13400" t="s">
        <v>390</v>
      </c>
      <c r="M13400" t="s">
        <v>391</v>
      </c>
      <c r="N13400" t="s">
        <v>487</v>
      </c>
    </row>
    <row r="13401" spans="1:14" hidden="1" x14ac:dyDescent="0.25">
      <c r="A13401" t="s">
        <v>476</v>
      </c>
      <c r="B13401" s="1">
        <v>45535</v>
      </c>
      <c r="C13401" t="s">
        <v>973</v>
      </c>
      <c r="D13401" t="s">
        <v>974</v>
      </c>
      <c r="E13401" s="4">
        <v>7653.3333333333339</v>
      </c>
      <c r="F13401" t="s">
        <v>1423</v>
      </c>
      <c r="G13401" t="s">
        <v>471</v>
      </c>
      <c r="H13401" t="s">
        <v>311</v>
      </c>
      <c r="I13401" t="s">
        <v>312</v>
      </c>
      <c r="J13401" t="s">
        <v>264</v>
      </c>
      <c r="L13401" t="s">
        <v>390</v>
      </c>
      <c r="M13401" t="s">
        <v>391</v>
      </c>
      <c r="N13401" t="s">
        <v>487</v>
      </c>
    </row>
    <row r="13402" spans="1:14" hidden="1" x14ac:dyDescent="0.25">
      <c r="A13402" t="s">
        <v>476</v>
      </c>
      <c r="B13402" s="1">
        <v>45565</v>
      </c>
      <c r="C13402" t="s">
        <v>973</v>
      </c>
      <c r="D13402" t="s">
        <v>974</v>
      </c>
      <c r="E13402" s="4">
        <v>8610</v>
      </c>
      <c r="F13402" t="s">
        <v>1423</v>
      </c>
      <c r="G13402" t="s">
        <v>471</v>
      </c>
      <c r="H13402" t="s">
        <v>311</v>
      </c>
      <c r="I13402" t="s">
        <v>312</v>
      </c>
      <c r="J13402" t="s">
        <v>264</v>
      </c>
      <c r="L13402" t="s">
        <v>390</v>
      </c>
      <c r="M13402" t="s">
        <v>391</v>
      </c>
      <c r="N13402" t="s">
        <v>487</v>
      </c>
    </row>
    <row r="13403" spans="1:14" hidden="1" x14ac:dyDescent="0.25">
      <c r="A13403" t="s">
        <v>476</v>
      </c>
      <c r="B13403" s="1">
        <v>45596</v>
      </c>
      <c r="C13403" t="s">
        <v>973</v>
      </c>
      <c r="D13403" t="s">
        <v>974</v>
      </c>
      <c r="E13403" s="4">
        <v>9566.6666666666661</v>
      </c>
      <c r="F13403" t="s">
        <v>1423</v>
      </c>
      <c r="G13403" t="s">
        <v>471</v>
      </c>
      <c r="H13403" t="s">
        <v>311</v>
      </c>
      <c r="I13403" t="s">
        <v>312</v>
      </c>
      <c r="J13403" t="s">
        <v>264</v>
      </c>
      <c r="L13403" t="s">
        <v>390</v>
      </c>
      <c r="M13403" t="s">
        <v>391</v>
      </c>
      <c r="N13403" t="s">
        <v>487</v>
      </c>
    </row>
    <row r="13404" spans="1:14" hidden="1" x14ac:dyDescent="0.25">
      <c r="A13404" t="s">
        <v>476</v>
      </c>
      <c r="B13404" s="1">
        <v>45626</v>
      </c>
      <c r="C13404" t="s">
        <v>973</v>
      </c>
      <c r="D13404" t="s">
        <v>974</v>
      </c>
      <c r="E13404" s="4">
        <v>10523.333333333332</v>
      </c>
      <c r="F13404" t="s">
        <v>1423</v>
      </c>
      <c r="G13404" t="s">
        <v>471</v>
      </c>
      <c r="H13404" t="s">
        <v>311</v>
      </c>
      <c r="I13404" t="s">
        <v>312</v>
      </c>
      <c r="J13404" t="s">
        <v>264</v>
      </c>
      <c r="L13404" t="s">
        <v>390</v>
      </c>
      <c r="M13404" t="s">
        <v>391</v>
      </c>
      <c r="N13404" t="s">
        <v>487</v>
      </c>
    </row>
    <row r="13405" spans="1:14" hidden="1" x14ac:dyDescent="0.25">
      <c r="A13405" t="s">
        <v>476</v>
      </c>
      <c r="B13405" s="1">
        <v>45657</v>
      </c>
      <c r="C13405" t="s">
        <v>973</v>
      </c>
      <c r="D13405" t="s">
        <v>974</v>
      </c>
      <c r="E13405" s="4">
        <v>11479.999999999998</v>
      </c>
      <c r="F13405" t="s">
        <v>1423</v>
      </c>
      <c r="G13405" t="s">
        <v>471</v>
      </c>
      <c r="H13405" t="s">
        <v>311</v>
      </c>
      <c r="I13405" t="s">
        <v>312</v>
      </c>
      <c r="J13405" t="s">
        <v>264</v>
      </c>
      <c r="L13405" t="s">
        <v>390</v>
      </c>
      <c r="M13405" t="s">
        <v>391</v>
      </c>
      <c r="N13405" t="s">
        <v>487</v>
      </c>
    </row>
    <row r="13406" spans="1:14" hidden="1" x14ac:dyDescent="0.25">
      <c r="A13406" t="s">
        <v>476</v>
      </c>
      <c r="B13406" s="1">
        <v>45322</v>
      </c>
      <c r="C13406" t="s">
        <v>25</v>
      </c>
      <c r="D13406" t="s">
        <v>1049</v>
      </c>
      <c r="E13406" s="4">
        <v>-67433.75</v>
      </c>
      <c r="F13406" t="s">
        <v>1423</v>
      </c>
      <c r="G13406" t="s">
        <v>471</v>
      </c>
      <c r="H13406" t="s">
        <v>244</v>
      </c>
      <c r="I13406" t="s">
        <v>245</v>
      </c>
      <c r="J13406" t="s">
        <v>244</v>
      </c>
      <c r="L13406" t="s">
        <v>368</v>
      </c>
      <c r="M13406" t="s">
        <v>369</v>
      </c>
      <c r="N13406" t="s">
        <v>480</v>
      </c>
    </row>
    <row r="13407" spans="1:14" hidden="1" x14ac:dyDescent="0.25">
      <c r="A13407" t="s">
        <v>476</v>
      </c>
      <c r="B13407" s="1">
        <v>45351</v>
      </c>
      <c r="C13407" t="s">
        <v>25</v>
      </c>
      <c r="D13407" t="s">
        <v>1049</v>
      </c>
      <c r="E13407" s="4">
        <v>-67433.75</v>
      </c>
      <c r="F13407" t="s">
        <v>1423</v>
      </c>
      <c r="G13407" t="s">
        <v>471</v>
      </c>
      <c r="H13407" t="s">
        <v>244</v>
      </c>
      <c r="I13407" t="s">
        <v>245</v>
      </c>
      <c r="J13407" t="s">
        <v>244</v>
      </c>
      <c r="L13407" t="s">
        <v>368</v>
      </c>
      <c r="M13407" t="s">
        <v>369</v>
      </c>
      <c r="N13407" t="s">
        <v>480</v>
      </c>
    </row>
    <row r="13408" spans="1:14" hidden="1" x14ac:dyDescent="0.25">
      <c r="A13408" t="s">
        <v>476</v>
      </c>
      <c r="B13408" s="1">
        <v>45382</v>
      </c>
      <c r="C13408" t="s">
        <v>25</v>
      </c>
      <c r="D13408" t="s">
        <v>1049</v>
      </c>
      <c r="E13408" s="4">
        <v>-67433.75</v>
      </c>
      <c r="F13408" t="s">
        <v>1423</v>
      </c>
      <c r="G13408" t="s">
        <v>471</v>
      </c>
      <c r="H13408" t="s">
        <v>244</v>
      </c>
      <c r="I13408" t="s">
        <v>245</v>
      </c>
      <c r="J13408" t="s">
        <v>244</v>
      </c>
      <c r="L13408" t="s">
        <v>368</v>
      </c>
      <c r="M13408" t="s">
        <v>369</v>
      </c>
      <c r="N13408" t="s">
        <v>480</v>
      </c>
    </row>
    <row r="13409" spans="1:14" hidden="1" x14ac:dyDescent="0.25">
      <c r="A13409" t="s">
        <v>476</v>
      </c>
      <c r="B13409" s="1">
        <v>45412</v>
      </c>
      <c r="C13409" t="s">
        <v>25</v>
      </c>
      <c r="D13409" t="s">
        <v>1049</v>
      </c>
      <c r="E13409" s="4">
        <v>-269735</v>
      </c>
      <c r="F13409" t="s">
        <v>1423</v>
      </c>
      <c r="G13409" t="s">
        <v>471</v>
      </c>
      <c r="H13409" t="s">
        <v>244</v>
      </c>
      <c r="I13409" t="s">
        <v>245</v>
      </c>
      <c r="J13409" t="s">
        <v>244</v>
      </c>
      <c r="L13409" t="s">
        <v>368</v>
      </c>
      <c r="M13409" t="s">
        <v>369</v>
      </c>
      <c r="N13409" t="s">
        <v>480</v>
      </c>
    </row>
    <row r="13410" spans="1:14" hidden="1" x14ac:dyDescent="0.25">
      <c r="A13410" t="s">
        <v>476</v>
      </c>
      <c r="B13410" s="1">
        <v>45443</v>
      </c>
      <c r="C13410" t="s">
        <v>25</v>
      </c>
      <c r="D13410" t="s">
        <v>1049</v>
      </c>
      <c r="E13410" s="4">
        <v>-309735</v>
      </c>
      <c r="F13410" t="s">
        <v>1423</v>
      </c>
      <c r="G13410" t="s">
        <v>471</v>
      </c>
      <c r="H13410" t="s">
        <v>244</v>
      </c>
      <c r="I13410" t="s">
        <v>245</v>
      </c>
      <c r="J13410" t="s">
        <v>244</v>
      </c>
      <c r="L13410" t="s">
        <v>368</v>
      </c>
      <c r="M13410" t="s">
        <v>369</v>
      </c>
      <c r="N13410" t="s">
        <v>480</v>
      </c>
    </row>
    <row r="13411" spans="1:14" hidden="1" x14ac:dyDescent="0.25">
      <c r="A13411" t="s">
        <v>476</v>
      </c>
      <c r="B13411" s="1">
        <v>45473</v>
      </c>
      <c r="C13411" t="s">
        <v>25</v>
      </c>
      <c r="D13411" t="s">
        <v>1049</v>
      </c>
      <c r="E13411" s="4">
        <v>-349735</v>
      </c>
      <c r="F13411" t="s">
        <v>1423</v>
      </c>
      <c r="G13411" t="s">
        <v>471</v>
      </c>
      <c r="H13411" t="s">
        <v>244</v>
      </c>
      <c r="I13411" t="s">
        <v>245</v>
      </c>
      <c r="J13411" t="s">
        <v>244</v>
      </c>
      <c r="L13411" t="s">
        <v>368</v>
      </c>
      <c r="M13411" t="s">
        <v>369</v>
      </c>
      <c r="N13411" t="s">
        <v>480</v>
      </c>
    </row>
    <row r="13412" spans="1:14" hidden="1" x14ac:dyDescent="0.25">
      <c r="A13412" t="s">
        <v>476</v>
      </c>
      <c r="B13412" s="1">
        <v>45504</v>
      </c>
      <c r="C13412" t="s">
        <v>25</v>
      </c>
      <c r="D13412" t="s">
        <v>1049</v>
      </c>
      <c r="E13412" s="4">
        <v>-389735</v>
      </c>
      <c r="F13412" t="s">
        <v>1423</v>
      </c>
      <c r="G13412" t="s">
        <v>471</v>
      </c>
      <c r="H13412" t="s">
        <v>244</v>
      </c>
      <c r="I13412" t="s">
        <v>245</v>
      </c>
      <c r="J13412" t="s">
        <v>244</v>
      </c>
      <c r="L13412" t="s">
        <v>368</v>
      </c>
      <c r="M13412" t="s">
        <v>369</v>
      </c>
      <c r="N13412" t="s">
        <v>480</v>
      </c>
    </row>
    <row r="13413" spans="1:14" hidden="1" x14ac:dyDescent="0.25">
      <c r="A13413" t="s">
        <v>476</v>
      </c>
      <c r="B13413" s="1">
        <v>45535</v>
      </c>
      <c r="C13413" t="s">
        <v>25</v>
      </c>
      <c r="D13413" t="s">
        <v>1049</v>
      </c>
      <c r="E13413" s="4">
        <v>-429735</v>
      </c>
      <c r="F13413" t="s">
        <v>1423</v>
      </c>
      <c r="G13413" t="s">
        <v>471</v>
      </c>
      <c r="H13413" t="s">
        <v>244</v>
      </c>
      <c r="I13413" t="s">
        <v>245</v>
      </c>
      <c r="J13413" t="s">
        <v>244</v>
      </c>
      <c r="L13413" t="s">
        <v>368</v>
      </c>
      <c r="M13413" t="s">
        <v>369</v>
      </c>
      <c r="N13413" t="s">
        <v>480</v>
      </c>
    </row>
    <row r="13414" spans="1:14" hidden="1" x14ac:dyDescent="0.25">
      <c r="A13414" t="s">
        <v>476</v>
      </c>
      <c r="B13414" s="1">
        <v>45565</v>
      </c>
      <c r="C13414" t="s">
        <v>25</v>
      </c>
      <c r="D13414" t="s">
        <v>1049</v>
      </c>
      <c r="E13414" s="4">
        <v>-469735</v>
      </c>
      <c r="F13414" t="s">
        <v>1423</v>
      </c>
      <c r="G13414" t="s">
        <v>471</v>
      </c>
      <c r="H13414" t="s">
        <v>244</v>
      </c>
      <c r="I13414" t="s">
        <v>245</v>
      </c>
      <c r="J13414" t="s">
        <v>244</v>
      </c>
      <c r="L13414" t="s">
        <v>368</v>
      </c>
      <c r="M13414" t="s">
        <v>369</v>
      </c>
      <c r="N13414" t="s">
        <v>480</v>
      </c>
    </row>
    <row r="13415" spans="1:14" hidden="1" x14ac:dyDescent="0.25">
      <c r="A13415" t="s">
        <v>476</v>
      </c>
      <c r="B13415" s="1">
        <v>45596</v>
      </c>
      <c r="C13415" t="s">
        <v>25</v>
      </c>
      <c r="D13415" t="s">
        <v>1049</v>
      </c>
      <c r="E13415" s="4">
        <v>-509735</v>
      </c>
      <c r="F13415" t="s">
        <v>1423</v>
      </c>
      <c r="G13415" t="s">
        <v>471</v>
      </c>
      <c r="H13415" t="s">
        <v>244</v>
      </c>
      <c r="I13415" t="s">
        <v>245</v>
      </c>
      <c r="J13415" t="s">
        <v>244</v>
      </c>
      <c r="L13415" t="s">
        <v>368</v>
      </c>
      <c r="M13415" t="s">
        <v>369</v>
      </c>
      <c r="N13415" t="s">
        <v>480</v>
      </c>
    </row>
    <row r="13416" spans="1:14" hidden="1" x14ac:dyDescent="0.25">
      <c r="A13416" t="s">
        <v>476</v>
      </c>
      <c r="B13416" s="1">
        <v>45626</v>
      </c>
      <c r="C13416" t="s">
        <v>25</v>
      </c>
      <c r="D13416" t="s">
        <v>1049</v>
      </c>
      <c r="E13416" s="4">
        <v>-549735</v>
      </c>
      <c r="F13416" t="s">
        <v>1423</v>
      </c>
      <c r="G13416" t="s">
        <v>471</v>
      </c>
      <c r="H13416" t="s">
        <v>244</v>
      </c>
      <c r="I13416" t="s">
        <v>245</v>
      </c>
      <c r="J13416" t="s">
        <v>244</v>
      </c>
      <c r="L13416" t="s">
        <v>368</v>
      </c>
      <c r="M13416" t="s">
        <v>369</v>
      </c>
      <c r="N13416" t="s">
        <v>480</v>
      </c>
    </row>
    <row r="13417" spans="1:14" hidden="1" x14ac:dyDescent="0.25">
      <c r="A13417" t="s">
        <v>476</v>
      </c>
      <c r="B13417" s="1">
        <v>45657</v>
      </c>
      <c r="C13417" t="s">
        <v>25</v>
      </c>
      <c r="D13417" t="s">
        <v>1049</v>
      </c>
      <c r="E13417" s="4">
        <v>-589735</v>
      </c>
      <c r="F13417" t="s">
        <v>1423</v>
      </c>
      <c r="G13417" t="s">
        <v>471</v>
      </c>
      <c r="H13417" t="s">
        <v>244</v>
      </c>
      <c r="I13417" t="s">
        <v>245</v>
      </c>
      <c r="J13417" t="s">
        <v>244</v>
      </c>
      <c r="L13417" t="s">
        <v>368</v>
      </c>
      <c r="M13417" t="s">
        <v>369</v>
      </c>
      <c r="N13417" t="s">
        <v>480</v>
      </c>
    </row>
    <row r="13418" spans="1:14" hidden="1" x14ac:dyDescent="0.25">
      <c r="A13418" t="s">
        <v>476</v>
      </c>
      <c r="B13418" s="1">
        <v>45322</v>
      </c>
      <c r="C13418" t="s">
        <v>631</v>
      </c>
      <c r="D13418" t="s">
        <v>632</v>
      </c>
      <c r="E13418" s="4"/>
      <c r="F13418" t="s">
        <v>1423</v>
      </c>
      <c r="G13418" t="s">
        <v>471</v>
      </c>
      <c r="H13418" t="s">
        <v>301</v>
      </c>
      <c r="I13418" t="s">
        <v>302</v>
      </c>
      <c r="J13418" t="s">
        <v>258</v>
      </c>
      <c r="L13418" t="s">
        <v>378</v>
      </c>
      <c r="M13418" t="s">
        <v>379</v>
      </c>
      <c r="N13418" t="s">
        <v>486</v>
      </c>
    </row>
    <row r="13419" spans="1:14" hidden="1" x14ac:dyDescent="0.25">
      <c r="A13419" t="s">
        <v>476</v>
      </c>
      <c r="B13419" s="1">
        <v>45322</v>
      </c>
      <c r="C13419" t="s">
        <v>627</v>
      </c>
      <c r="D13419" t="s">
        <v>628</v>
      </c>
      <c r="E13419" s="4">
        <v>41274.57522619237</v>
      </c>
      <c r="F13419" t="s">
        <v>1423</v>
      </c>
      <c r="G13419" t="s">
        <v>471</v>
      </c>
      <c r="H13419" t="s">
        <v>295</v>
      </c>
      <c r="I13419" t="s">
        <v>254</v>
      </c>
      <c r="J13419" t="s">
        <v>253</v>
      </c>
      <c r="L13419" t="s">
        <v>378</v>
      </c>
      <c r="M13419" t="s">
        <v>379</v>
      </c>
      <c r="N13419" t="s">
        <v>486</v>
      </c>
    </row>
    <row r="13420" spans="1:14" hidden="1" x14ac:dyDescent="0.25">
      <c r="A13420" t="s">
        <v>476</v>
      </c>
      <c r="B13420" s="1">
        <v>45351</v>
      </c>
      <c r="C13420" t="s">
        <v>627</v>
      </c>
      <c r="D13420" t="s">
        <v>628</v>
      </c>
      <c r="E13420" s="4">
        <v>38438.14231548275</v>
      </c>
      <c r="F13420" t="s">
        <v>1423</v>
      </c>
      <c r="G13420" t="s">
        <v>471</v>
      </c>
      <c r="H13420" t="s">
        <v>295</v>
      </c>
      <c r="I13420" t="s">
        <v>254</v>
      </c>
      <c r="J13420" t="s">
        <v>253</v>
      </c>
      <c r="L13420" t="s">
        <v>378</v>
      </c>
      <c r="M13420" t="s">
        <v>379</v>
      </c>
      <c r="N13420" t="s">
        <v>486</v>
      </c>
    </row>
    <row r="13421" spans="1:14" hidden="1" x14ac:dyDescent="0.25">
      <c r="A13421" t="s">
        <v>476</v>
      </c>
      <c r="B13421" s="1">
        <v>45382</v>
      </c>
      <c r="C13421" t="s">
        <v>627</v>
      </c>
      <c r="D13421" t="s">
        <v>628</v>
      </c>
      <c r="E13421" s="4">
        <v>54493.296888099991</v>
      </c>
      <c r="F13421" t="s">
        <v>1423</v>
      </c>
      <c r="G13421" t="s">
        <v>471</v>
      </c>
      <c r="H13421" t="s">
        <v>295</v>
      </c>
      <c r="I13421" t="s">
        <v>254</v>
      </c>
      <c r="J13421" t="s">
        <v>253</v>
      </c>
      <c r="L13421" t="s">
        <v>378</v>
      </c>
      <c r="M13421" t="s">
        <v>379</v>
      </c>
      <c r="N13421" t="s">
        <v>486</v>
      </c>
    </row>
    <row r="13422" spans="1:14" hidden="1" x14ac:dyDescent="0.25">
      <c r="A13422" t="s">
        <v>476</v>
      </c>
      <c r="B13422" s="1">
        <v>45412</v>
      </c>
      <c r="C13422" t="s">
        <v>627</v>
      </c>
      <c r="D13422" t="s">
        <v>628</v>
      </c>
      <c r="E13422" s="4">
        <v>161280.33220572543</v>
      </c>
      <c r="F13422" t="s">
        <v>1423</v>
      </c>
      <c r="G13422" t="s">
        <v>471</v>
      </c>
      <c r="H13422" t="s">
        <v>295</v>
      </c>
      <c r="I13422" t="s">
        <v>254</v>
      </c>
      <c r="J13422" t="s">
        <v>253</v>
      </c>
      <c r="L13422" t="s">
        <v>378</v>
      </c>
      <c r="M13422" t="s">
        <v>379</v>
      </c>
      <c r="N13422" t="s">
        <v>486</v>
      </c>
    </row>
    <row r="13423" spans="1:14" hidden="1" x14ac:dyDescent="0.25">
      <c r="A13423" t="s">
        <v>476</v>
      </c>
      <c r="B13423" s="1">
        <v>45443</v>
      </c>
      <c r="C13423" t="s">
        <v>627</v>
      </c>
      <c r="D13423" t="s">
        <v>628</v>
      </c>
      <c r="E13423" s="4">
        <v>195118.62169129326</v>
      </c>
      <c r="F13423" t="s">
        <v>1423</v>
      </c>
      <c r="G13423" t="s">
        <v>471</v>
      </c>
      <c r="H13423" t="s">
        <v>295</v>
      </c>
      <c r="I13423" t="s">
        <v>254</v>
      </c>
      <c r="J13423" t="s">
        <v>253</v>
      </c>
      <c r="L13423" t="s">
        <v>378</v>
      </c>
      <c r="M13423" t="s">
        <v>379</v>
      </c>
      <c r="N13423" t="s">
        <v>486</v>
      </c>
    </row>
    <row r="13424" spans="1:14" hidden="1" x14ac:dyDescent="0.25">
      <c r="A13424" t="s">
        <v>476</v>
      </c>
      <c r="B13424" s="1">
        <v>45473</v>
      </c>
      <c r="C13424" t="s">
        <v>627</v>
      </c>
      <c r="D13424" t="s">
        <v>628</v>
      </c>
      <c r="E13424" s="4">
        <v>221936.25289502938</v>
      </c>
      <c r="F13424" t="s">
        <v>1423</v>
      </c>
      <c r="G13424" t="s">
        <v>471</v>
      </c>
      <c r="H13424" t="s">
        <v>295</v>
      </c>
      <c r="I13424" t="s">
        <v>254</v>
      </c>
      <c r="J13424" t="s">
        <v>253</v>
      </c>
      <c r="L13424" t="s">
        <v>378</v>
      </c>
      <c r="M13424" t="s">
        <v>379</v>
      </c>
      <c r="N13424" t="s">
        <v>486</v>
      </c>
    </row>
    <row r="13425" spans="1:14" hidden="1" x14ac:dyDescent="0.25">
      <c r="A13425" t="s">
        <v>476</v>
      </c>
      <c r="B13425" s="1">
        <v>45504</v>
      </c>
      <c r="C13425" t="s">
        <v>627</v>
      </c>
      <c r="D13425" t="s">
        <v>628</v>
      </c>
      <c r="E13425" s="4">
        <v>246945.50615763338</v>
      </c>
      <c r="F13425" t="s">
        <v>1423</v>
      </c>
      <c r="G13425" t="s">
        <v>471</v>
      </c>
      <c r="H13425" t="s">
        <v>295</v>
      </c>
      <c r="I13425" t="s">
        <v>254</v>
      </c>
      <c r="J13425" t="s">
        <v>253</v>
      </c>
      <c r="L13425" t="s">
        <v>378</v>
      </c>
      <c r="M13425" t="s">
        <v>379</v>
      </c>
      <c r="N13425" t="s">
        <v>486</v>
      </c>
    </row>
    <row r="13426" spans="1:14" hidden="1" x14ac:dyDescent="0.25">
      <c r="A13426" t="s">
        <v>476</v>
      </c>
      <c r="B13426" s="1">
        <v>45535</v>
      </c>
      <c r="C13426" t="s">
        <v>627</v>
      </c>
      <c r="D13426" t="s">
        <v>628</v>
      </c>
      <c r="E13426" s="4">
        <v>263022.55763778527</v>
      </c>
      <c r="F13426" t="s">
        <v>1423</v>
      </c>
      <c r="G13426" t="s">
        <v>471</v>
      </c>
      <c r="H13426" t="s">
        <v>295</v>
      </c>
      <c r="I13426" t="s">
        <v>254</v>
      </c>
      <c r="J13426" t="s">
        <v>253</v>
      </c>
      <c r="L13426" t="s">
        <v>378</v>
      </c>
      <c r="M13426" t="s">
        <v>379</v>
      </c>
      <c r="N13426" t="s">
        <v>486</v>
      </c>
    </row>
    <row r="13427" spans="1:14" hidden="1" x14ac:dyDescent="0.25">
      <c r="A13427" t="s">
        <v>476</v>
      </c>
      <c r="B13427" s="1">
        <v>45565</v>
      </c>
      <c r="C13427" t="s">
        <v>627</v>
      </c>
      <c r="D13427" t="s">
        <v>628</v>
      </c>
      <c r="E13427" s="4">
        <v>280120.26786732185</v>
      </c>
      <c r="F13427" t="s">
        <v>1423</v>
      </c>
      <c r="G13427" t="s">
        <v>471</v>
      </c>
      <c r="H13427" t="s">
        <v>295</v>
      </c>
      <c r="I13427" t="s">
        <v>254</v>
      </c>
      <c r="J13427" t="s">
        <v>253</v>
      </c>
      <c r="L13427" t="s">
        <v>378</v>
      </c>
      <c r="M13427" t="s">
        <v>379</v>
      </c>
      <c r="N13427" t="s">
        <v>486</v>
      </c>
    </row>
    <row r="13428" spans="1:14" hidden="1" x14ac:dyDescent="0.25">
      <c r="A13428" t="s">
        <v>476</v>
      </c>
      <c r="B13428" s="1">
        <v>45596</v>
      </c>
      <c r="C13428" t="s">
        <v>627</v>
      </c>
      <c r="D13428" t="s">
        <v>628</v>
      </c>
      <c r="E13428" s="4">
        <v>295304.05007616826</v>
      </c>
      <c r="F13428" t="s">
        <v>1423</v>
      </c>
      <c r="G13428" t="s">
        <v>471</v>
      </c>
      <c r="H13428" t="s">
        <v>295</v>
      </c>
      <c r="I13428" t="s">
        <v>254</v>
      </c>
      <c r="J13428" t="s">
        <v>253</v>
      </c>
      <c r="L13428" t="s">
        <v>378</v>
      </c>
      <c r="M13428" t="s">
        <v>379</v>
      </c>
      <c r="N13428" t="s">
        <v>486</v>
      </c>
    </row>
    <row r="13429" spans="1:14" hidden="1" x14ac:dyDescent="0.25">
      <c r="A13429" t="s">
        <v>476</v>
      </c>
      <c r="B13429" s="1">
        <v>45626</v>
      </c>
      <c r="C13429" t="s">
        <v>627</v>
      </c>
      <c r="D13429" t="s">
        <v>628</v>
      </c>
      <c r="E13429" s="4">
        <v>315817.93597033719</v>
      </c>
      <c r="F13429" t="s">
        <v>1423</v>
      </c>
      <c r="G13429" t="s">
        <v>471</v>
      </c>
      <c r="H13429" t="s">
        <v>295</v>
      </c>
      <c r="I13429" t="s">
        <v>254</v>
      </c>
      <c r="J13429" t="s">
        <v>253</v>
      </c>
      <c r="L13429" t="s">
        <v>378</v>
      </c>
      <c r="M13429" t="s">
        <v>379</v>
      </c>
      <c r="N13429" t="s">
        <v>486</v>
      </c>
    </row>
    <row r="13430" spans="1:14" hidden="1" x14ac:dyDescent="0.25">
      <c r="A13430" t="s">
        <v>476</v>
      </c>
      <c r="B13430" s="1">
        <v>45657</v>
      </c>
      <c r="C13430" t="s">
        <v>627</v>
      </c>
      <c r="D13430" t="s">
        <v>628</v>
      </c>
      <c r="E13430" s="4">
        <v>321428.57142857142</v>
      </c>
      <c r="F13430" t="s">
        <v>1423</v>
      </c>
      <c r="G13430" t="s">
        <v>471</v>
      </c>
      <c r="H13430" t="s">
        <v>295</v>
      </c>
      <c r="I13430" t="s">
        <v>254</v>
      </c>
      <c r="J13430" t="s">
        <v>253</v>
      </c>
      <c r="L13430" t="s">
        <v>378</v>
      </c>
      <c r="M13430" t="s">
        <v>379</v>
      </c>
      <c r="N13430" t="s">
        <v>486</v>
      </c>
    </row>
    <row r="13431" spans="1:14" hidden="1" x14ac:dyDescent="0.25">
      <c r="A13431" t="s">
        <v>476</v>
      </c>
      <c r="B13431" s="1">
        <v>45322</v>
      </c>
      <c r="C13431" t="s">
        <v>646</v>
      </c>
      <c r="D13431" t="s">
        <v>647</v>
      </c>
      <c r="E13431" s="4">
        <v>74294.235407146276</v>
      </c>
      <c r="F13431" t="s">
        <v>1423</v>
      </c>
      <c r="G13431" t="s">
        <v>471</v>
      </c>
      <c r="H13431" t="s">
        <v>295</v>
      </c>
      <c r="I13431" t="s">
        <v>254</v>
      </c>
      <c r="J13431" t="s">
        <v>253</v>
      </c>
      <c r="L13431" t="s">
        <v>378</v>
      </c>
      <c r="M13431" t="s">
        <v>379</v>
      </c>
      <c r="N13431" t="s">
        <v>486</v>
      </c>
    </row>
    <row r="13432" spans="1:14" hidden="1" x14ac:dyDescent="0.25">
      <c r="A13432" t="s">
        <v>476</v>
      </c>
      <c r="B13432" s="1">
        <v>45351</v>
      </c>
      <c r="C13432" t="s">
        <v>646</v>
      </c>
      <c r="D13432" t="s">
        <v>647</v>
      </c>
      <c r="E13432" s="4">
        <v>69188.656167868961</v>
      </c>
      <c r="F13432" t="s">
        <v>1423</v>
      </c>
      <c r="G13432" t="s">
        <v>471</v>
      </c>
      <c r="H13432" t="s">
        <v>295</v>
      </c>
      <c r="I13432" t="s">
        <v>254</v>
      </c>
      <c r="J13432" t="s">
        <v>253</v>
      </c>
      <c r="L13432" t="s">
        <v>378</v>
      </c>
      <c r="M13432" t="s">
        <v>379</v>
      </c>
      <c r="N13432" t="s">
        <v>486</v>
      </c>
    </row>
    <row r="13433" spans="1:14" hidden="1" x14ac:dyDescent="0.25">
      <c r="A13433" t="s">
        <v>476</v>
      </c>
      <c r="B13433" s="1">
        <v>45382</v>
      </c>
      <c r="C13433" t="s">
        <v>646</v>
      </c>
      <c r="D13433" t="s">
        <v>647</v>
      </c>
      <c r="E13433" s="4">
        <v>98087.934398579993</v>
      </c>
      <c r="F13433" t="s">
        <v>1423</v>
      </c>
      <c r="G13433" t="s">
        <v>471</v>
      </c>
      <c r="H13433" t="s">
        <v>295</v>
      </c>
      <c r="I13433" t="s">
        <v>254</v>
      </c>
      <c r="J13433" t="s">
        <v>253</v>
      </c>
      <c r="L13433" t="s">
        <v>378</v>
      </c>
      <c r="M13433" t="s">
        <v>379</v>
      </c>
      <c r="N13433" t="s">
        <v>486</v>
      </c>
    </row>
    <row r="13434" spans="1:14" hidden="1" x14ac:dyDescent="0.25">
      <c r="A13434" t="s">
        <v>476</v>
      </c>
      <c r="B13434" s="1">
        <v>45412</v>
      </c>
      <c r="C13434" t="s">
        <v>646</v>
      </c>
      <c r="D13434" t="s">
        <v>647</v>
      </c>
      <c r="E13434" s="4">
        <v>290304.59797030583</v>
      </c>
      <c r="F13434" t="s">
        <v>1423</v>
      </c>
      <c r="G13434" t="s">
        <v>471</v>
      </c>
      <c r="H13434" t="s">
        <v>295</v>
      </c>
      <c r="I13434" t="s">
        <v>254</v>
      </c>
      <c r="J13434" t="s">
        <v>253</v>
      </c>
      <c r="L13434" t="s">
        <v>378</v>
      </c>
      <c r="M13434" t="s">
        <v>379</v>
      </c>
      <c r="N13434" t="s">
        <v>486</v>
      </c>
    </row>
    <row r="13435" spans="1:14" hidden="1" x14ac:dyDescent="0.25">
      <c r="A13435" t="s">
        <v>476</v>
      </c>
      <c r="B13435" s="1">
        <v>45443</v>
      </c>
      <c r="C13435" t="s">
        <v>646</v>
      </c>
      <c r="D13435" t="s">
        <v>647</v>
      </c>
      <c r="E13435" s="4">
        <v>351213.51904432796</v>
      </c>
      <c r="F13435" t="s">
        <v>1423</v>
      </c>
      <c r="G13435" t="s">
        <v>471</v>
      </c>
      <c r="H13435" t="s">
        <v>295</v>
      </c>
      <c r="I13435" t="s">
        <v>254</v>
      </c>
      <c r="J13435" t="s">
        <v>253</v>
      </c>
      <c r="L13435" t="s">
        <v>378</v>
      </c>
      <c r="M13435" t="s">
        <v>379</v>
      </c>
      <c r="N13435" t="s">
        <v>486</v>
      </c>
    </row>
    <row r="13436" spans="1:14" hidden="1" x14ac:dyDescent="0.25">
      <c r="A13436" t="s">
        <v>476</v>
      </c>
      <c r="B13436" s="1">
        <v>45473</v>
      </c>
      <c r="C13436" t="s">
        <v>646</v>
      </c>
      <c r="D13436" t="s">
        <v>647</v>
      </c>
      <c r="E13436" s="4">
        <v>399485.25521105301</v>
      </c>
      <c r="F13436" t="s">
        <v>1423</v>
      </c>
      <c r="G13436" t="s">
        <v>471</v>
      </c>
      <c r="H13436" t="s">
        <v>295</v>
      </c>
      <c r="I13436" t="s">
        <v>254</v>
      </c>
      <c r="J13436" t="s">
        <v>253</v>
      </c>
      <c r="L13436" t="s">
        <v>378</v>
      </c>
      <c r="M13436" t="s">
        <v>379</v>
      </c>
      <c r="N13436" t="s">
        <v>486</v>
      </c>
    </row>
    <row r="13437" spans="1:14" hidden="1" x14ac:dyDescent="0.25">
      <c r="A13437" t="s">
        <v>476</v>
      </c>
      <c r="B13437" s="1">
        <v>45504</v>
      </c>
      <c r="C13437" t="s">
        <v>646</v>
      </c>
      <c r="D13437" t="s">
        <v>647</v>
      </c>
      <c r="E13437" s="4">
        <v>444501.91108374024</v>
      </c>
      <c r="F13437" t="s">
        <v>1423</v>
      </c>
      <c r="G13437" t="s">
        <v>471</v>
      </c>
      <c r="H13437" t="s">
        <v>295</v>
      </c>
      <c r="I13437" t="s">
        <v>254</v>
      </c>
      <c r="J13437" t="s">
        <v>253</v>
      </c>
      <c r="L13437" t="s">
        <v>378</v>
      </c>
      <c r="M13437" t="s">
        <v>379</v>
      </c>
      <c r="N13437" t="s">
        <v>486</v>
      </c>
    </row>
    <row r="13438" spans="1:14" hidden="1" x14ac:dyDescent="0.25">
      <c r="A13438" t="s">
        <v>476</v>
      </c>
      <c r="B13438" s="1">
        <v>45535</v>
      </c>
      <c r="C13438" t="s">
        <v>646</v>
      </c>
      <c r="D13438" t="s">
        <v>647</v>
      </c>
      <c r="E13438" s="4">
        <v>473440.60374801361</v>
      </c>
      <c r="F13438" t="s">
        <v>1423</v>
      </c>
      <c r="G13438" t="s">
        <v>471</v>
      </c>
      <c r="H13438" t="s">
        <v>295</v>
      </c>
      <c r="I13438" t="s">
        <v>254</v>
      </c>
      <c r="J13438" t="s">
        <v>253</v>
      </c>
      <c r="L13438" t="s">
        <v>378</v>
      </c>
      <c r="M13438" t="s">
        <v>379</v>
      </c>
      <c r="N13438" t="s">
        <v>486</v>
      </c>
    </row>
    <row r="13439" spans="1:14" hidden="1" x14ac:dyDescent="0.25">
      <c r="A13439" t="s">
        <v>476</v>
      </c>
      <c r="B13439" s="1">
        <v>45565</v>
      </c>
      <c r="C13439" t="s">
        <v>646</v>
      </c>
      <c r="D13439" t="s">
        <v>647</v>
      </c>
      <c r="E13439" s="4">
        <v>504216.48216117942</v>
      </c>
      <c r="F13439" t="s">
        <v>1423</v>
      </c>
      <c r="G13439" t="s">
        <v>471</v>
      </c>
      <c r="H13439" t="s">
        <v>295</v>
      </c>
      <c r="I13439" t="s">
        <v>254</v>
      </c>
      <c r="J13439" t="s">
        <v>253</v>
      </c>
      <c r="L13439" t="s">
        <v>378</v>
      </c>
      <c r="M13439" t="s">
        <v>379</v>
      </c>
      <c r="N13439" t="s">
        <v>486</v>
      </c>
    </row>
    <row r="13440" spans="1:14" hidden="1" x14ac:dyDescent="0.25">
      <c r="A13440" t="s">
        <v>476</v>
      </c>
      <c r="B13440" s="1">
        <v>45596</v>
      </c>
      <c r="C13440" t="s">
        <v>646</v>
      </c>
      <c r="D13440" t="s">
        <v>647</v>
      </c>
      <c r="E13440" s="4">
        <v>531547.29013710294</v>
      </c>
      <c r="F13440" t="s">
        <v>1423</v>
      </c>
      <c r="G13440" t="s">
        <v>471</v>
      </c>
      <c r="H13440" t="s">
        <v>295</v>
      </c>
      <c r="I13440" t="s">
        <v>254</v>
      </c>
      <c r="J13440" t="s">
        <v>253</v>
      </c>
      <c r="L13440" t="s">
        <v>378</v>
      </c>
      <c r="M13440" t="s">
        <v>379</v>
      </c>
      <c r="N13440" t="s">
        <v>486</v>
      </c>
    </row>
    <row r="13441" spans="1:14" hidden="1" x14ac:dyDescent="0.25">
      <c r="A13441" t="s">
        <v>476</v>
      </c>
      <c r="B13441" s="1">
        <v>45626</v>
      </c>
      <c r="C13441" t="s">
        <v>646</v>
      </c>
      <c r="D13441" t="s">
        <v>647</v>
      </c>
      <c r="E13441" s="4">
        <v>568472.28474660695</v>
      </c>
      <c r="F13441" t="s">
        <v>1423</v>
      </c>
      <c r="G13441" t="s">
        <v>471</v>
      </c>
      <c r="H13441" t="s">
        <v>295</v>
      </c>
      <c r="I13441" t="s">
        <v>254</v>
      </c>
      <c r="J13441" t="s">
        <v>253</v>
      </c>
      <c r="L13441" t="s">
        <v>378</v>
      </c>
      <c r="M13441" t="s">
        <v>379</v>
      </c>
      <c r="N13441" t="s">
        <v>486</v>
      </c>
    </row>
    <row r="13442" spans="1:14" hidden="1" x14ac:dyDescent="0.25">
      <c r="A13442" t="s">
        <v>476</v>
      </c>
      <c r="B13442" s="1">
        <v>45657</v>
      </c>
      <c r="C13442" t="s">
        <v>646</v>
      </c>
      <c r="D13442" t="s">
        <v>647</v>
      </c>
      <c r="E13442" s="4">
        <v>578571.42857142852</v>
      </c>
      <c r="F13442" t="s">
        <v>1423</v>
      </c>
      <c r="G13442" t="s">
        <v>471</v>
      </c>
      <c r="H13442" t="s">
        <v>295</v>
      </c>
      <c r="I13442" t="s">
        <v>254</v>
      </c>
      <c r="J13442" t="s">
        <v>253</v>
      </c>
      <c r="L13442" t="s">
        <v>378</v>
      </c>
      <c r="M13442" t="s">
        <v>379</v>
      </c>
      <c r="N13442" t="s">
        <v>486</v>
      </c>
    </row>
    <row r="13443" spans="1:14" hidden="1" x14ac:dyDescent="0.25">
      <c r="A13443" t="s">
        <v>476</v>
      </c>
      <c r="B13443" s="1">
        <v>45322</v>
      </c>
      <c r="C13443" t="s">
        <v>633</v>
      </c>
      <c r="D13443" t="s">
        <v>634</v>
      </c>
      <c r="E13443" s="4"/>
      <c r="F13443" t="s">
        <v>1423</v>
      </c>
      <c r="G13443" t="s">
        <v>471</v>
      </c>
      <c r="H13443" t="s">
        <v>295</v>
      </c>
      <c r="I13443" t="s">
        <v>254</v>
      </c>
      <c r="J13443" t="s">
        <v>253</v>
      </c>
      <c r="L13443" t="s">
        <v>378</v>
      </c>
      <c r="M13443" t="s">
        <v>379</v>
      </c>
      <c r="N13443" t="s">
        <v>486</v>
      </c>
    </row>
    <row r="13444" spans="1:14" hidden="1" x14ac:dyDescent="0.25">
      <c r="A13444" t="s">
        <v>476</v>
      </c>
      <c r="B13444" s="1">
        <v>45322</v>
      </c>
      <c r="C13444" t="s">
        <v>1294</v>
      </c>
      <c r="D13444" t="s">
        <v>1295</v>
      </c>
      <c r="E13444" s="4"/>
      <c r="F13444" t="s">
        <v>1423</v>
      </c>
      <c r="G13444" t="s">
        <v>471</v>
      </c>
      <c r="H13444" t="s">
        <v>295</v>
      </c>
      <c r="I13444" t="s">
        <v>254</v>
      </c>
      <c r="J13444" t="s">
        <v>253</v>
      </c>
      <c r="L13444" t="s">
        <v>378</v>
      </c>
      <c r="M13444" t="s">
        <v>379</v>
      </c>
      <c r="N13444" t="s">
        <v>486</v>
      </c>
    </row>
    <row r="13445" spans="1:14" hidden="1" x14ac:dyDescent="0.25">
      <c r="A13445" t="s">
        <v>476</v>
      </c>
      <c r="B13445" s="1">
        <v>45322</v>
      </c>
      <c r="C13445" t="s">
        <v>1160</v>
      </c>
      <c r="D13445" t="s">
        <v>1161</v>
      </c>
      <c r="E13445" s="4">
        <v>978.83333333333337</v>
      </c>
      <c r="F13445" t="s">
        <v>1423</v>
      </c>
      <c r="G13445" t="s">
        <v>471</v>
      </c>
      <c r="H13445" t="s">
        <v>311</v>
      </c>
      <c r="I13445" t="s">
        <v>312</v>
      </c>
      <c r="J13445" t="s">
        <v>264</v>
      </c>
      <c r="L13445" t="s">
        <v>390</v>
      </c>
      <c r="M13445" t="s">
        <v>391</v>
      </c>
      <c r="N13445" t="s">
        <v>487</v>
      </c>
    </row>
    <row r="13446" spans="1:14" hidden="1" x14ac:dyDescent="0.25">
      <c r="A13446" t="s">
        <v>476</v>
      </c>
      <c r="B13446" s="1">
        <v>45351</v>
      </c>
      <c r="C13446" t="s">
        <v>1160</v>
      </c>
      <c r="D13446" t="s">
        <v>1161</v>
      </c>
      <c r="E13446" s="4">
        <v>978.83333333333337</v>
      </c>
      <c r="F13446" t="s">
        <v>1423</v>
      </c>
      <c r="G13446" t="s">
        <v>471</v>
      </c>
      <c r="H13446" t="s">
        <v>311</v>
      </c>
      <c r="I13446" t="s">
        <v>312</v>
      </c>
      <c r="J13446" t="s">
        <v>264</v>
      </c>
      <c r="L13446" t="s">
        <v>390</v>
      </c>
      <c r="M13446" t="s">
        <v>391</v>
      </c>
      <c r="N13446" t="s">
        <v>487</v>
      </c>
    </row>
    <row r="13447" spans="1:14" hidden="1" x14ac:dyDescent="0.25">
      <c r="A13447" t="s">
        <v>476</v>
      </c>
      <c r="B13447" s="1">
        <v>45382</v>
      </c>
      <c r="C13447" t="s">
        <v>1160</v>
      </c>
      <c r="D13447" t="s">
        <v>1161</v>
      </c>
      <c r="E13447" s="4">
        <v>978.83333333333337</v>
      </c>
      <c r="F13447" t="s">
        <v>1423</v>
      </c>
      <c r="G13447" t="s">
        <v>471</v>
      </c>
      <c r="H13447" t="s">
        <v>311</v>
      </c>
      <c r="I13447" t="s">
        <v>312</v>
      </c>
      <c r="J13447" t="s">
        <v>264</v>
      </c>
      <c r="L13447" t="s">
        <v>390</v>
      </c>
      <c r="M13447" t="s">
        <v>391</v>
      </c>
      <c r="N13447" t="s">
        <v>487</v>
      </c>
    </row>
    <row r="13448" spans="1:14" hidden="1" x14ac:dyDescent="0.25">
      <c r="A13448" t="s">
        <v>476</v>
      </c>
      <c r="B13448" s="1">
        <v>45412</v>
      </c>
      <c r="C13448" t="s">
        <v>1160</v>
      </c>
      <c r="D13448" t="s">
        <v>1161</v>
      </c>
      <c r="E13448" s="4">
        <v>3915.3333333333335</v>
      </c>
      <c r="F13448" t="s">
        <v>1423</v>
      </c>
      <c r="G13448" t="s">
        <v>471</v>
      </c>
      <c r="H13448" t="s">
        <v>311</v>
      </c>
      <c r="I13448" t="s">
        <v>312</v>
      </c>
      <c r="J13448" t="s">
        <v>264</v>
      </c>
      <c r="L13448" t="s">
        <v>390</v>
      </c>
      <c r="M13448" t="s">
        <v>391</v>
      </c>
      <c r="N13448" t="s">
        <v>487</v>
      </c>
    </row>
    <row r="13449" spans="1:14" hidden="1" x14ac:dyDescent="0.25">
      <c r="A13449" t="s">
        <v>476</v>
      </c>
      <c r="B13449" s="1">
        <v>45443</v>
      </c>
      <c r="C13449" t="s">
        <v>1160</v>
      </c>
      <c r="D13449" t="s">
        <v>1161</v>
      </c>
      <c r="E13449" s="4">
        <v>4894.166666666667</v>
      </c>
      <c r="F13449" t="s">
        <v>1423</v>
      </c>
      <c r="G13449" t="s">
        <v>471</v>
      </c>
      <c r="H13449" t="s">
        <v>311</v>
      </c>
      <c r="I13449" t="s">
        <v>312</v>
      </c>
      <c r="J13449" t="s">
        <v>264</v>
      </c>
      <c r="L13449" t="s">
        <v>390</v>
      </c>
      <c r="M13449" t="s">
        <v>391</v>
      </c>
      <c r="N13449" t="s">
        <v>487</v>
      </c>
    </row>
    <row r="13450" spans="1:14" hidden="1" x14ac:dyDescent="0.25">
      <c r="A13450" t="s">
        <v>476</v>
      </c>
      <c r="B13450" s="1">
        <v>45473</v>
      </c>
      <c r="C13450" t="s">
        <v>1160</v>
      </c>
      <c r="D13450" t="s">
        <v>1161</v>
      </c>
      <c r="E13450" s="4">
        <v>5873</v>
      </c>
      <c r="F13450" t="s">
        <v>1423</v>
      </c>
      <c r="G13450" t="s">
        <v>471</v>
      </c>
      <c r="H13450" t="s">
        <v>311</v>
      </c>
      <c r="I13450" t="s">
        <v>312</v>
      </c>
      <c r="J13450" t="s">
        <v>264</v>
      </c>
      <c r="L13450" t="s">
        <v>390</v>
      </c>
      <c r="M13450" t="s">
        <v>391</v>
      </c>
      <c r="N13450" t="s">
        <v>487</v>
      </c>
    </row>
    <row r="13451" spans="1:14" hidden="1" x14ac:dyDescent="0.25">
      <c r="A13451" t="s">
        <v>476</v>
      </c>
      <c r="B13451" s="1">
        <v>45504</v>
      </c>
      <c r="C13451" t="s">
        <v>1160</v>
      </c>
      <c r="D13451" t="s">
        <v>1161</v>
      </c>
      <c r="E13451" s="4">
        <v>6851.833333333333</v>
      </c>
      <c r="F13451" t="s">
        <v>1423</v>
      </c>
      <c r="G13451" t="s">
        <v>471</v>
      </c>
      <c r="H13451" t="s">
        <v>311</v>
      </c>
      <c r="I13451" t="s">
        <v>312</v>
      </c>
      <c r="J13451" t="s">
        <v>264</v>
      </c>
      <c r="L13451" t="s">
        <v>390</v>
      </c>
      <c r="M13451" t="s">
        <v>391</v>
      </c>
      <c r="N13451" t="s">
        <v>487</v>
      </c>
    </row>
    <row r="13452" spans="1:14" hidden="1" x14ac:dyDescent="0.25">
      <c r="A13452" t="s">
        <v>476</v>
      </c>
      <c r="B13452" s="1">
        <v>45535</v>
      </c>
      <c r="C13452" t="s">
        <v>1160</v>
      </c>
      <c r="D13452" t="s">
        <v>1161</v>
      </c>
      <c r="E13452" s="4">
        <v>7830.6666666666661</v>
      </c>
      <c r="F13452" t="s">
        <v>1423</v>
      </c>
      <c r="G13452" t="s">
        <v>471</v>
      </c>
      <c r="H13452" t="s">
        <v>311</v>
      </c>
      <c r="I13452" t="s">
        <v>312</v>
      </c>
      <c r="J13452" t="s">
        <v>264</v>
      </c>
      <c r="L13452" t="s">
        <v>390</v>
      </c>
      <c r="M13452" t="s">
        <v>391</v>
      </c>
      <c r="N13452" t="s">
        <v>487</v>
      </c>
    </row>
    <row r="13453" spans="1:14" hidden="1" x14ac:dyDescent="0.25">
      <c r="A13453" t="s">
        <v>476</v>
      </c>
      <c r="B13453" s="1">
        <v>45565</v>
      </c>
      <c r="C13453" t="s">
        <v>1160</v>
      </c>
      <c r="D13453" t="s">
        <v>1161</v>
      </c>
      <c r="E13453" s="4">
        <v>8809.5</v>
      </c>
      <c r="F13453" t="s">
        <v>1423</v>
      </c>
      <c r="G13453" t="s">
        <v>471</v>
      </c>
      <c r="H13453" t="s">
        <v>311</v>
      </c>
      <c r="I13453" t="s">
        <v>312</v>
      </c>
      <c r="J13453" t="s">
        <v>264</v>
      </c>
      <c r="L13453" t="s">
        <v>390</v>
      </c>
      <c r="M13453" t="s">
        <v>391</v>
      </c>
      <c r="N13453" t="s">
        <v>487</v>
      </c>
    </row>
    <row r="13454" spans="1:14" hidden="1" x14ac:dyDescent="0.25">
      <c r="A13454" t="s">
        <v>476</v>
      </c>
      <c r="B13454" s="1">
        <v>45596</v>
      </c>
      <c r="C13454" t="s">
        <v>1160</v>
      </c>
      <c r="D13454" t="s">
        <v>1161</v>
      </c>
      <c r="E13454" s="4">
        <v>9788.3333333333339</v>
      </c>
      <c r="F13454" t="s">
        <v>1423</v>
      </c>
      <c r="G13454" t="s">
        <v>471</v>
      </c>
      <c r="H13454" t="s">
        <v>311</v>
      </c>
      <c r="I13454" t="s">
        <v>312</v>
      </c>
      <c r="J13454" t="s">
        <v>264</v>
      </c>
      <c r="L13454" t="s">
        <v>390</v>
      </c>
      <c r="M13454" t="s">
        <v>391</v>
      </c>
      <c r="N13454" t="s">
        <v>487</v>
      </c>
    </row>
    <row r="13455" spans="1:14" hidden="1" x14ac:dyDescent="0.25">
      <c r="A13455" t="s">
        <v>476</v>
      </c>
      <c r="B13455" s="1">
        <v>45626</v>
      </c>
      <c r="C13455" t="s">
        <v>1160</v>
      </c>
      <c r="D13455" t="s">
        <v>1161</v>
      </c>
      <c r="E13455" s="4">
        <v>10767.166666666668</v>
      </c>
      <c r="F13455" t="s">
        <v>1423</v>
      </c>
      <c r="G13455" t="s">
        <v>471</v>
      </c>
      <c r="H13455" t="s">
        <v>311</v>
      </c>
      <c r="I13455" t="s">
        <v>312</v>
      </c>
      <c r="J13455" t="s">
        <v>264</v>
      </c>
      <c r="L13455" t="s">
        <v>390</v>
      </c>
      <c r="M13455" t="s">
        <v>391</v>
      </c>
      <c r="N13455" t="s">
        <v>487</v>
      </c>
    </row>
    <row r="13456" spans="1:14" hidden="1" x14ac:dyDescent="0.25">
      <c r="A13456" t="s">
        <v>476</v>
      </c>
      <c r="B13456" s="1">
        <v>45657</v>
      </c>
      <c r="C13456" t="s">
        <v>1160</v>
      </c>
      <c r="D13456" t="s">
        <v>1161</v>
      </c>
      <c r="E13456" s="4">
        <v>11746.000000000002</v>
      </c>
      <c r="F13456" t="s">
        <v>1423</v>
      </c>
      <c r="G13456" t="s">
        <v>471</v>
      </c>
      <c r="H13456" t="s">
        <v>311</v>
      </c>
      <c r="I13456" t="s">
        <v>312</v>
      </c>
      <c r="J13456" t="s">
        <v>264</v>
      </c>
      <c r="L13456" t="s">
        <v>390</v>
      </c>
      <c r="M13456" t="s">
        <v>391</v>
      </c>
      <c r="N13456" t="s">
        <v>487</v>
      </c>
    </row>
    <row r="13457" spans="1:14" hidden="1" x14ac:dyDescent="0.25">
      <c r="A13457" t="s">
        <v>476</v>
      </c>
      <c r="B13457" s="1">
        <v>45322</v>
      </c>
      <c r="C13457" t="s">
        <v>812</v>
      </c>
      <c r="D13457" t="s">
        <v>813</v>
      </c>
      <c r="E13457" s="4">
        <v>997.08333333333337</v>
      </c>
      <c r="F13457" t="s">
        <v>1423</v>
      </c>
      <c r="G13457" t="s">
        <v>471</v>
      </c>
      <c r="H13457" t="s">
        <v>308</v>
      </c>
      <c r="I13457" t="s">
        <v>309</v>
      </c>
      <c r="J13457" t="s">
        <v>264</v>
      </c>
      <c r="L13457" t="s">
        <v>378</v>
      </c>
      <c r="M13457" t="s">
        <v>379</v>
      </c>
      <c r="N13457" t="s">
        <v>487</v>
      </c>
    </row>
    <row r="13458" spans="1:14" hidden="1" x14ac:dyDescent="0.25">
      <c r="A13458" t="s">
        <v>476</v>
      </c>
      <c r="B13458" s="1">
        <v>45351</v>
      </c>
      <c r="C13458" t="s">
        <v>812</v>
      </c>
      <c r="D13458" t="s">
        <v>813</v>
      </c>
      <c r="E13458" s="4">
        <v>997.08333333333337</v>
      </c>
      <c r="F13458" t="s">
        <v>1423</v>
      </c>
      <c r="G13458" t="s">
        <v>471</v>
      </c>
      <c r="H13458" t="s">
        <v>308</v>
      </c>
      <c r="I13458" t="s">
        <v>309</v>
      </c>
      <c r="J13458" t="s">
        <v>264</v>
      </c>
      <c r="L13458" t="s">
        <v>378</v>
      </c>
      <c r="M13458" t="s">
        <v>379</v>
      </c>
      <c r="N13458" t="s">
        <v>487</v>
      </c>
    </row>
    <row r="13459" spans="1:14" hidden="1" x14ac:dyDescent="0.25">
      <c r="A13459" t="s">
        <v>476</v>
      </c>
      <c r="B13459" s="1">
        <v>45382</v>
      </c>
      <c r="C13459" t="s">
        <v>812</v>
      </c>
      <c r="D13459" t="s">
        <v>813</v>
      </c>
      <c r="E13459" s="4">
        <v>997.08333333333337</v>
      </c>
      <c r="F13459" t="s">
        <v>1423</v>
      </c>
      <c r="G13459" t="s">
        <v>471</v>
      </c>
      <c r="H13459" t="s">
        <v>308</v>
      </c>
      <c r="I13459" t="s">
        <v>309</v>
      </c>
      <c r="J13459" t="s">
        <v>264</v>
      </c>
      <c r="L13459" t="s">
        <v>378</v>
      </c>
      <c r="M13459" t="s">
        <v>379</v>
      </c>
      <c r="N13459" t="s">
        <v>487</v>
      </c>
    </row>
    <row r="13460" spans="1:14" hidden="1" x14ac:dyDescent="0.25">
      <c r="A13460" t="s">
        <v>476</v>
      </c>
      <c r="B13460" s="1">
        <v>45412</v>
      </c>
      <c r="C13460" t="s">
        <v>812</v>
      </c>
      <c r="D13460" t="s">
        <v>813</v>
      </c>
      <c r="E13460" s="4">
        <v>3988.3333333333335</v>
      </c>
      <c r="F13460" t="s">
        <v>1423</v>
      </c>
      <c r="G13460" t="s">
        <v>471</v>
      </c>
      <c r="H13460" t="s">
        <v>308</v>
      </c>
      <c r="I13460" t="s">
        <v>309</v>
      </c>
      <c r="J13460" t="s">
        <v>264</v>
      </c>
      <c r="L13460" t="s">
        <v>378</v>
      </c>
      <c r="M13460" t="s">
        <v>379</v>
      </c>
      <c r="N13460" t="s">
        <v>487</v>
      </c>
    </row>
    <row r="13461" spans="1:14" hidden="1" x14ac:dyDescent="0.25">
      <c r="A13461" t="s">
        <v>476</v>
      </c>
      <c r="B13461" s="1">
        <v>45443</v>
      </c>
      <c r="C13461" t="s">
        <v>812</v>
      </c>
      <c r="D13461" t="s">
        <v>813</v>
      </c>
      <c r="E13461" s="4">
        <v>4985.416666666667</v>
      </c>
      <c r="F13461" t="s">
        <v>1423</v>
      </c>
      <c r="G13461" t="s">
        <v>471</v>
      </c>
      <c r="H13461" t="s">
        <v>308</v>
      </c>
      <c r="I13461" t="s">
        <v>309</v>
      </c>
      <c r="J13461" t="s">
        <v>264</v>
      </c>
      <c r="L13461" t="s">
        <v>378</v>
      </c>
      <c r="M13461" t="s">
        <v>379</v>
      </c>
      <c r="N13461" t="s">
        <v>487</v>
      </c>
    </row>
    <row r="13462" spans="1:14" hidden="1" x14ac:dyDescent="0.25">
      <c r="A13462" t="s">
        <v>476</v>
      </c>
      <c r="B13462" s="1">
        <v>45473</v>
      </c>
      <c r="C13462" t="s">
        <v>812</v>
      </c>
      <c r="D13462" t="s">
        <v>813</v>
      </c>
      <c r="E13462" s="4">
        <v>5982.5</v>
      </c>
      <c r="F13462" t="s">
        <v>1423</v>
      </c>
      <c r="G13462" t="s">
        <v>471</v>
      </c>
      <c r="H13462" t="s">
        <v>308</v>
      </c>
      <c r="I13462" t="s">
        <v>309</v>
      </c>
      <c r="J13462" t="s">
        <v>264</v>
      </c>
      <c r="L13462" t="s">
        <v>378</v>
      </c>
      <c r="M13462" t="s">
        <v>379</v>
      </c>
      <c r="N13462" t="s">
        <v>487</v>
      </c>
    </row>
    <row r="13463" spans="1:14" hidden="1" x14ac:dyDescent="0.25">
      <c r="A13463" t="s">
        <v>476</v>
      </c>
      <c r="B13463" s="1">
        <v>45504</v>
      </c>
      <c r="C13463" t="s">
        <v>812</v>
      </c>
      <c r="D13463" t="s">
        <v>813</v>
      </c>
      <c r="E13463" s="4">
        <v>6979.583333333333</v>
      </c>
      <c r="F13463" t="s">
        <v>1423</v>
      </c>
      <c r="G13463" t="s">
        <v>471</v>
      </c>
      <c r="H13463" t="s">
        <v>308</v>
      </c>
      <c r="I13463" t="s">
        <v>309</v>
      </c>
      <c r="J13463" t="s">
        <v>264</v>
      </c>
      <c r="L13463" t="s">
        <v>378</v>
      </c>
      <c r="M13463" t="s">
        <v>379</v>
      </c>
      <c r="N13463" t="s">
        <v>487</v>
      </c>
    </row>
    <row r="13464" spans="1:14" hidden="1" x14ac:dyDescent="0.25">
      <c r="A13464" t="s">
        <v>476</v>
      </c>
      <c r="B13464" s="1">
        <v>45535</v>
      </c>
      <c r="C13464" t="s">
        <v>812</v>
      </c>
      <c r="D13464" t="s">
        <v>813</v>
      </c>
      <c r="E13464" s="4">
        <v>7976.6666666666661</v>
      </c>
      <c r="F13464" t="s">
        <v>1423</v>
      </c>
      <c r="G13464" t="s">
        <v>471</v>
      </c>
      <c r="H13464" t="s">
        <v>308</v>
      </c>
      <c r="I13464" t="s">
        <v>309</v>
      </c>
      <c r="J13464" t="s">
        <v>264</v>
      </c>
      <c r="L13464" t="s">
        <v>378</v>
      </c>
      <c r="M13464" t="s">
        <v>379</v>
      </c>
      <c r="N13464" t="s">
        <v>487</v>
      </c>
    </row>
    <row r="13465" spans="1:14" hidden="1" x14ac:dyDescent="0.25">
      <c r="A13465" t="s">
        <v>476</v>
      </c>
      <c r="B13465" s="1">
        <v>45565</v>
      </c>
      <c r="C13465" t="s">
        <v>812</v>
      </c>
      <c r="D13465" t="s">
        <v>813</v>
      </c>
      <c r="E13465" s="4">
        <v>8973.75</v>
      </c>
      <c r="F13465" t="s">
        <v>1423</v>
      </c>
      <c r="G13465" t="s">
        <v>471</v>
      </c>
      <c r="H13465" t="s">
        <v>308</v>
      </c>
      <c r="I13465" t="s">
        <v>309</v>
      </c>
      <c r="J13465" t="s">
        <v>264</v>
      </c>
      <c r="L13465" t="s">
        <v>378</v>
      </c>
      <c r="M13465" t="s">
        <v>379</v>
      </c>
      <c r="N13465" t="s">
        <v>487</v>
      </c>
    </row>
    <row r="13466" spans="1:14" hidden="1" x14ac:dyDescent="0.25">
      <c r="A13466" t="s">
        <v>476</v>
      </c>
      <c r="B13466" s="1">
        <v>45596</v>
      </c>
      <c r="C13466" t="s">
        <v>812</v>
      </c>
      <c r="D13466" t="s">
        <v>813</v>
      </c>
      <c r="E13466" s="4">
        <v>9970.8333333333339</v>
      </c>
      <c r="F13466" t="s">
        <v>1423</v>
      </c>
      <c r="G13466" t="s">
        <v>471</v>
      </c>
      <c r="H13466" t="s">
        <v>308</v>
      </c>
      <c r="I13466" t="s">
        <v>309</v>
      </c>
      <c r="J13466" t="s">
        <v>264</v>
      </c>
      <c r="L13466" t="s">
        <v>378</v>
      </c>
      <c r="M13466" t="s">
        <v>379</v>
      </c>
      <c r="N13466" t="s">
        <v>487</v>
      </c>
    </row>
    <row r="13467" spans="1:14" hidden="1" x14ac:dyDescent="0.25">
      <c r="A13467" t="s">
        <v>476</v>
      </c>
      <c r="B13467" s="1">
        <v>45626</v>
      </c>
      <c r="C13467" t="s">
        <v>812</v>
      </c>
      <c r="D13467" t="s">
        <v>813</v>
      </c>
      <c r="E13467" s="4">
        <v>10967.916666666668</v>
      </c>
      <c r="F13467" t="s">
        <v>1423</v>
      </c>
      <c r="G13467" t="s">
        <v>471</v>
      </c>
      <c r="H13467" t="s">
        <v>308</v>
      </c>
      <c r="I13467" t="s">
        <v>309</v>
      </c>
      <c r="J13467" t="s">
        <v>264</v>
      </c>
      <c r="L13467" t="s">
        <v>378</v>
      </c>
      <c r="M13467" t="s">
        <v>379</v>
      </c>
      <c r="N13467" t="s">
        <v>487</v>
      </c>
    </row>
    <row r="13468" spans="1:14" hidden="1" x14ac:dyDescent="0.25">
      <c r="A13468" t="s">
        <v>476</v>
      </c>
      <c r="B13468" s="1">
        <v>45657</v>
      </c>
      <c r="C13468" t="s">
        <v>812</v>
      </c>
      <c r="D13468" t="s">
        <v>813</v>
      </c>
      <c r="E13468" s="4">
        <v>11965.000000000002</v>
      </c>
      <c r="F13468" t="s">
        <v>1423</v>
      </c>
      <c r="G13468" t="s">
        <v>471</v>
      </c>
      <c r="H13468" t="s">
        <v>308</v>
      </c>
      <c r="I13468" t="s">
        <v>309</v>
      </c>
      <c r="J13468" t="s">
        <v>264</v>
      </c>
      <c r="L13468" t="s">
        <v>378</v>
      </c>
      <c r="M13468" t="s">
        <v>379</v>
      </c>
      <c r="N13468" t="s">
        <v>487</v>
      </c>
    </row>
    <row r="13469" spans="1:14" hidden="1" x14ac:dyDescent="0.25">
      <c r="A13469" t="s">
        <v>476</v>
      </c>
      <c r="B13469" s="1">
        <v>45322</v>
      </c>
      <c r="C13469" t="s">
        <v>1435</v>
      </c>
      <c r="D13469" t="s">
        <v>1436</v>
      </c>
      <c r="E13469" s="4">
        <v>158638.25000000003</v>
      </c>
      <c r="F13469" t="s">
        <v>1423</v>
      </c>
      <c r="G13469" t="s">
        <v>471</v>
      </c>
      <c r="H13469" t="s">
        <v>3</v>
      </c>
      <c r="I13469" t="s">
        <v>2</v>
      </c>
      <c r="J13469" t="s">
        <v>1415</v>
      </c>
      <c r="L13469" t="s">
        <v>382</v>
      </c>
      <c r="M13469" t="s">
        <v>383</v>
      </c>
      <c r="N13469" t="s">
        <v>487</v>
      </c>
    </row>
    <row r="13470" spans="1:14" hidden="1" x14ac:dyDescent="0.25">
      <c r="A13470" t="s">
        <v>476</v>
      </c>
      <c r="B13470" s="1">
        <v>45351</v>
      </c>
      <c r="C13470" t="s">
        <v>1435</v>
      </c>
      <c r="D13470" t="s">
        <v>2</v>
      </c>
      <c r="E13470" s="4">
        <v>113511.64487249999</v>
      </c>
      <c r="F13470" t="s">
        <v>1423</v>
      </c>
      <c r="G13470" t="s">
        <v>471</v>
      </c>
      <c r="H13470" t="s">
        <v>3</v>
      </c>
      <c r="I13470" t="s">
        <v>2</v>
      </c>
      <c r="J13470" t="s">
        <v>1415</v>
      </c>
      <c r="L13470" t="s">
        <v>382</v>
      </c>
      <c r="M13470" t="s">
        <v>383</v>
      </c>
      <c r="N13470" t="s">
        <v>487</v>
      </c>
    </row>
    <row r="13471" spans="1:14" hidden="1" x14ac:dyDescent="0.25">
      <c r="A13471" t="s">
        <v>476</v>
      </c>
      <c r="B13471" s="1">
        <v>45382</v>
      </c>
      <c r="C13471" t="s">
        <v>1435</v>
      </c>
      <c r="D13471" t="s">
        <v>2</v>
      </c>
      <c r="E13471" s="4">
        <v>162159.49267500002</v>
      </c>
      <c r="F13471" t="s">
        <v>1423</v>
      </c>
      <c r="G13471" t="s">
        <v>471</v>
      </c>
      <c r="H13471" t="s">
        <v>3</v>
      </c>
      <c r="I13471" t="s">
        <v>2</v>
      </c>
      <c r="J13471" t="s">
        <v>1415</v>
      </c>
      <c r="L13471" t="s">
        <v>382</v>
      </c>
      <c r="M13471" t="s">
        <v>383</v>
      </c>
      <c r="N13471" t="s">
        <v>487</v>
      </c>
    </row>
    <row r="13472" spans="1:14" hidden="1" x14ac:dyDescent="0.25">
      <c r="A13472" t="s">
        <v>476</v>
      </c>
      <c r="B13472" s="1">
        <v>45412</v>
      </c>
      <c r="C13472" t="s">
        <v>1435</v>
      </c>
      <c r="D13472" t="s">
        <v>2</v>
      </c>
      <c r="E13472" s="4">
        <v>648589.72802500008</v>
      </c>
      <c r="F13472" t="s">
        <v>1423</v>
      </c>
      <c r="G13472" t="s">
        <v>471</v>
      </c>
      <c r="H13472" t="s">
        <v>3</v>
      </c>
      <c r="I13472" t="s">
        <v>2</v>
      </c>
      <c r="J13472" t="s">
        <v>1415</v>
      </c>
      <c r="L13472" t="s">
        <v>382</v>
      </c>
      <c r="M13472" t="s">
        <v>383</v>
      </c>
      <c r="N13472" t="s">
        <v>487</v>
      </c>
    </row>
    <row r="13473" spans="1:14" hidden="1" x14ac:dyDescent="0.25">
      <c r="A13473" t="s">
        <v>476</v>
      </c>
      <c r="B13473" s="1">
        <v>45443</v>
      </c>
      <c r="C13473" t="s">
        <v>1435</v>
      </c>
      <c r="D13473" t="s">
        <v>2</v>
      </c>
      <c r="E13473" s="4">
        <v>814222.22070000018</v>
      </c>
      <c r="F13473" t="s">
        <v>1423</v>
      </c>
      <c r="G13473" t="s">
        <v>471</v>
      </c>
      <c r="H13473" t="s">
        <v>3</v>
      </c>
      <c r="I13473" t="s">
        <v>2</v>
      </c>
      <c r="J13473" t="s">
        <v>1415</v>
      </c>
      <c r="L13473" t="s">
        <v>382</v>
      </c>
      <c r="M13473" t="s">
        <v>383</v>
      </c>
      <c r="N13473" t="s">
        <v>487</v>
      </c>
    </row>
    <row r="13474" spans="1:14" hidden="1" x14ac:dyDescent="0.25">
      <c r="A13474" t="s">
        <v>476</v>
      </c>
      <c r="B13474" s="1">
        <v>45473</v>
      </c>
      <c r="C13474" t="s">
        <v>1435</v>
      </c>
      <c r="D13474" t="s">
        <v>2</v>
      </c>
      <c r="E13474" s="4">
        <v>979854.71337500005</v>
      </c>
      <c r="F13474" t="s">
        <v>1423</v>
      </c>
      <c r="G13474" t="s">
        <v>471</v>
      </c>
      <c r="H13474" t="s">
        <v>3</v>
      </c>
      <c r="I13474" t="s">
        <v>2</v>
      </c>
      <c r="J13474" t="s">
        <v>1415</v>
      </c>
      <c r="L13474" t="s">
        <v>382</v>
      </c>
      <c r="M13474" t="s">
        <v>383</v>
      </c>
      <c r="N13474" t="s">
        <v>487</v>
      </c>
    </row>
    <row r="13475" spans="1:14" hidden="1" x14ac:dyDescent="0.25">
      <c r="A13475" t="s">
        <v>476</v>
      </c>
      <c r="B13475" s="1">
        <v>45504</v>
      </c>
      <c r="C13475" t="s">
        <v>1435</v>
      </c>
      <c r="D13475" t="s">
        <v>2</v>
      </c>
      <c r="E13475" s="4">
        <v>1166064.7310500001</v>
      </c>
      <c r="F13475" t="s">
        <v>1423</v>
      </c>
      <c r="G13475" t="s">
        <v>471</v>
      </c>
      <c r="H13475" t="s">
        <v>3</v>
      </c>
      <c r="I13475" t="s">
        <v>2</v>
      </c>
      <c r="J13475" t="s">
        <v>1415</v>
      </c>
      <c r="L13475" t="s">
        <v>382</v>
      </c>
      <c r="M13475" t="s">
        <v>383</v>
      </c>
      <c r="N13475" t="s">
        <v>487</v>
      </c>
    </row>
    <row r="13476" spans="1:14" hidden="1" x14ac:dyDescent="0.25">
      <c r="A13476" t="s">
        <v>476</v>
      </c>
      <c r="B13476" s="1">
        <v>45535</v>
      </c>
      <c r="C13476" t="s">
        <v>1435</v>
      </c>
      <c r="D13476" t="s">
        <v>2</v>
      </c>
      <c r="E13476" s="4">
        <v>1352274.7487250003</v>
      </c>
      <c r="F13476" t="s">
        <v>1423</v>
      </c>
      <c r="G13476" t="s">
        <v>471</v>
      </c>
      <c r="H13476" t="s">
        <v>3</v>
      </c>
      <c r="I13476" t="s">
        <v>2</v>
      </c>
      <c r="J13476" t="s">
        <v>1415</v>
      </c>
      <c r="L13476" t="s">
        <v>382</v>
      </c>
      <c r="M13476" t="s">
        <v>383</v>
      </c>
      <c r="N13476" t="s">
        <v>487</v>
      </c>
    </row>
    <row r="13477" spans="1:14" hidden="1" x14ac:dyDescent="0.25">
      <c r="A13477" t="s">
        <v>476</v>
      </c>
      <c r="B13477" s="1">
        <v>45565</v>
      </c>
      <c r="C13477" t="s">
        <v>1435</v>
      </c>
      <c r="D13477" t="s">
        <v>2</v>
      </c>
      <c r="E13477" s="4">
        <v>1538484.7664000003</v>
      </c>
      <c r="F13477" t="s">
        <v>1423</v>
      </c>
      <c r="G13477" t="s">
        <v>471</v>
      </c>
      <c r="H13477" t="s">
        <v>3</v>
      </c>
      <c r="I13477" t="s">
        <v>2</v>
      </c>
      <c r="J13477" t="s">
        <v>1415</v>
      </c>
      <c r="L13477" t="s">
        <v>382</v>
      </c>
      <c r="M13477" t="s">
        <v>383</v>
      </c>
      <c r="N13477" t="s">
        <v>487</v>
      </c>
    </row>
    <row r="13478" spans="1:14" hidden="1" x14ac:dyDescent="0.25">
      <c r="A13478" t="s">
        <v>476</v>
      </c>
      <c r="B13478" s="1">
        <v>45596</v>
      </c>
      <c r="C13478" t="s">
        <v>1435</v>
      </c>
      <c r="D13478" t="s">
        <v>2</v>
      </c>
      <c r="E13478" s="4">
        <v>1728269.2157416702</v>
      </c>
      <c r="F13478" t="s">
        <v>1423</v>
      </c>
      <c r="G13478" t="s">
        <v>471</v>
      </c>
      <c r="H13478" t="s">
        <v>3</v>
      </c>
      <c r="I13478" t="s">
        <v>2</v>
      </c>
      <c r="J13478" t="s">
        <v>1415</v>
      </c>
      <c r="L13478" t="s">
        <v>382</v>
      </c>
      <c r="M13478" t="s">
        <v>383</v>
      </c>
      <c r="N13478" t="s">
        <v>487</v>
      </c>
    </row>
    <row r="13479" spans="1:14" hidden="1" x14ac:dyDescent="0.25">
      <c r="A13479" t="s">
        <v>476</v>
      </c>
      <c r="B13479" s="1">
        <v>45626</v>
      </c>
      <c r="C13479" t="s">
        <v>1435</v>
      </c>
      <c r="D13479" t="s">
        <v>2</v>
      </c>
      <c r="E13479" s="4">
        <v>1918053.6650833301</v>
      </c>
      <c r="F13479" t="s">
        <v>1423</v>
      </c>
      <c r="G13479" t="s">
        <v>471</v>
      </c>
      <c r="H13479" t="s">
        <v>3</v>
      </c>
      <c r="I13479" t="s">
        <v>2</v>
      </c>
      <c r="J13479" t="s">
        <v>1415</v>
      </c>
      <c r="L13479" t="s">
        <v>382</v>
      </c>
      <c r="M13479" t="s">
        <v>383</v>
      </c>
      <c r="N13479" t="s">
        <v>487</v>
      </c>
    </row>
    <row r="13480" spans="1:14" hidden="1" x14ac:dyDescent="0.25">
      <c r="A13480" t="s">
        <v>476</v>
      </c>
      <c r="B13480" s="1">
        <v>45657</v>
      </c>
      <c r="C13480" t="s">
        <v>1435</v>
      </c>
      <c r="D13480" t="s">
        <v>2</v>
      </c>
      <c r="E13480" s="4">
        <v>2107838.1144250003</v>
      </c>
      <c r="F13480" t="s">
        <v>1423</v>
      </c>
      <c r="G13480" t="s">
        <v>471</v>
      </c>
      <c r="H13480" t="s">
        <v>3</v>
      </c>
      <c r="I13480" t="s">
        <v>2</v>
      </c>
      <c r="J13480" t="s">
        <v>1415</v>
      </c>
      <c r="L13480" t="s">
        <v>382</v>
      </c>
      <c r="M13480" t="s">
        <v>383</v>
      </c>
      <c r="N13480" t="s">
        <v>487</v>
      </c>
    </row>
    <row r="13481" spans="1:14" hidden="1" x14ac:dyDescent="0.25">
      <c r="A13481" t="s">
        <v>476</v>
      </c>
      <c r="B13481" s="1">
        <v>45322</v>
      </c>
      <c r="C13481" t="s">
        <v>586</v>
      </c>
      <c r="D13481" t="s">
        <v>587</v>
      </c>
      <c r="E13481" s="4">
        <v>500</v>
      </c>
      <c r="F13481" t="s">
        <v>1423</v>
      </c>
      <c r="G13481" t="s">
        <v>471</v>
      </c>
      <c r="H13481" t="s">
        <v>298</v>
      </c>
      <c r="I13481" t="s">
        <v>299</v>
      </c>
      <c r="J13481" t="s">
        <v>258</v>
      </c>
      <c r="L13481" t="s">
        <v>376</v>
      </c>
      <c r="M13481" t="s">
        <v>377</v>
      </c>
      <c r="N13481" t="s">
        <v>487</v>
      </c>
    </row>
    <row r="13482" spans="1:14" hidden="1" x14ac:dyDescent="0.25">
      <c r="A13482" t="s">
        <v>476</v>
      </c>
      <c r="B13482" s="1">
        <v>45351</v>
      </c>
      <c r="C13482" t="s">
        <v>586</v>
      </c>
      <c r="D13482" t="s">
        <v>587</v>
      </c>
      <c r="E13482" s="4">
        <v>500</v>
      </c>
      <c r="F13482" t="s">
        <v>1423</v>
      </c>
      <c r="G13482" t="s">
        <v>471</v>
      </c>
      <c r="H13482" t="s">
        <v>298</v>
      </c>
      <c r="I13482" t="s">
        <v>299</v>
      </c>
      <c r="J13482" t="s">
        <v>258</v>
      </c>
      <c r="L13482" t="s">
        <v>376</v>
      </c>
      <c r="M13482" t="s">
        <v>377</v>
      </c>
      <c r="N13482" t="s">
        <v>487</v>
      </c>
    </row>
    <row r="13483" spans="1:14" hidden="1" x14ac:dyDescent="0.25">
      <c r="A13483" t="s">
        <v>476</v>
      </c>
      <c r="B13483" s="1">
        <v>45382</v>
      </c>
      <c r="C13483" t="s">
        <v>586</v>
      </c>
      <c r="D13483" t="s">
        <v>587</v>
      </c>
      <c r="E13483" s="4">
        <v>500</v>
      </c>
      <c r="F13483" t="s">
        <v>1423</v>
      </c>
      <c r="G13483" t="s">
        <v>471</v>
      </c>
      <c r="H13483" t="s">
        <v>298</v>
      </c>
      <c r="I13483" t="s">
        <v>299</v>
      </c>
      <c r="J13483" t="s">
        <v>258</v>
      </c>
      <c r="L13483" t="s">
        <v>376</v>
      </c>
      <c r="M13483" t="s">
        <v>377</v>
      </c>
      <c r="N13483" t="s">
        <v>487</v>
      </c>
    </row>
    <row r="13484" spans="1:14" hidden="1" x14ac:dyDescent="0.25">
      <c r="A13484" t="s">
        <v>476</v>
      </c>
      <c r="B13484" s="1">
        <v>45412</v>
      </c>
      <c r="C13484" t="s">
        <v>586</v>
      </c>
      <c r="D13484" t="s">
        <v>587</v>
      </c>
      <c r="E13484" s="4">
        <v>2000</v>
      </c>
      <c r="F13484" t="s">
        <v>1423</v>
      </c>
      <c r="G13484" t="s">
        <v>471</v>
      </c>
      <c r="H13484" t="s">
        <v>298</v>
      </c>
      <c r="I13484" t="s">
        <v>299</v>
      </c>
      <c r="J13484" t="s">
        <v>258</v>
      </c>
      <c r="L13484" t="s">
        <v>376</v>
      </c>
      <c r="M13484" t="s">
        <v>377</v>
      </c>
      <c r="N13484" t="s">
        <v>487</v>
      </c>
    </row>
    <row r="13485" spans="1:14" hidden="1" x14ac:dyDescent="0.25">
      <c r="A13485" t="s">
        <v>476</v>
      </c>
      <c r="B13485" s="1">
        <v>45443</v>
      </c>
      <c r="C13485" t="s">
        <v>586</v>
      </c>
      <c r="D13485" t="s">
        <v>587</v>
      </c>
      <c r="E13485" s="4">
        <v>2500</v>
      </c>
      <c r="F13485" t="s">
        <v>1423</v>
      </c>
      <c r="G13485" t="s">
        <v>471</v>
      </c>
      <c r="H13485" t="s">
        <v>298</v>
      </c>
      <c r="I13485" t="s">
        <v>299</v>
      </c>
      <c r="J13485" t="s">
        <v>258</v>
      </c>
      <c r="L13485" t="s">
        <v>376</v>
      </c>
      <c r="M13485" t="s">
        <v>377</v>
      </c>
      <c r="N13485" t="s">
        <v>487</v>
      </c>
    </row>
    <row r="13486" spans="1:14" hidden="1" x14ac:dyDescent="0.25">
      <c r="A13486" t="s">
        <v>476</v>
      </c>
      <c r="B13486" s="1">
        <v>45473</v>
      </c>
      <c r="C13486" t="s">
        <v>586</v>
      </c>
      <c r="D13486" t="s">
        <v>587</v>
      </c>
      <c r="E13486" s="4">
        <v>3000</v>
      </c>
      <c r="F13486" t="s">
        <v>1423</v>
      </c>
      <c r="G13486" t="s">
        <v>471</v>
      </c>
      <c r="H13486" t="s">
        <v>298</v>
      </c>
      <c r="I13486" t="s">
        <v>299</v>
      </c>
      <c r="J13486" t="s">
        <v>258</v>
      </c>
      <c r="L13486" t="s">
        <v>376</v>
      </c>
      <c r="M13486" t="s">
        <v>377</v>
      </c>
      <c r="N13486" t="s">
        <v>487</v>
      </c>
    </row>
    <row r="13487" spans="1:14" hidden="1" x14ac:dyDescent="0.25">
      <c r="A13487" t="s">
        <v>476</v>
      </c>
      <c r="B13487" s="1">
        <v>45504</v>
      </c>
      <c r="C13487" t="s">
        <v>586</v>
      </c>
      <c r="D13487" t="s">
        <v>587</v>
      </c>
      <c r="E13487" s="4">
        <v>3500</v>
      </c>
      <c r="F13487" t="s">
        <v>1423</v>
      </c>
      <c r="G13487" t="s">
        <v>471</v>
      </c>
      <c r="H13487" t="s">
        <v>298</v>
      </c>
      <c r="I13487" t="s">
        <v>299</v>
      </c>
      <c r="J13487" t="s">
        <v>258</v>
      </c>
      <c r="L13487" t="s">
        <v>376</v>
      </c>
      <c r="M13487" t="s">
        <v>377</v>
      </c>
      <c r="N13487" t="s">
        <v>487</v>
      </c>
    </row>
    <row r="13488" spans="1:14" hidden="1" x14ac:dyDescent="0.25">
      <c r="A13488" t="s">
        <v>476</v>
      </c>
      <c r="B13488" s="1">
        <v>45535</v>
      </c>
      <c r="C13488" t="s">
        <v>586</v>
      </c>
      <c r="D13488" t="s">
        <v>587</v>
      </c>
      <c r="E13488" s="4">
        <v>4000</v>
      </c>
      <c r="F13488" t="s">
        <v>1423</v>
      </c>
      <c r="G13488" t="s">
        <v>471</v>
      </c>
      <c r="H13488" t="s">
        <v>298</v>
      </c>
      <c r="I13488" t="s">
        <v>299</v>
      </c>
      <c r="J13488" t="s">
        <v>258</v>
      </c>
      <c r="L13488" t="s">
        <v>376</v>
      </c>
      <c r="M13488" t="s">
        <v>377</v>
      </c>
      <c r="N13488" t="s">
        <v>487</v>
      </c>
    </row>
    <row r="13489" spans="1:14" hidden="1" x14ac:dyDescent="0.25">
      <c r="A13489" t="s">
        <v>476</v>
      </c>
      <c r="B13489" s="1">
        <v>45565</v>
      </c>
      <c r="C13489" t="s">
        <v>586</v>
      </c>
      <c r="D13489" t="s">
        <v>587</v>
      </c>
      <c r="E13489" s="4">
        <v>4500</v>
      </c>
      <c r="F13489" t="s">
        <v>1423</v>
      </c>
      <c r="G13489" t="s">
        <v>471</v>
      </c>
      <c r="H13489" t="s">
        <v>298</v>
      </c>
      <c r="I13489" t="s">
        <v>299</v>
      </c>
      <c r="J13489" t="s">
        <v>258</v>
      </c>
      <c r="L13489" t="s">
        <v>376</v>
      </c>
      <c r="M13489" t="s">
        <v>377</v>
      </c>
      <c r="N13489" t="s">
        <v>487</v>
      </c>
    </row>
    <row r="13490" spans="1:14" hidden="1" x14ac:dyDescent="0.25">
      <c r="A13490" t="s">
        <v>476</v>
      </c>
      <c r="B13490" s="1">
        <v>45596</v>
      </c>
      <c r="C13490" t="s">
        <v>586</v>
      </c>
      <c r="D13490" t="s">
        <v>587</v>
      </c>
      <c r="E13490" s="4">
        <v>5000</v>
      </c>
      <c r="F13490" t="s">
        <v>1423</v>
      </c>
      <c r="G13490" t="s">
        <v>471</v>
      </c>
      <c r="H13490" t="s">
        <v>298</v>
      </c>
      <c r="I13490" t="s">
        <v>299</v>
      </c>
      <c r="J13490" t="s">
        <v>258</v>
      </c>
      <c r="L13490" t="s">
        <v>376</v>
      </c>
      <c r="M13490" t="s">
        <v>377</v>
      </c>
      <c r="N13490" t="s">
        <v>487</v>
      </c>
    </row>
    <row r="13491" spans="1:14" hidden="1" x14ac:dyDescent="0.25">
      <c r="A13491" t="s">
        <v>476</v>
      </c>
      <c r="B13491" s="1">
        <v>45626</v>
      </c>
      <c r="C13491" t="s">
        <v>586</v>
      </c>
      <c r="D13491" t="s">
        <v>587</v>
      </c>
      <c r="E13491" s="4">
        <v>5500</v>
      </c>
      <c r="F13491" t="s">
        <v>1423</v>
      </c>
      <c r="G13491" t="s">
        <v>471</v>
      </c>
      <c r="H13491" t="s">
        <v>298</v>
      </c>
      <c r="I13491" t="s">
        <v>299</v>
      </c>
      <c r="J13491" t="s">
        <v>258</v>
      </c>
      <c r="L13491" t="s">
        <v>376</v>
      </c>
      <c r="M13491" t="s">
        <v>377</v>
      </c>
      <c r="N13491" t="s">
        <v>487</v>
      </c>
    </row>
    <row r="13492" spans="1:14" hidden="1" x14ac:dyDescent="0.25">
      <c r="A13492" t="s">
        <v>476</v>
      </c>
      <c r="B13492" s="1">
        <v>45657</v>
      </c>
      <c r="C13492" t="s">
        <v>586</v>
      </c>
      <c r="D13492" t="s">
        <v>587</v>
      </c>
      <c r="E13492" s="4">
        <v>6000</v>
      </c>
      <c r="F13492" t="s">
        <v>1423</v>
      </c>
      <c r="G13492" t="s">
        <v>471</v>
      </c>
      <c r="H13492" t="s">
        <v>298</v>
      </c>
      <c r="I13492" t="s">
        <v>299</v>
      </c>
      <c r="J13492" t="s">
        <v>258</v>
      </c>
      <c r="L13492" t="s">
        <v>376</v>
      </c>
      <c r="M13492" t="s">
        <v>377</v>
      </c>
      <c r="N13492" t="s">
        <v>487</v>
      </c>
    </row>
    <row r="13493" spans="1:14" hidden="1" x14ac:dyDescent="0.25">
      <c r="A13493" t="s">
        <v>476</v>
      </c>
      <c r="B13493" s="1">
        <v>45322</v>
      </c>
      <c r="C13493" t="s">
        <v>763</v>
      </c>
      <c r="D13493" t="s">
        <v>764</v>
      </c>
      <c r="E13493" s="4">
        <v>0</v>
      </c>
      <c r="F13493" t="s">
        <v>1423</v>
      </c>
      <c r="G13493" t="s">
        <v>471</v>
      </c>
      <c r="H13493" t="s">
        <v>308</v>
      </c>
      <c r="I13493" t="s">
        <v>309</v>
      </c>
      <c r="J13493" t="s">
        <v>264</v>
      </c>
      <c r="L13493" t="s">
        <v>378</v>
      </c>
      <c r="M13493" t="s">
        <v>379</v>
      </c>
      <c r="N13493" t="s">
        <v>480</v>
      </c>
    </row>
    <row r="13494" spans="1:14" hidden="1" x14ac:dyDescent="0.25">
      <c r="A13494" t="s">
        <v>476</v>
      </c>
      <c r="B13494" s="1">
        <v>45351</v>
      </c>
      <c r="C13494" t="s">
        <v>763</v>
      </c>
      <c r="D13494" t="s">
        <v>764</v>
      </c>
      <c r="E13494" s="4">
        <v>0</v>
      </c>
      <c r="F13494" t="s">
        <v>1423</v>
      </c>
      <c r="G13494" t="s">
        <v>471</v>
      </c>
      <c r="H13494" t="s">
        <v>308</v>
      </c>
      <c r="I13494" t="s">
        <v>309</v>
      </c>
      <c r="J13494" t="s">
        <v>264</v>
      </c>
      <c r="L13494" t="s">
        <v>378</v>
      </c>
      <c r="M13494" t="s">
        <v>379</v>
      </c>
      <c r="N13494" t="s">
        <v>480</v>
      </c>
    </row>
    <row r="13495" spans="1:14" hidden="1" x14ac:dyDescent="0.25">
      <c r="A13495" t="s">
        <v>476</v>
      </c>
      <c r="B13495" s="1">
        <v>45382</v>
      </c>
      <c r="C13495" t="s">
        <v>763</v>
      </c>
      <c r="D13495" t="s">
        <v>764</v>
      </c>
      <c r="E13495" s="4">
        <v>0</v>
      </c>
      <c r="F13495" t="s">
        <v>1423</v>
      </c>
      <c r="G13495" t="s">
        <v>471</v>
      </c>
      <c r="H13495" t="s">
        <v>308</v>
      </c>
      <c r="I13495" t="s">
        <v>309</v>
      </c>
      <c r="J13495" t="s">
        <v>264</v>
      </c>
      <c r="L13495" t="s">
        <v>378</v>
      </c>
      <c r="M13495" t="s">
        <v>379</v>
      </c>
      <c r="N13495" t="s">
        <v>480</v>
      </c>
    </row>
    <row r="13496" spans="1:14" hidden="1" x14ac:dyDescent="0.25">
      <c r="A13496" t="s">
        <v>476</v>
      </c>
      <c r="B13496" s="1">
        <v>45412</v>
      </c>
      <c r="C13496" t="s">
        <v>763</v>
      </c>
      <c r="D13496" t="s">
        <v>764</v>
      </c>
      <c r="E13496" s="4">
        <v>0</v>
      </c>
      <c r="F13496" t="s">
        <v>1423</v>
      </c>
      <c r="G13496" t="s">
        <v>471</v>
      </c>
      <c r="H13496" t="s">
        <v>308</v>
      </c>
      <c r="I13496" t="s">
        <v>309</v>
      </c>
      <c r="J13496" t="s">
        <v>264</v>
      </c>
      <c r="L13496" t="s">
        <v>378</v>
      </c>
      <c r="M13496" t="s">
        <v>379</v>
      </c>
      <c r="N13496" t="s">
        <v>480</v>
      </c>
    </row>
    <row r="13497" spans="1:14" hidden="1" x14ac:dyDescent="0.25">
      <c r="A13497" t="s">
        <v>476</v>
      </c>
      <c r="B13497" s="1">
        <v>45443</v>
      </c>
      <c r="C13497" t="s">
        <v>763</v>
      </c>
      <c r="D13497" t="s">
        <v>764</v>
      </c>
      <c r="E13497" s="4">
        <v>0</v>
      </c>
      <c r="F13497" t="s">
        <v>1423</v>
      </c>
      <c r="G13497" t="s">
        <v>471</v>
      </c>
      <c r="H13497" t="s">
        <v>308</v>
      </c>
      <c r="I13497" t="s">
        <v>309</v>
      </c>
      <c r="J13497" t="s">
        <v>264</v>
      </c>
      <c r="L13497" t="s">
        <v>378</v>
      </c>
      <c r="M13497" t="s">
        <v>379</v>
      </c>
      <c r="N13497" t="s">
        <v>480</v>
      </c>
    </row>
    <row r="13498" spans="1:14" hidden="1" x14ac:dyDescent="0.25">
      <c r="A13498" t="s">
        <v>476</v>
      </c>
      <c r="B13498" s="1">
        <v>45473</v>
      </c>
      <c r="C13498" t="s">
        <v>763</v>
      </c>
      <c r="D13498" t="s">
        <v>764</v>
      </c>
      <c r="E13498" s="4">
        <v>0</v>
      </c>
      <c r="F13498" t="s">
        <v>1423</v>
      </c>
      <c r="G13498" t="s">
        <v>471</v>
      </c>
      <c r="H13498" t="s">
        <v>308</v>
      </c>
      <c r="I13498" t="s">
        <v>309</v>
      </c>
      <c r="J13498" t="s">
        <v>264</v>
      </c>
      <c r="L13498" t="s">
        <v>378</v>
      </c>
      <c r="M13498" t="s">
        <v>379</v>
      </c>
      <c r="N13498" t="s">
        <v>480</v>
      </c>
    </row>
    <row r="13499" spans="1:14" hidden="1" x14ac:dyDescent="0.25">
      <c r="A13499" t="s">
        <v>476</v>
      </c>
      <c r="B13499" s="1">
        <v>45504</v>
      </c>
      <c r="C13499" t="s">
        <v>763</v>
      </c>
      <c r="D13499" t="s">
        <v>764</v>
      </c>
      <c r="E13499" s="4">
        <v>0</v>
      </c>
      <c r="F13499" t="s">
        <v>1423</v>
      </c>
      <c r="G13499" t="s">
        <v>471</v>
      </c>
      <c r="H13499" t="s">
        <v>308</v>
      </c>
      <c r="I13499" t="s">
        <v>309</v>
      </c>
      <c r="J13499" t="s">
        <v>264</v>
      </c>
      <c r="L13499" t="s">
        <v>378</v>
      </c>
      <c r="M13499" t="s">
        <v>379</v>
      </c>
      <c r="N13499" t="s">
        <v>480</v>
      </c>
    </row>
    <row r="13500" spans="1:14" hidden="1" x14ac:dyDescent="0.25">
      <c r="A13500" t="s">
        <v>476</v>
      </c>
      <c r="B13500" s="1">
        <v>45535</v>
      </c>
      <c r="C13500" t="s">
        <v>763</v>
      </c>
      <c r="D13500" t="s">
        <v>764</v>
      </c>
      <c r="E13500" s="4">
        <v>0</v>
      </c>
      <c r="F13500" t="s">
        <v>1423</v>
      </c>
      <c r="G13500" t="s">
        <v>471</v>
      </c>
      <c r="H13500" t="s">
        <v>308</v>
      </c>
      <c r="I13500" t="s">
        <v>309</v>
      </c>
      <c r="J13500" t="s">
        <v>264</v>
      </c>
      <c r="L13500" t="s">
        <v>378</v>
      </c>
      <c r="M13500" t="s">
        <v>379</v>
      </c>
      <c r="N13500" t="s">
        <v>480</v>
      </c>
    </row>
    <row r="13501" spans="1:14" hidden="1" x14ac:dyDescent="0.25">
      <c r="A13501" t="s">
        <v>476</v>
      </c>
      <c r="B13501" s="1">
        <v>45565</v>
      </c>
      <c r="C13501" t="s">
        <v>763</v>
      </c>
      <c r="D13501" t="s">
        <v>764</v>
      </c>
      <c r="E13501" s="4">
        <v>0</v>
      </c>
      <c r="F13501" t="s">
        <v>1423</v>
      </c>
      <c r="G13501" t="s">
        <v>471</v>
      </c>
      <c r="H13501" t="s">
        <v>308</v>
      </c>
      <c r="I13501" t="s">
        <v>309</v>
      </c>
      <c r="J13501" t="s">
        <v>264</v>
      </c>
      <c r="L13501" t="s">
        <v>378</v>
      </c>
      <c r="M13501" t="s">
        <v>379</v>
      </c>
      <c r="N13501" t="s">
        <v>480</v>
      </c>
    </row>
    <row r="13502" spans="1:14" hidden="1" x14ac:dyDescent="0.25">
      <c r="A13502" t="s">
        <v>476</v>
      </c>
      <c r="B13502" s="1">
        <v>45596</v>
      </c>
      <c r="C13502" t="s">
        <v>763</v>
      </c>
      <c r="D13502" t="s">
        <v>764</v>
      </c>
      <c r="E13502" s="4">
        <v>0</v>
      </c>
      <c r="F13502" t="s">
        <v>1423</v>
      </c>
      <c r="G13502" t="s">
        <v>471</v>
      </c>
      <c r="H13502" t="s">
        <v>308</v>
      </c>
      <c r="I13502" t="s">
        <v>309</v>
      </c>
      <c r="J13502" t="s">
        <v>264</v>
      </c>
      <c r="L13502" t="s">
        <v>378</v>
      </c>
      <c r="M13502" t="s">
        <v>379</v>
      </c>
      <c r="N13502" t="s">
        <v>480</v>
      </c>
    </row>
    <row r="13503" spans="1:14" hidden="1" x14ac:dyDescent="0.25">
      <c r="A13503" t="s">
        <v>476</v>
      </c>
      <c r="B13503" s="1">
        <v>45626</v>
      </c>
      <c r="C13503" t="s">
        <v>763</v>
      </c>
      <c r="D13503" t="s">
        <v>764</v>
      </c>
      <c r="E13503" s="4">
        <v>0</v>
      </c>
      <c r="F13503" t="s">
        <v>1423</v>
      </c>
      <c r="G13503" t="s">
        <v>471</v>
      </c>
      <c r="H13503" t="s">
        <v>308</v>
      </c>
      <c r="I13503" t="s">
        <v>309</v>
      </c>
      <c r="J13503" t="s">
        <v>264</v>
      </c>
      <c r="L13503" t="s">
        <v>378</v>
      </c>
      <c r="M13503" t="s">
        <v>379</v>
      </c>
      <c r="N13503" t="s">
        <v>480</v>
      </c>
    </row>
    <row r="13504" spans="1:14" hidden="1" x14ac:dyDescent="0.25">
      <c r="A13504" t="s">
        <v>476</v>
      </c>
      <c r="B13504" s="1">
        <v>45657</v>
      </c>
      <c r="C13504" t="s">
        <v>763</v>
      </c>
      <c r="D13504" t="s">
        <v>764</v>
      </c>
      <c r="E13504" s="4">
        <v>0</v>
      </c>
      <c r="F13504" t="s">
        <v>1423</v>
      </c>
      <c r="G13504" t="s">
        <v>471</v>
      </c>
      <c r="H13504" t="s">
        <v>308</v>
      </c>
      <c r="I13504" t="s">
        <v>309</v>
      </c>
      <c r="J13504" t="s">
        <v>264</v>
      </c>
      <c r="L13504" t="s">
        <v>378</v>
      </c>
      <c r="M13504" t="s">
        <v>379</v>
      </c>
      <c r="N13504" t="s">
        <v>480</v>
      </c>
    </row>
    <row r="13505" spans="1:14" hidden="1" x14ac:dyDescent="0.25">
      <c r="A13505" t="s">
        <v>476</v>
      </c>
      <c r="B13505" s="1">
        <v>45322</v>
      </c>
      <c r="C13505" t="s">
        <v>1236</v>
      </c>
      <c r="D13505" t="s">
        <v>1237</v>
      </c>
      <c r="E13505" s="4">
        <v>0</v>
      </c>
      <c r="F13505" t="s">
        <v>1423</v>
      </c>
      <c r="G13505" t="s">
        <v>471</v>
      </c>
      <c r="H13505" t="s">
        <v>308</v>
      </c>
      <c r="I13505" t="s">
        <v>309</v>
      </c>
      <c r="J13505" t="s">
        <v>264</v>
      </c>
      <c r="L13505" t="s">
        <v>378</v>
      </c>
      <c r="M13505" t="s">
        <v>379</v>
      </c>
      <c r="N13505" t="s">
        <v>480</v>
      </c>
    </row>
    <row r="13506" spans="1:14" hidden="1" x14ac:dyDescent="0.25">
      <c r="A13506" t="s">
        <v>476</v>
      </c>
      <c r="B13506" s="1">
        <v>45351</v>
      </c>
      <c r="C13506" t="s">
        <v>1236</v>
      </c>
      <c r="D13506" t="s">
        <v>1237</v>
      </c>
      <c r="E13506" s="4">
        <v>0</v>
      </c>
      <c r="F13506" t="s">
        <v>1423</v>
      </c>
      <c r="G13506" t="s">
        <v>471</v>
      </c>
      <c r="H13506" t="s">
        <v>308</v>
      </c>
      <c r="I13506" t="s">
        <v>309</v>
      </c>
      <c r="J13506" t="s">
        <v>264</v>
      </c>
      <c r="L13506" t="s">
        <v>378</v>
      </c>
      <c r="M13506" t="s">
        <v>379</v>
      </c>
      <c r="N13506" t="s">
        <v>480</v>
      </c>
    </row>
    <row r="13507" spans="1:14" hidden="1" x14ac:dyDescent="0.25">
      <c r="A13507" t="s">
        <v>476</v>
      </c>
      <c r="B13507" s="1">
        <v>45382</v>
      </c>
      <c r="C13507" t="s">
        <v>1236</v>
      </c>
      <c r="D13507" t="s">
        <v>1237</v>
      </c>
      <c r="E13507" s="4">
        <v>0</v>
      </c>
      <c r="F13507" t="s">
        <v>1423</v>
      </c>
      <c r="G13507" t="s">
        <v>471</v>
      </c>
      <c r="H13507" t="s">
        <v>308</v>
      </c>
      <c r="I13507" t="s">
        <v>309</v>
      </c>
      <c r="J13507" t="s">
        <v>264</v>
      </c>
      <c r="L13507" t="s">
        <v>378</v>
      </c>
      <c r="M13507" t="s">
        <v>379</v>
      </c>
      <c r="N13507" t="s">
        <v>480</v>
      </c>
    </row>
    <row r="13508" spans="1:14" hidden="1" x14ac:dyDescent="0.25">
      <c r="A13508" t="s">
        <v>476</v>
      </c>
      <c r="B13508" s="1">
        <v>45412</v>
      </c>
      <c r="C13508" t="s">
        <v>1236</v>
      </c>
      <c r="D13508" t="s">
        <v>1237</v>
      </c>
      <c r="E13508" s="4">
        <v>0</v>
      </c>
      <c r="F13508" t="s">
        <v>1423</v>
      </c>
      <c r="G13508" t="s">
        <v>471</v>
      </c>
      <c r="H13508" t="s">
        <v>308</v>
      </c>
      <c r="I13508" t="s">
        <v>309</v>
      </c>
      <c r="J13508" t="s">
        <v>264</v>
      </c>
      <c r="L13508" t="s">
        <v>378</v>
      </c>
      <c r="M13508" t="s">
        <v>379</v>
      </c>
      <c r="N13508" t="s">
        <v>480</v>
      </c>
    </row>
    <row r="13509" spans="1:14" hidden="1" x14ac:dyDescent="0.25">
      <c r="A13509" t="s">
        <v>476</v>
      </c>
      <c r="B13509" s="1">
        <v>45443</v>
      </c>
      <c r="C13509" t="s">
        <v>1236</v>
      </c>
      <c r="D13509" t="s">
        <v>1237</v>
      </c>
      <c r="E13509" s="4">
        <v>0</v>
      </c>
      <c r="F13509" t="s">
        <v>1423</v>
      </c>
      <c r="G13509" t="s">
        <v>471</v>
      </c>
      <c r="H13509" t="s">
        <v>308</v>
      </c>
      <c r="I13509" t="s">
        <v>309</v>
      </c>
      <c r="J13509" t="s">
        <v>264</v>
      </c>
      <c r="L13509" t="s">
        <v>378</v>
      </c>
      <c r="M13509" t="s">
        <v>379</v>
      </c>
      <c r="N13509" t="s">
        <v>480</v>
      </c>
    </row>
    <row r="13510" spans="1:14" hidden="1" x14ac:dyDescent="0.25">
      <c r="A13510" t="s">
        <v>476</v>
      </c>
      <c r="B13510" s="1">
        <v>45473</v>
      </c>
      <c r="C13510" t="s">
        <v>1236</v>
      </c>
      <c r="D13510" t="s">
        <v>1237</v>
      </c>
      <c r="E13510" s="4">
        <v>0</v>
      </c>
      <c r="F13510" t="s">
        <v>1423</v>
      </c>
      <c r="G13510" t="s">
        <v>471</v>
      </c>
      <c r="H13510" t="s">
        <v>308</v>
      </c>
      <c r="I13510" t="s">
        <v>309</v>
      </c>
      <c r="J13510" t="s">
        <v>264</v>
      </c>
      <c r="L13510" t="s">
        <v>378</v>
      </c>
      <c r="M13510" t="s">
        <v>379</v>
      </c>
      <c r="N13510" t="s">
        <v>480</v>
      </c>
    </row>
    <row r="13511" spans="1:14" hidden="1" x14ac:dyDescent="0.25">
      <c r="A13511" t="s">
        <v>476</v>
      </c>
      <c r="B13511" s="1">
        <v>45504</v>
      </c>
      <c r="C13511" t="s">
        <v>1236</v>
      </c>
      <c r="D13511" t="s">
        <v>1237</v>
      </c>
      <c r="E13511" s="4">
        <v>0</v>
      </c>
      <c r="F13511" t="s">
        <v>1423</v>
      </c>
      <c r="G13511" t="s">
        <v>471</v>
      </c>
      <c r="H13511" t="s">
        <v>308</v>
      </c>
      <c r="I13511" t="s">
        <v>309</v>
      </c>
      <c r="J13511" t="s">
        <v>264</v>
      </c>
      <c r="L13511" t="s">
        <v>378</v>
      </c>
      <c r="M13511" t="s">
        <v>379</v>
      </c>
      <c r="N13511" t="s">
        <v>480</v>
      </c>
    </row>
    <row r="13512" spans="1:14" hidden="1" x14ac:dyDescent="0.25">
      <c r="A13512" t="s">
        <v>476</v>
      </c>
      <c r="B13512" s="1">
        <v>45535</v>
      </c>
      <c r="C13512" t="s">
        <v>1236</v>
      </c>
      <c r="D13512" t="s">
        <v>1237</v>
      </c>
      <c r="E13512" s="4">
        <v>0</v>
      </c>
      <c r="F13512" t="s">
        <v>1423</v>
      </c>
      <c r="G13512" t="s">
        <v>471</v>
      </c>
      <c r="H13512" t="s">
        <v>308</v>
      </c>
      <c r="I13512" t="s">
        <v>309</v>
      </c>
      <c r="J13512" t="s">
        <v>264</v>
      </c>
      <c r="L13512" t="s">
        <v>378</v>
      </c>
      <c r="M13512" t="s">
        <v>379</v>
      </c>
      <c r="N13512" t="s">
        <v>480</v>
      </c>
    </row>
    <row r="13513" spans="1:14" hidden="1" x14ac:dyDescent="0.25">
      <c r="A13513" t="s">
        <v>476</v>
      </c>
      <c r="B13513" s="1">
        <v>45565</v>
      </c>
      <c r="C13513" t="s">
        <v>1236</v>
      </c>
      <c r="D13513" t="s">
        <v>1237</v>
      </c>
      <c r="E13513" s="4">
        <v>0</v>
      </c>
      <c r="F13513" t="s">
        <v>1423</v>
      </c>
      <c r="G13513" t="s">
        <v>471</v>
      </c>
      <c r="H13513" t="s">
        <v>308</v>
      </c>
      <c r="I13513" t="s">
        <v>309</v>
      </c>
      <c r="J13513" t="s">
        <v>264</v>
      </c>
      <c r="L13513" t="s">
        <v>378</v>
      </c>
      <c r="M13513" t="s">
        <v>379</v>
      </c>
      <c r="N13513" t="s">
        <v>480</v>
      </c>
    </row>
    <row r="13514" spans="1:14" hidden="1" x14ac:dyDescent="0.25">
      <c r="A13514" t="s">
        <v>476</v>
      </c>
      <c r="B13514" s="1">
        <v>45596</v>
      </c>
      <c r="C13514" t="s">
        <v>1236</v>
      </c>
      <c r="D13514" t="s">
        <v>1237</v>
      </c>
      <c r="E13514" s="4">
        <v>0</v>
      </c>
      <c r="F13514" t="s">
        <v>1423</v>
      </c>
      <c r="G13514" t="s">
        <v>471</v>
      </c>
      <c r="H13514" t="s">
        <v>308</v>
      </c>
      <c r="I13514" t="s">
        <v>309</v>
      </c>
      <c r="J13514" t="s">
        <v>264</v>
      </c>
      <c r="L13514" t="s">
        <v>378</v>
      </c>
      <c r="M13514" t="s">
        <v>379</v>
      </c>
      <c r="N13514" t="s">
        <v>480</v>
      </c>
    </row>
    <row r="13515" spans="1:14" hidden="1" x14ac:dyDescent="0.25">
      <c r="A13515" t="s">
        <v>476</v>
      </c>
      <c r="B13515" s="1">
        <v>45626</v>
      </c>
      <c r="C13515" t="s">
        <v>1236</v>
      </c>
      <c r="D13515" t="s">
        <v>1237</v>
      </c>
      <c r="E13515" s="4">
        <v>0</v>
      </c>
      <c r="F13515" t="s">
        <v>1423</v>
      </c>
      <c r="G13515" t="s">
        <v>471</v>
      </c>
      <c r="H13515" t="s">
        <v>308</v>
      </c>
      <c r="I13515" t="s">
        <v>309</v>
      </c>
      <c r="J13515" t="s">
        <v>264</v>
      </c>
      <c r="L13515" t="s">
        <v>378</v>
      </c>
      <c r="M13515" t="s">
        <v>379</v>
      </c>
      <c r="N13515" t="s">
        <v>480</v>
      </c>
    </row>
    <row r="13516" spans="1:14" hidden="1" x14ac:dyDescent="0.25">
      <c r="A13516" t="s">
        <v>476</v>
      </c>
      <c r="B13516" s="1">
        <v>45657</v>
      </c>
      <c r="C13516" t="s">
        <v>1236</v>
      </c>
      <c r="D13516" t="s">
        <v>1237</v>
      </c>
      <c r="E13516" s="4">
        <v>0</v>
      </c>
      <c r="F13516" t="s">
        <v>1423</v>
      </c>
      <c r="G13516" t="s">
        <v>471</v>
      </c>
      <c r="H13516" t="s">
        <v>308</v>
      </c>
      <c r="I13516" t="s">
        <v>309</v>
      </c>
      <c r="J13516" t="s">
        <v>264</v>
      </c>
      <c r="L13516" t="s">
        <v>378</v>
      </c>
      <c r="M13516" t="s">
        <v>379</v>
      </c>
      <c r="N13516" t="s">
        <v>480</v>
      </c>
    </row>
    <row r="13517" spans="1:14" hidden="1" x14ac:dyDescent="0.25">
      <c r="A13517" t="s">
        <v>476</v>
      </c>
      <c r="B13517" s="1">
        <v>45322</v>
      </c>
      <c r="C13517" t="s">
        <v>1140</v>
      </c>
      <c r="D13517" t="s">
        <v>1141</v>
      </c>
      <c r="E13517" s="4">
        <v>833.33333333333337</v>
      </c>
      <c r="F13517" t="s">
        <v>1423</v>
      </c>
      <c r="G13517" t="s">
        <v>471</v>
      </c>
      <c r="H13517" t="s">
        <v>308</v>
      </c>
      <c r="I13517" t="s">
        <v>309</v>
      </c>
      <c r="J13517" t="s">
        <v>264</v>
      </c>
      <c r="L13517" t="s">
        <v>378</v>
      </c>
      <c r="M13517" t="s">
        <v>379</v>
      </c>
      <c r="N13517" t="s">
        <v>487</v>
      </c>
    </row>
    <row r="13518" spans="1:14" hidden="1" x14ac:dyDescent="0.25">
      <c r="A13518" t="s">
        <v>476</v>
      </c>
      <c r="B13518" s="1">
        <v>45351</v>
      </c>
      <c r="C13518" t="s">
        <v>1140</v>
      </c>
      <c r="D13518" t="s">
        <v>1141</v>
      </c>
      <c r="E13518" s="4">
        <v>833.33333333333337</v>
      </c>
      <c r="F13518" t="s">
        <v>1423</v>
      </c>
      <c r="G13518" t="s">
        <v>471</v>
      </c>
      <c r="H13518" t="s">
        <v>308</v>
      </c>
      <c r="I13518" t="s">
        <v>309</v>
      </c>
      <c r="J13518" t="s">
        <v>264</v>
      </c>
      <c r="L13518" t="s">
        <v>378</v>
      </c>
      <c r="M13518" t="s">
        <v>379</v>
      </c>
      <c r="N13518" t="s">
        <v>487</v>
      </c>
    </row>
    <row r="13519" spans="1:14" hidden="1" x14ac:dyDescent="0.25">
      <c r="A13519" t="s">
        <v>476</v>
      </c>
      <c r="B13519" s="1">
        <v>45382</v>
      </c>
      <c r="C13519" t="s">
        <v>1140</v>
      </c>
      <c r="D13519" t="s">
        <v>1141</v>
      </c>
      <c r="E13519" s="4">
        <v>833.33333333333337</v>
      </c>
      <c r="F13519" t="s">
        <v>1423</v>
      </c>
      <c r="G13519" t="s">
        <v>471</v>
      </c>
      <c r="H13519" t="s">
        <v>308</v>
      </c>
      <c r="I13519" t="s">
        <v>309</v>
      </c>
      <c r="J13519" t="s">
        <v>264</v>
      </c>
      <c r="L13519" t="s">
        <v>378</v>
      </c>
      <c r="M13519" t="s">
        <v>379</v>
      </c>
      <c r="N13519" t="s">
        <v>487</v>
      </c>
    </row>
    <row r="13520" spans="1:14" hidden="1" x14ac:dyDescent="0.25">
      <c r="A13520" t="s">
        <v>476</v>
      </c>
      <c r="B13520" s="1">
        <v>45412</v>
      </c>
      <c r="C13520" t="s">
        <v>1140</v>
      </c>
      <c r="D13520" t="s">
        <v>1141</v>
      </c>
      <c r="E13520" s="4">
        <v>3333.3333333333335</v>
      </c>
      <c r="F13520" t="s">
        <v>1423</v>
      </c>
      <c r="G13520" t="s">
        <v>471</v>
      </c>
      <c r="H13520" t="s">
        <v>308</v>
      </c>
      <c r="I13520" t="s">
        <v>309</v>
      </c>
      <c r="J13520" t="s">
        <v>264</v>
      </c>
      <c r="L13520" t="s">
        <v>378</v>
      </c>
      <c r="M13520" t="s">
        <v>379</v>
      </c>
      <c r="N13520" t="s">
        <v>487</v>
      </c>
    </row>
    <row r="13521" spans="1:14" hidden="1" x14ac:dyDescent="0.25">
      <c r="A13521" t="s">
        <v>476</v>
      </c>
      <c r="B13521" s="1">
        <v>45443</v>
      </c>
      <c r="C13521" t="s">
        <v>1140</v>
      </c>
      <c r="D13521" t="s">
        <v>1141</v>
      </c>
      <c r="E13521" s="4">
        <v>4166.666666666667</v>
      </c>
      <c r="F13521" t="s">
        <v>1423</v>
      </c>
      <c r="G13521" t="s">
        <v>471</v>
      </c>
      <c r="H13521" t="s">
        <v>308</v>
      </c>
      <c r="I13521" t="s">
        <v>309</v>
      </c>
      <c r="J13521" t="s">
        <v>264</v>
      </c>
      <c r="L13521" t="s">
        <v>378</v>
      </c>
      <c r="M13521" t="s">
        <v>379</v>
      </c>
      <c r="N13521" t="s">
        <v>487</v>
      </c>
    </row>
    <row r="13522" spans="1:14" hidden="1" x14ac:dyDescent="0.25">
      <c r="A13522" t="s">
        <v>476</v>
      </c>
      <c r="B13522" s="1">
        <v>45473</v>
      </c>
      <c r="C13522" t="s">
        <v>1140</v>
      </c>
      <c r="D13522" t="s">
        <v>1141</v>
      </c>
      <c r="E13522" s="4">
        <v>5000</v>
      </c>
      <c r="F13522" t="s">
        <v>1423</v>
      </c>
      <c r="G13522" t="s">
        <v>471</v>
      </c>
      <c r="H13522" t="s">
        <v>308</v>
      </c>
      <c r="I13522" t="s">
        <v>309</v>
      </c>
      <c r="J13522" t="s">
        <v>264</v>
      </c>
      <c r="L13522" t="s">
        <v>378</v>
      </c>
      <c r="M13522" t="s">
        <v>379</v>
      </c>
      <c r="N13522" t="s">
        <v>487</v>
      </c>
    </row>
    <row r="13523" spans="1:14" hidden="1" x14ac:dyDescent="0.25">
      <c r="A13523" t="s">
        <v>476</v>
      </c>
      <c r="B13523" s="1">
        <v>45504</v>
      </c>
      <c r="C13523" t="s">
        <v>1140</v>
      </c>
      <c r="D13523" t="s">
        <v>1141</v>
      </c>
      <c r="E13523" s="4">
        <v>5833.333333333333</v>
      </c>
      <c r="F13523" t="s">
        <v>1423</v>
      </c>
      <c r="G13523" t="s">
        <v>471</v>
      </c>
      <c r="H13523" t="s">
        <v>308</v>
      </c>
      <c r="I13523" t="s">
        <v>309</v>
      </c>
      <c r="J13523" t="s">
        <v>264</v>
      </c>
      <c r="L13523" t="s">
        <v>378</v>
      </c>
      <c r="M13523" t="s">
        <v>379</v>
      </c>
      <c r="N13523" t="s">
        <v>487</v>
      </c>
    </row>
    <row r="13524" spans="1:14" hidden="1" x14ac:dyDescent="0.25">
      <c r="A13524" t="s">
        <v>476</v>
      </c>
      <c r="B13524" s="1">
        <v>45535</v>
      </c>
      <c r="C13524" t="s">
        <v>1140</v>
      </c>
      <c r="D13524" t="s">
        <v>1141</v>
      </c>
      <c r="E13524" s="4">
        <v>6666.6666666666661</v>
      </c>
      <c r="F13524" t="s">
        <v>1423</v>
      </c>
      <c r="G13524" t="s">
        <v>471</v>
      </c>
      <c r="H13524" t="s">
        <v>308</v>
      </c>
      <c r="I13524" t="s">
        <v>309</v>
      </c>
      <c r="J13524" t="s">
        <v>264</v>
      </c>
      <c r="L13524" t="s">
        <v>378</v>
      </c>
      <c r="M13524" t="s">
        <v>379</v>
      </c>
      <c r="N13524" t="s">
        <v>487</v>
      </c>
    </row>
    <row r="13525" spans="1:14" hidden="1" x14ac:dyDescent="0.25">
      <c r="A13525" t="s">
        <v>476</v>
      </c>
      <c r="B13525" s="1">
        <v>45565</v>
      </c>
      <c r="C13525" t="s">
        <v>1140</v>
      </c>
      <c r="D13525" t="s">
        <v>1141</v>
      </c>
      <c r="E13525" s="4">
        <v>7499.9999999999991</v>
      </c>
      <c r="F13525" t="s">
        <v>1423</v>
      </c>
      <c r="G13525" t="s">
        <v>471</v>
      </c>
      <c r="H13525" t="s">
        <v>308</v>
      </c>
      <c r="I13525" t="s">
        <v>309</v>
      </c>
      <c r="J13525" t="s">
        <v>264</v>
      </c>
      <c r="L13525" t="s">
        <v>378</v>
      </c>
      <c r="M13525" t="s">
        <v>379</v>
      </c>
      <c r="N13525" t="s">
        <v>487</v>
      </c>
    </row>
    <row r="13526" spans="1:14" hidden="1" x14ac:dyDescent="0.25">
      <c r="A13526" t="s">
        <v>476</v>
      </c>
      <c r="B13526" s="1">
        <v>45596</v>
      </c>
      <c r="C13526" t="s">
        <v>1140</v>
      </c>
      <c r="D13526" t="s">
        <v>1141</v>
      </c>
      <c r="E13526" s="4">
        <v>8333.3333333333321</v>
      </c>
      <c r="F13526" t="s">
        <v>1423</v>
      </c>
      <c r="G13526" t="s">
        <v>471</v>
      </c>
      <c r="H13526" t="s">
        <v>308</v>
      </c>
      <c r="I13526" t="s">
        <v>309</v>
      </c>
      <c r="J13526" t="s">
        <v>264</v>
      </c>
      <c r="L13526" t="s">
        <v>378</v>
      </c>
      <c r="M13526" t="s">
        <v>379</v>
      </c>
      <c r="N13526" t="s">
        <v>487</v>
      </c>
    </row>
    <row r="13527" spans="1:14" hidden="1" x14ac:dyDescent="0.25">
      <c r="A13527" t="s">
        <v>476</v>
      </c>
      <c r="B13527" s="1">
        <v>45626</v>
      </c>
      <c r="C13527" t="s">
        <v>1140</v>
      </c>
      <c r="D13527" t="s">
        <v>1141</v>
      </c>
      <c r="E13527" s="4">
        <v>9166.6666666666661</v>
      </c>
      <c r="F13527" t="s">
        <v>1423</v>
      </c>
      <c r="G13527" t="s">
        <v>471</v>
      </c>
      <c r="H13527" t="s">
        <v>308</v>
      </c>
      <c r="I13527" t="s">
        <v>309</v>
      </c>
      <c r="J13527" t="s">
        <v>264</v>
      </c>
      <c r="L13527" t="s">
        <v>378</v>
      </c>
      <c r="M13527" t="s">
        <v>379</v>
      </c>
      <c r="N13527" t="s">
        <v>487</v>
      </c>
    </row>
    <row r="13528" spans="1:14" hidden="1" x14ac:dyDescent="0.25">
      <c r="A13528" t="s">
        <v>476</v>
      </c>
      <c r="B13528" s="1">
        <v>45657</v>
      </c>
      <c r="C13528" t="s">
        <v>1140</v>
      </c>
      <c r="D13528" t="s">
        <v>1141</v>
      </c>
      <c r="E13528" s="4">
        <v>10000</v>
      </c>
      <c r="F13528" t="s">
        <v>1423</v>
      </c>
      <c r="G13528" t="s">
        <v>471</v>
      </c>
      <c r="H13528" t="s">
        <v>308</v>
      </c>
      <c r="I13528" t="s">
        <v>309</v>
      </c>
      <c r="J13528" t="s">
        <v>264</v>
      </c>
      <c r="L13528" t="s">
        <v>378</v>
      </c>
      <c r="M13528" t="s">
        <v>379</v>
      </c>
      <c r="N13528" t="s">
        <v>487</v>
      </c>
    </row>
    <row r="13529" spans="1:14" hidden="1" x14ac:dyDescent="0.25">
      <c r="A13529" t="s">
        <v>476</v>
      </c>
      <c r="B13529" s="1">
        <v>45322</v>
      </c>
      <c r="C13529" t="s">
        <v>863</v>
      </c>
      <c r="D13529" t="s">
        <v>864</v>
      </c>
      <c r="E13529" s="4">
        <v>0</v>
      </c>
      <c r="F13529" t="s">
        <v>1423</v>
      </c>
      <c r="G13529" t="s">
        <v>471</v>
      </c>
      <c r="H13529" t="s">
        <v>311</v>
      </c>
      <c r="I13529" t="s">
        <v>312</v>
      </c>
      <c r="J13529" t="s">
        <v>258</v>
      </c>
      <c r="L13529" t="s">
        <v>380</v>
      </c>
      <c r="M13529" t="s">
        <v>381</v>
      </c>
      <c r="N13529" t="s">
        <v>487</v>
      </c>
    </row>
    <row r="13530" spans="1:14" hidden="1" x14ac:dyDescent="0.25">
      <c r="A13530" t="s">
        <v>476</v>
      </c>
      <c r="B13530" s="1">
        <v>45351</v>
      </c>
      <c r="C13530" t="s">
        <v>863</v>
      </c>
      <c r="D13530" t="s">
        <v>864</v>
      </c>
      <c r="E13530" s="4">
        <v>0</v>
      </c>
      <c r="F13530" t="s">
        <v>1423</v>
      </c>
      <c r="G13530" t="s">
        <v>471</v>
      </c>
      <c r="H13530" t="s">
        <v>311</v>
      </c>
      <c r="I13530" t="s">
        <v>312</v>
      </c>
      <c r="J13530" t="s">
        <v>258</v>
      </c>
      <c r="L13530" t="s">
        <v>380</v>
      </c>
      <c r="M13530" t="s">
        <v>381</v>
      </c>
      <c r="N13530" t="s">
        <v>487</v>
      </c>
    </row>
    <row r="13531" spans="1:14" hidden="1" x14ac:dyDescent="0.25">
      <c r="A13531" t="s">
        <v>476</v>
      </c>
      <c r="B13531" s="1">
        <v>45382</v>
      </c>
      <c r="C13531" t="s">
        <v>863</v>
      </c>
      <c r="D13531" t="s">
        <v>864</v>
      </c>
      <c r="E13531" s="4">
        <v>0</v>
      </c>
      <c r="F13531" t="s">
        <v>1423</v>
      </c>
      <c r="G13531" t="s">
        <v>471</v>
      </c>
      <c r="H13531" t="s">
        <v>311</v>
      </c>
      <c r="I13531" t="s">
        <v>312</v>
      </c>
      <c r="J13531" t="s">
        <v>258</v>
      </c>
      <c r="L13531" t="s">
        <v>380</v>
      </c>
      <c r="M13531" t="s">
        <v>381</v>
      </c>
      <c r="N13531" t="s">
        <v>487</v>
      </c>
    </row>
    <row r="13532" spans="1:14" hidden="1" x14ac:dyDescent="0.25">
      <c r="A13532" t="s">
        <v>476</v>
      </c>
      <c r="B13532" s="1">
        <v>45412</v>
      </c>
      <c r="C13532" t="s">
        <v>863</v>
      </c>
      <c r="D13532" t="s">
        <v>864</v>
      </c>
      <c r="E13532" s="4">
        <v>0</v>
      </c>
      <c r="F13532" t="s">
        <v>1423</v>
      </c>
      <c r="G13532" t="s">
        <v>471</v>
      </c>
      <c r="H13532" t="s">
        <v>311</v>
      </c>
      <c r="I13532" t="s">
        <v>312</v>
      </c>
      <c r="J13532" t="s">
        <v>258</v>
      </c>
      <c r="L13532" t="s">
        <v>380</v>
      </c>
      <c r="M13532" t="s">
        <v>381</v>
      </c>
      <c r="N13532" t="s">
        <v>487</v>
      </c>
    </row>
    <row r="13533" spans="1:14" hidden="1" x14ac:dyDescent="0.25">
      <c r="A13533" t="s">
        <v>476</v>
      </c>
      <c r="B13533" s="1">
        <v>45443</v>
      </c>
      <c r="C13533" t="s">
        <v>863</v>
      </c>
      <c r="D13533" t="s">
        <v>864</v>
      </c>
      <c r="E13533" s="4">
        <v>0</v>
      </c>
      <c r="F13533" t="s">
        <v>1423</v>
      </c>
      <c r="G13533" t="s">
        <v>471</v>
      </c>
      <c r="H13533" t="s">
        <v>311</v>
      </c>
      <c r="I13533" t="s">
        <v>312</v>
      </c>
      <c r="J13533" t="s">
        <v>258</v>
      </c>
      <c r="L13533" t="s">
        <v>380</v>
      </c>
      <c r="M13533" t="s">
        <v>381</v>
      </c>
      <c r="N13533" t="s">
        <v>487</v>
      </c>
    </row>
    <row r="13534" spans="1:14" hidden="1" x14ac:dyDescent="0.25">
      <c r="A13534" t="s">
        <v>476</v>
      </c>
      <c r="B13534" s="1">
        <v>45473</v>
      </c>
      <c r="C13534" t="s">
        <v>863</v>
      </c>
      <c r="D13534" t="s">
        <v>864</v>
      </c>
      <c r="E13534" s="4">
        <v>0</v>
      </c>
      <c r="F13534" t="s">
        <v>1423</v>
      </c>
      <c r="G13534" t="s">
        <v>471</v>
      </c>
      <c r="H13534" t="s">
        <v>311</v>
      </c>
      <c r="I13534" t="s">
        <v>312</v>
      </c>
      <c r="J13534" t="s">
        <v>258</v>
      </c>
      <c r="L13534" t="s">
        <v>380</v>
      </c>
      <c r="M13534" t="s">
        <v>381</v>
      </c>
      <c r="N13534" t="s">
        <v>487</v>
      </c>
    </row>
    <row r="13535" spans="1:14" hidden="1" x14ac:dyDescent="0.25">
      <c r="A13535" t="s">
        <v>476</v>
      </c>
      <c r="B13535" s="1">
        <v>45504</v>
      </c>
      <c r="C13535" t="s">
        <v>863</v>
      </c>
      <c r="D13535" t="s">
        <v>864</v>
      </c>
      <c r="E13535" s="4">
        <v>0</v>
      </c>
      <c r="F13535" t="s">
        <v>1423</v>
      </c>
      <c r="G13535" t="s">
        <v>471</v>
      </c>
      <c r="H13535" t="s">
        <v>311</v>
      </c>
      <c r="I13535" t="s">
        <v>312</v>
      </c>
      <c r="J13535" t="s">
        <v>258</v>
      </c>
      <c r="L13535" t="s">
        <v>380</v>
      </c>
      <c r="M13535" t="s">
        <v>381</v>
      </c>
      <c r="N13535" t="s">
        <v>487</v>
      </c>
    </row>
    <row r="13536" spans="1:14" hidden="1" x14ac:dyDescent="0.25">
      <c r="A13536" t="s">
        <v>476</v>
      </c>
      <c r="B13536" s="1">
        <v>45535</v>
      </c>
      <c r="C13536" t="s">
        <v>863</v>
      </c>
      <c r="D13536" t="s">
        <v>864</v>
      </c>
      <c r="E13536" s="4">
        <v>0</v>
      </c>
      <c r="F13536" t="s">
        <v>1423</v>
      </c>
      <c r="G13536" t="s">
        <v>471</v>
      </c>
      <c r="H13536" t="s">
        <v>311</v>
      </c>
      <c r="I13536" t="s">
        <v>312</v>
      </c>
      <c r="J13536" t="s">
        <v>258</v>
      </c>
      <c r="L13536" t="s">
        <v>380</v>
      </c>
      <c r="M13536" t="s">
        <v>381</v>
      </c>
      <c r="N13536" t="s">
        <v>487</v>
      </c>
    </row>
    <row r="13537" spans="1:14" hidden="1" x14ac:dyDescent="0.25">
      <c r="A13537" t="s">
        <v>476</v>
      </c>
      <c r="B13537" s="1">
        <v>45565</v>
      </c>
      <c r="C13537" t="s">
        <v>863</v>
      </c>
      <c r="D13537" t="s">
        <v>864</v>
      </c>
      <c r="E13537" s="4">
        <v>0</v>
      </c>
      <c r="F13537" t="s">
        <v>1423</v>
      </c>
      <c r="G13537" t="s">
        <v>471</v>
      </c>
      <c r="H13537" t="s">
        <v>311</v>
      </c>
      <c r="I13537" t="s">
        <v>312</v>
      </c>
      <c r="J13537" t="s">
        <v>258</v>
      </c>
      <c r="L13537" t="s">
        <v>380</v>
      </c>
      <c r="M13537" t="s">
        <v>381</v>
      </c>
      <c r="N13537" t="s">
        <v>487</v>
      </c>
    </row>
    <row r="13538" spans="1:14" hidden="1" x14ac:dyDescent="0.25">
      <c r="A13538" t="s">
        <v>476</v>
      </c>
      <c r="B13538" s="1">
        <v>45596</v>
      </c>
      <c r="C13538" t="s">
        <v>863</v>
      </c>
      <c r="D13538" t="s">
        <v>864</v>
      </c>
      <c r="E13538" s="4">
        <v>0</v>
      </c>
      <c r="F13538" t="s">
        <v>1423</v>
      </c>
      <c r="G13538" t="s">
        <v>471</v>
      </c>
      <c r="H13538" t="s">
        <v>311</v>
      </c>
      <c r="I13538" t="s">
        <v>312</v>
      </c>
      <c r="J13538" t="s">
        <v>258</v>
      </c>
      <c r="L13538" t="s">
        <v>380</v>
      </c>
      <c r="M13538" t="s">
        <v>381</v>
      </c>
      <c r="N13538" t="s">
        <v>487</v>
      </c>
    </row>
    <row r="13539" spans="1:14" hidden="1" x14ac:dyDescent="0.25">
      <c r="A13539" t="s">
        <v>476</v>
      </c>
      <c r="B13539" s="1">
        <v>45626</v>
      </c>
      <c r="C13539" t="s">
        <v>863</v>
      </c>
      <c r="D13539" t="s">
        <v>864</v>
      </c>
      <c r="E13539" s="4">
        <v>0</v>
      </c>
      <c r="F13539" t="s">
        <v>1423</v>
      </c>
      <c r="G13539" t="s">
        <v>471</v>
      </c>
      <c r="H13539" t="s">
        <v>311</v>
      </c>
      <c r="I13539" t="s">
        <v>312</v>
      </c>
      <c r="J13539" t="s">
        <v>258</v>
      </c>
      <c r="L13539" t="s">
        <v>380</v>
      </c>
      <c r="M13539" t="s">
        <v>381</v>
      </c>
      <c r="N13539" t="s">
        <v>487</v>
      </c>
    </row>
    <row r="13540" spans="1:14" hidden="1" x14ac:dyDescent="0.25">
      <c r="A13540" t="s">
        <v>476</v>
      </c>
      <c r="B13540" s="1">
        <v>45657</v>
      </c>
      <c r="C13540" t="s">
        <v>863</v>
      </c>
      <c r="D13540" t="s">
        <v>864</v>
      </c>
      <c r="E13540" s="4">
        <v>0</v>
      </c>
      <c r="F13540" t="s">
        <v>1423</v>
      </c>
      <c r="G13540" t="s">
        <v>471</v>
      </c>
      <c r="H13540" t="s">
        <v>311</v>
      </c>
      <c r="I13540" t="s">
        <v>312</v>
      </c>
      <c r="J13540" t="s">
        <v>258</v>
      </c>
      <c r="L13540" t="s">
        <v>380</v>
      </c>
      <c r="M13540" t="s">
        <v>381</v>
      </c>
      <c r="N13540" t="s">
        <v>487</v>
      </c>
    </row>
    <row r="13541" spans="1:14" hidden="1" x14ac:dyDescent="0.25">
      <c r="A13541" t="s">
        <v>476</v>
      </c>
      <c r="B13541" s="1">
        <v>45322</v>
      </c>
      <c r="C13541" t="s">
        <v>867</v>
      </c>
      <c r="D13541" t="s">
        <v>868</v>
      </c>
      <c r="E13541" s="4">
        <v>1833</v>
      </c>
      <c r="F13541" t="s">
        <v>1423</v>
      </c>
      <c r="G13541" t="s">
        <v>471</v>
      </c>
      <c r="H13541" t="s">
        <v>311</v>
      </c>
      <c r="I13541" t="s">
        <v>312</v>
      </c>
      <c r="J13541" t="s">
        <v>264</v>
      </c>
      <c r="L13541" t="s">
        <v>380</v>
      </c>
      <c r="M13541" t="s">
        <v>381</v>
      </c>
      <c r="N13541" t="s">
        <v>487</v>
      </c>
    </row>
    <row r="13542" spans="1:14" hidden="1" x14ac:dyDescent="0.25">
      <c r="A13542" t="s">
        <v>476</v>
      </c>
      <c r="B13542" s="1">
        <v>45351</v>
      </c>
      <c r="C13542" t="s">
        <v>867</v>
      </c>
      <c r="D13542" t="s">
        <v>868</v>
      </c>
      <c r="E13542" s="4">
        <v>1833</v>
      </c>
      <c r="F13542" t="s">
        <v>1423</v>
      </c>
      <c r="G13542" t="s">
        <v>471</v>
      </c>
      <c r="H13542" t="s">
        <v>311</v>
      </c>
      <c r="I13542" t="s">
        <v>312</v>
      </c>
      <c r="J13542" t="s">
        <v>264</v>
      </c>
      <c r="L13542" t="s">
        <v>380</v>
      </c>
      <c r="M13542" t="s">
        <v>381</v>
      </c>
      <c r="N13542" t="s">
        <v>487</v>
      </c>
    </row>
    <row r="13543" spans="1:14" hidden="1" x14ac:dyDescent="0.25">
      <c r="A13543" t="s">
        <v>476</v>
      </c>
      <c r="B13543" s="1">
        <v>45382</v>
      </c>
      <c r="C13543" t="s">
        <v>867</v>
      </c>
      <c r="D13543" t="s">
        <v>868</v>
      </c>
      <c r="E13543" s="4">
        <v>1833</v>
      </c>
      <c r="F13543" t="s">
        <v>1423</v>
      </c>
      <c r="G13543" t="s">
        <v>471</v>
      </c>
      <c r="H13543" t="s">
        <v>311</v>
      </c>
      <c r="I13543" t="s">
        <v>312</v>
      </c>
      <c r="J13543" t="s">
        <v>264</v>
      </c>
      <c r="L13543" t="s">
        <v>380</v>
      </c>
      <c r="M13543" t="s">
        <v>381</v>
      </c>
      <c r="N13543" t="s">
        <v>487</v>
      </c>
    </row>
    <row r="13544" spans="1:14" hidden="1" x14ac:dyDescent="0.25">
      <c r="A13544" t="s">
        <v>476</v>
      </c>
      <c r="B13544" s="1">
        <v>45412</v>
      </c>
      <c r="C13544" t="s">
        <v>867</v>
      </c>
      <c r="D13544" t="s">
        <v>868</v>
      </c>
      <c r="E13544" s="4">
        <v>7332</v>
      </c>
      <c r="F13544" t="s">
        <v>1423</v>
      </c>
      <c r="G13544" t="s">
        <v>471</v>
      </c>
      <c r="H13544" t="s">
        <v>311</v>
      </c>
      <c r="I13544" t="s">
        <v>312</v>
      </c>
      <c r="J13544" t="s">
        <v>264</v>
      </c>
      <c r="L13544" t="s">
        <v>380</v>
      </c>
      <c r="M13544" t="s">
        <v>381</v>
      </c>
      <c r="N13544" t="s">
        <v>487</v>
      </c>
    </row>
    <row r="13545" spans="1:14" hidden="1" x14ac:dyDescent="0.25">
      <c r="A13545" t="s">
        <v>476</v>
      </c>
      <c r="B13545" s="1">
        <v>45443</v>
      </c>
      <c r="C13545" t="s">
        <v>867</v>
      </c>
      <c r="D13545" t="s">
        <v>868</v>
      </c>
      <c r="E13545" s="4">
        <v>9165</v>
      </c>
      <c r="F13545" t="s">
        <v>1423</v>
      </c>
      <c r="G13545" t="s">
        <v>471</v>
      </c>
      <c r="H13545" t="s">
        <v>311</v>
      </c>
      <c r="I13545" t="s">
        <v>312</v>
      </c>
      <c r="J13545" t="s">
        <v>264</v>
      </c>
      <c r="L13545" t="s">
        <v>380</v>
      </c>
      <c r="M13545" t="s">
        <v>381</v>
      </c>
      <c r="N13545" t="s">
        <v>487</v>
      </c>
    </row>
    <row r="13546" spans="1:14" hidden="1" x14ac:dyDescent="0.25">
      <c r="A13546" t="s">
        <v>476</v>
      </c>
      <c r="B13546" s="1">
        <v>45473</v>
      </c>
      <c r="C13546" t="s">
        <v>867</v>
      </c>
      <c r="D13546" t="s">
        <v>868</v>
      </c>
      <c r="E13546" s="4">
        <v>10998</v>
      </c>
      <c r="F13546" t="s">
        <v>1423</v>
      </c>
      <c r="G13546" t="s">
        <v>471</v>
      </c>
      <c r="H13546" t="s">
        <v>311</v>
      </c>
      <c r="I13546" t="s">
        <v>312</v>
      </c>
      <c r="J13546" t="s">
        <v>264</v>
      </c>
      <c r="L13546" t="s">
        <v>380</v>
      </c>
      <c r="M13546" t="s">
        <v>381</v>
      </c>
      <c r="N13546" t="s">
        <v>487</v>
      </c>
    </row>
    <row r="13547" spans="1:14" hidden="1" x14ac:dyDescent="0.25">
      <c r="A13547" t="s">
        <v>476</v>
      </c>
      <c r="B13547" s="1">
        <v>45504</v>
      </c>
      <c r="C13547" t="s">
        <v>867</v>
      </c>
      <c r="D13547" t="s">
        <v>868</v>
      </c>
      <c r="E13547" s="4">
        <v>12831</v>
      </c>
      <c r="F13547" t="s">
        <v>1423</v>
      </c>
      <c r="G13547" t="s">
        <v>471</v>
      </c>
      <c r="H13547" t="s">
        <v>311</v>
      </c>
      <c r="I13547" t="s">
        <v>312</v>
      </c>
      <c r="J13547" t="s">
        <v>264</v>
      </c>
      <c r="L13547" t="s">
        <v>380</v>
      </c>
      <c r="M13547" t="s">
        <v>381</v>
      </c>
      <c r="N13547" t="s">
        <v>487</v>
      </c>
    </row>
    <row r="13548" spans="1:14" hidden="1" x14ac:dyDescent="0.25">
      <c r="A13548" t="s">
        <v>476</v>
      </c>
      <c r="B13548" s="1">
        <v>45535</v>
      </c>
      <c r="C13548" t="s">
        <v>867</v>
      </c>
      <c r="D13548" t="s">
        <v>868</v>
      </c>
      <c r="E13548" s="4">
        <v>14664</v>
      </c>
      <c r="F13548" t="s">
        <v>1423</v>
      </c>
      <c r="G13548" t="s">
        <v>471</v>
      </c>
      <c r="H13548" t="s">
        <v>311</v>
      </c>
      <c r="I13548" t="s">
        <v>312</v>
      </c>
      <c r="J13548" t="s">
        <v>264</v>
      </c>
      <c r="L13548" t="s">
        <v>380</v>
      </c>
      <c r="M13548" t="s">
        <v>381</v>
      </c>
      <c r="N13548" t="s">
        <v>487</v>
      </c>
    </row>
    <row r="13549" spans="1:14" hidden="1" x14ac:dyDescent="0.25">
      <c r="A13549" t="s">
        <v>476</v>
      </c>
      <c r="B13549" s="1">
        <v>45565</v>
      </c>
      <c r="C13549" t="s">
        <v>867</v>
      </c>
      <c r="D13549" t="s">
        <v>868</v>
      </c>
      <c r="E13549" s="4">
        <v>16497</v>
      </c>
      <c r="F13549" t="s">
        <v>1423</v>
      </c>
      <c r="G13549" t="s">
        <v>471</v>
      </c>
      <c r="H13549" t="s">
        <v>311</v>
      </c>
      <c r="I13549" t="s">
        <v>312</v>
      </c>
      <c r="J13549" t="s">
        <v>264</v>
      </c>
      <c r="L13549" t="s">
        <v>380</v>
      </c>
      <c r="M13549" t="s">
        <v>381</v>
      </c>
      <c r="N13549" t="s">
        <v>487</v>
      </c>
    </row>
    <row r="13550" spans="1:14" hidden="1" x14ac:dyDescent="0.25">
      <c r="A13550" t="s">
        <v>476</v>
      </c>
      <c r="B13550" s="1">
        <v>45596</v>
      </c>
      <c r="C13550" t="s">
        <v>867</v>
      </c>
      <c r="D13550" t="s">
        <v>868</v>
      </c>
      <c r="E13550" s="4">
        <v>18330</v>
      </c>
      <c r="F13550" t="s">
        <v>1423</v>
      </c>
      <c r="G13550" t="s">
        <v>471</v>
      </c>
      <c r="H13550" t="s">
        <v>311</v>
      </c>
      <c r="I13550" t="s">
        <v>312</v>
      </c>
      <c r="J13550" t="s">
        <v>264</v>
      </c>
      <c r="L13550" t="s">
        <v>380</v>
      </c>
      <c r="M13550" t="s">
        <v>381</v>
      </c>
      <c r="N13550" t="s">
        <v>487</v>
      </c>
    </row>
    <row r="13551" spans="1:14" hidden="1" x14ac:dyDescent="0.25">
      <c r="A13551" t="s">
        <v>476</v>
      </c>
      <c r="B13551" s="1">
        <v>45626</v>
      </c>
      <c r="C13551" t="s">
        <v>867</v>
      </c>
      <c r="D13551" t="s">
        <v>868</v>
      </c>
      <c r="E13551" s="4">
        <v>20163</v>
      </c>
      <c r="F13551" t="s">
        <v>1423</v>
      </c>
      <c r="G13551" t="s">
        <v>471</v>
      </c>
      <c r="H13551" t="s">
        <v>311</v>
      </c>
      <c r="I13551" t="s">
        <v>312</v>
      </c>
      <c r="J13551" t="s">
        <v>264</v>
      </c>
      <c r="L13551" t="s">
        <v>380</v>
      </c>
      <c r="M13551" t="s">
        <v>381</v>
      </c>
      <c r="N13551" t="s">
        <v>487</v>
      </c>
    </row>
    <row r="13552" spans="1:14" hidden="1" x14ac:dyDescent="0.25">
      <c r="A13552" t="s">
        <v>476</v>
      </c>
      <c r="B13552" s="1">
        <v>45657</v>
      </c>
      <c r="C13552" t="s">
        <v>867</v>
      </c>
      <c r="D13552" t="s">
        <v>868</v>
      </c>
      <c r="E13552" s="4">
        <v>21996</v>
      </c>
      <c r="F13552" t="s">
        <v>1423</v>
      </c>
      <c r="G13552" t="s">
        <v>471</v>
      </c>
      <c r="H13552" t="s">
        <v>311</v>
      </c>
      <c r="I13552" t="s">
        <v>312</v>
      </c>
      <c r="J13552" t="s">
        <v>264</v>
      </c>
      <c r="L13552" t="s">
        <v>380</v>
      </c>
      <c r="M13552" t="s">
        <v>381</v>
      </c>
      <c r="N13552" t="s">
        <v>487</v>
      </c>
    </row>
    <row r="13553" spans="1:14" hidden="1" x14ac:dyDescent="0.25">
      <c r="A13553" t="s">
        <v>476</v>
      </c>
      <c r="B13553" s="1">
        <v>45322</v>
      </c>
      <c r="C13553" t="s">
        <v>1332</v>
      </c>
      <c r="D13553" t="s">
        <v>1333</v>
      </c>
      <c r="E13553" s="4">
        <v>1221.1666666666667</v>
      </c>
      <c r="F13553" t="s">
        <v>1423</v>
      </c>
      <c r="G13553" t="s">
        <v>471</v>
      </c>
      <c r="H13553" t="s">
        <v>311</v>
      </c>
      <c r="I13553" t="s">
        <v>312</v>
      </c>
      <c r="J13553" t="s">
        <v>264</v>
      </c>
      <c r="L13553" t="s">
        <v>380</v>
      </c>
      <c r="M13553" t="s">
        <v>381</v>
      </c>
      <c r="N13553" t="s">
        <v>482</v>
      </c>
    </row>
    <row r="13554" spans="1:14" hidden="1" x14ac:dyDescent="0.25">
      <c r="A13554" t="s">
        <v>476</v>
      </c>
      <c r="B13554" s="1">
        <v>45351</v>
      </c>
      <c r="C13554" t="s">
        <v>1332</v>
      </c>
      <c r="D13554" t="s">
        <v>1333</v>
      </c>
      <c r="E13554" s="4">
        <v>1221.1666666666667</v>
      </c>
      <c r="F13554" t="s">
        <v>1423</v>
      </c>
      <c r="G13554" t="s">
        <v>471</v>
      </c>
      <c r="H13554" t="s">
        <v>311</v>
      </c>
      <c r="I13554" t="s">
        <v>312</v>
      </c>
      <c r="J13554" t="s">
        <v>264</v>
      </c>
      <c r="L13554" t="s">
        <v>380</v>
      </c>
      <c r="M13554" t="s">
        <v>381</v>
      </c>
      <c r="N13554" t="s">
        <v>482</v>
      </c>
    </row>
    <row r="13555" spans="1:14" hidden="1" x14ac:dyDescent="0.25">
      <c r="A13555" t="s">
        <v>476</v>
      </c>
      <c r="B13555" s="1">
        <v>45382</v>
      </c>
      <c r="C13555" t="s">
        <v>1332</v>
      </c>
      <c r="D13555" t="s">
        <v>1333</v>
      </c>
      <c r="E13555" s="4">
        <v>1221.1666666666667</v>
      </c>
      <c r="F13555" t="s">
        <v>1423</v>
      </c>
      <c r="G13555" t="s">
        <v>471</v>
      </c>
      <c r="H13555" t="s">
        <v>311</v>
      </c>
      <c r="I13555" t="s">
        <v>312</v>
      </c>
      <c r="J13555" t="s">
        <v>264</v>
      </c>
      <c r="L13555" t="s">
        <v>380</v>
      </c>
      <c r="M13555" t="s">
        <v>381</v>
      </c>
      <c r="N13555" t="s">
        <v>482</v>
      </c>
    </row>
    <row r="13556" spans="1:14" hidden="1" x14ac:dyDescent="0.25">
      <c r="A13556" t="s">
        <v>476</v>
      </c>
      <c r="B13556" s="1">
        <v>45412</v>
      </c>
      <c r="C13556" t="s">
        <v>1332</v>
      </c>
      <c r="D13556" t="s">
        <v>1333</v>
      </c>
      <c r="E13556" s="4">
        <v>4884.666666666667</v>
      </c>
      <c r="F13556" t="s">
        <v>1423</v>
      </c>
      <c r="G13556" t="s">
        <v>471</v>
      </c>
      <c r="H13556" t="s">
        <v>311</v>
      </c>
      <c r="I13556" t="s">
        <v>312</v>
      </c>
      <c r="J13556" t="s">
        <v>264</v>
      </c>
      <c r="L13556" t="s">
        <v>380</v>
      </c>
      <c r="M13556" t="s">
        <v>381</v>
      </c>
      <c r="N13556" t="s">
        <v>482</v>
      </c>
    </row>
    <row r="13557" spans="1:14" hidden="1" x14ac:dyDescent="0.25">
      <c r="A13557" t="s">
        <v>476</v>
      </c>
      <c r="B13557" s="1">
        <v>45443</v>
      </c>
      <c r="C13557" t="s">
        <v>1332</v>
      </c>
      <c r="D13557" t="s">
        <v>1333</v>
      </c>
      <c r="E13557" s="4">
        <v>6105.8333333333339</v>
      </c>
      <c r="F13557" t="s">
        <v>1423</v>
      </c>
      <c r="G13557" t="s">
        <v>471</v>
      </c>
      <c r="H13557" t="s">
        <v>311</v>
      </c>
      <c r="I13557" t="s">
        <v>312</v>
      </c>
      <c r="J13557" t="s">
        <v>264</v>
      </c>
      <c r="L13557" t="s">
        <v>380</v>
      </c>
      <c r="M13557" t="s">
        <v>381</v>
      </c>
      <c r="N13557" t="s">
        <v>482</v>
      </c>
    </row>
    <row r="13558" spans="1:14" hidden="1" x14ac:dyDescent="0.25">
      <c r="A13558" t="s">
        <v>476</v>
      </c>
      <c r="B13558" s="1">
        <v>45473</v>
      </c>
      <c r="C13558" t="s">
        <v>1332</v>
      </c>
      <c r="D13558" t="s">
        <v>1333</v>
      </c>
      <c r="E13558" s="4">
        <v>7327.0000000000009</v>
      </c>
      <c r="F13558" t="s">
        <v>1423</v>
      </c>
      <c r="G13558" t="s">
        <v>471</v>
      </c>
      <c r="H13558" t="s">
        <v>311</v>
      </c>
      <c r="I13558" t="s">
        <v>312</v>
      </c>
      <c r="J13558" t="s">
        <v>264</v>
      </c>
      <c r="L13558" t="s">
        <v>380</v>
      </c>
      <c r="M13558" t="s">
        <v>381</v>
      </c>
      <c r="N13558" t="s">
        <v>482</v>
      </c>
    </row>
    <row r="13559" spans="1:14" hidden="1" x14ac:dyDescent="0.25">
      <c r="A13559" t="s">
        <v>476</v>
      </c>
      <c r="B13559" s="1">
        <v>45504</v>
      </c>
      <c r="C13559" t="s">
        <v>1332</v>
      </c>
      <c r="D13559" t="s">
        <v>1333</v>
      </c>
      <c r="E13559" s="4">
        <v>8548.1666666666679</v>
      </c>
      <c r="F13559" t="s">
        <v>1423</v>
      </c>
      <c r="G13559" t="s">
        <v>471</v>
      </c>
      <c r="H13559" t="s">
        <v>311</v>
      </c>
      <c r="I13559" t="s">
        <v>312</v>
      </c>
      <c r="J13559" t="s">
        <v>264</v>
      </c>
      <c r="L13559" t="s">
        <v>380</v>
      </c>
      <c r="M13559" t="s">
        <v>381</v>
      </c>
      <c r="N13559" t="s">
        <v>482</v>
      </c>
    </row>
    <row r="13560" spans="1:14" hidden="1" x14ac:dyDescent="0.25">
      <c r="A13560" t="s">
        <v>476</v>
      </c>
      <c r="B13560" s="1">
        <v>45535</v>
      </c>
      <c r="C13560" t="s">
        <v>1332</v>
      </c>
      <c r="D13560" t="s">
        <v>1333</v>
      </c>
      <c r="E13560" s="4">
        <v>9769.3333333333339</v>
      </c>
      <c r="F13560" t="s">
        <v>1423</v>
      </c>
      <c r="G13560" t="s">
        <v>471</v>
      </c>
      <c r="H13560" t="s">
        <v>311</v>
      </c>
      <c r="I13560" t="s">
        <v>312</v>
      </c>
      <c r="J13560" t="s">
        <v>264</v>
      </c>
      <c r="L13560" t="s">
        <v>380</v>
      </c>
      <c r="M13560" t="s">
        <v>381</v>
      </c>
      <c r="N13560" t="s">
        <v>482</v>
      </c>
    </row>
    <row r="13561" spans="1:14" hidden="1" x14ac:dyDescent="0.25">
      <c r="A13561" t="s">
        <v>476</v>
      </c>
      <c r="B13561" s="1">
        <v>45565</v>
      </c>
      <c r="C13561" t="s">
        <v>1332</v>
      </c>
      <c r="D13561" t="s">
        <v>1333</v>
      </c>
      <c r="E13561" s="4">
        <v>10990.5</v>
      </c>
      <c r="F13561" t="s">
        <v>1423</v>
      </c>
      <c r="G13561" t="s">
        <v>471</v>
      </c>
      <c r="H13561" t="s">
        <v>311</v>
      </c>
      <c r="I13561" t="s">
        <v>312</v>
      </c>
      <c r="J13561" t="s">
        <v>264</v>
      </c>
      <c r="L13561" t="s">
        <v>380</v>
      </c>
      <c r="M13561" t="s">
        <v>381</v>
      </c>
      <c r="N13561" t="s">
        <v>482</v>
      </c>
    </row>
    <row r="13562" spans="1:14" hidden="1" x14ac:dyDescent="0.25">
      <c r="A13562" t="s">
        <v>476</v>
      </c>
      <c r="B13562" s="1">
        <v>45596</v>
      </c>
      <c r="C13562" t="s">
        <v>1332</v>
      </c>
      <c r="D13562" t="s">
        <v>1333</v>
      </c>
      <c r="E13562" s="4">
        <v>12211.666666666666</v>
      </c>
      <c r="F13562" t="s">
        <v>1423</v>
      </c>
      <c r="G13562" t="s">
        <v>471</v>
      </c>
      <c r="H13562" t="s">
        <v>311</v>
      </c>
      <c r="I13562" t="s">
        <v>312</v>
      </c>
      <c r="J13562" t="s">
        <v>264</v>
      </c>
      <c r="L13562" t="s">
        <v>380</v>
      </c>
      <c r="M13562" t="s">
        <v>381</v>
      </c>
      <c r="N13562" t="s">
        <v>482</v>
      </c>
    </row>
    <row r="13563" spans="1:14" hidden="1" x14ac:dyDescent="0.25">
      <c r="A13563" t="s">
        <v>476</v>
      </c>
      <c r="B13563" s="1">
        <v>45626</v>
      </c>
      <c r="C13563" t="s">
        <v>1332</v>
      </c>
      <c r="D13563" t="s">
        <v>1333</v>
      </c>
      <c r="E13563" s="4">
        <v>13432.833333333332</v>
      </c>
      <c r="F13563" t="s">
        <v>1423</v>
      </c>
      <c r="G13563" t="s">
        <v>471</v>
      </c>
      <c r="H13563" t="s">
        <v>311</v>
      </c>
      <c r="I13563" t="s">
        <v>312</v>
      </c>
      <c r="J13563" t="s">
        <v>264</v>
      </c>
      <c r="L13563" t="s">
        <v>380</v>
      </c>
      <c r="M13563" t="s">
        <v>381</v>
      </c>
      <c r="N13563" t="s">
        <v>482</v>
      </c>
    </row>
    <row r="13564" spans="1:14" hidden="1" x14ac:dyDescent="0.25">
      <c r="A13564" t="s">
        <v>476</v>
      </c>
      <c r="B13564" s="1">
        <v>45657</v>
      </c>
      <c r="C13564" t="s">
        <v>1332</v>
      </c>
      <c r="D13564" t="s">
        <v>1333</v>
      </c>
      <c r="E13564" s="4">
        <v>14653.999999999998</v>
      </c>
      <c r="F13564" t="s">
        <v>1423</v>
      </c>
      <c r="G13564" t="s">
        <v>471</v>
      </c>
      <c r="H13564" t="s">
        <v>311</v>
      </c>
      <c r="I13564" t="s">
        <v>312</v>
      </c>
      <c r="J13564" t="s">
        <v>264</v>
      </c>
      <c r="L13564" t="s">
        <v>380</v>
      </c>
      <c r="M13564" t="s">
        <v>381</v>
      </c>
      <c r="N13564" t="s">
        <v>482</v>
      </c>
    </row>
    <row r="13565" spans="1:14" hidden="1" x14ac:dyDescent="0.25">
      <c r="A13565" t="s">
        <v>476</v>
      </c>
      <c r="B13565" s="1">
        <v>45322</v>
      </c>
      <c r="C13565" t="s">
        <v>1437</v>
      </c>
      <c r="D13565" t="s">
        <v>1438</v>
      </c>
      <c r="E13565" s="4">
        <v>1500</v>
      </c>
      <c r="F13565" t="s">
        <v>1423</v>
      </c>
      <c r="G13565" t="s">
        <v>471</v>
      </c>
      <c r="H13565" t="s">
        <v>310</v>
      </c>
      <c r="I13565" t="s">
        <v>263</v>
      </c>
      <c r="J13565" t="s">
        <v>262</v>
      </c>
      <c r="L13565" t="s">
        <v>380</v>
      </c>
      <c r="M13565" t="s">
        <v>381</v>
      </c>
      <c r="N13565" t="s">
        <v>487</v>
      </c>
    </row>
    <row r="13566" spans="1:14" hidden="1" x14ac:dyDescent="0.25">
      <c r="A13566" t="s">
        <v>476</v>
      </c>
      <c r="B13566" s="1">
        <v>45351</v>
      </c>
      <c r="C13566" t="s">
        <v>834</v>
      </c>
      <c r="D13566" t="s">
        <v>1438</v>
      </c>
      <c r="E13566" s="4">
        <v>1500</v>
      </c>
      <c r="F13566" t="s">
        <v>1423</v>
      </c>
      <c r="G13566" t="s">
        <v>471</v>
      </c>
      <c r="H13566" t="s">
        <v>310</v>
      </c>
      <c r="I13566" t="s">
        <v>263</v>
      </c>
      <c r="J13566" t="s">
        <v>262</v>
      </c>
      <c r="L13566" t="s">
        <v>380</v>
      </c>
      <c r="M13566" t="s">
        <v>381</v>
      </c>
      <c r="N13566" t="s">
        <v>487</v>
      </c>
    </row>
    <row r="13567" spans="1:14" hidden="1" x14ac:dyDescent="0.25">
      <c r="A13567" t="s">
        <v>476</v>
      </c>
      <c r="B13567" s="1">
        <v>45382</v>
      </c>
      <c r="C13567" t="s">
        <v>834</v>
      </c>
      <c r="D13567" t="s">
        <v>1438</v>
      </c>
      <c r="E13567" s="4">
        <v>1500</v>
      </c>
      <c r="F13567" t="s">
        <v>1423</v>
      </c>
      <c r="G13567" t="s">
        <v>471</v>
      </c>
      <c r="H13567" t="s">
        <v>310</v>
      </c>
      <c r="I13567" t="s">
        <v>263</v>
      </c>
      <c r="J13567" t="s">
        <v>262</v>
      </c>
      <c r="L13567" t="s">
        <v>380</v>
      </c>
      <c r="M13567" t="s">
        <v>381</v>
      </c>
      <c r="N13567" t="s">
        <v>487</v>
      </c>
    </row>
    <row r="13568" spans="1:14" hidden="1" x14ac:dyDescent="0.25">
      <c r="A13568" t="s">
        <v>476</v>
      </c>
      <c r="B13568" s="1">
        <v>45412</v>
      </c>
      <c r="C13568" t="s">
        <v>834</v>
      </c>
      <c r="D13568" t="s">
        <v>1438</v>
      </c>
      <c r="E13568" s="4">
        <v>6000</v>
      </c>
      <c r="F13568" t="s">
        <v>1423</v>
      </c>
      <c r="G13568" t="s">
        <v>471</v>
      </c>
      <c r="H13568" t="s">
        <v>310</v>
      </c>
      <c r="I13568" t="s">
        <v>263</v>
      </c>
      <c r="J13568" t="s">
        <v>262</v>
      </c>
      <c r="L13568" t="s">
        <v>380</v>
      </c>
      <c r="M13568" t="s">
        <v>381</v>
      </c>
      <c r="N13568" t="s">
        <v>487</v>
      </c>
    </row>
    <row r="13569" spans="1:14" hidden="1" x14ac:dyDescent="0.25">
      <c r="A13569" t="s">
        <v>476</v>
      </c>
      <c r="B13569" s="1">
        <v>45443</v>
      </c>
      <c r="C13569" t="s">
        <v>1437</v>
      </c>
      <c r="D13569" t="s">
        <v>1438</v>
      </c>
      <c r="E13569" s="4">
        <v>7500</v>
      </c>
      <c r="F13569" t="s">
        <v>1423</v>
      </c>
      <c r="G13569" t="s">
        <v>471</v>
      </c>
      <c r="H13569" t="s">
        <v>310</v>
      </c>
      <c r="I13569" t="s">
        <v>263</v>
      </c>
      <c r="J13569" t="s">
        <v>262</v>
      </c>
      <c r="L13569" t="s">
        <v>380</v>
      </c>
      <c r="M13569" t="s">
        <v>381</v>
      </c>
      <c r="N13569" t="s">
        <v>487</v>
      </c>
    </row>
    <row r="13570" spans="1:14" hidden="1" x14ac:dyDescent="0.25">
      <c r="A13570" t="s">
        <v>476</v>
      </c>
      <c r="B13570" s="1">
        <v>45473</v>
      </c>
      <c r="C13570" t="s">
        <v>1437</v>
      </c>
      <c r="D13570" t="s">
        <v>1438</v>
      </c>
      <c r="E13570" s="4">
        <v>9000</v>
      </c>
      <c r="F13570" t="s">
        <v>1423</v>
      </c>
      <c r="G13570" t="s">
        <v>471</v>
      </c>
      <c r="H13570" t="s">
        <v>310</v>
      </c>
      <c r="I13570" t="s">
        <v>263</v>
      </c>
      <c r="J13570" t="s">
        <v>262</v>
      </c>
      <c r="L13570" t="s">
        <v>380</v>
      </c>
      <c r="M13570" t="s">
        <v>381</v>
      </c>
      <c r="N13570" t="s">
        <v>487</v>
      </c>
    </row>
    <row r="13571" spans="1:14" hidden="1" x14ac:dyDescent="0.25">
      <c r="A13571" t="s">
        <v>476</v>
      </c>
      <c r="B13571" s="1">
        <v>45504</v>
      </c>
      <c r="C13571" t="s">
        <v>1437</v>
      </c>
      <c r="D13571" t="s">
        <v>1438</v>
      </c>
      <c r="E13571" s="4">
        <v>10500</v>
      </c>
      <c r="F13571" t="s">
        <v>1423</v>
      </c>
      <c r="G13571" t="s">
        <v>471</v>
      </c>
      <c r="H13571" t="s">
        <v>310</v>
      </c>
      <c r="I13571" t="s">
        <v>263</v>
      </c>
      <c r="J13571" t="s">
        <v>262</v>
      </c>
      <c r="L13571" t="s">
        <v>380</v>
      </c>
      <c r="M13571" t="s">
        <v>381</v>
      </c>
      <c r="N13571" t="s">
        <v>487</v>
      </c>
    </row>
    <row r="13572" spans="1:14" hidden="1" x14ac:dyDescent="0.25">
      <c r="A13572" t="s">
        <v>476</v>
      </c>
      <c r="B13572" s="1">
        <v>45535</v>
      </c>
      <c r="C13572" t="s">
        <v>1437</v>
      </c>
      <c r="D13572" t="s">
        <v>1438</v>
      </c>
      <c r="E13572" s="4">
        <v>12000</v>
      </c>
      <c r="F13572" t="s">
        <v>1423</v>
      </c>
      <c r="G13572" t="s">
        <v>471</v>
      </c>
      <c r="H13572" t="s">
        <v>310</v>
      </c>
      <c r="I13572" t="s">
        <v>263</v>
      </c>
      <c r="J13572" t="s">
        <v>262</v>
      </c>
      <c r="L13572" t="s">
        <v>380</v>
      </c>
      <c r="M13572" t="s">
        <v>381</v>
      </c>
      <c r="N13572" t="s">
        <v>487</v>
      </c>
    </row>
    <row r="13573" spans="1:14" hidden="1" x14ac:dyDescent="0.25">
      <c r="A13573" t="s">
        <v>476</v>
      </c>
      <c r="B13573" s="1">
        <v>45565</v>
      </c>
      <c r="C13573" t="s">
        <v>1437</v>
      </c>
      <c r="D13573" t="s">
        <v>1438</v>
      </c>
      <c r="E13573" s="4">
        <v>13500</v>
      </c>
      <c r="F13573" t="s">
        <v>1423</v>
      </c>
      <c r="G13573" t="s">
        <v>471</v>
      </c>
      <c r="H13573" t="s">
        <v>310</v>
      </c>
      <c r="I13573" t="s">
        <v>263</v>
      </c>
      <c r="J13573" t="s">
        <v>262</v>
      </c>
      <c r="L13573" t="s">
        <v>380</v>
      </c>
      <c r="M13573" t="s">
        <v>381</v>
      </c>
      <c r="N13573" t="s">
        <v>487</v>
      </c>
    </row>
    <row r="13574" spans="1:14" hidden="1" x14ac:dyDescent="0.25">
      <c r="A13574" t="s">
        <v>476</v>
      </c>
      <c r="B13574" s="1">
        <v>45596</v>
      </c>
      <c r="C13574" t="s">
        <v>1437</v>
      </c>
      <c r="D13574" t="s">
        <v>1438</v>
      </c>
      <c r="E13574" s="4">
        <v>15000</v>
      </c>
      <c r="F13574" t="s">
        <v>1423</v>
      </c>
      <c r="G13574" t="s">
        <v>471</v>
      </c>
      <c r="H13574" t="s">
        <v>310</v>
      </c>
      <c r="I13574" t="s">
        <v>263</v>
      </c>
      <c r="J13574" t="s">
        <v>262</v>
      </c>
      <c r="L13574" t="s">
        <v>380</v>
      </c>
      <c r="M13574" t="s">
        <v>381</v>
      </c>
      <c r="N13574" t="s">
        <v>487</v>
      </c>
    </row>
    <row r="13575" spans="1:14" hidden="1" x14ac:dyDescent="0.25">
      <c r="A13575" t="s">
        <v>476</v>
      </c>
      <c r="B13575" s="1">
        <v>45626</v>
      </c>
      <c r="C13575" t="s">
        <v>1437</v>
      </c>
      <c r="D13575" t="s">
        <v>1438</v>
      </c>
      <c r="E13575" s="4">
        <v>16500</v>
      </c>
      <c r="F13575" t="s">
        <v>1423</v>
      </c>
      <c r="G13575" t="s">
        <v>471</v>
      </c>
      <c r="H13575" t="s">
        <v>310</v>
      </c>
      <c r="I13575" t="s">
        <v>263</v>
      </c>
      <c r="J13575" t="s">
        <v>262</v>
      </c>
      <c r="L13575" t="s">
        <v>380</v>
      </c>
      <c r="M13575" t="s">
        <v>381</v>
      </c>
      <c r="N13575" t="s">
        <v>487</v>
      </c>
    </row>
    <row r="13576" spans="1:14" hidden="1" x14ac:dyDescent="0.25">
      <c r="A13576" t="s">
        <v>476</v>
      </c>
      <c r="B13576" s="1">
        <v>45657</v>
      </c>
      <c r="C13576" t="s">
        <v>1437</v>
      </c>
      <c r="D13576" t="s">
        <v>1438</v>
      </c>
      <c r="E13576" s="4">
        <v>18000</v>
      </c>
      <c r="F13576" t="s">
        <v>1423</v>
      </c>
      <c r="G13576" t="s">
        <v>471</v>
      </c>
      <c r="H13576" t="s">
        <v>310</v>
      </c>
      <c r="I13576" t="s">
        <v>263</v>
      </c>
      <c r="J13576" t="s">
        <v>262</v>
      </c>
      <c r="L13576" t="s">
        <v>380</v>
      </c>
      <c r="M13576" t="s">
        <v>381</v>
      </c>
      <c r="N13576" t="s">
        <v>487</v>
      </c>
    </row>
    <row r="13577" spans="1:14" hidden="1" x14ac:dyDescent="0.25">
      <c r="A13577" t="s">
        <v>476</v>
      </c>
      <c r="B13577" s="1">
        <v>45322</v>
      </c>
      <c r="C13577" t="s">
        <v>1013</v>
      </c>
      <c r="D13577" t="s">
        <v>1014</v>
      </c>
      <c r="E13577" s="4">
        <v>0</v>
      </c>
      <c r="F13577" t="s">
        <v>1423</v>
      </c>
      <c r="G13577" t="s">
        <v>471</v>
      </c>
      <c r="H13577" t="s">
        <v>311</v>
      </c>
      <c r="I13577" t="s">
        <v>312</v>
      </c>
      <c r="J13577" t="s">
        <v>264</v>
      </c>
      <c r="L13577" t="s">
        <v>390</v>
      </c>
      <c r="M13577" t="s">
        <v>391</v>
      </c>
      <c r="N13577" t="s">
        <v>480</v>
      </c>
    </row>
    <row r="13578" spans="1:14" hidden="1" x14ac:dyDescent="0.25">
      <c r="A13578" t="s">
        <v>476</v>
      </c>
      <c r="B13578" s="1">
        <v>45351</v>
      </c>
      <c r="C13578" t="s">
        <v>1013</v>
      </c>
      <c r="D13578" t="s">
        <v>1014</v>
      </c>
      <c r="E13578" s="4">
        <v>0</v>
      </c>
      <c r="F13578" t="s">
        <v>1423</v>
      </c>
      <c r="G13578" t="s">
        <v>471</v>
      </c>
      <c r="H13578" t="s">
        <v>311</v>
      </c>
      <c r="I13578" t="s">
        <v>312</v>
      </c>
      <c r="J13578" t="s">
        <v>264</v>
      </c>
      <c r="L13578" t="s">
        <v>390</v>
      </c>
      <c r="M13578" t="s">
        <v>391</v>
      </c>
      <c r="N13578" t="s">
        <v>480</v>
      </c>
    </row>
    <row r="13579" spans="1:14" hidden="1" x14ac:dyDescent="0.25">
      <c r="A13579" t="s">
        <v>476</v>
      </c>
      <c r="B13579" s="1">
        <v>45382</v>
      </c>
      <c r="C13579" t="s">
        <v>1013</v>
      </c>
      <c r="D13579" t="s">
        <v>1014</v>
      </c>
      <c r="E13579" s="4">
        <v>0</v>
      </c>
      <c r="F13579" t="s">
        <v>1423</v>
      </c>
      <c r="G13579" t="s">
        <v>471</v>
      </c>
      <c r="H13579" t="s">
        <v>311</v>
      </c>
      <c r="I13579" t="s">
        <v>312</v>
      </c>
      <c r="J13579" t="s">
        <v>264</v>
      </c>
      <c r="L13579" t="s">
        <v>390</v>
      </c>
      <c r="M13579" t="s">
        <v>391</v>
      </c>
      <c r="N13579" t="s">
        <v>480</v>
      </c>
    </row>
    <row r="13580" spans="1:14" hidden="1" x14ac:dyDescent="0.25">
      <c r="A13580" t="s">
        <v>476</v>
      </c>
      <c r="B13580" s="1">
        <v>45412</v>
      </c>
      <c r="C13580" t="s">
        <v>1013</v>
      </c>
      <c r="D13580" t="s">
        <v>1014</v>
      </c>
      <c r="E13580" s="4">
        <v>0</v>
      </c>
      <c r="F13580" t="s">
        <v>1423</v>
      </c>
      <c r="G13580" t="s">
        <v>471</v>
      </c>
      <c r="H13580" t="s">
        <v>311</v>
      </c>
      <c r="I13580" t="s">
        <v>312</v>
      </c>
      <c r="J13580" t="s">
        <v>264</v>
      </c>
      <c r="L13580" t="s">
        <v>390</v>
      </c>
      <c r="M13580" t="s">
        <v>391</v>
      </c>
      <c r="N13580" t="s">
        <v>480</v>
      </c>
    </row>
    <row r="13581" spans="1:14" hidden="1" x14ac:dyDescent="0.25">
      <c r="A13581" t="s">
        <v>476</v>
      </c>
      <c r="B13581" s="1">
        <v>45443</v>
      </c>
      <c r="C13581" t="s">
        <v>1013</v>
      </c>
      <c r="D13581" t="s">
        <v>1014</v>
      </c>
      <c r="E13581" s="4">
        <v>0</v>
      </c>
      <c r="F13581" t="s">
        <v>1423</v>
      </c>
      <c r="G13581" t="s">
        <v>471</v>
      </c>
      <c r="H13581" t="s">
        <v>311</v>
      </c>
      <c r="I13581" t="s">
        <v>312</v>
      </c>
      <c r="J13581" t="s">
        <v>264</v>
      </c>
      <c r="L13581" t="s">
        <v>390</v>
      </c>
      <c r="M13581" t="s">
        <v>391</v>
      </c>
      <c r="N13581" t="s">
        <v>480</v>
      </c>
    </row>
    <row r="13582" spans="1:14" hidden="1" x14ac:dyDescent="0.25">
      <c r="A13582" t="s">
        <v>476</v>
      </c>
      <c r="B13582" s="1">
        <v>45473</v>
      </c>
      <c r="C13582" t="s">
        <v>1013</v>
      </c>
      <c r="D13582" t="s">
        <v>1014</v>
      </c>
      <c r="E13582" s="4">
        <v>0</v>
      </c>
      <c r="F13582" t="s">
        <v>1423</v>
      </c>
      <c r="G13582" t="s">
        <v>471</v>
      </c>
      <c r="H13582" t="s">
        <v>311</v>
      </c>
      <c r="I13582" t="s">
        <v>312</v>
      </c>
      <c r="J13582" t="s">
        <v>264</v>
      </c>
      <c r="L13582" t="s">
        <v>390</v>
      </c>
      <c r="M13582" t="s">
        <v>391</v>
      </c>
      <c r="N13582" t="s">
        <v>480</v>
      </c>
    </row>
    <row r="13583" spans="1:14" hidden="1" x14ac:dyDescent="0.25">
      <c r="A13583" t="s">
        <v>476</v>
      </c>
      <c r="B13583" s="1">
        <v>45504</v>
      </c>
      <c r="C13583" t="s">
        <v>1013</v>
      </c>
      <c r="D13583" t="s">
        <v>1014</v>
      </c>
      <c r="E13583" s="4">
        <v>0</v>
      </c>
      <c r="F13583" t="s">
        <v>1423</v>
      </c>
      <c r="G13583" t="s">
        <v>471</v>
      </c>
      <c r="H13583" t="s">
        <v>311</v>
      </c>
      <c r="I13583" t="s">
        <v>312</v>
      </c>
      <c r="J13583" t="s">
        <v>264</v>
      </c>
      <c r="L13583" t="s">
        <v>390</v>
      </c>
      <c r="M13583" t="s">
        <v>391</v>
      </c>
      <c r="N13583" t="s">
        <v>480</v>
      </c>
    </row>
    <row r="13584" spans="1:14" hidden="1" x14ac:dyDescent="0.25">
      <c r="A13584" t="s">
        <v>476</v>
      </c>
      <c r="B13584" s="1">
        <v>45535</v>
      </c>
      <c r="C13584" t="s">
        <v>1013</v>
      </c>
      <c r="D13584" t="s">
        <v>1014</v>
      </c>
      <c r="E13584" s="4">
        <v>0</v>
      </c>
      <c r="F13584" t="s">
        <v>1423</v>
      </c>
      <c r="G13584" t="s">
        <v>471</v>
      </c>
      <c r="H13584" t="s">
        <v>311</v>
      </c>
      <c r="I13584" t="s">
        <v>312</v>
      </c>
      <c r="J13584" t="s">
        <v>264</v>
      </c>
      <c r="L13584" t="s">
        <v>390</v>
      </c>
      <c r="M13584" t="s">
        <v>391</v>
      </c>
      <c r="N13584" t="s">
        <v>480</v>
      </c>
    </row>
    <row r="13585" spans="1:14" hidden="1" x14ac:dyDescent="0.25">
      <c r="A13585" t="s">
        <v>476</v>
      </c>
      <c r="B13585" s="1">
        <v>45565</v>
      </c>
      <c r="C13585" t="s">
        <v>1013</v>
      </c>
      <c r="D13585" t="s">
        <v>1014</v>
      </c>
      <c r="E13585" s="4">
        <v>0</v>
      </c>
      <c r="F13585" t="s">
        <v>1423</v>
      </c>
      <c r="G13585" t="s">
        <v>471</v>
      </c>
      <c r="H13585" t="s">
        <v>311</v>
      </c>
      <c r="I13585" t="s">
        <v>312</v>
      </c>
      <c r="J13585" t="s">
        <v>264</v>
      </c>
      <c r="L13585" t="s">
        <v>390</v>
      </c>
      <c r="M13585" t="s">
        <v>391</v>
      </c>
      <c r="N13585" t="s">
        <v>480</v>
      </c>
    </row>
    <row r="13586" spans="1:14" hidden="1" x14ac:dyDescent="0.25">
      <c r="A13586" t="s">
        <v>476</v>
      </c>
      <c r="B13586" s="1">
        <v>45596</v>
      </c>
      <c r="C13586" t="s">
        <v>1013</v>
      </c>
      <c r="D13586" t="s">
        <v>1014</v>
      </c>
      <c r="E13586" s="4">
        <v>0</v>
      </c>
      <c r="F13586" t="s">
        <v>1423</v>
      </c>
      <c r="G13586" t="s">
        <v>471</v>
      </c>
      <c r="H13586" t="s">
        <v>311</v>
      </c>
      <c r="I13586" t="s">
        <v>312</v>
      </c>
      <c r="J13586" t="s">
        <v>264</v>
      </c>
      <c r="L13586" t="s">
        <v>390</v>
      </c>
      <c r="M13586" t="s">
        <v>391</v>
      </c>
      <c r="N13586" t="s">
        <v>480</v>
      </c>
    </row>
    <row r="13587" spans="1:14" hidden="1" x14ac:dyDescent="0.25">
      <c r="A13587" t="s">
        <v>476</v>
      </c>
      <c r="B13587" s="1">
        <v>45626</v>
      </c>
      <c r="C13587" t="s">
        <v>1013</v>
      </c>
      <c r="D13587" t="s">
        <v>1014</v>
      </c>
      <c r="E13587" s="4">
        <v>0</v>
      </c>
      <c r="F13587" t="s">
        <v>1423</v>
      </c>
      <c r="G13587" t="s">
        <v>471</v>
      </c>
      <c r="H13587" t="s">
        <v>311</v>
      </c>
      <c r="I13587" t="s">
        <v>312</v>
      </c>
      <c r="J13587" t="s">
        <v>264</v>
      </c>
      <c r="L13587" t="s">
        <v>390</v>
      </c>
      <c r="M13587" t="s">
        <v>391</v>
      </c>
      <c r="N13587" t="s">
        <v>480</v>
      </c>
    </row>
    <row r="13588" spans="1:14" hidden="1" x14ac:dyDescent="0.25">
      <c r="A13588" t="s">
        <v>476</v>
      </c>
      <c r="B13588" s="1">
        <v>45657</v>
      </c>
      <c r="C13588" t="s">
        <v>1013</v>
      </c>
      <c r="D13588" t="s">
        <v>1014</v>
      </c>
      <c r="E13588" s="4">
        <v>0</v>
      </c>
      <c r="F13588" t="s">
        <v>1423</v>
      </c>
      <c r="G13588" t="s">
        <v>471</v>
      </c>
      <c r="H13588" t="s">
        <v>311</v>
      </c>
      <c r="I13588" t="s">
        <v>312</v>
      </c>
      <c r="J13588" t="s">
        <v>264</v>
      </c>
      <c r="L13588" t="s">
        <v>390</v>
      </c>
      <c r="M13588" t="s">
        <v>391</v>
      </c>
      <c r="N13588" t="s">
        <v>480</v>
      </c>
    </row>
    <row r="13589" spans="1:14" hidden="1" x14ac:dyDescent="0.25">
      <c r="A13589" t="s">
        <v>476</v>
      </c>
      <c r="B13589" s="1">
        <v>45322</v>
      </c>
      <c r="C13589" t="s">
        <v>1260</v>
      </c>
      <c r="D13589" t="s">
        <v>1261</v>
      </c>
      <c r="E13589" s="4">
        <v>200</v>
      </c>
      <c r="F13589" t="s">
        <v>1423</v>
      </c>
      <c r="G13589" t="s">
        <v>471</v>
      </c>
      <c r="H13589" t="s">
        <v>311</v>
      </c>
      <c r="I13589" t="s">
        <v>312</v>
      </c>
      <c r="J13589" t="s">
        <v>264</v>
      </c>
      <c r="L13589" t="s">
        <v>378</v>
      </c>
      <c r="M13589" t="s">
        <v>379</v>
      </c>
      <c r="N13589" t="s">
        <v>487</v>
      </c>
    </row>
    <row r="13590" spans="1:14" hidden="1" x14ac:dyDescent="0.25">
      <c r="A13590" t="s">
        <v>476</v>
      </c>
      <c r="B13590" s="1">
        <v>45351</v>
      </c>
      <c r="C13590" t="s">
        <v>1260</v>
      </c>
      <c r="D13590" t="s">
        <v>1261</v>
      </c>
      <c r="E13590" s="4">
        <v>200</v>
      </c>
      <c r="F13590" t="s">
        <v>1423</v>
      </c>
      <c r="G13590" t="s">
        <v>471</v>
      </c>
      <c r="H13590" t="s">
        <v>311</v>
      </c>
      <c r="I13590" t="s">
        <v>312</v>
      </c>
      <c r="J13590" t="s">
        <v>264</v>
      </c>
      <c r="L13590" t="s">
        <v>378</v>
      </c>
      <c r="M13590" t="s">
        <v>379</v>
      </c>
      <c r="N13590" t="s">
        <v>487</v>
      </c>
    </row>
    <row r="13591" spans="1:14" hidden="1" x14ac:dyDescent="0.25">
      <c r="A13591" t="s">
        <v>476</v>
      </c>
      <c r="B13591" s="1">
        <v>45382</v>
      </c>
      <c r="C13591" t="s">
        <v>1260</v>
      </c>
      <c r="D13591" t="s">
        <v>1261</v>
      </c>
      <c r="E13591" s="4">
        <v>200</v>
      </c>
      <c r="F13591" t="s">
        <v>1423</v>
      </c>
      <c r="G13591" t="s">
        <v>471</v>
      </c>
      <c r="H13591" t="s">
        <v>311</v>
      </c>
      <c r="I13591" t="s">
        <v>312</v>
      </c>
      <c r="J13591" t="s">
        <v>264</v>
      </c>
      <c r="L13591" t="s">
        <v>378</v>
      </c>
      <c r="M13591" t="s">
        <v>379</v>
      </c>
      <c r="N13591" t="s">
        <v>487</v>
      </c>
    </row>
    <row r="13592" spans="1:14" hidden="1" x14ac:dyDescent="0.25">
      <c r="A13592" t="s">
        <v>476</v>
      </c>
      <c r="B13592" s="1">
        <v>45412</v>
      </c>
      <c r="C13592" t="s">
        <v>1260</v>
      </c>
      <c r="D13592" t="s">
        <v>1261</v>
      </c>
      <c r="E13592" s="4">
        <v>800</v>
      </c>
      <c r="F13592" t="s">
        <v>1423</v>
      </c>
      <c r="G13592" t="s">
        <v>471</v>
      </c>
      <c r="H13592" t="s">
        <v>311</v>
      </c>
      <c r="I13592" t="s">
        <v>312</v>
      </c>
      <c r="J13592" t="s">
        <v>264</v>
      </c>
      <c r="L13592" t="s">
        <v>378</v>
      </c>
      <c r="M13592" t="s">
        <v>379</v>
      </c>
      <c r="N13592" t="s">
        <v>487</v>
      </c>
    </row>
    <row r="13593" spans="1:14" hidden="1" x14ac:dyDescent="0.25">
      <c r="A13593" t="s">
        <v>476</v>
      </c>
      <c r="B13593" s="1">
        <v>45443</v>
      </c>
      <c r="C13593" t="s">
        <v>1260</v>
      </c>
      <c r="D13593" t="s">
        <v>1261</v>
      </c>
      <c r="E13593" s="4">
        <v>1000</v>
      </c>
      <c r="F13593" t="s">
        <v>1423</v>
      </c>
      <c r="G13593" t="s">
        <v>471</v>
      </c>
      <c r="H13593" t="s">
        <v>311</v>
      </c>
      <c r="I13593" t="s">
        <v>312</v>
      </c>
      <c r="J13593" t="s">
        <v>264</v>
      </c>
      <c r="L13593" t="s">
        <v>378</v>
      </c>
      <c r="M13593" t="s">
        <v>379</v>
      </c>
      <c r="N13593" t="s">
        <v>487</v>
      </c>
    </row>
    <row r="13594" spans="1:14" hidden="1" x14ac:dyDescent="0.25">
      <c r="A13594" t="s">
        <v>476</v>
      </c>
      <c r="B13594" s="1">
        <v>45473</v>
      </c>
      <c r="C13594" t="s">
        <v>1260</v>
      </c>
      <c r="D13594" t="s">
        <v>1261</v>
      </c>
      <c r="E13594" s="4">
        <v>1200</v>
      </c>
      <c r="F13594" t="s">
        <v>1423</v>
      </c>
      <c r="G13594" t="s">
        <v>471</v>
      </c>
      <c r="H13594" t="s">
        <v>311</v>
      </c>
      <c r="I13594" t="s">
        <v>312</v>
      </c>
      <c r="J13594" t="s">
        <v>264</v>
      </c>
      <c r="L13594" t="s">
        <v>378</v>
      </c>
      <c r="M13594" t="s">
        <v>379</v>
      </c>
      <c r="N13594" t="s">
        <v>487</v>
      </c>
    </row>
    <row r="13595" spans="1:14" hidden="1" x14ac:dyDescent="0.25">
      <c r="A13595" t="s">
        <v>476</v>
      </c>
      <c r="B13595" s="1">
        <v>45504</v>
      </c>
      <c r="C13595" t="s">
        <v>1260</v>
      </c>
      <c r="D13595" t="s">
        <v>1261</v>
      </c>
      <c r="E13595" s="4">
        <v>1400</v>
      </c>
      <c r="F13595" t="s">
        <v>1423</v>
      </c>
      <c r="G13595" t="s">
        <v>471</v>
      </c>
      <c r="H13595" t="s">
        <v>311</v>
      </c>
      <c r="I13595" t="s">
        <v>312</v>
      </c>
      <c r="J13595" t="s">
        <v>264</v>
      </c>
      <c r="L13595" t="s">
        <v>378</v>
      </c>
      <c r="M13595" t="s">
        <v>379</v>
      </c>
      <c r="N13595" t="s">
        <v>487</v>
      </c>
    </row>
    <row r="13596" spans="1:14" hidden="1" x14ac:dyDescent="0.25">
      <c r="A13596" t="s">
        <v>476</v>
      </c>
      <c r="B13596" s="1">
        <v>45535</v>
      </c>
      <c r="C13596" t="s">
        <v>1260</v>
      </c>
      <c r="D13596" t="s">
        <v>1261</v>
      </c>
      <c r="E13596" s="4">
        <v>1600</v>
      </c>
      <c r="F13596" t="s">
        <v>1423</v>
      </c>
      <c r="G13596" t="s">
        <v>471</v>
      </c>
      <c r="H13596" t="s">
        <v>311</v>
      </c>
      <c r="I13596" t="s">
        <v>312</v>
      </c>
      <c r="J13596" t="s">
        <v>264</v>
      </c>
      <c r="L13596" t="s">
        <v>378</v>
      </c>
      <c r="M13596" t="s">
        <v>379</v>
      </c>
      <c r="N13596" t="s">
        <v>487</v>
      </c>
    </row>
    <row r="13597" spans="1:14" hidden="1" x14ac:dyDescent="0.25">
      <c r="A13597" t="s">
        <v>476</v>
      </c>
      <c r="B13597" s="1">
        <v>45565</v>
      </c>
      <c r="C13597" t="s">
        <v>1260</v>
      </c>
      <c r="D13597" t="s">
        <v>1261</v>
      </c>
      <c r="E13597" s="4">
        <v>1800</v>
      </c>
      <c r="F13597" t="s">
        <v>1423</v>
      </c>
      <c r="G13597" t="s">
        <v>471</v>
      </c>
      <c r="H13597" t="s">
        <v>311</v>
      </c>
      <c r="I13597" t="s">
        <v>312</v>
      </c>
      <c r="J13597" t="s">
        <v>264</v>
      </c>
      <c r="L13597" t="s">
        <v>378</v>
      </c>
      <c r="M13597" t="s">
        <v>379</v>
      </c>
      <c r="N13597" t="s">
        <v>487</v>
      </c>
    </row>
    <row r="13598" spans="1:14" hidden="1" x14ac:dyDescent="0.25">
      <c r="A13598" t="s">
        <v>476</v>
      </c>
      <c r="B13598" s="1">
        <v>45596</v>
      </c>
      <c r="C13598" t="s">
        <v>1260</v>
      </c>
      <c r="D13598" t="s">
        <v>1261</v>
      </c>
      <c r="E13598" s="4">
        <v>2000</v>
      </c>
      <c r="F13598" t="s">
        <v>1423</v>
      </c>
      <c r="G13598" t="s">
        <v>471</v>
      </c>
      <c r="H13598" t="s">
        <v>311</v>
      </c>
      <c r="I13598" t="s">
        <v>312</v>
      </c>
      <c r="J13598" t="s">
        <v>264</v>
      </c>
      <c r="L13598" t="s">
        <v>378</v>
      </c>
      <c r="M13598" t="s">
        <v>379</v>
      </c>
      <c r="N13598" t="s">
        <v>487</v>
      </c>
    </row>
    <row r="13599" spans="1:14" hidden="1" x14ac:dyDescent="0.25">
      <c r="A13599" t="s">
        <v>476</v>
      </c>
      <c r="B13599" s="1">
        <v>45626</v>
      </c>
      <c r="C13599" t="s">
        <v>1260</v>
      </c>
      <c r="D13599" t="s">
        <v>1261</v>
      </c>
      <c r="E13599" s="4">
        <v>2200</v>
      </c>
      <c r="F13599" t="s">
        <v>1423</v>
      </c>
      <c r="G13599" t="s">
        <v>471</v>
      </c>
      <c r="H13599" t="s">
        <v>311</v>
      </c>
      <c r="I13599" t="s">
        <v>312</v>
      </c>
      <c r="J13599" t="s">
        <v>264</v>
      </c>
      <c r="L13599" t="s">
        <v>378</v>
      </c>
      <c r="M13599" t="s">
        <v>379</v>
      </c>
      <c r="N13599" t="s">
        <v>487</v>
      </c>
    </row>
    <row r="13600" spans="1:14" hidden="1" x14ac:dyDescent="0.25">
      <c r="A13600" t="s">
        <v>476</v>
      </c>
      <c r="B13600" s="1">
        <v>45657</v>
      </c>
      <c r="C13600" t="s">
        <v>1260</v>
      </c>
      <c r="D13600" t="s">
        <v>1261</v>
      </c>
      <c r="E13600" s="4">
        <v>2400</v>
      </c>
      <c r="F13600" t="s">
        <v>1423</v>
      </c>
      <c r="G13600" t="s">
        <v>471</v>
      </c>
      <c r="H13600" t="s">
        <v>311</v>
      </c>
      <c r="I13600" t="s">
        <v>312</v>
      </c>
      <c r="J13600" t="s">
        <v>264</v>
      </c>
      <c r="L13600" t="s">
        <v>378</v>
      </c>
      <c r="M13600" t="s">
        <v>379</v>
      </c>
      <c r="N13600" t="s">
        <v>487</v>
      </c>
    </row>
    <row r="13601" spans="1:14" hidden="1" x14ac:dyDescent="0.25">
      <c r="A13601" t="s">
        <v>476</v>
      </c>
      <c r="B13601" s="1">
        <v>45382</v>
      </c>
      <c r="C13601" t="s">
        <v>1439</v>
      </c>
      <c r="D13601" t="s">
        <v>1440</v>
      </c>
      <c r="E13601" s="4">
        <v>-20000</v>
      </c>
      <c r="F13601" t="s">
        <v>1423</v>
      </c>
      <c r="G13601" t="s">
        <v>471</v>
      </c>
      <c r="H13601" t="s">
        <v>317</v>
      </c>
      <c r="I13601" t="s">
        <v>318</v>
      </c>
      <c r="J13601" t="s">
        <v>276</v>
      </c>
      <c r="L13601" t="s">
        <v>372</v>
      </c>
      <c r="M13601" t="s">
        <v>373</v>
      </c>
      <c r="N13601" t="s">
        <v>489</v>
      </c>
    </row>
    <row r="13602" spans="1:14" hidden="1" x14ac:dyDescent="0.25">
      <c r="A13602" t="s">
        <v>476</v>
      </c>
      <c r="B13602" s="1">
        <v>45412</v>
      </c>
      <c r="C13602" t="s">
        <v>1439</v>
      </c>
      <c r="D13602" t="s">
        <v>1440</v>
      </c>
      <c r="E13602" s="4">
        <v>-20000</v>
      </c>
      <c r="F13602" t="s">
        <v>1423</v>
      </c>
      <c r="G13602" t="s">
        <v>471</v>
      </c>
      <c r="H13602" t="s">
        <v>317</v>
      </c>
      <c r="I13602" t="s">
        <v>318</v>
      </c>
      <c r="J13602" t="s">
        <v>276</v>
      </c>
      <c r="L13602" t="s">
        <v>372</v>
      </c>
      <c r="M13602" t="s">
        <v>373</v>
      </c>
      <c r="N13602" t="s">
        <v>489</v>
      </c>
    </row>
    <row r="13603" spans="1:14" hidden="1" x14ac:dyDescent="0.25">
      <c r="A13603" t="s">
        <v>476</v>
      </c>
      <c r="B13603" s="1">
        <v>45443</v>
      </c>
      <c r="C13603" t="s">
        <v>1439</v>
      </c>
      <c r="D13603" t="s">
        <v>1440</v>
      </c>
      <c r="E13603" s="4">
        <v>-20000</v>
      </c>
      <c r="F13603" t="s">
        <v>1423</v>
      </c>
      <c r="G13603" t="s">
        <v>471</v>
      </c>
      <c r="H13603" t="s">
        <v>317</v>
      </c>
      <c r="I13603" t="s">
        <v>318</v>
      </c>
      <c r="J13603" t="s">
        <v>276</v>
      </c>
      <c r="L13603" t="s">
        <v>372</v>
      </c>
      <c r="M13603" t="s">
        <v>373</v>
      </c>
      <c r="N13603" t="s">
        <v>489</v>
      </c>
    </row>
    <row r="13604" spans="1:14" hidden="1" x14ac:dyDescent="0.25">
      <c r="A13604" t="s">
        <v>476</v>
      </c>
      <c r="B13604" s="1">
        <v>45473</v>
      </c>
      <c r="C13604" t="s">
        <v>1439</v>
      </c>
      <c r="D13604" t="s">
        <v>1440</v>
      </c>
      <c r="E13604" s="4">
        <v>-20000</v>
      </c>
      <c r="F13604" t="s">
        <v>1423</v>
      </c>
      <c r="G13604" t="s">
        <v>471</v>
      </c>
      <c r="H13604" t="s">
        <v>317</v>
      </c>
      <c r="I13604" t="s">
        <v>318</v>
      </c>
      <c r="J13604" t="s">
        <v>276</v>
      </c>
      <c r="L13604" t="s">
        <v>372</v>
      </c>
      <c r="M13604" t="s">
        <v>373</v>
      </c>
      <c r="N13604" t="s">
        <v>489</v>
      </c>
    </row>
    <row r="13605" spans="1:14" hidden="1" x14ac:dyDescent="0.25">
      <c r="A13605" t="s">
        <v>476</v>
      </c>
      <c r="B13605" s="1">
        <v>45504</v>
      </c>
      <c r="C13605" t="s">
        <v>1439</v>
      </c>
      <c r="D13605" t="s">
        <v>1440</v>
      </c>
      <c r="E13605" s="4">
        <v>-20000</v>
      </c>
      <c r="F13605" t="s">
        <v>1423</v>
      </c>
      <c r="G13605" t="s">
        <v>471</v>
      </c>
      <c r="H13605" t="s">
        <v>317</v>
      </c>
      <c r="I13605" t="s">
        <v>318</v>
      </c>
      <c r="J13605" t="s">
        <v>276</v>
      </c>
      <c r="L13605" t="s">
        <v>372</v>
      </c>
      <c r="M13605" t="s">
        <v>373</v>
      </c>
      <c r="N13605" t="s">
        <v>489</v>
      </c>
    </row>
    <row r="13606" spans="1:14" hidden="1" x14ac:dyDescent="0.25">
      <c r="A13606" t="s">
        <v>476</v>
      </c>
      <c r="B13606" s="1">
        <v>45535</v>
      </c>
      <c r="C13606" t="s">
        <v>1439</v>
      </c>
      <c r="D13606" t="s">
        <v>1440</v>
      </c>
      <c r="E13606" s="4">
        <v>-20000</v>
      </c>
      <c r="F13606" t="s">
        <v>1423</v>
      </c>
      <c r="G13606" t="s">
        <v>471</v>
      </c>
      <c r="H13606" t="s">
        <v>317</v>
      </c>
      <c r="I13606" t="s">
        <v>318</v>
      </c>
      <c r="J13606" t="s">
        <v>276</v>
      </c>
      <c r="L13606" t="s">
        <v>372</v>
      </c>
      <c r="M13606" t="s">
        <v>373</v>
      </c>
      <c r="N13606" t="s">
        <v>489</v>
      </c>
    </row>
    <row r="13607" spans="1:14" hidden="1" x14ac:dyDescent="0.25">
      <c r="A13607" t="s">
        <v>476</v>
      </c>
      <c r="B13607" s="1">
        <v>45565</v>
      </c>
      <c r="C13607" t="s">
        <v>1439</v>
      </c>
      <c r="D13607" t="s">
        <v>1440</v>
      </c>
      <c r="E13607" s="4">
        <v>-20000</v>
      </c>
      <c r="F13607" t="s">
        <v>1423</v>
      </c>
      <c r="G13607" t="s">
        <v>471</v>
      </c>
      <c r="H13607" t="s">
        <v>317</v>
      </c>
      <c r="I13607" t="s">
        <v>318</v>
      </c>
      <c r="J13607" t="s">
        <v>276</v>
      </c>
      <c r="L13607" t="s">
        <v>372</v>
      </c>
      <c r="M13607" t="s">
        <v>373</v>
      </c>
      <c r="N13607" t="s">
        <v>489</v>
      </c>
    </row>
    <row r="13608" spans="1:14" hidden="1" x14ac:dyDescent="0.25">
      <c r="A13608" t="s">
        <v>476</v>
      </c>
      <c r="B13608" s="1">
        <v>45596</v>
      </c>
      <c r="C13608" t="s">
        <v>1439</v>
      </c>
      <c r="D13608" t="s">
        <v>1440</v>
      </c>
      <c r="E13608" s="4">
        <v>-20000</v>
      </c>
      <c r="F13608" t="s">
        <v>1423</v>
      </c>
      <c r="G13608" t="s">
        <v>471</v>
      </c>
      <c r="H13608" t="s">
        <v>317</v>
      </c>
      <c r="I13608" t="s">
        <v>318</v>
      </c>
      <c r="J13608" t="s">
        <v>276</v>
      </c>
      <c r="L13608" t="s">
        <v>372</v>
      </c>
      <c r="M13608" t="s">
        <v>373</v>
      </c>
      <c r="N13608" t="s">
        <v>489</v>
      </c>
    </row>
    <row r="13609" spans="1:14" hidden="1" x14ac:dyDescent="0.25">
      <c r="A13609" t="s">
        <v>476</v>
      </c>
      <c r="B13609" s="1">
        <v>45626</v>
      </c>
      <c r="C13609" t="s">
        <v>1439</v>
      </c>
      <c r="D13609" t="s">
        <v>1440</v>
      </c>
      <c r="E13609" s="4">
        <v>-20000</v>
      </c>
      <c r="F13609" t="s">
        <v>1423</v>
      </c>
      <c r="G13609" t="s">
        <v>471</v>
      </c>
      <c r="H13609" t="s">
        <v>317</v>
      </c>
      <c r="I13609" t="s">
        <v>318</v>
      </c>
      <c r="J13609" t="s">
        <v>276</v>
      </c>
      <c r="L13609" t="s">
        <v>372</v>
      </c>
      <c r="M13609" t="s">
        <v>373</v>
      </c>
      <c r="N13609" t="s">
        <v>489</v>
      </c>
    </row>
    <row r="13610" spans="1:14" hidden="1" x14ac:dyDescent="0.25">
      <c r="A13610" t="s">
        <v>476</v>
      </c>
      <c r="B13610" s="1">
        <v>45657</v>
      </c>
      <c r="C13610" t="s">
        <v>1439</v>
      </c>
      <c r="D13610" t="s">
        <v>1440</v>
      </c>
      <c r="E13610" s="4">
        <v>-20000</v>
      </c>
      <c r="F13610" t="s">
        <v>1423</v>
      </c>
      <c r="G13610" t="s">
        <v>471</v>
      </c>
      <c r="H13610" t="s">
        <v>317</v>
      </c>
      <c r="I13610" t="s">
        <v>318</v>
      </c>
      <c r="J13610" t="s">
        <v>276</v>
      </c>
      <c r="L13610" t="s">
        <v>372</v>
      </c>
      <c r="M13610" t="s">
        <v>373</v>
      </c>
      <c r="N13610" t="s">
        <v>489</v>
      </c>
    </row>
    <row r="13611" spans="1:14" hidden="1" x14ac:dyDescent="0.25">
      <c r="A13611" t="s">
        <v>476</v>
      </c>
      <c r="B13611" s="1">
        <v>45322</v>
      </c>
      <c r="C13611" t="s">
        <v>635</v>
      </c>
      <c r="D13611" t="s">
        <v>636</v>
      </c>
      <c r="E13611" s="4">
        <v>0</v>
      </c>
      <c r="F13611" t="s">
        <v>1423</v>
      </c>
      <c r="G13611" t="s">
        <v>471</v>
      </c>
      <c r="H13611" t="s">
        <v>301</v>
      </c>
      <c r="I13611" t="s">
        <v>302</v>
      </c>
      <c r="J13611" t="s">
        <v>258</v>
      </c>
      <c r="L13611" t="s">
        <v>378</v>
      </c>
      <c r="M13611" t="s">
        <v>379</v>
      </c>
      <c r="N13611" t="s">
        <v>486</v>
      </c>
    </row>
    <row r="13612" spans="1:14" hidden="1" x14ac:dyDescent="0.25">
      <c r="A13612" t="s">
        <v>476</v>
      </c>
      <c r="B13612" s="1">
        <v>45351</v>
      </c>
      <c r="C13612" t="s">
        <v>635</v>
      </c>
      <c r="D13612" t="s">
        <v>636</v>
      </c>
      <c r="E13612" s="4">
        <v>0</v>
      </c>
      <c r="F13612" t="s">
        <v>1423</v>
      </c>
      <c r="G13612" t="s">
        <v>471</v>
      </c>
      <c r="H13612" t="s">
        <v>301</v>
      </c>
      <c r="I13612" t="s">
        <v>302</v>
      </c>
      <c r="J13612" t="s">
        <v>258</v>
      </c>
      <c r="L13612" t="s">
        <v>378</v>
      </c>
      <c r="M13612" t="s">
        <v>379</v>
      </c>
      <c r="N13612" t="s">
        <v>486</v>
      </c>
    </row>
    <row r="13613" spans="1:14" hidden="1" x14ac:dyDescent="0.25">
      <c r="A13613" t="s">
        <v>476</v>
      </c>
      <c r="B13613" s="1">
        <v>45382</v>
      </c>
      <c r="C13613" t="s">
        <v>635</v>
      </c>
      <c r="D13613" t="s">
        <v>636</v>
      </c>
      <c r="E13613" s="4">
        <v>0</v>
      </c>
      <c r="F13613" t="s">
        <v>1423</v>
      </c>
      <c r="G13613" t="s">
        <v>471</v>
      </c>
      <c r="H13613" t="s">
        <v>301</v>
      </c>
      <c r="I13613" t="s">
        <v>302</v>
      </c>
      <c r="J13613" t="s">
        <v>258</v>
      </c>
      <c r="L13613" t="s">
        <v>378</v>
      </c>
      <c r="M13613" t="s">
        <v>379</v>
      </c>
      <c r="N13613" t="s">
        <v>486</v>
      </c>
    </row>
    <row r="13614" spans="1:14" hidden="1" x14ac:dyDescent="0.25">
      <c r="A13614" t="s">
        <v>476</v>
      </c>
      <c r="B13614" s="1">
        <v>45412</v>
      </c>
      <c r="C13614" t="s">
        <v>635</v>
      </c>
      <c r="D13614" t="s">
        <v>636</v>
      </c>
      <c r="E13614" s="4">
        <v>0</v>
      </c>
      <c r="F13614" t="s">
        <v>1423</v>
      </c>
      <c r="G13614" t="s">
        <v>471</v>
      </c>
      <c r="H13614" t="s">
        <v>301</v>
      </c>
      <c r="I13614" t="s">
        <v>302</v>
      </c>
      <c r="J13614" t="s">
        <v>258</v>
      </c>
      <c r="L13614" t="s">
        <v>378</v>
      </c>
      <c r="M13614" t="s">
        <v>379</v>
      </c>
      <c r="N13614" t="s">
        <v>486</v>
      </c>
    </row>
    <row r="13615" spans="1:14" hidden="1" x14ac:dyDescent="0.25">
      <c r="A13615" t="s">
        <v>476</v>
      </c>
      <c r="B13615" s="1">
        <v>45443</v>
      </c>
      <c r="C13615" t="s">
        <v>635</v>
      </c>
      <c r="D13615" t="s">
        <v>636</v>
      </c>
      <c r="E13615" s="4">
        <v>0</v>
      </c>
      <c r="F13615" t="s">
        <v>1423</v>
      </c>
      <c r="G13615" t="s">
        <v>471</v>
      </c>
      <c r="H13615" t="s">
        <v>301</v>
      </c>
      <c r="I13615" t="s">
        <v>302</v>
      </c>
      <c r="J13615" t="s">
        <v>258</v>
      </c>
      <c r="L13615" t="s">
        <v>378</v>
      </c>
      <c r="M13615" t="s">
        <v>379</v>
      </c>
      <c r="N13615" t="s">
        <v>486</v>
      </c>
    </row>
    <row r="13616" spans="1:14" hidden="1" x14ac:dyDescent="0.25">
      <c r="A13616" t="s">
        <v>476</v>
      </c>
      <c r="B13616" s="1">
        <v>45473</v>
      </c>
      <c r="C13616" t="s">
        <v>635</v>
      </c>
      <c r="D13616" t="s">
        <v>636</v>
      </c>
      <c r="E13616" s="4">
        <v>0</v>
      </c>
      <c r="F13616" t="s">
        <v>1423</v>
      </c>
      <c r="G13616" t="s">
        <v>471</v>
      </c>
      <c r="H13616" t="s">
        <v>301</v>
      </c>
      <c r="I13616" t="s">
        <v>302</v>
      </c>
      <c r="J13616" t="s">
        <v>258</v>
      </c>
      <c r="L13616" t="s">
        <v>378</v>
      </c>
      <c r="M13616" t="s">
        <v>379</v>
      </c>
      <c r="N13616" t="s">
        <v>486</v>
      </c>
    </row>
    <row r="13617" spans="1:14" hidden="1" x14ac:dyDescent="0.25">
      <c r="A13617" t="s">
        <v>476</v>
      </c>
      <c r="B13617" s="1">
        <v>45504</v>
      </c>
      <c r="C13617" t="s">
        <v>635</v>
      </c>
      <c r="D13617" t="s">
        <v>636</v>
      </c>
      <c r="E13617" s="4">
        <v>0</v>
      </c>
      <c r="F13617" t="s">
        <v>1423</v>
      </c>
      <c r="G13617" t="s">
        <v>471</v>
      </c>
      <c r="H13617" t="s">
        <v>301</v>
      </c>
      <c r="I13617" t="s">
        <v>302</v>
      </c>
      <c r="J13617" t="s">
        <v>258</v>
      </c>
      <c r="L13617" t="s">
        <v>378</v>
      </c>
      <c r="M13617" t="s">
        <v>379</v>
      </c>
      <c r="N13617" t="s">
        <v>486</v>
      </c>
    </row>
    <row r="13618" spans="1:14" hidden="1" x14ac:dyDescent="0.25">
      <c r="A13618" t="s">
        <v>476</v>
      </c>
      <c r="B13618" s="1">
        <v>45535</v>
      </c>
      <c r="C13618" t="s">
        <v>635</v>
      </c>
      <c r="D13618" t="s">
        <v>636</v>
      </c>
      <c r="E13618" s="4">
        <v>0</v>
      </c>
      <c r="F13618" t="s">
        <v>1423</v>
      </c>
      <c r="G13618" t="s">
        <v>471</v>
      </c>
      <c r="H13618" t="s">
        <v>301</v>
      </c>
      <c r="I13618" t="s">
        <v>302</v>
      </c>
      <c r="J13618" t="s">
        <v>258</v>
      </c>
      <c r="L13618" t="s">
        <v>378</v>
      </c>
      <c r="M13618" t="s">
        <v>379</v>
      </c>
      <c r="N13618" t="s">
        <v>486</v>
      </c>
    </row>
    <row r="13619" spans="1:14" hidden="1" x14ac:dyDescent="0.25">
      <c r="A13619" t="s">
        <v>476</v>
      </c>
      <c r="B13619" s="1">
        <v>45565</v>
      </c>
      <c r="C13619" t="s">
        <v>635</v>
      </c>
      <c r="D13619" t="s">
        <v>636</v>
      </c>
      <c r="E13619" s="4">
        <v>0</v>
      </c>
      <c r="F13619" t="s">
        <v>1423</v>
      </c>
      <c r="G13619" t="s">
        <v>471</v>
      </c>
      <c r="H13619" t="s">
        <v>301</v>
      </c>
      <c r="I13619" t="s">
        <v>302</v>
      </c>
      <c r="J13619" t="s">
        <v>258</v>
      </c>
      <c r="L13619" t="s">
        <v>378</v>
      </c>
      <c r="M13619" t="s">
        <v>379</v>
      </c>
      <c r="N13619" t="s">
        <v>486</v>
      </c>
    </row>
    <row r="13620" spans="1:14" hidden="1" x14ac:dyDescent="0.25">
      <c r="A13620" t="s">
        <v>476</v>
      </c>
      <c r="B13620" s="1">
        <v>45596</v>
      </c>
      <c r="C13620" t="s">
        <v>635</v>
      </c>
      <c r="D13620" t="s">
        <v>636</v>
      </c>
      <c r="E13620" s="4">
        <v>0</v>
      </c>
      <c r="F13620" t="s">
        <v>1423</v>
      </c>
      <c r="G13620" t="s">
        <v>471</v>
      </c>
      <c r="H13620" t="s">
        <v>301</v>
      </c>
      <c r="I13620" t="s">
        <v>302</v>
      </c>
      <c r="J13620" t="s">
        <v>258</v>
      </c>
      <c r="L13620" t="s">
        <v>378</v>
      </c>
      <c r="M13620" t="s">
        <v>379</v>
      </c>
      <c r="N13620" t="s">
        <v>486</v>
      </c>
    </row>
    <row r="13621" spans="1:14" hidden="1" x14ac:dyDescent="0.25">
      <c r="A13621" t="s">
        <v>476</v>
      </c>
      <c r="B13621" s="1">
        <v>45626</v>
      </c>
      <c r="C13621" t="s">
        <v>635</v>
      </c>
      <c r="D13621" t="s">
        <v>636</v>
      </c>
      <c r="E13621" s="4">
        <v>0</v>
      </c>
      <c r="F13621" t="s">
        <v>1423</v>
      </c>
      <c r="G13621" t="s">
        <v>471</v>
      </c>
      <c r="H13621" t="s">
        <v>301</v>
      </c>
      <c r="I13621" t="s">
        <v>302</v>
      </c>
      <c r="J13621" t="s">
        <v>258</v>
      </c>
      <c r="L13621" t="s">
        <v>378</v>
      </c>
      <c r="M13621" t="s">
        <v>379</v>
      </c>
      <c r="N13621" t="s">
        <v>486</v>
      </c>
    </row>
    <row r="13622" spans="1:14" hidden="1" x14ac:dyDescent="0.25">
      <c r="A13622" t="s">
        <v>476</v>
      </c>
      <c r="B13622" s="1">
        <v>45657</v>
      </c>
      <c r="C13622" t="s">
        <v>635</v>
      </c>
      <c r="D13622" t="s">
        <v>636</v>
      </c>
      <c r="E13622" s="4">
        <v>0</v>
      </c>
      <c r="F13622" t="s">
        <v>1423</v>
      </c>
      <c r="G13622" t="s">
        <v>471</v>
      </c>
      <c r="H13622" t="s">
        <v>301</v>
      </c>
      <c r="I13622" t="s">
        <v>302</v>
      </c>
      <c r="J13622" t="s">
        <v>258</v>
      </c>
      <c r="L13622" t="s">
        <v>378</v>
      </c>
      <c r="M13622" t="s">
        <v>379</v>
      </c>
      <c r="N13622" t="s">
        <v>486</v>
      </c>
    </row>
    <row r="13623" spans="1:14" hidden="1" x14ac:dyDescent="0.25">
      <c r="A13623" t="s">
        <v>476</v>
      </c>
      <c r="B13623" s="1">
        <v>45322</v>
      </c>
      <c r="C13623" t="s">
        <v>1084</v>
      </c>
      <c r="D13623" t="s">
        <v>1085</v>
      </c>
      <c r="E13623" s="4">
        <v>0</v>
      </c>
      <c r="F13623" t="s">
        <v>1423</v>
      </c>
      <c r="G13623" t="s">
        <v>471</v>
      </c>
      <c r="H13623" t="s">
        <v>248</v>
      </c>
      <c r="I13623" t="s">
        <v>249</v>
      </c>
      <c r="J13623" t="s">
        <v>248</v>
      </c>
      <c r="K13623" t="s">
        <v>1086</v>
      </c>
      <c r="L13623" t="s">
        <v>372</v>
      </c>
      <c r="M13623" t="s">
        <v>373</v>
      </c>
      <c r="N13623" t="s">
        <v>488</v>
      </c>
    </row>
    <row r="13624" spans="1:14" hidden="1" x14ac:dyDescent="0.25">
      <c r="A13624" t="s">
        <v>476</v>
      </c>
      <c r="B13624" s="1">
        <v>45351</v>
      </c>
      <c r="C13624" t="s">
        <v>1084</v>
      </c>
      <c r="D13624" t="s">
        <v>1085</v>
      </c>
      <c r="E13624" s="4"/>
      <c r="F13624" t="s">
        <v>1423</v>
      </c>
      <c r="G13624" t="s">
        <v>471</v>
      </c>
      <c r="H13624" t="s">
        <v>248</v>
      </c>
      <c r="I13624" t="s">
        <v>249</v>
      </c>
      <c r="J13624" t="s">
        <v>248</v>
      </c>
      <c r="K13624" t="s">
        <v>1086</v>
      </c>
      <c r="L13624" t="s">
        <v>372</v>
      </c>
      <c r="M13624" t="s">
        <v>373</v>
      </c>
      <c r="N13624" t="s">
        <v>488</v>
      </c>
    </row>
    <row r="13625" spans="1:14" hidden="1" x14ac:dyDescent="0.25">
      <c r="A13625" t="s">
        <v>476</v>
      </c>
      <c r="B13625" s="1">
        <v>45382</v>
      </c>
      <c r="C13625" t="s">
        <v>1084</v>
      </c>
      <c r="D13625" t="s">
        <v>1085</v>
      </c>
      <c r="E13625" s="4">
        <v>-100000</v>
      </c>
      <c r="F13625" t="s">
        <v>1423</v>
      </c>
      <c r="G13625" t="s">
        <v>471</v>
      </c>
      <c r="H13625" t="s">
        <v>248</v>
      </c>
      <c r="I13625" t="s">
        <v>249</v>
      </c>
      <c r="J13625" t="s">
        <v>248</v>
      </c>
      <c r="K13625" t="s">
        <v>1086</v>
      </c>
      <c r="L13625" t="s">
        <v>372</v>
      </c>
      <c r="M13625" t="s">
        <v>373</v>
      </c>
      <c r="N13625" t="s">
        <v>488</v>
      </c>
    </row>
    <row r="13626" spans="1:14" hidden="1" x14ac:dyDescent="0.25">
      <c r="A13626" t="s">
        <v>476</v>
      </c>
      <c r="B13626" s="1">
        <v>45412</v>
      </c>
      <c r="C13626" t="s">
        <v>1084</v>
      </c>
      <c r="D13626" t="s">
        <v>1085</v>
      </c>
      <c r="E13626" s="4">
        <v>-100000</v>
      </c>
      <c r="F13626" t="s">
        <v>1423</v>
      </c>
      <c r="G13626" t="s">
        <v>471</v>
      </c>
      <c r="H13626" t="s">
        <v>248</v>
      </c>
      <c r="I13626" t="s">
        <v>249</v>
      </c>
      <c r="J13626" t="s">
        <v>248</v>
      </c>
      <c r="K13626" t="s">
        <v>1086</v>
      </c>
      <c r="L13626" t="s">
        <v>372</v>
      </c>
      <c r="M13626" t="s">
        <v>373</v>
      </c>
      <c r="N13626" t="s">
        <v>488</v>
      </c>
    </row>
    <row r="13627" spans="1:14" hidden="1" x14ac:dyDescent="0.25">
      <c r="A13627" t="s">
        <v>476</v>
      </c>
      <c r="B13627" s="1">
        <v>45443</v>
      </c>
      <c r="C13627" t="s">
        <v>1084</v>
      </c>
      <c r="D13627" t="s">
        <v>1085</v>
      </c>
      <c r="E13627" s="4">
        <v>-100000</v>
      </c>
      <c r="F13627" t="s">
        <v>1423</v>
      </c>
      <c r="G13627" t="s">
        <v>471</v>
      </c>
      <c r="H13627" t="s">
        <v>248</v>
      </c>
      <c r="I13627" t="s">
        <v>249</v>
      </c>
      <c r="J13627" t="s">
        <v>248</v>
      </c>
      <c r="K13627" t="s">
        <v>1086</v>
      </c>
      <c r="L13627" t="s">
        <v>372</v>
      </c>
      <c r="M13627" t="s">
        <v>373</v>
      </c>
      <c r="N13627" t="s">
        <v>488</v>
      </c>
    </row>
    <row r="13628" spans="1:14" hidden="1" x14ac:dyDescent="0.25">
      <c r="A13628" t="s">
        <v>476</v>
      </c>
      <c r="B13628" s="1">
        <v>45473</v>
      </c>
      <c r="C13628" t="s">
        <v>1084</v>
      </c>
      <c r="D13628" t="s">
        <v>1085</v>
      </c>
      <c r="E13628" s="4">
        <v>-200000</v>
      </c>
      <c r="F13628" t="s">
        <v>1423</v>
      </c>
      <c r="G13628" t="s">
        <v>471</v>
      </c>
      <c r="H13628" t="s">
        <v>248</v>
      </c>
      <c r="I13628" t="s">
        <v>249</v>
      </c>
      <c r="J13628" t="s">
        <v>248</v>
      </c>
      <c r="K13628" t="s">
        <v>1086</v>
      </c>
      <c r="L13628" t="s">
        <v>372</v>
      </c>
      <c r="M13628" t="s">
        <v>373</v>
      </c>
      <c r="N13628" t="s">
        <v>488</v>
      </c>
    </row>
    <row r="13629" spans="1:14" hidden="1" x14ac:dyDescent="0.25">
      <c r="A13629" t="s">
        <v>476</v>
      </c>
      <c r="B13629" s="1">
        <v>45504</v>
      </c>
      <c r="C13629" t="s">
        <v>1084</v>
      </c>
      <c r="D13629" t="s">
        <v>1085</v>
      </c>
      <c r="E13629" s="4">
        <v>-200000</v>
      </c>
      <c r="F13629" t="s">
        <v>1423</v>
      </c>
      <c r="G13629" t="s">
        <v>471</v>
      </c>
      <c r="H13629" t="s">
        <v>248</v>
      </c>
      <c r="I13629" t="s">
        <v>249</v>
      </c>
      <c r="J13629" t="s">
        <v>248</v>
      </c>
      <c r="K13629" t="s">
        <v>1086</v>
      </c>
      <c r="L13629" t="s">
        <v>372</v>
      </c>
      <c r="M13629" t="s">
        <v>373</v>
      </c>
      <c r="N13629" t="s">
        <v>488</v>
      </c>
    </row>
    <row r="13630" spans="1:14" hidden="1" x14ac:dyDescent="0.25">
      <c r="A13630" t="s">
        <v>476</v>
      </c>
      <c r="B13630" s="1">
        <v>45535</v>
      </c>
      <c r="C13630" t="s">
        <v>1084</v>
      </c>
      <c r="D13630" t="s">
        <v>1085</v>
      </c>
      <c r="E13630" s="4">
        <v>-200000</v>
      </c>
      <c r="F13630" t="s">
        <v>1423</v>
      </c>
      <c r="G13630" t="s">
        <v>471</v>
      </c>
      <c r="H13630" t="s">
        <v>248</v>
      </c>
      <c r="I13630" t="s">
        <v>249</v>
      </c>
      <c r="J13630" t="s">
        <v>248</v>
      </c>
      <c r="K13630" t="s">
        <v>1086</v>
      </c>
      <c r="L13630" t="s">
        <v>372</v>
      </c>
      <c r="M13630" t="s">
        <v>373</v>
      </c>
      <c r="N13630" t="s">
        <v>488</v>
      </c>
    </row>
    <row r="13631" spans="1:14" hidden="1" x14ac:dyDescent="0.25">
      <c r="A13631" t="s">
        <v>476</v>
      </c>
      <c r="B13631" s="1">
        <v>45565</v>
      </c>
      <c r="C13631" t="s">
        <v>1084</v>
      </c>
      <c r="D13631" t="s">
        <v>1085</v>
      </c>
      <c r="E13631" s="4">
        <v>-400000</v>
      </c>
      <c r="F13631" t="s">
        <v>1423</v>
      </c>
      <c r="G13631" t="s">
        <v>471</v>
      </c>
      <c r="H13631" t="s">
        <v>248</v>
      </c>
      <c r="I13631" t="s">
        <v>249</v>
      </c>
      <c r="J13631" t="s">
        <v>248</v>
      </c>
      <c r="K13631" t="s">
        <v>1086</v>
      </c>
      <c r="L13631" t="s">
        <v>372</v>
      </c>
      <c r="M13631" t="s">
        <v>373</v>
      </c>
      <c r="N13631" t="s">
        <v>488</v>
      </c>
    </row>
    <row r="13632" spans="1:14" hidden="1" x14ac:dyDescent="0.25">
      <c r="A13632" t="s">
        <v>476</v>
      </c>
      <c r="B13632" s="1">
        <v>45596</v>
      </c>
      <c r="C13632" t="s">
        <v>1084</v>
      </c>
      <c r="D13632" t="s">
        <v>1085</v>
      </c>
      <c r="E13632" s="4">
        <v>-400000</v>
      </c>
      <c r="F13632" t="s">
        <v>1423</v>
      </c>
      <c r="G13632" t="s">
        <v>471</v>
      </c>
      <c r="H13632" t="s">
        <v>248</v>
      </c>
      <c r="I13632" t="s">
        <v>249</v>
      </c>
      <c r="J13632" t="s">
        <v>248</v>
      </c>
      <c r="K13632" t="s">
        <v>1086</v>
      </c>
      <c r="L13632" t="s">
        <v>372</v>
      </c>
      <c r="M13632" t="s">
        <v>373</v>
      </c>
      <c r="N13632" t="s">
        <v>488</v>
      </c>
    </row>
    <row r="13633" spans="1:14" hidden="1" x14ac:dyDescent="0.25">
      <c r="A13633" t="s">
        <v>476</v>
      </c>
      <c r="B13633" s="1">
        <v>45626</v>
      </c>
      <c r="C13633" t="s">
        <v>1084</v>
      </c>
      <c r="D13633" t="s">
        <v>1085</v>
      </c>
      <c r="E13633" s="4">
        <v>-400000</v>
      </c>
      <c r="F13633" t="s">
        <v>1423</v>
      </c>
      <c r="G13633" t="s">
        <v>471</v>
      </c>
      <c r="H13633" t="s">
        <v>248</v>
      </c>
      <c r="I13633" t="s">
        <v>249</v>
      </c>
      <c r="J13633" t="s">
        <v>248</v>
      </c>
      <c r="K13633" t="s">
        <v>1086</v>
      </c>
      <c r="L13633" t="s">
        <v>372</v>
      </c>
      <c r="M13633" t="s">
        <v>373</v>
      </c>
      <c r="N13633" t="s">
        <v>488</v>
      </c>
    </row>
    <row r="13634" spans="1:14" hidden="1" x14ac:dyDescent="0.25">
      <c r="A13634" t="s">
        <v>476</v>
      </c>
      <c r="B13634" s="1">
        <v>45657</v>
      </c>
      <c r="C13634" t="s">
        <v>1084</v>
      </c>
      <c r="D13634" t="s">
        <v>1085</v>
      </c>
      <c r="E13634" s="4">
        <v>-650000</v>
      </c>
      <c r="F13634" t="s">
        <v>1423</v>
      </c>
      <c r="G13634" t="s">
        <v>471</v>
      </c>
      <c r="H13634" t="s">
        <v>248</v>
      </c>
      <c r="I13634" t="s">
        <v>249</v>
      </c>
      <c r="J13634" t="s">
        <v>248</v>
      </c>
      <c r="K13634" t="s">
        <v>1086</v>
      </c>
      <c r="L13634" t="s">
        <v>372</v>
      </c>
      <c r="M13634" t="s">
        <v>373</v>
      </c>
      <c r="N13634" t="s">
        <v>488</v>
      </c>
    </row>
    <row r="13635" spans="1:14" hidden="1" x14ac:dyDescent="0.25">
      <c r="A13635" t="s">
        <v>476</v>
      </c>
      <c r="B13635" s="1">
        <v>45322</v>
      </c>
      <c r="C13635" t="s">
        <v>788</v>
      </c>
      <c r="D13635" t="s">
        <v>789</v>
      </c>
      <c r="E13635" s="4">
        <v>1166.6666666666667</v>
      </c>
      <c r="F13635" t="s">
        <v>1423</v>
      </c>
      <c r="G13635" t="s">
        <v>471</v>
      </c>
      <c r="H13635" t="s">
        <v>311</v>
      </c>
      <c r="I13635" t="s">
        <v>312</v>
      </c>
      <c r="J13635" t="s">
        <v>264</v>
      </c>
      <c r="L13635" t="s">
        <v>378</v>
      </c>
      <c r="M13635" t="s">
        <v>379</v>
      </c>
      <c r="N13635" t="s">
        <v>485</v>
      </c>
    </row>
    <row r="13636" spans="1:14" hidden="1" x14ac:dyDescent="0.25">
      <c r="A13636" t="s">
        <v>476</v>
      </c>
      <c r="B13636" s="1">
        <v>45351</v>
      </c>
      <c r="C13636" t="s">
        <v>788</v>
      </c>
      <c r="D13636" t="s">
        <v>789</v>
      </c>
      <c r="E13636" s="4">
        <v>1166.6666666666667</v>
      </c>
      <c r="F13636" t="s">
        <v>1423</v>
      </c>
      <c r="G13636" t="s">
        <v>471</v>
      </c>
      <c r="H13636" t="s">
        <v>311</v>
      </c>
      <c r="I13636" t="s">
        <v>312</v>
      </c>
      <c r="J13636" t="s">
        <v>264</v>
      </c>
      <c r="L13636" t="s">
        <v>378</v>
      </c>
      <c r="M13636" t="s">
        <v>379</v>
      </c>
      <c r="N13636" t="s">
        <v>485</v>
      </c>
    </row>
    <row r="13637" spans="1:14" hidden="1" x14ac:dyDescent="0.25">
      <c r="A13637" t="s">
        <v>476</v>
      </c>
      <c r="B13637" s="1">
        <v>45382</v>
      </c>
      <c r="C13637" t="s">
        <v>788</v>
      </c>
      <c r="D13637" t="s">
        <v>789</v>
      </c>
      <c r="E13637" s="4">
        <v>1166.6666666666667</v>
      </c>
      <c r="F13637" t="s">
        <v>1423</v>
      </c>
      <c r="G13637" t="s">
        <v>471</v>
      </c>
      <c r="H13637" t="s">
        <v>311</v>
      </c>
      <c r="I13637" t="s">
        <v>312</v>
      </c>
      <c r="J13637" t="s">
        <v>264</v>
      </c>
      <c r="L13637" t="s">
        <v>378</v>
      </c>
      <c r="M13637" t="s">
        <v>379</v>
      </c>
      <c r="N13637" t="s">
        <v>485</v>
      </c>
    </row>
    <row r="13638" spans="1:14" hidden="1" x14ac:dyDescent="0.25">
      <c r="A13638" t="s">
        <v>476</v>
      </c>
      <c r="B13638" s="1">
        <v>45412</v>
      </c>
      <c r="C13638" t="s">
        <v>788</v>
      </c>
      <c r="D13638" t="s">
        <v>789</v>
      </c>
      <c r="E13638" s="4">
        <v>4666.666666666667</v>
      </c>
      <c r="F13638" t="s">
        <v>1423</v>
      </c>
      <c r="G13638" t="s">
        <v>471</v>
      </c>
      <c r="H13638" t="s">
        <v>311</v>
      </c>
      <c r="I13638" t="s">
        <v>312</v>
      </c>
      <c r="J13638" t="s">
        <v>264</v>
      </c>
      <c r="L13638" t="s">
        <v>378</v>
      </c>
      <c r="M13638" t="s">
        <v>379</v>
      </c>
      <c r="N13638" t="s">
        <v>485</v>
      </c>
    </row>
    <row r="13639" spans="1:14" hidden="1" x14ac:dyDescent="0.25">
      <c r="A13639" t="s">
        <v>476</v>
      </c>
      <c r="B13639" s="1">
        <v>45443</v>
      </c>
      <c r="C13639" t="s">
        <v>788</v>
      </c>
      <c r="D13639" t="s">
        <v>789</v>
      </c>
      <c r="E13639" s="4">
        <v>5833.3333333333339</v>
      </c>
      <c r="F13639" t="s">
        <v>1423</v>
      </c>
      <c r="G13639" t="s">
        <v>471</v>
      </c>
      <c r="H13639" t="s">
        <v>311</v>
      </c>
      <c r="I13639" t="s">
        <v>312</v>
      </c>
      <c r="J13639" t="s">
        <v>264</v>
      </c>
      <c r="L13639" t="s">
        <v>378</v>
      </c>
      <c r="M13639" t="s">
        <v>379</v>
      </c>
      <c r="N13639" t="s">
        <v>485</v>
      </c>
    </row>
    <row r="13640" spans="1:14" hidden="1" x14ac:dyDescent="0.25">
      <c r="A13640" t="s">
        <v>476</v>
      </c>
      <c r="B13640" s="1">
        <v>45473</v>
      </c>
      <c r="C13640" t="s">
        <v>788</v>
      </c>
      <c r="D13640" t="s">
        <v>789</v>
      </c>
      <c r="E13640" s="4">
        <v>7000.0000000000009</v>
      </c>
      <c r="F13640" t="s">
        <v>1423</v>
      </c>
      <c r="G13640" t="s">
        <v>471</v>
      </c>
      <c r="H13640" t="s">
        <v>311</v>
      </c>
      <c r="I13640" t="s">
        <v>312</v>
      </c>
      <c r="J13640" t="s">
        <v>264</v>
      </c>
      <c r="L13640" t="s">
        <v>378</v>
      </c>
      <c r="M13640" t="s">
        <v>379</v>
      </c>
      <c r="N13640" t="s">
        <v>485</v>
      </c>
    </row>
    <row r="13641" spans="1:14" hidden="1" x14ac:dyDescent="0.25">
      <c r="A13641" t="s">
        <v>476</v>
      </c>
      <c r="B13641" s="1">
        <v>45504</v>
      </c>
      <c r="C13641" t="s">
        <v>788</v>
      </c>
      <c r="D13641" t="s">
        <v>789</v>
      </c>
      <c r="E13641" s="4">
        <v>8166.6666666666679</v>
      </c>
      <c r="F13641" t="s">
        <v>1423</v>
      </c>
      <c r="G13641" t="s">
        <v>471</v>
      </c>
      <c r="H13641" t="s">
        <v>311</v>
      </c>
      <c r="I13641" t="s">
        <v>312</v>
      </c>
      <c r="J13641" t="s">
        <v>264</v>
      </c>
      <c r="L13641" t="s">
        <v>378</v>
      </c>
      <c r="M13641" t="s">
        <v>379</v>
      </c>
      <c r="N13641" t="s">
        <v>485</v>
      </c>
    </row>
    <row r="13642" spans="1:14" hidden="1" x14ac:dyDescent="0.25">
      <c r="A13642" t="s">
        <v>476</v>
      </c>
      <c r="B13642" s="1">
        <v>45535</v>
      </c>
      <c r="C13642" t="s">
        <v>788</v>
      </c>
      <c r="D13642" t="s">
        <v>789</v>
      </c>
      <c r="E13642" s="4">
        <v>9333.3333333333339</v>
      </c>
      <c r="F13642" t="s">
        <v>1423</v>
      </c>
      <c r="G13642" t="s">
        <v>471</v>
      </c>
      <c r="H13642" t="s">
        <v>311</v>
      </c>
      <c r="I13642" t="s">
        <v>312</v>
      </c>
      <c r="J13642" t="s">
        <v>264</v>
      </c>
      <c r="L13642" t="s">
        <v>378</v>
      </c>
      <c r="M13642" t="s">
        <v>379</v>
      </c>
      <c r="N13642" t="s">
        <v>485</v>
      </c>
    </row>
    <row r="13643" spans="1:14" hidden="1" x14ac:dyDescent="0.25">
      <c r="A13643" t="s">
        <v>476</v>
      </c>
      <c r="B13643" s="1">
        <v>45565</v>
      </c>
      <c r="C13643" t="s">
        <v>788</v>
      </c>
      <c r="D13643" t="s">
        <v>789</v>
      </c>
      <c r="E13643" s="4">
        <v>10500</v>
      </c>
      <c r="F13643" t="s">
        <v>1423</v>
      </c>
      <c r="G13643" t="s">
        <v>471</v>
      </c>
      <c r="H13643" t="s">
        <v>311</v>
      </c>
      <c r="I13643" t="s">
        <v>312</v>
      </c>
      <c r="J13643" t="s">
        <v>264</v>
      </c>
      <c r="L13643" t="s">
        <v>378</v>
      </c>
      <c r="M13643" t="s">
        <v>379</v>
      </c>
      <c r="N13643" t="s">
        <v>485</v>
      </c>
    </row>
    <row r="13644" spans="1:14" hidden="1" x14ac:dyDescent="0.25">
      <c r="A13644" t="s">
        <v>476</v>
      </c>
      <c r="B13644" s="1">
        <v>45596</v>
      </c>
      <c r="C13644" t="s">
        <v>788</v>
      </c>
      <c r="D13644" t="s">
        <v>789</v>
      </c>
      <c r="E13644" s="4">
        <v>11666.666666666666</v>
      </c>
      <c r="F13644" t="s">
        <v>1423</v>
      </c>
      <c r="G13644" t="s">
        <v>471</v>
      </c>
      <c r="H13644" t="s">
        <v>311</v>
      </c>
      <c r="I13644" t="s">
        <v>312</v>
      </c>
      <c r="J13644" t="s">
        <v>264</v>
      </c>
      <c r="L13644" t="s">
        <v>378</v>
      </c>
      <c r="M13644" t="s">
        <v>379</v>
      </c>
      <c r="N13644" t="s">
        <v>485</v>
      </c>
    </row>
    <row r="13645" spans="1:14" hidden="1" x14ac:dyDescent="0.25">
      <c r="A13645" t="s">
        <v>476</v>
      </c>
      <c r="B13645" s="1">
        <v>45626</v>
      </c>
      <c r="C13645" t="s">
        <v>788</v>
      </c>
      <c r="D13645" t="s">
        <v>789</v>
      </c>
      <c r="E13645" s="4">
        <v>12833.333333333332</v>
      </c>
      <c r="F13645" t="s">
        <v>1423</v>
      </c>
      <c r="G13645" t="s">
        <v>471</v>
      </c>
      <c r="H13645" t="s">
        <v>311</v>
      </c>
      <c r="I13645" t="s">
        <v>312</v>
      </c>
      <c r="J13645" t="s">
        <v>264</v>
      </c>
      <c r="L13645" t="s">
        <v>378</v>
      </c>
      <c r="M13645" t="s">
        <v>379</v>
      </c>
      <c r="N13645" t="s">
        <v>485</v>
      </c>
    </row>
    <row r="13646" spans="1:14" hidden="1" x14ac:dyDescent="0.25">
      <c r="A13646" t="s">
        <v>476</v>
      </c>
      <c r="B13646" s="1">
        <v>45657</v>
      </c>
      <c r="C13646" t="s">
        <v>788</v>
      </c>
      <c r="D13646" t="s">
        <v>789</v>
      </c>
      <c r="E13646" s="4">
        <v>13999.999999999998</v>
      </c>
      <c r="F13646" t="s">
        <v>1423</v>
      </c>
      <c r="G13646" t="s">
        <v>471</v>
      </c>
      <c r="H13646" t="s">
        <v>311</v>
      </c>
      <c r="I13646" t="s">
        <v>312</v>
      </c>
      <c r="J13646" t="s">
        <v>264</v>
      </c>
      <c r="L13646" t="s">
        <v>378</v>
      </c>
      <c r="M13646" t="s">
        <v>379</v>
      </c>
      <c r="N13646" t="s">
        <v>485</v>
      </c>
    </row>
    <row r="13647" spans="1:14" hidden="1" x14ac:dyDescent="0.25">
      <c r="A13647" t="s">
        <v>476</v>
      </c>
      <c r="B13647" s="1">
        <v>45322</v>
      </c>
      <c r="C13647" t="s">
        <v>785</v>
      </c>
      <c r="D13647" t="s">
        <v>786</v>
      </c>
      <c r="E13647" s="4">
        <v>125</v>
      </c>
      <c r="F13647" t="s">
        <v>1423</v>
      </c>
      <c r="G13647" t="s">
        <v>471</v>
      </c>
      <c r="H13647" t="s">
        <v>311</v>
      </c>
      <c r="I13647" t="s">
        <v>312</v>
      </c>
      <c r="J13647" t="s">
        <v>264</v>
      </c>
      <c r="L13647" t="s">
        <v>378</v>
      </c>
      <c r="M13647" t="s">
        <v>379</v>
      </c>
      <c r="N13647" t="s">
        <v>485</v>
      </c>
    </row>
    <row r="13648" spans="1:14" hidden="1" x14ac:dyDescent="0.25">
      <c r="A13648" t="s">
        <v>476</v>
      </c>
      <c r="B13648" s="1">
        <v>45351</v>
      </c>
      <c r="C13648" t="s">
        <v>785</v>
      </c>
      <c r="D13648" t="s">
        <v>786</v>
      </c>
      <c r="E13648" s="4">
        <v>125</v>
      </c>
      <c r="F13648" t="s">
        <v>1423</v>
      </c>
      <c r="G13648" t="s">
        <v>471</v>
      </c>
      <c r="H13648" t="s">
        <v>311</v>
      </c>
      <c r="I13648" t="s">
        <v>312</v>
      </c>
      <c r="J13648" t="s">
        <v>264</v>
      </c>
      <c r="L13648" t="s">
        <v>378</v>
      </c>
      <c r="M13648" t="s">
        <v>379</v>
      </c>
      <c r="N13648" t="s">
        <v>485</v>
      </c>
    </row>
    <row r="13649" spans="1:14" hidden="1" x14ac:dyDescent="0.25">
      <c r="A13649" t="s">
        <v>476</v>
      </c>
      <c r="B13649" s="1">
        <v>45382</v>
      </c>
      <c r="C13649" t="s">
        <v>785</v>
      </c>
      <c r="D13649" t="s">
        <v>786</v>
      </c>
      <c r="E13649" s="4">
        <v>125</v>
      </c>
      <c r="F13649" t="s">
        <v>1423</v>
      </c>
      <c r="G13649" t="s">
        <v>471</v>
      </c>
      <c r="H13649" t="s">
        <v>311</v>
      </c>
      <c r="I13649" t="s">
        <v>312</v>
      </c>
      <c r="J13649" t="s">
        <v>264</v>
      </c>
      <c r="L13649" t="s">
        <v>378</v>
      </c>
      <c r="M13649" t="s">
        <v>379</v>
      </c>
      <c r="N13649" t="s">
        <v>485</v>
      </c>
    </row>
    <row r="13650" spans="1:14" hidden="1" x14ac:dyDescent="0.25">
      <c r="A13650" t="s">
        <v>476</v>
      </c>
      <c r="B13650" s="1">
        <v>45412</v>
      </c>
      <c r="C13650" t="s">
        <v>785</v>
      </c>
      <c r="D13650" t="s">
        <v>786</v>
      </c>
      <c r="E13650" s="4">
        <v>500</v>
      </c>
      <c r="F13650" t="s">
        <v>1423</v>
      </c>
      <c r="G13650" t="s">
        <v>471</v>
      </c>
      <c r="H13650" t="s">
        <v>311</v>
      </c>
      <c r="I13650" t="s">
        <v>312</v>
      </c>
      <c r="J13650" t="s">
        <v>264</v>
      </c>
      <c r="L13650" t="s">
        <v>378</v>
      </c>
      <c r="M13650" t="s">
        <v>379</v>
      </c>
      <c r="N13650" t="s">
        <v>485</v>
      </c>
    </row>
    <row r="13651" spans="1:14" hidden="1" x14ac:dyDescent="0.25">
      <c r="A13651" t="s">
        <v>476</v>
      </c>
      <c r="B13651" s="1">
        <v>45443</v>
      </c>
      <c r="C13651" t="s">
        <v>785</v>
      </c>
      <c r="D13651" t="s">
        <v>786</v>
      </c>
      <c r="E13651" s="4">
        <v>625</v>
      </c>
      <c r="F13651" t="s">
        <v>1423</v>
      </c>
      <c r="G13651" t="s">
        <v>471</v>
      </c>
      <c r="H13651" t="s">
        <v>311</v>
      </c>
      <c r="I13651" t="s">
        <v>312</v>
      </c>
      <c r="J13651" t="s">
        <v>264</v>
      </c>
      <c r="L13651" t="s">
        <v>378</v>
      </c>
      <c r="M13651" t="s">
        <v>379</v>
      </c>
      <c r="N13651" t="s">
        <v>485</v>
      </c>
    </row>
    <row r="13652" spans="1:14" hidden="1" x14ac:dyDescent="0.25">
      <c r="A13652" t="s">
        <v>476</v>
      </c>
      <c r="B13652" s="1">
        <v>45473</v>
      </c>
      <c r="C13652" t="s">
        <v>785</v>
      </c>
      <c r="D13652" t="s">
        <v>786</v>
      </c>
      <c r="E13652" s="4">
        <v>750</v>
      </c>
      <c r="F13652" t="s">
        <v>1423</v>
      </c>
      <c r="G13652" t="s">
        <v>471</v>
      </c>
      <c r="H13652" t="s">
        <v>311</v>
      </c>
      <c r="I13652" t="s">
        <v>312</v>
      </c>
      <c r="J13652" t="s">
        <v>264</v>
      </c>
      <c r="L13652" t="s">
        <v>378</v>
      </c>
      <c r="M13652" t="s">
        <v>379</v>
      </c>
      <c r="N13652" t="s">
        <v>485</v>
      </c>
    </row>
    <row r="13653" spans="1:14" hidden="1" x14ac:dyDescent="0.25">
      <c r="A13653" t="s">
        <v>476</v>
      </c>
      <c r="B13653" s="1">
        <v>45504</v>
      </c>
      <c r="C13653" t="s">
        <v>785</v>
      </c>
      <c r="D13653" t="s">
        <v>786</v>
      </c>
      <c r="E13653" s="4">
        <v>875</v>
      </c>
      <c r="F13653" t="s">
        <v>1423</v>
      </c>
      <c r="G13653" t="s">
        <v>471</v>
      </c>
      <c r="H13653" t="s">
        <v>311</v>
      </c>
      <c r="I13653" t="s">
        <v>312</v>
      </c>
      <c r="J13653" t="s">
        <v>264</v>
      </c>
      <c r="L13653" t="s">
        <v>378</v>
      </c>
      <c r="M13653" t="s">
        <v>379</v>
      </c>
      <c r="N13653" t="s">
        <v>485</v>
      </c>
    </row>
    <row r="13654" spans="1:14" hidden="1" x14ac:dyDescent="0.25">
      <c r="A13654" t="s">
        <v>476</v>
      </c>
      <c r="B13654" s="1">
        <v>45535</v>
      </c>
      <c r="C13654" t="s">
        <v>785</v>
      </c>
      <c r="D13654" t="s">
        <v>786</v>
      </c>
      <c r="E13654" s="4">
        <v>1000</v>
      </c>
      <c r="F13654" t="s">
        <v>1423</v>
      </c>
      <c r="G13654" t="s">
        <v>471</v>
      </c>
      <c r="H13654" t="s">
        <v>311</v>
      </c>
      <c r="I13654" t="s">
        <v>312</v>
      </c>
      <c r="J13654" t="s">
        <v>264</v>
      </c>
      <c r="L13654" t="s">
        <v>378</v>
      </c>
      <c r="M13654" t="s">
        <v>379</v>
      </c>
      <c r="N13654" t="s">
        <v>485</v>
      </c>
    </row>
    <row r="13655" spans="1:14" hidden="1" x14ac:dyDescent="0.25">
      <c r="A13655" t="s">
        <v>476</v>
      </c>
      <c r="B13655" s="1">
        <v>45565</v>
      </c>
      <c r="C13655" t="s">
        <v>785</v>
      </c>
      <c r="D13655" t="s">
        <v>786</v>
      </c>
      <c r="E13655" s="4">
        <v>1125</v>
      </c>
      <c r="F13655" t="s">
        <v>1423</v>
      </c>
      <c r="G13655" t="s">
        <v>471</v>
      </c>
      <c r="H13655" t="s">
        <v>311</v>
      </c>
      <c r="I13655" t="s">
        <v>312</v>
      </c>
      <c r="J13655" t="s">
        <v>264</v>
      </c>
      <c r="L13655" t="s">
        <v>378</v>
      </c>
      <c r="M13655" t="s">
        <v>379</v>
      </c>
      <c r="N13655" t="s">
        <v>485</v>
      </c>
    </row>
    <row r="13656" spans="1:14" hidden="1" x14ac:dyDescent="0.25">
      <c r="A13656" t="s">
        <v>476</v>
      </c>
      <c r="B13656" s="1">
        <v>45596</v>
      </c>
      <c r="C13656" t="s">
        <v>785</v>
      </c>
      <c r="D13656" t="s">
        <v>786</v>
      </c>
      <c r="E13656" s="4">
        <v>1250</v>
      </c>
      <c r="F13656" t="s">
        <v>1423</v>
      </c>
      <c r="G13656" t="s">
        <v>471</v>
      </c>
      <c r="H13656" t="s">
        <v>311</v>
      </c>
      <c r="I13656" t="s">
        <v>312</v>
      </c>
      <c r="J13656" t="s">
        <v>264</v>
      </c>
      <c r="L13656" t="s">
        <v>378</v>
      </c>
      <c r="M13656" t="s">
        <v>379</v>
      </c>
      <c r="N13656" t="s">
        <v>485</v>
      </c>
    </row>
    <row r="13657" spans="1:14" hidden="1" x14ac:dyDescent="0.25">
      <c r="A13657" t="s">
        <v>476</v>
      </c>
      <c r="B13657" s="1">
        <v>45626</v>
      </c>
      <c r="C13657" t="s">
        <v>785</v>
      </c>
      <c r="D13657" t="s">
        <v>786</v>
      </c>
      <c r="E13657" s="4">
        <v>1375</v>
      </c>
      <c r="F13657" t="s">
        <v>1423</v>
      </c>
      <c r="G13657" t="s">
        <v>471</v>
      </c>
      <c r="H13657" t="s">
        <v>311</v>
      </c>
      <c r="I13657" t="s">
        <v>312</v>
      </c>
      <c r="J13657" t="s">
        <v>264</v>
      </c>
      <c r="L13657" t="s">
        <v>378</v>
      </c>
      <c r="M13657" t="s">
        <v>379</v>
      </c>
      <c r="N13657" t="s">
        <v>485</v>
      </c>
    </row>
    <row r="13658" spans="1:14" hidden="1" x14ac:dyDescent="0.25">
      <c r="A13658" t="s">
        <v>476</v>
      </c>
      <c r="B13658" s="1">
        <v>45657</v>
      </c>
      <c r="C13658" t="s">
        <v>785</v>
      </c>
      <c r="D13658" t="s">
        <v>786</v>
      </c>
      <c r="E13658" s="4">
        <v>1500</v>
      </c>
      <c r="F13658" t="s">
        <v>1423</v>
      </c>
      <c r="G13658" t="s">
        <v>471</v>
      </c>
      <c r="H13658" t="s">
        <v>311</v>
      </c>
      <c r="I13658" t="s">
        <v>312</v>
      </c>
      <c r="J13658" t="s">
        <v>264</v>
      </c>
      <c r="L13658" t="s">
        <v>378</v>
      </c>
      <c r="M13658" t="s">
        <v>379</v>
      </c>
      <c r="N13658" t="s">
        <v>485</v>
      </c>
    </row>
    <row r="13659" spans="1:14" hidden="1" x14ac:dyDescent="0.25">
      <c r="A13659" t="s">
        <v>476</v>
      </c>
      <c r="B13659" s="1">
        <v>45322</v>
      </c>
      <c r="C13659" t="s">
        <v>1330</v>
      </c>
      <c r="D13659" t="s">
        <v>1331</v>
      </c>
      <c r="E13659" s="4">
        <v>1000</v>
      </c>
      <c r="F13659" t="s">
        <v>1423</v>
      </c>
      <c r="G13659" t="s">
        <v>471</v>
      </c>
      <c r="H13659" t="s">
        <v>311</v>
      </c>
      <c r="I13659" t="s">
        <v>312</v>
      </c>
      <c r="J13659" t="s">
        <v>264</v>
      </c>
      <c r="L13659" t="s">
        <v>378</v>
      </c>
      <c r="M13659" t="s">
        <v>379</v>
      </c>
      <c r="N13659" t="s">
        <v>487</v>
      </c>
    </row>
    <row r="13660" spans="1:14" hidden="1" x14ac:dyDescent="0.25">
      <c r="A13660" t="s">
        <v>476</v>
      </c>
      <c r="B13660" s="1">
        <v>45351</v>
      </c>
      <c r="C13660" t="s">
        <v>1330</v>
      </c>
      <c r="D13660" t="s">
        <v>1331</v>
      </c>
      <c r="E13660" s="4">
        <v>1000</v>
      </c>
      <c r="F13660" t="s">
        <v>1423</v>
      </c>
      <c r="G13660" t="s">
        <v>471</v>
      </c>
      <c r="H13660" t="s">
        <v>311</v>
      </c>
      <c r="I13660" t="s">
        <v>312</v>
      </c>
      <c r="J13660" t="s">
        <v>264</v>
      </c>
      <c r="L13660" t="s">
        <v>378</v>
      </c>
      <c r="M13660" t="s">
        <v>379</v>
      </c>
      <c r="N13660" t="s">
        <v>487</v>
      </c>
    </row>
    <row r="13661" spans="1:14" hidden="1" x14ac:dyDescent="0.25">
      <c r="A13661" t="s">
        <v>476</v>
      </c>
      <c r="B13661" s="1">
        <v>45382</v>
      </c>
      <c r="C13661" t="s">
        <v>1330</v>
      </c>
      <c r="D13661" t="s">
        <v>1331</v>
      </c>
      <c r="E13661" s="4">
        <v>1000</v>
      </c>
      <c r="F13661" t="s">
        <v>1423</v>
      </c>
      <c r="G13661" t="s">
        <v>471</v>
      </c>
      <c r="H13661" t="s">
        <v>311</v>
      </c>
      <c r="I13661" t="s">
        <v>312</v>
      </c>
      <c r="J13661" t="s">
        <v>264</v>
      </c>
      <c r="L13661" t="s">
        <v>378</v>
      </c>
      <c r="M13661" t="s">
        <v>379</v>
      </c>
      <c r="N13661" t="s">
        <v>487</v>
      </c>
    </row>
    <row r="13662" spans="1:14" hidden="1" x14ac:dyDescent="0.25">
      <c r="A13662" t="s">
        <v>476</v>
      </c>
      <c r="B13662" s="1">
        <v>45412</v>
      </c>
      <c r="C13662" t="s">
        <v>1330</v>
      </c>
      <c r="D13662" t="s">
        <v>1331</v>
      </c>
      <c r="E13662" s="4">
        <v>4000</v>
      </c>
      <c r="F13662" t="s">
        <v>1423</v>
      </c>
      <c r="G13662" t="s">
        <v>471</v>
      </c>
      <c r="H13662" t="s">
        <v>311</v>
      </c>
      <c r="I13662" t="s">
        <v>312</v>
      </c>
      <c r="J13662" t="s">
        <v>264</v>
      </c>
      <c r="L13662" t="s">
        <v>378</v>
      </c>
      <c r="M13662" t="s">
        <v>379</v>
      </c>
      <c r="N13662" t="s">
        <v>487</v>
      </c>
    </row>
    <row r="13663" spans="1:14" hidden="1" x14ac:dyDescent="0.25">
      <c r="A13663" t="s">
        <v>476</v>
      </c>
      <c r="B13663" s="1">
        <v>45443</v>
      </c>
      <c r="C13663" t="s">
        <v>1330</v>
      </c>
      <c r="D13663" t="s">
        <v>1331</v>
      </c>
      <c r="E13663" s="4">
        <v>5000</v>
      </c>
      <c r="F13663" t="s">
        <v>1423</v>
      </c>
      <c r="G13663" t="s">
        <v>471</v>
      </c>
      <c r="H13663" t="s">
        <v>311</v>
      </c>
      <c r="I13663" t="s">
        <v>312</v>
      </c>
      <c r="J13663" t="s">
        <v>264</v>
      </c>
      <c r="L13663" t="s">
        <v>378</v>
      </c>
      <c r="M13663" t="s">
        <v>379</v>
      </c>
      <c r="N13663" t="s">
        <v>487</v>
      </c>
    </row>
    <row r="13664" spans="1:14" hidden="1" x14ac:dyDescent="0.25">
      <c r="A13664" t="s">
        <v>476</v>
      </c>
      <c r="B13664" s="1">
        <v>45473</v>
      </c>
      <c r="C13664" t="s">
        <v>1330</v>
      </c>
      <c r="D13664" t="s">
        <v>1331</v>
      </c>
      <c r="E13664" s="4">
        <v>6000</v>
      </c>
      <c r="F13664" t="s">
        <v>1423</v>
      </c>
      <c r="G13664" t="s">
        <v>471</v>
      </c>
      <c r="H13664" t="s">
        <v>311</v>
      </c>
      <c r="I13664" t="s">
        <v>312</v>
      </c>
      <c r="J13664" t="s">
        <v>264</v>
      </c>
      <c r="L13664" t="s">
        <v>378</v>
      </c>
      <c r="M13664" t="s">
        <v>379</v>
      </c>
      <c r="N13664" t="s">
        <v>487</v>
      </c>
    </row>
    <row r="13665" spans="1:14" hidden="1" x14ac:dyDescent="0.25">
      <c r="A13665" t="s">
        <v>476</v>
      </c>
      <c r="B13665" s="1">
        <v>45504</v>
      </c>
      <c r="C13665" t="s">
        <v>1330</v>
      </c>
      <c r="D13665" t="s">
        <v>1331</v>
      </c>
      <c r="E13665" s="4">
        <v>7000</v>
      </c>
      <c r="F13665" t="s">
        <v>1423</v>
      </c>
      <c r="G13665" t="s">
        <v>471</v>
      </c>
      <c r="H13665" t="s">
        <v>311</v>
      </c>
      <c r="I13665" t="s">
        <v>312</v>
      </c>
      <c r="J13665" t="s">
        <v>264</v>
      </c>
      <c r="L13665" t="s">
        <v>378</v>
      </c>
      <c r="M13665" t="s">
        <v>379</v>
      </c>
      <c r="N13665" t="s">
        <v>487</v>
      </c>
    </row>
    <row r="13666" spans="1:14" hidden="1" x14ac:dyDescent="0.25">
      <c r="A13666" t="s">
        <v>476</v>
      </c>
      <c r="B13666" s="1">
        <v>45535</v>
      </c>
      <c r="C13666" t="s">
        <v>1330</v>
      </c>
      <c r="D13666" t="s">
        <v>1331</v>
      </c>
      <c r="E13666" s="4">
        <v>8000</v>
      </c>
      <c r="F13666" t="s">
        <v>1423</v>
      </c>
      <c r="G13666" t="s">
        <v>471</v>
      </c>
      <c r="H13666" t="s">
        <v>311</v>
      </c>
      <c r="I13666" t="s">
        <v>312</v>
      </c>
      <c r="J13666" t="s">
        <v>264</v>
      </c>
      <c r="L13666" t="s">
        <v>378</v>
      </c>
      <c r="M13666" t="s">
        <v>379</v>
      </c>
      <c r="N13666" t="s">
        <v>487</v>
      </c>
    </row>
    <row r="13667" spans="1:14" hidden="1" x14ac:dyDescent="0.25">
      <c r="A13667" t="s">
        <v>476</v>
      </c>
      <c r="B13667" s="1">
        <v>45565</v>
      </c>
      <c r="C13667" t="s">
        <v>1330</v>
      </c>
      <c r="D13667" t="s">
        <v>1331</v>
      </c>
      <c r="E13667" s="4">
        <v>9000</v>
      </c>
      <c r="F13667" t="s">
        <v>1423</v>
      </c>
      <c r="G13667" t="s">
        <v>471</v>
      </c>
      <c r="H13667" t="s">
        <v>311</v>
      </c>
      <c r="I13667" t="s">
        <v>312</v>
      </c>
      <c r="J13667" t="s">
        <v>264</v>
      </c>
      <c r="L13667" t="s">
        <v>378</v>
      </c>
      <c r="M13667" t="s">
        <v>379</v>
      </c>
      <c r="N13667" t="s">
        <v>487</v>
      </c>
    </row>
    <row r="13668" spans="1:14" hidden="1" x14ac:dyDescent="0.25">
      <c r="A13668" t="s">
        <v>476</v>
      </c>
      <c r="B13668" s="1">
        <v>45596</v>
      </c>
      <c r="C13668" t="s">
        <v>1330</v>
      </c>
      <c r="D13668" t="s">
        <v>1331</v>
      </c>
      <c r="E13668" s="4">
        <v>10000</v>
      </c>
      <c r="F13668" t="s">
        <v>1423</v>
      </c>
      <c r="G13668" t="s">
        <v>471</v>
      </c>
      <c r="H13668" t="s">
        <v>311</v>
      </c>
      <c r="I13668" t="s">
        <v>312</v>
      </c>
      <c r="J13668" t="s">
        <v>264</v>
      </c>
      <c r="L13668" t="s">
        <v>378</v>
      </c>
      <c r="M13668" t="s">
        <v>379</v>
      </c>
      <c r="N13668" t="s">
        <v>487</v>
      </c>
    </row>
    <row r="13669" spans="1:14" hidden="1" x14ac:dyDescent="0.25">
      <c r="A13669" t="s">
        <v>476</v>
      </c>
      <c r="B13669" s="1">
        <v>45626</v>
      </c>
      <c r="C13669" t="s">
        <v>1330</v>
      </c>
      <c r="D13669" t="s">
        <v>1331</v>
      </c>
      <c r="E13669" s="4">
        <v>11000</v>
      </c>
      <c r="F13669" t="s">
        <v>1423</v>
      </c>
      <c r="G13669" t="s">
        <v>471</v>
      </c>
      <c r="H13669" t="s">
        <v>311</v>
      </c>
      <c r="I13669" t="s">
        <v>312</v>
      </c>
      <c r="J13669" t="s">
        <v>264</v>
      </c>
      <c r="L13669" t="s">
        <v>378</v>
      </c>
      <c r="M13669" t="s">
        <v>379</v>
      </c>
      <c r="N13669" t="s">
        <v>487</v>
      </c>
    </row>
    <row r="13670" spans="1:14" hidden="1" x14ac:dyDescent="0.25">
      <c r="A13670" t="s">
        <v>476</v>
      </c>
      <c r="B13670" s="1">
        <v>45657</v>
      </c>
      <c r="C13670" t="s">
        <v>1330</v>
      </c>
      <c r="D13670" t="s">
        <v>1331</v>
      </c>
      <c r="E13670" s="4">
        <v>12000</v>
      </c>
      <c r="F13670" t="s">
        <v>1423</v>
      </c>
      <c r="G13670" t="s">
        <v>471</v>
      </c>
      <c r="H13670" t="s">
        <v>311</v>
      </c>
      <c r="I13670" t="s">
        <v>312</v>
      </c>
      <c r="J13670" t="s">
        <v>264</v>
      </c>
      <c r="L13670" t="s">
        <v>378</v>
      </c>
      <c r="M13670" t="s">
        <v>379</v>
      </c>
      <c r="N13670" t="s">
        <v>487</v>
      </c>
    </row>
    <row r="13671" spans="1:14" hidden="1" x14ac:dyDescent="0.25">
      <c r="A13671" t="s">
        <v>476</v>
      </c>
      <c r="B13671" s="1">
        <v>45322</v>
      </c>
      <c r="C13671" t="s">
        <v>861</v>
      </c>
      <c r="D13671" t="s">
        <v>862</v>
      </c>
      <c r="E13671" s="4">
        <v>3000</v>
      </c>
      <c r="F13671" t="s">
        <v>1423</v>
      </c>
      <c r="G13671" t="s">
        <v>471</v>
      </c>
      <c r="H13671" t="s">
        <v>311</v>
      </c>
      <c r="I13671" t="s">
        <v>312</v>
      </c>
      <c r="J13671" t="s">
        <v>264</v>
      </c>
      <c r="L13671" t="s">
        <v>380</v>
      </c>
      <c r="M13671" t="s">
        <v>381</v>
      </c>
      <c r="N13671" t="s">
        <v>487</v>
      </c>
    </row>
    <row r="13672" spans="1:14" hidden="1" x14ac:dyDescent="0.25">
      <c r="A13672" t="s">
        <v>476</v>
      </c>
      <c r="B13672" s="1">
        <v>45351</v>
      </c>
      <c r="C13672" t="s">
        <v>861</v>
      </c>
      <c r="D13672" t="s">
        <v>862</v>
      </c>
      <c r="E13672" s="4">
        <v>2500</v>
      </c>
      <c r="F13672" t="s">
        <v>1423</v>
      </c>
      <c r="G13672" t="s">
        <v>471</v>
      </c>
      <c r="H13672" t="s">
        <v>311</v>
      </c>
      <c r="I13672" t="s">
        <v>312</v>
      </c>
      <c r="J13672" t="s">
        <v>264</v>
      </c>
      <c r="L13672" t="s">
        <v>380</v>
      </c>
      <c r="M13672" t="s">
        <v>381</v>
      </c>
      <c r="N13672" t="s">
        <v>487</v>
      </c>
    </row>
    <row r="13673" spans="1:14" hidden="1" x14ac:dyDescent="0.25">
      <c r="A13673" t="s">
        <v>476</v>
      </c>
      <c r="B13673" s="1">
        <v>45382</v>
      </c>
      <c r="C13673" t="s">
        <v>861</v>
      </c>
      <c r="D13673" t="s">
        <v>862</v>
      </c>
      <c r="E13673" s="4">
        <v>2500</v>
      </c>
      <c r="F13673" t="s">
        <v>1423</v>
      </c>
      <c r="G13673" t="s">
        <v>471</v>
      </c>
      <c r="H13673" t="s">
        <v>311</v>
      </c>
      <c r="I13673" t="s">
        <v>312</v>
      </c>
      <c r="J13673" t="s">
        <v>264</v>
      </c>
      <c r="L13673" t="s">
        <v>380</v>
      </c>
      <c r="M13673" t="s">
        <v>381</v>
      </c>
      <c r="N13673" t="s">
        <v>487</v>
      </c>
    </row>
    <row r="13674" spans="1:14" hidden="1" x14ac:dyDescent="0.25">
      <c r="A13674" t="s">
        <v>476</v>
      </c>
      <c r="B13674" s="1">
        <v>45412</v>
      </c>
      <c r="C13674" t="s">
        <v>861</v>
      </c>
      <c r="D13674" t="s">
        <v>862</v>
      </c>
      <c r="E13674" s="4">
        <v>10000</v>
      </c>
      <c r="F13674" t="s">
        <v>1423</v>
      </c>
      <c r="G13674" t="s">
        <v>471</v>
      </c>
      <c r="H13674" t="s">
        <v>311</v>
      </c>
      <c r="I13674" t="s">
        <v>312</v>
      </c>
      <c r="J13674" t="s">
        <v>264</v>
      </c>
      <c r="L13674" t="s">
        <v>380</v>
      </c>
      <c r="M13674" t="s">
        <v>381</v>
      </c>
      <c r="N13674" t="s">
        <v>487</v>
      </c>
    </row>
    <row r="13675" spans="1:14" hidden="1" x14ac:dyDescent="0.25">
      <c r="A13675" t="s">
        <v>476</v>
      </c>
      <c r="B13675" s="1">
        <v>45443</v>
      </c>
      <c r="C13675" t="s">
        <v>861</v>
      </c>
      <c r="D13675" t="s">
        <v>862</v>
      </c>
      <c r="E13675" s="4">
        <v>12500</v>
      </c>
      <c r="F13675" t="s">
        <v>1423</v>
      </c>
      <c r="G13675" t="s">
        <v>471</v>
      </c>
      <c r="H13675" t="s">
        <v>311</v>
      </c>
      <c r="I13675" t="s">
        <v>312</v>
      </c>
      <c r="J13675" t="s">
        <v>264</v>
      </c>
      <c r="L13675" t="s">
        <v>380</v>
      </c>
      <c r="M13675" t="s">
        <v>381</v>
      </c>
      <c r="N13675" t="s">
        <v>487</v>
      </c>
    </row>
    <row r="13676" spans="1:14" hidden="1" x14ac:dyDescent="0.25">
      <c r="A13676" t="s">
        <v>476</v>
      </c>
      <c r="B13676" s="1">
        <v>45473</v>
      </c>
      <c r="C13676" t="s">
        <v>861</v>
      </c>
      <c r="D13676" t="s">
        <v>862</v>
      </c>
      <c r="E13676" s="4">
        <v>15000</v>
      </c>
      <c r="F13676" t="s">
        <v>1423</v>
      </c>
      <c r="G13676" t="s">
        <v>471</v>
      </c>
      <c r="H13676" t="s">
        <v>311</v>
      </c>
      <c r="I13676" t="s">
        <v>312</v>
      </c>
      <c r="J13676" t="s">
        <v>264</v>
      </c>
      <c r="L13676" t="s">
        <v>380</v>
      </c>
      <c r="M13676" t="s">
        <v>381</v>
      </c>
      <c r="N13676" t="s">
        <v>487</v>
      </c>
    </row>
    <row r="13677" spans="1:14" hidden="1" x14ac:dyDescent="0.25">
      <c r="A13677" t="s">
        <v>476</v>
      </c>
      <c r="B13677" s="1">
        <v>45504</v>
      </c>
      <c r="C13677" t="s">
        <v>861</v>
      </c>
      <c r="D13677" t="s">
        <v>862</v>
      </c>
      <c r="E13677" s="4">
        <v>17500</v>
      </c>
      <c r="F13677" t="s">
        <v>1423</v>
      </c>
      <c r="G13677" t="s">
        <v>471</v>
      </c>
      <c r="H13677" t="s">
        <v>311</v>
      </c>
      <c r="I13677" t="s">
        <v>312</v>
      </c>
      <c r="J13677" t="s">
        <v>264</v>
      </c>
      <c r="L13677" t="s">
        <v>380</v>
      </c>
      <c r="M13677" t="s">
        <v>381</v>
      </c>
      <c r="N13677" t="s">
        <v>487</v>
      </c>
    </row>
    <row r="13678" spans="1:14" hidden="1" x14ac:dyDescent="0.25">
      <c r="A13678" t="s">
        <v>476</v>
      </c>
      <c r="B13678" s="1">
        <v>45535</v>
      </c>
      <c r="C13678" t="s">
        <v>861</v>
      </c>
      <c r="D13678" t="s">
        <v>862</v>
      </c>
      <c r="E13678" s="4">
        <v>20000</v>
      </c>
      <c r="F13678" t="s">
        <v>1423</v>
      </c>
      <c r="G13678" t="s">
        <v>471</v>
      </c>
      <c r="H13678" t="s">
        <v>311</v>
      </c>
      <c r="I13678" t="s">
        <v>312</v>
      </c>
      <c r="J13678" t="s">
        <v>264</v>
      </c>
      <c r="L13678" t="s">
        <v>380</v>
      </c>
      <c r="M13678" t="s">
        <v>381</v>
      </c>
      <c r="N13678" t="s">
        <v>487</v>
      </c>
    </row>
    <row r="13679" spans="1:14" hidden="1" x14ac:dyDescent="0.25">
      <c r="A13679" t="s">
        <v>476</v>
      </c>
      <c r="B13679" s="1">
        <v>45565</v>
      </c>
      <c r="C13679" t="s">
        <v>861</v>
      </c>
      <c r="D13679" t="s">
        <v>862</v>
      </c>
      <c r="E13679" s="4">
        <v>22500</v>
      </c>
      <c r="F13679" t="s">
        <v>1423</v>
      </c>
      <c r="G13679" t="s">
        <v>471</v>
      </c>
      <c r="H13679" t="s">
        <v>311</v>
      </c>
      <c r="I13679" t="s">
        <v>312</v>
      </c>
      <c r="J13679" t="s">
        <v>264</v>
      </c>
      <c r="L13679" t="s">
        <v>380</v>
      </c>
      <c r="M13679" t="s">
        <v>381</v>
      </c>
      <c r="N13679" t="s">
        <v>487</v>
      </c>
    </row>
    <row r="13680" spans="1:14" hidden="1" x14ac:dyDescent="0.25">
      <c r="A13680" t="s">
        <v>476</v>
      </c>
      <c r="B13680" s="1">
        <v>45596</v>
      </c>
      <c r="C13680" t="s">
        <v>861</v>
      </c>
      <c r="D13680" t="s">
        <v>862</v>
      </c>
      <c r="E13680" s="4">
        <v>25000</v>
      </c>
      <c r="F13680" t="s">
        <v>1423</v>
      </c>
      <c r="G13680" t="s">
        <v>471</v>
      </c>
      <c r="H13680" t="s">
        <v>311</v>
      </c>
      <c r="I13680" t="s">
        <v>312</v>
      </c>
      <c r="J13680" t="s">
        <v>264</v>
      </c>
      <c r="L13680" t="s">
        <v>380</v>
      </c>
      <c r="M13680" t="s">
        <v>381</v>
      </c>
      <c r="N13680" t="s">
        <v>487</v>
      </c>
    </row>
    <row r="13681" spans="1:14" hidden="1" x14ac:dyDescent="0.25">
      <c r="A13681" t="s">
        <v>476</v>
      </c>
      <c r="B13681" s="1">
        <v>45626</v>
      </c>
      <c r="C13681" t="s">
        <v>861</v>
      </c>
      <c r="D13681" t="s">
        <v>862</v>
      </c>
      <c r="E13681" s="4">
        <v>27500</v>
      </c>
      <c r="F13681" t="s">
        <v>1423</v>
      </c>
      <c r="G13681" t="s">
        <v>471</v>
      </c>
      <c r="H13681" t="s">
        <v>311</v>
      </c>
      <c r="I13681" t="s">
        <v>312</v>
      </c>
      <c r="J13681" t="s">
        <v>264</v>
      </c>
      <c r="L13681" t="s">
        <v>380</v>
      </c>
      <c r="M13681" t="s">
        <v>381</v>
      </c>
      <c r="N13681" t="s">
        <v>487</v>
      </c>
    </row>
    <row r="13682" spans="1:14" hidden="1" x14ac:dyDescent="0.25">
      <c r="A13682" t="s">
        <v>476</v>
      </c>
      <c r="B13682" s="1">
        <v>45657</v>
      </c>
      <c r="C13682" t="s">
        <v>861</v>
      </c>
      <c r="D13682" t="s">
        <v>862</v>
      </c>
      <c r="E13682" s="4">
        <v>30000</v>
      </c>
      <c r="F13682" t="s">
        <v>1423</v>
      </c>
      <c r="G13682" t="s">
        <v>471</v>
      </c>
      <c r="H13682" t="s">
        <v>311</v>
      </c>
      <c r="I13682" t="s">
        <v>312</v>
      </c>
      <c r="J13682" t="s">
        <v>264</v>
      </c>
      <c r="L13682" t="s">
        <v>380</v>
      </c>
      <c r="M13682" t="s">
        <v>381</v>
      </c>
      <c r="N13682" t="s">
        <v>487</v>
      </c>
    </row>
    <row r="13683" spans="1:14" hidden="1" x14ac:dyDescent="0.25">
      <c r="A13683" t="s">
        <v>476</v>
      </c>
      <c r="B13683" s="1">
        <v>45322</v>
      </c>
      <c r="C13683" t="s">
        <v>1001</v>
      </c>
      <c r="D13683" t="s">
        <v>1002</v>
      </c>
      <c r="E13683" s="4">
        <v>0</v>
      </c>
      <c r="F13683" t="s">
        <v>1423</v>
      </c>
      <c r="G13683" t="s">
        <v>471</v>
      </c>
      <c r="H13683" t="s">
        <v>311</v>
      </c>
      <c r="I13683" t="s">
        <v>312</v>
      </c>
      <c r="J13683" t="s">
        <v>264</v>
      </c>
      <c r="L13683" t="s">
        <v>390</v>
      </c>
      <c r="M13683" t="s">
        <v>391</v>
      </c>
      <c r="N13683" t="s">
        <v>487</v>
      </c>
    </row>
    <row r="13684" spans="1:14" hidden="1" x14ac:dyDescent="0.25">
      <c r="A13684" t="s">
        <v>476</v>
      </c>
      <c r="B13684" s="1">
        <v>45351</v>
      </c>
      <c r="C13684" t="s">
        <v>1001</v>
      </c>
      <c r="D13684" t="s">
        <v>1002</v>
      </c>
      <c r="E13684" s="4">
        <v>0</v>
      </c>
      <c r="F13684" t="s">
        <v>1423</v>
      </c>
      <c r="G13684" t="s">
        <v>471</v>
      </c>
      <c r="H13684" t="s">
        <v>311</v>
      </c>
      <c r="I13684" t="s">
        <v>312</v>
      </c>
      <c r="J13684" t="s">
        <v>264</v>
      </c>
      <c r="L13684" t="s">
        <v>390</v>
      </c>
      <c r="M13684" t="s">
        <v>391</v>
      </c>
      <c r="N13684" t="s">
        <v>487</v>
      </c>
    </row>
    <row r="13685" spans="1:14" hidden="1" x14ac:dyDescent="0.25">
      <c r="A13685" t="s">
        <v>476</v>
      </c>
      <c r="B13685" s="1">
        <v>45382</v>
      </c>
      <c r="C13685" t="s">
        <v>1001</v>
      </c>
      <c r="D13685" t="s">
        <v>1002</v>
      </c>
      <c r="E13685" s="4">
        <v>0</v>
      </c>
      <c r="F13685" t="s">
        <v>1423</v>
      </c>
      <c r="G13685" t="s">
        <v>471</v>
      </c>
      <c r="H13685" t="s">
        <v>311</v>
      </c>
      <c r="I13685" t="s">
        <v>312</v>
      </c>
      <c r="J13685" t="s">
        <v>264</v>
      </c>
      <c r="L13685" t="s">
        <v>390</v>
      </c>
      <c r="M13685" t="s">
        <v>391</v>
      </c>
      <c r="N13685" t="s">
        <v>487</v>
      </c>
    </row>
    <row r="13686" spans="1:14" hidden="1" x14ac:dyDescent="0.25">
      <c r="A13686" t="s">
        <v>476</v>
      </c>
      <c r="B13686" s="1">
        <v>45412</v>
      </c>
      <c r="C13686" t="s">
        <v>1001</v>
      </c>
      <c r="D13686" t="s">
        <v>1002</v>
      </c>
      <c r="E13686" s="4">
        <v>0</v>
      </c>
      <c r="F13686" t="s">
        <v>1423</v>
      </c>
      <c r="G13686" t="s">
        <v>471</v>
      </c>
      <c r="H13686" t="s">
        <v>311</v>
      </c>
      <c r="I13686" t="s">
        <v>312</v>
      </c>
      <c r="J13686" t="s">
        <v>264</v>
      </c>
      <c r="L13686" t="s">
        <v>390</v>
      </c>
      <c r="M13686" t="s">
        <v>391</v>
      </c>
      <c r="N13686" t="s">
        <v>487</v>
      </c>
    </row>
    <row r="13687" spans="1:14" hidden="1" x14ac:dyDescent="0.25">
      <c r="A13687" t="s">
        <v>476</v>
      </c>
      <c r="B13687" s="1">
        <v>45443</v>
      </c>
      <c r="C13687" t="s">
        <v>1001</v>
      </c>
      <c r="D13687" t="s">
        <v>1002</v>
      </c>
      <c r="E13687" s="4">
        <v>0</v>
      </c>
      <c r="F13687" t="s">
        <v>1423</v>
      </c>
      <c r="G13687" t="s">
        <v>471</v>
      </c>
      <c r="H13687" t="s">
        <v>311</v>
      </c>
      <c r="I13687" t="s">
        <v>312</v>
      </c>
      <c r="J13687" t="s">
        <v>264</v>
      </c>
      <c r="L13687" t="s">
        <v>390</v>
      </c>
      <c r="M13687" t="s">
        <v>391</v>
      </c>
      <c r="N13687" t="s">
        <v>487</v>
      </c>
    </row>
    <row r="13688" spans="1:14" hidden="1" x14ac:dyDescent="0.25">
      <c r="A13688" t="s">
        <v>476</v>
      </c>
      <c r="B13688" s="1">
        <v>45473</v>
      </c>
      <c r="C13688" t="s">
        <v>1001</v>
      </c>
      <c r="D13688" t="s">
        <v>1002</v>
      </c>
      <c r="E13688" s="4">
        <v>0</v>
      </c>
      <c r="F13688" t="s">
        <v>1423</v>
      </c>
      <c r="G13688" t="s">
        <v>471</v>
      </c>
      <c r="H13688" t="s">
        <v>311</v>
      </c>
      <c r="I13688" t="s">
        <v>312</v>
      </c>
      <c r="J13688" t="s">
        <v>264</v>
      </c>
      <c r="L13688" t="s">
        <v>390</v>
      </c>
      <c r="M13688" t="s">
        <v>391</v>
      </c>
      <c r="N13688" t="s">
        <v>487</v>
      </c>
    </row>
    <row r="13689" spans="1:14" hidden="1" x14ac:dyDescent="0.25">
      <c r="A13689" t="s">
        <v>476</v>
      </c>
      <c r="B13689" s="1">
        <v>45504</v>
      </c>
      <c r="C13689" t="s">
        <v>1001</v>
      </c>
      <c r="D13689" t="s">
        <v>1002</v>
      </c>
      <c r="E13689" s="4">
        <v>0</v>
      </c>
      <c r="F13689" t="s">
        <v>1423</v>
      </c>
      <c r="G13689" t="s">
        <v>471</v>
      </c>
      <c r="H13689" t="s">
        <v>311</v>
      </c>
      <c r="I13689" t="s">
        <v>312</v>
      </c>
      <c r="J13689" t="s">
        <v>264</v>
      </c>
      <c r="L13689" t="s">
        <v>390</v>
      </c>
      <c r="M13689" t="s">
        <v>391</v>
      </c>
      <c r="N13689" t="s">
        <v>487</v>
      </c>
    </row>
    <row r="13690" spans="1:14" hidden="1" x14ac:dyDescent="0.25">
      <c r="A13690" t="s">
        <v>476</v>
      </c>
      <c r="B13690" s="1">
        <v>45535</v>
      </c>
      <c r="C13690" t="s">
        <v>1001</v>
      </c>
      <c r="D13690" t="s">
        <v>1002</v>
      </c>
      <c r="E13690" s="4">
        <v>0</v>
      </c>
      <c r="F13690" t="s">
        <v>1423</v>
      </c>
      <c r="G13690" t="s">
        <v>471</v>
      </c>
      <c r="H13690" t="s">
        <v>311</v>
      </c>
      <c r="I13690" t="s">
        <v>312</v>
      </c>
      <c r="J13690" t="s">
        <v>264</v>
      </c>
      <c r="L13690" t="s">
        <v>390</v>
      </c>
      <c r="M13690" t="s">
        <v>391</v>
      </c>
      <c r="N13690" t="s">
        <v>487</v>
      </c>
    </row>
    <row r="13691" spans="1:14" hidden="1" x14ac:dyDescent="0.25">
      <c r="A13691" t="s">
        <v>476</v>
      </c>
      <c r="B13691" s="1">
        <v>45565</v>
      </c>
      <c r="C13691" t="s">
        <v>1001</v>
      </c>
      <c r="D13691" t="s">
        <v>1002</v>
      </c>
      <c r="E13691" s="4">
        <v>0</v>
      </c>
      <c r="F13691" t="s">
        <v>1423</v>
      </c>
      <c r="G13691" t="s">
        <v>471</v>
      </c>
      <c r="H13691" t="s">
        <v>311</v>
      </c>
      <c r="I13691" t="s">
        <v>312</v>
      </c>
      <c r="J13691" t="s">
        <v>264</v>
      </c>
      <c r="L13691" t="s">
        <v>390</v>
      </c>
      <c r="M13691" t="s">
        <v>391</v>
      </c>
      <c r="N13691" t="s">
        <v>487</v>
      </c>
    </row>
    <row r="13692" spans="1:14" hidden="1" x14ac:dyDescent="0.25">
      <c r="A13692" t="s">
        <v>476</v>
      </c>
      <c r="B13692" s="1">
        <v>45596</v>
      </c>
      <c r="C13692" t="s">
        <v>1001</v>
      </c>
      <c r="D13692" t="s">
        <v>1002</v>
      </c>
      <c r="E13692" s="4">
        <v>0</v>
      </c>
      <c r="F13692" t="s">
        <v>1423</v>
      </c>
      <c r="G13692" t="s">
        <v>471</v>
      </c>
      <c r="H13692" t="s">
        <v>311</v>
      </c>
      <c r="I13692" t="s">
        <v>312</v>
      </c>
      <c r="J13692" t="s">
        <v>264</v>
      </c>
      <c r="L13692" t="s">
        <v>390</v>
      </c>
      <c r="M13692" t="s">
        <v>391</v>
      </c>
      <c r="N13692" t="s">
        <v>487</v>
      </c>
    </row>
    <row r="13693" spans="1:14" hidden="1" x14ac:dyDescent="0.25">
      <c r="A13693" t="s">
        <v>476</v>
      </c>
      <c r="B13693" s="1">
        <v>45626</v>
      </c>
      <c r="C13693" t="s">
        <v>1001</v>
      </c>
      <c r="D13693" t="s">
        <v>1002</v>
      </c>
      <c r="E13693" s="4">
        <v>0</v>
      </c>
      <c r="F13693" t="s">
        <v>1423</v>
      </c>
      <c r="G13693" t="s">
        <v>471</v>
      </c>
      <c r="H13693" t="s">
        <v>311</v>
      </c>
      <c r="I13693" t="s">
        <v>312</v>
      </c>
      <c r="J13693" t="s">
        <v>264</v>
      </c>
      <c r="L13693" t="s">
        <v>390</v>
      </c>
      <c r="M13693" t="s">
        <v>391</v>
      </c>
      <c r="N13693" t="s">
        <v>487</v>
      </c>
    </row>
    <row r="13694" spans="1:14" hidden="1" x14ac:dyDescent="0.25">
      <c r="A13694" t="s">
        <v>476</v>
      </c>
      <c r="B13694" s="1">
        <v>45657</v>
      </c>
      <c r="C13694" t="s">
        <v>1001</v>
      </c>
      <c r="D13694" t="s">
        <v>1002</v>
      </c>
      <c r="E13694" s="4">
        <v>0</v>
      </c>
      <c r="F13694" t="s">
        <v>1423</v>
      </c>
      <c r="G13694" t="s">
        <v>471</v>
      </c>
      <c r="H13694" t="s">
        <v>311</v>
      </c>
      <c r="I13694" t="s">
        <v>312</v>
      </c>
      <c r="J13694" t="s">
        <v>264</v>
      </c>
      <c r="L13694" t="s">
        <v>390</v>
      </c>
      <c r="M13694" t="s">
        <v>391</v>
      </c>
      <c r="N13694" t="s">
        <v>487</v>
      </c>
    </row>
    <row r="13695" spans="1:14" hidden="1" x14ac:dyDescent="0.25">
      <c r="A13695" t="s">
        <v>476</v>
      </c>
      <c r="B13695" s="1">
        <v>45473</v>
      </c>
      <c r="C13695" t="s">
        <v>1441</v>
      </c>
      <c r="D13695" t="s">
        <v>1442</v>
      </c>
      <c r="E13695" s="4">
        <v>0</v>
      </c>
      <c r="F13695" t="s">
        <v>1423</v>
      </c>
      <c r="G13695" t="s">
        <v>471</v>
      </c>
      <c r="H13695" t="s">
        <v>317</v>
      </c>
      <c r="I13695" t="s">
        <v>318</v>
      </c>
      <c r="J13695" t="s">
        <v>276</v>
      </c>
      <c r="L13695" t="s">
        <v>390</v>
      </c>
      <c r="M13695" t="s">
        <v>391</v>
      </c>
      <c r="N13695" t="s">
        <v>487</v>
      </c>
    </row>
    <row r="13696" spans="1:14" hidden="1" x14ac:dyDescent="0.25">
      <c r="A13696" t="s">
        <v>476</v>
      </c>
      <c r="B13696" s="1">
        <v>45504</v>
      </c>
      <c r="C13696" t="s">
        <v>1441</v>
      </c>
      <c r="D13696" t="s">
        <v>1442</v>
      </c>
      <c r="E13696" s="4">
        <v>0</v>
      </c>
      <c r="F13696" t="s">
        <v>1423</v>
      </c>
      <c r="G13696" t="s">
        <v>471</v>
      </c>
      <c r="H13696" t="s">
        <v>317</v>
      </c>
      <c r="I13696" t="s">
        <v>318</v>
      </c>
      <c r="J13696" t="s">
        <v>276</v>
      </c>
      <c r="L13696" t="s">
        <v>390</v>
      </c>
      <c r="M13696" t="s">
        <v>391</v>
      </c>
      <c r="N13696" t="s">
        <v>487</v>
      </c>
    </row>
    <row r="13697" spans="1:14" hidden="1" x14ac:dyDescent="0.25">
      <c r="A13697" t="s">
        <v>476</v>
      </c>
      <c r="B13697" s="1">
        <v>45535</v>
      </c>
      <c r="C13697" t="s">
        <v>1441</v>
      </c>
      <c r="D13697" t="s">
        <v>1442</v>
      </c>
      <c r="E13697" s="4">
        <v>0</v>
      </c>
      <c r="F13697" t="s">
        <v>1423</v>
      </c>
      <c r="G13697" t="s">
        <v>471</v>
      </c>
      <c r="H13697" t="s">
        <v>317</v>
      </c>
      <c r="I13697" t="s">
        <v>318</v>
      </c>
      <c r="J13697" t="s">
        <v>276</v>
      </c>
      <c r="L13697" t="s">
        <v>390</v>
      </c>
      <c r="M13697" t="s">
        <v>391</v>
      </c>
      <c r="N13697" t="s">
        <v>487</v>
      </c>
    </row>
    <row r="13698" spans="1:14" hidden="1" x14ac:dyDescent="0.25">
      <c r="A13698" t="s">
        <v>476</v>
      </c>
      <c r="B13698" s="1">
        <v>45565</v>
      </c>
      <c r="C13698" t="s">
        <v>1441</v>
      </c>
      <c r="D13698" t="s">
        <v>1442</v>
      </c>
      <c r="E13698" s="4">
        <v>0</v>
      </c>
      <c r="F13698" t="s">
        <v>1423</v>
      </c>
      <c r="G13698" t="s">
        <v>471</v>
      </c>
      <c r="H13698" t="s">
        <v>317</v>
      </c>
      <c r="I13698" t="s">
        <v>318</v>
      </c>
      <c r="J13698" t="s">
        <v>276</v>
      </c>
      <c r="L13698" t="s">
        <v>390</v>
      </c>
      <c r="M13698" t="s">
        <v>391</v>
      </c>
      <c r="N13698" t="s">
        <v>487</v>
      </c>
    </row>
    <row r="13699" spans="1:14" hidden="1" x14ac:dyDescent="0.25">
      <c r="A13699" t="s">
        <v>476</v>
      </c>
      <c r="B13699" s="1">
        <v>45596</v>
      </c>
      <c r="C13699" t="s">
        <v>1441</v>
      </c>
      <c r="D13699" t="s">
        <v>1442</v>
      </c>
      <c r="E13699" s="4">
        <v>0</v>
      </c>
      <c r="F13699" t="s">
        <v>1423</v>
      </c>
      <c r="G13699" t="s">
        <v>471</v>
      </c>
      <c r="H13699" t="s">
        <v>317</v>
      </c>
      <c r="I13699" t="s">
        <v>318</v>
      </c>
      <c r="J13699" t="s">
        <v>276</v>
      </c>
      <c r="L13699" t="s">
        <v>390</v>
      </c>
      <c r="M13699" t="s">
        <v>391</v>
      </c>
      <c r="N13699" t="s">
        <v>487</v>
      </c>
    </row>
    <row r="13700" spans="1:14" hidden="1" x14ac:dyDescent="0.25">
      <c r="A13700" t="s">
        <v>476</v>
      </c>
      <c r="B13700" s="1">
        <v>45626</v>
      </c>
      <c r="C13700" t="s">
        <v>1441</v>
      </c>
      <c r="D13700" t="s">
        <v>1442</v>
      </c>
      <c r="E13700" s="4">
        <v>0</v>
      </c>
      <c r="F13700" t="s">
        <v>1423</v>
      </c>
      <c r="G13700" t="s">
        <v>471</v>
      </c>
      <c r="H13700" t="s">
        <v>317</v>
      </c>
      <c r="I13700" t="s">
        <v>318</v>
      </c>
      <c r="J13700" t="s">
        <v>276</v>
      </c>
      <c r="L13700" t="s">
        <v>390</v>
      </c>
      <c r="M13700" t="s">
        <v>391</v>
      </c>
      <c r="N13700" t="s">
        <v>487</v>
      </c>
    </row>
    <row r="13701" spans="1:14" hidden="1" x14ac:dyDescent="0.25">
      <c r="A13701" t="s">
        <v>476</v>
      </c>
      <c r="B13701" s="1">
        <v>45657</v>
      </c>
      <c r="C13701" t="s">
        <v>1441</v>
      </c>
      <c r="D13701" t="s">
        <v>1442</v>
      </c>
      <c r="E13701" s="4">
        <v>-30000</v>
      </c>
      <c r="F13701" t="s">
        <v>1423</v>
      </c>
      <c r="G13701" t="s">
        <v>471</v>
      </c>
      <c r="H13701" t="s">
        <v>317</v>
      </c>
      <c r="I13701" t="s">
        <v>318</v>
      </c>
      <c r="J13701" t="s">
        <v>276</v>
      </c>
      <c r="L13701" t="s">
        <v>390</v>
      </c>
      <c r="M13701" t="s">
        <v>391</v>
      </c>
      <c r="N13701" t="s">
        <v>487</v>
      </c>
    </row>
    <row r="13702" spans="1:14" hidden="1" x14ac:dyDescent="0.25">
      <c r="A13702" t="s">
        <v>476</v>
      </c>
      <c r="B13702" s="1">
        <v>45322</v>
      </c>
      <c r="C13702" t="s">
        <v>773</v>
      </c>
      <c r="D13702" t="s">
        <v>774</v>
      </c>
      <c r="E13702" s="4">
        <v>0</v>
      </c>
      <c r="F13702" t="s">
        <v>1423</v>
      </c>
      <c r="G13702" t="s">
        <v>471</v>
      </c>
      <c r="H13702" t="s">
        <v>308</v>
      </c>
      <c r="I13702" t="s">
        <v>309</v>
      </c>
      <c r="J13702" t="s">
        <v>264</v>
      </c>
      <c r="L13702" t="s">
        <v>378</v>
      </c>
      <c r="M13702" t="s">
        <v>379</v>
      </c>
      <c r="N13702" t="s">
        <v>480</v>
      </c>
    </row>
    <row r="13703" spans="1:14" hidden="1" x14ac:dyDescent="0.25">
      <c r="A13703" t="s">
        <v>476</v>
      </c>
      <c r="B13703" s="1">
        <v>45351</v>
      </c>
      <c r="C13703" t="s">
        <v>773</v>
      </c>
      <c r="D13703" t="s">
        <v>774</v>
      </c>
      <c r="E13703" s="4">
        <v>0</v>
      </c>
      <c r="F13703" t="s">
        <v>1423</v>
      </c>
      <c r="G13703" t="s">
        <v>471</v>
      </c>
      <c r="H13703" t="s">
        <v>308</v>
      </c>
      <c r="I13703" t="s">
        <v>309</v>
      </c>
      <c r="J13703" t="s">
        <v>264</v>
      </c>
      <c r="L13703" t="s">
        <v>378</v>
      </c>
      <c r="M13703" t="s">
        <v>379</v>
      </c>
      <c r="N13703" t="s">
        <v>480</v>
      </c>
    </row>
    <row r="13704" spans="1:14" hidden="1" x14ac:dyDescent="0.25">
      <c r="A13704" t="s">
        <v>476</v>
      </c>
      <c r="B13704" s="1">
        <v>45382</v>
      </c>
      <c r="C13704" t="s">
        <v>773</v>
      </c>
      <c r="D13704" t="s">
        <v>774</v>
      </c>
      <c r="E13704" s="4">
        <v>0</v>
      </c>
      <c r="F13704" t="s">
        <v>1423</v>
      </c>
      <c r="G13704" t="s">
        <v>471</v>
      </c>
      <c r="H13704" t="s">
        <v>308</v>
      </c>
      <c r="I13704" t="s">
        <v>309</v>
      </c>
      <c r="J13704" t="s">
        <v>264</v>
      </c>
      <c r="L13704" t="s">
        <v>378</v>
      </c>
      <c r="M13704" t="s">
        <v>379</v>
      </c>
      <c r="N13704" t="s">
        <v>480</v>
      </c>
    </row>
    <row r="13705" spans="1:14" hidden="1" x14ac:dyDescent="0.25">
      <c r="A13705" t="s">
        <v>476</v>
      </c>
      <c r="B13705" s="1">
        <v>45412</v>
      </c>
      <c r="C13705" t="s">
        <v>773</v>
      </c>
      <c r="D13705" t="s">
        <v>774</v>
      </c>
      <c r="E13705" s="4">
        <v>0</v>
      </c>
      <c r="F13705" t="s">
        <v>1423</v>
      </c>
      <c r="G13705" t="s">
        <v>471</v>
      </c>
      <c r="H13705" t="s">
        <v>308</v>
      </c>
      <c r="I13705" t="s">
        <v>309</v>
      </c>
      <c r="J13705" t="s">
        <v>264</v>
      </c>
      <c r="L13705" t="s">
        <v>378</v>
      </c>
      <c r="M13705" t="s">
        <v>379</v>
      </c>
      <c r="N13705" t="s">
        <v>480</v>
      </c>
    </row>
    <row r="13706" spans="1:14" hidden="1" x14ac:dyDescent="0.25">
      <c r="A13706" t="s">
        <v>476</v>
      </c>
      <c r="B13706" s="1">
        <v>45443</v>
      </c>
      <c r="C13706" t="s">
        <v>773</v>
      </c>
      <c r="D13706" t="s">
        <v>774</v>
      </c>
      <c r="E13706" s="4">
        <v>0</v>
      </c>
      <c r="F13706" t="s">
        <v>1423</v>
      </c>
      <c r="G13706" t="s">
        <v>471</v>
      </c>
      <c r="H13706" t="s">
        <v>308</v>
      </c>
      <c r="I13706" t="s">
        <v>309</v>
      </c>
      <c r="J13706" t="s">
        <v>264</v>
      </c>
      <c r="L13706" t="s">
        <v>378</v>
      </c>
      <c r="M13706" t="s">
        <v>379</v>
      </c>
      <c r="N13706" t="s">
        <v>480</v>
      </c>
    </row>
    <row r="13707" spans="1:14" hidden="1" x14ac:dyDescent="0.25">
      <c r="A13707" t="s">
        <v>476</v>
      </c>
      <c r="B13707" s="1">
        <v>45473</v>
      </c>
      <c r="C13707" t="s">
        <v>773</v>
      </c>
      <c r="D13707" t="s">
        <v>774</v>
      </c>
      <c r="E13707" s="4">
        <v>0</v>
      </c>
      <c r="F13707" t="s">
        <v>1423</v>
      </c>
      <c r="G13707" t="s">
        <v>471</v>
      </c>
      <c r="H13707" t="s">
        <v>308</v>
      </c>
      <c r="I13707" t="s">
        <v>309</v>
      </c>
      <c r="J13707" t="s">
        <v>264</v>
      </c>
      <c r="L13707" t="s">
        <v>378</v>
      </c>
      <c r="M13707" t="s">
        <v>379</v>
      </c>
      <c r="N13707" t="s">
        <v>480</v>
      </c>
    </row>
    <row r="13708" spans="1:14" hidden="1" x14ac:dyDescent="0.25">
      <c r="A13708" t="s">
        <v>476</v>
      </c>
      <c r="B13708" s="1">
        <v>45504</v>
      </c>
      <c r="C13708" t="s">
        <v>773</v>
      </c>
      <c r="D13708" t="s">
        <v>774</v>
      </c>
      <c r="E13708" s="4">
        <v>0</v>
      </c>
      <c r="F13708" t="s">
        <v>1423</v>
      </c>
      <c r="G13708" t="s">
        <v>471</v>
      </c>
      <c r="H13708" t="s">
        <v>308</v>
      </c>
      <c r="I13708" t="s">
        <v>309</v>
      </c>
      <c r="J13708" t="s">
        <v>264</v>
      </c>
      <c r="L13708" t="s">
        <v>378</v>
      </c>
      <c r="M13708" t="s">
        <v>379</v>
      </c>
      <c r="N13708" t="s">
        <v>480</v>
      </c>
    </row>
    <row r="13709" spans="1:14" hidden="1" x14ac:dyDescent="0.25">
      <c r="A13709" t="s">
        <v>476</v>
      </c>
      <c r="B13709" s="1">
        <v>45535</v>
      </c>
      <c r="C13709" t="s">
        <v>773</v>
      </c>
      <c r="D13709" t="s">
        <v>774</v>
      </c>
      <c r="E13709" s="4">
        <v>0</v>
      </c>
      <c r="F13709" t="s">
        <v>1423</v>
      </c>
      <c r="G13709" t="s">
        <v>471</v>
      </c>
      <c r="H13709" t="s">
        <v>308</v>
      </c>
      <c r="I13709" t="s">
        <v>309</v>
      </c>
      <c r="J13709" t="s">
        <v>264</v>
      </c>
      <c r="L13709" t="s">
        <v>378</v>
      </c>
      <c r="M13709" t="s">
        <v>379</v>
      </c>
      <c r="N13709" t="s">
        <v>480</v>
      </c>
    </row>
    <row r="13710" spans="1:14" hidden="1" x14ac:dyDescent="0.25">
      <c r="A13710" t="s">
        <v>476</v>
      </c>
      <c r="B13710" s="1">
        <v>45565</v>
      </c>
      <c r="C13710" t="s">
        <v>773</v>
      </c>
      <c r="D13710" t="s">
        <v>774</v>
      </c>
      <c r="E13710" s="4">
        <v>0</v>
      </c>
      <c r="F13710" t="s">
        <v>1423</v>
      </c>
      <c r="G13710" t="s">
        <v>471</v>
      </c>
      <c r="H13710" t="s">
        <v>308</v>
      </c>
      <c r="I13710" t="s">
        <v>309</v>
      </c>
      <c r="J13710" t="s">
        <v>264</v>
      </c>
      <c r="L13710" t="s">
        <v>378</v>
      </c>
      <c r="M13710" t="s">
        <v>379</v>
      </c>
      <c r="N13710" t="s">
        <v>480</v>
      </c>
    </row>
    <row r="13711" spans="1:14" hidden="1" x14ac:dyDescent="0.25">
      <c r="A13711" t="s">
        <v>476</v>
      </c>
      <c r="B13711" s="1">
        <v>45596</v>
      </c>
      <c r="C13711" t="s">
        <v>773</v>
      </c>
      <c r="D13711" t="s">
        <v>774</v>
      </c>
      <c r="E13711" s="4">
        <v>0</v>
      </c>
      <c r="F13711" t="s">
        <v>1423</v>
      </c>
      <c r="G13711" t="s">
        <v>471</v>
      </c>
      <c r="H13711" t="s">
        <v>308</v>
      </c>
      <c r="I13711" t="s">
        <v>309</v>
      </c>
      <c r="J13711" t="s">
        <v>264</v>
      </c>
      <c r="L13711" t="s">
        <v>378</v>
      </c>
      <c r="M13711" t="s">
        <v>379</v>
      </c>
      <c r="N13711" t="s">
        <v>480</v>
      </c>
    </row>
    <row r="13712" spans="1:14" hidden="1" x14ac:dyDescent="0.25">
      <c r="A13712" t="s">
        <v>476</v>
      </c>
      <c r="B13712" s="1">
        <v>45626</v>
      </c>
      <c r="C13712" t="s">
        <v>773</v>
      </c>
      <c r="D13712" t="s">
        <v>774</v>
      </c>
      <c r="E13712" s="4">
        <v>0</v>
      </c>
      <c r="F13712" t="s">
        <v>1423</v>
      </c>
      <c r="G13712" t="s">
        <v>471</v>
      </c>
      <c r="H13712" t="s">
        <v>308</v>
      </c>
      <c r="I13712" t="s">
        <v>309</v>
      </c>
      <c r="J13712" t="s">
        <v>264</v>
      </c>
      <c r="L13712" t="s">
        <v>378</v>
      </c>
      <c r="M13712" t="s">
        <v>379</v>
      </c>
      <c r="N13712" t="s">
        <v>480</v>
      </c>
    </row>
    <row r="13713" spans="1:14" hidden="1" x14ac:dyDescent="0.25">
      <c r="A13713" t="s">
        <v>476</v>
      </c>
      <c r="B13713" s="1">
        <v>45657</v>
      </c>
      <c r="C13713" t="s">
        <v>773</v>
      </c>
      <c r="D13713" t="s">
        <v>774</v>
      </c>
      <c r="E13713" s="4">
        <v>0</v>
      </c>
      <c r="F13713" t="s">
        <v>1423</v>
      </c>
      <c r="G13713" t="s">
        <v>471</v>
      </c>
      <c r="H13713" t="s">
        <v>308</v>
      </c>
      <c r="I13713" t="s">
        <v>309</v>
      </c>
      <c r="J13713" t="s">
        <v>264</v>
      </c>
      <c r="L13713" t="s">
        <v>378</v>
      </c>
      <c r="M13713" t="s">
        <v>379</v>
      </c>
      <c r="N13713" t="s">
        <v>480</v>
      </c>
    </row>
    <row r="13714" spans="1:14" hidden="1" x14ac:dyDescent="0.25">
      <c r="A13714" t="s">
        <v>476</v>
      </c>
      <c r="B13714" s="1">
        <v>45322</v>
      </c>
      <c r="C13714" t="s">
        <v>781</v>
      </c>
      <c r="D13714" t="s">
        <v>782</v>
      </c>
      <c r="E13714" s="4">
        <v>166.66666666666666</v>
      </c>
      <c r="F13714" t="s">
        <v>1423</v>
      </c>
      <c r="G13714" t="s">
        <v>471</v>
      </c>
      <c r="H13714" t="s">
        <v>311</v>
      </c>
      <c r="I13714" t="s">
        <v>312</v>
      </c>
      <c r="J13714" t="s">
        <v>264</v>
      </c>
      <c r="L13714" t="s">
        <v>378</v>
      </c>
      <c r="M13714" t="s">
        <v>379</v>
      </c>
      <c r="N13714" t="s">
        <v>485</v>
      </c>
    </row>
    <row r="13715" spans="1:14" hidden="1" x14ac:dyDescent="0.25">
      <c r="A13715" t="s">
        <v>476</v>
      </c>
      <c r="B13715" s="1">
        <v>45351</v>
      </c>
      <c r="C13715" t="s">
        <v>781</v>
      </c>
      <c r="D13715" t="s">
        <v>782</v>
      </c>
      <c r="E13715" s="4">
        <v>166.66666666666666</v>
      </c>
      <c r="F13715" t="s">
        <v>1423</v>
      </c>
      <c r="G13715" t="s">
        <v>471</v>
      </c>
      <c r="H13715" t="s">
        <v>311</v>
      </c>
      <c r="I13715" t="s">
        <v>312</v>
      </c>
      <c r="J13715" t="s">
        <v>264</v>
      </c>
      <c r="L13715" t="s">
        <v>378</v>
      </c>
      <c r="M13715" t="s">
        <v>379</v>
      </c>
      <c r="N13715" t="s">
        <v>485</v>
      </c>
    </row>
    <row r="13716" spans="1:14" hidden="1" x14ac:dyDescent="0.25">
      <c r="A13716" t="s">
        <v>476</v>
      </c>
      <c r="B13716" s="1">
        <v>45382</v>
      </c>
      <c r="C13716" t="s">
        <v>781</v>
      </c>
      <c r="D13716" t="s">
        <v>782</v>
      </c>
      <c r="E13716" s="4">
        <v>166.66666666666666</v>
      </c>
      <c r="F13716" t="s">
        <v>1423</v>
      </c>
      <c r="G13716" t="s">
        <v>471</v>
      </c>
      <c r="H13716" t="s">
        <v>311</v>
      </c>
      <c r="I13716" t="s">
        <v>312</v>
      </c>
      <c r="J13716" t="s">
        <v>264</v>
      </c>
      <c r="L13716" t="s">
        <v>378</v>
      </c>
      <c r="M13716" t="s">
        <v>379</v>
      </c>
      <c r="N13716" t="s">
        <v>485</v>
      </c>
    </row>
    <row r="13717" spans="1:14" hidden="1" x14ac:dyDescent="0.25">
      <c r="A13717" t="s">
        <v>476</v>
      </c>
      <c r="B13717" s="1">
        <v>45412</v>
      </c>
      <c r="C13717" t="s">
        <v>781</v>
      </c>
      <c r="D13717" t="s">
        <v>782</v>
      </c>
      <c r="E13717" s="4">
        <v>666.66666666666663</v>
      </c>
      <c r="F13717" t="s">
        <v>1423</v>
      </c>
      <c r="G13717" t="s">
        <v>471</v>
      </c>
      <c r="H13717" t="s">
        <v>311</v>
      </c>
      <c r="I13717" t="s">
        <v>312</v>
      </c>
      <c r="J13717" t="s">
        <v>264</v>
      </c>
      <c r="L13717" t="s">
        <v>378</v>
      </c>
      <c r="M13717" t="s">
        <v>379</v>
      </c>
      <c r="N13717" t="s">
        <v>485</v>
      </c>
    </row>
    <row r="13718" spans="1:14" hidden="1" x14ac:dyDescent="0.25">
      <c r="A13718" t="s">
        <v>476</v>
      </c>
      <c r="B13718" s="1">
        <v>45443</v>
      </c>
      <c r="C13718" t="s">
        <v>781</v>
      </c>
      <c r="D13718" t="s">
        <v>782</v>
      </c>
      <c r="E13718" s="4">
        <v>833.33333333333326</v>
      </c>
      <c r="F13718" t="s">
        <v>1423</v>
      </c>
      <c r="G13718" t="s">
        <v>471</v>
      </c>
      <c r="H13718" t="s">
        <v>311</v>
      </c>
      <c r="I13718" t="s">
        <v>312</v>
      </c>
      <c r="J13718" t="s">
        <v>264</v>
      </c>
      <c r="L13718" t="s">
        <v>378</v>
      </c>
      <c r="M13718" t="s">
        <v>379</v>
      </c>
      <c r="N13718" t="s">
        <v>485</v>
      </c>
    </row>
    <row r="13719" spans="1:14" hidden="1" x14ac:dyDescent="0.25">
      <c r="A13719" t="s">
        <v>476</v>
      </c>
      <c r="B13719" s="1">
        <v>45473</v>
      </c>
      <c r="C13719" t="s">
        <v>781</v>
      </c>
      <c r="D13719" t="s">
        <v>782</v>
      </c>
      <c r="E13719" s="4">
        <v>999.99999999999989</v>
      </c>
      <c r="F13719" t="s">
        <v>1423</v>
      </c>
      <c r="G13719" t="s">
        <v>471</v>
      </c>
      <c r="H13719" t="s">
        <v>311</v>
      </c>
      <c r="I13719" t="s">
        <v>312</v>
      </c>
      <c r="J13719" t="s">
        <v>264</v>
      </c>
      <c r="L13719" t="s">
        <v>378</v>
      </c>
      <c r="M13719" t="s">
        <v>379</v>
      </c>
      <c r="N13719" t="s">
        <v>485</v>
      </c>
    </row>
    <row r="13720" spans="1:14" hidden="1" x14ac:dyDescent="0.25">
      <c r="A13720" t="s">
        <v>476</v>
      </c>
      <c r="B13720" s="1">
        <v>45504</v>
      </c>
      <c r="C13720" t="s">
        <v>781</v>
      </c>
      <c r="D13720" t="s">
        <v>782</v>
      </c>
      <c r="E13720" s="4">
        <v>1166.6666666666665</v>
      </c>
      <c r="F13720" t="s">
        <v>1423</v>
      </c>
      <c r="G13720" t="s">
        <v>471</v>
      </c>
      <c r="H13720" t="s">
        <v>311</v>
      </c>
      <c r="I13720" t="s">
        <v>312</v>
      </c>
      <c r="J13720" t="s">
        <v>264</v>
      </c>
      <c r="L13720" t="s">
        <v>378</v>
      </c>
      <c r="M13720" t="s">
        <v>379</v>
      </c>
      <c r="N13720" t="s">
        <v>485</v>
      </c>
    </row>
    <row r="13721" spans="1:14" hidden="1" x14ac:dyDescent="0.25">
      <c r="A13721" t="s">
        <v>476</v>
      </c>
      <c r="B13721" s="1">
        <v>45535</v>
      </c>
      <c r="C13721" t="s">
        <v>781</v>
      </c>
      <c r="D13721" t="s">
        <v>782</v>
      </c>
      <c r="E13721" s="4">
        <v>1333.3333333333333</v>
      </c>
      <c r="F13721" t="s">
        <v>1423</v>
      </c>
      <c r="G13721" t="s">
        <v>471</v>
      </c>
      <c r="H13721" t="s">
        <v>311</v>
      </c>
      <c r="I13721" t="s">
        <v>312</v>
      </c>
      <c r="J13721" t="s">
        <v>264</v>
      </c>
      <c r="L13721" t="s">
        <v>378</v>
      </c>
      <c r="M13721" t="s">
        <v>379</v>
      </c>
      <c r="N13721" t="s">
        <v>485</v>
      </c>
    </row>
    <row r="13722" spans="1:14" hidden="1" x14ac:dyDescent="0.25">
      <c r="A13722" t="s">
        <v>476</v>
      </c>
      <c r="B13722" s="1">
        <v>45565</v>
      </c>
      <c r="C13722" t="s">
        <v>781</v>
      </c>
      <c r="D13722" t="s">
        <v>782</v>
      </c>
      <c r="E13722" s="4">
        <v>1500</v>
      </c>
      <c r="F13722" t="s">
        <v>1423</v>
      </c>
      <c r="G13722" t="s">
        <v>471</v>
      </c>
      <c r="H13722" t="s">
        <v>311</v>
      </c>
      <c r="I13722" t="s">
        <v>312</v>
      </c>
      <c r="J13722" t="s">
        <v>264</v>
      </c>
      <c r="L13722" t="s">
        <v>378</v>
      </c>
      <c r="M13722" t="s">
        <v>379</v>
      </c>
      <c r="N13722" t="s">
        <v>485</v>
      </c>
    </row>
    <row r="13723" spans="1:14" hidden="1" x14ac:dyDescent="0.25">
      <c r="A13723" t="s">
        <v>476</v>
      </c>
      <c r="B13723" s="1">
        <v>45596</v>
      </c>
      <c r="C13723" t="s">
        <v>781</v>
      </c>
      <c r="D13723" t="s">
        <v>782</v>
      </c>
      <c r="E13723" s="4">
        <v>1666.6666666666667</v>
      </c>
      <c r="F13723" t="s">
        <v>1423</v>
      </c>
      <c r="G13723" t="s">
        <v>471</v>
      </c>
      <c r="H13723" t="s">
        <v>311</v>
      </c>
      <c r="I13723" t="s">
        <v>312</v>
      </c>
      <c r="J13723" t="s">
        <v>264</v>
      </c>
      <c r="L13723" t="s">
        <v>378</v>
      </c>
      <c r="M13723" t="s">
        <v>379</v>
      </c>
      <c r="N13723" t="s">
        <v>485</v>
      </c>
    </row>
    <row r="13724" spans="1:14" hidden="1" x14ac:dyDescent="0.25">
      <c r="A13724" t="s">
        <v>476</v>
      </c>
      <c r="B13724" s="1">
        <v>45626</v>
      </c>
      <c r="C13724" t="s">
        <v>781</v>
      </c>
      <c r="D13724" t="s">
        <v>782</v>
      </c>
      <c r="E13724" s="4">
        <v>1833.3333333333335</v>
      </c>
      <c r="F13724" t="s">
        <v>1423</v>
      </c>
      <c r="G13724" t="s">
        <v>471</v>
      </c>
      <c r="H13724" t="s">
        <v>311</v>
      </c>
      <c r="I13724" t="s">
        <v>312</v>
      </c>
      <c r="J13724" t="s">
        <v>264</v>
      </c>
      <c r="L13724" t="s">
        <v>378</v>
      </c>
      <c r="M13724" t="s">
        <v>379</v>
      </c>
      <c r="N13724" t="s">
        <v>485</v>
      </c>
    </row>
    <row r="13725" spans="1:14" hidden="1" x14ac:dyDescent="0.25">
      <c r="A13725" t="s">
        <v>476</v>
      </c>
      <c r="B13725" s="1">
        <v>45657</v>
      </c>
      <c r="C13725" t="s">
        <v>781</v>
      </c>
      <c r="D13725" t="s">
        <v>782</v>
      </c>
      <c r="E13725" s="4">
        <v>2000.0000000000002</v>
      </c>
      <c r="F13725" t="s">
        <v>1423</v>
      </c>
      <c r="G13725" t="s">
        <v>471</v>
      </c>
      <c r="H13725" t="s">
        <v>311</v>
      </c>
      <c r="I13725" t="s">
        <v>312</v>
      </c>
      <c r="J13725" t="s">
        <v>264</v>
      </c>
      <c r="L13725" t="s">
        <v>378</v>
      </c>
      <c r="M13725" t="s">
        <v>379</v>
      </c>
      <c r="N13725" t="s">
        <v>485</v>
      </c>
    </row>
    <row r="13726" spans="1:14" hidden="1" x14ac:dyDescent="0.25">
      <c r="A13726" t="s">
        <v>476</v>
      </c>
      <c r="B13726" s="1">
        <v>45322</v>
      </c>
      <c r="C13726" t="s">
        <v>1162</v>
      </c>
      <c r="D13726" t="s">
        <v>1163</v>
      </c>
      <c r="E13726" s="4">
        <v>41.666666666666664</v>
      </c>
      <c r="F13726" t="s">
        <v>1423</v>
      </c>
      <c r="G13726" t="s">
        <v>471</v>
      </c>
      <c r="H13726" t="s">
        <v>311</v>
      </c>
      <c r="I13726" t="s">
        <v>312</v>
      </c>
      <c r="J13726" t="s">
        <v>264</v>
      </c>
      <c r="L13726" t="s">
        <v>390</v>
      </c>
      <c r="M13726" t="s">
        <v>391</v>
      </c>
      <c r="N13726" t="s">
        <v>477</v>
      </c>
    </row>
    <row r="13727" spans="1:14" hidden="1" x14ac:dyDescent="0.25">
      <c r="A13727" t="s">
        <v>476</v>
      </c>
      <c r="B13727" s="1">
        <v>45351</v>
      </c>
      <c r="C13727" t="s">
        <v>1162</v>
      </c>
      <c r="D13727" t="s">
        <v>1163</v>
      </c>
      <c r="E13727" s="4">
        <v>41.666666666666664</v>
      </c>
      <c r="F13727" t="s">
        <v>1423</v>
      </c>
      <c r="G13727" t="s">
        <v>471</v>
      </c>
      <c r="H13727" t="s">
        <v>311</v>
      </c>
      <c r="I13727" t="s">
        <v>312</v>
      </c>
      <c r="J13727" t="s">
        <v>264</v>
      </c>
      <c r="L13727" t="s">
        <v>390</v>
      </c>
      <c r="M13727" t="s">
        <v>391</v>
      </c>
      <c r="N13727" t="s">
        <v>477</v>
      </c>
    </row>
    <row r="13728" spans="1:14" hidden="1" x14ac:dyDescent="0.25">
      <c r="A13728" t="s">
        <v>476</v>
      </c>
      <c r="B13728" s="1">
        <v>45382</v>
      </c>
      <c r="C13728" t="s">
        <v>1162</v>
      </c>
      <c r="D13728" t="s">
        <v>1163</v>
      </c>
      <c r="E13728" s="4">
        <v>41.666666666666664</v>
      </c>
      <c r="F13728" t="s">
        <v>1423</v>
      </c>
      <c r="G13728" t="s">
        <v>471</v>
      </c>
      <c r="H13728" t="s">
        <v>311</v>
      </c>
      <c r="I13728" t="s">
        <v>312</v>
      </c>
      <c r="J13728" t="s">
        <v>264</v>
      </c>
      <c r="L13728" t="s">
        <v>390</v>
      </c>
      <c r="M13728" t="s">
        <v>391</v>
      </c>
      <c r="N13728" t="s">
        <v>477</v>
      </c>
    </row>
    <row r="13729" spans="1:14" hidden="1" x14ac:dyDescent="0.25">
      <c r="A13729" t="s">
        <v>476</v>
      </c>
      <c r="B13729" s="1">
        <v>45412</v>
      </c>
      <c r="C13729" t="s">
        <v>1162</v>
      </c>
      <c r="D13729" t="s">
        <v>1163</v>
      </c>
      <c r="E13729" s="4">
        <v>166.66666666666666</v>
      </c>
      <c r="F13729" t="s">
        <v>1423</v>
      </c>
      <c r="G13729" t="s">
        <v>471</v>
      </c>
      <c r="H13729" t="s">
        <v>311</v>
      </c>
      <c r="I13729" t="s">
        <v>312</v>
      </c>
      <c r="J13729" t="s">
        <v>264</v>
      </c>
      <c r="L13729" t="s">
        <v>390</v>
      </c>
      <c r="M13729" t="s">
        <v>391</v>
      </c>
      <c r="N13729" t="s">
        <v>477</v>
      </c>
    </row>
    <row r="13730" spans="1:14" hidden="1" x14ac:dyDescent="0.25">
      <c r="A13730" t="s">
        <v>476</v>
      </c>
      <c r="B13730" s="1">
        <v>45443</v>
      </c>
      <c r="C13730" t="s">
        <v>1162</v>
      </c>
      <c r="D13730" t="s">
        <v>1163</v>
      </c>
      <c r="E13730" s="4">
        <v>208.33333333333331</v>
      </c>
      <c r="F13730" t="s">
        <v>1423</v>
      </c>
      <c r="G13730" t="s">
        <v>471</v>
      </c>
      <c r="H13730" t="s">
        <v>311</v>
      </c>
      <c r="I13730" t="s">
        <v>312</v>
      </c>
      <c r="J13730" t="s">
        <v>264</v>
      </c>
      <c r="L13730" t="s">
        <v>390</v>
      </c>
      <c r="M13730" t="s">
        <v>391</v>
      </c>
      <c r="N13730" t="s">
        <v>477</v>
      </c>
    </row>
    <row r="13731" spans="1:14" hidden="1" x14ac:dyDescent="0.25">
      <c r="A13731" t="s">
        <v>476</v>
      </c>
      <c r="B13731" s="1">
        <v>45473</v>
      </c>
      <c r="C13731" t="s">
        <v>1162</v>
      </c>
      <c r="D13731" t="s">
        <v>1163</v>
      </c>
      <c r="E13731" s="4">
        <v>249.99999999999997</v>
      </c>
      <c r="F13731" t="s">
        <v>1423</v>
      </c>
      <c r="G13731" t="s">
        <v>471</v>
      </c>
      <c r="H13731" t="s">
        <v>311</v>
      </c>
      <c r="I13731" t="s">
        <v>312</v>
      </c>
      <c r="J13731" t="s">
        <v>264</v>
      </c>
      <c r="L13731" t="s">
        <v>390</v>
      </c>
      <c r="M13731" t="s">
        <v>391</v>
      </c>
      <c r="N13731" t="s">
        <v>477</v>
      </c>
    </row>
    <row r="13732" spans="1:14" hidden="1" x14ac:dyDescent="0.25">
      <c r="A13732" t="s">
        <v>476</v>
      </c>
      <c r="B13732" s="1">
        <v>45504</v>
      </c>
      <c r="C13732" t="s">
        <v>1162</v>
      </c>
      <c r="D13732" t="s">
        <v>1163</v>
      </c>
      <c r="E13732" s="4">
        <v>291.66666666666663</v>
      </c>
      <c r="F13732" t="s">
        <v>1423</v>
      </c>
      <c r="G13732" t="s">
        <v>471</v>
      </c>
      <c r="H13732" t="s">
        <v>311</v>
      </c>
      <c r="I13732" t="s">
        <v>312</v>
      </c>
      <c r="J13732" t="s">
        <v>264</v>
      </c>
      <c r="L13732" t="s">
        <v>390</v>
      </c>
      <c r="M13732" t="s">
        <v>391</v>
      </c>
      <c r="N13732" t="s">
        <v>477</v>
      </c>
    </row>
    <row r="13733" spans="1:14" hidden="1" x14ac:dyDescent="0.25">
      <c r="A13733" t="s">
        <v>476</v>
      </c>
      <c r="B13733" s="1">
        <v>45535</v>
      </c>
      <c r="C13733" t="s">
        <v>1162</v>
      </c>
      <c r="D13733" t="s">
        <v>1163</v>
      </c>
      <c r="E13733" s="4">
        <v>333.33333333333331</v>
      </c>
      <c r="F13733" t="s">
        <v>1423</v>
      </c>
      <c r="G13733" t="s">
        <v>471</v>
      </c>
      <c r="H13733" t="s">
        <v>311</v>
      </c>
      <c r="I13733" t="s">
        <v>312</v>
      </c>
      <c r="J13733" t="s">
        <v>264</v>
      </c>
      <c r="L13733" t="s">
        <v>390</v>
      </c>
      <c r="M13733" t="s">
        <v>391</v>
      </c>
      <c r="N13733" t="s">
        <v>477</v>
      </c>
    </row>
    <row r="13734" spans="1:14" hidden="1" x14ac:dyDescent="0.25">
      <c r="A13734" t="s">
        <v>476</v>
      </c>
      <c r="B13734" s="1">
        <v>45565</v>
      </c>
      <c r="C13734" t="s">
        <v>1162</v>
      </c>
      <c r="D13734" t="s">
        <v>1163</v>
      </c>
      <c r="E13734" s="4">
        <v>375</v>
      </c>
      <c r="F13734" t="s">
        <v>1423</v>
      </c>
      <c r="G13734" t="s">
        <v>471</v>
      </c>
      <c r="H13734" t="s">
        <v>311</v>
      </c>
      <c r="I13734" t="s">
        <v>312</v>
      </c>
      <c r="J13734" t="s">
        <v>264</v>
      </c>
      <c r="L13734" t="s">
        <v>390</v>
      </c>
      <c r="M13734" t="s">
        <v>391</v>
      </c>
      <c r="N13734" t="s">
        <v>477</v>
      </c>
    </row>
    <row r="13735" spans="1:14" hidden="1" x14ac:dyDescent="0.25">
      <c r="A13735" t="s">
        <v>476</v>
      </c>
      <c r="B13735" s="1">
        <v>45596</v>
      </c>
      <c r="C13735" t="s">
        <v>1162</v>
      </c>
      <c r="D13735" t="s">
        <v>1163</v>
      </c>
      <c r="E13735" s="4">
        <v>416.66666666666669</v>
      </c>
      <c r="F13735" t="s">
        <v>1423</v>
      </c>
      <c r="G13735" t="s">
        <v>471</v>
      </c>
      <c r="H13735" t="s">
        <v>311</v>
      </c>
      <c r="I13735" t="s">
        <v>312</v>
      </c>
      <c r="J13735" t="s">
        <v>264</v>
      </c>
      <c r="L13735" t="s">
        <v>390</v>
      </c>
      <c r="M13735" t="s">
        <v>391</v>
      </c>
      <c r="N13735" t="s">
        <v>477</v>
      </c>
    </row>
    <row r="13736" spans="1:14" hidden="1" x14ac:dyDescent="0.25">
      <c r="A13736" t="s">
        <v>476</v>
      </c>
      <c r="B13736" s="1">
        <v>45626</v>
      </c>
      <c r="C13736" t="s">
        <v>1162</v>
      </c>
      <c r="D13736" t="s">
        <v>1163</v>
      </c>
      <c r="E13736" s="4">
        <v>458.33333333333337</v>
      </c>
      <c r="F13736" t="s">
        <v>1423</v>
      </c>
      <c r="G13736" t="s">
        <v>471</v>
      </c>
      <c r="H13736" t="s">
        <v>311</v>
      </c>
      <c r="I13736" t="s">
        <v>312</v>
      </c>
      <c r="J13736" t="s">
        <v>264</v>
      </c>
      <c r="L13736" t="s">
        <v>390</v>
      </c>
      <c r="M13736" t="s">
        <v>391</v>
      </c>
      <c r="N13736" t="s">
        <v>477</v>
      </c>
    </row>
    <row r="13737" spans="1:14" hidden="1" x14ac:dyDescent="0.25">
      <c r="A13737" t="s">
        <v>476</v>
      </c>
      <c r="B13737" s="1">
        <v>45657</v>
      </c>
      <c r="C13737" t="s">
        <v>1162</v>
      </c>
      <c r="D13737" t="s">
        <v>1163</v>
      </c>
      <c r="E13737" s="4">
        <v>500.00000000000006</v>
      </c>
      <c r="F13737" t="s">
        <v>1423</v>
      </c>
      <c r="G13737" t="s">
        <v>471</v>
      </c>
      <c r="H13737" t="s">
        <v>311</v>
      </c>
      <c r="I13737" t="s">
        <v>312</v>
      </c>
      <c r="J13737" t="s">
        <v>264</v>
      </c>
      <c r="L13737" t="s">
        <v>390</v>
      </c>
      <c r="M13737" t="s">
        <v>391</v>
      </c>
      <c r="N13737" t="s">
        <v>477</v>
      </c>
    </row>
    <row r="13738" spans="1:14" hidden="1" x14ac:dyDescent="0.25">
      <c r="A13738" t="s">
        <v>476</v>
      </c>
      <c r="B13738" s="1">
        <v>45322</v>
      </c>
      <c r="C13738" t="s">
        <v>816</v>
      </c>
      <c r="D13738" t="s">
        <v>817</v>
      </c>
      <c r="E13738" s="4">
        <v>1583.3333333333333</v>
      </c>
      <c r="F13738" t="s">
        <v>1423</v>
      </c>
      <c r="G13738" t="s">
        <v>471</v>
      </c>
      <c r="H13738" t="s">
        <v>308</v>
      </c>
      <c r="I13738" t="s">
        <v>309</v>
      </c>
      <c r="J13738" t="s">
        <v>264</v>
      </c>
      <c r="L13738" t="s">
        <v>378</v>
      </c>
      <c r="M13738" t="s">
        <v>379</v>
      </c>
      <c r="N13738" t="s">
        <v>477</v>
      </c>
    </row>
    <row r="13739" spans="1:14" hidden="1" x14ac:dyDescent="0.25">
      <c r="A13739" t="s">
        <v>476</v>
      </c>
      <c r="B13739" s="1">
        <v>45351</v>
      </c>
      <c r="C13739" t="s">
        <v>816</v>
      </c>
      <c r="D13739" t="s">
        <v>817</v>
      </c>
      <c r="E13739" s="4">
        <v>1583.3333333333333</v>
      </c>
      <c r="F13739" t="s">
        <v>1423</v>
      </c>
      <c r="G13739" t="s">
        <v>471</v>
      </c>
      <c r="H13739" t="s">
        <v>308</v>
      </c>
      <c r="I13739" t="s">
        <v>309</v>
      </c>
      <c r="J13739" t="s">
        <v>264</v>
      </c>
      <c r="L13739" t="s">
        <v>378</v>
      </c>
      <c r="M13739" t="s">
        <v>379</v>
      </c>
      <c r="N13739" t="s">
        <v>477</v>
      </c>
    </row>
    <row r="13740" spans="1:14" hidden="1" x14ac:dyDescent="0.25">
      <c r="A13740" t="s">
        <v>476</v>
      </c>
      <c r="B13740" s="1">
        <v>45382</v>
      </c>
      <c r="C13740" t="s">
        <v>816</v>
      </c>
      <c r="D13740" t="s">
        <v>817</v>
      </c>
      <c r="E13740" s="4">
        <v>1583.3333333333333</v>
      </c>
      <c r="F13740" t="s">
        <v>1423</v>
      </c>
      <c r="G13740" t="s">
        <v>471</v>
      </c>
      <c r="H13740" t="s">
        <v>308</v>
      </c>
      <c r="I13740" t="s">
        <v>309</v>
      </c>
      <c r="J13740" t="s">
        <v>264</v>
      </c>
      <c r="L13740" t="s">
        <v>378</v>
      </c>
      <c r="M13740" t="s">
        <v>379</v>
      </c>
      <c r="N13740" t="s">
        <v>477</v>
      </c>
    </row>
    <row r="13741" spans="1:14" hidden="1" x14ac:dyDescent="0.25">
      <c r="A13741" t="s">
        <v>476</v>
      </c>
      <c r="B13741" s="1">
        <v>45412</v>
      </c>
      <c r="C13741" t="s">
        <v>816</v>
      </c>
      <c r="D13741" t="s">
        <v>817</v>
      </c>
      <c r="E13741" s="4">
        <v>6333.333333333333</v>
      </c>
      <c r="F13741" t="s">
        <v>1423</v>
      </c>
      <c r="G13741" t="s">
        <v>471</v>
      </c>
      <c r="H13741" t="s">
        <v>308</v>
      </c>
      <c r="I13741" t="s">
        <v>309</v>
      </c>
      <c r="J13741" t="s">
        <v>264</v>
      </c>
      <c r="L13741" t="s">
        <v>378</v>
      </c>
      <c r="M13741" t="s">
        <v>379</v>
      </c>
      <c r="N13741" t="s">
        <v>477</v>
      </c>
    </row>
    <row r="13742" spans="1:14" hidden="1" x14ac:dyDescent="0.25">
      <c r="A13742" t="s">
        <v>476</v>
      </c>
      <c r="B13742" s="1">
        <v>45443</v>
      </c>
      <c r="C13742" t="s">
        <v>816</v>
      </c>
      <c r="D13742" t="s">
        <v>817</v>
      </c>
      <c r="E13742" s="4">
        <v>7916.6666666666661</v>
      </c>
      <c r="F13742" t="s">
        <v>1423</v>
      </c>
      <c r="G13742" t="s">
        <v>471</v>
      </c>
      <c r="H13742" t="s">
        <v>308</v>
      </c>
      <c r="I13742" t="s">
        <v>309</v>
      </c>
      <c r="J13742" t="s">
        <v>264</v>
      </c>
      <c r="L13742" t="s">
        <v>378</v>
      </c>
      <c r="M13742" t="s">
        <v>379</v>
      </c>
      <c r="N13742" t="s">
        <v>477</v>
      </c>
    </row>
    <row r="13743" spans="1:14" hidden="1" x14ac:dyDescent="0.25">
      <c r="A13743" t="s">
        <v>476</v>
      </c>
      <c r="B13743" s="1">
        <v>45473</v>
      </c>
      <c r="C13743" t="s">
        <v>816</v>
      </c>
      <c r="D13743" t="s">
        <v>817</v>
      </c>
      <c r="E13743" s="4">
        <v>9500</v>
      </c>
      <c r="F13743" t="s">
        <v>1423</v>
      </c>
      <c r="G13743" t="s">
        <v>471</v>
      </c>
      <c r="H13743" t="s">
        <v>308</v>
      </c>
      <c r="I13743" t="s">
        <v>309</v>
      </c>
      <c r="J13743" t="s">
        <v>264</v>
      </c>
      <c r="L13743" t="s">
        <v>378</v>
      </c>
      <c r="M13743" t="s">
        <v>379</v>
      </c>
      <c r="N13743" t="s">
        <v>477</v>
      </c>
    </row>
    <row r="13744" spans="1:14" hidden="1" x14ac:dyDescent="0.25">
      <c r="A13744" t="s">
        <v>476</v>
      </c>
      <c r="B13744" s="1">
        <v>45504</v>
      </c>
      <c r="C13744" t="s">
        <v>816</v>
      </c>
      <c r="D13744" t="s">
        <v>817</v>
      </c>
      <c r="E13744" s="4">
        <v>11083.333333333334</v>
      </c>
      <c r="F13744" t="s">
        <v>1423</v>
      </c>
      <c r="G13744" t="s">
        <v>471</v>
      </c>
      <c r="H13744" t="s">
        <v>308</v>
      </c>
      <c r="I13744" t="s">
        <v>309</v>
      </c>
      <c r="J13744" t="s">
        <v>264</v>
      </c>
      <c r="L13744" t="s">
        <v>378</v>
      </c>
      <c r="M13744" t="s">
        <v>379</v>
      </c>
      <c r="N13744" t="s">
        <v>477</v>
      </c>
    </row>
    <row r="13745" spans="1:14" hidden="1" x14ac:dyDescent="0.25">
      <c r="A13745" t="s">
        <v>476</v>
      </c>
      <c r="B13745" s="1">
        <v>45535</v>
      </c>
      <c r="C13745" t="s">
        <v>816</v>
      </c>
      <c r="D13745" t="s">
        <v>817</v>
      </c>
      <c r="E13745" s="4">
        <v>12666.666666666668</v>
      </c>
      <c r="F13745" t="s">
        <v>1423</v>
      </c>
      <c r="G13745" t="s">
        <v>471</v>
      </c>
      <c r="H13745" t="s">
        <v>308</v>
      </c>
      <c r="I13745" t="s">
        <v>309</v>
      </c>
      <c r="J13745" t="s">
        <v>264</v>
      </c>
      <c r="L13745" t="s">
        <v>378</v>
      </c>
      <c r="M13745" t="s">
        <v>379</v>
      </c>
      <c r="N13745" t="s">
        <v>477</v>
      </c>
    </row>
    <row r="13746" spans="1:14" hidden="1" x14ac:dyDescent="0.25">
      <c r="A13746" t="s">
        <v>476</v>
      </c>
      <c r="B13746" s="1">
        <v>45565</v>
      </c>
      <c r="C13746" t="s">
        <v>816</v>
      </c>
      <c r="D13746" t="s">
        <v>817</v>
      </c>
      <c r="E13746" s="4">
        <v>14250.000000000002</v>
      </c>
      <c r="F13746" t="s">
        <v>1423</v>
      </c>
      <c r="G13746" t="s">
        <v>471</v>
      </c>
      <c r="H13746" t="s">
        <v>308</v>
      </c>
      <c r="I13746" t="s">
        <v>309</v>
      </c>
      <c r="J13746" t="s">
        <v>264</v>
      </c>
      <c r="L13746" t="s">
        <v>378</v>
      </c>
      <c r="M13746" t="s">
        <v>379</v>
      </c>
      <c r="N13746" t="s">
        <v>477</v>
      </c>
    </row>
    <row r="13747" spans="1:14" hidden="1" x14ac:dyDescent="0.25">
      <c r="A13747" t="s">
        <v>476</v>
      </c>
      <c r="B13747" s="1">
        <v>45596</v>
      </c>
      <c r="C13747" t="s">
        <v>816</v>
      </c>
      <c r="D13747" t="s">
        <v>817</v>
      </c>
      <c r="E13747" s="4">
        <v>15833.333333333336</v>
      </c>
      <c r="F13747" t="s">
        <v>1423</v>
      </c>
      <c r="G13747" t="s">
        <v>471</v>
      </c>
      <c r="H13747" t="s">
        <v>308</v>
      </c>
      <c r="I13747" t="s">
        <v>309</v>
      </c>
      <c r="J13747" t="s">
        <v>264</v>
      </c>
      <c r="L13747" t="s">
        <v>378</v>
      </c>
      <c r="M13747" t="s">
        <v>379</v>
      </c>
      <c r="N13747" t="s">
        <v>477</v>
      </c>
    </row>
    <row r="13748" spans="1:14" hidden="1" x14ac:dyDescent="0.25">
      <c r="A13748" t="s">
        <v>476</v>
      </c>
      <c r="B13748" s="1">
        <v>45626</v>
      </c>
      <c r="C13748" t="s">
        <v>816</v>
      </c>
      <c r="D13748" t="s">
        <v>817</v>
      </c>
      <c r="E13748" s="4">
        <v>17416.666666666668</v>
      </c>
      <c r="F13748" t="s">
        <v>1423</v>
      </c>
      <c r="G13748" t="s">
        <v>471</v>
      </c>
      <c r="H13748" t="s">
        <v>308</v>
      </c>
      <c r="I13748" t="s">
        <v>309</v>
      </c>
      <c r="J13748" t="s">
        <v>264</v>
      </c>
      <c r="L13748" t="s">
        <v>378</v>
      </c>
      <c r="M13748" t="s">
        <v>379</v>
      </c>
      <c r="N13748" t="s">
        <v>477</v>
      </c>
    </row>
    <row r="13749" spans="1:14" hidden="1" x14ac:dyDescent="0.25">
      <c r="A13749" t="s">
        <v>476</v>
      </c>
      <c r="B13749" s="1">
        <v>45657</v>
      </c>
      <c r="C13749" t="s">
        <v>816</v>
      </c>
      <c r="D13749" t="s">
        <v>817</v>
      </c>
      <c r="E13749" s="4">
        <v>19000</v>
      </c>
      <c r="F13749" t="s">
        <v>1423</v>
      </c>
      <c r="G13749" t="s">
        <v>471</v>
      </c>
      <c r="H13749" t="s">
        <v>308</v>
      </c>
      <c r="I13749" t="s">
        <v>309</v>
      </c>
      <c r="J13749" t="s">
        <v>264</v>
      </c>
      <c r="L13749" t="s">
        <v>378</v>
      </c>
      <c r="M13749" t="s">
        <v>379</v>
      </c>
      <c r="N13749" t="s">
        <v>477</v>
      </c>
    </row>
    <row r="13750" spans="1:14" hidden="1" x14ac:dyDescent="0.25">
      <c r="A13750" t="s">
        <v>476</v>
      </c>
      <c r="B13750" s="1">
        <v>45322</v>
      </c>
      <c r="C13750" t="s">
        <v>820</v>
      </c>
      <c r="D13750" t="s">
        <v>821</v>
      </c>
      <c r="E13750" s="4">
        <v>41.666666666666664</v>
      </c>
      <c r="F13750" t="s">
        <v>1423</v>
      </c>
      <c r="G13750" t="s">
        <v>471</v>
      </c>
      <c r="H13750" t="s">
        <v>311</v>
      </c>
      <c r="I13750" t="s">
        <v>312</v>
      </c>
      <c r="J13750" t="s">
        <v>264</v>
      </c>
      <c r="L13750" t="s">
        <v>378</v>
      </c>
      <c r="M13750" t="s">
        <v>379</v>
      </c>
      <c r="N13750" t="s">
        <v>487</v>
      </c>
    </row>
    <row r="13751" spans="1:14" hidden="1" x14ac:dyDescent="0.25">
      <c r="A13751" t="s">
        <v>476</v>
      </c>
      <c r="B13751" s="1">
        <v>45351</v>
      </c>
      <c r="C13751" t="s">
        <v>820</v>
      </c>
      <c r="D13751" t="s">
        <v>821</v>
      </c>
      <c r="E13751" s="4">
        <v>41.666666666666664</v>
      </c>
      <c r="F13751" t="s">
        <v>1423</v>
      </c>
      <c r="G13751" t="s">
        <v>471</v>
      </c>
      <c r="H13751" t="s">
        <v>311</v>
      </c>
      <c r="I13751" t="s">
        <v>312</v>
      </c>
      <c r="J13751" t="s">
        <v>264</v>
      </c>
      <c r="L13751" t="s">
        <v>378</v>
      </c>
      <c r="M13751" t="s">
        <v>379</v>
      </c>
      <c r="N13751" t="s">
        <v>487</v>
      </c>
    </row>
    <row r="13752" spans="1:14" hidden="1" x14ac:dyDescent="0.25">
      <c r="A13752" t="s">
        <v>476</v>
      </c>
      <c r="B13752" s="1">
        <v>45382</v>
      </c>
      <c r="C13752" t="s">
        <v>820</v>
      </c>
      <c r="D13752" t="s">
        <v>821</v>
      </c>
      <c r="E13752" s="4">
        <v>41.666666666666664</v>
      </c>
      <c r="F13752" t="s">
        <v>1423</v>
      </c>
      <c r="G13752" t="s">
        <v>471</v>
      </c>
      <c r="H13752" t="s">
        <v>311</v>
      </c>
      <c r="I13752" t="s">
        <v>312</v>
      </c>
      <c r="J13752" t="s">
        <v>264</v>
      </c>
      <c r="L13752" t="s">
        <v>378</v>
      </c>
      <c r="M13752" t="s">
        <v>379</v>
      </c>
      <c r="N13752" t="s">
        <v>487</v>
      </c>
    </row>
    <row r="13753" spans="1:14" hidden="1" x14ac:dyDescent="0.25">
      <c r="A13753" t="s">
        <v>476</v>
      </c>
      <c r="B13753" s="1">
        <v>45412</v>
      </c>
      <c r="C13753" t="s">
        <v>820</v>
      </c>
      <c r="D13753" t="s">
        <v>821</v>
      </c>
      <c r="E13753" s="4">
        <v>166.66666666666666</v>
      </c>
      <c r="F13753" t="s">
        <v>1423</v>
      </c>
      <c r="G13753" t="s">
        <v>471</v>
      </c>
      <c r="H13753" t="s">
        <v>311</v>
      </c>
      <c r="I13753" t="s">
        <v>312</v>
      </c>
      <c r="J13753" t="s">
        <v>264</v>
      </c>
      <c r="L13753" t="s">
        <v>378</v>
      </c>
      <c r="M13753" t="s">
        <v>379</v>
      </c>
      <c r="N13753" t="s">
        <v>487</v>
      </c>
    </row>
    <row r="13754" spans="1:14" hidden="1" x14ac:dyDescent="0.25">
      <c r="A13754" t="s">
        <v>476</v>
      </c>
      <c r="B13754" s="1">
        <v>45443</v>
      </c>
      <c r="C13754" t="s">
        <v>820</v>
      </c>
      <c r="D13754" t="s">
        <v>821</v>
      </c>
      <c r="E13754" s="4">
        <v>208.33333333333331</v>
      </c>
      <c r="F13754" t="s">
        <v>1423</v>
      </c>
      <c r="G13754" t="s">
        <v>471</v>
      </c>
      <c r="H13754" t="s">
        <v>311</v>
      </c>
      <c r="I13754" t="s">
        <v>312</v>
      </c>
      <c r="J13754" t="s">
        <v>264</v>
      </c>
      <c r="L13754" t="s">
        <v>378</v>
      </c>
      <c r="M13754" t="s">
        <v>379</v>
      </c>
      <c r="N13754" t="s">
        <v>487</v>
      </c>
    </row>
    <row r="13755" spans="1:14" hidden="1" x14ac:dyDescent="0.25">
      <c r="A13755" t="s">
        <v>476</v>
      </c>
      <c r="B13755" s="1">
        <v>45473</v>
      </c>
      <c r="C13755" t="s">
        <v>820</v>
      </c>
      <c r="D13755" t="s">
        <v>821</v>
      </c>
      <c r="E13755" s="4">
        <v>249.99999999999997</v>
      </c>
      <c r="F13755" t="s">
        <v>1423</v>
      </c>
      <c r="G13755" t="s">
        <v>471</v>
      </c>
      <c r="H13755" t="s">
        <v>311</v>
      </c>
      <c r="I13755" t="s">
        <v>312</v>
      </c>
      <c r="J13755" t="s">
        <v>264</v>
      </c>
      <c r="L13755" t="s">
        <v>378</v>
      </c>
      <c r="M13755" t="s">
        <v>379</v>
      </c>
      <c r="N13755" t="s">
        <v>487</v>
      </c>
    </row>
    <row r="13756" spans="1:14" hidden="1" x14ac:dyDescent="0.25">
      <c r="A13756" t="s">
        <v>476</v>
      </c>
      <c r="B13756" s="1">
        <v>45504</v>
      </c>
      <c r="C13756" t="s">
        <v>820</v>
      </c>
      <c r="D13756" t="s">
        <v>821</v>
      </c>
      <c r="E13756" s="4">
        <v>291.66666666666663</v>
      </c>
      <c r="F13756" t="s">
        <v>1423</v>
      </c>
      <c r="G13756" t="s">
        <v>471</v>
      </c>
      <c r="H13756" t="s">
        <v>311</v>
      </c>
      <c r="I13756" t="s">
        <v>312</v>
      </c>
      <c r="J13756" t="s">
        <v>264</v>
      </c>
      <c r="L13756" t="s">
        <v>378</v>
      </c>
      <c r="M13756" t="s">
        <v>379</v>
      </c>
      <c r="N13756" t="s">
        <v>487</v>
      </c>
    </row>
    <row r="13757" spans="1:14" hidden="1" x14ac:dyDescent="0.25">
      <c r="A13757" t="s">
        <v>476</v>
      </c>
      <c r="B13757" s="1">
        <v>45535</v>
      </c>
      <c r="C13757" t="s">
        <v>820</v>
      </c>
      <c r="D13757" t="s">
        <v>821</v>
      </c>
      <c r="E13757" s="4">
        <v>333.33333333333331</v>
      </c>
      <c r="F13757" t="s">
        <v>1423</v>
      </c>
      <c r="G13757" t="s">
        <v>471</v>
      </c>
      <c r="H13757" t="s">
        <v>311</v>
      </c>
      <c r="I13757" t="s">
        <v>312</v>
      </c>
      <c r="J13757" t="s">
        <v>264</v>
      </c>
      <c r="L13757" t="s">
        <v>378</v>
      </c>
      <c r="M13757" t="s">
        <v>379</v>
      </c>
      <c r="N13757" t="s">
        <v>487</v>
      </c>
    </row>
    <row r="13758" spans="1:14" hidden="1" x14ac:dyDescent="0.25">
      <c r="A13758" t="s">
        <v>476</v>
      </c>
      <c r="B13758" s="1">
        <v>45565</v>
      </c>
      <c r="C13758" t="s">
        <v>820</v>
      </c>
      <c r="D13758" t="s">
        <v>821</v>
      </c>
      <c r="E13758" s="4">
        <v>375</v>
      </c>
      <c r="F13758" t="s">
        <v>1423</v>
      </c>
      <c r="G13758" t="s">
        <v>471</v>
      </c>
      <c r="H13758" t="s">
        <v>311</v>
      </c>
      <c r="I13758" t="s">
        <v>312</v>
      </c>
      <c r="J13758" t="s">
        <v>264</v>
      </c>
      <c r="L13758" t="s">
        <v>378</v>
      </c>
      <c r="M13758" t="s">
        <v>379</v>
      </c>
      <c r="N13758" t="s">
        <v>487</v>
      </c>
    </row>
    <row r="13759" spans="1:14" hidden="1" x14ac:dyDescent="0.25">
      <c r="A13759" t="s">
        <v>476</v>
      </c>
      <c r="B13759" s="1">
        <v>45596</v>
      </c>
      <c r="C13759" t="s">
        <v>820</v>
      </c>
      <c r="D13759" t="s">
        <v>821</v>
      </c>
      <c r="E13759" s="4">
        <v>416.66666666666669</v>
      </c>
      <c r="F13759" t="s">
        <v>1423</v>
      </c>
      <c r="G13759" t="s">
        <v>471</v>
      </c>
      <c r="H13759" t="s">
        <v>311</v>
      </c>
      <c r="I13759" t="s">
        <v>312</v>
      </c>
      <c r="J13759" t="s">
        <v>264</v>
      </c>
      <c r="L13759" t="s">
        <v>378</v>
      </c>
      <c r="M13759" t="s">
        <v>379</v>
      </c>
      <c r="N13759" t="s">
        <v>487</v>
      </c>
    </row>
    <row r="13760" spans="1:14" hidden="1" x14ac:dyDescent="0.25">
      <c r="A13760" t="s">
        <v>476</v>
      </c>
      <c r="B13760" s="1">
        <v>45626</v>
      </c>
      <c r="C13760" t="s">
        <v>820</v>
      </c>
      <c r="D13760" t="s">
        <v>821</v>
      </c>
      <c r="E13760" s="4">
        <v>458.33333333333337</v>
      </c>
      <c r="F13760" t="s">
        <v>1423</v>
      </c>
      <c r="G13760" t="s">
        <v>471</v>
      </c>
      <c r="H13760" t="s">
        <v>311</v>
      </c>
      <c r="I13760" t="s">
        <v>312</v>
      </c>
      <c r="J13760" t="s">
        <v>264</v>
      </c>
      <c r="L13760" t="s">
        <v>378</v>
      </c>
      <c r="M13760" t="s">
        <v>379</v>
      </c>
      <c r="N13760" t="s">
        <v>487</v>
      </c>
    </row>
    <row r="13761" spans="1:14" hidden="1" x14ac:dyDescent="0.25">
      <c r="A13761" t="s">
        <v>476</v>
      </c>
      <c r="B13761" s="1">
        <v>45657</v>
      </c>
      <c r="C13761" t="s">
        <v>820</v>
      </c>
      <c r="D13761" t="s">
        <v>821</v>
      </c>
      <c r="E13761" s="4">
        <v>500.00000000000006</v>
      </c>
      <c r="F13761" t="s">
        <v>1423</v>
      </c>
      <c r="G13761" t="s">
        <v>471</v>
      </c>
      <c r="H13761" t="s">
        <v>311</v>
      </c>
      <c r="I13761" t="s">
        <v>312</v>
      </c>
      <c r="J13761" t="s">
        <v>264</v>
      </c>
      <c r="L13761" t="s">
        <v>378</v>
      </c>
      <c r="M13761" t="s">
        <v>379</v>
      </c>
      <c r="N13761" t="s">
        <v>487</v>
      </c>
    </row>
    <row r="13762" spans="1:14" hidden="1" x14ac:dyDescent="0.25">
      <c r="A13762" t="s">
        <v>476</v>
      </c>
      <c r="B13762" s="1">
        <v>45322</v>
      </c>
      <c r="C13762" t="s">
        <v>730</v>
      </c>
      <c r="D13762" t="s">
        <v>731</v>
      </c>
      <c r="E13762" s="4">
        <v>41.666666666666664</v>
      </c>
      <c r="F13762" t="s">
        <v>1423</v>
      </c>
      <c r="G13762" t="s">
        <v>471</v>
      </c>
      <c r="H13762" t="s">
        <v>308</v>
      </c>
      <c r="I13762" t="s">
        <v>309</v>
      </c>
      <c r="J13762" t="s">
        <v>264</v>
      </c>
      <c r="L13762" t="s">
        <v>378</v>
      </c>
      <c r="M13762" t="s">
        <v>379</v>
      </c>
      <c r="N13762" t="s">
        <v>487</v>
      </c>
    </row>
    <row r="13763" spans="1:14" hidden="1" x14ac:dyDescent="0.25">
      <c r="A13763" t="s">
        <v>476</v>
      </c>
      <c r="B13763" s="1">
        <v>45351</v>
      </c>
      <c r="C13763" t="s">
        <v>730</v>
      </c>
      <c r="D13763" t="s">
        <v>731</v>
      </c>
      <c r="E13763" s="4">
        <v>41.666666666666664</v>
      </c>
      <c r="F13763" t="s">
        <v>1423</v>
      </c>
      <c r="G13763" t="s">
        <v>471</v>
      </c>
      <c r="H13763" t="s">
        <v>308</v>
      </c>
      <c r="I13763" t="s">
        <v>309</v>
      </c>
      <c r="J13763" t="s">
        <v>264</v>
      </c>
      <c r="L13763" t="s">
        <v>378</v>
      </c>
      <c r="M13763" t="s">
        <v>379</v>
      </c>
      <c r="N13763" t="s">
        <v>487</v>
      </c>
    </row>
    <row r="13764" spans="1:14" hidden="1" x14ac:dyDescent="0.25">
      <c r="A13764" t="s">
        <v>476</v>
      </c>
      <c r="B13764" s="1">
        <v>45382</v>
      </c>
      <c r="C13764" t="s">
        <v>730</v>
      </c>
      <c r="D13764" t="s">
        <v>731</v>
      </c>
      <c r="E13764" s="4">
        <v>41.666666666666664</v>
      </c>
      <c r="F13764" t="s">
        <v>1423</v>
      </c>
      <c r="G13764" t="s">
        <v>471</v>
      </c>
      <c r="H13764" t="s">
        <v>308</v>
      </c>
      <c r="I13764" t="s">
        <v>309</v>
      </c>
      <c r="J13764" t="s">
        <v>264</v>
      </c>
      <c r="L13764" t="s">
        <v>378</v>
      </c>
      <c r="M13764" t="s">
        <v>379</v>
      </c>
      <c r="N13764" t="s">
        <v>487</v>
      </c>
    </row>
    <row r="13765" spans="1:14" hidden="1" x14ac:dyDescent="0.25">
      <c r="A13765" t="s">
        <v>476</v>
      </c>
      <c r="B13765" s="1">
        <v>45412</v>
      </c>
      <c r="C13765" t="s">
        <v>730</v>
      </c>
      <c r="D13765" t="s">
        <v>731</v>
      </c>
      <c r="E13765" s="4">
        <v>166.66666666666666</v>
      </c>
      <c r="F13765" t="s">
        <v>1423</v>
      </c>
      <c r="G13765" t="s">
        <v>471</v>
      </c>
      <c r="H13765" t="s">
        <v>308</v>
      </c>
      <c r="I13765" t="s">
        <v>309</v>
      </c>
      <c r="J13765" t="s">
        <v>264</v>
      </c>
      <c r="L13765" t="s">
        <v>378</v>
      </c>
      <c r="M13765" t="s">
        <v>379</v>
      </c>
      <c r="N13765" t="s">
        <v>487</v>
      </c>
    </row>
    <row r="13766" spans="1:14" hidden="1" x14ac:dyDescent="0.25">
      <c r="A13766" t="s">
        <v>476</v>
      </c>
      <c r="B13766" s="1">
        <v>45443</v>
      </c>
      <c r="C13766" t="s">
        <v>730</v>
      </c>
      <c r="D13766" t="s">
        <v>731</v>
      </c>
      <c r="E13766" s="4">
        <v>208.33333333333331</v>
      </c>
      <c r="F13766" t="s">
        <v>1423</v>
      </c>
      <c r="G13766" t="s">
        <v>471</v>
      </c>
      <c r="H13766" t="s">
        <v>308</v>
      </c>
      <c r="I13766" t="s">
        <v>309</v>
      </c>
      <c r="J13766" t="s">
        <v>264</v>
      </c>
      <c r="L13766" t="s">
        <v>378</v>
      </c>
      <c r="M13766" t="s">
        <v>379</v>
      </c>
      <c r="N13766" t="s">
        <v>487</v>
      </c>
    </row>
    <row r="13767" spans="1:14" hidden="1" x14ac:dyDescent="0.25">
      <c r="A13767" t="s">
        <v>476</v>
      </c>
      <c r="B13767" s="1">
        <v>45473</v>
      </c>
      <c r="C13767" t="s">
        <v>730</v>
      </c>
      <c r="D13767" t="s">
        <v>731</v>
      </c>
      <c r="E13767" s="4">
        <v>249.99999999999997</v>
      </c>
      <c r="F13767" t="s">
        <v>1423</v>
      </c>
      <c r="G13767" t="s">
        <v>471</v>
      </c>
      <c r="H13767" t="s">
        <v>308</v>
      </c>
      <c r="I13767" t="s">
        <v>309</v>
      </c>
      <c r="J13767" t="s">
        <v>264</v>
      </c>
      <c r="L13767" t="s">
        <v>378</v>
      </c>
      <c r="M13767" t="s">
        <v>379</v>
      </c>
      <c r="N13767" t="s">
        <v>487</v>
      </c>
    </row>
    <row r="13768" spans="1:14" hidden="1" x14ac:dyDescent="0.25">
      <c r="A13768" t="s">
        <v>476</v>
      </c>
      <c r="B13768" s="1">
        <v>45504</v>
      </c>
      <c r="C13768" t="s">
        <v>730</v>
      </c>
      <c r="D13768" t="s">
        <v>731</v>
      </c>
      <c r="E13768" s="4">
        <v>291.66666666666663</v>
      </c>
      <c r="F13768" t="s">
        <v>1423</v>
      </c>
      <c r="G13768" t="s">
        <v>471</v>
      </c>
      <c r="H13768" t="s">
        <v>308</v>
      </c>
      <c r="I13768" t="s">
        <v>309</v>
      </c>
      <c r="J13768" t="s">
        <v>264</v>
      </c>
      <c r="L13768" t="s">
        <v>378</v>
      </c>
      <c r="M13768" t="s">
        <v>379</v>
      </c>
      <c r="N13768" t="s">
        <v>487</v>
      </c>
    </row>
    <row r="13769" spans="1:14" hidden="1" x14ac:dyDescent="0.25">
      <c r="A13769" t="s">
        <v>476</v>
      </c>
      <c r="B13769" s="1">
        <v>45535</v>
      </c>
      <c r="C13769" t="s">
        <v>730</v>
      </c>
      <c r="D13769" t="s">
        <v>731</v>
      </c>
      <c r="E13769" s="4">
        <v>333.33333333333331</v>
      </c>
      <c r="F13769" t="s">
        <v>1423</v>
      </c>
      <c r="G13769" t="s">
        <v>471</v>
      </c>
      <c r="H13769" t="s">
        <v>308</v>
      </c>
      <c r="I13769" t="s">
        <v>309</v>
      </c>
      <c r="J13769" t="s">
        <v>264</v>
      </c>
      <c r="L13769" t="s">
        <v>378</v>
      </c>
      <c r="M13769" t="s">
        <v>379</v>
      </c>
      <c r="N13769" t="s">
        <v>487</v>
      </c>
    </row>
    <row r="13770" spans="1:14" hidden="1" x14ac:dyDescent="0.25">
      <c r="A13770" t="s">
        <v>476</v>
      </c>
      <c r="B13770" s="1">
        <v>45565</v>
      </c>
      <c r="C13770" t="s">
        <v>730</v>
      </c>
      <c r="D13770" t="s">
        <v>731</v>
      </c>
      <c r="E13770" s="4">
        <v>375</v>
      </c>
      <c r="F13770" t="s">
        <v>1423</v>
      </c>
      <c r="G13770" t="s">
        <v>471</v>
      </c>
      <c r="H13770" t="s">
        <v>308</v>
      </c>
      <c r="I13770" t="s">
        <v>309</v>
      </c>
      <c r="J13770" t="s">
        <v>264</v>
      </c>
      <c r="L13770" t="s">
        <v>378</v>
      </c>
      <c r="M13770" t="s">
        <v>379</v>
      </c>
      <c r="N13770" t="s">
        <v>487</v>
      </c>
    </row>
    <row r="13771" spans="1:14" hidden="1" x14ac:dyDescent="0.25">
      <c r="A13771" t="s">
        <v>476</v>
      </c>
      <c r="B13771" s="1">
        <v>45596</v>
      </c>
      <c r="C13771" t="s">
        <v>730</v>
      </c>
      <c r="D13771" t="s">
        <v>731</v>
      </c>
      <c r="E13771" s="4">
        <v>416.66666666666669</v>
      </c>
      <c r="F13771" t="s">
        <v>1423</v>
      </c>
      <c r="G13771" t="s">
        <v>471</v>
      </c>
      <c r="H13771" t="s">
        <v>308</v>
      </c>
      <c r="I13771" t="s">
        <v>309</v>
      </c>
      <c r="J13771" t="s">
        <v>264</v>
      </c>
      <c r="L13771" t="s">
        <v>378</v>
      </c>
      <c r="M13771" t="s">
        <v>379</v>
      </c>
      <c r="N13771" t="s">
        <v>487</v>
      </c>
    </row>
    <row r="13772" spans="1:14" hidden="1" x14ac:dyDescent="0.25">
      <c r="A13772" t="s">
        <v>476</v>
      </c>
      <c r="B13772" s="1">
        <v>45626</v>
      </c>
      <c r="C13772" t="s">
        <v>730</v>
      </c>
      <c r="D13772" t="s">
        <v>731</v>
      </c>
      <c r="E13772" s="4">
        <v>458.33333333333337</v>
      </c>
      <c r="F13772" t="s">
        <v>1423</v>
      </c>
      <c r="G13772" t="s">
        <v>471</v>
      </c>
      <c r="H13772" t="s">
        <v>308</v>
      </c>
      <c r="I13772" t="s">
        <v>309</v>
      </c>
      <c r="J13772" t="s">
        <v>264</v>
      </c>
      <c r="L13772" t="s">
        <v>378</v>
      </c>
      <c r="M13772" t="s">
        <v>379</v>
      </c>
      <c r="N13772" t="s">
        <v>487</v>
      </c>
    </row>
    <row r="13773" spans="1:14" hidden="1" x14ac:dyDescent="0.25">
      <c r="A13773" t="s">
        <v>476</v>
      </c>
      <c r="B13773" s="1">
        <v>45657</v>
      </c>
      <c r="C13773" t="s">
        <v>730</v>
      </c>
      <c r="D13773" t="s">
        <v>731</v>
      </c>
      <c r="E13773" s="4">
        <v>500.00000000000006</v>
      </c>
      <c r="F13773" t="s">
        <v>1423</v>
      </c>
      <c r="G13773" t="s">
        <v>471</v>
      </c>
      <c r="H13773" t="s">
        <v>308</v>
      </c>
      <c r="I13773" t="s">
        <v>309</v>
      </c>
      <c r="J13773" t="s">
        <v>264</v>
      </c>
      <c r="L13773" t="s">
        <v>378</v>
      </c>
      <c r="M13773" t="s">
        <v>379</v>
      </c>
      <c r="N13773" t="s">
        <v>487</v>
      </c>
    </row>
    <row r="13774" spans="1:14" hidden="1" x14ac:dyDescent="0.25">
      <c r="A13774" t="s">
        <v>476</v>
      </c>
      <c r="B13774" s="1">
        <v>45322</v>
      </c>
      <c r="C13774" t="s">
        <v>721</v>
      </c>
      <c r="D13774" t="s">
        <v>722</v>
      </c>
      <c r="E13774" s="4">
        <v>208.33333333333334</v>
      </c>
      <c r="F13774" t="s">
        <v>1423</v>
      </c>
      <c r="G13774" t="s">
        <v>471</v>
      </c>
      <c r="H13774" t="s">
        <v>308</v>
      </c>
      <c r="I13774" t="s">
        <v>309</v>
      </c>
      <c r="J13774" t="s">
        <v>264</v>
      </c>
      <c r="L13774" t="s">
        <v>378</v>
      </c>
      <c r="M13774" t="s">
        <v>379</v>
      </c>
      <c r="N13774" t="s">
        <v>487</v>
      </c>
    </row>
    <row r="13775" spans="1:14" hidden="1" x14ac:dyDescent="0.25">
      <c r="A13775" t="s">
        <v>476</v>
      </c>
      <c r="B13775" s="1">
        <v>45351</v>
      </c>
      <c r="C13775" t="s">
        <v>721</v>
      </c>
      <c r="D13775" t="s">
        <v>722</v>
      </c>
      <c r="E13775" s="4">
        <v>208.33333333333334</v>
      </c>
      <c r="F13775" t="s">
        <v>1423</v>
      </c>
      <c r="G13775" t="s">
        <v>471</v>
      </c>
      <c r="H13775" t="s">
        <v>308</v>
      </c>
      <c r="I13775" t="s">
        <v>309</v>
      </c>
      <c r="J13775" t="s">
        <v>264</v>
      </c>
      <c r="L13775" t="s">
        <v>378</v>
      </c>
      <c r="M13775" t="s">
        <v>379</v>
      </c>
      <c r="N13775" t="s">
        <v>487</v>
      </c>
    </row>
    <row r="13776" spans="1:14" hidden="1" x14ac:dyDescent="0.25">
      <c r="A13776" t="s">
        <v>476</v>
      </c>
      <c r="B13776" s="1">
        <v>45382</v>
      </c>
      <c r="C13776" t="s">
        <v>721</v>
      </c>
      <c r="D13776" t="s">
        <v>722</v>
      </c>
      <c r="E13776" s="4">
        <v>208.33333333333334</v>
      </c>
      <c r="F13776" t="s">
        <v>1423</v>
      </c>
      <c r="G13776" t="s">
        <v>471</v>
      </c>
      <c r="H13776" t="s">
        <v>308</v>
      </c>
      <c r="I13776" t="s">
        <v>309</v>
      </c>
      <c r="J13776" t="s">
        <v>264</v>
      </c>
      <c r="L13776" t="s">
        <v>378</v>
      </c>
      <c r="M13776" t="s">
        <v>379</v>
      </c>
      <c r="N13776" t="s">
        <v>487</v>
      </c>
    </row>
    <row r="13777" spans="1:14" hidden="1" x14ac:dyDescent="0.25">
      <c r="A13777" t="s">
        <v>476</v>
      </c>
      <c r="B13777" s="1">
        <v>45412</v>
      </c>
      <c r="C13777" t="s">
        <v>721</v>
      </c>
      <c r="D13777" t="s">
        <v>722</v>
      </c>
      <c r="E13777" s="4">
        <v>833.33333333333337</v>
      </c>
      <c r="F13777" t="s">
        <v>1423</v>
      </c>
      <c r="G13777" t="s">
        <v>471</v>
      </c>
      <c r="H13777" t="s">
        <v>308</v>
      </c>
      <c r="I13777" t="s">
        <v>309</v>
      </c>
      <c r="J13777" t="s">
        <v>264</v>
      </c>
      <c r="L13777" t="s">
        <v>378</v>
      </c>
      <c r="M13777" t="s">
        <v>379</v>
      </c>
      <c r="N13777" t="s">
        <v>487</v>
      </c>
    </row>
    <row r="13778" spans="1:14" hidden="1" x14ac:dyDescent="0.25">
      <c r="A13778" t="s">
        <v>476</v>
      </c>
      <c r="B13778" s="1">
        <v>45443</v>
      </c>
      <c r="C13778" t="s">
        <v>721</v>
      </c>
      <c r="D13778" t="s">
        <v>722</v>
      </c>
      <c r="E13778" s="4">
        <v>1041.6666666666667</v>
      </c>
      <c r="F13778" t="s">
        <v>1423</v>
      </c>
      <c r="G13778" t="s">
        <v>471</v>
      </c>
      <c r="H13778" t="s">
        <v>308</v>
      </c>
      <c r="I13778" t="s">
        <v>309</v>
      </c>
      <c r="J13778" t="s">
        <v>264</v>
      </c>
      <c r="L13778" t="s">
        <v>378</v>
      </c>
      <c r="M13778" t="s">
        <v>379</v>
      </c>
      <c r="N13778" t="s">
        <v>487</v>
      </c>
    </row>
    <row r="13779" spans="1:14" hidden="1" x14ac:dyDescent="0.25">
      <c r="A13779" t="s">
        <v>476</v>
      </c>
      <c r="B13779" s="1">
        <v>45473</v>
      </c>
      <c r="C13779" t="s">
        <v>721</v>
      </c>
      <c r="D13779" t="s">
        <v>722</v>
      </c>
      <c r="E13779" s="4">
        <v>1250</v>
      </c>
      <c r="F13779" t="s">
        <v>1423</v>
      </c>
      <c r="G13779" t="s">
        <v>471</v>
      </c>
      <c r="H13779" t="s">
        <v>308</v>
      </c>
      <c r="I13779" t="s">
        <v>309</v>
      </c>
      <c r="J13779" t="s">
        <v>264</v>
      </c>
      <c r="L13779" t="s">
        <v>378</v>
      </c>
      <c r="M13779" t="s">
        <v>379</v>
      </c>
      <c r="N13779" t="s">
        <v>487</v>
      </c>
    </row>
    <row r="13780" spans="1:14" hidden="1" x14ac:dyDescent="0.25">
      <c r="A13780" t="s">
        <v>476</v>
      </c>
      <c r="B13780" s="1">
        <v>45504</v>
      </c>
      <c r="C13780" t="s">
        <v>721</v>
      </c>
      <c r="D13780" t="s">
        <v>722</v>
      </c>
      <c r="E13780" s="4">
        <v>1458.3333333333333</v>
      </c>
      <c r="F13780" t="s">
        <v>1423</v>
      </c>
      <c r="G13780" t="s">
        <v>471</v>
      </c>
      <c r="H13780" t="s">
        <v>308</v>
      </c>
      <c r="I13780" t="s">
        <v>309</v>
      </c>
      <c r="J13780" t="s">
        <v>264</v>
      </c>
      <c r="L13780" t="s">
        <v>378</v>
      </c>
      <c r="M13780" t="s">
        <v>379</v>
      </c>
      <c r="N13780" t="s">
        <v>487</v>
      </c>
    </row>
    <row r="13781" spans="1:14" hidden="1" x14ac:dyDescent="0.25">
      <c r="A13781" t="s">
        <v>476</v>
      </c>
      <c r="B13781" s="1">
        <v>45535</v>
      </c>
      <c r="C13781" t="s">
        <v>721</v>
      </c>
      <c r="D13781" t="s">
        <v>722</v>
      </c>
      <c r="E13781" s="4">
        <v>1666.6666666666665</v>
      </c>
      <c r="F13781" t="s">
        <v>1423</v>
      </c>
      <c r="G13781" t="s">
        <v>471</v>
      </c>
      <c r="H13781" t="s">
        <v>308</v>
      </c>
      <c r="I13781" t="s">
        <v>309</v>
      </c>
      <c r="J13781" t="s">
        <v>264</v>
      </c>
      <c r="L13781" t="s">
        <v>378</v>
      </c>
      <c r="M13781" t="s">
        <v>379</v>
      </c>
      <c r="N13781" t="s">
        <v>487</v>
      </c>
    </row>
    <row r="13782" spans="1:14" hidden="1" x14ac:dyDescent="0.25">
      <c r="A13782" t="s">
        <v>476</v>
      </c>
      <c r="B13782" s="1">
        <v>45565</v>
      </c>
      <c r="C13782" t="s">
        <v>721</v>
      </c>
      <c r="D13782" t="s">
        <v>722</v>
      </c>
      <c r="E13782" s="4">
        <v>1874.9999999999998</v>
      </c>
      <c r="F13782" t="s">
        <v>1423</v>
      </c>
      <c r="G13782" t="s">
        <v>471</v>
      </c>
      <c r="H13782" t="s">
        <v>308</v>
      </c>
      <c r="I13782" t="s">
        <v>309</v>
      </c>
      <c r="J13782" t="s">
        <v>264</v>
      </c>
      <c r="L13782" t="s">
        <v>378</v>
      </c>
      <c r="M13782" t="s">
        <v>379</v>
      </c>
      <c r="N13782" t="s">
        <v>487</v>
      </c>
    </row>
    <row r="13783" spans="1:14" hidden="1" x14ac:dyDescent="0.25">
      <c r="A13783" t="s">
        <v>476</v>
      </c>
      <c r="B13783" s="1">
        <v>45596</v>
      </c>
      <c r="C13783" t="s">
        <v>721</v>
      </c>
      <c r="D13783" t="s">
        <v>722</v>
      </c>
      <c r="E13783" s="4">
        <v>2083.333333333333</v>
      </c>
      <c r="F13783" t="s">
        <v>1423</v>
      </c>
      <c r="G13783" t="s">
        <v>471</v>
      </c>
      <c r="H13783" t="s">
        <v>308</v>
      </c>
      <c r="I13783" t="s">
        <v>309</v>
      </c>
      <c r="J13783" t="s">
        <v>264</v>
      </c>
      <c r="L13783" t="s">
        <v>378</v>
      </c>
      <c r="M13783" t="s">
        <v>379</v>
      </c>
      <c r="N13783" t="s">
        <v>487</v>
      </c>
    </row>
    <row r="13784" spans="1:14" hidden="1" x14ac:dyDescent="0.25">
      <c r="A13784" t="s">
        <v>476</v>
      </c>
      <c r="B13784" s="1">
        <v>45626</v>
      </c>
      <c r="C13784" t="s">
        <v>721</v>
      </c>
      <c r="D13784" t="s">
        <v>722</v>
      </c>
      <c r="E13784" s="4">
        <v>2291.6666666666665</v>
      </c>
      <c r="F13784" t="s">
        <v>1423</v>
      </c>
      <c r="G13784" t="s">
        <v>471</v>
      </c>
      <c r="H13784" t="s">
        <v>308</v>
      </c>
      <c r="I13784" t="s">
        <v>309</v>
      </c>
      <c r="J13784" t="s">
        <v>264</v>
      </c>
      <c r="L13784" t="s">
        <v>378</v>
      </c>
      <c r="M13784" t="s">
        <v>379</v>
      </c>
      <c r="N13784" t="s">
        <v>487</v>
      </c>
    </row>
    <row r="13785" spans="1:14" hidden="1" x14ac:dyDescent="0.25">
      <c r="A13785" t="s">
        <v>476</v>
      </c>
      <c r="B13785" s="1">
        <v>45657</v>
      </c>
      <c r="C13785" t="s">
        <v>721</v>
      </c>
      <c r="D13785" t="s">
        <v>722</v>
      </c>
      <c r="E13785" s="4">
        <v>2500</v>
      </c>
      <c r="F13785" t="s">
        <v>1423</v>
      </c>
      <c r="G13785" t="s">
        <v>471</v>
      </c>
      <c r="H13785" t="s">
        <v>308</v>
      </c>
      <c r="I13785" t="s">
        <v>309</v>
      </c>
      <c r="J13785" t="s">
        <v>264</v>
      </c>
      <c r="L13785" t="s">
        <v>378</v>
      </c>
      <c r="M13785" t="s">
        <v>379</v>
      </c>
      <c r="N13785" t="s">
        <v>487</v>
      </c>
    </row>
    <row r="13786" spans="1:14" hidden="1" x14ac:dyDescent="0.25">
      <c r="A13786" t="s">
        <v>476</v>
      </c>
      <c r="B13786" s="1">
        <v>45322</v>
      </c>
      <c r="C13786" t="s">
        <v>726</v>
      </c>
      <c r="D13786" t="s">
        <v>727</v>
      </c>
      <c r="E13786" s="4">
        <v>1250</v>
      </c>
      <c r="F13786" t="s">
        <v>1423</v>
      </c>
      <c r="G13786" t="s">
        <v>471</v>
      </c>
      <c r="H13786" t="s">
        <v>301</v>
      </c>
      <c r="I13786" t="s">
        <v>302</v>
      </c>
      <c r="J13786" t="s">
        <v>258</v>
      </c>
      <c r="L13786" t="s">
        <v>378</v>
      </c>
      <c r="M13786" t="s">
        <v>379</v>
      </c>
      <c r="N13786" t="s">
        <v>486</v>
      </c>
    </row>
    <row r="13787" spans="1:14" hidden="1" x14ac:dyDescent="0.25">
      <c r="A13787" t="s">
        <v>476</v>
      </c>
      <c r="B13787" s="1">
        <v>45351</v>
      </c>
      <c r="C13787" t="s">
        <v>726</v>
      </c>
      <c r="D13787" t="s">
        <v>727</v>
      </c>
      <c r="E13787" s="4">
        <v>1250</v>
      </c>
      <c r="F13787" t="s">
        <v>1423</v>
      </c>
      <c r="G13787" t="s">
        <v>471</v>
      </c>
      <c r="H13787" t="s">
        <v>301</v>
      </c>
      <c r="I13787" t="s">
        <v>302</v>
      </c>
      <c r="J13787" t="s">
        <v>258</v>
      </c>
      <c r="L13787" t="s">
        <v>378</v>
      </c>
      <c r="M13787" t="s">
        <v>379</v>
      </c>
      <c r="N13787" t="s">
        <v>486</v>
      </c>
    </row>
    <row r="13788" spans="1:14" hidden="1" x14ac:dyDescent="0.25">
      <c r="A13788" t="s">
        <v>476</v>
      </c>
      <c r="B13788" s="1">
        <v>45382</v>
      </c>
      <c r="C13788" t="s">
        <v>726</v>
      </c>
      <c r="D13788" t="s">
        <v>727</v>
      </c>
      <c r="E13788" s="4">
        <v>1250</v>
      </c>
      <c r="F13788" t="s">
        <v>1423</v>
      </c>
      <c r="G13788" t="s">
        <v>471</v>
      </c>
      <c r="H13788" t="s">
        <v>301</v>
      </c>
      <c r="I13788" t="s">
        <v>302</v>
      </c>
      <c r="J13788" t="s">
        <v>258</v>
      </c>
      <c r="L13788" t="s">
        <v>378</v>
      </c>
      <c r="M13788" t="s">
        <v>379</v>
      </c>
      <c r="N13788" t="s">
        <v>486</v>
      </c>
    </row>
    <row r="13789" spans="1:14" hidden="1" x14ac:dyDescent="0.25">
      <c r="A13789" t="s">
        <v>476</v>
      </c>
      <c r="B13789" s="1">
        <v>45412</v>
      </c>
      <c r="C13789" t="s">
        <v>726</v>
      </c>
      <c r="D13789" t="s">
        <v>727</v>
      </c>
      <c r="E13789" s="4">
        <v>5000</v>
      </c>
      <c r="F13789" t="s">
        <v>1423</v>
      </c>
      <c r="G13789" t="s">
        <v>471</v>
      </c>
      <c r="H13789" t="s">
        <v>301</v>
      </c>
      <c r="I13789" t="s">
        <v>302</v>
      </c>
      <c r="J13789" t="s">
        <v>258</v>
      </c>
      <c r="L13789" t="s">
        <v>378</v>
      </c>
      <c r="M13789" t="s">
        <v>379</v>
      </c>
      <c r="N13789" t="s">
        <v>486</v>
      </c>
    </row>
    <row r="13790" spans="1:14" hidden="1" x14ac:dyDescent="0.25">
      <c r="A13790" t="s">
        <v>476</v>
      </c>
      <c r="B13790" s="1">
        <v>45443</v>
      </c>
      <c r="C13790" t="s">
        <v>726</v>
      </c>
      <c r="D13790" t="s">
        <v>727</v>
      </c>
      <c r="E13790" s="4">
        <v>6250</v>
      </c>
      <c r="F13790" t="s">
        <v>1423</v>
      </c>
      <c r="G13790" t="s">
        <v>471</v>
      </c>
      <c r="H13790" t="s">
        <v>301</v>
      </c>
      <c r="I13790" t="s">
        <v>302</v>
      </c>
      <c r="J13790" t="s">
        <v>258</v>
      </c>
      <c r="L13790" t="s">
        <v>378</v>
      </c>
      <c r="M13790" t="s">
        <v>379</v>
      </c>
      <c r="N13790" t="s">
        <v>486</v>
      </c>
    </row>
    <row r="13791" spans="1:14" hidden="1" x14ac:dyDescent="0.25">
      <c r="A13791" t="s">
        <v>476</v>
      </c>
      <c r="B13791" s="1">
        <v>45473</v>
      </c>
      <c r="C13791" t="s">
        <v>726</v>
      </c>
      <c r="D13791" t="s">
        <v>727</v>
      </c>
      <c r="E13791" s="4">
        <v>7500</v>
      </c>
      <c r="F13791" t="s">
        <v>1423</v>
      </c>
      <c r="G13791" t="s">
        <v>471</v>
      </c>
      <c r="H13791" t="s">
        <v>301</v>
      </c>
      <c r="I13791" t="s">
        <v>302</v>
      </c>
      <c r="J13791" t="s">
        <v>258</v>
      </c>
      <c r="L13791" t="s">
        <v>378</v>
      </c>
      <c r="M13791" t="s">
        <v>379</v>
      </c>
      <c r="N13791" t="s">
        <v>486</v>
      </c>
    </row>
    <row r="13792" spans="1:14" hidden="1" x14ac:dyDescent="0.25">
      <c r="A13792" t="s">
        <v>476</v>
      </c>
      <c r="B13792" s="1">
        <v>45504</v>
      </c>
      <c r="C13792" t="s">
        <v>726</v>
      </c>
      <c r="D13792" t="s">
        <v>727</v>
      </c>
      <c r="E13792" s="4">
        <v>8750</v>
      </c>
      <c r="F13792" t="s">
        <v>1423</v>
      </c>
      <c r="G13792" t="s">
        <v>471</v>
      </c>
      <c r="H13792" t="s">
        <v>301</v>
      </c>
      <c r="I13792" t="s">
        <v>302</v>
      </c>
      <c r="J13792" t="s">
        <v>258</v>
      </c>
      <c r="L13792" t="s">
        <v>378</v>
      </c>
      <c r="M13792" t="s">
        <v>379</v>
      </c>
      <c r="N13792" t="s">
        <v>486</v>
      </c>
    </row>
    <row r="13793" spans="1:14" hidden="1" x14ac:dyDescent="0.25">
      <c r="A13793" t="s">
        <v>476</v>
      </c>
      <c r="B13793" s="1">
        <v>45535</v>
      </c>
      <c r="C13793" t="s">
        <v>726</v>
      </c>
      <c r="D13793" t="s">
        <v>727</v>
      </c>
      <c r="E13793" s="4">
        <v>10000</v>
      </c>
      <c r="F13793" t="s">
        <v>1423</v>
      </c>
      <c r="G13793" t="s">
        <v>471</v>
      </c>
      <c r="H13793" t="s">
        <v>301</v>
      </c>
      <c r="I13793" t="s">
        <v>302</v>
      </c>
      <c r="J13793" t="s">
        <v>258</v>
      </c>
      <c r="L13793" t="s">
        <v>378</v>
      </c>
      <c r="M13793" t="s">
        <v>379</v>
      </c>
      <c r="N13793" t="s">
        <v>486</v>
      </c>
    </row>
    <row r="13794" spans="1:14" hidden="1" x14ac:dyDescent="0.25">
      <c r="A13794" t="s">
        <v>476</v>
      </c>
      <c r="B13794" s="1">
        <v>45565</v>
      </c>
      <c r="C13794" t="s">
        <v>726</v>
      </c>
      <c r="D13794" t="s">
        <v>727</v>
      </c>
      <c r="E13794" s="4">
        <v>11250</v>
      </c>
      <c r="F13794" t="s">
        <v>1423</v>
      </c>
      <c r="G13794" t="s">
        <v>471</v>
      </c>
      <c r="H13794" t="s">
        <v>301</v>
      </c>
      <c r="I13794" t="s">
        <v>302</v>
      </c>
      <c r="J13794" t="s">
        <v>258</v>
      </c>
      <c r="L13794" t="s">
        <v>378</v>
      </c>
      <c r="M13794" t="s">
        <v>379</v>
      </c>
      <c r="N13794" t="s">
        <v>486</v>
      </c>
    </row>
    <row r="13795" spans="1:14" hidden="1" x14ac:dyDescent="0.25">
      <c r="A13795" t="s">
        <v>476</v>
      </c>
      <c r="B13795" s="1">
        <v>45596</v>
      </c>
      <c r="C13795" t="s">
        <v>726</v>
      </c>
      <c r="D13795" t="s">
        <v>727</v>
      </c>
      <c r="E13795" s="4">
        <v>12500</v>
      </c>
      <c r="F13795" t="s">
        <v>1423</v>
      </c>
      <c r="G13795" t="s">
        <v>471</v>
      </c>
      <c r="H13795" t="s">
        <v>301</v>
      </c>
      <c r="I13795" t="s">
        <v>302</v>
      </c>
      <c r="J13795" t="s">
        <v>258</v>
      </c>
      <c r="L13795" t="s">
        <v>378</v>
      </c>
      <c r="M13795" t="s">
        <v>379</v>
      </c>
      <c r="N13795" t="s">
        <v>486</v>
      </c>
    </row>
    <row r="13796" spans="1:14" hidden="1" x14ac:dyDescent="0.25">
      <c r="A13796" t="s">
        <v>476</v>
      </c>
      <c r="B13796" s="1">
        <v>45626</v>
      </c>
      <c r="C13796" t="s">
        <v>726</v>
      </c>
      <c r="D13796" t="s">
        <v>727</v>
      </c>
      <c r="E13796" s="4">
        <v>13750</v>
      </c>
      <c r="F13796" t="s">
        <v>1423</v>
      </c>
      <c r="G13796" t="s">
        <v>471</v>
      </c>
      <c r="H13796" t="s">
        <v>301</v>
      </c>
      <c r="I13796" t="s">
        <v>302</v>
      </c>
      <c r="J13796" t="s">
        <v>258</v>
      </c>
      <c r="L13796" t="s">
        <v>378</v>
      </c>
      <c r="M13796" t="s">
        <v>379</v>
      </c>
      <c r="N13796" t="s">
        <v>486</v>
      </c>
    </row>
    <row r="13797" spans="1:14" hidden="1" x14ac:dyDescent="0.25">
      <c r="A13797" t="s">
        <v>476</v>
      </c>
      <c r="B13797" s="1">
        <v>45657</v>
      </c>
      <c r="C13797" t="s">
        <v>726</v>
      </c>
      <c r="D13797" t="s">
        <v>727</v>
      </c>
      <c r="E13797" s="4">
        <v>15000</v>
      </c>
      <c r="F13797" t="s">
        <v>1423</v>
      </c>
      <c r="G13797" t="s">
        <v>471</v>
      </c>
      <c r="H13797" t="s">
        <v>301</v>
      </c>
      <c r="I13797" t="s">
        <v>302</v>
      </c>
      <c r="J13797" t="s">
        <v>258</v>
      </c>
      <c r="L13797" t="s">
        <v>378</v>
      </c>
      <c r="M13797" t="s">
        <v>379</v>
      </c>
      <c r="N13797" t="s">
        <v>486</v>
      </c>
    </row>
    <row r="13798" spans="1:14" hidden="1" x14ac:dyDescent="0.25">
      <c r="A13798" t="s">
        <v>476</v>
      </c>
      <c r="B13798" s="1">
        <v>45322</v>
      </c>
      <c r="C13798" t="s">
        <v>738</v>
      </c>
      <c r="D13798" t="s">
        <v>739</v>
      </c>
      <c r="E13798" s="4">
        <v>833.33333333333337</v>
      </c>
      <c r="F13798" t="s">
        <v>1423</v>
      </c>
      <c r="G13798" t="s">
        <v>471</v>
      </c>
      <c r="H13798" t="s">
        <v>301</v>
      </c>
      <c r="I13798" t="s">
        <v>302</v>
      </c>
      <c r="J13798" t="s">
        <v>258</v>
      </c>
      <c r="L13798" t="s">
        <v>378</v>
      </c>
      <c r="M13798" t="s">
        <v>379</v>
      </c>
      <c r="N13798" t="s">
        <v>487</v>
      </c>
    </row>
    <row r="13799" spans="1:14" hidden="1" x14ac:dyDescent="0.25">
      <c r="A13799" t="s">
        <v>476</v>
      </c>
      <c r="B13799" s="1">
        <v>45351</v>
      </c>
      <c r="C13799" t="s">
        <v>738</v>
      </c>
      <c r="D13799" t="s">
        <v>739</v>
      </c>
      <c r="E13799" s="4">
        <v>833.33333333333337</v>
      </c>
      <c r="F13799" t="s">
        <v>1423</v>
      </c>
      <c r="G13799" t="s">
        <v>471</v>
      </c>
      <c r="H13799" t="s">
        <v>301</v>
      </c>
      <c r="I13799" t="s">
        <v>302</v>
      </c>
      <c r="J13799" t="s">
        <v>258</v>
      </c>
      <c r="L13799" t="s">
        <v>378</v>
      </c>
      <c r="M13799" t="s">
        <v>379</v>
      </c>
      <c r="N13799" t="s">
        <v>487</v>
      </c>
    </row>
    <row r="13800" spans="1:14" hidden="1" x14ac:dyDescent="0.25">
      <c r="A13800" t="s">
        <v>476</v>
      </c>
      <c r="B13800" s="1">
        <v>45382</v>
      </c>
      <c r="C13800" t="s">
        <v>738</v>
      </c>
      <c r="D13800" t="s">
        <v>739</v>
      </c>
      <c r="E13800" s="4">
        <v>833.33333333333337</v>
      </c>
      <c r="F13800" t="s">
        <v>1423</v>
      </c>
      <c r="G13800" t="s">
        <v>471</v>
      </c>
      <c r="H13800" t="s">
        <v>301</v>
      </c>
      <c r="I13800" t="s">
        <v>302</v>
      </c>
      <c r="J13800" t="s">
        <v>258</v>
      </c>
      <c r="L13800" t="s">
        <v>378</v>
      </c>
      <c r="M13800" t="s">
        <v>379</v>
      </c>
      <c r="N13800" t="s">
        <v>487</v>
      </c>
    </row>
    <row r="13801" spans="1:14" hidden="1" x14ac:dyDescent="0.25">
      <c r="A13801" t="s">
        <v>476</v>
      </c>
      <c r="B13801" s="1">
        <v>45412</v>
      </c>
      <c r="C13801" t="s">
        <v>738</v>
      </c>
      <c r="D13801" t="s">
        <v>739</v>
      </c>
      <c r="E13801" s="4">
        <v>3333.3333333333335</v>
      </c>
      <c r="F13801" t="s">
        <v>1423</v>
      </c>
      <c r="G13801" t="s">
        <v>471</v>
      </c>
      <c r="H13801" t="s">
        <v>301</v>
      </c>
      <c r="I13801" t="s">
        <v>302</v>
      </c>
      <c r="J13801" t="s">
        <v>258</v>
      </c>
      <c r="L13801" t="s">
        <v>378</v>
      </c>
      <c r="M13801" t="s">
        <v>379</v>
      </c>
      <c r="N13801" t="s">
        <v>487</v>
      </c>
    </row>
    <row r="13802" spans="1:14" hidden="1" x14ac:dyDescent="0.25">
      <c r="A13802" t="s">
        <v>476</v>
      </c>
      <c r="B13802" s="1">
        <v>45443</v>
      </c>
      <c r="C13802" t="s">
        <v>738</v>
      </c>
      <c r="D13802" t="s">
        <v>739</v>
      </c>
      <c r="E13802" s="4">
        <v>4166.666666666667</v>
      </c>
      <c r="F13802" t="s">
        <v>1423</v>
      </c>
      <c r="G13802" t="s">
        <v>471</v>
      </c>
      <c r="H13802" t="s">
        <v>301</v>
      </c>
      <c r="I13802" t="s">
        <v>302</v>
      </c>
      <c r="J13802" t="s">
        <v>258</v>
      </c>
      <c r="L13802" t="s">
        <v>378</v>
      </c>
      <c r="M13802" t="s">
        <v>379</v>
      </c>
      <c r="N13802" t="s">
        <v>487</v>
      </c>
    </row>
    <row r="13803" spans="1:14" hidden="1" x14ac:dyDescent="0.25">
      <c r="A13803" t="s">
        <v>476</v>
      </c>
      <c r="B13803" s="1">
        <v>45473</v>
      </c>
      <c r="C13803" t="s">
        <v>738</v>
      </c>
      <c r="D13803" t="s">
        <v>739</v>
      </c>
      <c r="E13803" s="4">
        <v>5000</v>
      </c>
      <c r="F13803" t="s">
        <v>1423</v>
      </c>
      <c r="G13803" t="s">
        <v>471</v>
      </c>
      <c r="H13803" t="s">
        <v>301</v>
      </c>
      <c r="I13803" t="s">
        <v>302</v>
      </c>
      <c r="J13803" t="s">
        <v>258</v>
      </c>
      <c r="L13803" t="s">
        <v>378</v>
      </c>
      <c r="M13803" t="s">
        <v>379</v>
      </c>
      <c r="N13803" t="s">
        <v>487</v>
      </c>
    </row>
    <row r="13804" spans="1:14" hidden="1" x14ac:dyDescent="0.25">
      <c r="A13804" t="s">
        <v>476</v>
      </c>
      <c r="B13804" s="1">
        <v>45504</v>
      </c>
      <c r="C13804" t="s">
        <v>738</v>
      </c>
      <c r="D13804" t="s">
        <v>739</v>
      </c>
      <c r="E13804" s="4">
        <v>5833.333333333333</v>
      </c>
      <c r="F13804" t="s">
        <v>1423</v>
      </c>
      <c r="G13804" t="s">
        <v>471</v>
      </c>
      <c r="H13804" t="s">
        <v>301</v>
      </c>
      <c r="I13804" t="s">
        <v>302</v>
      </c>
      <c r="J13804" t="s">
        <v>258</v>
      </c>
      <c r="L13804" t="s">
        <v>378</v>
      </c>
      <c r="M13804" t="s">
        <v>379</v>
      </c>
      <c r="N13804" t="s">
        <v>487</v>
      </c>
    </row>
    <row r="13805" spans="1:14" hidden="1" x14ac:dyDescent="0.25">
      <c r="A13805" t="s">
        <v>476</v>
      </c>
      <c r="B13805" s="1">
        <v>45535</v>
      </c>
      <c r="C13805" t="s">
        <v>738</v>
      </c>
      <c r="D13805" t="s">
        <v>739</v>
      </c>
      <c r="E13805" s="4">
        <v>6666.6666666666661</v>
      </c>
      <c r="F13805" t="s">
        <v>1423</v>
      </c>
      <c r="G13805" t="s">
        <v>471</v>
      </c>
      <c r="H13805" t="s">
        <v>301</v>
      </c>
      <c r="I13805" t="s">
        <v>302</v>
      </c>
      <c r="J13805" t="s">
        <v>258</v>
      </c>
      <c r="L13805" t="s">
        <v>378</v>
      </c>
      <c r="M13805" t="s">
        <v>379</v>
      </c>
      <c r="N13805" t="s">
        <v>487</v>
      </c>
    </row>
    <row r="13806" spans="1:14" hidden="1" x14ac:dyDescent="0.25">
      <c r="A13806" t="s">
        <v>476</v>
      </c>
      <c r="B13806" s="1">
        <v>45565</v>
      </c>
      <c r="C13806" t="s">
        <v>738</v>
      </c>
      <c r="D13806" t="s">
        <v>739</v>
      </c>
      <c r="E13806" s="4">
        <v>7499.9999999999991</v>
      </c>
      <c r="F13806" t="s">
        <v>1423</v>
      </c>
      <c r="G13806" t="s">
        <v>471</v>
      </c>
      <c r="H13806" t="s">
        <v>301</v>
      </c>
      <c r="I13806" t="s">
        <v>302</v>
      </c>
      <c r="J13806" t="s">
        <v>258</v>
      </c>
      <c r="L13806" t="s">
        <v>378</v>
      </c>
      <c r="M13806" t="s">
        <v>379</v>
      </c>
      <c r="N13806" t="s">
        <v>487</v>
      </c>
    </row>
    <row r="13807" spans="1:14" hidden="1" x14ac:dyDescent="0.25">
      <c r="A13807" t="s">
        <v>476</v>
      </c>
      <c r="B13807" s="1">
        <v>45596</v>
      </c>
      <c r="C13807" t="s">
        <v>738</v>
      </c>
      <c r="D13807" t="s">
        <v>739</v>
      </c>
      <c r="E13807" s="4">
        <v>8333.3333333333321</v>
      </c>
      <c r="F13807" t="s">
        <v>1423</v>
      </c>
      <c r="G13807" t="s">
        <v>471</v>
      </c>
      <c r="H13807" t="s">
        <v>301</v>
      </c>
      <c r="I13807" t="s">
        <v>302</v>
      </c>
      <c r="J13807" t="s">
        <v>258</v>
      </c>
      <c r="L13807" t="s">
        <v>378</v>
      </c>
      <c r="M13807" t="s">
        <v>379</v>
      </c>
      <c r="N13807" t="s">
        <v>487</v>
      </c>
    </row>
    <row r="13808" spans="1:14" hidden="1" x14ac:dyDescent="0.25">
      <c r="A13808" t="s">
        <v>476</v>
      </c>
      <c r="B13808" s="1">
        <v>45626</v>
      </c>
      <c r="C13808" t="s">
        <v>738</v>
      </c>
      <c r="D13808" t="s">
        <v>739</v>
      </c>
      <c r="E13808" s="4">
        <v>9166.6666666666661</v>
      </c>
      <c r="F13808" t="s">
        <v>1423</v>
      </c>
      <c r="G13808" t="s">
        <v>471</v>
      </c>
      <c r="H13808" t="s">
        <v>301</v>
      </c>
      <c r="I13808" t="s">
        <v>302</v>
      </c>
      <c r="J13808" t="s">
        <v>258</v>
      </c>
      <c r="L13808" t="s">
        <v>378</v>
      </c>
      <c r="M13808" t="s">
        <v>379</v>
      </c>
      <c r="N13808" t="s">
        <v>487</v>
      </c>
    </row>
    <row r="13809" spans="1:14" hidden="1" x14ac:dyDescent="0.25">
      <c r="A13809" t="s">
        <v>476</v>
      </c>
      <c r="B13809" s="1">
        <v>45657</v>
      </c>
      <c r="C13809" t="s">
        <v>738</v>
      </c>
      <c r="D13809" t="s">
        <v>739</v>
      </c>
      <c r="E13809" s="4">
        <v>10000</v>
      </c>
      <c r="F13809" t="s">
        <v>1423</v>
      </c>
      <c r="G13809" t="s">
        <v>471</v>
      </c>
      <c r="H13809" t="s">
        <v>301</v>
      </c>
      <c r="I13809" t="s">
        <v>302</v>
      </c>
      <c r="J13809" t="s">
        <v>258</v>
      </c>
      <c r="L13809" t="s">
        <v>378</v>
      </c>
      <c r="M13809" t="s">
        <v>379</v>
      </c>
      <c r="N13809" t="s">
        <v>487</v>
      </c>
    </row>
    <row r="13810" spans="1:14" hidden="1" x14ac:dyDescent="0.25">
      <c r="A13810" t="s">
        <v>476</v>
      </c>
      <c r="B13810" s="1">
        <v>45322</v>
      </c>
      <c r="C13810" t="s">
        <v>769</v>
      </c>
      <c r="D13810" t="s">
        <v>770</v>
      </c>
      <c r="E13810" s="4">
        <v>833.33333333333337</v>
      </c>
      <c r="F13810" t="s">
        <v>1423</v>
      </c>
      <c r="G13810" t="s">
        <v>471</v>
      </c>
      <c r="H13810" t="s">
        <v>311</v>
      </c>
      <c r="I13810" t="s">
        <v>312</v>
      </c>
      <c r="J13810" t="s">
        <v>264</v>
      </c>
      <c r="L13810" t="s">
        <v>378</v>
      </c>
      <c r="M13810" t="s">
        <v>379</v>
      </c>
      <c r="N13810" t="s">
        <v>487</v>
      </c>
    </row>
    <row r="13811" spans="1:14" hidden="1" x14ac:dyDescent="0.25">
      <c r="A13811" t="s">
        <v>476</v>
      </c>
      <c r="B13811" s="1">
        <v>45351</v>
      </c>
      <c r="C13811" t="s">
        <v>769</v>
      </c>
      <c r="D13811" t="s">
        <v>770</v>
      </c>
      <c r="E13811" s="4">
        <v>833.33333333333337</v>
      </c>
      <c r="F13811" t="s">
        <v>1423</v>
      </c>
      <c r="G13811" t="s">
        <v>471</v>
      </c>
      <c r="H13811" t="s">
        <v>311</v>
      </c>
      <c r="I13811" t="s">
        <v>312</v>
      </c>
      <c r="J13811" t="s">
        <v>264</v>
      </c>
      <c r="L13811" t="s">
        <v>378</v>
      </c>
      <c r="M13811" t="s">
        <v>379</v>
      </c>
      <c r="N13811" t="s">
        <v>487</v>
      </c>
    </row>
    <row r="13812" spans="1:14" hidden="1" x14ac:dyDescent="0.25">
      <c r="A13812" t="s">
        <v>476</v>
      </c>
      <c r="B13812" s="1">
        <v>45382</v>
      </c>
      <c r="C13812" t="s">
        <v>769</v>
      </c>
      <c r="D13812" t="s">
        <v>770</v>
      </c>
      <c r="E13812" s="4">
        <v>833.33333333333337</v>
      </c>
      <c r="F13812" t="s">
        <v>1423</v>
      </c>
      <c r="G13812" t="s">
        <v>471</v>
      </c>
      <c r="H13812" t="s">
        <v>311</v>
      </c>
      <c r="I13812" t="s">
        <v>312</v>
      </c>
      <c r="J13812" t="s">
        <v>264</v>
      </c>
      <c r="L13812" t="s">
        <v>378</v>
      </c>
      <c r="M13812" t="s">
        <v>379</v>
      </c>
      <c r="N13812" t="s">
        <v>487</v>
      </c>
    </row>
    <row r="13813" spans="1:14" hidden="1" x14ac:dyDescent="0.25">
      <c r="A13813" t="s">
        <v>476</v>
      </c>
      <c r="B13813" s="1">
        <v>45412</v>
      </c>
      <c r="C13813" t="s">
        <v>769</v>
      </c>
      <c r="D13813" t="s">
        <v>770</v>
      </c>
      <c r="E13813" s="4">
        <v>3333.3333333333335</v>
      </c>
      <c r="F13813" t="s">
        <v>1423</v>
      </c>
      <c r="G13813" t="s">
        <v>471</v>
      </c>
      <c r="H13813" t="s">
        <v>311</v>
      </c>
      <c r="I13813" t="s">
        <v>312</v>
      </c>
      <c r="J13813" t="s">
        <v>264</v>
      </c>
      <c r="L13813" t="s">
        <v>378</v>
      </c>
      <c r="M13813" t="s">
        <v>379</v>
      </c>
      <c r="N13813" t="s">
        <v>487</v>
      </c>
    </row>
    <row r="13814" spans="1:14" hidden="1" x14ac:dyDescent="0.25">
      <c r="A13814" t="s">
        <v>476</v>
      </c>
      <c r="B13814" s="1">
        <v>45443</v>
      </c>
      <c r="C13814" t="s">
        <v>769</v>
      </c>
      <c r="D13814" t="s">
        <v>770</v>
      </c>
      <c r="E13814" s="4">
        <v>4166.666666666667</v>
      </c>
      <c r="F13814" t="s">
        <v>1423</v>
      </c>
      <c r="G13814" t="s">
        <v>471</v>
      </c>
      <c r="H13814" t="s">
        <v>311</v>
      </c>
      <c r="I13814" t="s">
        <v>312</v>
      </c>
      <c r="J13814" t="s">
        <v>264</v>
      </c>
      <c r="L13814" t="s">
        <v>378</v>
      </c>
      <c r="M13814" t="s">
        <v>379</v>
      </c>
      <c r="N13814" t="s">
        <v>487</v>
      </c>
    </row>
    <row r="13815" spans="1:14" hidden="1" x14ac:dyDescent="0.25">
      <c r="A13815" t="s">
        <v>476</v>
      </c>
      <c r="B13815" s="1">
        <v>45473</v>
      </c>
      <c r="C13815" t="s">
        <v>769</v>
      </c>
      <c r="D13815" t="s">
        <v>770</v>
      </c>
      <c r="E13815" s="4">
        <v>5000</v>
      </c>
      <c r="F13815" t="s">
        <v>1423</v>
      </c>
      <c r="G13815" t="s">
        <v>471</v>
      </c>
      <c r="H13815" t="s">
        <v>311</v>
      </c>
      <c r="I13815" t="s">
        <v>312</v>
      </c>
      <c r="J13815" t="s">
        <v>264</v>
      </c>
      <c r="L13815" t="s">
        <v>378</v>
      </c>
      <c r="M13815" t="s">
        <v>379</v>
      </c>
      <c r="N13815" t="s">
        <v>487</v>
      </c>
    </row>
    <row r="13816" spans="1:14" hidden="1" x14ac:dyDescent="0.25">
      <c r="A13816" t="s">
        <v>476</v>
      </c>
      <c r="B13816" s="1">
        <v>45504</v>
      </c>
      <c r="C13816" t="s">
        <v>769</v>
      </c>
      <c r="D13816" t="s">
        <v>770</v>
      </c>
      <c r="E13816" s="4">
        <v>5833.333333333333</v>
      </c>
      <c r="F13816" t="s">
        <v>1423</v>
      </c>
      <c r="G13816" t="s">
        <v>471</v>
      </c>
      <c r="H13816" t="s">
        <v>311</v>
      </c>
      <c r="I13816" t="s">
        <v>312</v>
      </c>
      <c r="J13816" t="s">
        <v>264</v>
      </c>
      <c r="L13816" t="s">
        <v>378</v>
      </c>
      <c r="M13816" t="s">
        <v>379</v>
      </c>
      <c r="N13816" t="s">
        <v>487</v>
      </c>
    </row>
    <row r="13817" spans="1:14" hidden="1" x14ac:dyDescent="0.25">
      <c r="A13817" t="s">
        <v>476</v>
      </c>
      <c r="B13817" s="1">
        <v>45535</v>
      </c>
      <c r="C13817" t="s">
        <v>769</v>
      </c>
      <c r="D13817" t="s">
        <v>770</v>
      </c>
      <c r="E13817" s="4">
        <v>6666.6666666666661</v>
      </c>
      <c r="F13817" t="s">
        <v>1423</v>
      </c>
      <c r="G13817" t="s">
        <v>471</v>
      </c>
      <c r="H13817" t="s">
        <v>311</v>
      </c>
      <c r="I13817" t="s">
        <v>312</v>
      </c>
      <c r="J13817" t="s">
        <v>264</v>
      </c>
      <c r="L13817" t="s">
        <v>378</v>
      </c>
      <c r="M13817" t="s">
        <v>379</v>
      </c>
      <c r="N13817" t="s">
        <v>487</v>
      </c>
    </row>
    <row r="13818" spans="1:14" hidden="1" x14ac:dyDescent="0.25">
      <c r="A13818" t="s">
        <v>476</v>
      </c>
      <c r="B13818" s="1">
        <v>45565</v>
      </c>
      <c r="C13818" t="s">
        <v>769</v>
      </c>
      <c r="D13818" t="s">
        <v>770</v>
      </c>
      <c r="E13818" s="4">
        <v>7499.9999999999991</v>
      </c>
      <c r="F13818" t="s">
        <v>1423</v>
      </c>
      <c r="G13818" t="s">
        <v>471</v>
      </c>
      <c r="H13818" t="s">
        <v>311</v>
      </c>
      <c r="I13818" t="s">
        <v>312</v>
      </c>
      <c r="J13818" t="s">
        <v>264</v>
      </c>
      <c r="L13818" t="s">
        <v>378</v>
      </c>
      <c r="M13818" t="s">
        <v>379</v>
      </c>
      <c r="N13818" t="s">
        <v>487</v>
      </c>
    </row>
    <row r="13819" spans="1:14" hidden="1" x14ac:dyDescent="0.25">
      <c r="A13819" t="s">
        <v>476</v>
      </c>
      <c r="B13819" s="1">
        <v>45596</v>
      </c>
      <c r="C13819" t="s">
        <v>769</v>
      </c>
      <c r="D13819" t="s">
        <v>770</v>
      </c>
      <c r="E13819" s="4">
        <v>8333.3333333333321</v>
      </c>
      <c r="F13819" t="s">
        <v>1423</v>
      </c>
      <c r="G13819" t="s">
        <v>471</v>
      </c>
      <c r="H13819" t="s">
        <v>311</v>
      </c>
      <c r="I13819" t="s">
        <v>312</v>
      </c>
      <c r="J13819" t="s">
        <v>264</v>
      </c>
      <c r="L13819" t="s">
        <v>378</v>
      </c>
      <c r="M13819" t="s">
        <v>379</v>
      </c>
      <c r="N13819" t="s">
        <v>487</v>
      </c>
    </row>
    <row r="13820" spans="1:14" hidden="1" x14ac:dyDescent="0.25">
      <c r="A13820" t="s">
        <v>476</v>
      </c>
      <c r="B13820" s="1">
        <v>45626</v>
      </c>
      <c r="C13820" t="s">
        <v>769</v>
      </c>
      <c r="D13820" t="s">
        <v>770</v>
      </c>
      <c r="E13820" s="4">
        <v>9166.6666666666661</v>
      </c>
      <c r="F13820" t="s">
        <v>1423</v>
      </c>
      <c r="G13820" t="s">
        <v>471</v>
      </c>
      <c r="H13820" t="s">
        <v>311</v>
      </c>
      <c r="I13820" t="s">
        <v>312</v>
      </c>
      <c r="J13820" t="s">
        <v>264</v>
      </c>
      <c r="L13820" t="s">
        <v>378</v>
      </c>
      <c r="M13820" t="s">
        <v>379</v>
      </c>
      <c r="N13820" t="s">
        <v>487</v>
      </c>
    </row>
    <row r="13821" spans="1:14" hidden="1" x14ac:dyDescent="0.25">
      <c r="A13821" t="s">
        <v>476</v>
      </c>
      <c r="B13821" s="1">
        <v>45657</v>
      </c>
      <c r="C13821" t="s">
        <v>769</v>
      </c>
      <c r="D13821" t="s">
        <v>770</v>
      </c>
      <c r="E13821" s="4">
        <v>10000</v>
      </c>
      <c r="F13821" t="s">
        <v>1423</v>
      </c>
      <c r="G13821" t="s">
        <v>471</v>
      </c>
      <c r="H13821" t="s">
        <v>311</v>
      </c>
      <c r="I13821" t="s">
        <v>312</v>
      </c>
      <c r="J13821" t="s">
        <v>264</v>
      </c>
      <c r="L13821" t="s">
        <v>378</v>
      </c>
      <c r="M13821" t="s">
        <v>379</v>
      </c>
      <c r="N13821" t="s">
        <v>487</v>
      </c>
    </row>
    <row r="13822" spans="1:14" hidden="1" x14ac:dyDescent="0.25">
      <c r="A13822" t="s">
        <v>476</v>
      </c>
      <c r="B13822" s="1">
        <v>45322</v>
      </c>
      <c r="C13822" t="s">
        <v>802</v>
      </c>
      <c r="D13822" t="s">
        <v>803</v>
      </c>
      <c r="E13822" s="4">
        <v>35</v>
      </c>
      <c r="F13822" t="s">
        <v>1423</v>
      </c>
      <c r="G13822" t="s">
        <v>471</v>
      </c>
      <c r="H13822" t="s">
        <v>308</v>
      </c>
      <c r="I13822" t="s">
        <v>309</v>
      </c>
      <c r="J13822" t="s">
        <v>264</v>
      </c>
      <c r="L13822" t="s">
        <v>378</v>
      </c>
      <c r="M13822" t="s">
        <v>379</v>
      </c>
      <c r="N13822" t="s">
        <v>487</v>
      </c>
    </row>
    <row r="13823" spans="1:14" hidden="1" x14ac:dyDescent="0.25">
      <c r="A13823" t="s">
        <v>476</v>
      </c>
      <c r="B13823" s="1">
        <v>45351</v>
      </c>
      <c r="C13823" t="s">
        <v>802</v>
      </c>
      <c r="D13823" t="s">
        <v>803</v>
      </c>
      <c r="E13823" s="4">
        <v>35</v>
      </c>
      <c r="F13823" t="s">
        <v>1423</v>
      </c>
      <c r="G13823" t="s">
        <v>471</v>
      </c>
      <c r="H13823" t="s">
        <v>308</v>
      </c>
      <c r="I13823" t="s">
        <v>309</v>
      </c>
      <c r="J13823" t="s">
        <v>264</v>
      </c>
      <c r="L13823" t="s">
        <v>378</v>
      </c>
      <c r="M13823" t="s">
        <v>379</v>
      </c>
      <c r="N13823" t="s">
        <v>487</v>
      </c>
    </row>
    <row r="13824" spans="1:14" hidden="1" x14ac:dyDescent="0.25">
      <c r="A13824" t="s">
        <v>476</v>
      </c>
      <c r="B13824" s="1">
        <v>45382</v>
      </c>
      <c r="C13824" t="s">
        <v>802</v>
      </c>
      <c r="D13824" t="s">
        <v>803</v>
      </c>
      <c r="E13824" s="4">
        <v>35</v>
      </c>
      <c r="F13824" t="s">
        <v>1423</v>
      </c>
      <c r="G13824" t="s">
        <v>471</v>
      </c>
      <c r="H13824" t="s">
        <v>308</v>
      </c>
      <c r="I13824" t="s">
        <v>309</v>
      </c>
      <c r="J13824" t="s">
        <v>264</v>
      </c>
      <c r="L13824" t="s">
        <v>378</v>
      </c>
      <c r="M13824" t="s">
        <v>379</v>
      </c>
      <c r="N13824" t="s">
        <v>487</v>
      </c>
    </row>
    <row r="13825" spans="1:14" hidden="1" x14ac:dyDescent="0.25">
      <c r="A13825" t="s">
        <v>476</v>
      </c>
      <c r="B13825" s="1">
        <v>45412</v>
      </c>
      <c r="C13825" t="s">
        <v>802</v>
      </c>
      <c r="D13825" t="s">
        <v>803</v>
      </c>
      <c r="E13825" s="4">
        <v>140</v>
      </c>
      <c r="F13825" t="s">
        <v>1423</v>
      </c>
      <c r="G13825" t="s">
        <v>471</v>
      </c>
      <c r="H13825" t="s">
        <v>308</v>
      </c>
      <c r="I13825" t="s">
        <v>309</v>
      </c>
      <c r="J13825" t="s">
        <v>264</v>
      </c>
      <c r="L13825" t="s">
        <v>378</v>
      </c>
      <c r="M13825" t="s">
        <v>379</v>
      </c>
      <c r="N13825" t="s">
        <v>487</v>
      </c>
    </row>
    <row r="13826" spans="1:14" hidden="1" x14ac:dyDescent="0.25">
      <c r="A13826" t="s">
        <v>476</v>
      </c>
      <c r="B13826" s="1">
        <v>45443</v>
      </c>
      <c r="C13826" t="s">
        <v>802</v>
      </c>
      <c r="D13826" t="s">
        <v>803</v>
      </c>
      <c r="E13826" s="4">
        <v>175</v>
      </c>
      <c r="F13826" t="s">
        <v>1423</v>
      </c>
      <c r="G13826" t="s">
        <v>471</v>
      </c>
      <c r="H13826" t="s">
        <v>308</v>
      </c>
      <c r="I13826" t="s">
        <v>309</v>
      </c>
      <c r="J13826" t="s">
        <v>264</v>
      </c>
      <c r="L13826" t="s">
        <v>378</v>
      </c>
      <c r="M13826" t="s">
        <v>379</v>
      </c>
      <c r="N13826" t="s">
        <v>487</v>
      </c>
    </row>
    <row r="13827" spans="1:14" hidden="1" x14ac:dyDescent="0.25">
      <c r="A13827" t="s">
        <v>476</v>
      </c>
      <c r="B13827" s="1">
        <v>45473</v>
      </c>
      <c r="C13827" t="s">
        <v>802</v>
      </c>
      <c r="D13827" t="s">
        <v>803</v>
      </c>
      <c r="E13827" s="4">
        <v>210</v>
      </c>
      <c r="F13827" t="s">
        <v>1423</v>
      </c>
      <c r="G13827" t="s">
        <v>471</v>
      </c>
      <c r="H13827" t="s">
        <v>308</v>
      </c>
      <c r="I13827" t="s">
        <v>309</v>
      </c>
      <c r="J13827" t="s">
        <v>264</v>
      </c>
      <c r="L13827" t="s">
        <v>378</v>
      </c>
      <c r="M13827" t="s">
        <v>379</v>
      </c>
      <c r="N13827" t="s">
        <v>487</v>
      </c>
    </row>
    <row r="13828" spans="1:14" hidden="1" x14ac:dyDescent="0.25">
      <c r="A13828" t="s">
        <v>476</v>
      </c>
      <c r="B13828" s="1">
        <v>45504</v>
      </c>
      <c r="C13828" t="s">
        <v>802</v>
      </c>
      <c r="D13828" t="s">
        <v>803</v>
      </c>
      <c r="E13828" s="4">
        <v>245</v>
      </c>
      <c r="F13828" t="s">
        <v>1423</v>
      </c>
      <c r="G13828" t="s">
        <v>471</v>
      </c>
      <c r="H13828" t="s">
        <v>308</v>
      </c>
      <c r="I13828" t="s">
        <v>309</v>
      </c>
      <c r="J13828" t="s">
        <v>264</v>
      </c>
      <c r="L13828" t="s">
        <v>378</v>
      </c>
      <c r="M13828" t="s">
        <v>379</v>
      </c>
      <c r="N13828" t="s">
        <v>487</v>
      </c>
    </row>
    <row r="13829" spans="1:14" hidden="1" x14ac:dyDescent="0.25">
      <c r="A13829" t="s">
        <v>476</v>
      </c>
      <c r="B13829" s="1">
        <v>45535</v>
      </c>
      <c r="C13829" t="s">
        <v>802</v>
      </c>
      <c r="D13829" t="s">
        <v>803</v>
      </c>
      <c r="E13829" s="4">
        <v>280</v>
      </c>
      <c r="F13829" t="s">
        <v>1423</v>
      </c>
      <c r="G13829" t="s">
        <v>471</v>
      </c>
      <c r="H13829" t="s">
        <v>308</v>
      </c>
      <c r="I13829" t="s">
        <v>309</v>
      </c>
      <c r="J13829" t="s">
        <v>264</v>
      </c>
      <c r="L13829" t="s">
        <v>378</v>
      </c>
      <c r="M13829" t="s">
        <v>379</v>
      </c>
      <c r="N13829" t="s">
        <v>487</v>
      </c>
    </row>
    <row r="13830" spans="1:14" hidden="1" x14ac:dyDescent="0.25">
      <c r="A13830" t="s">
        <v>476</v>
      </c>
      <c r="B13830" s="1">
        <v>45565</v>
      </c>
      <c r="C13830" t="s">
        <v>802</v>
      </c>
      <c r="D13830" t="s">
        <v>803</v>
      </c>
      <c r="E13830" s="4">
        <v>315</v>
      </c>
      <c r="F13830" t="s">
        <v>1423</v>
      </c>
      <c r="G13830" t="s">
        <v>471</v>
      </c>
      <c r="H13830" t="s">
        <v>308</v>
      </c>
      <c r="I13830" t="s">
        <v>309</v>
      </c>
      <c r="J13830" t="s">
        <v>264</v>
      </c>
      <c r="L13830" t="s">
        <v>378</v>
      </c>
      <c r="M13830" t="s">
        <v>379</v>
      </c>
      <c r="N13830" t="s">
        <v>487</v>
      </c>
    </row>
    <row r="13831" spans="1:14" hidden="1" x14ac:dyDescent="0.25">
      <c r="A13831" t="s">
        <v>476</v>
      </c>
      <c r="B13831" s="1">
        <v>45596</v>
      </c>
      <c r="C13831" t="s">
        <v>802</v>
      </c>
      <c r="D13831" t="s">
        <v>803</v>
      </c>
      <c r="E13831" s="4">
        <v>350</v>
      </c>
      <c r="F13831" t="s">
        <v>1423</v>
      </c>
      <c r="G13831" t="s">
        <v>471</v>
      </c>
      <c r="H13831" t="s">
        <v>308</v>
      </c>
      <c r="I13831" t="s">
        <v>309</v>
      </c>
      <c r="J13831" t="s">
        <v>264</v>
      </c>
      <c r="L13831" t="s">
        <v>378</v>
      </c>
      <c r="M13831" t="s">
        <v>379</v>
      </c>
      <c r="N13831" t="s">
        <v>487</v>
      </c>
    </row>
    <row r="13832" spans="1:14" hidden="1" x14ac:dyDescent="0.25">
      <c r="A13832" t="s">
        <v>476</v>
      </c>
      <c r="B13832" s="1">
        <v>45626</v>
      </c>
      <c r="C13832" t="s">
        <v>802</v>
      </c>
      <c r="D13832" t="s">
        <v>803</v>
      </c>
      <c r="E13832" s="4">
        <v>385</v>
      </c>
      <c r="F13832" t="s">
        <v>1423</v>
      </c>
      <c r="G13832" t="s">
        <v>471</v>
      </c>
      <c r="H13832" t="s">
        <v>308</v>
      </c>
      <c r="I13832" t="s">
        <v>309</v>
      </c>
      <c r="J13832" t="s">
        <v>264</v>
      </c>
      <c r="L13832" t="s">
        <v>378</v>
      </c>
      <c r="M13832" t="s">
        <v>379</v>
      </c>
      <c r="N13832" t="s">
        <v>487</v>
      </c>
    </row>
    <row r="13833" spans="1:14" hidden="1" x14ac:dyDescent="0.25">
      <c r="A13833" t="s">
        <v>476</v>
      </c>
      <c r="B13833" s="1">
        <v>45657</v>
      </c>
      <c r="C13833" t="s">
        <v>802</v>
      </c>
      <c r="D13833" t="s">
        <v>803</v>
      </c>
      <c r="E13833" s="4">
        <v>420</v>
      </c>
      <c r="F13833" t="s">
        <v>1423</v>
      </c>
      <c r="G13833" t="s">
        <v>471</v>
      </c>
      <c r="H13833" t="s">
        <v>308</v>
      </c>
      <c r="I13833" t="s">
        <v>309</v>
      </c>
      <c r="J13833" t="s">
        <v>264</v>
      </c>
      <c r="L13833" t="s">
        <v>378</v>
      </c>
      <c r="M13833" t="s">
        <v>379</v>
      </c>
      <c r="N13833" t="s">
        <v>487</v>
      </c>
    </row>
    <row r="13834" spans="1:14" hidden="1" x14ac:dyDescent="0.25">
      <c r="A13834" t="s">
        <v>476</v>
      </c>
      <c r="B13834" s="1">
        <v>45322</v>
      </c>
      <c r="C13834" t="s">
        <v>734</v>
      </c>
      <c r="D13834" t="s">
        <v>735</v>
      </c>
      <c r="E13834" s="4">
        <v>83.333333333333329</v>
      </c>
      <c r="F13834" t="s">
        <v>1423</v>
      </c>
      <c r="G13834" t="s">
        <v>471</v>
      </c>
      <c r="H13834" t="s">
        <v>308</v>
      </c>
      <c r="I13834" t="s">
        <v>309</v>
      </c>
      <c r="J13834" t="s">
        <v>264</v>
      </c>
      <c r="L13834" t="s">
        <v>378</v>
      </c>
      <c r="M13834" t="s">
        <v>379</v>
      </c>
      <c r="N13834" t="s">
        <v>487</v>
      </c>
    </row>
    <row r="13835" spans="1:14" hidden="1" x14ac:dyDescent="0.25">
      <c r="A13835" t="s">
        <v>476</v>
      </c>
      <c r="B13835" s="1">
        <v>45351</v>
      </c>
      <c r="C13835" t="s">
        <v>734</v>
      </c>
      <c r="D13835" t="s">
        <v>735</v>
      </c>
      <c r="E13835" s="4">
        <v>83.333333333333329</v>
      </c>
      <c r="F13835" t="s">
        <v>1423</v>
      </c>
      <c r="G13835" t="s">
        <v>471</v>
      </c>
      <c r="H13835" t="s">
        <v>308</v>
      </c>
      <c r="I13835" t="s">
        <v>309</v>
      </c>
      <c r="J13835" t="s">
        <v>264</v>
      </c>
      <c r="L13835" t="s">
        <v>378</v>
      </c>
      <c r="M13835" t="s">
        <v>379</v>
      </c>
      <c r="N13835" t="s">
        <v>487</v>
      </c>
    </row>
    <row r="13836" spans="1:14" hidden="1" x14ac:dyDescent="0.25">
      <c r="A13836" t="s">
        <v>476</v>
      </c>
      <c r="B13836" s="1">
        <v>45382</v>
      </c>
      <c r="C13836" t="s">
        <v>734</v>
      </c>
      <c r="D13836" t="s">
        <v>735</v>
      </c>
      <c r="E13836" s="4">
        <v>83.333333333333329</v>
      </c>
      <c r="F13836" t="s">
        <v>1423</v>
      </c>
      <c r="G13836" t="s">
        <v>471</v>
      </c>
      <c r="H13836" t="s">
        <v>308</v>
      </c>
      <c r="I13836" t="s">
        <v>309</v>
      </c>
      <c r="J13836" t="s">
        <v>264</v>
      </c>
      <c r="L13836" t="s">
        <v>378</v>
      </c>
      <c r="M13836" t="s">
        <v>379</v>
      </c>
      <c r="N13836" t="s">
        <v>487</v>
      </c>
    </row>
    <row r="13837" spans="1:14" hidden="1" x14ac:dyDescent="0.25">
      <c r="A13837" t="s">
        <v>476</v>
      </c>
      <c r="B13837" s="1">
        <v>45412</v>
      </c>
      <c r="C13837" t="s">
        <v>734</v>
      </c>
      <c r="D13837" t="s">
        <v>735</v>
      </c>
      <c r="E13837" s="4">
        <v>333.33333333333331</v>
      </c>
      <c r="F13837" t="s">
        <v>1423</v>
      </c>
      <c r="G13837" t="s">
        <v>471</v>
      </c>
      <c r="H13837" t="s">
        <v>308</v>
      </c>
      <c r="I13837" t="s">
        <v>309</v>
      </c>
      <c r="J13837" t="s">
        <v>264</v>
      </c>
      <c r="L13837" t="s">
        <v>378</v>
      </c>
      <c r="M13837" t="s">
        <v>379</v>
      </c>
      <c r="N13837" t="s">
        <v>487</v>
      </c>
    </row>
    <row r="13838" spans="1:14" hidden="1" x14ac:dyDescent="0.25">
      <c r="A13838" t="s">
        <v>476</v>
      </c>
      <c r="B13838" s="1">
        <v>45443</v>
      </c>
      <c r="C13838" t="s">
        <v>734</v>
      </c>
      <c r="D13838" t="s">
        <v>735</v>
      </c>
      <c r="E13838" s="4">
        <v>416.66666666666663</v>
      </c>
      <c r="F13838" t="s">
        <v>1423</v>
      </c>
      <c r="G13838" t="s">
        <v>471</v>
      </c>
      <c r="H13838" t="s">
        <v>308</v>
      </c>
      <c r="I13838" t="s">
        <v>309</v>
      </c>
      <c r="J13838" t="s">
        <v>264</v>
      </c>
      <c r="L13838" t="s">
        <v>378</v>
      </c>
      <c r="M13838" t="s">
        <v>379</v>
      </c>
      <c r="N13838" t="s">
        <v>487</v>
      </c>
    </row>
    <row r="13839" spans="1:14" hidden="1" x14ac:dyDescent="0.25">
      <c r="A13839" t="s">
        <v>476</v>
      </c>
      <c r="B13839" s="1">
        <v>45473</v>
      </c>
      <c r="C13839" t="s">
        <v>734</v>
      </c>
      <c r="D13839" t="s">
        <v>735</v>
      </c>
      <c r="E13839" s="4">
        <v>499.99999999999994</v>
      </c>
      <c r="F13839" t="s">
        <v>1423</v>
      </c>
      <c r="G13839" t="s">
        <v>471</v>
      </c>
      <c r="H13839" t="s">
        <v>308</v>
      </c>
      <c r="I13839" t="s">
        <v>309</v>
      </c>
      <c r="J13839" t="s">
        <v>264</v>
      </c>
      <c r="L13839" t="s">
        <v>378</v>
      </c>
      <c r="M13839" t="s">
        <v>379</v>
      </c>
      <c r="N13839" t="s">
        <v>487</v>
      </c>
    </row>
    <row r="13840" spans="1:14" hidden="1" x14ac:dyDescent="0.25">
      <c r="A13840" t="s">
        <v>476</v>
      </c>
      <c r="B13840" s="1">
        <v>45504</v>
      </c>
      <c r="C13840" t="s">
        <v>734</v>
      </c>
      <c r="D13840" t="s">
        <v>735</v>
      </c>
      <c r="E13840" s="4">
        <v>583.33333333333326</v>
      </c>
      <c r="F13840" t="s">
        <v>1423</v>
      </c>
      <c r="G13840" t="s">
        <v>471</v>
      </c>
      <c r="H13840" t="s">
        <v>308</v>
      </c>
      <c r="I13840" t="s">
        <v>309</v>
      </c>
      <c r="J13840" t="s">
        <v>264</v>
      </c>
      <c r="L13840" t="s">
        <v>378</v>
      </c>
      <c r="M13840" t="s">
        <v>379</v>
      </c>
      <c r="N13840" t="s">
        <v>487</v>
      </c>
    </row>
    <row r="13841" spans="1:14" hidden="1" x14ac:dyDescent="0.25">
      <c r="A13841" t="s">
        <v>476</v>
      </c>
      <c r="B13841" s="1">
        <v>45535</v>
      </c>
      <c r="C13841" t="s">
        <v>734</v>
      </c>
      <c r="D13841" t="s">
        <v>735</v>
      </c>
      <c r="E13841" s="4">
        <v>666.66666666666663</v>
      </c>
      <c r="F13841" t="s">
        <v>1423</v>
      </c>
      <c r="G13841" t="s">
        <v>471</v>
      </c>
      <c r="H13841" t="s">
        <v>308</v>
      </c>
      <c r="I13841" t="s">
        <v>309</v>
      </c>
      <c r="J13841" t="s">
        <v>264</v>
      </c>
      <c r="L13841" t="s">
        <v>378</v>
      </c>
      <c r="M13841" t="s">
        <v>379</v>
      </c>
      <c r="N13841" t="s">
        <v>487</v>
      </c>
    </row>
    <row r="13842" spans="1:14" hidden="1" x14ac:dyDescent="0.25">
      <c r="A13842" t="s">
        <v>476</v>
      </c>
      <c r="B13842" s="1">
        <v>45565</v>
      </c>
      <c r="C13842" t="s">
        <v>734</v>
      </c>
      <c r="D13842" t="s">
        <v>735</v>
      </c>
      <c r="E13842" s="4">
        <v>750</v>
      </c>
      <c r="F13842" t="s">
        <v>1423</v>
      </c>
      <c r="G13842" t="s">
        <v>471</v>
      </c>
      <c r="H13842" t="s">
        <v>308</v>
      </c>
      <c r="I13842" t="s">
        <v>309</v>
      </c>
      <c r="J13842" t="s">
        <v>264</v>
      </c>
      <c r="L13842" t="s">
        <v>378</v>
      </c>
      <c r="M13842" t="s">
        <v>379</v>
      </c>
      <c r="N13842" t="s">
        <v>487</v>
      </c>
    </row>
    <row r="13843" spans="1:14" hidden="1" x14ac:dyDescent="0.25">
      <c r="A13843" t="s">
        <v>476</v>
      </c>
      <c r="B13843" s="1">
        <v>45596</v>
      </c>
      <c r="C13843" t="s">
        <v>734</v>
      </c>
      <c r="D13843" t="s">
        <v>735</v>
      </c>
      <c r="E13843" s="4">
        <v>833.33333333333337</v>
      </c>
      <c r="F13843" t="s">
        <v>1423</v>
      </c>
      <c r="G13843" t="s">
        <v>471</v>
      </c>
      <c r="H13843" t="s">
        <v>308</v>
      </c>
      <c r="I13843" t="s">
        <v>309</v>
      </c>
      <c r="J13843" t="s">
        <v>264</v>
      </c>
      <c r="L13843" t="s">
        <v>378</v>
      </c>
      <c r="M13843" t="s">
        <v>379</v>
      </c>
      <c r="N13843" t="s">
        <v>487</v>
      </c>
    </row>
    <row r="13844" spans="1:14" hidden="1" x14ac:dyDescent="0.25">
      <c r="A13844" t="s">
        <v>476</v>
      </c>
      <c r="B13844" s="1">
        <v>45626</v>
      </c>
      <c r="C13844" t="s">
        <v>734</v>
      </c>
      <c r="D13844" t="s">
        <v>735</v>
      </c>
      <c r="E13844" s="4">
        <v>916.66666666666674</v>
      </c>
      <c r="F13844" t="s">
        <v>1423</v>
      </c>
      <c r="G13844" t="s">
        <v>471</v>
      </c>
      <c r="H13844" t="s">
        <v>308</v>
      </c>
      <c r="I13844" t="s">
        <v>309</v>
      </c>
      <c r="J13844" t="s">
        <v>264</v>
      </c>
      <c r="L13844" t="s">
        <v>378</v>
      </c>
      <c r="M13844" t="s">
        <v>379</v>
      </c>
      <c r="N13844" t="s">
        <v>487</v>
      </c>
    </row>
    <row r="13845" spans="1:14" hidden="1" x14ac:dyDescent="0.25">
      <c r="A13845" t="s">
        <v>476</v>
      </c>
      <c r="B13845" s="1">
        <v>45657</v>
      </c>
      <c r="C13845" t="s">
        <v>734</v>
      </c>
      <c r="D13845" t="s">
        <v>735</v>
      </c>
      <c r="E13845" s="4">
        <v>1000.0000000000001</v>
      </c>
      <c r="F13845" t="s">
        <v>1423</v>
      </c>
      <c r="G13845" t="s">
        <v>471</v>
      </c>
      <c r="H13845" t="s">
        <v>308</v>
      </c>
      <c r="I13845" t="s">
        <v>309</v>
      </c>
      <c r="J13845" t="s">
        <v>264</v>
      </c>
      <c r="L13845" t="s">
        <v>378</v>
      </c>
      <c r="M13845" t="s">
        <v>379</v>
      </c>
      <c r="N13845" t="s">
        <v>487</v>
      </c>
    </row>
    <row r="13846" spans="1:14" hidden="1" x14ac:dyDescent="0.25">
      <c r="A13846" t="s">
        <v>476</v>
      </c>
      <c r="B13846" s="1">
        <v>45322</v>
      </c>
      <c r="C13846" t="s">
        <v>814</v>
      </c>
      <c r="D13846" t="s">
        <v>815</v>
      </c>
      <c r="E13846" s="4">
        <v>416.66666666666669</v>
      </c>
      <c r="F13846" t="s">
        <v>1423</v>
      </c>
      <c r="G13846" t="s">
        <v>471</v>
      </c>
      <c r="H13846" t="s">
        <v>308</v>
      </c>
      <c r="I13846" t="s">
        <v>309</v>
      </c>
      <c r="J13846" t="s">
        <v>264</v>
      </c>
      <c r="L13846" t="s">
        <v>378</v>
      </c>
      <c r="M13846" t="s">
        <v>379</v>
      </c>
      <c r="N13846" t="s">
        <v>480</v>
      </c>
    </row>
    <row r="13847" spans="1:14" hidden="1" x14ac:dyDescent="0.25">
      <c r="A13847" t="s">
        <v>476</v>
      </c>
      <c r="B13847" s="1">
        <v>45351</v>
      </c>
      <c r="C13847" t="s">
        <v>814</v>
      </c>
      <c r="D13847" t="s">
        <v>815</v>
      </c>
      <c r="E13847" s="4">
        <v>416.66666666666669</v>
      </c>
      <c r="F13847" t="s">
        <v>1423</v>
      </c>
      <c r="G13847" t="s">
        <v>471</v>
      </c>
      <c r="H13847" t="s">
        <v>308</v>
      </c>
      <c r="I13847" t="s">
        <v>309</v>
      </c>
      <c r="J13847" t="s">
        <v>264</v>
      </c>
      <c r="L13847" t="s">
        <v>378</v>
      </c>
      <c r="M13847" t="s">
        <v>379</v>
      </c>
      <c r="N13847" t="s">
        <v>480</v>
      </c>
    </row>
    <row r="13848" spans="1:14" hidden="1" x14ac:dyDescent="0.25">
      <c r="A13848" t="s">
        <v>476</v>
      </c>
      <c r="B13848" s="1">
        <v>45382</v>
      </c>
      <c r="C13848" t="s">
        <v>814</v>
      </c>
      <c r="D13848" t="s">
        <v>815</v>
      </c>
      <c r="E13848" s="4">
        <v>416.66666666666669</v>
      </c>
      <c r="F13848" t="s">
        <v>1423</v>
      </c>
      <c r="G13848" t="s">
        <v>471</v>
      </c>
      <c r="H13848" t="s">
        <v>308</v>
      </c>
      <c r="I13848" t="s">
        <v>309</v>
      </c>
      <c r="J13848" t="s">
        <v>264</v>
      </c>
      <c r="L13848" t="s">
        <v>378</v>
      </c>
      <c r="M13848" t="s">
        <v>379</v>
      </c>
      <c r="N13848" t="s">
        <v>480</v>
      </c>
    </row>
    <row r="13849" spans="1:14" hidden="1" x14ac:dyDescent="0.25">
      <c r="A13849" t="s">
        <v>476</v>
      </c>
      <c r="B13849" s="1">
        <v>45412</v>
      </c>
      <c r="C13849" t="s">
        <v>814</v>
      </c>
      <c r="D13849" t="s">
        <v>815</v>
      </c>
      <c r="E13849" s="4">
        <v>1666.6666666666667</v>
      </c>
      <c r="F13849" t="s">
        <v>1423</v>
      </c>
      <c r="G13849" t="s">
        <v>471</v>
      </c>
      <c r="H13849" t="s">
        <v>308</v>
      </c>
      <c r="I13849" t="s">
        <v>309</v>
      </c>
      <c r="J13849" t="s">
        <v>264</v>
      </c>
      <c r="L13849" t="s">
        <v>378</v>
      </c>
      <c r="M13849" t="s">
        <v>379</v>
      </c>
      <c r="N13849" t="s">
        <v>480</v>
      </c>
    </row>
    <row r="13850" spans="1:14" hidden="1" x14ac:dyDescent="0.25">
      <c r="A13850" t="s">
        <v>476</v>
      </c>
      <c r="B13850" s="1">
        <v>45443</v>
      </c>
      <c r="C13850" t="s">
        <v>814</v>
      </c>
      <c r="D13850" t="s">
        <v>815</v>
      </c>
      <c r="E13850" s="4">
        <v>2083.3333333333335</v>
      </c>
      <c r="F13850" t="s">
        <v>1423</v>
      </c>
      <c r="G13850" t="s">
        <v>471</v>
      </c>
      <c r="H13850" t="s">
        <v>308</v>
      </c>
      <c r="I13850" t="s">
        <v>309</v>
      </c>
      <c r="J13850" t="s">
        <v>264</v>
      </c>
      <c r="L13850" t="s">
        <v>378</v>
      </c>
      <c r="M13850" t="s">
        <v>379</v>
      </c>
      <c r="N13850" t="s">
        <v>480</v>
      </c>
    </row>
    <row r="13851" spans="1:14" hidden="1" x14ac:dyDescent="0.25">
      <c r="A13851" t="s">
        <v>476</v>
      </c>
      <c r="B13851" s="1">
        <v>45473</v>
      </c>
      <c r="C13851" t="s">
        <v>814</v>
      </c>
      <c r="D13851" t="s">
        <v>815</v>
      </c>
      <c r="E13851" s="4">
        <v>2500</v>
      </c>
      <c r="F13851" t="s">
        <v>1423</v>
      </c>
      <c r="G13851" t="s">
        <v>471</v>
      </c>
      <c r="H13851" t="s">
        <v>308</v>
      </c>
      <c r="I13851" t="s">
        <v>309</v>
      </c>
      <c r="J13851" t="s">
        <v>264</v>
      </c>
      <c r="L13851" t="s">
        <v>378</v>
      </c>
      <c r="M13851" t="s">
        <v>379</v>
      </c>
      <c r="N13851" t="s">
        <v>480</v>
      </c>
    </row>
    <row r="13852" spans="1:14" hidden="1" x14ac:dyDescent="0.25">
      <c r="A13852" t="s">
        <v>476</v>
      </c>
      <c r="B13852" s="1">
        <v>45504</v>
      </c>
      <c r="C13852" t="s">
        <v>814</v>
      </c>
      <c r="D13852" t="s">
        <v>815</v>
      </c>
      <c r="E13852" s="4">
        <v>2916.6666666666665</v>
      </c>
      <c r="F13852" t="s">
        <v>1423</v>
      </c>
      <c r="G13852" t="s">
        <v>471</v>
      </c>
      <c r="H13852" t="s">
        <v>308</v>
      </c>
      <c r="I13852" t="s">
        <v>309</v>
      </c>
      <c r="J13852" t="s">
        <v>264</v>
      </c>
      <c r="L13852" t="s">
        <v>378</v>
      </c>
      <c r="M13852" t="s">
        <v>379</v>
      </c>
      <c r="N13852" t="s">
        <v>480</v>
      </c>
    </row>
    <row r="13853" spans="1:14" hidden="1" x14ac:dyDescent="0.25">
      <c r="A13853" t="s">
        <v>476</v>
      </c>
      <c r="B13853" s="1">
        <v>45535</v>
      </c>
      <c r="C13853" t="s">
        <v>814</v>
      </c>
      <c r="D13853" t="s">
        <v>815</v>
      </c>
      <c r="E13853" s="4">
        <v>3333.333333333333</v>
      </c>
      <c r="F13853" t="s">
        <v>1423</v>
      </c>
      <c r="G13853" t="s">
        <v>471</v>
      </c>
      <c r="H13853" t="s">
        <v>308</v>
      </c>
      <c r="I13853" t="s">
        <v>309</v>
      </c>
      <c r="J13853" t="s">
        <v>264</v>
      </c>
      <c r="L13853" t="s">
        <v>378</v>
      </c>
      <c r="M13853" t="s">
        <v>379</v>
      </c>
      <c r="N13853" t="s">
        <v>480</v>
      </c>
    </row>
    <row r="13854" spans="1:14" hidden="1" x14ac:dyDescent="0.25">
      <c r="A13854" t="s">
        <v>476</v>
      </c>
      <c r="B13854" s="1">
        <v>45565</v>
      </c>
      <c r="C13854" t="s">
        <v>814</v>
      </c>
      <c r="D13854" t="s">
        <v>815</v>
      </c>
      <c r="E13854" s="4">
        <v>3749.9999999999995</v>
      </c>
      <c r="F13854" t="s">
        <v>1423</v>
      </c>
      <c r="G13854" t="s">
        <v>471</v>
      </c>
      <c r="H13854" t="s">
        <v>308</v>
      </c>
      <c r="I13854" t="s">
        <v>309</v>
      </c>
      <c r="J13854" t="s">
        <v>264</v>
      </c>
      <c r="L13854" t="s">
        <v>378</v>
      </c>
      <c r="M13854" t="s">
        <v>379</v>
      </c>
      <c r="N13854" t="s">
        <v>480</v>
      </c>
    </row>
    <row r="13855" spans="1:14" hidden="1" x14ac:dyDescent="0.25">
      <c r="A13855" t="s">
        <v>476</v>
      </c>
      <c r="B13855" s="1">
        <v>45596</v>
      </c>
      <c r="C13855" t="s">
        <v>814</v>
      </c>
      <c r="D13855" t="s">
        <v>815</v>
      </c>
      <c r="E13855" s="4">
        <v>4166.6666666666661</v>
      </c>
      <c r="F13855" t="s">
        <v>1423</v>
      </c>
      <c r="G13855" t="s">
        <v>471</v>
      </c>
      <c r="H13855" t="s">
        <v>308</v>
      </c>
      <c r="I13855" t="s">
        <v>309</v>
      </c>
      <c r="J13855" t="s">
        <v>264</v>
      </c>
      <c r="L13855" t="s">
        <v>378</v>
      </c>
      <c r="M13855" t="s">
        <v>379</v>
      </c>
      <c r="N13855" t="s">
        <v>480</v>
      </c>
    </row>
    <row r="13856" spans="1:14" hidden="1" x14ac:dyDescent="0.25">
      <c r="A13856" t="s">
        <v>476</v>
      </c>
      <c r="B13856" s="1">
        <v>45626</v>
      </c>
      <c r="C13856" t="s">
        <v>814</v>
      </c>
      <c r="D13856" t="s">
        <v>815</v>
      </c>
      <c r="E13856" s="4">
        <v>4583.333333333333</v>
      </c>
      <c r="F13856" t="s">
        <v>1423</v>
      </c>
      <c r="G13856" t="s">
        <v>471</v>
      </c>
      <c r="H13856" t="s">
        <v>308</v>
      </c>
      <c r="I13856" t="s">
        <v>309</v>
      </c>
      <c r="J13856" t="s">
        <v>264</v>
      </c>
      <c r="L13856" t="s">
        <v>378</v>
      </c>
      <c r="M13856" t="s">
        <v>379</v>
      </c>
      <c r="N13856" t="s">
        <v>480</v>
      </c>
    </row>
    <row r="13857" spans="1:14" hidden="1" x14ac:dyDescent="0.25">
      <c r="A13857" t="s">
        <v>476</v>
      </c>
      <c r="B13857" s="1">
        <v>45657</v>
      </c>
      <c r="C13857" t="s">
        <v>814</v>
      </c>
      <c r="D13857" t="s">
        <v>815</v>
      </c>
      <c r="E13857" s="4">
        <v>5000</v>
      </c>
      <c r="F13857" t="s">
        <v>1423</v>
      </c>
      <c r="G13857" t="s">
        <v>471</v>
      </c>
      <c r="H13857" t="s">
        <v>308</v>
      </c>
      <c r="I13857" t="s">
        <v>309</v>
      </c>
      <c r="J13857" t="s">
        <v>264</v>
      </c>
      <c r="L13857" t="s">
        <v>378</v>
      </c>
      <c r="M13857" t="s">
        <v>379</v>
      </c>
      <c r="N13857" t="s">
        <v>480</v>
      </c>
    </row>
    <row r="13858" spans="1:14" hidden="1" x14ac:dyDescent="0.25">
      <c r="A13858" t="s">
        <v>476</v>
      </c>
      <c r="B13858" s="1">
        <v>45322</v>
      </c>
      <c r="C13858" t="s">
        <v>1238</v>
      </c>
      <c r="D13858" t="s">
        <v>1239</v>
      </c>
      <c r="E13858" s="4">
        <v>405</v>
      </c>
      <c r="F13858" t="s">
        <v>1423</v>
      </c>
      <c r="G13858" t="s">
        <v>471</v>
      </c>
      <c r="H13858" t="s">
        <v>308</v>
      </c>
      <c r="I13858" t="s">
        <v>309</v>
      </c>
      <c r="J13858" t="s">
        <v>264</v>
      </c>
      <c r="L13858" t="s">
        <v>378</v>
      </c>
      <c r="M13858" t="s">
        <v>379</v>
      </c>
      <c r="N13858" t="s">
        <v>487</v>
      </c>
    </row>
    <row r="13859" spans="1:14" hidden="1" x14ac:dyDescent="0.25">
      <c r="A13859" t="s">
        <v>476</v>
      </c>
      <c r="B13859" s="1">
        <v>45351</v>
      </c>
      <c r="C13859" t="s">
        <v>1238</v>
      </c>
      <c r="D13859" t="s">
        <v>1239</v>
      </c>
      <c r="E13859" s="4">
        <v>405</v>
      </c>
      <c r="F13859" t="s">
        <v>1423</v>
      </c>
      <c r="G13859" t="s">
        <v>471</v>
      </c>
      <c r="H13859" t="s">
        <v>308</v>
      </c>
      <c r="I13859" t="s">
        <v>309</v>
      </c>
      <c r="J13859" t="s">
        <v>264</v>
      </c>
      <c r="L13859" t="s">
        <v>378</v>
      </c>
      <c r="M13859" t="s">
        <v>379</v>
      </c>
      <c r="N13859" t="s">
        <v>487</v>
      </c>
    </row>
    <row r="13860" spans="1:14" hidden="1" x14ac:dyDescent="0.25">
      <c r="A13860" t="s">
        <v>476</v>
      </c>
      <c r="B13860" s="1">
        <v>45382</v>
      </c>
      <c r="C13860" t="s">
        <v>1238</v>
      </c>
      <c r="D13860" t="s">
        <v>1239</v>
      </c>
      <c r="E13860" s="4">
        <v>405</v>
      </c>
      <c r="F13860" t="s">
        <v>1423</v>
      </c>
      <c r="G13860" t="s">
        <v>471</v>
      </c>
      <c r="H13860" t="s">
        <v>308</v>
      </c>
      <c r="I13860" t="s">
        <v>309</v>
      </c>
      <c r="J13860" t="s">
        <v>264</v>
      </c>
      <c r="L13860" t="s">
        <v>378</v>
      </c>
      <c r="M13860" t="s">
        <v>379</v>
      </c>
      <c r="N13860" t="s">
        <v>487</v>
      </c>
    </row>
    <row r="13861" spans="1:14" hidden="1" x14ac:dyDescent="0.25">
      <c r="A13861" t="s">
        <v>476</v>
      </c>
      <c r="B13861" s="1">
        <v>45412</v>
      </c>
      <c r="C13861" t="s">
        <v>1238</v>
      </c>
      <c r="D13861" t="s">
        <v>1239</v>
      </c>
      <c r="E13861" s="4">
        <v>1620</v>
      </c>
      <c r="F13861" t="s">
        <v>1423</v>
      </c>
      <c r="G13861" t="s">
        <v>471</v>
      </c>
      <c r="H13861" t="s">
        <v>308</v>
      </c>
      <c r="I13861" t="s">
        <v>309</v>
      </c>
      <c r="J13861" t="s">
        <v>264</v>
      </c>
      <c r="L13861" t="s">
        <v>378</v>
      </c>
      <c r="M13861" t="s">
        <v>379</v>
      </c>
      <c r="N13861" t="s">
        <v>487</v>
      </c>
    </row>
    <row r="13862" spans="1:14" hidden="1" x14ac:dyDescent="0.25">
      <c r="A13862" t="s">
        <v>476</v>
      </c>
      <c r="B13862" s="1">
        <v>45443</v>
      </c>
      <c r="C13862" t="s">
        <v>1238</v>
      </c>
      <c r="D13862" t="s">
        <v>1239</v>
      </c>
      <c r="E13862" s="4">
        <v>2025</v>
      </c>
      <c r="F13862" t="s">
        <v>1423</v>
      </c>
      <c r="G13862" t="s">
        <v>471</v>
      </c>
      <c r="H13862" t="s">
        <v>308</v>
      </c>
      <c r="I13862" t="s">
        <v>309</v>
      </c>
      <c r="J13862" t="s">
        <v>264</v>
      </c>
      <c r="L13862" t="s">
        <v>378</v>
      </c>
      <c r="M13862" t="s">
        <v>379</v>
      </c>
      <c r="N13862" t="s">
        <v>487</v>
      </c>
    </row>
    <row r="13863" spans="1:14" hidden="1" x14ac:dyDescent="0.25">
      <c r="A13863" t="s">
        <v>476</v>
      </c>
      <c r="B13863" s="1">
        <v>45473</v>
      </c>
      <c r="C13863" t="s">
        <v>1238</v>
      </c>
      <c r="D13863" t="s">
        <v>1239</v>
      </c>
      <c r="E13863" s="4">
        <v>2430</v>
      </c>
      <c r="F13863" t="s">
        <v>1423</v>
      </c>
      <c r="G13863" t="s">
        <v>471</v>
      </c>
      <c r="H13863" t="s">
        <v>308</v>
      </c>
      <c r="I13863" t="s">
        <v>309</v>
      </c>
      <c r="J13863" t="s">
        <v>264</v>
      </c>
      <c r="L13863" t="s">
        <v>378</v>
      </c>
      <c r="M13863" t="s">
        <v>379</v>
      </c>
      <c r="N13863" t="s">
        <v>487</v>
      </c>
    </row>
    <row r="13864" spans="1:14" hidden="1" x14ac:dyDescent="0.25">
      <c r="A13864" t="s">
        <v>476</v>
      </c>
      <c r="B13864" s="1">
        <v>45504</v>
      </c>
      <c r="C13864" t="s">
        <v>1238</v>
      </c>
      <c r="D13864" t="s">
        <v>1239</v>
      </c>
      <c r="E13864" s="4">
        <v>2835</v>
      </c>
      <c r="F13864" t="s">
        <v>1423</v>
      </c>
      <c r="G13864" t="s">
        <v>471</v>
      </c>
      <c r="H13864" t="s">
        <v>308</v>
      </c>
      <c r="I13864" t="s">
        <v>309</v>
      </c>
      <c r="J13864" t="s">
        <v>264</v>
      </c>
      <c r="L13864" t="s">
        <v>378</v>
      </c>
      <c r="M13864" t="s">
        <v>379</v>
      </c>
      <c r="N13864" t="s">
        <v>487</v>
      </c>
    </row>
    <row r="13865" spans="1:14" hidden="1" x14ac:dyDescent="0.25">
      <c r="A13865" t="s">
        <v>476</v>
      </c>
      <c r="B13865" s="1">
        <v>45535</v>
      </c>
      <c r="C13865" t="s">
        <v>1238</v>
      </c>
      <c r="D13865" t="s">
        <v>1239</v>
      </c>
      <c r="E13865" s="4">
        <v>3240</v>
      </c>
      <c r="F13865" t="s">
        <v>1423</v>
      </c>
      <c r="G13865" t="s">
        <v>471</v>
      </c>
      <c r="H13865" t="s">
        <v>308</v>
      </c>
      <c r="I13865" t="s">
        <v>309</v>
      </c>
      <c r="J13865" t="s">
        <v>264</v>
      </c>
      <c r="L13865" t="s">
        <v>378</v>
      </c>
      <c r="M13865" t="s">
        <v>379</v>
      </c>
      <c r="N13865" t="s">
        <v>487</v>
      </c>
    </row>
    <row r="13866" spans="1:14" hidden="1" x14ac:dyDescent="0.25">
      <c r="A13866" t="s">
        <v>476</v>
      </c>
      <c r="B13866" s="1">
        <v>45565</v>
      </c>
      <c r="C13866" t="s">
        <v>1238</v>
      </c>
      <c r="D13866" t="s">
        <v>1239</v>
      </c>
      <c r="E13866" s="4">
        <v>3645</v>
      </c>
      <c r="F13866" t="s">
        <v>1423</v>
      </c>
      <c r="G13866" t="s">
        <v>471</v>
      </c>
      <c r="H13866" t="s">
        <v>308</v>
      </c>
      <c r="I13866" t="s">
        <v>309</v>
      </c>
      <c r="J13866" t="s">
        <v>264</v>
      </c>
      <c r="L13866" t="s">
        <v>378</v>
      </c>
      <c r="M13866" t="s">
        <v>379</v>
      </c>
      <c r="N13866" t="s">
        <v>487</v>
      </c>
    </row>
    <row r="13867" spans="1:14" hidden="1" x14ac:dyDescent="0.25">
      <c r="A13867" t="s">
        <v>476</v>
      </c>
      <c r="B13867" s="1">
        <v>45596</v>
      </c>
      <c r="C13867" t="s">
        <v>1238</v>
      </c>
      <c r="D13867" t="s">
        <v>1239</v>
      </c>
      <c r="E13867" s="4">
        <v>4050</v>
      </c>
      <c r="F13867" t="s">
        <v>1423</v>
      </c>
      <c r="G13867" t="s">
        <v>471</v>
      </c>
      <c r="H13867" t="s">
        <v>308</v>
      </c>
      <c r="I13867" t="s">
        <v>309</v>
      </c>
      <c r="J13867" t="s">
        <v>264</v>
      </c>
      <c r="L13867" t="s">
        <v>378</v>
      </c>
      <c r="M13867" t="s">
        <v>379</v>
      </c>
      <c r="N13867" t="s">
        <v>487</v>
      </c>
    </row>
    <row r="13868" spans="1:14" hidden="1" x14ac:dyDescent="0.25">
      <c r="A13868" t="s">
        <v>476</v>
      </c>
      <c r="B13868" s="1">
        <v>45626</v>
      </c>
      <c r="C13868" t="s">
        <v>1238</v>
      </c>
      <c r="D13868" t="s">
        <v>1239</v>
      </c>
      <c r="E13868" s="4">
        <v>4455</v>
      </c>
      <c r="F13868" t="s">
        <v>1423</v>
      </c>
      <c r="G13868" t="s">
        <v>471</v>
      </c>
      <c r="H13868" t="s">
        <v>308</v>
      </c>
      <c r="I13868" t="s">
        <v>309</v>
      </c>
      <c r="J13868" t="s">
        <v>264</v>
      </c>
      <c r="L13868" t="s">
        <v>378</v>
      </c>
      <c r="M13868" t="s">
        <v>379</v>
      </c>
      <c r="N13868" t="s">
        <v>487</v>
      </c>
    </row>
    <row r="13869" spans="1:14" hidden="1" x14ac:dyDescent="0.25">
      <c r="A13869" t="s">
        <v>476</v>
      </c>
      <c r="B13869" s="1">
        <v>45657</v>
      </c>
      <c r="C13869" t="s">
        <v>1238</v>
      </c>
      <c r="D13869" t="s">
        <v>1239</v>
      </c>
      <c r="E13869" s="4">
        <v>4860</v>
      </c>
      <c r="F13869" t="s">
        <v>1423</v>
      </c>
      <c r="G13869" t="s">
        <v>471</v>
      </c>
      <c r="H13869" t="s">
        <v>308</v>
      </c>
      <c r="I13869" t="s">
        <v>309</v>
      </c>
      <c r="J13869" t="s">
        <v>264</v>
      </c>
      <c r="L13869" t="s">
        <v>378</v>
      </c>
      <c r="M13869" t="s">
        <v>379</v>
      </c>
      <c r="N13869" t="s">
        <v>487</v>
      </c>
    </row>
    <row r="13870" spans="1:14" hidden="1" x14ac:dyDescent="0.25">
      <c r="A13870" t="s">
        <v>476</v>
      </c>
      <c r="B13870" s="1">
        <v>45322</v>
      </c>
      <c r="C13870" t="s">
        <v>822</v>
      </c>
      <c r="D13870" t="s">
        <v>823</v>
      </c>
      <c r="E13870" s="4">
        <v>83.333333333333329</v>
      </c>
      <c r="F13870" t="s">
        <v>1423</v>
      </c>
      <c r="G13870" t="s">
        <v>471</v>
      </c>
      <c r="H13870" t="s">
        <v>308</v>
      </c>
      <c r="I13870" t="s">
        <v>309</v>
      </c>
      <c r="J13870" t="s">
        <v>264</v>
      </c>
      <c r="L13870" t="s">
        <v>378</v>
      </c>
      <c r="M13870" t="s">
        <v>379</v>
      </c>
      <c r="N13870" t="s">
        <v>477</v>
      </c>
    </row>
    <row r="13871" spans="1:14" hidden="1" x14ac:dyDescent="0.25">
      <c r="A13871" t="s">
        <v>476</v>
      </c>
      <c r="B13871" s="1">
        <v>45351</v>
      </c>
      <c r="C13871" t="s">
        <v>822</v>
      </c>
      <c r="D13871" t="s">
        <v>823</v>
      </c>
      <c r="E13871" s="4">
        <v>83.333333333333329</v>
      </c>
      <c r="F13871" t="s">
        <v>1423</v>
      </c>
      <c r="G13871" t="s">
        <v>471</v>
      </c>
      <c r="H13871" t="s">
        <v>308</v>
      </c>
      <c r="I13871" t="s">
        <v>309</v>
      </c>
      <c r="J13871" t="s">
        <v>264</v>
      </c>
      <c r="L13871" t="s">
        <v>378</v>
      </c>
      <c r="M13871" t="s">
        <v>379</v>
      </c>
      <c r="N13871" t="s">
        <v>477</v>
      </c>
    </row>
    <row r="13872" spans="1:14" hidden="1" x14ac:dyDescent="0.25">
      <c r="A13872" t="s">
        <v>476</v>
      </c>
      <c r="B13872" s="1">
        <v>45382</v>
      </c>
      <c r="C13872" t="s">
        <v>822</v>
      </c>
      <c r="D13872" t="s">
        <v>823</v>
      </c>
      <c r="E13872" s="4">
        <v>83.333333333333329</v>
      </c>
      <c r="F13872" t="s">
        <v>1423</v>
      </c>
      <c r="G13872" t="s">
        <v>471</v>
      </c>
      <c r="H13872" t="s">
        <v>308</v>
      </c>
      <c r="I13872" t="s">
        <v>309</v>
      </c>
      <c r="J13872" t="s">
        <v>264</v>
      </c>
      <c r="L13872" t="s">
        <v>378</v>
      </c>
      <c r="M13872" t="s">
        <v>379</v>
      </c>
      <c r="N13872" t="s">
        <v>477</v>
      </c>
    </row>
    <row r="13873" spans="1:14" hidden="1" x14ac:dyDescent="0.25">
      <c r="A13873" t="s">
        <v>476</v>
      </c>
      <c r="B13873" s="1">
        <v>45412</v>
      </c>
      <c r="C13873" t="s">
        <v>822</v>
      </c>
      <c r="D13873" t="s">
        <v>823</v>
      </c>
      <c r="E13873" s="4">
        <v>333.33333333333331</v>
      </c>
      <c r="F13873" t="s">
        <v>1423</v>
      </c>
      <c r="G13873" t="s">
        <v>471</v>
      </c>
      <c r="H13873" t="s">
        <v>308</v>
      </c>
      <c r="I13873" t="s">
        <v>309</v>
      </c>
      <c r="J13873" t="s">
        <v>264</v>
      </c>
      <c r="L13873" t="s">
        <v>378</v>
      </c>
      <c r="M13873" t="s">
        <v>379</v>
      </c>
      <c r="N13873" t="s">
        <v>477</v>
      </c>
    </row>
    <row r="13874" spans="1:14" hidden="1" x14ac:dyDescent="0.25">
      <c r="A13874" t="s">
        <v>476</v>
      </c>
      <c r="B13874" s="1">
        <v>45443</v>
      </c>
      <c r="C13874" t="s">
        <v>822</v>
      </c>
      <c r="D13874" t="s">
        <v>823</v>
      </c>
      <c r="E13874" s="4">
        <v>416.66666666666663</v>
      </c>
      <c r="F13874" t="s">
        <v>1423</v>
      </c>
      <c r="G13874" t="s">
        <v>471</v>
      </c>
      <c r="H13874" t="s">
        <v>308</v>
      </c>
      <c r="I13874" t="s">
        <v>309</v>
      </c>
      <c r="J13874" t="s">
        <v>264</v>
      </c>
      <c r="L13874" t="s">
        <v>378</v>
      </c>
      <c r="M13874" t="s">
        <v>379</v>
      </c>
      <c r="N13874" t="s">
        <v>477</v>
      </c>
    </row>
    <row r="13875" spans="1:14" hidden="1" x14ac:dyDescent="0.25">
      <c r="A13875" t="s">
        <v>476</v>
      </c>
      <c r="B13875" s="1">
        <v>45473</v>
      </c>
      <c r="C13875" t="s">
        <v>822</v>
      </c>
      <c r="D13875" t="s">
        <v>823</v>
      </c>
      <c r="E13875" s="4">
        <v>499.99999999999994</v>
      </c>
      <c r="F13875" t="s">
        <v>1423</v>
      </c>
      <c r="G13875" t="s">
        <v>471</v>
      </c>
      <c r="H13875" t="s">
        <v>308</v>
      </c>
      <c r="I13875" t="s">
        <v>309</v>
      </c>
      <c r="J13875" t="s">
        <v>264</v>
      </c>
      <c r="L13875" t="s">
        <v>378</v>
      </c>
      <c r="M13875" t="s">
        <v>379</v>
      </c>
      <c r="N13875" t="s">
        <v>477</v>
      </c>
    </row>
    <row r="13876" spans="1:14" hidden="1" x14ac:dyDescent="0.25">
      <c r="A13876" t="s">
        <v>476</v>
      </c>
      <c r="B13876" s="1">
        <v>45504</v>
      </c>
      <c r="C13876" t="s">
        <v>822</v>
      </c>
      <c r="D13876" t="s">
        <v>823</v>
      </c>
      <c r="E13876" s="4">
        <v>583.33333333333326</v>
      </c>
      <c r="F13876" t="s">
        <v>1423</v>
      </c>
      <c r="G13876" t="s">
        <v>471</v>
      </c>
      <c r="H13876" t="s">
        <v>308</v>
      </c>
      <c r="I13876" t="s">
        <v>309</v>
      </c>
      <c r="J13876" t="s">
        <v>264</v>
      </c>
      <c r="L13876" t="s">
        <v>378</v>
      </c>
      <c r="M13876" t="s">
        <v>379</v>
      </c>
      <c r="N13876" t="s">
        <v>477</v>
      </c>
    </row>
    <row r="13877" spans="1:14" hidden="1" x14ac:dyDescent="0.25">
      <c r="A13877" t="s">
        <v>476</v>
      </c>
      <c r="B13877" s="1">
        <v>45535</v>
      </c>
      <c r="C13877" t="s">
        <v>822</v>
      </c>
      <c r="D13877" t="s">
        <v>823</v>
      </c>
      <c r="E13877" s="4">
        <v>666.66666666666663</v>
      </c>
      <c r="F13877" t="s">
        <v>1423</v>
      </c>
      <c r="G13877" t="s">
        <v>471</v>
      </c>
      <c r="H13877" t="s">
        <v>308</v>
      </c>
      <c r="I13877" t="s">
        <v>309</v>
      </c>
      <c r="J13877" t="s">
        <v>264</v>
      </c>
      <c r="L13877" t="s">
        <v>378</v>
      </c>
      <c r="M13877" t="s">
        <v>379</v>
      </c>
      <c r="N13877" t="s">
        <v>477</v>
      </c>
    </row>
    <row r="13878" spans="1:14" hidden="1" x14ac:dyDescent="0.25">
      <c r="A13878" t="s">
        <v>476</v>
      </c>
      <c r="B13878" s="1">
        <v>45565</v>
      </c>
      <c r="C13878" t="s">
        <v>822</v>
      </c>
      <c r="D13878" t="s">
        <v>823</v>
      </c>
      <c r="E13878" s="4">
        <v>750</v>
      </c>
      <c r="F13878" t="s">
        <v>1423</v>
      </c>
      <c r="G13878" t="s">
        <v>471</v>
      </c>
      <c r="H13878" t="s">
        <v>308</v>
      </c>
      <c r="I13878" t="s">
        <v>309</v>
      </c>
      <c r="J13878" t="s">
        <v>264</v>
      </c>
      <c r="L13878" t="s">
        <v>378</v>
      </c>
      <c r="M13878" t="s">
        <v>379</v>
      </c>
      <c r="N13878" t="s">
        <v>477</v>
      </c>
    </row>
    <row r="13879" spans="1:14" hidden="1" x14ac:dyDescent="0.25">
      <c r="A13879" t="s">
        <v>476</v>
      </c>
      <c r="B13879" s="1">
        <v>45596</v>
      </c>
      <c r="C13879" t="s">
        <v>822</v>
      </c>
      <c r="D13879" t="s">
        <v>823</v>
      </c>
      <c r="E13879" s="4">
        <v>833.33333333333337</v>
      </c>
      <c r="F13879" t="s">
        <v>1423</v>
      </c>
      <c r="G13879" t="s">
        <v>471</v>
      </c>
      <c r="H13879" t="s">
        <v>308</v>
      </c>
      <c r="I13879" t="s">
        <v>309</v>
      </c>
      <c r="J13879" t="s">
        <v>264</v>
      </c>
      <c r="L13879" t="s">
        <v>378</v>
      </c>
      <c r="M13879" t="s">
        <v>379</v>
      </c>
      <c r="N13879" t="s">
        <v>477</v>
      </c>
    </row>
    <row r="13880" spans="1:14" hidden="1" x14ac:dyDescent="0.25">
      <c r="A13880" t="s">
        <v>476</v>
      </c>
      <c r="B13880" s="1">
        <v>45626</v>
      </c>
      <c r="C13880" t="s">
        <v>822</v>
      </c>
      <c r="D13880" t="s">
        <v>823</v>
      </c>
      <c r="E13880" s="4">
        <v>916.66666666666674</v>
      </c>
      <c r="F13880" t="s">
        <v>1423</v>
      </c>
      <c r="G13880" t="s">
        <v>471</v>
      </c>
      <c r="H13880" t="s">
        <v>308</v>
      </c>
      <c r="I13880" t="s">
        <v>309</v>
      </c>
      <c r="J13880" t="s">
        <v>264</v>
      </c>
      <c r="L13880" t="s">
        <v>378</v>
      </c>
      <c r="M13880" t="s">
        <v>379</v>
      </c>
      <c r="N13880" t="s">
        <v>477</v>
      </c>
    </row>
    <row r="13881" spans="1:14" hidden="1" x14ac:dyDescent="0.25">
      <c r="A13881" t="s">
        <v>476</v>
      </c>
      <c r="B13881" s="1">
        <v>45657</v>
      </c>
      <c r="C13881" t="s">
        <v>822</v>
      </c>
      <c r="D13881" t="s">
        <v>823</v>
      </c>
      <c r="E13881" s="4">
        <v>1000.0000000000001</v>
      </c>
      <c r="F13881" t="s">
        <v>1423</v>
      </c>
      <c r="G13881" t="s">
        <v>471</v>
      </c>
      <c r="H13881" t="s">
        <v>308</v>
      </c>
      <c r="I13881" t="s">
        <v>309</v>
      </c>
      <c r="J13881" t="s">
        <v>264</v>
      </c>
      <c r="L13881" t="s">
        <v>378</v>
      </c>
      <c r="M13881" t="s">
        <v>379</v>
      </c>
      <c r="N13881" t="s">
        <v>477</v>
      </c>
    </row>
    <row r="13882" spans="1:14" hidden="1" x14ac:dyDescent="0.25">
      <c r="A13882" t="s">
        <v>476</v>
      </c>
      <c r="B13882" s="1">
        <v>45322</v>
      </c>
      <c r="C13882" t="s">
        <v>777</v>
      </c>
      <c r="D13882" t="s">
        <v>778</v>
      </c>
      <c r="E13882" s="4">
        <v>833.33333333333337</v>
      </c>
      <c r="F13882" t="s">
        <v>1423</v>
      </c>
      <c r="G13882" t="s">
        <v>471</v>
      </c>
      <c r="H13882" t="s">
        <v>311</v>
      </c>
      <c r="I13882" t="s">
        <v>312</v>
      </c>
      <c r="J13882" t="s">
        <v>264</v>
      </c>
      <c r="L13882" t="s">
        <v>378</v>
      </c>
      <c r="M13882" t="s">
        <v>379</v>
      </c>
      <c r="N13882" t="s">
        <v>485</v>
      </c>
    </row>
    <row r="13883" spans="1:14" hidden="1" x14ac:dyDescent="0.25">
      <c r="A13883" t="s">
        <v>476</v>
      </c>
      <c r="B13883" s="1">
        <v>45351</v>
      </c>
      <c r="C13883" t="s">
        <v>777</v>
      </c>
      <c r="D13883" t="s">
        <v>778</v>
      </c>
      <c r="E13883" s="4">
        <v>833.33333333333337</v>
      </c>
      <c r="F13883" t="s">
        <v>1423</v>
      </c>
      <c r="G13883" t="s">
        <v>471</v>
      </c>
      <c r="H13883" t="s">
        <v>311</v>
      </c>
      <c r="I13883" t="s">
        <v>312</v>
      </c>
      <c r="J13883" t="s">
        <v>264</v>
      </c>
      <c r="L13883" t="s">
        <v>378</v>
      </c>
      <c r="M13883" t="s">
        <v>379</v>
      </c>
      <c r="N13883" t="s">
        <v>485</v>
      </c>
    </row>
    <row r="13884" spans="1:14" hidden="1" x14ac:dyDescent="0.25">
      <c r="A13884" t="s">
        <v>476</v>
      </c>
      <c r="B13884" s="1">
        <v>45382</v>
      </c>
      <c r="C13884" t="s">
        <v>777</v>
      </c>
      <c r="D13884" t="s">
        <v>778</v>
      </c>
      <c r="E13884" s="4">
        <v>833.33333333333337</v>
      </c>
      <c r="F13884" t="s">
        <v>1423</v>
      </c>
      <c r="G13884" t="s">
        <v>471</v>
      </c>
      <c r="H13884" t="s">
        <v>311</v>
      </c>
      <c r="I13884" t="s">
        <v>312</v>
      </c>
      <c r="J13884" t="s">
        <v>264</v>
      </c>
      <c r="L13884" t="s">
        <v>378</v>
      </c>
      <c r="M13884" t="s">
        <v>379</v>
      </c>
      <c r="N13884" t="s">
        <v>485</v>
      </c>
    </row>
    <row r="13885" spans="1:14" hidden="1" x14ac:dyDescent="0.25">
      <c r="A13885" t="s">
        <v>476</v>
      </c>
      <c r="B13885" s="1">
        <v>45412</v>
      </c>
      <c r="C13885" t="s">
        <v>777</v>
      </c>
      <c r="D13885" t="s">
        <v>778</v>
      </c>
      <c r="E13885" s="4">
        <v>3333.3333333333335</v>
      </c>
      <c r="F13885" t="s">
        <v>1423</v>
      </c>
      <c r="G13885" t="s">
        <v>471</v>
      </c>
      <c r="H13885" t="s">
        <v>311</v>
      </c>
      <c r="I13885" t="s">
        <v>312</v>
      </c>
      <c r="J13885" t="s">
        <v>264</v>
      </c>
      <c r="L13885" t="s">
        <v>378</v>
      </c>
      <c r="M13885" t="s">
        <v>379</v>
      </c>
      <c r="N13885" t="s">
        <v>485</v>
      </c>
    </row>
    <row r="13886" spans="1:14" hidden="1" x14ac:dyDescent="0.25">
      <c r="A13886" t="s">
        <v>476</v>
      </c>
      <c r="B13886" s="1">
        <v>45443</v>
      </c>
      <c r="C13886" t="s">
        <v>777</v>
      </c>
      <c r="D13886" t="s">
        <v>778</v>
      </c>
      <c r="E13886" s="4">
        <v>4166.666666666667</v>
      </c>
      <c r="F13886" t="s">
        <v>1423</v>
      </c>
      <c r="G13886" t="s">
        <v>471</v>
      </c>
      <c r="H13886" t="s">
        <v>311</v>
      </c>
      <c r="I13886" t="s">
        <v>312</v>
      </c>
      <c r="J13886" t="s">
        <v>264</v>
      </c>
      <c r="L13886" t="s">
        <v>378</v>
      </c>
      <c r="M13886" t="s">
        <v>379</v>
      </c>
      <c r="N13886" t="s">
        <v>485</v>
      </c>
    </row>
    <row r="13887" spans="1:14" hidden="1" x14ac:dyDescent="0.25">
      <c r="A13887" t="s">
        <v>476</v>
      </c>
      <c r="B13887" s="1">
        <v>45473</v>
      </c>
      <c r="C13887" t="s">
        <v>777</v>
      </c>
      <c r="D13887" t="s">
        <v>778</v>
      </c>
      <c r="E13887" s="4">
        <v>5000</v>
      </c>
      <c r="F13887" t="s">
        <v>1423</v>
      </c>
      <c r="G13887" t="s">
        <v>471</v>
      </c>
      <c r="H13887" t="s">
        <v>311</v>
      </c>
      <c r="I13887" t="s">
        <v>312</v>
      </c>
      <c r="J13887" t="s">
        <v>264</v>
      </c>
      <c r="L13887" t="s">
        <v>378</v>
      </c>
      <c r="M13887" t="s">
        <v>379</v>
      </c>
      <c r="N13887" t="s">
        <v>485</v>
      </c>
    </row>
    <row r="13888" spans="1:14" hidden="1" x14ac:dyDescent="0.25">
      <c r="A13888" t="s">
        <v>476</v>
      </c>
      <c r="B13888" s="1">
        <v>45504</v>
      </c>
      <c r="C13888" t="s">
        <v>777</v>
      </c>
      <c r="D13888" t="s">
        <v>778</v>
      </c>
      <c r="E13888" s="4">
        <v>5833.333333333333</v>
      </c>
      <c r="F13888" t="s">
        <v>1423</v>
      </c>
      <c r="G13888" t="s">
        <v>471</v>
      </c>
      <c r="H13888" t="s">
        <v>311</v>
      </c>
      <c r="I13888" t="s">
        <v>312</v>
      </c>
      <c r="J13888" t="s">
        <v>264</v>
      </c>
      <c r="L13888" t="s">
        <v>378</v>
      </c>
      <c r="M13888" t="s">
        <v>379</v>
      </c>
      <c r="N13888" t="s">
        <v>485</v>
      </c>
    </row>
    <row r="13889" spans="1:14" hidden="1" x14ac:dyDescent="0.25">
      <c r="A13889" t="s">
        <v>476</v>
      </c>
      <c r="B13889" s="1">
        <v>45535</v>
      </c>
      <c r="C13889" t="s">
        <v>777</v>
      </c>
      <c r="D13889" t="s">
        <v>778</v>
      </c>
      <c r="E13889" s="4">
        <v>6666.6666666666661</v>
      </c>
      <c r="F13889" t="s">
        <v>1423</v>
      </c>
      <c r="G13889" t="s">
        <v>471</v>
      </c>
      <c r="H13889" t="s">
        <v>311</v>
      </c>
      <c r="I13889" t="s">
        <v>312</v>
      </c>
      <c r="J13889" t="s">
        <v>264</v>
      </c>
      <c r="L13889" t="s">
        <v>378</v>
      </c>
      <c r="M13889" t="s">
        <v>379</v>
      </c>
      <c r="N13889" t="s">
        <v>485</v>
      </c>
    </row>
    <row r="13890" spans="1:14" hidden="1" x14ac:dyDescent="0.25">
      <c r="A13890" t="s">
        <v>476</v>
      </c>
      <c r="B13890" s="1">
        <v>45565</v>
      </c>
      <c r="C13890" t="s">
        <v>777</v>
      </c>
      <c r="D13890" t="s">
        <v>778</v>
      </c>
      <c r="E13890" s="4">
        <v>7499.9999999999991</v>
      </c>
      <c r="F13890" t="s">
        <v>1423</v>
      </c>
      <c r="G13890" t="s">
        <v>471</v>
      </c>
      <c r="H13890" t="s">
        <v>311</v>
      </c>
      <c r="I13890" t="s">
        <v>312</v>
      </c>
      <c r="J13890" t="s">
        <v>264</v>
      </c>
      <c r="L13890" t="s">
        <v>378</v>
      </c>
      <c r="M13890" t="s">
        <v>379</v>
      </c>
      <c r="N13890" t="s">
        <v>485</v>
      </c>
    </row>
    <row r="13891" spans="1:14" hidden="1" x14ac:dyDescent="0.25">
      <c r="A13891" t="s">
        <v>476</v>
      </c>
      <c r="B13891" s="1">
        <v>45596</v>
      </c>
      <c r="C13891" t="s">
        <v>777</v>
      </c>
      <c r="D13891" t="s">
        <v>778</v>
      </c>
      <c r="E13891" s="4">
        <v>8333.3333333333321</v>
      </c>
      <c r="F13891" t="s">
        <v>1423</v>
      </c>
      <c r="G13891" t="s">
        <v>471</v>
      </c>
      <c r="H13891" t="s">
        <v>311</v>
      </c>
      <c r="I13891" t="s">
        <v>312</v>
      </c>
      <c r="J13891" t="s">
        <v>264</v>
      </c>
      <c r="L13891" t="s">
        <v>378</v>
      </c>
      <c r="M13891" t="s">
        <v>379</v>
      </c>
      <c r="N13891" t="s">
        <v>485</v>
      </c>
    </row>
    <row r="13892" spans="1:14" hidden="1" x14ac:dyDescent="0.25">
      <c r="A13892" t="s">
        <v>476</v>
      </c>
      <c r="B13892" s="1">
        <v>45626</v>
      </c>
      <c r="C13892" t="s">
        <v>777</v>
      </c>
      <c r="D13892" t="s">
        <v>778</v>
      </c>
      <c r="E13892" s="4">
        <v>9166.6666666666661</v>
      </c>
      <c r="F13892" t="s">
        <v>1423</v>
      </c>
      <c r="G13892" t="s">
        <v>471</v>
      </c>
      <c r="H13892" t="s">
        <v>311</v>
      </c>
      <c r="I13892" t="s">
        <v>312</v>
      </c>
      <c r="J13892" t="s">
        <v>264</v>
      </c>
      <c r="L13892" t="s">
        <v>378</v>
      </c>
      <c r="M13892" t="s">
        <v>379</v>
      </c>
      <c r="N13892" t="s">
        <v>485</v>
      </c>
    </row>
    <row r="13893" spans="1:14" hidden="1" x14ac:dyDescent="0.25">
      <c r="A13893" t="s">
        <v>476</v>
      </c>
      <c r="B13893" s="1">
        <v>45657</v>
      </c>
      <c r="C13893" t="s">
        <v>777</v>
      </c>
      <c r="D13893" t="s">
        <v>778</v>
      </c>
      <c r="E13893" s="4">
        <v>10000</v>
      </c>
      <c r="F13893" t="s">
        <v>1423</v>
      </c>
      <c r="G13893" t="s">
        <v>471</v>
      </c>
      <c r="H13893" t="s">
        <v>311</v>
      </c>
      <c r="I13893" t="s">
        <v>312</v>
      </c>
      <c r="J13893" t="s">
        <v>264</v>
      </c>
      <c r="L13893" t="s">
        <v>378</v>
      </c>
      <c r="M13893" t="s">
        <v>379</v>
      </c>
      <c r="N13893" t="s">
        <v>485</v>
      </c>
    </row>
    <row r="13894" spans="1:14" hidden="1" x14ac:dyDescent="0.25">
      <c r="A13894" t="s">
        <v>476</v>
      </c>
      <c r="B13894" s="1">
        <v>45322</v>
      </c>
      <c r="C13894" t="s">
        <v>804</v>
      </c>
      <c r="D13894" t="s">
        <v>805</v>
      </c>
      <c r="E13894" s="4">
        <v>1158.3333333333333</v>
      </c>
      <c r="F13894" t="s">
        <v>1423</v>
      </c>
      <c r="G13894" t="s">
        <v>471</v>
      </c>
      <c r="H13894" t="s">
        <v>308</v>
      </c>
      <c r="I13894" t="s">
        <v>309</v>
      </c>
      <c r="J13894" t="s">
        <v>264</v>
      </c>
      <c r="L13894" t="s">
        <v>378</v>
      </c>
      <c r="M13894" t="s">
        <v>379</v>
      </c>
      <c r="N13894" t="s">
        <v>487</v>
      </c>
    </row>
    <row r="13895" spans="1:14" hidden="1" x14ac:dyDescent="0.25">
      <c r="A13895" t="s">
        <v>476</v>
      </c>
      <c r="B13895" s="1">
        <v>45351</v>
      </c>
      <c r="C13895" t="s">
        <v>804</v>
      </c>
      <c r="D13895" t="s">
        <v>805</v>
      </c>
      <c r="E13895" s="4">
        <v>1158.3333333333333</v>
      </c>
      <c r="F13895" t="s">
        <v>1423</v>
      </c>
      <c r="G13895" t="s">
        <v>471</v>
      </c>
      <c r="H13895" t="s">
        <v>308</v>
      </c>
      <c r="I13895" t="s">
        <v>309</v>
      </c>
      <c r="J13895" t="s">
        <v>264</v>
      </c>
      <c r="L13895" t="s">
        <v>378</v>
      </c>
      <c r="M13895" t="s">
        <v>379</v>
      </c>
      <c r="N13895" t="s">
        <v>487</v>
      </c>
    </row>
    <row r="13896" spans="1:14" hidden="1" x14ac:dyDescent="0.25">
      <c r="A13896" t="s">
        <v>476</v>
      </c>
      <c r="B13896" s="1">
        <v>45382</v>
      </c>
      <c r="C13896" t="s">
        <v>804</v>
      </c>
      <c r="D13896" t="s">
        <v>805</v>
      </c>
      <c r="E13896" s="4">
        <v>1158.3333333333333</v>
      </c>
      <c r="F13896" t="s">
        <v>1423</v>
      </c>
      <c r="G13896" t="s">
        <v>471</v>
      </c>
      <c r="H13896" t="s">
        <v>308</v>
      </c>
      <c r="I13896" t="s">
        <v>309</v>
      </c>
      <c r="J13896" t="s">
        <v>264</v>
      </c>
      <c r="L13896" t="s">
        <v>378</v>
      </c>
      <c r="M13896" t="s">
        <v>379</v>
      </c>
      <c r="N13896" t="s">
        <v>487</v>
      </c>
    </row>
    <row r="13897" spans="1:14" hidden="1" x14ac:dyDescent="0.25">
      <c r="A13897" t="s">
        <v>476</v>
      </c>
      <c r="B13897" s="1">
        <v>45412</v>
      </c>
      <c r="C13897" t="s">
        <v>804</v>
      </c>
      <c r="D13897" t="s">
        <v>805</v>
      </c>
      <c r="E13897" s="4">
        <v>4633.333333333333</v>
      </c>
      <c r="F13897" t="s">
        <v>1423</v>
      </c>
      <c r="G13897" t="s">
        <v>471</v>
      </c>
      <c r="H13897" t="s">
        <v>308</v>
      </c>
      <c r="I13897" t="s">
        <v>309</v>
      </c>
      <c r="J13897" t="s">
        <v>264</v>
      </c>
      <c r="L13897" t="s">
        <v>378</v>
      </c>
      <c r="M13897" t="s">
        <v>379</v>
      </c>
      <c r="N13897" t="s">
        <v>487</v>
      </c>
    </row>
    <row r="13898" spans="1:14" hidden="1" x14ac:dyDescent="0.25">
      <c r="A13898" t="s">
        <v>476</v>
      </c>
      <c r="B13898" s="1">
        <v>45443</v>
      </c>
      <c r="C13898" t="s">
        <v>804</v>
      </c>
      <c r="D13898" t="s">
        <v>805</v>
      </c>
      <c r="E13898" s="4">
        <v>5791.6666666666661</v>
      </c>
      <c r="F13898" t="s">
        <v>1423</v>
      </c>
      <c r="G13898" t="s">
        <v>471</v>
      </c>
      <c r="H13898" t="s">
        <v>308</v>
      </c>
      <c r="I13898" t="s">
        <v>309</v>
      </c>
      <c r="J13898" t="s">
        <v>264</v>
      </c>
      <c r="L13898" t="s">
        <v>378</v>
      </c>
      <c r="M13898" t="s">
        <v>379</v>
      </c>
      <c r="N13898" t="s">
        <v>487</v>
      </c>
    </row>
    <row r="13899" spans="1:14" hidden="1" x14ac:dyDescent="0.25">
      <c r="A13899" t="s">
        <v>476</v>
      </c>
      <c r="B13899" s="1">
        <v>45473</v>
      </c>
      <c r="C13899" t="s">
        <v>804</v>
      </c>
      <c r="D13899" t="s">
        <v>805</v>
      </c>
      <c r="E13899" s="4">
        <v>6949.9999999999991</v>
      </c>
      <c r="F13899" t="s">
        <v>1423</v>
      </c>
      <c r="G13899" t="s">
        <v>471</v>
      </c>
      <c r="H13899" t="s">
        <v>308</v>
      </c>
      <c r="I13899" t="s">
        <v>309</v>
      </c>
      <c r="J13899" t="s">
        <v>264</v>
      </c>
      <c r="L13899" t="s">
        <v>378</v>
      </c>
      <c r="M13899" t="s">
        <v>379</v>
      </c>
      <c r="N13899" t="s">
        <v>487</v>
      </c>
    </row>
    <row r="13900" spans="1:14" hidden="1" x14ac:dyDescent="0.25">
      <c r="A13900" t="s">
        <v>476</v>
      </c>
      <c r="B13900" s="1">
        <v>45504</v>
      </c>
      <c r="C13900" t="s">
        <v>804</v>
      </c>
      <c r="D13900" t="s">
        <v>805</v>
      </c>
      <c r="E13900" s="4">
        <v>8108.3333333333321</v>
      </c>
      <c r="F13900" t="s">
        <v>1423</v>
      </c>
      <c r="G13900" t="s">
        <v>471</v>
      </c>
      <c r="H13900" t="s">
        <v>308</v>
      </c>
      <c r="I13900" t="s">
        <v>309</v>
      </c>
      <c r="J13900" t="s">
        <v>264</v>
      </c>
      <c r="L13900" t="s">
        <v>378</v>
      </c>
      <c r="M13900" t="s">
        <v>379</v>
      </c>
      <c r="N13900" t="s">
        <v>487</v>
      </c>
    </row>
    <row r="13901" spans="1:14" hidden="1" x14ac:dyDescent="0.25">
      <c r="A13901" t="s">
        <v>476</v>
      </c>
      <c r="B13901" s="1">
        <v>45535</v>
      </c>
      <c r="C13901" t="s">
        <v>804</v>
      </c>
      <c r="D13901" t="s">
        <v>805</v>
      </c>
      <c r="E13901" s="4">
        <v>9266.6666666666661</v>
      </c>
      <c r="F13901" t="s">
        <v>1423</v>
      </c>
      <c r="G13901" t="s">
        <v>471</v>
      </c>
      <c r="H13901" t="s">
        <v>308</v>
      </c>
      <c r="I13901" t="s">
        <v>309</v>
      </c>
      <c r="J13901" t="s">
        <v>264</v>
      </c>
      <c r="L13901" t="s">
        <v>378</v>
      </c>
      <c r="M13901" t="s">
        <v>379</v>
      </c>
      <c r="N13901" t="s">
        <v>487</v>
      </c>
    </row>
    <row r="13902" spans="1:14" hidden="1" x14ac:dyDescent="0.25">
      <c r="A13902" t="s">
        <v>476</v>
      </c>
      <c r="B13902" s="1">
        <v>45565</v>
      </c>
      <c r="C13902" t="s">
        <v>804</v>
      </c>
      <c r="D13902" t="s">
        <v>805</v>
      </c>
      <c r="E13902" s="4">
        <v>10425</v>
      </c>
      <c r="F13902" t="s">
        <v>1423</v>
      </c>
      <c r="G13902" t="s">
        <v>471</v>
      </c>
      <c r="H13902" t="s">
        <v>308</v>
      </c>
      <c r="I13902" t="s">
        <v>309</v>
      </c>
      <c r="J13902" t="s">
        <v>264</v>
      </c>
      <c r="L13902" t="s">
        <v>378</v>
      </c>
      <c r="M13902" t="s">
        <v>379</v>
      </c>
      <c r="N13902" t="s">
        <v>487</v>
      </c>
    </row>
    <row r="13903" spans="1:14" hidden="1" x14ac:dyDescent="0.25">
      <c r="A13903" t="s">
        <v>476</v>
      </c>
      <c r="B13903" s="1">
        <v>45596</v>
      </c>
      <c r="C13903" t="s">
        <v>804</v>
      </c>
      <c r="D13903" t="s">
        <v>805</v>
      </c>
      <c r="E13903" s="4">
        <v>11583.333333333334</v>
      </c>
      <c r="F13903" t="s">
        <v>1423</v>
      </c>
      <c r="G13903" t="s">
        <v>471</v>
      </c>
      <c r="H13903" t="s">
        <v>308</v>
      </c>
      <c r="I13903" t="s">
        <v>309</v>
      </c>
      <c r="J13903" t="s">
        <v>264</v>
      </c>
      <c r="L13903" t="s">
        <v>378</v>
      </c>
      <c r="M13903" t="s">
        <v>379</v>
      </c>
      <c r="N13903" t="s">
        <v>487</v>
      </c>
    </row>
    <row r="13904" spans="1:14" hidden="1" x14ac:dyDescent="0.25">
      <c r="A13904" t="s">
        <v>476</v>
      </c>
      <c r="B13904" s="1">
        <v>45626</v>
      </c>
      <c r="C13904" t="s">
        <v>804</v>
      </c>
      <c r="D13904" t="s">
        <v>805</v>
      </c>
      <c r="E13904" s="4">
        <v>12741.666666666668</v>
      </c>
      <c r="F13904" t="s">
        <v>1423</v>
      </c>
      <c r="G13904" t="s">
        <v>471</v>
      </c>
      <c r="H13904" t="s">
        <v>308</v>
      </c>
      <c r="I13904" t="s">
        <v>309</v>
      </c>
      <c r="J13904" t="s">
        <v>264</v>
      </c>
      <c r="L13904" t="s">
        <v>378</v>
      </c>
      <c r="M13904" t="s">
        <v>379</v>
      </c>
      <c r="N13904" t="s">
        <v>487</v>
      </c>
    </row>
    <row r="13905" spans="1:14" hidden="1" x14ac:dyDescent="0.25">
      <c r="A13905" t="s">
        <v>476</v>
      </c>
      <c r="B13905" s="1">
        <v>45657</v>
      </c>
      <c r="C13905" t="s">
        <v>804</v>
      </c>
      <c r="D13905" t="s">
        <v>805</v>
      </c>
      <c r="E13905" s="4">
        <v>13900.000000000002</v>
      </c>
      <c r="F13905" t="s">
        <v>1423</v>
      </c>
      <c r="G13905" t="s">
        <v>471</v>
      </c>
      <c r="H13905" t="s">
        <v>308</v>
      </c>
      <c r="I13905" t="s">
        <v>309</v>
      </c>
      <c r="J13905" t="s">
        <v>264</v>
      </c>
      <c r="L13905" t="s">
        <v>378</v>
      </c>
      <c r="M13905" t="s">
        <v>379</v>
      </c>
      <c r="N13905" t="s">
        <v>487</v>
      </c>
    </row>
    <row r="13906" spans="1:14" hidden="1" x14ac:dyDescent="0.25">
      <c r="A13906" t="s">
        <v>476</v>
      </c>
      <c r="B13906" s="1">
        <v>45322</v>
      </c>
      <c r="C13906" t="s">
        <v>800</v>
      </c>
      <c r="D13906" t="s">
        <v>801</v>
      </c>
      <c r="E13906" s="4">
        <v>250</v>
      </c>
      <c r="F13906" t="s">
        <v>1423</v>
      </c>
      <c r="G13906" t="s">
        <v>471</v>
      </c>
      <c r="H13906" t="s">
        <v>308</v>
      </c>
      <c r="I13906" t="s">
        <v>309</v>
      </c>
      <c r="J13906" t="s">
        <v>264</v>
      </c>
      <c r="L13906" t="s">
        <v>378</v>
      </c>
      <c r="M13906" t="s">
        <v>379</v>
      </c>
      <c r="N13906" t="s">
        <v>487</v>
      </c>
    </row>
    <row r="13907" spans="1:14" hidden="1" x14ac:dyDescent="0.25">
      <c r="A13907" t="s">
        <v>476</v>
      </c>
      <c r="B13907" s="1">
        <v>45351</v>
      </c>
      <c r="C13907" t="s">
        <v>800</v>
      </c>
      <c r="D13907" t="s">
        <v>801</v>
      </c>
      <c r="E13907" s="4">
        <v>250</v>
      </c>
      <c r="F13907" t="s">
        <v>1423</v>
      </c>
      <c r="G13907" t="s">
        <v>471</v>
      </c>
      <c r="H13907" t="s">
        <v>308</v>
      </c>
      <c r="I13907" t="s">
        <v>309</v>
      </c>
      <c r="J13907" t="s">
        <v>264</v>
      </c>
      <c r="L13907" t="s">
        <v>378</v>
      </c>
      <c r="M13907" t="s">
        <v>379</v>
      </c>
      <c r="N13907" t="s">
        <v>487</v>
      </c>
    </row>
    <row r="13908" spans="1:14" hidden="1" x14ac:dyDescent="0.25">
      <c r="A13908" t="s">
        <v>476</v>
      </c>
      <c r="B13908" s="1">
        <v>45382</v>
      </c>
      <c r="C13908" t="s">
        <v>800</v>
      </c>
      <c r="D13908" t="s">
        <v>801</v>
      </c>
      <c r="E13908" s="4">
        <v>250</v>
      </c>
      <c r="F13908" t="s">
        <v>1423</v>
      </c>
      <c r="G13908" t="s">
        <v>471</v>
      </c>
      <c r="H13908" t="s">
        <v>308</v>
      </c>
      <c r="I13908" t="s">
        <v>309</v>
      </c>
      <c r="J13908" t="s">
        <v>264</v>
      </c>
      <c r="L13908" t="s">
        <v>378</v>
      </c>
      <c r="M13908" t="s">
        <v>379</v>
      </c>
      <c r="N13908" t="s">
        <v>487</v>
      </c>
    </row>
    <row r="13909" spans="1:14" hidden="1" x14ac:dyDescent="0.25">
      <c r="A13909" t="s">
        <v>476</v>
      </c>
      <c r="B13909" s="1">
        <v>45412</v>
      </c>
      <c r="C13909" t="s">
        <v>800</v>
      </c>
      <c r="D13909" t="s">
        <v>801</v>
      </c>
      <c r="E13909" s="4">
        <v>1000</v>
      </c>
      <c r="F13909" t="s">
        <v>1423</v>
      </c>
      <c r="G13909" t="s">
        <v>471</v>
      </c>
      <c r="H13909" t="s">
        <v>308</v>
      </c>
      <c r="I13909" t="s">
        <v>309</v>
      </c>
      <c r="J13909" t="s">
        <v>264</v>
      </c>
      <c r="L13909" t="s">
        <v>378</v>
      </c>
      <c r="M13909" t="s">
        <v>379</v>
      </c>
      <c r="N13909" t="s">
        <v>487</v>
      </c>
    </row>
    <row r="13910" spans="1:14" hidden="1" x14ac:dyDescent="0.25">
      <c r="A13910" t="s">
        <v>476</v>
      </c>
      <c r="B13910" s="1">
        <v>45443</v>
      </c>
      <c r="C13910" t="s">
        <v>800</v>
      </c>
      <c r="D13910" t="s">
        <v>801</v>
      </c>
      <c r="E13910" s="4">
        <v>1250</v>
      </c>
      <c r="F13910" t="s">
        <v>1423</v>
      </c>
      <c r="G13910" t="s">
        <v>471</v>
      </c>
      <c r="H13910" t="s">
        <v>308</v>
      </c>
      <c r="I13910" t="s">
        <v>309</v>
      </c>
      <c r="J13910" t="s">
        <v>264</v>
      </c>
      <c r="L13910" t="s">
        <v>378</v>
      </c>
      <c r="M13910" t="s">
        <v>379</v>
      </c>
      <c r="N13910" t="s">
        <v>487</v>
      </c>
    </row>
    <row r="13911" spans="1:14" hidden="1" x14ac:dyDescent="0.25">
      <c r="A13911" t="s">
        <v>476</v>
      </c>
      <c r="B13911" s="1">
        <v>45473</v>
      </c>
      <c r="C13911" t="s">
        <v>800</v>
      </c>
      <c r="D13911" t="s">
        <v>801</v>
      </c>
      <c r="E13911" s="4">
        <v>1500</v>
      </c>
      <c r="F13911" t="s">
        <v>1423</v>
      </c>
      <c r="G13911" t="s">
        <v>471</v>
      </c>
      <c r="H13911" t="s">
        <v>308</v>
      </c>
      <c r="I13911" t="s">
        <v>309</v>
      </c>
      <c r="J13911" t="s">
        <v>264</v>
      </c>
      <c r="L13911" t="s">
        <v>378</v>
      </c>
      <c r="M13911" t="s">
        <v>379</v>
      </c>
      <c r="N13911" t="s">
        <v>487</v>
      </c>
    </row>
    <row r="13912" spans="1:14" hidden="1" x14ac:dyDescent="0.25">
      <c r="A13912" t="s">
        <v>476</v>
      </c>
      <c r="B13912" s="1">
        <v>45504</v>
      </c>
      <c r="C13912" t="s">
        <v>800</v>
      </c>
      <c r="D13912" t="s">
        <v>801</v>
      </c>
      <c r="E13912" s="4">
        <v>1750</v>
      </c>
      <c r="F13912" t="s">
        <v>1423</v>
      </c>
      <c r="G13912" t="s">
        <v>471</v>
      </c>
      <c r="H13912" t="s">
        <v>308</v>
      </c>
      <c r="I13912" t="s">
        <v>309</v>
      </c>
      <c r="J13912" t="s">
        <v>264</v>
      </c>
      <c r="L13912" t="s">
        <v>378</v>
      </c>
      <c r="M13912" t="s">
        <v>379</v>
      </c>
      <c r="N13912" t="s">
        <v>487</v>
      </c>
    </row>
    <row r="13913" spans="1:14" hidden="1" x14ac:dyDescent="0.25">
      <c r="A13913" t="s">
        <v>476</v>
      </c>
      <c r="B13913" s="1">
        <v>45535</v>
      </c>
      <c r="C13913" t="s">
        <v>800</v>
      </c>
      <c r="D13913" t="s">
        <v>801</v>
      </c>
      <c r="E13913" s="4">
        <v>2000</v>
      </c>
      <c r="F13913" t="s">
        <v>1423</v>
      </c>
      <c r="G13913" t="s">
        <v>471</v>
      </c>
      <c r="H13913" t="s">
        <v>308</v>
      </c>
      <c r="I13913" t="s">
        <v>309</v>
      </c>
      <c r="J13913" t="s">
        <v>264</v>
      </c>
      <c r="L13913" t="s">
        <v>378</v>
      </c>
      <c r="M13913" t="s">
        <v>379</v>
      </c>
      <c r="N13913" t="s">
        <v>487</v>
      </c>
    </row>
    <row r="13914" spans="1:14" hidden="1" x14ac:dyDescent="0.25">
      <c r="A13914" t="s">
        <v>476</v>
      </c>
      <c r="B13914" s="1">
        <v>45565</v>
      </c>
      <c r="C13914" t="s">
        <v>800</v>
      </c>
      <c r="D13914" t="s">
        <v>801</v>
      </c>
      <c r="E13914" s="4">
        <v>2250</v>
      </c>
      <c r="F13914" t="s">
        <v>1423</v>
      </c>
      <c r="G13914" t="s">
        <v>471</v>
      </c>
      <c r="H13914" t="s">
        <v>308</v>
      </c>
      <c r="I13914" t="s">
        <v>309</v>
      </c>
      <c r="J13914" t="s">
        <v>264</v>
      </c>
      <c r="L13914" t="s">
        <v>378</v>
      </c>
      <c r="M13914" t="s">
        <v>379</v>
      </c>
      <c r="N13914" t="s">
        <v>487</v>
      </c>
    </row>
    <row r="13915" spans="1:14" hidden="1" x14ac:dyDescent="0.25">
      <c r="A13915" t="s">
        <v>476</v>
      </c>
      <c r="B13915" s="1">
        <v>45596</v>
      </c>
      <c r="C13915" t="s">
        <v>800</v>
      </c>
      <c r="D13915" t="s">
        <v>801</v>
      </c>
      <c r="E13915" s="4">
        <v>2500</v>
      </c>
      <c r="F13915" t="s">
        <v>1423</v>
      </c>
      <c r="G13915" t="s">
        <v>471</v>
      </c>
      <c r="H13915" t="s">
        <v>308</v>
      </c>
      <c r="I13915" t="s">
        <v>309</v>
      </c>
      <c r="J13915" t="s">
        <v>264</v>
      </c>
      <c r="L13915" t="s">
        <v>378</v>
      </c>
      <c r="M13915" t="s">
        <v>379</v>
      </c>
      <c r="N13915" t="s">
        <v>487</v>
      </c>
    </row>
    <row r="13916" spans="1:14" hidden="1" x14ac:dyDescent="0.25">
      <c r="A13916" t="s">
        <v>476</v>
      </c>
      <c r="B13916" s="1">
        <v>45626</v>
      </c>
      <c r="C13916" t="s">
        <v>800</v>
      </c>
      <c r="D13916" t="s">
        <v>801</v>
      </c>
      <c r="E13916" s="4">
        <v>2750</v>
      </c>
      <c r="F13916" t="s">
        <v>1423</v>
      </c>
      <c r="G13916" t="s">
        <v>471</v>
      </c>
      <c r="H13916" t="s">
        <v>308</v>
      </c>
      <c r="I13916" t="s">
        <v>309</v>
      </c>
      <c r="J13916" t="s">
        <v>264</v>
      </c>
      <c r="L13916" t="s">
        <v>378</v>
      </c>
      <c r="M13916" t="s">
        <v>379</v>
      </c>
      <c r="N13916" t="s">
        <v>487</v>
      </c>
    </row>
    <row r="13917" spans="1:14" hidden="1" x14ac:dyDescent="0.25">
      <c r="A13917" t="s">
        <v>476</v>
      </c>
      <c r="B13917" s="1">
        <v>45657</v>
      </c>
      <c r="C13917" t="s">
        <v>800</v>
      </c>
      <c r="D13917" t="s">
        <v>801</v>
      </c>
      <c r="E13917" s="4">
        <v>3000</v>
      </c>
      <c r="F13917" t="s">
        <v>1423</v>
      </c>
      <c r="G13917" t="s">
        <v>471</v>
      </c>
      <c r="H13917" t="s">
        <v>308</v>
      </c>
      <c r="I13917" t="s">
        <v>309</v>
      </c>
      <c r="J13917" t="s">
        <v>264</v>
      </c>
      <c r="L13917" t="s">
        <v>378</v>
      </c>
      <c r="M13917" t="s">
        <v>379</v>
      </c>
      <c r="N13917" t="s">
        <v>487</v>
      </c>
    </row>
    <row r="13918" spans="1:14" hidden="1" x14ac:dyDescent="0.25">
      <c r="A13918" t="s">
        <v>476</v>
      </c>
      <c r="B13918" s="1">
        <v>45322</v>
      </c>
      <c r="C13918" t="s">
        <v>818</v>
      </c>
      <c r="D13918" t="s">
        <v>819</v>
      </c>
      <c r="E13918" s="4">
        <v>0</v>
      </c>
      <c r="F13918" t="s">
        <v>1423</v>
      </c>
      <c r="G13918" t="s">
        <v>471</v>
      </c>
      <c r="H13918" t="s">
        <v>311</v>
      </c>
      <c r="I13918" t="s">
        <v>312</v>
      </c>
      <c r="J13918" t="s">
        <v>264</v>
      </c>
      <c r="L13918" t="s">
        <v>378</v>
      </c>
      <c r="M13918" t="s">
        <v>379</v>
      </c>
      <c r="N13918" t="s">
        <v>487</v>
      </c>
    </row>
    <row r="13919" spans="1:14" hidden="1" x14ac:dyDescent="0.25">
      <c r="A13919" t="s">
        <v>476</v>
      </c>
      <c r="B13919" s="1">
        <v>45351</v>
      </c>
      <c r="C13919" t="s">
        <v>818</v>
      </c>
      <c r="D13919" t="s">
        <v>819</v>
      </c>
      <c r="E13919" s="4">
        <v>0</v>
      </c>
      <c r="F13919" t="s">
        <v>1423</v>
      </c>
      <c r="G13919" t="s">
        <v>471</v>
      </c>
      <c r="H13919" t="s">
        <v>311</v>
      </c>
      <c r="I13919" t="s">
        <v>312</v>
      </c>
      <c r="J13919" t="s">
        <v>264</v>
      </c>
      <c r="L13919" t="s">
        <v>378</v>
      </c>
      <c r="M13919" t="s">
        <v>379</v>
      </c>
      <c r="N13919" t="s">
        <v>487</v>
      </c>
    </row>
    <row r="13920" spans="1:14" hidden="1" x14ac:dyDescent="0.25">
      <c r="A13920" t="s">
        <v>476</v>
      </c>
      <c r="B13920" s="1">
        <v>45382</v>
      </c>
      <c r="C13920" t="s">
        <v>818</v>
      </c>
      <c r="D13920" t="s">
        <v>819</v>
      </c>
      <c r="E13920" s="4">
        <v>0</v>
      </c>
      <c r="F13920" t="s">
        <v>1423</v>
      </c>
      <c r="G13920" t="s">
        <v>471</v>
      </c>
      <c r="H13920" t="s">
        <v>311</v>
      </c>
      <c r="I13920" t="s">
        <v>312</v>
      </c>
      <c r="J13920" t="s">
        <v>264</v>
      </c>
      <c r="L13920" t="s">
        <v>378</v>
      </c>
      <c r="M13920" t="s">
        <v>379</v>
      </c>
      <c r="N13920" t="s">
        <v>487</v>
      </c>
    </row>
    <row r="13921" spans="1:14" hidden="1" x14ac:dyDescent="0.25">
      <c r="A13921" t="s">
        <v>476</v>
      </c>
      <c r="B13921" s="1">
        <v>45412</v>
      </c>
      <c r="C13921" t="s">
        <v>818</v>
      </c>
      <c r="D13921" t="s">
        <v>819</v>
      </c>
      <c r="E13921" s="4">
        <v>0</v>
      </c>
      <c r="F13921" t="s">
        <v>1423</v>
      </c>
      <c r="G13921" t="s">
        <v>471</v>
      </c>
      <c r="H13921" t="s">
        <v>311</v>
      </c>
      <c r="I13921" t="s">
        <v>312</v>
      </c>
      <c r="J13921" t="s">
        <v>264</v>
      </c>
      <c r="L13921" t="s">
        <v>378</v>
      </c>
      <c r="M13921" t="s">
        <v>379</v>
      </c>
      <c r="N13921" t="s">
        <v>487</v>
      </c>
    </row>
    <row r="13922" spans="1:14" hidden="1" x14ac:dyDescent="0.25">
      <c r="A13922" t="s">
        <v>476</v>
      </c>
      <c r="B13922" s="1">
        <v>45443</v>
      </c>
      <c r="C13922" t="s">
        <v>818</v>
      </c>
      <c r="D13922" t="s">
        <v>819</v>
      </c>
      <c r="E13922" s="4">
        <v>0</v>
      </c>
      <c r="F13922" t="s">
        <v>1423</v>
      </c>
      <c r="G13922" t="s">
        <v>471</v>
      </c>
      <c r="H13922" t="s">
        <v>311</v>
      </c>
      <c r="I13922" t="s">
        <v>312</v>
      </c>
      <c r="J13922" t="s">
        <v>264</v>
      </c>
      <c r="L13922" t="s">
        <v>378</v>
      </c>
      <c r="M13922" t="s">
        <v>379</v>
      </c>
      <c r="N13922" t="s">
        <v>487</v>
      </c>
    </row>
    <row r="13923" spans="1:14" hidden="1" x14ac:dyDescent="0.25">
      <c r="A13923" t="s">
        <v>476</v>
      </c>
      <c r="B13923" s="1">
        <v>45473</v>
      </c>
      <c r="C13923" t="s">
        <v>818</v>
      </c>
      <c r="D13923" t="s">
        <v>819</v>
      </c>
      <c r="E13923" s="4">
        <v>0</v>
      </c>
      <c r="F13923" t="s">
        <v>1423</v>
      </c>
      <c r="G13923" t="s">
        <v>471</v>
      </c>
      <c r="H13923" t="s">
        <v>311</v>
      </c>
      <c r="I13923" t="s">
        <v>312</v>
      </c>
      <c r="J13923" t="s">
        <v>264</v>
      </c>
      <c r="L13923" t="s">
        <v>378</v>
      </c>
      <c r="M13923" t="s">
        <v>379</v>
      </c>
      <c r="N13923" t="s">
        <v>487</v>
      </c>
    </row>
    <row r="13924" spans="1:14" hidden="1" x14ac:dyDescent="0.25">
      <c r="A13924" t="s">
        <v>476</v>
      </c>
      <c r="B13924" s="1">
        <v>45504</v>
      </c>
      <c r="C13924" t="s">
        <v>818</v>
      </c>
      <c r="D13924" t="s">
        <v>819</v>
      </c>
      <c r="E13924" s="4">
        <v>0</v>
      </c>
      <c r="F13924" t="s">
        <v>1423</v>
      </c>
      <c r="G13924" t="s">
        <v>471</v>
      </c>
      <c r="H13924" t="s">
        <v>311</v>
      </c>
      <c r="I13924" t="s">
        <v>312</v>
      </c>
      <c r="J13924" t="s">
        <v>264</v>
      </c>
      <c r="L13924" t="s">
        <v>378</v>
      </c>
      <c r="M13924" t="s">
        <v>379</v>
      </c>
      <c r="N13924" t="s">
        <v>487</v>
      </c>
    </row>
    <row r="13925" spans="1:14" hidden="1" x14ac:dyDescent="0.25">
      <c r="A13925" t="s">
        <v>476</v>
      </c>
      <c r="B13925" s="1">
        <v>45535</v>
      </c>
      <c r="C13925" t="s">
        <v>818</v>
      </c>
      <c r="D13925" t="s">
        <v>819</v>
      </c>
      <c r="E13925" s="4">
        <v>0</v>
      </c>
      <c r="F13925" t="s">
        <v>1423</v>
      </c>
      <c r="G13925" t="s">
        <v>471</v>
      </c>
      <c r="H13925" t="s">
        <v>311</v>
      </c>
      <c r="I13925" t="s">
        <v>312</v>
      </c>
      <c r="J13925" t="s">
        <v>264</v>
      </c>
      <c r="L13925" t="s">
        <v>378</v>
      </c>
      <c r="M13925" t="s">
        <v>379</v>
      </c>
      <c r="N13925" t="s">
        <v>487</v>
      </c>
    </row>
    <row r="13926" spans="1:14" hidden="1" x14ac:dyDescent="0.25">
      <c r="A13926" t="s">
        <v>476</v>
      </c>
      <c r="B13926" s="1">
        <v>45565</v>
      </c>
      <c r="C13926" t="s">
        <v>818</v>
      </c>
      <c r="D13926" t="s">
        <v>819</v>
      </c>
      <c r="E13926" s="4">
        <v>0</v>
      </c>
      <c r="F13926" t="s">
        <v>1423</v>
      </c>
      <c r="G13926" t="s">
        <v>471</v>
      </c>
      <c r="H13926" t="s">
        <v>311</v>
      </c>
      <c r="I13926" t="s">
        <v>312</v>
      </c>
      <c r="J13926" t="s">
        <v>264</v>
      </c>
      <c r="L13926" t="s">
        <v>378</v>
      </c>
      <c r="M13926" t="s">
        <v>379</v>
      </c>
      <c r="N13926" t="s">
        <v>487</v>
      </c>
    </row>
    <row r="13927" spans="1:14" hidden="1" x14ac:dyDescent="0.25">
      <c r="A13927" t="s">
        <v>476</v>
      </c>
      <c r="B13927" s="1">
        <v>45596</v>
      </c>
      <c r="C13927" t="s">
        <v>818</v>
      </c>
      <c r="D13927" t="s">
        <v>819</v>
      </c>
      <c r="E13927" s="4">
        <v>0</v>
      </c>
      <c r="F13927" t="s">
        <v>1423</v>
      </c>
      <c r="G13927" t="s">
        <v>471</v>
      </c>
      <c r="H13927" t="s">
        <v>311</v>
      </c>
      <c r="I13927" t="s">
        <v>312</v>
      </c>
      <c r="J13927" t="s">
        <v>264</v>
      </c>
      <c r="L13927" t="s">
        <v>378</v>
      </c>
      <c r="M13927" t="s">
        <v>379</v>
      </c>
      <c r="N13927" t="s">
        <v>487</v>
      </c>
    </row>
    <row r="13928" spans="1:14" hidden="1" x14ac:dyDescent="0.25">
      <c r="A13928" t="s">
        <v>476</v>
      </c>
      <c r="B13928" s="1">
        <v>45626</v>
      </c>
      <c r="C13928" t="s">
        <v>818</v>
      </c>
      <c r="D13928" t="s">
        <v>819</v>
      </c>
      <c r="E13928" s="4">
        <v>0</v>
      </c>
      <c r="F13928" t="s">
        <v>1423</v>
      </c>
      <c r="G13928" t="s">
        <v>471</v>
      </c>
      <c r="H13928" t="s">
        <v>311</v>
      </c>
      <c r="I13928" t="s">
        <v>312</v>
      </c>
      <c r="J13928" t="s">
        <v>264</v>
      </c>
      <c r="L13928" t="s">
        <v>378</v>
      </c>
      <c r="M13928" t="s">
        <v>379</v>
      </c>
      <c r="N13928" t="s">
        <v>487</v>
      </c>
    </row>
    <row r="13929" spans="1:14" hidden="1" x14ac:dyDescent="0.25">
      <c r="A13929" t="s">
        <v>476</v>
      </c>
      <c r="B13929" s="1">
        <v>45657</v>
      </c>
      <c r="C13929" t="s">
        <v>818</v>
      </c>
      <c r="D13929" t="s">
        <v>819</v>
      </c>
      <c r="E13929" s="4">
        <v>0</v>
      </c>
      <c r="F13929" t="s">
        <v>1423</v>
      </c>
      <c r="G13929" t="s">
        <v>471</v>
      </c>
      <c r="H13929" t="s">
        <v>311</v>
      </c>
      <c r="I13929" t="s">
        <v>312</v>
      </c>
      <c r="J13929" t="s">
        <v>264</v>
      </c>
      <c r="L13929" t="s">
        <v>378</v>
      </c>
      <c r="M13929" t="s">
        <v>379</v>
      </c>
      <c r="N13929" t="s">
        <v>487</v>
      </c>
    </row>
    <row r="13930" spans="1:14" hidden="1" x14ac:dyDescent="0.25">
      <c r="A13930" t="s">
        <v>476</v>
      </c>
      <c r="B13930" s="1">
        <v>45322</v>
      </c>
      <c r="C13930" t="s">
        <v>767</v>
      </c>
      <c r="D13930" t="s">
        <v>768</v>
      </c>
      <c r="E13930" s="4">
        <v>291.66666666666669</v>
      </c>
      <c r="F13930" t="s">
        <v>1423</v>
      </c>
      <c r="G13930" t="s">
        <v>471</v>
      </c>
      <c r="H13930" t="s">
        <v>308</v>
      </c>
      <c r="I13930" t="s">
        <v>309</v>
      </c>
      <c r="J13930" t="s">
        <v>264</v>
      </c>
      <c r="L13930" t="s">
        <v>378</v>
      </c>
      <c r="M13930" t="s">
        <v>379</v>
      </c>
      <c r="N13930" t="s">
        <v>480</v>
      </c>
    </row>
    <row r="13931" spans="1:14" hidden="1" x14ac:dyDescent="0.25">
      <c r="A13931" t="s">
        <v>476</v>
      </c>
      <c r="B13931" s="1">
        <v>45351</v>
      </c>
      <c r="C13931" t="s">
        <v>767</v>
      </c>
      <c r="D13931" t="s">
        <v>768</v>
      </c>
      <c r="E13931" s="4">
        <v>291.66666666666669</v>
      </c>
      <c r="F13931" t="s">
        <v>1423</v>
      </c>
      <c r="G13931" t="s">
        <v>471</v>
      </c>
      <c r="H13931" t="s">
        <v>308</v>
      </c>
      <c r="I13931" t="s">
        <v>309</v>
      </c>
      <c r="J13931" t="s">
        <v>264</v>
      </c>
      <c r="L13931" t="s">
        <v>378</v>
      </c>
      <c r="M13931" t="s">
        <v>379</v>
      </c>
      <c r="N13931" t="s">
        <v>480</v>
      </c>
    </row>
    <row r="13932" spans="1:14" hidden="1" x14ac:dyDescent="0.25">
      <c r="A13932" t="s">
        <v>476</v>
      </c>
      <c r="B13932" s="1">
        <v>45382</v>
      </c>
      <c r="C13932" t="s">
        <v>767</v>
      </c>
      <c r="D13932" t="s">
        <v>768</v>
      </c>
      <c r="E13932" s="4">
        <v>291.66666666666669</v>
      </c>
      <c r="F13932" t="s">
        <v>1423</v>
      </c>
      <c r="G13932" t="s">
        <v>471</v>
      </c>
      <c r="H13932" t="s">
        <v>308</v>
      </c>
      <c r="I13932" t="s">
        <v>309</v>
      </c>
      <c r="J13932" t="s">
        <v>264</v>
      </c>
      <c r="L13932" t="s">
        <v>378</v>
      </c>
      <c r="M13932" t="s">
        <v>379</v>
      </c>
      <c r="N13932" t="s">
        <v>480</v>
      </c>
    </row>
    <row r="13933" spans="1:14" hidden="1" x14ac:dyDescent="0.25">
      <c r="A13933" t="s">
        <v>476</v>
      </c>
      <c r="B13933" s="1">
        <v>45412</v>
      </c>
      <c r="C13933" t="s">
        <v>767</v>
      </c>
      <c r="D13933" t="s">
        <v>768</v>
      </c>
      <c r="E13933" s="4">
        <v>1166.6666666666667</v>
      </c>
      <c r="F13933" t="s">
        <v>1423</v>
      </c>
      <c r="G13933" t="s">
        <v>471</v>
      </c>
      <c r="H13933" t="s">
        <v>308</v>
      </c>
      <c r="I13933" t="s">
        <v>309</v>
      </c>
      <c r="J13933" t="s">
        <v>264</v>
      </c>
      <c r="L13933" t="s">
        <v>378</v>
      </c>
      <c r="M13933" t="s">
        <v>379</v>
      </c>
      <c r="N13933" t="s">
        <v>480</v>
      </c>
    </row>
    <row r="13934" spans="1:14" hidden="1" x14ac:dyDescent="0.25">
      <c r="A13934" t="s">
        <v>476</v>
      </c>
      <c r="B13934" s="1">
        <v>45443</v>
      </c>
      <c r="C13934" t="s">
        <v>767</v>
      </c>
      <c r="D13934" t="s">
        <v>768</v>
      </c>
      <c r="E13934" s="4">
        <v>1458.3333333333335</v>
      </c>
      <c r="F13934" t="s">
        <v>1423</v>
      </c>
      <c r="G13934" t="s">
        <v>471</v>
      </c>
      <c r="H13934" t="s">
        <v>308</v>
      </c>
      <c r="I13934" t="s">
        <v>309</v>
      </c>
      <c r="J13934" t="s">
        <v>264</v>
      </c>
      <c r="L13934" t="s">
        <v>378</v>
      </c>
      <c r="M13934" t="s">
        <v>379</v>
      </c>
      <c r="N13934" t="s">
        <v>480</v>
      </c>
    </row>
    <row r="13935" spans="1:14" hidden="1" x14ac:dyDescent="0.25">
      <c r="A13935" t="s">
        <v>476</v>
      </c>
      <c r="B13935" s="1">
        <v>45473</v>
      </c>
      <c r="C13935" t="s">
        <v>767</v>
      </c>
      <c r="D13935" t="s">
        <v>768</v>
      </c>
      <c r="E13935" s="4">
        <v>1750.0000000000002</v>
      </c>
      <c r="F13935" t="s">
        <v>1423</v>
      </c>
      <c r="G13935" t="s">
        <v>471</v>
      </c>
      <c r="H13935" t="s">
        <v>308</v>
      </c>
      <c r="I13935" t="s">
        <v>309</v>
      </c>
      <c r="J13935" t="s">
        <v>264</v>
      </c>
      <c r="L13935" t="s">
        <v>378</v>
      </c>
      <c r="M13935" t="s">
        <v>379</v>
      </c>
      <c r="N13935" t="s">
        <v>480</v>
      </c>
    </row>
    <row r="13936" spans="1:14" hidden="1" x14ac:dyDescent="0.25">
      <c r="A13936" t="s">
        <v>476</v>
      </c>
      <c r="B13936" s="1">
        <v>45504</v>
      </c>
      <c r="C13936" t="s">
        <v>767</v>
      </c>
      <c r="D13936" t="s">
        <v>768</v>
      </c>
      <c r="E13936" s="4">
        <v>2041.666666666667</v>
      </c>
      <c r="F13936" t="s">
        <v>1423</v>
      </c>
      <c r="G13936" t="s">
        <v>471</v>
      </c>
      <c r="H13936" t="s">
        <v>308</v>
      </c>
      <c r="I13936" t="s">
        <v>309</v>
      </c>
      <c r="J13936" t="s">
        <v>264</v>
      </c>
      <c r="L13936" t="s">
        <v>378</v>
      </c>
      <c r="M13936" t="s">
        <v>379</v>
      </c>
      <c r="N13936" t="s">
        <v>480</v>
      </c>
    </row>
    <row r="13937" spans="1:14" hidden="1" x14ac:dyDescent="0.25">
      <c r="A13937" t="s">
        <v>476</v>
      </c>
      <c r="B13937" s="1">
        <v>45535</v>
      </c>
      <c r="C13937" t="s">
        <v>767</v>
      </c>
      <c r="D13937" t="s">
        <v>768</v>
      </c>
      <c r="E13937" s="4">
        <v>2333.3333333333335</v>
      </c>
      <c r="F13937" t="s">
        <v>1423</v>
      </c>
      <c r="G13937" t="s">
        <v>471</v>
      </c>
      <c r="H13937" t="s">
        <v>308</v>
      </c>
      <c r="I13937" t="s">
        <v>309</v>
      </c>
      <c r="J13937" t="s">
        <v>264</v>
      </c>
      <c r="L13937" t="s">
        <v>378</v>
      </c>
      <c r="M13937" t="s">
        <v>379</v>
      </c>
      <c r="N13937" t="s">
        <v>480</v>
      </c>
    </row>
    <row r="13938" spans="1:14" hidden="1" x14ac:dyDescent="0.25">
      <c r="A13938" t="s">
        <v>476</v>
      </c>
      <c r="B13938" s="1">
        <v>45565</v>
      </c>
      <c r="C13938" t="s">
        <v>767</v>
      </c>
      <c r="D13938" t="s">
        <v>768</v>
      </c>
      <c r="E13938" s="4">
        <v>2625</v>
      </c>
      <c r="F13938" t="s">
        <v>1423</v>
      </c>
      <c r="G13938" t="s">
        <v>471</v>
      </c>
      <c r="H13938" t="s">
        <v>308</v>
      </c>
      <c r="I13938" t="s">
        <v>309</v>
      </c>
      <c r="J13938" t="s">
        <v>264</v>
      </c>
      <c r="L13938" t="s">
        <v>378</v>
      </c>
      <c r="M13938" t="s">
        <v>379</v>
      </c>
      <c r="N13938" t="s">
        <v>480</v>
      </c>
    </row>
    <row r="13939" spans="1:14" hidden="1" x14ac:dyDescent="0.25">
      <c r="A13939" t="s">
        <v>476</v>
      </c>
      <c r="B13939" s="1">
        <v>45596</v>
      </c>
      <c r="C13939" t="s">
        <v>767</v>
      </c>
      <c r="D13939" t="s">
        <v>768</v>
      </c>
      <c r="E13939" s="4">
        <v>2916.6666666666665</v>
      </c>
      <c r="F13939" t="s">
        <v>1423</v>
      </c>
      <c r="G13939" t="s">
        <v>471</v>
      </c>
      <c r="H13939" t="s">
        <v>308</v>
      </c>
      <c r="I13939" t="s">
        <v>309</v>
      </c>
      <c r="J13939" t="s">
        <v>264</v>
      </c>
      <c r="L13939" t="s">
        <v>378</v>
      </c>
      <c r="M13939" t="s">
        <v>379</v>
      </c>
      <c r="N13939" t="s">
        <v>480</v>
      </c>
    </row>
    <row r="13940" spans="1:14" hidden="1" x14ac:dyDescent="0.25">
      <c r="A13940" t="s">
        <v>476</v>
      </c>
      <c r="B13940" s="1">
        <v>45626</v>
      </c>
      <c r="C13940" t="s">
        <v>767</v>
      </c>
      <c r="D13940" t="s">
        <v>768</v>
      </c>
      <c r="E13940" s="4">
        <v>3208.333333333333</v>
      </c>
      <c r="F13940" t="s">
        <v>1423</v>
      </c>
      <c r="G13940" t="s">
        <v>471</v>
      </c>
      <c r="H13940" t="s">
        <v>308</v>
      </c>
      <c r="I13940" t="s">
        <v>309</v>
      </c>
      <c r="J13940" t="s">
        <v>264</v>
      </c>
      <c r="L13940" t="s">
        <v>378</v>
      </c>
      <c r="M13940" t="s">
        <v>379</v>
      </c>
      <c r="N13940" t="s">
        <v>480</v>
      </c>
    </row>
    <row r="13941" spans="1:14" hidden="1" x14ac:dyDescent="0.25">
      <c r="A13941" t="s">
        <v>476</v>
      </c>
      <c r="B13941" s="1">
        <v>45657</v>
      </c>
      <c r="C13941" t="s">
        <v>767</v>
      </c>
      <c r="D13941" t="s">
        <v>768</v>
      </c>
      <c r="E13941" s="4">
        <v>3499.9999999999995</v>
      </c>
      <c r="F13941" t="s">
        <v>1423</v>
      </c>
      <c r="G13941" t="s">
        <v>471</v>
      </c>
      <c r="H13941" t="s">
        <v>308</v>
      </c>
      <c r="I13941" t="s">
        <v>309</v>
      </c>
      <c r="J13941" t="s">
        <v>264</v>
      </c>
      <c r="L13941" t="s">
        <v>378</v>
      </c>
      <c r="M13941" t="s">
        <v>379</v>
      </c>
      <c r="N13941" t="s">
        <v>480</v>
      </c>
    </row>
    <row r="13942" spans="1:14" hidden="1" x14ac:dyDescent="0.25">
      <c r="A13942" t="s">
        <v>476</v>
      </c>
      <c r="B13942" s="1">
        <v>45322</v>
      </c>
      <c r="C13942" t="s">
        <v>1225</v>
      </c>
      <c r="D13942" t="s">
        <v>1226</v>
      </c>
      <c r="E13942" s="4">
        <v>583.33333333333337</v>
      </c>
      <c r="F13942" t="s">
        <v>1423</v>
      </c>
      <c r="G13942" t="s">
        <v>471</v>
      </c>
      <c r="H13942" t="s">
        <v>308</v>
      </c>
      <c r="I13942" t="s">
        <v>309</v>
      </c>
      <c r="J13942" t="s">
        <v>264</v>
      </c>
      <c r="L13942" t="s">
        <v>378</v>
      </c>
      <c r="M13942" t="s">
        <v>379</v>
      </c>
      <c r="N13942" t="s">
        <v>480</v>
      </c>
    </row>
    <row r="13943" spans="1:14" hidden="1" x14ac:dyDescent="0.25">
      <c r="A13943" t="s">
        <v>476</v>
      </c>
      <c r="B13943" s="1">
        <v>45351</v>
      </c>
      <c r="C13943" t="s">
        <v>1225</v>
      </c>
      <c r="D13943" t="s">
        <v>1226</v>
      </c>
      <c r="E13943" s="4">
        <v>583.33333333333337</v>
      </c>
      <c r="F13943" t="s">
        <v>1423</v>
      </c>
      <c r="G13943" t="s">
        <v>471</v>
      </c>
      <c r="H13943" t="s">
        <v>308</v>
      </c>
      <c r="I13943" t="s">
        <v>309</v>
      </c>
      <c r="J13943" t="s">
        <v>264</v>
      </c>
      <c r="L13943" t="s">
        <v>378</v>
      </c>
      <c r="M13943" t="s">
        <v>379</v>
      </c>
      <c r="N13943" t="s">
        <v>480</v>
      </c>
    </row>
    <row r="13944" spans="1:14" hidden="1" x14ac:dyDescent="0.25">
      <c r="A13944" t="s">
        <v>476</v>
      </c>
      <c r="B13944" s="1">
        <v>45382</v>
      </c>
      <c r="C13944" t="s">
        <v>1225</v>
      </c>
      <c r="D13944" t="s">
        <v>1226</v>
      </c>
      <c r="E13944" s="4">
        <v>583.33333333333337</v>
      </c>
      <c r="F13944" t="s">
        <v>1423</v>
      </c>
      <c r="G13944" t="s">
        <v>471</v>
      </c>
      <c r="H13944" t="s">
        <v>308</v>
      </c>
      <c r="I13944" t="s">
        <v>309</v>
      </c>
      <c r="J13944" t="s">
        <v>264</v>
      </c>
      <c r="L13944" t="s">
        <v>378</v>
      </c>
      <c r="M13944" t="s">
        <v>379</v>
      </c>
      <c r="N13944" t="s">
        <v>480</v>
      </c>
    </row>
    <row r="13945" spans="1:14" hidden="1" x14ac:dyDescent="0.25">
      <c r="A13945" t="s">
        <v>476</v>
      </c>
      <c r="B13945" s="1">
        <v>45412</v>
      </c>
      <c r="C13945" t="s">
        <v>1225</v>
      </c>
      <c r="D13945" t="s">
        <v>1226</v>
      </c>
      <c r="E13945" s="4">
        <v>2333.3333333333335</v>
      </c>
      <c r="F13945" t="s">
        <v>1423</v>
      </c>
      <c r="G13945" t="s">
        <v>471</v>
      </c>
      <c r="H13945" t="s">
        <v>308</v>
      </c>
      <c r="I13945" t="s">
        <v>309</v>
      </c>
      <c r="J13945" t="s">
        <v>264</v>
      </c>
      <c r="L13945" t="s">
        <v>378</v>
      </c>
      <c r="M13945" t="s">
        <v>379</v>
      </c>
      <c r="N13945" t="s">
        <v>480</v>
      </c>
    </row>
    <row r="13946" spans="1:14" hidden="1" x14ac:dyDescent="0.25">
      <c r="A13946" t="s">
        <v>476</v>
      </c>
      <c r="B13946" s="1">
        <v>45443</v>
      </c>
      <c r="C13946" t="s">
        <v>1225</v>
      </c>
      <c r="D13946" t="s">
        <v>1226</v>
      </c>
      <c r="E13946" s="4">
        <v>2916.666666666667</v>
      </c>
      <c r="F13946" t="s">
        <v>1423</v>
      </c>
      <c r="G13946" t="s">
        <v>471</v>
      </c>
      <c r="H13946" t="s">
        <v>308</v>
      </c>
      <c r="I13946" t="s">
        <v>309</v>
      </c>
      <c r="J13946" t="s">
        <v>264</v>
      </c>
      <c r="L13946" t="s">
        <v>378</v>
      </c>
      <c r="M13946" t="s">
        <v>379</v>
      </c>
      <c r="N13946" t="s">
        <v>480</v>
      </c>
    </row>
    <row r="13947" spans="1:14" hidden="1" x14ac:dyDescent="0.25">
      <c r="A13947" t="s">
        <v>476</v>
      </c>
      <c r="B13947" s="1">
        <v>45473</v>
      </c>
      <c r="C13947" t="s">
        <v>1225</v>
      </c>
      <c r="D13947" t="s">
        <v>1226</v>
      </c>
      <c r="E13947" s="4">
        <v>3500.0000000000005</v>
      </c>
      <c r="F13947" t="s">
        <v>1423</v>
      </c>
      <c r="G13947" t="s">
        <v>471</v>
      </c>
      <c r="H13947" t="s">
        <v>308</v>
      </c>
      <c r="I13947" t="s">
        <v>309</v>
      </c>
      <c r="J13947" t="s">
        <v>264</v>
      </c>
      <c r="L13947" t="s">
        <v>378</v>
      </c>
      <c r="M13947" t="s">
        <v>379</v>
      </c>
      <c r="N13947" t="s">
        <v>480</v>
      </c>
    </row>
    <row r="13948" spans="1:14" hidden="1" x14ac:dyDescent="0.25">
      <c r="A13948" t="s">
        <v>476</v>
      </c>
      <c r="B13948" s="1">
        <v>45504</v>
      </c>
      <c r="C13948" t="s">
        <v>1225</v>
      </c>
      <c r="D13948" t="s">
        <v>1226</v>
      </c>
      <c r="E13948" s="4">
        <v>4083.3333333333339</v>
      </c>
      <c r="F13948" t="s">
        <v>1423</v>
      </c>
      <c r="G13948" t="s">
        <v>471</v>
      </c>
      <c r="H13948" t="s">
        <v>308</v>
      </c>
      <c r="I13948" t="s">
        <v>309</v>
      </c>
      <c r="J13948" t="s">
        <v>264</v>
      </c>
      <c r="L13948" t="s">
        <v>378</v>
      </c>
      <c r="M13948" t="s">
        <v>379</v>
      </c>
      <c r="N13948" t="s">
        <v>480</v>
      </c>
    </row>
    <row r="13949" spans="1:14" hidden="1" x14ac:dyDescent="0.25">
      <c r="A13949" t="s">
        <v>476</v>
      </c>
      <c r="B13949" s="1">
        <v>45535</v>
      </c>
      <c r="C13949" t="s">
        <v>1225</v>
      </c>
      <c r="D13949" t="s">
        <v>1226</v>
      </c>
      <c r="E13949" s="4">
        <v>4666.666666666667</v>
      </c>
      <c r="F13949" t="s">
        <v>1423</v>
      </c>
      <c r="G13949" t="s">
        <v>471</v>
      </c>
      <c r="H13949" t="s">
        <v>308</v>
      </c>
      <c r="I13949" t="s">
        <v>309</v>
      </c>
      <c r="J13949" t="s">
        <v>264</v>
      </c>
      <c r="L13949" t="s">
        <v>378</v>
      </c>
      <c r="M13949" t="s">
        <v>379</v>
      </c>
      <c r="N13949" t="s">
        <v>480</v>
      </c>
    </row>
    <row r="13950" spans="1:14" hidden="1" x14ac:dyDescent="0.25">
      <c r="A13950" t="s">
        <v>476</v>
      </c>
      <c r="B13950" s="1">
        <v>45565</v>
      </c>
      <c r="C13950" t="s">
        <v>1225</v>
      </c>
      <c r="D13950" t="s">
        <v>1226</v>
      </c>
      <c r="E13950" s="4">
        <v>5250</v>
      </c>
      <c r="F13950" t="s">
        <v>1423</v>
      </c>
      <c r="G13950" t="s">
        <v>471</v>
      </c>
      <c r="H13950" t="s">
        <v>308</v>
      </c>
      <c r="I13950" t="s">
        <v>309</v>
      </c>
      <c r="J13950" t="s">
        <v>264</v>
      </c>
      <c r="L13950" t="s">
        <v>378</v>
      </c>
      <c r="M13950" t="s">
        <v>379</v>
      </c>
      <c r="N13950" t="s">
        <v>480</v>
      </c>
    </row>
    <row r="13951" spans="1:14" hidden="1" x14ac:dyDescent="0.25">
      <c r="A13951" t="s">
        <v>476</v>
      </c>
      <c r="B13951" s="1">
        <v>45596</v>
      </c>
      <c r="C13951" t="s">
        <v>1225</v>
      </c>
      <c r="D13951" t="s">
        <v>1226</v>
      </c>
      <c r="E13951" s="4">
        <v>5833.333333333333</v>
      </c>
      <c r="F13951" t="s">
        <v>1423</v>
      </c>
      <c r="G13951" t="s">
        <v>471</v>
      </c>
      <c r="H13951" t="s">
        <v>308</v>
      </c>
      <c r="I13951" t="s">
        <v>309</v>
      </c>
      <c r="J13951" t="s">
        <v>264</v>
      </c>
      <c r="L13951" t="s">
        <v>378</v>
      </c>
      <c r="M13951" t="s">
        <v>379</v>
      </c>
      <c r="N13951" t="s">
        <v>480</v>
      </c>
    </row>
    <row r="13952" spans="1:14" hidden="1" x14ac:dyDescent="0.25">
      <c r="A13952" t="s">
        <v>476</v>
      </c>
      <c r="B13952" s="1">
        <v>45626</v>
      </c>
      <c r="C13952" t="s">
        <v>1225</v>
      </c>
      <c r="D13952" t="s">
        <v>1226</v>
      </c>
      <c r="E13952" s="4">
        <v>6416.6666666666661</v>
      </c>
      <c r="F13952" t="s">
        <v>1423</v>
      </c>
      <c r="G13952" t="s">
        <v>471</v>
      </c>
      <c r="H13952" t="s">
        <v>308</v>
      </c>
      <c r="I13952" t="s">
        <v>309</v>
      </c>
      <c r="J13952" t="s">
        <v>264</v>
      </c>
      <c r="L13952" t="s">
        <v>378</v>
      </c>
      <c r="M13952" t="s">
        <v>379</v>
      </c>
      <c r="N13952" t="s">
        <v>480</v>
      </c>
    </row>
    <row r="13953" spans="1:14" hidden="1" x14ac:dyDescent="0.25">
      <c r="A13953" t="s">
        <v>476</v>
      </c>
      <c r="B13953" s="1">
        <v>45657</v>
      </c>
      <c r="C13953" t="s">
        <v>1225</v>
      </c>
      <c r="D13953" t="s">
        <v>1226</v>
      </c>
      <c r="E13953" s="4">
        <v>6999.9999999999991</v>
      </c>
      <c r="F13953" t="s">
        <v>1423</v>
      </c>
      <c r="G13953" t="s">
        <v>471</v>
      </c>
      <c r="H13953" t="s">
        <v>308</v>
      </c>
      <c r="I13953" t="s">
        <v>309</v>
      </c>
      <c r="J13953" t="s">
        <v>264</v>
      </c>
      <c r="L13953" t="s">
        <v>378</v>
      </c>
      <c r="M13953" t="s">
        <v>379</v>
      </c>
      <c r="N13953" t="s">
        <v>480</v>
      </c>
    </row>
    <row r="13954" spans="1:14" hidden="1" x14ac:dyDescent="0.25">
      <c r="A13954" t="s">
        <v>476</v>
      </c>
      <c r="B13954" s="1">
        <v>45322</v>
      </c>
      <c r="C13954" t="s">
        <v>663</v>
      </c>
      <c r="D13954" t="s">
        <v>664</v>
      </c>
      <c r="E13954" s="4">
        <v>510.75</v>
      </c>
      <c r="F13954" t="s">
        <v>1423</v>
      </c>
      <c r="G13954" t="s">
        <v>471</v>
      </c>
      <c r="H13954" t="s">
        <v>308</v>
      </c>
      <c r="I13954" t="s">
        <v>309</v>
      </c>
      <c r="J13954" t="s">
        <v>264</v>
      </c>
      <c r="L13954" t="s">
        <v>378</v>
      </c>
      <c r="M13954" t="s">
        <v>379</v>
      </c>
      <c r="N13954" t="s">
        <v>487</v>
      </c>
    </row>
    <row r="13955" spans="1:14" hidden="1" x14ac:dyDescent="0.25">
      <c r="A13955" t="s">
        <v>476</v>
      </c>
      <c r="B13955" s="1">
        <v>45351</v>
      </c>
      <c r="C13955" t="s">
        <v>663</v>
      </c>
      <c r="D13955" t="s">
        <v>664</v>
      </c>
      <c r="E13955" s="4">
        <v>510.75</v>
      </c>
      <c r="F13955" t="s">
        <v>1423</v>
      </c>
      <c r="G13955" t="s">
        <v>471</v>
      </c>
      <c r="H13955" t="s">
        <v>308</v>
      </c>
      <c r="I13955" t="s">
        <v>309</v>
      </c>
      <c r="J13955" t="s">
        <v>264</v>
      </c>
      <c r="L13955" t="s">
        <v>378</v>
      </c>
      <c r="M13955" t="s">
        <v>379</v>
      </c>
      <c r="N13955" t="s">
        <v>487</v>
      </c>
    </row>
    <row r="13956" spans="1:14" hidden="1" x14ac:dyDescent="0.25">
      <c r="A13956" t="s">
        <v>476</v>
      </c>
      <c r="B13956" s="1">
        <v>45382</v>
      </c>
      <c r="C13956" t="s">
        <v>663</v>
      </c>
      <c r="D13956" t="s">
        <v>664</v>
      </c>
      <c r="E13956" s="4">
        <v>510.75</v>
      </c>
      <c r="F13956" t="s">
        <v>1423</v>
      </c>
      <c r="G13956" t="s">
        <v>471</v>
      </c>
      <c r="H13956" t="s">
        <v>308</v>
      </c>
      <c r="I13956" t="s">
        <v>309</v>
      </c>
      <c r="J13956" t="s">
        <v>264</v>
      </c>
      <c r="L13956" t="s">
        <v>378</v>
      </c>
      <c r="M13956" t="s">
        <v>379</v>
      </c>
      <c r="N13956" t="s">
        <v>487</v>
      </c>
    </row>
    <row r="13957" spans="1:14" hidden="1" x14ac:dyDescent="0.25">
      <c r="A13957" t="s">
        <v>476</v>
      </c>
      <c r="B13957" s="1">
        <v>45412</v>
      </c>
      <c r="C13957" t="s">
        <v>663</v>
      </c>
      <c r="D13957" t="s">
        <v>664</v>
      </c>
      <c r="E13957" s="4">
        <v>2043</v>
      </c>
      <c r="F13957" t="s">
        <v>1423</v>
      </c>
      <c r="G13957" t="s">
        <v>471</v>
      </c>
      <c r="H13957" t="s">
        <v>308</v>
      </c>
      <c r="I13957" t="s">
        <v>309</v>
      </c>
      <c r="J13957" t="s">
        <v>264</v>
      </c>
      <c r="L13957" t="s">
        <v>378</v>
      </c>
      <c r="M13957" t="s">
        <v>379</v>
      </c>
      <c r="N13957" t="s">
        <v>487</v>
      </c>
    </row>
    <row r="13958" spans="1:14" hidden="1" x14ac:dyDescent="0.25">
      <c r="A13958" t="s">
        <v>476</v>
      </c>
      <c r="B13958" s="1">
        <v>45443</v>
      </c>
      <c r="C13958" t="s">
        <v>663</v>
      </c>
      <c r="D13958" t="s">
        <v>664</v>
      </c>
      <c r="E13958" s="4">
        <v>2553.75</v>
      </c>
      <c r="F13958" t="s">
        <v>1423</v>
      </c>
      <c r="G13958" t="s">
        <v>471</v>
      </c>
      <c r="H13958" t="s">
        <v>308</v>
      </c>
      <c r="I13958" t="s">
        <v>309</v>
      </c>
      <c r="J13958" t="s">
        <v>264</v>
      </c>
      <c r="L13958" t="s">
        <v>378</v>
      </c>
      <c r="M13958" t="s">
        <v>379</v>
      </c>
      <c r="N13958" t="s">
        <v>487</v>
      </c>
    </row>
    <row r="13959" spans="1:14" hidden="1" x14ac:dyDescent="0.25">
      <c r="A13959" t="s">
        <v>476</v>
      </c>
      <c r="B13959" s="1">
        <v>45473</v>
      </c>
      <c r="C13959" t="s">
        <v>663</v>
      </c>
      <c r="D13959" t="s">
        <v>664</v>
      </c>
      <c r="E13959" s="4">
        <v>3064.5</v>
      </c>
      <c r="F13959" t="s">
        <v>1423</v>
      </c>
      <c r="G13959" t="s">
        <v>471</v>
      </c>
      <c r="H13959" t="s">
        <v>308</v>
      </c>
      <c r="I13959" t="s">
        <v>309</v>
      </c>
      <c r="J13959" t="s">
        <v>264</v>
      </c>
      <c r="L13959" t="s">
        <v>378</v>
      </c>
      <c r="M13959" t="s">
        <v>379</v>
      </c>
      <c r="N13959" t="s">
        <v>487</v>
      </c>
    </row>
    <row r="13960" spans="1:14" hidden="1" x14ac:dyDescent="0.25">
      <c r="A13960" t="s">
        <v>476</v>
      </c>
      <c r="B13960" s="1">
        <v>45504</v>
      </c>
      <c r="C13960" t="s">
        <v>663</v>
      </c>
      <c r="D13960" t="s">
        <v>664</v>
      </c>
      <c r="E13960" s="4">
        <v>3575.25</v>
      </c>
      <c r="F13960" t="s">
        <v>1423</v>
      </c>
      <c r="G13960" t="s">
        <v>471</v>
      </c>
      <c r="H13960" t="s">
        <v>308</v>
      </c>
      <c r="I13960" t="s">
        <v>309</v>
      </c>
      <c r="J13960" t="s">
        <v>264</v>
      </c>
      <c r="L13960" t="s">
        <v>378</v>
      </c>
      <c r="M13960" t="s">
        <v>379</v>
      </c>
      <c r="N13960" t="s">
        <v>487</v>
      </c>
    </row>
    <row r="13961" spans="1:14" hidden="1" x14ac:dyDescent="0.25">
      <c r="A13961" t="s">
        <v>476</v>
      </c>
      <c r="B13961" s="1">
        <v>45535</v>
      </c>
      <c r="C13961" t="s">
        <v>663</v>
      </c>
      <c r="D13961" t="s">
        <v>664</v>
      </c>
      <c r="E13961" s="4">
        <v>4086</v>
      </c>
      <c r="F13961" t="s">
        <v>1423</v>
      </c>
      <c r="G13961" t="s">
        <v>471</v>
      </c>
      <c r="H13961" t="s">
        <v>308</v>
      </c>
      <c r="I13961" t="s">
        <v>309</v>
      </c>
      <c r="J13961" t="s">
        <v>264</v>
      </c>
      <c r="L13961" t="s">
        <v>378</v>
      </c>
      <c r="M13961" t="s">
        <v>379</v>
      </c>
      <c r="N13961" t="s">
        <v>487</v>
      </c>
    </row>
    <row r="13962" spans="1:14" hidden="1" x14ac:dyDescent="0.25">
      <c r="A13962" t="s">
        <v>476</v>
      </c>
      <c r="B13962" s="1">
        <v>45565</v>
      </c>
      <c r="C13962" t="s">
        <v>663</v>
      </c>
      <c r="D13962" t="s">
        <v>664</v>
      </c>
      <c r="E13962" s="4">
        <v>4596.75</v>
      </c>
      <c r="F13962" t="s">
        <v>1423</v>
      </c>
      <c r="G13962" t="s">
        <v>471</v>
      </c>
      <c r="H13962" t="s">
        <v>308</v>
      </c>
      <c r="I13962" t="s">
        <v>309</v>
      </c>
      <c r="J13962" t="s">
        <v>264</v>
      </c>
      <c r="L13962" t="s">
        <v>378</v>
      </c>
      <c r="M13962" t="s">
        <v>379</v>
      </c>
      <c r="N13962" t="s">
        <v>487</v>
      </c>
    </row>
    <row r="13963" spans="1:14" hidden="1" x14ac:dyDescent="0.25">
      <c r="A13963" t="s">
        <v>476</v>
      </c>
      <c r="B13963" s="1">
        <v>45596</v>
      </c>
      <c r="C13963" t="s">
        <v>663</v>
      </c>
      <c r="D13963" t="s">
        <v>664</v>
      </c>
      <c r="E13963" s="4">
        <v>5107.5</v>
      </c>
      <c r="F13963" t="s">
        <v>1423</v>
      </c>
      <c r="G13963" t="s">
        <v>471</v>
      </c>
      <c r="H13963" t="s">
        <v>308</v>
      </c>
      <c r="I13963" t="s">
        <v>309</v>
      </c>
      <c r="J13963" t="s">
        <v>264</v>
      </c>
      <c r="L13963" t="s">
        <v>378</v>
      </c>
      <c r="M13963" t="s">
        <v>379</v>
      </c>
      <c r="N13963" t="s">
        <v>487</v>
      </c>
    </row>
    <row r="13964" spans="1:14" hidden="1" x14ac:dyDescent="0.25">
      <c r="A13964" t="s">
        <v>476</v>
      </c>
      <c r="B13964" s="1">
        <v>45626</v>
      </c>
      <c r="C13964" t="s">
        <v>663</v>
      </c>
      <c r="D13964" t="s">
        <v>664</v>
      </c>
      <c r="E13964" s="4">
        <v>5618.25</v>
      </c>
      <c r="F13964" t="s">
        <v>1423</v>
      </c>
      <c r="G13964" t="s">
        <v>471</v>
      </c>
      <c r="H13964" t="s">
        <v>308</v>
      </c>
      <c r="I13964" t="s">
        <v>309</v>
      </c>
      <c r="J13964" t="s">
        <v>264</v>
      </c>
      <c r="L13964" t="s">
        <v>378</v>
      </c>
      <c r="M13964" t="s">
        <v>379</v>
      </c>
      <c r="N13964" t="s">
        <v>487</v>
      </c>
    </row>
    <row r="13965" spans="1:14" hidden="1" x14ac:dyDescent="0.25">
      <c r="A13965" t="s">
        <v>476</v>
      </c>
      <c r="B13965" s="1">
        <v>45657</v>
      </c>
      <c r="C13965" t="s">
        <v>663</v>
      </c>
      <c r="D13965" t="s">
        <v>664</v>
      </c>
      <c r="E13965" s="4">
        <v>6129</v>
      </c>
      <c r="F13965" t="s">
        <v>1423</v>
      </c>
      <c r="G13965" t="s">
        <v>471</v>
      </c>
      <c r="H13965" t="s">
        <v>308</v>
      </c>
      <c r="I13965" t="s">
        <v>309</v>
      </c>
      <c r="J13965" t="s">
        <v>264</v>
      </c>
      <c r="L13965" t="s">
        <v>378</v>
      </c>
      <c r="M13965" t="s">
        <v>379</v>
      </c>
      <c r="N13965" t="s">
        <v>487</v>
      </c>
    </row>
    <row r="13966" spans="1:14" hidden="1" x14ac:dyDescent="0.25">
      <c r="A13966" t="s">
        <v>476</v>
      </c>
      <c r="B13966" s="1">
        <v>45322</v>
      </c>
      <c r="C13966" t="s">
        <v>668</v>
      </c>
      <c r="D13966" t="s">
        <v>669</v>
      </c>
      <c r="E13966" s="4">
        <v>415.41666666666669</v>
      </c>
      <c r="F13966" t="s">
        <v>1423</v>
      </c>
      <c r="G13966" t="s">
        <v>471</v>
      </c>
      <c r="H13966" t="s">
        <v>308</v>
      </c>
      <c r="I13966" t="s">
        <v>309</v>
      </c>
      <c r="J13966" t="s">
        <v>264</v>
      </c>
      <c r="L13966" t="s">
        <v>378</v>
      </c>
      <c r="M13966" t="s">
        <v>379</v>
      </c>
      <c r="N13966" t="s">
        <v>487</v>
      </c>
    </row>
    <row r="13967" spans="1:14" hidden="1" x14ac:dyDescent="0.25">
      <c r="A13967" t="s">
        <v>476</v>
      </c>
      <c r="B13967" s="1">
        <v>45351</v>
      </c>
      <c r="C13967" t="s">
        <v>668</v>
      </c>
      <c r="D13967" t="s">
        <v>669</v>
      </c>
      <c r="E13967" s="4">
        <v>415.41666666666669</v>
      </c>
      <c r="F13967" t="s">
        <v>1423</v>
      </c>
      <c r="G13967" t="s">
        <v>471</v>
      </c>
      <c r="H13967" t="s">
        <v>308</v>
      </c>
      <c r="I13967" t="s">
        <v>309</v>
      </c>
      <c r="J13967" t="s">
        <v>264</v>
      </c>
      <c r="L13967" t="s">
        <v>378</v>
      </c>
      <c r="M13967" t="s">
        <v>379</v>
      </c>
      <c r="N13967" t="s">
        <v>487</v>
      </c>
    </row>
    <row r="13968" spans="1:14" hidden="1" x14ac:dyDescent="0.25">
      <c r="A13968" t="s">
        <v>476</v>
      </c>
      <c r="B13968" s="1">
        <v>45382</v>
      </c>
      <c r="C13968" t="s">
        <v>668</v>
      </c>
      <c r="D13968" t="s">
        <v>669</v>
      </c>
      <c r="E13968" s="4">
        <v>415.41666666666669</v>
      </c>
      <c r="F13968" t="s">
        <v>1423</v>
      </c>
      <c r="G13968" t="s">
        <v>471</v>
      </c>
      <c r="H13968" t="s">
        <v>308</v>
      </c>
      <c r="I13968" t="s">
        <v>309</v>
      </c>
      <c r="J13968" t="s">
        <v>264</v>
      </c>
      <c r="L13968" t="s">
        <v>378</v>
      </c>
      <c r="M13968" t="s">
        <v>379</v>
      </c>
      <c r="N13968" t="s">
        <v>487</v>
      </c>
    </row>
    <row r="13969" spans="1:14" hidden="1" x14ac:dyDescent="0.25">
      <c r="A13969" t="s">
        <v>476</v>
      </c>
      <c r="B13969" s="1">
        <v>45412</v>
      </c>
      <c r="C13969" t="s">
        <v>668</v>
      </c>
      <c r="D13969" t="s">
        <v>669</v>
      </c>
      <c r="E13969" s="4">
        <v>1661.6666666666667</v>
      </c>
      <c r="F13969" t="s">
        <v>1423</v>
      </c>
      <c r="G13969" t="s">
        <v>471</v>
      </c>
      <c r="H13969" t="s">
        <v>308</v>
      </c>
      <c r="I13969" t="s">
        <v>309</v>
      </c>
      <c r="J13969" t="s">
        <v>264</v>
      </c>
      <c r="L13969" t="s">
        <v>378</v>
      </c>
      <c r="M13969" t="s">
        <v>379</v>
      </c>
      <c r="N13969" t="s">
        <v>487</v>
      </c>
    </row>
    <row r="13970" spans="1:14" hidden="1" x14ac:dyDescent="0.25">
      <c r="A13970" t="s">
        <v>476</v>
      </c>
      <c r="B13970" s="1">
        <v>45443</v>
      </c>
      <c r="C13970" t="s">
        <v>668</v>
      </c>
      <c r="D13970" t="s">
        <v>669</v>
      </c>
      <c r="E13970" s="4">
        <v>2077.0833333333335</v>
      </c>
      <c r="F13970" t="s">
        <v>1423</v>
      </c>
      <c r="G13970" t="s">
        <v>471</v>
      </c>
      <c r="H13970" t="s">
        <v>308</v>
      </c>
      <c r="I13970" t="s">
        <v>309</v>
      </c>
      <c r="J13970" t="s">
        <v>264</v>
      </c>
      <c r="L13970" t="s">
        <v>378</v>
      </c>
      <c r="M13970" t="s">
        <v>379</v>
      </c>
      <c r="N13970" t="s">
        <v>487</v>
      </c>
    </row>
    <row r="13971" spans="1:14" hidden="1" x14ac:dyDescent="0.25">
      <c r="A13971" t="s">
        <v>476</v>
      </c>
      <c r="B13971" s="1">
        <v>45473</v>
      </c>
      <c r="C13971" t="s">
        <v>668</v>
      </c>
      <c r="D13971" t="s">
        <v>669</v>
      </c>
      <c r="E13971" s="4">
        <v>2492.5</v>
      </c>
      <c r="F13971" t="s">
        <v>1423</v>
      </c>
      <c r="G13971" t="s">
        <v>471</v>
      </c>
      <c r="H13971" t="s">
        <v>308</v>
      </c>
      <c r="I13971" t="s">
        <v>309</v>
      </c>
      <c r="J13971" t="s">
        <v>264</v>
      </c>
      <c r="L13971" t="s">
        <v>378</v>
      </c>
      <c r="M13971" t="s">
        <v>379</v>
      </c>
      <c r="N13971" t="s">
        <v>487</v>
      </c>
    </row>
    <row r="13972" spans="1:14" hidden="1" x14ac:dyDescent="0.25">
      <c r="A13972" t="s">
        <v>476</v>
      </c>
      <c r="B13972" s="1">
        <v>45504</v>
      </c>
      <c r="C13972" t="s">
        <v>668</v>
      </c>
      <c r="D13972" t="s">
        <v>669</v>
      </c>
      <c r="E13972" s="4">
        <v>2907.9166666666665</v>
      </c>
      <c r="F13972" t="s">
        <v>1423</v>
      </c>
      <c r="G13972" t="s">
        <v>471</v>
      </c>
      <c r="H13972" t="s">
        <v>308</v>
      </c>
      <c r="I13972" t="s">
        <v>309</v>
      </c>
      <c r="J13972" t="s">
        <v>264</v>
      </c>
      <c r="L13972" t="s">
        <v>378</v>
      </c>
      <c r="M13972" t="s">
        <v>379</v>
      </c>
      <c r="N13972" t="s">
        <v>487</v>
      </c>
    </row>
    <row r="13973" spans="1:14" hidden="1" x14ac:dyDescent="0.25">
      <c r="A13973" t="s">
        <v>476</v>
      </c>
      <c r="B13973" s="1">
        <v>45535</v>
      </c>
      <c r="C13973" t="s">
        <v>668</v>
      </c>
      <c r="D13973" t="s">
        <v>669</v>
      </c>
      <c r="E13973" s="4">
        <v>3323.333333333333</v>
      </c>
      <c r="F13973" t="s">
        <v>1423</v>
      </c>
      <c r="G13973" t="s">
        <v>471</v>
      </c>
      <c r="H13973" t="s">
        <v>308</v>
      </c>
      <c r="I13973" t="s">
        <v>309</v>
      </c>
      <c r="J13973" t="s">
        <v>264</v>
      </c>
      <c r="L13973" t="s">
        <v>378</v>
      </c>
      <c r="M13973" t="s">
        <v>379</v>
      </c>
      <c r="N13973" t="s">
        <v>487</v>
      </c>
    </row>
    <row r="13974" spans="1:14" hidden="1" x14ac:dyDescent="0.25">
      <c r="A13974" t="s">
        <v>476</v>
      </c>
      <c r="B13974" s="1">
        <v>45565</v>
      </c>
      <c r="C13974" t="s">
        <v>668</v>
      </c>
      <c r="D13974" t="s">
        <v>669</v>
      </c>
      <c r="E13974" s="4">
        <v>3738.7499999999995</v>
      </c>
      <c r="F13974" t="s">
        <v>1423</v>
      </c>
      <c r="G13974" t="s">
        <v>471</v>
      </c>
      <c r="H13974" t="s">
        <v>308</v>
      </c>
      <c r="I13974" t="s">
        <v>309</v>
      </c>
      <c r="J13974" t="s">
        <v>264</v>
      </c>
      <c r="L13974" t="s">
        <v>378</v>
      </c>
      <c r="M13974" t="s">
        <v>379</v>
      </c>
      <c r="N13974" t="s">
        <v>487</v>
      </c>
    </row>
    <row r="13975" spans="1:14" hidden="1" x14ac:dyDescent="0.25">
      <c r="A13975" t="s">
        <v>476</v>
      </c>
      <c r="B13975" s="1">
        <v>45596</v>
      </c>
      <c r="C13975" t="s">
        <v>668</v>
      </c>
      <c r="D13975" t="s">
        <v>669</v>
      </c>
      <c r="E13975" s="4">
        <v>4154.1666666666661</v>
      </c>
      <c r="F13975" t="s">
        <v>1423</v>
      </c>
      <c r="G13975" t="s">
        <v>471</v>
      </c>
      <c r="H13975" t="s">
        <v>308</v>
      </c>
      <c r="I13975" t="s">
        <v>309</v>
      </c>
      <c r="J13975" t="s">
        <v>264</v>
      </c>
      <c r="L13975" t="s">
        <v>378</v>
      </c>
      <c r="M13975" t="s">
        <v>379</v>
      </c>
      <c r="N13975" t="s">
        <v>487</v>
      </c>
    </row>
    <row r="13976" spans="1:14" hidden="1" x14ac:dyDescent="0.25">
      <c r="A13976" t="s">
        <v>476</v>
      </c>
      <c r="B13976" s="1">
        <v>45626</v>
      </c>
      <c r="C13976" t="s">
        <v>668</v>
      </c>
      <c r="D13976" t="s">
        <v>669</v>
      </c>
      <c r="E13976" s="4">
        <v>4569.583333333333</v>
      </c>
      <c r="F13976" t="s">
        <v>1423</v>
      </c>
      <c r="G13976" t="s">
        <v>471</v>
      </c>
      <c r="H13976" t="s">
        <v>308</v>
      </c>
      <c r="I13976" t="s">
        <v>309</v>
      </c>
      <c r="J13976" t="s">
        <v>264</v>
      </c>
      <c r="L13976" t="s">
        <v>378</v>
      </c>
      <c r="M13976" t="s">
        <v>379</v>
      </c>
      <c r="N13976" t="s">
        <v>487</v>
      </c>
    </row>
    <row r="13977" spans="1:14" hidden="1" x14ac:dyDescent="0.25">
      <c r="A13977" t="s">
        <v>476</v>
      </c>
      <c r="B13977" s="1">
        <v>45657</v>
      </c>
      <c r="C13977" t="s">
        <v>668</v>
      </c>
      <c r="D13977" t="s">
        <v>669</v>
      </c>
      <c r="E13977" s="4">
        <v>4985</v>
      </c>
      <c r="F13977" t="s">
        <v>1423</v>
      </c>
      <c r="G13977" t="s">
        <v>471</v>
      </c>
      <c r="H13977" t="s">
        <v>308</v>
      </c>
      <c r="I13977" t="s">
        <v>309</v>
      </c>
      <c r="J13977" t="s">
        <v>264</v>
      </c>
      <c r="L13977" t="s">
        <v>378</v>
      </c>
      <c r="M13977" t="s">
        <v>379</v>
      </c>
      <c r="N13977" t="s">
        <v>487</v>
      </c>
    </row>
    <row r="13978" spans="1:14" hidden="1" x14ac:dyDescent="0.25">
      <c r="A13978" t="s">
        <v>476</v>
      </c>
      <c r="B13978" s="1">
        <v>45322</v>
      </c>
      <c r="C13978" t="s">
        <v>775</v>
      </c>
      <c r="D13978" t="s">
        <v>776</v>
      </c>
      <c r="E13978" s="4">
        <v>666.66666666666663</v>
      </c>
      <c r="F13978" t="s">
        <v>1423</v>
      </c>
      <c r="G13978" t="s">
        <v>471</v>
      </c>
      <c r="H13978" t="s">
        <v>311</v>
      </c>
      <c r="I13978" t="s">
        <v>312</v>
      </c>
      <c r="J13978" t="s">
        <v>264</v>
      </c>
      <c r="L13978" t="s">
        <v>378</v>
      </c>
      <c r="M13978" t="s">
        <v>379</v>
      </c>
      <c r="N13978" t="s">
        <v>487</v>
      </c>
    </row>
    <row r="13979" spans="1:14" hidden="1" x14ac:dyDescent="0.25">
      <c r="A13979" t="s">
        <v>476</v>
      </c>
      <c r="B13979" s="1">
        <v>45351</v>
      </c>
      <c r="C13979" t="s">
        <v>775</v>
      </c>
      <c r="D13979" t="s">
        <v>776</v>
      </c>
      <c r="E13979" s="4">
        <v>666.66666666666663</v>
      </c>
      <c r="F13979" t="s">
        <v>1423</v>
      </c>
      <c r="G13979" t="s">
        <v>471</v>
      </c>
      <c r="H13979" t="s">
        <v>311</v>
      </c>
      <c r="I13979" t="s">
        <v>312</v>
      </c>
      <c r="J13979" t="s">
        <v>264</v>
      </c>
      <c r="L13979" t="s">
        <v>378</v>
      </c>
      <c r="M13979" t="s">
        <v>379</v>
      </c>
      <c r="N13979" t="s">
        <v>487</v>
      </c>
    </row>
    <row r="13980" spans="1:14" hidden="1" x14ac:dyDescent="0.25">
      <c r="A13980" t="s">
        <v>476</v>
      </c>
      <c r="B13980" s="1">
        <v>45382</v>
      </c>
      <c r="C13980" t="s">
        <v>775</v>
      </c>
      <c r="D13980" t="s">
        <v>776</v>
      </c>
      <c r="E13980" s="4">
        <v>666.66666666666663</v>
      </c>
      <c r="F13980" t="s">
        <v>1423</v>
      </c>
      <c r="G13980" t="s">
        <v>471</v>
      </c>
      <c r="H13980" t="s">
        <v>311</v>
      </c>
      <c r="I13980" t="s">
        <v>312</v>
      </c>
      <c r="J13980" t="s">
        <v>264</v>
      </c>
      <c r="L13980" t="s">
        <v>378</v>
      </c>
      <c r="M13980" t="s">
        <v>379</v>
      </c>
      <c r="N13980" t="s">
        <v>487</v>
      </c>
    </row>
    <row r="13981" spans="1:14" hidden="1" x14ac:dyDescent="0.25">
      <c r="A13981" t="s">
        <v>476</v>
      </c>
      <c r="B13981" s="1">
        <v>45412</v>
      </c>
      <c r="C13981" t="s">
        <v>775</v>
      </c>
      <c r="D13981" t="s">
        <v>776</v>
      </c>
      <c r="E13981" s="4">
        <v>2666.6666666666665</v>
      </c>
      <c r="F13981" t="s">
        <v>1423</v>
      </c>
      <c r="G13981" t="s">
        <v>471</v>
      </c>
      <c r="H13981" t="s">
        <v>311</v>
      </c>
      <c r="I13981" t="s">
        <v>312</v>
      </c>
      <c r="J13981" t="s">
        <v>264</v>
      </c>
      <c r="L13981" t="s">
        <v>378</v>
      </c>
      <c r="M13981" t="s">
        <v>379</v>
      </c>
      <c r="N13981" t="s">
        <v>487</v>
      </c>
    </row>
    <row r="13982" spans="1:14" hidden="1" x14ac:dyDescent="0.25">
      <c r="A13982" t="s">
        <v>476</v>
      </c>
      <c r="B13982" s="1">
        <v>45443</v>
      </c>
      <c r="C13982" t="s">
        <v>775</v>
      </c>
      <c r="D13982" t="s">
        <v>776</v>
      </c>
      <c r="E13982" s="4">
        <v>3333.333333333333</v>
      </c>
      <c r="F13982" t="s">
        <v>1423</v>
      </c>
      <c r="G13982" t="s">
        <v>471</v>
      </c>
      <c r="H13982" t="s">
        <v>311</v>
      </c>
      <c r="I13982" t="s">
        <v>312</v>
      </c>
      <c r="J13982" t="s">
        <v>264</v>
      </c>
      <c r="L13982" t="s">
        <v>378</v>
      </c>
      <c r="M13982" t="s">
        <v>379</v>
      </c>
      <c r="N13982" t="s">
        <v>487</v>
      </c>
    </row>
    <row r="13983" spans="1:14" hidden="1" x14ac:dyDescent="0.25">
      <c r="A13983" t="s">
        <v>476</v>
      </c>
      <c r="B13983" s="1">
        <v>45473</v>
      </c>
      <c r="C13983" t="s">
        <v>775</v>
      </c>
      <c r="D13983" t="s">
        <v>776</v>
      </c>
      <c r="E13983" s="4">
        <v>3999.9999999999995</v>
      </c>
      <c r="F13983" t="s">
        <v>1423</v>
      </c>
      <c r="G13983" t="s">
        <v>471</v>
      </c>
      <c r="H13983" t="s">
        <v>311</v>
      </c>
      <c r="I13983" t="s">
        <v>312</v>
      </c>
      <c r="J13983" t="s">
        <v>264</v>
      </c>
      <c r="L13983" t="s">
        <v>378</v>
      </c>
      <c r="M13983" t="s">
        <v>379</v>
      </c>
      <c r="N13983" t="s">
        <v>487</v>
      </c>
    </row>
    <row r="13984" spans="1:14" hidden="1" x14ac:dyDescent="0.25">
      <c r="A13984" t="s">
        <v>476</v>
      </c>
      <c r="B13984" s="1">
        <v>45504</v>
      </c>
      <c r="C13984" t="s">
        <v>775</v>
      </c>
      <c r="D13984" t="s">
        <v>776</v>
      </c>
      <c r="E13984" s="4">
        <v>4666.6666666666661</v>
      </c>
      <c r="F13984" t="s">
        <v>1423</v>
      </c>
      <c r="G13984" t="s">
        <v>471</v>
      </c>
      <c r="H13984" t="s">
        <v>311</v>
      </c>
      <c r="I13984" t="s">
        <v>312</v>
      </c>
      <c r="J13984" t="s">
        <v>264</v>
      </c>
      <c r="L13984" t="s">
        <v>378</v>
      </c>
      <c r="M13984" t="s">
        <v>379</v>
      </c>
      <c r="N13984" t="s">
        <v>487</v>
      </c>
    </row>
    <row r="13985" spans="1:14" hidden="1" x14ac:dyDescent="0.25">
      <c r="A13985" t="s">
        <v>476</v>
      </c>
      <c r="B13985" s="1">
        <v>45535</v>
      </c>
      <c r="C13985" t="s">
        <v>775</v>
      </c>
      <c r="D13985" t="s">
        <v>776</v>
      </c>
      <c r="E13985" s="4">
        <v>5333.333333333333</v>
      </c>
      <c r="F13985" t="s">
        <v>1423</v>
      </c>
      <c r="G13985" t="s">
        <v>471</v>
      </c>
      <c r="H13985" t="s">
        <v>311</v>
      </c>
      <c r="I13985" t="s">
        <v>312</v>
      </c>
      <c r="J13985" t="s">
        <v>264</v>
      </c>
      <c r="L13985" t="s">
        <v>378</v>
      </c>
      <c r="M13985" t="s">
        <v>379</v>
      </c>
      <c r="N13985" t="s">
        <v>487</v>
      </c>
    </row>
    <row r="13986" spans="1:14" hidden="1" x14ac:dyDescent="0.25">
      <c r="A13986" t="s">
        <v>476</v>
      </c>
      <c r="B13986" s="1">
        <v>45565</v>
      </c>
      <c r="C13986" t="s">
        <v>775</v>
      </c>
      <c r="D13986" t="s">
        <v>776</v>
      </c>
      <c r="E13986" s="4">
        <v>6000</v>
      </c>
      <c r="F13986" t="s">
        <v>1423</v>
      </c>
      <c r="G13986" t="s">
        <v>471</v>
      </c>
      <c r="H13986" t="s">
        <v>311</v>
      </c>
      <c r="I13986" t="s">
        <v>312</v>
      </c>
      <c r="J13986" t="s">
        <v>264</v>
      </c>
      <c r="L13986" t="s">
        <v>378</v>
      </c>
      <c r="M13986" t="s">
        <v>379</v>
      </c>
      <c r="N13986" t="s">
        <v>487</v>
      </c>
    </row>
    <row r="13987" spans="1:14" hidden="1" x14ac:dyDescent="0.25">
      <c r="A13987" t="s">
        <v>476</v>
      </c>
      <c r="B13987" s="1">
        <v>45596</v>
      </c>
      <c r="C13987" t="s">
        <v>775</v>
      </c>
      <c r="D13987" t="s">
        <v>776</v>
      </c>
      <c r="E13987" s="4">
        <v>6666.666666666667</v>
      </c>
      <c r="F13987" t="s">
        <v>1423</v>
      </c>
      <c r="G13987" t="s">
        <v>471</v>
      </c>
      <c r="H13987" t="s">
        <v>311</v>
      </c>
      <c r="I13987" t="s">
        <v>312</v>
      </c>
      <c r="J13987" t="s">
        <v>264</v>
      </c>
      <c r="L13987" t="s">
        <v>378</v>
      </c>
      <c r="M13987" t="s">
        <v>379</v>
      </c>
      <c r="N13987" t="s">
        <v>487</v>
      </c>
    </row>
    <row r="13988" spans="1:14" hidden="1" x14ac:dyDescent="0.25">
      <c r="A13988" t="s">
        <v>476</v>
      </c>
      <c r="B13988" s="1">
        <v>45626</v>
      </c>
      <c r="C13988" t="s">
        <v>775</v>
      </c>
      <c r="D13988" t="s">
        <v>776</v>
      </c>
      <c r="E13988" s="4">
        <v>7333.3333333333339</v>
      </c>
      <c r="F13988" t="s">
        <v>1423</v>
      </c>
      <c r="G13988" t="s">
        <v>471</v>
      </c>
      <c r="H13988" t="s">
        <v>311</v>
      </c>
      <c r="I13988" t="s">
        <v>312</v>
      </c>
      <c r="J13988" t="s">
        <v>264</v>
      </c>
      <c r="L13988" t="s">
        <v>378</v>
      </c>
      <c r="M13988" t="s">
        <v>379</v>
      </c>
      <c r="N13988" t="s">
        <v>487</v>
      </c>
    </row>
    <row r="13989" spans="1:14" hidden="1" x14ac:dyDescent="0.25">
      <c r="A13989" t="s">
        <v>476</v>
      </c>
      <c r="B13989" s="1">
        <v>45657</v>
      </c>
      <c r="C13989" t="s">
        <v>775</v>
      </c>
      <c r="D13989" t="s">
        <v>776</v>
      </c>
      <c r="E13989" s="4">
        <v>8000.0000000000009</v>
      </c>
      <c r="F13989" t="s">
        <v>1423</v>
      </c>
      <c r="G13989" t="s">
        <v>471</v>
      </c>
      <c r="H13989" t="s">
        <v>311</v>
      </c>
      <c r="I13989" t="s">
        <v>312</v>
      </c>
      <c r="J13989" t="s">
        <v>264</v>
      </c>
      <c r="L13989" t="s">
        <v>378</v>
      </c>
      <c r="M13989" t="s">
        <v>379</v>
      </c>
      <c r="N13989" t="s">
        <v>487</v>
      </c>
    </row>
    <row r="13990" spans="1:14" hidden="1" x14ac:dyDescent="0.25">
      <c r="A13990" t="s">
        <v>476</v>
      </c>
      <c r="B13990" s="1">
        <v>45657</v>
      </c>
      <c r="C13990" t="s">
        <v>1443</v>
      </c>
      <c r="D13990" t="s">
        <v>1444</v>
      </c>
      <c r="E13990" s="4">
        <v>-12284.690923486603</v>
      </c>
      <c r="F13990" t="s">
        <v>1423</v>
      </c>
      <c r="G13990" t="s">
        <v>471</v>
      </c>
      <c r="H13990" t="s">
        <v>311</v>
      </c>
      <c r="I13990" t="s">
        <v>312</v>
      </c>
      <c r="J13990" t="s">
        <v>264</v>
      </c>
      <c r="L13990" t="s">
        <v>390</v>
      </c>
      <c r="M13990" t="s">
        <v>391</v>
      </c>
      <c r="N13990" t="s">
        <v>487</v>
      </c>
    </row>
    <row r="13991" spans="1:14" hidden="1" x14ac:dyDescent="0.25">
      <c r="A13991" t="s">
        <v>476</v>
      </c>
      <c r="B13991" s="1">
        <v>45322</v>
      </c>
      <c r="C13991" t="s">
        <v>27</v>
      </c>
      <c r="D13991" t="s">
        <v>1445</v>
      </c>
      <c r="E13991" s="4">
        <v>31927.708333333299</v>
      </c>
      <c r="F13991" t="s">
        <v>1423</v>
      </c>
      <c r="G13991" t="s">
        <v>471</v>
      </c>
      <c r="H13991" t="s">
        <v>288</v>
      </c>
      <c r="I13991" t="s">
        <v>26</v>
      </c>
      <c r="J13991" t="s">
        <v>243</v>
      </c>
      <c r="L13991" t="s">
        <v>368</v>
      </c>
      <c r="M13991" t="s">
        <v>369</v>
      </c>
      <c r="N13991" t="s">
        <v>485</v>
      </c>
    </row>
    <row r="13992" spans="1:14" hidden="1" x14ac:dyDescent="0.25">
      <c r="A13992" t="s">
        <v>476</v>
      </c>
      <c r="B13992" s="1">
        <v>45351</v>
      </c>
      <c r="C13992" t="s">
        <v>27</v>
      </c>
      <c r="D13992" t="s">
        <v>1445</v>
      </c>
      <c r="E13992" s="4">
        <v>31927.708333333299</v>
      </c>
      <c r="F13992" t="s">
        <v>1423</v>
      </c>
      <c r="G13992" t="s">
        <v>471</v>
      </c>
      <c r="H13992" t="s">
        <v>288</v>
      </c>
      <c r="I13992" t="s">
        <v>26</v>
      </c>
      <c r="J13992" t="s">
        <v>243</v>
      </c>
      <c r="L13992" t="s">
        <v>368</v>
      </c>
      <c r="M13992" t="s">
        <v>369</v>
      </c>
      <c r="N13992" t="s">
        <v>485</v>
      </c>
    </row>
    <row r="13993" spans="1:14" hidden="1" x14ac:dyDescent="0.25">
      <c r="A13993" t="s">
        <v>476</v>
      </c>
      <c r="B13993" s="1">
        <v>45382</v>
      </c>
      <c r="C13993" t="s">
        <v>27</v>
      </c>
      <c r="D13993" t="s">
        <v>1445</v>
      </c>
      <c r="E13993" s="4">
        <v>31927.708333333299</v>
      </c>
      <c r="F13993" t="s">
        <v>1423</v>
      </c>
      <c r="G13993" t="s">
        <v>471</v>
      </c>
      <c r="H13993" t="s">
        <v>288</v>
      </c>
      <c r="I13993" t="s">
        <v>26</v>
      </c>
      <c r="J13993" t="s">
        <v>243</v>
      </c>
      <c r="L13993" t="s">
        <v>368</v>
      </c>
      <c r="M13993" t="s">
        <v>369</v>
      </c>
      <c r="N13993" t="s">
        <v>485</v>
      </c>
    </row>
    <row r="13994" spans="1:14" hidden="1" x14ac:dyDescent="0.25">
      <c r="A13994" t="s">
        <v>476</v>
      </c>
      <c r="B13994" s="1">
        <v>45412</v>
      </c>
      <c r="C13994" t="s">
        <v>27</v>
      </c>
      <c r="D13994" t="s">
        <v>1445</v>
      </c>
      <c r="E13994" s="4">
        <v>127710.8333333332</v>
      </c>
      <c r="F13994" t="s">
        <v>1423</v>
      </c>
      <c r="G13994" t="s">
        <v>471</v>
      </c>
      <c r="H13994" t="s">
        <v>288</v>
      </c>
      <c r="I13994" t="s">
        <v>26</v>
      </c>
      <c r="J13994" t="s">
        <v>243</v>
      </c>
      <c r="L13994" t="s">
        <v>368</v>
      </c>
      <c r="M13994" t="s">
        <v>369</v>
      </c>
      <c r="N13994" t="s">
        <v>485</v>
      </c>
    </row>
    <row r="13995" spans="1:14" hidden="1" x14ac:dyDescent="0.25">
      <c r="A13995" t="s">
        <v>476</v>
      </c>
      <c r="B13995" s="1">
        <v>45443</v>
      </c>
      <c r="C13995" t="s">
        <v>27</v>
      </c>
      <c r="D13995" t="s">
        <v>1445</v>
      </c>
      <c r="E13995" s="4">
        <v>159638.54166666651</v>
      </c>
      <c r="F13995" t="s">
        <v>1423</v>
      </c>
      <c r="G13995" t="s">
        <v>471</v>
      </c>
      <c r="H13995" t="s">
        <v>288</v>
      </c>
      <c r="I13995" t="s">
        <v>26</v>
      </c>
      <c r="J13995" t="s">
        <v>243</v>
      </c>
      <c r="L13995" t="s">
        <v>368</v>
      </c>
      <c r="M13995" t="s">
        <v>369</v>
      </c>
      <c r="N13995" t="s">
        <v>485</v>
      </c>
    </row>
    <row r="13996" spans="1:14" hidden="1" x14ac:dyDescent="0.25">
      <c r="A13996" t="s">
        <v>476</v>
      </c>
      <c r="B13996" s="1">
        <v>45473</v>
      </c>
      <c r="C13996" t="s">
        <v>27</v>
      </c>
      <c r="D13996" t="s">
        <v>1445</v>
      </c>
      <c r="E13996" s="4">
        <v>191566.24999999983</v>
      </c>
      <c r="F13996" t="s">
        <v>1423</v>
      </c>
      <c r="G13996" t="s">
        <v>471</v>
      </c>
      <c r="H13996" t="s">
        <v>288</v>
      </c>
      <c r="I13996" t="s">
        <v>26</v>
      </c>
      <c r="J13996" t="s">
        <v>243</v>
      </c>
      <c r="L13996" t="s">
        <v>368</v>
      </c>
      <c r="M13996" t="s">
        <v>369</v>
      </c>
      <c r="N13996" t="s">
        <v>485</v>
      </c>
    </row>
    <row r="13997" spans="1:14" hidden="1" x14ac:dyDescent="0.25">
      <c r="A13997" t="s">
        <v>476</v>
      </c>
      <c r="B13997" s="1">
        <v>45504</v>
      </c>
      <c r="C13997" t="s">
        <v>27</v>
      </c>
      <c r="D13997" t="s">
        <v>1445</v>
      </c>
      <c r="E13997" s="4">
        <v>223493.95833333314</v>
      </c>
      <c r="F13997" t="s">
        <v>1423</v>
      </c>
      <c r="G13997" t="s">
        <v>471</v>
      </c>
      <c r="H13997" t="s">
        <v>288</v>
      </c>
      <c r="I13997" t="s">
        <v>26</v>
      </c>
      <c r="J13997" t="s">
        <v>243</v>
      </c>
      <c r="L13997" t="s">
        <v>368</v>
      </c>
      <c r="M13997" t="s">
        <v>369</v>
      </c>
      <c r="N13997" t="s">
        <v>485</v>
      </c>
    </row>
    <row r="13998" spans="1:14" hidden="1" x14ac:dyDescent="0.25">
      <c r="A13998" t="s">
        <v>476</v>
      </c>
      <c r="B13998" s="1">
        <v>45535</v>
      </c>
      <c r="C13998" t="s">
        <v>27</v>
      </c>
      <c r="D13998" t="s">
        <v>1445</v>
      </c>
      <c r="E13998" s="4">
        <v>255421.66666666645</v>
      </c>
      <c r="F13998" t="s">
        <v>1423</v>
      </c>
      <c r="G13998" t="s">
        <v>471</v>
      </c>
      <c r="H13998" t="s">
        <v>288</v>
      </c>
      <c r="I13998" t="s">
        <v>26</v>
      </c>
      <c r="J13998" t="s">
        <v>243</v>
      </c>
      <c r="L13998" t="s">
        <v>368</v>
      </c>
      <c r="M13998" t="s">
        <v>369</v>
      </c>
      <c r="N13998" t="s">
        <v>485</v>
      </c>
    </row>
    <row r="13999" spans="1:14" hidden="1" x14ac:dyDescent="0.25">
      <c r="A13999" t="s">
        <v>476</v>
      </c>
      <c r="B13999" s="1">
        <v>45565</v>
      </c>
      <c r="C13999" t="s">
        <v>27</v>
      </c>
      <c r="D13999" t="s">
        <v>1445</v>
      </c>
      <c r="E13999" s="4">
        <v>287349.37499999977</v>
      </c>
      <c r="F13999" t="s">
        <v>1423</v>
      </c>
      <c r="G13999" t="s">
        <v>471</v>
      </c>
      <c r="H13999" t="s">
        <v>288</v>
      </c>
      <c r="I13999" t="s">
        <v>26</v>
      </c>
      <c r="J13999" t="s">
        <v>243</v>
      </c>
      <c r="L13999" t="s">
        <v>368</v>
      </c>
      <c r="M13999" t="s">
        <v>369</v>
      </c>
      <c r="N13999" t="s">
        <v>485</v>
      </c>
    </row>
    <row r="14000" spans="1:14" hidden="1" x14ac:dyDescent="0.25">
      <c r="A14000" t="s">
        <v>476</v>
      </c>
      <c r="B14000" s="1">
        <v>45596</v>
      </c>
      <c r="C14000" t="s">
        <v>27</v>
      </c>
      <c r="D14000" t="s">
        <v>1445</v>
      </c>
      <c r="E14000" s="4">
        <v>319277.08333333308</v>
      </c>
      <c r="F14000" t="s">
        <v>1423</v>
      </c>
      <c r="G14000" t="s">
        <v>471</v>
      </c>
      <c r="H14000" t="s">
        <v>288</v>
      </c>
      <c r="I14000" t="s">
        <v>26</v>
      </c>
      <c r="J14000" t="s">
        <v>243</v>
      </c>
      <c r="L14000" t="s">
        <v>368</v>
      </c>
      <c r="M14000" t="s">
        <v>369</v>
      </c>
      <c r="N14000" t="s">
        <v>485</v>
      </c>
    </row>
    <row r="14001" spans="1:14" hidden="1" x14ac:dyDescent="0.25">
      <c r="A14001" t="s">
        <v>476</v>
      </c>
      <c r="B14001" s="1">
        <v>45626</v>
      </c>
      <c r="C14001" t="s">
        <v>27</v>
      </c>
      <c r="D14001" t="s">
        <v>1445</v>
      </c>
      <c r="E14001" s="4">
        <v>351204.7916666664</v>
      </c>
      <c r="F14001" t="s">
        <v>1423</v>
      </c>
      <c r="G14001" t="s">
        <v>471</v>
      </c>
      <c r="H14001" t="s">
        <v>288</v>
      </c>
      <c r="I14001" t="s">
        <v>26</v>
      </c>
      <c r="J14001" t="s">
        <v>243</v>
      </c>
      <c r="L14001" t="s">
        <v>368</v>
      </c>
      <c r="M14001" t="s">
        <v>369</v>
      </c>
      <c r="N14001" t="s">
        <v>485</v>
      </c>
    </row>
    <row r="14002" spans="1:14" hidden="1" x14ac:dyDescent="0.25">
      <c r="A14002" t="s">
        <v>476</v>
      </c>
      <c r="B14002" s="1">
        <v>45657</v>
      </c>
      <c r="C14002" t="s">
        <v>27</v>
      </c>
      <c r="D14002" t="s">
        <v>1445</v>
      </c>
      <c r="E14002" s="4">
        <v>383132.49999999971</v>
      </c>
      <c r="F14002" t="s">
        <v>1423</v>
      </c>
      <c r="G14002" t="s">
        <v>471</v>
      </c>
      <c r="H14002" t="s">
        <v>288</v>
      </c>
      <c r="I14002" t="s">
        <v>26</v>
      </c>
      <c r="J14002" t="s">
        <v>243</v>
      </c>
      <c r="L14002" t="s">
        <v>368</v>
      </c>
      <c r="M14002" t="s">
        <v>369</v>
      </c>
      <c r="N14002" t="s">
        <v>485</v>
      </c>
    </row>
    <row r="14003" spans="1:14" hidden="1" x14ac:dyDescent="0.25">
      <c r="A14003" t="s">
        <v>476</v>
      </c>
      <c r="B14003" s="1">
        <v>45322</v>
      </c>
      <c r="C14003" t="s">
        <v>1310</v>
      </c>
      <c r="D14003" t="s">
        <v>1311</v>
      </c>
      <c r="E14003" s="4">
        <v>3875</v>
      </c>
      <c r="F14003" t="s">
        <v>1423</v>
      </c>
      <c r="G14003" t="s">
        <v>471</v>
      </c>
      <c r="H14003" t="s">
        <v>308</v>
      </c>
      <c r="I14003" t="s">
        <v>309</v>
      </c>
      <c r="J14003" t="s">
        <v>264</v>
      </c>
      <c r="L14003" t="s">
        <v>378</v>
      </c>
      <c r="M14003" t="s">
        <v>379</v>
      </c>
      <c r="N14003" t="s">
        <v>487</v>
      </c>
    </row>
    <row r="14004" spans="1:14" hidden="1" x14ac:dyDescent="0.25">
      <c r="A14004" t="s">
        <v>476</v>
      </c>
      <c r="B14004" s="1">
        <v>45351</v>
      </c>
      <c r="C14004" t="s">
        <v>1310</v>
      </c>
      <c r="D14004" t="s">
        <v>1311</v>
      </c>
      <c r="E14004" s="4">
        <v>3875</v>
      </c>
      <c r="F14004" t="s">
        <v>1423</v>
      </c>
      <c r="G14004" t="s">
        <v>471</v>
      </c>
      <c r="H14004" t="s">
        <v>308</v>
      </c>
      <c r="I14004" t="s">
        <v>309</v>
      </c>
      <c r="J14004" t="s">
        <v>264</v>
      </c>
      <c r="L14004" t="s">
        <v>378</v>
      </c>
      <c r="M14004" t="s">
        <v>379</v>
      </c>
      <c r="N14004" t="s">
        <v>487</v>
      </c>
    </row>
    <row r="14005" spans="1:14" hidden="1" x14ac:dyDescent="0.25">
      <c r="A14005" t="s">
        <v>476</v>
      </c>
      <c r="B14005" s="1">
        <v>45382</v>
      </c>
      <c r="C14005" t="s">
        <v>1310</v>
      </c>
      <c r="D14005" t="s">
        <v>1311</v>
      </c>
      <c r="E14005" s="4">
        <v>3875</v>
      </c>
      <c r="F14005" t="s">
        <v>1423</v>
      </c>
      <c r="G14005" t="s">
        <v>471</v>
      </c>
      <c r="H14005" t="s">
        <v>308</v>
      </c>
      <c r="I14005" t="s">
        <v>309</v>
      </c>
      <c r="J14005" t="s">
        <v>264</v>
      </c>
      <c r="L14005" t="s">
        <v>378</v>
      </c>
      <c r="M14005" t="s">
        <v>379</v>
      </c>
      <c r="N14005" t="s">
        <v>487</v>
      </c>
    </row>
    <row r="14006" spans="1:14" hidden="1" x14ac:dyDescent="0.25">
      <c r="A14006" t="s">
        <v>476</v>
      </c>
      <c r="B14006" s="1">
        <v>45412</v>
      </c>
      <c r="C14006" t="s">
        <v>1310</v>
      </c>
      <c r="D14006" t="s">
        <v>1311</v>
      </c>
      <c r="E14006" s="4">
        <v>15500</v>
      </c>
      <c r="F14006" t="s">
        <v>1423</v>
      </c>
      <c r="G14006" t="s">
        <v>471</v>
      </c>
      <c r="H14006" t="s">
        <v>308</v>
      </c>
      <c r="I14006" t="s">
        <v>309</v>
      </c>
      <c r="J14006" t="s">
        <v>264</v>
      </c>
      <c r="L14006" t="s">
        <v>378</v>
      </c>
      <c r="M14006" t="s">
        <v>379</v>
      </c>
      <c r="N14006" t="s">
        <v>487</v>
      </c>
    </row>
    <row r="14007" spans="1:14" hidden="1" x14ac:dyDescent="0.25">
      <c r="A14007" t="s">
        <v>476</v>
      </c>
      <c r="B14007" s="1">
        <v>45443</v>
      </c>
      <c r="C14007" t="s">
        <v>1310</v>
      </c>
      <c r="D14007" t="s">
        <v>1311</v>
      </c>
      <c r="E14007" s="4">
        <v>19375</v>
      </c>
      <c r="F14007" t="s">
        <v>1423</v>
      </c>
      <c r="G14007" t="s">
        <v>471</v>
      </c>
      <c r="H14007" t="s">
        <v>308</v>
      </c>
      <c r="I14007" t="s">
        <v>309</v>
      </c>
      <c r="J14007" t="s">
        <v>264</v>
      </c>
      <c r="L14007" t="s">
        <v>378</v>
      </c>
      <c r="M14007" t="s">
        <v>379</v>
      </c>
      <c r="N14007" t="s">
        <v>487</v>
      </c>
    </row>
    <row r="14008" spans="1:14" hidden="1" x14ac:dyDescent="0.25">
      <c r="A14008" t="s">
        <v>476</v>
      </c>
      <c r="B14008" s="1">
        <v>45473</v>
      </c>
      <c r="C14008" t="s">
        <v>1310</v>
      </c>
      <c r="D14008" t="s">
        <v>1311</v>
      </c>
      <c r="E14008" s="4">
        <v>23250</v>
      </c>
      <c r="F14008" t="s">
        <v>1423</v>
      </c>
      <c r="G14008" t="s">
        <v>471</v>
      </c>
      <c r="H14008" t="s">
        <v>308</v>
      </c>
      <c r="I14008" t="s">
        <v>309</v>
      </c>
      <c r="J14008" t="s">
        <v>264</v>
      </c>
      <c r="L14008" t="s">
        <v>378</v>
      </c>
      <c r="M14008" t="s">
        <v>379</v>
      </c>
      <c r="N14008" t="s">
        <v>487</v>
      </c>
    </row>
    <row r="14009" spans="1:14" hidden="1" x14ac:dyDescent="0.25">
      <c r="A14009" t="s">
        <v>476</v>
      </c>
      <c r="B14009" s="1">
        <v>45504</v>
      </c>
      <c r="C14009" t="s">
        <v>1310</v>
      </c>
      <c r="D14009" t="s">
        <v>1311</v>
      </c>
      <c r="E14009" s="4">
        <v>27125</v>
      </c>
      <c r="F14009" t="s">
        <v>1423</v>
      </c>
      <c r="G14009" t="s">
        <v>471</v>
      </c>
      <c r="H14009" t="s">
        <v>308</v>
      </c>
      <c r="I14009" t="s">
        <v>309</v>
      </c>
      <c r="J14009" t="s">
        <v>264</v>
      </c>
      <c r="L14009" t="s">
        <v>378</v>
      </c>
      <c r="M14009" t="s">
        <v>379</v>
      </c>
      <c r="N14009" t="s">
        <v>487</v>
      </c>
    </row>
    <row r="14010" spans="1:14" hidden="1" x14ac:dyDescent="0.25">
      <c r="A14010" t="s">
        <v>476</v>
      </c>
      <c r="B14010" s="1">
        <v>45535</v>
      </c>
      <c r="C14010" t="s">
        <v>1310</v>
      </c>
      <c r="D14010" t="s">
        <v>1311</v>
      </c>
      <c r="E14010" s="4">
        <v>31000</v>
      </c>
      <c r="F14010" t="s">
        <v>1423</v>
      </c>
      <c r="G14010" t="s">
        <v>471</v>
      </c>
      <c r="H14010" t="s">
        <v>308</v>
      </c>
      <c r="I14010" t="s">
        <v>309</v>
      </c>
      <c r="J14010" t="s">
        <v>264</v>
      </c>
      <c r="L14010" t="s">
        <v>378</v>
      </c>
      <c r="M14010" t="s">
        <v>379</v>
      </c>
      <c r="N14010" t="s">
        <v>487</v>
      </c>
    </row>
    <row r="14011" spans="1:14" hidden="1" x14ac:dyDescent="0.25">
      <c r="A14011" t="s">
        <v>476</v>
      </c>
      <c r="B14011" s="1">
        <v>45565</v>
      </c>
      <c r="C14011" t="s">
        <v>1310</v>
      </c>
      <c r="D14011" t="s">
        <v>1311</v>
      </c>
      <c r="E14011" s="4">
        <v>34875</v>
      </c>
      <c r="F14011" t="s">
        <v>1423</v>
      </c>
      <c r="G14011" t="s">
        <v>471</v>
      </c>
      <c r="H14011" t="s">
        <v>308</v>
      </c>
      <c r="I14011" t="s">
        <v>309</v>
      </c>
      <c r="J14011" t="s">
        <v>264</v>
      </c>
      <c r="L14011" t="s">
        <v>378</v>
      </c>
      <c r="M14011" t="s">
        <v>379</v>
      </c>
      <c r="N14011" t="s">
        <v>487</v>
      </c>
    </row>
    <row r="14012" spans="1:14" hidden="1" x14ac:dyDescent="0.25">
      <c r="A14012" t="s">
        <v>476</v>
      </c>
      <c r="B14012" s="1">
        <v>45596</v>
      </c>
      <c r="C14012" t="s">
        <v>1310</v>
      </c>
      <c r="D14012" t="s">
        <v>1311</v>
      </c>
      <c r="E14012" s="4">
        <v>38750</v>
      </c>
      <c r="F14012" t="s">
        <v>1423</v>
      </c>
      <c r="G14012" t="s">
        <v>471</v>
      </c>
      <c r="H14012" t="s">
        <v>308</v>
      </c>
      <c r="I14012" t="s">
        <v>309</v>
      </c>
      <c r="J14012" t="s">
        <v>264</v>
      </c>
      <c r="L14012" t="s">
        <v>378</v>
      </c>
      <c r="M14012" t="s">
        <v>379</v>
      </c>
      <c r="N14012" t="s">
        <v>487</v>
      </c>
    </row>
    <row r="14013" spans="1:14" hidden="1" x14ac:dyDescent="0.25">
      <c r="A14013" t="s">
        <v>476</v>
      </c>
      <c r="B14013" s="1">
        <v>45626</v>
      </c>
      <c r="C14013" t="s">
        <v>1310</v>
      </c>
      <c r="D14013" t="s">
        <v>1311</v>
      </c>
      <c r="E14013" s="4">
        <v>42625</v>
      </c>
      <c r="F14013" t="s">
        <v>1423</v>
      </c>
      <c r="G14013" t="s">
        <v>471</v>
      </c>
      <c r="H14013" t="s">
        <v>308</v>
      </c>
      <c r="I14013" t="s">
        <v>309</v>
      </c>
      <c r="J14013" t="s">
        <v>264</v>
      </c>
      <c r="L14013" t="s">
        <v>378</v>
      </c>
      <c r="M14013" t="s">
        <v>379</v>
      </c>
      <c r="N14013" t="s">
        <v>487</v>
      </c>
    </row>
    <row r="14014" spans="1:14" hidden="1" x14ac:dyDescent="0.25">
      <c r="A14014" t="s">
        <v>476</v>
      </c>
      <c r="B14014" s="1">
        <v>45657</v>
      </c>
      <c r="C14014" t="s">
        <v>1310</v>
      </c>
      <c r="D14014" t="s">
        <v>1311</v>
      </c>
      <c r="E14014" s="4">
        <v>46500</v>
      </c>
      <c r="F14014" t="s">
        <v>1423</v>
      </c>
      <c r="G14014" t="s">
        <v>471</v>
      </c>
      <c r="H14014" t="s">
        <v>308</v>
      </c>
      <c r="I14014" t="s">
        <v>309</v>
      </c>
      <c r="J14014" t="s">
        <v>264</v>
      </c>
      <c r="L14014" t="s">
        <v>378</v>
      </c>
      <c r="M14014" t="s">
        <v>379</v>
      </c>
      <c r="N14014" t="s">
        <v>487</v>
      </c>
    </row>
    <row r="14015" spans="1:14" hidden="1" x14ac:dyDescent="0.25">
      <c r="A14015" t="s">
        <v>476</v>
      </c>
      <c r="B14015" s="1">
        <v>45322</v>
      </c>
      <c r="C14015" t="s">
        <v>977</v>
      </c>
      <c r="D14015" t="s">
        <v>978</v>
      </c>
      <c r="E14015" s="4">
        <v>416.66666666666669</v>
      </c>
      <c r="F14015" t="s">
        <v>1423</v>
      </c>
      <c r="G14015" t="s">
        <v>471</v>
      </c>
      <c r="H14015" t="s">
        <v>311</v>
      </c>
      <c r="I14015" t="s">
        <v>312</v>
      </c>
      <c r="J14015" t="s">
        <v>264</v>
      </c>
      <c r="L14015" t="s">
        <v>390</v>
      </c>
      <c r="M14015" t="s">
        <v>391</v>
      </c>
      <c r="N14015" t="s">
        <v>487</v>
      </c>
    </row>
    <row r="14016" spans="1:14" hidden="1" x14ac:dyDescent="0.25">
      <c r="A14016" t="s">
        <v>476</v>
      </c>
      <c r="B14016" s="1">
        <v>45351</v>
      </c>
      <c r="C14016" t="s">
        <v>977</v>
      </c>
      <c r="D14016" t="s">
        <v>978</v>
      </c>
      <c r="E14016" s="4">
        <v>416.66666666666669</v>
      </c>
      <c r="F14016" t="s">
        <v>1423</v>
      </c>
      <c r="G14016" t="s">
        <v>471</v>
      </c>
      <c r="H14016" t="s">
        <v>311</v>
      </c>
      <c r="I14016" t="s">
        <v>312</v>
      </c>
      <c r="J14016" t="s">
        <v>264</v>
      </c>
      <c r="L14016" t="s">
        <v>390</v>
      </c>
      <c r="M14016" t="s">
        <v>391</v>
      </c>
      <c r="N14016" t="s">
        <v>487</v>
      </c>
    </row>
    <row r="14017" spans="1:14" hidden="1" x14ac:dyDescent="0.25">
      <c r="A14017" t="s">
        <v>476</v>
      </c>
      <c r="B14017" s="1">
        <v>45382</v>
      </c>
      <c r="C14017" t="s">
        <v>977</v>
      </c>
      <c r="D14017" t="s">
        <v>978</v>
      </c>
      <c r="E14017" s="4">
        <v>416.66666666666669</v>
      </c>
      <c r="F14017" t="s">
        <v>1423</v>
      </c>
      <c r="G14017" t="s">
        <v>471</v>
      </c>
      <c r="H14017" t="s">
        <v>311</v>
      </c>
      <c r="I14017" t="s">
        <v>312</v>
      </c>
      <c r="J14017" t="s">
        <v>264</v>
      </c>
      <c r="L14017" t="s">
        <v>390</v>
      </c>
      <c r="M14017" t="s">
        <v>391</v>
      </c>
      <c r="N14017" t="s">
        <v>487</v>
      </c>
    </row>
    <row r="14018" spans="1:14" hidden="1" x14ac:dyDescent="0.25">
      <c r="A14018" t="s">
        <v>476</v>
      </c>
      <c r="B14018" s="1">
        <v>45412</v>
      </c>
      <c r="C14018" t="s">
        <v>977</v>
      </c>
      <c r="D14018" t="s">
        <v>978</v>
      </c>
      <c r="E14018" s="4">
        <v>1666.6666666666667</v>
      </c>
      <c r="F14018" t="s">
        <v>1423</v>
      </c>
      <c r="G14018" t="s">
        <v>471</v>
      </c>
      <c r="H14018" t="s">
        <v>311</v>
      </c>
      <c r="I14018" t="s">
        <v>312</v>
      </c>
      <c r="J14018" t="s">
        <v>264</v>
      </c>
      <c r="L14018" t="s">
        <v>390</v>
      </c>
      <c r="M14018" t="s">
        <v>391</v>
      </c>
      <c r="N14018" t="s">
        <v>487</v>
      </c>
    </row>
    <row r="14019" spans="1:14" hidden="1" x14ac:dyDescent="0.25">
      <c r="A14019" t="s">
        <v>476</v>
      </c>
      <c r="B14019" s="1">
        <v>45443</v>
      </c>
      <c r="C14019" t="s">
        <v>977</v>
      </c>
      <c r="D14019" t="s">
        <v>978</v>
      </c>
      <c r="E14019" s="4">
        <v>2083.3333333333335</v>
      </c>
      <c r="F14019" t="s">
        <v>1423</v>
      </c>
      <c r="G14019" t="s">
        <v>471</v>
      </c>
      <c r="H14019" t="s">
        <v>311</v>
      </c>
      <c r="I14019" t="s">
        <v>312</v>
      </c>
      <c r="J14019" t="s">
        <v>264</v>
      </c>
      <c r="L14019" t="s">
        <v>390</v>
      </c>
      <c r="M14019" t="s">
        <v>391</v>
      </c>
      <c r="N14019" t="s">
        <v>487</v>
      </c>
    </row>
    <row r="14020" spans="1:14" hidden="1" x14ac:dyDescent="0.25">
      <c r="A14020" t="s">
        <v>476</v>
      </c>
      <c r="B14020" s="1">
        <v>45473</v>
      </c>
      <c r="C14020" t="s">
        <v>977</v>
      </c>
      <c r="D14020" t="s">
        <v>978</v>
      </c>
      <c r="E14020" s="4">
        <v>2500</v>
      </c>
      <c r="F14020" t="s">
        <v>1423</v>
      </c>
      <c r="G14020" t="s">
        <v>471</v>
      </c>
      <c r="H14020" t="s">
        <v>311</v>
      </c>
      <c r="I14020" t="s">
        <v>312</v>
      </c>
      <c r="J14020" t="s">
        <v>264</v>
      </c>
      <c r="L14020" t="s">
        <v>390</v>
      </c>
      <c r="M14020" t="s">
        <v>391</v>
      </c>
      <c r="N14020" t="s">
        <v>487</v>
      </c>
    </row>
    <row r="14021" spans="1:14" hidden="1" x14ac:dyDescent="0.25">
      <c r="A14021" t="s">
        <v>476</v>
      </c>
      <c r="B14021" s="1">
        <v>45504</v>
      </c>
      <c r="C14021" t="s">
        <v>977</v>
      </c>
      <c r="D14021" t="s">
        <v>978</v>
      </c>
      <c r="E14021" s="4">
        <v>2916.6666666666665</v>
      </c>
      <c r="F14021" t="s">
        <v>1423</v>
      </c>
      <c r="G14021" t="s">
        <v>471</v>
      </c>
      <c r="H14021" t="s">
        <v>311</v>
      </c>
      <c r="I14021" t="s">
        <v>312</v>
      </c>
      <c r="J14021" t="s">
        <v>264</v>
      </c>
      <c r="L14021" t="s">
        <v>390</v>
      </c>
      <c r="M14021" t="s">
        <v>391</v>
      </c>
      <c r="N14021" t="s">
        <v>487</v>
      </c>
    </row>
    <row r="14022" spans="1:14" hidden="1" x14ac:dyDescent="0.25">
      <c r="A14022" t="s">
        <v>476</v>
      </c>
      <c r="B14022" s="1">
        <v>45535</v>
      </c>
      <c r="C14022" t="s">
        <v>977</v>
      </c>
      <c r="D14022" t="s">
        <v>978</v>
      </c>
      <c r="E14022" s="4">
        <v>3333.333333333333</v>
      </c>
      <c r="F14022" t="s">
        <v>1423</v>
      </c>
      <c r="G14022" t="s">
        <v>471</v>
      </c>
      <c r="H14022" t="s">
        <v>311</v>
      </c>
      <c r="I14022" t="s">
        <v>312</v>
      </c>
      <c r="J14022" t="s">
        <v>264</v>
      </c>
      <c r="L14022" t="s">
        <v>390</v>
      </c>
      <c r="M14022" t="s">
        <v>391</v>
      </c>
      <c r="N14022" t="s">
        <v>487</v>
      </c>
    </row>
    <row r="14023" spans="1:14" hidden="1" x14ac:dyDescent="0.25">
      <c r="A14023" t="s">
        <v>476</v>
      </c>
      <c r="B14023" s="1">
        <v>45565</v>
      </c>
      <c r="C14023" t="s">
        <v>977</v>
      </c>
      <c r="D14023" t="s">
        <v>978</v>
      </c>
      <c r="E14023" s="4">
        <v>3749.9999999999995</v>
      </c>
      <c r="F14023" t="s">
        <v>1423</v>
      </c>
      <c r="G14023" t="s">
        <v>471</v>
      </c>
      <c r="H14023" t="s">
        <v>311</v>
      </c>
      <c r="I14023" t="s">
        <v>312</v>
      </c>
      <c r="J14023" t="s">
        <v>264</v>
      </c>
      <c r="L14023" t="s">
        <v>390</v>
      </c>
      <c r="M14023" t="s">
        <v>391</v>
      </c>
      <c r="N14023" t="s">
        <v>487</v>
      </c>
    </row>
    <row r="14024" spans="1:14" hidden="1" x14ac:dyDescent="0.25">
      <c r="A14024" t="s">
        <v>476</v>
      </c>
      <c r="B14024" s="1">
        <v>45596</v>
      </c>
      <c r="C14024" t="s">
        <v>977</v>
      </c>
      <c r="D14024" t="s">
        <v>978</v>
      </c>
      <c r="E14024" s="4">
        <v>4166.6666666666661</v>
      </c>
      <c r="F14024" t="s">
        <v>1423</v>
      </c>
      <c r="G14024" t="s">
        <v>471</v>
      </c>
      <c r="H14024" t="s">
        <v>311</v>
      </c>
      <c r="I14024" t="s">
        <v>312</v>
      </c>
      <c r="J14024" t="s">
        <v>264</v>
      </c>
      <c r="L14024" t="s">
        <v>390</v>
      </c>
      <c r="M14024" t="s">
        <v>391</v>
      </c>
      <c r="N14024" t="s">
        <v>487</v>
      </c>
    </row>
    <row r="14025" spans="1:14" hidden="1" x14ac:dyDescent="0.25">
      <c r="A14025" t="s">
        <v>476</v>
      </c>
      <c r="B14025" s="1">
        <v>45626</v>
      </c>
      <c r="C14025" t="s">
        <v>977</v>
      </c>
      <c r="D14025" t="s">
        <v>978</v>
      </c>
      <c r="E14025" s="4">
        <v>4583.333333333333</v>
      </c>
      <c r="F14025" t="s">
        <v>1423</v>
      </c>
      <c r="G14025" t="s">
        <v>471</v>
      </c>
      <c r="H14025" t="s">
        <v>311</v>
      </c>
      <c r="I14025" t="s">
        <v>312</v>
      </c>
      <c r="J14025" t="s">
        <v>264</v>
      </c>
      <c r="L14025" t="s">
        <v>390</v>
      </c>
      <c r="M14025" t="s">
        <v>391</v>
      </c>
      <c r="N14025" t="s">
        <v>487</v>
      </c>
    </row>
    <row r="14026" spans="1:14" hidden="1" x14ac:dyDescent="0.25">
      <c r="A14026" t="s">
        <v>476</v>
      </c>
      <c r="B14026" s="1">
        <v>45657</v>
      </c>
      <c r="C14026" t="s">
        <v>977</v>
      </c>
      <c r="D14026" t="s">
        <v>978</v>
      </c>
      <c r="E14026" s="4">
        <v>5000</v>
      </c>
      <c r="F14026" t="s">
        <v>1423</v>
      </c>
      <c r="G14026" t="s">
        <v>471</v>
      </c>
      <c r="H14026" t="s">
        <v>311</v>
      </c>
      <c r="I14026" t="s">
        <v>312</v>
      </c>
      <c r="J14026" t="s">
        <v>264</v>
      </c>
      <c r="L14026" t="s">
        <v>390</v>
      </c>
      <c r="M14026" t="s">
        <v>391</v>
      </c>
      <c r="N14026" t="s">
        <v>487</v>
      </c>
    </row>
    <row r="14027" spans="1:14" hidden="1" x14ac:dyDescent="0.25">
      <c r="A14027" t="s">
        <v>476</v>
      </c>
      <c r="B14027" s="1">
        <v>45322</v>
      </c>
      <c r="C14027" t="s">
        <v>794</v>
      </c>
      <c r="D14027" t="s">
        <v>795</v>
      </c>
      <c r="E14027" s="4">
        <v>2916.6666666666665</v>
      </c>
      <c r="F14027" t="s">
        <v>1423</v>
      </c>
      <c r="G14027" t="s">
        <v>471</v>
      </c>
      <c r="H14027" t="s">
        <v>301</v>
      </c>
      <c r="I14027" t="s">
        <v>302</v>
      </c>
      <c r="J14027" t="s">
        <v>258</v>
      </c>
      <c r="L14027" t="s">
        <v>378</v>
      </c>
      <c r="M14027" t="s">
        <v>379</v>
      </c>
      <c r="N14027" t="s">
        <v>482</v>
      </c>
    </row>
    <row r="14028" spans="1:14" hidden="1" x14ac:dyDescent="0.25">
      <c r="A14028" t="s">
        <v>476</v>
      </c>
      <c r="B14028" s="1">
        <v>45351</v>
      </c>
      <c r="C14028" t="s">
        <v>794</v>
      </c>
      <c r="D14028" t="s">
        <v>795</v>
      </c>
      <c r="E14028" s="4">
        <v>2916.6666666666665</v>
      </c>
      <c r="F14028" t="s">
        <v>1423</v>
      </c>
      <c r="G14028" t="s">
        <v>471</v>
      </c>
      <c r="H14028" t="s">
        <v>301</v>
      </c>
      <c r="I14028" t="s">
        <v>302</v>
      </c>
      <c r="J14028" t="s">
        <v>258</v>
      </c>
      <c r="L14028" t="s">
        <v>378</v>
      </c>
      <c r="M14028" t="s">
        <v>379</v>
      </c>
      <c r="N14028" t="s">
        <v>482</v>
      </c>
    </row>
    <row r="14029" spans="1:14" hidden="1" x14ac:dyDescent="0.25">
      <c r="A14029" t="s">
        <v>476</v>
      </c>
      <c r="B14029" s="1">
        <v>45382</v>
      </c>
      <c r="C14029" t="s">
        <v>794</v>
      </c>
      <c r="D14029" t="s">
        <v>795</v>
      </c>
      <c r="E14029" s="4">
        <v>2916.6666666666665</v>
      </c>
      <c r="F14029" t="s">
        <v>1423</v>
      </c>
      <c r="G14029" t="s">
        <v>471</v>
      </c>
      <c r="H14029" t="s">
        <v>301</v>
      </c>
      <c r="I14029" t="s">
        <v>302</v>
      </c>
      <c r="J14029" t="s">
        <v>258</v>
      </c>
      <c r="L14029" t="s">
        <v>378</v>
      </c>
      <c r="M14029" t="s">
        <v>379</v>
      </c>
      <c r="N14029" t="s">
        <v>482</v>
      </c>
    </row>
    <row r="14030" spans="1:14" hidden="1" x14ac:dyDescent="0.25">
      <c r="A14030" t="s">
        <v>476</v>
      </c>
      <c r="B14030" s="1">
        <v>45412</v>
      </c>
      <c r="C14030" t="s">
        <v>794</v>
      </c>
      <c r="D14030" t="s">
        <v>795</v>
      </c>
      <c r="E14030" s="4">
        <v>11666.666666666666</v>
      </c>
      <c r="F14030" t="s">
        <v>1423</v>
      </c>
      <c r="G14030" t="s">
        <v>471</v>
      </c>
      <c r="H14030" t="s">
        <v>301</v>
      </c>
      <c r="I14030" t="s">
        <v>302</v>
      </c>
      <c r="J14030" t="s">
        <v>258</v>
      </c>
      <c r="L14030" t="s">
        <v>378</v>
      </c>
      <c r="M14030" t="s">
        <v>379</v>
      </c>
      <c r="N14030" t="s">
        <v>482</v>
      </c>
    </row>
    <row r="14031" spans="1:14" hidden="1" x14ac:dyDescent="0.25">
      <c r="A14031" t="s">
        <v>476</v>
      </c>
      <c r="B14031" s="1">
        <v>45443</v>
      </c>
      <c r="C14031" t="s">
        <v>794</v>
      </c>
      <c r="D14031" t="s">
        <v>795</v>
      </c>
      <c r="E14031" s="4">
        <v>14583.333333333332</v>
      </c>
      <c r="F14031" t="s">
        <v>1423</v>
      </c>
      <c r="G14031" t="s">
        <v>471</v>
      </c>
      <c r="H14031" t="s">
        <v>301</v>
      </c>
      <c r="I14031" t="s">
        <v>302</v>
      </c>
      <c r="J14031" t="s">
        <v>258</v>
      </c>
      <c r="L14031" t="s">
        <v>378</v>
      </c>
      <c r="M14031" t="s">
        <v>379</v>
      </c>
      <c r="N14031" t="s">
        <v>482</v>
      </c>
    </row>
    <row r="14032" spans="1:14" hidden="1" x14ac:dyDescent="0.25">
      <c r="A14032" t="s">
        <v>476</v>
      </c>
      <c r="B14032" s="1">
        <v>45473</v>
      </c>
      <c r="C14032" t="s">
        <v>794</v>
      </c>
      <c r="D14032" t="s">
        <v>795</v>
      </c>
      <c r="E14032" s="4">
        <v>17500</v>
      </c>
      <c r="F14032" t="s">
        <v>1423</v>
      </c>
      <c r="G14032" t="s">
        <v>471</v>
      </c>
      <c r="H14032" t="s">
        <v>301</v>
      </c>
      <c r="I14032" t="s">
        <v>302</v>
      </c>
      <c r="J14032" t="s">
        <v>258</v>
      </c>
      <c r="L14032" t="s">
        <v>378</v>
      </c>
      <c r="M14032" t="s">
        <v>379</v>
      </c>
      <c r="N14032" t="s">
        <v>482</v>
      </c>
    </row>
    <row r="14033" spans="1:14" hidden="1" x14ac:dyDescent="0.25">
      <c r="A14033" t="s">
        <v>476</v>
      </c>
      <c r="B14033" s="1">
        <v>45504</v>
      </c>
      <c r="C14033" t="s">
        <v>794</v>
      </c>
      <c r="D14033" t="s">
        <v>795</v>
      </c>
      <c r="E14033" s="4">
        <v>20416.666666666668</v>
      </c>
      <c r="F14033" t="s">
        <v>1423</v>
      </c>
      <c r="G14033" t="s">
        <v>471</v>
      </c>
      <c r="H14033" t="s">
        <v>301</v>
      </c>
      <c r="I14033" t="s">
        <v>302</v>
      </c>
      <c r="J14033" t="s">
        <v>258</v>
      </c>
      <c r="L14033" t="s">
        <v>378</v>
      </c>
      <c r="M14033" t="s">
        <v>379</v>
      </c>
      <c r="N14033" t="s">
        <v>482</v>
      </c>
    </row>
    <row r="14034" spans="1:14" hidden="1" x14ac:dyDescent="0.25">
      <c r="A14034" t="s">
        <v>476</v>
      </c>
      <c r="B14034" s="1">
        <v>45535</v>
      </c>
      <c r="C14034" t="s">
        <v>794</v>
      </c>
      <c r="D14034" t="s">
        <v>795</v>
      </c>
      <c r="E14034" s="4">
        <v>23333.333333333336</v>
      </c>
      <c r="F14034" t="s">
        <v>1423</v>
      </c>
      <c r="G14034" t="s">
        <v>471</v>
      </c>
      <c r="H14034" t="s">
        <v>301</v>
      </c>
      <c r="I14034" t="s">
        <v>302</v>
      </c>
      <c r="J14034" t="s">
        <v>258</v>
      </c>
      <c r="L14034" t="s">
        <v>378</v>
      </c>
      <c r="M14034" t="s">
        <v>379</v>
      </c>
      <c r="N14034" t="s">
        <v>482</v>
      </c>
    </row>
    <row r="14035" spans="1:14" hidden="1" x14ac:dyDescent="0.25">
      <c r="A14035" t="s">
        <v>476</v>
      </c>
      <c r="B14035" s="1">
        <v>45565</v>
      </c>
      <c r="C14035" t="s">
        <v>794</v>
      </c>
      <c r="D14035" t="s">
        <v>795</v>
      </c>
      <c r="E14035" s="4">
        <v>26250.000000000004</v>
      </c>
      <c r="F14035" t="s">
        <v>1423</v>
      </c>
      <c r="G14035" t="s">
        <v>471</v>
      </c>
      <c r="H14035" t="s">
        <v>301</v>
      </c>
      <c r="I14035" t="s">
        <v>302</v>
      </c>
      <c r="J14035" t="s">
        <v>258</v>
      </c>
      <c r="L14035" t="s">
        <v>378</v>
      </c>
      <c r="M14035" t="s">
        <v>379</v>
      </c>
      <c r="N14035" t="s">
        <v>482</v>
      </c>
    </row>
    <row r="14036" spans="1:14" hidden="1" x14ac:dyDescent="0.25">
      <c r="A14036" t="s">
        <v>476</v>
      </c>
      <c r="B14036" s="1">
        <v>45596</v>
      </c>
      <c r="C14036" t="s">
        <v>794</v>
      </c>
      <c r="D14036" t="s">
        <v>795</v>
      </c>
      <c r="E14036" s="4">
        <v>29166.666666666672</v>
      </c>
      <c r="F14036" t="s">
        <v>1423</v>
      </c>
      <c r="G14036" t="s">
        <v>471</v>
      </c>
      <c r="H14036" t="s">
        <v>301</v>
      </c>
      <c r="I14036" t="s">
        <v>302</v>
      </c>
      <c r="J14036" t="s">
        <v>258</v>
      </c>
      <c r="L14036" t="s">
        <v>378</v>
      </c>
      <c r="M14036" t="s">
        <v>379</v>
      </c>
      <c r="N14036" t="s">
        <v>482</v>
      </c>
    </row>
    <row r="14037" spans="1:14" hidden="1" x14ac:dyDescent="0.25">
      <c r="A14037" t="s">
        <v>476</v>
      </c>
      <c r="B14037" s="1">
        <v>45626</v>
      </c>
      <c r="C14037" t="s">
        <v>794</v>
      </c>
      <c r="D14037" t="s">
        <v>795</v>
      </c>
      <c r="E14037" s="4">
        <v>32083.333333333339</v>
      </c>
      <c r="F14037" t="s">
        <v>1423</v>
      </c>
      <c r="G14037" t="s">
        <v>471</v>
      </c>
      <c r="H14037" t="s">
        <v>301</v>
      </c>
      <c r="I14037" t="s">
        <v>302</v>
      </c>
      <c r="J14037" t="s">
        <v>258</v>
      </c>
      <c r="L14037" t="s">
        <v>378</v>
      </c>
      <c r="M14037" t="s">
        <v>379</v>
      </c>
      <c r="N14037" t="s">
        <v>482</v>
      </c>
    </row>
    <row r="14038" spans="1:14" hidden="1" x14ac:dyDescent="0.25">
      <c r="A14038" t="s">
        <v>476</v>
      </c>
      <c r="B14038" s="1">
        <v>45657</v>
      </c>
      <c r="C14038" t="s">
        <v>794</v>
      </c>
      <c r="D14038" t="s">
        <v>795</v>
      </c>
      <c r="E14038" s="4">
        <v>35000.000000000007</v>
      </c>
      <c r="F14038" t="s">
        <v>1423</v>
      </c>
      <c r="G14038" t="s">
        <v>471</v>
      </c>
      <c r="H14038" t="s">
        <v>301</v>
      </c>
      <c r="I14038" t="s">
        <v>302</v>
      </c>
      <c r="J14038" t="s">
        <v>258</v>
      </c>
      <c r="L14038" t="s">
        <v>378</v>
      </c>
      <c r="M14038" t="s">
        <v>379</v>
      </c>
      <c r="N14038" t="s">
        <v>482</v>
      </c>
    </row>
    <row r="14039" spans="1:14" hidden="1" x14ac:dyDescent="0.25">
      <c r="A14039" t="s">
        <v>476</v>
      </c>
      <c r="B14039" s="1">
        <v>45322</v>
      </c>
      <c r="C14039" t="s">
        <v>796</v>
      </c>
      <c r="D14039" t="s">
        <v>797</v>
      </c>
      <c r="E14039" s="4">
        <v>578.08333333333337</v>
      </c>
      <c r="F14039" t="s">
        <v>1423</v>
      </c>
      <c r="G14039" t="s">
        <v>471</v>
      </c>
      <c r="H14039" t="s">
        <v>301</v>
      </c>
      <c r="I14039" t="s">
        <v>302</v>
      </c>
      <c r="J14039" t="s">
        <v>258</v>
      </c>
      <c r="L14039" t="s">
        <v>378</v>
      </c>
      <c r="M14039" t="s">
        <v>379</v>
      </c>
      <c r="N14039" t="s">
        <v>482</v>
      </c>
    </row>
    <row r="14040" spans="1:14" hidden="1" x14ac:dyDescent="0.25">
      <c r="A14040" t="s">
        <v>476</v>
      </c>
      <c r="B14040" s="1">
        <v>45351</v>
      </c>
      <c r="C14040" t="s">
        <v>796</v>
      </c>
      <c r="D14040" t="s">
        <v>797</v>
      </c>
      <c r="E14040" s="4">
        <v>578.08333333333337</v>
      </c>
      <c r="F14040" t="s">
        <v>1423</v>
      </c>
      <c r="G14040" t="s">
        <v>471</v>
      </c>
      <c r="H14040" t="s">
        <v>301</v>
      </c>
      <c r="I14040" t="s">
        <v>302</v>
      </c>
      <c r="J14040" t="s">
        <v>258</v>
      </c>
      <c r="L14040" t="s">
        <v>378</v>
      </c>
      <c r="M14040" t="s">
        <v>379</v>
      </c>
      <c r="N14040" t="s">
        <v>482</v>
      </c>
    </row>
    <row r="14041" spans="1:14" hidden="1" x14ac:dyDescent="0.25">
      <c r="A14041" t="s">
        <v>476</v>
      </c>
      <c r="B14041" s="1">
        <v>45382</v>
      </c>
      <c r="C14041" t="s">
        <v>796</v>
      </c>
      <c r="D14041" t="s">
        <v>797</v>
      </c>
      <c r="E14041" s="4">
        <v>578.08333333333337</v>
      </c>
      <c r="F14041" t="s">
        <v>1423</v>
      </c>
      <c r="G14041" t="s">
        <v>471</v>
      </c>
      <c r="H14041" t="s">
        <v>301</v>
      </c>
      <c r="I14041" t="s">
        <v>302</v>
      </c>
      <c r="J14041" t="s">
        <v>258</v>
      </c>
      <c r="L14041" t="s">
        <v>378</v>
      </c>
      <c r="M14041" t="s">
        <v>379</v>
      </c>
      <c r="N14041" t="s">
        <v>482</v>
      </c>
    </row>
    <row r="14042" spans="1:14" hidden="1" x14ac:dyDescent="0.25">
      <c r="A14042" t="s">
        <v>476</v>
      </c>
      <c r="B14042" s="1">
        <v>45412</v>
      </c>
      <c r="C14042" t="s">
        <v>796</v>
      </c>
      <c r="D14042" t="s">
        <v>797</v>
      </c>
      <c r="E14042" s="4">
        <v>2312.3333333333335</v>
      </c>
      <c r="F14042" t="s">
        <v>1423</v>
      </c>
      <c r="G14042" t="s">
        <v>471</v>
      </c>
      <c r="H14042" t="s">
        <v>301</v>
      </c>
      <c r="I14042" t="s">
        <v>302</v>
      </c>
      <c r="J14042" t="s">
        <v>258</v>
      </c>
      <c r="L14042" t="s">
        <v>378</v>
      </c>
      <c r="M14042" t="s">
        <v>379</v>
      </c>
      <c r="N14042" t="s">
        <v>482</v>
      </c>
    </row>
    <row r="14043" spans="1:14" hidden="1" x14ac:dyDescent="0.25">
      <c r="A14043" t="s">
        <v>476</v>
      </c>
      <c r="B14043" s="1">
        <v>45443</v>
      </c>
      <c r="C14043" t="s">
        <v>796</v>
      </c>
      <c r="D14043" t="s">
        <v>797</v>
      </c>
      <c r="E14043" s="4">
        <v>2890.416666666667</v>
      </c>
      <c r="F14043" t="s">
        <v>1423</v>
      </c>
      <c r="G14043" t="s">
        <v>471</v>
      </c>
      <c r="H14043" t="s">
        <v>301</v>
      </c>
      <c r="I14043" t="s">
        <v>302</v>
      </c>
      <c r="J14043" t="s">
        <v>258</v>
      </c>
      <c r="L14043" t="s">
        <v>378</v>
      </c>
      <c r="M14043" t="s">
        <v>379</v>
      </c>
      <c r="N14043" t="s">
        <v>482</v>
      </c>
    </row>
    <row r="14044" spans="1:14" hidden="1" x14ac:dyDescent="0.25">
      <c r="A14044" t="s">
        <v>476</v>
      </c>
      <c r="B14044" s="1">
        <v>45473</v>
      </c>
      <c r="C14044" t="s">
        <v>796</v>
      </c>
      <c r="D14044" t="s">
        <v>797</v>
      </c>
      <c r="E14044" s="4">
        <v>3468.5000000000005</v>
      </c>
      <c r="F14044" t="s">
        <v>1423</v>
      </c>
      <c r="G14044" t="s">
        <v>471</v>
      </c>
      <c r="H14044" t="s">
        <v>301</v>
      </c>
      <c r="I14044" t="s">
        <v>302</v>
      </c>
      <c r="J14044" t="s">
        <v>258</v>
      </c>
      <c r="L14044" t="s">
        <v>378</v>
      </c>
      <c r="M14044" t="s">
        <v>379</v>
      </c>
      <c r="N14044" t="s">
        <v>482</v>
      </c>
    </row>
    <row r="14045" spans="1:14" hidden="1" x14ac:dyDescent="0.25">
      <c r="A14045" t="s">
        <v>476</v>
      </c>
      <c r="B14045" s="1">
        <v>45504</v>
      </c>
      <c r="C14045" t="s">
        <v>796</v>
      </c>
      <c r="D14045" t="s">
        <v>797</v>
      </c>
      <c r="E14045" s="4">
        <v>4046.5833333333339</v>
      </c>
      <c r="F14045" t="s">
        <v>1423</v>
      </c>
      <c r="G14045" t="s">
        <v>471</v>
      </c>
      <c r="H14045" t="s">
        <v>301</v>
      </c>
      <c r="I14045" t="s">
        <v>302</v>
      </c>
      <c r="J14045" t="s">
        <v>258</v>
      </c>
      <c r="L14045" t="s">
        <v>378</v>
      </c>
      <c r="M14045" t="s">
        <v>379</v>
      </c>
      <c r="N14045" t="s">
        <v>482</v>
      </c>
    </row>
    <row r="14046" spans="1:14" hidden="1" x14ac:dyDescent="0.25">
      <c r="A14046" t="s">
        <v>476</v>
      </c>
      <c r="B14046" s="1">
        <v>45535</v>
      </c>
      <c r="C14046" t="s">
        <v>796</v>
      </c>
      <c r="D14046" t="s">
        <v>797</v>
      </c>
      <c r="E14046" s="4">
        <v>4624.666666666667</v>
      </c>
      <c r="F14046" t="s">
        <v>1423</v>
      </c>
      <c r="G14046" t="s">
        <v>471</v>
      </c>
      <c r="H14046" t="s">
        <v>301</v>
      </c>
      <c r="I14046" t="s">
        <v>302</v>
      </c>
      <c r="J14046" t="s">
        <v>258</v>
      </c>
      <c r="L14046" t="s">
        <v>378</v>
      </c>
      <c r="M14046" t="s">
        <v>379</v>
      </c>
      <c r="N14046" t="s">
        <v>482</v>
      </c>
    </row>
    <row r="14047" spans="1:14" hidden="1" x14ac:dyDescent="0.25">
      <c r="A14047" t="s">
        <v>476</v>
      </c>
      <c r="B14047" s="1">
        <v>45565</v>
      </c>
      <c r="C14047" t="s">
        <v>796</v>
      </c>
      <c r="D14047" t="s">
        <v>797</v>
      </c>
      <c r="E14047" s="4">
        <v>5202.75</v>
      </c>
      <c r="F14047" t="s">
        <v>1423</v>
      </c>
      <c r="G14047" t="s">
        <v>471</v>
      </c>
      <c r="H14047" t="s">
        <v>301</v>
      </c>
      <c r="I14047" t="s">
        <v>302</v>
      </c>
      <c r="J14047" t="s">
        <v>258</v>
      </c>
      <c r="L14047" t="s">
        <v>378</v>
      </c>
      <c r="M14047" t="s">
        <v>379</v>
      </c>
      <c r="N14047" t="s">
        <v>482</v>
      </c>
    </row>
    <row r="14048" spans="1:14" hidden="1" x14ac:dyDescent="0.25">
      <c r="A14048" t="s">
        <v>476</v>
      </c>
      <c r="B14048" s="1">
        <v>45596</v>
      </c>
      <c r="C14048" t="s">
        <v>796</v>
      </c>
      <c r="D14048" t="s">
        <v>797</v>
      </c>
      <c r="E14048" s="4">
        <v>5780.833333333333</v>
      </c>
      <c r="F14048" t="s">
        <v>1423</v>
      </c>
      <c r="G14048" t="s">
        <v>471</v>
      </c>
      <c r="H14048" t="s">
        <v>301</v>
      </c>
      <c r="I14048" t="s">
        <v>302</v>
      </c>
      <c r="J14048" t="s">
        <v>258</v>
      </c>
      <c r="L14048" t="s">
        <v>378</v>
      </c>
      <c r="M14048" t="s">
        <v>379</v>
      </c>
      <c r="N14048" t="s">
        <v>482</v>
      </c>
    </row>
    <row r="14049" spans="1:14" hidden="1" x14ac:dyDescent="0.25">
      <c r="A14049" t="s">
        <v>476</v>
      </c>
      <c r="B14049" s="1">
        <v>45626</v>
      </c>
      <c r="C14049" t="s">
        <v>796</v>
      </c>
      <c r="D14049" t="s">
        <v>797</v>
      </c>
      <c r="E14049" s="4">
        <v>6358.9166666666661</v>
      </c>
      <c r="F14049" t="s">
        <v>1423</v>
      </c>
      <c r="G14049" t="s">
        <v>471</v>
      </c>
      <c r="H14049" t="s">
        <v>301</v>
      </c>
      <c r="I14049" t="s">
        <v>302</v>
      </c>
      <c r="J14049" t="s">
        <v>258</v>
      </c>
      <c r="L14049" t="s">
        <v>378</v>
      </c>
      <c r="M14049" t="s">
        <v>379</v>
      </c>
      <c r="N14049" t="s">
        <v>482</v>
      </c>
    </row>
    <row r="14050" spans="1:14" hidden="1" x14ac:dyDescent="0.25">
      <c r="A14050" t="s">
        <v>476</v>
      </c>
      <c r="B14050" s="1">
        <v>45657</v>
      </c>
      <c r="C14050" t="s">
        <v>796</v>
      </c>
      <c r="D14050" t="s">
        <v>797</v>
      </c>
      <c r="E14050" s="4">
        <v>6936.9999999999991</v>
      </c>
      <c r="F14050" t="s">
        <v>1423</v>
      </c>
      <c r="G14050" t="s">
        <v>471</v>
      </c>
      <c r="H14050" t="s">
        <v>301</v>
      </c>
      <c r="I14050" t="s">
        <v>302</v>
      </c>
      <c r="J14050" t="s">
        <v>258</v>
      </c>
      <c r="L14050" t="s">
        <v>378</v>
      </c>
      <c r="M14050" t="s">
        <v>379</v>
      </c>
      <c r="N14050" t="s">
        <v>482</v>
      </c>
    </row>
    <row r="14051" spans="1:14" hidden="1" x14ac:dyDescent="0.25">
      <c r="A14051" t="s">
        <v>476</v>
      </c>
      <c r="B14051" s="1">
        <v>45322</v>
      </c>
      <c r="C14051" t="s">
        <v>1056</v>
      </c>
      <c r="D14051" t="s">
        <v>247</v>
      </c>
      <c r="E14051" s="4">
        <v>198712.12321466699</v>
      </c>
      <c r="F14051" t="s">
        <v>1423</v>
      </c>
      <c r="G14051" t="s">
        <v>471</v>
      </c>
      <c r="H14051" t="s">
        <v>246</v>
      </c>
      <c r="I14051" t="s">
        <v>247</v>
      </c>
      <c r="J14051" t="s">
        <v>246</v>
      </c>
      <c r="L14051" t="s">
        <v>370</v>
      </c>
      <c r="M14051" t="s">
        <v>371</v>
      </c>
      <c r="N14051" t="s">
        <v>482</v>
      </c>
    </row>
    <row r="14052" spans="1:14" hidden="1" x14ac:dyDescent="0.25">
      <c r="A14052" t="s">
        <v>476</v>
      </c>
      <c r="B14052" s="1">
        <v>45351</v>
      </c>
      <c r="C14052" t="s">
        <v>1056</v>
      </c>
      <c r="D14052" t="s">
        <v>247</v>
      </c>
      <c r="E14052" s="4">
        <v>17125.734409339999</v>
      </c>
      <c r="F14052" t="s">
        <v>1423</v>
      </c>
      <c r="G14052" t="s">
        <v>471</v>
      </c>
      <c r="H14052" t="s">
        <v>246</v>
      </c>
      <c r="I14052" t="s">
        <v>247</v>
      </c>
      <c r="J14052" t="s">
        <v>246</v>
      </c>
      <c r="L14052" t="s">
        <v>370</v>
      </c>
      <c r="M14052" t="s">
        <v>371</v>
      </c>
      <c r="N14052" t="s">
        <v>482</v>
      </c>
    </row>
    <row r="14053" spans="1:14" hidden="1" x14ac:dyDescent="0.25">
      <c r="A14053" t="s">
        <v>476</v>
      </c>
      <c r="B14053" s="1">
        <v>45382</v>
      </c>
      <c r="C14053" t="s">
        <v>1446</v>
      </c>
      <c r="D14053" t="s">
        <v>247</v>
      </c>
      <c r="E14053" s="4">
        <v>65564.68369540025</v>
      </c>
      <c r="F14053" t="s">
        <v>1423</v>
      </c>
      <c r="G14053" t="s">
        <v>471</v>
      </c>
      <c r="H14053" t="s">
        <v>246</v>
      </c>
      <c r="I14053" t="s">
        <v>247</v>
      </c>
      <c r="J14053" t="s">
        <v>246</v>
      </c>
      <c r="L14053" t="s">
        <v>370</v>
      </c>
      <c r="M14053" t="s">
        <v>371</v>
      </c>
      <c r="N14053" t="s">
        <v>482</v>
      </c>
    </row>
    <row r="14054" spans="1:14" hidden="1" x14ac:dyDescent="0.25">
      <c r="A14054" t="s">
        <v>476</v>
      </c>
      <c r="B14054" s="1">
        <v>45412</v>
      </c>
      <c r="C14054" t="s">
        <v>1446</v>
      </c>
      <c r="D14054" t="s">
        <v>247</v>
      </c>
      <c r="E14054" s="4">
        <v>311536.20649599959</v>
      </c>
      <c r="F14054" t="s">
        <v>1423</v>
      </c>
      <c r="G14054" t="s">
        <v>471</v>
      </c>
      <c r="H14054" t="s">
        <v>246</v>
      </c>
      <c r="I14054" t="s">
        <v>247</v>
      </c>
      <c r="J14054" t="s">
        <v>246</v>
      </c>
      <c r="L14054" t="s">
        <v>370</v>
      </c>
      <c r="M14054" t="s">
        <v>371</v>
      </c>
      <c r="N14054" t="s">
        <v>482</v>
      </c>
    </row>
    <row r="14055" spans="1:14" hidden="1" x14ac:dyDescent="0.25">
      <c r="A14055" t="s">
        <v>476</v>
      </c>
      <c r="B14055" s="1">
        <v>45443</v>
      </c>
      <c r="C14055" t="s">
        <v>1446</v>
      </c>
      <c r="D14055" t="s">
        <v>247</v>
      </c>
      <c r="E14055" s="4">
        <v>355919.6072259997</v>
      </c>
      <c r="F14055" t="s">
        <v>1423</v>
      </c>
      <c r="G14055" t="s">
        <v>471</v>
      </c>
      <c r="H14055" t="s">
        <v>246</v>
      </c>
      <c r="I14055" t="s">
        <v>247</v>
      </c>
      <c r="J14055" t="s">
        <v>246</v>
      </c>
      <c r="L14055" t="s">
        <v>370</v>
      </c>
      <c r="M14055" t="s">
        <v>371</v>
      </c>
      <c r="N14055" t="s">
        <v>482</v>
      </c>
    </row>
    <row r="14056" spans="1:14" hidden="1" x14ac:dyDescent="0.25">
      <c r="A14056" t="s">
        <v>476</v>
      </c>
      <c r="B14056" s="1">
        <v>45473</v>
      </c>
      <c r="C14056" t="s">
        <v>1446</v>
      </c>
      <c r="D14056" t="s">
        <v>247</v>
      </c>
      <c r="E14056" s="4">
        <v>409912.30154799949</v>
      </c>
      <c r="F14056" t="s">
        <v>1423</v>
      </c>
      <c r="G14056" t="s">
        <v>471</v>
      </c>
      <c r="H14056" t="s">
        <v>246</v>
      </c>
      <c r="I14056" t="s">
        <v>247</v>
      </c>
      <c r="J14056" t="s">
        <v>246</v>
      </c>
      <c r="L14056" t="s">
        <v>370</v>
      </c>
      <c r="M14056" t="s">
        <v>371</v>
      </c>
      <c r="N14056" t="s">
        <v>482</v>
      </c>
    </row>
    <row r="14057" spans="1:14" hidden="1" x14ac:dyDescent="0.25">
      <c r="A14057" t="s">
        <v>476</v>
      </c>
      <c r="B14057" s="1">
        <v>45504</v>
      </c>
      <c r="C14057" t="s">
        <v>1446</v>
      </c>
      <c r="D14057" t="s">
        <v>247</v>
      </c>
      <c r="E14057" s="4">
        <v>430116.56759259943</v>
      </c>
      <c r="F14057" t="s">
        <v>1423</v>
      </c>
      <c r="G14057" t="s">
        <v>471</v>
      </c>
      <c r="H14057" t="s">
        <v>246</v>
      </c>
      <c r="I14057" t="s">
        <v>247</v>
      </c>
      <c r="J14057" t="s">
        <v>246</v>
      </c>
      <c r="L14057" t="s">
        <v>370</v>
      </c>
      <c r="M14057" t="s">
        <v>371</v>
      </c>
      <c r="N14057" t="s">
        <v>482</v>
      </c>
    </row>
    <row r="14058" spans="1:14" hidden="1" x14ac:dyDescent="0.25">
      <c r="A14058" t="s">
        <v>476</v>
      </c>
      <c r="B14058" s="1">
        <v>45535</v>
      </c>
      <c r="C14058" t="s">
        <v>1446</v>
      </c>
      <c r="D14058" t="s">
        <v>247</v>
      </c>
      <c r="E14058" s="4">
        <v>415040.10209019901</v>
      </c>
      <c r="F14058" t="s">
        <v>1423</v>
      </c>
      <c r="G14058" t="s">
        <v>471</v>
      </c>
      <c r="H14058" t="s">
        <v>246</v>
      </c>
      <c r="I14058" t="s">
        <v>247</v>
      </c>
      <c r="J14058" t="s">
        <v>246</v>
      </c>
      <c r="L14058" t="s">
        <v>370</v>
      </c>
      <c r="M14058" t="s">
        <v>371</v>
      </c>
      <c r="N14058" t="s">
        <v>482</v>
      </c>
    </row>
    <row r="14059" spans="1:14" hidden="1" x14ac:dyDescent="0.25">
      <c r="A14059" t="s">
        <v>476</v>
      </c>
      <c r="B14059" s="1">
        <v>45565</v>
      </c>
      <c r="C14059" t="s">
        <v>1446</v>
      </c>
      <c r="D14059" t="s">
        <v>247</v>
      </c>
      <c r="E14059" s="4">
        <v>397867.05062019918</v>
      </c>
      <c r="F14059" t="s">
        <v>1423</v>
      </c>
      <c r="G14059" t="s">
        <v>471</v>
      </c>
      <c r="H14059" t="s">
        <v>246</v>
      </c>
      <c r="I14059" t="s">
        <v>247</v>
      </c>
      <c r="J14059" t="s">
        <v>246</v>
      </c>
      <c r="L14059" t="s">
        <v>370</v>
      </c>
      <c r="M14059" t="s">
        <v>371</v>
      </c>
      <c r="N14059" t="s">
        <v>482</v>
      </c>
    </row>
    <row r="14060" spans="1:14" hidden="1" x14ac:dyDescent="0.25">
      <c r="A14060" t="s">
        <v>476</v>
      </c>
      <c r="B14060" s="1">
        <v>45596</v>
      </c>
      <c r="C14060" t="s">
        <v>1446</v>
      </c>
      <c r="D14060" t="s">
        <v>247</v>
      </c>
      <c r="E14060" s="4">
        <v>389581.96112019895</v>
      </c>
      <c r="F14060" t="s">
        <v>1423</v>
      </c>
      <c r="G14060" t="s">
        <v>471</v>
      </c>
      <c r="H14060" t="s">
        <v>246</v>
      </c>
      <c r="I14060" t="s">
        <v>247</v>
      </c>
      <c r="J14060" t="s">
        <v>246</v>
      </c>
      <c r="L14060" t="s">
        <v>370</v>
      </c>
      <c r="M14060" t="s">
        <v>371</v>
      </c>
      <c r="N14060" t="s">
        <v>482</v>
      </c>
    </row>
    <row r="14061" spans="1:14" hidden="1" x14ac:dyDescent="0.25">
      <c r="A14061" t="s">
        <v>476</v>
      </c>
      <c r="B14061" s="1">
        <v>45626</v>
      </c>
      <c r="C14061" t="s">
        <v>1446</v>
      </c>
      <c r="D14061" t="s">
        <v>247</v>
      </c>
      <c r="E14061" s="4">
        <v>315525.1562253923</v>
      </c>
      <c r="F14061" t="s">
        <v>1423</v>
      </c>
      <c r="G14061" t="s">
        <v>471</v>
      </c>
      <c r="H14061" t="s">
        <v>246</v>
      </c>
      <c r="I14061" t="s">
        <v>247</v>
      </c>
      <c r="J14061" t="s">
        <v>246</v>
      </c>
      <c r="L14061" t="s">
        <v>370</v>
      </c>
      <c r="M14061" t="s">
        <v>371</v>
      </c>
      <c r="N14061" t="s">
        <v>482</v>
      </c>
    </row>
    <row r="14062" spans="1:14" hidden="1" x14ac:dyDescent="0.25">
      <c r="A14062" t="s">
        <v>476</v>
      </c>
      <c r="B14062" s="1">
        <v>45657</v>
      </c>
      <c r="C14062" t="s">
        <v>1446</v>
      </c>
      <c r="D14062" t="s">
        <v>247</v>
      </c>
      <c r="E14062" s="4">
        <v>186974.81254264188</v>
      </c>
      <c r="F14062" t="s">
        <v>1423</v>
      </c>
      <c r="G14062" t="s">
        <v>471</v>
      </c>
      <c r="H14062" t="s">
        <v>246</v>
      </c>
      <c r="I14062" t="s">
        <v>247</v>
      </c>
      <c r="J14062" t="s">
        <v>246</v>
      </c>
      <c r="L14062" t="s">
        <v>370</v>
      </c>
      <c r="M14062" t="s">
        <v>371</v>
      </c>
      <c r="N14062" t="s">
        <v>482</v>
      </c>
    </row>
    <row r="14063" spans="1:14" hidden="1" x14ac:dyDescent="0.25">
      <c r="A14063" t="s">
        <v>476</v>
      </c>
      <c r="B14063" s="1">
        <v>45322</v>
      </c>
      <c r="C14063" t="s">
        <v>955</v>
      </c>
      <c r="D14063" t="s">
        <v>294</v>
      </c>
      <c r="E14063" s="4">
        <v>47503.997270000007</v>
      </c>
      <c r="F14063" t="s">
        <v>1423</v>
      </c>
      <c r="G14063" t="s">
        <v>471</v>
      </c>
      <c r="H14063" t="s">
        <v>293</v>
      </c>
      <c r="I14063" t="s">
        <v>294</v>
      </c>
      <c r="J14063" t="s">
        <v>251</v>
      </c>
      <c r="L14063" t="s">
        <v>386</v>
      </c>
      <c r="M14063" t="s">
        <v>387</v>
      </c>
      <c r="N14063" t="s">
        <v>482</v>
      </c>
    </row>
    <row r="14064" spans="1:14" hidden="1" x14ac:dyDescent="0.25">
      <c r="A14064" t="s">
        <v>476</v>
      </c>
      <c r="B14064" s="1">
        <v>45351</v>
      </c>
      <c r="C14064" t="s">
        <v>955</v>
      </c>
      <c r="D14064" t="s">
        <v>294</v>
      </c>
      <c r="E14064" s="4">
        <v>-5772.8446070910104</v>
      </c>
      <c r="F14064" t="s">
        <v>1423</v>
      </c>
      <c r="G14064" t="s">
        <v>471</v>
      </c>
      <c r="H14064" t="s">
        <v>293</v>
      </c>
      <c r="I14064" t="s">
        <v>294</v>
      </c>
      <c r="J14064" t="s">
        <v>251</v>
      </c>
      <c r="L14064" t="s">
        <v>386</v>
      </c>
      <c r="M14064" t="s">
        <v>387</v>
      </c>
      <c r="N14064" t="s">
        <v>482</v>
      </c>
    </row>
    <row r="14065" spans="1:14" hidden="1" x14ac:dyDescent="0.25">
      <c r="A14065" t="s">
        <v>476</v>
      </c>
      <c r="B14065" s="1">
        <v>45382</v>
      </c>
      <c r="C14065" t="s">
        <v>1447</v>
      </c>
      <c r="D14065" t="s">
        <v>294</v>
      </c>
      <c r="E14065" s="4">
        <v>21702.431238690013</v>
      </c>
      <c r="F14065" t="s">
        <v>1423</v>
      </c>
      <c r="G14065" t="s">
        <v>471</v>
      </c>
      <c r="H14065" t="s">
        <v>293</v>
      </c>
      <c r="I14065" t="s">
        <v>294</v>
      </c>
      <c r="J14065" t="s">
        <v>251</v>
      </c>
      <c r="L14065" t="s">
        <v>386</v>
      </c>
      <c r="M14065" t="s">
        <v>387</v>
      </c>
      <c r="N14065" t="s">
        <v>482</v>
      </c>
    </row>
    <row r="14066" spans="1:14" hidden="1" x14ac:dyDescent="0.25">
      <c r="A14066" t="s">
        <v>476</v>
      </c>
      <c r="B14066" s="1">
        <v>45412</v>
      </c>
      <c r="C14066" t="s">
        <v>1447</v>
      </c>
      <c r="D14066" t="s">
        <v>294</v>
      </c>
      <c r="E14066" s="4">
        <v>76265.352109499974</v>
      </c>
      <c r="F14066" t="s">
        <v>1423</v>
      </c>
      <c r="G14066" t="s">
        <v>471</v>
      </c>
      <c r="H14066" t="s">
        <v>293</v>
      </c>
      <c r="I14066" t="s">
        <v>294</v>
      </c>
      <c r="J14066" t="s">
        <v>251</v>
      </c>
      <c r="L14066" t="s">
        <v>386</v>
      </c>
      <c r="M14066" t="s">
        <v>387</v>
      </c>
      <c r="N14066" t="s">
        <v>482</v>
      </c>
    </row>
    <row r="14067" spans="1:14" hidden="1" x14ac:dyDescent="0.25">
      <c r="A14067" t="s">
        <v>476</v>
      </c>
      <c r="B14067" s="1">
        <v>45443</v>
      </c>
      <c r="C14067" t="s">
        <v>1447</v>
      </c>
      <c r="D14067" t="s">
        <v>294</v>
      </c>
      <c r="E14067" s="4">
        <v>92722.496148300008</v>
      </c>
      <c r="F14067" t="s">
        <v>1423</v>
      </c>
      <c r="G14067" t="s">
        <v>471</v>
      </c>
      <c r="H14067" t="s">
        <v>293</v>
      </c>
      <c r="I14067" t="s">
        <v>294</v>
      </c>
      <c r="J14067" t="s">
        <v>251</v>
      </c>
      <c r="L14067" t="s">
        <v>386</v>
      </c>
      <c r="M14067" t="s">
        <v>387</v>
      </c>
      <c r="N14067" t="s">
        <v>482</v>
      </c>
    </row>
    <row r="14068" spans="1:14" hidden="1" x14ac:dyDescent="0.25">
      <c r="A14068" t="s">
        <v>476</v>
      </c>
      <c r="B14068" s="1">
        <v>45473</v>
      </c>
      <c r="C14068" t="s">
        <v>1447</v>
      </c>
      <c r="D14068" t="s">
        <v>294</v>
      </c>
      <c r="E14068" s="4">
        <v>91521.981906689995</v>
      </c>
      <c r="F14068" t="s">
        <v>1423</v>
      </c>
      <c r="G14068" t="s">
        <v>471</v>
      </c>
      <c r="H14068" t="s">
        <v>293</v>
      </c>
      <c r="I14068" t="s">
        <v>294</v>
      </c>
      <c r="J14068" t="s">
        <v>251</v>
      </c>
      <c r="L14068" t="s">
        <v>386</v>
      </c>
      <c r="M14068" t="s">
        <v>387</v>
      </c>
      <c r="N14068" t="s">
        <v>482</v>
      </c>
    </row>
    <row r="14069" spans="1:14" hidden="1" x14ac:dyDescent="0.25">
      <c r="A14069" t="s">
        <v>476</v>
      </c>
      <c r="B14069" s="1">
        <v>45504</v>
      </c>
      <c r="C14069" t="s">
        <v>1447</v>
      </c>
      <c r="D14069" t="s">
        <v>294</v>
      </c>
      <c r="E14069" s="4">
        <v>105334.02217464003</v>
      </c>
      <c r="F14069" t="s">
        <v>1423</v>
      </c>
      <c r="G14069" t="s">
        <v>471</v>
      </c>
      <c r="H14069" t="s">
        <v>293</v>
      </c>
      <c r="I14069" t="s">
        <v>294</v>
      </c>
      <c r="J14069" t="s">
        <v>251</v>
      </c>
      <c r="L14069" t="s">
        <v>386</v>
      </c>
      <c r="M14069" t="s">
        <v>387</v>
      </c>
      <c r="N14069" t="s">
        <v>482</v>
      </c>
    </row>
    <row r="14070" spans="1:14" hidden="1" x14ac:dyDescent="0.25">
      <c r="A14070" t="s">
        <v>476</v>
      </c>
      <c r="B14070" s="1">
        <v>45535</v>
      </c>
      <c r="C14070" t="s">
        <v>1447</v>
      </c>
      <c r="D14070" t="s">
        <v>294</v>
      </c>
      <c r="E14070" s="4">
        <v>94511.554279500037</v>
      </c>
      <c r="F14070" t="s">
        <v>1423</v>
      </c>
      <c r="G14070" t="s">
        <v>471</v>
      </c>
      <c r="H14070" t="s">
        <v>293</v>
      </c>
      <c r="I14070" t="s">
        <v>294</v>
      </c>
      <c r="J14070" t="s">
        <v>251</v>
      </c>
      <c r="L14070" t="s">
        <v>386</v>
      </c>
      <c r="M14070" t="s">
        <v>387</v>
      </c>
      <c r="N14070" t="s">
        <v>482</v>
      </c>
    </row>
    <row r="14071" spans="1:14" hidden="1" x14ac:dyDescent="0.25">
      <c r="A14071" t="s">
        <v>476</v>
      </c>
      <c r="B14071" s="1">
        <v>45565</v>
      </c>
      <c r="C14071" t="s">
        <v>1447</v>
      </c>
      <c r="D14071" t="s">
        <v>294</v>
      </c>
      <c r="E14071" s="4">
        <v>99938.248574999976</v>
      </c>
      <c r="F14071" t="s">
        <v>1423</v>
      </c>
      <c r="G14071" t="s">
        <v>471</v>
      </c>
      <c r="H14071" t="s">
        <v>293</v>
      </c>
      <c r="I14071" t="s">
        <v>294</v>
      </c>
      <c r="J14071" t="s">
        <v>251</v>
      </c>
      <c r="L14071" t="s">
        <v>386</v>
      </c>
      <c r="M14071" t="s">
        <v>387</v>
      </c>
      <c r="N14071" t="s">
        <v>482</v>
      </c>
    </row>
    <row r="14072" spans="1:14" hidden="1" x14ac:dyDescent="0.25">
      <c r="A14072" t="s">
        <v>476</v>
      </c>
      <c r="B14072" s="1">
        <v>45596</v>
      </c>
      <c r="C14072" t="s">
        <v>1447</v>
      </c>
      <c r="D14072" t="s">
        <v>294</v>
      </c>
      <c r="E14072" s="4">
        <v>83461.647515778895</v>
      </c>
      <c r="F14072" t="s">
        <v>1423</v>
      </c>
      <c r="G14072" t="s">
        <v>471</v>
      </c>
      <c r="H14072" t="s">
        <v>293</v>
      </c>
      <c r="I14072" t="s">
        <v>294</v>
      </c>
      <c r="J14072" t="s">
        <v>251</v>
      </c>
      <c r="L14072" t="s">
        <v>386</v>
      </c>
      <c r="M14072" t="s">
        <v>387</v>
      </c>
      <c r="N14072" t="s">
        <v>482</v>
      </c>
    </row>
    <row r="14073" spans="1:14" hidden="1" x14ac:dyDescent="0.25">
      <c r="A14073" t="s">
        <v>476</v>
      </c>
      <c r="B14073" s="1">
        <v>45626</v>
      </c>
      <c r="C14073" t="s">
        <v>1447</v>
      </c>
      <c r="D14073" t="s">
        <v>294</v>
      </c>
      <c r="E14073" s="4">
        <v>81662.616697587422</v>
      </c>
      <c r="F14073" t="s">
        <v>1423</v>
      </c>
      <c r="G14073" t="s">
        <v>471</v>
      </c>
      <c r="H14073" t="s">
        <v>293</v>
      </c>
      <c r="I14073" t="s">
        <v>294</v>
      </c>
      <c r="J14073" t="s">
        <v>251</v>
      </c>
      <c r="L14073" t="s">
        <v>386</v>
      </c>
      <c r="M14073" t="s">
        <v>387</v>
      </c>
      <c r="N14073" t="s">
        <v>482</v>
      </c>
    </row>
    <row r="14074" spans="1:14" hidden="1" x14ac:dyDescent="0.25">
      <c r="A14074" t="s">
        <v>476</v>
      </c>
      <c r="B14074" s="1">
        <v>45657</v>
      </c>
      <c r="C14074" t="s">
        <v>1447</v>
      </c>
      <c r="D14074" t="s">
        <v>294</v>
      </c>
      <c r="E14074" s="4">
        <v>63784.499221894657</v>
      </c>
      <c r="F14074" t="s">
        <v>1423</v>
      </c>
      <c r="G14074" t="s">
        <v>471</v>
      </c>
      <c r="H14074" t="s">
        <v>293</v>
      </c>
      <c r="I14074" t="s">
        <v>294</v>
      </c>
      <c r="J14074" t="s">
        <v>251</v>
      </c>
      <c r="L14074" t="s">
        <v>386</v>
      </c>
      <c r="M14074" t="s">
        <v>387</v>
      </c>
      <c r="N14074" t="s">
        <v>482</v>
      </c>
    </row>
    <row r="14075" spans="1:14" hidden="1" x14ac:dyDescent="0.25">
      <c r="A14075" t="s">
        <v>476</v>
      </c>
      <c r="B14075" s="1">
        <v>45322</v>
      </c>
      <c r="C14075" t="s">
        <v>30</v>
      </c>
      <c r="D14075" t="s">
        <v>1229</v>
      </c>
      <c r="E14075" s="4">
        <v>-10000</v>
      </c>
      <c r="F14075" t="s">
        <v>1423</v>
      </c>
      <c r="G14075" t="s">
        <v>471</v>
      </c>
      <c r="H14075" t="s">
        <v>288</v>
      </c>
      <c r="I14075" t="s">
        <v>26</v>
      </c>
      <c r="J14075" t="s">
        <v>243</v>
      </c>
      <c r="L14075" t="s">
        <v>368</v>
      </c>
      <c r="M14075" t="s">
        <v>369</v>
      </c>
      <c r="N14075" t="s">
        <v>485</v>
      </c>
    </row>
    <row r="14076" spans="1:14" hidden="1" x14ac:dyDescent="0.25">
      <c r="A14076" t="s">
        <v>476</v>
      </c>
      <c r="B14076" s="1">
        <v>45351</v>
      </c>
      <c r="C14076" t="s">
        <v>30</v>
      </c>
      <c r="D14076" t="s">
        <v>1229</v>
      </c>
      <c r="E14076" s="4">
        <v>-10000</v>
      </c>
      <c r="F14076" t="s">
        <v>1423</v>
      </c>
      <c r="G14076" t="s">
        <v>471</v>
      </c>
      <c r="H14076" t="s">
        <v>288</v>
      </c>
      <c r="I14076" t="s">
        <v>26</v>
      </c>
      <c r="J14076" t="s">
        <v>243</v>
      </c>
      <c r="L14076" t="s">
        <v>368</v>
      </c>
      <c r="M14076" t="s">
        <v>369</v>
      </c>
      <c r="N14076" t="s">
        <v>485</v>
      </c>
    </row>
    <row r="14077" spans="1:14" hidden="1" x14ac:dyDescent="0.25">
      <c r="A14077" t="s">
        <v>476</v>
      </c>
      <c r="B14077" s="1">
        <v>45382</v>
      </c>
      <c r="C14077" t="s">
        <v>30</v>
      </c>
      <c r="D14077" t="s">
        <v>1229</v>
      </c>
      <c r="E14077" s="4">
        <v>-10000</v>
      </c>
      <c r="F14077" t="s">
        <v>1423</v>
      </c>
      <c r="G14077" t="s">
        <v>471</v>
      </c>
      <c r="H14077" t="s">
        <v>288</v>
      </c>
      <c r="I14077" t="s">
        <v>26</v>
      </c>
      <c r="J14077" t="s">
        <v>243</v>
      </c>
      <c r="L14077" t="s">
        <v>368</v>
      </c>
      <c r="M14077" t="s">
        <v>369</v>
      </c>
      <c r="N14077" t="s">
        <v>485</v>
      </c>
    </row>
    <row r="14078" spans="1:14" hidden="1" x14ac:dyDescent="0.25">
      <c r="A14078" t="s">
        <v>476</v>
      </c>
      <c r="B14078" s="1">
        <v>45412</v>
      </c>
      <c r="C14078" t="s">
        <v>30</v>
      </c>
      <c r="D14078" t="s">
        <v>1229</v>
      </c>
      <c r="E14078" s="4">
        <v>-40000</v>
      </c>
      <c r="F14078" t="s">
        <v>1423</v>
      </c>
      <c r="G14078" t="s">
        <v>471</v>
      </c>
      <c r="H14078" t="s">
        <v>288</v>
      </c>
      <c r="I14078" t="s">
        <v>26</v>
      </c>
      <c r="J14078" t="s">
        <v>243</v>
      </c>
      <c r="L14078" t="s">
        <v>368</v>
      </c>
      <c r="M14078" t="s">
        <v>369</v>
      </c>
      <c r="N14078" t="s">
        <v>485</v>
      </c>
    </row>
    <row r="14079" spans="1:14" hidden="1" x14ac:dyDescent="0.25">
      <c r="A14079" t="s">
        <v>476</v>
      </c>
      <c r="B14079" s="1">
        <v>45443</v>
      </c>
      <c r="C14079" t="s">
        <v>30</v>
      </c>
      <c r="D14079" t="s">
        <v>1229</v>
      </c>
      <c r="E14079" s="4">
        <v>-50000</v>
      </c>
      <c r="F14079" t="s">
        <v>1423</v>
      </c>
      <c r="G14079" t="s">
        <v>471</v>
      </c>
      <c r="H14079" t="s">
        <v>288</v>
      </c>
      <c r="I14079" t="s">
        <v>26</v>
      </c>
      <c r="J14079" t="s">
        <v>243</v>
      </c>
      <c r="L14079" t="s">
        <v>368</v>
      </c>
      <c r="M14079" t="s">
        <v>369</v>
      </c>
      <c r="N14079" t="s">
        <v>485</v>
      </c>
    </row>
    <row r="14080" spans="1:14" hidden="1" x14ac:dyDescent="0.25">
      <c r="A14080" t="s">
        <v>476</v>
      </c>
      <c r="B14080" s="1">
        <v>45473</v>
      </c>
      <c r="C14080" t="s">
        <v>30</v>
      </c>
      <c r="D14080" t="s">
        <v>1229</v>
      </c>
      <c r="E14080" s="4">
        <v>-60000</v>
      </c>
      <c r="F14080" t="s">
        <v>1423</v>
      </c>
      <c r="G14080" t="s">
        <v>471</v>
      </c>
      <c r="H14080" t="s">
        <v>288</v>
      </c>
      <c r="I14080" t="s">
        <v>26</v>
      </c>
      <c r="J14080" t="s">
        <v>243</v>
      </c>
      <c r="L14080" t="s">
        <v>368</v>
      </c>
      <c r="M14080" t="s">
        <v>369</v>
      </c>
      <c r="N14080" t="s">
        <v>485</v>
      </c>
    </row>
    <row r="14081" spans="1:14" hidden="1" x14ac:dyDescent="0.25">
      <c r="A14081" t="s">
        <v>476</v>
      </c>
      <c r="B14081" s="1">
        <v>45504</v>
      </c>
      <c r="C14081" t="s">
        <v>30</v>
      </c>
      <c r="D14081" t="s">
        <v>1229</v>
      </c>
      <c r="E14081" s="4">
        <v>-83333.333333333328</v>
      </c>
      <c r="F14081" t="s">
        <v>1423</v>
      </c>
      <c r="G14081" t="s">
        <v>471</v>
      </c>
      <c r="H14081" t="s">
        <v>288</v>
      </c>
      <c r="I14081" t="s">
        <v>26</v>
      </c>
      <c r="J14081" t="s">
        <v>243</v>
      </c>
      <c r="L14081" t="s">
        <v>368</v>
      </c>
      <c r="M14081" t="s">
        <v>369</v>
      </c>
      <c r="N14081" t="s">
        <v>485</v>
      </c>
    </row>
    <row r="14082" spans="1:14" hidden="1" x14ac:dyDescent="0.25">
      <c r="A14082" t="s">
        <v>476</v>
      </c>
      <c r="B14082" s="1">
        <v>45535</v>
      </c>
      <c r="C14082" t="s">
        <v>30</v>
      </c>
      <c r="D14082" t="s">
        <v>1229</v>
      </c>
      <c r="E14082" s="4">
        <v>-106666.66666666666</v>
      </c>
      <c r="F14082" t="s">
        <v>1423</v>
      </c>
      <c r="G14082" t="s">
        <v>471</v>
      </c>
      <c r="H14082" t="s">
        <v>288</v>
      </c>
      <c r="I14082" t="s">
        <v>26</v>
      </c>
      <c r="J14082" t="s">
        <v>243</v>
      </c>
      <c r="L14082" t="s">
        <v>368</v>
      </c>
      <c r="M14082" t="s">
        <v>369</v>
      </c>
      <c r="N14082" t="s">
        <v>485</v>
      </c>
    </row>
    <row r="14083" spans="1:14" hidden="1" x14ac:dyDescent="0.25">
      <c r="A14083" t="s">
        <v>476</v>
      </c>
      <c r="B14083" s="1">
        <v>45565</v>
      </c>
      <c r="C14083" t="s">
        <v>30</v>
      </c>
      <c r="D14083" t="s">
        <v>1229</v>
      </c>
      <c r="E14083" s="4">
        <v>-129999.99999999999</v>
      </c>
      <c r="F14083" t="s">
        <v>1423</v>
      </c>
      <c r="G14083" t="s">
        <v>471</v>
      </c>
      <c r="H14083" t="s">
        <v>288</v>
      </c>
      <c r="I14083" t="s">
        <v>26</v>
      </c>
      <c r="J14083" t="s">
        <v>243</v>
      </c>
      <c r="L14083" t="s">
        <v>368</v>
      </c>
      <c r="M14083" t="s">
        <v>369</v>
      </c>
      <c r="N14083" t="s">
        <v>485</v>
      </c>
    </row>
    <row r="14084" spans="1:14" hidden="1" x14ac:dyDescent="0.25">
      <c r="A14084" t="s">
        <v>476</v>
      </c>
      <c r="B14084" s="1">
        <v>45596</v>
      </c>
      <c r="C14084" t="s">
        <v>30</v>
      </c>
      <c r="D14084" t="s">
        <v>1229</v>
      </c>
      <c r="E14084" s="4">
        <v>-153333.33333333331</v>
      </c>
      <c r="F14084" t="s">
        <v>1423</v>
      </c>
      <c r="G14084" t="s">
        <v>471</v>
      </c>
      <c r="H14084" t="s">
        <v>288</v>
      </c>
      <c r="I14084" t="s">
        <v>26</v>
      </c>
      <c r="J14084" t="s">
        <v>243</v>
      </c>
      <c r="L14084" t="s">
        <v>368</v>
      </c>
      <c r="M14084" t="s">
        <v>369</v>
      </c>
      <c r="N14084" t="s">
        <v>485</v>
      </c>
    </row>
    <row r="14085" spans="1:14" hidden="1" x14ac:dyDescent="0.25">
      <c r="A14085" t="s">
        <v>476</v>
      </c>
      <c r="B14085" s="1">
        <v>45626</v>
      </c>
      <c r="C14085" t="s">
        <v>30</v>
      </c>
      <c r="D14085" t="s">
        <v>1229</v>
      </c>
      <c r="E14085" s="4">
        <v>-176666.66666666666</v>
      </c>
      <c r="F14085" t="s">
        <v>1423</v>
      </c>
      <c r="G14085" t="s">
        <v>471</v>
      </c>
      <c r="H14085" t="s">
        <v>288</v>
      </c>
      <c r="I14085" t="s">
        <v>26</v>
      </c>
      <c r="J14085" t="s">
        <v>243</v>
      </c>
      <c r="L14085" t="s">
        <v>368</v>
      </c>
      <c r="M14085" t="s">
        <v>369</v>
      </c>
      <c r="N14085" t="s">
        <v>485</v>
      </c>
    </row>
    <row r="14086" spans="1:14" hidden="1" x14ac:dyDescent="0.25">
      <c r="A14086" t="s">
        <v>476</v>
      </c>
      <c r="B14086" s="1">
        <v>45657</v>
      </c>
      <c r="C14086" t="s">
        <v>30</v>
      </c>
      <c r="D14086" t="s">
        <v>1229</v>
      </c>
      <c r="E14086" s="4">
        <v>-200000</v>
      </c>
      <c r="F14086" t="s">
        <v>1423</v>
      </c>
      <c r="G14086" t="s">
        <v>471</v>
      </c>
      <c r="H14086" t="s">
        <v>288</v>
      </c>
      <c r="I14086" t="s">
        <v>26</v>
      </c>
      <c r="J14086" t="s">
        <v>243</v>
      </c>
      <c r="L14086" t="s">
        <v>368</v>
      </c>
      <c r="M14086" t="s">
        <v>369</v>
      </c>
      <c r="N14086" t="s">
        <v>485</v>
      </c>
    </row>
    <row r="14087" spans="1:14" hidden="1" x14ac:dyDescent="0.25">
      <c r="A14087" t="s">
        <v>476</v>
      </c>
      <c r="B14087" s="1">
        <v>45351</v>
      </c>
      <c r="C14087" t="s">
        <v>27</v>
      </c>
      <c r="D14087" t="s">
        <v>1448</v>
      </c>
      <c r="E14087" s="4"/>
      <c r="F14087" t="s">
        <v>1423</v>
      </c>
      <c r="G14087" t="s">
        <v>471</v>
      </c>
      <c r="H14087" t="s">
        <v>288</v>
      </c>
      <c r="I14087" t="s">
        <v>26</v>
      </c>
      <c r="J14087" t="s">
        <v>243</v>
      </c>
      <c r="L14087" t="s">
        <v>368</v>
      </c>
      <c r="M14087" t="s">
        <v>369</v>
      </c>
      <c r="N14087" t="s">
        <v>485</v>
      </c>
    </row>
    <row r="14088" spans="1:14" hidden="1" x14ac:dyDescent="0.25">
      <c r="A14088" t="s">
        <v>476</v>
      </c>
      <c r="B14088" s="1">
        <v>45382</v>
      </c>
      <c r="C14088" t="s">
        <v>27</v>
      </c>
      <c r="D14088" t="s">
        <v>1448</v>
      </c>
      <c r="E14088" s="4">
        <v>-40000</v>
      </c>
      <c r="F14088" t="s">
        <v>1423</v>
      </c>
      <c r="G14088" t="s">
        <v>471</v>
      </c>
      <c r="H14088" t="s">
        <v>288</v>
      </c>
      <c r="I14088" t="s">
        <v>26</v>
      </c>
      <c r="J14088" t="s">
        <v>243</v>
      </c>
      <c r="L14088" t="s">
        <v>368</v>
      </c>
      <c r="M14088" t="s">
        <v>369</v>
      </c>
      <c r="N14088" t="s">
        <v>485</v>
      </c>
    </row>
    <row r="14089" spans="1:14" hidden="1" x14ac:dyDescent="0.25">
      <c r="A14089" t="s">
        <v>476</v>
      </c>
      <c r="B14089" s="1">
        <v>45412</v>
      </c>
      <c r="C14089" t="s">
        <v>27</v>
      </c>
      <c r="D14089" t="s">
        <v>1448</v>
      </c>
      <c r="E14089" s="4">
        <v>-140000</v>
      </c>
      <c r="F14089" t="s">
        <v>1423</v>
      </c>
      <c r="G14089" t="s">
        <v>471</v>
      </c>
      <c r="H14089" t="s">
        <v>288</v>
      </c>
      <c r="I14089" t="s">
        <v>26</v>
      </c>
      <c r="J14089" t="s">
        <v>243</v>
      </c>
      <c r="L14089" t="s">
        <v>368</v>
      </c>
      <c r="M14089" t="s">
        <v>369</v>
      </c>
      <c r="N14089" t="s">
        <v>485</v>
      </c>
    </row>
    <row r="14090" spans="1:14" hidden="1" x14ac:dyDescent="0.25">
      <c r="A14090" t="s">
        <v>476</v>
      </c>
      <c r="B14090" s="1">
        <v>45443</v>
      </c>
      <c r="C14090" t="s">
        <v>27</v>
      </c>
      <c r="D14090" t="s">
        <v>1448</v>
      </c>
      <c r="E14090" s="4">
        <v>-140000</v>
      </c>
      <c r="F14090" t="s">
        <v>1423</v>
      </c>
      <c r="G14090" t="s">
        <v>471</v>
      </c>
      <c r="H14090" t="s">
        <v>288</v>
      </c>
      <c r="I14090" t="s">
        <v>26</v>
      </c>
      <c r="J14090" t="s">
        <v>243</v>
      </c>
      <c r="L14090" t="s">
        <v>368</v>
      </c>
      <c r="M14090" t="s">
        <v>369</v>
      </c>
      <c r="N14090" t="s">
        <v>485</v>
      </c>
    </row>
    <row r="14091" spans="1:14" hidden="1" x14ac:dyDescent="0.25">
      <c r="A14091" t="s">
        <v>476</v>
      </c>
      <c r="B14091" s="1">
        <v>45473</v>
      </c>
      <c r="C14091" t="s">
        <v>27</v>
      </c>
      <c r="D14091" t="s">
        <v>1448</v>
      </c>
      <c r="E14091" s="4">
        <v>-140000</v>
      </c>
      <c r="F14091" t="s">
        <v>1423</v>
      </c>
      <c r="G14091" t="s">
        <v>471</v>
      </c>
      <c r="H14091" t="s">
        <v>288</v>
      </c>
      <c r="I14091" t="s">
        <v>26</v>
      </c>
      <c r="J14091" t="s">
        <v>243</v>
      </c>
      <c r="L14091" t="s">
        <v>368</v>
      </c>
      <c r="M14091" t="s">
        <v>369</v>
      </c>
      <c r="N14091" t="s">
        <v>485</v>
      </c>
    </row>
    <row r="14092" spans="1:14" hidden="1" x14ac:dyDescent="0.25">
      <c r="A14092" t="s">
        <v>476</v>
      </c>
      <c r="B14092" s="1">
        <v>45504</v>
      </c>
      <c r="C14092" t="s">
        <v>27</v>
      </c>
      <c r="D14092" t="s">
        <v>1448</v>
      </c>
      <c r="E14092" s="4">
        <v>-140000</v>
      </c>
      <c r="F14092" t="s">
        <v>1423</v>
      </c>
      <c r="G14092" t="s">
        <v>471</v>
      </c>
      <c r="H14092" t="s">
        <v>288</v>
      </c>
      <c r="I14092" t="s">
        <v>26</v>
      </c>
      <c r="J14092" t="s">
        <v>243</v>
      </c>
      <c r="L14092" t="s">
        <v>368</v>
      </c>
      <c r="M14092" t="s">
        <v>369</v>
      </c>
      <c r="N14092" t="s">
        <v>485</v>
      </c>
    </row>
    <row r="14093" spans="1:14" hidden="1" x14ac:dyDescent="0.25">
      <c r="A14093" t="s">
        <v>476</v>
      </c>
      <c r="B14093" s="1">
        <v>45535</v>
      </c>
      <c r="C14093" t="s">
        <v>27</v>
      </c>
      <c r="D14093" t="s">
        <v>1448</v>
      </c>
      <c r="E14093" s="4">
        <v>-140000</v>
      </c>
      <c r="F14093" t="s">
        <v>1423</v>
      </c>
      <c r="G14093" t="s">
        <v>471</v>
      </c>
      <c r="H14093" t="s">
        <v>288</v>
      </c>
      <c r="I14093" t="s">
        <v>26</v>
      </c>
      <c r="J14093" t="s">
        <v>243</v>
      </c>
      <c r="L14093" t="s">
        <v>368</v>
      </c>
      <c r="M14093" t="s">
        <v>369</v>
      </c>
      <c r="N14093" t="s">
        <v>485</v>
      </c>
    </row>
    <row r="14094" spans="1:14" hidden="1" x14ac:dyDescent="0.25">
      <c r="A14094" t="s">
        <v>476</v>
      </c>
      <c r="B14094" s="1">
        <v>45565</v>
      </c>
      <c r="C14094" t="s">
        <v>27</v>
      </c>
      <c r="D14094" t="s">
        <v>1448</v>
      </c>
      <c r="E14094" s="4">
        <v>-140000</v>
      </c>
      <c r="F14094" t="s">
        <v>1423</v>
      </c>
      <c r="G14094" t="s">
        <v>471</v>
      </c>
      <c r="H14094" t="s">
        <v>288</v>
      </c>
      <c r="I14094" t="s">
        <v>26</v>
      </c>
      <c r="J14094" t="s">
        <v>243</v>
      </c>
      <c r="L14094" t="s">
        <v>368</v>
      </c>
      <c r="M14094" t="s">
        <v>369</v>
      </c>
      <c r="N14094" t="s">
        <v>485</v>
      </c>
    </row>
    <row r="14095" spans="1:14" hidden="1" x14ac:dyDescent="0.25">
      <c r="A14095" t="s">
        <v>476</v>
      </c>
      <c r="B14095" s="1">
        <v>45596</v>
      </c>
      <c r="C14095" t="s">
        <v>27</v>
      </c>
      <c r="D14095" t="s">
        <v>1448</v>
      </c>
      <c r="E14095" s="4">
        <v>-140000</v>
      </c>
      <c r="F14095" t="s">
        <v>1423</v>
      </c>
      <c r="G14095" t="s">
        <v>471</v>
      </c>
      <c r="H14095" t="s">
        <v>288</v>
      </c>
      <c r="I14095" t="s">
        <v>26</v>
      </c>
      <c r="J14095" t="s">
        <v>243</v>
      </c>
      <c r="L14095" t="s">
        <v>368</v>
      </c>
      <c r="M14095" t="s">
        <v>369</v>
      </c>
      <c r="N14095" t="s">
        <v>485</v>
      </c>
    </row>
    <row r="14096" spans="1:14" hidden="1" x14ac:dyDescent="0.25">
      <c r="A14096" t="s">
        <v>476</v>
      </c>
      <c r="B14096" s="1">
        <v>45626</v>
      </c>
      <c r="C14096" t="s">
        <v>27</v>
      </c>
      <c r="D14096" t="s">
        <v>1448</v>
      </c>
      <c r="E14096" s="4">
        <v>-140000</v>
      </c>
      <c r="F14096" t="s">
        <v>1423</v>
      </c>
      <c r="G14096" t="s">
        <v>471</v>
      </c>
      <c r="H14096" t="s">
        <v>288</v>
      </c>
      <c r="I14096" t="s">
        <v>26</v>
      </c>
      <c r="J14096" t="s">
        <v>243</v>
      </c>
      <c r="L14096" t="s">
        <v>368</v>
      </c>
      <c r="M14096" t="s">
        <v>369</v>
      </c>
      <c r="N14096" t="s">
        <v>485</v>
      </c>
    </row>
    <row r="14097" spans="1:14" hidden="1" x14ac:dyDescent="0.25">
      <c r="A14097" t="s">
        <v>476</v>
      </c>
      <c r="B14097" s="1">
        <v>45657</v>
      </c>
      <c r="C14097" t="s">
        <v>27</v>
      </c>
      <c r="D14097" t="s">
        <v>1448</v>
      </c>
      <c r="E14097" s="4">
        <v>-140000</v>
      </c>
      <c r="F14097" t="s">
        <v>1423</v>
      </c>
      <c r="G14097" t="s">
        <v>471</v>
      </c>
      <c r="H14097" t="s">
        <v>288</v>
      </c>
      <c r="I14097" t="s">
        <v>26</v>
      </c>
      <c r="J14097" t="s">
        <v>243</v>
      </c>
      <c r="L14097" t="s">
        <v>368</v>
      </c>
      <c r="M14097" t="s">
        <v>369</v>
      </c>
      <c r="N14097" t="s">
        <v>485</v>
      </c>
    </row>
    <row r="14098" spans="1:14" hidden="1" x14ac:dyDescent="0.25">
      <c r="A14098" t="s">
        <v>476</v>
      </c>
      <c r="B14098" s="1">
        <v>45322</v>
      </c>
      <c r="C14098" t="s">
        <v>27</v>
      </c>
      <c r="D14098" t="s">
        <v>1032</v>
      </c>
      <c r="E14098" s="4">
        <v>-428519.07999999996</v>
      </c>
      <c r="F14098" t="s">
        <v>1423</v>
      </c>
      <c r="G14098" t="s">
        <v>471</v>
      </c>
      <c r="H14098" t="s">
        <v>288</v>
      </c>
      <c r="I14098" t="s">
        <v>26</v>
      </c>
      <c r="J14098" t="s">
        <v>243</v>
      </c>
      <c r="L14098" t="s">
        <v>368</v>
      </c>
      <c r="M14098" t="s">
        <v>369</v>
      </c>
      <c r="N14098" t="s">
        <v>485</v>
      </c>
    </row>
    <row r="14099" spans="1:14" hidden="1" x14ac:dyDescent="0.25">
      <c r="A14099" t="s">
        <v>476</v>
      </c>
      <c r="B14099" s="1">
        <v>45351</v>
      </c>
      <c r="C14099" t="s">
        <v>27</v>
      </c>
      <c r="D14099" t="s">
        <v>1032</v>
      </c>
      <c r="E14099" s="4">
        <v>-548075.42000000004</v>
      </c>
      <c r="F14099" t="s">
        <v>1423</v>
      </c>
      <c r="G14099" t="s">
        <v>471</v>
      </c>
      <c r="H14099" t="s">
        <v>288</v>
      </c>
      <c r="I14099" t="s">
        <v>26</v>
      </c>
      <c r="J14099" t="s">
        <v>243</v>
      </c>
      <c r="L14099" t="s">
        <v>368</v>
      </c>
      <c r="M14099" t="s">
        <v>369</v>
      </c>
      <c r="N14099" t="s">
        <v>485</v>
      </c>
    </row>
    <row r="14100" spans="1:14" hidden="1" x14ac:dyDescent="0.25">
      <c r="A14100" t="s">
        <v>476</v>
      </c>
      <c r="B14100" s="1">
        <v>45382</v>
      </c>
      <c r="C14100" t="s">
        <v>27</v>
      </c>
      <c r="D14100" t="s">
        <v>1032</v>
      </c>
      <c r="E14100" s="4">
        <v>-555000</v>
      </c>
      <c r="F14100" t="s">
        <v>1423</v>
      </c>
      <c r="G14100" t="s">
        <v>471</v>
      </c>
      <c r="H14100" t="s">
        <v>288</v>
      </c>
      <c r="I14100" t="s">
        <v>26</v>
      </c>
      <c r="J14100" t="s">
        <v>243</v>
      </c>
      <c r="L14100" t="s">
        <v>368</v>
      </c>
      <c r="M14100" t="s">
        <v>369</v>
      </c>
      <c r="N14100" t="s">
        <v>485</v>
      </c>
    </row>
    <row r="14101" spans="1:14" hidden="1" x14ac:dyDescent="0.25">
      <c r="A14101" t="s">
        <v>476</v>
      </c>
      <c r="B14101" s="1">
        <v>45412</v>
      </c>
      <c r="C14101" t="s">
        <v>27</v>
      </c>
      <c r="D14101" t="s">
        <v>1032</v>
      </c>
      <c r="E14101" s="4">
        <v>-1917637.3</v>
      </c>
      <c r="F14101" t="s">
        <v>1423</v>
      </c>
      <c r="G14101" t="s">
        <v>471</v>
      </c>
      <c r="H14101" t="s">
        <v>288</v>
      </c>
      <c r="I14101" t="s">
        <v>26</v>
      </c>
      <c r="J14101" t="s">
        <v>243</v>
      </c>
      <c r="L14101" t="s">
        <v>368</v>
      </c>
      <c r="M14101" t="s">
        <v>369</v>
      </c>
      <c r="N14101" t="s">
        <v>485</v>
      </c>
    </row>
    <row r="14102" spans="1:14" hidden="1" x14ac:dyDescent="0.25">
      <c r="A14102" t="s">
        <v>476</v>
      </c>
      <c r="B14102" s="1">
        <v>45443</v>
      </c>
      <c r="C14102" t="s">
        <v>27</v>
      </c>
      <c r="D14102" t="s">
        <v>1032</v>
      </c>
      <c r="E14102" s="4">
        <v>-2400125.1</v>
      </c>
      <c r="F14102" t="s">
        <v>1423</v>
      </c>
      <c r="G14102" t="s">
        <v>471</v>
      </c>
      <c r="H14102" t="s">
        <v>288</v>
      </c>
      <c r="I14102" t="s">
        <v>26</v>
      </c>
      <c r="J14102" t="s">
        <v>243</v>
      </c>
      <c r="L14102" t="s">
        <v>368</v>
      </c>
      <c r="M14102" t="s">
        <v>369</v>
      </c>
      <c r="N14102" t="s">
        <v>485</v>
      </c>
    </row>
    <row r="14103" spans="1:14" hidden="1" x14ac:dyDescent="0.25">
      <c r="A14103" t="s">
        <v>476</v>
      </c>
      <c r="B14103" s="1">
        <v>45473</v>
      </c>
      <c r="C14103" t="s">
        <v>27</v>
      </c>
      <c r="D14103" t="s">
        <v>1032</v>
      </c>
      <c r="E14103" s="4">
        <v>-2782507.9</v>
      </c>
      <c r="F14103" t="s">
        <v>1423</v>
      </c>
      <c r="G14103" t="s">
        <v>471</v>
      </c>
      <c r="H14103" t="s">
        <v>288</v>
      </c>
      <c r="I14103" t="s">
        <v>26</v>
      </c>
      <c r="J14103" t="s">
        <v>243</v>
      </c>
      <c r="L14103" t="s">
        <v>368</v>
      </c>
      <c r="M14103" t="s">
        <v>369</v>
      </c>
      <c r="N14103" t="s">
        <v>485</v>
      </c>
    </row>
    <row r="14104" spans="1:14" hidden="1" x14ac:dyDescent="0.25">
      <c r="A14104" t="s">
        <v>476</v>
      </c>
      <c r="B14104" s="1">
        <v>45504</v>
      </c>
      <c r="C14104" t="s">
        <v>27</v>
      </c>
      <c r="D14104" t="s">
        <v>1032</v>
      </c>
      <c r="E14104" s="4">
        <v>-3139105.6999999997</v>
      </c>
      <c r="F14104" t="s">
        <v>1423</v>
      </c>
      <c r="G14104" t="s">
        <v>471</v>
      </c>
      <c r="H14104" t="s">
        <v>288</v>
      </c>
      <c r="I14104" t="s">
        <v>26</v>
      </c>
      <c r="J14104" t="s">
        <v>243</v>
      </c>
      <c r="L14104" t="s">
        <v>368</v>
      </c>
      <c r="M14104" t="s">
        <v>369</v>
      </c>
      <c r="N14104" t="s">
        <v>485</v>
      </c>
    </row>
    <row r="14105" spans="1:14" hidden="1" x14ac:dyDescent="0.25">
      <c r="A14105" t="s">
        <v>476</v>
      </c>
      <c r="B14105" s="1">
        <v>45535</v>
      </c>
      <c r="C14105" t="s">
        <v>27</v>
      </c>
      <c r="D14105" t="s">
        <v>1032</v>
      </c>
      <c r="E14105" s="4">
        <v>-3368342.4999999995</v>
      </c>
      <c r="F14105" t="s">
        <v>1423</v>
      </c>
      <c r="G14105" t="s">
        <v>471</v>
      </c>
      <c r="H14105" t="s">
        <v>288</v>
      </c>
      <c r="I14105" t="s">
        <v>26</v>
      </c>
      <c r="J14105" t="s">
        <v>243</v>
      </c>
      <c r="L14105" t="s">
        <v>368</v>
      </c>
      <c r="M14105" t="s">
        <v>369</v>
      </c>
      <c r="N14105" t="s">
        <v>485</v>
      </c>
    </row>
    <row r="14106" spans="1:14" hidden="1" x14ac:dyDescent="0.25">
      <c r="A14106" t="s">
        <v>476</v>
      </c>
      <c r="B14106" s="1">
        <v>45565</v>
      </c>
      <c r="C14106" t="s">
        <v>27</v>
      </c>
      <c r="D14106" t="s">
        <v>1032</v>
      </c>
      <c r="E14106" s="4">
        <v>-3667632.4999999995</v>
      </c>
      <c r="F14106" t="s">
        <v>1423</v>
      </c>
      <c r="G14106" t="s">
        <v>471</v>
      </c>
      <c r="H14106" t="s">
        <v>288</v>
      </c>
      <c r="I14106" t="s">
        <v>26</v>
      </c>
      <c r="J14106" t="s">
        <v>243</v>
      </c>
      <c r="L14106" t="s">
        <v>368</v>
      </c>
      <c r="M14106" t="s">
        <v>369</v>
      </c>
      <c r="N14106" t="s">
        <v>485</v>
      </c>
    </row>
    <row r="14107" spans="1:14" hidden="1" x14ac:dyDescent="0.25">
      <c r="A14107" t="s">
        <v>476</v>
      </c>
      <c r="B14107" s="1">
        <v>45596</v>
      </c>
      <c r="C14107" t="s">
        <v>27</v>
      </c>
      <c r="D14107" t="s">
        <v>1032</v>
      </c>
      <c r="E14107" s="4">
        <v>-3939632.4999999995</v>
      </c>
      <c r="F14107" t="s">
        <v>1423</v>
      </c>
      <c r="G14107" t="s">
        <v>471</v>
      </c>
      <c r="H14107" t="s">
        <v>288</v>
      </c>
      <c r="I14107" t="s">
        <v>26</v>
      </c>
      <c r="J14107" t="s">
        <v>243</v>
      </c>
      <c r="L14107" t="s">
        <v>368</v>
      </c>
      <c r="M14107" t="s">
        <v>369</v>
      </c>
      <c r="N14107" t="s">
        <v>485</v>
      </c>
    </row>
    <row r="14108" spans="1:14" hidden="1" x14ac:dyDescent="0.25">
      <c r="A14108" t="s">
        <v>476</v>
      </c>
      <c r="B14108" s="1">
        <v>45626</v>
      </c>
      <c r="C14108" t="s">
        <v>27</v>
      </c>
      <c r="D14108" t="s">
        <v>1032</v>
      </c>
      <c r="E14108" s="4">
        <v>-4287632.5</v>
      </c>
      <c r="F14108" t="s">
        <v>1423</v>
      </c>
      <c r="G14108" t="s">
        <v>471</v>
      </c>
      <c r="H14108" t="s">
        <v>288</v>
      </c>
      <c r="I14108" t="s">
        <v>26</v>
      </c>
      <c r="J14108" t="s">
        <v>243</v>
      </c>
      <c r="L14108" t="s">
        <v>368</v>
      </c>
      <c r="M14108" t="s">
        <v>369</v>
      </c>
      <c r="N14108" t="s">
        <v>485</v>
      </c>
    </row>
    <row r="14109" spans="1:14" hidden="1" x14ac:dyDescent="0.25">
      <c r="A14109" t="s">
        <v>476</v>
      </c>
      <c r="B14109" s="1">
        <v>45657</v>
      </c>
      <c r="C14109" t="s">
        <v>27</v>
      </c>
      <c r="D14109" t="s">
        <v>1032</v>
      </c>
      <c r="E14109" s="4">
        <v>-4583132.5</v>
      </c>
      <c r="F14109" t="s">
        <v>1423</v>
      </c>
      <c r="G14109" t="s">
        <v>471</v>
      </c>
      <c r="H14109" t="s">
        <v>288</v>
      </c>
      <c r="I14109" t="s">
        <v>26</v>
      </c>
      <c r="J14109" t="s">
        <v>243</v>
      </c>
      <c r="L14109" t="s">
        <v>368</v>
      </c>
      <c r="M14109" t="s">
        <v>369</v>
      </c>
      <c r="N14109" t="s">
        <v>485</v>
      </c>
    </row>
    <row r="14110" spans="1:14" hidden="1" x14ac:dyDescent="0.25">
      <c r="A14110" t="s">
        <v>476</v>
      </c>
      <c r="B14110" s="1">
        <v>45322</v>
      </c>
      <c r="C14110" t="s">
        <v>27</v>
      </c>
      <c r="D14110" t="s">
        <v>1449</v>
      </c>
      <c r="E14110" s="4">
        <v>-100000</v>
      </c>
      <c r="F14110" t="s">
        <v>1423</v>
      </c>
      <c r="G14110" t="s">
        <v>471</v>
      </c>
      <c r="H14110" t="s">
        <v>288</v>
      </c>
      <c r="I14110" t="s">
        <v>26</v>
      </c>
      <c r="J14110" t="s">
        <v>243</v>
      </c>
      <c r="L14110" t="s">
        <v>368</v>
      </c>
      <c r="M14110" t="s">
        <v>369</v>
      </c>
      <c r="N14110" t="s">
        <v>485</v>
      </c>
    </row>
    <row r="14111" spans="1:14" x14ac:dyDescent="0.25">
      <c r="A14111" t="s">
        <v>476</v>
      </c>
      <c r="B14111" s="1">
        <v>45688</v>
      </c>
      <c r="C14111" t="s">
        <v>565</v>
      </c>
      <c r="D14111" t="s">
        <v>566</v>
      </c>
      <c r="E14111" s="4">
        <v>13783.419813966881</v>
      </c>
      <c r="F14111" t="s">
        <v>1423</v>
      </c>
      <c r="G14111" t="s">
        <v>471</v>
      </c>
      <c r="H14111" t="s">
        <v>291</v>
      </c>
      <c r="I14111" t="s">
        <v>292</v>
      </c>
      <c r="J14111" t="s">
        <v>251</v>
      </c>
      <c r="L14111" t="s">
        <v>376</v>
      </c>
      <c r="M14111" t="s">
        <v>377</v>
      </c>
      <c r="N14111" t="s">
        <v>486</v>
      </c>
    </row>
    <row r="14112" spans="1:14" x14ac:dyDescent="0.25">
      <c r="A14112" t="s">
        <v>476</v>
      </c>
      <c r="B14112" s="1">
        <v>45716</v>
      </c>
      <c r="C14112" t="s">
        <v>565</v>
      </c>
      <c r="D14112" t="s">
        <v>566</v>
      </c>
      <c r="E14112" s="4">
        <v>41427.989544946598</v>
      </c>
      <c r="F14112" t="s">
        <v>1423</v>
      </c>
      <c r="G14112" t="s">
        <v>471</v>
      </c>
      <c r="H14112" t="s">
        <v>291</v>
      </c>
      <c r="I14112" t="s">
        <v>292</v>
      </c>
      <c r="J14112" t="s">
        <v>251</v>
      </c>
      <c r="L14112" t="s">
        <v>376</v>
      </c>
      <c r="M14112" t="s">
        <v>377</v>
      </c>
      <c r="N14112" t="s">
        <v>486</v>
      </c>
    </row>
    <row r="14113" spans="1:14" x14ac:dyDescent="0.25">
      <c r="A14113" t="s">
        <v>476</v>
      </c>
      <c r="B14113" s="1">
        <v>45747</v>
      </c>
      <c r="C14113" t="s">
        <v>565</v>
      </c>
      <c r="D14113" t="s">
        <v>566</v>
      </c>
      <c r="E14113" s="4">
        <v>68653.775041846558</v>
      </c>
      <c r="F14113" t="s">
        <v>1423</v>
      </c>
      <c r="G14113" t="s">
        <v>471</v>
      </c>
      <c r="H14113" t="s">
        <v>291</v>
      </c>
      <c r="I14113" t="s">
        <v>292</v>
      </c>
      <c r="J14113" t="s">
        <v>251</v>
      </c>
      <c r="L14113" t="s">
        <v>376</v>
      </c>
      <c r="M14113" t="s">
        <v>377</v>
      </c>
      <c r="N14113" t="s">
        <v>486</v>
      </c>
    </row>
    <row r="14114" spans="1:14" x14ac:dyDescent="0.25">
      <c r="A14114" t="s">
        <v>476</v>
      </c>
      <c r="B14114" s="1">
        <v>45777</v>
      </c>
      <c r="C14114" t="s">
        <v>565</v>
      </c>
      <c r="D14114" t="s">
        <v>566</v>
      </c>
      <c r="E14114" s="4">
        <v>102193.5923749957</v>
      </c>
      <c r="F14114" t="s">
        <v>1423</v>
      </c>
      <c r="G14114" t="s">
        <v>471</v>
      </c>
      <c r="H14114" t="s">
        <v>291</v>
      </c>
      <c r="I14114" t="s">
        <v>292</v>
      </c>
      <c r="J14114" t="s">
        <v>251</v>
      </c>
      <c r="L14114" t="s">
        <v>376</v>
      </c>
      <c r="M14114" t="s">
        <v>377</v>
      </c>
      <c r="N14114" t="s">
        <v>486</v>
      </c>
    </row>
    <row r="14115" spans="1:14" x14ac:dyDescent="0.25">
      <c r="A14115" t="s">
        <v>476</v>
      </c>
      <c r="B14115" s="1">
        <v>45808</v>
      </c>
      <c r="C14115" t="s">
        <v>565</v>
      </c>
      <c r="D14115" t="s">
        <v>566</v>
      </c>
      <c r="E14115" s="4">
        <v>127995.98349401531</v>
      </c>
      <c r="F14115" t="s">
        <v>1423</v>
      </c>
      <c r="G14115" t="s">
        <v>471</v>
      </c>
      <c r="H14115" t="s">
        <v>291</v>
      </c>
      <c r="I14115" t="s">
        <v>292</v>
      </c>
      <c r="J14115" t="s">
        <v>251</v>
      </c>
      <c r="L14115" t="s">
        <v>376</v>
      </c>
      <c r="M14115" t="s">
        <v>377</v>
      </c>
      <c r="N14115" t="s">
        <v>486</v>
      </c>
    </row>
    <row r="14116" spans="1:14" x14ac:dyDescent="0.25">
      <c r="A14116" t="s">
        <v>476</v>
      </c>
      <c r="B14116" s="1">
        <v>45838</v>
      </c>
      <c r="C14116" t="s">
        <v>565</v>
      </c>
      <c r="D14116" t="s">
        <v>566</v>
      </c>
      <c r="E14116" s="4">
        <v>164152.88049421154</v>
      </c>
      <c r="F14116" t="s">
        <v>1423</v>
      </c>
      <c r="G14116" t="s">
        <v>471</v>
      </c>
      <c r="H14116" t="s">
        <v>291</v>
      </c>
      <c r="I14116" t="s">
        <v>292</v>
      </c>
      <c r="J14116" t="s">
        <v>251</v>
      </c>
      <c r="L14116" t="s">
        <v>376</v>
      </c>
      <c r="M14116" t="s">
        <v>377</v>
      </c>
      <c r="N14116" t="s">
        <v>486</v>
      </c>
    </row>
    <row r="14117" spans="1:14" x14ac:dyDescent="0.25">
      <c r="A14117" t="s">
        <v>476</v>
      </c>
      <c r="B14117" s="1">
        <v>45869</v>
      </c>
      <c r="C14117" t="s">
        <v>565</v>
      </c>
      <c r="D14117" t="s">
        <v>566</v>
      </c>
      <c r="E14117" s="4">
        <v>195601.1820850457</v>
      </c>
      <c r="F14117" t="s">
        <v>1423</v>
      </c>
      <c r="G14117" t="s">
        <v>471</v>
      </c>
      <c r="H14117" t="s">
        <v>291</v>
      </c>
      <c r="I14117" t="s">
        <v>292</v>
      </c>
      <c r="J14117" t="s">
        <v>251</v>
      </c>
      <c r="L14117" t="s">
        <v>376</v>
      </c>
      <c r="M14117" t="s">
        <v>377</v>
      </c>
      <c r="N14117" t="s">
        <v>486</v>
      </c>
    </row>
    <row r="14118" spans="1:14" x14ac:dyDescent="0.25">
      <c r="A14118" t="s">
        <v>476</v>
      </c>
      <c r="B14118" s="1">
        <v>45900</v>
      </c>
      <c r="C14118" t="s">
        <v>565</v>
      </c>
      <c r="D14118" t="s">
        <v>566</v>
      </c>
      <c r="E14118" s="4">
        <v>221150.00690509641</v>
      </c>
      <c r="F14118" t="s">
        <v>1423</v>
      </c>
      <c r="G14118" t="s">
        <v>471</v>
      </c>
      <c r="H14118" t="s">
        <v>291</v>
      </c>
      <c r="I14118" t="s">
        <v>292</v>
      </c>
      <c r="J14118" t="s">
        <v>251</v>
      </c>
      <c r="L14118" t="s">
        <v>376</v>
      </c>
      <c r="M14118" t="s">
        <v>377</v>
      </c>
      <c r="N14118" t="s">
        <v>486</v>
      </c>
    </row>
    <row r="14119" spans="1:14" x14ac:dyDescent="0.25">
      <c r="A14119" t="s">
        <v>476</v>
      </c>
      <c r="B14119" s="1">
        <v>45930</v>
      </c>
      <c r="C14119" t="s">
        <v>565</v>
      </c>
      <c r="D14119" t="s">
        <v>566</v>
      </c>
      <c r="E14119" s="4">
        <v>253252.42726228782</v>
      </c>
      <c r="F14119" t="s">
        <v>1423</v>
      </c>
      <c r="G14119" t="s">
        <v>471</v>
      </c>
      <c r="H14119" t="s">
        <v>291</v>
      </c>
      <c r="I14119" t="s">
        <v>292</v>
      </c>
      <c r="J14119" t="s">
        <v>251</v>
      </c>
      <c r="L14119" t="s">
        <v>376</v>
      </c>
      <c r="M14119" t="s">
        <v>377</v>
      </c>
      <c r="N14119" t="s">
        <v>486</v>
      </c>
    </row>
    <row r="14120" spans="1:14" x14ac:dyDescent="0.25">
      <c r="A14120" t="s">
        <v>476</v>
      </c>
      <c r="B14120" s="1">
        <v>45961</v>
      </c>
      <c r="C14120" t="s">
        <v>565</v>
      </c>
      <c r="D14120" t="s">
        <v>566</v>
      </c>
      <c r="E14120" s="4">
        <v>299622.59000045317</v>
      </c>
      <c r="F14120" t="s">
        <v>1423</v>
      </c>
      <c r="G14120" t="s">
        <v>471</v>
      </c>
      <c r="H14120" t="s">
        <v>291</v>
      </c>
      <c r="I14120" t="s">
        <v>292</v>
      </c>
      <c r="J14120" t="s">
        <v>251</v>
      </c>
      <c r="L14120" t="s">
        <v>376</v>
      </c>
      <c r="M14120" t="s">
        <v>377</v>
      </c>
      <c r="N14120" t="s">
        <v>486</v>
      </c>
    </row>
    <row r="14121" spans="1:14" x14ac:dyDescent="0.25">
      <c r="A14121" t="s">
        <v>476</v>
      </c>
      <c r="B14121" s="1">
        <v>45991</v>
      </c>
      <c r="C14121" t="s">
        <v>565</v>
      </c>
      <c r="D14121" t="s">
        <v>566</v>
      </c>
      <c r="E14121" s="4">
        <v>324591.13916715758</v>
      </c>
      <c r="F14121" t="s">
        <v>1423</v>
      </c>
      <c r="G14121" t="s">
        <v>471</v>
      </c>
      <c r="H14121" t="s">
        <v>291</v>
      </c>
      <c r="I14121" t="s">
        <v>292</v>
      </c>
      <c r="J14121" t="s">
        <v>251</v>
      </c>
      <c r="L14121" t="s">
        <v>376</v>
      </c>
      <c r="M14121" t="s">
        <v>377</v>
      </c>
      <c r="N14121" t="s">
        <v>486</v>
      </c>
    </row>
    <row r="14122" spans="1:14" x14ac:dyDescent="0.25">
      <c r="A14122" t="s">
        <v>476</v>
      </c>
      <c r="B14122" s="1">
        <v>46022</v>
      </c>
      <c r="C14122" t="s">
        <v>565</v>
      </c>
      <c r="D14122" t="s">
        <v>566</v>
      </c>
      <c r="E14122" s="4">
        <v>356693.559524349</v>
      </c>
      <c r="F14122" t="s">
        <v>1423</v>
      </c>
      <c r="G14122" t="s">
        <v>471</v>
      </c>
      <c r="H14122" t="s">
        <v>291</v>
      </c>
      <c r="I14122" t="s">
        <v>292</v>
      </c>
      <c r="J14122" t="s">
        <v>251</v>
      </c>
      <c r="L14122" t="s">
        <v>376</v>
      </c>
      <c r="M14122" t="s">
        <v>377</v>
      </c>
      <c r="N14122" t="s">
        <v>486</v>
      </c>
    </row>
    <row r="14123" spans="1:14" x14ac:dyDescent="0.25">
      <c r="A14123" t="s">
        <v>476</v>
      </c>
      <c r="B14123" s="1">
        <v>45688</v>
      </c>
      <c r="C14123" t="s">
        <v>568</v>
      </c>
      <c r="D14123" t="s">
        <v>569</v>
      </c>
      <c r="E14123" s="4">
        <v>14145.776614927698</v>
      </c>
      <c r="F14123" t="s">
        <v>1423</v>
      </c>
      <c r="G14123" t="s">
        <v>471</v>
      </c>
      <c r="H14123" t="s">
        <v>291</v>
      </c>
      <c r="I14123" t="s">
        <v>292</v>
      </c>
      <c r="J14123" t="s">
        <v>251</v>
      </c>
      <c r="L14123" t="s">
        <v>376</v>
      </c>
      <c r="M14123" t="s">
        <v>377</v>
      </c>
      <c r="N14123" t="s">
        <v>486</v>
      </c>
    </row>
    <row r="14124" spans="1:14" x14ac:dyDescent="0.25">
      <c r="A14124" t="s">
        <v>476</v>
      </c>
      <c r="B14124" s="1">
        <v>45716</v>
      </c>
      <c r="C14124" t="s">
        <v>568</v>
      </c>
      <c r="D14124" t="s">
        <v>569</v>
      </c>
      <c r="E14124" s="4">
        <v>23258.409502916002</v>
      </c>
      <c r="F14124" t="s">
        <v>1423</v>
      </c>
      <c r="G14124" t="s">
        <v>471</v>
      </c>
      <c r="H14124" t="s">
        <v>291</v>
      </c>
      <c r="I14124" t="s">
        <v>292</v>
      </c>
      <c r="J14124" t="s">
        <v>251</v>
      </c>
      <c r="L14124" t="s">
        <v>376</v>
      </c>
      <c r="M14124" t="s">
        <v>377</v>
      </c>
      <c r="N14124" t="s">
        <v>486</v>
      </c>
    </row>
    <row r="14125" spans="1:14" x14ac:dyDescent="0.25">
      <c r="A14125" t="s">
        <v>476</v>
      </c>
      <c r="B14125" s="1">
        <v>45747</v>
      </c>
      <c r="C14125" t="s">
        <v>568</v>
      </c>
      <c r="D14125" t="s">
        <v>569</v>
      </c>
      <c r="E14125" s="4">
        <v>38780.964857931358</v>
      </c>
      <c r="F14125" t="s">
        <v>1423</v>
      </c>
      <c r="G14125" t="s">
        <v>471</v>
      </c>
      <c r="H14125" t="s">
        <v>291</v>
      </c>
      <c r="I14125" t="s">
        <v>292</v>
      </c>
      <c r="J14125" t="s">
        <v>251</v>
      </c>
      <c r="L14125" t="s">
        <v>376</v>
      </c>
      <c r="M14125" t="s">
        <v>377</v>
      </c>
      <c r="N14125" t="s">
        <v>486</v>
      </c>
    </row>
    <row r="14126" spans="1:14" x14ac:dyDescent="0.25">
      <c r="A14126" t="s">
        <v>476</v>
      </c>
      <c r="B14126" s="1">
        <v>45777</v>
      </c>
      <c r="C14126" t="s">
        <v>568</v>
      </c>
      <c r="D14126" t="s">
        <v>569</v>
      </c>
      <c r="E14126" s="4">
        <v>48187.519621495267</v>
      </c>
      <c r="F14126" t="s">
        <v>1423</v>
      </c>
      <c r="G14126" t="s">
        <v>471</v>
      </c>
      <c r="H14126" t="s">
        <v>291</v>
      </c>
      <c r="I14126" t="s">
        <v>292</v>
      </c>
      <c r="J14126" t="s">
        <v>251</v>
      </c>
      <c r="L14126" t="s">
        <v>376</v>
      </c>
      <c r="M14126" t="s">
        <v>377</v>
      </c>
      <c r="N14126" t="s">
        <v>486</v>
      </c>
    </row>
    <row r="14127" spans="1:14" x14ac:dyDescent="0.25">
      <c r="A14127" t="s">
        <v>476</v>
      </c>
      <c r="B14127" s="1">
        <v>45808</v>
      </c>
      <c r="C14127" t="s">
        <v>568</v>
      </c>
      <c r="D14127" t="s">
        <v>569</v>
      </c>
      <c r="E14127" s="4">
        <v>62250.086804073508</v>
      </c>
      <c r="F14127" t="s">
        <v>1423</v>
      </c>
      <c r="G14127" t="s">
        <v>471</v>
      </c>
      <c r="H14127" t="s">
        <v>291</v>
      </c>
      <c r="I14127" t="s">
        <v>292</v>
      </c>
      <c r="J14127" t="s">
        <v>251</v>
      </c>
      <c r="L14127" t="s">
        <v>376</v>
      </c>
      <c r="M14127" t="s">
        <v>377</v>
      </c>
      <c r="N14127" t="s">
        <v>486</v>
      </c>
    </row>
    <row r="14128" spans="1:14" x14ac:dyDescent="0.25">
      <c r="A14128" t="s">
        <v>476</v>
      </c>
      <c r="B14128" s="1">
        <v>45838</v>
      </c>
      <c r="C14128" t="s">
        <v>568</v>
      </c>
      <c r="D14128" t="s">
        <v>569</v>
      </c>
      <c r="E14128" s="4">
        <v>69970.742454233681</v>
      </c>
      <c r="F14128" t="s">
        <v>1423</v>
      </c>
      <c r="G14128" t="s">
        <v>471</v>
      </c>
      <c r="H14128" t="s">
        <v>291</v>
      </c>
      <c r="I14128" t="s">
        <v>292</v>
      </c>
      <c r="J14128" t="s">
        <v>251</v>
      </c>
      <c r="L14128" t="s">
        <v>376</v>
      </c>
      <c r="M14128" t="s">
        <v>377</v>
      </c>
      <c r="N14128" t="s">
        <v>486</v>
      </c>
    </row>
    <row r="14129" spans="1:14" x14ac:dyDescent="0.25">
      <c r="A14129" t="s">
        <v>476</v>
      </c>
      <c r="B14129" s="1">
        <v>45869</v>
      </c>
      <c r="C14129" t="s">
        <v>568</v>
      </c>
      <c r="D14129" t="s">
        <v>569</v>
      </c>
      <c r="E14129" s="4">
        <v>119858.57660561119</v>
      </c>
      <c r="F14129" t="s">
        <v>1423</v>
      </c>
      <c r="G14129" t="s">
        <v>471</v>
      </c>
      <c r="H14129" t="s">
        <v>291</v>
      </c>
      <c r="I14129" t="s">
        <v>292</v>
      </c>
      <c r="J14129" t="s">
        <v>251</v>
      </c>
      <c r="L14129" t="s">
        <v>376</v>
      </c>
      <c r="M14129" t="s">
        <v>377</v>
      </c>
      <c r="N14129" t="s">
        <v>486</v>
      </c>
    </row>
    <row r="14130" spans="1:14" x14ac:dyDescent="0.25">
      <c r="A14130" t="s">
        <v>476</v>
      </c>
      <c r="B14130" s="1">
        <v>45900</v>
      </c>
      <c r="C14130" t="s">
        <v>568</v>
      </c>
      <c r="D14130" t="s">
        <v>569</v>
      </c>
      <c r="E14130" s="4">
        <v>136389.73147024721</v>
      </c>
      <c r="F14130" t="s">
        <v>1423</v>
      </c>
      <c r="G14130" t="s">
        <v>471</v>
      </c>
      <c r="H14130" t="s">
        <v>291</v>
      </c>
      <c r="I14130" t="s">
        <v>292</v>
      </c>
      <c r="J14130" t="s">
        <v>251</v>
      </c>
      <c r="L14130" t="s">
        <v>376</v>
      </c>
      <c r="M14130" t="s">
        <v>377</v>
      </c>
      <c r="N14130" t="s">
        <v>486</v>
      </c>
    </row>
    <row r="14131" spans="1:14" x14ac:dyDescent="0.25">
      <c r="A14131" t="s">
        <v>476</v>
      </c>
      <c r="B14131" s="1">
        <v>45930</v>
      </c>
      <c r="C14131" t="s">
        <v>568</v>
      </c>
      <c r="D14131" t="s">
        <v>569</v>
      </c>
      <c r="E14131" s="4">
        <v>156188.24087721857</v>
      </c>
      <c r="F14131" t="s">
        <v>1423</v>
      </c>
      <c r="G14131" t="s">
        <v>471</v>
      </c>
      <c r="H14131" t="s">
        <v>291</v>
      </c>
      <c r="I14131" t="s">
        <v>292</v>
      </c>
      <c r="J14131" t="s">
        <v>251</v>
      </c>
      <c r="L14131" t="s">
        <v>376</v>
      </c>
      <c r="M14131" t="s">
        <v>377</v>
      </c>
      <c r="N14131" t="s">
        <v>486</v>
      </c>
    </row>
    <row r="14132" spans="1:14" x14ac:dyDescent="0.25">
      <c r="A14132" t="s">
        <v>476</v>
      </c>
      <c r="B14132" s="1">
        <v>45961</v>
      </c>
      <c r="C14132" t="s">
        <v>568</v>
      </c>
      <c r="D14132" t="s">
        <v>569</v>
      </c>
      <c r="E14132" s="4">
        <v>184786.08779839944</v>
      </c>
      <c r="F14132" t="s">
        <v>1423</v>
      </c>
      <c r="G14132" t="s">
        <v>471</v>
      </c>
      <c r="H14132" t="s">
        <v>291</v>
      </c>
      <c r="I14132" t="s">
        <v>292</v>
      </c>
      <c r="J14132" t="s">
        <v>251</v>
      </c>
      <c r="L14132" t="s">
        <v>376</v>
      </c>
      <c r="M14132" t="s">
        <v>377</v>
      </c>
      <c r="N14132" t="s">
        <v>486</v>
      </c>
    </row>
    <row r="14133" spans="1:14" x14ac:dyDescent="0.25">
      <c r="A14133" t="s">
        <v>476</v>
      </c>
      <c r="B14133" s="1">
        <v>45991</v>
      </c>
      <c r="C14133" t="s">
        <v>568</v>
      </c>
      <c r="D14133" t="s">
        <v>569</v>
      </c>
      <c r="E14133" s="4">
        <v>200184.92844826606</v>
      </c>
      <c r="F14133" t="s">
        <v>1423</v>
      </c>
      <c r="G14133" t="s">
        <v>471</v>
      </c>
      <c r="H14133" t="s">
        <v>291</v>
      </c>
      <c r="I14133" t="s">
        <v>292</v>
      </c>
      <c r="J14133" t="s">
        <v>251</v>
      </c>
      <c r="L14133" t="s">
        <v>376</v>
      </c>
      <c r="M14133" t="s">
        <v>377</v>
      </c>
      <c r="N14133" t="s">
        <v>486</v>
      </c>
    </row>
    <row r="14134" spans="1:14" x14ac:dyDescent="0.25">
      <c r="A14134" t="s">
        <v>476</v>
      </c>
      <c r="B14134" s="1">
        <v>46022</v>
      </c>
      <c r="C14134" t="s">
        <v>568</v>
      </c>
      <c r="D14134" t="s">
        <v>569</v>
      </c>
      <c r="E14134" s="4">
        <v>219983.43785523743</v>
      </c>
      <c r="F14134" t="s">
        <v>1423</v>
      </c>
      <c r="G14134" t="s">
        <v>471</v>
      </c>
      <c r="H14134" t="s">
        <v>291</v>
      </c>
      <c r="I14134" t="s">
        <v>292</v>
      </c>
      <c r="J14134" t="s">
        <v>251</v>
      </c>
      <c r="L14134" t="s">
        <v>376</v>
      </c>
      <c r="M14134" t="s">
        <v>377</v>
      </c>
      <c r="N14134" t="s">
        <v>486</v>
      </c>
    </row>
    <row r="14135" spans="1:14" x14ac:dyDescent="0.25">
      <c r="A14135" t="s">
        <v>476</v>
      </c>
      <c r="B14135" s="1">
        <v>45688</v>
      </c>
      <c r="C14135" t="s">
        <v>574</v>
      </c>
      <c r="D14135" t="s">
        <v>575</v>
      </c>
      <c r="E14135" s="4">
        <v>3077.0128880179273</v>
      </c>
      <c r="F14135" t="s">
        <v>1423</v>
      </c>
      <c r="G14135" t="s">
        <v>471</v>
      </c>
      <c r="H14135" t="s">
        <v>291</v>
      </c>
      <c r="I14135" t="s">
        <v>292</v>
      </c>
      <c r="J14135" t="s">
        <v>251</v>
      </c>
      <c r="L14135" t="s">
        <v>376</v>
      </c>
      <c r="M14135" t="s">
        <v>377</v>
      </c>
      <c r="N14135" t="s">
        <v>486</v>
      </c>
    </row>
    <row r="14136" spans="1:14" x14ac:dyDescent="0.25">
      <c r="A14136" t="s">
        <v>476</v>
      </c>
      <c r="B14136" s="1">
        <v>45716</v>
      </c>
      <c r="C14136" t="s">
        <v>574</v>
      </c>
      <c r="D14136" t="s">
        <v>575</v>
      </c>
      <c r="E14136" s="4">
        <v>5635.8969336940099</v>
      </c>
      <c r="F14136" t="s">
        <v>1423</v>
      </c>
      <c r="G14136" t="s">
        <v>471</v>
      </c>
      <c r="H14136" t="s">
        <v>291</v>
      </c>
      <c r="I14136" t="s">
        <v>292</v>
      </c>
      <c r="J14136" t="s">
        <v>251</v>
      </c>
      <c r="L14136" t="s">
        <v>376</v>
      </c>
      <c r="M14136" t="s">
        <v>377</v>
      </c>
      <c r="N14136" t="s">
        <v>486</v>
      </c>
    </row>
    <row r="14137" spans="1:14" x14ac:dyDescent="0.25">
      <c r="A14137" t="s">
        <v>476</v>
      </c>
      <c r="B14137" s="1">
        <v>45747</v>
      </c>
      <c r="C14137" t="s">
        <v>574</v>
      </c>
      <c r="D14137" t="s">
        <v>575</v>
      </c>
      <c r="E14137" s="4">
        <v>13495.739495860542</v>
      </c>
      <c r="F14137" t="s">
        <v>1423</v>
      </c>
      <c r="G14137" t="s">
        <v>471</v>
      </c>
      <c r="H14137" t="s">
        <v>291</v>
      </c>
      <c r="I14137" t="s">
        <v>292</v>
      </c>
      <c r="J14137" t="s">
        <v>251</v>
      </c>
      <c r="L14137" t="s">
        <v>376</v>
      </c>
      <c r="M14137" t="s">
        <v>377</v>
      </c>
      <c r="N14137" t="s">
        <v>486</v>
      </c>
    </row>
    <row r="14138" spans="1:14" x14ac:dyDescent="0.25">
      <c r="A14138" t="s">
        <v>476</v>
      </c>
      <c r="B14138" s="1">
        <v>45777</v>
      </c>
      <c r="C14138" t="s">
        <v>574</v>
      </c>
      <c r="D14138" t="s">
        <v>575</v>
      </c>
      <c r="E14138" s="4">
        <v>14555.881006359348</v>
      </c>
      <c r="F14138" t="s">
        <v>1423</v>
      </c>
      <c r="G14138" t="s">
        <v>471</v>
      </c>
      <c r="H14138" t="s">
        <v>291</v>
      </c>
      <c r="I14138" t="s">
        <v>292</v>
      </c>
      <c r="J14138" t="s">
        <v>251</v>
      </c>
      <c r="L14138" t="s">
        <v>376</v>
      </c>
      <c r="M14138" t="s">
        <v>377</v>
      </c>
      <c r="N14138" t="s">
        <v>486</v>
      </c>
    </row>
    <row r="14139" spans="1:14" x14ac:dyDescent="0.25">
      <c r="A14139" t="s">
        <v>476</v>
      </c>
      <c r="B14139" s="1">
        <v>45808</v>
      </c>
      <c r="C14139" t="s">
        <v>574</v>
      </c>
      <c r="D14139" t="s">
        <v>575</v>
      </c>
      <c r="E14139" s="4">
        <v>18218.627566124902</v>
      </c>
      <c r="F14139" t="s">
        <v>1423</v>
      </c>
      <c r="G14139" t="s">
        <v>471</v>
      </c>
      <c r="H14139" t="s">
        <v>291</v>
      </c>
      <c r="I14139" t="s">
        <v>292</v>
      </c>
      <c r="J14139" t="s">
        <v>251</v>
      </c>
      <c r="L14139" t="s">
        <v>376</v>
      </c>
      <c r="M14139" t="s">
        <v>377</v>
      </c>
      <c r="N14139" t="s">
        <v>486</v>
      </c>
    </row>
    <row r="14140" spans="1:14" x14ac:dyDescent="0.25">
      <c r="A14140" t="s">
        <v>476</v>
      </c>
      <c r="B14140" s="1">
        <v>45838</v>
      </c>
      <c r="C14140" t="s">
        <v>574</v>
      </c>
      <c r="D14140" t="s">
        <v>575</v>
      </c>
      <c r="E14140" s="4">
        <v>20975.51627099593</v>
      </c>
      <c r="F14140" t="s">
        <v>1423</v>
      </c>
      <c r="G14140" t="s">
        <v>471</v>
      </c>
      <c r="H14140" t="s">
        <v>291</v>
      </c>
      <c r="I14140" t="s">
        <v>292</v>
      </c>
      <c r="J14140" t="s">
        <v>251</v>
      </c>
      <c r="L14140" t="s">
        <v>376</v>
      </c>
      <c r="M14140" t="s">
        <v>377</v>
      </c>
      <c r="N14140" t="s">
        <v>486</v>
      </c>
    </row>
    <row r="14141" spans="1:14" x14ac:dyDescent="0.25">
      <c r="A14141" t="s">
        <v>476</v>
      </c>
      <c r="B14141" s="1">
        <v>45869</v>
      </c>
      <c r="C14141" t="s">
        <v>574</v>
      </c>
      <c r="D14141" t="s">
        <v>575</v>
      </c>
      <c r="E14141" s="4">
        <v>26818.036353571286</v>
      </c>
      <c r="F14141" t="s">
        <v>1423</v>
      </c>
      <c r="G14141" t="s">
        <v>471</v>
      </c>
      <c r="H14141" t="s">
        <v>291</v>
      </c>
      <c r="I14141" t="s">
        <v>292</v>
      </c>
      <c r="J14141" t="s">
        <v>251</v>
      </c>
      <c r="L14141" t="s">
        <v>376</v>
      </c>
      <c r="M14141" t="s">
        <v>377</v>
      </c>
      <c r="N14141" t="s">
        <v>486</v>
      </c>
    </row>
    <row r="14142" spans="1:14" x14ac:dyDescent="0.25">
      <c r="A14142" t="s">
        <v>476</v>
      </c>
      <c r="B14142" s="1">
        <v>45900</v>
      </c>
      <c r="C14142" t="s">
        <v>574</v>
      </c>
      <c r="D14142" t="s">
        <v>575</v>
      </c>
      <c r="E14142" s="4">
        <v>30228.183820209128</v>
      </c>
      <c r="F14142" t="s">
        <v>1423</v>
      </c>
      <c r="G14142" t="s">
        <v>471</v>
      </c>
      <c r="H14142" t="s">
        <v>291</v>
      </c>
      <c r="I14142" t="s">
        <v>292</v>
      </c>
      <c r="J14142" t="s">
        <v>251</v>
      </c>
      <c r="L14142" t="s">
        <v>376</v>
      </c>
      <c r="M14142" t="s">
        <v>377</v>
      </c>
      <c r="N14142" t="s">
        <v>486</v>
      </c>
    </row>
    <row r="14143" spans="1:14" x14ac:dyDescent="0.25">
      <c r="A14143" t="s">
        <v>476</v>
      </c>
      <c r="B14143" s="1">
        <v>45930</v>
      </c>
      <c r="C14143" t="s">
        <v>574</v>
      </c>
      <c r="D14143" t="s">
        <v>575</v>
      </c>
      <c r="E14143" s="4">
        <v>34616.145987658841</v>
      </c>
      <c r="F14143" t="s">
        <v>1423</v>
      </c>
      <c r="G14143" t="s">
        <v>471</v>
      </c>
      <c r="H14143" t="s">
        <v>291</v>
      </c>
      <c r="I14143" t="s">
        <v>292</v>
      </c>
      <c r="J14143" t="s">
        <v>251</v>
      </c>
      <c r="L14143" t="s">
        <v>376</v>
      </c>
      <c r="M14143" t="s">
        <v>377</v>
      </c>
      <c r="N14143" t="s">
        <v>486</v>
      </c>
    </row>
    <row r="14144" spans="1:14" x14ac:dyDescent="0.25">
      <c r="A14144" t="s">
        <v>476</v>
      </c>
      <c r="B14144" s="1">
        <v>45961</v>
      </c>
      <c r="C14144" t="s">
        <v>574</v>
      </c>
      <c r="D14144" t="s">
        <v>575</v>
      </c>
      <c r="E14144" s="4">
        <v>40954.313562863979</v>
      </c>
      <c r="F14144" t="s">
        <v>1423</v>
      </c>
      <c r="G14144" t="s">
        <v>471</v>
      </c>
      <c r="H14144" t="s">
        <v>291</v>
      </c>
      <c r="I14144" t="s">
        <v>292</v>
      </c>
      <c r="J14144" t="s">
        <v>251</v>
      </c>
      <c r="L14144" t="s">
        <v>376</v>
      </c>
      <c r="M14144" t="s">
        <v>377</v>
      </c>
      <c r="N14144" t="s">
        <v>486</v>
      </c>
    </row>
    <row r="14145" spans="1:14" x14ac:dyDescent="0.25">
      <c r="A14145" t="s">
        <v>476</v>
      </c>
      <c r="B14145" s="1">
        <v>45991</v>
      </c>
      <c r="C14145" t="s">
        <v>574</v>
      </c>
      <c r="D14145" t="s">
        <v>575</v>
      </c>
      <c r="E14145" s="4">
        <v>44367.173026435979</v>
      </c>
      <c r="F14145" t="s">
        <v>1423</v>
      </c>
      <c r="G14145" t="s">
        <v>471</v>
      </c>
      <c r="H14145" t="s">
        <v>291</v>
      </c>
      <c r="I14145" t="s">
        <v>292</v>
      </c>
      <c r="J14145" t="s">
        <v>251</v>
      </c>
      <c r="L14145" t="s">
        <v>376</v>
      </c>
      <c r="M14145" t="s">
        <v>377</v>
      </c>
      <c r="N14145" t="s">
        <v>486</v>
      </c>
    </row>
    <row r="14146" spans="1:14" x14ac:dyDescent="0.25">
      <c r="A14146" t="s">
        <v>476</v>
      </c>
      <c r="B14146" s="1">
        <v>46022</v>
      </c>
      <c r="C14146" t="s">
        <v>574</v>
      </c>
      <c r="D14146" t="s">
        <v>575</v>
      </c>
      <c r="E14146" s="4">
        <v>48755.13519388569</v>
      </c>
      <c r="F14146" t="s">
        <v>1423</v>
      </c>
      <c r="G14146" t="s">
        <v>471</v>
      </c>
      <c r="H14146" t="s">
        <v>291</v>
      </c>
      <c r="I14146" t="s">
        <v>292</v>
      </c>
      <c r="J14146" t="s">
        <v>251</v>
      </c>
      <c r="L14146" t="s">
        <v>376</v>
      </c>
      <c r="M14146" t="s">
        <v>377</v>
      </c>
      <c r="N14146" t="s">
        <v>486</v>
      </c>
    </row>
    <row r="14147" spans="1:14" x14ac:dyDescent="0.25">
      <c r="A14147" t="s">
        <v>476</v>
      </c>
      <c r="B14147" s="1">
        <v>45688</v>
      </c>
      <c r="C14147" t="s">
        <v>578</v>
      </c>
      <c r="D14147" t="s">
        <v>579</v>
      </c>
      <c r="E14147" s="4">
        <v>119.47166666666668</v>
      </c>
      <c r="F14147" t="s">
        <v>1423</v>
      </c>
      <c r="G14147" t="s">
        <v>471</v>
      </c>
      <c r="H14147" t="s">
        <v>298</v>
      </c>
      <c r="I14147" t="s">
        <v>299</v>
      </c>
      <c r="J14147" t="s">
        <v>258</v>
      </c>
      <c r="L14147" t="s">
        <v>376</v>
      </c>
      <c r="M14147" t="s">
        <v>377</v>
      </c>
      <c r="N14147" t="s">
        <v>487</v>
      </c>
    </row>
    <row r="14148" spans="1:14" x14ac:dyDescent="0.25">
      <c r="A14148" t="s">
        <v>476</v>
      </c>
      <c r="B14148" s="1">
        <v>45716</v>
      </c>
      <c r="C14148" t="s">
        <v>578</v>
      </c>
      <c r="D14148" t="s">
        <v>579</v>
      </c>
      <c r="E14148" s="4">
        <v>238.94333333333336</v>
      </c>
      <c r="F14148" t="s">
        <v>1423</v>
      </c>
      <c r="G14148" t="s">
        <v>471</v>
      </c>
      <c r="H14148" t="s">
        <v>298</v>
      </c>
      <c r="I14148" t="s">
        <v>299</v>
      </c>
      <c r="J14148" t="s">
        <v>258</v>
      </c>
      <c r="L14148" t="s">
        <v>376</v>
      </c>
      <c r="M14148" t="s">
        <v>377</v>
      </c>
      <c r="N14148" t="s">
        <v>487</v>
      </c>
    </row>
    <row r="14149" spans="1:14" x14ac:dyDescent="0.25">
      <c r="A14149" t="s">
        <v>476</v>
      </c>
      <c r="B14149" s="1">
        <v>45747</v>
      </c>
      <c r="C14149" t="s">
        <v>578</v>
      </c>
      <c r="D14149" t="s">
        <v>579</v>
      </c>
      <c r="E14149" s="4">
        <v>358.41500000000002</v>
      </c>
      <c r="F14149" t="s">
        <v>1423</v>
      </c>
      <c r="G14149" t="s">
        <v>471</v>
      </c>
      <c r="H14149" t="s">
        <v>298</v>
      </c>
      <c r="I14149" t="s">
        <v>299</v>
      </c>
      <c r="J14149" t="s">
        <v>258</v>
      </c>
      <c r="L14149" t="s">
        <v>376</v>
      </c>
      <c r="M14149" t="s">
        <v>377</v>
      </c>
      <c r="N14149" t="s">
        <v>487</v>
      </c>
    </row>
    <row r="14150" spans="1:14" x14ac:dyDescent="0.25">
      <c r="A14150" t="s">
        <v>476</v>
      </c>
      <c r="B14150" s="1">
        <v>45777</v>
      </c>
      <c r="C14150" t="s">
        <v>578</v>
      </c>
      <c r="D14150" t="s">
        <v>579</v>
      </c>
      <c r="E14150" s="4">
        <v>477.88666666666671</v>
      </c>
      <c r="F14150" t="s">
        <v>1423</v>
      </c>
      <c r="G14150" t="s">
        <v>471</v>
      </c>
      <c r="H14150" t="s">
        <v>298</v>
      </c>
      <c r="I14150" t="s">
        <v>299</v>
      </c>
      <c r="J14150" t="s">
        <v>258</v>
      </c>
      <c r="L14150" t="s">
        <v>376</v>
      </c>
      <c r="M14150" t="s">
        <v>377</v>
      </c>
      <c r="N14150" t="s">
        <v>487</v>
      </c>
    </row>
    <row r="14151" spans="1:14" x14ac:dyDescent="0.25">
      <c r="A14151" t="s">
        <v>476</v>
      </c>
      <c r="B14151" s="1">
        <v>45808</v>
      </c>
      <c r="C14151" t="s">
        <v>578</v>
      </c>
      <c r="D14151" t="s">
        <v>579</v>
      </c>
      <c r="E14151" s="4">
        <v>597.35833333333335</v>
      </c>
      <c r="F14151" t="s">
        <v>1423</v>
      </c>
      <c r="G14151" t="s">
        <v>471</v>
      </c>
      <c r="H14151" t="s">
        <v>298</v>
      </c>
      <c r="I14151" t="s">
        <v>299</v>
      </c>
      <c r="J14151" t="s">
        <v>258</v>
      </c>
      <c r="L14151" t="s">
        <v>376</v>
      </c>
      <c r="M14151" t="s">
        <v>377</v>
      </c>
      <c r="N14151" t="s">
        <v>487</v>
      </c>
    </row>
    <row r="14152" spans="1:14" x14ac:dyDescent="0.25">
      <c r="A14152" t="s">
        <v>476</v>
      </c>
      <c r="B14152" s="1">
        <v>45838</v>
      </c>
      <c r="C14152" t="s">
        <v>578</v>
      </c>
      <c r="D14152" t="s">
        <v>579</v>
      </c>
      <c r="E14152" s="4">
        <v>716.83</v>
      </c>
      <c r="F14152" t="s">
        <v>1423</v>
      </c>
      <c r="G14152" t="s">
        <v>471</v>
      </c>
      <c r="H14152" t="s">
        <v>298</v>
      </c>
      <c r="I14152" t="s">
        <v>299</v>
      </c>
      <c r="J14152" t="s">
        <v>258</v>
      </c>
      <c r="L14152" t="s">
        <v>376</v>
      </c>
      <c r="M14152" t="s">
        <v>377</v>
      </c>
      <c r="N14152" t="s">
        <v>487</v>
      </c>
    </row>
    <row r="14153" spans="1:14" x14ac:dyDescent="0.25">
      <c r="A14153" t="s">
        <v>476</v>
      </c>
      <c r="B14153" s="1">
        <v>45869</v>
      </c>
      <c r="C14153" t="s">
        <v>578</v>
      </c>
      <c r="D14153" t="s">
        <v>579</v>
      </c>
      <c r="E14153" s="4">
        <v>836.30166666666673</v>
      </c>
      <c r="F14153" t="s">
        <v>1423</v>
      </c>
      <c r="G14153" t="s">
        <v>471</v>
      </c>
      <c r="H14153" t="s">
        <v>298</v>
      </c>
      <c r="I14153" t="s">
        <v>299</v>
      </c>
      <c r="J14153" t="s">
        <v>258</v>
      </c>
      <c r="L14153" t="s">
        <v>376</v>
      </c>
      <c r="M14153" t="s">
        <v>377</v>
      </c>
      <c r="N14153" t="s">
        <v>487</v>
      </c>
    </row>
    <row r="14154" spans="1:14" x14ac:dyDescent="0.25">
      <c r="A14154" t="s">
        <v>476</v>
      </c>
      <c r="B14154" s="1">
        <v>45900</v>
      </c>
      <c r="C14154" t="s">
        <v>578</v>
      </c>
      <c r="D14154" t="s">
        <v>579</v>
      </c>
      <c r="E14154" s="4">
        <v>955.77333333333343</v>
      </c>
      <c r="F14154" t="s">
        <v>1423</v>
      </c>
      <c r="G14154" t="s">
        <v>471</v>
      </c>
      <c r="H14154" t="s">
        <v>298</v>
      </c>
      <c r="I14154" t="s">
        <v>299</v>
      </c>
      <c r="J14154" t="s">
        <v>258</v>
      </c>
      <c r="L14154" t="s">
        <v>376</v>
      </c>
      <c r="M14154" t="s">
        <v>377</v>
      </c>
      <c r="N14154" t="s">
        <v>487</v>
      </c>
    </row>
    <row r="14155" spans="1:14" x14ac:dyDescent="0.25">
      <c r="A14155" t="s">
        <v>476</v>
      </c>
      <c r="B14155" s="1">
        <v>45930</v>
      </c>
      <c r="C14155" t="s">
        <v>578</v>
      </c>
      <c r="D14155" t="s">
        <v>579</v>
      </c>
      <c r="E14155" s="4">
        <v>1075.2450000000001</v>
      </c>
      <c r="F14155" t="s">
        <v>1423</v>
      </c>
      <c r="G14155" t="s">
        <v>471</v>
      </c>
      <c r="H14155" t="s">
        <v>298</v>
      </c>
      <c r="I14155" t="s">
        <v>299</v>
      </c>
      <c r="J14155" t="s">
        <v>258</v>
      </c>
      <c r="L14155" t="s">
        <v>376</v>
      </c>
      <c r="M14155" t="s">
        <v>377</v>
      </c>
      <c r="N14155" t="s">
        <v>487</v>
      </c>
    </row>
    <row r="14156" spans="1:14" x14ac:dyDescent="0.25">
      <c r="A14156" t="s">
        <v>476</v>
      </c>
      <c r="B14156" s="1">
        <v>45961</v>
      </c>
      <c r="C14156" t="s">
        <v>578</v>
      </c>
      <c r="D14156" t="s">
        <v>579</v>
      </c>
      <c r="E14156" s="4">
        <v>1194.7166666666667</v>
      </c>
      <c r="F14156" t="s">
        <v>1423</v>
      </c>
      <c r="G14156" t="s">
        <v>471</v>
      </c>
      <c r="H14156" t="s">
        <v>298</v>
      </c>
      <c r="I14156" t="s">
        <v>299</v>
      </c>
      <c r="J14156" t="s">
        <v>258</v>
      </c>
      <c r="L14156" t="s">
        <v>376</v>
      </c>
      <c r="M14156" t="s">
        <v>377</v>
      </c>
      <c r="N14156" t="s">
        <v>487</v>
      </c>
    </row>
    <row r="14157" spans="1:14" x14ac:dyDescent="0.25">
      <c r="A14157" t="s">
        <v>476</v>
      </c>
      <c r="B14157" s="1">
        <v>45991</v>
      </c>
      <c r="C14157" t="s">
        <v>578</v>
      </c>
      <c r="D14157" t="s">
        <v>579</v>
      </c>
      <c r="E14157" s="4">
        <v>1314.1883333333333</v>
      </c>
      <c r="F14157" t="s">
        <v>1423</v>
      </c>
      <c r="G14157" t="s">
        <v>471</v>
      </c>
      <c r="H14157" t="s">
        <v>298</v>
      </c>
      <c r="I14157" t="s">
        <v>299</v>
      </c>
      <c r="J14157" t="s">
        <v>258</v>
      </c>
      <c r="L14157" t="s">
        <v>376</v>
      </c>
      <c r="M14157" t="s">
        <v>377</v>
      </c>
      <c r="N14157" t="s">
        <v>487</v>
      </c>
    </row>
    <row r="14158" spans="1:14" x14ac:dyDescent="0.25">
      <c r="A14158" t="s">
        <v>476</v>
      </c>
      <c r="B14158" s="1">
        <v>46022</v>
      </c>
      <c r="C14158" t="s">
        <v>578</v>
      </c>
      <c r="D14158" t="s">
        <v>579</v>
      </c>
      <c r="E14158" s="4">
        <v>1433.6599999999999</v>
      </c>
      <c r="F14158" t="s">
        <v>1423</v>
      </c>
      <c r="G14158" t="s">
        <v>471</v>
      </c>
      <c r="H14158" t="s">
        <v>298</v>
      </c>
      <c r="I14158" t="s">
        <v>299</v>
      </c>
      <c r="J14158" t="s">
        <v>258</v>
      </c>
      <c r="L14158" t="s">
        <v>376</v>
      </c>
      <c r="M14158" t="s">
        <v>377</v>
      </c>
      <c r="N14158" t="s">
        <v>487</v>
      </c>
    </row>
    <row r="14159" spans="1:14" x14ac:dyDescent="0.25">
      <c r="A14159" t="s">
        <v>476</v>
      </c>
      <c r="B14159" s="1">
        <v>45688</v>
      </c>
      <c r="C14159" t="s">
        <v>582</v>
      </c>
      <c r="D14159" t="s">
        <v>583</v>
      </c>
      <c r="E14159" s="4">
        <v>1083.3333333333333</v>
      </c>
      <c r="F14159" t="s">
        <v>1423</v>
      </c>
      <c r="G14159" t="s">
        <v>471</v>
      </c>
      <c r="H14159" t="s">
        <v>291</v>
      </c>
      <c r="I14159" t="s">
        <v>292</v>
      </c>
      <c r="J14159" t="s">
        <v>251</v>
      </c>
      <c r="L14159" t="s">
        <v>376</v>
      </c>
      <c r="M14159" t="s">
        <v>377</v>
      </c>
      <c r="N14159" t="s">
        <v>482</v>
      </c>
    </row>
    <row r="14160" spans="1:14" x14ac:dyDescent="0.25">
      <c r="A14160" t="s">
        <v>476</v>
      </c>
      <c r="B14160" s="1">
        <v>45716</v>
      </c>
      <c r="C14160" t="s">
        <v>582</v>
      </c>
      <c r="D14160" t="s">
        <v>583</v>
      </c>
      <c r="E14160" s="4">
        <v>2166.6666666666665</v>
      </c>
      <c r="F14160" t="s">
        <v>1423</v>
      </c>
      <c r="G14160" t="s">
        <v>471</v>
      </c>
      <c r="H14160" t="s">
        <v>291</v>
      </c>
      <c r="I14160" t="s">
        <v>292</v>
      </c>
      <c r="J14160" t="s">
        <v>251</v>
      </c>
      <c r="L14160" t="s">
        <v>376</v>
      </c>
      <c r="M14160" t="s">
        <v>377</v>
      </c>
      <c r="N14160" t="s">
        <v>482</v>
      </c>
    </row>
    <row r="14161" spans="1:14" x14ac:dyDescent="0.25">
      <c r="A14161" t="s">
        <v>476</v>
      </c>
      <c r="B14161" s="1">
        <v>45747</v>
      </c>
      <c r="C14161" t="s">
        <v>582</v>
      </c>
      <c r="D14161" t="s">
        <v>583</v>
      </c>
      <c r="E14161" s="4">
        <v>3250</v>
      </c>
      <c r="F14161" t="s">
        <v>1423</v>
      </c>
      <c r="G14161" t="s">
        <v>471</v>
      </c>
      <c r="H14161" t="s">
        <v>291</v>
      </c>
      <c r="I14161" t="s">
        <v>292</v>
      </c>
      <c r="J14161" t="s">
        <v>251</v>
      </c>
      <c r="L14161" t="s">
        <v>376</v>
      </c>
      <c r="M14161" t="s">
        <v>377</v>
      </c>
      <c r="N14161" t="s">
        <v>482</v>
      </c>
    </row>
    <row r="14162" spans="1:14" x14ac:dyDescent="0.25">
      <c r="A14162" t="s">
        <v>476</v>
      </c>
      <c r="B14162" s="1">
        <v>45777</v>
      </c>
      <c r="C14162" t="s">
        <v>582</v>
      </c>
      <c r="D14162" t="s">
        <v>583</v>
      </c>
      <c r="E14162" s="4">
        <v>4333.333333333333</v>
      </c>
      <c r="F14162" t="s">
        <v>1423</v>
      </c>
      <c r="G14162" t="s">
        <v>471</v>
      </c>
      <c r="H14162" t="s">
        <v>291</v>
      </c>
      <c r="I14162" t="s">
        <v>292</v>
      </c>
      <c r="J14162" t="s">
        <v>251</v>
      </c>
      <c r="L14162" t="s">
        <v>376</v>
      </c>
      <c r="M14162" t="s">
        <v>377</v>
      </c>
      <c r="N14162" t="s">
        <v>482</v>
      </c>
    </row>
    <row r="14163" spans="1:14" x14ac:dyDescent="0.25">
      <c r="A14163" t="s">
        <v>476</v>
      </c>
      <c r="B14163" s="1">
        <v>45808</v>
      </c>
      <c r="C14163" t="s">
        <v>582</v>
      </c>
      <c r="D14163" t="s">
        <v>583</v>
      </c>
      <c r="E14163" s="4">
        <v>5416.6666666666661</v>
      </c>
      <c r="F14163" t="s">
        <v>1423</v>
      </c>
      <c r="G14163" t="s">
        <v>471</v>
      </c>
      <c r="H14163" t="s">
        <v>291</v>
      </c>
      <c r="I14163" t="s">
        <v>292</v>
      </c>
      <c r="J14163" t="s">
        <v>251</v>
      </c>
      <c r="L14163" t="s">
        <v>376</v>
      </c>
      <c r="M14163" t="s">
        <v>377</v>
      </c>
      <c r="N14163" t="s">
        <v>482</v>
      </c>
    </row>
    <row r="14164" spans="1:14" x14ac:dyDescent="0.25">
      <c r="A14164" t="s">
        <v>476</v>
      </c>
      <c r="B14164" s="1">
        <v>45838</v>
      </c>
      <c r="C14164" t="s">
        <v>582</v>
      </c>
      <c r="D14164" t="s">
        <v>583</v>
      </c>
      <c r="E14164" s="4">
        <v>6499.9999999999991</v>
      </c>
      <c r="F14164" t="s">
        <v>1423</v>
      </c>
      <c r="G14164" t="s">
        <v>471</v>
      </c>
      <c r="H14164" t="s">
        <v>291</v>
      </c>
      <c r="I14164" t="s">
        <v>292</v>
      </c>
      <c r="J14164" t="s">
        <v>251</v>
      </c>
      <c r="L14164" t="s">
        <v>376</v>
      </c>
      <c r="M14164" t="s">
        <v>377</v>
      </c>
      <c r="N14164" t="s">
        <v>482</v>
      </c>
    </row>
    <row r="14165" spans="1:14" x14ac:dyDescent="0.25">
      <c r="A14165" t="s">
        <v>476</v>
      </c>
      <c r="B14165" s="1">
        <v>45869</v>
      </c>
      <c r="C14165" t="s">
        <v>582</v>
      </c>
      <c r="D14165" t="s">
        <v>583</v>
      </c>
      <c r="E14165" s="4">
        <v>7583.3333333333321</v>
      </c>
      <c r="F14165" t="s">
        <v>1423</v>
      </c>
      <c r="G14165" t="s">
        <v>471</v>
      </c>
      <c r="H14165" t="s">
        <v>291</v>
      </c>
      <c r="I14165" t="s">
        <v>292</v>
      </c>
      <c r="J14165" t="s">
        <v>251</v>
      </c>
      <c r="L14165" t="s">
        <v>376</v>
      </c>
      <c r="M14165" t="s">
        <v>377</v>
      </c>
      <c r="N14165" t="s">
        <v>482</v>
      </c>
    </row>
    <row r="14166" spans="1:14" x14ac:dyDescent="0.25">
      <c r="A14166" t="s">
        <v>476</v>
      </c>
      <c r="B14166" s="1">
        <v>45900</v>
      </c>
      <c r="C14166" t="s">
        <v>582</v>
      </c>
      <c r="D14166" t="s">
        <v>583</v>
      </c>
      <c r="E14166" s="4">
        <v>8666.6666666666661</v>
      </c>
      <c r="F14166" t="s">
        <v>1423</v>
      </c>
      <c r="G14166" t="s">
        <v>471</v>
      </c>
      <c r="H14166" t="s">
        <v>291</v>
      </c>
      <c r="I14166" t="s">
        <v>292</v>
      </c>
      <c r="J14166" t="s">
        <v>251</v>
      </c>
      <c r="L14166" t="s">
        <v>376</v>
      </c>
      <c r="M14166" t="s">
        <v>377</v>
      </c>
      <c r="N14166" t="s">
        <v>482</v>
      </c>
    </row>
    <row r="14167" spans="1:14" x14ac:dyDescent="0.25">
      <c r="A14167" t="s">
        <v>476</v>
      </c>
      <c r="B14167" s="1">
        <v>45930</v>
      </c>
      <c r="C14167" t="s">
        <v>582</v>
      </c>
      <c r="D14167" t="s">
        <v>583</v>
      </c>
      <c r="E14167" s="4">
        <v>9750</v>
      </c>
      <c r="F14167" t="s">
        <v>1423</v>
      </c>
      <c r="G14167" t="s">
        <v>471</v>
      </c>
      <c r="H14167" t="s">
        <v>291</v>
      </c>
      <c r="I14167" t="s">
        <v>292</v>
      </c>
      <c r="J14167" t="s">
        <v>251</v>
      </c>
      <c r="L14167" t="s">
        <v>376</v>
      </c>
      <c r="M14167" t="s">
        <v>377</v>
      </c>
      <c r="N14167" t="s">
        <v>482</v>
      </c>
    </row>
    <row r="14168" spans="1:14" x14ac:dyDescent="0.25">
      <c r="A14168" t="s">
        <v>476</v>
      </c>
      <c r="B14168" s="1">
        <v>45961</v>
      </c>
      <c r="C14168" t="s">
        <v>582</v>
      </c>
      <c r="D14168" t="s">
        <v>583</v>
      </c>
      <c r="E14168" s="4">
        <v>10833.333333333334</v>
      </c>
      <c r="F14168" t="s">
        <v>1423</v>
      </c>
      <c r="G14168" t="s">
        <v>471</v>
      </c>
      <c r="H14168" t="s">
        <v>291</v>
      </c>
      <c r="I14168" t="s">
        <v>292</v>
      </c>
      <c r="J14168" t="s">
        <v>251</v>
      </c>
      <c r="L14168" t="s">
        <v>376</v>
      </c>
      <c r="M14168" t="s">
        <v>377</v>
      </c>
      <c r="N14168" t="s">
        <v>482</v>
      </c>
    </row>
    <row r="14169" spans="1:14" x14ac:dyDescent="0.25">
      <c r="A14169" t="s">
        <v>476</v>
      </c>
      <c r="B14169" s="1">
        <v>45991</v>
      </c>
      <c r="C14169" t="s">
        <v>582</v>
      </c>
      <c r="D14169" t="s">
        <v>583</v>
      </c>
      <c r="E14169" s="4">
        <v>11916.666666666668</v>
      </c>
      <c r="F14169" t="s">
        <v>1423</v>
      </c>
      <c r="G14169" t="s">
        <v>471</v>
      </c>
      <c r="H14169" t="s">
        <v>291</v>
      </c>
      <c r="I14169" t="s">
        <v>292</v>
      </c>
      <c r="J14169" t="s">
        <v>251</v>
      </c>
      <c r="L14169" t="s">
        <v>376</v>
      </c>
      <c r="M14169" t="s">
        <v>377</v>
      </c>
      <c r="N14169" t="s">
        <v>482</v>
      </c>
    </row>
    <row r="14170" spans="1:14" x14ac:dyDescent="0.25">
      <c r="A14170" t="s">
        <v>476</v>
      </c>
      <c r="B14170" s="1">
        <v>46022</v>
      </c>
      <c r="C14170" t="s">
        <v>582</v>
      </c>
      <c r="D14170" t="s">
        <v>583</v>
      </c>
      <c r="E14170" s="4">
        <v>13000.000000000002</v>
      </c>
      <c r="F14170" t="s">
        <v>1423</v>
      </c>
      <c r="G14170" t="s">
        <v>471</v>
      </c>
      <c r="H14170" t="s">
        <v>291</v>
      </c>
      <c r="I14170" t="s">
        <v>292</v>
      </c>
      <c r="J14170" t="s">
        <v>251</v>
      </c>
      <c r="L14170" t="s">
        <v>376</v>
      </c>
      <c r="M14170" t="s">
        <v>377</v>
      </c>
      <c r="N14170" t="s">
        <v>482</v>
      </c>
    </row>
    <row r="14171" spans="1:14" x14ac:dyDescent="0.25">
      <c r="A14171" t="s">
        <v>476</v>
      </c>
      <c r="B14171" s="1">
        <v>45688</v>
      </c>
      <c r="C14171" t="s">
        <v>586</v>
      </c>
      <c r="D14171" t="s">
        <v>587</v>
      </c>
      <c r="E14171" s="4">
        <v>637.86784166666666</v>
      </c>
      <c r="F14171" t="s">
        <v>1423</v>
      </c>
      <c r="G14171" t="s">
        <v>471</v>
      </c>
      <c r="H14171" t="s">
        <v>298</v>
      </c>
      <c r="I14171" t="s">
        <v>299</v>
      </c>
      <c r="J14171" t="s">
        <v>258</v>
      </c>
      <c r="L14171" t="s">
        <v>376</v>
      </c>
      <c r="M14171" t="s">
        <v>377</v>
      </c>
      <c r="N14171" t="s">
        <v>487</v>
      </c>
    </row>
    <row r="14172" spans="1:14" x14ac:dyDescent="0.25">
      <c r="A14172" t="s">
        <v>476</v>
      </c>
      <c r="B14172" s="1">
        <v>45716</v>
      </c>
      <c r="C14172" t="s">
        <v>586</v>
      </c>
      <c r="D14172" t="s">
        <v>587</v>
      </c>
      <c r="E14172" s="4">
        <v>1275.7356833333333</v>
      </c>
      <c r="F14172" t="s">
        <v>1423</v>
      </c>
      <c r="G14172" t="s">
        <v>471</v>
      </c>
      <c r="H14172" t="s">
        <v>298</v>
      </c>
      <c r="I14172" t="s">
        <v>299</v>
      </c>
      <c r="J14172" t="s">
        <v>258</v>
      </c>
      <c r="L14172" t="s">
        <v>376</v>
      </c>
      <c r="M14172" t="s">
        <v>377</v>
      </c>
      <c r="N14172" t="s">
        <v>487</v>
      </c>
    </row>
    <row r="14173" spans="1:14" x14ac:dyDescent="0.25">
      <c r="A14173" t="s">
        <v>476</v>
      </c>
      <c r="B14173" s="1">
        <v>45747</v>
      </c>
      <c r="C14173" t="s">
        <v>586</v>
      </c>
      <c r="D14173" t="s">
        <v>587</v>
      </c>
      <c r="E14173" s="4">
        <v>1913.603525</v>
      </c>
      <c r="F14173" t="s">
        <v>1423</v>
      </c>
      <c r="G14173" t="s">
        <v>471</v>
      </c>
      <c r="H14173" t="s">
        <v>298</v>
      </c>
      <c r="I14173" t="s">
        <v>299</v>
      </c>
      <c r="J14173" t="s">
        <v>258</v>
      </c>
      <c r="L14173" t="s">
        <v>376</v>
      </c>
      <c r="M14173" t="s">
        <v>377</v>
      </c>
      <c r="N14173" t="s">
        <v>487</v>
      </c>
    </row>
    <row r="14174" spans="1:14" x14ac:dyDescent="0.25">
      <c r="A14174" t="s">
        <v>476</v>
      </c>
      <c r="B14174" s="1">
        <v>45777</v>
      </c>
      <c r="C14174" t="s">
        <v>586</v>
      </c>
      <c r="D14174" t="s">
        <v>587</v>
      </c>
      <c r="E14174" s="4">
        <v>2551.4713666666667</v>
      </c>
      <c r="F14174" t="s">
        <v>1423</v>
      </c>
      <c r="G14174" t="s">
        <v>471</v>
      </c>
      <c r="H14174" t="s">
        <v>298</v>
      </c>
      <c r="I14174" t="s">
        <v>299</v>
      </c>
      <c r="J14174" t="s">
        <v>258</v>
      </c>
      <c r="L14174" t="s">
        <v>376</v>
      </c>
      <c r="M14174" t="s">
        <v>377</v>
      </c>
      <c r="N14174" t="s">
        <v>487</v>
      </c>
    </row>
    <row r="14175" spans="1:14" x14ac:dyDescent="0.25">
      <c r="A14175" t="s">
        <v>476</v>
      </c>
      <c r="B14175" s="1">
        <v>45808</v>
      </c>
      <c r="C14175" t="s">
        <v>586</v>
      </c>
      <c r="D14175" t="s">
        <v>587</v>
      </c>
      <c r="E14175" s="4">
        <v>3189.3392083333333</v>
      </c>
      <c r="F14175" t="s">
        <v>1423</v>
      </c>
      <c r="G14175" t="s">
        <v>471</v>
      </c>
      <c r="H14175" t="s">
        <v>298</v>
      </c>
      <c r="I14175" t="s">
        <v>299</v>
      </c>
      <c r="J14175" t="s">
        <v>258</v>
      </c>
      <c r="L14175" t="s">
        <v>376</v>
      </c>
      <c r="M14175" t="s">
        <v>377</v>
      </c>
      <c r="N14175" t="s">
        <v>487</v>
      </c>
    </row>
    <row r="14176" spans="1:14" x14ac:dyDescent="0.25">
      <c r="A14176" t="s">
        <v>476</v>
      </c>
      <c r="B14176" s="1">
        <v>45838</v>
      </c>
      <c r="C14176" t="s">
        <v>586</v>
      </c>
      <c r="D14176" t="s">
        <v>587</v>
      </c>
      <c r="E14176" s="4">
        <v>3827.20705</v>
      </c>
      <c r="F14176" t="s">
        <v>1423</v>
      </c>
      <c r="G14176" t="s">
        <v>471</v>
      </c>
      <c r="H14176" t="s">
        <v>298</v>
      </c>
      <c r="I14176" t="s">
        <v>299</v>
      </c>
      <c r="J14176" t="s">
        <v>258</v>
      </c>
      <c r="L14176" t="s">
        <v>376</v>
      </c>
      <c r="M14176" t="s">
        <v>377</v>
      </c>
      <c r="N14176" t="s">
        <v>487</v>
      </c>
    </row>
    <row r="14177" spans="1:14" x14ac:dyDescent="0.25">
      <c r="A14177" t="s">
        <v>476</v>
      </c>
      <c r="B14177" s="1">
        <v>45869</v>
      </c>
      <c r="C14177" t="s">
        <v>586</v>
      </c>
      <c r="D14177" t="s">
        <v>587</v>
      </c>
      <c r="E14177" s="4">
        <v>4465.0748916666671</v>
      </c>
      <c r="F14177" t="s">
        <v>1423</v>
      </c>
      <c r="G14177" t="s">
        <v>471</v>
      </c>
      <c r="H14177" t="s">
        <v>298</v>
      </c>
      <c r="I14177" t="s">
        <v>299</v>
      </c>
      <c r="J14177" t="s">
        <v>258</v>
      </c>
      <c r="L14177" t="s">
        <v>376</v>
      </c>
      <c r="M14177" t="s">
        <v>377</v>
      </c>
      <c r="N14177" t="s">
        <v>487</v>
      </c>
    </row>
    <row r="14178" spans="1:14" x14ac:dyDescent="0.25">
      <c r="A14178" t="s">
        <v>476</v>
      </c>
      <c r="B14178" s="1">
        <v>45900</v>
      </c>
      <c r="C14178" t="s">
        <v>586</v>
      </c>
      <c r="D14178" t="s">
        <v>587</v>
      </c>
      <c r="E14178" s="4">
        <v>5102.9427333333333</v>
      </c>
      <c r="F14178" t="s">
        <v>1423</v>
      </c>
      <c r="G14178" t="s">
        <v>471</v>
      </c>
      <c r="H14178" t="s">
        <v>298</v>
      </c>
      <c r="I14178" t="s">
        <v>299</v>
      </c>
      <c r="J14178" t="s">
        <v>258</v>
      </c>
      <c r="L14178" t="s">
        <v>376</v>
      </c>
      <c r="M14178" t="s">
        <v>377</v>
      </c>
      <c r="N14178" t="s">
        <v>487</v>
      </c>
    </row>
    <row r="14179" spans="1:14" x14ac:dyDescent="0.25">
      <c r="A14179" t="s">
        <v>476</v>
      </c>
      <c r="B14179" s="1">
        <v>45930</v>
      </c>
      <c r="C14179" t="s">
        <v>586</v>
      </c>
      <c r="D14179" t="s">
        <v>587</v>
      </c>
      <c r="E14179" s="4">
        <v>5740.8105749999995</v>
      </c>
      <c r="F14179" t="s">
        <v>1423</v>
      </c>
      <c r="G14179" t="s">
        <v>471</v>
      </c>
      <c r="H14179" t="s">
        <v>298</v>
      </c>
      <c r="I14179" t="s">
        <v>299</v>
      </c>
      <c r="J14179" t="s">
        <v>258</v>
      </c>
      <c r="L14179" t="s">
        <v>376</v>
      </c>
      <c r="M14179" t="s">
        <v>377</v>
      </c>
      <c r="N14179" t="s">
        <v>487</v>
      </c>
    </row>
    <row r="14180" spans="1:14" x14ac:dyDescent="0.25">
      <c r="A14180" t="s">
        <v>476</v>
      </c>
      <c r="B14180" s="1">
        <v>45961</v>
      </c>
      <c r="C14180" t="s">
        <v>586</v>
      </c>
      <c r="D14180" t="s">
        <v>587</v>
      </c>
      <c r="E14180" s="4">
        <v>6378.6784166666657</v>
      </c>
      <c r="F14180" t="s">
        <v>1423</v>
      </c>
      <c r="G14180" t="s">
        <v>471</v>
      </c>
      <c r="H14180" t="s">
        <v>298</v>
      </c>
      <c r="I14180" t="s">
        <v>299</v>
      </c>
      <c r="J14180" t="s">
        <v>258</v>
      </c>
      <c r="L14180" t="s">
        <v>376</v>
      </c>
      <c r="M14180" t="s">
        <v>377</v>
      </c>
      <c r="N14180" t="s">
        <v>487</v>
      </c>
    </row>
    <row r="14181" spans="1:14" x14ac:dyDescent="0.25">
      <c r="A14181" t="s">
        <v>476</v>
      </c>
      <c r="B14181" s="1">
        <v>45991</v>
      </c>
      <c r="C14181" t="s">
        <v>586</v>
      </c>
      <c r="D14181" t="s">
        <v>587</v>
      </c>
      <c r="E14181" s="4">
        <v>7016.5462583333319</v>
      </c>
      <c r="F14181" t="s">
        <v>1423</v>
      </c>
      <c r="G14181" t="s">
        <v>471</v>
      </c>
      <c r="H14181" t="s">
        <v>298</v>
      </c>
      <c r="I14181" t="s">
        <v>299</v>
      </c>
      <c r="J14181" t="s">
        <v>258</v>
      </c>
      <c r="L14181" t="s">
        <v>376</v>
      </c>
      <c r="M14181" t="s">
        <v>377</v>
      </c>
      <c r="N14181" t="s">
        <v>487</v>
      </c>
    </row>
    <row r="14182" spans="1:14" x14ac:dyDescent="0.25">
      <c r="A14182" t="s">
        <v>476</v>
      </c>
      <c r="B14182" s="1">
        <v>46022</v>
      </c>
      <c r="C14182" t="s">
        <v>586</v>
      </c>
      <c r="D14182" t="s">
        <v>587</v>
      </c>
      <c r="E14182" s="4">
        <v>7654.4140999999981</v>
      </c>
      <c r="F14182" t="s">
        <v>1423</v>
      </c>
      <c r="G14182" t="s">
        <v>471</v>
      </c>
      <c r="H14182" t="s">
        <v>298</v>
      </c>
      <c r="I14182" t="s">
        <v>299</v>
      </c>
      <c r="J14182" t="s">
        <v>258</v>
      </c>
      <c r="L14182" t="s">
        <v>376</v>
      </c>
      <c r="M14182" t="s">
        <v>377</v>
      </c>
      <c r="N14182" t="s">
        <v>487</v>
      </c>
    </row>
    <row r="14183" spans="1:14" x14ac:dyDescent="0.25">
      <c r="A14183" t="s">
        <v>476</v>
      </c>
      <c r="B14183" s="1">
        <v>45688</v>
      </c>
      <c r="C14183" t="s">
        <v>590</v>
      </c>
      <c r="D14183" t="s">
        <v>591</v>
      </c>
      <c r="E14183" s="4">
        <v>475.78000000000003</v>
      </c>
      <c r="F14183" t="s">
        <v>1423</v>
      </c>
      <c r="G14183" t="s">
        <v>471</v>
      </c>
      <c r="H14183" t="s">
        <v>298</v>
      </c>
      <c r="I14183" t="s">
        <v>299</v>
      </c>
      <c r="J14183" t="s">
        <v>258</v>
      </c>
      <c r="L14183" t="s">
        <v>376</v>
      </c>
      <c r="M14183" t="s">
        <v>377</v>
      </c>
      <c r="N14183" t="s">
        <v>487</v>
      </c>
    </row>
    <row r="14184" spans="1:14" x14ac:dyDescent="0.25">
      <c r="A14184" t="s">
        <v>476</v>
      </c>
      <c r="B14184" s="1">
        <v>45716</v>
      </c>
      <c r="C14184" t="s">
        <v>590</v>
      </c>
      <c r="D14184" t="s">
        <v>591</v>
      </c>
      <c r="E14184" s="4">
        <v>951.56000000000006</v>
      </c>
      <c r="F14184" t="s">
        <v>1423</v>
      </c>
      <c r="G14184" t="s">
        <v>471</v>
      </c>
      <c r="H14184" t="s">
        <v>298</v>
      </c>
      <c r="I14184" t="s">
        <v>299</v>
      </c>
      <c r="J14184" t="s">
        <v>258</v>
      </c>
      <c r="L14184" t="s">
        <v>376</v>
      </c>
      <c r="M14184" t="s">
        <v>377</v>
      </c>
      <c r="N14184" t="s">
        <v>487</v>
      </c>
    </row>
    <row r="14185" spans="1:14" x14ac:dyDescent="0.25">
      <c r="A14185" t="s">
        <v>476</v>
      </c>
      <c r="B14185" s="1">
        <v>45747</v>
      </c>
      <c r="C14185" t="s">
        <v>590</v>
      </c>
      <c r="D14185" t="s">
        <v>591</v>
      </c>
      <c r="E14185" s="4">
        <v>1427.3400000000001</v>
      </c>
      <c r="F14185" t="s">
        <v>1423</v>
      </c>
      <c r="G14185" t="s">
        <v>471</v>
      </c>
      <c r="H14185" t="s">
        <v>298</v>
      </c>
      <c r="I14185" t="s">
        <v>299</v>
      </c>
      <c r="J14185" t="s">
        <v>258</v>
      </c>
      <c r="L14185" t="s">
        <v>376</v>
      </c>
      <c r="M14185" t="s">
        <v>377</v>
      </c>
      <c r="N14185" t="s">
        <v>487</v>
      </c>
    </row>
    <row r="14186" spans="1:14" x14ac:dyDescent="0.25">
      <c r="A14186" t="s">
        <v>476</v>
      </c>
      <c r="B14186" s="1">
        <v>45777</v>
      </c>
      <c r="C14186" t="s">
        <v>590</v>
      </c>
      <c r="D14186" t="s">
        <v>591</v>
      </c>
      <c r="E14186" s="4">
        <v>1903.1200000000001</v>
      </c>
      <c r="F14186" t="s">
        <v>1423</v>
      </c>
      <c r="G14186" t="s">
        <v>471</v>
      </c>
      <c r="H14186" t="s">
        <v>298</v>
      </c>
      <c r="I14186" t="s">
        <v>299</v>
      </c>
      <c r="J14186" t="s">
        <v>258</v>
      </c>
      <c r="L14186" t="s">
        <v>376</v>
      </c>
      <c r="M14186" t="s">
        <v>377</v>
      </c>
      <c r="N14186" t="s">
        <v>487</v>
      </c>
    </row>
    <row r="14187" spans="1:14" x14ac:dyDescent="0.25">
      <c r="A14187" t="s">
        <v>476</v>
      </c>
      <c r="B14187" s="1">
        <v>45808</v>
      </c>
      <c r="C14187" t="s">
        <v>590</v>
      </c>
      <c r="D14187" t="s">
        <v>591</v>
      </c>
      <c r="E14187" s="4">
        <v>2378.9</v>
      </c>
      <c r="F14187" t="s">
        <v>1423</v>
      </c>
      <c r="G14187" t="s">
        <v>471</v>
      </c>
      <c r="H14187" t="s">
        <v>298</v>
      </c>
      <c r="I14187" t="s">
        <v>299</v>
      </c>
      <c r="J14187" t="s">
        <v>258</v>
      </c>
      <c r="L14187" t="s">
        <v>376</v>
      </c>
      <c r="M14187" t="s">
        <v>377</v>
      </c>
      <c r="N14187" t="s">
        <v>487</v>
      </c>
    </row>
    <row r="14188" spans="1:14" x14ac:dyDescent="0.25">
      <c r="A14188" t="s">
        <v>476</v>
      </c>
      <c r="B14188" s="1">
        <v>45838</v>
      </c>
      <c r="C14188" t="s">
        <v>590</v>
      </c>
      <c r="D14188" t="s">
        <v>591</v>
      </c>
      <c r="E14188" s="4">
        <v>2854.6800000000003</v>
      </c>
      <c r="F14188" t="s">
        <v>1423</v>
      </c>
      <c r="G14188" t="s">
        <v>471</v>
      </c>
      <c r="H14188" t="s">
        <v>298</v>
      </c>
      <c r="I14188" t="s">
        <v>299</v>
      </c>
      <c r="J14188" t="s">
        <v>258</v>
      </c>
      <c r="L14188" t="s">
        <v>376</v>
      </c>
      <c r="M14188" t="s">
        <v>377</v>
      </c>
      <c r="N14188" t="s">
        <v>487</v>
      </c>
    </row>
    <row r="14189" spans="1:14" x14ac:dyDescent="0.25">
      <c r="A14189" t="s">
        <v>476</v>
      </c>
      <c r="B14189" s="1">
        <v>45869</v>
      </c>
      <c r="C14189" t="s">
        <v>590</v>
      </c>
      <c r="D14189" t="s">
        <v>591</v>
      </c>
      <c r="E14189" s="4">
        <v>3330.4600000000005</v>
      </c>
      <c r="F14189" t="s">
        <v>1423</v>
      </c>
      <c r="G14189" t="s">
        <v>471</v>
      </c>
      <c r="H14189" t="s">
        <v>298</v>
      </c>
      <c r="I14189" t="s">
        <v>299</v>
      </c>
      <c r="J14189" t="s">
        <v>258</v>
      </c>
      <c r="L14189" t="s">
        <v>376</v>
      </c>
      <c r="M14189" t="s">
        <v>377</v>
      </c>
      <c r="N14189" t="s">
        <v>487</v>
      </c>
    </row>
    <row r="14190" spans="1:14" x14ac:dyDescent="0.25">
      <c r="A14190" t="s">
        <v>476</v>
      </c>
      <c r="B14190" s="1">
        <v>45900</v>
      </c>
      <c r="C14190" t="s">
        <v>590</v>
      </c>
      <c r="D14190" t="s">
        <v>591</v>
      </c>
      <c r="E14190" s="4">
        <v>3806.2400000000007</v>
      </c>
      <c r="F14190" t="s">
        <v>1423</v>
      </c>
      <c r="G14190" t="s">
        <v>471</v>
      </c>
      <c r="H14190" t="s">
        <v>298</v>
      </c>
      <c r="I14190" t="s">
        <v>299</v>
      </c>
      <c r="J14190" t="s">
        <v>258</v>
      </c>
      <c r="L14190" t="s">
        <v>376</v>
      </c>
      <c r="M14190" t="s">
        <v>377</v>
      </c>
      <c r="N14190" t="s">
        <v>487</v>
      </c>
    </row>
    <row r="14191" spans="1:14" x14ac:dyDescent="0.25">
      <c r="A14191" t="s">
        <v>476</v>
      </c>
      <c r="B14191" s="1">
        <v>45930</v>
      </c>
      <c r="C14191" t="s">
        <v>590</v>
      </c>
      <c r="D14191" t="s">
        <v>591</v>
      </c>
      <c r="E14191" s="4">
        <v>4282.0200000000004</v>
      </c>
      <c r="F14191" t="s">
        <v>1423</v>
      </c>
      <c r="G14191" t="s">
        <v>471</v>
      </c>
      <c r="H14191" t="s">
        <v>298</v>
      </c>
      <c r="I14191" t="s">
        <v>299</v>
      </c>
      <c r="J14191" t="s">
        <v>258</v>
      </c>
      <c r="L14191" t="s">
        <v>376</v>
      </c>
      <c r="M14191" t="s">
        <v>377</v>
      </c>
      <c r="N14191" t="s">
        <v>487</v>
      </c>
    </row>
    <row r="14192" spans="1:14" x14ac:dyDescent="0.25">
      <c r="A14192" t="s">
        <v>476</v>
      </c>
      <c r="B14192" s="1">
        <v>45961</v>
      </c>
      <c r="C14192" t="s">
        <v>590</v>
      </c>
      <c r="D14192" t="s">
        <v>591</v>
      </c>
      <c r="E14192" s="4">
        <v>4757.8</v>
      </c>
      <c r="F14192" t="s">
        <v>1423</v>
      </c>
      <c r="G14192" t="s">
        <v>471</v>
      </c>
      <c r="H14192" t="s">
        <v>298</v>
      </c>
      <c r="I14192" t="s">
        <v>299</v>
      </c>
      <c r="J14192" t="s">
        <v>258</v>
      </c>
      <c r="L14192" t="s">
        <v>376</v>
      </c>
      <c r="M14192" t="s">
        <v>377</v>
      </c>
      <c r="N14192" t="s">
        <v>487</v>
      </c>
    </row>
    <row r="14193" spans="1:14" x14ac:dyDescent="0.25">
      <c r="A14193" t="s">
        <v>476</v>
      </c>
      <c r="B14193" s="1">
        <v>45991</v>
      </c>
      <c r="C14193" t="s">
        <v>590</v>
      </c>
      <c r="D14193" t="s">
        <v>591</v>
      </c>
      <c r="E14193" s="4">
        <v>5233.58</v>
      </c>
      <c r="F14193" t="s">
        <v>1423</v>
      </c>
      <c r="G14193" t="s">
        <v>471</v>
      </c>
      <c r="H14193" t="s">
        <v>298</v>
      </c>
      <c r="I14193" t="s">
        <v>299</v>
      </c>
      <c r="J14193" t="s">
        <v>258</v>
      </c>
      <c r="L14193" t="s">
        <v>376</v>
      </c>
      <c r="M14193" t="s">
        <v>377</v>
      </c>
      <c r="N14193" t="s">
        <v>487</v>
      </c>
    </row>
    <row r="14194" spans="1:14" x14ac:dyDescent="0.25">
      <c r="A14194" t="s">
        <v>476</v>
      </c>
      <c r="B14194" s="1">
        <v>46022</v>
      </c>
      <c r="C14194" t="s">
        <v>590</v>
      </c>
      <c r="D14194" t="s">
        <v>591</v>
      </c>
      <c r="E14194" s="4">
        <v>5709.36</v>
      </c>
      <c r="F14194" t="s">
        <v>1423</v>
      </c>
      <c r="G14194" t="s">
        <v>471</v>
      </c>
      <c r="H14194" t="s">
        <v>298</v>
      </c>
      <c r="I14194" t="s">
        <v>299</v>
      </c>
      <c r="J14194" t="s">
        <v>258</v>
      </c>
      <c r="L14194" t="s">
        <v>376</v>
      </c>
      <c r="M14194" t="s">
        <v>377</v>
      </c>
      <c r="N14194" t="s">
        <v>487</v>
      </c>
    </row>
    <row r="14195" spans="1:14" x14ac:dyDescent="0.25">
      <c r="A14195" t="s">
        <v>476</v>
      </c>
      <c r="B14195" s="1">
        <v>45688</v>
      </c>
      <c r="C14195" t="s">
        <v>595</v>
      </c>
      <c r="D14195" t="s">
        <v>596</v>
      </c>
      <c r="E14195" s="4">
        <v>400</v>
      </c>
      <c r="F14195" t="s">
        <v>1423</v>
      </c>
      <c r="G14195" t="s">
        <v>471</v>
      </c>
      <c r="H14195" t="s">
        <v>311</v>
      </c>
      <c r="I14195" t="s">
        <v>312</v>
      </c>
      <c r="J14195" t="s">
        <v>264</v>
      </c>
      <c r="L14195" t="s">
        <v>376</v>
      </c>
      <c r="M14195" t="s">
        <v>377</v>
      </c>
      <c r="N14195" t="s">
        <v>477</v>
      </c>
    </row>
    <row r="14196" spans="1:14" x14ac:dyDescent="0.25">
      <c r="A14196" t="s">
        <v>476</v>
      </c>
      <c r="B14196" s="1">
        <v>45716</v>
      </c>
      <c r="C14196" t="s">
        <v>595</v>
      </c>
      <c r="D14196" t="s">
        <v>596</v>
      </c>
      <c r="E14196" s="4">
        <v>800</v>
      </c>
      <c r="F14196" t="s">
        <v>1423</v>
      </c>
      <c r="G14196" t="s">
        <v>471</v>
      </c>
      <c r="H14196" t="s">
        <v>311</v>
      </c>
      <c r="I14196" t="s">
        <v>312</v>
      </c>
      <c r="J14196" t="s">
        <v>264</v>
      </c>
      <c r="L14196" t="s">
        <v>376</v>
      </c>
      <c r="M14196" t="s">
        <v>377</v>
      </c>
      <c r="N14196" t="s">
        <v>477</v>
      </c>
    </row>
    <row r="14197" spans="1:14" x14ac:dyDescent="0.25">
      <c r="A14197" t="s">
        <v>476</v>
      </c>
      <c r="B14197" s="1">
        <v>45747</v>
      </c>
      <c r="C14197" t="s">
        <v>595</v>
      </c>
      <c r="D14197" t="s">
        <v>596</v>
      </c>
      <c r="E14197" s="4">
        <v>1200</v>
      </c>
      <c r="F14197" t="s">
        <v>1423</v>
      </c>
      <c r="G14197" t="s">
        <v>471</v>
      </c>
      <c r="H14197" t="s">
        <v>311</v>
      </c>
      <c r="I14197" t="s">
        <v>312</v>
      </c>
      <c r="J14197" t="s">
        <v>264</v>
      </c>
      <c r="L14197" t="s">
        <v>376</v>
      </c>
      <c r="M14197" t="s">
        <v>377</v>
      </c>
      <c r="N14197" t="s">
        <v>477</v>
      </c>
    </row>
    <row r="14198" spans="1:14" x14ac:dyDescent="0.25">
      <c r="A14198" t="s">
        <v>476</v>
      </c>
      <c r="B14198" s="1">
        <v>45777</v>
      </c>
      <c r="C14198" t="s">
        <v>595</v>
      </c>
      <c r="D14198" t="s">
        <v>596</v>
      </c>
      <c r="E14198" s="4">
        <v>1600</v>
      </c>
      <c r="F14198" t="s">
        <v>1423</v>
      </c>
      <c r="G14198" t="s">
        <v>471</v>
      </c>
      <c r="H14198" t="s">
        <v>311</v>
      </c>
      <c r="I14198" t="s">
        <v>312</v>
      </c>
      <c r="J14198" t="s">
        <v>264</v>
      </c>
      <c r="L14198" t="s">
        <v>376</v>
      </c>
      <c r="M14198" t="s">
        <v>377</v>
      </c>
      <c r="N14198" t="s">
        <v>477</v>
      </c>
    </row>
    <row r="14199" spans="1:14" x14ac:dyDescent="0.25">
      <c r="A14199" t="s">
        <v>476</v>
      </c>
      <c r="B14199" s="1">
        <v>45808</v>
      </c>
      <c r="C14199" t="s">
        <v>595</v>
      </c>
      <c r="D14199" t="s">
        <v>596</v>
      </c>
      <c r="E14199" s="4">
        <v>2000</v>
      </c>
      <c r="F14199" t="s">
        <v>1423</v>
      </c>
      <c r="G14199" t="s">
        <v>471</v>
      </c>
      <c r="H14199" t="s">
        <v>311</v>
      </c>
      <c r="I14199" t="s">
        <v>312</v>
      </c>
      <c r="J14199" t="s">
        <v>264</v>
      </c>
      <c r="L14199" t="s">
        <v>376</v>
      </c>
      <c r="M14199" t="s">
        <v>377</v>
      </c>
      <c r="N14199" t="s">
        <v>477</v>
      </c>
    </row>
    <row r="14200" spans="1:14" x14ac:dyDescent="0.25">
      <c r="A14200" t="s">
        <v>476</v>
      </c>
      <c r="B14200" s="1">
        <v>45838</v>
      </c>
      <c r="C14200" t="s">
        <v>595</v>
      </c>
      <c r="D14200" t="s">
        <v>596</v>
      </c>
      <c r="E14200" s="4">
        <v>2400</v>
      </c>
      <c r="F14200" t="s">
        <v>1423</v>
      </c>
      <c r="G14200" t="s">
        <v>471</v>
      </c>
      <c r="H14200" t="s">
        <v>311</v>
      </c>
      <c r="I14200" t="s">
        <v>312</v>
      </c>
      <c r="J14200" t="s">
        <v>264</v>
      </c>
      <c r="L14200" t="s">
        <v>376</v>
      </c>
      <c r="M14200" t="s">
        <v>377</v>
      </c>
      <c r="N14200" t="s">
        <v>477</v>
      </c>
    </row>
    <row r="14201" spans="1:14" x14ac:dyDescent="0.25">
      <c r="A14201" t="s">
        <v>476</v>
      </c>
      <c r="B14201" s="1">
        <v>45869</v>
      </c>
      <c r="C14201" t="s">
        <v>595</v>
      </c>
      <c r="D14201" t="s">
        <v>596</v>
      </c>
      <c r="E14201" s="4">
        <v>2800</v>
      </c>
      <c r="F14201" t="s">
        <v>1423</v>
      </c>
      <c r="G14201" t="s">
        <v>471</v>
      </c>
      <c r="H14201" t="s">
        <v>311</v>
      </c>
      <c r="I14201" t="s">
        <v>312</v>
      </c>
      <c r="J14201" t="s">
        <v>264</v>
      </c>
      <c r="L14201" t="s">
        <v>376</v>
      </c>
      <c r="M14201" t="s">
        <v>377</v>
      </c>
      <c r="N14201" t="s">
        <v>477</v>
      </c>
    </row>
    <row r="14202" spans="1:14" x14ac:dyDescent="0.25">
      <c r="A14202" t="s">
        <v>476</v>
      </c>
      <c r="B14202" s="1">
        <v>45900</v>
      </c>
      <c r="C14202" t="s">
        <v>595</v>
      </c>
      <c r="D14202" t="s">
        <v>596</v>
      </c>
      <c r="E14202" s="4">
        <v>3200</v>
      </c>
      <c r="F14202" t="s">
        <v>1423</v>
      </c>
      <c r="G14202" t="s">
        <v>471</v>
      </c>
      <c r="H14202" t="s">
        <v>311</v>
      </c>
      <c r="I14202" t="s">
        <v>312</v>
      </c>
      <c r="J14202" t="s">
        <v>264</v>
      </c>
      <c r="L14202" t="s">
        <v>376</v>
      </c>
      <c r="M14202" t="s">
        <v>377</v>
      </c>
      <c r="N14202" t="s">
        <v>477</v>
      </c>
    </row>
    <row r="14203" spans="1:14" x14ac:dyDescent="0.25">
      <c r="A14203" t="s">
        <v>476</v>
      </c>
      <c r="B14203" s="1">
        <v>45930</v>
      </c>
      <c r="C14203" t="s">
        <v>595</v>
      </c>
      <c r="D14203" t="s">
        <v>596</v>
      </c>
      <c r="E14203" s="4">
        <v>3600</v>
      </c>
      <c r="F14203" t="s">
        <v>1423</v>
      </c>
      <c r="G14203" t="s">
        <v>471</v>
      </c>
      <c r="H14203" t="s">
        <v>311</v>
      </c>
      <c r="I14203" t="s">
        <v>312</v>
      </c>
      <c r="J14203" t="s">
        <v>264</v>
      </c>
      <c r="L14203" t="s">
        <v>376</v>
      </c>
      <c r="M14203" t="s">
        <v>377</v>
      </c>
      <c r="N14203" t="s">
        <v>477</v>
      </c>
    </row>
    <row r="14204" spans="1:14" x14ac:dyDescent="0.25">
      <c r="A14204" t="s">
        <v>476</v>
      </c>
      <c r="B14204" s="1">
        <v>45961</v>
      </c>
      <c r="C14204" t="s">
        <v>595</v>
      </c>
      <c r="D14204" t="s">
        <v>596</v>
      </c>
      <c r="E14204" s="4">
        <v>4000</v>
      </c>
      <c r="F14204" t="s">
        <v>1423</v>
      </c>
      <c r="G14204" t="s">
        <v>471</v>
      </c>
      <c r="H14204" t="s">
        <v>311</v>
      </c>
      <c r="I14204" t="s">
        <v>312</v>
      </c>
      <c r="J14204" t="s">
        <v>264</v>
      </c>
      <c r="L14204" t="s">
        <v>376</v>
      </c>
      <c r="M14204" t="s">
        <v>377</v>
      </c>
      <c r="N14204" t="s">
        <v>477</v>
      </c>
    </row>
    <row r="14205" spans="1:14" x14ac:dyDescent="0.25">
      <c r="A14205" t="s">
        <v>476</v>
      </c>
      <c r="B14205" s="1">
        <v>45991</v>
      </c>
      <c r="C14205" t="s">
        <v>595</v>
      </c>
      <c r="D14205" t="s">
        <v>596</v>
      </c>
      <c r="E14205" s="4">
        <v>4400</v>
      </c>
      <c r="F14205" t="s">
        <v>1423</v>
      </c>
      <c r="G14205" t="s">
        <v>471</v>
      </c>
      <c r="H14205" t="s">
        <v>311</v>
      </c>
      <c r="I14205" t="s">
        <v>312</v>
      </c>
      <c r="J14205" t="s">
        <v>264</v>
      </c>
      <c r="L14205" t="s">
        <v>376</v>
      </c>
      <c r="M14205" t="s">
        <v>377</v>
      </c>
      <c r="N14205" t="s">
        <v>477</v>
      </c>
    </row>
    <row r="14206" spans="1:14" x14ac:dyDescent="0.25">
      <c r="A14206" t="s">
        <v>476</v>
      </c>
      <c r="B14206" s="1">
        <v>46022</v>
      </c>
      <c r="C14206" t="s">
        <v>595</v>
      </c>
      <c r="D14206" t="s">
        <v>596</v>
      </c>
      <c r="E14206" s="4">
        <v>4800</v>
      </c>
      <c r="F14206" t="s">
        <v>1423</v>
      </c>
      <c r="G14206" t="s">
        <v>471</v>
      </c>
      <c r="H14206" t="s">
        <v>311</v>
      </c>
      <c r="I14206" t="s">
        <v>312</v>
      </c>
      <c r="J14206" t="s">
        <v>264</v>
      </c>
      <c r="L14206" t="s">
        <v>376</v>
      </c>
      <c r="M14206" t="s">
        <v>377</v>
      </c>
      <c r="N14206" t="s">
        <v>477</v>
      </c>
    </row>
    <row r="14207" spans="1:14" x14ac:dyDescent="0.25">
      <c r="A14207" t="s">
        <v>476</v>
      </c>
      <c r="B14207" s="1">
        <v>45688</v>
      </c>
      <c r="C14207" t="s">
        <v>599</v>
      </c>
      <c r="D14207" t="s">
        <v>600</v>
      </c>
      <c r="E14207" s="4">
        <v>500</v>
      </c>
      <c r="F14207" t="s">
        <v>1423</v>
      </c>
      <c r="G14207" t="s">
        <v>471</v>
      </c>
      <c r="H14207" t="s">
        <v>298</v>
      </c>
      <c r="I14207" t="s">
        <v>299</v>
      </c>
      <c r="J14207" t="s">
        <v>258</v>
      </c>
      <c r="L14207" t="s">
        <v>376</v>
      </c>
      <c r="M14207" t="s">
        <v>377</v>
      </c>
      <c r="N14207" t="s">
        <v>482</v>
      </c>
    </row>
    <row r="14208" spans="1:14" x14ac:dyDescent="0.25">
      <c r="A14208" t="s">
        <v>476</v>
      </c>
      <c r="B14208" s="1">
        <v>45716</v>
      </c>
      <c r="C14208" t="s">
        <v>599</v>
      </c>
      <c r="D14208" t="s">
        <v>600</v>
      </c>
      <c r="E14208" s="4">
        <v>1000</v>
      </c>
      <c r="F14208" t="s">
        <v>1423</v>
      </c>
      <c r="G14208" t="s">
        <v>471</v>
      </c>
      <c r="H14208" t="s">
        <v>298</v>
      </c>
      <c r="I14208" t="s">
        <v>299</v>
      </c>
      <c r="J14208" t="s">
        <v>258</v>
      </c>
      <c r="L14208" t="s">
        <v>376</v>
      </c>
      <c r="M14208" t="s">
        <v>377</v>
      </c>
      <c r="N14208" t="s">
        <v>482</v>
      </c>
    </row>
    <row r="14209" spans="1:14" x14ac:dyDescent="0.25">
      <c r="A14209" t="s">
        <v>476</v>
      </c>
      <c r="B14209" s="1">
        <v>45747</v>
      </c>
      <c r="C14209" t="s">
        <v>599</v>
      </c>
      <c r="D14209" t="s">
        <v>600</v>
      </c>
      <c r="E14209" s="4">
        <v>1500</v>
      </c>
      <c r="F14209" t="s">
        <v>1423</v>
      </c>
      <c r="G14209" t="s">
        <v>471</v>
      </c>
      <c r="H14209" t="s">
        <v>298</v>
      </c>
      <c r="I14209" t="s">
        <v>299</v>
      </c>
      <c r="J14209" t="s">
        <v>258</v>
      </c>
      <c r="L14209" t="s">
        <v>376</v>
      </c>
      <c r="M14209" t="s">
        <v>377</v>
      </c>
      <c r="N14209" t="s">
        <v>482</v>
      </c>
    </row>
    <row r="14210" spans="1:14" x14ac:dyDescent="0.25">
      <c r="A14210" t="s">
        <v>476</v>
      </c>
      <c r="B14210" s="1">
        <v>45777</v>
      </c>
      <c r="C14210" t="s">
        <v>599</v>
      </c>
      <c r="D14210" t="s">
        <v>600</v>
      </c>
      <c r="E14210" s="4">
        <v>2000</v>
      </c>
      <c r="F14210" t="s">
        <v>1423</v>
      </c>
      <c r="G14210" t="s">
        <v>471</v>
      </c>
      <c r="H14210" t="s">
        <v>298</v>
      </c>
      <c r="I14210" t="s">
        <v>299</v>
      </c>
      <c r="J14210" t="s">
        <v>258</v>
      </c>
      <c r="L14210" t="s">
        <v>376</v>
      </c>
      <c r="M14210" t="s">
        <v>377</v>
      </c>
      <c r="N14210" t="s">
        <v>482</v>
      </c>
    </row>
    <row r="14211" spans="1:14" x14ac:dyDescent="0.25">
      <c r="A14211" t="s">
        <v>476</v>
      </c>
      <c r="B14211" s="1">
        <v>45808</v>
      </c>
      <c r="C14211" t="s">
        <v>599</v>
      </c>
      <c r="D14211" t="s">
        <v>600</v>
      </c>
      <c r="E14211" s="4">
        <v>2500</v>
      </c>
      <c r="F14211" t="s">
        <v>1423</v>
      </c>
      <c r="G14211" t="s">
        <v>471</v>
      </c>
      <c r="H14211" t="s">
        <v>298</v>
      </c>
      <c r="I14211" t="s">
        <v>299</v>
      </c>
      <c r="J14211" t="s">
        <v>258</v>
      </c>
      <c r="L14211" t="s">
        <v>376</v>
      </c>
      <c r="M14211" t="s">
        <v>377</v>
      </c>
      <c r="N14211" t="s">
        <v>482</v>
      </c>
    </row>
    <row r="14212" spans="1:14" x14ac:dyDescent="0.25">
      <c r="A14212" t="s">
        <v>476</v>
      </c>
      <c r="B14212" s="1">
        <v>45838</v>
      </c>
      <c r="C14212" t="s">
        <v>599</v>
      </c>
      <c r="D14212" t="s">
        <v>600</v>
      </c>
      <c r="E14212" s="4">
        <v>3000</v>
      </c>
      <c r="F14212" t="s">
        <v>1423</v>
      </c>
      <c r="G14212" t="s">
        <v>471</v>
      </c>
      <c r="H14212" t="s">
        <v>298</v>
      </c>
      <c r="I14212" t="s">
        <v>299</v>
      </c>
      <c r="J14212" t="s">
        <v>258</v>
      </c>
      <c r="L14212" t="s">
        <v>376</v>
      </c>
      <c r="M14212" t="s">
        <v>377</v>
      </c>
      <c r="N14212" t="s">
        <v>482</v>
      </c>
    </row>
    <row r="14213" spans="1:14" x14ac:dyDescent="0.25">
      <c r="A14213" t="s">
        <v>476</v>
      </c>
      <c r="B14213" s="1">
        <v>45869</v>
      </c>
      <c r="C14213" t="s">
        <v>599</v>
      </c>
      <c r="D14213" t="s">
        <v>600</v>
      </c>
      <c r="E14213" s="4">
        <v>3500</v>
      </c>
      <c r="F14213" t="s">
        <v>1423</v>
      </c>
      <c r="G14213" t="s">
        <v>471</v>
      </c>
      <c r="H14213" t="s">
        <v>298</v>
      </c>
      <c r="I14213" t="s">
        <v>299</v>
      </c>
      <c r="J14213" t="s">
        <v>258</v>
      </c>
      <c r="L14213" t="s">
        <v>376</v>
      </c>
      <c r="M14213" t="s">
        <v>377</v>
      </c>
      <c r="N14213" t="s">
        <v>482</v>
      </c>
    </row>
    <row r="14214" spans="1:14" x14ac:dyDescent="0.25">
      <c r="A14214" t="s">
        <v>476</v>
      </c>
      <c r="B14214" s="1">
        <v>45900</v>
      </c>
      <c r="C14214" t="s">
        <v>599</v>
      </c>
      <c r="D14214" t="s">
        <v>600</v>
      </c>
      <c r="E14214" s="4">
        <v>4000</v>
      </c>
      <c r="F14214" t="s">
        <v>1423</v>
      </c>
      <c r="G14214" t="s">
        <v>471</v>
      </c>
      <c r="H14214" t="s">
        <v>298</v>
      </c>
      <c r="I14214" t="s">
        <v>299</v>
      </c>
      <c r="J14214" t="s">
        <v>258</v>
      </c>
      <c r="L14214" t="s">
        <v>376</v>
      </c>
      <c r="M14214" t="s">
        <v>377</v>
      </c>
      <c r="N14214" t="s">
        <v>482</v>
      </c>
    </row>
    <row r="14215" spans="1:14" x14ac:dyDescent="0.25">
      <c r="A14215" t="s">
        <v>476</v>
      </c>
      <c r="B14215" s="1">
        <v>45930</v>
      </c>
      <c r="C14215" t="s">
        <v>599</v>
      </c>
      <c r="D14215" t="s">
        <v>600</v>
      </c>
      <c r="E14215" s="4">
        <v>4500</v>
      </c>
      <c r="F14215" t="s">
        <v>1423</v>
      </c>
      <c r="G14215" t="s">
        <v>471</v>
      </c>
      <c r="H14215" t="s">
        <v>298</v>
      </c>
      <c r="I14215" t="s">
        <v>299</v>
      </c>
      <c r="J14215" t="s">
        <v>258</v>
      </c>
      <c r="L14215" t="s">
        <v>376</v>
      </c>
      <c r="M14215" t="s">
        <v>377</v>
      </c>
      <c r="N14215" t="s">
        <v>482</v>
      </c>
    </row>
    <row r="14216" spans="1:14" x14ac:dyDescent="0.25">
      <c r="A14216" t="s">
        <v>476</v>
      </c>
      <c r="B14216" s="1">
        <v>45961</v>
      </c>
      <c r="C14216" t="s">
        <v>599</v>
      </c>
      <c r="D14216" t="s">
        <v>600</v>
      </c>
      <c r="E14216" s="4">
        <v>5000</v>
      </c>
      <c r="F14216" t="s">
        <v>1423</v>
      </c>
      <c r="G14216" t="s">
        <v>471</v>
      </c>
      <c r="H14216" t="s">
        <v>298</v>
      </c>
      <c r="I14216" t="s">
        <v>299</v>
      </c>
      <c r="J14216" t="s">
        <v>258</v>
      </c>
      <c r="L14216" t="s">
        <v>376</v>
      </c>
      <c r="M14216" t="s">
        <v>377</v>
      </c>
      <c r="N14216" t="s">
        <v>482</v>
      </c>
    </row>
    <row r="14217" spans="1:14" x14ac:dyDescent="0.25">
      <c r="A14217" t="s">
        <v>476</v>
      </c>
      <c r="B14217" s="1">
        <v>45991</v>
      </c>
      <c r="C14217" t="s">
        <v>599</v>
      </c>
      <c r="D14217" t="s">
        <v>600</v>
      </c>
      <c r="E14217" s="4">
        <v>5500</v>
      </c>
      <c r="F14217" t="s">
        <v>1423</v>
      </c>
      <c r="G14217" t="s">
        <v>471</v>
      </c>
      <c r="H14217" t="s">
        <v>298</v>
      </c>
      <c r="I14217" t="s">
        <v>299</v>
      </c>
      <c r="J14217" t="s">
        <v>258</v>
      </c>
      <c r="L14217" t="s">
        <v>376</v>
      </c>
      <c r="M14217" t="s">
        <v>377</v>
      </c>
      <c r="N14217" t="s">
        <v>482</v>
      </c>
    </row>
    <row r="14218" spans="1:14" x14ac:dyDescent="0.25">
      <c r="A14218" t="s">
        <v>476</v>
      </c>
      <c r="B14218" s="1">
        <v>46022</v>
      </c>
      <c r="C14218" t="s">
        <v>599</v>
      </c>
      <c r="D14218" t="s">
        <v>600</v>
      </c>
      <c r="E14218" s="4">
        <v>6000</v>
      </c>
      <c r="F14218" t="s">
        <v>1423</v>
      </c>
      <c r="G14218" t="s">
        <v>471</v>
      </c>
      <c r="H14218" t="s">
        <v>298</v>
      </c>
      <c r="I14218" t="s">
        <v>299</v>
      </c>
      <c r="J14218" t="s">
        <v>258</v>
      </c>
      <c r="L14218" t="s">
        <v>376</v>
      </c>
      <c r="M14218" t="s">
        <v>377</v>
      </c>
      <c r="N14218" t="s">
        <v>482</v>
      </c>
    </row>
    <row r="14219" spans="1:14" x14ac:dyDescent="0.25">
      <c r="A14219" t="s">
        <v>476</v>
      </c>
      <c r="B14219" s="1">
        <v>45688</v>
      </c>
      <c r="C14219" t="s">
        <v>603</v>
      </c>
      <c r="D14219" t="s">
        <v>604</v>
      </c>
      <c r="E14219" s="4">
        <v>1424.7904166666667</v>
      </c>
      <c r="F14219" t="s">
        <v>1423</v>
      </c>
      <c r="G14219" t="s">
        <v>471</v>
      </c>
      <c r="H14219" t="s">
        <v>311</v>
      </c>
      <c r="I14219" t="s">
        <v>312</v>
      </c>
      <c r="J14219" t="s">
        <v>264</v>
      </c>
      <c r="L14219" t="s">
        <v>376</v>
      </c>
      <c r="M14219" t="s">
        <v>377</v>
      </c>
      <c r="N14219" t="s">
        <v>487</v>
      </c>
    </row>
    <row r="14220" spans="1:14" x14ac:dyDescent="0.25">
      <c r="A14220" t="s">
        <v>476</v>
      </c>
      <c r="B14220" s="1">
        <v>45716</v>
      </c>
      <c r="C14220" t="s">
        <v>603</v>
      </c>
      <c r="D14220" t="s">
        <v>604</v>
      </c>
      <c r="E14220" s="4">
        <v>2849.5808333333334</v>
      </c>
      <c r="F14220" t="s">
        <v>1423</v>
      </c>
      <c r="G14220" t="s">
        <v>471</v>
      </c>
      <c r="H14220" t="s">
        <v>311</v>
      </c>
      <c r="I14220" t="s">
        <v>312</v>
      </c>
      <c r="J14220" t="s">
        <v>264</v>
      </c>
      <c r="L14220" t="s">
        <v>376</v>
      </c>
      <c r="M14220" t="s">
        <v>377</v>
      </c>
      <c r="N14220" t="s">
        <v>487</v>
      </c>
    </row>
    <row r="14221" spans="1:14" x14ac:dyDescent="0.25">
      <c r="A14221" t="s">
        <v>476</v>
      </c>
      <c r="B14221" s="1">
        <v>45747</v>
      </c>
      <c r="C14221" t="s">
        <v>603</v>
      </c>
      <c r="D14221" t="s">
        <v>604</v>
      </c>
      <c r="E14221" s="4">
        <v>4274.3712500000001</v>
      </c>
      <c r="F14221" t="s">
        <v>1423</v>
      </c>
      <c r="G14221" t="s">
        <v>471</v>
      </c>
      <c r="H14221" t="s">
        <v>311</v>
      </c>
      <c r="I14221" t="s">
        <v>312</v>
      </c>
      <c r="J14221" t="s">
        <v>264</v>
      </c>
      <c r="L14221" t="s">
        <v>376</v>
      </c>
      <c r="M14221" t="s">
        <v>377</v>
      </c>
      <c r="N14221" t="s">
        <v>487</v>
      </c>
    </row>
    <row r="14222" spans="1:14" x14ac:dyDescent="0.25">
      <c r="A14222" t="s">
        <v>476</v>
      </c>
      <c r="B14222" s="1">
        <v>45777</v>
      </c>
      <c r="C14222" t="s">
        <v>603</v>
      </c>
      <c r="D14222" t="s">
        <v>604</v>
      </c>
      <c r="E14222" s="4">
        <v>5699.1616666666669</v>
      </c>
      <c r="F14222" t="s">
        <v>1423</v>
      </c>
      <c r="G14222" t="s">
        <v>471</v>
      </c>
      <c r="H14222" t="s">
        <v>311</v>
      </c>
      <c r="I14222" t="s">
        <v>312</v>
      </c>
      <c r="J14222" t="s">
        <v>264</v>
      </c>
      <c r="L14222" t="s">
        <v>376</v>
      </c>
      <c r="M14222" t="s">
        <v>377</v>
      </c>
      <c r="N14222" t="s">
        <v>487</v>
      </c>
    </row>
    <row r="14223" spans="1:14" x14ac:dyDescent="0.25">
      <c r="A14223" t="s">
        <v>476</v>
      </c>
      <c r="B14223" s="1">
        <v>45808</v>
      </c>
      <c r="C14223" t="s">
        <v>603</v>
      </c>
      <c r="D14223" t="s">
        <v>604</v>
      </c>
      <c r="E14223" s="4">
        <v>7123.9520833333336</v>
      </c>
      <c r="F14223" t="s">
        <v>1423</v>
      </c>
      <c r="G14223" t="s">
        <v>471</v>
      </c>
      <c r="H14223" t="s">
        <v>311</v>
      </c>
      <c r="I14223" t="s">
        <v>312</v>
      </c>
      <c r="J14223" t="s">
        <v>264</v>
      </c>
      <c r="L14223" t="s">
        <v>376</v>
      </c>
      <c r="M14223" t="s">
        <v>377</v>
      </c>
      <c r="N14223" t="s">
        <v>487</v>
      </c>
    </row>
    <row r="14224" spans="1:14" x14ac:dyDescent="0.25">
      <c r="A14224" t="s">
        <v>476</v>
      </c>
      <c r="B14224" s="1">
        <v>45838</v>
      </c>
      <c r="C14224" t="s">
        <v>603</v>
      </c>
      <c r="D14224" t="s">
        <v>604</v>
      </c>
      <c r="E14224" s="4">
        <v>8548.7425000000003</v>
      </c>
      <c r="F14224" t="s">
        <v>1423</v>
      </c>
      <c r="G14224" t="s">
        <v>471</v>
      </c>
      <c r="H14224" t="s">
        <v>311</v>
      </c>
      <c r="I14224" t="s">
        <v>312</v>
      </c>
      <c r="J14224" t="s">
        <v>264</v>
      </c>
      <c r="L14224" t="s">
        <v>376</v>
      </c>
      <c r="M14224" t="s">
        <v>377</v>
      </c>
      <c r="N14224" t="s">
        <v>487</v>
      </c>
    </row>
    <row r="14225" spans="1:14" x14ac:dyDescent="0.25">
      <c r="A14225" t="s">
        <v>476</v>
      </c>
      <c r="B14225" s="1">
        <v>45869</v>
      </c>
      <c r="C14225" t="s">
        <v>603</v>
      </c>
      <c r="D14225" t="s">
        <v>604</v>
      </c>
      <c r="E14225" s="4">
        <v>9973.532916666667</v>
      </c>
      <c r="F14225" t="s">
        <v>1423</v>
      </c>
      <c r="G14225" t="s">
        <v>471</v>
      </c>
      <c r="H14225" t="s">
        <v>311</v>
      </c>
      <c r="I14225" t="s">
        <v>312</v>
      </c>
      <c r="J14225" t="s">
        <v>264</v>
      </c>
      <c r="L14225" t="s">
        <v>376</v>
      </c>
      <c r="M14225" t="s">
        <v>377</v>
      </c>
      <c r="N14225" t="s">
        <v>487</v>
      </c>
    </row>
    <row r="14226" spans="1:14" x14ac:dyDescent="0.25">
      <c r="A14226" t="s">
        <v>476</v>
      </c>
      <c r="B14226" s="1">
        <v>45900</v>
      </c>
      <c r="C14226" t="s">
        <v>603</v>
      </c>
      <c r="D14226" t="s">
        <v>604</v>
      </c>
      <c r="E14226" s="4">
        <v>11398.323333333334</v>
      </c>
      <c r="F14226" t="s">
        <v>1423</v>
      </c>
      <c r="G14226" t="s">
        <v>471</v>
      </c>
      <c r="H14226" t="s">
        <v>311</v>
      </c>
      <c r="I14226" t="s">
        <v>312</v>
      </c>
      <c r="J14226" t="s">
        <v>264</v>
      </c>
      <c r="L14226" t="s">
        <v>376</v>
      </c>
      <c r="M14226" t="s">
        <v>377</v>
      </c>
      <c r="N14226" t="s">
        <v>487</v>
      </c>
    </row>
    <row r="14227" spans="1:14" x14ac:dyDescent="0.25">
      <c r="A14227" t="s">
        <v>476</v>
      </c>
      <c r="B14227" s="1">
        <v>45930</v>
      </c>
      <c r="C14227" t="s">
        <v>603</v>
      </c>
      <c r="D14227" t="s">
        <v>604</v>
      </c>
      <c r="E14227" s="4">
        <v>12823.11375</v>
      </c>
      <c r="F14227" t="s">
        <v>1423</v>
      </c>
      <c r="G14227" t="s">
        <v>471</v>
      </c>
      <c r="H14227" t="s">
        <v>311</v>
      </c>
      <c r="I14227" t="s">
        <v>312</v>
      </c>
      <c r="J14227" t="s">
        <v>264</v>
      </c>
      <c r="L14227" t="s">
        <v>376</v>
      </c>
      <c r="M14227" t="s">
        <v>377</v>
      </c>
      <c r="N14227" t="s">
        <v>487</v>
      </c>
    </row>
    <row r="14228" spans="1:14" x14ac:dyDescent="0.25">
      <c r="A14228" t="s">
        <v>476</v>
      </c>
      <c r="B14228" s="1">
        <v>45961</v>
      </c>
      <c r="C14228" t="s">
        <v>603</v>
      </c>
      <c r="D14228" t="s">
        <v>604</v>
      </c>
      <c r="E14228" s="4">
        <v>14247.904166666667</v>
      </c>
      <c r="F14228" t="s">
        <v>1423</v>
      </c>
      <c r="G14228" t="s">
        <v>471</v>
      </c>
      <c r="H14228" t="s">
        <v>311</v>
      </c>
      <c r="I14228" t="s">
        <v>312</v>
      </c>
      <c r="J14228" t="s">
        <v>264</v>
      </c>
      <c r="L14228" t="s">
        <v>376</v>
      </c>
      <c r="M14228" t="s">
        <v>377</v>
      </c>
      <c r="N14228" t="s">
        <v>487</v>
      </c>
    </row>
    <row r="14229" spans="1:14" x14ac:dyDescent="0.25">
      <c r="A14229" t="s">
        <v>476</v>
      </c>
      <c r="B14229" s="1">
        <v>45991</v>
      </c>
      <c r="C14229" t="s">
        <v>603</v>
      </c>
      <c r="D14229" t="s">
        <v>604</v>
      </c>
      <c r="E14229" s="4">
        <v>15672.694583333334</v>
      </c>
      <c r="F14229" t="s">
        <v>1423</v>
      </c>
      <c r="G14229" t="s">
        <v>471</v>
      </c>
      <c r="H14229" t="s">
        <v>311</v>
      </c>
      <c r="I14229" t="s">
        <v>312</v>
      </c>
      <c r="J14229" t="s">
        <v>264</v>
      </c>
      <c r="L14229" t="s">
        <v>376</v>
      </c>
      <c r="M14229" t="s">
        <v>377</v>
      </c>
      <c r="N14229" t="s">
        <v>487</v>
      </c>
    </row>
    <row r="14230" spans="1:14" x14ac:dyDescent="0.25">
      <c r="A14230" t="s">
        <v>476</v>
      </c>
      <c r="B14230" s="1">
        <v>46022</v>
      </c>
      <c r="C14230" t="s">
        <v>603</v>
      </c>
      <c r="D14230" t="s">
        <v>604</v>
      </c>
      <c r="E14230" s="4">
        <v>17097.485000000001</v>
      </c>
      <c r="F14230" t="s">
        <v>1423</v>
      </c>
      <c r="G14230" t="s">
        <v>471</v>
      </c>
      <c r="H14230" t="s">
        <v>311</v>
      </c>
      <c r="I14230" t="s">
        <v>312</v>
      </c>
      <c r="J14230" t="s">
        <v>264</v>
      </c>
      <c r="L14230" t="s">
        <v>376</v>
      </c>
      <c r="M14230" t="s">
        <v>377</v>
      </c>
      <c r="N14230" t="s">
        <v>487</v>
      </c>
    </row>
    <row r="14231" spans="1:14" x14ac:dyDescent="0.25">
      <c r="A14231" t="s">
        <v>476</v>
      </c>
      <c r="B14231" s="1">
        <v>45688</v>
      </c>
      <c r="C14231" t="s">
        <v>1130</v>
      </c>
      <c r="D14231" t="s">
        <v>1131</v>
      </c>
      <c r="E14231" s="4">
        <v>83.333333333333329</v>
      </c>
      <c r="F14231" t="s">
        <v>1423</v>
      </c>
      <c r="G14231" t="s">
        <v>471</v>
      </c>
      <c r="H14231" t="s">
        <v>291</v>
      </c>
      <c r="I14231" t="s">
        <v>292</v>
      </c>
      <c r="J14231" t="s">
        <v>251</v>
      </c>
      <c r="L14231" t="s">
        <v>376</v>
      </c>
      <c r="M14231" t="s">
        <v>377</v>
      </c>
      <c r="N14231" t="s">
        <v>487</v>
      </c>
    </row>
    <row r="14232" spans="1:14" x14ac:dyDescent="0.25">
      <c r="A14232" t="s">
        <v>476</v>
      </c>
      <c r="B14232" s="1">
        <v>45716</v>
      </c>
      <c r="C14232" t="s">
        <v>1130</v>
      </c>
      <c r="D14232" t="s">
        <v>1131</v>
      </c>
      <c r="E14232" s="4">
        <v>166.66666666666666</v>
      </c>
      <c r="F14232" t="s">
        <v>1423</v>
      </c>
      <c r="G14232" t="s">
        <v>471</v>
      </c>
      <c r="H14232" t="s">
        <v>291</v>
      </c>
      <c r="I14232" t="s">
        <v>292</v>
      </c>
      <c r="J14232" t="s">
        <v>251</v>
      </c>
      <c r="L14232" t="s">
        <v>376</v>
      </c>
      <c r="M14232" t="s">
        <v>377</v>
      </c>
      <c r="N14232" t="s">
        <v>487</v>
      </c>
    </row>
    <row r="14233" spans="1:14" x14ac:dyDescent="0.25">
      <c r="A14233" t="s">
        <v>476</v>
      </c>
      <c r="B14233" s="1">
        <v>45747</v>
      </c>
      <c r="C14233" t="s">
        <v>1130</v>
      </c>
      <c r="D14233" t="s">
        <v>1131</v>
      </c>
      <c r="E14233" s="4">
        <v>250</v>
      </c>
      <c r="F14233" t="s">
        <v>1423</v>
      </c>
      <c r="G14233" t="s">
        <v>471</v>
      </c>
      <c r="H14233" t="s">
        <v>291</v>
      </c>
      <c r="I14233" t="s">
        <v>292</v>
      </c>
      <c r="J14233" t="s">
        <v>251</v>
      </c>
      <c r="L14233" t="s">
        <v>376</v>
      </c>
      <c r="M14233" t="s">
        <v>377</v>
      </c>
      <c r="N14233" t="s">
        <v>487</v>
      </c>
    </row>
    <row r="14234" spans="1:14" x14ac:dyDescent="0.25">
      <c r="A14234" t="s">
        <v>476</v>
      </c>
      <c r="B14234" s="1">
        <v>45777</v>
      </c>
      <c r="C14234" t="s">
        <v>1130</v>
      </c>
      <c r="D14234" t="s">
        <v>1131</v>
      </c>
      <c r="E14234" s="4">
        <v>333.33333333333331</v>
      </c>
      <c r="F14234" t="s">
        <v>1423</v>
      </c>
      <c r="G14234" t="s">
        <v>471</v>
      </c>
      <c r="H14234" t="s">
        <v>291</v>
      </c>
      <c r="I14234" t="s">
        <v>292</v>
      </c>
      <c r="J14234" t="s">
        <v>251</v>
      </c>
      <c r="L14234" t="s">
        <v>376</v>
      </c>
      <c r="M14234" t="s">
        <v>377</v>
      </c>
      <c r="N14234" t="s">
        <v>487</v>
      </c>
    </row>
    <row r="14235" spans="1:14" x14ac:dyDescent="0.25">
      <c r="A14235" t="s">
        <v>476</v>
      </c>
      <c r="B14235" s="1">
        <v>45808</v>
      </c>
      <c r="C14235" t="s">
        <v>1130</v>
      </c>
      <c r="D14235" t="s">
        <v>1131</v>
      </c>
      <c r="E14235" s="4">
        <v>416.66666666666663</v>
      </c>
      <c r="F14235" t="s">
        <v>1423</v>
      </c>
      <c r="G14235" t="s">
        <v>471</v>
      </c>
      <c r="H14235" t="s">
        <v>291</v>
      </c>
      <c r="I14235" t="s">
        <v>292</v>
      </c>
      <c r="J14235" t="s">
        <v>251</v>
      </c>
      <c r="L14235" t="s">
        <v>376</v>
      </c>
      <c r="M14235" t="s">
        <v>377</v>
      </c>
      <c r="N14235" t="s">
        <v>487</v>
      </c>
    </row>
    <row r="14236" spans="1:14" x14ac:dyDescent="0.25">
      <c r="A14236" t="s">
        <v>476</v>
      </c>
      <c r="B14236" s="1">
        <v>45838</v>
      </c>
      <c r="C14236" t="s">
        <v>1130</v>
      </c>
      <c r="D14236" t="s">
        <v>1131</v>
      </c>
      <c r="E14236" s="4">
        <v>499.99999999999994</v>
      </c>
      <c r="F14236" t="s">
        <v>1423</v>
      </c>
      <c r="G14236" t="s">
        <v>471</v>
      </c>
      <c r="H14236" t="s">
        <v>291</v>
      </c>
      <c r="I14236" t="s">
        <v>292</v>
      </c>
      <c r="J14236" t="s">
        <v>251</v>
      </c>
      <c r="L14236" t="s">
        <v>376</v>
      </c>
      <c r="M14236" t="s">
        <v>377</v>
      </c>
      <c r="N14236" t="s">
        <v>487</v>
      </c>
    </row>
    <row r="14237" spans="1:14" x14ac:dyDescent="0.25">
      <c r="A14237" t="s">
        <v>476</v>
      </c>
      <c r="B14237" s="1">
        <v>45869</v>
      </c>
      <c r="C14237" t="s">
        <v>1130</v>
      </c>
      <c r="D14237" t="s">
        <v>1131</v>
      </c>
      <c r="E14237" s="4">
        <v>583.33333333333326</v>
      </c>
      <c r="F14237" t="s">
        <v>1423</v>
      </c>
      <c r="G14237" t="s">
        <v>471</v>
      </c>
      <c r="H14237" t="s">
        <v>291</v>
      </c>
      <c r="I14237" t="s">
        <v>292</v>
      </c>
      <c r="J14237" t="s">
        <v>251</v>
      </c>
      <c r="L14237" t="s">
        <v>376</v>
      </c>
      <c r="M14237" t="s">
        <v>377</v>
      </c>
      <c r="N14237" t="s">
        <v>487</v>
      </c>
    </row>
    <row r="14238" spans="1:14" x14ac:dyDescent="0.25">
      <c r="A14238" t="s">
        <v>476</v>
      </c>
      <c r="B14238" s="1">
        <v>45900</v>
      </c>
      <c r="C14238" t="s">
        <v>1130</v>
      </c>
      <c r="D14238" t="s">
        <v>1131</v>
      </c>
      <c r="E14238" s="4">
        <v>666.66666666666663</v>
      </c>
      <c r="F14238" t="s">
        <v>1423</v>
      </c>
      <c r="G14238" t="s">
        <v>471</v>
      </c>
      <c r="H14238" t="s">
        <v>291</v>
      </c>
      <c r="I14238" t="s">
        <v>292</v>
      </c>
      <c r="J14238" t="s">
        <v>251</v>
      </c>
      <c r="L14238" t="s">
        <v>376</v>
      </c>
      <c r="M14238" t="s">
        <v>377</v>
      </c>
      <c r="N14238" t="s">
        <v>487</v>
      </c>
    </row>
    <row r="14239" spans="1:14" x14ac:dyDescent="0.25">
      <c r="A14239" t="s">
        <v>476</v>
      </c>
      <c r="B14239" s="1">
        <v>45930</v>
      </c>
      <c r="C14239" t="s">
        <v>1130</v>
      </c>
      <c r="D14239" t="s">
        <v>1131</v>
      </c>
      <c r="E14239" s="4">
        <v>750</v>
      </c>
      <c r="F14239" t="s">
        <v>1423</v>
      </c>
      <c r="G14239" t="s">
        <v>471</v>
      </c>
      <c r="H14239" t="s">
        <v>291</v>
      </c>
      <c r="I14239" t="s">
        <v>292</v>
      </c>
      <c r="J14239" t="s">
        <v>251</v>
      </c>
      <c r="L14239" t="s">
        <v>376</v>
      </c>
      <c r="M14239" t="s">
        <v>377</v>
      </c>
      <c r="N14239" t="s">
        <v>487</v>
      </c>
    </row>
    <row r="14240" spans="1:14" x14ac:dyDescent="0.25">
      <c r="A14240" t="s">
        <v>476</v>
      </c>
      <c r="B14240" s="1">
        <v>45961</v>
      </c>
      <c r="C14240" t="s">
        <v>1130</v>
      </c>
      <c r="D14240" t="s">
        <v>1131</v>
      </c>
      <c r="E14240" s="4">
        <v>833.33333333333337</v>
      </c>
      <c r="F14240" t="s">
        <v>1423</v>
      </c>
      <c r="G14240" t="s">
        <v>471</v>
      </c>
      <c r="H14240" t="s">
        <v>291</v>
      </c>
      <c r="I14240" t="s">
        <v>292</v>
      </c>
      <c r="J14240" t="s">
        <v>251</v>
      </c>
      <c r="L14240" t="s">
        <v>376</v>
      </c>
      <c r="M14240" t="s">
        <v>377</v>
      </c>
      <c r="N14240" t="s">
        <v>487</v>
      </c>
    </row>
    <row r="14241" spans="1:14" x14ac:dyDescent="0.25">
      <c r="A14241" t="s">
        <v>476</v>
      </c>
      <c r="B14241" s="1">
        <v>45991</v>
      </c>
      <c r="C14241" t="s">
        <v>1130</v>
      </c>
      <c r="D14241" t="s">
        <v>1131</v>
      </c>
      <c r="E14241" s="4">
        <v>916.66666666666674</v>
      </c>
      <c r="F14241" t="s">
        <v>1423</v>
      </c>
      <c r="G14241" t="s">
        <v>471</v>
      </c>
      <c r="H14241" t="s">
        <v>291</v>
      </c>
      <c r="I14241" t="s">
        <v>292</v>
      </c>
      <c r="J14241" t="s">
        <v>251</v>
      </c>
      <c r="L14241" t="s">
        <v>376</v>
      </c>
      <c r="M14241" t="s">
        <v>377</v>
      </c>
      <c r="N14241" t="s">
        <v>487</v>
      </c>
    </row>
    <row r="14242" spans="1:14" x14ac:dyDescent="0.25">
      <c r="A14242" t="s">
        <v>476</v>
      </c>
      <c r="B14242" s="1">
        <v>46022</v>
      </c>
      <c r="C14242" t="s">
        <v>1130</v>
      </c>
      <c r="D14242" t="s">
        <v>1131</v>
      </c>
      <c r="E14242" s="4">
        <v>1000.0000000000001</v>
      </c>
      <c r="F14242" t="s">
        <v>1423</v>
      </c>
      <c r="G14242" t="s">
        <v>471</v>
      </c>
      <c r="H14242" t="s">
        <v>291</v>
      </c>
      <c r="I14242" t="s">
        <v>292</v>
      </c>
      <c r="J14242" t="s">
        <v>251</v>
      </c>
      <c r="L14242" t="s">
        <v>376</v>
      </c>
      <c r="M14242" t="s">
        <v>377</v>
      </c>
      <c r="N14242" t="s">
        <v>487</v>
      </c>
    </row>
    <row r="14243" spans="1:14" x14ac:dyDescent="0.25">
      <c r="A14243" t="s">
        <v>476</v>
      </c>
      <c r="B14243" s="1">
        <v>45688</v>
      </c>
      <c r="C14243" t="s">
        <v>1364</v>
      </c>
      <c r="D14243" t="s">
        <v>1365</v>
      </c>
      <c r="E14243" s="4">
        <v>83.333333333333329</v>
      </c>
      <c r="F14243" t="s">
        <v>1423</v>
      </c>
      <c r="G14243" t="s">
        <v>471</v>
      </c>
      <c r="H14243" t="s">
        <v>311</v>
      </c>
      <c r="I14243" t="s">
        <v>312</v>
      </c>
      <c r="J14243" t="s">
        <v>264</v>
      </c>
      <c r="L14243" t="s">
        <v>376</v>
      </c>
      <c r="M14243" t="s">
        <v>377</v>
      </c>
      <c r="N14243" t="s">
        <v>480</v>
      </c>
    </row>
    <row r="14244" spans="1:14" x14ac:dyDescent="0.25">
      <c r="A14244" t="s">
        <v>476</v>
      </c>
      <c r="B14244" s="1">
        <v>45716</v>
      </c>
      <c r="C14244" t="s">
        <v>1364</v>
      </c>
      <c r="D14244" t="s">
        <v>1365</v>
      </c>
      <c r="E14244" s="4">
        <v>166.66666666666666</v>
      </c>
      <c r="F14244" t="s">
        <v>1423</v>
      </c>
      <c r="G14244" t="s">
        <v>471</v>
      </c>
      <c r="H14244" t="s">
        <v>311</v>
      </c>
      <c r="I14244" t="s">
        <v>312</v>
      </c>
      <c r="J14244" t="s">
        <v>264</v>
      </c>
      <c r="L14244" t="s">
        <v>376</v>
      </c>
      <c r="M14244" t="s">
        <v>377</v>
      </c>
      <c r="N14244" t="s">
        <v>480</v>
      </c>
    </row>
    <row r="14245" spans="1:14" x14ac:dyDescent="0.25">
      <c r="A14245" t="s">
        <v>476</v>
      </c>
      <c r="B14245" s="1">
        <v>45747</v>
      </c>
      <c r="C14245" t="s">
        <v>1364</v>
      </c>
      <c r="D14245" t="s">
        <v>1365</v>
      </c>
      <c r="E14245" s="4">
        <v>250</v>
      </c>
      <c r="F14245" t="s">
        <v>1423</v>
      </c>
      <c r="G14245" t="s">
        <v>471</v>
      </c>
      <c r="H14245" t="s">
        <v>311</v>
      </c>
      <c r="I14245" t="s">
        <v>312</v>
      </c>
      <c r="J14245" t="s">
        <v>264</v>
      </c>
      <c r="L14245" t="s">
        <v>376</v>
      </c>
      <c r="M14245" t="s">
        <v>377</v>
      </c>
      <c r="N14245" t="s">
        <v>480</v>
      </c>
    </row>
    <row r="14246" spans="1:14" x14ac:dyDescent="0.25">
      <c r="A14246" t="s">
        <v>476</v>
      </c>
      <c r="B14246" s="1">
        <v>45777</v>
      </c>
      <c r="C14246" t="s">
        <v>1364</v>
      </c>
      <c r="D14246" t="s">
        <v>1365</v>
      </c>
      <c r="E14246" s="4">
        <v>333.33333333333331</v>
      </c>
      <c r="F14246" t="s">
        <v>1423</v>
      </c>
      <c r="G14246" t="s">
        <v>471</v>
      </c>
      <c r="H14246" t="s">
        <v>311</v>
      </c>
      <c r="I14246" t="s">
        <v>312</v>
      </c>
      <c r="J14246" t="s">
        <v>264</v>
      </c>
      <c r="L14246" t="s">
        <v>376</v>
      </c>
      <c r="M14246" t="s">
        <v>377</v>
      </c>
      <c r="N14246" t="s">
        <v>480</v>
      </c>
    </row>
    <row r="14247" spans="1:14" x14ac:dyDescent="0.25">
      <c r="A14247" t="s">
        <v>476</v>
      </c>
      <c r="B14247" s="1">
        <v>45808</v>
      </c>
      <c r="C14247" t="s">
        <v>1364</v>
      </c>
      <c r="D14247" t="s">
        <v>1365</v>
      </c>
      <c r="E14247" s="4">
        <v>416.66666666666663</v>
      </c>
      <c r="F14247" t="s">
        <v>1423</v>
      </c>
      <c r="G14247" t="s">
        <v>471</v>
      </c>
      <c r="H14247" t="s">
        <v>311</v>
      </c>
      <c r="I14247" t="s">
        <v>312</v>
      </c>
      <c r="J14247" t="s">
        <v>264</v>
      </c>
      <c r="L14247" t="s">
        <v>376</v>
      </c>
      <c r="M14247" t="s">
        <v>377</v>
      </c>
      <c r="N14247" t="s">
        <v>480</v>
      </c>
    </row>
    <row r="14248" spans="1:14" x14ac:dyDescent="0.25">
      <c r="A14248" t="s">
        <v>476</v>
      </c>
      <c r="B14248" s="1">
        <v>45838</v>
      </c>
      <c r="C14248" t="s">
        <v>1364</v>
      </c>
      <c r="D14248" t="s">
        <v>1365</v>
      </c>
      <c r="E14248" s="4">
        <v>499.99999999999994</v>
      </c>
      <c r="F14248" t="s">
        <v>1423</v>
      </c>
      <c r="G14248" t="s">
        <v>471</v>
      </c>
      <c r="H14248" t="s">
        <v>311</v>
      </c>
      <c r="I14248" t="s">
        <v>312</v>
      </c>
      <c r="J14248" t="s">
        <v>264</v>
      </c>
      <c r="L14248" t="s">
        <v>376</v>
      </c>
      <c r="M14248" t="s">
        <v>377</v>
      </c>
      <c r="N14248" t="s">
        <v>480</v>
      </c>
    </row>
    <row r="14249" spans="1:14" x14ac:dyDescent="0.25">
      <c r="A14249" t="s">
        <v>476</v>
      </c>
      <c r="B14249" s="1">
        <v>45869</v>
      </c>
      <c r="C14249" t="s">
        <v>1364</v>
      </c>
      <c r="D14249" t="s">
        <v>1365</v>
      </c>
      <c r="E14249" s="4">
        <v>583.33333333333326</v>
      </c>
      <c r="F14249" t="s">
        <v>1423</v>
      </c>
      <c r="G14249" t="s">
        <v>471</v>
      </c>
      <c r="H14249" t="s">
        <v>311</v>
      </c>
      <c r="I14249" t="s">
        <v>312</v>
      </c>
      <c r="J14249" t="s">
        <v>264</v>
      </c>
      <c r="L14249" t="s">
        <v>376</v>
      </c>
      <c r="M14249" t="s">
        <v>377</v>
      </c>
      <c r="N14249" t="s">
        <v>480</v>
      </c>
    </row>
    <row r="14250" spans="1:14" x14ac:dyDescent="0.25">
      <c r="A14250" t="s">
        <v>476</v>
      </c>
      <c r="B14250" s="1">
        <v>45900</v>
      </c>
      <c r="C14250" t="s">
        <v>1364</v>
      </c>
      <c r="D14250" t="s">
        <v>1365</v>
      </c>
      <c r="E14250" s="4">
        <v>666.66666666666663</v>
      </c>
      <c r="F14250" t="s">
        <v>1423</v>
      </c>
      <c r="G14250" t="s">
        <v>471</v>
      </c>
      <c r="H14250" t="s">
        <v>311</v>
      </c>
      <c r="I14250" t="s">
        <v>312</v>
      </c>
      <c r="J14250" t="s">
        <v>264</v>
      </c>
      <c r="L14250" t="s">
        <v>376</v>
      </c>
      <c r="M14250" t="s">
        <v>377</v>
      </c>
      <c r="N14250" t="s">
        <v>480</v>
      </c>
    </row>
    <row r="14251" spans="1:14" x14ac:dyDescent="0.25">
      <c r="A14251" t="s">
        <v>476</v>
      </c>
      <c r="B14251" s="1">
        <v>45930</v>
      </c>
      <c r="C14251" t="s">
        <v>1364</v>
      </c>
      <c r="D14251" t="s">
        <v>1365</v>
      </c>
      <c r="E14251" s="4">
        <v>750</v>
      </c>
      <c r="F14251" t="s">
        <v>1423</v>
      </c>
      <c r="G14251" t="s">
        <v>471</v>
      </c>
      <c r="H14251" t="s">
        <v>311</v>
      </c>
      <c r="I14251" t="s">
        <v>312</v>
      </c>
      <c r="J14251" t="s">
        <v>264</v>
      </c>
      <c r="L14251" t="s">
        <v>376</v>
      </c>
      <c r="M14251" t="s">
        <v>377</v>
      </c>
      <c r="N14251" t="s">
        <v>480</v>
      </c>
    </row>
    <row r="14252" spans="1:14" x14ac:dyDescent="0.25">
      <c r="A14252" t="s">
        <v>476</v>
      </c>
      <c r="B14252" s="1">
        <v>45961</v>
      </c>
      <c r="C14252" t="s">
        <v>1364</v>
      </c>
      <c r="D14252" t="s">
        <v>1365</v>
      </c>
      <c r="E14252" s="4">
        <v>833.33333333333337</v>
      </c>
      <c r="F14252" t="s">
        <v>1423</v>
      </c>
      <c r="G14252" t="s">
        <v>471</v>
      </c>
      <c r="H14252" t="s">
        <v>311</v>
      </c>
      <c r="I14252" t="s">
        <v>312</v>
      </c>
      <c r="J14252" t="s">
        <v>264</v>
      </c>
      <c r="L14252" t="s">
        <v>376</v>
      </c>
      <c r="M14252" t="s">
        <v>377</v>
      </c>
      <c r="N14252" t="s">
        <v>480</v>
      </c>
    </row>
    <row r="14253" spans="1:14" x14ac:dyDescent="0.25">
      <c r="A14253" t="s">
        <v>476</v>
      </c>
      <c r="B14253" s="1">
        <v>45991</v>
      </c>
      <c r="C14253" t="s">
        <v>1364</v>
      </c>
      <c r="D14253" t="s">
        <v>1365</v>
      </c>
      <c r="E14253" s="4">
        <v>916.66666666666674</v>
      </c>
      <c r="F14253" t="s">
        <v>1423</v>
      </c>
      <c r="G14253" t="s">
        <v>471</v>
      </c>
      <c r="H14253" t="s">
        <v>311</v>
      </c>
      <c r="I14253" t="s">
        <v>312</v>
      </c>
      <c r="J14253" t="s">
        <v>264</v>
      </c>
      <c r="L14253" t="s">
        <v>376</v>
      </c>
      <c r="M14253" t="s">
        <v>377</v>
      </c>
      <c r="N14253" t="s">
        <v>480</v>
      </c>
    </row>
    <row r="14254" spans="1:14" x14ac:dyDescent="0.25">
      <c r="A14254" t="s">
        <v>476</v>
      </c>
      <c r="B14254" s="1">
        <v>46022</v>
      </c>
      <c r="C14254" t="s">
        <v>1364</v>
      </c>
      <c r="D14254" t="s">
        <v>1365</v>
      </c>
      <c r="E14254" s="4">
        <v>1000.0000000000001</v>
      </c>
      <c r="F14254" t="s">
        <v>1423</v>
      </c>
      <c r="G14254" t="s">
        <v>471</v>
      </c>
      <c r="H14254" t="s">
        <v>311</v>
      </c>
      <c r="I14254" t="s">
        <v>312</v>
      </c>
      <c r="J14254" t="s">
        <v>264</v>
      </c>
      <c r="L14254" t="s">
        <v>376</v>
      </c>
      <c r="M14254" t="s">
        <v>377</v>
      </c>
      <c r="N14254" t="s">
        <v>480</v>
      </c>
    </row>
    <row r="14255" spans="1:14" x14ac:dyDescent="0.25">
      <c r="A14255" t="s">
        <v>476</v>
      </c>
      <c r="B14255" s="1">
        <v>45688</v>
      </c>
      <c r="C14255" t="s">
        <v>627</v>
      </c>
      <c r="D14255" t="s">
        <v>628</v>
      </c>
      <c r="E14255" s="4">
        <v>22862.280031882488</v>
      </c>
      <c r="F14255" t="s">
        <v>1423</v>
      </c>
      <c r="G14255" t="s">
        <v>471</v>
      </c>
      <c r="H14255" t="s">
        <v>295</v>
      </c>
      <c r="I14255" t="s">
        <v>254</v>
      </c>
      <c r="J14255" t="s">
        <v>253</v>
      </c>
      <c r="L14255" t="s">
        <v>378</v>
      </c>
      <c r="M14255" t="s">
        <v>379</v>
      </c>
      <c r="N14255" t="s">
        <v>486</v>
      </c>
    </row>
    <row r="14256" spans="1:14" x14ac:dyDescent="0.25">
      <c r="A14256" t="s">
        <v>476</v>
      </c>
      <c r="B14256" s="1">
        <v>45716</v>
      </c>
      <c r="C14256" t="s">
        <v>627</v>
      </c>
      <c r="D14256" t="s">
        <v>628</v>
      </c>
      <c r="E14256" s="4">
        <v>48886.78908547161</v>
      </c>
      <c r="F14256" t="s">
        <v>1423</v>
      </c>
      <c r="G14256" t="s">
        <v>471</v>
      </c>
      <c r="H14256" t="s">
        <v>295</v>
      </c>
      <c r="I14256" t="s">
        <v>254</v>
      </c>
      <c r="J14256" t="s">
        <v>253</v>
      </c>
      <c r="L14256" t="s">
        <v>378</v>
      </c>
      <c r="M14256" t="s">
        <v>379</v>
      </c>
      <c r="N14256" t="s">
        <v>486</v>
      </c>
    </row>
    <row r="14257" spans="1:14" x14ac:dyDescent="0.25">
      <c r="A14257" t="s">
        <v>476</v>
      </c>
      <c r="B14257" s="1">
        <v>45747</v>
      </c>
      <c r="C14257" t="s">
        <v>627</v>
      </c>
      <c r="D14257" t="s">
        <v>628</v>
      </c>
      <c r="E14257" s="4">
        <v>60027.487322810375</v>
      </c>
      <c r="F14257" t="s">
        <v>1423</v>
      </c>
      <c r="G14257" t="s">
        <v>471</v>
      </c>
      <c r="H14257" t="s">
        <v>295</v>
      </c>
      <c r="I14257" t="s">
        <v>254</v>
      </c>
      <c r="J14257" t="s">
        <v>253</v>
      </c>
      <c r="L14257" t="s">
        <v>378</v>
      </c>
      <c r="M14257" t="s">
        <v>379</v>
      </c>
      <c r="N14257" t="s">
        <v>486</v>
      </c>
    </row>
    <row r="14258" spans="1:14" x14ac:dyDescent="0.25">
      <c r="A14258" t="s">
        <v>476</v>
      </c>
      <c r="B14258" s="1">
        <v>45777</v>
      </c>
      <c r="C14258" t="s">
        <v>627</v>
      </c>
      <c r="D14258" t="s">
        <v>628</v>
      </c>
      <c r="E14258" s="4">
        <v>90893.583664660953</v>
      </c>
      <c r="F14258" t="s">
        <v>1423</v>
      </c>
      <c r="G14258" t="s">
        <v>471</v>
      </c>
      <c r="H14258" t="s">
        <v>295</v>
      </c>
      <c r="I14258" t="s">
        <v>254</v>
      </c>
      <c r="J14258" t="s">
        <v>253</v>
      </c>
      <c r="L14258" t="s">
        <v>378</v>
      </c>
      <c r="M14258" t="s">
        <v>379</v>
      </c>
      <c r="N14258" t="s">
        <v>486</v>
      </c>
    </row>
    <row r="14259" spans="1:14" x14ac:dyDescent="0.25">
      <c r="A14259" t="s">
        <v>476</v>
      </c>
      <c r="B14259" s="1">
        <v>45808</v>
      </c>
      <c r="C14259" t="s">
        <v>627</v>
      </c>
      <c r="D14259" t="s">
        <v>628</v>
      </c>
      <c r="E14259" s="4">
        <v>111252.9491486121</v>
      </c>
      <c r="F14259" t="s">
        <v>1423</v>
      </c>
      <c r="G14259" t="s">
        <v>471</v>
      </c>
      <c r="H14259" t="s">
        <v>295</v>
      </c>
      <c r="I14259" t="s">
        <v>254</v>
      </c>
      <c r="J14259" t="s">
        <v>253</v>
      </c>
      <c r="L14259" t="s">
        <v>378</v>
      </c>
      <c r="M14259" t="s">
        <v>379</v>
      </c>
      <c r="N14259" t="s">
        <v>486</v>
      </c>
    </row>
    <row r="14260" spans="1:14" x14ac:dyDescent="0.25">
      <c r="A14260" t="s">
        <v>476</v>
      </c>
      <c r="B14260" s="1">
        <v>45838</v>
      </c>
      <c r="C14260" t="s">
        <v>627</v>
      </c>
      <c r="D14260" t="s">
        <v>628</v>
      </c>
      <c r="E14260" s="4">
        <v>122132.01583195412</v>
      </c>
      <c r="F14260" t="s">
        <v>1423</v>
      </c>
      <c r="G14260" t="s">
        <v>471</v>
      </c>
      <c r="H14260" t="s">
        <v>295</v>
      </c>
      <c r="I14260" t="s">
        <v>254</v>
      </c>
      <c r="J14260" t="s">
        <v>253</v>
      </c>
      <c r="L14260" t="s">
        <v>378</v>
      </c>
      <c r="M14260" t="s">
        <v>379</v>
      </c>
      <c r="N14260" t="s">
        <v>486</v>
      </c>
    </row>
    <row r="14261" spans="1:14" x14ac:dyDescent="0.25">
      <c r="A14261" t="s">
        <v>476</v>
      </c>
      <c r="B14261" s="1">
        <v>45869</v>
      </c>
      <c r="C14261" t="s">
        <v>627</v>
      </c>
      <c r="D14261" t="s">
        <v>628</v>
      </c>
      <c r="E14261" s="4">
        <v>147035.48067657682</v>
      </c>
      <c r="F14261" t="s">
        <v>1423</v>
      </c>
      <c r="G14261" t="s">
        <v>471</v>
      </c>
      <c r="H14261" t="s">
        <v>295</v>
      </c>
      <c r="I14261" t="s">
        <v>254</v>
      </c>
      <c r="J14261" t="s">
        <v>253</v>
      </c>
      <c r="L14261" t="s">
        <v>378</v>
      </c>
      <c r="M14261" t="s">
        <v>379</v>
      </c>
      <c r="N14261" t="s">
        <v>486</v>
      </c>
    </row>
    <row r="14262" spans="1:14" x14ac:dyDescent="0.25">
      <c r="A14262" t="s">
        <v>476</v>
      </c>
      <c r="B14262" s="1">
        <v>45900</v>
      </c>
      <c r="C14262" t="s">
        <v>627</v>
      </c>
      <c r="D14262" t="s">
        <v>628</v>
      </c>
      <c r="E14262" s="4">
        <v>150461.04794045512</v>
      </c>
      <c r="F14262" t="s">
        <v>1423</v>
      </c>
      <c r="G14262" t="s">
        <v>471</v>
      </c>
      <c r="H14262" t="s">
        <v>295</v>
      </c>
      <c r="I14262" t="s">
        <v>254</v>
      </c>
      <c r="J14262" t="s">
        <v>253</v>
      </c>
      <c r="L14262" t="s">
        <v>378</v>
      </c>
      <c r="M14262" t="s">
        <v>379</v>
      </c>
      <c r="N14262" t="s">
        <v>486</v>
      </c>
    </row>
    <row r="14263" spans="1:14" x14ac:dyDescent="0.25">
      <c r="A14263" t="s">
        <v>476</v>
      </c>
      <c r="B14263" s="1">
        <v>45930</v>
      </c>
      <c r="C14263" t="s">
        <v>627</v>
      </c>
      <c r="D14263" t="s">
        <v>628</v>
      </c>
      <c r="E14263" s="4">
        <v>172302.16780277924</v>
      </c>
      <c r="F14263" t="s">
        <v>1423</v>
      </c>
      <c r="G14263" t="s">
        <v>471</v>
      </c>
      <c r="H14263" t="s">
        <v>295</v>
      </c>
      <c r="I14263" t="s">
        <v>254</v>
      </c>
      <c r="J14263" t="s">
        <v>253</v>
      </c>
      <c r="L14263" t="s">
        <v>378</v>
      </c>
      <c r="M14263" t="s">
        <v>379</v>
      </c>
      <c r="N14263" t="s">
        <v>486</v>
      </c>
    </row>
    <row r="14264" spans="1:14" x14ac:dyDescent="0.25">
      <c r="A14264" t="s">
        <v>476</v>
      </c>
      <c r="B14264" s="1">
        <v>45961</v>
      </c>
      <c r="C14264" t="s">
        <v>627</v>
      </c>
      <c r="D14264" t="s">
        <v>628</v>
      </c>
      <c r="E14264" s="4">
        <v>203850.45204835854</v>
      </c>
      <c r="F14264" t="s">
        <v>1423</v>
      </c>
      <c r="G14264" t="s">
        <v>471</v>
      </c>
      <c r="H14264" t="s">
        <v>295</v>
      </c>
      <c r="I14264" t="s">
        <v>254</v>
      </c>
      <c r="J14264" t="s">
        <v>253</v>
      </c>
      <c r="L14264" t="s">
        <v>378</v>
      </c>
      <c r="M14264" t="s">
        <v>379</v>
      </c>
      <c r="N14264" t="s">
        <v>486</v>
      </c>
    </row>
    <row r="14265" spans="1:14" x14ac:dyDescent="0.25">
      <c r="A14265" t="s">
        <v>476</v>
      </c>
      <c r="B14265" s="1">
        <v>45991</v>
      </c>
      <c r="C14265" t="s">
        <v>627</v>
      </c>
      <c r="D14265" t="s">
        <v>628</v>
      </c>
      <c r="E14265" s="4">
        <v>220837.9897190551</v>
      </c>
      <c r="F14265" t="s">
        <v>1423</v>
      </c>
      <c r="G14265" t="s">
        <v>471</v>
      </c>
      <c r="H14265" t="s">
        <v>295</v>
      </c>
      <c r="I14265" t="s">
        <v>254</v>
      </c>
      <c r="J14265" t="s">
        <v>253</v>
      </c>
      <c r="L14265" t="s">
        <v>378</v>
      </c>
      <c r="M14265" t="s">
        <v>379</v>
      </c>
      <c r="N14265" t="s">
        <v>486</v>
      </c>
    </row>
    <row r="14266" spans="1:14" x14ac:dyDescent="0.25">
      <c r="A14266" t="s">
        <v>476</v>
      </c>
      <c r="B14266" s="1">
        <v>46022</v>
      </c>
      <c r="C14266" t="s">
        <v>627</v>
      </c>
      <c r="D14266" t="s">
        <v>628</v>
      </c>
      <c r="E14266" s="4">
        <v>242679.10958137922</v>
      </c>
      <c r="F14266" t="s">
        <v>1423</v>
      </c>
      <c r="G14266" t="s">
        <v>471</v>
      </c>
      <c r="H14266" t="s">
        <v>295</v>
      </c>
      <c r="I14266" t="s">
        <v>254</v>
      </c>
      <c r="J14266" t="s">
        <v>253</v>
      </c>
      <c r="L14266" t="s">
        <v>378</v>
      </c>
      <c r="M14266" t="s">
        <v>379</v>
      </c>
      <c r="N14266" t="s">
        <v>486</v>
      </c>
    </row>
    <row r="14267" spans="1:14" x14ac:dyDescent="0.25">
      <c r="A14267" t="s">
        <v>476</v>
      </c>
      <c r="B14267" s="1">
        <v>45688</v>
      </c>
      <c r="C14267" t="s">
        <v>631</v>
      </c>
      <c r="D14267" t="s">
        <v>632</v>
      </c>
      <c r="E14267" s="4">
        <v>200</v>
      </c>
      <c r="F14267" t="s">
        <v>1423</v>
      </c>
      <c r="G14267" t="s">
        <v>471</v>
      </c>
      <c r="H14267" t="s">
        <v>301</v>
      </c>
      <c r="I14267" t="s">
        <v>302</v>
      </c>
      <c r="J14267" t="s">
        <v>258</v>
      </c>
      <c r="L14267" t="s">
        <v>378</v>
      </c>
      <c r="M14267" t="s">
        <v>379</v>
      </c>
      <c r="N14267" t="s">
        <v>486</v>
      </c>
    </row>
    <row r="14268" spans="1:14" x14ac:dyDescent="0.25">
      <c r="A14268" t="s">
        <v>476</v>
      </c>
      <c r="B14268" s="1">
        <v>45716</v>
      </c>
      <c r="C14268" t="s">
        <v>631</v>
      </c>
      <c r="D14268" t="s">
        <v>632</v>
      </c>
      <c r="E14268" s="4">
        <v>400</v>
      </c>
      <c r="F14268" t="s">
        <v>1423</v>
      </c>
      <c r="G14268" t="s">
        <v>471</v>
      </c>
      <c r="H14268" t="s">
        <v>301</v>
      </c>
      <c r="I14268" t="s">
        <v>302</v>
      </c>
      <c r="J14268" t="s">
        <v>258</v>
      </c>
      <c r="L14268" t="s">
        <v>378</v>
      </c>
      <c r="M14268" t="s">
        <v>379</v>
      </c>
      <c r="N14268" t="s">
        <v>486</v>
      </c>
    </row>
    <row r="14269" spans="1:14" x14ac:dyDescent="0.25">
      <c r="A14269" t="s">
        <v>476</v>
      </c>
      <c r="B14269" s="1">
        <v>45747</v>
      </c>
      <c r="C14269" t="s">
        <v>631</v>
      </c>
      <c r="D14269" t="s">
        <v>632</v>
      </c>
      <c r="E14269" s="4">
        <v>600</v>
      </c>
      <c r="F14269" t="s">
        <v>1423</v>
      </c>
      <c r="G14269" t="s">
        <v>471</v>
      </c>
      <c r="H14269" t="s">
        <v>301</v>
      </c>
      <c r="I14269" t="s">
        <v>302</v>
      </c>
      <c r="J14269" t="s">
        <v>258</v>
      </c>
      <c r="L14269" t="s">
        <v>378</v>
      </c>
      <c r="M14269" t="s">
        <v>379</v>
      </c>
      <c r="N14269" t="s">
        <v>486</v>
      </c>
    </row>
    <row r="14270" spans="1:14" x14ac:dyDescent="0.25">
      <c r="A14270" t="s">
        <v>476</v>
      </c>
      <c r="B14270" s="1">
        <v>45777</v>
      </c>
      <c r="C14270" t="s">
        <v>631</v>
      </c>
      <c r="D14270" t="s">
        <v>632</v>
      </c>
      <c r="E14270" s="4">
        <v>800</v>
      </c>
      <c r="F14270" t="s">
        <v>1423</v>
      </c>
      <c r="G14270" t="s">
        <v>471</v>
      </c>
      <c r="H14270" t="s">
        <v>301</v>
      </c>
      <c r="I14270" t="s">
        <v>302</v>
      </c>
      <c r="J14270" t="s">
        <v>258</v>
      </c>
      <c r="L14270" t="s">
        <v>378</v>
      </c>
      <c r="M14270" t="s">
        <v>379</v>
      </c>
      <c r="N14270" t="s">
        <v>486</v>
      </c>
    </row>
    <row r="14271" spans="1:14" x14ac:dyDescent="0.25">
      <c r="A14271" t="s">
        <v>476</v>
      </c>
      <c r="B14271" s="1">
        <v>45808</v>
      </c>
      <c r="C14271" t="s">
        <v>631</v>
      </c>
      <c r="D14271" t="s">
        <v>632</v>
      </c>
      <c r="E14271" s="4">
        <v>1000</v>
      </c>
      <c r="F14271" t="s">
        <v>1423</v>
      </c>
      <c r="G14271" t="s">
        <v>471</v>
      </c>
      <c r="H14271" t="s">
        <v>301</v>
      </c>
      <c r="I14271" t="s">
        <v>302</v>
      </c>
      <c r="J14271" t="s">
        <v>258</v>
      </c>
      <c r="L14271" t="s">
        <v>378</v>
      </c>
      <c r="M14271" t="s">
        <v>379</v>
      </c>
      <c r="N14271" t="s">
        <v>486</v>
      </c>
    </row>
    <row r="14272" spans="1:14" x14ac:dyDescent="0.25">
      <c r="A14272" t="s">
        <v>476</v>
      </c>
      <c r="B14272" s="1">
        <v>45838</v>
      </c>
      <c r="C14272" t="s">
        <v>631</v>
      </c>
      <c r="D14272" t="s">
        <v>632</v>
      </c>
      <c r="E14272" s="4">
        <v>1200</v>
      </c>
      <c r="F14272" t="s">
        <v>1423</v>
      </c>
      <c r="G14272" t="s">
        <v>471</v>
      </c>
      <c r="H14272" t="s">
        <v>301</v>
      </c>
      <c r="I14272" t="s">
        <v>302</v>
      </c>
      <c r="J14272" t="s">
        <v>258</v>
      </c>
      <c r="L14272" t="s">
        <v>378</v>
      </c>
      <c r="M14272" t="s">
        <v>379</v>
      </c>
      <c r="N14272" t="s">
        <v>486</v>
      </c>
    </row>
    <row r="14273" spans="1:14" x14ac:dyDescent="0.25">
      <c r="A14273" t="s">
        <v>476</v>
      </c>
      <c r="B14273" s="1">
        <v>45869</v>
      </c>
      <c r="C14273" t="s">
        <v>631</v>
      </c>
      <c r="D14273" t="s">
        <v>632</v>
      </c>
      <c r="E14273" s="4">
        <v>1400</v>
      </c>
      <c r="F14273" t="s">
        <v>1423</v>
      </c>
      <c r="G14273" t="s">
        <v>471</v>
      </c>
      <c r="H14273" t="s">
        <v>301</v>
      </c>
      <c r="I14273" t="s">
        <v>302</v>
      </c>
      <c r="J14273" t="s">
        <v>258</v>
      </c>
      <c r="L14273" t="s">
        <v>378</v>
      </c>
      <c r="M14273" t="s">
        <v>379</v>
      </c>
      <c r="N14273" t="s">
        <v>486</v>
      </c>
    </row>
    <row r="14274" spans="1:14" x14ac:dyDescent="0.25">
      <c r="A14274" t="s">
        <v>476</v>
      </c>
      <c r="B14274" s="1">
        <v>45900</v>
      </c>
      <c r="C14274" t="s">
        <v>631</v>
      </c>
      <c r="D14274" t="s">
        <v>632</v>
      </c>
      <c r="E14274" s="4">
        <v>1600</v>
      </c>
      <c r="F14274" t="s">
        <v>1423</v>
      </c>
      <c r="G14274" t="s">
        <v>471</v>
      </c>
      <c r="H14274" t="s">
        <v>301</v>
      </c>
      <c r="I14274" t="s">
        <v>302</v>
      </c>
      <c r="J14274" t="s">
        <v>258</v>
      </c>
      <c r="L14274" t="s">
        <v>378</v>
      </c>
      <c r="M14274" t="s">
        <v>379</v>
      </c>
      <c r="N14274" t="s">
        <v>486</v>
      </c>
    </row>
    <row r="14275" spans="1:14" x14ac:dyDescent="0.25">
      <c r="A14275" t="s">
        <v>476</v>
      </c>
      <c r="B14275" s="1">
        <v>45930</v>
      </c>
      <c r="C14275" t="s">
        <v>631</v>
      </c>
      <c r="D14275" t="s">
        <v>632</v>
      </c>
      <c r="E14275" s="4">
        <v>1800</v>
      </c>
      <c r="F14275" t="s">
        <v>1423</v>
      </c>
      <c r="G14275" t="s">
        <v>471</v>
      </c>
      <c r="H14275" t="s">
        <v>301</v>
      </c>
      <c r="I14275" t="s">
        <v>302</v>
      </c>
      <c r="J14275" t="s">
        <v>258</v>
      </c>
      <c r="L14275" t="s">
        <v>378</v>
      </c>
      <c r="M14275" t="s">
        <v>379</v>
      </c>
      <c r="N14275" t="s">
        <v>486</v>
      </c>
    </row>
    <row r="14276" spans="1:14" x14ac:dyDescent="0.25">
      <c r="A14276" t="s">
        <v>476</v>
      </c>
      <c r="B14276" s="1">
        <v>45961</v>
      </c>
      <c r="C14276" t="s">
        <v>631</v>
      </c>
      <c r="D14276" t="s">
        <v>632</v>
      </c>
      <c r="E14276" s="4">
        <v>2000</v>
      </c>
      <c r="F14276" t="s">
        <v>1423</v>
      </c>
      <c r="G14276" t="s">
        <v>471</v>
      </c>
      <c r="H14276" t="s">
        <v>301</v>
      </c>
      <c r="I14276" t="s">
        <v>302</v>
      </c>
      <c r="J14276" t="s">
        <v>258</v>
      </c>
      <c r="L14276" t="s">
        <v>378</v>
      </c>
      <c r="M14276" t="s">
        <v>379</v>
      </c>
      <c r="N14276" t="s">
        <v>486</v>
      </c>
    </row>
    <row r="14277" spans="1:14" x14ac:dyDescent="0.25">
      <c r="A14277" t="s">
        <v>476</v>
      </c>
      <c r="B14277" s="1">
        <v>45991</v>
      </c>
      <c r="C14277" t="s">
        <v>631</v>
      </c>
      <c r="D14277" t="s">
        <v>632</v>
      </c>
      <c r="E14277" s="4">
        <v>2200</v>
      </c>
      <c r="F14277" t="s">
        <v>1423</v>
      </c>
      <c r="G14277" t="s">
        <v>471</v>
      </c>
      <c r="H14277" t="s">
        <v>301</v>
      </c>
      <c r="I14277" t="s">
        <v>302</v>
      </c>
      <c r="J14277" t="s">
        <v>258</v>
      </c>
      <c r="L14277" t="s">
        <v>378</v>
      </c>
      <c r="M14277" t="s">
        <v>379</v>
      </c>
      <c r="N14277" t="s">
        <v>486</v>
      </c>
    </row>
    <row r="14278" spans="1:14" x14ac:dyDescent="0.25">
      <c r="A14278" t="s">
        <v>476</v>
      </c>
      <c r="B14278" s="1">
        <v>46022</v>
      </c>
      <c r="C14278" t="s">
        <v>631</v>
      </c>
      <c r="D14278" t="s">
        <v>632</v>
      </c>
      <c r="E14278" s="4">
        <v>2400</v>
      </c>
      <c r="F14278" t="s">
        <v>1423</v>
      </c>
      <c r="G14278" t="s">
        <v>471</v>
      </c>
      <c r="H14278" t="s">
        <v>301</v>
      </c>
      <c r="I14278" t="s">
        <v>302</v>
      </c>
      <c r="J14278" t="s">
        <v>258</v>
      </c>
      <c r="L14278" t="s">
        <v>378</v>
      </c>
      <c r="M14278" t="s">
        <v>379</v>
      </c>
      <c r="N14278" t="s">
        <v>486</v>
      </c>
    </row>
    <row r="14279" spans="1:14" x14ac:dyDescent="0.25">
      <c r="A14279" t="s">
        <v>476</v>
      </c>
      <c r="B14279" s="1">
        <v>45688</v>
      </c>
      <c r="C14279" t="s">
        <v>633</v>
      </c>
      <c r="D14279" t="s">
        <v>634</v>
      </c>
      <c r="E14279" s="4">
        <v>2648.31187371953</v>
      </c>
      <c r="F14279" t="s">
        <v>1423</v>
      </c>
      <c r="G14279" t="s">
        <v>471</v>
      </c>
      <c r="H14279" t="s">
        <v>295</v>
      </c>
      <c r="I14279" t="s">
        <v>254</v>
      </c>
      <c r="J14279" t="s">
        <v>253</v>
      </c>
      <c r="L14279" t="s">
        <v>378</v>
      </c>
      <c r="M14279" t="s">
        <v>379</v>
      </c>
      <c r="N14279" t="s">
        <v>486</v>
      </c>
    </row>
    <row r="14280" spans="1:14" x14ac:dyDescent="0.25">
      <c r="A14280" t="s">
        <v>476</v>
      </c>
      <c r="B14280" s="1">
        <v>45716</v>
      </c>
      <c r="C14280" t="s">
        <v>633</v>
      </c>
      <c r="D14280" t="s">
        <v>634</v>
      </c>
      <c r="E14280" s="4">
        <v>4637.3201289228919</v>
      </c>
      <c r="F14280" t="s">
        <v>1423</v>
      </c>
      <c r="G14280" t="s">
        <v>471</v>
      </c>
      <c r="H14280" t="s">
        <v>295</v>
      </c>
      <c r="I14280" t="s">
        <v>254</v>
      </c>
      <c r="J14280" t="s">
        <v>253</v>
      </c>
      <c r="L14280" t="s">
        <v>378</v>
      </c>
      <c r="M14280" t="s">
        <v>379</v>
      </c>
      <c r="N14280" t="s">
        <v>486</v>
      </c>
    </row>
    <row r="14281" spans="1:14" x14ac:dyDescent="0.25">
      <c r="A14281" t="s">
        <v>476</v>
      </c>
      <c r="B14281" s="1">
        <v>45747</v>
      </c>
      <c r="C14281" t="s">
        <v>633</v>
      </c>
      <c r="D14281" t="s">
        <v>634</v>
      </c>
      <c r="E14281" s="4">
        <v>14748.078861190108</v>
      </c>
      <c r="F14281" t="s">
        <v>1423</v>
      </c>
      <c r="G14281" t="s">
        <v>471</v>
      </c>
      <c r="H14281" t="s">
        <v>295</v>
      </c>
      <c r="I14281" t="s">
        <v>254</v>
      </c>
      <c r="J14281" t="s">
        <v>253</v>
      </c>
      <c r="L14281" t="s">
        <v>378</v>
      </c>
      <c r="M14281" t="s">
        <v>379</v>
      </c>
      <c r="N14281" t="s">
        <v>486</v>
      </c>
    </row>
    <row r="14282" spans="1:14" x14ac:dyDescent="0.25">
      <c r="A14282" t="s">
        <v>476</v>
      </c>
      <c r="B14282" s="1">
        <v>45777</v>
      </c>
      <c r="C14282" t="s">
        <v>633</v>
      </c>
      <c r="D14282" t="s">
        <v>634</v>
      </c>
      <c r="E14282" s="4">
        <v>20277.102714266035</v>
      </c>
      <c r="F14282" t="s">
        <v>1423</v>
      </c>
      <c r="G14282" t="s">
        <v>471</v>
      </c>
      <c r="H14282" t="s">
        <v>295</v>
      </c>
      <c r="I14282" t="s">
        <v>254</v>
      </c>
      <c r="J14282" t="s">
        <v>253</v>
      </c>
      <c r="L14282" t="s">
        <v>378</v>
      </c>
      <c r="M14282" t="s">
        <v>379</v>
      </c>
      <c r="N14282" t="s">
        <v>486</v>
      </c>
    </row>
    <row r="14283" spans="1:14" x14ac:dyDescent="0.25">
      <c r="A14283" t="s">
        <v>476</v>
      </c>
      <c r="B14283" s="1">
        <v>45808</v>
      </c>
      <c r="C14283" t="s">
        <v>633</v>
      </c>
      <c r="D14283" t="s">
        <v>634</v>
      </c>
      <c r="E14283" s="4">
        <v>25858.284724013793</v>
      </c>
      <c r="F14283" t="s">
        <v>1423</v>
      </c>
      <c r="G14283" t="s">
        <v>471</v>
      </c>
      <c r="H14283" t="s">
        <v>295</v>
      </c>
      <c r="I14283" t="s">
        <v>254</v>
      </c>
      <c r="J14283" t="s">
        <v>253</v>
      </c>
      <c r="L14283" t="s">
        <v>378</v>
      </c>
      <c r="M14283" t="s">
        <v>379</v>
      </c>
      <c r="N14283" t="s">
        <v>486</v>
      </c>
    </row>
    <row r="14284" spans="1:14" x14ac:dyDescent="0.25">
      <c r="A14284" t="s">
        <v>476</v>
      </c>
      <c r="B14284" s="1">
        <v>45838</v>
      </c>
      <c r="C14284" t="s">
        <v>633</v>
      </c>
      <c r="D14284" t="s">
        <v>634</v>
      </c>
      <c r="E14284" s="4">
        <v>25858.284724013793</v>
      </c>
      <c r="F14284" t="s">
        <v>1423</v>
      </c>
      <c r="G14284" t="s">
        <v>471</v>
      </c>
      <c r="H14284" t="s">
        <v>295</v>
      </c>
      <c r="I14284" t="s">
        <v>254</v>
      </c>
      <c r="J14284" t="s">
        <v>253</v>
      </c>
      <c r="L14284" t="s">
        <v>378</v>
      </c>
      <c r="M14284" t="s">
        <v>379</v>
      </c>
      <c r="N14284" t="s">
        <v>486</v>
      </c>
    </row>
    <row r="14285" spans="1:14" x14ac:dyDescent="0.25">
      <c r="A14285" t="s">
        <v>476</v>
      </c>
      <c r="B14285" s="1">
        <v>45869</v>
      </c>
      <c r="C14285" t="s">
        <v>633</v>
      </c>
      <c r="D14285" t="s">
        <v>634</v>
      </c>
      <c r="E14285" s="4">
        <v>27755.029629665394</v>
      </c>
      <c r="F14285" t="s">
        <v>1423</v>
      </c>
      <c r="G14285" t="s">
        <v>471</v>
      </c>
      <c r="H14285" t="s">
        <v>295</v>
      </c>
      <c r="I14285" t="s">
        <v>254</v>
      </c>
      <c r="J14285" t="s">
        <v>253</v>
      </c>
      <c r="L14285" t="s">
        <v>378</v>
      </c>
      <c r="M14285" t="s">
        <v>379</v>
      </c>
      <c r="N14285" t="s">
        <v>486</v>
      </c>
    </row>
    <row r="14286" spans="1:14" x14ac:dyDescent="0.25">
      <c r="A14286" t="s">
        <v>476</v>
      </c>
      <c r="B14286" s="1">
        <v>45900</v>
      </c>
      <c r="C14286" t="s">
        <v>633</v>
      </c>
      <c r="D14286" t="s">
        <v>634</v>
      </c>
      <c r="E14286" s="4">
        <v>33691.651567238398</v>
      </c>
      <c r="F14286" t="s">
        <v>1423</v>
      </c>
      <c r="G14286" t="s">
        <v>471</v>
      </c>
      <c r="H14286" t="s">
        <v>295</v>
      </c>
      <c r="I14286" t="s">
        <v>254</v>
      </c>
      <c r="J14286" t="s">
        <v>253</v>
      </c>
      <c r="L14286" t="s">
        <v>378</v>
      </c>
      <c r="M14286" t="s">
        <v>379</v>
      </c>
      <c r="N14286" t="s">
        <v>486</v>
      </c>
    </row>
    <row r="14287" spans="1:14" x14ac:dyDescent="0.25">
      <c r="A14287" t="s">
        <v>476</v>
      </c>
      <c r="B14287" s="1">
        <v>45930</v>
      </c>
      <c r="C14287" t="s">
        <v>633</v>
      </c>
      <c r="D14287" t="s">
        <v>634</v>
      </c>
      <c r="E14287" s="4">
        <v>38582.375181837517</v>
      </c>
      <c r="F14287" t="s">
        <v>1423</v>
      </c>
      <c r="G14287" t="s">
        <v>471</v>
      </c>
      <c r="H14287" t="s">
        <v>295</v>
      </c>
      <c r="I14287" t="s">
        <v>254</v>
      </c>
      <c r="J14287" t="s">
        <v>253</v>
      </c>
      <c r="L14287" t="s">
        <v>378</v>
      </c>
      <c r="M14287" t="s">
        <v>379</v>
      </c>
      <c r="N14287" t="s">
        <v>486</v>
      </c>
    </row>
    <row r="14288" spans="1:14" x14ac:dyDescent="0.25">
      <c r="A14288" t="s">
        <v>476</v>
      </c>
      <c r="B14288" s="1">
        <v>45961</v>
      </c>
      <c r="C14288" t="s">
        <v>633</v>
      </c>
      <c r="D14288" t="s">
        <v>634</v>
      </c>
      <c r="E14288" s="4">
        <v>45646.75373625847</v>
      </c>
      <c r="F14288" t="s">
        <v>1423</v>
      </c>
      <c r="G14288" t="s">
        <v>471</v>
      </c>
      <c r="H14288" t="s">
        <v>295</v>
      </c>
      <c r="I14288" t="s">
        <v>254</v>
      </c>
      <c r="J14288" t="s">
        <v>253</v>
      </c>
      <c r="L14288" t="s">
        <v>378</v>
      </c>
      <c r="M14288" t="s">
        <v>379</v>
      </c>
      <c r="N14288" t="s">
        <v>486</v>
      </c>
    </row>
    <row r="14289" spans="1:14" x14ac:dyDescent="0.25">
      <c r="A14289" t="s">
        <v>476</v>
      </c>
      <c r="B14289" s="1">
        <v>45991</v>
      </c>
      <c r="C14289" t="s">
        <v>633</v>
      </c>
      <c r="D14289" t="s">
        <v>634</v>
      </c>
      <c r="E14289" s="4">
        <v>49450.649880946679</v>
      </c>
      <c r="F14289" t="s">
        <v>1423</v>
      </c>
      <c r="G14289" t="s">
        <v>471</v>
      </c>
      <c r="H14289" t="s">
        <v>295</v>
      </c>
      <c r="I14289" t="s">
        <v>254</v>
      </c>
      <c r="J14289" t="s">
        <v>253</v>
      </c>
      <c r="L14289" t="s">
        <v>378</v>
      </c>
      <c r="M14289" t="s">
        <v>379</v>
      </c>
      <c r="N14289" t="s">
        <v>486</v>
      </c>
    </row>
    <row r="14290" spans="1:14" x14ac:dyDescent="0.25">
      <c r="A14290" t="s">
        <v>476</v>
      </c>
      <c r="B14290" s="1">
        <v>46022</v>
      </c>
      <c r="C14290" t="s">
        <v>633</v>
      </c>
      <c r="D14290" t="s">
        <v>634</v>
      </c>
      <c r="E14290" s="4">
        <v>54341.373495545799</v>
      </c>
      <c r="F14290" t="s">
        <v>1423</v>
      </c>
      <c r="G14290" t="s">
        <v>471</v>
      </c>
      <c r="H14290" t="s">
        <v>295</v>
      </c>
      <c r="I14290" t="s">
        <v>254</v>
      </c>
      <c r="J14290" t="s">
        <v>253</v>
      </c>
      <c r="L14290" t="s">
        <v>378</v>
      </c>
      <c r="M14290" t="s">
        <v>379</v>
      </c>
      <c r="N14290" t="s">
        <v>486</v>
      </c>
    </row>
    <row r="14291" spans="1:14" x14ac:dyDescent="0.25">
      <c r="A14291" t="s">
        <v>476</v>
      </c>
      <c r="B14291" s="1">
        <v>45688</v>
      </c>
      <c r="C14291" t="s">
        <v>646</v>
      </c>
      <c r="D14291" t="s">
        <v>647</v>
      </c>
      <c r="E14291" s="4">
        <v>39744.149650564985</v>
      </c>
      <c r="F14291" t="s">
        <v>1423</v>
      </c>
      <c r="G14291" t="s">
        <v>471</v>
      </c>
      <c r="H14291" t="s">
        <v>295</v>
      </c>
      <c r="I14291" t="s">
        <v>254</v>
      </c>
      <c r="J14291" t="s">
        <v>253</v>
      </c>
      <c r="L14291" t="s">
        <v>378</v>
      </c>
      <c r="M14291" t="s">
        <v>379</v>
      </c>
      <c r="N14291" t="s">
        <v>486</v>
      </c>
    </row>
    <row r="14292" spans="1:14" x14ac:dyDescent="0.25">
      <c r="A14292" t="s">
        <v>476</v>
      </c>
      <c r="B14292" s="1">
        <v>45716</v>
      </c>
      <c r="C14292" t="s">
        <v>646</v>
      </c>
      <c r="D14292" t="s">
        <v>647</v>
      </c>
      <c r="E14292" s="4">
        <v>74183.84405952337</v>
      </c>
      <c r="F14292" t="s">
        <v>1423</v>
      </c>
      <c r="G14292" t="s">
        <v>471</v>
      </c>
      <c r="H14292" t="s">
        <v>295</v>
      </c>
      <c r="I14292" t="s">
        <v>254</v>
      </c>
      <c r="J14292" t="s">
        <v>253</v>
      </c>
      <c r="L14292" t="s">
        <v>378</v>
      </c>
      <c r="M14292" t="s">
        <v>379</v>
      </c>
      <c r="N14292" t="s">
        <v>486</v>
      </c>
    </row>
    <row r="14293" spans="1:14" x14ac:dyDescent="0.25">
      <c r="A14293" t="s">
        <v>476</v>
      </c>
      <c r="B14293" s="1">
        <v>45747</v>
      </c>
      <c r="C14293" t="s">
        <v>646</v>
      </c>
      <c r="D14293" t="s">
        <v>647</v>
      </c>
      <c r="E14293" s="4">
        <v>143993.12324298144</v>
      </c>
      <c r="F14293" t="s">
        <v>1423</v>
      </c>
      <c r="G14293" t="s">
        <v>471</v>
      </c>
      <c r="H14293" t="s">
        <v>295</v>
      </c>
      <c r="I14293" t="s">
        <v>254</v>
      </c>
      <c r="J14293" t="s">
        <v>253</v>
      </c>
      <c r="L14293" t="s">
        <v>378</v>
      </c>
      <c r="M14293" t="s">
        <v>379</v>
      </c>
      <c r="N14293" t="s">
        <v>486</v>
      </c>
    </row>
    <row r="14294" spans="1:14" x14ac:dyDescent="0.25">
      <c r="A14294" t="s">
        <v>476</v>
      </c>
      <c r="B14294" s="1">
        <v>45777</v>
      </c>
      <c r="C14294" t="s">
        <v>646</v>
      </c>
      <c r="D14294" t="s">
        <v>647</v>
      </c>
      <c r="E14294" s="4">
        <v>226495.55276513542</v>
      </c>
      <c r="F14294" t="s">
        <v>1423</v>
      </c>
      <c r="G14294" t="s">
        <v>471</v>
      </c>
      <c r="H14294" t="s">
        <v>295</v>
      </c>
      <c r="I14294" t="s">
        <v>254</v>
      </c>
      <c r="J14294" t="s">
        <v>253</v>
      </c>
      <c r="L14294" t="s">
        <v>378</v>
      </c>
      <c r="M14294" t="s">
        <v>379</v>
      </c>
      <c r="N14294" t="s">
        <v>486</v>
      </c>
    </row>
    <row r="14295" spans="1:14" x14ac:dyDescent="0.25">
      <c r="A14295" t="s">
        <v>476</v>
      </c>
      <c r="B14295" s="1">
        <v>45808</v>
      </c>
      <c r="C14295" t="s">
        <v>646</v>
      </c>
      <c r="D14295" t="s">
        <v>647</v>
      </c>
      <c r="E14295" s="4">
        <v>257200.64292302832</v>
      </c>
      <c r="F14295" t="s">
        <v>1423</v>
      </c>
      <c r="G14295" t="s">
        <v>471</v>
      </c>
      <c r="H14295" t="s">
        <v>295</v>
      </c>
      <c r="I14295" t="s">
        <v>254</v>
      </c>
      <c r="J14295" t="s">
        <v>253</v>
      </c>
      <c r="L14295" t="s">
        <v>378</v>
      </c>
      <c r="M14295" t="s">
        <v>379</v>
      </c>
      <c r="N14295" t="s">
        <v>486</v>
      </c>
    </row>
    <row r="14296" spans="1:14" x14ac:dyDescent="0.25">
      <c r="A14296" t="s">
        <v>476</v>
      </c>
      <c r="B14296" s="1">
        <v>45838</v>
      </c>
      <c r="C14296" t="s">
        <v>646</v>
      </c>
      <c r="D14296" t="s">
        <v>647</v>
      </c>
      <c r="E14296" s="4">
        <v>266643.64788552054</v>
      </c>
      <c r="F14296" t="s">
        <v>1423</v>
      </c>
      <c r="G14296" t="s">
        <v>471</v>
      </c>
      <c r="H14296" t="s">
        <v>295</v>
      </c>
      <c r="I14296" t="s">
        <v>254</v>
      </c>
      <c r="J14296" t="s">
        <v>253</v>
      </c>
      <c r="L14296" t="s">
        <v>378</v>
      </c>
      <c r="M14296" t="s">
        <v>379</v>
      </c>
      <c r="N14296" t="s">
        <v>486</v>
      </c>
    </row>
    <row r="14297" spans="1:14" x14ac:dyDescent="0.25">
      <c r="A14297" t="s">
        <v>476</v>
      </c>
      <c r="B14297" s="1">
        <v>45869</v>
      </c>
      <c r="C14297" t="s">
        <v>646</v>
      </c>
      <c r="D14297" t="s">
        <v>647</v>
      </c>
      <c r="E14297" s="4">
        <v>302524.78325121588</v>
      </c>
      <c r="F14297" t="s">
        <v>1423</v>
      </c>
      <c r="G14297" t="s">
        <v>471</v>
      </c>
      <c r="H14297" t="s">
        <v>295</v>
      </c>
      <c r="I14297" t="s">
        <v>254</v>
      </c>
      <c r="J14297" t="s">
        <v>253</v>
      </c>
      <c r="L14297" t="s">
        <v>378</v>
      </c>
      <c r="M14297" t="s">
        <v>379</v>
      </c>
      <c r="N14297" t="s">
        <v>486</v>
      </c>
    </row>
    <row r="14298" spans="1:14" x14ac:dyDescent="0.25">
      <c r="A14298" t="s">
        <v>476</v>
      </c>
      <c r="B14298" s="1">
        <v>45900</v>
      </c>
      <c r="C14298" t="s">
        <v>646</v>
      </c>
      <c r="D14298" t="s">
        <v>647</v>
      </c>
      <c r="E14298" s="4">
        <v>408291.11779018689</v>
      </c>
      <c r="F14298" t="s">
        <v>1423</v>
      </c>
      <c r="G14298" t="s">
        <v>471</v>
      </c>
      <c r="H14298" t="s">
        <v>295</v>
      </c>
      <c r="I14298" t="s">
        <v>254</v>
      </c>
      <c r="J14298" t="s">
        <v>253</v>
      </c>
      <c r="L14298" t="s">
        <v>378</v>
      </c>
      <c r="M14298" t="s">
        <v>379</v>
      </c>
      <c r="N14298" t="s">
        <v>486</v>
      </c>
    </row>
    <row r="14299" spans="1:14" x14ac:dyDescent="0.25">
      <c r="A14299" t="s">
        <v>476</v>
      </c>
      <c r="B14299" s="1">
        <v>45930</v>
      </c>
      <c r="C14299" t="s">
        <v>646</v>
      </c>
      <c r="D14299" t="s">
        <v>647</v>
      </c>
      <c r="E14299" s="4">
        <v>467559.18327585916</v>
      </c>
      <c r="F14299" t="s">
        <v>1423</v>
      </c>
      <c r="G14299" t="s">
        <v>471</v>
      </c>
      <c r="H14299" t="s">
        <v>295</v>
      </c>
      <c r="I14299" t="s">
        <v>254</v>
      </c>
      <c r="J14299" t="s">
        <v>253</v>
      </c>
      <c r="L14299" t="s">
        <v>378</v>
      </c>
      <c r="M14299" t="s">
        <v>379</v>
      </c>
      <c r="N14299" t="s">
        <v>486</v>
      </c>
    </row>
    <row r="14300" spans="1:14" x14ac:dyDescent="0.25">
      <c r="A14300" t="s">
        <v>476</v>
      </c>
      <c r="B14300" s="1">
        <v>45961</v>
      </c>
      <c r="C14300" t="s">
        <v>646</v>
      </c>
      <c r="D14300" t="s">
        <v>647</v>
      </c>
      <c r="E14300" s="4">
        <v>553168.61119960807</v>
      </c>
      <c r="F14300" t="s">
        <v>1423</v>
      </c>
      <c r="G14300" t="s">
        <v>471</v>
      </c>
      <c r="H14300" t="s">
        <v>295</v>
      </c>
      <c r="I14300" t="s">
        <v>254</v>
      </c>
      <c r="J14300" t="s">
        <v>253</v>
      </c>
      <c r="L14300" t="s">
        <v>378</v>
      </c>
      <c r="M14300" t="s">
        <v>379</v>
      </c>
      <c r="N14300" t="s">
        <v>486</v>
      </c>
    </row>
    <row r="14301" spans="1:14" x14ac:dyDescent="0.25">
      <c r="A14301" t="s">
        <v>476</v>
      </c>
      <c r="B14301" s="1">
        <v>45991</v>
      </c>
      <c r="C14301" t="s">
        <v>646</v>
      </c>
      <c r="D14301" t="s">
        <v>647</v>
      </c>
      <c r="E14301" s="4">
        <v>599265.99546624208</v>
      </c>
      <c r="F14301" t="s">
        <v>1423</v>
      </c>
      <c r="G14301" t="s">
        <v>471</v>
      </c>
      <c r="H14301" t="s">
        <v>295</v>
      </c>
      <c r="I14301" t="s">
        <v>254</v>
      </c>
      <c r="J14301" t="s">
        <v>253</v>
      </c>
      <c r="L14301" t="s">
        <v>378</v>
      </c>
      <c r="M14301" t="s">
        <v>379</v>
      </c>
      <c r="N14301" t="s">
        <v>486</v>
      </c>
    </row>
    <row r="14302" spans="1:14" x14ac:dyDescent="0.25">
      <c r="A14302" t="s">
        <v>476</v>
      </c>
      <c r="B14302" s="1">
        <v>46022</v>
      </c>
      <c r="C14302" t="s">
        <v>646</v>
      </c>
      <c r="D14302" t="s">
        <v>647</v>
      </c>
      <c r="E14302" s="4">
        <v>658534.06095191441</v>
      </c>
      <c r="F14302" t="s">
        <v>1423</v>
      </c>
      <c r="G14302" t="s">
        <v>471</v>
      </c>
      <c r="H14302" t="s">
        <v>295</v>
      </c>
      <c r="I14302" t="s">
        <v>254</v>
      </c>
      <c r="J14302" t="s">
        <v>253</v>
      </c>
      <c r="L14302" t="s">
        <v>378</v>
      </c>
      <c r="M14302" t="s">
        <v>379</v>
      </c>
      <c r="N14302" t="s">
        <v>486</v>
      </c>
    </row>
    <row r="14303" spans="1:14" x14ac:dyDescent="0.25">
      <c r="A14303" t="s">
        <v>476</v>
      </c>
      <c r="B14303" s="1">
        <v>45688</v>
      </c>
      <c r="C14303" t="s">
        <v>650</v>
      </c>
      <c r="D14303" t="s">
        <v>651</v>
      </c>
      <c r="E14303" s="4">
        <v>833.33333333333337</v>
      </c>
      <c r="F14303" t="s">
        <v>1423</v>
      </c>
      <c r="G14303" t="s">
        <v>471</v>
      </c>
      <c r="H14303" t="s">
        <v>308</v>
      </c>
      <c r="I14303" t="s">
        <v>309</v>
      </c>
      <c r="J14303" t="s">
        <v>264</v>
      </c>
      <c r="L14303" t="s">
        <v>378</v>
      </c>
      <c r="M14303" t="s">
        <v>379</v>
      </c>
      <c r="N14303" t="s">
        <v>487</v>
      </c>
    </row>
    <row r="14304" spans="1:14" x14ac:dyDescent="0.25">
      <c r="A14304" t="s">
        <v>476</v>
      </c>
      <c r="B14304" s="1">
        <v>45716</v>
      </c>
      <c r="C14304" t="s">
        <v>650</v>
      </c>
      <c r="D14304" t="s">
        <v>651</v>
      </c>
      <c r="E14304" s="4">
        <v>1666.6666666666667</v>
      </c>
      <c r="F14304" t="s">
        <v>1423</v>
      </c>
      <c r="G14304" t="s">
        <v>471</v>
      </c>
      <c r="H14304" t="s">
        <v>308</v>
      </c>
      <c r="I14304" t="s">
        <v>309</v>
      </c>
      <c r="J14304" t="s">
        <v>264</v>
      </c>
      <c r="L14304" t="s">
        <v>378</v>
      </c>
      <c r="M14304" t="s">
        <v>379</v>
      </c>
      <c r="N14304" t="s">
        <v>487</v>
      </c>
    </row>
    <row r="14305" spans="1:14" x14ac:dyDescent="0.25">
      <c r="A14305" t="s">
        <v>476</v>
      </c>
      <c r="B14305" s="1">
        <v>45747</v>
      </c>
      <c r="C14305" t="s">
        <v>650</v>
      </c>
      <c r="D14305" t="s">
        <v>651</v>
      </c>
      <c r="E14305" s="4">
        <v>2500</v>
      </c>
      <c r="F14305" t="s">
        <v>1423</v>
      </c>
      <c r="G14305" t="s">
        <v>471</v>
      </c>
      <c r="H14305" t="s">
        <v>308</v>
      </c>
      <c r="I14305" t="s">
        <v>309</v>
      </c>
      <c r="J14305" t="s">
        <v>264</v>
      </c>
      <c r="L14305" t="s">
        <v>378</v>
      </c>
      <c r="M14305" t="s">
        <v>379</v>
      </c>
      <c r="N14305" t="s">
        <v>487</v>
      </c>
    </row>
    <row r="14306" spans="1:14" x14ac:dyDescent="0.25">
      <c r="A14306" t="s">
        <v>476</v>
      </c>
      <c r="B14306" s="1">
        <v>45777</v>
      </c>
      <c r="C14306" t="s">
        <v>650</v>
      </c>
      <c r="D14306" t="s">
        <v>651</v>
      </c>
      <c r="E14306" s="4">
        <v>3333.3333333333335</v>
      </c>
      <c r="F14306" t="s">
        <v>1423</v>
      </c>
      <c r="G14306" t="s">
        <v>471</v>
      </c>
      <c r="H14306" t="s">
        <v>308</v>
      </c>
      <c r="I14306" t="s">
        <v>309</v>
      </c>
      <c r="J14306" t="s">
        <v>264</v>
      </c>
      <c r="L14306" t="s">
        <v>378</v>
      </c>
      <c r="M14306" t="s">
        <v>379</v>
      </c>
      <c r="N14306" t="s">
        <v>487</v>
      </c>
    </row>
    <row r="14307" spans="1:14" x14ac:dyDescent="0.25">
      <c r="A14307" t="s">
        <v>476</v>
      </c>
      <c r="B14307" s="1">
        <v>45808</v>
      </c>
      <c r="C14307" t="s">
        <v>650</v>
      </c>
      <c r="D14307" t="s">
        <v>651</v>
      </c>
      <c r="E14307" s="4">
        <v>4166.666666666667</v>
      </c>
      <c r="F14307" t="s">
        <v>1423</v>
      </c>
      <c r="G14307" t="s">
        <v>471</v>
      </c>
      <c r="H14307" t="s">
        <v>308</v>
      </c>
      <c r="I14307" t="s">
        <v>309</v>
      </c>
      <c r="J14307" t="s">
        <v>264</v>
      </c>
      <c r="L14307" t="s">
        <v>378</v>
      </c>
      <c r="M14307" t="s">
        <v>379</v>
      </c>
      <c r="N14307" t="s">
        <v>487</v>
      </c>
    </row>
    <row r="14308" spans="1:14" x14ac:dyDescent="0.25">
      <c r="A14308" t="s">
        <v>476</v>
      </c>
      <c r="B14308" s="1">
        <v>45838</v>
      </c>
      <c r="C14308" t="s">
        <v>650</v>
      </c>
      <c r="D14308" t="s">
        <v>651</v>
      </c>
      <c r="E14308" s="4">
        <v>5000</v>
      </c>
      <c r="F14308" t="s">
        <v>1423</v>
      </c>
      <c r="G14308" t="s">
        <v>471</v>
      </c>
      <c r="H14308" t="s">
        <v>308</v>
      </c>
      <c r="I14308" t="s">
        <v>309</v>
      </c>
      <c r="J14308" t="s">
        <v>264</v>
      </c>
      <c r="L14308" t="s">
        <v>378</v>
      </c>
      <c r="M14308" t="s">
        <v>379</v>
      </c>
      <c r="N14308" t="s">
        <v>487</v>
      </c>
    </row>
    <row r="14309" spans="1:14" x14ac:dyDescent="0.25">
      <c r="A14309" t="s">
        <v>476</v>
      </c>
      <c r="B14309" s="1">
        <v>45869</v>
      </c>
      <c r="C14309" t="s">
        <v>650</v>
      </c>
      <c r="D14309" t="s">
        <v>651</v>
      </c>
      <c r="E14309" s="4">
        <v>5833.333333333333</v>
      </c>
      <c r="F14309" t="s">
        <v>1423</v>
      </c>
      <c r="G14309" t="s">
        <v>471</v>
      </c>
      <c r="H14309" t="s">
        <v>308</v>
      </c>
      <c r="I14309" t="s">
        <v>309</v>
      </c>
      <c r="J14309" t="s">
        <v>264</v>
      </c>
      <c r="L14309" t="s">
        <v>378</v>
      </c>
      <c r="M14309" t="s">
        <v>379</v>
      </c>
      <c r="N14309" t="s">
        <v>487</v>
      </c>
    </row>
    <row r="14310" spans="1:14" x14ac:dyDescent="0.25">
      <c r="A14310" t="s">
        <v>476</v>
      </c>
      <c r="B14310" s="1">
        <v>45900</v>
      </c>
      <c r="C14310" t="s">
        <v>650</v>
      </c>
      <c r="D14310" t="s">
        <v>651</v>
      </c>
      <c r="E14310" s="4">
        <v>6666.6666666666661</v>
      </c>
      <c r="F14310" t="s">
        <v>1423</v>
      </c>
      <c r="G14310" t="s">
        <v>471</v>
      </c>
      <c r="H14310" t="s">
        <v>308</v>
      </c>
      <c r="I14310" t="s">
        <v>309</v>
      </c>
      <c r="J14310" t="s">
        <v>264</v>
      </c>
      <c r="L14310" t="s">
        <v>378</v>
      </c>
      <c r="M14310" t="s">
        <v>379</v>
      </c>
      <c r="N14310" t="s">
        <v>487</v>
      </c>
    </row>
    <row r="14311" spans="1:14" x14ac:dyDescent="0.25">
      <c r="A14311" t="s">
        <v>476</v>
      </c>
      <c r="B14311" s="1">
        <v>45930</v>
      </c>
      <c r="C14311" t="s">
        <v>650</v>
      </c>
      <c r="D14311" t="s">
        <v>651</v>
      </c>
      <c r="E14311" s="4">
        <v>7499.9999999999991</v>
      </c>
      <c r="F14311" t="s">
        <v>1423</v>
      </c>
      <c r="G14311" t="s">
        <v>471</v>
      </c>
      <c r="H14311" t="s">
        <v>308</v>
      </c>
      <c r="I14311" t="s">
        <v>309</v>
      </c>
      <c r="J14311" t="s">
        <v>264</v>
      </c>
      <c r="L14311" t="s">
        <v>378</v>
      </c>
      <c r="M14311" t="s">
        <v>379</v>
      </c>
      <c r="N14311" t="s">
        <v>487</v>
      </c>
    </row>
    <row r="14312" spans="1:14" x14ac:dyDescent="0.25">
      <c r="A14312" t="s">
        <v>476</v>
      </c>
      <c r="B14312" s="1">
        <v>45961</v>
      </c>
      <c r="C14312" t="s">
        <v>650</v>
      </c>
      <c r="D14312" t="s">
        <v>651</v>
      </c>
      <c r="E14312" s="4">
        <v>8333.3333333333321</v>
      </c>
      <c r="F14312" t="s">
        <v>1423</v>
      </c>
      <c r="G14312" t="s">
        <v>471</v>
      </c>
      <c r="H14312" t="s">
        <v>308</v>
      </c>
      <c r="I14312" t="s">
        <v>309</v>
      </c>
      <c r="J14312" t="s">
        <v>264</v>
      </c>
      <c r="L14312" t="s">
        <v>378</v>
      </c>
      <c r="M14312" t="s">
        <v>379</v>
      </c>
      <c r="N14312" t="s">
        <v>487</v>
      </c>
    </row>
    <row r="14313" spans="1:14" x14ac:dyDescent="0.25">
      <c r="A14313" t="s">
        <v>476</v>
      </c>
      <c r="B14313" s="1">
        <v>45991</v>
      </c>
      <c r="C14313" t="s">
        <v>650</v>
      </c>
      <c r="D14313" t="s">
        <v>651</v>
      </c>
      <c r="E14313" s="4">
        <v>9166.6666666666661</v>
      </c>
      <c r="F14313" t="s">
        <v>1423</v>
      </c>
      <c r="G14313" t="s">
        <v>471</v>
      </c>
      <c r="H14313" t="s">
        <v>308</v>
      </c>
      <c r="I14313" t="s">
        <v>309</v>
      </c>
      <c r="J14313" t="s">
        <v>264</v>
      </c>
      <c r="L14313" t="s">
        <v>378</v>
      </c>
      <c r="M14313" t="s">
        <v>379</v>
      </c>
      <c r="N14313" t="s">
        <v>487</v>
      </c>
    </row>
    <row r="14314" spans="1:14" x14ac:dyDescent="0.25">
      <c r="A14314" t="s">
        <v>476</v>
      </c>
      <c r="B14314" s="1">
        <v>46022</v>
      </c>
      <c r="C14314" t="s">
        <v>650</v>
      </c>
      <c r="D14314" t="s">
        <v>651</v>
      </c>
      <c r="E14314" s="4">
        <v>10000</v>
      </c>
      <c r="F14314" t="s">
        <v>1423</v>
      </c>
      <c r="G14314" t="s">
        <v>471</v>
      </c>
      <c r="H14314" t="s">
        <v>308</v>
      </c>
      <c r="I14314" t="s">
        <v>309</v>
      </c>
      <c r="J14314" t="s">
        <v>264</v>
      </c>
      <c r="L14314" t="s">
        <v>378</v>
      </c>
      <c r="M14314" t="s">
        <v>379</v>
      </c>
      <c r="N14314" t="s">
        <v>487</v>
      </c>
    </row>
    <row r="14315" spans="1:14" x14ac:dyDescent="0.25">
      <c r="A14315" t="s">
        <v>476</v>
      </c>
      <c r="B14315" s="1">
        <v>45688</v>
      </c>
      <c r="C14315" t="s">
        <v>652</v>
      </c>
      <c r="D14315" t="s">
        <v>653</v>
      </c>
      <c r="E14315" s="4">
        <v>1419.9906166666669</v>
      </c>
      <c r="F14315" t="s">
        <v>1423</v>
      </c>
      <c r="G14315" t="s">
        <v>471</v>
      </c>
      <c r="H14315" t="s">
        <v>308</v>
      </c>
      <c r="I14315" t="s">
        <v>309</v>
      </c>
      <c r="J14315" t="s">
        <v>264</v>
      </c>
      <c r="L14315" t="s">
        <v>378</v>
      </c>
      <c r="M14315" t="s">
        <v>379</v>
      </c>
      <c r="N14315" t="s">
        <v>487</v>
      </c>
    </row>
    <row r="14316" spans="1:14" x14ac:dyDescent="0.25">
      <c r="A14316" t="s">
        <v>476</v>
      </c>
      <c r="B14316" s="1">
        <v>45716</v>
      </c>
      <c r="C14316" t="s">
        <v>652</v>
      </c>
      <c r="D14316" t="s">
        <v>653</v>
      </c>
      <c r="E14316" s="4">
        <v>2839.9812333333339</v>
      </c>
      <c r="F14316" t="s">
        <v>1423</v>
      </c>
      <c r="G14316" t="s">
        <v>471</v>
      </c>
      <c r="H14316" t="s">
        <v>308</v>
      </c>
      <c r="I14316" t="s">
        <v>309</v>
      </c>
      <c r="J14316" t="s">
        <v>264</v>
      </c>
      <c r="L14316" t="s">
        <v>378</v>
      </c>
      <c r="M14316" t="s">
        <v>379</v>
      </c>
      <c r="N14316" t="s">
        <v>487</v>
      </c>
    </row>
    <row r="14317" spans="1:14" x14ac:dyDescent="0.25">
      <c r="A14317" t="s">
        <v>476</v>
      </c>
      <c r="B14317" s="1">
        <v>45747</v>
      </c>
      <c r="C14317" t="s">
        <v>652</v>
      </c>
      <c r="D14317" t="s">
        <v>653</v>
      </c>
      <c r="E14317" s="4">
        <v>4259.9718500000008</v>
      </c>
      <c r="F14317" t="s">
        <v>1423</v>
      </c>
      <c r="G14317" t="s">
        <v>471</v>
      </c>
      <c r="H14317" t="s">
        <v>308</v>
      </c>
      <c r="I14317" t="s">
        <v>309</v>
      </c>
      <c r="J14317" t="s">
        <v>264</v>
      </c>
      <c r="L14317" t="s">
        <v>378</v>
      </c>
      <c r="M14317" t="s">
        <v>379</v>
      </c>
      <c r="N14317" t="s">
        <v>487</v>
      </c>
    </row>
    <row r="14318" spans="1:14" x14ac:dyDescent="0.25">
      <c r="A14318" t="s">
        <v>476</v>
      </c>
      <c r="B14318" s="1">
        <v>45777</v>
      </c>
      <c r="C14318" t="s">
        <v>652</v>
      </c>
      <c r="D14318" t="s">
        <v>653</v>
      </c>
      <c r="E14318" s="4">
        <v>5679.9624666666678</v>
      </c>
      <c r="F14318" t="s">
        <v>1423</v>
      </c>
      <c r="G14318" t="s">
        <v>471</v>
      </c>
      <c r="H14318" t="s">
        <v>308</v>
      </c>
      <c r="I14318" t="s">
        <v>309</v>
      </c>
      <c r="J14318" t="s">
        <v>264</v>
      </c>
      <c r="L14318" t="s">
        <v>378</v>
      </c>
      <c r="M14318" t="s">
        <v>379</v>
      </c>
      <c r="N14318" t="s">
        <v>487</v>
      </c>
    </row>
    <row r="14319" spans="1:14" x14ac:dyDescent="0.25">
      <c r="A14319" t="s">
        <v>476</v>
      </c>
      <c r="B14319" s="1">
        <v>45808</v>
      </c>
      <c r="C14319" t="s">
        <v>652</v>
      </c>
      <c r="D14319" t="s">
        <v>653</v>
      </c>
      <c r="E14319" s="4">
        <v>7099.9530833333347</v>
      </c>
      <c r="F14319" t="s">
        <v>1423</v>
      </c>
      <c r="G14319" t="s">
        <v>471</v>
      </c>
      <c r="H14319" t="s">
        <v>308</v>
      </c>
      <c r="I14319" t="s">
        <v>309</v>
      </c>
      <c r="J14319" t="s">
        <v>264</v>
      </c>
      <c r="L14319" t="s">
        <v>378</v>
      </c>
      <c r="M14319" t="s">
        <v>379</v>
      </c>
      <c r="N14319" t="s">
        <v>487</v>
      </c>
    </row>
    <row r="14320" spans="1:14" x14ac:dyDescent="0.25">
      <c r="A14320" t="s">
        <v>476</v>
      </c>
      <c r="B14320" s="1">
        <v>45838</v>
      </c>
      <c r="C14320" t="s">
        <v>652</v>
      </c>
      <c r="D14320" t="s">
        <v>653</v>
      </c>
      <c r="E14320" s="4">
        <v>8519.9437000000016</v>
      </c>
      <c r="F14320" t="s">
        <v>1423</v>
      </c>
      <c r="G14320" t="s">
        <v>471</v>
      </c>
      <c r="H14320" t="s">
        <v>308</v>
      </c>
      <c r="I14320" t="s">
        <v>309</v>
      </c>
      <c r="J14320" t="s">
        <v>264</v>
      </c>
      <c r="L14320" t="s">
        <v>378</v>
      </c>
      <c r="M14320" t="s">
        <v>379</v>
      </c>
      <c r="N14320" t="s">
        <v>487</v>
      </c>
    </row>
    <row r="14321" spans="1:14" x14ac:dyDescent="0.25">
      <c r="A14321" t="s">
        <v>476</v>
      </c>
      <c r="B14321" s="1">
        <v>45869</v>
      </c>
      <c r="C14321" t="s">
        <v>652</v>
      </c>
      <c r="D14321" t="s">
        <v>653</v>
      </c>
      <c r="E14321" s="4">
        <v>9939.9343166666695</v>
      </c>
      <c r="F14321" t="s">
        <v>1423</v>
      </c>
      <c r="G14321" t="s">
        <v>471</v>
      </c>
      <c r="H14321" t="s">
        <v>308</v>
      </c>
      <c r="I14321" t="s">
        <v>309</v>
      </c>
      <c r="J14321" t="s">
        <v>264</v>
      </c>
      <c r="L14321" t="s">
        <v>378</v>
      </c>
      <c r="M14321" t="s">
        <v>379</v>
      </c>
      <c r="N14321" t="s">
        <v>487</v>
      </c>
    </row>
    <row r="14322" spans="1:14" x14ac:dyDescent="0.25">
      <c r="A14322" t="s">
        <v>476</v>
      </c>
      <c r="B14322" s="1">
        <v>45900</v>
      </c>
      <c r="C14322" t="s">
        <v>652</v>
      </c>
      <c r="D14322" t="s">
        <v>653</v>
      </c>
      <c r="E14322" s="4">
        <v>11359.924933333336</v>
      </c>
      <c r="F14322" t="s">
        <v>1423</v>
      </c>
      <c r="G14322" t="s">
        <v>471</v>
      </c>
      <c r="H14322" t="s">
        <v>308</v>
      </c>
      <c r="I14322" t="s">
        <v>309</v>
      </c>
      <c r="J14322" t="s">
        <v>264</v>
      </c>
      <c r="L14322" t="s">
        <v>378</v>
      </c>
      <c r="M14322" t="s">
        <v>379</v>
      </c>
      <c r="N14322" t="s">
        <v>487</v>
      </c>
    </row>
    <row r="14323" spans="1:14" x14ac:dyDescent="0.25">
      <c r="A14323" t="s">
        <v>476</v>
      </c>
      <c r="B14323" s="1">
        <v>45930</v>
      </c>
      <c r="C14323" t="s">
        <v>652</v>
      </c>
      <c r="D14323" t="s">
        <v>653</v>
      </c>
      <c r="E14323" s="4">
        <v>12779.915550000002</v>
      </c>
      <c r="F14323" t="s">
        <v>1423</v>
      </c>
      <c r="G14323" t="s">
        <v>471</v>
      </c>
      <c r="H14323" t="s">
        <v>308</v>
      </c>
      <c r="I14323" t="s">
        <v>309</v>
      </c>
      <c r="J14323" t="s">
        <v>264</v>
      </c>
      <c r="L14323" t="s">
        <v>378</v>
      </c>
      <c r="M14323" t="s">
        <v>379</v>
      </c>
      <c r="N14323" t="s">
        <v>487</v>
      </c>
    </row>
    <row r="14324" spans="1:14" x14ac:dyDescent="0.25">
      <c r="A14324" t="s">
        <v>476</v>
      </c>
      <c r="B14324" s="1">
        <v>45961</v>
      </c>
      <c r="C14324" t="s">
        <v>652</v>
      </c>
      <c r="D14324" t="s">
        <v>653</v>
      </c>
      <c r="E14324" s="4">
        <v>14199.906166666668</v>
      </c>
      <c r="F14324" t="s">
        <v>1423</v>
      </c>
      <c r="G14324" t="s">
        <v>471</v>
      </c>
      <c r="H14324" t="s">
        <v>308</v>
      </c>
      <c r="I14324" t="s">
        <v>309</v>
      </c>
      <c r="J14324" t="s">
        <v>264</v>
      </c>
      <c r="L14324" t="s">
        <v>378</v>
      </c>
      <c r="M14324" t="s">
        <v>379</v>
      </c>
      <c r="N14324" t="s">
        <v>487</v>
      </c>
    </row>
    <row r="14325" spans="1:14" x14ac:dyDescent="0.25">
      <c r="A14325" t="s">
        <v>476</v>
      </c>
      <c r="B14325" s="1">
        <v>45991</v>
      </c>
      <c r="C14325" t="s">
        <v>652</v>
      </c>
      <c r="D14325" t="s">
        <v>653</v>
      </c>
      <c r="E14325" s="4">
        <v>15619.896783333334</v>
      </c>
      <c r="F14325" t="s">
        <v>1423</v>
      </c>
      <c r="G14325" t="s">
        <v>471</v>
      </c>
      <c r="H14325" t="s">
        <v>308</v>
      </c>
      <c r="I14325" t="s">
        <v>309</v>
      </c>
      <c r="J14325" t="s">
        <v>264</v>
      </c>
      <c r="L14325" t="s">
        <v>378</v>
      </c>
      <c r="M14325" t="s">
        <v>379</v>
      </c>
      <c r="N14325" t="s">
        <v>487</v>
      </c>
    </row>
    <row r="14326" spans="1:14" x14ac:dyDescent="0.25">
      <c r="A14326" t="s">
        <v>476</v>
      </c>
      <c r="B14326" s="1">
        <v>46022</v>
      </c>
      <c r="C14326" t="s">
        <v>652</v>
      </c>
      <c r="D14326" t="s">
        <v>653</v>
      </c>
      <c r="E14326" s="4">
        <v>17039.8874</v>
      </c>
      <c r="F14326" t="s">
        <v>1423</v>
      </c>
      <c r="G14326" t="s">
        <v>471</v>
      </c>
      <c r="H14326" t="s">
        <v>308</v>
      </c>
      <c r="I14326" t="s">
        <v>309</v>
      </c>
      <c r="J14326" t="s">
        <v>264</v>
      </c>
      <c r="L14326" t="s">
        <v>378</v>
      </c>
      <c r="M14326" t="s">
        <v>379</v>
      </c>
      <c r="N14326" t="s">
        <v>487</v>
      </c>
    </row>
    <row r="14327" spans="1:14" x14ac:dyDescent="0.25">
      <c r="A14327" t="s">
        <v>476</v>
      </c>
      <c r="B14327" s="1">
        <v>45688</v>
      </c>
      <c r="C14327" t="s">
        <v>656</v>
      </c>
      <c r="D14327" t="s">
        <v>657</v>
      </c>
      <c r="E14327" s="4">
        <v>179.41569999999999</v>
      </c>
      <c r="F14327" t="s">
        <v>1423</v>
      </c>
      <c r="G14327" t="s">
        <v>471</v>
      </c>
      <c r="H14327" t="s">
        <v>308</v>
      </c>
      <c r="I14327" t="s">
        <v>309</v>
      </c>
      <c r="J14327" t="s">
        <v>264</v>
      </c>
      <c r="L14327" t="s">
        <v>378</v>
      </c>
      <c r="M14327" t="s">
        <v>379</v>
      </c>
      <c r="N14327" t="s">
        <v>487</v>
      </c>
    </row>
    <row r="14328" spans="1:14" x14ac:dyDescent="0.25">
      <c r="A14328" t="s">
        <v>476</v>
      </c>
      <c r="B14328" s="1">
        <v>45716</v>
      </c>
      <c r="C14328" t="s">
        <v>656</v>
      </c>
      <c r="D14328" t="s">
        <v>657</v>
      </c>
      <c r="E14328" s="4">
        <v>358.83139999999997</v>
      </c>
      <c r="F14328" t="s">
        <v>1423</v>
      </c>
      <c r="G14328" t="s">
        <v>471</v>
      </c>
      <c r="H14328" t="s">
        <v>308</v>
      </c>
      <c r="I14328" t="s">
        <v>309</v>
      </c>
      <c r="J14328" t="s">
        <v>264</v>
      </c>
      <c r="L14328" t="s">
        <v>378</v>
      </c>
      <c r="M14328" t="s">
        <v>379</v>
      </c>
      <c r="N14328" t="s">
        <v>487</v>
      </c>
    </row>
    <row r="14329" spans="1:14" x14ac:dyDescent="0.25">
      <c r="A14329" t="s">
        <v>476</v>
      </c>
      <c r="B14329" s="1">
        <v>45747</v>
      </c>
      <c r="C14329" t="s">
        <v>656</v>
      </c>
      <c r="D14329" t="s">
        <v>657</v>
      </c>
      <c r="E14329" s="4">
        <v>538.24709999999993</v>
      </c>
      <c r="F14329" t="s">
        <v>1423</v>
      </c>
      <c r="G14329" t="s">
        <v>471</v>
      </c>
      <c r="H14329" t="s">
        <v>308</v>
      </c>
      <c r="I14329" t="s">
        <v>309</v>
      </c>
      <c r="J14329" t="s">
        <v>264</v>
      </c>
      <c r="L14329" t="s">
        <v>378</v>
      </c>
      <c r="M14329" t="s">
        <v>379</v>
      </c>
      <c r="N14329" t="s">
        <v>487</v>
      </c>
    </row>
    <row r="14330" spans="1:14" x14ac:dyDescent="0.25">
      <c r="A14330" t="s">
        <v>476</v>
      </c>
      <c r="B14330" s="1">
        <v>45777</v>
      </c>
      <c r="C14330" t="s">
        <v>656</v>
      </c>
      <c r="D14330" t="s">
        <v>657</v>
      </c>
      <c r="E14330" s="4">
        <v>717.66279999999995</v>
      </c>
      <c r="F14330" t="s">
        <v>1423</v>
      </c>
      <c r="G14330" t="s">
        <v>471</v>
      </c>
      <c r="H14330" t="s">
        <v>308</v>
      </c>
      <c r="I14330" t="s">
        <v>309</v>
      </c>
      <c r="J14330" t="s">
        <v>264</v>
      </c>
      <c r="L14330" t="s">
        <v>378</v>
      </c>
      <c r="M14330" t="s">
        <v>379</v>
      </c>
      <c r="N14330" t="s">
        <v>487</v>
      </c>
    </row>
    <row r="14331" spans="1:14" x14ac:dyDescent="0.25">
      <c r="A14331" t="s">
        <v>476</v>
      </c>
      <c r="B14331" s="1">
        <v>45808</v>
      </c>
      <c r="C14331" t="s">
        <v>656</v>
      </c>
      <c r="D14331" t="s">
        <v>657</v>
      </c>
      <c r="E14331" s="4">
        <v>897.07849999999996</v>
      </c>
      <c r="F14331" t="s">
        <v>1423</v>
      </c>
      <c r="G14331" t="s">
        <v>471</v>
      </c>
      <c r="H14331" t="s">
        <v>308</v>
      </c>
      <c r="I14331" t="s">
        <v>309</v>
      </c>
      <c r="J14331" t="s">
        <v>264</v>
      </c>
      <c r="L14331" t="s">
        <v>378</v>
      </c>
      <c r="M14331" t="s">
        <v>379</v>
      </c>
      <c r="N14331" t="s">
        <v>487</v>
      </c>
    </row>
    <row r="14332" spans="1:14" x14ac:dyDescent="0.25">
      <c r="A14332" t="s">
        <v>476</v>
      </c>
      <c r="B14332" s="1">
        <v>45838</v>
      </c>
      <c r="C14332" t="s">
        <v>656</v>
      </c>
      <c r="D14332" t="s">
        <v>657</v>
      </c>
      <c r="E14332" s="4">
        <v>1076.4941999999999</v>
      </c>
      <c r="F14332" t="s">
        <v>1423</v>
      </c>
      <c r="G14332" t="s">
        <v>471</v>
      </c>
      <c r="H14332" t="s">
        <v>308</v>
      </c>
      <c r="I14332" t="s">
        <v>309</v>
      </c>
      <c r="J14332" t="s">
        <v>264</v>
      </c>
      <c r="L14332" t="s">
        <v>378</v>
      </c>
      <c r="M14332" t="s">
        <v>379</v>
      </c>
      <c r="N14332" t="s">
        <v>487</v>
      </c>
    </row>
    <row r="14333" spans="1:14" x14ac:dyDescent="0.25">
      <c r="A14333" t="s">
        <v>476</v>
      </c>
      <c r="B14333" s="1">
        <v>45869</v>
      </c>
      <c r="C14333" t="s">
        <v>656</v>
      </c>
      <c r="D14333" t="s">
        <v>657</v>
      </c>
      <c r="E14333" s="4">
        <v>1255.9098999999999</v>
      </c>
      <c r="F14333" t="s">
        <v>1423</v>
      </c>
      <c r="G14333" t="s">
        <v>471</v>
      </c>
      <c r="H14333" t="s">
        <v>308</v>
      </c>
      <c r="I14333" t="s">
        <v>309</v>
      </c>
      <c r="J14333" t="s">
        <v>264</v>
      </c>
      <c r="L14333" t="s">
        <v>378</v>
      </c>
      <c r="M14333" t="s">
        <v>379</v>
      </c>
      <c r="N14333" t="s">
        <v>487</v>
      </c>
    </row>
    <row r="14334" spans="1:14" x14ac:dyDescent="0.25">
      <c r="A14334" t="s">
        <v>476</v>
      </c>
      <c r="B14334" s="1">
        <v>45900</v>
      </c>
      <c r="C14334" t="s">
        <v>656</v>
      </c>
      <c r="D14334" t="s">
        <v>657</v>
      </c>
      <c r="E14334" s="4">
        <v>1435.3255999999999</v>
      </c>
      <c r="F14334" t="s">
        <v>1423</v>
      </c>
      <c r="G14334" t="s">
        <v>471</v>
      </c>
      <c r="H14334" t="s">
        <v>308</v>
      </c>
      <c r="I14334" t="s">
        <v>309</v>
      </c>
      <c r="J14334" t="s">
        <v>264</v>
      </c>
      <c r="L14334" t="s">
        <v>378</v>
      </c>
      <c r="M14334" t="s">
        <v>379</v>
      </c>
      <c r="N14334" t="s">
        <v>487</v>
      </c>
    </row>
    <row r="14335" spans="1:14" x14ac:dyDescent="0.25">
      <c r="A14335" t="s">
        <v>476</v>
      </c>
      <c r="B14335" s="1">
        <v>45930</v>
      </c>
      <c r="C14335" t="s">
        <v>656</v>
      </c>
      <c r="D14335" t="s">
        <v>657</v>
      </c>
      <c r="E14335" s="4">
        <v>1614.7412999999999</v>
      </c>
      <c r="F14335" t="s">
        <v>1423</v>
      </c>
      <c r="G14335" t="s">
        <v>471</v>
      </c>
      <c r="H14335" t="s">
        <v>308</v>
      </c>
      <c r="I14335" t="s">
        <v>309</v>
      </c>
      <c r="J14335" t="s">
        <v>264</v>
      </c>
      <c r="L14335" t="s">
        <v>378</v>
      </c>
      <c r="M14335" t="s">
        <v>379</v>
      </c>
      <c r="N14335" t="s">
        <v>487</v>
      </c>
    </row>
    <row r="14336" spans="1:14" x14ac:dyDescent="0.25">
      <c r="A14336" t="s">
        <v>476</v>
      </c>
      <c r="B14336" s="1">
        <v>45961</v>
      </c>
      <c r="C14336" t="s">
        <v>656</v>
      </c>
      <c r="D14336" t="s">
        <v>657</v>
      </c>
      <c r="E14336" s="4">
        <v>1794.1569999999999</v>
      </c>
      <c r="F14336" t="s">
        <v>1423</v>
      </c>
      <c r="G14336" t="s">
        <v>471</v>
      </c>
      <c r="H14336" t="s">
        <v>308</v>
      </c>
      <c r="I14336" t="s">
        <v>309</v>
      </c>
      <c r="J14336" t="s">
        <v>264</v>
      </c>
      <c r="L14336" t="s">
        <v>378</v>
      </c>
      <c r="M14336" t="s">
        <v>379</v>
      </c>
      <c r="N14336" t="s">
        <v>487</v>
      </c>
    </row>
    <row r="14337" spans="1:14" x14ac:dyDescent="0.25">
      <c r="A14337" t="s">
        <v>476</v>
      </c>
      <c r="B14337" s="1">
        <v>45991</v>
      </c>
      <c r="C14337" t="s">
        <v>656</v>
      </c>
      <c r="D14337" t="s">
        <v>657</v>
      </c>
      <c r="E14337" s="4">
        <v>1973.5726999999999</v>
      </c>
      <c r="F14337" t="s">
        <v>1423</v>
      </c>
      <c r="G14337" t="s">
        <v>471</v>
      </c>
      <c r="H14337" t="s">
        <v>308</v>
      </c>
      <c r="I14337" t="s">
        <v>309</v>
      </c>
      <c r="J14337" t="s">
        <v>264</v>
      </c>
      <c r="L14337" t="s">
        <v>378</v>
      </c>
      <c r="M14337" t="s">
        <v>379</v>
      </c>
      <c r="N14337" t="s">
        <v>487</v>
      </c>
    </row>
    <row r="14338" spans="1:14" x14ac:dyDescent="0.25">
      <c r="A14338" t="s">
        <v>476</v>
      </c>
      <c r="B14338" s="1">
        <v>46022</v>
      </c>
      <c r="C14338" t="s">
        <v>656</v>
      </c>
      <c r="D14338" t="s">
        <v>657</v>
      </c>
      <c r="E14338" s="4">
        <v>2152.9883999999997</v>
      </c>
      <c r="F14338" t="s">
        <v>1423</v>
      </c>
      <c r="G14338" t="s">
        <v>471</v>
      </c>
      <c r="H14338" t="s">
        <v>308</v>
      </c>
      <c r="I14338" t="s">
        <v>309</v>
      </c>
      <c r="J14338" t="s">
        <v>264</v>
      </c>
      <c r="L14338" t="s">
        <v>378</v>
      </c>
      <c r="M14338" t="s">
        <v>379</v>
      </c>
      <c r="N14338" t="s">
        <v>487</v>
      </c>
    </row>
    <row r="14339" spans="1:14" x14ac:dyDescent="0.25">
      <c r="A14339" t="s">
        <v>476</v>
      </c>
      <c r="B14339" s="1">
        <v>45688</v>
      </c>
      <c r="C14339" t="s">
        <v>663</v>
      </c>
      <c r="D14339" t="s">
        <v>664</v>
      </c>
      <c r="E14339" s="4">
        <v>532.19756666666649</v>
      </c>
      <c r="F14339" t="s">
        <v>1423</v>
      </c>
      <c r="G14339" t="s">
        <v>471</v>
      </c>
      <c r="H14339" t="s">
        <v>308</v>
      </c>
      <c r="I14339" t="s">
        <v>309</v>
      </c>
      <c r="J14339" t="s">
        <v>264</v>
      </c>
      <c r="L14339" t="s">
        <v>378</v>
      </c>
      <c r="M14339" t="s">
        <v>379</v>
      </c>
      <c r="N14339" t="s">
        <v>487</v>
      </c>
    </row>
    <row r="14340" spans="1:14" x14ac:dyDescent="0.25">
      <c r="A14340" t="s">
        <v>476</v>
      </c>
      <c r="B14340" s="1">
        <v>45716</v>
      </c>
      <c r="C14340" t="s">
        <v>663</v>
      </c>
      <c r="D14340" t="s">
        <v>664</v>
      </c>
      <c r="E14340" s="4">
        <v>1064.395133333333</v>
      </c>
      <c r="F14340" t="s">
        <v>1423</v>
      </c>
      <c r="G14340" t="s">
        <v>471</v>
      </c>
      <c r="H14340" t="s">
        <v>308</v>
      </c>
      <c r="I14340" t="s">
        <v>309</v>
      </c>
      <c r="J14340" t="s">
        <v>264</v>
      </c>
      <c r="L14340" t="s">
        <v>378</v>
      </c>
      <c r="M14340" t="s">
        <v>379</v>
      </c>
      <c r="N14340" t="s">
        <v>487</v>
      </c>
    </row>
    <row r="14341" spans="1:14" x14ac:dyDescent="0.25">
      <c r="A14341" t="s">
        <v>476</v>
      </c>
      <c r="B14341" s="1">
        <v>45747</v>
      </c>
      <c r="C14341" t="s">
        <v>663</v>
      </c>
      <c r="D14341" t="s">
        <v>664</v>
      </c>
      <c r="E14341" s="4">
        <v>1596.5926999999995</v>
      </c>
      <c r="F14341" t="s">
        <v>1423</v>
      </c>
      <c r="G14341" t="s">
        <v>471</v>
      </c>
      <c r="H14341" t="s">
        <v>308</v>
      </c>
      <c r="I14341" t="s">
        <v>309</v>
      </c>
      <c r="J14341" t="s">
        <v>264</v>
      </c>
      <c r="L14341" t="s">
        <v>378</v>
      </c>
      <c r="M14341" t="s">
        <v>379</v>
      </c>
      <c r="N14341" t="s">
        <v>487</v>
      </c>
    </row>
    <row r="14342" spans="1:14" x14ac:dyDescent="0.25">
      <c r="A14342" t="s">
        <v>476</v>
      </c>
      <c r="B14342" s="1">
        <v>45777</v>
      </c>
      <c r="C14342" t="s">
        <v>663</v>
      </c>
      <c r="D14342" t="s">
        <v>664</v>
      </c>
      <c r="E14342" s="4">
        <v>2128.790266666666</v>
      </c>
      <c r="F14342" t="s">
        <v>1423</v>
      </c>
      <c r="G14342" t="s">
        <v>471</v>
      </c>
      <c r="H14342" t="s">
        <v>308</v>
      </c>
      <c r="I14342" t="s">
        <v>309</v>
      </c>
      <c r="J14342" t="s">
        <v>264</v>
      </c>
      <c r="L14342" t="s">
        <v>378</v>
      </c>
      <c r="M14342" t="s">
        <v>379</v>
      </c>
      <c r="N14342" t="s">
        <v>487</v>
      </c>
    </row>
    <row r="14343" spans="1:14" x14ac:dyDescent="0.25">
      <c r="A14343" t="s">
        <v>476</v>
      </c>
      <c r="B14343" s="1">
        <v>45808</v>
      </c>
      <c r="C14343" t="s">
        <v>663</v>
      </c>
      <c r="D14343" t="s">
        <v>664</v>
      </c>
      <c r="E14343" s="4">
        <v>2660.9878333333327</v>
      </c>
      <c r="F14343" t="s">
        <v>1423</v>
      </c>
      <c r="G14343" t="s">
        <v>471</v>
      </c>
      <c r="H14343" t="s">
        <v>308</v>
      </c>
      <c r="I14343" t="s">
        <v>309</v>
      </c>
      <c r="J14343" t="s">
        <v>264</v>
      </c>
      <c r="L14343" t="s">
        <v>378</v>
      </c>
      <c r="M14343" t="s">
        <v>379</v>
      </c>
      <c r="N14343" t="s">
        <v>487</v>
      </c>
    </row>
    <row r="14344" spans="1:14" x14ac:dyDescent="0.25">
      <c r="A14344" t="s">
        <v>476</v>
      </c>
      <c r="B14344" s="1">
        <v>45838</v>
      </c>
      <c r="C14344" t="s">
        <v>663</v>
      </c>
      <c r="D14344" t="s">
        <v>664</v>
      </c>
      <c r="E14344" s="4">
        <v>3193.1853999999994</v>
      </c>
      <c r="F14344" t="s">
        <v>1423</v>
      </c>
      <c r="G14344" t="s">
        <v>471</v>
      </c>
      <c r="H14344" t="s">
        <v>308</v>
      </c>
      <c r="I14344" t="s">
        <v>309</v>
      </c>
      <c r="J14344" t="s">
        <v>264</v>
      </c>
      <c r="L14344" t="s">
        <v>378</v>
      </c>
      <c r="M14344" t="s">
        <v>379</v>
      </c>
      <c r="N14344" t="s">
        <v>487</v>
      </c>
    </row>
    <row r="14345" spans="1:14" x14ac:dyDescent="0.25">
      <c r="A14345" t="s">
        <v>476</v>
      </c>
      <c r="B14345" s="1">
        <v>45869</v>
      </c>
      <c r="C14345" t="s">
        <v>663</v>
      </c>
      <c r="D14345" t="s">
        <v>664</v>
      </c>
      <c r="E14345" s="4">
        <v>3725.3829666666661</v>
      </c>
      <c r="F14345" t="s">
        <v>1423</v>
      </c>
      <c r="G14345" t="s">
        <v>471</v>
      </c>
      <c r="H14345" t="s">
        <v>308</v>
      </c>
      <c r="I14345" t="s">
        <v>309</v>
      </c>
      <c r="J14345" t="s">
        <v>264</v>
      </c>
      <c r="L14345" t="s">
        <v>378</v>
      </c>
      <c r="M14345" t="s">
        <v>379</v>
      </c>
      <c r="N14345" t="s">
        <v>487</v>
      </c>
    </row>
    <row r="14346" spans="1:14" x14ac:dyDescent="0.25">
      <c r="A14346" t="s">
        <v>476</v>
      </c>
      <c r="B14346" s="1">
        <v>45900</v>
      </c>
      <c r="C14346" t="s">
        <v>663</v>
      </c>
      <c r="D14346" t="s">
        <v>664</v>
      </c>
      <c r="E14346" s="4">
        <v>4257.5805333333328</v>
      </c>
      <c r="F14346" t="s">
        <v>1423</v>
      </c>
      <c r="G14346" t="s">
        <v>471</v>
      </c>
      <c r="H14346" t="s">
        <v>308</v>
      </c>
      <c r="I14346" t="s">
        <v>309</v>
      </c>
      <c r="J14346" t="s">
        <v>264</v>
      </c>
      <c r="L14346" t="s">
        <v>378</v>
      </c>
      <c r="M14346" t="s">
        <v>379</v>
      </c>
      <c r="N14346" t="s">
        <v>487</v>
      </c>
    </row>
    <row r="14347" spans="1:14" x14ac:dyDescent="0.25">
      <c r="A14347" t="s">
        <v>476</v>
      </c>
      <c r="B14347" s="1">
        <v>45930</v>
      </c>
      <c r="C14347" t="s">
        <v>663</v>
      </c>
      <c r="D14347" t="s">
        <v>664</v>
      </c>
      <c r="E14347" s="4">
        <v>4789.7780999999995</v>
      </c>
      <c r="F14347" t="s">
        <v>1423</v>
      </c>
      <c r="G14347" t="s">
        <v>471</v>
      </c>
      <c r="H14347" t="s">
        <v>308</v>
      </c>
      <c r="I14347" t="s">
        <v>309</v>
      </c>
      <c r="J14347" t="s">
        <v>264</v>
      </c>
      <c r="L14347" t="s">
        <v>378</v>
      </c>
      <c r="M14347" t="s">
        <v>379</v>
      </c>
      <c r="N14347" t="s">
        <v>487</v>
      </c>
    </row>
    <row r="14348" spans="1:14" x14ac:dyDescent="0.25">
      <c r="A14348" t="s">
        <v>476</v>
      </c>
      <c r="B14348" s="1">
        <v>45961</v>
      </c>
      <c r="C14348" t="s">
        <v>663</v>
      </c>
      <c r="D14348" t="s">
        <v>664</v>
      </c>
      <c r="E14348" s="4">
        <v>5321.9756666666663</v>
      </c>
      <c r="F14348" t="s">
        <v>1423</v>
      </c>
      <c r="G14348" t="s">
        <v>471</v>
      </c>
      <c r="H14348" t="s">
        <v>308</v>
      </c>
      <c r="I14348" t="s">
        <v>309</v>
      </c>
      <c r="J14348" t="s">
        <v>264</v>
      </c>
      <c r="L14348" t="s">
        <v>378</v>
      </c>
      <c r="M14348" t="s">
        <v>379</v>
      </c>
      <c r="N14348" t="s">
        <v>487</v>
      </c>
    </row>
    <row r="14349" spans="1:14" x14ac:dyDescent="0.25">
      <c r="A14349" t="s">
        <v>476</v>
      </c>
      <c r="B14349" s="1">
        <v>45991</v>
      </c>
      <c r="C14349" t="s">
        <v>663</v>
      </c>
      <c r="D14349" t="s">
        <v>664</v>
      </c>
      <c r="E14349" s="4">
        <v>5854.173233333333</v>
      </c>
      <c r="F14349" t="s">
        <v>1423</v>
      </c>
      <c r="G14349" t="s">
        <v>471</v>
      </c>
      <c r="H14349" t="s">
        <v>308</v>
      </c>
      <c r="I14349" t="s">
        <v>309</v>
      </c>
      <c r="J14349" t="s">
        <v>264</v>
      </c>
      <c r="L14349" t="s">
        <v>378</v>
      </c>
      <c r="M14349" t="s">
        <v>379</v>
      </c>
      <c r="N14349" t="s">
        <v>487</v>
      </c>
    </row>
    <row r="14350" spans="1:14" x14ac:dyDescent="0.25">
      <c r="A14350" t="s">
        <v>476</v>
      </c>
      <c r="B14350" s="1">
        <v>46022</v>
      </c>
      <c r="C14350" t="s">
        <v>663</v>
      </c>
      <c r="D14350" t="s">
        <v>664</v>
      </c>
      <c r="E14350" s="4">
        <v>6386.3707999999997</v>
      </c>
      <c r="F14350" t="s">
        <v>1423</v>
      </c>
      <c r="G14350" t="s">
        <v>471</v>
      </c>
      <c r="H14350" t="s">
        <v>308</v>
      </c>
      <c r="I14350" t="s">
        <v>309</v>
      </c>
      <c r="J14350" t="s">
        <v>264</v>
      </c>
      <c r="L14350" t="s">
        <v>378</v>
      </c>
      <c r="M14350" t="s">
        <v>379</v>
      </c>
      <c r="N14350" t="s">
        <v>487</v>
      </c>
    </row>
    <row r="14351" spans="1:14" x14ac:dyDescent="0.25">
      <c r="A14351" t="s">
        <v>476</v>
      </c>
      <c r="B14351" s="1">
        <v>45688</v>
      </c>
      <c r="C14351" t="s">
        <v>668</v>
      </c>
      <c r="D14351" t="s">
        <v>669</v>
      </c>
      <c r="E14351" s="4">
        <v>438.29761666666678</v>
      </c>
      <c r="F14351" t="s">
        <v>1423</v>
      </c>
      <c r="G14351" t="s">
        <v>471</v>
      </c>
      <c r="H14351" t="s">
        <v>308</v>
      </c>
      <c r="I14351" t="s">
        <v>309</v>
      </c>
      <c r="J14351" t="s">
        <v>264</v>
      </c>
      <c r="L14351" t="s">
        <v>378</v>
      </c>
      <c r="M14351" t="s">
        <v>379</v>
      </c>
      <c r="N14351" t="s">
        <v>487</v>
      </c>
    </row>
    <row r="14352" spans="1:14" x14ac:dyDescent="0.25">
      <c r="A14352" t="s">
        <v>476</v>
      </c>
      <c r="B14352" s="1">
        <v>45716</v>
      </c>
      <c r="C14352" t="s">
        <v>668</v>
      </c>
      <c r="D14352" t="s">
        <v>669</v>
      </c>
      <c r="E14352" s="4">
        <v>876.59523333333357</v>
      </c>
      <c r="F14352" t="s">
        <v>1423</v>
      </c>
      <c r="G14352" t="s">
        <v>471</v>
      </c>
      <c r="H14352" t="s">
        <v>308</v>
      </c>
      <c r="I14352" t="s">
        <v>309</v>
      </c>
      <c r="J14352" t="s">
        <v>264</v>
      </c>
      <c r="L14352" t="s">
        <v>378</v>
      </c>
      <c r="M14352" t="s">
        <v>379</v>
      </c>
      <c r="N14352" t="s">
        <v>487</v>
      </c>
    </row>
    <row r="14353" spans="1:14" x14ac:dyDescent="0.25">
      <c r="A14353" t="s">
        <v>476</v>
      </c>
      <c r="B14353" s="1">
        <v>45747</v>
      </c>
      <c r="C14353" t="s">
        <v>668</v>
      </c>
      <c r="D14353" t="s">
        <v>669</v>
      </c>
      <c r="E14353" s="4">
        <v>1314.8928500000004</v>
      </c>
      <c r="F14353" t="s">
        <v>1423</v>
      </c>
      <c r="G14353" t="s">
        <v>471</v>
      </c>
      <c r="H14353" t="s">
        <v>308</v>
      </c>
      <c r="I14353" t="s">
        <v>309</v>
      </c>
      <c r="J14353" t="s">
        <v>264</v>
      </c>
      <c r="L14353" t="s">
        <v>378</v>
      </c>
      <c r="M14353" t="s">
        <v>379</v>
      </c>
      <c r="N14353" t="s">
        <v>487</v>
      </c>
    </row>
    <row r="14354" spans="1:14" x14ac:dyDescent="0.25">
      <c r="A14354" t="s">
        <v>476</v>
      </c>
      <c r="B14354" s="1">
        <v>45777</v>
      </c>
      <c r="C14354" t="s">
        <v>668</v>
      </c>
      <c r="D14354" t="s">
        <v>669</v>
      </c>
      <c r="E14354" s="4">
        <v>1753.1904666666671</v>
      </c>
      <c r="F14354" t="s">
        <v>1423</v>
      </c>
      <c r="G14354" t="s">
        <v>471</v>
      </c>
      <c r="H14354" t="s">
        <v>308</v>
      </c>
      <c r="I14354" t="s">
        <v>309</v>
      </c>
      <c r="J14354" t="s">
        <v>264</v>
      </c>
      <c r="L14354" t="s">
        <v>378</v>
      </c>
      <c r="M14354" t="s">
        <v>379</v>
      </c>
      <c r="N14354" t="s">
        <v>487</v>
      </c>
    </row>
    <row r="14355" spans="1:14" x14ac:dyDescent="0.25">
      <c r="A14355" t="s">
        <v>476</v>
      </c>
      <c r="B14355" s="1">
        <v>45808</v>
      </c>
      <c r="C14355" t="s">
        <v>668</v>
      </c>
      <c r="D14355" t="s">
        <v>669</v>
      </c>
      <c r="E14355" s="4">
        <v>2191.4880833333341</v>
      </c>
      <c r="F14355" t="s">
        <v>1423</v>
      </c>
      <c r="G14355" t="s">
        <v>471</v>
      </c>
      <c r="H14355" t="s">
        <v>308</v>
      </c>
      <c r="I14355" t="s">
        <v>309</v>
      </c>
      <c r="J14355" t="s">
        <v>264</v>
      </c>
      <c r="L14355" t="s">
        <v>378</v>
      </c>
      <c r="M14355" t="s">
        <v>379</v>
      </c>
      <c r="N14355" t="s">
        <v>487</v>
      </c>
    </row>
    <row r="14356" spans="1:14" x14ac:dyDescent="0.25">
      <c r="A14356" t="s">
        <v>476</v>
      </c>
      <c r="B14356" s="1">
        <v>45838</v>
      </c>
      <c r="C14356" t="s">
        <v>668</v>
      </c>
      <c r="D14356" t="s">
        <v>669</v>
      </c>
      <c r="E14356" s="4">
        <v>2629.7857000000008</v>
      </c>
      <c r="F14356" t="s">
        <v>1423</v>
      </c>
      <c r="G14356" t="s">
        <v>471</v>
      </c>
      <c r="H14356" t="s">
        <v>308</v>
      </c>
      <c r="I14356" t="s">
        <v>309</v>
      </c>
      <c r="J14356" t="s">
        <v>264</v>
      </c>
      <c r="L14356" t="s">
        <v>378</v>
      </c>
      <c r="M14356" t="s">
        <v>379</v>
      </c>
      <c r="N14356" t="s">
        <v>487</v>
      </c>
    </row>
    <row r="14357" spans="1:14" x14ac:dyDescent="0.25">
      <c r="A14357" t="s">
        <v>476</v>
      </c>
      <c r="B14357" s="1">
        <v>45869</v>
      </c>
      <c r="C14357" t="s">
        <v>668</v>
      </c>
      <c r="D14357" t="s">
        <v>669</v>
      </c>
      <c r="E14357" s="4">
        <v>3068.0833166666675</v>
      </c>
      <c r="F14357" t="s">
        <v>1423</v>
      </c>
      <c r="G14357" t="s">
        <v>471</v>
      </c>
      <c r="H14357" t="s">
        <v>308</v>
      </c>
      <c r="I14357" t="s">
        <v>309</v>
      </c>
      <c r="J14357" t="s">
        <v>264</v>
      </c>
      <c r="L14357" t="s">
        <v>378</v>
      </c>
      <c r="M14357" t="s">
        <v>379</v>
      </c>
      <c r="N14357" t="s">
        <v>487</v>
      </c>
    </row>
    <row r="14358" spans="1:14" x14ac:dyDescent="0.25">
      <c r="A14358" t="s">
        <v>476</v>
      </c>
      <c r="B14358" s="1">
        <v>45900</v>
      </c>
      <c r="C14358" t="s">
        <v>668</v>
      </c>
      <c r="D14358" t="s">
        <v>669</v>
      </c>
      <c r="E14358" s="4">
        <v>3506.3809333333343</v>
      </c>
      <c r="F14358" t="s">
        <v>1423</v>
      </c>
      <c r="G14358" t="s">
        <v>471</v>
      </c>
      <c r="H14358" t="s">
        <v>308</v>
      </c>
      <c r="I14358" t="s">
        <v>309</v>
      </c>
      <c r="J14358" t="s">
        <v>264</v>
      </c>
      <c r="L14358" t="s">
        <v>378</v>
      </c>
      <c r="M14358" t="s">
        <v>379</v>
      </c>
      <c r="N14358" t="s">
        <v>487</v>
      </c>
    </row>
    <row r="14359" spans="1:14" x14ac:dyDescent="0.25">
      <c r="A14359" t="s">
        <v>476</v>
      </c>
      <c r="B14359" s="1">
        <v>45930</v>
      </c>
      <c r="C14359" t="s">
        <v>668</v>
      </c>
      <c r="D14359" t="s">
        <v>669</v>
      </c>
      <c r="E14359" s="4">
        <v>3944.678550000001</v>
      </c>
      <c r="F14359" t="s">
        <v>1423</v>
      </c>
      <c r="G14359" t="s">
        <v>471</v>
      </c>
      <c r="H14359" t="s">
        <v>308</v>
      </c>
      <c r="I14359" t="s">
        <v>309</v>
      </c>
      <c r="J14359" t="s">
        <v>264</v>
      </c>
      <c r="L14359" t="s">
        <v>378</v>
      </c>
      <c r="M14359" t="s">
        <v>379</v>
      </c>
      <c r="N14359" t="s">
        <v>487</v>
      </c>
    </row>
    <row r="14360" spans="1:14" x14ac:dyDescent="0.25">
      <c r="A14360" t="s">
        <v>476</v>
      </c>
      <c r="B14360" s="1">
        <v>45961</v>
      </c>
      <c r="C14360" t="s">
        <v>668</v>
      </c>
      <c r="D14360" t="s">
        <v>669</v>
      </c>
      <c r="E14360" s="4">
        <v>4382.9761666666682</v>
      </c>
      <c r="F14360" t="s">
        <v>1423</v>
      </c>
      <c r="G14360" t="s">
        <v>471</v>
      </c>
      <c r="H14360" t="s">
        <v>308</v>
      </c>
      <c r="I14360" t="s">
        <v>309</v>
      </c>
      <c r="J14360" t="s">
        <v>264</v>
      </c>
      <c r="L14360" t="s">
        <v>378</v>
      </c>
      <c r="M14360" t="s">
        <v>379</v>
      </c>
      <c r="N14360" t="s">
        <v>487</v>
      </c>
    </row>
    <row r="14361" spans="1:14" x14ac:dyDescent="0.25">
      <c r="A14361" t="s">
        <v>476</v>
      </c>
      <c r="B14361" s="1">
        <v>45991</v>
      </c>
      <c r="C14361" t="s">
        <v>668</v>
      </c>
      <c r="D14361" t="s">
        <v>669</v>
      </c>
      <c r="E14361" s="4">
        <v>4821.2737833333349</v>
      </c>
      <c r="F14361" t="s">
        <v>1423</v>
      </c>
      <c r="G14361" t="s">
        <v>471</v>
      </c>
      <c r="H14361" t="s">
        <v>308</v>
      </c>
      <c r="I14361" t="s">
        <v>309</v>
      </c>
      <c r="J14361" t="s">
        <v>264</v>
      </c>
      <c r="L14361" t="s">
        <v>378</v>
      </c>
      <c r="M14361" t="s">
        <v>379</v>
      </c>
      <c r="N14361" t="s">
        <v>487</v>
      </c>
    </row>
    <row r="14362" spans="1:14" x14ac:dyDescent="0.25">
      <c r="A14362" t="s">
        <v>476</v>
      </c>
      <c r="B14362" s="1">
        <v>46022</v>
      </c>
      <c r="C14362" t="s">
        <v>668</v>
      </c>
      <c r="D14362" t="s">
        <v>669</v>
      </c>
      <c r="E14362" s="4">
        <v>5259.5714000000016</v>
      </c>
      <c r="F14362" t="s">
        <v>1423</v>
      </c>
      <c r="G14362" t="s">
        <v>471</v>
      </c>
      <c r="H14362" t="s">
        <v>308</v>
      </c>
      <c r="I14362" t="s">
        <v>309</v>
      </c>
      <c r="J14362" t="s">
        <v>264</v>
      </c>
      <c r="L14362" t="s">
        <v>378</v>
      </c>
      <c r="M14362" t="s">
        <v>379</v>
      </c>
      <c r="N14362" t="s">
        <v>487</v>
      </c>
    </row>
    <row r="14363" spans="1:14" x14ac:dyDescent="0.25">
      <c r="A14363" t="s">
        <v>476</v>
      </c>
      <c r="B14363" s="1">
        <v>45688</v>
      </c>
      <c r="C14363" t="s">
        <v>672</v>
      </c>
      <c r="D14363" t="s">
        <v>673</v>
      </c>
      <c r="E14363" s="4">
        <v>416.66666666666669</v>
      </c>
      <c r="F14363" t="s">
        <v>1423</v>
      </c>
      <c r="G14363" t="s">
        <v>471</v>
      </c>
      <c r="H14363" t="s">
        <v>308</v>
      </c>
      <c r="I14363" t="s">
        <v>309</v>
      </c>
      <c r="J14363" t="s">
        <v>264</v>
      </c>
      <c r="L14363" t="s">
        <v>378</v>
      </c>
      <c r="M14363" t="s">
        <v>379</v>
      </c>
      <c r="N14363" t="s">
        <v>487</v>
      </c>
    </row>
    <row r="14364" spans="1:14" x14ac:dyDescent="0.25">
      <c r="A14364" t="s">
        <v>476</v>
      </c>
      <c r="B14364" s="1">
        <v>45716</v>
      </c>
      <c r="C14364" t="s">
        <v>672</v>
      </c>
      <c r="D14364" t="s">
        <v>673</v>
      </c>
      <c r="E14364" s="4">
        <v>833.33333333333337</v>
      </c>
      <c r="F14364" t="s">
        <v>1423</v>
      </c>
      <c r="G14364" t="s">
        <v>471</v>
      </c>
      <c r="H14364" t="s">
        <v>308</v>
      </c>
      <c r="I14364" t="s">
        <v>309</v>
      </c>
      <c r="J14364" t="s">
        <v>264</v>
      </c>
      <c r="L14364" t="s">
        <v>378</v>
      </c>
      <c r="M14364" t="s">
        <v>379</v>
      </c>
      <c r="N14364" t="s">
        <v>487</v>
      </c>
    </row>
    <row r="14365" spans="1:14" x14ac:dyDescent="0.25">
      <c r="A14365" t="s">
        <v>476</v>
      </c>
      <c r="B14365" s="1">
        <v>45747</v>
      </c>
      <c r="C14365" t="s">
        <v>672</v>
      </c>
      <c r="D14365" t="s">
        <v>673</v>
      </c>
      <c r="E14365" s="4">
        <v>1250</v>
      </c>
      <c r="F14365" t="s">
        <v>1423</v>
      </c>
      <c r="G14365" t="s">
        <v>471</v>
      </c>
      <c r="H14365" t="s">
        <v>308</v>
      </c>
      <c r="I14365" t="s">
        <v>309</v>
      </c>
      <c r="J14365" t="s">
        <v>264</v>
      </c>
      <c r="L14365" t="s">
        <v>378</v>
      </c>
      <c r="M14365" t="s">
        <v>379</v>
      </c>
      <c r="N14365" t="s">
        <v>487</v>
      </c>
    </row>
    <row r="14366" spans="1:14" x14ac:dyDescent="0.25">
      <c r="A14366" t="s">
        <v>476</v>
      </c>
      <c r="B14366" s="1">
        <v>45777</v>
      </c>
      <c r="C14366" t="s">
        <v>672</v>
      </c>
      <c r="D14366" t="s">
        <v>673</v>
      </c>
      <c r="E14366" s="4">
        <v>1666.6666666666667</v>
      </c>
      <c r="F14366" t="s">
        <v>1423</v>
      </c>
      <c r="G14366" t="s">
        <v>471</v>
      </c>
      <c r="H14366" t="s">
        <v>308</v>
      </c>
      <c r="I14366" t="s">
        <v>309</v>
      </c>
      <c r="J14366" t="s">
        <v>264</v>
      </c>
      <c r="L14366" t="s">
        <v>378</v>
      </c>
      <c r="M14366" t="s">
        <v>379</v>
      </c>
      <c r="N14366" t="s">
        <v>487</v>
      </c>
    </row>
    <row r="14367" spans="1:14" x14ac:dyDescent="0.25">
      <c r="A14367" t="s">
        <v>476</v>
      </c>
      <c r="B14367" s="1">
        <v>45808</v>
      </c>
      <c r="C14367" t="s">
        <v>672</v>
      </c>
      <c r="D14367" t="s">
        <v>673</v>
      </c>
      <c r="E14367" s="4">
        <v>2083.3333333333335</v>
      </c>
      <c r="F14367" t="s">
        <v>1423</v>
      </c>
      <c r="G14367" t="s">
        <v>471</v>
      </c>
      <c r="H14367" t="s">
        <v>308</v>
      </c>
      <c r="I14367" t="s">
        <v>309</v>
      </c>
      <c r="J14367" t="s">
        <v>264</v>
      </c>
      <c r="L14367" t="s">
        <v>378</v>
      </c>
      <c r="M14367" t="s">
        <v>379</v>
      </c>
      <c r="N14367" t="s">
        <v>487</v>
      </c>
    </row>
    <row r="14368" spans="1:14" x14ac:dyDescent="0.25">
      <c r="A14368" t="s">
        <v>476</v>
      </c>
      <c r="B14368" s="1">
        <v>45838</v>
      </c>
      <c r="C14368" t="s">
        <v>672</v>
      </c>
      <c r="D14368" t="s">
        <v>673</v>
      </c>
      <c r="E14368" s="4">
        <v>2500</v>
      </c>
      <c r="F14368" t="s">
        <v>1423</v>
      </c>
      <c r="G14368" t="s">
        <v>471</v>
      </c>
      <c r="H14368" t="s">
        <v>308</v>
      </c>
      <c r="I14368" t="s">
        <v>309</v>
      </c>
      <c r="J14368" t="s">
        <v>264</v>
      </c>
      <c r="L14368" t="s">
        <v>378</v>
      </c>
      <c r="M14368" t="s">
        <v>379</v>
      </c>
      <c r="N14368" t="s">
        <v>487</v>
      </c>
    </row>
    <row r="14369" spans="1:14" x14ac:dyDescent="0.25">
      <c r="A14369" t="s">
        <v>476</v>
      </c>
      <c r="B14369" s="1">
        <v>45869</v>
      </c>
      <c r="C14369" t="s">
        <v>672</v>
      </c>
      <c r="D14369" t="s">
        <v>673</v>
      </c>
      <c r="E14369" s="4">
        <v>2916.6666666666665</v>
      </c>
      <c r="F14369" t="s">
        <v>1423</v>
      </c>
      <c r="G14369" t="s">
        <v>471</v>
      </c>
      <c r="H14369" t="s">
        <v>308</v>
      </c>
      <c r="I14369" t="s">
        <v>309</v>
      </c>
      <c r="J14369" t="s">
        <v>264</v>
      </c>
      <c r="L14369" t="s">
        <v>378</v>
      </c>
      <c r="M14369" t="s">
        <v>379</v>
      </c>
      <c r="N14369" t="s">
        <v>487</v>
      </c>
    </row>
    <row r="14370" spans="1:14" x14ac:dyDescent="0.25">
      <c r="A14370" t="s">
        <v>476</v>
      </c>
      <c r="B14370" s="1">
        <v>45900</v>
      </c>
      <c r="C14370" t="s">
        <v>672</v>
      </c>
      <c r="D14370" t="s">
        <v>673</v>
      </c>
      <c r="E14370" s="4">
        <v>3333.333333333333</v>
      </c>
      <c r="F14370" t="s">
        <v>1423</v>
      </c>
      <c r="G14370" t="s">
        <v>471</v>
      </c>
      <c r="H14370" t="s">
        <v>308</v>
      </c>
      <c r="I14370" t="s">
        <v>309</v>
      </c>
      <c r="J14370" t="s">
        <v>264</v>
      </c>
      <c r="L14370" t="s">
        <v>378</v>
      </c>
      <c r="M14370" t="s">
        <v>379</v>
      </c>
      <c r="N14370" t="s">
        <v>487</v>
      </c>
    </row>
    <row r="14371" spans="1:14" x14ac:dyDescent="0.25">
      <c r="A14371" t="s">
        <v>476</v>
      </c>
      <c r="B14371" s="1">
        <v>45930</v>
      </c>
      <c r="C14371" t="s">
        <v>672</v>
      </c>
      <c r="D14371" t="s">
        <v>673</v>
      </c>
      <c r="E14371" s="4">
        <v>3749.9999999999995</v>
      </c>
      <c r="F14371" t="s">
        <v>1423</v>
      </c>
      <c r="G14371" t="s">
        <v>471</v>
      </c>
      <c r="H14371" t="s">
        <v>308</v>
      </c>
      <c r="I14371" t="s">
        <v>309</v>
      </c>
      <c r="J14371" t="s">
        <v>264</v>
      </c>
      <c r="L14371" t="s">
        <v>378</v>
      </c>
      <c r="M14371" t="s">
        <v>379</v>
      </c>
      <c r="N14371" t="s">
        <v>487</v>
      </c>
    </row>
    <row r="14372" spans="1:14" x14ac:dyDescent="0.25">
      <c r="A14372" t="s">
        <v>476</v>
      </c>
      <c r="B14372" s="1">
        <v>45961</v>
      </c>
      <c r="C14372" t="s">
        <v>672</v>
      </c>
      <c r="D14372" t="s">
        <v>673</v>
      </c>
      <c r="E14372" s="4">
        <v>4166.6666666666661</v>
      </c>
      <c r="F14372" t="s">
        <v>1423</v>
      </c>
      <c r="G14372" t="s">
        <v>471</v>
      </c>
      <c r="H14372" t="s">
        <v>308</v>
      </c>
      <c r="I14372" t="s">
        <v>309</v>
      </c>
      <c r="J14372" t="s">
        <v>264</v>
      </c>
      <c r="L14372" t="s">
        <v>378</v>
      </c>
      <c r="M14372" t="s">
        <v>379</v>
      </c>
      <c r="N14372" t="s">
        <v>487</v>
      </c>
    </row>
    <row r="14373" spans="1:14" x14ac:dyDescent="0.25">
      <c r="A14373" t="s">
        <v>476</v>
      </c>
      <c r="B14373" s="1">
        <v>45991</v>
      </c>
      <c r="C14373" t="s">
        <v>672</v>
      </c>
      <c r="D14373" t="s">
        <v>673</v>
      </c>
      <c r="E14373" s="4">
        <v>4583.333333333333</v>
      </c>
      <c r="F14373" t="s">
        <v>1423</v>
      </c>
      <c r="G14373" t="s">
        <v>471</v>
      </c>
      <c r="H14373" t="s">
        <v>308</v>
      </c>
      <c r="I14373" t="s">
        <v>309</v>
      </c>
      <c r="J14373" t="s">
        <v>264</v>
      </c>
      <c r="L14373" t="s">
        <v>378</v>
      </c>
      <c r="M14373" t="s">
        <v>379</v>
      </c>
      <c r="N14373" t="s">
        <v>487</v>
      </c>
    </row>
    <row r="14374" spans="1:14" x14ac:dyDescent="0.25">
      <c r="A14374" t="s">
        <v>476</v>
      </c>
      <c r="B14374" s="1">
        <v>46022</v>
      </c>
      <c r="C14374" t="s">
        <v>672</v>
      </c>
      <c r="D14374" t="s">
        <v>673</v>
      </c>
      <c r="E14374" s="4">
        <v>5000</v>
      </c>
      <c r="F14374" t="s">
        <v>1423</v>
      </c>
      <c r="G14374" t="s">
        <v>471</v>
      </c>
      <c r="H14374" t="s">
        <v>308</v>
      </c>
      <c r="I14374" t="s">
        <v>309</v>
      </c>
      <c r="J14374" t="s">
        <v>264</v>
      </c>
      <c r="L14374" t="s">
        <v>378</v>
      </c>
      <c r="M14374" t="s">
        <v>379</v>
      </c>
      <c r="N14374" t="s">
        <v>487</v>
      </c>
    </row>
    <row r="14375" spans="1:14" x14ac:dyDescent="0.25">
      <c r="A14375" t="s">
        <v>476</v>
      </c>
      <c r="B14375" s="1">
        <v>45688</v>
      </c>
      <c r="C14375" t="s">
        <v>676</v>
      </c>
      <c r="D14375" t="s">
        <v>677</v>
      </c>
      <c r="E14375" s="4">
        <v>6250</v>
      </c>
      <c r="F14375" t="s">
        <v>1423</v>
      </c>
      <c r="G14375" t="s">
        <v>471</v>
      </c>
      <c r="H14375" t="s">
        <v>308</v>
      </c>
      <c r="I14375" t="s">
        <v>309</v>
      </c>
      <c r="J14375" t="s">
        <v>264</v>
      </c>
      <c r="L14375" t="s">
        <v>378</v>
      </c>
      <c r="M14375" t="s">
        <v>379</v>
      </c>
      <c r="N14375" t="s">
        <v>477</v>
      </c>
    </row>
    <row r="14376" spans="1:14" x14ac:dyDescent="0.25">
      <c r="A14376" t="s">
        <v>476</v>
      </c>
      <c r="B14376" s="1">
        <v>45716</v>
      </c>
      <c r="C14376" t="s">
        <v>676</v>
      </c>
      <c r="D14376" t="s">
        <v>677</v>
      </c>
      <c r="E14376" s="4">
        <v>12500</v>
      </c>
      <c r="F14376" t="s">
        <v>1423</v>
      </c>
      <c r="G14376" t="s">
        <v>471</v>
      </c>
      <c r="H14376" t="s">
        <v>308</v>
      </c>
      <c r="I14376" t="s">
        <v>309</v>
      </c>
      <c r="J14376" t="s">
        <v>264</v>
      </c>
      <c r="L14376" t="s">
        <v>378</v>
      </c>
      <c r="M14376" t="s">
        <v>379</v>
      </c>
      <c r="N14376" t="s">
        <v>477</v>
      </c>
    </row>
    <row r="14377" spans="1:14" x14ac:dyDescent="0.25">
      <c r="A14377" t="s">
        <v>476</v>
      </c>
      <c r="B14377" s="1">
        <v>45747</v>
      </c>
      <c r="C14377" t="s">
        <v>676</v>
      </c>
      <c r="D14377" t="s">
        <v>677</v>
      </c>
      <c r="E14377" s="4">
        <v>18750</v>
      </c>
      <c r="F14377" t="s">
        <v>1423</v>
      </c>
      <c r="G14377" t="s">
        <v>471</v>
      </c>
      <c r="H14377" t="s">
        <v>308</v>
      </c>
      <c r="I14377" t="s">
        <v>309</v>
      </c>
      <c r="J14377" t="s">
        <v>264</v>
      </c>
      <c r="L14377" t="s">
        <v>378</v>
      </c>
      <c r="M14377" t="s">
        <v>379</v>
      </c>
      <c r="N14377" t="s">
        <v>477</v>
      </c>
    </row>
    <row r="14378" spans="1:14" x14ac:dyDescent="0.25">
      <c r="A14378" t="s">
        <v>476</v>
      </c>
      <c r="B14378" s="1">
        <v>45777</v>
      </c>
      <c r="C14378" t="s">
        <v>676</v>
      </c>
      <c r="D14378" t="s">
        <v>677</v>
      </c>
      <c r="E14378" s="4">
        <v>25000</v>
      </c>
      <c r="F14378" t="s">
        <v>1423</v>
      </c>
      <c r="G14378" t="s">
        <v>471</v>
      </c>
      <c r="H14378" t="s">
        <v>308</v>
      </c>
      <c r="I14378" t="s">
        <v>309</v>
      </c>
      <c r="J14378" t="s">
        <v>264</v>
      </c>
      <c r="L14378" t="s">
        <v>378</v>
      </c>
      <c r="M14378" t="s">
        <v>379</v>
      </c>
      <c r="N14378" t="s">
        <v>477</v>
      </c>
    </row>
    <row r="14379" spans="1:14" x14ac:dyDescent="0.25">
      <c r="A14379" t="s">
        <v>476</v>
      </c>
      <c r="B14379" s="1">
        <v>45808</v>
      </c>
      <c r="C14379" t="s">
        <v>676</v>
      </c>
      <c r="D14379" t="s">
        <v>677</v>
      </c>
      <c r="E14379" s="4">
        <v>31250</v>
      </c>
      <c r="F14379" t="s">
        <v>1423</v>
      </c>
      <c r="G14379" t="s">
        <v>471</v>
      </c>
      <c r="H14379" t="s">
        <v>308</v>
      </c>
      <c r="I14379" t="s">
        <v>309</v>
      </c>
      <c r="J14379" t="s">
        <v>264</v>
      </c>
      <c r="L14379" t="s">
        <v>378</v>
      </c>
      <c r="M14379" t="s">
        <v>379</v>
      </c>
      <c r="N14379" t="s">
        <v>477</v>
      </c>
    </row>
    <row r="14380" spans="1:14" x14ac:dyDescent="0.25">
      <c r="A14380" t="s">
        <v>476</v>
      </c>
      <c r="B14380" s="1">
        <v>45838</v>
      </c>
      <c r="C14380" t="s">
        <v>676</v>
      </c>
      <c r="D14380" t="s">
        <v>677</v>
      </c>
      <c r="E14380" s="4">
        <v>39500</v>
      </c>
      <c r="F14380" t="s">
        <v>1423</v>
      </c>
      <c r="G14380" t="s">
        <v>471</v>
      </c>
      <c r="H14380" t="s">
        <v>308</v>
      </c>
      <c r="I14380" t="s">
        <v>309</v>
      </c>
      <c r="J14380" t="s">
        <v>264</v>
      </c>
      <c r="L14380" t="s">
        <v>378</v>
      </c>
      <c r="M14380" t="s">
        <v>379</v>
      </c>
      <c r="N14380" t="s">
        <v>477</v>
      </c>
    </row>
    <row r="14381" spans="1:14" x14ac:dyDescent="0.25">
      <c r="A14381" t="s">
        <v>476</v>
      </c>
      <c r="B14381" s="1">
        <v>45869</v>
      </c>
      <c r="C14381" t="s">
        <v>676</v>
      </c>
      <c r="D14381" t="s">
        <v>677</v>
      </c>
      <c r="E14381" s="4">
        <v>45750</v>
      </c>
      <c r="F14381" t="s">
        <v>1423</v>
      </c>
      <c r="G14381" t="s">
        <v>471</v>
      </c>
      <c r="H14381" t="s">
        <v>308</v>
      </c>
      <c r="I14381" t="s">
        <v>309</v>
      </c>
      <c r="J14381" t="s">
        <v>264</v>
      </c>
      <c r="L14381" t="s">
        <v>378</v>
      </c>
      <c r="M14381" t="s">
        <v>379</v>
      </c>
      <c r="N14381" t="s">
        <v>477</v>
      </c>
    </row>
    <row r="14382" spans="1:14" x14ac:dyDescent="0.25">
      <c r="A14382" t="s">
        <v>476</v>
      </c>
      <c r="B14382" s="1">
        <v>45900</v>
      </c>
      <c r="C14382" t="s">
        <v>676</v>
      </c>
      <c r="D14382" t="s">
        <v>677</v>
      </c>
      <c r="E14382" s="4">
        <v>52000</v>
      </c>
      <c r="F14382" t="s">
        <v>1423</v>
      </c>
      <c r="G14382" t="s">
        <v>471</v>
      </c>
      <c r="H14382" t="s">
        <v>308</v>
      </c>
      <c r="I14382" t="s">
        <v>309</v>
      </c>
      <c r="J14382" t="s">
        <v>264</v>
      </c>
      <c r="L14382" t="s">
        <v>378</v>
      </c>
      <c r="M14382" t="s">
        <v>379</v>
      </c>
      <c r="N14382" t="s">
        <v>477</v>
      </c>
    </row>
    <row r="14383" spans="1:14" x14ac:dyDescent="0.25">
      <c r="A14383" t="s">
        <v>476</v>
      </c>
      <c r="B14383" s="1">
        <v>45930</v>
      </c>
      <c r="C14383" t="s">
        <v>676</v>
      </c>
      <c r="D14383" t="s">
        <v>677</v>
      </c>
      <c r="E14383" s="4">
        <v>58250</v>
      </c>
      <c r="F14383" t="s">
        <v>1423</v>
      </c>
      <c r="G14383" t="s">
        <v>471</v>
      </c>
      <c r="H14383" t="s">
        <v>308</v>
      </c>
      <c r="I14383" t="s">
        <v>309</v>
      </c>
      <c r="J14383" t="s">
        <v>264</v>
      </c>
      <c r="L14383" t="s">
        <v>378</v>
      </c>
      <c r="M14383" t="s">
        <v>379</v>
      </c>
      <c r="N14383" t="s">
        <v>477</v>
      </c>
    </row>
    <row r="14384" spans="1:14" x14ac:dyDescent="0.25">
      <c r="A14384" t="s">
        <v>476</v>
      </c>
      <c r="B14384" s="1">
        <v>45961</v>
      </c>
      <c r="C14384" t="s">
        <v>676</v>
      </c>
      <c r="D14384" t="s">
        <v>677</v>
      </c>
      <c r="E14384" s="4">
        <v>64500</v>
      </c>
      <c r="F14384" t="s">
        <v>1423</v>
      </c>
      <c r="G14384" t="s">
        <v>471</v>
      </c>
      <c r="H14384" t="s">
        <v>308</v>
      </c>
      <c r="I14384" t="s">
        <v>309</v>
      </c>
      <c r="J14384" t="s">
        <v>264</v>
      </c>
      <c r="L14384" t="s">
        <v>378</v>
      </c>
      <c r="M14384" t="s">
        <v>379</v>
      </c>
      <c r="N14384" t="s">
        <v>477</v>
      </c>
    </row>
    <row r="14385" spans="1:14" x14ac:dyDescent="0.25">
      <c r="A14385" t="s">
        <v>476</v>
      </c>
      <c r="B14385" s="1">
        <v>45991</v>
      </c>
      <c r="C14385" t="s">
        <v>676</v>
      </c>
      <c r="D14385" t="s">
        <v>677</v>
      </c>
      <c r="E14385" s="4">
        <v>70750</v>
      </c>
      <c r="F14385" t="s">
        <v>1423</v>
      </c>
      <c r="G14385" t="s">
        <v>471</v>
      </c>
      <c r="H14385" t="s">
        <v>308</v>
      </c>
      <c r="I14385" t="s">
        <v>309</v>
      </c>
      <c r="J14385" t="s">
        <v>264</v>
      </c>
      <c r="L14385" t="s">
        <v>378</v>
      </c>
      <c r="M14385" t="s">
        <v>379</v>
      </c>
      <c r="N14385" t="s">
        <v>477</v>
      </c>
    </row>
    <row r="14386" spans="1:14" x14ac:dyDescent="0.25">
      <c r="A14386" t="s">
        <v>476</v>
      </c>
      <c r="B14386" s="1">
        <v>46022</v>
      </c>
      <c r="C14386" t="s">
        <v>676</v>
      </c>
      <c r="D14386" t="s">
        <v>677</v>
      </c>
      <c r="E14386" s="4">
        <v>79000</v>
      </c>
      <c r="F14386" t="s">
        <v>1423</v>
      </c>
      <c r="G14386" t="s">
        <v>471</v>
      </c>
      <c r="H14386" t="s">
        <v>308</v>
      </c>
      <c r="I14386" t="s">
        <v>309</v>
      </c>
      <c r="J14386" t="s">
        <v>264</v>
      </c>
      <c r="L14386" t="s">
        <v>378</v>
      </c>
      <c r="M14386" t="s">
        <v>379</v>
      </c>
      <c r="N14386" t="s">
        <v>477</v>
      </c>
    </row>
    <row r="14387" spans="1:14" x14ac:dyDescent="0.25">
      <c r="A14387" t="s">
        <v>476</v>
      </c>
      <c r="B14387" s="1">
        <v>45688</v>
      </c>
      <c r="C14387" t="s">
        <v>680</v>
      </c>
      <c r="D14387" t="s">
        <v>681</v>
      </c>
      <c r="E14387" s="4">
        <v>3841.0548166666649</v>
      </c>
      <c r="F14387" t="s">
        <v>1423</v>
      </c>
      <c r="G14387" t="s">
        <v>471</v>
      </c>
      <c r="H14387" t="s">
        <v>308</v>
      </c>
      <c r="I14387" t="s">
        <v>309</v>
      </c>
      <c r="J14387" t="s">
        <v>264</v>
      </c>
      <c r="L14387" t="s">
        <v>378</v>
      </c>
      <c r="M14387" t="s">
        <v>379</v>
      </c>
      <c r="N14387" t="s">
        <v>487</v>
      </c>
    </row>
    <row r="14388" spans="1:14" x14ac:dyDescent="0.25">
      <c r="A14388" t="s">
        <v>476</v>
      </c>
      <c r="B14388" s="1">
        <v>45716</v>
      </c>
      <c r="C14388" t="s">
        <v>680</v>
      </c>
      <c r="D14388" t="s">
        <v>681</v>
      </c>
      <c r="E14388" s="4">
        <v>7682.1096333333298</v>
      </c>
      <c r="F14388" t="s">
        <v>1423</v>
      </c>
      <c r="G14388" t="s">
        <v>471</v>
      </c>
      <c r="H14388" t="s">
        <v>308</v>
      </c>
      <c r="I14388" t="s">
        <v>309</v>
      </c>
      <c r="J14388" t="s">
        <v>264</v>
      </c>
      <c r="L14388" t="s">
        <v>378</v>
      </c>
      <c r="M14388" t="s">
        <v>379</v>
      </c>
      <c r="N14388" t="s">
        <v>487</v>
      </c>
    </row>
    <row r="14389" spans="1:14" x14ac:dyDescent="0.25">
      <c r="A14389" t="s">
        <v>476</v>
      </c>
      <c r="B14389" s="1">
        <v>45747</v>
      </c>
      <c r="C14389" t="s">
        <v>680</v>
      </c>
      <c r="D14389" t="s">
        <v>681</v>
      </c>
      <c r="E14389" s="4">
        <v>11523.164449999995</v>
      </c>
      <c r="F14389" t="s">
        <v>1423</v>
      </c>
      <c r="G14389" t="s">
        <v>471</v>
      </c>
      <c r="H14389" t="s">
        <v>308</v>
      </c>
      <c r="I14389" t="s">
        <v>309</v>
      </c>
      <c r="J14389" t="s">
        <v>264</v>
      </c>
      <c r="L14389" t="s">
        <v>378</v>
      </c>
      <c r="M14389" t="s">
        <v>379</v>
      </c>
      <c r="N14389" t="s">
        <v>487</v>
      </c>
    </row>
    <row r="14390" spans="1:14" x14ac:dyDescent="0.25">
      <c r="A14390" t="s">
        <v>476</v>
      </c>
      <c r="B14390" s="1">
        <v>45777</v>
      </c>
      <c r="C14390" t="s">
        <v>680</v>
      </c>
      <c r="D14390" t="s">
        <v>681</v>
      </c>
      <c r="E14390" s="4">
        <v>15364.21926666666</v>
      </c>
      <c r="F14390" t="s">
        <v>1423</v>
      </c>
      <c r="G14390" t="s">
        <v>471</v>
      </c>
      <c r="H14390" t="s">
        <v>308</v>
      </c>
      <c r="I14390" t="s">
        <v>309</v>
      </c>
      <c r="J14390" t="s">
        <v>264</v>
      </c>
      <c r="L14390" t="s">
        <v>378</v>
      </c>
      <c r="M14390" t="s">
        <v>379</v>
      </c>
      <c r="N14390" t="s">
        <v>487</v>
      </c>
    </row>
    <row r="14391" spans="1:14" x14ac:dyDescent="0.25">
      <c r="A14391" t="s">
        <v>476</v>
      </c>
      <c r="B14391" s="1">
        <v>45808</v>
      </c>
      <c r="C14391" t="s">
        <v>680</v>
      </c>
      <c r="D14391" t="s">
        <v>681</v>
      </c>
      <c r="E14391" s="4">
        <v>19205.274083333323</v>
      </c>
      <c r="F14391" t="s">
        <v>1423</v>
      </c>
      <c r="G14391" t="s">
        <v>471</v>
      </c>
      <c r="H14391" t="s">
        <v>308</v>
      </c>
      <c r="I14391" t="s">
        <v>309</v>
      </c>
      <c r="J14391" t="s">
        <v>264</v>
      </c>
      <c r="L14391" t="s">
        <v>378</v>
      </c>
      <c r="M14391" t="s">
        <v>379</v>
      </c>
      <c r="N14391" t="s">
        <v>487</v>
      </c>
    </row>
    <row r="14392" spans="1:14" x14ac:dyDescent="0.25">
      <c r="A14392" t="s">
        <v>476</v>
      </c>
      <c r="B14392" s="1">
        <v>45838</v>
      </c>
      <c r="C14392" t="s">
        <v>680</v>
      </c>
      <c r="D14392" t="s">
        <v>681</v>
      </c>
      <c r="E14392" s="4">
        <v>23046.328899999986</v>
      </c>
      <c r="F14392" t="s">
        <v>1423</v>
      </c>
      <c r="G14392" t="s">
        <v>471</v>
      </c>
      <c r="H14392" t="s">
        <v>308</v>
      </c>
      <c r="I14392" t="s">
        <v>309</v>
      </c>
      <c r="J14392" t="s">
        <v>264</v>
      </c>
      <c r="L14392" t="s">
        <v>378</v>
      </c>
      <c r="M14392" t="s">
        <v>379</v>
      </c>
      <c r="N14392" t="s">
        <v>487</v>
      </c>
    </row>
    <row r="14393" spans="1:14" x14ac:dyDescent="0.25">
      <c r="A14393" t="s">
        <v>476</v>
      </c>
      <c r="B14393" s="1">
        <v>45869</v>
      </c>
      <c r="C14393" t="s">
        <v>680</v>
      </c>
      <c r="D14393" t="s">
        <v>681</v>
      </c>
      <c r="E14393" s="4">
        <v>26887.383716666649</v>
      </c>
      <c r="F14393" t="s">
        <v>1423</v>
      </c>
      <c r="G14393" t="s">
        <v>471</v>
      </c>
      <c r="H14393" t="s">
        <v>308</v>
      </c>
      <c r="I14393" t="s">
        <v>309</v>
      </c>
      <c r="J14393" t="s">
        <v>264</v>
      </c>
      <c r="L14393" t="s">
        <v>378</v>
      </c>
      <c r="M14393" t="s">
        <v>379</v>
      </c>
      <c r="N14393" t="s">
        <v>487</v>
      </c>
    </row>
    <row r="14394" spans="1:14" x14ac:dyDescent="0.25">
      <c r="A14394" t="s">
        <v>476</v>
      </c>
      <c r="B14394" s="1">
        <v>45900</v>
      </c>
      <c r="C14394" t="s">
        <v>680</v>
      </c>
      <c r="D14394" t="s">
        <v>681</v>
      </c>
      <c r="E14394" s="4">
        <v>30728.438533333312</v>
      </c>
      <c r="F14394" t="s">
        <v>1423</v>
      </c>
      <c r="G14394" t="s">
        <v>471</v>
      </c>
      <c r="H14394" t="s">
        <v>308</v>
      </c>
      <c r="I14394" t="s">
        <v>309</v>
      </c>
      <c r="J14394" t="s">
        <v>264</v>
      </c>
      <c r="L14394" t="s">
        <v>378</v>
      </c>
      <c r="M14394" t="s">
        <v>379</v>
      </c>
      <c r="N14394" t="s">
        <v>487</v>
      </c>
    </row>
    <row r="14395" spans="1:14" x14ac:dyDescent="0.25">
      <c r="A14395" t="s">
        <v>476</v>
      </c>
      <c r="B14395" s="1">
        <v>45930</v>
      </c>
      <c r="C14395" t="s">
        <v>680</v>
      </c>
      <c r="D14395" t="s">
        <v>681</v>
      </c>
      <c r="E14395" s="4">
        <v>34569.493349999975</v>
      </c>
      <c r="F14395" t="s">
        <v>1423</v>
      </c>
      <c r="G14395" t="s">
        <v>471</v>
      </c>
      <c r="H14395" t="s">
        <v>308</v>
      </c>
      <c r="I14395" t="s">
        <v>309</v>
      </c>
      <c r="J14395" t="s">
        <v>264</v>
      </c>
      <c r="L14395" t="s">
        <v>378</v>
      </c>
      <c r="M14395" t="s">
        <v>379</v>
      </c>
      <c r="N14395" t="s">
        <v>487</v>
      </c>
    </row>
    <row r="14396" spans="1:14" x14ac:dyDescent="0.25">
      <c r="A14396" t="s">
        <v>476</v>
      </c>
      <c r="B14396" s="1">
        <v>45961</v>
      </c>
      <c r="C14396" t="s">
        <v>680</v>
      </c>
      <c r="D14396" t="s">
        <v>681</v>
      </c>
      <c r="E14396" s="4">
        <v>38410.548166666638</v>
      </c>
      <c r="F14396" t="s">
        <v>1423</v>
      </c>
      <c r="G14396" t="s">
        <v>471</v>
      </c>
      <c r="H14396" t="s">
        <v>308</v>
      </c>
      <c r="I14396" t="s">
        <v>309</v>
      </c>
      <c r="J14396" t="s">
        <v>264</v>
      </c>
      <c r="L14396" t="s">
        <v>378</v>
      </c>
      <c r="M14396" t="s">
        <v>379</v>
      </c>
      <c r="N14396" t="s">
        <v>487</v>
      </c>
    </row>
    <row r="14397" spans="1:14" x14ac:dyDescent="0.25">
      <c r="A14397" t="s">
        <v>476</v>
      </c>
      <c r="B14397" s="1">
        <v>45991</v>
      </c>
      <c r="C14397" t="s">
        <v>680</v>
      </c>
      <c r="D14397" t="s">
        <v>681</v>
      </c>
      <c r="E14397" s="4">
        <v>42251.602983333301</v>
      </c>
      <c r="F14397" t="s">
        <v>1423</v>
      </c>
      <c r="G14397" t="s">
        <v>471</v>
      </c>
      <c r="H14397" t="s">
        <v>308</v>
      </c>
      <c r="I14397" t="s">
        <v>309</v>
      </c>
      <c r="J14397" t="s">
        <v>264</v>
      </c>
      <c r="L14397" t="s">
        <v>378</v>
      </c>
      <c r="M14397" t="s">
        <v>379</v>
      </c>
      <c r="N14397" t="s">
        <v>487</v>
      </c>
    </row>
    <row r="14398" spans="1:14" x14ac:dyDescent="0.25">
      <c r="A14398" t="s">
        <v>476</v>
      </c>
      <c r="B14398" s="1">
        <v>46022</v>
      </c>
      <c r="C14398" t="s">
        <v>680</v>
      </c>
      <c r="D14398" t="s">
        <v>681</v>
      </c>
      <c r="E14398" s="4">
        <v>46092.657799999964</v>
      </c>
      <c r="F14398" t="s">
        <v>1423</v>
      </c>
      <c r="G14398" t="s">
        <v>471</v>
      </c>
      <c r="H14398" t="s">
        <v>308</v>
      </c>
      <c r="I14398" t="s">
        <v>309</v>
      </c>
      <c r="J14398" t="s">
        <v>264</v>
      </c>
      <c r="L14398" t="s">
        <v>378</v>
      </c>
      <c r="M14398" t="s">
        <v>379</v>
      </c>
      <c r="N14398" t="s">
        <v>487</v>
      </c>
    </row>
    <row r="14399" spans="1:14" x14ac:dyDescent="0.25">
      <c r="A14399" t="s">
        <v>476</v>
      </c>
      <c r="B14399" s="1">
        <v>45688</v>
      </c>
      <c r="C14399" t="s">
        <v>685</v>
      </c>
      <c r="D14399" t="s">
        <v>686</v>
      </c>
      <c r="E14399" s="4">
        <v>1000</v>
      </c>
      <c r="F14399" t="s">
        <v>1423</v>
      </c>
      <c r="G14399" t="s">
        <v>471</v>
      </c>
      <c r="H14399" t="s">
        <v>301</v>
      </c>
      <c r="I14399" t="s">
        <v>302</v>
      </c>
      <c r="J14399" t="s">
        <v>258</v>
      </c>
      <c r="L14399" t="s">
        <v>378</v>
      </c>
      <c r="M14399" t="s">
        <v>379</v>
      </c>
      <c r="N14399" t="s">
        <v>486</v>
      </c>
    </row>
    <row r="14400" spans="1:14" x14ac:dyDescent="0.25">
      <c r="A14400" t="s">
        <v>476</v>
      </c>
      <c r="B14400" s="1">
        <v>45716</v>
      </c>
      <c r="C14400" t="s">
        <v>685</v>
      </c>
      <c r="D14400" t="s">
        <v>686</v>
      </c>
      <c r="E14400" s="4">
        <v>2000</v>
      </c>
      <c r="F14400" t="s">
        <v>1423</v>
      </c>
      <c r="G14400" t="s">
        <v>471</v>
      </c>
      <c r="H14400" t="s">
        <v>301</v>
      </c>
      <c r="I14400" t="s">
        <v>302</v>
      </c>
      <c r="J14400" t="s">
        <v>258</v>
      </c>
      <c r="L14400" t="s">
        <v>378</v>
      </c>
      <c r="M14400" t="s">
        <v>379</v>
      </c>
      <c r="N14400" t="s">
        <v>486</v>
      </c>
    </row>
    <row r="14401" spans="1:14" x14ac:dyDescent="0.25">
      <c r="A14401" t="s">
        <v>476</v>
      </c>
      <c r="B14401" s="1">
        <v>45747</v>
      </c>
      <c r="C14401" t="s">
        <v>685</v>
      </c>
      <c r="D14401" t="s">
        <v>686</v>
      </c>
      <c r="E14401" s="4">
        <v>3000</v>
      </c>
      <c r="F14401" t="s">
        <v>1423</v>
      </c>
      <c r="G14401" t="s">
        <v>471</v>
      </c>
      <c r="H14401" t="s">
        <v>301</v>
      </c>
      <c r="I14401" t="s">
        <v>302</v>
      </c>
      <c r="J14401" t="s">
        <v>258</v>
      </c>
      <c r="L14401" t="s">
        <v>378</v>
      </c>
      <c r="M14401" t="s">
        <v>379</v>
      </c>
      <c r="N14401" t="s">
        <v>486</v>
      </c>
    </row>
    <row r="14402" spans="1:14" x14ac:dyDescent="0.25">
      <c r="A14402" t="s">
        <v>476</v>
      </c>
      <c r="B14402" s="1">
        <v>45777</v>
      </c>
      <c r="C14402" t="s">
        <v>685</v>
      </c>
      <c r="D14402" t="s">
        <v>686</v>
      </c>
      <c r="E14402" s="4">
        <v>4000</v>
      </c>
      <c r="F14402" t="s">
        <v>1423</v>
      </c>
      <c r="G14402" t="s">
        <v>471</v>
      </c>
      <c r="H14402" t="s">
        <v>301</v>
      </c>
      <c r="I14402" t="s">
        <v>302</v>
      </c>
      <c r="J14402" t="s">
        <v>258</v>
      </c>
      <c r="L14402" t="s">
        <v>378</v>
      </c>
      <c r="M14402" t="s">
        <v>379</v>
      </c>
      <c r="N14402" t="s">
        <v>486</v>
      </c>
    </row>
    <row r="14403" spans="1:14" x14ac:dyDescent="0.25">
      <c r="A14403" t="s">
        <v>476</v>
      </c>
      <c r="B14403" s="1">
        <v>45808</v>
      </c>
      <c r="C14403" t="s">
        <v>685</v>
      </c>
      <c r="D14403" t="s">
        <v>686</v>
      </c>
      <c r="E14403" s="4">
        <v>5000</v>
      </c>
      <c r="F14403" t="s">
        <v>1423</v>
      </c>
      <c r="G14403" t="s">
        <v>471</v>
      </c>
      <c r="H14403" t="s">
        <v>301</v>
      </c>
      <c r="I14403" t="s">
        <v>302</v>
      </c>
      <c r="J14403" t="s">
        <v>258</v>
      </c>
      <c r="L14403" t="s">
        <v>378</v>
      </c>
      <c r="M14403" t="s">
        <v>379</v>
      </c>
      <c r="N14403" t="s">
        <v>486</v>
      </c>
    </row>
    <row r="14404" spans="1:14" x14ac:dyDescent="0.25">
      <c r="A14404" t="s">
        <v>476</v>
      </c>
      <c r="B14404" s="1">
        <v>45838</v>
      </c>
      <c r="C14404" t="s">
        <v>685</v>
      </c>
      <c r="D14404" t="s">
        <v>686</v>
      </c>
      <c r="E14404" s="4">
        <v>6000</v>
      </c>
      <c r="F14404" t="s">
        <v>1423</v>
      </c>
      <c r="G14404" t="s">
        <v>471</v>
      </c>
      <c r="H14404" t="s">
        <v>301</v>
      </c>
      <c r="I14404" t="s">
        <v>302</v>
      </c>
      <c r="J14404" t="s">
        <v>258</v>
      </c>
      <c r="L14404" t="s">
        <v>378</v>
      </c>
      <c r="M14404" t="s">
        <v>379</v>
      </c>
      <c r="N14404" t="s">
        <v>486</v>
      </c>
    </row>
    <row r="14405" spans="1:14" x14ac:dyDescent="0.25">
      <c r="A14405" t="s">
        <v>476</v>
      </c>
      <c r="B14405" s="1">
        <v>45869</v>
      </c>
      <c r="C14405" t="s">
        <v>685</v>
      </c>
      <c r="D14405" t="s">
        <v>686</v>
      </c>
      <c r="E14405" s="4">
        <v>7000</v>
      </c>
      <c r="F14405" t="s">
        <v>1423</v>
      </c>
      <c r="G14405" t="s">
        <v>471</v>
      </c>
      <c r="H14405" t="s">
        <v>301</v>
      </c>
      <c r="I14405" t="s">
        <v>302</v>
      </c>
      <c r="J14405" t="s">
        <v>258</v>
      </c>
      <c r="L14405" t="s">
        <v>378</v>
      </c>
      <c r="M14405" t="s">
        <v>379</v>
      </c>
      <c r="N14405" t="s">
        <v>486</v>
      </c>
    </row>
    <row r="14406" spans="1:14" x14ac:dyDescent="0.25">
      <c r="A14406" t="s">
        <v>476</v>
      </c>
      <c r="B14406" s="1">
        <v>45900</v>
      </c>
      <c r="C14406" t="s">
        <v>685</v>
      </c>
      <c r="D14406" t="s">
        <v>686</v>
      </c>
      <c r="E14406" s="4">
        <v>8000</v>
      </c>
      <c r="F14406" t="s">
        <v>1423</v>
      </c>
      <c r="G14406" t="s">
        <v>471</v>
      </c>
      <c r="H14406" t="s">
        <v>301</v>
      </c>
      <c r="I14406" t="s">
        <v>302</v>
      </c>
      <c r="J14406" t="s">
        <v>258</v>
      </c>
      <c r="L14406" t="s">
        <v>378</v>
      </c>
      <c r="M14406" t="s">
        <v>379</v>
      </c>
      <c r="N14406" t="s">
        <v>486</v>
      </c>
    </row>
    <row r="14407" spans="1:14" x14ac:dyDescent="0.25">
      <c r="A14407" t="s">
        <v>476</v>
      </c>
      <c r="B14407" s="1">
        <v>45930</v>
      </c>
      <c r="C14407" t="s">
        <v>685</v>
      </c>
      <c r="D14407" t="s">
        <v>686</v>
      </c>
      <c r="E14407" s="4">
        <v>9000</v>
      </c>
      <c r="F14407" t="s">
        <v>1423</v>
      </c>
      <c r="G14407" t="s">
        <v>471</v>
      </c>
      <c r="H14407" t="s">
        <v>301</v>
      </c>
      <c r="I14407" t="s">
        <v>302</v>
      </c>
      <c r="J14407" t="s">
        <v>258</v>
      </c>
      <c r="L14407" t="s">
        <v>378</v>
      </c>
      <c r="M14407" t="s">
        <v>379</v>
      </c>
      <c r="N14407" t="s">
        <v>486</v>
      </c>
    </row>
    <row r="14408" spans="1:14" x14ac:dyDescent="0.25">
      <c r="A14408" t="s">
        <v>476</v>
      </c>
      <c r="B14408" s="1">
        <v>45961</v>
      </c>
      <c r="C14408" t="s">
        <v>685</v>
      </c>
      <c r="D14408" t="s">
        <v>686</v>
      </c>
      <c r="E14408" s="4">
        <v>10000</v>
      </c>
      <c r="F14408" t="s">
        <v>1423</v>
      </c>
      <c r="G14408" t="s">
        <v>471</v>
      </c>
      <c r="H14408" t="s">
        <v>301</v>
      </c>
      <c r="I14408" t="s">
        <v>302</v>
      </c>
      <c r="J14408" t="s">
        <v>258</v>
      </c>
      <c r="L14408" t="s">
        <v>378</v>
      </c>
      <c r="M14408" t="s">
        <v>379</v>
      </c>
      <c r="N14408" t="s">
        <v>486</v>
      </c>
    </row>
    <row r="14409" spans="1:14" x14ac:dyDescent="0.25">
      <c r="A14409" t="s">
        <v>476</v>
      </c>
      <c r="B14409" s="1">
        <v>45991</v>
      </c>
      <c r="C14409" t="s">
        <v>685</v>
      </c>
      <c r="D14409" t="s">
        <v>686</v>
      </c>
      <c r="E14409" s="4">
        <v>11000</v>
      </c>
      <c r="F14409" t="s">
        <v>1423</v>
      </c>
      <c r="G14409" t="s">
        <v>471</v>
      </c>
      <c r="H14409" t="s">
        <v>301</v>
      </c>
      <c r="I14409" t="s">
        <v>302</v>
      </c>
      <c r="J14409" t="s">
        <v>258</v>
      </c>
      <c r="L14409" t="s">
        <v>378</v>
      </c>
      <c r="M14409" t="s">
        <v>379</v>
      </c>
      <c r="N14409" t="s">
        <v>486</v>
      </c>
    </row>
    <row r="14410" spans="1:14" x14ac:dyDescent="0.25">
      <c r="A14410" t="s">
        <v>476</v>
      </c>
      <c r="B14410" s="1">
        <v>46022</v>
      </c>
      <c r="C14410" t="s">
        <v>685</v>
      </c>
      <c r="D14410" t="s">
        <v>686</v>
      </c>
      <c r="E14410" s="4">
        <v>12000</v>
      </c>
      <c r="F14410" t="s">
        <v>1423</v>
      </c>
      <c r="G14410" t="s">
        <v>471</v>
      </c>
      <c r="H14410" t="s">
        <v>301</v>
      </c>
      <c r="I14410" t="s">
        <v>302</v>
      </c>
      <c r="J14410" t="s">
        <v>258</v>
      </c>
      <c r="L14410" t="s">
        <v>378</v>
      </c>
      <c r="M14410" t="s">
        <v>379</v>
      </c>
      <c r="N14410" t="s">
        <v>486</v>
      </c>
    </row>
    <row r="14411" spans="1:14" x14ac:dyDescent="0.25">
      <c r="A14411" t="s">
        <v>476</v>
      </c>
      <c r="B14411" s="1">
        <v>45688</v>
      </c>
      <c r="C14411" t="s">
        <v>690</v>
      </c>
      <c r="D14411" t="s">
        <v>691</v>
      </c>
      <c r="E14411" s="4">
        <v>2500</v>
      </c>
      <c r="F14411" t="s">
        <v>1423</v>
      </c>
      <c r="G14411" t="s">
        <v>471</v>
      </c>
      <c r="H14411" t="s">
        <v>308</v>
      </c>
      <c r="I14411" t="s">
        <v>309</v>
      </c>
      <c r="J14411" t="s">
        <v>264</v>
      </c>
      <c r="L14411" t="s">
        <v>378</v>
      </c>
      <c r="M14411" t="s">
        <v>379</v>
      </c>
      <c r="N14411" t="s">
        <v>487</v>
      </c>
    </row>
    <row r="14412" spans="1:14" x14ac:dyDescent="0.25">
      <c r="A14412" t="s">
        <v>476</v>
      </c>
      <c r="B14412" s="1">
        <v>45716</v>
      </c>
      <c r="C14412" t="s">
        <v>690</v>
      </c>
      <c r="D14412" t="s">
        <v>691</v>
      </c>
      <c r="E14412" s="4">
        <v>5000</v>
      </c>
      <c r="F14412" t="s">
        <v>1423</v>
      </c>
      <c r="G14412" t="s">
        <v>471</v>
      </c>
      <c r="H14412" t="s">
        <v>308</v>
      </c>
      <c r="I14412" t="s">
        <v>309</v>
      </c>
      <c r="J14412" t="s">
        <v>264</v>
      </c>
      <c r="L14412" t="s">
        <v>378</v>
      </c>
      <c r="M14412" t="s">
        <v>379</v>
      </c>
      <c r="N14412" t="s">
        <v>487</v>
      </c>
    </row>
    <row r="14413" spans="1:14" x14ac:dyDescent="0.25">
      <c r="A14413" t="s">
        <v>476</v>
      </c>
      <c r="B14413" s="1">
        <v>45747</v>
      </c>
      <c r="C14413" t="s">
        <v>690</v>
      </c>
      <c r="D14413" t="s">
        <v>691</v>
      </c>
      <c r="E14413" s="4">
        <v>7500</v>
      </c>
      <c r="F14413" t="s">
        <v>1423</v>
      </c>
      <c r="G14413" t="s">
        <v>471</v>
      </c>
      <c r="H14413" t="s">
        <v>308</v>
      </c>
      <c r="I14413" t="s">
        <v>309</v>
      </c>
      <c r="J14413" t="s">
        <v>264</v>
      </c>
      <c r="L14413" t="s">
        <v>378</v>
      </c>
      <c r="M14413" t="s">
        <v>379</v>
      </c>
      <c r="N14413" t="s">
        <v>487</v>
      </c>
    </row>
    <row r="14414" spans="1:14" x14ac:dyDescent="0.25">
      <c r="A14414" t="s">
        <v>476</v>
      </c>
      <c r="B14414" s="1">
        <v>45777</v>
      </c>
      <c r="C14414" t="s">
        <v>690</v>
      </c>
      <c r="D14414" t="s">
        <v>691</v>
      </c>
      <c r="E14414" s="4">
        <v>10000</v>
      </c>
      <c r="F14414" t="s">
        <v>1423</v>
      </c>
      <c r="G14414" t="s">
        <v>471</v>
      </c>
      <c r="H14414" t="s">
        <v>308</v>
      </c>
      <c r="I14414" t="s">
        <v>309</v>
      </c>
      <c r="J14414" t="s">
        <v>264</v>
      </c>
      <c r="L14414" t="s">
        <v>378</v>
      </c>
      <c r="M14414" t="s">
        <v>379</v>
      </c>
      <c r="N14414" t="s">
        <v>487</v>
      </c>
    </row>
    <row r="14415" spans="1:14" x14ac:dyDescent="0.25">
      <c r="A14415" t="s">
        <v>476</v>
      </c>
      <c r="B14415" s="1">
        <v>45808</v>
      </c>
      <c r="C14415" t="s">
        <v>690</v>
      </c>
      <c r="D14415" t="s">
        <v>691</v>
      </c>
      <c r="E14415" s="4">
        <v>12500</v>
      </c>
      <c r="F14415" t="s">
        <v>1423</v>
      </c>
      <c r="G14415" t="s">
        <v>471</v>
      </c>
      <c r="H14415" t="s">
        <v>308</v>
      </c>
      <c r="I14415" t="s">
        <v>309</v>
      </c>
      <c r="J14415" t="s">
        <v>264</v>
      </c>
      <c r="L14415" t="s">
        <v>378</v>
      </c>
      <c r="M14415" t="s">
        <v>379</v>
      </c>
      <c r="N14415" t="s">
        <v>487</v>
      </c>
    </row>
    <row r="14416" spans="1:14" x14ac:dyDescent="0.25">
      <c r="A14416" t="s">
        <v>476</v>
      </c>
      <c r="B14416" s="1">
        <v>45838</v>
      </c>
      <c r="C14416" t="s">
        <v>690</v>
      </c>
      <c r="D14416" t="s">
        <v>691</v>
      </c>
      <c r="E14416" s="4">
        <v>15000</v>
      </c>
      <c r="F14416" t="s">
        <v>1423</v>
      </c>
      <c r="G14416" t="s">
        <v>471</v>
      </c>
      <c r="H14416" t="s">
        <v>308</v>
      </c>
      <c r="I14416" t="s">
        <v>309</v>
      </c>
      <c r="J14416" t="s">
        <v>264</v>
      </c>
      <c r="L14416" t="s">
        <v>378</v>
      </c>
      <c r="M14416" t="s">
        <v>379</v>
      </c>
      <c r="N14416" t="s">
        <v>487</v>
      </c>
    </row>
    <row r="14417" spans="1:14" x14ac:dyDescent="0.25">
      <c r="A14417" t="s">
        <v>476</v>
      </c>
      <c r="B14417" s="1">
        <v>45869</v>
      </c>
      <c r="C14417" t="s">
        <v>690</v>
      </c>
      <c r="D14417" t="s">
        <v>691</v>
      </c>
      <c r="E14417" s="4">
        <v>17500</v>
      </c>
      <c r="F14417" t="s">
        <v>1423</v>
      </c>
      <c r="G14417" t="s">
        <v>471</v>
      </c>
      <c r="H14417" t="s">
        <v>308</v>
      </c>
      <c r="I14417" t="s">
        <v>309</v>
      </c>
      <c r="J14417" t="s">
        <v>264</v>
      </c>
      <c r="L14417" t="s">
        <v>378</v>
      </c>
      <c r="M14417" t="s">
        <v>379</v>
      </c>
      <c r="N14417" t="s">
        <v>487</v>
      </c>
    </row>
    <row r="14418" spans="1:14" x14ac:dyDescent="0.25">
      <c r="A14418" t="s">
        <v>476</v>
      </c>
      <c r="B14418" s="1">
        <v>45900</v>
      </c>
      <c r="C14418" t="s">
        <v>690</v>
      </c>
      <c r="D14418" t="s">
        <v>691</v>
      </c>
      <c r="E14418" s="4">
        <v>20000</v>
      </c>
      <c r="F14418" t="s">
        <v>1423</v>
      </c>
      <c r="G14418" t="s">
        <v>471</v>
      </c>
      <c r="H14418" t="s">
        <v>308</v>
      </c>
      <c r="I14418" t="s">
        <v>309</v>
      </c>
      <c r="J14418" t="s">
        <v>264</v>
      </c>
      <c r="L14418" t="s">
        <v>378</v>
      </c>
      <c r="M14418" t="s">
        <v>379</v>
      </c>
      <c r="N14418" t="s">
        <v>487</v>
      </c>
    </row>
    <row r="14419" spans="1:14" x14ac:dyDescent="0.25">
      <c r="A14419" t="s">
        <v>476</v>
      </c>
      <c r="B14419" s="1">
        <v>45930</v>
      </c>
      <c r="C14419" t="s">
        <v>690</v>
      </c>
      <c r="D14419" t="s">
        <v>691</v>
      </c>
      <c r="E14419" s="4">
        <v>22500</v>
      </c>
      <c r="F14419" t="s">
        <v>1423</v>
      </c>
      <c r="G14419" t="s">
        <v>471</v>
      </c>
      <c r="H14419" t="s">
        <v>308</v>
      </c>
      <c r="I14419" t="s">
        <v>309</v>
      </c>
      <c r="J14419" t="s">
        <v>264</v>
      </c>
      <c r="L14419" t="s">
        <v>378</v>
      </c>
      <c r="M14419" t="s">
        <v>379</v>
      </c>
      <c r="N14419" t="s">
        <v>487</v>
      </c>
    </row>
    <row r="14420" spans="1:14" x14ac:dyDescent="0.25">
      <c r="A14420" t="s">
        <v>476</v>
      </c>
      <c r="B14420" s="1">
        <v>45961</v>
      </c>
      <c r="C14420" t="s">
        <v>690</v>
      </c>
      <c r="D14420" t="s">
        <v>691</v>
      </c>
      <c r="E14420" s="4">
        <v>25000</v>
      </c>
      <c r="F14420" t="s">
        <v>1423</v>
      </c>
      <c r="G14420" t="s">
        <v>471</v>
      </c>
      <c r="H14420" t="s">
        <v>308</v>
      </c>
      <c r="I14420" t="s">
        <v>309</v>
      </c>
      <c r="J14420" t="s">
        <v>264</v>
      </c>
      <c r="L14420" t="s">
        <v>378</v>
      </c>
      <c r="M14420" t="s">
        <v>379</v>
      </c>
      <c r="N14420" t="s">
        <v>487</v>
      </c>
    </row>
    <row r="14421" spans="1:14" x14ac:dyDescent="0.25">
      <c r="A14421" t="s">
        <v>476</v>
      </c>
      <c r="B14421" s="1">
        <v>45991</v>
      </c>
      <c r="C14421" t="s">
        <v>690</v>
      </c>
      <c r="D14421" t="s">
        <v>691</v>
      </c>
      <c r="E14421" s="4">
        <v>27500</v>
      </c>
      <c r="F14421" t="s">
        <v>1423</v>
      </c>
      <c r="G14421" t="s">
        <v>471</v>
      </c>
      <c r="H14421" t="s">
        <v>308</v>
      </c>
      <c r="I14421" t="s">
        <v>309</v>
      </c>
      <c r="J14421" t="s">
        <v>264</v>
      </c>
      <c r="L14421" t="s">
        <v>378</v>
      </c>
      <c r="M14421" t="s">
        <v>379</v>
      </c>
      <c r="N14421" t="s">
        <v>487</v>
      </c>
    </row>
    <row r="14422" spans="1:14" x14ac:dyDescent="0.25">
      <c r="A14422" t="s">
        <v>476</v>
      </c>
      <c r="B14422" s="1">
        <v>46022</v>
      </c>
      <c r="C14422" t="s">
        <v>690</v>
      </c>
      <c r="D14422" t="s">
        <v>691</v>
      </c>
      <c r="E14422" s="4">
        <v>30000</v>
      </c>
      <c r="F14422" t="s">
        <v>1423</v>
      </c>
      <c r="G14422" t="s">
        <v>471</v>
      </c>
      <c r="H14422" t="s">
        <v>308</v>
      </c>
      <c r="I14422" t="s">
        <v>309</v>
      </c>
      <c r="J14422" t="s">
        <v>264</v>
      </c>
      <c r="L14422" t="s">
        <v>378</v>
      </c>
      <c r="M14422" t="s">
        <v>379</v>
      </c>
      <c r="N14422" t="s">
        <v>487</v>
      </c>
    </row>
    <row r="14423" spans="1:14" x14ac:dyDescent="0.25">
      <c r="A14423" t="s">
        <v>476</v>
      </c>
      <c r="B14423" s="1">
        <v>45688</v>
      </c>
      <c r="C14423" t="s">
        <v>698</v>
      </c>
      <c r="D14423" t="s">
        <v>699</v>
      </c>
      <c r="E14423" s="4">
        <v>500</v>
      </c>
      <c r="F14423" t="s">
        <v>1423</v>
      </c>
      <c r="G14423" t="s">
        <v>471</v>
      </c>
      <c r="H14423" t="s">
        <v>308</v>
      </c>
      <c r="I14423" t="s">
        <v>309</v>
      </c>
      <c r="J14423" t="s">
        <v>264</v>
      </c>
      <c r="L14423" t="s">
        <v>378</v>
      </c>
      <c r="M14423" t="s">
        <v>379</v>
      </c>
      <c r="N14423" t="s">
        <v>487</v>
      </c>
    </row>
    <row r="14424" spans="1:14" x14ac:dyDescent="0.25">
      <c r="A14424" t="s">
        <v>476</v>
      </c>
      <c r="B14424" s="1">
        <v>45716</v>
      </c>
      <c r="C14424" t="s">
        <v>698</v>
      </c>
      <c r="D14424" t="s">
        <v>699</v>
      </c>
      <c r="E14424" s="4">
        <v>1000</v>
      </c>
      <c r="F14424" t="s">
        <v>1423</v>
      </c>
      <c r="G14424" t="s">
        <v>471</v>
      </c>
      <c r="H14424" t="s">
        <v>308</v>
      </c>
      <c r="I14424" t="s">
        <v>309</v>
      </c>
      <c r="J14424" t="s">
        <v>264</v>
      </c>
      <c r="L14424" t="s">
        <v>378</v>
      </c>
      <c r="M14424" t="s">
        <v>379</v>
      </c>
      <c r="N14424" t="s">
        <v>487</v>
      </c>
    </row>
    <row r="14425" spans="1:14" x14ac:dyDescent="0.25">
      <c r="A14425" t="s">
        <v>476</v>
      </c>
      <c r="B14425" s="1">
        <v>45747</v>
      </c>
      <c r="C14425" t="s">
        <v>698</v>
      </c>
      <c r="D14425" t="s">
        <v>699</v>
      </c>
      <c r="E14425" s="4">
        <v>1500</v>
      </c>
      <c r="F14425" t="s">
        <v>1423</v>
      </c>
      <c r="G14425" t="s">
        <v>471</v>
      </c>
      <c r="H14425" t="s">
        <v>308</v>
      </c>
      <c r="I14425" t="s">
        <v>309</v>
      </c>
      <c r="J14425" t="s">
        <v>264</v>
      </c>
      <c r="L14425" t="s">
        <v>378</v>
      </c>
      <c r="M14425" t="s">
        <v>379</v>
      </c>
      <c r="N14425" t="s">
        <v>487</v>
      </c>
    </row>
    <row r="14426" spans="1:14" x14ac:dyDescent="0.25">
      <c r="A14426" t="s">
        <v>476</v>
      </c>
      <c r="B14426" s="1">
        <v>45777</v>
      </c>
      <c r="C14426" t="s">
        <v>698</v>
      </c>
      <c r="D14426" t="s">
        <v>699</v>
      </c>
      <c r="E14426" s="4">
        <v>2000</v>
      </c>
      <c r="F14426" t="s">
        <v>1423</v>
      </c>
      <c r="G14426" t="s">
        <v>471</v>
      </c>
      <c r="H14426" t="s">
        <v>308</v>
      </c>
      <c r="I14426" t="s">
        <v>309</v>
      </c>
      <c r="J14426" t="s">
        <v>264</v>
      </c>
      <c r="L14426" t="s">
        <v>378</v>
      </c>
      <c r="M14426" t="s">
        <v>379</v>
      </c>
      <c r="N14426" t="s">
        <v>487</v>
      </c>
    </row>
    <row r="14427" spans="1:14" x14ac:dyDescent="0.25">
      <c r="A14427" t="s">
        <v>476</v>
      </c>
      <c r="B14427" s="1">
        <v>45808</v>
      </c>
      <c r="C14427" t="s">
        <v>698</v>
      </c>
      <c r="D14427" t="s">
        <v>699</v>
      </c>
      <c r="E14427" s="4">
        <v>2500</v>
      </c>
      <c r="F14427" t="s">
        <v>1423</v>
      </c>
      <c r="G14427" t="s">
        <v>471</v>
      </c>
      <c r="H14427" t="s">
        <v>308</v>
      </c>
      <c r="I14427" t="s">
        <v>309</v>
      </c>
      <c r="J14427" t="s">
        <v>264</v>
      </c>
      <c r="L14427" t="s">
        <v>378</v>
      </c>
      <c r="M14427" t="s">
        <v>379</v>
      </c>
      <c r="N14427" t="s">
        <v>487</v>
      </c>
    </row>
    <row r="14428" spans="1:14" x14ac:dyDescent="0.25">
      <c r="A14428" t="s">
        <v>476</v>
      </c>
      <c r="B14428" s="1">
        <v>45838</v>
      </c>
      <c r="C14428" t="s">
        <v>698</v>
      </c>
      <c r="D14428" t="s">
        <v>699</v>
      </c>
      <c r="E14428" s="4">
        <v>3000</v>
      </c>
      <c r="F14428" t="s">
        <v>1423</v>
      </c>
      <c r="G14428" t="s">
        <v>471</v>
      </c>
      <c r="H14428" t="s">
        <v>308</v>
      </c>
      <c r="I14428" t="s">
        <v>309</v>
      </c>
      <c r="J14428" t="s">
        <v>264</v>
      </c>
      <c r="L14428" t="s">
        <v>378</v>
      </c>
      <c r="M14428" t="s">
        <v>379</v>
      </c>
      <c r="N14428" t="s">
        <v>487</v>
      </c>
    </row>
    <row r="14429" spans="1:14" x14ac:dyDescent="0.25">
      <c r="A14429" t="s">
        <v>476</v>
      </c>
      <c r="B14429" s="1">
        <v>45869</v>
      </c>
      <c r="C14429" t="s">
        <v>698</v>
      </c>
      <c r="D14429" t="s">
        <v>699</v>
      </c>
      <c r="E14429" s="4">
        <v>3500</v>
      </c>
      <c r="F14429" t="s">
        <v>1423</v>
      </c>
      <c r="G14429" t="s">
        <v>471</v>
      </c>
      <c r="H14429" t="s">
        <v>308</v>
      </c>
      <c r="I14429" t="s">
        <v>309</v>
      </c>
      <c r="J14429" t="s">
        <v>264</v>
      </c>
      <c r="L14429" t="s">
        <v>378</v>
      </c>
      <c r="M14429" t="s">
        <v>379</v>
      </c>
      <c r="N14429" t="s">
        <v>487</v>
      </c>
    </row>
    <row r="14430" spans="1:14" x14ac:dyDescent="0.25">
      <c r="A14430" t="s">
        <v>476</v>
      </c>
      <c r="B14430" s="1">
        <v>45900</v>
      </c>
      <c r="C14430" t="s">
        <v>698</v>
      </c>
      <c r="D14430" t="s">
        <v>699</v>
      </c>
      <c r="E14430" s="4">
        <v>4000</v>
      </c>
      <c r="F14430" t="s">
        <v>1423</v>
      </c>
      <c r="G14430" t="s">
        <v>471</v>
      </c>
      <c r="H14430" t="s">
        <v>308</v>
      </c>
      <c r="I14430" t="s">
        <v>309</v>
      </c>
      <c r="J14430" t="s">
        <v>264</v>
      </c>
      <c r="L14430" t="s">
        <v>378</v>
      </c>
      <c r="M14430" t="s">
        <v>379</v>
      </c>
      <c r="N14430" t="s">
        <v>487</v>
      </c>
    </row>
    <row r="14431" spans="1:14" x14ac:dyDescent="0.25">
      <c r="A14431" t="s">
        <v>476</v>
      </c>
      <c r="B14431" s="1">
        <v>45930</v>
      </c>
      <c r="C14431" t="s">
        <v>698</v>
      </c>
      <c r="D14431" t="s">
        <v>699</v>
      </c>
      <c r="E14431" s="4">
        <v>4500</v>
      </c>
      <c r="F14431" t="s">
        <v>1423</v>
      </c>
      <c r="G14431" t="s">
        <v>471</v>
      </c>
      <c r="H14431" t="s">
        <v>308</v>
      </c>
      <c r="I14431" t="s">
        <v>309</v>
      </c>
      <c r="J14431" t="s">
        <v>264</v>
      </c>
      <c r="L14431" t="s">
        <v>378</v>
      </c>
      <c r="M14431" t="s">
        <v>379</v>
      </c>
      <c r="N14431" t="s">
        <v>487</v>
      </c>
    </row>
    <row r="14432" spans="1:14" x14ac:dyDescent="0.25">
      <c r="A14432" t="s">
        <v>476</v>
      </c>
      <c r="B14432" s="1">
        <v>45961</v>
      </c>
      <c r="C14432" t="s">
        <v>698</v>
      </c>
      <c r="D14432" t="s">
        <v>699</v>
      </c>
      <c r="E14432" s="4">
        <v>5000</v>
      </c>
      <c r="F14432" t="s">
        <v>1423</v>
      </c>
      <c r="G14432" t="s">
        <v>471</v>
      </c>
      <c r="H14432" t="s">
        <v>308</v>
      </c>
      <c r="I14432" t="s">
        <v>309</v>
      </c>
      <c r="J14432" t="s">
        <v>264</v>
      </c>
      <c r="L14432" t="s">
        <v>378</v>
      </c>
      <c r="M14432" t="s">
        <v>379</v>
      </c>
      <c r="N14432" t="s">
        <v>487</v>
      </c>
    </row>
    <row r="14433" spans="1:14" x14ac:dyDescent="0.25">
      <c r="A14433" t="s">
        <v>476</v>
      </c>
      <c r="B14433" s="1">
        <v>45991</v>
      </c>
      <c r="C14433" t="s">
        <v>698</v>
      </c>
      <c r="D14433" t="s">
        <v>699</v>
      </c>
      <c r="E14433" s="4">
        <v>5500</v>
      </c>
      <c r="F14433" t="s">
        <v>1423</v>
      </c>
      <c r="G14433" t="s">
        <v>471</v>
      </c>
      <c r="H14433" t="s">
        <v>308</v>
      </c>
      <c r="I14433" t="s">
        <v>309</v>
      </c>
      <c r="J14433" t="s">
        <v>264</v>
      </c>
      <c r="L14433" t="s">
        <v>378</v>
      </c>
      <c r="M14433" t="s">
        <v>379</v>
      </c>
      <c r="N14433" t="s">
        <v>487</v>
      </c>
    </row>
    <row r="14434" spans="1:14" x14ac:dyDescent="0.25">
      <c r="A14434" t="s">
        <v>476</v>
      </c>
      <c r="B14434" s="1">
        <v>46022</v>
      </c>
      <c r="C14434" t="s">
        <v>698</v>
      </c>
      <c r="D14434" t="s">
        <v>699</v>
      </c>
      <c r="E14434" s="4">
        <v>6000</v>
      </c>
      <c r="F14434" t="s">
        <v>1423</v>
      </c>
      <c r="G14434" t="s">
        <v>471</v>
      </c>
      <c r="H14434" t="s">
        <v>308</v>
      </c>
      <c r="I14434" t="s">
        <v>309</v>
      </c>
      <c r="J14434" t="s">
        <v>264</v>
      </c>
      <c r="L14434" t="s">
        <v>378</v>
      </c>
      <c r="M14434" t="s">
        <v>379</v>
      </c>
      <c r="N14434" t="s">
        <v>487</v>
      </c>
    </row>
    <row r="14435" spans="1:14" x14ac:dyDescent="0.25">
      <c r="A14435" t="s">
        <v>476</v>
      </c>
      <c r="B14435" s="1">
        <v>45688</v>
      </c>
      <c r="C14435" t="s">
        <v>1132</v>
      </c>
      <c r="D14435" t="s">
        <v>1133</v>
      </c>
      <c r="E14435" s="4">
        <v>416.66666666666669</v>
      </c>
      <c r="F14435" t="s">
        <v>1423</v>
      </c>
      <c r="G14435" t="s">
        <v>471</v>
      </c>
      <c r="H14435" t="s">
        <v>308</v>
      </c>
      <c r="I14435" t="s">
        <v>309</v>
      </c>
      <c r="J14435" t="s">
        <v>264</v>
      </c>
      <c r="L14435" t="s">
        <v>378</v>
      </c>
      <c r="M14435" t="s">
        <v>379</v>
      </c>
      <c r="N14435" t="s">
        <v>480</v>
      </c>
    </row>
    <row r="14436" spans="1:14" x14ac:dyDescent="0.25">
      <c r="A14436" t="s">
        <v>476</v>
      </c>
      <c r="B14436" s="1">
        <v>45716</v>
      </c>
      <c r="C14436" t="s">
        <v>1132</v>
      </c>
      <c r="D14436" t="s">
        <v>1133</v>
      </c>
      <c r="E14436" s="4">
        <v>833.33333333333337</v>
      </c>
      <c r="F14436" t="s">
        <v>1423</v>
      </c>
      <c r="G14436" t="s">
        <v>471</v>
      </c>
      <c r="H14436" t="s">
        <v>308</v>
      </c>
      <c r="I14436" t="s">
        <v>309</v>
      </c>
      <c r="J14436" t="s">
        <v>264</v>
      </c>
      <c r="L14436" t="s">
        <v>378</v>
      </c>
      <c r="M14436" t="s">
        <v>379</v>
      </c>
      <c r="N14436" t="s">
        <v>480</v>
      </c>
    </row>
    <row r="14437" spans="1:14" x14ac:dyDescent="0.25">
      <c r="A14437" t="s">
        <v>476</v>
      </c>
      <c r="B14437" s="1">
        <v>45747</v>
      </c>
      <c r="C14437" t="s">
        <v>1132</v>
      </c>
      <c r="D14437" t="s">
        <v>1133</v>
      </c>
      <c r="E14437" s="4">
        <v>1250</v>
      </c>
      <c r="F14437" t="s">
        <v>1423</v>
      </c>
      <c r="G14437" t="s">
        <v>471</v>
      </c>
      <c r="H14437" t="s">
        <v>308</v>
      </c>
      <c r="I14437" t="s">
        <v>309</v>
      </c>
      <c r="J14437" t="s">
        <v>264</v>
      </c>
      <c r="L14437" t="s">
        <v>378</v>
      </c>
      <c r="M14437" t="s">
        <v>379</v>
      </c>
      <c r="N14437" t="s">
        <v>480</v>
      </c>
    </row>
    <row r="14438" spans="1:14" x14ac:dyDescent="0.25">
      <c r="A14438" t="s">
        <v>476</v>
      </c>
      <c r="B14438" s="1">
        <v>45777</v>
      </c>
      <c r="C14438" t="s">
        <v>1132</v>
      </c>
      <c r="D14438" t="s">
        <v>1133</v>
      </c>
      <c r="E14438" s="4">
        <v>1666.6666666666667</v>
      </c>
      <c r="F14438" t="s">
        <v>1423</v>
      </c>
      <c r="G14438" t="s">
        <v>471</v>
      </c>
      <c r="H14438" t="s">
        <v>308</v>
      </c>
      <c r="I14438" t="s">
        <v>309</v>
      </c>
      <c r="J14438" t="s">
        <v>264</v>
      </c>
      <c r="L14438" t="s">
        <v>378</v>
      </c>
      <c r="M14438" t="s">
        <v>379</v>
      </c>
      <c r="N14438" t="s">
        <v>480</v>
      </c>
    </row>
    <row r="14439" spans="1:14" x14ac:dyDescent="0.25">
      <c r="A14439" t="s">
        <v>476</v>
      </c>
      <c r="B14439" s="1">
        <v>45808</v>
      </c>
      <c r="C14439" t="s">
        <v>1132</v>
      </c>
      <c r="D14439" t="s">
        <v>1133</v>
      </c>
      <c r="E14439" s="4">
        <v>2083.3333333333335</v>
      </c>
      <c r="F14439" t="s">
        <v>1423</v>
      </c>
      <c r="G14439" t="s">
        <v>471</v>
      </c>
      <c r="H14439" t="s">
        <v>308</v>
      </c>
      <c r="I14439" t="s">
        <v>309</v>
      </c>
      <c r="J14439" t="s">
        <v>264</v>
      </c>
      <c r="L14439" t="s">
        <v>378</v>
      </c>
      <c r="M14439" t="s">
        <v>379</v>
      </c>
      <c r="N14439" t="s">
        <v>480</v>
      </c>
    </row>
    <row r="14440" spans="1:14" x14ac:dyDescent="0.25">
      <c r="A14440" t="s">
        <v>476</v>
      </c>
      <c r="B14440" s="1">
        <v>45838</v>
      </c>
      <c r="C14440" t="s">
        <v>1132</v>
      </c>
      <c r="D14440" t="s">
        <v>1133</v>
      </c>
      <c r="E14440" s="4">
        <v>2500</v>
      </c>
      <c r="F14440" t="s">
        <v>1423</v>
      </c>
      <c r="G14440" t="s">
        <v>471</v>
      </c>
      <c r="H14440" t="s">
        <v>308</v>
      </c>
      <c r="I14440" t="s">
        <v>309</v>
      </c>
      <c r="J14440" t="s">
        <v>264</v>
      </c>
      <c r="L14440" t="s">
        <v>378</v>
      </c>
      <c r="M14440" t="s">
        <v>379</v>
      </c>
      <c r="N14440" t="s">
        <v>480</v>
      </c>
    </row>
    <row r="14441" spans="1:14" x14ac:dyDescent="0.25">
      <c r="A14441" t="s">
        <v>476</v>
      </c>
      <c r="B14441" s="1">
        <v>45869</v>
      </c>
      <c r="C14441" t="s">
        <v>1132</v>
      </c>
      <c r="D14441" t="s">
        <v>1133</v>
      </c>
      <c r="E14441" s="4">
        <v>2916.6666666666665</v>
      </c>
      <c r="F14441" t="s">
        <v>1423</v>
      </c>
      <c r="G14441" t="s">
        <v>471</v>
      </c>
      <c r="H14441" t="s">
        <v>308</v>
      </c>
      <c r="I14441" t="s">
        <v>309</v>
      </c>
      <c r="J14441" t="s">
        <v>264</v>
      </c>
      <c r="L14441" t="s">
        <v>378</v>
      </c>
      <c r="M14441" t="s">
        <v>379</v>
      </c>
      <c r="N14441" t="s">
        <v>480</v>
      </c>
    </row>
    <row r="14442" spans="1:14" x14ac:dyDescent="0.25">
      <c r="A14442" t="s">
        <v>476</v>
      </c>
      <c r="B14442" s="1">
        <v>45900</v>
      </c>
      <c r="C14442" t="s">
        <v>1132</v>
      </c>
      <c r="D14442" t="s">
        <v>1133</v>
      </c>
      <c r="E14442" s="4">
        <v>3333.333333333333</v>
      </c>
      <c r="F14442" t="s">
        <v>1423</v>
      </c>
      <c r="G14442" t="s">
        <v>471</v>
      </c>
      <c r="H14442" t="s">
        <v>308</v>
      </c>
      <c r="I14442" t="s">
        <v>309</v>
      </c>
      <c r="J14442" t="s">
        <v>264</v>
      </c>
      <c r="L14442" t="s">
        <v>378</v>
      </c>
      <c r="M14442" t="s">
        <v>379</v>
      </c>
      <c r="N14442" t="s">
        <v>480</v>
      </c>
    </row>
    <row r="14443" spans="1:14" x14ac:dyDescent="0.25">
      <c r="A14443" t="s">
        <v>476</v>
      </c>
      <c r="B14443" s="1">
        <v>45930</v>
      </c>
      <c r="C14443" t="s">
        <v>1132</v>
      </c>
      <c r="D14443" t="s">
        <v>1133</v>
      </c>
      <c r="E14443" s="4">
        <v>3749.9999999999995</v>
      </c>
      <c r="F14443" t="s">
        <v>1423</v>
      </c>
      <c r="G14443" t="s">
        <v>471</v>
      </c>
      <c r="H14443" t="s">
        <v>308</v>
      </c>
      <c r="I14443" t="s">
        <v>309</v>
      </c>
      <c r="J14443" t="s">
        <v>264</v>
      </c>
      <c r="L14443" t="s">
        <v>378</v>
      </c>
      <c r="M14443" t="s">
        <v>379</v>
      </c>
      <c r="N14443" t="s">
        <v>480</v>
      </c>
    </row>
    <row r="14444" spans="1:14" x14ac:dyDescent="0.25">
      <c r="A14444" t="s">
        <v>476</v>
      </c>
      <c r="B14444" s="1">
        <v>45961</v>
      </c>
      <c r="C14444" t="s">
        <v>1132</v>
      </c>
      <c r="D14444" t="s">
        <v>1133</v>
      </c>
      <c r="E14444" s="4">
        <v>4166.6666666666661</v>
      </c>
      <c r="F14444" t="s">
        <v>1423</v>
      </c>
      <c r="G14444" t="s">
        <v>471</v>
      </c>
      <c r="H14444" t="s">
        <v>308</v>
      </c>
      <c r="I14444" t="s">
        <v>309</v>
      </c>
      <c r="J14444" t="s">
        <v>264</v>
      </c>
      <c r="L14444" t="s">
        <v>378</v>
      </c>
      <c r="M14444" t="s">
        <v>379</v>
      </c>
      <c r="N14444" t="s">
        <v>480</v>
      </c>
    </row>
    <row r="14445" spans="1:14" x14ac:dyDescent="0.25">
      <c r="A14445" t="s">
        <v>476</v>
      </c>
      <c r="B14445" s="1">
        <v>45991</v>
      </c>
      <c r="C14445" t="s">
        <v>1132</v>
      </c>
      <c r="D14445" t="s">
        <v>1133</v>
      </c>
      <c r="E14445" s="4">
        <v>4583.333333333333</v>
      </c>
      <c r="F14445" t="s">
        <v>1423</v>
      </c>
      <c r="G14445" t="s">
        <v>471</v>
      </c>
      <c r="H14445" t="s">
        <v>308</v>
      </c>
      <c r="I14445" t="s">
        <v>309</v>
      </c>
      <c r="J14445" t="s">
        <v>264</v>
      </c>
      <c r="L14445" t="s">
        <v>378</v>
      </c>
      <c r="M14445" t="s">
        <v>379</v>
      </c>
      <c r="N14445" t="s">
        <v>480</v>
      </c>
    </row>
    <row r="14446" spans="1:14" x14ac:dyDescent="0.25">
      <c r="A14446" t="s">
        <v>476</v>
      </c>
      <c r="B14446" s="1">
        <v>46022</v>
      </c>
      <c r="C14446" t="s">
        <v>1132</v>
      </c>
      <c r="D14446" t="s">
        <v>1133</v>
      </c>
      <c r="E14446" s="4">
        <v>5000</v>
      </c>
      <c r="F14446" t="s">
        <v>1423</v>
      </c>
      <c r="G14446" t="s">
        <v>471</v>
      </c>
      <c r="H14446" t="s">
        <v>308</v>
      </c>
      <c r="I14446" t="s">
        <v>309</v>
      </c>
      <c r="J14446" t="s">
        <v>264</v>
      </c>
      <c r="L14446" t="s">
        <v>378</v>
      </c>
      <c r="M14446" t="s">
        <v>379</v>
      </c>
      <c r="N14446" t="s">
        <v>480</v>
      </c>
    </row>
    <row r="14447" spans="1:14" x14ac:dyDescent="0.25">
      <c r="A14447" t="s">
        <v>476</v>
      </c>
      <c r="B14447" s="1">
        <v>45688</v>
      </c>
      <c r="C14447" t="s">
        <v>1134</v>
      </c>
      <c r="D14447" t="s">
        <v>1135</v>
      </c>
      <c r="E14447" s="4">
        <v>1500</v>
      </c>
      <c r="F14447" t="s">
        <v>1423</v>
      </c>
      <c r="G14447" t="s">
        <v>471</v>
      </c>
      <c r="H14447" t="s">
        <v>301</v>
      </c>
      <c r="I14447" t="s">
        <v>302</v>
      </c>
      <c r="J14447" t="s">
        <v>258</v>
      </c>
      <c r="L14447" t="s">
        <v>378</v>
      </c>
      <c r="M14447" t="s">
        <v>379</v>
      </c>
      <c r="N14447" t="s">
        <v>486</v>
      </c>
    </row>
    <row r="14448" spans="1:14" x14ac:dyDescent="0.25">
      <c r="A14448" t="s">
        <v>476</v>
      </c>
      <c r="B14448" s="1">
        <v>45716</v>
      </c>
      <c r="C14448" t="s">
        <v>1134</v>
      </c>
      <c r="D14448" t="s">
        <v>1135</v>
      </c>
      <c r="E14448" s="4">
        <v>3000</v>
      </c>
      <c r="F14448" t="s">
        <v>1423</v>
      </c>
      <c r="G14448" t="s">
        <v>471</v>
      </c>
      <c r="H14448" t="s">
        <v>301</v>
      </c>
      <c r="I14448" t="s">
        <v>302</v>
      </c>
      <c r="J14448" t="s">
        <v>258</v>
      </c>
      <c r="L14448" t="s">
        <v>378</v>
      </c>
      <c r="M14448" t="s">
        <v>379</v>
      </c>
      <c r="N14448" t="s">
        <v>486</v>
      </c>
    </row>
    <row r="14449" spans="1:14" x14ac:dyDescent="0.25">
      <c r="A14449" t="s">
        <v>476</v>
      </c>
      <c r="B14449" s="1">
        <v>45747</v>
      </c>
      <c r="C14449" t="s">
        <v>1134</v>
      </c>
      <c r="D14449" t="s">
        <v>1135</v>
      </c>
      <c r="E14449" s="4">
        <v>4500</v>
      </c>
      <c r="F14449" t="s">
        <v>1423</v>
      </c>
      <c r="G14449" t="s">
        <v>471</v>
      </c>
      <c r="H14449" t="s">
        <v>301</v>
      </c>
      <c r="I14449" t="s">
        <v>302</v>
      </c>
      <c r="J14449" t="s">
        <v>258</v>
      </c>
      <c r="L14449" t="s">
        <v>378</v>
      </c>
      <c r="M14449" t="s">
        <v>379</v>
      </c>
      <c r="N14449" t="s">
        <v>486</v>
      </c>
    </row>
    <row r="14450" spans="1:14" x14ac:dyDescent="0.25">
      <c r="A14450" t="s">
        <v>476</v>
      </c>
      <c r="B14450" s="1">
        <v>45777</v>
      </c>
      <c r="C14450" t="s">
        <v>1134</v>
      </c>
      <c r="D14450" t="s">
        <v>1135</v>
      </c>
      <c r="E14450" s="4">
        <v>6000</v>
      </c>
      <c r="F14450" t="s">
        <v>1423</v>
      </c>
      <c r="G14450" t="s">
        <v>471</v>
      </c>
      <c r="H14450" t="s">
        <v>301</v>
      </c>
      <c r="I14450" t="s">
        <v>302</v>
      </c>
      <c r="J14450" t="s">
        <v>258</v>
      </c>
      <c r="L14450" t="s">
        <v>378</v>
      </c>
      <c r="M14450" t="s">
        <v>379</v>
      </c>
      <c r="N14450" t="s">
        <v>486</v>
      </c>
    </row>
    <row r="14451" spans="1:14" x14ac:dyDescent="0.25">
      <c r="A14451" t="s">
        <v>476</v>
      </c>
      <c r="B14451" s="1">
        <v>45808</v>
      </c>
      <c r="C14451" t="s">
        <v>1134</v>
      </c>
      <c r="D14451" t="s">
        <v>1135</v>
      </c>
      <c r="E14451" s="4">
        <v>7500</v>
      </c>
      <c r="F14451" t="s">
        <v>1423</v>
      </c>
      <c r="G14451" t="s">
        <v>471</v>
      </c>
      <c r="H14451" t="s">
        <v>301</v>
      </c>
      <c r="I14451" t="s">
        <v>302</v>
      </c>
      <c r="J14451" t="s">
        <v>258</v>
      </c>
      <c r="L14451" t="s">
        <v>378</v>
      </c>
      <c r="M14451" t="s">
        <v>379</v>
      </c>
      <c r="N14451" t="s">
        <v>486</v>
      </c>
    </row>
    <row r="14452" spans="1:14" x14ac:dyDescent="0.25">
      <c r="A14452" t="s">
        <v>476</v>
      </c>
      <c r="B14452" s="1">
        <v>45838</v>
      </c>
      <c r="C14452" t="s">
        <v>1134</v>
      </c>
      <c r="D14452" t="s">
        <v>1135</v>
      </c>
      <c r="E14452" s="4">
        <v>9000</v>
      </c>
      <c r="F14452" t="s">
        <v>1423</v>
      </c>
      <c r="G14452" t="s">
        <v>471</v>
      </c>
      <c r="H14452" t="s">
        <v>301</v>
      </c>
      <c r="I14452" t="s">
        <v>302</v>
      </c>
      <c r="J14452" t="s">
        <v>258</v>
      </c>
      <c r="L14452" t="s">
        <v>378</v>
      </c>
      <c r="M14452" t="s">
        <v>379</v>
      </c>
      <c r="N14452" t="s">
        <v>486</v>
      </c>
    </row>
    <row r="14453" spans="1:14" x14ac:dyDescent="0.25">
      <c r="A14453" t="s">
        <v>476</v>
      </c>
      <c r="B14453" s="1">
        <v>45869</v>
      </c>
      <c r="C14453" t="s">
        <v>1134</v>
      </c>
      <c r="D14453" t="s">
        <v>1135</v>
      </c>
      <c r="E14453" s="4">
        <v>10500</v>
      </c>
      <c r="F14453" t="s">
        <v>1423</v>
      </c>
      <c r="G14453" t="s">
        <v>471</v>
      </c>
      <c r="H14453" t="s">
        <v>301</v>
      </c>
      <c r="I14453" t="s">
        <v>302</v>
      </c>
      <c r="J14453" t="s">
        <v>258</v>
      </c>
      <c r="L14453" t="s">
        <v>378</v>
      </c>
      <c r="M14453" t="s">
        <v>379</v>
      </c>
      <c r="N14453" t="s">
        <v>486</v>
      </c>
    </row>
    <row r="14454" spans="1:14" x14ac:dyDescent="0.25">
      <c r="A14454" t="s">
        <v>476</v>
      </c>
      <c r="B14454" s="1">
        <v>45900</v>
      </c>
      <c r="C14454" t="s">
        <v>1134</v>
      </c>
      <c r="D14454" t="s">
        <v>1135</v>
      </c>
      <c r="E14454" s="4">
        <v>12000</v>
      </c>
      <c r="F14454" t="s">
        <v>1423</v>
      </c>
      <c r="G14454" t="s">
        <v>471</v>
      </c>
      <c r="H14454" t="s">
        <v>301</v>
      </c>
      <c r="I14454" t="s">
        <v>302</v>
      </c>
      <c r="J14454" t="s">
        <v>258</v>
      </c>
      <c r="L14454" t="s">
        <v>378</v>
      </c>
      <c r="M14454" t="s">
        <v>379</v>
      </c>
      <c r="N14454" t="s">
        <v>486</v>
      </c>
    </row>
    <row r="14455" spans="1:14" x14ac:dyDescent="0.25">
      <c r="A14455" t="s">
        <v>476</v>
      </c>
      <c r="B14455" s="1">
        <v>45930</v>
      </c>
      <c r="C14455" t="s">
        <v>1134</v>
      </c>
      <c r="D14455" t="s">
        <v>1135</v>
      </c>
      <c r="E14455" s="4">
        <v>13500</v>
      </c>
      <c r="F14455" t="s">
        <v>1423</v>
      </c>
      <c r="G14455" t="s">
        <v>471</v>
      </c>
      <c r="H14455" t="s">
        <v>301</v>
      </c>
      <c r="I14455" t="s">
        <v>302</v>
      </c>
      <c r="J14455" t="s">
        <v>258</v>
      </c>
      <c r="L14455" t="s">
        <v>378</v>
      </c>
      <c r="M14455" t="s">
        <v>379</v>
      </c>
      <c r="N14455" t="s">
        <v>486</v>
      </c>
    </row>
    <row r="14456" spans="1:14" x14ac:dyDescent="0.25">
      <c r="A14456" t="s">
        <v>476</v>
      </c>
      <c r="B14456" s="1">
        <v>45961</v>
      </c>
      <c r="C14456" t="s">
        <v>1134</v>
      </c>
      <c r="D14456" t="s">
        <v>1135</v>
      </c>
      <c r="E14456" s="4">
        <v>15000</v>
      </c>
      <c r="F14456" t="s">
        <v>1423</v>
      </c>
      <c r="G14456" t="s">
        <v>471</v>
      </c>
      <c r="H14456" t="s">
        <v>301</v>
      </c>
      <c r="I14456" t="s">
        <v>302</v>
      </c>
      <c r="J14456" t="s">
        <v>258</v>
      </c>
      <c r="L14456" t="s">
        <v>378</v>
      </c>
      <c r="M14456" t="s">
        <v>379</v>
      </c>
      <c r="N14456" t="s">
        <v>486</v>
      </c>
    </row>
    <row r="14457" spans="1:14" x14ac:dyDescent="0.25">
      <c r="A14457" t="s">
        <v>476</v>
      </c>
      <c r="B14457" s="1">
        <v>45991</v>
      </c>
      <c r="C14457" t="s">
        <v>1134</v>
      </c>
      <c r="D14457" t="s">
        <v>1135</v>
      </c>
      <c r="E14457" s="4">
        <v>16500</v>
      </c>
      <c r="F14457" t="s">
        <v>1423</v>
      </c>
      <c r="G14457" t="s">
        <v>471</v>
      </c>
      <c r="H14457" t="s">
        <v>301</v>
      </c>
      <c r="I14457" t="s">
        <v>302</v>
      </c>
      <c r="J14457" t="s">
        <v>258</v>
      </c>
      <c r="L14457" t="s">
        <v>378</v>
      </c>
      <c r="M14457" t="s">
        <v>379</v>
      </c>
      <c r="N14457" t="s">
        <v>486</v>
      </c>
    </row>
    <row r="14458" spans="1:14" x14ac:dyDescent="0.25">
      <c r="A14458" t="s">
        <v>476</v>
      </c>
      <c r="B14458" s="1">
        <v>46022</v>
      </c>
      <c r="C14458" t="s">
        <v>1134</v>
      </c>
      <c r="D14458" t="s">
        <v>1135</v>
      </c>
      <c r="E14458" s="4">
        <v>18000</v>
      </c>
      <c r="F14458" t="s">
        <v>1423</v>
      </c>
      <c r="G14458" t="s">
        <v>471</v>
      </c>
      <c r="H14458" t="s">
        <v>301</v>
      </c>
      <c r="I14458" t="s">
        <v>302</v>
      </c>
      <c r="J14458" t="s">
        <v>258</v>
      </c>
      <c r="L14458" t="s">
        <v>378</v>
      </c>
      <c r="M14458" t="s">
        <v>379</v>
      </c>
      <c r="N14458" t="s">
        <v>486</v>
      </c>
    </row>
    <row r="14459" spans="1:14" x14ac:dyDescent="0.25">
      <c r="A14459" t="s">
        <v>476</v>
      </c>
      <c r="B14459" s="1">
        <v>45688</v>
      </c>
      <c r="C14459" t="s">
        <v>1140</v>
      </c>
      <c r="D14459" t="s">
        <v>1141</v>
      </c>
      <c r="E14459" s="4">
        <v>1115.8299</v>
      </c>
      <c r="F14459" t="s">
        <v>1423</v>
      </c>
      <c r="G14459" t="s">
        <v>471</v>
      </c>
      <c r="H14459" t="s">
        <v>308</v>
      </c>
      <c r="I14459" t="s">
        <v>309</v>
      </c>
      <c r="J14459" t="s">
        <v>264</v>
      </c>
      <c r="L14459" t="s">
        <v>378</v>
      </c>
      <c r="M14459" t="s">
        <v>379</v>
      </c>
      <c r="N14459" t="s">
        <v>487</v>
      </c>
    </row>
    <row r="14460" spans="1:14" x14ac:dyDescent="0.25">
      <c r="A14460" t="s">
        <v>476</v>
      </c>
      <c r="B14460" s="1">
        <v>45716</v>
      </c>
      <c r="C14460" t="s">
        <v>1140</v>
      </c>
      <c r="D14460" t="s">
        <v>1141</v>
      </c>
      <c r="E14460" s="4">
        <v>2231.6597999999999</v>
      </c>
      <c r="F14460" t="s">
        <v>1423</v>
      </c>
      <c r="G14460" t="s">
        <v>471</v>
      </c>
      <c r="H14460" t="s">
        <v>308</v>
      </c>
      <c r="I14460" t="s">
        <v>309</v>
      </c>
      <c r="J14460" t="s">
        <v>264</v>
      </c>
      <c r="L14460" t="s">
        <v>378</v>
      </c>
      <c r="M14460" t="s">
        <v>379</v>
      </c>
      <c r="N14460" t="s">
        <v>487</v>
      </c>
    </row>
    <row r="14461" spans="1:14" x14ac:dyDescent="0.25">
      <c r="A14461" t="s">
        <v>476</v>
      </c>
      <c r="B14461" s="1">
        <v>45747</v>
      </c>
      <c r="C14461" t="s">
        <v>1140</v>
      </c>
      <c r="D14461" t="s">
        <v>1141</v>
      </c>
      <c r="E14461" s="4">
        <v>3347.4897000000001</v>
      </c>
      <c r="F14461" t="s">
        <v>1423</v>
      </c>
      <c r="G14461" t="s">
        <v>471</v>
      </c>
      <c r="H14461" t="s">
        <v>308</v>
      </c>
      <c r="I14461" t="s">
        <v>309</v>
      </c>
      <c r="J14461" t="s">
        <v>264</v>
      </c>
      <c r="L14461" t="s">
        <v>378</v>
      </c>
      <c r="M14461" t="s">
        <v>379</v>
      </c>
      <c r="N14461" t="s">
        <v>487</v>
      </c>
    </row>
    <row r="14462" spans="1:14" x14ac:dyDescent="0.25">
      <c r="A14462" t="s">
        <v>476</v>
      </c>
      <c r="B14462" s="1">
        <v>45777</v>
      </c>
      <c r="C14462" t="s">
        <v>1140</v>
      </c>
      <c r="D14462" t="s">
        <v>1141</v>
      </c>
      <c r="E14462" s="4">
        <v>4463.3195999999998</v>
      </c>
      <c r="F14462" t="s">
        <v>1423</v>
      </c>
      <c r="G14462" t="s">
        <v>471</v>
      </c>
      <c r="H14462" t="s">
        <v>308</v>
      </c>
      <c r="I14462" t="s">
        <v>309</v>
      </c>
      <c r="J14462" t="s">
        <v>264</v>
      </c>
      <c r="L14462" t="s">
        <v>378</v>
      </c>
      <c r="M14462" t="s">
        <v>379</v>
      </c>
      <c r="N14462" t="s">
        <v>487</v>
      </c>
    </row>
    <row r="14463" spans="1:14" x14ac:dyDescent="0.25">
      <c r="A14463" t="s">
        <v>476</v>
      </c>
      <c r="B14463" s="1">
        <v>45808</v>
      </c>
      <c r="C14463" t="s">
        <v>1140</v>
      </c>
      <c r="D14463" t="s">
        <v>1141</v>
      </c>
      <c r="E14463" s="4">
        <v>5579.1494999999995</v>
      </c>
      <c r="F14463" t="s">
        <v>1423</v>
      </c>
      <c r="G14463" t="s">
        <v>471</v>
      </c>
      <c r="H14463" t="s">
        <v>308</v>
      </c>
      <c r="I14463" t="s">
        <v>309</v>
      </c>
      <c r="J14463" t="s">
        <v>264</v>
      </c>
      <c r="L14463" t="s">
        <v>378</v>
      </c>
      <c r="M14463" t="s">
        <v>379</v>
      </c>
      <c r="N14463" t="s">
        <v>487</v>
      </c>
    </row>
    <row r="14464" spans="1:14" x14ac:dyDescent="0.25">
      <c r="A14464" t="s">
        <v>476</v>
      </c>
      <c r="B14464" s="1">
        <v>45838</v>
      </c>
      <c r="C14464" t="s">
        <v>1140</v>
      </c>
      <c r="D14464" t="s">
        <v>1141</v>
      </c>
      <c r="E14464" s="4">
        <v>6694.9793999999993</v>
      </c>
      <c r="F14464" t="s">
        <v>1423</v>
      </c>
      <c r="G14464" t="s">
        <v>471</v>
      </c>
      <c r="H14464" t="s">
        <v>308</v>
      </c>
      <c r="I14464" t="s">
        <v>309</v>
      </c>
      <c r="J14464" t="s">
        <v>264</v>
      </c>
      <c r="L14464" t="s">
        <v>378</v>
      </c>
      <c r="M14464" t="s">
        <v>379</v>
      </c>
      <c r="N14464" t="s">
        <v>487</v>
      </c>
    </row>
    <row r="14465" spans="1:14" x14ac:dyDescent="0.25">
      <c r="A14465" t="s">
        <v>476</v>
      </c>
      <c r="B14465" s="1">
        <v>45869</v>
      </c>
      <c r="C14465" t="s">
        <v>1140</v>
      </c>
      <c r="D14465" t="s">
        <v>1141</v>
      </c>
      <c r="E14465" s="4">
        <v>7810.809299999999</v>
      </c>
      <c r="F14465" t="s">
        <v>1423</v>
      </c>
      <c r="G14465" t="s">
        <v>471</v>
      </c>
      <c r="H14465" t="s">
        <v>308</v>
      </c>
      <c r="I14465" t="s">
        <v>309</v>
      </c>
      <c r="J14465" t="s">
        <v>264</v>
      </c>
      <c r="L14465" t="s">
        <v>378</v>
      </c>
      <c r="M14465" t="s">
        <v>379</v>
      </c>
      <c r="N14465" t="s">
        <v>487</v>
      </c>
    </row>
    <row r="14466" spans="1:14" x14ac:dyDescent="0.25">
      <c r="A14466" t="s">
        <v>476</v>
      </c>
      <c r="B14466" s="1">
        <v>45900</v>
      </c>
      <c r="C14466" t="s">
        <v>1140</v>
      </c>
      <c r="D14466" t="s">
        <v>1141</v>
      </c>
      <c r="E14466" s="4">
        <v>8926.6391999999996</v>
      </c>
      <c r="F14466" t="s">
        <v>1423</v>
      </c>
      <c r="G14466" t="s">
        <v>471</v>
      </c>
      <c r="H14466" t="s">
        <v>308</v>
      </c>
      <c r="I14466" t="s">
        <v>309</v>
      </c>
      <c r="J14466" t="s">
        <v>264</v>
      </c>
      <c r="L14466" t="s">
        <v>378</v>
      </c>
      <c r="M14466" t="s">
        <v>379</v>
      </c>
      <c r="N14466" t="s">
        <v>487</v>
      </c>
    </row>
    <row r="14467" spans="1:14" x14ac:dyDescent="0.25">
      <c r="A14467" t="s">
        <v>476</v>
      </c>
      <c r="B14467" s="1">
        <v>45930</v>
      </c>
      <c r="C14467" t="s">
        <v>1140</v>
      </c>
      <c r="D14467" t="s">
        <v>1141</v>
      </c>
      <c r="E14467" s="4">
        <v>10042.4691</v>
      </c>
      <c r="F14467" t="s">
        <v>1423</v>
      </c>
      <c r="G14467" t="s">
        <v>471</v>
      </c>
      <c r="H14467" t="s">
        <v>308</v>
      </c>
      <c r="I14467" t="s">
        <v>309</v>
      </c>
      <c r="J14467" t="s">
        <v>264</v>
      </c>
      <c r="L14467" t="s">
        <v>378</v>
      </c>
      <c r="M14467" t="s">
        <v>379</v>
      </c>
      <c r="N14467" t="s">
        <v>487</v>
      </c>
    </row>
    <row r="14468" spans="1:14" x14ac:dyDescent="0.25">
      <c r="A14468" t="s">
        <v>476</v>
      </c>
      <c r="B14468" s="1">
        <v>45961</v>
      </c>
      <c r="C14468" t="s">
        <v>1140</v>
      </c>
      <c r="D14468" t="s">
        <v>1141</v>
      </c>
      <c r="E14468" s="4">
        <v>11158.299000000001</v>
      </c>
      <c r="F14468" t="s">
        <v>1423</v>
      </c>
      <c r="G14468" t="s">
        <v>471</v>
      </c>
      <c r="H14468" t="s">
        <v>308</v>
      </c>
      <c r="I14468" t="s">
        <v>309</v>
      </c>
      <c r="J14468" t="s">
        <v>264</v>
      </c>
      <c r="L14468" t="s">
        <v>378</v>
      </c>
      <c r="M14468" t="s">
        <v>379</v>
      </c>
      <c r="N14468" t="s">
        <v>487</v>
      </c>
    </row>
    <row r="14469" spans="1:14" x14ac:dyDescent="0.25">
      <c r="A14469" t="s">
        <v>476</v>
      </c>
      <c r="B14469" s="1">
        <v>45991</v>
      </c>
      <c r="C14469" t="s">
        <v>1140</v>
      </c>
      <c r="D14469" t="s">
        <v>1141</v>
      </c>
      <c r="E14469" s="4">
        <v>12274.128900000002</v>
      </c>
      <c r="F14469" t="s">
        <v>1423</v>
      </c>
      <c r="G14469" t="s">
        <v>471</v>
      </c>
      <c r="H14469" t="s">
        <v>308</v>
      </c>
      <c r="I14469" t="s">
        <v>309</v>
      </c>
      <c r="J14469" t="s">
        <v>264</v>
      </c>
      <c r="L14469" t="s">
        <v>378</v>
      </c>
      <c r="M14469" t="s">
        <v>379</v>
      </c>
      <c r="N14469" t="s">
        <v>487</v>
      </c>
    </row>
    <row r="14470" spans="1:14" x14ac:dyDescent="0.25">
      <c r="A14470" t="s">
        <v>476</v>
      </c>
      <c r="B14470" s="1">
        <v>46022</v>
      </c>
      <c r="C14470" t="s">
        <v>1140</v>
      </c>
      <c r="D14470" t="s">
        <v>1141</v>
      </c>
      <c r="E14470" s="4">
        <v>13389.958800000002</v>
      </c>
      <c r="F14470" t="s">
        <v>1423</v>
      </c>
      <c r="G14470" t="s">
        <v>471</v>
      </c>
      <c r="H14470" t="s">
        <v>308</v>
      </c>
      <c r="I14470" t="s">
        <v>309</v>
      </c>
      <c r="J14470" t="s">
        <v>264</v>
      </c>
      <c r="L14470" t="s">
        <v>378</v>
      </c>
      <c r="M14470" t="s">
        <v>379</v>
      </c>
      <c r="N14470" t="s">
        <v>487</v>
      </c>
    </row>
    <row r="14471" spans="1:14" x14ac:dyDescent="0.25">
      <c r="A14471" t="s">
        <v>476</v>
      </c>
      <c r="B14471" s="1">
        <v>45688</v>
      </c>
      <c r="C14471" t="s">
        <v>1310</v>
      </c>
      <c r="D14471" t="s">
        <v>1311</v>
      </c>
      <c r="E14471" s="4">
        <v>1250</v>
      </c>
      <c r="F14471" t="s">
        <v>1423</v>
      </c>
      <c r="G14471" t="s">
        <v>471</v>
      </c>
      <c r="H14471" t="s">
        <v>308</v>
      </c>
      <c r="I14471" t="s">
        <v>309</v>
      </c>
      <c r="J14471" t="s">
        <v>264</v>
      </c>
      <c r="L14471" t="s">
        <v>378</v>
      </c>
      <c r="M14471" t="s">
        <v>379</v>
      </c>
      <c r="N14471" t="s">
        <v>487</v>
      </c>
    </row>
    <row r="14472" spans="1:14" x14ac:dyDescent="0.25">
      <c r="A14472" t="s">
        <v>476</v>
      </c>
      <c r="B14472" s="1">
        <v>45716</v>
      </c>
      <c r="C14472" t="s">
        <v>1310</v>
      </c>
      <c r="D14472" t="s">
        <v>1311</v>
      </c>
      <c r="E14472" s="4">
        <v>2500</v>
      </c>
      <c r="F14472" t="s">
        <v>1423</v>
      </c>
      <c r="G14472" t="s">
        <v>471</v>
      </c>
      <c r="H14472" t="s">
        <v>308</v>
      </c>
      <c r="I14472" t="s">
        <v>309</v>
      </c>
      <c r="J14472" t="s">
        <v>264</v>
      </c>
      <c r="L14472" t="s">
        <v>378</v>
      </c>
      <c r="M14472" t="s">
        <v>379</v>
      </c>
      <c r="N14472" t="s">
        <v>487</v>
      </c>
    </row>
    <row r="14473" spans="1:14" x14ac:dyDescent="0.25">
      <c r="A14473" t="s">
        <v>476</v>
      </c>
      <c r="B14473" s="1">
        <v>45747</v>
      </c>
      <c r="C14473" t="s">
        <v>1310</v>
      </c>
      <c r="D14473" t="s">
        <v>1311</v>
      </c>
      <c r="E14473" s="4">
        <v>3750</v>
      </c>
      <c r="F14473" t="s">
        <v>1423</v>
      </c>
      <c r="G14473" t="s">
        <v>471</v>
      </c>
      <c r="H14473" t="s">
        <v>308</v>
      </c>
      <c r="I14473" t="s">
        <v>309</v>
      </c>
      <c r="J14473" t="s">
        <v>264</v>
      </c>
      <c r="L14473" t="s">
        <v>378</v>
      </c>
      <c r="M14473" t="s">
        <v>379</v>
      </c>
      <c r="N14473" t="s">
        <v>487</v>
      </c>
    </row>
    <row r="14474" spans="1:14" x14ac:dyDescent="0.25">
      <c r="A14474" t="s">
        <v>476</v>
      </c>
      <c r="B14474" s="1">
        <v>45777</v>
      </c>
      <c r="C14474" t="s">
        <v>1310</v>
      </c>
      <c r="D14474" t="s">
        <v>1311</v>
      </c>
      <c r="E14474" s="4">
        <v>5000</v>
      </c>
      <c r="F14474" t="s">
        <v>1423</v>
      </c>
      <c r="G14474" t="s">
        <v>471</v>
      </c>
      <c r="H14474" t="s">
        <v>308</v>
      </c>
      <c r="I14474" t="s">
        <v>309</v>
      </c>
      <c r="J14474" t="s">
        <v>264</v>
      </c>
      <c r="L14474" t="s">
        <v>378</v>
      </c>
      <c r="M14474" t="s">
        <v>379</v>
      </c>
      <c r="N14474" t="s">
        <v>487</v>
      </c>
    </row>
    <row r="14475" spans="1:14" x14ac:dyDescent="0.25">
      <c r="A14475" t="s">
        <v>476</v>
      </c>
      <c r="B14475" s="1">
        <v>45808</v>
      </c>
      <c r="C14475" t="s">
        <v>1310</v>
      </c>
      <c r="D14475" t="s">
        <v>1311</v>
      </c>
      <c r="E14475" s="4">
        <v>6250</v>
      </c>
      <c r="F14475" t="s">
        <v>1423</v>
      </c>
      <c r="G14475" t="s">
        <v>471</v>
      </c>
      <c r="H14475" t="s">
        <v>308</v>
      </c>
      <c r="I14475" t="s">
        <v>309</v>
      </c>
      <c r="J14475" t="s">
        <v>264</v>
      </c>
      <c r="L14475" t="s">
        <v>378</v>
      </c>
      <c r="M14475" t="s">
        <v>379</v>
      </c>
      <c r="N14475" t="s">
        <v>487</v>
      </c>
    </row>
    <row r="14476" spans="1:14" x14ac:dyDescent="0.25">
      <c r="A14476" t="s">
        <v>476</v>
      </c>
      <c r="B14476" s="1">
        <v>45838</v>
      </c>
      <c r="C14476" t="s">
        <v>1310</v>
      </c>
      <c r="D14476" t="s">
        <v>1311</v>
      </c>
      <c r="E14476" s="4">
        <v>7500</v>
      </c>
      <c r="F14476" t="s">
        <v>1423</v>
      </c>
      <c r="G14476" t="s">
        <v>471</v>
      </c>
      <c r="H14476" t="s">
        <v>308</v>
      </c>
      <c r="I14476" t="s">
        <v>309</v>
      </c>
      <c r="J14476" t="s">
        <v>264</v>
      </c>
      <c r="L14476" t="s">
        <v>378</v>
      </c>
      <c r="M14476" t="s">
        <v>379</v>
      </c>
      <c r="N14476" t="s">
        <v>487</v>
      </c>
    </row>
    <row r="14477" spans="1:14" x14ac:dyDescent="0.25">
      <c r="A14477" t="s">
        <v>476</v>
      </c>
      <c r="B14477" s="1">
        <v>45869</v>
      </c>
      <c r="C14477" t="s">
        <v>1310</v>
      </c>
      <c r="D14477" t="s">
        <v>1311</v>
      </c>
      <c r="E14477" s="4">
        <v>8750</v>
      </c>
      <c r="F14477" t="s">
        <v>1423</v>
      </c>
      <c r="G14477" t="s">
        <v>471</v>
      </c>
      <c r="H14477" t="s">
        <v>308</v>
      </c>
      <c r="I14477" t="s">
        <v>309</v>
      </c>
      <c r="J14477" t="s">
        <v>264</v>
      </c>
      <c r="L14477" t="s">
        <v>378</v>
      </c>
      <c r="M14477" t="s">
        <v>379</v>
      </c>
      <c r="N14477" t="s">
        <v>487</v>
      </c>
    </row>
    <row r="14478" spans="1:14" x14ac:dyDescent="0.25">
      <c r="A14478" t="s">
        <v>476</v>
      </c>
      <c r="B14478" s="1">
        <v>45900</v>
      </c>
      <c r="C14478" t="s">
        <v>1310</v>
      </c>
      <c r="D14478" t="s">
        <v>1311</v>
      </c>
      <c r="E14478" s="4">
        <v>10000</v>
      </c>
      <c r="F14478" t="s">
        <v>1423</v>
      </c>
      <c r="G14478" t="s">
        <v>471</v>
      </c>
      <c r="H14478" t="s">
        <v>308</v>
      </c>
      <c r="I14478" t="s">
        <v>309</v>
      </c>
      <c r="J14478" t="s">
        <v>264</v>
      </c>
      <c r="L14478" t="s">
        <v>378</v>
      </c>
      <c r="M14478" t="s">
        <v>379</v>
      </c>
      <c r="N14478" t="s">
        <v>487</v>
      </c>
    </row>
    <row r="14479" spans="1:14" x14ac:dyDescent="0.25">
      <c r="A14479" t="s">
        <v>476</v>
      </c>
      <c r="B14479" s="1">
        <v>45930</v>
      </c>
      <c r="C14479" t="s">
        <v>1310</v>
      </c>
      <c r="D14479" t="s">
        <v>1311</v>
      </c>
      <c r="E14479" s="4">
        <v>11250</v>
      </c>
      <c r="F14479" t="s">
        <v>1423</v>
      </c>
      <c r="G14479" t="s">
        <v>471</v>
      </c>
      <c r="H14479" t="s">
        <v>308</v>
      </c>
      <c r="I14479" t="s">
        <v>309</v>
      </c>
      <c r="J14479" t="s">
        <v>264</v>
      </c>
      <c r="L14479" t="s">
        <v>378</v>
      </c>
      <c r="M14479" t="s">
        <v>379</v>
      </c>
      <c r="N14479" t="s">
        <v>487</v>
      </c>
    </row>
    <row r="14480" spans="1:14" x14ac:dyDescent="0.25">
      <c r="A14480" t="s">
        <v>476</v>
      </c>
      <c r="B14480" s="1">
        <v>45961</v>
      </c>
      <c r="C14480" t="s">
        <v>1310</v>
      </c>
      <c r="D14480" t="s">
        <v>1311</v>
      </c>
      <c r="E14480" s="4">
        <v>12500</v>
      </c>
      <c r="F14480" t="s">
        <v>1423</v>
      </c>
      <c r="G14480" t="s">
        <v>471</v>
      </c>
      <c r="H14480" t="s">
        <v>308</v>
      </c>
      <c r="I14480" t="s">
        <v>309</v>
      </c>
      <c r="J14480" t="s">
        <v>264</v>
      </c>
      <c r="L14480" t="s">
        <v>378</v>
      </c>
      <c r="M14480" t="s">
        <v>379</v>
      </c>
      <c r="N14480" t="s">
        <v>487</v>
      </c>
    </row>
    <row r="14481" spans="1:14" x14ac:dyDescent="0.25">
      <c r="A14481" t="s">
        <v>476</v>
      </c>
      <c r="B14481" s="1">
        <v>45991</v>
      </c>
      <c r="C14481" t="s">
        <v>1310</v>
      </c>
      <c r="D14481" t="s">
        <v>1311</v>
      </c>
      <c r="E14481" s="4">
        <v>13750</v>
      </c>
      <c r="F14481" t="s">
        <v>1423</v>
      </c>
      <c r="G14481" t="s">
        <v>471</v>
      </c>
      <c r="H14481" t="s">
        <v>308</v>
      </c>
      <c r="I14481" t="s">
        <v>309</v>
      </c>
      <c r="J14481" t="s">
        <v>264</v>
      </c>
      <c r="L14481" t="s">
        <v>378</v>
      </c>
      <c r="M14481" t="s">
        <v>379</v>
      </c>
      <c r="N14481" t="s">
        <v>487</v>
      </c>
    </row>
    <row r="14482" spans="1:14" x14ac:dyDescent="0.25">
      <c r="A14482" t="s">
        <v>476</v>
      </c>
      <c r="B14482" s="1">
        <v>46022</v>
      </c>
      <c r="C14482" t="s">
        <v>1310</v>
      </c>
      <c r="D14482" t="s">
        <v>1311</v>
      </c>
      <c r="E14482" s="4">
        <v>15000</v>
      </c>
      <c r="F14482" t="s">
        <v>1423</v>
      </c>
      <c r="G14482" t="s">
        <v>471</v>
      </c>
      <c r="H14482" t="s">
        <v>308</v>
      </c>
      <c r="I14482" t="s">
        <v>309</v>
      </c>
      <c r="J14482" t="s">
        <v>264</v>
      </c>
      <c r="L14482" t="s">
        <v>378</v>
      </c>
      <c r="M14482" t="s">
        <v>379</v>
      </c>
      <c r="N14482" t="s">
        <v>487</v>
      </c>
    </row>
    <row r="14483" spans="1:14" x14ac:dyDescent="0.25">
      <c r="A14483" t="s">
        <v>476</v>
      </c>
      <c r="B14483" s="1">
        <v>45688</v>
      </c>
      <c r="C14483" t="s">
        <v>702</v>
      </c>
      <c r="D14483" t="s">
        <v>703</v>
      </c>
      <c r="E14483" s="4">
        <v>1083.33</v>
      </c>
      <c r="F14483" t="s">
        <v>1423</v>
      </c>
      <c r="G14483" t="s">
        <v>471</v>
      </c>
      <c r="H14483" t="s">
        <v>311</v>
      </c>
      <c r="I14483" t="s">
        <v>312</v>
      </c>
      <c r="J14483" t="s">
        <v>264</v>
      </c>
      <c r="L14483" t="s">
        <v>378</v>
      </c>
      <c r="M14483" t="s">
        <v>379</v>
      </c>
      <c r="N14483" t="s">
        <v>487</v>
      </c>
    </row>
    <row r="14484" spans="1:14" x14ac:dyDescent="0.25">
      <c r="A14484" t="s">
        <v>476</v>
      </c>
      <c r="B14484" s="1">
        <v>45716</v>
      </c>
      <c r="C14484" t="s">
        <v>702</v>
      </c>
      <c r="D14484" t="s">
        <v>703</v>
      </c>
      <c r="E14484" s="4">
        <v>2166.66</v>
      </c>
      <c r="F14484" t="s">
        <v>1423</v>
      </c>
      <c r="G14484" t="s">
        <v>471</v>
      </c>
      <c r="H14484" t="s">
        <v>311</v>
      </c>
      <c r="I14484" t="s">
        <v>312</v>
      </c>
      <c r="J14484" t="s">
        <v>264</v>
      </c>
      <c r="L14484" t="s">
        <v>378</v>
      </c>
      <c r="M14484" t="s">
        <v>379</v>
      </c>
      <c r="N14484" t="s">
        <v>487</v>
      </c>
    </row>
    <row r="14485" spans="1:14" x14ac:dyDescent="0.25">
      <c r="A14485" t="s">
        <v>476</v>
      </c>
      <c r="B14485" s="1">
        <v>45747</v>
      </c>
      <c r="C14485" t="s">
        <v>702</v>
      </c>
      <c r="D14485" t="s">
        <v>703</v>
      </c>
      <c r="E14485" s="4">
        <v>3249.99</v>
      </c>
      <c r="F14485" t="s">
        <v>1423</v>
      </c>
      <c r="G14485" t="s">
        <v>471</v>
      </c>
      <c r="H14485" t="s">
        <v>311</v>
      </c>
      <c r="I14485" t="s">
        <v>312</v>
      </c>
      <c r="J14485" t="s">
        <v>264</v>
      </c>
      <c r="L14485" t="s">
        <v>378</v>
      </c>
      <c r="M14485" t="s">
        <v>379</v>
      </c>
      <c r="N14485" t="s">
        <v>487</v>
      </c>
    </row>
    <row r="14486" spans="1:14" x14ac:dyDescent="0.25">
      <c r="A14486" t="s">
        <v>476</v>
      </c>
      <c r="B14486" s="1">
        <v>45777</v>
      </c>
      <c r="C14486" t="s">
        <v>702</v>
      </c>
      <c r="D14486" t="s">
        <v>703</v>
      </c>
      <c r="E14486" s="4">
        <v>4333.32</v>
      </c>
      <c r="F14486" t="s">
        <v>1423</v>
      </c>
      <c r="G14486" t="s">
        <v>471</v>
      </c>
      <c r="H14486" t="s">
        <v>311</v>
      </c>
      <c r="I14486" t="s">
        <v>312</v>
      </c>
      <c r="J14486" t="s">
        <v>264</v>
      </c>
      <c r="L14486" t="s">
        <v>378</v>
      </c>
      <c r="M14486" t="s">
        <v>379</v>
      </c>
      <c r="N14486" t="s">
        <v>487</v>
      </c>
    </row>
    <row r="14487" spans="1:14" x14ac:dyDescent="0.25">
      <c r="A14487" t="s">
        <v>476</v>
      </c>
      <c r="B14487" s="1">
        <v>45808</v>
      </c>
      <c r="C14487" t="s">
        <v>702</v>
      </c>
      <c r="D14487" t="s">
        <v>703</v>
      </c>
      <c r="E14487" s="4">
        <v>5416.65</v>
      </c>
      <c r="F14487" t="s">
        <v>1423</v>
      </c>
      <c r="G14487" t="s">
        <v>471</v>
      </c>
      <c r="H14487" t="s">
        <v>311</v>
      </c>
      <c r="I14487" t="s">
        <v>312</v>
      </c>
      <c r="J14487" t="s">
        <v>264</v>
      </c>
      <c r="L14487" t="s">
        <v>378</v>
      </c>
      <c r="M14487" t="s">
        <v>379</v>
      </c>
      <c r="N14487" t="s">
        <v>487</v>
      </c>
    </row>
    <row r="14488" spans="1:14" x14ac:dyDescent="0.25">
      <c r="A14488" t="s">
        <v>476</v>
      </c>
      <c r="B14488" s="1">
        <v>45838</v>
      </c>
      <c r="C14488" t="s">
        <v>702</v>
      </c>
      <c r="D14488" t="s">
        <v>703</v>
      </c>
      <c r="E14488" s="4">
        <v>6499.98</v>
      </c>
      <c r="F14488" t="s">
        <v>1423</v>
      </c>
      <c r="G14488" t="s">
        <v>471</v>
      </c>
      <c r="H14488" t="s">
        <v>311</v>
      </c>
      <c r="I14488" t="s">
        <v>312</v>
      </c>
      <c r="J14488" t="s">
        <v>264</v>
      </c>
      <c r="L14488" t="s">
        <v>378</v>
      </c>
      <c r="M14488" t="s">
        <v>379</v>
      </c>
      <c r="N14488" t="s">
        <v>487</v>
      </c>
    </row>
    <row r="14489" spans="1:14" x14ac:dyDescent="0.25">
      <c r="A14489" t="s">
        <v>476</v>
      </c>
      <c r="B14489" s="1">
        <v>45869</v>
      </c>
      <c r="C14489" t="s">
        <v>702</v>
      </c>
      <c r="D14489" t="s">
        <v>703</v>
      </c>
      <c r="E14489" s="4">
        <v>7583.3099999999995</v>
      </c>
      <c r="F14489" t="s">
        <v>1423</v>
      </c>
      <c r="G14489" t="s">
        <v>471</v>
      </c>
      <c r="H14489" t="s">
        <v>311</v>
      </c>
      <c r="I14489" t="s">
        <v>312</v>
      </c>
      <c r="J14489" t="s">
        <v>264</v>
      </c>
      <c r="L14489" t="s">
        <v>378</v>
      </c>
      <c r="M14489" t="s">
        <v>379</v>
      </c>
      <c r="N14489" t="s">
        <v>487</v>
      </c>
    </row>
    <row r="14490" spans="1:14" x14ac:dyDescent="0.25">
      <c r="A14490" t="s">
        <v>476</v>
      </c>
      <c r="B14490" s="1">
        <v>45900</v>
      </c>
      <c r="C14490" t="s">
        <v>702</v>
      </c>
      <c r="D14490" t="s">
        <v>703</v>
      </c>
      <c r="E14490" s="4">
        <v>8666.64</v>
      </c>
      <c r="F14490" t="s">
        <v>1423</v>
      </c>
      <c r="G14490" t="s">
        <v>471</v>
      </c>
      <c r="H14490" t="s">
        <v>311</v>
      </c>
      <c r="I14490" t="s">
        <v>312</v>
      </c>
      <c r="J14490" t="s">
        <v>264</v>
      </c>
      <c r="L14490" t="s">
        <v>378</v>
      </c>
      <c r="M14490" t="s">
        <v>379</v>
      </c>
      <c r="N14490" t="s">
        <v>487</v>
      </c>
    </row>
    <row r="14491" spans="1:14" x14ac:dyDescent="0.25">
      <c r="A14491" t="s">
        <v>476</v>
      </c>
      <c r="B14491" s="1">
        <v>45930</v>
      </c>
      <c r="C14491" t="s">
        <v>702</v>
      </c>
      <c r="D14491" t="s">
        <v>703</v>
      </c>
      <c r="E14491" s="4">
        <v>9749.9699999999993</v>
      </c>
      <c r="F14491" t="s">
        <v>1423</v>
      </c>
      <c r="G14491" t="s">
        <v>471</v>
      </c>
      <c r="H14491" t="s">
        <v>311</v>
      </c>
      <c r="I14491" t="s">
        <v>312</v>
      </c>
      <c r="J14491" t="s">
        <v>264</v>
      </c>
      <c r="L14491" t="s">
        <v>378</v>
      </c>
      <c r="M14491" t="s">
        <v>379</v>
      </c>
      <c r="N14491" t="s">
        <v>487</v>
      </c>
    </row>
    <row r="14492" spans="1:14" x14ac:dyDescent="0.25">
      <c r="A14492" t="s">
        <v>476</v>
      </c>
      <c r="B14492" s="1">
        <v>45961</v>
      </c>
      <c r="C14492" t="s">
        <v>702</v>
      </c>
      <c r="D14492" t="s">
        <v>703</v>
      </c>
      <c r="E14492" s="4">
        <v>10833.3</v>
      </c>
      <c r="F14492" t="s">
        <v>1423</v>
      </c>
      <c r="G14492" t="s">
        <v>471</v>
      </c>
      <c r="H14492" t="s">
        <v>311</v>
      </c>
      <c r="I14492" t="s">
        <v>312</v>
      </c>
      <c r="J14492" t="s">
        <v>264</v>
      </c>
      <c r="L14492" t="s">
        <v>378</v>
      </c>
      <c r="M14492" t="s">
        <v>379</v>
      </c>
      <c r="N14492" t="s">
        <v>487</v>
      </c>
    </row>
    <row r="14493" spans="1:14" x14ac:dyDescent="0.25">
      <c r="A14493" t="s">
        <v>476</v>
      </c>
      <c r="B14493" s="1">
        <v>45991</v>
      </c>
      <c r="C14493" t="s">
        <v>702</v>
      </c>
      <c r="D14493" t="s">
        <v>703</v>
      </c>
      <c r="E14493" s="4">
        <v>11916.63</v>
      </c>
      <c r="F14493" t="s">
        <v>1423</v>
      </c>
      <c r="G14493" t="s">
        <v>471</v>
      </c>
      <c r="H14493" t="s">
        <v>311</v>
      </c>
      <c r="I14493" t="s">
        <v>312</v>
      </c>
      <c r="J14493" t="s">
        <v>264</v>
      </c>
      <c r="L14493" t="s">
        <v>378</v>
      </c>
      <c r="M14493" t="s">
        <v>379</v>
      </c>
      <c r="N14493" t="s">
        <v>487</v>
      </c>
    </row>
    <row r="14494" spans="1:14" x14ac:dyDescent="0.25">
      <c r="A14494" t="s">
        <v>476</v>
      </c>
      <c r="B14494" s="1">
        <v>46022</v>
      </c>
      <c r="C14494" t="s">
        <v>702</v>
      </c>
      <c r="D14494" t="s">
        <v>703</v>
      </c>
      <c r="E14494" s="4">
        <v>12999.96</v>
      </c>
      <c r="F14494" t="s">
        <v>1423</v>
      </c>
      <c r="G14494" t="s">
        <v>471</v>
      </c>
      <c r="H14494" t="s">
        <v>311</v>
      </c>
      <c r="I14494" t="s">
        <v>312</v>
      </c>
      <c r="J14494" t="s">
        <v>264</v>
      </c>
      <c r="L14494" t="s">
        <v>378</v>
      </c>
      <c r="M14494" t="s">
        <v>379</v>
      </c>
      <c r="N14494" t="s">
        <v>487</v>
      </c>
    </row>
    <row r="14495" spans="1:14" x14ac:dyDescent="0.25">
      <c r="A14495" t="s">
        <v>476</v>
      </c>
      <c r="B14495" s="1">
        <v>45688</v>
      </c>
      <c r="C14495" t="s">
        <v>1312</v>
      </c>
      <c r="D14495" t="s">
        <v>1313</v>
      </c>
      <c r="E14495" s="4">
        <v>750</v>
      </c>
      <c r="F14495" t="s">
        <v>1423</v>
      </c>
      <c r="G14495" t="s">
        <v>471</v>
      </c>
      <c r="H14495" t="s">
        <v>311</v>
      </c>
      <c r="I14495" t="s">
        <v>312</v>
      </c>
      <c r="J14495" t="s">
        <v>264</v>
      </c>
      <c r="L14495" t="s">
        <v>378</v>
      </c>
      <c r="M14495" t="s">
        <v>379</v>
      </c>
      <c r="N14495" t="s">
        <v>487</v>
      </c>
    </row>
    <row r="14496" spans="1:14" x14ac:dyDescent="0.25">
      <c r="A14496" t="s">
        <v>476</v>
      </c>
      <c r="B14496" s="1">
        <v>45716</v>
      </c>
      <c r="C14496" t="s">
        <v>1312</v>
      </c>
      <c r="D14496" t="s">
        <v>1313</v>
      </c>
      <c r="E14496" s="4">
        <v>1500</v>
      </c>
      <c r="F14496" t="s">
        <v>1423</v>
      </c>
      <c r="G14496" t="s">
        <v>471</v>
      </c>
      <c r="H14496" t="s">
        <v>311</v>
      </c>
      <c r="I14496" t="s">
        <v>312</v>
      </c>
      <c r="J14496" t="s">
        <v>264</v>
      </c>
      <c r="L14496" t="s">
        <v>378</v>
      </c>
      <c r="M14496" t="s">
        <v>379</v>
      </c>
      <c r="N14496" t="s">
        <v>487</v>
      </c>
    </row>
    <row r="14497" spans="1:14" x14ac:dyDescent="0.25">
      <c r="A14497" t="s">
        <v>476</v>
      </c>
      <c r="B14497" s="1">
        <v>45747</v>
      </c>
      <c r="C14497" t="s">
        <v>1312</v>
      </c>
      <c r="D14497" t="s">
        <v>1313</v>
      </c>
      <c r="E14497" s="4">
        <v>2250</v>
      </c>
      <c r="F14497" t="s">
        <v>1423</v>
      </c>
      <c r="G14497" t="s">
        <v>471</v>
      </c>
      <c r="H14497" t="s">
        <v>311</v>
      </c>
      <c r="I14497" t="s">
        <v>312</v>
      </c>
      <c r="J14497" t="s">
        <v>264</v>
      </c>
      <c r="L14497" t="s">
        <v>378</v>
      </c>
      <c r="M14497" t="s">
        <v>379</v>
      </c>
      <c r="N14497" t="s">
        <v>487</v>
      </c>
    </row>
    <row r="14498" spans="1:14" x14ac:dyDescent="0.25">
      <c r="A14498" t="s">
        <v>476</v>
      </c>
      <c r="B14498" s="1">
        <v>45777</v>
      </c>
      <c r="C14498" t="s">
        <v>1312</v>
      </c>
      <c r="D14498" t="s">
        <v>1313</v>
      </c>
      <c r="E14498" s="4">
        <v>3000</v>
      </c>
      <c r="F14498" t="s">
        <v>1423</v>
      </c>
      <c r="G14498" t="s">
        <v>471</v>
      </c>
      <c r="H14498" t="s">
        <v>311</v>
      </c>
      <c r="I14498" t="s">
        <v>312</v>
      </c>
      <c r="J14498" t="s">
        <v>264</v>
      </c>
      <c r="L14498" t="s">
        <v>378</v>
      </c>
      <c r="M14498" t="s">
        <v>379</v>
      </c>
      <c r="N14498" t="s">
        <v>487</v>
      </c>
    </row>
    <row r="14499" spans="1:14" x14ac:dyDescent="0.25">
      <c r="A14499" t="s">
        <v>476</v>
      </c>
      <c r="B14499" s="1">
        <v>45808</v>
      </c>
      <c r="C14499" t="s">
        <v>1312</v>
      </c>
      <c r="D14499" t="s">
        <v>1313</v>
      </c>
      <c r="E14499" s="4">
        <v>3750</v>
      </c>
      <c r="F14499" t="s">
        <v>1423</v>
      </c>
      <c r="G14499" t="s">
        <v>471</v>
      </c>
      <c r="H14499" t="s">
        <v>311</v>
      </c>
      <c r="I14499" t="s">
        <v>312</v>
      </c>
      <c r="J14499" t="s">
        <v>264</v>
      </c>
      <c r="L14499" t="s">
        <v>378</v>
      </c>
      <c r="M14499" t="s">
        <v>379</v>
      </c>
      <c r="N14499" t="s">
        <v>487</v>
      </c>
    </row>
    <row r="14500" spans="1:14" x14ac:dyDescent="0.25">
      <c r="A14500" t="s">
        <v>476</v>
      </c>
      <c r="B14500" s="1">
        <v>45838</v>
      </c>
      <c r="C14500" t="s">
        <v>1312</v>
      </c>
      <c r="D14500" t="s">
        <v>1313</v>
      </c>
      <c r="E14500" s="4">
        <v>4500</v>
      </c>
      <c r="F14500" t="s">
        <v>1423</v>
      </c>
      <c r="G14500" t="s">
        <v>471</v>
      </c>
      <c r="H14500" t="s">
        <v>311</v>
      </c>
      <c r="I14500" t="s">
        <v>312</v>
      </c>
      <c r="J14500" t="s">
        <v>264</v>
      </c>
      <c r="L14500" t="s">
        <v>378</v>
      </c>
      <c r="M14500" t="s">
        <v>379</v>
      </c>
      <c r="N14500" t="s">
        <v>487</v>
      </c>
    </row>
    <row r="14501" spans="1:14" x14ac:dyDescent="0.25">
      <c r="A14501" t="s">
        <v>476</v>
      </c>
      <c r="B14501" s="1">
        <v>45869</v>
      </c>
      <c r="C14501" t="s">
        <v>1312</v>
      </c>
      <c r="D14501" t="s">
        <v>1313</v>
      </c>
      <c r="E14501" s="4">
        <v>5250</v>
      </c>
      <c r="F14501" t="s">
        <v>1423</v>
      </c>
      <c r="G14501" t="s">
        <v>471</v>
      </c>
      <c r="H14501" t="s">
        <v>311</v>
      </c>
      <c r="I14501" t="s">
        <v>312</v>
      </c>
      <c r="J14501" t="s">
        <v>264</v>
      </c>
      <c r="L14501" t="s">
        <v>378</v>
      </c>
      <c r="M14501" t="s">
        <v>379</v>
      </c>
      <c r="N14501" t="s">
        <v>487</v>
      </c>
    </row>
    <row r="14502" spans="1:14" x14ac:dyDescent="0.25">
      <c r="A14502" t="s">
        <v>476</v>
      </c>
      <c r="B14502" s="1">
        <v>45900</v>
      </c>
      <c r="C14502" t="s">
        <v>1312</v>
      </c>
      <c r="D14502" t="s">
        <v>1313</v>
      </c>
      <c r="E14502" s="4">
        <v>6000</v>
      </c>
      <c r="F14502" t="s">
        <v>1423</v>
      </c>
      <c r="G14502" t="s">
        <v>471</v>
      </c>
      <c r="H14502" t="s">
        <v>311</v>
      </c>
      <c r="I14502" t="s">
        <v>312</v>
      </c>
      <c r="J14502" t="s">
        <v>264</v>
      </c>
      <c r="L14502" t="s">
        <v>378</v>
      </c>
      <c r="M14502" t="s">
        <v>379</v>
      </c>
      <c r="N14502" t="s">
        <v>487</v>
      </c>
    </row>
    <row r="14503" spans="1:14" x14ac:dyDescent="0.25">
      <c r="A14503" t="s">
        <v>476</v>
      </c>
      <c r="B14503" s="1">
        <v>45930</v>
      </c>
      <c r="C14503" t="s">
        <v>1312</v>
      </c>
      <c r="D14503" t="s">
        <v>1313</v>
      </c>
      <c r="E14503" s="4">
        <v>6750</v>
      </c>
      <c r="F14503" t="s">
        <v>1423</v>
      </c>
      <c r="G14503" t="s">
        <v>471</v>
      </c>
      <c r="H14503" t="s">
        <v>311</v>
      </c>
      <c r="I14503" t="s">
        <v>312</v>
      </c>
      <c r="J14503" t="s">
        <v>264</v>
      </c>
      <c r="L14503" t="s">
        <v>378</v>
      </c>
      <c r="M14503" t="s">
        <v>379</v>
      </c>
      <c r="N14503" t="s">
        <v>487</v>
      </c>
    </row>
    <row r="14504" spans="1:14" x14ac:dyDescent="0.25">
      <c r="A14504" t="s">
        <v>476</v>
      </c>
      <c r="B14504" s="1">
        <v>45961</v>
      </c>
      <c r="C14504" t="s">
        <v>1312</v>
      </c>
      <c r="D14504" t="s">
        <v>1313</v>
      </c>
      <c r="E14504" s="4">
        <v>7500</v>
      </c>
      <c r="F14504" t="s">
        <v>1423</v>
      </c>
      <c r="G14504" t="s">
        <v>471</v>
      </c>
      <c r="H14504" t="s">
        <v>311</v>
      </c>
      <c r="I14504" t="s">
        <v>312</v>
      </c>
      <c r="J14504" t="s">
        <v>264</v>
      </c>
      <c r="L14504" t="s">
        <v>378</v>
      </c>
      <c r="M14504" t="s">
        <v>379</v>
      </c>
      <c r="N14504" t="s">
        <v>487</v>
      </c>
    </row>
    <row r="14505" spans="1:14" x14ac:dyDescent="0.25">
      <c r="A14505" t="s">
        <v>476</v>
      </c>
      <c r="B14505" s="1">
        <v>45991</v>
      </c>
      <c r="C14505" t="s">
        <v>1312</v>
      </c>
      <c r="D14505" t="s">
        <v>1313</v>
      </c>
      <c r="E14505" s="4">
        <v>8250</v>
      </c>
      <c r="F14505" t="s">
        <v>1423</v>
      </c>
      <c r="G14505" t="s">
        <v>471</v>
      </c>
      <c r="H14505" t="s">
        <v>311</v>
      </c>
      <c r="I14505" t="s">
        <v>312</v>
      </c>
      <c r="J14505" t="s">
        <v>264</v>
      </c>
      <c r="L14505" t="s">
        <v>378</v>
      </c>
      <c r="M14505" t="s">
        <v>379</v>
      </c>
      <c r="N14505" t="s">
        <v>487</v>
      </c>
    </row>
    <row r="14506" spans="1:14" x14ac:dyDescent="0.25">
      <c r="A14506" t="s">
        <v>476</v>
      </c>
      <c r="B14506" s="1">
        <v>46022</v>
      </c>
      <c r="C14506" t="s">
        <v>1312</v>
      </c>
      <c r="D14506" t="s">
        <v>1313</v>
      </c>
      <c r="E14506" s="4">
        <v>9000</v>
      </c>
      <c r="F14506" t="s">
        <v>1423</v>
      </c>
      <c r="G14506" t="s">
        <v>471</v>
      </c>
      <c r="H14506" t="s">
        <v>311</v>
      </c>
      <c r="I14506" t="s">
        <v>312</v>
      </c>
      <c r="J14506" t="s">
        <v>264</v>
      </c>
      <c r="L14506" t="s">
        <v>378</v>
      </c>
      <c r="M14506" t="s">
        <v>379</v>
      </c>
      <c r="N14506" t="s">
        <v>487</v>
      </c>
    </row>
    <row r="14507" spans="1:14" x14ac:dyDescent="0.25">
      <c r="A14507" t="s">
        <v>476</v>
      </c>
      <c r="B14507" s="1">
        <v>45688</v>
      </c>
      <c r="C14507" t="s">
        <v>1146</v>
      </c>
      <c r="D14507" t="s">
        <v>1147</v>
      </c>
      <c r="E14507" s="4">
        <v>2550</v>
      </c>
      <c r="F14507" t="s">
        <v>1423</v>
      </c>
      <c r="G14507" t="s">
        <v>471</v>
      </c>
      <c r="H14507" t="s">
        <v>311</v>
      </c>
      <c r="I14507" t="s">
        <v>312</v>
      </c>
      <c r="J14507" t="s">
        <v>264</v>
      </c>
      <c r="L14507" t="s">
        <v>378</v>
      </c>
      <c r="M14507" t="s">
        <v>379</v>
      </c>
      <c r="N14507" t="s">
        <v>487</v>
      </c>
    </row>
    <row r="14508" spans="1:14" x14ac:dyDescent="0.25">
      <c r="A14508" t="s">
        <v>476</v>
      </c>
      <c r="B14508" s="1">
        <v>45716</v>
      </c>
      <c r="C14508" t="s">
        <v>1146</v>
      </c>
      <c r="D14508" t="s">
        <v>1147</v>
      </c>
      <c r="E14508" s="4">
        <v>5100</v>
      </c>
      <c r="F14508" t="s">
        <v>1423</v>
      </c>
      <c r="G14508" t="s">
        <v>471</v>
      </c>
      <c r="H14508" t="s">
        <v>311</v>
      </c>
      <c r="I14508" t="s">
        <v>312</v>
      </c>
      <c r="J14508" t="s">
        <v>264</v>
      </c>
      <c r="L14508" t="s">
        <v>378</v>
      </c>
      <c r="M14508" t="s">
        <v>379</v>
      </c>
      <c r="N14508" t="s">
        <v>487</v>
      </c>
    </row>
    <row r="14509" spans="1:14" x14ac:dyDescent="0.25">
      <c r="A14509" t="s">
        <v>476</v>
      </c>
      <c r="B14509" s="1">
        <v>45747</v>
      </c>
      <c r="C14509" t="s">
        <v>1146</v>
      </c>
      <c r="D14509" t="s">
        <v>1147</v>
      </c>
      <c r="E14509" s="4">
        <v>7650</v>
      </c>
      <c r="F14509" t="s">
        <v>1423</v>
      </c>
      <c r="G14509" t="s">
        <v>471</v>
      </c>
      <c r="H14509" t="s">
        <v>311</v>
      </c>
      <c r="I14509" t="s">
        <v>312</v>
      </c>
      <c r="J14509" t="s">
        <v>264</v>
      </c>
      <c r="L14509" t="s">
        <v>378</v>
      </c>
      <c r="M14509" t="s">
        <v>379</v>
      </c>
      <c r="N14509" t="s">
        <v>487</v>
      </c>
    </row>
    <row r="14510" spans="1:14" x14ac:dyDescent="0.25">
      <c r="A14510" t="s">
        <v>476</v>
      </c>
      <c r="B14510" s="1">
        <v>45777</v>
      </c>
      <c r="C14510" t="s">
        <v>1146</v>
      </c>
      <c r="D14510" t="s">
        <v>1147</v>
      </c>
      <c r="E14510" s="4">
        <v>10200</v>
      </c>
      <c r="F14510" t="s">
        <v>1423</v>
      </c>
      <c r="G14510" t="s">
        <v>471</v>
      </c>
      <c r="H14510" t="s">
        <v>311</v>
      </c>
      <c r="I14510" t="s">
        <v>312</v>
      </c>
      <c r="J14510" t="s">
        <v>264</v>
      </c>
      <c r="L14510" t="s">
        <v>378</v>
      </c>
      <c r="M14510" t="s">
        <v>379</v>
      </c>
      <c r="N14510" t="s">
        <v>487</v>
      </c>
    </row>
    <row r="14511" spans="1:14" x14ac:dyDescent="0.25">
      <c r="A14511" t="s">
        <v>476</v>
      </c>
      <c r="B14511" s="1">
        <v>45808</v>
      </c>
      <c r="C14511" t="s">
        <v>1146</v>
      </c>
      <c r="D14511" t="s">
        <v>1147</v>
      </c>
      <c r="E14511" s="4">
        <v>12750</v>
      </c>
      <c r="F14511" t="s">
        <v>1423</v>
      </c>
      <c r="G14511" t="s">
        <v>471</v>
      </c>
      <c r="H14511" t="s">
        <v>311</v>
      </c>
      <c r="I14511" t="s">
        <v>312</v>
      </c>
      <c r="J14511" t="s">
        <v>264</v>
      </c>
      <c r="L14511" t="s">
        <v>378</v>
      </c>
      <c r="M14511" t="s">
        <v>379</v>
      </c>
      <c r="N14511" t="s">
        <v>487</v>
      </c>
    </row>
    <row r="14512" spans="1:14" x14ac:dyDescent="0.25">
      <c r="A14512" t="s">
        <v>476</v>
      </c>
      <c r="B14512" s="1">
        <v>45838</v>
      </c>
      <c r="C14512" t="s">
        <v>1146</v>
      </c>
      <c r="D14512" t="s">
        <v>1147</v>
      </c>
      <c r="E14512" s="4">
        <v>15300</v>
      </c>
      <c r="F14512" t="s">
        <v>1423</v>
      </c>
      <c r="G14512" t="s">
        <v>471</v>
      </c>
      <c r="H14512" t="s">
        <v>311</v>
      </c>
      <c r="I14512" t="s">
        <v>312</v>
      </c>
      <c r="J14512" t="s">
        <v>264</v>
      </c>
      <c r="L14512" t="s">
        <v>378</v>
      </c>
      <c r="M14512" t="s">
        <v>379</v>
      </c>
      <c r="N14512" t="s">
        <v>487</v>
      </c>
    </row>
    <row r="14513" spans="1:14" x14ac:dyDescent="0.25">
      <c r="A14513" t="s">
        <v>476</v>
      </c>
      <c r="B14513" s="1">
        <v>45869</v>
      </c>
      <c r="C14513" t="s">
        <v>1146</v>
      </c>
      <c r="D14513" t="s">
        <v>1147</v>
      </c>
      <c r="E14513" s="4">
        <v>17850</v>
      </c>
      <c r="F14513" t="s">
        <v>1423</v>
      </c>
      <c r="G14513" t="s">
        <v>471</v>
      </c>
      <c r="H14513" t="s">
        <v>311</v>
      </c>
      <c r="I14513" t="s">
        <v>312</v>
      </c>
      <c r="J14513" t="s">
        <v>264</v>
      </c>
      <c r="L14513" t="s">
        <v>378</v>
      </c>
      <c r="M14513" t="s">
        <v>379</v>
      </c>
      <c r="N14513" t="s">
        <v>487</v>
      </c>
    </row>
    <row r="14514" spans="1:14" x14ac:dyDescent="0.25">
      <c r="A14514" t="s">
        <v>476</v>
      </c>
      <c r="B14514" s="1">
        <v>45900</v>
      </c>
      <c r="C14514" t="s">
        <v>1146</v>
      </c>
      <c r="D14514" t="s">
        <v>1147</v>
      </c>
      <c r="E14514" s="4">
        <v>20400</v>
      </c>
      <c r="F14514" t="s">
        <v>1423</v>
      </c>
      <c r="G14514" t="s">
        <v>471</v>
      </c>
      <c r="H14514" t="s">
        <v>311</v>
      </c>
      <c r="I14514" t="s">
        <v>312</v>
      </c>
      <c r="J14514" t="s">
        <v>264</v>
      </c>
      <c r="L14514" t="s">
        <v>378</v>
      </c>
      <c r="M14514" t="s">
        <v>379</v>
      </c>
      <c r="N14514" t="s">
        <v>487</v>
      </c>
    </row>
    <row r="14515" spans="1:14" x14ac:dyDescent="0.25">
      <c r="A14515" t="s">
        <v>476</v>
      </c>
      <c r="B14515" s="1">
        <v>45930</v>
      </c>
      <c r="C14515" t="s">
        <v>1146</v>
      </c>
      <c r="D14515" t="s">
        <v>1147</v>
      </c>
      <c r="E14515" s="4">
        <v>22950</v>
      </c>
      <c r="F14515" t="s">
        <v>1423</v>
      </c>
      <c r="G14515" t="s">
        <v>471</v>
      </c>
      <c r="H14515" t="s">
        <v>311</v>
      </c>
      <c r="I14515" t="s">
        <v>312</v>
      </c>
      <c r="J14515" t="s">
        <v>264</v>
      </c>
      <c r="L14515" t="s">
        <v>378</v>
      </c>
      <c r="M14515" t="s">
        <v>379</v>
      </c>
      <c r="N14515" t="s">
        <v>487</v>
      </c>
    </row>
    <row r="14516" spans="1:14" x14ac:dyDescent="0.25">
      <c r="A14516" t="s">
        <v>476</v>
      </c>
      <c r="B14516" s="1">
        <v>45961</v>
      </c>
      <c r="C14516" t="s">
        <v>1146</v>
      </c>
      <c r="D14516" t="s">
        <v>1147</v>
      </c>
      <c r="E14516" s="4">
        <v>25500</v>
      </c>
      <c r="F14516" t="s">
        <v>1423</v>
      </c>
      <c r="G14516" t="s">
        <v>471</v>
      </c>
      <c r="H14516" t="s">
        <v>311</v>
      </c>
      <c r="I14516" t="s">
        <v>312</v>
      </c>
      <c r="J14516" t="s">
        <v>264</v>
      </c>
      <c r="L14516" t="s">
        <v>378</v>
      </c>
      <c r="M14516" t="s">
        <v>379</v>
      </c>
      <c r="N14516" t="s">
        <v>487</v>
      </c>
    </row>
    <row r="14517" spans="1:14" x14ac:dyDescent="0.25">
      <c r="A14517" t="s">
        <v>476</v>
      </c>
      <c r="B14517" s="1">
        <v>45991</v>
      </c>
      <c r="C14517" t="s">
        <v>1146</v>
      </c>
      <c r="D14517" t="s">
        <v>1147</v>
      </c>
      <c r="E14517" s="4">
        <v>28050</v>
      </c>
      <c r="F14517" t="s">
        <v>1423</v>
      </c>
      <c r="G14517" t="s">
        <v>471</v>
      </c>
      <c r="H14517" t="s">
        <v>311</v>
      </c>
      <c r="I14517" t="s">
        <v>312</v>
      </c>
      <c r="J14517" t="s">
        <v>264</v>
      </c>
      <c r="L14517" t="s">
        <v>378</v>
      </c>
      <c r="M14517" t="s">
        <v>379</v>
      </c>
      <c r="N14517" t="s">
        <v>487</v>
      </c>
    </row>
    <row r="14518" spans="1:14" x14ac:dyDescent="0.25">
      <c r="A14518" t="s">
        <v>476</v>
      </c>
      <c r="B14518" s="1">
        <v>46022</v>
      </c>
      <c r="C14518" t="s">
        <v>1146</v>
      </c>
      <c r="D14518" t="s">
        <v>1147</v>
      </c>
      <c r="E14518" s="4">
        <v>30600</v>
      </c>
      <c r="F14518" t="s">
        <v>1423</v>
      </c>
      <c r="G14518" t="s">
        <v>471</v>
      </c>
      <c r="H14518" t="s">
        <v>311</v>
      </c>
      <c r="I14518" t="s">
        <v>312</v>
      </c>
      <c r="J14518" t="s">
        <v>264</v>
      </c>
      <c r="L14518" t="s">
        <v>378</v>
      </c>
      <c r="M14518" t="s">
        <v>379</v>
      </c>
      <c r="N14518" t="s">
        <v>487</v>
      </c>
    </row>
    <row r="14519" spans="1:14" x14ac:dyDescent="0.25">
      <c r="A14519" t="s">
        <v>476</v>
      </c>
      <c r="B14519" s="1">
        <v>45688</v>
      </c>
      <c r="C14519" t="s">
        <v>1273</v>
      </c>
      <c r="D14519" t="s">
        <v>1274</v>
      </c>
      <c r="E14519" s="4">
        <v>714.12989999999979</v>
      </c>
      <c r="F14519" t="s">
        <v>1423</v>
      </c>
      <c r="G14519" t="s">
        <v>471</v>
      </c>
      <c r="H14519" t="s">
        <v>301</v>
      </c>
      <c r="I14519" t="s">
        <v>302</v>
      </c>
      <c r="J14519" t="s">
        <v>258</v>
      </c>
      <c r="L14519" t="s">
        <v>378</v>
      </c>
      <c r="M14519" t="s">
        <v>379</v>
      </c>
      <c r="N14519" t="s">
        <v>487</v>
      </c>
    </row>
    <row r="14520" spans="1:14" x14ac:dyDescent="0.25">
      <c r="A14520" t="s">
        <v>476</v>
      </c>
      <c r="B14520" s="1">
        <v>45716</v>
      </c>
      <c r="C14520" t="s">
        <v>1273</v>
      </c>
      <c r="D14520" t="s">
        <v>1274</v>
      </c>
      <c r="E14520" s="4">
        <v>1428.2597999999996</v>
      </c>
      <c r="F14520" t="s">
        <v>1423</v>
      </c>
      <c r="G14520" t="s">
        <v>471</v>
      </c>
      <c r="H14520" t="s">
        <v>301</v>
      </c>
      <c r="I14520" t="s">
        <v>302</v>
      </c>
      <c r="J14520" t="s">
        <v>258</v>
      </c>
      <c r="L14520" t="s">
        <v>378</v>
      </c>
      <c r="M14520" t="s">
        <v>379</v>
      </c>
      <c r="N14520" t="s">
        <v>487</v>
      </c>
    </row>
    <row r="14521" spans="1:14" x14ac:dyDescent="0.25">
      <c r="A14521" t="s">
        <v>476</v>
      </c>
      <c r="B14521" s="1">
        <v>45747</v>
      </c>
      <c r="C14521" t="s">
        <v>1273</v>
      </c>
      <c r="D14521" t="s">
        <v>1274</v>
      </c>
      <c r="E14521" s="4">
        <v>2142.3896999999993</v>
      </c>
      <c r="F14521" t="s">
        <v>1423</v>
      </c>
      <c r="G14521" t="s">
        <v>471</v>
      </c>
      <c r="H14521" t="s">
        <v>301</v>
      </c>
      <c r="I14521" t="s">
        <v>302</v>
      </c>
      <c r="J14521" t="s">
        <v>258</v>
      </c>
      <c r="L14521" t="s">
        <v>378</v>
      </c>
      <c r="M14521" t="s">
        <v>379</v>
      </c>
      <c r="N14521" t="s">
        <v>487</v>
      </c>
    </row>
    <row r="14522" spans="1:14" x14ac:dyDescent="0.25">
      <c r="A14522" t="s">
        <v>476</v>
      </c>
      <c r="B14522" s="1">
        <v>45777</v>
      </c>
      <c r="C14522" t="s">
        <v>1273</v>
      </c>
      <c r="D14522" t="s">
        <v>1274</v>
      </c>
      <c r="E14522" s="4">
        <v>2856.5195999999992</v>
      </c>
      <c r="F14522" t="s">
        <v>1423</v>
      </c>
      <c r="G14522" t="s">
        <v>471</v>
      </c>
      <c r="H14522" t="s">
        <v>301</v>
      </c>
      <c r="I14522" t="s">
        <v>302</v>
      </c>
      <c r="J14522" t="s">
        <v>258</v>
      </c>
      <c r="L14522" t="s">
        <v>378</v>
      </c>
      <c r="M14522" t="s">
        <v>379</v>
      </c>
      <c r="N14522" t="s">
        <v>487</v>
      </c>
    </row>
    <row r="14523" spans="1:14" x14ac:dyDescent="0.25">
      <c r="A14523" t="s">
        <v>476</v>
      </c>
      <c r="B14523" s="1">
        <v>45808</v>
      </c>
      <c r="C14523" t="s">
        <v>1273</v>
      </c>
      <c r="D14523" t="s">
        <v>1274</v>
      </c>
      <c r="E14523" s="4">
        <v>3570.6494999999991</v>
      </c>
      <c r="F14523" t="s">
        <v>1423</v>
      </c>
      <c r="G14523" t="s">
        <v>471</v>
      </c>
      <c r="H14523" t="s">
        <v>301</v>
      </c>
      <c r="I14523" t="s">
        <v>302</v>
      </c>
      <c r="J14523" t="s">
        <v>258</v>
      </c>
      <c r="L14523" t="s">
        <v>378</v>
      </c>
      <c r="M14523" t="s">
        <v>379</v>
      </c>
      <c r="N14523" t="s">
        <v>487</v>
      </c>
    </row>
    <row r="14524" spans="1:14" x14ac:dyDescent="0.25">
      <c r="A14524" t="s">
        <v>476</v>
      </c>
      <c r="B14524" s="1">
        <v>45838</v>
      </c>
      <c r="C14524" t="s">
        <v>1273</v>
      </c>
      <c r="D14524" t="s">
        <v>1274</v>
      </c>
      <c r="E14524" s="4">
        <v>4284.7793999999985</v>
      </c>
      <c r="F14524" t="s">
        <v>1423</v>
      </c>
      <c r="G14524" t="s">
        <v>471</v>
      </c>
      <c r="H14524" t="s">
        <v>301</v>
      </c>
      <c r="I14524" t="s">
        <v>302</v>
      </c>
      <c r="J14524" t="s">
        <v>258</v>
      </c>
      <c r="L14524" t="s">
        <v>378</v>
      </c>
      <c r="M14524" t="s">
        <v>379</v>
      </c>
      <c r="N14524" t="s">
        <v>487</v>
      </c>
    </row>
    <row r="14525" spans="1:14" x14ac:dyDescent="0.25">
      <c r="A14525" t="s">
        <v>476</v>
      </c>
      <c r="B14525" s="1">
        <v>45869</v>
      </c>
      <c r="C14525" t="s">
        <v>1273</v>
      </c>
      <c r="D14525" t="s">
        <v>1274</v>
      </c>
      <c r="E14525" s="4">
        <v>4998.9092999999984</v>
      </c>
      <c r="F14525" t="s">
        <v>1423</v>
      </c>
      <c r="G14525" t="s">
        <v>471</v>
      </c>
      <c r="H14525" t="s">
        <v>301</v>
      </c>
      <c r="I14525" t="s">
        <v>302</v>
      </c>
      <c r="J14525" t="s">
        <v>258</v>
      </c>
      <c r="L14525" t="s">
        <v>378</v>
      </c>
      <c r="M14525" t="s">
        <v>379</v>
      </c>
      <c r="N14525" t="s">
        <v>487</v>
      </c>
    </row>
    <row r="14526" spans="1:14" x14ac:dyDescent="0.25">
      <c r="A14526" t="s">
        <v>476</v>
      </c>
      <c r="B14526" s="1">
        <v>45900</v>
      </c>
      <c r="C14526" t="s">
        <v>1273</v>
      </c>
      <c r="D14526" t="s">
        <v>1274</v>
      </c>
      <c r="E14526" s="4">
        <v>5713.0391999999983</v>
      </c>
      <c r="F14526" t="s">
        <v>1423</v>
      </c>
      <c r="G14526" t="s">
        <v>471</v>
      </c>
      <c r="H14526" t="s">
        <v>301</v>
      </c>
      <c r="I14526" t="s">
        <v>302</v>
      </c>
      <c r="J14526" t="s">
        <v>258</v>
      </c>
      <c r="L14526" t="s">
        <v>378</v>
      </c>
      <c r="M14526" t="s">
        <v>379</v>
      </c>
      <c r="N14526" t="s">
        <v>487</v>
      </c>
    </row>
    <row r="14527" spans="1:14" x14ac:dyDescent="0.25">
      <c r="A14527" t="s">
        <v>476</v>
      </c>
      <c r="B14527" s="1">
        <v>45930</v>
      </c>
      <c r="C14527" t="s">
        <v>1273</v>
      </c>
      <c r="D14527" t="s">
        <v>1274</v>
      </c>
      <c r="E14527" s="4">
        <v>6427.1690999999983</v>
      </c>
      <c r="F14527" t="s">
        <v>1423</v>
      </c>
      <c r="G14527" t="s">
        <v>471</v>
      </c>
      <c r="H14527" t="s">
        <v>301</v>
      </c>
      <c r="I14527" t="s">
        <v>302</v>
      </c>
      <c r="J14527" t="s">
        <v>258</v>
      </c>
      <c r="L14527" t="s">
        <v>378</v>
      </c>
      <c r="M14527" t="s">
        <v>379</v>
      </c>
      <c r="N14527" t="s">
        <v>487</v>
      </c>
    </row>
    <row r="14528" spans="1:14" x14ac:dyDescent="0.25">
      <c r="A14528" t="s">
        <v>476</v>
      </c>
      <c r="B14528" s="1">
        <v>45961</v>
      </c>
      <c r="C14528" t="s">
        <v>1273</v>
      </c>
      <c r="D14528" t="s">
        <v>1274</v>
      </c>
      <c r="E14528" s="4">
        <v>7141.2989999999982</v>
      </c>
      <c r="F14528" t="s">
        <v>1423</v>
      </c>
      <c r="G14528" t="s">
        <v>471</v>
      </c>
      <c r="H14528" t="s">
        <v>301</v>
      </c>
      <c r="I14528" t="s">
        <v>302</v>
      </c>
      <c r="J14528" t="s">
        <v>258</v>
      </c>
      <c r="L14528" t="s">
        <v>378</v>
      </c>
      <c r="M14528" t="s">
        <v>379</v>
      </c>
      <c r="N14528" t="s">
        <v>487</v>
      </c>
    </row>
    <row r="14529" spans="1:14" x14ac:dyDescent="0.25">
      <c r="A14529" t="s">
        <v>476</v>
      </c>
      <c r="B14529" s="1">
        <v>45991</v>
      </c>
      <c r="C14529" t="s">
        <v>1273</v>
      </c>
      <c r="D14529" t="s">
        <v>1274</v>
      </c>
      <c r="E14529" s="4">
        <v>7855.4288999999981</v>
      </c>
      <c r="F14529" t="s">
        <v>1423</v>
      </c>
      <c r="G14529" t="s">
        <v>471</v>
      </c>
      <c r="H14529" t="s">
        <v>301</v>
      </c>
      <c r="I14529" t="s">
        <v>302</v>
      </c>
      <c r="J14529" t="s">
        <v>258</v>
      </c>
      <c r="L14529" t="s">
        <v>378</v>
      </c>
      <c r="M14529" t="s">
        <v>379</v>
      </c>
      <c r="N14529" t="s">
        <v>487</v>
      </c>
    </row>
    <row r="14530" spans="1:14" x14ac:dyDescent="0.25">
      <c r="A14530" t="s">
        <v>476</v>
      </c>
      <c r="B14530" s="1">
        <v>46022</v>
      </c>
      <c r="C14530" t="s">
        <v>1273</v>
      </c>
      <c r="D14530" t="s">
        <v>1274</v>
      </c>
      <c r="E14530" s="4">
        <v>8569.5587999999971</v>
      </c>
      <c r="F14530" t="s">
        <v>1423</v>
      </c>
      <c r="G14530" t="s">
        <v>471</v>
      </c>
      <c r="H14530" t="s">
        <v>301</v>
      </c>
      <c r="I14530" t="s">
        <v>302</v>
      </c>
      <c r="J14530" t="s">
        <v>258</v>
      </c>
      <c r="L14530" t="s">
        <v>378</v>
      </c>
      <c r="M14530" t="s">
        <v>379</v>
      </c>
      <c r="N14530" t="s">
        <v>487</v>
      </c>
    </row>
    <row r="14531" spans="1:14" x14ac:dyDescent="0.25">
      <c r="A14531" t="s">
        <v>476</v>
      </c>
      <c r="B14531" s="1">
        <v>45688</v>
      </c>
      <c r="C14531" t="s">
        <v>1260</v>
      </c>
      <c r="D14531" t="s">
        <v>1261</v>
      </c>
      <c r="E14531" s="4">
        <v>200</v>
      </c>
      <c r="F14531" t="s">
        <v>1423</v>
      </c>
      <c r="G14531" t="s">
        <v>471</v>
      </c>
      <c r="H14531" t="s">
        <v>311</v>
      </c>
      <c r="I14531" t="s">
        <v>312</v>
      </c>
      <c r="J14531" t="s">
        <v>264</v>
      </c>
      <c r="L14531" t="s">
        <v>378</v>
      </c>
      <c r="M14531" t="s">
        <v>379</v>
      </c>
      <c r="N14531" t="s">
        <v>487</v>
      </c>
    </row>
    <row r="14532" spans="1:14" x14ac:dyDescent="0.25">
      <c r="A14532" t="s">
        <v>476</v>
      </c>
      <c r="B14532" s="1">
        <v>45716</v>
      </c>
      <c r="C14532" t="s">
        <v>1260</v>
      </c>
      <c r="D14532" t="s">
        <v>1261</v>
      </c>
      <c r="E14532" s="4">
        <v>400</v>
      </c>
      <c r="F14532" t="s">
        <v>1423</v>
      </c>
      <c r="G14532" t="s">
        <v>471</v>
      </c>
      <c r="H14532" t="s">
        <v>311</v>
      </c>
      <c r="I14532" t="s">
        <v>312</v>
      </c>
      <c r="J14532" t="s">
        <v>264</v>
      </c>
      <c r="L14532" t="s">
        <v>378</v>
      </c>
      <c r="M14532" t="s">
        <v>379</v>
      </c>
      <c r="N14532" t="s">
        <v>487</v>
      </c>
    </row>
    <row r="14533" spans="1:14" x14ac:dyDescent="0.25">
      <c r="A14533" t="s">
        <v>476</v>
      </c>
      <c r="B14533" s="1">
        <v>45747</v>
      </c>
      <c r="C14533" t="s">
        <v>1260</v>
      </c>
      <c r="D14533" t="s">
        <v>1261</v>
      </c>
      <c r="E14533" s="4">
        <v>600</v>
      </c>
      <c r="F14533" t="s">
        <v>1423</v>
      </c>
      <c r="G14533" t="s">
        <v>471</v>
      </c>
      <c r="H14533" t="s">
        <v>311</v>
      </c>
      <c r="I14533" t="s">
        <v>312</v>
      </c>
      <c r="J14533" t="s">
        <v>264</v>
      </c>
      <c r="L14533" t="s">
        <v>378</v>
      </c>
      <c r="M14533" t="s">
        <v>379</v>
      </c>
      <c r="N14533" t="s">
        <v>487</v>
      </c>
    </row>
    <row r="14534" spans="1:14" x14ac:dyDescent="0.25">
      <c r="A14534" t="s">
        <v>476</v>
      </c>
      <c r="B14534" s="1">
        <v>45777</v>
      </c>
      <c r="C14534" t="s">
        <v>1260</v>
      </c>
      <c r="D14534" t="s">
        <v>1261</v>
      </c>
      <c r="E14534" s="4">
        <v>800</v>
      </c>
      <c r="F14534" t="s">
        <v>1423</v>
      </c>
      <c r="G14534" t="s">
        <v>471</v>
      </c>
      <c r="H14534" t="s">
        <v>311</v>
      </c>
      <c r="I14534" t="s">
        <v>312</v>
      </c>
      <c r="J14534" t="s">
        <v>264</v>
      </c>
      <c r="L14534" t="s">
        <v>378</v>
      </c>
      <c r="M14534" t="s">
        <v>379</v>
      </c>
      <c r="N14534" t="s">
        <v>487</v>
      </c>
    </row>
    <row r="14535" spans="1:14" x14ac:dyDescent="0.25">
      <c r="A14535" t="s">
        <v>476</v>
      </c>
      <c r="B14535" s="1">
        <v>45808</v>
      </c>
      <c r="C14535" t="s">
        <v>1260</v>
      </c>
      <c r="D14535" t="s">
        <v>1261</v>
      </c>
      <c r="E14535" s="4">
        <v>1000</v>
      </c>
      <c r="F14535" t="s">
        <v>1423</v>
      </c>
      <c r="G14535" t="s">
        <v>471</v>
      </c>
      <c r="H14535" t="s">
        <v>311</v>
      </c>
      <c r="I14535" t="s">
        <v>312</v>
      </c>
      <c r="J14535" t="s">
        <v>264</v>
      </c>
      <c r="L14535" t="s">
        <v>378</v>
      </c>
      <c r="M14535" t="s">
        <v>379</v>
      </c>
      <c r="N14535" t="s">
        <v>487</v>
      </c>
    </row>
    <row r="14536" spans="1:14" x14ac:dyDescent="0.25">
      <c r="A14536" t="s">
        <v>476</v>
      </c>
      <c r="B14536" s="1">
        <v>45838</v>
      </c>
      <c r="C14536" t="s">
        <v>1260</v>
      </c>
      <c r="D14536" t="s">
        <v>1261</v>
      </c>
      <c r="E14536" s="4">
        <v>1200</v>
      </c>
      <c r="F14536" t="s">
        <v>1423</v>
      </c>
      <c r="G14536" t="s">
        <v>471</v>
      </c>
      <c r="H14536" t="s">
        <v>311</v>
      </c>
      <c r="I14536" t="s">
        <v>312</v>
      </c>
      <c r="J14536" t="s">
        <v>264</v>
      </c>
      <c r="L14536" t="s">
        <v>378</v>
      </c>
      <c r="M14536" t="s">
        <v>379</v>
      </c>
      <c r="N14536" t="s">
        <v>487</v>
      </c>
    </row>
    <row r="14537" spans="1:14" x14ac:dyDescent="0.25">
      <c r="A14537" t="s">
        <v>476</v>
      </c>
      <c r="B14537" s="1">
        <v>45869</v>
      </c>
      <c r="C14537" t="s">
        <v>1260</v>
      </c>
      <c r="D14537" t="s">
        <v>1261</v>
      </c>
      <c r="E14537" s="4">
        <v>1400</v>
      </c>
      <c r="F14537" t="s">
        <v>1423</v>
      </c>
      <c r="G14537" t="s">
        <v>471</v>
      </c>
      <c r="H14537" t="s">
        <v>311</v>
      </c>
      <c r="I14537" t="s">
        <v>312</v>
      </c>
      <c r="J14537" t="s">
        <v>264</v>
      </c>
      <c r="L14537" t="s">
        <v>378</v>
      </c>
      <c r="M14537" t="s">
        <v>379</v>
      </c>
      <c r="N14537" t="s">
        <v>487</v>
      </c>
    </row>
    <row r="14538" spans="1:14" x14ac:dyDescent="0.25">
      <c r="A14538" t="s">
        <v>476</v>
      </c>
      <c r="B14538" s="1">
        <v>45900</v>
      </c>
      <c r="C14538" t="s">
        <v>1260</v>
      </c>
      <c r="D14538" t="s">
        <v>1261</v>
      </c>
      <c r="E14538" s="4">
        <v>1600</v>
      </c>
      <c r="F14538" t="s">
        <v>1423</v>
      </c>
      <c r="G14538" t="s">
        <v>471</v>
      </c>
      <c r="H14538" t="s">
        <v>311</v>
      </c>
      <c r="I14538" t="s">
        <v>312</v>
      </c>
      <c r="J14538" t="s">
        <v>264</v>
      </c>
      <c r="L14538" t="s">
        <v>378</v>
      </c>
      <c r="M14538" t="s">
        <v>379</v>
      </c>
      <c r="N14538" t="s">
        <v>487</v>
      </c>
    </row>
    <row r="14539" spans="1:14" x14ac:dyDescent="0.25">
      <c r="A14539" t="s">
        <v>476</v>
      </c>
      <c r="B14539" s="1">
        <v>45930</v>
      </c>
      <c r="C14539" t="s">
        <v>1260</v>
      </c>
      <c r="D14539" t="s">
        <v>1261</v>
      </c>
      <c r="E14539" s="4">
        <v>1800</v>
      </c>
      <c r="F14539" t="s">
        <v>1423</v>
      </c>
      <c r="G14539" t="s">
        <v>471</v>
      </c>
      <c r="H14539" t="s">
        <v>311</v>
      </c>
      <c r="I14539" t="s">
        <v>312</v>
      </c>
      <c r="J14539" t="s">
        <v>264</v>
      </c>
      <c r="L14539" t="s">
        <v>378</v>
      </c>
      <c r="M14539" t="s">
        <v>379</v>
      </c>
      <c r="N14539" t="s">
        <v>487</v>
      </c>
    </row>
    <row r="14540" spans="1:14" x14ac:dyDescent="0.25">
      <c r="A14540" t="s">
        <v>476</v>
      </c>
      <c r="B14540" s="1">
        <v>45961</v>
      </c>
      <c r="C14540" t="s">
        <v>1260</v>
      </c>
      <c r="D14540" t="s">
        <v>1261</v>
      </c>
      <c r="E14540" s="4">
        <v>2000</v>
      </c>
      <c r="F14540" t="s">
        <v>1423</v>
      </c>
      <c r="G14540" t="s">
        <v>471</v>
      </c>
      <c r="H14540" t="s">
        <v>311</v>
      </c>
      <c r="I14540" t="s">
        <v>312</v>
      </c>
      <c r="J14540" t="s">
        <v>264</v>
      </c>
      <c r="L14540" t="s">
        <v>378</v>
      </c>
      <c r="M14540" t="s">
        <v>379</v>
      </c>
      <c r="N14540" t="s">
        <v>487</v>
      </c>
    </row>
    <row r="14541" spans="1:14" x14ac:dyDescent="0.25">
      <c r="A14541" t="s">
        <v>476</v>
      </c>
      <c r="B14541" s="1">
        <v>45991</v>
      </c>
      <c r="C14541" t="s">
        <v>1260</v>
      </c>
      <c r="D14541" t="s">
        <v>1261</v>
      </c>
      <c r="E14541" s="4">
        <v>2200</v>
      </c>
      <c r="F14541" t="s">
        <v>1423</v>
      </c>
      <c r="G14541" t="s">
        <v>471</v>
      </c>
      <c r="H14541" t="s">
        <v>311</v>
      </c>
      <c r="I14541" t="s">
        <v>312</v>
      </c>
      <c r="J14541" t="s">
        <v>264</v>
      </c>
      <c r="L14541" t="s">
        <v>378</v>
      </c>
      <c r="M14541" t="s">
        <v>379</v>
      </c>
      <c r="N14541" t="s">
        <v>487</v>
      </c>
    </row>
    <row r="14542" spans="1:14" x14ac:dyDescent="0.25">
      <c r="A14542" t="s">
        <v>476</v>
      </c>
      <c r="B14542" s="1">
        <v>46022</v>
      </c>
      <c r="C14542" t="s">
        <v>1260</v>
      </c>
      <c r="D14542" t="s">
        <v>1261</v>
      </c>
      <c r="E14542" s="4">
        <v>2400</v>
      </c>
      <c r="F14542" t="s">
        <v>1423</v>
      </c>
      <c r="G14542" t="s">
        <v>471</v>
      </c>
      <c r="H14542" t="s">
        <v>311</v>
      </c>
      <c r="I14542" t="s">
        <v>312</v>
      </c>
      <c r="J14542" t="s">
        <v>264</v>
      </c>
      <c r="L14542" t="s">
        <v>378</v>
      </c>
      <c r="M14542" t="s">
        <v>379</v>
      </c>
      <c r="N14542" t="s">
        <v>487</v>
      </c>
    </row>
    <row r="14543" spans="1:14" x14ac:dyDescent="0.25">
      <c r="A14543" t="s">
        <v>476</v>
      </c>
      <c r="B14543" s="1">
        <v>45688</v>
      </c>
      <c r="C14543" t="s">
        <v>704</v>
      </c>
      <c r="D14543" t="s">
        <v>705</v>
      </c>
      <c r="E14543" s="4">
        <v>2517.4951000000001</v>
      </c>
      <c r="F14543" t="s">
        <v>1423</v>
      </c>
      <c r="G14543" t="s">
        <v>471</v>
      </c>
      <c r="H14543" t="s">
        <v>311</v>
      </c>
      <c r="I14543" t="s">
        <v>312</v>
      </c>
      <c r="J14543" t="s">
        <v>264</v>
      </c>
      <c r="L14543" t="s">
        <v>378</v>
      </c>
      <c r="M14543" t="s">
        <v>379</v>
      </c>
      <c r="N14543" t="s">
        <v>487</v>
      </c>
    </row>
    <row r="14544" spans="1:14" x14ac:dyDescent="0.25">
      <c r="A14544" t="s">
        <v>476</v>
      </c>
      <c r="B14544" s="1">
        <v>45716</v>
      </c>
      <c r="C14544" t="s">
        <v>704</v>
      </c>
      <c r="D14544" t="s">
        <v>705</v>
      </c>
      <c r="E14544" s="4">
        <v>5034.9902000000002</v>
      </c>
      <c r="F14544" t="s">
        <v>1423</v>
      </c>
      <c r="G14544" t="s">
        <v>471</v>
      </c>
      <c r="H14544" t="s">
        <v>311</v>
      </c>
      <c r="I14544" t="s">
        <v>312</v>
      </c>
      <c r="J14544" t="s">
        <v>264</v>
      </c>
      <c r="L14544" t="s">
        <v>378</v>
      </c>
      <c r="M14544" t="s">
        <v>379</v>
      </c>
      <c r="N14544" t="s">
        <v>487</v>
      </c>
    </row>
    <row r="14545" spans="1:14" x14ac:dyDescent="0.25">
      <c r="A14545" t="s">
        <v>476</v>
      </c>
      <c r="B14545" s="1">
        <v>45747</v>
      </c>
      <c r="C14545" t="s">
        <v>704</v>
      </c>
      <c r="D14545" t="s">
        <v>705</v>
      </c>
      <c r="E14545" s="4">
        <v>7552.4853000000003</v>
      </c>
      <c r="F14545" t="s">
        <v>1423</v>
      </c>
      <c r="G14545" t="s">
        <v>471</v>
      </c>
      <c r="H14545" t="s">
        <v>311</v>
      </c>
      <c r="I14545" t="s">
        <v>312</v>
      </c>
      <c r="J14545" t="s">
        <v>264</v>
      </c>
      <c r="L14545" t="s">
        <v>378</v>
      </c>
      <c r="M14545" t="s">
        <v>379</v>
      </c>
      <c r="N14545" t="s">
        <v>487</v>
      </c>
    </row>
    <row r="14546" spans="1:14" x14ac:dyDescent="0.25">
      <c r="A14546" t="s">
        <v>476</v>
      </c>
      <c r="B14546" s="1">
        <v>45777</v>
      </c>
      <c r="C14546" t="s">
        <v>704</v>
      </c>
      <c r="D14546" t="s">
        <v>705</v>
      </c>
      <c r="E14546" s="4">
        <v>10069.9804</v>
      </c>
      <c r="F14546" t="s">
        <v>1423</v>
      </c>
      <c r="G14546" t="s">
        <v>471</v>
      </c>
      <c r="H14546" t="s">
        <v>311</v>
      </c>
      <c r="I14546" t="s">
        <v>312</v>
      </c>
      <c r="J14546" t="s">
        <v>264</v>
      </c>
      <c r="L14546" t="s">
        <v>378</v>
      </c>
      <c r="M14546" t="s">
        <v>379</v>
      </c>
      <c r="N14546" t="s">
        <v>487</v>
      </c>
    </row>
    <row r="14547" spans="1:14" x14ac:dyDescent="0.25">
      <c r="A14547" t="s">
        <v>476</v>
      </c>
      <c r="B14547" s="1">
        <v>45808</v>
      </c>
      <c r="C14547" t="s">
        <v>704</v>
      </c>
      <c r="D14547" t="s">
        <v>705</v>
      </c>
      <c r="E14547" s="4">
        <v>12587.4755</v>
      </c>
      <c r="F14547" t="s">
        <v>1423</v>
      </c>
      <c r="G14547" t="s">
        <v>471</v>
      </c>
      <c r="H14547" t="s">
        <v>311</v>
      </c>
      <c r="I14547" t="s">
        <v>312</v>
      </c>
      <c r="J14547" t="s">
        <v>264</v>
      </c>
      <c r="L14547" t="s">
        <v>378</v>
      </c>
      <c r="M14547" t="s">
        <v>379</v>
      </c>
      <c r="N14547" t="s">
        <v>487</v>
      </c>
    </row>
    <row r="14548" spans="1:14" x14ac:dyDescent="0.25">
      <c r="A14548" t="s">
        <v>476</v>
      </c>
      <c r="B14548" s="1">
        <v>45838</v>
      </c>
      <c r="C14548" t="s">
        <v>704</v>
      </c>
      <c r="D14548" t="s">
        <v>705</v>
      </c>
      <c r="E14548" s="4">
        <v>15104.970600000001</v>
      </c>
      <c r="F14548" t="s">
        <v>1423</v>
      </c>
      <c r="G14548" t="s">
        <v>471</v>
      </c>
      <c r="H14548" t="s">
        <v>311</v>
      </c>
      <c r="I14548" t="s">
        <v>312</v>
      </c>
      <c r="J14548" t="s">
        <v>264</v>
      </c>
      <c r="L14548" t="s">
        <v>378</v>
      </c>
      <c r="M14548" t="s">
        <v>379</v>
      </c>
      <c r="N14548" t="s">
        <v>487</v>
      </c>
    </row>
    <row r="14549" spans="1:14" x14ac:dyDescent="0.25">
      <c r="A14549" t="s">
        <v>476</v>
      </c>
      <c r="B14549" s="1">
        <v>45869</v>
      </c>
      <c r="C14549" t="s">
        <v>704</v>
      </c>
      <c r="D14549" t="s">
        <v>705</v>
      </c>
      <c r="E14549" s="4">
        <v>17622.465700000001</v>
      </c>
      <c r="F14549" t="s">
        <v>1423</v>
      </c>
      <c r="G14549" t="s">
        <v>471</v>
      </c>
      <c r="H14549" t="s">
        <v>311</v>
      </c>
      <c r="I14549" t="s">
        <v>312</v>
      </c>
      <c r="J14549" t="s">
        <v>264</v>
      </c>
      <c r="L14549" t="s">
        <v>378</v>
      </c>
      <c r="M14549" t="s">
        <v>379</v>
      </c>
      <c r="N14549" t="s">
        <v>487</v>
      </c>
    </row>
    <row r="14550" spans="1:14" x14ac:dyDescent="0.25">
      <c r="A14550" t="s">
        <v>476</v>
      </c>
      <c r="B14550" s="1">
        <v>45900</v>
      </c>
      <c r="C14550" t="s">
        <v>704</v>
      </c>
      <c r="D14550" t="s">
        <v>705</v>
      </c>
      <c r="E14550" s="4">
        <v>20139.960800000001</v>
      </c>
      <c r="F14550" t="s">
        <v>1423</v>
      </c>
      <c r="G14550" t="s">
        <v>471</v>
      </c>
      <c r="H14550" t="s">
        <v>311</v>
      </c>
      <c r="I14550" t="s">
        <v>312</v>
      </c>
      <c r="J14550" t="s">
        <v>264</v>
      </c>
      <c r="L14550" t="s">
        <v>378</v>
      </c>
      <c r="M14550" t="s">
        <v>379</v>
      </c>
      <c r="N14550" t="s">
        <v>487</v>
      </c>
    </row>
    <row r="14551" spans="1:14" x14ac:dyDescent="0.25">
      <c r="A14551" t="s">
        <v>476</v>
      </c>
      <c r="B14551" s="1">
        <v>45930</v>
      </c>
      <c r="C14551" t="s">
        <v>704</v>
      </c>
      <c r="D14551" t="s">
        <v>705</v>
      </c>
      <c r="E14551" s="4">
        <v>22657.455900000001</v>
      </c>
      <c r="F14551" t="s">
        <v>1423</v>
      </c>
      <c r="G14551" t="s">
        <v>471</v>
      </c>
      <c r="H14551" t="s">
        <v>311</v>
      </c>
      <c r="I14551" t="s">
        <v>312</v>
      </c>
      <c r="J14551" t="s">
        <v>264</v>
      </c>
      <c r="L14551" t="s">
        <v>378</v>
      </c>
      <c r="M14551" t="s">
        <v>379</v>
      </c>
      <c r="N14551" t="s">
        <v>487</v>
      </c>
    </row>
    <row r="14552" spans="1:14" x14ac:dyDescent="0.25">
      <c r="A14552" t="s">
        <v>476</v>
      </c>
      <c r="B14552" s="1">
        <v>45961</v>
      </c>
      <c r="C14552" t="s">
        <v>704</v>
      </c>
      <c r="D14552" t="s">
        <v>705</v>
      </c>
      <c r="E14552" s="4">
        <v>25174.951000000001</v>
      </c>
      <c r="F14552" t="s">
        <v>1423</v>
      </c>
      <c r="G14552" t="s">
        <v>471</v>
      </c>
      <c r="H14552" t="s">
        <v>311</v>
      </c>
      <c r="I14552" t="s">
        <v>312</v>
      </c>
      <c r="J14552" t="s">
        <v>264</v>
      </c>
      <c r="L14552" t="s">
        <v>378</v>
      </c>
      <c r="M14552" t="s">
        <v>379</v>
      </c>
      <c r="N14552" t="s">
        <v>487</v>
      </c>
    </row>
    <row r="14553" spans="1:14" x14ac:dyDescent="0.25">
      <c r="A14553" t="s">
        <v>476</v>
      </c>
      <c r="B14553" s="1">
        <v>45991</v>
      </c>
      <c r="C14553" t="s">
        <v>704</v>
      </c>
      <c r="D14553" t="s">
        <v>705</v>
      </c>
      <c r="E14553" s="4">
        <v>27692.446100000001</v>
      </c>
      <c r="F14553" t="s">
        <v>1423</v>
      </c>
      <c r="G14553" t="s">
        <v>471</v>
      </c>
      <c r="H14553" t="s">
        <v>311</v>
      </c>
      <c r="I14553" t="s">
        <v>312</v>
      </c>
      <c r="J14553" t="s">
        <v>264</v>
      </c>
      <c r="L14553" t="s">
        <v>378</v>
      </c>
      <c r="M14553" t="s">
        <v>379</v>
      </c>
      <c r="N14553" t="s">
        <v>487</v>
      </c>
    </row>
    <row r="14554" spans="1:14" x14ac:dyDescent="0.25">
      <c r="A14554" t="s">
        <v>476</v>
      </c>
      <c r="B14554" s="1">
        <v>46022</v>
      </c>
      <c r="C14554" t="s">
        <v>704</v>
      </c>
      <c r="D14554" t="s">
        <v>705</v>
      </c>
      <c r="E14554" s="4">
        <v>30209.941200000001</v>
      </c>
      <c r="F14554" t="s">
        <v>1423</v>
      </c>
      <c r="G14554" t="s">
        <v>471</v>
      </c>
      <c r="H14554" t="s">
        <v>311</v>
      </c>
      <c r="I14554" t="s">
        <v>312</v>
      </c>
      <c r="J14554" t="s">
        <v>264</v>
      </c>
      <c r="L14554" t="s">
        <v>378</v>
      </c>
      <c r="M14554" t="s">
        <v>379</v>
      </c>
      <c r="N14554" t="s">
        <v>487</v>
      </c>
    </row>
    <row r="14555" spans="1:14" x14ac:dyDescent="0.25">
      <c r="A14555" t="s">
        <v>476</v>
      </c>
      <c r="B14555" s="1">
        <v>45688</v>
      </c>
      <c r="C14555" t="s">
        <v>708</v>
      </c>
      <c r="D14555" t="s">
        <v>709</v>
      </c>
      <c r="E14555" s="4">
        <v>134.17000000000007</v>
      </c>
      <c r="F14555" t="s">
        <v>1423</v>
      </c>
      <c r="G14555" t="s">
        <v>471</v>
      </c>
      <c r="H14555" t="s">
        <v>301</v>
      </c>
      <c r="I14555" t="s">
        <v>302</v>
      </c>
      <c r="J14555" t="s">
        <v>258</v>
      </c>
      <c r="L14555" t="s">
        <v>378</v>
      </c>
      <c r="M14555" t="s">
        <v>379</v>
      </c>
      <c r="N14555" t="s">
        <v>482</v>
      </c>
    </row>
    <row r="14556" spans="1:14" x14ac:dyDescent="0.25">
      <c r="A14556" t="s">
        <v>476</v>
      </c>
      <c r="B14556" s="1">
        <v>45716</v>
      </c>
      <c r="C14556" t="s">
        <v>708</v>
      </c>
      <c r="D14556" t="s">
        <v>709</v>
      </c>
      <c r="E14556" s="4">
        <v>268.34000000000003</v>
      </c>
      <c r="F14556" t="s">
        <v>1423</v>
      </c>
      <c r="G14556" t="s">
        <v>471</v>
      </c>
      <c r="H14556" t="s">
        <v>301</v>
      </c>
      <c r="I14556" t="s">
        <v>302</v>
      </c>
      <c r="J14556" t="s">
        <v>258</v>
      </c>
      <c r="L14556" t="s">
        <v>378</v>
      </c>
      <c r="M14556" t="s">
        <v>379</v>
      </c>
      <c r="N14556" t="s">
        <v>482</v>
      </c>
    </row>
    <row r="14557" spans="1:14" x14ac:dyDescent="0.25">
      <c r="A14557" t="s">
        <v>476</v>
      </c>
      <c r="B14557" s="1">
        <v>45747</v>
      </c>
      <c r="C14557" t="s">
        <v>708</v>
      </c>
      <c r="D14557" t="s">
        <v>709</v>
      </c>
      <c r="E14557" s="4">
        <v>402.51</v>
      </c>
      <c r="F14557" t="s">
        <v>1423</v>
      </c>
      <c r="G14557" t="s">
        <v>471</v>
      </c>
      <c r="H14557" t="s">
        <v>301</v>
      </c>
      <c r="I14557" t="s">
        <v>302</v>
      </c>
      <c r="J14557" t="s">
        <v>258</v>
      </c>
      <c r="L14557" t="s">
        <v>378</v>
      </c>
      <c r="M14557" t="s">
        <v>379</v>
      </c>
      <c r="N14557" t="s">
        <v>482</v>
      </c>
    </row>
    <row r="14558" spans="1:14" x14ac:dyDescent="0.25">
      <c r="A14558" t="s">
        <v>476</v>
      </c>
      <c r="B14558" s="1">
        <v>45777</v>
      </c>
      <c r="C14558" t="s">
        <v>708</v>
      </c>
      <c r="D14558" t="s">
        <v>709</v>
      </c>
      <c r="E14558" s="4">
        <v>536.67999999999995</v>
      </c>
      <c r="F14558" t="s">
        <v>1423</v>
      </c>
      <c r="G14558" t="s">
        <v>471</v>
      </c>
      <c r="H14558" t="s">
        <v>301</v>
      </c>
      <c r="I14558" t="s">
        <v>302</v>
      </c>
      <c r="J14558" t="s">
        <v>258</v>
      </c>
      <c r="L14558" t="s">
        <v>378</v>
      </c>
      <c r="M14558" t="s">
        <v>379</v>
      </c>
      <c r="N14558" t="s">
        <v>482</v>
      </c>
    </row>
    <row r="14559" spans="1:14" x14ac:dyDescent="0.25">
      <c r="A14559" t="s">
        <v>476</v>
      </c>
      <c r="B14559" s="1">
        <v>45808</v>
      </c>
      <c r="C14559" t="s">
        <v>708</v>
      </c>
      <c r="D14559" t="s">
        <v>709</v>
      </c>
      <c r="E14559" s="4">
        <v>670.84999999999991</v>
      </c>
      <c r="F14559" t="s">
        <v>1423</v>
      </c>
      <c r="G14559" t="s">
        <v>471</v>
      </c>
      <c r="H14559" t="s">
        <v>301</v>
      </c>
      <c r="I14559" t="s">
        <v>302</v>
      </c>
      <c r="J14559" t="s">
        <v>258</v>
      </c>
      <c r="L14559" t="s">
        <v>378</v>
      </c>
      <c r="M14559" t="s">
        <v>379</v>
      </c>
      <c r="N14559" t="s">
        <v>482</v>
      </c>
    </row>
    <row r="14560" spans="1:14" x14ac:dyDescent="0.25">
      <c r="A14560" t="s">
        <v>476</v>
      </c>
      <c r="B14560" s="1">
        <v>45838</v>
      </c>
      <c r="C14560" t="s">
        <v>708</v>
      </c>
      <c r="D14560" t="s">
        <v>709</v>
      </c>
      <c r="E14560" s="4">
        <v>805.01999999999987</v>
      </c>
      <c r="F14560" t="s">
        <v>1423</v>
      </c>
      <c r="G14560" t="s">
        <v>471</v>
      </c>
      <c r="H14560" t="s">
        <v>301</v>
      </c>
      <c r="I14560" t="s">
        <v>302</v>
      </c>
      <c r="J14560" t="s">
        <v>258</v>
      </c>
      <c r="L14560" t="s">
        <v>378</v>
      </c>
      <c r="M14560" t="s">
        <v>379</v>
      </c>
      <c r="N14560" t="s">
        <v>482</v>
      </c>
    </row>
    <row r="14561" spans="1:14" x14ac:dyDescent="0.25">
      <c r="A14561" t="s">
        <v>476</v>
      </c>
      <c r="B14561" s="1">
        <v>45869</v>
      </c>
      <c r="C14561" t="s">
        <v>708</v>
      </c>
      <c r="D14561" t="s">
        <v>709</v>
      </c>
      <c r="E14561" s="4">
        <v>939.1866666666665</v>
      </c>
      <c r="F14561" t="s">
        <v>1423</v>
      </c>
      <c r="G14561" t="s">
        <v>471</v>
      </c>
      <c r="H14561" t="s">
        <v>301</v>
      </c>
      <c r="I14561" t="s">
        <v>302</v>
      </c>
      <c r="J14561" t="s">
        <v>258</v>
      </c>
      <c r="L14561" t="s">
        <v>378</v>
      </c>
      <c r="M14561" t="s">
        <v>379</v>
      </c>
      <c r="N14561" t="s">
        <v>482</v>
      </c>
    </row>
    <row r="14562" spans="1:14" x14ac:dyDescent="0.25">
      <c r="A14562" t="s">
        <v>476</v>
      </c>
      <c r="B14562" s="1">
        <v>45900</v>
      </c>
      <c r="C14562" t="s">
        <v>708</v>
      </c>
      <c r="D14562" t="s">
        <v>709</v>
      </c>
      <c r="E14562" s="4">
        <v>1073.3533333333332</v>
      </c>
      <c r="F14562" t="s">
        <v>1423</v>
      </c>
      <c r="G14562" t="s">
        <v>471</v>
      </c>
      <c r="H14562" t="s">
        <v>301</v>
      </c>
      <c r="I14562" t="s">
        <v>302</v>
      </c>
      <c r="J14562" t="s">
        <v>258</v>
      </c>
      <c r="L14562" t="s">
        <v>378</v>
      </c>
      <c r="M14562" t="s">
        <v>379</v>
      </c>
      <c r="N14562" t="s">
        <v>482</v>
      </c>
    </row>
    <row r="14563" spans="1:14" x14ac:dyDescent="0.25">
      <c r="A14563" t="s">
        <v>476</v>
      </c>
      <c r="B14563" s="1">
        <v>45930</v>
      </c>
      <c r="C14563" t="s">
        <v>708</v>
      </c>
      <c r="D14563" t="s">
        <v>709</v>
      </c>
      <c r="E14563" s="4">
        <v>1207.52</v>
      </c>
      <c r="F14563" t="s">
        <v>1423</v>
      </c>
      <c r="G14563" t="s">
        <v>471</v>
      </c>
      <c r="H14563" t="s">
        <v>301</v>
      </c>
      <c r="I14563" t="s">
        <v>302</v>
      </c>
      <c r="J14563" t="s">
        <v>258</v>
      </c>
      <c r="L14563" t="s">
        <v>378</v>
      </c>
      <c r="M14563" t="s">
        <v>379</v>
      </c>
      <c r="N14563" t="s">
        <v>482</v>
      </c>
    </row>
    <row r="14564" spans="1:14" x14ac:dyDescent="0.25">
      <c r="A14564" t="s">
        <v>476</v>
      </c>
      <c r="B14564" s="1">
        <v>45961</v>
      </c>
      <c r="C14564" t="s">
        <v>708</v>
      </c>
      <c r="D14564" t="s">
        <v>709</v>
      </c>
      <c r="E14564" s="4">
        <v>1341.6866666666667</v>
      </c>
      <c r="F14564" t="s">
        <v>1423</v>
      </c>
      <c r="G14564" t="s">
        <v>471</v>
      </c>
      <c r="H14564" t="s">
        <v>301</v>
      </c>
      <c r="I14564" t="s">
        <v>302</v>
      </c>
      <c r="J14564" t="s">
        <v>258</v>
      </c>
      <c r="L14564" t="s">
        <v>378</v>
      </c>
      <c r="M14564" t="s">
        <v>379</v>
      </c>
      <c r="N14564" t="s">
        <v>482</v>
      </c>
    </row>
    <row r="14565" spans="1:14" x14ac:dyDescent="0.25">
      <c r="A14565" t="s">
        <v>476</v>
      </c>
      <c r="B14565" s="1">
        <v>45991</v>
      </c>
      <c r="C14565" t="s">
        <v>708</v>
      </c>
      <c r="D14565" t="s">
        <v>709</v>
      </c>
      <c r="E14565" s="4">
        <v>1475.8533333333335</v>
      </c>
      <c r="F14565" t="s">
        <v>1423</v>
      </c>
      <c r="G14565" t="s">
        <v>471</v>
      </c>
      <c r="H14565" t="s">
        <v>301</v>
      </c>
      <c r="I14565" t="s">
        <v>302</v>
      </c>
      <c r="J14565" t="s">
        <v>258</v>
      </c>
      <c r="L14565" t="s">
        <v>378</v>
      </c>
      <c r="M14565" t="s">
        <v>379</v>
      </c>
      <c r="N14565" t="s">
        <v>482</v>
      </c>
    </row>
    <row r="14566" spans="1:14" x14ac:dyDescent="0.25">
      <c r="A14566" t="s">
        <v>476</v>
      </c>
      <c r="B14566" s="1">
        <v>46022</v>
      </c>
      <c r="C14566" t="s">
        <v>708</v>
      </c>
      <c r="D14566" t="s">
        <v>709</v>
      </c>
      <c r="E14566" s="4">
        <v>1610.0200000000002</v>
      </c>
      <c r="F14566" t="s">
        <v>1423</v>
      </c>
      <c r="G14566" t="s">
        <v>471</v>
      </c>
      <c r="H14566" t="s">
        <v>301</v>
      </c>
      <c r="I14566" t="s">
        <v>302</v>
      </c>
      <c r="J14566" t="s">
        <v>258</v>
      </c>
      <c r="L14566" t="s">
        <v>378</v>
      </c>
      <c r="M14566" t="s">
        <v>379</v>
      </c>
      <c r="N14566" t="s">
        <v>482</v>
      </c>
    </row>
    <row r="14567" spans="1:14" x14ac:dyDescent="0.25">
      <c r="A14567" t="s">
        <v>476</v>
      </c>
      <c r="B14567" s="1">
        <v>45688</v>
      </c>
      <c r="C14567" t="s">
        <v>712</v>
      </c>
      <c r="D14567" t="s">
        <v>713</v>
      </c>
      <c r="E14567" s="4">
        <v>79.329999999999984</v>
      </c>
      <c r="F14567" t="s">
        <v>1423</v>
      </c>
      <c r="G14567" t="s">
        <v>471</v>
      </c>
      <c r="H14567" t="s">
        <v>311</v>
      </c>
      <c r="I14567" t="s">
        <v>312</v>
      </c>
      <c r="J14567" t="s">
        <v>264</v>
      </c>
      <c r="L14567" t="s">
        <v>378</v>
      </c>
      <c r="M14567" t="s">
        <v>379</v>
      </c>
      <c r="N14567" t="s">
        <v>487</v>
      </c>
    </row>
    <row r="14568" spans="1:14" x14ac:dyDescent="0.25">
      <c r="A14568" t="s">
        <v>476</v>
      </c>
      <c r="B14568" s="1">
        <v>45716</v>
      </c>
      <c r="C14568" t="s">
        <v>712</v>
      </c>
      <c r="D14568" t="s">
        <v>713</v>
      </c>
      <c r="E14568" s="4">
        <v>158.65999999999997</v>
      </c>
      <c r="F14568" t="s">
        <v>1423</v>
      </c>
      <c r="G14568" t="s">
        <v>471</v>
      </c>
      <c r="H14568" t="s">
        <v>311</v>
      </c>
      <c r="I14568" t="s">
        <v>312</v>
      </c>
      <c r="J14568" t="s">
        <v>264</v>
      </c>
      <c r="L14568" t="s">
        <v>378</v>
      </c>
      <c r="M14568" t="s">
        <v>379</v>
      </c>
      <c r="N14568" t="s">
        <v>487</v>
      </c>
    </row>
    <row r="14569" spans="1:14" x14ac:dyDescent="0.25">
      <c r="A14569" t="s">
        <v>476</v>
      </c>
      <c r="B14569" s="1">
        <v>45747</v>
      </c>
      <c r="C14569" t="s">
        <v>712</v>
      </c>
      <c r="D14569" t="s">
        <v>713</v>
      </c>
      <c r="E14569" s="4">
        <v>237.98999999999995</v>
      </c>
      <c r="F14569" t="s">
        <v>1423</v>
      </c>
      <c r="G14569" t="s">
        <v>471</v>
      </c>
      <c r="H14569" t="s">
        <v>311</v>
      </c>
      <c r="I14569" t="s">
        <v>312</v>
      </c>
      <c r="J14569" t="s">
        <v>264</v>
      </c>
      <c r="L14569" t="s">
        <v>378</v>
      </c>
      <c r="M14569" t="s">
        <v>379</v>
      </c>
      <c r="N14569" t="s">
        <v>487</v>
      </c>
    </row>
    <row r="14570" spans="1:14" x14ac:dyDescent="0.25">
      <c r="A14570" t="s">
        <v>476</v>
      </c>
      <c r="B14570" s="1">
        <v>45777</v>
      </c>
      <c r="C14570" t="s">
        <v>712</v>
      </c>
      <c r="D14570" t="s">
        <v>713</v>
      </c>
      <c r="E14570" s="4">
        <v>317.31999999999994</v>
      </c>
      <c r="F14570" t="s">
        <v>1423</v>
      </c>
      <c r="G14570" t="s">
        <v>471</v>
      </c>
      <c r="H14570" t="s">
        <v>311</v>
      </c>
      <c r="I14570" t="s">
        <v>312</v>
      </c>
      <c r="J14570" t="s">
        <v>264</v>
      </c>
      <c r="L14570" t="s">
        <v>378</v>
      </c>
      <c r="M14570" t="s">
        <v>379</v>
      </c>
      <c r="N14570" t="s">
        <v>487</v>
      </c>
    </row>
    <row r="14571" spans="1:14" x14ac:dyDescent="0.25">
      <c r="A14571" t="s">
        <v>476</v>
      </c>
      <c r="B14571" s="1">
        <v>45808</v>
      </c>
      <c r="C14571" t="s">
        <v>712</v>
      </c>
      <c r="D14571" t="s">
        <v>713</v>
      </c>
      <c r="E14571" s="4">
        <v>396.64999999999992</v>
      </c>
      <c r="F14571" t="s">
        <v>1423</v>
      </c>
      <c r="G14571" t="s">
        <v>471</v>
      </c>
      <c r="H14571" t="s">
        <v>311</v>
      </c>
      <c r="I14571" t="s">
        <v>312</v>
      </c>
      <c r="J14571" t="s">
        <v>264</v>
      </c>
      <c r="L14571" t="s">
        <v>378</v>
      </c>
      <c r="M14571" t="s">
        <v>379</v>
      </c>
      <c r="N14571" t="s">
        <v>487</v>
      </c>
    </row>
    <row r="14572" spans="1:14" x14ac:dyDescent="0.25">
      <c r="A14572" t="s">
        <v>476</v>
      </c>
      <c r="B14572" s="1">
        <v>45838</v>
      </c>
      <c r="C14572" t="s">
        <v>712</v>
      </c>
      <c r="D14572" t="s">
        <v>713</v>
      </c>
      <c r="E14572" s="4">
        <v>475.9799999999999</v>
      </c>
      <c r="F14572" t="s">
        <v>1423</v>
      </c>
      <c r="G14572" t="s">
        <v>471</v>
      </c>
      <c r="H14572" t="s">
        <v>311</v>
      </c>
      <c r="I14572" t="s">
        <v>312</v>
      </c>
      <c r="J14572" t="s">
        <v>264</v>
      </c>
      <c r="L14572" t="s">
        <v>378</v>
      </c>
      <c r="M14572" t="s">
        <v>379</v>
      </c>
      <c r="N14572" t="s">
        <v>487</v>
      </c>
    </row>
    <row r="14573" spans="1:14" x14ac:dyDescent="0.25">
      <c r="A14573" t="s">
        <v>476</v>
      </c>
      <c r="B14573" s="1">
        <v>45869</v>
      </c>
      <c r="C14573" t="s">
        <v>712</v>
      </c>
      <c r="D14573" t="s">
        <v>713</v>
      </c>
      <c r="E14573" s="4">
        <v>555.30999999999995</v>
      </c>
      <c r="F14573" t="s">
        <v>1423</v>
      </c>
      <c r="G14573" t="s">
        <v>471</v>
      </c>
      <c r="H14573" t="s">
        <v>311</v>
      </c>
      <c r="I14573" t="s">
        <v>312</v>
      </c>
      <c r="J14573" t="s">
        <v>264</v>
      </c>
      <c r="L14573" t="s">
        <v>378</v>
      </c>
      <c r="M14573" t="s">
        <v>379</v>
      </c>
      <c r="N14573" t="s">
        <v>487</v>
      </c>
    </row>
    <row r="14574" spans="1:14" x14ac:dyDescent="0.25">
      <c r="A14574" t="s">
        <v>476</v>
      </c>
      <c r="B14574" s="1">
        <v>45900</v>
      </c>
      <c r="C14574" t="s">
        <v>712</v>
      </c>
      <c r="D14574" t="s">
        <v>713</v>
      </c>
      <c r="E14574" s="4">
        <v>634.63999999999987</v>
      </c>
      <c r="F14574" t="s">
        <v>1423</v>
      </c>
      <c r="G14574" t="s">
        <v>471</v>
      </c>
      <c r="H14574" t="s">
        <v>311</v>
      </c>
      <c r="I14574" t="s">
        <v>312</v>
      </c>
      <c r="J14574" t="s">
        <v>264</v>
      </c>
      <c r="L14574" t="s">
        <v>378</v>
      </c>
      <c r="M14574" t="s">
        <v>379</v>
      </c>
      <c r="N14574" t="s">
        <v>487</v>
      </c>
    </row>
    <row r="14575" spans="1:14" x14ac:dyDescent="0.25">
      <c r="A14575" t="s">
        <v>476</v>
      </c>
      <c r="B14575" s="1">
        <v>45930</v>
      </c>
      <c r="C14575" t="s">
        <v>712</v>
      </c>
      <c r="D14575" t="s">
        <v>713</v>
      </c>
      <c r="E14575" s="4">
        <v>713.9699999999998</v>
      </c>
      <c r="F14575" t="s">
        <v>1423</v>
      </c>
      <c r="G14575" t="s">
        <v>471</v>
      </c>
      <c r="H14575" t="s">
        <v>311</v>
      </c>
      <c r="I14575" t="s">
        <v>312</v>
      </c>
      <c r="J14575" t="s">
        <v>264</v>
      </c>
      <c r="L14575" t="s">
        <v>378</v>
      </c>
      <c r="M14575" t="s">
        <v>379</v>
      </c>
      <c r="N14575" t="s">
        <v>487</v>
      </c>
    </row>
    <row r="14576" spans="1:14" x14ac:dyDescent="0.25">
      <c r="A14576" t="s">
        <v>476</v>
      </c>
      <c r="B14576" s="1">
        <v>45961</v>
      </c>
      <c r="C14576" t="s">
        <v>712</v>
      </c>
      <c r="D14576" t="s">
        <v>713</v>
      </c>
      <c r="E14576" s="4">
        <v>793.29999999999973</v>
      </c>
      <c r="F14576" t="s">
        <v>1423</v>
      </c>
      <c r="G14576" t="s">
        <v>471</v>
      </c>
      <c r="H14576" t="s">
        <v>311</v>
      </c>
      <c r="I14576" t="s">
        <v>312</v>
      </c>
      <c r="J14576" t="s">
        <v>264</v>
      </c>
      <c r="L14576" t="s">
        <v>378</v>
      </c>
      <c r="M14576" t="s">
        <v>379</v>
      </c>
      <c r="N14576" t="s">
        <v>487</v>
      </c>
    </row>
    <row r="14577" spans="1:14" x14ac:dyDescent="0.25">
      <c r="A14577" t="s">
        <v>476</v>
      </c>
      <c r="B14577" s="1">
        <v>45991</v>
      </c>
      <c r="C14577" t="s">
        <v>712</v>
      </c>
      <c r="D14577" t="s">
        <v>713</v>
      </c>
      <c r="E14577" s="4">
        <v>872.62999999999965</v>
      </c>
      <c r="F14577" t="s">
        <v>1423</v>
      </c>
      <c r="G14577" t="s">
        <v>471</v>
      </c>
      <c r="H14577" t="s">
        <v>311</v>
      </c>
      <c r="I14577" t="s">
        <v>312</v>
      </c>
      <c r="J14577" t="s">
        <v>264</v>
      </c>
      <c r="L14577" t="s">
        <v>378</v>
      </c>
      <c r="M14577" t="s">
        <v>379</v>
      </c>
      <c r="N14577" t="s">
        <v>487</v>
      </c>
    </row>
    <row r="14578" spans="1:14" x14ac:dyDescent="0.25">
      <c r="A14578" t="s">
        <v>476</v>
      </c>
      <c r="B14578" s="1">
        <v>46022</v>
      </c>
      <c r="C14578" t="s">
        <v>712</v>
      </c>
      <c r="D14578" t="s">
        <v>713</v>
      </c>
      <c r="E14578" s="4">
        <v>951.95999999999958</v>
      </c>
      <c r="F14578" t="s">
        <v>1423</v>
      </c>
      <c r="G14578" t="s">
        <v>471</v>
      </c>
      <c r="H14578" t="s">
        <v>311</v>
      </c>
      <c r="I14578" t="s">
        <v>312</v>
      </c>
      <c r="J14578" t="s">
        <v>264</v>
      </c>
      <c r="L14578" t="s">
        <v>378</v>
      </c>
      <c r="M14578" t="s">
        <v>379</v>
      </c>
      <c r="N14578" t="s">
        <v>487</v>
      </c>
    </row>
    <row r="14579" spans="1:14" x14ac:dyDescent="0.25">
      <c r="A14579" t="s">
        <v>476</v>
      </c>
      <c r="B14579" s="1">
        <v>45688</v>
      </c>
      <c r="C14579" t="s">
        <v>719</v>
      </c>
      <c r="D14579" t="s">
        <v>720</v>
      </c>
      <c r="E14579" s="4">
        <v>651.79429999999991</v>
      </c>
      <c r="F14579" t="s">
        <v>1423</v>
      </c>
      <c r="G14579" t="s">
        <v>471</v>
      </c>
      <c r="H14579" t="s">
        <v>311</v>
      </c>
      <c r="I14579" t="s">
        <v>312</v>
      </c>
      <c r="J14579" t="s">
        <v>264</v>
      </c>
      <c r="L14579" t="s">
        <v>378</v>
      </c>
      <c r="M14579" t="s">
        <v>379</v>
      </c>
      <c r="N14579" t="s">
        <v>487</v>
      </c>
    </row>
    <row r="14580" spans="1:14" x14ac:dyDescent="0.25">
      <c r="A14580" t="s">
        <v>476</v>
      </c>
      <c r="B14580" s="1">
        <v>45716</v>
      </c>
      <c r="C14580" t="s">
        <v>719</v>
      </c>
      <c r="D14580" t="s">
        <v>720</v>
      </c>
      <c r="E14580" s="4">
        <v>1303.5885999999998</v>
      </c>
      <c r="F14580" t="s">
        <v>1423</v>
      </c>
      <c r="G14580" t="s">
        <v>471</v>
      </c>
      <c r="H14580" t="s">
        <v>311</v>
      </c>
      <c r="I14580" t="s">
        <v>312</v>
      </c>
      <c r="J14580" t="s">
        <v>264</v>
      </c>
      <c r="L14580" t="s">
        <v>378</v>
      </c>
      <c r="M14580" t="s">
        <v>379</v>
      </c>
      <c r="N14580" t="s">
        <v>487</v>
      </c>
    </row>
    <row r="14581" spans="1:14" x14ac:dyDescent="0.25">
      <c r="A14581" t="s">
        <v>476</v>
      </c>
      <c r="B14581" s="1">
        <v>45747</v>
      </c>
      <c r="C14581" t="s">
        <v>719</v>
      </c>
      <c r="D14581" t="s">
        <v>720</v>
      </c>
      <c r="E14581" s="4">
        <v>1955.3828999999996</v>
      </c>
      <c r="F14581" t="s">
        <v>1423</v>
      </c>
      <c r="G14581" t="s">
        <v>471</v>
      </c>
      <c r="H14581" t="s">
        <v>311</v>
      </c>
      <c r="I14581" t="s">
        <v>312</v>
      </c>
      <c r="J14581" t="s">
        <v>264</v>
      </c>
      <c r="L14581" t="s">
        <v>378</v>
      </c>
      <c r="M14581" t="s">
        <v>379</v>
      </c>
      <c r="N14581" t="s">
        <v>487</v>
      </c>
    </row>
    <row r="14582" spans="1:14" x14ac:dyDescent="0.25">
      <c r="A14582" t="s">
        <v>476</v>
      </c>
      <c r="B14582" s="1">
        <v>45777</v>
      </c>
      <c r="C14582" t="s">
        <v>719</v>
      </c>
      <c r="D14582" t="s">
        <v>720</v>
      </c>
      <c r="E14582" s="4">
        <v>2607.1771999999996</v>
      </c>
      <c r="F14582" t="s">
        <v>1423</v>
      </c>
      <c r="G14582" t="s">
        <v>471</v>
      </c>
      <c r="H14582" t="s">
        <v>311</v>
      </c>
      <c r="I14582" t="s">
        <v>312</v>
      </c>
      <c r="J14582" t="s">
        <v>264</v>
      </c>
      <c r="L14582" t="s">
        <v>378</v>
      </c>
      <c r="M14582" t="s">
        <v>379</v>
      </c>
      <c r="N14582" t="s">
        <v>487</v>
      </c>
    </row>
    <row r="14583" spans="1:14" x14ac:dyDescent="0.25">
      <c r="A14583" t="s">
        <v>476</v>
      </c>
      <c r="B14583" s="1">
        <v>45808</v>
      </c>
      <c r="C14583" t="s">
        <v>719</v>
      </c>
      <c r="D14583" t="s">
        <v>720</v>
      </c>
      <c r="E14583" s="4">
        <v>3258.9714999999997</v>
      </c>
      <c r="F14583" t="s">
        <v>1423</v>
      </c>
      <c r="G14583" t="s">
        <v>471</v>
      </c>
      <c r="H14583" t="s">
        <v>311</v>
      </c>
      <c r="I14583" t="s">
        <v>312</v>
      </c>
      <c r="J14583" t="s">
        <v>264</v>
      </c>
      <c r="L14583" t="s">
        <v>378</v>
      </c>
      <c r="M14583" t="s">
        <v>379</v>
      </c>
      <c r="N14583" t="s">
        <v>487</v>
      </c>
    </row>
    <row r="14584" spans="1:14" x14ac:dyDescent="0.25">
      <c r="A14584" t="s">
        <v>476</v>
      </c>
      <c r="B14584" s="1">
        <v>45838</v>
      </c>
      <c r="C14584" t="s">
        <v>719</v>
      </c>
      <c r="D14584" t="s">
        <v>720</v>
      </c>
      <c r="E14584" s="4">
        <v>3910.7657999999997</v>
      </c>
      <c r="F14584" t="s">
        <v>1423</v>
      </c>
      <c r="G14584" t="s">
        <v>471</v>
      </c>
      <c r="H14584" t="s">
        <v>311</v>
      </c>
      <c r="I14584" t="s">
        <v>312</v>
      </c>
      <c r="J14584" t="s">
        <v>264</v>
      </c>
      <c r="L14584" t="s">
        <v>378</v>
      </c>
      <c r="M14584" t="s">
        <v>379</v>
      </c>
      <c r="N14584" t="s">
        <v>487</v>
      </c>
    </row>
    <row r="14585" spans="1:14" x14ac:dyDescent="0.25">
      <c r="A14585" t="s">
        <v>476</v>
      </c>
      <c r="B14585" s="1">
        <v>45869</v>
      </c>
      <c r="C14585" t="s">
        <v>719</v>
      </c>
      <c r="D14585" t="s">
        <v>720</v>
      </c>
      <c r="E14585" s="4">
        <v>4562.5600999999997</v>
      </c>
      <c r="F14585" t="s">
        <v>1423</v>
      </c>
      <c r="G14585" t="s">
        <v>471</v>
      </c>
      <c r="H14585" t="s">
        <v>311</v>
      </c>
      <c r="I14585" t="s">
        <v>312</v>
      </c>
      <c r="J14585" t="s">
        <v>264</v>
      </c>
      <c r="L14585" t="s">
        <v>378</v>
      </c>
      <c r="M14585" t="s">
        <v>379</v>
      </c>
      <c r="N14585" t="s">
        <v>487</v>
      </c>
    </row>
    <row r="14586" spans="1:14" x14ac:dyDescent="0.25">
      <c r="A14586" t="s">
        <v>476</v>
      </c>
      <c r="B14586" s="1">
        <v>45900</v>
      </c>
      <c r="C14586" t="s">
        <v>719</v>
      </c>
      <c r="D14586" t="s">
        <v>720</v>
      </c>
      <c r="E14586" s="4">
        <v>5214.3543999999993</v>
      </c>
      <c r="F14586" t="s">
        <v>1423</v>
      </c>
      <c r="G14586" t="s">
        <v>471</v>
      </c>
      <c r="H14586" t="s">
        <v>311</v>
      </c>
      <c r="I14586" t="s">
        <v>312</v>
      </c>
      <c r="J14586" t="s">
        <v>264</v>
      </c>
      <c r="L14586" t="s">
        <v>378</v>
      </c>
      <c r="M14586" t="s">
        <v>379</v>
      </c>
      <c r="N14586" t="s">
        <v>487</v>
      </c>
    </row>
    <row r="14587" spans="1:14" x14ac:dyDescent="0.25">
      <c r="A14587" t="s">
        <v>476</v>
      </c>
      <c r="B14587" s="1">
        <v>45930</v>
      </c>
      <c r="C14587" t="s">
        <v>719</v>
      </c>
      <c r="D14587" t="s">
        <v>720</v>
      </c>
      <c r="E14587" s="4">
        <v>5866.1486999999988</v>
      </c>
      <c r="F14587" t="s">
        <v>1423</v>
      </c>
      <c r="G14587" t="s">
        <v>471</v>
      </c>
      <c r="H14587" t="s">
        <v>311</v>
      </c>
      <c r="I14587" t="s">
        <v>312</v>
      </c>
      <c r="J14587" t="s">
        <v>264</v>
      </c>
      <c r="L14587" t="s">
        <v>378</v>
      </c>
      <c r="M14587" t="s">
        <v>379</v>
      </c>
      <c r="N14587" t="s">
        <v>487</v>
      </c>
    </row>
    <row r="14588" spans="1:14" x14ac:dyDescent="0.25">
      <c r="A14588" t="s">
        <v>476</v>
      </c>
      <c r="B14588" s="1">
        <v>45961</v>
      </c>
      <c r="C14588" t="s">
        <v>719</v>
      </c>
      <c r="D14588" t="s">
        <v>720</v>
      </c>
      <c r="E14588" s="4">
        <v>6517.9429999999984</v>
      </c>
      <c r="F14588" t="s">
        <v>1423</v>
      </c>
      <c r="G14588" t="s">
        <v>471</v>
      </c>
      <c r="H14588" t="s">
        <v>311</v>
      </c>
      <c r="I14588" t="s">
        <v>312</v>
      </c>
      <c r="J14588" t="s">
        <v>264</v>
      </c>
      <c r="L14588" t="s">
        <v>378</v>
      </c>
      <c r="M14588" t="s">
        <v>379</v>
      </c>
      <c r="N14588" t="s">
        <v>487</v>
      </c>
    </row>
    <row r="14589" spans="1:14" x14ac:dyDescent="0.25">
      <c r="A14589" t="s">
        <v>476</v>
      </c>
      <c r="B14589" s="1">
        <v>45991</v>
      </c>
      <c r="C14589" t="s">
        <v>719</v>
      </c>
      <c r="D14589" t="s">
        <v>720</v>
      </c>
      <c r="E14589" s="4">
        <v>7169.737299999998</v>
      </c>
      <c r="F14589" t="s">
        <v>1423</v>
      </c>
      <c r="G14589" t="s">
        <v>471</v>
      </c>
      <c r="H14589" t="s">
        <v>311</v>
      </c>
      <c r="I14589" t="s">
        <v>312</v>
      </c>
      <c r="J14589" t="s">
        <v>264</v>
      </c>
      <c r="L14589" t="s">
        <v>378</v>
      </c>
      <c r="M14589" t="s">
        <v>379</v>
      </c>
      <c r="N14589" t="s">
        <v>487</v>
      </c>
    </row>
    <row r="14590" spans="1:14" x14ac:dyDescent="0.25">
      <c r="A14590" t="s">
        <v>476</v>
      </c>
      <c r="B14590" s="1">
        <v>46022</v>
      </c>
      <c r="C14590" t="s">
        <v>719</v>
      </c>
      <c r="D14590" t="s">
        <v>720</v>
      </c>
      <c r="E14590" s="4">
        <v>7821.5315999999975</v>
      </c>
      <c r="F14590" t="s">
        <v>1423</v>
      </c>
      <c r="G14590" t="s">
        <v>471</v>
      </c>
      <c r="H14590" t="s">
        <v>311</v>
      </c>
      <c r="I14590" t="s">
        <v>312</v>
      </c>
      <c r="J14590" t="s">
        <v>264</v>
      </c>
      <c r="L14590" t="s">
        <v>378</v>
      </c>
      <c r="M14590" t="s">
        <v>379</v>
      </c>
      <c r="N14590" t="s">
        <v>487</v>
      </c>
    </row>
    <row r="14591" spans="1:14" x14ac:dyDescent="0.25">
      <c r="A14591" t="s">
        <v>476</v>
      </c>
      <c r="B14591" s="1">
        <v>45688</v>
      </c>
      <c r="C14591" t="s">
        <v>1350</v>
      </c>
      <c r="D14591" t="s">
        <v>1351</v>
      </c>
      <c r="E14591" s="4">
        <v>252.5</v>
      </c>
      <c r="F14591" t="s">
        <v>1423</v>
      </c>
      <c r="G14591" t="s">
        <v>471</v>
      </c>
      <c r="H14591" t="s">
        <v>301</v>
      </c>
      <c r="I14591" t="s">
        <v>302</v>
      </c>
      <c r="J14591" t="s">
        <v>258</v>
      </c>
      <c r="L14591" t="s">
        <v>378</v>
      </c>
      <c r="M14591" t="s">
        <v>379</v>
      </c>
      <c r="N14591" t="s">
        <v>482</v>
      </c>
    </row>
    <row r="14592" spans="1:14" x14ac:dyDescent="0.25">
      <c r="A14592" t="s">
        <v>476</v>
      </c>
      <c r="B14592" s="1">
        <v>45716</v>
      </c>
      <c r="C14592" t="s">
        <v>1350</v>
      </c>
      <c r="D14592" t="s">
        <v>1351</v>
      </c>
      <c r="E14592" s="4">
        <v>505</v>
      </c>
      <c r="F14592" t="s">
        <v>1423</v>
      </c>
      <c r="G14592" t="s">
        <v>471</v>
      </c>
      <c r="H14592" t="s">
        <v>301</v>
      </c>
      <c r="I14592" t="s">
        <v>302</v>
      </c>
      <c r="J14592" t="s">
        <v>258</v>
      </c>
      <c r="L14592" t="s">
        <v>378</v>
      </c>
      <c r="M14592" t="s">
        <v>379</v>
      </c>
      <c r="N14592" t="s">
        <v>482</v>
      </c>
    </row>
    <row r="14593" spans="1:14" x14ac:dyDescent="0.25">
      <c r="A14593" t="s">
        <v>476</v>
      </c>
      <c r="B14593" s="1">
        <v>45747</v>
      </c>
      <c r="C14593" t="s">
        <v>1350</v>
      </c>
      <c r="D14593" t="s">
        <v>1351</v>
      </c>
      <c r="E14593" s="4">
        <v>757.5</v>
      </c>
      <c r="F14593" t="s">
        <v>1423</v>
      </c>
      <c r="G14593" t="s">
        <v>471</v>
      </c>
      <c r="H14593" t="s">
        <v>301</v>
      </c>
      <c r="I14593" t="s">
        <v>302</v>
      </c>
      <c r="J14593" t="s">
        <v>258</v>
      </c>
      <c r="L14593" t="s">
        <v>378</v>
      </c>
      <c r="M14593" t="s">
        <v>379</v>
      </c>
      <c r="N14593" t="s">
        <v>482</v>
      </c>
    </row>
    <row r="14594" spans="1:14" x14ac:dyDescent="0.25">
      <c r="A14594" t="s">
        <v>476</v>
      </c>
      <c r="B14594" s="1">
        <v>45777</v>
      </c>
      <c r="C14594" t="s">
        <v>1350</v>
      </c>
      <c r="D14594" t="s">
        <v>1351</v>
      </c>
      <c r="E14594" s="4">
        <v>1010</v>
      </c>
      <c r="F14594" t="s">
        <v>1423</v>
      </c>
      <c r="G14594" t="s">
        <v>471</v>
      </c>
      <c r="H14594" t="s">
        <v>301</v>
      </c>
      <c r="I14594" t="s">
        <v>302</v>
      </c>
      <c r="J14594" t="s">
        <v>258</v>
      </c>
      <c r="L14594" t="s">
        <v>378</v>
      </c>
      <c r="M14594" t="s">
        <v>379</v>
      </c>
      <c r="N14594" t="s">
        <v>482</v>
      </c>
    </row>
    <row r="14595" spans="1:14" x14ac:dyDescent="0.25">
      <c r="A14595" t="s">
        <v>476</v>
      </c>
      <c r="B14595" s="1">
        <v>45808</v>
      </c>
      <c r="C14595" t="s">
        <v>1350</v>
      </c>
      <c r="D14595" t="s">
        <v>1351</v>
      </c>
      <c r="E14595" s="4">
        <v>1262.5</v>
      </c>
      <c r="F14595" t="s">
        <v>1423</v>
      </c>
      <c r="G14595" t="s">
        <v>471</v>
      </c>
      <c r="H14595" t="s">
        <v>301</v>
      </c>
      <c r="I14595" t="s">
        <v>302</v>
      </c>
      <c r="J14595" t="s">
        <v>258</v>
      </c>
      <c r="L14595" t="s">
        <v>378</v>
      </c>
      <c r="M14595" t="s">
        <v>379</v>
      </c>
      <c r="N14595" t="s">
        <v>482</v>
      </c>
    </row>
    <row r="14596" spans="1:14" x14ac:dyDescent="0.25">
      <c r="A14596" t="s">
        <v>476</v>
      </c>
      <c r="B14596" s="1">
        <v>45838</v>
      </c>
      <c r="C14596" t="s">
        <v>1350</v>
      </c>
      <c r="D14596" t="s">
        <v>1351</v>
      </c>
      <c r="E14596" s="4">
        <v>1515</v>
      </c>
      <c r="F14596" t="s">
        <v>1423</v>
      </c>
      <c r="G14596" t="s">
        <v>471</v>
      </c>
      <c r="H14596" t="s">
        <v>301</v>
      </c>
      <c r="I14596" t="s">
        <v>302</v>
      </c>
      <c r="J14596" t="s">
        <v>258</v>
      </c>
      <c r="L14596" t="s">
        <v>378</v>
      </c>
      <c r="M14596" t="s">
        <v>379</v>
      </c>
      <c r="N14596" t="s">
        <v>482</v>
      </c>
    </row>
    <row r="14597" spans="1:14" x14ac:dyDescent="0.25">
      <c r="A14597" t="s">
        <v>476</v>
      </c>
      <c r="B14597" s="1">
        <v>45869</v>
      </c>
      <c r="C14597" t="s">
        <v>1350</v>
      </c>
      <c r="D14597" t="s">
        <v>1351</v>
      </c>
      <c r="E14597" s="4">
        <v>1767.5</v>
      </c>
      <c r="F14597" t="s">
        <v>1423</v>
      </c>
      <c r="G14597" t="s">
        <v>471</v>
      </c>
      <c r="H14597" t="s">
        <v>301</v>
      </c>
      <c r="I14597" t="s">
        <v>302</v>
      </c>
      <c r="J14597" t="s">
        <v>258</v>
      </c>
      <c r="L14597" t="s">
        <v>378</v>
      </c>
      <c r="M14597" t="s">
        <v>379</v>
      </c>
      <c r="N14597" t="s">
        <v>482</v>
      </c>
    </row>
    <row r="14598" spans="1:14" x14ac:dyDescent="0.25">
      <c r="A14598" t="s">
        <v>476</v>
      </c>
      <c r="B14598" s="1">
        <v>45900</v>
      </c>
      <c r="C14598" t="s">
        <v>1350</v>
      </c>
      <c r="D14598" t="s">
        <v>1351</v>
      </c>
      <c r="E14598" s="4">
        <v>2020</v>
      </c>
      <c r="F14598" t="s">
        <v>1423</v>
      </c>
      <c r="G14598" t="s">
        <v>471</v>
      </c>
      <c r="H14598" t="s">
        <v>301</v>
      </c>
      <c r="I14598" t="s">
        <v>302</v>
      </c>
      <c r="J14598" t="s">
        <v>258</v>
      </c>
      <c r="L14598" t="s">
        <v>378</v>
      </c>
      <c r="M14598" t="s">
        <v>379</v>
      </c>
      <c r="N14598" t="s">
        <v>482</v>
      </c>
    </row>
    <row r="14599" spans="1:14" x14ac:dyDescent="0.25">
      <c r="A14599" t="s">
        <v>476</v>
      </c>
      <c r="B14599" s="1">
        <v>45930</v>
      </c>
      <c r="C14599" t="s">
        <v>1350</v>
      </c>
      <c r="D14599" t="s">
        <v>1351</v>
      </c>
      <c r="E14599" s="4">
        <v>2272.5</v>
      </c>
      <c r="F14599" t="s">
        <v>1423</v>
      </c>
      <c r="G14599" t="s">
        <v>471</v>
      </c>
      <c r="H14599" t="s">
        <v>301</v>
      </c>
      <c r="I14599" t="s">
        <v>302</v>
      </c>
      <c r="J14599" t="s">
        <v>258</v>
      </c>
      <c r="L14599" t="s">
        <v>378</v>
      </c>
      <c r="M14599" t="s">
        <v>379</v>
      </c>
      <c r="N14599" t="s">
        <v>482</v>
      </c>
    </row>
    <row r="14600" spans="1:14" x14ac:dyDescent="0.25">
      <c r="A14600" t="s">
        <v>476</v>
      </c>
      <c r="B14600" s="1">
        <v>45961</v>
      </c>
      <c r="C14600" t="s">
        <v>1350</v>
      </c>
      <c r="D14600" t="s">
        <v>1351</v>
      </c>
      <c r="E14600" s="4">
        <v>2525</v>
      </c>
      <c r="F14600" t="s">
        <v>1423</v>
      </c>
      <c r="G14600" t="s">
        <v>471</v>
      </c>
      <c r="H14600" t="s">
        <v>301</v>
      </c>
      <c r="I14600" t="s">
        <v>302</v>
      </c>
      <c r="J14600" t="s">
        <v>258</v>
      </c>
      <c r="L14600" t="s">
        <v>378</v>
      </c>
      <c r="M14600" t="s">
        <v>379</v>
      </c>
      <c r="N14600" t="s">
        <v>482</v>
      </c>
    </row>
    <row r="14601" spans="1:14" x14ac:dyDescent="0.25">
      <c r="A14601" t="s">
        <v>476</v>
      </c>
      <c r="B14601" s="1">
        <v>45991</v>
      </c>
      <c r="C14601" t="s">
        <v>1350</v>
      </c>
      <c r="D14601" t="s">
        <v>1351</v>
      </c>
      <c r="E14601" s="4">
        <v>2777.5</v>
      </c>
      <c r="F14601" t="s">
        <v>1423</v>
      </c>
      <c r="G14601" t="s">
        <v>471</v>
      </c>
      <c r="H14601" t="s">
        <v>301</v>
      </c>
      <c r="I14601" t="s">
        <v>302</v>
      </c>
      <c r="J14601" t="s">
        <v>258</v>
      </c>
      <c r="L14601" t="s">
        <v>378</v>
      </c>
      <c r="M14601" t="s">
        <v>379</v>
      </c>
      <c r="N14601" t="s">
        <v>482</v>
      </c>
    </row>
    <row r="14602" spans="1:14" x14ac:dyDescent="0.25">
      <c r="A14602" t="s">
        <v>476</v>
      </c>
      <c r="B14602" s="1">
        <v>46022</v>
      </c>
      <c r="C14602" t="s">
        <v>1350</v>
      </c>
      <c r="D14602" t="s">
        <v>1351</v>
      </c>
      <c r="E14602" s="4">
        <v>3030</v>
      </c>
      <c r="F14602" t="s">
        <v>1423</v>
      </c>
      <c r="G14602" t="s">
        <v>471</v>
      </c>
      <c r="H14602" t="s">
        <v>301</v>
      </c>
      <c r="I14602" t="s">
        <v>302</v>
      </c>
      <c r="J14602" t="s">
        <v>258</v>
      </c>
      <c r="L14602" t="s">
        <v>378</v>
      </c>
      <c r="M14602" t="s">
        <v>379</v>
      </c>
      <c r="N14602" t="s">
        <v>482</v>
      </c>
    </row>
    <row r="14603" spans="1:14" x14ac:dyDescent="0.25">
      <c r="A14603" t="s">
        <v>476</v>
      </c>
      <c r="B14603" s="1">
        <v>45688</v>
      </c>
      <c r="C14603" t="s">
        <v>721</v>
      </c>
      <c r="D14603" t="s">
        <v>722</v>
      </c>
      <c r="E14603" s="4">
        <v>416.66666666666669</v>
      </c>
      <c r="F14603" t="s">
        <v>1423</v>
      </c>
      <c r="G14603" t="s">
        <v>471</v>
      </c>
      <c r="H14603" t="s">
        <v>308</v>
      </c>
      <c r="I14603" t="s">
        <v>309</v>
      </c>
      <c r="J14603" t="s">
        <v>264</v>
      </c>
      <c r="L14603" t="s">
        <v>378</v>
      </c>
      <c r="M14603" t="s">
        <v>379</v>
      </c>
      <c r="N14603" t="s">
        <v>487</v>
      </c>
    </row>
    <row r="14604" spans="1:14" x14ac:dyDescent="0.25">
      <c r="A14604" t="s">
        <v>476</v>
      </c>
      <c r="B14604" s="1">
        <v>45716</v>
      </c>
      <c r="C14604" t="s">
        <v>721</v>
      </c>
      <c r="D14604" t="s">
        <v>722</v>
      </c>
      <c r="E14604" s="4">
        <v>833.33333333333337</v>
      </c>
      <c r="F14604" t="s">
        <v>1423</v>
      </c>
      <c r="G14604" t="s">
        <v>471</v>
      </c>
      <c r="H14604" t="s">
        <v>308</v>
      </c>
      <c r="I14604" t="s">
        <v>309</v>
      </c>
      <c r="J14604" t="s">
        <v>264</v>
      </c>
      <c r="L14604" t="s">
        <v>378</v>
      </c>
      <c r="M14604" t="s">
        <v>379</v>
      </c>
      <c r="N14604" t="s">
        <v>487</v>
      </c>
    </row>
    <row r="14605" spans="1:14" x14ac:dyDescent="0.25">
      <c r="A14605" t="s">
        <v>476</v>
      </c>
      <c r="B14605" s="1">
        <v>45747</v>
      </c>
      <c r="C14605" t="s">
        <v>721</v>
      </c>
      <c r="D14605" t="s">
        <v>722</v>
      </c>
      <c r="E14605" s="4">
        <v>1250</v>
      </c>
      <c r="F14605" t="s">
        <v>1423</v>
      </c>
      <c r="G14605" t="s">
        <v>471</v>
      </c>
      <c r="H14605" t="s">
        <v>308</v>
      </c>
      <c r="I14605" t="s">
        <v>309</v>
      </c>
      <c r="J14605" t="s">
        <v>264</v>
      </c>
      <c r="L14605" t="s">
        <v>378</v>
      </c>
      <c r="M14605" t="s">
        <v>379</v>
      </c>
      <c r="N14605" t="s">
        <v>487</v>
      </c>
    </row>
    <row r="14606" spans="1:14" x14ac:dyDescent="0.25">
      <c r="A14606" t="s">
        <v>476</v>
      </c>
      <c r="B14606" s="1">
        <v>45777</v>
      </c>
      <c r="C14606" t="s">
        <v>721</v>
      </c>
      <c r="D14606" t="s">
        <v>722</v>
      </c>
      <c r="E14606" s="4">
        <v>1666.6666666666667</v>
      </c>
      <c r="F14606" t="s">
        <v>1423</v>
      </c>
      <c r="G14606" t="s">
        <v>471</v>
      </c>
      <c r="H14606" t="s">
        <v>308</v>
      </c>
      <c r="I14606" t="s">
        <v>309</v>
      </c>
      <c r="J14606" t="s">
        <v>264</v>
      </c>
      <c r="L14606" t="s">
        <v>378</v>
      </c>
      <c r="M14606" t="s">
        <v>379</v>
      </c>
      <c r="N14606" t="s">
        <v>487</v>
      </c>
    </row>
    <row r="14607" spans="1:14" x14ac:dyDescent="0.25">
      <c r="A14607" t="s">
        <v>476</v>
      </c>
      <c r="B14607" s="1">
        <v>45808</v>
      </c>
      <c r="C14607" t="s">
        <v>721</v>
      </c>
      <c r="D14607" t="s">
        <v>722</v>
      </c>
      <c r="E14607" s="4">
        <v>2083.3333333333335</v>
      </c>
      <c r="F14607" t="s">
        <v>1423</v>
      </c>
      <c r="G14607" t="s">
        <v>471</v>
      </c>
      <c r="H14607" t="s">
        <v>308</v>
      </c>
      <c r="I14607" t="s">
        <v>309</v>
      </c>
      <c r="J14607" t="s">
        <v>264</v>
      </c>
      <c r="L14607" t="s">
        <v>378</v>
      </c>
      <c r="M14607" t="s">
        <v>379</v>
      </c>
      <c r="N14607" t="s">
        <v>487</v>
      </c>
    </row>
    <row r="14608" spans="1:14" x14ac:dyDescent="0.25">
      <c r="A14608" t="s">
        <v>476</v>
      </c>
      <c r="B14608" s="1">
        <v>45838</v>
      </c>
      <c r="C14608" t="s">
        <v>721</v>
      </c>
      <c r="D14608" t="s">
        <v>722</v>
      </c>
      <c r="E14608" s="4">
        <v>2500</v>
      </c>
      <c r="F14608" t="s">
        <v>1423</v>
      </c>
      <c r="G14608" t="s">
        <v>471</v>
      </c>
      <c r="H14608" t="s">
        <v>308</v>
      </c>
      <c r="I14608" t="s">
        <v>309</v>
      </c>
      <c r="J14608" t="s">
        <v>264</v>
      </c>
      <c r="L14608" t="s">
        <v>378</v>
      </c>
      <c r="M14608" t="s">
        <v>379</v>
      </c>
      <c r="N14608" t="s">
        <v>487</v>
      </c>
    </row>
    <row r="14609" spans="1:14" x14ac:dyDescent="0.25">
      <c r="A14609" t="s">
        <v>476</v>
      </c>
      <c r="B14609" s="1">
        <v>45869</v>
      </c>
      <c r="C14609" t="s">
        <v>721</v>
      </c>
      <c r="D14609" t="s">
        <v>722</v>
      </c>
      <c r="E14609" s="4">
        <v>2916.6666666666665</v>
      </c>
      <c r="F14609" t="s">
        <v>1423</v>
      </c>
      <c r="G14609" t="s">
        <v>471</v>
      </c>
      <c r="H14609" t="s">
        <v>308</v>
      </c>
      <c r="I14609" t="s">
        <v>309</v>
      </c>
      <c r="J14609" t="s">
        <v>264</v>
      </c>
      <c r="L14609" t="s">
        <v>378</v>
      </c>
      <c r="M14609" t="s">
        <v>379</v>
      </c>
      <c r="N14609" t="s">
        <v>487</v>
      </c>
    </row>
    <row r="14610" spans="1:14" x14ac:dyDescent="0.25">
      <c r="A14610" t="s">
        <v>476</v>
      </c>
      <c r="B14610" s="1">
        <v>45900</v>
      </c>
      <c r="C14610" t="s">
        <v>721</v>
      </c>
      <c r="D14610" t="s">
        <v>722</v>
      </c>
      <c r="E14610" s="4">
        <v>3333.333333333333</v>
      </c>
      <c r="F14610" t="s">
        <v>1423</v>
      </c>
      <c r="G14610" t="s">
        <v>471</v>
      </c>
      <c r="H14610" t="s">
        <v>308</v>
      </c>
      <c r="I14610" t="s">
        <v>309</v>
      </c>
      <c r="J14610" t="s">
        <v>264</v>
      </c>
      <c r="L14610" t="s">
        <v>378</v>
      </c>
      <c r="M14610" t="s">
        <v>379</v>
      </c>
      <c r="N14610" t="s">
        <v>487</v>
      </c>
    </row>
    <row r="14611" spans="1:14" x14ac:dyDescent="0.25">
      <c r="A14611" t="s">
        <v>476</v>
      </c>
      <c r="B14611" s="1">
        <v>45930</v>
      </c>
      <c r="C14611" t="s">
        <v>721</v>
      </c>
      <c r="D14611" t="s">
        <v>722</v>
      </c>
      <c r="E14611" s="4">
        <v>3749.9999999999995</v>
      </c>
      <c r="F14611" t="s">
        <v>1423</v>
      </c>
      <c r="G14611" t="s">
        <v>471</v>
      </c>
      <c r="H14611" t="s">
        <v>308</v>
      </c>
      <c r="I14611" t="s">
        <v>309</v>
      </c>
      <c r="J14611" t="s">
        <v>264</v>
      </c>
      <c r="L14611" t="s">
        <v>378</v>
      </c>
      <c r="M14611" t="s">
        <v>379</v>
      </c>
      <c r="N14611" t="s">
        <v>487</v>
      </c>
    </row>
    <row r="14612" spans="1:14" x14ac:dyDescent="0.25">
      <c r="A14612" t="s">
        <v>476</v>
      </c>
      <c r="B14612" s="1">
        <v>45961</v>
      </c>
      <c r="C14612" t="s">
        <v>721</v>
      </c>
      <c r="D14612" t="s">
        <v>722</v>
      </c>
      <c r="E14612" s="4">
        <v>4166.6666666666661</v>
      </c>
      <c r="F14612" t="s">
        <v>1423</v>
      </c>
      <c r="G14612" t="s">
        <v>471</v>
      </c>
      <c r="H14612" t="s">
        <v>308</v>
      </c>
      <c r="I14612" t="s">
        <v>309</v>
      </c>
      <c r="J14612" t="s">
        <v>264</v>
      </c>
      <c r="L14612" t="s">
        <v>378</v>
      </c>
      <c r="M14612" t="s">
        <v>379</v>
      </c>
      <c r="N14612" t="s">
        <v>487</v>
      </c>
    </row>
    <row r="14613" spans="1:14" x14ac:dyDescent="0.25">
      <c r="A14613" t="s">
        <v>476</v>
      </c>
      <c r="B14613" s="1">
        <v>45991</v>
      </c>
      <c r="C14613" t="s">
        <v>721</v>
      </c>
      <c r="D14613" t="s">
        <v>722</v>
      </c>
      <c r="E14613" s="4">
        <v>4583.333333333333</v>
      </c>
      <c r="F14613" t="s">
        <v>1423</v>
      </c>
      <c r="G14613" t="s">
        <v>471</v>
      </c>
      <c r="H14613" t="s">
        <v>308</v>
      </c>
      <c r="I14613" t="s">
        <v>309</v>
      </c>
      <c r="J14613" t="s">
        <v>264</v>
      </c>
      <c r="L14613" t="s">
        <v>378</v>
      </c>
      <c r="M14613" t="s">
        <v>379</v>
      </c>
      <c r="N14613" t="s">
        <v>487</v>
      </c>
    </row>
    <row r="14614" spans="1:14" x14ac:dyDescent="0.25">
      <c r="A14614" t="s">
        <v>476</v>
      </c>
      <c r="B14614" s="1">
        <v>46022</v>
      </c>
      <c r="C14614" t="s">
        <v>721</v>
      </c>
      <c r="D14614" t="s">
        <v>722</v>
      </c>
      <c r="E14614" s="4">
        <v>5000</v>
      </c>
      <c r="F14614" t="s">
        <v>1423</v>
      </c>
      <c r="G14614" t="s">
        <v>471</v>
      </c>
      <c r="H14614" t="s">
        <v>308</v>
      </c>
      <c r="I14614" t="s">
        <v>309</v>
      </c>
      <c r="J14614" t="s">
        <v>264</v>
      </c>
      <c r="L14614" t="s">
        <v>378</v>
      </c>
      <c r="M14614" t="s">
        <v>379</v>
      </c>
      <c r="N14614" t="s">
        <v>487</v>
      </c>
    </row>
    <row r="14615" spans="1:14" x14ac:dyDescent="0.25">
      <c r="A14615" t="s">
        <v>476</v>
      </c>
      <c r="B14615" s="1">
        <v>45688</v>
      </c>
      <c r="C14615" t="s">
        <v>726</v>
      </c>
      <c r="D14615" t="s">
        <v>727</v>
      </c>
      <c r="E14615" s="4">
        <v>1000</v>
      </c>
      <c r="F14615" t="s">
        <v>1423</v>
      </c>
      <c r="G14615" t="s">
        <v>471</v>
      </c>
      <c r="H14615" t="s">
        <v>301</v>
      </c>
      <c r="I14615" t="s">
        <v>302</v>
      </c>
      <c r="J14615" t="s">
        <v>258</v>
      </c>
      <c r="L14615" t="s">
        <v>378</v>
      </c>
      <c r="M14615" t="s">
        <v>379</v>
      </c>
      <c r="N14615" t="s">
        <v>486</v>
      </c>
    </row>
    <row r="14616" spans="1:14" x14ac:dyDescent="0.25">
      <c r="A14616" t="s">
        <v>476</v>
      </c>
      <c r="B14616" s="1">
        <v>45716</v>
      </c>
      <c r="C14616" t="s">
        <v>726</v>
      </c>
      <c r="D14616" t="s">
        <v>727</v>
      </c>
      <c r="E14616" s="4">
        <v>2000</v>
      </c>
      <c r="F14616" t="s">
        <v>1423</v>
      </c>
      <c r="G14616" t="s">
        <v>471</v>
      </c>
      <c r="H14616" t="s">
        <v>301</v>
      </c>
      <c r="I14616" t="s">
        <v>302</v>
      </c>
      <c r="J14616" t="s">
        <v>258</v>
      </c>
      <c r="L14616" t="s">
        <v>378</v>
      </c>
      <c r="M14616" t="s">
        <v>379</v>
      </c>
      <c r="N14616" t="s">
        <v>486</v>
      </c>
    </row>
    <row r="14617" spans="1:14" x14ac:dyDescent="0.25">
      <c r="A14617" t="s">
        <v>476</v>
      </c>
      <c r="B14617" s="1">
        <v>45747</v>
      </c>
      <c r="C14617" t="s">
        <v>726</v>
      </c>
      <c r="D14617" t="s">
        <v>727</v>
      </c>
      <c r="E14617" s="4">
        <v>3000</v>
      </c>
      <c r="F14617" t="s">
        <v>1423</v>
      </c>
      <c r="G14617" t="s">
        <v>471</v>
      </c>
      <c r="H14617" t="s">
        <v>301</v>
      </c>
      <c r="I14617" t="s">
        <v>302</v>
      </c>
      <c r="J14617" t="s">
        <v>258</v>
      </c>
      <c r="L14617" t="s">
        <v>378</v>
      </c>
      <c r="M14617" t="s">
        <v>379</v>
      </c>
      <c r="N14617" t="s">
        <v>486</v>
      </c>
    </row>
    <row r="14618" spans="1:14" x14ac:dyDescent="0.25">
      <c r="A14618" t="s">
        <v>476</v>
      </c>
      <c r="B14618" s="1">
        <v>45777</v>
      </c>
      <c r="C14618" t="s">
        <v>726</v>
      </c>
      <c r="D14618" t="s">
        <v>727</v>
      </c>
      <c r="E14618" s="4">
        <v>4000</v>
      </c>
      <c r="F14618" t="s">
        <v>1423</v>
      </c>
      <c r="G14618" t="s">
        <v>471</v>
      </c>
      <c r="H14618" t="s">
        <v>301</v>
      </c>
      <c r="I14618" t="s">
        <v>302</v>
      </c>
      <c r="J14618" t="s">
        <v>258</v>
      </c>
      <c r="L14618" t="s">
        <v>378</v>
      </c>
      <c r="M14618" t="s">
        <v>379</v>
      </c>
      <c r="N14618" t="s">
        <v>486</v>
      </c>
    </row>
    <row r="14619" spans="1:14" x14ac:dyDescent="0.25">
      <c r="A14619" t="s">
        <v>476</v>
      </c>
      <c r="B14619" s="1">
        <v>45808</v>
      </c>
      <c r="C14619" t="s">
        <v>726</v>
      </c>
      <c r="D14619" t="s">
        <v>727</v>
      </c>
      <c r="E14619" s="4">
        <v>5000</v>
      </c>
      <c r="F14619" t="s">
        <v>1423</v>
      </c>
      <c r="G14619" t="s">
        <v>471</v>
      </c>
      <c r="H14619" t="s">
        <v>301</v>
      </c>
      <c r="I14619" t="s">
        <v>302</v>
      </c>
      <c r="J14619" t="s">
        <v>258</v>
      </c>
      <c r="L14619" t="s">
        <v>378</v>
      </c>
      <c r="M14619" t="s">
        <v>379</v>
      </c>
      <c r="N14619" t="s">
        <v>486</v>
      </c>
    </row>
    <row r="14620" spans="1:14" x14ac:dyDescent="0.25">
      <c r="A14620" t="s">
        <v>476</v>
      </c>
      <c r="B14620" s="1">
        <v>45838</v>
      </c>
      <c r="C14620" t="s">
        <v>726</v>
      </c>
      <c r="D14620" t="s">
        <v>727</v>
      </c>
      <c r="E14620" s="4">
        <v>6000</v>
      </c>
      <c r="F14620" t="s">
        <v>1423</v>
      </c>
      <c r="G14620" t="s">
        <v>471</v>
      </c>
      <c r="H14620" t="s">
        <v>301</v>
      </c>
      <c r="I14620" t="s">
        <v>302</v>
      </c>
      <c r="J14620" t="s">
        <v>258</v>
      </c>
      <c r="L14620" t="s">
        <v>378</v>
      </c>
      <c r="M14620" t="s">
        <v>379</v>
      </c>
      <c r="N14620" t="s">
        <v>486</v>
      </c>
    </row>
    <row r="14621" spans="1:14" x14ac:dyDescent="0.25">
      <c r="A14621" t="s">
        <v>476</v>
      </c>
      <c r="B14621" s="1">
        <v>45869</v>
      </c>
      <c r="C14621" t="s">
        <v>726</v>
      </c>
      <c r="D14621" t="s">
        <v>727</v>
      </c>
      <c r="E14621" s="4">
        <v>7000</v>
      </c>
      <c r="F14621" t="s">
        <v>1423</v>
      </c>
      <c r="G14621" t="s">
        <v>471</v>
      </c>
      <c r="H14621" t="s">
        <v>301</v>
      </c>
      <c r="I14621" t="s">
        <v>302</v>
      </c>
      <c r="J14621" t="s">
        <v>258</v>
      </c>
      <c r="L14621" t="s">
        <v>378</v>
      </c>
      <c r="M14621" t="s">
        <v>379</v>
      </c>
      <c r="N14621" t="s">
        <v>486</v>
      </c>
    </row>
    <row r="14622" spans="1:14" x14ac:dyDescent="0.25">
      <c r="A14622" t="s">
        <v>476</v>
      </c>
      <c r="B14622" s="1">
        <v>45900</v>
      </c>
      <c r="C14622" t="s">
        <v>726</v>
      </c>
      <c r="D14622" t="s">
        <v>727</v>
      </c>
      <c r="E14622" s="4">
        <v>8000</v>
      </c>
      <c r="F14622" t="s">
        <v>1423</v>
      </c>
      <c r="G14622" t="s">
        <v>471</v>
      </c>
      <c r="H14622" t="s">
        <v>301</v>
      </c>
      <c r="I14622" t="s">
        <v>302</v>
      </c>
      <c r="J14622" t="s">
        <v>258</v>
      </c>
      <c r="L14622" t="s">
        <v>378</v>
      </c>
      <c r="M14622" t="s">
        <v>379</v>
      </c>
      <c r="N14622" t="s">
        <v>486</v>
      </c>
    </row>
    <row r="14623" spans="1:14" x14ac:dyDescent="0.25">
      <c r="A14623" t="s">
        <v>476</v>
      </c>
      <c r="B14623" s="1">
        <v>45930</v>
      </c>
      <c r="C14623" t="s">
        <v>726</v>
      </c>
      <c r="D14623" t="s">
        <v>727</v>
      </c>
      <c r="E14623" s="4">
        <v>9000</v>
      </c>
      <c r="F14623" t="s">
        <v>1423</v>
      </c>
      <c r="G14623" t="s">
        <v>471</v>
      </c>
      <c r="H14623" t="s">
        <v>301</v>
      </c>
      <c r="I14623" t="s">
        <v>302</v>
      </c>
      <c r="J14623" t="s">
        <v>258</v>
      </c>
      <c r="L14623" t="s">
        <v>378</v>
      </c>
      <c r="M14623" t="s">
        <v>379</v>
      </c>
      <c r="N14623" t="s">
        <v>486</v>
      </c>
    </row>
    <row r="14624" spans="1:14" x14ac:dyDescent="0.25">
      <c r="A14624" t="s">
        <v>476</v>
      </c>
      <c r="B14624" s="1">
        <v>45961</v>
      </c>
      <c r="C14624" t="s">
        <v>726</v>
      </c>
      <c r="D14624" t="s">
        <v>727</v>
      </c>
      <c r="E14624" s="4">
        <v>10000</v>
      </c>
      <c r="F14624" t="s">
        <v>1423</v>
      </c>
      <c r="G14624" t="s">
        <v>471</v>
      </c>
      <c r="H14624" t="s">
        <v>301</v>
      </c>
      <c r="I14624" t="s">
        <v>302</v>
      </c>
      <c r="J14624" t="s">
        <v>258</v>
      </c>
      <c r="L14624" t="s">
        <v>378</v>
      </c>
      <c r="M14624" t="s">
        <v>379</v>
      </c>
      <c r="N14624" t="s">
        <v>486</v>
      </c>
    </row>
    <row r="14625" spans="1:14" x14ac:dyDescent="0.25">
      <c r="A14625" t="s">
        <v>476</v>
      </c>
      <c r="B14625" s="1">
        <v>45991</v>
      </c>
      <c r="C14625" t="s">
        <v>726</v>
      </c>
      <c r="D14625" t="s">
        <v>727</v>
      </c>
      <c r="E14625" s="4">
        <v>11000</v>
      </c>
      <c r="F14625" t="s">
        <v>1423</v>
      </c>
      <c r="G14625" t="s">
        <v>471</v>
      </c>
      <c r="H14625" t="s">
        <v>301</v>
      </c>
      <c r="I14625" t="s">
        <v>302</v>
      </c>
      <c r="J14625" t="s">
        <v>258</v>
      </c>
      <c r="L14625" t="s">
        <v>378</v>
      </c>
      <c r="M14625" t="s">
        <v>379</v>
      </c>
      <c r="N14625" t="s">
        <v>486</v>
      </c>
    </row>
    <row r="14626" spans="1:14" x14ac:dyDescent="0.25">
      <c r="A14626" t="s">
        <v>476</v>
      </c>
      <c r="B14626" s="1">
        <v>46022</v>
      </c>
      <c r="C14626" t="s">
        <v>726</v>
      </c>
      <c r="D14626" t="s">
        <v>727</v>
      </c>
      <c r="E14626" s="4">
        <v>12000</v>
      </c>
      <c r="F14626" t="s">
        <v>1423</v>
      </c>
      <c r="G14626" t="s">
        <v>471</v>
      </c>
      <c r="H14626" t="s">
        <v>301</v>
      </c>
      <c r="I14626" t="s">
        <v>302</v>
      </c>
      <c r="J14626" t="s">
        <v>258</v>
      </c>
      <c r="L14626" t="s">
        <v>378</v>
      </c>
      <c r="M14626" t="s">
        <v>379</v>
      </c>
      <c r="N14626" t="s">
        <v>486</v>
      </c>
    </row>
    <row r="14627" spans="1:14" x14ac:dyDescent="0.25">
      <c r="A14627" t="s">
        <v>476</v>
      </c>
      <c r="B14627" s="1">
        <v>45688</v>
      </c>
      <c r="C14627" t="s">
        <v>730</v>
      </c>
      <c r="D14627" t="s">
        <v>731</v>
      </c>
      <c r="E14627" s="4">
        <v>75.741050000000001</v>
      </c>
      <c r="F14627" t="s">
        <v>1423</v>
      </c>
      <c r="G14627" t="s">
        <v>471</v>
      </c>
      <c r="H14627" t="s">
        <v>308</v>
      </c>
      <c r="I14627" t="s">
        <v>309</v>
      </c>
      <c r="J14627" t="s">
        <v>264</v>
      </c>
      <c r="L14627" t="s">
        <v>378</v>
      </c>
      <c r="M14627" t="s">
        <v>379</v>
      </c>
      <c r="N14627" t="s">
        <v>487</v>
      </c>
    </row>
    <row r="14628" spans="1:14" x14ac:dyDescent="0.25">
      <c r="A14628" t="s">
        <v>476</v>
      </c>
      <c r="B14628" s="1">
        <v>45716</v>
      </c>
      <c r="C14628" t="s">
        <v>730</v>
      </c>
      <c r="D14628" t="s">
        <v>731</v>
      </c>
      <c r="E14628" s="4">
        <v>151.4821</v>
      </c>
      <c r="F14628" t="s">
        <v>1423</v>
      </c>
      <c r="G14628" t="s">
        <v>471</v>
      </c>
      <c r="H14628" t="s">
        <v>308</v>
      </c>
      <c r="I14628" t="s">
        <v>309</v>
      </c>
      <c r="J14628" t="s">
        <v>264</v>
      </c>
      <c r="L14628" t="s">
        <v>378</v>
      </c>
      <c r="M14628" t="s">
        <v>379</v>
      </c>
      <c r="N14628" t="s">
        <v>487</v>
      </c>
    </row>
    <row r="14629" spans="1:14" x14ac:dyDescent="0.25">
      <c r="A14629" t="s">
        <v>476</v>
      </c>
      <c r="B14629" s="1">
        <v>45747</v>
      </c>
      <c r="C14629" t="s">
        <v>730</v>
      </c>
      <c r="D14629" t="s">
        <v>731</v>
      </c>
      <c r="E14629" s="4">
        <v>227.22315</v>
      </c>
      <c r="F14629" t="s">
        <v>1423</v>
      </c>
      <c r="G14629" t="s">
        <v>471</v>
      </c>
      <c r="H14629" t="s">
        <v>308</v>
      </c>
      <c r="I14629" t="s">
        <v>309</v>
      </c>
      <c r="J14629" t="s">
        <v>264</v>
      </c>
      <c r="L14629" t="s">
        <v>378</v>
      </c>
      <c r="M14629" t="s">
        <v>379</v>
      </c>
      <c r="N14629" t="s">
        <v>487</v>
      </c>
    </row>
    <row r="14630" spans="1:14" x14ac:dyDescent="0.25">
      <c r="A14630" t="s">
        <v>476</v>
      </c>
      <c r="B14630" s="1">
        <v>45777</v>
      </c>
      <c r="C14630" t="s">
        <v>730</v>
      </c>
      <c r="D14630" t="s">
        <v>731</v>
      </c>
      <c r="E14630" s="4">
        <v>302.96420000000001</v>
      </c>
      <c r="F14630" t="s">
        <v>1423</v>
      </c>
      <c r="G14630" t="s">
        <v>471</v>
      </c>
      <c r="H14630" t="s">
        <v>308</v>
      </c>
      <c r="I14630" t="s">
        <v>309</v>
      </c>
      <c r="J14630" t="s">
        <v>264</v>
      </c>
      <c r="L14630" t="s">
        <v>378</v>
      </c>
      <c r="M14630" t="s">
        <v>379</v>
      </c>
      <c r="N14630" t="s">
        <v>487</v>
      </c>
    </row>
    <row r="14631" spans="1:14" x14ac:dyDescent="0.25">
      <c r="A14631" t="s">
        <v>476</v>
      </c>
      <c r="B14631" s="1">
        <v>45808</v>
      </c>
      <c r="C14631" t="s">
        <v>730</v>
      </c>
      <c r="D14631" t="s">
        <v>731</v>
      </c>
      <c r="E14631" s="4">
        <v>378.70524999999998</v>
      </c>
      <c r="F14631" t="s">
        <v>1423</v>
      </c>
      <c r="G14631" t="s">
        <v>471</v>
      </c>
      <c r="H14631" t="s">
        <v>308</v>
      </c>
      <c r="I14631" t="s">
        <v>309</v>
      </c>
      <c r="J14631" t="s">
        <v>264</v>
      </c>
      <c r="L14631" t="s">
        <v>378</v>
      </c>
      <c r="M14631" t="s">
        <v>379</v>
      </c>
      <c r="N14631" t="s">
        <v>487</v>
      </c>
    </row>
    <row r="14632" spans="1:14" x14ac:dyDescent="0.25">
      <c r="A14632" t="s">
        <v>476</v>
      </c>
      <c r="B14632" s="1">
        <v>45838</v>
      </c>
      <c r="C14632" t="s">
        <v>730</v>
      </c>
      <c r="D14632" t="s">
        <v>731</v>
      </c>
      <c r="E14632" s="4">
        <v>454.44629999999995</v>
      </c>
      <c r="F14632" t="s">
        <v>1423</v>
      </c>
      <c r="G14632" t="s">
        <v>471</v>
      </c>
      <c r="H14632" t="s">
        <v>308</v>
      </c>
      <c r="I14632" t="s">
        <v>309</v>
      </c>
      <c r="J14632" t="s">
        <v>264</v>
      </c>
      <c r="L14632" t="s">
        <v>378</v>
      </c>
      <c r="M14632" t="s">
        <v>379</v>
      </c>
      <c r="N14632" t="s">
        <v>487</v>
      </c>
    </row>
    <row r="14633" spans="1:14" x14ac:dyDescent="0.25">
      <c r="A14633" t="s">
        <v>476</v>
      </c>
      <c r="B14633" s="1">
        <v>45869</v>
      </c>
      <c r="C14633" t="s">
        <v>730</v>
      </c>
      <c r="D14633" t="s">
        <v>731</v>
      </c>
      <c r="E14633" s="4">
        <v>530.18734999999992</v>
      </c>
      <c r="F14633" t="s">
        <v>1423</v>
      </c>
      <c r="G14633" t="s">
        <v>471</v>
      </c>
      <c r="H14633" t="s">
        <v>308</v>
      </c>
      <c r="I14633" t="s">
        <v>309</v>
      </c>
      <c r="J14633" t="s">
        <v>264</v>
      </c>
      <c r="L14633" t="s">
        <v>378</v>
      </c>
      <c r="M14633" t="s">
        <v>379</v>
      </c>
      <c r="N14633" t="s">
        <v>487</v>
      </c>
    </row>
    <row r="14634" spans="1:14" x14ac:dyDescent="0.25">
      <c r="A14634" t="s">
        <v>476</v>
      </c>
      <c r="B14634" s="1">
        <v>45900</v>
      </c>
      <c r="C14634" t="s">
        <v>730</v>
      </c>
      <c r="D14634" t="s">
        <v>731</v>
      </c>
      <c r="E14634" s="4">
        <v>605.9283999999999</v>
      </c>
      <c r="F14634" t="s">
        <v>1423</v>
      </c>
      <c r="G14634" t="s">
        <v>471</v>
      </c>
      <c r="H14634" t="s">
        <v>308</v>
      </c>
      <c r="I14634" t="s">
        <v>309</v>
      </c>
      <c r="J14634" t="s">
        <v>264</v>
      </c>
      <c r="L14634" t="s">
        <v>378</v>
      </c>
      <c r="M14634" t="s">
        <v>379</v>
      </c>
      <c r="N14634" t="s">
        <v>487</v>
      </c>
    </row>
    <row r="14635" spans="1:14" x14ac:dyDescent="0.25">
      <c r="A14635" t="s">
        <v>476</v>
      </c>
      <c r="B14635" s="1">
        <v>45930</v>
      </c>
      <c r="C14635" t="s">
        <v>730</v>
      </c>
      <c r="D14635" t="s">
        <v>731</v>
      </c>
      <c r="E14635" s="4">
        <v>681.66944999999987</v>
      </c>
      <c r="F14635" t="s">
        <v>1423</v>
      </c>
      <c r="G14635" t="s">
        <v>471</v>
      </c>
      <c r="H14635" t="s">
        <v>308</v>
      </c>
      <c r="I14635" t="s">
        <v>309</v>
      </c>
      <c r="J14635" t="s">
        <v>264</v>
      </c>
      <c r="L14635" t="s">
        <v>378</v>
      </c>
      <c r="M14635" t="s">
        <v>379</v>
      </c>
      <c r="N14635" t="s">
        <v>487</v>
      </c>
    </row>
    <row r="14636" spans="1:14" x14ac:dyDescent="0.25">
      <c r="A14636" t="s">
        <v>476</v>
      </c>
      <c r="B14636" s="1">
        <v>45961</v>
      </c>
      <c r="C14636" t="s">
        <v>730</v>
      </c>
      <c r="D14636" t="s">
        <v>731</v>
      </c>
      <c r="E14636" s="4">
        <v>757.41049999999984</v>
      </c>
      <c r="F14636" t="s">
        <v>1423</v>
      </c>
      <c r="G14636" t="s">
        <v>471</v>
      </c>
      <c r="H14636" t="s">
        <v>308</v>
      </c>
      <c r="I14636" t="s">
        <v>309</v>
      </c>
      <c r="J14636" t="s">
        <v>264</v>
      </c>
      <c r="L14636" t="s">
        <v>378</v>
      </c>
      <c r="M14636" t="s">
        <v>379</v>
      </c>
      <c r="N14636" t="s">
        <v>487</v>
      </c>
    </row>
    <row r="14637" spans="1:14" x14ac:dyDescent="0.25">
      <c r="A14637" t="s">
        <v>476</v>
      </c>
      <c r="B14637" s="1">
        <v>45991</v>
      </c>
      <c r="C14637" t="s">
        <v>730</v>
      </c>
      <c r="D14637" t="s">
        <v>731</v>
      </c>
      <c r="E14637" s="4">
        <v>833.15154999999982</v>
      </c>
      <c r="F14637" t="s">
        <v>1423</v>
      </c>
      <c r="G14637" t="s">
        <v>471</v>
      </c>
      <c r="H14637" t="s">
        <v>308</v>
      </c>
      <c r="I14637" t="s">
        <v>309</v>
      </c>
      <c r="J14637" t="s">
        <v>264</v>
      </c>
      <c r="L14637" t="s">
        <v>378</v>
      </c>
      <c r="M14637" t="s">
        <v>379</v>
      </c>
      <c r="N14637" t="s">
        <v>487</v>
      </c>
    </row>
    <row r="14638" spans="1:14" x14ac:dyDescent="0.25">
      <c r="A14638" t="s">
        <v>476</v>
      </c>
      <c r="B14638" s="1">
        <v>46022</v>
      </c>
      <c r="C14638" t="s">
        <v>730</v>
      </c>
      <c r="D14638" t="s">
        <v>731</v>
      </c>
      <c r="E14638" s="4">
        <v>908.89259999999979</v>
      </c>
      <c r="F14638" t="s">
        <v>1423</v>
      </c>
      <c r="G14638" t="s">
        <v>471</v>
      </c>
      <c r="H14638" t="s">
        <v>308</v>
      </c>
      <c r="I14638" t="s">
        <v>309</v>
      </c>
      <c r="J14638" t="s">
        <v>264</v>
      </c>
      <c r="L14638" t="s">
        <v>378</v>
      </c>
      <c r="M14638" t="s">
        <v>379</v>
      </c>
      <c r="N14638" t="s">
        <v>487</v>
      </c>
    </row>
    <row r="14639" spans="1:14" x14ac:dyDescent="0.25">
      <c r="A14639" t="s">
        <v>476</v>
      </c>
      <c r="B14639" s="1">
        <v>45688</v>
      </c>
      <c r="C14639" t="s">
        <v>734</v>
      </c>
      <c r="D14639" t="s">
        <v>735</v>
      </c>
      <c r="E14639" s="4">
        <v>78.211333333333343</v>
      </c>
      <c r="F14639" t="s">
        <v>1423</v>
      </c>
      <c r="G14639" t="s">
        <v>471</v>
      </c>
      <c r="H14639" t="s">
        <v>308</v>
      </c>
      <c r="I14639" t="s">
        <v>309</v>
      </c>
      <c r="J14639" t="s">
        <v>264</v>
      </c>
      <c r="L14639" t="s">
        <v>378</v>
      </c>
      <c r="M14639" t="s">
        <v>379</v>
      </c>
      <c r="N14639" t="s">
        <v>487</v>
      </c>
    </row>
    <row r="14640" spans="1:14" x14ac:dyDescent="0.25">
      <c r="A14640" t="s">
        <v>476</v>
      </c>
      <c r="B14640" s="1">
        <v>45716</v>
      </c>
      <c r="C14640" t="s">
        <v>734</v>
      </c>
      <c r="D14640" t="s">
        <v>735</v>
      </c>
      <c r="E14640" s="4">
        <v>156.42266666666669</v>
      </c>
      <c r="F14640" t="s">
        <v>1423</v>
      </c>
      <c r="G14640" t="s">
        <v>471</v>
      </c>
      <c r="H14640" t="s">
        <v>308</v>
      </c>
      <c r="I14640" t="s">
        <v>309</v>
      </c>
      <c r="J14640" t="s">
        <v>264</v>
      </c>
      <c r="L14640" t="s">
        <v>378</v>
      </c>
      <c r="M14640" t="s">
        <v>379</v>
      </c>
      <c r="N14640" t="s">
        <v>487</v>
      </c>
    </row>
    <row r="14641" spans="1:14" x14ac:dyDescent="0.25">
      <c r="A14641" t="s">
        <v>476</v>
      </c>
      <c r="B14641" s="1">
        <v>45747</v>
      </c>
      <c r="C14641" t="s">
        <v>734</v>
      </c>
      <c r="D14641" t="s">
        <v>735</v>
      </c>
      <c r="E14641" s="4">
        <v>234.63400000000001</v>
      </c>
      <c r="F14641" t="s">
        <v>1423</v>
      </c>
      <c r="G14641" t="s">
        <v>471</v>
      </c>
      <c r="H14641" t="s">
        <v>308</v>
      </c>
      <c r="I14641" t="s">
        <v>309</v>
      </c>
      <c r="J14641" t="s">
        <v>264</v>
      </c>
      <c r="L14641" t="s">
        <v>378</v>
      </c>
      <c r="M14641" t="s">
        <v>379</v>
      </c>
      <c r="N14641" t="s">
        <v>487</v>
      </c>
    </row>
    <row r="14642" spans="1:14" x14ac:dyDescent="0.25">
      <c r="A14642" t="s">
        <v>476</v>
      </c>
      <c r="B14642" s="1">
        <v>45777</v>
      </c>
      <c r="C14642" t="s">
        <v>734</v>
      </c>
      <c r="D14642" t="s">
        <v>735</v>
      </c>
      <c r="E14642" s="4">
        <v>312.84533333333337</v>
      </c>
      <c r="F14642" t="s">
        <v>1423</v>
      </c>
      <c r="G14642" t="s">
        <v>471</v>
      </c>
      <c r="H14642" t="s">
        <v>308</v>
      </c>
      <c r="I14642" t="s">
        <v>309</v>
      </c>
      <c r="J14642" t="s">
        <v>264</v>
      </c>
      <c r="L14642" t="s">
        <v>378</v>
      </c>
      <c r="M14642" t="s">
        <v>379</v>
      </c>
      <c r="N14642" t="s">
        <v>487</v>
      </c>
    </row>
    <row r="14643" spans="1:14" x14ac:dyDescent="0.25">
      <c r="A14643" t="s">
        <v>476</v>
      </c>
      <c r="B14643" s="1">
        <v>45808</v>
      </c>
      <c r="C14643" t="s">
        <v>734</v>
      </c>
      <c r="D14643" t="s">
        <v>735</v>
      </c>
      <c r="E14643" s="4">
        <v>391.05666666666673</v>
      </c>
      <c r="F14643" t="s">
        <v>1423</v>
      </c>
      <c r="G14643" t="s">
        <v>471</v>
      </c>
      <c r="H14643" t="s">
        <v>308</v>
      </c>
      <c r="I14643" t="s">
        <v>309</v>
      </c>
      <c r="J14643" t="s">
        <v>264</v>
      </c>
      <c r="L14643" t="s">
        <v>378</v>
      </c>
      <c r="M14643" t="s">
        <v>379</v>
      </c>
      <c r="N14643" t="s">
        <v>487</v>
      </c>
    </row>
    <row r="14644" spans="1:14" x14ac:dyDescent="0.25">
      <c r="A14644" t="s">
        <v>476</v>
      </c>
      <c r="B14644" s="1">
        <v>45838</v>
      </c>
      <c r="C14644" t="s">
        <v>734</v>
      </c>
      <c r="D14644" t="s">
        <v>735</v>
      </c>
      <c r="E14644" s="4">
        <v>469.26800000000009</v>
      </c>
      <c r="F14644" t="s">
        <v>1423</v>
      </c>
      <c r="G14644" t="s">
        <v>471</v>
      </c>
      <c r="H14644" t="s">
        <v>308</v>
      </c>
      <c r="I14644" t="s">
        <v>309</v>
      </c>
      <c r="J14644" t="s">
        <v>264</v>
      </c>
      <c r="L14644" t="s">
        <v>378</v>
      </c>
      <c r="M14644" t="s">
        <v>379</v>
      </c>
      <c r="N14644" t="s">
        <v>487</v>
      </c>
    </row>
    <row r="14645" spans="1:14" x14ac:dyDescent="0.25">
      <c r="A14645" t="s">
        <v>476</v>
      </c>
      <c r="B14645" s="1">
        <v>45869</v>
      </c>
      <c r="C14645" t="s">
        <v>734</v>
      </c>
      <c r="D14645" t="s">
        <v>735</v>
      </c>
      <c r="E14645" s="4">
        <v>547.47933333333344</v>
      </c>
      <c r="F14645" t="s">
        <v>1423</v>
      </c>
      <c r="G14645" t="s">
        <v>471</v>
      </c>
      <c r="H14645" t="s">
        <v>308</v>
      </c>
      <c r="I14645" t="s">
        <v>309</v>
      </c>
      <c r="J14645" t="s">
        <v>264</v>
      </c>
      <c r="L14645" t="s">
        <v>378</v>
      </c>
      <c r="M14645" t="s">
        <v>379</v>
      </c>
      <c r="N14645" t="s">
        <v>487</v>
      </c>
    </row>
    <row r="14646" spans="1:14" x14ac:dyDescent="0.25">
      <c r="A14646" t="s">
        <v>476</v>
      </c>
      <c r="B14646" s="1">
        <v>45900</v>
      </c>
      <c r="C14646" t="s">
        <v>734</v>
      </c>
      <c r="D14646" t="s">
        <v>735</v>
      </c>
      <c r="E14646" s="4">
        <v>625.69066666666674</v>
      </c>
      <c r="F14646" t="s">
        <v>1423</v>
      </c>
      <c r="G14646" t="s">
        <v>471</v>
      </c>
      <c r="H14646" t="s">
        <v>308</v>
      </c>
      <c r="I14646" t="s">
        <v>309</v>
      </c>
      <c r="J14646" t="s">
        <v>264</v>
      </c>
      <c r="L14646" t="s">
        <v>378</v>
      </c>
      <c r="M14646" t="s">
        <v>379</v>
      </c>
      <c r="N14646" t="s">
        <v>487</v>
      </c>
    </row>
    <row r="14647" spans="1:14" x14ac:dyDescent="0.25">
      <c r="A14647" t="s">
        <v>476</v>
      </c>
      <c r="B14647" s="1">
        <v>45930</v>
      </c>
      <c r="C14647" t="s">
        <v>734</v>
      </c>
      <c r="D14647" t="s">
        <v>735</v>
      </c>
      <c r="E14647" s="4">
        <v>703.90200000000004</v>
      </c>
      <c r="F14647" t="s">
        <v>1423</v>
      </c>
      <c r="G14647" t="s">
        <v>471</v>
      </c>
      <c r="H14647" t="s">
        <v>308</v>
      </c>
      <c r="I14647" t="s">
        <v>309</v>
      </c>
      <c r="J14647" t="s">
        <v>264</v>
      </c>
      <c r="L14647" t="s">
        <v>378</v>
      </c>
      <c r="M14647" t="s">
        <v>379</v>
      </c>
      <c r="N14647" t="s">
        <v>487</v>
      </c>
    </row>
    <row r="14648" spans="1:14" x14ac:dyDescent="0.25">
      <c r="A14648" t="s">
        <v>476</v>
      </c>
      <c r="B14648" s="1">
        <v>45961</v>
      </c>
      <c r="C14648" t="s">
        <v>734</v>
      </c>
      <c r="D14648" t="s">
        <v>735</v>
      </c>
      <c r="E14648" s="4">
        <v>782.11333333333334</v>
      </c>
      <c r="F14648" t="s">
        <v>1423</v>
      </c>
      <c r="G14648" t="s">
        <v>471</v>
      </c>
      <c r="H14648" t="s">
        <v>308</v>
      </c>
      <c r="I14648" t="s">
        <v>309</v>
      </c>
      <c r="J14648" t="s">
        <v>264</v>
      </c>
      <c r="L14648" t="s">
        <v>378</v>
      </c>
      <c r="M14648" t="s">
        <v>379</v>
      </c>
      <c r="N14648" t="s">
        <v>487</v>
      </c>
    </row>
    <row r="14649" spans="1:14" x14ac:dyDescent="0.25">
      <c r="A14649" t="s">
        <v>476</v>
      </c>
      <c r="B14649" s="1">
        <v>45991</v>
      </c>
      <c r="C14649" t="s">
        <v>734</v>
      </c>
      <c r="D14649" t="s">
        <v>735</v>
      </c>
      <c r="E14649" s="4">
        <v>860.32466666666664</v>
      </c>
      <c r="F14649" t="s">
        <v>1423</v>
      </c>
      <c r="G14649" t="s">
        <v>471</v>
      </c>
      <c r="H14649" t="s">
        <v>308</v>
      </c>
      <c r="I14649" t="s">
        <v>309</v>
      </c>
      <c r="J14649" t="s">
        <v>264</v>
      </c>
      <c r="L14649" t="s">
        <v>378</v>
      </c>
      <c r="M14649" t="s">
        <v>379</v>
      </c>
      <c r="N14649" t="s">
        <v>487</v>
      </c>
    </row>
    <row r="14650" spans="1:14" x14ac:dyDescent="0.25">
      <c r="A14650" t="s">
        <v>476</v>
      </c>
      <c r="B14650" s="1">
        <v>46022</v>
      </c>
      <c r="C14650" t="s">
        <v>734</v>
      </c>
      <c r="D14650" t="s">
        <v>735</v>
      </c>
      <c r="E14650" s="4">
        <v>938.53599999999994</v>
      </c>
      <c r="F14650" t="s">
        <v>1423</v>
      </c>
      <c r="G14650" t="s">
        <v>471</v>
      </c>
      <c r="H14650" t="s">
        <v>308</v>
      </c>
      <c r="I14650" t="s">
        <v>309</v>
      </c>
      <c r="J14650" t="s">
        <v>264</v>
      </c>
      <c r="L14650" t="s">
        <v>378</v>
      </c>
      <c r="M14650" t="s">
        <v>379</v>
      </c>
      <c r="N14650" t="s">
        <v>487</v>
      </c>
    </row>
    <row r="14651" spans="1:14" x14ac:dyDescent="0.25">
      <c r="A14651" t="s">
        <v>476</v>
      </c>
      <c r="B14651" s="1">
        <v>45688</v>
      </c>
      <c r="C14651" t="s">
        <v>738</v>
      </c>
      <c r="D14651" t="s">
        <v>739</v>
      </c>
      <c r="E14651" s="4">
        <v>1666.6666666666667</v>
      </c>
      <c r="F14651" t="s">
        <v>1423</v>
      </c>
      <c r="G14651" t="s">
        <v>471</v>
      </c>
      <c r="H14651" t="s">
        <v>301</v>
      </c>
      <c r="I14651" t="s">
        <v>302</v>
      </c>
      <c r="J14651" t="s">
        <v>258</v>
      </c>
      <c r="L14651" t="s">
        <v>378</v>
      </c>
      <c r="M14651" t="s">
        <v>379</v>
      </c>
      <c r="N14651" t="s">
        <v>487</v>
      </c>
    </row>
    <row r="14652" spans="1:14" x14ac:dyDescent="0.25">
      <c r="A14652" t="s">
        <v>476</v>
      </c>
      <c r="B14652" s="1">
        <v>45716</v>
      </c>
      <c r="C14652" t="s">
        <v>738</v>
      </c>
      <c r="D14652" t="s">
        <v>739</v>
      </c>
      <c r="E14652" s="4">
        <v>3333.3333333333335</v>
      </c>
      <c r="F14652" t="s">
        <v>1423</v>
      </c>
      <c r="G14652" t="s">
        <v>471</v>
      </c>
      <c r="H14652" t="s">
        <v>301</v>
      </c>
      <c r="I14652" t="s">
        <v>302</v>
      </c>
      <c r="J14652" t="s">
        <v>258</v>
      </c>
      <c r="L14652" t="s">
        <v>378</v>
      </c>
      <c r="M14652" t="s">
        <v>379</v>
      </c>
      <c r="N14652" t="s">
        <v>487</v>
      </c>
    </row>
    <row r="14653" spans="1:14" x14ac:dyDescent="0.25">
      <c r="A14653" t="s">
        <v>476</v>
      </c>
      <c r="B14653" s="1">
        <v>45747</v>
      </c>
      <c r="C14653" t="s">
        <v>738</v>
      </c>
      <c r="D14653" t="s">
        <v>739</v>
      </c>
      <c r="E14653" s="4">
        <v>5000</v>
      </c>
      <c r="F14653" t="s">
        <v>1423</v>
      </c>
      <c r="G14653" t="s">
        <v>471</v>
      </c>
      <c r="H14653" t="s">
        <v>301</v>
      </c>
      <c r="I14653" t="s">
        <v>302</v>
      </c>
      <c r="J14653" t="s">
        <v>258</v>
      </c>
      <c r="L14653" t="s">
        <v>378</v>
      </c>
      <c r="M14653" t="s">
        <v>379</v>
      </c>
      <c r="N14653" t="s">
        <v>487</v>
      </c>
    </row>
    <row r="14654" spans="1:14" x14ac:dyDescent="0.25">
      <c r="A14654" t="s">
        <v>476</v>
      </c>
      <c r="B14654" s="1">
        <v>45777</v>
      </c>
      <c r="C14654" t="s">
        <v>738</v>
      </c>
      <c r="D14654" t="s">
        <v>739</v>
      </c>
      <c r="E14654" s="4">
        <v>6666.666666666667</v>
      </c>
      <c r="F14654" t="s">
        <v>1423</v>
      </c>
      <c r="G14654" t="s">
        <v>471</v>
      </c>
      <c r="H14654" t="s">
        <v>301</v>
      </c>
      <c r="I14654" t="s">
        <v>302</v>
      </c>
      <c r="J14654" t="s">
        <v>258</v>
      </c>
      <c r="L14654" t="s">
        <v>378</v>
      </c>
      <c r="M14654" t="s">
        <v>379</v>
      </c>
      <c r="N14654" t="s">
        <v>487</v>
      </c>
    </row>
    <row r="14655" spans="1:14" x14ac:dyDescent="0.25">
      <c r="A14655" t="s">
        <v>476</v>
      </c>
      <c r="B14655" s="1">
        <v>45808</v>
      </c>
      <c r="C14655" t="s">
        <v>738</v>
      </c>
      <c r="D14655" t="s">
        <v>739</v>
      </c>
      <c r="E14655" s="4">
        <v>8333.3333333333339</v>
      </c>
      <c r="F14655" t="s">
        <v>1423</v>
      </c>
      <c r="G14655" t="s">
        <v>471</v>
      </c>
      <c r="H14655" t="s">
        <v>301</v>
      </c>
      <c r="I14655" t="s">
        <v>302</v>
      </c>
      <c r="J14655" t="s">
        <v>258</v>
      </c>
      <c r="L14655" t="s">
        <v>378</v>
      </c>
      <c r="M14655" t="s">
        <v>379</v>
      </c>
      <c r="N14655" t="s">
        <v>487</v>
      </c>
    </row>
    <row r="14656" spans="1:14" x14ac:dyDescent="0.25">
      <c r="A14656" t="s">
        <v>476</v>
      </c>
      <c r="B14656" s="1">
        <v>45838</v>
      </c>
      <c r="C14656" t="s">
        <v>738</v>
      </c>
      <c r="D14656" t="s">
        <v>739</v>
      </c>
      <c r="E14656" s="4">
        <v>10000</v>
      </c>
      <c r="F14656" t="s">
        <v>1423</v>
      </c>
      <c r="G14656" t="s">
        <v>471</v>
      </c>
      <c r="H14656" t="s">
        <v>301</v>
      </c>
      <c r="I14656" t="s">
        <v>302</v>
      </c>
      <c r="J14656" t="s">
        <v>258</v>
      </c>
      <c r="L14656" t="s">
        <v>378</v>
      </c>
      <c r="M14656" t="s">
        <v>379</v>
      </c>
      <c r="N14656" t="s">
        <v>487</v>
      </c>
    </row>
    <row r="14657" spans="1:14" x14ac:dyDescent="0.25">
      <c r="A14657" t="s">
        <v>476</v>
      </c>
      <c r="B14657" s="1">
        <v>45869</v>
      </c>
      <c r="C14657" t="s">
        <v>738</v>
      </c>
      <c r="D14657" t="s">
        <v>739</v>
      </c>
      <c r="E14657" s="4">
        <v>11666.666666666666</v>
      </c>
      <c r="F14657" t="s">
        <v>1423</v>
      </c>
      <c r="G14657" t="s">
        <v>471</v>
      </c>
      <c r="H14657" t="s">
        <v>301</v>
      </c>
      <c r="I14657" t="s">
        <v>302</v>
      </c>
      <c r="J14657" t="s">
        <v>258</v>
      </c>
      <c r="L14657" t="s">
        <v>378</v>
      </c>
      <c r="M14657" t="s">
        <v>379</v>
      </c>
      <c r="N14657" t="s">
        <v>487</v>
      </c>
    </row>
    <row r="14658" spans="1:14" x14ac:dyDescent="0.25">
      <c r="A14658" t="s">
        <v>476</v>
      </c>
      <c r="B14658" s="1">
        <v>45900</v>
      </c>
      <c r="C14658" t="s">
        <v>738</v>
      </c>
      <c r="D14658" t="s">
        <v>739</v>
      </c>
      <c r="E14658" s="4">
        <v>13333.333333333332</v>
      </c>
      <c r="F14658" t="s">
        <v>1423</v>
      </c>
      <c r="G14658" t="s">
        <v>471</v>
      </c>
      <c r="H14658" t="s">
        <v>301</v>
      </c>
      <c r="I14658" t="s">
        <v>302</v>
      </c>
      <c r="J14658" t="s">
        <v>258</v>
      </c>
      <c r="L14658" t="s">
        <v>378</v>
      </c>
      <c r="M14658" t="s">
        <v>379</v>
      </c>
      <c r="N14658" t="s">
        <v>487</v>
      </c>
    </row>
    <row r="14659" spans="1:14" x14ac:dyDescent="0.25">
      <c r="A14659" t="s">
        <v>476</v>
      </c>
      <c r="B14659" s="1">
        <v>45930</v>
      </c>
      <c r="C14659" t="s">
        <v>738</v>
      </c>
      <c r="D14659" t="s">
        <v>739</v>
      </c>
      <c r="E14659" s="4">
        <v>14999.999999999998</v>
      </c>
      <c r="F14659" t="s">
        <v>1423</v>
      </c>
      <c r="G14659" t="s">
        <v>471</v>
      </c>
      <c r="H14659" t="s">
        <v>301</v>
      </c>
      <c r="I14659" t="s">
        <v>302</v>
      </c>
      <c r="J14659" t="s">
        <v>258</v>
      </c>
      <c r="L14659" t="s">
        <v>378</v>
      </c>
      <c r="M14659" t="s">
        <v>379</v>
      </c>
      <c r="N14659" t="s">
        <v>487</v>
      </c>
    </row>
    <row r="14660" spans="1:14" x14ac:dyDescent="0.25">
      <c r="A14660" t="s">
        <v>476</v>
      </c>
      <c r="B14660" s="1">
        <v>45961</v>
      </c>
      <c r="C14660" t="s">
        <v>738</v>
      </c>
      <c r="D14660" t="s">
        <v>739</v>
      </c>
      <c r="E14660" s="4">
        <v>16666.666666666664</v>
      </c>
      <c r="F14660" t="s">
        <v>1423</v>
      </c>
      <c r="G14660" t="s">
        <v>471</v>
      </c>
      <c r="H14660" t="s">
        <v>301</v>
      </c>
      <c r="I14660" t="s">
        <v>302</v>
      </c>
      <c r="J14660" t="s">
        <v>258</v>
      </c>
      <c r="L14660" t="s">
        <v>378</v>
      </c>
      <c r="M14660" t="s">
        <v>379</v>
      </c>
      <c r="N14660" t="s">
        <v>487</v>
      </c>
    </row>
    <row r="14661" spans="1:14" x14ac:dyDescent="0.25">
      <c r="A14661" t="s">
        <v>476</v>
      </c>
      <c r="B14661" s="1">
        <v>45991</v>
      </c>
      <c r="C14661" t="s">
        <v>738</v>
      </c>
      <c r="D14661" t="s">
        <v>739</v>
      </c>
      <c r="E14661" s="4">
        <v>18333.333333333332</v>
      </c>
      <c r="F14661" t="s">
        <v>1423</v>
      </c>
      <c r="G14661" t="s">
        <v>471</v>
      </c>
      <c r="H14661" t="s">
        <v>301</v>
      </c>
      <c r="I14661" t="s">
        <v>302</v>
      </c>
      <c r="J14661" t="s">
        <v>258</v>
      </c>
      <c r="L14661" t="s">
        <v>378</v>
      </c>
      <c r="M14661" t="s">
        <v>379</v>
      </c>
      <c r="N14661" t="s">
        <v>487</v>
      </c>
    </row>
    <row r="14662" spans="1:14" x14ac:dyDescent="0.25">
      <c r="A14662" t="s">
        <v>476</v>
      </c>
      <c r="B14662" s="1">
        <v>46022</v>
      </c>
      <c r="C14662" t="s">
        <v>738</v>
      </c>
      <c r="D14662" t="s">
        <v>739</v>
      </c>
      <c r="E14662" s="4">
        <v>20000</v>
      </c>
      <c r="F14662" t="s">
        <v>1423</v>
      </c>
      <c r="G14662" t="s">
        <v>471</v>
      </c>
      <c r="H14662" t="s">
        <v>301</v>
      </c>
      <c r="I14662" t="s">
        <v>302</v>
      </c>
      <c r="J14662" t="s">
        <v>258</v>
      </c>
      <c r="L14662" t="s">
        <v>378</v>
      </c>
      <c r="M14662" t="s">
        <v>379</v>
      </c>
      <c r="N14662" t="s">
        <v>487</v>
      </c>
    </row>
    <row r="14663" spans="1:14" x14ac:dyDescent="0.25">
      <c r="A14663" t="s">
        <v>476</v>
      </c>
      <c r="B14663" s="1">
        <v>45688</v>
      </c>
      <c r="C14663" t="s">
        <v>742</v>
      </c>
      <c r="D14663" t="s">
        <v>743</v>
      </c>
      <c r="E14663" s="4">
        <v>133.33333333333334</v>
      </c>
      <c r="F14663" t="s">
        <v>1423</v>
      </c>
      <c r="G14663" t="s">
        <v>471</v>
      </c>
      <c r="H14663" t="s">
        <v>308</v>
      </c>
      <c r="I14663" t="s">
        <v>309</v>
      </c>
      <c r="J14663" t="s">
        <v>264</v>
      </c>
      <c r="L14663" t="s">
        <v>378</v>
      </c>
      <c r="M14663" t="s">
        <v>379</v>
      </c>
      <c r="N14663" t="s">
        <v>487</v>
      </c>
    </row>
    <row r="14664" spans="1:14" x14ac:dyDescent="0.25">
      <c r="A14664" t="s">
        <v>476</v>
      </c>
      <c r="B14664" s="1">
        <v>45716</v>
      </c>
      <c r="C14664" t="s">
        <v>742</v>
      </c>
      <c r="D14664" t="s">
        <v>743</v>
      </c>
      <c r="E14664" s="4">
        <v>266.66666666666669</v>
      </c>
      <c r="F14664" t="s">
        <v>1423</v>
      </c>
      <c r="G14664" t="s">
        <v>471</v>
      </c>
      <c r="H14664" t="s">
        <v>308</v>
      </c>
      <c r="I14664" t="s">
        <v>309</v>
      </c>
      <c r="J14664" t="s">
        <v>264</v>
      </c>
      <c r="L14664" t="s">
        <v>378</v>
      </c>
      <c r="M14664" t="s">
        <v>379</v>
      </c>
      <c r="N14664" t="s">
        <v>487</v>
      </c>
    </row>
    <row r="14665" spans="1:14" x14ac:dyDescent="0.25">
      <c r="A14665" t="s">
        <v>476</v>
      </c>
      <c r="B14665" s="1">
        <v>45747</v>
      </c>
      <c r="C14665" t="s">
        <v>742</v>
      </c>
      <c r="D14665" t="s">
        <v>743</v>
      </c>
      <c r="E14665" s="4">
        <v>400</v>
      </c>
      <c r="F14665" t="s">
        <v>1423</v>
      </c>
      <c r="G14665" t="s">
        <v>471</v>
      </c>
      <c r="H14665" t="s">
        <v>308</v>
      </c>
      <c r="I14665" t="s">
        <v>309</v>
      </c>
      <c r="J14665" t="s">
        <v>264</v>
      </c>
      <c r="L14665" t="s">
        <v>378</v>
      </c>
      <c r="M14665" t="s">
        <v>379</v>
      </c>
      <c r="N14665" t="s">
        <v>487</v>
      </c>
    </row>
    <row r="14666" spans="1:14" x14ac:dyDescent="0.25">
      <c r="A14666" t="s">
        <v>476</v>
      </c>
      <c r="B14666" s="1">
        <v>45777</v>
      </c>
      <c r="C14666" t="s">
        <v>742</v>
      </c>
      <c r="D14666" t="s">
        <v>743</v>
      </c>
      <c r="E14666" s="4">
        <v>533.33333333333337</v>
      </c>
      <c r="F14666" t="s">
        <v>1423</v>
      </c>
      <c r="G14666" t="s">
        <v>471</v>
      </c>
      <c r="H14666" t="s">
        <v>308</v>
      </c>
      <c r="I14666" t="s">
        <v>309</v>
      </c>
      <c r="J14666" t="s">
        <v>264</v>
      </c>
      <c r="L14666" t="s">
        <v>378</v>
      </c>
      <c r="M14666" t="s">
        <v>379</v>
      </c>
      <c r="N14666" t="s">
        <v>487</v>
      </c>
    </row>
    <row r="14667" spans="1:14" x14ac:dyDescent="0.25">
      <c r="A14667" t="s">
        <v>476</v>
      </c>
      <c r="B14667" s="1">
        <v>45808</v>
      </c>
      <c r="C14667" t="s">
        <v>742</v>
      </c>
      <c r="D14667" t="s">
        <v>743</v>
      </c>
      <c r="E14667" s="4">
        <v>666.66666666666674</v>
      </c>
      <c r="F14667" t="s">
        <v>1423</v>
      </c>
      <c r="G14667" t="s">
        <v>471</v>
      </c>
      <c r="H14667" t="s">
        <v>308</v>
      </c>
      <c r="I14667" t="s">
        <v>309</v>
      </c>
      <c r="J14667" t="s">
        <v>264</v>
      </c>
      <c r="L14667" t="s">
        <v>378</v>
      </c>
      <c r="M14667" t="s">
        <v>379</v>
      </c>
      <c r="N14667" t="s">
        <v>487</v>
      </c>
    </row>
    <row r="14668" spans="1:14" x14ac:dyDescent="0.25">
      <c r="A14668" t="s">
        <v>476</v>
      </c>
      <c r="B14668" s="1">
        <v>45838</v>
      </c>
      <c r="C14668" t="s">
        <v>742</v>
      </c>
      <c r="D14668" t="s">
        <v>743</v>
      </c>
      <c r="E14668" s="4">
        <v>800.00000000000011</v>
      </c>
      <c r="F14668" t="s">
        <v>1423</v>
      </c>
      <c r="G14668" t="s">
        <v>471</v>
      </c>
      <c r="H14668" t="s">
        <v>308</v>
      </c>
      <c r="I14668" t="s">
        <v>309</v>
      </c>
      <c r="J14668" t="s">
        <v>264</v>
      </c>
      <c r="L14668" t="s">
        <v>378</v>
      </c>
      <c r="M14668" t="s">
        <v>379</v>
      </c>
      <c r="N14668" t="s">
        <v>487</v>
      </c>
    </row>
    <row r="14669" spans="1:14" x14ac:dyDescent="0.25">
      <c r="A14669" t="s">
        <v>476</v>
      </c>
      <c r="B14669" s="1">
        <v>45869</v>
      </c>
      <c r="C14669" t="s">
        <v>742</v>
      </c>
      <c r="D14669" t="s">
        <v>743</v>
      </c>
      <c r="E14669" s="4">
        <v>933.33333333333348</v>
      </c>
      <c r="F14669" t="s">
        <v>1423</v>
      </c>
      <c r="G14669" t="s">
        <v>471</v>
      </c>
      <c r="H14669" t="s">
        <v>308</v>
      </c>
      <c r="I14669" t="s">
        <v>309</v>
      </c>
      <c r="J14669" t="s">
        <v>264</v>
      </c>
      <c r="L14669" t="s">
        <v>378</v>
      </c>
      <c r="M14669" t="s">
        <v>379</v>
      </c>
      <c r="N14669" t="s">
        <v>487</v>
      </c>
    </row>
    <row r="14670" spans="1:14" x14ac:dyDescent="0.25">
      <c r="A14670" t="s">
        <v>476</v>
      </c>
      <c r="B14670" s="1">
        <v>45900</v>
      </c>
      <c r="C14670" t="s">
        <v>742</v>
      </c>
      <c r="D14670" t="s">
        <v>743</v>
      </c>
      <c r="E14670" s="4">
        <v>1066.6666666666667</v>
      </c>
      <c r="F14670" t="s">
        <v>1423</v>
      </c>
      <c r="G14670" t="s">
        <v>471</v>
      </c>
      <c r="H14670" t="s">
        <v>308</v>
      </c>
      <c r="I14670" t="s">
        <v>309</v>
      </c>
      <c r="J14670" t="s">
        <v>264</v>
      </c>
      <c r="L14670" t="s">
        <v>378</v>
      </c>
      <c r="M14670" t="s">
        <v>379</v>
      </c>
      <c r="N14670" t="s">
        <v>487</v>
      </c>
    </row>
    <row r="14671" spans="1:14" x14ac:dyDescent="0.25">
      <c r="A14671" t="s">
        <v>476</v>
      </c>
      <c r="B14671" s="1">
        <v>45930</v>
      </c>
      <c r="C14671" t="s">
        <v>742</v>
      </c>
      <c r="D14671" t="s">
        <v>743</v>
      </c>
      <c r="E14671" s="4">
        <v>1200</v>
      </c>
      <c r="F14671" t="s">
        <v>1423</v>
      </c>
      <c r="G14671" t="s">
        <v>471</v>
      </c>
      <c r="H14671" t="s">
        <v>308</v>
      </c>
      <c r="I14671" t="s">
        <v>309</v>
      </c>
      <c r="J14671" t="s">
        <v>264</v>
      </c>
      <c r="L14671" t="s">
        <v>378</v>
      </c>
      <c r="M14671" t="s">
        <v>379</v>
      </c>
      <c r="N14671" t="s">
        <v>487</v>
      </c>
    </row>
    <row r="14672" spans="1:14" x14ac:dyDescent="0.25">
      <c r="A14672" t="s">
        <v>476</v>
      </c>
      <c r="B14672" s="1">
        <v>45961</v>
      </c>
      <c r="C14672" t="s">
        <v>742</v>
      </c>
      <c r="D14672" t="s">
        <v>743</v>
      </c>
      <c r="E14672" s="4">
        <v>1333.3333333333333</v>
      </c>
      <c r="F14672" t="s">
        <v>1423</v>
      </c>
      <c r="G14672" t="s">
        <v>471</v>
      </c>
      <c r="H14672" t="s">
        <v>308</v>
      </c>
      <c r="I14672" t="s">
        <v>309</v>
      </c>
      <c r="J14672" t="s">
        <v>264</v>
      </c>
      <c r="L14672" t="s">
        <v>378</v>
      </c>
      <c r="M14672" t="s">
        <v>379</v>
      </c>
      <c r="N14672" t="s">
        <v>487</v>
      </c>
    </row>
    <row r="14673" spans="1:14" x14ac:dyDescent="0.25">
      <c r="A14673" t="s">
        <v>476</v>
      </c>
      <c r="B14673" s="1">
        <v>45991</v>
      </c>
      <c r="C14673" t="s">
        <v>742</v>
      </c>
      <c r="D14673" t="s">
        <v>743</v>
      </c>
      <c r="E14673" s="4">
        <v>1466.6666666666665</v>
      </c>
      <c r="F14673" t="s">
        <v>1423</v>
      </c>
      <c r="G14673" t="s">
        <v>471</v>
      </c>
      <c r="H14673" t="s">
        <v>308</v>
      </c>
      <c r="I14673" t="s">
        <v>309</v>
      </c>
      <c r="J14673" t="s">
        <v>264</v>
      </c>
      <c r="L14673" t="s">
        <v>378</v>
      </c>
      <c r="M14673" t="s">
        <v>379</v>
      </c>
      <c r="N14673" t="s">
        <v>487</v>
      </c>
    </row>
    <row r="14674" spans="1:14" x14ac:dyDescent="0.25">
      <c r="A14674" t="s">
        <v>476</v>
      </c>
      <c r="B14674" s="1">
        <v>46022</v>
      </c>
      <c r="C14674" t="s">
        <v>742</v>
      </c>
      <c r="D14674" t="s">
        <v>743</v>
      </c>
      <c r="E14674" s="4">
        <v>1599.9999999999998</v>
      </c>
      <c r="F14674" t="s">
        <v>1423</v>
      </c>
      <c r="G14674" t="s">
        <v>471</v>
      </c>
      <c r="H14674" t="s">
        <v>308</v>
      </c>
      <c r="I14674" t="s">
        <v>309</v>
      </c>
      <c r="J14674" t="s">
        <v>264</v>
      </c>
      <c r="L14674" t="s">
        <v>378</v>
      </c>
      <c r="M14674" t="s">
        <v>379</v>
      </c>
      <c r="N14674" t="s">
        <v>487</v>
      </c>
    </row>
    <row r="14675" spans="1:14" x14ac:dyDescent="0.25">
      <c r="A14675" t="s">
        <v>476</v>
      </c>
      <c r="B14675" s="1">
        <v>45688</v>
      </c>
      <c r="C14675" t="s">
        <v>747</v>
      </c>
      <c r="D14675" t="s">
        <v>748</v>
      </c>
      <c r="E14675" s="4">
        <v>2575</v>
      </c>
      <c r="F14675" t="s">
        <v>1423</v>
      </c>
      <c r="G14675" t="s">
        <v>471</v>
      </c>
      <c r="H14675" t="s">
        <v>308</v>
      </c>
      <c r="I14675" t="s">
        <v>309</v>
      </c>
      <c r="J14675" t="s">
        <v>264</v>
      </c>
      <c r="L14675" t="s">
        <v>378</v>
      </c>
      <c r="M14675" t="s">
        <v>379</v>
      </c>
      <c r="N14675" t="s">
        <v>487</v>
      </c>
    </row>
    <row r="14676" spans="1:14" x14ac:dyDescent="0.25">
      <c r="A14676" t="s">
        <v>476</v>
      </c>
      <c r="B14676" s="1">
        <v>45716</v>
      </c>
      <c r="C14676" t="s">
        <v>747</v>
      </c>
      <c r="D14676" t="s">
        <v>748</v>
      </c>
      <c r="E14676" s="4">
        <v>5150</v>
      </c>
      <c r="F14676" t="s">
        <v>1423</v>
      </c>
      <c r="G14676" t="s">
        <v>471</v>
      </c>
      <c r="H14676" t="s">
        <v>308</v>
      </c>
      <c r="I14676" t="s">
        <v>309</v>
      </c>
      <c r="J14676" t="s">
        <v>264</v>
      </c>
      <c r="L14676" t="s">
        <v>378</v>
      </c>
      <c r="M14676" t="s">
        <v>379</v>
      </c>
      <c r="N14676" t="s">
        <v>487</v>
      </c>
    </row>
    <row r="14677" spans="1:14" x14ac:dyDescent="0.25">
      <c r="A14677" t="s">
        <v>476</v>
      </c>
      <c r="B14677" s="1">
        <v>45747</v>
      </c>
      <c r="C14677" t="s">
        <v>747</v>
      </c>
      <c r="D14677" t="s">
        <v>748</v>
      </c>
      <c r="E14677" s="4">
        <v>7725</v>
      </c>
      <c r="F14677" t="s">
        <v>1423</v>
      </c>
      <c r="G14677" t="s">
        <v>471</v>
      </c>
      <c r="H14677" t="s">
        <v>308</v>
      </c>
      <c r="I14677" t="s">
        <v>309</v>
      </c>
      <c r="J14677" t="s">
        <v>264</v>
      </c>
      <c r="L14677" t="s">
        <v>378</v>
      </c>
      <c r="M14677" t="s">
        <v>379</v>
      </c>
      <c r="N14677" t="s">
        <v>487</v>
      </c>
    </row>
    <row r="14678" spans="1:14" x14ac:dyDescent="0.25">
      <c r="A14678" t="s">
        <v>476</v>
      </c>
      <c r="B14678" s="1">
        <v>45777</v>
      </c>
      <c r="C14678" t="s">
        <v>747</v>
      </c>
      <c r="D14678" t="s">
        <v>748</v>
      </c>
      <c r="E14678" s="4">
        <v>10300</v>
      </c>
      <c r="F14678" t="s">
        <v>1423</v>
      </c>
      <c r="G14678" t="s">
        <v>471</v>
      </c>
      <c r="H14678" t="s">
        <v>308</v>
      </c>
      <c r="I14678" t="s">
        <v>309</v>
      </c>
      <c r="J14678" t="s">
        <v>264</v>
      </c>
      <c r="L14678" t="s">
        <v>378</v>
      </c>
      <c r="M14678" t="s">
        <v>379</v>
      </c>
      <c r="N14678" t="s">
        <v>487</v>
      </c>
    </row>
    <row r="14679" spans="1:14" x14ac:dyDescent="0.25">
      <c r="A14679" t="s">
        <v>476</v>
      </c>
      <c r="B14679" s="1">
        <v>45808</v>
      </c>
      <c r="C14679" t="s">
        <v>747</v>
      </c>
      <c r="D14679" t="s">
        <v>748</v>
      </c>
      <c r="E14679" s="4">
        <v>12875</v>
      </c>
      <c r="F14679" t="s">
        <v>1423</v>
      </c>
      <c r="G14679" t="s">
        <v>471</v>
      </c>
      <c r="H14679" t="s">
        <v>308</v>
      </c>
      <c r="I14679" t="s">
        <v>309</v>
      </c>
      <c r="J14679" t="s">
        <v>264</v>
      </c>
      <c r="L14679" t="s">
        <v>378</v>
      </c>
      <c r="M14679" t="s">
        <v>379</v>
      </c>
      <c r="N14679" t="s">
        <v>487</v>
      </c>
    </row>
    <row r="14680" spans="1:14" x14ac:dyDescent="0.25">
      <c r="A14680" t="s">
        <v>476</v>
      </c>
      <c r="B14680" s="1">
        <v>45838</v>
      </c>
      <c r="C14680" t="s">
        <v>747</v>
      </c>
      <c r="D14680" t="s">
        <v>748</v>
      </c>
      <c r="E14680" s="4">
        <v>15450</v>
      </c>
      <c r="F14680" t="s">
        <v>1423</v>
      </c>
      <c r="G14680" t="s">
        <v>471</v>
      </c>
      <c r="H14680" t="s">
        <v>308</v>
      </c>
      <c r="I14680" t="s">
        <v>309</v>
      </c>
      <c r="J14680" t="s">
        <v>264</v>
      </c>
      <c r="L14680" t="s">
        <v>378</v>
      </c>
      <c r="M14680" t="s">
        <v>379</v>
      </c>
      <c r="N14680" t="s">
        <v>487</v>
      </c>
    </row>
    <row r="14681" spans="1:14" x14ac:dyDescent="0.25">
      <c r="A14681" t="s">
        <v>476</v>
      </c>
      <c r="B14681" s="1">
        <v>45869</v>
      </c>
      <c r="C14681" t="s">
        <v>747</v>
      </c>
      <c r="D14681" t="s">
        <v>748</v>
      </c>
      <c r="E14681" s="4">
        <v>18025</v>
      </c>
      <c r="F14681" t="s">
        <v>1423</v>
      </c>
      <c r="G14681" t="s">
        <v>471</v>
      </c>
      <c r="H14681" t="s">
        <v>308</v>
      </c>
      <c r="I14681" t="s">
        <v>309</v>
      </c>
      <c r="J14681" t="s">
        <v>264</v>
      </c>
      <c r="L14681" t="s">
        <v>378</v>
      </c>
      <c r="M14681" t="s">
        <v>379</v>
      </c>
      <c r="N14681" t="s">
        <v>487</v>
      </c>
    </row>
    <row r="14682" spans="1:14" x14ac:dyDescent="0.25">
      <c r="A14682" t="s">
        <v>476</v>
      </c>
      <c r="B14682" s="1">
        <v>45900</v>
      </c>
      <c r="C14682" t="s">
        <v>747</v>
      </c>
      <c r="D14682" t="s">
        <v>748</v>
      </c>
      <c r="E14682" s="4">
        <v>20600</v>
      </c>
      <c r="F14682" t="s">
        <v>1423</v>
      </c>
      <c r="G14682" t="s">
        <v>471</v>
      </c>
      <c r="H14682" t="s">
        <v>308</v>
      </c>
      <c r="I14682" t="s">
        <v>309</v>
      </c>
      <c r="J14682" t="s">
        <v>264</v>
      </c>
      <c r="L14682" t="s">
        <v>378</v>
      </c>
      <c r="M14682" t="s">
        <v>379</v>
      </c>
      <c r="N14682" t="s">
        <v>487</v>
      </c>
    </row>
    <row r="14683" spans="1:14" x14ac:dyDescent="0.25">
      <c r="A14683" t="s">
        <v>476</v>
      </c>
      <c r="B14683" s="1">
        <v>45930</v>
      </c>
      <c r="C14683" t="s">
        <v>747</v>
      </c>
      <c r="D14683" t="s">
        <v>748</v>
      </c>
      <c r="E14683" s="4">
        <v>23175</v>
      </c>
      <c r="F14683" t="s">
        <v>1423</v>
      </c>
      <c r="G14683" t="s">
        <v>471</v>
      </c>
      <c r="H14683" t="s">
        <v>308</v>
      </c>
      <c r="I14683" t="s">
        <v>309</v>
      </c>
      <c r="J14683" t="s">
        <v>264</v>
      </c>
      <c r="L14683" t="s">
        <v>378</v>
      </c>
      <c r="M14683" t="s">
        <v>379</v>
      </c>
      <c r="N14683" t="s">
        <v>487</v>
      </c>
    </row>
    <row r="14684" spans="1:14" x14ac:dyDescent="0.25">
      <c r="A14684" t="s">
        <v>476</v>
      </c>
      <c r="B14684" s="1">
        <v>45961</v>
      </c>
      <c r="C14684" t="s">
        <v>747</v>
      </c>
      <c r="D14684" t="s">
        <v>748</v>
      </c>
      <c r="E14684" s="4">
        <v>25750</v>
      </c>
      <c r="F14684" t="s">
        <v>1423</v>
      </c>
      <c r="G14684" t="s">
        <v>471</v>
      </c>
      <c r="H14684" t="s">
        <v>308</v>
      </c>
      <c r="I14684" t="s">
        <v>309</v>
      </c>
      <c r="J14684" t="s">
        <v>264</v>
      </c>
      <c r="L14684" t="s">
        <v>378</v>
      </c>
      <c r="M14684" t="s">
        <v>379</v>
      </c>
      <c r="N14684" t="s">
        <v>487</v>
      </c>
    </row>
    <row r="14685" spans="1:14" x14ac:dyDescent="0.25">
      <c r="A14685" t="s">
        <v>476</v>
      </c>
      <c r="B14685" s="1">
        <v>45991</v>
      </c>
      <c r="C14685" t="s">
        <v>747</v>
      </c>
      <c r="D14685" t="s">
        <v>748</v>
      </c>
      <c r="E14685" s="4">
        <v>28325</v>
      </c>
      <c r="F14685" t="s">
        <v>1423</v>
      </c>
      <c r="G14685" t="s">
        <v>471</v>
      </c>
      <c r="H14685" t="s">
        <v>308</v>
      </c>
      <c r="I14685" t="s">
        <v>309</v>
      </c>
      <c r="J14685" t="s">
        <v>264</v>
      </c>
      <c r="L14685" t="s">
        <v>378</v>
      </c>
      <c r="M14685" t="s">
        <v>379</v>
      </c>
      <c r="N14685" t="s">
        <v>487</v>
      </c>
    </row>
    <row r="14686" spans="1:14" x14ac:dyDescent="0.25">
      <c r="A14686" t="s">
        <v>476</v>
      </c>
      <c r="B14686" s="1">
        <v>46022</v>
      </c>
      <c r="C14686" t="s">
        <v>747</v>
      </c>
      <c r="D14686" t="s">
        <v>748</v>
      </c>
      <c r="E14686" s="4">
        <v>30900</v>
      </c>
      <c r="F14686" t="s">
        <v>1423</v>
      </c>
      <c r="G14686" t="s">
        <v>471</v>
      </c>
      <c r="H14686" t="s">
        <v>308</v>
      </c>
      <c r="I14686" t="s">
        <v>309</v>
      </c>
      <c r="J14686" t="s">
        <v>264</v>
      </c>
      <c r="L14686" t="s">
        <v>378</v>
      </c>
      <c r="M14686" t="s">
        <v>379</v>
      </c>
      <c r="N14686" t="s">
        <v>487</v>
      </c>
    </row>
    <row r="14687" spans="1:14" x14ac:dyDescent="0.25">
      <c r="A14687" t="s">
        <v>476</v>
      </c>
      <c r="B14687" s="1">
        <v>45688</v>
      </c>
      <c r="C14687" t="s">
        <v>769</v>
      </c>
      <c r="D14687" t="s">
        <v>770</v>
      </c>
      <c r="E14687" s="4">
        <v>630.99345000000005</v>
      </c>
      <c r="F14687" t="s">
        <v>1423</v>
      </c>
      <c r="G14687" t="s">
        <v>471</v>
      </c>
      <c r="H14687" t="s">
        <v>311</v>
      </c>
      <c r="I14687" t="s">
        <v>312</v>
      </c>
      <c r="J14687" t="s">
        <v>264</v>
      </c>
      <c r="L14687" t="s">
        <v>378</v>
      </c>
      <c r="M14687" t="s">
        <v>379</v>
      </c>
      <c r="N14687" t="s">
        <v>487</v>
      </c>
    </row>
    <row r="14688" spans="1:14" x14ac:dyDescent="0.25">
      <c r="A14688" t="s">
        <v>476</v>
      </c>
      <c r="B14688" s="1">
        <v>45716</v>
      </c>
      <c r="C14688" t="s">
        <v>769</v>
      </c>
      <c r="D14688" t="s">
        <v>770</v>
      </c>
      <c r="E14688" s="4">
        <v>1261.9869000000001</v>
      </c>
      <c r="F14688" t="s">
        <v>1423</v>
      </c>
      <c r="G14688" t="s">
        <v>471</v>
      </c>
      <c r="H14688" t="s">
        <v>311</v>
      </c>
      <c r="I14688" t="s">
        <v>312</v>
      </c>
      <c r="J14688" t="s">
        <v>264</v>
      </c>
      <c r="L14688" t="s">
        <v>378</v>
      </c>
      <c r="M14688" t="s">
        <v>379</v>
      </c>
      <c r="N14688" t="s">
        <v>487</v>
      </c>
    </row>
    <row r="14689" spans="1:14" x14ac:dyDescent="0.25">
      <c r="A14689" t="s">
        <v>476</v>
      </c>
      <c r="B14689" s="1">
        <v>45747</v>
      </c>
      <c r="C14689" t="s">
        <v>769</v>
      </c>
      <c r="D14689" t="s">
        <v>770</v>
      </c>
      <c r="E14689" s="4">
        <v>1892.9803500000003</v>
      </c>
      <c r="F14689" t="s">
        <v>1423</v>
      </c>
      <c r="G14689" t="s">
        <v>471</v>
      </c>
      <c r="H14689" t="s">
        <v>311</v>
      </c>
      <c r="I14689" t="s">
        <v>312</v>
      </c>
      <c r="J14689" t="s">
        <v>264</v>
      </c>
      <c r="L14689" t="s">
        <v>378</v>
      </c>
      <c r="M14689" t="s">
        <v>379</v>
      </c>
      <c r="N14689" t="s">
        <v>487</v>
      </c>
    </row>
    <row r="14690" spans="1:14" x14ac:dyDescent="0.25">
      <c r="A14690" t="s">
        <v>476</v>
      </c>
      <c r="B14690" s="1">
        <v>45777</v>
      </c>
      <c r="C14690" t="s">
        <v>769</v>
      </c>
      <c r="D14690" t="s">
        <v>770</v>
      </c>
      <c r="E14690" s="4">
        <v>2523.9738000000002</v>
      </c>
      <c r="F14690" t="s">
        <v>1423</v>
      </c>
      <c r="G14690" t="s">
        <v>471</v>
      </c>
      <c r="H14690" t="s">
        <v>311</v>
      </c>
      <c r="I14690" t="s">
        <v>312</v>
      </c>
      <c r="J14690" t="s">
        <v>264</v>
      </c>
      <c r="L14690" t="s">
        <v>378</v>
      </c>
      <c r="M14690" t="s">
        <v>379</v>
      </c>
      <c r="N14690" t="s">
        <v>487</v>
      </c>
    </row>
    <row r="14691" spans="1:14" x14ac:dyDescent="0.25">
      <c r="A14691" t="s">
        <v>476</v>
      </c>
      <c r="B14691" s="1">
        <v>45808</v>
      </c>
      <c r="C14691" t="s">
        <v>769</v>
      </c>
      <c r="D14691" t="s">
        <v>770</v>
      </c>
      <c r="E14691" s="4">
        <v>3154.9672500000001</v>
      </c>
      <c r="F14691" t="s">
        <v>1423</v>
      </c>
      <c r="G14691" t="s">
        <v>471</v>
      </c>
      <c r="H14691" t="s">
        <v>311</v>
      </c>
      <c r="I14691" t="s">
        <v>312</v>
      </c>
      <c r="J14691" t="s">
        <v>264</v>
      </c>
      <c r="L14691" t="s">
        <v>378</v>
      </c>
      <c r="M14691" t="s">
        <v>379</v>
      </c>
      <c r="N14691" t="s">
        <v>487</v>
      </c>
    </row>
    <row r="14692" spans="1:14" x14ac:dyDescent="0.25">
      <c r="A14692" t="s">
        <v>476</v>
      </c>
      <c r="B14692" s="1">
        <v>45838</v>
      </c>
      <c r="C14692" t="s">
        <v>769</v>
      </c>
      <c r="D14692" t="s">
        <v>770</v>
      </c>
      <c r="E14692" s="4">
        <v>3785.9607000000001</v>
      </c>
      <c r="F14692" t="s">
        <v>1423</v>
      </c>
      <c r="G14692" t="s">
        <v>471</v>
      </c>
      <c r="H14692" t="s">
        <v>311</v>
      </c>
      <c r="I14692" t="s">
        <v>312</v>
      </c>
      <c r="J14692" t="s">
        <v>264</v>
      </c>
      <c r="L14692" t="s">
        <v>378</v>
      </c>
      <c r="M14692" t="s">
        <v>379</v>
      </c>
      <c r="N14692" t="s">
        <v>487</v>
      </c>
    </row>
    <row r="14693" spans="1:14" x14ac:dyDescent="0.25">
      <c r="A14693" t="s">
        <v>476</v>
      </c>
      <c r="B14693" s="1">
        <v>45869</v>
      </c>
      <c r="C14693" t="s">
        <v>769</v>
      </c>
      <c r="D14693" t="s">
        <v>770</v>
      </c>
      <c r="E14693" s="4">
        <v>4416.9541500000005</v>
      </c>
      <c r="F14693" t="s">
        <v>1423</v>
      </c>
      <c r="G14693" t="s">
        <v>471</v>
      </c>
      <c r="H14693" t="s">
        <v>311</v>
      </c>
      <c r="I14693" t="s">
        <v>312</v>
      </c>
      <c r="J14693" t="s">
        <v>264</v>
      </c>
      <c r="L14693" t="s">
        <v>378</v>
      </c>
      <c r="M14693" t="s">
        <v>379</v>
      </c>
      <c r="N14693" t="s">
        <v>487</v>
      </c>
    </row>
    <row r="14694" spans="1:14" x14ac:dyDescent="0.25">
      <c r="A14694" t="s">
        <v>476</v>
      </c>
      <c r="B14694" s="1">
        <v>45900</v>
      </c>
      <c r="C14694" t="s">
        <v>769</v>
      </c>
      <c r="D14694" t="s">
        <v>770</v>
      </c>
      <c r="E14694" s="4">
        <v>5047.9476000000004</v>
      </c>
      <c r="F14694" t="s">
        <v>1423</v>
      </c>
      <c r="G14694" t="s">
        <v>471</v>
      </c>
      <c r="H14694" t="s">
        <v>311</v>
      </c>
      <c r="I14694" t="s">
        <v>312</v>
      </c>
      <c r="J14694" t="s">
        <v>264</v>
      </c>
      <c r="L14694" t="s">
        <v>378</v>
      </c>
      <c r="M14694" t="s">
        <v>379</v>
      </c>
      <c r="N14694" t="s">
        <v>487</v>
      </c>
    </row>
    <row r="14695" spans="1:14" x14ac:dyDescent="0.25">
      <c r="A14695" t="s">
        <v>476</v>
      </c>
      <c r="B14695" s="1">
        <v>45930</v>
      </c>
      <c r="C14695" t="s">
        <v>769</v>
      </c>
      <c r="D14695" t="s">
        <v>770</v>
      </c>
      <c r="E14695" s="4">
        <v>5678.9410500000004</v>
      </c>
      <c r="F14695" t="s">
        <v>1423</v>
      </c>
      <c r="G14695" t="s">
        <v>471</v>
      </c>
      <c r="H14695" t="s">
        <v>311</v>
      </c>
      <c r="I14695" t="s">
        <v>312</v>
      </c>
      <c r="J14695" t="s">
        <v>264</v>
      </c>
      <c r="L14695" t="s">
        <v>378</v>
      </c>
      <c r="M14695" t="s">
        <v>379</v>
      </c>
      <c r="N14695" t="s">
        <v>487</v>
      </c>
    </row>
    <row r="14696" spans="1:14" x14ac:dyDescent="0.25">
      <c r="A14696" t="s">
        <v>476</v>
      </c>
      <c r="B14696" s="1">
        <v>45961</v>
      </c>
      <c r="C14696" t="s">
        <v>769</v>
      </c>
      <c r="D14696" t="s">
        <v>770</v>
      </c>
      <c r="E14696" s="4">
        <v>6309.9345000000003</v>
      </c>
      <c r="F14696" t="s">
        <v>1423</v>
      </c>
      <c r="G14696" t="s">
        <v>471</v>
      </c>
      <c r="H14696" t="s">
        <v>311</v>
      </c>
      <c r="I14696" t="s">
        <v>312</v>
      </c>
      <c r="J14696" t="s">
        <v>264</v>
      </c>
      <c r="L14696" t="s">
        <v>378</v>
      </c>
      <c r="M14696" t="s">
        <v>379</v>
      </c>
      <c r="N14696" t="s">
        <v>487</v>
      </c>
    </row>
    <row r="14697" spans="1:14" x14ac:dyDescent="0.25">
      <c r="A14697" t="s">
        <v>476</v>
      </c>
      <c r="B14697" s="1">
        <v>45991</v>
      </c>
      <c r="C14697" t="s">
        <v>769</v>
      </c>
      <c r="D14697" t="s">
        <v>770</v>
      </c>
      <c r="E14697" s="4">
        <v>6940.9279500000002</v>
      </c>
      <c r="F14697" t="s">
        <v>1423</v>
      </c>
      <c r="G14697" t="s">
        <v>471</v>
      </c>
      <c r="H14697" t="s">
        <v>311</v>
      </c>
      <c r="I14697" t="s">
        <v>312</v>
      </c>
      <c r="J14697" t="s">
        <v>264</v>
      </c>
      <c r="L14697" t="s">
        <v>378</v>
      </c>
      <c r="M14697" t="s">
        <v>379</v>
      </c>
      <c r="N14697" t="s">
        <v>487</v>
      </c>
    </row>
    <row r="14698" spans="1:14" x14ac:dyDescent="0.25">
      <c r="A14698" t="s">
        <v>476</v>
      </c>
      <c r="B14698" s="1">
        <v>46022</v>
      </c>
      <c r="C14698" t="s">
        <v>769</v>
      </c>
      <c r="D14698" t="s">
        <v>770</v>
      </c>
      <c r="E14698" s="4">
        <v>7571.9214000000002</v>
      </c>
      <c r="F14698" t="s">
        <v>1423</v>
      </c>
      <c r="G14698" t="s">
        <v>471</v>
      </c>
      <c r="H14698" t="s">
        <v>311</v>
      </c>
      <c r="I14698" t="s">
        <v>312</v>
      </c>
      <c r="J14698" t="s">
        <v>264</v>
      </c>
      <c r="L14698" t="s">
        <v>378</v>
      </c>
      <c r="M14698" t="s">
        <v>379</v>
      </c>
      <c r="N14698" t="s">
        <v>487</v>
      </c>
    </row>
    <row r="14699" spans="1:14" x14ac:dyDescent="0.25">
      <c r="A14699" t="s">
        <v>476</v>
      </c>
      <c r="B14699" s="1">
        <v>45688</v>
      </c>
      <c r="C14699" t="s">
        <v>773</v>
      </c>
      <c r="D14699" t="s">
        <v>774</v>
      </c>
      <c r="E14699" s="4">
        <v>1600</v>
      </c>
      <c r="F14699" t="s">
        <v>1423</v>
      </c>
      <c r="G14699" t="s">
        <v>471</v>
      </c>
      <c r="H14699" t="s">
        <v>308</v>
      </c>
      <c r="I14699" t="s">
        <v>309</v>
      </c>
      <c r="J14699" t="s">
        <v>264</v>
      </c>
      <c r="L14699" t="s">
        <v>378</v>
      </c>
      <c r="M14699" t="s">
        <v>379</v>
      </c>
      <c r="N14699" t="s">
        <v>480</v>
      </c>
    </row>
    <row r="14700" spans="1:14" x14ac:dyDescent="0.25">
      <c r="A14700" t="s">
        <v>476</v>
      </c>
      <c r="B14700" s="1">
        <v>45716</v>
      </c>
      <c r="C14700" t="s">
        <v>773</v>
      </c>
      <c r="D14700" t="s">
        <v>774</v>
      </c>
      <c r="E14700" s="4">
        <v>3200</v>
      </c>
      <c r="F14700" t="s">
        <v>1423</v>
      </c>
      <c r="G14700" t="s">
        <v>471</v>
      </c>
      <c r="H14700" t="s">
        <v>308</v>
      </c>
      <c r="I14700" t="s">
        <v>309</v>
      </c>
      <c r="J14700" t="s">
        <v>264</v>
      </c>
      <c r="L14700" t="s">
        <v>378</v>
      </c>
      <c r="M14700" t="s">
        <v>379</v>
      </c>
      <c r="N14700" t="s">
        <v>480</v>
      </c>
    </row>
    <row r="14701" spans="1:14" x14ac:dyDescent="0.25">
      <c r="A14701" t="s">
        <v>476</v>
      </c>
      <c r="B14701" s="1">
        <v>45747</v>
      </c>
      <c r="C14701" t="s">
        <v>773</v>
      </c>
      <c r="D14701" t="s">
        <v>774</v>
      </c>
      <c r="E14701" s="4">
        <v>4800</v>
      </c>
      <c r="F14701" t="s">
        <v>1423</v>
      </c>
      <c r="G14701" t="s">
        <v>471</v>
      </c>
      <c r="H14701" t="s">
        <v>308</v>
      </c>
      <c r="I14701" t="s">
        <v>309</v>
      </c>
      <c r="J14701" t="s">
        <v>264</v>
      </c>
      <c r="L14701" t="s">
        <v>378</v>
      </c>
      <c r="M14701" t="s">
        <v>379</v>
      </c>
      <c r="N14701" t="s">
        <v>480</v>
      </c>
    </row>
    <row r="14702" spans="1:14" x14ac:dyDescent="0.25">
      <c r="A14702" t="s">
        <v>476</v>
      </c>
      <c r="B14702" s="1">
        <v>45777</v>
      </c>
      <c r="C14702" t="s">
        <v>773</v>
      </c>
      <c r="D14702" t="s">
        <v>774</v>
      </c>
      <c r="E14702" s="4">
        <v>6400</v>
      </c>
      <c r="F14702" t="s">
        <v>1423</v>
      </c>
      <c r="G14702" t="s">
        <v>471</v>
      </c>
      <c r="H14702" t="s">
        <v>308</v>
      </c>
      <c r="I14702" t="s">
        <v>309</v>
      </c>
      <c r="J14702" t="s">
        <v>264</v>
      </c>
      <c r="L14702" t="s">
        <v>378</v>
      </c>
      <c r="M14702" t="s">
        <v>379</v>
      </c>
      <c r="N14702" t="s">
        <v>480</v>
      </c>
    </row>
    <row r="14703" spans="1:14" x14ac:dyDescent="0.25">
      <c r="A14703" t="s">
        <v>476</v>
      </c>
      <c r="B14703" s="1">
        <v>45808</v>
      </c>
      <c r="C14703" t="s">
        <v>773</v>
      </c>
      <c r="D14703" t="s">
        <v>774</v>
      </c>
      <c r="E14703" s="4">
        <v>8000</v>
      </c>
      <c r="F14703" t="s">
        <v>1423</v>
      </c>
      <c r="G14703" t="s">
        <v>471</v>
      </c>
      <c r="H14703" t="s">
        <v>308</v>
      </c>
      <c r="I14703" t="s">
        <v>309</v>
      </c>
      <c r="J14703" t="s">
        <v>264</v>
      </c>
      <c r="L14703" t="s">
        <v>378</v>
      </c>
      <c r="M14703" t="s">
        <v>379</v>
      </c>
      <c r="N14703" t="s">
        <v>480</v>
      </c>
    </row>
    <row r="14704" spans="1:14" x14ac:dyDescent="0.25">
      <c r="A14704" t="s">
        <v>476</v>
      </c>
      <c r="B14704" s="1">
        <v>45838</v>
      </c>
      <c r="C14704" t="s">
        <v>773</v>
      </c>
      <c r="D14704" t="s">
        <v>774</v>
      </c>
      <c r="E14704" s="4">
        <v>8666.6666666666661</v>
      </c>
      <c r="F14704" t="s">
        <v>1423</v>
      </c>
      <c r="G14704" t="s">
        <v>471</v>
      </c>
      <c r="H14704" t="s">
        <v>308</v>
      </c>
      <c r="I14704" t="s">
        <v>309</v>
      </c>
      <c r="J14704" t="s">
        <v>264</v>
      </c>
      <c r="L14704" t="s">
        <v>378</v>
      </c>
      <c r="M14704" t="s">
        <v>379</v>
      </c>
      <c r="N14704" t="s">
        <v>480</v>
      </c>
    </row>
    <row r="14705" spans="1:14" x14ac:dyDescent="0.25">
      <c r="A14705" t="s">
        <v>476</v>
      </c>
      <c r="B14705" s="1">
        <v>45869</v>
      </c>
      <c r="C14705" t="s">
        <v>773</v>
      </c>
      <c r="D14705" t="s">
        <v>774</v>
      </c>
      <c r="E14705" s="4">
        <v>9333.3333333333321</v>
      </c>
      <c r="F14705" t="s">
        <v>1423</v>
      </c>
      <c r="G14705" t="s">
        <v>471</v>
      </c>
      <c r="H14705" t="s">
        <v>308</v>
      </c>
      <c r="I14705" t="s">
        <v>309</v>
      </c>
      <c r="J14705" t="s">
        <v>264</v>
      </c>
      <c r="L14705" t="s">
        <v>378</v>
      </c>
      <c r="M14705" t="s">
        <v>379</v>
      </c>
      <c r="N14705" t="s">
        <v>480</v>
      </c>
    </row>
    <row r="14706" spans="1:14" x14ac:dyDescent="0.25">
      <c r="A14706" t="s">
        <v>476</v>
      </c>
      <c r="B14706" s="1">
        <v>45900</v>
      </c>
      <c r="C14706" t="s">
        <v>773</v>
      </c>
      <c r="D14706" t="s">
        <v>774</v>
      </c>
      <c r="E14706" s="4">
        <v>9333.3333333333321</v>
      </c>
      <c r="F14706" t="s">
        <v>1423</v>
      </c>
      <c r="G14706" t="s">
        <v>471</v>
      </c>
      <c r="H14706" t="s">
        <v>308</v>
      </c>
      <c r="I14706" t="s">
        <v>309</v>
      </c>
      <c r="J14706" t="s">
        <v>264</v>
      </c>
      <c r="L14706" t="s">
        <v>378</v>
      </c>
      <c r="M14706" t="s">
        <v>379</v>
      </c>
      <c r="N14706" t="s">
        <v>480</v>
      </c>
    </row>
    <row r="14707" spans="1:14" x14ac:dyDescent="0.25">
      <c r="A14707" t="s">
        <v>476</v>
      </c>
      <c r="B14707" s="1">
        <v>45930</v>
      </c>
      <c r="C14707" t="s">
        <v>773</v>
      </c>
      <c r="D14707" t="s">
        <v>774</v>
      </c>
      <c r="E14707" s="4">
        <v>9999.9999999999982</v>
      </c>
      <c r="F14707" t="s">
        <v>1423</v>
      </c>
      <c r="G14707" t="s">
        <v>471</v>
      </c>
      <c r="H14707" t="s">
        <v>308</v>
      </c>
      <c r="I14707" t="s">
        <v>309</v>
      </c>
      <c r="J14707" t="s">
        <v>264</v>
      </c>
      <c r="L14707" t="s">
        <v>378</v>
      </c>
      <c r="M14707" t="s">
        <v>379</v>
      </c>
      <c r="N14707" t="s">
        <v>480</v>
      </c>
    </row>
    <row r="14708" spans="1:14" x14ac:dyDescent="0.25">
      <c r="A14708" t="s">
        <v>476</v>
      </c>
      <c r="B14708" s="1">
        <v>45961</v>
      </c>
      <c r="C14708" t="s">
        <v>773</v>
      </c>
      <c r="D14708" t="s">
        <v>774</v>
      </c>
      <c r="E14708" s="4">
        <v>10666.666666666664</v>
      </c>
      <c r="F14708" t="s">
        <v>1423</v>
      </c>
      <c r="G14708" t="s">
        <v>471</v>
      </c>
      <c r="H14708" t="s">
        <v>308</v>
      </c>
      <c r="I14708" t="s">
        <v>309</v>
      </c>
      <c r="J14708" t="s">
        <v>264</v>
      </c>
      <c r="L14708" t="s">
        <v>378</v>
      </c>
      <c r="M14708" t="s">
        <v>379</v>
      </c>
      <c r="N14708" t="s">
        <v>480</v>
      </c>
    </row>
    <row r="14709" spans="1:14" x14ac:dyDescent="0.25">
      <c r="A14709" t="s">
        <v>476</v>
      </c>
      <c r="B14709" s="1">
        <v>45991</v>
      </c>
      <c r="C14709" t="s">
        <v>773</v>
      </c>
      <c r="D14709" t="s">
        <v>774</v>
      </c>
      <c r="E14709" s="4">
        <v>11333.33333333333</v>
      </c>
      <c r="F14709" t="s">
        <v>1423</v>
      </c>
      <c r="G14709" t="s">
        <v>471</v>
      </c>
      <c r="H14709" t="s">
        <v>308</v>
      </c>
      <c r="I14709" t="s">
        <v>309</v>
      </c>
      <c r="J14709" t="s">
        <v>264</v>
      </c>
      <c r="L14709" t="s">
        <v>378</v>
      </c>
      <c r="M14709" t="s">
        <v>379</v>
      </c>
      <c r="N14709" t="s">
        <v>480</v>
      </c>
    </row>
    <row r="14710" spans="1:14" x14ac:dyDescent="0.25">
      <c r="A14710" t="s">
        <v>476</v>
      </c>
      <c r="B14710" s="1">
        <v>46022</v>
      </c>
      <c r="C14710" t="s">
        <v>773</v>
      </c>
      <c r="D14710" t="s">
        <v>774</v>
      </c>
      <c r="E14710" s="4">
        <v>11999.999999999996</v>
      </c>
      <c r="F14710" t="s">
        <v>1423</v>
      </c>
      <c r="G14710" t="s">
        <v>471</v>
      </c>
      <c r="H14710" t="s">
        <v>308</v>
      </c>
      <c r="I14710" t="s">
        <v>309</v>
      </c>
      <c r="J14710" t="s">
        <v>264</v>
      </c>
      <c r="L14710" t="s">
        <v>378</v>
      </c>
      <c r="M14710" t="s">
        <v>379</v>
      </c>
      <c r="N14710" t="s">
        <v>480</v>
      </c>
    </row>
    <row r="14711" spans="1:14" x14ac:dyDescent="0.25">
      <c r="A14711" t="s">
        <v>476</v>
      </c>
      <c r="B14711" s="1">
        <v>45688</v>
      </c>
      <c r="C14711" t="s">
        <v>775</v>
      </c>
      <c r="D14711" t="s">
        <v>776</v>
      </c>
      <c r="E14711" s="4">
        <v>730.54809999999998</v>
      </c>
      <c r="F14711" t="s">
        <v>1423</v>
      </c>
      <c r="G14711" t="s">
        <v>471</v>
      </c>
      <c r="H14711" t="s">
        <v>311</v>
      </c>
      <c r="I14711" t="s">
        <v>312</v>
      </c>
      <c r="J14711" t="s">
        <v>264</v>
      </c>
      <c r="L14711" t="s">
        <v>378</v>
      </c>
      <c r="M14711" t="s">
        <v>379</v>
      </c>
      <c r="N14711" t="s">
        <v>487</v>
      </c>
    </row>
    <row r="14712" spans="1:14" x14ac:dyDescent="0.25">
      <c r="A14712" t="s">
        <v>476</v>
      </c>
      <c r="B14712" s="1">
        <v>45716</v>
      </c>
      <c r="C14712" t="s">
        <v>775</v>
      </c>
      <c r="D14712" t="s">
        <v>776</v>
      </c>
      <c r="E14712" s="4">
        <v>1461.0962</v>
      </c>
      <c r="F14712" t="s">
        <v>1423</v>
      </c>
      <c r="G14712" t="s">
        <v>471</v>
      </c>
      <c r="H14712" t="s">
        <v>311</v>
      </c>
      <c r="I14712" t="s">
        <v>312</v>
      </c>
      <c r="J14712" t="s">
        <v>264</v>
      </c>
      <c r="L14712" t="s">
        <v>378</v>
      </c>
      <c r="M14712" t="s">
        <v>379</v>
      </c>
      <c r="N14712" t="s">
        <v>487</v>
      </c>
    </row>
    <row r="14713" spans="1:14" x14ac:dyDescent="0.25">
      <c r="A14713" t="s">
        <v>476</v>
      </c>
      <c r="B14713" s="1">
        <v>45747</v>
      </c>
      <c r="C14713" t="s">
        <v>775</v>
      </c>
      <c r="D14713" t="s">
        <v>776</v>
      </c>
      <c r="E14713" s="4">
        <v>2191.6442999999999</v>
      </c>
      <c r="F14713" t="s">
        <v>1423</v>
      </c>
      <c r="G14713" t="s">
        <v>471</v>
      </c>
      <c r="H14713" t="s">
        <v>311</v>
      </c>
      <c r="I14713" t="s">
        <v>312</v>
      </c>
      <c r="J14713" t="s">
        <v>264</v>
      </c>
      <c r="L14713" t="s">
        <v>378</v>
      </c>
      <c r="M14713" t="s">
        <v>379</v>
      </c>
      <c r="N14713" t="s">
        <v>487</v>
      </c>
    </row>
    <row r="14714" spans="1:14" x14ac:dyDescent="0.25">
      <c r="A14714" t="s">
        <v>476</v>
      </c>
      <c r="B14714" s="1">
        <v>45777</v>
      </c>
      <c r="C14714" t="s">
        <v>775</v>
      </c>
      <c r="D14714" t="s">
        <v>776</v>
      </c>
      <c r="E14714" s="4">
        <v>2922.1923999999999</v>
      </c>
      <c r="F14714" t="s">
        <v>1423</v>
      </c>
      <c r="G14714" t="s">
        <v>471</v>
      </c>
      <c r="H14714" t="s">
        <v>311</v>
      </c>
      <c r="I14714" t="s">
        <v>312</v>
      </c>
      <c r="J14714" t="s">
        <v>264</v>
      </c>
      <c r="L14714" t="s">
        <v>378</v>
      </c>
      <c r="M14714" t="s">
        <v>379</v>
      </c>
      <c r="N14714" t="s">
        <v>487</v>
      </c>
    </row>
    <row r="14715" spans="1:14" x14ac:dyDescent="0.25">
      <c r="A14715" t="s">
        <v>476</v>
      </c>
      <c r="B14715" s="1">
        <v>45808</v>
      </c>
      <c r="C14715" t="s">
        <v>775</v>
      </c>
      <c r="D14715" t="s">
        <v>776</v>
      </c>
      <c r="E14715" s="4">
        <v>3652.7404999999999</v>
      </c>
      <c r="F14715" t="s">
        <v>1423</v>
      </c>
      <c r="G14715" t="s">
        <v>471</v>
      </c>
      <c r="H14715" t="s">
        <v>311</v>
      </c>
      <c r="I14715" t="s">
        <v>312</v>
      </c>
      <c r="J14715" t="s">
        <v>264</v>
      </c>
      <c r="L14715" t="s">
        <v>378</v>
      </c>
      <c r="M14715" t="s">
        <v>379</v>
      </c>
      <c r="N14715" t="s">
        <v>487</v>
      </c>
    </row>
    <row r="14716" spans="1:14" x14ac:dyDescent="0.25">
      <c r="A14716" t="s">
        <v>476</v>
      </c>
      <c r="B14716" s="1">
        <v>45838</v>
      </c>
      <c r="C14716" t="s">
        <v>775</v>
      </c>
      <c r="D14716" t="s">
        <v>776</v>
      </c>
      <c r="E14716" s="4">
        <v>4383.2885999999999</v>
      </c>
      <c r="F14716" t="s">
        <v>1423</v>
      </c>
      <c r="G14716" t="s">
        <v>471</v>
      </c>
      <c r="H14716" t="s">
        <v>311</v>
      </c>
      <c r="I14716" t="s">
        <v>312</v>
      </c>
      <c r="J14716" t="s">
        <v>264</v>
      </c>
      <c r="L14716" t="s">
        <v>378</v>
      </c>
      <c r="M14716" t="s">
        <v>379</v>
      </c>
      <c r="N14716" t="s">
        <v>487</v>
      </c>
    </row>
    <row r="14717" spans="1:14" x14ac:dyDescent="0.25">
      <c r="A14717" t="s">
        <v>476</v>
      </c>
      <c r="B14717" s="1">
        <v>45869</v>
      </c>
      <c r="C14717" t="s">
        <v>775</v>
      </c>
      <c r="D14717" t="s">
        <v>776</v>
      </c>
      <c r="E14717" s="4">
        <v>5113.8366999999998</v>
      </c>
      <c r="F14717" t="s">
        <v>1423</v>
      </c>
      <c r="G14717" t="s">
        <v>471</v>
      </c>
      <c r="H14717" t="s">
        <v>311</v>
      </c>
      <c r="I14717" t="s">
        <v>312</v>
      </c>
      <c r="J14717" t="s">
        <v>264</v>
      </c>
      <c r="L14717" t="s">
        <v>378</v>
      </c>
      <c r="M14717" t="s">
        <v>379</v>
      </c>
      <c r="N14717" t="s">
        <v>487</v>
      </c>
    </row>
    <row r="14718" spans="1:14" x14ac:dyDescent="0.25">
      <c r="A14718" t="s">
        <v>476</v>
      </c>
      <c r="B14718" s="1">
        <v>45900</v>
      </c>
      <c r="C14718" t="s">
        <v>775</v>
      </c>
      <c r="D14718" t="s">
        <v>776</v>
      </c>
      <c r="E14718" s="4">
        <v>5844.3847999999998</v>
      </c>
      <c r="F14718" t="s">
        <v>1423</v>
      </c>
      <c r="G14718" t="s">
        <v>471</v>
      </c>
      <c r="H14718" t="s">
        <v>311</v>
      </c>
      <c r="I14718" t="s">
        <v>312</v>
      </c>
      <c r="J14718" t="s">
        <v>264</v>
      </c>
      <c r="L14718" t="s">
        <v>378</v>
      </c>
      <c r="M14718" t="s">
        <v>379</v>
      </c>
      <c r="N14718" t="s">
        <v>487</v>
      </c>
    </row>
    <row r="14719" spans="1:14" x14ac:dyDescent="0.25">
      <c r="A14719" t="s">
        <v>476</v>
      </c>
      <c r="B14719" s="1">
        <v>45930</v>
      </c>
      <c r="C14719" t="s">
        <v>775</v>
      </c>
      <c r="D14719" t="s">
        <v>776</v>
      </c>
      <c r="E14719" s="4">
        <v>6574.9328999999998</v>
      </c>
      <c r="F14719" t="s">
        <v>1423</v>
      </c>
      <c r="G14719" t="s">
        <v>471</v>
      </c>
      <c r="H14719" t="s">
        <v>311</v>
      </c>
      <c r="I14719" t="s">
        <v>312</v>
      </c>
      <c r="J14719" t="s">
        <v>264</v>
      </c>
      <c r="L14719" t="s">
        <v>378</v>
      </c>
      <c r="M14719" t="s">
        <v>379</v>
      </c>
      <c r="N14719" t="s">
        <v>487</v>
      </c>
    </row>
    <row r="14720" spans="1:14" x14ac:dyDescent="0.25">
      <c r="A14720" t="s">
        <v>476</v>
      </c>
      <c r="B14720" s="1">
        <v>45961</v>
      </c>
      <c r="C14720" t="s">
        <v>775</v>
      </c>
      <c r="D14720" t="s">
        <v>776</v>
      </c>
      <c r="E14720" s="4">
        <v>7305.4809999999998</v>
      </c>
      <c r="F14720" t="s">
        <v>1423</v>
      </c>
      <c r="G14720" t="s">
        <v>471</v>
      </c>
      <c r="H14720" t="s">
        <v>311</v>
      </c>
      <c r="I14720" t="s">
        <v>312</v>
      </c>
      <c r="J14720" t="s">
        <v>264</v>
      </c>
      <c r="L14720" t="s">
        <v>378</v>
      </c>
      <c r="M14720" t="s">
        <v>379</v>
      </c>
      <c r="N14720" t="s">
        <v>487</v>
      </c>
    </row>
    <row r="14721" spans="1:14" x14ac:dyDescent="0.25">
      <c r="A14721" t="s">
        <v>476</v>
      </c>
      <c r="B14721" s="1">
        <v>45991</v>
      </c>
      <c r="C14721" t="s">
        <v>775</v>
      </c>
      <c r="D14721" t="s">
        <v>776</v>
      </c>
      <c r="E14721" s="4">
        <v>8036.0290999999997</v>
      </c>
      <c r="F14721" t="s">
        <v>1423</v>
      </c>
      <c r="G14721" t="s">
        <v>471</v>
      </c>
      <c r="H14721" t="s">
        <v>311</v>
      </c>
      <c r="I14721" t="s">
        <v>312</v>
      </c>
      <c r="J14721" t="s">
        <v>264</v>
      </c>
      <c r="L14721" t="s">
        <v>378</v>
      </c>
      <c r="M14721" t="s">
        <v>379</v>
      </c>
      <c r="N14721" t="s">
        <v>487</v>
      </c>
    </row>
    <row r="14722" spans="1:14" x14ac:dyDescent="0.25">
      <c r="A14722" t="s">
        <v>476</v>
      </c>
      <c r="B14722" s="1">
        <v>46022</v>
      </c>
      <c r="C14722" t="s">
        <v>775</v>
      </c>
      <c r="D14722" t="s">
        <v>776</v>
      </c>
      <c r="E14722" s="4">
        <v>8766.5771999999997</v>
      </c>
      <c r="F14722" t="s">
        <v>1423</v>
      </c>
      <c r="G14722" t="s">
        <v>471</v>
      </c>
      <c r="H14722" t="s">
        <v>311</v>
      </c>
      <c r="I14722" t="s">
        <v>312</v>
      </c>
      <c r="J14722" t="s">
        <v>264</v>
      </c>
      <c r="L14722" t="s">
        <v>378</v>
      </c>
      <c r="M14722" t="s">
        <v>379</v>
      </c>
      <c r="N14722" t="s">
        <v>487</v>
      </c>
    </row>
    <row r="14723" spans="1:14" x14ac:dyDescent="0.25">
      <c r="A14723" t="s">
        <v>476</v>
      </c>
      <c r="B14723" s="1">
        <v>45688</v>
      </c>
      <c r="C14723" t="s">
        <v>790</v>
      </c>
      <c r="D14723" t="s">
        <v>791</v>
      </c>
      <c r="E14723" s="4">
        <v>333.33333333333331</v>
      </c>
      <c r="F14723" t="s">
        <v>1423</v>
      </c>
      <c r="G14723" t="s">
        <v>471</v>
      </c>
      <c r="H14723" t="s">
        <v>311</v>
      </c>
      <c r="I14723" t="s">
        <v>312</v>
      </c>
      <c r="J14723" t="s">
        <v>264</v>
      </c>
      <c r="L14723" t="s">
        <v>378</v>
      </c>
      <c r="M14723" t="s">
        <v>379</v>
      </c>
      <c r="N14723" t="s">
        <v>487</v>
      </c>
    </row>
    <row r="14724" spans="1:14" x14ac:dyDescent="0.25">
      <c r="A14724" t="s">
        <v>476</v>
      </c>
      <c r="B14724" s="1">
        <v>45716</v>
      </c>
      <c r="C14724" t="s">
        <v>790</v>
      </c>
      <c r="D14724" t="s">
        <v>791</v>
      </c>
      <c r="E14724" s="4">
        <v>666.66666666666663</v>
      </c>
      <c r="F14724" t="s">
        <v>1423</v>
      </c>
      <c r="G14724" t="s">
        <v>471</v>
      </c>
      <c r="H14724" t="s">
        <v>311</v>
      </c>
      <c r="I14724" t="s">
        <v>312</v>
      </c>
      <c r="J14724" t="s">
        <v>264</v>
      </c>
      <c r="L14724" t="s">
        <v>378</v>
      </c>
      <c r="M14724" t="s">
        <v>379</v>
      </c>
      <c r="N14724" t="s">
        <v>487</v>
      </c>
    </row>
    <row r="14725" spans="1:14" x14ac:dyDescent="0.25">
      <c r="A14725" t="s">
        <v>476</v>
      </c>
      <c r="B14725" s="1">
        <v>45747</v>
      </c>
      <c r="C14725" t="s">
        <v>790</v>
      </c>
      <c r="D14725" t="s">
        <v>791</v>
      </c>
      <c r="E14725" s="4">
        <v>1000</v>
      </c>
      <c r="F14725" t="s">
        <v>1423</v>
      </c>
      <c r="G14725" t="s">
        <v>471</v>
      </c>
      <c r="H14725" t="s">
        <v>311</v>
      </c>
      <c r="I14725" t="s">
        <v>312</v>
      </c>
      <c r="J14725" t="s">
        <v>264</v>
      </c>
      <c r="L14725" t="s">
        <v>378</v>
      </c>
      <c r="M14725" t="s">
        <v>379</v>
      </c>
      <c r="N14725" t="s">
        <v>487</v>
      </c>
    </row>
    <row r="14726" spans="1:14" x14ac:dyDescent="0.25">
      <c r="A14726" t="s">
        <v>476</v>
      </c>
      <c r="B14726" s="1">
        <v>45777</v>
      </c>
      <c r="C14726" t="s">
        <v>790</v>
      </c>
      <c r="D14726" t="s">
        <v>791</v>
      </c>
      <c r="E14726" s="4">
        <v>1333.3333333333333</v>
      </c>
      <c r="F14726" t="s">
        <v>1423</v>
      </c>
      <c r="G14726" t="s">
        <v>471</v>
      </c>
      <c r="H14726" t="s">
        <v>311</v>
      </c>
      <c r="I14726" t="s">
        <v>312</v>
      </c>
      <c r="J14726" t="s">
        <v>264</v>
      </c>
      <c r="L14726" t="s">
        <v>378</v>
      </c>
      <c r="M14726" t="s">
        <v>379</v>
      </c>
      <c r="N14726" t="s">
        <v>487</v>
      </c>
    </row>
    <row r="14727" spans="1:14" x14ac:dyDescent="0.25">
      <c r="A14727" t="s">
        <v>476</v>
      </c>
      <c r="B14727" s="1">
        <v>45808</v>
      </c>
      <c r="C14727" t="s">
        <v>790</v>
      </c>
      <c r="D14727" t="s">
        <v>791</v>
      </c>
      <c r="E14727" s="4">
        <v>1666.6666666666665</v>
      </c>
      <c r="F14727" t="s">
        <v>1423</v>
      </c>
      <c r="G14727" t="s">
        <v>471</v>
      </c>
      <c r="H14727" t="s">
        <v>311</v>
      </c>
      <c r="I14727" t="s">
        <v>312</v>
      </c>
      <c r="J14727" t="s">
        <v>264</v>
      </c>
      <c r="L14727" t="s">
        <v>378</v>
      </c>
      <c r="M14727" t="s">
        <v>379</v>
      </c>
      <c r="N14727" t="s">
        <v>487</v>
      </c>
    </row>
    <row r="14728" spans="1:14" x14ac:dyDescent="0.25">
      <c r="A14728" t="s">
        <v>476</v>
      </c>
      <c r="B14728" s="1">
        <v>45838</v>
      </c>
      <c r="C14728" t="s">
        <v>790</v>
      </c>
      <c r="D14728" t="s">
        <v>791</v>
      </c>
      <c r="E14728" s="4">
        <v>1999.9999999999998</v>
      </c>
      <c r="F14728" t="s">
        <v>1423</v>
      </c>
      <c r="G14728" t="s">
        <v>471</v>
      </c>
      <c r="H14728" t="s">
        <v>311</v>
      </c>
      <c r="I14728" t="s">
        <v>312</v>
      </c>
      <c r="J14728" t="s">
        <v>264</v>
      </c>
      <c r="L14728" t="s">
        <v>378</v>
      </c>
      <c r="M14728" t="s">
        <v>379</v>
      </c>
      <c r="N14728" t="s">
        <v>487</v>
      </c>
    </row>
    <row r="14729" spans="1:14" x14ac:dyDescent="0.25">
      <c r="A14729" t="s">
        <v>476</v>
      </c>
      <c r="B14729" s="1">
        <v>45869</v>
      </c>
      <c r="C14729" t="s">
        <v>790</v>
      </c>
      <c r="D14729" t="s">
        <v>791</v>
      </c>
      <c r="E14729" s="4">
        <v>2333.333333333333</v>
      </c>
      <c r="F14729" t="s">
        <v>1423</v>
      </c>
      <c r="G14729" t="s">
        <v>471</v>
      </c>
      <c r="H14729" t="s">
        <v>311</v>
      </c>
      <c r="I14729" t="s">
        <v>312</v>
      </c>
      <c r="J14729" t="s">
        <v>264</v>
      </c>
      <c r="L14729" t="s">
        <v>378</v>
      </c>
      <c r="M14729" t="s">
        <v>379</v>
      </c>
      <c r="N14729" t="s">
        <v>487</v>
      </c>
    </row>
    <row r="14730" spans="1:14" x14ac:dyDescent="0.25">
      <c r="A14730" t="s">
        <v>476</v>
      </c>
      <c r="B14730" s="1">
        <v>45900</v>
      </c>
      <c r="C14730" t="s">
        <v>790</v>
      </c>
      <c r="D14730" t="s">
        <v>791</v>
      </c>
      <c r="E14730" s="4">
        <v>2666.6666666666665</v>
      </c>
      <c r="F14730" t="s">
        <v>1423</v>
      </c>
      <c r="G14730" t="s">
        <v>471</v>
      </c>
      <c r="H14730" t="s">
        <v>311</v>
      </c>
      <c r="I14730" t="s">
        <v>312</v>
      </c>
      <c r="J14730" t="s">
        <v>264</v>
      </c>
      <c r="L14730" t="s">
        <v>378</v>
      </c>
      <c r="M14730" t="s">
        <v>379</v>
      </c>
      <c r="N14730" t="s">
        <v>487</v>
      </c>
    </row>
    <row r="14731" spans="1:14" x14ac:dyDescent="0.25">
      <c r="A14731" t="s">
        <v>476</v>
      </c>
      <c r="B14731" s="1">
        <v>45930</v>
      </c>
      <c r="C14731" t="s">
        <v>790</v>
      </c>
      <c r="D14731" t="s">
        <v>791</v>
      </c>
      <c r="E14731" s="4">
        <v>3000</v>
      </c>
      <c r="F14731" t="s">
        <v>1423</v>
      </c>
      <c r="G14731" t="s">
        <v>471</v>
      </c>
      <c r="H14731" t="s">
        <v>311</v>
      </c>
      <c r="I14731" t="s">
        <v>312</v>
      </c>
      <c r="J14731" t="s">
        <v>264</v>
      </c>
      <c r="L14731" t="s">
        <v>378</v>
      </c>
      <c r="M14731" t="s">
        <v>379</v>
      </c>
      <c r="N14731" t="s">
        <v>487</v>
      </c>
    </row>
    <row r="14732" spans="1:14" x14ac:dyDescent="0.25">
      <c r="A14732" t="s">
        <v>476</v>
      </c>
      <c r="B14732" s="1">
        <v>45961</v>
      </c>
      <c r="C14732" t="s">
        <v>790</v>
      </c>
      <c r="D14732" t="s">
        <v>791</v>
      </c>
      <c r="E14732" s="4">
        <v>3333.3333333333335</v>
      </c>
      <c r="F14732" t="s">
        <v>1423</v>
      </c>
      <c r="G14732" t="s">
        <v>471</v>
      </c>
      <c r="H14732" t="s">
        <v>311</v>
      </c>
      <c r="I14732" t="s">
        <v>312</v>
      </c>
      <c r="J14732" t="s">
        <v>264</v>
      </c>
      <c r="L14732" t="s">
        <v>378</v>
      </c>
      <c r="M14732" t="s">
        <v>379</v>
      </c>
      <c r="N14732" t="s">
        <v>487</v>
      </c>
    </row>
    <row r="14733" spans="1:14" x14ac:dyDescent="0.25">
      <c r="A14733" t="s">
        <v>476</v>
      </c>
      <c r="B14733" s="1">
        <v>45991</v>
      </c>
      <c r="C14733" t="s">
        <v>790</v>
      </c>
      <c r="D14733" t="s">
        <v>791</v>
      </c>
      <c r="E14733" s="4">
        <v>3666.666666666667</v>
      </c>
      <c r="F14733" t="s">
        <v>1423</v>
      </c>
      <c r="G14733" t="s">
        <v>471</v>
      </c>
      <c r="H14733" t="s">
        <v>311</v>
      </c>
      <c r="I14733" t="s">
        <v>312</v>
      </c>
      <c r="J14733" t="s">
        <v>264</v>
      </c>
      <c r="L14733" t="s">
        <v>378</v>
      </c>
      <c r="M14733" t="s">
        <v>379</v>
      </c>
      <c r="N14733" t="s">
        <v>487</v>
      </c>
    </row>
    <row r="14734" spans="1:14" x14ac:dyDescent="0.25">
      <c r="A14734" t="s">
        <v>476</v>
      </c>
      <c r="B14734" s="1">
        <v>46022</v>
      </c>
      <c r="C14734" t="s">
        <v>790</v>
      </c>
      <c r="D14734" t="s">
        <v>791</v>
      </c>
      <c r="E14734" s="4">
        <v>4000.0000000000005</v>
      </c>
      <c r="F14734" t="s">
        <v>1423</v>
      </c>
      <c r="G14734" t="s">
        <v>471</v>
      </c>
      <c r="H14734" t="s">
        <v>311</v>
      </c>
      <c r="I14734" t="s">
        <v>312</v>
      </c>
      <c r="J14734" t="s">
        <v>264</v>
      </c>
      <c r="L14734" t="s">
        <v>378</v>
      </c>
      <c r="M14734" t="s">
        <v>379</v>
      </c>
      <c r="N14734" t="s">
        <v>487</v>
      </c>
    </row>
    <row r="14735" spans="1:14" x14ac:dyDescent="0.25">
      <c r="A14735" t="s">
        <v>476</v>
      </c>
      <c r="B14735" s="1">
        <v>45688</v>
      </c>
      <c r="C14735" t="s">
        <v>792</v>
      </c>
      <c r="D14735" t="s">
        <v>793</v>
      </c>
      <c r="E14735" s="4">
        <v>754.16666666666663</v>
      </c>
      <c r="F14735" t="s">
        <v>1423</v>
      </c>
      <c r="G14735" t="s">
        <v>471</v>
      </c>
      <c r="H14735" t="s">
        <v>308</v>
      </c>
      <c r="I14735" t="s">
        <v>309</v>
      </c>
      <c r="J14735" t="s">
        <v>264</v>
      </c>
      <c r="L14735" t="s">
        <v>378</v>
      </c>
      <c r="M14735" t="s">
        <v>379</v>
      </c>
      <c r="N14735" t="s">
        <v>487</v>
      </c>
    </row>
    <row r="14736" spans="1:14" x14ac:dyDescent="0.25">
      <c r="A14736" t="s">
        <v>476</v>
      </c>
      <c r="B14736" s="1">
        <v>45716</v>
      </c>
      <c r="C14736" t="s">
        <v>792</v>
      </c>
      <c r="D14736" t="s">
        <v>793</v>
      </c>
      <c r="E14736" s="4">
        <v>1508.3333333333333</v>
      </c>
      <c r="F14736" t="s">
        <v>1423</v>
      </c>
      <c r="G14736" t="s">
        <v>471</v>
      </c>
      <c r="H14736" t="s">
        <v>308</v>
      </c>
      <c r="I14736" t="s">
        <v>309</v>
      </c>
      <c r="J14736" t="s">
        <v>264</v>
      </c>
      <c r="L14736" t="s">
        <v>378</v>
      </c>
      <c r="M14736" t="s">
        <v>379</v>
      </c>
      <c r="N14736" t="s">
        <v>487</v>
      </c>
    </row>
    <row r="14737" spans="1:14" x14ac:dyDescent="0.25">
      <c r="A14737" t="s">
        <v>476</v>
      </c>
      <c r="B14737" s="1">
        <v>45747</v>
      </c>
      <c r="C14737" t="s">
        <v>792</v>
      </c>
      <c r="D14737" t="s">
        <v>793</v>
      </c>
      <c r="E14737" s="4">
        <v>2262.5</v>
      </c>
      <c r="F14737" t="s">
        <v>1423</v>
      </c>
      <c r="G14737" t="s">
        <v>471</v>
      </c>
      <c r="H14737" t="s">
        <v>308</v>
      </c>
      <c r="I14737" t="s">
        <v>309</v>
      </c>
      <c r="J14737" t="s">
        <v>264</v>
      </c>
      <c r="L14737" t="s">
        <v>378</v>
      </c>
      <c r="M14737" t="s">
        <v>379</v>
      </c>
      <c r="N14737" t="s">
        <v>487</v>
      </c>
    </row>
    <row r="14738" spans="1:14" x14ac:dyDescent="0.25">
      <c r="A14738" t="s">
        <v>476</v>
      </c>
      <c r="B14738" s="1">
        <v>45777</v>
      </c>
      <c r="C14738" t="s">
        <v>792</v>
      </c>
      <c r="D14738" t="s">
        <v>793</v>
      </c>
      <c r="E14738" s="4">
        <v>3016.6666666666665</v>
      </c>
      <c r="F14738" t="s">
        <v>1423</v>
      </c>
      <c r="G14738" t="s">
        <v>471</v>
      </c>
      <c r="H14738" t="s">
        <v>308</v>
      </c>
      <c r="I14738" t="s">
        <v>309</v>
      </c>
      <c r="J14738" t="s">
        <v>264</v>
      </c>
      <c r="L14738" t="s">
        <v>378</v>
      </c>
      <c r="M14738" t="s">
        <v>379</v>
      </c>
      <c r="N14738" t="s">
        <v>487</v>
      </c>
    </row>
    <row r="14739" spans="1:14" x14ac:dyDescent="0.25">
      <c r="A14739" t="s">
        <v>476</v>
      </c>
      <c r="B14739" s="1">
        <v>45808</v>
      </c>
      <c r="C14739" t="s">
        <v>792</v>
      </c>
      <c r="D14739" t="s">
        <v>793</v>
      </c>
      <c r="E14739" s="4">
        <v>3770.833333333333</v>
      </c>
      <c r="F14739" t="s">
        <v>1423</v>
      </c>
      <c r="G14739" t="s">
        <v>471</v>
      </c>
      <c r="H14739" t="s">
        <v>308</v>
      </c>
      <c r="I14739" t="s">
        <v>309</v>
      </c>
      <c r="J14739" t="s">
        <v>264</v>
      </c>
      <c r="L14739" t="s">
        <v>378</v>
      </c>
      <c r="M14739" t="s">
        <v>379</v>
      </c>
      <c r="N14739" t="s">
        <v>487</v>
      </c>
    </row>
    <row r="14740" spans="1:14" x14ac:dyDescent="0.25">
      <c r="A14740" t="s">
        <v>476</v>
      </c>
      <c r="B14740" s="1">
        <v>45838</v>
      </c>
      <c r="C14740" t="s">
        <v>792</v>
      </c>
      <c r="D14740" t="s">
        <v>793</v>
      </c>
      <c r="E14740" s="4">
        <v>4525</v>
      </c>
      <c r="F14740" t="s">
        <v>1423</v>
      </c>
      <c r="G14740" t="s">
        <v>471</v>
      </c>
      <c r="H14740" t="s">
        <v>308</v>
      </c>
      <c r="I14740" t="s">
        <v>309</v>
      </c>
      <c r="J14740" t="s">
        <v>264</v>
      </c>
      <c r="L14740" t="s">
        <v>378</v>
      </c>
      <c r="M14740" t="s">
        <v>379</v>
      </c>
      <c r="N14740" t="s">
        <v>487</v>
      </c>
    </row>
    <row r="14741" spans="1:14" x14ac:dyDescent="0.25">
      <c r="A14741" t="s">
        <v>476</v>
      </c>
      <c r="B14741" s="1">
        <v>45869</v>
      </c>
      <c r="C14741" t="s">
        <v>792</v>
      </c>
      <c r="D14741" t="s">
        <v>793</v>
      </c>
      <c r="E14741" s="4">
        <v>5279.166666666667</v>
      </c>
      <c r="F14741" t="s">
        <v>1423</v>
      </c>
      <c r="G14741" t="s">
        <v>471</v>
      </c>
      <c r="H14741" t="s">
        <v>308</v>
      </c>
      <c r="I14741" t="s">
        <v>309</v>
      </c>
      <c r="J14741" t="s">
        <v>264</v>
      </c>
      <c r="L14741" t="s">
        <v>378</v>
      </c>
      <c r="M14741" t="s">
        <v>379</v>
      </c>
      <c r="N14741" t="s">
        <v>487</v>
      </c>
    </row>
    <row r="14742" spans="1:14" x14ac:dyDescent="0.25">
      <c r="A14742" t="s">
        <v>476</v>
      </c>
      <c r="B14742" s="1">
        <v>45900</v>
      </c>
      <c r="C14742" t="s">
        <v>792</v>
      </c>
      <c r="D14742" t="s">
        <v>793</v>
      </c>
      <c r="E14742" s="4">
        <v>6033.3333333333339</v>
      </c>
      <c r="F14742" t="s">
        <v>1423</v>
      </c>
      <c r="G14742" t="s">
        <v>471</v>
      </c>
      <c r="H14742" t="s">
        <v>308</v>
      </c>
      <c r="I14742" t="s">
        <v>309</v>
      </c>
      <c r="J14742" t="s">
        <v>264</v>
      </c>
      <c r="L14742" t="s">
        <v>378</v>
      </c>
      <c r="M14742" t="s">
        <v>379</v>
      </c>
      <c r="N14742" t="s">
        <v>487</v>
      </c>
    </row>
    <row r="14743" spans="1:14" x14ac:dyDescent="0.25">
      <c r="A14743" t="s">
        <v>476</v>
      </c>
      <c r="B14743" s="1">
        <v>45930</v>
      </c>
      <c r="C14743" t="s">
        <v>792</v>
      </c>
      <c r="D14743" t="s">
        <v>793</v>
      </c>
      <c r="E14743" s="4">
        <v>6787.5000000000009</v>
      </c>
      <c r="F14743" t="s">
        <v>1423</v>
      </c>
      <c r="G14743" t="s">
        <v>471</v>
      </c>
      <c r="H14743" t="s">
        <v>308</v>
      </c>
      <c r="I14743" t="s">
        <v>309</v>
      </c>
      <c r="J14743" t="s">
        <v>264</v>
      </c>
      <c r="L14743" t="s">
        <v>378</v>
      </c>
      <c r="M14743" t="s">
        <v>379</v>
      </c>
      <c r="N14743" t="s">
        <v>487</v>
      </c>
    </row>
    <row r="14744" spans="1:14" x14ac:dyDescent="0.25">
      <c r="A14744" t="s">
        <v>476</v>
      </c>
      <c r="B14744" s="1">
        <v>45961</v>
      </c>
      <c r="C14744" t="s">
        <v>792</v>
      </c>
      <c r="D14744" t="s">
        <v>793</v>
      </c>
      <c r="E14744" s="4">
        <v>7541.6666666666679</v>
      </c>
      <c r="F14744" t="s">
        <v>1423</v>
      </c>
      <c r="G14744" t="s">
        <v>471</v>
      </c>
      <c r="H14744" t="s">
        <v>308</v>
      </c>
      <c r="I14744" t="s">
        <v>309</v>
      </c>
      <c r="J14744" t="s">
        <v>264</v>
      </c>
      <c r="L14744" t="s">
        <v>378</v>
      </c>
      <c r="M14744" t="s">
        <v>379</v>
      </c>
      <c r="N14744" t="s">
        <v>487</v>
      </c>
    </row>
    <row r="14745" spans="1:14" x14ac:dyDescent="0.25">
      <c r="A14745" t="s">
        <v>476</v>
      </c>
      <c r="B14745" s="1">
        <v>45991</v>
      </c>
      <c r="C14745" t="s">
        <v>792</v>
      </c>
      <c r="D14745" t="s">
        <v>793</v>
      </c>
      <c r="E14745" s="4">
        <v>8295.8333333333339</v>
      </c>
      <c r="F14745" t="s">
        <v>1423</v>
      </c>
      <c r="G14745" t="s">
        <v>471</v>
      </c>
      <c r="H14745" t="s">
        <v>308</v>
      </c>
      <c r="I14745" t="s">
        <v>309</v>
      </c>
      <c r="J14745" t="s">
        <v>264</v>
      </c>
      <c r="L14745" t="s">
        <v>378</v>
      </c>
      <c r="M14745" t="s">
        <v>379</v>
      </c>
      <c r="N14745" t="s">
        <v>487</v>
      </c>
    </row>
    <row r="14746" spans="1:14" x14ac:dyDescent="0.25">
      <c r="A14746" t="s">
        <v>476</v>
      </c>
      <c r="B14746" s="1">
        <v>46022</v>
      </c>
      <c r="C14746" t="s">
        <v>792</v>
      </c>
      <c r="D14746" t="s">
        <v>793</v>
      </c>
      <c r="E14746" s="4">
        <v>9050</v>
      </c>
      <c r="F14746" t="s">
        <v>1423</v>
      </c>
      <c r="G14746" t="s">
        <v>471</v>
      </c>
      <c r="H14746" t="s">
        <v>308</v>
      </c>
      <c r="I14746" t="s">
        <v>309</v>
      </c>
      <c r="J14746" t="s">
        <v>264</v>
      </c>
      <c r="L14746" t="s">
        <v>378</v>
      </c>
      <c r="M14746" t="s">
        <v>379</v>
      </c>
      <c r="N14746" t="s">
        <v>487</v>
      </c>
    </row>
    <row r="14747" spans="1:14" x14ac:dyDescent="0.25">
      <c r="A14747" t="s">
        <v>476</v>
      </c>
      <c r="B14747" s="1">
        <v>45777</v>
      </c>
      <c r="C14747" t="s">
        <v>792</v>
      </c>
      <c r="D14747" t="s">
        <v>1450</v>
      </c>
      <c r="E14747" s="4">
        <v>20000</v>
      </c>
      <c r="F14747" t="s">
        <v>1423</v>
      </c>
      <c r="G14747" t="s">
        <v>471</v>
      </c>
      <c r="H14747" t="s">
        <v>308</v>
      </c>
      <c r="I14747" t="s">
        <v>309</v>
      </c>
      <c r="J14747" t="s">
        <v>264</v>
      </c>
      <c r="L14747" t="s">
        <v>378</v>
      </c>
      <c r="M14747" t="s">
        <v>379</v>
      </c>
      <c r="N14747" t="s">
        <v>487</v>
      </c>
    </row>
    <row r="14748" spans="1:14" x14ac:dyDescent="0.25">
      <c r="A14748" t="s">
        <v>476</v>
      </c>
      <c r="B14748" s="1">
        <v>45808</v>
      </c>
      <c r="C14748" t="s">
        <v>792</v>
      </c>
      <c r="D14748" t="s">
        <v>1450</v>
      </c>
      <c r="E14748" s="4">
        <v>20000</v>
      </c>
      <c r="F14748" t="s">
        <v>1423</v>
      </c>
      <c r="G14748" t="s">
        <v>471</v>
      </c>
      <c r="H14748" t="s">
        <v>308</v>
      </c>
      <c r="I14748" t="s">
        <v>309</v>
      </c>
      <c r="J14748" t="s">
        <v>264</v>
      </c>
      <c r="L14748" t="s">
        <v>378</v>
      </c>
      <c r="M14748" t="s">
        <v>379</v>
      </c>
      <c r="N14748" t="s">
        <v>487</v>
      </c>
    </row>
    <row r="14749" spans="1:14" x14ac:dyDescent="0.25">
      <c r="A14749" t="s">
        <v>476</v>
      </c>
      <c r="B14749" s="1">
        <v>45838</v>
      </c>
      <c r="C14749" t="s">
        <v>792</v>
      </c>
      <c r="D14749" t="s">
        <v>1450</v>
      </c>
      <c r="E14749" s="4">
        <v>20000</v>
      </c>
      <c r="F14749" t="s">
        <v>1423</v>
      </c>
      <c r="G14749" t="s">
        <v>471</v>
      </c>
      <c r="H14749" t="s">
        <v>308</v>
      </c>
      <c r="I14749" t="s">
        <v>309</v>
      </c>
      <c r="J14749" t="s">
        <v>264</v>
      </c>
      <c r="L14749" t="s">
        <v>378</v>
      </c>
      <c r="M14749" t="s">
        <v>379</v>
      </c>
      <c r="N14749" t="s">
        <v>487</v>
      </c>
    </row>
    <row r="14750" spans="1:14" x14ac:dyDescent="0.25">
      <c r="A14750" t="s">
        <v>476</v>
      </c>
      <c r="B14750" s="1">
        <v>45869</v>
      </c>
      <c r="C14750" t="s">
        <v>792</v>
      </c>
      <c r="D14750" t="s">
        <v>1450</v>
      </c>
      <c r="E14750" s="4">
        <v>20000</v>
      </c>
      <c r="F14750" t="s">
        <v>1423</v>
      </c>
      <c r="G14750" t="s">
        <v>471</v>
      </c>
      <c r="H14750" t="s">
        <v>308</v>
      </c>
      <c r="I14750" t="s">
        <v>309</v>
      </c>
      <c r="J14750" t="s">
        <v>264</v>
      </c>
      <c r="L14750" t="s">
        <v>378</v>
      </c>
      <c r="M14750" t="s">
        <v>379</v>
      </c>
      <c r="N14750" t="s">
        <v>487</v>
      </c>
    </row>
    <row r="14751" spans="1:14" x14ac:dyDescent="0.25">
      <c r="A14751" t="s">
        <v>476</v>
      </c>
      <c r="B14751" s="1">
        <v>45900</v>
      </c>
      <c r="C14751" t="s">
        <v>792</v>
      </c>
      <c r="D14751" t="s">
        <v>1450</v>
      </c>
      <c r="E14751" s="4">
        <v>20000</v>
      </c>
      <c r="F14751" t="s">
        <v>1423</v>
      </c>
      <c r="G14751" t="s">
        <v>471</v>
      </c>
      <c r="H14751" t="s">
        <v>308</v>
      </c>
      <c r="I14751" t="s">
        <v>309</v>
      </c>
      <c r="J14751" t="s">
        <v>264</v>
      </c>
      <c r="L14751" t="s">
        <v>378</v>
      </c>
      <c r="M14751" t="s">
        <v>379</v>
      </c>
      <c r="N14751" t="s">
        <v>487</v>
      </c>
    </row>
    <row r="14752" spans="1:14" x14ac:dyDescent="0.25">
      <c r="A14752" t="s">
        <v>476</v>
      </c>
      <c r="B14752" s="1">
        <v>45930</v>
      </c>
      <c r="C14752" t="s">
        <v>792</v>
      </c>
      <c r="D14752" t="s">
        <v>1450</v>
      </c>
      <c r="E14752" s="4">
        <v>20000</v>
      </c>
      <c r="F14752" t="s">
        <v>1423</v>
      </c>
      <c r="G14752" t="s">
        <v>471</v>
      </c>
      <c r="H14752" t="s">
        <v>308</v>
      </c>
      <c r="I14752" t="s">
        <v>309</v>
      </c>
      <c r="J14752" t="s">
        <v>264</v>
      </c>
      <c r="L14752" t="s">
        <v>378</v>
      </c>
      <c r="M14752" t="s">
        <v>379</v>
      </c>
      <c r="N14752" t="s">
        <v>487</v>
      </c>
    </row>
    <row r="14753" spans="1:14" x14ac:dyDescent="0.25">
      <c r="A14753" t="s">
        <v>476</v>
      </c>
      <c r="B14753" s="1">
        <v>45961</v>
      </c>
      <c r="C14753" t="s">
        <v>792</v>
      </c>
      <c r="D14753" t="s">
        <v>1450</v>
      </c>
      <c r="E14753" s="4">
        <v>20000</v>
      </c>
      <c r="F14753" t="s">
        <v>1423</v>
      </c>
      <c r="G14753" t="s">
        <v>471</v>
      </c>
      <c r="H14753" t="s">
        <v>308</v>
      </c>
      <c r="I14753" t="s">
        <v>309</v>
      </c>
      <c r="J14753" t="s">
        <v>264</v>
      </c>
      <c r="L14753" t="s">
        <v>378</v>
      </c>
      <c r="M14753" t="s">
        <v>379</v>
      </c>
      <c r="N14753" t="s">
        <v>487</v>
      </c>
    </row>
    <row r="14754" spans="1:14" x14ac:dyDescent="0.25">
      <c r="A14754" t="s">
        <v>476</v>
      </c>
      <c r="B14754" s="1">
        <v>45991</v>
      </c>
      <c r="C14754" t="s">
        <v>792</v>
      </c>
      <c r="D14754" t="s">
        <v>1450</v>
      </c>
      <c r="E14754" s="4">
        <v>20000</v>
      </c>
      <c r="F14754" t="s">
        <v>1423</v>
      </c>
      <c r="G14754" t="s">
        <v>471</v>
      </c>
      <c r="H14754" t="s">
        <v>308</v>
      </c>
      <c r="I14754" t="s">
        <v>309</v>
      </c>
      <c r="J14754" t="s">
        <v>264</v>
      </c>
      <c r="L14754" t="s">
        <v>378</v>
      </c>
      <c r="M14754" t="s">
        <v>379</v>
      </c>
      <c r="N14754" t="s">
        <v>487</v>
      </c>
    </row>
    <row r="14755" spans="1:14" x14ac:dyDescent="0.25">
      <c r="A14755" t="s">
        <v>476</v>
      </c>
      <c r="B14755" s="1">
        <v>46022</v>
      </c>
      <c r="C14755" t="s">
        <v>792</v>
      </c>
      <c r="D14755" t="s">
        <v>1450</v>
      </c>
      <c r="E14755" s="4">
        <v>60000</v>
      </c>
      <c r="F14755" t="s">
        <v>1423</v>
      </c>
      <c r="G14755" t="s">
        <v>471</v>
      </c>
      <c r="H14755" t="s">
        <v>308</v>
      </c>
      <c r="I14755" t="s">
        <v>309</v>
      </c>
      <c r="J14755" t="s">
        <v>264</v>
      </c>
      <c r="L14755" t="s">
        <v>378</v>
      </c>
      <c r="M14755" t="s">
        <v>379</v>
      </c>
      <c r="N14755" t="s">
        <v>487</v>
      </c>
    </row>
    <row r="14756" spans="1:14" x14ac:dyDescent="0.25">
      <c r="A14756" t="s">
        <v>476</v>
      </c>
      <c r="B14756" s="1">
        <v>45688</v>
      </c>
      <c r="C14756" t="s">
        <v>792</v>
      </c>
      <c r="D14756" t="s">
        <v>1451</v>
      </c>
      <c r="E14756" s="4">
        <v>500</v>
      </c>
      <c r="F14756" t="s">
        <v>1423</v>
      </c>
      <c r="G14756" t="s">
        <v>471</v>
      </c>
      <c r="H14756" t="s">
        <v>308</v>
      </c>
      <c r="I14756" t="s">
        <v>309</v>
      </c>
      <c r="J14756" t="s">
        <v>264</v>
      </c>
      <c r="L14756" t="s">
        <v>378</v>
      </c>
      <c r="M14756" t="s">
        <v>379</v>
      </c>
      <c r="N14756" t="s">
        <v>487</v>
      </c>
    </row>
    <row r="14757" spans="1:14" x14ac:dyDescent="0.25">
      <c r="A14757" t="s">
        <v>476</v>
      </c>
      <c r="B14757" s="1">
        <v>45716</v>
      </c>
      <c r="C14757" t="s">
        <v>792</v>
      </c>
      <c r="D14757" t="s">
        <v>1451</v>
      </c>
      <c r="E14757" s="4">
        <v>1000</v>
      </c>
      <c r="F14757" t="s">
        <v>1423</v>
      </c>
      <c r="G14757" t="s">
        <v>471</v>
      </c>
      <c r="H14757" t="s">
        <v>308</v>
      </c>
      <c r="I14757" t="s">
        <v>309</v>
      </c>
      <c r="J14757" t="s">
        <v>264</v>
      </c>
      <c r="L14757" t="s">
        <v>378</v>
      </c>
      <c r="M14757" t="s">
        <v>379</v>
      </c>
      <c r="N14757" t="s">
        <v>487</v>
      </c>
    </row>
    <row r="14758" spans="1:14" x14ac:dyDescent="0.25">
      <c r="A14758" t="s">
        <v>476</v>
      </c>
      <c r="B14758" s="1">
        <v>45747</v>
      </c>
      <c r="C14758" t="s">
        <v>792</v>
      </c>
      <c r="D14758" t="s">
        <v>1451</v>
      </c>
      <c r="E14758" s="4">
        <v>1500</v>
      </c>
      <c r="F14758" t="s">
        <v>1423</v>
      </c>
      <c r="G14758" t="s">
        <v>471</v>
      </c>
      <c r="H14758" t="s">
        <v>308</v>
      </c>
      <c r="I14758" t="s">
        <v>309</v>
      </c>
      <c r="J14758" t="s">
        <v>264</v>
      </c>
      <c r="L14758" t="s">
        <v>378</v>
      </c>
      <c r="M14758" t="s">
        <v>379</v>
      </c>
      <c r="N14758" t="s">
        <v>487</v>
      </c>
    </row>
    <row r="14759" spans="1:14" x14ac:dyDescent="0.25">
      <c r="A14759" t="s">
        <v>476</v>
      </c>
      <c r="B14759" s="1">
        <v>45777</v>
      </c>
      <c r="C14759" t="s">
        <v>792</v>
      </c>
      <c r="D14759" t="s">
        <v>1451</v>
      </c>
      <c r="E14759" s="4">
        <v>2000</v>
      </c>
      <c r="F14759" t="s">
        <v>1423</v>
      </c>
      <c r="G14759" t="s">
        <v>471</v>
      </c>
      <c r="H14759" t="s">
        <v>308</v>
      </c>
      <c r="I14759" t="s">
        <v>309</v>
      </c>
      <c r="J14759" t="s">
        <v>264</v>
      </c>
      <c r="L14759" t="s">
        <v>378</v>
      </c>
      <c r="M14759" t="s">
        <v>379</v>
      </c>
      <c r="N14759" t="s">
        <v>487</v>
      </c>
    </row>
    <row r="14760" spans="1:14" x14ac:dyDescent="0.25">
      <c r="A14760" t="s">
        <v>476</v>
      </c>
      <c r="B14760" s="1">
        <v>45808</v>
      </c>
      <c r="C14760" t="s">
        <v>792</v>
      </c>
      <c r="D14760" t="s">
        <v>1451</v>
      </c>
      <c r="E14760" s="4">
        <v>2500</v>
      </c>
      <c r="F14760" t="s">
        <v>1423</v>
      </c>
      <c r="G14760" t="s">
        <v>471</v>
      </c>
      <c r="H14760" t="s">
        <v>308</v>
      </c>
      <c r="I14760" t="s">
        <v>309</v>
      </c>
      <c r="J14760" t="s">
        <v>264</v>
      </c>
      <c r="L14760" t="s">
        <v>378</v>
      </c>
      <c r="M14760" t="s">
        <v>379</v>
      </c>
      <c r="N14760" t="s">
        <v>487</v>
      </c>
    </row>
    <row r="14761" spans="1:14" x14ac:dyDescent="0.25">
      <c r="A14761" t="s">
        <v>476</v>
      </c>
      <c r="B14761" s="1">
        <v>45838</v>
      </c>
      <c r="C14761" t="s">
        <v>792</v>
      </c>
      <c r="D14761" t="s">
        <v>1451</v>
      </c>
      <c r="E14761" s="4">
        <v>3000</v>
      </c>
      <c r="F14761" t="s">
        <v>1423</v>
      </c>
      <c r="G14761" t="s">
        <v>471</v>
      </c>
      <c r="H14761" t="s">
        <v>308</v>
      </c>
      <c r="I14761" t="s">
        <v>309</v>
      </c>
      <c r="J14761" t="s">
        <v>264</v>
      </c>
      <c r="L14761" t="s">
        <v>378</v>
      </c>
      <c r="M14761" t="s">
        <v>379</v>
      </c>
      <c r="N14761" t="s">
        <v>487</v>
      </c>
    </row>
    <row r="14762" spans="1:14" x14ac:dyDescent="0.25">
      <c r="A14762" t="s">
        <v>476</v>
      </c>
      <c r="B14762" s="1">
        <v>45869</v>
      </c>
      <c r="C14762" t="s">
        <v>792</v>
      </c>
      <c r="D14762" t="s">
        <v>1451</v>
      </c>
      <c r="E14762" s="4">
        <v>3500</v>
      </c>
      <c r="F14762" t="s">
        <v>1423</v>
      </c>
      <c r="G14762" t="s">
        <v>471</v>
      </c>
      <c r="H14762" t="s">
        <v>308</v>
      </c>
      <c r="I14762" t="s">
        <v>309</v>
      </c>
      <c r="J14762" t="s">
        <v>264</v>
      </c>
      <c r="L14762" t="s">
        <v>378</v>
      </c>
      <c r="M14762" t="s">
        <v>379</v>
      </c>
      <c r="N14762" t="s">
        <v>487</v>
      </c>
    </row>
    <row r="14763" spans="1:14" x14ac:dyDescent="0.25">
      <c r="A14763" t="s">
        <v>476</v>
      </c>
      <c r="B14763" s="1">
        <v>45900</v>
      </c>
      <c r="C14763" t="s">
        <v>792</v>
      </c>
      <c r="D14763" t="s">
        <v>1451</v>
      </c>
      <c r="E14763" s="4">
        <v>4000</v>
      </c>
      <c r="F14763" t="s">
        <v>1423</v>
      </c>
      <c r="G14763" t="s">
        <v>471</v>
      </c>
      <c r="H14763" t="s">
        <v>308</v>
      </c>
      <c r="I14763" t="s">
        <v>309</v>
      </c>
      <c r="J14763" t="s">
        <v>264</v>
      </c>
      <c r="L14763" t="s">
        <v>378</v>
      </c>
      <c r="M14763" t="s">
        <v>379</v>
      </c>
      <c r="N14763" t="s">
        <v>487</v>
      </c>
    </row>
    <row r="14764" spans="1:14" x14ac:dyDescent="0.25">
      <c r="A14764" t="s">
        <v>476</v>
      </c>
      <c r="B14764" s="1">
        <v>45930</v>
      </c>
      <c r="C14764" t="s">
        <v>792</v>
      </c>
      <c r="D14764" t="s">
        <v>1451</v>
      </c>
      <c r="E14764" s="4">
        <v>4500</v>
      </c>
      <c r="F14764" t="s">
        <v>1423</v>
      </c>
      <c r="G14764" t="s">
        <v>471</v>
      </c>
      <c r="H14764" t="s">
        <v>308</v>
      </c>
      <c r="I14764" t="s">
        <v>309</v>
      </c>
      <c r="J14764" t="s">
        <v>264</v>
      </c>
      <c r="L14764" t="s">
        <v>378</v>
      </c>
      <c r="M14764" t="s">
        <v>379</v>
      </c>
      <c r="N14764" t="s">
        <v>487</v>
      </c>
    </row>
    <row r="14765" spans="1:14" x14ac:dyDescent="0.25">
      <c r="A14765" t="s">
        <v>476</v>
      </c>
      <c r="B14765" s="1">
        <v>45961</v>
      </c>
      <c r="C14765" t="s">
        <v>792</v>
      </c>
      <c r="D14765" t="s">
        <v>1451</v>
      </c>
      <c r="E14765" s="4">
        <v>5000</v>
      </c>
      <c r="F14765" t="s">
        <v>1423</v>
      </c>
      <c r="G14765" t="s">
        <v>471</v>
      </c>
      <c r="H14765" t="s">
        <v>308</v>
      </c>
      <c r="I14765" t="s">
        <v>309</v>
      </c>
      <c r="J14765" t="s">
        <v>264</v>
      </c>
      <c r="L14765" t="s">
        <v>378</v>
      </c>
      <c r="M14765" t="s">
        <v>379</v>
      </c>
      <c r="N14765" t="s">
        <v>487</v>
      </c>
    </row>
    <row r="14766" spans="1:14" x14ac:dyDescent="0.25">
      <c r="A14766" t="s">
        <v>476</v>
      </c>
      <c r="B14766" s="1">
        <v>45991</v>
      </c>
      <c r="C14766" t="s">
        <v>792</v>
      </c>
      <c r="D14766" t="s">
        <v>1451</v>
      </c>
      <c r="E14766" s="4">
        <v>5500</v>
      </c>
      <c r="F14766" t="s">
        <v>1423</v>
      </c>
      <c r="G14766" t="s">
        <v>471</v>
      </c>
      <c r="H14766" t="s">
        <v>308</v>
      </c>
      <c r="I14766" t="s">
        <v>309</v>
      </c>
      <c r="J14766" t="s">
        <v>264</v>
      </c>
      <c r="L14766" t="s">
        <v>378</v>
      </c>
      <c r="M14766" t="s">
        <v>379</v>
      </c>
      <c r="N14766" t="s">
        <v>487</v>
      </c>
    </row>
    <row r="14767" spans="1:14" x14ac:dyDescent="0.25">
      <c r="A14767" t="s">
        <v>476</v>
      </c>
      <c r="B14767" s="1">
        <v>46022</v>
      </c>
      <c r="C14767" t="s">
        <v>792</v>
      </c>
      <c r="D14767" t="s">
        <v>1451</v>
      </c>
      <c r="E14767" s="4">
        <v>6000</v>
      </c>
      <c r="F14767" t="s">
        <v>1423</v>
      </c>
      <c r="G14767" t="s">
        <v>471</v>
      </c>
      <c r="H14767" t="s">
        <v>308</v>
      </c>
      <c r="I14767" t="s">
        <v>309</v>
      </c>
      <c r="J14767" t="s">
        <v>264</v>
      </c>
      <c r="L14767" t="s">
        <v>378</v>
      </c>
      <c r="M14767" t="s">
        <v>379</v>
      </c>
      <c r="N14767" t="s">
        <v>487</v>
      </c>
    </row>
    <row r="14768" spans="1:14" x14ac:dyDescent="0.25">
      <c r="A14768" t="s">
        <v>476</v>
      </c>
      <c r="B14768" s="1">
        <v>45688</v>
      </c>
      <c r="C14768" t="s">
        <v>792</v>
      </c>
      <c r="D14768" t="s">
        <v>1452</v>
      </c>
      <c r="E14768" s="4">
        <v>5000</v>
      </c>
      <c r="F14768" t="s">
        <v>1423</v>
      </c>
      <c r="G14768" t="s">
        <v>471</v>
      </c>
      <c r="H14768" t="s">
        <v>308</v>
      </c>
      <c r="I14768" t="s">
        <v>309</v>
      </c>
      <c r="J14768" t="s">
        <v>264</v>
      </c>
      <c r="L14768" t="s">
        <v>378</v>
      </c>
      <c r="M14768" t="s">
        <v>379</v>
      </c>
      <c r="N14768" t="s">
        <v>487</v>
      </c>
    </row>
    <row r="14769" spans="1:14" x14ac:dyDescent="0.25">
      <c r="A14769" t="s">
        <v>476</v>
      </c>
      <c r="B14769" s="1">
        <v>45716</v>
      </c>
      <c r="C14769" t="s">
        <v>792</v>
      </c>
      <c r="D14769" t="s">
        <v>1452</v>
      </c>
      <c r="E14769" s="4">
        <v>10000</v>
      </c>
      <c r="F14769" t="s">
        <v>1423</v>
      </c>
      <c r="G14769" t="s">
        <v>471</v>
      </c>
      <c r="H14769" t="s">
        <v>308</v>
      </c>
      <c r="I14769" t="s">
        <v>309</v>
      </c>
      <c r="J14769" t="s">
        <v>264</v>
      </c>
      <c r="L14769" t="s">
        <v>378</v>
      </c>
      <c r="M14769" t="s">
        <v>379</v>
      </c>
      <c r="N14769" t="s">
        <v>487</v>
      </c>
    </row>
    <row r="14770" spans="1:14" x14ac:dyDescent="0.25">
      <c r="A14770" t="s">
        <v>476</v>
      </c>
      <c r="B14770" s="1">
        <v>45747</v>
      </c>
      <c r="C14770" t="s">
        <v>792</v>
      </c>
      <c r="D14770" t="s">
        <v>1452</v>
      </c>
      <c r="E14770" s="4">
        <v>15000</v>
      </c>
      <c r="F14770" t="s">
        <v>1423</v>
      </c>
      <c r="G14770" t="s">
        <v>471</v>
      </c>
      <c r="H14770" t="s">
        <v>308</v>
      </c>
      <c r="I14770" t="s">
        <v>309</v>
      </c>
      <c r="J14770" t="s">
        <v>264</v>
      </c>
      <c r="L14770" t="s">
        <v>378</v>
      </c>
      <c r="M14770" t="s">
        <v>379</v>
      </c>
      <c r="N14770" t="s">
        <v>487</v>
      </c>
    </row>
    <row r="14771" spans="1:14" x14ac:dyDescent="0.25">
      <c r="A14771" t="s">
        <v>476</v>
      </c>
      <c r="B14771" s="1">
        <v>45777</v>
      </c>
      <c r="C14771" t="s">
        <v>792</v>
      </c>
      <c r="D14771" t="s">
        <v>1452</v>
      </c>
      <c r="E14771" s="4">
        <v>20000</v>
      </c>
      <c r="F14771" t="s">
        <v>1423</v>
      </c>
      <c r="G14771" t="s">
        <v>471</v>
      </c>
      <c r="H14771" t="s">
        <v>308</v>
      </c>
      <c r="I14771" t="s">
        <v>309</v>
      </c>
      <c r="J14771" t="s">
        <v>264</v>
      </c>
      <c r="L14771" t="s">
        <v>378</v>
      </c>
      <c r="M14771" t="s">
        <v>379</v>
      </c>
      <c r="N14771" t="s">
        <v>487</v>
      </c>
    </row>
    <row r="14772" spans="1:14" x14ac:dyDescent="0.25">
      <c r="A14772" t="s">
        <v>476</v>
      </c>
      <c r="B14772" s="1">
        <v>45808</v>
      </c>
      <c r="C14772" t="s">
        <v>792</v>
      </c>
      <c r="D14772" t="s">
        <v>1452</v>
      </c>
      <c r="E14772" s="4">
        <v>25000</v>
      </c>
      <c r="F14772" t="s">
        <v>1423</v>
      </c>
      <c r="G14772" t="s">
        <v>471</v>
      </c>
      <c r="H14772" t="s">
        <v>308</v>
      </c>
      <c r="I14772" t="s">
        <v>309</v>
      </c>
      <c r="J14772" t="s">
        <v>264</v>
      </c>
      <c r="L14772" t="s">
        <v>378</v>
      </c>
      <c r="M14772" t="s">
        <v>379</v>
      </c>
      <c r="N14772" t="s">
        <v>487</v>
      </c>
    </row>
    <row r="14773" spans="1:14" x14ac:dyDescent="0.25">
      <c r="A14773" t="s">
        <v>476</v>
      </c>
      <c r="B14773" s="1">
        <v>45838</v>
      </c>
      <c r="C14773" t="s">
        <v>792</v>
      </c>
      <c r="D14773" t="s">
        <v>1452</v>
      </c>
      <c r="E14773" s="4">
        <v>30000</v>
      </c>
      <c r="F14773" t="s">
        <v>1423</v>
      </c>
      <c r="G14773" t="s">
        <v>471</v>
      </c>
      <c r="H14773" t="s">
        <v>308</v>
      </c>
      <c r="I14773" t="s">
        <v>309</v>
      </c>
      <c r="J14773" t="s">
        <v>264</v>
      </c>
      <c r="L14773" t="s">
        <v>378</v>
      </c>
      <c r="M14773" t="s">
        <v>379</v>
      </c>
      <c r="N14773" t="s">
        <v>487</v>
      </c>
    </row>
    <row r="14774" spans="1:14" x14ac:dyDescent="0.25">
      <c r="A14774" t="s">
        <v>476</v>
      </c>
      <c r="B14774" s="1">
        <v>45869</v>
      </c>
      <c r="C14774" t="s">
        <v>792</v>
      </c>
      <c r="D14774" t="s">
        <v>1452</v>
      </c>
      <c r="E14774" s="4">
        <v>35000</v>
      </c>
      <c r="F14774" t="s">
        <v>1423</v>
      </c>
      <c r="G14774" t="s">
        <v>471</v>
      </c>
      <c r="H14774" t="s">
        <v>308</v>
      </c>
      <c r="I14774" t="s">
        <v>309</v>
      </c>
      <c r="J14774" t="s">
        <v>264</v>
      </c>
      <c r="L14774" t="s">
        <v>378</v>
      </c>
      <c r="M14774" t="s">
        <v>379</v>
      </c>
      <c r="N14774" t="s">
        <v>487</v>
      </c>
    </row>
    <row r="14775" spans="1:14" x14ac:dyDescent="0.25">
      <c r="A14775" t="s">
        <v>476</v>
      </c>
      <c r="B14775" s="1">
        <v>45900</v>
      </c>
      <c r="C14775" t="s">
        <v>792</v>
      </c>
      <c r="D14775" t="s">
        <v>1452</v>
      </c>
      <c r="E14775" s="4">
        <v>40000</v>
      </c>
      <c r="F14775" t="s">
        <v>1423</v>
      </c>
      <c r="G14775" t="s">
        <v>471</v>
      </c>
      <c r="H14775" t="s">
        <v>308</v>
      </c>
      <c r="I14775" t="s">
        <v>309</v>
      </c>
      <c r="J14775" t="s">
        <v>264</v>
      </c>
      <c r="L14775" t="s">
        <v>378</v>
      </c>
      <c r="M14775" t="s">
        <v>379</v>
      </c>
      <c r="N14775" t="s">
        <v>487</v>
      </c>
    </row>
    <row r="14776" spans="1:14" x14ac:dyDescent="0.25">
      <c r="A14776" t="s">
        <v>476</v>
      </c>
      <c r="B14776" s="1">
        <v>45930</v>
      </c>
      <c r="C14776" t="s">
        <v>792</v>
      </c>
      <c r="D14776" t="s">
        <v>1452</v>
      </c>
      <c r="E14776" s="4">
        <v>45000</v>
      </c>
      <c r="F14776" t="s">
        <v>1423</v>
      </c>
      <c r="G14776" t="s">
        <v>471</v>
      </c>
      <c r="H14776" t="s">
        <v>308</v>
      </c>
      <c r="I14776" t="s">
        <v>309</v>
      </c>
      <c r="J14776" t="s">
        <v>264</v>
      </c>
      <c r="L14776" t="s">
        <v>378</v>
      </c>
      <c r="M14776" t="s">
        <v>379</v>
      </c>
      <c r="N14776" t="s">
        <v>487</v>
      </c>
    </row>
    <row r="14777" spans="1:14" x14ac:dyDescent="0.25">
      <c r="A14777" t="s">
        <v>476</v>
      </c>
      <c r="B14777" s="1">
        <v>45961</v>
      </c>
      <c r="C14777" t="s">
        <v>792</v>
      </c>
      <c r="D14777" t="s">
        <v>1452</v>
      </c>
      <c r="E14777" s="4">
        <v>50000</v>
      </c>
      <c r="F14777" t="s">
        <v>1423</v>
      </c>
      <c r="G14777" t="s">
        <v>471</v>
      </c>
      <c r="H14777" t="s">
        <v>308</v>
      </c>
      <c r="I14777" t="s">
        <v>309</v>
      </c>
      <c r="J14777" t="s">
        <v>264</v>
      </c>
      <c r="L14777" t="s">
        <v>378</v>
      </c>
      <c r="M14777" t="s">
        <v>379</v>
      </c>
      <c r="N14777" t="s">
        <v>487</v>
      </c>
    </row>
    <row r="14778" spans="1:14" x14ac:dyDescent="0.25">
      <c r="A14778" t="s">
        <v>476</v>
      </c>
      <c r="B14778" s="1">
        <v>45991</v>
      </c>
      <c r="C14778" t="s">
        <v>792</v>
      </c>
      <c r="D14778" t="s">
        <v>1452</v>
      </c>
      <c r="E14778" s="4">
        <v>55000</v>
      </c>
      <c r="F14778" t="s">
        <v>1423</v>
      </c>
      <c r="G14778" t="s">
        <v>471</v>
      </c>
      <c r="H14778" t="s">
        <v>308</v>
      </c>
      <c r="I14778" t="s">
        <v>309</v>
      </c>
      <c r="J14778" t="s">
        <v>264</v>
      </c>
      <c r="L14778" t="s">
        <v>378</v>
      </c>
      <c r="M14778" t="s">
        <v>379</v>
      </c>
      <c r="N14778" t="s">
        <v>487</v>
      </c>
    </row>
    <row r="14779" spans="1:14" x14ac:dyDescent="0.25">
      <c r="A14779" t="s">
        <v>476</v>
      </c>
      <c r="B14779" s="1">
        <v>46022</v>
      </c>
      <c r="C14779" t="s">
        <v>792</v>
      </c>
      <c r="D14779" t="s">
        <v>1452</v>
      </c>
      <c r="E14779" s="4">
        <v>60000</v>
      </c>
      <c r="F14779" t="s">
        <v>1423</v>
      </c>
      <c r="G14779" t="s">
        <v>471</v>
      </c>
      <c r="H14779" t="s">
        <v>308</v>
      </c>
      <c r="I14779" t="s">
        <v>309</v>
      </c>
      <c r="J14779" t="s">
        <v>264</v>
      </c>
      <c r="L14779" t="s">
        <v>378</v>
      </c>
      <c r="M14779" t="s">
        <v>379</v>
      </c>
      <c r="N14779" t="s">
        <v>487</v>
      </c>
    </row>
    <row r="14780" spans="1:14" x14ac:dyDescent="0.25">
      <c r="A14780" t="s">
        <v>476</v>
      </c>
      <c r="B14780" s="1">
        <v>45688</v>
      </c>
      <c r="C14780" t="s">
        <v>1238</v>
      </c>
      <c r="D14780" t="s">
        <v>1239</v>
      </c>
      <c r="E14780" s="4">
        <v>270</v>
      </c>
      <c r="F14780" t="s">
        <v>1423</v>
      </c>
      <c r="G14780" t="s">
        <v>471</v>
      </c>
      <c r="H14780" t="s">
        <v>308</v>
      </c>
      <c r="I14780" t="s">
        <v>309</v>
      </c>
      <c r="J14780" t="s">
        <v>264</v>
      </c>
      <c r="L14780" t="s">
        <v>378</v>
      </c>
      <c r="M14780" t="s">
        <v>379</v>
      </c>
      <c r="N14780" t="s">
        <v>487</v>
      </c>
    </row>
    <row r="14781" spans="1:14" x14ac:dyDescent="0.25">
      <c r="A14781" t="s">
        <v>476</v>
      </c>
      <c r="B14781" s="1">
        <v>45716</v>
      </c>
      <c r="C14781" t="s">
        <v>1238</v>
      </c>
      <c r="D14781" t="s">
        <v>1239</v>
      </c>
      <c r="E14781" s="4">
        <v>540</v>
      </c>
      <c r="F14781" t="s">
        <v>1423</v>
      </c>
      <c r="G14781" t="s">
        <v>471</v>
      </c>
      <c r="H14781" t="s">
        <v>308</v>
      </c>
      <c r="I14781" t="s">
        <v>309</v>
      </c>
      <c r="J14781" t="s">
        <v>264</v>
      </c>
      <c r="L14781" t="s">
        <v>378</v>
      </c>
      <c r="M14781" t="s">
        <v>379</v>
      </c>
      <c r="N14781" t="s">
        <v>487</v>
      </c>
    </row>
    <row r="14782" spans="1:14" x14ac:dyDescent="0.25">
      <c r="A14782" t="s">
        <v>476</v>
      </c>
      <c r="B14782" s="1">
        <v>45747</v>
      </c>
      <c r="C14782" t="s">
        <v>1238</v>
      </c>
      <c r="D14782" t="s">
        <v>1239</v>
      </c>
      <c r="E14782" s="4">
        <v>810</v>
      </c>
      <c r="F14782" t="s">
        <v>1423</v>
      </c>
      <c r="G14782" t="s">
        <v>471</v>
      </c>
      <c r="H14782" t="s">
        <v>308</v>
      </c>
      <c r="I14782" t="s">
        <v>309</v>
      </c>
      <c r="J14782" t="s">
        <v>264</v>
      </c>
      <c r="L14782" t="s">
        <v>378</v>
      </c>
      <c r="M14782" t="s">
        <v>379</v>
      </c>
      <c r="N14782" t="s">
        <v>487</v>
      </c>
    </row>
    <row r="14783" spans="1:14" x14ac:dyDescent="0.25">
      <c r="A14783" t="s">
        <v>476</v>
      </c>
      <c r="B14783" s="1">
        <v>45777</v>
      </c>
      <c r="C14783" t="s">
        <v>1238</v>
      </c>
      <c r="D14783" t="s">
        <v>1239</v>
      </c>
      <c r="E14783" s="4">
        <v>1080</v>
      </c>
      <c r="F14783" t="s">
        <v>1423</v>
      </c>
      <c r="G14783" t="s">
        <v>471</v>
      </c>
      <c r="H14783" t="s">
        <v>308</v>
      </c>
      <c r="I14783" t="s">
        <v>309</v>
      </c>
      <c r="J14783" t="s">
        <v>264</v>
      </c>
      <c r="L14783" t="s">
        <v>378</v>
      </c>
      <c r="M14783" t="s">
        <v>379</v>
      </c>
      <c r="N14783" t="s">
        <v>487</v>
      </c>
    </row>
    <row r="14784" spans="1:14" x14ac:dyDescent="0.25">
      <c r="A14784" t="s">
        <v>476</v>
      </c>
      <c r="B14784" s="1">
        <v>45808</v>
      </c>
      <c r="C14784" t="s">
        <v>1238</v>
      </c>
      <c r="D14784" t="s">
        <v>1239</v>
      </c>
      <c r="E14784" s="4">
        <v>1350</v>
      </c>
      <c r="F14784" t="s">
        <v>1423</v>
      </c>
      <c r="G14784" t="s">
        <v>471</v>
      </c>
      <c r="H14784" t="s">
        <v>308</v>
      </c>
      <c r="I14784" t="s">
        <v>309</v>
      </c>
      <c r="J14784" t="s">
        <v>264</v>
      </c>
      <c r="L14784" t="s">
        <v>378</v>
      </c>
      <c r="M14784" t="s">
        <v>379</v>
      </c>
      <c r="N14784" t="s">
        <v>487</v>
      </c>
    </row>
    <row r="14785" spans="1:14" x14ac:dyDescent="0.25">
      <c r="A14785" t="s">
        <v>476</v>
      </c>
      <c r="B14785" s="1">
        <v>45838</v>
      </c>
      <c r="C14785" t="s">
        <v>1238</v>
      </c>
      <c r="D14785" t="s">
        <v>1239</v>
      </c>
      <c r="E14785" s="4">
        <v>1620</v>
      </c>
      <c r="F14785" t="s">
        <v>1423</v>
      </c>
      <c r="G14785" t="s">
        <v>471</v>
      </c>
      <c r="H14785" t="s">
        <v>308</v>
      </c>
      <c r="I14785" t="s">
        <v>309</v>
      </c>
      <c r="J14785" t="s">
        <v>264</v>
      </c>
      <c r="L14785" t="s">
        <v>378</v>
      </c>
      <c r="M14785" t="s">
        <v>379</v>
      </c>
      <c r="N14785" t="s">
        <v>487</v>
      </c>
    </row>
    <row r="14786" spans="1:14" x14ac:dyDescent="0.25">
      <c r="A14786" t="s">
        <v>476</v>
      </c>
      <c r="B14786" s="1">
        <v>45869</v>
      </c>
      <c r="C14786" t="s">
        <v>1238</v>
      </c>
      <c r="D14786" t="s">
        <v>1239</v>
      </c>
      <c r="E14786" s="4">
        <v>1890</v>
      </c>
      <c r="F14786" t="s">
        <v>1423</v>
      </c>
      <c r="G14786" t="s">
        <v>471</v>
      </c>
      <c r="H14786" t="s">
        <v>308</v>
      </c>
      <c r="I14786" t="s">
        <v>309</v>
      </c>
      <c r="J14786" t="s">
        <v>264</v>
      </c>
      <c r="L14786" t="s">
        <v>378</v>
      </c>
      <c r="M14786" t="s">
        <v>379</v>
      </c>
      <c r="N14786" t="s">
        <v>487</v>
      </c>
    </row>
    <row r="14787" spans="1:14" x14ac:dyDescent="0.25">
      <c r="A14787" t="s">
        <v>476</v>
      </c>
      <c r="B14787" s="1">
        <v>45900</v>
      </c>
      <c r="C14787" t="s">
        <v>1238</v>
      </c>
      <c r="D14787" t="s">
        <v>1239</v>
      </c>
      <c r="E14787" s="4">
        <v>2160</v>
      </c>
      <c r="F14787" t="s">
        <v>1423</v>
      </c>
      <c r="G14787" t="s">
        <v>471</v>
      </c>
      <c r="H14787" t="s">
        <v>308</v>
      </c>
      <c r="I14787" t="s">
        <v>309</v>
      </c>
      <c r="J14787" t="s">
        <v>264</v>
      </c>
      <c r="L14787" t="s">
        <v>378</v>
      </c>
      <c r="M14787" t="s">
        <v>379</v>
      </c>
      <c r="N14787" t="s">
        <v>487</v>
      </c>
    </row>
    <row r="14788" spans="1:14" x14ac:dyDescent="0.25">
      <c r="A14788" t="s">
        <v>476</v>
      </c>
      <c r="B14788" s="1">
        <v>45930</v>
      </c>
      <c r="C14788" t="s">
        <v>1238</v>
      </c>
      <c r="D14788" t="s">
        <v>1239</v>
      </c>
      <c r="E14788" s="4">
        <v>2430</v>
      </c>
      <c r="F14788" t="s">
        <v>1423</v>
      </c>
      <c r="G14788" t="s">
        <v>471</v>
      </c>
      <c r="H14788" t="s">
        <v>308</v>
      </c>
      <c r="I14788" t="s">
        <v>309</v>
      </c>
      <c r="J14788" t="s">
        <v>264</v>
      </c>
      <c r="L14788" t="s">
        <v>378</v>
      </c>
      <c r="M14788" t="s">
        <v>379</v>
      </c>
      <c r="N14788" t="s">
        <v>487</v>
      </c>
    </row>
    <row r="14789" spans="1:14" x14ac:dyDescent="0.25">
      <c r="A14789" t="s">
        <v>476</v>
      </c>
      <c r="B14789" s="1">
        <v>45961</v>
      </c>
      <c r="C14789" t="s">
        <v>1238</v>
      </c>
      <c r="D14789" t="s">
        <v>1239</v>
      </c>
      <c r="E14789" s="4">
        <v>2700</v>
      </c>
      <c r="F14789" t="s">
        <v>1423</v>
      </c>
      <c r="G14789" t="s">
        <v>471</v>
      </c>
      <c r="H14789" t="s">
        <v>308</v>
      </c>
      <c r="I14789" t="s">
        <v>309</v>
      </c>
      <c r="J14789" t="s">
        <v>264</v>
      </c>
      <c r="L14789" t="s">
        <v>378</v>
      </c>
      <c r="M14789" t="s">
        <v>379</v>
      </c>
      <c r="N14789" t="s">
        <v>487</v>
      </c>
    </row>
    <row r="14790" spans="1:14" x14ac:dyDescent="0.25">
      <c r="A14790" t="s">
        <v>476</v>
      </c>
      <c r="B14790" s="1">
        <v>45991</v>
      </c>
      <c r="C14790" t="s">
        <v>1238</v>
      </c>
      <c r="D14790" t="s">
        <v>1239</v>
      </c>
      <c r="E14790" s="4">
        <v>2970</v>
      </c>
      <c r="F14790" t="s">
        <v>1423</v>
      </c>
      <c r="G14790" t="s">
        <v>471</v>
      </c>
      <c r="H14790" t="s">
        <v>308</v>
      </c>
      <c r="I14790" t="s">
        <v>309</v>
      </c>
      <c r="J14790" t="s">
        <v>264</v>
      </c>
      <c r="L14790" t="s">
        <v>378</v>
      </c>
      <c r="M14790" t="s">
        <v>379</v>
      </c>
      <c r="N14790" t="s">
        <v>487</v>
      </c>
    </row>
    <row r="14791" spans="1:14" x14ac:dyDescent="0.25">
      <c r="A14791" t="s">
        <v>476</v>
      </c>
      <c r="B14791" s="1">
        <v>46022</v>
      </c>
      <c r="C14791" t="s">
        <v>1238</v>
      </c>
      <c r="D14791" t="s">
        <v>1239</v>
      </c>
      <c r="E14791" s="4">
        <v>3240</v>
      </c>
      <c r="F14791" t="s">
        <v>1423</v>
      </c>
      <c r="G14791" t="s">
        <v>471</v>
      </c>
      <c r="H14791" t="s">
        <v>308</v>
      </c>
      <c r="I14791" t="s">
        <v>309</v>
      </c>
      <c r="J14791" t="s">
        <v>264</v>
      </c>
      <c r="L14791" t="s">
        <v>378</v>
      </c>
      <c r="M14791" t="s">
        <v>379</v>
      </c>
      <c r="N14791" t="s">
        <v>487</v>
      </c>
    </row>
    <row r="14792" spans="1:14" x14ac:dyDescent="0.25">
      <c r="A14792" t="s">
        <v>476</v>
      </c>
      <c r="B14792" s="1">
        <v>45688</v>
      </c>
      <c r="C14792" t="s">
        <v>1330</v>
      </c>
      <c r="D14792" t="s">
        <v>1331</v>
      </c>
      <c r="E14792" s="4">
        <v>416.66666666666669</v>
      </c>
      <c r="F14792" t="s">
        <v>1423</v>
      </c>
      <c r="G14792" t="s">
        <v>471</v>
      </c>
      <c r="H14792" t="s">
        <v>311</v>
      </c>
      <c r="I14792" t="s">
        <v>312</v>
      </c>
      <c r="J14792" t="s">
        <v>264</v>
      </c>
      <c r="L14792" t="s">
        <v>378</v>
      </c>
      <c r="M14792" t="s">
        <v>379</v>
      </c>
      <c r="N14792" t="s">
        <v>487</v>
      </c>
    </row>
    <row r="14793" spans="1:14" x14ac:dyDescent="0.25">
      <c r="A14793" t="s">
        <v>476</v>
      </c>
      <c r="B14793" s="1">
        <v>45716</v>
      </c>
      <c r="C14793" t="s">
        <v>1330</v>
      </c>
      <c r="D14793" t="s">
        <v>1331</v>
      </c>
      <c r="E14793" s="4">
        <v>833.33333333333337</v>
      </c>
      <c r="F14793" t="s">
        <v>1423</v>
      </c>
      <c r="G14793" t="s">
        <v>471</v>
      </c>
      <c r="H14793" t="s">
        <v>311</v>
      </c>
      <c r="I14793" t="s">
        <v>312</v>
      </c>
      <c r="J14793" t="s">
        <v>264</v>
      </c>
      <c r="L14793" t="s">
        <v>378</v>
      </c>
      <c r="M14793" t="s">
        <v>379</v>
      </c>
      <c r="N14793" t="s">
        <v>487</v>
      </c>
    </row>
    <row r="14794" spans="1:14" x14ac:dyDescent="0.25">
      <c r="A14794" t="s">
        <v>476</v>
      </c>
      <c r="B14794" s="1">
        <v>45747</v>
      </c>
      <c r="C14794" t="s">
        <v>1330</v>
      </c>
      <c r="D14794" t="s">
        <v>1331</v>
      </c>
      <c r="E14794" s="4">
        <v>1250</v>
      </c>
      <c r="F14794" t="s">
        <v>1423</v>
      </c>
      <c r="G14794" t="s">
        <v>471</v>
      </c>
      <c r="H14794" t="s">
        <v>311</v>
      </c>
      <c r="I14794" t="s">
        <v>312</v>
      </c>
      <c r="J14794" t="s">
        <v>264</v>
      </c>
      <c r="L14794" t="s">
        <v>378</v>
      </c>
      <c r="M14794" t="s">
        <v>379</v>
      </c>
      <c r="N14794" t="s">
        <v>487</v>
      </c>
    </row>
    <row r="14795" spans="1:14" x14ac:dyDescent="0.25">
      <c r="A14795" t="s">
        <v>476</v>
      </c>
      <c r="B14795" s="1">
        <v>45777</v>
      </c>
      <c r="C14795" t="s">
        <v>1330</v>
      </c>
      <c r="D14795" t="s">
        <v>1331</v>
      </c>
      <c r="E14795" s="4">
        <v>1666.6666666666667</v>
      </c>
      <c r="F14795" t="s">
        <v>1423</v>
      </c>
      <c r="G14795" t="s">
        <v>471</v>
      </c>
      <c r="H14795" t="s">
        <v>311</v>
      </c>
      <c r="I14795" t="s">
        <v>312</v>
      </c>
      <c r="J14795" t="s">
        <v>264</v>
      </c>
      <c r="L14795" t="s">
        <v>378</v>
      </c>
      <c r="M14795" t="s">
        <v>379</v>
      </c>
      <c r="N14795" t="s">
        <v>487</v>
      </c>
    </row>
    <row r="14796" spans="1:14" x14ac:dyDescent="0.25">
      <c r="A14796" t="s">
        <v>476</v>
      </c>
      <c r="B14796" s="1">
        <v>45808</v>
      </c>
      <c r="C14796" t="s">
        <v>1330</v>
      </c>
      <c r="D14796" t="s">
        <v>1331</v>
      </c>
      <c r="E14796" s="4">
        <v>2083.3333333333335</v>
      </c>
      <c r="F14796" t="s">
        <v>1423</v>
      </c>
      <c r="G14796" t="s">
        <v>471</v>
      </c>
      <c r="H14796" t="s">
        <v>311</v>
      </c>
      <c r="I14796" t="s">
        <v>312</v>
      </c>
      <c r="J14796" t="s">
        <v>264</v>
      </c>
      <c r="L14796" t="s">
        <v>378</v>
      </c>
      <c r="M14796" t="s">
        <v>379</v>
      </c>
      <c r="N14796" t="s">
        <v>487</v>
      </c>
    </row>
    <row r="14797" spans="1:14" x14ac:dyDescent="0.25">
      <c r="A14797" t="s">
        <v>476</v>
      </c>
      <c r="B14797" s="1">
        <v>45838</v>
      </c>
      <c r="C14797" t="s">
        <v>1330</v>
      </c>
      <c r="D14797" t="s">
        <v>1331</v>
      </c>
      <c r="E14797" s="4">
        <v>2500</v>
      </c>
      <c r="F14797" t="s">
        <v>1423</v>
      </c>
      <c r="G14797" t="s">
        <v>471</v>
      </c>
      <c r="H14797" t="s">
        <v>311</v>
      </c>
      <c r="I14797" t="s">
        <v>312</v>
      </c>
      <c r="J14797" t="s">
        <v>264</v>
      </c>
      <c r="L14797" t="s">
        <v>378</v>
      </c>
      <c r="M14797" t="s">
        <v>379</v>
      </c>
      <c r="N14797" t="s">
        <v>487</v>
      </c>
    </row>
    <row r="14798" spans="1:14" x14ac:dyDescent="0.25">
      <c r="A14798" t="s">
        <v>476</v>
      </c>
      <c r="B14798" s="1">
        <v>45869</v>
      </c>
      <c r="C14798" t="s">
        <v>1330</v>
      </c>
      <c r="D14798" t="s">
        <v>1331</v>
      </c>
      <c r="E14798" s="4">
        <v>2916.6666666666665</v>
      </c>
      <c r="F14798" t="s">
        <v>1423</v>
      </c>
      <c r="G14798" t="s">
        <v>471</v>
      </c>
      <c r="H14798" t="s">
        <v>311</v>
      </c>
      <c r="I14798" t="s">
        <v>312</v>
      </c>
      <c r="J14798" t="s">
        <v>264</v>
      </c>
      <c r="L14798" t="s">
        <v>378</v>
      </c>
      <c r="M14798" t="s">
        <v>379</v>
      </c>
      <c r="N14798" t="s">
        <v>487</v>
      </c>
    </row>
    <row r="14799" spans="1:14" x14ac:dyDescent="0.25">
      <c r="A14799" t="s">
        <v>476</v>
      </c>
      <c r="B14799" s="1">
        <v>45900</v>
      </c>
      <c r="C14799" t="s">
        <v>1330</v>
      </c>
      <c r="D14799" t="s">
        <v>1331</v>
      </c>
      <c r="E14799" s="4">
        <v>3333.333333333333</v>
      </c>
      <c r="F14799" t="s">
        <v>1423</v>
      </c>
      <c r="G14799" t="s">
        <v>471</v>
      </c>
      <c r="H14799" t="s">
        <v>311</v>
      </c>
      <c r="I14799" t="s">
        <v>312</v>
      </c>
      <c r="J14799" t="s">
        <v>264</v>
      </c>
      <c r="L14799" t="s">
        <v>378</v>
      </c>
      <c r="M14799" t="s">
        <v>379</v>
      </c>
      <c r="N14799" t="s">
        <v>487</v>
      </c>
    </row>
    <row r="14800" spans="1:14" x14ac:dyDescent="0.25">
      <c r="A14800" t="s">
        <v>476</v>
      </c>
      <c r="B14800" s="1">
        <v>45930</v>
      </c>
      <c r="C14800" t="s">
        <v>1330</v>
      </c>
      <c r="D14800" t="s">
        <v>1331</v>
      </c>
      <c r="E14800" s="4">
        <v>3749.9999999999995</v>
      </c>
      <c r="F14800" t="s">
        <v>1423</v>
      </c>
      <c r="G14800" t="s">
        <v>471</v>
      </c>
      <c r="H14800" t="s">
        <v>311</v>
      </c>
      <c r="I14800" t="s">
        <v>312</v>
      </c>
      <c r="J14800" t="s">
        <v>264</v>
      </c>
      <c r="L14800" t="s">
        <v>378</v>
      </c>
      <c r="M14800" t="s">
        <v>379</v>
      </c>
      <c r="N14800" t="s">
        <v>487</v>
      </c>
    </row>
    <row r="14801" spans="1:14" x14ac:dyDescent="0.25">
      <c r="A14801" t="s">
        <v>476</v>
      </c>
      <c r="B14801" s="1">
        <v>45961</v>
      </c>
      <c r="C14801" t="s">
        <v>1330</v>
      </c>
      <c r="D14801" t="s">
        <v>1331</v>
      </c>
      <c r="E14801" s="4">
        <v>4166.6666666666661</v>
      </c>
      <c r="F14801" t="s">
        <v>1423</v>
      </c>
      <c r="G14801" t="s">
        <v>471</v>
      </c>
      <c r="H14801" t="s">
        <v>311</v>
      </c>
      <c r="I14801" t="s">
        <v>312</v>
      </c>
      <c r="J14801" t="s">
        <v>264</v>
      </c>
      <c r="L14801" t="s">
        <v>378</v>
      </c>
      <c r="M14801" t="s">
        <v>379</v>
      </c>
      <c r="N14801" t="s">
        <v>487</v>
      </c>
    </row>
    <row r="14802" spans="1:14" x14ac:dyDescent="0.25">
      <c r="A14802" t="s">
        <v>476</v>
      </c>
      <c r="B14802" s="1">
        <v>45991</v>
      </c>
      <c r="C14802" t="s">
        <v>1330</v>
      </c>
      <c r="D14802" t="s">
        <v>1331</v>
      </c>
      <c r="E14802" s="4">
        <v>4583.333333333333</v>
      </c>
      <c r="F14802" t="s">
        <v>1423</v>
      </c>
      <c r="G14802" t="s">
        <v>471</v>
      </c>
      <c r="H14802" t="s">
        <v>311</v>
      </c>
      <c r="I14802" t="s">
        <v>312</v>
      </c>
      <c r="J14802" t="s">
        <v>264</v>
      </c>
      <c r="L14802" t="s">
        <v>378</v>
      </c>
      <c r="M14802" t="s">
        <v>379</v>
      </c>
      <c r="N14802" t="s">
        <v>487</v>
      </c>
    </row>
    <row r="14803" spans="1:14" x14ac:dyDescent="0.25">
      <c r="A14803" t="s">
        <v>476</v>
      </c>
      <c r="B14803" s="1">
        <v>46022</v>
      </c>
      <c r="C14803" t="s">
        <v>1330</v>
      </c>
      <c r="D14803" t="s">
        <v>1331</v>
      </c>
      <c r="E14803" s="4">
        <v>5000</v>
      </c>
      <c r="F14803" t="s">
        <v>1423</v>
      </c>
      <c r="G14803" t="s">
        <v>471</v>
      </c>
      <c r="H14803" t="s">
        <v>311</v>
      </c>
      <c r="I14803" t="s">
        <v>312</v>
      </c>
      <c r="J14803" t="s">
        <v>264</v>
      </c>
      <c r="L14803" t="s">
        <v>378</v>
      </c>
      <c r="M14803" t="s">
        <v>379</v>
      </c>
      <c r="N14803" t="s">
        <v>487</v>
      </c>
    </row>
    <row r="14804" spans="1:14" x14ac:dyDescent="0.25">
      <c r="A14804" t="s">
        <v>476</v>
      </c>
      <c r="B14804" s="1">
        <v>45777</v>
      </c>
      <c r="C14804" t="s">
        <v>1336</v>
      </c>
      <c r="D14804" t="s">
        <v>1453</v>
      </c>
      <c r="E14804" s="4">
        <v>10000</v>
      </c>
      <c r="F14804" t="s">
        <v>1423</v>
      </c>
      <c r="G14804" t="s">
        <v>471</v>
      </c>
      <c r="H14804" t="s">
        <v>308</v>
      </c>
      <c r="I14804" t="s">
        <v>309</v>
      </c>
      <c r="J14804" t="s">
        <v>264</v>
      </c>
      <c r="K14804" t="s">
        <v>1244</v>
      </c>
      <c r="L14804" t="s">
        <v>378</v>
      </c>
      <c r="M14804" t="s">
        <v>379</v>
      </c>
      <c r="N14804" t="s">
        <v>488</v>
      </c>
    </row>
    <row r="14805" spans="1:14" x14ac:dyDescent="0.25">
      <c r="A14805" t="s">
        <v>476</v>
      </c>
      <c r="B14805" s="1">
        <v>45808</v>
      </c>
      <c r="C14805" t="s">
        <v>1336</v>
      </c>
      <c r="D14805" t="s">
        <v>1453</v>
      </c>
      <c r="E14805" s="4">
        <v>10000</v>
      </c>
      <c r="F14805" t="s">
        <v>1423</v>
      </c>
      <c r="G14805" t="s">
        <v>471</v>
      </c>
      <c r="H14805" t="s">
        <v>308</v>
      </c>
      <c r="I14805" t="s">
        <v>309</v>
      </c>
      <c r="J14805" t="s">
        <v>264</v>
      </c>
      <c r="K14805" t="s">
        <v>1244</v>
      </c>
      <c r="L14805" t="s">
        <v>378</v>
      </c>
      <c r="M14805" t="s">
        <v>379</v>
      </c>
      <c r="N14805" t="s">
        <v>488</v>
      </c>
    </row>
    <row r="14806" spans="1:14" x14ac:dyDescent="0.25">
      <c r="A14806" t="s">
        <v>476</v>
      </c>
      <c r="B14806" s="1">
        <v>45838</v>
      </c>
      <c r="C14806" t="s">
        <v>1336</v>
      </c>
      <c r="D14806" t="s">
        <v>1453</v>
      </c>
      <c r="E14806" s="4">
        <v>10000</v>
      </c>
      <c r="F14806" t="s">
        <v>1423</v>
      </c>
      <c r="G14806" t="s">
        <v>471</v>
      </c>
      <c r="H14806" t="s">
        <v>308</v>
      </c>
      <c r="I14806" t="s">
        <v>309</v>
      </c>
      <c r="J14806" t="s">
        <v>264</v>
      </c>
      <c r="K14806" t="s">
        <v>1244</v>
      </c>
      <c r="L14806" t="s">
        <v>378</v>
      </c>
      <c r="M14806" t="s">
        <v>379</v>
      </c>
      <c r="N14806" t="s">
        <v>488</v>
      </c>
    </row>
    <row r="14807" spans="1:14" x14ac:dyDescent="0.25">
      <c r="A14807" t="s">
        <v>476</v>
      </c>
      <c r="B14807" s="1">
        <v>45869</v>
      </c>
      <c r="C14807" t="s">
        <v>1336</v>
      </c>
      <c r="D14807" t="s">
        <v>1453</v>
      </c>
      <c r="E14807" s="4">
        <v>10000</v>
      </c>
      <c r="F14807" t="s">
        <v>1423</v>
      </c>
      <c r="G14807" t="s">
        <v>471</v>
      </c>
      <c r="H14807" t="s">
        <v>308</v>
      </c>
      <c r="I14807" t="s">
        <v>309</v>
      </c>
      <c r="J14807" t="s">
        <v>264</v>
      </c>
      <c r="K14807" t="s">
        <v>1244</v>
      </c>
      <c r="L14807" t="s">
        <v>378</v>
      </c>
      <c r="M14807" t="s">
        <v>379</v>
      </c>
      <c r="N14807" t="s">
        <v>488</v>
      </c>
    </row>
    <row r="14808" spans="1:14" x14ac:dyDescent="0.25">
      <c r="A14808" t="s">
        <v>476</v>
      </c>
      <c r="B14808" s="1">
        <v>45900</v>
      </c>
      <c r="C14808" t="s">
        <v>1336</v>
      </c>
      <c r="D14808" t="s">
        <v>1453</v>
      </c>
      <c r="E14808" s="4">
        <v>10000</v>
      </c>
      <c r="F14808" t="s">
        <v>1423</v>
      </c>
      <c r="G14808" t="s">
        <v>471</v>
      </c>
      <c r="H14808" t="s">
        <v>308</v>
      </c>
      <c r="I14808" t="s">
        <v>309</v>
      </c>
      <c r="J14808" t="s">
        <v>264</v>
      </c>
      <c r="K14808" t="s">
        <v>1244</v>
      </c>
      <c r="L14808" t="s">
        <v>378</v>
      </c>
      <c r="M14808" t="s">
        <v>379</v>
      </c>
      <c r="N14808" t="s">
        <v>488</v>
      </c>
    </row>
    <row r="14809" spans="1:14" x14ac:dyDescent="0.25">
      <c r="A14809" t="s">
        <v>476</v>
      </c>
      <c r="B14809" s="1">
        <v>45930</v>
      </c>
      <c r="C14809" t="s">
        <v>1336</v>
      </c>
      <c r="D14809" t="s">
        <v>1453</v>
      </c>
      <c r="E14809" s="4">
        <v>10000</v>
      </c>
      <c r="F14809" t="s">
        <v>1423</v>
      </c>
      <c r="G14809" t="s">
        <v>471</v>
      </c>
      <c r="H14809" t="s">
        <v>308</v>
      </c>
      <c r="I14809" t="s">
        <v>309</v>
      </c>
      <c r="J14809" t="s">
        <v>264</v>
      </c>
      <c r="K14809" t="s">
        <v>1244</v>
      </c>
      <c r="L14809" t="s">
        <v>378</v>
      </c>
      <c r="M14809" t="s">
        <v>379</v>
      </c>
      <c r="N14809" t="s">
        <v>488</v>
      </c>
    </row>
    <row r="14810" spans="1:14" x14ac:dyDescent="0.25">
      <c r="A14810" t="s">
        <v>476</v>
      </c>
      <c r="B14810" s="1">
        <v>45961</v>
      </c>
      <c r="C14810" t="s">
        <v>1336</v>
      </c>
      <c r="D14810" t="s">
        <v>1453</v>
      </c>
      <c r="E14810" s="4">
        <v>10000</v>
      </c>
      <c r="F14810" t="s">
        <v>1423</v>
      </c>
      <c r="G14810" t="s">
        <v>471</v>
      </c>
      <c r="H14810" t="s">
        <v>308</v>
      </c>
      <c r="I14810" t="s">
        <v>309</v>
      </c>
      <c r="J14810" t="s">
        <v>264</v>
      </c>
      <c r="K14810" t="s">
        <v>1244</v>
      </c>
      <c r="L14810" t="s">
        <v>378</v>
      </c>
      <c r="M14810" t="s">
        <v>379</v>
      </c>
      <c r="N14810" t="s">
        <v>488</v>
      </c>
    </row>
    <row r="14811" spans="1:14" x14ac:dyDescent="0.25">
      <c r="A14811" t="s">
        <v>476</v>
      </c>
      <c r="B14811" s="1">
        <v>45991</v>
      </c>
      <c r="C14811" t="s">
        <v>1336</v>
      </c>
      <c r="D14811" t="s">
        <v>1453</v>
      </c>
      <c r="E14811" s="4">
        <v>10000</v>
      </c>
      <c r="F14811" t="s">
        <v>1423</v>
      </c>
      <c r="G14811" t="s">
        <v>471</v>
      </c>
      <c r="H14811" t="s">
        <v>308</v>
      </c>
      <c r="I14811" t="s">
        <v>309</v>
      </c>
      <c r="J14811" t="s">
        <v>264</v>
      </c>
      <c r="K14811" t="s">
        <v>1244</v>
      </c>
      <c r="L14811" t="s">
        <v>378</v>
      </c>
      <c r="M14811" t="s">
        <v>379</v>
      </c>
      <c r="N14811" t="s">
        <v>488</v>
      </c>
    </row>
    <row r="14812" spans="1:14" x14ac:dyDescent="0.25">
      <c r="A14812" t="s">
        <v>476</v>
      </c>
      <c r="B14812" s="1">
        <v>46022</v>
      </c>
      <c r="C14812" t="s">
        <v>1336</v>
      </c>
      <c r="D14812" t="s">
        <v>1453</v>
      </c>
      <c r="E14812" s="4">
        <v>10000</v>
      </c>
      <c r="F14812" t="s">
        <v>1423</v>
      </c>
      <c r="G14812" t="s">
        <v>471</v>
      </c>
      <c r="H14812" t="s">
        <v>308</v>
      </c>
      <c r="I14812" t="s">
        <v>309</v>
      </c>
      <c r="J14812" t="s">
        <v>264</v>
      </c>
      <c r="K14812" t="s">
        <v>1244</v>
      </c>
      <c r="L14812" t="s">
        <v>378</v>
      </c>
      <c r="M14812" t="s">
        <v>379</v>
      </c>
      <c r="N14812" t="s">
        <v>488</v>
      </c>
    </row>
    <row r="14813" spans="1:14" x14ac:dyDescent="0.25">
      <c r="A14813" t="s">
        <v>476</v>
      </c>
      <c r="B14813" s="1">
        <v>45688</v>
      </c>
      <c r="C14813" t="s">
        <v>794</v>
      </c>
      <c r="D14813" t="s">
        <v>795</v>
      </c>
      <c r="E14813" s="4">
        <v>3833.3333333333335</v>
      </c>
      <c r="F14813" t="s">
        <v>1423</v>
      </c>
      <c r="G14813" t="s">
        <v>471</v>
      </c>
      <c r="H14813" t="s">
        <v>301</v>
      </c>
      <c r="I14813" t="s">
        <v>302</v>
      </c>
      <c r="J14813" t="s">
        <v>258</v>
      </c>
      <c r="L14813" t="s">
        <v>378</v>
      </c>
      <c r="M14813" t="s">
        <v>379</v>
      </c>
      <c r="N14813" t="s">
        <v>482</v>
      </c>
    </row>
    <row r="14814" spans="1:14" x14ac:dyDescent="0.25">
      <c r="A14814" t="s">
        <v>476</v>
      </c>
      <c r="B14814" s="1">
        <v>45716</v>
      </c>
      <c r="C14814" t="s">
        <v>794</v>
      </c>
      <c r="D14814" t="s">
        <v>795</v>
      </c>
      <c r="E14814" s="4">
        <v>7666.666666666667</v>
      </c>
      <c r="F14814" t="s">
        <v>1423</v>
      </c>
      <c r="G14814" t="s">
        <v>471</v>
      </c>
      <c r="H14814" t="s">
        <v>301</v>
      </c>
      <c r="I14814" t="s">
        <v>302</v>
      </c>
      <c r="J14814" t="s">
        <v>258</v>
      </c>
      <c r="L14814" t="s">
        <v>378</v>
      </c>
      <c r="M14814" t="s">
        <v>379</v>
      </c>
      <c r="N14814" t="s">
        <v>482</v>
      </c>
    </row>
    <row r="14815" spans="1:14" x14ac:dyDescent="0.25">
      <c r="A14815" t="s">
        <v>476</v>
      </c>
      <c r="B14815" s="1">
        <v>45747</v>
      </c>
      <c r="C14815" t="s">
        <v>794</v>
      </c>
      <c r="D14815" t="s">
        <v>795</v>
      </c>
      <c r="E14815" s="4">
        <v>11500</v>
      </c>
      <c r="F14815" t="s">
        <v>1423</v>
      </c>
      <c r="G14815" t="s">
        <v>471</v>
      </c>
      <c r="H14815" t="s">
        <v>301</v>
      </c>
      <c r="I14815" t="s">
        <v>302</v>
      </c>
      <c r="J14815" t="s">
        <v>258</v>
      </c>
      <c r="L14815" t="s">
        <v>378</v>
      </c>
      <c r="M14815" t="s">
        <v>379</v>
      </c>
      <c r="N14815" t="s">
        <v>482</v>
      </c>
    </row>
    <row r="14816" spans="1:14" x14ac:dyDescent="0.25">
      <c r="A14816" t="s">
        <v>476</v>
      </c>
      <c r="B14816" s="1">
        <v>45777</v>
      </c>
      <c r="C14816" t="s">
        <v>794</v>
      </c>
      <c r="D14816" t="s">
        <v>795</v>
      </c>
      <c r="E14816" s="4">
        <v>15333.333333333334</v>
      </c>
      <c r="F14816" t="s">
        <v>1423</v>
      </c>
      <c r="G14816" t="s">
        <v>471</v>
      </c>
      <c r="H14816" t="s">
        <v>301</v>
      </c>
      <c r="I14816" t="s">
        <v>302</v>
      </c>
      <c r="J14816" t="s">
        <v>258</v>
      </c>
      <c r="L14816" t="s">
        <v>378</v>
      </c>
      <c r="M14816" t="s">
        <v>379</v>
      </c>
      <c r="N14816" t="s">
        <v>482</v>
      </c>
    </row>
    <row r="14817" spans="1:14" x14ac:dyDescent="0.25">
      <c r="A14817" t="s">
        <v>476</v>
      </c>
      <c r="B14817" s="1">
        <v>45808</v>
      </c>
      <c r="C14817" t="s">
        <v>794</v>
      </c>
      <c r="D14817" t="s">
        <v>795</v>
      </c>
      <c r="E14817" s="4">
        <v>19166.666666666668</v>
      </c>
      <c r="F14817" t="s">
        <v>1423</v>
      </c>
      <c r="G14817" t="s">
        <v>471</v>
      </c>
      <c r="H14817" t="s">
        <v>301</v>
      </c>
      <c r="I14817" t="s">
        <v>302</v>
      </c>
      <c r="J14817" t="s">
        <v>258</v>
      </c>
      <c r="L14817" t="s">
        <v>378</v>
      </c>
      <c r="M14817" t="s">
        <v>379</v>
      </c>
      <c r="N14817" t="s">
        <v>482</v>
      </c>
    </row>
    <row r="14818" spans="1:14" x14ac:dyDescent="0.25">
      <c r="A14818" t="s">
        <v>476</v>
      </c>
      <c r="B14818" s="1">
        <v>45838</v>
      </c>
      <c r="C14818" t="s">
        <v>794</v>
      </c>
      <c r="D14818" t="s">
        <v>795</v>
      </c>
      <c r="E14818" s="4">
        <v>23000</v>
      </c>
      <c r="F14818" t="s">
        <v>1423</v>
      </c>
      <c r="G14818" t="s">
        <v>471</v>
      </c>
      <c r="H14818" t="s">
        <v>301</v>
      </c>
      <c r="I14818" t="s">
        <v>302</v>
      </c>
      <c r="J14818" t="s">
        <v>258</v>
      </c>
      <c r="L14818" t="s">
        <v>378</v>
      </c>
      <c r="M14818" t="s">
        <v>379</v>
      </c>
      <c r="N14818" t="s">
        <v>482</v>
      </c>
    </row>
    <row r="14819" spans="1:14" x14ac:dyDescent="0.25">
      <c r="A14819" t="s">
        <v>476</v>
      </c>
      <c r="B14819" s="1">
        <v>45869</v>
      </c>
      <c r="C14819" t="s">
        <v>794</v>
      </c>
      <c r="D14819" t="s">
        <v>795</v>
      </c>
      <c r="E14819" s="4">
        <v>26833.333333333332</v>
      </c>
      <c r="F14819" t="s">
        <v>1423</v>
      </c>
      <c r="G14819" t="s">
        <v>471</v>
      </c>
      <c r="H14819" t="s">
        <v>301</v>
      </c>
      <c r="I14819" t="s">
        <v>302</v>
      </c>
      <c r="J14819" t="s">
        <v>258</v>
      </c>
      <c r="L14819" t="s">
        <v>378</v>
      </c>
      <c r="M14819" t="s">
        <v>379</v>
      </c>
      <c r="N14819" t="s">
        <v>482</v>
      </c>
    </row>
    <row r="14820" spans="1:14" x14ac:dyDescent="0.25">
      <c r="A14820" t="s">
        <v>476</v>
      </c>
      <c r="B14820" s="1">
        <v>45900</v>
      </c>
      <c r="C14820" t="s">
        <v>794</v>
      </c>
      <c r="D14820" t="s">
        <v>795</v>
      </c>
      <c r="E14820" s="4">
        <v>30666.666666666664</v>
      </c>
      <c r="F14820" t="s">
        <v>1423</v>
      </c>
      <c r="G14820" t="s">
        <v>471</v>
      </c>
      <c r="H14820" t="s">
        <v>301</v>
      </c>
      <c r="I14820" t="s">
        <v>302</v>
      </c>
      <c r="J14820" t="s">
        <v>258</v>
      </c>
      <c r="L14820" t="s">
        <v>378</v>
      </c>
      <c r="M14820" t="s">
        <v>379</v>
      </c>
      <c r="N14820" t="s">
        <v>482</v>
      </c>
    </row>
    <row r="14821" spans="1:14" x14ac:dyDescent="0.25">
      <c r="A14821" t="s">
        <v>476</v>
      </c>
      <c r="B14821" s="1">
        <v>45930</v>
      </c>
      <c r="C14821" t="s">
        <v>794</v>
      </c>
      <c r="D14821" t="s">
        <v>795</v>
      </c>
      <c r="E14821" s="4">
        <v>34500</v>
      </c>
      <c r="F14821" t="s">
        <v>1423</v>
      </c>
      <c r="G14821" t="s">
        <v>471</v>
      </c>
      <c r="H14821" t="s">
        <v>301</v>
      </c>
      <c r="I14821" t="s">
        <v>302</v>
      </c>
      <c r="J14821" t="s">
        <v>258</v>
      </c>
      <c r="L14821" t="s">
        <v>378</v>
      </c>
      <c r="M14821" t="s">
        <v>379</v>
      </c>
      <c r="N14821" t="s">
        <v>482</v>
      </c>
    </row>
    <row r="14822" spans="1:14" x14ac:dyDescent="0.25">
      <c r="A14822" t="s">
        <v>476</v>
      </c>
      <c r="B14822" s="1">
        <v>45961</v>
      </c>
      <c r="C14822" t="s">
        <v>794</v>
      </c>
      <c r="D14822" t="s">
        <v>795</v>
      </c>
      <c r="E14822" s="4">
        <v>38333.333333333336</v>
      </c>
      <c r="F14822" t="s">
        <v>1423</v>
      </c>
      <c r="G14822" t="s">
        <v>471</v>
      </c>
      <c r="H14822" t="s">
        <v>301</v>
      </c>
      <c r="I14822" t="s">
        <v>302</v>
      </c>
      <c r="J14822" t="s">
        <v>258</v>
      </c>
      <c r="L14822" t="s">
        <v>378</v>
      </c>
      <c r="M14822" t="s">
        <v>379</v>
      </c>
      <c r="N14822" t="s">
        <v>482</v>
      </c>
    </row>
    <row r="14823" spans="1:14" x14ac:dyDescent="0.25">
      <c r="A14823" t="s">
        <v>476</v>
      </c>
      <c r="B14823" s="1">
        <v>45991</v>
      </c>
      <c r="C14823" t="s">
        <v>794</v>
      </c>
      <c r="D14823" t="s">
        <v>795</v>
      </c>
      <c r="E14823" s="4">
        <v>42166.666666666672</v>
      </c>
      <c r="F14823" t="s">
        <v>1423</v>
      </c>
      <c r="G14823" t="s">
        <v>471</v>
      </c>
      <c r="H14823" t="s">
        <v>301</v>
      </c>
      <c r="I14823" t="s">
        <v>302</v>
      </c>
      <c r="J14823" t="s">
        <v>258</v>
      </c>
      <c r="L14823" t="s">
        <v>378</v>
      </c>
      <c r="M14823" t="s">
        <v>379</v>
      </c>
      <c r="N14823" t="s">
        <v>482</v>
      </c>
    </row>
    <row r="14824" spans="1:14" x14ac:dyDescent="0.25">
      <c r="A14824" t="s">
        <v>476</v>
      </c>
      <c r="B14824" s="1">
        <v>46022</v>
      </c>
      <c r="C14824" t="s">
        <v>794</v>
      </c>
      <c r="D14824" t="s">
        <v>795</v>
      </c>
      <c r="E14824" s="4">
        <v>46000.000000000007</v>
      </c>
      <c r="F14824" t="s">
        <v>1423</v>
      </c>
      <c r="G14824" t="s">
        <v>471</v>
      </c>
      <c r="H14824" t="s">
        <v>301</v>
      </c>
      <c r="I14824" t="s">
        <v>302</v>
      </c>
      <c r="J14824" t="s">
        <v>258</v>
      </c>
      <c r="L14824" t="s">
        <v>378</v>
      </c>
      <c r="M14824" t="s">
        <v>379</v>
      </c>
      <c r="N14824" t="s">
        <v>482</v>
      </c>
    </row>
    <row r="14825" spans="1:14" x14ac:dyDescent="0.25">
      <c r="A14825" t="s">
        <v>476</v>
      </c>
      <c r="B14825" s="1">
        <v>45688</v>
      </c>
      <c r="C14825" t="s">
        <v>796</v>
      </c>
      <c r="D14825" t="s">
        <v>797</v>
      </c>
      <c r="E14825" s="4">
        <v>150</v>
      </c>
      <c r="F14825" t="s">
        <v>1423</v>
      </c>
      <c r="G14825" t="s">
        <v>471</v>
      </c>
      <c r="H14825" t="s">
        <v>301</v>
      </c>
      <c r="I14825" t="s">
        <v>302</v>
      </c>
      <c r="J14825" t="s">
        <v>258</v>
      </c>
      <c r="L14825" t="s">
        <v>378</v>
      </c>
      <c r="M14825" t="s">
        <v>379</v>
      </c>
      <c r="N14825" t="s">
        <v>482</v>
      </c>
    </row>
    <row r="14826" spans="1:14" x14ac:dyDescent="0.25">
      <c r="A14826" t="s">
        <v>476</v>
      </c>
      <c r="B14826" s="1">
        <v>45716</v>
      </c>
      <c r="C14826" t="s">
        <v>796</v>
      </c>
      <c r="D14826" t="s">
        <v>797</v>
      </c>
      <c r="E14826" s="4">
        <v>300</v>
      </c>
      <c r="F14826" t="s">
        <v>1423</v>
      </c>
      <c r="G14826" t="s">
        <v>471</v>
      </c>
      <c r="H14826" t="s">
        <v>301</v>
      </c>
      <c r="I14826" t="s">
        <v>302</v>
      </c>
      <c r="J14826" t="s">
        <v>258</v>
      </c>
      <c r="L14826" t="s">
        <v>378</v>
      </c>
      <c r="M14826" t="s">
        <v>379</v>
      </c>
      <c r="N14826" t="s">
        <v>482</v>
      </c>
    </row>
    <row r="14827" spans="1:14" x14ac:dyDescent="0.25">
      <c r="A14827" t="s">
        <v>476</v>
      </c>
      <c r="B14827" s="1">
        <v>45747</v>
      </c>
      <c r="C14827" t="s">
        <v>796</v>
      </c>
      <c r="D14827" t="s">
        <v>797</v>
      </c>
      <c r="E14827" s="4">
        <v>450</v>
      </c>
      <c r="F14827" t="s">
        <v>1423</v>
      </c>
      <c r="G14827" t="s">
        <v>471</v>
      </c>
      <c r="H14827" t="s">
        <v>301</v>
      </c>
      <c r="I14827" t="s">
        <v>302</v>
      </c>
      <c r="J14827" t="s">
        <v>258</v>
      </c>
      <c r="L14827" t="s">
        <v>378</v>
      </c>
      <c r="M14827" t="s">
        <v>379</v>
      </c>
      <c r="N14827" t="s">
        <v>482</v>
      </c>
    </row>
    <row r="14828" spans="1:14" x14ac:dyDescent="0.25">
      <c r="A14828" t="s">
        <v>476</v>
      </c>
      <c r="B14828" s="1">
        <v>45777</v>
      </c>
      <c r="C14828" t="s">
        <v>796</v>
      </c>
      <c r="D14828" t="s">
        <v>797</v>
      </c>
      <c r="E14828" s="4">
        <v>600</v>
      </c>
      <c r="F14828" t="s">
        <v>1423</v>
      </c>
      <c r="G14828" t="s">
        <v>471</v>
      </c>
      <c r="H14828" t="s">
        <v>301</v>
      </c>
      <c r="I14828" t="s">
        <v>302</v>
      </c>
      <c r="J14828" t="s">
        <v>258</v>
      </c>
      <c r="L14828" t="s">
        <v>378</v>
      </c>
      <c r="M14828" t="s">
        <v>379</v>
      </c>
      <c r="N14828" t="s">
        <v>482</v>
      </c>
    </row>
    <row r="14829" spans="1:14" x14ac:dyDescent="0.25">
      <c r="A14829" t="s">
        <v>476</v>
      </c>
      <c r="B14829" s="1">
        <v>45808</v>
      </c>
      <c r="C14829" t="s">
        <v>796</v>
      </c>
      <c r="D14829" t="s">
        <v>797</v>
      </c>
      <c r="E14829" s="4">
        <v>750</v>
      </c>
      <c r="F14829" t="s">
        <v>1423</v>
      </c>
      <c r="G14829" t="s">
        <v>471</v>
      </c>
      <c r="H14829" t="s">
        <v>301</v>
      </c>
      <c r="I14829" t="s">
        <v>302</v>
      </c>
      <c r="J14829" t="s">
        <v>258</v>
      </c>
      <c r="L14829" t="s">
        <v>378</v>
      </c>
      <c r="M14829" t="s">
        <v>379</v>
      </c>
      <c r="N14829" t="s">
        <v>482</v>
      </c>
    </row>
    <row r="14830" spans="1:14" x14ac:dyDescent="0.25">
      <c r="A14830" t="s">
        <v>476</v>
      </c>
      <c r="B14830" s="1">
        <v>45838</v>
      </c>
      <c r="C14830" t="s">
        <v>796</v>
      </c>
      <c r="D14830" t="s">
        <v>797</v>
      </c>
      <c r="E14830" s="4">
        <v>900</v>
      </c>
      <c r="F14830" t="s">
        <v>1423</v>
      </c>
      <c r="G14830" t="s">
        <v>471</v>
      </c>
      <c r="H14830" t="s">
        <v>301</v>
      </c>
      <c r="I14830" t="s">
        <v>302</v>
      </c>
      <c r="J14830" t="s">
        <v>258</v>
      </c>
      <c r="L14830" t="s">
        <v>378</v>
      </c>
      <c r="M14830" t="s">
        <v>379</v>
      </c>
      <c r="N14830" t="s">
        <v>482</v>
      </c>
    </row>
    <row r="14831" spans="1:14" x14ac:dyDescent="0.25">
      <c r="A14831" t="s">
        <v>476</v>
      </c>
      <c r="B14831" s="1">
        <v>45869</v>
      </c>
      <c r="C14831" t="s">
        <v>796</v>
      </c>
      <c r="D14831" t="s">
        <v>797</v>
      </c>
      <c r="E14831" s="4">
        <v>1050</v>
      </c>
      <c r="F14831" t="s">
        <v>1423</v>
      </c>
      <c r="G14831" t="s">
        <v>471</v>
      </c>
      <c r="H14831" t="s">
        <v>301</v>
      </c>
      <c r="I14831" t="s">
        <v>302</v>
      </c>
      <c r="J14831" t="s">
        <v>258</v>
      </c>
      <c r="L14831" t="s">
        <v>378</v>
      </c>
      <c r="M14831" t="s">
        <v>379</v>
      </c>
      <c r="N14831" t="s">
        <v>482</v>
      </c>
    </row>
    <row r="14832" spans="1:14" x14ac:dyDescent="0.25">
      <c r="A14832" t="s">
        <v>476</v>
      </c>
      <c r="B14832" s="1">
        <v>45900</v>
      </c>
      <c r="C14832" t="s">
        <v>796</v>
      </c>
      <c r="D14832" t="s">
        <v>797</v>
      </c>
      <c r="E14832" s="4">
        <v>1200</v>
      </c>
      <c r="F14832" t="s">
        <v>1423</v>
      </c>
      <c r="G14832" t="s">
        <v>471</v>
      </c>
      <c r="H14832" t="s">
        <v>301</v>
      </c>
      <c r="I14832" t="s">
        <v>302</v>
      </c>
      <c r="J14832" t="s">
        <v>258</v>
      </c>
      <c r="L14832" t="s">
        <v>378</v>
      </c>
      <c r="M14832" t="s">
        <v>379</v>
      </c>
      <c r="N14832" t="s">
        <v>482</v>
      </c>
    </row>
    <row r="14833" spans="1:14" x14ac:dyDescent="0.25">
      <c r="A14833" t="s">
        <v>476</v>
      </c>
      <c r="B14833" s="1">
        <v>45930</v>
      </c>
      <c r="C14833" t="s">
        <v>796</v>
      </c>
      <c r="D14833" t="s">
        <v>797</v>
      </c>
      <c r="E14833" s="4">
        <v>1350</v>
      </c>
      <c r="F14833" t="s">
        <v>1423</v>
      </c>
      <c r="G14833" t="s">
        <v>471</v>
      </c>
      <c r="H14833" t="s">
        <v>301</v>
      </c>
      <c r="I14833" t="s">
        <v>302</v>
      </c>
      <c r="J14833" t="s">
        <v>258</v>
      </c>
      <c r="L14833" t="s">
        <v>378</v>
      </c>
      <c r="M14833" t="s">
        <v>379</v>
      </c>
      <c r="N14833" t="s">
        <v>482</v>
      </c>
    </row>
    <row r="14834" spans="1:14" x14ac:dyDescent="0.25">
      <c r="A14834" t="s">
        <v>476</v>
      </c>
      <c r="B14834" s="1">
        <v>45961</v>
      </c>
      <c r="C14834" t="s">
        <v>796</v>
      </c>
      <c r="D14834" t="s">
        <v>797</v>
      </c>
      <c r="E14834" s="4">
        <v>1500</v>
      </c>
      <c r="F14834" t="s">
        <v>1423</v>
      </c>
      <c r="G14834" t="s">
        <v>471</v>
      </c>
      <c r="H14834" t="s">
        <v>301</v>
      </c>
      <c r="I14834" t="s">
        <v>302</v>
      </c>
      <c r="J14834" t="s">
        <v>258</v>
      </c>
      <c r="L14834" t="s">
        <v>378</v>
      </c>
      <c r="M14834" t="s">
        <v>379</v>
      </c>
      <c r="N14834" t="s">
        <v>482</v>
      </c>
    </row>
    <row r="14835" spans="1:14" x14ac:dyDescent="0.25">
      <c r="A14835" t="s">
        <v>476</v>
      </c>
      <c r="B14835" s="1">
        <v>45991</v>
      </c>
      <c r="C14835" t="s">
        <v>796</v>
      </c>
      <c r="D14835" t="s">
        <v>797</v>
      </c>
      <c r="E14835" s="4">
        <v>1650</v>
      </c>
      <c r="F14835" t="s">
        <v>1423</v>
      </c>
      <c r="G14835" t="s">
        <v>471</v>
      </c>
      <c r="H14835" t="s">
        <v>301</v>
      </c>
      <c r="I14835" t="s">
        <v>302</v>
      </c>
      <c r="J14835" t="s">
        <v>258</v>
      </c>
      <c r="L14835" t="s">
        <v>378</v>
      </c>
      <c r="M14835" t="s">
        <v>379</v>
      </c>
      <c r="N14835" t="s">
        <v>482</v>
      </c>
    </row>
    <row r="14836" spans="1:14" x14ac:dyDescent="0.25">
      <c r="A14836" t="s">
        <v>476</v>
      </c>
      <c r="B14836" s="1">
        <v>46022</v>
      </c>
      <c r="C14836" t="s">
        <v>796</v>
      </c>
      <c r="D14836" t="s">
        <v>797</v>
      </c>
      <c r="E14836" s="4">
        <v>1800</v>
      </c>
      <c r="F14836" t="s">
        <v>1423</v>
      </c>
      <c r="G14836" t="s">
        <v>471</v>
      </c>
      <c r="H14836" t="s">
        <v>301</v>
      </c>
      <c r="I14836" t="s">
        <v>302</v>
      </c>
      <c r="J14836" t="s">
        <v>258</v>
      </c>
      <c r="L14836" t="s">
        <v>378</v>
      </c>
      <c r="M14836" t="s">
        <v>379</v>
      </c>
      <c r="N14836" t="s">
        <v>482</v>
      </c>
    </row>
    <row r="14837" spans="1:14" x14ac:dyDescent="0.25">
      <c r="A14837" t="s">
        <v>476</v>
      </c>
      <c r="B14837" s="1">
        <v>45688</v>
      </c>
      <c r="C14837" t="s">
        <v>1302</v>
      </c>
      <c r="D14837" t="s">
        <v>1303</v>
      </c>
      <c r="E14837" s="4">
        <v>15</v>
      </c>
      <c r="F14837" t="s">
        <v>1423</v>
      </c>
      <c r="G14837" t="s">
        <v>471</v>
      </c>
      <c r="H14837" t="s">
        <v>301</v>
      </c>
      <c r="I14837" t="s">
        <v>302</v>
      </c>
      <c r="J14837" t="s">
        <v>258</v>
      </c>
      <c r="L14837" t="s">
        <v>378</v>
      </c>
      <c r="M14837" t="s">
        <v>379</v>
      </c>
      <c r="N14837" t="s">
        <v>482</v>
      </c>
    </row>
    <row r="14838" spans="1:14" x14ac:dyDescent="0.25">
      <c r="A14838" t="s">
        <v>476</v>
      </c>
      <c r="B14838" s="1">
        <v>45716</v>
      </c>
      <c r="C14838" t="s">
        <v>1302</v>
      </c>
      <c r="D14838" t="s">
        <v>1303</v>
      </c>
      <c r="E14838" s="4">
        <v>30</v>
      </c>
      <c r="F14838" t="s">
        <v>1423</v>
      </c>
      <c r="G14838" t="s">
        <v>471</v>
      </c>
      <c r="H14838" t="s">
        <v>301</v>
      </c>
      <c r="I14838" t="s">
        <v>302</v>
      </c>
      <c r="J14838" t="s">
        <v>258</v>
      </c>
      <c r="L14838" t="s">
        <v>378</v>
      </c>
      <c r="M14838" t="s">
        <v>379</v>
      </c>
      <c r="N14838" t="s">
        <v>482</v>
      </c>
    </row>
    <row r="14839" spans="1:14" x14ac:dyDescent="0.25">
      <c r="A14839" t="s">
        <v>476</v>
      </c>
      <c r="B14839" s="1">
        <v>45747</v>
      </c>
      <c r="C14839" t="s">
        <v>1302</v>
      </c>
      <c r="D14839" t="s">
        <v>1303</v>
      </c>
      <c r="E14839" s="4">
        <v>45</v>
      </c>
      <c r="F14839" t="s">
        <v>1423</v>
      </c>
      <c r="G14839" t="s">
        <v>471</v>
      </c>
      <c r="H14839" t="s">
        <v>301</v>
      </c>
      <c r="I14839" t="s">
        <v>302</v>
      </c>
      <c r="J14839" t="s">
        <v>258</v>
      </c>
      <c r="L14839" t="s">
        <v>378</v>
      </c>
      <c r="M14839" t="s">
        <v>379</v>
      </c>
      <c r="N14839" t="s">
        <v>482</v>
      </c>
    </row>
    <row r="14840" spans="1:14" x14ac:dyDescent="0.25">
      <c r="A14840" t="s">
        <v>476</v>
      </c>
      <c r="B14840" s="1">
        <v>45777</v>
      </c>
      <c r="C14840" t="s">
        <v>1302</v>
      </c>
      <c r="D14840" t="s">
        <v>1303</v>
      </c>
      <c r="E14840" s="4">
        <v>60</v>
      </c>
      <c r="F14840" t="s">
        <v>1423</v>
      </c>
      <c r="G14840" t="s">
        <v>471</v>
      </c>
      <c r="H14840" t="s">
        <v>301</v>
      </c>
      <c r="I14840" t="s">
        <v>302</v>
      </c>
      <c r="J14840" t="s">
        <v>258</v>
      </c>
      <c r="L14840" t="s">
        <v>378</v>
      </c>
      <c r="M14840" t="s">
        <v>379</v>
      </c>
      <c r="N14840" t="s">
        <v>482</v>
      </c>
    </row>
    <row r="14841" spans="1:14" x14ac:dyDescent="0.25">
      <c r="A14841" t="s">
        <v>476</v>
      </c>
      <c r="B14841" s="1">
        <v>45808</v>
      </c>
      <c r="C14841" t="s">
        <v>1302</v>
      </c>
      <c r="D14841" t="s">
        <v>1303</v>
      </c>
      <c r="E14841" s="4">
        <v>75</v>
      </c>
      <c r="F14841" t="s">
        <v>1423</v>
      </c>
      <c r="G14841" t="s">
        <v>471</v>
      </c>
      <c r="H14841" t="s">
        <v>301</v>
      </c>
      <c r="I14841" t="s">
        <v>302</v>
      </c>
      <c r="J14841" t="s">
        <v>258</v>
      </c>
      <c r="L14841" t="s">
        <v>378</v>
      </c>
      <c r="M14841" t="s">
        <v>379</v>
      </c>
      <c r="N14841" t="s">
        <v>482</v>
      </c>
    </row>
    <row r="14842" spans="1:14" x14ac:dyDescent="0.25">
      <c r="A14842" t="s">
        <v>476</v>
      </c>
      <c r="B14842" s="1">
        <v>45838</v>
      </c>
      <c r="C14842" t="s">
        <v>1302</v>
      </c>
      <c r="D14842" t="s">
        <v>1303</v>
      </c>
      <c r="E14842" s="4">
        <v>90</v>
      </c>
      <c r="F14842" t="s">
        <v>1423</v>
      </c>
      <c r="G14842" t="s">
        <v>471</v>
      </c>
      <c r="H14842" t="s">
        <v>301</v>
      </c>
      <c r="I14842" t="s">
        <v>302</v>
      </c>
      <c r="J14842" t="s">
        <v>258</v>
      </c>
      <c r="L14842" t="s">
        <v>378</v>
      </c>
      <c r="M14842" t="s">
        <v>379</v>
      </c>
      <c r="N14842" t="s">
        <v>482</v>
      </c>
    </row>
    <row r="14843" spans="1:14" x14ac:dyDescent="0.25">
      <c r="A14843" t="s">
        <v>476</v>
      </c>
      <c r="B14843" s="1">
        <v>45869</v>
      </c>
      <c r="C14843" t="s">
        <v>1302</v>
      </c>
      <c r="D14843" t="s">
        <v>1303</v>
      </c>
      <c r="E14843" s="4">
        <v>105</v>
      </c>
      <c r="F14843" t="s">
        <v>1423</v>
      </c>
      <c r="G14843" t="s">
        <v>471</v>
      </c>
      <c r="H14843" t="s">
        <v>301</v>
      </c>
      <c r="I14843" t="s">
        <v>302</v>
      </c>
      <c r="J14843" t="s">
        <v>258</v>
      </c>
      <c r="L14843" t="s">
        <v>378</v>
      </c>
      <c r="M14843" t="s">
        <v>379</v>
      </c>
      <c r="N14843" t="s">
        <v>482</v>
      </c>
    </row>
    <row r="14844" spans="1:14" x14ac:dyDescent="0.25">
      <c r="A14844" t="s">
        <v>476</v>
      </c>
      <c r="B14844" s="1">
        <v>45900</v>
      </c>
      <c r="C14844" t="s">
        <v>1302</v>
      </c>
      <c r="D14844" t="s">
        <v>1303</v>
      </c>
      <c r="E14844" s="4">
        <v>120</v>
      </c>
      <c r="F14844" t="s">
        <v>1423</v>
      </c>
      <c r="G14844" t="s">
        <v>471</v>
      </c>
      <c r="H14844" t="s">
        <v>301</v>
      </c>
      <c r="I14844" t="s">
        <v>302</v>
      </c>
      <c r="J14844" t="s">
        <v>258</v>
      </c>
      <c r="L14844" t="s">
        <v>378</v>
      </c>
      <c r="M14844" t="s">
        <v>379</v>
      </c>
      <c r="N14844" t="s">
        <v>482</v>
      </c>
    </row>
    <row r="14845" spans="1:14" x14ac:dyDescent="0.25">
      <c r="A14845" t="s">
        <v>476</v>
      </c>
      <c r="B14845" s="1">
        <v>45930</v>
      </c>
      <c r="C14845" t="s">
        <v>1302</v>
      </c>
      <c r="D14845" t="s">
        <v>1303</v>
      </c>
      <c r="E14845" s="4">
        <v>135</v>
      </c>
      <c r="F14845" t="s">
        <v>1423</v>
      </c>
      <c r="G14845" t="s">
        <v>471</v>
      </c>
      <c r="H14845" t="s">
        <v>301</v>
      </c>
      <c r="I14845" t="s">
        <v>302</v>
      </c>
      <c r="J14845" t="s">
        <v>258</v>
      </c>
      <c r="L14845" t="s">
        <v>378</v>
      </c>
      <c r="M14845" t="s">
        <v>379</v>
      </c>
      <c r="N14845" t="s">
        <v>482</v>
      </c>
    </row>
    <row r="14846" spans="1:14" x14ac:dyDescent="0.25">
      <c r="A14846" t="s">
        <v>476</v>
      </c>
      <c r="B14846" s="1">
        <v>45961</v>
      </c>
      <c r="C14846" t="s">
        <v>1302</v>
      </c>
      <c r="D14846" t="s">
        <v>1303</v>
      </c>
      <c r="E14846" s="4">
        <v>150</v>
      </c>
      <c r="F14846" t="s">
        <v>1423</v>
      </c>
      <c r="G14846" t="s">
        <v>471</v>
      </c>
      <c r="H14846" t="s">
        <v>301</v>
      </c>
      <c r="I14846" t="s">
        <v>302</v>
      </c>
      <c r="J14846" t="s">
        <v>258</v>
      </c>
      <c r="L14846" t="s">
        <v>378</v>
      </c>
      <c r="M14846" t="s">
        <v>379</v>
      </c>
      <c r="N14846" t="s">
        <v>482</v>
      </c>
    </row>
    <row r="14847" spans="1:14" x14ac:dyDescent="0.25">
      <c r="A14847" t="s">
        <v>476</v>
      </c>
      <c r="B14847" s="1">
        <v>45991</v>
      </c>
      <c r="C14847" t="s">
        <v>1302</v>
      </c>
      <c r="D14847" t="s">
        <v>1303</v>
      </c>
      <c r="E14847" s="4">
        <v>165</v>
      </c>
      <c r="F14847" t="s">
        <v>1423</v>
      </c>
      <c r="G14847" t="s">
        <v>471</v>
      </c>
      <c r="H14847" t="s">
        <v>301</v>
      </c>
      <c r="I14847" t="s">
        <v>302</v>
      </c>
      <c r="J14847" t="s">
        <v>258</v>
      </c>
      <c r="L14847" t="s">
        <v>378</v>
      </c>
      <c r="M14847" t="s">
        <v>379</v>
      </c>
      <c r="N14847" t="s">
        <v>482</v>
      </c>
    </row>
    <row r="14848" spans="1:14" x14ac:dyDescent="0.25">
      <c r="A14848" t="s">
        <v>476</v>
      </c>
      <c r="B14848" s="1">
        <v>46022</v>
      </c>
      <c r="C14848" t="s">
        <v>1302</v>
      </c>
      <c r="D14848" t="s">
        <v>1303</v>
      </c>
      <c r="E14848" s="4">
        <v>180</v>
      </c>
      <c r="F14848" t="s">
        <v>1423</v>
      </c>
      <c r="G14848" t="s">
        <v>471</v>
      </c>
      <c r="H14848" t="s">
        <v>301</v>
      </c>
      <c r="I14848" t="s">
        <v>302</v>
      </c>
      <c r="J14848" t="s">
        <v>258</v>
      </c>
      <c r="L14848" t="s">
        <v>378</v>
      </c>
      <c r="M14848" t="s">
        <v>379</v>
      </c>
      <c r="N14848" t="s">
        <v>482</v>
      </c>
    </row>
    <row r="14849" spans="1:14" x14ac:dyDescent="0.25">
      <c r="A14849" t="s">
        <v>476</v>
      </c>
      <c r="B14849" s="1">
        <v>45688</v>
      </c>
      <c r="C14849" t="s">
        <v>800</v>
      </c>
      <c r="D14849" t="s">
        <v>801</v>
      </c>
      <c r="E14849" s="4">
        <v>1000</v>
      </c>
      <c r="F14849" t="s">
        <v>1423</v>
      </c>
      <c r="G14849" t="s">
        <v>471</v>
      </c>
      <c r="H14849" t="s">
        <v>308</v>
      </c>
      <c r="I14849" t="s">
        <v>309</v>
      </c>
      <c r="J14849" t="s">
        <v>264</v>
      </c>
      <c r="L14849" t="s">
        <v>378</v>
      </c>
      <c r="M14849" t="s">
        <v>379</v>
      </c>
      <c r="N14849" t="s">
        <v>487</v>
      </c>
    </row>
    <row r="14850" spans="1:14" x14ac:dyDescent="0.25">
      <c r="A14850" t="s">
        <v>476</v>
      </c>
      <c r="B14850" s="1">
        <v>45716</v>
      </c>
      <c r="C14850" t="s">
        <v>800</v>
      </c>
      <c r="D14850" t="s">
        <v>801</v>
      </c>
      <c r="E14850" s="4">
        <v>2000</v>
      </c>
      <c r="F14850" t="s">
        <v>1423</v>
      </c>
      <c r="G14850" t="s">
        <v>471</v>
      </c>
      <c r="H14850" t="s">
        <v>308</v>
      </c>
      <c r="I14850" t="s">
        <v>309</v>
      </c>
      <c r="J14850" t="s">
        <v>264</v>
      </c>
      <c r="L14850" t="s">
        <v>378</v>
      </c>
      <c r="M14850" t="s">
        <v>379</v>
      </c>
      <c r="N14850" t="s">
        <v>487</v>
      </c>
    </row>
    <row r="14851" spans="1:14" x14ac:dyDescent="0.25">
      <c r="A14851" t="s">
        <v>476</v>
      </c>
      <c r="B14851" s="1">
        <v>45747</v>
      </c>
      <c r="C14851" t="s">
        <v>800</v>
      </c>
      <c r="D14851" t="s">
        <v>801</v>
      </c>
      <c r="E14851" s="4">
        <v>3000</v>
      </c>
      <c r="F14851" t="s">
        <v>1423</v>
      </c>
      <c r="G14851" t="s">
        <v>471</v>
      </c>
      <c r="H14851" t="s">
        <v>308</v>
      </c>
      <c r="I14851" t="s">
        <v>309</v>
      </c>
      <c r="J14851" t="s">
        <v>264</v>
      </c>
      <c r="L14851" t="s">
        <v>378</v>
      </c>
      <c r="M14851" t="s">
        <v>379</v>
      </c>
      <c r="N14851" t="s">
        <v>487</v>
      </c>
    </row>
    <row r="14852" spans="1:14" x14ac:dyDescent="0.25">
      <c r="A14852" t="s">
        <v>476</v>
      </c>
      <c r="B14852" s="1">
        <v>45777</v>
      </c>
      <c r="C14852" t="s">
        <v>800</v>
      </c>
      <c r="D14852" t="s">
        <v>801</v>
      </c>
      <c r="E14852" s="4">
        <v>4000</v>
      </c>
      <c r="F14852" t="s">
        <v>1423</v>
      </c>
      <c r="G14852" t="s">
        <v>471</v>
      </c>
      <c r="H14852" t="s">
        <v>308</v>
      </c>
      <c r="I14852" t="s">
        <v>309</v>
      </c>
      <c r="J14852" t="s">
        <v>264</v>
      </c>
      <c r="L14852" t="s">
        <v>378</v>
      </c>
      <c r="M14852" t="s">
        <v>379</v>
      </c>
      <c r="N14852" t="s">
        <v>487</v>
      </c>
    </row>
    <row r="14853" spans="1:14" x14ac:dyDescent="0.25">
      <c r="A14853" t="s">
        <v>476</v>
      </c>
      <c r="B14853" s="1">
        <v>45808</v>
      </c>
      <c r="C14853" t="s">
        <v>800</v>
      </c>
      <c r="D14853" t="s">
        <v>801</v>
      </c>
      <c r="E14853" s="4">
        <v>5000</v>
      </c>
      <c r="F14853" t="s">
        <v>1423</v>
      </c>
      <c r="G14853" t="s">
        <v>471</v>
      </c>
      <c r="H14853" t="s">
        <v>308</v>
      </c>
      <c r="I14853" t="s">
        <v>309</v>
      </c>
      <c r="J14853" t="s">
        <v>264</v>
      </c>
      <c r="L14853" t="s">
        <v>378</v>
      </c>
      <c r="M14853" t="s">
        <v>379</v>
      </c>
      <c r="N14853" t="s">
        <v>487</v>
      </c>
    </row>
    <row r="14854" spans="1:14" x14ac:dyDescent="0.25">
      <c r="A14854" t="s">
        <v>476</v>
      </c>
      <c r="B14854" s="1">
        <v>45838</v>
      </c>
      <c r="C14854" t="s">
        <v>800</v>
      </c>
      <c r="D14854" t="s">
        <v>801</v>
      </c>
      <c r="E14854" s="4">
        <v>6000</v>
      </c>
      <c r="F14854" t="s">
        <v>1423</v>
      </c>
      <c r="G14854" t="s">
        <v>471</v>
      </c>
      <c r="H14854" t="s">
        <v>308</v>
      </c>
      <c r="I14854" t="s">
        <v>309</v>
      </c>
      <c r="J14854" t="s">
        <v>264</v>
      </c>
      <c r="L14854" t="s">
        <v>378</v>
      </c>
      <c r="M14854" t="s">
        <v>379</v>
      </c>
      <c r="N14854" t="s">
        <v>487</v>
      </c>
    </row>
    <row r="14855" spans="1:14" x14ac:dyDescent="0.25">
      <c r="A14855" t="s">
        <v>476</v>
      </c>
      <c r="B14855" s="1">
        <v>45869</v>
      </c>
      <c r="C14855" t="s">
        <v>800</v>
      </c>
      <c r="D14855" t="s">
        <v>801</v>
      </c>
      <c r="E14855" s="4">
        <v>7000</v>
      </c>
      <c r="F14855" t="s">
        <v>1423</v>
      </c>
      <c r="G14855" t="s">
        <v>471</v>
      </c>
      <c r="H14855" t="s">
        <v>308</v>
      </c>
      <c r="I14855" t="s">
        <v>309</v>
      </c>
      <c r="J14855" t="s">
        <v>264</v>
      </c>
      <c r="L14855" t="s">
        <v>378</v>
      </c>
      <c r="M14855" t="s">
        <v>379</v>
      </c>
      <c r="N14855" t="s">
        <v>487</v>
      </c>
    </row>
    <row r="14856" spans="1:14" x14ac:dyDescent="0.25">
      <c r="A14856" t="s">
        <v>476</v>
      </c>
      <c r="B14856" s="1">
        <v>45900</v>
      </c>
      <c r="C14856" t="s">
        <v>800</v>
      </c>
      <c r="D14856" t="s">
        <v>801</v>
      </c>
      <c r="E14856" s="4">
        <v>8000</v>
      </c>
      <c r="F14856" t="s">
        <v>1423</v>
      </c>
      <c r="G14856" t="s">
        <v>471</v>
      </c>
      <c r="H14856" t="s">
        <v>308</v>
      </c>
      <c r="I14856" t="s">
        <v>309</v>
      </c>
      <c r="J14856" t="s">
        <v>264</v>
      </c>
      <c r="L14856" t="s">
        <v>378</v>
      </c>
      <c r="M14856" t="s">
        <v>379</v>
      </c>
      <c r="N14856" t="s">
        <v>487</v>
      </c>
    </row>
    <row r="14857" spans="1:14" x14ac:dyDescent="0.25">
      <c r="A14857" t="s">
        <v>476</v>
      </c>
      <c r="B14857" s="1">
        <v>45930</v>
      </c>
      <c r="C14857" t="s">
        <v>800</v>
      </c>
      <c r="D14857" t="s">
        <v>801</v>
      </c>
      <c r="E14857" s="4">
        <v>9000</v>
      </c>
      <c r="F14857" t="s">
        <v>1423</v>
      </c>
      <c r="G14857" t="s">
        <v>471</v>
      </c>
      <c r="H14857" t="s">
        <v>308</v>
      </c>
      <c r="I14857" t="s">
        <v>309</v>
      </c>
      <c r="J14857" t="s">
        <v>264</v>
      </c>
      <c r="L14857" t="s">
        <v>378</v>
      </c>
      <c r="M14857" t="s">
        <v>379</v>
      </c>
      <c r="N14857" t="s">
        <v>487</v>
      </c>
    </row>
    <row r="14858" spans="1:14" x14ac:dyDescent="0.25">
      <c r="A14858" t="s">
        <v>476</v>
      </c>
      <c r="B14858" s="1">
        <v>45961</v>
      </c>
      <c r="C14858" t="s">
        <v>800</v>
      </c>
      <c r="D14858" t="s">
        <v>801</v>
      </c>
      <c r="E14858" s="4">
        <v>10000</v>
      </c>
      <c r="F14858" t="s">
        <v>1423</v>
      </c>
      <c r="G14858" t="s">
        <v>471</v>
      </c>
      <c r="H14858" t="s">
        <v>308</v>
      </c>
      <c r="I14858" t="s">
        <v>309</v>
      </c>
      <c r="J14858" t="s">
        <v>264</v>
      </c>
      <c r="L14858" t="s">
        <v>378</v>
      </c>
      <c r="M14858" t="s">
        <v>379</v>
      </c>
      <c r="N14858" t="s">
        <v>487</v>
      </c>
    </row>
    <row r="14859" spans="1:14" x14ac:dyDescent="0.25">
      <c r="A14859" t="s">
        <v>476</v>
      </c>
      <c r="B14859" s="1">
        <v>45991</v>
      </c>
      <c r="C14859" t="s">
        <v>800</v>
      </c>
      <c r="D14859" t="s">
        <v>801</v>
      </c>
      <c r="E14859" s="4">
        <v>11000</v>
      </c>
      <c r="F14859" t="s">
        <v>1423</v>
      </c>
      <c r="G14859" t="s">
        <v>471</v>
      </c>
      <c r="H14859" t="s">
        <v>308</v>
      </c>
      <c r="I14859" t="s">
        <v>309</v>
      </c>
      <c r="J14859" t="s">
        <v>264</v>
      </c>
      <c r="L14859" t="s">
        <v>378</v>
      </c>
      <c r="M14859" t="s">
        <v>379</v>
      </c>
      <c r="N14859" t="s">
        <v>487</v>
      </c>
    </row>
    <row r="14860" spans="1:14" x14ac:dyDescent="0.25">
      <c r="A14860" t="s">
        <v>476</v>
      </c>
      <c r="B14860" s="1">
        <v>46022</v>
      </c>
      <c r="C14860" t="s">
        <v>800</v>
      </c>
      <c r="D14860" t="s">
        <v>801</v>
      </c>
      <c r="E14860" s="4">
        <v>12000</v>
      </c>
      <c r="F14860" t="s">
        <v>1423</v>
      </c>
      <c r="G14860" t="s">
        <v>471</v>
      </c>
      <c r="H14860" t="s">
        <v>308</v>
      </c>
      <c r="I14860" t="s">
        <v>309</v>
      </c>
      <c r="J14860" t="s">
        <v>264</v>
      </c>
      <c r="L14860" t="s">
        <v>378</v>
      </c>
      <c r="M14860" t="s">
        <v>379</v>
      </c>
      <c r="N14860" t="s">
        <v>487</v>
      </c>
    </row>
    <row r="14861" spans="1:14" x14ac:dyDescent="0.25">
      <c r="A14861" t="s">
        <v>476</v>
      </c>
      <c r="B14861" s="1">
        <v>45688</v>
      </c>
      <c r="C14861" t="s">
        <v>802</v>
      </c>
      <c r="D14861" t="s">
        <v>803</v>
      </c>
      <c r="E14861" s="4">
        <v>58.333333333333336</v>
      </c>
      <c r="F14861" t="s">
        <v>1423</v>
      </c>
      <c r="G14861" t="s">
        <v>471</v>
      </c>
      <c r="H14861" t="s">
        <v>308</v>
      </c>
      <c r="I14861" t="s">
        <v>309</v>
      </c>
      <c r="J14861" t="s">
        <v>264</v>
      </c>
      <c r="L14861" t="s">
        <v>378</v>
      </c>
      <c r="M14861" t="s">
        <v>379</v>
      </c>
      <c r="N14861" t="s">
        <v>487</v>
      </c>
    </row>
    <row r="14862" spans="1:14" x14ac:dyDescent="0.25">
      <c r="A14862" t="s">
        <v>476</v>
      </c>
      <c r="B14862" s="1">
        <v>45716</v>
      </c>
      <c r="C14862" t="s">
        <v>802</v>
      </c>
      <c r="D14862" t="s">
        <v>803</v>
      </c>
      <c r="E14862" s="4">
        <v>116.66666666666667</v>
      </c>
      <c r="F14862" t="s">
        <v>1423</v>
      </c>
      <c r="G14862" t="s">
        <v>471</v>
      </c>
      <c r="H14862" t="s">
        <v>308</v>
      </c>
      <c r="I14862" t="s">
        <v>309</v>
      </c>
      <c r="J14862" t="s">
        <v>264</v>
      </c>
      <c r="L14862" t="s">
        <v>378</v>
      </c>
      <c r="M14862" t="s">
        <v>379</v>
      </c>
      <c r="N14862" t="s">
        <v>487</v>
      </c>
    </row>
    <row r="14863" spans="1:14" x14ac:dyDescent="0.25">
      <c r="A14863" t="s">
        <v>476</v>
      </c>
      <c r="B14863" s="1">
        <v>45747</v>
      </c>
      <c r="C14863" t="s">
        <v>802</v>
      </c>
      <c r="D14863" t="s">
        <v>803</v>
      </c>
      <c r="E14863" s="4">
        <v>175</v>
      </c>
      <c r="F14863" t="s">
        <v>1423</v>
      </c>
      <c r="G14863" t="s">
        <v>471</v>
      </c>
      <c r="H14863" t="s">
        <v>308</v>
      </c>
      <c r="I14863" t="s">
        <v>309</v>
      </c>
      <c r="J14863" t="s">
        <v>264</v>
      </c>
      <c r="L14863" t="s">
        <v>378</v>
      </c>
      <c r="M14863" t="s">
        <v>379</v>
      </c>
      <c r="N14863" t="s">
        <v>487</v>
      </c>
    </row>
    <row r="14864" spans="1:14" x14ac:dyDescent="0.25">
      <c r="A14864" t="s">
        <v>476</v>
      </c>
      <c r="B14864" s="1">
        <v>45777</v>
      </c>
      <c r="C14864" t="s">
        <v>802</v>
      </c>
      <c r="D14864" t="s">
        <v>803</v>
      </c>
      <c r="E14864" s="4">
        <v>233.33333333333334</v>
      </c>
      <c r="F14864" t="s">
        <v>1423</v>
      </c>
      <c r="G14864" t="s">
        <v>471</v>
      </c>
      <c r="H14864" t="s">
        <v>308</v>
      </c>
      <c r="I14864" t="s">
        <v>309</v>
      </c>
      <c r="J14864" t="s">
        <v>264</v>
      </c>
      <c r="L14864" t="s">
        <v>378</v>
      </c>
      <c r="M14864" t="s">
        <v>379</v>
      </c>
      <c r="N14864" t="s">
        <v>487</v>
      </c>
    </row>
    <row r="14865" spans="1:14" x14ac:dyDescent="0.25">
      <c r="A14865" t="s">
        <v>476</v>
      </c>
      <c r="B14865" s="1">
        <v>45808</v>
      </c>
      <c r="C14865" t="s">
        <v>802</v>
      </c>
      <c r="D14865" t="s">
        <v>803</v>
      </c>
      <c r="E14865" s="4">
        <v>291.66666666666669</v>
      </c>
      <c r="F14865" t="s">
        <v>1423</v>
      </c>
      <c r="G14865" t="s">
        <v>471</v>
      </c>
      <c r="H14865" t="s">
        <v>308</v>
      </c>
      <c r="I14865" t="s">
        <v>309</v>
      </c>
      <c r="J14865" t="s">
        <v>264</v>
      </c>
      <c r="L14865" t="s">
        <v>378</v>
      </c>
      <c r="M14865" t="s">
        <v>379</v>
      </c>
      <c r="N14865" t="s">
        <v>487</v>
      </c>
    </row>
    <row r="14866" spans="1:14" x14ac:dyDescent="0.25">
      <c r="A14866" t="s">
        <v>476</v>
      </c>
      <c r="B14866" s="1">
        <v>45838</v>
      </c>
      <c r="C14866" t="s">
        <v>802</v>
      </c>
      <c r="D14866" t="s">
        <v>803</v>
      </c>
      <c r="E14866" s="4">
        <v>350</v>
      </c>
      <c r="F14866" t="s">
        <v>1423</v>
      </c>
      <c r="G14866" t="s">
        <v>471</v>
      </c>
      <c r="H14866" t="s">
        <v>308</v>
      </c>
      <c r="I14866" t="s">
        <v>309</v>
      </c>
      <c r="J14866" t="s">
        <v>264</v>
      </c>
      <c r="L14866" t="s">
        <v>378</v>
      </c>
      <c r="M14866" t="s">
        <v>379</v>
      </c>
      <c r="N14866" t="s">
        <v>487</v>
      </c>
    </row>
    <row r="14867" spans="1:14" x14ac:dyDescent="0.25">
      <c r="A14867" t="s">
        <v>476</v>
      </c>
      <c r="B14867" s="1">
        <v>45869</v>
      </c>
      <c r="C14867" t="s">
        <v>802</v>
      </c>
      <c r="D14867" t="s">
        <v>803</v>
      </c>
      <c r="E14867" s="4">
        <v>408.33333333333331</v>
      </c>
      <c r="F14867" t="s">
        <v>1423</v>
      </c>
      <c r="G14867" t="s">
        <v>471</v>
      </c>
      <c r="H14867" t="s">
        <v>308</v>
      </c>
      <c r="I14867" t="s">
        <v>309</v>
      </c>
      <c r="J14867" t="s">
        <v>264</v>
      </c>
      <c r="L14867" t="s">
        <v>378</v>
      </c>
      <c r="M14867" t="s">
        <v>379</v>
      </c>
      <c r="N14867" t="s">
        <v>487</v>
      </c>
    </row>
    <row r="14868" spans="1:14" x14ac:dyDescent="0.25">
      <c r="A14868" t="s">
        <v>476</v>
      </c>
      <c r="B14868" s="1">
        <v>45900</v>
      </c>
      <c r="C14868" t="s">
        <v>802</v>
      </c>
      <c r="D14868" t="s">
        <v>803</v>
      </c>
      <c r="E14868" s="4">
        <v>466.66666666666663</v>
      </c>
      <c r="F14868" t="s">
        <v>1423</v>
      </c>
      <c r="G14868" t="s">
        <v>471</v>
      </c>
      <c r="H14868" t="s">
        <v>308</v>
      </c>
      <c r="I14868" t="s">
        <v>309</v>
      </c>
      <c r="J14868" t="s">
        <v>264</v>
      </c>
      <c r="L14868" t="s">
        <v>378</v>
      </c>
      <c r="M14868" t="s">
        <v>379</v>
      </c>
      <c r="N14868" t="s">
        <v>487</v>
      </c>
    </row>
    <row r="14869" spans="1:14" x14ac:dyDescent="0.25">
      <c r="A14869" t="s">
        <v>476</v>
      </c>
      <c r="B14869" s="1">
        <v>45930</v>
      </c>
      <c r="C14869" t="s">
        <v>802</v>
      </c>
      <c r="D14869" t="s">
        <v>803</v>
      </c>
      <c r="E14869" s="4">
        <v>525</v>
      </c>
      <c r="F14869" t="s">
        <v>1423</v>
      </c>
      <c r="G14869" t="s">
        <v>471</v>
      </c>
      <c r="H14869" t="s">
        <v>308</v>
      </c>
      <c r="I14869" t="s">
        <v>309</v>
      </c>
      <c r="J14869" t="s">
        <v>264</v>
      </c>
      <c r="L14869" t="s">
        <v>378</v>
      </c>
      <c r="M14869" t="s">
        <v>379</v>
      </c>
      <c r="N14869" t="s">
        <v>487</v>
      </c>
    </row>
    <row r="14870" spans="1:14" x14ac:dyDescent="0.25">
      <c r="A14870" t="s">
        <v>476</v>
      </c>
      <c r="B14870" s="1">
        <v>45961</v>
      </c>
      <c r="C14870" t="s">
        <v>802</v>
      </c>
      <c r="D14870" t="s">
        <v>803</v>
      </c>
      <c r="E14870" s="4">
        <v>583.33333333333337</v>
      </c>
      <c r="F14870" t="s">
        <v>1423</v>
      </c>
      <c r="G14870" t="s">
        <v>471</v>
      </c>
      <c r="H14870" t="s">
        <v>308</v>
      </c>
      <c r="I14870" t="s">
        <v>309</v>
      </c>
      <c r="J14870" t="s">
        <v>264</v>
      </c>
      <c r="L14870" t="s">
        <v>378</v>
      </c>
      <c r="M14870" t="s">
        <v>379</v>
      </c>
      <c r="N14870" t="s">
        <v>487</v>
      </c>
    </row>
    <row r="14871" spans="1:14" x14ac:dyDescent="0.25">
      <c r="A14871" t="s">
        <v>476</v>
      </c>
      <c r="B14871" s="1">
        <v>45991</v>
      </c>
      <c r="C14871" t="s">
        <v>802</v>
      </c>
      <c r="D14871" t="s">
        <v>803</v>
      </c>
      <c r="E14871" s="4">
        <v>641.66666666666674</v>
      </c>
      <c r="F14871" t="s">
        <v>1423</v>
      </c>
      <c r="G14871" t="s">
        <v>471</v>
      </c>
      <c r="H14871" t="s">
        <v>308</v>
      </c>
      <c r="I14871" t="s">
        <v>309</v>
      </c>
      <c r="J14871" t="s">
        <v>264</v>
      </c>
      <c r="L14871" t="s">
        <v>378</v>
      </c>
      <c r="M14871" t="s">
        <v>379</v>
      </c>
      <c r="N14871" t="s">
        <v>487</v>
      </c>
    </row>
    <row r="14872" spans="1:14" x14ac:dyDescent="0.25">
      <c r="A14872" t="s">
        <v>476</v>
      </c>
      <c r="B14872" s="1">
        <v>46022</v>
      </c>
      <c r="C14872" t="s">
        <v>802</v>
      </c>
      <c r="D14872" t="s">
        <v>803</v>
      </c>
      <c r="E14872" s="4">
        <v>700.00000000000011</v>
      </c>
      <c r="F14872" t="s">
        <v>1423</v>
      </c>
      <c r="G14872" t="s">
        <v>471</v>
      </c>
      <c r="H14872" t="s">
        <v>308</v>
      </c>
      <c r="I14872" t="s">
        <v>309</v>
      </c>
      <c r="J14872" t="s">
        <v>264</v>
      </c>
      <c r="L14872" t="s">
        <v>378</v>
      </c>
      <c r="M14872" t="s">
        <v>379</v>
      </c>
      <c r="N14872" t="s">
        <v>487</v>
      </c>
    </row>
    <row r="14873" spans="1:14" x14ac:dyDescent="0.25">
      <c r="A14873" t="s">
        <v>476</v>
      </c>
      <c r="B14873" s="1">
        <v>45688</v>
      </c>
      <c r="C14873" t="s">
        <v>804</v>
      </c>
      <c r="D14873" t="s">
        <v>805</v>
      </c>
      <c r="E14873" s="4">
        <v>2083.3333333333335</v>
      </c>
      <c r="F14873" t="s">
        <v>1423</v>
      </c>
      <c r="G14873" t="s">
        <v>471</v>
      </c>
      <c r="H14873" t="s">
        <v>308</v>
      </c>
      <c r="I14873" t="s">
        <v>309</v>
      </c>
      <c r="J14873" t="s">
        <v>264</v>
      </c>
      <c r="L14873" t="s">
        <v>378</v>
      </c>
      <c r="M14873" t="s">
        <v>379</v>
      </c>
      <c r="N14873" t="s">
        <v>487</v>
      </c>
    </row>
    <row r="14874" spans="1:14" x14ac:dyDescent="0.25">
      <c r="A14874" t="s">
        <v>476</v>
      </c>
      <c r="B14874" s="1">
        <v>45716</v>
      </c>
      <c r="C14874" t="s">
        <v>804</v>
      </c>
      <c r="D14874" t="s">
        <v>805</v>
      </c>
      <c r="E14874" s="4">
        <v>4166.666666666667</v>
      </c>
      <c r="F14874" t="s">
        <v>1423</v>
      </c>
      <c r="G14874" t="s">
        <v>471</v>
      </c>
      <c r="H14874" t="s">
        <v>308</v>
      </c>
      <c r="I14874" t="s">
        <v>309</v>
      </c>
      <c r="J14874" t="s">
        <v>264</v>
      </c>
      <c r="L14874" t="s">
        <v>378</v>
      </c>
      <c r="M14874" t="s">
        <v>379</v>
      </c>
      <c r="N14874" t="s">
        <v>487</v>
      </c>
    </row>
    <row r="14875" spans="1:14" x14ac:dyDescent="0.25">
      <c r="A14875" t="s">
        <v>476</v>
      </c>
      <c r="B14875" s="1">
        <v>45747</v>
      </c>
      <c r="C14875" t="s">
        <v>804</v>
      </c>
      <c r="D14875" t="s">
        <v>805</v>
      </c>
      <c r="E14875" s="4">
        <v>6250</v>
      </c>
      <c r="F14875" t="s">
        <v>1423</v>
      </c>
      <c r="G14875" t="s">
        <v>471</v>
      </c>
      <c r="H14875" t="s">
        <v>308</v>
      </c>
      <c r="I14875" t="s">
        <v>309</v>
      </c>
      <c r="J14875" t="s">
        <v>264</v>
      </c>
      <c r="L14875" t="s">
        <v>378</v>
      </c>
      <c r="M14875" t="s">
        <v>379</v>
      </c>
      <c r="N14875" t="s">
        <v>487</v>
      </c>
    </row>
    <row r="14876" spans="1:14" x14ac:dyDescent="0.25">
      <c r="A14876" t="s">
        <v>476</v>
      </c>
      <c r="B14876" s="1">
        <v>45777</v>
      </c>
      <c r="C14876" t="s">
        <v>804</v>
      </c>
      <c r="D14876" t="s">
        <v>805</v>
      </c>
      <c r="E14876" s="4">
        <v>8333.3333333333339</v>
      </c>
      <c r="F14876" t="s">
        <v>1423</v>
      </c>
      <c r="G14876" t="s">
        <v>471</v>
      </c>
      <c r="H14876" t="s">
        <v>308</v>
      </c>
      <c r="I14876" t="s">
        <v>309</v>
      </c>
      <c r="J14876" t="s">
        <v>264</v>
      </c>
      <c r="L14876" t="s">
        <v>378</v>
      </c>
      <c r="M14876" t="s">
        <v>379</v>
      </c>
      <c r="N14876" t="s">
        <v>487</v>
      </c>
    </row>
    <row r="14877" spans="1:14" x14ac:dyDescent="0.25">
      <c r="A14877" t="s">
        <v>476</v>
      </c>
      <c r="B14877" s="1">
        <v>45808</v>
      </c>
      <c r="C14877" t="s">
        <v>804</v>
      </c>
      <c r="D14877" t="s">
        <v>805</v>
      </c>
      <c r="E14877" s="4">
        <v>10416.666666666668</v>
      </c>
      <c r="F14877" t="s">
        <v>1423</v>
      </c>
      <c r="G14877" t="s">
        <v>471</v>
      </c>
      <c r="H14877" t="s">
        <v>308</v>
      </c>
      <c r="I14877" t="s">
        <v>309</v>
      </c>
      <c r="J14877" t="s">
        <v>264</v>
      </c>
      <c r="L14877" t="s">
        <v>378</v>
      </c>
      <c r="M14877" t="s">
        <v>379</v>
      </c>
      <c r="N14877" t="s">
        <v>487</v>
      </c>
    </row>
    <row r="14878" spans="1:14" x14ac:dyDescent="0.25">
      <c r="A14878" t="s">
        <v>476</v>
      </c>
      <c r="B14878" s="1">
        <v>45838</v>
      </c>
      <c r="C14878" t="s">
        <v>804</v>
      </c>
      <c r="D14878" t="s">
        <v>805</v>
      </c>
      <c r="E14878" s="4">
        <v>12500.000000000002</v>
      </c>
      <c r="F14878" t="s">
        <v>1423</v>
      </c>
      <c r="G14878" t="s">
        <v>471</v>
      </c>
      <c r="H14878" t="s">
        <v>308</v>
      </c>
      <c r="I14878" t="s">
        <v>309</v>
      </c>
      <c r="J14878" t="s">
        <v>264</v>
      </c>
      <c r="L14878" t="s">
        <v>378</v>
      </c>
      <c r="M14878" t="s">
        <v>379</v>
      </c>
      <c r="N14878" t="s">
        <v>487</v>
      </c>
    </row>
    <row r="14879" spans="1:14" x14ac:dyDescent="0.25">
      <c r="A14879" t="s">
        <v>476</v>
      </c>
      <c r="B14879" s="1">
        <v>45869</v>
      </c>
      <c r="C14879" t="s">
        <v>804</v>
      </c>
      <c r="D14879" t="s">
        <v>805</v>
      </c>
      <c r="E14879" s="4">
        <v>14583.333333333336</v>
      </c>
      <c r="F14879" t="s">
        <v>1423</v>
      </c>
      <c r="G14879" t="s">
        <v>471</v>
      </c>
      <c r="H14879" t="s">
        <v>308</v>
      </c>
      <c r="I14879" t="s">
        <v>309</v>
      </c>
      <c r="J14879" t="s">
        <v>264</v>
      </c>
      <c r="L14879" t="s">
        <v>378</v>
      </c>
      <c r="M14879" t="s">
        <v>379</v>
      </c>
      <c r="N14879" t="s">
        <v>487</v>
      </c>
    </row>
    <row r="14880" spans="1:14" x14ac:dyDescent="0.25">
      <c r="A14880" t="s">
        <v>476</v>
      </c>
      <c r="B14880" s="1">
        <v>45900</v>
      </c>
      <c r="C14880" t="s">
        <v>804</v>
      </c>
      <c r="D14880" t="s">
        <v>805</v>
      </c>
      <c r="E14880" s="4">
        <v>16666.666666666668</v>
      </c>
      <c r="F14880" t="s">
        <v>1423</v>
      </c>
      <c r="G14880" t="s">
        <v>471</v>
      </c>
      <c r="H14880" t="s">
        <v>308</v>
      </c>
      <c r="I14880" t="s">
        <v>309</v>
      </c>
      <c r="J14880" t="s">
        <v>264</v>
      </c>
      <c r="L14880" t="s">
        <v>378</v>
      </c>
      <c r="M14880" t="s">
        <v>379</v>
      </c>
      <c r="N14880" t="s">
        <v>487</v>
      </c>
    </row>
    <row r="14881" spans="1:14" x14ac:dyDescent="0.25">
      <c r="A14881" t="s">
        <v>476</v>
      </c>
      <c r="B14881" s="1">
        <v>45930</v>
      </c>
      <c r="C14881" t="s">
        <v>804</v>
      </c>
      <c r="D14881" t="s">
        <v>805</v>
      </c>
      <c r="E14881" s="4">
        <v>18750</v>
      </c>
      <c r="F14881" t="s">
        <v>1423</v>
      </c>
      <c r="G14881" t="s">
        <v>471</v>
      </c>
      <c r="H14881" t="s">
        <v>308</v>
      </c>
      <c r="I14881" t="s">
        <v>309</v>
      </c>
      <c r="J14881" t="s">
        <v>264</v>
      </c>
      <c r="L14881" t="s">
        <v>378</v>
      </c>
      <c r="M14881" t="s">
        <v>379</v>
      </c>
      <c r="N14881" t="s">
        <v>487</v>
      </c>
    </row>
    <row r="14882" spans="1:14" x14ac:dyDescent="0.25">
      <c r="A14882" t="s">
        <v>476</v>
      </c>
      <c r="B14882" s="1">
        <v>45961</v>
      </c>
      <c r="C14882" t="s">
        <v>804</v>
      </c>
      <c r="D14882" t="s">
        <v>805</v>
      </c>
      <c r="E14882" s="4">
        <v>20833.333333333332</v>
      </c>
      <c r="F14882" t="s">
        <v>1423</v>
      </c>
      <c r="G14882" t="s">
        <v>471</v>
      </c>
      <c r="H14882" t="s">
        <v>308</v>
      </c>
      <c r="I14882" t="s">
        <v>309</v>
      </c>
      <c r="J14882" t="s">
        <v>264</v>
      </c>
      <c r="L14882" t="s">
        <v>378</v>
      </c>
      <c r="M14882" t="s">
        <v>379</v>
      </c>
      <c r="N14882" t="s">
        <v>487</v>
      </c>
    </row>
    <row r="14883" spans="1:14" x14ac:dyDescent="0.25">
      <c r="A14883" t="s">
        <v>476</v>
      </c>
      <c r="B14883" s="1">
        <v>45991</v>
      </c>
      <c r="C14883" t="s">
        <v>804</v>
      </c>
      <c r="D14883" t="s">
        <v>805</v>
      </c>
      <c r="E14883" s="4">
        <v>22916.666666666664</v>
      </c>
      <c r="F14883" t="s">
        <v>1423</v>
      </c>
      <c r="G14883" t="s">
        <v>471</v>
      </c>
      <c r="H14883" t="s">
        <v>308</v>
      </c>
      <c r="I14883" t="s">
        <v>309</v>
      </c>
      <c r="J14883" t="s">
        <v>264</v>
      </c>
      <c r="L14883" t="s">
        <v>378</v>
      </c>
      <c r="M14883" t="s">
        <v>379</v>
      </c>
      <c r="N14883" t="s">
        <v>487</v>
      </c>
    </row>
    <row r="14884" spans="1:14" x14ac:dyDescent="0.25">
      <c r="A14884" t="s">
        <v>476</v>
      </c>
      <c r="B14884" s="1">
        <v>46022</v>
      </c>
      <c r="C14884" t="s">
        <v>804</v>
      </c>
      <c r="D14884" t="s">
        <v>805</v>
      </c>
      <c r="E14884" s="4">
        <v>24999.999999999996</v>
      </c>
      <c r="F14884" t="s">
        <v>1423</v>
      </c>
      <c r="G14884" t="s">
        <v>471</v>
      </c>
      <c r="H14884" t="s">
        <v>308</v>
      </c>
      <c r="I14884" t="s">
        <v>309</v>
      </c>
      <c r="J14884" t="s">
        <v>264</v>
      </c>
      <c r="L14884" t="s">
        <v>378</v>
      </c>
      <c r="M14884" t="s">
        <v>379</v>
      </c>
      <c r="N14884" t="s">
        <v>487</v>
      </c>
    </row>
    <row r="14885" spans="1:14" x14ac:dyDescent="0.25">
      <c r="A14885" t="s">
        <v>476</v>
      </c>
      <c r="B14885" s="1">
        <v>45688</v>
      </c>
      <c r="C14885" t="s">
        <v>808</v>
      </c>
      <c r="D14885" t="s">
        <v>809</v>
      </c>
      <c r="E14885" s="4">
        <v>45.491666666666667</v>
      </c>
      <c r="F14885" t="s">
        <v>1423</v>
      </c>
      <c r="G14885" t="s">
        <v>471</v>
      </c>
      <c r="H14885" t="s">
        <v>308</v>
      </c>
      <c r="I14885" t="s">
        <v>309</v>
      </c>
      <c r="J14885" t="s">
        <v>264</v>
      </c>
      <c r="L14885" t="s">
        <v>378</v>
      </c>
      <c r="M14885" t="s">
        <v>379</v>
      </c>
      <c r="N14885" t="s">
        <v>487</v>
      </c>
    </row>
    <row r="14886" spans="1:14" x14ac:dyDescent="0.25">
      <c r="A14886" t="s">
        <v>476</v>
      </c>
      <c r="B14886" s="1">
        <v>45716</v>
      </c>
      <c r="C14886" t="s">
        <v>808</v>
      </c>
      <c r="D14886" t="s">
        <v>809</v>
      </c>
      <c r="E14886" s="4">
        <v>90.983333333333334</v>
      </c>
      <c r="F14886" t="s">
        <v>1423</v>
      </c>
      <c r="G14886" t="s">
        <v>471</v>
      </c>
      <c r="H14886" t="s">
        <v>308</v>
      </c>
      <c r="I14886" t="s">
        <v>309</v>
      </c>
      <c r="J14886" t="s">
        <v>264</v>
      </c>
      <c r="L14886" t="s">
        <v>378</v>
      </c>
      <c r="M14886" t="s">
        <v>379</v>
      </c>
      <c r="N14886" t="s">
        <v>487</v>
      </c>
    </row>
    <row r="14887" spans="1:14" x14ac:dyDescent="0.25">
      <c r="A14887" t="s">
        <v>476</v>
      </c>
      <c r="B14887" s="1">
        <v>45747</v>
      </c>
      <c r="C14887" t="s">
        <v>808</v>
      </c>
      <c r="D14887" t="s">
        <v>809</v>
      </c>
      <c r="E14887" s="4">
        <v>136.47499999999999</v>
      </c>
      <c r="F14887" t="s">
        <v>1423</v>
      </c>
      <c r="G14887" t="s">
        <v>471</v>
      </c>
      <c r="H14887" t="s">
        <v>308</v>
      </c>
      <c r="I14887" t="s">
        <v>309</v>
      </c>
      <c r="J14887" t="s">
        <v>264</v>
      </c>
      <c r="L14887" t="s">
        <v>378</v>
      </c>
      <c r="M14887" t="s">
        <v>379</v>
      </c>
      <c r="N14887" t="s">
        <v>487</v>
      </c>
    </row>
    <row r="14888" spans="1:14" x14ac:dyDescent="0.25">
      <c r="A14888" t="s">
        <v>476</v>
      </c>
      <c r="B14888" s="1">
        <v>45777</v>
      </c>
      <c r="C14888" t="s">
        <v>808</v>
      </c>
      <c r="D14888" t="s">
        <v>809</v>
      </c>
      <c r="E14888" s="4">
        <v>181.96666666666667</v>
      </c>
      <c r="F14888" t="s">
        <v>1423</v>
      </c>
      <c r="G14888" t="s">
        <v>471</v>
      </c>
      <c r="H14888" t="s">
        <v>308</v>
      </c>
      <c r="I14888" t="s">
        <v>309</v>
      </c>
      <c r="J14888" t="s">
        <v>264</v>
      </c>
      <c r="L14888" t="s">
        <v>378</v>
      </c>
      <c r="M14888" t="s">
        <v>379</v>
      </c>
      <c r="N14888" t="s">
        <v>487</v>
      </c>
    </row>
    <row r="14889" spans="1:14" x14ac:dyDescent="0.25">
      <c r="A14889" t="s">
        <v>476</v>
      </c>
      <c r="B14889" s="1">
        <v>45808</v>
      </c>
      <c r="C14889" t="s">
        <v>808</v>
      </c>
      <c r="D14889" t="s">
        <v>809</v>
      </c>
      <c r="E14889" s="4">
        <v>227.45833333333334</v>
      </c>
      <c r="F14889" t="s">
        <v>1423</v>
      </c>
      <c r="G14889" t="s">
        <v>471</v>
      </c>
      <c r="H14889" t="s">
        <v>308</v>
      </c>
      <c r="I14889" t="s">
        <v>309</v>
      </c>
      <c r="J14889" t="s">
        <v>264</v>
      </c>
      <c r="L14889" t="s">
        <v>378</v>
      </c>
      <c r="M14889" t="s">
        <v>379</v>
      </c>
      <c r="N14889" t="s">
        <v>487</v>
      </c>
    </row>
    <row r="14890" spans="1:14" x14ac:dyDescent="0.25">
      <c r="A14890" t="s">
        <v>476</v>
      </c>
      <c r="B14890" s="1">
        <v>45838</v>
      </c>
      <c r="C14890" t="s">
        <v>808</v>
      </c>
      <c r="D14890" t="s">
        <v>809</v>
      </c>
      <c r="E14890" s="4">
        <v>272.95</v>
      </c>
      <c r="F14890" t="s">
        <v>1423</v>
      </c>
      <c r="G14890" t="s">
        <v>471</v>
      </c>
      <c r="H14890" t="s">
        <v>308</v>
      </c>
      <c r="I14890" t="s">
        <v>309</v>
      </c>
      <c r="J14890" t="s">
        <v>264</v>
      </c>
      <c r="L14890" t="s">
        <v>378</v>
      </c>
      <c r="M14890" t="s">
        <v>379</v>
      </c>
      <c r="N14890" t="s">
        <v>487</v>
      </c>
    </row>
    <row r="14891" spans="1:14" x14ac:dyDescent="0.25">
      <c r="A14891" t="s">
        <v>476</v>
      </c>
      <c r="B14891" s="1">
        <v>45869</v>
      </c>
      <c r="C14891" t="s">
        <v>808</v>
      </c>
      <c r="D14891" t="s">
        <v>809</v>
      </c>
      <c r="E14891" s="4">
        <v>318.44166666666666</v>
      </c>
      <c r="F14891" t="s">
        <v>1423</v>
      </c>
      <c r="G14891" t="s">
        <v>471</v>
      </c>
      <c r="H14891" t="s">
        <v>308</v>
      </c>
      <c r="I14891" t="s">
        <v>309</v>
      </c>
      <c r="J14891" t="s">
        <v>264</v>
      </c>
      <c r="L14891" t="s">
        <v>378</v>
      </c>
      <c r="M14891" t="s">
        <v>379</v>
      </c>
      <c r="N14891" t="s">
        <v>487</v>
      </c>
    </row>
    <row r="14892" spans="1:14" x14ac:dyDescent="0.25">
      <c r="A14892" t="s">
        <v>476</v>
      </c>
      <c r="B14892" s="1">
        <v>45900</v>
      </c>
      <c r="C14892" t="s">
        <v>808</v>
      </c>
      <c r="D14892" t="s">
        <v>809</v>
      </c>
      <c r="E14892" s="4">
        <v>363.93333333333334</v>
      </c>
      <c r="F14892" t="s">
        <v>1423</v>
      </c>
      <c r="G14892" t="s">
        <v>471</v>
      </c>
      <c r="H14892" t="s">
        <v>308</v>
      </c>
      <c r="I14892" t="s">
        <v>309</v>
      </c>
      <c r="J14892" t="s">
        <v>264</v>
      </c>
      <c r="L14892" t="s">
        <v>378</v>
      </c>
      <c r="M14892" t="s">
        <v>379</v>
      </c>
      <c r="N14892" t="s">
        <v>487</v>
      </c>
    </row>
    <row r="14893" spans="1:14" x14ac:dyDescent="0.25">
      <c r="A14893" t="s">
        <v>476</v>
      </c>
      <c r="B14893" s="1">
        <v>45930</v>
      </c>
      <c r="C14893" t="s">
        <v>808</v>
      </c>
      <c r="D14893" t="s">
        <v>809</v>
      </c>
      <c r="E14893" s="4">
        <v>409.42500000000001</v>
      </c>
      <c r="F14893" t="s">
        <v>1423</v>
      </c>
      <c r="G14893" t="s">
        <v>471</v>
      </c>
      <c r="H14893" t="s">
        <v>308</v>
      </c>
      <c r="I14893" t="s">
        <v>309</v>
      </c>
      <c r="J14893" t="s">
        <v>264</v>
      </c>
      <c r="L14893" t="s">
        <v>378</v>
      </c>
      <c r="M14893" t="s">
        <v>379</v>
      </c>
      <c r="N14893" t="s">
        <v>487</v>
      </c>
    </row>
    <row r="14894" spans="1:14" x14ac:dyDescent="0.25">
      <c r="A14894" t="s">
        <v>476</v>
      </c>
      <c r="B14894" s="1">
        <v>45961</v>
      </c>
      <c r="C14894" t="s">
        <v>808</v>
      </c>
      <c r="D14894" t="s">
        <v>809</v>
      </c>
      <c r="E14894" s="4">
        <v>454.91666666666669</v>
      </c>
      <c r="F14894" t="s">
        <v>1423</v>
      </c>
      <c r="G14894" t="s">
        <v>471</v>
      </c>
      <c r="H14894" t="s">
        <v>308</v>
      </c>
      <c r="I14894" t="s">
        <v>309</v>
      </c>
      <c r="J14894" t="s">
        <v>264</v>
      </c>
      <c r="L14894" t="s">
        <v>378</v>
      </c>
      <c r="M14894" t="s">
        <v>379</v>
      </c>
      <c r="N14894" t="s">
        <v>487</v>
      </c>
    </row>
    <row r="14895" spans="1:14" x14ac:dyDescent="0.25">
      <c r="A14895" t="s">
        <v>476</v>
      </c>
      <c r="B14895" s="1">
        <v>45991</v>
      </c>
      <c r="C14895" t="s">
        <v>808</v>
      </c>
      <c r="D14895" t="s">
        <v>809</v>
      </c>
      <c r="E14895" s="4">
        <v>500.40833333333336</v>
      </c>
      <c r="F14895" t="s">
        <v>1423</v>
      </c>
      <c r="G14895" t="s">
        <v>471</v>
      </c>
      <c r="H14895" t="s">
        <v>308</v>
      </c>
      <c r="I14895" t="s">
        <v>309</v>
      </c>
      <c r="J14895" t="s">
        <v>264</v>
      </c>
      <c r="L14895" t="s">
        <v>378</v>
      </c>
      <c r="M14895" t="s">
        <v>379</v>
      </c>
      <c r="N14895" t="s">
        <v>487</v>
      </c>
    </row>
    <row r="14896" spans="1:14" x14ac:dyDescent="0.25">
      <c r="A14896" t="s">
        <v>476</v>
      </c>
      <c r="B14896" s="1">
        <v>46022</v>
      </c>
      <c r="C14896" t="s">
        <v>808</v>
      </c>
      <c r="D14896" t="s">
        <v>809</v>
      </c>
      <c r="E14896" s="4">
        <v>545.9</v>
      </c>
      <c r="F14896" t="s">
        <v>1423</v>
      </c>
      <c r="G14896" t="s">
        <v>471</v>
      </c>
      <c r="H14896" t="s">
        <v>308</v>
      </c>
      <c r="I14896" t="s">
        <v>309</v>
      </c>
      <c r="J14896" t="s">
        <v>264</v>
      </c>
      <c r="L14896" t="s">
        <v>378</v>
      </c>
      <c r="M14896" t="s">
        <v>379</v>
      </c>
      <c r="N14896" t="s">
        <v>487</v>
      </c>
    </row>
    <row r="14897" spans="1:14" x14ac:dyDescent="0.25">
      <c r="A14897" t="s">
        <v>476</v>
      </c>
      <c r="B14897" s="1">
        <v>45688</v>
      </c>
      <c r="C14897" t="s">
        <v>812</v>
      </c>
      <c r="D14897" t="s">
        <v>813</v>
      </c>
      <c r="E14897" s="4">
        <v>379.32833333333332</v>
      </c>
      <c r="F14897" t="s">
        <v>1423</v>
      </c>
      <c r="G14897" t="s">
        <v>471</v>
      </c>
      <c r="H14897" t="s">
        <v>308</v>
      </c>
      <c r="I14897" t="s">
        <v>309</v>
      </c>
      <c r="J14897" t="s">
        <v>264</v>
      </c>
      <c r="L14897" t="s">
        <v>378</v>
      </c>
      <c r="M14897" t="s">
        <v>379</v>
      </c>
      <c r="N14897" t="s">
        <v>487</v>
      </c>
    </row>
    <row r="14898" spans="1:14" x14ac:dyDescent="0.25">
      <c r="A14898" t="s">
        <v>476</v>
      </c>
      <c r="B14898" s="1">
        <v>45716</v>
      </c>
      <c r="C14898" t="s">
        <v>812</v>
      </c>
      <c r="D14898" t="s">
        <v>813</v>
      </c>
      <c r="E14898" s="4">
        <v>758.65666666666664</v>
      </c>
      <c r="F14898" t="s">
        <v>1423</v>
      </c>
      <c r="G14898" t="s">
        <v>471</v>
      </c>
      <c r="H14898" t="s">
        <v>308</v>
      </c>
      <c r="I14898" t="s">
        <v>309</v>
      </c>
      <c r="J14898" t="s">
        <v>264</v>
      </c>
      <c r="L14898" t="s">
        <v>378</v>
      </c>
      <c r="M14898" t="s">
        <v>379</v>
      </c>
      <c r="N14898" t="s">
        <v>487</v>
      </c>
    </row>
    <row r="14899" spans="1:14" x14ac:dyDescent="0.25">
      <c r="A14899" t="s">
        <v>476</v>
      </c>
      <c r="B14899" s="1">
        <v>45747</v>
      </c>
      <c r="C14899" t="s">
        <v>812</v>
      </c>
      <c r="D14899" t="s">
        <v>813</v>
      </c>
      <c r="E14899" s="4">
        <v>1137.9849999999999</v>
      </c>
      <c r="F14899" t="s">
        <v>1423</v>
      </c>
      <c r="G14899" t="s">
        <v>471</v>
      </c>
      <c r="H14899" t="s">
        <v>308</v>
      </c>
      <c r="I14899" t="s">
        <v>309</v>
      </c>
      <c r="J14899" t="s">
        <v>264</v>
      </c>
      <c r="L14899" t="s">
        <v>378</v>
      </c>
      <c r="M14899" t="s">
        <v>379</v>
      </c>
      <c r="N14899" t="s">
        <v>487</v>
      </c>
    </row>
    <row r="14900" spans="1:14" x14ac:dyDescent="0.25">
      <c r="A14900" t="s">
        <v>476</v>
      </c>
      <c r="B14900" s="1">
        <v>45777</v>
      </c>
      <c r="C14900" t="s">
        <v>812</v>
      </c>
      <c r="D14900" t="s">
        <v>813</v>
      </c>
      <c r="E14900" s="4">
        <v>1517.3133333333333</v>
      </c>
      <c r="F14900" t="s">
        <v>1423</v>
      </c>
      <c r="G14900" t="s">
        <v>471</v>
      </c>
      <c r="H14900" t="s">
        <v>308</v>
      </c>
      <c r="I14900" t="s">
        <v>309</v>
      </c>
      <c r="J14900" t="s">
        <v>264</v>
      </c>
      <c r="L14900" t="s">
        <v>378</v>
      </c>
      <c r="M14900" t="s">
        <v>379</v>
      </c>
      <c r="N14900" t="s">
        <v>487</v>
      </c>
    </row>
    <row r="14901" spans="1:14" x14ac:dyDescent="0.25">
      <c r="A14901" t="s">
        <v>476</v>
      </c>
      <c r="B14901" s="1">
        <v>45808</v>
      </c>
      <c r="C14901" t="s">
        <v>812</v>
      </c>
      <c r="D14901" t="s">
        <v>813</v>
      </c>
      <c r="E14901" s="4">
        <v>1896.6416666666667</v>
      </c>
      <c r="F14901" t="s">
        <v>1423</v>
      </c>
      <c r="G14901" t="s">
        <v>471</v>
      </c>
      <c r="H14901" t="s">
        <v>308</v>
      </c>
      <c r="I14901" t="s">
        <v>309</v>
      </c>
      <c r="J14901" t="s">
        <v>264</v>
      </c>
      <c r="L14901" t="s">
        <v>378</v>
      </c>
      <c r="M14901" t="s">
        <v>379</v>
      </c>
      <c r="N14901" t="s">
        <v>487</v>
      </c>
    </row>
    <row r="14902" spans="1:14" x14ac:dyDescent="0.25">
      <c r="A14902" t="s">
        <v>476</v>
      </c>
      <c r="B14902" s="1">
        <v>45838</v>
      </c>
      <c r="C14902" t="s">
        <v>812</v>
      </c>
      <c r="D14902" t="s">
        <v>813</v>
      </c>
      <c r="E14902" s="4">
        <v>2275.9699999999998</v>
      </c>
      <c r="F14902" t="s">
        <v>1423</v>
      </c>
      <c r="G14902" t="s">
        <v>471</v>
      </c>
      <c r="H14902" t="s">
        <v>308</v>
      </c>
      <c r="I14902" t="s">
        <v>309</v>
      </c>
      <c r="J14902" t="s">
        <v>264</v>
      </c>
      <c r="L14902" t="s">
        <v>378</v>
      </c>
      <c r="M14902" t="s">
        <v>379</v>
      </c>
      <c r="N14902" t="s">
        <v>487</v>
      </c>
    </row>
    <row r="14903" spans="1:14" x14ac:dyDescent="0.25">
      <c r="A14903" t="s">
        <v>476</v>
      </c>
      <c r="B14903" s="1">
        <v>45869</v>
      </c>
      <c r="C14903" t="s">
        <v>812</v>
      </c>
      <c r="D14903" t="s">
        <v>813</v>
      </c>
      <c r="E14903" s="4">
        <v>2655.2983333333332</v>
      </c>
      <c r="F14903" t="s">
        <v>1423</v>
      </c>
      <c r="G14903" t="s">
        <v>471</v>
      </c>
      <c r="H14903" t="s">
        <v>308</v>
      </c>
      <c r="I14903" t="s">
        <v>309</v>
      </c>
      <c r="J14903" t="s">
        <v>264</v>
      </c>
      <c r="L14903" t="s">
        <v>378</v>
      </c>
      <c r="M14903" t="s">
        <v>379</v>
      </c>
      <c r="N14903" t="s">
        <v>487</v>
      </c>
    </row>
    <row r="14904" spans="1:14" x14ac:dyDescent="0.25">
      <c r="A14904" t="s">
        <v>476</v>
      </c>
      <c r="B14904" s="1">
        <v>45900</v>
      </c>
      <c r="C14904" t="s">
        <v>812</v>
      </c>
      <c r="D14904" t="s">
        <v>813</v>
      </c>
      <c r="E14904" s="4">
        <v>3034.6266666666666</v>
      </c>
      <c r="F14904" t="s">
        <v>1423</v>
      </c>
      <c r="G14904" t="s">
        <v>471</v>
      </c>
      <c r="H14904" t="s">
        <v>308</v>
      </c>
      <c r="I14904" t="s">
        <v>309</v>
      </c>
      <c r="J14904" t="s">
        <v>264</v>
      </c>
      <c r="L14904" t="s">
        <v>378</v>
      </c>
      <c r="M14904" t="s">
        <v>379</v>
      </c>
      <c r="N14904" t="s">
        <v>487</v>
      </c>
    </row>
    <row r="14905" spans="1:14" x14ac:dyDescent="0.25">
      <c r="A14905" t="s">
        <v>476</v>
      </c>
      <c r="B14905" s="1">
        <v>45930</v>
      </c>
      <c r="C14905" t="s">
        <v>812</v>
      </c>
      <c r="D14905" t="s">
        <v>813</v>
      </c>
      <c r="E14905" s="4">
        <v>3413.9549999999999</v>
      </c>
      <c r="F14905" t="s">
        <v>1423</v>
      </c>
      <c r="G14905" t="s">
        <v>471</v>
      </c>
      <c r="H14905" t="s">
        <v>308</v>
      </c>
      <c r="I14905" t="s">
        <v>309</v>
      </c>
      <c r="J14905" t="s">
        <v>264</v>
      </c>
      <c r="L14905" t="s">
        <v>378</v>
      </c>
      <c r="M14905" t="s">
        <v>379</v>
      </c>
      <c r="N14905" t="s">
        <v>487</v>
      </c>
    </row>
    <row r="14906" spans="1:14" x14ac:dyDescent="0.25">
      <c r="A14906" t="s">
        <v>476</v>
      </c>
      <c r="B14906" s="1">
        <v>45961</v>
      </c>
      <c r="C14906" t="s">
        <v>812</v>
      </c>
      <c r="D14906" t="s">
        <v>813</v>
      </c>
      <c r="E14906" s="4">
        <v>3793.2833333333333</v>
      </c>
      <c r="F14906" t="s">
        <v>1423</v>
      </c>
      <c r="G14906" t="s">
        <v>471</v>
      </c>
      <c r="H14906" t="s">
        <v>308</v>
      </c>
      <c r="I14906" t="s">
        <v>309</v>
      </c>
      <c r="J14906" t="s">
        <v>264</v>
      </c>
      <c r="L14906" t="s">
        <v>378</v>
      </c>
      <c r="M14906" t="s">
        <v>379</v>
      </c>
      <c r="N14906" t="s">
        <v>487</v>
      </c>
    </row>
    <row r="14907" spans="1:14" x14ac:dyDescent="0.25">
      <c r="A14907" t="s">
        <v>476</v>
      </c>
      <c r="B14907" s="1">
        <v>45991</v>
      </c>
      <c r="C14907" t="s">
        <v>812</v>
      </c>
      <c r="D14907" t="s">
        <v>813</v>
      </c>
      <c r="E14907" s="4">
        <v>4172.6116666666667</v>
      </c>
      <c r="F14907" t="s">
        <v>1423</v>
      </c>
      <c r="G14907" t="s">
        <v>471</v>
      </c>
      <c r="H14907" t="s">
        <v>308</v>
      </c>
      <c r="I14907" t="s">
        <v>309</v>
      </c>
      <c r="J14907" t="s">
        <v>264</v>
      </c>
      <c r="L14907" t="s">
        <v>378</v>
      </c>
      <c r="M14907" t="s">
        <v>379</v>
      </c>
      <c r="N14907" t="s">
        <v>487</v>
      </c>
    </row>
    <row r="14908" spans="1:14" x14ac:dyDescent="0.25">
      <c r="A14908" t="s">
        <v>476</v>
      </c>
      <c r="B14908" s="1">
        <v>46022</v>
      </c>
      <c r="C14908" t="s">
        <v>812</v>
      </c>
      <c r="D14908" t="s">
        <v>813</v>
      </c>
      <c r="E14908" s="4">
        <v>4551.9399999999996</v>
      </c>
      <c r="F14908" t="s">
        <v>1423</v>
      </c>
      <c r="G14908" t="s">
        <v>471</v>
      </c>
      <c r="H14908" t="s">
        <v>308</v>
      </c>
      <c r="I14908" t="s">
        <v>309</v>
      </c>
      <c r="J14908" t="s">
        <v>264</v>
      </c>
      <c r="L14908" t="s">
        <v>378</v>
      </c>
      <c r="M14908" t="s">
        <v>379</v>
      </c>
      <c r="N14908" t="s">
        <v>487</v>
      </c>
    </row>
    <row r="14909" spans="1:14" x14ac:dyDescent="0.25">
      <c r="A14909" t="s">
        <v>476</v>
      </c>
      <c r="B14909" s="1">
        <v>45747</v>
      </c>
      <c r="C14909" t="s">
        <v>814</v>
      </c>
      <c r="D14909" t="s">
        <v>815</v>
      </c>
      <c r="E14909" s="4">
        <v>2000</v>
      </c>
      <c r="F14909" t="s">
        <v>1423</v>
      </c>
      <c r="G14909" t="s">
        <v>471</v>
      </c>
      <c r="H14909" t="s">
        <v>308</v>
      </c>
      <c r="I14909" t="s">
        <v>309</v>
      </c>
      <c r="J14909" t="s">
        <v>264</v>
      </c>
      <c r="L14909" t="s">
        <v>378</v>
      </c>
      <c r="M14909" t="s">
        <v>379</v>
      </c>
      <c r="N14909" t="s">
        <v>480</v>
      </c>
    </row>
    <row r="14910" spans="1:14" x14ac:dyDescent="0.25">
      <c r="A14910" t="s">
        <v>476</v>
      </c>
      <c r="B14910" s="1">
        <v>45777</v>
      </c>
      <c r="C14910" t="s">
        <v>814</v>
      </c>
      <c r="D14910" t="s">
        <v>815</v>
      </c>
      <c r="E14910" s="4">
        <v>4000</v>
      </c>
      <c r="F14910" t="s">
        <v>1423</v>
      </c>
      <c r="G14910" t="s">
        <v>471</v>
      </c>
      <c r="H14910" t="s">
        <v>308</v>
      </c>
      <c r="I14910" t="s">
        <v>309</v>
      </c>
      <c r="J14910" t="s">
        <v>264</v>
      </c>
      <c r="L14910" t="s">
        <v>378</v>
      </c>
      <c r="M14910" t="s">
        <v>379</v>
      </c>
      <c r="N14910" t="s">
        <v>480</v>
      </c>
    </row>
    <row r="14911" spans="1:14" x14ac:dyDescent="0.25">
      <c r="A14911" t="s">
        <v>476</v>
      </c>
      <c r="B14911" s="1">
        <v>45808</v>
      </c>
      <c r="C14911" t="s">
        <v>814</v>
      </c>
      <c r="D14911" t="s">
        <v>815</v>
      </c>
      <c r="E14911" s="4">
        <v>6000</v>
      </c>
      <c r="F14911" t="s">
        <v>1423</v>
      </c>
      <c r="G14911" t="s">
        <v>471</v>
      </c>
      <c r="H14911" t="s">
        <v>308</v>
      </c>
      <c r="I14911" t="s">
        <v>309</v>
      </c>
      <c r="J14911" t="s">
        <v>264</v>
      </c>
      <c r="L14911" t="s">
        <v>378</v>
      </c>
      <c r="M14911" t="s">
        <v>379</v>
      </c>
      <c r="N14911" t="s">
        <v>480</v>
      </c>
    </row>
    <row r="14912" spans="1:14" x14ac:dyDescent="0.25">
      <c r="A14912" t="s">
        <v>476</v>
      </c>
      <c r="B14912" s="1">
        <v>45838</v>
      </c>
      <c r="C14912" t="s">
        <v>814</v>
      </c>
      <c r="D14912" t="s">
        <v>815</v>
      </c>
      <c r="E14912" s="4">
        <v>8000</v>
      </c>
      <c r="F14912" t="s">
        <v>1423</v>
      </c>
      <c r="G14912" t="s">
        <v>471</v>
      </c>
      <c r="H14912" t="s">
        <v>308</v>
      </c>
      <c r="I14912" t="s">
        <v>309</v>
      </c>
      <c r="J14912" t="s">
        <v>264</v>
      </c>
      <c r="L14912" t="s">
        <v>378</v>
      </c>
      <c r="M14912" t="s">
        <v>379</v>
      </c>
      <c r="N14912" t="s">
        <v>480</v>
      </c>
    </row>
    <row r="14913" spans="1:14" x14ac:dyDescent="0.25">
      <c r="A14913" t="s">
        <v>476</v>
      </c>
      <c r="B14913" s="1">
        <v>45869</v>
      </c>
      <c r="C14913" t="s">
        <v>814</v>
      </c>
      <c r="D14913" t="s">
        <v>815</v>
      </c>
      <c r="E14913" s="4">
        <v>10000</v>
      </c>
      <c r="F14913" t="s">
        <v>1423</v>
      </c>
      <c r="G14913" t="s">
        <v>471</v>
      </c>
      <c r="H14913" t="s">
        <v>308</v>
      </c>
      <c r="I14913" t="s">
        <v>309</v>
      </c>
      <c r="J14913" t="s">
        <v>264</v>
      </c>
      <c r="L14913" t="s">
        <v>378</v>
      </c>
      <c r="M14913" t="s">
        <v>379</v>
      </c>
      <c r="N14913" t="s">
        <v>480</v>
      </c>
    </row>
    <row r="14914" spans="1:14" x14ac:dyDescent="0.25">
      <c r="A14914" t="s">
        <v>476</v>
      </c>
      <c r="B14914" s="1">
        <v>45900</v>
      </c>
      <c r="C14914" t="s">
        <v>814</v>
      </c>
      <c r="D14914" t="s">
        <v>815</v>
      </c>
      <c r="E14914" s="4">
        <v>10000</v>
      </c>
      <c r="F14914" t="s">
        <v>1423</v>
      </c>
      <c r="G14914" t="s">
        <v>471</v>
      </c>
      <c r="H14914" t="s">
        <v>308</v>
      </c>
      <c r="I14914" t="s">
        <v>309</v>
      </c>
      <c r="J14914" t="s">
        <v>264</v>
      </c>
      <c r="L14914" t="s">
        <v>378</v>
      </c>
      <c r="M14914" t="s">
        <v>379</v>
      </c>
      <c r="N14914" t="s">
        <v>480</v>
      </c>
    </row>
    <row r="14915" spans="1:14" x14ac:dyDescent="0.25">
      <c r="A14915" t="s">
        <v>476</v>
      </c>
      <c r="B14915" s="1">
        <v>45930</v>
      </c>
      <c r="C14915" t="s">
        <v>814</v>
      </c>
      <c r="D14915" t="s">
        <v>815</v>
      </c>
      <c r="E14915" s="4">
        <v>10000</v>
      </c>
      <c r="F14915" t="s">
        <v>1423</v>
      </c>
      <c r="G14915" t="s">
        <v>471</v>
      </c>
      <c r="H14915" t="s">
        <v>308</v>
      </c>
      <c r="I14915" t="s">
        <v>309</v>
      </c>
      <c r="J14915" t="s">
        <v>264</v>
      </c>
      <c r="L14915" t="s">
        <v>378</v>
      </c>
      <c r="M14915" t="s">
        <v>379</v>
      </c>
      <c r="N14915" t="s">
        <v>480</v>
      </c>
    </row>
    <row r="14916" spans="1:14" x14ac:dyDescent="0.25">
      <c r="A14916" t="s">
        <v>476</v>
      </c>
      <c r="B14916" s="1">
        <v>45961</v>
      </c>
      <c r="C14916" t="s">
        <v>814</v>
      </c>
      <c r="D14916" t="s">
        <v>815</v>
      </c>
      <c r="E14916" s="4">
        <v>10000</v>
      </c>
      <c r="F14916" t="s">
        <v>1423</v>
      </c>
      <c r="G14916" t="s">
        <v>471</v>
      </c>
      <c r="H14916" t="s">
        <v>308</v>
      </c>
      <c r="I14916" t="s">
        <v>309</v>
      </c>
      <c r="J14916" t="s">
        <v>264</v>
      </c>
      <c r="L14916" t="s">
        <v>378</v>
      </c>
      <c r="M14916" t="s">
        <v>379</v>
      </c>
      <c r="N14916" t="s">
        <v>480</v>
      </c>
    </row>
    <row r="14917" spans="1:14" x14ac:dyDescent="0.25">
      <c r="A14917" t="s">
        <v>476</v>
      </c>
      <c r="B14917" s="1">
        <v>45991</v>
      </c>
      <c r="C14917" t="s">
        <v>814</v>
      </c>
      <c r="D14917" t="s">
        <v>815</v>
      </c>
      <c r="E14917" s="4">
        <v>10000</v>
      </c>
      <c r="F14917" t="s">
        <v>1423</v>
      </c>
      <c r="G14917" t="s">
        <v>471</v>
      </c>
      <c r="H14917" t="s">
        <v>308</v>
      </c>
      <c r="I14917" t="s">
        <v>309</v>
      </c>
      <c r="J14917" t="s">
        <v>264</v>
      </c>
      <c r="L14917" t="s">
        <v>378</v>
      </c>
      <c r="M14917" t="s">
        <v>379</v>
      </c>
      <c r="N14917" t="s">
        <v>480</v>
      </c>
    </row>
    <row r="14918" spans="1:14" x14ac:dyDescent="0.25">
      <c r="A14918" t="s">
        <v>476</v>
      </c>
      <c r="B14918" s="1">
        <v>46022</v>
      </c>
      <c r="C14918" t="s">
        <v>814</v>
      </c>
      <c r="D14918" t="s">
        <v>815</v>
      </c>
      <c r="E14918" s="4">
        <v>10000</v>
      </c>
      <c r="F14918" t="s">
        <v>1423</v>
      </c>
      <c r="G14918" t="s">
        <v>471</v>
      </c>
      <c r="H14918" t="s">
        <v>308</v>
      </c>
      <c r="I14918" t="s">
        <v>309</v>
      </c>
      <c r="J14918" t="s">
        <v>264</v>
      </c>
      <c r="L14918" t="s">
        <v>378</v>
      </c>
      <c r="M14918" t="s">
        <v>379</v>
      </c>
      <c r="N14918" t="s">
        <v>480</v>
      </c>
    </row>
    <row r="14919" spans="1:14" x14ac:dyDescent="0.25">
      <c r="A14919" t="s">
        <v>476</v>
      </c>
      <c r="B14919" s="1">
        <v>45688</v>
      </c>
      <c r="C14919" t="s">
        <v>816</v>
      </c>
      <c r="D14919" t="s">
        <v>817</v>
      </c>
      <c r="E14919" s="4">
        <v>2500</v>
      </c>
      <c r="F14919" t="s">
        <v>1423</v>
      </c>
      <c r="G14919" t="s">
        <v>471</v>
      </c>
      <c r="H14919" t="s">
        <v>308</v>
      </c>
      <c r="I14919" t="s">
        <v>309</v>
      </c>
      <c r="J14919" t="s">
        <v>264</v>
      </c>
      <c r="L14919" t="s">
        <v>378</v>
      </c>
      <c r="M14919" t="s">
        <v>379</v>
      </c>
      <c r="N14919" t="s">
        <v>477</v>
      </c>
    </row>
    <row r="14920" spans="1:14" x14ac:dyDescent="0.25">
      <c r="A14920" t="s">
        <v>476</v>
      </c>
      <c r="B14920" s="1">
        <v>45716</v>
      </c>
      <c r="C14920" t="s">
        <v>816</v>
      </c>
      <c r="D14920" t="s">
        <v>817</v>
      </c>
      <c r="E14920" s="4">
        <v>5000</v>
      </c>
      <c r="F14920" t="s">
        <v>1423</v>
      </c>
      <c r="G14920" t="s">
        <v>471</v>
      </c>
      <c r="H14920" t="s">
        <v>308</v>
      </c>
      <c r="I14920" t="s">
        <v>309</v>
      </c>
      <c r="J14920" t="s">
        <v>264</v>
      </c>
      <c r="L14920" t="s">
        <v>378</v>
      </c>
      <c r="M14920" t="s">
        <v>379</v>
      </c>
      <c r="N14920" t="s">
        <v>477</v>
      </c>
    </row>
    <row r="14921" spans="1:14" x14ac:dyDescent="0.25">
      <c r="A14921" t="s">
        <v>476</v>
      </c>
      <c r="B14921" s="1">
        <v>45747</v>
      </c>
      <c r="C14921" t="s">
        <v>816</v>
      </c>
      <c r="D14921" t="s">
        <v>817</v>
      </c>
      <c r="E14921" s="4">
        <v>7500</v>
      </c>
      <c r="F14921" t="s">
        <v>1423</v>
      </c>
      <c r="G14921" t="s">
        <v>471</v>
      </c>
      <c r="H14921" t="s">
        <v>308</v>
      </c>
      <c r="I14921" t="s">
        <v>309</v>
      </c>
      <c r="J14921" t="s">
        <v>264</v>
      </c>
      <c r="L14921" t="s">
        <v>378</v>
      </c>
      <c r="M14921" t="s">
        <v>379</v>
      </c>
      <c r="N14921" t="s">
        <v>477</v>
      </c>
    </row>
    <row r="14922" spans="1:14" x14ac:dyDescent="0.25">
      <c r="A14922" t="s">
        <v>476</v>
      </c>
      <c r="B14922" s="1">
        <v>45777</v>
      </c>
      <c r="C14922" t="s">
        <v>816</v>
      </c>
      <c r="D14922" t="s">
        <v>817</v>
      </c>
      <c r="E14922" s="4">
        <v>10000</v>
      </c>
      <c r="F14922" t="s">
        <v>1423</v>
      </c>
      <c r="G14922" t="s">
        <v>471</v>
      </c>
      <c r="H14922" t="s">
        <v>308</v>
      </c>
      <c r="I14922" t="s">
        <v>309</v>
      </c>
      <c r="J14922" t="s">
        <v>264</v>
      </c>
      <c r="L14922" t="s">
        <v>378</v>
      </c>
      <c r="M14922" t="s">
        <v>379</v>
      </c>
      <c r="N14922" t="s">
        <v>477</v>
      </c>
    </row>
    <row r="14923" spans="1:14" x14ac:dyDescent="0.25">
      <c r="A14923" t="s">
        <v>476</v>
      </c>
      <c r="B14923" s="1">
        <v>45808</v>
      </c>
      <c r="C14923" t="s">
        <v>816</v>
      </c>
      <c r="D14923" t="s">
        <v>817</v>
      </c>
      <c r="E14923" s="4">
        <v>12500</v>
      </c>
      <c r="F14923" t="s">
        <v>1423</v>
      </c>
      <c r="G14923" t="s">
        <v>471</v>
      </c>
      <c r="H14923" t="s">
        <v>308</v>
      </c>
      <c r="I14923" t="s">
        <v>309</v>
      </c>
      <c r="J14923" t="s">
        <v>264</v>
      </c>
      <c r="L14923" t="s">
        <v>378</v>
      </c>
      <c r="M14923" t="s">
        <v>379</v>
      </c>
      <c r="N14923" t="s">
        <v>477</v>
      </c>
    </row>
    <row r="14924" spans="1:14" x14ac:dyDescent="0.25">
      <c r="A14924" t="s">
        <v>476</v>
      </c>
      <c r="B14924" s="1">
        <v>45838</v>
      </c>
      <c r="C14924" t="s">
        <v>816</v>
      </c>
      <c r="D14924" t="s">
        <v>817</v>
      </c>
      <c r="E14924" s="4">
        <v>15000</v>
      </c>
      <c r="F14924" t="s">
        <v>1423</v>
      </c>
      <c r="G14924" t="s">
        <v>471</v>
      </c>
      <c r="H14924" t="s">
        <v>308</v>
      </c>
      <c r="I14924" t="s">
        <v>309</v>
      </c>
      <c r="J14924" t="s">
        <v>264</v>
      </c>
      <c r="L14924" t="s">
        <v>378</v>
      </c>
      <c r="M14924" t="s">
        <v>379</v>
      </c>
      <c r="N14924" t="s">
        <v>477</v>
      </c>
    </row>
    <row r="14925" spans="1:14" x14ac:dyDescent="0.25">
      <c r="A14925" t="s">
        <v>476</v>
      </c>
      <c r="B14925" s="1">
        <v>45869</v>
      </c>
      <c r="C14925" t="s">
        <v>816</v>
      </c>
      <c r="D14925" t="s">
        <v>817</v>
      </c>
      <c r="E14925" s="4">
        <v>17500</v>
      </c>
      <c r="F14925" t="s">
        <v>1423</v>
      </c>
      <c r="G14925" t="s">
        <v>471</v>
      </c>
      <c r="H14925" t="s">
        <v>308</v>
      </c>
      <c r="I14925" t="s">
        <v>309</v>
      </c>
      <c r="J14925" t="s">
        <v>264</v>
      </c>
      <c r="L14925" t="s">
        <v>378</v>
      </c>
      <c r="M14925" t="s">
        <v>379</v>
      </c>
      <c r="N14925" t="s">
        <v>477</v>
      </c>
    </row>
    <row r="14926" spans="1:14" x14ac:dyDescent="0.25">
      <c r="A14926" t="s">
        <v>476</v>
      </c>
      <c r="B14926" s="1">
        <v>45900</v>
      </c>
      <c r="C14926" t="s">
        <v>816</v>
      </c>
      <c r="D14926" t="s">
        <v>817</v>
      </c>
      <c r="E14926" s="4">
        <v>20000</v>
      </c>
      <c r="F14926" t="s">
        <v>1423</v>
      </c>
      <c r="G14926" t="s">
        <v>471</v>
      </c>
      <c r="H14926" t="s">
        <v>308</v>
      </c>
      <c r="I14926" t="s">
        <v>309</v>
      </c>
      <c r="J14926" t="s">
        <v>264</v>
      </c>
      <c r="L14926" t="s">
        <v>378</v>
      </c>
      <c r="M14926" t="s">
        <v>379</v>
      </c>
      <c r="N14926" t="s">
        <v>477</v>
      </c>
    </row>
    <row r="14927" spans="1:14" x14ac:dyDescent="0.25">
      <c r="A14927" t="s">
        <v>476</v>
      </c>
      <c r="B14927" s="1">
        <v>45930</v>
      </c>
      <c r="C14927" t="s">
        <v>816</v>
      </c>
      <c r="D14927" t="s">
        <v>817</v>
      </c>
      <c r="E14927" s="4">
        <v>22500</v>
      </c>
      <c r="F14927" t="s">
        <v>1423</v>
      </c>
      <c r="G14927" t="s">
        <v>471</v>
      </c>
      <c r="H14927" t="s">
        <v>308</v>
      </c>
      <c r="I14927" t="s">
        <v>309</v>
      </c>
      <c r="J14927" t="s">
        <v>264</v>
      </c>
      <c r="L14927" t="s">
        <v>378</v>
      </c>
      <c r="M14927" t="s">
        <v>379</v>
      </c>
      <c r="N14927" t="s">
        <v>477</v>
      </c>
    </row>
    <row r="14928" spans="1:14" x14ac:dyDescent="0.25">
      <c r="A14928" t="s">
        <v>476</v>
      </c>
      <c r="B14928" s="1">
        <v>45961</v>
      </c>
      <c r="C14928" t="s">
        <v>816</v>
      </c>
      <c r="D14928" t="s">
        <v>817</v>
      </c>
      <c r="E14928" s="4">
        <v>25000</v>
      </c>
      <c r="F14928" t="s">
        <v>1423</v>
      </c>
      <c r="G14928" t="s">
        <v>471</v>
      </c>
      <c r="H14928" t="s">
        <v>308</v>
      </c>
      <c r="I14928" t="s">
        <v>309</v>
      </c>
      <c r="J14928" t="s">
        <v>264</v>
      </c>
      <c r="L14928" t="s">
        <v>378</v>
      </c>
      <c r="M14928" t="s">
        <v>379</v>
      </c>
      <c r="N14928" t="s">
        <v>477</v>
      </c>
    </row>
    <row r="14929" spans="1:14" x14ac:dyDescent="0.25">
      <c r="A14929" t="s">
        <v>476</v>
      </c>
      <c r="B14929" s="1">
        <v>45991</v>
      </c>
      <c r="C14929" t="s">
        <v>816</v>
      </c>
      <c r="D14929" t="s">
        <v>817</v>
      </c>
      <c r="E14929" s="4">
        <v>27500</v>
      </c>
      <c r="F14929" t="s">
        <v>1423</v>
      </c>
      <c r="G14929" t="s">
        <v>471</v>
      </c>
      <c r="H14929" t="s">
        <v>308</v>
      </c>
      <c r="I14929" t="s">
        <v>309</v>
      </c>
      <c r="J14929" t="s">
        <v>264</v>
      </c>
      <c r="L14929" t="s">
        <v>378</v>
      </c>
      <c r="M14929" t="s">
        <v>379</v>
      </c>
      <c r="N14929" t="s">
        <v>477</v>
      </c>
    </row>
    <row r="14930" spans="1:14" x14ac:dyDescent="0.25">
      <c r="A14930" t="s">
        <v>476</v>
      </c>
      <c r="B14930" s="1">
        <v>46022</v>
      </c>
      <c r="C14930" t="s">
        <v>816</v>
      </c>
      <c r="D14930" t="s">
        <v>817</v>
      </c>
      <c r="E14930" s="4">
        <v>30000</v>
      </c>
      <c r="F14930" t="s">
        <v>1423</v>
      </c>
      <c r="G14930" t="s">
        <v>471</v>
      </c>
      <c r="H14930" t="s">
        <v>308</v>
      </c>
      <c r="I14930" t="s">
        <v>309</v>
      </c>
      <c r="J14930" t="s">
        <v>264</v>
      </c>
      <c r="L14930" t="s">
        <v>378</v>
      </c>
      <c r="M14930" t="s">
        <v>379</v>
      </c>
      <c r="N14930" t="s">
        <v>477</v>
      </c>
    </row>
    <row r="14931" spans="1:14" x14ac:dyDescent="0.25">
      <c r="A14931" t="s">
        <v>476</v>
      </c>
      <c r="B14931" s="1">
        <v>45688</v>
      </c>
      <c r="C14931" t="s">
        <v>818</v>
      </c>
      <c r="D14931" t="s">
        <v>819</v>
      </c>
      <c r="E14931" s="4">
        <v>4.6899333333333333</v>
      </c>
      <c r="F14931" t="s">
        <v>1423</v>
      </c>
      <c r="G14931" t="s">
        <v>471</v>
      </c>
      <c r="H14931" t="s">
        <v>311</v>
      </c>
      <c r="I14931" t="s">
        <v>312</v>
      </c>
      <c r="J14931" t="s">
        <v>264</v>
      </c>
      <c r="L14931" t="s">
        <v>378</v>
      </c>
      <c r="M14931" t="s">
        <v>379</v>
      </c>
      <c r="N14931" t="s">
        <v>487</v>
      </c>
    </row>
    <row r="14932" spans="1:14" x14ac:dyDescent="0.25">
      <c r="A14932" t="s">
        <v>476</v>
      </c>
      <c r="B14932" s="1">
        <v>45716</v>
      </c>
      <c r="C14932" t="s">
        <v>818</v>
      </c>
      <c r="D14932" t="s">
        <v>819</v>
      </c>
      <c r="E14932" s="4">
        <v>9.3798666666666666</v>
      </c>
      <c r="F14932" t="s">
        <v>1423</v>
      </c>
      <c r="G14932" t="s">
        <v>471</v>
      </c>
      <c r="H14932" t="s">
        <v>311</v>
      </c>
      <c r="I14932" t="s">
        <v>312</v>
      </c>
      <c r="J14932" t="s">
        <v>264</v>
      </c>
      <c r="L14932" t="s">
        <v>378</v>
      </c>
      <c r="M14932" t="s">
        <v>379</v>
      </c>
      <c r="N14932" t="s">
        <v>487</v>
      </c>
    </row>
    <row r="14933" spans="1:14" x14ac:dyDescent="0.25">
      <c r="A14933" t="s">
        <v>476</v>
      </c>
      <c r="B14933" s="1">
        <v>45747</v>
      </c>
      <c r="C14933" t="s">
        <v>818</v>
      </c>
      <c r="D14933" t="s">
        <v>819</v>
      </c>
      <c r="E14933" s="4">
        <v>14.069800000000001</v>
      </c>
      <c r="F14933" t="s">
        <v>1423</v>
      </c>
      <c r="G14933" t="s">
        <v>471</v>
      </c>
      <c r="H14933" t="s">
        <v>311</v>
      </c>
      <c r="I14933" t="s">
        <v>312</v>
      </c>
      <c r="J14933" t="s">
        <v>264</v>
      </c>
      <c r="L14933" t="s">
        <v>378</v>
      </c>
      <c r="M14933" t="s">
        <v>379</v>
      </c>
      <c r="N14933" t="s">
        <v>487</v>
      </c>
    </row>
    <row r="14934" spans="1:14" x14ac:dyDescent="0.25">
      <c r="A14934" t="s">
        <v>476</v>
      </c>
      <c r="B14934" s="1">
        <v>45777</v>
      </c>
      <c r="C14934" t="s">
        <v>818</v>
      </c>
      <c r="D14934" t="s">
        <v>819</v>
      </c>
      <c r="E14934" s="4">
        <v>18.759733333333333</v>
      </c>
      <c r="F14934" t="s">
        <v>1423</v>
      </c>
      <c r="G14934" t="s">
        <v>471</v>
      </c>
      <c r="H14934" t="s">
        <v>311</v>
      </c>
      <c r="I14934" t="s">
        <v>312</v>
      </c>
      <c r="J14934" t="s">
        <v>264</v>
      </c>
      <c r="L14934" t="s">
        <v>378</v>
      </c>
      <c r="M14934" t="s">
        <v>379</v>
      </c>
      <c r="N14934" t="s">
        <v>487</v>
      </c>
    </row>
    <row r="14935" spans="1:14" x14ac:dyDescent="0.25">
      <c r="A14935" t="s">
        <v>476</v>
      </c>
      <c r="B14935" s="1">
        <v>45808</v>
      </c>
      <c r="C14935" t="s">
        <v>818</v>
      </c>
      <c r="D14935" t="s">
        <v>819</v>
      </c>
      <c r="E14935" s="4">
        <v>23.449666666666666</v>
      </c>
      <c r="F14935" t="s">
        <v>1423</v>
      </c>
      <c r="G14935" t="s">
        <v>471</v>
      </c>
      <c r="H14935" t="s">
        <v>311</v>
      </c>
      <c r="I14935" t="s">
        <v>312</v>
      </c>
      <c r="J14935" t="s">
        <v>264</v>
      </c>
      <c r="L14935" t="s">
        <v>378</v>
      </c>
      <c r="M14935" t="s">
        <v>379</v>
      </c>
      <c r="N14935" t="s">
        <v>487</v>
      </c>
    </row>
    <row r="14936" spans="1:14" x14ac:dyDescent="0.25">
      <c r="A14936" t="s">
        <v>476</v>
      </c>
      <c r="B14936" s="1">
        <v>45838</v>
      </c>
      <c r="C14936" t="s">
        <v>818</v>
      </c>
      <c r="D14936" t="s">
        <v>819</v>
      </c>
      <c r="E14936" s="4">
        <v>28.139599999999998</v>
      </c>
      <c r="F14936" t="s">
        <v>1423</v>
      </c>
      <c r="G14936" t="s">
        <v>471</v>
      </c>
      <c r="H14936" t="s">
        <v>311</v>
      </c>
      <c r="I14936" t="s">
        <v>312</v>
      </c>
      <c r="J14936" t="s">
        <v>264</v>
      </c>
      <c r="L14936" t="s">
        <v>378</v>
      </c>
      <c r="M14936" t="s">
        <v>379</v>
      </c>
      <c r="N14936" t="s">
        <v>487</v>
      </c>
    </row>
    <row r="14937" spans="1:14" x14ac:dyDescent="0.25">
      <c r="A14937" t="s">
        <v>476</v>
      </c>
      <c r="B14937" s="1">
        <v>45869</v>
      </c>
      <c r="C14937" t="s">
        <v>818</v>
      </c>
      <c r="D14937" t="s">
        <v>819</v>
      </c>
      <c r="E14937" s="4">
        <v>32.82953333333333</v>
      </c>
      <c r="F14937" t="s">
        <v>1423</v>
      </c>
      <c r="G14937" t="s">
        <v>471</v>
      </c>
      <c r="H14937" t="s">
        <v>311</v>
      </c>
      <c r="I14937" t="s">
        <v>312</v>
      </c>
      <c r="J14937" t="s">
        <v>264</v>
      </c>
      <c r="L14937" t="s">
        <v>378</v>
      </c>
      <c r="M14937" t="s">
        <v>379</v>
      </c>
      <c r="N14937" t="s">
        <v>487</v>
      </c>
    </row>
    <row r="14938" spans="1:14" x14ac:dyDescent="0.25">
      <c r="A14938" t="s">
        <v>476</v>
      </c>
      <c r="B14938" s="1">
        <v>45900</v>
      </c>
      <c r="C14938" t="s">
        <v>818</v>
      </c>
      <c r="D14938" t="s">
        <v>819</v>
      </c>
      <c r="E14938" s="4">
        <v>37.519466666666666</v>
      </c>
      <c r="F14938" t="s">
        <v>1423</v>
      </c>
      <c r="G14938" t="s">
        <v>471</v>
      </c>
      <c r="H14938" t="s">
        <v>311</v>
      </c>
      <c r="I14938" t="s">
        <v>312</v>
      </c>
      <c r="J14938" t="s">
        <v>264</v>
      </c>
      <c r="L14938" t="s">
        <v>378</v>
      </c>
      <c r="M14938" t="s">
        <v>379</v>
      </c>
      <c r="N14938" t="s">
        <v>487</v>
      </c>
    </row>
    <row r="14939" spans="1:14" x14ac:dyDescent="0.25">
      <c r="A14939" t="s">
        <v>476</v>
      </c>
      <c r="B14939" s="1">
        <v>45930</v>
      </c>
      <c r="C14939" t="s">
        <v>818</v>
      </c>
      <c r="D14939" t="s">
        <v>819</v>
      </c>
      <c r="E14939" s="4">
        <v>42.209400000000002</v>
      </c>
      <c r="F14939" t="s">
        <v>1423</v>
      </c>
      <c r="G14939" t="s">
        <v>471</v>
      </c>
      <c r="H14939" t="s">
        <v>311</v>
      </c>
      <c r="I14939" t="s">
        <v>312</v>
      </c>
      <c r="J14939" t="s">
        <v>264</v>
      </c>
      <c r="L14939" t="s">
        <v>378</v>
      </c>
      <c r="M14939" t="s">
        <v>379</v>
      </c>
      <c r="N14939" t="s">
        <v>487</v>
      </c>
    </row>
    <row r="14940" spans="1:14" x14ac:dyDescent="0.25">
      <c r="A14940" t="s">
        <v>476</v>
      </c>
      <c r="B14940" s="1">
        <v>45961</v>
      </c>
      <c r="C14940" t="s">
        <v>818</v>
      </c>
      <c r="D14940" t="s">
        <v>819</v>
      </c>
      <c r="E14940" s="4">
        <v>46.899333333333338</v>
      </c>
      <c r="F14940" t="s">
        <v>1423</v>
      </c>
      <c r="G14940" t="s">
        <v>471</v>
      </c>
      <c r="H14940" t="s">
        <v>311</v>
      </c>
      <c r="I14940" t="s">
        <v>312</v>
      </c>
      <c r="J14940" t="s">
        <v>264</v>
      </c>
      <c r="L14940" t="s">
        <v>378</v>
      </c>
      <c r="M14940" t="s">
        <v>379</v>
      </c>
      <c r="N14940" t="s">
        <v>487</v>
      </c>
    </row>
    <row r="14941" spans="1:14" x14ac:dyDescent="0.25">
      <c r="A14941" t="s">
        <v>476</v>
      </c>
      <c r="B14941" s="1">
        <v>45991</v>
      </c>
      <c r="C14941" t="s">
        <v>818</v>
      </c>
      <c r="D14941" t="s">
        <v>819</v>
      </c>
      <c r="E14941" s="4">
        <v>51.589266666666674</v>
      </c>
      <c r="F14941" t="s">
        <v>1423</v>
      </c>
      <c r="G14941" t="s">
        <v>471</v>
      </c>
      <c r="H14941" t="s">
        <v>311</v>
      </c>
      <c r="I14941" t="s">
        <v>312</v>
      </c>
      <c r="J14941" t="s">
        <v>264</v>
      </c>
      <c r="L14941" t="s">
        <v>378</v>
      </c>
      <c r="M14941" t="s">
        <v>379</v>
      </c>
      <c r="N14941" t="s">
        <v>487</v>
      </c>
    </row>
    <row r="14942" spans="1:14" x14ac:dyDescent="0.25">
      <c r="A14942" t="s">
        <v>476</v>
      </c>
      <c r="B14942" s="1">
        <v>46022</v>
      </c>
      <c r="C14942" t="s">
        <v>818</v>
      </c>
      <c r="D14942" t="s">
        <v>819</v>
      </c>
      <c r="E14942" s="4">
        <v>56.27920000000001</v>
      </c>
      <c r="F14942" t="s">
        <v>1423</v>
      </c>
      <c r="G14942" t="s">
        <v>471</v>
      </c>
      <c r="H14942" t="s">
        <v>311</v>
      </c>
      <c r="I14942" t="s">
        <v>312</v>
      </c>
      <c r="J14942" t="s">
        <v>264</v>
      </c>
      <c r="L14942" t="s">
        <v>378</v>
      </c>
      <c r="M14942" t="s">
        <v>379</v>
      </c>
      <c r="N14942" t="s">
        <v>487</v>
      </c>
    </row>
    <row r="14943" spans="1:14" x14ac:dyDescent="0.25">
      <c r="A14943" t="s">
        <v>476</v>
      </c>
      <c r="B14943" s="1">
        <v>45688</v>
      </c>
      <c r="C14943" t="s">
        <v>820</v>
      </c>
      <c r="D14943" t="s">
        <v>821</v>
      </c>
      <c r="E14943" s="4">
        <v>16.09289166666667</v>
      </c>
      <c r="F14943" t="s">
        <v>1423</v>
      </c>
      <c r="G14943" t="s">
        <v>471</v>
      </c>
      <c r="H14943" t="s">
        <v>311</v>
      </c>
      <c r="I14943" t="s">
        <v>312</v>
      </c>
      <c r="J14943" t="s">
        <v>264</v>
      </c>
      <c r="L14943" t="s">
        <v>378</v>
      </c>
      <c r="M14943" t="s">
        <v>379</v>
      </c>
      <c r="N14943" t="s">
        <v>487</v>
      </c>
    </row>
    <row r="14944" spans="1:14" x14ac:dyDescent="0.25">
      <c r="A14944" t="s">
        <v>476</v>
      </c>
      <c r="B14944" s="1">
        <v>45716</v>
      </c>
      <c r="C14944" t="s">
        <v>820</v>
      </c>
      <c r="D14944" t="s">
        <v>821</v>
      </c>
      <c r="E14944" s="4">
        <v>32.18578333333334</v>
      </c>
      <c r="F14944" t="s">
        <v>1423</v>
      </c>
      <c r="G14944" t="s">
        <v>471</v>
      </c>
      <c r="H14944" t="s">
        <v>311</v>
      </c>
      <c r="I14944" t="s">
        <v>312</v>
      </c>
      <c r="J14944" t="s">
        <v>264</v>
      </c>
      <c r="L14944" t="s">
        <v>378</v>
      </c>
      <c r="M14944" t="s">
        <v>379</v>
      </c>
      <c r="N14944" t="s">
        <v>487</v>
      </c>
    </row>
    <row r="14945" spans="1:14" x14ac:dyDescent="0.25">
      <c r="A14945" t="s">
        <v>476</v>
      </c>
      <c r="B14945" s="1">
        <v>45747</v>
      </c>
      <c r="C14945" t="s">
        <v>820</v>
      </c>
      <c r="D14945" t="s">
        <v>821</v>
      </c>
      <c r="E14945" s="4">
        <v>48.278675000000007</v>
      </c>
      <c r="F14945" t="s">
        <v>1423</v>
      </c>
      <c r="G14945" t="s">
        <v>471</v>
      </c>
      <c r="H14945" t="s">
        <v>311</v>
      </c>
      <c r="I14945" t="s">
        <v>312</v>
      </c>
      <c r="J14945" t="s">
        <v>264</v>
      </c>
      <c r="L14945" t="s">
        <v>378</v>
      </c>
      <c r="M14945" t="s">
        <v>379</v>
      </c>
      <c r="N14945" t="s">
        <v>487</v>
      </c>
    </row>
    <row r="14946" spans="1:14" x14ac:dyDescent="0.25">
      <c r="A14946" t="s">
        <v>476</v>
      </c>
      <c r="B14946" s="1">
        <v>45777</v>
      </c>
      <c r="C14946" t="s">
        <v>820</v>
      </c>
      <c r="D14946" t="s">
        <v>821</v>
      </c>
      <c r="E14946" s="4">
        <v>64.371566666666681</v>
      </c>
      <c r="F14946" t="s">
        <v>1423</v>
      </c>
      <c r="G14946" t="s">
        <v>471</v>
      </c>
      <c r="H14946" t="s">
        <v>311</v>
      </c>
      <c r="I14946" t="s">
        <v>312</v>
      </c>
      <c r="J14946" t="s">
        <v>264</v>
      </c>
      <c r="L14946" t="s">
        <v>378</v>
      </c>
      <c r="M14946" t="s">
        <v>379</v>
      </c>
      <c r="N14946" t="s">
        <v>487</v>
      </c>
    </row>
    <row r="14947" spans="1:14" x14ac:dyDescent="0.25">
      <c r="A14947" t="s">
        <v>476</v>
      </c>
      <c r="B14947" s="1">
        <v>45808</v>
      </c>
      <c r="C14947" t="s">
        <v>820</v>
      </c>
      <c r="D14947" t="s">
        <v>821</v>
      </c>
      <c r="E14947" s="4">
        <v>80.464458333333354</v>
      </c>
      <c r="F14947" t="s">
        <v>1423</v>
      </c>
      <c r="G14947" t="s">
        <v>471</v>
      </c>
      <c r="H14947" t="s">
        <v>311</v>
      </c>
      <c r="I14947" t="s">
        <v>312</v>
      </c>
      <c r="J14947" t="s">
        <v>264</v>
      </c>
      <c r="L14947" t="s">
        <v>378</v>
      </c>
      <c r="M14947" t="s">
        <v>379</v>
      </c>
      <c r="N14947" t="s">
        <v>487</v>
      </c>
    </row>
    <row r="14948" spans="1:14" x14ac:dyDescent="0.25">
      <c r="A14948" t="s">
        <v>476</v>
      </c>
      <c r="B14948" s="1">
        <v>45838</v>
      </c>
      <c r="C14948" t="s">
        <v>820</v>
      </c>
      <c r="D14948" t="s">
        <v>821</v>
      </c>
      <c r="E14948" s="4">
        <v>96.557350000000028</v>
      </c>
      <c r="F14948" t="s">
        <v>1423</v>
      </c>
      <c r="G14948" t="s">
        <v>471</v>
      </c>
      <c r="H14948" t="s">
        <v>311</v>
      </c>
      <c r="I14948" t="s">
        <v>312</v>
      </c>
      <c r="J14948" t="s">
        <v>264</v>
      </c>
      <c r="L14948" t="s">
        <v>378</v>
      </c>
      <c r="M14948" t="s">
        <v>379</v>
      </c>
      <c r="N14948" t="s">
        <v>487</v>
      </c>
    </row>
    <row r="14949" spans="1:14" x14ac:dyDescent="0.25">
      <c r="A14949" t="s">
        <v>476</v>
      </c>
      <c r="B14949" s="1">
        <v>45869</v>
      </c>
      <c r="C14949" t="s">
        <v>820</v>
      </c>
      <c r="D14949" t="s">
        <v>821</v>
      </c>
      <c r="E14949" s="4">
        <v>112.6502416666667</v>
      </c>
      <c r="F14949" t="s">
        <v>1423</v>
      </c>
      <c r="G14949" t="s">
        <v>471</v>
      </c>
      <c r="H14949" t="s">
        <v>311</v>
      </c>
      <c r="I14949" t="s">
        <v>312</v>
      </c>
      <c r="J14949" t="s">
        <v>264</v>
      </c>
      <c r="L14949" t="s">
        <v>378</v>
      </c>
      <c r="M14949" t="s">
        <v>379</v>
      </c>
      <c r="N14949" t="s">
        <v>487</v>
      </c>
    </row>
    <row r="14950" spans="1:14" x14ac:dyDescent="0.25">
      <c r="A14950" t="s">
        <v>476</v>
      </c>
      <c r="B14950" s="1">
        <v>45900</v>
      </c>
      <c r="C14950" t="s">
        <v>820</v>
      </c>
      <c r="D14950" t="s">
        <v>821</v>
      </c>
      <c r="E14950" s="4">
        <v>128.74313333333336</v>
      </c>
      <c r="F14950" t="s">
        <v>1423</v>
      </c>
      <c r="G14950" t="s">
        <v>471</v>
      </c>
      <c r="H14950" t="s">
        <v>311</v>
      </c>
      <c r="I14950" t="s">
        <v>312</v>
      </c>
      <c r="J14950" t="s">
        <v>264</v>
      </c>
      <c r="L14950" t="s">
        <v>378</v>
      </c>
      <c r="M14950" t="s">
        <v>379</v>
      </c>
      <c r="N14950" t="s">
        <v>487</v>
      </c>
    </row>
    <row r="14951" spans="1:14" x14ac:dyDescent="0.25">
      <c r="A14951" t="s">
        <v>476</v>
      </c>
      <c r="B14951" s="1">
        <v>45930</v>
      </c>
      <c r="C14951" t="s">
        <v>820</v>
      </c>
      <c r="D14951" t="s">
        <v>821</v>
      </c>
      <c r="E14951" s="4">
        <v>144.83602500000003</v>
      </c>
      <c r="F14951" t="s">
        <v>1423</v>
      </c>
      <c r="G14951" t="s">
        <v>471</v>
      </c>
      <c r="H14951" t="s">
        <v>311</v>
      </c>
      <c r="I14951" t="s">
        <v>312</v>
      </c>
      <c r="J14951" t="s">
        <v>264</v>
      </c>
      <c r="L14951" t="s">
        <v>378</v>
      </c>
      <c r="M14951" t="s">
        <v>379</v>
      </c>
      <c r="N14951" t="s">
        <v>487</v>
      </c>
    </row>
    <row r="14952" spans="1:14" x14ac:dyDescent="0.25">
      <c r="A14952" t="s">
        <v>476</v>
      </c>
      <c r="B14952" s="1">
        <v>45961</v>
      </c>
      <c r="C14952" t="s">
        <v>820</v>
      </c>
      <c r="D14952" t="s">
        <v>821</v>
      </c>
      <c r="E14952" s="4">
        <v>160.92891666666671</v>
      </c>
      <c r="F14952" t="s">
        <v>1423</v>
      </c>
      <c r="G14952" t="s">
        <v>471</v>
      </c>
      <c r="H14952" t="s">
        <v>311</v>
      </c>
      <c r="I14952" t="s">
        <v>312</v>
      </c>
      <c r="J14952" t="s">
        <v>264</v>
      </c>
      <c r="L14952" t="s">
        <v>378</v>
      </c>
      <c r="M14952" t="s">
        <v>379</v>
      </c>
      <c r="N14952" t="s">
        <v>487</v>
      </c>
    </row>
    <row r="14953" spans="1:14" x14ac:dyDescent="0.25">
      <c r="A14953" t="s">
        <v>476</v>
      </c>
      <c r="B14953" s="1">
        <v>45991</v>
      </c>
      <c r="C14953" t="s">
        <v>820</v>
      </c>
      <c r="D14953" t="s">
        <v>821</v>
      </c>
      <c r="E14953" s="4">
        <v>177.02180833333338</v>
      </c>
      <c r="F14953" t="s">
        <v>1423</v>
      </c>
      <c r="G14953" t="s">
        <v>471</v>
      </c>
      <c r="H14953" t="s">
        <v>311</v>
      </c>
      <c r="I14953" t="s">
        <v>312</v>
      </c>
      <c r="J14953" t="s">
        <v>264</v>
      </c>
      <c r="L14953" t="s">
        <v>378</v>
      </c>
      <c r="M14953" t="s">
        <v>379</v>
      </c>
      <c r="N14953" t="s">
        <v>487</v>
      </c>
    </row>
    <row r="14954" spans="1:14" x14ac:dyDescent="0.25">
      <c r="A14954" t="s">
        <v>476</v>
      </c>
      <c r="B14954" s="1">
        <v>46022</v>
      </c>
      <c r="C14954" t="s">
        <v>820</v>
      </c>
      <c r="D14954" t="s">
        <v>821</v>
      </c>
      <c r="E14954" s="4">
        <v>193.11470000000006</v>
      </c>
      <c r="F14954" t="s">
        <v>1423</v>
      </c>
      <c r="G14954" t="s">
        <v>471</v>
      </c>
      <c r="H14954" t="s">
        <v>311</v>
      </c>
      <c r="I14954" t="s">
        <v>312</v>
      </c>
      <c r="J14954" t="s">
        <v>264</v>
      </c>
      <c r="L14954" t="s">
        <v>378</v>
      </c>
      <c r="M14954" t="s">
        <v>379</v>
      </c>
      <c r="N14954" t="s">
        <v>487</v>
      </c>
    </row>
    <row r="14955" spans="1:14" x14ac:dyDescent="0.25">
      <c r="A14955" t="s">
        <v>476</v>
      </c>
      <c r="B14955" s="1">
        <v>45688</v>
      </c>
      <c r="C14955" t="s">
        <v>822</v>
      </c>
      <c r="D14955" t="s">
        <v>823</v>
      </c>
      <c r="E14955" s="4">
        <v>350</v>
      </c>
      <c r="F14955" t="s">
        <v>1423</v>
      </c>
      <c r="G14955" t="s">
        <v>471</v>
      </c>
      <c r="H14955" t="s">
        <v>308</v>
      </c>
      <c r="I14955" t="s">
        <v>309</v>
      </c>
      <c r="J14955" t="s">
        <v>264</v>
      </c>
      <c r="L14955" t="s">
        <v>378</v>
      </c>
      <c r="M14955" t="s">
        <v>379</v>
      </c>
      <c r="N14955" t="s">
        <v>477</v>
      </c>
    </row>
    <row r="14956" spans="1:14" x14ac:dyDescent="0.25">
      <c r="A14956" t="s">
        <v>476</v>
      </c>
      <c r="B14956" s="1">
        <v>45716</v>
      </c>
      <c r="C14956" t="s">
        <v>822</v>
      </c>
      <c r="D14956" t="s">
        <v>823</v>
      </c>
      <c r="E14956" s="4">
        <v>700</v>
      </c>
      <c r="F14956" t="s">
        <v>1423</v>
      </c>
      <c r="G14956" t="s">
        <v>471</v>
      </c>
      <c r="H14956" t="s">
        <v>308</v>
      </c>
      <c r="I14956" t="s">
        <v>309</v>
      </c>
      <c r="J14956" t="s">
        <v>264</v>
      </c>
      <c r="L14956" t="s">
        <v>378</v>
      </c>
      <c r="M14956" t="s">
        <v>379</v>
      </c>
      <c r="N14956" t="s">
        <v>477</v>
      </c>
    </row>
    <row r="14957" spans="1:14" x14ac:dyDescent="0.25">
      <c r="A14957" t="s">
        <v>476</v>
      </c>
      <c r="B14957" s="1">
        <v>45747</v>
      </c>
      <c r="C14957" t="s">
        <v>822</v>
      </c>
      <c r="D14957" t="s">
        <v>823</v>
      </c>
      <c r="E14957" s="4">
        <v>1050</v>
      </c>
      <c r="F14957" t="s">
        <v>1423</v>
      </c>
      <c r="G14957" t="s">
        <v>471</v>
      </c>
      <c r="H14957" t="s">
        <v>308</v>
      </c>
      <c r="I14957" t="s">
        <v>309</v>
      </c>
      <c r="J14957" t="s">
        <v>264</v>
      </c>
      <c r="L14957" t="s">
        <v>378</v>
      </c>
      <c r="M14957" t="s">
        <v>379</v>
      </c>
      <c r="N14957" t="s">
        <v>477</v>
      </c>
    </row>
    <row r="14958" spans="1:14" x14ac:dyDescent="0.25">
      <c r="A14958" t="s">
        <v>476</v>
      </c>
      <c r="B14958" s="1">
        <v>45777</v>
      </c>
      <c r="C14958" t="s">
        <v>822</v>
      </c>
      <c r="D14958" t="s">
        <v>823</v>
      </c>
      <c r="E14958" s="4">
        <v>1400</v>
      </c>
      <c r="F14958" t="s">
        <v>1423</v>
      </c>
      <c r="G14958" t="s">
        <v>471</v>
      </c>
      <c r="H14958" t="s">
        <v>308</v>
      </c>
      <c r="I14958" t="s">
        <v>309</v>
      </c>
      <c r="J14958" t="s">
        <v>264</v>
      </c>
      <c r="L14958" t="s">
        <v>378</v>
      </c>
      <c r="M14958" t="s">
        <v>379</v>
      </c>
      <c r="N14958" t="s">
        <v>477</v>
      </c>
    </row>
    <row r="14959" spans="1:14" x14ac:dyDescent="0.25">
      <c r="A14959" t="s">
        <v>476</v>
      </c>
      <c r="B14959" s="1">
        <v>45808</v>
      </c>
      <c r="C14959" t="s">
        <v>822</v>
      </c>
      <c r="D14959" t="s">
        <v>823</v>
      </c>
      <c r="E14959" s="4">
        <v>1750</v>
      </c>
      <c r="F14959" t="s">
        <v>1423</v>
      </c>
      <c r="G14959" t="s">
        <v>471</v>
      </c>
      <c r="H14959" t="s">
        <v>308</v>
      </c>
      <c r="I14959" t="s">
        <v>309</v>
      </c>
      <c r="J14959" t="s">
        <v>264</v>
      </c>
      <c r="L14959" t="s">
        <v>378</v>
      </c>
      <c r="M14959" t="s">
        <v>379</v>
      </c>
      <c r="N14959" t="s">
        <v>477</v>
      </c>
    </row>
    <row r="14960" spans="1:14" x14ac:dyDescent="0.25">
      <c r="A14960" t="s">
        <v>476</v>
      </c>
      <c r="B14960" s="1">
        <v>45838</v>
      </c>
      <c r="C14960" t="s">
        <v>822</v>
      </c>
      <c r="D14960" t="s">
        <v>823</v>
      </c>
      <c r="E14960" s="4">
        <v>2100</v>
      </c>
      <c r="F14960" t="s">
        <v>1423</v>
      </c>
      <c r="G14960" t="s">
        <v>471</v>
      </c>
      <c r="H14960" t="s">
        <v>308</v>
      </c>
      <c r="I14960" t="s">
        <v>309</v>
      </c>
      <c r="J14960" t="s">
        <v>264</v>
      </c>
      <c r="L14960" t="s">
        <v>378</v>
      </c>
      <c r="M14960" t="s">
        <v>379</v>
      </c>
      <c r="N14960" t="s">
        <v>477</v>
      </c>
    </row>
    <row r="14961" spans="1:14" x14ac:dyDescent="0.25">
      <c r="A14961" t="s">
        <v>476</v>
      </c>
      <c r="B14961" s="1">
        <v>45869</v>
      </c>
      <c r="C14961" t="s">
        <v>822</v>
      </c>
      <c r="D14961" t="s">
        <v>823</v>
      </c>
      <c r="E14961" s="4">
        <v>2450</v>
      </c>
      <c r="F14961" t="s">
        <v>1423</v>
      </c>
      <c r="G14961" t="s">
        <v>471</v>
      </c>
      <c r="H14961" t="s">
        <v>308</v>
      </c>
      <c r="I14961" t="s">
        <v>309</v>
      </c>
      <c r="J14961" t="s">
        <v>264</v>
      </c>
      <c r="L14961" t="s">
        <v>378</v>
      </c>
      <c r="M14961" t="s">
        <v>379</v>
      </c>
      <c r="N14961" t="s">
        <v>477</v>
      </c>
    </row>
    <row r="14962" spans="1:14" x14ac:dyDescent="0.25">
      <c r="A14962" t="s">
        <v>476</v>
      </c>
      <c r="B14962" s="1">
        <v>45900</v>
      </c>
      <c r="C14962" t="s">
        <v>822</v>
      </c>
      <c r="D14962" t="s">
        <v>823</v>
      </c>
      <c r="E14962" s="4">
        <v>2800</v>
      </c>
      <c r="F14962" t="s">
        <v>1423</v>
      </c>
      <c r="G14962" t="s">
        <v>471</v>
      </c>
      <c r="H14962" t="s">
        <v>308</v>
      </c>
      <c r="I14962" t="s">
        <v>309</v>
      </c>
      <c r="J14962" t="s">
        <v>264</v>
      </c>
      <c r="L14962" t="s">
        <v>378</v>
      </c>
      <c r="M14962" t="s">
        <v>379</v>
      </c>
      <c r="N14962" t="s">
        <v>477</v>
      </c>
    </row>
    <row r="14963" spans="1:14" x14ac:dyDescent="0.25">
      <c r="A14963" t="s">
        <v>476</v>
      </c>
      <c r="B14963" s="1">
        <v>45930</v>
      </c>
      <c r="C14963" t="s">
        <v>822</v>
      </c>
      <c r="D14963" t="s">
        <v>823</v>
      </c>
      <c r="E14963" s="4">
        <v>3150</v>
      </c>
      <c r="F14963" t="s">
        <v>1423</v>
      </c>
      <c r="G14963" t="s">
        <v>471</v>
      </c>
      <c r="H14963" t="s">
        <v>308</v>
      </c>
      <c r="I14963" t="s">
        <v>309</v>
      </c>
      <c r="J14963" t="s">
        <v>264</v>
      </c>
      <c r="L14963" t="s">
        <v>378</v>
      </c>
      <c r="M14963" t="s">
        <v>379</v>
      </c>
      <c r="N14963" t="s">
        <v>477</v>
      </c>
    </row>
    <row r="14964" spans="1:14" x14ac:dyDescent="0.25">
      <c r="A14964" t="s">
        <v>476</v>
      </c>
      <c r="B14964" s="1">
        <v>45961</v>
      </c>
      <c r="C14964" t="s">
        <v>822</v>
      </c>
      <c r="D14964" t="s">
        <v>823</v>
      </c>
      <c r="E14964" s="4">
        <v>3500</v>
      </c>
      <c r="F14964" t="s">
        <v>1423</v>
      </c>
      <c r="G14964" t="s">
        <v>471</v>
      </c>
      <c r="H14964" t="s">
        <v>308</v>
      </c>
      <c r="I14964" t="s">
        <v>309</v>
      </c>
      <c r="J14964" t="s">
        <v>264</v>
      </c>
      <c r="L14964" t="s">
        <v>378</v>
      </c>
      <c r="M14964" t="s">
        <v>379</v>
      </c>
      <c r="N14964" t="s">
        <v>477</v>
      </c>
    </row>
    <row r="14965" spans="1:14" x14ac:dyDescent="0.25">
      <c r="A14965" t="s">
        <v>476</v>
      </c>
      <c r="B14965" s="1">
        <v>45991</v>
      </c>
      <c r="C14965" t="s">
        <v>822</v>
      </c>
      <c r="D14965" t="s">
        <v>823</v>
      </c>
      <c r="E14965" s="4">
        <v>3850</v>
      </c>
      <c r="F14965" t="s">
        <v>1423</v>
      </c>
      <c r="G14965" t="s">
        <v>471</v>
      </c>
      <c r="H14965" t="s">
        <v>308</v>
      </c>
      <c r="I14965" t="s">
        <v>309</v>
      </c>
      <c r="J14965" t="s">
        <v>264</v>
      </c>
      <c r="L14965" t="s">
        <v>378</v>
      </c>
      <c r="M14965" t="s">
        <v>379</v>
      </c>
      <c r="N14965" t="s">
        <v>477</v>
      </c>
    </row>
    <row r="14966" spans="1:14" x14ac:dyDescent="0.25">
      <c r="A14966" t="s">
        <v>476</v>
      </c>
      <c r="B14966" s="1">
        <v>46022</v>
      </c>
      <c r="C14966" t="s">
        <v>822</v>
      </c>
      <c r="D14966" t="s">
        <v>823</v>
      </c>
      <c r="E14966" s="4">
        <v>4200</v>
      </c>
      <c r="F14966" t="s">
        <v>1423</v>
      </c>
      <c r="G14966" t="s">
        <v>471</v>
      </c>
      <c r="H14966" t="s">
        <v>308</v>
      </c>
      <c r="I14966" t="s">
        <v>309</v>
      </c>
      <c r="J14966" t="s">
        <v>264</v>
      </c>
      <c r="L14966" t="s">
        <v>378</v>
      </c>
      <c r="M14966" t="s">
        <v>379</v>
      </c>
      <c r="N14966" t="s">
        <v>477</v>
      </c>
    </row>
    <row r="14967" spans="1:14" x14ac:dyDescent="0.25">
      <c r="A14967" t="s">
        <v>476</v>
      </c>
      <c r="B14967" s="1">
        <v>45688</v>
      </c>
      <c r="C14967" t="s">
        <v>828</v>
      </c>
      <c r="D14967" t="s">
        <v>829</v>
      </c>
      <c r="E14967" s="4">
        <v>75.412308333333328</v>
      </c>
      <c r="F14967" t="s">
        <v>1423</v>
      </c>
      <c r="G14967" t="s">
        <v>471</v>
      </c>
      <c r="H14967" t="s">
        <v>308</v>
      </c>
      <c r="I14967" t="s">
        <v>309</v>
      </c>
      <c r="J14967" t="s">
        <v>264</v>
      </c>
      <c r="L14967" t="s">
        <v>378</v>
      </c>
      <c r="M14967" t="s">
        <v>379</v>
      </c>
      <c r="N14967" t="s">
        <v>487</v>
      </c>
    </row>
    <row r="14968" spans="1:14" x14ac:dyDescent="0.25">
      <c r="A14968" t="s">
        <v>476</v>
      </c>
      <c r="B14968" s="1">
        <v>45716</v>
      </c>
      <c r="C14968" t="s">
        <v>828</v>
      </c>
      <c r="D14968" t="s">
        <v>829</v>
      </c>
      <c r="E14968" s="4">
        <v>150.82461666666666</v>
      </c>
      <c r="F14968" t="s">
        <v>1423</v>
      </c>
      <c r="G14968" t="s">
        <v>471</v>
      </c>
      <c r="H14968" t="s">
        <v>308</v>
      </c>
      <c r="I14968" t="s">
        <v>309</v>
      </c>
      <c r="J14968" t="s">
        <v>264</v>
      </c>
      <c r="L14968" t="s">
        <v>378</v>
      </c>
      <c r="M14968" t="s">
        <v>379</v>
      </c>
      <c r="N14968" t="s">
        <v>487</v>
      </c>
    </row>
    <row r="14969" spans="1:14" x14ac:dyDescent="0.25">
      <c r="A14969" t="s">
        <v>476</v>
      </c>
      <c r="B14969" s="1">
        <v>45747</v>
      </c>
      <c r="C14969" t="s">
        <v>828</v>
      </c>
      <c r="D14969" t="s">
        <v>829</v>
      </c>
      <c r="E14969" s="4">
        <v>226.23692499999999</v>
      </c>
      <c r="F14969" t="s">
        <v>1423</v>
      </c>
      <c r="G14969" t="s">
        <v>471</v>
      </c>
      <c r="H14969" t="s">
        <v>308</v>
      </c>
      <c r="I14969" t="s">
        <v>309</v>
      </c>
      <c r="J14969" t="s">
        <v>264</v>
      </c>
      <c r="L14969" t="s">
        <v>378</v>
      </c>
      <c r="M14969" t="s">
        <v>379</v>
      </c>
      <c r="N14969" t="s">
        <v>487</v>
      </c>
    </row>
    <row r="14970" spans="1:14" x14ac:dyDescent="0.25">
      <c r="A14970" t="s">
        <v>476</v>
      </c>
      <c r="B14970" s="1">
        <v>45777</v>
      </c>
      <c r="C14970" t="s">
        <v>828</v>
      </c>
      <c r="D14970" t="s">
        <v>829</v>
      </c>
      <c r="E14970" s="4">
        <v>301.64923333333331</v>
      </c>
      <c r="F14970" t="s">
        <v>1423</v>
      </c>
      <c r="G14970" t="s">
        <v>471</v>
      </c>
      <c r="H14970" t="s">
        <v>308</v>
      </c>
      <c r="I14970" t="s">
        <v>309</v>
      </c>
      <c r="J14970" t="s">
        <v>264</v>
      </c>
      <c r="L14970" t="s">
        <v>378</v>
      </c>
      <c r="M14970" t="s">
        <v>379</v>
      </c>
      <c r="N14970" t="s">
        <v>487</v>
      </c>
    </row>
    <row r="14971" spans="1:14" x14ac:dyDescent="0.25">
      <c r="A14971" t="s">
        <v>476</v>
      </c>
      <c r="B14971" s="1">
        <v>45808</v>
      </c>
      <c r="C14971" t="s">
        <v>828</v>
      </c>
      <c r="D14971" t="s">
        <v>829</v>
      </c>
      <c r="E14971" s="4">
        <v>377.06154166666664</v>
      </c>
      <c r="F14971" t="s">
        <v>1423</v>
      </c>
      <c r="G14971" t="s">
        <v>471</v>
      </c>
      <c r="H14971" t="s">
        <v>308</v>
      </c>
      <c r="I14971" t="s">
        <v>309</v>
      </c>
      <c r="J14971" t="s">
        <v>264</v>
      </c>
      <c r="L14971" t="s">
        <v>378</v>
      </c>
      <c r="M14971" t="s">
        <v>379</v>
      </c>
      <c r="N14971" t="s">
        <v>487</v>
      </c>
    </row>
    <row r="14972" spans="1:14" x14ac:dyDescent="0.25">
      <c r="A14972" t="s">
        <v>476</v>
      </c>
      <c r="B14972" s="1">
        <v>45838</v>
      </c>
      <c r="C14972" t="s">
        <v>828</v>
      </c>
      <c r="D14972" t="s">
        <v>829</v>
      </c>
      <c r="E14972" s="4">
        <v>452.47384999999997</v>
      </c>
      <c r="F14972" t="s">
        <v>1423</v>
      </c>
      <c r="G14972" t="s">
        <v>471</v>
      </c>
      <c r="H14972" t="s">
        <v>308</v>
      </c>
      <c r="I14972" t="s">
        <v>309</v>
      </c>
      <c r="J14972" t="s">
        <v>264</v>
      </c>
      <c r="L14972" t="s">
        <v>378</v>
      </c>
      <c r="M14972" t="s">
        <v>379</v>
      </c>
      <c r="N14972" t="s">
        <v>487</v>
      </c>
    </row>
    <row r="14973" spans="1:14" x14ac:dyDescent="0.25">
      <c r="A14973" t="s">
        <v>476</v>
      </c>
      <c r="B14973" s="1">
        <v>45869</v>
      </c>
      <c r="C14973" t="s">
        <v>828</v>
      </c>
      <c r="D14973" t="s">
        <v>829</v>
      </c>
      <c r="E14973" s="4">
        <v>527.88615833333324</v>
      </c>
      <c r="F14973" t="s">
        <v>1423</v>
      </c>
      <c r="G14973" t="s">
        <v>471</v>
      </c>
      <c r="H14973" t="s">
        <v>308</v>
      </c>
      <c r="I14973" t="s">
        <v>309</v>
      </c>
      <c r="J14973" t="s">
        <v>264</v>
      </c>
      <c r="L14973" t="s">
        <v>378</v>
      </c>
      <c r="M14973" t="s">
        <v>379</v>
      </c>
      <c r="N14973" t="s">
        <v>487</v>
      </c>
    </row>
    <row r="14974" spans="1:14" x14ac:dyDescent="0.25">
      <c r="A14974" t="s">
        <v>476</v>
      </c>
      <c r="B14974" s="1">
        <v>45900</v>
      </c>
      <c r="C14974" t="s">
        <v>828</v>
      </c>
      <c r="D14974" t="s">
        <v>829</v>
      </c>
      <c r="E14974" s="4">
        <v>603.29846666666663</v>
      </c>
      <c r="F14974" t="s">
        <v>1423</v>
      </c>
      <c r="G14974" t="s">
        <v>471</v>
      </c>
      <c r="H14974" t="s">
        <v>308</v>
      </c>
      <c r="I14974" t="s">
        <v>309</v>
      </c>
      <c r="J14974" t="s">
        <v>264</v>
      </c>
      <c r="L14974" t="s">
        <v>378</v>
      </c>
      <c r="M14974" t="s">
        <v>379</v>
      </c>
      <c r="N14974" t="s">
        <v>487</v>
      </c>
    </row>
    <row r="14975" spans="1:14" x14ac:dyDescent="0.25">
      <c r="A14975" t="s">
        <v>476</v>
      </c>
      <c r="B14975" s="1">
        <v>45930</v>
      </c>
      <c r="C14975" t="s">
        <v>828</v>
      </c>
      <c r="D14975" t="s">
        <v>829</v>
      </c>
      <c r="E14975" s="4">
        <v>678.71077500000001</v>
      </c>
      <c r="F14975" t="s">
        <v>1423</v>
      </c>
      <c r="G14975" t="s">
        <v>471</v>
      </c>
      <c r="H14975" t="s">
        <v>308</v>
      </c>
      <c r="I14975" t="s">
        <v>309</v>
      </c>
      <c r="J14975" t="s">
        <v>264</v>
      </c>
      <c r="L14975" t="s">
        <v>378</v>
      </c>
      <c r="M14975" t="s">
        <v>379</v>
      </c>
      <c r="N14975" t="s">
        <v>487</v>
      </c>
    </row>
    <row r="14976" spans="1:14" x14ac:dyDescent="0.25">
      <c r="A14976" t="s">
        <v>476</v>
      </c>
      <c r="B14976" s="1">
        <v>45961</v>
      </c>
      <c r="C14976" t="s">
        <v>828</v>
      </c>
      <c r="D14976" t="s">
        <v>829</v>
      </c>
      <c r="E14976" s="4">
        <v>754.1230833333334</v>
      </c>
      <c r="F14976" t="s">
        <v>1423</v>
      </c>
      <c r="G14976" t="s">
        <v>471</v>
      </c>
      <c r="H14976" t="s">
        <v>308</v>
      </c>
      <c r="I14976" t="s">
        <v>309</v>
      </c>
      <c r="J14976" t="s">
        <v>264</v>
      </c>
      <c r="L14976" t="s">
        <v>378</v>
      </c>
      <c r="M14976" t="s">
        <v>379</v>
      </c>
      <c r="N14976" t="s">
        <v>487</v>
      </c>
    </row>
    <row r="14977" spans="1:14" x14ac:dyDescent="0.25">
      <c r="A14977" t="s">
        <v>476</v>
      </c>
      <c r="B14977" s="1">
        <v>45991</v>
      </c>
      <c r="C14977" t="s">
        <v>828</v>
      </c>
      <c r="D14977" t="s">
        <v>829</v>
      </c>
      <c r="E14977" s="4">
        <v>829.53539166666678</v>
      </c>
      <c r="F14977" t="s">
        <v>1423</v>
      </c>
      <c r="G14977" t="s">
        <v>471</v>
      </c>
      <c r="H14977" t="s">
        <v>308</v>
      </c>
      <c r="I14977" t="s">
        <v>309</v>
      </c>
      <c r="J14977" t="s">
        <v>264</v>
      </c>
      <c r="L14977" t="s">
        <v>378</v>
      </c>
      <c r="M14977" t="s">
        <v>379</v>
      </c>
      <c r="N14977" t="s">
        <v>487</v>
      </c>
    </row>
    <row r="14978" spans="1:14" x14ac:dyDescent="0.25">
      <c r="A14978" t="s">
        <v>476</v>
      </c>
      <c r="B14978" s="1">
        <v>46022</v>
      </c>
      <c r="C14978" t="s">
        <v>828</v>
      </c>
      <c r="D14978" t="s">
        <v>829</v>
      </c>
      <c r="E14978" s="4">
        <v>904.94770000000017</v>
      </c>
      <c r="F14978" t="s">
        <v>1423</v>
      </c>
      <c r="G14978" t="s">
        <v>471</v>
      </c>
      <c r="H14978" t="s">
        <v>308</v>
      </c>
      <c r="I14978" t="s">
        <v>309</v>
      </c>
      <c r="J14978" t="s">
        <v>264</v>
      </c>
      <c r="L14978" t="s">
        <v>378</v>
      </c>
      <c r="M14978" t="s">
        <v>379</v>
      </c>
      <c r="N14978" t="s">
        <v>487</v>
      </c>
    </row>
    <row r="14979" spans="1:14" x14ac:dyDescent="0.25">
      <c r="A14979" t="s">
        <v>476</v>
      </c>
      <c r="B14979" s="1">
        <v>45747</v>
      </c>
      <c r="C14979" t="s">
        <v>1249</v>
      </c>
      <c r="D14979" t="s">
        <v>1454</v>
      </c>
      <c r="E14979" s="4">
        <v>7000</v>
      </c>
      <c r="F14979" t="s">
        <v>1423</v>
      </c>
      <c r="G14979" t="s">
        <v>471</v>
      </c>
      <c r="H14979" t="s">
        <v>308</v>
      </c>
      <c r="I14979" t="s">
        <v>309</v>
      </c>
      <c r="J14979" t="s">
        <v>264</v>
      </c>
      <c r="K14979" t="s">
        <v>1251</v>
      </c>
      <c r="L14979" t="s">
        <v>378</v>
      </c>
      <c r="M14979" t="s">
        <v>379</v>
      </c>
      <c r="N14979" t="s">
        <v>488</v>
      </c>
    </row>
    <row r="14980" spans="1:14" x14ac:dyDescent="0.25">
      <c r="A14980" t="s">
        <v>476</v>
      </c>
      <c r="B14980" s="1">
        <v>45777</v>
      </c>
      <c r="C14980" t="s">
        <v>1249</v>
      </c>
      <c r="D14980" t="s">
        <v>1454</v>
      </c>
      <c r="E14980" s="4">
        <v>7000</v>
      </c>
      <c r="F14980" t="s">
        <v>1423</v>
      </c>
      <c r="G14980" t="s">
        <v>471</v>
      </c>
      <c r="H14980" t="s">
        <v>308</v>
      </c>
      <c r="I14980" t="s">
        <v>309</v>
      </c>
      <c r="J14980" t="s">
        <v>264</v>
      </c>
      <c r="K14980" t="s">
        <v>1251</v>
      </c>
      <c r="L14980" t="s">
        <v>378</v>
      </c>
      <c r="M14980" t="s">
        <v>379</v>
      </c>
      <c r="N14980" t="s">
        <v>488</v>
      </c>
    </row>
    <row r="14981" spans="1:14" x14ac:dyDescent="0.25">
      <c r="A14981" t="s">
        <v>476</v>
      </c>
      <c r="B14981" s="1">
        <v>45808</v>
      </c>
      <c r="C14981" t="s">
        <v>1249</v>
      </c>
      <c r="D14981" t="s">
        <v>1454</v>
      </c>
      <c r="E14981" s="4">
        <v>7000</v>
      </c>
      <c r="F14981" t="s">
        <v>1423</v>
      </c>
      <c r="G14981" t="s">
        <v>471</v>
      </c>
      <c r="H14981" t="s">
        <v>308</v>
      </c>
      <c r="I14981" t="s">
        <v>309</v>
      </c>
      <c r="J14981" t="s">
        <v>264</v>
      </c>
      <c r="K14981" t="s">
        <v>1251</v>
      </c>
      <c r="L14981" t="s">
        <v>378</v>
      </c>
      <c r="M14981" t="s">
        <v>379</v>
      </c>
      <c r="N14981" t="s">
        <v>488</v>
      </c>
    </row>
    <row r="14982" spans="1:14" x14ac:dyDescent="0.25">
      <c r="A14982" t="s">
        <v>476</v>
      </c>
      <c r="B14982" s="1">
        <v>45838</v>
      </c>
      <c r="C14982" t="s">
        <v>1249</v>
      </c>
      <c r="D14982" t="s">
        <v>1454</v>
      </c>
      <c r="E14982" s="4">
        <v>7000</v>
      </c>
      <c r="F14982" t="s">
        <v>1423</v>
      </c>
      <c r="G14982" t="s">
        <v>471</v>
      </c>
      <c r="H14982" t="s">
        <v>308</v>
      </c>
      <c r="I14982" t="s">
        <v>309</v>
      </c>
      <c r="J14982" t="s">
        <v>264</v>
      </c>
      <c r="K14982" t="s">
        <v>1251</v>
      </c>
      <c r="L14982" t="s">
        <v>378</v>
      </c>
      <c r="M14982" t="s">
        <v>379</v>
      </c>
      <c r="N14982" t="s">
        <v>488</v>
      </c>
    </row>
    <row r="14983" spans="1:14" x14ac:dyDescent="0.25">
      <c r="A14983" t="s">
        <v>476</v>
      </c>
      <c r="B14983" s="1">
        <v>45869</v>
      </c>
      <c r="C14983" t="s">
        <v>1249</v>
      </c>
      <c r="D14983" t="s">
        <v>1454</v>
      </c>
      <c r="E14983" s="4">
        <v>7000</v>
      </c>
      <c r="F14983" t="s">
        <v>1423</v>
      </c>
      <c r="G14983" t="s">
        <v>471</v>
      </c>
      <c r="H14983" t="s">
        <v>308</v>
      </c>
      <c r="I14983" t="s">
        <v>309</v>
      </c>
      <c r="J14983" t="s">
        <v>264</v>
      </c>
      <c r="K14983" t="s">
        <v>1251</v>
      </c>
      <c r="L14983" t="s">
        <v>378</v>
      </c>
      <c r="M14983" t="s">
        <v>379</v>
      </c>
      <c r="N14983" t="s">
        <v>488</v>
      </c>
    </row>
    <row r="14984" spans="1:14" x14ac:dyDescent="0.25">
      <c r="A14984" t="s">
        <v>476</v>
      </c>
      <c r="B14984" s="1">
        <v>45900</v>
      </c>
      <c r="C14984" t="s">
        <v>1249</v>
      </c>
      <c r="D14984" t="s">
        <v>1454</v>
      </c>
      <c r="E14984" s="4">
        <v>7000</v>
      </c>
      <c r="F14984" t="s">
        <v>1423</v>
      </c>
      <c r="G14984" t="s">
        <v>471</v>
      </c>
      <c r="H14984" t="s">
        <v>308</v>
      </c>
      <c r="I14984" t="s">
        <v>309</v>
      </c>
      <c r="J14984" t="s">
        <v>264</v>
      </c>
      <c r="K14984" t="s">
        <v>1251</v>
      </c>
      <c r="L14984" t="s">
        <v>378</v>
      </c>
      <c r="M14984" t="s">
        <v>379</v>
      </c>
      <c r="N14984" t="s">
        <v>488</v>
      </c>
    </row>
    <row r="14985" spans="1:14" x14ac:dyDescent="0.25">
      <c r="A14985" t="s">
        <v>476</v>
      </c>
      <c r="B14985" s="1">
        <v>45930</v>
      </c>
      <c r="C14985" t="s">
        <v>1249</v>
      </c>
      <c r="D14985" t="s">
        <v>1454</v>
      </c>
      <c r="E14985" s="4">
        <v>7000</v>
      </c>
      <c r="F14985" t="s">
        <v>1423</v>
      </c>
      <c r="G14985" t="s">
        <v>471</v>
      </c>
      <c r="H14985" t="s">
        <v>308</v>
      </c>
      <c r="I14985" t="s">
        <v>309</v>
      </c>
      <c r="J14985" t="s">
        <v>264</v>
      </c>
      <c r="K14985" t="s">
        <v>1251</v>
      </c>
      <c r="L14985" t="s">
        <v>378</v>
      </c>
      <c r="M14985" t="s">
        <v>379</v>
      </c>
      <c r="N14985" t="s">
        <v>488</v>
      </c>
    </row>
    <row r="14986" spans="1:14" x14ac:dyDescent="0.25">
      <c r="A14986" t="s">
        <v>476</v>
      </c>
      <c r="B14986" s="1">
        <v>45961</v>
      </c>
      <c r="C14986" t="s">
        <v>1249</v>
      </c>
      <c r="D14986" t="s">
        <v>1454</v>
      </c>
      <c r="E14986" s="4">
        <v>7000</v>
      </c>
      <c r="F14986" t="s">
        <v>1423</v>
      </c>
      <c r="G14986" t="s">
        <v>471</v>
      </c>
      <c r="H14986" t="s">
        <v>308</v>
      </c>
      <c r="I14986" t="s">
        <v>309</v>
      </c>
      <c r="J14986" t="s">
        <v>264</v>
      </c>
      <c r="K14986" t="s">
        <v>1251</v>
      </c>
      <c r="L14986" t="s">
        <v>378</v>
      </c>
      <c r="M14986" t="s">
        <v>379</v>
      </c>
      <c r="N14986" t="s">
        <v>488</v>
      </c>
    </row>
    <row r="14987" spans="1:14" x14ac:dyDescent="0.25">
      <c r="A14987" t="s">
        <v>476</v>
      </c>
      <c r="B14987" s="1">
        <v>45991</v>
      </c>
      <c r="C14987" t="s">
        <v>1249</v>
      </c>
      <c r="D14987" t="s">
        <v>1454</v>
      </c>
      <c r="E14987" s="4">
        <v>7000</v>
      </c>
      <c r="F14987" t="s">
        <v>1423</v>
      </c>
      <c r="G14987" t="s">
        <v>471</v>
      </c>
      <c r="H14987" t="s">
        <v>308</v>
      </c>
      <c r="I14987" t="s">
        <v>309</v>
      </c>
      <c r="J14987" t="s">
        <v>264</v>
      </c>
      <c r="K14987" t="s">
        <v>1251</v>
      </c>
      <c r="L14987" t="s">
        <v>378</v>
      </c>
      <c r="M14987" t="s">
        <v>379</v>
      </c>
      <c r="N14987" t="s">
        <v>488</v>
      </c>
    </row>
    <row r="14988" spans="1:14" x14ac:dyDescent="0.25">
      <c r="A14988" t="s">
        <v>476</v>
      </c>
      <c r="B14988" s="1">
        <v>46022</v>
      </c>
      <c r="C14988" t="s">
        <v>1249</v>
      </c>
      <c r="D14988" t="s">
        <v>1454</v>
      </c>
      <c r="E14988" s="4">
        <v>7000</v>
      </c>
      <c r="F14988" t="s">
        <v>1423</v>
      </c>
      <c r="G14988" t="s">
        <v>471</v>
      </c>
      <c r="H14988" t="s">
        <v>308</v>
      </c>
      <c r="I14988" t="s">
        <v>309</v>
      </c>
      <c r="J14988" t="s">
        <v>264</v>
      </c>
      <c r="K14988" t="s">
        <v>1251</v>
      </c>
      <c r="L14988" t="s">
        <v>378</v>
      </c>
      <c r="M14988" t="s">
        <v>379</v>
      </c>
      <c r="N14988" t="s">
        <v>488</v>
      </c>
    </row>
    <row r="14989" spans="1:14" x14ac:dyDescent="0.25">
      <c r="A14989" t="s">
        <v>476</v>
      </c>
      <c r="B14989" s="1">
        <v>45688</v>
      </c>
      <c r="C14989" t="s">
        <v>1249</v>
      </c>
      <c r="D14989" t="s">
        <v>1455</v>
      </c>
      <c r="E14989" s="4">
        <v>500</v>
      </c>
      <c r="F14989" t="s">
        <v>1423</v>
      </c>
      <c r="G14989" t="s">
        <v>471</v>
      </c>
      <c r="H14989" t="s">
        <v>308</v>
      </c>
      <c r="I14989" t="s">
        <v>309</v>
      </c>
      <c r="J14989" t="s">
        <v>264</v>
      </c>
      <c r="K14989" t="s">
        <v>1251</v>
      </c>
      <c r="L14989" t="s">
        <v>378</v>
      </c>
      <c r="M14989" t="s">
        <v>379</v>
      </c>
      <c r="N14989" t="s">
        <v>488</v>
      </c>
    </row>
    <row r="14990" spans="1:14" x14ac:dyDescent="0.25">
      <c r="A14990" t="s">
        <v>476</v>
      </c>
      <c r="B14990" s="1">
        <v>45716</v>
      </c>
      <c r="C14990" t="s">
        <v>1249</v>
      </c>
      <c r="D14990" t="s">
        <v>1455</v>
      </c>
      <c r="E14990" s="4">
        <v>1000</v>
      </c>
      <c r="F14990" t="s">
        <v>1423</v>
      </c>
      <c r="G14990" t="s">
        <v>471</v>
      </c>
      <c r="H14990" t="s">
        <v>308</v>
      </c>
      <c r="I14990" t="s">
        <v>309</v>
      </c>
      <c r="J14990" t="s">
        <v>264</v>
      </c>
      <c r="K14990" t="s">
        <v>1251</v>
      </c>
      <c r="L14990" t="s">
        <v>378</v>
      </c>
      <c r="M14990" t="s">
        <v>379</v>
      </c>
      <c r="N14990" t="s">
        <v>488</v>
      </c>
    </row>
    <row r="14991" spans="1:14" x14ac:dyDescent="0.25">
      <c r="A14991" t="s">
        <v>476</v>
      </c>
      <c r="B14991" s="1">
        <v>45747</v>
      </c>
      <c r="C14991" t="s">
        <v>1249</v>
      </c>
      <c r="D14991" t="s">
        <v>1455</v>
      </c>
      <c r="E14991" s="4">
        <v>1500</v>
      </c>
      <c r="F14991" t="s">
        <v>1423</v>
      </c>
      <c r="G14991" t="s">
        <v>471</v>
      </c>
      <c r="H14991" t="s">
        <v>308</v>
      </c>
      <c r="I14991" t="s">
        <v>309</v>
      </c>
      <c r="J14991" t="s">
        <v>264</v>
      </c>
      <c r="K14991" t="s">
        <v>1251</v>
      </c>
      <c r="L14991" t="s">
        <v>378</v>
      </c>
      <c r="M14991" t="s">
        <v>379</v>
      </c>
      <c r="N14991" t="s">
        <v>488</v>
      </c>
    </row>
    <row r="14992" spans="1:14" x14ac:dyDescent="0.25">
      <c r="A14992" t="s">
        <v>476</v>
      </c>
      <c r="B14992" s="1">
        <v>45777</v>
      </c>
      <c r="C14992" t="s">
        <v>1249</v>
      </c>
      <c r="D14992" t="s">
        <v>1455</v>
      </c>
      <c r="E14992" s="4">
        <v>2000</v>
      </c>
      <c r="F14992" t="s">
        <v>1423</v>
      </c>
      <c r="G14992" t="s">
        <v>471</v>
      </c>
      <c r="H14992" t="s">
        <v>308</v>
      </c>
      <c r="I14992" t="s">
        <v>309</v>
      </c>
      <c r="J14992" t="s">
        <v>264</v>
      </c>
      <c r="K14992" t="s">
        <v>1251</v>
      </c>
      <c r="L14992" t="s">
        <v>378</v>
      </c>
      <c r="M14992" t="s">
        <v>379</v>
      </c>
      <c r="N14992" t="s">
        <v>488</v>
      </c>
    </row>
    <row r="14993" spans="1:14" x14ac:dyDescent="0.25">
      <c r="A14993" t="s">
        <v>476</v>
      </c>
      <c r="B14993" s="1">
        <v>45808</v>
      </c>
      <c r="C14993" t="s">
        <v>1249</v>
      </c>
      <c r="D14993" t="s">
        <v>1455</v>
      </c>
      <c r="E14993" s="4">
        <v>2500</v>
      </c>
      <c r="F14993" t="s">
        <v>1423</v>
      </c>
      <c r="G14993" t="s">
        <v>471</v>
      </c>
      <c r="H14993" t="s">
        <v>308</v>
      </c>
      <c r="I14993" t="s">
        <v>309</v>
      </c>
      <c r="J14993" t="s">
        <v>264</v>
      </c>
      <c r="K14993" t="s">
        <v>1251</v>
      </c>
      <c r="L14993" t="s">
        <v>378</v>
      </c>
      <c r="M14993" t="s">
        <v>379</v>
      </c>
      <c r="N14993" t="s">
        <v>488</v>
      </c>
    </row>
    <row r="14994" spans="1:14" x14ac:dyDescent="0.25">
      <c r="A14994" t="s">
        <v>476</v>
      </c>
      <c r="B14994" s="1">
        <v>45838</v>
      </c>
      <c r="C14994" t="s">
        <v>1249</v>
      </c>
      <c r="D14994" t="s">
        <v>1455</v>
      </c>
      <c r="E14994" s="4">
        <v>3000</v>
      </c>
      <c r="F14994" t="s">
        <v>1423</v>
      </c>
      <c r="G14994" t="s">
        <v>471</v>
      </c>
      <c r="H14994" t="s">
        <v>308</v>
      </c>
      <c r="I14994" t="s">
        <v>309</v>
      </c>
      <c r="J14994" t="s">
        <v>264</v>
      </c>
      <c r="K14994" t="s">
        <v>1251</v>
      </c>
      <c r="L14994" t="s">
        <v>378</v>
      </c>
      <c r="M14994" t="s">
        <v>379</v>
      </c>
      <c r="N14994" t="s">
        <v>488</v>
      </c>
    </row>
    <row r="14995" spans="1:14" x14ac:dyDescent="0.25">
      <c r="A14995" t="s">
        <v>476</v>
      </c>
      <c r="B14995" s="1">
        <v>45869</v>
      </c>
      <c r="C14995" t="s">
        <v>1249</v>
      </c>
      <c r="D14995" t="s">
        <v>1455</v>
      </c>
      <c r="E14995" s="4">
        <v>3500</v>
      </c>
      <c r="F14995" t="s">
        <v>1423</v>
      </c>
      <c r="G14995" t="s">
        <v>471</v>
      </c>
      <c r="H14995" t="s">
        <v>308</v>
      </c>
      <c r="I14995" t="s">
        <v>309</v>
      </c>
      <c r="J14995" t="s">
        <v>264</v>
      </c>
      <c r="K14995" t="s">
        <v>1251</v>
      </c>
      <c r="L14995" t="s">
        <v>378</v>
      </c>
      <c r="M14995" t="s">
        <v>379</v>
      </c>
      <c r="N14995" t="s">
        <v>488</v>
      </c>
    </row>
    <row r="14996" spans="1:14" x14ac:dyDescent="0.25">
      <c r="A14996" t="s">
        <v>476</v>
      </c>
      <c r="B14996" s="1">
        <v>45900</v>
      </c>
      <c r="C14996" t="s">
        <v>1249</v>
      </c>
      <c r="D14996" t="s">
        <v>1455</v>
      </c>
      <c r="E14996" s="4">
        <v>4000</v>
      </c>
      <c r="F14996" t="s">
        <v>1423</v>
      </c>
      <c r="G14996" t="s">
        <v>471</v>
      </c>
      <c r="H14996" t="s">
        <v>308</v>
      </c>
      <c r="I14996" t="s">
        <v>309</v>
      </c>
      <c r="J14996" t="s">
        <v>264</v>
      </c>
      <c r="K14996" t="s">
        <v>1251</v>
      </c>
      <c r="L14996" t="s">
        <v>378</v>
      </c>
      <c r="M14996" t="s">
        <v>379</v>
      </c>
      <c r="N14996" t="s">
        <v>488</v>
      </c>
    </row>
    <row r="14997" spans="1:14" x14ac:dyDescent="0.25">
      <c r="A14997" t="s">
        <v>476</v>
      </c>
      <c r="B14997" s="1">
        <v>45930</v>
      </c>
      <c r="C14997" t="s">
        <v>1249</v>
      </c>
      <c r="D14997" t="s">
        <v>1455</v>
      </c>
      <c r="E14997" s="4">
        <v>4500</v>
      </c>
      <c r="F14997" t="s">
        <v>1423</v>
      </c>
      <c r="G14997" t="s">
        <v>471</v>
      </c>
      <c r="H14997" t="s">
        <v>308</v>
      </c>
      <c r="I14997" t="s">
        <v>309</v>
      </c>
      <c r="J14997" t="s">
        <v>264</v>
      </c>
      <c r="K14997" t="s">
        <v>1251</v>
      </c>
      <c r="L14997" t="s">
        <v>378</v>
      </c>
      <c r="M14997" t="s">
        <v>379</v>
      </c>
      <c r="N14997" t="s">
        <v>488</v>
      </c>
    </row>
    <row r="14998" spans="1:14" x14ac:dyDescent="0.25">
      <c r="A14998" t="s">
        <v>476</v>
      </c>
      <c r="B14998" s="1">
        <v>45961</v>
      </c>
      <c r="C14998" t="s">
        <v>1249</v>
      </c>
      <c r="D14998" t="s">
        <v>1455</v>
      </c>
      <c r="E14998" s="4">
        <v>5000</v>
      </c>
      <c r="F14998" t="s">
        <v>1423</v>
      </c>
      <c r="G14998" t="s">
        <v>471</v>
      </c>
      <c r="H14998" t="s">
        <v>308</v>
      </c>
      <c r="I14998" t="s">
        <v>309</v>
      </c>
      <c r="J14998" t="s">
        <v>264</v>
      </c>
      <c r="K14998" t="s">
        <v>1251</v>
      </c>
      <c r="L14998" t="s">
        <v>378</v>
      </c>
      <c r="M14998" t="s">
        <v>379</v>
      </c>
      <c r="N14998" t="s">
        <v>488</v>
      </c>
    </row>
    <row r="14999" spans="1:14" x14ac:dyDescent="0.25">
      <c r="A14999" t="s">
        <v>476</v>
      </c>
      <c r="B14999" s="1">
        <v>45991</v>
      </c>
      <c r="C14999" t="s">
        <v>1249</v>
      </c>
      <c r="D14999" t="s">
        <v>1455</v>
      </c>
      <c r="E14999" s="4">
        <v>5500</v>
      </c>
      <c r="F14999" t="s">
        <v>1423</v>
      </c>
      <c r="G14999" t="s">
        <v>471</v>
      </c>
      <c r="H14999" t="s">
        <v>308</v>
      </c>
      <c r="I14999" t="s">
        <v>309</v>
      </c>
      <c r="J14999" t="s">
        <v>264</v>
      </c>
      <c r="K14999" t="s">
        <v>1251</v>
      </c>
      <c r="L14999" t="s">
        <v>378</v>
      </c>
      <c r="M14999" t="s">
        <v>379</v>
      </c>
      <c r="N14999" t="s">
        <v>488</v>
      </c>
    </row>
    <row r="15000" spans="1:14" x14ac:dyDescent="0.25">
      <c r="A15000" t="s">
        <v>476</v>
      </c>
      <c r="B15000" s="1">
        <v>46022</v>
      </c>
      <c r="C15000" t="s">
        <v>1249</v>
      </c>
      <c r="D15000" t="s">
        <v>1455</v>
      </c>
      <c r="E15000" s="4">
        <v>6000</v>
      </c>
      <c r="F15000" t="s">
        <v>1423</v>
      </c>
      <c r="G15000" t="s">
        <v>471</v>
      </c>
      <c r="H15000" t="s">
        <v>308</v>
      </c>
      <c r="I15000" t="s">
        <v>309</v>
      </c>
      <c r="J15000" t="s">
        <v>264</v>
      </c>
      <c r="K15000" t="s">
        <v>1251</v>
      </c>
      <c r="L15000" t="s">
        <v>378</v>
      </c>
      <c r="M15000" t="s">
        <v>379</v>
      </c>
      <c r="N15000" t="s">
        <v>488</v>
      </c>
    </row>
    <row r="15001" spans="1:14" x14ac:dyDescent="0.25">
      <c r="A15001" t="s">
        <v>476</v>
      </c>
      <c r="B15001" s="1">
        <v>45688</v>
      </c>
      <c r="C15001" t="s">
        <v>1242</v>
      </c>
      <c r="D15001" t="s">
        <v>1456</v>
      </c>
      <c r="E15001" s="4">
        <v>300</v>
      </c>
      <c r="F15001" t="s">
        <v>1423</v>
      </c>
      <c r="G15001" t="s">
        <v>471</v>
      </c>
      <c r="H15001" t="s">
        <v>308</v>
      </c>
      <c r="I15001" t="s">
        <v>309</v>
      </c>
      <c r="J15001" t="s">
        <v>264</v>
      </c>
      <c r="K15001" t="s">
        <v>1244</v>
      </c>
      <c r="L15001" t="s">
        <v>378</v>
      </c>
      <c r="M15001" t="s">
        <v>379</v>
      </c>
      <c r="N15001" t="s">
        <v>480</v>
      </c>
    </row>
    <row r="15002" spans="1:14" x14ac:dyDescent="0.25">
      <c r="A15002" t="s">
        <v>476</v>
      </c>
      <c r="B15002" s="1">
        <v>45716</v>
      </c>
      <c r="C15002" t="s">
        <v>1242</v>
      </c>
      <c r="D15002" t="s">
        <v>1456</v>
      </c>
      <c r="E15002" s="4">
        <v>600</v>
      </c>
      <c r="F15002" t="s">
        <v>1423</v>
      </c>
      <c r="G15002" t="s">
        <v>471</v>
      </c>
      <c r="H15002" t="s">
        <v>308</v>
      </c>
      <c r="I15002" t="s">
        <v>309</v>
      </c>
      <c r="J15002" t="s">
        <v>264</v>
      </c>
      <c r="K15002" t="s">
        <v>1244</v>
      </c>
      <c r="L15002" t="s">
        <v>378</v>
      </c>
      <c r="M15002" t="s">
        <v>379</v>
      </c>
      <c r="N15002" t="s">
        <v>480</v>
      </c>
    </row>
    <row r="15003" spans="1:14" x14ac:dyDescent="0.25">
      <c r="A15003" t="s">
        <v>476</v>
      </c>
      <c r="B15003" s="1">
        <v>45747</v>
      </c>
      <c r="C15003" t="s">
        <v>1242</v>
      </c>
      <c r="D15003" t="s">
        <v>1456</v>
      </c>
      <c r="E15003" s="4">
        <v>900</v>
      </c>
      <c r="F15003" t="s">
        <v>1423</v>
      </c>
      <c r="G15003" t="s">
        <v>471</v>
      </c>
      <c r="H15003" t="s">
        <v>308</v>
      </c>
      <c r="I15003" t="s">
        <v>309</v>
      </c>
      <c r="J15003" t="s">
        <v>264</v>
      </c>
      <c r="K15003" t="s">
        <v>1244</v>
      </c>
      <c r="L15003" t="s">
        <v>378</v>
      </c>
      <c r="M15003" t="s">
        <v>379</v>
      </c>
      <c r="N15003" t="s">
        <v>480</v>
      </c>
    </row>
    <row r="15004" spans="1:14" x14ac:dyDescent="0.25">
      <c r="A15004" t="s">
        <v>476</v>
      </c>
      <c r="B15004" s="1">
        <v>45777</v>
      </c>
      <c r="C15004" t="s">
        <v>1242</v>
      </c>
      <c r="D15004" t="s">
        <v>1456</v>
      </c>
      <c r="E15004" s="4">
        <v>1200</v>
      </c>
      <c r="F15004" t="s">
        <v>1423</v>
      </c>
      <c r="G15004" t="s">
        <v>471</v>
      </c>
      <c r="H15004" t="s">
        <v>308</v>
      </c>
      <c r="I15004" t="s">
        <v>309</v>
      </c>
      <c r="J15004" t="s">
        <v>264</v>
      </c>
      <c r="K15004" t="s">
        <v>1244</v>
      </c>
      <c r="L15004" t="s">
        <v>378</v>
      </c>
      <c r="M15004" t="s">
        <v>379</v>
      </c>
      <c r="N15004" t="s">
        <v>480</v>
      </c>
    </row>
    <row r="15005" spans="1:14" x14ac:dyDescent="0.25">
      <c r="A15005" t="s">
        <v>476</v>
      </c>
      <c r="B15005" s="1">
        <v>45808</v>
      </c>
      <c r="C15005" t="s">
        <v>1242</v>
      </c>
      <c r="D15005" t="s">
        <v>1456</v>
      </c>
      <c r="E15005" s="4">
        <v>1500</v>
      </c>
      <c r="F15005" t="s">
        <v>1423</v>
      </c>
      <c r="G15005" t="s">
        <v>471</v>
      </c>
      <c r="H15005" t="s">
        <v>308</v>
      </c>
      <c r="I15005" t="s">
        <v>309</v>
      </c>
      <c r="J15005" t="s">
        <v>264</v>
      </c>
      <c r="K15005" t="s">
        <v>1244</v>
      </c>
      <c r="L15005" t="s">
        <v>378</v>
      </c>
      <c r="M15005" t="s">
        <v>379</v>
      </c>
      <c r="N15005" t="s">
        <v>480</v>
      </c>
    </row>
    <row r="15006" spans="1:14" x14ac:dyDescent="0.25">
      <c r="A15006" t="s">
        <v>476</v>
      </c>
      <c r="B15006" s="1">
        <v>45838</v>
      </c>
      <c r="C15006" t="s">
        <v>1242</v>
      </c>
      <c r="D15006" t="s">
        <v>1456</v>
      </c>
      <c r="E15006" s="4">
        <v>1800</v>
      </c>
      <c r="F15006" t="s">
        <v>1423</v>
      </c>
      <c r="G15006" t="s">
        <v>471</v>
      </c>
      <c r="H15006" t="s">
        <v>308</v>
      </c>
      <c r="I15006" t="s">
        <v>309</v>
      </c>
      <c r="J15006" t="s">
        <v>264</v>
      </c>
      <c r="K15006" t="s">
        <v>1244</v>
      </c>
      <c r="L15006" t="s">
        <v>378</v>
      </c>
      <c r="M15006" t="s">
        <v>379</v>
      </c>
      <c r="N15006" t="s">
        <v>480</v>
      </c>
    </row>
    <row r="15007" spans="1:14" x14ac:dyDescent="0.25">
      <c r="A15007" t="s">
        <v>476</v>
      </c>
      <c r="B15007" s="1">
        <v>45869</v>
      </c>
      <c r="C15007" t="s">
        <v>1242</v>
      </c>
      <c r="D15007" t="s">
        <v>1456</v>
      </c>
      <c r="E15007" s="4">
        <v>2100</v>
      </c>
      <c r="F15007" t="s">
        <v>1423</v>
      </c>
      <c r="G15007" t="s">
        <v>471</v>
      </c>
      <c r="H15007" t="s">
        <v>308</v>
      </c>
      <c r="I15007" t="s">
        <v>309</v>
      </c>
      <c r="J15007" t="s">
        <v>264</v>
      </c>
      <c r="K15007" t="s">
        <v>1244</v>
      </c>
      <c r="L15007" t="s">
        <v>378</v>
      </c>
      <c r="M15007" t="s">
        <v>379</v>
      </c>
      <c r="N15007" t="s">
        <v>480</v>
      </c>
    </row>
    <row r="15008" spans="1:14" x14ac:dyDescent="0.25">
      <c r="A15008" t="s">
        <v>476</v>
      </c>
      <c r="B15008" s="1">
        <v>45900</v>
      </c>
      <c r="C15008" t="s">
        <v>1242</v>
      </c>
      <c r="D15008" t="s">
        <v>1456</v>
      </c>
      <c r="E15008" s="4">
        <v>2400</v>
      </c>
      <c r="F15008" t="s">
        <v>1423</v>
      </c>
      <c r="G15008" t="s">
        <v>471</v>
      </c>
      <c r="H15008" t="s">
        <v>308</v>
      </c>
      <c r="I15008" t="s">
        <v>309</v>
      </c>
      <c r="J15008" t="s">
        <v>264</v>
      </c>
      <c r="K15008" t="s">
        <v>1244</v>
      </c>
      <c r="L15008" t="s">
        <v>378</v>
      </c>
      <c r="M15008" t="s">
        <v>379</v>
      </c>
      <c r="N15008" t="s">
        <v>480</v>
      </c>
    </row>
    <row r="15009" spans="1:14" x14ac:dyDescent="0.25">
      <c r="A15009" t="s">
        <v>476</v>
      </c>
      <c r="B15009" s="1">
        <v>45930</v>
      </c>
      <c r="C15009" t="s">
        <v>1242</v>
      </c>
      <c r="D15009" t="s">
        <v>1456</v>
      </c>
      <c r="E15009" s="4">
        <v>2700</v>
      </c>
      <c r="F15009" t="s">
        <v>1423</v>
      </c>
      <c r="G15009" t="s">
        <v>471</v>
      </c>
      <c r="H15009" t="s">
        <v>308</v>
      </c>
      <c r="I15009" t="s">
        <v>309</v>
      </c>
      <c r="J15009" t="s">
        <v>264</v>
      </c>
      <c r="K15009" t="s">
        <v>1244</v>
      </c>
      <c r="L15009" t="s">
        <v>378</v>
      </c>
      <c r="M15009" t="s">
        <v>379</v>
      </c>
      <c r="N15009" t="s">
        <v>480</v>
      </c>
    </row>
    <row r="15010" spans="1:14" x14ac:dyDescent="0.25">
      <c r="A15010" t="s">
        <v>476</v>
      </c>
      <c r="B15010" s="1">
        <v>45961</v>
      </c>
      <c r="C15010" t="s">
        <v>1242</v>
      </c>
      <c r="D15010" t="s">
        <v>1456</v>
      </c>
      <c r="E15010" s="4">
        <v>3000</v>
      </c>
      <c r="F15010" t="s">
        <v>1423</v>
      </c>
      <c r="G15010" t="s">
        <v>471</v>
      </c>
      <c r="H15010" t="s">
        <v>308</v>
      </c>
      <c r="I15010" t="s">
        <v>309</v>
      </c>
      <c r="J15010" t="s">
        <v>264</v>
      </c>
      <c r="K15010" t="s">
        <v>1244</v>
      </c>
      <c r="L15010" t="s">
        <v>378</v>
      </c>
      <c r="M15010" t="s">
        <v>379</v>
      </c>
      <c r="N15010" t="s">
        <v>480</v>
      </c>
    </row>
    <row r="15011" spans="1:14" x14ac:dyDescent="0.25">
      <c r="A15011" t="s">
        <v>476</v>
      </c>
      <c r="B15011" s="1">
        <v>45991</v>
      </c>
      <c r="C15011" t="s">
        <v>1242</v>
      </c>
      <c r="D15011" t="s">
        <v>1456</v>
      </c>
      <c r="E15011" s="4">
        <v>3300</v>
      </c>
      <c r="F15011" t="s">
        <v>1423</v>
      </c>
      <c r="G15011" t="s">
        <v>471</v>
      </c>
      <c r="H15011" t="s">
        <v>308</v>
      </c>
      <c r="I15011" t="s">
        <v>309</v>
      </c>
      <c r="J15011" t="s">
        <v>264</v>
      </c>
      <c r="K15011" t="s">
        <v>1244</v>
      </c>
      <c r="L15011" t="s">
        <v>378</v>
      </c>
      <c r="M15011" t="s">
        <v>379</v>
      </c>
      <c r="N15011" t="s">
        <v>480</v>
      </c>
    </row>
    <row r="15012" spans="1:14" x14ac:dyDescent="0.25">
      <c r="A15012" t="s">
        <v>476</v>
      </c>
      <c r="B15012" s="1">
        <v>46022</v>
      </c>
      <c r="C15012" t="s">
        <v>1242</v>
      </c>
      <c r="D15012" t="s">
        <v>1456</v>
      </c>
      <c r="E15012" s="4">
        <v>3600</v>
      </c>
      <c r="F15012" t="s">
        <v>1423</v>
      </c>
      <c r="G15012" t="s">
        <v>471</v>
      </c>
      <c r="H15012" t="s">
        <v>308</v>
      </c>
      <c r="I15012" t="s">
        <v>309</v>
      </c>
      <c r="J15012" t="s">
        <v>264</v>
      </c>
      <c r="K15012" t="s">
        <v>1244</v>
      </c>
      <c r="L15012" t="s">
        <v>378</v>
      </c>
      <c r="M15012" t="s">
        <v>379</v>
      </c>
      <c r="N15012" t="s">
        <v>480</v>
      </c>
    </row>
    <row r="15013" spans="1:14" x14ac:dyDescent="0.25">
      <c r="A15013" t="s">
        <v>476</v>
      </c>
      <c r="B15013" s="1">
        <v>46022</v>
      </c>
      <c r="C15013" t="s">
        <v>1242</v>
      </c>
      <c r="D15013" t="s">
        <v>1457</v>
      </c>
      <c r="E15013" s="4">
        <v>5000</v>
      </c>
      <c r="F15013" t="s">
        <v>1423</v>
      </c>
      <c r="G15013" t="s">
        <v>471</v>
      </c>
      <c r="H15013" t="s">
        <v>308</v>
      </c>
      <c r="I15013" t="s">
        <v>309</v>
      </c>
      <c r="J15013" t="s">
        <v>264</v>
      </c>
      <c r="K15013" t="s">
        <v>1244</v>
      </c>
      <c r="L15013" t="s">
        <v>378</v>
      </c>
      <c r="M15013" t="s">
        <v>379</v>
      </c>
      <c r="N15013" t="s">
        <v>480</v>
      </c>
    </row>
    <row r="15014" spans="1:14" x14ac:dyDescent="0.25">
      <c r="A15014" t="s">
        <v>476</v>
      </c>
      <c r="B15014" s="1">
        <v>45808</v>
      </c>
      <c r="C15014" t="s">
        <v>1242</v>
      </c>
      <c r="D15014" t="s">
        <v>1458</v>
      </c>
      <c r="E15014" s="4">
        <v>2000</v>
      </c>
      <c r="F15014" t="s">
        <v>1423</v>
      </c>
      <c r="G15014" t="s">
        <v>471</v>
      </c>
      <c r="H15014" t="s">
        <v>308</v>
      </c>
      <c r="I15014" t="s">
        <v>309</v>
      </c>
      <c r="J15014" t="s">
        <v>264</v>
      </c>
      <c r="K15014" t="s">
        <v>1244</v>
      </c>
      <c r="L15014" t="s">
        <v>378</v>
      </c>
      <c r="M15014" t="s">
        <v>379</v>
      </c>
      <c r="N15014" t="s">
        <v>480</v>
      </c>
    </row>
    <row r="15015" spans="1:14" x14ac:dyDescent="0.25">
      <c r="A15015" t="s">
        <v>476</v>
      </c>
      <c r="B15015" s="1">
        <v>45838</v>
      </c>
      <c r="C15015" t="s">
        <v>1242</v>
      </c>
      <c r="D15015" t="s">
        <v>1458</v>
      </c>
      <c r="E15015" s="4">
        <v>2000</v>
      </c>
      <c r="F15015" t="s">
        <v>1423</v>
      </c>
      <c r="G15015" t="s">
        <v>471</v>
      </c>
      <c r="H15015" t="s">
        <v>308</v>
      </c>
      <c r="I15015" t="s">
        <v>309</v>
      </c>
      <c r="J15015" t="s">
        <v>264</v>
      </c>
      <c r="K15015" t="s">
        <v>1244</v>
      </c>
      <c r="L15015" t="s">
        <v>378</v>
      </c>
      <c r="M15015" t="s">
        <v>379</v>
      </c>
      <c r="N15015" t="s">
        <v>480</v>
      </c>
    </row>
    <row r="15016" spans="1:14" x14ac:dyDescent="0.25">
      <c r="A15016" t="s">
        <v>476</v>
      </c>
      <c r="B15016" s="1">
        <v>45869</v>
      </c>
      <c r="C15016" t="s">
        <v>1242</v>
      </c>
      <c r="D15016" t="s">
        <v>1458</v>
      </c>
      <c r="E15016" s="4">
        <v>2000</v>
      </c>
      <c r="F15016" t="s">
        <v>1423</v>
      </c>
      <c r="G15016" t="s">
        <v>471</v>
      </c>
      <c r="H15016" t="s">
        <v>308</v>
      </c>
      <c r="I15016" t="s">
        <v>309</v>
      </c>
      <c r="J15016" t="s">
        <v>264</v>
      </c>
      <c r="K15016" t="s">
        <v>1244</v>
      </c>
      <c r="L15016" t="s">
        <v>378</v>
      </c>
      <c r="M15016" t="s">
        <v>379</v>
      </c>
      <c r="N15016" t="s">
        <v>480</v>
      </c>
    </row>
    <row r="15017" spans="1:14" x14ac:dyDescent="0.25">
      <c r="A15017" t="s">
        <v>476</v>
      </c>
      <c r="B15017" s="1">
        <v>45900</v>
      </c>
      <c r="C15017" t="s">
        <v>1242</v>
      </c>
      <c r="D15017" t="s">
        <v>1458</v>
      </c>
      <c r="E15017" s="4">
        <v>2000</v>
      </c>
      <c r="F15017" t="s">
        <v>1423</v>
      </c>
      <c r="G15017" t="s">
        <v>471</v>
      </c>
      <c r="H15017" t="s">
        <v>308</v>
      </c>
      <c r="I15017" t="s">
        <v>309</v>
      </c>
      <c r="J15017" t="s">
        <v>264</v>
      </c>
      <c r="K15017" t="s">
        <v>1244</v>
      </c>
      <c r="L15017" t="s">
        <v>378</v>
      </c>
      <c r="M15017" t="s">
        <v>379</v>
      </c>
      <c r="N15017" t="s">
        <v>480</v>
      </c>
    </row>
    <row r="15018" spans="1:14" x14ac:dyDescent="0.25">
      <c r="A15018" t="s">
        <v>476</v>
      </c>
      <c r="B15018" s="1">
        <v>45930</v>
      </c>
      <c r="C15018" t="s">
        <v>1242</v>
      </c>
      <c r="D15018" t="s">
        <v>1458</v>
      </c>
      <c r="E15018" s="4">
        <v>2000</v>
      </c>
      <c r="F15018" t="s">
        <v>1423</v>
      </c>
      <c r="G15018" t="s">
        <v>471</v>
      </c>
      <c r="H15018" t="s">
        <v>308</v>
      </c>
      <c r="I15018" t="s">
        <v>309</v>
      </c>
      <c r="J15018" t="s">
        <v>264</v>
      </c>
      <c r="K15018" t="s">
        <v>1244</v>
      </c>
      <c r="L15018" t="s">
        <v>378</v>
      </c>
      <c r="M15018" t="s">
        <v>379</v>
      </c>
      <c r="N15018" t="s">
        <v>480</v>
      </c>
    </row>
    <row r="15019" spans="1:14" x14ac:dyDescent="0.25">
      <c r="A15019" t="s">
        <v>476</v>
      </c>
      <c r="B15019" s="1">
        <v>45961</v>
      </c>
      <c r="C15019" t="s">
        <v>1242</v>
      </c>
      <c r="D15019" t="s">
        <v>1458</v>
      </c>
      <c r="E15019" s="4">
        <v>2000</v>
      </c>
      <c r="F15019" t="s">
        <v>1423</v>
      </c>
      <c r="G15019" t="s">
        <v>471</v>
      </c>
      <c r="H15019" t="s">
        <v>308</v>
      </c>
      <c r="I15019" t="s">
        <v>309</v>
      </c>
      <c r="J15019" t="s">
        <v>264</v>
      </c>
      <c r="K15019" t="s">
        <v>1244</v>
      </c>
      <c r="L15019" t="s">
        <v>378</v>
      </c>
      <c r="M15019" t="s">
        <v>379</v>
      </c>
      <c r="N15019" t="s">
        <v>480</v>
      </c>
    </row>
    <row r="15020" spans="1:14" x14ac:dyDescent="0.25">
      <c r="A15020" t="s">
        <v>476</v>
      </c>
      <c r="B15020" s="1">
        <v>45991</v>
      </c>
      <c r="C15020" t="s">
        <v>1242</v>
      </c>
      <c r="D15020" t="s">
        <v>1458</v>
      </c>
      <c r="E15020" s="4">
        <v>3000</v>
      </c>
      <c r="F15020" t="s">
        <v>1423</v>
      </c>
      <c r="G15020" t="s">
        <v>471</v>
      </c>
      <c r="H15020" t="s">
        <v>308</v>
      </c>
      <c r="I15020" t="s">
        <v>309</v>
      </c>
      <c r="J15020" t="s">
        <v>264</v>
      </c>
      <c r="K15020" t="s">
        <v>1244</v>
      </c>
      <c r="L15020" t="s">
        <v>378</v>
      </c>
      <c r="M15020" t="s">
        <v>379</v>
      </c>
      <c r="N15020" t="s">
        <v>480</v>
      </c>
    </row>
    <row r="15021" spans="1:14" x14ac:dyDescent="0.25">
      <c r="A15021" t="s">
        <v>476</v>
      </c>
      <c r="B15021" s="1">
        <v>46022</v>
      </c>
      <c r="C15021" t="s">
        <v>1242</v>
      </c>
      <c r="D15021" t="s">
        <v>1458</v>
      </c>
      <c r="E15021" s="4">
        <v>5000</v>
      </c>
      <c r="F15021" t="s">
        <v>1423</v>
      </c>
      <c r="G15021" t="s">
        <v>471</v>
      </c>
      <c r="H15021" t="s">
        <v>308</v>
      </c>
      <c r="I15021" t="s">
        <v>309</v>
      </c>
      <c r="J15021" t="s">
        <v>264</v>
      </c>
      <c r="K15021" t="s">
        <v>1244</v>
      </c>
      <c r="L15021" t="s">
        <v>378</v>
      </c>
      <c r="M15021" t="s">
        <v>379</v>
      </c>
      <c r="N15021" t="s">
        <v>480</v>
      </c>
    </row>
    <row r="15022" spans="1:14" x14ac:dyDescent="0.25">
      <c r="A15022" t="s">
        <v>476</v>
      </c>
      <c r="B15022" s="1">
        <v>45688</v>
      </c>
      <c r="C15022" t="s">
        <v>1242</v>
      </c>
      <c r="D15022" t="s">
        <v>1459</v>
      </c>
      <c r="E15022" s="4">
        <v>500</v>
      </c>
      <c r="F15022" t="s">
        <v>1423</v>
      </c>
      <c r="G15022" t="s">
        <v>471</v>
      </c>
      <c r="H15022" t="s">
        <v>308</v>
      </c>
      <c r="I15022" t="s">
        <v>309</v>
      </c>
      <c r="J15022" t="s">
        <v>264</v>
      </c>
      <c r="K15022" t="s">
        <v>1244</v>
      </c>
      <c r="L15022" t="s">
        <v>378</v>
      </c>
      <c r="M15022" t="s">
        <v>379</v>
      </c>
      <c r="N15022" t="s">
        <v>480</v>
      </c>
    </row>
    <row r="15023" spans="1:14" x14ac:dyDescent="0.25">
      <c r="A15023" t="s">
        <v>476</v>
      </c>
      <c r="B15023" s="1">
        <v>45716</v>
      </c>
      <c r="C15023" t="s">
        <v>1242</v>
      </c>
      <c r="D15023" t="s">
        <v>1459</v>
      </c>
      <c r="E15023" s="4">
        <v>1000</v>
      </c>
      <c r="F15023" t="s">
        <v>1423</v>
      </c>
      <c r="G15023" t="s">
        <v>471</v>
      </c>
      <c r="H15023" t="s">
        <v>308</v>
      </c>
      <c r="I15023" t="s">
        <v>309</v>
      </c>
      <c r="J15023" t="s">
        <v>264</v>
      </c>
      <c r="K15023" t="s">
        <v>1244</v>
      </c>
      <c r="L15023" t="s">
        <v>378</v>
      </c>
      <c r="M15023" t="s">
        <v>379</v>
      </c>
      <c r="N15023" t="s">
        <v>480</v>
      </c>
    </row>
    <row r="15024" spans="1:14" x14ac:dyDescent="0.25">
      <c r="A15024" t="s">
        <v>476</v>
      </c>
      <c r="B15024" s="1">
        <v>45747</v>
      </c>
      <c r="C15024" t="s">
        <v>1242</v>
      </c>
      <c r="D15024" t="s">
        <v>1459</v>
      </c>
      <c r="E15024" s="4">
        <v>1500</v>
      </c>
      <c r="F15024" t="s">
        <v>1423</v>
      </c>
      <c r="G15024" t="s">
        <v>471</v>
      </c>
      <c r="H15024" t="s">
        <v>308</v>
      </c>
      <c r="I15024" t="s">
        <v>309</v>
      </c>
      <c r="J15024" t="s">
        <v>264</v>
      </c>
      <c r="K15024" t="s">
        <v>1244</v>
      </c>
      <c r="L15024" t="s">
        <v>378</v>
      </c>
      <c r="M15024" t="s">
        <v>379</v>
      </c>
      <c r="N15024" t="s">
        <v>480</v>
      </c>
    </row>
    <row r="15025" spans="1:14" x14ac:dyDescent="0.25">
      <c r="A15025" t="s">
        <v>476</v>
      </c>
      <c r="B15025" s="1">
        <v>45777</v>
      </c>
      <c r="C15025" t="s">
        <v>1242</v>
      </c>
      <c r="D15025" t="s">
        <v>1459</v>
      </c>
      <c r="E15025" s="4">
        <v>2000</v>
      </c>
      <c r="F15025" t="s">
        <v>1423</v>
      </c>
      <c r="G15025" t="s">
        <v>471</v>
      </c>
      <c r="H15025" t="s">
        <v>308</v>
      </c>
      <c r="I15025" t="s">
        <v>309</v>
      </c>
      <c r="J15025" t="s">
        <v>264</v>
      </c>
      <c r="K15025" t="s">
        <v>1244</v>
      </c>
      <c r="L15025" t="s">
        <v>378</v>
      </c>
      <c r="M15025" t="s">
        <v>379</v>
      </c>
      <c r="N15025" t="s">
        <v>480</v>
      </c>
    </row>
    <row r="15026" spans="1:14" x14ac:dyDescent="0.25">
      <c r="A15026" t="s">
        <v>476</v>
      </c>
      <c r="B15026" s="1">
        <v>45808</v>
      </c>
      <c r="C15026" t="s">
        <v>1242</v>
      </c>
      <c r="D15026" t="s">
        <v>1459</v>
      </c>
      <c r="E15026" s="4">
        <v>2500</v>
      </c>
      <c r="F15026" t="s">
        <v>1423</v>
      </c>
      <c r="G15026" t="s">
        <v>471</v>
      </c>
      <c r="H15026" t="s">
        <v>308</v>
      </c>
      <c r="I15026" t="s">
        <v>309</v>
      </c>
      <c r="J15026" t="s">
        <v>264</v>
      </c>
      <c r="K15026" t="s">
        <v>1244</v>
      </c>
      <c r="L15026" t="s">
        <v>378</v>
      </c>
      <c r="M15026" t="s">
        <v>379</v>
      </c>
      <c r="N15026" t="s">
        <v>480</v>
      </c>
    </row>
    <row r="15027" spans="1:14" x14ac:dyDescent="0.25">
      <c r="A15027" t="s">
        <v>476</v>
      </c>
      <c r="B15027" s="1">
        <v>45838</v>
      </c>
      <c r="C15027" t="s">
        <v>1242</v>
      </c>
      <c r="D15027" t="s">
        <v>1459</v>
      </c>
      <c r="E15027" s="4">
        <v>3000</v>
      </c>
      <c r="F15027" t="s">
        <v>1423</v>
      </c>
      <c r="G15027" t="s">
        <v>471</v>
      </c>
      <c r="H15027" t="s">
        <v>308</v>
      </c>
      <c r="I15027" t="s">
        <v>309</v>
      </c>
      <c r="J15027" t="s">
        <v>264</v>
      </c>
      <c r="K15027" t="s">
        <v>1244</v>
      </c>
      <c r="L15027" t="s">
        <v>378</v>
      </c>
      <c r="M15027" t="s">
        <v>379</v>
      </c>
      <c r="N15027" t="s">
        <v>480</v>
      </c>
    </row>
    <row r="15028" spans="1:14" x14ac:dyDescent="0.25">
      <c r="A15028" t="s">
        <v>476</v>
      </c>
      <c r="B15028" s="1">
        <v>45869</v>
      </c>
      <c r="C15028" t="s">
        <v>1242</v>
      </c>
      <c r="D15028" t="s">
        <v>1459</v>
      </c>
      <c r="E15028" s="4">
        <v>3500</v>
      </c>
      <c r="F15028" t="s">
        <v>1423</v>
      </c>
      <c r="G15028" t="s">
        <v>471</v>
      </c>
      <c r="H15028" t="s">
        <v>308</v>
      </c>
      <c r="I15028" t="s">
        <v>309</v>
      </c>
      <c r="J15028" t="s">
        <v>264</v>
      </c>
      <c r="K15028" t="s">
        <v>1244</v>
      </c>
      <c r="L15028" t="s">
        <v>378</v>
      </c>
      <c r="M15028" t="s">
        <v>379</v>
      </c>
      <c r="N15028" t="s">
        <v>480</v>
      </c>
    </row>
    <row r="15029" spans="1:14" x14ac:dyDescent="0.25">
      <c r="A15029" t="s">
        <v>476</v>
      </c>
      <c r="B15029" s="1">
        <v>45900</v>
      </c>
      <c r="C15029" t="s">
        <v>1242</v>
      </c>
      <c r="D15029" t="s">
        <v>1459</v>
      </c>
      <c r="E15029" s="4">
        <v>4000</v>
      </c>
      <c r="F15029" t="s">
        <v>1423</v>
      </c>
      <c r="G15029" t="s">
        <v>471</v>
      </c>
      <c r="H15029" t="s">
        <v>308</v>
      </c>
      <c r="I15029" t="s">
        <v>309</v>
      </c>
      <c r="J15029" t="s">
        <v>264</v>
      </c>
      <c r="K15029" t="s">
        <v>1244</v>
      </c>
      <c r="L15029" t="s">
        <v>378</v>
      </c>
      <c r="M15029" t="s">
        <v>379</v>
      </c>
      <c r="N15029" t="s">
        <v>480</v>
      </c>
    </row>
    <row r="15030" spans="1:14" x14ac:dyDescent="0.25">
      <c r="A15030" t="s">
        <v>476</v>
      </c>
      <c r="B15030" s="1">
        <v>45930</v>
      </c>
      <c r="C15030" t="s">
        <v>1242</v>
      </c>
      <c r="D15030" t="s">
        <v>1459</v>
      </c>
      <c r="E15030" s="4">
        <v>4500</v>
      </c>
      <c r="F15030" t="s">
        <v>1423</v>
      </c>
      <c r="G15030" t="s">
        <v>471</v>
      </c>
      <c r="H15030" t="s">
        <v>308</v>
      </c>
      <c r="I15030" t="s">
        <v>309</v>
      </c>
      <c r="J15030" t="s">
        <v>264</v>
      </c>
      <c r="K15030" t="s">
        <v>1244</v>
      </c>
      <c r="L15030" t="s">
        <v>378</v>
      </c>
      <c r="M15030" t="s">
        <v>379</v>
      </c>
      <c r="N15030" t="s">
        <v>480</v>
      </c>
    </row>
    <row r="15031" spans="1:14" x14ac:dyDescent="0.25">
      <c r="A15031" t="s">
        <v>476</v>
      </c>
      <c r="B15031" s="1">
        <v>45961</v>
      </c>
      <c r="C15031" t="s">
        <v>1242</v>
      </c>
      <c r="D15031" t="s">
        <v>1459</v>
      </c>
      <c r="E15031" s="4">
        <v>5000</v>
      </c>
      <c r="F15031" t="s">
        <v>1423</v>
      </c>
      <c r="G15031" t="s">
        <v>471</v>
      </c>
      <c r="H15031" t="s">
        <v>308</v>
      </c>
      <c r="I15031" t="s">
        <v>309</v>
      </c>
      <c r="J15031" t="s">
        <v>264</v>
      </c>
      <c r="K15031" t="s">
        <v>1244</v>
      </c>
      <c r="L15031" t="s">
        <v>378</v>
      </c>
      <c r="M15031" t="s">
        <v>379</v>
      </c>
      <c r="N15031" t="s">
        <v>480</v>
      </c>
    </row>
    <row r="15032" spans="1:14" x14ac:dyDescent="0.25">
      <c r="A15032" t="s">
        <v>476</v>
      </c>
      <c r="B15032" s="1">
        <v>45991</v>
      </c>
      <c r="C15032" t="s">
        <v>1242</v>
      </c>
      <c r="D15032" t="s">
        <v>1459</v>
      </c>
      <c r="E15032" s="4">
        <v>5500</v>
      </c>
      <c r="F15032" t="s">
        <v>1423</v>
      </c>
      <c r="G15032" t="s">
        <v>471</v>
      </c>
      <c r="H15032" t="s">
        <v>308</v>
      </c>
      <c r="I15032" t="s">
        <v>309</v>
      </c>
      <c r="J15032" t="s">
        <v>264</v>
      </c>
      <c r="K15032" t="s">
        <v>1244</v>
      </c>
      <c r="L15032" t="s">
        <v>378</v>
      </c>
      <c r="M15032" t="s">
        <v>379</v>
      </c>
      <c r="N15032" t="s">
        <v>480</v>
      </c>
    </row>
    <row r="15033" spans="1:14" x14ac:dyDescent="0.25">
      <c r="A15033" t="s">
        <v>476</v>
      </c>
      <c r="B15033" s="1">
        <v>46022</v>
      </c>
      <c r="C15033" t="s">
        <v>1242</v>
      </c>
      <c r="D15033" t="s">
        <v>1459</v>
      </c>
      <c r="E15033" s="4">
        <v>6000</v>
      </c>
      <c r="F15033" t="s">
        <v>1423</v>
      </c>
      <c r="G15033" t="s">
        <v>471</v>
      </c>
      <c r="H15033" t="s">
        <v>308</v>
      </c>
      <c r="I15033" t="s">
        <v>309</v>
      </c>
      <c r="J15033" t="s">
        <v>264</v>
      </c>
      <c r="K15033" t="s">
        <v>1244</v>
      </c>
      <c r="L15033" t="s">
        <v>378</v>
      </c>
      <c r="M15033" t="s">
        <v>379</v>
      </c>
      <c r="N15033" t="s">
        <v>480</v>
      </c>
    </row>
    <row r="15034" spans="1:14" x14ac:dyDescent="0.25">
      <c r="A15034" t="s">
        <v>476</v>
      </c>
      <c r="B15034" s="1">
        <v>45991</v>
      </c>
      <c r="C15034" t="s">
        <v>1242</v>
      </c>
      <c r="D15034" t="s">
        <v>1460</v>
      </c>
      <c r="E15034" s="4">
        <v>16000</v>
      </c>
      <c r="F15034" t="s">
        <v>1423</v>
      </c>
      <c r="G15034" t="s">
        <v>471</v>
      </c>
      <c r="H15034" t="s">
        <v>308</v>
      </c>
      <c r="I15034" t="s">
        <v>309</v>
      </c>
      <c r="J15034" t="s">
        <v>264</v>
      </c>
      <c r="K15034" t="s">
        <v>1244</v>
      </c>
      <c r="L15034" t="s">
        <v>378</v>
      </c>
      <c r="M15034" t="s">
        <v>379</v>
      </c>
      <c r="N15034" t="s">
        <v>480</v>
      </c>
    </row>
    <row r="15035" spans="1:14" x14ac:dyDescent="0.25">
      <c r="A15035" t="s">
        <v>476</v>
      </c>
      <c r="B15035" s="1">
        <v>46022</v>
      </c>
      <c r="C15035" t="s">
        <v>1242</v>
      </c>
      <c r="D15035" t="s">
        <v>1460</v>
      </c>
      <c r="E15035" s="4">
        <v>16000</v>
      </c>
      <c r="F15035" t="s">
        <v>1423</v>
      </c>
      <c r="G15035" t="s">
        <v>471</v>
      </c>
      <c r="H15035" t="s">
        <v>308</v>
      </c>
      <c r="I15035" t="s">
        <v>309</v>
      </c>
      <c r="J15035" t="s">
        <v>264</v>
      </c>
      <c r="K15035" t="s">
        <v>1244</v>
      </c>
      <c r="L15035" t="s">
        <v>378</v>
      </c>
      <c r="M15035" t="s">
        <v>379</v>
      </c>
      <c r="N15035" t="s">
        <v>480</v>
      </c>
    </row>
    <row r="15036" spans="1:14" x14ac:dyDescent="0.25">
      <c r="A15036" t="s">
        <v>476</v>
      </c>
      <c r="B15036" s="1">
        <v>45838</v>
      </c>
      <c r="C15036" t="s">
        <v>1242</v>
      </c>
      <c r="D15036" t="s">
        <v>1461</v>
      </c>
      <c r="E15036" s="4">
        <v>4000</v>
      </c>
      <c r="F15036" t="s">
        <v>1423</v>
      </c>
      <c r="G15036" t="s">
        <v>471</v>
      </c>
      <c r="H15036" t="s">
        <v>308</v>
      </c>
      <c r="I15036" t="s">
        <v>309</v>
      </c>
      <c r="J15036" t="s">
        <v>264</v>
      </c>
      <c r="K15036" t="s">
        <v>1244</v>
      </c>
      <c r="L15036" t="s">
        <v>378</v>
      </c>
      <c r="M15036" t="s">
        <v>379</v>
      </c>
      <c r="N15036" t="s">
        <v>480</v>
      </c>
    </row>
    <row r="15037" spans="1:14" x14ac:dyDescent="0.25">
      <c r="A15037" t="s">
        <v>476</v>
      </c>
      <c r="B15037" s="1">
        <v>45869</v>
      </c>
      <c r="C15037" t="s">
        <v>1242</v>
      </c>
      <c r="D15037" t="s">
        <v>1461</v>
      </c>
      <c r="E15037" s="4">
        <v>4000</v>
      </c>
      <c r="F15037" t="s">
        <v>1423</v>
      </c>
      <c r="G15037" t="s">
        <v>471</v>
      </c>
      <c r="H15037" t="s">
        <v>308</v>
      </c>
      <c r="I15037" t="s">
        <v>309</v>
      </c>
      <c r="J15037" t="s">
        <v>264</v>
      </c>
      <c r="K15037" t="s">
        <v>1244</v>
      </c>
      <c r="L15037" t="s">
        <v>378</v>
      </c>
      <c r="M15037" t="s">
        <v>379</v>
      </c>
      <c r="N15037" t="s">
        <v>480</v>
      </c>
    </row>
    <row r="15038" spans="1:14" x14ac:dyDescent="0.25">
      <c r="A15038" t="s">
        <v>476</v>
      </c>
      <c r="B15038" s="1">
        <v>45900</v>
      </c>
      <c r="C15038" t="s">
        <v>1242</v>
      </c>
      <c r="D15038" t="s">
        <v>1461</v>
      </c>
      <c r="E15038" s="4">
        <v>4000</v>
      </c>
      <c r="F15038" t="s">
        <v>1423</v>
      </c>
      <c r="G15038" t="s">
        <v>471</v>
      </c>
      <c r="H15038" t="s">
        <v>308</v>
      </c>
      <c r="I15038" t="s">
        <v>309</v>
      </c>
      <c r="J15038" t="s">
        <v>264</v>
      </c>
      <c r="K15038" t="s">
        <v>1244</v>
      </c>
      <c r="L15038" t="s">
        <v>378</v>
      </c>
      <c r="M15038" t="s">
        <v>379</v>
      </c>
      <c r="N15038" t="s">
        <v>480</v>
      </c>
    </row>
    <row r="15039" spans="1:14" x14ac:dyDescent="0.25">
      <c r="A15039" t="s">
        <v>476</v>
      </c>
      <c r="B15039" s="1">
        <v>45930</v>
      </c>
      <c r="C15039" t="s">
        <v>1242</v>
      </c>
      <c r="D15039" t="s">
        <v>1461</v>
      </c>
      <c r="E15039" s="4">
        <v>4000</v>
      </c>
      <c r="F15039" t="s">
        <v>1423</v>
      </c>
      <c r="G15039" t="s">
        <v>471</v>
      </c>
      <c r="H15039" t="s">
        <v>308</v>
      </c>
      <c r="I15039" t="s">
        <v>309</v>
      </c>
      <c r="J15039" t="s">
        <v>264</v>
      </c>
      <c r="K15039" t="s">
        <v>1244</v>
      </c>
      <c r="L15039" t="s">
        <v>378</v>
      </c>
      <c r="M15039" t="s">
        <v>379</v>
      </c>
      <c r="N15039" t="s">
        <v>480</v>
      </c>
    </row>
    <row r="15040" spans="1:14" x14ac:dyDescent="0.25">
      <c r="A15040" t="s">
        <v>476</v>
      </c>
      <c r="B15040" s="1">
        <v>45961</v>
      </c>
      <c r="C15040" t="s">
        <v>1242</v>
      </c>
      <c r="D15040" t="s">
        <v>1461</v>
      </c>
      <c r="E15040" s="4">
        <v>4000</v>
      </c>
      <c r="F15040" t="s">
        <v>1423</v>
      </c>
      <c r="G15040" t="s">
        <v>471</v>
      </c>
      <c r="H15040" t="s">
        <v>308</v>
      </c>
      <c r="I15040" t="s">
        <v>309</v>
      </c>
      <c r="J15040" t="s">
        <v>264</v>
      </c>
      <c r="K15040" t="s">
        <v>1244</v>
      </c>
      <c r="L15040" t="s">
        <v>378</v>
      </c>
      <c r="M15040" t="s">
        <v>379</v>
      </c>
      <c r="N15040" t="s">
        <v>480</v>
      </c>
    </row>
    <row r="15041" spans="1:14" x14ac:dyDescent="0.25">
      <c r="A15041" t="s">
        <v>476</v>
      </c>
      <c r="B15041" s="1">
        <v>45991</v>
      </c>
      <c r="C15041" t="s">
        <v>1242</v>
      </c>
      <c r="D15041" t="s">
        <v>1461</v>
      </c>
      <c r="E15041" s="4">
        <v>4000</v>
      </c>
      <c r="F15041" t="s">
        <v>1423</v>
      </c>
      <c r="G15041" t="s">
        <v>471</v>
      </c>
      <c r="H15041" t="s">
        <v>308</v>
      </c>
      <c r="I15041" t="s">
        <v>309</v>
      </c>
      <c r="J15041" t="s">
        <v>264</v>
      </c>
      <c r="K15041" t="s">
        <v>1244</v>
      </c>
      <c r="L15041" t="s">
        <v>378</v>
      </c>
      <c r="M15041" t="s">
        <v>379</v>
      </c>
      <c r="N15041" t="s">
        <v>480</v>
      </c>
    </row>
    <row r="15042" spans="1:14" x14ac:dyDescent="0.25">
      <c r="A15042" t="s">
        <v>476</v>
      </c>
      <c r="B15042" s="1">
        <v>46022</v>
      </c>
      <c r="C15042" t="s">
        <v>1242</v>
      </c>
      <c r="D15042" t="s">
        <v>1461</v>
      </c>
      <c r="E15042" s="4">
        <v>4000</v>
      </c>
      <c r="F15042" t="s">
        <v>1423</v>
      </c>
      <c r="G15042" t="s">
        <v>471</v>
      </c>
      <c r="H15042" t="s">
        <v>308</v>
      </c>
      <c r="I15042" t="s">
        <v>309</v>
      </c>
      <c r="J15042" t="s">
        <v>264</v>
      </c>
      <c r="K15042" t="s">
        <v>1244</v>
      </c>
      <c r="L15042" t="s">
        <v>378</v>
      </c>
      <c r="M15042" t="s">
        <v>379</v>
      </c>
      <c r="N15042" t="s">
        <v>480</v>
      </c>
    </row>
    <row r="15043" spans="1:14" x14ac:dyDescent="0.25">
      <c r="A15043" t="s">
        <v>476</v>
      </c>
      <c r="B15043" s="1">
        <v>45688</v>
      </c>
      <c r="C15043" t="s">
        <v>1314</v>
      </c>
      <c r="D15043" t="s">
        <v>1315</v>
      </c>
      <c r="E15043" s="4">
        <v>125</v>
      </c>
      <c r="F15043" t="s">
        <v>1423</v>
      </c>
      <c r="G15043" t="s">
        <v>471</v>
      </c>
      <c r="H15043" t="s">
        <v>308</v>
      </c>
      <c r="I15043" t="s">
        <v>309</v>
      </c>
      <c r="J15043" t="s">
        <v>264</v>
      </c>
      <c r="L15043" t="s">
        <v>378</v>
      </c>
      <c r="M15043" t="s">
        <v>379</v>
      </c>
      <c r="N15043" t="s">
        <v>487</v>
      </c>
    </row>
    <row r="15044" spans="1:14" x14ac:dyDescent="0.25">
      <c r="A15044" t="s">
        <v>476</v>
      </c>
      <c r="B15044" s="1">
        <v>45716</v>
      </c>
      <c r="C15044" t="s">
        <v>1314</v>
      </c>
      <c r="D15044" t="s">
        <v>1315</v>
      </c>
      <c r="E15044" s="4">
        <v>250</v>
      </c>
      <c r="F15044" t="s">
        <v>1423</v>
      </c>
      <c r="G15044" t="s">
        <v>471</v>
      </c>
      <c r="H15044" t="s">
        <v>308</v>
      </c>
      <c r="I15044" t="s">
        <v>309</v>
      </c>
      <c r="J15044" t="s">
        <v>264</v>
      </c>
      <c r="L15044" t="s">
        <v>378</v>
      </c>
      <c r="M15044" t="s">
        <v>379</v>
      </c>
      <c r="N15044" t="s">
        <v>487</v>
      </c>
    </row>
    <row r="15045" spans="1:14" x14ac:dyDescent="0.25">
      <c r="A15045" t="s">
        <v>476</v>
      </c>
      <c r="B15045" s="1">
        <v>45747</v>
      </c>
      <c r="C15045" t="s">
        <v>1314</v>
      </c>
      <c r="D15045" t="s">
        <v>1315</v>
      </c>
      <c r="E15045" s="4">
        <v>375</v>
      </c>
      <c r="F15045" t="s">
        <v>1423</v>
      </c>
      <c r="G15045" t="s">
        <v>471</v>
      </c>
      <c r="H15045" t="s">
        <v>308</v>
      </c>
      <c r="I15045" t="s">
        <v>309</v>
      </c>
      <c r="J15045" t="s">
        <v>264</v>
      </c>
      <c r="L15045" t="s">
        <v>378</v>
      </c>
      <c r="M15045" t="s">
        <v>379</v>
      </c>
      <c r="N15045" t="s">
        <v>487</v>
      </c>
    </row>
    <row r="15046" spans="1:14" x14ac:dyDescent="0.25">
      <c r="A15046" t="s">
        <v>476</v>
      </c>
      <c r="B15046" s="1">
        <v>45777</v>
      </c>
      <c r="C15046" t="s">
        <v>1314</v>
      </c>
      <c r="D15046" t="s">
        <v>1315</v>
      </c>
      <c r="E15046" s="4">
        <v>500</v>
      </c>
      <c r="F15046" t="s">
        <v>1423</v>
      </c>
      <c r="G15046" t="s">
        <v>471</v>
      </c>
      <c r="H15046" t="s">
        <v>308</v>
      </c>
      <c r="I15046" t="s">
        <v>309</v>
      </c>
      <c r="J15046" t="s">
        <v>264</v>
      </c>
      <c r="L15046" t="s">
        <v>378</v>
      </c>
      <c r="M15046" t="s">
        <v>379</v>
      </c>
      <c r="N15046" t="s">
        <v>487</v>
      </c>
    </row>
    <row r="15047" spans="1:14" x14ac:dyDescent="0.25">
      <c r="A15047" t="s">
        <v>476</v>
      </c>
      <c r="B15047" s="1">
        <v>45808</v>
      </c>
      <c r="C15047" t="s">
        <v>1314</v>
      </c>
      <c r="D15047" t="s">
        <v>1315</v>
      </c>
      <c r="E15047" s="4">
        <v>625</v>
      </c>
      <c r="F15047" t="s">
        <v>1423</v>
      </c>
      <c r="G15047" t="s">
        <v>471</v>
      </c>
      <c r="H15047" t="s">
        <v>308</v>
      </c>
      <c r="I15047" t="s">
        <v>309</v>
      </c>
      <c r="J15047" t="s">
        <v>264</v>
      </c>
      <c r="L15047" t="s">
        <v>378</v>
      </c>
      <c r="M15047" t="s">
        <v>379</v>
      </c>
      <c r="N15047" t="s">
        <v>487</v>
      </c>
    </row>
    <row r="15048" spans="1:14" x14ac:dyDescent="0.25">
      <c r="A15048" t="s">
        <v>476</v>
      </c>
      <c r="B15048" s="1">
        <v>45838</v>
      </c>
      <c r="C15048" t="s">
        <v>1314</v>
      </c>
      <c r="D15048" t="s">
        <v>1315</v>
      </c>
      <c r="E15048" s="4">
        <v>750</v>
      </c>
      <c r="F15048" t="s">
        <v>1423</v>
      </c>
      <c r="G15048" t="s">
        <v>471</v>
      </c>
      <c r="H15048" t="s">
        <v>308</v>
      </c>
      <c r="I15048" t="s">
        <v>309</v>
      </c>
      <c r="J15048" t="s">
        <v>264</v>
      </c>
      <c r="L15048" t="s">
        <v>378</v>
      </c>
      <c r="M15048" t="s">
        <v>379</v>
      </c>
      <c r="N15048" t="s">
        <v>487</v>
      </c>
    </row>
    <row r="15049" spans="1:14" x14ac:dyDescent="0.25">
      <c r="A15049" t="s">
        <v>476</v>
      </c>
      <c r="B15049" s="1">
        <v>45869</v>
      </c>
      <c r="C15049" t="s">
        <v>1314</v>
      </c>
      <c r="D15049" t="s">
        <v>1315</v>
      </c>
      <c r="E15049" s="4">
        <v>875</v>
      </c>
      <c r="F15049" t="s">
        <v>1423</v>
      </c>
      <c r="G15049" t="s">
        <v>471</v>
      </c>
      <c r="H15049" t="s">
        <v>308</v>
      </c>
      <c r="I15049" t="s">
        <v>309</v>
      </c>
      <c r="J15049" t="s">
        <v>264</v>
      </c>
      <c r="L15049" t="s">
        <v>378</v>
      </c>
      <c r="M15049" t="s">
        <v>379</v>
      </c>
      <c r="N15049" t="s">
        <v>487</v>
      </c>
    </row>
    <row r="15050" spans="1:14" x14ac:dyDescent="0.25">
      <c r="A15050" t="s">
        <v>476</v>
      </c>
      <c r="B15050" s="1">
        <v>45900</v>
      </c>
      <c r="C15050" t="s">
        <v>1314</v>
      </c>
      <c r="D15050" t="s">
        <v>1315</v>
      </c>
      <c r="E15050" s="4">
        <v>1000</v>
      </c>
      <c r="F15050" t="s">
        <v>1423</v>
      </c>
      <c r="G15050" t="s">
        <v>471</v>
      </c>
      <c r="H15050" t="s">
        <v>308</v>
      </c>
      <c r="I15050" t="s">
        <v>309</v>
      </c>
      <c r="J15050" t="s">
        <v>264</v>
      </c>
      <c r="L15050" t="s">
        <v>378</v>
      </c>
      <c r="M15050" t="s">
        <v>379</v>
      </c>
      <c r="N15050" t="s">
        <v>487</v>
      </c>
    </row>
    <row r="15051" spans="1:14" x14ac:dyDescent="0.25">
      <c r="A15051" t="s">
        <v>476</v>
      </c>
      <c r="B15051" s="1">
        <v>45930</v>
      </c>
      <c r="C15051" t="s">
        <v>1314</v>
      </c>
      <c r="D15051" t="s">
        <v>1315</v>
      </c>
      <c r="E15051" s="4">
        <v>1125</v>
      </c>
      <c r="F15051" t="s">
        <v>1423</v>
      </c>
      <c r="G15051" t="s">
        <v>471</v>
      </c>
      <c r="H15051" t="s">
        <v>308</v>
      </c>
      <c r="I15051" t="s">
        <v>309</v>
      </c>
      <c r="J15051" t="s">
        <v>264</v>
      </c>
      <c r="L15051" t="s">
        <v>378</v>
      </c>
      <c r="M15051" t="s">
        <v>379</v>
      </c>
      <c r="N15051" t="s">
        <v>487</v>
      </c>
    </row>
    <row r="15052" spans="1:14" x14ac:dyDescent="0.25">
      <c r="A15052" t="s">
        <v>476</v>
      </c>
      <c r="B15052" s="1">
        <v>45961</v>
      </c>
      <c r="C15052" t="s">
        <v>1314</v>
      </c>
      <c r="D15052" t="s">
        <v>1315</v>
      </c>
      <c r="E15052" s="4">
        <v>1250</v>
      </c>
      <c r="F15052" t="s">
        <v>1423</v>
      </c>
      <c r="G15052" t="s">
        <v>471</v>
      </c>
      <c r="H15052" t="s">
        <v>308</v>
      </c>
      <c r="I15052" t="s">
        <v>309</v>
      </c>
      <c r="J15052" t="s">
        <v>264</v>
      </c>
      <c r="L15052" t="s">
        <v>378</v>
      </c>
      <c r="M15052" t="s">
        <v>379</v>
      </c>
      <c r="N15052" t="s">
        <v>487</v>
      </c>
    </row>
    <row r="15053" spans="1:14" x14ac:dyDescent="0.25">
      <c r="A15053" t="s">
        <v>476</v>
      </c>
      <c r="B15053" s="1">
        <v>45991</v>
      </c>
      <c r="C15053" t="s">
        <v>1314</v>
      </c>
      <c r="D15053" t="s">
        <v>1315</v>
      </c>
      <c r="E15053" s="4">
        <v>1375</v>
      </c>
      <c r="F15053" t="s">
        <v>1423</v>
      </c>
      <c r="G15053" t="s">
        <v>471</v>
      </c>
      <c r="H15053" t="s">
        <v>308</v>
      </c>
      <c r="I15053" t="s">
        <v>309</v>
      </c>
      <c r="J15053" t="s">
        <v>264</v>
      </c>
      <c r="L15053" t="s">
        <v>378</v>
      </c>
      <c r="M15053" t="s">
        <v>379</v>
      </c>
      <c r="N15053" t="s">
        <v>487</v>
      </c>
    </row>
    <row r="15054" spans="1:14" x14ac:dyDescent="0.25">
      <c r="A15054" t="s">
        <v>476</v>
      </c>
      <c r="B15054" s="1">
        <v>46022</v>
      </c>
      <c r="C15054" t="s">
        <v>1314</v>
      </c>
      <c r="D15054" t="s">
        <v>1315</v>
      </c>
      <c r="E15054" s="4">
        <v>1500</v>
      </c>
      <c r="F15054" t="s">
        <v>1423</v>
      </c>
      <c r="G15054" t="s">
        <v>471</v>
      </c>
      <c r="H15054" t="s">
        <v>308</v>
      </c>
      <c r="I15054" t="s">
        <v>309</v>
      </c>
      <c r="J15054" t="s">
        <v>264</v>
      </c>
      <c r="L15054" t="s">
        <v>378</v>
      </c>
      <c r="M15054" t="s">
        <v>379</v>
      </c>
      <c r="N15054" t="s">
        <v>487</v>
      </c>
    </row>
    <row r="15055" spans="1:14" x14ac:dyDescent="0.25">
      <c r="A15055" t="s">
        <v>476</v>
      </c>
      <c r="B15055" s="1">
        <v>45688</v>
      </c>
      <c r="C15055" t="s">
        <v>830</v>
      </c>
      <c r="D15055" t="s">
        <v>1366</v>
      </c>
      <c r="E15055" s="4">
        <v>1312.5</v>
      </c>
      <c r="F15055" t="s">
        <v>1423</v>
      </c>
      <c r="G15055" t="s">
        <v>471</v>
      </c>
      <c r="H15055" t="s">
        <v>310</v>
      </c>
      <c r="I15055" t="s">
        <v>263</v>
      </c>
      <c r="J15055" t="s">
        <v>262</v>
      </c>
      <c r="L15055" t="s">
        <v>380</v>
      </c>
      <c r="M15055" t="s">
        <v>381</v>
      </c>
      <c r="N15055" t="s">
        <v>487</v>
      </c>
    </row>
    <row r="15056" spans="1:14" x14ac:dyDescent="0.25">
      <c r="A15056" t="s">
        <v>476</v>
      </c>
      <c r="B15056" s="1">
        <v>45716</v>
      </c>
      <c r="C15056" t="s">
        <v>830</v>
      </c>
      <c r="D15056" t="s">
        <v>1366</v>
      </c>
      <c r="E15056" s="4">
        <v>2625</v>
      </c>
      <c r="F15056" t="s">
        <v>1423</v>
      </c>
      <c r="G15056" t="s">
        <v>471</v>
      </c>
      <c r="H15056" t="s">
        <v>310</v>
      </c>
      <c r="I15056" t="s">
        <v>263</v>
      </c>
      <c r="J15056" t="s">
        <v>262</v>
      </c>
      <c r="L15056" t="s">
        <v>380</v>
      </c>
      <c r="M15056" t="s">
        <v>381</v>
      </c>
      <c r="N15056" t="s">
        <v>487</v>
      </c>
    </row>
    <row r="15057" spans="1:14" x14ac:dyDescent="0.25">
      <c r="A15057" t="s">
        <v>476</v>
      </c>
      <c r="B15057" s="1">
        <v>45747</v>
      </c>
      <c r="C15057" t="s">
        <v>830</v>
      </c>
      <c r="D15057" t="s">
        <v>1366</v>
      </c>
      <c r="E15057" s="4">
        <v>3937.5</v>
      </c>
      <c r="F15057" t="s">
        <v>1423</v>
      </c>
      <c r="G15057" t="s">
        <v>471</v>
      </c>
      <c r="H15057" t="s">
        <v>310</v>
      </c>
      <c r="I15057" t="s">
        <v>263</v>
      </c>
      <c r="J15057" t="s">
        <v>262</v>
      </c>
      <c r="L15057" t="s">
        <v>380</v>
      </c>
      <c r="M15057" t="s">
        <v>381</v>
      </c>
      <c r="N15057" t="s">
        <v>487</v>
      </c>
    </row>
    <row r="15058" spans="1:14" x14ac:dyDescent="0.25">
      <c r="A15058" t="s">
        <v>476</v>
      </c>
      <c r="B15058" s="1">
        <v>45777</v>
      </c>
      <c r="C15058" t="s">
        <v>830</v>
      </c>
      <c r="D15058" t="s">
        <v>1366</v>
      </c>
      <c r="E15058" s="4">
        <v>5250</v>
      </c>
      <c r="F15058" t="s">
        <v>1423</v>
      </c>
      <c r="G15058" t="s">
        <v>471</v>
      </c>
      <c r="H15058" t="s">
        <v>310</v>
      </c>
      <c r="I15058" t="s">
        <v>263</v>
      </c>
      <c r="J15058" t="s">
        <v>262</v>
      </c>
      <c r="L15058" t="s">
        <v>380</v>
      </c>
      <c r="M15058" t="s">
        <v>381</v>
      </c>
      <c r="N15058" t="s">
        <v>487</v>
      </c>
    </row>
    <row r="15059" spans="1:14" x14ac:dyDescent="0.25">
      <c r="A15059" t="s">
        <v>476</v>
      </c>
      <c r="B15059" s="1">
        <v>45808</v>
      </c>
      <c r="C15059" t="s">
        <v>830</v>
      </c>
      <c r="D15059" t="s">
        <v>1366</v>
      </c>
      <c r="E15059" s="4">
        <v>6562.5</v>
      </c>
      <c r="F15059" t="s">
        <v>1423</v>
      </c>
      <c r="G15059" t="s">
        <v>471</v>
      </c>
      <c r="H15059" t="s">
        <v>310</v>
      </c>
      <c r="I15059" t="s">
        <v>263</v>
      </c>
      <c r="J15059" t="s">
        <v>262</v>
      </c>
      <c r="L15059" t="s">
        <v>380</v>
      </c>
      <c r="M15059" t="s">
        <v>381</v>
      </c>
      <c r="N15059" t="s">
        <v>487</v>
      </c>
    </row>
    <row r="15060" spans="1:14" x14ac:dyDescent="0.25">
      <c r="A15060" t="s">
        <v>476</v>
      </c>
      <c r="B15060" s="1">
        <v>45838</v>
      </c>
      <c r="C15060" t="s">
        <v>830</v>
      </c>
      <c r="D15060" t="s">
        <v>1366</v>
      </c>
      <c r="E15060" s="4">
        <v>7875</v>
      </c>
      <c r="F15060" t="s">
        <v>1423</v>
      </c>
      <c r="G15060" t="s">
        <v>471</v>
      </c>
      <c r="H15060" t="s">
        <v>310</v>
      </c>
      <c r="I15060" t="s">
        <v>263</v>
      </c>
      <c r="J15060" t="s">
        <v>262</v>
      </c>
      <c r="L15060" t="s">
        <v>380</v>
      </c>
      <c r="M15060" t="s">
        <v>381</v>
      </c>
      <c r="N15060" t="s">
        <v>487</v>
      </c>
    </row>
    <row r="15061" spans="1:14" x14ac:dyDescent="0.25">
      <c r="A15061" t="s">
        <v>476</v>
      </c>
      <c r="B15061" s="1">
        <v>45869</v>
      </c>
      <c r="C15061" t="s">
        <v>830</v>
      </c>
      <c r="D15061" t="s">
        <v>1366</v>
      </c>
      <c r="E15061" s="4">
        <v>9187.5</v>
      </c>
      <c r="F15061" t="s">
        <v>1423</v>
      </c>
      <c r="G15061" t="s">
        <v>471</v>
      </c>
      <c r="H15061" t="s">
        <v>310</v>
      </c>
      <c r="I15061" t="s">
        <v>263</v>
      </c>
      <c r="J15061" t="s">
        <v>262</v>
      </c>
      <c r="L15061" t="s">
        <v>380</v>
      </c>
      <c r="M15061" t="s">
        <v>381</v>
      </c>
      <c r="N15061" t="s">
        <v>487</v>
      </c>
    </row>
    <row r="15062" spans="1:14" x14ac:dyDescent="0.25">
      <c r="A15062" t="s">
        <v>476</v>
      </c>
      <c r="B15062" s="1">
        <v>45900</v>
      </c>
      <c r="C15062" t="s">
        <v>830</v>
      </c>
      <c r="D15062" t="s">
        <v>1366</v>
      </c>
      <c r="E15062" s="4">
        <v>10500</v>
      </c>
      <c r="F15062" t="s">
        <v>1423</v>
      </c>
      <c r="G15062" t="s">
        <v>471</v>
      </c>
      <c r="H15062" t="s">
        <v>310</v>
      </c>
      <c r="I15062" t="s">
        <v>263</v>
      </c>
      <c r="J15062" t="s">
        <v>262</v>
      </c>
      <c r="L15062" t="s">
        <v>380</v>
      </c>
      <c r="M15062" t="s">
        <v>381</v>
      </c>
      <c r="N15062" t="s">
        <v>487</v>
      </c>
    </row>
    <row r="15063" spans="1:14" x14ac:dyDescent="0.25">
      <c r="A15063" t="s">
        <v>476</v>
      </c>
      <c r="B15063" s="1">
        <v>45930</v>
      </c>
      <c r="C15063" t="s">
        <v>830</v>
      </c>
      <c r="D15063" t="s">
        <v>1366</v>
      </c>
      <c r="E15063" s="4">
        <v>11812.5</v>
      </c>
      <c r="F15063" t="s">
        <v>1423</v>
      </c>
      <c r="G15063" t="s">
        <v>471</v>
      </c>
      <c r="H15063" t="s">
        <v>310</v>
      </c>
      <c r="I15063" t="s">
        <v>263</v>
      </c>
      <c r="J15063" t="s">
        <v>262</v>
      </c>
      <c r="L15063" t="s">
        <v>380</v>
      </c>
      <c r="M15063" t="s">
        <v>381</v>
      </c>
      <c r="N15063" t="s">
        <v>487</v>
      </c>
    </row>
    <row r="15064" spans="1:14" x14ac:dyDescent="0.25">
      <c r="A15064" t="s">
        <v>476</v>
      </c>
      <c r="B15064" s="1">
        <v>45961</v>
      </c>
      <c r="C15064" t="s">
        <v>830</v>
      </c>
      <c r="D15064" t="s">
        <v>1366</v>
      </c>
      <c r="E15064" s="4">
        <v>13125</v>
      </c>
      <c r="F15064" t="s">
        <v>1423</v>
      </c>
      <c r="G15064" t="s">
        <v>471</v>
      </c>
      <c r="H15064" t="s">
        <v>310</v>
      </c>
      <c r="I15064" t="s">
        <v>263</v>
      </c>
      <c r="J15064" t="s">
        <v>262</v>
      </c>
      <c r="L15064" t="s">
        <v>380</v>
      </c>
      <c r="M15064" t="s">
        <v>381</v>
      </c>
      <c r="N15064" t="s">
        <v>487</v>
      </c>
    </row>
    <row r="15065" spans="1:14" x14ac:dyDescent="0.25">
      <c r="A15065" t="s">
        <v>476</v>
      </c>
      <c r="B15065" s="1">
        <v>45991</v>
      </c>
      <c r="C15065" t="s">
        <v>830</v>
      </c>
      <c r="D15065" t="s">
        <v>1366</v>
      </c>
      <c r="E15065" s="4">
        <v>14437.5</v>
      </c>
      <c r="F15065" t="s">
        <v>1423</v>
      </c>
      <c r="G15065" t="s">
        <v>471</v>
      </c>
      <c r="H15065" t="s">
        <v>310</v>
      </c>
      <c r="I15065" t="s">
        <v>263</v>
      </c>
      <c r="J15065" t="s">
        <v>262</v>
      </c>
      <c r="L15065" t="s">
        <v>380</v>
      </c>
      <c r="M15065" t="s">
        <v>381</v>
      </c>
      <c r="N15065" t="s">
        <v>487</v>
      </c>
    </row>
    <row r="15066" spans="1:14" x14ac:dyDescent="0.25">
      <c r="A15066" t="s">
        <v>476</v>
      </c>
      <c r="B15066" s="1">
        <v>46022</v>
      </c>
      <c r="C15066" t="s">
        <v>830</v>
      </c>
      <c r="D15066" t="s">
        <v>1366</v>
      </c>
      <c r="E15066" s="4">
        <v>15750</v>
      </c>
      <c r="F15066" t="s">
        <v>1423</v>
      </c>
      <c r="G15066" t="s">
        <v>471</v>
      </c>
      <c r="H15066" t="s">
        <v>310</v>
      </c>
      <c r="I15066" t="s">
        <v>263</v>
      </c>
      <c r="J15066" t="s">
        <v>262</v>
      </c>
      <c r="L15066" t="s">
        <v>380</v>
      </c>
      <c r="M15066" t="s">
        <v>381</v>
      </c>
      <c r="N15066" t="s">
        <v>487</v>
      </c>
    </row>
    <row r="15067" spans="1:14" x14ac:dyDescent="0.25">
      <c r="A15067" t="s">
        <v>476</v>
      </c>
      <c r="B15067" s="1">
        <v>45688</v>
      </c>
      <c r="C15067" t="s">
        <v>832</v>
      </c>
      <c r="D15067" t="s">
        <v>833</v>
      </c>
      <c r="E15067" s="4">
        <v>999.99999999999989</v>
      </c>
      <c r="F15067" t="s">
        <v>1423</v>
      </c>
      <c r="G15067" t="s">
        <v>471</v>
      </c>
      <c r="H15067" t="s">
        <v>310</v>
      </c>
      <c r="I15067" t="s">
        <v>263</v>
      </c>
      <c r="J15067" t="s">
        <v>262</v>
      </c>
      <c r="L15067" t="s">
        <v>380</v>
      </c>
      <c r="M15067" t="s">
        <v>381</v>
      </c>
      <c r="N15067" t="s">
        <v>487</v>
      </c>
    </row>
    <row r="15068" spans="1:14" x14ac:dyDescent="0.25">
      <c r="A15068" t="s">
        <v>476</v>
      </c>
      <c r="B15068" s="1">
        <v>45716</v>
      </c>
      <c r="C15068" t="s">
        <v>832</v>
      </c>
      <c r="D15068" t="s">
        <v>833</v>
      </c>
      <c r="E15068" s="4">
        <v>1999.9999999999998</v>
      </c>
      <c r="F15068" t="s">
        <v>1423</v>
      </c>
      <c r="G15068" t="s">
        <v>471</v>
      </c>
      <c r="H15068" t="s">
        <v>310</v>
      </c>
      <c r="I15068" t="s">
        <v>263</v>
      </c>
      <c r="J15068" t="s">
        <v>262</v>
      </c>
      <c r="L15068" t="s">
        <v>380</v>
      </c>
      <c r="M15068" t="s">
        <v>381</v>
      </c>
      <c r="N15068" t="s">
        <v>487</v>
      </c>
    </row>
    <row r="15069" spans="1:14" x14ac:dyDescent="0.25">
      <c r="A15069" t="s">
        <v>476</v>
      </c>
      <c r="B15069" s="1">
        <v>45747</v>
      </c>
      <c r="C15069" t="s">
        <v>832</v>
      </c>
      <c r="D15069" t="s">
        <v>833</v>
      </c>
      <c r="E15069" s="4">
        <v>2999.9999999999995</v>
      </c>
      <c r="F15069" t="s">
        <v>1423</v>
      </c>
      <c r="G15069" t="s">
        <v>471</v>
      </c>
      <c r="H15069" t="s">
        <v>310</v>
      </c>
      <c r="I15069" t="s">
        <v>263</v>
      </c>
      <c r="J15069" t="s">
        <v>262</v>
      </c>
      <c r="L15069" t="s">
        <v>380</v>
      </c>
      <c r="M15069" t="s">
        <v>381</v>
      </c>
      <c r="N15069" t="s">
        <v>487</v>
      </c>
    </row>
    <row r="15070" spans="1:14" x14ac:dyDescent="0.25">
      <c r="A15070" t="s">
        <v>476</v>
      </c>
      <c r="B15070" s="1">
        <v>45777</v>
      </c>
      <c r="C15070" t="s">
        <v>832</v>
      </c>
      <c r="D15070" t="s">
        <v>833</v>
      </c>
      <c r="E15070" s="4">
        <v>3999.9999999999995</v>
      </c>
      <c r="F15070" t="s">
        <v>1423</v>
      </c>
      <c r="G15070" t="s">
        <v>471</v>
      </c>
      <c r="H15070" t="s">
        <v>310</v>
      </c>
      <c r="I15070" t="s">
        <v>263</v>
      </c>
      <c r="J15070" t="s">
        <v>262</v>
      </c>
      <c r="L15070" t="s">
        <v>380</v>
      </c>
      <c r="M15070" t="s">
        <v>381</v>
      </c>
      <c r="N15070" t="s">
        <v>487</v>
      </c>
    </row>
    <row r="15071" spans="1:14" x14ac:dyDescent="0.25">
      <c r="A15071" t="s">
        <v>476</v>
      </c>
      <c r="B15071" s="1">
        <v>45808</v>
      </c>
      <c r="C15071" t="s">
        <v>832</v>
      </c>
      <c r="D15071" t="s">
        <v>833</v>
      </c>
      <c r="E15071" s="4">
        <v>4999.9999999999991</v>
      </c>
      <c r="F15071" t="s">
        <v>1423</v>
      </c>
      <c r="G15071" t="s">
        <v>471</v>
      </c>
      <c r="H15071" t="s">
        <v>310</v>
      </c>
      <c r="I15071" t="s">
        <v>263</v>
      </c>
      <c r="J15071" t="s">
        <v>262</v>
      </c>
      <c r="L15071" t="s">
        <v>380</v>
      </c>
      <c r="M15071" t="s">
        <v>381</v>
      </c>
      <c r="N15071" t="s">
        <v>487</v>
      </c>
    </row>
    <row r="15072" spans="1:14" x14ac:dyDescent="0.25">
      <c r="A15072" t="s">
        <v>476</v>
      </c>
      <c r="B15072" s="1">
        <v>45838</v>
      </c>
      <c r="C15072" t="s">
        <v>832</v>
      </c>
      <c r="D15072" t="s">
        <v>833</v>
      </c>
      <c r="E15072" s="4">
        <v>5999.9999999999991</v>
      </c>
      <c r="F15072" t="s">
        <v>1423</v>
      </c>
      <c r="G15072" t="s">
        <v>471</v>
      </c>
      <c r="H15072" t="s">
        <v>310</v>
      </c>
      <c r="I15072" t="s">
        <v>263</v>
      </c>
      <c r="J15072" t="s">
        <v>262</v>
      </c>
      <c r="L15072" t="s">
        <v>380</v>
      </c>
      <c r="M15072" t="s">
        <v>381</v>
      </c>
      <c r="N15072" t="s">
        <v>487</v>
      </c>
    </row>
    <row r="15073" spans="1:14" x14ac:dyDescent="0.25">
      <c r="A15073" t="s">
        <v>476</v>
      </c>
      <c r="B15073" s="1">
        <v>45869</v>
      </c>
      <c r="C15073" t="s">
        <v>832</v>
      </c>
      <c r="D15073" t="s">
        <v>833</v>
      </c>
      <c r="E15073" s="4">
        <v>6999.9999999999991</v>
      </c>
      <c r="F15073" t="s">
        <v>1423</v>
      </c>
      <c r="G15073" t="s">
        <v>471</v>
      </c>
      <c r="H15073" t="s">
        <v>310</v>
      </c>
      <c r="I15073" t="s">
        <v>263</v>
      </c>
      <c r="J15073" t="s">
        <v>262</v>
      </c>
      <c r="L15073" t="s">
        <v>380</v>
      </c>
      <c r="M15073" t="s">
        <v>381</v>
      </c>
      <c r="N15073" t="s">
        <v>487</v>
      </c>
    </row>
    <row r="15074" spans="1:14" x14ac:dyDescent="0.25">
      <c r="A15074" t="s">
        <v>476</v>
      </c>
      <c r="B15074" s="1">
        <v>45900</v>
      </c>
      <c r="C15074" t="s">
        <v>832</v>
      </c>
      <c r="D15074" t="s">
        <v>833</v>
      </c>
      <c r="E15074" s="4">
        <v>7999.9999999999991</v>
      </c>
      <c r="F15074" t="s">
        <v>1423</v>
      </c>
      <c r="G15074" t="s">
        <v>471</v>
      </c>
      <c r="H15074" t="s">
        <v>310</v>
      </c>
      <c r="I15074" t="s">
        <v>263</v>
      </c>
      <c r="J15074" t="s">
        <v>262</v>
      </c>
      <c r="L15074" t="s">
        <v>380</v>
      </c>
      <c r="M15074" t="s">
        <v>381</v>
      </c>
      <c r="N15074" t="s">
        <v>487</v>
      </c>
    </row>
    <row r="15075" spans="1:14" x14ac:dyDescent="0.25">
      <c r="A15075" t="s">
        <v>476</v>
      </c>
      <c r="B15075" s="1">
        <v>45930</v>
      </c>
      <c r="C15075" t="s">
        <v>832</v>
      </c>
      <c r="D15075" t="s">
        <v>833</v>
      </c>
      <c r="E15075" s="4">
        <v>8999.9999999999982</v>
      </c>
      <c r="F15075" t="s">
        <v>1423</v>
      </c>
      <c r="G15075" t="s">
        <v>471</v>
      </c>
      <c r="H15075" t="s">
        <v>310</v>
      </c>
      <c r="I15075" t="s">
        <v>263</v>
      </c>
      <c r="J15075" t="s">
        <v>262</v>
      </c>
      <c r="L15075" t="s">
        <v>380</v>
      </c>
      <c r="M15075" t="s">
        <v>381</v>
      </c>
      <c r="N15075" t="s">
        <v>487</v>
      </c>
    </row>
    <row r="15076" spans="1:14" x14ac:dyDescent="0.25">
      <c r="A15076" t="s">
        <v>476</v>
      </c>
      <c r="B15076" s="1">
        <v>45961</v>
      </c>
      <c r="C15076" t="s">
        <v>832</v>
      </c>
      <c r="D15076" t="s">
        <v>833</v>
      </c>
      <c r="E15076" s="4">
        <v>9999.9999999999982</v>
      </c>
      <c r="F15076" t="s">
        <v>1423</v>
      </c>
      <c r="G15076" t="s">
        <v>471</v>
      </c>
      <c r="H15076" t="s">
        <v>310</v>
      </c>
      <c r="I15076" t="s">
        <v>263</v>
      </c>
      <c r="J15076" t="s">
        <v>262</v>
      </c>
      <c r="L15076" t="s">
        <v>380</v>
      </c>
      <c r="M15076" t="s">
        <v>381</v>
      </c>
      <c r="N15076" t="s">
        <v>487</v>
      </c>
    </row>
    <row r="15077" spans="1:14" x14ac:dyDescent="0.25">
      <c r="A15077" t="s">
        <v>476</v>
      </c>
      <c r="B15077" s="1">
        <v>45991</v>
      </c>
      <c r="C15077" t="s">
        <v>832</v>
      </c>
      <c r="D15077" t="s">
        <v>833</v>
      </c>
      <c r="E15077" s="4">
        <v>10999.999999999998</v>
      </c>
      <c r="F15077" t="s">
        <v>1423</v>
      </c>
      <c r="G15077" t="s">
        <v>471</v>
      </c>
      <c r="H15077" t="s">
        <v>310</v>
      </c>
      <c r="I15077" t="s">
        <v>263</v>
      </c>
      <c r="J15077" t="s">
        <v>262</v>
      </c>
      <c r="L15077" t="s">
        <v>380</v>
      </c>
      <c r="M15077" t="s">
        <v>381</v>
      </c>
      <c r="N15077" t="s">
        <v>487</v>
      </c>
    </row>
    <row r="15078" spans="1:14" x14ac:dyDescent="0.25">
      <c r="A15078" t="s">
        <v>476</v>
      </c>
      <c r="B15078" s="1">
        <v>46022</v>
      </c>
      <c r="C15078" t="s">
        <v>832</v>
      </c>
      <c r="D15078" t="s">
        <v>833</v>
      </c>
      <c r="E15078" s="4">
        <v>11999.999999999998</v>
      </c>
      <c r="F15078" t="s">
        <v>1423</v>
      </c>
      <c r="G15078" t="s">
        <v>471</v>
      </c>
      <c r="H15078" t="s">
        <v>310</v>
      </c>
      <c r="I15078" t="s">
        <v>263</v>
      </c>
      <c r="J15078" t="s">
        <v>262</v>
      </c>
      <c r="L15078" t="s">
        <v>380</v>
      </c>
      <c r="M15078" t="s">
        <v>381</v>
      </c>
      <c r="N15078" t="s">
        <v>487</v>
      </c>
    </row>
    <row r="15079" spans="1:14" x14ac:dyDescent="0.25">
      <c r="A15079" t="s">
        <v>476</v>
      </c>
      <c r="B15079" s="1">
        <v>45688</v>
      </c>
      <c r="C15079" t="s">
        <v>836</v>
      </c>
      <c r="D15079" t="s">
        <v>837</v>
      </c>
      <c r="E15079" s="4">
        <v>100.00000000000001</v>
      </c>
      <c r="F15079" t="s">
        <v>1423</v>
      </c>
      <c r="G15079" t="s">
        <v>471</v>
      </c>
      <c r="H15079" t="s">
        <v>310</v>
      </c>
      <c r="I15079" t="s">
        <v>263</v>
      </c>
      <c r="J15079" t="s">
        <v>262</v>
      </c>
      <c r="L15079" t="s">
        <v>380</v>
      </c>
      <c r="M15079" t="s">
        <v>381</v>
      </c>
      <c r="N15079" t="s">
        <v>487</v>
      </c>
    </row>
    <row r="15080" spans="1:14" x14ac:dyDescent="0.25">
      <c r="A15080" t="s">
        <v>476</v>
      </c>
      <c r="B15080" s="1">
        <v>45716</v>
      </c>
      <c r="C15080" t="s">
        <v>836</v>
      </c>
      <c r="D15080" t="s">
        <v>837</v>
      </c>
      <c r="E15080" s="4">
        <v>200.00000000000003</v>
      </c>
      <c r="F15080" t="s">
        <v>1423</v>
      </c>
      <c r="G15080" t="s">
        <v>471</v>
      </c>
      <c r="H15080" t="s">
        <v>310</v>
      </c>
      <c r="I15080" t="s">
        <v>263</v>
      </c>
      <c r="J15080" t="s">
        <v>262</v>
      </c>
      <c r="L15080" t="s">
        <v>380</v>
      </c>
      <c r="M15080" t="s">
        <v>381</v>
      </c>
      <c r="N15080" t="s">
        <v>487</v>
      </c>
    </row>
    <row r="15081" spans="1:14" x14ac:dyDescent="0.25">
      <c r="A15081" t="s">
        <v>476</v>
      </c>
      <c r="B15081" s="1">
        <v>45747</v>
      </c>
      <c r="C15081" t="s">
        <v>836</v>
      </c>
      <c r="D15081" t="s">
        <v>837</v>
      </c>
      <c r="E15081" s="4">
        <v>300.00000000000006</v>
      </c>
      <c r="F15081" t="s">
        <v>1423</v>
      </c>
      <c r="G15081" t="s">
        <v>471</v>
      </c>
      <c r="H15081" t="s">
        <v>310</v>
      </c>
      <c r="I15081" t="s">
        <v>263</v>
      </c>
      <c r="J15081" t="s">
        <v>262</v>
      </c>
      <c r="L15081" t="s">
        <v>380</v>
      </c>
      <c r="M15081" t="s">
        <v>381</v>
      </c>
      <c r="N15081" t="s">
        <v>487</v>
      </c>
    </row>
    <row r="15082" spans="1:14" x14ac:dyDescent="0.25">
      <c r="A15082" t="s">
        <v>476</v>
      </c>
      <c r="B15082" s="1">
        <v>45777</v>
      </c>
      <c r="C15082" t="s">
        <v>836</v>
      </c>
      <c r="D15082" t="s">
        <v>837</v>
      </c>
      <c r="E15082" s="4">
        <v>400.00000000000006</v>
      </c>
      <c r="F15082" t="s">
        <v>1423</v>
      </c>
      <c r="G15082" t="s">
        <v>471</v>
      </c>
      <c r="H15082" t="s">
        <v>310</v>
      </c>
      <c r="I15082" t="s">
        <v>263</v>
      </c>
      <c r="J15082" t="s">
        <v>262</v>
      </c>
      <c r="L15082" t="s">
        <v>380</v>
      </c>
      <c r="M15082" t="s">
        <v>381</v>
      </c>
      <c r="N15082" t="s">
        <v>487</v>
      </c>
    </row>
    <row r="15083" spans="1:14" x14ac:dyDescent="0.25">
      <c r="A15083" t="s">
        <v>476</v>
      </c>
      <c r="B15083" s="1">
        <v>45808</v>
      </c>
      <c r="C15083" t="s">
        <v>836</v>
      </c>
      <c r="D15083" t="s">
        <v>837</v>
      </c>
      <c r="E15083" s="4">
        <v>500.00000000000006</v>
      </c>
      <c r="F15083" t="s">
        <v>1423</v>
      </c>
      <c r="G15083" t="s">
        <v>471</v>
      </c>
      <c r="H15083" t="s">
        <v>310</v>
      </c>
      <c r="I15083" t="s">
        <v>263</v>
      </c>
      <c r="J15083" t="s">
        <v>262</v>
      </c>
      <c r="L15083" t="s">
        <v>380</v>
      </c>
      <c r="M15083" t="s">
        <v>381</v>
      </c>
      <c r="N15083" t="s">
        <v>487</v>
      </c>
    </row>
    <row r="15084" spans="1:14" x14ac:dyDescent="0.25">
      <c r="A15084" t="s">
        <v>476</v>
      </c>
      <c r="B15084" s="1">
        <v>45838</v>
      </c>
      <c r="C15084" t="s">
        <v>836</v>
      </c>
      <c r="D15084" t="s">
        <v>837</v>
      </c>
      <c r="E15084" s="4">
        <v>600.00000000000011</v>
      </c>
      <c r="F15084" t="s">
        <v>1423</v>
      </c>
      <c r="G15084" t="s">
        <v>471</v>
      </c>
      <c r="H15084" t="s">
        <v>310</v>
      </c>
      <c r="I15084" t="s">
        <v>263</v>
      </c>
      <c r="J15084" t="s">
        <v>262</v>
      </c>
      <c r="L15084" t="s">
        <v>380</v>
      </c>
      <c r="M15084" t="s">
        <v>381</v>
      </c>
      <c r="N15084" t="s">
        <v>487</v>
      </c>
    </row>
    <row r="15085" spans="1:14" x14ac:dyDescent="0.25">
      <c r="A15085" t="s">
        <v>476</v>
      </c>
      <c r="B15085" s="1">
        <v>45869</v>
      </c>
      <c r="C15085" t="s">
        <v>836</v>
      </c>
      <c r="D15085" t="s">
        <v>837</v>
      </c>
      <c r="E15085" s="4">
        <v>700.00000000000011</v>
      </c>
      <c r="F15085" t="s">
        <v>1423</v>
      </c>
      <c r="G15085" t="s">
        <v>471</v>
      </c>
      <c r="H15085" t="s">
        <v>310</v>
      </c>
      <c r="I15085" t="s">
        <v>263</v>
      </c>
      <c r="J15085" t="s">
        <v>262</v>
      </c>
      <c r="L15085" t="s">
        <v>380</v>
      </c>
      <c r="M15085" t="s">
        <v>381</v>
      </c>
      <c r="N15085" t="s">
        <v>487</v>
      </c>
    </row>
    <row r="15086" spans="1:14" x14ac:dyDescent="0.25">
      <c r="A15086" t="s">
        <v>476</v>
      </c>
      <c r="B15086" s="1">
        <v>45900</v>
      </c>
      <c r="C15086" t="s">
        <v>836</v>
      </c>
      <c r="D15086" t="s">
        <v>837</v>
      </c>
      <c r="E15086" s="4">
        <v>800.00000000000011</v>
      </c>
      <c r="F15086" t="s">
        <v>1423</v>
      </c>
      <c r="G15086" t="s">
        <v>471</v>
      </c>
      <c r="H15086" t="s">
        <v>310</v>
      </c>
      <c r="I15086" t="s">
        <v>263</v>
      </c>
      <c r="J15086" t="s">
        <v>262</v>
      </c>
      <c r="L15086" t="s">
        <v>380</v>
      </c>
      <c r="M15086" t="s">
        <v>381</v>
      </c>
      <c r="N15086" t="s">
        <v>487</v>
      </c>
    </row>
    <row r="15087" spans="1:14" x14ac:dyDescent="0.25">
      <c r="A15087" t="s">
        <v>476</v>
      </c>
      <c r="B15087" s="1">
        <v>45930</v>
      </c>
      <c r="C15087" t="s">
        <v>836</v>
      </c>
      <c r="D15087" t="s">
        <v>837</v>
      </c>
      <c r="E15087" s="4">
        <v>900.00000000000011</v>
      </c>
      <c r="F15087" t="s">
        <v>1423</v>
      </c>
      <c r="G15087" t="s">
        <v>471</v>
      </c>
      <c r="H15087" t="s">
        <v>310</v>
      </c>
      <c r="I15087" t="s">
        <v>263</v>
      </c>
      <c r="J15087" t="s">
        <v>262</v>
      </c>
      <c r="L15087" t="s">
        <v>380</v>
      </c>
      <c r="M15087" t="s">
        <v>381</v>
      </c>
      <c r="N15087" t="s">
        <v>487</v>
      </c>
    </row>
    <row r="15088" spans="1:14" x14ac:dyDescent="0.25">
      <c r="A15088" t="s">
        <v>476</v>
      </c>
      <c r="B15088" s="1">
        <v>45961</v>
      </c>
      <c r="C15088" t="s">
        <v>836</v>
      </c>
      <c r="D15088" t="s">
        <v>837</v>
      </c>
      <c r="E15088" s="4">
        <v>1000.0000000000001</v>
      </c>
      <c r="F15088" t="s">
        <v>1423</v>
      </c>
      <c r="G15088" t="s">
        <v>471</v>
      </c>
      <c r="H15088" t="s">
        <v>310</v>
      </c>
      <c r="I15088" t="s">
        <v>263</v>
      </c>
      <c r="J15088" t="s">
        <v>262</v>
      </c>
      <c r="L15088" t="s">
        <v>380</v>
      </c>
      <c r="M15088" t="s">
        <v>381</v>
      </c>
      <c r="N15088" t="s">
        <v>487</v>
      </c>
    </row>
    <row r="15089" spans="1:14" x14ac:dyDescent="0.25">
      <c r="A15089" t="s">
        <v>476</v>
      </c>
      <c r="B15089" s="1">
        <v>45991</v>
      </c>
      <c r="C15089" t="s">
        <v>836</v>
      </c>
      <c r="D15089" t="s">
        <v>837</v>
      </c>
      <c r="E15089" s="4">
        <v>1100.0000000000002</v>
      </c>
      <c r="F15089" t="s">
        <v>1423</v>
      </c>
      <c r="G15089" t="s">
        <v>471</v>
      </c>
      <c r="H15089" t="s">
        <v>310</v>
      </c>
      <c r="I15089" t="s">
        <v>263</v>
      </c>
      <c r="J15089" t="s">
        <v>262</v>
      </c>
      <c r="L15089" t="s">
        <v>380</v>
      </c>
      <c r="M15089" t="s">
        <v>381</v>
      </c>
      <c r="N15089" t="s">
        <v>487</v>
      </c>
    </row>
    <row r="15090" spans="1:14" x14ac:dyDescent="0.25">
      <c r="A15090" t="s">
        <v>476</v>
      </c>
      <c r="B15090" s="1">
        <v>46022</v>
      </c>
      <c r="C15090" t="s">
        <v>836</v>
      </c>
      <c r="D15090" t="s">
        <v>837</v>
      </c>
      <c r="E15090" s="4">
        <v>1200.0000000000002</v>
      </c>
      <c r="F15090" t="s">
        <v>1423</v>
      </c>
      <c r="G15090" t="s">
        <v>471</v>
      </c>
      <c r="H15090" t="s">
        <v>310</v>
      </c>
      <c r="I15090" t="s">
        <v>263</v>
      </c>
      <c r="J15090" t="s">
        <v>262</v>
      </c>
      <c r="L15090" t="s">
        <v>380</v>
      </c>
      <c r="M15090" t="s">
        <v>381</v>
      </c>
      <c r="N15090" t="s">
        <v>487</v>
      </c>
    </row>
    <row r="15091" spans="1:14" x14ac:dyDescent="0.25">
      <c r="A15091" t="s">
        <v>476</v>
      </c>
      <c r="B15091" s="1">
        <v>45688</v>
      </c>
      <c r="C15091" t="s">
        <v>842</v>
      </c>
      <c r="D15091" t="s">
        <v>843</v>
      </c>
      <c r="E15091" s="4">
        <v>100.00000000000001</v>
      </c>
      <c r="F15091" t="s">
        <v>1423</v>
      </c>
      <c r="G15091" t="s">
        <v>471</v>
      </c>
      <c r="H15091" t="s">
        <v>310</v>
      </c>
      <c r="I15091" t="s">
        <v>263</v>
      </c>
      <c r="J15091" t="s">
        <v>262</v>
      </c>
      <c r="L15091" t="s">
        <v>380</v>
      </c>
      <c r="M15091" t="s">
        <v>381</v>
      </c>
      <c r="N15091" t="s">
        <v>487</v>
      </c>
    </row>
    <row r="15092" spans="1:14" x14ac:dyDescent="0.25">
      <c r="A15092" t="s">
        <v>476</v>
      </c>
      <c r="B15092" s="1">
        <v>45716</v>
      </c>
      <c r="C15092" t="s">
        <v>842</v>
      </c>
      <c r="D15092" t="s">
        <v>843</v>
      </c>
      <c r="E15092" s="4">
        <v>200.00000000000003</v>
      </c>
      <c r="F15092" t="s">
        <v>1423</v>
      </c>
      <c r="G15092" t="s">
        <v>471</v>
      </c>
      <c r="H15092" t="s">
        <v>310</v>
      </c>
      <c r="I15092" t="s">
        <v>263</v>
      </c>
      <c r="J15092" t="s">
        <v>262</v>
      </c>
      <c r="L15092" t="s">
        <v>380</v>
      </c>
      <c r="M15092" t="s">
        <v>381</v>
      </c>
      <c r="N15092" t="s">
        <v>487</v>
      </c>
    </row>
    <row r="15093" spans="1:14" x14ac:dyDescent="0.25">
      <c r="A15093" t="s">
        <v>476</v>
      </c>
      <c r="B15093" s="1">
        <v>45747</v>
      </c>
      <c r="C15093" t="s">
        <v>842</v>
      </c>
      <c r="D15093" t="s">
        <v>843</v>
      </c>
      <c r="E15093" s="4">
        <v>300.00000000000006</v>
      </c>
      <c r="F15093" t="s">
        <v>1423</v>
      </c>
      <c r="G15093" t="s">
        <v>471</v>
      </c>
      <c r="H15093" t="s">
        <v>310</v>
      </c>
      <c r="I15093" t="s">
        <v>263</v>
      </c>
      <c r="J15093" t="s">
        <v>262</v>
      </c>
      <c r="L15093" t="s">
        <v>380</v>
      </c>
      <c r="M15093" t="s">
        <v>381</v>
      </c>
      <c r="N15093" t="s">
        <v>487</v>
      </c>
    </row>
    <row r="15094" spans="1:14" x14ac:dyDescent="0.25">
      <c r="A15094" t="s">
        <v>476</v>
      </c>
      <c r="B15094" s="1">
        <v>45777</v>
      </c>
      <c r="C15094" t="s">
        <v>842</v>
      </c>
      <c r="D15094" t="s">
        <v>843</v>
      </c>
      <c r="E15094" s="4">
        <v>400.00000000000006</v>
      </c>
      <c r="F15094" t="s">
        <v>1423</v>
      </c>
      <c r="G15094" t="s">
        <v>471</v>
      </c>
      <c r="H15094" t="s">
        <v>310</v>
      </c>
      <c r="I15094" t="s">
        <v>263</v>
      </c>
      <c r="J15094" t="s">
        <v>262</v>
      </c>
      <c r="L15094" t="s">
        <v>380</v>
      </c>
      <c r="M15094" t="s">
        <v>381</v>
      </c>
      <c r="N15094" t="s">
        <v>487</v>
      </c>
    </row>
    <row r="15095" spans="1:14" x14ac:dyDescent="0.25">
      <c r="A15095" t="s">
        <v>476</v>
      </c>
      <c r="B15095" s="1">
        <v>45808</v>
      </c>
      <c r="C15095" t="s">
        <v>842</v>
      </c>
      <c r="D15095" t="s">
        <v>843</v>
      </c>
      <c r="E15095" s="4">
        <v>500.00000000000006</v>
      </c>
      <c r="F15095" t="s">
        <v>1423</v>
      </c>
      <c r="G15095" t="s">
        <v>471</v>
      </c>
      <c r="H15095" t="s">
        <v>310</v>
      </c>
      <c r="I15095" t="s">
        <v>263</v>
      </c>
      <c r="J15095" t="s">
        <v>262</v>
      </c>
      <c r="L15095" t="s">
        <v>380</v>
      </c>
      <c r="M15095" t="s">
        <v>381</v>
      </c>
      <c r="N15095" t="s">
        <v>487</v>
      </c>
    </row>
    <row r="15096" spans="1:14" x14ac:dyDescent="0.25">
      <c r="A15096" t="s">
        <v>476</v>
      </c>
      <c r="B15096" s="1">
        <v>45838</v>
      </c>
      <c r="C15096" t="s">
        <v>842</v>
      </c>
      <c r="D15096" t="s">
        <v>843</v>
      </c>
      <c r="E15096" s="4">
        <v>600.00000000000011</v>
      </c>
      <c r="F15096" t="s">
        <v>1423</v>
      </c>
      <c r="G15096" t="s">
        <v>471</v>
      </c>
      <c r="H15096" t="s">
        <v>310</v>
      </c>
      <c r="I15096" t="s">
        <v>263</v>
      </c>
      <c r="J15096" t="s">
        <v>262</v>
      </c>
      <c r="L15096" t="s">
        <v>380</v>
      </c>
      <c r="M15096" t="s">
        <v>381</v>
      </c>
      <c r="N15096" t="s">
        <v>487</v>
      </c>
    </row>
    <row r="15097" spans="1:14" x14ac:dyDescent="0.25">
      <c r="A15097" t="s">
        <v>476</v>
      </c>
      <c r="B15097" s="1">
        <v>45869</v>
      </c>
      <c r="C15097" t="s">
        <v>842</v>
      </c>
      <c r="D15097" t="s">
        <v>843</v>
      </c>
      <c r="E15097" s="4">
        <v>700.00000000000011</v>
      </c>
      <c r="F15097" t="s">
        <v>1423</v>
      </c>
      <c r="G15097" t="s">
        <v>471</v>
      </c>
      <c r="H15097" t="s">
        <v>310</v>
      </c>
      <c r="I15097" t="s">
        <v>263</v>
      </c>
      <c r="J15097" t="s">
        <v>262</v>
      </c>
      <c r="L15097" t="s">
        <v>380</v>
      </c>
      <c r="M15097" t="s">
        <v>381</v>
      </c>
      <c r="N15097" t="s">
        <v>487</v>
      </c>
    </row>
    <row r="15098" spans="1:14" x14ac:dyDescent="0.25">
      <c r="A15098" t="s">
        <v>476</v>
      </c>
      <c r="B15098" s="1">
        <v>45900</v>
      </c>
      <c r="C15098" t="s">
        <v>842</v>
      </c>
      <c r="D15098" t="s">
        <v>843</v>
      </c>
      <c r="E15098" s="4">
        <v>800.00000000000011</v>
      </c>
      <c r="F15098" t="s">
        <v>1423</v>
      </c>
      <c r="G15098" t="s">
        <v>471</v>
      </c>
      <c r="H15098" t="s">
        <v>310</v>
      </c>
      <c r="I15098" t="s">
        <v>263</v>
      </c>
      <c r="J15098" t="s">
        <v>262</v>
      </c>
      <c r="L15098" t="s">
        <v>380</v>
      </c>
      <c r="M15098" t="s">
        <v>381</v>
      </c>
      <c r="N15098" t="s">
        <v>487</v>
      </c>
    </row>
    <row r="15099" spans="1:14" x14ac:dyDescent="0.25">
      <c r="A15099" t="s">
        <v>476</v>
      </c>
      <c r="B15099" s="1">
        <v>45930</v>
      </c>
      <c r="C15099" t="s">
        <v>842</v>
      </c>
      <c r="D15099" t="s">
        <v>843</v>
      </c>
      <c r="E15099" s="4">
        <v>900.00000000000011</v>
      </c>
      <c r="F15099" t="s">
        <v>1423</v>
      </c>
      <c r="G15099" t="s">
        <v>471</v>
      </c>
      <c r="H15099" t="s">
        <v>310</v>
      </c>
      <c r="I15099" t="s">
        <v>263</v>
      </c>
      <c r="J15099" t="s">
        <v>262</v>
      </c>
      <c r="L15099" t="s">
        <v>380</v>
      </c>
      <c r="M15099" t="s">
        <v>381</v>
      </c>
      <c r="N15099" t="s">
        <v>487</v>
      </c>
    </row>
    <row r="15100" spans="1:14" x14ac:dyDescent="0.25">
      <c r="A15100" t="s">
        <v>476</v>
      </c>
      <c r="B15100" s="1">
        <v>45961</v>
      </c>
      <c r="C15100" t="s">
        <v>842</v>
      </c>
      <c r="D15100" t="s">
        <v>843</v>
      </c>
      <c r="E15100" s="4">
        <v>1000.0000000000001</v>
      </c>
      <c r="F15100" t="s">
        <v>1423</v>
      </c>
      <c r="G15100" t="s">
        <v>471</v>
      </c>
      <c r="H15100" t="s">
        <v>310</v>
      </c>
      <c r="I15100" t="s">
        <v>263</v>
      </c>
      <c r="J15100" t="s">
        <v>262</v>
      </c>
      <c r="L15100" t="s">
        <v>380</v>
      </c>
      <c r="M15100" t="s">
        <v>381</v>
      </c>
      <c r="N15100" t="s">
        <v>487</v>
      </c>
    </row>
    <row r="15101" spans="1:14" x14ac:dyDescent="0.25">
      <c r="A15101" t="s">
        <v>476</v>
      </c>
      <c r="B15101" s="1">
        <v>45991</v>
      </c>
      <c r="C15101" t="s">
        <v>842</v>
      </c>
      <c r="D15101" t="s">
        <v>843</v>
      </c>
      <c r="E15101" s="4">
        <v>1100.0000000000002</v>
      </c>
      <c r="F15101" t="s">
        <v>1423</v>
      </c>
      <c r="G15101" t="s">
        <v>471</v>
      </c>
      <c r="H15101" t="s">
        <v>310</v>
      </c>
      <c r="I15101" t="s">
        <v>263</v>
      </c>
      <c r="J15101" t="s">
        <v>262</v>
      </c>
      <c r="L15101" t="s">
        <v>380</v>
      </c>
      <c r="M15101" t="s">
        <v>381</v>
      </c>
      <c r="N15101" t="s">
        <v>487</v>
      </c>
    </row>
    <row r="15102" spans="1:14" x14ac:dyDescent="0.25">
      <c r="A15102" t="s">
        <v>476</v>
      </c>
      <c r="B15102" s="1">
        <v>46022</v>
      </c>
      <c r="C15102" t="s">
        <v>842</v>
      </c>
      <c r="D15102" t="s">
        <v>843</v>
      </c>
      <c r="E15102" s="4">
        <v>1200.0000000000002</v>
      </c>
      <c r="F15102" t="s">
        <v>1423</v>
      </c>
      <c r="G15102" t="s">
        <v>471</v>
      </c>
      <c r="H15102" t="s">
        <v>310</v>
      </c>
      <c r="I15102" t="s">
        <v>263</v>
      </c>
      <c r="J15102" t="s">
        <v>262</v>
      </c>
      <c r="L15102" t="s">
        <v>380</v>
      </c>
      <c r="M15102" t="s">
        <v>381</v>
      </c>
      <c r="N15102" t="s">
        <v>487</v>
      </c>
    </row>
    <row r="15103" spans="1:14" x14ac:dyDescent="0.25">
      <c r="A15103" t="s">
        <v>476</v>
      </c>
      <c r="B15103" s="1">
        <v>45688</v>
      </c>
      <c r="C15103" t="s">
        <v>1338</v>
      </c>
      <c r="D15103" t="s">
        <v>1339</v>
      </c>
      <c r="E15103" s="4">
        <v>1866.6666666666663</v>
      </c>
      <c r="F15103" t="s">
        <v>1423</v>
      </c>
      <c r="G15103" t="s">
        <v>471</v>
      </c>
      <c r="H15103" t="s">
        <v>310</v>
      </c>
      <c r="I15103" t="s">
        <v>263</v>
      </c>
      <c r="J15103" t="s">
        <v>262</v>
      </c>
      <c r="L15103" t="s">
        <v>380</v>
      </c>
      <c r="M15103" t="s">
        <v>381</v>
      </c>
      <c r="N15103" t="s">
        <v>487</v>
      </c>
    </row>
    <row r="15104" spans="1:14" x14ac:dyDescent="0.25">
      <c r="A15104" t="s">
        <v>476</v>
      </c>
      <c r="B15104" s="1">
        <v>45716</v>
      </c>
      <c r="C15104" t="s">
        <v>1338</v>
      </c>
      <c r="D15104" t="s">
        <v>1339</v>
      </c>
      <c r="E15104" s="4">
        <v>3733.3333333333326</v>
      </c>
      <c r="F15104" t="s">
        <v>1423</v>
      </c>
      <c r="G15104" t="s">
        <v>471</v>
      </c>
      <c r="H15104" t="s">
        <v>310</v>
      </c>
      <c r="I15104" t="s">
        <v>263</v>
      </c>
      <c r="J15104" t="s">
        <v>262</v>
      </c>
      <c r="L15104" t="s">
        <v>380</v>
      </c>
      <c r="M15104" t="s">
        <v>381</v>
      </c>
      <c r="N15104" t="s">
        <v>487</v>
      </c>
    </row>
    <row r="15105" spans="1:14" x14ac:dyDescent="0.25">
      <c r="A15105" t="s">
        <v>476</v>
      </c>
      <c r="B15105" s="1">
        <v>45747</v>
      </c>
      <c r="C15105" t="s">
        <v>1338</v>
      </c>
      <c r="D15105" t="s">
        <v>1339</v>
      </c>
      <c r="E15105" s="4">
        <v>5599.9999999999991</v>
      </c>
      <c r="F15105" t="s">
        <v>1423</v>
      </c>
      <c r="G15105" t="s">
        <v>471</v>
      </c>
      <c r="H15105" t="s">
        <v>310</v>
      </c>
      <c r="I15105" t="s">
        <v>263</v>
      </c>
      <c r="J15105" t="s">
        <v>262</v>
      </c>
      <c r="L15105" t="s">
        <v>380</v>
      </c>
      <c r="M15105" t="s">
        <v>381</v>
      </c>
      <c r="N15105" t="s">
        <v>487</v>
      </c>
    </row>
    <row r="15106" spans="1:14" x14ac:dyDescent="0.25">
      <c r="A15106" t="s">
        <v>476</v>
      </c>
      <c r="B15106" s="1">
        <v>45777</v>
      </c>
      <c r="C15106" t="s">
        <v>1338</v>
      </c>
      <c r="D15106" t="s">
        <v>1339</v>
      </c>
      <c r="E15106" s="4">
        <v>7466.6666666666652</v>
      </c>
      <c r="F15106" t="s">
        <v>1423</v>
      </c>
      <c r="G15106" t="s">
        <v>471</v>
      </c>
      <c r="H15106" t="s">
        <v>310</v>
      </c>
      <c r="I15106" t="s">
        <v>263</v>
      </c>
      <c r="J15106" t="s">
        <v>262</v>
      </c>
      <c r="L15106" t="s">
        <v>380</v>
      </c>
      <c r="M15106" t="s">
        <v>381</v>
      </c>
      <c r="N15106" t="s">
        <v>487</v>
      </c>
    </row>
    <row r="15107" spans="1:14" x14ac:dyDescent="0.25">
      <c r="A15107" t="s">
        <v>476</v>
      </c>
      <c r="B15107" s="1">
        <v>45808</v>
      </c>
      <c r="C15107" t="s">
        <v>1338</v>
      </c>
      <c r="D15107" t="s">
        <v>1339</v>
      </c>
      <c r="E15107" s="4">
        <v>9333.3333333333321</v>
      </c>
      <c r="F15107" t="s">
        <v>1423</v>
      </c>
      <c r="G15107" t="s">
        <v>471</v>
      </c>
      <c r="H15107" t="s">
        <v>310</v>
      </c>
      <c r="I15107" t="s">
        <v>263</v>
      </c>
      <c r="J15107" t="s">
        <v>262</v>
      </c>
      <c r="L15107" t="s">
        <v>380</v>
      </c>
      <c r="M15107" t="s">
        <v>381</v>
      </c>
      <c r="N15107" t="s">
        <v>487</v>
      </c>
    </row>
    <row r="15108" spans="1:14" x14ac:dyDescent="0.25">
      <c r="A15108" t="s">
        <v>476</v>
      </c>
      <c r="B15108" s="1">
        <v>45838</v>
      </c>
      <c r="C15108" t="s">
        <v>1338</v>
      </c>
      <c r="D15108" t="s">
        <v>1339</v>
      </c>
      <c r="E15108" s="4">
        <v>11199.999999999998</v>
      </c>
      <c r="F15108" t="s">
        <v>1423</v>
      </c>
      <c r="G15108" t="s">
        <v>471</v>
      </c>
      <c r="H15108" t="s">
        <v>310</v>
      </c>
      <c r="I15108" t="s">
        <v>263</v>
      </c>
      <c r="J15108" t="s">
        <v>262</v>
      </c>
      <c r="L15108" t="s">
        <v>380</v>
      </c>
      <c r="M15108" t="s">
        <v>381</v>
      </c>
      <c r="N15108" t="s">
        <v>487</v>
      </c>
    </row>
    <row r="15109" spans="1:14" x14ac:dyDescent="0.25">
      <c r="A15109" t="s">
        <v>476</v>
      </c>
      <c r="B15109" s="1">
        <v>45869</v>
      </c>
      <c r="C15109" t="s">
        <v>1338</v>
      </c>
      <c r="D15109" t="s">
        <v>1339</v>
      </c>
      <c r="E15109" s="4">
        <v>13066.666666666664</v>
      </c>
      <c r="F15109" t="s">
        <v>1423</v>
      </c>
      <c r="G15109" t="s">
        <v>471</v>
      </c>
      <c r="H15109" t="s">
        <v>310</v>
      </c>
      <c r="I15109" t="s">
        <v>263</v>
      </c>
      <c r="J15109" t="s">
        <v>262</v>
      </c>
      <c r="L15109" t="s">
        <v>380</v>
      </c>
      <c r="M15109" t="s">
        <v>381</v>
      </c>
      <c r="N15109" t="s">
        <v>487</v>
      </c>
    </row>
    <row r="15110" spans="1:14" x14ac:dyDescent="0.25">
      <c r="A15110" t="s">
        <v>476</v>
      </c>
      <c r="B15110" s="1">
        <v>45900</v>
      </c>
      <c r="C15110" t="s">
        <v>1338</v>
      </c>
      <c r="D15110" t="s">
        <v>1339</v>
      </c>
      <c r="E15110" s="4">
        <v>14933.33333333333</v>
      </c>
      <c r="F15110" t="s">
        <v>1423</v>
      </c>
      <c r="G15110" t="s">
        <v>471</v>
      </c>
      <c r="H15110" t="s">
        <v>310</v>
      </c>
      <c r="I15110" t="s">
        <v>263</v>
      </c>
      <c r="J15110" t="s">
        <v>262</v>
      </c>
      <c r="L15110" t="s">
        <v>380</v>
      </c>
      <c r="M15110" t="s">
        <v>381</v>
      </c>
      <c r="N15110" t="s">
        <v>487</v>
      </c>
    </row>
    <row r="15111" spans="1:14" x14ac:dyDescent="0.25">
      <c r="A15111" t="s">
        <v>476</v>
      </c>
      <c r="B15111" s="1">
        <v>45930</v>
      </c>
      <c r="C15111" t="s">
        <v>1338</v>
      </c>
      <c r="D15111" t="s">
        <v>1339</v>
      </c>
      <c r="E15111" s="4">
        <v>16799.999999999996</v>
      </c>
      <c r="F15111" t="s">
        <v>1423</v>
      </c>
      <c r="G15111" t="s">
        <v>471</v>
      </c>
      <c r="H15111" t="s">
        <v>310</v>
      </c>
      <c r="I15111" t="s">
        <v>263</v>
      </c>
      <c r="J15111" t="s">
        <v>262</v>
      </c>
      <c r="L15111" t="s">
        <v>380</v>
      </c>
      <c r="M15111" t="s">
        <v>381</v>
      </c>
      <c r="N15111" t="s">
        <v>487</v>
      </c>
    </row>
    <row r="15112" spans="1:14" x14ac:dyDescent="0.25">
      <c r="A15112" t="s">
        <v>476</v>
      </c>
      <c r="B15112" s="1">
        <v>45961</v>
      </c>
      <c r="C15112" t="s">
        <v>1338</v>
      </c>
      <c r="D15112" t="s">
        <v>1339</v>
      </c>
      <c r="E15112" s="4">
        <v>18666.666666666664</v>
      </c>
      <c r="F15112" t="s">
        <v>1423</v>
      </c>
      <c r="G15112" t="s">
        <v>471</v>
      </c>
      <c r="H15112" t="s">
        <v>310</v>
      </c>
      <c r="I15112" t="s">
        <v>263</v>
      </c>
      <c r="J15112" t="s">
        <v>262</v>
      </c>
      <c r="L15112" t="s">
        <v>380</v>
      </c>
      <c r="M15112" t="s">
        <v>381</v>
      </c>
      <c r="N15112" t="s">
        <v>487</v>
      </c>
    </row>
    <row r="15113" spans="1:14" x14ac:dyDescent="0.25">
      <c r="A15113" t="s">
        <v>476</v>
      </c>
      <c r="B15113" s="1">
        <v>45991</v>
      </c>
      <c r="C15113" t="s">
        <v>1338</v>
      </c>
      <c r="D15113" t="s">
        <v>1339</v>
      </c>
      <c r="E15113" s="4">
        <v>20533.333333333332</v>
      </c>
      <c r="F15113" t="s">
        <v>1423</v>
      </c>
      <c r="G15113" t="s">
        <v>471</v>
      </c>
      <c r="H15113" t="s">
        <v>310</v>
      </c>
      <c r="I15113" t="s">
        <v>263</v>
      </c>
      <c r="J15113" t="s">
        <v>262</v>
      </c>
      <c r="L15113" t="s">
        <v>380</v>
      </c>
      <c r="M15113" t="s">
        <v>381</v>
      </c>
      <c r="N15113" t="s">
        <v>487</v>
      </c>
    </row>
    <row r="15114" spans="1:14" x14ac:dyDescent="0.25">
      <c r="A15114" t="s">
        <v>476</v>
      </c>
      <c r="B15114" s="1">
        <v>46022</v>
      </c>
      <c r="C15114" t="s">
        <v>1338</v>
      </c>
      <c r="D15114" t="s">
        <v>1339</v>
      </c>
      <c r="E15114" s="4">
        <v>22400</v>
      </c>
      <c r="F15114" t="s">
        <v>1423</v>
      </c>
      <c r="G15114" t="s">
        <v>471</v>
      </c>
      <c r="H15114" t="s">
        <v>310</v>
      </c>
      <c r="I15114" t="s">
        <v>263</v>
      </c>
      <c r="J15114" t="s">
        <v>262</v>
      </c>
      <c r="L15114" t="s">
        <v>380</v>
      </c>
      <c r="M15114" t="s">
        <v>381</v>
      </c>
      <c r="N15114" t="s">
        <v>487</v>
      </c>
    </row>
    <row r="15115" spans="1:14" x14ac:dyDescent="0.25">
      <c r="A15115" t="s">
        <v>476</v>
      </c>
      <c r="B15115" s="1">
        <v>45688</v>
      </c>
      <c r="C15115" t="s">
        <v>1348</v>
      </c>
      <c r="D15115" t="s">
        <v>1349</v>
      </c>
      <c r="E15115" s="4">
        <v>204.16666666666666</v>
      </c>
      <c r="F15115" t="s">
        <v>1423</v>
      </c>
      <c r="G15115" t="s">
        <v>471</v>
      </c>
      <c r="H15115" t="s">
        <v>310</v>
      </c>
      <c r="I15115" t="s">
        <v>263</v>
      </c>
      <c r="J15115" t="s">
        <v>262</v>
      </c>
      <c r="L15115" t="s">
        <v>380</v>
      </c>
      <c r="M15115" t="s">
        <v>381</v>
      </c>
      <c r="N15115" t="s">
        <v>487</v>
      </c>
    </row>
    <row r="15116" spans="1:14" x14ac:dyDescent="0.25">
      <c r="A15116" t="s">
        <v>476</v>
      </c>
      <c r="B15116" s="1">
        <v>45716</v>
      </c>
      <c r="C15116" t="s">
        <v>1348</v>
      </c>
      <c r="D15116" t="s">
        <v>1349</v>
      </c>
      <c r="E15116" s="4">
        <v>408.33333333333331</v>
      </c>
      <c r="F15116" t="s">
        <v>1423</v>
      </c>
      <c r="G15116" t="s">
        <v>471</v>
      </c>
      <c r="H15116" t="s">
        <v>310</v>
      </c>
      <c r="I15116" t="s">
        <v>263</v>
      </c>
      <c r="J15116" t="s">
        <v>262</v>
      </c>
      <c r="L15116" t="s">
        <v>380</v>
      </c>
      <c r="M15116" t="s">
        <v>381</v>
      </c>
      <c r="N15116" t="s">
        <v>487</v>
      </c>
    </row>
    <row r="15117" spans="1:14" x14ac:dyDescent="0.25">
      <c r="A15117" t="s">
        <v>476</v>
      </c>
      <c r="B15117" s="1">
        <v>45747</v>
      </c>
      <c r="C15117" t="s">
        <v>1348</v>
      </c>
      <c r="D15117" t="s">
        <v>1349</v>
      </c>
      <c r="E15117" s="4">
        <v>612.5</v>
      </c>
      <c r="F15117" t="s">
        <v>1423</v>
      </c>
      <c r="G15117" t="s">
        <v>471</v>
      </c>
      <c r="H15117" t="s">
        <v>310</v>
      </c>
      <c r="I15117" t="s">
        <v>263</v>
      </c>
      <c r="J15117" t="s">
        <v>262</v>
      </c>
      <c r="L15117" t="s">
        <v>380</v>
      </c>
      <c r="M15117" t="s">
        <v>381</v>
      </c>
      <c r="N15117" t="s">
        <v>487</v>
      </c>
    </row>
    <row r="15118" spans="1:14" x14ac:dyDescent="0.25">
      <c r="A15118" t="s">
        <v>476</v>
      </c>
      <c r="B15118" s="1">
        <v>45777</v>
      </c>
      <c r="C15118" t="s">
        <v>1348</v>
      </c>
      <c r="D15118" t="s">
        <v>1349</v>
      </c>
      <c r="E15118" s="4">
        <v>816.66666666666663</v>
      </c>
      <c r="F15118" t="s">
        <v>1423</v>
      </c>
      <c r="G15118" t="s">
        <v>471</v>
      </c>
      <c r="H15118" t="s">
        <v>310</v>
      </c>
      <c r="I15118" t="s">
        <v>263</v>
      </c>
      <c r="J15118" t="s">
        <v>262</v>
      </c>
      <c r="L15118" t="s">
        <v>380</v>
      </c>
      <c r="M15118" t="s">
        <v>381</v>
      </c>
      <c r="N15118" t="s">
        <v>487</v>
      </c>
    </row>
    <row r="15119" spans="1:14" x14ac:dyDescent="0.25">
      <c r="A15119" t="s">
        <v>476</v>
      </c>
      <c r="B15119" s="1">
        <v>45808</v>
      </c>
      <c r="C15119" t="s">
        <v>1348</v>
      </c>
      <c r="D15119" t="s">
        <v>1349</v>
      </c>
      <c r="E15119" s="4">
        <v>1020.8333333333333</v>
      </c>
      <c r="F15119" t="s">
        <v>1423</v>
      </c>
      <c r="G15119" t="s">
        <v>471</v>
      </c>
      <c r="H15119" t="s">
        <v>310</v>
      </c>
      <c r="I15119" t="s">
        <v>263</v>
      </c>
      <c r="J15119" t="s">
        <v>262</v>
      </c>
      <c r="L15119" t="s">
        <v>380</v>
      </c>
      <c r="M15119" t="s">
        <v>381</v>
      </c>
      <c r="N15119" t="s">
        <v>487</v>
      </c>
    </row>
    <row r="15120" spans="1:14" x14ac:dyDescent="0.25">
      <c r="A15120" t="s">
        <v>476</v>
      </c>
      <c r="B15120" s="1">
        <v>45838</v>
      </c>
      <c r="C15120" t="s">
        <v>1348</v>
      </c>
      <c r="D15120" t="s">
        <v>1349</v>
      </c>
      <c r="E15120" s="4">
        <v>1225</v>
      </c>
      <c r="F15120" t="s">
        <v>1423</v>
      </c>
      <c r="G15120" t="s">
        <v>471</v>
      </c>
      <c r="H15120" t="s">
        <v>310</v>
      </c>
      <c r="I15120" t="s">
        <v>263</v>
      </c>
      <c r="J15120" t="s">
        <v>262</v>
      </c>
      <c r="L15120" t="s">
        <v>380</v>
      </c>
      <c r="M15120" t="s">
        <v>381</v>
      </c>
      <c r="N15120" t="s">
        <v>487</v>
      </c>
    </row>
    <row r="15121" spans="1:14" x14ac:dyDescent="0.25">
      <c r="A15121" t="s">
        <v>476</v>
      </c>
      <c r="B15121" s="1">
        <v>45869</v>
      </c>
      <c r="C15121" t="s">
        <v>1348</v>
      </c>
      <c r="D15121" t="s">
        <v>1349</v>
      </c>
      <c r="E15121" s="4">
        <v>1429.1666666666667</v>
      </c>
      <c r="F15121" t="s">
        <v>1423</v>
      </c>
      <c r="G15121" t="s">
        <v>471</v>
      </c>
      <c r="H15121" t="s">
        <v>310</v>
      </c>
      <c r="I15121" t="s">
        <v>263</v>
      </c>
      <c r="J15121" t="s">
        <v>262</v>
      </c>
      <c r="L15121" t="s">
        <v>380</v>
      </c>
      <c r="M15121" t="s">
        <v>381</v>
      </c>
      <c r="N15121" t="s">
        <v>487</v>
      </c>
    </row>
    <row r="15122" spans="1:14" x14ac:dyDescent="0.25">
      <c r="A15122" t="s">
        <v>476</v>
      </c>
      <c r="B15122" s="1">
        <v>45900</v>
      </c>
      <c r="C15122" t="s">
        <v>1348</v>
      </c>
      <c r="D15122" t="s">
        <v>1349</v>
      </c>
      <c r="E15122" s="4">
        <v>1633.3333333333335</v>
      </c>
      <c r="F15122" t="s">
        <v>1423</v>
      </c>
      <c r="G15122" t="s">
        <v>471</v>
      </c>
      <c r="H15122" t="s">
        <v>310</v>
      </c>
      <c r="I15122" t="s">
        <v>263</v>
      </c>
      <c r="J15122" t="s">
        <v>262</v>
      </c>
      <c r="L15122" t="s">
        <v>380</v>
      </c>
      <c r="M15122" t="s">
        <v>381</v>
      </c>
      <c r="N15122" t="s">
        <v>487</v>
      </c>
    </row>
    <row r="15123" spans="1:14" x14ac:dyDescent="0.25">
      <c r="A15123" t="s">
        <v>476</v>
      </c>
      <c r="B15123" s="1">
        <v>45930</v>
      </c>
      <c r="C15123" t="s">
        <v>1348</v>
      </c>
      <c r="D15123" t="s">
        <v>1349</v>
      </c>
      <c r="E15123" s="4">
        <v>1837.5000000000002</v>
      </c>
      <c r="F15123" t="s">
        <v>1423</v>
      </c>
      <c r="G15123" t="s">
        <v>471</v>
      </c>
      <c r="H15123" t="s">
        <v>310</v>
      </c>
      <c r="I15123" t="s">
        <v>263</v>
      </c>
      <c r="J15123" t="s">
        <v>262</v>
      </c>
      <c r="L15123" t="s">
        <v>380</v>
      </c>
      <c r="M15123" t="s">
        <v>381</v>
      </c>
      <c r="N15123" t="s">
        <v>487</v>
      </c>
    </row>
    <row r="15124" spans="1:14" x14ac:dyDescent="0.25">
      <c r="A15124" t="s">
        <v>476</v>
      </c>
      <c r="B15124" s="1">
        <v>45961</v>
      </c>
      <c r="C15124" t="s">
        <v>1348</v>
      </c>
      <c r="D15124" t="s">
        <v>1349</v>
      </c>
      <c r="E15124" s="4">
        <v>2041.666666666667</v>
      </c>
      <c r="F15124" t="s">
        <v>1423</v>
      </c>
      <c r="G15124" t="s">
        <v>471</v>
      </c>
      <c r="H15124" t="s">
        <v>310</v>
      </c>
      <c r="I15124" t="s">
        <v>263</v>
      </c>
      <c r="J15124" t="s">
        <v>262</v>
      </c>
      <c r="L15124" t="s">
        <v>380</v>
      </c>
      <c r="M15124" t="s">
        <v>381</v>
      </c>
      <c r="N15124" t="s">
        <v>487</v>
      </c>
    </row>
    <row r="15125" spans="1:14" x14ac:dyDescent="0.25">
      <c r="A15125" t="s">
        <v>476</v>
      </c>
      <c r="B15125" s="1">
        <v>45991</v>
      </c>
      <c r="C15125" t="s">
        <v>1348</v>
      </c>
      <c r="D15125" t="s">
        <v>1349</v>
      </c>
      <c r="E15125" s="4">
        <v>2245.8333333333335</v>
      </c>
      <c r="F15125" t="s">
        <v>1423</v>
      </c>
      <c r="G15125" t="s">
        <v>471</v>
      </c>
      <c r="H15125" t="s">
        <v>310</v>
      </c>
      <c r="I15125" t="s">
        <v>263</v>
      </c>
      <c r="J15125" t="s">
        <v>262</v>
      </c>
      <c r="L15125" t="s">
        <v>380</v>
      </c>
      <c r="M15125" t="s">
        <v>381</v>
      </c>
      <c r="N15125" t="s">
        <v>487</v>
      </c>
    </row>
    <row r="15126" spans="1:14" x14ac:dyDescent="0.25">
      <c r="A15126" t="s">
        <v>476</v>
      </c>
      <c r="B15126" s="1">
        <v>46022</v>
      </c>
      <c r="C15126" t="s">
        <v>1348</v>
      </c>
      <c r="D15126" t="s">
        <v>1349</v>
      </c>
      <c r="E15126" s="4">
        <v>2450</v>
      </c>
      <c r="F15126" t="s">
        <v>1423</v>
      </c>
      <c r="G15126" t="s">
        <v>471</v>
      </c>
      <c r="H15126" t="s">
        <v>310</v>
      </c>
      <c r="I15126" t="s">
        <v>263</v>
      </c>
      <c r="J15126" t="s">
        <v>262</v>
      </c>
      <c r="L15126" t="s">
        <v>380</v>
      </c>
      <c r="M15126" t="s">
        <v>381</v>
      </c>
      <c r="N15126" t="s">
        <v>487</v>
      </c>
    </row>
    <row r="15127" spans="1:14" x14ac:dyDescent="0.25">
      <c r="A15127" t="s">
        <v>476</v>
      </c>
      <c r="B15127" s="1">
        <v>45688</v>
      </c>
      <c r="C15127" t="s">
        <v>867</v>
      </c>
      <c r="D15127" t="s">
        <v>868</v>
      </c>
      <c r="E15127" s="4">
        <v>2500</v>
      </c>
      <c r="F15127" t="s">
        <v>1423</v>
      </c>
      <c r="G15127" t="s">
        <v>471</v>
      </c>
      <c r="H15127" t="s">
        <v>311</v>
      </c>
      <c r="I15127" t="s">
        <v>312</v>
      </c>
      <c r="J15127" t="s">
        <v>264</v>
      </c>
      <c r="L15127" t="s">
        <v>380</v>
      </c>
      <c r="M15127" t="s">
        <v>381</v>
      </c>
      <c r="N15127" t="s">
        <v>487</v>
      </c>
    </row>
    <row r="15128" spans="1:14" x14ac:dyDescent="0.25">
      <c r="A15128" t="s">
        <v>476</v>
      </c>
      <c r="B15128" s="1">
        <v>45716</v>
      </c>
      <c r="C15128" t="s">
        <v>867</v>
      </c>
      <c r="D15128" t="s">
        <v>868</v>
      </c>
      <c r="E15128" s="4">
        <v>5000</v>
      </c>
      <c r="F15128" t="s">
        <v>1423</v>
      </c>
      <c r="G15128" t="s">
        <v>471</v>
      </c>
      <c r="H15128" t="s">
        <v>311</v>
      </c>
      <c r="I15128" t="s">
        <v>312</v>
      </c>
      <c r="J15128" t="s">
        <v>264</v>
      </c>
      <c r="L15128" t="s">
        <v>380</v>
      </c>
      <c r="M15128" t="s">
        <v>381</v>
      </c>
      <c r="N15128" t="s">
        <v>487</v>
      </c>
    </row>
    <row r="15129" spans="1:14" x14ac:dyDescent="0.25">
      <c r="A15129" t="s">
        <v>476</v>
      </c>
      <c r="B15129" s="1">
        <v>45747</v>
      </c>
      <c r="C15129" t="s">
        <v>867</v>
      </c>
      <c r="D15129" t="s">
        <v>868</v>
      </c>
      <c r="E15129" s="4">
        <v>7500</v>
      </c>
      <c r="F15129" t="s">
        <v>1423</v>
      </c>
      <c r="G15129" t="s">
        <v>471</v>
      </c>
      <c r="H15129" t="s">
        <v>311</v>
      </c>
      <c r="I15129" t="s">
        <v>312</v>
      </c>
      <c r="J15129" t="s">
        <v>264</v>
      </c>
      <c r="L15129" t="s">
        <v>380</v>
      </c>
      <c r="M15129" t="s">
        <v>381</v>
      </c>
      <c r="N15129" t="s">
        <v>487</v>
      </c>
    </row>
    <row r="15130" spans="1:14" x14ac:dyDescent="0.25">
      <c r="A15130" t="s">
        <v>476</v>
      </c>
      <c r="B15130" s="1">
        <v>45777</v>
      </c>
      <c r="C15130" t="s">
        <v>867</v>
      </c>
      <c r="D15130" t="s">
        <v>868</v>
      </c>
      <c r="E15130" s="4">
        <v>10000</v>
      </c>
      <c r="F15130" t="s">
        <v>1423</v>
      </c>
      <c r="G15130" t="s">
        <v>471</v>
      </c>
      <c r="H15130" t="s">
        <v>311</v>
      </c>
      <c r="I15130" t="s">
        <v>312</v>
      </c>
      <c r="J15130" t="s">
        <v>264</v>
      </c>
      <c r="L15130" t="s">
        <v>380</v>
      </c>
      <c r="M15130" t="s">
        <v>381</v>
      </c>
      <c r="N15130" t="s">
        <v>487</v>
      </c>
    </row>
    <row r="15131" spans="1:14" x14ac:dyDescent="0.25">
      <c r="A15131" t="s">
        <v>476</v>
      </c>
      <c r="B15131" s="1">
        <v>45808</v>
      </c>
      <c r="C15131" t="s">
        <v>867</v>
      </c>
      <c r="D15131" t="s">
        <v>868</v>
      </c>
      <c r="E15131" s="4">
        <v>12500</v>
      </c>
      <c r="F15131" t="s">
        <v>1423</v>
      </c>
      <c r="G15131" t="s">
        <v>471</v>
      </c>
      <c r="H15131" t="s">
        <v>311</v>
      </c>
      <c r="I15131" t="s">
        <v>312</v>
      </c>
      <c r="J15131" t="s">
        <v>264</v>
      </c>
      <c r="L15131" t="s">
        <v>380</v>
      </c>
      <c r="M15131" t="s">
        <v>381</v>
      </c>
      <c r="N15131" t="s">
        <v>487</v>
      </c>
    </row>
    <row r="15132" spans="1:14" x14ac:dyDescent="0.25">
      <c r="A15132" t="s">
        <v>476</v>
      </c>
      <c r="B15132" s="1">
        <v>45838</v>
      </c>
      <c r="C15132" t="s">
        <v>867</v>
      </c>
      <c r="D15132" t="s">
        <v>868</v>
      </c>
      <c r="E15132" s="4">
        <v>15000</v>
      </c>
      <c r="F15132" t="s">
        <v>1423</v>
      </c>
      <c r="G15132" t="s">
        <v>471</v>
      </c>
      <c r="H15132" t="s">
        <v>311</v>
      </c>
      <c r="I15132" t="s">
        <v>312</v>
      </c>
      <c r="J15132" t="s">
        <v>264</v>
      </c>
      <c r="L15132" t="s">
        <v>380</v>
      </c>
      <c r="M15132" t="s">
        <v>381</v>
      </c>
      <c r="N15132" t="s">
        <v>487</v>
      </c>
    </row>
    <row r="15133" spans="1:14" x14ac:dyDescent="0.25">
      <c r="A15133" t="s">
        <v>476</v>
      </c>
      <c r="B15133" s="1">
        <v>45869</v>
      </c>
      <c r="C15133" t="s">
        <v>867</v>
      </c>
      <c r="D15133" t="s">
        <v>868</v>
      </c>
      <c r="E15133" s="4">
        <v>17500</v>
      </c>
      <c r="F15133" t="s">
        <v>1423</v>
      </c>
      <c r="G15133" t="s">
        <v>471</v>
      </c>
      <c r="H15133" t="s">
        <v>311</v>
      </c>
      <c r="I15133" t="s">
        <v>312</v>
      </c>
      <c r="J15133" t="s">
        <v>264</v>
      </c>
      <c r="L15133" t="s">
        <v>380</v>
      </c>
      <c r="M15133" t="s">
        <v>381</v>
      </c>
      <c r="N15133" t="s">
        <v>487</v>
      </c>
    </row>
    <row r="15134" spans="1:14" x14ac:dyDescent="0.25">
      <c r="A15134" t="s">
        <v>476</v>
      </c>
      <c r="B15134" s="1">
        <v>45900</v>
      </c>
      <c r="C15134" t="s">
        <v>867</v>
      </c>
      <c r="D15134" t="s">
        <v>868</v>
      </c>
      <c r="E15134" s="4">
        <v>20000</v>
      </c>
      <c r="F15134" t="s">
        <v>1423</v>
      </c>
      <c r="G15134" t="s">
        <v>471</v>
      </c>
      <c r="H15134" t="s">
        <v>311</v>
      </c>
      <c r="I15134" t="s">
        <v>312</v>
      </c>
      <c r="J15134" t="s">
        <v>264</v>
      </c>
      <c r="L15134" t="s">
        <v>380</v>
      </c>
      <c r="M15134" t="s">
        <v>381</v>
      </c>
      <c r="N15134" t="s">
        <v>487</v>
      </c>
    </row>
    <row r="15135" spans="1:14" x14ac:dyDescent="0.25">
      <c r="A15135" t="s">
        <v>476</v>
      </c>
      <c r="B15135" s="1">
        <v>45930</v>
      </c>
      <c r="C15135" t="s">
        <v>867</v>
      </c>
      <c r="D15135" t="s">
        <v>868</v>
      </c>
      <c r="E15135" s="4">
        <v>22500</v>
      </c>
      <c r="F15135" t="s">
        <v>1423</v>
      </c>
      <c r="G15135" t="s">
        <v>471</v>
      </c>
      <c r="H15135" t="s">
        <v>311</v>
      </c>
      <c r="I15135" t="s">
        <v>312</v>
      </c>
      <c r="J15135" t="s">
        <v>264</v>
      </c>
      <c r="L15135" t="s">
        <v>380</v>
      </c>
      <c r="M15135" t="s">
        <v>381</v>
      </c>
      <c r="N15135" t="s">
        <v>487</v>
      </c>
    </row>
    <row r="15136" spans="1:14" x14ac:dyDescent="0.25">
      <c r="A15136" t="s">
        <v>476</v>
      </c>
      <c r="B15136" s="1">
        <v>45961</v>
      </c>
      <c r="C15136" t="s">
        <v>867</v>
      </c>
      <c r="D15136" t="s">
        <v>868</v>
      </c>
      <c r="E15136" s="4">
        <v>25000</v>
      </c>
      <c r="F15136" t="s">
        <v>1423</v>
      </c>
      <c r="G15136" t="s">
        <v>471</v>
      </c>
      <c r="H15136" t="s">
        <v>311</v>
      </c>
      <c r="I15136" t="s">
        <v>312</v>
      </c>
      <c r="J15136" t="s">
        <v>264</v>
      </c>
      <c r="L15136" t="s">
        <v>380</v>
      </c>
      <c r="M15136" t="s">
        <v>381</v>
      </c>
      <c r="N15136" t="s">
        <v>487</v>
      </c>
    </row>
    <row r="15137" spans="1:14" x14ac:dyDescent="0.25">
      <c r="A15137" t="s">
        <v>476</v>
      </c>
      <c r="B15137" s="1">
        <v>45991</v>
      </c>
      <c r="C15137" t="s">
        <v>867</v>
      </c>
      <c r="D15137" t="s">
        <v>868</v>
      </c>
      <c r="E15137" s="4">
        <v>27500</v>
      </c>
      <c r="F15137" t="s">
        <v>1423</v>
      </c>
      <c r="G15137" t="s">
        <v>471</v>
      </c>
      <c r="H15137" t="s">
        <v>311</v>
      </c>
      <c r="I15137" t="s">
        <v>312</v>
      </c>
      <c r="J15137" t="s">
        <v>264</v>
      </c>
      <c r="L15137" t="s">
        <v>380</v>
      </c>
      <c r="M15137" t="s">
        <v>381</v>
      </c>
      <c r="N15137" t="s">
        <v>487</v>
      </c>
    </row>
    <row r="15138" spans="1:14" x14ac:dyDescent="0.25">
      <c r="A15138" t="s">
        <v>476</v>
      </c>
      <c r="B15138" s="1">
        <v>46022</v>
      </c>
      <c r="C15138" t="s">
        <v>867</v>
      </c>
      <c r="D15138" t="s">
        <v>868</v>
      </c>
      <c r="E15138" s="4">
        <v>30000</v>
      </c>
      <c r="F15138" t="s">
        <v>1423</v>
      </c>
      <c r="G15138" t="s">
        <v>471</v>
      </c>
      <c r="H15138" t="s">
        <v>311</v>
      </c>
      <c r="I15138" t="s">
        <v>312</v>
      </c>
      <c r="J15138" t="s">
        <v>264</v>
      </c>
      <c r="L15138" t="s">
        <v>380</v>
      </c>
      <c r="M15138" t="s">
        <v>381</v>
      </c>
      <c r="N15138" t="s">
        <v>487</v>
      </c>
    </row>
    <row r="15139" spans="1:14" x14ac:dyDescent="0.25">
      <c r="A15139" t="s">
        <v>476</v>
      </c>
      <c r="B15139" s="1">
        <v>45688</v>
      </c>
      <c r="C15139" t="s">
        <v>869</v>
      </c>
      <c r="D15139" t="s">
        <v>870</v>
      </c>
      <c r="E15139" s="4">
        <v>1313.4989166666664</v>
      </c>
      <c r="F15139" t="s">
        <v>1423</v>
      </c>
      <c r="G15139" t="s">
        <v>471</v>
      </c>
      <c r="H15139" t="s">
        <v>311</v>
      </c>
      <c r="I15139" t="s">
        <v>312</v>
      </c>
      <c r="J15139" t="s">
        <v>264</v>
      </c>
      <c r="L15139" t="s">
        <v>380</v>
      </c>
      <c r="M15139" t="s">
        <v>381</v>
      </c>
      <c r="N15139" t="s">
        <v>487</v>
      </c>
    </row>
    <row r="15140" spans="1:14" x14ac:dyDescent="0.25">
      <c r="A15140" t="s">
        <v>476</v>
      </c>
      <c r="B15140" s="1">
        <v>45716</v>
      </c>
      <c r="C15140" t="s">
        <v>869</v>
      </c>
      <c r="D15140" t="s">
        <v>870</v>
      </c>
      <c r="E15140" s="4">
        <v>2626.9978333333329</v>
      </c>
      <c r="F15140" t="s">
        <v>1423</v>
      </c>
      <c r="G15140" t="s">
        <v>471</v>
      </c>
      <c r="H15140" t="s">
        <v>311</v>
      </c>
      <c r="I15140" t="s">
        <v>312</v>
      </c>
      <c r="J15140" t="s">
        <v>264</v>
      </c>
      <c r="L15140" t="s">
        <v>380</v>
      </c>
      <c r="M15140" t="s">
        <v>381</v>
      </c>
      <c r="N15140" t="s">
        <v>487</v>
      </c>
    </row>
    <row r="15141" spans="1:14" x14ac:dyDescent="0.25">
      <c r="A15141" t="s">
        <v>476</v>
      </c>
      <c r="B15141" s="1">
        <v>45747</v>
      </c>
      <c r="C15141" t="s">
        <v>869</v>
      </c>
      <c r="D15141" t="s">
        <v>870</v>
      </c>
      <c r="E15141" s="4">
        <v>3940.4967499999993</v>
      </c>
      <c r="F15141" t="s">
        <v>1423</v>
      </c>
      <c r="G15141" t="s">
        <v>471</v>
      </c>
      <c r="H15141" t="s">
        <v>311</v>
      </c>
      <c r="I15141" t="s">
        <v>312</v>
      </c>
      <c r="J15141" t="s">
        <v>264</v>
      </c>
      <c r="L15141" t="s">
        <v>380</v>
      </c>
      <c r="M15141" t="s">
        <v>381</v>
      </c>
      <c r="N15141" t="s">
        <v>487</v>
      </c>
    </row>
    <row r="15142" spans="1:14" x14ac:dyDescent="0.25">
      <c r="A15142" t="s">
        <v>476</v>
      </c>
      <c r="B15142" s="1">
        <v>45777</v>
      </c>
      <c r="C15142" t="s">
        <v>869</v>
      </c>
      <c r="D15142" t="s">
        <v>870</v>
      </c>
      <c r="E15142" s="4">
        <v>5253.9956666666658</v>
      </c>
      <c r="F15142" t="s">
        <v>1423</v>
      </c>
      <c r="G15142" t="s">
        <v>471</v>
      </c>
      <c r="H15142" t="s">
        <v>311</v>
      </c>
      <c r="I15142" t="s">
        <v>312</v>
      </c>
      <c r="J15142" t="s">
        <v>264</v>
      </c>
      <c r="L15142" t="s">
        <v>380</v>
      </c>
      <c r="M15142" t="s">
        <v>381</v>
      </c>
      <c r="N15142" t="s">
        <v>487</v>
      </c>
    </row>
    <row r="15143" spans="1:14" x14ac:dyDescent="0.25">
      <c r="A15143" t="s">
        <v>476</v>
      </c>
      <c r="B15143" s="1">
        <v>45808</v>
      </c>
      <c r="C15143" t="s">
        <v>869</v>
      </c>
      <c r="D15143" t="s">
        <v>870</v>
      </c>
      <c r="E15143" s="4">
        <v>6567.4945833333322</v>
      </c>
      <c r="F15143" t="s">
        <v>1423</v>
      </c>
      <c r="G15143" t="s">
        <v>471</v>
      </c>
      <c r="H15143" t="s">
        <v>311</v>
      </c>
      <c r="I15143" t="s">
        <v>312</v>
      </c>
      <c r="J15143" t="s">
        <v>264</v>
      </c>
      <c r="L15143" t="s">
        <v>380</v>
      </c>
      <c r="M15143" t="s">
        <v>381</v>
      </c>
      <c r="N15143" t="s">
        <v>487</v>
      </c>
    </row>
    <row r="15144" spans="1:14" x14ac:dyDescent="0.25">
      <c r="A15144" t="s">
        <v>476</v>
      </c>
      <c r="B15144" s="1">
        <v>45838</v>
      </c>
      <c r="C15144" t="s">
        <v>869</v>
      </c>
      <c r="D15144" t="s">
        <v>870</v>
      </c>
      <c r="E15144" s="4">
        <v>7880.9934999999987</v>
      </c>
      <c r="F15144" t="s">
        <v>1423</v>
      </c>
      <c r="G15144" t="s">
        <v>471</v>
      </c>
      <c r="H15144" t="s">
        <v>311</v>
      </c>
      <c r="I15144" t="s">
        <v>312</v>
      </c>
      <c r="J15144" t="s">
        <v>264</v>
      </c>
      <c r="L15144" t="s">
        <v>380</v>
      </c>
      <c r="M15144" t="s">
        <v>381</v>
      </c>
      <c r="N15144" t="s">
        <v>487</v>
      </c>
    </row>
    <row r="15145" spans="1:14" x14ac:dyDescent="0.25">
      <c r="A15145" t="s">
        <v>476</v>
      </c>
      <c r="B15145" s="1">
        <v>45869</v>
      </c>
      <c r="C15145" t="s">
        <v>869</v>
      </c>
      <c r="D15145" t="s">
        <v>870</v>
      </c>
      <c r="E15145" s="4">
        <v>9194.4924166666642</v>
      </c>
      <c r="F15145" t="s">
        <v>1423</v>
      </c>
      <c r="G15145" t="s">
        <v>471</v>
      </c>
      <c r="H15145" t="s">
        <v>311</v>
      </c>
      <c r="I15145" t="s">
        <v>312</v>
      </c>
      <c r="J15145" t="s">
        <v>264</v>
      </c>
      <c r="L15145" t="s">
        <v>380</v>
      </c>
      <c r="M15145" t="s">
        <v>381</v>
      </c>
      <c r="N15145" t="s">
        <v>487</v>
      </c>
    </row>
    <row r="15146" spans="1:14" x14ac:dyDescent="0.25">
      <c r="A15146" t="s">
        <v>476</v>
      </c>
      <c r="B15146" s="1">
        <v>45900</v>
      </c>
      <c r="C15146" t="s">
        <v>869</v>
      </c>
      <c r="D15146" t="s">
        <v>870</v>
      </c>
      <c r="E15146" s="4">
        <v>10507.991333333332</v>
      </c>
      <c r="F15146" t="s">
        <v>1423</v>
      </c>
      <c r="G15146" t="s">
        <v>471</v>
      </c>
      <c r="H15146" t="s">
        <v>311</v>
      </c>
      <c r="I15146" t="s">
        <v>312</v>
      </c>
      <c r="J15146" t="s">
        <v>264</v>
      </c>
      <c r="L15146" t="s">
        <v>380</v>
      </c>
      <c r="M15146" t="s">
        <v>381</v>
      </c>
      <c r="N15146" t="s">
        <v>487</v>
      </c>
    </row>
    <row r="15147" spans="1:14" x14ac:dyDescent="0.25">
      <c r="A15147" t="s">
        <v>476</v>
      </c>
      <c r="B15147" s="1">
        <v>45930</v>
      </c>
      <c r="C15147" t="s">
        <v>869</v>
      </c>
      <c r="D15147" t="s">
        <v>870</v>
      </c>
      <c r="E15147" s="4">
        <v>11821.490249999999</v>
      </c>
      <c r="F15147" t="s">
        <v>1423</v>
      </c>
      <c r="G15147" t="s">
        <v>471</v>
      </c>
      <c r="H15147" t="s">
        <v>311</v>
      </c>
      <c r="I15147" t="s">
        <v>312</v>
      </c>
      <c r="J15147" t="s">
        <v>264</v>
      </c>
      <c r="L15147" t="s">
        <v>380</v>
      </c>
      <c r="M15147" t="s">
        <v>381</v>
      </c>
      <c r="N15147" t="s">
        <v>487</v>
      </c>
    </row>
    <row r="15148" spans="1:14" x14ac:dyDescent="0.25">
      <c r="A15148" t="s">
        <v>476</v>
      </c>
      <c r="B15148" s="1">
        <v>45961</v>
      </c>
      <c r="C15148" t="s">
        <v>869</v>
      </c>
      <c r="D15148" t="s">
        <v>870</v>
      </c>
      <c r="E15148" s="4">
        <v>13134.989166666666</v>
      </c>
      <c r="F15148" t="s">
        <v>1423</v>
      </c>
      <c r="G15148" t="s">
        <v>471</v>
      </c>
      <c r="H15148" t="s">
        <v>311</v>
      </c>
      <c r="I15148" t="s">
        <v>312</v>
      </c>
      <c r="J15148" t="s">
        <v>264</v>
      </c>
      <c r="L15148" t="s">
        <v>380</v>
      </c>
      <c r="M15148" t="s">
        <v>381</v>
      </c>
      <c r="N15148" t="s">
        <v>487</v>
      </c>
    </row>
    <row r="15149" spans="1:14" x14ac:dyDescent="0.25">
      <c r="A15149" t="s">
        <v>476</v>
      </c>
      <c r="B15149" s="1">
        <v>45991</v>
      </c>
      <c r="C15149" t="s">
        <v>869</v>
      </c>
      <c r="D15149" t="s">
        <v>870</v>
      </c>
      <c r="E15149" s="4">
        <v>14448.488083333334</v>
      </c>
      <c r="F15149" t="s">
        <v>1423</v>
      </c>
      <c r="G15149" t="s">
        <v>471</v>
      </c>
      <c r="H15149" t="s">
        <v>311</v>
      </c>
      <c r="I15149" t="s">
        <v>312</v>
      </c>
      <c r="J15149" t="s">
        <v>264</v>
      </c>
      <c r="L15149" t="s">
        <v>380</v>
      </c>
      <c r="M15149" t="s">
        <v>381</v>
      </c>
      <c r="N15149" t="s">
        <v>487</v>
      </c>
    </row>
    <row r="15150" spans="1:14" x14ac:dyDescent="0.25">
      <c r="A15150" t="s">
        <v>476</v>
      </c>
      <c r="B15150" s="1">
        <v>46022</v>
      </c>
      <c r="C15150" t="s">
        <v>869</v>
      </c>
      <c r="D15150" t="s">
        <v>870</v>
      </c>
      <c r="E15150" s="4">
        <v>15761.987000000001</v>
      </c>
      <c r="F15150" t="s">
        <v>1423</v>
      </c>
      <c r="G15150" t="s">
        <v>471</v>
      </c>
      <c r="H15150" t="s">
        <v>311</v>
      </c>
      <c r="I15150" t="s">
        <v>312</v>
      </c>
      <c r="J15150" t="s">
        <v>264</v>
      </c>
      <c r="L15150" t="s">
        <v>380</v>
      </c>
      <c r="M15150" t="s">
        <v>381</v>
      </c>
      <c r="N15150" t="s">
        <v>487</v>
      </c>
    </row>
    <row r="15151" spans="1:14" x14ac:dyDescent="0.25">
      <c r="A15151" t="s">
        <v>476</v>
      </c>
      <c r="B15151" s="1">
        <v>45688</v>
      </c>
      <c r="C15151" t="s">
        <v>1332</v>
      </c>
      <c r="D15151" t="s">
        <v>1333</v>
      </c>
      <c r="E15151" s="4">
        <v>1221.17</v>
      </c>
      <c r="F15151" t="s">
        <v>1423</v>
      </c>
      <c r="G15151" t="s">
        <v>471</v>
      </c>
      <c r="H15151" t="s">
        <v>311</v>
      </c>
      <c r="I15151" t="s">
        <v>312</v>
      </c>
      <c r="J15151" t="s">
        <v>264</v>
      </c>
      <c r="L15151" t="s">
        <v>380</v>
      </c>
      <c r="M15151" t="s">
        <v>381</v>
      </c>
      <c r="N15151" t="s">
        <v>482</v>
      </c>
    </row>
    <row r="15152" spans="1:14" x14ac:dyDescent="0.25">
      <c r="A15152" t="s">
        <v>476</v>
      </c>
      <c r="B15152" s="1">
        <v>45716</v>
      </c>
      <c r="C15152" t="s">
        <v>1332</v>
      </c>
      <c r="D15152" t="s">
        <v>1333</v>
      </c>
      <c r="E15152" s="4">
        <v>2442.34</v>
      </c>
      <c r="F15152" t="s">
        <v>1423</v>
      </c>
      <c r="G15152" t="s">
        <v>471</v>
      </c>
      <c r="H15152" t="s">
        <v>311</v>
      </c>
      <c r="I15152" t="s">
        <v>312</v>
      </c>
      <c r="J15152" t="s">
        <v>264</v>
      </c>
      <c r="L15152" t="s">
        <v>380</v>
      </c>
      <c r="M15152" t="s">
        <v>381</v>
      </c>
      <c r="N15152" t="s">
        <v>482</v>
      </c>
    </row>
    <row r="15153" spans="1:14" x14ac:dyDescent="0.25">
      <c r="A15153" t="s">
        <v>476</v>
      </c>
      <c r="B15153" s="1">
        <v>45747</v>
      </c>
      <c r="C15153" t="s">
        <v>1332</v>
      </c>
      <c r="D15153" t="s">
        <v>1333</v>
      </c>
      <c r="E15153" s="4">
        <v>3663.51</v>
      </c>
      <c r="F15153" t="s">
        <v>1423</v>
      </c>
      <c r="G15153" t="s">
        <v>471</v>
      </c>
      <c r="H15153" t="s">
        <v>311</v>
      </c>
      <c r="I15153" t="s">
        <v>312</v>
      </c>
      <c r="J15153" t="s">
        <v>264</v>
      </c>
      <c r="L15153" t="s">
        <v>380</v>
      </c>
      <c r="M15153" t="s">
        <v>381</v>
      </c>
      <c r="N15153" t="s">
        <v>482</v>
      </c>
    </row>
    <row r="15154" spans="1:14" x14ac:dyDescent="0.25">
      <c r="A15154" t="s">
        <v>476</v>
      </c>
      <c r="B15154" s="1">
        <v>45777</v>
      </c>
      <c r="C15154" t="s">
        <v>1332</v>
      </c>
      <c r="D15154" t="s">
        <v>1333</v>
      </c>
      <c r="E15154" s="4">
        <v>4884.68</v>
      </c>
      <c r="F15154" t="s">
        <v>1423</v>
      </c>
      <c r="G15154" t="s">
        <v>471</v>
      </c>
      <c r="H15154" t="s">
        <v>311</v>
      </c>
      <c r="I15154" t="s">
        <v>312</v>
      </c>
      <c r="J15154" t="s">
        <v>264</v>
      </c>
      <c r="L15154" t="s">
        <v>380</v>
      </c>
      <c r="M15154" t="s">
        <v>381</v>
      </c>
      <c r="N15154" t="s">
        <v>482</v>
      </c>
    </row>
    <row r="15155" spans="1:14" x14ac:dyDescent="0.25">
      <c r="A15155" t="s">
        <v>476</v>
      </c>
      <c r="B15155" s="1">
        <v>45808</v>
      </c>
      <c r="C15155" t="s">
        <v>1332</v>
      </c>
      <c r="D15155" t="s">
        <v>1333</v>
      </c>
      <c r="E15155" s="4">
        <v>6105.85</v>
      </c>
      <c r="F15155" t="s">
        <v>1423</v>
      </c>
      <c r="G15155" t="s">
        <v>471</v>
      </c>
      <c r="H15155" t="s">
        <v>311</v>
      </c>
      <c r="I15155" t="s">
        <v>312</v>
      </c>
      <c r="J15155" t="s">
        <v>264</v>
      </c>
      <c r="L15155" t="s">
        <v>380</v>
      </c>
      <c r="M15155" t="s">
        <v>381</v>
      </c>
      <c r="N15155" t="s">
        <v>482</v>
      </c>
    </row>
    <row r="15156" spans="1:14" x14ac:dyDescent="0.25">
      <c r="A15156" t="s">
        <v>476</v>
      </c>
      <c r="B15156" s="1">
        <v>45838</v>
      </c>
      <c r="C15156" t="s">
        <v>1332</v>
      </c>
      <c r="D15156" t="s">
        <v>1333</v>
      </c>
      <c r="E15156" s="4">
        <v>7327.02</v>
      </c>
      <c r="F15156" t="s">
        <v>1423</v>
      </c>
      <c r="G15156" t="s">
        <v>471</v>
      </c>
      <c r="H15156" t="s">
        <v>311</v>
      </c>
      <c r="I15156" t="s">
        <v>312</v>
      </c>
      <c r="J15156" t="s">
        <v>264</v>
      </c>
      <c r="L15156" t="s">
        <v>380</v>
      </c>
      <c r="M15156" t="s">
        <v>381</v>
      </c>
      <c r="N15156" t="s">
        <v>482</v>
      </c>
    </row>
    <row r="15157" spans="1:14" x14ac:dyDescent="0.25">
      <c r="A15157" t="s">
        <v>476</v>
      </c>
      <c r="B15157" s="1">
        <v>45869</v>
      </c>
      <c r="C15157" t="s">
        <v>1332</v>
      </c>
      <c r="D15157" t="s">
        <v>1333</v>
      </c>
      <c r="E15157" s="4">
        <v>8548.1866666666665</v>
      </c>
      <c r="F15157" t="s">
        <v>1423</v>
      </c>
      <c r="G15157" t="s">
        <v>471</v>
      </c>
      <c r="H15157" t="s">
        <v>311</v>
      </c>
      <c r="I15157" t="s">
        <v>312</v>
      </c>
      <c r="J15157" t="s">
        <v>264</v>
      </c>
      <c r="L15157" t="s">
        <v>380</v>
      </c>
      <c r="M15157" t="s">
        <v>381</v>
      </c>
      <c r="N15157" t="s">
        <v>482</v>
      </c>
    </row>
    <row r="15158" spans="1:14" x14ac:dyDescent="0.25">
      <c r="A15158" t="s">
        <v>476</v>
      </c>
      <c r="B15158" s="1">
        <v>45900</v>
      </c>
      <c r="C15158" t="s">
        <v>1332</v>
      </c>
      <c r="D15158" t="s">
        <v>1333</v>
      </c>
      <c r="E15158" s="4">
        <v>9769.3533333333326</v>
      </c>
      <c r="F15158" t="s">
        <v>1423</v>
      </c>
      <c r="G15158" t="s">
        <v>471</v>
      </c>
      <c r="H15158" t="s">
        <v>311</v>
      </c>
      <c r="I15158" t="s">
        <v>312</v>
      </c>
      <c r="J15158" t="s">
        <v>264</v>
      </c>
      <c r="L15158" t="s">
        <v>380</v>
      </c>
      <c r="M15158" t="s">
        <v>381</v>
      </c>
      <c r="N15158" t="s">
        <v>482</v>
      </c>
    </row>
    <row r="15159" spans="1:14" x14ac:dyDescent="0.25">
      <c r="A15159" t="s">
        <v>476</v>
      </c>
      <c r="B15159" s="1">
        <v>45930</v>
      </c>
      <c r="C15159" t="s">
        <v>1332</v>
      </c>
      <c r="D15159" t="s">
        <v>1333</v>
      </c>
      <c r="E15159" s="4">
        <v>10990.519999999999</v>
      </c>
      <c r="F15159" t="s">
        <v>1423</v>
      </c>
      <c r="G15159" t="s">
        <v>471</v>
      </c>
      <c r="H15159" t="s">
        <v>311</v>
      </c>
      <c r="I15159" t="s">
        <v>312</v>
      </c>
      <c r="J15159" t="s">
        <v>264</v>
      </c>
      <c r="L15159" t="s">
        <v>380</v>
      </c>
      <c r="M15159" t="s">
        <v>381</v>
      </c>
      <c r="N15159" t="s">
        <v>482</v>
      </c>
    </row>
    <row r="15160" spans="1:14" x14ac:dyDescent="0.25">
      <c r="A15160" t="s">
        <v>476</v>
      </c>
      <c r="B15160" s="1">
        <v>45961</v>
      </c>
      <c r="C15160" t="s">
        <v>1332</v>
      </c>
      <c r="D15160" t="s">
        <v>1333</v>
      </c>
      <c r="E15160" s="4">
        <v>12211.686666666665</v>
      </c>
      <c r="F15160" t="s">
        <v>1423</v>
      </c>
      <c r="G15160" t="s">
        <v>471</v>
      </c>
      <c r="H15160" t="s">
        <v>311</v>
      </c>
      <c r="I15160" t="s">
        <v>312</v>
      </c>
      <c r="J15160" t="s">
        <v>264</v>
      </c>
      <c r="L15160" t="s">
        <v>380</v>
      </c>
      <c r="M15160" t="s">
        <v>381</v>
      </c>
      <c r="N15160" t="s">
        <v>482</v>
      </c>
    </row>
    <row r="15161" spans="1:14" x14ac:dyDescent="0.25">
      <c r="A15161" t="s">
        <v>476</v>
      </c>
      <c r="B15161" s="1">
        <v>45991</v>
      </c>
      <c r="C15161" t="s">
        <v>1332</v>
      </c>
      <c r="D15161" t="s">
        <v>1333</v>
      </c>
      <c r="E15161" s="4">
        <v>13432.853333333331</v>
      </c>
      <c r="F15161" t="s">
        <v>1423</v>
      </c>
      <c r="G15161" t="s">
        <v>471</v>
      </c>
      <c r="H15161" t="s">
        <v>311</v>
      </c>
      <c r="I15161" t="s">
        <v>312</v>
      </c>
      <c r="J15161" t="s">
        <v>264</v>
      </c>
      <c r="L15161" t="s">
        <v>380</v>
      </c>
      <c r="M15161" t="s">
        <v>381</v>
      </c>
      <c r="N15161" t="s">
        <v>482</v>
      </c>
    </row>
    <row r="15162" spans="1:14" x14ac:dyDescent="0.25">
      <c r="A15162" t="s">
        <v>476</v>
      </c>
      <c r="B15162" s="1">
        <v>46022</v>
      </c>
      <c r="C15162" t="s">
        <v>1332</v>
      </c>
      <c r="D15162" t="s">
        <v>1333</v>
      </c>
      <c r="E15162" s="4">
        <v>14654.019999999997</v>
      </c>
      <c r="F15162" t="s">
        <v>1423</v>
      </c>
      <c r="G15162" t="s">
        <v>471</v>
      </c>
      <c r="H15162" t="s">
        <v>311</v>
      </c>
      <c r="I15162" t="s">
        <v>312</v>
      </c>
      <c r="J15162" t="s">
        <v>264</v>
      </c>
      <c r="L15162" t="s">
        <v>380</v>
      </c>
      <c r="M15162" t="s">
        <v>381</v>
      </c>
      <c r="N15162" t="s">
        <v>482</v>
      </c>
    </row>
    <row r="15163" spans="1:14" x14ac:dyDescent="0.25">
      <c r="A15163" t="s">
        <v>476</v>
      </c>
      <c r="B15163" s="1">
        <v>45688</v>
      </c>
      <c r="C15163" t="s">
        <v>1413</v>
      </c>
      <c r="D15163" t="s">
        <v>1462</v>
      </c>
      <c r="E15163" s="4">
        <v>89296.374215740769</v>
      </c>
      <c r="F15163" t="s">
        <v>1423</v>
      </c>
      <c r="G15163" t="s">
        <v>471</v>
      </c>
      <c r="H15163" t="s">
        <v>3</v>
      </c>
      <c r="I15163" t="s">
        <v>2</v>
      </c>
      <c r="J15163" t="s">
        <v>1415</v>
      </c>
      <c r="L15163" t="s">
        <v>382</v>
      </c>
      <c r="M15163" t="s">
        <v>383</v>
      </c>
      <c r="N15163" t="s">
        <v>487</v>
      </c>
    </row>
    <row r="15164" spans="1:14" x14ac:dyDescent="0.25">
      <c r="A15164" t="s">
        <v>476</v>
      </c>
      <c r="B15164" s="1">
        <v>45716</v>
      </c>
      <c r="C15164" t="s">
        <v>1413</v>
      </c>
      <c r="D15164" t="s">
        <v>1462</v>
      </c>
      <c r="E15164" s="4">
        <v>178592.74843148154</v>
      </c>
      <c r="F15164" t="s">
        <v>1423</v>
      </c>
      <c r="G15164" t="s">
        <v>471</v>
      </c>
      <c r="H15164" t="s">
        <v>3</v>
      </c>
      <c r="I15164" t="s">
        <v>2</v>
      </c>
      <c r="J15164" t="s">
        <v>1415</v>
      </c>
      <c r="L15164" t="s">
        <v>382</v>
      </c>
      <c r="M15164" t="s">
        <v>383</v>
      </c>
      <c r="N15164" t="s">
        <v>487</v>
      </c>
    </row>
    <row r="15165" spans="1:14" x14ac:dyDescent="0.25">
      <c r="A15165" t="s">
        <v>476</v>
      </c>
      <c r="B15165" s="1">
        <v>45747</v>
      </c>
      <c r="C15165" t="s">
        <v>1413</v>
      </c>
      <c r="D15165" t="s">
        <v>1462</v>
      </c>
      <c r="E15165" s="4">
        <v>267889.12264722231</v>
      </c>
      <c r="F15165" t="s">
        <v>1423</v>
      </c>
      <c r="G15165" t="s">
        <v>471</v>
      </c>
      <c r="H15165" t="s">
        <v>3</v>
      </c>
      <c r="I15165" t="s">
        <v>2</v>
      </c>
      <c r="J15165" t="s">
        <v>1415</v>
      </c>
      <c r="L15165" t="s">
        <v>382</v>
      </c>
      <c r="M15165" t="s">
        <v>383</v>
      </c>
      <c r="N15165" t="s">
        <v>487</v>
      </c>
    </row>
    <row r="15166" spans="1:14" x14ac:dyDescent="0.25">
      <c r="A15166" t="s">
        <v>476</v>
      </c>
      <c r="B15166" s="1">
        <v>45777</v>
      </c>
      <c r="C15166" t="s">
        <v>1413</v>
      </c>
      <c r="D15166" t="s">
        <v>1462</v>
      </c>
      <c r="E15166" s="4">
        <v>357185.49686296307</v>
      </c>
      <c r="F15166" t="s">
        <v>1423</v>
      </c>
      <c r="G15166" t="s">
        <v>471</v>
      </c>
      <c r="H15166" t="s">
        <v>3</v>
      </c>
      <c r="I15166" t="s">
        <v>2</v>
      </c>
      <c r="J15166" t="s">
        <v>1415</v>
      </c>
      <c r="L15166" t="s">
        <v>382</v>
      </c>
      <c r="M15166" t="s">
        <v>383</v>
      </c>
      <c r="N15166" t="s">
        <v>487</v>
      </c>
    </row>
    <row r="15167" spans="1:14" x14ac:dyDescent="0.25">
      <c r="A15167" t="s">
        <v>476</v>
      </c>
      <c r="B15167" s="1">
        <v>45808</v>
      </c>
      <c r="C15167" t="s">
        <v>1413</v>
      </c>
      <c r="D15167" t="s">
        <v>1462</v>
      </c>
      <c r="E15167" s="4">
        <v>446481.87107870384</v>
      </c>
      <c r="F15167" t="s">
        <v>1423</v>
      </c>
      <c r="G15167" t="s">
        <v>471</v>
      </c>
      <c r="H15167" t="s">
        <v>3</v>
      </c>
      <c r="I15167" t="s">
        <v>2</v>
      </c>
      <c r="J15167" t="s">
        <v>1415</v>
      </c>
      <c r="L15167" t="s">
        <v>382</v>
      </c>
      <c r="M15167" t="s">
        <v>383</v>
      </c>
      <c r="N15167" t="s">
        <v>487</v>
      </c>
    </row>
    <row r="15168" spans="1:14" x14ac:dyDescent="0.25">
      <c r="A15168" t="s">
        <v>476</v>
      </c>
      <c r="B15168" s="1">
        <v>45838</v>
      </c>
      <c r="C15168" t="s">
        <v>1413</v>
      </c>
      <c r="D15168" t="s">
        <v>1462</v>
      </c>
      <c r="E15168" s="4">
        <v>535778.24529444461</v>
      </c>
      <c r="F15168" t="s">
        <v>1423</v>
      </c>
      <c r="G15168" t="s">
        <v>471</v>
      </c>
      <c r="H15168" t="s">
        <v>3</v>
      </c>
      <c r="I15168" t="s">
        <v>2</v>
      </c>
      <c r="J15168" t="s">
        <v>1415</v>
      </c>
      <c r="L15168" t="s">
        <v>382</v>
      </c>
      <c r="M15168" t="s">
        <v>383</v>
      </c>
      <c r="N15168" t="s">
        <v>487</v>
      </c>
    </row>
    <row r="15169" spans="1:14" x14ac:dyDescent="0.25">
      <c r="A15169" t="s">
        <v>476</v>
      </c>
      <c r="B15169" s="1">
        <v>45869</v>
      </c>
      <c r="C15169" t="s">
        <v>1413</v>
      </c>
      <c r="D15169" t="s">
        <v>1462</v>
      </c>
      <c r="E15169" s="4">
        <v>625074.61951018532</v>
      </c>
      <c r="F15169" t="s">
        <v>1423</v>
      </c>
      <c r="G15169" t="s">
        <v>471</v>
      </c>
      <c r="H15169" t="s">
        <v>3</v>
      </c>
      <c r="I15169" t="s">
        <v>2</v>
      </c>
      <c r="J15169" t="s">
        <v>1415</v>
      </c>
      <c r="L15169" t="s">
        <v>382</v>
      </c>
      <c r="M15169" t="s">
        <v>383</v>
      </c>
      <c r="N15169" t="s">
        <v>487</v>
      </c>
    </row>
    <row r="15170" spans="1:14" x14ac:dyDescent="0.25">
      <c r="A15170" t="s">
        <v>476</v>
      </c>
      <c r="B15170" s="1">
        <v>45900</v>
      </c>
      <c r="C15170" t="s">
        <v>1413</v>
      </c>
      <c r="D15170" t="s">
        <v>1462</v>
      </c>
      <c r="E15170" s="4">
        <v>714370.99372592615</v>
      </c>
      <c r="F15170" t="s">
        <v>1423</v>
      </c>
      <c r="G15170" t="s">
        <v>471</v>
      </c>
      <c r="H15170" t="s">
        <v>3</v>
      </c>
      <c r="I15170" t="s">
        <v>2</v>
      </c>
      <c r="J15170" t="s">
        <v>1415</v>
      </c>
      <c r="L15170" t="s">
        <v>382</v>
      </c>
      <c r="M15170" t="s">
        <v>383</v>
      </c>
      <c r="N15170" t="s">
        <v>487</v>
      </c>
    </row>
    <row r="15171" spans="1:14" x14ac:dyDescent="0.25">
      <c r="A15171" t="s">
        <v>476</v>
      </c>
      <c r="B15171" s="1">
        <v>45930</v>
      </c>
      <c r="C15171" t="s">
        <v>1413</v>
      </c>
      <c r="D15171" t="s">
        <v>1462</v>
      </c>
      <c r="E15171" s="4">
        <v>803667.36794166698</v>
      </c>
      <c r="F15171" t="s">
        <v>1423</v>
      </c>
      <c r="G15171" t="s">
        <v>471</v>
      </c>
      <c r="H15171" t="s">
        <v>3</v>
      </c>
      <c r="I15171" t="s">
        <v>2</v>
      </c>
      <c r="J15171" t="s">
        <v>1415</v>
      </c>
      <c r="L15171" t="s">
        <v>382</v>
      </c>
      <c r="M15171" t="s">
        <v>383</v>
      </c>
      <c r="N15171" t="s">
        <v>487</v>
      </c>
    </row>
    <row r="15172" spans="1:14" x14ac:dyDescent="0.25">
      <c r="A15172" t="s">
        <v>476</v>
      </c>
      <c r="B15172" s="1">
        <v>45961</v>
      </c>
      <c r="C15172" t="s">
        <v>1413</v>
      </c>
      <c r="D15172" t="s">
        <v>1462</v>
      </c>
      <c r="E15172" s="4">
        <v>892963.74215740769</v>
      </c>
      <c r="F15172" t="s">
        <v>1423</v>
      </c>
      <c r="G15172" t="s">
        <v>471</v>
      </c>
      <c r="H15172" t="s">
        <v>3</v>
      </c>
      <c r="I15172" t="s">
        <v>2</v>
      </c>
      <c r="J15172" t="s">
        <v>1415</v>
      </c>
      <c r="L15172" t="s">
        <v>382</v>
      </c>
      <c r="M15172" t="s">
        <v>383</v>
      </c>
      <c r="N15172" t="s">
        <v>487</v>
      </c>
    </row>
    <row r="15173" spans="1:14" x14ac:dyDescent="0.25">
      <c r="A15173" t="s">
        <v>476</v>
      </c>
      <c r="B15173" s="1">
        <v>45991</v>
      </c>
      <c r="C15173" t="s">
        <v>1413</v>
      </c>
      <c r="D15173" t="s">
        <v>1462</v>
      </c>
      <c r="E15173" s="4">
        <v>982260.1163731484</v>
      </c>
      <c r="F15173" t="s">
        <v>1423</v>
      </c>
      <c r="G15173" t="s">
        <v>471</v>
      </c>
      <c r="H15173" t="s">
        <v>3</v>
      </c>
      <c r="I15173" t="s">
        <v>2</v>
      </c>
      <c r="J15173" t="s">
        <v>1415</v>
      </c>
      <c r="L15173" t="s">
        <v>382</v>
      </c>
      <c r="M15173" t="s">
        <v>383</v>
      </c>
      <c r="N15173" t="s">
        <v>487</v>
      </c>
    </row>
    <row r="15174" spans="1:14" x14ac:dyDescent="0.25">
      <c r="A15174" t="s">
        <v>476</v>
      </c>
      <c r="B15174" s="1">
        <v>46022</v>
      </c>
      <c r="C15174" t="s">
        <v>1413</v>
      </c>
      <c r="D15174" t="s">
        <v>1462</v>
      </c>
      <c r="E15174" s="4">
        <v>1071556.4905888892</v>
      </c>
      <c r="F15174" t="s">
        <v>1423</v>
      </c>
      <c r="G15174" t="s">
        <v>471</v>
      </c>
      <c r="H15174" t="s">
        <v>3</v>
      </c>
      <c r="I15174" t="s">
        <v>2</v>
      </c>
      <c r="J15174" t="s">
        <v>1415</v>
      </c>
      <c r="L15174" t="s">
        <v>382</v>
      </c>
      <c r="M15174" t="s">
        <v>383</v>
      </c>
      <c r="N15174" t="s">
        <v>487</v>
      </c>
    </row>
    <row r="15175" spans="1:14" x14ac:dyDescent="0.25">
      <c r="A15175" t="s">
        <v>476</v>
      </c>
      <c r="B15175" s="1">
        <v>45688</v>
      </c>
      <c r="C15175" t="s">
        <v>1413</v>
      </c>
      <c r="D15175" t="s">
        <v>1463</v>
      </c>
      <c r="E15175" s="4">
        <v>20542.929166666669</v>
      </c>
      <c r="F15175" t="s">
        <v>1423</v>
      </c>
      <c r="G15175" t="s">
        <v>471</v>
      </c>
      <c r="H15175" t="s">
        <v>3</v>
      </c>
      <c r="I15175" t="s">
        <v>2</v>
      </c>
      <c r="J15175" t="s">
        <v>1415</v>
      </c>
      <c r="L15175" t="s">
        <v>382</v>
      </c>
      <c r="M15175" t="s">
        <v>383</v>
      </c>
      <c r="N15175" t="s">
        <v>487</v>
      </c>
    </row>
    <row r="15176" spans="1:14" x14ac:dyDescent="0.25">
      <c r="A15176" t="s">
        <v>476</v>
      </c>
      <c r="B15176" s="1">
        <v>45716</v>
      </c>
      <c r="C15176" t="s">
        <v>1413</v>
      </c>
      <c r="D15176" t="s">
        <v>1463</v>
      </c>
      <c r="E15176" s="4">
        <v>41085.858333333337</v>
      </c>
      <c r="F15176" t="s">
        <v>1423</v>
      </c>
      <c r="G15176" t="s">
        <v>471</v>
      </c>
      <c r="H15176" t="s">
        <v>3</v>
      </c>
      <c r="I15176" t="s">
        <v>2</v>
      </c>
      <c r="J15176" t="s">
        <v>1415</v>
      </c>
      <c r="L15176" t="s">
        <v>382</v>
      </c>
      <c r="M15176" t="s">
        <v>383</v>
      </c>
      <c r="N15176" t="s">
        <v>487</v>
      </c>
    </row>
    <row r="15177" spans="1:14" x14ac:dyDescent="0.25">
      <c r="A15177" t="s">
        <v>476</v>
      </c>
      <c r="B15177" s="1">
        <v>45747</v>
      </c>
      <c r="C15177" t="s">
        <v>1413</v>
      </c>
      <c r="D15177" t="s">
        <v>1463</v>
      </c>
      <c r="E15177" s="4">
        <v>61628.787500000006</v>
      </c>
      <c r="F15177" t="s">
        <v>1423</v>
      </c>
      <c r="G15177" t="s">
        <v>471</v>
      </c>
      <c r="H15177" t="s">
        <v>3</v>
      </c>
      <c r="I15177" t="s">
        <v>2</v>
      </c>
      <c r="J15177" t="s">
        <v>1415</v>
      </c>
      <c r="L15177" t="s">
        <v>382</v>
      </c>
      <c r="M15177" t="s">
        <v>383</v>
      </c>
      <c r="N15177" t="s">
        <v>487</v>
      </c>
    </row>
    <row r="15178" spans="1:14" x14ac:dyDescent="0.25">
      <c r="A15178" t="s">
        <v>476</v>
      </c>
      <c r="B15178" s="1">
        <v>45777</v>
      </c>
      <c r="C15178" t="s">
        <v>1413</v>
      </c>
      <c r="D15178" t="s">
        <v>1463</v>
      </c>
      <c r="E15178" s="4">
        <v>82171.716666666674</v>
      </c>
      <c r="F15178" t="s">
        <v>1423</v>
      </c>
      <c r="G15178" t="s">
        <v>471</v>
      </c>
      <c r="H15178" t="s">
        <v>3</v>
      </c>
      <c r="I15178" t="s">
        <v>2</v>
      </c>
      <c r="J15178" t="s">
        <v>1415</v>
      </c>
      <c r="L15178" t="s">
        <v>382</v>
      </c>
      <c r="M15178" t="s">
        <v>383</v>
      </c>
      <c r="N15178" t="s">
        <v>487</v>
      </c>
    </row>
    <row r="15179" spans="1:14" x14ac:dyDescent="0.25">
      <c r="A15179" t="s">
        <v>476</v>
      </c>
      <c r="B15179" s="1">
        <v>45808</v>
      </c>
      <c r="C15179" t="s">
        <v>1413</v>
      </c>
      <c r="D15179" t="s">
        <v>1463</v>
      </c>
      <c r="E15179" s="4">
        <v>102714.64583333336</v>
      </c>
      <c r="F15179" t="s">
        <v>1423</v>
      </c>
      <c r="G15179" t="s">
        <v>471</v>
      </c>
      <c r="H15179" t="s">
        <v>3</v>
      </c>
      <c r="I15179" t="s">
        <v>2</v>
      </c>
      <c r="J15179" t="s">
        <v>1415</v>
      </c>
      <c r="L15179" t="s">
        <v>382</v>
      </c>
      <c r="M15179" t="s">
        <v>383</v>
      </c>
      <c r="N15179" t="s">
        <v>487</v>
      </c>
    </row>
    <row r="15180" spans="1:14" x14ac:dyDescent="0.25">
      <c r="A15180" t="s">
        <v>476</v>
      </c>
      <c r="B15180" s="1">
        <v>45838</v>
      </c>
      <c r="C15180" t="s">
        <v>1413</v>
      </c>
      <c r="D15180" t="s">
        <v>1463</v>
      </c>
      <c r="E15180" s="4">
        <v>123257.57500000003</v>
      </c>
      <c r="F15180" t="s">
        <v>1423</v>
      </c>
      <c r="G15180" t="s">
        <v>471</v>
      </c>
      <c r="H15180" t="s">
        <v>3</v>
      </c>
      <c r="I15180" t="s">
        <v>2</v>
      </c>
      <c r="J15180" t="s">
        <v>1415</v>
      </c>
      <c r="L15180" t="s">
        <v>382</v>
      </c>
      <c r="M15180" t="s">
        <v>383</v>
      </c>
      <c r="N15180" t="s">
        <v>487</v>
      </c>
    </row>
    <row r="15181" spans="1:14" x14ac:dyDescent="0.25">
      <c r="A15181" t="s">
        <v>476</v>
      </c>
      <c r="B15181" s="1">
        <v>45869</v>
      </c>
      <c r="C15181" t="s">
        <v>1413</v>
      </c>
      <c r="D15181" t="s">
        <v>1463</v>
      </c>
      <c r="E15181" s="4">
        <v>143800.50416666671</v>
      </c>
      <c r="F15181" t="s">
        <v>1423</v>
      </c>
      <c r="G15181" t="s">
        <v>471</v>
      </c>
      <c r="H15181" t="s">
        <v>3</v>
      </c>
      <c r="I15181" t="s">
        <v>2</v>
      </c>
      <c r="J15181" t="s">
        <v>1415</v>
      </c>
      <c r="L15181" t="s">
        <v>382</v>
      </c>
      <c r="M15181" t="s">
        <v>383</v>
      </c>
      <c r="N15181" t="s">
        <v>487</v>
      </c>
    </row>
    <row r="15182" spans="1:14" x14ac:dyDescent="0.25">
      <c r="A15182" t="s">
        <v>476</v>
      </c>
      <c r="B15182" s="1">
        <v>45900</v>
      </c>
      <c r="C15182" t="s">
        <v>1413</v>
      </c>
      <c r="D15182" t="s">
        <v>1463</v>
      </c>
      <c r="E15182" s="4">
        <v>164343.43333333338</v>
      </c>
      <c r="F15182" t="s">
        <v>1423</v>
      </c>
      <c r="G15182" t="s">
        <v>471</v>
      </c>
      <c r="H15182" t="s">
        <v>3</v>
      </c>
      <c r="I15182" t="s">
        <v>2</v>
      </c>
      <c r="J15182" t="s">
        <v>1415</v>
      </c>
      <c r="L15182" t="s">
        <v>382</v>
      </c>
      <c r="M15182" t="s">
        <v>383</v>
      </c>
      <c r="N15182" t="s">
        <v>487</v>
      </c>
    </row>
    <row r="15183" spans="1:14" x14ac:dyDescent="0.25">
      <c r="A15183" t="s">
        <v>476</v>
      </c>
      <c r="B15183" s="1">
        <v>45930</v>
      </c>
      <c r="C15183" t="s">
        <v>1413</v>
      </c>
      <c r="D15183" t="s">
        <v>1463</v>
      </c>
      <c r="E15183" s="4">
        <v>184886.36250000008</v>
      </c>
      <c r="F15183" t="s">
        <v>1423</v>
      </c>
      <c r="G15183" t="s">
        <v>471</v>
      </c>
      <c r="H15183" t="s">
        <v>3</v>
      </c>
      <c r="I15183" t="s">
        <v>2</v>
      </c>
      <c r="J15183" t="s">
        <v>1415</v>
      </c>
      <c r="L15183" t="s">
        <v>382</v>
      </c>
      <c r="M15183" t="s">
        <v>383</v>
      </c>
      <c r="N15183" t="s">
        <v>487</v>
      </c>
    </row>
    <row r="15184" spans="1:14" x14ac:dyDescent="0.25">
      <c r="A15184" t="s">
        <v>476</v>
      </c>
      <c r="B15184" s="1">
        <v>45961</v>
      </c>
      <c r="C15184" t="s">
        <v>1413</v>
      </c>
      <c r="D15184" t="s">
        <v>1463</v>
      </c>
      <c r="E15184" s="4">
        <v>205429.29166666674</v>
      </c>
      <c r="F15184" t="s">
        <v>1423</v>
      </c>
      <c r="G15184" t="s">
        <v>471</v>
      </c>
      <c r="H15184" t="s">
        <v>3</v>
      </c>
      <c r="I15184" t="s">
        <v>2</v>
      </c>
      <c r="J15184" t="s">
        <v>1415</v>
      </c>
      <c r="L15184" t="s">
        <v>382</v>
      </c>
      <c r="M15184" t="s">
        <v>383</v>
      </c>
      <c r="N15184" t="s">
        <v>487</v>
      </c>
    </row>
    <row r="15185" spans="1:14" x14ac:dyDescent="0.25">
      <c r="A15185" t="s">
        <v>476</v>
      </c>
      <c r="B15185" s="1">
        <v>45991</v>
      </c>
      <c r="C15185" t="s">
        <v>1413</v>
      </c>
      <c r="D15185" t="s">
        <v>1463</v>
      </c>
      <c r="E15185" s="4">
        <v>225972.22083333344</v>
      </c>
      <c r="F15185" t="s">
        <v>1423</v>
      </c>
      <c r="G15185" t="s">
        <v>471</v>
      </c>
      <c r="H15185" t="s">
        <v>3</v>
      </c>
      <c r="I15185" t="s">
        <v>2</v>
      </c>
      <c r="J15185" t="s">
        <v>1415</v>
      </c>
      <c r="L15185" t="s">
        <v>382</v>
      </c>
      <c r="M15185" t="s">
        <v>383</v>
      </c>
      <c r="N15185" t="s">
        <v>487</v>
      </c>
    </row>
    <row r="15186" spans="1:14" x14ac:dyDescent="0.25">
      <c r="A15186" t="s">
        <v>476</v>
      </c>
      <c r="B15186" s="1">
        <v>46022</v>
      </c>
      <c r="C15186" t="s">
        <v>1413</v>
      </c>
      <c r="D15186" t="s">
        <v>1463</v>
      </c>
      <c r="E15186" s="4">
        <v>246515.15000000011</v>
      </c>
      <c r="F15186" t="s">
        <v>1423</v>
      </c>
      <c r="G15186" t="s">
        <v>471</v>
      </c>
      <c r="H15186" t="s">
        <v>3</v>
      </c>
      <c r="I15186" t="s">
        <v>2</v>
      </c>
      <c r="J15186" t="s">
        <v>1415</v>
      </c>
      <c r="L15186" t="s">
        <v>382</v>
      </c>
      <c r="M15186" t="s">
        <v>383</v>
      </c>
      <c r="N15186" t="s">
        <v>487</v>
      </c>
    </row>
    <row r="15187" spans="1:14" x14ac:dyDescent="0.25">
      <c r="A15187" t="s">
        <v>476</v>
      </c>
      <c r="B15187" s="1">
        <v>45688</v>
      </c>
      <c r="C15187" t="s">
        <v>1413</v>
      </c>
      <c r="D15187" t="s">
        <v>1464</v>
      </c>
      <c r="E15187" s="4">
        <v>3156.385166666666</v>
      </c>
      <c r="F15187" t="s">
        <v>1423</v>
      </c>
      <c r="G15187" t="s">
        <v>471</v>
      </c>
      <c r="H15187" t="s">
        <v>3</v>
      </c>
      <c r="I15187" t="s">
        <v>2</v>
      </c>
      <c r="J15187" t="s">
        <v>1415</v>
      </c>
      <c r="L15187" t="s">
        <v>382</v>
      </c>
      <c r="M15187" t="s">
        <v>383</v>
      </c>
      <c r="N15187" t="s">
        <v>487</v>
      </c>
    </row>
    <row r="15188" spans="1:14" x14ac:dyDescent="0.25">
      <c r="A15188" t="s">
        <v>476</v>
      </c>
      <c r="B15188" s="1">
        <v>45716</v>
      </c>
      <c r="C15188" t="s">
        <v>1413</v>
      </c>
      <c r="D15188" t="s">
        <v>1464</v>
      </c>
      <c r="E15188" s="4">
        <v>6312.770333333332</v>
      </c>
      <c r="F15188" t="s">
        <v>1423</v>
      </c>
      <c r="G15188" t="s">
        <v>471</v>
      </c>
      <c r="H15188" t="s">
        <v>3</v>
      </c>
      <c r="I15188" t="s">
        <v>2</v>
      </c>
      <c r="J15188" t="s">
        <v>1415</v>
      </c>
      <c r="L15188" t="s">
        <v>382</v>
      </c>
      <c r="M15188" t="s">
        <v>383</v>
      </c>
      <c r="N15188" t="s">
        <v>487</v>
      </c>
    </row>
    <row r="15189" spans="1:14" x14ac:dyDescent="0.25">
      <c r="A15189" t="s">
        <v>476</v>
      </c>
      <c r="B15189" s="1">
        <v>45747</v>
      </c>
      <c r="C15189" t="s">
        <v>1413</v>
      </c>
      <c r="D15189" t="s">
        <v>1464</v>
      </c>
      <c r="E15189" s="4">
        <v>9469.1554999999971</v>
      </c>
      <c r="F15189" t="s">
        <v>1423</v>
      </c>
      <c r="G15189" t="s">
        <v>471</v>
      </c>
      <c r="H15189" t="s">
        <v>3</v>
      </c>
      <c r="I15189" t="s">
        <v>2</v>
      </c>
      <c r="J15189" t="s">
        <v>1415</v>
      </c>
      <c r="L15189" t="s">
        <v>382</v>
      </c>
      <c r="M15189" t="s">
        <v>383</v>
      </c>
      <c r="N15189" t="s">
        <v>487</v>
      </c>
    </row>
    <row r="15190" spans="1:14" x14ac:dyDescent="0.25">
      <c r="A15190" t="s">
        <v>476</v>
      </c>
      <c r="B15190" s="1">
        <v>45777</v>
      </c>
      <c r="C15190" t="s">
        <v>1413</v>
      </c>
      <c r="D15190" t="s">
        <v>1464</v>
      </c>
      <c r="E15190" s="4">
        <v>12625.540666666664</v>
      </c>
      <c r="F15190" t="s">
        <v>1423</v>
      </c>
      <c r="G15190" t="s">
        <v>471</v>
      </c>
      <c r="H15190" t="s">
        <v>3</v>
      </c>
      <c r="I15190" t="s">
        <v>2</v>
      </c>
      <c r="J15190" t="s">
        <v>1415</v>
      </c>
      <c r="L15190" t="s">
        <v>382</v>
      </c>
      <c r="M15190" t="s">
        <v>383</v>
      </c>
      <c r="N15190" t="s">
        <v>487</v>
      </c>
    </row>
    <row r="15191" spans="1:14" x14ac:dyDescent="0.25">
      <c r="A15191" t="s">
        <v>476</v>
      </c>
      <c r="B15191" s="1">
        <v>45808</v>
      </c>
      <c r="C15191" t="s">
        <v>1413</v>
      </c>
      <c r="D15191" t="s">
        <v>1464</v>
      </c>
      <c r="E15191" s="4">
        <v>15781.925833333329</v>
      </c>
      <c r="F15191" t="s">
        <v>1423</v>
      </c>
      <c r="G15191" t="s">
        <v>471</v>
      </c>
      <c r="H15191" t="s">
        <v>3</v>
      </c>
      <c r="I15191" t="s">
        <v>2</v>
      </c>
      <c r="J15191" t="s">
        <v>1415</v>
      </c>
      <c r="L15191" t="s">
        <v>382</v>
      </c>
      <c r="M15191" t="s">
        <v>383</v>
      </c>
      <c r="N15191" t="s">
        <v>487</v>
      </c>
    </row>
    <row r="15192" spans="1:14" x14ac:dyDescent="0.25">
      <c r="A15192" t="s">
        <v>476</v>
      </c>
      <c r="B15192" s="1">
        <v>45838</v>
      </c>
      <c r="C15192" t="s">
        <v>1413</v>
      </c>
      <c r="D15192" t="s">
        <v>1464</v>
      </c>
      <c r="E15192" s="4">
        <v>18938.310999999994</v>
      </c>
      <c r="F15192" t="s">
        <v>1423</v>
      </c>
      <c r="G15192" t="s">
        <v>471</v>
      </c>
      <c r="H15192" t="s">
        <v>3</v>
      </c>
      <c r="I15192" t="s">
        <v>2</v>
      </c>
      <c r="J15192" t="s">
        <v>1415</v>
      </c>
      <c r="L15192" t="s">
        <v>382</v>
      </c>
      <c r="M15192" t="s">
        <v>383</v>
      </c>
      <c r="N15192" t="s">
        <v>487</v>
      </c>
    </row>
    <row r="15193" spans="1:14" x14ac:dyDescent="0.25">
      <c r="A15193" t="s">
        <v>476</v>
      </c>
      <c r="B15193" s="1">
        <v>45869</v>
      </c>
      <c r="C15193" t="s">
        <v>1413</v>
      </c>
      <c r="D15193" t="s">
        <v>1464</v>
      </c>
      <c r="E15193" s="4">
        <v>22094.696166666661</v>
      </c>
      <c r="F15193" t="s">
        <v>1423</v>
      </c>
      <c r="G15193" t="s">
        <v>471</v>
      </c>
      <c r="H15193" t="s">
        <v>3</v>
      </c>
      <c r="I15193" t="s">
        <v>2</v>
      </c>
      <c r="J15193" t="s">
        <v>1415</v>
      </c>
      <c r="L15193" t="s">
        <v>382</v>
      </c>
      <c r="M15193" t="s">
        <v>383</v>
      </c>
      <c r="N15193" t="s">
        <v>487</v>
      </c>
    </row>
    <row r="15194" spans="1:14" x14ac:dyDescent="0.25">
      <c r="A15194" t="s">
        <v>476</v>
      </c>
      <c r="B15194" s="1">
        <v>45900</v>
      </c>
      <c r="C15194" t="s">
        <v>1413</v>
      </c>
      <c r="D15194" t="s">
        <v>1464</v>
      </c>
      <c r="E15194" s="4">
        <v>25251.081333333328</v>
      </c>
      <c r="F15194" t="s">
        <v>1423</v>
      </c>
      <c r="G15194" t="s">
        <v>471</v>
      </c>
      <c r="H15194" t="s">
        <v>3</v>
      </c>
      <c r="I15194" t="s">
        <v>2</v>
      </c>
      <c r="J15194" t="s">
        <v>1415</v>
      </c>
      <c r="L15194" t="s">
        <v>382</v>
      </c>
      <c r="M15194" t="s">
        <v>383</v>
      </c>
      <c r="N15194" t="s">
        <v>487</v>
      </c>
    </row>
    <row r="15195" spans="1:14" x14ac:dyDescent="0.25">
      <c r="A15195" t="s">
        <v>476</v>
      </c>
      <c r="B15195" s="1">
        <v>45930</v>
      </c>
      <c r="C15195" t="s">
        <v>1413</v>
      </c>
      <c r="D15195" t="s">
        <v>1464</v>
      </c>
      <c r="E15195" s="4">
        <v>28407.466499999995</v>
      </c>
      <c r="F15195" t="s">
        <v>1423</v>
      </c>
      <c r="G15195" t="s">
        <v>471</v>
      </c>
      <c r="H15195" t="s">
        <v>3</v>
      </c>
      <c r="I15195" t="s">
        <v>2</v>
      </c>
      <c r="J15195" t="s">
        <v>1415</v>
      </c>
      <c r="L15195" t="s">
        <v>382</v>
      </c>
      <c r="M15195" t="s">
        <v>383</v>
      </c>
      <c r="N15195" t="s">
        <v>487</v>
      </c>
    </row>
    <row r="15196" spans="1:14" x14ac:dyDescent="0.25">
      <c r="A15196" t="s">
        <v>476</v>
      </c>
      <c r="B15196" s="1">
        <v>45961</v>
      </c>
      <c r="C15196" t="s">
        <v>1413</v>
      </c>
      <c r="D15196" t="s">
        <v>1464</v>
      </c>
      <c r="E15196" s="4">
        <v>31563.851666666658</v>
      </c>
      <c r="F15196" t="s">
        <v>1423</v>
      </c>
      <c r="G15196" t="s">
        <v>471</v>
      </c>
      <c r="H15196" t="s">
        <v>3</v>
      </c>
      <c r="I15196" t="s">
        <v>2</v>
      </c>
      <c r="J15196" t="s">
        <v>1415</v>
      </c>
      <c r="L15196" t="s">
        <v>382</v>
      </c>
      <c r="M15196" t="s">
        <v>383</v>
      </c>
      <c r="N15196" t="s">
        <v>487</v>
      </c>
    </row>
    <row r="15197" spans="1:14" x14ac:dyDescent="0.25">
      <c r="A15197" t="s">
        <v>476</v>
      </c>
      <c r="B15197" s="1">
        <v>45991</v>
      </c>
      <c r="C15197" t="s">
        <v>1413</v>
      </c>
      <c r="D15197" t="s">
        <v>1464</v>
      </c>
      <c r="E15197" s="4">
        <v>34720.236833333329</v>
      </c>
      <c r="F15197" t="s">
        <v>1423</v>
      </c>
      <c r="G15197" t="s">
        <v>471</v>
      </c>
      <c r="H15197" t="s">
        <v>3</v>
      </c>
      <c r="I15197" t="s">
        <v>2</v>
      </c>
      <c r="J15197" t="s">
        <v>1415</v>
      </c>
      <c r="L15197" t="s">
        <v>382</v>
      </c>
      <c r="M15197" t="s">
        <v>383</v>
      </c>
      <c r="N15197" t="s">
        <v>487</v>
      </c>
    </row>
    <row r="15198" spans="1:14" x14ac:dyDescent="0.25">
      <c r="A15198" t="s">
        <v>476</v>
      </c>
      <c r="B15198" s="1">
        <v>46022</v>
      </c>
      <c r="C15198" t="s">
        <v>1413</v>
      </c>
      <c r="D15198" t="s">
        <v>1464</v>
      </c>
      <c r="E15198" s="4">
        <v>37876.621999999988</v>
      </c>
      <c r="F15198" t="s">
        <v>1423</v>
      </c>
      <c r="G15198" t="s">
        <v>471</v>
      </c>
      <c r="H15198" t="s">
        <v>3</v>
      </c>
      <c r="I15198" t="s">
        <v>2</v>
      </c>
      <c r="J15198" t="s">
        <v>1415</v>
      </c>
      <c r="L15198" t="s">
        <v>382</v>
      </c>
      <c r="M15198" t="s">
        <v>383</v>
      </c>
      <c r="N15198" t="s">
        <v>487</v>
      </c>
    </row>
    <row r="15199" spans="1:14" x14ac:dyDescent="0.25">
      <c r="A15199" t="s">
        <v>476</v>
      </c>
      <c r="B15199" s="1">
        <v>45688</v>
      </c>
      <c r="C15199" t="s">
        <v>1413</v>
      </c>
      <c r="D15199" t="s">
        <v>1465</v>
      </c>
      <c r="E15199" s="4">
        <v>11883.645958333334</v>
      </c>
      <c r="F15199" t="s">
        <v>1423</v>
      </c>
      <c r="G15199" t="s">
        <v>471</v>
      </c>
      <c r="H15199" t="s">
        <v>3</v>
      </c>
      <c r="I15199" t="s">
        <v>2</v>
      </c>
      <c r="J15199" t="s">
        <v>1415</v>
      </c>
      <c r="L15199" t="s">
        <v>382</v>
      </c>
      <c r="M15199" t="s">
        <v>383</v>
      </c>
      <c r="N15199" t="s">
        <v>487</v>
      </c>
    </row>
    <row r="15200" spans="1:14" x14ac:dyDescent="0.25">
      <c r="A15200" t="s">
        <v>476</v>
      </c>
      <c r="B15200" s="1">
        <v>45716</v>
      </c>
      <c r="C15200" t="s">
        <v>1413</v>
      </c>
      <c r="D15200" t="s">
        <v>1465</v>
      </c>
      <c r="E15200" s="4">
        <v>23767.291916666669</v>
      </c>
      <c r="F15200" t="s">
        <v>1423</v>
      </c>
      <c r="G15200" t="s">
        <v>471</v>
      </c>
      <c r="H15200" t="s">
        <v>3</v>
      </c>
      <c r="I15200" t="s">
        <v>2</v>
      </c>
      <c r="J15200" t="s">
        <v>1415</v>
      </c>
      <c r="L15200" t="s">
        <v>382</v>
      </c>
      <c r="M15200" t="s">
        <v>383</v>
      </c>
      <c r="N15200" t="s">
        <v>487</v>
      </c>
    </row>
    <row r="15201" spans="1:14" x14ac:dyDescent="0.25">
      <c r="A15201" t="s">
        <v>476</v>
      </c>
      <c r="B15201" s="1">
        <v>45747</v>
      </c>
      <c r="C15201" t="s">
        <v>1413</v>
      </c>
      <c r="D15201" t="s">
        <v>1465</v>
      </c>
      <c r="E15201" s="4">
        <v>35650.937875000003</v>
      </c>
      <c r="F15201" t="s">
        <v>1423</v>
      </c>
      <c r="G15201" t="s">
        <v>471</v>
      </c>
      <c r="H15201" t="s">
        <v>3</v>
      </c>
      <c r="I15201" t="s">
        <v>2</v>
      </c>
      <c r="J15201" t="s">
        <v>1415</v>
      </c>
      <c r="L15201" t="s">
        <v>382</v>
      </c>
      <c r="M15201" t="s">
        <v>383</v>
      </c>
      <c r="N15201" t="s">
        <v>487</v>
      </c>
    </row>
    <row r="15202" spans="1:14" x14ac:dyDescent="0.25">
      <c r="A15202" t="s">
        <v>476</v>
      </c>
      <c r="B15202" s="1">
        <v>45777</v>
      </c>
      <c r="C15202" t="s">
        <v>1413</v>
      </c>
      <c r="D15202" t="s">
        <v>1465</v>
      </c>
      <c r="E15202" s="4">
        <v>47534.583833333338</v>
      </c>
      <c r="F15202" t="s">
        <v>1423</v>
      </c>
      <c r="G15202" t="s">
        <v>471</v>
      </c>
      <c r="H15202" t="s">
        <v>3</v>
      </c>
      <c r="I15202" t="s">
        <v>2</v>
      </c>
      <c r="J15202" t="s">
        <v>1415</v>
      </c>
      <c r="L15202" t="s">
        <v>382</v>
      </c>
      <c r="M15202" t="s">
        <v>383</v>
      </c>
      <c r="N15202" t="s">
        <v>487</v>
      </c>
    </row>
    <row r="15203" spans="1:14" x14ac:dyDescent="0.25">
      <c r="A15203" t="s">
        <v>476</v>
      </c>
      <c r="B15203" s="1">
        <v>45808</v>
      </c>
      <c r="C15203" t="s">
        <v>1413</v>
      </c>
      <c r="D15203" t="s">
        <v>1465</v>
      </c>
      <c r="E15203" s="4">
        <v>59418.229791666665</v>
      </c>
      <c r="F15203" t="s">
        <v>1423</v>
      </c>
      <c r="G15203" t="s">
        <v>471</v>
      </c>
      <c r="H15203" t="s">
        <v>3</v>
      </c>
      <c r="I15203" t="s">
        <v>2</v>
      </c>
      <c r="J15203" t="s">
        <v>1415</v>
      </c>
      <c r="L15203" t="s">
        <v>382</v>
      </c>
      <c r="M15203" t="s">
        <v>383</v>
      </c>
      <c r="N15203" t="s">
        <v>487</v>
      </c>
    </row>
    <row r="15204" spans="1:14" x14ac:dyDescent="0.25">
      <c r="A15204" t="s">
        <v>476</v>
      </c>
      <c r="B15204" s="1">
        <v>45838</v>
      </c>
      <c r="C15204" t="s">
        <v>1413</v>
      </c>
      <c r="D15204" t="s">
        <v>1465</v>
      </c>
      <c r="E15204" s="4">
        <v>71301.875750000007</v>
      </c>
      <c r="F15204" t="s">
        <v>1423</v>
      </c>
      <c r="G15204" t="s">
        <v>471</v>
      </c>
      <c r="H15204" t="s">
        <v>3</v>
      </c>
      <c r="I15204" t="s">
        <v>2</v>
      </c>
      <c r="J15204" t="s">
        <v>1415</v>
      </c>
      <c r="L15204" t="s">
        <v>382</v>
      </c>
      <c r="M15204" t="s">
        <v>383</v>
      </c>
      <c r="N15204" t="s">
        <v>487</v>
      </c>
    </row>
    <row r="15205" spans="1:14" x14ac:dyDescent="0.25">
      <c r="A15205" t="s">
        <v>476</v>
      </c>
      <c r="B15205" s="1">
        <v>45869</v>
      </c>
      <c r="C15205" t="s">
        <v>1413</v>
      </c>
      <c r="D15205" t="s">
        <v>1465</v>
      </c>
      <c r="E15205" s="4">
        <v>83185.521708333341</v>
      </c>
      <c r="F15205" t="s">
        <v>1423</v>
      </c>
      <c r="G15205" t="s">
        <v>471</v>
      </c>
      <c r="H15205" t="s">
        <v>3</v>
      </c>
      <c r="I15205" t="s">
        <v>2</v>
      </c>
      <c r="J15205" t="s">
        <v>1415</v>
      </c>
      <c r="L15205" t="s">
        <v>382</v>
      </c>
      <c r="M15205" t="s">
        <v>383</v>
      </c>
      <c r="N15205" t="s">
        <v>487</v>
      </c>
    </row>
    <row r="15206" spans="1:14" x14ac:dyDescent="0.25">
      <c r="A15206" t="s">
        <v>476</v>
      </c>
      <c r="B15206" s="1">
        <v>45900</v>
      </c>
      <c r="C15206" t="s">
        <v>1413</v>
      </c>
      <c r="D15206" t="s">
        <v>1465</v>
      </c>
      <c r="E15206" s="4">
        <v>95069.167666666675</v>
      </c>
      <c r="F15206" t="s">
        <v>1423</v>
      </c>
      <c r="G15206" t="s">
        <v>471</v>
      </c>
      <c r="H15206" t="s">
        <v>3</v>
      </c>
      <c r="I15206" t="s">
        <v>2</v>
      </c>
      <c r="J15206" t="s">
        <v>1415</v>
      </c>
      <c r="L15206" t="s">
        <v>382</v>
      </c>
      <c r="M15206" t="s">
        <v>383</v>
      </c>
      <c r="N15206" t="s">
        <v>487</v>
      </c>
    </row>
    <row r="15207" spans="1:14" x14ac:dyDescent="0.25">
      <c r="A15207" t="s">
        <v>476</v>
      </c>
      <c r="B15207" s="1">
        <v>45930</v>
      </c>
      <c r="C15207" t="s">
        <v>1413</v>
      </c>
      <c r="D15207" t="s">
        <v>1465</v>
      </c>
      <c r="E15207" s="4">
        <v>106952.81362500001</v>
      </c>
      <c r="F15207" t="s">
        <v>1423</v>
      </c>
      <c r="G15207" t="s">
        <v>471</v>
      </c>
      <c r="H15207" t="s">
        <v>3</v>
      </c>
      <c r="I15207" t="s">
        <v>2</v>
      </c>
      <c r="J15207" t="s">
        <v>1415</v>
      </c>
      <c r="L15207" t="s">
        <v>382</v>
      </c>
      <c r="M15207" t="s">
        <v>383</v>
      </c>
      <c r="N15207" t="s">
        <v>487</v>
      </c>
    </row>
    <row r="15208" spans="1:14" x14ac:dyDescent="0.25">
      <c r="A15208" t="s">
        <v>476</v>
      </c>
      <c r="B15208" s="1">
        <v>45961</v>
      </c>
      <c r="C15208" t="s">
        <v>1413</v>
      </c>
      <c r="D15208" t="s">
        <v>1465</v>
      </c>
      <c r="E15208" s="4">
        <v>118836.45958333333</v>
      </c>
      <c r="F15208" t="s">
        <v>1423</v>
      </c>
      <c r="G15208" t="s">
        <v>471</v>
      </c>
      <c r="H15208" t="s">
        <v>3</v>
      </c>
      <c r="I15208" t="s">
        <v>2</v>
      </c>
      <c r="J15208" t="s">
        <v>1415</v>
      </c>
      <c r="L15208" t="s">
        <v>382</v>
      </c>
      <c r="M15208" t="s">
        <v>383</v>
      </c>
      <c r="N15208" t="s">
        <v>487</v>
      </c>
    </row>
    <row r="15209" spans="1:14" x14ac:dyDescent="0.25">
      <c r="A15209" t="s">
        <v>476</v>
      </c>
      <c r="B15209" s="1">
        <v>45991</v>
      </c>
      <c r="C15209" t="s">
        <v>1413</v>
      </c>
      <c r="D15209" t="s">
        <v>1465</v>
      </c>
      <c r="E15209" s="4">
        <v>130720.10554166666</v>
      </c>
      <c r="F15209" t="s">
        <v>1423</v>
      </c>
      <c r="G15209" t="s">
        <v>471</v>
      </c>
      <c r="H15209" t="s">
        <v>3</v>
      </c>
      <c r="I15209" t="s">
        <v>2</v>
      </c>
      <c r="J15209" t="s">
        <v>1415</v>
      </c>
      <c r="L15209" t="s">
        <v>382</v>
      </c>
      <c r="M15209" t="s">
        <v>383</v>
      </c>
      <c r="N15209" t="s">
        <v>487</v>
      </c>
    </row>
    <row r="15210" spans="1:14" x14ac:dyDescent="0.25">
      <c r="A15210" t="s">
        <v>476</v>
      </c>
      <c r="B15210" s="1">
        <v>46022</v>
      </c>
      <c r="C15210" t="s">
        <v>1413</v>
      </c>
      <c r="D15210" t="s">
        <v>1465</v>
      </c>
      <c r="E15210" s="4">
        <v>142603.75150000001</v>
      </c>
      <c r="F15210" t="s">
        <v>1423</v>
      </c>
      <c r="G15210" t="s">
        <v>471</v>
      </c>
      <c r="H15210" t="s">
        <v>3</v>
      </c>
      <c r="I15210" t="s">
        <v>2</v>
      </c>
      <c r="J15210" t="s">
        <v>1415</v>
      </c>
      <c r="L15210" t="s">
        <v>382</v>
      </c>
      <c r="M15210" t="s">
        <v>383</v>
      </c>
      <c r="N15210" t="s">
        <v>487</v>
      </c>
    </row>
    <row r="15211" spans="1:14" x14ac:dyDescent="0.25">
      <c r="A15211" t="s">
        <v>476</v>
      </c>
      <c r="B15211" s="1">
        <v>45688</v>
      </c>
      <c r="C15211" t="s">
        <v>1413</v>
      </c>
      <c r="D15211" t="s">
        <v>1466</v>
      </c>
      <c r="E15211" s="4">
        <v>4385.7776666666659</v>
      </c>
      <c r="F15211" t="s">
        <v>1423</v>
      </c>
      <c r="G15211" t="s">
        <v>471</v>
      </c>
      <c r="H15211" t="s">
        <v>3</v>
      </c>
      <c r="I15211" t="s">
        <v>2</v>
      </c>
      <c r="J15211" t="s">
        <v>1415</v>
      </c>
      <c r="L15211" t="s">
        <v>382</v>
      </c>
      <c r="M15211" t="s">
        <v>383</v>
      </c>
      <c r="N15211" t="s">
        <v>487</v>
      </c>
    </row>
    <row r="15212" spans="1:14" x14ac:dyDescent="0.25">
      <c r="A15212" t="s">
        <v>476</v>
      </c>
      <c r="B15212" s="1">
        <v>45716</v>
      </c>
      <c r="C15212" t="s">
        <v>1413</v>
      </c>
      <c r="D15212" t="s">
        <v>1466</v>
      </c>
      <c r="E15212" s="4">
        <v>8771.5553333333319</v>
      </c>
      <c r="F15212" t="s">
        <v>1423</v>
      </c>
      <c r="G15212" t="s">
        <v>471</v>
      </c>
      <c r="H15212" t="s">
        <v>3</v>
      </c>
      <c r="I15212" t="s">
        <v>2</v>
      </c>
      <c r="J15212" t="s">
        <v>1415</v>
      </c>
      <c r="L15212" t="s">
        <v>382</v>
      </c>
      <c r="M15212" t="s">
        <v>383</v>
      </c>
      <c r="N15212" t="s">
        <v>487</v>
      </c>
    </row>
    <row r="15213" spans="1:14" x14ac:dyDescent="0.25">
      <c r="A15213" t="s">
        <v>476</v>
      </c>
      <c r="B15213" s="1">
        <v>45747</v>
      </c>
      <c r="C15213" t="s">
        <v>1413</v>
      </c>
      <c r="D15213" t="s">
        <v>1466</v>
      </c>
      <c r="E15213" s="4">
        <v>13157.332999999999</v>
      </c>
      <c r="F15213" t="s">
        <v>1423</v>
      </c>
      <c r="G15213" t="s">
        <v>471</v>
      </c>
      <c r="H15213" t="s">
        <v>3</v>
      </c>
      <c r="I15213" t="s">
        <v>2</v>
      </c>
      <c r="J15213" t="s">
        <v>1415</v>
      </c>
      <c r="L15213" t="s">
        <v>382</v>
      </c>
      <c r="M15213" t="s">
        <v>383</v>
      </c>
      <c r="N15213" t="s">
        <v>487</v>
      </c>
    </row>
    <row r="15214" spans="1:14" x14ac:dyDescent="0.25">
      <c r="A15214" t="s">
        <v>476</v>
      </c>
      <c r="B15214" s="1">
        <v>45777</v>
      </c>
      <c r="C15214" t="s">
        <v>1413</v>
      </c>
      <c r="D15214" t="s">
        <v>1466</v>
      </c>
      <c r="E15214" s="4">
        <v>17543.110666666664</v>
      </c>
      <c r="F15214" t="s">
        <v>1423</v>
      </c>
      <c r="G15214" t="s">
        <v>471</v>
      </c>
      <c r="H15214" t="s">
        <v>3</v>
      </c>
      <c r="I15214" t="s">
        <v>2</v>
      </c>
      <c r="J15214" t="s">
        <v>1415</v>
      </c>
      <c r="L15214" t="s">
        <v>382</v>
      </c>
      <c r="M15214" t="s">
        <v>383</v>
      </c>
      <c r="N15214" t="s">
        <v>487</v>
      </c>
    </row>
    <row r="15215" spans="1:14" x14ac:dyDescent="0.25">
      <c r="A15215" t="s">
        <v>476</v>
      </c>
      <c r="B15215" s="1">
        <v>45808</v>
      </c>
      <c r="C15215" t="s">
        <v>1413</v>
      </c>
      <c r="D15215" t="s">
        <v>1466</v>
      </c>
      <c r="E15215" s="4">
        <v>21928.888333333332</v>
      </c>
      <c r="F15215" t="s">
        <v>1423</v>
      </c>
      <c r="G15215" t="s">
        <v>471</v>
      </c>
      <c r="H15215" t="s">
        <v>3</v>
      </c>
      <c r="I15215" t="s">
        <v>2</v>
      </c>
      <c r="J15215" t="s">
        <v>1415</v>
      </c>
      <c r="L15215" t="s">
        <v>382</v>
      </c>
      <c r="M15215" t="s">
        <v>383</v>
      </c>
      <c r="N15215" t="s">
        <v>487</v>
      </c>
    </row>
    <row r="15216" spans="1:14" x14ac:dyDescent="0.25">
      <c r="A15216" t="s">
        <v>476</v>
      </c>
      <c r="B15216" s="1">
        <v>45838</v>
      </c>
      <c r="C15216" t="s">
        <v>1413</v>
      </c>
      <c r="D15216" t="s">
        <v>1466</v>
      </c>
      <c r="E15216" s="4">
        <v>26314.665999999997</v>
      </c>
      <c r="F15216" t="s">
        <v>1423</v>
      </c>
      <c r="G15216" t="s">
        <v>471</v>
      </c>
      <c r="H15216" t="s">
        <v>3</v>
      </c>
      <c r="I15216" t="s">
        <v>2</v>
      </c>
      <c r="J15216" t="s">
        <v>1415</v>
      </c>
      <c r="L15216" t="s">
        <v>382</v>
      </c>
      <c r="M15216" t="s">
        <v>383</v>
      </c>
      <c r="N15216" t="s">
        <v>487</v>
      </c>
    </row>
    <row r="15217" spans="1:14" x14ac:dyDescent="0.25">
      <c r="A15217" t="s">
        <v>476</v>
      </c>
      <c r="B15217" s="1">
        <v>45869</v>
      </c>
      <c r="C15217" t="s">
        <v>1413</v>
      </c>
      <c r="D15217" t="s">
        <v>1466</v>
      </c>
      <c r="E15217" s="4">
        <v>30700.443666666662</v>
      </c>
      <c r="F15217" t="s">
        <v>1423</v>
      </c>
      <c r="G15217" t="s">
        <v>471</v>
      </c>
      <c r="H15217" t="s">
        <v>3</v>
      </c>
      <c r="I15217" t="s">
        <v>2</v>
      </c>
      <c r="J15217" t="s">
        <v>1415</v>
      </c>
      <c r="L15217" t="s">
        <v>382</v>
      </c>
      <c r="M15217" t="s">
        <v>383</v>
      </c>
      <c r="N15217" t="s">
        <v>487</v>
      </c>
    </row>
    <row r="15218" spans="1:14" x14ac:dyDescent="0.25">
      <c r="A15218" t="s">
        <v>476</v>
      </c>
      <c r="B15218" s="1">
        <v>45900</v>
      </c>
      <c r="C15218" t="s">
        <v>1413</v>
      </c>
      <c r="D15218" t="s">
        <v>1466</v>
      </c>
      <c r="E15218" s="4">
        <v>35086.221333333327</v>
      </c>
      <c r="F15218" t="s">
        <v>1423</v>
      </c>
      <c r="G15218" t="s">
        <v>471</v>
      </c>
      <c r="H15218" t="s">
        <v>3</v>
      </c>
      <c r="I15218" t="s">
        <v>2</v>
      </c>
      <c r="J15218" t="s">
        <v>1415</v>
      </c>
      <c r="L15218" t="s">
        <v>382</v>
      </c>
      <c r="M15218" t="s">
        <v>383</v>
      </c>
      <c r="N15218" t="s">
        <v>487</v>
      </c>
    </row>
    <row r="15219" spans="1:14" x14ac:dyDescent="0.25">
      <c r="A15219" t="s">
        <v>476</v>
      </c>
      <c r="B15219" s="1">
        <v>45930</v>
      </c>
      <c r="C15219" t="s">
        <v>1413</v>
      </c>
      <c r="D15219" t="s">
        <v>1466</v>
      </c>
      <c r="E15219" s="4">
        <v>39471.998999999996</v>
      </c>
      <c r="F15219" t="s">
        <v>1423</v>
      </c>
      <c r="G15219" t="s">
        <v>471</v>
      </c>
      <c r="H15219" t="s">
        <v>3</v>
      </c>
      <c r="I15219" t="s">
        <v>2</v>
      </c>
      <c r="J15219" t="s">
        <v>1415</v>
      </c>
      <c r="L15219" t="s">
        <v>382</v>
      </c>
      <c r="M15219" t="s">
        <v>383</v>
      </c>
      <c r="N15219" t="s">
        <v>487</v>
      </c>
    </row>
    <row r="15220" spans="1:14" x14ac:dyDescent="0.25">
      <c r="A15220" t="s">
        <v>476</v>
      </c>
      <c r="B15220" s="1">
        <v>45961</v>
      </c>
      <c r="C15220" t="s">
        <v>1413</v>
      </c>
      <c r="D15220" t="s">
        <v>1466</v>
      </c>
      <c r="E15220" s="4">
        <v>43857.776666666665</v>
      </c>
      <c r="F15220" t="s">
        <v>1423</v>
      </c>
      <c r="G15220" t="s">
        <v>471</v>
      </c>
      <c r="H15220" t="s">
        <v>3</v>
      </c>
      <c r="I15220" t="s">
        <v>2</v>
      </c>
      <c r="J15220" t="s">
        <v>1415</v>
      </c>
      <c r="L15220" t="s">
        <v>382</v>
      </c>
      <c r="M15220" t="s">
        <v>383</v>
      </c>
      <c r="N15220" t="s">
        <v>487</v>
      </c>
    </row>
    <row r="15221" spans="1:14" x14ac:dyDescent="0.25">
      <c r="A15221" t="s">
        <v>476</v>
      </c>
      <c r="B15221" s="1">
        <v>45991</v>
      </c>
      <c r="C15221" t="s">
        <v>1413</v>
      </c>
      <c r="D15221" t="s">
        <v>1466</v>
      </c>
      <c r="E15221" s="4">
        <v>48243.554333333326</v>
      </c>
      <c r="F15221" t="s">
        <v>1423</v>
      </c>
      <c r="G15221" t="s">
        <v>471</v>
      </c>
      <c r="H15221" t="s">
        <v>3</v>
      </c>
      <c r="I15221" t="s">
        <v>2</v>
      </c>
      <c r="J15221" t="s">
        <v>1415</v>
      </c>
      <c r="L15221" t="s">
        <v>382</v>
      </c>
      <c r="M15221" t="s">
        <v>383</v>
      </c>
      <c r="N15221" t="s">
        <v>487</v>
      </c>
    </row>
    <row r="15222" spans="1:14" x14ac:dyDescent="0.25">
      <c r="A15222" t="s">
        <v>476</v>
      </c>
      <c r="B15222" s="1">
        <v>46022</v>
      </c>
      <c r="C15222" t="s">
        <v>1413</v>
      </c>
      <c r="D15222" t="s">
        <v>1466</v>
      </c>
      <c r="E15222" s="4">
        <v>52629.331999999995</v>
      </c>
      <c r="F15222" t="s">
        <v>1423</v>
      </c>
      <c r="G15222" t="s">
        <v>471</v>
      </c>
      <c r="H15222" t="s">
        <v>3</v>
      </c>
      <c r="I15222" t="s">
        <v>2</v>
      </c>
      <c r="J15222" t="s">
        <v>1415</v>
      </c>
      <c r="L15222" t="s">
        <v>382</v>
      </c>
      <c r="M15222" t="s">
        <v>383</v>
      </c>
      <c r="N15222" t="s">
        <v>487</v>
      </c>
    </row>
    <row r="15223" spans="1:14" x14ac:dyDescent="0.25">
      <c r="A15223" t="s">
        <v>476</v>
      </c>
      <c r="B15223" s="1">
        <v>45688</v>
      </c>
      <c r="C15223" t="s">
        <v>1418</v>
      </c>
      <c r="D15223" t="s">
        <v>1467</v>
      </c>
      <c r="E15223" s="4">
        <v>13983.375</v>
      </c>
      <c r="F15223" t="s">
        <v>1423</v>
      </c>
      <c r="G15223" t="s">
        <v>471</v>
      </c>
      <c r="H15223" t="s">
        <v>300</v>
      </c>
      <c r="I15223" t="s">
        <v>127</v>
      </c>
      <c r="J15223" t="s">
        <v>260</v>
      </c>
      <c r="L15223" t="s">
        <v>382</v>
      </c>
      <c r="M15223" t="s">
        <v>383</v>
      </c>
      <c r="N15223" t="s">
        <v>487</v>
      </c>
    </row>
    <row r="15224" spans="1:14" x14ac:dyDescent="0.25">
      <c r="A15224" t="s">
        <v>476</v>
      </c>
      <c r="B15224" s="1">
        <v>45716</v>
      </c>
      <c r="C15224" t="s">
        <v>1418</v>
      </c>
      <c r="D15224" t="s">
        <v>1467</v>
      </c>
      <c r="E15224" s="4">
        <v>27966.75</v>
      </c>
      <c r="F15224" t="s">
        <v>1423</v>
      </c>
      <c r="G15224" t="s">
        <v>471</v>
      </c>
      <c r="H15224" t="s">
        <v>300</v>
      </c>
      <c r="I15224" t="s">
        <v>127</v>
      </c>
      <c r="J15224" t="s">
        <v>260</v>
      </c>
      <c r="L15224" t="s">
        <v>382</v>
      </c>
      <c r="M15224" t="s">
        <v>383</v>
      </c>
      <c r="N15224" t="s">
        <v>487</v>
      </c>
    </row>
    <row r="15225" spans="1:14" x14ac:dyDescent="0.25">
      <c r="A15225" t="s">
        <v>476</v>
      </c>
      <c r="B15225" s="1">
        <v>45747</v>
      </c>
      <c r="C15225" t="s">
        <v>1418</v>
      </c>
      <c r="D15225" t="s">
        <v>1467</v>
      </c>
      <c r="E15225" s="4">
        <v>41950.125</v>
      </c>
      <c r="F15225" t="s">
        <v>1423</v>
      </c>
      <c r="G15225" t="s">
        <v>471</v>
      </c>
      <c r="H15225" t="s">
        <v>300</v>
      </c>
      <c r="I15225" t="s">
        <v>127</v>
      </c>
      <c r="J15225" t="s">
        <v>260</v>
      </c>
      <c r="L15225" t="s">
        <v>382</v>
      </c>
      <c r="M15225" t="s">
        <v>383</v>
      </c>
      <c r="N15225" t="s">
        <v>487</v>
      </c>
    </row>
    <row r="15226" spans="1:14" x14ac:dyDescent="0.25">
      <c r="A15226" t="s">
        <v>476</v>
      </c>
      <c r="B15226" s="1">
        <v>45777</v>
      </c>
      <c r="C15226" t="s">
        <v>1418</v>
      </c>
      <c r="D15226" t="s">
        <v>1467</v>
      </c>
      <c r="E15226" s="4">
        <v>55933.5</v>
      </c>
      <c r="F15226" t="s">
        <v>1423</v>
      </c>
      <c r="G15226" t="s">
        <v>471</v>
      </c>
      <c r="H15226" t="s">
        <v>300</v>
      </c>
      <c r="I15226" t="s">
        <v>127</v>
      </c>
      <c r="J15226" t="s">
        <v>260</v>
      </c>
      <c r="L15226" t="s">
        <v>382</v>
      </c>
      <c r="M15226" t="s">
        <v>383</v>
      </c>
      <c r="N15226" t="s">
        <v>487</v>
      </c>
    </row>
    <row r="15227" spans="1:14" x14ac:dyDescent="0.25">
      <c r="A15227" t="s">
        <v>476</v>
      </c>
      <c r="B15227" s="1">
        <v>45808</v>
      </c>
      <c r="C15227" t="s">
        <v>1418</v>
      </c>
      <c r="D15227" t="s">
        <v>1467</v>
      </c>
      <c r="E15227" s="4">
        <v>69916.875</v>
      </c>
      <c r="F15227" t="s">
        <v>1423</v>
      </c>
      <c r="G15227" t="s">
        <v>471</v>
      </c>
      <c r="H15227" t="s">
        <v>300</v>
      </c>
      <c r="I15227" t="s">
        <v>127</v>
      </c>
      <c r="J15227" t="s">
        <v>260</v>
      </c>
      <c r="L15227" t="s">
        <v>382</v>
      </c>
      <c r="M15227" t="s">
        <v>383</v>
      </c>
      <c r="N15227" t="s">
        <v>487</v>
      </c>
    </row>
    <row r="15228" spans="1:14" x14ac:dyDescent="0.25">
      <c r="A15228" t="s">
        <v>476</v>
      </c>
      <c r="B15228" s="1">
        <v>45838</v>
      </c>
      <c r="C15228" t="s">
        <v>1418</v>
      </c>
      <c r="D15228" t="s">
        <v>1467</v>
      </c>
      <c r="E15228" s="4">
        <v>83900.25</v>
      </c>
      <c r="F15228" t="s">
        <v>1423</v>
      </c>
      <c r="G15228" t="s">
        <v>471</v>
      </c>
      <c r="H15228" t="s">
        <v>300</v>
      </c>
      <c r="I15228" t="s">
        <v>127</v>
      </c>
      <c r="J15228" t="s">
        <v>260</v>
      </c>
      <c r="L15228" t="s">
        <v>382</v>
      </c>
      <c r="M15228" t="s">
        <v>383</v>
      </c>
      <c r="N15228" t="s">
        <v>487</v>
      </c>
    </row>
    <row r="15229" spans="1:14" x14ac:dyDescent="0.25">
      <c r="A15229" t="s">
        <v>476</v>
      </c>
      <c r="B15229" s="1">
        <v>45869</v>
      </c>
      <c r="C15229" t="s">
        <v>1418</v>
      </c>
      <c r="D15229" t="s">
        <v>1467</v>
      </c>
      <c r="E15229" s="4">
        <v>97883.625</v>
      </c>
      <c r="F15229" t="s">
        <v>1423</v>
      </c>
      <c r="G15229" t="s">
        <v>471</v>
      </c>
      <c r="H15229" t="s">
        <v>300</v>
      </c>
      <c r="I15229" t="s">
        <v>127</v>
      </c>
      <c r="J15229" t="s">
        <v>260</v>
      </c>
      <c r="L15229" t="s">
        <v>382</v>
      </c>
      <c r="M15229" t="s">
        <v>383</v>
      </c>
      <c r="N15229" t="s">
        <v>487</v>
      </c>
    </row>
    <row r="15230" spans="1:14" x14ac:dyDescent="0.25">
      <c r="A15230" t="s">
        <v>476</v>
      </c>
      <c r="B15230" s="1">
        <v>45900</v>
      </c>
      <c r="C15230" t="s">
        <v>1418</v>
      </c>
      <c r="D15230" t="s">
        <v>1467</v>
      </c>
      <c r="E15230" s="4">
        <v>111867</v>
      </c>
      <c r="F15230" t="s">
        <v>1423</v>
      </c>
      <c r="G15230" t="s">
        <v>471</v>
      </c>
      <c r="H15230" t="s">
        <v>300</v>
      </c>
      <c r="I15230" t="s">
        <v>127</v>
      </c>
      <c r="J15230" t="s">
        <v>260</v>
      </c>
      <c r="L15230" t="s">
        <v>382</v>
      </c>
      <c r="M15230" t="s">
        <v>383</v>
      </c>
      <c r="N15230" t="s">
        <v>487</v>
      </c>
    </row>
    <row r="15231" spans="1:14" x14ac:dyDescent="0.25">
      <c r="A15231" t="s">
        <v>476</v>
      </c>
      <c r="B15231" s="1">
        <v>45930</v>
      </c>
      <c r="C15231" t="s">
        <v>1418</v>
      </c>
      <c r="D15231" t="s">
        <v>1467</v>
      </c>
      <c r="E15231" s="4">
        <v>125850.375</v>
      </c>
      <c r="F15231" t="s">
        <v>1423</v>
      </c>
      <c r="G15231" t="s">
        <v>471</v>
      </c>
      <c r="H15231" t="s">
        <v>300</v>
      </c>
      <c r="I15231" t="s">
        <v>127</v>
      </c>
      <c r="J15231" t="s">
        <v>260</v>
      </c>
      <c r="L15231" t="s">
        <v>382</v>
      </c>
      <c r="M15231" t="s">
        <v>383</v>
      </c>
      <c r="N15231" t="s">
        <v>487</v>
      </c>
    </row>
    <row r="15232" spans="1:14" x14ac:dyDescent="0.25">
      <c r="A15232" t="s">
        <v>476</v>
      </c>
      <c r="B15232" s="1">
        <v>45961</v>
      </c>
      <c r="C15232" t="s">
        <v>1418</v>
      </c>
      <c r="D15232" t="s">
        <v>1467</v>
      </c>
      <c r="E15232" s="4">
        <v>139833.75</v>
      </c>
      <c r="F15232" t="s">
        <v>1423</v>
      </c>
      <c r="G15232" t="s">
        <v>471</v>
      </c>
      <c r="H15232" t="s">
        <v>300</v>
      </c>
      <c r="I15232" t="s">
        <v>127</v>
      </c>
      <c r="J15232" t="s">
        <v>260</v>
      </c>
      <c r="L15232" t="s">
        <v>382</v>
      </c>
      <c r="M15232" t="s">
        <v>383</v>
      </c>
      <c r="N15232" t="s">
        <v>487</v>
      </c>
    </row>
    <row r="15233" spans="1:14" x14ac:dyDescent="0.25">
      <c r="A15233" t="s">
        <v>476</v>
      </c>
      <c r="B15233" s="1">
        <v>45991</v>
      </c>
      <c r="C15233" t="s">
        <v>1418</v>
      </c>
      <c r="D15233" t="s">
        <v>1467</v>
      </c>
      <c r="E15233" s="4">
        <v>153817.125</v>
      </c>
      <c r="F15233" t="s">
        <v>1423</v>
      </c>
      <c r="G15233" t="s">
        <v>471</v>
      </c>
      <c r="H15233" t="s">
        <v>300</v>
      </c>
      <c r="I15233" t="s">
        <v>127</v>
      </c>
      <c r="J15233" t="s">
        <v>260</v>
      </c>
      <c r="L15233" t="s">
        <v>382</v>
      </c>
      <c r="M15233" t="s">
        <v>383</v>
      </c>
      <c r="N15233" t="s">
        <v>487</v>
      </c>
    </row>
    <row r="15234" spans="1:14" x14ac:dyDescent="0.25">
      <c r="A15234" t="s">
        <v>476</v>
      </c>
      <c r="B15234" s="1">
        <v>46022</v>
      </c>
      <c r="C15234" t="s">
        <v>1418</v>
      </c>
      <c r="D15234" t="s">
        <v>1467</v>
      </c>
      <c r="E15234" s="4">
        <v>167800.5</v>
      </c>
      <c r="F15234" t="s">
        <v>1423</v>
      </c>
      <c r="G15234" t="s">
        <v>471</v>
      </c>
      <c r="H15234" t="s">
        <v>300</v>
      </c>
      <c r="I15234" t="s">
        <v>127</v>
      </c>
      <c r="J15234" t="s">
        <v>260</v>
      </c>
      <c r="L15234" t="s">
        <v>382</v>
      </c>
      <c r="M15234" t="s">
        <v>383</v>
      </c>
      <c r="N15234" t="s">
        <v>487</v>
      </c>
    </row>
    <row r="15235" spans="1:14" x14ac:dyDescent="0.25">
      <c r="A15235" t="s">
        <v>476</v>
      </c>
      <c r="B15235" s="1">
        <v>45688</v>
      </c>
      <c r="C15235" t="s">
        <v>1418</v>
      </c>
      <c r="D15235" t="s">
        <v>1468</v>
      </c>
      <c r="E15235" s="4">
        <v>27967.833333333332</v>
      </c>
      <c r="F15235" t="s">
        <v>1423</v>
      </c>
      <c r="G15235" t="s">
        <v>471</v>
      </c>
      <c r="H15235" t="s">
        <v>300</v>
      </c>
      <c r="I15235" t="s">
        <v>127</v>
      </c>
      <c r="J15235" t="s">
        <v>260</v>
      </c>
      <c r="L15235" t="s">
        <v>382</v>
      </c>
      <c r="M15235" t="s">
        <v>383</v>
      </c>
      <c r="N15235" t="s">
        <v>487</v>
      </c>
    </row>
    <row r="15236" spans="1:14" x14ac:dyDescent="0.25">
      <c r="A15236" t="s">
        <v>476</v>
      </c>
      <c r="B15236" s="1">
        <v>45716</v>
      </c>
      <c r="C15236" t="s">
        <v>1418</v>
      </c>
      <c r="D15236" t="s">
        <v>1468</v>
      </c>
      <c r="E15236" s="4">
        <v>55935.666666666664</v>
      </c>
      <c r="F15236" t="s">
        <v>1423</v>
      </c>
      <c r="G15236" t="s">
        <v>471</v>
      </c>
      <c r="H15236" t="s">
        <v>300</v>
      </c>
      <c r="I15236" t="s">
        <v>127</v>
      </c>
      <c r="J15236" t="s">
        <v>260</v>
      </c>
      <c r="L15236" t="s">
        <v>382</v>
      </c>
      <c r="M15236" t="s">
        <v>383</v>
      </c>
      <c r="N15236" t="s">
        <v>487</v>
      </c>
    </row>
    <row r="15237" spans="1:14" x14ac:dyDescent="0.25">
      <c r="A15237" t="s">
        <v>476</v>
      </c>
      <c r="B15237" s="1">
        <v>45747</v>
      </c>
      <c r="C15237" t="s">
        <v>1418</v>
      </c>
      <c r="D15237" t="s">
        <v>1468</v>
      </c>
      <c r="E15237" s="4">
        <v>83903.5</v>
      </c>
      <c r="F15237" t="s">
        <v>1423</v>
      </c>
      <c r="G15237" t="s">
        <v>471</v>
      </c>
      <c r="H15237" t="s">
        <v>300</v>
      </c>
      <c r="I15237" t="s">
        <v>127</v>
      </c>
      <c r="J15237" t="s">
        <v>260</v>
      </c>
      <c r="L15237" t="s">
        <v>382</v>
      </c>
      <c r="M15237" t="s">
        <v>383</v>
      </c>
      <c r="N15237" t="s">
        <v>487</v>
      </c>
    </row>
    <row r="15238" spans="1:14" x14ac:dyDescent="0.25">
      <c r="A15238" t="s">
        <v>476</v>
      </c>
      <c r="B15238" s="1">
        <v>45777</v>
      </c>
      <c r="C15238" t="s">
        <v>1418</v>
      </c>
      <c r="D15238" t="s">
        <v>1468</v>
      </c>
      <c r="E15238" s="4">
        <v>111871.33333333333</v>
      </c>
      <c r="F15238" t="s">
        <v>1423</v>
      </c>
      <c r="G15238" t="s">
        <v>471</v>
      </c>
      <c r="H15238" t="s">
        <v>300</v>
      </c>
      <c r="I15238" t="s">
        <v>127</v>
      </c>
      <c r="J15238" t="s">
        <v>260</v>
      </c>
      <c r="L15238" t="s">
        <v>382</v>
      </c>
      <c r="M15238" t="s">
        <v>383</v>
      </c>
      <c r="N15238" t="s">
        <v>487</v>
      </c>
    </row>
    <row r="15239" spans="1:14" x14ac:dyDescent="0.25">
      <c r="A15239" t="s">
        <v>476</v>
      </c>
      <c r="B15239" s="1">
        <v>45808</v>
      </c>
      <c r="C15239" t="s">
        <v>1418</v>
      </c>
      <c r="D15239" t="s">
        <v>1468</v>
      </c>
      <c r="E15239" s="4">
        <v>139839.16666666666</v>
      </c>
      <c r="F15239" t="s">
        <v>1423</v>
      </c>
      <c r="G15239" t="s">
        <v>471</v>
      </c>
      <c r="H15239" t="s">
        <v>300</v>
      </c>
      <c r="I15239" t="s">
        <v>127</v>
      </c>
      <c r="J15239" t="s">
        <v>260</v>
      </c>
      <c r="L15239" t="s">
        <v>382</v>
      </c>
      <c r="M15239" t="s">
        <v>383</v>
      </c>
      <c r="N15239" t="s">
        <v>487</v>
      </c>
    </row>
    <row r="15240" spans="1:14" x14ac:dyDescent="0.25">
      <c r="A15240" t="s">
        <v>476</v>
      </c>
      <c r="B15240" s="1">
        <v>45838</v>
      </c>
      <c r="C15240" t="s">
        <v>1418</v>
      </c>
      <c r="D15240" t="s">
        <v>1468</v>
      </c>
      <c r="E15240" s="4">
        <v>167807</v>
      </c>
      <c r="F15240" t="s">
        <v>1423</v>
      </c>
      <c r="G15240" t="s">
        <v>471</v>
      </c>
      <c r="H15240" t="s">
        <v>300</v>
      </c>
      <c r="I15240" t="s">
        <v>127</v>
      </c>
      <c r="J15240" t="s">
        <v>260</v>
      </c>
      <c r="L15240" t="s">
        <v>382</v>
      </c>
      <c r="M15240" t="s">
        <v>383</v>
      </c>
      <c r="N15240" t="s">
        <v>487</v>
      </c>
    </row>
    <row r="15241" spans="1:14" x14ac:dyDescent="0.25">
      <c r="A15241" t="s">
        <v>476</v>
      </c>
      <c r="B15241" s="1">
        <v>45869</v>
      </c>
      <c r="C15241" t="s">
        <v>1418</v>
      </c>
      <c r="D15241" t="s">
        <v>1468</v>
      </c>
      <c r="E15241" s="4">
        <v>195774.83333333334</v>
      </c>
      <c r="F15241" t="s">
        <v>1423</v>
      </c>
      <c r="G15241" t="s">
        <v>471</v>
      </c>
      <c r="H15241" t="s">
        <v>300</v>
      </c>
      <c r="I15241" t="s">
        <v>127</v>
      </c>
      <c r="J15241" t="s">
        <v>260</v>
      </c>
      <c r="L15241" t="s">
        <v>382</v>
      </c>
      <c r="M15241" t="s">
        <v>383</v>
      </c>
      <c r="N15241" t="s">
        <v>487</v>
      </c>
    </row>
    <row r="15242" spans="1:14" x14ac:dyDescent="0.25">
      <c r="A15242" t="s">
        <v>476</v>
      </c>
      <c r="B15242" s="1">
        <v>45900</v>
      </c>
      <c r="C15242" t="s">
        <v>1418</v>
      </c>
      <c r="D15242" t="s">
        <v>1468</v>
      </c>
      <c r="E15242" s="4">
        <v>223742.66666666669</v>
      </c>
      <c r="F15242" t="s">
        <v>1423</v>
      </c>
      <c r="G15242" t="s">
        <v>471</v>
      </c>
      <c r="H15242" t="s">
        <v>300</v>
      </c>
      <c r="I15242" t="s">
        <v>127</v>
      </c>
      <c r="J15242" t="s">
        <v>260</v>
      </c>
      <c r="L15242" t="s">
        <v>382</v>
      </c>
      <c r="M15242" t="s">
        <v>383</v>
      </c>
      <c r="N15242" t="s">
        <v>487</v>
      </c>
    </row>
    <row r="15243" spans="1:14" x14ac:dyDescent="0.25">
      <c r="A15243" t="s">
        <v>476</v>
      </c>
      <c r="B15243" s="1">
        <v>45930</v>
      </c>
      <c r="C15243" t="s">
        <v>1418</v>
      </c>
      <c r="D15243" t="s">
        <v>1468</v>
      </c>
      <c r="E15243" s="4">
        <v>251710.50000000003</v>
      </c>
      <c r="F15243" t="s">
        <v>1423</v>
      </c>
      <c r="G15243" t="s">
        <v>471</v>
      </c>
      <c r="H15243" t="s">
        <v>300</v>
      </c>
      <c r="I15243" t="s">
        <v>127</v>
      </c>
      <c r="J15243" t="s">
        <v>260</v>
      </c>
      <c r="L15243" t="s">
        <v>382</v>
      </c>
      <c r="M15243" t="s">
        <v>383</v>
      </c>
      <c r="N15243" t="s">
        <v>487</v>
      </c>
    </row>
    <row r="15244" spans="1:14" x14ac:dyDescent="0.25">
      <c r="A15244" t="s">
        <v>476</v>
      </c>
      <c r="B15244" s="1">
        <v>45961</v>
      </c>
      <c r="C15244" t="s">
        <v>1418</v>
      </c>
      <c r="D15244" t="s">
        <v>1468</v>
      </c>
      <c r="E15244" s="4">
        <v>279678.33333333337</v>
      </c>
      <c r="F15244" t="s">
        <v>1423</v>
      </c>
      <c r="G15244" t="s">
        <v>471</v>
      </c>
      <c r="H15244" t="s">
        <v>300</v>
      </c>
      <c r="I15244" t="s">
        <v>127</v>
      </c>
      <c r="J15244" t="s">
        <v>260</v>
      </c>
      <c r="L15244" t="s">
        <v>382</v>
      </c>
      <c r="M15244" t="s">
        <v>383</v>
      </c>
      <c r="N15244" t="s">
        <v>487</v>
      </c>
    </row>
    <row r="15245" spans="1:14" x14ac:dyDescent="0.25">
      <c r="A15245" t="s">
        <v>476</v>
      </c>
      <c r="B15245" s="1">
        <v>45991</v>
      </c>
      <c r="C15245" t="s">
        <v>1418</v>
      </c>
      <c r="D15245" t="s">
        <v>1468</v>
      </c>
      <c r="E15245" s="4">
        <v>307646.16666666669</v>
      </c>
      <c r="F15245" t="s">
        <v>1423</v>
      </c>
      <c r="G15245" t="s">
        <v>471</v>
      </c>
      <c r="H15245" t="s">
        <v>300</v>
      </c>
      <c r="I15245" t="s">
        <v>127</v>
      </c>
      <c r="J15245" t="s">
        <v>260</v>
      </c>
      <c r="L15245" t="s">
        <v>382</v>
      </c>
      <c r="M15245" t="s">
        <v>383</v>
      </c>
      <c r="N15245" t="s">
        <v>487</v>
      </c>
    </row>
    <row r="15246" spans="1:14" x14ac:dyDescent="0.25">
      <c r="A15246" t="s">
        <v>476</v>
      </c>
      <c r="B15246" s="1">
        <v>46022</v>
      </c>
      <c r="C15246" t="s">
        <v>1418</v>
      </c>
      <c r="D15246" t="s">
        <v>1468</v>
      </c>
      <c r="E15246" s="4">
        <v>335614</v>
      </c>
      <c r="F15246" t="s">
        <v>1423</v>
      </c>
      <c r="G15246" t="s">
        <v>471</v>
      </c>
      <c r="H15246" t="s">
        <v>300</v>
      </c>
      <c r="I15246" t="s">
        <v>127</v>
      </c>
      <c r="J15246" t="s">
        <v>260</v>
      </c>
      <c r="L15246" t="s">
        <v>382</v>
      </c>
      <c r="M15246" t="s">
        <v>383</v>
      </c>
      <c r="N15246" t="s">
        <v>487</v>
      </c>
    </row>
    <row r="15247" spans="1:14" x14ac:dyDescent="0.25">
      <c r="A15247" t="s">
        <v>476</v>
      </c>
      <c r="B15247" s="1">
        <v>45688</v>
      </c>
      <c r="C15247" t="s">
        <v>1418</v>
      </c>
      <c r="D15247" t="s">
        <v>1469</v>
      </c>
      <c r="E15247" s="4">
        <v>14882.625</v>
      </c>
      <c r="F15247" t="s">
        <v>1423</v>
      </c>
      <c r="G15247" t="s">
        <v>471</v>
      </c>
      <c r="H15247" t="s">
        <v>300</v>
      </c>
      <c r="I15247" t="s">
        <v>127</v>
      </c>
      <c r="J15247" t="s">
        <v>260</v>
      </c>
      <c r="L15247" t="s">
        <v>382</v>
      </c>
      <c r="M15247" t="s">
        <v>383</v>
      </c>
      <c r="N15247" t="s">
        <v>487</v>
      </c>
    </row>
    <row r="15248" spans="1:14" x14ac:dyDescent="0.25">
      <c r="A15248" t="s">
        <v>476</v>
      </c>
      <c r="B15248" s="1">
        <v>45716</v>
      </c>
      <c r="C15248" t="s">
        <v>1418</v>
      </c>
      <c r="D15248" t="s">
        <v>1469</v>
      </c>
      <c r="E15248" s="4">
        <v>29765.25</v>
      </c>
      <c r="F15248" t="s">
        <v>1423</v>
      </c>
      <c r="G15248" t="s">
        <v>471</v>
      </c>
      <c r="H15248" t="s">
        <v>300</v>
      </c>
      <c r="I15248" t="s">
        <v>127</v>
      </c>
      <c r="J15248" t="s">
        <v>260</v>
      </c>
      <c r="L15248" t="s">
        <v>382</v>
      </c>
      <c r="M15248" t="s">
        <v>383</v>
      </c>
      <c r="N15248" t="s">
        <v>487</v>
      </c>
    </row>
    <row r="15249" spans="1:14" x14ac:dyDescent="0.25">
      <c r="A15249" t="s">
        <v>476</v>
      </c>
      <c r="B15249" s="1">
        <v>45747</v>
      </c>
      <c r="C15249" t="s">
        <v>1418</v>
      </c>
      <c r="D15249" t="s">
        <v>1469</v>
      </c>
      <c r="E15249" s="4">
        <v>44647.875</v>
      </c>
      <c r="F15249" t="s">
        <v>1423</v>
      </c>
      <c r="G15249" t="s">
        <v>471</v>
      </c>
      <c r="H15249" t="s">
        <v>300</v>
      </c>
      <c r="I15249" t="s">
        <v>127</v>
      </c>
      <c r="J15249" t="s">
        <v>260</v>
      </c>
      <c r="L15249" t="s">
        <v>382</v>
      </c>
      <c r="M15249" t="s">
        <v>383</v>
      </c>
      <c r="N15249" t="s">
        <v>487</v>
      </c>
    </row>
    <row r="15250" spans="1:14" x14ac:dyDescent="0.25">
      <c r="A15250" t="s">
        <v>476</v>
      </c>
      <c r="B15250" s="1">
        <v>45777</v>
      </c>
      <c r="C15250" t="s">
        <v>1418</v>
      </c>
      <c r="D15250" t="s">
        <v>1469</v>
      </c>
      <c r="E15250" s="4">
        <v>59530.5</v>
      </c>
      <c r="F15250" t="s">
        <v>1423</v>
      </c>
      <c r="G15250" t="s">
        <v>471</v>
      </c>
      <c r="H15250" t="s">
        <v>300</v>
      </c>
      <c r="I15250" t="s">
        <v>127</v>
      </c>
      <c r="J15250" t="s">
        <v>260</v>
      </c>
      <c r="L15250" t="s">
        <v>382</v>
      </c>
      <c r="M15250" t="s">
        <v>383</v>
      </c>
      <c r="N15250" t="s">
        <v>487</v>
      </c>
    </row>
    <row r="15251" spans="1:14" x14ac:dyDescent="0.25">
      <c r="A15251" t="s">
        <v>476</v>
      </c>
      <c r="B15251" s="1">
        <v>45808</v>
      </c>
      <c r="C15251" t="s">
        <v>1418</v>
      </c>
      <c r="D15251" t="s">
        <v>1469</v>
      </c>
      <c r="E15251" s="4">
        <v>74413.125</v>
      </c>
      <c r="F15251" t="s">
        <v>1423</v>
      </c>
      <c r="G15251" t="s">
        <v>471</v>
      </c>
      <c r="H15251" t="s">
        <v>300</v>
      </c>
      <c r="I15251" t="s">
        <v>127</v>
      </c>
      <c r="J15251" t="s">
        <v>260</v>
      </c>
      <c r="L15251" t="s">
        <v>382</v>
      </c>
      <c r="M15251" t="s">
        <v>383</v>
      </c>
      <c r="N15251" t="s">
        <v>487</v>
      </c>
    </row>
    <row r="15252" spans="1:14" x14ac:dyDescent="0.25">
      <c r="A15252" t="s">
        <v>476</v>
      </c>
      <c r="B15252" s="1">
        <v>45838</v>
      </c>
      <c r="C15252" t="s">
        <v>1418</v>
      </c>
      <c r="D15252" t="s">
        <v>1469</v>
      </c>
      <c r="E15252" s="4">
        <v>89295.75</v>
      </c>
      <c r="F15252" t="s">
        <v>1423</v>
      </c>
      <c r="G15252" t="s">
        <v>471</v>
      </c>
      <c r="H15252" t="s">
        <v>300</v>
      </c>
      <c r="I15252" t="s">
        <v>127</v>
      </c>
      <c r="J15252" t="s">
        <v>260</v>
      </c>
      <c r="L15252" t="s">
        <v>382</v>
      </c>
      <c r="M15252" t="s">
        <v>383</v>
      </c>
      <c r="N15252" t="s">
        <v>487</v>
      </c>
    </row>
    <row r="15253" spans="1:14" x14ac:dyDescent="0.25">
      <c r="A15253" t="s">
        <v>476</v>
      </c>
      <c r="B15253" s="1">
        <v>45869</v>
      </c>
      <c r="C15253" t="s">
        <v>1418</v>
      </c>
      <c r="D15253" t="s">
        <v>1469</v>
      </c>
      <c r="E15253" s="4">
        <v>104178.375</v>
      </c>
      <c r="F15253" t="s">
        <v>1423</v>
      </c>
      <c r="G15253" t="s">
        <v>471</v>
      </c>
      <c r="H15253" t="s">
        <v>300</v>
      </c>
      <c r="I15253" t="s">
        <v>127</v>
      </c>
      <c r="J15253" t="s">
        <v>260</v>
      </c>
      <c r="L15253" t="s">
        <v>382</v>
      </c>
      <c r="M15253" t="s">
        <v>383</v>
      </c>
      <c r="N15253" t="s">
        <v>487</v>
      </c>
    </row>
    <row r="15254" spans="1:14" x14ac:dyDescent="0.25">
      <c r="A15254" t="s">
        <v>476</v>
      </c>
      <c r="B15254" s="1">
        <v>45900</v>
      </c>
      <c r="C15254" t="s">
        <v>1418</v>
      </c>
      <c r="D15254" t="s">
        <v>1469</v>
      </c>
      <c r="E15254" s="4">
        <v>119061</v>
      </c>
      <c r="F15254" t="s">
        <v>1423</v>
      </c>
      <c r="G15254" t="s">
        <v>471</v>
      </c>
      <c r="H15254" t="s">
        <v>300</v>
      </c>
      <c r="I15254" t="s">
        <v>127</v>
      </c>
      <c r="J15254" t="s">
        <v>260</v>
      </c>
      <c r="L15254" t="s">
        <v>382</v>
      </c>
      <c r="M15254" t="s">
        <v>383</v>
      </c>
      <c r="N15254" t="s">
        <v>487</v>
      </c>
    </row>
    <row r="15255" spans="1:14" x14ac:dyDescent="0.25">
      <c r="A15255" t="s">
        <v>476</v>
      </c>
      <c r="B15255" s="1">
        <v>45930</v>
      </c>
      <c r="C15255" t="s">
        <v>1418</v>
      </c>
      <c r="D15255" t="s">
        <v>1469</v>
      </c>
      <c r="E15255" s="4">
        <v>133943.625</v>
      </c>
      <c r="F15255" t="s">
        <v>1423</v>
      </c>
      <c r="G15255" t="s">
        <v>471</v>
      </c>
      <c r="H15255" t="s">
        <v>300</v>
      </c>
      <c r="I15255" t="s">
        <v>127</v>
      </c>
      <c r="J15255" t="s">
        <v>260</v>
      </c>
      <c r="L15255" t="s">
        <v>382</v>
      </c>
      <c r="M15255" t="s">
        <v>383</v>
      </c>
      <c r="N15255" t="s">
        <v>487</v>
      </c>
    </row>
    <row r="15256" spans="1:14" x14ac:dyDescent="0.25">
      <c r="A15256" t="s">
        <v>476</v>
      </c>
      <c r="B15256" s="1">
        <v>45961</v>
      </c>
      <c r="C15256" t="s">
        <v>1418</v>
      </c>
      <c r="D15256" t="s">
        <v>1469</v>
      </c>
      <c r="E15256" s="4">
        <v>148826.25</v>
      </c>
      <c r="F15256" t="s">
        <v>1423</v>
      </c>
      <c r="G15256" t="s">
        <v>471</v>
      </c>
      <c r="H15256" t="s">
        <v>300</v>
      </c>
      <c r="I15256" t="s">
        <v>127</v>
      </c>
      <c r="J15256" t="s">
        <v>260</v>
      </c>
      <c r="L15256" t="s">
        <v>382</v>
      </c>
      <c r="M15256" t="s">
        <v>383</v>
      </c>
      <c r="N15256" t="s">
        <v>487</v>
      </c>
    </row>
    <row r="15257" spans="1:14" x14ac:dyDescent="0.25">
      <c r="A15257" t="s">
        <v>476</v>
      </c>
      <c r="B15257" s="1">
        <v>45991</v>
      </c>
      <c r="C15257" t="s">
        <v>1418</v>
      </c>
      <c r="D15257" t="s">
        <v>1469</v>
      </c>
      <c r="E15257" s="4">
        <v>163708.875</v>
      </c>
      <c r="F15257" t="s">
        <v>1423</v>
      </c>
      <c r="G15257" t="s">
        <v>471</v>
      </c>
      <c r="H15257" t="s">
        <v>300</v>
      </c>
      <c r="I15257" t="s">
        <v>127</v>
      </c>
      <c r="J15257" t="s">
        <v>260</v>
      </c>
      <c r="L15257" t="s">
        <v>382</v>
      </c>
      <c r="M15257" t="s">
        <v>383</v>
      </c>
      <c r="N15257" t="s">
        <v>487</v>
      </c>
    </row>
    <row r="15258" spans="1:14" x14ac:dyDescent="0.25">
      <c r="A15258" t="s">
        <v>476</v>
      </c>
      <c r="B15258" s="1">
        <v>46022</v>
      </c>
      <c r="C15258" t="s">
        <v>1418</v>
      </c>
      <c r="D15258" t="s">
        <v>1469</v>
      </c>
      <c r="E15258" s="4">
        <v>178591.5</v>
      </c>
      <c r="F15258" t="s">
        <v>1423</v>
      </c>
      <c r="G15258" t="s">
        <v>471</v>
      </c>
      <c r="H15258" t="s">
        <v>300</v>
      </c>
      <c r="I15258" t="s">
        <v>127</v>
      </c>
      <c r="J15258" t="s">
        <v>260</v>
      </c>
      <c r="L15258" t="s">
        <v>382</v>
      </c>
      <c r="M15258" t="s">
        <v>383</v>
      </c>
      <c r="N15258" t="s">
        <v>487</v>
      </c>
    </row>
    <row r="15259" spans="1:14" x14ac:dyDescent="0.25">
      <c r="A15259" t="s">
        <v>476</v>
      </c>
      <c r="B15259" s="1">
        <v>45688</v>
      </c>
      <c r="C15259" t="s">
        <v>1418</v>
      </c>
      <c r="D15259" t="s">
        <v>1470</v>
      </c>
      <c r="E15259" s="4">
        <v>3821.0833333333335</v>
      </c>
      <c r="F15259" t="s">
        <v>1423</v>
      </c>
      <c r="G15259" t="s">
        <v>471</v>
      </c>
      <c r="H15259" t="s">
        <v>300</v>
      </c>
      <c r="I15259" t="s">
        <v>127</v>
      </c>
      <c r="J15259" t="s">
        <v>260</v>
      </c>
      <c r="L15259" t="s">
        <v>382</v>
      </c>
      <c r="M15259" t="s">
        <v>383</v>
      </c>
      <c r="N15259" t="s">
        <v>487</v>
      </c>
    </row>
    <row r="15260" spans="1:14" x14ac:dyDescent="0.25">
      <c r="A15260" t="s">
        <v>476</v>
      </c>
      <c r="B15260" s="1">
        <v>45716</v>
      </c>
      <c r="C15260" t="s">
        <v>1418</v>
      </c>
      <c r="D15260" t="s">
        <v>1470</v>
      </c>
      <c r="E15260" s="4">
        <v>7642.166666666667</v>
      </c>
      <c r="F15260" t="s">
        <v>1423</v>
      </c>
      <c r="G15260" t="s">
        <v>471</v>
      </c>
      <c r="H15260" t="s">
        <v>300</v>
      </c>
      <c r="I15260" t="s">
        <v>127</v>
      </c>
      <c r="J15260" t="s">
        <v>260</v>
      </c>
      <c r="L15260" t="s">
        <v>382</v>
      </c>
      <c r="M15260" t="s">
        <v>383</v>
      </c>
      <c r="N15260" t="s">
        <v>487</v>
      </c>
    </row>
    <row r="15261" spans="1:14" x14ac:dyDescent="0.25">
      <c r="A15261" t="s">
        <v>476</v>
      </c>
      <c r="B15261" s="1">
        <v>45747</v>
      </c>
      <c r="C15261" t="s">
        <v>1418</v>
      </c>
      <c r="D15261" t="s">
        <v>1470</v>
      </c>
      <c r="E15261" s="4">
        <v>11463.25</v>
      </c>
      <c r="F15261" t="s">
        <v>1423</v>
      </c>
      <c r="G15261" t="s">
        <v>471</v>
      </c>
      <c r="H15261" t="s">
        <v>300</v>
      </c>
      <c r="I15261" t="s">
        <v>127</v>
      </c>
      <c r="J15261" t="s">
        <v>260</v>
      </c>
      <c r="L15261" t="s">
        <v>382</v>
      </c>
      <c r="M15261" t="s">
        <v>383</v>
      </c>
      <c r="N15261" t="s">
        <v>487</v>
      </c>
    </row>
    <row r="15262" spans="1:14" x14ac:dyDescent="0.25">
      <c r="A15262" t="s">
        <v>476</v>
      </c>
      <c r="B15262" s="1">
        <v>45777</v>
      </c>
      <c r="C15262" t="s">
        <v>1418</v>
      </c>
      <c r="D15262" t="s">
        <v>1470</v>
      </c>
      <c r="E15262" s="4">
        <v>15284.333333333334</v>
      </c>
      <c r="F15262" t="s">
        <v>1423</v>
      </c>
      <c r="G15262" t="s">
        <v>471</v>
      </c>
      <c r="H15262" t="s">
        <v>300</v>
      </c>
      <c r="I15262" t="s">
        <v>127</v>
      </c>
      <c r="J15262" t="s">
        <v>260</v>
      </c>
      <c r="L15262" t="s">
        <v>382</v>
      </c>
      <c r="M15262" t="s">
        <v>383</v>
      </c>
      <c r="N15262" t="s">
        <v>487</v>
      </c>
    </row>
    <row r="15263" spans="1:14" x14ac:dyDescent="0.25">
      <c r="A15263" t="s">
        <v>476</v>
      </c>
      <c r="B15263" s="1">
        <v>45808</v>
      </c>
      <c r="C15263" t="s">
        <v>1418</v>
      </c>
      <c r="D15263" t="s">
        <v>1470</v>
      </c>
      <c r="E15263" s="4">
        <v>19105.416666666668</v>
      </c>
      <c r="F15263" t="s">
        <v>1423</v>
      </c>
      <c r="G15263" t="s">
        <v>471</v>
      </c>
      <c r="H15263" t="s">
        <v>300</v>
      </c>
      <c r="I15263" t="s">
        <v>127</v>
      </c>
      <c r="J15263" t="s">
        <v>260</v>
      </c>
      <c r="L15263" t="s">
        <v>382</v>
      </c>
      <c r="M15263" t="s">
        <v>383</v>
      </c>
      <c r="N15263" t="s">
        <v>487</v>
      </c>
    </row>
    <row r="15264" spans="1:14" x14ac:dyDescent="0.25">
      <c r="A15264" t="s">
        <v>476</v>
      </c>
      <c r="B15264" s="1">
        <v>45838</v>
      </c>
      <c r="C15264" t="s">
        <v>1418</v>
      </c>
      <c r="D15264" t="s">
        <v>1470</v>
      </c>
      <c r="E15264" s="4">
        <v>22926.5</v>
      </c>
      <c r="F15264" t="s">
        <v>1423</v>
      </c>
      <c r="G15264" t="s">
        <v>471</v>
      </c>
      <c r="H15264" t="s">
        <v>300</v>
      </c>
      <c r="I15264" t="s">
        <v>127</v>
      </c>
      <c r="J15264" t="s">
        <v>260</v>
      </c>
      <c r="L15264" t="s">
        <v>382</v>
      </c>
      <c r="M15264" t="s">
        <v>383</v>
      </c>
      <c r="N15264" t="s">
        <v>487</v>
      </c>
    </row>
    <row r="15265" spans="1:14" x14ac:dyDescent="0.25">
      <c r="A15265" t="s">
        <v>476</v>
      </c>
      <c r="B15265" s="1">
        <v>45869</v>
      </c>
      <c r="C15265" t="s">
        <v>1418</v>
      </c>
      <c r="D15265" t="s">
        <v>1470</v>
      </c>
      <c r="E15265" s="4">
        <v>26747.583333333332</v>
      </c>
      <c r="F15265" t="s">
        <v>1423</v>
      </c>
      <c r="G15265" t="s">
        <v>471</v>
      </c>
      <c r="H15265" t="s">
        <v>300</v>
      </c>
      <c r="I15265" t="s">
        <v>127</v>
      </c>
      <c r="J15265" t="s">
        <v>260</v>
      </c>
      <c r="L15265" t="s">
        <v>382</v>
      </c>
      <c r="M15265" t="s">
        <v>383</v>
      </c>
      <c r="N15265" t="s">
        <v>487</v>
      </c>
    </row>
    <row r="15266" spans="1:14" x14ac:dyDescent="0.25">
      <c r="A15266" t="s">
        <v>476</v>
      </c>
      <c r="B15266" s="1">
        <v>45900</v>
      </c>
      <c r="C15266" t="s">
        <v>1418</v>
      </c>
      <c r="D15266" t="s">
        <v>1470</v>
      </c>
      <c r="E15266" s="4">
        <v>30568.666666666664</v>
      </c>
      <c r="F15266" t="s">
        <v>1423</v>
      </c>
      <c r="G15266" t="s">
        <v>471</v>
      </c>
      <c r="H15266" t="s">
        <v>300</v>
      </c>
      <c r="I15266" t="s">
        <v>127</v>
      </c>
      <c r="J15266" t="s">
        <v>260</v>
      </c>
      <c r="L15266" t="s">
        <v>382</v>
      </c>
      <c r="M15266" t="s">
        <v>383</v>
      </c>
      <c r="N15266" t="s">
        <v>487</v>
      </c>
    </row>
    <row r="15267" spans="1:14" x14ac:dyDescent="0.25">
      <c r="A15267" t="s">
        <v>476</v>
      </c>
      <c r="B15267" s="1">
        <v>45930</v>
      </c>
      <c r="C15267" t="s">
        <v>1418</v>
      </c>
      <c r="D15267" t="s">
        <v>1470</v>
      </c>
      <c r="E15267" s="4">
        <v>34389.75</v>
      </c>
      <c r="F15267" t="s">
        <v>1423</v>
      </c>
      <c r="G15267" t="s">
        <v>471</v>
      </c>
      <c r="H15267" t="s">
        <v>300</v>
      </c>
      <c r="I15267" t="s">
        <v>127</v>
      </c>
      <c r="J15267" t="s">
        <v>260</v>
      </c>
      <c r="L15267" t="s">
        <v>382</v>
      </c>
      <c r="M15267" t="s">
        <v>383</v>
      </c>
      <c r="N15267" t="s">
        <v>487</v>
      </c>
    </row>
    <row r="15268" spans="1:14" x14ac:dyDescent="0.25">
      <c r="A15268" t="s">
        <v>476</v>
      </c>
      <c r="B15268" s="1">
        <v>45961</v>
      </c>
      <c r="C15268" t="s">
        <v>1418</v>
      </c>
      <c r="D15268" t="s">
        <v>1470</v>
      </c>
      <c r="E15268" s="4">
        <v>38210.833333333336</v>
      </c>
      <c r="F15268" t="s">
        <v>1423</v>
      </c>
      <c r="G15268" t="s">
        <v>471</v>
      </c>
      <c r="H15268" t="s">
        <v>300</v>
      </c>
      <c r="I15268" t="s">
        <v>127</v>
      </c>
      <c r="J15268" t="s">
        <v>260</v>
      </c>
      <c r="L15268" t="s">
        <v>382</v>
      </c>
      <c r="M15268" t="s">
        <v>383</v>
      </c>
      <c r="N15268" t="s">
        <v>487</v>
      </c>
    </row>
    <row r="15269" spans="1:14" x14ac:dyDescent="0.25">
      <c r="A15269" t="s">
        <v>476</v>
      </c>
      <c r="B15269" s="1">
        <v>45991</v>
      </c>
      <c r="C15269" t="s">
        <v>1418</v>
      </c>
      <c r="D15269" t="s">
        <v>1470</v>
      </c>
      <c r="E15269" s="4">
        <v>42031.916666666672</v>
      </c>
      <c r="F15269" t="s">
        <v>1423</v>
      </c>
      <c r="G15269" t="s">
        <v>471</v>
      </c>
      <c r="H15269" t="s">
        <v>300</v>
      </c>
      <c r="I15269" t="s">
        <v>127</v>
      </c>
      <c r="J15269" t="s">
        <v>260</v>
      </c>
      <c r="L15269" t="s">
        <v>382</v>
      </c>
      <c r="M15269" t="s">
        <v>383</v>
      </c>
      <c r="N15269" t="s">
        <v>487</v>
      </c>
    </row>
    <row r="15270" spans="1:14" x14ac:dyDescent="0.25">
      <c r="A15270" t="s">
        <v>476</v>
      </c>
      <c r="B15270" s="1">
        <v>46022</v>
      </c>
      <c r="C15270" t="s">
        <v>1418</v>
      </c>
      <c r="D15270" t="s">
        <v>1470</v>
      </c>
      <c r="E15270" s="4">
        <v>45853.000000000007</v>
      </c>
      <c r="F15270" t="s">
        <v>1423</v>
      </c>
      <c r="G15270" t="s">
        <v>471</v>
      </c>
      <c r="H15270" t="s">
        <v>300</v>
      </c>
      <c r="I15270" t="s">
        <v>127</v>
      </c>
      <c r="J15270" t="s">
        <v>260</v>
      </c>
      <c r="L15270" t="s">
        <v>382</v>
      </c>
      <c r="M15270" t="s">
        <v>383</v>
      </c>
      <c r="N15270" t="s">
        <v>487</v>
      </c>
    </row>
    <row r="15271" spans="1:14" x14ac:dyDescent="0.25">
      <c r="A15271" t="s">
        <v>476</v>
      </c>
      <c r="B15271" s="1">
        <v>45688</v>
      </c>
      <c r="C15271" t="s">
        <v>1418</v>
      </c>
      <c r="D15271" t="s">
        <v>1471</v>
      </c>
      <c r="E15271" s="4">
        <v>9670.496666666666</v>
      </c>
      <c r="F15271" t="s">
        <v>1423</v>
      </c>
      <c r="G15271" t="s">
        <v>471</v>
      </c>
      <c r="H15271" t="s">
        <v>300</v>
      </c>
      <c r="I15271" t="s">
        <v>127</v>
      </c>
      <c r="J15271" t="s">
        <v>260</v>
      </c>
      <c r="L15271" t="s">
        <v>382</v>
      </c>
      <c r="M15271" t="s">
        <v>383</v>
      </c>
      <c r="N15271" t="s">
        <v>487</v>
      </c>
    </row>
    <row r="15272" spans="1:14" x14ac:dyDescent="0.25">
      <c r="A15272" t="s">
        <v>476</v>
      </c>
      <c r="B15272" s="1">
        <v>45716</v>
      </c>
      <c r="C15272" t="s">
        <v>1418</v>
      </c>
      <c r="D15272" t="s">
        <v>1471</v>
      </c>
      <c r="E15272" s="4">
        <v>19340.993333333332</v>
      </c>
      <c r="F15272" t="s">
        <v>1423</v>
      </c>
      <c r="G15272" t="s">
        <v>471</v>
      </c>
      <c r="H15272" t="s">
        <v>300</v>
      </c>
      <c r="I15272" t="s">
        <v>127</v>
      </c>
      <c r="J15272" t="s">
        <v>260</v>
      </c>
      <c r="L15272" t="s">
        <v>382</v>
      </c>
      <c r="M15272" t="s">
        <v>383</v>
      </c>
      <c r="N15272" t="s">
        <v>487</v>
      </c>
    </row>
    <row r="15273" spans="1:14" x14ac:dyDescent="0.25">
      <c r="A15273" t="s">
        <v>476</v>
      </c>
      <c r="B15273" s="1">
        <v>45747</v>
      </c>
      <c r="C15273" t="s">
        <v>1418</v>
      </c>
      <c r="D15273" t="s">
        <v>1471</v>
      </c>
      <c r="E15273" s="4">
        <v>29011.489999999998</v>
      </c>
      <c r="F15273" t="s">
        <v>1423</v>
      </c>
      <c r="G15273" t="s">
        <v>471</v>
      </c>
      <c r="H15273" t="s">
        <v>300</v>
      </c>
      <c r="I15273" t="s">
        <v>127</v>
      </c>
      <c r="J15273" t="s">
        <v>260</v>
      </c>
      <c r="L15273" t="s">
        <v>382</v>
      </c>
      <c r="M15273" t="s">
        <v>383</v>
      </c>
      <c r="N15273" t="s">
        <v>487</v>
      </c>
    </row>
    <row r="15274" spans="1:14" x14ac:dyDescent="0.25">
      <c r="A15274" t="s">
        <v>476</v>
      </c>
      <c r="B15274" s="1">
        <v>45777</v>
      </c>
      <c r="C15274" t="s">
        <v>1418</v>
      </c>
      <c r="D15274" t="s">
        <v>1471</v>
      </c>
      <c r="E15274" s="4">
        <v>38681.986666666664</v>
      </c>
      <c r="F15274" t="s">
        <v>1423</v>
      </c>
      <c r="G15274" t="s">
        <v>471</v>
      </c>
      <c r="H15274" t="s">
        <v>300</v>
      </c>
      <c r="I15274" t="s">
        <v>127</v>
      </c>
      <c r="J15274" t="s">
        <v>260</v>
      </c>
      <c r="L15274" t="s">
        <v>382</v>
      </c>
      <c r="M15274" t="s">
        <v>383</v>
      </c>
      <c r="N15274" t="s">
        <v>487</v>
      </c>
    </row>
    <row r="15275" spans="1:14" x14ac:dyDescent="0.25">
      <c r="A15275" t="s">
        <v>476</v>
      </c>
      <c r="B15275" s="1">
        <v>45808</v>
      </c>
      <c r="C15275" t="s">
        <v>1418</v>
      </c>
      <c r="D15275" t="s">
        <v>1471</v>
      </c>
      <c r="E15275" s="4">
        <v>48352.48333333333</v>
      </c>
      <c r="F15275" t="s">
        <v>1423</v>
      </c>
      <c r="G15275" t="s">
        <v>471</v>
      </c>
      <c r="H15275" t="s">
        <v>300</v>
      </c>
      <c r="I15275" t="s">
        <v>127</v>
      </c>
      <c r="J15275" t="s">
        <v>260</v>
      </c>
      <c r="L15275" t="s">
        <v>382</v>
      </c>
      <c r="M15275" t="s">
        <v>383</v>
      </c>
      <c r="N15275" t="s">
        <v>487</v>
      </c>
    </row>
    <row r="15276" spans="1:14" x14ac:dyDescent="0.25">
      <c r="A15276" t="s">
        <v>476</v>
      </c>
      <c r="B15276" s="1">
        <v>45838</v>
      </c>
      <c r="C15276" t="s">
        <v>1418</v>
      </c>
      <c r="D15276" t="s">
        <v>1471</v>
      </c>
      <c r="E15276" s="4">
        <v>58022.979999999996</v>
      </c>
      <c r="F15276" t="s">
        <v>1423</v>
      </c>
      <c r="G15276" t="s">
        <v>471</v>
      </c>
      <c r="H15276" t="s">
        <v>300</v>
      </c>
      <c r="I15276" t="s">
        <v>127</v>
      </c>
      <c r="J15276" t="s">
        <v>260</v>
      </c>
      <c r="L15276" t="s">
        <v>382</v>
      </c>
      <c r="M15276" t="s">
        <v>383</v>
      </c>
      <c r="N15276" t="s">
        <v>487</v>
      </c>
    </row>
    <row r="15277" spans="1:14" x14ac:dyDescent="0.25">
      <c r="A15277" t="s">
        <v>476</v>
      </c>
      <c r="B15277" s="1">
        <v>45869</v>
      </c>
      <c r="C15277" t="s">
        <v>1418</v>
      </c>
      <c r="D15277" t="s">
        <v>1471</v>
      </c>
      <c r="E15277" s="4">
        <v>67693.476666666655</v>
      </c>
      <c r="F15277" t="s">
        <v>1423</v>
      </c>
      <c r="G15277" t="s">
        <v>471</v>
      </c>
      <c r="H15277" t="s">
        <v>300</v>
      </c>
      <c r="I15277" t="s">
        <v>127</v>
      </c>
      <c r="J15277" t="s">
        <v>260</v>
      </c>
      <c r="L15277" t="s">
        <v>382</v>
      </c>
      <c r="M15277" t="s">
        <v>383</v>
      </c>
      <c r="N15277" t="s">
        <v>487</v>
      </c>
    </row>
    <row r="15278" spans="1:14" x14ac:dyDescent="0.25">
      <c r="A15278" t="s">
        <v>476</v>
      </c>
      <c r="B15278" s="1">
        <v>45900</v>
      </c>
      <c r="C15278" t="s">
        <v>1418</v>
      </c>
      <c r="D15278" t="s">
        <v>1471</v>
      </c>
      <c r="E15278" s="4">
        <v>77363.973333333328</v>
      </c>
      <c r="F15278" t="s">
        <v>1423</v>
      </c>
      <c r="G15278" t="s">
        <v>471</v>
      </c>
      <c r="H15278" t="s">
        <v>300</v>
      </c>
      <c r="I15278" t="s">
        <v>127</v>
      </c>
      <c r="J15278" t="s">
        <v>260</v>
      </c>
      <c r="L15278" t="s">
        <v>382</v>
      </c>
      <c r="M15278" t="s">
        <v>383</v>
      </c>
      <c r="N15278" t="s">
        <v>487</v>
      </c>
    </row>
    <row r="15279" spans="1:14" x14ac:dyDescent="0.25">
      <c r="A15279" t="s">
        <v>476</v>
      </c>
      <c r="B15279" s="1">
        <v>45930</v>
      </c>
      <c r="C15279" t="s">
        <v>1418</v>
      </c>
      <c r="D15279" t="s">
        <v>1471</v>
      </c>
      <c r="E15279" s="4">
        <v>87034.47</v>
      </c>
      <c r="F15279" t="s">
        <v>1423</v>
      </c>
      <c r="G15279" t="s">
        <v>471</v>
      </c>
      <c r="H15279" t="s">
        <v>300</v>
      </c>
      <c r="I15279" t="s">
        <v>127</v>
      </c>
      <c r="J15279" t="s">
        <v>260</v>
      </c>
      <c r="L15279" t="s">
        <v>382</v>
      </c>
      <c r="M15279" t="s">
        <v>383</v>
      </c>
      <c r="N15279" t="s">
        <v>487</v>
      </c>
    </row>
    <row r="15280" spans="1:14" x14ac:dyDescent="0.25">
      <c r="A15280" t="s">
        <v>476</v>
      </c>
      <c r="B15280" s="1">
        <v>45961</v>
      </c>
      <c r="C15280" t="s">
        <v>1418</v>
      </c>
      <c r="D15280" t="s">
        <v>1471</v>
      </c>
      <c r="E15280" s="4">
        <v>96704.966666666674</v>
      </c>
      <c r="F15280" t="s">
        <v>1423</v>
      </c>
      <c r="G15280" t="s">
        <v>471</v>
      </c>
      <c r="H15280" t="s">
        <v>300</v>
      </c>
      <c r="I15280" t="s">
        <v>127</v>
      </c>
      <c r="J15280" t="s">
        <v>260</v>
      </c>
      <c r="L15280" t="s">
        <v>382</v>
      </c>
      <c r="M15280" t="s">
        <v>383</v>
      </c>
      <c r="N15280" t="s">
        <v>487</v>
      </c>
    </row>
    <row r="15281" spans="1:14" x14ac:dyDescent="0.25">
      <c r="A15281" t="s">
        <v>476</v>
      </c>
      <c r="B15281" s="1">
        <v>45991</v>
      </c>
      <c r="C15281" t="s">
        <v>1418</v>
      </c>
      <c r="D15281" t="s">
        <v>1471</v>
      </c>
      <c r="E15281" s="4">
        <v>106375.46333333335</v>
      </c>
      <c r="F15281" t="s">
        <v>1423</v>
      </c>
      <c r="G15281" t="s">
        <v>471</v>
      </c>
      <c r="H15281" t="s">
        <v>300</v>
      </c>
      <c r="I15281" t="s">
        <v>127</v>
      </c>
      <c r="J15281" t="s">
        <v>260</v>
      </c>
      <c r="L15281" t="s">
        <v>382</v>
      </c>
      <c r="M15281" t="s">
        <v>383</v>
      </c>
      <c r="N15281" t="s">
        <v>487</v>
      </c>
    </row>
    <row r="15282" spans="1:14" x14ac:dyDescent="0.25">
      <c r="A15282" t="s">
        <v>476</v>
      </c>
      <c r="B15282" s="1">
        <v>46022</v>
      </c>
      <c r="C15282" t="s">
        <v>1418</v>
      </c>
      <c r="D15282" t="s">
        <v>1471</v>
      </c>
      <c r="E15282" s="4">
        <v>116045.96000000002</v>
      </c>
      <c r="F15282" t="s">
        <v>1423</v>
      </c>
      <c r="G15282" t="s">
        <v>471</v>
      </c>
      <c r="H15282" t="s">
        <v>300</v>
      </c>
      <c r="I15282" t="s">
        <v>127</v>
      </c>
      <c r="J15282" t="s">
        <v>260</v>
      </c>
      <c r="L15282" t="s">
        <v>382</v>
      </c>
      <c r="M15282" t="s">
        <v>383</v>
      </c>
      <c r="N15282" t="s">
        <v>487</v>
      </c>
    </row>
    <row r="15283" spans="1:14" x14ac:dyDescent="0.25">
      <c r="A15283" t="s">
        <v>476</v>
      </c>
      <c r="B15283" s="1">
        <v>45688</v>
      </c>
      <c r="C15283" t="s">
        <v>1420</v>
      </c>
      <c r="D15283" t="s">
        <v>1472</v>
      </c>
      <c r="E15283" s="4">
        <v>6237.626666666667</v>
      </c>
      <c r="F15283" t="s">
        <v>1423</v>
      </c>
      <c r="G15283" t="s">
        <v>471</v>
      </c>
      <c r="H15283" t="s">
        <v>307</v>
      </c>
      <c r="I15283" t="s">
        <v>128</v>
      </c>
      <c r="J15283" t="s">
        <v>260</v>
      </c>
      <c r="L15283" t="s">
        <v>382</v>
      </c>
      <c r="M15283" t="s">
        <v>383</v>
      </c>
      <c r="N15283" t="s">
        <v>487</v>
      </c>
    </row>
    <row r="15284" spans="1:14" x14ac:dyDescent="0.25">
      <c r="A15284" t="s">
        <v>476</v>
      </c>
      <c r="B15284" s="1">
        <v>45716</v>
      </c>
      <c r="C15284" t="s">
        <v>1420</v>
      </c>
      <c r="D15284" t="s">
        <v>1472</v>
      </c>
      <c r="E15284" s="4">
        <v>12475.253333333334</v>
      </c>
      <c r="F15284" t="s">
        <v>1423</v>
      </c>
      <c r="G15284" t="s">
        <v>471</v>
      </c>
      <c r="H15284" t="s">
        <v>307</v>
      </c>
      <c r="I15284" t="s">
        <v>128</v>
      </c>
      <c r="J15284" t="s">
        <v>260</v>
      </c>
      <c r="L15284" t="s">
        <v>382</v>
      </c>
      <c r="M15284" t="s">
        <v>383</v>
      </c>
      <c r="N15284" t="s">
        <v>487</v>
      </c>
    </row>
    <row r="15285" spans="1:14" x14ac:dyDescent="0.25">
      <c r="A15285" t="s">
        <v>476</v>
      </c>
      <c r="B15285" s="1">
        <v>45747</v>
      </c>
      <c r="C15285" t="s">
        <v>1420</v>
      </c>
      <c r="D15285" t="s">
        <v>1472</v>
      </c>
      <c r="E15285" s="4">
        <v>18712.88</v>
      </c>
      <c r="F15285" t="s">
        <v>1423</v>
      </c>
      <c r="G15285" t="s">
        <v>471</v>
      </c>
      <c r="H15285" t="s">
        <v>307</v>
      </c>
      <c r="I15285" t="s">
        <v>128</v>
      </c>
      <c r="J15285" t="s">
        <v>260</v>
      </c>
      <c r="L15285" t="s">
        <v>382</v>
      </c>
      <c r="M15285" t="s">
        <v>383</v>
      </c>
      <c r="N15285" t="s">
        <v>487</v>
      </c>
    </row>
    <row r="15286" spans="1:14" x14ac:dyDescent="0.25">
      <c r="A15286" t="s">
        <v>476</v>
      </c>
      <c r="B15286" s="1">
        <v>45777</v>
      </c>
      <c r="C15286" t="s">
        <v>1420</v>
      </c>
      <c r="D15286" t="s">
        <v>1472</v>
      </c>
      <c r="E15286" s="4">
        <v>24950.506666666668</v>
      </c>
      <c r="F15286" t="s">
        <v>1423</v>
      </c>
      <c r="G15286" t="s">
        <v>471</v>
      </c>
      <c r="H15286" t="s">
        <v>307</v>
      </c>
      <c r="I15286" t="s">
        <v>128</v>
      </c>
      <c r="J15286" t="s">
        <v>260</v>
      </c>
      <c r="L15286" t="s">
        <v>382</v>
      </c>
      <c r="M15286" t="s">
        <v>383</v>
      </c>
      <c r="N15286" t="s">
        <v>487</v>
      </c>
    </row>
    <row r="15287" spans="1:14" x14ac:dyDescent="0.25">
      <c r="A15287" t="s">
        <v>476</v>
      </c>
      <c r="B15287" s="1">
        <v>45808</v>
      </c>
      <c r="C15287" t="s">
        <v>1420</v>
      </c>
      <c r="D15287" t="s">
        <v>1472</v>
      </c>
      <c r="E15287" s="4">
        <v>31188.133333333335</v>
      </c>
      <c r="F15287" t="s">
        <v>1423</v>
      </c>
      <c r="G15287" t="s">
        <v>471</v>
      </c>
      <c r="H15287" t="s">
        <v>307</v>
      </c>
      <c r="I15287" t="s">
        <v>128</v>
      </c>
      <c r="J15287" t="s">
        <v>260</v>
      </c>
      <c r="L15287" t="s">
        <v>382</v>
      </c>
      <c r="M15287" t="s">
        <v>383</v>
      </c>
      <c r="N15287" t="s">
        <v>487</v>
      </c>
    </row>
    <row r="15288" spans="1:14" x14ac:dyDescent="0.25">
      <c r="A15288" t="s">
        <v>476</v>
      </c>
      <c r="B15288" s="1">
        <v>45838</v>
      </c>
      <c r="C15288" t="s">
        <v>1420</v>
      </c>
      <c r="D15288" t="s">
        <v>1472</v>
      </c>
      <c r="E15288" s="4">
        <v>37425.760000000002</v>
      </c>
      <c r="F15288" t="s">
        <v>1423</v>
      </c>
      <c r="G15288" t="s">
        <v>471</v>
      </c>
      <c r="H15288" t="s">
        <v>307</v>
      </c>
      <c r="I15288" t="s">
        <v>128</v>
      </c>
      <c r="J15288" t="s">
        <v>260</v>
      </c>
      <c r="L15288" t="s">
        <v>382</v>
      </c>
      <c r="M15288" t="s">
        <v>383</v>
      </c>
      <c r="N15288" t="s">
        <v>487</v>
      </c>
    </row>
    <row r="15289" spans="1:14" x14ac:dyDescent="0.25">
      <c r="A15289" t="s">
        <v>476</v>
      </c>
      <c r="B15289" s="1">
        <v>45869</v>
      </c>
      <c r="C15289" t="s">
        <v>1420</v>
      </c>
      <c r="D15289" t="s">
        <v>1472</v>
      </c>
      <c r="E15289" s="4">
        <v>43663.386666666673</v>
      </c>
      <c r="F15289" t="s">
        <v>1423</v>
      </c>
      <c r="G15289" t="s">
        <v>471</v>
      </c>
      <c r="H15289" t="s">
        <v>307</v>
      </c>
      <c r="I15289" t="s">
        <v>128</v>
      </c>
      <c r="J15289" t="s">
        <v>260</v>
      </c>
      <c r="L15289" t="s">
        <v>382</v>
      </c>
      <c r="M15289" t="s">
        <v>383</v>
      </c>
      <c r="N15289" t="s">
        <v>487</v>
      </c>
    </row>
    <row r="15290" spans="1:14" x14ac:dyDescent="0.25">
      <c r="A15290" t="s">
        <v>476</v>
      </c>
      <c r="B15290" s="1">
        <v>45900</v>
      </c>
      <c r="C15290" t="s">
        <v>1420</v>
      </c>
      <c r="D15290" t="s">
        <v>1472</v>
      </c>
      <c r="E15290" s="4">
        <v>49901.013333333336</v>
      </c>
      <c r="F15290" t="s">
        <v>1423</v>
      </c>
      <c r="G15290" t="s">
        <v>471</v>
      </c>
      <c r="H15290" t="s">
        <v>307</v>
      </c>
      <c r="I15290" t="s">
        <v>128</v>
      </c>
      <c r="J15290" t="s">
        <v>260</v>
      </c>
      <c r="L15290" t="s">
        <v>382</v>
      </c>
      <c r="M15290" t="s">
        <v>383</v>
      </c>
      <c r="N15290" t="s">
        <v>487</v>
      </c>
    </row>
    <row r="15291" spans="1:14" x14ac:dyDescent="0.25">
      <c r="A15291" t="s">
        <v>476</v>
      </c>
      <c r="B15291" s="1">
        <v>45930</v>
      </c>
      <c r="C15291" t="s">
        <v>1420</v>
      </c>
      <c r="D15291" t="s">
        <v>1472</v>
      </c>
      <c r="E15291" s="4">
        <v>56138.64</v>
      </c>
      <c r="F15291" t="s">
        <v>1423</v>
      </c>
      <c r="G15291" t="s">
        <v>471</v>
      </c>
      <c r="H15291" t="s">
        <v>307</v>
      </c>
      <c r="I15291" t="s">
        <v>128</v>
      </c>
      <c r="J15291" t="s">
        <v>260</v>
      </c>
      <c r="L15291" t="s">
        <v>382</v>
      </c>
      <c r="M15291" t="s">
        <v>383</v>
      </c>
      <c r="N15291" t="s">
        <v>487</v>
      </c>
    </row>
    <row r="15292" spans="1:14" x14ac:dyDescent="0.25">
      <c r="A15292" t="s">
        <v>476</v>
      </c>
      <c r="B15292" s="1">
        <v>45961</v>
      </c>
      <c r="C15292" t="s">
        <v>1420</v>
      </c>
      <c r="D15292" t="s">
        <v>1472</v>
      </c>
      <c r="E15292" s="4">
        <v>62376.266666666663</v>
      </c>
      <c r="F15292" t="s">
        <v>1423</v>
      </c>
      <c r="G15292" t="s">
        <v>471</v>
      </c>
      <c r="H15292" t="s">
        <v>307</v>
      </c>
      <c r="I15292" t="s">
        <v>128</v>
      </c>
      <c r="J15292" t="s">
        <v>260</v>
      </c>
      <c r="L15292" t="s">
        <v>382</v>
      </c>
      <c r="M15292" t="s">
        <v>383</v>
      </c>
      <c r="N15292" t="s">
        <v>487</v>
      </c>
    </row>
    <row r="15293" spans="1:14" x14ac:dyDescent="0.25">
      <c r="A15293" t="s">
        <v>476</v>
      </c>
      <c r="B15293" s="1">
        <v>45991</v>
      </c>
      <c r="C15293" t="s">
        <v>1420</v>
      </c>
      <c r="D15293" t="s">
        <v>1472</v>
      </c>
      <c r="E15293" s="4">
        <v>68613.893333333326</v>
      </c>
      <c r="F15293" t="s">
        <v>1423</v>
      </c>
      <c r="G15293" t="s">
        <v>471</v>
      </c>
      <c r="H15293" t="s">
        <v>307</v>
      </c>
      <c r="I15293" t="s">
        <v>128</v>
      </c>
      <c r="J15293" t="s">
        <v>260</v>
      </c>
      <c r="L15293" t="s">
        <v>382</v>
      </c>
      <c r="M15293" t="s">
        <v>383</v>
      </c>
      <c r="N15293" t="s">
        <v>487</v>
      </c>
    </row>
    <row r="15294" spans="1:14" x14ac:dyDescent="0.25">
      <c r="A15294" t="s">
        <v>476</v>
      </c>
      <c r="B15294" s="1">
        <v>46022</v>
      </c>
      <c r="C15294" t="s">
        <v>1420</v>
      </c>
      <c r="D15294" t="s">
        <v>1472</v>
      </c>
      <c r="E15294" s="4">
        <v>74851.51999999999</v>
      </c>
      <c r="F15294" t="s">
        <v>1423</v>
      </c>
      <c r="G15294" t="s">
        <v>471</v>
      </c>
      <c r="H15294" t="s">
        <v>307</v>
      </c>
      <c r="I15294" t="s">
        <v>128</v>
      </c>
      <c r="J15294" t="s">
        <v>260</v>
      </c>
      <c r="L15294" t="s">
        <v>382</v>
      </c>
      <c r="M15294" t="s">
        <v>383</v>
      </c>
      <c r="N15294" t="s">
        <v>487</v>
      </c>
    </row>
    <row r="15295" spans="1:14" x14ac:dyDescent="0.25">
      <c r="A15295" t="s">
        <v>476</v>
      </c>
      <c r="B15295" s="1">
        <v>45688</v>
      </c>
      <c r="C15295" t="s">
        <v>1420</v>
      </c>
      <c r="D15295" t="s">
        <v>1473</v>
      </c>
      <c r="E15295" s="4">
        <v>26964.708333333332</v>
      </c>
      <c r="F15295" t="s">
        <v>1423</v>
      </c>
      <c r="G15295" t="s">
        <v>471</v>
      </c>
      <c r="H15295" t="s">
        <v>307</v>
      </c>
      <c r="I15295" t="s">
        <v>128</v>
      </c>
      <c r="J15295" t="s">
        <v>260</v>
      </c>
      <c r="L15295" t="s">
        <v>382</v>
      </c>
      <c r="M15295" t="s">
        <v>383</v>
      </c>
      <c r="N15295" t="s">
        <v>487</v>
      </c>
    </row>
    <row r="15296" spans="1:14" x14ac:dyDescent="0.25">
      <c r="A15296" t="s">
        <v>476</v>
      </c>
      <c r="B15296" s="1">
        <v>45716</v>
      </c>
      <c r="C15296" t="s">
        <v>1420</v>
      </c>
      <c r="D15296" t="s">
        <v>1473</v>
      </c>
      <c r="E15296" s="4">
        <v>53929.416666666664</v>
      </c>
      <c r="F15296" t="s">
        <v>1423</v>
      </c>
      <c r="G15296" t="s">
        <v>471</v>
      </c>
      <c r="H15296" t="s">
        <v>307</v>
      </c>
      <c r="I15296" t="s">
        <v>128</v>
      </c>
      <c r="J15296" t="s">
        <v>260</v>
      </c>
      <c r="L15296" t="s">
        <v>382</v>
      </c>
      <c r="M15296" t="s">
        <v>383</v>
      </c>
      <c r="N15296" t="s">
        <v>487</v>
      </c>
    </row>
    <row r="15297" spans="1:14" x14ac:dyDescent="0.25">
      <c r="A15297" t="s">
        <v>476</v>
      </c>
      <c r="B15297" s="1">
        <v>45747</v>
      </c>
      <c r="C15297" t="s">
        <v>1420</v>
      </c>
      <c r="D15297" t="s">
        <v>1473</v>
      </c>
      <c r="E15297" s="4">
        <v>80894.125</v>
      </c>
      <c r="F15297" t="s">
        <v>1423</v>
      </c>
      <c r="G15297" t="s">
        <v>471</v>
      </c>
      <c r="H15297" t="s">
        <v>307</v>
      </c>
      <c r="I15297" t="s">
        <v>128</v>
      </c>
      <c r="J15297" t="s">
        <v>260</v>
      </c>
      <c r="L15297" t="s">
        <v>382</v>
      </c>
      <c r="M15297" t="s">
        <v>383</v>
      </c>
      <c r="N15297" t="s">
        <v>487</v>
      </c>
    </row>
    <row r="15298" spans="1:14" x14ac:dyDescent="0.25">
      <c r="A15298" t="s">
        <v>476</v>
      </c>
      <c r="B15298" s="1">
        <v>45777</v>
      </c>
      <c r="C15298" t="s">
        <v>1420</v>
      </c>
      <c r="D15298" t="s">
        <v>1473</v>
      </c>
      <c r="E15298" s="4">
        <v>107858.83333333333</v>
      </c>
      <c r="F15298" t="s">
        <v>1423</v>
      </c>
      <c r="G15298" t="s">
        <v>471</v>
      </c>
      <c r="H15298" t="s">
        <v>307</v>
      </c>
      <c r="I15298" t="s">
        <v>128</v>
      </c>
      <c r="J15298" t="s">
        <v>260</v>
      </c>
      <c r="L15298" t="s">
        <v>382</v>
      </c>
      <c r="M15298" t="s">
        <v>383</v>
      </c>
      <c r="N15298" t="s">
        <v>487</v>
      </c>
    </row>
    <row r="15299" spans="1:14" x14ac:dyDescent="0.25">
      <c r="A15299" t="s">
        <v>476</v>
      </c>
      <c r="B15299" s="1">
        <v>45808</v>
      </c>
      <c r="C15299" t="s">
        <v>1420</v>
      </c>
      <c r="D15299" t="s">
        <v>1473</v>
      </c>
      <c r="E15299" s="4">
        <v>134823.54166666666</v>
      </c>
      <c r="F15299" t="s">
        <v>1423</v>
      </c>
      <c r="G15299" t="s">
        <v>471</v>
      </c>
      <c r="H15299" t="s">
        <v>307</v>
      </c>
      <c r="I15299" t="s">
        <v>128</v>
      </c>
      <c r="J15299" t="s">
        <v>260</v>
      </c>
      <c r="L15299" t="s">
        <v>382</v>
      </c>
      <c r="M15299" t="s">
        <v>383</v>
      </c>
      <c r="N15299" t="s">
        <v>487</v>
      </c>
    </row>
    <row r="15300" spans="1:14" x14ac:dyDescent="0.25">
      <c r="A15300" t="s">
        <v>476</v>
      </c>
      <c r="B15300" s="1">
        <v>45838</v>
      </c>
      <c r="C15300" t="s">
        <v>1420</v>
      </c>
      <c r="D15300" t="s">
        <v>1473</v>
      </c>
      <c r="E15300" s="4">
        <v>161788.25</v>
      </c>
      <c r="F15300" t="s">
        <v>1423</v>
      </c>
      <c r="G15300" t="s">
        <v>471</v>
      </c>
      <c r="H15300" t="s">
        <v>307</v>
      </c>
      <c r="I15300" t="s">
        <v>128</v>
      </c>
      <c r="J15300" t="s">
        <v>260</v>
      </c>
      <c r="L15300" t="s">
        <v>382</v>
      </c>
      <c r="M15300" t="s">
        <v>383</v>
      </c>
      <c r="N15300" t="s">
        <v>487</v>
      </c>
    </row>
    <row r="15301" spans="1:14" x14ac:dyDescent="0.25">
      <c r="A15301" t="s">
        <v>476</v>
      </c>
      <c r="B15301" s="1">
        <v>45869</v>
      </c>
      <c r="C15301" t="s">
        <v>1420</v>
      </c>
      <c r="D15301" t="s">
        <v>1473</v>
      </c>
      <c r="E15301" s="4">
        <v>188752.95833333334</v>
      </c>
      <c r="F15301" t="s">
        <v>1423</v>
      </c>
      <c r="G15301" t="s">
        <v>471</v>
      </c>
      <c r="H15301" t="s">
        <v>307</v>
      </c>
      <c r="I15301" t="s">
        <v>128</v>
      </c>
      <c r="J15301" t="s">
        <v>260</v>
      </c>
      <c r="L15301" t="s">
        <v>382</v>
      </c>
      <c r="M15301" t="s">
        <v>383</v>
      </c>
      <c r="N15301" t="s">
        <v>487</v>
      </c>
    </row>
    <row r="15302" spans="1:14" x14ac:dyDescent="0.25">
      <c r="A15302" t="s">
        <v>476</v>
      </c>
      <c r="B15302" s="1">
        <v>45900</v>
      </c>
      <c r="C15302" t="s">
        <v>1420</v>
      </c>
      <c r="D15302" t="s">
        <v>1473</v>
      </c>
      <c r="E15302" s="4">
        <v>215717.66666666669</v>
      </c>
      <c r="F15302" t="s">
        <v>1423</v>
      </c>
      <c r="G15302" t="s">
        <v>471</v>
      </c>
      <c r="H15302" t="s">
        <v>307</v>
      </c>
      <c r="I15302" t="s">
        <v>128</v>
      </c>
      <c r="J15302" t="s">
        <v>260</v>
      </c>
      <c r="L15302" t="s">
        <v>382</v>
      </c>
      <c r="M15302" t="s">
        <v>383</v>
      </c>
      <c r="N15302" t="s">
        <v>487</v>
      </c>
    </row>
    <row r="15303" spans="1:14" x14ac:dyDescent="0.25">
      <c r="A15303" t="s">
        <v>476</v>
      </c>
      <c r="B15303" s="1">
        <v>45930</v>
      </c>
      <c r="C15303" t="s">
        <v>1420</v>
      </c>
      <c r="D15303" t="s">
        <v>1473</v>
      </c>
      <c r="E15303" s="4">
        <v>242682.37500000003</v>
      </c>
      <c r="F15303" t="s">
        <v>1423</v>
      </c>
      <c r="G15303" t="s">
        <v>471</v>
      </c>
      <c r="H15303" t="s">
        <v>307</v>
      </c>
      <c r="I15303" t="s">
        <v>128</v>
      </c>
      <c r="J15303" t="s">
        <v>260</v>
      </c>
      <c r="L15303" t="s">
        <v>382</v>
      </c>
      <c r="M15303" t="s">
        <v>383</v>
      </c>
      <c r="N15303" t="s">
        <v>487</v>
      </c>
    </row>
    <row r="15304" spans="1:14" x14ac:dyDescent="0.25">
      <c r="A15304" t="s">
        <v>476</v>
      </c>
      <c r="B15304" s="1">
        <v>45961</v>
      </c>
      <c r="C15304" t="s">
        <v>1420</v>
      </c>
      <c r="D15304" t="s">
        <v>1473</v>
      </c>
      <c r="E15304" s="4">
        <v>269647.08333333337</v>
      </c>
      <c r="F15304" t="s">
        <v>1423</v>
      </c>
      <c r="G15304" t="s">
        <v>471</v>
      </c>
      <c r="H15304" t="s">
        <v>307</v>
      </c>
      <c r="I15304" t="s">
        <v>128</v>
      </c>
      <c r="J15304" t="s">
        <v>260</v>
      </c>
      <c r="L15304" t="s">
        <v>382</v>
      </c>
      <c r="M15304" t="s">
        <v>383</v>
      </c>
      <c r="N15304" t="s">
        <v>487</v>
      </c>
    </row>
    <row r="15305" spans="1:14" x14ac:dyDescent="0.25">
      <c r="A15305" t="s">
        <v>476</v>
      </c>
      <c r="B15305" s="1">
        <v>45991</v>
      </c>
      <c r="C15305" t="s">
        <v>1420</v>
      </c>
      <c r="D15305" t="s">
        <v>1473</v>
      </c>
      <c r="E15305" s="4">
        <v>296611.79166666669</v>
      </c>
      <c r="F15305" t="s">
        <v>1423</v>
      </c>
      <c r="G15305" t="s">
        <v>471</v>
      </c>
      <c r="H15305" t="s">
        <v>307</v>
      </c>
      <c r="I15305" t="s">
        <v>128</v>
      </c>
      <c r="J15305" t="s">
        <v>260</v>
      </c>
      <c r="L15305" t="s">
        <v>382</v>
      </c>
      <c r="M15305" t="s">
        <v>383</v>
      </c>
      <c r="N15305" t="s">
        <v>487</v>
      </c>
    </row>
    <row r="15306" spans="1:14" x14ac:dyDescent="0.25">
      <c r="A15306" t="s">
        <v>476</v>
      </c>
      <c r="B15306" s="1">
        <v>46022</v>
      </c>
      <c r="C15306" t="s">
        <v>1420</v>
      </c>
      <c r="D15306" t="s">
        <v>1473</v>
      </c>
      <c r="E15306" s="4">
        <v>323576.5</v>
      </c>
      <c r="F15306" t="s">
        <v>1423</v>
      </c>
      <c r="G15306" t="s">
        <v>471</v>
      </c>
      <c r="H15306" t="s">
        <v>307</v>
      </c>
      <c r="I15306" t="s">
        <v>128</v>
      </c>
      <c r="J15306" t="s">
        <v>260</v>
      </c>
      <c r="L15306" t="s">
        <v>382</v>
      </c>
      <c r="M15306" t="s">
        <v>383</v>
      </c>
      <c r="N15306" t="s">
        <v>487</v>
      </c>
    </row>
    <row r="15307" spans="1:14" x14ac:dyDescent="0.25">
      <c r="A15307" t="s">
        <v>476</v>
      </c>
      <c r="B15307" s="1">
        <v>45688</v>
      </c>
      <c r="C15307" t="s">
        <v>1420</v>
      </c>
      <c r="D15307" t="s">
        <v>1474</v>
      </c>
      <c r="E15307" s="4">
        <v>39503.434166666666</v>
      </c>
      <c r="F15307" t="s">
        <v>1423</v>
      </c>
      <c r="G15307" t="s">
        <v>471</v>
      </c>
      <c r="H15307" t="s">
        <v>307</v>
      </c>
      <c r="I15307" t="s">
        <v>128</v>
      </c>
      <c r="J15307" t="s">
        <v>260</v>
      </c>
      <c r="L15307" t="s">
        <v>382</v>
      </c>
      <c r="M15307" t="s">
        <v>383</v>
      </c>
      <c r="N15307" t="s">
        <v>487</v>
      </c>
    </row>
    <row r="15308" spans="1:14" x14ac:dyDescent="0.25">
      <c r="A15308" t="s">
        <v>476</v>
      </c>
      <c r="B15308" s="1">
        <v>45716</v>
      </c>
      <c r="C15308" t="s">
        <v>1420</v>
      </c>
      <c r="D15308" t="s">
        <v>1474</v>
      </c>
      <c r="E15308" s="4">
        <v>79006.868333333332</v>
      </c>
      <c r="F15308" t="s">
        <v>1423</v>
      </c>
      <c r="G15308" t="s">
        <v>471</v>
      </c>
      <c r="H15308" t="s">
        <v>307</v>
      </c>
      <c r="I15308" t="s">
        <v>128</v>
      </c>
      <c r="J15308" t="s">
        <v>260</v>
      </c>
      <c r="L15308" t="s">
        <v>382</v>
      </c>
      <c r="M15308" t="s">
        <v>383</v>
      </c>
      <c r="N15308" t="s">
        <v>487</v>
      </c>
    </row>
    <row r="15309" spans="1:14" x14ac:dyDescent="0.25">
      <c r="A15309" t="s">
        <v>476</v>
      </c>
      <c r="B15309" s="1">
        <v>45747</v>
      </c>
      <c r="C15309" t="s">
        <v>1420</v>
      </c>
      <c r="D15309" t="s">
        <v>1474</v>
      </c>
      <c r="E15309" s="4">
        <v>118510.30249999999</v>
      </c>
      <c r="F15309" t="s">
        <v>1423</v>
      </c>
      <c r="G15309" t="s">
        <v>471</v>
      </c>
      <c r="H15309" t="s">
        <v>307</v>
      </c>
      <c r="I15309" t="s">
        <v>128</v>
      </c>
      <c r="J15309" t="s">
        <v>260</v>
      </c>
      <c r="L15309" t="s">
        <v>382</v>
      </c>
      <c r="M15309" t="s">
        <v>383</v>
      </c>
      <c r="N15309" t="s">
        <v>487</v>
      </c>
    </row>
    <row r="15310" spans="1:14" x14ac:dyDescent="0.25">
      <c r="A15310" t="s">
        <v>476</v>
      </c>
      <c r="B15310" s="1">
        <v>45777</v>
      </c>
      <c r="C15310" t="s">
        <v>1420</v>
      </c>
      <c r="D15310" t="s">
        <v>1474</v>
      </c>
      <c r="E15310" s="4">
        <v>158013.73666666666</v>
      </c>
      <c r="F15310" t="s">
        <v>1423</v>
      </c>
      <c r="G15310" t="s">
        <v>471</v>
      </c>
      <c r="H15310" t="s">
        <v>307</v>
      </c>
      <c r="I15310" t="s">
        <v>128</v>
      </c>
      <c r="J15310" t="s">
        <v>260</v>
      </c>
      <c r="L15310" t="s">
        <v>382</v>
      </c>
      <c r="M15310" t="s">
        <v>383</v>
      </c>
      <c r="N15310" t="s">
        <v>487</v>
      </c>
    </row>
    <row r="15311" spans="1:14" x14ac:dyDescent="0.25">
      <c r="A15311" t="s">
        <v>476</v>
      </c>
      <c r="B15311" s="1">
        <v>45808</v>
      </c>
      <c r="C15311" t="s">
        <v>1420</v>
      </c>
      <c r="D15311" t="s">
        <v>1474</v>
      </c>
      <c r="E15311" s="4">
        <v>197517.17083333334</v>
      </c>
      <c r="F15311" t="s">
        <v>1423</v>
      </c>
      <c r="G15311" t="s">
        <v>471</v>
      </c>
      <c r="H15311" t="s">
        <v>307</v>
      </c>
      <c r="I15311" t="s">
        <v>128</v>
      </c>
      <c r="J15311" t="s">
        <v>260</v>
      </c>
      <c r="L15311" t="s">
        <v>382</v>
      </c>
      <c r="M15311" t="s">
        <v>383</v>
      </c>
      <c r="N15311" t="s">
        <v>487</v>
      </c>
    </row>
    <row r="15312" spans="1:14" x14ac:dyDescent="0.25">
      <c r="A15312" t="s">
        <v>476</v>
      </c>
      <c r="B15312" s="1">
        <v>45838</v>
      </c>
      <c r="C15312" t="s">
        <v>1420</v>
      </c>
      <c r="D15312" t="s">
        <v>1474</v>
      </c>
      <c r="E15312" s="4">
        <v>237020.60500000001</v>
      </c>
      <c r="F15312" t="s">
        <v>1423</v>
      </c>
      <c r="G15312" t="s">
        <v>471</v>
      </c>
      <c r="H15312" t="s">
        <v>307</v>
      </c>
      <c r="I15312" t="s">
        <v>128</v>
      </c>
      <c r="J15312" t="s">
        <v>260</v>
      </c>
      <c r="L15312" t="s">
        <v>382</v>
      </c>
      <c r="M15312" t="s">
        <v>383</v>
      </c>
      <c r="N15312" t="s">
        <v>487</v>
      </c>
    </row>
    <row r="15313" spans="1:14" x14ac:dyDescent="0.25">
      <c r="A15313" t="s">
        <v>476</v>
      </c>
      <c r="B15313" s="1">
        <v>45869</v>
      </c>
      <c r="C15313" t="s">
        <v>1420</v>
      </c>
      <c r="D15313" t="s">
        <v>1474</v>
      </c>
      <c r="E15313" s="4">
        <v>276524.03916666668</v>
      </c>
      <c r="F15313" t="s">
        <v>1423</v>
      </c>
      <c r="G15313" t="s">
        <v>471</v>
      </c>
      <c r="H15313" t="s">
        <v>307</v>
      </c>
      <c r="I15313" t="s">
        <v>128</v>
      </c>
      <c r="J15313" t="s">
        <v>260</v>
      </c>
      <c r="L15313" t="s">
        <v>382</v>
      </c>
      <c r="M15313" t="s">
        <v>383</v>
      </c>
      <c r="N15313" t="s">
        <v>487</v>
      </c>
    </row>
    <row r="15314" spans="1:14" x14ac:dyDescent="0.25">
      <c r="A15314" t="s">
        <v>476</v>
      </c>
      <c r="B15314" s="1">
        <v>45900</v>
      </c>
      <c r="C15314" t="s">
        <v>1420</v>
      </c>
      <c r="D15314" t="s">
        <v>1474</v>
      </c>
      <c r="E15314" s="4">
        <v>316027.47333333333</v>
      </c>
      <c r="F15314" t="s">
        <v>1423</v>
      </c>
      <c r="G15314" t="s">
        <v>471</v>
      </c>
      <c r="H15314" t="s">
        <v>307</v>
      </c>
      <c r="I15314" t="s">
        <v>128</v>
      </c>
      <c r="J15314" t="s">
        <v>260</v>
      </c>
      <c r="L15314" t="s">
        <v>382</v>
      </c>
      <c r="M15314" t="s">
        <v>383</v>
      </c>
      <c r="N15314" t="s">
        <v>487</v>
      </c>
    </row>
    <row r="15315" spans="1:14" x14ac:dyDescent="0.25">
      <c r="A15315" t="s">
        <v>476</v>
      </c>
      <c r="B15315" s="1">
        <v>45930</v>
      </c>
      <c r="C15315" t="s">
        <v>1420</v>
      </c>
      <c r="D15315" t="s">
        <v>1474</v>
      </c>
      <c r="E15315" s="4">
        <v>355530.90749999997</v>
      </c>
      <c r="F15315" t="s">
        <v>1423</v>
      </c>
      <c r="G15315" t="s">
        <v>471</v>
      </c>
      <c r="H15315" t="s">
        <v>307</v>
      </c>
      <c r="I15315" t="s">
        <v>128</v>
      </c>
      <c r="J15315" t="s">
        <v>260</v>
      </c>
      <c r="L15315" t="s">
        <v>382</v>
      </c>
      <c r="M15315" t="s">
        <v>383</v>
      </c>
      <c r="N15315" t="s">
        <v>487</v>
      </c>
    </row>
    <row r="15316" spans="1:14" x14ac:dyDescent="0.25">
      <c r="A15316" t="s">
        <v>476</v>
      </c>
      <c r="B15316" s="1">
        <v>45961</v>
      </c>
      <c r="C15316" t="s">
        <v>1420</v>
      </c>
      <c r="D15316" t="s">
        <v>1474</v>
      </c>
      <c r="E15316" s="4">
        <v>395034.34166666662</v>
      </c>
      <c r="F15316" t="s">
        <v>1423</v>
      </c>
      <c r="G15316" t="s">
        <v>471</v>
      </c>
      <c r="H15316" t="s">
        <v>307</v>
      </c>
      <c r="I15316" t="s">
        <v>128</v>
      </c>
      <c r="J15316" t="s">
        <v>260</v>
      </c>
      <c r="L15316" t="s">
        <v>382</v>
      </c>
      <c r="M15316" t="s">
        <v>383</v>
      </c>
      <c r="N15316" t="s">
        <v>487</v>
      </c>
    </row>
    <row r="15317" spans="1:14" x14ac:dyDescent="0.25">
      <c r="A15317" t="s">
        <v>476</v>
      </c>
      <c r="B15317" s="1">
        <v>45991</v>
      </c>
      <c r="C15317" t="s">
        <v>1420</v>
      </c>
      <c r="D15317" t="s">
        <v>1474</v>
      </c>
      <c r="E15317" s="4">
        <v>434537.77583333326</v>
      </c>
      <c r="F15317" t="s">
        <v>1423</v>
      </c>
      <c r="G15317" t="s">
        <v>471</v>
      </c>
      <c r="H15317" t="s">
        <v>307</v>
      </c>
      <c r="I15317" t="s">
        <v>128</v>
      </c>
      <c r="J15317" t="s">
        <v>260</v>
      </c>
      <c r="L15317" t="s">
        <v>382</v>
      </c>
      <c r="M15317" t="s">
        <v>383</v>
      </c>
      <c r="N15317" t="s">
        <v>487</v>
      </c>
    </row>
    <row r="15318" spans="1:14" x14ac:dyDescent="0.25">
      <c r="A15318" t="s">
        <v>476</v>
      </c>
      <c r="B15318" s="1">
        <v>46022</v>
      </c>
      <c r="C15318" t="s">
        <v>1420</v>
      </c>
      <c r="D15318" t="s">
        <v>1474</v>
      </c>
      <c r="E15318" s="4">
        <v>474041.2099999999</v>
      </c>
      <c r="F15318" t="s">
        <v>1423</v>
      </c>
      <c r="G15318" t="s">
        <v>471</v>
      </c>
      <c r="H15318" t="s">
        <v>307</v>
      </c>
      <c r="I15318" t="s">
        <v>128</v>
      </c>
      <c r="J15318" t="s">
        <v>260</v>
      </c>
      <c r="L15318" t="s">
        <v>382</v>
      </c>
      <c r="M15318" t="s">
        <v>383</v>
      </c>
      <c r="N15318" t="s">
        <v>487</v>
      </c>
    </row>
    <row r="15319" spans="1:14" x14ac:dyDescent="0.25">
      <c r="A15319" t="s">
        <v>476</v>
      </c>
      <c r="B15319" s="1">
        <v>45688</v>
      </c>
      <c r="C15319" t="s">
        <v>931</v>
      </c>
      <c r="D15319" t="s">
        <v>304</v>
      </c>
      <c r="E15319" s="4">
        <v>6748.25</v>
      </c>
      <c r="F15319" t="s">
        <v>1423</v>
      </c>
      <c r="G15319" t="s">
        <v>471</v>
      </c>
      <c r="H15319" t="s">
        <v>303</v>
      </c>
      <c r="I15319" t="s">
        <v>304</v>
      </c>
      <c r="J15319" t="s">
        <v>268</v>
      </c>
      <c r="L15319" t="s">
        <v>384</v>
      </c>
      <c r="M15319" t="s">
        <v>385</v>
      </c>
      <c r="N15319" t="s">
        <v>489</v>
      </c>
    </row>
    <row r="15320" spans="1:14" x14ac:dyDescent="0.25">
      <c r="A15320" t="s">
        <v>476</v>
      </c>
      <c r="B15320" s="1">
        <v>45716</v>
      </c>
      <c r="C15320" t="s">
        <v>931</v>
      </c>
      <c r="D15320" t="s">
        <v>304</v>
      </c>
      <c r="E15320" s="4">
        <v>13496.5</v>
      </c>
      <c r="F15320" t="s">
        <v>1423</v>
      </c>
      <c r="G15320" t="s">
        <v>471</v>
      </c>
      <c r="H15320" t="s">
        <v>303</v>
      </c>
      <c r="I15320" t="s">
        <v>304</v>
      </c>
      <c r="J15320" t="s">
        <v>268</v>
      </c>
      <c r="L15320" t="s">
        <v>384</v>
      </c>
      <c r="M15320" t="s">
        <v>385</v>
      </c>
      <c r="N15320" t="s">
        <v>489</v>
      </c>
    </row>
    <row r="15321" spans="1:14" x14ac:dyDescent="0.25">
      <c r="A15321" t="s">
        <v>476</v>
      </c>
      <c r="B15321" s="1">
        <v>45747</v>
      </c>
      <c r="C15321" t="s">
        <v>931</v>
      </c>
      <c r="D15321" t="s">
        <v>304</v>
      </c>
      <c r="E15321" s="4">
        <v>20244.75</v>
      </c>
      <c r="F15321" t="s">
        <v>1423</v>
      </c>
      <c r="G15321" t="s">
        <v>471</v>
      </c>
      <c r="H15321" t="s">
        <v>303</v>
      </c>
      <c r="I15321" t="s">
        <v>304</v>
      </c>
      <c r="J15321" t="s">
        <v>268</v>
      </c>
      <c r="L15321" t="s">
        <v>384</v>
      </c>
      <c r="M15321" t="s">
        <v>385</v>
      </c>
      <c r="N15321" t="s">
        <v>489</v>
      </c>
    </row>
    <row r="15322" spans="1:14" x14ac:dyDescent="0.25">
      <c r="A15322" t="s">
        <v>476</v>
      </c>
      <c r="B15322" s="1">
        <v>45777</v>
      </c>
      <c r="C15322" t="s">
        <v>931</v>
      </c>
      <c r="D15322" t="s">
        <v>304</v>
      </c>
      <c r="E15322" s="4">
        <v>26993</v>
      </c>
      <c r="F15322" t="s">
        <v>1423</v>
      </c>
      <c r="G15322" t="s">
        <v>471</v>
      </c>
      <c r="H15322" t="s">
        <v>303</v>
      </c>
      <c r="I15322" t="s">
        <v>304</v>
      </c>
      <c r="J15322" t="s">
        <v>268</v>
      </c>
      <c r="L15322" t="s">
        <v>384</v>
      </c>
      <c r="M15322" t="s">
        <v>385</v>
      </c>
      <c r="N15322" t="s">
        <v>489</v>
      </c>
    </row>
    <row r="15323" spans="1:14" x14ac:dyDescent="0.25">
      <c r="A15323" t="s">
        <v>476</v>
      </c>
      <c r="B15323" s="1">
        <v>45808</v>
      </c>
      <c r="C15323" t="s">
        <v>931</v>
      </c>
      <c r="D15323" t="s">
        <v>304</v>
      </c>
      <c r="E15323" s="4">
        <v>33741.25</v>
      </c>
      <c r="F15323" t="s">
        <v>1423</v>
      </c>
      <c r="G15323" t="s">
        <v>471</v>
      </c>
      <c r="H15323" t="s">
        <v>303</v>
      </c>
      <c r="I15323" t="s">
        <v>304</v>
      </c>
      <c r="J15323" t="s">
        <v>268</v>
      </c>
      <c r="L15323" t="s">
        <v>384</v>
      </c>
      <c r="M15323" t="s">
        <v>385</v>
      </c>
      <c r="N15323" t="s">
        <v>489</v>
      </c>
    </row>
    <row r="15324" spans="1:14" x14ac:dyDescent="0.25">
      <c r="A15324" t="s">
        <v>476</v>
      </c>
      <c r="B15324" s="1">
        <v>45838</v>
      </c>
      <c r="C15324" t="s">
        <v>931</v>
      </c>
      <c r="D15324" t="s">
        <v>304</v>
      </c>
      <c r="E15324" s="4">
        <v>40489.5</v>
      </c>
      <c r="F15324" t="s">
        <v>1423</v>
      </c>
      <c r="G15324" t="s">
        <v>471</v>
      </c>
      <c r="H15324" t="s">
        <v>303</v>
      </c>
      <c r="I15324" t="s">
        <v>304</v>
      </c>
      <c r="J15324" t="s">
        <v>268</v>
      </c>
      <c r="L15324" t="s">
        <v>384</v>
      </c>
      <c r="M15324" t="s">
        <v>385</v>
      </c>
      <c r="N15324" t="s">
        <v>489</v>
      </c>
    </row>
    <row r="15325" spans="1:14" x14ac:dyDescent="0.25">
      <c r="A15325" t="s">
        <v>476</v>
      </c>
      <c r="B15325" s="1">
        <v>45869</v>
      </c>
      <c r="C15325" t="s">
        <v>931</v>
      </c>
      <c r="D15325" t="s">
        <v>304</v>
      </c>
      <c r="E15325" s="4">
        <v>47237.75</v>
      </c>
      <c r="F15325" t="s">
        <v>1423</v>
      </c>
      <c r="G15325" t="s">
        <v>471</v>
      </c>
      <c r="H15325" t="s">
        <v>303</v>
      </c>
      <c r="I15325" t="s">
        <v>304</v>
      </c>
      <c r="J15325" t="s">
        <v>268</v>
      </c>
      <c r="L15325" t="s">
        <v>384</v>
      </c>
      <c r="M15325" t="s">
        <v>385</v>
      </c>
      <c r="N15325" t="s">
        <v>489</v>
      </c>
    </row>
    <row r="15326" spans="1:14" x14ac:dyDescent="0.25">
      <c r="A15326" t="s">
        <v>476</v>
      </c>
      <c r="B15326" s="1">
        <v>45900</v>
      </c>
      <c r="C15326" t="s">
        <v>931</v>
      </c>
      <c r="D15326" t="s">
        <v>304</v>
      </c>
      <c r="E15326" s="4">
        <v>53986</v>
      </c>
      <c r="F15326" t="s">
        <v>1423</v>
      </c>
      <c r="G15326" t="s">
        <v>471</v>
      </c>
      <c r="H15326" t="s">
        <v>303</v>
      </c>
      <c r="I15326" t="s">
        <v>304</v>
      </c>
      <c r="J15326" t="s">
        <v>268</v>
      </c>
      <c r="L15326" t="s">
        <v>384</v>
      </c>
      <c r="M15326" t="s">
        <v>385</v>
      </c>
      <c r="N15326" t="s">
        <v>489</v>
      </c>
    </row>
    <row r="15327" spans="1:14" x14ac:dyDescent="0.25">
      <c r="A15327" t="s">
        <v>476</v>
      </c>
      <c r="B15327" s="1">
        <v>45930</v>
      </c>
      <c r="C15327" t="s">
        <v>931</v>
      </c>
      <c r="D15327" t="s">
        <v>304</v>
      </c>
      <c r="E15327" s="4">
        <v>60734.25</v>
      </c>
      <c r="F15327" t="s">
        <v>1423</v>
      </c>
      <c r="G15327" t="s">
        <v>471</v>
      </c>
      <c r="H15327" t="s">
        <v>303</v>
      </c>
      <c r="I15327" t="s">
        <v>304</v>
      </c>
      <c r="J15327" t="s">
        <v>268</v>
      </c>
      <c r="L15327" t="s">
        <v>384</v>
      </c>
      <c r="M15327" t="s">
        <v>385</v>
      </c>
      <c r="N15327" t="s">
        <v>489</v>
      </c>
    </row>
    <row r="15328" spans="1:14" x14ac:dyDescent="0.25">
      <c r="A15328" t="s">
        <v>476</v>
      </c>
      <c r="B15328" s="1">
        <v>45961</v>
      </c>
      <c r="C15328" t="s">
        <v>931</v>
      </c>
      <c r="D15328" t="s">
        <v>304</v>
      </c>
      <c r="E15328" s="4">
        <v>67482.5</v>
      </c>
      <c r="F15328" t="s">
        <v>1423</v>
      </c>
      <c r="G15328" t="s">
        <v>471</v>
      </c>
      <c r="H15328" t="s">
        <v>303</v>
      </c>
      <c r="I15328" t="s">
        <v>304</v>
      </c>
      <c r="J15328" t="s">
        <v>268</v>
      </c>
      <c r="L15328" t="s">
        <v>384</v>
      </c>
      <c r="M15328" t="s">
        <v>385</v>
      </c>
      <c r="N15328" t="s">
        <v>489</v>
      </c>
    </row>
    <row r="15329" spans="1:14" x14ac:dyDescent="0.25">
      <c r="A15329" t="s">
        <v>476</v>
      </c>
      <c r="B15329" s="1">
        <v>45991</v>
      </c>
      <c r="C15329" t="s">
        <v>931</v>
      </c>
      <c r="D15329" t="s">
        <v>304</v>
      </c>
      <c r="E15329" s="4">
        <v>74230.75</v>
      </c>
      <c r="F15329" t="s">
        <v>1423</v>
      </c>
      <c r="G15329" t="s">
        <v>471</v>
      </c>
      <c r="H15329" t="s">
        <v>303</v>
      </c>
      <c r="I15329" t="s">
        <v>304</v>
      </c>
      <c r="J15329" t="s">
        <v>268</v>
      </c>
      <c r="L15329" t="s">
        <v>384</v>
      </c>
      <c r="M15329" t="s">
        <v>385</v>
      </c>
      <c r="N15329" t="s">
        <v>489</v>
      </c>
    </row>
    <row r="15330" spans="1:14" x14ac:dyDescent="0.25">
      <c r="A15330" t="s">
        <v>476</v>
      </c>
      <c r="B15330" s="1">
        <v>46022</v>
      </c>
      <c r="C15330" t="s">
        <v>931</v>
      </c>
      <c r="D15330" t="s">
        <v>304</v>
      </c>
      <c r="E15330" s="4">
        <v>80979</v>
      </c>
      <c r="F15330" t="s">
        <v>1423</v>
      </c>
      <c r="G15330" t="s">
        <v>471</v>
      </c>
      <c r="H15330" t="s">
        <v>303</v>
      </c>
      <c r="I15330" t="s">
        <v>304</v>
      </c>
      <c r="J15330" t="s">
        <v>268</v>
      </c>
      <c r="L15330" t="s">
        <v>384</v>
      </c>
      <c r="M15330" t="s">
        <v>385</v>
      </c>
      <c r="N15330" t="s">
        <v>489</v>
      </c>
    </row>
    <row r="15331" spans="1:14" x14ac:dyDescent="0.25">
      <c r="A15331" t="s">
        <v>476</v>
      </c>
      <c r="B15331" s="1">
        <v>45688</v>
      </c>
      <c r="C15331" t="s">
        <v>938</v>
      </c>
      <c r="D15331" t="s">
        <v>314</v>
      </c>
      <c r="E15331" s="4">
        <v>3075.3409500000002</v>
      </c>
      <c r="F15331" t="s">
        <v>1423</v>
      </c>
      <c r="G15331" t="s">
        <v>471</v>
      </c>
      <c r="H15331" t="s">
        <v>313</v>
      </c>
      <c r="I15331" t="s">
        <v>314</v>
      </c>
      <c r="J15331" t="s">
        <v>268</v>
      </c>
      <c r="L15331" t="s">
        <v>384</v>
      </c>
      <c r="M15331" t="s">
        <v>385</v>
      </c>
      <c r="N15331" t="s">
        <v>489</v>
      </c>
    </row>
    <row r="15332" spans="1:14" x14ac:dyDescent="0.25">
      <c r="A15332" t="s">
        <v>476</v>
      </c>
      <c r="B15332" s="1">
        <v>45716</v>
      </c>
      <c r="C15332" t="s">
        <v>938</v>
      </c>
      <c r="D15332" t="s">
        <v>314</v>
      </c>
      <c r="E15332" s="4">
        <v>6150.6819000000005</v>
      </c>
      <c r="F15332" t="s">
        <v>1423</v>
      </c>
      <c r="G15332" t="s">
        <v>471</v>
      </c>
      <c r="H15332" t="s">
        <v>313</v>
      </c>
      <c r="I15332" t="s">
        <v>314</v>
      </c>
      <c r="J15332" t="s">
        <v>268</v>
      </c>
      <c r="L15332" t="s">
        <v>384</v>
      </c>
      <c r="M15332" t="s">
        <v>385</v>
      </c>
      <c r="N15332" t="s">
        <v>489</v>
      </c>
    </row>
    <row r="15333" spans="1:14" x14ac:dyDescent="0.25">
      <c r="A15333" t="s">
        <v>476</v>
      </c>
      <c r="B15333" s="1">
        <v>45747</v>
      </c>
      <c r="C15333" t="s">
        <v>938</v>
      </c>
      <c r="D15333" t="s">
        <v>314</v>
      </c>
      <c r="E15333" s="4">
        <v>9226.0228500000012</v>
      </c>
      <c r="F15333" t="s">
        <v>1423</v>
      </c>
      <c r="G15333" t="s">
        <v>471</v>
      </c>
      <c r="H15333" t="s">
        <v>313</v>
      </c>
      <c r="I15333" t="s">
        <v>314</v>
      </c>
      <c r="J15333" t="s">
        <v>268</v>
      </c>
      <c r="L15333" t="s">
        <v>384</v>
      </c>
      <c r="M15333" t="s">
        <v>385</v>
      </c>
      <c r="N15333" t="s">
        <v>489</v>
      </c>
    </row>
    <row r="15334" spans="1:14" x14ac:dyDescent="0.25">
      <c r="A15334" t="s">
        <v>476</v>
      </c>
      <c r="B15334" s="1">
        <v>45777</v>
      </c>
      <c r="C15334" t="s">
        <v>938</v>
      </c>
      <c r="D15334" t="s">
        <v>314</v>
      </c>
      <c r="E15334" s="4">
        <v>12301.363800000001</v>
      </c>
      <c r="F15334" t="s">
        <v>1423</v>
      </c>
      <c r="G15334" t="s">
        <v>471</v>
      </c>
      <c r="H15334" t="s">
        <v>313</v>
      </c>
      <c r="I15334" t="s">
        <v>314</v>
      </c>
      <c r="J15334" t="s">
        <v>268</v>
      </c>
      <c r="L15334" t="s">
        <v>384</v>
      </c>
      <c r="M15334" t="s">
        <v>385</v>
      </c>
      <c r="N15334" t="s">
        <v>489</v>
      </c>
    </row>
    <row r="15335" spans="1:14" x14ac:dyDescent="0.25">
      <c r="A15335" t="s">
        <v>476</v>
      </c>
      <c r="B15335" s="1">
        <v>45808</v>
      </c>
      <c r="C15335" t="s">
        <v>938</v>
      </c>
      <c r="D15335" t="s">
        <v>314</v>
      </c>
      <c r="E15335" s="4">
        <v>15376.704750000001</v>
      </c>
      <c r="F15335" t="s">
        <v>1423</v>
      </c>
      <c r="G15335" t="s">
        <v>471</v>
      </c>
      <c r="H15335" t="s">
        <v>313</v>
      </c>
      <c r="I15335" t="s">
        <v>314</v>
      </c>
      <c r="J15335" t="s">
        <v>268</v>
      </c>
      <c r="L15335" t="s">
        <v>384</v>
      </c>
      <c r="M15335" t="s">
        <v>385</v>
      </c>
      <c r="N15335" t="s">
        <v>489</v>
      </c>
    </row>
    <row r="15336" spans="1:14" x14ac:dyDescent="0.25">
      <c r="A15336" t="s">
        <v>476</v>
      </c>
      <c r="B15336" s="1">
        <v>45838</v>
      </c>
      <c r="C15336" t="s">
        <v>938</v>
      </c>
      <c r="D15336" t="s">
        <v>314</v>
      </c>
      <c r="E15336" s="4">
        <v>18452.045700000002</v>
      </c>
      <c r="F15336" t="s">
        <v>1423</v>
      </c>
      <c r="G15336" t="s">
        <v>471</v>
      </c>
      <c r="H15336" t="s">
        <v>313</v>
      </c>
      <c r="I15336" t="s">
        <v>314</v>
      </c>
      <c r="J15336" t="s">
        <v>268</v>
      </c>
      <c r="L15336" t="s">
        <v>384</v>
      </c>
      <c r="M15336" t="s">
        <v>385</v>
      </c>
      <c r="N15336" t="s">
        <v>489</v>
      </c>
    </row>
    <row r="15337" spans="1:14" x14ac:dyDescent="0.25">
      <c r="A15337" t="s">
        <v>476</v>
      </c>
      <c r="B15337" s="1">
        <v>45869</v>
      </c>
      <c r="C15337" t="s">
        <v>938</v>
      </c>
      <c r="D15337" t="s">
        <v>314</v>
      </c>
      <c r="E15337" s="4">
        <v>21527.386650000004</v>
      </c>
      <c r="F15337" t="s">
        <v>1423</v>
      </c>
      <c r="G15337" t="s">
        <v>471</v>
      </c>
      <c r="H15337" t="s">
        <v>313</v>
      </c>
      <c r="I15337" t="s">
        <v>314</v>
      </c>
      <c r="J15337" t="s">
        <v>268</v>
      </c>
      <c r="L15337" t="s">
        <v>384</v>
      </c>
      <c r="M15337" t="s">
        <v>385</v>
      </c>
      <c r="N15337" t="s">
        <v>489</v>
      </c>
    </row>
    <row r="15338" spans="1:14" x14ac:dyDescent="0.25">
      <c r="A15338" t="s">
        <v>476</v>
      </c>
      <c r="B15338" s="1">
        <v>45900</v>
      </c>
      <c r="C15338" t="s">
        <v>938</v>
      </c>
      <c r="D15338" t="s">
        <v>314</v>
      </c>
      <c r="E15338" s="4">
        <v>24602.727600000006</v>
      </c>
      <c r="F15338" t="s">
        <v>1423</v>
      </c>
      <c r="G15338" t="s">
        <v>471</v>
      </c>
      <c r="H15338" t="s">
        <v>313</v>
      </c>
      <c r="I15338" t="s">
        <v>314</v>
      </c>
      <c r="J15338" t="s">
        <v>268</v>
      </c>
      <c r="L15338" t="s">
        <v>384</v>
      </c>
      <c r="M15338" t="s">
        <v>385</v>
      </c>
      <c r="N15338" t="s">
        <v>489</v>
      </c>
    </row>
    <row r="15339" spans="1:14" x14ac:dyDescent="0.25">
      <c r="A15339" t="s">
        <v>476</v>
      </c>
      <c r="B15339" s="1">
        <v>45930</v>
      </c>
      <c r="C15339" t="s">
        <v>938</v>
      </c>
      <c r="D15339" t="s">
        <v>314</v>
      </c>
      <c r="E15339" s="4">
        <v>27678.068550000007</v>
      </c>
      <c r="F15339" t="s">
        <v>1423</v>
      </c>
      <c r="G15339" t="s">
        <v>471</v>
      </c>
      <c r="H15339" t="s">
        <v>313</v>
      </c>
      <c r="I15339" t="s">
        <v>314</v>
      </c>
      <c r="J15339" t="s">
        <v>268</v>
      </c>
      <c r="L15339" t="s">
        <v>384</v>
      </c>
      <c r="M15339" t="s">
        <v>385</v>
      </c>
      <c r="N15339" t="s">
        <v>489</v>
      </c>
    </row>
    <row r="15340" spans="1:14" x14ac:dyDescent="0.25">
      <c r="A15340" t="s">
        <v>476</v>
      </c>
      <c r="B15340" s="1">
        <v>45961</v>
      </c>
      <c r="C15340" t="s">
        <v>938</v>
      </c>
      <c r="D15340" t="s">
        <v>314</v>
      </c>
      <c r="E15340" s="4">
        <v>30753.409500000009</v>
      </c>
      <c r="F15340" t="s">
        <v>1423</v>
      </c>
      <c r="G15340" t="s">
        <v>471</v>
      </c>
      <c r="H15340" t="s">
        <v>313</v>
      </c>
      <c r="I15340" t="s">
        <v>314</v>
      </c>
      <c r="J15340" t="s">
        <v>268</v>
      </c>
      <c r="L15340" t="s">
        <v>384</v>
      </c>
      <c r="M15340" t="s">
        <v>385</v>
      </c>
      <c r="N15340" t="s">
        <v>489</v>
      </c>
    </row>
    <row r="15341" spans="1:14" x14ac:dyDescent="0.25">
      <c r="A15341" t="s">
        <v>476</v>
      </c>
      <c r="B15341" s="1">
        <v>45991</v>
      </c>
      <c r="C15341" t="s">
        <v>938</v>
      </c>
      <c r="D15341" t="s">
        <v>314</v>
      </c>
      <c r="E15341" s="4">
        <v>33828.750450000007</v>
      </c>
      <c r="F15341" t="s">
        <v>1423</v>
      </c>
      <c r="G15341" t="s">
        <v>471</v>
      </c>
      <c r="H15341" t="s">
        <v>313</v>
      </c>
      <c r="I15341" t="s">
        <v>314</v>
      </c>
      <c r="J15341" t="s">
        <v>268</v>
      </c>
      <c r="L15341" t="s">
        <v>384</v>
      </c>
      <c r="M15341" t="s">
        <v>385</v>
      </c>
      <c r="N15341" t="s">
        <v>489</v>
      </c>
    </row>
    <row r="15342" spans="1:14" x14ac:dyDescent="0.25">
      <c r="A15342" t="s">
        <v>476</v>
      </c>
      <c r="B15342" s="1">
        <v>46022</v>
      </c>
      <c r="C15342" t="s">
        <v>938</v>
      </c>
      <c r="D15342" t="s">
        <v>314</v>
      </c>
      <c r="E15342" s="4">
        <v>36904.091400000005</v>
      </c>
      <c r="F15342" t="s">
        <v>1423</v>
      </c>
      <c r="G15342" t="s">
        <v>471</v>
      </c>
      <c r="H15342" t="s">
        <v>313</v>
      </c>
      <c r="I15342" t="s">
        <v>314</v>
      </c>
      <c r="J15342" t="s">
        <v>268</v>
      </c>
      <c r="L15342" t="s">
        <v>384</v>
      </c>
      <c r="M15342" t="s">
        <v>385</v>
      </c>
      <c r="N15342" t="s">
        <v>489</v>
      </c>
    </row>
    <row r="15343" spans="1:14" x14ac:dyDescent="0.25">
      <c r="A15343" t="s">
        <v>476</v>
      </c>
      <c r="B15343" s="1">
        <v>45688</v>
      </c>
      <c r="C15343" t="s">
        <v>961</v>
      </c>
      <c r="D15343" t="s">
        <v>962</v>
      </c>
      <c r="E15343" s="4">
        <v>1749.835</v>
      </c>
      <c r="F15343" t="s">
        <v>1423</v>
      </c>
      <c r="G15343" t="s">
        <v>471</v>
      </c>
      <c r="H15343" t="s">
        <v>311</v>
      </c>
      <c r="I15343" t="s">
        <v>312</v>
      </c>
      <c r="J15343" t="s">
        <v>264</v>
      </c>
      <c r="L15343" t="s">
        <v>390</v>
      </c>
      <c r="M15343" t="s">
        <v>391</v>
      </c>
      <c r="N15343" t="s">
        <v>487</v>
      </c>
    </row>
    <row r="15344" spans="1:14" x14ac:dyDescent="0.25">
      <c r="A15344" t="s">
        <v>476</v>
      </c>
      <c r="B15344" s="1">
        <v>45716</v>
      </c>
      <c r="C15344" t="s">
        <v>961</v>
      </c>
      <c r="D15344" t="s">
        <v>962</v>
      </c>
      <c r="E15344" s="4">
        <v>3499.67</v>
      </c>
      <c r="F15344" t="s">
        <v>1423</v>
      </c>
      <c r="G15344" t="s">
        <v>471</v>
      </c>
      <c r="H15344" t="s">
        <v>311</v>
      </c>
      <c r="I15344" t="s">
        <v>312</v>
      </c>
      <c r="J15344" t="s">
        <v>264</v>
      </c>
      <c r="L15344" t="s">
        <v>390</v>
      </c>
      <c r="M15344" t="s">
        <v>391</v>
      </c>
      <c r="N15344" t="s">
        <v>487</v>
      </c>
    </row>
    <row r="15345" spans="1:14" x14ac:dyDescent="0.25">
      <c r="A15345" t="s">
        <v>476</v>
      </c>
      <c r="B15345" s="1">
        <v>45747</v>
      </c>
      <c r="C15345" t="s">
        <v>961</v>
      </c>
      <c r="D15345" t="s">
        <v>962</v>
      </c>
      <c r="E15345" s="4">
        <v>5249.5050000000001</v>
      </c>
      <c r="F15345" t="s">
        <v>1423</v>
      </c>
      <c r="G15345" t="s">
        <v>471</v>
      </c>
      <c r="H15345" t="s">
        <v>311</v>
      </c>
      <c r="I15345" t="s">
        <v>312</v>
      </c>
      <c r="J15345" t="s">
        <v>264</v>
      </c>
      <c r="L15345" t="s">
        <v>390</v>
      </c>
      <c r="M15345" t="s">
        <v>391</v>
      </c>
      <c r="N15345" t="s">
        <v>487</v>
      </c>
    </row>
    <row r="15346" spans="1:14" x14ac:dyDescent="0.25">
      <c r="A15346" t="s">
        <v>476</v>
      </c>
      <c r="B15346" s="1">
        <v>45777</v>
      </c>
      <c r="C15346" t="s">
        <v>961</v>
      </c>
      <c r="D15346" t="s">
        <v>962</v>
      </c>
      <c r="E15346" s="4">
        <v>6999.34</v>
      </c>
      <c r="F15346" t="s">
        <v>1423</v>
      </c>
      <c r="G15346" t="s">
        <v>471</v>
      </c>
      <c r="H15346" t="s">
        <v>311</v>
      </c>
      <c r="I15346" t="s">
        <v>312</v>
      </c>
      <c r="J15346" t="s">
        <v>264</v>
      </c>
      <c r="L15346" t="s">
        <v>390</v>
      </c>
      <c r="M15346" t="s">
        <v>391</v>
      </c>
      <c r="N15346" t="s">
        <v>487</v>
      </c>
    </row>
    <row r="15347" spans="1:14" x14ac:dyDescent="0.25">
      <c r="A15347" t="s">
        <v>476</v>
      </c>
      <c r="B15347" s="1">
        <v>45808</v>
      </c>
      <c r="C15347" t="s">
        <v>961</v>
      </c>
      <c r="D15347" t="s">
        <v>962</v>
      </c>
      <c r="E15347" s="4">
        <v>8749.1749999999993</v>
      </c>
      <c r="F15347" t="s">
        <v>1423</v>
      </c>
      <c r="G15347" t="s">
        <v>471</v>
      </c>
      <c r="H15347" t="s">
        <v>311</v>
      </c>
      <c r="I15347" t="s">
        <v>312</v>
      </c>
      <c r="J15347" t="s">
        <v>264</v>
      </c>
      <c r="L15347" t="s">
        <v>390</v>
      </c>
      <c r="M15347" t="s">
        <v>391</v>
      </c>
      <c r="N15347" t="s">
        <v>487</v>
      </c>
    </row>
    <row r="15348" spans="1:14" x14ac:dyDescent="0.25">
      <c r="A15348" t="s">
        <v>476</v>
      </c>
      <c r="B15348" s="1">
        <v>45838</v>
      </c>
      <c r="C15348" t="s">
        <v>961</v>
      </c>
      <c r="D15348" t="s">
        <v>962</v>
      </c>
      <c r="E15348" s="4">
        <v>10499.009999999998</v>
      </c>
      <c r="F15348" t="s">
        <v>1423</v>
      </c>
      <c r="G15348" t="s">
        <v>471</v>
      </c>
      <c r="H15348" t="s">
        <v>311</v>
      </c>
      <c r="I15348" t="s">
        <v>312</v>
      </c>
      <c r="J15348" t="s">
        <v>264</v>
      </c>
      <c r="L15348" t="s">
        <v>390</v>
      </c>
      <c r="M15348" t="s">
        <v>391</v>
      </c>
      <c r="N15348" t="s">
        <v>487</v>
      </c>
    </row>
    <row r="15349" spans="1:14" x14ac:dyDescent="0.25">
      <c r="A15349" t="s">
        <v>476</v>
      </c>
      <c r="B15349" s="1">
        <v>45869</v>
      </c>
      <c r="C15349" t="s">
        <v>961</v>
      </c>
      <c r="D15349" t="s">
        <v>962</v>
      </c>
      <c r="E15349" s="4">
        <v>12248.844999999998</v>
      </c>
      <c r="F15349" t="s">
        <v>1423</v>
      </c>
      <c r="G15349" t="s">
        <v>471</v>
      </c>
      <c r="H15349" t="s">
        <v>311</v>
      </c>
      <c r="I15349" t="s">
        <v>312</v>
      </c>
      <c r="J15349" t="s">
        <v>264</v>
      </c>
      <c r="L15349" t="s">
        <v>390</v>
      </c>
      <c r="M15349" t="s">
        <v>391</v>
      </c>
      <c r="N15349" t="s">
        <v>487</v>
      </c>
    </row>
    <row r="15350" spans="1:14" x14ac:dyDescent="0.25">
      <c r="A15350" t="s">
        <v>476</v>
      </c>
      <c r="B15350" s="1">
        <v>45900</v>
      </c>
      <c r="C15350" t="s">
        <v>961</v>
      </c>
      <c r="D15350" t="s">
        <v>962</v>
      </c>
      <c r="E15350" s="4">
        <v>13998.679999999997</v>
      </c>
      <c r="F15350" t="s">
        <v>1423</v>
      </c>
      <c r="G15350" t="s">
        <v>471</v>
      </c>
      <c r="H15350" t="s">
        <v>311</v>
      </c>
      <c r="I15350" t="s">
        <v>312</v>
      </c>
      <c r="J15350" t="s">
        <v>264</v>
      </c>
      <c r="L15350" t="s">
        <v>390</v>
      </c>
      <c r="M15350" t="s">
        <v>391</v>
      </c>
      <c r="N15350" t="s">
        <v>487</v>
      </c>
    </row>
    <row r="15351" spans="1:14" x14ac:dyDescent="0.25">
      <c r="A15351" t="s">
        <v>476</v>
      </c>
      <c r="B15351" s="1">
        <v>45930</v>
      </c>
      <c r="C15351" t="s">
        <v>961</v>
      </c>
      <c r="D15351" t="s">
        <v>962</v>
      </c>
      <c r="E15351" s="4">
        <v>15748.514999999996</v>
      </c>
      <c r="F15351" t="s">
        <v>1423</v>
      </c>
      <c r="G15351" t="s">
        <v>471</v>
      </c>
      <c r="H15351" t="s">
        <v>311</v>
      </c>
      <c r="I15351" t="s">
        <v>312</v>
      </c>
      <c r="J15351" t="s">
        <v>264</v>
      </c>
      <c r="L15351" t="s">
        <v>390</v>
      </c>
      <c r="M15351" t="s">
        <v>391</v>
      </c>
      <c r="N15351" t="s">
        <v>487</v>
      </c>
    </row>
    <row r="15352" spans="1:14" x14ac:dyDescent="0.25">
      <c r="A15352" t="s">
        <v>476</v>
      </c>
      <c r="B15352" s="1">
        <v>45961</v>
      </c>
      <c r="C15352" t="s">
        <v>961</v>
      </c>
      <c r="D15352" t="s">
        <v>962</v>
      </c>
      <c r="E15352" s="4">
        <v>17498.349999999995</v>
      </c>
      <c r="F15352" t="s">
        <v>1423</v>
      </c>
      <c r="G15352" t="s">
        <v>471</v>
      </c>
      <c r="H15352" t="s">
        <v>311</v>
      </c>
      <c r="I15352" t="s">
        <v>312</v>
      </c>
      <c r="J15352" t="s">
        <v>264</v>
      </c>
      <c r="L15352" t="s">
        <v>390</v>
      </c>
      <c r="M15352" t="s">
        <v>391</v>
      </c>
      <c r="N15352" t="s">
        <v>487</v>
      </c>
    </row>
    <row r="15353" spans="1:14" x14ac:dyDescent="0.25">
      <c r="A15353" t="s">
        <v>476</v>
      </c>
      <c r="B15353" s="1">
        <v>45991</v>
      </c>
      <c r="C15353" t="s">
        <v>961</v>
      </c>
      <c r="D15353" t="s">
        <v>962</v>
      </c>
      <c r="E15353" s="4">
        <v>19248.184999999994</v>
      </c>
      <c r="F15353" t="s">
        <v>1423</v>
      </c>
      <c r="G15353" t="s">
        <v>471</v>
      </c>
      <c r="H15353" t="s">
        <v>311</v>
      </c>
      <c r="I15353" t="s">
        <v>312</v>
      </c>
      <c r="J15353" t="s">
        <v>264</v>
      </c>
      <c r="L15353" t="s">
        <v>390</v>
      </c>
      <c r="M15353" t="s">
        <v>391</v>
      </c>
      <c r="N15353" t="s">
        <v>487</v>
      </c>
    </row>
    <row r="15354" spans="1:14" x14ac:dyDescent="0.25">
      <c r="A15354" t="s">
        <v>476</v>
      </c>
      <c r="B15354" s="1">
        <v>46022</v>
      </c>
      <c r="C15354" t="s">
        <v>961</v>
      </c>
      <c r="D15354" t="s">
        <v>962</v>
      </c>
      <c r="E15354" s="4">
        <v>20998.019999999993</v>
      </c>
      <c r="F15354" t="s">
        <v>1423</v>
      </c>
      <c r="G15354" t="s">
        <v>471</v>
      </c>
      <c r="H15354" t="s">
        <v>311</v>
      </c>
      <c r="I15354" t="s">
        <v>312</v>
      </c>
      <c r="J15354" t="s">
        <v>264</v>
      </c>
      <c r="L15354" t="s">
        <v>390</v>
      </c>
      <c r="M15354" t="s">
        <v>391</v>
      </c>
      <c r="N15354" t="s">
        <v>487</v>
      </c>
    </row>
    <row r="15355" spans="1:14" x14ac:dyDescent="0.25">
      <c r="A15355" t="s">
        <v>476</v>
      </c>
      <c r="B15355" s="1">
        <v>45688</v>
      </c>
      <c r="C15355" t="s">
        <v>963</v>
      </c>
      <c r="D15355" t="s">
        <v>964</v>
      </c>
      <c r="E15355" s="4">
        <v>416.66666666666669</v>
      </c>
      <c r="F15355" t="s">
        <v>1423</v>
      </c>
      <c r="G15355" t="s">
        <v>471</v>
      </c>
      <c r="H15355" t="s">
        <v>311</v>
      </c>
      <c r="I15355" t="s">
        <v>312</v>
      </c>
      <c r="J15355" t="s">
        <v>264</v>
      </c>
      <c r="L15355" t="s">
        <v>390</v>
      </c>
      <c r="M15355" t="s">
        <v>391</v>
      </c>
      <c r="N15355" t="s">
        <v>487</v>
      </c>
    </row>
    <row r="15356" spans="1:14" x14ac:dyDescent="0.25">
      <c r="A15356" t="s">
        <v>476</v>
      </c>
      <c r="B15356" s="1">
        <v>45716</v>
      </c>
      <c r="C15356" t="s">
        <v>963</v>
      </c>
      <c r="D15356" t="s">
        <v>964</v>
      </c>
      <c r="E15356" s="4">
        <v>833.33333333333337</v>
      </c>
      <c r="F15356" t="s">
        <v>1423</v>
      </c>
      <c r="G15356" t="s">
        <v>471</v>
      </c>
      <c r="H15356" t="s">
        <v>311</v>
      </c>
      <c r="I15356" t="s">
        <v>312</v>
      </c>
      <c r="J15356" t="s">
        <v>264</v>
      </c>
      <c r="L15356" t="s">
        <v>390</v>
      </c>
      <c r="M15356" t="s">
        <v>391</v>
      </c>
      <c r="N15356" t="s">
        <v>487</v>
      </c>
    </row>
    <row r="15357" spans="1:14" x14ac:dyDescent="0.25">
      <c r="A15357" t="s">
        <v>476</v>
      </c>
      <c r="B15357" s="1">
        <v>45747</v>
      </c>
      <c r="C15357" t="s">
        <v>963</v>
      </c>
      <c r="D15357" t="s">
        <v>964</v>
      </c>
      <c r="E15357" s="4">
        <v>1250</v>
      </c>
      <c r="F15357" t="s">
        <v>1423</v>
      </c>
      <c r="G15357" t="s">
        <v>471</v>
      </c>
      <c r="H15357" t="s">
        <v>311</v>
      </c>
      <c r="I15357" t="s">
        <v>312</v>
      </c>
      <c r="J15357" t="s">
        <v>264</v>
      </c>
      <c r="L15357" t="s">
        <v>390</v>
      </c>
      <c r="M15357" t="s">
        <v>391</v>
      </c>
      <c r="N15357" t="s">
        <v>487</v>
      </c>
    </row>
    <row r="15358" spans="1:14" x14ac:dyDescent="0.25">
      <c r="A15358" t="s">
        <v>476</v>
      </c>
      <c r="B15358" s="1">
        <v>45777</v>
      </c>
      <c r="C15358" t="s">
        <v>963</v>
      </c>
      <c r="D15358" t="s">
        <v>964</v>
      </c>
      <c r="E15358" s="4">
        <v>1666.6666666666667</v>
      </c>
      <c r="F15358" t="s">
        <v>1423</v>
      </c>
      <c r="G15358" t="s">
        <v>471</v>
      </c>
      <c r="H15358" t="s">
        <v>311</v>
      </c>
      <c r="I15358" t="s">
        <v>312</v>
      </c>
      <c r="J15358" t="s">
        <v>264</v>
      </c>
      <c r="L15358" t="s">
        <v>390</v>
      </c>
      <c r="M15358" t="s">
        <v>391</v>
      </c>
      <c r="N15358" t="s">
        <v>487</v>
      </c>
    </row>
    <row r="15359" spans="1:14" x14ac:dyDescent="0.25">
      <c r="A15359" t="s">
        <v>476</v>
      </c>
      <c r="B15359" s="1">
        <v>45808</v>
      </c>
      <c r="C15359" t="s">
        <v>963</v>
      </c>
      <c r="D15359" t="s">
        <v>964</v>
      </c>
      <c r="E15359" s="4">
        <v>2083.3333333333335</v>
      </c>
      <c r="F15359" t="s">
        <v>1423</v>
      </c>
      <c r="G15359" t="s">
        <v>471</v>
      </c>
      <c r="H15359" t="s">
        <v>311</v>
      </c>
      <c r="I15359" t="s">
        <v>312</v>
      </c>
      <c r="J15359" t="s">
        <v>264</v>
      </c>
      <c r="L15359" t="s">
        <v>390</v>
      </c>
      <c r="M15359" t="s">
        <v>391</v>
      </c>
      <c r="N15359" t="s">
        <v>487</v>
      </c>
    </row>
    <row r="15360" spans="1:14" x14ac:dyDescent="0.25">
      <c r="A15360" t="s">
        <v>476</v>
      </c>
      <c r="B15360" s="1">
        <v>45838</v>
      </c>
      <c r="C15360" t="s">
        <v>963</v>
      </c>
      <c r="D15360" t="s">
        <v>964</v>
      </c>
      <c r="E15360" s="4">
        <v>2500</v>
      </c>
      <c r="F15360" t="s">
        <v>1423</v>
      </c>
      <c r="G15360" t="s">
        <v>471</v>
      </c>
      <c r="H15360" t="s">
        <v>311</v>
      </c>
      <c r="I15360" t="s">
        <v>312</v>
      </c>
      <c r="J15360" t="s">
        <v>264</v>
      </c>
      <c r="L15360" t="s">
        <v>390</v>
      </c>
      <c r="M15360" t="s">
        <v>391</v>
      </c>
      <c r="N15360" t="s">
        <v>487</v>
      </c>
    </row>
    <row r="15361" spans="1:14" x14ac:dyDescent="0.25">
      <c r="A15361" t="s">
        <v>476</v>
      </c>
      <c r="B15361" s="1">
        <v>45869</v>
      </c>
      <c r="C15361" t="s">
        <v>963</v>
      </c>
      <c r="D15361" t="s">
        <v>964</v>
      </c>
      <c r="E15361" s="4">
        <v>2916.6666666666665</v>
      </c>
      <c r="F15361" t="s">
        <v>1423</v>
      </c>
      <c r="G15361" t="s">
        <v>471</v>
      </c>
      <c r="H15361" t="s">
        <v>311</v>
      </c>
      <c r="I15361" t="s">
        <v>312</v>
      </c>
      <c r="J15361" t="s">
        <v>264</v>
      </c>
      <c r="L15361" t="s">
        <v>390</v>
      </c>
      <c r="M15361" t="s">
        <v>391</v>
      </c>
      <c r="N15361" t="s">
        <v>487</v>
      </c>
    </row>
    <row r="15362" spans="1:14" x14ac:dyDescent="0.25">
      <c r="A15362" t="s">
        <v>476</v>
      </c>
      <c r="B15362" s="1">
        <v>45900</v>
      </c>
      <c r="C15362" t="s">
        <v>963</v>
      </c>
      <c r="D15362" t="s">
        <v>964</v>
      </c>
      <c r="E15362" s="4">
        <v>3333.333333333333</v>
      </c>
      <c r="F15362" t="s">
        <v>1423</v>
      </c>
      <c r="G15362" t="s">
        <v>471</v>
      </c>
      <c r="H15362" t="s">
        <v>311</v>
      </c>
      <c r="I15362" t="s">
        <v>312</v>
      </c>
      <c r="J15362" t="s">
        <v>264</v>
      </c>
      <c r="L15362" t="s">
        <v>390</v>
      </c>
      <c r="M15362" t="s">
        <v>391</v>
      </c>
      <c r="N15362" t="s">
        <v>487</v>
      </c>
    </row>
    <row r="15363" spans="1:14" x14ac:dyDescent="0.25">
      <c r="A15363" t="s">
        <v>476</v>
      </c>
      <c r="B15363" s="1">
        <v>45930</v>
      </c>
      <c r="C15363" t="s">
        <v>963</v>
      </c>
      <c r="D15363" t="s">
        <v>964</v>
      </c>
      <c r="E15363" s="4">
        <v>3749.9999999999995</v>
      </c>
      <c r="F15363" t="s">
        <v>1423</v>
      </c>
      <c r="G15363" t="s">
        <v>471</v>
      </c>
      <c r="H15363" t="s">
        <v>311</v>
      </c>
      <c r="I15363" t="s">
        <v>312</v>
      </c>
      <c r="J15363" t="s">
        <v>264</v>
      </c>
      <c r="L15363" t="s">
        <v>390</v>
      </c>
      <c r="M15363" t="s">
        <v>391</v>
      </c>
      <c r="N15363" t="s">
        <v>487</v>
      </c>
    </row>
    <row r="15364" spans="1:14" x14ac:dyDescent="0.25">
      <c r="A15364" t="s">
        <v>476</v>
      </c>
      <c r="B15364" s="1">
        <v>45961</v>
      </c>
      <c r="C15364" t="s">
        <v>963</v>
      </c>
      <c r="D15364" t="s">
        <v>964</v>
      </c>
      <c r="E15364" s="4">
        <v>4166.6666666666661</v>
      </c>
      <c r="F15364" t="s">
        <v>1423</v>
      </c>
      <c r="G15364" t="s">
        <v>471</v>
      </c>
      <c r="H15364" t="s">
        <v>311</v>
      </c>
      <c r="I15364" t="s">
        <v>312</v>
      </c>
      <c r="J15364" t="s">
        <v>264</v>
      </c>
      <c r="L15364" t="s">
        <v>390</v>
      </c>
      <c r="M15364" t="s">
        <v>391</v>
      </c>
      <c r="N15364" t="s">
        <v>487</v>
      </c>
    </row>
    <row r="15365" spans="1:14" x14ac:dyDescent="0.25">
      <c r="A15365" t="s">
        <v>476</v>
      </c>
      <c r="B15365" s="1">
        <v>45991</v>
      </c>
      <c r="C15365" t="s">
        <v>963</v>
      </c>
      <c r="D15365" t="s">
        <v>964</v>
      </c>
      <c r="E15365" s="4">
        <v>4583.333333333333</v>
      </c>
      <c r="F15365" t="s">
        <v>1423</v>
      </c>
      <c r="G15365" t="s">
        <v>471</v>
      </c>
      <c r="H15365" t="s">
        <v>311</v>
      </c>
      <c r="I15365" t="s">
        <v>312</v>
      </c>
      <c r="J15365" t="s">
        <v>264</v>
      </c>
      <c r="L15365" t="s">
        <v>390</v>
      </c>
      <c r="M15365" t="s">
        <v>391</v>
      </c>
      <c r="N15365" t="s">
        <v>487</v>
      </c>
    </row>
    <row r="15366" spans="1:14" x14ac:dyDescent="0.25">
      <c r="A15366" t="s">
        <v>476</v>
      </c>
      <c r="B15366" s="1">
        <v>46022</v>
      </c>
      <c r="C15366" t="s">
        <v>963</v>
      </c>
      <c r="D15366" t="s">
        <v>964</v>
      </c>
      <c r="E15366" s="4">
        <v>5000</v>
      </c>
      <c r="F15366" t="s">
        <v>1423</v>
      </c>
      <c r="G15366" t="s">
        <v>471</v>
      </c>
      <c r="H15366" t="s">
        <v>311</v>
      </c>
      <c r="I15366" t="s">
        <v>312</v>
      </c>
      <c r="J15366" t="s">
        <v>264</v>
      </c>
      <c r="L15366" t="s">
        <v>390</v>
      </c>
      <c r="M15366" t="s">
        <v>391</v>
      </c>
      <c r="N15366" t="s">
        <v>487</v>
      </c>
    </row>
    <row r="15367" spans="1:14" x14ac:dyDescent="0.25">
      <c r="A15367" t="s">
        <v>476</v>
      </c>
      <c r="B15367" s="1">
        <v>45688</v>
      </c>
      <c r="C15367" t="s">
        <v>967</v>
      </c>
      <c r="D15367" t="s">
        <v>968</v>
      </c>
      <c r="E15367" s="4">
        <v>1.6666666666666667</v>
      </c>
      <c r="F15367" t="s">
        <v>1423</v>
      </c>
      <c r="G15367" t="s">
        <v>471</v>
      </c>
      <c r="H15367" t="s">
        <v>311</v>
      </c>
      <c r="I15367" t="s">
        <v>312</v>
      </c>
      <c r="J15367" t="s">
        <v>264</v>
      </c>
      <c r="L15367" t="s">
        <v>390</v>
      </c>
      <c r="M15367" t="s">
        <v>391</v>
      </c>
      <c r="N15367" t="s">
        <v>487</v>
      </c>
    </row>
    <row r="15368" spans="1:14" x14ac:dyDescent="0.25">
      <c r="A15368" t="s">
        <v>476</v>
      </c>
      <c r="B15368" s="1">
        <v>45716</v>
      </c>
      <c r="C15368" t="s">
        <v>967</v>
      </c>
      <c r="D15368" t="s">
        <v>968</v>
      </c>
      <c r="E15368" s="4">
        <v>3.3333333333333335</v>
      </c>
      <c r="F15368" t="s">
        <v>1423</v>
      </c>
      <c r="G15368" t="s">
        <v>471</v>
      </c>
      <c r="H15368" t="s">
        <v>311</v>
      </c>
      <c r="I15368" t="s">
        <v>312</v>
      </c>
      <c r="J15368" t="s">
        <v>264</v>
      </c>
      <c r="L15368" t="s">
        <v>390</v>
      </c>
      <c r="M15368" t="s">
        <v>391</v>
      </c>
      <c r="N15368" t="s">
        <v>487</v>
      </c>
    </row>
    <row r="15369" spans="1:14" x14ac:dyDescent="0.25">
      <c r="A15369" t="s">
        <v>476</v>
      </c>
      <c r="B15369" s="1">
        <v>45747</v>
      </c>
      <c r="C15369" t="s">
        <v>967</v>
      </c>
      <c r="D15369" t="s">
        <v>968</v>
      </c>
      <c r="E15369" s="4">
        <v>5</v>
      </c>
      <c r="F15369" t="s">
        <v>1423</v>
      </c>
      <c r="G15369" t="s">
        <v>471</v>
      </c>
      <c r="H15369" t="s">
        <v>311</v>
      </c>
      <c r="I15369" t="s">
        <v>312</v>
      </c>
      <c r="J15369" t="s">
        <v>264</v>
      </c>
      <c r="L15369" t="s">
        <v>390</v>
      </c>
      <c r="M15369" t="s">
        <v>391</v>
      </c>
      <c r="N15369" t="s">
        <v>487</v>
      </c>
    </row>
    <row r="15370" spans="1:14" x14ac:dyDescent="0.25">
      <c r="A15370" t="s">
        <v>476</v>
      </c>
      <c r="B15370" s="1">
        <v>45777</v>
      </c>
      <c r="C15370" t="s">
        <v>967</v>
      </c>
      <c r="D15370" t="s">
        <v>968</v>
      </c>
      <c r="E15370" s="4">
        <v>6.666666666666667</v>
      </c>
      <c r="F15370" t="s">
        <v>1423</v>
      </c>
      <c r="G15370" t="s">
        <v>471</v>
      </c>
      <c r="H15370" t="s">
        <v>311</v>
      </c>
      <c r="I15370" t="s">
        <v>312</v>
      </c>
      <c r="J15370" t="s">
        <v>264</v>
      </c>
      <c r="L15370" t="s">
        <v>390</v>
      </c>
      <c r="M15370" t="s">
        <v>391</v>
      </c>
      <c r="N15370" t="s">
        <v>487</v>
      </c>
    </row>
    <row r="15371" spans="1:14" x14ac:dyDescent="0.25">
      <c r="A15371" t="s">
        <v>476</v>
      </c>
      <c r="B15371" s="1">
        <v>45808</v>
      </c>
      <c r="C15371" t="s">
        <v>967</v>
      </c>
      <c r="D15371" t="s">
        <v>968</v>
      </c>
      <c r="E15371" s="4">
        <v>8.3333333333333339</v>
      </c>
      <c r="F15371" t="s">
        <v>1423</v>
      </c>
      <c r="G15371" t="s">
        <v>471</v>
      </c>
      <c r="H15371" t="s">
        <v>311</v>
      </c>
      <c r="I15371" t="s">
        <v>312</v>
      </c>
      <c r="J15371" t="s">
        <v>264</v>
      </c>
      <c r="L15371" t="s">
        <v>390</v>
      </c>
      <c r="M15371" t="s">
        <v>391</v>
      </c>
      <c r="N15371" t="s">
        <v>487</v>
      </c>
    </row>
    <row r="15372" spans="1:14" x14ac:dyDescent="0.25">
      <c r="A15372" t="s">
        <v>476</v>
      </c>
      <c r="B15372" s="1">
        <v>45838</v>
      </c>
      <c r="C15372" t="s">
        <v>967</v>
      </c>
      <c r="D15372" t="s">
        <v>968</v>
      </c>
      <c r="E15372" s="4">
        <v>10</v>
      </c>
      <c r="F15372" t="s">
        <v>1423</v>
      </c>
      <c r="G15372" t="s">
        <v>471</v>
      </c>
      <c r="H15372" t="s">
        <v>311</v>
      </c>
      <c r="I15372" t="s">
        <v>312</v>
      </c>
      <c r="J15372" t="s">
        <v>264</v>
      </c>
      <c r="L15372" t="s">
        <v>390</v>
      </c>
      <c r="M15372" t="s">
        <v>391</v>
      </c>
      <c r="N15372" t="s">
        <v>487</v>
      </c>
    </row>
    <row r="15373" spans="1:14" x14ac:dyDescent="0.25">
      <c r="A15373" t="s">
        <v>476</v>
      </c>
      <c r="B15373" s="1">
        <v>45869</v>
      </c>
      <c r="C15373" t="s">
        <v>967</v>
      </c>
      <c r="D15373" t="s">
        <v>968</v>
      </c>
      <c r="E15373" s="4">
        <v>11.666666666666666</v>
      </c>
      <c r="F15373" t="s">
        <v>1423</v>
      </c>
      <c r="G15373" t="s">
        <v>471</v>
      </c>
      <c r="H15373" t="s">
        <v>311</v>
      </c>
      <c r="I15373" t="s">
        <v>312</v>
      </c>
      <c r="J15373" t="s">
        <v>264</v>
      </c>
      <c r="L15373" t="s">
        <v>390</v>
      </c>
      <c r="M15373" t="s">
        <v>391</v>
      </c>
      <c r="N15373" t="s">
        <v>487</v>
      </c>
    </row>
    <row r="15374" spans="1:14" x14ac:dyDescent="0.25">
      <c r="A15374" t="s">
        <v>476</v>
      </c>
      <c r="B15374" s="1">
        <v>45900</v>
      </c>
      <c r="C15374" t="s">
        <v>967</v>
      </c>
      <c r="D15374" t="s">
        <v>968</v>
      </c>
      <c r="E15374" s="4">
        <v>13.333333333333332</v>
      </c>
      <c r="F15374" t="s">
        <v>1423</v>
      </c>
      <c r="G15374" t="s">
        <v>471</v>
      </c>
      <c r="H15374" t="s">
        <v>311</v>
      </c>
      <c r="I15374" t="s">
        <v>312</v>
      </c>
      <c r="J15374" t="s">
        <v>264</v>
      </c>
      <c r="L15374" t="s">
        <v>390</v>
      </c>
      <c r="M15374" t="s">
        <v>391</v>
      </c>
      <c r="N15374" t="s">
        <v>487</v>
      </c>
    </row>
    <row r="15375" spans="1:14" x14ac:dyDescent="0.25">
      <c r="A15375" t="s">
        <v>476</v>
      </c>
      <c r="B15375" s="1">
        <v>45930</v>
      </c>
      <c r="C15375" t="s">
        <v>967</v>
      </c>
      <c r="D15375" t="s">
        <v>968</v>
      </c>
      <c r="E15375" s="4">
        <v>14.999999999999998</v>
      </c>
      <c r="F15375" t="s">
        <v>1423</v>
      </c>
      <c r="G15375" t="s">
        <v>471</v>
      </c>
      <c r="H15375" t="s">
        <v>311</v>
      </c>
      <c r="I15375" t="s">
        <v>312</v>
      </c>
      <c r="J15375" t="s">
        <v>264</v>
      </c>
      <c r="L15375" t="s">
        <v>390</v>
      </c>
      <c r="M15375" t="s">
        <v>391</v>
      </c>
      <c r="N15375" t="s">
        <v>487</v>
      </c>
    </row>
    <row r="15376" spans="1:14" x14ac:dyDescent="0.25">
      <c r="A15376" t="s">
        <v>476</v>
      </c>
      <c r="B15376" s="1">
        <v>45961</v>
      </c>
      <c r="C15376" t="s">
        <v>967</v>
      </c>
      <c r="D15376" t="s">
        <v>968</v>
      </c>
      <c r="E15376" s="4">
        <v>16.666666666666664</v>
      </c>
      <c r="F15376" t="s">
        <v>1423</v>
      </c>
      <c r="G15376" t="s">
        <v>471</v>
      </c>
      <c r="H15376" t="s">
        <v>311</v>
      </c>
      <c r="I15376" t="s">
        <v>312</v>
      </c>
      <c r="J15376" t="s">
        <v>264</v>
      </c>
      <c r="L15376" t="s">
        <v>390</v>
      </c>
      <c r="M15376" t="s">
        <v>391</v>
      </c>
      <c r="N15376" t="s">
        <v>487</v>
      </c>
    </row>
    <row r="15377" spans="1:14" x14ac:dyDescent="0.25">
      <c r="A15377" t="s">
        <v>476</v>
      </c>
      <c r="B15377" s="1">
        <v>45991</v>
      </c>
      <c r="C15377" t="s">
        <v>967</v>
      </c>
      <c r="D15377" t="s">
        <v>968</v>
      </c>
      <c r="E15377" s="4">
        <v>18.333333333333332</v>
      </c>
      <c r="F15377" t="s">
        <v>1423</v>
      </c>
      <c r="G15377" t="s">
        <v>471</v>
      </c>
      <c r="H15377" t="s">
        <v>311</v>
      </c>
      <c r="I15377" t="s">
        <v>312</v>
      </c>
      <c r="J15377" t="s">
        <v>264</v>
      </c>
      <c r="L15377" t="s">
        <v>390</v>
      </c>
      <c r="M15377" t="s">
        <v>391</v>
      </c>
      <c r="N15377" t="s">
        <v>487</v>
      </c>
    </row>
    <row r="15378" spans="1:14" x14ac:dyDescent="0.25">
      <c r="A15378" t="s">
        <v>476</v>
      </c>
      <c r="B15378" s="1">
        <v>46022</v>
      </c>
      <c r="C15378" t="s">
        <v>967</v>
      </c>
      <c r="D15378" t="s">
        <v>968</v>
      </c>
      <c r="E15378" s="4">
        <v>20</v>
      </c>
      <c r="F15378" t="s">
        <v>1423</v>
      </c>
      <c r="G15378" t="s">
        <v>471</v>
      </c>
      <c r="H15378" t="s">
        <v>311</v>
      </c>
      <c r="I15378" t="s">
        <v>312</v>
      </c>
      <c r="J15378" t="s">
        <v>264</v>
      </c>
      <c r="L15378" t="s">
        <v>390</v>
      </c>
      <c r="M15378" t="s">
        <v>391</v>
      </c>
      <c r="N15378" t="s">
        <v>487</v>
      </c>
    </row>
    <row r="15379" spans="1:14" x14ac:dyDescent="0.25">
      <c r="A15379" t="s">
        <v>476</v>
      </c>
      <c r="B15379" s="1">
        <v>45688</v>
      </c>
      <c r="C15379" t="s">
        <v>971</v>
      </c>
      <c r="D15379" t="s">
        <v>972</v>
      </c>
      <c r="E15379" s="4">
        <v>83.333333333333329</v>
      </c>
      <c r="F15379" t="s">
        <v>1423</v>
      </c>
      <c r="G15379" t="s">
        <v>471</v>
      </c>
      <c r="H15379" t="s">
        <v>311</v>
      </c>
      <c r="I15379" t="s">
        <v>312</v>
      </c>
      <c r="J15379" t="s">
        <v>264</v>
      </c>
      <c r="L15379" t="s">
        <v>390</v>
      </c>
      <c r="M15379" t="s">
        <v>391</v>
      </c>
      <c r="N15379" t="s">
        <v>487</v>
      </c>
    </row>
    <row r="15380" spans="1:14" x14ac:dyDescent="0.25">
      <c r="A15380" t="s">
        <v>476</v>
      </c>
      <c r="B15380" s="1">
        <v>45716</v>
      </c>
      <c r="C15380" t="s">
        <v>971</v>
      </c>
      <c r="D15380" t="s">
        <v>972</v>
      </c>
      <c r="E15380" s="4">
        <v>166.66666666666666</v>
      </c>
      <c r="F15380" t="s">
        <v>1423</v>
      </c>
      <c r="G15380" t="s">
        <v>471</v>
      </c>
      <c r="H15380" t="s">
        <v>311</v>
      </c>
      <c r="I15380" t="s">
        <v>312</v>
      </c>
      <c r="J15380" t="s">
        <v>264</v>
      </c>
      <c r="L15380" t="s">
        <v>390</v>
      </c>
      <c r="M15380" t="s">
        <v>391</v>
      </c>
      <c r="N15380" t="s">
        <v>487</v>
      </c>
    </row>
    <row r="15381" spans="1:14" x14ac:dyDescent="0.25">
      <c r="A15381" t="s">
        <v>476</v>
      </c>
      <c r="B15381" s="1">
        <v>45747</v>
      </c>
      <c r="C15381" t="s">
        <v>971</v>
      </c>
      <c r="D15381" t="s">
        <v>972</v>
      </c>
      <c r="E15381" s="4">
        <v>250</v>
      </c>
      <c r="F15381" t="s">
        <v>1423</v>
      </c>
      <c r="G15381" t="s">
        <v>471</v>
      </c>
      <c r="H15381" t="s">
        <v>311</v>
      </c>
      <c r="I15381" t="s">
        <v>312</v>
      </c>
      <c r="J15381" t="s">
        <v>264</v>
      </c>
      <c r="L15381" t="s">
        <v>390</v>
      </c>
      <c r="M15381" t="s">
        <v>391</v>
      </c>
      <c r="N15381" t="s">
        <v>487</v>
      </c>
    </row>
    <row r="15382" spans="1:14" x14ac:dyDescent="0.25">
      <c r="A15382" t="s">
        <v>476</v>
      </c>
      <c r="B15382" s="1">
        <v>45777</v>
      </c>
      <c r="C15382" t="s">
        <v>971</v>
      </c>
      <c r="D15382" t="s">
        <v>972</v>
      </c>
      <c r="E15382" s="4">
        <v>333.33333333333331</v>
      </c>
      <c r="F15382" t="s">
        <v>1423</v>
      </c>
      <c r="G15382" t="s">
        <v>471</v>
      </c>
      <c r="H15382" t="s">
        <v>311</v>
      </c>
      <c r="I15382" t="s">
        <v>312</v>
      </c>
      <c r="J15382" t="s">
        <v>264</v>
      </c>
      <c r="L15382" t="s">
        <v>390</v>
      </c>
      <c r="M15382" t="s">
        <v>391</v>
      </c>
      <c r="N15382" t="s">
        <v>487</v>
      </c>
    </row>
    <row r="15383" spans="1:14" x14ac:dyDescent="0.25">
      <c r="A15383" t="s">
        <v>476</v>
      </c>
      <c r="B15383" s="1">
        <v>45808</v>
      </c>
      <c r="C15383" t="s">
        <v>971</v>
      </c>
      <c r="D15383" t="s">
        <v>972</v>
      </c>
      <c r="E15383" s="4">
        <v>416.66666666666663</v>
      </c>
      <c r="F15383" t="s">
        <v>1423</v>
      </c>
      <c r="G15383" t="s">
        <v>471</v>
      </c>
      <c r="H15383" t="s">
        <v>311</v>
      </c>
      <c r="I15383" t="s">
        <v>312</v>
      </c>
      <c r="J15383" t="s">
        <v>264</v>
      </c>
      <c r="L15383" t="s">
        <v>390</v>
      </c>
      <c r="M15383" t="s">
        <v>391</v>
      </c>
      <c r="N15383" t="s">
        <v>487</v>
      </c>
    </row>
    <row r="15384" spans="1:14" x14ac:dyDescent="0.25">
      <c r="A15384" t="s">
        <v>476</v>
      </c>
      <c r="B15384" s="1">
        <v>45838</v>
      </c>
      <c r="C15384" t="s">
        <v>971</v>
      </c>
      <c r="D15384" t="s">
        <v>972</v>
      </c>
      <c r="E15384" s="4">
        <v>499.99999999999994</v>
      </c>
      <c r="F15384" t="s">
        <v>1423</v>
      </c>
      <c r="G15384" t="s">
        <v>471</v>
      </c>
      <c r="H15384" t="s">
        <v>311</v>
      </c>
      <c r="I15384" t="s">
        <v>312</v>
      </c>
      <c r="J15384" t="s">
        <v>264</v>
      </c>
      <c r="L15384" t="s">
        <v>390</v>
      </c>
      <c r="M15384" t="s">
        <v>391</v>
      </c>
      <c r="N15384" t="s">
        <v>487</v>
      </c>
    </row>
    <row r="15385" spans="1:14" x14ac:dyDescent="0.25">
      <c r="A15385" t="s">
        <v>476</v>
      </c>
      <c r="B15385" s="1">
        <v>45869</v>
      </c>
      <c r="C15385" t="s">
        <v>971</v>
      </c>
      <c r="D15385" t="s">
        <v>972</v>
      </c>
      <c r="E15385" s="4">
        <v>583.33333333333326</v>
      </c>
      <c r="F15385" t="s">
        <v>1423</v>
      </c>
      <c r="G15385" t="s">
        <v>471</v>
      </c>
      <c r="H15385" t="s">
        <v>311</v>
      </c>
      <c r="I15385" t="s">
        <v>312</v>
      </c>
      <c r="J15385" t="s">
        <v>264</v>
      </c>
      <c r="L15385" t="s">
        <v>390</v>
      </c>
      <c r="M15385" t="s">
        <v>391</v>
      </c>
      <c r="N15385" t="s">
        <v>487</v>
      </c>
    </row>
    <row r="15386" spans="1:14" x14ac:dyDescent="0.25">
      <c r="A15386" t="s">
        <v>476</v>
      </c>
      <c r="B15386" s="1">
        <v>45900</v>
      </c>
      <c r="C15386" t="s">
        <v>971</v>
      </c>
      <c r="D15386" t="s">
        <v>972</v>
      </c>
      <c r="E15386" s="4">
        <v>666.66666666666663</v>
      </c>
      <c r="F15386" t="s">
        <v>1423</v>
      </c>
      <c r="G15386" t="s">
        <v>471</v>
      </c>
      <c r="H15386" t="s">
        <v>311</v>
      </c>
      <c r="I15386" t="s">
        <v>312</v>
      </c>
      <c r="J15386" t="s">
        <v>264</v>
      </c>
      <c r="L15386" t="s">
        <v>390</v>
      </c>
      <c r="M15386" t="s">
        <v>391</v>
      </c>
      <c r="N15386" t="s">
        <v>487</v>
      </c>
    </row>
    <row r="15387" spans="1:14" x14ac:dyDescent="0.25">
      <c r="A15387" t="s">
        <v>476</v>
      </c>
      <c r="B15387" s="1">
        <v>45930</v>
      </c>
      <c r="C15387" t="s">
        <v>971</v>
      </c>
      <c r="D15387" t="s">
        <v>972</v>
      </c>
      <c r="E15387" s="4">
        <v>750</v>
      </c>
      <c r="F15387" t="s">
        <v>1423</v>
      </c>
      <c r="G15387" t="s">
        <v>471</v>
      </c>
      <c r="H15387" t="s">
        <v>311</v>
      </c>
      <c r="I15387" t="s">
        <v>312</v>
      </c>
      <c r="J15387" t="s">
        <v>264</v>
      </c>
      <c r="L15387" t="s">
        <v>390</v>
      </c>
      <c r="M15387" t="s">
        <v>391</v>
      </c>
      <c r="N15387" t="s">
        <v>487</v>
      </c>
    </row>
    <row r="15388" spans="1:14" x14ac:dyDescent="0.25">
      <c r="A15388" t="s">
        <v>476</v>
      </c>
      <c r="B15388" s="1">
        <v>45961</v>
      </c>
      <c r="C15388" t="s">
        <v>971</v>
      </c>
      <c r="D15388" t="s">
        <v>972</v>
      </c>
      <c r="E15388" s="4">
        <v>833.33333333333337</v>
      </c>
      <c r="F15388" t="s">
        <v>1423</v>
      </c>
      <c r="G15388" t="s">
        <v>471</v>
      </c>
      <c r="H15388" t="s">
        <v>311</v>
      </c>
      <c r="I15388" t="s">
        <v>312</v>
      </c>
      <c r="J15388" t="s">
        <v>264</v>
      </c>
      <c r="L15388" t="s">
        <v>390</v>
      </c>
      <c r="M15388" t="s">
        <v>391</v>
      </c>
      <c r="N15388" t="s">
        <v>487</v>
      </c>
    </row>
    <row r="15389" spans="1:14" x14ac:dyDescent="0.25">
      <c r="A15389" t="s">
        <v>476</v>
      </c>
      <c r="B15389" s="1">
        <v>45991</v>
      </c>
      <c r="C15389" t="s">
        <v>971</v>
      </c>
      <c r="D15389" t="s">
        <v>972</v>
      </c>
      <c r="E15389" s="4">
        <v>916.66666666666674</v>
      </c>
      <c r="F15389" t="s">
        <v>1423</v>
      </c>
      <c r="G15389" t="s">
        <v>471</v>
      </c>
      <c r="H15389" t="s">
        <v>311</v>
      </c>
      <c r="I15389" t="s">
        <v>312</v>
      </c>
      <c r="J15389" t="s">
        <v>264</v>
      </c>
      <c r="L15389" t="s">
        <v>390</v>
      </c>
      <c r="M15389" t="s">
        <v>391</v>
      </c>
      <c r="N15389" t="s">
        <v>487</v>
      </c>
    </row>
    <row r="15390" spans="1:14" x14ac:dyDescent="0.25">
      <c r="A15390" t="s">
        <v>476</v>
      </c>
      <c r="B15390" s="1">
        <v>46022</v>
      </c>
      <c r="C15390" t="s">
        <v>971</v>
      </c>
      <c r="D15390" t="s">
        <v>972</v>
      </c>
      <c r="E15390" s="4">
        <v>1000.0000000000001</v>
      </c>
      <c r="F15390" t="s">
        <v>1423</v>
      </c>
      <c r="G15390" t="s">
        <v>471</v>
      </c>
      <c r="H15390" t="s">
        <v>311</v>
      </c>
      <c r="I15390" t="s">
        <v>312</v>
      </c>
      <c r="J15390" t="s">
        <v>264</v>
      </c>
      <c r="L15390" t="s">
        <v>390</v>
      </c>
      <c r="M15390" t="s">
        <v>391</v>
      </c>
      <c r="N15390" t="s">
        <v>487</v>
      </c>
    </row>
    <row r="15391" spans="1:14" x14ac:dyDescent="0.25">
      <c r="A15391" t="s">
        <v>476</v>
      </c>
      <c r="B15391" s="1">
        <v>45688</v>
      </c>
      <c r="C15391" t="s">
        <v>973</v>
      </c>
      <c r="D15391" t="s">
        <v>974</v>
      </c>
      <c r="E15391" s="4">
        <v>956.66666666666663</v>
      </c>
      <c r="F15391" t="s">
        <v>1423</v>
      </c>
      <c r="G15391" t="s">
        <v>471</v>
      </c>
      <c r="H15391" t="s">
        <v>311</v>
      </c>
      <c r="I15391" t="s">
        <v>312</v>
      </c>
      <c r="J15391" t="s">
        <v>264</v>
      </c>
      <c r="L15391" t="s">
        <v>390</v>
      </c>
      <c r="M15391" t="s">
        <v>391</v>
      </c>
      <c r="N15391" t="s">
        <v>487</v>
      </c>
    </row>
    <row r="15392" spans="1:14" x14ac:dyDescent="0.25">
      <c r="A15392" t="s">
        <v>476</v>
      </c>
      <c r="B15392" s="1">
        <v>45716</v>
      </c>
      <c r="C15392" t="s">
        <v>973</v>
      </c>
      <c r="D15392" t="s">
        <v>974</v>
      </c>
      <c r="E15392" s="4">
        <v>1913.3333333333333</v>
      </c>
      <c r="F15392" t="s">
        <v>1423</v>
      </c>
      <c r="G15392" t="s">
        <v>471</v>
      </c>
      <c r="H15392" t="s">
        <v>311</v>
      </c>
      <c r="I15392" t="s">
        <v>312</v>
      </c>
      <c r="J15392" t="s">
        <v>264</v>
      </c>
      <c r="L15392" t="s">
        <v>390</v>
      </c>
      <c r="M15392" t="s">
        <v>391</v>
      </c>
      <c r="N15392" t="s">
        <v>487</v>
      </c>
    </row>
    <row r="15393" spans="1:14" x14ac:dyDescent="0.25">
      <c r="A15393" t="s">
        <v>476</v>
      </c>
      <c r="B15393" s="1">
        <v>45747</v>
      </c>
      <c r="C15393" t="s">
        <v>973</v>
      </c>
      <c r="D15393" t="s">
        <v>974</v>
      </c>
      <c r="E15393" s="4">
        <v>2870</v>
      </c>
      <c r="F15393" t="s">
        <v>1423</v>
      </c>
      <c r="G15393" t="s">
        <v>471</v>
      </c>
      <c r="H15393" t="s">
        <v>311</v>
      </c>
      <c r="I15393" t="s">
        <v>312</v>
      </c>
      <c r="J15393" t="s">
        <v>264</v>
      </c>
      <c r="L15393" t="s">
        <v>390</v>
      </c>
      <c r="M15393" t="s">
        <v>391</v>
      </c>
      <c r="N15393" t="s">
        <v>487</v>
      </c>
    </row>
    <row r="15394" spans="1:14" x14ac:dyDescent="0.25">
      <c r="A15394" t="s">
        <v>476</v>
      </c>
      <c r="B15394" s="1">
        <v>45777</v>
      </c>
      <c r="C15394" t="s">
        <v>973</v>
      </c>
      <c r="D15394" t="s">
        <v>974</v>
      </c>
      <c r="E15394" s="4">
        <v>3826.6666666666665</v>
      </c>
      <c r="F15394" t="s">
        <v>1423</v>
      </c>
      <c r="G15394" t="s">
        <v>471</v>
      </c>
      <c r="H15394" t="s">
        <v>311</v>
      </c>
      <c r="I15394" t="s">
        <v>312</v>
      </c>
      <c r="J15394" t="s">
        <v>264</v>
      </c>
      <c r="L15394" t="s">
        <v>390</v>
      </c>
      <c r="M15394" t="s">
        <v>391</v>
      </c>
      <c r="N15394" t="s">
        <v>487</v>
      </c>
    </row>
    <row r="15395" spans="1:14" x14ac:dyDescent="0.25">
      <c r="A15395" t="s">
        <v>476</v>
      </c>
      <c r="B15395" s="1">
        <v>45808</v>
      </c>
      <c r="C15395" t="s">
        <v>973</v>
      </c>
      <c r="D15395" t="s">
        <v>974</v>
      </c>
      <c r="E15395" s="4">
        <v>4783.333333333333</v>
      </c>
      <c r="F15395" t="s">
        <v>1423</v>
      </c>
      <c r="G15395" t="s">
        <v>471</v>
      </c>
      <c r="H15395" t="s">
        <v>311</v>
      </c>
      <c r="I15395" t="s">
        <v>312</v>
      </c>
      <c r="J15395" t="s">
        <v>264</v>
      </c>
      <c r="L15395" t="s">
        <v>390</v>
      </c>
      <c r="M15395" t="s">
        <v>391</v>
      </c>
      <c r="N15395" t="s">
        <v>487</v>
      </c>
    </row>
    <row r="15396" spans="1:14" x14ac:dyDescent="0.25">
      <c r="A15396" t="s">
        <v>476</v>
      </c>
      <c r="B15396" s="1">
        <v>45838</v>
      </c>
      <c r="C15396" t="s">
        <v>973</v>
      </c>
      <c r="D15396" t="s">
        <v>974</v>
      </c>
      <c r="E15396" s="4">
        <v>5740</v>
      </c>
      <c r="F15396" t="s">
        <v>1423</v>
      </c>
      <c r="G15396" t="s">
        <v>471</v>
      </c>
      <c r="H15396" t="s">
        <v>311</v>
      </c>
      <c r="I15396" t="s">
        <v>312</v>
      </c>
      <c r="J15396" t="s">
        <v>264</v>
      </c>
      <c r="L15396" t="s">
        <v>390</v>
      </c>
      <c r="M15396" t="s">
        <v>391</v>
      </c>
      <c r="N15396" t="s">
        <v>487</v>
      </c>
    </row>
    <row r="15397" spans="1:14" x14ac:dyDescent="0.25">
      <c r="A15397" t="s">
        <v>476</v>
      </c>
      <c r="B15397" s="1">
        <v>45869</v>
      </c>
      <c r="C15397" t="s">
        <v>973</v>
      </c>
      <c r="D15397" t="s">
        <v>974</v>
      </c>
      <c r="E15397" s="4">
        <v>6696.666666666667</v>
      </c>
      <c r="F15397" t="s">
        <v>1423</v>
      </c>
      <c r="G15397" t="s">
        <v>471</v>
      </c>
      <c r="H15397" t="s">
        <v>311</v>
      </c>
      <c r="I15397" t="s">
        <v>312</v>
      </c>
      <c r="J15397" t="s">
        <v>264</v>
      </c>
      <c r="L15397" t="s">
        <v>390</v>
      </c>
      <c r="M15397" t="s">
        <v>391</v>
      </c>
      <c r="N15397" t="s">
        <v>487</v>
      </c>
    </row>
    <row r="15398" spans="1:14" x14ac:dyDescent="0.25">
      <c r="A15398" t="s">
        <v>476</v>
      </c>
      <c r="B15398" s="1">
        <v>45900</v>
      </c>
      <c r="C15398" t="s">
        <v>973</v>
      </c>
      <c r="D15398" t="s">
        <v>974</v>
      </c>
      <c r="E15398" s="4">
        <v>7653.3333333333339</v>
      </c>
      <c r="F15398" t="s">
        <v>1423</v>
      </c>
      <c r="G15398" t="s">
        <v>471</v>
      </c>
      <c r="H15398" t="s">
        <v>311</v>
      </c>
      <c r="I15398" t="s">
        <v>312</v>
      </c>
      <c r="J15398" t="s">
        <v>264</v>
      </c>
      <c r="L15398" t="s">
        <v>390</v>
      </c>
      <c r="M15398" t="s">
        <v>391</v>
      </c>
      <c r="N15398" t="s">
        <v>487</v>
      </c>
    </row>
    <row r="15399" spans="1:14" x14ac:dyDescent="0.25">
      <c r="A15399" t="s">
        <v>476</v>
      </c>
      <c r="B15399" s="1">
        <v>45930</v>
      </c>
      <c r="C15399" t="s">
        <v>973</v>
      </c>
      <c r="D15399" t="s">
        <v>974</v>
      </c>
      <c r="E15399" s="4">
        <v>8610</v>
      </c>
      <c r="F15399" t="s">
        <v>1423</v>
      </c>
      <c r="G15399" t="s">
        <v>471</v>
      </c>
      <c r="H15399" t="s">
        <v>311</v>
      </c>
      <c r="I15399" t="s">
        <v>312</v>
      </c>
      <c r="J15399" t="s">
        <v>264</v>
      </c>
      <c r="L15399" t="s">
        <v>390</v>
      </c>
      <c r="M15399" t="s">
        <v>391</v>
      </c>
      <c r="N15399" t="s">
        <v>487</v>
      </c>
    </row>
    <row r="15400" spans="1:14" x14ac:dyDescent="0.25">
      <c r="A15400" t="s">
        <v>476</v>
      </c>
      <c r="B15400" s="1">
        <v>45961</v>
      </c>
      <c r="C15400" t="s">
        <v>973</v>
      </c>
      <c r="D15400" t="s">
        <v>974</v>
      </c>
      <c r="E15400" s="4">
        <v>9566.6666666666661</v>
      </c>
      <c r="F15400" t="s">
        <v>1423</v>
      </c>
      <c r="G15400" t="s">
        <v>471</v>
      </c>
      <c r="H15400" t="s">
        <v>311</v>
      </c>
      <c r="I15400" t="s">
        <v>312</v>
      </c>
      <c r="J15400" t="s">
        <v>264</v>
      </c>
      <c r="L15400" t="s">
        <v>390</v>
      </c>
      <c r="M15400" t="s">
        <v>391</v>
      </c>
      <c r="N15400" t="s">
        <v>487</v>
      </c>
    </row>
    <row r="15401" spans="1:14" x14ac:dyDescent="0.25">
      <c r="A15401" t="s">
        <v>476</v>
      </c>
      <c r="B15401" s="1">
        <v>45991</v>
      </c>
      <c r="C15401" t="s">
        <v>973</v>
      </c>
      <c r="D15401" t="s">
        <v>974</v>
      </c>
      <c r="E15401" s="4">
        <v>10523.333333333332</v>
      </c>
      <c r="F15401" t="s">
        <v>1423</v>
      </c>
      <c r="G15401" t="s">
        <v>471</v>
      </c>
      <c r="H15401" t="s">
        <v>311</v>
      </c>
      <c r="I15401" t="s">
        <v>312</v>
      </c>
      <c r="J15401" t="s">
        <v>264</v>
      </c>
      <c r="L15401" t="s">
        <v>390</v>
      </c>
      <c r="M15401" t="s">
        <v>391</v>
      </c>
      <c r="N15401" t="s">
        <v>487</v>
      </c>
    </row>
    <row r="15402" spans="1:14" x14ac:dyDescent="0.25">
      <c r="A15402" t="s">
        <v>476</v>
      </c>
      <c r="B15402" s="1">
        <v>46022</v>
      </c>
      <c r="C15402" t="s">
        <v>973</v>
      </c>
      <c r="D15402" t="s">
        <v>974</v>
      </c>
      <c r="E15402" s="4">
        <v>11479.999999999998</v>
      </c>
      <c r="F15402" t="s">
        <v>1423</v>
      </c>
      <c r="G15402" t="s">
        <v>471</v>
      </c>
      <c r="H15402" t="s">
        <v>311</v>
      </c>
      <c r="I15402" t="s">
        <v>312</v>
      </c>
      <c r="J15402" t="s">
        <v>264</v>
      </c>
      <c r="L15402" t="s">
        <v>390</v>
      </c>
      <c r="M15402" t="s">
        <v>391</v>
      </c>
      <c r="N15402" t="s">
        <v>487</v>
      </c>
    </row>
    <row r="15403" spans="1:14" x14ac:dyDescent="0.25">
      <c r="A15403" t="s">
        <v>476</v>
      </c>
      <c r="B15403" s="1">
        <v>45688</v>
      </c>
      <c r="C15403" t="s">
        <v>977</v>
      </c>
      <c r="D15403" t="s">
        <v>978</v>
      </c>
      <c r="E15403" s="4">
        <v>83.333333333333329</v>
      </c>
      <c r="F15403" t="s">
        <v>1423</v>
      </c>
      <c r="G15403" t="s">
        <v>471</v>
      </c>
      <c r="H15403" t="s">
        <v>311</v>
      </c>
      <c r="I15403" t="s">
        <v>312</v>
      </c>
      <c r="J15403" t="s">
        <v>264</v>
      </c>
      <c r="L15403" t="s">
        <v>390</v>
      </c>
      <c r="M15403" t="s">
        <v>391</v>
      </c>
      <c r="N15403" t="s">
        <v>487</v>
      </c>
    </row>
    <row r="15404" spans="1:14" x14ac:dyDescent="0.25">
      <c r="A15404" t="s">
        <v>476</v>
      </c>
      <c r="B15404" s="1">
        <v>45716</v>
      </c>
      <c r="C15404" t="s">
        <v>977</v>
      </c>
      <c r="D15404" t="s">
        <v>978</v>
      </c>
      <c r="E15404" s="4">
        <v>166.66666666666666</v>
      </c>
      <c r="F15404" t="s">
        <v>1423</v>
      </c>
      <c r="G15404" t="s">
        <v>471</v>
      </c>
      <c r="H15404" t="s">
        <v>311</v>
      </c>
      <c r="I15404" t="s">
        <v>312</v>
      </c>
      <c r="J15404" t="s">
        <v>264</v>
      </c>
      <c r="L15404" t="s">
        <v>390</v>
      </c>
      <c r="M15404" t="s">
        <v>391</v>
      </c>
      <c r="N15404" t="s">
        <v>487</v>
      </c>
    </row>
    <row r="15405" spans="1:14" x14ac:dyDescent="0.25">
      <c r="A15405" t="s">
        <v>476</v>
      </c>
      <c r="B15405" s="1">
        <v>45747</v>
      </c>
      <c r="C15405" t="s">
        <v>977</v>
      </c>
      <c r="D15405" t="s">
        <v>978</v>
      </c>
      <c r="E15405" s="4">
        <v>250</v>
      </c>
      <c r="F15405" t="s">
        <v>1423</v>
      </c>
      <c r="G15405" t="s">
        <v>471</v>
      </c>
      <c r="H15405" t="s">
        <v>311</v>
      </c>
      <c r="I15405" t="s">
        <v>312</v>
      </c>
      <c r="J15405" t="s">
        <v>264</v>
      </c>
      <c r="L15405" t="s">
        <v>390</v>
      </c>
      <c r="M15405" t="s">
        <v>391</v>
      </c>
      <c r="N15405" t="s">
        <v>487</v>
      </c>
    </row>
    <row r="15406" spans="1:14" x14ac:dyDescent="0.25">
      <c r="A15406" t="s">
        <v>476</v>
      </c>
      <c r="B15406" s="1">
        <v>45777</v>
      </c>
      <c r="C15406" t="s">
        <v>977</v>
      </c>
      <c r="D15406" t="s">
        <v>978</v>
      </c>
      <c r="E15406" s="4">
        <v>333.33333333333331</v>
      </c>
      <c r="F15406" t="s">
        <v>1423</v>
      </c>
      <c r="G15406" t="s">
        <v>471</v>
      </c>
      <c r="H15406" t="s">
        <v>311</v>
      </c>
      <c r="I15406" t="s">
        <v>312</v>
      </c>
      <c r="J15406" t="s">
        <v>264</v>
      </c>
      <c r="L15406" t="s">
        <v>390</v>
      </c>
      <c r="M15406" t="s">
        <v>391</v>
      </c>
      <c r="N15406" t="s">
        <v>487</v>
      </c>
    </row>
    <row r="15407" spans="1:14" x14ac:dyDescent="0.25">
      <c r="A15407" t="s">
        <v>476</v>
      </c>
      <c r="B15407" s="1">
        <v>45808</v>
      </c>
      <c r="C15407" t="s">
        <v>977</v>
      </c>
      <c r="D15407" t="s">
        <v>978</v>
      </c>
      <c r="E15407" s="4">
        <v>416.66666666666663</v>
      </c>
      <c r="F15407" t="s">
        <v>1423</v>
      </c>
      <c r="G15407" t="s">
        <v>471</v>
      </c>
      <c r="H15407" t="s">
        <v>311</v>
      </c>
      <c r="I15407" t="s">
        <v>312</v>
      </c>
      <c r="J15407" t="s">
        <v>264</v>
      </c>
      <c r="L15407" t="s">
        <v>390</v>
      </c>
      <c r="M15407" t="s">
        <v>391</v>
      </c>
      <c r="N15407" t="s">
        <v>487</v>
      </c>
    </row>
    <row r="15408" spans="1:14" x14ac:dyDescent="0.25">
      <c r="A15408" t="s">
        <v>476</v>
      </c>
      <c r="B15408" s="1">
        <v>45838</v>
      </c>
      <c r="C15408" t="s">
        <v>977</v>
      </c>
      <c r="D15408" t="s">
        <v>978</v>
      </c>
      <c r="E15408" s="4">
        <v>499.99999999999994</v>
      </c>
      <c r="F15408" t="s">
        <v>1423</v>
      </c>
      <c r="G15408" t="s">
        <v>471</v>
      </c>
      <c r="H15408" t="s">
        <v>311</v>
      </c>
      <c r="I15408" t="s">
        <v>312</v>
      </c>
      <c r="J15408" t="s">
        <v>264</v>
      </c>
      <c r="L15408" t="s">
        <v>390</v>
      </c>
      <c r="M15408" t="s">
        <v>391</v>
      </c>
      <c r="N15408" t="s">
        <v>487</v>
      </c>
    </row>
    <row r="15409" spans="1:14" x14ac:dyDescent="0.25">
      <c r="A15409" t="s">
        <v>476</v>
      </c>
      <c r="B15409" s="1">
        <v>45869</v>
      </c>
      <c r="C15409" t="s">
        <v>977</v>
      </c>
      <c r="D15409" t="s">
        <v>978</v>
      </c>
      <c r="E15409" s="4">
        <v>583.33333333333326</v>
      </c>
      <c r="F15409" t="s">
        <v>1423</v>
      </c>
      <c r="G15409" t="s">
        <v>471</v>
      </c>
      <c r="H15409" t="s">
        <v>311</v>
      </c>
      <c r="I15409" t="s">
        <v>312</v>
      </c>
      <c r="J15409" t="s">
        <v>264</v>
      </c>
      <c r="L15409" t="s">
        <v>390</v>
      </c>
      <c r="M15409" t="s">
        <v>391</v>
      </c>
      <c r="N15409" t="s">
        <v>487</v>
      </c>
    </row>
    <row r="15410" spans="1:14" x14ac:dyDescent="0.25">
      <c r="A15410" t="s">
        <v>476</v>
      </c>
      <c r="B15410" s="1">
        <v>45900</v>
      </c>
      <c r="C15410" t="s">
        <v>977</v>
      </c>
      <c r="D15410" t="s">
        <v>978</v>
      </c>
      <c r="E15410" s="4">
        <v>666.66666666666663</v>
      </c>
      <c r="F15410" t="s">
        <v>1423</v>
      </c>
      <c r="G15410" t="s">
        <v>471</v>
      </c>
      <c r="H15410" t="s">
        <v>311</v>
      </c>
      <c r="I15410" t="s">
        <v>312</v>
      </c>
      <c r="J15410" t="s">
        <v>264</v>
      </c>
      <c r="L15410" t="s">
        <v>390</v>
      </c>
      <c r="M15410" t="s">
        <v>391</v>
      </c>
      <c r="N15410" t="s">
        <v>487</v>
      </c>
    </row>
    <row r="15411" spans="1:14" x14ac:dyDescent="0.25">
      <c r="A15411" t="s">
        <v>476</v>
      </c>
      <c r="B15411" s="1">
        <v>45930</v>
      </c>
      <c r="C15411" t="s">
        <v>977</v>
      </c>
      <c r="D15411" t="s">
        <v>978</v>
      </c>
      <c r="E15411" s="4">
        <v>750</v>
      </c>
      <c r="F15411" t="s">
        <v>1423</v>
      </c>
      <c r="G15411" t="s">
        <v>471</v>
      </c>
      <c r="H15411" t="s">
        <v>311</v>
      </c>
      <c r="I15411" t="s">
        <v>312</v>
      </c>
      <c r="J15411" t="s">
        <v>264</v>
      </c>
      <c r="L15411" t="s">
        <v>390</v>
      </c>
      <c r="M15411" t="s">
        <v>391</v>
      </c>
      <c r="N15411" t="s">
        <v>487</v>
      </c>
    </row>
    <row r="15412" spans="1:14" x14ac:dyDescent="0.25">
      <c r="A15412" t="s">
        <v>476</v>
      </c>
      <c r="B15412" s="1">
        <v>45961</v>
      </c>
      <c r="C15412" t="s">
        <v>977</v>
      </c>
      <c r="D15412" t="s">
        <v>978</v>
      </c>
      <c r="E15412" s="4">
        <v>833.33333333333337</v>
      </c>
      <c r="F15412" t="s">
        <v>1423</v>
      </c>
      <c r="G15412" t="s">
        <v>471</v>
      </c>
      <c r="H15412" t="s">
        <v>311</v>
      </c>
      <c r="I15412" t="s">
        <v>312</v>
      </c>
      <c r="J15412" t="s">
        <v>264</v>
      </c>
      <c r="L15412" t="s">
        <v>390</v>
      </c>
      <c r="M15412" t="s">
        <v>391</v>
      </c>
      <c r="N15412" t="s">
        <v>487</v>
      </c>
    </row>
    <row r="15413" spans="1:14" x14ac:dyDescent="0.25">
      <c r="A15413" t="s">
        <v>476</v>
      </c>
      <c r="B15413" s="1">
        <v>45991</v>
      </c>
      <c r="C15413" t="s">
        <v>977</v>
      </c>
      <c r="D15413" t="s">
        <v>978</v>
      </c>
      <c r="E15413" s="4">
        <v>916.66666666666674</v>
      </c>
      <c r="F15413" t="s">
        <v>1423</v>
      </c>
      <c r="G15413" t="s">
        <v>471</v>
      </c>
      <c r="H15413" t="s">
        <v>311</v>
      </c>
      <c r="I15413" t="s">
        <v>312</v>
      </c>
      <c r="J15413" t="s">
        <v>264</v>
      </c>
      <c r="L15413" t="s">
        <v>390</v>
      </c>
      <c r="M15413" t="s">
        <v>391</v>
      </c>
      <c r="N15413" t="s">
        <v>487</v>
      </c>
    </row>
    <row r="15414" spans="1:14" x14ac:dyDescent="0.25">
      <c r="A15414" t="s">
        <v>476</v>
      </c>
      <c r="B15414" s="1">
        <v>46022</v>
      </c>
      <c r="C15414" t="s">
        <v>977</v>
      </c>
      <c r="D15414" t="s">
        <v>978</v>
      </c>
      <c r="E15414" s="4">
        <v>1000.0000000000001</v>
      </c>
      <c r="F15414" t="s">
        <v>1423</v>
      </c>
      <c r="G15414" t="s">
        <v>471</v>
      </c>
      <c r="H15414" t="s">
        <v>311</v>
      </c>
      <c r="I15414" t="s">
        <v>312</v>
      </c>
      <c r="J15414" t="s">
        <v>264</v>
      </c>
      <c r="L15414" t="s">
        <v>390</v>
      </c>
      <c r="M15414" t="s">
        <v>391</v>
      </c>
      <c r="N15414" t="s">
        <v>487</v>
      </c>
    </row>
    <row r="15415" spans="1:14" x14ac:dyDescent="0.25">
      <c r="A15415" t="s">
        <v>476</v>
      </c>
      <c r="B15415" s="1">
        <v>45688</v>
      </c>
      <c r="C15415" t="s">
        <v>989</v>
      </c>
      <c r="D15415" t="s">
        <v>990</v>
      </c>
      <c r="E15415" s="4">
        <v>125</v>
      </c>
      <c r="F15415" t="s">
        <v>1423</v>
      </c>
      <c r="G15415" t="s">
        <v>471</v>
      </c>
      <c r="H15415" t="s">
        <v>317</v>
      </c>
      <c r="I15415" t="s">
        <v>318</v>
      </c>
      <c r="J15415" t="s">
        <v>276</v>
      </c>
      <c r="L15415" t="s">
        <v>390</v>
      </c>
      <c r="M15415" t="s">
        <v>391</v>
      </c>
      <c r="N15415" t="s">
        <v>487</v>
      </c>
    </row>
    <row r="15416" spans="1:14" x14ac:dyDescent="0.25">
      <c r="A15416" t="s">
        <v>476</v>
      </c>
      <c r="B15416" s="1">
        <v>45716</v>
      </c>
      <c r="C15416" t="s">
        <v>989</v>
      </c>
      <c r="D15416" t="s">
        <v>990</v>
      </c>
      <c r="E15416" s="4">
        <v>250</v>
      </c>
      <c r="F15416" t="s">
        <v>1423</v>
      </c>
      <c r="G15416" t="s">
        <v>471</v>
      </c>
      <c r="H15416" t="s">
        <v>317</v>
      </c>
      <c r="I15416" t="s">
        <v>318</v>
      </c>
      <c r="J15416" t="s">
        <v>276</v>
      </c>
      <c r="L15416" t="s">
        <v>390</v>
      </c>
      <c r="M15416" t="s">
        <v>391</v>
      </c>
      <c r="N15416" t="s">
        <v>487</v>
      </c>
    </row>
    <row r="15417" spans="1:14" x14ac:dyDescent="0.25">
      <c r="A15417" t="s">
        <v>476</v>
      </c>
      <c r="B15417" s="1">
        <v>45747</v>
      </c>
      <c r="C15417" t="s">
        <v>989</v>
      </c>
      <c r="D15417" t="s">
        <v>990</v>
      </c>
      <c r="E15417" s="4">
        <v>375</v>
      </c>
      <c r="F15417" t="s">
        <v>1423</v>
      </c>
      <c r="G15417" t="s">
        <v>471</v>
      </c>
      <c r="H15417" t="s">
        <v>317</v>
      </c>
      <c r="I15417" t="s">
        <v>318</v>
      </c>
      <c r="J15417" t="s">
        <v>276</v>
      </c>
      <c r="L15417" t="s">
        <v>390</v>
      </c>
      <c r="M15417" t="s">
        <v>391</v>
      </c>
      <c r="N15417" t="s">
        <v>487</v>
      </c>
    </row>
    <row r="15418" spans="1:14" x14ac:dyDescent="0.25">
      <c r="A15418" t="s">
        <v>476</v>
      </c>
      <c r="B15418" s="1">
        <v>45777</v>
      </c>
      <c r="C15418" t="s">
        <v>989</v>
      </c>
      <c r="D15418" t="s">
        <v>990</v>
      </c>
      <c r="E15418" s="4">
        <v>500</v>
      </c>
      <c r="F15418" t="s">
        <v>1423</v>
      </c>
      <c r="G15418" t="s">
        <v>471</v>
      </c>
      <c r="H15418" t="s">
        <v>317</v>
      </c>
      <c r="I15418" t="s">
        <v>318</v>
      </c>
      <c r="J15418" t="s">
        <v>276</v>
      </c>
      <c r="L15418" t="s">
        <v>390</v>
      </c>
      <c r="M15418" t="s">
        <v>391</v>
      </c>
      <c r="N15418" t="s">
        <v>487</v>
      </c>
    </row>
    <row r="15419" spans="1:14" x14ac:dyDescent="0.25">
      <c r="A15419" t="s">
        <v>476</v>
      </c>
      <c r="B15419" s="1">
        <v>45808</v>
      </c>
      <c r="C15419" t="s">
        <v>989</v>
      </c>
      <c r="D15419" t="s">
        <v>990</v>
      </c>
      <c r="E15419" s="4">
        <v>625</v>
      </c>
      <c r="F15419" t="s">
        <v>1423</v>
      </c>
      <c r="G15419" t="s">
        <v>471</v>
      </c>
      <c r="H15419" t="s">
        <v>317</v>
      </c>
      <c r="I15419" t="s">
        <v>318</v>
      </c>
      <c r="J15419" t="s">
        <v>276</v>
      </c>
      <c r="L15419" t="s">
        <v>390</v>
      </c>
      <c r="M15419" t="s">
        <v>391</v>
      </c>
      <c r="N15419" t="s">
        <v>487</v>
      </c>
    </row>
    <row r="15420" spans="1:14" x14ac:dyDescent="0.25">
      <c r="A15420" t="s">
        <v>476</v>
      </c>
      <c r="B15420" s="1">
        <v>45838</v>
      </c>
      <c r="C15420" t="s">
        <v>989</v>
      </c>
      <c r="D15420" t="s">
        <v>990</v>
      </c>
      <c r="E15420" s="4">
        <v>750</v>
      </c>
      <c r="F15420" t="s">
        <v>1423</v>
      </c>
      <c r="G15420" t="s">
        <v>471</v>
      </c>
      <c r="H15420" t="s">
        <v>317</v>
      </c>
      <c r="I15420" t="s">
        <v>318</v>
      </c>
      <c r="J15420" t="s">
        <v>276</v>
      </c>
      <c r="L15420" t="s">
        <v>390</v>
      </c>
      <c r="M15420" t="s">
        <v>391</v>
      </c>
      <c r="N15420" t="s">
        <v>487</v>
      </c>
    </row>
    <row r="15421" spans="1:14" x14ac:dyDescent="0.25">
      <c r="A15421" t="s">
        <v>476</v>
      </c>
      <c r="B15421" s="1">
        <v>45869</v>
      </c>
      <c r="C15421" t="s">
        <v>989</v>
      </c>
      <c r="D15421" t="s">
        <v>990</v>
      </c>
      <c r="E15421" s="4">
        <v>875</v>
      </c>
      <c r="F15421" t="s">
        <v>1423</v>
      </c>
      <c r="G15421" t="s">
        <v>471</v>
      </c>
      <c r="H15421" t="s">
        <v>317</v>
      </c>
      <c r="I15421" t="s">
        <v>318</v>
      </c>
      <c r="J15421" t="s">
        <v>276</v>
      </c>
      <c r="L15421" t="s">
        <v>390</v>
      </c>
      <c r="M15421" t="s">
        <v>391</v>
      </c>
      <c r="N15421" t="s">
        <v>487</v>
      </c>
    </row>
    <row r="15422" spans="1:14" x14ac:dyDescent="0.25">
      <c r="A15422" t="s">
        <v>476</v>
      </c>
      <c r="B15422" s="1">
        <v>45900</v>
      </c>
      <c r="C15422" t="s">
        <v>989</v>
      </c>
      <c r="D15422" t="s">
        <v>990</v>
      </c>
      <c r="E15422" s="4">
        <v>1000</v>
      </c>
      <c r="F15422" t="s">
        <v>1423</v>
      </c>
      <c r="G15422" t="s">
        <v>471</v>
      </c>
      <c r="H15422" t="s">
        <v>317</v>
      </c>
      <c r="I15422" t="s">
        <v>318</v>
      </c>
      <c r="J15422" t="s">
        <v>276</v>
      </c>
      <c r="L15422" t="s">
        <v>390</v>
      </c>
      <c r="M15422" t="s">
        <v>391</v>
      </c>
      <c r="N15422" t="s">
        <v>487</v>
      </c>
    </row>
    <row r="15423" spans="1:14" x14ac:dyDescent="0.25">
      <c r="A15423" t="s">
        <v>476</v>
      </c>
      <c r="B15423" s="1">
        <v>45930</v>
      </c>
      <c r="C15423" t="s">
        <v>989</v>
      </c>
      <c r="D15423" t="s">
        <v>990</v>
      </c>
      <c r="E15423" s="4">
        <v>1125</v>
      </c>
      <c r="F15423" t="s">
        <v>1423</v>
      </c>
      <c r="G15423" t="s">
        <v>471</v>
      </c>
      <c r="H15423" t="s">
        <v>317</v>
      </c>
      <c r="I15423" t="s">
        <v>318</v>
      </c>
      <c r="J15423" t="s">
        <v>276</v>
      </c>
      <c r="L15423" t="s">
        <v>390</v>
      </c>
      <c r="M15423" t="s">
        <v>391</v>
      </c>
      <c r="N15423" t="s">
        <v>487</v>
      </c>
    </row>
    <row r="15424" spans="1:14" x14ac:dyDescent="0.25">
      <c r="A15424" t="s">
        <v>476</v>
      </c>
      <c r="B15424" s="1">
        <v>45961</v>
      </c>
      <c r="C15424" t="s">
        <v>989</v>
      </c>
      <c r="D15424" t="s">
        <v>990</v>
      </c>
      <c r="E15424" s="4">
        <v>1250</v>
      </c>
      <c r="F15424" t="s">
        <v>1423</v>
      </c>
      <c r="G15424" t="s">
        <v>471</v>
      </c>
      <c r="H15424" t="s">
        <v>317</v>
      </c>
      <c r="I15424" t="s">
        <v>318</v>
      </c>
      <c r="J15424" t="s">
        <v>276</v>
      </c>
      <c r="L15424" t="s">
        <v>390</v>
      </c>
      <c r="M15424" t="s">
        <v>391</v>
      </c>
      <c r="N15424" t="s">
        <v>487</v>
      </c>
    </row>
    <row r="15425" spans="1:14" x14ac:dyDescent="0.25">
      <c r="A15425" t="s">
        <v>476</v>
      </c>
      <c r="B15425" s="1">
        <v>45991</v>
      </c>
      <c r="C15425" t="s">
        <v>989</v>
      </c>
      <c r="D15425" t="s">
        <v>990</v>
      </c>
      <c r="E15425" s="4">
        <v>1375</v>
      </c>
      <c r="F15425" t="s">
        <v>1423</v>
      </c>
      <c r="G15425" t="s">
        <v>471</v>
      </c>
      <c r="H15425" t="s">
        <v>317</v>
      </c>
      <c r="I15425" t="s">
        <v>318</v>
      </c>
      <c r="J15425" t="s">
        <v>276</v>
      </c>
      <c r="L15425" t="s">
        <v>390</v>
      </c>
      <c r="M15425" t="s">
        <v>391</v>
      </c>
      <c r="N15425" t="s">
        <v>487</v>
      </c>
    </row>
    <row r="15426" spans="1:14" x14ac:dyDescent="0.25">
      <c r="A15426" t="s">
        <v>476</v>
      </c>
      <c r="B15426" s="1">
        <v>46022</v>
      </c>
      <c r="C15426" t="s">
        <v>989</v>
      </c>
      <c r="D15426" t="s">
        <v>990</v>
      </c>
      <c r="E15426" s="4">
        <v>1500</v>
      </c>
      <c r="F15426" t="s">
        <v>1423</v>
      </c>
      <c r="G15426" t="s">
        <v>471</v>
      </c>
      <c r="H15426" t="s">
        <v>317</v>
      </c>
      <c r="I15426" t="s">
        <v>318</v>
      </c>
      <c r="J15426" t="s">
        <v>276</v>
      </c>
      <c r="L15426" t="s">
        <v>390</v>
      </c>
      <c r="M15426" t="s">
        <v>391</v>
      </c>
      <c r="N15426" t="s">
        <v>487</v>
      </c>
    </row>
    <row r="15427" spans="1:14" x14ac:dyDescent="0.25">
      <c r="A15427" t="s">
        <v>476</v>
      </c>
      <c r="B15427" s="1">
        <v>45688</v>
      </c>
      <c r="C15427" t="s">
        <v>1160</v>
      </c>
      <c r="D15427" t="s">
        <v>1161</v>
      </c>
      <c r="E15427" s="4">
        <v>489.41666666666669</v>
      </c>
      <c r="F15427" t="s">
        <v>1423</v>
      </c>
      <c r="G15427" t="s">
        <v>471</v>
      </c>
      <c r="H15427" t="s">
        <v>311</v>
      </c>
      <c r="I15427" t="s">
        <v>312</v>
      </c>
      <c r="J15427" t="s">
        <v>264</v>
      </c>
      <c r="L15427" t="s">
        <v>390</v>
      </c>
      <c r="M15427" t="s">
        <v>391</v>
      </c>
      <c r="N15427" t="s">
        <v>487</v>
      </c>
    </row>
    <row r="15428" spans="1:14" x14ac:dyDescent="0.25">
      <c r="A15428" t="s">
        <v>476</v>
      </c>
      <c r="B15428" s="1">
        <v>45716</v>
      </c>
      <c r="C15428" t="s">
        <v>1160</v>
      </c>
      <c r="D15428" t="s">
        <v>1161</v>
      </c>
      <c r="E15428" s="4">
        <v>978.83333333333337</v>
      </c>
      <c r="F15428" t="s">
        <v>1423</v>
      </c>
      <c r="G15428" t="s">
        <v>471</v>
      </c>
      <c r="H15428" t="s">
        <v>311</v>
      </c>
      <c r="I15428" t="s">
        <v>312</v>
      </c>
      <c r="J15428" t="s">
        <v>264</v>
      </c>
      <c r="L15428" t="s">
        <v>390</v>
      </c>
      <c r="M15428" t="s">
        <v>391</v>
      </c>
      <c r="N15428" t="s">
        <v>487</v>
      </c>
    </row>
    <row r="15429" spans="1:14" x14ac:dyDescent="0.25">
      <c r="A15429" t="s">
        <v>476</v>
      </c>
      <c r="B15429" s="1">
        <v>45747</v>
      </c>
      <c r="C15429" t="s">
        <v>1160</v>
      </c>
      <c r="D15429" t="s">
        <v>1161</v>
      </c>
      <c r="E15429" s="4">
        <v>1468.25</v>
      </c>
      <c r="F15429" t="s">
        <v>1423</v>
      </c>
      <c r="G15429" t="s">
        <v>471</v>
      </c>
      <c r="H15429" t="s">
        <v>311</v>
      </c>
      <c r="I15429" t="s">
        <v>312</v>
      </c>
      <c r="J15429" t="s">
        <v>264</v>
      </c>
      <c r="L15429" t="s">
        <v>390</v>
      </c>
      <c r="M15429" t="s">
        <v>391</v>
      </c>
      <c r="N15429" t="s">
        <v>487</v>
      </c>
    </row>
    <row r="15430" spans="1:14" x14ac:dyDescent="0.25">
      <c r="A15430" t="s">
        <v>476</v>
      </c>
      <c r="B15430" s="1">
        <v>45777</v>
      </c>
      <c r="C15430" t="s">
        <v>1160</v>
      </c>
      <c r="D15430" t="s">
        <v>1161</v>
      </c>
      <c r="E15430" s="4">
        <v>1957.6666666666667</v>
      </c>
      <c r="F15430" t="s">
        <v>1423</v>
      </c>
      <c r="G15430" t="s">
        <v>471</v>
      </c>
      <c r="H15430" t="s">
        <v>311</v>
      </c>
      <c r="I15430" t="s">
        <v>312</v>
      </c>
      <c r="J15430" t="s">
        <v>264</v>
      </c>
      <c r="L15430" t="s">
        <v>390</v>
      </c>
      <c r="M15430" t="s">
        <v>391</v>
      </c>
      <c r="N15430" t="s">
        <v>487</v>
      </c>
    </row>
    <row r="15431" spans="1:14" x14ac:dyDescent="0.25">
      <c r="A15431" t="s">
        <v>476</v>
      </c>
      <c r="B15431" s="1">
        <v>45808</v>
      </c>
      <c r="C15431" t="s">
        <v>1160</v>
      </c>
      <c r="D15431" t="s">
        <v>1161</v>
      </c>
      <c r="E15431" s="4">
        <v>2447.0833333333335</v>
      </c>
      <c r="F15431" t="s">
        <v>1423</v>
      </c>
      <c r="G15431" t="s">
        <v>471</v>
      </c>
      <c r="H15431" t="s">
        <v>311</v>
      </c>
      <c r="I15431" t="s">
        <v>312</v>
      </c>
      <c r="J15431" t="s">
        <v>264</v>
      </c>
      <c r="L15431" t="s">
        <v>390</v>
      </c>
      <c r="M15431" t="s">
        <v>391</v>
      </c>
      <c r="N15431" t="s">
        <v>487</v>
      </c>
    </row>
    <row r="15432" spans="1:14" x14ac:dyDescent="0.25">
      <c r="A15432" t="s">
        <v>476</v>
      </c>
      <c r="B15432" s="1">
        <v>45838</v>
      </c>
      <c r="C15432" t="s">
        <v>1160</v>
      </c>
      <c r="D15432" t="s">
        <v>1161</v>
      </c>
      <c r="E15432" s="4">
        <v>2936.5</v>
      </c>
      <c r="F15432" t="s">
        <v>1423</v>
      </c>
      <c r="G15432" t="s">
        <v>471</v>
      </c>
      <c r="H15432" t="s">
        <v>311</v>
      </c>
      <c r="I15432" t="s">
        <v>312</v>
      </c>
      <c r="J15432" t="s">
        <v>264</v>
      </c>
      <c r="L15432" t="s">
        <v>390</v>
      </c>
      <c r="M15432" t="s">
        <v>391</v>
      </c>
      <c r="N15432" t="s">
        <v>487</v>
      </c>
    </row>
    <row r="15433" spans="1:14" x14ac:dyDescent="0.25">
      <c r="A15433" t="s">
        <v>476</v>
      </c>
      <c r="B15433" s="1">
        <v>45869</v>
      </c>
      <c r="C15433" t="s">
        <v>1160</v>
      </c>
      <c r="D15433" t="s">
        <v>1161</v>
      </c>
      <c r="E15433" s="4">
        <v>3425.9166666666665</v>
      </c>
      <c r="F15433" t="s">
        <v>1423</v>
      </c>
      <c r="G15433" t="s">
        <v>471</v>
      </c>
      <c r="H15433" t="s">
        <v>311</v>
      </c>
      <c r="I15433" t="s">
        <v>312</v>
      </c>
      <c r="J15433" t="s">
        <v>264</v>
      </c>
      <c r="L15433" t="s">
        <v>390</v>
      </c>
      <c r="M15433" t="s">
        <v>391</v>
      </c>
      <c r="N15433" t="s">
        <v>487</v>
      </c>
    </row>
    <row r="15434" spans="1:14" x14ac:dyDescent="0.25">
      <c r="A15434" t="s">
        <v>476</v>
      </c>
      <c r="B15434" s="1">
        <v>45900</v>
      </c>
      <c r="C15434" t="s">
        <v>1160</v>
      </c>
      <c r="D15434" t="s">
        <v>1161</v>
      </c>
      <c r="E15434" s="4">
        <v>3915.333333333333</v>
      </c>
      <c r="F15434" t="s">
        <v>1423</v>
      </c>
      <c r="G15434" t="s">
        <v>471</v>
      </c>
      <c r="H15434" t="s">
        <v>311</v>
      </c>
      <c r="I15434" t="s">
        <v>312</v>
      </c>
      <c r="J15434" t="s">
        <v>264</v>
      </c>
      <c r="L15434" t="s">
        <v>390</v>
      </c>
      <c r="M15434" t="s">
        <v>391</v>
      </c>
      <c r="N15434" t="s">
        <v>487</v>
      </c>
    </row>
    <row r="15435" spans="1:14" x14ac:dyDescent="0.25">
      <c r="A15435" t="s">
        <v>476</v>
      </c>
      <c r="B15435" s="1">
        <v>45930</v>
      </c>
      <c r="C15435" t="s">
        <v>1160</v>
      </c>
      <c r="D15435" t="s">
        <v>1161</v>
      </c>
      <c r="E15435" s="4">
        <v>4404.75</v>
      </c>
      <c r="F15435" t="s">
        <v>1423</v>
      </c>
      <c r="G15435" t="s">
        <v>471</v>
      </c>
      <c r="H15435" t="s">
        <v>311</v>
      </c>
      <c r="I15435" t="s">
        <v>312</v>
      </c>
      <c r="J15435" t="s">
        <v>264</v>
      </c>
      <c r="L15435" t="s">
        <v>390</v>
      </c>
      <c r="M15435" t="s">
        <v>391</v>
      </c>
      <c r="N15435" t="s">
        <v>487</v>
      </c>
    </row>
    <row r="15436" spans="1:14" x14ac:dyDescent="0.25">
      <c r="A15436" t="s">
        <v>476</v>
      </c>
      <c r="B15436" s="1">
        <v>45961</v>
      </c>
      <c r="C15436" t="s">
        <v>1160</v>
      </c>
      <c r="D15436" t="s">
        <v>1161</v>
      </c>
      <c r="E15436" s="4">
        <v>4894.166666666667</v>
      </c>
      <c r="F15436" t="s">
        <v>1423</v>
      </c>
      <c r="G15436" t="s">
        <v>471</v>
      </c>
      <c r="H15436" t="s">
        <v>311</v>
      </c>
      <c r="I15436" t="s">
        <v>312</v>
      </c>
      <c r="J15436" t="s">
        <v>264</v>
      </c>
      <c r="L15436" t="s">
        <v>390</v>
      </c>
      <c r="M15436" t="s">
        <v>391</v>
      </c>
      <c r="N15436" t="s">
        <v>487</v>
      </c>
    </row>
    <row r="15437" spans="1:14" x14ac:dyDescent="0.25">
      <c r="A15437" t="s">
        <v>476</v>
      </c>
      <c r="B15437" s="1">
        <v>45991</v>
      </c>
      <c r="C15437" t="s">
        <v>1160</v>
      </c>
      <c r="D15437" t="s">
        <v>1161</v>
      </c>
      <c r="E15437" s="4">
        <v>5383.5833333333339</v>
      </c>
      <c r="F15437" t="s">
        <v>1423</v>
      </c>
      <c r="G15437" t="s">
        <v>471</v>
      </c>
      <c r="H15437" t="s">
        <v>311</v>
      </c>
      <c r="I15437" t="s">
        <v>312</v>
      </c>
      <c r="J15437" t="s">
        <v>264</v>
      </c>
      <c r="L15437" t="s">
        <v>390</v>
      </c>
      <c r="M15437" t="s">
        <v>391</v>
      </c>
      <c r="N15437" t="s">
        <v>487</v>
      </c>
    </row>
    <row r="15438" spans="1:14" x14ac:dyDescent="0.25">
      <c r="A15438" t="s">
        <v>476</v>
      </c>
      <c r="B15438" s="1">
        <v>46022</v>
      </c>
      <c r="C15438" t="s">
        <v>1160</v>
      </c>
      <c r="D15438" t="s">
        <v>1161</v>
      </c>
      <c r="E15438" s="4">
        <v>5873.0000000000009</v>
      </c>
      <c r="F15438" t="s">
        <v>1423</v>
      </c>
      <c r="G15438" t="s">
        <v>471</v>
      </c>
      <c r="H15438" t="s">
        <v>311</v>
      </c>
      <c r="I15438" t="s">
        <v>312</v>
      </c>
      <c r="J15438" t="s">
        <v>264</v>
      </c>
      <c r="L15438" t="s">
        <v>390</v>
      </c>
      <c r="M15438" t="s">
        <v>391</v>
      </c>
      <c r="N15438" t="s">
        <v>487</v>
      </c>
    </row>
    <row r="15439" spans="1:14" x14ac:dyDescent="0.25">
      <c r="A15439" t="s">
        <v>476</v>
      </c>
      <c r="B15439" s="1">
        <v>45688</v>
      </c>
      <c r="C15439" t="s">
        <v>991</v>
      </c>
      <c r="D15439" t="s">
        <v>992</v>
      </c>
      <c r="E15439" s="4">
        <v>124.75083333333333</v>
      </c>
      <c r="F15439" t="s">
        <v>1423</v>
      </c>
      <c r="G15439" t="s">
        <v>471</v>
      </c>
      <c r="H15439" t="s">
        <v>311</v>
      </c>
      <c r="I15439" t="s">
        <v>312</v>
      </c>
      <c r="J15439" t="s">
        <v>264</v>
      </c>
      <c r="L15439" t="s">
        <v>390</v>
      </c>
      <c r="M15439" t="s">
        <v>391</v>
      </c>
      <c r="N15439" t="s">
        <v>487</v>
      </c>
    </row>
    <row r="15440" spans="1:14" x14ac:dyDescent="0.25">
      <c r="A15440" t="s">
        <v>476</v>
      </c>
      <c r="B15440" s="1">
        <v>45716</v>
      </c>
      <c r="C15440" t="s">
        <v>991</v>
      </c>
      <c r="D15440" t="s">
        <v>992</v>
      </c>
      <c r="E15440" s="4">
        <v>249.50166666666667</v>
      </c>
      <c r="F15440" t="s">
        <v>1423</v>
      </c>
      <c r="G15440" t="s">
        <v>471</v>
      </c>
      <c r="H15440" t="s">
        <v>311</v>
      </c>
      <c r="I15440" t="s">
        <v>312</v>
      </c>
      <c r="J15440" t="s">
        <v>264</v>
      </c>
      <c r="L15440" t="s">
        <v>390</v>
      </c>
      <c r="M15440" t="s">
        <v>391</v>
      </c>
      <c r="N15440" t="s">
        <v>487</v>
      </c>
    </row>
    <row r="15441" spans="1:14" x14ac:dyDescent="0.25">
      <c r="A15441" t="s">
        <v>476</v>
      </c>
      <c r="B15441" s="1">
        <v>45747</v>
      </c>
      <c r="C15441" t="s">
        <v>991</v>
      </c>
      <c r="D15441" t="s">
        <v>992</v>
      </c>
      <c r="E15441" s="4">
        <v>374.2525</v>
      </c>
      <c r="F15441" t="s">
        <v>1423</v>
      </c>
      <c r="G15441" t="s">
        <v>471</v>
      </c>
      <c r="H15441" t="s">
        <v>311</v>
      </c>
      <c r="I15441" t="s">
        <v>312</v>
      </c>
      <c r="J15441" t="s">
        <v>264</v>
      </c>
      <c r="L15441" t="s">
        <v>390</v>
      </c>
      <c r="M15441" t="s">
        <v>391</v>
      </c>
      <c r="N15441" t="s">
        <v>487</v>
      </c>
    </row>
    <row r="15442" spans="1:14" x14ac:dyDescent="0.25">
      <c r="A15442" t="s">
        <v>476</v>
      </c>
      <c r="B15442" s="1">
        <v>45777</v>
      </c>
      <c r="C15442" t="s">
        <v>991</v>
      </c>
      <c r="D15442" t="s">
        <v>992</v>
      </c>
      <c r="E15442" s="4">
        <v>499.00333333333333</v>
      </c>
      <c r="F15442" t="s">
        <v>1423</v>
      </c>
      <c r="G15442" t="s">
        <v>471</v>
      </c>
      <c r="H15442" t="s">
        <v>311</v>
      </c>
      <c r="I15442" t="s">
        <v>312</v>
      </c>
      <c r="J15442" t="s">
        <v>264</v>
      </c>
      <c r="L15442" t="s">
        <v>390</v>
      </c>
      <c r="M15442" t="s">
        <v>391</v>
      </c>
      <c r="N15442" t="s">
        <v>487</v>
      </c>
    </row>
    <row r="15443" spans="1:14" x14ac:dyDescent="0.25">
      <c r="A15443" t="s">
        <v>476</v>
      </c>
      <c r="B15443" s="1">
        <v>45808</v>
      </c>
      <c r="C15443" t="s">
        <v>991</v>
      </c>
      <c r="D15443" t="s">
        <v>992</v>
      </c>
      <c r="E15443" s="4">
        <v>623.75416666666661</v>
      </c>
      <c r="F15443" t="s">
        <v>1423</v>
      </c>
      <c r="G15443" t="s">
        <v>471</v>
      </c>
      <c r="H15443" t="s">
        <v>311</v>
      </c>
      <c r="I15443" t="s">
        <v>312</v>
      </c>
      <c r="J15443" t="s">
        <v>264</v>
      </c>
      <c r="L15443" t="s">
        <v>390</v>
      </c>
      <c r="M15443" t="s">
        <v>391</v>
      </c>
      <c r="N15443" t="s">
        <v>487</v>
      </c>
    </row>
    <row r="15444" spans="1:14" x14ac:dyDescent="0.25">
      <c r="A15444" t="s">
        <v>476</v>
      </c>
      <c r="B15444" s="1">
        <v>45838</v>
      </c>
      <c r="C15444" t="s">
        <v>991</v>
      </c>
      <c r="D15444" t="s">
        <v>992</v>
      </c>
      <c r="E15444" s="4">
        <v>748.50499999999988</v>
      </c>
      <c r="F15444" t="s">
        <v>1423</v>
      </c>
      <c r="G15444" t="s">
        <v>471</v>
      </c>
      <c r="H15444" t="s">
        <v>311</v>
      </c>
      <c r="I15444" t="s">
        <v>312</v>
      </c>
      <c r="J15444" t="s">
        <v>264</v>
      </c>
      <c r="L15444" t="s">
        <v>390</v>
      </c>
      <c r="M15444" t="s">
        <v>391</v>
      </c>
      <c r="N15444" t="s">
        <v>487</v>
      </c>
    </row>
    <row r="15445" spans="1:14" x14ac:dyDescent="0.25">
      <c r="A15445" t="s">
        <v>476</v>
      </c>
      <c r="B15445" s="1">
        <v>45869</v>
      </c>
      <c r="C15445" t="s">
        <v>991</v>
      </c>
      <c r="D15445" t="s">
        <v>992</v>
      </c>
      <c r="E15445" s="4">
        <v>873.25583333333316</v>
      </c>
      <c r="F15445" t="s">
        <v>1423</v>
      </c>
      <c r="G15445" t="s">
        <v>471</v>
      </c>
      <c r="H15445" t="s">
        <v>311</v>
      </c>
      <c r="I15445" t="s">
        <v>312</v>
      </c>
      <c r="J15445" t="s">
        <v>264</v>
      </c>
      <c r="L15445" t="s">
        <v>390</v>
      </c>
      <c r="M15445" t="s">
        <v>391</v>
      </c>
      <c r="N15445" t="s">
        <v>487</v>
      </c>
    </row>
    <row r="15446" spans="1:14" x14ac:dyDescent="0.25">
      <c r="A15446" t="s">
        <v>476</v>
      </c>
      <c r="B15446" s="1">
        <v>45900</v>
      </c>
      <c r="C15446" t="s">
        <v>991</v>
      </c>
      <c r="D15446" t="s">
        <v>992</v>
      </c>
      <c r="E15446" s="4">
        <v>998.00666666666643</v>
      </c>
      <c r="F15446" t="s">
        <v>1423</v>
      </c>
      <c r="G15446" t="s">
        <v>471</v>
      </c>
      <c r="H15446" t="s">
        <v>311</v>
      </c>
      <c r="I15446" t="s">
        <v>312</v>
      </c>
      <c r="J15446" t="s">
        <v>264</v>
      </c>
      <c r="L15446" t="s">
        <v>390</v>
      </c>
      <c r="M15446" t="s">
        <v>391</v>
      </c>
      <c r="N15446" t="s">
        <v>487</v>
      </c>
    </row>
    <row r="15447" spans="1:14" x14ac:dyDescent="0.25">
      <c r="A15447" t="s">
        <v>476</v>
      </c>
      <c r="B15447" s="1">
        <v>45930</v>
      </c>
      <c r="C15447" t="s">
        <v>991</v>
      </c>
      <c r="D15447" t="s">
        <v>992</v>
      </c>
      <c r="E15447" s="4">
        <v>1122.7574999999997</v>
      </c>
      <c r="F15447" t="s">
        <v>1423</v>
      </c>
      <c r="G15447" t="s">
        <v>471</v>
      </c>
      <c r="H15447" t="s">
        <v>311</v>
      </c>
      <c r="I15447" t="s">
        <v>312</v>
      </c>
      <c r="J15447" t="s">
        <v>264</v>
      </c>
      <c r="L15447" t="s">
        <v>390</v>
      </c>
      <c r="M15447" t="s">
        <v>391</v>
      </c>
      <c r="N15447" t="s">
        <v>487</v>
      </c>
    </row>
    <row r="15448" spans="1:14" x14ac:dyDescent="0.25">
      <c r="A15448" t="s">
        <v>476</v>
      </c>
      <c r="B15448" s="1">
        <v>45961</v>
      </c>
      <c r="C15448" t="s">
        <v>991</v>
      </c>
      <c r="D15448" t="s">
        <v>992</v>
      </c>
      <c r="E15448" s="4">
        <v>1247.508333333333</v>
      </c>
      <c r="F15448" t="s">
        <v>1423</v>
      </c>
      <c r="G15448" t="s">
        <v>471</v>
      </c>
      <c r="H15448" t="s">
        <v>311</v>
      </c>
      <c r="I15448" t="s">
        <v>312</v>
      </c>
      <c r="J15448" t="s">
        <v>264</v>
      </c>
      <c r="L15448" t="s">
        <v>390</v>
      </c>
      <c r="M15448" t="s">
        <v>391</v>
      </c>
      <c r="N15448" t="s">
        <v>487</v>
      </c>
    </row>
    <row r="15449" spans="1:14" x14ac:dyDescent="0.25">
      <c r="A15449" t="s">
        <v>476</v>
      </c>
      <c r="B15449" s="1">
        <v>45991</v>
      </c>
      <c r="C15449" t="s">
        <v>991</v>
      </c>
      <c r="D15449" t="s">
        <v>992</v>
      </c>
      <c r="E15449" s="4">
        <v>1372.2591666666663</v>
      </c>
      <c r="F15449" t="s">
        <v>1423</v>
      </c>
      <c r="G15449" t="s">
        <v>471</v>
      </c>
      <c r="H15449" t="s">
        <v>311</v>
      </c>
      <c r="I15449" t="s">
        <v>312</v>
      </c>
      <c r="J15449" t="s">
        <v>264</v>
      </c>
      <c r="L15449" t="s">
        <v>390</v>
      </c>
      <c r="M15449" t="s">
        <v>391</v>
      </c>
      <c r="N15449" t="s">
        <v>487</v>
      </c>
    </row>
    <row r="15450" spans="1:14" x14ac:dyDescent="0.25">
      <c r="A15450" t="s">
        <v>476</v>
      </c>
      <c r="B15450" s="1">
        <v>46022</v>
      </c>
      <c r="C15450" t="s">
        <v>991</v>
      </c>
      <c r="D15450" t="s">
        <v>992</v>
      </c>
      <c r="E15450" s="4">
        <v>1497.0099999999995</v>
      </c>
      <c r="F15450" t="s">
        <v>1423</v>
      </c>
      <c r="G15450" t="s">
        <v>471</v>
      </c>
      <c r="H15450" t="s">
        <v>311</v>
      </c>
      <c r="I15450" t="s">
        <v>312</v>
      </c>
      <c r="J15450" t="s">
        <v>264</v>
      </c>
      <c r="L15450" t="s">
        <v>390</v>
      </c>
      <c r="M15450" t="s">
        <v>391</v>
      </c>
      <c r="N15450" t="s">
        <v>487</v>
      </c>
    </row>
    <row r="15451" spans="1:14" x14ac:dyDescent="0.25">
      <c r="A15451" t="s">
        <v>476</v>
      </c>
      <c r="B15451" s="1">
        <v>45688</v>
      </c>
      <c r="C15451" t="s">
        <v>993</v>
      </c>
      <c r="D15451" t="s">
        <v>994</v>
      </c>
      <c r="E15451" s="4">
        <v>123.125</v>
      </c>
      <c r="F15451" t="s">
        <v>1423</v>
      </c>
      <c r="G15451" t="s">
        <v>471</v>
      </c>
      <c r="H15451" t="s">
        <v>311</v>
      </c>
      <c r="I15451" t="s">
        <v>312</v>
      </c>
      <c r="J15451" t="s">
        <v>264</v>
      </c>
      <c r="L15451" t="s">
        <v>390</v>
      </c>
      <c r="M15451" t="s">
        <v>391</v>
      </c>
      <c r="N15451" t="s">
        <v>487</v>
      </c>
    </row>
    <row r="15452" spans="1:14" x14ac:dyDescent="0.25">
      <c r="A15452" t="s">
        <v>476</v>
      </c>
      <c r="B15452" s="1">
        <v>45716</v>
      </c>
      <c r="C15452" t="s">
        <v>993</v>
      </c>
      <c r="D15452" t="s">
        <v>994</v>
      </c>
      <c r="E15452" s="4">
        <v>246.25</v>
      </c>
      <c r="F15452" t="s">
        <v>1423</v>
      </c>
      <c r="G15452" t="s">
        <v>471</v>
      </c>
      <c r="H15452" t="s">
        <v>311</v>
      </c>
      <c r="I15452" t="s">
        <v>312</v>
      </c>
      <c r="J15452" t="s">
        <v>264</v>
      </c>
      <c r="L15452" t="s">
        <v>390</v>
      </c>
      <c r="M15452" t="s">
        <v>391</v>
      </c>
      <c r="N15452" t="s">
        <v>487</v>
      </c>
    </row>
    <row r="15453" spans="1:14" x14ac:dyDescent="0.25">
      <c r="A15453" t="s">
        <v>476</v>
      </c>
      <c r="B15453" s="1">
        <v>45747</v>
      </c>
      <c r="C15453" t="s">
        <v>993</v>
      </c>
      <c r="D15453" t="s">
        <v>994</v>
      </c>
      <c r="E15453" s="4">
        <v>369.375</v>
      </c>
      <c r="F15453" t="s">
        <v>1423</v>
      </c>
      <c r="G15453" t="s">
        <v>471</v>
      </c>
      <c r="H15453" t="s">
        <v>311</v>
      </c>
      <c r="I15453" t="s">
        <v>312</v>
      </c>
      <c r="J15453" t="s">
        <v>264</v>
      </c>
      <c r="L15453" t="s">
        <v>390</v>
      </c>
      <c r="M15453" t="s">
        <v>391</v>
      </c>
      <c r="N15453" t="s">
        <v>487</v>
      </c>
    </row>
    <row r="15454" spans="1:14" x14ac:dyDescent="0.25">
      <c r="A15454" t="s">
        <v>476</v>
      </c>
      <c r="B15454" s="1">
        <v>45777</v>
      </c>
      <c r="C15454" t="s">
        <v>993</v>
      </c>
      <c r="D15454" t="s">
        <v>994</v>
      </c>
      <c r="E15454" s="4">
        <v>492.5</v>
      </c>
      <c r="F15454" t="s">
        <v>1423</v>
      </c>
      <c r="G15454" t="s">
        <v>471</v>
      </c>
      <c r="H15454" t="s">
        <v>311</v>
      </c>
      <c r="I15454" t="s">
        <v>312</v>
      </c>
      <c r="J15454" t="s">
        <v>264</v>
      </c>
      <c r="L15454" t="s">
        <v>390</v>
      </c>
      <c r="M15454" t="s">
        <v>391</v>
      </c>
      <c r="N15454" t="s">
        <v>487</v>
      </c>
    </row>
    <row r="15455" spans="1:14" x14ac:dyDescent="0.25">
      <c r="A15455" t="s">
        <v>476</v>
      </c>
      <c r="B15455" s="1">
        <v>45808</v>
      </c>
      <c r="C15455" t="s">
        <v>993</v>
      </c>
      <c r="D15455" t="s">
        <v>994</v>
      </c>
      <c r="E15455" s="4">
        <v>615.625</v>
      </c>
      <c r="F15455" t="s">
        <v>1423</v>
      </c>
      <c r="G15455" t="s">
        <v>471</v>
      </c>
      <c r="H15455" t="s">
        <v>311</v>
      </c>
      <c r="I15455" t="s">
        <v>312</v>
      </c>
      <c r="J15455" t="s">
        <v>264</v>
      </c>
      <c r="L15455" t="s">
        <v>390</v>
      </c>
      <c r="M15455" t="s">
        <v>391</v>
      </c>
      <c r="N15455" t="s">
        <v>487</v>
      </c>
    </row>
    <row r="15456" spans="1:14" x14ac:dyDescent="0.25">
      <c r="A15456" t="s">
        <v>476</v>
      </c>
      <c r="B15456" s="1">
        <v>45838</v>
      </c>
      <c r="C15456" t="s">
        <v>993</v>
      </c>
      <c r="D15456" t="s">
        <v>994</v>
      </c>
      <c r="E15456" s="4">
        <v>738.75</v>
      </c>
      <c r="F15456" t="s">
        <v>1423</v>
      </c>
      <c r="G15456" t="s">
        <v>471</v>
      </c>
      <c r="H15456" t="s">
        <v>311</v>
      </c>
      <c r="I15456" t="s">
        <v>312</v>
      </c>
      <c r="J15456" t="s">
        <v>264</v>
      </c>
      <c r="L15456" t="s">
        <v>390</v>
      </c>
      <c r="M15456" t="s">
        <v>391</v>
      </c>
      <c r="N15456" t="s">
        <v>487</v>
      </c>
    </row>
    <row r="15457" spans="1:14" x14ac:dyDescent="0.25">
      <c r="A15457" t="s">
        <v>476</v>
      </c>
      <c r="B15457" s="1">
        <v>45869</v>
      </c>
      <c r="C15457" t="s">
        <v>993</v>
      </c>
      <c r="D15457" t="s">
        <v>994</v>
      </c>
      <c r="E15457" s="4">
        <v>861.875</v>
      </c>
      <c r="F15457" t="s">
        <v>1423</v>
      </c>
      <c r="G15457" t="s">
        <v>471</v>
      </c>
      <c r="H15457" t="s">
        <v>311</v>
      </c>
      <c r="I15457" t="s">
        <v>312</v>
      </c>
      <c r="J15457" t="s">
        <v>264</v>
      </c>
      <c r="L15457" t="s">
        <v>390</v>
      </c>
      <c r="M15457" t="s">
        <v>391</v>
      </c>
      <c r="N15457" t="s">
        <v>487</v>
      </c>
    </row>
    <row r="15458" spans="1:14" x14ac:dyDescent="0.25">
      <c r="A15458" t="s">
        <v>476</v>
      </c>
      <c r="B15458" s="1">
        <v>45900</v>
      </c>
      <c r="C15458" t="s">
        <v>993</v>
      </c>
      <c r="D15458" t="s">
        <v>994</v>
      </c>
      <c r="E15458" s="4">
        <v>985</v>
      </c>
      <c r="F15458" t="s">
        <v>1423</v>
      </c>
      <c r="G15458" t="s">
        <v>471</v>
      </c>
      <c r="H15458" t="s">
        <v>311</v>
      </c>
      <c r="I15458" t="s">
        <v>312</v>
      </c>
      <c r="J15458" t="s">
        <v>264</v>
      </c>
      <c r="L15458" t="s">
        <v>390</v>
      </c>
      <c r="M15458" t="s">
        <v>391</v>
      </c>
      <c r="N15458" t="s">
        <v>487</v>
      </c>
    </row>
    <row r="15459" spans="1:14" x14ac:dyDescent="0.25">
      <c r="A15459" t="s">
        <v>476</v>
      </c>
      <c r="B15459" s="1">
        <v>45930</v>
      </c>
      <c r="C15459" t="s">
        <v>993</v>
      </c>
      <c r="D15459" t="s">
        <v>994</v>
      </c>
      <c r="E15459" s="4">
        <v>1108.125</v>
      </c>
      <c r="F15459" t="s">
        <v>1423</v>
      </c>
      <c r="G15459" t="s">
        <v>471</v>
      </c>
      <c r="H15459" t="s">
        <v>311</v>
      </c>
      <c r="I15459" t="s">
        <v>312</v>
      </c>
      <c r="J15459" t="s">
        <v>264</v>
      </c>
      <c r="L15459" t="s">
        <v>390</v>
      </c>
      <c r="M15459" t="s">
        <v>391</v>
      </c>
      <c r="N15459" t="s">
        <v>487</v>
      </c>
    </row>
    <row r="15460" spans="1:14" x14ac:dyDescent="0.25">
      <c r="A15460" t="s">
        <v>476</v>
      </c>
      <c r="B15460" s="1">
        <v>45961</v>
      </c>
      <c r="C15460" t="s">
        <v>993</v>
      </c>
      <c r="D15460" t="s">
        <v>994</v>
      </c>
      <c r="E15460" s="4">
        <v>1231.25</v>
      </c>
      <c r="F15460" t="s">
        <v>1423</v>
      </c>
      <c r="G15460" t="s">
        <v>471</v>
      </c>
      <c r="H15460" t="s">
        <v>311</v>
      </c>
      <c r="I15460" t="s">
        <v>312</v>
      </c>
      <c r="J15460" t="s">
        <v>264</v>
      </c>
      <c r="L15460" t="s">
        <v>390</v>
      </c>
      <c r="M15460" t="s">
        <v>391</v>
      </c>
      <c r="N15460" t="s">
        <v>487</v>
      </c>
    </row>
    <row r="15461" spans="1:14" x14ac:dyDescent="0.25">
      <c r="A15461" t="s">
        <v>476</v>
      </c>
      <c r="B15461" s="1">
        <v>45991</v>
      </c>
      <c r="C15461" t="s">
        <v>993</v>
      </c>
      <c r="D15461" t="s">
        <v>994</v>
      </c>
      <c r="E15461" s="4">
        <v>1354.375</v>
      </c>
      <c r="F15461" t="s">
        <v>1423</v>
      </c>
      <c r="G15461" t="s">
        <v>471</v>
      </c>
      <c r="H15461" t="s">
        <v>311</v>
      </c>
      <c r="I15461" t="s">
        <v>312</v>
      </c>
      <c r="J15461" t="s">
        <v>264</v>
      </c>
      <c r="L15461" t="s">
        <v>390</v>
      </c>
      <c r="M15461" t="s">
        <v>391</v>
      </c>
      <c r="N15461" t="s">
        <v>487</v>
      </c>
    </row>
    <row r="15462" spans="1:14" x14ac:dyDescent="0.25">
      <c r="A15462" t="s">
        <v>476</v>
      </c>
      <c r="B15462" s="1">
        <v>46022</v>
      </c>
      <c r="C15462" t="s">
        <v>993</v>
      </c>
      <c r="D15462" t="s">
        <v>994</v>
      </c>
      <c r="E15462" s="4">
        <v>1477.5</v>
      </c>
      <c r="F15462" t="s">
        <v>1423</v>
      </c>
      <c r="G15462" t="s">
        <v>471</v>
      </c>
      <c r="H15462" t="s">
        <v>311</v>
      </c>
      <c r="I15462" t="s">
        <v>312</v>
      </c>
      <c r="J15462" t="s">
        <v>264</v>
      </c>
      <c r="L15462" t="s">
        <v>390</v>
      </c>
      <c r="M15462" t="s">
        <v>391</v>
      </c>
      <c r="N15462" t="s">
        <v>487</v>
      </c>
    </row>
    <row r="15463" spans="1:14" x14ac:dyDescent="0.25">
      <c r="A15463" t="s">
        <v>476</v>
      </c>
      <c r="B15463" s="1">
        <v>45688</v>
      </c>
      <c r="C15463" t="s">
        <v>997</v>
      </c>
      <c r="D15463" t="s">
        <v>998</v>
      </c>
      <c r="E15463" s="4">
        <v>75</v>
      </c>
      <c r="F15463" t="s">
        <v>1423</v>
      </c>
      <c r="G15463" t="s">
        <v>471</v>
      </c>
      <c r="H15463" t="s">
        <v>311</v>
      </c>
      <c r="I15463" t="s">
        <v>312</v>
      </c>
      <c r="J15463" t="s">
        <v>264</v>
      </c>
      <c r="L15463" t="s">
        <v>390</v>
      </c>
      <c r="M15463" t="s">
        <v>391</v>
      </c>
      <c r="N15463" t="s">
        <v>477</v>
      </c>
    </row>
    <row r="15464" spans="1:14" x14ac:dyDescent="0.25">
      <c r="A15464" t="s">
        <v>476</v>
      </c>
      <c r="B15464" s="1">
        <v>45716</v>
      </c>
      <c r="C15464" t="s">
        <v>997</v>
      </c>
      <c r="D15464" t="s">
        <v>998</v>
      </c>
      <c r="E15464" s="4">
        <v>150</v>
      </c>
      <c r="F15464" t="s">
        <v>1423</v>
      </c>
      <c r="G15464" t="s">
        <v>471</v>
      </c>
      <c r="H15464" t="s">
        <v>311</v>
      </c>
      <c r="I15464" t="s">
        <v>312</v>
      </c>
      <c r="J15464" t="s">
        <v>264</v>
      </c>
      <c r="L15464" t="s">
        <v>390</v>
      </c>
      <c r="M15464" t="s">
        <v>391</v>
      </c>
      <c r="N15464" t="s">
        <v>477</v>
      </c>
    </row>
    <row r="15465" spans="1:14" x14ac:dyDescent="0.25">
      <c r="A15465" t="s">
        <v>476</v>
      </c>
      <c r="B15465" s="1">
        <v>45747</v>
      </c>
      <c r="C15465" t="s">
        <v>997</v>
      </c>
      <c r="D15465" t="s">
        <v>998</v>
      </c>
      <c r="E15465" s="4">
        <v>225</v>
      </c>
      <c r="F15465" t="s">
        <v>1423</v>
      </c>
      <c r="G15465" t="s">
        <v>471</v>
      </c>
      <c r="H15465" t="s">
        <v>311</v>
      </c>
      <c r="I15465" t="s">
        <v>312</v>
      </c>
      <c r="J15465" t="s">
        <v>264</v>
      </c>
      <c r="L15465" t="s">
        <v>390</v>
      </c>
      <c r="M15465" t="s">
        <v>391</v>
      </c>
      <c r="N15465" t="s">
        <v>477</v>
      </c>
    </row>
    <row r="15466" spans="1:14" x14ac:dyDescent="0.25">
      <c r="A15466" t="s">
        <v>476</v>
      </c>
      <c r="B15466" s="1">
        <v>45777</v>
      </c>
      <c r="C15466" t="s">
        <v>997</v>
      </c>
      <c r="D15466" t="s">
        <v>998</v>
      </c>
      <c r="E15466" s="4">
        <v>300</v>
      </c>
      <c r="F15466" t="s">
        <v>1423</v>
      </c>
      <c r="G15466" t="s">
        <v>471</v>
      </c>
      <c r="H15466" t="s">
        <v>311</v>
      </c>
      <c r="I15466" t="s">
        <v>312</v>
      </c>
      <c r="J15466" t="s">
        <v>264</v>
      </c>
      <c r="L15466" t="s">
        <v>390</v>
      </c>
      <c r="M15466" t="s">
        <v>391</v>
      </c>
      <c r="N15466" t="s">
        <v>477</v>
      </c>
    </row>
    <row r="15467" spans="1:14" x14ac:dyDescent="0.25">
      <c r="A15467" t="s">
        <v>476</v>
      </c>
      <c r="B15467" s="1">
        <v>45808</v>
      </c>
      <c r="C15467" t="s">
        <v>997</v>
      </c>
      <c r="D15467" t="s">
        <v>998</v>
      </c>
      <c r="E15467" s="4">
        <v>375</v>
      </c>
      <c r="F15467" t="s">
        <v>1423</v>
      </c>
      <c r="G15467" t="s">
        <v>471</v>
      </c>
      <c r="H15467" t="s">
        <v>311</v>
      </c>
      <c r="I15467" t="s">
        <v>312</v>
      </c>
      <c r="J15467" t="s">
        <v>264</v>
      </c>
      <c r="L15467" t="s">
        <v>390</v>
      </c>
      <c r="M15467" t="s">
        <v>391</v>
      </c>
      <c r="N15467" t="s">
        <v>477</v>
      </c>
    </row>
    <row r="15468" spans="1:14" x14ac:dyDescent="0.25">
      <c r="A15468" t="s">
        <v>476</v>
      </c>
      <c r="B15468" s="1">
        <v>45838</v>
      </c>
      <c r="C15468" t="s">
        <v>997</v>
      </c>
      <c r="D15468" t="s">
        <v>998</v>
      </c>
      <c r="E15468" s="4">
        <v>450</v>
      </c>
      <c r="F15468" t="s">
        <v>1423</v>
      </c>
      <c r="G15468" t="s">
        <v>471</v>
      </c>
      <c r="H15468" t="s">
        <v>311</v>
      </c>
      <c r="I15468" t="s">
        <v>312</v>
      </c>
      <c r="J15468" t="s">
        <v>264</v>
      </c>
      <c r="L15468" t="s">
        <v>390</v>
      </c>
      <c r="M15468" t="s">
        <v>391</v>
      </c>
      <c r="N15468" t="s">
        <v>477</v>
      </c>
    </row>
    <row r="15469" spans="1:14" x14ac:dyDescent="0.25">
      <c r="A15469" t="s">
        <v>476</v>
      </c>
      <c r="B15469" s="1">
        <v>45869</v>
      </c>
      <c r="C15469" t="s">
        <v>997</v>
      </c>
      <c r="D15469" t="s">
        <v>998</v>
      </c>
      <c r="E15469" s="4">
        <v>525</v>
      </c>
      <c r="F15469" t="s">
        <v>1423</v>
      </c>
      <c r="G15469" t="s">
        <v>471</v>
      </c>
      <c r="H15469" t="s">
        <v>311</v>
      </c>
      <c r="I15469" t="s">
        <v>312</v>
      </c>
      <c r="J15469" t="s">
        <v>264</v>
      </c>
      <c r="L15469" t="s">
        <v>390</v>
      </c>
      <c r="M15469" t="s">
        <v>391</v>
      </c>
      <c r="N15469" t="s">
        <v>477</v>
      </c>
    </row>
    <row r="15470" spans="1:14" x14ac:dyDescent="0.25">
      <c r="A15470" t="s">
        <v>476</v>
      </c>
      <c r="B15470" s="1">
        <v>45900</v>
      </c>
      <c r="C15470" t="s">
        <v>997</v>
      </c>
      <c r="D15470" t="s">
        <v>998</v>
      </c>
      <c r="E15470" s="4">
        <v>600</v>
      </c>
      <c r="F15470" t="s">
        <v>1423</v>
      </c>
      <c r="G15470" t="s">
        <v>471</v>
      </c>
      <c r="H15470" t="s">
        <v>311</v>
      </c>
      <c r="I15470" t="s">
        <v>312</v>
      </c>
      <c r="J15470" t="s">
        <v>264</v>
      </c>
      <c r="L15470" t="s">
        <v>390</v>
      </c>
      <c r="M15470" t="s">
        <v>391</v>
      </c>
      <c r="N15470" t="s">
        <v>477</v>
      </c>
    </row>
    <row r="15471" spans="1:14" x14ac:dyDescent="0.25">
      <c r="A15471" t="s">
        <v>476</v>
      </c>
      <c r="B15471" s="1">
        <v>45930</v>
      </c>
      <c r="C15471" t="s">
        <v>997</v>
      </c>
      <c r="D15471" t="s">
        <v>998</v>
      </c>
      <c r="E15471" s="4">
        <v>675</v>
      </c>
      <c r="F15471" t="s">
        <v>1423</v>
      </c>
      <c r="G15471" t="s">
        <v>471</v>
      </c>
      <c r="H15471" t="s">
        <v>311</v>
      </c>
      <c r="I15471" t="s">
        <v>312</v>
      </c>
      <c r="J15471" t="s">
        <v>264</v>
      </c>
      <c r="L15471" t="s">
        <v>390</v>
      </c>
      <c r="M15471" t="s">
        <v>391</v>
      </c>
      <c r="N15471" t="s">
        <v>477</v>
      </c>
    </row>
    <row r="15472" spans="1:14" x14ac:dyDescent="0.25">
      <c r="A15472" t="s">
        <v>476</v>
      </c>
      <c r="B15472" s="1">
        <v>45961</v>
      </c>
      <c r="C15472" t="s">
        <v>997</v>
      </c>
      <c r="D15472" t="s">
        <v>998</v>
      </c>
      <c r="E15472" s="4">
        <v>750</v>
      </c>
      <c r="F15472" t="s">
        <v>1423</v>
      </c>
      <c r="G15472" t="s">
        <v>471</v>
      </c>
      <c r="H15472" t="s">
        <v>311</v>
      </c>
      <c r="I15472" t="s">
        <v>312</v>
      </c>
      <c r="J15472" t="s">
        <v>264</v>
      </c>
      <c r="L15472" t="s">
        <v>390</v>
      </c>
      <c r="M15472" t="s">
        <v>391</v>
      </c>
      <c r="N15472" t="s">
        <v>477</v>
      </c>
    </row>
    <row r="15473" spans="1:14" x14ac:dyDescent="0.25">
      <c r="A15473" t="s">
        <v>476</v>
      </c>
      <c r="B15473" s="1">
        <v>45991</v>
      </c>
      <c r="C15473" t="s">
        <v>997</v>
      </c>
      <c r="D15473" t="s">
        <v>998</v>
      </c>
      <c r="E15473" s="4">
        <v>825</v>
      </c>
      <c r="F15473" t="s">
        <v>1423</v>
      </c>
      <c r="G15473" t="s">
        <v>471</v>
      </c>
      <c r="H15473" t="s">
        <v>311</v>
      </c>
      <c r="I15473" t="s">
        <v>312</v>
      </c>
      <c r="J15473" t="s">
        <v>264</v>
      </c>
      <c r="L15473" t="s">
        <v>390</v>
      </c>
      <c r="M15473" t="s">
        <v>391</v>
      </c>
      <c r="N15473" t="s">
        <v>477</v>
      </c>
    </row>
    <row r="15474" spans="1:14" x14ac:dyDescent="0.25">
      <c r="A15474" t="s">
        <v>476</v>
      </c>
      <c r="B15474" s="1">
        <v>46022</v>
      </c>
      <c r="C15474" t="s">
        <v>997</v>
      </c>
      <c r="D15474" t="s">
        <v>998</v>
      </c>
      <c r="E15474" s="4">
        <v>900</v>
      </c>
      <c r="F15474" t="s">
        <v>1423</v>
      </c>
      <c r="G15474" t="s">
        <v>471</v>
      </c>
      <c r="H15474" t="s">
        <v>311</v>
      </c>
      <c r="I15474" t="s">
        <v>312</v>
      </c>
      <c r="J15474" t="s">
        <v>264</v>
      </c>
      <c r="L15474" t="s">
        <v>390</v>
      </c>
      <c r="M15474" t="s">
        <v>391</v>
      </c>
      <c r="N15474" t="s">
        <v>477</v>
      </c>
    </row>
    <row r="15475" spans="1:14" x14ac:dyDescent="0.25">
      <c r="A15475" t="s">
        <v>476</v>
      </c>
      <c r="B15475" s="1">
        <v>45688</v>
      </c>
      <c r="C15475" t="s">
        <v>1005</v>
      </c>
      <c r="D15475" t="s">
        <v>1006</v>
      </c>
      <c r="E15475" s="4">
        <v>0.12000000000000001</v>
      </c>
      <c r="F15475" t="s">
        <v>1423</v>
      </c>
      <c r="G15475" t="s">
        <v>471</v>
      </c>
      <c r="H15475" t="s">
        <v>311</v>
      </c>
      <c r="I15475" t="s">
        <v>312</v>
      </c>
      <c r="J15475" t="s">
        <v>264</v>
      </c>
      <c r="L15475" t="s">
        <v>390</v>
      </c>
      <c r="M15475" t="s">
        <v>391</v>
      </c>
      <c r="N15475" t="s">
        <v>487</v>
      </c>
    </row>
    <row r="15476" spans="1:14" x14ac:dyDescent="0.25">
      <c r="A15476" t="s">
        <v>476</v>
      </c>
      <c r="B15476" s="1">
        <v>45716</v>
      </c>
      <c r="C15476" t="s">
        <v>1005</v>
      </c>
      <c r="D15476" t="s">
        <v>1006</v>
      </c>
      <c r="E15476" s="4">
        <v>0.24000000000000002</v>
      </c>
      <c r="F15476" t="s">
        <v>1423</v>
      </c>
      <c r="G15476" t="s">
        <v>471</v>
      </c>
      <c r="H15476" t="s">
        <v>311</v>
      </c>
      <c r="I15476" t="s">
        <v>312</v>
      </c>
      <c r="J15476" t="s">
        <v>264</v>
      </c>
      <c r="L15476" t="s">
        <v>390</v>
      </c>
      <c r="M15476" t="s">
        <v>391</v>
      </c>
      <c r="N15476" t="s">
        <v>487</v>
      </c>
    </row>
    <row r="15477" spans="1:14" x14ac:dyDescent="0.25">
      <c r="A15477" t="s">
        <v>476</v>
      </c>
      <c r="B15477" s="1">
        <v>45747</v>
      </c>
      <c r="C15477" t="s">
        <v>1005</v>
      </c>
      <c r="D15477" t="s">
        <v>1006</v>
      </c>
      <c r="E15477" s="4">
        <v>0.36000000000000004</v>
      </c>
      <c r="F15477" t="s">
        <v>1423</v>
      </c>
      <c r="G15477" t="s">
        <v>471</v>
      </c>
      <c r="H15477" t="s">
        <v>311</v>
      </c>
      <c r="I15477" t="s">
        <v>312</v>
      </c>
      <c r="J15477" t="s">
        <v>264</v>
      </c>
      <c r="L15477" t="s">
        <v>390</v>
      </c>
      <c r="M15477" t="s">
        <v>391</v>
      </c>
      <c r="N15477" t="s">
        <v>487</v>
      </c>
    </row>
    <row r="15478" spans="1:14" x14ac:dyDescent="0.25">
      <c r="A15478" t="s">
        <v>476</v>
      </c>
      <c r="B15478" s="1">
        <v>45777</v>
      </c>
      <c r="C15478" t="s">
        <v>1005</v>
      </c>
      <c r="D15478" t="s">
        <v>1006</v>
      </c>
      <c r="E15478" s="4">
        <v>0.48000000000000004</v>
      </c>
      <c r="F15478" t="s">
        <v>1423</v>
      </c>
      <c r="G15478" t="s">
        <v>471</v>
      </c>
      <c r="H15478" t="s">
        <v>311</v>
      </c>
      <c r="I15478" t="s">
        <v>312</v>
      </c>
      <c r="J15478" t="s">
        <v>264</v>
      </c>
      <c r="L15478" t="s">
        <v>390</v>
      </c>
      <c r="M15478" t="s">
        <v>391</v>
      </c>
      <c r="N15478" t="s">
        <v>487</v>
      </c>
    </row>
    <row r="15479" spans="1:14" x14ac:dyDescent="0.25">
      <c r="A15479" t="s">
        <v>476</v>
      </c>
      <c r="B15479" s="1">
        <v>45808</v>
      </c>
      <c r="C15479" t="s">
        <v>1005</v>
      </c>
      <c r="D15479" t="s">
        <v>1006</v>
      </c>
      <c r="E15479" s="4">
        <v>0.60000000000000009</v>
      </c>
      <c r="F15479" t="s">
        <v>1423</v>
      </c>
      <c r="G15479" t="s">
        <v>471</v>
      </c>
      <c r="H15479" t="s">
        <v>311</v>
      </c>
      <c r="I15479" t="s">
        <v>312</v>
      </c>
      <c r="J15479" t="s">
        <v>264</v>
      </c>
      <c r="L15479" t="s">
        <v>390</v>
      </c>
      <c r="M15479" t="s">
        <v>391</v>
      </c>
      <c r="N15479" t="s">
        <v>487</v>
      </c>
    </row>
    <row r="15480" spans="1:14" x14ac:dyDescent="0.25">
      <c r="A15480" t="s">
        <v>476</v>
      </c>
      <c r="B15480" s="1">
        <v>45838</v>
      </c>
      <c r="C15480" t="s">
        <v>1005</v>
      </c>
      <c r="D15480" t="s">
        <v>1006</v>
      </c>
      <c r="E15480" s="4">
        <v>0.72000000000000008</v>
      </c>
      <c r="F15480" t="s">
        <v>1423</v>
      </c>
      <c r="G15480" t="s">
        <v>471</v>
      </c>
      <c r="H15480" t="s">
        <v>311</v>
      </c>
      <c r="I15480" t="s">
        <v>312</v>
      </c>
      <c r="J15480" t="s">
        <v>264</v>
      </c>
      <c r="L15480" t="s">
        <v>390</v>
      </c>
      <c r="M15480" t="s">
        <v>391</v>
      </c>
      <c r="N15480" t="s">
        <v>487</v>
      </c>
    </row>
    <row r="15481" spans="1:14" x14ac:dyDescent="0.25">
      <c r="A15481" t="s">
        <v>476</v>
      </c>
      <c r="B15481" s="1">
        <v>45869</v>
      </c>
      <c r="C15481" t="s">
        <v>1005</v>
      </c>
      <c r="D15481" t="s">
        <v>1006</v>
      </c>
      <c r="E15481" s="4">
        <v>0.84000000000000008</v>
      </c>
      <c r="F15481" t="s">
        <v>1423</v>
      </c>
      <c r="G15481" t="s">
        <v>471</v>
      </c>
      <c r="H15481" t="s">
        <v>311</v>
      </c>
      <c r="I15481" t="s">
        <v>312</v>
      </c>
      <c r="J15481" t="s">
        <v>264</v>
      </c>
      <c r="L15481" t="s">
        <v>390</v>
      </c>
      <c r="M15481" t="s">
        <v>391</v>
      </c>
      <c r="N15481" t="s">
        <v>487</v>
      </c>
    </row>
    <row r="15482" spans="1:14" x14ac:dyDescent="0.25">
      <c r="A15482" t="s">
        <v>476</v>
      </c>
      <c r="B15482" s="1">
        <v>45900</v>
      </c>
      <c r="C15482" t="s">
        <v>1005</v>
      </c>
      <c r="D15482" t="s">
        <v>1006</v>
      </c>
      <c r="E15482" s="4">
        <v>0.96000000000000008</v>
      </c>
      <c r="F15482" t="s">
        <v>1423</v>
      </c>
      <c r="G15482" t="s">
        <v>471</v>
      </c>
      <c r="H15482" t="s">
        <v>311</v>
      </c>
      <c r="I15482" t="s">
        <v>312</v>
      </c>
      <c r="J15482" t="s">
        <v>264</v>
      </c>
      <c r="L15482" t="s">
        <v>390</v>
      </c>
      <c r="M15482" t="s">
        <v>391</v>
      </c>
      <c r="N15482" t="s">
        <v>487</v>
      </c>
    </row>
    <row r="15483" spans="1:14" x14ac:dyDescent="0.25">
      <c r="A15483" t="s">
        <v>476</v>
      </c>
      <c r="B15483" s="1">
        <v>45930</v>
      </c>
      <c r="C15483" t="s">
        <v>1005</v>
      </c>
      <c r="D15483" t="s">
        <v>1006</v>
      </c>
      <c r="E15483" s="4">
        <v>1.08</v>
      </c>
      <c r="F15483" t="s">
        <v>1423</v>
      </c>
      <c r="G15483" t="s">
        <v>471</v>
      </c>
      <c r="H15483" t="s">
        <v>311</v>
      </c>
      <c r="I15483" t="s">
        <v>312</v>
      </c>
      <c r="J15483" t="s">
        <v>264</v>
      </c>
      <c r="L15483" t="s">
        <v>390</v>
      </c>
      <c r="M15483" t="s">
        <v>391</v>
      </c>
      <c r="N15483" t="s">
        <v>487</v>
      </c>
    </row>
    <row r="15484" spans="1:14" x14ac:dyDescent="0.25">
      <c r="A15484" t="s">
        <v>476</v>
      </c>
      <c r="B15484" s="1">
        <v>45961</v>
      </c>
      <c r="C15484" t="s">
        <v>1005</v>
      </c>
      <c r="D15484" t="s">
        <v>1006</v>
      </c>
      <c r="E15484" s="4">
        <v>1.2000000000000002</v>
      </c>
      <c r="F15484" t="s">
        <v>1423</v>
      </c>
      <c r="G15484" t="s">
        <v>471</v>
      </c>
      <c r="H15484" t="s">
        <v>311</v>
      </c>
      <c r="I15484" t="s">
        <v>312</v>
      </c>
      <c r="J15484" t="s">
        <v>264</v>
      </c>
      <c r="L15484" t="s">
        <v>390</v>
      </c>
      <c r="M15484" t="s">
        <v>391</v>
      </c>
      <c r="N15484" t="s">
        <v>487</v>
      </c>
    </row>
    <row r="15485" spans="1:14" x14ac:dyDescent="0.25">
      <c r="A15485" t="s">
        <v>476</v>
      </c>
      <c r="B15485" s="1">
        <v>45991</v>
      </c>
      <c r="C15485" t="s">
        <v>1005</v>
      </c>
      <c r="D15485" t="s">
        <v>1006</v>
      </c>
      <c r="E15485" s="4">
        <v>1.3200000000000003</v>
      </c>
      <c r="F15485" t="s">
        <v>1423</v>
      </c>
      <c r="G15485" t="s">
        <v>471</v>
      </c>
      <c r="H15485" t="s">
        <v>311</v>
      </c>
      <c r="I15485" t="s">
        <v>312</v>
      </c>
      <c r="J15485" t="s">
        <v>264</v>
      </c>
      <c r="L15485" t="s">
        <v>390</v>
      </c>
      <c r="M15485" t="s">
        <v>391</v>
      </c>
      <c r="N15485" t="s">
        <v>487</v>
      </c>
    </row>
    <row r="15486" spans="1:14" x14ac:dyDescent="0.25">
      <c r="A15486" t="s">
        <v>476</v>
      </c>
      <c r="B15486" s="1">
        <v>46022</v>
      </c>
      <c r="C15486" t="s">
        <v>1005</v>
      </c>
      <c r="D15486" t="s">
        <v>1006</v>
      </c>
      <c r="E15486" s="4">
        <v>1.4400000000000004</v>
      </c>
      <c r="F15486" t="s">
        <v>1423</v>
      </c>
      <c r="G15486" t="s">
        <v>471</v>
      </c>
      <c r="H15486" t="s">
        <v>311</v>
      </c>
      <c r="I15486" t="s">
        <v>312</v>
      </c>
      <c r="J15486" t="s">
        <v>264</v>
      </c>
      <c r="L15486" t="s">
        <v>390</v>
      </c>
      <c r="M15486" t="s">
        <v>391</v>
      </c>
      <c r="N15486" t="s">
        <v>487</v>
      </c>
    </row>
    <row r="15487" spans="1:14" x14ac:dyDescent="0.25">
      <c r="A15487" t="s">
        <v>476</v>
      </c>
      <c r="B15487" s="1">
        <v>45688</v>
      </c>
      <c r="C15487" t="s">
        <v>1162</v>
      </c>
      <c r="D15487" t="s">
        <v>1163</v>
      </c>
      <c r="E15487" s="4">
        <v>150</v>
      </c>
      <c r="F15487" t="s">
        <v>1423</v>
      </c>
      <c r="G15487" t="s">
        <v>471</v>
      </c>
      <c r="H15487" t="s">
        <v>311</v>
      </c>
      <c r="I15487" t="s">
        <v>312</v>
      </c>
      <c r="J15487" t="s">
        <v>264</v>
      </c>
      <c r="L15487" t="s">
        <v>390</v>
      </c>
      <c r="M15487" t="s">
        <v>391</v>
      </c>
      <c r="N15487" t="s">
        <v>477</v>
      </c>
    </row>
    <row r="15488" spans="1:14" x14ac:dyDescent="0.25">
      <c r="A15488" t="s">
        <v>476</v>
      </c>
      <c r="B15488" s="1">
        <v>45716</v>
      </c>
      <c r="C15488" t="s">
        <v>1162</v>
      </c>
      <c r="D15488" t="s">
        <v>1163</v>
      </c>
      <c r="E15488" s="4">
        <v>300</v>
      </c>
      <c r="F15488" t="s">
        <v>1423</v>
      </c>
      <c r="G15488" t="s">
        <v>471</v>
      </c>
      <c r="H15488" t="s">
        <v>311</v>
      </c>
      <c r="I15488" t="s">
        <v>312</v>
      </c>
      <c r="J15488" t="s">
        <v>264</v>
      </c>
      <c r="L15488" t="s">
        <v>390</v>
      </c>
      <c r="M15488" t="s">
        <v>391</v>
      </c>
      <c r="N15488" t="s">
        <v>477</v>
      </c>
    </row>
    <row r="15489" spans="1:14" x14ac:dyDescent="0.25">
      <c r="A15489" t="s">
        <v>476</v>
      </c>
      <c r="B15489" s="1">
        <v>45747</v>
      </c>
      <c r="C15489" t="s">
        <v>1162</v>
      </c>
      <c r="D15489" t="s">
        <v>1163</v>
      </c>
      <c r="E15489" s="4">
        <v>450</v>
      </c>
      <c r="F15489" t="s">
        <v>1423</v>
      </c>
      <c r="G15489" t="s">
        <v>471</v>
      </c>
      <c r="H15489" t="s">
        <v>311</v>
      </c>
      <c r="I15489" t="s">
        <v>312</v>
      </c>
      <c r="J15489" t="s">
        <v>264</v>
      </c>
      <c r="L15489" t="s">
        <v>390</v>
      </c>
      <c r="M15489" t="s">
        <v>391</v>
      </c>
      <c r="N15489" t="s">
        <v>477</v>
      </c>
    </row>
    <row r="15490" spans="1:14" x14ac:dyDescent="0.25">
      <c r="A15490" t="s">
        <v>476</v>
      </c>
      <c r="B15490" s="1">
        <v>45777</v>
      </c>
      <c r="C15490" t="s">
        <v>1162</v>
      </c>
      <c r="D15490" t="s">
        <v>1163</v>
      </c>
      <c r="E15490" s="4">
        <v>600</v>
      </c>
      <c r="F15490" t="s">
        <v>1423</v>
      </c>
      <c r="G15490" t="s">
        <v>471</v>
      </c>
      <c r="H15490" t="s">
        <v>311</v>
      </c>
      <c r="I15490" t="s">
        <v>312</v>
      </c>
      <c r="J15490" t="s">
        <v>264</v>
      </c>
      <c r="L15490" t="s">
        <v>390</v>
      </c>
      <c r="M15490" t="s">
        <v>391</v>
      </c>
      <c r="N15490" t="s">
        <v>477</v>
      </c>
    </row>
    <row r="15491" spans="1:14" x14ac:dyDescent="0.25">
      <c r="A15491" t="s">
        <v>476</v>
      </c>
      <c r="B15491" s="1">
        <v>45808</v>
      </c>
      <c r="C15491" t="s">
        <v>1162</v>
      </c>
      <c r="D15491" t="s">
        <v>1163</v>
      </c>
      <c r="E15491" s="4">
        <v>750</v>
      </c>
      <c r="F15491" t="s">
        <v>1423</v>
      </c>
      <c r="G15491" t="s">
        <v>471</v>
      </c>
      <c r="H15491" t="s">
        <v>311</v>
      </c>
      <c r="I15491" t="s">
        <v>312</v>
      </c>
      <c r="J15491" t="s">
        <v>264</v>
      </c>
      <c r="L15491" t="s">
        <v>390</v>
      </c>
      <c r="M15491" t="s">
        <v>391</v>
      </c>
      <c r="N15491" t="s">
        <v>477</v>
      </c>
    </row>
    <row r="15492" spans="1:14" x14ac:dyDescent="0.25">
      <c r="A15492" t="s">
        <v>476</v>
      </c>
      <c r="B15492" s="1">
        <v>45838</v>
      </c>
      <c r="C15492" t="s">
        <v>1162</v>
      </c>
      <c r="D15492" t="s">
        <v>1163</v>
      </c>
      <c r="E15492" s="4">
        <v>900</v>
      </c>
      <c r="F15492" t="s">
        <v>1423</v>
      </c>
      <c r="G15492" t="s">
        <v>471</v>
      </c>
      <c r="H15492" t="s">
        <v>311</v>
      </c>
      <c r="I15492" t="s">
        <v>312</v>
      </c>
      <c r="J15492" t="s">
        <v>264</v>
      </c>
      <c r="L15492" t="s">
        <v>390</v>
      </c>
      <c r="M15492" t="s">
        <v>391</v>
      </c>
      <c r="N15492" t="s">
        <v>477</v>
      </c>
    </row>
    <row r="15493" spans="1:14" x14ac:dyDescent="0.25">
      <c r="A15493" t="s">
        <v>476</v>
      </c>
      <c r="B15493" s="1">
        <v>45869</v>
      </c>
      <c r="C15493" t="s">
        <v>1162</v>
      </c>
      <c r="D15493" t="s">
        <v>1163</v>
      </c>
      <c r="E15493" s="4">
        <v>1050</v>
      </c>
      <c r="F15493" t="s">
        <v>1423</v>
      </c>
      <c r="G15493" t="s">
        <v>471</v>
      </c>
      <c r="H15493" t="s">
        <v>311</v>
      </c>
      <c r="I15493" t="s">
        <v>312</v>
      </c>
      <c r="J15493" t="s">
        <v>264</v>
      </c>
      <c r="L15493" t="s">
        <v>390</v>
      </c>
      <c r="M15493" t="s">
        <v>391</v>
      </c>
      <c r="N15493" t="s">
        <v>477</v>
      </c>
    </row>
    <row r="15494" spans="1:14" x14ac:dyDescent="0.25">
      <c r="A15494" t="s">
        <v>476</v>
      </c>
      <c r="B15494" s="1">
        <v>45900</v>
      </c>
      <c r="C15494" t="s">
        <v>1162</v>
      </c>
      <c r="D15494" t="s">
        <v>1163</v>
      </c>
      <c r="E15494" s="4">
        <v>1200</v>
      </c>
      <c r="F15494" t="s">
        <v>1423</v>
      </c>
      <c r="G15494" t="s">
        <v>471</v>
      </c>
      <c r="H15494" t="s">
        <v>311</v>
      </c>
      <c r="I15494" t="s">
        <v>312</v>
      </c>
      <c r="J15494" t="s">
        <v>264</v>
      </c>
      <c r="L15494" t="s">
        <v>390</v>
      </c>
      <c r="M15494" t="s">
        <v>391</v>
      </c>
      <c r="N15494" t="s">
        <v>477</v>
      </c>
    </row>
    <row r="15495" spans="1:14" x14ac:dyDescent="0.25">
      <c r="A15495" t="s">
        <v>476</v>
      </c>
      <c r="B15495" s="1">
        <v>45930</v>
      </c>
      <c r="C15495" t="s">
        <v>1162</v>
      </c>
      <c r="D15495" t="s">
        <v>1163</v>
      </c>
      <c r="E15495" s="4">
        <v>1350</v>
      </c>
      <c r="F15495" t="s">
        <v>1423</v>
      </c>
      <c r="G15495" t="s">
        <v>471</v>
      </c>
      <c r="H15495" t="s">
        <v>311</v>
      </c>
      <c r="I15495" t="s">
        <v>312</v>
      </c>
      <c r="J15495" t="s">
        <v>264</v>
      </c>
      <c r="L15495" t="s">
        <v>390</v>
      </c>
      <c r="M15495" t="s">
        <v>391</v>
      </c>
      <c r="N15495" t="s">
        <v>477</v>
      </c>
    </row>
    <row r="15496" spans="1:14" x14ac:dyDescent="0.25">
      <c r="A15496" t="s">
        <v>476</v>
      </c>
      <c r="B15496" s="1">
        <v>45961</v>
      </c>
      <c r="C15496" t="s">
        <v>1162</v>
      </c>
      <c r="D15496" t="s">
        <v>1163</v>
      </c>
      <c r="E15496" s="4">
        <v>1500</v>
      </c>
      <c r="F15496" t="s">
        <v>1423</v>
      </c>
      <c r="G15496" t="s">
        <v>471</v>
      </c>
      <c r="H15496" t="s">
        <v>311</v>
      </c>
      <c r="I15496" t="s">
        <v>312</v>
      </c>
      <c r="J15496" t="s">
        <v>264</v>
      </c>
      <c r="L15496" t="s">
        <v>390</v>
      </c>
      <c r="M15496" t="s">
        <v>391</v>
      </c>
      <c r="N15496" t="s">
        <v>477</v>
      </c>
    </row>
    <row r="15497" spans="1:14" x14ac:dyDescent="0.25">
      <c r="A15497" t="s">
        <v>476</v>
      </c>
      <c r="B15497" s="1">
        <v>45991</v>
      </c>
      <c r="C15497" t="s">
        <v>1162</v>
      </c>
      <c r="D15497" t="s">
        <v>1163</v>
      </c>
      <c r="E15497" s="4">
        <v>1650</v>
      </c>
      <c r="F15497" t="s">
        <v>1423</v>
      </c>
      <c r="G15497" t="s">
        <v>471</v>
      </c>
      <c r="H15497" t="s">
        <v>311</v>
      </c>
      <c r="I15497" t="s">
        <v>312</v>
      </c>
      <c r="J15497" t="s">
        <v>264</v>
      </c>
      <c r="L15497" t="s">
        <v>390</v>
      </c>
      <c r="M15497" t="s">
        <v>391</v>
      </c>
      <c r="N15497" t="s">
        <v>477</v>
      </c>
    </row>
    <row r="15498" spans="1:14" x14ac:dyDescent="0.25">
      <c r="A15498" t="s">
        <v>476</v>
      </c>
      <c r="B15498" s="1">
        <v>46022</v>
      </c>
      <c r="C15498" t="s">
        <v>1162</v>
      </c>
      <c r="D15498" t="s">
        <v>1163</v>
      </c>
      <c r="E15498" s="4">
        <v>1800</v>
      </c>
      <c r="F15498" t="s">
        <v>1423</v>
      </c>
      <c r="G15498" t="s">
        <v>471</v>
      </c>
      <c r="H15498" t="s">
        <v>311</v>
      </c>
      <c r="I15498" t="s">
        <v>312</v>
      </c>
      <c r="J15498" t="s">
        <v>264</v>
      </c>
      <c r="L15498" t="s">
        <v>390</v>
      </c>
      <c r="M15498" t="s">
        <v>391</v>
      </c>
      <c r="N15498" t="s">
        <v>477</v>
      </c>
    </row>
    <row r="15499" spans="1:14" x14ac:dyDescent="0.25">
      <c r="A15499" t="s">
        <v>476</v>
      </c>
      <c r="B15499" s="1">
        <v>45688</v>
      </c>
      <c r="C15499" t="s">
        <v>1285</v>
      </c>
      <c r="E15499" s="4">
        <v>3542.7100000000005</v>
      </c>
      <c r="F15499" t="s">
        <v>1423</v>
      </c>
      <c r="G15499" t="s">
        <v>471</v>
      </c>
      <c r="H15499" t="s">
        <v>316</v>
      </c>
      <c r="I15499" t="s">
        <v>275</v>
      </c>
      <c r="J15499" t="s">
        <v>274</v>
      </c>
      <c r="L15499" t="s">
        <v>400</v>
      </c>
      <c r="M15499" t="s">
        <v>401</v>
      </c>
      <c r="N15499" t="s">
        <v>489</v>
      </c>
    </row>
    <row r="15500" spans="1:14" x14ac:dyDescent="0.25">
      <c r="A15500" t="s">
        <v>476</v>
      </c>
      <c r="B15500" s="1">
        <v>45716</v>
      </c>
      <c r="C15500" t="s">
        <v>1285</v>
      </c>
      <c r="E15500" s="4">
        <v>4873.1200000000008</v>
      </c>
      <c r="F15500" t="s">
        <v>1423</v>
      </c>
      <c r="G15500" t="s">
        <v>471</v>
      </c>
      <c r="H15500" t="s">
        <v>316</v>
      </c>
      <c r="I15500" t="s">
        <v>275</v>
      </c>
      <c r="J15500" t="s">
        <v>274</v>
      </c>
      <c r="L15500" t="s">
        <v>400</v>
      </c>
      <c r="M15500" t="s">
        <v>401</v>
      </c>
      <c r="N15500" t="s">
        <v>489</v>
      </c>
    </row>
    <row r="15501" spans="1:14" x14ac:dyDescent="0.25">
      <c r="A15501" t="s">
        <v>476</v>
      </c>
      <c r="B15501" s="1">
        <v>45747</v>
      </c>
      <c r="C15501" t="s">
        <v>1285</v>
      </c>
      <c r="E15501" s="4">
        <v>6127.3500000000022</v>
      </c>
      <c r="F15501" t="s">
        <v>1423</v>
      </c>
      <c r="G15501" t="s">
        <v>471</v>
      </c>
      <c r="H15501" t="s">
        <v>316</v>
      </c>
      <c r="I15501" t="s">
        <v>275</v>
      </c>
      <c r="J15501" t="s">
        <v>274</v>
      </c>
      <c r="L15501" t="s">
        <v>400</v>
      </c>
      <c r="M15501" t="s">
        <v>401</v>
      </c>
      <c r="N15501" t="s">
        <v>489</v>
      </c>
    </row>
    <row r="15502" spans="1:14" x14ac:dyDescent="0.25">
      <c r="A15502" t="s">
        <v>476</v>
      </c>
      <c r="B15502" s="1">
        <v>45777</v>
      </c>
      <c r="C15502" t="s">
        <v>1285</v>
      </c>
      <c r="E15502" s="4">
        <v>9353.3900000000031</v>
      </c>
      <c r="F15502" t="s">
        <v>1423</v>
      </c>
      <c r="G15502" t="s">
        <v>471</v>
      </c>
      <c r="H15502" t="s">
        <v>316</v>
      </c>
      <c r="I15502" t="s">
        <v>275</v>
      </c>
      <c r="J15502" t="s">
        <v>274</v>
      </c>
      <c r="L15502" t="s">
        <v>400</v>
      </c>
      <c r="M15502" t="s">
        <v>401</v>
      </c>
      <c r="N15502" t="s">
        <v>489</v>
      </c>
    </row>
    <row r="15503" spans="1:14" x14ac:dyDescent="0.25">
      <c r="A15503" t="s">
        <v>476</v>
      </c>
      <c r="B15503" s="1">
        <v>45808</v>
      </c>
      <c r="C15503" t="s">
        <v>1285</v>
      </c>
      <c r="E15503" s="4">
        <v>10478.860000000004</v>
      </c>
      <c r="F15503" t="s">
        <v>1423</v>
      </c>
      <c r="G15503" t="s">
        <v>471</v>
      </c>
      <c r="H15503" t="s">
        <v>316</v>
      </c>
      <c r="I15503" t="s">
        <v>275</v>
      </c>
      <c r="J15503" t="s">
        <v>274</v>
      </c>
      <c r="L15503" t="s">
        <v>400</v>
      </c>
      <c r="M15503" t="s">
        <v>401</v>
      </c>
      <c r="N15503" t="s">
        <v>489</v>
      </c>
    </row>
    <row r="15504" spans="1:14" x14ac:dyDescent="0.25">
      <c r="A15504" t="s">
        <v>476</v>
      </c>
      <c r="B15504" s="1">
        <v>45838</v>
      </c>
      <c r="C15504" t="s">
        <v>1285</v>
      </c>
      <c r="E15504" s="4">
        <v>18022.010000000006</v>
      </c>
      <c r="F15504" t="s">
        <v>1423</v>
      </c>
      <c r="G15504" t="s">
        <v>471</v>
      </c>
      <c r="H15504" t="s">
        <v>316</v>
      </c>
      <c r="I15504" t="s">
        <v>275</v>
      </c>
      <c r="J15504" t="s">
        <v>274</v>
      </c>
      <c r="L15504" t="s">
        <v>400</v>
      </c>
      <c r="M15504" t="s">
        <v>401</v>
      </c>
      <c r="N15504" t="s">
        <v>489</v>
      </c>
    </row>
    <row r="15505" spans="1:14" x14ac:dyDescent="0.25">
      <c r="A15505" t="s">
        <v>476</v>
      </c>
      <c r="B15505" s="1">
        <v>45869</v>
      </c>
      <c r="C15505" t="s">
        <v>1285</v>
      </c>
      <c r="E15505" s="4">
        <v>20926.830000000009</v>
      </c>
      <c r="F15505" t="s">
        <v>1423</v>
      </c>
      <c r="G15505" t="s">
        <v>471</v>
      </c>
      <c r="H15505" t="s">
        <v>316</v>
      </c>
      <c r="I15505" t="s">
        <v>275</v>
      </c>
      <c r="J15505" t="s">
        <v>274</v>
      </c>
      <c r="L15505" t="s">
        <v>400</v>
      </c>
      <c r="M15505" t="s">
        <v>401</v>
      </c>
      <c r="N15505" t="s">
        <v>489</v>
      </c>
    </row>
    <row r="15506" spans="1:14" x14ac:dyDescent="0.25">
      <c r="A15506" t="s">
        <v>476</v>
      </c>
      <c r="B15506" s="1">
        <v>45900</v>
      </c>
      <c r="C15506" t="s">
        <v>1285</v>
      </c>
      <c r="E15506" s="4">
        <v>21830.680000000011</v>
      </c>
      <c r="F15506" t="s">
        <v>1423</v>
      </c>
      <c r="G15506" t="s">
        <v>471</v>
      </c>
      <c r="H15506" t="s">
        <v>316</v>
      </c>
      <c r="I15506" t="s">
        <v>275</v>
      </c>
      <c r="J15506" t="s">
        <v>274</v>
      </c>
      <c r="L15506" t="s">
        <v>400</v>
      </c>
      <c r="M15506" t="s">
        <v>401</v>
      </c>
      <c r="N15506" t="s">
        <v>489</v>
      </c>
    </row>
    <row r="15507" spans="1:14" x14ac:dyDescent="0.25">
      <c r="A15507" t="s">
        <v>476</v>
      </c>
      <c r="B15507" s="1">
        <v>45930</v>
      </c>
      <c r="C15507" t="s">
        <v>1285</v>
      </c>
      <c r="E15507" s="4">
        <v>22662.320000000011</v>
      </c>
      <c r="F15507" t="s">
        <v>1423</v>
      </c>
      <c r="G15507" t="s">
        <v>471</v>
      </c>
      <c r="H15507" t="s">
        <v>316</v>
      </c>
      <c r="I15507" t="s">
        <v>275</v>
      </c>
      <c r="J15507" t="s">
        <v>274</v>
      </c>
      <c r="L15507" t="s">
        <v>400</v>
      </c>
      <c r="M15507" t="s">
        <v>401</v>
      </c>
      <c r="N15507" t="s">
        <v>489</v>
      </c>
    </row>
    <row r="15508" spans="1:14" x14ac:dyDescent="0.25">
      <c r="A15508" t="s">
        <v>476</v>
      </c>
      <c r="B15508" s="1">
        <v>45961</v>
      </c>
      <c r="C15508" t="s">
        <v>1285</v>
      </c>
      <c r="E15508" s="4">
        <v>25244.780000000013</v>
      </c>
      <c r="F15508" t="s">
        <v>1423</v>
      </c>
      <c r="G15508" t="s">
        <v>471</v>
      </c>
      <c r="H15508" t="s">
        <v>316</v>
      </c>
      <c r="I15508" t="s">
        <v>275</v>
      </c>
      <c r="J15508" t="s">
        <v>274</v>
      </c>
      <c r="L15508" t="s">
        <v>400</v>
      </c>
      <c r="M15508" t="s">
        <v>401</v>
      </c>
      <c r="N15508" t="s">
        <v>489</v>
      </c>
    </row>
    <row r="15509" spans="1:14" x14ac:dyDescent="0.25">
      <c r="A15509" t="s">
        <v>476</v>
      </c>
      <c r="B15509" s="1">
        <v>45991</v>
      </c>
      <c r="C15509" t="s">
        <v>1285</v>
      </c>
      <c r="E15509" s="4">
        <v>25935.410000000014</v>
      </c>
      <c r="F15509" t="s">
        <v>1423</v>
      </c>
      <c r="G15509" t="s">
        <v>471</v>
      </c>
      <c r="H15509" t="s">
        <v>316</v>
      </c>
      <c r="I15509" t="s">
        <v>275</v>
      </c>
      <c r="J15509" t="s">
        <v>274</v>
      </c>
      <c r="L15509" t="s">
        <v>400</v>
      </c>
      <c r="M15509" t="s">
        <v>401</v>
      </c>
      <c r="N15509" t="s">
        <v>489</v>
      </c>
    </row>
    <row r="15510" spans="1:14" x14ac:dyDescent="0.25">
      <c r="A15510" t="s">
        <v>476</v>
      </c>
      <c r="B15510" s="1">
        <v>46022</v>
      </c>
      <c r="C15510" t="s">
        <v>1285</v>
      </c>
      <c r="E15510" s="4">
        <v>32611.510000000017</v>
      </c>
      <c r="F15510" t="s">
        <v>1423</v>
      </c>
      <c r="G15510" t="s">
        <v>471</v>
      </c>
      <c r="H15510" t="s">
        <v>316</v>
      </c>
      <c r="I15510" t="s">
        <v>275</v>
      </c>
      <c r="J15510" t="s">
        <v>274</v>
      </c>
      <c r="L15510" t="s">
        <v>400</v>
      </c>
      <c r="M15510" t="s">
        <v>401</v>
      </c>
      <c r="N15510" t="s">
        <v>489</v>
      </c>
    </row>
    <row r="15511" spans="1:14" x14ac:dyDescent="0.25">
      <c r="A15511" t="s">
        <v>476</v>
      </c>
      <c r="B15511" s="1">
        <v>45688</v>
      </c>
      <c r="C15511" t="s">
        <v>27</v>
      </c>
      <c r="D15511" t="s">
        <v>1032</v>
      </c>
      <c r="E15511" s="4">
        <v>-406000.00000000012</v>
      </c>
      <c r="F15511" t="s">
        <v>1423</v>
      </c>
      <c r="G15511" t="s">
        <v>471</v>
      </c>
      <c r="H15511" t="s">
        <v>288</v>
      </c>
      <c r="I15511" t="s">
        <v>26</v>
      </c>
      <c r="J15511" t="s">
        <v>243</v>
      </c>
      <c r="L15511" t="s">
        <v>368</v>
      </c>
      <c r="M15511" t="s">
        <v>369</v>
      </c>
      <c r="N15511" t="s">
        <v>485</v>
      </c>
    </row>
    <row r="15512" spans="1:14" x14ac:dyDescent="0.25">
      <c r="A15512" t="s">
        <v>476</v>
      </c>
      <c r="B15512" s="1">
        <v>45716</v>
      </c>
      <c r="C15512" t="s">
        <v>27</v>
      </c>
      <c r="D15512" t="s">
        <v>1032</v>
      </c>
      <c r="E15512" s="4">
        <v>-1102000</v>
      </c>
      <c r="F15512" t="s">
        <v>1423</v>
      </c>
      <c r="G15512" t="s">
        <v>471</v>
      </c>
      <c r="H15512" t="s">
        <v>288</v>
      </c>
      <c r="I15512" t="s">
        <v>26</v>
      </c>
      <c r="J15512" t="s">
        <v>243</v>
      </c>
      <c r="L15512" t="s">
        <v>368</v>
      </c>
      <c r="M15512" t="s">
        <v>369</v>
      </c>
      <c r="N15512" t="s">
        <v>485</v>
      </c>
    </row>
    <row r="15513" spans="1:14" x14ac:dyDescent="0.25">
      <c r="A15513" t="s">
        <v>476</v>
      </c>
      <c r="B15513" s="1">
        <v>45747</v>
      </c>
      <c r="C15513" t="s">
        <v>27</v>
      </c>
      <c r="D15513" t="s">
        <v>1032</v>
      </c>
      <c r="E15513" s="4">
        <v>-1508000</v>
      </c>
      <c r="F15513" t="s">
        <v>1423</v>
      </c>
      <c r="G15513" t="s">
        <v>471</v>
      </c>
      <c r="H15513" t="s">
        <v>288</v>
      </c>
      <c r="I15513" t="s">
        <v>26</v>
      </c>
      <c r="J15513" t="s">
        <v>243</v>
      </c>
      <c r="L15513" t="s">
        <v>368</v>
      </c>
      <c r="M15513" t="s">
        <v>369</v>
      </c>
      <c r="N15513" t="s">
        <v>485</v>
      </c>
    </row>
    <row r="15514" spans="1:14" x14ac:dyDescent="0.25">
      <c r="A15514" t="s">
        <v>476</v>
      </c>
      <c r="B15514" s="1">
        <v>45777</v>
      </c>
      <c r="C15514" t="s">
        <v>27</v>
      </c>
      <c r="D15514" t="s">
        <v>1032</v>
      </c>
      <c r="E15514" s="4">
        <v>-2262000</v>
      </c>
      <c r="F15514" t="s">
        <v>1423</v>
      </c>
      <c r="G15514" t="s">
        <v>471</v>
      </c>
      <c r="H15514" t="s">
        <v>288</v>
      </c>
      <c r="I15514" t="s">
        <v>26</v>
      </c>
      <c r="J15514" t="s">
        <v>243</v>
      </c>
      <c r="L15514" t="s">
        <v>368</v>
      </c>
      <c r="M15514" t="s">
        <v>369</v>
      </c>
      <c r="N15514" t="s">
        <v>485</v>
      </c>
    </row>
    <row r="15515" spans="1:14" x14ac:dyDescent="0.25">
      <c r="A15515" t="s">
        <v>476</v>
      </c>
      <c r="B15515" s="1">
        <v>45808</v>
      </c>
      <c r="C15515" t="s">
        <v>27</v>
      </c>
      <c r="D15515" t="s">
        <v>1032</v>
      </c>
      <c r="E15515" s="4">
        <v>-2668000</v>
      </c>
      <c r="F15515" t="s">
        <v>1423</v>
      </c>
      <c r="G15515" t="s">
        <v>471</v>
      </c>
      <c r="H15515" t="s">
        <v>288</v>
      </c>
      <c r="I15515" t="s">
        <v>26</v>
      </c>
      <c r="J15515" t="s">
        <v>243</v>
      </c>
      <c r="L15515" t="s">
        <v>368</v>
      </c>
      <c r="M15515" t="s">
        <v>369</v>
      </c>
      <c r="N15515" t="s">
        <v>485</v>
      </c>
    </row>
    <row r="15516" spans="1:14" x14ac:dyDescent="0.25">
      <c r="A15516" t="s">
        <v>476</v>
      </c>
      <c r="B15516" s="1">
        <v>45838</v>
      </c>
      <c r="C15516" t="s">
        <v>27</v>
      </c>
      <c r="D15516" t="s">
        <v>1032</v>
      </c>
      <c r="E15516" s="4">
        <v>-3016000</v>
      </c>
      <c r="F15516" t="s">
        <v>1423</v>
      </c>
      <c r="G15516" t="s">
        <v>471</v>
      </c>
      <c r="H15516" t="s">
        <v>288</v>
      </c>
      <c r="I15516" t="s">
        <v>26</v>
      </c>
      <c r="J15516" t="s">
        <v>243</v>
      </c>
      <c r="L15516" t="s">
        <v>368</v>
      </c>
      <c r="M15516" t="s">
        <v>369</v>
      </c>
      <c r="N15516" t="s">
        <v>485</v>
      </c>
    </row>
    <row r="15517" spans="1:14" x14ac:dyDescent="0.25">
      <c r="A15517" t="s">
        <v>476</v>
      </c>
      <c r="B15517" s="1">
        <v>45869</v>
      </c>
      <c r="C15517" t="s">
        <v>27</v>
      </c>
      <c r="D15517" t="s">
        <v>1032</v>
      </c>
      <c r="E15517" s="4">
        <v>-3364000</v>
      </c>
      <c r="F15517" t="s">
        <v>1423</v>
      </c>
      <c r="G15517" t="s">
        <v>471</v>
      </c>
      <c r="H15517" t="s">
        <v>288</v>
      </c>
      <c r="I15517" t="s">
        <v>26</v>
      </c>
      <c r="J15517" t="s">
        <v>243</v>
      </c>
      <c r="L15517" t="s">
        <v>368</v>
      </c>
      <c r="M15517" t="s">
        <v>369</v>
      </c>
      <c r="N15517" t="s">
        <v>485</v>
      </c>
    </row>
    <row r="15518" spans="1:14" x14ac:dyDescent="0.25">
      <c r="A15518" t="s">
        <v>476</v>
      </c>
      <c r="B15518" s="1">
        <v>45900</v>
      </c>
      <c r="C15518" t="s">
        <v>27</v>
      </c>
      <c r="D15518" t="s">
        <v>1032</v>
      </c>
      <c r="E15518" s="4">
        <v>-3596000</v>
      </c>
      <c r="F15518" t="s">
        <v>1423</v>
      </c>
      <c r="G15518" t="s">
        <v>471</v>
      </c>
      <c r="H15518" t="s">
        <v>288</v>
      </c>
      <c r="I15518" t="s">
        <v>26</v>
      </c>
      <c r="J15518" t="s">
        <v>243</v>
      </c>
      <c r="L15518" t="s">
        <v>368</v>
      </c>
      <c r="M15518" t="s">
        <v>369</v>
      </c>
      <c r="N15518" t="s">
        <v>485</v>
      </c>
    </row>
    <row r="15519" spans="1:14" x14ac:dyDescent="0.25">
      <c r="A15519" t="s">
        <v>476</v>
      </c>
      <c r="B15519" s="1">
        <v>45930</v>
      </c>
      <c r="C15519" t="s">
        <v>27</v>
      </c>
      <c r="D15519" t="s">
        <v>1032</v>
      </c>
      <c r="E15519" s="4">
        <v>-4118000</v>
      </c>
      <c r="F15519" t="s">
        <v>1423</v>
      </c>
      <c r="G15519" t="s">
        <v>471</v>
      </c>
      <c r="H15519" t="s">
        <v>288</v>
      </c>
      <c r="I15519" t="s">
        <v>26</v>
      </c>
      <c r="J15519" t="s">
        <v>243</v>
      </c>
      <c r="L15519" t="s">
        <v>368</v>
      </c>
      <c r="M15519" t="s">
        <v>369</v>
      </c>
      <c r="N15519" t="s">
        <v>485</v>
      </c>
    </row>
    <row r="15520" spans="1:14" x14ac:dyDescent="0.25">
      <c r="A15520" t="s">
        <v>476</v>
      </c>
      <c r="B15520" s="1">
        <v>45961</v>
      </c>
      <c r="C15520" t="s">
        <v>27</v>
      </c>
      <c r="D15520" t="s">
        <v>1032</v>
      </c>
      <c r="E15520" s="4">
        <v>-4872000</v>
      </c>
      <c r="F15520" t="s">
        <v>1423</v>
      </c>
      <c r="G15520" t="s">
        <v>471</v>
      </c>
      <c r="H15520" t="s">
        <v>288</v>
      </c>
      <c r="I15520" t="s">
        <v>26</v>
      </c>
      <c r="J15520" t="s">
        <v>243</v>
      </c>
      <c r="L15520" t="s">
        <v>368</v>
      </c>
      <c r="M15520" t="s">
        <v>369</v>
      </c>
      <c r="N15520" t="s">
        <v>485</v>
      </c>
    </row>
    <row r="15521" spans="1:14" x14ac:dyDescent="0.25">
      <c r="A15521" t="s">
        <v>476</v>
      </c>
      <c r="B15521" s="1">
        <v>45991</v>
      </c>
      <c r="C15521" t="s">
        <v>27</v>
      </c>
      <c r="D15521" t="s">
        <v>1032</v>
      </c>
      <c r="E15521" s="4">
        <v>-5278000</v>
      </c>
      <c r="F15521" t="s">
        <v>1423</v>
      </c>
      <c r="G15521" t="s">
        <v>471</v>
      </c>
      <c r="H15521" t="s">
        <v>288</v>
      </c>
      <c r="I15521" t="s">
        <v>26</v>
      </c>
      <c r="J15521" t="s">
        <v>243</v>
      </c>
      <c r="L15521" t="s">
        <v>368</v>
      </c>
      <c r="M15521" t="s">
        <v>369</v>
      </c>
      <c r="N15521" t="s">
        <v>485</v>
      </c>
    </row>
    <row r="15522" spans="1:14" x14ac:dyDescent="0.25">
      <c r="A15522" t="s">
        <v>476</v>
      </c>
      <c r="B15522" s="1">
        <v>46022</v>
      </c>
      <c r="C15522" t="s">
        <v>27</v>
      </c>
      <c r="D15522" t="s">
        <v>1032</v>
      </c>
      <c r="E15522" s="4">
        <v>-5800000</v>
      </c>
      <c r="F15522" t="s">
        <v>1423</v>
      </c>
      <c r="G15522" t="s">
        <v>471</v>
      </c>
      <c r="H15522" t="s">
        <v>288</v>
      </c>
      <c r="I15522" t="s">
        <v>26</v>
      </c>
      <c r="J15522" t="s">
        <v>243</v>
      </c>
      <c r="L15522" t="s">
        <v>368</v>
      </c>
      <c r="M15522" t="s">
        <v>369</v>
      </c>
      <c r="N15522" t="s">
        <v>485</v>
      </c>
    </row>
    <row r="15523" spans="1:14" x14ac:dyDescent="0.25">
      <c r="A15523" t="s">
        <v>476</v>
      </c>
      <c r="B15523" s="1">
        <v>45747</v>
      </c>
      <c r="C15523" t="s">
        <v>32</v>
      </c>
      <c r="D15523" t="s">
        <v>1475</v>
      </c>
      <c r="E15523" s="4">
        <v>-20000</v>
      </c>
      <c r="F15523" t="s">
        <v>1423</v>
      </c>
      <c r="G15523" t="s">
        <v>471</v>
      </c>
      <c r="H15523" t="s">
        <v>288</v>
      </c>
      <c r="I15523" t="s">
        <v>26</v>
      </c>
      <c r="J15523" t="s">
        <v>243</v>
      </c>
      <c r="L15523" t="s">
        <v>368</v>
      </c>
      <c r="M15523" t="s">
        <v>369</v>
      </c>
      <c r="N15523" t="s">
        <v>480</v>
      </c>
    </row>
    <row r="15524" spans="1:14" x14ac:dyDescent="0.25">
      <c r="A15524" t="s">
        <v>476</v>
      </c>
      <c r="B15524" s="1">
        <v>45777</v>
      </c>
      <c r="C15524" t="s">
        <v>32</v>
      </c>
      <c r="D15524" t="s">
        <v>1475</v>
      </c>
      <c r="E15524" s="4">
        <v>-20000</v>
      </c>
      <c r="F15524" t="s">
        <v>1423</v>
      </c>
      <c r="G15524" t="s">
        <v>471</v>
      </c>
      <c r="H15524" t="s">
        <v>288</v>
      </c>
      <c r="I15524" t="s">
        <v>26</v>
      </c>
      <c r="J15524" t="s">
        <v>243</v>
      </c>
      <c r="L15524" t="s">
        <v>368</v>
      </c>
      <c r="M15524" t="s">
        <v>369</v>
      </c>
      <c r="N15524" t="s">
        <v>480</v>
      </c>
    </row>
    <row r="15525" spans="1:14" x14ac:dyDescent="0.25">
      <c r="A15525" t="s">
        <v>476</v>
      </c>
      <c r="B15525" s="1">
        <v>45808</v>
      </c>
      <c r="C15525" t="s">
        <v>32</v>
      </c>
      <c r="D15525" t="s">
        <v>1475</v>
      </c>
      <c r="E15525" s="4">
        <v>-20000</v>
      </c>
      <c r="F15525" t="s">
        <v>1423</v>
      </c>
      <c r="G15525" t="s">
        <v>471</v>
      </c>
      <c r="H15525" t="s">
        <v>288</v>
      </c>
      <c r="I15525" t="s">
        <v>26</v>
      </c>
      <c r="J15525" t="s">
        <v>243</v>
      </c>
      <c r="L15525" t="s">
        <v>368</v>
      </c>
      <c r="M15525" t="s">
        <v>369</v>
      </c>
      <c r="N15525" t="s">
        <v>480</v>
      </c>
    </row>
    <row r="15526" spans="1:14" x14ac:dyDescent="0.25">
      <c r="A15526" t="s">
        <v>476</v>
      </c>
      <c r="B15526" s="1">
        <v>45838</v>
      </c>
      <c r="C15526" t="s">
        <v>32</v>
      </c>
      <c r="D15526" t="s">
        <v>1475</v>
      </c>
      <c r="E15526" s="4">
        <v>-20000</v>
      </c>
      <c r="F15526" t="s">
        <v>1423</v>
      </c>
      <c r="G15526" t="s">
        <v>471</v>
      </c>
      <c r="H15526" t="s">
        <v>288</v>
      </c>
      <c r="I15526" t="s">
        <v>26</v>
      </c>
      <c r="J15526" t="s">
        <v>243</v>
      </c>
      <c r="L15526" t="s">
        <v>368</v>
      </c>
      <c r="M15526" t="s">
        <v>369</v>
      </c>
      <c r="N15526" t="s">
        <v>480</v>
      </c>
    </row>
    <row r="15527" spans="1:14" x14ac:dyDescent="0.25">
      <c r="A15527" t="s">
        <v>476</v>
      </c>
      <c r="B15527" s="1">
        <v>45869</v>
      </c>
      <c r="C15527" t="s">
        <v>32</v>
      </c>
      <c r="D15527" t="s">
        <v>1475</v>
      </c>
      <c r="E15527" s="4">
        <v>-20000</v>
      </c>
      <c r="F15527" t="s">
        <v>1423</v>
      </c>
      <c r="G15527" t="s">
        <v>471</v>
      </c>
      <c r="H15527" t="s">
        <v>288</v>
      </c>
      <c r="I15527" t="s">
        <v>26</v>
      </c>
      <c r="J15527" t="s">
        <v>243</v>
      </c>
      <c r="L15527" t="s">
        <v>368</v>
      </c>
      <c r="M15527" t="s">
        <v>369</v>
      </c>
      <c r="N15527" t="s">
        <v>480</v>
      </c>
    </row>
    <row r="15528" spans="1:14" x14ac:dyDescent="0.25">
      <c r="A15528" t="s">
        <v>476</v>
      </c>
      <c r="B15528" s="1">
        <v>45900</v>
      </c>
      <c r="C15528" t="s">
        <v>32</v>
      </c>
      <c r="D15528" t="s">
        <v>1475</v>
      </c>
      <c r="E15528" s="4">
        <v>-20000</v>
      </c>
      <c r="F15528" t="s">
        <v>1423</v>
      </c>
      <c r="G15528" t="s">
        <v>471</v>
      </c>
      <c r="H15528" t="s">
        <v>288</v>
      </c>
      <c r="I15528" t="s">
        <v>26</v>
      </c>
      <c r="J15528" t="s">
        <v>243</v>
      </c>
      <c r="L15528" t="s">
        <v>368</v>
      </c>
      <c r="M15528" t="s">
        <v>369</v>
      </c>
      <c r="N15528" t="s">
        <v>480</v>
      </c>
    </row>
    <row r="15529" spans="1:14" x14ac:dyDescent="0.25">
      <c r="A15529" t="s">
        <v>476</v>
      </c>
      <c r="B15529" s="1">
        <v>45930</v>
      </c>
      <c r="C15529" t="s">
        <v>32</v>
      </c>
      <c r="D15529" t="s">
        <v>1475</v>
      </c>
      <c r="E15529" s="4">
        <v>-20000</v>
      </c>
      <c r="F15529" t="s">
        <v>1423</v>
      </c>
      <c r="G15529" t="s">
        <v>471</v>
      </c>
      <c r="H15529" t="s">
        <v>288</v>
      </c>
      <c r="I15529" t="s">
        <v>26</v>
      </c>
      <c r="J15529" t="s">
        <v>243</v>
      </c>
      <c r="L15529" t="s">
        <v>368</v>
      </c>
      <c r="M15529" t="s">
        <v>369</v>
      </c>
      <c r="N15529" t="s">
        <v>480</v>
      </c>
    </row>
    <row r="15530" spans="1:14" x14ac:dyDescent="0.25">
      <c r="A15530" t="s">
        <v>476</v>
      </c>
      <c r="B15530" s="1">
        <v>45961</v>
      </c>
      <c r="C15530" t="s">
        <v>32</v>
      </c>
      <c r="D15530" t="s">
        <v>1475</v>
      </c>
      <c r="E15530" s="4">
        <v>-20000</v>
      </c>
      <c r="F15530" t="s">
        <v>1423</v>
      </c>
      <c r="G15530" t="s">
        <v>471</v>
      </c>
      <c r="H15530" t="s">
        <v>288</v>
      </c>
      <c r="I15530" t="s">
        <v>26</v>
      </c>
      <c r="J15530" t="s">
        <v>243</v>
      </c>
      <c r="L15530" t="s">
        <v>368</v>
      </c>
      <c r="M15530" t="s">
        <v>369</v>
      </c>
      <c r="N15530" t="s">
        <v>480</v>
      </c>
    </row>
    <row r="15531" spans="1:14" x14ac:dyDescent="0.25">
      <c r="A15531" t="s">
        <v>476</v>
      </c>
      <c r="B15531" s="1">
        <v>45991</v>
      </c>
      <c r="C15531" t="s">
        <v>32</v>
      </c>
      <c r="D15531" t="s">
        <v>1475</v>
      </c>
      <c r="E15531" s="4">
        <v>-50000</v>
      </c>
      <c r="F15531" t="s">
        <v>1423</v>
      </c>
      <c r="G15531" t="s">
        <v>471</v>
      </c>
      <c r="H15531" t="s">
        <v>288</v>
      </c>
      <c r="I15531" t="s">
        <v>26</v>
      </c>
      <c r="J15531" t="s">
        <v>243</v>
      </c>
      <c r="L15531" t="s">
        <v>368</v>
      </c>
      <c r="M15531" t="s">
        <v>369</v>
      </c>
      <c r="N15531" t="s">
        <v>480</v>
      </c>
    </row>
    <row r="15532" spans="1:14" x14ac:dyDescent="0.25">
      <c r="A15532" t="s">
        <v>476</v>
      </c>
      <c r="B15532" s="1">
        <v>46022</v>
      </c>
      <c r="C15532" t="s">
        <v>32</v>
      </c>
      <c r="D15532" t="s">
        <v>1475</v>
      </c>
      <c r="E15532" s="4">
        <v>-50000</v>
      </c>
      <c r="F15532" t="s">
        <v>1423</v>
      </c>
      <c r="G15532" t="s">
        <v>471</v>
      </c>
      <c r="H15532" t="s">
        <v>288</v>
      </c>
      <c r="I15532" t="s">
        <v>26</v>
      </c>
      <c r="J15532" t="s">
        <v>243</v>
      </c>
      <c r="L15532" t="s">
        <v>368</v>
      </c>
      <c r="M15532" t="s">
        <v>369</v>
      </c>
      <c r="N15532" t="s">
        <v>480</v>
      </c>
    </row>
    <row r="15533" spans="1:14" x14ac:dyDescent="0.25">
      <c r="A15533" t="s">
        <v>476</v>
      </c>
      <c r="B15533" s="1">
        <v>45808</v>
      </c>
      <c r="C15533" t="s">
        <v>32</v>
      </c>
      <c r="D15533" t="s">
        <v>1476</v>
      </c>
      <c r="E15533" s="4">
        <v>-75000</v>
      </c>
      <c r="F15533" t="s">
        <v>1423</v>
      </c>
      <c r="G15533" t="s">
        <v>471</v>
      </c>
      <c r="H15533" t="s">
        <v>288</v>
      </c>
      <c r="I15533" t="s">
        <v>26</v>
      </c>
      <c r="J15533" t="s">
        <v>243</v>
      </c>
      <c r="L15533" t="s">
        <v>368</v>
      </c>
      <c r="M15533" t="s">
        <v>369</v>
      </c>
      <c r="N15533" t="s">
        <v>480</v>
      </c>
    </row>
    <row r="15534" spans="1:14" x14ac:dyDescent="0.25">
      <c r="A15534" t="s">
        <v>476</v>
      </c>
      <c r="B15534" s="1">
        <v>45838</v>
      </c>
      <c r="C15534" t="s">
        <v>32</v>
      </c>
      <c r="D15534" t="s">
        <v>1476</v>
      </c>
      <c r="E15534" s="4">
        <v>-75000</v>
      </c>
      <c r="F15534" t="s">
        <v>1423</v>
      </c>
      <c r="G15534" t="s">
        <v>471</v>
      </c>
      <c r="H15534" t="s">
        <v>288</v>
      </c>
      <c r="I15534" t="s">
        <v>26</v>
      </c>
      <c r="J15534" t="s">
        <v>243</v>
      </c>
      <c r="L15534" t="s">
        <v>368</v>
      </c>
      <c r="M15534" t="s">
        <v>369</v>
      </c>
      <c r="N15534" t="s">
        <v>480</v>
      </c>
    </row>
    <row r="15535" spans="1:14" x14ac:dyDescent="0.25">
      <c r="A15535" t="s">
        <v>476</v>
      </c>
      <c r="B15535" s="1">
        <v>45869</v>
      </c>
      <c r="C15535" t="s">
        <v>32</v>
      </c>
      <c r="D15535" t="s">
        <v>1476</v>
      </c>
      <c r="E15535" s="4">
        <v>-75000</v>
      </c>
      <c r="F15535" t="s">
        <v>1423</v>
      </c>
      <c r="G15535" t="s">
        <v>471</v>
      </c>
      <c r="H15535" t="s">
        <v>288</v>
      </c>
      <c r="I15535" t="s">
        <v>26</v>
      </c>
      <c r="J15535" t="s">
        <v>243</v>
      </c>
      <c r="L15535" t="s">
        <v>368</v>
      </c>
      <c r="M15535" t="s">
        <v>369</v>
      </c>
      <c r="N15535" t="s">
        <v>480</v>
      </c>
    </row>
    <row r="15536" spans="1:14" x14ac:dyDescent="0.25">
      <c r="A15536" t="s">
        <v>476</v>
      </c>
      <c r="B15536" s="1">
        <v>45900</v>
      </c>
      <c r="C15536" t="s">
        <v>32</v>
      </c>
      <c r="D15536" t="s">
        <v>1476</v>
      </c>
      <c r="E15536" s="4">
        <v>-75000</v>
      </c>
      <c r="F15536" t="s">
        <v>1423</v>
      </c>
      <c r="G15536" t="s">
        <v>471</v>
      </c>
      <c r="H15536" t="s">
        <v>288</v>
      </c>
      <c r="I15536" t="s">
        <v>26</v>
      </c>
      <c r="J15536" t="s">
        <v>243</v>
      </c>
      <c r="L15536" t="s">
        <v>368</v>
      </c>
      <c r="M15536" t="s">
        <v>369</v>
      </c>
      <c r="N15536" t="s">
        <v>480</v>
      </c>
    </row>
    <row r="15537" spans="1:14" x14ac:dyDescent="0.25">
      <c r="A15537" t="s">
        <v>476</v>
      </c>
      <c r="B15537" s="1">
        <v>45930</v>
      </c>
      <c r="C15537" t="s">
        <v>32</v>
      </c>
      <c r="D15537" t="s">
        <v>1476</v>
      </c>
      <c r="E15537" s="4">
        <v>-75000</v>
      </c>
      <c r="F15537" t="s">
        <v>1423</v>
      </c>
      <c r="G15537" t="s">
        <v>471</v>
      </c>
      <c r="H15537" t="s">
        <v>288</v>
      </c>
      <c r="I15537" t="s">
        <v>26</v>
      </c>
      <c r="J15537" t="s">
        <v>243</v>
      </c>
      <c r="L15537" t="s">
        <v>368</v>
      </c>
      <c r="M15537" t="s">
        <v>369</v>
      </c>
      <c r="N15537" t="s">
        <v>480</v>
      </c>
    </row>
    <row r="15538" spans="1:14" x14ac:dyDescent="0.25">
      <c r="A15538" t="s">
        <v>476</v>
      </c>
      <c r="B15538" s="1">
        <v>45961</v>
      </c>
      <c r="C15538" t="s">
        <v>32</v>
      </c>
      <c r="D15538" t="s">
        <v>1476</v>
      </c>
      <c r="E15538" s="4">
        <v>-75000</v>
      </c>
      <c r="F15538" t="s">
        <v>1423</v>
      </c>
      <c r="G15538" t="s">
        <v>471</v>
      </c>
      <c r="H15538" t="s">
        <v>288</v>
      </c>
      <c r="I15538" t="s">
        <v>26</v>
      </c>
      <c r="J15538" t="s">
        <v>243</v>
      </c>
      <c r="L15538" t="s">
        <v>368</v>
      </c>
      <c r="M15538" t="s">
        <v>369</v>
      </c>
      <c r="N15538" t="s">
        <v>480</v>
      </c>
    </row>
    <row r="15539" spans="1:14" x14ac:dyDescent="0.25">
      <c r="A15539" t="s">
        <v>476</v>
      </c>
      <c r="B15539" s="1">
        <v>45991</v>
      </c>
      <c r="C15539" t="s">
        <v>32</v>
      </c>
      <c r="D15539" t="s">
        <v>1476</v>
      </c>
      <c r="E15539" s="4">
        <v>-75000</v>
      </c>
      <c r="F15539" t="s">
        <v>1423</v>
      </c>
      <c r="G15539" t="s">
        <v>471</v>
      </c>
      <c r="H15539" t="s">
        <v>288</v>
      </c>
      <c r="I15539" t="s">
        <v>26</v>
      </c>
      <c r="J15539" t="s">
        <v>243</v>
      </c>
      <c r="L15539" t="s">
        <v>368</v>
      </c>
      <c r="M15539" t="s">
        <v>369</v>
      </c>
      <c r="N15539" t="s">
        <v>480</v>
      </c>
    </row>
    <row r="15540" spans="1:14" x14ac:dyDescent="0.25">
      <c r="A15540" t="s">
        <v>476</v>
      </c>
      <c r="B15540" s="1">
        <v>46022</v>
      </c>
      <c r="C15540" t="s">
        <v>32</v>
      </c>
      <c r="D15540" t="s">
        <v>1476</v>
      </c>
      <c r="E15540" s="4">
        <v>-75000</v>
      </c>
      <c r="F15540" t="s">
        <v>1423</v>
      </c>
      <c r="G15540" t="s">
        <v>471</v>
      </c>
      <c r="H15540" t="s">
        <v>288</v>
      </c>
      <c r="I15540" t="s">
        <v>26</v>
      </c>
      <c r="J15540" t="s">
        <v>243</v>
      </c>
      <c r="L15540" t="s">
        <v>368</v>
      </c>
      <c r="M15540" t="s">
        <v>369</v>
      </c>
      <c r="N15540" t="s">
        <v>480</v>
      </c>
    </row>
    <row r="15541" spans="1:14" x14ac:dyDescent="0.25">
      <c r="A15541" t="s">
        <v>476</v>
      </c>
      <c r="B15541" s="1">
        <v>45688</v>
      </c>
      <c r="C15541" t="s">
        <v>33</v>
      </c>
      <c r="D15541" t="s">
        <v>1043</v>
      </c>
      <c r="E15541" s="4">
        <v>-833.33333333333337</v>
      </c>
      <c r="F15541" t="s">
        <v>1423</v>
      </c>
      <c r="G15541" t="s">
        <v>471</v>
      </c>
      <c r="H15541" t="s">
        <v>288</v>
      </c>
      <c r="I15541" t="s">
        <v>26</v>
      </c>
      <c r="J15541" t="s">
        <v>243</v>
      </c>
      <c r="L15541" t="s">
        <v>368</v>
      </c>
      <c r="M15541" t="s">
        <v>369</v>
      </c>
      <c r="N15541" t="s">
        <v>480</v>
      </c>
    </row>
    <row r="15542" spans="1:14" x14ac:dyDescent="0.25">
      <c r="A15542" t="s">
        <v>476</v>
      </c>
      <c r="B15542" s="1">
        <v>45716</v>
      </c>
      <c r="C15542" t="s">
        <v>33</v>
      </c>
      <c r="D15542" t="s">
        <v>1043</v>
      </c>
      <c r="E15542" s="4">
        <v>-1666.6666666666667</v>
      </c>
      <c r="F15542" t="s">
        <v>1423</v>
      </c>
      <c r="G15542" t="s">
        <v>471</v>
      </c>
      <c r="H15542" t="s">
        <v>288</v>
      </c>
      <c r="I15542" t="s">
        <v>26</v>
      </c>
      <c r="J15542" t="s">
        <v>243</v>
      </c>
      <c r="L15542" t="s">
        <v>368</v>
      </c>
      <c r="M15542" t="s">
        <v>369</v>
      </c>
      <c r="N15542" t="s">
        <v>480</v>
      </c>
    </row>
    <row r="15543" spans="1:14" x14ac:dyDescent="0.25">
      <c r="A15543" t="s">
        <v>476</v>
      </c>
      <c r="B15543" s="1">
        <v>45747</v>
      </c>
      <c r="C15543" t="s">
        <v>33</v>
      </c>
      <c r="D15543" t="s">
        <v>1043</v>
      </c>
      <c r="E15543" s="4">
        <v>-2500</v>
      </c>
      <c r="F15543" t="s">
        <v>1423</v>
      </c>
      <c r="G15543" t="s">
        <v>471</v>
      </c>
      <c r="H15543" t="s">
        <v>288</v>
      </c>
      <c r="I15543" t="s">
        <v>26</v>
      </c>
      <c r="J15543" t="s">
        <v>243</v>
      </c>
      <c r="L15543" t="s">
        <v>368</v>
      </c>
      <c r="M15543" t="s">
        <v>369</v>
      </c>
      <c r="N15543" t="s">
        <v>480</v>
      </c>
    </row>
    <row r="15544" spans="1:14" x14ac:dyDescent="0.25">
      <c r="A15544" t="s">
        <v>476</v>
      </c>
      <c r="B15544" s="1">
        <v>45777</v>
      </c>
      <c r="C15544" t="s">
        <v>33</v>
      </c>
      <c r="D15544" t="s">
        <v>1043</v>
      </c>
      <c r="E15544" s="4">
        <v>-3333.3333333333335</v>
      </c>
      <c r="F15544" t="s">
        <v>1423</v>
      </c>
      <c r="G15544" t="s">
        <v>471</v>
      </c>
      <c r="H15544" t="s">
        <v>288</v>
      </c>
      <c r="I15544" t="s">
        <v>26</v>
      </c>
      <c r="J15544" t="s">
        <v>243</v>
      </c>
      <c r="L15544" t="s">
        <v>368</v>
      </c>
      <c r="M15544" t="s">
        <v>369</v>
      </c>
      <c r="N15544" t="s">
        <v>480</v>
      </c>
    </row>
    <row r="15545" spans="1:14" x14ac:dyDescent="0.25">
      <c r="A15545" t="s">
        <v>476</v>
      </c>
      <c r="B15545" s="1">
        <v>45808</v>
      </c>
      <c r="C15545" t="s">
        <v>33</v>
      </c>
      <c r="D15545" t="s">
        <v>1043</v>
      </c>
      <c r="E15545" s="4">
        <v>-4166.666666666667</v>
      </c>
      <c r="F15545" t="s">
        <v>1423</v>
      </c>
      <c r="G15545" t="s">
        <v>471</v>
      </c>
      <c r="H15545" t="s">
        <v>288</v>
      </c>
      <c r="I15545" t="s">
        <v>26</v>
      </c>
      <c r="J15545" t="s">
        <v>243</v>
      </c>
      <c r="L15545" t="s">
        <v>368</v>
      </c>
      <c r="M15545" t="s">
        <v>369</v>
      </c>
      <c r="N15545" t="s">
        <v>480</v>
      </c>
    </row>
    <row r="15546" spans="1:14" x14ac:dyDescent="0.25">
      <c r="A15546" t="s">
        <v>476</v>
      </c>
      <c r="B15546" s="1">
        <v>45838</v>
      </c>
      <c r="C15546" t="s">
        <v>33</v>
      </c>
      <c r="D15546" t="s">
        <v>1043</v>
      </c>
      <c r="E15546" s="4">
        <v>-5000</v>
      </c>
      <c r="F15546" t="s">
        <v>1423</v>
      </c>
      <c r="G15546" t="s">
        <v>471</v>
      </c>
      <c r="H15546" t="s">
        <v>288</v>
      </c>
      <c r="I15546" t="s">
        <v>26</v>
      </c>
      <c r="J15546" t="s">
        <v>243</v>
      </c>
      <c r="L15546" t="s">
        <v>368</v>
      </c>
      <c r="M15546" t="s">
        <v>369</v>
      </c>
      <c r="N15546" t="s">
        <v>480</v>
      </c>
    </row>
    <row r="15547" spans="1:14" x14ac:dyDescent="0.25">
      <c r="A15547" t="s">
        <v>476</v>
      </c>
      <c r="B15547" s="1">
        <v>45869</v>
      </c>
      <c r="C15547" t="s">
        <v>33</v>
      </c>
      <c r="D15547" t="s">
        <v>1043</v>
      </c>
      <c r="E15547" s="4">
        <v>-5833.333333333333</v>
      </c>
      <c r="F15547" t="s">
        <v>1423</v>
      </c>
      <c r="G15547" t="s">
        <v>471</v>
      </c>
      <c r="H15547" t="s">
        <v>288</v>
      </c>
      <c r="I15547" t="s">
        <v>26</v>
      </c>
      <c r="J15547" t="s">
        <v>243</v>
      </c>
      <c r="L15547" t="s">
        <v>368</v>
      </c>
      <c r="M15547" t="s">
        <v>369</v>
      </c>
      <c r="N15547" t="s">
        <v>480</v>
      </c>
    </row>
    <row r="15548" spans="1:14" x14ac:dyDescent="0.25">
      <c r="A15548" t="s">
        <v>476</v>
      </c>
      <c r="B15548" s="1">
        <v>45900</v>
      </c>
      <c r="C15548" t="s">
        <v>33</v>
      </c>
      <c r="D15548" t="s">
        <v>1043</v>
      </c>
      <c r="E15548" s="4">
        <v>-6666.6666666666661</v>
      </c>
      <c r="F15548" t="s">
        <v>1423</v>
      </c>
      <c r="G15548" t="s">
        <v>471</v>
      </c>
      <c r="H15548" t="s">
        <v>288</v>
      </c>
      <c r="I15548" t="s">
        <v>26</v>
      </c>
      <c r="J15548" t="s">
        <v>243</v>
      </c>
      <c r="L15548" t="s">
        <v>368</v>
      </c>
      <c r="M15548" t="s">
        <v>369</v>
      </c>
      <c r="N15548" t="s">
        <v>480</v>
      </c>
    </row>
    <row r="15549" spans="1:14" x14ac:dyDescent="0.25">
      <c r="A15549" t="s">
        <v>476</v>
      </c>
      <c r="B15549" s="1">
        <v>45930</v>
      </c>
      <c r="C15549" t="s">
        <v>33</v>
      </c>
      <c r="D15549" t="s">
        <v>1043</v>
      </c>
      <c r="E15549" s="4">
        <v>-7499.9999999999991</v>
      </c>
      <c r="F15549" t="s">
        <v>1423</v>
      </c>
      <c r="G15549" t="s">
        <v>471</v>
      </c>
      <c r="H15549" t="s">
        <v>288</v>
      </c>
      <c r="I15549" t="s">
        <v>26</v>
      </c>
      <c r="J15549" t="s">
        <v>243</v>
      </c>
      <c r="L15549" t="s">
        <v>368</v>
      </c>
      <c r="M15549" t="s">
        <v>369</v>
      </c>
      <c r="N15549" t="s">
        <v>480</v>
      </c>
    </row>
    <row r="15550" spans="1:14" x14ac:dyDescent="0.25">
      <c r="A15550" t="s">
        <v>476</v>
      </c>
      <c r="B15550" s="1">
        <v>45961</v>
      </c>
      <c r="C15550" t="s">
        <v>33</v>
      </c>
      <c r="D15550" t="s">
        <v>1043</v>
      </c>
      <c r="E15550" s="4">
        <v>-8333.3333333333321</v>
      </c>
      <c r="F15550" t="s">
        <v>1423</v>
      </c>
      <c r="G15550" t="s">
        <v>471</v>
      </c>
      <c r="H15550" t="s">
        <v>288</v>
      </c>
      <c r="I15550" t="s">
        <v>26</v>
      </c>
      <c r="J15550" t="s">
        <v>243</v>
      </c>
      <c r="L15550" t="s">
        <v>368</v>
      </c>
      <c r="M15550" t="s">
        <v>369</v>
      </c>
      <c r="N15550" t="s">
        <v>480</v>
      </c>
    </row>
    <row r="15551" spans="1:14" x14ac:dyDescent="0.25">
      <c r="A15551" t="s">
        <v>476</v>
      </c>
      <c r="B15551" s="1">
        <v>45991</v>
      </c>
      <c r="C15551" t="s">
        <v>33</v>
      </c>
      <c r="D15551" t="s">
        <v>1043</v>
      </c>
      <c r="E15551" s="4">
        <v>-9166.6666666666661</v>
      </c>
      <c r="F15551" t="s">
        <v>1423</v>
      </c>
      <c r="G15551" t="s">
        <v>471</v>
      </c>
      <c r="H15551" t="s">
        <v>288</v>
      </c>
      <c r="I15551" t="s">
        <v>26</v>
      </c>
      <c r="J15551" t="s">
        <v>243</v>
      </c>
      <c r="L15551" t="s">
        <v>368</v>
      </c>
      <c r="M15551" t="s">
        <v>369</v>
      </c>
      <c r="N15551" t="s">
        <v>480</v>
      </c>
    </row>
    <row r="15552" spans="1:14" x14ac:dyDescent="0.25">
      <c r="A15552" t="s">
        <v>476</v>
      </c>
      <c r="B15552" s="1">
        <v>46022</v>
      </c>
      <c r="C15552" t="s">
        <v>33</v>
      </c>
      <c r="D15552" t="s">
        <v>1043</v>
      </c>
      <c r="E15552" s="4">
        <v>-10000</v>
      </c>
      <c r="F15552" t="s">
        <v>1423</v>
      </c>
      <c r="G15552" t="s">
        <v>471</v>
      </c>
      <c r="H15552" t="s">
        <v>288</v>
      </c>
      <c r="I15552" t="s">
        <v>26</v>
      </c>
      <c r="J15552" t="s">
        <v>243</v>
      </c>
      <c r="L15552" t="s">
        <v>368</v>
      </c>
      <c r="M15552" t="s">
        <v>369</v>
      </c>
      <c r="N15552" t="s">
        <v>480</v>
      </c>
    </row>
    <row r="15553" spans="1:14" x14ac:dyDescent="0.25">
      <c r="A15553" t="s">
        <v>476</v>
      </c>
      <c r="B15553" s="1">
        <v>45688</v>
      </c>
      <c r="C15553" t="s">
        <v>25</v>
      </c>
      <c r="D15553" t="s">
        <v>1049</v>
      </c>
      <c r="E15553" s="4">
        <v>-20000</v>
      </c>
      <c r="F15553" t="s">
        <v>1423</v>
      </c>
      <c r="G15553" t="s">
        <v>471</v>
      </c>
      <c r="H15553" t="s">
        <v>244</v>
      </c>
      <c r="I15553" t="s">
        <v>245</v>
      </c>
      <c r="J15553" t="s">
        <v>244</v>
      </c>
      <c r="L15553" t="s">
        <v>368</v>
      </c>
      <c r="M15553" t="s">
        <v>369</v>
      </c>
      <c r="N15553" t="s">
        <v>480</v>
      </c>
    </row>
    <row r="15554" spans="1:14" x14ac:dyDescent="0.25">
      <c r="A15554" t="s">
        <v>476</v>
      </c>
      <c r="B15554" s="1">
        <v>45716</v>
      </c>
      <c r="C15554" t="s">
        <v>25</v>
      </c>
      <c r="D15554" t="s">
        <v>1049</v>
      </c>
      <c r="E15554" s="4">
        <v>-40000</v>
      </c>
      <c r="F15554" t="s">
        <v>1423</v>
      </c>
      <c r="G15554" t="s">
        <v>471</v>
      </c>
      <c r="H15554" t="s">
        <v>244</v>
      </c>
      <c r="I15554" t="s">
        <v>245</v>
      </c>
      <c r="J15554" t="s">
        <v>244</v>
      </c>
      <c r="L15554" t="s">
        <v>368</v>
      </c>
      <c r="M15554" t="s">
        <v>369</v>
      </c>
      <c r="N15554" t="s">
        <v>480</v>
      </c>
    </row>
    <row r="15555" spans="1:14" x14ac:dyDescent="0.25">
      <c r="A15555" t="s">
        <v>476</v>
      </c>
      <c r="B15555" s="1">
        <v>45747</v>
      </c>
      <c r="C15555" t="s">
        <v>25</v>
      </c>
      <c r="D15555" t="s">
        <v>1049</v>
      </c>
      <c r="E15555" s="4">
        <v>-60000</v>
      </c>
      <c r="F15555" t="s">
        <v>1423</v>
      </c>
      <c r="G15555" t="s">
        <v>471</v>
      </c>
      <c r="H15555" t="s">
        <v>244</v>
      </c>
      <c r="I15555" t="s">
        <v>245</v>
      </c>
      <c r="J15555" t="s">
        <v>244</v>
      </c>
      <c r="L15555" t="s">
        <v>368</v>
      </c>
      <c r="M15555" t="s">
        <v>369</v>
      </c>
      <c r="N15555" t="s">
        <v>480</v>
      </c>
    </row>
    <row r="15556" spans="1:14" x14ac:dyDescent="0.25">
      <c r="A15556" t="s">
        <v>476</v>
      </c>
      <c r="B15556" s="1">
        <v>45777</v>
      </c>
      <c r="C15556" t="s">
        <v>25</v>
      </c>
      <c r="D15556" t="s">
        <v>1049</v>
      </c>
      <c r="E15556" s="4">
        <v>-80000</v>
      </c>
      <c r="F15556" t="s">
        <v>1423</v>
      </c>
      <c r="G15556" t="s">
        <v>471</v>
      </c>
      <c r="H15556" t="s">
        <v>244</v>
      </c>
      <c r="I15556" t="s">
        <v>245</v>
      </c>
      <c r="J15556" t="s">
        <v>244</v>
      </c>
      <c r="L15556" t="s">
        <v>368</v>
      </c>
      <c r="M15556" t="s">
        <v>369</v>
      </c>
      <c r="N15556" t="s">
        <v>480</v>
      </c>
    </row>
    <row r="15557" spans="1:14" x14ac:dyDescent="0.25">
      <c r="A15557" t="s">
        <v>476</v>
      </c>
      <c r="B15557" s="1">
        <v>45808</v>
      </c>
      <c r="C15557" t="s">
        <v>25</v>
      </c>
      <c r="D15557" t="s">
        <v>1049</v>
      </c>
      <c r="E15557" s="4">
        <v>-88000</v>
      </c>
      <c r="F15557" t="s">
        <v>1423</v>
      </c>
      <c r="G15557" t="s">
        <v>471</v>
      </c>
      <c r="H15557" t="s">
        <v>244</v>
      </c>
      <c r="I15557" t="s">
        <v>245</v>
      </c>
      <c r="J15557" t="s">
        <v>244</v>
      </c>
      <c r="L15557" t="s">
        <v>368</v>
      </c>
      <c r="M15557" t="s">
        <v>369</v>
      </c>
      <c r="N15557" t="s">
        <v>480</v>
      </c>
    </row>
    <row r="15558" spans="1:14" x14ac:dyDescent="0.25">
      <c r="A15558" t="s">
        <v>476</v>
      </c>
      <c r="B15558" s="1">
        <v>45838</v>
      </c>
      <c r="C15558" t="s">
        <v>25</v>
      </c>
      <c r="D15558" t="s">
        <v>1049</v>
      </c>
      <c r="E15558" s="4">
        <v>-96000</v>
      </c>
      <c r="F15558" t="s">
        <v>1423</v>
      </c>
      <c r="G15558" t="s">
        <v>471</v>
      </c>
      <c r="H15558" t="s">
        <v>244</v>
      </c>
      <c r="I15558" t="s">
        <v>245</v>
      </c>
      <c r="J15558" t="s">
        <v>244</v>
      </c>
      <c r="L15558" t="s">
        <v>368</v>
      </c>
      <c r="M15558" t="s">
        <v>369</v>
      </c>
      <c r="N15558" t="s">
        <v>480</v>
      </c>
    </row>
    <row r="15559" spans="1:14" x14ac:dyDescent="0.25">
      <c r="A15559" t="s">
        <v>476</v>
      </c>
      <c r="B15559" s="1">
        <v>45869</v>
      </c>
      <c r="C15559" t="s">
        <v>25</v>
      </c>
      <c r="D15559" t="s">
        <v>1049</v>
      </c>
      <c r="E15559" s="4">
        <v>-104000</v>
      </c>
      <c r="F15559" t="s">
        <v>1423</v>
      </c>
      <c r="G15559" t="s">
        <v>471</v>
      </c>
      <c r="H15559" t="s">
        <v>244</v>
      </c>
      <c r="I15559" t="s">
        <v>245</v>
      </c>
      <c r="J15559" t="s">
        <v>244</v>
      </c>
      <c r="L15559" t="s">
        <v>368</v>
      </c>
      <c r="M15559" t="s">
        <v>369</v>
      </c>
      <c r="N15559" t="s">
        <v>480</v>
      </c>
    </row>
    <row r="15560" spans="1:14" x14ac:dyDescent="0.25">
      <c r="A15560" t="s">
        <v>476</v>
      </c>
      <c r="B15560" s="1">
        <v>45900</v>
      </c>
      <c r="C15560" t="s">
        <v>25</v>
      </c>
      <c r="D15560" t="s">
        <v>1049</v>
      </c>
      <c r="E15560" s="4">
        <v>-108000</v>
      </c>
      <c r="F15560" t="s">
        <v>1423</v>
      </c>
      <c r="G15560" t="s">
        <v>471</v>
      </c>
      <c r="H15560" t="s">
        <v>244</v>
      </c>
      <c r="I15560" t="s">
        <v>245</v>
      </c>
      <c r="J15560" t="s">
        <v>244</v>
      </c>
      <c r="L15560" t="s">
        <v>368</v>
      </c>
      <c r="M15560" t="s">
        <v>369</v>
      </c>
      <c r="N15560" t="s">
        <v>480</v>
      </c>
    </row>
    <row r="15561" spans="1:14" x14ac:dyDescent="0.25">
      <c r="A15561" t="s">
        <v>476</v>
      </c>
      <c r="B15561" s="1">
        <v>45930</v>
      </c>
      <c r="C15561" t="s">
        <v>25</v>
      </c>
      <c r="D15561" t="s">
        <v>1049</v>
      </c>
      <c r="E15561" s="4">
        <v>-116000</v>
      </c>
      <c r="F15561" t="s">
        <v>1423</v>
      </c>
      <c r="G15561" t="s">
        <v>471</v>
      </c>
      <c r="H15561" t="s">
        <v>244</v>
      </c>
      <c r="I15561" t="s">
        <v>245</v>
      </c>
      <c r="J15561" t="s">
        <v>244</v>
      </c>
      <c r="L15561" t="s">
        <v>368</v>
      </c>
      <c r="M15561" t="s">
        <v>369</v>
      </c>
      <c r="N15561" t="s">
        <v>480</v>
      </c>
    </row>
    <row r="15562" spans="1:14" x14ac:dyDescent="0.25">
      <c r="A15562" t="s">
        <v>476</v>
      </c>
      <c r="B15562" s="1">
        <v>45961</v>
      </c>
      <c r="C15562" t="s">
        <v>25</v>
      </c>
      <c r="D15562" t="s">
        <v>1049</v>
      </c>
      <c r="E15562" s="4">
        <v>-124000</v>
      </c>
      <c r="F15562" t="s">
        <v>1423</v>
      </c>
      <c r="G15562" t="s">
        <v>471</v>
      </c>
      <c r="H15562" t="s">
        <v>244</v>
      </c>
      <c r="I15562" t="s">
        <v>245</v>
      </c>
      <c r="J15562" t="s">
        <v>244</v>
      </c>
      <c r="L15562" t="s">
        <v>368</v>
      </c>
      <c r="M15562" t="s">
        <v>369</v>
      </c>
      <c r="N15562" t="s">
        <v>480</v>
      </c>
    </row>
    <row r="15563" spans="1:14" x14ac:dyDescent="0.25">
      <c r="A15563" t="s">
        <v>476</v>
      </c>
      <c r="B15563" s="1">
        <v>45991</v>
      </c>
      <c r="C15563" t="s">
        <v>25</v>
      </c>
      <c r="D15563" t="s">
        <v>1049</v>
      </c>
      <c r="E15563" s="4">
        <v>-132000</v>
      </c>
      <c r="F15563" t="s">
        <v>1423</v>
      </c>
      <c r="G15563" t="s">
        <v>471</v>
      </c>
      <c r="H15563" t="s">
        <v>244</v>
      </c>
      <c r="I15563" t="s">
        <v>245</v>
      </c>
      <c r="J15563" t="s">
        <v>244</v>
      </c>
      <c r="L15563" t="s">
        <v>368</v>
      </c>
      <c r="M15563" t="s">
        <v>369</v>
      </c>
      <c r="N15563" t="s">
        <v>480</v>
      </c>
    </row>
    <row r="15564" spans="1:14" x14ac:dyDescent="0.25">
      <c r="A15564" t="s">
        <v>476</v>
      </c>
      <c r="B15564" s="1">
        <v>46022</v>
      </c>
      <c r="C15564" t="s">
        <v>25</v>
      </c>
      <c r="D15564" t="s">
        <v>1049</v>
      </c>
      <c r="E15564" s="4">
        <v>-140000</v>
      </c>
      <c r="F15564" t="s">
        <v>1423</v>
      </c>
      <c r="G15564" t="s">
        <v>471</v>
      </c>
      <c r="H15564" t="s">
        <v>244</v>
      </c>
      <c r="I15564" t="s">
        <v>245</v>
      </c>
      <c r="J15564" t="s">
        <v>244</v>
      </c>
      <c r="L15564" t="s">
        <v>368</v>
      </c>
      <c r="M15564" t="s">
        <v>369</v>
      </c>
      <c r="N15564" t="s">
        <v>480</v>
      </c>
    </row>
    <row r="15565" spans="1:14" x14ac:dyDescent="0.25">
      <c r="A15565" t="s">
        <v>476</v>
      </c>
      <c r="B15565" s="1">
        <v>45808</v>
      </c>
      <c r="C15565" t="s">
        <v>1084</v>
      </c>
      <c r="D15565" t="s">
        <v>1085</v>
      </c>
      <c r="E15565" s="4">
        <v>-350000</v>
      </c>
      <c r="F15565" t="s">
        <v>1423</v>
      </c>
      <c r="G15565" t="s">
        <v>471</v>
      </c>
      <c r="H15565" t="s">
        <v>248</v>
      </c>
      <c r="I15565" t="s">
        <v>249</v>
      </c>
      <c r="J15565" t="s">
        <v>248</v>
      </c>
      <c r="K15565" t="s">
        <v>1086</v>
      </c>
      <c r="L15565" t="s">
        <v>372</v>
      </c>
      <c r="M15565" t="s">
        <v>373</v>
      </c>
      <c r="N15565" t="s">
        <v>488</v>
      </c>
    </row>
    <row r="15566" spans="1:14" x14ac:dyDescent="0.25">
      <c r="A15566" t="s">
        <v>476</v>
      </c>
      <c r="B15566" s="1">
        <v>45838</v>
      </c>
      <c r="C15566" t="s">
        <v>1084</v>
      </c>
      <c r="D15566" t="s">
        <v>1085</v>
      </c>
      <c r="E15566" s="4">
        <v>-350000</v>
      </c>
      <c r="F15566" t="s">
        <v>1423</v>
      </c>
      <c r="G15566" t="s">
        <v>471</v>
      </c>
      <c r="H15566" t="s">
        <v>248</v>
      </c>
      <c r="I15566" t="s">
        <v>249</v>
      </c>
      <c r="J15566" t="s">
        <v>248</v>
      </c>
      <c r="K15566" t="s">
        <v>1086</v>
      </c>
      <c r="L15566" t="s">
        <v>372</v>
      </c>
      <c r="M15566" t="s">
        <v>373</v>
      </c>
      <c r="N15566" t="s">
        <v>488</v>
      </c>
    </row>
    <row r="15567" spans="1:14" x14ac:dyDescent="0.25">
      <c r="A15567" t="s">
        <v>476</v>
      </c>
      <c r="B15567" s="1">
        <v>45869</v>
      </c>
      <c r="C15567" t="s">
        <v>1084</v>
      </c>
      <c r="D15567" t="s">
        <v>1085</v>
      </c>
      <c r="E15567" s="4">
        <v>-350000</v>
      </c>
      <c r="F15567" t="s">
        <v>1423</v>
      </c>
      <c r="G15567" t="s">
        <v>471</v>
      </c>
      <c r="H15567" t="s">
        <v>248</v>
      </c>
      <c r="I15567" t="s">
        <v>249</v>
      </c>
      <c r="J15567" t="s">
        <v>248</v>
      </c>
      <c r="K15567" t="s">
        <v>1086</v>
      </c>
      <c r="L15567" t="s">
        <v>372</v>
      </c>
      <c r="M15567" t="s">
        <v>373</v>
      </c>
      <c r="N15567" t="s">
        <v>488</v>
      </c>
    </row>
    <row r="15568" spans="1:14" x14ac:dyDescent="0.25">
      <c r="A15568" t="s">
        <v>476</v>
      </c>
      <c r="B15568" s="1">
        <v>45900</v>
      </c>
      <c r="C15568" t="s">
        <v>1084</v>
      </c>
      <c r="D15568" t="s">
        <v>1085</v>
      </c>
      <c r="E15568" s="4">
        <v>-350000</v>
      </c>
      <c r="F15568" t="s">
        <v>1423</v>
      </c>
      <c r="G15568" t="s">
        <v>471</v>
      </c>
      <c r="H15568" t="s">
        <v>248</v>
      </c>
      <c r="I15568" t="s">
        <v>249</v>
      </c>
      <c r="J15568" t="s">
        <v>248</v>
      </c>
      <c r="K15568" t="s">
        <v>1086</v>
      </c>
      <c r="L15568" t="s">
        <v>372</v>
      </c>
      <c r="M15568" t="s">
        <v>373</v>
      </c>
      <c r="N15568" t="s">
        <v>488</v>
      </c>
    </row>
    <row r="15569" spans="1:14" x14ac:dyDescent="0.25">
      <c r="A15569" t="s">
        <v>476</v>
      </c>
      <c r="B15569" s="1">
        <v>45930</v>
      </c>
      <c r="C15569" t="s">
        <v>1084</v>
      </c>
      <c r="D15569" t="s">
        <v>1085</v>
      </c>
      <c r="E15569" s="4">
        <v>-350000</v>
      </c>
      <c r="F15569" t="s">
        <v>1423</v>
      </c>
      <c r="G15569" t="s">
        <v>471</v>
      </c>
      <c r="H15569" t="s">
        <v>248</v>
      </c>
      <c r="I15569" t="s">
        <v>249</v>
      </c>
      <c r="J15569" t="s">
        <v>248</v>
      </c>
      <c r="K15569" t="s">
        <v>1086</v>
      </c>
      <c r="L15569" t="s">
        <v>372</v>
      </c>
      <c r="M15569" t="s">
        <v>373</v>
      </c>
      <c r="N15569" t="s">
        <v>488</v>
      </c>
    </row>
    <row r="15570" spans="1:14" x14ac:dyDescent="0.25">
      <c r="A15570" t="s">
        <v>476</v>
      </c>
      <c r="B15570" s="1">
        <v>45961</v>
      </c>
      <c r="C15570" t="s">
        <v>1084</v>
      </c>
      <c r="D15570" t="s">
        <v>1085</v>
      </c>
      <c r="E15570" s="4">
        <v>-350000</v>
      </c>
      <c r="F15570" t="s">
        <v>1423</v>
      </c>
      <c r="G15570" t="s">
        <v>471</v>
      </c>
      <c r="H15570" t="s">
        <v>248</v>
      </c>
      <c r="I15570" t="s">
        <v>249</v>
      </c>
      <c r="J15570" t="s">
        <v>248</v>
      </c>
      <c r="K15570" t="s">
        <v>1086</v>
      </c>
      <c r="L15570" t="s">
        <v>372</v>
      </c>
      <c r="M15570" t="s">
        <v>373</v>
      </c>
      <c r="N15570" t="s">
        <v>488</v>
      </c>
    </row>
    <row r="15571" spans="1:14" x14ac:dyDescent="0.25">
      <c r="A15571" t="s">
        <v>476</v>
      </c>
      <c r="B15571" s="1">
        <v>45991</v>
      </c>
      <c r="C15571" t="s">
        <v>1084</v>
      </c>
      <c r="D15571" t="s">
        <v>1085</v>
      </c>
      <c r="E15571" s="4">
        <v>-700000</v>
      </c>
      <c r="F15571" t="s">
        <v>1423</v>
      </c>
      <c r="G15571" t="s">
        <v>471</v>
      </c>
      <c r="H15571" t="s">
        <v>248</v>
      </c>
      <c r="I15571" t="s">
        <v>249</v>
      </c>
      <c r="J15571" t="s">
        <v>248</v>
      </c>
      <c r="K15571" t="s">
        <v>1086</v>
      </c>
      <c r="L15571" t="s">
        <v>372</v>
      </c>
      <c r="M15571" t="s">
        <v>373</v>
      </c>
      <c r="N15571" t="s">
        <v>488</v>
      </c>
    </row>
    <row r="15572" spans="1:14" x14ac:dyDescent="0.25">
      <c r="A15572" t="s">
        <v>476</v>
      </c>
      <c r="B15572" s="1">
        <v>46022</v>
      </c>
      <c r="C15572" t="s">
        <v>1084</v>
      </c>
      <c r="D15572" t="s">
        <v>1085</v>
      </c>
      <c r="E15572" s="4">
        <v>-700000</v>
      </c>
      <c r="F15572" t="s">
        <v>1423</v>
      </c>
      <c r="G15572" t="s">
        <v>471</v>
      </c>
      <c r="H15572" t="s">
        <v>248</v>
      </c>
      <c r="I15572" t="s">
        <v>249</v>
      </c>
      <c r="J15572" t="s">
        <v>248</v>
      </c>
      <c r="K15572" t="s">
        <v>1086</v>
      </c>
      <c r="L15572" t="s">
        <v>372</v>
      </c>
      <c r="M15572" t="s">
        <v>373</v>
      </c>
      <c r="N15572" t="s">
        <v>488</v>
      </c>
    </row>
    <row r="15573" spans="1:14" x14ac:dyDescent="0.25">
      <c r="A15573" t="s">
        <v>476</v>
      </c>
      <c r="B15573" s="1">
        <v>45777</v>
      </c>
      <c r="C15573" t="s">
        <v>1089</v>
      </c>
      <c r="D15573" t="s">
        <v>1090</v>
      </c>
      <c r="E15573" s="4">
        <v>-75000</v>
      </c>
      <c r="F15573" t="s">
        <v>1423</v>
      </c>
      <c r="G15573" t="s">
        <v>471</v>
      </c>
      <c r="H15573" t="s">
        <v>248</v>
      </c>
      <c r="I15573" t="s">
        <v>249</v>
      </c>
      <c r="J15573" t="s">
        <v>248</v>
      </c>
      <c r="K15573" t="s">
        <v>1086</v>
      </c>
      <c r="L15573" t="s">
        <v>372</v>
      </c>
      <c r="M15573" t="s">
        <v>373</v>
      </c>
      <c r="N15573" t="s">
        <v>488</v>
      </c>
    </row>
    <row r="15574" spans="1:14" x14ac:dyDescent="0.25">
      <c r="A15574" t="s">
        <v>476</v>
      </c>
      <c r="B15574" s="1">
        <v>45808</v>
      </c>
      <c r="C15574" t="s">
        <v>1089</v>
      </c>
      <c r="D15574" t="s">
        <v>1090</v>
      </c>
      <c r="E15574" s="4">
        <v>-75000</v>
      </c>
      <c r="F15574" t="s">
        <v>1423</v>
      </c>
      <c r="G15574" t="s">
        <v>471</v>
      </c>
      <c r="H15574" t="s">
        <v>248</v>
      </c>
      <c r="I15574" t="s">
        <v>249</v>
      </c>
      <c r="J15574" t="s">
        <v>248</v>
      </c>
      <c r="K15574" t="s">
        <v>1086</v>
      </c>
      <c r="L15574" t="s">
        <v>372</v>
      </c>
      <c r="M15574" t="s">
        <v>373</v>
      </c>
      <c r="N15574" t="s">
        <v>488</v>
      </c>
    </row>
    <row r="15575" spans="1:14" x14ac:dyDescent="0.25">
      <c r="A15575" t="s">
        <v>476</v>
      </c>
      <c r="B15575" s="1">
        <v>45838</v>
      </c>
      <c r="C15575" t="s">
        <v>1089</v>
      </c>
      <c r="D15575" t="s">
        <v>1090</v>
      </c>
      <c r="E15575" s="4">
        <v>-75000</v>
      </c>
      <c r="F15575" t="s">
        <v>1423</v>
      </c>
      <c r="G15575" t="s">
        <v>471</v>
      </c>
      <c r="H15575" t="s">
        <v>248</v>
      </c>
      <c r="I15575" t="s">
        <v>249</v>
      </c>
      <c r="J15575" t="s">
        <v>248</v>
      </c>
      <c r="K15575" t="s">
        <v>1086</v>
      </c>
      <c r="L15575" t="s">
        <v>372</v>
      </c>
      <c r="M15575" t="s">
        <v>373</v>
      </c>
      <c r="N15575" t="s">
        <v>488</v>
      </c>
    </row>
    <row r="15576" spans="1:14" x14ac:dyDescent="0.25">
      <c r="A15576" t="s">
        <v>476</v>
      </c>
      <c r="B15576" s="1">
        <v>45869</v>
      </c>
      <c r="C15576" t="s">
        <v>1089</v>
      </c>
      <c r="D15576" t="s">
        <v>1090</v>
      </c>
      <c r="E15576" s="4">
        <v>-75000</v>
      </c>
      <c r="F15576" t="s">
        <v>1423</v>
      </c>
      <c r="G15576" t="s">
        <v>471</v>
      </c>
      <c r="H15576" t="s">
        <v>248</v>
      </c>
      <c r="I15576" t="s">
        <v>249</v>
      </c>
      <c r="J15576" t="s">
        <v>248</v>
      </c>
      <c r="K15576" t="s">
        <v>1086</v>
      </c>
      <c r="L15576" t="s">
        <v>372</v>
      </c>
      <c r="M15576" t="s">
        <v>373</v>
      </c>
      <c r="N15576" t="s">
        <v>488</v>
      </c>
    </row>
    <row r="15577" spans="1:14" x14ac:dyDescent="0.25">
      <c r="A15577" t="s">
        <v>476</v>
      </c>
      <c r="B15577" s="1">
        <v>45900</v>
      </c>
      <c r="C15577" t="s">
        <v>1089</v>
      </c>
      <c r="D15577" t="s">
        <v>1090</v>
      </c>
      <c r="E15577" s="4">
        <v>-75000</v>
      </c>
      <c r="F15577" t="s">
        <v>1423</v>
      </c>
      <c r="G15577" t="s">
        <v>471</v>
      </c>
      <c r="H15577" t="s">
        <v>248</v>
      </c>
      <c r="I15577" t="s">
        <v>249</v>
      </c>
      <c r="J15577" t="s">
        <v>248</v>
      </c>
      <c r="K15577" t="s">
        <v>1086</v>
      </c>
      <c r="L15577" t="s">
        <v>372</v>
      </c>
      <c r="M15577" t="s">
        <v>373</v>
      </c>
      <c r="N15577" t="s">
        <v>488</v>
      </c>
    </row>
    <row r="15578" spans="1:14" x14ac:dyDescent="0.25">
      <c r="A15578" t="s">
        <v>476</v>
      </c>
      <c r="B15578" s="1">
        <v>45930</v>
      </c>
      <c r="C15578" t="s">
        <v>1089</v>
      </c>
      <c r="D15578" t="s">
        <v>1090</v>
      </c>
      <c r="E15578" s="4">
        <v>-75000</v>
      </c>
      <c r="F15578" t="s">
        <v>1423</v>
      </c>
      <c r="G15578" t="s">
        <v>471</v>
      </c>
      <c r="H15578" t="s">
        <v>248</v>
      </c>
      <c r="I15578" t="s">
        <v>249</v>
      </c>
      <c r="J15578" t="s">
        <v>248</v>
      </c>
      <c r="K15578" t="s">
        <v>1086</v>
      </c>
      <c r="L15578" t="s">
        <v>372</v>
      </c>
      <c r="M15578" t="s">
        <v>373</v>
      </c>
      <c r="N15578" t="s">
        <v>488</v>
      </c>
    </row>
    <row r="15579" spans="1:14" x14ac:dyDescent="0.25">
      <c r="A15579" t="s">
        <v>476</v>
      </c>
      <c r="B15579" s="1">
        <v>45961</v>
      </c>
      <c r="C15579" t="s">
        <v>1089</v>
      </c>
      <c r="D15579" t="s">
        <v>1090</v>
      </c>
      <c r="E15579" s="4">
        <v>-75000</v>
      </c>
      <c r="F15579" t="s">
        <v>1423</v>
      </c>
      <c r="G15579" t="s">
        <v>471</v>
      </c>
      <c r="H15579" t="s">
        <v>248</v>
      </c>
      <c r="I15579" t="s">
        <v>249</v>
      </c>
      <c r="J15579" t="s">
        <v>248</v>
      </c>
      <c r="K15579" t="s">
        <v>1086</v>
      </c>
      <c r="L15579" t="s">
        <v>372</v>
      </c>
      <c r="M15579" t="s">
        <v>373</v>
      </c>
      <c r="N15579" t="s">
        <v>488</v>
      </c>
    </row>
    <row r="15580" spans="1:14" x14ac:dyDescent="0.25">
      <c r="A15580" t="s">
        <v>476</v>
      </c>
      <c r="B15580" s="1">
        <v>45991</v>
      </c>
      <c r="C15580" t="s">
        <v>1089</v>
      </c>
      <c r="D15580" t="s">
        <v>1090</v>
      </c>
      <c r="E15580" s="4">
        <v>-75000</v>
      </c>
      <c r="F15580" t="s">
        <v>1423</v>
      </c>
      <c r="G15580" t="s">
        <v>471</v>
      </c>
      <c r="H15580" t="s">
        <v>248</v>
      </c>
      <c r="I15580" t="s">
        <v>249</v>
      </c>
      <c r="J15580" t="s">
        <v>248</v>
      </c>
      <c r="K15580" t="s">
        <v>1086</v>
      </c>
      <c r="L15580" t="s">
        <v>372</v>
      </c>
      <c r="M15580" t="s">
        <v>373</v>
      </c>
      <c r="N15580" t="s">
        <v>488</v>
      </c>
    </row>
    <row r="15581" spans="1:14" x14ac:dyDescent="0.25">
      <c r="A15581" t="s">
        <v>476</v>
      </c>
      <c r="B15581" s="1">
        <v>46022</v>
      </c>
      <c r="C15581" t="s">
        <v>1089</v>
      </c>
      <c r="D15581" t="s">
        <v>1090</v>
      </c>
      <c r="E15581" s="4">
        <v>-75000</v>
      </c>
      <c r="F15581" t="s">
        <v>1423</v>
      </c>
      <c r="G15581" t="s">
        <v>471</v>
      </c>
      <c r="H15581" t="s">
        <v>248</v>
      </c>
      <c r="I15581" t="s">
        <v>249</v>
      </c>
      <c r="J15581" t="s">
        <v>248</v>
      </c>
      <c r="K15581" t="s">
        <v>1086</v>
      </c>
      <c r="L15581" t="s">
        <v>372</v>
      </c>
      <c r="M15581" t="s">
        <v>373</v>
      </c>
      <c r="N15581" t="s">
        <v>488</v>
      </c>
    </row>
    <row r="15582" spans="1:14" x14ac:dyDescent="0.25">
      <c r="A15582" t="s">
        <v>476</v>
      </c>
      <c r="B15582" s="1">
        <v>45688</v>
      </c>
      <c r="C15582" t="s">
        <v>1101</v>
      </c>
      <c r="D15582" t="s">
        <v>1102</v>
      </c>
      <c r="E15582" s="4">
        <v>-3125</v>
      </c>
      <c r="F15582" t="s">
        <v>1423</v>
      </c>
      <c r="G15582" t="s">
        <v>471</v>
      </c>
      <c r="H15582" t="s">
        <v>316</v>
      </c>
      <c r="I15582" t="s">
        <v>275</v>
      </c>
      <c r="J15582" t="s">
        <v>274</v>
      </c>
      <c r="L15582" t="s">
        <v>398</v>
      </c>
      <c r="M15582" t="s">
        <v>399</v>
      </c>
      <c r="N15582" t="s">
        <v>477</v>
      </c>
    </row>
    <row r="15583" spans="1:14" x14ac:dyDescent="0.25">
      <c r="A15583" t="s">
        <v>476</v>
      </c>
      <c r="B15583" s="1">
        <v>45716</v>
      </c>
      <c r="C15583" t="s">
        <v>1101</v>
      </c>
      <c r="D15583" t="s">
        <v>1102</v>
      </c>
      <c r="E15583" s="4">
        <v>-6250</v>
      </c>
      <c r="F15583" t="s">
        <v>1423</v>
      </c>
      <c r="G15583" t="s">
        <v>471</v>
      </c>
      <c r="H15583" t="s">
        <v>316</v>
      </c>
      <c r="I15583" t="s">
        <v>275</v>
      </c>
      <c r="J15583" t="s">
        <v>274</v>
      </c>
      <c r="L15583" t="s">
        <v>398</v>
      </c>
      <c r="M15583" t="s">
        <v>399</v>
      </c>
      <c r="N15583" t="s">
        <v>477</v>
      </c>
    </row>
    <row r="15584" spans="1:14" x14ac:dyDescent="0.25">
      <c r="A15584" t="s">
        <v>476</v>
      </c>
      <c r="B15584" s="1">
        <v>45747</v>
      </c>
      <c r="C15584" t="s">
        <v>1101</v>
      </c>
      <c r="D15584" t="s">
        <v>1102</v>
      </c>
      <c r="E15584" s="4">
        <v>-9375</v>
      </c>
      <c r="F15584" t="s">
        <v>1423</v>
      </c>
      <c r="G15584" t="s">
        <v>471</v>
      </c>
      <c r="H15584" t="s">
        <v>316</v>
      </c>
      <c r="I15584" t="s">
        <v>275</v>
      </c>
      <c r="J15584" t="s">
        <v>274</v>
      </c>
      <c r="L15584" t="s">
        <v>398</v>
      </c>
      <c r="M15584" t="s">
        <v>399</v>
      </c>
      <c r="N15584" t="s">
        <v>477</v>
      </c>
    </row>
    <row r="15585" spans="1:14" x14ac:dyDescent="0.25">
      <c r="A15585" t="s">
        <v>476</v>
      </c>
      <c r="B15585" s="1">
        <v>45777</v>
      </c>
      <c r="C15585" t="s">
        <v>1101</v>
      </c>
      <c r="D15585" t="s">
        <v>1102</v>
      </c>
      <c r="E15585" s="4">
        <v>-12500</v>
      </c>
      <c r="F15585" t="s">
        <v>1423</v>
      </c>
      <c r="G15585" t="s">
        <v>471</v>
      </c>
      <c r="H15585" t="s">
        <v>316</v>
      </c>
      <c r="I15585" t="s">
        <v>275</v>
      </c>
      <c r="J15585" t="s">
        <v>274</v>
      </c>
      <c r="L15585" t="s">
        <v>398</v>
      </c>
      <c r="M15585" t="s">
        <v>399</v>
      </c>
      <c r="N15585" t="s">
        <v>477</v>
      </c>
    </row>
    <row r="15586" spans="1:14" x14ac:dyDescent="0.25">
      <c r="A15586" t="s">
        <v>476</v>
      </c>
      <c r="B15586" s="1">
        <v>45808</v>
      </c>
      <c r="C15586" t="s">
        <v>1101</v>
      </c>
      <c r="D15586" t="s">
        <v>1102</v>
      </c>
      <c r="E15586" s="4">
        <v>-15625</v>
      </c>
      <c r="F15586" t="s">
        <v>1423</v>
      </c>
      <c r="G15586" t="s">
        <v>471</v>
      </c>
      <c r="H15586" t="s">
        <v>316</v>
      </c>
      <c r="I15586" t="s">
        <v>275</v>
      </c>
      <c r="J15586" t="s">
        <v>274</v>
      </c>
      <c r="L15586" t="s">
        <v>398</v>
      </c>
      <c r="M15586" t="s">
        <v>399</v>
      </c>
      <c r="N15586" t="s">
        <v>477</v>
      </c>
    </row>
    <row r="15587" spans="1:14" x14ac:dyDescent="0.25">
      <c r="A15587" t="s">
        <v>476</v>
      </c>
      <c r="B15587" s="1">
        <v>45838</v>
      </c>
      <c r="C15587" t="s">
        <v>1101</v>
      </c>
      <c r="D15587" t="s">
        <v>1102</v>
      </c>
      <c r="E15587" s="4">
        <v>-18750</v>
      </c>
      <c r="F15587" t="s">
        <v>1423</v>
      </c>
      <c r="G15587" t="s">
        <v>471</v>
      </c>
      <c r="H15587" t="s">
        <v>316</v>
      </c>
      <c r="I15587" t="s">
        <v>275</v>
      </c>
      <c r="J15587" t="s">
        <v>274</v>
      </c>
      <c r="L15587" t="s">
        <v>398</v>
      </c>
      <c r="M15587" t="s">
        <v>399</v>
      </c>
      <c r="N15587" t="s">
        <v>477</v>
      </c>
    </row>
    <row r="15588" spans="1:14" x14ac:dyDescent="0.25">
      <c r="A15588" t="s">
        <v>476</v>
      </c>
      <c r="B15588" s="1">
        <v>45869</v>
      </c>
      <c r="C15588" t="s">
        <v>1101</v>
      </c>
      <c r="D15588" t="s">
        <v>1102</v>
      </c>
      <c r="E15588" s="4">
        <v>-21875</v>
      </c>
      <c r="F15588" t="s">
        <v>1423</v>
      </c>
      <c r="G15588" t="s">
        <v>471</v>
      </c>
      <c r="H15588" t="s">
        <v>316</v>
      </c>
      <c r="I15588" t="s">
        <v>275</v>
      </c>
      <c r="J15588" t="s">
        <v>274</v>
      </c>
      <c r="L15588" t="s">
        <v>398</v>
      </c>
      <c r="M15588" t="s">
        <v>399</v>
      </c>
      <c r="N15588" t="s">
        <v>477</v>
      </c>
    </row>
    <row r="15589" spans="1:14" x14ac:dyDescent="0.25">
      <c r="A15589" t="s">
        <v>476</v>
      </c>
      <c r="B15589" s="1">
        <v>45900</v>
      </c>
      <c r="C15589" t="s">
        <v>1101</v>
      </c>
      <c r="D15589" t="s">
        <v>1102</v>
      </c>
      <c r="E15589" s="4">
        <v>-25000</v>
      </c>
      <c r="F15589" t="s">
        <v>1423</v>
      </c>
      <c r="G15589" t="s">
        <v>471</v>
      </c>
      <c r="H15589" t="s">
        <v>316</v>
      </c>
      <c r="I15589" t="s">
        <v>275</v>
      </c>
      <c r="J15589" t="s">
        <v>274</v>
      </c>
      <c r="L15589" t="s">
        <v>398</v>
      </c>
      <c r="M15589" t="s">
        <v>399</v>
      </c>
      <c r="N15589" t="s">
        <v>477</v>
      </c>
    </row>
    <row r="15590" spans="1:14" x14ac:dyDescent="0.25">
      <c r="A15590" t="s">
        <v>476</v>
      </c>
      <c r="B15590" s="1">
        <v>45930</v>
      </c>
      <c r="C15590" t="s">
        <v>1101</v>
      </c>
      <c r="D15590" t="s">
        <v>1102</v>
      </c>
      <c r="E15590" s="4">
        <v>-28125</v>
      </c>
      <c r="F15590" t="s">
        <v>1423</v>
      </c>
      <c r="G15590" t="s">
        <v>471</v>
      </c>
      <c r="H15590" t="s">
        <v>316</v>
      </c>
      <c r="I15590" t="s">
        <v>275</v>
      </c>
      <c r="J15590" t="s">
        <v>274</v>
      </c>
      <c r="L15590" t="s">
        <v>398</v>
      </c>
      <c r="M15590" t="s">
        <v>399</v>
      </c>
      <c r="N15590" t="s">
        <v>477</v>
      </c>
    </row>
    <row r="15591" spans="1:14" x14ac:dyDescent="0.25">
      <c r="A15591" t="s">
        <v>476</v>
      </c>
      <c r="B15591" s="1">
        <v>45961</v>
      </c>
      <c r="C15591" t="s">
        <v>1101</v>
      </c>
      <c r="D15591" t="s">
        <v>1102</v>
      </c>
      <c r="E15591" s="4">
        <v>-31250</v>
      </c>
      <c r="F15591" t="s">
        <v>1423</v>
      </c>
      <c r="G15591" t="s">
        <v>471</v>
      </c>
      <c r="H15591" t="s">
        <v>316</v>
      </c>
      <c r="I15591" t="s">
        <v>275</v>
      </c>
      <c r="J15591" t="s">
        <v>274</v>
      </c>
      <c r="L15591" t="s">
        <v>398</v>
      </c>
      <c r="M15591" t="s">
        <v>399</v>
      </c>
      <c r="N15591" t="s">
        <v>477</v>
      </c>
    </row>
    <row r="15592" spans="1:14" x14ac:dyDescent="0.25">
      <c r="A15592" t="s">
        <v>476</v>
      </c>
      <c r="B15592" s="1">
        <v>45991</v>
      </c>
      <c r="C15592" t="s">
        <v>1101</v>
      </c>
      <c r="D15592" t="s">
        <v>1102</v>
      </c>
      <c r="E15592" s="4">
        <v>-34375</v>
      </c>
      <c r="F15592" t="s">
        <v>1423</v>
      </c>
      <c r="G15592" t="s">
        <v>471</v>
      </c>
      <c r="H15592" t="s">
        <v>316</v>
      </c>
      <c r="I15592" t="s">
        <v>275</v>
      </c>
      <c r="J15592" t="s">
        <v>274</v>
      </c>
      <c r="L15592" t="s">
        <v>398</v>
      </c>
      <c r="M15592" t="s">
        <v>399</v>
      </c>
      <c r="N15592" t="s">
        <v>477</v>
      </c>
    </row>
    <row r="15593" spans="1:14" x14ac:dyDescent="0.25">
      <c r="A15593" t="s">
        <v>476</v>
      </c>
      <c r="B15593" s="1">
        <v>46022</v>
      </c>
      <c r="C15593" t="s">
        <v>1101</v>
      </c>
      <c r="D15593" t="s">
        <v>1102</v>
      </c>
      <c r="E15593" s="4">
        <v>-32611.510000000009</v>
      </c>
      <c r="F15593" t="s">
        <v>1423</v>
      </c>
      <c r="G15593" t="s">
        <v>471</v>
      </c>
      <c r="H15593" t="s">
        <v>316</v>
      </c>
      <c r="I15593" t="s">
        <v>275</v>
      </c>
      <c r="J15593" t="s">
        <v>274</v>
      </c>
      <c r="L15593" t="s">
        <v>398</v>
      </c>
      <c r="M15593" t="s">
        <v>399</v>
      </c>
      <c r="N15593" t="s">
        <v>477</v>
      </c>
    </row>
    <row r="15594" spans="1:14" x14ac:dyDescent="0.25">
      <c r="A15594" t="s">
        <v>476</v>
      </c>
      <c r="B15594" s="1">
        <v>45688</v>
      </c>
      <c r="C15594" t="s">
        <v>1416</v>
      </c>
      <c r="D15594" t="s">
        <v>1462</v>
      </c>
      <c r="E15594" s="4">
        <v>38269.874663888899</v>
      </c>
      <c r="F15594" t="s">
        <v>1423</v>
      </c>
      <c r="G15594" t="s">
        <v>471</v>
      </c>
      <c r="H15594" t="s">
        <v>5</v>
      </c>
      <c r="I15594" t="s">
        <v>4</v>
      </c>
      <c r="J15594" t="s">
        <v>260</v>
      </c>
      <c r="L15594" t="s">
        <v>382</v>
      </c>
      <c r="M15594" t="s">
        <v>383</v>
      </c>
      <c r="N15594" t="s">
        <v>487</v>
      </c>
    </row>
    <row r="15595" spans="1:14" x14ac:dyDescent="0.25">
      <c r="A15595" t="s">
        <v>476</v>
      </c>
      <c r="B15595" s="1">
        <v>45716</v>
      </c>
      <c r="C15595" t="s">
        <v>1416</v>
      </c>
      <c r="D15595" t="s">
        <v>1462</v>
      </c>
      <c r="E15595" s="4">
        <v>76539.749327777798</v>
      </c>
      <c r="F15595" t="s">
        <v>1423</v>
      </c>
      <c r="G15595" t="s">
        <v>471</v>
      </c>
      <c r="H15595" t="s">
        <v>5</v>
      </c>
      <c r="I15595" t="s">
        <v>4</v>
      </c>
      <c r="J15595" t="s">
        <v>260</v>
      </c>
      <c r="L15595" t="s">
        <v>382</v>
      </c>
      <c r="M15595" t="s">
        <v>383</v>
      </c>
      <c r="N15595" t="s">
        <v>487</v>
      </c>
    </row>
    <row r="15596" spans="1:14" x14ac:dyDescent="0.25">
      <c r="A15596" t="s">
        <v>476</v>
      </c>
      <c r="B15596" s="1">
        <v>45747</v>
      </c>
      <c r="C15596" t="s">
        <v>1416</v>
      </c>
      <c r="D15596" t="s">
        <v>1462</v>
      </c>
      <c r="E15596" s="4">
        <v>114809.6239916667</v>
      </c>
      <c r="F15596" t="s">
        <v>1423</v>
      </c>
      <c r="G15596" t="s">
        <v>471</v>
      </c>
      <c r="H15596" t="s">
        <v>5</v>
      </c>
      <c r="I15596" t="s">
        <v>4</v>
      </c>
      <c r="J15596" t="s">
        <v>260</v>
      </c>
      <c r="L15596" t="s">
        <v>382</v>
      </c>
      <c r="M15596" t="s">
        <v>383</v>
      </c>
      <c r="N15596" t="s">
        <v>487</v>
      </c>
    </row>
    <row r="15597" spans="1:14" x14ac:dyDescent="0.25">
      <c r="A15597" t="s">
        <v>476</v>
      </c>
      <c r="B15597" s="1">
        <v>45777</v>
      </c>
      <c r="C15597" t="s">
        <v>1416</v>
      </c>
      <c r="D15597" t="s">
        <v>1462</v>
      </c>
      <c r="E15597" s="4">
        <v>153079.4986555556</v>
      </c>
      <c r="F15597" t="s">
        <v>1423</v>
      </c>
      <c r="G15597" t="s">
        <v>471</v>
      </c>
      <c r="H15597" t="s">
        <v>5</v>
      </c>
      <c r="I15597" t="s">
        <v>4</v>
      </c>
      <c r="J15597" t="s">
        <v>260</v>
      </c>
      <c r="L15597" t="s">
        <v>382</v>
      </c>
      <c r="M15597" t="s">
        <v>383</v>
      </c>
      <c r="N15597" t="s">
        <v>487</v>
      </c>
    </row>
    <row r="15598" spans="1:14" x14ac:dyDescent="0.25">
      <c r="A15598" t="s">
        <v>476</v>
      </c>
      <c r="B15598" s="1">
        <v>45808</v>
      </c>
      <c r="C15598" t="s">
        <v>1416</v>
      </c>
      <c r="D15598" t="s">
        <v>1462</v>
      </c>
      <c r="E15598" s="4">
        <v>191349.37331944451</v>
      </c>
      <c r="F15598" t="s">
        <v>1423</v>
      </c>
      <c r="G15598" t="s">
        <v>471</v>
      </c>
      <c r="H15598" t="s">
        <v>5</v>
      </c>
      <c r="I15598" t="s">
        <v>4</v>
      </c>
      <c r="J15598" t="s">
        <v>260</v>
      </c>
      <c r="L15598" t="s">
        <v>382</v>
      </c>
      <c r="M15598" t="s">
        <v>383</v>
      </c>
      <c r="N15598" t="s">
        <v>487</v>
      </c>
    </row>
    <row r="15599" spans="1:14" x14ac:dyDescent="0.25">
      <c r="A15599" t="s">
        <v>476</v>
      </c>
      <c r="B15599" s="1">
        <v>45838</v>
      </c>
      <c r="C15599" t="s">
        <v>1416</v>
      </c>
      <c r="D15599" t="s">
        <v>1462</v>
      </c>
      <c r="E15599" s="4">
        <v>229619.24798333339</v>
      </c>
      <c r="F15599" t="s">
        <v>1423</v>
      </c>
      <c r="G15599" t="s">
        <v>471</v>
      </c>
      <c r="H15599" t="s">
        <v>5</v>
      </c>
      <c r="I15599" t="s">
        <v>4</v>
      </c>
      <c r="J15599" t="s">
        <v>260</v>
      </c>
      <c r="L15599" t="s">
        <v>382</v>
      </c>
      <c r="M15599" t="s">
        <v>383</v>
      </c>
      <c r="N15599" t="s">
        <v>487</v>
      </c>
    </row>
    <row r="15600" spans="1:14" x14ac:dyDescent="0.25">
      <c r="A15600" t="s">
        <v>476</v>
      </c>
      <c r="B15600" s="1">
        <v>45869</v>
      </c>
      <c r="C15600" t="s">
        <v>1416</v>
      </c>
      <c r="D15600" t="s">
        <v>1462</v>
      </c>
      <c r="E15600" s="4">
        <v>267889.12264722231</v>
      </c>
      <c r="F15600" t="s">
        <v>1423</v>
      </c>
      <c r="G15600" t="s">
        <v>471</v>
      </c>
      <c r="H15600" t="s">
        <v>5</v>
      </c>
      <c r="I15600" t="s">
        <v>4</v>
      </c>
      <c r="J15600" t="s">
        <v>260</v>
      </c>
      <c r="L15600" t="s">
        <v>382</v>
      </c>
      <c r="M15600" t="s">
        <v>383</v>
      </c>
      <c r="N15600" t="s">
        <v>487</v>
      </c>
    </row>
    <row r="15601" spans="1:14" x14ac:dyDescent="0.25">
      <c r="A15601" t="s">
        <v>476</v>
      </c>
      <c r="B15601" s="1">
        <v>45900</v>
      </c>
      <c r="C15601" t="s">
        <v>1416</v>
      </c>
      <c r="D15601" t="s">
        <v>1462</v>
      </c>
      <c r="E15601" s="4">
        <v>306158.99731111119</v>
      </c>
      <c r="F15601" t="s">
        <v>1423</v>
      </c>
      <c r="G15601" t="s">
        <v>471</v>
      </c>
      <c r="H15601" t="s">
        <v>5</v>
      </c>
      <c r="I15601" t="s">
        <v>4</v>
      </c>
      <c r="J15601" t="s">
        <v>260</v>
      </c>
      <c r="L15601" t="s">
        <v>382</v>
      </c>
      <c r="M15601" t="s">
        <v>383</v>
      </c>
      <c r="N15601" t="s">
        <v>487</v>
      </c>
    </row>
    <row r="15602" spans="1:14" x14ac:dyDescent="0.25">
      <c r="A15602" t="s">
        <v>476</v>
      </c>
      <c r="B15602" s="1">
        <v>45930</v>
      </c>
      <c r="C15602" t="s">
        <v>1416</v>
      </c>
      <c r="D15602" t="s">
        <v>1462</v>
      </c>
      <c r="E15602" s="4">
        <v>344428.87197500013</v>
      </c>
      <c r="F15602" t="s">
        <v>1423</v>
      </c>
      <c r="G15602" t="s">
        <v>471</v>
      </c>
      <c r="H15602" t="s">
        <v>5</v>
      </c>
      <c r="I15602" t="s">
        <v>4</v>
      </c>
      <c r="J15602" t="s">
        <v>260</v>
      </c>
      <c r="L15602" t="s">
        <v>382</v>
      </c>
      <c r="M15602" t="s">
        <v>383</v>
      </c>
      <c r="N15602" t="s">
        <v>487</v>
      </c>
    </row>
    <row r="15603" spans="1:14" x14ac:dyDescent="0.25">
      <c r="A15603" t="s">
        <v>476</v>
      </c>
      <c r="B15603" s="1">
        <v>45961</v>
      </c>
      <c r="C15603" t="s">
        <v>1416</v>
      </c>
      <c r="D15603" t="s">
        <v>1462</v>
      </c>
      <c r="E15603" s="4">
        <v>382698.74663888902</v>
      </c>
      <c r="F15603" t="s">
        <v>1423</v>
      </c>
      <c r="G15603" t="s">
        <v>471</v>
      </c>
      <c r="H15603" t="s">
        <v>5</v>
      </c>
      <c r="I15603" t="s">
        <v>4</v>
      </c>
      <c r="J15603" t="s">
        <v>260</v>
      </c>
      <c r="L15603" t="s">
        <v>382</v>
      </c>
      <c r="M15603" t="s">
        <v>383</v>
      </c>
      <c r="N15603" t="s">
        <v>487</v>
      </c>
    </row>
    <row r="15604" spans="1:14" x14ac:dyDescent="0.25">
      <c r="A15604" t="s">
        <v>476</v>
      </c>
      <c r="B15604" s="1">
        <v>45991</v>
      </c>
      <c r="C15604" t="s">
        <v>1416</v>
      </c>
      <c r="D15604" t="s">
        <v>1462</v>
      </c>
      <c r="E15604" s="4">
        <v>420968.6213027779</v>
      </c>
      <c r="F15604" t="s">
        <v>1423</v>
      </c>
      <c r="G15604" t="s">
        <v>471</v>
      </c>
      <c r="H15604" t="s">
        <v>5</v>
      </c>
      <c r="I15604" t="s">
        <v>4</v>
      </c>
      <c r="J15604" t="s">
        <v>260</v>
      </c>
      <c r="L15604" t="s">
        <v>382</v>
      </c>
      <c r="M15604" t="s">
        <v>383</v>
      </c>
      <c r="N15604" t="s">
        <v>487</v>
      </c>
    </row>
    <row r="15605" spans="1:14" x14ac:dyDescent="0.25">
      <c r="A15605" t="s">
        <v>476</v>
      </c>
      <c r="B15605" s="1">
        <v>46022</v>
      </c>
      <c r="C15605" t="s">
        <v>1416</v>
      </c>
      <c r="D15605" t="s">
        <v>1462</v>
      </c>
      <c r="E15605" s="4">
        <v>459238.49596666679</v>
      </c>
      <c r="F15605" t="s">
        <v>1423</v>
      </c>
      <c r="G15605" t="s">
        <v>471</v>
      </c>
      <c r="H15605" t="s">
        <v>5</v>
      </c>
      <c r="I15605" t="s">
        <v>4</v>
      </c>
      <c r="J15605" t="s">
        <v>260</v>
      </c>
      <c r="L15605" t="s">
        <v>382</v>
      </c>
      <c r="M15605" t="s">
        <v>383</v>
      </c>
      <c r="N15605" t="s">
        <v>487</v>
      </c>
    </row>
    <row r="15606" spans="1:14" x14ac:dyDescent="0.25">
      <c r="A15606" t="s">
        <v>476</v>
      </c>
      <c r="B15606" s="1">
        <v>45688</v>
      </c>
      <c r="C15606" t="s">
        <v>1416</v>
      </c>
      <c r="D15606" t="s">
        <v>1463</v>
      </c>
      <c r="E15606" s="4">
        <v>8804.1125000000011</v>
      </c>
      <c r="F15606" t="s">
        <v>1423</v>
      </c>
      <c r="G15606" t="s">
        <v>471</v>
      </c>
      <c r="H15606" t="s">
        <v>5</v>
      </c>
      <c r="I15606" t="s">
        <v>4</v>
      </c>
      <c r="J15606" t="s">
        <v>260</v>
      </c>
      <c r="L15606" t="s">
        <v>382</v>
      </c>
      <c r="M15606" t="s">
        <v>383</v>
      </c>
      <c r="N15606" t="s">
        <v>487</v>
      </c>
    </row>
    <row r="15607" spans="1:14" x14ac:dyDescent="0.25">
      <c r="A15607" t="s">
        <v>476</v>
      </c>
      <c r="B15607" s="1">
        <v>45716</v>
      </c>
      <c r="C15607" t="s">
        <v>1416</v>
      </c>
      <c r="D15607" t="s">
        <v>1463</v>
      </c>
      <c r="E15607" s="4">
        <v>17608.225000000002</v>
      </c>
      <c r="F15607" t="s">
        <v>1423</v>
      </c>
      <c r="G15607" t="s">
        <v>471</v>
      </c>
      <c r="H15607" t="s">
        <v>5</v>
      </c>
      <c r="I15607" t="s">
        <v>4</v>
      </c>
      <c r="J15607" t="s">
        <v>260</v>
      </c>
      <c r="L15607" t="s">
        <v>382</v>
      </c>
      <c r="M15607" t="s">
        <v>383</v>
      </c>
      <c r="N15607" t="s">
        <v>487</v>
      </c>
    </row>
    <row r="15608" spans="1:14" x14ac:dyDescent="0.25">
      <c r="A15608" t="s">
        <v>476</v>
      </c>
      <c r="B15608" s="1">
        <v>45747</v>
      </c>
      <c r="C15608" t="s">
        <v>1416</v>
      </c>
      <c r="D15608" t="s">
        <v>1463</v>
      </c>
      <c r="E15608" s="4">
        <v>26412.337500000005</v>
      </c>
      <c r="F15608" t="s">
        <v>1423</v>
      </c>
      <c r="G15608" t="s">
        <v>471</v>
      </c>
      <c r="H15608" t="s">
        <v>5</v>
      </c>
      <c r="I15608" t="s">
        <v>4</v>
      </c>
      <c r="J15608" t="s">
        <v>260</v>
      </c>
      <c r="L15608" t="s">
        <v>382</v>
      </c>
      <c r="M15608" t="s">
        <v>383</v>
      </c>
      <c r="N15608" t="s">
        <v>487</v>
      </c>
    </row>
    <row r="15609" spans="1:14" x14ac:dyDescent="0.25">
      <c r="A15609" t="s">
        <v>476</v>
      </c>
      <c r="B15609" s="1">
        <v>45777</v>
      </c>
      <c r="C15609" t="s">
        <v>1416</v>
      </c>
      <c r="D15609" t="s">
        <v>1463</v>
      </c>
      <c r="E15609" s="4">
        <v>35216.450000000004</v>
      </c>
      <c r="F15609" t="s">
        <v>1423</v>
      </c>
      <c r="G15609" t="s">
        <v>471</v>
      </c>
      <c r="H15609" t="s">
        <v>5</v>
      </c>
      <c r="I15609" t="s">
        <v>4</v>
      </c>
      <c r="J15609" t="s">
        <v>260</v>
      </c>
      <c r="L15609" t="s">
        <v>382</v>
      </c>
      <c r="M15609" t="s">
        <v>383</v>
      </c>
      <c r="N15609" t="s">
        <v>487</v>
      </c>
    </row>
    <row r="15610" spans="1:14" x14ac:dyDescent="0.25">
      <c r="A15610" t="s">
        <v>476</v>
      </c>
      <c r="B15610" s="1">
        <v>45808</v>
      </c>
      <c r="C15610" t="s">
        <v>1416</v>
      </c>
      <c r="D15610" t="s">
        <v>1463</v>
      </c>
      <c r="E15610" s="4">
        <v>44020.562500000007</v>
      </c>
      <c r="F15610" t="s">
        <v>1423</v>
      </c>
      <c r="G15610" t="s">
        <v>471</v>
      </c>
      <c r="H15610" t="s">
        <v>5</v>
      </c>
      <c r="I15610" t="s">
        <v>4</v>
      </c>
      <c r="J15610" t="s">
        <v>260</v>
      </c>
      <c r="L15610" t="s">
        <v>382</v>
      </c>
      <c r="M15610" t="s">
        <v>383</v>
      </c>
      <c r="N15610" t="s">
        <v>487</v>
      </c>
    </row>
    <row r="15611" spans="1:14" x14ac:dyDescent="0.25">
      <c r="A15611" t="s">
        <v>476</v>
      </c>
      <c r="B15611" s="1">
        <v>45838</v>
      </c>
      <c r="C15611" t="s">
        <v>1416</v>
      </c>
      <c r="D15611" t="s">
        <v>1463</v>
      </c>
      <c r="E15611" s="4">
        <v>52824.675000000017</v>
      </c>
      <c r="F15611" t="s">
        <v>1423</v>
      </c>
      <c r="G15611" t="s">
        <v>471</v>
      </c>
      <c r="H15611" t="s">
        <v>5</v>
      </c>
      <c r="I15611" t="s">
        <v>4</v>
      </c>
      <c r="J15611" t="s">
        <v>260</v>
      </c>
      <c r="L15611" t="s">
        <v>382</v>
      </c>
      <c r="M15611" t="s">
        <v>383</v>
      </c>
      <c r="N15611" t="s">
        <v>487</v>
      </c>
    </row>
    <row r="15612" spans="1:14" x14ac:dyDescent="0.25">
      <c r="A15612" t="s">
        <v>476</v>
      </c>
      <c r="B15612" s="1">
        <v>45869</v>
      </c>
      <c r="C15612" t="s">
        <v>1416</v>
      </c>
      <c r="D15612" t="s">
        <v>1463</v>
      </c>
      <c r="E15612" s="4">
        <v>61628.78750000002</v>
      </c>
      <c r="F15612" t="s">
        <v>1423</v>
      </c>
      <c r="G15612" t="s">
        <v>471</v>
      </c>
      <c r="H15612" t="s">
        <v>5</v>
      </c>
      <c r="I15612" t="s">
        <v>4</v>
      </c>
      <c r="J15612" t="s">
        <v>260</v>
      </c>
      <c r="L15612" t="s">
        <v>382</v>
      </c>
      <c r="M15612" t="s">
        <v>383</v>
      </c>
      <c r="N15612" t="s">
        <v>487</v>
      </c>
    </row>
    <row r="15613" spans="1:14" x14ac:dyDescent="0.25">
      <c r="A15613" t="s">
        <v>476</v>
      </c>
      <c r="B15613" s="1">
        <v>45900</v>
      </c>
      <c r="C15613" t="s">
        <v>1416</v>
      </c>
      <c r="D15613" t="s">
        <v>1463</v>
      </c>
      <c r="E15613" s="4">
        <v>70432.900000000023</v>
      </c>
      <c r="F15613" t="s">
        <v>1423</v>
      </c>
      <c r="G15613" t="s">
        <v>471</v>
      </c>
      <c r="H15613" t="s">
        <v>5</v>
      </c>
      <c r="I15613" t="s">
        <v>4</v>
      </c>
      <c r="J15613" t="s">
        <v>260</v>
      </c>
      <c r="L15613" t="s">
        <v>382</v>
      </c>
      <c r="M15613" t="s">
        <v>383</v>
      </c>
      <c r="N15613" t="s">
        <v>487</v>
      </c>
    </row>
    <row r="15614" spans="1:14" x14ac:dyDescent="0.25">
      <c r="A15614" t="s">
        <v>476</v>
      </c>
      <c r="B15614" s="1">
        <v>45930</v>
      </c>
      <c r="C15614" t="s">
        <v>1416</v>
      </c>
      <c r="D15614" t="s">
        <v>1463</v>
      </c>
      <c r="E15614" s="4">
        <v>79237.012500000026</v>
      </c>
      <c r="F15614" t="s">
        <v>1423</v>
      </c>
      <c r="G15614" t="s">
        <v>471</v>
      </c>
      <c r="H15614" t="s">
        <v>5</v>
      </c>
      <c r="I15614" t="s">
        <v>4</v>
      </c>
      <c r="J15614" t="s">
        <v>260</v>
      </c>
      <c r="L15614" t="s">
        <v>382</v>
      </c>
      <c r="M15614" t="s">
        <v>383</v>
      </c>
      <c r="N15614" t="s">
        <v>487</v>
      </c>
    </row>
    <row r="15615" spans="1:14" x14ac:dyDescent="0.25">
      <c r="A15615" t="s">
        <v>476</v>
      </c>
      <c r="B15615" s="1">
        <v>45961</v>
      </c>
      <c r="C15615" t="s">
        <v>1416</v>
      </c>
      <c r="D15615" t="s">
        <v>1463</v>
      </c>
      <c r="E15615" s="4">
        <v>88041.125000000044</v>
      </c>
      <c r="F15615" t="s">
        <v>1423</v>
      </c>
      <c r="G15615" t="s">
        <v>471</v>
      </c>
      <c r="H15615" t="s">
        <v>5</v>
      </c>
      <c r="I15615" t="s">
        <v>4</v>
      </c>
      <c r="J15615" t="s">
        <v>260</v>
      </c>
      <c r="L15615" t="s">
        <v>382</v>
      </c>
      <c r="M15615" t="s">
        <v>383</v>
      </c>
      <c r="N15615" t="s">
        <v>487</v>
      </c>
    </row>
    <row r="15616" spans="1:14" x14ac:dyDescent="0.25">
      <c r="A15616" t="s">
        <v>476</v>
      </c>
      <c r="B15616" s="1">
        <v>45991</v>
      </c>
      <c r="C15616" t="s">
        <v>1416</v>
      </c>
      <c r="D15616" t="s">
        <v>1463</v>
      </c>
      <c r="E15616" s="4">
        <v>96845.237500000047</v>
      </c>
      <c r="F15616" t="s">
        <v>1423</v>
      </c>
      <c r="G15616" t="s">
        <v>471</v>
      </c>
      <c r="H15616" t="s">
        <v>5</v>
      </c>
      <c r="I15616" t="s">
        <v>4</v>
      </c>
      <c r="J15616" t="s">
        <v>260</v>
      </c>
      <c r="L15616" t="s">
        <v>382</v>
      </c>
      <c r="M15616" t="s">
        <v>383</v>
      </c>
      <c r="N15616" t="s">
        <v>487</v>
      </c>
    </row>
    <row r="15617" spans="1:14" x14ac:dyDescent="0.25">
      <c r="A15617" t="s">
        <v>476</v>
      </c>
      <c r="B15617" s="1">
        <v>46022</v>
      </c>
      <c r="C15617" t="s">
        <v>1416</v>
      </c>
      <c r="D15617" t="s">
        <v>1463</v>
      </c>
      <c r="E15617" s="4">
        <v>105649.35000000005</v>
      </c>
      <c r="F15617" t="s">
        <v>1423</v>
      </c>
      <c r="G15617" t="s">
        <v>471</v>
      </c>
      <c r="H15617" t="s">
        <v>5</v>
      </c>
      <c r="I15617" t="s">
        <v>4</v>
      </c>
      <c r="J15617" t="s">
        <v>260</v>
      </c>
      <c r="L15617" t="s">
        <v>382</v>
      </c>
      <c r="M15617" t="s">
        <v>383</v>
      </c>
      <c r="N15617" t="s">
        <v>487</v>
      </c>
    </row>
    <row r="15618" spans="1:14" x14ac:dyDescent="0.25">
      <c r="A15618" t="s">
        <v>476</v>
      </c>
      <c r="B15618" s="1">
        <v>45688</v>
      </c>
      <c r="C15618" t="s">
        <v>1416</v>
      </c>
      <c r="D15618" t="s">
        <v>1464</v>
      </c>
      <c r="E15618" s="4">
        <v>1352.7364999999998</v>
      </c>
      <c r="F15618" t="s">
        <v>1423</v>
      </c>
      <c r="G15618" t="s">
        <v>471</v>
      </c>
      <c r="H15618" t="s">
        <v>5</v>
      </c>
      <c r="I15618" t="s">
        <v>4</v>
      </c>
      <c r="J15618" t="s">
        <v>260</v>
      </c>
      <c r="L15618" t="s">
        <v>382</v>
      </c>
      <c r="M15618" t="s">
        <v>383</v>
      </c>
      <c r="N15618" t="s">
        <v>487</v>
      </c>
    </row>
    <row r="15619" spans="1:14" x14ac:dyDescent="0.25">
      <c r="A15619" t="s">
        <v>476</v>
      </c>
      <c r="B15619" s="1">
        <v>45716</v>
      </c>
      <c r="C15619" t="s">
        <v>1416</v>
      </c>
      <c r="D15619" t="s">
        <v>1464</v>
      </c>
      <c r="E15619" s="4">
        <v>2705.4729999999995</v>
      </c>
      <c r="F15619" t="s">
        <v>1423</v>
      </c>
      <c r="G15619" t="s">
        <v>471</v>
      </c>
      <c r="H15619" t="s">
        <v>5</v>
      </c>
      <c r="I15619" t="s">
        <v>4</v>
      </c>
      <c r="J15619" t="s">
        <v>260</v>
      </c>
      <c r="L15619" t="s">
        <v>382</v>
      </c>
      <c r="M15619" t="s">
        <v>383</v>
      </c>
      <c r="N15619" t="s">
        <v>487</v>
      </c>
    </row>
    <row r="15620" spans="1:14" x14ac:dyDescent="0.25">
      <c r="A15620" t="s">
        <v>476</v>
      </c>
      <c r="B15620" s="1">
        <v>45747</v>
      </c>
      <c r="C15620" t="s">
        <v>1416</v>
      </c>
      <c r="D15620" t="s">
        <v>1464</v>
      </c>
      <c r="E15620" s="4">
        <v>4058.209499999999</v>
      </c>
      <c r="F15620" t="s">
        <v>1423</v>
      </c>
      <c r="G15620" t="s">
        <v>471</v>
      </c>
      <c r="H15620" t="s">
        <v>5</v>
      </c>
      <c r="I15620" t="s">
        <v>4</v>
      </c>
      <c r="J15620" t="s">
        <v>260</v>
      </c>
      <c r="L15620" t="s">
        <v>382</v>
      </c>
      <c r="M15620" t="s">
        <v>383</v>
      </c>
      <c r="N15620" t="s">
        <v>487</v>
      </c>
    </row>
    <row r="15621" spans="1:14" x14ac:dyDescent="0.25">
      <c r="A15621" t="s">
        <v>476</v>
      </c>
      <c r="B15621" s="1">
        <v>45777</v>
      </c>
      <c r="C15621" t="s">
        <v>1416</v>
      </c>
      <c r="D15621" t="s">
        <v>1464</v>
      </c>
      <c r="E15621" s="4">
        <v>5410.945999999999</v>
      </c>
      <c r="F15621" t="s">
        <v>1423</v>
      </c>
      <c r="G15621" t="s">
        <v>471</v>
      </c>
      <c r="H15621" t="s">
        <v>5</v>
      </c>
      <c r="I15621" t="s">
        <v>4</v>
      </c>
      <c r="J15621" t="s">
        <v>260</v>
      </c>
      <c r="L15621" t="s">
        <v>382</v>
      </c>
      <c r="M15621" t="s">
        <v>383</v>
      </c>
      <c r="N15621" t="s">
        <v>487</v>
      </c>
    </row>
    <row r="15622" spans="1:14" x14ac:dyDescent="0.25">
      <c r="A15622" t="s">
        <v>476</v>
      </c>
      <c r="B15622" s="1">
        <v>45808</v>
      </c>
      <c r="C15622" t="s">
        <v>1416</v>
      </c>
      <c r="D15622" t="s">
        <v>1464</v>
      </c>
      <c r="E15622" s="4">
        <v>6763.682499999999</v>
      </c>
      <c r="F15622" t="s">
        <v>1423</v>
      </c>
      <c r="G15622" t="s">
        <v>471</v>
      </c>
      <c r="H15622" t="s">
        <v>5</v>
      </c>
      <c r="I15622" t="s">
        <v>4</v>
      </c>
      <c r="J15622" t="s">
        <v>260</v>
      </c>
      <c r="L15622" t="s">
        <v>382</v>
      </c>
      <c r="M15622" t="s">
        <v>383</v>
      </c>
      <c r="N15622" t="s">
        <v>487</v>
      </c>
    </row>
    <row r="15623" spans="1:14" x14ac:dyDescent="0.25">
      <c r="A15623" t="s">
        <v>476</v>
      </c>
      <c r="B15623" s="1">
        <v>45838</v>
      </c>
      <c r="C15623" t="s">
        <v>1416</v>
      </c>
      <c r="D15623" t="s">
        <v>1464</v>
      </c>
      <c r="E15623" s="4">
        <v>8116.4189999999981</v>
      </c>
      <c r="F15623" t="s">
        <v>1423</v>
      </c>
      <c r="G15623" t="s">
        <v>471</v>
      </c>
      <c r="H15623" t="s">
        <v>5</v>
      </c>
      <c r="I15623" t="s">
        <v>4</v>
      </c>
      <c r="J15623" t="s">
        <v>260</v>
      </c>
      <c r="L15623" t="s">
        <v>382</v>
      </c>
      <c r="M15623" t="s">
        <v>383</v>
      </c>
      <c r="N15623" t="s">
        <v>487</v>
      </c>
    </row>
    <row r="15624" spans="1:14" x14ac:dyDescent="0.25">
      <c r="A15624" t="s">
        <v>476</v>
      </c>
      <c r="B15624" s="1">
        <v>45869</v>
      </c>
      <c r="C15624" t="s">
        <v>1416</v>
      </c>
      <c r="D15624" t="s">
        <v>1464</v>
      </c>
      <c r="E15624" s="4">
        <v>9469.1554999999989</v>
      </c>
      <c r="F15624" t="s">
        <v>1423</v>
      </c>
      <c r="G15624" t="s">
        <v>471</v>
      </c>
      <c r="H15624" t="s">
        <v>5</v>
      </c>
      <c r="I15624" t="s">
        <v>4</v>
      </c>
      <c r="J15624" t="s">
        <v>260</v>
      </c>
      <c r="L15624" t="s">
        <v>382</v>
      </c>
      <c r="M15624" t="s">
        <v>383</v>
      </c>
      <c r="N15624" t="s">
        <v>487</v>
      </c>
    </row>
    <row r="15625" spans="1:14" x14ac:dyDescent="0.25">
      <c r="A15625" t="s">
        <v>476</v>
      </c>
      <c r="B15625" s="1">
        <v>45900</v>
      </c>
      <c r="C15625" t="s">
        <v>1416</v>
      </c>
      <c r="D15625" t="s">
        <v>1464</v>
      </c>
      <c r="E15625" s="4">
        <v>10821.891999999998</v>
      </c>
      <c r="F15625" t="s">
        <v>1423</v>
      </c>
      <c r="G15625" t="s">
        <v>471</v>
      </c>
      <c r="H15625" t="s">
        <v>5</v>
      </c>
      <c r="I15625" t="s">
        <v>4</v>
      </c>
      <c r="J15625" t="s">
        <v>260</v>
      </c>
      <c r="L15625" t="s">
        <v>382</v>
      </c>
      <c r="M15625" t="s">
        <v>383</v>
      </c>
      <c r="N15625" t="s">
        <v>487</v>
      </c>
    </row>
    <row r="15626" spans="1:14" x14ac:dyDescent="0.25">
      <c r="A15626" t="s">
        <v>476</v>
      </c>
      <c r="B15626" s="1">
        <v>45930</v>
      </c>
      <c r="C15626" t="s">
        <v>1416</v>
      </c>
      <c r="D15626" t="s">
        <v>1464</v>
      </c>
      <c r="E15626" s="4">
        <v>12174.628499999997</v>
      </c>
      <c r="F15626" t="s">
        <v>1423</v>
      </c>
      <c r="G15626" t="s">
        <v>471</v>
      </c>
      <c r="H15626" t="s">
        <v>5</v>
      </c>
      <c r="I15626" t="s">
        <v>4</v>
      </c>
      <c r="J15626" t="s">
        <v>260</v>
      </c>
      <c r="L15626" t="s">
        <v>382</v>
      </c>
      <c r="M15626" t="s">
        <v>383</v>
      </c>
      <c r="N15626" t="s">
        <v>487</v>
      </c>
    </row>
    <row r="15627" spans="1:14" x14ac:dyDescent="0.25">
      <c r="A15627" t="s">
        <v>476</v>
      </c>
      <c r="B15627" s="1">
        <v>45961</v>
      </c>
      <c r="C15627" t="s">
        <v>1416</v>
      </c>
      <c r="D15627" t="s">
        <v>1464</v>
      </c>
      <c r="E15627" s="4">
        <v>13527.364999999998</v>
      </c>
      <c r="F15627" t="s">
        <v>1423</v>
      </c>
      <c r="G15627" t="s">
        <v>471</v>
      </c>
      <c r="H15627" t="s">
        <v>5</v>
      </c>
      <c r="I15627" t="s">
        <v>4</v>
      </c>
      <c r="J15627" t="s">
        <v>260</v>
      </c>
      <c r="L15627" t="s">
        <v>382</v>
      </c>
      <c r="M15627" t="s">
        <v>383</v>
      </c>
      <c r="N15627" t="s">
        <v>487</v>
      </c>
    </row>
    <row r="15628" spans="1:14" x14ac:dyDescent="0.25">
      <c r="A15628" t="s">
        <v>476</v>
      </c>
      <c r="B15628" s="1">
        <v>45991</v>
      </c>
      <c r="C15628" t="s">
        <v>1416</v>
      </c>
      <c r="D15628" t="s">
        <v>1464</v>
      </c>
      <c r="E15628" s="4">
        <v>14880.101499999997</v>
      </c>
      <c r="F15628" t="s">
        <v>1423</v>
      </c>
      <c r="G15628" t="s">
        <v>471</v>
      </c>
      <c r="H15628" t="s">
        <v>5</v>
      </c>
      <c r="I15628" t="s">
        <v>4</v>
      </c>
      <c r="J15628" t="s">
        <v>260</v>
      </c>
      <c r="L15628" t="s">
        <v>382</v>
      </c>
      <c r="M15628" t="s">
        <v>383</v>
      </c>
      <c r="N15628" t="s">
        <v>487</v>
      </c>
    </row>
    <row r="15629" spans="1:14" x14ac:dyDescent="0.25">
      <c r="A15629" t="s">
        <v>476</v>
      </c>
      <c r="B15629" s="1">
        <v>46022</v>
      </c>
      <c r="C15629" t="s">
        <v>1416</v>
      </c>
      <c r="D15629" t="s">
        <v>1464</v>
      </c>
      <c r="E15629" s="4">
        <v>16232.837999999996</v>
      </c>
      <c r="F15629" t="s">
        <v>1423</v>
      </c>
      <c r="G15629" t="s">
        <v>471</v>
      </c>
      <c r="H15629" t="s">
        <v>5</v>
      </c>
      <c r="I15629" t="s">
        <v>4</v>
      </c>
      <c r="J15629" t="s">
        <v>260</v>
      </c>
      <c r="L15629" t="s">
        <v>382</v>
      </c>
      <c r="M15629" t="s">
        <v>383</v>
      </c>
      <c r="N15629" t="s">
        <v>487</v>
      </c>
    </row>
    <row r="15630" spans="1:14" x14ac:dyDescent="0.25">
      <c r="A15630" t="s">
        <v>476</v>
      </c>
      <c r="B15630" s="1">
        <v>45688</v>
      </c>
      <c r="C15630" t="s">
        <v>1416</v>
      </c>
      <c r="D15630" t="s">
        <v>1465</v>
      </c>
      <c r="E15630" s="4">
        <v>5092.9911250000005</v>
      </c>
      <c r="F15630" t="s">
        <v>1423</v>
      </c>
      <c r="G15630" t="s">
        <v>471</v>
      </c>
      <c r="H15630" t="s">
        <v>5</v>
      </c>
      <c r="I15630" t="s">
        <v>4</v>
      </c>
      <c r="J15630" t="s">
        <v>260</v>
      </c>
      <c r="L15630" t="s">
        <v>382</v>
      </c>
      <c r="M15630" t="s">
        <v>383</v>
      </c>
      <c r="N15630" t="s">
        <v>487</v>
      </c>
    </row>
    <row r="15631" spans="1:14" x14ac:dyDescent="0.25">
      <c r="A15631" t="s">
        <v>476</v>
      </c>
      <c r="B15631" s="1">
        <v>45716</v>
      </c>
      <c r="C15631" t="s">
        <v>1416</v>
      </c>
      <c r="D15631" t="s">
        <v>1465</v>
      </c>
      <c r="E15631" s="4">
        <v>10185.982250000001</v>
      </c>
      <c r="F15631" t="s">
        <v>1423</v>
      </c>
      <c r="G15631" t="s">
        <v>471</v>
      </c>
      <c r="H15631" t="s">
        <v>5</v>
      </c>
      <c r="I15631" t="s">
        <v>4</v>
      </c>
      <c r="J15631" t="s">
        <v>260</v>
      </c>
      <c r="L15631" t="s">
        <v>382</v>
      </c>
      <c r="M15631" t="s">
        <v>383</v>
      </c>
      <c r="N15631" t="s">
        <v>487</v>
      </c>
    </row>
    <row r="15632" spans="1:14" x14ac:dyDescent="0.25">
      <c r="A15632" t="s">
        <v>476</v>
      </c>
      <c r="B15632" s="1">
        <v>45747</v>
      </c>
      <c r="C15632" t="s">
        <v>1416</v>
      </c>
      <c r="D15632" t="s">
        <v>1465</v>
      </c>
      <c r="E15632" s="4">
        <v>15278.973375000001</v>
      </c>
      <c r="F15632" t="s">
        <v>1423</v>
      </c>
      <c r="G15632" t="s">
        <v>471</v>
      </c>
      <c r="H15632" t="s">
        <v>5</v>
      </c>
      <c r="I15632" t="s">
        <v>4</v>
      </c>
      <c r="J15632" t="s">
        <v>260</v>
      </c>
      <c r="L15632" t="s">
        <v>382</v>
      </c>
      <c r="M15632" t="s">
        <v>383</v>
      </c>
      <c r="N15632" t="s">
        <v>487</v>
      </c>
    </row>
    <row r="15633" spans="1:14" x14ac:dyDescent="0.25">
      <c r="A15633" t="s">
        <v>476</v>
      </c>
      <c r="B15633" s="1">
        <v>45777</v>
      </c>
      <c r="C15633" t="s">
        <v>1416</v>
      </c>
      <c r="D15633" t="s">
        <v>1465</v>
      </c>
      <c r="E15633" s="4">
        <v>20371.964500000002</v>
      </c>
      <c r="F15633" t="s">
        <v>1423</v>
      </c>
      <c r="G15633" t="s">
        <v>471</v>
      </c>
      <c r="H15633" t="s">
        <v>5</v>
      </c>
      <c r="I15633" t="s">
        <v>4</v>
      </c>
      <c r="J15633" t="s">
        <v>260</v>
      </c>
      <c r="L15633" t="s">
        <v>382</v>
      </c>
      <c r="M15633" t="s">
        <v>383</v>
      </c>
      <c r="N15633" t="s">
        <v>487</v>
      </c>
    </row>
    <row r="15634" spans="1:14" x14ac:dyDescent="0.25">
      <c r="A15634" t="s">
        <v>476</v>
      </c>
      <c r="B15634" s="1">
        <v>45808</v>
      </c>
      <c r="C15634" t="s">
        <v>1416</v>
      </c>
      <c r="D15634" t="s">
        <v>1465</v>
      </c>
      <c r="E15634" s="4">
        <v>25464.955625000002</v>
      </c>
      <c r="F15634" t="s">
        <v>1423</v>
      </c>
      <c r="G15634" t="s">
        <v>471</v>
      </c>
      <c r="H15634" t="s">
        <v>5</v>
      </c>
      <c r="I15634" t="s">
        <v>4</v>
      </c>
      <c r="J15634" t="s">
        <v>260</v>
      </c>
      <c r="L15634" t="s">
        <v>382</v>
      </c>
      <c r="M15634" t="s">
        <v>383</v>
      </c>
      <c r="N15634" t="s">
        <v>487</v>
      </c>
    </row>
    <row r="15635" spans="1:14" x14ac:dyDescent="0.25">
      <c r="A15635" t="s">
        <v>476</v>
      </c>
      <c r="B15635" s="1">
        <v>45838</v>
      </c>
      <c r="C15635" t="s">
        <v>1416</v>
      </c>
      <c r="D15635" t="s">
        <v>1465</v>
      </c>
      <c r="E15635" s="4">
        <v>30557.946750000003</v>
      </c>
      <c r="F15635" t="s">
        <v>1423</v>
      </c>
      <c r="G15635" t="s">
        <v>471</v>
      </c>
      <c r="H15635" t="s">
        <v>5</v>
      </c>
      <c r="I15635" t="s">
        <v>4</v>
      </c>
      <c r="J15635" t="s">
        <v>260</v>
      </c>
      <c r="L15635" t="s">
        <v>382</v>
      </c>
      <c r="M15635" t="s">
        <v>383</v>
      </c>
      <c r="N15635" t="s">
        <v>487</v>
      </c>
    </row>
    <row r="15636" spans="1:14" x14ac:dyDescent="0.25">
      <c r="A15636" t="s">
        <v>476</v>
      </c>
      <c r="B15636" s="1">
        <v>45869</v>
      </c>
      <c r="C15636" t="s">
        <v>1416</v>
      </c>
      <c r="D15636" t="s">
        <v>1465</v>
      </c>
      <c r="E15636" s="4">
        <v>35650.937875000003</v>
      </c>
      <c r="F15636" t="s">
        <v>1423</v>
      </c>
      <c r="G15636" t="s">
        <v>471</v>
      </c>
      <c r="H15636" t="s">
        <v>5</v>
      </c>
      <c r="I15636" t="s">
        <v>4</v>
      </c>
      <c r="J15636" t="s">
        <v>260</v>
      </c>
      <c r="L15636" t="s">
        <v>382</v>
      </c>
      <c r="M15636" t="s">
        <v>383</v>
      </c>
      <c r="N15636" t="s">
        <v>487</v>
      </c>
    </row>
    <row r="15637" spans="1:14" x14ac:dyDescent="0.25">
      <c r="A15637" t="s">
        <v>476</v>
      </c>
      <c r="B15637" s="1">
        <v>45900</v>
      </c>
      <c r="C15637" t="s">
        <v>1416</v>
      </c>
      <c r="D15637" t="s">
        <v>1465</v>
      </c>
      <c r="E15637" s="4">
        <v>40743.929000000004</v>
      </c>
      <c r="F15637" t="s">
        <v>1423</v>
      </c>
      <c r="G15637" t="s">
        <v>471</v>
      </c>
      <c r="H15637" t="s">
        <v>5</v>
      </c>
      <c r="I15637" t="s">
        <v>4</v>
      </c>
      <c r="J15637" t="s">
        <v>260</v>
      </c>
      <c r="L15637" t="s">
        <v>382</v>
      </c>
      <c r="M15637" t="s">
        <v>383</v>
      </c>
      <c r="N15637" t="s">
        <v>487</v>
      </c>
    </row>
    <row r="15638" spans="1:14" x14ac:dyDescent="0.25">
      <c r="A15638" t="s">
        <v>476</v>
      </c>
      <c r="B15638" s="1">
        <v>45930</v>
      </c>
      <c r="C15638" t="s">
        <v>1416</v>
      </c>
      <c r="D15638" t="s">
        <v>1465</v>
      </c>
      <c r="E15638" s="4">
        <v>45836.920125000004</v>
      </c>
      <c r="F15638" t="s">
        <v>1423</v>
      </c>
      <c r="G15638" t="s">
        <v>471</v>
      </c>
      <c r="H15638" t="s">
        <v>5</v>
      </c>
      <c r="I15638" t="s">
        <v>4</v>
      </c>
      <c r="J15638" t="s">
        <v>260</v>
      </c>
      <c r="L15638" t="s">
        <v>382</v>
      </c>
      <c r="M15638" t="s">
        <v>383</v>
      </c>
      <c r="N15638" t="s">
        <v>487</v>
      </c>
    </row>
    <row r="15639" spans="1:14" x14ac:dyDescent="0.25">
      <c r="A15639" t="s">
        <v>476</v>
      </c>
      <c r="B15639" s="1">
        <v>45961</v>
      </c>
      <c r="C15639" t="s">
        <v>1416</v>
      </c>
      <c r="D15639" t="s">
        <v>1465</v>
      </c>
      <c r="E15639" s="4">
        <v>50929.911250000005</v>
      </c>
      <c r="F15639" t="s">
        <v>1423</v>
      </c>
      <c r="G15639" t="s">
        <v>471</v>
      </c>
      <c r="H15639" t="s">
        <v>5</v>
      </c>
      <c r="I15639" t="s">
        <v>4</v>
      </c>
      <c r="J15639" t="s">
        <v>260</v>
      </c>
      <c r="L15639" t="s">
        <v>382</v>
      </c>
      <c r="M15639" t="s">
        <v>383</v>
      </c>
      <c r="N15639" t="s">
        <v>487</v>
      </c>
    </row>
    <row r="15640" spans="1:14" x14ac:dyDescent="0.25">
      <c r="A15640" t="s">
        <v>476</v>
      </c>
      <c r="B15640" s="1">
        <v>45991</v>
      </c>
      <c r="C15640" t="s">
        <v>1416</v>
      </c>
      <c r="D15640" t="s">
        <v>1465</v>
      </c>
      <c r="E15640" s="4">
        <v>56022.902375000005</v>
      </c>
      <c r="F15640" t="s">
        <v>1423</v>
      </c>
      <c r="G15640" t="s">
        <v>471</v>
      </c>
      <c r="H15640" t="s">
        <v>5</v>
      </c>
      <c r="I15640" t="s">
        <v>4</v>
      </c>
      <c r="J15640" t="s">
        <v>260</v>
      </c>
      <c r="L15640" t="s">
        <v>382</v>
      </c>
      <c r="M15640" t="s">
        <v>383</v>
      </c>
      <c r="N15640" t="s">
        <v>487</v>
      </c>
    </row>
    <row r="15641" spans="1:14" x14ac:dyDescent="0.25">
      <c r="A15641" t="s">
        <v>476</v>
      </c>
      <c r="B15641" s="1">
        <v>46022</v>
      </c>
      <c r="C15641" t="s">
        <v>1416</v>
      </c>
      <c r="D15641" t="s">
        <v>1465</v>
      </c>
      <c r="E15641" s="4">
        <v>61115.893500000006</v>
      </c>
      <c r="F15641" t="s">
        <v>1423</v>
      </c>
      <c r="G15641" t="s">
        <v>471</v>
      </c>
      <c r="H15641" t="s">
        <v>5</v>
      </c>
      <c r="I15641" t="s">
        <v>4</v>
      </c>
      <c r="J15641" t="s">
        <v>260</v>
      </c>
      <c r="L15641" t="s">
        <v>382</v>
      </c>
      <c r="M15641" t="s">
        <v>383</v>
      </c>
      <c r="N15641" t="s">
        <v>487</v>
      </c>
    </row>
    <row r="15642" spans="1:14" x14ac:dyDescent="0.25">
      <c r="A15642" t="s">
        <v>476</v>
      </c>
      <c r="B15642" s="1">
        <v>45688</v>
      </c>
      <c r="C15642" t="s">
        <v>1416</v>
      </c>
      <c r="D15642" t="s">
        <v>1466</v>
      </c>
      <c r="E15642" s="4">
        <v>1879.6189999999999</v>
      </c>
      <c r="F15642" t="s">
        <v>1423</v>
      </c>
      <c r="G15642" t="s">
        <v>471</v>
      </c>
      <c r="H15642" t="s">
        <v>5</v>
      </c>
      <c r="I15642" t="s">
        <v>4</v>
      </c>
      <c r="J15642" t="s">
        <v>260</v>
      </c>
      <c r="L15642" t="s">
        <v>382</v>
      </c>
      <c r="M15642" t="s">
        <v>383</v>
      </c>
      <c r="N15642" t="s">
        <v>487</v>
      </c>
    </row>
    <row r="15643" spans="1:14" x14ac:dyDescent="0.25">
      <c r="A15643" t="s">
        <v>476</v>
      </c>
      <c r="B15643" s="1">
        <v>45716</v>
      </c>
      <c r="C15643" t="s">
        <v>1416</v>
      </c>
      <c r="D15643" t="s">
        <v>1466</v>
      </c>
      <c r="E15643" s="4">
        <v>3759.2379999999998</v>
      </c>
      <c r="F15643" t="s">
        <v>1423</v>
      </c>
      <c r="G15643" t="s">
        <v>471</v>
      </c>
      <c r="H15643" t="s">
        <v>5</v>
      </c>
      <c r="I15643" t="s">
        <v>4</v>
      </c>
      <c r="J15643" t="s">
        <v>260</v>
      </c>
      <c r="L15643" t="s">
        <v>382</v>
      </c>
      <c r="M15643" t="s">
        <v>383</v>
      </c>
      <c r="N15643" t="s">
        <v>487</v>
      </c>
    </row>
    <row r="15644" spans="1:14" x14ac:dyDescent="0.25">
      <c r="A15644" t="s">
        <v>476</v>
      </c>
      <c r="B15644" s="1">
        <v>45747</v>
      </c>
      <c r="C15644" t="s">
        <v>1416</v>
      </c>
      <c r="D15644" t="s">
        <v>1466</v>
      </c>
      <c r="E15644" s="4">
        <v>5638.8569999999991</v>
      </c>
      <c r="F15644" t="s">
        <v>1423</v>
      </c>
      <c r="G15644" t="s">
        <v>471</v>
      </c>
      <c r="H15644" t="s">
        <v>5</v>
      </c>
      <c r="I15644" t="s">
        <v>4</v>
      </c>
      <c r="J15644" t="s">
        <v>260</v>
      </c>
      <c r="L15644" t="s">
        <v>382</v>
      </c>
      <c r="M15644" t="s">
        <v>383</v>
      </c>
      <c r="N15644" t="s">
        <v>487</v>
      </c>
    </row>
    <row r="15645" spans="1:14" x14ac:dyDescent="0.25">
      <c r="A15645" t="s">
        <v>476</v>
      </c>
      <c r="B15645" s="1">
        <v>45777</v>
      </c>
      <c r="C15645" t="s">
        <v>1416</v>
      </c>
      <c r="D15645" t="s">
        <v>1466</v>
      </c>
      <c r="E15645" s="4">
        <v>7518.4759999999997</v>
      </c>
      <c r="F15645" t="s">
        <v>1423</v>
      </c>
      <c r="G15645" t="s">
        <v>471</v>
      </c>
      <c r="H15645" t="s">
        <v>5</v>
      </c>
      <c r="I15645" t="s">
        <v>4</v>
      </c>
      <c r="J15645" t="s">
        <v>260</v>
      </c>
      <c r="L15645" t="s">
        <v>382</v>
      </c>
      <c r="M15645" t="s">
        <v>383</v>
      </c>
      <c r="N15645" t="s">
        <v>487</v>
      </c>
    </row>
    <row r="15646" spans="1:14" x14ac:dyDescent="0.25">
      <c r="A15646" t="s">
        <v>476</v>
      </c>
      <c r="B15646" s="1">
        <v>45808</v>
      </c>
      <c r="C15646" t="s">
        <v>1416</v>
      </c>
      <c r="D15646" t="s">
        <v>1466</v>
      </c>
      <c r="E15646" s="4">
        <v>9398.0949999999993</v>
      </c>
      <c r="F15646" t="s">
        <v>1423</v>
      </c>
      <c r="G15646" t="s">
        <v>471</v>
      </c>
      <c r="H15646" t="s">
        <v>5</v>
      </c>
      <c r="I15646" t="s">
        <v>4</v>
      </c>
      <c r="J15646" t="s">
        <v>260</v>
      </c>
      <c r="L15646" t="s">
        <v>382</v>
      </c>
      <c r="M15646" t="s">
        <v>383</v>
      </c>
      <c r="N15646" t="s">
        <v>487</v>
      </c>
    </row>
    <row r="15647" spans="1:14" x14ac:dyDescent="0.25">
      <c r="A15647" t="s">
        <v>476</v>
      </c>
      <c r="B15647" s="1">
        <v>45838</v>
      </c>
      <c r="C15647" t="s">
        <v>1416</v>
      </c>
      <c r="D15647" t="s">
        <v>1466</v>
      </c>
      <c r="E15647" s="4">
        <v>11277.713999999998</v>
      </c>
      <c r="F15647" t="s">
        <v>1423</v>
      </c>
      <c r="G15647" t="s">
        <v>471</v>
      </c>
      <c r="H15647" t="s">
        <v>5</v>
      </c>
      <c r="I15647" t="s">
        <v>4</v>
      </c>
      <c r="J15647" t="s">
        <v>260</v>
      </c>
      <c r="L15647" t="s">
        <v>382</v>
      </c>
      <c r="M15647" t="s">
        <v>383</v>
      </c>
      <c r="N15647" t="s">
        <v>487</v>
      </c>
    </row>
    <row r="15648" spans="1:14" x14ac:dyDescent="0.25">
      <c r="A15648" t="s">
        <v>476</v>
      </c>
      <c r="B15648" s="1">
        <v>45869</v>
      </c>
      <c r="C15648" t="s">
        <v>1416</v>
      </c>
      <c r="D15648" t="s">
        <v>1466</v>
      </c>
      <c r="E15648" s="4">
        <v>13157.332999999999</v>
      </c>
      <c r="F15648" t="s">
        <v>1423</v>
      </c>
      <c r="G15648" t="s">
        <v>471</v>
      </c>
      <c r="H15648" t="s">
        <v>5</v>
      </c>
      <c r="I15648" t="s">
        <v>4</v>
      </c>
      <c r="J15648" t="s">
        <v>260</v>
      </c>
      <c r="L15648" t="s">
        <v>382</v>
      </c>
      <c r="M15648" t="s">
        <v>383</v>
      </c>
      <c r="N15648" t="s">
        <v>487</v>
      </c>
    </row>
    <row r="15649" spans="1:14" x14ac:dyDescent="0.25">
      <c r="A15649" t="s">
        <v>476</v>
      </c>
      <c r="B15649" s="1">
        <v>45900</v>
      </c>
      <c r="C15649" t="s">
        <v>1416</v>
      </c>
      <c r="D15649" t="s">
        <v>1466</v>
      </c>
      <c r="E15649" s="4">
        <v>15036.951999999999</v>
      </c>
      <c r="F15649" t="s">
        <v>1423</v>
      </c>
      <c r="G15649" t="s">
        <v>471</v>
      </c>
      <c r="H15649" t="s">
        <v>5</v>
      </c>
      <c r="I15649" t="s">
        <v>4</v>
      </c>
      <c r="J15649" t="s">
        <v>260</v>
      </c>
      <c r="L15649" t="s">
        <v>382</v>
      </c>
      <c r="M15649" t="s">
        <v>383</v>
      </c>
      <c r="N15649" t="s">
        <v>487</v>
      </c>
    </row>
    <row r="15650" spans="1:14" x14ac:dyDescent="0.25">
      <c r="A15650" t="s">
        <v>476</v>
      </c>
      <c r="B15650" s="1">
        <v>45930</v>
      </c>
      <c r="C15650" t="s">
        <v>1416</v>
      </c>
      <c r="D15650" t="s">
        <v>1466</v>
      </c>
      <c r="E15650" s="4">
        <v>16916.571</v>
      </c>
      <c r="F15650" t="s">
        <v>1423</v>
      </c>
      <c r="G15650" t="s">
        <v>471</v>
      </c>
      <c r="H15650" t="s">
        <v>5</v>
      </c>
      <c r="I15650" t="s">
        <v>4</v>
      </c>
      <c r="J15650" t="s">
        <v>260</v>
      </c>
      <c r="L15650" t="s">
        <v>382</v>
      </c>
      <c r="M15650" t="s">
        <v>383</v>
      </c>
      <c r="N15650" t="s">
        <v>487</v>
      </c>
    </row>
    <row r="15651" spans="1:14" x14ac:dyDescent="0.25">
      <c r="A15651" t="s">
        <v>476</v>
      </c>
      <c r="B15651" s="1">
        <v>45961</v>
      </c>
      <c r="C15651" t="s">
        <v>1416</v>
      </c>
      <c r="D15651" t="s">
        <v>1466</v>
      </c>
      <c r="E15651" s="4">
        <v>18796.189999999999</v>
      </c>
      <c r="F15651" t="s">
        <v>1423</v>
      </c>
      <c r="G15651" t="s">
        <v>471</v>
      </c>
      <c r="H15651" t="s">
        <v>5</v>
      </c>
      <c r="I15651" t="s">
        <v>4</v>
      </c>
      <c r="J15651" t="s">
        <v>260</v>
      </c>
      <c r="L15651" t="s">
        <v>382</v>
      </c>
      <c r="M15651" t="s">
        <v>383</v>
      </c>
      <c r="N15651" t="s">
        <v>487</v>
      </c>
    </row>
    <row r="15652" spans="1:14" x14ac:dyDescent="0.25">
      <c r="A15652" t="s">
        <v>476</v>
      </c>
      <c r="B15652" s="1">
        <v>45991</v>
      </c>
      <c r="C15652" t="s">
        <v>1416</v>
      </c>
      <c r="D15652" t="s">
        <v>1466</v>
      </c>
      <c r="E15652" s="4">
        <v>20675.808999999997</v>
      </c>
      <c r="F15652" t="s">
        <v>1423</v>
      </c>
      <c r="G15652" t="s">
        <v>471</v>
      </c>
      <c r="H15652" t="s">
        <v>5</v>
      </c>
      <c r="I15652" t="s">
        <v>4</v>
      </c>
      <c r="J15652" t="s">
        <v>260</v>
      </c>
      <c r="L15652" t="s">
        <v>382</v>
      </c>
      <c r="M15652" t="s">
        <v>383</v>
      </c>
      <c r="N15652" t="s">
        <v>487</v>
      </c>
    </row>
    <row r="15653" spans="1:14" x14ac:dyDescent="0.25">
      <c r="A15653" t="s">
        <v>476</v>
      </c>
      <c r="B15653" s="1">
        <v>46022</v>
      </c>
      <c r="C15653" t="s">
        <v>1416</v>
      </c>
      <c r="D15653" t="s">
        <v>1466</v>
      </c>
      <c r="E15653" s="4">
        <v>22555.427999999996</v>
      </c>
      <c r="F15653" t="s">
        <v>1423</v>
      </c>
      <c r="G15653" t="s">
        <v>471</v>
      </c>
      <c r="H15653" t="s">
        <v>5</v>
      </c>
      <c r="I15653" t="s">
        <v>4</v>
      </c>
      <c r="J15653" t="s">
        <v>260</v>
      </c>
      <c r="L15653" t="s">
        <v>382</v>
      </c>
      <c r="M15653" t="s">
        <v>383</v>
      </c>
      <c r="N15653" t="s">
        <v>487</v>
      </c>
    </row>
    <row r="15654" spans="1:14" hidden="1" x14ac:dyDescent="0.25">
      <c r="A15654" t="s">
        <v>240</v>
      </c>
      <c r="B15654" s="1">
        <v>45322</v>
      </c>
      <c r="C15654" t="s">
        <v>27</v>
      </c>
      <c r="D15654" t="s">
        <v>1032</v>
      </c>
      <c r="E15654" s="4">
        <v>-369377.37000000011</v>
      </c>
      <c r="F15654" t="s">
        <v>1477</v>
      </c>
      <c r="G15654" t="s">
        <v>471</v>
      </c>
      <c r="H15654" t="s">
        <v>288</v>
      </c>
      <c r="I15654" t="s">
        <v>26</v>
      </c>
      <c r="J15654" t="s">
        <v>243</v>
      </c>
      <c r="L15654" t="s">
        <v>368</v>
      </c>
      <c r="M15654" t="s">
        <v>369</v>
      </c>
      <c r="N15654" t="s">
        <v>485</v>
      </c>
    </row>
    <row r="15655" spans="1:14" hidden="1" x14ac:dyDescent="0.25">
      <c r="A15655" t="s">
        <v>240</v>
      </c>
      <c r="B15655" s="1">
        <v>45351</v>
      </c>
      <c r="C15655" t="s">
        <v>27</v>
      </c>
      <c r="D15655" t="s">
        <v>1032</v>
      </c>
      <c r="E15655" s="4">
        <v>-870696.78000000014</v>
      </c>
      <c r="F15655" t="s">
        <v>1477</v>
      </c>
      <c r="G15655" t="s">
        <v>471</v>
      </c>
      <c r="H15655" t="s">
        <v>288</v>
      </c>
      <c r="I15655" t="s">
        <v>26</v>
      </c>
      <c r="J15655" t="s">
        <v>243</v>
      </c>
      <c r="L15655" t="s">
        <v>368</v>
      </c>
      <c r="M15655" t="s">
        <v>369</v>
      </c>
      <c r="N15655" t="s">
        <v>485</v>
      </c>
    </row>
    <row r="15656" spans="1:14" hidden="1" x14ac:dyDescent="0.25">
      <c r="A15656" t="s">
        <v>240</v>
      </c>
      <c r="B15656" s="1">
        <v>45382</v>
      </c>
      <c r="C15656" t="s">
        <v>27</v>
      </c>
      <c r="D15656" t="s">
        <v>1032</v>
      </c>
      <c r="E15656" s="4">
        <v>-1290939.9900000002</v>
      </c>
      <c r="F15656" t="s">
        <v>1477</v>
      </c>
      <c r="G15656" t="s">
        <v>471</v>
      </c>
      <c r="H15656" t="s">
        <v>288</v>
      </c>
      <c r="I15656" t="s">
        <v>26</v>
      </c>
      <c r="J15656" t="s">
        <v>243</v>
      </c>
      <c r="L15656" t="s">
        <v>368</v>
      </c>
      <c r="M15656" t="s">
        <v>369</v>
      </c>
      <c r="N15656" t="s">
        <v>485</v>
      </c>
    </row>
    <row r="15657" spans="1:14" hidden="1" x14ac:dyDescent="0.25">
      <c r="A15657" t="s">
        <v>240</v>
      </c>
      <c r="B15657" s="1">
        <v>45412</v>
      </c>
      <c r="C15657" t="s">
        <v>27</v>
      </c>
      <c r="D15657" t="s">
        <v>1032</v>
      </c>
      <c r="E15657" s="4">
        <v>-2035687.3100000005</v>
      </c>
      <c r="F15657" t="s">
        <v>1477</v>
      </c>
      <c r="G15657" t="s">
        <v>471</v>
      </c>
      <c r="H15657" t="s">
        <v>288</v>
      </c>
      <c r="I15657" t="s">
        <v>26</v>
      </c>
      <c r="J15657" t="s">
        <v>243</v>
      </c>
      <c r="L15657" t="s">
        <v>368</v>
      </c>
      <c r="M15657" t="s">
        <v>369</v>
      </c>
      <c r="N15657" t="s">
        <v>485</v>
      </c>
    </row>
    <row r="15658" spans="1:14" hidden="1" x14ac:dyDescent="0.25">
      <c r="A15658" t="s">
        <v>240</v>
      </c>
      <c r="B15658" s="1">
        <v>45443</v>
      </c>
      <c r="C15658" t="s">
        <v>27</v>
      </c>
      <c r="D15658" t="s">
        <v>1032</v>
      </c>
      <c r="E15658" s="4">
        <v>-2300064.4800000004</v>
      </c>
      <c r="F15658" t="s">
        <v>1477</v>
      </c>
      <c r="G15658" t="s">
        <v>471</v>
      </c>
      <c r="H15658" t="s">
        <v>288</v>
      </c>
      <c r="I15658" t="s">
        <v>26</v>
      </c>
      <c r="J15658" t="s">
        <v>243</v>
      </c>
      <c r="L15658" t="s">
        <v>368</v>
      </c>
      <c r="M15658" t="s">
        <v>369</v>
      </c>
      <c r="N15658" t="s">
        <v>485</v>
      </c>
    </row>
    <row r="15659" spans="1:14" hidden="1" x14ac:dyDescent="0.25">
      <c r="A15659" t="s">
        <v>240</v>
      </c>
      <c r="B15659" s="1">
        <v>45473</v>
      </c>
      <c r="C15659" t="s">
        <v>27</v>
      </c>
      <c r="D15659" t="s">
        <v>1032</v>
      </c>
      <c r="E15659" s="4">
        <v>-2734456.7800000007</v>
      </c>
      <c r="F15659" t="s">
        <v>1477</v>
      </c>
      <c r="G15659" t="s">
        <v>471</v>
      </c>
      <c r="H15659" t="s">
        <v>288</v>
      </c>
      <c r="I15659" t="s">
        <v>26</v>
      </c>
      <c r="J15659" t="s">
        <v>243</v>
      </c>
      <c r="L15659" t="s">
        <v>368</v>
      </c>
      <c r="M15659" t="s">
        <v>369</v>
      </c>
      <c r="N15659" t="s">
        <v>485</v>
      </c>
    </row>
    <row r="15660" spans="1:14" hidden="1" x14ac:dyDescent="0.25">
      <c r="A15660" t="s">
        <v>240</v>
      </c>
      <c r="B15660" s="1">
        <v>45504</v>
      </c>
      <c r="C15660" t="s">
        <v>27</v>
      </c>
      <c r="D15660" t="s">
        <v>1032</v>
      </c>
      <c r="E15660" s="4">
        <v>-3073249.7800000007</v>
      </c>
      <c r="F15660" t="s">
        <v>1477</v>
      </c>
      <c r="G15660" t="s">
        <v>471</v>
      </c>
      <c r="H15660" t="s">
        <v>288</v>
      </c>
      <c r="I15660" t="s">
        <v>26</v>
      </c>
      <c r="J15660" t="s">
        <v>243</v>
      </c>
      <c r="L15660" t="s">
        <v>368</v>
      </c>
      <c r="M15660" t="s">
        <v>369</v>
      </c>
      <c r="N15660" t="s">
        <v>485</v>
      </c>
    </row>
    <row r="15661" spans="1:14" hidden="1" x14ac:dyDescent="0.25">
      <c r="A15661" t="s">
        <v>240</v>
      </c>
      <c r="B15661" s="1">
        <v>45535</v>
      </c>
      <c r="C15661" t="s">
        <v>27</v>
      </c>
      <c r="D15661" t="s">
        <v>1032</v>
      </c>
      <c r="E15661" s="4">
        <v>-3215455.7800000007</v>
      </c>
      <c r="F15661" t="s">
        <v>1477</v>
      </c>
      <c r="G15661" t="s">
        <v>471</v>
      </c>
      <c r="H15661" t="s">
        <v>288</v>
      </c>
      <c r="I15661" t="s">
        <v>26</v>
      </c>
      <c r="J15661" t="s">
        <v>243</v>
      </c>
      <c r="L15661" t="s">
        <v>368</v>
      </c>
      <c r="M15661" t="s">
        <v>369</v>
      </c>
      <c r="N15661" t="s">
        <v>485</v>
      </c>
    </row>
    <row r="15662" spans="1:14" hidden="1" x14ac:dyDescent="0.25">
      <c r="A15662" t="s">
        <v>240</v>
      </c>
      <c r="B15662" s="1">
        <v>45565</v>
      </c>
      <c r="C15662" t="s">
        <v>27</v>
      </c>
      <c r="D15662" t="s">
        <v>1032</v>
      </c>
      <c r="E15662" s="4">
        <v>-3695594.7800000007</v>
      </c>
      <c r="F15662" t="s">
        <v>1477</v>
      </c>
      <c r="G15662" t="s">
        <v>471</v>
      </c>
      <c r="H15662" t="s">
        <v>288</v>
      </c>
      <c r="I15662" t="s">
        <v>26</v>
      </c>
      <c r="J15662" t="s">
        <v>243</v>
      </c>
      <c r="L15662" t="s">
        <v>368</v>
      </c>
      <c r="M15662" t="s">
        <v>369</v>
      </c>
      <c r="N15662" t="s">
        <v>485</v>
      </c>
    </row>
    <row r="15663" spans="1:14" hidden="1" x14ac:dyDescent="0.25">
      <c r="A15663" t="s">
        <v>240</v>
      </c>
      <c r="B15663" s="1">
        <v>45596</v>
      </c>
      <c r="C15663" t="s">
        <v>27</v>
      </c>
      <c r="D15663" t="s">
        <v>1032</v>
      </c>
      <c r="E15663" s="4">
        <v>-4421571.7800000012</v>
      </c>
      <c r="F15663" t="s">
        <v>1477</v>
      </c>
      <c r="G15663" t="s">
        <v>471</v>
      </c>
      <c r="H15663" t="s">
        <v>288</v>
      </c>
      <c r="I15663" t="s">
        <v>26</v>
      </c>
      <c r="J15663" t="s">
        <v>243</v>
      </c>
      <c r="L15663" t="s">
        <v>368</v>
      </c>
      <c r="M15663" t="s">
        <v>369</v>
      </c>
      <c r="N15663" t="s">
        <v>485</v>
      </c>
    </row>
    <row r="15664" spans="1:14" hidden="1" x14ac:dyDescent="0.25">
      <c r="A15664" t="s">
        <v>240</v>
      </c>
      <c r="B15664" s="1">
        <v>45626</v>
      </c>
      <c r="C15664" t="s">
        <v>27</v>
      </c>
      <c r="D15664" t="s">
        <v>1032</v>
      </c>
      <c r="E15664" s="4">
        <v>-4671470.7800000012</v>
      </c>
      <c r="F15664" t="s">
        <v>1477</v>
      </c>
      <c r="G15664" t="s">
        <v>471</v>
      </c>
      <c r="H15664" t="s">
        <v>288</v>
      </c>
      <c r="I15664" t="s">
        <v>26</v>
      </c>
      <c r="J15664" t="s">
        <v>243</v>
      </c>
      <c r="L15664" t="s">
        <v>368</v>
      </c>
      <c r="M15664" t="s">
        <v>369</v>
      </c>
      <c r="N15664" t="s">
        <v>485</v>
      </c>
    </row>
    <row r="15665" spans="1:14" hidden="1" x14ac:dyDescent="0.25">
      <c r="A15665" t="s">
        <v>240</v>
      </c>
      <c r="B15665" s="1">
        <v>45657</v>
      </c>
      <c r="C15665" t="s">
        <v>27</v>
      </c>
      <c r="D15665" t="s">
        <v>1032</v>
      </c>
      <c r="E15665" s="4">
        <v>-5178980.7800000012</v>
      </c>
      <c r="F15665" t="s">
        <v>1477</v>
      </c>
      <c r="G15665" t="s">
        <v>471</v>
      </c>
      <c r="H15665" t="s">
        <v>288</v>
      </c>
      <c r="I15665" t="s">
        <v>26</v>
      </c>
      <c r="J15665" t="s">
        <v>243</v>
      </c>
      <c r="L15665" t="s">
        <v>368</v>
      </c>
      <c r="M15665" t="s">
        <v>369</v>
      </c>
      <c r="N15665" t="s">
        <v>485</v>
      </c>
    </row>
    <row r="15666" spans="1:14" hidden="1" x14ac:dyDescent="0.25">
      <c r="A15666" t="s">
        <v>240</v>
      </c>
      <c r="B15666" s="1">
        <v>45322</v>
      </c>
      <c r="C15666" t="s">
        <v>28</v>
      </c>
      <c r="D15666" t="s">
        <v>1039</v>
      </c>
      <c r="E15666" s="4">
        <v>-10945.789999999999</v>
      </c>
      <c r="F15666" t="s">
        <v>1477</v>
      </c>
      <c r="G15666" t="s">
        <v>471</v>
      </c>
      <c r="H15666" t="s">
        <v>288</v>
      </c>
      <c r="I15666" t="s">
        <v>26</v>
      </c>
      <c r="J15666" t="s">
        <v>243</v>
      </c>
      <c r="L15666" t="s">
        <v>368</v>
      </c>
      <c r="M15666" t="s">
        <v>369</v>
      </c>
      <c r="N15666" t="s">
        <v>480</v>
      </c>
    </row>
    <row r="15667" spans="1:14" hidden="1" x14ac:dyDescent="0.25">
      <c r="A15667" t="s">
        <v>240</v>
      </c>
      <c r="B15667" s="1">
        <v>45351</v>
      </c>
      <c r="C15667" t="s">
        <v>28</v>
      </c>
      <c r="D15667" t="s">
        <v>1039</v>
      </c>
      <c r="E15667" s="4">
        <v>-122912.94999999998</v>
      </c>
      <c r="F15667" t="s">
        <v>1477</v>
      </c>
      <c r="G15667" t="s">
        <v>471</v>
      </c>
      <c r="H15667" t="s">
        <v>288</v>
      </c>
      <c r="I15667" t="s">
        <v>26</v>
      </c>
      <c r="J15667" t="s">
        <v>243</v>
      </c>
      <c r="L15667" t="s">
        <v>368</v>
      </c>
      <c r="M15667" t="s">
        <v>369</v>
      </c>
      <c r="N15667" t="s">
        <v>480</v>
      </c>
    </row>
    <row r="15668" spans="1:14" hidden="1" x14ac:dyDescent="0.25">
      <c r="A15668" t="s">
        <v>240</v>
      </c>
      <c r="B15668" s="1">
        <v>45382</v>
      </c>
      <c r="C15668" t="s">
        <v>28</v>
      </c>
      <c r="D15668" t="s">
        <v>1039</v>
      </c>
      <c r="E15668" s="4">
        <v>-122912.94999999998</v>
      </c>
      <c r="F15668" t="s">
        <v>1477</v>
      </c>
      <c r="G15668" t="s">
        <v>471</v>
      </c>
      <c r="H15668" t="s">
        <v>288</v>
      </c>
      <c r="I15668" t="s">
        <v>26</v>
      </c>
      <c r="J15668" t="s">
        <v>243</v>
      </c>
      <c r="L15668" t="s">
        <v>368</v>
      </c>
      <c r="M15668" t="s">
        <v>369</v>
      </c>
      <c r="N15668" t="s">
        <v>480</v>
      </c>
    </row>
    <row r="15669" spans="1:14" hidden="1" x14ac:dyDescent="0.25">
      <c r="A15669" t="s">
        <v>240</v>
      </c>
      <c r="B15669" s="1">
        <v>45412</v>
      </c>
      <c r="C15669" t="s">
        <v>28</v>
      </c>
      <c r="D15669" t="s">
        <v>1039</v>
      </c>
      <c r="E15669" s="4">
        <v>-123842.40999999999</v>
      </c>
      <c r="F15669" t="s">
        <v>1477</v>
      </c>
      <c r="G15669" t="s">
        <v>471</v>
      </c>
      <c r="H15669" t="s">
        <v>288</v>
      </c>
      <c r="I15669" t="s">
        <v>26</v>
      </c>
      <c r="J15669" t="s">
        <v>243</v>
      </c>
      <c r="L15669" t="s">
        <v>368</v>
      </c>
      <c r="M15669" t="s">
        <v>369</v>
      </c>
      <c r="N15669" t="s">
        <v>480</v>
      </c>
    </row>
    <row r="15670" spans="1:14" hidden="1" x14ac:dyDescent="0.25">
      <c r="A15670" t="s">
        <v>240</v>
      </c>
      <c r="B15670" s="1">
        <v>45443</v>
      </c>
      <c r="C15670" t="s">
        <v>28</v>
      </c>
      <c r="D15670" t="s">
        <v>1039</v>
      </c>
      <c r="E15670" s="4">
        <v>-122505.55999999998</v>
      </c>
      <c r="F15670" t="s">
        <v>1477</v>
      </c>
      <c r="G15670" t="s">
        <v>471</v>
      </c>
      <c r="H15670" t="s">
        <v>288</v>
      </c>
      <c r="I15670" t="s">
        <v>26</v>
      </c>
      <c r="J15670" t="s">
        <v>243</v>
      </c>
      <c r="L15670" t="s">
        <v>368</v>
      </c>
      <c r="M15670" t="s">
        <v>369</v>
      </c>
      <c r="N15670" t="s">
        <v>480</v>
      </c>
    </row>
    <row r="15671" spans="1:14" hidden="1" x14ac:dyDescent="0.25">
      <c r="A15671" t="s">
        <v>240</v>
      </c>
      <c r="B15671" s="1">
        <v>45473</v>
      </c>
      <c r="C15671" t="s">
        <v>28</v>
      </c>
      <c r="D15671" t="s">
        <v>1039</v>
      </c>
      <c r="E15671" s="4">
        <v>-130295.12999999998</v>
      </c>
      <c r="F15671" t="s">
        <v>1477</v>
      </c>
      <c r="G15671" t="s">
        <v>471</v>
      </c>
      <c r="H15671" t="s">
        <v>288</v>
      </c>
      <c r="I15671" t="s">
        <v>26</v>
      </c>
      <c r="J15671" t="s">
        <v>243</v>
      </c>
      <c r="L15671" t="s">
        <v>368</v>
      </c>
      <c r="M15671" t="s">
        <v>369</v>
      </c>
      <c r="N15671" t="s">
        <v>480</v>
      </c>
    </row>
    <row r="15672" spans="1:14" hidden="1" x14ac:dyDescent="0.25">
      <c r="A15672" t="s">
        <v>240</v>
      </c>
      <c r="B15672" s="1">
        <v>45504</v>
      </c>
      <c r="C15672" t="s">
        <v>28</v>
      </c>
      <c r="D15672" t="s">
        <v>1039</v>
      </c>
      <c r="E15672" s="4">
        <v>-130295.12999999998</v>
      </c>
      <c r="F15672" t="s">
        <v>1477</v>
      </c>
      <c r="G15672" t="s">
        <v>471</v>
      </c>
      <c r="H15672" t="s">
        <v>288</v>
      </c>
      <c r="I15672" t="s">
        <v>26</v>
      </c>
      <c r="J15672" t="s">
        <v>243</v>
      </c>
      <c r="L15672" t="s">
        <v>368</v>
      </c>
      <c r="M15672" t="s">
        <v>369</v>
      </c>
      <c r="N15672" t="s">
        <v>480</v>
      </c>
    </row>
    <row r="15673" spans="1:14" hidden="1" x14ac:dyDescent="0.25">
      <c r="A15673" t="s">
        <v>240</v>
      </c>
      <c r="B15673" s="1">
        <v>45535</v>
      </c>
      <c r="C15673" t="s">
        <v>28</v>
      </c>
      <c r="D15673" t="s">
        <v>1039</v>
      </c>
      <c r="E15673" s="4">
        <v>-130295.12999999998</v>
      </c>
      <c r="F15673" t="s">
        <v>1477</v>
      </c>
      <c r="G15673" t="s">
        <v>471</v>
      </c>
      <c r="H15673" t="s">
        <v>288</v>
      </c>
      <c r="I15673" t="s">
        <v>26</v>
      </c>
      <c r="J15673" t="s">
        <v>243</v>
      </c>
      <c r="L15673" t="s">
        <v>368</v>
      </c>
      <c r="M15673" t="s">
        <v>369</v>
      </c>
      <c r="N15673" t="s">
        <v>480</v>
      </c>
    </row>
    <row r="15674" spans="1:14" hidden="1" x14ac:dyDescent="0.25">
      <c r="A15674" t="s">
        <v>240</v>
      </c>
      <c r="B15674" s="1">
        <v>45565</v>
      </c>
      <c r="C15674" t="s">
        <v>28</v>
      </c>
      <c r="D15674" t="s">
        <v>1039</v>
      </c>
      <c r="E15674" s="4">
        <v>-130295.12999999998</v>
      </c>
      <c r="F15674" t="s">
        <v>1477</v>
      </c>
      <c r="G15674" t="s">
        <v>471</v>
      </c>
      <c r="H15674" t="s">
        <v>288</v>
      </c>
      <c r="I15674" t="s">
        <v>26</v>
      </c>
      <c r="J15674" t="s">
        <v>243</v>
      </c>
      <c r="L15674" t="s">
        <v>368</v>
      </c>
      <c r="M15674" t="s">
        <v>369</v>
      </c>
      <c r="N15674" t="s">
        <v>480</v>
      </c>
    </row>
    <row r="15675" spans="1:14" hidden="1" x14ac:dyDescent="0.25">
      <c r="A15675" t="s">
        <v>240</v>
      </c>
      <c r="B15675" s="1">
        <v>45596</v>
      </c>
      <c r="C15675" t="s">
        <v>28</v>
      </c>
      <c r="D15675" t="s">
        <v>1039</v>
      </c>
      <c r="E15675" s="4">
        <v>-130295.12999999998</v>
      </c>
      <c r="F15675" t="s">
        <v>1477</v>
      </c>
      <c r="G15675" t="s">
        <v>471</v>
      </c>
      <c r="H15675" t="s">
        <v>288</v>
      </c>
      <c r="I15675" t="s">
        <v>26</v>
      </c>
      <c r="J15675" t="s">
        <v>243</v>
      </c>
      <c r="L15675" t="s">
        <v>368</v>
      </c>
      <c r="M15675" t="s">
        <v>369</v>
      </c>
      <c r="N15675" t="s">
        <v>480</v>
      </c>
    </row>
    <row r="15676" spans="1:14" hidden="1" x14ac:dyDescent="0.25">
      <c r="A15676" t="s">
        <v>240</v>
      </c>
      <c r="B15676" s="1">
        <v>45626</v>
      </c>
      <c r="C15676" t="s">
        <v>28</v>
      </c>
      <c r="D15676" t="s">
        <v>1039</v>
      </c>
      <c r="E15676" s="4">
        <v>-130295.12999999998</v>
      </c>
      <c r="F15676" t="s">
        <v>1477</v>
      </c>
      <c r="G15676" t="s">
        <v>471</v>
      </c>
      <c r="H15676" t="s">
        <v>288</v>
      </c>
      <c r="I15676" t="s">
        <v>26</v>
      </c>
      <c r="J15676" t="s">
        <v>243</v>
      </c>
      <c r="L15676" t="s">
        <v>368</v>
      </c>
      <c r="M15676" t="s">
        <v>369</v>
      </c>
      <c r="N15676" t="s">
        <v>480</v>
      </c>
    </row>
    <row r="15677" spans="1:14" hidden="1" x14ac:dyDescent="0.25">
      <c r="A15677" t="s">
        <v>240</v>
      </c>
      <c r="B15677" s="1">
        <v>45657</v>
      </c>
      <c r="C15677" t="s">
        <v>28</v>
      </c>
      <c r="D15677" t="s">
        <v>1039</v>
      </c>
      <c r="E15677" s="4">
        <v>-130295.12999999998</v>
      </c>
      <c r="F15677" t="s">
        <v>1477</v>
      </c>
      <c r="G15677" t="s">
        <v>471</v>
      </c>
      <c r="H15677" t="s">
        <v>288</v>
      </c>
      <c r="I15677" t="s">
        <v>26</v>
      </c>
      <c r="J15677" t="s">
        <v>243</v>
      </c>
      <c r="L15677" t="s">
        <v>368</v>
      </c>
      <c r="M15677" t="s">
        <v>369</v>
      </c>
      <c r="N15677" t="s">
        <v>480</v>
      </c>
    </row>
    <row r="15678" spans="1:14" hidden="1" x14ac:dyDescent="0.25">
      <c r="A15678" t="s">
        <v>240</v>
      </c>
      <c r="B15678" s="1">
        <v>45322</v>
      </c>
      <c r="C15678" t="s">
        <v>29</v>
      </c>
      <c r="D15678" t="s">
        <v>1040</v>
      </c>
      <c r="E15678" s="4">
        <v>-220.91</v>
      </c>
      <c r="F15678" t="s">
        <v>1477</v>
      </c>
      <c r="G15678" t="s">
        <v>471</v>
      </c>
      <c r="H15678" t="s">
        <v>288</v>
      </c>
      <c r="I15678" t="s">
        <v>26</v>
      </c>
      <c r="J15678" t="s">
        <v>243</v>
      </c>
      <c r="L15678" t="s">
        <v>368</v>
      </c>
      <c r="M15678" t="s">
        <v>369</v>
      </c>
      <c r="N15678" t="s">
        <v>480</v>
      </c>
    </row>
    <row r="15679" spans="1:14" hidden="1" x14ac:dyDescent="0.25">
      <c r="A15679" t="s">
        <v>240</v>
      </c>
      <c r="B15679" s="1">
        <v>45351</v>
      </c>
      <c r="C15679" t="s">
        <v>29</v>
      </c>
      <c r="D15679" t="s">
        <v>1040</v>
      </c>
      <c r="E15679" s="4">
        <v>-3690.3799999999997</v>
      </c>
      <c r="F15679" t="s">
        <v>1477</v>
      </c>
      <c r="G15679" t="s">
        <v>471</v>
      </c>
      <c r="H15679" t="s">
        <v>288</v>
      </c>
      <c r="I15679" t="s">
        <v>26</v>
      </c>
      <c r="J15679" t="s">
        <v>243</v>
      </c>
      <c r="L15679" t="s">
        <v>368</v>
      </c>
      <c r="M15679" t="s">
        <v>369</v>
      </c>
      <c r="N15679" t="s">
        <v>480</v>
      </c>
    </row>
    <row r="15680" spans="1:14" hidden="1" x14ac:dyDescent="0.25">
      <c r="A15680" t="s">
        <v>240</v>
      </c>
      <c r="B15680" s="1">
        <v>45382</v>
      </c>
      <c r="C15680" t="s">
        <v>29</v>
      </c>
      <c r="D15680" t="s">
        <v>1040</v>
      </c>
      <c r="E15680" s="4">
        <v>-3721.2899999999995</v>
      </c>
      <c r="F15680" t="s">
        <v>1477</v>
      </c>
      <c r="G15680" t="s">
        <v>471</v>
      </c>
      <c r="H15680" t="s">
        <v>288</v>
      </c>
      <c r="I15680" t="s">
        <v>26</v>
      </c>
      <c r="J15680" t="s">
        <v>243</v>
      </c>
      <c r="L15680" t="s">
        <v>368</v>
      </c>
      <c r="M15680" t="s">
        <v>369</v>
      </c>
      <c r="N15680" t="s">
        <v>480</v>
      </c>
    </row>
    <row r="15681" spans="1:14" hidden="1" x14ac:dyDescent="0.25">
      <c r="A15681" t="s">
        <v>240</v>
      </c>
      <c r="B15681" s="1">
        <v>45412</v>
      </c>
      <c r="C15681" t="s">
        <v>29</v>
      </c>
      <c r="D15681" t="s">
        <v>1040</v>
      </c>
      <c r="E15681" s="4">
        <v>-3910.7199999999993</v>
      </c>
      <c r="F15681" t="s">
        <v>1477</v>
      </c>
      <c r="G15681" t="s">
        <v>471</v>
      </c>
      <c r="H15681" t="s">
        <v>288</v>
      </c>
      <c r="I15681" t="s">
        <v>26</v>
      </c>
      <c r="J15681" t="s">
        <v>243</v>
      </c>
      <c r="L15681" t="s">
        <v>368</v>
      </c>
      <c r="M15681" t="s">
        <v>369</v>
      </c>
      <c r="N15681" t="s">
        <v>480</v>
      </c>
    </row>
    <row r="15682" spans="1:14" hidden="1" x14ac:dyDescent="0.25">
      <c r="A15682" t="s">
        <v>240</v>
      </c>
      <c r="B15682" s="1">
        <v>45443</v>
      </c>
      <c r="C15682" t="s">
        <v>29</v>
      </c>
      <c r="D15682" t="s">
        <v>1040</v>
      </c>
      <c r="E15682" s="4">
        <v>-4288.9199999999992</v>
      </c>
      <c r="F15682" t="s">
        <v>1477</v>
      </c>
      <c r="G15682" t="s">
        <v>471</v>
      </c>
      <c r="H15682" t="s">
        <v>288</v>
      </c>
      <c r="I15682" t="s">
        <v>26</v>
      </c>
      <c r="J15682" t="s">
        <v>243</v>
      </c>
      <c r="L15682" t="s">
        <v>368</v>
      </c>
      <c r="M15682" t="s">
        <v>369</v>
      </c>
      <c r="N15682" t="s">
        <v>480</v>
      </c>
    </row>
    <row r="15683" spans="1:14" hidden="1" x14ac:dyDescent="0.25">
      <c r="A15683" t="s">
        <v>240</v>
      </c>
      <c r="B15683" s="1">
        <v>45473</v>
      </c>
      <c r="C15683" t="s">
        <v>29</v>
      </c>
      <c r="D15683" t="s">
        <v>1040</v>
      </c>
      <c r="E15683" s="4">
        <v>-4288.9199999999992</v>
      </c>
      <c r="F15683" t="s">
        <v>1477</v>
      </c>
      <c r="G15683" t="s">
        <v>471</v>
      </c>
      <c r="H15683" t="s">
        <v>288</v>
      </c>
      <c r="I15683" t="s">
        <v>26</v>
      </c>
      <c r="J15683" t="s">
        <v>243</v>
      </c>
      <c r="L15683" t="s">
        <v>368</v>
      </c>
      <c r="M15683" t="s">
        <v>369</v>
      </c>
      <c r="N15683" t="s">
        <v>480</v>
      </c>
    </row>
    <row r="15684" spans="1:14" hidden="1" x14ac:dyDescent="0.25">
      <c r="A15684" t="s">
        <v>240</v>
      </c>
      <c r="B15684" s="1">
        <v>45504</v>
      </c>
      <c r="C15684" t="s">
        <v>29</v>
      </c>
      <c r="D15684" t="s">
        <v>1040</v>
      </c>
      <c r="E15684" s="4">
        <v>-4288.9199999999992</v>
      </c>
      <c r="F15684" t="s">
        <v>1477</v>
      </c>
      <c r="G15684" t="s">
        <v>471</v>
      </c>
      <c r="H15684" t="s">
        <v>288</v>
      </c>
      <c r="I15684" t="s">
        <v>26</v>
      </c>
      <c r="J15684" t="s">
        <v>243</v>
      </c>
      <c r="L15684" t="s">
        <v>368</v>
      </c>
      <c r="M15684" t="s">
        <v>369</v>
      </c>
      <c r="N15684" t="s">
        <v>480</v>
      </c>
    </row>
    <row r="15685" spans="1:14" hidden="1" x14ac:dyDescent="0.25">
      <c r="A15685" t="s">
        <v>240</v>
      </c>
      <c r="B15685" s="1">
        <v>45535</v>
      </c>
      <c r="C15685" t="s">
        <v>29</v>
      </c>
      <c r="D15685" t="s">
        <v>1040</v>
      </c>
      <c r="E15685" s="4">
        <v>-4288.9199999999992</v>
      </c>
      <c r="F15685" t="s">
        <v>1477</v>
      </c>
      <c r="G15685" t="s">
        <v>471</v>
      </c>
      <c r="H15685" t="s">
        <v>288</v>
      </c>
      <c r="I15685" t="s">
        <v>26</v>
      </c>
      <c r="J15685" t="s">
        <v>243</v>
      </c>
      <c r="L15685" t="s">
        <v>368</v>
      </c>
      <c r="M15685" t="s">
        <v>369</v>
      </c>
      <c r="N15685" t="s">
        <v>480</v>
      </c>
    </row>
    <row r="15686" spans="1:14" hidden="1" x14ac:dyDescent="0.25">
      <c r="A15686" t="s">
        <v>240</v>
      </c>
      <c r="B15686" s="1">
        <v>45565</v>
      </c>
      <c r="C15686" t="s">
        <v>29</v>
      </c>
      <c r="D15686" t="s">
        <v>1040</v>
      </c>
      <c r="E15686" s="4">
        <v>-4288.9199999999992</v>
      </c>
      <c r="F15686" t="s">
        <v>1477</v>
      </c>
      <c r="G15686" t="s">
        <v>471</v>
      </c>
      <c r="H15686" t="s">
        <v>288</v>
      </c>
      <c r="I15686" t="s">
        <v>26</v>
      </c>
      <c r="J15686" t="s">
        <v>243</v>
      </c>
      <c r="L15686" t="s">
        <v>368</v>
      </c>
      <c r="M15686" t="s">
        <v>369</v>
      </c>
      <c r="N15686" t="s">
        <v>480</v>
      </c>
    </row>
    <row r="15687" spans="1:14" hidden="1" x14ac:dyDescent="0.25">
      <c r="A15687" t="s">
        <v>240</v>
      </c>
      <c r="B15687" s="1">
        <v>45596</v>
      </c>
      <c r="C15687" t="s">
        <v>29</v>
      </c>
      <c r="D15687" t="s">
        <v>1040</v>
      </c>
      <c r="E15687" s="4">
        <v>-4288.9199999999992</v>
      </c>
      <c r="F15687" t="s">
        <v>1477</v>
      </c>
      <c r="G15687" t="s">
        <v>471</v>
      </c>
      <c r="H15687" t="s">
        <v>288</v>
      </c>
      <c r="I15687" t="s">
        <v>26</v>
      </c>
      <c r="J15687" t="s">
        <v>243</v>
      </c>
      <c r="L15687" t="s">
        <v>368</v>
      </c>
      <c r="M15687" t="s">
        <v>369</v>
      </c>
      <c r="N15687" t="s">
        <v>480</v>
      </c>
    </row>
    <row r="15688" spans="1:14" hidden="1" x14ac:dyDescent="0.25">
      <c r="A15688" t="s">
        <v>240</v>
      </c>
      <c r="B15688" s="1">
        <v>45626</v>
      </c>
      <c r="C15688" t="s">
        <v>29</v>
      </c>
      <c r="D15688" t="s">
        <v>1040</v>
      </c>
      <c r="E15688" s="4">
        <v>-4288.9199999999992</v>
      </c>
      <c r="F15688" t="s">
        <v>1477</v>
      </c>
      <c r="G15688" t="s">
        <v>471</v>
      </c>
      <c r="H15688" t="s">
        <v>288</v>
      </c>
      <c r="I15688" t="s">
        <v>26</v>
      </c>
      <c r="J15688" t="s">
        <v>243</v>
      </c>
      <c r="L15688" t="s">
        <v>368</v>
      </c>
      <c r="M15688" t="s">
        <v>369</v>
      </c>
      <c r="N15688" t="s">
        <v>480</v>
      </c>
    </row>
    <row r="15689" spans="1:14" hidden="1" x14ac:dyDescent="0.25">
      <c r="A15689" t="s">
        <v>240</v>
      </c>
      <c r="B15689" s="1">
        <v>45657</v>
      </c>
      <c r="C15689" t="s">
        <v>29</v>
      </c>
      <c r="D15689" t="s">
        <v>1040</v>
      </c>
      <c r="E15689" s="4">
        <v>-4288.9199999999992</v>
      </c>
      <c r="F15689" t="s">
        <v>1477</v>
      </c>
      <c r="G15689" t="s">
        <v>471</v>
      </c>
      <c r="H15689" t="s">
        <v>288</v>
      </c>
      <c r="I15689" t="s">
        <v>26</v>
      </c>
      <c r="J15689" t="s">
        <v>243</v>
      </c>
      <c r="L15689" t="s">
        <v>368</v>
      </c>
      <c r="M15689" t="s">
        <v>369</v>
      </c>
      <c r="N15689" t="s">
        <v>480</v>
      </c>
    </row>
    <row r="15690" spans="1:14" hidden="1" x14ac:dyDescent="0.25">
      <c r="A15690" t="s">
        <v>240</v>
      </c>
      <c r="B15690" s="1">
        <v>45322</v>
      </c>
      <c r="C15690" t="s">
        <v>30</v>
      </c>
      <c r="D15690" t="s">
        <v>1229</v>
      </c>
      <c r="E15690" s="4">
        <v>-7126.96</v>
      </c>
      <c r="F15690" t="s">
        <v>1477</v>
      </c>
      <c r="G15690" t="s">
        <v>471</v>
      </c>
      <c r="H15690" t="s">
        <v>288</v>
      </c>
      <c r="I15690" t="s">
        <v>26</v>
      </c>
      <c r="J15690" t="s">
        <v>243</v>
      </c>
      <c r="L15690" t="s">
        <v>368</v>
      </c>
      <c r="M15690" t="s">
        <v>369</v>
      </c>
      <c r="N15690" t="s">
        <v>485</v>
      </c>
    </row>
    <row r="15691" spans="1:14" hidden="1" x14ac:dyDescent="0.25">
      <c r="A15691" t="s">
        <v>240</v>
      </c>
      <c r="B15691" s="1">
        <v>45351</v>
      </c>
      <c r="C15691" t="s">
        <v>30</v>
      </c>
      <c r="D15691" t="s">
        <v>1229</v>
      </c>
      <c r="E15691" s="4">
        <v>-34359.19</v>
      </c>
      <c r="F15691" t="s">
        <v>1477</v>
      </c>
      <c r="G15691" t="s">
        <v>471</v>
      </c>
      <c r="H15691" t="s">
        <v>288</v>
      </c>
      <c r="I15691" t="s">
        <v>26</v>
      </c>
      <c r="J15691" t="s">
        <v>243</v>
      </c>
      <c r="L15691" t="s">
        <v>368</v>
      </c>
      <c r="M15691" t="s">
        <v>369</v>
      </c>
      <c r="N15691" t="s">
        <v>485</v>
      </c>
    </row>
    <row r="15692" spans="1:14" hidden="1" x14ac:dyDescent="0.25">
      <c r="A15692" t="s">
        <v>240</v>
      </c>
      <c r="B15692" s="1">
        <v>45382</v>
      </c>
      <c r="C15692" t="s">
        <v>30</v>
      </c>
      <c r="D15692" t="s">
        <v>1229</v>
      </c>
      <c r="E15692" s="4">
        <v>-71959.91</v>
      </c>
      <c r="F15692" t="s">
        <v>1477</v>
      </c>
      <c r="G15692" t="s">
        <v>471</v>
      </c>
      <c r="H15692" t="s">
        <v>288</v>
      </c>
      <c r="I15692" t="s">
        <v>26</v>
      </c>
      <c r="J15692" t="s">
        <v>243</v>
      </c>
      <c r="L15692" t="s">
        <v>368</v>
      </c>
      <c r="M15692" t="s">
        <v>369</v>
      </c>
      <c r="N15692" t="s">
        <v>485</v>
      </c>
    </row>
    <row r="15693" spans="1:14" hidden="1" x14ac:dyDescent="0.25">
      <c r="A15693" t="s">
        <v>240</v>
      </c>
      <c r="B15693" s="1">
        <v>45412</v>
      </c>
      <c r="C15693" t="s">
        <v>30</v>
      </c>
      <c r="D15693" t="s">
        <v>1229</v>
      </c>
      <c r="E15693" s="4">
        <v>-71959.91</v>
      </c>
      <c r="F15693" t="s">
        <v>1477</v>
      </c>
      <c r="G15693" t="s">
        <v>471</v>
      </c>
      <c r="H15693" t="s">
        <v>288</v>
      </c>
      <c r="I15693" t="s">
        <v>26</v>
      </c>
      <c r="J15693" t="s">
        <v>243</v>
      </c>
      <c r="L15693" t="s">
        <v>368</v>
      </c>
      <c r="M15693" t="s">
        <v>369</v>
      </c>
      <c r="N15693" t="s">
        <v>485</v>
      </c>
    </row>
    <row r="15694" spans="1:14" hidden="1" x14ac:dyDescent="0.25">
      <c r="A15694" t="s">
        <v>240</v>
      </c>
      <c r="B15694" s="1">
        <v>45443</v>
      </c>
      <c r="C15694" t="s">
        <v>30</v>
      </c>
      <c r="D15694" t="s">
        <v>1229</v>
      </c>
      <c r="E15694" s="4">
        <v>-73196.210000000006</v>
      </c>
      <c r="F15694" t="s">
        <v>1477</v>
      </c>
      <c r="G15694" t="s">
        <v>471</v>
      </c>
      <c r="H15694" t="s">
        <v>288</v>
      </c>
      <c r="I15694" t="s">
        <v>26</v>
      </c>
      <c r="J15694" t="s">
        <v>243</v>
      </c>
      <c r="L15694" t="s">
        <v>368</v>
      </c>
      <c r="M15694" t="s">
        <v>369</v>
      </c>
      <c r="N15694" t="s">
        <v>485</v>
      </c>
    </row>
    <row r="15695" spans="1:14" hidden="1" x14ac:dyDescent="0.25">
      <c r="A15695" t="s">
        <v>240</v>
      </c>
      <c r="B15695" s="1">
        <v>45473</v>
      </c>
      <c r="C15695" t="s">
        <v>30</v>
      </c>
      <c r="D15695" t="s">
        <v>1229</v>
      </c>
      <c r="E15695" s="4">
        <v>-73196.210000000006</v>
      </c>
      <c r="F15695" t="s">
        <v>1477</v>
      </c>
      <c r="G15695" t="s">
        <v>471</v>
      </c>
      <c r="H15695" t="s">
        <v>288</v>
      </c>
      <c r="I15695" t="s">
        <v>26</v>
      </c>
      <c r="J15695" t="s">
        <v>243</v>
      </c>
      <c r="L15695" t="s">
        <v>368</v>
      </c>
      <c r="M15695" t="s">
        <v>369</v>
      </c>
      <c r="N15695" t="s">
        <v>485</v>
      </c>
    </row>
    <row r="15696" spans="1:14" hidden="1" x14ac:dyDescent="0.25">
      <c r="A15696" t="s">
        <v>240</v>
      </c>
      <c r="B15696" s="1">
        <v>45504</v>
      </c>
      <c r="C15696" t="s">
        <v>30</v>
      </c>
      <c r="D15696" t="s">
        <v>1229</v>
      </c>
      <c r="E15696" s="4">
        <v>-73196.210000000006</v>
      </c>
      <c r="F15696" t="s">
        <v>1477</v>
      </c>
      <c r="G15696" t="s">
        <v>471</v>
      </c>
      <c r="H15696" t="s">
        <v>288</v>
      </c>
      <c r="I15696" t="s">
        <v>26</v>
      </c>
      <c r="J15696" t="s">
        <v>243</v>
      </c>
      <c r="L15696" t="s">
        <v>368</v>
      </c>
      <c r="M15696" t="s">
        <v>369</v>
      </c>
      <c r="N15696" t="s">
        <v>485</v>
      </c>
    </row>
    <row r="15697" spans="1:14" hidden="1" x14ac:dyDescent="0.25">
      <c r="A15697" t="s">
        <v>240</v>
      </c>
      <c r="B15697" s="1">
        <v>45535</v>
      </c>
      <c r="C15697" t="s">
        <v>30</v>
      </c>
      <c r="D15697" t="s">
        <v>1229</v>
      </c>
      <c r="E15697" s="4">
        <v>-73196.210000000006</v>
      </c>
      <c r="F15697" t="s">
        <v>1477</v>
      </c>
      <c r="G15697" t="s">
        <v>471</v>
      </c>
      <c r="H15697" t="s">
        <v>288</v>
      </c>
      <c r="I15697" t="s">
        <v>26</v>
      </c>
      <c r="J15697" t="s">
        <v>243</v>
      </c>
      <c r="L15697" t="s">
        <v>368</v>
      </c>
      <c r="M15697" t="s">
        <v>369</v>
      </c>
      <c r="N15697" t="s">
        <v>485</v>
      </c>
    </row>
    <row r="15698" spans="1:14" hidden="1" x14ac:dyDescent="0.25">
      <c r="A15698" t="s">
        <v>240</v>
      </c>
      <c r="B15698" s="1">
        <v>45565</v>
      </c>
      <c r="C15698" t="s">
        <v>30</v>
      </c>
      <c r="D15698" t="s">
        <v>1229</v>
      </c>
      <c r="E15698" s="4">
        <v>-73196.210000000006</v>
      </c>
      <c r="F15698" t="s">
        <v>1477</v>
      </c>
      <c r="G15698" t="s">
        <v>471</v>
      </c>
      <c r="H15698" t="s">
        <v>288</v>
      </c>
      <c r="I15698" t="s">
        <v>26</v>
      </c>
      <c r="J15698" t="s">
        <v>243</v>
      </c>
      <c r="L15698" t="s">
        <v>368</v>
      </c>
      <c r="M15698" t="s">
        <v>369</v>
      </c>
      <c r="N15698" t="s">
        <v>485</v>
      </c>
    </row>
    <row r="15699" spans="1:14" hidden="1" x14ac:dyDescent="0.25">
      <c r="A15699" t="s">
        <v>240</v>
      </c>
      <c r="B15699" s="1">
        <v>45596</v>
      </c>
      <c r="C15699" t="s">
        <v>30</v>
      </c>
      <c r="D15699" t="s">
        <v>1229</v>
      </c>
      <c r="E15699" s="4">
        <v>-73196.210000000006</v>
      </c>
      <c r="F15699" t="s">
        <v>1477</v>
      </c>
      <c r="G15699" t="s">
        <v>471</v>
      </c>
      <c r="H15699" t="s">
        <v>288</v>
      </c>
      <c r="I15699" t="s">
        <v>26</v>
      </c>
      <c r="J15699" t="s">
        <v>243</v>
      </c>
      <c r="L15699" t="s">
        <v>368</v>
      </c>
      <c r="M15699" t="s">
        <v>369</v>
      </c>
      <c r="N15699" t="s">
        <v>485</v>
      </c>
    </row>
    <row r="15700" spans="1:14" hidden="1" x14ac:dyDescent="0.25">
      <c r="A15700" t="s">
        <v>240</v>
      </c>
      <c r="B15700" s="1">
        <v>45626</v>
      </c>
      <c r="C15700" t="s">
        <v>30</v>
      </c>
      <c r="D15700" t="s">
        <v>1229</v>
      </c>
      <c r="E15700" s="4">
        <v>-73196.210000000006</v>
      </c>
      <c r="F15700" t="s">
        <v>1477</v>
      </c>
      <c r="G15700" t="s">
        <v>471</v>
      </c>
      <c r="H15700" t="s">
        <v>288</v>
      </c>
      <c r="I15700" t="s">
        <v>26</v>
      </c>
      <c r="J15700" t="s">
        <v>243</v>
      </c>
      <c r="L15700" t="s">
        <v>368</v>
      </c>
      <c r="M15700" t="s">
        <v>369</v>
      </c>
      <c r="N15700" t="s">
        <v>485</v>
      </c>
    </row>
    <row r="15701" spans="1:14" hidden="1" x14ac:dyDescent="0.25">
      <c r="A15701" t="s">
        <v>240</v>
      </c>
      <c r="B15701" s="1">
        <v>45657</v>
      </c>
      <c r="C15701" t="s">
        <v>30</v>
      </c>
      <c r="D15701" t="s">
        <v>1229</v>
      </c>
      <c r="E15701" s="4">
        <v>-73196.210000000006</v>
      </c>
      <c r="F15701" t="s">
        <v>1477</v>
      </c>
      <c r="G15701" t="s">
        <v>471</v>
      </c>
      <c r="H15701" t="s">
        <v>288</v>
      </c>
      <c r="I15701" t="s">
        <v>26</v>
      </c>
      <c r="J15701" t="s">
        <v>243</v>
      </c>
      <c r="L15701" t="s">
        <v>368</v>
      </c>
      <c r="M15701" t="s">
        <v>369</v>
      </c>
      <c r="N15701" t="s">
        <v>485</v>
      </c>
    </row>
    <row r="15702" spans="1:14" hidden="1" x14ac:dyDescent="0.25">
      <c r="A15702" t="s">
        <v>240</v>
      </c>
      <c r="B15702" s="1">
        <v>45322</v>
      </c>
      <c r="C15702" t="s">
        <v>31</v>
      </c>
      <c r="D15702" t="s">
        <v>1293</v>
      </c>
      <c r="E15702" s="4">
        <v>-10000</v>
      </c>
      <c r="F15702" t="s">
        <v>1477</v>
      </c>
      <c r="G15702" t="s">
        <v>471</v>
      </c>
      <c r="H15702" t="s">
        <v>288</v>
      </c>
      <c r="I15702" t="s">
        <v>26</v>
      </c>
      <c r="J15702" t="s">
        <v>243</v>
      </c>
      <c r="L15702" t="s">
        <v>368</v>
      </c>
      <c r="M15702" t="s">
        <v>369</v>
      </c>
      <c r="N15702" t="s">
        <v>480</v>
      </c>
    </row>
    <row r="15703" spans="1:14" hidden="1" x14ac:dyDescent="0.25">
      <c r="A15703" t="s">
        <v>240</v>
      </c>
      <c r="B15703" s="1">
        <v>45351</v>
      </c>
      <c r="C15703" t="s">
        <v>31</v>
      </c>
      <c r="D15703" t="s">
        <v>1293</v>
      </c>
      <c r="E15703" s="4">
        <v>-10000</v>
      </c>
      <c r="F15703" t="s">
        <v>1477</v>
      </c>
      <c r="G15703" t="s">
        <v>471</v>
      </c>
      <c r="H15703" t="s">
        <v>288</v>
      </c>
      <c r="I15703" t="s">
        <v>26</v>
      </c>
      <c r="J15703" t="s">
        <v>243</v>
      </c>
      <c r="L15703" t="s">
        <v>368</v>
      </c>
      <c r="M15703" t="s">
        <v>369</v>
      </c>
      <c r="N15703" t="s">
        <v>480</v>
      </c>
    </row>
    <row r="15704" spans="1:14" hidden="1" x14ac:dyDescent="0.25">
      <c r="A15704" t="s">
        <v>240</v>
      </c>
      <c r="B15704" s="1">
        <v>45382</v>
      </c>
      <c r="C15704" t="s">
        <v>31</v>
      </c>
      <c r="D15704" t="s">
        <v>1293</v>
      </c>
      <c r="E15704" s="4">
        <v>-23537.200000000001</v>
      </c>
      <c r="F15704" t="s">
        <v>1477</v>
      </c>
      <c r="G15704" t="s">
        <v>471</v>
      </c>
      <c r="H15704" t="s">
        <v>288</v>
      </c>
      <c r="I15704" t="s">
        <v>26</v>
      </c>
      <c r="J15704" t="s">
        <v>243</v>
      </c>
      <c r="L15704" t="s">
        <v>368</v>
      </c>
      <c r="M15704" t="s">
        <v>369</v>
      </c>
      <c r="N15704" t="s">
        <v>480</v>
      </c>
    </row>
    <row r="15705" spans="1:14" hidden="1" x14ac:dyDescent="0.25">
      <c r="A15705" t="s">
        <v>240</v>
      </c>
      <c r="B15705" s="1">
        <v>45412</v>
      </c>
      <c r="C15705" t="s">
        <v>31</v>
      </c>
      <c r="D15705" t="s">
        <v>1293</v>
      </c>
      <c r="E15705" s="4">
        <v>-23837.200000000001</v>
      </c>
      <c r="F15705" t="s">
        <v>1477</v>
      </c>
      <c r="G15705" t="s">
        <v>471</v>
      </c>
      <c r="H15705" t="s">
        <v>288</v>
      </c>
      <c r="I15705" t="s">
        <v>26</v>
      </c>
      <c r="J15705" t="s">
        <v>243</v>
      </c>
      <c r="L15705" t="s">
        <v>368</v>
      </c>
      <c r="M15705" t="s">
        <v>369</v>
      </c>
      <c r="N15705" t="s">
        <v>480</v>
      </c>
    </row>
    <row r="15706" spans="1:14" hidden="1" x14ac:dyDescent="0.25">
      <c r="A15706" t="s">
        <v>240</v>
      </c>
      <c r="B15706" s="1">
        <v>45443</v>
      </c>
      <c r="C15706" t="s">
        <v>31</v>
      </c>
      <c r="D15706" t="s">
        <v>1293</v>
      </c>
      <c r="E15706" s="4">
        <v>-38631.1</v>
      </c>
      <c r="F15706" t="s">
        <v>1477</v>
      </c>
      <c r="G15706" t="s">
        <v>471</v>
      </c>
      <c r="H15706" t="s">
        <v>288</v>
      </c>
      <c r="I15706" t="s">
        <v>26</v>
      </c>
      <c r="J15706" t="s">
        <v>243</v>
      </c>
      <c r="L15706" t="s">
        <v>368</v>
      </c>
      <c r="M15706" t="s">
        <v>369</v>
      </c>
      <c r="N15706" t="s">
        <v>480</v>
      </c>
    </row>
    <row r="15707" spans="1:14" hidden="1" x14ac:dyDescent="0.25">
      <c r="A15707" t="s">
        <v>240</v>
      </c>
      <c r="B15707" s="1">
        <v>45473</v>
      </c>
      <c r="C15707" t="s">
        <v>31</v>
      </c>
      <c r="D15707" t="s">
        <v>1293</v>
      </c>
      <c r="E15707" s="4">
        <v>-39655.1</v>
      </c>
      <c r="F15707" t="s">
        <v>1477</v>
      </c>
      <c r="G15707" t="s">
        <v>471</v>
      </c>
      <c r="H15707" t="s">
        <v>288</v>
      </c>
      <c r="I15707" t="s">
        <v>26</v>
      </c>
      <c r="J15707" t="s">
        <v>243</v>
      </c>
      <c r="L15707" t="s">
        <v>368</v>
      </c>
      <c r="M15707" t="s">
        <v>369</v>
      </c>
      <c r="N15707" t="s">
        <v>480</v>
      </c>
    </row>
    <row r="15708" spans="1:14" hidden="1" x14ac:dyDescent="0.25">
      <c r="A15708" t="s">
        <v>240</v>
      </c>
      <c r="B15708" s="1">
        <v>45504</v>
      </c>
      <c r="C15708" t="s">
        <v>31</v>
      </c>
      <c r="D15708" t="s">
        <v>1293</v>
      </c>
      <c r="E15708" s="4">
        <v>-39655.1</v>
      </c>
      <c r="F15708" t="s">
        <v>1477</v>
      </c>
      <c r="G15708" t="s">
        <v>471</v>
      </c>
      <c r="H15708" t="s">
        <v>288</v>
      </c>
      <c r="I15708" t="s">
        <v>26</v>
      </c>
      <c r="J15708" t="s">
        <v>243</v>
      </c>
      <c r="L15708" t="s">
        <v>368</v>
      </c>
      <c r="M15708" t="s">
        <v>369</v>
      </c>
      <c r="N15708" t="s">
        <v>480</v>
      </c>
    </row>
    <row r="15709" spans="1:14" hidden="1" x14ac:dyDescent="0.25">
      <c r="A15709" t="s">
        <v>240</v>
      </c>
      <c r="B15709" s="1">
        <v>45535</v>
      </c>
      <c r="C15709" t="s">
        <v>31</v>
      </c>
      <c r="D15709" t="s">
        <v>1293</v>
      </c>
      <c r="E15709" s="4">
        <v>-39655.1</v>
      </c>
      <c r="F15709" t="s">
        <v>1477</v>
      </c>
      <c r="G15709" t="s">
        <v>471</v>
      </c>
      <c r="H15709" t="s">
        <v>288</v>
      </c>
      <c r="I15709" t="s">
        <v>26</v>
      </c>
      <c r="J15709" t="s">
        <v>243</v>
      </c>
      <c r="L15709" t="s">
        <v>368</v>
      </c>
      <c r="M15709" t="s">
        <v>369</v>
      </c>
      <c r="N15709" t="s">
        <v>480</v>
      </c>
    </row>
    <row r="15710" spans="1:14" hidden="1" x14ac:dyDescent="0.25">
      <c r="A15710" t="s">
        <v>240</v>
      </c>
      <c r="B15710" s="1">
        <v>45565</v>
      </c>
      <c r="C15710" t="s">
        <v>31</v>
      </c>
      <c r="D15710" t="s">
        <v>1293</v>
      </c>
      <c r="E15710" s="4">
        <v>-39655.1</v>
      </c>
      <c r="F15710" t="s">
        <v>1477</v>
      </c>
      <c r="G15710" t="s">
        <v>471</v>
      </c>
      <c r="H15710" t="s">
        <v>288</v>
      </c>
      <c r="I15710" t="s">
        <v>26</v>
      </c>
      <c r="J15710" t="s">
        <v>243</v>
      </c>
      <c r="L15710" t="s">
        <v>368</v>
      </c>
      <c r="M15710" t="s">
        <v>369</v>
      </c>
      <c r="N15710" t="s">
        <v>480</v>
      </c>
    </row>
    <row r="15711" spans="1:14" hidden="1" x14ac:dyDescent="0.25">
      <c r="A15711" t="s">
        <v>240</v>
      </c>
      <c r="B15711" s="1">
        <v>45596</v>
      </c>
      <c r="C15711" t="s">
        <v>31</v>
      </c>
      <c r="D15711" t="s">
        <v>1293</v>
      </c>
      <c r="E15711" s="4">
        <v>-39655.1</v>
      </c>
      <c r="F15711" t="s">
        <v>1477</v>
      </c>
      <c r="G15711" t="s">
        <v>471</v>
      </c>
      <c r="H15711" t="s">
        <v>288</v>
      </c>
      <c r="I15711" t="s">
        <v>26</v>
      </c>
      <c r="J15711" t="s">
        <v>243</v>
      </c>
      <c r="L15711" t="s">
        <v>368</v>
      </c>
      <c r="M15711" t="s">
        <v>369</v>
      </c>
      <c r="N15711" t="s">
        <v>480</v>
      </c>
    </row>
    <row r="15712" spans="1:14" hidden="1" x14ac:dyDescent="0.25">
      <c r="A15712" t="s">
        <v>240</v>
      </c>
      <c r="B15712" s="1">
        <v>45626</v>
      </c>
      <c r="C15712" t="s">
        <v>31</v>
      </c>
      <c r="D15712" t="s">
        <v>1293</v>
      </c>
      <c r="E15712" s="4">
        <v>-39655.1</v>
      </c>
      <c r="F15712" t="s">
        <v>1477</v>
      </c>
      <c r="G15712" t="s">
        <v>471</v>
      </c>
      <c r="H15712" t="s">
        <v>288</v>
      </c>
      <c r="I15712" t="s">
        <v>26</v>
      </c>
      <c r="J15712" t="s">
        <v>243</v>
      </c>
      <c r="L15712" t="s">
        <v>368</v>
      </c>
      <c r="M15712" t="s">
        <v>369</v>
      </c>
      <c r="N15712" t="s">
        <v>480</v>
      </c>
    </row>
    <row r="15713" spans="1:14" hidden="1" x14ac:dyDescent="0.25">
      <c r="A15713" t="s">
        <v>240</v>
      </c>
      <c r="B15713" s="1">
        <v>45657</v>
      </c>
      <c r="C15713" t="s">
        <v>31</v>
      </c>
      <c r="D15713" t="s">
        <v>1293</v>
      </c>
      <c r="E15713" s="4">
        <v>-39655.1</v>
      </c>
      <c r="F15713" t="s">
        <v>1477</v>
      </c>
      <c r="G15713" t="s">
        <v>471</v>
      </c>
      <c r="H15713" t="s">
        <v>288</v>
      </c>
      <c r="I15713" t="s">
        <v>26</v>
      </c>
      <c r="J15713" t="s">
        <v>243</v>
      </c>
      <c r="L15713" t="s">
        <v>368</v>
      </c>
      <c r="M15713" t="s">
        <v>369</v>
      </c>
      <c r="N15713" t="s">
        <v>480</v>
      </c>
    </row>
    <row r="15714" spans="1:14" hidden="1" x14ac:dyDescent="0.25">
      <c r="A15714" t="s">
        <v>240</v>
      </c>
      <c r="B15714" s="1">
        <v>45322</v>
      </c>
      <c r="C15714" t="s">
        <v>32</v>
      </c>
      <c r="D15714" t="s">
        <v>1268</v>
      </c>
      <c r="E15714" s="4">
        <v>-5000</v>
      </c>
      <c r="F15714" t="s">
        <v>1477</v>
      </c>
      <c r="G15714" t="s">
        <v>471</v>
      </c>
      <c r="H15714" t="s">
        <v>288</v>
      </c>
      <c r="I15714" t="s">
        <v>26</v>
      </c>
      <c r="J15714" t="s">
        <v>243</v>
      </c>
      <c r="L15714" t="s">
        <v>368</v>
      </c>
      <c r="M15714" t="s">
        <v>369</v>
      </c>
      <c r="N15714" t="s">
        <v>480</v>
      </c>
    </row>
    <row r="15715" spans="1:14" hidden="1" x14ac:dyDescent="0.25">
      <c r="A15715" t="s">
        <v>240</v>
      </c>
      <c r="B15715" s="1">
        <v>45351</v>
      </c>
      <c r="C15715" t="s">
        <v>32</v>
      </c>
      <c r="D15715" t="s">
        <v>1268</v>
      </c>
      <c r="E15715" s="4">
        <v>-5000</v>
      </c>
      <c r="F15715" t="s">
        <v>1477</v>
      </c>
      <c r="G15715" t="s">
        <v>471</v>
      </c>
      <c r="H15715" t="s">
        <v>288</v>
      </c>
      <c r="I15715" t="s">
        <v>26</v>
      </c>
      <c r="J15715" t="s">
        <v>243</v>
      </c>
      <c r="L15715" t="s">
        <v>368</v>
      </c>
      <c r="M15715" t="s">
        <v>369</v>
      </c>
      <c r="N15715" t="s">
        <v>480</v>
      </c>
    </row>
    <row r="15716" spans="1:14" hidden="1" x14ac:dyDescent="0.25">
      <c r="A15716" t="s">
        <v>240</v>
      </c>
      <c r="B15716" s="1">
        <v>45382</v>
      </c>
      <c r="C15716" t="s">
        <v>32</v>
      </c>
      <c r="D15716" t="s">
        <v>1268</v>
      </c>
      <c r="E15716" s="4">
        <v>-5000</v>
      </c>
      <c r="F15716" t="s">
        <v>1477</v>
      </c>
      <c r="G15716" t="s">
        <v>471</v>
      </c>
      <c r="H15716" t="s">
        <v>288</v>
      </c>
      <c r="I15716" t="s">
        <v>26</v>
      </c>
      <c r="J15716" t="s">
        <v>243</v>
      </c>
      <c r="L15716" t="s">
        <v>368</v>
      </c>
      <c r="M15716" t="s">
        <v>369</v>
      </c>
      <c r="N15716" t="s">
        <v>480</v>
      </c>
    </row>
    <row r="15717" spans="1:14" hidden="1" x14ac:dyDescent="0.25">
      <c r="A15717" t="s">
        <v>240</v>
      </c>
      <c r="B15717" s="1">
        <v>45412</v>
      </c>
      <c r="C15717" t="s">
        <v>32</v>
      </c>
      <c r="D15717" t="s">
        <v>1268</v>
      </c>
      <c r="E15717" s="4">
        <v>-9133</v>
      </c>
      <c r="F15717" t="s">
        <v>1477</v>
      </c>
      <c r="G15717" t="s">
        <v>471</v>
      </c>
      <c r="H15717" t="s">
        <v>288</v>
      </c>
      <c r="I15717" t="s">
        <v>26</v>
      </c>
      <c r="J15717" t="s">
        <v>243</v>
      </c>
      <c r="L15717" t="s">
        <v>368</v>
      </c>
      <c r="M15717" t="s">
        <v>369</v>
      </c>
      <c r="N15717" t="s">
        <v>480</v>
      </c>
    </row>
    <row r="15718" spans="1:14" hidden="1" x14ac:dyDescent="0.25">
      <c r="A15718" t="s">
        <v>240</v>
      </c>
      <c r="B15718" s="1">
        <v>45443</v>
      </c>
      <c r="C15718" t="s">
        <v>32</v>
      </c>
      <c r="D15718" t="s">
        <v>1268</v>
      </c>
      <c r="E15718" s="4">
        <v>-9133</v>
      </c>
      <c r="F15718" t="s">
        <v>1477</v>
      </c>
      <c r="G15718" t="s">
        <v>471</v>
      </c>
      <c r="H15718" t="s">
        <v>288</v>
      </c>
      <c r="I15718" t="s">
        <v>26</v>
      </c>
      <c r="J15718" t="s">
        <v>243</v>
      </c>
      <c r="L15718" t="s">
        <v>368</v>
      </c>
      <c r="M15718" t="s">
        <v>369</v>
      </c>
      <c r="N15718" t="s">
        <v>480</v>
      </c>
    </row>
    <row r="15719" spans="1:14" hidden="1" x14ac:dyDescent="0.25">
      <c r="A15719" t="s">
        <v>240</v>
      </c>
      <c r="B15719" s="1">
        <v>45473</v>
      </c>
      <c r="C15719" t="s">
        <v>32</v>
      </c>
      <c r="D15719" t="s">
        <v>1268</v>
      </c>
      <c r="E15719" s="4">
        <v>-30133</v>
      </c>
      <c r="F15719" t="s">
        <v>1477</v>
      </c>
      <c r="G15719" t="s">
        <v>471</v>
      </c>
      <c r="H15719" t="s">
        <v>288</v>
      </c>
      <c r="I15719" t="s">
        <v>26</v>
      </c>
      <c r="J15719" t="s">
        <v>243</v>
      </c>
      <c r="L15719" t="s">
        <v>368</v>
      </c>
      <c r="M15719" t="s">
        <v>369</v>
      </c>
      <c r="N15719" t="s">
        <v>480</v>
      </c>
    </row>
    <row r="15720" spans="1:14" hidden="1" x14ac:dyDescent="0.25">
      <c r="A15720" t="s">
        <v>240</v>
      </c>
      <c r="B15720" s="1">
        <v>45504</v>
      </c>
      <c r="C15720" t="s">
        <v>32</v>
      </c>
      <c r="D15720" t="s">
        <v>1268</v>
      </c>
      <c r="E15720" s="4">
        <v>-30133</v>
      </c>
      <c r="F15720" t="s">
        <v>1477</v>
      </c>
      <c r="G15720" t="s">
        <v>471</v>
      </c>
      <c r="H15720" t="s">
        <v>288</v>
      </c>
      <c r="I15720" t="s">
        <v>26</v>
      </c>
      <c r="J15720" t="s">
        <v>243</v>
      </c>
      <c r="L15720" t="s">
        <v>368</v>
      </c>
      <c r="M15720" t="s">
        <v>369</v>
      </c>
      <c r="N15720" t="s">
        <v>480</v>
      </c>
    </row>
    <row r="15721" spans="1:14" hidden="1" x14ac:dyDescent="0.25">
      <c r="A15721" t="s">
        <v>240</v>
      </c>
      <c r="B15721" s="1">
        <v>45535</v>
      </c>
      <c r="C15721" t="s">
        <v>32</v>
      </c>
      <c r="D15721" t="s">
        <v>1268</v>
      </c>
      <c r="E15721" s="4">
        <v>-30133</v>
      </c>
      <c r="F15721" t="s">
        <v>1477</v>
      </c>
      <c r="G15721" t="s">
        <v>471</v>
      </c>
      <c r="H15721" t="s">
        <v>288</v>
      </c>
      <c r="I15721" t="s">
        <v>26</v>
      </c>
      <c r="J15721" t="s">
        <v>243</v>
      </c>
      <c r="L15721" t="s">
        <v>368</v>
      </c>
      <c r="M15721" t="s">
        <v>369</v>
      </c>
      <c r="N15721" t="s">
        <v>480</v>
      </c>
    </row>
    <row r="15722" spans="1:14" hidden="1" x14ac:dyDescent="0.25">
      <c r="A15722" t="s">
        <v>240</v>
      </c>
      <c r="B15722" s="1">
        <v>45565</v>
      </c>
      <c r="C15722" t="s">
        <v>32</v>
      </c>
      <c r="D15722" t="s">
        <v>1268</v>
      </c>
      <c r="E15722" s="4">
        <v>-30133</v>
      </c>
      <c r="F15722" t="s">
        <v>1477</v>
      </c>
      <c r="G15722" t="s">
        <v>471</v>
      </c>
      <c r="H15722" t="s">
        <v>288</v>
      </c>
      <c r="I15722" t="s">
        <v>26</v>
      </c>
      <c r="J15722" t="s">
        <v>243</v>
      </c>
      <c r="L15722" t="s">
        <v>368</v>
      </c>
      <c r="M15722" t="s">
        <v>369</v>
      </c>
      <c r="N15722" t="s">
        <v>480</v>
      </c>
    </row>
    <row r="15723" spans="1:14" hidden="1" x14ac:dyDescent="0.25">
      <c r="A15723" t="s">
        <v>240</v>
      </c>
      <c r="B15723" s="1">
        <v>45596</v>
      </c>
      <c r="C15723" t="s">
        <v>32</v>
      </c>
      <c r="D15723" t="s">
        <v>1268</v>
      </c>
      <c r="E15723" s="4">
        <v>-30133</v>
      </c>
      <c r="F15723" t="s">
        <v>1477</v>
      </c>
      <c r="G15723" t="s">
        <v>471</v>
      </c>
      <c r="H15723" t="s">
        <v>288</v>
      </c>
      <c r="I15723" t="s">
        <v>26</v>
      </c>
      <c r="J15723" t="s">
        <v>243</v>
      </c>
      <c r="L15723" t="s">
        <v>368</v>
      </c>
      <c r="M15723" t="s">
        <v>369</v>
      </c>
      <c r="N15723" t="s">
        <v>480</v>
      </c>
    </row>
    <row r="15724" spans="1:14" hidden="1" x14ac:dyDescent="0.25">
      <c r="A15724" t="s">
        <v>240</v>
      </c>
      <c r="B15724" s="1">
        <v>45626</v>
      </c>
      <c r="C15724" t="s">
        <v>32</v>
      </c>
      <c r="D15724" t="s">
        <v>1268</v>
      </c>
      <c r="E15724" s="4">
        <v>-30133</v>
      </c>
      <c r="F15724" t="s">
        <v>1477</v>
      </c>
      <c r="G15724" t="s">
        <v>471</v>
      </c>
      <c r="H15724" t="s">
        <v>288</v>
      </c>
      <c r="I15724" t="s">
        <v>26</v>
      </c>
      <c r="J15724" t="s">
        <v>243</v>
      </c>
      <c r="L15724" t="s">
        <v>368</v>
      </c>
      <c r="M15724" t="s">
        <v>369</v>
      </c>
      <c r="N15724" t="s">
        <v>480</v>
      </c>
    </row>
    <row r="15725" spans="1:14" hidden="1" x14ac:dyDescent="0.25">
      <c r="A15725" t="s">
        <v>240</v>
      </c>
      <c r="B15725" s="1">
        <v>45657</v>
      </c>
      <c r="C15725" t="s">
        <v>32</v>
      </c>
      <c r="D15725" t="s">
        <v>1268</v>
      </c>
      <c r="E15725" s="4">
        <v>-30133</v>
      </c>
      <c r="F15725" t="s">
        <v>1477</v>
      </c>
      <c r="G15725" t="s">
        <v>471</v>
      </c>
      <c r="H15725" t="s">
        <v>288</v>
      </c>
      <c r="I15725" t="s">
        <v>26</v>
      </c>
      <c r="J15725" t="s">
        <v>243</v>
      </c>
      <c r="L15725" t="s">
        <v>368</v>
      </c>
      <c r="M15725" t="s">
        <v>369</v>
      </c>
      <c r="N15725" t="s">
        <v>480</v>
      </c>
    </row>
    <row r="15726" spans="1:14" hidden="1" x14ac:dyDescent="0.25">
      <c r="A15726" t="s">
        <v>240</v>
      </c>
      <c r="B15726" s="1">
        <v>45322</v>
      </c>
      <c r="C15726" t="s">
        <v>33</v>
      </c>
      <c r="D15726" t="s">
        <v>1043</v>
      </c>
      <c r="E15726" s="4">
        <v>0</v>
      </c>
      <c r="F15726" t="s">
        <v>1477</v>
      </c>
      <c r="G15726" t="s">
        <v>471</v>
      </c>
      <c r="H15726" t="s">
        <v>288</v>
      </c>
      <c r="I15726" t="s">
        <v>26</v>
      </c>
      <c r="J15726" t="s">
        <v>243</v>
      </c>
      <c r="L15726" t="s">
        <v>368</v>
      </c>
      <c r="M15726" t="s">
        <v>369</v>
      </c>
      <c r="N15726" t="s">
        <v>480</v>
      </c>
    </row>
    <row r="15727" spans="1:14" hidden="1" x14ac:dyDescent="0.25">
      <c r="A15727" t="s">
        <v>240</v>
      </c>
      <c r="B15727" s="1">
        <v>45351</v>
      </c>
      <c r="C15727" t="s">
        <v>33</v>
      </c>
      <c r="D15727" t="s">
        <v>1043</v>
      </c>
      <c r="E15727" s="4">
        <v>-4973.7700000000004</v>
      </c>
      <c r="F15727" t="s">
        <v>1477</v>
      </c>
      <c r="G15727" t="s">
        <v>471</v>
      </c>
      <c r="H15727" t="s">
        <v>288</v>
      </c>
      <c r="I15727" t="s">
        <v>26</v>
      </c>
      <c r="J15727" t="s">
        <v>243</v>
      </c>
      <c r="L15727" t="s">
        <v>368</v>
      </c>
      <c r="M15727" t="s">
        <v>369</v>
      </c>
      <c r="N15727" t="s">
        <v>480</v>
      </c>
    </row>
    <row r="15728" spans="1:14" hidden="1" x14ac:dyDescent="0.25">
      <c r="A15728" t="s">
        <v>240</v>
      </c>
      <c r="B15728" s="1">
        <v>45382</v>
      </c>
      <c r="C15728" t="s">
        <v>33</v>
      </c>
      <c r="D15728" t="s">
        <v>1043</v>
      </c>
      <c r="E15728" s="4">
        <v>-4692</v>
      </c>
      <c r="F15728" t="s">
        <v>1477</v>
      </c>
      <c r="G15728" t="s">
        <v>471</v>
      </c>
      <c r="H15728" t="s">
        <v>288</v>
      </c>
      <c r="I15728" t="s">
        <v>26</v>
      </c>
      <c r="J15728" t="s">
        <v>243</v>
      </c>
      <c r="L15728" t="s">
        <v>368</v>
      </c>
      <c r="M15728" t="s">
        <v>369</v>
      </c>
      <c r="N15728" t="s">
        <v>480</v>
      </c>
    </row>
    <row r="15729" spans="1:14" hidden="1" x14ac:dyDescent="0.25">
      <c r="A15729" t="s">
        <v>240</v>
      </c>
      <c r="B15729" s="1">
        <v>45412</v>
      </c>
      <c r="C15729" t="s">
        <v>33</v>
      </c>
      <c r="D15729" t="s">
        <v>1043</v>
      </c>
      <c r="E15729" s="4">
        <v>-25511.67</v>
      </c>
      <c r="F15729" t="s">
        <v>1477</v>
      </c>
      <c r="G15729" t="s">
        <v>471</v>
      </c>
      <c r="H15729" t="s">
        <v>288</v>
      </c>
      <c r="I15729" t="s">
        <v>26</v>
      </c>
      <c r="J15729" t="s">
        <v>243</v>
      </c>
      <c r="L15729" t="s">
        <v>368</v>
      </c>
      <c r="M15729" t="s">
        <v>369</v>
      </c>
      <c r="N15729" t="s">
        <v>480</v>
      </c>
    </row>
    <row r="15730" spans="1:14" hidden="1" x14ac:dyDescent="0.25">
      <c r="A15730" t="s">
        <v>240</v>
      </c>
      <c r="B15730" s="1">
        <v>45443</v>
      </c>
      <c r="C15730" t="s">
        <v>33</v>
      </c>
      <c r="D15730" t="s">
        <v>1043</v>
      </c>
      <c r="E15730" s="4">
        <v>-27951.67</v>
      </c>
      <c r="F15730" t="s">
        <v>1477</v>
      </c>
      <c r="G15730" t="s">
        <v>471</v>
      </c>
      <c r="H15730" t="s">
        <v>288</v>
      </c>
      <c r="I15730" t="s">
        <v>26</v>
      </c>
      <c r="J15730" t="s">
        <v>243</v>
      </c>
      <c r="L15730" t="s">
        <v>368</v>
      </c>
      <c r="M15730" t="s">
        <v>369</v>
      </c>
      <c r="N15730" t="s">
        <v>480</v>
      </c>
    </row>
    <row r="15731" spans="1:14" hidden="1" x14ac:dyDescent="0.25">
      <c r="A15731" t="s">
        <v>240</v>
      </c>
      <c r="B15731" s="1">
        <v>45473</v>
      </c>
      <c r="C15731" t="s">
        <v>33</v>
      </c>
      <c r="D15731" t="s">
        <v>1043</v>
      </c>
      <c r="E15731" s="4">
        <v>0</v>
      </c>
      <c r="F15731" t="s">
        <v>1477</v>
      </c>
      <c r="G15731" t="s">
        <v>471</v>
      </c>
      <c r="H15731" t="s">
        <v>288</v>
      </c>
      <c r="I15731" t="s">
        <v>26</v>
      </c>
      <c r="J15731" t="s">
        <v>243</v>
      </c>
      <c r="L15731" t="s">
        <v>368</v>
      </c>
      <c r="M15731" t="s">
        <v>369</v>
      </c>
      <c r="N15731" t="s">
        <v>480</v>
      </c>
    </row>
    <row r="15732" spans="1:14" hidden="1" x14ac:dyDescent="0.25">
      <c r="A15732" t="s">
        <v>240</v>
      </c>
      <c r="B15732" s="1">
        <v>45504</v>
      </c>
      <c r="C15732" t="s">
        <v>33</v>
      </c>
      <c r="D15732" t="s">
        <v>1043</v>
      </c>
      <c r="E15732" s="4">
        <v>0</v>
      </c>
      <c r="F15732" t="s">
        <v>1477</v>
      </c>
      <c r="G15732" t="s">
        <v>471</v>
      </c>
      <c r="H15732" t="s">
        <v>288</v>
      </c>
      <c r="I15732" t="s">
        <v>26</v>
      </c>
      <c r="J15732" t="s">
        <v>243</v>
      </c>
      <c r="L15732" t="s">
        <v>368</v>
      </c>
      <c r="M15732" t="s">
        <v>369</v>
      </c>
      <c r="N15732" t="s">
        <v>480</v>
      </c>
    </row>
    <row r="15733" spans="1:14" hidden="1" x14ac:dyDescent="0.25">
      <c r="A15733" t="s">
        <v>240</v>
      </c>
      <c r="B15733" s="1">
        <v>45535</v>
      </c>
      <c r="C15733" t="s">
        <v>33</v>
      </c>
      <c r="D15733" t="s">
        <v>1043</v>
      </c>
      <c r="E15733" s="4">
        <v>0</v>
      </c>
      <c r="F15733" t="s">
        <v>1477</v>
      </c>
      <c r="G15733" t="s">
        <v>471</v>
      </c>
      <c r="H15733" t="s">
        <v>288</v>
      </c>
      <c r="I15733" t="s">
        <v>26</v>
      </c>
      <c r="J15733" t="s">
        <v>243</v>
      </c>
      <c r="L15733" t="s">
        <v>368</v>
      </c>
      <c r="M15733" t="s">
        <v>369</v>
      </c>
      <c r="N15733" t="s">
        <v>480</v>
      </c>
    </row>
    <row r="15734" spans="1:14" hidden="1" x14ac:dyDescent="0.25">
      <c r="A15734" t="s">
        <v>240</v>
      </c>
      <c r="B15734" s="1">
        <v>45565</v>
      </c>
      <c r="C15734" t="s">
        <v>33</v>
      </c>
      <c r="D15734" t="s">
        <v>1043</v>
      </c>
      <c r="E15734" s="4">
        <v>0</v>
      </c>
      <c r="F15734" t="s">
        <v>1477</v>
      </c>
      <c r="G15734" t="s">
        <v>471</v>
      </c>
      <c r="H15734" t="s">
        <v>288</v>
      </c>
      <c r="I15734" t="s">
        <v>26</v>
      </c>
      <c r="J15734" t="s">
        <v>243</v>
      </c>
      <c r="L15734" t="s">
        <v>368</v>
      </c>
      <c r="M15734" t="s">
        <v>369</v>
      </c>
      <c r="N15734" t="s">
        <v>480</v>
      </c>
    </row>
    <row r="15735" spans="1:14" hidden="1" x14ac:dyDescent="0.25">
      <c r="A15735" t="s">
        <v>240</v>
      </c>
      <c r="B15735" s="1">
        <v>45596</v>
      </c>
      <c r="C15735" t="s">
        <v>33</v>
      </c>
      <c r="D15735" t="s">
        <v>1043</v>
      </c>
      <c r="E15735" s="4">
        <v>0</v>
      </c>
      <c r="F15735" t="s">
        <v>1477</v>
      </c>
      <c r="G15735" t="s">
        <v>471</v>
      </c>
      <c r="H15735" t="s">
        <v>288</v>
      </c>
      <c r="I15735" t="s">
        <v>26</v>
      </c>
      <c r="J15735" t="s">
        <v>243</v>
      </c>
      <c r="L15735" t="s">
        <v>368</v>
      </c>
      <c r="M15735" t="s">
        <v>369</v>
      </c>
      <c r="N15735" t="s">
        <v>480</v>
      </c>
    </row>
    <row r="15736" spans="1:14" hidden="1" x14ac:dyDescent="0.25">
      <c r="A15736" t="s">
        <v>240</v>
      </c>
      <c r="B15736" s="1">
        <v>45626</v>
      </c>
      <c r="C15736" t="s">
        <v>33</v>
      </c>
      <c r="D15736" t="s">
        <v>1043</v>
      </c>
      <c r="E15736" s="4">
        <v>0</v>
      </c>
      <c r="F15736" t="s">
        <v>1477</v>
      </c>
      <c r="G15736" t="s">
        <v>471</v>
      </c>
      <c r="H15736" t="s">
        <v>288</v>
      </c>
      <c r="I15736" t="s">
        <v>26</v>
      </c>
      <c r="J15736" t="s">
        <v>243</v>
      </c>
      <c r="L15736" t="s">
        <v>368</v>
      </c>
      <c r="M15736" t="s">
        <v>369</v>
      </c>
      <c r="N15736" t="s">
        <v>480</v>
      </c>
    </row>
    <row r="15737" spans="1:14" hidden="1" x14ac:dyDescent="0.25">
      <c r="A15737" t="s">
        <v>240</v>
      </c>
      <c r="B15737" s="1">
        <v>45657</v>
      </c>
      <c r="C15737" t="s">
        <v>33</v>
      </c>
      <c r="D15737" t="s">
        <v>1043</v>
      </c>
      <c r="E15737" s="4">
        <v>0</v>
      </c>
      <c r="F15737" t="s">
        <v>1477</v>
      </c>
      <c r="G15737" t="s">
        <v>471</v>
      </c>
      <c r="H15737" t="s">
        <v>288</v>
      </c>
      <c r="I15737" t="s">
        <v>26</v>
      </c>
      <c r="J15737" t="s">
        <v>243</v>
      </c>
      <c r="L15737" t="s">
        <v>368</v>
      </c>
      <c r="M15737" t="s">
        <v>369</v>
      </c>
      <c r="N15737" t="s">
        <v>480</v>
      </c>
    </row>
    <row r="15738" spans="1:14" hidden="1" x14ac:dyDescent="0.25">
      <c r="A15738" t="s">
        <v>240</v>
      </c>
      <c r="B15738" s="1">
        <v>45322</v>
      </c>
      <c r="C15738" t="s">
        <v>25</v>
      </c>
      <c r="D15738" t="s">
        <v>1049</v>
      </c>
      <c r="E15738" s="4">
        <v>-174134.01200000002</v>
      </c>
      <c r="F15738" t="s">
        <v>1477</v>
      </c>
      <c r="G15738" t="s">
        <v>471</v>
      </c>
      <c r="H15738" t="s">
        <v>244</v>
      </c>
      <c r="I15738" t="s">
        <v>245</v>
      </c>
      <c r="J15738" t="s">
        <v>244</v>
      </c>
      <c r="L15738" t="s">
        <v>368</v>
      </c>
      <c r="M15738" t="s">
        <v>369</v>
      </c>
      <c r="N15738" t="s">
        <v>480</v>
      </c>
    </row>
    <row r="15739" spans="1:14" hidden="1" x14ac:dyDescent="0.25">
      <c r="A15739" t="s">
        <v>240</v>
      </c>
      <c r="B15739" s="1">
        <v>45351</v>
      </c>
      <c r="C15739" t="s">
        <v>25</v>
      </c>
      <c r="D15739" t="s">
        <v>1049</v>
      </c>
      <c r="E15739" s="4">
        <v>-392287.51199999993</v>
      </c>
      <c r="F15739" t="s">
        <v>1477</v>
      </c>
      <c r="G15739" t="s">
        <v>471</v>
      </c>
      <c r="H15739" t="s">
        <v>244</v>
      </c>
      <c r="I15739" t="s">
        <v>245</v>
      </c>
      <c r="J15739" t="s">
        <v>244</v>
      </c>
      <c r="L15739" t="s">
        <v>368</v>
      </c>
      <c r="M15739" t="s">
        <v>369</v>
      </c>
      <c r="N15739" t="s">
        <v>480</v>
      </c>
    </row>
    <row r="15740" spans="1:14" hidden="1" x14ac:dyDescent="0.25">
      <c r="A15740" t="s">
        <v>240</v>
      </c>
      <c r="B15740" s="1">
        <v>45382</v>
      </c>
      <c r="C15740" t="s">
        <v>25</v>
      </c>
      <c r="D15740" t="s">
        <v>1049</v>
      </c>
      <c r="E15740" s="4">
        <v>-475174.60199999996</v>
      </c>
      <c r="F15740" t="s">
        <v>1477</v>
      </c>
      <c r="G15740" t="s">
        <v>471</v>
      </c>
      <c r="H15740" t="s">
        <v>244</v>
      </c>
      <c r="I15740" t="s">
        <v>245</v>
      </c>
      <c r="J15740" t="s">
        <v>244</v>
      </c>
      <c r="L15740" t="s">
        <v>368</v>
      </c>
      <c r="M15740" t="s">
        <v>369</v>
      </c>
      <c r="N15740" t="s">
        <v>480</v>
      </c>
    </row>
    <row r="15741" spans="1:14" hidden="1" x14ac:dyDescent="0.25">
      <c r="A15741" t="s">
        <v>240</v>
      </c>
      <c r="B15741" s="1">
        <v>45412</v>
      </c>
      <c r="C15741" t="s">
        <v>25</v>
      </c>
      <c r="D15741" t="s">
        <v>1049</v>
      </c>
      <c r="E15741" s="4">
        <v>-502949.76199999999</v>
      </c>
      <c r="F15741" t="s">
        <v>1477</v>
      </c>
      <c r="G15741" t="s">
        <v>471</v>
      </c>
      <c r="H15741" t="s">
        <v>244</v>
      </c>
      <c r="I15741" t="s">
        <v>245</v>
      </c>
      <c r="J15741" t="s">
        <v>244</v>
      </c>
      <c r="L15741" t="s">
        <v>368</v>
      </c>
      <c r="M15741" t="s">
        <v>369</v>
      </c>
      <c r="N15741" t="s">
        <v>480</v>
      </c>
    </row>
    <row r="15742" spans="1:14" hidden="1" x14ac:dyDescent="0.25">
      <c r="A15742" t="s">
        <v>240</v>
      </c>
      <c r="B15742" s="1">
        <v>45443</v>
      </c>
      <c r="C15742" t="s">
        <v>25</v>
      </c>
      <c r="D15742" t="s">
        <v>1049</v>
      </c>
      <c r="E15742" s="4">
        <v>-539880.652</v>
      </c>
      <c r="F15742" t="s">
        <v>1477</v>
      </c>
      <c r="G15742" t="s">
        <v>471</v>
      </c>
      <c r="H15742" t="s">
        <v>244</v>
      </c>
      <c r="I15742" t="s">
        <v>245</v>
      </c>
      <c r="J15742" t="s">
        <v>244</v>
      </c>
      <c r="L15742" t="s">
        <v>368</v>
      </c>
      <c r="M15742" t="s">
        <v>369</v>
      </c>
      <c r="N15742" t="s">
        <v>480</v>
      </c>
    </row>
    <row r="15743" spans="1:14" hidden="1" x14ac:dyDescent="0.25">
      <c r="A15743" t="s">
        <v>240</v>
      </c>
      <c r="B15743" s="1">
        <v>45473</v>
      </c>
      <c r="C15743" t="s">
        <v>25</v>
      </c>
      <c r="D15743" t="s">
        <v>1049</v>
      </c>
      <c r="E15743" s="4">
        <v>-583818.20200000005</v>
      </c>
      <c r="F15743" t="s">
        <v>1477</v>
      </c>
      <c r="G15743" t="s">
        <v>471</v>
      </c>
      <c r="H15743" t="s">
        <v>244</v>
      </c>
      <c r="I15743" t="s">
        <v>245</v>
      </c>
      <c r="J15743" t="s">
        <v>244</v>
      </c>
      <c r="L15743" t="s">
        <v>368</v>
      </c>
      <c r="M15743" t="s">
        <v>369</v>
      </c>
      <c r="N15743" t="s">
        <v>480</v>
      </c>
    </row>
    <row r="15744" spans="1:14" hidden="1" x14ac:dyDescent="0.25">
      <c r="A15744" t="s">
        <v>240</v>
      </c>
      <c r="B15744" s="1">
        <v>45504</v>
      </c>
      <c r="C15744" t="s">
        <v>25</v>
      </c>
      <c r="D15744" t="s">
        <v>1049</v>
      </c>
      <c r="E15744" s="4">
        <v>-621818.20200000005</v>
      </c>
      <c r="F15744" t="s">
        <v>1477</v>
      </c>
      <c r="G15744" t="s">
        <v>471</v>
      </c>
      <c r="H15744" t="s">
        <v>244</v>
      </c>
      <c r="I15744" t="s">
        <v>245</v>
      </c>
      <c r="J15744" t="s">
        <v>244</v>
      </c>
      <c r="L15744" t="s">
        <v>368</v>
      </c>
      <c r="M15744" t="s">
        <v>369</v>
      </c>
      <c r="N15744" t="s">
        <v>480</v>
      </c>
    </row>
    <row r="15745" spans="1:14" hidden="1" x14ac:dyDescent="0.25">
      <c r="A15745" t="s">
        <v>240</v>
      </c>
      <c r="B15745" s="1">
        <v>45535</v>
      </c>
      <c r="C15745" t="s">
        <v>25</v>
      </c>
      <c r="D15745" t="s">
        <v>1049</v>
      </c>
      <c r="E15745" s="4">
        <v>-636818.20200000005</v>
      </c>
      <c r="F15745" t="s">
        <v>1477</v>
      </c>
      <c r="G15745" t="s">
        <v>471</v>
      </c>
      <c r="H15745" t="s">
        <v>244</v>
      </c>
      <c r="I15745" t="s">
        <v>245</v>
      </c>
      <c r="J15745" t="s">
        <v>244</v>
      </c>
      <c r="L15745" t="s">
        <v>368</v>
      </c>
      <c r="M15745" t="s">
        <v>369</v>
      </c>
      <c r="N15745" t="s">
        <v>480</v>
      </c>
    </row>
    <row r="15746" spans="1:14" hidden="1" x14ac:dyDescent="0.25">
      <c r="A15746" t="s">
        <v>240</v>
      </c>
      <c r="B15746" s="1">
        <v>45565</v>
      </c>
      <c r="C15746" t="s">
        <v>25</v>
      </c>
      <c r="D15746" t="s">
        <v>1049</v>
      </c>
      <c r="E15746" s="4">
        <v>-661818.20200000005</v>
      </c>
      <c r="F15746" t="s">
        <v>1477</v>
      </c>
      <c r="G15746" t="s">
        <v>471</v>
      </c>
      <c r="H15746" t="s">
        <v>244</v>
      </c>
      <c r="I15746" t="s">
        <v>245</v>
      </c>
      <c r="J15746" t="s">
        <v>244</v>
      </c>
      <c r="L15746" t="s">
        <v>368</v>
      </c>
      <c r="M15746" t="s">
        <v>369</v>
      </c>
      <c r="N15746" t="s">
        <v>480</v>
      </c>
    </row>
    <row r="15747" spans="1:14" hidden="1" x14ac:dyDescent="0.25">
      <c r="A15747" t="s">
        <v>240</v>
      </c>
      <c r="B15747" s="1">
        <v>45596</v>
      </c>
      <c r="C15747" t="s">
        <v>25</v>
      </c>
      <c r="D15747" t="s">
        <v>1049</v>
      </c>
      <c r="E15747" s="4">
        <v>-691818.20200000005</v>
      </c>
      <c r="F15747" t="s">
        <v>1477</v>
      </c>
      <c r="G15747" t="s">
        <v>471</v>
      </c>
      <c r="H15747" t="s">
        <v>244</v>
      </c>
      <c r="I15747" t="s">
        <v>245</v>
      </c>
      <c r="J15747" t="s">
        <v>244</v>
      </c>
      <c r="L15747" t="s">
        <v>368</v>
      </c>
      <c r="M15747" t="s">
        <v>369</v>
      </c>
      <c r="N15747" t="s">
        <v>480</v>
      </c>
    </row>
    <row r="15748" spans="1:14" hidden="1" x14ac:dyDescent="0.25">
      <c r="A15748" t="s">
        <v>240</v>
      </c>
      <c r="B15748" s="1">
        <v>45626</v>
      </c>
      <c r="C15748" t="s">
        <v>25</v>
      </c>
      <c r="D15748" t="s">
        <v>1049</v>
      </c>
      <c r="E15748" s="4">
        <v>-729818.20200000005</v>
      </c>
      <c r="F15748" t="s">
        <v>1477</v>
      </c>
      <c r="G15748" t="s">
        <v>471</v>
      </c>
      <c r="H15748" t="s">
        <v>244</v>
      </c>
      <c r="I15748" t="s">
        <v>245</v>
      </c>
      <c r="J15748" t="s">
        <v>244</v>
      </c>
      <c r="L15748" t="s">
        <v>368</v>
      </c>
      <c r="M15748" t="s">
        <v>369</v>
      </c>
      <c r="N15748" t="s">
        <v>480</v>
      </c>
    </row>
    <row r="15749" spans="1:14" hidden="1" x14ac:dyDescent="0.25">
      <c r="A15749" t="s">
        <v>240</v>
      </c>
      <c r="B15749" s="1">
        <v>45657</v>
      </c>
      <c r="C15749" t="s">
        <v>25</v>
      </c>
      <c r="D15749" t="s">
        <v>1049</v>
      </c>
      <c r="E15749" s="4">
        <v>-776818.20200000005</v>
      </c>
      <c r="F15749" t="s">
        <v>1477</v>
      </c>
      <c r="G15749" t="s">
        <v>471</v>
      </c>
      <c r="H15749" t="s">
        <v>244</v>
      </c>
      <c r="I15749" t="s">
        <v>245</v>
      </c>
      <c r="J15749" t="s">
        <v>244</v>
      </c>
      <c r="L15749" t="s">
        <v>368</v>
      </c>
      <c r="M15749" t="s">
        <v>369</v>
      </c>
      <c r="N15749" t="s">
        <v>480</v>
      </c>
    </row>
    <row r="15750" spans="1:14" hidden="1" x14ac:dyDescent="0.25">
      <c r="A15750" t="s">
        <v>240</v>
      </c>
      <c r="B15750" s="1">
        <v>45322</v>
      </c>
      <c r="C15750" t="s">
        <v>35</v>
      </c>
      <c r="D15750" t="s">
        <v>1031</v>
      </c>
      <c r="E15750" s="4">
        <v>357.78999999999996</v>
      </c>
      <c r="F15750" t="s">
        <v>1477</v>
      </c>
      <c r="G15750" t="s">
        <v>471</v>
      </c>
      <c r="H15750" t="s">
        <v>288</v>
      </c>
      <c r="I15750" t="s">
        <v>26</v>
      </c>
      <c r="J15750" t="s">
        <v>243</v>
      </c>
      <c r="L15750" t="s">
        <v>368</v>
      </c>
      <c r="M15750" t="s">
        <v>369</v>
      </c>
      <c r="N15750" t="s">
        <v>480</v>
      </c>
    </row>
    <row r="15751" spans="1:14" hidden="1" x14ac:dyDescent="0.25">
      <c r="A15751" t="s">
        <v>240</v>
      </c>
      <c r="B15751" s="1">
        <v>45351</v>
      </c>
      <c r="C15751" t="s">
        <v>35</v>
      </c>
      <c r="D15751" t="s">
        <v>1031</v>
      </c>
      <c r="E15751" s="4">
        <v>1555.55</v>
      </c>
      <c r="F15751" t="s">
        <v>1477</v>
      </c>
      <c r="G15751" t="s">
        <v>471</v>
      </c>
      <c r="H15751" t="s">
        <v>288</v>
      </c>
      <c r="I15751" t="s">
        <v>26</v>
      </c>
      <c r="J15751" t="s">
        <v>243</v>
      </c>
      <c r="L15751" t="s">
        <v>368</v>
      </c>
      <c r="M15751" t="s">
        <v>369</v>
      </c>
      <c r="N15751" t="s">
        <v>480</v>
      </c>
    </row>
    <row r="15752" spans="1:14" hidden="1" x14ac:dyDescent="0.25">
      <c r="A15752" t="s">
        <v>240</v>
      </c>
      <c r="B15752" s="1">
        <v>45382</v>
      </c>
      <c r="C15752" t="s">
        <v>35</v>
      </c>
      <c r="D15752" t="s">
        <v>1031</v>
      </c>
      <c r="E15752" s="4">
        <v>1555.55</v>
      </c>
      <c r="F15752" t="s">
        <v>1477</v>
      </c>
      <c r="G15752" t="s">
        <v>471</v>
      </c>
      <c r="H15752" t="s">
        <v>288</v>
      </c>
      <c r="I15752" t="s">
        <v>26</v>
      </c>
      <c r="J15752" t="s">
        <v>243</v>
      </c>
      <c r="L15752" t="s">
        <v>368</v>
      </c>
      <c r="M15752" t="s">
        <v>369</v>
      </c>
      <c r="N15752" t="s">
        <v>480</v>
      </c>
    </row>
    <row r="15753" spans="1:14" hidden="1" x14ac:dyDescent="0.25">
      <c r="A15753" t="s">
        <v>240</v>
      </c>
      <c r="B15753" s="1">
        <v>45412</v>
      </c>
      <c r="C15753" t="s">
        <v>35</v>
      </c>
      <c r="D15753" t="s">
        <v>1031</v>
      </c>
      <c r="E15753" s="4">
        <v>1555.55</v>
      </c>
      <c r="F15753" t="s">
        <v>1477</v>
      </c>
      <c r="G15753" t="s">
        <v>471</v>
      </c>
      <c r="H15753" t="s">
        <v>288</v>
      </c>
      <c r="I15753" t="s">
        <v>26</v>
      </c>
      <c r="J15753" t="s">
        <v>243</v>
      </c>
      <c r="L15753" t="s">
        <v>368</v>
      </c>
      <c r="M15753" t="s">
        <v>369</v>
      </c>
      <c r="N15753" t="s">
        <v>480</v>
      </c>
    </row>
    <row r="15754" spans="1:14" hidden="1" x14ac:dyDescent="0.25">
      <c r="A15754" t="s">
        <v>240</v>
      </c>
      <c r="B15754" s="1">
        <v>45443</v>
      </c>
      <c r="C15754" t="s">
        <v>35</v>
      </c>
      <c r="D15754" t="s">
        <v>1031</v>
      </c>
      <c r="E15754" s="4">
        <v>1555.55</v>
      </c>
      <c r="F15754" t="s">
        <v>1477</v>
      </c>
      <c r="G15754" t="s">
        <v>471</v>
      </c>
      <c r="H15754" t="s">
        <v>288</v>
      </c>
      <c r="I15754" t="s">
        <v>26</v>
      </c>
      <c r="J15754" t="s">
        <v>243</v>
      </c>
      <c r="L15754" t="s">
        <v>368</v>
      </c>
      <c r="M15754" t="s">
        <v>369</v>
      </c>
      <c r="N15754" t="s">
        <v>480</v>
      </c>
    </row>
    <row r="15755" spans="1:14" hidden="1" x14ac:dyDescent="0.25">
      <c r="A15755" t="s">
        <v>240</v>
      </c>
      <c r="B15755" s="1">
        <v>45473</v>
      </c>
      <c r="C15755" t="s">
        <v>35</v>
      </c>
      <c r="D15755" t="s">
        <v>1031</v>
      </c>
      <c r="E15755" s="4">
        <v>4325.74</v>
      </c>
      <c r="F15755" t="s">
        <v>1477</v>
      </c>
      <c r="G15755" t="s">
        <v>471</v>
      </c>
      <c r="H15755" t="s">
        <v>288</v>
      </c>
      <c r="I15755" t="s">
        <v>26</v>
      </c>
      <c r="J15755" t="s">
        <v>243</v>
      </c>
      <c r="L15755" t="s">
        <v>368</v>
      </c>
      <c r="M15755" t="s">
        <v>369</v>
      </c>
      <c r="N15755" t="s">
        <v>480</v>
      </c>
    </row>
    <row r="15756" spans="1:14" hidden="1" x14ac:dyDescent="0.25">
      <c r="A15756" t="s">
        <v>240</v>
      </c>
      <c r="B15756" s="1">
        <v>45504</v>
      </c>
      <c r="C15756" t="s">
        <v>35</v>
      </c>
      <c r="D15756" t="s">
        <v>1031</v>
      </c>
      <c r="E15756" s="4">
        <v>4325.74</v>
      </c>
      <c r="F15756" t="s">
        <v>1477</v>
      </c>
      <c r="G15756" t="s">
        <v>471</v>
      </c>
      <c r="H15756" t="s">
        <v>288</v>
      </c>
      <c r="I15756" t="s">
        <v>26</v>
      </c>
      <c r="J15756" t="s">
        <v>243</v>
      </c>
      <c r="L15756" t="s">
        <v>368</v>
      </c>
      <c r="M15756" t="s">
        <v>369</v>
      </c>
      <c r="N15756" t="s">
        <v>480</v>
      </c>
    </row>
    <row r="15757" spans="1:14" hidden="1" x14ac:dyDescent="0.25">
      <c r="A15757" t="s">
        <v>240</v>
      </c>
      <c r="B15757" s="1">
        <v>45535</v>
      </c>
      <c r="C15757" t="s">
        <v>35</v>
      </c>
      <c r="D15757" t="s">
        <v>1031</v>
      </c>
      <c r="E15757" s="4">
        <v>4325.74</v>
      </c>
      <c r="F15757" t="s">
        <v>1477</v>
      </c>
      <c r="G15757" t="s">
        <v>471</v>
      </c>
      <c r="H15757" t="s">
        <v>288</v>
      </c>
      <c r="I15757" t="s">
        <v>26</v>
      </c>
      <c r="J15757" t="s">
        <v>243</v>
      </c>
      <c r="L15757" t="s">
        <v>368</v>
      </c>
      <c r="M15757" t="s">
        <v>369</v>
      </c>
      <c r="N15757" t="s">
        <v>480</v>
      </c>
    </row>
    <row r="15758" spans="1:14" hidden="1" x14ac:dyDescent="0.25">
      <c r="A15758" t="s">
        <v>240</v>
      </c>
      <c r="B15758" s="1">
        <v>45565</v>
      </c>
      <c r="C15758" t="s">
        <v>35</v>
      </c>
      <c r="D15758" t="s">
        <v>1031</v>
      </c>
      <c r="E15758" s="4">
        <v>4325.74</v>
      </c>
      <c r="F15758" t="s">
        <v>1477</v>
      </c>
      <c r="G15758" t="s">
        <v>471</v>
      </c>
      <c r="H15758" t="s">
        <v>288</v>
      </c>
      <c r="I15758" t="s">
        <v>26</v>
      </c>
      <c r="J15758" t="s">
        <v>243</v>
      </c>
      <c r="L15758" t="s">
        <v>368</v>
      </c>
      <c r="M15758" t="s">
        <v>369</v>
      </c>
      <c r="N15758" t="s">
        <v>480</v>
      </c>
    </row>
    <row r="15759" spans="1:14" hidden="1" x14ac:dyDescent="0.25">
      <c r="A15759" t="s">
        <v>240</v>
      </c>
      <c r="B15759" s="1">
        <v>45596</v>
      </c>
      <c r="C15759" t="s">
        <v>35</v>
      </c>
      <c r="D15759" t="s">
        <v>1031</v>
      </c>
      <c r="E15759" s="4">
        <v>4325.74</v>
      </c>
      <c r="F15759" t="s">
        <v>1477</v>
      </c>
      <c r="G15759" t="s">
        <v>471</v>
      </c>
      <c r="H15759" t="s">
        <v>288</v>
      </c>
      <c r="I15759" t="s">
        <v>26</v>
      </c>
      <c r="J15759" t="s">
        <v>243</v>
      </c>
      <c r="L15759" t="s">
        <v>368</v>
      </c>
      <c r="M15759" t="s">
        <v>369</v>
      </c>
      <c r="N15759" t="s">
        <v>480</v>
      </c>
    </row>
    <row r="15760" spans="1:14" hidden="1" x14ac:dyDescent="0.25">
      <c r="A15760" t="s">
        <v>240</v>
      </c>
      <c r="B15760" s="1">
        <v>45626</v>
      </c>
      <c r="C15760" t="s">
        <v>35</v>
      </c>
      <c r="D15760" t="s">
        <v>1031</v>
      </c>
      <c r="E15760" s="4">
        <v>4325.74</v>
      </c>
      <c r="F15760" t="s">
        <v>1477</v>
      </c>
      <c r="G15760" t="s">
        <v>471</v>
      </c>
      <c r="H15760" t="s">
        <v>288</v>
      </c>
      <c r="I15760" t="s">
        <v>26</v>
      </c>
      <c r="J15760" t="s">
        <v>243</v>
      </c>
      <c r="L15760" t="s">
        <v>368</v>
      </c>
      <c r="M15760" t="s">
        <v>369</v>
      </c>
      <c r="N15760" t="s">
        <v>480</v>
      </c>
    </row>
    <row r="15761" spans="1:14" hidden="1" x14ac:dyDescent="0.25">
      <c r="A15761" t="s">
        <v>240</v>
      </c>
      <c r="B15761" s="1">
        <v>45657</v>
      </c>
      <c r="C15761" t="s">
        <v>35</v>
      </c>
      <c r="D15761" t="s">
        <v>1031</v>
      </c>
      <c r="E15761" s="4">
        <v>4325.74</v>
      </c>
      <c r="F15761" t="s">
        <v>1477</v>
      </c>
      <c r="G15761" t="s">
        <v>471</v>
      </c>
      <c r="H15761" t="s">
        <v>288</v>
      </c>
      <c r="I15761" t="s">
        <v>26</v>
      </c>
      <c r="J15761" t="s">
        <v>243</v>
      </c>
      <c r="L15761" t="s">
        <v>368</v>
      </c>
      <c r="M15761" t="s">
        <v>369</v>
      </c>
      <c r="N15761" t="s">
        <v>480</v>
      </c>
    </row>
    <row r="15762" spans="1:14" hidden="1" x14ac:dyDescent="0.25">
      <c r="A15762" t="s">
        <v>240</v>
      </c>
      <c r="B15762" s="1">
        <v>45322</v>
      </c>
      <c r="C15762" t="s">
        <v>1056</v>
      </c>
      <c r="D15762" t="s">
        <v>1057</v>
      </c>
      <c r="E15762" s="4">
        <v>147807.08286575333</v>
      </c>
      <c r="F15762" t="s">
        <v>1477</v>
      </c>
      <c r="G15762" t="s">
        <v>471</v>
      </c>
      <c r="H15762" t="s">
        <v>246</v>
      </c>
      <c r="I15762" t="s">
        <v>247</v>
      </c>
      <c r="J15762" t="s">
        <v>246</v>
      </c>
      <c r="L15762" t="s">
        <v>370</v>
      </c>
      <c r="M15762" t="s">
        <v>371</v>
      </c>
      <c r="N15762" t="s">
        <v>482</v>
      </c>
    </row>
    <row r="15763" spans="1:14" hidden="1" x14ac:dyDescent="0.25">
      <c r="A15763" t="s">
        <v>240</v>
      </c>
      <c r="B15763" s="1">
        <v>45351</v>
      </c>
      <c r="C15763" t="s">
        <v>1056</v>
      </c>
      <c r="D15763" t="s">
        <v>1057</v>
      </c>
      <c r="E15763" s="4">
        <v>248372.08933698619</v>
      </c>
      <c r="F15763" t="s">
        <v>1477</v>
      </c>
      <c r="G15763" t="s">
        <v>471</v>
      </c>
      <c r="H15763" t="s">
        <v>246</v>
      </c>
      <c r="I15763" t="s">
        <v>247</v>
      </c>
      <c r="J15763" t="s">
        <v>246</v>
      </c>
      <c r="L15763" t="s">
        <v>370</v>
      </c>
      <c r="M15763" t="s">
        <v>371</v>
      </c>
      <c r="N15763" t="s">
        <v>482</v>
      </c>
    </row>
    <row r="15764" spans="1:14" hidden="1" x14ac:dyDescent="0.25">
      <c r="A15764" t="s">
        <v>240</v>
      </c>
      <c r="B15764" s="1">
        <v>45382</v>
      </c>
      <c r="C15764" t="s">
        <v>1056</v>
      </c>
      <c r="D15764" t="s">
        <v>1057</v>
      </c>
      <c r="E15764" s="4">
        <v>166932.99628493132</v>
      </c>
      <c r="F15764" t="s">
        <v>1477</v>
      </c>
      <c r="G15764" t="s">
        <v>471</v>
      </c>
      <c r="H15764" t="s">
        <v>246</v>
      </c>
      <c r="I15764" t="s">
        <v>247</v>
      </c>
      <c r="J15764" t="s">
        <v>246</v>
      </c>
      <c r="L15764" t="s">
        <v>370</v>
      </c>
      <c r="M15764" t="s">
        <v>371</v>
      </c>
      <c r="N15764" t="s">
        <v>482</v>
      </c>
    </row>
    <row r="15765" spans="1:14" hidden="1" x14ac:dyDescent="0.25">
      <c r="A15765" t="s">
        <v>240</v>
      </c>
      <c r="B15765" s="1">
        <v>45412</v>
      </c>
      <c r="C15765" t="s">
        <v>1056</v>
      </c>
      <c r="D15765" t="s">
        <v>1057</v>
      </c>
      <c r="E15765" s="4">
        <v>430508.25481643825</v>
      </c>
      <c r="F15765" t="s">
        <v>1477</v>
      </c>
      <c r="G15765" t="s">
        <v>471</v>
      </c>
      <c r="H15765" t="s">
        <v>246</v>
      </c>
      <c r="I15765" t="s">
        <v>247</v>
      </c>
      <c r="J15765" t="s">
        <v>246</v>
      </c>
      <c r="L15765" t="s">
        <v>370</v>
      </c>
      <c r="M15765" t="s">
        <v>371</v>
      </c>
      <c r="N15765" t="s">
        <v>482</v>
      </c>
    </row>
    <row r="15766" spans="1:14" hidden="1" x14ac:dyDescent="0.25">
      <c r="A15766" t="s">
        <v>240</v>
      </c>
      <c r="B15766" s="1">
        <v>45443</v>
      </c>
      <c r="C15766" t="s">
        <v>1056</v>
      </c>
      <c r="D15766" t="s">
        <v>1057</v>
      </c>
      <c r="E15766" s="4">
        <v>364457.4554739726</v>
      </c>
      <c r="F15766" t="s">
        <v>1477</v>
      </c>
      <c r="G15766" t="s">
        <v>471</v>
      </c>
      <c r="H15766" t="s">
        <v>246</v>
      </c>
      <c r="I15766" t="s">
        <v>247</v>
      </c>
      <c r="J15766" t="s">
        <v>246</v>
      </c>
      <c r="L15766" t="s">
        <v>370</v>
      </c>
      <c r="M15766" t="s">
        <v>371</v>
      </c>
      <c r="N15766" t="s">
        <v>482</v>
      </c>
    </row>
    <row r="15767" spans="1:14" hidden="1" x14ac:dyDescent="0.25">
      <c r="A15767" t="s">
        <v>240</v>
      </c>
      <c r="B15767" s="1">
        <v>45473</v>
      </c>
      <c r="C15767" t="s">
        <v>1056</v>
      </c>
      <c r="D15767" t="s">
        <v>1057</v>
      </c>
      <c r="E15767" s="4">
        <v>415878.5667123287</v>
      </c>
      <c r="F15767" t="s">
        <v>1477</v>
      </c>
      <c r="G15767" t="s">
        <v>471</v>
      </c>
      <c r="H15767" t="s">
        <v>246</v>
      </c>
      <c r="I15767" t="s">
        <v>247</v>
      </c>
      <c r="J15767" t="s">
        <v>246</v>
      </c>
      <c r="L15767" t="s">
        <v>370</v>
      </c>
      <c r="M15767" t="s">
        <v>371</v>
      </c>
      <c r="N15767" t="s">
        <v>482</v>
      </c>
    </row>
    <row r="15768" spans="1:14" hidden="1" x14ac:dyDescent="0.25">
      <c r="A15768" t="s">
        <v>240</v>
      </c>
      <c r="B15768" s="1">
        <v>45504</v>
      </c>
      <c r="C15768" t="s">
        <v>1056</v>
      </c>
      <c r="D15768" t="s">
        <v>1057</v>
      </c>
      <c r="E15768" s="4">
        <v>306658.47000000009</v>
      </c>
      <c r="F15768" t="s">
        <v>1477</v>
      </c>
      <c r="G15768" t="s">
        <v>471</v>
      </c>
      <c r="H15768" t="s">
        <v>246</v>
      </c>
      <c r="I15768" t="s">
        <v>247</v>
      </c>
      <c r="J15768" t="s">
        <v>246</v>
      </c>
      <c r="L15768" t="s">
        <v>370</v>
      </c>
      <c r="M15768" t="s">
        <v>371</v>
      </c>
      <c r="N15768" t="s">
        <v>482</v>
      </c>
    </row>
    <row r="15769" spans="1:14" hidden="1" x14ac:dyDescent="0.25">
      <c r="A15769" t="s">
        <v>240</v>
      </c>
      <c r="B15769" s="1">
        <v>45535</v>
      </c>
      <c r="C15769" t="s">
        <v>1056</v>
      </c>
      <c r="D15769" t="s">
        <v>1057</v>
      </c>
      <c r="E15769" s="4">
        <v>500552.49739726039</v>
      </c>
      <c r="F15769" t="s">
        <v>1477</v>
      </c>
      <c r="G15769" t="s">
        <v>471</v>
      </c>
      <c r="H15769" t="s">
        <v>246</v>
      </c>
      <c r="I15769" t="s">
        <v>247</v>
      </c>
      <c r="J15769" t="s">
        <v>246</v>
      </c>
      <c r="L15769" t="s">
        <v>370</v>
      </c>
      <c r="M15769" t="s">
        <v>371</v>
      </c>
      <c r="N15769" t="s">
        <v>482</v>
      </c>
    </row>
    <row r="15770" spans="1:14" hidden="1" x14ac:dyDescent="0.25">
      <c r="A15770" t="s">
        <v>240</v>
      </c>
      <c r="B15770" s="1">
        <v>45565</v>
      </c>
      <c r="C15770" t="s">
        <v>1056</v>
      </c>
      <c r="D15770" t="s">
        <v>1057</v>
      </c>
      <c r="E15770" s="4">
        <v>167248.71657534258</v>
      </c>
      <c r="F15770" t="s">
        <v>1477</v>
      </c>
      <c r="G15770" t="s">
        <v>471</v>
      </c>
      <c r="H15770" t="s">
        <v>246</v>
      </c>
      <c r="I15770" t="s">
        <v>247</v>
      </c>
      <c r="J15770" t="s">
        <v>246</v>
      </c>
      <c r="L15770" t="s">
        <v>370</v>
      </c>
      <c r="M15770" t="s">
        <v>371</v>
      </c>
      <c r="N15770" t="s">
        <v>482</v>
      </c>
    </row>
    <row r="15771" spans="1:14" hidden="1" x14ac:dyDescent="0.25">
      <c r="A15771" t="s">
        <v>240</v>
      </c>
      <c r="B15771" s="1">
        <v>45596</v>
      </c>
      <c r="C15771" t="s">
        <v>1056</v>
      </c>
      <c r="D15771" t="s">
        <v>1057</v>
      </c>
      <c r="E15771" s="4">
        <v>-75221.639589041006</v>
      </c>
      <c r="F15771" t="s">
        <v>1477</v>
      </c>
      <c r="G15771" t="s">
        <v>471</v>
      </c>
      <c r="H15771" t="s">
        <v>246</v>
      </c>
      <c r="I15771" t="s">
        <v>247</v>
      </c>
      <c r="J15771" t="s">
        <v>246</v>
      </c>
      <c r="L15771" t="s">
        <v>370</v>
      </c>
      <c r="M15771" t="s">
        <v>371</v>
      </c>
      <c r="N15771" t="s">
        <v>482</v>
      </c>
    </row>
    <row r="15772" spans="1:14" hidden="1" x14ac:dyDescent="0.25">
      <c r="A15772" t="s">
        <v>240</v>
      </c>
      <c r="B15772" s="1">
        <v>45626</v>
      </c>
      <c r="C15772" t="s">
        <v>1056</v>
      </c>
      <c r="D15772" t="s">
        <v>1057</v>
      </c>
      <c r="E15772" s="4">
        <v>394334.74397260288</v>
      </c>
      <c r="F15772" t="s">
        <v>1477</v>
      </c>
      <c r="G15772" t="s">
        <v>471</v>
      </c>
      <c r="H15772" t="s">
        <v>246</v>
      </c>
      <c r="I15772" t="s">
        <v>247</v>
      </c>
      <c r="J15772" t="s">
        <v>246</v>
      </c>
      <c r="L15772" t="s">
        <v>370</v>
      </c>
      <c r="M15772" t="s">
        <v>371</v>
      </c>
      <c r="N15772" t="s">
        <v>482</v>
      </c>
    </row>
    <row r="15773" spans="1:14" hidden="1" x14ac:dyDescent="0.25">
      <c r="A15773" t="s">
        <v>240</v>
      </c>
      <c r="B15773" s="1">
        <v>45657</v>
      </c>
      <c r="C15773" t="s">
        <v>1056</v>
      </c>
      <c r="D15773" t="s">
        <v>1057</v>
      </c>
      <c r="E15773" s="4">
        <v>140252.66178082203</v>
      </c>
      <c r="F15773" t="s">
        <v>1477</v>
      </c>
      <c r="G15773" t="s">
        <v>471</v>
      </c>
      <c r="H15773" t="s">
        <v>246</v>
      </c>
      <c r="I15773" t="s">
        <v>247</v>
      </c>
      <c r="J15773" t="s">
        <v>246</v>
      </c>
      <c r="L15773" t="s">
        <v>370</v>
      </c>
      <c r="M15773" t="s">
        <v>371</v>
      </c>
      <c r="N15773" t="s">
        <v>482</v>
      </c>
    </row>
    <row r="15774" spans="1:14" hidden="1" x14ac:dyDescent="0.25">
      <c r="A15774" t="s">
        <v>240</v>
      </c>
      <c r="B15774" s="1">
        <v>45322</v>
      </c>
      <c r="C15774" t="s">
        <v>1084</v>
      </c>
      <c r="D15774" t="s">
        <v>1085</v>
      </c>
      <c r="E15774" s="4">
        <v>-117899.08</v>
      </c>
      <c r="F15774" t="s">
        <v>1477</v>
      </c>
      <c r="G15774" t="s">
        <v>471</v>
      </c>
      <c r="H15774" t="s">
        <v>248</v>
      </c>
      <c r="I15774" t="s">
        <v>249</v>
      </c>
      <c r="J15774" t="s">
        <v>248</v>
      </c>
      <c r="K15774" t="s">
        <v>1086</v>
      </c>
      <c r="L15774" t="s">
        <v>372</v>
      </c>
      <c r="M15774" t="s">
        <v>373</v>
      </c>
      <c r="N15774" t="s">
        <v>488</v>
      </c>
    </row>
    <row r="15775" spans="1:14" hidden="1" x14ac:dyDescent="0.25">
      <c r="A15775" t="s">
        <v>240</v>
      </c>
      <c r="B15775" s="1">
        <v>45351</v>
      </c>
      <c r="C15775" t="s">
        <v>1084</v>
      </c>
      <c r="D15775" t="s">
        <v>1085</v>
      </c>
      <c r="E15775" s="4">
        <v>46379.37000000001</v>
      </c>
      <c r="F15775" t="s">
        <v>1477</v>
      </c>
      <c r="G15775" t="s">
        <v>471</v>
      </c>
      <c r="H15775" t="s">
        <v>248</v>
      </c>
      <c r="I15775" t="s">
        <v>249</v>
      </c>
      <c r="J15775" t="s">
        <v>248</v>
      </c>
      <c r="K15775" t="s">
        <v>1086</v>
      </c>
      <c r="L15775" t="s">
        <v>372</v>
      </c>
      <c r="M15775" t="s">
        <v>373</v>
      </c>
      <c r="N15775" t="s">
        <v>488</v>
      </c>
    </row>
    <row r="15776" spans="1:14" hidden="1" x14ac:dyDescent="0.25">
      <c r="A15776" t="s">
        <v>240</v>
      </c>
      <c r="B15776" s="1">
        <v>45382</v>
      </c>
      <c r="C15776" t="s">
        <v>1084</v>
      </c>
      <c r="D15776" t="s">
        <v>1085</v>
      </c>
      <c r="E15776" s="4">
        <v>-7370.9199999999837</v>
      </c>
      <c r="F15776" t="s">
        <v>1477</v>
      </c>
      <c r="G15776" t="s">
        <v>471</v>
      </c>
      <c r="H15776" t="s">
        <v>248</v>
      </c>
      <c r="I15776" t="s">
        <v>249</v>
      </c>
      <c r="J15776" t="s">
        <v>248</v>
      </c>
      <c r="K15776" t="s">
        <v>1086</v>
      </c>
      <c r="L15776" t="s">
        <v>372</v>
      </c>
      <c r="M15776" t="s">
        <v>373</v>
      </c>
      <c r="N15776" t="s">
        <v>488</v>
      </c>
    </row>
    <row r="15777" spans="1:14" hidden="1" x14ac:dyDescent="0.25">
      <c r="A15777" t="s">
        <v>240</v>
      </c>
      <c r="B15777" s="1">
        <v>45412</v>
      </c>
      <c r="C15777" t="s">
        <v>1084</v>
      </c>
      <c r="D15777" t="s">
        <v>1085</v>
      </c>
      <c r="E15777" s="4">
        <v>-26829.506666666653</v>
      </c>
      <c r="F15777" t="s">
        <v>1477</v>
      </c>
      <c r="G15777" t="s">
        <v>471</v>
      </c>
      <c r="H15777" t="s">
        <v>248</v>
      </c>
      <c r="I15777" t="s">
        <v>249</v>
      </c>
      <c r="J15777" t="s">
        <v>248</v>
      </c>
      <c r="K15777" t="s">
        <v>1086</v>
      </c>
      <c r="L15777" t="s">
        <v>372</v>
      </c>
      <c r="M15777" t="s">
        <v>373</v>
      </c>
      <c r="N15777" t="s">
        <v>488</v>
      </c>
    </row>
    <row r="15778" spans="1:14" hidden="1" x14ac:dyDescent="0.25">
      <c r="A15778" t="s">
        <v>240</v>
      </c>
      <c r="B15778" s="1">
        <v>45443</v>
      </c>
      <c r="C15778" t="s">
        <v>1084</v>
      </c>
      <c r="D15778" t="s">
        <v>1085</v>
      </c>
      <c r="E15778" s="4">
        <v>-77738.421666666647</v>
      </c>
      <c r="F15778" t="s">
        <v>1477</v>
      </c>
      <c r="G15778" t="s">
        <v>471</v>
      </c>
      <c r="H15778" t="s">
        <v>248</v>
      </c>
      <c r="I15778" t="s">
        <v>249</v>
      </c>
      <c r="J15778" t="s">
        <v>248</v>
      </c>
      <c r="K15778" t="s">
        <v>1086</v>
      </c>
      <c r="L15778" t="s">
        <v>372</v>
      </c>
      <c r="M15778" t="s">
        <v>373</v>
      </c>
      <c r="N15778" t="s">
        <v>488</v>
      </c>
    </row>
    <row r="15779" spans="1:14" hidden="1" x14ac:dyDescent="0.25">
      <c r="A15779" t="s">
        <v>240</v>
      </c>
      <c r="B15779" s="1">
        <v>45473</v>
      </c>
      <c r="C15779" t="s">
        <v>1084</v>
      </c>
      <c r="D15779" t="s">
        <v>1085</v>
      </c>
      <c r="E15779" s="4">
        <v>-441911.72</v>
      </c>
      <c r="F15779" t="s">
        <v>1477</v>
      </c>
      <c r="G15779" t="s">
        <v>471</v>
      </c>
      <c r="H15779" t="s">
        <v>248</v>
      </c>
      <c r="I15779" t="s">
        <v>249</v>
      </c>
      <c r="J15779" t="s">
        <v>248</v>
      </c>
      <c r="K15779" t="s">
        <v>1086</v>
      </c>
      <c r="L15779" t="s">
        <v>372</v>
      </c>
      <c r="M15779" t="s">
        <v>373</v>
      </c>
      <c r="N15779" t="s">
        <v>488</v>
      </c>
    </row>
    <row r="15780" spans="1:14" hidden="1" x14ac:dyDescent="0.25">
      <c r="A15780" t="s">
        <v>240</v>
      </c>
      <c r="B15780" s="1">
        <v>45504</v>
      </c>
      <c r="C15780" t="s">
        <v>1084</v>
      </c>
      <c r="D15780" t="s">
        <v>1085</v>
      </c>
      <c r="E15780" s="4">
        <v>-452052.72</v>
      </c>
      <c r="F15780" t="s">
        <v>1477</v>
      </c>
      <c r="G15780" t="s">
        <v>471</v>
      </c>
      <c r="H15780" t="s">
        <v>248</v>
      </c>
      <c r="I15780" t="s">
        <v>249</v>
      </c>
      <c r="J15780" t="s">
        <v>248</v>
      </c>
      <c r="K15780" t="s">
        <v>1086</v>
      </c>
      <c r="L15780" t="s">
        <v>372</v>
      </c>
      <c r="M15780" t="s">
        <v>373</v>
      </c>
      <c r="N15780" t="s">
        <v>488</v>
      </c>
    </row>
    <row r="15781" spans="1:14" hidden="1" x14ac:dyDescent="0.25">
      <c r="A15781" t="s">
        <v>240</v>
      </c>
      <c r="B15781" s="1">
        <v>45535</v>
      </c>
      <c r="C15781" t="s">
        <v>1084</v>
      </c>
      <c r="D15781" t="s">
        <v>1085</v>
      </c>
      <c r="E15781" s="4">
        <v>-504552.72</v>
      </c>
      <c r="F15781" t="s">
        <v>1477</v>
      </c>
      <c r="G15781" t="s">
        <v>471</v>
      </c>
      <c r="H15781" t="s">
        <v>248</v>
      </c>
      <c r="I15781" t="s">
        <v>249</v>
      </c>
      <c r="J15781" t="s">
        <v>248</v>
      </c>
      <c r="K15781" t="s">
        <v>1086</v>
      </c>
      <c r="L15781" t="s">
        <v>372</v>
      </c>
      <c r="M15781" t="s">
        <v>373</v>
      </c>
      <c r="N15781" t="s">
        <v>488</v>
      </c>
    </row>
    <row r="15782" spans="1:14" hidden="1" x14ac:dyDescent="0.25">
      <c r="A15782" t="s">
        <v>240</v>
      </c>
      <c r="B15782" s="1">
        <v>45565</v>
      </c>
      <c r="C15782" t="s">
        <v>1084</v>
      </c>
      <c r="D15782" t="s">
        <v>1085</v>
      </c>
      <c r="E15782" s="4">
        <v>-534552.72</v>
      </c>
      <c r="F15782" t="s">
        <v>1477</v>
      </c>
      <c r="G15782" t="s">
        <v>471</v>
      </c>
      <c r="H15782" t="s">
        <v>248</v>
      </c>
      <c r="I15782" t="s">
        <v>249</v>
      </c>
      <c r="J15782" t="s">
        <v>248</v>
      </c>
      <c r="K15782" t="s">
        <v>1086</v>
      </c>
      <c r="L15782" t="s">
        <v>372</v>
      </c>
      <c r="M15782" t="s">
        <v>373</v>
      </c>
      <c r="N15782" t="s">
        <v>488</v>
      </c>
    </row>
    <row r="15783" spans="1:14" hidden="1" x14ac:dyDescent="0.25">
      <c r="A15783" t="s">
        <v>240</v>
      </c>
      <c r="B15783" s="1">
        <v>45596</v>
      </c>
      <c r="C15783" t="s">
        <v>1084</v>
      </c>
      <c r="D15783" t="s">
        <v>1085</v>
      </c>
      <c r="E15783" s="4">
        <v>-649552.72</v>
      </c>
      <c r="F15783" t="s">
        <v>1477</v>
      </c>
      <c r="G15783" t="s">
        <v>471</v>
      </c>
      <c r="H15783" t="s">
        <v>248</v>
      </c>
      <c r="I15783" t="s">
        <v>249</v>
      </c>
      <c r="J15783" t="s">
        <v>248</v>
      </c>
      <c r="K15783" t="s">
        <v>1086</v>
      </c>
      <c r="L15783" t="s">
        <v>372</v>
      </c>
      <c r="M15783" t="s">
        <v>373</v>
      </c>
      <c r="N15783" t="s">
        <v>488</v>
      </c>
    </row>
    <row r="15784" spans="1:14" hidden="1" x14ac:dyDescent="0.25">
      <c r="A15784" t="s">
        <v>240</v>
      </c>
      <c r="B15784" s="1">
        <v>45626</v>
      </c>
      <c r="C15784" t="s">
        <v>1084</v>
      </c>
      <c r="D15784" t="s">
        <v>1085</v>
      </c>
      <c r="E15784" s="4">
        <v>-674552.72</v>
      </c>
      <c r="F15784" t="s">
        <v>1477</v>
      </c>
      <c r="G15784" t="s">
        <v>471</v>
      </c>
      <c r="H15784" t="s">
        <v>248</v>
      </c>
      <c r="I15784" t="s">
        <v>249</v>
      </c>
      <c r="J15784" t="s">
        <v>248</v>
      </c>
      <c r="K15784" t="s">
        <v>1086</v>
      </c>
      <c r="L15784" t="s">
        <v>372</v>
      </c>
      <c r="M15784" t="s">
        <v>373</v>
      </c>
      <c r="N15784" t="s">
        <v>488</v>
      </c>
    </row>
    <row r="15785" spans="1:14" hidden="1" x14ac:dyDescent="0.25">
      <c r="A15785" t="s">
        <v>240</v>
      </c>
      <c r="B15785" s="1">
        <v>45657</v>
      </c>
      <c r="C15785" t="s">
        <v>1084</v>
      </c>
      <c r="D15785" t="s">
        <v>1085</v>
      </c>
      <c r="E15785" s="4">
        <v>-767193.72</v>
      </c>
      <c r="F15785" t="s">
        <v>1477</v>
      </c>
      <c r="G15785" t="s">
        <v>471</v>
      </c>
      <c r="H15785" t="s">
        <v>248</v>
      </c>
      <c r="I15785" t="s">
        <v>249</v>
      </c>
      <c r="J15785" t="s">
        <v>248</v>
      </c>
      <c r="K15785" t="s">
        <v>1086</v>
      </c>
      <c r="L15785" t="s">
        <v>372</v>
      </c>
      <c r="M15785" t="s">
        <v>373</v>
      </c>
      <c r="N15785" t="s">
        <v>488</v>
      </c>
    </row>
    <row r="15786" spans="1:14" hidden="1" x14ac:dyDescent="0.25">
      <c r="A15786" t="s">
        <v>240</v>
      </c>
      <c r="B15786" s="1">
        <v>45322</v>
      </c>
      <c r="C15786" t="s">
        <v>1089</v>
      </c>
      <c r="D15786" t="s">
        <v>1090</v>
      </c>
      <c r="E15786" s="4">
        <v>-49833.3</v>
      </c>
      <c r="F15786" t="s">
        <v>1477</v>
      </c>
      <c r="G15786" t="s">
        <v>471</v>
      </c>
      <c r="H15786" t="s">
        <v>248</v>
      </c>
      <c r="I15786" t="s">
        <v>249</v>
      </c>
      <c r="J15786" t="s">
        <v>248</v>
      </c>
      <c r="K15786" t="s">
        <v>1086</v>
      </c>
      <c r="L15786" t="s">
        <v>372</v>
      </c>
      <c r="M15786" t="s">
        <v>373</v>
      </c>
      <c r="N15786" t="s">
        <v>488</v>
      </c>
    </row>
    <row r="15787" spans="1:14" hidden="1" x14ac:dyDescent="0.25">
      <c r="A15787" t="s">
        <v>240</v>
      </c>
      <c r="B15787" s="1">
        <v>45351</v>
      </c>
      <c r="C15787" t="s">
        <v>1089</v>
      </c>
      <c r="D15787" t="s">
        <v>1090</v>
      </c>
      <c r="E15787" s="4">
        <v>-82235.06</v>
      </c>
      <c r="F15787" t="s">
        <v>1477</v>
      </c>
      <c r="G15787" t="s">
        <v>471</v>
      </c>
      <c r="H15787" t="s">
        <v>248</v>
      </c>
      <c r="I15787" t="s">
        <v>249</v>
      </c>
      <c r="J15787" t="s">
        <v>248</v>
      </c>
      <c r="K15787" t="s">
        <v>1086</v>
      </c>
      <c r="L15787" t="s">
        <v>372</v>
      </c>
      <c r="M15787" t="s">
        <v>373</v>
      </c>
      <c r="N15787" t="s">
        <v>488</v>
      </c>
    </row>
    <row r="15788" spans="1:14" hidden="1" x14ac:dyDescent="0.25">
      <c r="A15788" t="s">
        <v>240</v>
      </c>
      <c r="B15788" s="1">
        <v>45382</v>
      </c>
      <c r="C15788" t="s">
        <v>1089</v>
      </c>
      <c r="D15788" t="s">
        <v>1090</v>
      </c>
      <c r="E15788" s="4">
        <v>-53005.72</v>
      </c>
      <c r="F15788" t="s">
        <v>1477</v>
      </c>
      <c r="G15788" t="s">
        <v>471</v>
      </c>
      <c r="H15788" t="s">
        <v>248</v>
      </c>
      <c r="I15788" t="s">
        <v>249</v>
      </c>
      <c r="J15788" t="s">
        <v>248</v>
      </c>
      <c r="K15788" t="s">
        <v>1086</v>
      </c>
      <c r="L15788" t="s">
        <v>372</v>
      </c>
      <c r="M15788" t="s">
        <v>373</v>
      </c>
      <c r="N15788" t="s">
        <v>488</v>
      </c>
    </row>
    <row r="15789" spans="1:14" hidden="1" x14ac:dyDescent="0.25">
      <c r="A15789" t="s">
        <v>240</v>
      </c>
      <c r="B15789" s="1">
        <v>45412</v>
      </c>
      <c r="C15789" t="s">
        <v>1089</v>
      </c>
      <c r="D15789" t="s">
        <v>1090</v>
      </c>
      <c r="E15789" s="4">
        <v>-54005.72</v>
      </c>
      <c r="F15789" t="s">
        <v>1477</v>
      </c>
      <c r="G15789" t="s">
        <v>471</v>
      </c>
      <c r="H15789" t="s">
        <v>248</v>
      </c>
      <c r="I15789" t="s">
        <v>249</v>
      </c>
      <c r="J15789" t="s">
        <v>248</v>
      </c>
      <c r="K15789" t="s">
        <v>1086</v>
      </c>
      <c r="L15789" t="s">
        <v>372</v>
      </c>
      <c r="M15789" t="s">
        <v>373</v>
      </c>
      <c r="N15789" t="s">
        <v>488</v>
      </c>
    </row>
    <row r="15790" spans="1:14" hidden="1" x14ac:dyDescent="0.25">
      <c r="A15790" t="s">
        <v>240</v>
      </c>
      <c r="B15790" s="1">
        <v>45443</v>
      </c>
      <c r="C15790" t="s">
        <v>1089</v>
      </c>
      <c r="D15790" t="s">
        <v>1090</v>
      </c>
      <c r="E15790" s="4">
        <v>-54005.72</v>
      </c>
      <c r="F15790" t="s">
        <v>1477</v>
      </c>
      <c r="G15790" t="s">
        <v>471</v>
      </c>
      <c r="H15790" t="s">
        <v>248</v>
      </c>
      <c r="I15790" t="s">
        <v>249</v>
      </c>
      <c r="J15790" t="s">
        <v>248</v>
      </c>
      <c r="K15790" t="s">
        <v>1086</v>
      </c>
      <c r="L15790" t="s">
        <v>372</v>
      </c>
      <c r="M15790" t="s">
        <v>373</v>
      </c>
      <c r="N15790" t="s">
        <v>488</v>
      </c>
    </row>
    <row r="15791" spans="1:14" hidden="1" x14ac:dyDescent="0.25">
      <c r="A15791" t="s">
        <v>240</v>
      </c>
      <c r="B15791" s="1">
        <v>45473</v>
      </c>
      <c r="C15791" t="s">
        <v>1089</v>
      </c>
      <c r="D15791" t="s">
        <v>1090</v>
      </c>
      <c r="E15791" s="4">
        <v>-56505.72</v>
      </c>
      <c r="F15791" t="s">
        <v>1477</v>
      </c>
      <c r="G15791" t="s">
        <v>471</v>
      </c>
      <c r="H15791" t="s">
        <v>248</v>
      </c>
      <c r="I15791" t="s">
        <v>249</v>
      </c>
      <c r="J15791" t="s">
        <v>248</v>
      </c>
      <c r="K15791" t="s">
        <v>1086</v>
      </c>
      <c r="L15791" t="s">
        <v>372</v>
      </c>
      <c r="M15791" t="s">
        <v>373</v>
      </c>
      <c r="N15791" t="s">
        <v>488</v>
      </c>
    </row>
    <row r="15792" spans="1:14" hidden="1" x14ac:dyDescent="0.25">
      <c r="A15792" t="s">
        <v>240</v>
      </c>
      <c r="B15792" s="1">
        <v>45504</v>
      </c>
      <c r="C15792" t="s">
        <v>1089</v>
      </c>
      <c r="D15792" t="s">
        <v>1090</v>
      </c>
      <c r="E15792" s="4">
        <v>-56505.72</v>
      </c>
      <c r="F15792" t="s">
        <v>1477</v>
      </c>
      <c r="G15792" t="s">
        <v>471</v>
      </c>
      <c r="H15792" t="s">
        <v>248</v>
      </c>
      <c r="I15792" t="s">
        <v>249</v>
      </c>
      <c r="J15792" t="s">
        <v>248</v>
      </c>
      <c r="K15792" t="s">
        <v>1086</v>
      </c>
      <c r="L15792" t="s">
        <v>372</v>
      </c>
      <c r="M15792" t="s">
        <v>373</v>
      </c>
      <c r="N15792" t="s">
        <v>488</v>
      </c>
    </row>
    <row r="15793" spans="1:14" hidden="1" x14ac:dyDescent="0.25">
      <c r="A15793" t="s">
        <v>240</v>
      </c>
      <c r="B15793" s="1">
        <v>45535</v>
      </c>
      <c r="C15793" t="s">
        <v>1089</v>
      </c>
      <c r="D15793" t="s">
        <v>1090</v>
      </c>
      <c r="E15793" s="4">
        <v>-56505.72</v>
      </c>
      <c r="F15793" t="s">
        <v>1477</v>
      </c>
      <c r="G15793" t="s">
        <v>471</v>
      </c>
      <c r="H15793" t="s">
        <v>248</v>
      </c>
      <c r="I15793" t="s">
        <v>249</v>
      </c>
      <c r="J15793" t="s">
        <v>248</v>
      </c>
      <c r="K15793" t="s">
        <v>1086</v>
      </c>
      <c r="L15793" t="s">
        <v>372</v>
      </c>
      <c r="M15793" t="s">
        <v>373</v>
      </c>
      <c r="N15793" t="s">
        <v>488</v>
      </c>
    </row>
    <row r="15794" spans="1:14" hidden="1" x14ac:dyDescent="0.25">
      <c r="A15794" t="s">
        <v>240</v>
      </c>
      <c r="B15794" s="1">
        <v>45565</v>
      </c>
      <c r="C15794" t="s">
        <v>1089</v>
      </c>
      <c r="D15794" t="s">
        <v>1090</v>
      </c>
      <c r="E15794" s="4">
        <v>-56505.72</v>
      </c>
      <c r="F15794" t="s">
        <v>1477</v>
      </c>
      <c r="G15794" t="s">
        <v>471</v>
      </c>
      <c r="H15794" t="s">
        <v>248</v>
      </c>
      <c r="I15794" t="s">
        <v>249</v>
      </c>
      <c r="J15794" t="s">
        <v>248</v>
      </c>
      <c r="K15794" t="s">
        <v>1086</v>
      </c>
      <c r="L15794" t="s">
        <v>372</v>
      </c>
      <c r="M15794" t="s">
        <v>373</v>
      </c>
      <c r="N15794" t="s">
        <v>488</v>
      </c>
    </row>
    <row r="15795" spans="1:14" hidden="1" x14ac:dyDescent="0.25">
      <c r="A15795" t="s">
        <v>240</v>
      </c>
      <c r="B15795" s="1">
        <v>45596</v>
      </c>
      <c r="C15795" t="s">
        <v>1089</v>
      </c>
      <c r="D15795" t="s">
        <v>1090</v>
      </c>
      <c r="E15795" s="4">
        <v>-56505.72</v>
      </c>
      <c r="F15795" t="s">
        <v>1477</v>
      </c>
      <c r="G15795" t="s">
        <v>471</v>
      </c>
      <c r="H15795" t="s">
        <v>248</v>
      </c>
      <c r="I15795" t="s">
        <v>249</v>
      </c>
      <c r="J15795" t="s">
        <v>248</v>
      </c>
      <c r="K15795" t="s">
        <v>1086</v>
      </c>
      <c r="L15795" t="s">
        <v>372</v>
      </c>
      <c r="M15795" t="s">
        <v>373</v>
      </c>
      <c r="N15795" t="s">
        <v>488</v>
      </c>
    </row>
    <row r="15796" spans="1:14" hidden="1" x14ac:dyDescent="0.25">
      <c r="A15796" t="s">
        <v>240</v>
      </c>
      <c r="B15796" s="1">
        <v>45626</v>
      </c>
      <c r="C15796" t="s">
        <v>1089</v>
      </c>
      <c r="D15796" t="s">
        <v>1090</v>
      </c>
      <c r="E15796" s="4">
        <v>-56505.72</v>
      </c>
      <c r="F15796" t="s">
        <v>1477</v>
      </c>
      <c r="G15796" t="s">
        <v>471</v>
      </c>
      <c r="H15796" t="s">
        <v>248</v>
      </c>
      <c r="I15796" t="s">
        <v>249</v>
      </c>
      <c r="J15796" t="s">
        <v>248</v>
      </c>
      <c r="K15796" t="s">
        <v>1086</v>
      </c>
      <c r="L15796" t="s">
        <v>372</v>
      </c>
      <c r="M15796" t="s">
        <v>373</v>
      </c>
      <c r="N15796" t="s">
        <v>488</v>
      </c>
    </row>
    <row r="15797" spans="1:14" hidden="1" x14ac:dyDescent="0.25">
      <c r="A15797" t="s">
        <v>240</v>
      </c>
      <c r="B15797" s="1">
        <v>45657</v>
      </c>
      <c r="C15797" t="s">
        <v>1089</v>
      </c>
      <c r="D15797" t="s">
        <v>1090</v>
      </c>
      <c r="E15797" s="4">
        <v>-56505.72</v>
      </c>
      <c r="F15797" t="s">
        <v>1477</v>
      </c>
      <c r="G15797" t="s">
        <v>471</v>
      </c>
      <c r="H15797" t="s">
        <v>248</v>
      </c>
      <c r="I15797" t="s">
        <v>249</v>
      </c>
      <c r="J15797" t="s">
        <v>248</v>
      </c>
      <c r="K15797" t="s">
        <v>1086</v>
      </c>
      <c r="L15797" t="s">
        <v>372</v>
      </c>
      <c r="M15797" t="s">
        <v>373</v>
      </c>
      <c r="N15797" t="s">
        <v>488</v>
      </c>
    </row>
    <row r="15798" spans="1:14" hidden="1" x14ac:dyDescent="0.25">
      <c r="A15798" t="s">
        <v>240</v>
      </c>
      <c r="B15798" s="1">
        <v>45322</v>
      </c>
      <c r="C15798" t="s">
        <v>1283</v>
      </c>
      <c r="D15798" t="s">
        <v>1284</v>
      </c>
      <c r="E15798" s="4">
        <v>-4038.17</v>
      </c>
      <c r="F15798" t="s">
        <v>1477</v>
      </c>
      <c r="G15798" t="s">
        <v>471</v>
      </c>
      <c r="H15798" t="s">
        <v>317</v>
      </c>
      <c r="I15798" t="s">
        <v>318</v>
      </c>
      <c r="J15798" t="s">
        <v>276</v>
      </c>
      <c r="L15798" t="s">
        <v>372</v>
      </c>
      <c r="M15798" t="s">
        <v>373</v>
      </c>
      <c r="N15798" t="s">
        <v>488</v>
      </c>
    </row>
    <row r="15799" spans="1:14" hidden="1" x14ac:dyDescent="0.25">
      <c r="A15799" t="s">
        <v>240</v>
      </c>
      <c r="B15799" s="1">
        <v>45351</v>
      </c>
      <c r="C15799" t="s">
        <v>1283</v>
      </c>
      <c r="D15799" t="s">
        <v>1284</v>
      </c>
      <c r="E15799" s="4">
        <v>-4038.17</v>
      </c>
      <c r="F15799" t="s">
        <v>1477</v>
      </c>
      <c r="G15799" t="s">
        <v>471</v>
      </c>
      <c r="H15799" t="s">
        <v>317</v>
      </c>
      <c r="I15799" t="s">
        <v>318</v>
      </c>
      <c r="J15799" t="s">
        <v>276</v>
      </c>
      <c r="L15799" t="s">
        <v>372</v>
      </c>
      <c r="M15799" t="s">
        <v>373</v>
      </c>
      <c r="N15799" t="s">
        <v>488</v>
      </c>
    </row>
    <row r="15800" spans="1:14" hidden="1" x14ac:dyDescent="0.25">
      <c r="A15800" t="s">
        <v>240</v>
      </c>
      <c r="B15800" s="1">
        <v>45382</v>
      </c>
      <c r="C15800" t="s">
        <v>1283</v>
      </c>
      <c r="D15800" t="s">
        <v>1284</v>
      </c>
      <c r="E15800" s="4">
        <v>-4038.17</v>
      </c>
      <c r="F15800" t="s">
        <v>1477</v>
      </c>
      <c r="G15800" t="s">
        <v>471</v>
      </c>
      <c r="H15800" t="s">
        <v>317</v>
      </c>
      <c r="I15800" t="s">
        <v>318</v>
      </c>
      <c r="J15800" t="s">
        <v>276</v>
      </c>
      <c r="L15800" t="s">
        <v>372</v>
      </c>
      <c r="M15800" t="s">
        <v>373</v>
      </c>
      <c r="N15800" t="s">
        <v>488</v>
      </c>
    </row>
    <row r="15801" spans="1:14" hidden="1" x14ac:dyDescent="0.25">
      <c r="A15801" t="s">
        <v>240</v>
      </c>
      <c r="B15801" s="1">
        <v>45412</v>
      </c>
      <c r="C15801" t="s">
        <v>1283</v>
      </c>
      <c r="D15801" t="s">
        <v>1284</v>
      </c>
      <c r="E15801" s="4">
        <v>-4038.17</v>
      </c>
      <c r="F15801" t="s">
        <v>1477</v>
      </c>
      <c r="G15801" t="s">
        <v>471</v>
      </c>
      <c r="H15801" t="s">
        <v>317</v>
      </c>
      <c r="I15801" t="s">
        <v>318</v>
      </c>
      <c r="J15801" t="s">
        <v>276</v>
      </c>
      <c r="L15801" t="s">
        <v>372</v>
      </c>
      <c r="M15801" t="s">
        <v>373</v>
      </c>
      <c r="N15801" t="s">
        <v>488</v>
      </c>
    </row>
    <row r="15802" spans="1:14" hidden="1" x14ac:dyDescent="0.25">
      <c r="A15802" t="s">
        <v>240</v>
      </c>
      <c r="B15802" s="1">
        <v>45443</v>
      </c>
      <c r="C15802" t="s">
        <v>1283</v>
      </c>
      <c r="D15802" t="s">
        <v>1284</v>
      </c>
      <c r="E15802" s="4">
        <v>-4038.17</v>
      </c>
      <c r="F15802" t="s">
        <v>1477</v>
      </c>
      <c r="G15802" t="s">
        <v>471</v>
      </c>
      <c r="H15802" t="s">
        <v>317</v>
      </c>
      <c r="I15802" t="s">
        <v>318</v>
      </c>
      <c r="J15802" t="s">
        <v>276</v>
      </c>
      <c r="L15802" t="s">
        <v>372</v>
      </c>
      <c r="M15802" t="s">
        <v>373</v>
      </c>
      <c r="N15802" t="s">
        <v>488</v>
      </c>
    </row>
    <row r="15803" spans="1:14" hidden="1" x14ac:dyDescent="0.25">
      <c r="A15803" t="s">
        <v>240</v>
      </c>
      <c r="B15803" s="1">
        <v>45473</v>
      </c>
      <c r="C15803" t="s">
        <v>1283</v>
      </c>
      <c r="D15803" t="s">
        <v>1284</v>
      </c>
      <c r="E15803" s="4">
        <v>-4038.17</v>
      </c>
      <c r="F15803" t="s">
        <v>1477</v>
      </c>
      <c r="G15803" t="s">
        <v>471</v>
      </c>
      <c r="H15803" t="s">
        <v>317</v>
      </c>
      <c r="I15803" t="s">
        <v>318</v>
      </c>
      <c r="J15803" t="s">
        <v>276</v>
      </c>
      <c r="L15803" t="s">
        <v>372</v>
      </c>
      <c r="M15803" t="s">
        <v>373</v>
      </c>
      <c r="N15803" t="s">
        <v>488</v>
      </c>
    </row>
    <row r="15804" spans="1:14" hidden="1" x14ac:dyDescent="0.25">
      <c r="A15804" t="s">
        <v>240</v>
      </c>
      <c r="B15804" s="1">
        <v>45504</v>
      </c>
      <c r="C15804" t="s">
        <v>1283</v>
      </c>
      <c r="D15804" t="s">
        <v>1284</v>
      </c>
      <c r="E15804" s="4">
        <v>-4038.17</v>
      </c>
      <c r="F15804" t="s">
        <v>1477</v>
      </c>
      <c r="G15804" t="s">
        <v>471</v>
      </c>
      <c r="H15804" t="s">
        <v>317</v>
      </c>
      <c r="I15804" t="s">
        <v>318</v>
      </c>
      <c r="J15804" t="s">
        <v>276</v>
      </c>
      <c r="L15804" t="s">
        <v>372</v>
      </c>
      <c r="M15804" t="s">
        <v>373</v>
      </c>
      <c r="N15804" t="s">
        <v>488</v>
      </c>
    </row>
    <row r="15805" spans="1:14" hidden="1" x14ac:dyDescent="0.25">
      <c r="A15805" t="s">
        <v>240</v>
      </c>
      <c r="B15805" s="1">
        <v>45535</v>
      </c>
      <c r="C15805" t="s">
        <v>1283</v>
      </c>
      <c r="D15805" t="s">
        <v>1284</v>
      </c>
      <c r="E15805" s="4">
        <v>-4038.17</v>
      </c>
      <c r="F15805" t="s">
        <v>1477</v>
      </c>
      <c r="G15805" t="s">
        <v>471</v>
      </c>
      <c r="H15805" t="s">
        <v>317</v>
      </c>
      <c r="I15805" t="s">
        <v>318</v>
      </c>
      <c r="J15805" t="s">
        <v>276</v>
      </c>
      <c r="L15805" t="s">
        <v>372</v>
      </c>
      <c r="M15805" t="s">
        <v>373</v>
      </c>
      <c r="N15805" t="s">
        <v>488</v>
      </c>
    </row>
    <row r="15806" spans="1:14" hidden="1" x14ac:dyDescent="0.25">
      <c r="A15806" t="s">
        <v>240</v>
      </c>
      <c r="B15806" s="1">
        <v>45565</v>
      </c>
      <c r="C15806" t="s">
        <v>1283</v>
      </c>
      <c r="D15806" t="s">
        <v>1284</v>
      </c>
      <c r="E15806" s="4">
        <v>-4038.17</v>
      </c>
      <c r="F15806" t="s">
        <v>1477</v>
      </c>
      <c r="G15806" t="s">
        <v>471</v>
      </c>
      <c r="H15806" t="s">
        <v>317</v>
      </c>
      <c r="I15806" t="s">
        <v>318</v>
      </c>
      <c r="J15806" t="s">
        <v>276</v>
      </c>
      <c r="L15806" t="s">
        <v>372</v>
      </c>
      <c r="M15806" t="s">
        <v>373</v>
      </c>
      <c r="N15806" t="s">
        <v>488</v>
      </c>
    </row>
    <row r="15807" spans="1:14" hidden="1" x14ac:dyDescent="0.25">
      <c r="A15807" t="s">
        <v>240</v>
      </c>
      <c r="B15807" s="1">
        <v>45596</v>
      </c>
      <c r="C15807" t="s">
        <v>1283</v>
      </c>
      <c r="D15807" t="s">
        <v>1284</v>
      </c>
      <c r="E15807" s="4">
        <v>-4038.17</v>
      </c>
      <c r="F15807" t="s">
        <v>1477</v>
      </c>
      <c r="G15807" t="s">
        <v>471</v>
      </c>
      <c r="H15807" t="s">
        <v>317</v>
      </c>
      <c r="I15807" t="s">
        <v>318</v>
      </c>
      <c r="J15807" t="s">
        <v>276</v>
      </c>
      <c r="L15807" t="s">
        <v>372</v>
      </c>
      <c r="M15807" t="s">
        <v>373</v>
      </c>
      <c r="N15807" t="s">
        <v>488</v>
      </c>
    </row>
    <row r="15808" spans="1:14" hidden="1" x14ac:dyDescent="0.25">
      <c r="A15808" t="s">
        <v>240</v>
      </c>
      <c r="B15808" s="1">
        <v>45626</v>
      </c>
      <c r="C15808" t="s">
        <v>1283</v>
      </c>
      <c r="D15808" t="s">
        <v>1284</v>
      </c>
      <c r="E15808" s="4">
        <v>-4038.17</v>
      </c>
      <c r="F15808" t="s">
        <v>1477</v>
      </c>
      <c r="G15808" t="s">
        <v>471</v>
      </c>
      <c r="H15808" t="s">
        <v>317</v>
      </c>
      <c r="I15808" t="s">
        <v>318</v>
      </c>
      <c r="J15808" t="s">
        <v>276</v>
      </c>
      <c r="L15808" t="s">
        <v>372</v>
      </c>
      <c r="M15808" t="s">
        <v>373</v>
      </c>
      <c r="N15808" t="s">
        <v>488</v>
      </c>
    </row>
    <row r="15809" spans="1:14" hidden="1" x14ac:dyDescent="0.25">
      <c r="A15809" t="s">
        <v>240</v>
      </c>
      <c r="B15809" s="1">
        <v>45657</v>
      </c>
      <c r="C15809" t="s">
        <v>1283</v>
      </c>
      <c r="D15809" t="s">
        <v>1284</v>
      </c>
      <c r="E15809" s="4">
        <v>-4038.17</v>
      </c>
      <c r="F15809" t="s">
        <v>1477</v>
      </c>
      <c r="G15809" t="s">
        <v>471</v>
      </c>
      <c r="H15809" t="s">
        <v>317</v>
      </c>
      <c r="I15809" t="s">
        <v>318</v>
      </c>
      <c r="J15809" t="s">
        <v>276</v>
      </c>
      <c r="L15809" t="s">
        <v>372</v>
      </c>
      <c r="M15809" t="s">
        <v>373</v>
      </c>
      <c r="N15809" t="s">
        <v>488</v>
      </c>
    </row>
    <row r="15810" spans="1:14" hidden="1" x14ac:dyDescent="0.25">
      <c r="A15810" t="s">
        <v>240</v>
      </c>
      <c r="B15810" s="1">
        <v>45322</v>
      </c>
      <c r="C15810" t="s">
        <v>1478</v>
      </c>
      <c r="D15810" t="s">
        <v>1475</v>
      </c>
      <c r="E15810" s="4">
        <v>0</v>
      </c>
      <c r="F15810" t="s">
        <v>1477</v>
      </c>
      <c r="G15810" t="s">
        <v>471</v>
      </c>
      <c r="H15810" t="s">
        <v>248</v>
      </c>
      <c r="I15810" t="s">
        <v>249</v>
      </c>
      <c r="J15810" t="s">
        <v>248</v>
      </c>
      <c r="K15810" t="s">
        <v>1086</v>
      </c>
      <c r="L15810" t="s">
        <v>372</v>
      </c>
      <c r="M15810" t="s">
        <v>373</v>
      </c>
      <c r="N15810" t="s">
        <v>1478</v>
      </c>
    </row>
    <row r="15811" spans="1:14" hidden="1" x14ac:dyDescent="0.25">
      <c r="A15811" t="s">
        <v>240</v>
      </c>
      <c r="B15811" s="1">
        <v>45351</v>
      </c>
      <c r="C15811" t="s">
        <v>1478</v>
      </c>
      <c r="D15811" t="s">
        <v>1475</v>
      </c>
      <c r="E15811" s="4">
        <v>0</v>
      </c>
      <c r="F15811" t="s">
        <v>1477</v>
      </c>
      <c r="G15811" t="s">
        <v>471</v>
      </c>
      <c r="H15811" t="s">
        <v>248</v>
      </c>
      <c r="I15811" t="s">
        <v>249</v>
      </c>
      <c r="J15811" t="s">
        <v>248</v>
      </c>
      <c r="K15811" t="s">
        <v>1086</v>
      </c>
      <c r="L15811" t="s">
        <v>372</v>
      </c>
      <c r="M15811" t="s">
        <v>373</v>
      </c>
      <c r="N15811" t="s">
        <v>1478</v>
      </c>
    </row>
    <row r="15812" spans="1:14" hidden="1" x14ac:dyDescent="0.25">
      <c r="A15812" t="s">
        <v>240</v>
      </c>
      <c r="B15812" s="1">
        <v>45382</v>
      </c>
      <c r="C15812" t="s">
        <v>1478</v>
      </c>
      <c r="D15812" t="s">
        <v>1475</v>
      </c>
      <c r="E15812" s="4">
        <v>0</v>
      </c>
      <c r="F15812" t="s">
        <v>1477</v>
      </c>
      <c r="G15812" t="s">
        <v>471</v>
      </c>
      <c r="H15812" t="s">
        <v>248</v>
      </c>
      <c r="I15812" t="s">
        <v>249</v>
      </c>
      <c r="J15812" t="s">
        <v>248</v>
      </c>
      <c r="K15812" t="s">
        <v>1086</v>
      </c>
      <c r="L15812" t="s">
        <v>372</v>
      </c>
      <c r="M15812" t="s">
        <v>373</v>
      </c>
      <c r="N15812" t="s">
        <v>1478</v>
      </c>
    </row>
    <row r="15813" spans="1:14" hidden="1" x14ac:dyDescent="0.25">
      <c r="A15813" t="s">
        <v>240</v>
      </c>
      <c r="B15813" s="1">
        <v>45412</v>
      </c>
      <c r="C15813" t="s">
        <v>1478</v>
      </c>
      <c r="D15813" t="s">
        <v>1475</v>
      </c>
      <c r="E15813" s="4">
        <v>0</v>
      </c>
      <c r="F15813" t="s">
        <v>1477</v>
      </c>
      <c r="G15813" t="s">
        <v>471</v>
      </c>
      <c r="H15813" t="s">
        <v>248</v>
      </c>
      <c r="I15813" t="s">
        <v>249</v>
      </c>
      <c r="J15813" t="s">
        <v>248</v>
      </c>
      <c r="K15813" t="s">
        <v>1086</v>
      </c>
      <c r="L15813" t="s">
        <v>372</v>
      </c>
      <c r="M15813" t="s">
        <v>373</v>
      </c>
      <c r="N15813" t="s">
        <v>1478</v>
      </c>
    </row>
    <row r="15814" spans="1:14" hidden="1" x14ac:dyDescent="0.25">
      <c r="A15814" t="s">
        <v>240</v>
      </c>
      <c r="B15814" s="1">
        <v>45443</v>
      </c>
      <c r="C15814" t="s">
        <v>1478</v>
      </c>
      <c r="D15814" t="s">
        <v>1475</v>
      </c>
      <c r="E15814" s="4">
        <v>0</v>
      </c>
      <c r="F15814" t="s">
        <v>1477</v>
      </c>
      <c r="G15814" t="s">
        <v>471</v>
      </c>
      <c r="H15814" t="s">
        <v>248</v>
      </c>
      <c r="I15814" t="s">
        <v>249</v>
      </c>
      <c r="J15814" t="s">
        <v>248</v>
      </c>
      <c r="K15814" t="s">
        <v>1086</v>
      </c>
      <c r="L15814" t="s">
        <v>372</v>
      </c>
      <c r="M15814" t="s">
        <v>373</v>
      </c>
      <c r="N15814" t="s">
        <v>1478</v>
      </c>
    </row>
    <row r="15815" spans="1:14" hidden="1" x14ac:dyDescent="0.25">
      <c r="A15815" t="s">
        <v>240</v>
      </c>
      <c r="B15815" s="1">
        <v>45473</v>
      </c>
      <c r="C15815" t="s">
        <v>1478</v>
      </c>
      <c r="D15815" t="s">
        <v>1475</v>
      </c>
      <c r="E15815" s="4">
        <v>0</v>
      </c>
      <c r="F15815" t="s">
        <v>1477</v>
      </c>
      <c r="G15815" t="s">
        <v>471</v>
      </c>
      <c r="H15815" t="s">
        <v>248</v>
      </c>
      <c r="I15815" t="s">
        <v>249</v>
      </c>
      <c r="J15815" t="s">
        <v>248</v>
      </c>
      <c r="K15815" t="s">
        <v>1086</v>
      </c>
      <c r="L15815" t="s">
        <v>372</v>
      </c>
      <c r="M15815" t="s">
        <v>373</v>
      </c>
      <c r="N15815" t="s">
        <v>1478</v>
      </c>
    </row>
    <row r="15816" spans="1:14" hidden="1" x14ac:dyDescent="0.25">
      <c r="A15816" t="s">
        <v>240</v>
      </c>
      <c r="B15816" s="1">
        <v>45504</v>
      </c>
      <c r="C15816" t="s">
        <v>1478</v>
      </c>
      <c r="D15816" t="s">
        <v>1475</v>
      </c>
      <c r="E15816" s="4">
        <v>0</v>
      </c>
      <c r="F15816" t="s">
        <v>1477</v>
      </c>
      <c r="G15816" t="s">
        <v>471</v>
      </c>
      <c r="H15816" t="s">
        <v>248</v>
      </c>
      <c r="I15816" t="s">
        <v>249</v>
      </c>
      <c r="J15816" t="s">
        <v>248</v>
      </c>
      <c r="K15816" t="s">
        <v>1086</v>
      </c>
      <c r="L15816" t="s">
        <v>372</v>
      </c>
      <c r="M15816" t="s">
        <v>373</v>
      </c>
      <c r="N15816" t="s">
        <v>1478</v>
      </c>
    </row>
    <row r="15817" spans="1:14" hidden="1" x14ac:dyDescent="0.25">
      <c r="A15817" t="s">
        <v>240</v>
      </c>
      <c r="B15817" s="1">
        <v>45535</v>
      </c>
      <c r="C15817" t="s">
        <v>1478</v>
      </c>
      <c r="D15817" t="s">
        <v>1475</v>
      </c>
      <c r="E15817" s="4">
        <v>0</v>
      </c>
      <c r="F15817" t="s">
        <v>1477</v>
      </c>
      <c r="G15817" t="s">
        <v>471</v>
      </c>
      <c r="H15817" t="s">
        <v>248</v>
      </c>
      <c r="I15817" t="s">
        <v>249</v>
      </c>
      <c r="J15817" t="s">
        <v>248</v>
      </c>
      <c r="K15817" t="s">
        <v>1086</v>
      </c>
      <c r="L15817" t="s">
        <v>372</v>
      </c>
      <c r="M15817" t="s">
        <v>373</v>
      </c>
      <c r="N15817" t="s">
        <v>1478</v>
      </c>
    </row>
    <row r="15818" spans="1:14" hidden="1" x14ac:dyDescent="0.25">
      <c r="A15818" t="s">
        <v>240</v>
      </c>
      <c r="B15818" s="1">
        <v>45565</v>
      </c>
      <c r="C15818" t="s">
        <v>1478</v>
      </c>
      <c r="D15818" t="s">
        <v>1475</v>
      </c>
      <c r="E15818" s="4">
        <v>-1000</v>
      </c>
      <c r="F15818" t="s">
        <v>1477</v>
      </c>
      <c r="G15818" t="s">
        <v>471</v>
      </c>
      <c r="H15818" t="s">
        <v>248</v>
      </c>
      <c r="I15818" t="s">
        <v>249</v>
      </c>
      <c r="J15818" t="s">
        <v>248</v>
      </c>
      <c r="K15818" t="s">
        <v>1086</v>
      </c>
      <c r="L15818" t="s">
        <v>372</v>
      </c>
      <c r="M15818" t="s">
        <v>373</v>
      </c>
      <c r="N15818" t="s">
        <v>1478</v>
      </c>
    </row>
    <row r="15819" spans="1:14" hidden="1" x14ac:dyDescent="0.25">
      <c r="A15819" t="s">
        <v>240</v>
      </c>
      <c r="B15819" s="1">
        <v>45596</v>
      </c>
      <c r="C15819" t="s">
        <v>1478</v>
      </c>
      <c r="D15819" t="s">
        <v>1475</v>
      </c>
      <c r="E15819" s="4">
        <v>-18250</v>
      </c>
      <c r="F15819" t="s">
        <v>1477</v>
      </c>
      <c r="G15819" t="s">
        <v>471</v>
      </c>
      <c r="H15819" t="s">
        <v>248</v>
      </c>
      <c r="I15819" t="s">
        <v>249</v>
      </c>
      <c r="J15819" t="s">
        <v>248</v>
      </c>
      <c r="K15819" t="s">
        <v>1086</v>
      </c>
      <c r="L15819" t="s">
        <v>372</v>
      </c>
      <c r="M15819" t="s">
        <v>373</v>
      </c>
      <c r="N15819" t="s">
        <v>1478</v>
      </c>
    </row>
    <row r="15820" spans="1:14" hidden="1" x14ac:dyDescent="0.25">
      <c r="A15820" t="s">
        <v>240</v>
      </c>
      <c r="B15820" s="1">
        <v>45626</v>
      </c>
      <c r="C15820" t="s">
        <v>1478</v>
      </c>
      <c r="D15820" t="s">
        <v>1475</v>
      </c>
      <c r="E15820" s="4">
        <v>-18250</v>
      </c>
      <c r="F15820" t="s">
        <v>1477</v>
      </c>
      <c r="G15820" t="s">
        <v>471</v>
      </c>
      <c r="H15820" t="s">
        <v>248</v>
      </c>
      <c r="I15820" t="s">
        <v>249</v>
      </c>
      <c r="J15820" t="s">
        <v>248</v>
      </c>
      <c r="K15820" t="s">
        <v>1086</v>
      </c>
      <c r="L15820" t="s">
        <v>372</v>
      </c>
      <c r="M15820" t="s">
        <v>373</v>
      </c>
      <c r="N15820" t="s">
        <v>1478</v>
      </c>
    </row>
    <row r="15821" spans="1:14" hidden="1" x14ac:dyDescent="0.25">
      <c r="A15821" t="s">
        <v>240</v>
      </c>
      <c r="B15821" s="1">
        <v>45657</v>
      </c>
      <c r="C15821" t="s">
        <v>1478</v>
      </c>
      <c r="D15821" t="s">
        <v>1475</v>
      </c>
      <c r="E15821" s="4">
        <v>-18250</v>
      </c>
      <c r="F15821" t="s">
        <v>1477</v>
      </c>
      <c r="G15821" t="s">
        <v>471</v>
      </c>
      <c r="H15821" t="s">
        <v>248</v>
      </c>
      <c r="I15821" t="s">
        <v>249</v>
      </c>
      <c r="J15821" t="s">
        <v>248</v>
      </c>
      <c r="K15821" t="s">
        <v>1086</v>
      </c>
      <c r="L15821" t="s">
        <v>372</v>
      </c>
      <c r="M15821" t="s">
        <v>373</v>
      </c>
      <c r="N15821" t="s">
        <v>1478</v>
      </c>
    </row>
    <row r="15822" spans="1:14" hidden="1" x14ac:dyDescent="0.25">
      <c r="A15822" t="s">
        <v>240</v>
      </c>
      <c r="B15822" s="1">
        <v>45322</v>
      </c>
      <c r="C15822" t="s">
        <v>1425</v>
      </c>
      <c r="D15822" t="s">
        <v>249</v>
      </c>
      <c r="E15822" s="4">
        <v>0</v>
      </c>
      <c r="F15822" t="s">
        <v>1477</v>
      </c>
      <c r="G15822" t="s">
        <v>471</v>
      </c>
      <c r="H15822" t="s">
        <v>248</v>
      </c>
      <c r="I15822" t="s">
        <v>249</v>
      </c>
      <c r="J15822" t="s">
        <v>248</v>
      </c>
      <c r="L15822" t="s">
        <v>372</v>
      </c>
      <c r="M15822" t="s">
        <v>373</v>
      </c>
      <c r="N15822" t="s">
        <v>488</v>
      </c>
    </row>
    <row r="15823" spans="1:14" hidden="1" x14ac:dyDescent="0.25">
      <c r="A15823" t="s">
        <v>240</v>
      </c>
      <c r="B15823" s="1">
        <v>45351</v>
      </c>
      <c r="C15823" t="s">
        <v>1425</v>
      </c>
      <c r="D15823" t="s">
        <v>249</v>
      </c>
      <c r="E15823" s="4">
        <v>0</v>
      </c>
      <c r="F15823" t="s">
        <v>1477</v>
      </c>
      <c r="G15823" t="s">
        <v>471</v>
      </c>
      <c r="H15823" t="s">
        <v>248</v>
      </c>
      <c r="I15823" t="s">
        <v>249</v>
      </c>
      <c r="J15823" t="s">
        <v>248</v>
      </c>
      <c r="L15823" t="s">
        <v>372</v>
      </c>
      <c r="M15823" t="s">
        <v>373</v>
      </c>
      <c r="N15823" t="s">
        <v>488</v>
      </c>
    </row>
    <row r="15824" spans="1:14" hidden="1" x14ac:dyDescent="0.25">
      <c r="A15824" t="s">
        <v>240</v>
      </c>
      <c r="B15824" s="1">
        <v>45382</v>
      </c>
      <c r="C15824" t="s">
        <v>1425</v>
      </c>
      <c r="D15824" t="s">
        <v>249</v>
      </c>
      <c r="E15824" s="4">
        <v>0</v>
      </c>
      <c r="F15824" t="s">
        <v>1477</v>
      </c>
      <c r="G15824" t="s">
        <v>471</v>
      </c>
      <c r="H15824" t="s">
        <v>248</v>
      </c>
      <c r="I15824" t="s">
        <v>249</v>
      </c>
      <c r="J15824" t="s">
        <v>248</v>
      </c>
      <c r="L15824" t="s">
        <v>372</v>
      </c>
      <c r="M15824" t="s">
        <v>373</v>
      </c>
      <c r="N15824" t="s">
        <v>488</v>
      </c>
    </row>
    <row r="15825" spans="1:14" hidden="1" x14ac:dyDescent="0.25">
      <c r="A15825" t="s">
        <v>240</v>
      </c>
      <c r="B15825" s="1">
        <v>45412</v>
      </c>
      <c r="C15825" t="s">
        <v>1425</v>
      </c>
      <c r="D15825" t="s">
        <v>249</v>
      </c>
      <c r="E15825" s="4">
        <v>0</v>
      </c>
      <c r="F15825" t="s">
        <v>1477</v>
      </c>
      <c r="G15825" t="s">
        <v>471</v>
      </c>
      <c r="H15825" t="s">
        <v>248</v>
      </c>
      <c r="I15825" t="s">
        <v>249</v>
      </c>
      <c r="J15825" t="s">
        <v>248</v>
      </c>
      <c r="L15825" t="s">
        <v>372</v>
      </c>
      <c r="M15825" t="s">
        <v>373</v>
      </c>
      <c r="N15825" t="s">
        <v>488</v>
      </c>
    </row>
    <row r="15826" spans="1:14" hidden="1" x14ac:dyDescent="0.25">
      <c r="A15826" t="s">
        <v>240</v>
      </c>
      <c r="B15826" s="1">
        <v>45443</v>
      </c>
      <c r="C15826" t="s">
        <v>1425</v>
      </c>
      <c r="D15826" t="s">
        <v>249</v>
      </c>
      <c r="E15826" s="4">
        <v>0</v>
      </c>
      <c r="F15826" t="s">
        <v>1477</v>
      </c>
      <c r="G15826" t="s">
        <v>471</v>
      </c>
      <c r="H15826" t="s">
        <v>248</v>
      </c>
      <c r="I15826" t="s">
        <v>249</v>
      </c>
      <c r="J15826" t="s">
        <v>248</v>
      </c>
      <c r="L15826" t="s">
        <v>372</v>
      </c>
      <c r="M15826" t="s">
        <v>373</v>
      </c>
      <c r="N15826" t="s">
        <v>488</v>
      </c>
    </row>
    <row r="15827" spans="1:14" hidden="1" x14ac:dyDescent="0.25">
      <c r="A15827" t="s">
        <v>240</v>
      </c>
      <c r="B15827" s="1">
        <v>45473</v>
      </c>
      <c r="C15827" t="s">
        <v>1425</v>
      </c>
      <c r="D15827" t="s">
        <v>249</v>
      </c>
      <c r="E15827" s="4">
        <v>0</v>
      </c>
      <c r="F15827" t="s">
        <v>1477</v>
      </c>
      <c r="G15827" t="s">
        <v>471</v>
      </c>
      <c r="H15827" t="s">
        <v>248</v>
      </c>
      <c r="I15827" t="s">
        <v>249</v>
      </c>
      <c r="J15827" t="s">
        <v>248</v>
      </c>
      <c r="L15827" t="s">
        <v>372</v>
      </c>
      <c r="M15827" t="s">
        <v>373</v>
      </c>
      <c r="N15827" t="s">
        <v>488</v>
      </c>
    </row>
    <row r="15828" spans="1:14" hidden="1" x14ac:dyDescent="0.25">
      <c r="A15828" t="s">
        <v>240</v>
      </c>
      <c r="B15828" s="1">
        <v>45504</v>
      </c>
      <c r="C15828" t="s">
        <v>1425</v>
      </c>
      <c r="D15828" t="s">
        <v>249</v>
      </c>
      <c r="E15828" s="4">
        <v>25000</v>
      </c>
      <c r="F15828" t="s">
        <v>1477</v>
      </c>
      <c r="G15828" t="s">
        <v>471</v>
      </c>
      <c r="H15828" t="s">
        <v>248</v>
      </c>
      <c r="I15828" t="s">
        <v>249</v>
      </c>
      <c r="J15828" t="s">
        <v>248</v>
      </c>
      <c r="L15828" t="s">
        <v>372</v>
      </c>
      <c r="M15828" t="s">
        <v>373</v>
      </c>
      <c r="N15828" t="s">
        <v>488</v>
      </c>
    </row>
    <row r="15829" spans="1:14" hidden="1" x14ac:dyDescent="0.25">
      <c r="A15829" t="s">
        <v>240</v>
      </c>
      <c r="B15829" s="1">
        <v>45535</v>
      </c>
      <c r="C15829" t="s">
        <v>1425</v>
      </c>
      <c r="D15829" t="s">
        <v>249</v>
      </c>
      <c r="E15829" s="4">
        <v>50000</v>
      </c>
      <c r="F15829" t="s">
        <v>1477</v>
      </c>
      <c r="G15829" t="s">
        <v>471</v>
      </c>
      <c r="H15829" t="s">
        <v>248</v>
      </c>
      <c r="I15829" t="s">
        <v>249</v>
      </c>
      <c r="J15829" t="s">
        <v>248</v>
      </c>
      <c r="L15829" t="s">
        <v>372</v>
      </c>
      <c r="M15829" t="s">
        <v>373</v>
      </c>
      <c r="N15829" t="s">
        <v>488</v>
      </c>
    </row>
    <row r="15830" spans="1:14" hidden="1" x14ac:dyDescent="0.25">
      <c r="A15830" t="s">
        <v>240</v>
      </c>
      <c r="B15830" s="1">
        <v>45565</v>
      </c>
      <c r="C15830" t="s">
        <v>1425</v>
      </c>
      <c r="D15830" t="s">
        <v>249</v>
      </c>
      <c r="E15830" s="4">
        <v>75000</v>
      </c>
      <c r="F15830" t="s">
        <v>1477</v>
      </c>
      <c r="G15830" t="s">
        <v>471</v>
      </c>
      <c r="H15830" t="s">
        <v>248</v>
      </c>
      <c r="I15830" t="s">
        <v>249</v>
      </c>
      <c r="J15830" t="s">
        <v>248</v>
      </c>
      <c r="L15830" t="s">
        <v>372</v>
      </c>
      <c r="M15830" t="s">
        <v>373</v>
      </c>
      <c r="N15830" t="s">
        <v>488</v>
      </c>
    </row>
    <row r="15831" spans="1:14" hidden="1" x14ac:dyDescent="0.25">
      <c r="A15831" t="s">
        <v>240</v>
      </c>
      <c r="B15831" s="1">
        <v>45596</v>
      </c>
      <c r="C15831" t="s">
        <v>1425</v>
      </c>
      <c r="D15831" t="s">
        <v>249</v>
      </c>
      <c r="E15831" s="4">
        <v>100000</v>
      </c>
      <c r="F15831" t="s">
        <v>1477</v>
      </c>
      <c r="G15831" t="s">
        <v>471</v>
      </c>
      <c r="H15831" t="s">
        <v>248</v>
      </c>
      <c r="I15831" t="s">
        <v>249</v>
      </c>
      <c r="J15831" t="s">
        <v>248</v>
      </c>
      <c r="L15831" t="s">
        <v>372</v>
      </c>
      <c r="M15831" t="s">
        <v>373</v>
      </c>
      <c r="N15831" t="s">
        <v>488</v>
      </c>
    </row>
    <row r="15832" spans="1:14" hidden="1" x14ac:dyDescent="0.25">
      <c r="A15832" t="s">
        <v>240</v>
      </c>
      <c r="B15832" s="1">
        <v>45626</v>
      </c>
      <c r="C15832" t="s">
        <v>1425</v>
      </c>
      <c r="D15832" t="s">
        <v>249</v>
      </c>
      <c r="E15832" s="4">
        <v>125000</v>
      </c>
      <c r="F15832" t="s">
        <v>1477</v>
      </c>
      <c r="G15832" t="s">
        <v>471</v>
      </c>
      <c r="H15832" t="s">
        <v>248</v>
      </c>
      <c r="I15832" t="s">
        <v>249</v>
      </c>
      <c r="J15832" t="s">
        <v>248</v>
      </c>
      <c r="L15832" t="s">
        <v>372</v>
      </c>
      <c r="M15832" t="s">
        <v>373</v>
      </c>
      <c r="N15832" t="s">
        <v>488</v>
      </c>
    </row>
    <row r="15833" spans="1:14" hidden="1" x14ac:dyDescent="0.25">
      <c r="A15833" t="s">
        <v>240</v>
      </c>
      <c r="B15833" s="1">
        <v>45657</v>
      </c>
      <c r="C15833" t="s">
        <v>1425</v>
      </c>
      <c r="D15833" t="s">
        <v>249</v>
      </c>
      <c r="E15833" s="4">
        <v>150000</v>
      </c>
      <c r="F15833" t="s">
        <v>1477</v>
      </c>
      <c r="G15833" t="s">
        <v>471</v>
      </c>
      <c r="H15833" t="s">
        <v>248</v>
      </c>
      <c r="I15833" t="s">
        <v>249</v>
      </c>
      <c r="J15833" t="s">
        <v>248</v>
      </c>
      <c r="L15833" t="s">
        <v>372</v>
      </c>
      <c r="M15833" t="s">
        <v>373</v>
      </c>
      <c r="N15833" t="s">
        <v>488</v>
      </c>
    </row>
    <row r="15834" spans="1:14" hidden="1" x14ac:dyDescent="0.25">
      <c r="A15834" t="s">
        <v>240</v>
      </c>
      <c r="B15834" s="1">
        <v>45322</v>
      </c>
      <c r="C15834" t="s">
        <v>1425</v>
      </c>
      <c r="D15834" t="s">
        <v>249</v>
      </c>
      <c r="E15834" s="4">
        <v>0</v>
      </c>
      <c r="F15834" t="s">
        <v>1477</v>
      </c>
      <c r="G15834" t="s">
        <v>471</v>
      </c>
      <c r="H15834" t="s">
        <v>248</v>
      </c>
      <c r="I15834" t="s">
        <v>249</v>
      </c>
      <c r="J15834" t="s">
        <v>248</v>
      </c>
      <c r="L15834" t="s">
        <v>372</v>
      </c>
      <c r="M15834" t="s">
        <v>373</v>
      </c>
      <c r="N15834" t="s">
        <v>488</v>
      </c>
    </row>
    <row r="15835" spans="1:14" hidden="1" x14ac:dyDescent="0.25">
      <c r="A15835" t="s">
        <v>240</v>
      </c>
      <c r="B15835" s="1">
        <v>45351</v>
      </c>
      <c r="C15835" t="s">
        <v>1425</v>
      </c>
      <c r="D15835" t="s">
        <v>249</v>
      </c>
      <c r="E15835" s="4">
        <v>0</v>
      </c>
      <c r="F15835" t="s">
        <v>1477</v>
      </c>
      <c r="G15835" t="s">
        <v>471</v>
      </c>
      <c r="H15835" t="s">
        <v>248</v>
      </c>
      <c r="I15835" t="s">
        <v>249</v>
      </c>
      <c r="J15835" t="s">
        <v>248</v>
      </c>
      <c r="L15835" t="s">
        <v>372</v>
      </c>
      <c r="M15835" t="s">
        <v>373</v>
      </c>
      <c r="N15835" t="s">
        <v>488</v>
      </c>
    </row>
    <row r="15836" spans="1:14" hidden="1" x14ac:dyDescent="0.25">
      <c r="A15836" t="s">
        <v>240</v>
      </c>
      <c r="B15836" s="1">
        <v>45382</v>
      </c>
      <c r="C15836" t="s">
        <v>1425</v>
      </c>
      <c r="D15836" t="s">
        <v>249</v>
      </c>
      <c r="E15836" s="4">
        <v>0</v>
      </c>
      <c r="F15836" t="s">
        <v>1477</v>
      </c>
      <c r="G15836" t="s">
        <v>471</v>
      </c>
      <c r="H15836" t="s">
        <v>248</v>
      </c>
      <c r="I15836" t="s">
        <v>249</v>
      </c>
      <c r="J15836" t="s">
        <v>248</v>
      </c>
      <c r="L15836" t="s">
        <v>372</v>
      </c>
      <c r="M15836" t="s">
        <v>373</v>
      </c>
      <c r="N15836" t="s">
        <v>488</v>
      </c>
    </row>
    <row r="15837" spans="1:14" hidden="1" x14ac:dyDescent="0.25">
      <c r="A15837" t="s">
        <v>240</v>
      </c>
      <c r="B15837" s="1">
        <v>45412</v>
      </c>
      <c r="C15837" t="s">
        <v>1425</v>
      </c>
      <c r="D15837" t="s">
        <v>249</v>
      </c>
      <c r="E15837" s="4">
        <v>0</v>
      </c>
      <c r="F15837" t="s">
        <v>1477</v>
      </c>
      <c r="G15837" t="s">
        <v>471</v>
      </c>
      <c r="H15837" t="s">
        <v>248</v>
      </c>
      <c r="I15837" t="s">
        <v>249</v>
      </c>
      <c r="J15837" t="s">
        <v>248</v>
      </c>
      <c r="L15837" t="s">
        <v>372</v>
      </c>
      <c r="M15837" t="s">
        <v>373</v>
      </c>
      <c r="N15837" t="s">
        <v>488</v>
      </c>
    </row>
    <row r="15838" spans="1:14" hidden="1" x14ac:dyDescent="0.25">
      <c r="A15838" t="s">
        <v>240</v>
      </c>
      <c r="B15838" s="1">
        <v>45443</v>
      </c>
      <c r="C15838" t="s">
        <v>1425</v>
      </c>
      <c r="D15838" t="s">
        <v>249</v>
      </c>
      <c r="E15838" s="4">
        <v>0</v>
      </c>
      <c r="F15838" t="s">
        <v>1477</v>
      </c>
      <c r="G15838" t="s">
        <v>471</v>
      </c>
      <c r="H15838" t="s">
        <v>248</v>
      </c>
      <c r="I15838" t="s">
        <v>249</v>
      </c>
      <c r="J15838" t="s">
        <v>248</v>
      </c>
      <c r="L15838" t="s">
        <v>372</v>
      </c>
      <c r="M15838" t="s">
        <v>373</v>
      </c>
      <c r="N15838" t="s">
        <v>488</v>
      </c>
    </row>
    <row r="15839" spans="1:14" hidden="1" x14ac:dyDescent="0.25">
      <c r="A15839" t="s">
        <v>240</v>
      </c>
      <c r="B15839" s="1">
        <v>45473</v>
      </c>
      <c r="C15839" t="s">
        <v>1425</v>
      </c>
      <c r="D15839" t="s">
        <v>249</v>
      </c>
      <c r="E15839" s="4">
        <v>0</v>
      </c>
      <c r="F15839" t="s">
        <v>1477</v>
      </c>
      <c r="G15839" t="s">
        <v>471</v>
      </c>
      <c r="H15839" t="s">
        <v>248</v>
      </c>
      <c r="I15839" t="s">
        <v>249</v>
      </c>
      <c r="J15839" t="s">
        <v>248</v>
      </c>
      <c r="L15839" t="s">
        <v>372</v>
      </c>
      <c r="M15839" t="s">
        <v>373</v>
      </c>
      <c r="N15839" t="s">
        <v>488</v>
      </c>
    </row>
    <row r="15840" spans="1:14" hidden="1" x14ac:dyDescent="0.25">
      <c r="A15840" t="s">
        <v>240</v>
      </c>
      <c r="B15840" s="1">
        <v>45504</v>
      </c>
      <c r="C15840" t="s">
        <v>1425</v>
      </c>
      <c r="D15840" t="s">
        <v>249</v>
      </c>
      <c r="E15840" s="4">
        <v>0</v>
      </c>
      <c r="F15840" t="s">
        <v>1477</v>
      </c>
      <c r="G15840" t="s">
        <v>471</v>
      </c>
      <c r="H15840" t="s">
        <v>248</v>
      </c>
      <c r="I15840" t="s">
        <v>249</v>
      </c>
      <c r="J15840" t="s">
        <v>248</v>
      </c>
      <c r="L15840" t="s">
        <v>372</v>
      </c>
      <c r="M15840" t="s">
        <v>373</v>
      </c>
      <c r="N15840" t="s">
        <v>488</v>
      </c>
    </row>
    <row r="15841" spans="1:14" hidden="1" x14ac:dyDescent="0.25">
      <c r="A15841" t="s">
        <v>240</v>
      </c>
      <c r="B15841" s="1">
        <v>45535</v>
      </c>
      <c r="C15841" t="s">
        <v>1425</v>
      </c>
      <c r="D15841" t="s">
        <v>249</v>
      </c>
      <c r="E15841" s="4">
        <v>0</v>
      </c>
      <c r="F15841" t="s">
        <v>1477</v>
      </c>
      <c r="G15841" t="s">
        <v>471</v>
      </c>
      <c r="H15841" t="s">
        <v>248</v>
      </c>
      <c r="I15841" t="s">
        <v>249</v>
      </c>
      <c r="J15841" t="s">
        <v>248</v>
      </c>
      <c r="L15841" t="s">
        <v>372</v>
      </c>
      <c r="M15841" t="s">
        <v>373</v>
      </c>
      <c r="N15841" t="s">
        <v>488</v>
      </c>
    </row>
    <row r="15842" spans="1:14" hidden="1" x14ac:dyDescent="0.25">
      <c r="A15842" t="s">
        <v>240</v>
      </c>
      <c r="B15842" s="1">
        <v>45565</v>
      </c>
      <c r="C15842" t="s">
        <v>1425</v>
      </c>
      <c r="D15842" t="s">
        <v>249</v>
      </c>
      <c r="E15842" s="4">
        <v>0</v>
      </c>
      <c r="F15842" t="s">
        <v>1477</v>
      </c>
      <c r="G15842" t="s">
        <v>471</v>
      </c>
      <c r="H15842" t="s">
        <v>248</v>
      </c>
      <c r="I15842" t="s">
        <v>249</v>
      </c>
      <c r="J15842" t="s">
        <v>248</v>
      </c>
      <c r="L15842" t="s">
        <v>372</v>
      </c>
      <c r="M15842" t="s">
        <v>373</v>
      </c>
      <c r="N15842" t="s">
        <v>488</v>
      </c>
    </row>
    <row r="15843" spans="1:14" hidden="1" x14ac:dyDescent="0.25">
      <c r="A15843" t="s">
        <v>240</v>
      </c>
      <c r="B15843" s="1">
        <v>45596</v>
      </c>
      <c r="C15843" t="s">
        <v>1425</v>
      </c>
      <c r="D15843" t="s">
        <v>249</v>
      </c>
      <c r="E15843" s="4">
        <v>0</v>
      </c>
      <c r="F15843" t="s">
        <v>1477</v>
      </c>
      <c r="G15843" t="s">
        <v>471</v>
      </c>
      <c r="H15843" t="s">
        <v>248</v>
      </c>
      <c r="I15843" t="s">
        <v>249</v>
      </c>
      <c r="J15843" t="s">
        <v>248</v>
      </c>
      <c r="L15843" t="s">
        <v>372</v>
      </c>
      <c r="M15843" t="s">
        <v>373</v>
      </c>
      <c r="N15843" t="s">
        <v>488</v>
      </c>
    </row>
    <row r="15844" spans="1:14" hidden="1" x14ac:dyDescent="0.25">
      <c r="A15844" t="s">
        <v>240</v>
      </c>
      <c r="B15844" s="1">
        <v>45626</v>
      </c>
      <c r="C15844" t="s">
        <v>1425</v>
      </c>
      <c r="D15844" t="s">
        <v>249</v>
      </c>
      <c r="E15844" s="4">
        <v>0</v>
      </c>
      <c r="F15844" t="s">
        <v>1477</v>
      </c>
      <c r="G15844" t="s">
        <v>471</v>
      </c>
      <c r="H15844" t="s">
        <v>248</v>
      </c>
      <c r="I15844" t="s">
        <v>249</v>
      </c>
      <c r="J15844" t="s">
        <v>248</v>
      </c>
      <c r="L15844" t="s">
        <v>372</v>
      </c>
      <c r="M15844" t="s">
        <v>373</v>
      </c>
      <c r="N15844" t="s">
        <v>488</v>
      </c>
    </row>
    <row r="15845" spans="1:14" hidden="1" x14ac:dyDescent="0.25">
      <c r="A15845" t="s">
        <v>240</v>
      </c>
      <c r="B15845" s="1">
        <v>45657</v>
      </c>
      <c r="C15845" t="s">
        <v>1425</v>
      </c>
      <c r="D15845" t="s">
        <v>249</v>
      </c>
      <c r="E15845" s="4">
        <v>-7860</v>
      </c>
      <c r="F15845" t="s">
        <v>1477</v>
      </c>
      <c r="G15845" t="s">
        <v>471</v>
      </c>
      <c r="H15845" t="s">
        <v>248</v>
      </c>
      <c r="I15845" t="s">
        <v>249</v>
      </c>
      <c r="J15845" t="s">
        <v>248</v>
      </c>
      <c r="L15845" t="s">
        <v>372</v>
      </c>
      <c r="M15845" t="s">
        <v>373</v>
      </c>
      <c r="N15845" t="s">
        <v>488</v>
      </c>
    </row>
    <row r="15846" spans="1:14" hidden="1" x14ac:dyDescent="0.25">
      <c r="A15846" t="s">
        <v>240</v>
      </c>
      <c r="B15846" s="1">
        <v>45322</v>
      </c>
      <c r="C15846" t="s">
        <v>565</v>
      </c>
      <c r="D15846" t="s">
        <v>566</v>
      </c>
      <c r="E15846" s="4">
        <v>31930.791383922482</v>
      </c>
      <c r="F15846" t="s">
        <v>1477</v>
      </c>
      <c r="G15846" t="s">
        <v>471</v>
      </c>
      <c r="H15846" t="s">
        <v>291</v>
      </c>
      <c r="I15846" t="s">
        <v>292</v>
      </c>
      <c r="J15846" t="s">
        <v>251</v>
      </c>
      <c r="L15846" t="s">
        <v>376</v>
      </c>
      <c r="M15846" t="s">
        <v>377</v>
      </c>
      <c r="N15846" t="s">
        <v>486</v>
      </c>
    </row>
    <row r="15847" spans="1:14" hidden="1" x14ac:dyDescent="0.25">
      <c r="A15847" t="s">
        <v>240</v>
      </c>
      <c r="B15847" s="1">
        <v>45351</v>
      </c>
      <c r="C15847" t="s">
        <v>565</v>
      </c>
      <c r="D15847" t="s">
        <v>566</v>
      </c>
      <c r="E15847" s="4">
        <v>78837.343836219312</v>
      </c>
      <c r="F15847" t="s">
        <v>1477</v>
      </c>
      <c r="G15847" t="s">
        <v>471</v>
      </c>
      <c r="H15847" t="s">
        <v>291</v>
      </c>
      <c r="I15847" t="s">
        <v>292</v>
      </c>
      <c r="J15847" t="s">
        <v>251</v>
      </c>
      <c r="L15847" t="s">
        <v>376</v>
      </c>
      <c r="M15847" t="s">
        <v>377</v>
      </c>
      <c r="N15847" t="s">
        <v>486</v>
      </c>
    </row>
    <row r="15848" spans="1:14" hidden="1" x14ac:dyDescent="0.25">
      <c r="A15848" t="s">
        <v>240</v>
      </c>
      <c r="B15848" s="1">
        <v>45382</v>
      </c>
      <c r="C15848" t="s">
        <v>565</v>
      </c>
      <c r="D15848" t="s">
        <v>566</v>
      </c>
      <c r="E15848" s="4">
        <v>127255.93692241229</v>
      </c>
      <c r="F15848" t="s">
        <v>1477</v>
      </c>
      <c r="G15848" t="s">
        <v>471</v>
      </c>
      <c r="H15848" t="s">
        <v>291</v>
      </c>
      <c r="I15848" t="s">
        <v>292</v>
      </c>
      <c r="J15848" t="s">
        <v>251</v>
      </c>
      <c r="L15848" t="s">
        <v>376</v>
      </c>
      <c r="M15848" t="s">
        <v>377</v>
      </c>
      <c r="N15848" t="s">
        <v>486</v>
      </c>
    </row>
    <row r="15849" spans="1:14" hidden="1" x14ac:dyDescent="0.25">
      <c r="A15849" t="s">
        <v>240</v>
      </c>
      <c r="B15849" s="1">
        <v>45412</v>
      </c>
      <c r="C15849" t="s">
        <v>565</v>
      </c>
      <c r="D15849" t="s">
        <v>566</v>
      </c>
      <c r="E15849" s="4">
        <v>129560.53982098034</v>
      </c>
      <c r="F15849" t="s">
        <v>1477</v>
      </c>
      <c r="G15849" t="s">
        <v>471</v>
      </c>
      <c r="H15849" t="s">
        <v>291</v>
      </c>
      <c r="I15849" t="s">
        <v>292</v>
      </c>
      <c r="J15849" t="s">
        <v>251</v>
      </c>
      <c r="L15849" t="s">
        <v>376</v>
      </c>
      <c r="M15849" t="s">
        <v>377</v>
      </c>
      <c r="N15849" t="s">
        <v>486</v>
      </c>
    </row>
    <row r="15850" spans="1:14" hidden="1" x14ac:dyDescent="0.25">
      <c r="A15850" t="s">
        <v>240</v>
      </c>
      <c r="B15850" s="1">
        <v>45443</v>
      </c>
      <c r="C15850" t="s">
        <v>565</v>
      </c>
      <c r="D15850" t="s">
        <v>566</v>
      </c>
      <c r="E15850" s="4">
        <v>130464.39338231618</v>
      </c>
      <c r="F15850" t="s">
        <v>1477</v>
      </c>
      <c r="G15850" t="s">
        <v>471</v>
      </c>
      <c r="H15850" t="s">
        <v>291</v>
      </c>
      <c r="I15850" t="s">
        <v>292</v>
      </c>
      <c r="J15850" t="s">
        <v>251</v>
      </c>
      <c r="L15850" t="s">
        <v>376</v>
      </c>
      <c r="M15850" t="s">
        <v>377</v>
      </c>
      <c r="N15850" t="s">
        <v>486</v>
      </c>
    </row>
    <row r="15851" spans="1:14" hidden="1" x14ac:dyDescent="0.25">
      <c r="A15851" t="s">
        <v>240</v>
      </c>
      <c r="B15851" s="1">
        <v>45473</v>
      </c>
      <c r="C15851" t="s">
        <v>565</v>
      </c>
      <c r="D15851" t="s">
        <v>566</v>
      </c>
      <c r="E15851" s="4">
        <v>172285.17299764266</v>
      </c>
      <c r="F15851" t="s">
        <v>1477</v>
      </c>
      <c r="G15851" t="s">
        <v>471</v>
      </c>
      <c r="H15851" t="s">
        <v>291</v>
      </c>
      <c r="I15851" t="s">
        <v>292</v>
      </c>
      <c r="J15851" t="s">
        <v>251</v>
      </c>
      <c r="L15851" t="s">
        <v>376</v>
      </c>
      <c r="M15851" t="s">
        <v>377</v>
      </c>
      <c r="N15851" t="s">
        <v>486</v>
      </c>
    </row>
    <row r="15852" spans="1:14" hidden="1" x14ac:dyDescent="0.25">
      <c r="A15852" t="s">
        <v>240</v>
      </c>
      <c r="B15852" s="1">
        <v>45504</v>
      </c>
      <c r="C15852" t="s">
        <v>565</v>
      </c>
      <c r="D15852" t="s">
        <v>566</v>
      </c>
      <c r="E15852" s="4">
        <v>263944.4584401084</v>
      </c>
      <c r="F15852" t="s">
        <v>1477</v>
      </c>
      <c r="G15852" t="s">
        <v>471</v>
      </c>
      <c r="H15852" t="s">
        <v>291</v>
      </c>
      <c r="I15852" t="s">
        <v>292</v>
      </c>
      <c r="J15852" t="s">
        <v>251</v>
      </c>
      <c r="L15852" t="s">
        <v>376</v>
      </c>
      <c r="M15852" t="s">
        <v>377</v>
      </c>
      <c r="N15852" t="s">
        <v>486</v>
      </c>
    </row>
    <row r="15853" spans="1:14" hidden="1" x14ac:dyDescent="0.25">
      <c r="A15853" t="s">
        <v>240</v>
      </c>
      <c r="B15853" s="1">
        <v>45535</v>
      </c>
      <c r="C15853" t="s">
        <v>565</v>
      </c>
      <c r="D15853" t="s">
        <v>566</v>
      </c>
      <c r="E15853" s="4">
        <v>251118.95239965635</v>
      </c>
      <c r="F15853" t="s">
        <v>1477</v>
      </c>
      <c r="G15853" t="s">
        <v>471</v>
      </c>
      <c r="H15853" t="s">
        <v>291</v>
      </c>
      <c r="I15853" t="s">
        <v>292</v>
      </c>
      <c r="J15853" t="s">
        <v>251</v>
      </c>
      <c r="L15853" t="s">
        <v>376</v>
      </c>
      <c r="M15853" t="s">
        <v>377</v>
      </c>
      <c r="N15853" t="s">
        <v>486</v>
      </c>
    </row>
    <row r="15854" spans="1:14" hidden="1" x14ac:dyDescent="0.25">
      <c r="A15854" t="s">
        <v>240</v>
      </c>
      <c r="B15854" s="1">
        <v>45565</v>
      </c>
      <c r="C15854" t="s">
        <v>565</v>
      </c>
      <c r="D15854" t="s">
        <v>566</v>
      </c>
      <c r="E15854" s="4">
        <v>413374.48700864991</v>
      </c>
      <c r="F15854" t="s">
        <v>1477</v>
      </c>
      <c r="G15854" t="s">
        <v>471</v>
      </c>
      <c r="H15854" t="s">
        <v>291</v>
      </c>
      <c r="I15854" t="s">
        <v>292</v>
      </c>
      <c r="J15854" t="s">
        <v>251</v>
      </c>
      <c r="L15854" t="s">
        <v>376</v>
      </c>
      <c r="M15854" t="s">
        <v>377</v>
      </c>
      <c r="N15854" t="s">
        <v>486</v>
      </c>
    </row>
    <row r="15855" spans="1:14" hidden="1" x14ac:dyDescent="0.25">
      <c r="A15855" t="s">
        <v>240</v>
      </c>
      <c r="B15855" s="1">
        <v>45596</v>
      </c>
      <c r="C15855" t="s">
        <v>565</v>
      </c>
      <c r="D15855" t="s">
        <v>566</v>
      </c>
      <c r="E15855" s="4">
        <v>607685.26690169051</v>
      </c>
      <c r="F15855" t="s">
        <v>1477</v>
      </c>
      <c r="G15855" t="s">
        <v>471</v>
      </c>
      <c r="H15855" t="s">
        <v>291</v>
      </c>
      <c r="I15855" t="s">
        <v>292</v>
      </c>
      <c r="J15855" t="s">
        <v>251</v>
      </c>
      <c r="L15855" t="s">
        <v>376</v>
      </c>
      <c r="M15855" t="s">
        <v>377</v>
      </c>
      <c r="N15855" t="s">
        <v>486</v>
      </c>
    </row>
    <row r="15856" spans="1:14" hidden="1" x14ac:dyDescent="0.25">
      <c r="A15856" t="s">
        <v>240</v>
      </c>
      <c r="B15856" s="1">
        <v>45626</v>
      </c>
      <c r="C15856" t="s">
        <v>565</v>
      </c>
      <c r="D15856" t="s">
        <v>566</v>
      </c>
      <c r="E15856" s="4">
        <v>566028.88576292398</v>
      </c>
      <c r="F15856" t="s">
        <v>1477</v>
      </c>
      <c r="G15856" t="s">
        <v>471</v>
      </c>
      <c r="H15856" t="s">
        <v>291</v>
      </c>
      <c r="I15856" t="s">
        <v>292</v>
      </c>
      <c r="J15856" t="s">
        <v>251</v>
      </c>
      <c r="L15856" t="s">
        <v>376</v>
      </c>
      <c r="M15856" t="s">
        <v>377</v>
      </c>
      <c r="N15856" t="s">
        <v>486</v>
      </c>
    </row>
    <row r="15857" spans="1:14" hidden="1" x14ac:dyDescent="0.25">
      <c r="A15857" t="s">
        <v>240</v>
      </c>
      <c r="B15857" s="1">
        <v>45657</v>
      </c>
      <c r="C15857" t="s">
        <v>565</v>
      </c>
      <c r="D15857" t="s">
        <v>566</v>
      </c>
      <c r="E15857" s="4">
        <v>722475.64681910677</v>
      </c>
      <c r="F15857" t="s">
        <v>1477</v>
      </c>
      <c r="G15857" t="s">
        <v>471</v>
      </c>
      <c r="H15857" t="s">
        <v>291</v>
      </c>
      <c r="I15857" t="s">
        <v>292</v>
      </c>
      <c r="J15857" t="s">
        <v>251</v>
      </c>
      <c r="L15857" t="s">
        <v>376</v>
      </c>
      <c r="M15857" t="s">
        <v>377</v>
      </c>
      <c r="N15857" t="s">
        <v>486</v>
      </c>
    </row>
    <row r="15858" spans="1:14" hidden="1" x14ac:dyDescent="0.25">
      <c r="A15858" t="s">
        <v>240</v>
      </c>
      <c r="B15858" s="1">
        <v>45322</v>
      </c>
      <c r="C15858" t="s">
        <v>578</v>
      </c>
      <c r="D15858" t="s">
        <v>579</v>
      </c>
      <c r="E15858" s="4">
        <v>5.52</v>
      </c>
      <c r="F15858" t="s">
        <v>1477</v>
      </c>
      <c r="G15858" t="s">
        <v>471</v>
      </c>
      <c r="H15858" t="s">
        <v>298</v>
      </c>
      <c r="I15858" t="s">
        <v>299</v>
      </c>
      <c r="J15858" t="s">
        <v>258</v>
      </c>
      <c r="L15858" t="s">
        <v>376</v>
      </c>
      <c r="M15858" t="s">
        <v>377</v>
      </c>
      <c r="N15858" t="s">
        <v>487</v>
      </c>
    </row>
    <row r="15859" spans="1:14" hidden="1" x14ac:dyDescent="0.25">
      <c r="A15859" t="s">
        <v>240</v>
      </c>
      <c r="B15859" s="1">
        <v>45351</v>
      </c>
      <c r="C15859" t="s">
        <v>578</v>
      </c>
      <c r="D15859" t="s">
        <v>579</v>
      </c>
      <c r="E15859" s="4">
        <v>298.12</v>
      </c>
      <c r="F15859" t="s">
        <v>1477</v>
      </c>
      <c r="G15859" t="s">
        <v>471</v>
      </c>
      <c r="H15859" t="s">
        <v>298</v>
      </c>
      <c r="I15859" t="s">
        <v>299</v>
      </c>
      <c r="J15859" t="s">
        <v>258</v>
      </c>
      <c r="L15859" t="s">
        <v>376</v>
      </c>
      <c r="M15859" t="s">
        <v>377</v>
      </c>
      <c r="N15859" t="s">
        <v>487</v>
      </c>
    </row>
    <row r="15860" spans="1:14" hidden="1" x14ac:dyDescent="0.25">
      <c r="A15860" t="s">
        <v>240</v>
      </c>
      <c r="B15860" s="1">
        <v>45382</v>
      </c>
      <c r="C15860" t="s">
        <v>578</v>
      </c>
      <c r="D15860" t="s">
        <v>579</v>
      </c>
      <c r="E15860" s="4">
        <v>362.49</v>
      </c>
      <c r="F15860" t="s">
        <v>1477</v>
      </c>
      <c r="G15860" t="s">
        <v>471</v>
      </c>
      <c r="H15860" t="s">
        <v>298</v>
      </c>
      <c r="I15860" t="s">
        <v>299</v>
      </c>
      <c r="J15860" t="s">
        <v>258</v>
      </c>
      <c r="L15860" t="s">
        <v>376</v>
      </c>
      <c r="M15860" t="s">
        <v>377</v>
      </c>
      <c r="N15860" t="s">
        <v>487</v>
      </c>
    </row>
    <row r="15861" spans="1:14" hidden="1" x14ac:dyDescent="0.25">
      <c r="A15861" t="s">
        <v>240</v>
      </c>
      <c r="B15861" s="1">
        <v>45412</v>
      </c>
      <c r="C15861" t="s">
        <v>578</v>
      </c>
      <c r="D15861" t="s">
        <v>579</v>
      </c>
      <c r="E15861" s="4">
        <v>362.49</v>
      </c>
      <c r="F15861" t="s">
        <v>1477</v>
      </c>
      <c r="G15861" t="s">
        <v>471</v>
      </c>
      <c r="H15861" t="s">
        <v>298</v>
      </c>
      <c r="I15861" t="s">
        <v>299</v>
      </c>
      <c r="J15861" t="s">
        <v>258</v>
      </c>
      <c r="L15861" t="s">
        <v>376</v>
      </c>
      <c r="M15861" t="s">
        <v>377</v>
      </c>
      <c r="N15861" t="s">
        <v>487</v>
      </c>
    </row>
    <row r="15862" spans="1:14" hidden="1" x14ac:dyDescent="0.25">
      <c r="A15862" t="s">
        <v>240</v>
      </c>
      <c r="B15862" s="1">
        <v>45443</v>
      </c>
      <c r="C15862" t="s">
        <v>578</v>
      </c>
      <c r="D15862" t="s">
        <v>579</v>
      </c>
      <c r="E15862" s="4">
        <v>550.65</v>
      </c>
      <c r="F15862" t="s">
        <v>1477</v>
      </c>
      <c r="G15862" t="s">
        <v>471</v>
      </c>
      <c r="H15862" t="s">
        <v>298</v>
      </c>
      <c r="I15862" t="s">
        <v>299</v>
      </c>
      <c r="J15862" t="s">
        <v>258</v>
      </c>
      <c r="L15862" t="s">
        <v>376</v>
      </c>
      <c r="M15862" t="s">
        <v>377</v>
      </c>
      <c r="N15862" t="s">
        <v>487</v>
      </c>
    </row>
    <row r="15863" spans="1:14" hidden="1" x14ac:dyDescent="0.25">
      <c r="A15863" t="s">
        <v>240</v>
      </c>
      <c r="B15863" s="1">
        <v>45473</v>
      </c>
      <c r="C15863" t="s">
        <v>578</v>
      </c>
      <c r="D15863" t="s">
        <v>579</v>
      </c>
      <c r="E15863" s="4">
        <v>716.83</v>
      </c>
      <c r="F15863" t="s">
        <v>1477</v>
      </c>
      <c r="G15863" t="s">
        <v>471</v>
      </c>
      <c r="H15863" t="s">
        <v>298</v>
      </c>
      <c r="I15863" t="s">
        <v>299</v>
      </c>
      <c r="J15863" t="s">
        <v>258</v>
      </c>
      <c r="L15863" t="s">
        <v>376</v>
      </c>
      <c r="M15863" t="s">
        <v>377</v>
      </c>
      <c r="N15863" t="s">
        <v>487</v>
      </c>
    </row>
    <row r="15864" spans="1:14" hidden="1" x14ac:dyDescent="0.25">
      <c r="A15864" t="s">
        <v>240</v>
      </c>
      <c r="B15864" s="1">
        <v>45504</v>
      </c>
      <c r="C15864" t="s">
        <v>578</v>
      </c>
      <c r="D15864" t="s">
        <v>579</v>
      </c>
      <c r="E15864" s="4">
        <v>1061.58</v>
      </c>
      <c r="F15864" t="s">
        <v>1477</v>
      </c>
      <c r="G15864" t="s">
        <v>471</v>
      </c>
      <c r="H15864" t="s">
        <v>298</v>
      </c>
      <c r="I15864" t="s">
        <v>299</v>
      </c>
      <c r="J15864" t="s">
        <v>258</v>
      </c>
      <c r="L15864" t="s">
        <v>376</v>
      </c>
      <c r="M15864" t="s">
        <v>377</v>
      </c>
      <c r="N15864" t="s">
        <v>487</v>
      </c>
    </row>
    <row r="15865" spans="1:14" hidden="1" x14ac:dyDescent="0.25">
      <c r="A15865" t="s">
        <v>240</v>
      </c>
      <c r="B15865" s="1">
        <v>45535</v>
      </c>
      <c r="C15865" t="s">
        <v>578</v>
      </c>
      <c r="D15865" t="s">
        <v>579</v>
      </c>
      <c r="E15865" s="4">
        <v>1406.33</v>
      </c>
      <c r="F15865" t="s">
        <v>1477</v>
      </c>
      <c r="G15865" t="s">
        <v>471</v>
      </c>
      <c r="H15865" t="s">
        <v>298</v>
      </c>
      <c r="I15865" t="s">
        <v>299</v>
      </c>
      <c r="J15865" t="s">
        <v>258</v>
      </c>
      <c r="L15865" t="s">
        <v>376</v>
      </c>
      <c r="M15865" t="s">
        <v>377</v>
      </c>
      <c r="N15865" t="s">
        <v>487</v>
      </c>
    </row>
    <row r="15866" spans="1:14" hidden="1" x14ac:dyDescent="0.25">
      <c r="A15866" t="s">
        <v>240</v>
      </c>
      <c r="B15866" s="1">
        <v>45565</v>
      </c>
      <c r="C15866" t="s">
        <v>578</v>
      </c>
      <c r="D15866" t="s">
        <v>579</v>
      </c>
      <c r="E15866" s="4">
        <v>1751.08</v>
      </c>
      <c r="F15866" t="s">
        <v>1477</v>
      </c>
      <c r="G15866" t="s">
        <v>471</v>
      </c>
      <c r="H15866" t="s">
        <v>298</v>
      </c>
      <c r="I15866" t="s">
        <v>299</v>
      </c>
      <c r="J15866" t="s">
        <v>258</v>
      </c>
      <c r="L15866" t="s">
        <v>376</v>
      </c>
      <c r="M15866" t="s">
        <v>377</v>
      </c>
      <c r="N15866" t="s">
        <v>487</v>
      </c>
    </row>
    <row r="15867" spans="1:14" hidden="1" x14ac:dyDescent="0.25">
      <c r="A15867" t="s">
        <v>240</v>
      </c>
      <c r="B15867" s="1">
        <v>45596</v>
      </c>
      <c r="C15867" t="s">
        <v>578</v>
      </c>
      <c r="D15867" t="s">
        <v>579</v>
      </c>
      <c r="E15867" s="4">
        <v>2095.83</v>
      </c>
      <c r="F15867" t="s">
        <v>1477</v>
      </c>
      <c r="G15867" t="s">
        <v>471</v>
      </c>
      <c r="H15867" t="s">
        <v>298</v>
      </c>
      <c r="I15867" t="s">
        <v>299</v>
      </c>
      <c r="J15867" t="s">
        <v>258</v>
      </c>
      <c r="L15867" t="s">
        <v>376</v>
      </c>
      <c r="M15867" t="s">
        <v>377</v>
      </c>
      <c r="N15867" t="s">
        <v>487</v>
      </c>
    </row>
    <row r="15868" spans="1:14" hidden="1" x14ac:dyDescent="0.25">
      <c r="A15868" t="s">
        <v>240</v>
      </c>
      <c r="B15868" s="1">
        <v>45626</v>
      </c>
      <c r="C15868" t="s">
        <v>578</v>
      </c>
      <c r="D15868" t="s">
        <v>579</v>
      </c>
      <c r="E15868" s="4">
        <v>2440.58</v>
      </c>
      <c r="F15868" t="s">
        <v>1477</v>
      </c>
      <c r="G15868" t="s">
        <v>471</v>
      </c>
      <c r="H15868" t="s">
        <v>298</v>
      </c>
      <c r="I15868" t="s">
        <v>299</v>
      </c>
      <c r="J15868" t="s">
        <v>258</v>
      </c>
      <c r="L15868" t="s">
        <v>376</v>
      </c>
      <c r="M15868" t="s">
        <v>377</v>
      </c>
      <c r="N15868" t="s">
        <v>487</v>
      </c>
    </row>
    <row r="15869" spans="1:14" hidden="1" x14ac:dyDescent="0.25">
      <c r="A15869" t="s">
        <v>240</v>
      </c>
      <c r="B15869" s="1">
        <v>45657</v>
      </c>
      <c r="C15869" t="s">
        <v>578</v>
      </c>
      <c r="D15869" t="s">
        <v>579</v>
      </c>
      <c r="E15869" s="4">
        <v>2785.33</v>
      </c>
      <c r="F15869" t="s">
        <v>1477</v>
      </c>
      <c r="G15869" t="s">
        <v>471</v>
      </c>
      <c r="H15869" t="s">
        <v>298</v>
      </c>
      <c r="I15869" t="s">
        <v>299</v>
      </c>
      <c r="J15869" t="s">
        <v>258</v>
      </c>
      <c r="L15869" t="s">
        <v>376</v>
      </c>
      <c r="M15869" t="s">
        <v>377</v>
      </c>
      <c r="N15869" t="s">
        <v>487</v>
      </c>
    </row>
    <row r="15870" spans="1:14" hidden="1" x14ac:dyDescent="0.25">
      <c r="A15870" t="s">
        <v>240</v>
      </c>
      <c r="B15870" s="1">
        <v>45322</v>
      </c>
      <c r="C15870" t="s">
        <v>1058</v>
      </c>
      <c r="D15870" t="s">
        <v>1059</v>
      </c>
      <c r="E15870" s="4">
        <v>-19880.490000000049</v>
      </c>
      <c r="F15870" t="s">
        <v>1477</v>
      </c>
      <c r="G15870" t="s">
        <v>471</v>
      </c>
      <c r="H15870" t="s">
        <v>293</v>
      </c>
      <c r="I15870" t="s">
        <v>294</v>
      </c>
      <c r="J15870" t="s">
        <v>251</v>
      </c>
      <c r="L15870" t="s">
        <v>386</v>
      </c>
      <c r="M15870" t="s">
        <v>387</v>
      </c>
      <c r="N15870" t="s">
        <v>482</v>
      </c>
    </row>
    <row r="15871" spans="1:14" hidden="1" x14ac:dyDescent="0.25">
      <c r="A15871" t="s">
        <v>240</v>
      </c>
      <c r="B15871" s="1">
        <v>45351</v>
      </c>
      <c r="C15871" t="s">
        <v>1058</v>
      </c>
      <c r="D15871" t="s">
        <v>1059</v>
      </c>
      <c r="E15871" s="4">
        <v>-51997.070000000007</v>
      </c>
      <c r="F15871" t="s">
        <v>1477</v>
      </c>
      <c r="G15871" t="s">
        <v>471</v>
      </c>
      <c r="H15871" t="s">
        <v>293</v>
      </c>
      <c r="I15871" t="s">
        <v>294</v>
      </c>
      <c r="J15871" t="s">
        <v>251</v>
      </c>
      <c r="L15871" t="s">
        <v>386</v>
      </c>
      <c r="M15871" t="s">
        <v>387</v>
      </c>
      <c r="N15871" t="s">
        <v>482</v>
      </c>
    </row>
    <row r="15872" spans="1:14" hidden="1" x14ac:dyDescent="0.25">
      <c r="A15872" t="s">
        <v>240</v>
      </c>
      <c r="B15872" s="1">
        <v>45382</v>
      </c>
      <c r="C15872" t="s">
        <v>1058</v>
      </c>
      <c r="D15872" t="s">
        <v>1059</v>
      </c>
      <c r="E15872" s="4">
        <v>-86265.47000000003</v>
      </c>
      <c r="F15872" t="s">
        <v>1477</v>
      </c>
      <c r="G15872" t="s">
        <v>471</v>
      </c>
      <c r="H15872" t="s">
        <v>293</v>
      </c>
      <c r="I15872" t="s">
        <v>294</v>
      </c>
      <c r="J15872" t="s">
        <v>251</v>
      </c>
      <c r="L15872" t="s">
        <v>386</v>
      </c>
      <c r="M15872" t="s">
        <v>387</v>
      </c>
      <c r="N15872" t="s">
        <v>482</v>
      </c>
    </row>
    <row r="15873" spans="1:14" hidden="1" x14ac:dyDescent="0.25">
      <c r="A15873" t="s">
        <v>240</v>
      </c>
      <c r="B15873" s="1">
        <v>45412</v>
      </c>
      <c r="C15873" t="s">
        <v>1058</v>
      </c>
      <c r="D15873" t="s">
        <v>1059</v>
      </c>
      <c r="E15873" s="4">
        <v>-72108.000000000058</v>
      </c>
      <c r="F15873" t="s">
        <v>1477</v>
      </c>
      <c r="G15873" t="s">
        <v>471</v>
      </c>
      <c r="H15873" t="s">
        <v>293</v>
      </c>
      <c r="I15873" t="s">
        <v>294</v>
      </c>
      <c r="J15873" t="s">
        <v>251</v>
      </c>
      <c r="L15873" t="s">
        <v>386</v>
      </c>
      <c r="M15873" t="s">
        <v>387</v>
      </c>
      <c r="N15873" t="s">
        <v>482</v>
      </c>
    </row>
    <row r="15874" spans="1:14" hidden="1" x14ac:dyDescent="0.25">
      <c r="A15874" t="s">
        <v>240</v>
      </c>
      <c r="B15874" s="1">
        <v>45443</v>
      </c>
      <c r="C15874" t="s">
        <v>1058</v>
      </c>
      <c r="D15874" t="s">
        <v>1059</v>
      </c>
      <c r="E15874" s="4">
        <v>-57916.240000000049</v>
      </c>
      <c r="F15874" t="s">
        <v>1477</v>
      </c>
      <c r="G15874" t="s">
        <v>471</v>
      </c>
      <c r="H15874" t="s">
        <v>293</v>
      </c>
      <c r="I15874" t="s">
        <v>294</v>
      </c>
      <c r="J15874" t="s">
        <v>251</v>
      </c>
      <c r="L15874" t="s">
        <v>386</v>
      </c>
      <c r="M15874" t="s">
        <v>387</v>
      </c>
      <c r="N15874" t="s">
        <v>482</v>
      </c>
    </row>
    <row r="15875" spans="1:14" hidden="1" x14ac:dyDescent="0.25">
      <c r="A15875" t="s">
        <v>240</v>
      </c>
      <c r="B15875" s="1">
        <v>45473</v>
      </c>
      <c r="C15875" t="s">
        <v>1058</v>
      </c>
      <c r="D15875" t="s">
        <v>1059</v>
      </c>
      <c r="E15875" s="4">
        <v>-81063.350000000035</v>
      </c>
      <c r="F15875" t="s">
        <v>1477</v>
      </c>
      <c r="G15875" t="s">
        <v>471</v>
      </c>
      <c r="H15875" t="s">
        <v>293</v>
      </c>
      <c r="I15875" t="s">
        <v>294</v>
      </c>
      <c r="J15875" t="s">
        <v>251</v>
      </c>
      <c r="L15875" t="s">
        <v>386</v>
      </c>
      <c r="M15875" t="s">
        <v>387</v>
      </c>
      <c r="N15875" t="s">
        <v>482</v>
      </c>
    </row>
    <row r="15876" spans="1:14" hidden="1" x14ac:dyDescent="0.25">
      <c r="A15876" t="s">
        <v>240</v>
      </c>
      <c r="B15876" s="1">
        <v>45504</v>
      </c>
      <c r="C15876" t="s">
        <v>1058</v>
      </c>
      <c r="D15876" t="s">
        <v>1059</v>
      </c>
      <c r="E15876" s="4">
        <v>-75520.016100000066</v>
      </c>
      <c r="F15876" t="s">
        <v>1477</v>
      </c>
      <c r="G15876" t="s">
        <v>471</v>
      </c>
      <c r="H15876" t="s">
        <v>293</v>
      </c>
      <c r="I15876" t="s">
        <v>294</v>
      </c>
      <c r="J15876" t="s">
        <v>251</v>
      </c>
      <c r="L15876" t="s">
        <v>386</v>
      </c>
      <c r="M15876" t="s">
        <v>387</v>
      </c>
      <c r="N15876" t="s">
        <v>482</v>
      </c>
    </row>
    <row r="15877" spans="1:14" hidden="1" x14ac:dyDescent="0.25">
      <c r="A15877" t="s">
        <v>240</v>
      </c>
      <c r="B15877" s="1">
        <v>45535</v>
      </c>
      <c r="C15877" t="s">
        <v>1058</v>
      </c>
      <c r="D15877" t="s">
        <v>1059</v>
      </c>
      <c r="E15877" s="4">
        <v>-70032.115539000079</v>
      </c>
      <c r="F15877" t="s">
        <v>1477</v>
      </c>
      <c r="G15877" t="s">
        <v>471</v>
      </c>
      <c r="H15877" t="s">
        <v>293</v>
      </c>
      <c r="I15877" t="s">
        <v>294</v>
      </c>
      <c r="J15877" t="s">
        <v>251</v>
      </c>
      <c r="L15877" t="s">
        <v>386</v>
      </c>
      <c r="M15877" t="s">
        <v>387</v>
      </c>
      <c r="N15877" t="s">
        <v>482</v>
      </c>
    </row>
    <row r="15878" spans="1:14" hidden="1" x14ac:dyDescent="0.25">
      <c r="A15878" t="s">
        <v>240</v>
      </c>
      <c r="B15878" s="1">
        <v>45565</v>
      </c>
      <c r="C15878" t="s">
        <v>1058</v>
      </c>
      <c r="D15878" t="s">
        <v>1059</v>
      </c>
      <c r="E15878" s="4">
        <v>-64599.093983610102</v>
      </c>
      <c r="F15878" t="s">
        <v>1477</v>
      </c>
      <c r="G15878" t="s">
        <v>471</v>
      </c>
      <c r="H15878" t="s">
        <v>293</v>
      </c>
      <c r="I15878" t="s">
        <v>294</v>
      </c>
      <c r="J15878" t="s">
        <v>251</v>
      </c>
      <c r="L15878" t="s">
        <v>386</v>
      </c>
      <c r="M15878" t="s">
        <v>387</v>
      </c>
      <c r="N15878" t="s">
        <v>482</v>
      </c>
    </row>
    <row r="15879" spans="1:14" hidden="1" x14ac:dyDescent="0.25">
      <c r="A15879" t="s">
        <v>240</v>
      </c>
      <c r="B15879" s="1">
        <v>45596</v>
      </c>
      <c r="C15879" t="s">
        <v>1058</v>
      </c>
      <c r="D15879" t="s">
        <v>1059</v>
      </c>
      <c r="E15879" s="4">
        <v>-59220.402643773996</v>
      </c>
      <c r="F15879" t="s">
        <v>1477</v>
      </c>
      <c r="G15879" t="s">
        <v>471</v>
      </c>
      <c r="H15879" t="s">
        <v>293</v>
      </c>
      <c r="I15879" t="s">
        <v>294</v>
      </c>
      <c r="J15879" t="s">
        <v>251</v>
      </c>
      <c r="L15879" t="s">
        <v>386</v>
      </c>
      <c r="M15879" t="s">
        <v>387</v>
      </c>
      <c r="N15879" t="s">
        <v>482</v>
      </c>
    </row>
    <row r="15880" spans="1:14" hidden="1" x14ac:dyDescent="0.25">
      <c r="A15880" t="s">
        <v>240</v>
      </c>
      <c r="B15880" s="1">
        <v>45626</v>
      </c>
      <c r="C15880" t="s">
        <v>1058</v>
      </c>
      <c r="D15880" t="s">
        <v>1059</v>
      </c>
      <c r="E15880" s="4">
        <v>-53895.498217336193</v>
      </c>
      <c r="F15880" t="s">
        <v>1477</v>
      </c>
      <c r="G15880" t="s">
        <v>471</v>
      </c>
      <c r="H15880" t="s">
        <v>293</v>
      </c>
      <c r="I15880" t="s">
        <v>294</v>
      </c>
      <c r="J15880" t="s">
        <v>251</v>
      </c>
      <c r="L15880" t="s">
        <v>386</v>
      </c>
      <c r="M15880" t="s">
        <v>387</v>
      </c>
      <c r="N15880" t="s">
        <v>482</v>
      </c>
    </row>
    <row r="15881" spans="1:14" hidden="1" x14ac:dyDescent="0.25">
      <c r="A15881" t="s">
        <v>240</v>
      </c>
      <c r="B15881" s="1">
        <v>45657</v>
      </c>
      <c r="C15881" t="s">
        <v>1058</v>
      </c>
      <c r="D15881" t="s">
        <v>1059</v>
      </c>
      <c r="E15881" s="4">
        <v>-48623.842835162824</v>
      </c>
      <c r="F15881" t="s">
        <v>1477</v>
      </c>
      <c r="G15881" t="s">
        <v>471</v>
      </c>
      <c r="H15881" t="s">
        <v>293</v>
      </c>
      <c r="I15881" t="s">
        <v>294</v>
      </c>
      <c r="J15881" t="s">
        <v>251</v>
      </c>
      <c r="L15881" t="s">
        <v>386</v>
      </c>
      <c r="M15881" t="s">
        <v>387</v>
      </c>
      <c r="N15881" t="s">
        <v>482</v>
      </c>
    </row>
    <row r="15882" spans="1:14" hidden="1" x14ac:dyDescent="0.25">
      <c r="A15882" t="s">
        <v>240</v>
      </c>
      <c r="B15882" s="1">
        <v>45322</v>
      </c>
      <c r="C15882" t="s">
        <v>586</v>
      </c>
      <c r="D15882" t="s">
        <v>587</v>
      </c>
      <c r="E15882" s="4">
        <v>1111.7</v>
      </c>
      <c r="F15882" t="s">
        <v>1477</v>
      </c>
      <c r="G15882" t="s">
        <v>471</v>
      </c>
      <c r="H15882" t="s">
        <v>298</v>
      </c>
      <c r="I15882" t="s">
        <v>299</v>
      </c>
      <c r="J15882" t="s">
        <v>258</v>
      </c>
      <c r="L15882" t="s">
        <v>376</v>
      </c>
      <c r="M15882" t="s">
        <v>377</v>
      </c>
      <c r="N15882" t="s">
        <v>487</v>
      </c>
    </row>
    <row r="15883" spans="1:14" hidden="1" x14ac:dyDescent="0.25">
      <c r="A15883" t="s">
        <v>240</v>
      </c>
      <c r="B15883" s="1">
        <v>45351</v>
      </c>
      <c r="C15883" t="s">
        <v>586</v>
      </c>
      <c r="D15883" t="s">
        <v>587</v>
      </c>
      <c r="E15883" s="4">
        <v>1570.83</v>
      </c>
      <c r="F15883" t="s">
        <v>1477</v>
      </c>
      <c r="G15883" t="s">
        <v>471</v>
      </c>
      <c r="H15883" t="s">
        <v>298</v>
      </c>
      <c r="I15883" t="s">
        <v>299</v>
      </c>
      <c r="J15883" t="s">
        <v>258</v>
      </c>
      <c r="L15883" t="s">
        <v>376</v>
      </c>
      <c r="M15883" t="s">
        <v>377</v>
      </c>
      <c r="N15883" t="s">
        <v>487</v>
      </c>
    </row>
    <row r="15884" spans="1:14" hidden="1" x14ac:dyDescent="0.25">
      <c r="A15884" t="s">
        <v>240</v>
      </c>
      <c r="B15884" s="1">
        <v>45382</v>
      </c>
      <c r="C15884" t="s">
        <v>586</v>
      </c>
      <c r="D15884" t="s">
        <v>587</v>
      </c>
      <c r="E15884" s="4">
        <v>1735.37</v>
      </c>
      <c r="F15884" t="s">
        <v>1477</v>
      </c>
      <c r="G15884" t="s">
        <v>471</v>
      </c>
      <c r="H15884" t="s">
        <v>298</v>
      </c>
      <c r="I15884" t="s">
        <v>299</v>
      </c>
      <c r="J15884" t="s">
        <v>258</v>
      </c>
      <c r="L15884" t="s">
        <v>376</v>
      </c>
      <c r="M15884" t="s">
        <v>377</v>
      </c>
      <c r="N15884" t="s">
        <v>487</v>
      </c>
    </row>
    <row r="15885" spans="1:14" hidden="1" x14ac:dyDescent="0.25">
      <c r="A15885" t="s">
        <v>240</v>
      </c>
      <c r="B15885" s="1">
        <v>45412</v>
      </c>
      <c r="C15885" t="s">
        <v>586</v>
      </c>
      <c r="D15885" t="s">
        <v>587</v>
      </c>
      <c r="E15885" s="4">
        <v>2680.13</v>
      </c>
      <c r="F15885" t="s">
        <v>1477</v>
      </c>
      <c r="G15885" t="s">
        <v>471</v>
      </c>
      <c r="H15885" t="s">
        <v>298</v>
      </c>
      <c r="I15885" t="s">
        <v>299</v>
      </c>
      <c r="J15885" t="s">
        <v>258</v>
      </c>
      <c r="L15885" t="s">
        <v>376</v>
      </c>
      <c r="M15885" t="s">
        <v>377</v>
      </c>
      <c r="N15885" t="s">
        <v>487</v>
      </c>
    </row>
    <row r="15886" spans="1:14" hidden="1" x14ac:dyDescent="0.25">
      <c r="A15886" t="s">
        <v>240</v>
      </c>
      <c r="B15886" s="1">
        <v>45443</v>
      </c>
      <c r="C15886" t="s">
        <v>586</v>
      </c>
      <c r="D15886" t="s">
        <v>587</v>
      </c>
      <c r="E15886" s="4">
        <v>3308.66</v>
      </c>
      <c r="F15886" t="s">
        <v>1477</v>
      </c>
      <c r="G15886" t="s">
        <v>471</v>
      </c>
      <c r="H15886" t="s">
        <v>298</v>
      </c>
      <c r="I15886" t="s">
        <v>299</v>
      </c>
      <c r="J15886" t="s">
        <v>258</v>
      </c>
      <c r="L15886" t="s">
        <v>376</v>
      </c>
      <c r="M15886" t="s">
        <v>377</v>
      </c>
      <c r="N15886" t="s">
        <v>487</v>
      </c>
    </row>
    <row r="15887" spans="1:14" hidden="1" x14ac:dyDescent="0.25">
      <c r="A15887" t="s">
        <v>240</v>
      </c>
      <c r="B15887" s="1">
        <v>45473</v>
      </c>
      <c r="C15887" t="s">
        <v>586</v>
      </c>
      <c r="D15887" t="s">
        <v>587</v>
      </c>
      <c r="E15887" s="4">
        <v>3831.47</v>
      </c>
      <c r="F15887" t="s">
        <v>1477</v>
      </c>
      <c r="G15887" t="s">
        <v>471</v>
      </c>
      <c r="H15887" t="s">
        <v>298</v>
      </c>
      <c r="I15887" t="s">
        <v>299</v>
      </c>
      <c r="J15887" t="s">
        <v>258</v>
      </c>
      <c r="L15887" t="s">
        <v>376</v>
      </c>
      <c r="M15887" t="s">
        <v>377</v>
      </c>
      <c r="N15887" t="s">
        <v>487</v>
      </c>
    </row>
    <row r="15888" spans="1:14" hidden="1" x14ac:dyDescent="0.25">
      <c r="A15888" t="s">
        <v>240</v>
      </c>
      <c r="B15888" s="1">
        <v>45504</v>
      </c>
      <c r="C15888" t="s">
        <v>586</v>
      </c>
      <c r="D15888" t="s">
        <v>587</v>
      </c>
      <c r="E15888" s="4">
        <v>4331.4699999999993</v>
      </c>
      <c r="F15888" t="s">
        <v>1477</v>
      </c>
      <c r="G15888" t="s">
        <v>471</v>
      </c>
      <c r="H15888" t="s">
        <v>298</v>
      </c>
      <c r="I15888" t="s">
        <v>299</v>
      </c>
      <c r="J15888" t="s">
        <v>258</v>
      </c>
      <c r="L15888" t="s">
        <v>376</v>
      </c>
      <c r="M15888" t="s">
        <v>377</v>
      </c>
      <c r="N15888" t="s">
        <v>487</v>
      </c>
    </row>
    <row r="15889" spans="1:14" hidden="1" x14ac:dyDescent="0.25">
      <c r="A15889" t="s">
        <v>240</v>
      </c>
      <c r="B15889" s="1">
        <v>45535</v>
      </c>
      <c r="C15889" t="s">
        <v>586</v>
      </c>
      <c r="D15889" t="s">
        <v>587</v>
      </c>
      <c r="E15889" s="4">
        <v>4831.4699999999993</v>
      </c>
      <c r="F15889" t="s">
        <v>1477</v>
      </c>
      <c r="G15889" t="s">
        <v>471</v>
      </c>
      <c r="H15889" t="s">
        <v>298</v>
      </c>
      <c r="I15889" t="s">
        <v>299</v>
      </c>
      <c r="J15889" t="s">
        <v>258</v>
      </c>
      <c r="L15889" t="s">
        <v>376</v>
      </c>
      <c r="M15889" t="s">
        <v>377</v>
      </c>
      <c r="N15889" t="s">
        <v>487</v>
      </c>
    </row>
    <row r="15890" spans="1:14" hidden="1" x14ac:dyDescent="0.25">
      <c r="A15890" t="s">
        <v>240</v>
      </c>
      <c r="B15890" s="1">
        <v>45565</v>
      </c>
      <c r="C15890" t="s">
        <v>586</v>
      </c>
      <c r="D15890" t="s">
        <v>587</v>
      </c>
      <c r="E15890" s="4">
        <v>5331.4699999999993</v>
      </c>
      <c r="F15890" t="s">
        <v>1477</v>
      </c>
      <c r="G15890" t="s">
        <v>471</v>
      </c>
      <c r="H15890" t="s">
        <v>298</v>
      </c>
      <c r="I15890" t="s">
        <v>299</v>
      </c>
      <c r="J15890" t="s">
        <v>258</v>
      </c>
      <c r="L15890" t="s">
        <v>376</v>
      </c>
      <c r="M15890" t="s">
        <v>377</v>
      </c>
      <c r="N15890" t="s">
        <v>487</v>
      </c>
    </row>
    <row r="15891" spans="1:14" hidden="1" x14ac:dyDescent="0.25">
      <c r="A15891" t="s">
        <v>240</v>
      </c>
      <c r="B15891" s="1">
        <v>45596</v>
      </c>
      <c r="C15891" t="s">
        <v>586</v>
      </c>
      <c r="D15891" t="s">
        <v>587</v>
      </c>
      <c r="E15891" s="4">
        <v>5831.4699999999993</v>
      </c>
      <c r="F15891" t="s">
        <v>1477</v>
      </c>
      <c r="G15891" t="s">
        <v>471</v>
      </c>
      <c r="H15891" t="s">
        <v>298</v>
      </c>
      <c r="I15891" t="s">
        <v>299</v>
      </c>
      <c r="J15891" t="s">
        <v>258</v>
      </c>
      <c r="L15891" t="s">
        <v>376</v>
      </c>
      <c r="M15891" t="s">
        <v>377</v>
      </c>
      <c r="N15891" t="s">
        <v>487</v>
      </c>
    </row>
    <row r="15892" spans="1:14" hidden="1" x14ac:dyDescent="0.25">
      <c r="A15892" t="s">
        <v>240</v>
      </c>
      <c r="B15892" s="1">
        <v>45626</v>
      </c>
      <c r="C15892" t="s">
        <v>586</v>
      </c>
      <c r="D15892" t="s">
        <v>587</v>
      </c>
      <c r="E15892" s="4">
        <v>6331.4699999999993</v>
      </c>
      <c r="F15892" t="s">
        <v>1477</v>
      </c>
      <c r="G15892" t="s">
        <v>471</v>
      </c>
      <c r="H15892" t="s">
        <v>298</v>
      </c>
      <c r="I15892" t="s">
        <v>299</v>
      </c>
      <c r="J15892" t="s">
        <v>258</v>
      </c>
      <c r="L15892" t="s">
        <v>376</v>
      </c>
      <c r="M15892" t="s">
        <v>377</v>
      </c>
      <c r="N15892" t="s">
        <v>487</v>
      </c>
    </row>
    <row r="15893" spans="1:14" hidden="1" x14ac:dyDescent="0.25">
      <c r="A15893" t="s">
        <v>240</v>
      </c>
      <c r="B15893" s="1">
        <v>45657</v>
      </c>
      <c r="C15893" t="s">
        <v>586</v>
      </c>
      <c r="D15893" t="s">
        <v>587</v>
      </c>
      <c r="E15893" s="4">
        <v>6831.4699999999993</v>
      </c>
      <c r="F15893" t="s">
        <v>1477</v>
      </c>
      <c r="G15893" t="s">
        <v>471</v>
      </c>
      <c r="H15893" t="s">
        <v>298</v>
      </c>
      <c r="I15893" t="s">
        <v>299</v>
      </c>
      <c r="J15893" t="s">
        <v>258</v>
      </c>
      <c r="L15893" t="s">
        <v>376</v>
      </c>
      <c r="M15893" t="s">
        <v>377</v>
      </c>
      <c r="N15893" t="s">
        <v>487</v>
      </c>
    </row>
    <row r="15894" spans="1:14" hidden="1" x14ac:dyDescent="0.25">
      <c r="A15894" t="s">
        <v>240</v>
      </c>
      <c r="B15894" s="1">
        <v>45322</v>
      </c>
      <c r="C15894" t="s">
        <v>590</v>
      </c>
      <c r="D15894" t="s">
        <v>591</v>
      </c>
      <c r="E15894" s="4">
        <v>0</v>
      </c>
      <c r="F15894" t="s">
        <v>1477</v>
      </c>
      <c r="G15894" t="s">
        <v>471</v>
      </c>
      <c r="H15894" t="s">
        <v>298</v>
      </c>
      <c r="I15894" t="s">
        <v>299</v>
      </c>
      <c r="J15894" t="s">
        <v>258</v>
      </c>
      <c r="L15894" t="s">
        <v>376</v>
      </c>
      <c r="M15894" t="s">
        <v>377</v>
      </c>
      <c r="N15894" t="s">
        <v>487</v>
      </c>
    </row>
    <row r="15895" spans="1:14" hidden="1" x14ac:dyDescent="0.25">
      <c r="A15895" t="s">
        <v>240</v>
      </c>
      <c r="B15895" s="1">
        <v>45351</v>
      </c>
      <c r="C15895" t="s">
        <v>590</v>
      </c>
      <c r="D15895" t="s">
        <v>591</v>
      </c>
      <c r="E15895" s="4">
        <v>160</v>
      </c>
      <c r="F15895" t="s">
        <v>1477</v>
      </c>
      <c r="G15895" t="s">
        <v>471</v>
      </c>
      <c r="H15895" t="s">
        <v>298</v>
      </c>
      <c r="I15895" t="s">
        <v>299</v>
      </c>
      <c r="J15895" t="s">
        <v>258</v>
      </c>
      <c r="L15895" t="s">
        <v>376</v>
      </c>
      <c r="M15895" t="s">
        <v>377</v>
      </c>
      <c r="N15895" t="s">
        <v>487</v>
      </c>
    </row>
    <row r="15896" spans="1:14" hidden="1" x14ac:dyDescent="0.25">
      <c r="A15896" t="s">
        <v>240</v>
      </c>
      <c r="B15896" s="1">
        <v>45382</v>
      </c>
      <c r="C15896" t="s">
        <v>590</v>
      </c>
      <c r="D15896" t="s">
        <v>591</v>
      </c>
      <c r="E15896" s="4">
        <v>2030.05</v>
      </c>
      <c r="F15896" t="s">
        <v>1477</v>
      </c>
      <c r="G15896" t="s">
        <v>471</v>
      </c>
      <c r="H15896" t="s">
        <v>298</v>
      </c>
      <c r="I15896" t="s">
        <v>299</v>
      </c>
      <c r="J15896" t="s">
        <v>258</v>
      </c>
      <c r="L15896" t="s">
        <v>376</v>
      </c>
      <c r="M15896" t="s">
        <v>377</v>
      </c>
      <c r="N15896" t="s">
        <v>487</v>
      </c>
    </row>
    <row r="15897" spans="1:14" hidden="1" x14ac:dyDescent="0.25">
      <c r="A15897" t="s">
        <v>240</v>
      </c>
      <c r="B15897" s="1">
        <v>45412</v>
      </c>
      <c r="C15897" t="s">
        <v>590</v>
      </c>
      <c r="D15897" t="s">
        <v>591</v>
      </c>
      <c r="E15897" s="4">
        <v>2030.05</v>
      </c>
      <c r="F15897" t="s">
        <v>1477</v>
      </c>
      <c r="G15897" t="s">
        <v>471</v>
      </c>
      <c r="H15897" t="s">
        <v>298</v>
      </c>
      <c r="I15897" t="s">
        <v>299</v>
      </c>
      <c r="J15897" t="s">
        <v>258</v>
      </c>
      <c r="L15897" t="s">
        <v>376</v>
      </c>
      <c r="M15897" t="s">
        <v>377</v>
      </c>
      <c r="N15897" t="s">
        <v>487</v>
      </c>
    </row>
    <row r="15898" spans="1:14" hidden="1" x14ac:dyDescent="0.25">
      <c r="A15898" t="s">
        <v>240</v>
      </c>
      <c r="B15898" s="1">
        <v>45443</v>
      </c>
      <c r="C15898" t="s">
        <v>590</v>
      </c>
      <c r="D15898" t="s">
        <v>591</v>
      </c>
      <c r="E15898" s="4">
        <v>2592.38</v>
      </c>
      <c r="F15898" t="s">
        <v>1477</v>
      </c>
      <c r="G15898" t="s">
        <v>471</v>
      </c>
      <c r="H15898" t="s">
        <v>298</v>
      </c>
      <c r="I15898" t="s">
        <v>299</v>
      </c>
      <c r="J15898" t="s">
        <v>258</v>
      </c>
      <c r="L15898" t="s">
        <v>376</v>
      </c>
      <c r="M15898" t="s">
        <v>377</v>
      </c>
      <c r="N15898" t="s">
        <v>487</v>
      </c>
    </row>
    <row r="15899" spans="1:14" hidden="1" x14ac:dyDescent="0.25">
      <c r="A15899" t="s">
        <v>240</v>
      </c>
      <c r="B15899" s="1">
        <v>45473</v>
      </c>
      <c r="C15899" t="s">
        <v>590</v>
      </c>
      <c r="D15899" t="s">
        <v>591</v>
      </c>
      <c r="E15899" s="4">
        <v>2854.6800000000003</v>
      </c>
      <c r="F15899" t="s">
        <v>1477</v>
      </c>
      <c r="G15899" t="s">
        <v>471</v>
      </c>
      <c r="H15899" t="s">
        <v>298</v>
      </c>
      <c r="I15899" t="s">
        <v>299</v>
      </c>
      <c r="J15899" t="s">
        <v>258</v>
      </c>
      <c r="L15899" t="s">
        <v>376</v>
      </c>
      <c r="M15899" t="s">
        <v>377</v>
      </c>
      <c r="N15899" t="s">
        <v>487</v>
      </c>
    </row>
    <row r="15900" spans="1:14" hidden="1" x14ac:dyDescent="0.25">
      <c r="A15900" t="s">
        <v>240</v>
      </c>
      <c r="B15900" s="1">
        <v>45504</v>
      </c>
      <c r="C15900" t="s">
        <v>590</v>
      </c>
      <c r="D15900" t="s">
        <v>591</v>
      </c>
      <c r="E15900" s="4">
        <v>3688.0133333333338</v>
      </c>
      <c r="F15900" t="s">
        <v>1477</v>
      </c>
      <c r="G15900" t="s">
        <v>471</v>
      </c>
      <c r="H15900" t="s">
        <v>298</v>
      </c>
      <c r="I15900" t="s">
        <v>299</v>
      </c>
      <c r="J15900" t="s">
        <v>258</v>
      </c>
      <c r="L15900" t="s">
        <v>376</v>
      </c>
      <c r="M15900" t="s">
        <v>377</v>
      </c>
      <c r="N15900" t="s">
        <v>487</v>
      </c>
    </row>
    <row r="15901" spans="1:14" hidden="1" x14ac:dyDescent="0.25">
      <c r="A15901" t="s">
        <v>240</v>
      </c>
      <c r="B15901" s="1">
        <v>45535</v>
      </c>
      <c r="C15901" t="s">
        <v>590</v>
      </c>
      <c r="D15901" t="s">
        <v>591</v>
      </c>
      <c r="E15901" s="4">
        <v>4521.3466666666673</v>
      </c>
      <c r="F15901" t="s">
        <v>1477</v>
      </c>
      <c r="G15901" t="s">
        <v>471</v>
      </c>
      <c r="H15901" t="s">
        <v>298</v>
      </c>
      <c r="I15901" t="s">
        <v>299</v>
      </c>
      <c r="J15901" t="s">
        <v>258</v>
      </c>
      <c r="L15901" t="s">
        <v>376</v>
      </c>
      <c r="M15901" t="s">
        <v>377</v>
      </c>
      <c r="N15901" t="s">
        <v>487</v>
      </c>
    </row>
    <row r="15902" spans="1:14" hidden="1" x14ac:dyDescent="0.25">
      <c r="A15902" t="s">
        <v>240</v>
      </c>
      <c r="B15902" s="1">
        <v>45565</v>
      </c>
      <c r="C15902" t="s">
        <v>590</v>
      </c>
      <c r="D15902" t="s">
        <v>591</v>
      </c>
      <c r="E15902" s="4">
        <v>5354.68</v>
      </c>
      <c r="F15902" t="s">
        <v>1477</v>
      </c>
      <c r="G15902" t="s">
        <v>471</v>
      </c>
      <c r="H15902" t="s">
        <v>298</v>
      </c>
      <c r="I15902" t="s">
        <v>299</v>
      </c>
      <c r="J15902" t="s">
        <v>258</v>
      </c>
      <c r="L15902" t="s">
        <v>376</v>
      </c>
      <c r="M15902" t="s">
        <v>377</v>
      </c>
      <c r="N15902" t="s">
        <v>487</v>
      </c>
    </row>
    <row r="15903" spans="1:14" hidden="1" x14ac:dyDescent="0.25">
      <c r="A15903" t="s">
        <v>240</v>
      </c>
      <c r="B15903" s="1">
        <v>45596</v>
      </c>
      <c r="C15903" t="s">
        <v>590</v>
      </c>
      <c r="D15903" t="s">
        <v>591</v>
      </c>
      <c r="E15903" s="4">
        <v>6188.0133333333333</v>
      </c>
      <c r="F15903" t="s">
        <v>1477</v>
      </c>
      <c r="G15903" t="s">
        <v>471</v>
      </c>
      <c r="H15903" t="s">
        <v>298</v>
      </c>
      <c r="I15903" t="s">
        <v>299</v>
      </c>
      <c r="J15903" t="s">
        <v>258</v>
      </c>
      <c r="L15903" t="s">
        <v>376</v>
      </c>
      <c r="M15903" t="s">
        <v>377</v>
      </c>
      <c r="N15903" t="s">
        <v>487</v>
      </c>
    </row>
    <row r="15904" spans="1:14" hidden="1" x14ac:dyDescent="0.25">
      <c r="A15904" t="s">
        <v>240</v>
      </c>
      <c r="B15904" s="1">
        <v>45626</v>
      </c>
      <c r="C15904" t="s">
        <v>590</v>
      </c>
      <c r="D15904" t="s">
        <v>591</v>
      </c>
      <c r="E15904" s="4">
        <v>7021.3466666666664</v>
      </c>
      <c r="F15904" t="s">
        <v>1477</v>
      </c>
      <c r="G15904" t="s">
        <v>471</v>
      </c>
      <c r="H15904" t="s">
        <v>298</v>
      </c>
      <c r="I15904" t="s">
        <v>299</v>
      </c>
      <c r="J15904" t="s">
        <v>258</v>
      </c>
      <c r="L15904" t="s">
        <v>376</v>
      </c>
      <c r="M15904" t="s">
        <v>377</v>
      </c>
      <c r="N15904" t="s">
        <v>487</v>
      </c>
    </row>
    <row r="15905" spans="1:14" hidden="1" x14ac:dyDescent="0.25">
      <c r="A15905" t="s">
        <v>240</v>
      </c>
      <c r="B15905" s="1">
        <v>45657</v>
      </c>
      <c r="C15905" t="s">
        <v>590</v>
      </c>
      <c r="D15905" t="s">
        <v>591</v>
      </c>
      <c r="E15905" s="4">
        <v>7854.6799999999994</v>
      </c>
      <c r="F15905" t="s">
        <v>1477</v>
      </c>
      <c r="G15905" t="s">
        <v>471</v>
      </c>
      <c r="H15905" t="s">
        <v>298</v>
      </c>
      <c r="I15905" t="s">
        <v>299</v>
      </c>
      <c r="J15905" t="s">
        <v>258</v>
      </c>
      <c r="L15905" t="s">
        <v>376</v>
      </c>
      <c r="M15905" t="s">
        <v>377</v>
      </c>
      <c r="N15905" t="s">
        <v>487</v>
      </c>
    </row>
    <row r="15906" spans="1:14" hidden="1" x14ac:dyDescent="0.25">
      <c r="A15906" t="s">
        <v>240</v>
      </c>
      <c r="B15906" s="1">
        <v>45322</v>
      </c>
      <c r="C15906" t="s">
        <v>599</v>
      </c>
      <c r="D15906" t="s">
        <v>600</v>
      </c>
      <c r="E15906" s="4">
        <v>40.700000000000003</v>
      </c>
      <c r="F15906" t="s">
        <v>1477</v>
      </c>
      <c r="G15906" t="s">
        <v>471</v>
      </c>
      <c r="H15906" t="s">
        <v>298</v>
      </c>
      <c r="I15906" t="s">
        <v>299</v>
      </c>
      <c r="J15906" t="s">
        <v>258</v>
      </c>
      <c r="L15906" t="s">
        <v>376</v>
      </c>
      <c r="M15906" t="s">
        <v>377</v>
      </c>
      <c r="N15906" t="s">
        <v>482</v>
      </c>
    </row>
    <row r="15907" spans="1:14" hidden="1" x14ac:dyDescent="0.25">
      <c r="A15907" t="s">
        <v>240</v>
      </c>
      <c r="B15907" s="1">
        <v>45351</v>
      </c>
      <c r="C15907" t="s">
        <v>599</v>
      </c>
      <c r="D15907" t="s">
        <v>600</v>
      </c>
      <c r="E15907" s="4">
        <v>488.84999999999997</v>
      </c>
      <c r="F15907" t="s">
        <v>1477</v>
      </c>
      <c r="G15907" t="s">
        <v>471</v>
      </c>
      <c r="H15907" t="s">
        <v>298</v>
      </c>
      <c r="I15907" t="s">
        <v>299</v>
      </c>
      <c r="J15907" t="s">
        <v>258</v>
      </c>
      <c r="L15907" t="s">
        <v>376</v>
      </c>
      <c r="M15907" t="s">
        <v>377</v>
      </c>
      <c r="N15907" t="s">
        <v>482</v>
      </c>
    </row>
    <row r="15908" spans="1:14" hidden="1" x14ac:dyDescent="0.25">
      <c r="A15908" t="s">
        <v>240</v>
      </c>
      <c r="B15908" s="1">
        <v>45382</v>
      </c>
      <c r="C15908" t="s">
        <v>599</v>
      </c>
      <c r="D15908" t="s">
        <v>600</v>
      </c>
      <c r="E15908" s="4">
        <v>1013.8799999999999</v>
      </c>
      <c r="F15908" t="s">
        <v>1477</v>
      </c>
      <c r="G15908" t="s">
        <v>471</v>
      </c>
      <c r="H15908" t="s">
        <v>298</v>
      </c>
      <c r="I15908" t="s">
        <v>299</v>
      </c>
      <c r="J15908" t="s">
        <v>258</v>
      </c>
      <c r="L15908" t="s">
        <v>376</v>
      </c>
      <c r="M15908" t="s">
        <v>377</v>
      </c>
      <c r="N15908" t="s">
        <v>482</v>
      </c>
    </row>
    <row r="15909" spans="1:14" hidden="1" x14ac:dyDescent="0.25">
      <c r="A15909" t="s">
        <v>240</v>
      </c>
      <c r="B15909" s="1">
        <v>45412</v>
      </c>
      <c r="C15909" t="s">
        <v>599</v>
      </c>
      <c r="D15909" t="s">
        <v>600</v>
      </c>
      <c r="E15909" s="4">
        <v>1537.5</v>
      </c>
      <c r="F15909" t="s">
        <v>1477</v>
      </c>
      <c r="G15909" t="s">
        <v>471</v>
      </c>
      <c r="H15909" t="s">
        <v>298</v>
      </c>
      <c r="I15909" t="s">
        <v>299</v>
      </c>
      <c r="J15909" t="s">
        <v>258</v>
      </c>
      <c r="L15909" t="s">
        <v>376</v>
      </c>
      <c r="M15909" t="s">
        <v>377</v>
      </c>
      <c r="N15909" t="s">
        <v>482</v>
      </c>
    </row>
    <row r="15910" spans="1:14" hidden="1" x14ac:dyDescent="0.25">
      <c r="A15910" t="s">
        <v>240</v>
      </c>
      <c r="B15910" s="1">
        <v>45443</v>
      </c>
      <c r="C15910" t="s">
        <v>599</v>
      </c>
      <c r="D15910" t="s">
        <v>600</v>
      </c>
      <c r="E15910" s="4">
        <v>1764.08</v>
      </c>
      <c r="F15910" t="s">
        <v>1477</v>
      </c>
      <c r="G15910" t="s">
        <v>471</v>
      </c>
      <c r="H15910" t="s">
        <v>298</v>
      </c>
      <c r="I15910" t="s">
        <v>299</v>
      </c>
      <c r="J15910" t="s">
        <v>258</v>
      </c>
      <c r="L15910" t="s">
        <v>376</v>
      </c>
      <c r="M15910" t="s">
        <v>377</v>
      </c>
      <c r="N15910" t="s">
        <v>482</v>
      </c>
    </row>
    <row r="15911" spans="1:14" hidden="1" x14ac:dyDescent="0.25">
      <c r="A15911" t="s">
        <v>240</v>
      </c>
      <c r="B15911" s="1">
        <v>45473</v>
      </c>
      <c r="C15911" t="s">
        <v>599</v>
      </c>
      <c r="D15911" t="s">
        <v>600</v>
      </c>
      <c r="E15911" s="4">
        <v>2715.0299999999997</v>
      </c>
      <c r="F15911" t="s">
        <v>1477</v>
      </c>
      <c r="G15911" t="s">
        <v>471</v>
      </c>
      <c r="H15911" t="s">
        <v>298</v>
      </c>
      <c r="I15911" t="s">
        <v>299</v>
      </c>
      <c r="J15911" t="s">
        <v>258</v>
      </c>
      <c r="L15911" t="s">
        <v>376</v>
      </c>
      <c r="M15911" t="s">
        <v>377</v>
      </c>
      <c r="N15911" t="s">
        <v>482</v>
      </c>
    </row>
    <row r="15912" spans="1:14" hidden="1" x14ac:dyDescent="0.25">
      <c r="A15912" t="s">
        <v>240</v>
      </c>
      <c r="B15912" s="1">
        <v>45504</v>
      </c>
      <c r="C15912" t="s">
        <v>599</v>
      </c>
      <c r="D15912" t="s">
        <v>600</v>
      </c>
      <c r="E15912" s="4">
        <v>2915.0299999999997</v>
      </c>
      <c r="F15912" t="s">
        <v>1477</v>
      </c>
      <c r="G15912" t="s">
        <v>471</v>
      </c>
      <c r="H15912" t="s">
        <v>298</v>
      </c>
      <c r="I15912" t="s">
        <v>299</v>
      </c>
      <c r="J15912" t="s">
        <v>258</v>
      </c>
      <c r="L15912" t="s">
        <v>376</v>
      </c>
      <c r="M15912" t="s">
        <v>377</v>
      </c>
      <c r="N15912" t="s">
        <v>482</v>
      </c>
    </row>
    <row r="15913" spans="1:14" hidden="1" x14ac:dyDescent="0.25">
      <c r="A15913" t="s">
        <v>240</v>
      </c>
      <c r="B15913" s="1">
        <v>45535</v>
      </c>
      <c r="C15913" t="s">
        <v>599</v>
      </c>
      <c r="D15913" t="s">
        <v>600</v>
      </c>
      <c r="E15913" s="4">
        <v>3015.0299999999997</v>
      </c>
      <c r="F15913" t="s">
        <v>1477</v>
      </c>
      <c r="G15913" t="s">
        <v>471</v>
      </c>
      <c r="H15913" t="s">
        <v>298</v>
      </c>
      <c r="I15913" t="s">
        <v>299</v>
      </c>
      <c r="J15913" t="s">
        <v>258</v>
      </c>
      <c r="L15913" t="s">
        <v>376</v>
      </c>
      <c r="M15913" t="s">
        <v>377</v>
      </c>
      <c r="N15913" t="s">
        <v>482</v>
      </c>
    </row>
    <row r="15914" spans="1:14" hidden="1" x14ac:dyDescent="0.25">
      <c r="A15914" t="s">
        <v>240</v>
      </c>
      <c r="B15914" s="1">
        <v>45565</v>
      </c>
      <c r="C15914" t="s">
        <v>599</v>
      </c>
      <c r="D15914" t="s">
        <v>600</v>
      </c>
      <c r="E15914" s="4">
        <v>3415.0299999999997</v>
      </c>
      <c r="F15914" t="s">
        <v>1477</v>
      </c>
      <c r="G15914" t="s">
        <v>471</v>
      </c>
      <c r="H15914" t="s">
        <v>298</v>
      </c>
      <c r="I15914" t="s">
        <v>299</v>
      </c>
      <c r="J15914" t="s">
        <v>258</v>
      </c>
      <c r="L15914" t="s">
        <v>376</v>
      </c>
      <c r="M15914" t="s">
        <v>377</v>
      </c>
      <c r="N15914" t="s">
        <v>482</v>
      </c>
    </row>
    <row r="15915" spans="1:14" hidden="1" x14ac:dyDescent="0.25">
      <c r="A15915" t="s">
        <v>240</v>
      </c>
      <c r="B15915" s="1">
        <v>45596</v>
      </c>
      <c r="C15915" t="s">
        <v>599</v>
      </c>
      <c r="D15915" t="s">
        <v>600</v>
      </c>
      <c r="E15915" s="4">
        <v>3915.0299999999997</v>
      </c>
      <c r="F15915" t="s">
        <v>1477</v>
      </c>
      <c r="G15915" t="s">
        <v>471</v>
      </c>
      <c r="H15915" t="s">
        <v>298</v>
      </c>
      <c r="I15915" t="s">
        <v>299</v>
      </c>
      <c r="J15915" t="s">
        <v>258</v>
      </c>
      <c r="L15915" t="s">
        <v>376</v>
      </c>
      <c r="M15915" t="s">
        <v>377</v>
      </c>
      <c r="N15915" t="s">
        <v>482</v>
      </c>
    </row>
    <row r="15916" spans="1:14" hidden="1" x14ac:dyDescent="0.25">
      <c r="A15916" t="s">
        <v>240</v>
      </c>
      <c r="B15916" s="1">
        <v>45626</v>
      </c>
      <c r="C15916" t="s">
        <v>599</v>
      </c>
      <c r="D15916" t="s">
        <v>600</v>
      </c>
      <c r="E15916" s="4">
        <v>4515.03</v>
      </c>
      <c r="F15916" t="s">
        <v>1477</v>
      </c>
      <c r="G15916" t="s">
        <v>471</v>
      </c>
      <c r="H15916" t="s">
        <v>298</v>
      </c>
      <c r="I15916" t="s">
        <v>299</v>
      </c>
      <c r="J15916" t="s">
        <v>258</v>
      </c>
      <c r="L15916" t="s">
        <v>376</v>
      </c>
      <c r="M15916" t="s">
        <v>377</v>
      </c>
      <c r="N15916" t="s">
        <v>482</v>
      </c>
    </row>
    <row r="15917" spans="1:14" hidden="1" x14ac:dyDescent="0.25">
      <c r="A15917" t="s">
        <v>240</v>
      </c>
      <c r="B15917" s="1">
        <v>45657</v>
      </c>
      <c r="C15917" t="s">
        <v>599</v>
      </c>
      <c r="D15917" t="s">
        <v>600</v>
      </c>
      <c r="E15917" s="4">
        <v>5215.03</v>
      </c>
      <c r="F15917" t="s">
        <v>1477</v>
      </c>
      <c r="G15917" t="s">
        <v>471</v>
      </c>
      <c r="H15917" t="s">
        <v>298</v>
      </c>
      <c r="I15917" t="s">
        <v>299</v>
      </c>
      <c r="J15917" t="s">
        <v>258</v>
      </c>
      <c r="L15917" t="s">
        <v>376</v>
      </c>
      <c r="M15917" t="s">
        <v>377</v>
      </c>
      <c r="N15917" t="s">
        <v>482</v>
      </c>
    </row>
    <row r="15918" spans="1:14" hidden="1" x14ac:dyDescent="0.25">
      <c r="A15918" t="s">
        <v>240</v>
      </c>
      <c r="B15918" s="1">
        <v>45322</v>
      </c>
      <c r="C15918" t="s">
        <v>646</v>
      </c>
      <c r="D15918" t="s">
        <v>647</v>
      </c>
      <c r="E15918" s="4">
        <v>28968.880000000001</v>
      </c>
      <c r="F15918" t="s">
        <v>1477</v>
      </c>
      <c r="G15918" t="s">
        <v>471</v>
      </c>
      <c r="H15918" t="s">
        <v>295</v>
      </c>
      <c r="I15918" t="s">
        <v>254</v>
      </c>
      <c r="J15918" t="s">
        <v>253</v>
      </c>
      <c r="L15918" t="s">
        <v>378</v>
      </c>
      <c r="M15918" t="s">
        <v>379</v>
      </c>
      <c r="N15918" t="s">
        <v>486</v>
      </c>
    </row>
    <row r="15919" spans="1:14" hidden="1" x14ac:dyDescent="0.25">
      <c r="A15919" t="s">
        <v>240</v>
      </c>
      <c r="B15919" s="1">
        <v>45351</v>
      </c>
      <c r="C15919" t="s">
        <v>646</v>
      </c>
      <c r="D15919" t="s">
        <v>647</v>
      </c>
      <c r="E15919" s="4">
        <v>51186.2</v>
      </c>
      <c r="F15919" t="s">
        <v>1477</v>
      </c>
      <c r="G15919" t="s">
        <v>471</v>
      </c>
      <c r="H15919" t="s">
        <v>295</v>
      </c>
      <c r="I15919" t="s">
        <v>254</v>
      </c>
      <c r="J15919" t="s">
        <v>253</v>
      </c>
      <c r="L15919" t="s">
        <v>378</v>
      </c>
      <c r="M15919" t="s">
        <v>379</v>
      </c>
      <c r="N15919" t="s">
        <v>486</v>
      </c>
    </row>
    <row r="15920" spans="1:14" hidden="1" x14ac:dyDescent="0.25">
      <c r="A15920" t="s">
        <v>240</v>
      </c>
      <c r="B15920" s="1">
        <v>45382</v>
      </c>
      <c r="C15920" t="s">
        <v>646</v>
      </c>
      <c r="D15920" t="s">
        <v>647</v>
      </c>
      <c r="E15920" s="4">
        <v>114595.95999999999</v>
      </c>
      <c r="F15920" t="s">
        <v>1477</v>
      </c>
      <c r="G15920" t="s">
        <v>471</v>
      </c>
      <c r="H15920" t="s">
        <v>295</v>
      </c>
      <c r="I15920" t="s">
        <v>254</v>
      </c>
      <c r="J15920" t="s">
        <v>253</v>
      </c>
      <c r="L15920" t="s">
        <v>378</v>
      </c>
      <c r="M15920" t="s">
        <v>379</v>
      </c>
      <c r="N15920" t="s">
        <v>486</v>
      </c>
    </row>
    <row r="15921" spans="1:14" hidden="1" x14ac:dyDescent="0.25">
      <c r="A15921" t="s">
        <v>240</v>
      </c>
      <c r="B15921" s="1">
        <v>45412</v>
      </c>
      <c r="C15921" t="s">
        <v>646</v>
      </c>
      <c r="D15921" t="s">
        <v>647</v>
      </c>
      <c r="E15921" s="4">
        <v>182481.53</v>
      </c>
      <c r="F15921" t="s">
        <v>1477</v>
      </c>
      <c r="G15921" t="s">
        <v>471</v>
      </c>
      <c r="H15921" t="s">
        <v>295</v>
      </c>
      <c r="I15921" t="s">
        <v>254</v>
      </c>
      <c r="J15921" t="s">
        <v>253</v>
      </c>
      <c r="L15921" t="s">
        <v>378</v>
      </c>
      <c r="M15921" t="s">
        <v>379</v>
      </c>
      <c r="N15921" t="s">
        <v>486</v>
      </c>
    </row>
    <row r="15922" spans="1:14" hidden="1" x14ac:dyDescent="0.25">
      <c r="A15922" t="s">
        <v>240</v>
      </c>
      <c r="B15922" s="1">
        <v>45443</v>
      </c>
      <c r="C15922" t="s">
        <v>646</v>
      </c>
      <c r="D15922" t="s">
        <v>647</v>
      </c>
      <c r="E15922" s="4">
        <v>203487.91</v>
      </c>
      <c r="F15922" t="s">
        <v>1477</v>
      </c>
      <c r="G15922" t="s">
        <v>471</v>
      </c>
      <c r="H15922" t="s">
        <v>295</v>
      </c>
      <c r="I15922" t="s">
        <v>254</v>
      </c>
      <c r="J15922" t="s">
        <v>253</v>
      </c>
      <c r="L15922" t="s">
        <v>378</v>
      </c>
      <c r="M15922" t="s">
        <v>379</v>
      </c>
      <c r="N15922" t="s">
        <v>486</v>
      </c>
    </row>
    <row r="15923" spans="1:14" hidden="1" x14ac:dyDescent="0.25">
      <c r="A15923" t="s">
        <v>240</v>
      </c>
      <c r="B15923" s="1">
        <v>45473</v>
      </c>
      <c r="C15923" t="s">
        <v>646</v>
      </c>
      <c r="D15923" t="s">
        <v>647</v>
      </c>
      <c r="E15923" s="4">
        <v>210877.5</v>
      </c>
      <c r="F15923" t="s">
        <v>1477</v>
      </c>
      <c r="G15923" t="s">
        <v>471</v>
      </c>
      <c r="H15923" t="s">
        <v>295</v>
      </c>
      <c r="I15923" t="s">
        <v>254</v>
      </c>
      <c r="J15923" t="s">
        <v>253</v>
      </c>
      <c r="L15923" t="s">
        <v>378</v>
      </c>
      <c r="M15923" t="s">
        <v>379</v>
      </c>
      <c r="N15923" t="s">
        <v>486</v>
      </c>
    </row>
    <row r="15924" spans="1:14" hidden="1" x14ac:dyDescent="0.25">
      <c r="A15924" t="s">
        <v>240</v>
      </c>
      <c r="B15924" s="1">
        <v>45504</v>
      </c>
      <c r="C15924" t="s">
        <v>646</v>
      </c>
      <c r="D15924" t="s">
        <v>647</v>
      </c>
      <c r="E15924" s="4">
        <v>270877.5</v>
      </c>
      <c r="F15924" t="s">
        <v>1477</v>
      </c>
      <c r="G15924" t="s">
        <v>471</v>
      </c>
      <c r="H15924" t="s">
        <v>295</v>
      </c>
      <c r="I15924" t="s">
        <v>254</v>
      </c>
      <c r="J15924" t="s">
        <v>253</v>
      </c>
      <c r="L15924" t="s">
        <v>378</v>
      </c>
      <c r="M15924" t="s">
        <v>379</v>
      </c>
      <c r="N15924" t="s">
        <v>486</v>
      </c>
    </row>
    <row r="15925" spans="1:14" hidden="1" x14ac:dyDescent="0.25">
      <c r="A15925" t="s">
        <v>240</v>
      </c>
      <c r="B15925" s="1">
        <v>45535</v>
      </c>
      <c r="C15925" t="s">
        <v>646</v>
      </c>
      <c r="D15925" t="s">
        <v>647</v>
      </c>
      <c r="E15925" s="4">
        <v>330877.5</v>
      </c>
      <c r="F15925" t="s">
        <v>1477</v>
      </c>
      <c r="G15925" t="s">
        <v>471</v>
      </c>
      <c r="H15925" t="s">
        <v>295</v>
      </c>
      <c r="I15925" t="s">
        <v>254</v>
      </c>
      <c r="J15925" t="s">
        <v>253</v>
      </c>
      <c r="L15925" t="s">
        <v>378</v>
      </c>
      <c r="M15925" t="s">
        <v>379</v>
      </c>
      <c r="N15925" t="s">
        <v>486</v>
      </c>
    </row>
    <row r="15926" spans="1:14" hidden="1" x14ac:dyDescent="0.25">
      <c r="A15926" t="s">
        <v>240</v>
      </c>
      <c r="B15926" s="1">
        <v>45565</v>
      </c>
      <c r="C15926" t="s">
        <v>646</v>
      </c>
      <c r="D15926" t="s">
        <v>647</v>
      </c>
      <c r="E15926" s="4">
        <v>460877.5</v>
      </c>
      <c r="F15926" t="s">
        <v>1477</v>
      </c>
      <c r="G15926" t="s">
        <v>471</v>
      </c>
      <c r="H15926" t="s">
        <v>295</v>
      </c>
      <c r="I15926" t="s">
        <v>254</v>
      </c>
      <c r="J15926" t="s">
        <v>253</v>
      </c>
      <c r="L15926" t="s">
        <v>378</v>
      </c>
      <c r="M15926" t="s">
        <v>379</v>
      </c>
      <c r="N15926" t="s">
        <v>486</v>
      </c>
    </row>
    <row r="15927" spans="1:14" hidden="1" x14ac:dyDescent="0.25">
      <c r="A15927" t="s">
        <v>240</v>
      </c>
      <c r="B15927" s="1">
        <v>45596</v>
      </c>
      <c r="C15927" t="s">
        <v>646</v>
      </c>
      <c r="D15927" t="s">
        <v>647</v>
      </c>
      <c r="E15927" s="4">
        <v>520877.5</v>
      </c>
      <c r="F15927" t="s">
        <v>1477</v>
      </c>
      <c r="G15927" t="s">
        <v>471</v>
      </c>
      <c r="H15927" t="s">
        <v>295</v>
      </c>
      <c r="I15927" t="s">
        <v>254</v>
      </c>
      <c r="J15927" t="s">
        <v>253</v>
      </c>
      <c r="L15927" t="s">
        <v>378</v>
      </c>
      <c r="M15927" t="s">
        <v>379</v>
      </c>
      <c r="N15927" t="s">
        <v>486</v>
      </c>
    </row>
    <row r="15928" spans="1:14" hidden="1" x14ac:dyDescent="0.25">
      <c r="A15928" t="s">
        <v>240</v>
      </c>
      <c r="B15928" s="1">
        <v>45626</v>
      </c>
      <c r="C15928" t="s">
        <v>646</v>
      </c>
      <c r="D15928" t="s">
        <v>647</v>
      </c>
      <c r="E15928" s="4">
        <v>580877.5</v>
      </c>
      <c r="F15928" t="s">
        <v>1477</v>
      </c>
      <c r="G15928" t="s">
        <v>471</v>
      </c>
      <c r="H15928" t="s">
        <v>295</v>
      </c>
      <c r="I15928" t="s">
        <v>254</v>
      </c>
      <c r="J15928" t="s">
        <v>253</v>
      </c>
      <c r="L15928" t="s">
        <v>378</v>
      </c>
      <c r="M15928" t="s">
        <v>379</v>
      </c>
      <c r="N15928" t="s">
        <v>486</v>
      </c>
    </row>
    <row r="15929" spans="1:14" hidden="1" x14ac:dyDescent="0.25">
      <c r="A15929" t="s">
        <v>240</v>
      </c>
      <c r="B15929" s="1">
        <v>45657</v>
      </c>
      <c r="C15929" t="s">
        <v>646</v>
      </c>
      <c r="D15929" t="s">
        <v>647</v>
      </c>
      <c r="E15929" s="4">
        <v>640877.5</v>
      </c>
      <c r="F15929" t="s">
        <v>1477</v>
      </c>
      <c r="G15929" t="s">
        <v>471</v>
      </c>
      <c r="H15929" t="s">
        <v>295</v>
      </c>
      <c r="I15929" t="s">
        <v>254</v>
      </c>
      <c r="J15929" t="s">
        <v>253</v>
      </c>
      <c r="L15929" t="s">
        <v>378</v>
      </c>
      <c r="M15929" t="s">
        <v>379</v>
      </c>
      <c r="N15929" t="s">
        <v>486</v>
      </c>
    </row>
    <row r="15930" spans="1:14" hidden="1" x14ac:dyDescent="0.25">
      <c r="A15930" t="s">
        <v>240</v>
      </c>
      <c r="B15930" s="1">
        <v>45322</v>
      </c>
      <c r="C15930" t="s">
        <v>1364</v>
      </c>
      <c r="D15930" t="s">
        <v>1365</v>
      </c>
      <c r="E15930" s="4">
        <v>0</v>
      </c>
      <c r="F15930" t="s">
        <v>1477</v>
      </c>
      <c r="G15930" t="s">
        <v>471</v>
      </c>
      <c r="H15930" t="s">
        <v>311</v>
      </c>
      <c r="I15930" t="s">
        <v>312</v>
      </c>
      <c r="J15930" t="s">
        <v>264</v>
      </c>
      <c r="L15930" t="s">
        <v>376</v>
      </c>
      <c r="M15930" t="s">
        <v>377</v>
      </c>
      <c r="N15930" t="s">
        <v>480</v>
      </c>
    </row>
    <row r="15931" spans="1:14" hidden="1" x14ac:dyDescent="0.25">
      <c r="A15931" t="s">
        <v>240</v>
      </c>
      <c r="B15931" s="1">
        <v>45351</v>
      </c>
      <c r="C15931" t="s">
        <v>1364</v>
      </c>
      <c r="D15931" t="s">
        <v>1365</v>
      </c>
      <c r="E15931" s="4">
        <v>51.43</v>
      </c>
      <c r="F15931" t="s">
        <v>1477</v>
      </c>
      <c r="G15931" t="s">
        <v>471</v>
      </c>
      <c r="H15931" t="s">
        <v>311</v>
      </c>
      <c r="I15931" t="s">
        <v>312</v>
      </c>
      <c r="J15931" t="s">
        <v>264</v>
      </c>
      <c r="L15931" t="s">
        <v>376</v>
      </c>
      <c r="M15931" t="s">
        <v>377</v>
      </c>
      <c r="N15931" t="s">
        <v>480</v>
      </c>
    </row>
    <row r="15932" spans="1:14" hidden="1" x14ac:dyDescent="0.25">
      <c r="A15932" t="s">
        <v>240</v>
      </c>
      <c r="B15932" s="1">
        <v>45382</v>
      </c>
      <c r="C15932" t="s">
        <v>1364</v>
      </c>
      <c r="D15932" t="s">
        <v>1365</v>
      </c>
      <c r="E15932" s="4">
        <v>51.43</v>
      </c>
      <c r="F15932" t="s">
        <v>1477</v>
      </c>
      <c r="G15932" t="s">
        <v>471</v>
      </c>
      <c r="H15932" t="s">
        <v>311</v>
      </c>
      <c r="I15932" t="s">
        <v>312</v>
      </c>
      <c r="J15932" t="s">
        <v>264</v>
      </c>
      <c r="L15932" t="s">
        <v>376</v>
      </c>
      <c r="M15932" t="s">
        <v>377</v>
      </c>
      <c r="N15932" t="s">
        <v>480</v>
      </c>
    </row>
    <row r="15933" spans="1:14" hidden="1" x14ac:dyDescent="0.25">
      <c r="A15933" t="s">
        <v>240</v>
      </c>
      <c r="B15933" s="1">
        <v>45412</v>
      </c>
      <c r="C15933" t="s">
        <v>1364</v>
      </c>
      <c r="D15933" t="s">
        <v>1365</v>
      </c>
      <c r="E15933" s="4">
        <v>51.43</v>
      </c>
      <c r="F15933" t="s">
        <v>1477</v>
      </c>
      <c r="G15933" t="s">
        <v>471</v>
      </c>
      <c r="H15933" t="s">
        <v>311</v>
      </c>
      <c r="I15933" t="s">
        <v>312</v>
      </c>
      <c r="J15933" t="s">
        <v>264</v>
      </c>
      <c r="L15933" t="s">
        <v>376</v>
      </c>
      <c r="M15933" t="s">
        <v>377</v>
      </c>
      <c r="N15933" t="s">
        <v>480</v>
      </c>
    </row>
    <row r="15934" spans="1:14" hidden="1" x14ac:dyDescent="0.25">
      <c r="A15934" t="s">
        <v>240</v>
      </c>
      <c r="B15934" s="1">
        <v>45443</v>
      </c>
      <c r="C15934" t="s">
        <v>1364</v>
      </c>
      <c r="D15934" t="s">
        <v>1365</v>
      </c>
      <c r="E15934" s="4">
        <v>51.43</v>
      </c>
      <c r="F15934" t="s">
        <v>1477</v>
      </c>
      <c r="G15934" t="s">
        <v>471</v>
      </c>
      <c r="H15934" t="s">
        <v>311</v>
      </c>
      <c r="I15934" t="s">
        <v>312</v>
      </c>
      <c r="J15934" t="s">
        <v>264</v>
      </c>
      <c r="L15934" t="s">
        <v>376</v>
      </c>
      <c r="M15934" t="s">
        <v>377</v>
      </c>
      <c r="N15934" t="s">
        <v>480</v>
      </c>
    </row>
    <row r="15935" spans="1:14" hidden="1" x14ac:dyDescent="0.25">
      <c r="A15935" t="s">
        <v>240</v>
      </c>
      <c r="B15935" s="1">
        <v>45473</v>
      </c>
      <c r="C15935" t="s">
        <v>1364</v>
      </c>
      <c r="D15935" t="s">
        <v>1365</v>
      </c>
      <c r="E15935" s="4">
        <v>88.91</v>
      </c>
      <c r="F15935" t="s">
        <v>1477</v>
      </c>
      <c r="G15935" t="s">
        <v>471</v>
      </c>
      <c r="H15935" t="s">
        <v>311</v>
      </c>
      <c r="I15935" t="s">
        <v>312</v>
      </c>
      <c r="J15935" t="s">
        <v>264</v>
      </c>
      <c r="L15935" t="s">
        <v>376</v>
      </c>
      <c r="M15935" t="s">
        <v>377</v>
      </c>
      <c r="N15935" t="s">
        <v>480</v>
      </c>
    </row>
    <row r="15936" spans="1:14" hidden="1" x14ac:dyDescent="0.25">
      <c r="A15936" t="s">
        <v>240</v>
      </c>
      <c r="B15936" s="1">
        <v>45504</v>
      </c>
      <c r="C15936" t="s">
        <v>1364</v>
      </c>
      <c r="D15936" t="s">
        <v>1365</v>
      </c>
      <c r="E15936" s="4">
        <v>88.91</v>
      </c>
      <c r="F15936" t="s">
        <v>1477</v>
      </c>
      <c r="G15936" t="s">
        <v>471</v>
      </c>
      <c r="H15936" t="s">
        <v>311</v>
      </c>
      <c r="I15936" t="s">
        <v>312</v>
      </c>
      <c r="J15936" t="s">
        <v>264</v>
      </c>
      <c r="L15936" t="s">
        <v>376</v>
      </c>
      <c r="M15936" t="s">
        <v>377</v>
      </c>
      <c r="N15936" t="s">
        <v>480</v>
      </c>
    </row>
    <row r="15937" spans="1:14" hidden="1" x14ac:dyDescent="0.25">
      <c r="A15937" t="s">
        <v>240</v>
      </c>
      <c r="B15937" s="1">
        <v>45535</v>
      </c>
      <c r="C15937" t="s">
        <v>1364</v>
      </c>
      <c r="D15937" t="s">
        <v>1365</v>
      </c>
      <c r="E15937" s="4">
        <v>88.91</v>
      </c>
      <c r="F15937" t="s">
        <v>1477</v>
      </c>
      <c r="G15937" t="s">
        <v>471</v>
      </c>
      <c r="H15937" t="s">
        <v>311</v>
      </c>
      <c r="I15937" t="s">
        <v>312</v>
      </c>
      <c r="J15937" t="s">
        <v>264</v>
      </c>
      <c r="L15937" t="s">
        <v>376</v>
      </c>
      <c r="M15937" t="s">
        <v>377</v>
      </c>
      <c r="N15937" t="s">
        <v>480</v>
      </c>
    </row>
    <row r="15938" spans="1:14" hidden="1" x14ac:dyDescent="0.25">
      <c r="A15938" t="s">
        <v>240</v>
      </c>
      <c r="B15938" s="1">
        <v>45565</v>
      </c>
      <c r="C15938" t="s">
        <v>1364</v>
      </c>
      <c r="D15938" t="s">
        <v>1365</v>
      </c>
      <c r="E15938" s="4">
        <v>2588.91</v>
      </c>
      <c r="F15938" t="s">
        <v>1477</v>
      </c>
      <c r="G15938" t="s">
        <v>471</v>
      </c>
      <c r="H15938" t="s">
        <v>311</v>
      </c>
      <c r="I15938" t="s">
        <v>312</v>
      </c>
      <c r="J15938" t="s">
        <v>264</v>
      </c>
      <c r="L15938" t="s">
        <v>376</v>
      </c>
      <c r="M15938" t="s">
        <v>377</v>
      </c>
      <c r="N15938" t="s">
        <v>480</v>
      </c>
    </row>
    <row r="15939" spans="1:14" hidden="1" x14ac:dyDescent="0.25">
      <c r="A15939" t="s">
        <v>240</v>
      </c>
      <c r="B15939" s="1">
        <v>45596</v>
      </c>
      <c r="C15939" t="s">
        <v>1364</v>
      </c>
      <c r="D15939" t="s">
        <v>1365</v>
      </c>
      <c r="E15939" s="4">
        <v>2588.91</v>
      </c>
      <c r="F15939" t="s">
        <v>1477</v>
      </c>
      <c r="G15939" t="s">
        <v>471</v>
      </c>
      <c r="H15939" t="s">
        <v>311</v>
      </c>
      <c r="I15939" t="s">
        <v>312</v>
      </c>
      <c r="J15939" t="s">
        <v>264</v>
      </c>
      <c r="L15939" t="s">
        <v>376</v>
      </c>
      <c r="M15939" t="s">
        <v>377</v>
      </c>
      <c r="N15939" t="s">
        <v>480</v>
      </c>
    </row>
    <row r="15940" spans="1:14" hidden="1" x14ac:dyDescent="0.25">
      <c r="A15940" t="s">
        <v>240</v>
      </c>
      <c r="B15940" s="1">
        <v>45626</v>
      </c>
      <c r="C15940" t="s">
        <v>1364</v>
      </c>
      <c r="D15940" t="s">
        <v>1365</v>
      </c>
      <c r="E15940" s="4">
        <v>2588.91</v>
      </c>
      <c r="F15940" t="s">
        <v>1477</v>
      </c>
      <c r="G15940" t="s">
        <v>471</v>
      </c>
      <c r="H15940" t="s">
        <v>311</v>
      </c>
      <c r="I15940" t="s">
        <v>312</v>
      </c>
      <c r="J15940" t="s">
        <v>264</v>
      </c>
      <c r="L15940" t="s">
        <v>376</v>
      </c>
      <c r="M15940" t="s">
        <v>377</v>
      </c>
      <c r="N15940" t="s">
        <v>480</v>
      </c>
    </row>
    <row r="15941" spans="1:14" hidden="1" x14ac:dyDescent="0.25">
      <c r="A15941" t="s">
        <v>240</v>
      </c>
      <c r="B15941" s="1">
        <v>45657</v>
      </c>
      <c r="C15941" t="s">
        <v>1364</v>
      </c>
      <c r="D15941" t="s">
        <v>1365</v>
      </c>
      <c r="E15941" s="4">
        <v>2588.91</v>
      </c>
      <c r="F15941" t="s">
        <v>1477</v>
      </c>
      <c r="G15941" t="s">
        <v>471</v>
      </c>
      <c r="H15941" t="s">
        <v>311</v>
      </c>
      <c r="I15941" t="s">
        <v>312</v>
      </c>
      <c r="J15941" t="s">
        <v>264</v>
      </c>
      <c r="L15941" t="s">
        <v>376</v>
      </c>
      <c r="M15941" t="s">
        <v>377</v>
      </c>
      <c r="N15941" t="s">
        <v>480</v>
      </c>
    </row>
    <row r="15942" spans="1:14" hidden="1" x14ac:dyDescent="0.25">
      <c r="A15942" t="s">
        <v>240</v>
      </c>
      <c r="B15942" s="1">
        <v>45322</v>
      </c>
      <c r="C15942" t="s">
        <v>627</v>
      </c>
      <c r="D15942" t="s">
        <v>628</v>
      </c>
      <c r="E15942" s="4">
        <v>21329.86</v>
      </c>
      <c r="F15942" t="s">
        <v>1477</v>
      </c>
      <c r="G15942" t="s">
        <v>471</v>
      </c>
      <c r="H15942" t="s">
        <v>295</v>
      </c>
      <c r="I15942" t="s">
        <v>254</v>
      </c>
      <c r="J15942" t="s">
        <v>253</v>
      </c>
      <c r="L15942" t="s">
        <v>378</v>
      </c>
      <c r="M15942" t="s">
        <v>379</v>
      </c>
      <c r="N15942" t="s">
        <v>486</v>
      </c>
    </row>
    <row r="15943" spans="1:14" hidden="1" x14ac:dyDescent="0.25">
      <c r="A15943" t="s">
        <v>240</v>
      </c>
      <c r="B15943" s="1">
        <v>45351</v>
      </c>
      <c r="C15943" t="s">
        <v>627</v>
      </c>
      <c r="D15943" t="s">
        <v>628</v>
      </c>
      <c r="E15943" s="4">
        <v>42819.290000000008</v>
      </c>
      <c r="F15943" t="s">
        <v>1477</v>
      </c>
      <c r="G15943" t="s">
        <v>471</v>
      </c>
      <c r="H15943" t="s">
        <v>295</v>
      </c>
      <c r="I15943" t="s">
        <v>254</v>
      </c>
      <c r="J15943" t="s">
        <v>253</v>
      </c>
      <c r="L15943" t="s">
        <v>378</v>
      </c>
      <c r="M15943" t="s">
        <v>379</v>
      </c>
      <c r="N15943" t="s">
        <v>486</v>
      </c>
    </row>
    <row r="15944" spans="1:14" hidden="1" x14ac:dyDescent="0.25">
      <c r="A15944" t="s">
        <v>240</v>
      </c>
      <c r="B15944" s="1">
        <v>45382</v>
      </c>
      <c r="C15944" t="s">
        <v>627</v>
      </c>
      <c r="D15944" t="s">
        <v>628</v>
      </c>
      <c r="E15944" s="4">
        <v>55772.140000000007</v>
      </c>
      <c r="F15944" t="s">
        <v>1477</v>
      </c>
      <c r="G15944" t="s">
        <v>471</v>
      </c>
      <c r="H15944" t="s">
        <v>295</v>
      </c>
      <c r="I15944" t="s">
        <v>254</v>
      </c>
      <c r="J15944" t="s">
        <v>253</v>
      </c>
      <c r="L15944" t="s">
        <v>378</v>
      </c>
      <c r="M15944" t="s">
        <v>379</v>
      </c>
      <c r="N15944" t="s">
        <v>486</v>
      </c>
    </row>
    <row r="15945" spans="1:14" hidden="1" x14ac:dyDescent="0.25">
      <c r="A15945" t="s">
        <v>240</v>
      </c>
      <c r="B15945" s="1">
        <v>45412</v>
      </c>
      <c r="C15945" t="s">
        <v>627</v>
      </c>
      <c r="D15945" t="s">
        <v>628</v>
      </c>
      <c r="E15945" s="4">
        <v>88281.05</v>
      </c>
      <c r="F15945" t="s">
        <v>1477</v>
      </c>
      <c r="G15945" t="s">
        <v>471</v>
      </c>
      <c r="H15945" t="s">
        <v>295</v>
      </c>
      <c r="I15945" t="s">
        <v>254</v>
      </c>
      <c r="J15945" t="s">
        <v>253</v>
      </c>
      <c r="L15945" t="s">
        <v>378</v>
      </c>
      <c r="M15945" t="s">
        <v>379</v>
      </c>
      <c r="N15945" t="s">
        <v>486</v>
      </c>
    </row>
    <row r="15946" spans="1:14" hidden="1" x14ac:dyDescent="0.25">
      <c r="A15946" t="s">
        <v>240</v>
      </c>
      <c r="B15946" s="1">
        <v>45443</v>
      </c>
      <c r="C15946" t="s">
        <v>627</v>
      </c>
      <c r="D15946" t="s">
        <v>628</v>
      </c>
      <c r="E15946" s="4">
        <v>106109.56</v>
      </c>
      <c r="F15946" t="s">
        <v>1477</v>
      </c>
      <c r="G15946" t="s">
        <v>471</v>
      </c>
      <c r="H15946" t="s">
        <v>295</v>
      </c>
      <c r="I15946" t="s">
        <v>254</v>
      </c>
      <c r="J15946" t="s">
        <v>253</v>
      </c>
      <c r="L15946" t="s">
        <v>378</v>
      </c>
      <c r="M15946" t="s">
        <v>379</v>
      </c>
      <c r="N15946" t="s">
        <v>486</v>
      </c>
    </row>
    <row r="15947" spans="1:14" hidden="1" x14ac:dyDescent="0.25">
      <c r="A15947" t="s">
        <v>240</v>
      </c>
      <c r="B15947" s="1">
        <v>45473</v>
      </c>
      <c r="C15947" t="s">
        <v>627</v>
      </c>
      <c r="D15947" t="s">
        <v>628</v>
      </c>
      <c r="E15947" s="4">
        <v>117006.68</v>
      </c>
      <c r="F15947" t="s">
        <v>1477</v>
      </c>
      <c r="G15947" t="s">
        <v>471</v>
      </c>
      <c r="H15947" t="s">
        <v>295</v>
      </c>
      <c r="I15947" t="s">
        <v>254</v>
      </c>
      <c r="J15947" t="s">
        <v>253</v>
      </c>
      <c r="L15947" t="s">
        <v>378</v>
      </c>
      <c r="M15947" t="s">
        <v>379</v>
      </c>
      <c r="N15947" t="s">
        <v>486</v>
      </c>
    </row>
    <row r="15948" spans="1:14" hidden="1" x14ac:dyDescent="0.25">
      <c r="A15948" t="s">
        <v>240</v>
      </c>
      <c r="B15948" s="1">
        <v>45504</v>
      </c>
      <c r="C15948" t="s">
        <v>627</v>
      </c>
      <c r="D15948" t="s">
        <v>628</v>
      </c>
      <c r="E15948" s="4">
        <v>117006.68</v>
      </c>
      <c r="F15948" t="s">
        <v>1477</v>
      </c>
      <c r="G15948" t="s">
        <v>471</v>
      </c>
      <c r="H15948" t="s">
        <v>295</v>
      </c>
      <c r="I15948" t="s">
        <v>254</v>
      </c>
      <c r="J15948" t="s">
        <v>253</v>
      </c>
      <c r="L15948" t="s">
        <v>378</v>
      </c>
      <c r="M15948" t="s">
        <v>379</v>
      </c>
      <c r="N15948" t="s">
        <v>486</v>
      </c>
    </row>
    <row r="15949" spans="1:14" hidden="1" x14ac:dyDescent="0.25">
      <c r="A15949" t="s">
        <v>240</v>
      </c>
      <c r="B15949" s="1">
        <v>45535</v>
      </c>
      <c r="C15949" t="s">
        <v>627</v>
      </c>
      <c r="D15949" t="s">
        <v>628</v>
      </c>
      <c r="E15949" s="4">
        <v>117006.68</v>
      </c>
      <c r="F15949" t="s">
        <v>1477</v>
      </c>
      <c r="G15949" t="s">
        <v>471</v>
      </c>
      <c r="H15949" t="s">
        <v>295</v>
      </c>
      <c r="I15949" t="s">
        <v>254</v>
      </c>
      <c r="J15949" t="s">
        <v>253</v>
      </c>
      <c r="L15949" t="s">
        <v>378</v>
      </c>
      <c r="M15949" t="s">
        <v>379</v>
      </c>
      <c r="N15949" t="s">
        <v>486</v>
      </c>
    </row>
    <row r="15950" spans="1:14" hidden="1" x14ac:dyDescent="0.25">
      <c r="A15950" t="s">
        <v>240</v>
      </c>
      <c r="B15950" s="1">
        <v>45565</v>
      </c>
      <c r="C15950" t="s">
        <v>627</v>
      </c>
      <c r="D15950" t="s">
        <v>628</v>
      </c>
      <c r="E15950" s="4">
        <v>117006.68</v>
      </c>
      <c r="F15950" t="s">
        <v>1477</v>
      </c>
      <c r="G15950" t="s">
        <v>471</v>
      </c>
      <c r="H15950" t="s">
        <v>295</v>
      </c>
      <c r="I15950" t="s">
        <v>254</v>
      </c>
      <c r="J15950" t="s">
        <v>253</v>
      </c>
      <c r="L15950" t="s">
        <v>378</v>
      </c>
      <c r="M15950" t="s">
        <v>379</v>
      </c>
      <c r="N15950" t="s">
        <v>486</v>
      </c>
    </row>
    <row r="15951" spans="1:14" hidden="1" x14ac:dyDescent="0.25">
      <c r="A15951" t="s">
        <v>240</v>
      </c>
      <c r="B15951" s="1">
        <v>45596</v>
      </c>
      <c r="C15951" t="s">
        <v>627</v>
      </c>
      <c r="D15951" t="s">
        <v>628</v>
      </c>
      <c r="E15951" s="4">
        <v>117006.68</v>
      </c>
      <c r="F15951" t="s">
        <v>1477</v>
      </c>
      <c r="G15951" t="s">
        <v>471</v>
      </c>
      <c r="H15951" t="s">
        <v>295</v>
      </c>
      <c r="I15951" t="s">
        <v>254</v>
      </c>
      <c r="J15951" t="s">
        <v>253</v>
      </c>
      <c r="L15951" t="s">
        <v>378</v>
      </c>
      <c r="M15951" t="s">
        <v>379</v>
      </c>
      <c r="N15951" t="s">
        <v>486</v>
      </c>
    </row>
    <row r="15952" spans="1:14" hidden="1" x14ac:dyDescent="0.25">
      <c r="A15952" t="s">
        <v>240</v>
      </c>
      <c r="B15952" s="1">
        <v>45626</v>
      </c>
      <c r="C15952" t="s">
        <v>627</v>
      </c>
      <c r="D15952" t="s">
        <v>628</v>
      </c>
      <c r="E15952" s="4">
        <v>117006.68</v>
      </c>
      <c r="F15952" t="s">
        <v>1477</v>
      </c>
      <c r="G15952" t="s">
        <v>471</v>
      </c>
      <c r="H15952" t="s">
        <v>295</v>
      </c>
      <c r="I15952" t="s">
        <v>254</v>
      </c>
      <c r="J15952" t="s">
        <v>253</v>
      </c>
      <c r="L15952" t="s">
        <v>378</v>
      </c>
      <c r="M15952" t="s">
        <v>379</v>
      </c>
      <c r="N15952" t="s">
        <v>486</v>
      </c>
    </row>
    <row r="15953" spans="1:14" hidden="1" x14ac:dyDescent="0.25">
      <c r="A15953" t="s">
        <v>240</v>
      </c>
      <c r="B15953" s="1">
        <v>45657</v>
      </c>
      <c r="C15953" t="s">
        <v>627</v>
      </c>
      <c r="D15953" t="s">
        <v>628</v>
      </c>
      <c r="E15953" s="4">
        <v>117006.68</v>
      </c>
      <c r="F15953" t="s">
        <v>1477</v>
      </c>
      <c r="G15953" t="s">
        <v>471</v>
      </c>
      <c r="H15953" t="s">
        <v>295</v>
      </c>
      <c r="I15953" t="s">
        <v>254</v>
      </c>
      <c r="J15953" t="s">
        <v>253</v>
      </c>
      <c r="L15953" t="s">
        <v>378</v>
      </c>
      <c r="M15953" t="s">
        <v>379</v>
      </c>
      <c r="N15953" t="s">
        <v>486</v>
      </c>
    </row>
    <row r="15954" spans="1:14" hidden="1" x14ac:dyDescent="0.25">
      <c r="A15954" t="s">
        <v>240</v>
      </c>
      <c r="B15954" s="1">
        <v>45322</v>
      </c>
      <c r="C15954" t="s">
        <v>631</v>
      </c>
      <c r="D15954" t="s">
        <v>632</v>
      </c>
      <c r="E15954" s="4">
        <v>0</v>
      </c>
      <c r="F15954" t="s">
        <v>1477</v>
      </c>
      <c r="G15954" t="s">
        <v>471</v>
      </c>
      <c r="H15954" t="s">
        <v>301</v>
      </c>
      <c r="I15954" t="s">
        <v>302</v>
      </c>
      <c r="J15954" t="s">
        <v>258</v>
      </c>
      <c r="L15954" t="s">
        <v>378</v>
      </c>
      <c r="M15954" t="s">
        <v>379</v>
      </c>
      <c r="N15954" t="s">
        <v>486</v>
      </c>
    </row>
    <row r="15955" spans="1:14" hidden="1" x14ac:dyDescent="0.25">
      <c r="A15955" t="s">
        <v>240</v>
      </c>
      <c r="B15955" s="1">
        <v>45351</v>
      </c>
      <c r="C15955" t="s">
        <v>631</v>
      </c>
      <c r="D15955" t="s">
        <v>632</v>
      </c>
      <c r="E15955" s="4">
        <v>0</v>
      </c>
      <c r="F15955" t="s">
        <v>1477</v>
      </c>
      <c r="G15955" t="s">
        <v>471</v>
      </c>
      <c r="H15955" t="s">
        <v>301</v>
      </c>
      <c r="I15955" t="s">
        <v>302</v>
      </c>
      <c r="J15955" t="s">
        <v>258</v>
      </c>
      <c r="L15955" t="s">
        <v>378</v>
      </c>
      <c r="M15955" t="s">
        <v>379</v>
      </c>
      <c r="N15955" t="s">
        <v>486</v>
      </c>
    </row>
    <row r="15956" spans="1:14" hidden="1" x14ac:dyDescent="0.25">
      <c r="A15956" t="s">
        <v>240</v>
      </c>
      <c r="B15956" s="1">
        <v>45382</v>
      </c>
      <c r="C15956" t="s">
        <v>631</v>
      </c>
      <c r="D15956" t="s">
        <v>632</v>
      </c>
      <c r="E15956" s="4">
        <v>0</v>
      </c>
      <c r="F15956" t="s">
        <v>1477</v>
      </c>
      <c r="G15956" t="s">
        <v>471</v>
      </c>
      <c r="H15956" t="s">
        <v>301</v>
      </c>
      <c r="I15956" t="s">
        <v>302</v>
      </c>
      <c r="J15956" t="s">
        <v>258</v>
      </c>
      <c r="L15956" t="s">
        <v>378</v>
      </c>
      <c r="M15956" t="s">
        <v>379</v>
      </c>
      <c r="N15956" t="s">
        <v>486</v>
      </c>
    </row>
    <row r="15957" spans="1:14" hidden="1" x14ac:dyDescent="0.25">
      <c r="A15957" t="s">
        <v>240</v>
      </c>
      <c r="B15957" s="1">
        <v>45412</v>
      </c>
      <c r="C15957" t="s">
        <v>631</v>
      </c>
      <c r="D15957" t="s">
        <v>632</v>
      </c>
      <c r="E15957" s="4">
        <v>0</v>
      </c>
      <c r="F15957" t="s">
        <v>1477</v>
      </c>
      <c r="G15957" t="s">
        <v>471</v>
      </c>
      <c r="H15957" t="s">
        <v>301</v>
      </c>
      <c r="I15957" t="s">
        <v>302</v>
      </c>
      <c r="J15957" t="s">
        <v>258</v>
      </c>
      <c r="L15957" t="s">
        <v>378</v>
      </c>
      <c r="M15957" t="s">
        <v>379</v>
      </c>
      <c r="N15957" t="s">
        <v>486</v>
      </c>
    </row>
    <row r="15958" spans="1:14" hidden="1" x14ac:dyDescent="0.25">
      <c r="A15958" t="s">
        <v>240</v>
      </c>
      <c r="B15958" s="1">
        <v>45443</v>
      </c>
      <c r="C15958" t="s">
        <v>631</v>
      </c>
      <c r="D15958" t="s">
        <v>632</v>
      </c>
      <c r="E15958" s="4">
        <v>90</v>
      </c>
      <c r="F15958" t="s">
        <v>1477</v>
      </c>
      <c r="G15958" t="s">
        <v>471</v>
      </c>
      <c r="H15958" t="s">
        <v>301</v>
      </c>
      <c r="I15958" t="s">
        <v>302</v>
      </c>
      <c r="J15958" t="s">
        <v>258</v>
      </c>
      <c r="L15958" t="s">
        <v>378</v>
      </c>
      <c r="M15958" t="s">
        <v>379</v>
      </c>
      <c r="N15958" t="s">
        <v>486</v>
      </c>
    </row>
    <row r="15959" spans="1:14" hidden="1" x14ac:dyDescent="0.25">
      <c r="A15959" t="s">
        <v>240</v>
      </c>
      <c r="B15959" s="1">
        <v>45473</v>
      </c>
      <c r="C15959" t="s">
        <v>631</v>
      </c>
      <c r="D15959" t="s">
        <v>632</v>
      </c>
      <c r="E15959" s="4">
        <v>90</v>
      </c>
      <c r="F15959" t="s">
        <v>1477</v>
      </c>
      <c r="G15959" t="s">
        <v>471</v>
      </c>
      <c r="H15959" t="s">
        <v>301</v>
      </c>
      <c r="I15959" t="s">
        <v>302</v>
      </c>
      <c r="J15959" t="s">
        <v>258</v>
      </c>
      <c r="L15959" t="s">
        <v>378</v>
      </c>
      <c r="M15959" t="s">
        <v>379</v>
      </c>
      <c r="N15959" t="s">
        <v>486</v>
      </c>
    </row>
    <row r="15960" spans="1:14" hidden="1" x14ac:dyDescent="0.25">
      <c r="A15960" t="s">
        <v>240</v>
      </c>
      <c r="B15960" s="1">
        <v>45504</v>
      </c>
      <c r="C15960" t="s">
        <v>631</v>
      </c>
      <c r="D15960" t="s">
        <v>632</v>
      </c>
      <c r="E15960" s="4">
        <v>90</v>
      </c>
      <c r="F15960" t="s">
        <v>1477</v>
      </c>
      <c r="G15960" t="s">
        <v>471</v>
      </c>
      <c r="H15960" t="s">
        <v>301</v>
      </c>
      <c r="I15960" t="s">
        <v>302</v>
      </c>
      <c r="J15960" t="s">
        <v>258</v>
      </c>
      <c r="L15960" t="s">
        <v>378</v>
      </c>
      <c r="M15960" t="s">
        <v>379</v>
      </c>
      <c r="N15960" t="s">
        <v>486</v>
      </c>
    </row>
    <row r="15961" spans="1:14" hidden="1" x14ac:dyDescent="0.25">
      <c r="A15961" t="s">
        <v>240</v>
      </c>
      <c r="B15961" s="1">
        <v>45535</v>
      </c>
      <c r="C15961" t="s">
        <v>631</v>
      </c>
      <c r="D15961" t="s">
        <v>632</v>
      </c>
      <c r="E15961" s="4">
        <v>90</v>
      </c>
      <c r="F15961" t="s">
        <v>1477</v>
      </c>
      <c r="G15961" t="s">
        <v>471</v>
      </c>
      <c r="H15961" t="s">
        <v>301</v>
      </c>
      <c r="I15961" t="s">
        <v>302</v>
      </c>
      <c r="J15961" t="s">
        <v>258</v>
      </c>
      <c r="L15961" t="s">
        <v>378</v>
      </c>
      <c r="M15961" t="s">
        <v>379</v>
      </c>
      <c r="N15961" t="s">
        <v>486</v>
      </c>
    </row>
    <row r="15962" spans="1:14" hidden="1" x14ac:dyDescent="0.25">
      <c r="A15962" t="s">
        <v>240</v>
      </c>
      <c r="B15962" s="1">
        <v>45565</v>
      </c>
      <c r="C15962" t="s">
        <v>631</v>
      </c>
      <c r="D15962" t="s">
        <v>632</v>
      </c>
      <c r="E15962" s="4">
        <v>90</v>
      </c>
      <c r="F15962" t="s">
        <v>1477</v>
      </c>
      <c r="G15962" t="s">
        <v>471</v>
      </c>
      <c r="H15962" t="s">
        <v>301</v>
      </c>
      <c r="I15962" t="s">
        <v>302</v>
      </c>
      <c r="J15962" t="s">
        <v>258</v>
      </c>
      <c r="L15962" t="s">
        <v>378</v>
      </c>
      <c r="M15962" t="s">
        <v>379</v>
      </c>
      <c r="N15962" t="s">
        <v>486</v>
      </c>
    </row>
    <row r="15963" spans="1:14" hidden="1" x14ac:dyDescent="0.25">
      <c r="A15963" t="s">
        <v>240</v>
      </c>
      <c r="B15963" s="1">
        <v>45596</v>
      </c>
      <c r="C15963" t="s">
        <v>631</v>
      </c>
      <c r="D15963" t="s">
        <v>632</v>
      </c>
      <c r="E15963" s="4">
        <v>90</v>
      </c>
      <c r="F15963" t="s">
        <v>1477</v>
      </c>
      <c r="G15963" t="s">
        <v>471</v>
      </c>
      <c r="H15963" t="s">
        <v>301</v>
      </c>
      <c r="I15963" t="s">
        <v>302</v>
      </c>
      <c r="J15963" t="s">
        <v>258</v>
      </c>
      <c r="L15963" t="s">
        <v>378</v>
      </c>
      <c r="M15963" t="s">
        <v>379</v>
      </c>
      <c r="N15963" t="s">
        <v>486</v>
      </c>
    </row>
    <row r="15964" spans="1:14" hidden="1" x14ac:dyDescent="0.25">
      <c r="A15964" t="s">
        <v>240</v>
      </c>
      <c r="B15964" s="1">
        <v>45626</v>
      </c>
      <c r="C15964" t="s">
        <v>631</v>
      </c>
      <c r="D15964" t="s">
        <v>632</v>
      </c>
      <c r="E15964" s="4">
        <v>90</v>
      </c>
      <c r="F15964" t="s">
        <v>1477</v>
      </c>
      <c r="G15964" t="s">
        <v>471</v>
      </c>
      <c r="H15964" t="s">
        <v>301</v>
      </c>
      <c r="I15964" t="s">
        <v>302</v>
      </c>
      <c r="J15964" t="s">
        <v>258</v>
      </c>
      <c r="L15964" t="s">
        <v>378</v>
      </c>
      <c r="M15964" t="s">
        <v>379</v>
      </c>
      <c r="N15964" t="s">
        <v>486</v>
      </c>
    </row>
    <row r="15965" spans="1:14" hidden="1" x14ac:dyDescent="0.25">
      <c r="A15965" t="s">
        <v>240</v>
      </c>
      <c r="B15965" s="1">
        <v>45657</v>
      </c>
      <c r="C15965" t="s">
        <v>631</v>
      </c>
      <c r="D15965" t="s">
        <v>632</v>
      </c>
      <c r="E15965" s="4">
        <v>90</v>
      </c>
      <c r="F15965" t="s">
        <v>1477</v>
      </c>
      <c r="G15965" t="s">
        <v>471</v>
      </c>
      <c r="H15965" t="s">
        <v>301</v>
      </c>
      <c r="I15965" t="s">
        <v>302</v>
      </c>
      <c r="J15965" t="s">
        <v>258</v>
      </c>
      <c r="L15965" t="s">
        <v>378</v>
      </c>
      <c r="M15965" t="s">
        <v>379</v>
      </c>
      <c r="N15965" t="s">
        <v>486</v>
      </c>
    </row>
    <row r="15966" spans="1:14" hidden="1" x14ac:dyDescent="0.25">
      <c r="A15966" t="s">
        <v>240</v>
      </c>
      <c r="B15966" s="1">
        <v>45322</v>
      </c>
      <c r="C15966" t="s">
        <v>633</v>
      </c>
      <c r="D15966" t="s">
        <v>634</v>
      </c>
      <c r="E15966" s="4">
        <v>2470.8000000000002</v>
      </c>
      <c r="F15966" t="s">
        <v>1477</v>
      </c>
      <c r="G15966" t="s">
        <v>471</v>
      </c>
      <c r="H15966" t="s">
        <v>295</v>
      </c>
      <c r="I15966" t="s">
        <v>254</v>
      </c>
      <c r="J15966" t="s">
        <v>253</v>
      </c>
      <c r="L15966" t="s">
        <v>378</v>
      </c>
      <c r="M15966" t="s">
        <v>379</v>
      </c>
      <c r="N15966" t="s">
        <v>486</v>
      </c>
    </row>
    <row r="15967" spans="1:14" hidden="1" x14ac:dyDescent="0.25">
      <c r="A15967" t="s">
        <v>240</v>
      </c>
      <c r="B15967" s="1">
        <v>45351</v>
      </c>
      <c r="C15967" t="s">
        <v>633</v>
      </c>
      <c r="D15967" t="s">
        <v>634</v>
      </c>
      <c r="E15967" s="4">
        <v>4113.2000000000007</v>
      </c>
      <c r="F15967" t="s">
        <v>1477</v>
      </c>
      <c r="G15967" t="s">
        <v>471</v>
      </c>
      <c r="H15967" t="s">
        <v>295</v>
      </c>
      <c r="I15967" t="s">
        <v>254</v>
      </c>
      <c r="J15967" t="s">
        <v>253</v>
      </c>
      <c r="L15967" t="s">
        <v>378</v>
      </c>
      <c r="M15967" t="s">
        <v>379</v>
      </c>
      <c r="N15967" t="s">
        <v>486</v>
      </c>
    </row>
    <row r="15968" spans="1:14" hidden="1" x14ac:dyDescent="0.25">
      <c r="A15968" t="s">
        <v>240</v>
      </c>
      <c r="B15968" s="1">
        <v>45382</v>
      </c>
      <c r="C15968" t="s">
        <v>633</v>
      </c>
      <c r="D15968" t="s">
        <v>634</v>
      </c>
      <c r="E15968" s="4">
        <v>15868.58</v>
      </c>
      <c r="F15968" t="s">
        <v>1477</v>
      </c>
      <c r="G15968" t="s">
        <v>471</v>
      </c>
      <c r="H15968" t="s">
        <v>295</v>
      </c>
      <c r="I15968" t="s">
        <v>254</v>
      </c>
      <c r="J15968" t="s">
        <v>253</v>
      </c>
      <c r="L15968" t="s">
        <v>378</v>
      </c>
      <c r="M15968" t="s">
        <v>379</v>
      </c>
      <c r="N15968" t="s">
        <v>486</v>
      </c>
    </row>
    <row r="15969" spans="1:14" hidden="1" x14ac:dyDescent="0.25">
      <c r="A15969" t="s">
        <v>240</v>
      </c>
      <c r="B15969" s="1">
        <v>45412</v>
      </c>
      <c r="C15969" t="s">
        <v>633</v>
      </c>
      <c r="D15969" t="s">
        <v>634</v>
      </c>
      <c r="E15969" s="4">
        <v>21691.88</v>
      </c>
      <c r="F15969" t="s">
        <v>1477</v>
      </c>
      <c r="G15969" t="s">
        <v>471</v>
      </c>
      <c r="H15969" t="s">
        <v>295</v>
      </c>
      <c r="I15969" t="s">
        <v>254</v>
      </c>
      <c r="J15969" t="s">
        <v>253</v>
      </c>
      <c r="L15969" t="s">
        <v>378</v>
      </c>
      <c r="M15969" t="s">
        <v>379</v>
      </c>
      <c r="N15969" t="s">
        <v>486</v>
      </c>
    </row>
    <row r="15970" spans="1:14" hidden="1" x14ac:dyDescent="0.25">
      <c r="A15970" t="s">
        <v>240</v>
      </c>
      <c r="B15970" s="1">
        <v>45443</v>
      </c>
      <c r="C15970" t="s">
        <v>633</v>
      </c>
      <c r="D15970" t="s">
        <v>634</v>
      </c>
      <c r="E15970" s="4">
        <v>26579.27</v>
      </c>
      <c r="F15970" t="s">
        <v>1477</v>
      </c>
      <c r="G15970" t="s">
        <v>471</v>
      </c>
      <c r="H15970" t="s">
        <v>295</v>
      </c>
      <c r="I15970" t="s">
        <v>254</v>
      </c>
      <c r="J15970" t="s">
        <v>253</v>
      </c>
      <c r="L15970" t="s">
        <v>378</v>
      </c>
      <c r="M15970" t="s">
        <v>379</v>
      </c>
      <c r="N15970" t="s">
        <v>486</v>
      </c>
    </row>
    <row r="15971" spans="1:14" hidden="1" x14ac:dyDescent="0.25">
      <c r="A15971" t="s">
        <v>240</v>
      </c>
      <c r="B15971" s="1">
        <v>45473</v>
      </c>
      <c r="C15971" t="s">
        <v>633</v>
      </c>
      <c r="D15971" t="s">
        <v>634</v>
      </c>
      <c r="E15971" s="4">
        <v>26579.27</v>
      </c>
      <c r="F15971" t="s">
        <v>1477</v>
      </c>
      <c r="G15971" t="s">
        <v>471</v>
      </c>
      <c r="H15971" t="s">
        <v>295</v>
      </c>
      <c r="I15971" t="s">
        <v>254</v>
      </c>
      <c r="J15971" t="s">
        <v>253</v>
      </c>
      <c r="L15971" t="s">
        <v>378</v>
      </c>
      <c r="M15971" t="s">
        <v>379</v>
      </c>
      <c r="N15971" t="s">
        <v>486</v>
      </c>
    </row>
    <row r="15972" spans="1:14" hidden="1" x14ac:dyDescent="0.25">
      <c r="A15972" t="s">
        <v>240</v>
      </c>
      <c r="B15972" s="1">
        <v>45504</v>
      </c>
      <c r="C15972" t="s">
        <v>633</v>
      </c>
      <c r="D15972" t="s">
        <v>634</v>
      </c>
      <c r="E15972" s="4">
        <v>26579.27</v>
      </c>
      <c r="F15972" t="s">
        <v>1477</v>
      </c>
      <c r="G15972" t="s">
        <v>471</v>
      </c>
      <c r="H15972" t="s">
        <v>295</v>
      </c>
      <c r="I15972" t="s">
        <v>254</v>
      </c>
      <c r="J15972" t="s">
        <v>253</v>
      </c>
      <c r="L15972" t="s">
        <v>378</v>
      </c>
      <c r="M15972" t="s">
        <v>379</v>
      </c>
      <c r="N15972" t="s">
        <v>486</v>
      </c>
    </row>
    <row r="15973" spans="1:14" hidden="1" x14ac:dyDescent="0.25">
      <c r="A15973" t="s">
        <v>240</v>
      </c>
      <c r="B15973" s="1">
        <v>45535</v>
      </c>
      <c r="C15973" t="s">
        <v>633</v>
      </c>
      <c r="D15973" t="s">
        <v>634</v>
      </c>
      <c r="E15973" s="4">
        <v>26579.27</v>
      </c>
      <c r="F15973" t="s">
        <v>1477</v>
      </c>
      <c r="G15973" t="s">
        <v>471</v>
      </c>
      <c r="H15973" t="s">
        <v>295</v>
      </c>
      <c r="I15973" t="s">
        <v>254</v>
      </c>
      <c r="J15973" t="s">
        <v>253</v>
      </c>
      <c r="L15973" t="s">
        <v>378</v>
      </c>
      <c r="M15973" t="s">
        <v>379</v>
      </c>
      <c r="N15973" t="s">
        <v>486</v>
      </c>
    </row>
    <row r="15974" spans="1:14" hidden="1" x14ac:dyDescent="0.25">
      <c r="A15974" t="s">
        <v>240</v>
      </c>
      <c r="B15974" s="1">
        <v>45565</v>
      </c>
      <c r="C15974" t="s">
        <v>633</v>
      </c>
      <c r="D15974" t="s">
        <v>634</v>
      </c>
      <c r="E15974" s="4">
        <v>26579.27</v>
      </c>
      <c r="F15974" t="s">
        <v>1477</v>
      </c>
      <c r="G15974" t="s">
        <v>471</v>
      </c>
      <c r="H15974" t="s">
        <v>295</v>
      </c>
      <c r="I15974" t="s">
        <v>254</v>
      </c>
      <c r="J15974" t="s">
        <v>253</v>
      </c>
      <c r="L15974" t="s">
        <v>378</v>
      </c>
      <c r="M15974" t="s">
        <v>379</v>
      </c>
      <c r="N15974" t="s">
        <v>486</v>
      </c>
    </row>
    <row r="15975" spans="1:14" hidden="1" x14ac:dyDescent="0.25">
      <c r="A15975" t="s">
        <v>240</v>
      </c>
      <c r="B15975" s="1">
        <v>45596</v>
      </c>
      <c r="C15975" t="s">
        <v>633</v>
      </c>
      <c r="D15975" t="s">
        <v>634</v>
      </c>
      <c r="E15975" s="4">
        <v>26579.27</v>
      </c>
      <c r="F15975" t="s">
        <v>1477</v>
      </c>
      <c r="G15975" t="s">
        <v>471</v>
      </c>
      <c r="H15975" t="s">
        <v>295</v>
      </c>
      <c r="I15975" t="s">
        <v>254</v>
      </c>
      <c r="J15975" t="s">
        <v>253</v>
      </c>
      <c r="L15975" t="s">
        <v>378</v>
      </c>
      <c r="M15975" t="s">
        <v>379</v>
      </c>
      <c r="N15975" t="s">
        <v>486</v>
      </c>
    </row>
    <row r="15976" spans="1:14" hidden="1" x14ac:dyDescent="0.25">
      <c r="A15976" t="s">
        <v>240</v>
      </c>
      <c r="B15976" s="1">
        <v>45626</v>
      </c>
      <c r="C15976" t="s">
        <v>633</v>
      </c>
      <c r="D15976" t="s">
        <v>634</v>
      </c>
      <c r="E15976" s="4">
        <v>26579.27</v>
      </c>
      <c r="F15976" t="s">
        <v>1477</v>
      </c>
      <c r="G15976" t="s">
        <v>471</v>
      </c>
      <c r="H15976" t="s">
        <v>295</v>
      </c>
      <c r="I15976" t="s">
        <v>254</v>
      </c>
      <c r="J15976" t="s">
        <v>253</v>
      </c>
      <c r="L15976" t="s">
        <v>378</v>
      </c>
      <c r="M15976" t="s">
        <v>379</v>
      </c>
      <c r="N15976" t="s">
        <v>486</v>
      </c>
    </row>
    <row r="15977" spans="1:14" hidden="1" x14ac:dyDescent="0.25">
      <c r="A15977" t="s">
        <v>240</v>
      </c>
      <c r="B15977" s="1">
        <v>45657</v>
      </c>
      <c r="C15977" t="s">
        <v>633</v>
      </c>
      <c r="D15977" t="s">
        <v>634</v>
      </c>
      <c r="E15977" s="4">
        <v>26579.27</v>
      </c>
      <c r="F15977" t="s">
        <v>1477</v>
      </c>
      <c r="G15977" t="s">
        <v>471</v>
      </c>
      <c r="H15977" t="s">
        <v>295</v>
      </c>
      <c r="I15977" t="s">
        <v>254</v>
      </c>
      <c r="J15977" t="s">
        <v>253</v>
      </c>
      <c r="L15977" t="s">
        <v>378</v>
      </c>
      <c r="M15977" t="s">
        <v>379</v>
      </c>
      <c r="N15977" t="s">
        <v>486</v>
      </c>
    </row>
    <row r="15978" spans="1:14" hidden="1" x14ac:dyDescent="0.25">
      <c r="A15978" t="s">
        <v>240</v>
      </c>
      <c r="B15978" s="1">
        <v>45322</v>
      </c>
      <c r="C15978" t="s">
        <v>640</v>
      </c>
      <c r="D15978" t="s">
        <v>641</v>
      </c>
      <c r="E15978" s="4">
        <v>0</v>
      </c>
      <c r="F15978" t="s">
        <v>1477</v>
      </c>
      <c r="G15978" t="s">
        <v>471</v>
      </c>
      <c r="H15978" t="s">
        <v>301</v>
      </c>
      <c r="I15978" t="s">
        <v>302</v>
      </c>
      <c r="J15978" t="s">
        <v>258</v>
      </c>
      <c r="L15978" t="s">
        <v>378</v>
      </c>
      <c r="M15978" t="s">
        <v>379</v>
      </c>
      <c r="N15978" t="s">
        <v>485</v>
      </c>
    </row>
    <row r="15979" spans="1:14" hidden="1" x14ac:dyDescent="0.25">
      <c r="A15979" t="s">
        <v>240</v>
      </c>
      <c r="B15979" s="1">
        <v>45351</v>
      </c>
      <c r="C15979" t="s">
        <v>640</v>
      </c>
      <c r="D15979" t="s">
        <v>641</v>
      </c>
      <c r="E15979" s="4">
        <v>0</v>
      </c>
      <c r="F15979" t="s">
        <v>1477</v>
      </c>
      <c r="G15979" t="s">
        <v>471</v>
      </c>
      <c r="H15979" t="s">
        <v>301</v>
      </c>
      <c r="I15979" t="s">
        <v>302</v>
      </c>
      <c r="J15979" t="s">
        <v>258</v>
      </c>
      <c r="L15979" t="s">
        <v>378</v>
      </c>
      <c r="M15979" t="s">
        <v>379</v>
      </c>
      <c r="N15979" t="s">
        <v>485</v>
      </c>
    </row>
    <row r="15980" spans="1:14" hidden="1" x14ac:dyDescent="0.25">
      <c r="A15980" t="s">
        <v>240</v>
      </c>
      <c r="B15980" s="1">
        <v>45382</v>
      </c>
      <c r="C15980" t="s">
        <v>640</v>
      </c>
      <c r="D15980" t="s">
        <v>641</v>
      </c>
      <c r="E15980" s="4">
        <v>0</v>
      </c>
      <c r="F15980" t="s">
        <v>1477</v>
      </c>
      <c r="G15980" t="s">
        <v>471</v>
      </c>
      <c r="H15980" t="s">
        <v>301</v>
      </c>
      <c r="I15980" t="s">
        <v>302</v>
      </c>
      <c r="J15980" t="s">
        <v>258</v>
      </c>
      <c r="L15980" t="s">
        <v>378</v>
      </c>
      <c r="M15980" t="s">
        <v>379</v>
      </c>
      <c r="N15980" t="s">
        <v>485</v>
      </c>
    </row>
    <row r="15981" spans="1:14" hidden="1" x14ac:dyDescent="0.25">
      <c r="A15981" t="s">
        <v>240</v>
      </c>
      <c r="B15981" s="1">
        <v>45412</v>
      </c>
      <c r="C15981" t="s">
        <v>640</v>
      </c>
      <c r="D15981" t="s">
        <v>641</v>
      </c>
      <c r="E15981" s="4">
        <v>32.29</v>
      </c>
      <c r="F15981" t="s">
        <v>1477</v>
      </c>
      <c r="G15981" t="s">
        <v>471</v>
      </c>
      <c r="H15981" t="s">
        <v>301</v>
      </c>
      <c r="I15981" t="s">
        <v>302</v>
      </c>
      <c r="J15981" t="s">
        <v>258</v>
      </c>
      <c r="L15981" t="s">
        <v>378</v>
      </c>
      <c r="M15981" t="s">
        <v>379</v>
      </c>
      <c r="N15981" t="s">
        <v>485</v>
      </c>
    </row>
    <row r="15982" spans="1:14" hidden="1" x14ac:dyDescent="0.25">
      <c r="A15982" t="s">
        <v>240</v>
      </c>
      <c r="B15982" s="1">
        <v>45443</v>
      </c>
      <c r="C15982" t="s">
        <v>640</v>
      </c>
      <c r="D15982" t="s">
        <v>641</v>
      </c>
      <c r="E15982" s="4">
        <v>32.29</v>
      </c>
      <c r="F15982" t="s">
        <v>1477</v>
      </c>
      <c r="G15982" t="s">
        <v>471</v>
      </c>
      <c r="H15982" t="s">
        <v>301</v>
      </c>
      <c r="I15982" t="s">
        <v>302</v>
      </c>
      <c r="J15982" t="s">
        <v>258</v>
      </c>
      <c r="L15982" t="s">
        <v>378</v>
      </c>
      <c r="M15982" t="s">
        <v>379</v>
      </c>
      <c r="N15982" t="s">
        <v>485</v>
      </c>
    </row>
    <row r="15983" spans="1:14" hidden="1" x14ac:dyDescent="0.25">
      <c r="A15983" t="s">
        <v>240</v>
      </c>
      <c r="B15983" s="1">
        <v>45473</v>
      </c>
      <c r="C15983" t="s">
        <v>640</v>
      </c>
      <c r="D15983" t="s">
        <v>641</v>
      </c>
      <c r="E15983" s="4">
        <v>9628.9900000000016</v>
      </c>
      <c r="F15983" t="s">
        <v>1477</v>
      </c>
      <c r="G15983" t="s">
        <v>471</v>
      </c>
      <c r="H15983" t="s">
        <v>301</v>
      </c>
      <c r="I15983" t="s">
        <v>302</v>
      </c>
      <c r="J15983" t="s">
        <v>258</v>
      </c>
      <c r="L15983" t="s">
        <v>378</v>
      </c>
      <c r="M15983" t="s">
        <v>379</v>
      </c>
      <c r="N15983" t="s">
        <v>485</v>
      </c>
    </row>
    <row r="15984" spans="1:14" hidden="1" x14ac:dyDescent="0.25">
      <c r="A15984" t="s">
        <v>240</v>
      </c>
      <c r="B15984" s="1">
        <v>45504</v>
      </c>
      <c r="C15984" t="s">
        <v>640</v>
      </c>
      <c r="D15984" t="s">
        <v>641</v>
      </c>
      <c r="E15984" s="4">
        <v>9728.9900000000016</v>
      </c>
      <c r="F15984" t="s">
        <v>1477</v>
      </c>
      <c r="G15984" t="s">
        <v>471</v>
      </c>
      <c r="H15984" t="s">
        <v>301</v>
      </c>
      <c r="I15984" t="s">
        <v>302</v>
      </c>
      <c r="J15984" t="s">
        <v>258</v>
      </c>
      <c r="L15984" t="s">
        <v>378</v>
      </c>
      <c r="M15984" t="s">
        <v>379</v>
      </c>
      <c r="N15984" t="s">
        <v>485</v>
      </c>
    </row>
    <row r="15985" spans="1:14" hidden="1" x14ac:dyDescent="0.25">
      <c r="A15985" t="s">
        <v>240</v>
      </c>
      <c r="B15985" s="1">
        <v>45535</v>
      </c>
      <c r="C15985" t="s">
        <v>640</v>
      </c>
      <c r="D15985" t="s">
        <v>641</v>
      </c>
      <c r="E15985" s="4">
        <v>9728.9900000000016</v>
      </c>
      <c r="F15985" t="s">
        <v>1477</v>
      </c>
      <c r="G15985" t="s">
        <v>471</v>
      </c>
      <c r="H15985" t="s">
        <v>301</v>
      </c>
      <c r="I15985" t="s">
        <v>302</v>
      </c>
      <c r="J15985" t="s">
        <v>258</v>
      </c>
      <c r="L15985" t="s">
        <v>378</v>
      </c>
      <c r="M15985" t="s">
        <v>379</v>
      </c>
      <c r="N15985" t="s">
        <v>485</v>
      </c>
    </row>
    <row r="15986" spans="1:14" hidden="1" x14ac:dyDescent="0.25">
      <c r="A15986" t="s">
        <v>240</v>
      </c>
      <c r="B15986" s="1">
        <v>45565</v>
      </c>
      <c r="C15986" t="s">
        <v>640</v>
      </c>
      <c r="D15986" t="s">
        <v>641</v>
      </c>
      <c r="E15986" s="4">
        <v>9828.9900000000016</v>
      </c>
      <c r="F15986" t="s">
        <v>1477</v>
      </c>
      <c r="G15986" t="s">
        <v>471</v>
      </c>
      <c r="H15986" t="s">
        <v>301</v>
      </c>
      <c r="I15986" t="s">
        <v>302</v>
      </c>
      <c r="J15986" t="s">
        <v>258</v>
      </c>
      <c r="L15986" t="s">
        <v>378</v>
      </c>
      <c r="M15986" t="s">
        <v>379</v>
      </c>
      <c r="N15986" t="s">
        <v>485</v>
      </c>
    </row>
    <row r="15987" spans="1:14" hidden="1" x14ac:dyDescent="0.25">
      <c r="A15987" t="s">
        <v>240</v>
      </c>
      <c r="B15987" s="1">
        <v>45596</v>
      </c>
      <c r="C15987" t="s">
        <v>640</v>
      </c>
      <c r="D15987" t="s">
        <v>641</v>
      </c>
      <c r="E15987" s="4">
        <v>9928.9900000000016</v>
      </c>
      <c r="F15987" t="s">
        <v>1477</v>
      </c>
      <c r="G15987" t="s">
        <v>471</v>
      </c>
      <c r="H15987" t="s">
        <v>301</v>
      </c>
      <c r="I15987" t="s">
        <v>302</v>
      </c>
      <c r="J15987" t="s">
        <v>258</v>
      </c>
      <c r="L15987" t="s">
        <v>378</v>
      </c>
      <c r="M15987" t="s">
        <v>379</v>
      </c>
      <c r="N15987" t="s">
        <v>485</v>
      </c>
    </row>
    <row r="15988" spans="1:14" hidden="1" x14ac:dyDescent="0.25">
      <c r="A15988" t="s">
        <v>240</v>
      </c>
      <c r="B15988" s="1">
        <v>45626</v>
      </c>
      <c r="C15988" t="s">
        <v>640</v>
      </c>
      <c r="D15988" t="s">
        <v>641</v>
      </c>
      <c r="E15988" s="4">
        <v>10028.990000000002</v>
      </c>
      <c r="F15988" t="s">
        <v>1477</v>
      </c>
      <c r="G15988" t="s">
        <v>471</v>
      </c>
      <c r="H15988" t="s">
        <v>301</v>
      </c>
      <c r="I15988" t="s">
        <v>302</v>
      </c>
      <c r="J15988" t="s">
        <v>258</v>
      </c>
      <c r="L15988" t="s">
        <v>378</v>
      </c>
      <c r="M15988" t="s">
        <v>379</v>
      </c>
      <c r="N15988" t="s">
        <v>485</v>
      </c>
    </row>
    <row r="15989" spans="1:14" hidden="1" x14ac:dyDescent="0.25">
      <c r="A15989" t="s">
        <v>240</v>
      </c>
      <c r="B15989" s="1">
        <v>45657</v>
      </c>
      <c r="C15989" t="s">
        <v>640</v>
      </c>
      <c r="D15989" t="s">
        <v>641</v>
      </c>
      <c r="E15989" s="4">
        <v>10128.990000000002</v>
      </c>
      <c r="F15989" t="s">
        <v>1477</v>
      </c>
      <c r="G15989" t="s">
        <v>471</v>
      </c>
      <c r="H15989" t="s">
        <v>301</v>
      </c>
      <c r="I15989" t="s">
        <v>302</v>
      </c>
      <c r="J15989" t="s">
        <v>258</v>
      </c>
      <c r="L15989" t="s">
        <v>378</v>
      </c>
      <c r="M15989" t="s">
        <v>379</v>
      </c>
      <c r="N15989" t="s">
        <v>485</v>
      </c>
    </row>
    <row r="15990" spans="1:14" hidden="1" x14ac:dyDescent="0.25">
      <c r="A15990" t="s">
        <v>240</v>
      </c>
      <c r="B15990" s="1">
        <v>45322</v>
      </c>
      <c r="C15990" t="s">
        <v>656</v>
      </c>
      <c r="D15990" t="s">
        <v>657</v>
      </c>
      <c r="E15990" s="4">
        <v>0</v>
      </c>
      <c r="F15990" t="s">
        <v>1477</v>
      </c>
      <c r="G15990" t="s">
        <v>471</v>
      </c>
      <c r="H15990" t="s">
        <v>308</v>
      </c>
      <c r="I15990" t="s">
        <v>309</v>
      </c>
      <c r="J15990" t="s">
        <v>264</v>
      </c>
      <c r="L15990" t="s">
        <v>378</v>
      </c>
      <c r="M15990" t="s">
        <v>379</v>
      </c>
      <c r="N15990" t="s">
        <v>487</v>
      </c>
    </row>
    <row r="15991" spans="1:14" hidden="1" x14ac:dyDescent="0.25">
      <c r="A15991" t="s">
        <v>240</v>
      </c>
      <c r="B15991" s="1">
        <v>45351</v>
      </c>
      <c r="C15991" t="s">
        <v>656</v>
      </c>
      <c r="D15991" t="s">
        <v>657</v>
      </c>
      <c r="E15991" s="4">
        <v>247.94</v>
      </c>
      <c r="F15991" t="s">
        <v>1477</v>
      </c>
      <c r="G15991" t="s">
        <v>471</v>
      </c>
      <c r="H15991" t="s">
        <v>308</v>
      </c>
      <c r="I15991" t="s">
        <v>309</v>
      </c>
      <c r="J15991" t="s">
        <v>264</v>
      </c>
      <c r="L15991" t="s">
        <v>378</v>
      </c>
      <c r="M15991" t="s">
        <v>379</v>
      </c>
      <c r="N15991" t="s">
        <v>487</v>
      </c>
    </row>
    <row r="15992" spans="1:14" hidden="1" x14ac:dyDescent="0.25">
      <c r="A15992" t="s">
        <v>240</v>
      </c>
      <c r="B15992" s="1">
        <v>45382</v>
      </c>
      <c r="C15992" t="s">
        <v>656</v>
      </c>
      <c r="D15992" t="s">
        <v>657</v>
      </c>
      <c r="E15992" s="4">
        <v>286.77</v>
      </c>
      <c r="F15992" t="s">
        <v>1477</v>
      </c>
      <c r="G15992" t="s">
        <v>471</v>
      </c>
      <c r="H15992" t="s">
        <v>308</v>
      </c>
      <c r="I15992" t="s">
        <v>309</v>
      </c>
      <c r="J15992" t="s">
        <v>264</v>
      </c>
      <c r="L15992" t="s">
        <v>378</v>
      </c>
      <c r="M15992" t="s">
        <v>379</v>
      </c>
      <c r="N15992" t="s">
        <v>487</v>
      </c>
    </row>
    <row r="15993" spans="1:14" hidden="1" x14ac:dyDescent="0.25">
      <c r="A15993" t="s">
        <v>240</v>
      </c>
      <c r="B15993" s="1">
        <v>45412</v>
      </c>
      <c r="C15993" t="s">
        <v>656</v>
      </c>
      <c r="D15993" t="s">
        <v>657</v>
      </c>
      <c r="E15993" s="4">
        <v>980.25</v>
      </c>
      <c r="F15993" t="s">
        <v>1477</v>
      </c>
      <c r="G15993" t="s">
        <v>471</v>
      </c>
      <c r="H15993" t="s">
        <v>308</v>
      </c>
      <c r="I15993" t="s">
        <v>309</v>
      </c>
      <c r="J15993" t="s">
        <v>264</v>
      </c>
      <c r="L15993" t="s">
        <v>378</v>
      </c>
      <c r="M15993" t="s">
        <v>379</v>
      </c>
      <c r="N15993" t="s">
        <v>487</v>
      </c>
    </row>
    <row r="15994" spans="1:14" hidden="1" x14ac:dyDescent="0.25">
      <c r="A15994" t="s">
        <v>240</v>
      </c>
      <c r="B15994" s="1">
        <v>45443</v>
      </c>
      <c r="C15994" t="s">
        <v>656</v>
      </c>
      <c r="D15994" t="s">
        <v>657</v>
      </c>
      <c r="E15994" s="4">
        <v>1108.5400000000002</v>
      </c>
      <c r="F15994" t="s">
        <v>1477</v>
      </c>
      <c r="G15994" t="s">
        <v>471</v>
      </c>
      <c r="H15994" t="s">
        <v>308</v>
      </c>
      <c r="I15994" t="s">
        <v>309</v>
      </c>
      <c r="J15994" t="s">
        <v>264</v>
      </c>
      <c r="L15994" t="s">
        <v>378</v>
      </c>
      <c r="M15994" t="s">
        <v>379</v>
      </c>
      <c r="N15994" t="s">
        <v>487</v>
      </c>
    </row>
    <row r="15995" spans="1:14" hidden="1" x14ac:dyDescent="0.25">
      <c r="A15995" t="s">
        <v>240</v>
      </c>
      <c r="B15995" s="1">
        <v>45473</v>
      </c>
      <c r="C15995" t="s">
        <v>656</v>
      </c>
      <c r="D15995" t="s">
        <v>657</v>
      </c>
      <c r="E15995" s="4">
        <v>1045.1400000000001</v>
      </c>
      <c r="F15995" t="s">
        <v>1477</v>
      </c>
      <c r="G15995" t="s">
        <v>471</v>
      </c>
      <c r="H15995" t="s">
        <v>308</v>
      </c>
      <c r="I15995" t="s">
        <v>309</v>
      </c>
      <c r="J15995" t="s">
        <v>264</v>
      </c>
      <c r="L15995" t="s">
        <v>378</v>
      </c>
      <c r="M15995" t="s">
        <v>379</v>
      </c>
      <c r="N15995" t="s">
        <v>487</v>
      </c>
    </row>
    <row r="15996" spans="1:14" hidden="1" x14ac:dyDescent="0.25">
      <c r="A15996" t="s">
        <v>240</v>
      </c>
      <c r="B15996" s="1">
        <v>45504</v>
      </c>
      <c r="C15996" t="s">
        <v>656</v>
      </c>
      <c r="D15996" t="s">
        <v>657</v>
      </c>
      <c r="E15996" s="4">
        <v>1223.4733333333334</v>
      </c>
      <c r="F15996" t="s">
        <v>1477</v>
      </c>
      <c r="G15996" t="s">
        <v>471</v>
      </c>
      <c r="H15996" t="s">
        <v>308</v>
      </c>
      <c r="I15996" t="s">
        <v>309</v>
      </c>
      <c r="J15996" t="s">
        <v>264</v>
      </c>
      <c r="L15996" t="s">
        <v>378</v>
      </c>
      <c r="M15996" t="s">
        <v>379</v>
      </c>
      <c r="N15996" t="s">
        <v>487</v>
      </c>
    </row>
    <row r="15997" spans="1:14" hidden="1" x14ac:dyDescent="0.25">
      <c r="A15997" t="s">
        <v>240</v>
      </c>
      <c r="B15997" s="1">
        <v>45535</v>
      </c>
      <c r="C15997" t="s">
        <v>656</v>
      </c>
      <c r="D15997" t="s">
        <v>657</v>
      </c>
      <c r="E15997" s="4">
        <v>1401.8066666666666</v>
      </c>
      <c r="F15997" t="s">
        <v>1477</v>
      </c>
      <c r="G15997" t="s">
        <v>471</v>
      </c>
      <c r="H15997" t="s">
        <v>308</v>
      </c>
      <c r="I15997" t="s">
        <v>309</v>
      </c>
      <c r="J15997" t="s">
        <v>264</v>
      </c>
      <c r="L15997" t="s">
        <v>378</v>
      </c>
      <c r="M15997" t="s">
        <v>379</v>
      </c>
      <c r="N15997" t="s">
        <v>487</v>
      </c>
    </row>
    <row r="15998" spans="1:14" hidden="1" x14ac:dyDescent="0.25">
      <c r="A15998" t="s">
        <v>240</v>
      </c>
      <c r="B15998" s="1">
        <v>45565</v>
      </c>
      <c r="C15998" t="s">
        <v>656</v>
      </c>
      <c r="D15998" t="s">
        <v>657</v>
      </c>
      <c r="E15998" s="4">
        <v>1580.1399999999999</v>
      </c>
      <c r="F15998" t="s">
        <v>1477</v>
      </c>
      <c r="G15998" t="s">
        <v>471</v>
      </c>
      <c r="H15998" t="s">
        <v>308</v>
      </c>
      <c r="I15998" t="s">
        <v>309</v>
      </c>
      <c r="J15998" t="s">
        <v>264</v>
      </c>
      <c r="L15998" t="s">
        <v>378</v>
      </c>
      <c r="M15998" t="s">
        <v>379</v>
      </c>
      <c r="N15998" t="s">
        <v>487</v>
      </c>
    </row>
    <row r="15999" spans="1:14" hidden="1" x14ac:dyDescent="0.25">
      <c r="A15999" t="s">
        <v>240</v>
      </c>
      <c r="B15999" s="1">
        <v>45596</v>
      </c>
      <c r="C15999" t="s">
        <v>656</v>
      </c>
      <c r="D15999" t="s">
        <v>657</v>
      </c>
      <c r="E15999" s="4">
        <v>1758.4733333333331</v>
      </c>
      <c r="F15999" t="s">
        <v>1477</v>
      </c>
      <c r="G15999" t="s">
        <v>471</v>
      </c>
      <c r="H15999" t="s">
        <v>308</v>
      </c>
      <c r="I15999" t="s">
        <v>309</v>
      </c>
      <c r="J15999" t="s">
        <v>264</v>
      </c>
      <c r="L15999" t="s">
        <v>378</v>
      </c>
      <c r="M15999" t="s">
        <v>379</v>
      </c>
      <c r="N15999" t="s">
        <v>487</v>
      </c>
    </row>
    <row r="16000" spans="1:14" hidden="1" x14ac:dyDescent="0.25">
      <c r="A16000" t="s">
        <v>240</v>
      </c>
      <c r="B16000" s="1">
        <v>45626</v>
      </c>
      <c r="C16000" t="s">
        <v>656</v>
      </c>
      <c r="D16000" t="s">
        <v>657</v>
      </c>
      <c r="E16000" s="4">
        <v>1936.8066666666664</v>
      </c>
      <c r="F16000" t="s">
        <v>1477</v>
      </c>
      <c r="G16000" t="s">
        <v>471</v>
      </c>
      <c r="H16000" t="s">
        <v>308</v>
      </c>
      <c r="I16000" t="s">
        <v>309</v>
      </c>
      <c r="J16000" t="s">
        <v>264</v>
      </c>
      <c r="L16000" t="s">
        <v>378</v>
      </c>
      <c r="M16000" t="s">
        <v>379</v>
      </c>
      <c r="N16000" t="s">
        <v>487</v>
      </c>
    </row>
    <row r="16001" spans="1:14" hidden="1" x14ac:dyDescent="0.25">
      <c r="A16001" t="s">
        <v>240</v>
      </c>
      <c r="B16001" s="1">
        <v>45657</v>
      </c>
      <c r="C16001" t="s">
        <v>656</v>
      </c>
      <c r="D16001" t="s">
        <v>657</v>
      </c>
      <c r="E16001" s="4">
        <v>2115.14</v>
      </c>
      <c r="F16001" t="s">
        <v>1477</v>
      </c>
      <c r="G16001" t="s">
        <v>471</v>
      </c>
      <c r="H16001" t="s">
        <v>308</v>
      </c>
      <c r="I16001" t="s">
        <v>309</v>
      </c>
      <c r="J16001" t="s">
        <v>264</v>
      </c>
      <c r="L16001" t="s">
        <v>378</v>
      </c>
      <c r="M16001" t="s">
        <v>379</v>
      </c>
      <c r="N16001" t="s">
        <v>487</v>
      </c>
    </row>
    <row r="16002" spans="1:14" hidden="1" x14ac:dyDescent="0.25">
      <c r="A16002" t="s">
        <v>240</v>
      </c>
      <c r="B16002" s="1">
        <v>45322</v>
      </c>
      <c r="C16002" t="s">
        <v>685</v>
      </c>
      <c r="D16002" t="s">
        <v>686</v>
      </c>
      <c r="E16002" s="4">
        <v>0</v>
      </c>
      <c r="F16002" t="s">
        <v>1477</v>
      </c>
      <c r="G16002" t="s">
        <v>471</v>
      </c>
      <c r="H16002" t="s">
        <v>301</v>
      </c>
      <c r="I16002" t="s">
        <v>302</v>
      </c>
      <c r="J16002" t="s">
        <v>258</v>
      </c>
      <c r="L16002" t="s">
        <v>378</v>
      </c>
      <c r="M16002" t="s">
        <v>379</v>
      </c>
      <c r="N16002" t="s">
        <v>486</v>
      </c>
    </row>
    <row r="16003" spans="1:14" hidden="1" x14ac:dyDescent="0.25">
      <c r="A16003" t="s">
        <v>240</v>
      </c>
      <c r="B16003" s="1">
        <v>45351</v>
      </c>
      <c r="C16003" t="s">
        <v>685</v>
      </c>
      <c r="D16003" t="s">
        <v>686</v>
      </c>
      <c r="E16003" s="4">
        <v>0</v>
      </c>
      <c r="F16003" t="s">
        <v>1477</v>
      </c>
      <c r="G16003" t="s">
        <v>471</v>
      </c>
      <c r="H16003" t="s">
        <v>301</v>
      </c>
      <c r="I16003" t="s">
        <v>302</v>
      </c>
      <c r="J16003" t="s">
        <v>258</v>
      </c>
      <c r="L16003" t="s">
        <v>378</v>
      </c>
      <c r="M16003" t="s">
        <v>379</v>
      </c>
      <c r="N16003" t="s">
        <v>486</v>
      </c>
    </row>
    <row r="16004" spans="1:14" hidden="1" x14ac:dyDescent="0.25">
      <c r="A16004" t="s">
        <v>240</v>
      </c>
      <c r="B16004" s="1">
        <v>45382</v>
      </c>
      <c r="C16004" t="s">
        <v>685</v>
      </c>
      <c r="D16004" t="s">
        <v>686</v>
      </c>
      <c r="E16004" s="4">
        <v>800</v>
      </c>
      <c r="F16004" t="s">
        <v>1477</v>
      </c>
      <c r="G16004" t="s">
        <v>471</v>
      </c>
      <c r="H16004" t="s">
        <v>301</v>
      </c>
      <c r="I16004" t="s">
        <v>302</v>
      </c>
      <c r="J16004" t="s">
        <v>258</v>
      </c>
      <c r="L16004" t="s">
        <v>378</v>
      </c>
      <c r="M16004" t="s">
        <v>379</v>
      </c>
      <c r="N16004" t="s">
        <v>486</v>
      </c>
    </row>
    <row r="16005" spans="1:14" hidden="1" x14ac:dyDescent="0.25">
      <c r="A16005" t="s">
        <v>240</v>
      </c>
      <c r="B16005" s="1">
        <v>45412</v>
      </c>
      <c r="C16005" t="s">
        <v>685</v>
      </c>
      <c r="D16005" t="s">
        <v>686</v>
      </c>
      <c r="E16005" s="4">
        <v>800</v>
      </c>
      <c r="F16005" t="s">
        <v>1477</v>
      </c>
      <c r="G16005" t="s">
        <v>471</v>
      </c>
      <c r="H16005" t="s">
        <v>301</v>
      </c>
      <c r="I16005" t="s">
        <v>302</v>
      </c>
      <c r="J16005" t="s">
        <v>258</v>
      </c>
      <c r="L16005" t="s">
        <v>378</v>
      </c>
      <c r="M16005" t="s">
        <v>379</v>
      </c>
      <c r="N16005" t="s">
        <v>486</v>
      </c>
    </row>
    <row r="16006" spans="1:14" hidden="1" x14ac:dyDescent="0.25">
      <c r="A16006" t="s">
        <v>240</v>
      </c>
      <c r="B16006" s="1">
        <v>45443</v>
      </c>
      <c r="C16006" t="s">
        <v>685</v>
      </c>
      <c r="D16006" t="s">
        <v>686</v>
      </c>
      <c r="E16006" s="4">
        <v>800</v>
      </c>
      <c r="F16006" t="s">
        <v>1477</v>
      </c>
      <c r="G16006" t="s">
        <v>471</v>
      </c>
      <c r="H16006" t="s">
        <v>301</v>
      </c>
      <c r="I16006" t="s">
        <v>302</v>
      </c>
      <c r="J16006" t="s">
        <v>258</v>
      </c>
      <c r="L16006" t="s">
        <v>378</v>
      </c>
      <c r="M16006" t="s">
        <v>379</v>
      </c>
      <c r="N16006" t="s">
        <v>486</v>
      </c>
    </row>
    <row r="16007" spans="1:14" hidden="1" x14ac:dyDescent="0.25">
      <c r="A16007" t="s">
        <v>240</v>
      </c>
      <c r="B16007" s="1">
        <v>45473</v>
      </c>
      <c r="C16007" t="s">
        <v>685</v>
      </c>
      <c r="D16007" t="s">
        <v>686</v>
      </c>
      <c r="E16007" s="4">
        <v>800</v>
      </c>
      <c r="F16007" t="s">
        <v>1477</v>
      </c>
      <c r="G16007" t="s">
        <v>471</v>
      </c>
      <c r="H16007" t="s">
        <v>301</v>
      </c>
      <c r="I16007" t="s">
        <v>302</v>
      </c>
      <c r="J16007" t="s">
        <v>258</v>
      </c>
      <c r="L16007" t="s">
        <v>378</v>
      </c>
      <c r="M16007" t="s">
        <v>379</v>
      </c>
      <c r="N16007" t="s">
        <v>486</v>
      </c>
    </row>
    <row r="16008" spans="1:14" hidden="1" x14ac:dyDescent="0.25">
      <c r="A16008" t="s">
        <v>240</v>
      </c>
      <c r="B16008" s="1">
        <v>45504</v>
      </c>
      <c r="C16008" t="s">
        <v>685</v>
      </c>
      <c r="D16008" t="s">
        <v>686</v>
      </c>
      <c r="E16008" s="4">
        <v>800</v>
      </c>
      <c r="F16008" t="s">
        <v>1477</v>
      </c>
      <c r="G16008" t="s">
        <v>471</v>
      </c>
      <c r="H16008" t="s">
        <v>301</v>
      </c>
      <c r="I16008" t="s">
        <v>302</v>
      </c>
      <c r="J16008" t="s">
        <v>258</v>
      </c>
      <c r="L16008" t="s">
        <v>378</v>
      </c>
      <c r="M16008" t="s">
        <v>379</v>
      </c>
      <c r="N16008" t="s">
        <v>486</v>
      </c>
    </row>
    <row r="16009" spans="1:14" hidden="1" x14ac:dyDescent="0.25">
      <c r="A16009" t="s">
        <v>240</v>
      </c>
      <c r="B16009" s="1">
        <v>45535</v>
      </c>
      <c r="C16009" t="s">
        <v>685</v>
      </c>
      <c r="D16009" t="s">
        <v>686</v>
      </c>
      <c r="E16009" s="4">
        <v>800</v>
      </c>
      <c r="F16009" t="s">
        <v>1477</v>
      </c>
      <c r="G16009" t="s">
        <v>471</v>
      </c>
      <c r="H16009" t="s">
        <v>301</v>
      </c>
      <c r="I16009" t="s">
        <v>302</v>
      </c>
      <c r="J16009" t="s">
        <v>258</v>
      </c>
      <c r="L16009" t="s">
        <v>378</v>
      </c>
      <c r="M16009" t="s">
        <v>379</v>
      </c>
      <c r="N16009" t="s">
        <v>486</v>
      </c>
    </row>
    <row r="16010" spans="1:14" hidden="1" x14ac:dyDescent="0.25">
      <c r="A16010" t="s">
        <v>240</v>
      </c>
      <c r="B16010" s="1">
        <v>45565</v>
      </c>
      <c r="C16010" t="s">
        <v>685</v>
      </c>
      <c r="D16010" t="s">
        <v>686</v>
      </c>
      <c r="E16010" s="4">
        <v>800</v>
      </c>
      <c r="F16010" t="s">
        <v>1477</v>
      </c>
      <c r="G16010" t="s">
        <v>471</v>
      </c>
      <c r="H16010" t="s">
        <v>301</v>
      </c>
      <c r="I16010" t="s">
        <v>302</v>
      </c>
      <c r="J16010" t="s">
        <v>258</v>
      </c>
      <c r="L16010" t="s">
        <v>378</v>
      </c>
      <c r="M16010" t="s">
        <v>379</v>
      </c>
      <c r="N16010" t="s">
        <v>486</v>
      </c>
    </row>
    <row r="16011" spans="1:14" hidden="1" x14ac:dyDescent="0.25">
      <c r="A16011" t="s">
        <v>240</v>
      </c>
      <c r="B16011" s="1">
        <v>45596</v>
      </c>
      <c r="C16011" t="s">
        <v>685</v>
      </c>
      <c r="D16011" t="s">
        <v>686</v>
      </c>
      <c r="E16011" s="4">
        <v>800</v>
      </c>
      <c r="F16011" t="s">
        <v>1477</v>
      </c>
      <c r="G16011" t="s">
        <v>471</v>
      </c>
      <c r="H16011" t="s">
        <v>301</v>
      </c>
      <c r="I16011" t="s">
        <v>302</v>
      </c>
      <c r="J16011" t="s">
        <v>258</v>
      </c>
      <c r="L16011" t="s">
        <v>378</v>
      </c>
      <c r="M16011" t="s">
        <v>379</v>
      </c>
      <c r="N16011" t="s">
        <v>486</v>
      </c>
    </row>
    <row r="16012" spans="1:14" hidden="1" x14ac:dyDescent="0.25">
      <c r="A16012" t="s">
        <v>240</v>
      </c>
      <c r="B16012" s="1">
        <v>45626</v>
      </c>
      <c r="C16012" t="s">
        <v>685</v>
      </c>
      <c r="D16012" t="s">
        <v>686</v>
      </c>
      <c r="E16012" s="4">
        <v>800</v>
      </c>
      <c r="F16012" t="s">
        <v>1477</v>
      </c>
      <c r="G16012" t="s">
        <v>471</v>
      </c>
      <c r="H16012" t="s">
        <v>301</v>
      </c>
      <c r="I16012" t="s">
        <v>302</v>
      </c>
      <c r="J16012" t="s">
        <v>258</v>
      </c>
      <c r="L16012" t="s">
        <v>378</v>
      </c>
      <c r="M16012" t="s">
        <v>379</v>
      </c>
      <c r="N16012" t="s">
        <v>486</v>
      </c>
    </row>
    <row r="16013" spans="1:14" hidden="1" x14ac:dyDescent="0.25">
      <c r="A16013" t="s">
        <v>240</v>
      </c>
      <c r="B16013" s="1">
        <v>45657</v>
      </c>
      <c r="C16013" t="s">
        <v>685</v>
      </c>
      <c r="D16013" t="s">
        <v>686</v>
      </c>
      <c r="E16013" s="4">
        <v>800</v>
      </c>
      <c r="F16013" t="s">
        <v>1477</v>
      </c>
      <c r="G16013" t="s">
        <v>471</v>
      </c>
      <c r="H16013" t="s">
        <v>301</v>
      </c>
      <c r="I16013" t="s">
        <v>302</v>
      </c>
      <c r="J16013" t="s">
        <v>258</v>
      </c>
      <c r="L16013" t="s">
        <v>378</v>
      </c>
      <c r="M16013" t="s">
        <v>379</v>
      </c>
      <c r="N16013" t="s">
        <v>486</v>
      </c>
    </row>
    <row r="16014" spans="1:14" hidden="1" x14ac:dyDescent="0.25">
      <c r="A16014" t="s">
        <v>240</v>
      </c>
      <c r="B16014" s="1">
        <v>45322</v>
      </c>
      <c r="C16014" t="s">
        <v>1134</v>
      </c>
      <c r="D16014" t="s">
        <v>1135</v>
      </c>
      <c r="E16014" s="4">
        <v>3683.6800000000003</v>
      </c>
      <c r="F16014" t="s">
        <v>1477</v>
      </c>
      <c r="G16014" t="s">
        <v>471</v>
      </c>
      <c r="H16014" t="s">
        <v>301</v>
      </c>
      <c r="I16014" t="s">
        <v>302</v>
      </c>
      <c r="J16014" t="s">
        <v>258</v>
      </c>
      <c r="L16014" t="s">
        <v>378</v>
      </c>
      <c r="M16014" t="s">
        <v>379</v>
      </c>
      <c r="N16014" t="s">
        <v>486</v>
      </c>
    </row>
    <row r="16015" spans="1:14" hidden="1" x14ac:dyDescent="0.25">
      <c r="A16015" t="s">
        <v>240</v>
      </c>
      <c r="B16015" s="1">
        <v>45351</v>
      </c>
      <c r="C16015" t="s">
        <v>1134</v>
      </c>
      <c r="D16015" t="s">
        <v>1135</v>
      </c>
      <c r="E16015" s="4">
        <v>7367.3600000000006</v>
      </c>
      <c r="F16015" t="s">
        <v>1477</v>
      </c>
      <c r="G16015" t="s">
        <v>471</v>
      </c>
      <c r="H16015" t="s">
        <v>301</v>
      </c>
      <c r="I16015" t="s">
        <v>302</v>
      </c>
      <c r="J16015" t="s">
        <v>258</v>
      </c>
      <c r="L16015" t="s">
        <v>378</v>
      </c>
      <c r="M16015" t="s">
        <v>379</v>
      </c>
      <c r="N16015" t="s">
        <v>486</v>
      </c>
    </row>
    <row r="16016" spans="1:14" hidden="1" x14ac:dyDescent="0.25">
      <c r="A16016" t="s">
        <v>240</v>
      </c>
      <c r="B16016" s="1">
        <v>45382</v>
      </c>
      <c r="C16016" t="s">
        <v>1134</v>
      </c>
      <c r="D16016" t="s">
        <v>1135</v>
      </c>
      <c r="E16016" s="4">
        <v>11051.04</v>
      </c>
      <c r="F16016" t="s">
        <v>1477</v>
      </c>
      <c r="G16016" t="s">
        <v>471</v>
      </c>
      <c r="H16016" t="s">
        <v>301</v>
      </c>
      <c r="I16016" t="s">
        <v>302</v>
      </c>
      <c r="J16016" t="s">
        <v>258</v>
      </c>
      <c r="L16016" t="s">
        <v>378</v>
      </c>
      <c r="M16016" t="s">
        <v>379</v>
      </c>
      <c r="N16016" t="s">
        <v>486</v>
      </c>
    </row>
    <row r="16017" spans="1:14" hidden="1" x14ac:dyDescent="0.25">
      <c r="A16017" t="s">
        <v>240</v>
      </c>
      <c r="B16017" s="1">
        <v>45412</v>
      </c>
      <c r="C16017" t="s">
        <v>1134</v>
      </c>
      <c r="D16017" t="s">
        <v>1135</v>
      </c>
      <c r="E16017" s="4">
        <v>14734.720000000001</v>
      </c>
      <c r="F16017" t="s">
        <v>1477</v>
      </c>
      <c r="G16017" t="s">
        <v>471</v>
      </c>
      <c r="H16017" t="s">
        <v>301</v>
      </c>
      <c r="I16017" t="s">
        <v>302</v>
      </c>
      <c r="J16017" t="s">
        <v>258</v>
      </c>
      <c r="L16017" t="s">
        <v>378</v>
      </c>
      <c r="M16017" t="s">
        <v>379</v>
      </c>
      <c r="N16017" t="s">
        <v>486</v>
      </c>
    </row>
    <row r="16018" spans="1:14" hidden="1" x14ac:dyDescent="0.25">
      <c r="A16018" t="s">
        <v>240</v>
      </c>
      <c r="B16018" s="1">
        <v>45443</v>
      </c>
      <c r="C16018" t="s">
        <v>1134</v>
      </c>
      <c r="D16018" t="s">
        <v>1135</v>
      </c>
      <c r="E16018" s="4">
        <v>18418.400000000001</v>
      </c>
      <c r="F16018" t="s">
        <v>1477</v>
      </c>
      <c r="G16018" t="s">
        <v>471</v>
      </c>
      <c r="H16018" t="s">
        <v>301</v>
      </c>
      <c r="I16018" t="s">
        <v>302</v>
      </c>
      <c r="J16018" t="s">
        <v>258</v>
      </c>
      <c r="L16018" t="s">
        <v>378</v>
      </c>
      <c r="M16018" t="s">
        <v>379</v>
      </c>
      <c r="N16018" t="s">
        <v>486</v>
      </c>
    </row>
    <row r="16019" spans="1:14" hidden="1" x14ac:dyDescent="0.25">
      <c r="A16019" t="s">
        <v>240</v>
      </c>
      <c r="B16019" s="1">
        <v>45473</v>
      </c>
      <c r="C16019" t="s">
        <v>1134</v>
      </c>
      <c r="D16019" t="s">
        <v>1135</v>
      </c>
      <c r="E16019" s="4">
        <v>22102.080000000002</v>
      </c>
      <c r="F16019" t="s">
        <v>1477</v>
      </c>
      <c r="G16019" t="s">
        <v>471</v>
      </c>
      <c r="H16019" t="s">
        <v>301</v>
      </c>
      <c r="I16019" t="s">
        <v>302</v>
      </c>
      <c r="J16019" t="s">
        <v>258</v>
      </c>
      <c r="L16019" t="s">
        <v>378</v>
      </c>
      <c r="M16019" t="s">
        <v>379</v>
      </c>
      <c r="N16019" t="s">
        <v>486</v>
      </c>
    </row>
    <row r="16020" spans="1:14" hidden="1" x14ac:dyDescent="0.25">
      <c r="A16020" t="s">
        <v>240</v>
      </c>
      <c r="B16020" s="1">
        <v>45504</v>
      </c>
      <c r="C16020" t="s">
        <v>1134</v>
      </c>
      <c r="D16020" t="s">
        <v>1135</v>
      </c>
      <c r="E16020" s="4">
        <v>31643.746666666673</v>
      </c>
      <c r="F16020" t="s">
        <v>1477</v>
      </c>
      <c r="G16020" t="s">
        <v>471</v>
      </c>
      <c r="H16020" t="s">
        <v>301</v>
      </c>
      <c r="I16020" t="s">
        <v>302</v>
      </c>
      <c r="J16020" t="s">
        <v>258</v>
      </c>
      <c r="L16020" t="s">
        <v>378</v>
      </c>
      <c r="M16020" t="s">
        <v>379</v>
      </c>
      <c r="N16020" t="s">
        <v>486</v>
      </c>
    </row>
    <row r="16021" spans="1:14" hidden="1" x14ac:dyDescent="0.25">
      <c r="A16021" t="s">
        <v>240</v>
      </c>
      <c r="B16021" s="1">
        <v>45535</v>
      </c>
      <c r="C16021" t="s">
        <v>1134</v>
      </c>
      <c r="D16021" t="s">
        <v>1135</v>
      </c>
      <c r="E16021" s="4">
        <v>41185.413333333345</v>
      </c>
      <c r="F16021" t="s">
        <v>1477</v>
      </c>
      <c r="G16021" t="s">
        <v>471</v>
      </c>
      <c r="H16021" t="s">
        <v>301</v>
      </c>
      <c r="I16021" t="s">
        <v>302</v>
      </c>
      <c r="J16021" t="s">
        <v>258</v>
      </c>
      <c r="L16021" t="s">
        <v>378</v>
      </c>
      <c r="M16021" t="s">
        <v>379</v>
      </c>
      <c r="N16021" t="s">
        <v>486</v>
      </c>
    </row>
    <row r="16022" spans="1:14" hidden="1" x14ac:dyDescent="0.25">
      <c r="A16022" t="s">
        <v>240</v>
      </c>
      <c r="B16022" s="1">
        <v>45565</v>
      </c>
      <c r="C16022" t="s">
        <v>1134</v>
      </c>
      <c r="D16022" t="s">
        <v>1135</v>
      </c>
      <c r="E16022" s="4">
        <v>50727.080000000016</v>
      </c>
      <c r="F16022" t="s">
        <v>1477</v>
      </c>
      <c r="G16022" t="s">
        <v>471</v>
      </c>
      <c r="H16022" t="s">
        <v>301</v>
      </c>
      <c r="I16022" t="s">
        <v>302</v>
      </c>
      <c r="J16022" t="s">
        <v>258</v>
      </c>
      <c r="L16022" t="s">
        <v>378</v>
      </c>
      <c r="M16022" t="s">
        <v>379</v>
      </c>
      <c r="N16022" t="s">
        <v>486</v>
      </c>
    </row>
    <row r="16023" spans="1:14" hidden="1" x14ac:dyDescent="0.25">
      <c r="A16023" t="s">
        <v>240</v>
      </c>
      <c r="B16023" s="1">
        <v>45596</v>
      </c>
      <c r="C16023" t="s">
        <v>1134</v>
      </c>
      <c r="D16023" t="s">
        <v>1135</v>
      </c>
      <c r="E16023" s="4">
        <v>60268.746666666688</v>
      </c>
      <c r="F16023" t="s">
        <v>1477</v>
      </c>
      <c r="G16023" t="s">
        <v>471</v>
      </c>
      <c r="H16023" t="s">
        <v>301</v>
      </c>
      <c r="I16023" t="s">
        <v>302</v>
      </c>
      <c r="J16023" t="s">
        <v>258</v>
      </c>
      <c r="L16023" t="s">
        <v>378</v>
      </c>
      <c r="M16023" t="s">
        <v>379</v>
      </c>
      <c r="N16023" t="s">
        <v>486</v>
      </c>
    </row>
    <row r="16024" spans="1:14" hidden="1" x14ac:dyDescent="0.25">
      <c r="A16024" t="s">
        <v>240</v>
      </c>
      <c r="B16024" s="1">
        <v>45626</v>
      </c>
      <c r="C16024" t="s">
        <v>1134</v>
      </c>
      <c r="D16024" t="s">
        <v>1135</v>
      </c>
      <c r="E16024" s="4">
        <v>69810.413333333359</v>
      </c>
      <c r="F16024" t="s">
        <v>1477</v>
      </c>
      <c r="G16024" t="s">
        <v>471</v>
      </c>
      <c r="H16024" t="s">
        <v>301</v>
      </c>
      <c r="I16024" t="s">
        <v>302</v>
      </c>
      <c r="J16024" t="s">
        <v>258</v>
      </c>
      <c r="L16024" t="s">
        <v>378</v>
      </c>
      <c r="M16024" t="s">
        <v>379</v>
      </c>
      <c r="N16024" t="s">
        <v>486</v>
      </c>
    </row>
    <row r="16025" spans="1:14" hidden="1" x14ac:dyDescent="0.25">
      <c r="A16025" t="s">
        <v>240</v>
      </c>
      <c r="B16025" s="1">
        <v>45657</v>
      </c>
      <c r="C16025" t="s">
        <v>1134</v>
      </c>
      <c r="D16025" t="s">
        <v>1135</v>
      </c>
      <c r="E16025" s="4">
        <v>79352.080000000031</v>
      </c>
      <c r="F16025" t="s">
        <v>1477</v>
      </c>
      <c r="G16025" t="s">
        <v>471</v>
      </c>
      <c r="H16025" t="s">
        <v>301</v>
      </c>
      <c r="I16025" t="s">
        <v>302</v>
      </c>
      <c r="J16025" t="s">
        <v>258</v>
      </c>
      <c r="L16025" t="s">
        <v>378</v>
      </c>
      <c r="M16025" t="s">
        <v>379</v>
      </c>
      <c r="N16025" t="s">
        <v>486</v>
      </c>
    </row>
    <row r="16026" spans="1:14" hidden="1" x14ac:dyDescent="0.25">
      <c r="A16026" t="s">
        <v>240</v>
      </c>
      <c r="B16026" s="1">
        <v>45322</v>
      </c>
      <c r="C16026" t="s">
        <v>1273</v>
      </c>
      <c r="D16026" t="s">
        <v>1274</v>
      </c>
      <c r="E16026" s="4">
        <v>693.33</v>
      </c>
      <c r="F16026" t="s">
        <v>1477</v>
      </c>
      <c r="G16026" t="s">
        <v>471</v>
      </c>
      <c r="H16026" t="s">
        <v>301</v>
      </c>
      <c r="I16026" t="s">
        <v>302</v>
      </c>
      <c r="J16026" t="s">
        <v>258</v>
      </c>
      <c r="L16026" t="s">
        <v>378</v>
      </c>
      <c r="M16026" t="s">
        <v>379</v>
      </c>
      <c r="N16026" t="s">
        <v>487</v>
      </c>
    </row>
    <row r="16027" spans="1:14" hidden="1" x14ac:dyDescent="0.25">
      <c r="A16027" t="s">
        <v>240</v>
      </c>
      <c r="B16027" s="1">
        <v>45351</v>
      </c>
      <c r="C16027" t="s">
        <v>1273</v>
      </c>
      <c r="D16027" t="s">
        <v>1274</v>
      </c>
      <c r="E16027" s="4">
        <v>1386.66</v>
      </c>
      <c r="F16027" t="s">
        <v>1477</v>
      </c>
      <c r="G16027" t="s">
        <v>471</v>
      </c>
      <c r="H16027" t="s">
        <v>301</v>
      </c>
      <c r="I16027" t="s">
        <v>302</v>
      </c>
      <c r="J16027" t="s">
        <v>258</v>
      </c>
      <c r="L16027" t="s">
        <v>378</v>
      </c>
      <c r="M16027" t="s">
        <v>379</v>
      </c>
      <c r="N16027" t="s">
        <v>487</v>
      </c>
    </row>
    <row r="16028" spans="1:14" hidden="1" x14ac:dyDescent="0.25">
      <c r="A16028" t="s">
        <v>240</v>
      </c>
      <c r="B16028" s="1">
        <v>45382</v>
      </c>
      <c r="C16028" t="s">
        <v>1273</v>
      </c>
      <c r="D16028" t="s">
        <v>1274</v>
      </c>
      <c r="E16028" s="4">
        <v>2079.9900000000002</v>
      </c>
      <c r="F16028" t="s">
        <v>1477</v>
      </c>
      <c r="G16028" t="s">
        <v>471</v>
      </c>
      <c r="H16028" t="s">
        <v>301</v>
      </c>
      <c r="I16028" t="s">
        <v>302</v>
      </c>
      <c r="J16028" t="s">
        <v>258</v>
      </c>
      <c r="L16028" t="s">
        <v>378</v>
      </c>
      <c r="M16028" t="s">
        <v>379</v>
      </c>
      <c r="N16028" t="s">
        <v>487</v>
      </c>
    </row>
    <row r="16029" spans="1:14" hidden="1" x14ac:dyDescent="0.25">
      <c r="A16029" t="s">
        <v>240</v>
      </c>
      <c r="B16029" s="1">
        <v>45412</v>
      </c>
      <c r="C16029" t="s">
        <v>1273</v>
      </c>
      <c r="D16029" t="s">
        <v>1274</v>
      </c>
      <c r="E16029" s="4">
        <v>2773.3199999999997</v>
      </c>
      <c r="F16029" t="s">
        <v>1477</v>
      </c>
      <c r="G16029" t="s">
        <v>471</v>
      </c>
      <c r="H16029" t="s">
        <v>301</v>
      </c>
      <c r="I16029" t="s">
        <v>302</v>
      </c>
      <c r="J16029" t="s">
        <v>258</v>
      </c>
      <c r="L16029" t="s">
        <v>378</v>
      </c>
      <c r="M16029" t="s">
        <v>379</v>
      </c>
      <c r="N16029" t="s">
        <v>487</v>
      </c>
    </row>
    <row r="16030" spans="1:14" hidden="1" x14ac:dyDescent="0.25">
      <c r="A16030" t="s">
        <v>240</v>
      </c>
      <c r="B16030" s="1">
        <v>45443</v>
      </c>
      <c r="C16030" t="s">
        <v>1273</v>
      </c>
      <c r="D16030" t="s">
        <v>1274</v>
      </c>
      <c r="E16030" s="4">
        <v>3466.6499999999996</v>
      </c>
      <c r="F16030" t="s">
        <v>1477</v>
      </c>
      <c r="G16030" t="s">
        <v>471</v>
      </c>
      <c r="H16030" t="s">
        <v>301</v>
      </c>
      <c r="I16030" t="s">
        <v>302</v>
      </c>
      <c r="J16030" t="s">
        <v>258</v>
      </c>
      <c r="L16030" t="s">
        <v>378</v>
      </c>
      <c r="M16030" t="s">
        <v>379</v>
      </c>
      <c r="N16030" t="s">
        <v>487</v>
      </c>
    </row>
    <row r="16031" spans="1:14" hidden="1" x14ac:dyDescent="0.25">
      <c r="A16031" t="s">
        <v>240</v>
      </c>
      <c r="B16031" s="1">
        <v>45473</v>
      </c>
      <c r="C16031" t="s">
        <v>1273</v>
      </c>
      <c r="D16031" t="s">
        <v>1274</v>
      </c>
      <c r="E16031" s="4">
        <v>4159.9799999999996</v>
      </c>
      <c r="F16031" t="s">
        <v>1477</v>
      </c>
      <c r="G16031" t="s">
        <v>471</v>
      </c>
      <c r="H16031" t="s">
        <v>301</v>
      </c>
      <c r="I16031" t="s">
        <v>302</v>
      </c>
      <c r="J16031" t="s">
        <v>258</v>
      </c>
      <c r="L16031" t="s">
        <v>378</v>
      </c>
      <c r="M16031" t="s">
        <v>379</v>
      </c>
      <c r="N16031" t="s">
        <v>487</v>
      </c>
    </row>
    <row r="16032" spans="1:14" hidden="1" x14ac:dyDescent="0.25">
      <c r="A16032" t="s">
        <v>240</v>
      </c>
      <c r="B16032" s="1">
        <v>45504</v>
      </c>
      <c r="C16032" t="s">
        <v>1273</v>
      </c>
      <c r="D16032" t="s">
        <v>1274</v>
      </c>
      <c r="E16032" s="4">
        <v>4853.3133333333326</v>
      </c>
      <c r="F16032" t="s">
        <v>1477</v>
      </c>
      <c r="G16032" t="s">
        <v>471</v>
      </c>
      <c r="H16032" t="s">
        <v>301</v>
      </c>
      <c r="I16032" t="s">
        <v>302</v>
      </c>
      <c r="J16032" t="s">
        <v>258</v>
      </c>
      <c r="L16032" t="s">
        <v>378</v>
      </c>
      <c r="M16032" t="s">
        <v>379</v>
      </c>
      <c r="N16032" t="s">
        <v>487</v>
      </c>
    </row>
    <row r="16033" spans="1:14" hidden="1" x14ac:dyDescent="0.25">
      <c r="A16033" t="s">
        <v>240</v>
      </c>
      <c r="B16033" s="1">
        <v>45535</v>
      </c>
      <c r="C16033" t="s">
        <v>1273</v>
      </c>
      <c r="D16033" t="s">
        <v>1274</v>
      </c>
      <c r="E16033" s="4">
        <v>5546.6466666666656</v>
      </c>
      <c r="F16033" t="s">
        <v>1477</v>
      </c>
      <c r="G16033" t="s">
        <v>471</v>
      </c>
      <c r="H16033" t="s">
        <v>301</v>
      </c>
      <c r="I16033" t="s">
        <v>302</v>
      </c>
      <c r="J16033" t="s">
        <v>258</v>
      </c>
      <c r="L16033" t="s">
        <v>378</v>
      </c>
      <c r="M16033" t="s">
        <v>379</v>
      </c>
      <c r="N16033" t="s">
        <v>487</v>
      </c>
    </row>
    <row r="16034" spans="1:14" hidden="1" x14ac:dyDescent="0.25">
      <c r="A16034" t="s">
        <v>240</v>
      </c>
      <c r="B16034" s="1">
        <v>45565</v>
      </c>
      <c r="C16034" t="s">
        <v>1273</v>
      </c>
      <c r="D16034" t="s">
        <v>1274</v>
      </c>
      <c r="E16034" s="4">
        <v>6239.9799999999987</v>
      </c>
      <c r="F16034" t="s">
        <v>1477</v>
      </c>
      <c r="G16034" t="s">
        <v>471</v>
      </c>
      <c r="H16034" t="s">
        <v>301</v>
      </c>
      <c r="I16034" t="s">
        <v>302</v>
      </c>
      <c r="J16034" t="s">
        <v>258</v>
      </c>
      <c r="L16034" t="s">
        <v>378</v>
      </c>
      <c r="M16034" t="s">
        <v>379</v>
      </c>
      <c r="N16034" t="s">
        <v>487</v>
      </c>
    </row>
    <row r="16035" spans="1:14" hidden="1" x14ac:dyDescent="0.25">
      <c r="A16035" t="s">
        <v>240</v>
      </c>
      <c r="B16035" s="1">
        <v>45596</v>
      </c>
      <c r="C16035" t="s">
        <v>1273</v>
      </c>
      <c r="D16035" t="s">
        <v>1274</v>
      </c>
      <c r="E16035" s="4">
        <v>6933.3133333333317</v>
      </c>
      <c r="F16035" t="s">
        <v>1477</v>
      </c>
      <c r="G16035" t="s">
        <v>471</v>
      </c>
      <c r="H16035" t="s">
        <v>301</v>
      </c>
      <c r="I16035" t="s">
        <v>302</v>
      </c>
      <c r="J16035" t="s">
        <v>258</v>
      </c>
      <c r="L16035" t="s">
        <v>378</v>
      </c>
      <c r="M16035" t="s">
        <v>379</v>
      </c>
      <c r="N16035" t="s">
        <v>487</v>
      </c>
    </row>
    <row r="16036" spans="1:14" hidden="1" x14ac:dyDescent="0.25">
      <c r="A16036" t="s">
        <v>240</v>
      </c>
      <c r="B16036" s="1">
        <v>45626</v>
      </c>
      <c r="C16036" t="s">
        <v>1273</v>
      </c>
      <c r="D16036" t="s">
        <v>1274</v>
      </c>
      <c r="E16036" s="4">
        <v>7626.6466666666647</v>
      </c>
      <c r="F16036" t="s">
        <v>1477</v>
      </c>
      <c r="G16036" t="s">
        <v>471</v>
      </c>
      <c r="H16036" t="s">
        <v>301</v>
      </c>
      <c r="I16036" t="s">
        <v>302</v>
      </c>
      <c r="J16036" t="s">
        <v>258</v>
      </c>
      <c r="L16036" t="s">
        <v>378</v>
      </c>
      <c r="M16036" t="s">
        <v>379</v>
      </c>
      <c r="N16036" t="s">
        <v>487</v>
      </c>
    </row>
    <row r="16037" spans="1:14" hidden="1" x14ac:dyDescent="0.25">
      <c r="A16037" t="s">
        <v>240</v>
      </c>
      <c r="B16037" s="1">
        <v>45657</v>
      </c>
      <c r="C16037" t="s">
        <v>1273</v>
      </c>
      <c r="D16037" t="s">
        <v>1274</v>
      </c>
      <c r="E16037" s="4">
        <v>8319.9799999999977</v>
      </c>
      <c r="F16037" t="s">
        <v>1477</v>
      </c>
      <c r="G16037" t="s">
        <v>471</v>
      </c>
      <c r="H16037" t="s">
        <v>301</v>
      </c>
      <c r="I16037" t="s">
        <v>302</v>
      </c>
      <c r="J16037" t="s">
        <v>258</v>
      </c>
      <c r="L16037" t="s">
        <v>378</v>
      </c>
      <c r="M16037" t="s">
        <v>379</v>
      </c>
      <c r="N16037" t="s">
        <v>487</v>
      </c>
    </row>
    <row r="16038" spans="1:14" hidden="1" x14ac:dyDescent="0.25">
      <c r="A16038" t="s">
        <v>240</v>
      </c>
      <c r="B16038" s="1">
        <v>45322</v>
      </c>
      <c r="C16038" t="s">
        <v>708</v>
      </c>
      <c r="D16038" t="s">
        <v>709</v>
      </c>
      <c r="E16038" s="4">
        <v>134.17000000000007</v>
      </c>
      <c r="F16038" t="s">
        <v>1477</v>
      </c>
      <c r="G16038" t="s">
        <v>471</v>
      </c>
      <c r="H16038" t="s">
        <v>301</v>
      </c>
      <c r="I16038" t="s">
        <v>302</v>
      </c>
      <c r="J16038" t="s">
        <v>258</v>
      </c>
      <c r="L16038" t="s">
        <v>378</v>
      </c>
      <c r="M16038" t="s">
        <v>379</v>
      </c>
      <c r="N16038" t="s">
        <v>482</v>
      </c>
    </row>
    <row r="16039" spans="1:14" hidden="1" x14ac:dyDescent="0.25">
      <c r="A16039" t="s">
        <v>240</v>
      </c>
      <c r="B16039" s="1">
        <v>45351</v>
      </c>
      <c r="C16039" t="s">
        <v>708</v>
      </c>
      <c r="D16039" t="s">
        <v>709</v>
      </c>
      <c r="E16039" s="4">
        <v>268.34000000000003</v>
      </c>
      <c r="F16039" t="s">
        <v>1477</v>
      </c>
      <c r="G16039" t="s">
        <v>471</v>
      </c>
      <c r="H16039" t="s">
        <v>301</v>
      </c>
      <c r="I16039" t="s">
        <v>302</v>
      </c>
      <c r="J16039" t="s">
        <v>258</v>
      </c>
      <c r="L16039" t="s">
        <v>378</v>
      </c>
      <c r="M16039" t="s">
        <v>379</v>
      </c>
      <c r="N16039" t="s">
        <v>482</v>
      </c>
    </row>
    <row r="16040" spans="1:14" hidden="1" x14ac:dyDescent="0.25">
      <c r="A16040" t="s">
        <v>240</v>
      </c>
      <c r="B16040" s="1">
        <v>45382</v>
      </c>
      <c r="C16040" t="s">
        <v>708</v>
      </c>
      <c r="D16040" t="s">
        <v>709</v>
      </c>
      <c r="E16040" s="4">
        <v>402.51</v>
      </c>
      <c r="F16040" t="s">
        <v>1477</v>
      </c>
      <c r="G16040" t="s">
        <v>471</v>
      </c>
      <c r="H16040" t="s">
        <v>301</v>
      </c>
      <c r="I16040" t="s">
        <v>302</v>
      </c>
      <c r="J16040" t="s">
        <v>258</v>
      </c>
      <c r="L16040" t="s">
        <v>378</v>
      </c>
      <c r="M16040" t="s">
        <v>379</v>
      </c>
      <c r="N16040" t="s">
        <v>482</v>
      </c>
    </row>
    <row r="16041" spans="1:14" hidden="1" x14ac:dyDescent="0.25">
      <c r="A16041" t="s">
        <v>240</v>
      </c>
      <c r="B16041" s="1">
        <v>45412</v>
      </c>
      <c r="C16041" t="s">
        <v>708</v>
      </c>
      <c r="D16041" t="s">
        <v>709</v>
      </c>
      <c r="E16041" s="4">
        <v>536.67999999999995</v>
      </c>
      <c r="F16041" t="s">
        <v>1477</v>
      </c>
      <c r="G16041" t="s">
        <v>471</v>
      </c>
      <c r="H16041" t="s">
        <v>301</v>
      </c>
      <c r="I16041" t="s">
        <v>302</v>
      </c>
      <c r="J16041" t="s">
        <v>258</v>
      </c>
      <c r="L16041" t="s">
        <v>378</v>
      </c>
      <c r="M16041" t="s">
        <v>379</v>
      </c>
      <c r="N16041" t="s">
        <v>482</v>
      </c>
    </row>
    <row r="16042" spans="1:14" hidden="1" x14ac:dyDescent="0.25">
      <c r="A16042" t="s">
        <v>240</v>
      </c>
      <c r="B16042" s="1">
        <v>45443</v>
      </c>
      <c r="C16042" t="s">
        <v>708</v>
      </c>
      <c r="D16042" t="s">
        <v>709</v>
      </c>
      <c r="E16042" s="4">
        <v>670.84999999999991</v>
      </c>
      <c r="F16042" t="s">
        <v>1477</v>
      </c>
      <c r="G16042" t="s">
        <v>471</v>
      </c>
      <c r="H16042" t="s">
        <v>301</v>
      </c>
      <c r="I16042" t="s">
        <v>302</v>
      </c>
      <c r="J16042" t="s">
        <v>258</v>
      </c>
      <c r="L16042" t="s">
        <v>378</v>
      </c>
      <c r="M16042" t="s">
        <v>379</v>
      </c>
      <c r="N16042" t="s">
        <v>482</v>
      </c>
    </row>
    <row r="16043" spans="1:14" hidden="1" x14ac:dyDescent="0.25">
      <c r="A16043" t="s">
        <v>240</v>
      </c>
      <c r="B16043" s="1">
        <v>45473</v>
      </c>
      <c r="C16043" t="s">
        <v>708</v>
      </c>
      <c r="D16043" t="s">
        <v>709</v>
      </c>
      <c r="E16043" s="4">
        <v>805.01999999999987</v>
      </c>
      <c r="F16043" t="s">
        <v>1477</v>
      </c>
      <c r="G16043" t="s">
        <v>471</v>
      </c>
      <c r="H16043" t="s">
        <v>301</v>
      </c>
      <c r="I16043" t="s">
        <v>302</v>
      </c>
      <c r="J16043" t="s">
        <v>258</v>
      </c>
      <c r="L16043" t="s">
        <v>378</v>
      </c>
      <c r="M16043" t="s">
        <v>379</v>
      </c>
      <c r="N16043" t="s">
        <v>482</v>
      </c>
    </row>
    <row r="16044" spans="1:14" hidden="1" x14ac:dyDescent="0.25">
      <c r="A16044" t="s">
        <v>240</v>
      </c>
      <c r="B16044" s="1">
        <v>45504</v>
      </c>
      <c r="C16044" t="s">
        <v>708</v>
      </c>
      <c r="D16044" t="s">
        <v>709</v>
      </c>
      <c r="E16044" s="4">
        <v>939.1866666666665</v>
      </c>
      <c r="F16044" t="s">
        <v>1477</v>
      </c>
      <c r="G16044" t="s">
        <v>471</v>
      </c>
      <c r="H16044" t="s">
        <v>301</v>
      </c>
      <c r="I16044" t="s">
        <v>302</v>
      </c>
      <c r="J16044" t="s">
        <v>258</v>
      </c>
      <c r="L16044" t="s">
        <v>378</v>
      </c>
      <c r="M16044" t="s">
        <v>379</v>
      </c>
      <c r="N16044" t="s">
        <v>482</v>
      </c>
    </row>
    <row r="16045" spans="1:14" hidden="1" x14ac:dyDescent="0.25">
      <c r="A16045" t="s">
        <v>240</v>
      </c>
      <c r="B16045" s="1">
        <v>45535</v>
      </c>
      <c r="C16045" t="s">
        <v>708</v>
      </c>
      <c r="D16045" t="s">
        <v>709</v>
      </c>
      <c r="E16045" s="4">
        <v>1073.3533333333332</v>
      </c>
      <c r="F16045" t="s">
        <v>1477</v>
      </c>
      <c r="G16045" t="s">
        <v>471</v>
      </c>
      <c r="H16045" t="s">
        <v>301</v>
      </c>
      <c r="I16045" t="s">
        <v>302</v>
      </c>
      <c r="J16045" t="s">
        <v>258</v>
      </c>
      <c r="L16045" t="s">
        <v>378</v>
      </c>
      <c r="M16045" t="s">
        <v>379</v>
      </c>
      <c r="N16045" t="s">
        <v>482</v>
      </c>
    </row>
    <row r="16046" spans="1:14" hidden="1" x14ac:dyDescent="0.25">
      <c r="A16046" t="s">
        <v>240</v>
      </c>
      <c r="B16046" s="1">
        <v>45565</v>
      </c>
      <c r="C16046" t="s">
        <v>708</v>
      </c>
      <c r="D16046" t="s">
        <v>709</v>
      </c>
      <c r="E16046" s="4">
        <v>1207.52</v>
      </c>
      <c r="F16046" t="s">
        <v>1477</v>
      </c>
      <c r="G16046" t="s">
        <v>471</v>
      </c>
      <c r="H16046" t="s">
        <v>301</v>
      </c>
      <c r="I16046" t="s">
        <v>302</v>
      </c>
      <c r="J16046" t="s">
        <v>258</v>
      </c>
      <c r="L16046" t="s">
        <v>378</v>
      </c>
      <c r="M16046" t="s">
        <v>379</v>
      </c>
      <c r="N16046" t="s">
        <v>482</v>
      </c>
    </row>
    <row r="16047" spans="1:14" hidden="1" x14ac:dyDescent="0.25">
      <c r="A16047" t="s">
        <v>240</v>
      </c>
      <c r="B16047" s="1">
        <v>45596</v>
      </c>
      <c r="C16047" t="s">
        <v>708</v>
      </c>
      <c r="D16047" t="s">
        <v>709</v>
      </c>
      <c r="E16047" s="4">
        <v>1341.6866666666667</v>
      </c>
      <c r="F16047" t="s">
        <v>1477</v>
      </c>
      <c r="G16047" t="s">
        <v>471</v>
      </c>
      <c r="H16047" t="s">
        <v>301</v>
      </c>
      <c r="I16047" t="s">
        <v>302</v>
      </c>
      <c r="J16047" t="s">
        <v>258</v>
      </c>
      <c r="L16047" t="s">
        <v>378</v>
      </c>
      <c r="M16047" t="s">
        <v>379</v>
      </c>
      <c r="N16047" t="s">
        <v>482</v>
      </c>
    </row>
    <row r="16048" spans="1:14" hidden="1" x14ac:dyDescent="0.25">
      <c r="A16048" t="s">
        <v>240</v>
      </c>
      <c r="B16048" s="1">
        <v>45626</v>
      </c>
      <c r="C16048" t="s">
        <v>708</v>
      </c>
      <c r="D16048" t="s">
        <v>709</v>
      </c>
      <c r="E16048" s="4">
        <v>1475.8533333333335</v>
      </c>
      <c r="F16048" t="s">
        <v>1477</v>
      </c>
      <c r="G16048" t="s">
        <v>471</v>
      </c>
      <c r="H16048" t="s">
        <v>301</v>
      </c>
      <c r="I16048" t="s">
        <v>302</v>
      </c>
      <c r="J16048" t="s">
        <v>258</v>
      </c>
      <c r="L16048" t="s">
        <v>378</v>
      </c>
      <c r="M16048" t="s">
        <v>379</v>
      </c>
      <c r="N16048" t="s">
        <v>482</v>
      </c>
    </row>
    <row r="16049" spans="1:14" hidden="1" x14ac:dyDescent="0.25">
      <c r="A16049" t="s">
        <v>240</v>
      </c>
      <c r="B16049" s="1">
        <v>45657</v>
      </c>
      <c r="C16049" t="s">
        <v>708</v>
      </c>
      <c r="D16049" t="s">
        <v>709</v>
      </c>
      <c r="E16049" s="4">
        <v>1610.0200000000002</v>
      </c>
      <c r="F16049" t="s">
        <v>1477</v>
      </c>
      <c r="G16049" t="s">
        <v>471</v>
      </c>
      <c r="H16049" t="s">
        <v>301</v>
      </c>
      <c r="I16049" t="s">
        <v>302</v>
      </c>
      <c r="J16049" t="s">
        <v>258</v>
      </c>
      <c r="L16049" t="s">
        <v>378</v>
      </c>
      <c r="M16049" t="s">
        <v>379</v>
      </c>
      <c r="N16049" t="s">
        <v>482</v>
      </c>
    </row>
    <row r="16050" spans="1:14" hidden="1" x14ac:dyDescent="0.25">
      <c r="A16050" t="s">
        <v>240</v>
      </c>
      <c r="B16050" s="1">
        <v>45322</v>
      </c>
      <c r="C16050" t="s">
        <v>726</v>
      </c>
      <c r="D16050" t="s">
        <v>727</v>
      </c>
      <c r="E16050" s="4">
        <v>984.62</v>
      </c>
      <c r="F16050" t="s">
        <v>1477</v>
      </c>
      <c r="G16050" t="s">
        <v>471</v>
      </c>
      <c r="H16050" t="s">
        <v>301</v>
      </c>
      <c r="I16050" t="s">
        <v>302</v>
      </c>
      <c r="J16050" t="s">
        <v>258</v>
      </c>
      <c r="L16050" t="s">
        <v>378</v>
      </c>
      <c r="M16050" t="s">
        <v>379</v>
      </c>
      <c r="N16050" t="s">
        <v>486</v>
      </c>
    </row>
    <row r="16051" spans="1:14" hidden="1" x14ac:dyDescent="0.25">
      <c r="A16051" t="s">
        <v>240</v>
      </c>
      <c r="B16051" s="1">
        <v>45351</v>
      </c>
      <c r="C16051" t="s">
        <v>726</v>
      </c>
      <c r="D16051" t="s">
        <v>727</v>
      </c>
      <c r="E16051" s="4">
        <v>1184.6199999999999</v>
      </c>
      <c r="F16051" t="s">
        <v>1477</v>
      </c>
      <c r="G16051" t="s">
        <v>471</v>
      </c>
      <c r="H16051" t="s">
        <v>301</v>
      </c>
      <c r="I16051" t="s">
        <v>302</v>
      </c>
      <c r="J16051" t="s">
        <v>258</v>
      </c>
      <c r="L16051" t="s">
        <v>378</v>
      </c>
      <c r="M16051" t="s">
        <v>379</v>
      </c>
      <c r="N16051" t="s">
        <v>486</v>
      </c>
    </row>
    <row r="16052" spans="1:14" hidden="1" x14ac:dyDescent="0.25">
      <c r="A16052" t="s">
        <v>240</v>
      </c>
      <c r="B16052" s="1">
        <v>45382</v>
      </c>
      <c r="C16052" t="s">
        <v>726</v>
      </c>
      <c r="D16052" t="s">
        <v>727</v>
      </c>
      <c r="E16052" s="4">
        <v>2367.21</v>
      </c>
      <c r="F16052" t="s">
        <v>1477</v>
      </c>
      <c r="G16052" t="s">
        <v>471</v>
      </c>
      <c r="H16052" t="s">
        <v>301</v>
      </c>
      <c r="I16052" t="s">
        <v>302</v>
      </c>
      <c r="J16052" t="s">
        <v>258</v>
      </c>
      <c r="L16052" t="s">
        <v>378</v>
      </c>
      <c r="M16052" t="s">
        <v>379</v>
      </c>
      <c r="N16052" t="s">
        <v>486</v>
      </c>
    </row>
    <row r="16053" spans="1:14" hidden="1" x14ac:dyDescent="0.25">
      <c r="A16053" t="s">
        <v>240</v>
      </c>
      <c r="B16053" s="1">
        <v>45412</v>
      </c>
      <c r="C16053" t="s">
        <v>726</v>
      </c>
      <c r="D16053" t="s">
        <v>727</v>
      </c>
      <c r="E16053" s="4">
        <v>3254.71</v>
      </c>
      <c r="F16053" t="s">
        <v>1477</v>
      </c>
      <c r="G16053" t="s">
        <v>471</v>
      </c>
      <c r="H16053" t="s">
        <v>301</v>
      </c>
      <c r="I16053" t="s">
        <v>302</v>
      </c>
      <c r="J16053" t="s">
        <v>258</v>
      </c>
      <c r="L16053" t="s">
        <v>378</v>
      </c>
      <c r="M16053" t="s">
        <v>379</v>
      </c>
      <c r="N16053" t="s">
        <v>486</v>
      </c>
    </row>
    <row r="16054" spans="1:14" hidden="1" x14ac:dyDescent="0.25">
      <c r="A16054" t="s">
        <v>240</v>
      </c>
      <c r="B16054" s="1">
        <v>45443</v>
      </c>
      <c r="C16054" t="s">
        <v>726</v>
      </c>
      <c r="D16054" t="s">
        <v>727</v>
      </c>
      <c r="E16054" s="4">
        <v>3254.71</v>
      </c>
      <c r="F16054" t="s">
        <v>1477</v>
      </c>
      <c r="G16054" t="s">
        <v>471</v>
      </c>
      <c r="H16054" t="s">
        <v>301</v>
      </c>
      <c r="I16054" t="s">
        <v>302</v>
      </c>
      <c r="J16054" t="s">
        <v>258</v>
      </c>
      <c r="L16054" t="s">
        <v>378</v>
      </c>
      <c r="M16054" t="s">
        <v>379</v>
      </c>
      <c r="N16054" t="s">
        <v>486</v>
      </c>
    </row>
    <row r="16055" spans="1:14" hidden="1" x14ac:dyDescent="0.25">
      <c r="A16055" t="s">
        <v>240</v>
      </c>
      <c r="B16055" s="1">
        <v>45473</v>
      </c>
      <c r="C16055" t="s">
        <v>726</v>
      </c>
      <c r="D16055" t="s">
        <v>727</v>
      </c>
      <c r="E16055" s="4">
        <v>4506.71</v>
      </c>
      <c r="F16055" t="s">
        <v>1477</v>
      </c>
      <c r="G16055" t="s">
        <v>471</v>
      </c>
      <c r="H16055" t="s">
        <v>301</v>
      </c>
      <c r="I16055" t="s">
        <v>302</v>
      </c>
      <c r="J16055" t="s">
        <v>258</v>
      </c>
      <c r="L16055" t="s">
        <v>378</v>
      </c>
      <c r="M16055" t="s">
        <v>379</v>
      </c>
      <c r="N16055" t="s">
        <v>486</v>
      </c>
    </row>
    <row r="16056" spans="1:14" hidden="1" x14ac:dyDescent="0.25">
      <c r="A16056" t="s">
        <v>240</v>
      </c>
      <c r="B16056" s="1">
        <v>45504</v>
      </c>
      <c r="C16056" t="s">
        <v>726</v>
      </c>
      <c r="D16056" t="s">
        <v>727</v>
      </c>
      <c r="E16056" s="4">
        <v>5756.71</v>
      </c>
      <c r="F16056" t="s">
        <v>1477</v>
      </c>
      <c r="G16056" t="s">
        <v>471</v>
      </c>
      <c r="H16056" t="s">
        <v>301</v>
      </c>
      <c r="I16056" t="s">
        <v>302</v>
      </c>
      <c r="J16056" t="s">
        <v>258</v>
      </c>
      <c r="L16056" t="s">
        <v>378</v>
      </c>
      <c r="M16056" t="s">
        <v>379</v>
      </c>
      <c r="N16056" t="s">
        <v>486</v>
      </c>
    </row>
    <row r="16057" spans="1:14" hidden="1" x14ac:dyDescent="0.25">
      <c r="A16057" t="s">
        <v>240</v>
      </c>
      <c r="B16057" s="1">
        <v>45535</v>
      </c>
      <c r="C16057" t="s">
        <v>726</v>
      </c>
      <c r="D16057" t="s">
        <v>727</v>
      </c>
      <c r="E16057" s="4">
        <v>7006.71</v>
      </c>
      <c r="F16057" t="s">
        <v>1477</v>
      </c>
      <c r="G16057" t="s">
        <v>471</v>
      </c>
      <c r="H16057" t="s">
        <v>301</v>
      </c>
      <c r="I16057" t="s">
        <v>302</v>
      </c>
      <c r="J16057" t="s">
        <v>258</v>
      </c>
      <c r="L16057" t="s">
        <v>378</v>
      </c>
      <c r="M16057" t="s">
        <v>379</v>
      </c>
      <c r="N16057" t="s">
        <v>486</v>
      </c>
    </row>
    <row r="16058" spans="1:14" hidden="1" x14ac:dyDescent="0.25">
      <c r="A16058" t="s">
        <v>240</v>
      </c>
      <c r="B16058" s="1">
        <v>45565</v>
      </c>
      <c r="C16058" t="s">
        <v>726</v>
      </c>
      <c r="D16058" t="s">
        <v>727</v>
      </c>
      <c r="E16058" s="4">
        <v>8256.7099999999991</v>
      </c>
      <c r="F16058" t="s">
        <v>1477</v>
      </c>
      <c r="G16058" t="s">
        <v>471</v>
      </c>
      <c r="H16058" t="s">
        <v>301</v>
      </c>
      <c r="I16058" t="s">
        <v>302</v>
      </c>
      <c r="J16058" t="s">
        <v>258</v>
      </c>
      <c r="L16058" t="s">
        <v>378</v>
      </c>
      <c r="M16058" t="s">
        <v>379</v>
      </c>
      <c r="N16058" t="s">
        <v>486</v>
      </c>
    </row>
    <row r="16059" spans="1:14" hidden="1" x14ac:dyDescent="0.25">
      <c r="A16059" t="s">
        <v>240</v>
      </c>
      <c r="B16059" s="1">
        <v>45596</v>
      </c>
      <c r="C16059" t="s">
        <v>726</v>
      </c>
      <c r="D16059" t="s">
        <v>727</v>
      </c>
      <c r="E16059" s="4">
        <v>9506.7099999999991</v>
      </c>
      <c r="F16059" t="s">
        <v>1477</v>
      </c>
      <c r="G16059" t="s">
        <v>471</v>
      </c>
      <c r="H16059" t="s">
        <v>301</v>
      </c>
      <c r="I16059" t="s">
        <v>302</v>
      </c>
      <c r="J16059" t="s">
        <v>258</v>
      </c>
      <c r="L16059" t="s">
        <v>378</v>
      </c>
      <c r="M16059" t="s">
        <v>379</v>
      </c>
      <c r="N16059" t="s">
        <v>486</v>
      </c>
    </row>
    <row r="16060" spans="1:14" hidden="1" x14ac:dyDescent="0.25">
      <c r="A16060" t="s">
        <v>240</v>
      </c>
      <c r="B16060" s="1">
        <v>45626</v>
      </c>
      <c r="C16060" t="s">
        <v>726</v>
      </c>
      <c r="D16060" t="s">
        <v>727</v>
      </c>
      <c r="E16060" s="4">
        <v>10756.71</v>
      </c>
      <c r="F16060" t="s">
        <v>1477</v>
      </c>
      <c r="G16060" t="s">
        <v>471</v>
      </c>
      <c r="H16060" t="s">
        <v>301</v>
      </c>
      <c r="I16060" t="s">
        <v>302</v>
      </c>
      <c r="J16060" t="s">
        <v>258</v>
      </c>
      <c r="L16060" t="s">
        <v>378</v>
      </c>
      <c r="M16060" t="s">
        <v>379</v>
      </c>
      <c r="N16060" t="s">
        <v>486</v>
      </c>
    </row>
    <row r="16061" spans="1:14" hidden="1" x14ac:dyDescent="0.25">
      <c r="A16061" t="s">
        <v>240</v>
      </c>
      <c r="B16061" s="1">
        <v>45657</v>
      </c>
      <c r="C16061" t="s">
        <v>726</v>
      </c>
      <c r="D16061" t="s">
        <v>727</v>
      </c>
      <c r="E16061" s="4">
        <v>12006.71</v>
      </c>
      <c r="F16061" t="s">
        <v>1477</v>
      </c>
      <c r="G16061" t="s">
        <v>471</v>
      </c>
      <c r="H16061" t="s">
        <v>301</v>
      </c>
      <c r="I16061" t="s">
        <v>302</v>
      </c>
      <c r="J16061" t="s">
        <v>258</v>
      </c>
      <c r="L16061" t="s">
        <v>378</v>
      </c>
      <c r="M16061" t="s">
        <v>379</v>
      </c>
      <c r="N16061" t="s">
        <v>486</v>
      </c>
    </row>
    <row r="16062" spans="1:14" hidden="1" x14ac:dyDescent="0.25">
      <c r="A16062" t="s">
        <v>240</v>
      </c>
      <c r="B16062" s="1">
        <v>45322</v>
      </c>
      <c r="C16062" t="s">
        <v>738</v>
      </c>
      <c r="D16062" t="s">
        <v>739</v>
      </c>
      <c r="E16062" s="4">
        <v>180</v>
      </c>
      <c r="F16062" t="s">
        <v>1477</v>
      </c>
      <c r="G16062" t="s">
        <v>471</v>
      </c>
      <c r="H16062" t="s">
        <v>301</v>
      </c>
      <c r="I16062" t="s">
        <v>302</v>
      </c>
      <c r="J16062" t="s">
        <v>258</v>
      </c>
      <c r="L16062" t="s">
        <v>378</v>
      </c>
      <c r="M16062" t="s">
        <v>379</v>
      </c>
      <c r="N16062" t="s">
        <v>487</v>
      </c>
    </row>
    <row r="16063" spans="1:14" hidden="1" x14ac:dyDescent="0.25">
      <c r="A16063" t="s">
        <v>240</v>
      </c>
      <c r="B16063" s="1">
        <v>45351</v>
      </c>
      <c r="C16063" t="s">
        <v>738</v>
      </c>
      <c r="D16063" t="s">
        <v>739</v>
      </c>
      <c r="E16063" s="4">
        <v>1155.1199999999999</v>
      </c>
      <c r="F16063" t="s">
        <v>1477</v>
      </c>
      <c r="G16063" t="s">
        <v>471</v>
      </c>
      <c r="H16063" t="s">
        <v>301</v>
      </c>
      <c r="I16063" t="s">
        <v>302</v>
      </c>
      <c r="J16063" t="s">
        <v>258</v>
      </c>
      <c r="L16063" t="s">
        <v>378</v>
      </c>
      <c r="M16063" t="s">
        <v>379</v>
      </c>
      <c r="N16063" t="s">
        <v>487</v>
      </c>
    </row>
    <row r="16064" spans="1:14" hidden="1" x14ac:dyDescent="0.25">
      <c r="A16064" t="s">
        <v>240</v>
      </c>
      <c r="B16064" s="1">
        <v>45382</v>
      </c>
      <c r="C16064" t="s">
        <v>738</v>
      </c>
      <c r="D16064" t="s">
        <v>739</v>
      </c>
      <c r="E16064" s="4">
        <v>2352.09</v>
      </c>
      <c r="F16064" t="s">
        <v>1477</v>
      </c>
      <c r="G16064" t="s">
        <v>471</v>
      </c>
      <c r="H16064" t="s">
        <v>301</v>
      </c>
      <c r="I16064" t="s">
        <v>302</v>
      </c>
      <c r="J16064" t="s">
        <v>258</v>
      </c>
      <c r="L16064" t="s">
        <v>378</v>
      </c>
      <c r="M16064" t="s">
        <v>379</v>
      </c>
      <c r="N16064" t="s">
        <v>487</v>
      </c>
    </row>
    <row r="16065" spans="1:14" hidden="1" x14ac:dyDescent="0.25">
      <c r="A16065" t="s">
        <v>240</v>
      </c>
      <c r="B16065" s="1">
        <v>45412</v>
      </c>
      <c r="C16065" t="s">
        <v>738</v>
      </c>
      <c r="D16065" t="s">
        <v>739</v>
      </c>
      <c r="E16065" s="4">
        <v>12368.12</v>
      </c>
      <c r="F16065" t="s">
        <v>1477</v>
      </c>
      <c r="G16065" t="s">
        <v>471</v>
      </c>
      <c r="H16065" t="s">
        <v>301</v>
      </c>
      <c r="I16065" t="s">
        <v>302</v>
      </c>
      <c r="J16065" t="s">
        <v>258</v>
      </c>
      <c r="L16065" t="s">
        <v>378</v>
      </c>
      <c r="M16065" t="s">
        <v>379</v>
      </c>
      <c r="N16065" t="s">
        <v>487</v>
      </c>
    </row>
    <row r="16066" spans="1:14" hidden="1" x14ac:dyDescent="0.25">
      <c r="A16066" t="s">
        <v>240</v>
      </c>
      <c r="B16066" s="1">
        <v>45443</v>
      </c>
      <c r="C16066" t="s">
        <v>738</v>
      </c>
      <c r="D16066" t="s">
        <v>739</v>
      </c>
      <c r="E16066" s="4">
        <v>12729.660000000002</v>
      </c>
      <c r="F16066" t="s">
        <v>1477</v>
      </c>
      <c r="G16066" t="s">
        <v>471</v>
      </c>
      <c r="H16066" t="s">
        <v>301</v>
      </c>
      <c r="I16066" t="s">
        <v>302</v>
      </c>
      <c r="J16066" t="s">
        <v>258</v>
      </c>
      <c r="L16066" t="s">
        <v>378</v>
      </c>
      <c r="M16066" t="s">
        <v>379</v>
      </c>
      <c r="N16066" t="s">
        <v>487</v>
      </c>
    </row>
    <row r="16067" spans="1:14" hidden="1" x14ac:dyDescent="0.25">
      <c r="A16067" t="s">
        <v>240</v>
      </c>
      <c r="B16067" s="1">
        <v>45473</v>
      </c>
      <c r="C16067" t="s">
        <v>738</v>
      </c>
      <c r="D16067" t="s">
        <v>739</v>
      </c>
      <c r="E16067" s="4">
        <v>13977.160000000002</v>
      </c>
      <c r="F16067" t="s">
        <v>1477</v>
      </c>
      <c r="G16067" t="s">
        <v>471</v>
      </c>
      <c r="H16067" t="s">
        <v>301</v>
      </c>
      <c r="I16067" t="s">
        <v>302</v>
      </c>
      <c r="J16067" t="s">
        <v>258</v>
      </c>
      <c r="L16067" t="s">
        <v>378</v>
      </c>
      <c r="M16067" t="s">
        <v>379</v>
      </c>
      <c r="N16067" t="s">
        <v>487</v>
      </c>
    </row>
    <row r="16068" spans="1:14" hidden="1" x14ac:dyDescent="0.25">
      <c r="A16068" t="s">
        <v>240</v>
      </c>
      <c r="B16068" s="1">
        <v>45504</v>
      </c>
      <c r="C16068" t="s">
        <v>738</v>
      </c>
      <c r="D16068" t="s">
        <v>739</v>
      </c>
      <c r="E16068" s="4">
        <v>14810.493333333336</v>
      </c>
      <c r="F16068" t="s">
        <v>1477</v>
      </c>
      <c r="G16068" t="s">
        <v>471</v>
      </c>
      <c r="H16068" t="s">
        <v>301</v>
      </c>
      <c r="I16068" t="s">
        <v>302</v>
      </c>
      <c r="J16068" t="s">
        <v>258</v>
      </c>
      <c r="L16068" t="s">
        <v>378</v>
      </c>
      <c r="M16068" t="s">
        <v>379</v>
      </c>
      <c r="N16068" t="s">
        <v>487</v>
      </c>
    </row>
    <row r="16069" spans="1:14" hidden="1" x14ac:dyDescent="0.25">
      <c r="A16069" t="s">
        <v>240</v>
      </c>
      <c r="B16069" s="1">
        <v>45535</v>
      </c>
      <c r="C16069" t="s">
        <v>738</v>
      </c>
      <c r="D16069" t="s">
        <v>739</v>
      </c>
      <c r="E16069" s="4">
        <v>15643.82666666667</v>
      </c>
      <c r="F16069" t="s">
        <v>1477</v>
      </c>
      <c r="G16069" t="s">
        <v>471</v>
      </c>
      <c r="H16069" t="s">
        <v>301</v>
      </c>
      <c r="I16069" t="s">
        <v>302</v>
      </c>
      <c r="J16069" t="s">
        <v>258</v>
      </c>
      <c r="L16069" t="s">
        <v>378</v>
      </c>
      <c r="M16069" t="s">
        <v>379</v>
      </c>
      <c r="N16069" t="s">
        <v>487</v>
      </c>
    </row>
    <row r="16070" spans="1:14" hidden="1" x14ac:dyDescent="0.25">
      <c r="A16070" t="s">
        <v>240</v>
      </c>
      <c r="B16070" s="1">
        <v>45565</v>
      </c>
      <c r="C16070" t="s">
        <v>738</v>
      </c>
      <c r="D16070" t="s">
        <v>739</v>
      </c>
      <c r="E16070" s="4">
        <v>16477.160000000003</v>
      </c>
      <c r="F16070" t="s">
        <v>1477</v>
      </c>
      <c r="G16070" t="s">
        <v>471</v>
      </c>
      <c r="H16070" t="s">
        <v>301</v>
      </c>
      <c r="I16070" t="s">
        <v>302</v>
      </c>
      <c r="J16070" t="s">
        <v>258</v>
      </c>
      <c r="L16070" t="s">
        <v>378</v>
      </c>
      <c r="M16070" t="s">
        <v>379</v>
      </c>
      <c r="N16070" t="s">
        <v>487</v>
      </c>
    </row>
    <row r="16071" spans="1:14" hidden="1" x14ac:dyDescent="0.25">
      <c r="A16071" t="s">
        <v>240</v>
      </c>
      <c r="B16071" s="1">
        <v>45596</v>
      </c>
      <c r="C16071" t="s">
        <v>738</v>
      </c>
      <c r="D16071" t="s">
        <v>739</v>
      </c>
      <c r="E16071" s="4">
        <v>17310.493333333336</v>
      </c>
      <c r="F16071" t="s">
        <v>1477</v>
      </c>
      <c r="G16071" t="s">
        <v>471</v>
      </c>
      <c r="H16071" t="s">
        <v>301</v>
      </c>
      <c r="I16071" t="s">
        <v>302</v>
      </c>
      <c r="J16071" t="s">
        <v>258</v>
      </c>
      <c r="L16071" t="s">
        <v>378</v>
      </c>
      <c r="M16071" t="s">
        <v>379</v>
      </c>
      <c r="N16071" t="s">
        <v>487</v>
      </c>
    </row>
    <row r="16072" spans="1:14" hidden="1" x14ac:dyDescent="0.25">
      <c r="A16072" t="s">
        <v>240</v>
      </c>
      <c r="B16072" s="1">
        <v>45626</v>
      </c>
      <c r="C16072" t="s">
        <v>738</v>
      </c>
      <c r="D16072" t="s">
        <v>739</v>
      </c>
      <c r="E16072" s="4">
        <v>18143.826666666668</v>
      </c>
      <c r="F16072" t="s">
        <v>1477</v>
      </c>
      <c r="G16072" t="s">
        <v>471</v>
      </c>
      <c r="H16072" t="s">
        <v>301</v>
      </c>
      <c r="I16072" t="s">
        <v>302</v>
      </c>
      <c r="J16072" t="s">
        <v>258</v>
      </c>
      <c r="L16072" t="s">
        <v>378</v>
      </c>
      <c r="M16072" t="s">
        <v>379</v>
      </c>
      <c r="N16072" t="s">
        <v>487</v>
      </c>
    </row>
    <row r="16073" spans="1:14" hidden="1" x14ac:dyDescent="0.25">
      <c r="A16073" t="s">
        <v>240</v>
      </c>
      <c r="B16073" s="1">
        <v>45657</v>
      </c>
      <c r="C16073" t="s">
        <v>738</v>
      </c>
      <c r="D16073" t="s">
        <v>739</v>
      </c>
      <c r="E16073" s="4">
        <v>18977.16</v>
      </c>
      <c r="F16073" t="s">
        <v>1477</v>
      </c>
      <c r="G16073" t="s">
        <v>471</v>
      </c>
      <c r="H16073" t="s">
        <v>301</v>
      </c>
      <c r="I16073" t="s">
        <v>302</v>
      </c>
      <c r="J16073" t="s">
        <v>258</v>
      </c>
      <c r="L16073" t="s">
        <v>378</v>
      </c>
      <c r="M16073" t="s">
        <v>379</v>
      </c>
      <c r="N16073" t="s">
        <v>487</v>
      </c>
    </row>
    <row r="16074" spans="1:14" hidden="1" x14ac:dyDescent="0.25">
      <c r="A16074" t="s">
        <v>240</v>
      </c>
      <c r="B16074" s="1">
        <v>45322</v>
      </c>
      <c r="C16074" t="s">
        <v>792</v>
      </c>
      <c r="D16074" t="s">
        <v>793</v>
      </c>
      <c r="E16074" s="4">
        <v>0</v>
      </c>
      <c r="F16074" t="s">
        <v>1477</v>
      </c>
      <c r="G16074" t="s">
        <v>471</v>
      </c>
      <c r="H16074" t="s">
        <v>308</v>
      </c>
      <c r="I16074" t="s">
        <v>309</v>
      </c>
      <c r="J16074" t="s">
        <v>264</v>
      </c>
      <c r="L16074" t="s">
        <v>378</v>
      </c>
      <c r="M16074" t="s">
        <v>379</v>
      </c>
      <c r="N16074" t="s">
        <v>487</v>
      </c>
    </row>
    <row r="16075" spans="1:14" hidden="1" x14ac:dyDescent="0.25">
      <c r="A16075" t="s">
        <v>240</v>
      </c>
      <c r="B16075" s="1">
        <v>45351</v>
      </c>
      <c r="C16075" t="s">
        <v>792</v>
      </c>
      <c r="D16075" t="s">
        <v>793</v>
      </c>
      <c r="E16075" s="4">
        <v>1605</v>
      </c>
      <c r="F16075" t="s">
        <v>1477</v>
      </c>
      <c r="G16075" t="s">
        <v>471</v>
      </c>
      <c r="H16075" t="s">
        <v>308</v>
      </c>
      <c r="I16075" t="s">
        <v>309</v>
      </c>
      <c r="J16075" t="s">
        <v>264</v>
      </c>
      <c r="L16075" t="s">
        <v>378</v>
      </c>
      <c r="M16075" t="s">
        <v>379</v>
      </c>
      <c r="N16075" t="s">
        <v>487</v>
      </c>
    </row>
    <row r="16076" spans="1:14" hidden="1" x14ac:dyDescent="0.25">
      <c r="A16076" t="s">
        <v>240</v>
      </c>
      <c r="B16076" s="1">
        <v>45382</v>
      </c>
      <c r="C16076" t="s">
        <v>792</v>
      </c>
      <c r="D16076" t="s">
        <v>793</v>
      </c>
      <c r="E16076" s="4">
        <v>1605</v>
      </c>
      <c r="F16076" t="s">
        <v>1477</v>
      </c>
      <c r="G16076" t="s">
        <v>471</v>
      </c>
      <c r="H16076" t="s">
        <v>308</v>
      </c>
      <c r="I16076" t="s">
        <v>309</v>
      </c>
      <c r="J16076" t="s">
        <v>264</v>
      </c>
      <c r="L16076" t="s">
        <v>378</v>
      </c>
      <c r="M16076" t="s">
        <v>379</v>
      </c>
      <c r="N16076" t="s">
        <v>487</v>
      </c>
    </row>
    <row r="16077" spans="1:14" hidden="1" x14ac:dyDescent="0.25">
      <c r="A16077" t="s">
        <v>240</v>
      </c>
      <c r="B16077" s="1">
        <v>45412</v>
      </c>
      <c r="C16077" t="s">
        <v>792</v>
      </c>
      <c r="D16077" t="s">
        <v>793</v>
      </c>
      <c r="E16077" s="4">
        <v>1605</v>
      </c>
      <c r="F16077" t="s">
        <v>1477</v>
      </c>
      <c r="G16077" t="s">
        <v>471</v>
      </c>
      <c r="H16077" t="s">
        <v>308</v>
      </c>
      <c r="I16077" t="s">
        <v>309</v>
      </c>
      <c r="J16077" t="s">
        <v>264</v>
      </c>
      <c r="L16077" t="s">
        <v>378</v>
      </c>
      <c r="M16077" t="s">
        <v>379</v>
      </c>
      <c r="N16077" t="s">
        <v>487</v>
      </c>
    </row>
    <row r="16078" spans="1:14" hidden="1" x14ac:dyDescent="0.25">
      <c r="A16078" t="s">
        <v>240</v>
      </c>
      <c r="B16078" s="1">
        <v>45443</v>
      </c>
      <c r="C16078" t="s">
        <v>792</v>
      </c>
      <c r="D16078" t="s">
        <v>793</v>
      </c>
      <c r="E16078" s="4">
        <v>4125</v>
      </c>
      <c r="F16078" t="s">
        <v>1477</v>
      </c>
      <c r="G16078" t="s">
        <v>471</v>
      </c>
      <c r="H16078" t="s">
        <v>308</v>
      </c>
      <c r="I16078" t="s">
        <v>309</v>
      </c>
      <c r="J16078" t="s">
        <v>264</v>
      </c>
      <c r="L16078" t="s">
        <v>378</v>
      </c>
      <c r="M16078" t="s">
        <v>379</v>
      </c>
      <c r="N16078" t="s">
        <v>487</v>
      </c>
    </row>
    <row r="16079" spans="1:14" hidden="1" x14ac:dyDescent="0.25">
      <c r="A16079" t="s">
        <v>240</v>
      </c>
      <c r="B16079" s="1">
        <v>45473</v>
      </c>
      <c r="C16079" t="s">
        <v>792</v>
      </c>
      <c r="D16079" t="s">
        <v>793</v>
      </c>
      <c r="E16079" s="4">
        <v>4525</v>
      </c>
      <c r="F16079" t="s">
        <v>1477</v>
      </c>
      <c r="G16079" t="s">
        <v>471</v>
      </c>
      <c r="H16079" t="s">
        <v>308</v>
      </c>
      <c r="I16079" t="s">
        <v>309</v>
      </c>
      <c r="J16079" t="s">
        <v>264</v>
      </c>
      <c r="L16079" t="s">
        <v>378</v>
      </c>
      <c r="M16079" t="s">
        <v>379</v>
      </c>
      <c r="N16079" t="s">
        <v>487</v>
      </c>
    </row>
    <row r="16080" spans="1:14" hidden="1" x14ac:dyDescent="0.25">
      <c r="A16080" t="s">
        <v>240</v>
      </c>
      <c r="B16080" s="1">
        <v>45504</v>
      </c>
      <c r="C16080" t="s">
        <v>792</v>
      </c>
      <c r="D16080" t="s">
        <v>793</v>
      </c>
      <c r="E16080" s="4">
        <v>4941.666666666667</v>
      </c>
      <c r="F16080" t="s">
        <v>1477</v>
      </c>
      <c r="G16080" t="s">
        <v>471</v>
      </c>
      <c r="H16080" t="s">
        <v>308</v>
      </c>
      <c r="I16080" t="s">
        <v>309</v>
      </c>
      <c r="J16080" t="s">
        <v>264</v>
      </c>
      <c r="L16080" t="s">
        <v>378</v>
      </c>
      <c r="M16080" t="s">
        <v>379</v>
      </c>
      <c r="N16080" t="s">
        <v>487</v>
      </c>
    </row>
    <row r="16081" spans="1:14" hidden="1" x14ac:dyDescent="0.25">
      <c r="A16081" t="s">
        <v>240</v>
      </c>
      <c r="B16081" s="1">
        <v>45535</v>
      </c>
      <c r="C16081" t="s">
        <v>792</v>
      </c>
      <c r="D16081" t="s">
        <v>793</v>
      </c>
      <c r="E16081" s="4">
        <v>5358.3333333333339</v>
      </c>
      <c r="F16081" t="s">
        <v>1477</v>
      </c>
      <c r="G16081" t="s">
        <v>471</v>
      </c>
      <c r="H16081" t="s">
        <v>308</v>
      </c>
      <c r="I16081" t="s">
        <v>309</v>
      </c>
      <c r="J16081" t="s">
        <v>264</v>
      </c>
      <c r="L16081" t="s">
        <v>378</v>
      </c>
      <c r="M16081" t="s">
        <v>379</v>
      </c>
      <c r="N16081" t="s">
        <v>487</v>
      </c>
    </row>
    <row r="16082" spans="1:14" hidden="1" x14ac:dyDescent="0.25">
      <c r="A16082" t="s">
        <v>240</v>
      </c>
      <c r="B16082" s="1">
        <v>45565</v>
      </c>
      <c r="C16082" t="s">
        <v>792</v>
      </c>
      <c r="D16082" t="s">
        <v>793</v>
      </c>
      <c r="E16082" s="4">
        <v>5775.0000000000009</v>
      </c>
      <c r="F16082" t="s">
        <v>1477</v>
      </c>
      <c r="G16082" t="s">
        <v>471</v>
      </c>
      <c r="H16082" t="s">
        <v>308</v>
      </c>
      <c r="I16082" t="s">
        <v>309</v>
      </c>
      <c r="J16082" t="s">
        <v>264</v>
      </c>
      <c r="L16082" t="s">
        <v>378</v>
      </c>
      <c r="M16082" t="s">
        <v>379</v>
      </c>
      <c r="N16082" t="s">
        <v>487</v>
      </c>
    </row>
    <row r="16083" spans="1:14" hidden="1" x14ac:dyDescent="0.25">
      <c r="A16083" t="s">
        <v>240</v>
      </c>
      <c r="B16083" s="1">
        <v>45596</v>
      </c>
      <c r="C16083" t="s">
        <v>792</v>
      </c>
      <c r="D16083" t="s">
        <v>793</v>
      </c>
      <c r="E16083" s="4">
        <v>6191.6666666666679</v>
      </c>
      <c r="F16083" t="s">
        <v>1477</v>
      </c>
      <c r="G16083" t="s">
        <v>471</v>
      </c>
      <c r="H16083" t="s">
        <v>308</v>
      </c>
      <c r="I16083" t="s">
        <v>309</v>
      </c>
      <c r="J16083" t="s">
        <v>264</v>
      </c>
      <c r="L16083" t="s">
        <v>378</v>
      </c>
      <c r="M16083" t="s">
        <v>379</v>
      </c>
      <c r="N16083" t="s">
        <v>487</v>
      </c>
    </row>
    <row r="16084" spans="1:14" hidden="1" x14ac:dyDescent="0.25">
      <c r="A16084" t="s">
        <v>240</v>
      </c>
      <c r="B16084" s="1">
        <v>45626</v>
      </c>
      <c r="C16084" t="s">
        <v>792</v>
      </c>
      <c r="D16084" t="s">
        <v>793</v>
      </c>
      <c r="E16084" s="4">
        <v>6608.3333333333348</v>
      </c>
      <c r="F16084" t="s">
        <v>1477</v>
      </c>
      <c r="G16084" t="s">
        <v>471</v>
      </c>
      <c r="H16084" t="s">
        <v>308</v>
      </c>
      <c r="I16084" t="s">
        <v>309</v>
      </c>
      <c r="J16084" t="s">
        <v>264</v>
      </c>
      <c r="L16084" t="s">
        <v>378</v>
      </c>
      <c r="M16084" t="s">
        <v>379</v>
      </c>
      <c r="N16084" t="s">
        <v>487</v>
      </c>
    </row>
    <row r="16085" spans="1:14" hidden="1" x14ac:dyDescent="0.25">
      <c r="A16085" t="s">
        <v>240</v>
      </c>
      <c r="B16085" s="1">
        <v>45657</v>
      </c>
      <c r="C16085" t="s">
        <v>792</v>
      </c>
      <c r="D16085" t="s">
        <v>793</v>
      </c>
      <c r="E16085" s="4">
        <v>7025.0000000000018</v>
      </c>
      <c r="F16085" t="s">
        <v>1477</v>
      </c>
      <c r="G16085" t="s">
        <v>471</v>
      </c>
      <c r="H16085" t="s">
        <v>308</v>
      </c>
      <c r="I16085" t="s">
        <v>309</v>
      </c>
      <c r="J16085" t="s">
        <v>264</v>
      </c>
      <c r="L16085" t="s">
        <v>378</v>
      </c>
      <c r="M16085" t="s">
        <v>379</v>
      </c>
      <c r="N16085" t="s">
        <v>487</v>
      </c>
    </row>
    <row r="16086" spans="1:14" hidden="1" x14ac:dyDescent="0.25">
      <c r="A16086" t="s">
        <v>240</v>
      </c>
      <c r="B16086" s="1">
        <v>45322</v>
      </c>
      <c r="C16086" t="s">
        <v>1148</v>
      </c>
      <c r="D16086" t="s">
        <v>1149</v>
      </c>
      <c r="E16086" s="4">
        <v>0</v>
      </c>
      <c r="F16086" t="s">
        <v>1477</v>
      </c>
      <c r="G16086" t="s">
        <v>471</v>
      </c>
      <c r="H16086" t="s">
        <v>308</v>
      </c>
      <c r="I16086" t="s">
        <v>309</v>
      </c>
      <c r="J16086" t="s">
        <v>264</v>
      </c>
      <c r="L16086" t="s">
        <v>378</v>
      </c>
      <c r="M16086" t="s">
        <v>379</v>
      </c>
      <c r="N16086" t="s">
        <v>480</v>
      </c>
    </row>
    <row r="16087" spans="1:14" hidden="1" x14ac:dyDescent="0.25">
      <c r="A16087" t="s">
        <v>240</v>
      </c>
      <c r="B16087" s="1">
        <v>45351</v>
      </c>
      <c r="C16087" t="s">
        <v>1148</v>
      </c>
      <c r="D16087" t="s">
        <v>1149</v>
      </c>
      <c r="E16087" s="4">
        <v>0</v>
      </c>
      <c r="F16087" t="s">
        <v>1477</v>
      </c>
      <c r="G16087" t="s">
        <v>471</v>
      </c>
      <c r="H16087" t="s">
        <v>308</v>
      </c>
      <c r="I16087" t="s">
        <v>309</v>
      </c>
      <c r="J16087" t="s">
        <v>264</v>
      </c>
      <c r="L16087" t="s">
        <v>378</v>
      </c>
      <c r="M16087" t="s">
        <v>379</v>
      </c>
      <c r="N16087" t="s">
        <v>480</v>
      </c>
    </row>
    <row r="16088" spans="1:14" hidden="1" x14ac:dyDescent="0.25">
      <c r="A16088" t="s">
        <v>240</v>
      </c>
      <c r="B16088" s="1">
        <v>45382</v>
      </c>
      <c r="C16088" t="s">
        <v>1148</v>
      </c>
      <c r="D16088" t="s">
        <v>1149</v>
      </c>
      <c r="E16088" s="4">
        <v>0</v>
      </c>
      <c r="F16088" t="s">
        <v>1477</v>
      </c>
      <c r="G16088" t="s">
        <v>471</v>
      </c>
      <c r="H16088" t="s">
        <v>308</v>
      </c>
      <c r="I16088" t="s">
        <v>309</v>
      </c>
      <c r="J16088" t="s">
        <v>264</v>
      </c>
      <c r="L16088" t="s">
        <v>378</v>
      </c>
      <c r="M16088" t="s">
        <v>379</v>
      </c>
      <c r="N16088" t="s">
        <v>480</v>
      </c>
    </row>
    <row r="16089" spans="1:14" hidden="1" x14ac:dyDescent="0.25">
      <c r="A16089" t="s">
        <v>240</v>
      </c>
      <c r="B16089" s="1">
        <v>45412</v>
      </c>
      <c r="C16089" t="s">
        <v>1148</v>
      </c>
      <c r="D16089" t="s">
        <v>1149</v>
      </c>
      <c r="E16089" s="4">
        <v>0</v>
      </c>
      <c r="F16089" t="s">
        <v>1477</v>
      </c>
      <c r="G16089" t="s">
        <v>471</v>
      </c>
      <c r="H16089" t="s">
        <v>308</v>
      </c>
      <c r="I16089" t="s">
        <v>309</v>
      </c>
      <c r="J16089" t="s">
        <v>264</v>
      </c>
      <c r="L16089" t="s">
        <v>378</v>
      </c>
      <c r="M16089" t="s">
        <v>379</v>
      </c>
      <c r="N16089" t="s">
        <v>480</v>
      </c>
    </row>
    <row r="16090" spans="1:14" hidden="1" x14ac:dyDescent="0.25">
      <c r="A16090" t="s">
        <v>240</v>
      </c>
      <c r="B16090" s="1">
        <v>45443</v>
      </c>
      <c r="C16090" t="s">
        <v>1148</v>
      </c>
      <c r="D16090" t="s">
        <v>1149</v>
      </c>
      <c r="E16090" s="4">
        <v>0</v>
      </c>
      <c r="F16090" t="s">
        <v>1477</v>
      </c>
      <c r="G16090" t="s">
        <v>471</v>
      </c>
      <c r="H16090" t="s">
        <v>308</v>
      </c>
      <c r="I16090" t="s">
        <v>309</v>
      </c>
      <c r="J16090" t="s">
        <v>264</v>
      </c>
      <c r="L16090" t="s">
        <v>378</v>
      </c>
      <c r="M16090" t="s">
        <v>379</v>
      </c>
      <c r="N16090" t="s">
        <v>480</v>
      </c>
    </row>
    <row r="16091" spans="1:14" hidden="1" x14ac:dyDescent="0.25">
      <c r="A16091" t="s">
        <v>240</v>
      </c>
      <c r="B16091" s="1">
        <v>45473</v>
      </c>
      <c r="C16091" t="s">
        <v>1148</v>
      </c>
      <c r="D16091" t="s">
        <v>1149</v>
      </c>
      <c r="E16091" s="4">
        <v>277.77777777777777</v>
      </c>
      <c r="F16091" t="s">
        <v>1477</v>
      </c>
      <c r="G16091" t="s">
        <v>471</v>
      </c>
      <c r="H16091" t="s">
        <v>308</v>
      </c>
      <c r="I16091" t="s">
        <v>309</v>
      </c>
      <c r="J16091" t="s">
        <v>264</v>
      </c>
      <c r="L16091" t="s">
        <v>378</v>
      </c>
      <c r="M16091" t="s">
        <v>379</v>
      </c>
      <c r="N16091" t="s">
        <v>480</v>
      </c>
    </row>
    <row r="16092" spans="1:14" hidden="1" x14ac:dyDescent="0.25">
      <c r="A16092" t="s">
        <v>240</v>
      </c>
      <c r="B16092" s="1">
        <v>45504</v>
      </c>
      <c r="C16092" t="s">
        <v>1148</v>
      </c>
      <c r="D16092" t="s">
        <v>1149</v>
      </c>
      <c r="E16092" s="4">
        <v>555.55555555555554</v>
      </c>
      <c r="F16092" t="s">
        <v>1477</v>
      </c>
      <c r="G16092" t="s">
        <v>471</v>
      </c>
      <c r="H16092" t="s">
        <v>308</v>
      </c>
      <c r="I16092" t="s">
        <v>309</v>
      </c>
      <c r="J16092" t="s">
        <v>264</v>
      </c>
      <c r="L16092" t="s">
        <v>378</v>
      </c>
      <c r="M16092" t="s">
        <v>379</v>
      </c>
      <c r="N16092" t="s">
        <v>480</v>
      </c>
    </row>
    <row r="16093" spans="1:14" hidden="1" x14ac:dyDescent="0.25">
      <c r="A16093" t="s">
        <v>240</v>
      </c>
      <c r="B16093" s="1">
        <v>45535</v>
      </c>
      <c r="C16093" t="s">
        <v>1148</v>
      </c>
      <c r="D16093" t="s">
        <v>1149</v>
      </c>
      <c r="E16093" s="4">
        <v>833.33333333333326</v>
      </c>
      <c r="F16093" t="s">
        <v>1477</v>
      </c>
      <c r="G16093" t="s">
        <v>471</v>
      </c>
      <c r="H16093" t="s">
        <v>308</v>
      </c>
      <c r="I16093" t="s">
        <v>309</v>
      </c>
      <c r="J16093" t="s">
        <v>264</v>
      </c>
      <c r="L16093" t="s">
        <v>378</v>
      </c>
      <c r="M16093" t="s">
        <v>379</v>
      </c>
      <c r="N16093" t="s">
        <v>480</v>
      </c>
    </row>
    <row r="16094" spans="1:14" hidden="1" x14ac:dyDescent="0.25">
      <c r="A16094" t="s">
        <v>240</v>
      </c>
      <c r="B16094" s="1">
        <v>45565</v>
      </c>
      <c r="C16094" t="s">
        <v>1148</v>
      </c>
      <c r="D16094" t="s">
        <v>1149</v>
      </c>
      <c r="E16094" s="4">
        <v>1111.1111111111111</v>
      </c>
      <c r="F16094" t="s">
        <v>1477</v>
      </c>
      <c r="G16094" t="s">
        <v>471</v>
      </c>
      <c r="H16094" t="s">
        <v>308</v>
      </c>
      <c r="I16094" t="s">
        <v>309</v>
      </c>
      <c r="J16094" t="s">
        <v>264</v>
      </c>
      <c r="L16094" t="s">
        <v>378</v>
      </c>
      <c r="M16094" t="s">
        <v>379</v>
      </c>
      <c r="N16094" t="s">
        <v>480</v>
      </c>
    </row>
    <row r="16095" spans="1:14" hidden="1" x14ac:dyDescent="0.25">
      <c r="A16095" t="s">
        <v>240</v>
      </c>
      <c r="B16095" s="1">
        <v>45596</v>
      </c>
      <c r="C16095" t="s">
        <v>1148</v>
      </c>
      <c r="D16095" t="s">
        <v>1149</v>
      </c>
      <c r="E16095" s="4">
        <v>1388.8888888888889</v>
      </c>
      <c r="F16095" t="s">
        <v>1477</v>
      </c>
      <c r="G16095" t="s">
        <v>471</v>
      </c>
      <c r="H16095" t="s">
        <v>308</v>
      </c>
      <c r="I16095" t="s">
        <v>309</v>
      </c>
      <c r="J16095" t="s">
        <v>264</v>
      </c>
      <c r="L16095" t="s">
        <v>378</v>
      </c>
      <c r="M16095" t="s">
        <v>379</v>
      </c>
      <c r="N16095" t="s">
        <v>480</v>
      </c>
    </row>
    <row r="16096" spans="1:14" hidden="1" x14ac:dyDescent="0.25">
      <c r="A16096" t="s">
        <v>240</v>
      </c>
      <c r="B16096" s="1">
        <v>45626</v>
      </c>
      <c r="C16096" t="s">
        <v>1148</v>
      </c>
      <c r="D16096" t="s">
        <v>1149</v>
      </c>
      <c r="E16096" s="4">
        <v>1666.6666666666667</v>
      </c>
      <c r="F16096" t="s">
        <v>1477</v>
      </c>
      <c r="G16096" t="s">
        <v>471</v>
      </c>
      <c r="H16096" t="s">
        <v>308</v>
      </c>
      <c r="I16096" t="s">
        <v>309</v>
      </c>
      <c r="J16096" t="s">
        <v>264</v>
      </c>
      <c r="L16096" t="s">
        <v>378</v>
      </c>
      <c r="M16096" t="s">
        <v>379</v>
      </c>
      <c r="N16096" t="s">
        <v>480</v>
      </c>
    </row>
    <row r="16097" spans="1:14" hidden="1" x14ac:dyDescent="0.25">
      <c r="A16097" t="s">
        <v>240</v>
      </c>
      <c r="B16097" s="1">
        <v>45657</v>
      </c>
      <c r="C16097" t="s">
        <v>1148</v>
      </c>
      <c r="D16097" t="s">
        <v>1149</v>
      </c>
      <c r="E16097" s="4">
        <v>1944.4444444444446</v>
      </c>
      <c r="F16097" t="s">
        <v>1477</v>
      </c>
      <c r="G16097" t="s">
        <v>471</v>
      </c>
      <c r="H16097" t="s">
        <v>308</v>
      </c>
      <c r="I16097" t="s">
        <v>309</v>
      </c>
      <c r="J16097" t="s">
        <v>264</v>
      </c>
      <c r="L16097" t="s">
        <v>378</v>
      </c>
      <c r="M16097" t="s">
        <v>379</v>
      </c>
      <c r="N16097" t="s">
        <v>480</v>
      </c>
    </row>
    <row r="16098" spans="1:14" hidden="1" x14ac:dyDescent="0.25">
      <c r="A16098" t="s">
        <v>240</v>
      </c>
      <c r="B16098" s="1">
        <v>45322</v>
      </c>
      <c r="C16098" t="s">
        <v>794</v>
      </c>
      <c r="D16098" t="s">
        <v>795</v>
      </c>
      <c r="E16098" s="4">
        <v>1919.1</v>
      </c>
      <c r="F16098" t="s">
        <v>1477</v>
      </c>
      <c r="G16098" t="s">
        <v>471</v>
      </c>
      <c r="H16098" t="s">
        <v>301</v>
      </c>
      <c r="I16098" t="s">
        <v>302</v>
      </c>
      <c r="J16098" t="s">
        <v>258</v>
      </c>
      <c r="L16098" t="s">
        <v>378</v>
      </c>
      <c r="M16098" t="s">
        <v>379</v>
      </c>
      <c r="N16098" t="s">
        <v>482</v>
      </c>
    </row>
    <row r="16099" spans="1:14" hidden="1" x14ac:dyDescent="0.25">
      <c r="A16099" t="s">
        <v>240</v>
      </c>
      <c r="B16099" s="1">
        <v>45351</v>
      </c>
      <c r="C16099" t="s">
        <v>794</v>
      </c>
      <c r="D16099" t="s">
        <v>795</v>
      </c>
      <c r="E16099" s="4">
        <v>5539.55</v>
      </c>
      <c r="F16099" t="s">
        <v>1477</v>
      </c>
      <c r="G16099" t="s">
        <v>471</v>
      </c>
      <c r="H16099" t="s">
        <v>301</v>
      </c>
      <c r="I16099" t="s">
        <v>302</v>
      </c>
      <c r="J16099" t="s">
        <v>258</v>
      </c>
      <c r="L16099" t="s">
        <v>378</v>
      </c>
      <c r="M16099" t="s">
        <v>379</v>
      </c>
      <c r="N16099" t="s">
        <v>482</v>
      </c>
    </row>
    <row r="16100" spans="1:14" hidden="1" x14ac:dyDescent="0.25">
      <c r="A16100" t="s">
        <v>240</v>
      </c>
      <c r="B16100" s="1">
        <v>45382</v>
      </c>
      <c r="C16100" t="s">
        <v>794</v>
      </c>
      <c r="D16100" t="s">
        <v>795</v>
      </c>
      <c r="E16100" s="4">
        <v>10468.340000000002</v>
      </c>
      <c r="F16100" t="s">
        <v>1477</v>
      </c>
      <c r="G16100" t="s">
        <v>471</v>
      </c>
      <c r="H16100" t="s">
        <v>301</v>
      </c>
      <c r="I16100" t="s">
        <v>302</v>
      </c>
      <c r="J16100" t="s">
        <v>258</v>
      </c>
      <c r="L16100" t="s">
        <v>378</v>
      </c>
      <c r="M16100" t="s">
        <v>379</v>
      </c>
      <c r="N16100" t="s">
        <v>482</v>
      </c>
    </row>
    <row r="16101" spans="1:14" hidden="1" x14ac:dyDescent="0.25">
      <c r="A16101" t="s">
        <v>240</v>
      </c>
      <c r="B16101" s="1">
        <v>45412</v>
      </c>
      <c r="C16101" t="s">
        <v>794</v>
      </c>
      <c r="D16101" t="s">
        <v>795</v>
      </c>
      <c r="E16101" s="4">
        <v>13214.300000000001</v>
      </c>
      <c r="F16101" t="s">
        <v>1477</v>
      </c>
      <c r="G16101" t="s">
        <v>471</v>
      </c>
      <c r="H16101" t="s">
        <v>301</v>
      </c>
      <c r="I16101" t="s">
        <v>302</v>
      </c>
      <c r="J16101" t="s">
        <v>258</v>
      </c>
      <c r="L16101" t="s">
        <v>378</v>
      </c>
      <c r="M16101" t="s">
        <v>379</v>
      </c>
      <c r="N16101" t="s">
        <v>482</v>
      </c>
    </row>
    <row r="16102" spans="1:14" hidden="1" x14ac:dyDescent="0.25">
      <c r="A16102" t="s">
        <v>240</v>
      </c>
      <c r="B16102" s="1">
        <v>45443</v>
      </c>
      <c r="C16102" t="s">
        <v>794</v>
      </c>
      <c r="D16102" t="s">
        <v>795</v>
      </c>
      <c r="E16102" s="4">
        <v>16959.75</v>
      </c>
      <c r="F16102" t="s">
        <v>1477</v>
      </c>
      <c r="G16102" t="s">
        <v>471</v>
      </c>
      <c r="H16102" t="s">
        <v>301</v>
      </c>
      <c r="I16102" t="s">
        <v>302</v>
      </c>
      <c r="J16102" t="s">
        <v>258</v>
      </c>
      <c r="L16102" t="s">
        <v>378</v>
      </c>
      <c r="M16102" t="s">
        <v>379</v>
      </c>
      <c r="N16102" t="s">
        <v>482</v>
      </c>
    </row>
    <row r="16103" spans="1:14" hidden="1" x14ac:dyDescent="0.25">
      <c r="A16103" t="s">
        <v>240</v>
      </c>
      <c r="B16103" s="1">
        <v>45473</v>
      </c>
      <c r="C16103" t="s">
        <v>794</v>
      </c>
      <c r="D16103" t="s">
        <v>795</v>
      </c>
      <c r="E16103" s="4">
        <v>22108.77</v>
      </c>
      <c r="F16103" t="s">
        <v>1477</v>
      </c>
      <c r="G16103" t="s">
        <v>471</v>
      </c>
      <c r="H16103" t="s">
        <v>301</v>
      </c>
      <c r="I16103" t="s">
        <v>302</v>
      </c>
      <c r="J16103" t="s">
        <v>258</v>
      </c>
      <c r="L16103" t="s">
        <v>378</v>
      </c>
      <c r="M16103" t="s">
        <v>379</v>
      </c>
      <c r="N16103" t="s">
        <v>482</v>
      </c>
    </row>
    <row r="16104" spans="1:14" hidden="1" x14ac:dyDescent="0.25">
      <c r="A16104" t="s">
        <v>240</v>
      </c>
      <c r="B16104" s="1">
        <v>45504</v>
      </c>
      <c r="C16104" t="s">
        <v>794</v>
      </c>
      <c r="D16104" t="s">
        <v>795</v>
      </c>
      <c r="E16104" s="4">
        <v>25108.77</v>
      </c>
      <c r="F16104" t="s">
        <v>1477</v>
      </c>
      <c r="G16104" t="s">
        <v>471</v>
      </c>
      <c r="H16104" t="s">
        <v>301</v>
      </c>
      <c r="I16104" t="s">
        <v>302</v>
      </c>
      <c r="J16104" t="s">
        <v>258</v>
      </c>
      <c r="L16104" t="s">
        <v>378</v>
      </c>
      <c r="M16104" t="s">
        <v>379</v>
      </c>
      <c r="N16104" t="s">
        <v>482</v>
      </c>
    </row>
    <row r="16105" spans="1:14" hidden="1" x14ac:dyDescent="0.25">
      <c r="A16105" t="s">
        <v>240</v>
      </c>
      <c r="B16105" s="1">
        <v>45535</v>
      </c>
      <c r="C16105" t="s">
        <v>794</v>
      </c>
      <c r="D16105" t="s">
        <v>795</v>
      </c>
      <c r="E16105" s="4">
        <v>27108.77</v>
      </c>
      <c r="F16105" t="s">
        <v>1477</v>
      </c>
      <c r="G16105" t="s">
        <v>471</v>
      </c>
      <c r="H16105" t="s">
        <v>301</v>
      </c>
      <c r="I16105" t="s">
        <v>302</v>
      </c>
      <c r="J16105" t="s">
        <v>258</v>
      </c>
      <c r="L16105" t="s">
        <v>378</v>
      </c>
      <c r="M16105" t="s">
        <v>379</v>
      </c>
      <c r="N16105" t="s">
        <v>482</v>
      </c>
    </row>
    <row r="16106" spans="1:14" hidden="1" x14ac:dyDescent="0.25">
      <c r="A16106" t="s">
        <v>240</v>
      </c>
      <c r="B16106" s="1">
        <v>45565</v>
      </c>
      <c r="C16106" t="s">
        <v>794</v>
      </c>
      <c r="D16106" t="s">
        <v>795</v>
      </c>
      <c r="E16106" s="4">
        <v>30108.77</v>
      </c>
      <c r="F16106" t="s">
        <v>1477</v>
      </c>
      <c r="G16106" t="s">
        <v>471</v>
      </c>
      <c r="H16106" t="s">
        <v>301</v>
      </c>
      <c r="I16106" t="s">
        <v>302</v>
      </c>
      <c r="J16106" t="s">
        <v>258</v>
      </c>
      <c r="L16106" t="s">
        <v>378</v>
      </c>
      <c r="M16106" t="s">
        <v>379</v>
      </c>
      <c r="N16106" t="s">
        <v>482</v>
      </c>
    </row>
    <row r="16107" spans="1:14" hidden="1" x14ac:dyDescent="0.25">
      <c r="A16107" t="s">
        <v>240</v>
      </c>
      <c r="B16107" s="1">
        <v>45596</v>
      </c>
      <c r="C16107" t="s">
        <v>794</v>
      </c>
      <c r="D16107" t="s">
        <v>795</v>
      </c>
      <c r="E16107" s="4">
        <v>34108.770000000004</v>
      </c>
      <c r="F16107" t="s">
        <v>1477</v>
      </c>
      <c r="G16107" t="s">
        <v>471</v>
      </c>
      <c r="H16107" t="s">
        <v>301</v>
      </c>
      <c r="I16107" t="s">
        <v>302</v>
      </c>
      <c r="J16107" t="s">
        <v>258</v>
      </c>
      <c r="L16107" t="s">
        <v>378</v>
      </c>
      <c r="M16107" t="s">
        <v>379</v>
      </c>
      <c r="N16107" t="s">
        <v>482</v>
      </c>
    </row>
    <row r="16108" spans="1:14" hidden="1" x14ac:dyDescent="0.25">
      <c r="A16108" t="s">
        <v>240</v>
      </c>
      <c r="B16108" s="1">
        <v>45626</v>
      </c>
      <c r="C16108" t="s">
        <v>794</v>
      </c>
      <c r="D16108" t="s">
        <v>795</v>
      </c>
      <c r="E16108" s="4">
        <v>39108.770000000004</v>
      </c>
      <c r="F16108" t="s">
        <v>1477</v>
      </c>
      <c r="G16108" t="s">
        <v>471</v>
      </c>
      <c r="H16108" t="s">
        <v>301</v>
      </c>
      <c r="I16108" t="s">
        <v>302</v>
      </c>
      <c r="J16108" t="s">
        <v>258</v>
      </c>
      <c r="L16108" t="s">
        <v>378</v>
      </c>
      <c r="M16108" t="s">
        <v>379</v>
      </c>
      <c r="N16108" t="s">
        <v>482</v>
      </c>
    </row>
    <row r="16109" spans="1:14" hidden="1" x14ac:dyDescent="0.25">
      <c r="A16109" t="s">
        <v>240</v>
      </c>
      <c r="B16109" s="1">
        <v>45657</v>
      </c>
      <c r="C16109" t="s">
        <v>794</v>
      </c>
      <c r="D16109" t="s">
        <v>795</v>
      </c>
      <c r="E16109" s="4">
        <v>45108.770000000004</v>
      </c>
      <c r="F16109" t="s">
        <v>1477</v>
      </c>
      <c r="G16109" t="s">
        <v>471</v>
      </c>
      <c r="H16109" t="s">
        <v>301</v>
      </c>
      <c r="I16109" t="s">
        <v>302</v>
      </c>
      <c r="J16109" t="s">
        <v>258</v>
      </c>
      <c r="L16109" t="s">
        <v>378</v>
      </c>
      <c r="M16109" t="s">
        <v>379</v>
      </c>
      <c r="N16109" t="s">
        <v>482</v>
      </c>
    </row>
    <row r="16110" spans="1:14" hidden="1" x14ac:dyDescent="0.25">
      <c r="A16110" t="s">
        <v>240</v>
      </c>
      <c r="B16110" s="1">
        <v>45322</v>
      </c>
      <c r="C16110" t="s">
        <v>796</v>
      </c>
      <c r="D16110" t="s">
        <v>797</v>
      </c>
      <c r="E16110" s="4">
        <v>220.51</v>
      </c>
      <c r="F16110" t="s">
        <v>1477</v>
      </c>
      <c r="G16110" t="s">
        <v>471</v>
      </c>
      <c r="H16110" t="s">
        <v>301</v>
      </c>
      <c r="I16110" t="s">
        <v>302</v>
      </c>
      <c r="J16110" t="s">
        <v>258</v>
      </c>
      <c r="L16110" t="s">
        <v>378</v>
      </c>
      <c r="M16110" t="s">
        <v>379</v>
      </c>
      <c r="N16110" t="s">
        <v>482</v>
      </c>
    </row>
    <row r="16111" spans="1:14" hidden="1" x14ac:dyDescent="0.25">
      <c r="A16111" t="s">
        <v>240</v>
      </c>
      <c r="B16111" s="1">
        <v>45351</v>
      </c>
      <c r="C16111" t="s">
        <v>796</v>
      </c>
      <c r="D16111" t="s">
        <v>797</v>
      </c>
      <c r="E16111" s="4">
        <v>348.91000000000008</v>
      </c>
      <c r="F16111" t="s">
        <v>1477</v>
      </c>
      <c r="G16111" t="s">
        <v>471</v>
      </c>
      <c r="H16111" t="s">
        <v>301</v>
      </c>
      <c r="I16111" t="s">
        <v>302</v>
      </c>
      <c r="J16111" t="s">
        <v>258</v>
      </c>
      <c r="L16111" t="s">
        <v>378</v>
      </c>
      <c r="M16111" t="s">
        <v>379</v>
      </c>
      <c r="N16111" t="s">
        <v>482</v>
      </c>
    </row>
    <row r="16112" spans="1:14" hidden="1" x14ac:dyDescent="0.25">
      <c r="A16112" t="s">
        <v>240</v>
      </c>
      <c r="B16112" s="1">
        <v>45382</v>
      </c>
      <c r="C16112" t="s">
        <v>796</v>
      </c>
      <c r="D16112" t="s">
        <v>797</v>
      </c>
      <c r="E16112" s="4">
        <v>461.41000000000008</v>
      </c>
      <c r="F16112" t="s">
        <v>1477</v>
      </c>
      <c r="G16112" t="s">
        <v>471</v>
      </c>
      <c r="H16112" t="s">
        <v>301</v>
      </c>
      <c r="I16112" t="s">
        <v>302</v>
      </c>
      <c r="J16112" t="s">
        <v>258</v>
      </c>
      <c r="L16112" t="s">
        <v>378</v>
      </c>
      <c r="M16112" t="s">
        <v>379</v>
      </c>
      <c r="N16112" t="s">
        <v>482</v>
      </c>
    </row>
    <row r="16113" spans="1:14" hidden="1" x14ac:dyDescent="0.25">
      <c r="A16113" t="s">
        <v>240</v>
      </c>
      <c r="B16113" s="1">
        <v>45412</v>
      </c>
      <c r="C16113" t="s">
        <v>796</v>
      </c>
      <c r="D16113" t="s">
        <v>797</v>
      </c>
      <c r="E16113" s="4">
        <v>555.90000000000009</v>
      </c>
      <c r="F16113" t="s">
        <v>1477</v>
      </c>
      <c r="G16113" t="s">
        <v>471</v>
      </c>
      <c r="H16113" t="s">
        <v>301</v>
      </c>
      <c r="I16113" t="s">
        <v>302</v>
      </c>
      <c r="J16113" t="s">
        <v>258</v>
      </c>
      <c r="L16113" t="s">
        <v>378</v>
      </c>
      <c r="M16113" t="s">
        <v>379</v>
      </c>
      <c r="N16113" t="s">
        <v>482</v>
      </c>
    </row>
    <row r="16114" spans="1:14" hidden="1" x14ac:dyDescent="0.25">
      <c r="A16114" t="s">
        <v>240</v>
      </c>
      <c r="B16114" s="1">
        <v>45443</v>
      </c>
      <c r="C16114" t="s">
        <v>796</v>
      </c>
      <c r="D16114" t="s">
        <v>797</v>
      </c>
      <c r="E16114" s="4">
        <v>700.90000000000009</v>
      </c>
      <c r="F16114" t="s">
        <v>1477</v>
      </c>
      <c r="G16114" t="s">
        <v>471</v>
      </c>
      <c r="H16114" t="s">
        <v>301</v>
      </c>
      <c r="I16114" t="s">
        <v>302</v>
      </c>
      <c r="J16114" t="s">
        <v>258</v>
      </c>
      <c r="L16114" t="s">
        <v>378</v>
      </c>
      <c r="M16114" t="s">
        <v>379</v>
      </c>
      <c r="N16114" t="s">
        <v>482</v>
      </c>
    </row>
    <row r="16115" spans="1:14" hidden="1" x14ac:dyDescent="0.25">
      <c r="A16115" t="s">
        <v>240</v>
      </c>
      <c r="B16115" s="1">
        <v>45473</v>
      </c>
      <c r="C16115" t="s">
        <v>796</v>
      </c>
      <c r="D16115" t="s">
        <v>797</v>
      </c>
      <c r="E16115" s="4">
        <v>790.65000000000009</v>
      </c>
      <c r="F16115" t="s">
        <v>1477</v>
      </c>
      <c r="G16115" t="s">
        <v>471</v>
      </c>
      <c r="H16115" t="s">
        <v>301</v>
      </c>
      <c r="I16115" t="s">
        <v>302</v>
      </c>
      <c r="J16115" t="s">
        <v>258</v>
      </c>
      <c r="L16115" t="s">
        <v>378</v>
      </c>
      <c r="M16115" t="s">
        <v>379</v>
      </c>
      <c r="N16115" t="s">
        <v>482</v>
      </c>
    </row>
    <row r="16116" spans="1:14" hidden="1" x14ac:dyDescent="0.25">
      <c r="A16116" t="s">
        <v>240</v>
      </c>
      <c r="B16116" s="1">
        <v>45504</v>
      </c>
      <c r="C16116" t="s">
        <v>796</v>
      </c>
      <c r="D16116" t="s">
        <v>797</v>
      </c>
      <c r="E16116" s="4">
        <v>940.65000000000009</v>
      </c>
      <c r="F16116" t="s">
        <v>1477</v>
      </c>
      <c r="G16116" t="s">
        <v>471</v>
      </c>
      <c r="H16116" t="s">
        <v>301</v>
      </c>
      <c r="I16116" t="s">
        <v>302</v>
      </c>
      <c r="J16116" t="s">
        <v>258</v>
      </c>
      <c r="L16116" t="s">
        <v>378</v>
      </c>
      <c r="M16116" t="s">
        <v>379</v>
      </c>
      <c r="N16116" t="s">
        <v>482</v>
      </c>
    </row>
    <row r="16117" spans="1:14" hidden="1" x14ac:dyDescent="0.25">
      <c r="A16117" t="s">
        <v>240</v>
      </c>
      <c r="B16117" s="1">
        <v>45535</v>
      </c>
      <c r="C16117" t="s">
        <v>796</v>
      </c>
      <c r="D16117" t="s">
        <v>797</v>
      </c>
      <c r="E16117" s="4">
        <v>1040.6500000000001</v>
      </c>
      <c r="F16117" t="s">
        <v>1477</v>
      </c>
      <c r="G16117" t="s">
        <v>471</v>
      </c>
      <c r="H16117" t="s">
        <v>301</v>
      </c>
      <c r="I16117" t="s">
        <v>302</v>
      </c>
      <c r="J16117" t="s">
        <v>258</v>
      </c>
      <c r="L16117" t="s">
        <v>378</v>
      </c>
      <c r="M16117" t="s">
        <v>379</v>
      </c>
      <c r="N16117" t="s">
        <v>482</v>
      </c>
    </row>
    <row r="16118" spans="1:14" hidden="1" x14ac:dyDescent="0.25">
      <c r="A16118" t="s">
        <v>240</v>
      </c>
      <c r="B16118" s="1">
        <v>45565</v>
      </c>
      <c r="C16118" t="s">
        <v>796</v>
      </c>
      <c r="D16118" t="s">
        <v>797</v>
      </c>
      <c r="E16118" s="4">
        <v>1240.6500000000001</v>
      </c>
      <c r="F16118" t="s">
        <v>1477</v>
      </c>
      <c r="G16118" t="s">
        <v>471</v>
      </c>
      <c r="H16118" t="s">
        <v>301</v>
      </c>
      <c r="I16118" t="s">
        <v>302</v>
      </c>
      <c r="J16118" t="s">
        <v>258</v>
      </c>
      <c r="L16118" t="s">
        <v>378</v>
      </c>
      <c r="M16118" t="s">
        <v>379</v>
      </c>
      <c r="N16118" t="s">
        <v>482</v>
      </c>
    </row>
    <row r="16119" spans="1:14" hidden="1" x14ac:dyDescent="0.25">
      <c r="A16119" t="s">
        <v>240</v>
      </c>
      <c r="B16119" s="1">
        <v>45596</v>
      </c>
      <c r="C16119" t="s">
        <v>796</v>
      </c>
      <c r="D16119" t="s">
        <v>797</v>
      </c>
      <c r="E16119" s="4">
        <v>1440.65</v>
      </c>
      <c r="F16119" t="s">
        <v>1477</v>
      </c>
      <c r="G16119" t="s">
        <v>471</v>
      </c>
      <c r="H16119" t="s">
        <v>301</v>
      </c>
      <c r="I16119" t="s">
        <v>302</v>
      </c>
      <c r="J16119" t="s">
        <v>258</v>
      </c>
      <c r="L16119" t="s">
        <v>378</v>
      </c>
      <c r="M16119" t="s">
        <v>379</v>
      </c>
      <c r="N16119" t="s">
        <v>482</v>
      </c>
    </row>
    <row r="16120" spans="1:14" hidden="1" x14ac:dyDescent="0.25">
      <c r="A16120" t="s">
        <v>240</v>
      </c>
      <c r="B16120" s="1">
        <v>45626</v>
      </c>
      <c r="C16120" t="s">
        <v>796</v>
      </c>
      <c r="D16120" t="s">
        <v>797</v>
      </c>
      <c r="E16120" s="4">
        <v>1690.65</v>
      </c>
      <c r="F16120" t="s">
        <v>1477</v>
      </c>
      <c r="G16120" t="s">
        <v>471</v>
      </c>
      <c r="H16120" t="s">
        <v>301</v>
      </c>
      <c r="I16120" t="s">
        <v>302</v>
      </c>
      <c r="J16120" t="s">
        <v>258</v>
      </c>
      <c r="L16120" t="s">
        <v>378</v>
      </c>
      <c r="M16120" t="s">
        <v>379</v>
      </c>
      <c r="N16120" t="s">
        <v>482</v>
      </c>
    </row>
    <row r="16121" spans="1:14" hidden="1" x14ac:dyDescent="0.25">
      <c r="A16121" t="s">
        <v>240</v>
      </c>
      <c r="B16121" s="1">
        <v>45657</v>
      </c>
      <c r="C16121" t="s">
        <v>796</v>
      </c>
      <c r="D16121" t="s">
        <v>797</v>
      </c>
      <c r="E16121" s="4">
        <v>1790.65</v>
      </c>
      <c r="F16121" t="s">
        <v>1477</v>
      </c>
      <c r="G16121" t="s">
        <v>471</v>
      </c>
      <c r="H16121" t="s">
        <v>301</v>
      </c>
      <c r="I16121" t="s">
        <v>302</v>
      </c>
      <c r="J16121" t="s">
        <v>258</v>
      </c>
      <c r="L16121" t="s">
        <v>378</v>
      </c>
      <c r="M16121" t="s">
        <v>379</v>
      </c>
      <c r="N16121" t="s">
        <v>482</v>
      </c>
    </row>
    <row r="16122" spans="1:14" hidden="1" x14ac:dyDescent="0.25">
      <c r="A16122" t="s">
        <v>240</v>
      </c>
      <c r="B16122" s="1">
        <v>45322</v>
      </c>
      <c r="C16122" t="s">
        <v>1302</v>
      </c>
      <c r="D16122" t="s">
        <v>1303</v>
      </c>
      <c r="E16122" s="4">
        <v>10.06</v>
      </c>
      <c r="F16122" t="s">
        <v>1477</v>
      </c>
      <c r="G16122" t="s">
        <v>471</v>
      </c>
      <c r="H16122" t="s">
        <v>301</v>
      </c>
      <c r="I16122" t="s">
        <v>302</v>
      </c>
      <c r="J16122" t="s">
        <v>258</v>
      </c>
      <c r="L16122" t="s">
        <v>378</v>
      </c>
      <c r="M16122" t="s">
        <v>379</v>
      </c>
      <c r="N16122" t="s">
        <v>482</v>
      </c>
    </row>
    <row r="16123" spans="1:14" hidden="1" x14ac:dyDescent="0.25">
      <c r="A16123" t="s">
        <v>240</v>
      </c>
      <c r="B16123" s="1">
        <v>45351</v>
      </c>
      <c r="C16123" t="s">
        <v>1302</v>
      </c>
      <c r="D16123" t="s">
        <v>1303</v>
      </c>
      <c r="E16123" s="4">
        <v>49.370000000000005</v>
      </c>
      <c r="F16123" t="s">
        <v>1477</v>
      </c>
      <c r="G16123" t="s">
        <v>471</v>
      </c>
      <c r="H16123" t="s">
        <v>301</v>
      </c>
      <c r="I16123" t="s">
        <v>302</v>
      </c>
      <c r="J16123" t="s">
        <v>258</v>
      </c>
      <c r="L16123" t="s">
        <v>378</v>
      </c>
      <c r="M16123" t="s">
        <v>379</v>
      </c>
      <c r="N16123" t="s">
        <v>482</v>
      </c>
    </row>
    <row r="16124" spans="1:14" hidden="1" x14ac:dyDescent="0.25">
      <c r="A16124" t="s">
        <v>240</v>
      </c>
      <c r="B16124" s="1">
        <v>45382</v>
      </c>
      <c r="C16124" t="s">
        <v>1302</v>
      </c>
      <c r="D16124" t="s">
        <v>1303</v>
      </c>
      <c r="E16124" s="4">
        <v>61.49</v>
      </c>
      <c r="F16124" t="s">
        <v>1477</v>
      </c>
      <c r="G16124" t="s">
        <v>471</v>
      </c>
      <c r="H16124" t="s">
        <v>301</v>
      </c>
      <c r="I16124" t="s">
        <v>302</v>
      </c>
      <c r="J16124" t="s">
        <v>258</v>
      </c>
      <c r="L16124" t="s">
        <v>378</v>
      </c>
      <c r="M16124" t="s">
        <v>379</v>
      </c>
      <c r="N16124" t="s">
        <v>482</v>
      </c>
    </row>
    <row r="16125" spans="1:14" hidden="1" x14ac:dyDescent="0.25">
      <c r="A16125" t="s">
        <v>240</v>
      </c>
      <c r="B16125" s="1">
        <v>45412</v>
      </c>
      <c r="C16125" t="s">
        <v>1302</v>
      </c>
      <c r="D16125" t="s">
        <v>1303</v>
      </c>
      <c r="E16125" s="4">
        <v>61.49</v>
      </c>
      <c r="F16125" t="s">
        <v>1477</v>
      </c>
      <c r="G16125" t="s">
        <v>471</v>
      </c>
      <c r="H16125" t="s">
        <v>301</v>
      </c>
      <c r="I16125" t="s">
        <v>302</v>
      </c>
      <c r="J16125" t="s">
        <v>258</v>
      </c>
      <c r="L16125" t="s">
        <v>378</v>
      </c>
      <c r="M16125" t="s">
        <v>379</v>
      </c>
      <c r="N16125" t="s">
        <v>482</v>
      </c>
    </row>
    <row r="16126" spans="1:14" hidden="1" x14ac:dyDescent="0.25">
      <c r="A16126" t="s">
        <v>240</v>
      </c>
      <c r="B16126" s="1">
        <v>45443</v>
      </c>
      <c r="C16126" t="s">
        <v>1302</v>
      </c>
      <c r="D16126" t="s">
        <v>1303</v>
      </c>
      <c r="E16126" s="4">
        <v>61.49</v>
      </c>
      <c r="F16126" t="s">
        <v>1477</v>
      </c>
      <c r="G16126" t="s">
        <v>471</v>
      </c>
      <c r="H16126" t="s">
        <v>301</v>
      </c>
      <c r="I16126" t="s">
        <v>302</v>
      </c>
      <c r="J16126" t="s">
        <v>258</v>
      </c>
      <c r="L16126" t="s">
        <v>378</v>
      </c>
      <c r="M16126" t="s">
        <v>379</v>
      </c>
      <c r="N16126" t="s">
        <v>482</v>
      </c>
    </row>
    <row r="16127" spans="1:14" hidden="1" x14ac:dyDescent="0.25">
      <c r="A16127" t="s">
        <v>240</v>
      </c>
      <c r="B16127" s="1">
        <v>45473</v>
      </c>
      <c r="C16127" t="s">
        <v>1302</v>
      </c>
      <c r="D16127" t="s">
        <v>1303</v>
      </c>
      <c r="E16127" s="4">
        <v>61.49</v>
      </c>
      <c r="F16127" t="s">
        <v>1477</v>
      </c>
      <c r="G16127" t="s">
        <v>471</v>
      </c>
      <c r="H16127" t="s">
        <v>301</v>
      </c>
      <c r="I16127" t="s">
        <v>302</v>
      </c>
      <c r="J16127" t="s">
        <v>258</v>
      </c>
      <c r="L16127" t="s">
        <v>378</v>
      </c>
      <c r="M16127" t="s">
        <v>379</v>
      </c>
      <c r="N16127" t="s">
        <v>482</v>
      </c>
    </row>
    <row r="16128" spans="1:14" hidden="1" x14ac:dyDescent="0.25">
      <c r="A16128" t="s">
        <v>240</v>
      </c>
      <c r="B16128" s="1">
        <v>45504</v>
      </c>
      <c r="C16128" t="s">
        <v>1302</v>
      </c>
      <c r="D16128" t="s">
        <v>1303</v>
      </c>
      <c r="E16128" s="4">
        <v>76.490000000000009</v>
      </c>
      <c r="F16128" t="s">
        <v>1477</v>
      </c>
      <c r="G16128" t="s">
        <v>471</v>
      </c>
      <c r="H16128" t="s">
        <v>301</v>
      </c>
      <c r="I16128" t="s">
        <v>302</v>
      </c>
      <c r="J16128" t="s">
        <v>258</v>
      </c>
      <c r="L16128" t="s">
        <v>378</v>
      </c>
      <c r="M16128" t="s">
        <v>379</v>
      </c>
      <c r="N16128" t="s">
        <v>482</v>
      </c>
    </row>
    <row r="16129" spans="1:14" hidden="1" x14ac:dyDescent="0.25">
      <c r="A16129" t="s">
        <v>240</v>
      </c>
      <c r="B16129" s="1">
        <v>45535</v>
      </c>
      <c r="C16129" t="s">
        <v>1302</v>
      </c>
      <c r="D16129" t="s">
        <v>1303</v>
      </c>
      <c r="E16129" s="4">
        <v>91.490000000000009</v>
      </c>
      <c r="F16129" t="s">
        <v>1477</v>
      </c>
      <c r="G16129" t="s">
        <v>471</v>
      </c>
      <c r="H16129" t="s">
        <v>301</v>
      </c>
      <c r="I16129" t="s">
        <v>302</v>
      </c>
      <c r="J16129" t="s">
        <v>258</v>
      </c>
      <c r="L16129" t="s">
        <v>378</v>
      </c>
      <c r="M16129" t="s">
        <v>379</v>
      </c>
      <c r="N16129" t="s">
        <v>482</v>
      </c>
    </row>
    <row r="16130" spans="1:14" hidden="1" x14ac:dyDescent="0.25">
      <c r="A16130" t="s">
        <v>240</v>
      </c>
      <c r="B16130" s="1">
        <v>45565</v>
      </c>
      <c r="C16130" t="s">
        <v>1302</v>
      </c>
      <c r="D16130" t="s">
        <v>1303</v>
      </c>
      <c r="E16130" s="4">
        <v>106.49000000000001</v>
      </c>
      <c r="F16130" t="s">
        <v>1477</v>
      </c>
      <c r="G16130" t="s">
        <v>471</v>
      </c>
      <c r="H16130" t="s">
        <v>301</v>
      </c>
      <c r="I16130" t="s">
        <v>302</v>
      </c>
      <c r="J16130" t="s">
        <v>258</v>
      </c>
      <c r="L16130" t="s">
        <v>378</v>
      </c>
      <c r="M16130" t="s">
        <v>379</v>
      </c>
      <c r="N16130" t="s">
        <v>482</v>
      </c>
    </row>
    <row r="16131" spans="1:14" hidden="1" x14ac:dyDescent="0.25">
      <c r="A16131" t="s">
        <v>240</v>
      </c>
      <c r="B16131" s="1">
        <v>45596</v>
      </c>
      <c r="C16131" t="s">
        <v>1302</v>
      </c>
      <c r="D16131" t="s">
        <v>1303</v>
      </c>
      <c r="E16131" s="4">
        <v>121.49000000000001</v>
      </c>
      <c r="F16131" t="s">
        <v>1477</v>
      </c>
      <c r="G16131" t="s">
        <v>471</v>
      </c>
      <c r="H16131" t="s">
        <v>301</v>
      </c>
      <c r="I16131" t="s">
        <v>302</v>
      </c>
      <c r="J16131" t="s">
        <v>258</v>
      </c>
      <c r="L16131" t="s">
        <v>378</v>
      </c>
      <c r="M16131" t="s">
        <v>379</v>
      </c>
      <c r="N16131" t="s">
        <v>482</v>
      </c>
    </row>
    <row r="16132" spans="1:14" hidden="1" x14ac:dyDescent="0.25">
      <c r="A16132" t="s">
        <v>240</v>
      </c>
      <c r="B16132" s="1">
        <v>45626</v>
      </c>
      <c r="C16132" t="s">
        <v>1302</v>
      </c>
      <c r="D16132" t="s">
        <v>1303</v>
      </c>
      <c r="E16132" s="4">
        <v>136.49</v>
      </c>
      <c r="F16132" t="s">
        <v>1477</v>
      </c>
      <c r="G16132" t="s">
        <v>471</v>
      </c>
      <c r="H16132" t="s">
        <v>301</v>
      </c>
      <c r="I16132" t="s">
        <v>302</v>
      </c>
      <c r="J16132" t="s">
        <v>258</v>
      </c>
      <c r="L16132" t="s">
        <v>378</v>
      </c>
      <c r="M16132" t="s">
        <v>379</v>
      </c>
      <c r="N16132" t="s">
        <v>482</v>
      </c>
    </row>
    <row r="16133" spans="1:14" hidden="1" x14ac:dyDescent="0.25">
      <c r="A16133" t="s">
        <v>240</v>
      </c>
      <c r="B16133" s="1">
        <v>45657</v>
      </c>
      <c r="C16133" t="s">
        <v>1302</v>
      </c>
      <c r="D16133" t="s">
        <v>1303</v>
      </c>
      <c r="E16133" s="4">
        <v>151.49</v>
      </c>
      <c r="F16133" t="s">
        <v>1477</v>
      </c>
      <c r="G16133" t="s">
        <v>471</v>
      </c>
      <c r="H16133" t="s">
        <v>301</v>
      </c>
      <c r="I16133" t="s">
        <v>302</v>
      </c>
      <c r="J16133" t="s">
        <v>258</v>
      </c>
      <c r="L16133" t="s">
        <v>378</v>
      </c>
      <c r="M16133" t="s">
        <v>379</v>
      </c>
      <c r="N16133" t="s">
        <v>482</v>
      </c>
    </row>
    <row r="16134" spans="1:14" hidden="1" x14ac:dyDescent="0.25">
      <c r="A16134" t="s">
        <v>240</v>
      </c>
      <c r="B16134" s="1">
        <v>45322</v>
      </c>
      <c r="C16134" t="s">
        <v>808</v>
      </c>
      <c r="D16134" t="s">
        <v>809</v>
      </c>
      <c r="E16134" s="4">
        <v>0</v>
      </c>
      <c r="F16134" t="s">
        <v>1477</v>
      </c>
      <c r="G16134" t="s">
        <v>471</v>
      </c>
      <c r="H16134" t="s">
        <v>308</v>
      </c>
      <c r="I16134" t="s">
        <v>309</v>
      </c>
      <c r="J16134" t="s">
        <v>264</v>
      </c>
      <c r="L16134" t="s">
        <v>378</v>
      </c>
      <c r="M16134" t="s">
        <v>379</v>
      </c>
      <c r="N16134" t="s">
        <v>487</v>
      </c>
    </row>
    <row r="16135" spans="1:14" hidden="1" x14ac:dyDescent="0.25">
      <c r="A16135" t="s">
        <v>240</v>
      </c>
      <c r="B16135" s="1">
        <v>45351</v>
      </c>
      <c r="C16135" t="s">
        <v>808</v>
      </c>
      <c r="D16135" t="s">
        <v>809</v>
      </c>
      <c r="E16135" s="4">
        <v>10</v>
      </c>
      <c r="F16135" t="s">
        <v>1477</v>
      </c>
      <c r="G16135" t="s">
        <v>471</v>
      </c>
      <c r="H16135" t="s">
        <v>308</v>
      </c>
      <c r="I16135" t="s">
        <v>309</v>
      </c>
      <c r="J16135" t="s">
        <v>264</v>
      </c>
      <c r="L16135" t="s">
        <v>378</v>
      </c>
      <c r="M16135" t="s">
        <v>379</v>
      </c>
      <c r="N16135" t="s">
        <v>487</v>
      </c>
    </row>
    <row r="16136" spans="1:14" hidden="1" x14ac:dyDescent="0.25">
      <c r="A16136" t="s">
        <v>240</v>
      </c>
      <c r="B16136" s="1">
        <v>45382</v>
      </c>
      <c r="C16136" t="s">
        <v>808</v>
      </c>
      <c r="D16136" t="s">
        <v>809</v>
      </c>
      <c r="E16136" s="4">
        <v>15</v>
      </c>
      <c r="F16136" t="s">
        <v>1477</v>
      </c>
      <c r="G16136" t="s">
        <v>471</v>
      </c>
      <c r="H16136" t="s">
        <v>308</v>
      </c>
      <c r="I16136" t="s">
        <v>309</v>
      </c>
      <c r="J16136" t="s">
        <v>264</v>
      </c>
      <c r="L16136" t="s">
        <v>378</v>
      </c>
      <c r="M16136" t="s">
        <v>379</v>
      </c>
      <c r="N16136" t="s">
        <v>487</v>
      </c>
    </row>
    <row r="16137" spans="1:14" hidden="1" x14ac:dyDescent="0.25">
      <c r="A16137" t="s">
        <v>240</v>
      </c>
      <c r="B16137" s="1">
        <v>45412</v>
      </c>
      <c r="C16137" t="s">
        <v>808</v>
      </c>
      <c r="D16137" t="s">
        <v>809</v>
      </c>
      <c r="E16137" s="4">
        <v>20</v>
      </c>
      <c r="F16137" t="s">
        <v>1477</v>
      </c>
      <c r="G16137" t="s">
        <v>471</v>
      </c>
      <c r="H16137" t="s">
        <v>308</v>
      </c>
      <c r="I16137" t="s">
        <v>309</v>
      </c>
      <c r="J16137" t="s">
        <v>264</v>
      </c>
      <c r="L16137" t="s">
        <v>378</v>
      </c>
      <c r="M16137" t="s">
        <v>379</v>
      </c>
      <c r="N16137" t="s">
        <v>487</v>
      </c>
    </row>
    <row r="16138" spans="1:14" hidden="1" x14ac:dyDescent="0.25">
      <c r="A16138" t="s">
        <v>240</v>
      </c>
      <c r="B16138" s="1">
        <v>45443</v>
      </c>
      <c r="C16138" t="s">
        <v>808</v>
      </c>
      <c r="D16138" t="s">
        <v>809</v>
      </c>
      <c r="E16138" s="4">
        <v>25</v>
      </c>
      <c r="F16138" t="s">
        <v>1477</v>
      </c>
      <c r="G16138" t="s">
        <v>471</v>
      </c>
      <c r="H16138" t="s">
        <v>308</v>
      </c>
      <c r="I16138" t="s">
        <v>309</v>
      </c>
      <c r="J16138" t="s">
        <v>264</v>
      </c>
      <c r="L16138" t="s">
        <v>378</v>
      </c>
      <c r="M16138" t="s">
        <v>379</v>
      </c>
      <c r="N16138" t="s">
        <v>487</v>
      </c>
    </row>
    <row r="16139" spans="1:14" hidden="1" x14ac:dyDescent="0.25">
      <c r="A16139" t="s">
        <v>240</v>
      </c>
      <c r="B16139" s="1">
        <v>45322</v>
      </c>
      <c r="C16139" t="s">
        <v>1242</v>
      </c>
      <c r="D16139" t="s">
        <v>1243</v>
      </c>
      <c r="E16139" s="4">
        <v>234.9</v>
      </c>
      <c r="F16139" t="s">
        <v>1477</v>
      </c>
      <c r="G16139" t="s">
        <v>471</v>
      </c>
      <c r="H16139" t="s">
        <v>308</v>
      </c>
      <c r="I16139" t="s">
        <v>309</v>
      </c>
      <c r="J16139" t="s">
        <v>264</v>
      </c>
      <c r="K16139" t="s">
        <v>1244</v>
      </c>
      <c r="L16139" t="s">
        <v>378</v>
      </c>
      <c r="M16139" t="s">
        <v>379</v>
      </c>
      <c r="N16139" t="s">
        <v>480</v>
      </c>
    </row>
    <row r="16140" spans="1:14" hidden="1" x14ac:dyDescent="0.25">
      <c r="A16140" t="s">
        <v>240</v>
      </c>
      <c r="B16140" s="1">
        <v>45351</v>
      </c>
      <c r="C16140" t="s">
        <v>1242</v>
      </c>
      <c r="D16140" t="s">
        <v>1243</v>
      </c>
      <c r="E16140" s="4">
        <v>234.9</v>
      </c>
      <c r="F16140" t="s">
        <v>1477</v>
      </c>
      <c r="G16140" t="s">
        <v>471</v>
      </c>
      <c r="H16140" t="s">
        <v>308</v>
      </c>
      <c r="I16140" t="s">
        <v>309</v>
      </c>
      <c r="J16140" t="s">
        <v>264</v>
      </c>
      <c r="K16140" t="s">
        <v>1244</v>
      </c>
      <c r="L16140" t="s">
        <v>378</v>
      </c>
      <c r="M16140" t="s">
        <v>379</v>
      </c>
      <c r="N16140" t="s">
        <v>480</v>
      </c>
    </row>
    <row r="16141" spans="1:14" hidden="1" x14ac:dyDescent="0.25">
      <c r="A16141" t="s">
        <v>240</v>
      </c>
      <c r="B16141" s="1">
        <v>45382</v>
      </c>
      <c r="C16141" t="s">
        <v>1242</v>
      </c>
      <c r="D16141" t="s">
        <v>1243</v>
      </c>
      <c r="E16141" s="4">
        <v>460.85</v>
      </c>
      <c r="F16141" t="s">
        <v>1477</v>
      </c>
      <c r="G16141" t="s">
        <v>471</v>
      </c>
      <c r="H16141" t="s">
        <v>308</v>
      </c>
      <c r="I16141" t="s">
        <v>309</v>
      </c>
      <c r="J16141" t="s">
        <v>264</v>
      </c>
      <c r="K16141" t="s">
        <v>1244</v>
      </c>
      <c r="L16141" t="s">
        <v>378</v>
      </c>
      <c r="M16141" t="s">
        <v>379</v>
      </c>
      <c r="N16141" t="s">
        <v>480</v>
      </c>
    </row>
    <row r="16142" spans="1:14" hidden="1" x14ac:dyDescent="0.25">
      <c r="A16142" t="s">
        <v>240</v>
      </c>
      <c r="B16142" s="1">
        <v>45412</v>
      </c>
      <c r="C16142" t="s">
        <v>1242</v>
      </c>
      <c r="D16142" t="s">
        <v>1243</v>
      </c>
      <c r="E16142" s="4">
        <v>460.85</v>
      </c>
      <c r="F16142" t="s">
        <v>1477</v>
      </c>
      <c r="G16142" t="s">
        <v>471</v>
      </c>
      <c r="H16142" t="s">
        <v>308</v>
      </c>
      <c r="I16142" t="s">
        <v>309</v>
      </c>
      <c r="J16142" t="s">
        <v>264</v>
      </c>
      <c r="K16142" t="s">
        <v>1244</v>
      </c>
      <c r="L16142" t="s">
        <v>378</v>
      </c>
      <c r="M16142" t="s">
        <v>379</v>
      </c>
      <c r="N16142" t="s">
        <v>480</v>
      </c>
    </row>
    <row r="16143" spans="1:14" hidden="1" x14ac:dyDescent="0.25">
      <c r="A16143" t="s">
        <v>240</v>
      </c>
      <c r="B16143" s="1">
        <v>45443</v>
      </c>
      <c r="C16143" t="s">
        <v>1242</v>
      </c>
      <c r="D16143" t="s">
        <v>1243</v>
      </c>
      <c r="E16143" s="4">
        <v>1191.1799999999998</v>
      </c>
      <c r="F16143" t="s">
        <v>1477</v>
      </c>
      <c r="G16143" t="s">
        <v>471</v>
      </c>
      <c r="H16143" t="s">
        <v>308</v>
      </c>
      <c r="I16143" t="s">
        <v>309</v>
      </c>
      <c r="J16143" t="s">
        <v>264</v>
      </c>
      <c r="K16143" t="s">
        <v>1244</v>
      </c>
      <c r="L16143" t="s">
        <v>378</v>
      </c>
      <c r="M16143" t="s">
        <v>379</v>
      </c>
      <c r="N16143" t="s">
        <v>480</v>
      </c>
    </row>
    <row r="16144" spans="1:14" hidden="1" x14ac:dyDescent="0.25">
      <c r="A16144" t="s">
        <v>240</v>
      </c>
      <c r="B16144" s="1">
        <v>45473</v>
      </c>
      <c r="C16144" t="s">
        <v>1242</v>
      </c>
      <c r="D16144" t="s">
        <v>1243</v>
      </c>
      <c r="E16144" s="4">
        <v>2774.22</v>
      </c>
      <c r="F16144" t="s">
        <v>1477</v>
      </c>
      <c r="G16144" t="s">
        <v>471</v>
      </c>
      <c r="H16144" t="s">
        <v>308</v>
      </c>
      <c r="I16144" t="s">
        <v>309</v>
      </c>
      <c r="J16144" t="s">
        <v>264</v>
      </c>
      <c r="K16144" t="s">
        <v>1244</v>
      </c>
      <c r="L16144" t="s">
        <v>378</v>
      </c>
      <c r="M16144" t="s">
        <v>379</v>
      </c>
      <c r="N16144" t="s">
        <v>480</v>
      </c>
    </row>
    <row r="16145" spans="1:14" hidden="1" x14ac:dyDescent="0.25">
      <c r="A16145" t="s">
        <v>240</v>
      </c>
      <c r="B16145" s="1">
        <v>45504</v>
      </c>
      <c r="C16145" t="s">
        <v>1242</v>
      </c>
      <c r="D16145" t="s">
        <v>1243</v>
      </c>
      <c r="E16145" s="4">
        <v>4773.3866666666663</v>
      </c>
      <c r="F16145" t="s">
        <v>1477</v>
      </c>
      <c r="G16145" t="s">
        <v>471</v>
      </c>
      <c r="H16145" t="s">
        <v>308</v>
      </c>
      <c r="I16145" t="s">
        <v>309</v>
      </c>
      <c r="J16145" t="s">
        <v>264</v>
      </c>
      <c r="K16145" t="s">
        <v>1244</v>
      </c>
      <c r="L16145" t="s">
        <v>378</v>
      </c>
      <c r="M16145" t="s">
        <v>379</v>
      </c>
      <c r="N16145" t="s">
        <v>480</v>
      </c>
    </row>
    <row r="16146" spans="1:14" hidden="1" x14ac:dyDescent="0.25">
      <c r="A16146" t="s">
        <v>240</v>
      </c>
      <c r="B16146" s="1">
        <v>45535</v>
      </c>
      <c r="C16146" t="s">
        <v>1242</v>
      </c>
      <c r="D16146" t="s">
        <v>1243</v>
      </c>
      <c r="E16146" s="4">
        <v>6772.5533333333333</v>
      </c>
      <c r="F16146" t="s">
        <v>1477</v>
      </c>
      <c r="G16146" t="s">
        <v>471</v>
      </c>
      <c r="H16146" t="s">
        <v>308</v>
      </c>
      <c r="I16146" t="s">
        <v>309</v>
      </c>
      <c r="J16146" t="s">
        <v>264</v>
      </c>
      <c r="K16146" t="s">
        <v>1244</v>
      </c>
      <c r="L16146" t="s">
        <v>378</v>
      </c>
      <c r="M16146" t="s">
        <v>379</v>
      </c>
      <c r="N16146" t="s">
        <v>480</v>
      </c>
    </row>
    <row r="16147" spans="1:14" hidden="1" x14ac:dyDescent="0.25">
      <c r="A16147" t="s">
        <v>240</v>
      </c>
      <c r="B16147" s="1">
        <v>45565</v>
      </c>
      <c r="C16147" t="s">
        <v>1242</v>
      </c>
      <c r="D16147" t="s">
        <v>1243</v>
      </c>
      <c r="E16147" s="4">
        <v>8771.7199999999993</v>
      </c>
      <c r="F16147" t="s">
        <v>1477</v>
      </c>
      <c r="G16147" t="s">
        <v>471</v>
      </c>
      <c r="H16147" t="s">
        <v>308</v>
      </c>
      <c r="I16147" t="s">
        <v>309</v>
      </c>
      <c r="J16147" t="s">
        <v>264</v>
      </c>
      <c r="K16147" t="s">
        <v>1244</v>
      </c>
      <c r="L16147" t="s">
        <v>378</v>
      </c>
      <c r="M16147" t="s">
        <v>379</v>
      </c>
      <c r="N16147" t="s">
        <v>480</v>
      </c>
    </row>
    <row r="16148" spans="1:14" hidden="1" x14ac:dyDescent="0.25">
      <c r="A16148" t="s">
        <v>240</v>
      </c>
      <c r="B16148" s="1">
        <v>45596</v>
      </c>
      <c r="C16148" t="s">
        <v>1242</v>
      </c>
      <c r="D16148" t="s">
        <v>1243</v>
      </c>
      <c r="E16148" s="4">
        <v>10770.886666666665</v>
      </c>
      <c r="F16148" t="s">
        <v>1477</v>
      </c>
      <c r="G16148" t="s">
        <v>471</v>
      </c>
      <c r="H16148" t="s">
        <v>308</v>
      </c>
      <c r="I16148" t="s">
        <v>309</v>
      </c>
      <c r="J16148" t="s">
        <v>264</v>
      </c>
      <c r="K16148" t="s">
        <v>1244</v>
      </c>
      <c r="L16148" t="s">
        <v>378</v>
      </c>
      <c r="M16148" t="s">
        <v>379</v>
      </c>
      <c r="N16148" t="s">
        <v>480</v>
      </c>
    </row>
    <row r="16149" spans="1:14" hidden="1" x14ac:dyDescent="0.25">
      <c r="A16149" t="s">
        <v>240</v>
      </c>
      <c r="B16149" s="1">
        <v>45626</v>
      </c>
      <c r="C16149" t="s">
        <v>1242</v>
      </c>
      <c r="D16149" t="s">
        <v>1243</v>
      </c>
      <c r="E16149" s="4">
        <v>12770.053333333331</v>
      </c>
      <c r="F16149" t="s">
        <v>1477</v>
      </c>
      <c r="G16149" t="s">
        <v>471</v>
      </c>
      <c r="H16149" t="s">
        <v>308</v>
      </c>
      <c r="I16149" t="s">
        <v>309</v>
      </c>
      <c r="J16149" t="s">
        <v>264</v>
      </c>
      <c r="K16149" t="s">
        <v>1244</v>
      </c>
      <c r="L16149" t="s">
        <v>378</v>
      </c>
      <c r="M16149" t="s">
        <v>379</v>
      </c>
      <c r="N16149" t="s">
        <v>480</v>
      </c>
    </row>
    <row r="16150" spans="1:14" hidden="1" x14ac:dyDescent="0.25">
      <c r="A16150" t="s">
        <v>240</v>
      </c>
      <c r="B16150" s="1">
        <v>45657</v>
      </c>
      <c r="C16150" t="s">
        <v>1242</v>
      </c>
      <c r="D16150" t="s">
        <v>1243</v>
      </c>
      <c r="E16150" s="4">
        <v>14769.219999999998</v>
      </c>
      <c r="F16150" t="s">
        <v>1477</v>
      </c>
      <c r="G16150" t="s">
        <v>471</v>
      </c>
      <c r="H16150" t="s">
        <v>308</v>
      </c>
      <c r="I16150" t="s">
        <v>309</v>
      </c>
      <c r="J16150" t="s">
        <v>264</v>
      </c>
      <c r="K16150" t="s">
        <v>1244</v>
      </c>
      <c r="L16150" t="s">
        <v>378</v>
      </c>
      <c r="M16150" t="s">
        <v>379</v>
      </c>
      <c r="N16150" t="s">
        <v>480</v>
      </c>
    </row>
    <row r="16151" spans="1:14" hidden="1" x14ac:dyDescent="0.25">
      <c r="A16151" t="s">
        <v>240</v>
      </c>
      <c r="B16151" s="1">
        <v>45473</v>
      </c>
      <c r="C16151" t="s">
        <v>808</v>
      </c>
      <c r="D16151" t="s">
        <v>809</v>
      </c>
      <c r="E16151" s="4">
        <v>30</v>
      </c>
      <c r="F16151" t="s">
        <v>1477</v>
      </c>
      <c r="G16151" t="s">
        <v>471</v>
      </c>
      <c r="H16151" t="s">
        <v>308</v>
      </c>
      <c r="I16151" t="s">
        <v>309</v>
      </c>
      <c r="J16151" t="s">
        <v>264</v>
      </c>
      <c r="L16151" t="s">
        <v>378</v>
      </c>
      <c r="M16151" t="s">
        <v>379</v>
      </c>
      <c r="N16151" t="s">
        <v>487</v>
      </c>
    </row>
    <row r="16152" spans="1:14" hidden="1" x14ac:dyDescent="0.25">
      <c r="A16152" t="s">
        <v>240</v>
      </c>
      <c r="B16152" s="1">
        <v>45504</v>
      </c>
      <c r="C16152" t="s">
        <v>808</v>
      </c>
      <c r="D16152" t="s">
        <v>809</v>
      </c>
      <c r="E16152" s="4">
        <v>113.33333333333333</v>
      </c>
      <c r="F16152" t="s">
        <v>1477</v>
      </c>
      <c r="G16152" t="s">
        <v>471</v>
      </c>
      <c r="H16152" t="s">
        <v>308</v>
      </c>
      <c r="I16152" t="s">
        <v>309</v>
      </c>
      <c r="J16152" t="s">
        <v>264</v>
      </c>
      <c r="L16152" t="s">
        <v>378</v>
      </c>
      <c r="M16152" t="s">
        <v>379</v>
      </c>
      <c r="N16152" t="s">
        <v>487</v>
      </c>
    </row>
    <row r="16153" spans="1:14" hidden="1" x14ac:dyDescent="0.25">
      <c r="A16153" t="s">
        <v>240</v>
      </c>
      <c r="B16153" s="1">
        <v>45535</v>
      </c>
      <c r="C16153" t="s">
        <v>808</v>
      </c>
      <c r="D16153" t="s">
        <v>809</v>
      </c>
      <c r="E16153" s="4">
        <v>196.66666666666666</v>
      </c>
      <c r="F16153" t="s">
        <v>1477</v>
      </c>
      <c r="G16153" t="s">
        <v>471</v>
      </c>
      <c r="H16153" t="s">
        <v>308</v>
      </c>
      <c r="I16153" t="s">
        <v>309</v>
      </c>
      <c r="J16153" t="s">
        <v>264</v>
      </c>
      <c r="L16153" t="s">
        <v>378</v>
      </c>
      <c r="M16153" t="s">
        <v>379</v>
      </c>
      <c r="N16153" t="s">
        <v>487</v>
      </c>
    </row>
    <row r="16154" spans="1:14" hidden="1" x14ac:dyDescent="0.25">
      <c r="A16154" t="s">
        <v>240</v>
      </c>
      <c r="B16154" s="1">
        <v>45565</v>
      </c>
      <c r="C16154" t="s">
        <v>808</v>
      </c>
      <c r="D16154" t="s">
        <v>809</v>
      </c>
      <c r="E16154" s="4">
        <v>280</v>
      </c>
      <c r="F16154" t="s">
        <v>1477</v>
      </c>
      <c r="G16154" t="s">
        <v>471</v>
      </c>
      <c r="H16154" t="s">
        <v>308</v>
      </c>
      <c r="I16154" t="s">
        <v>309</v>
      </c>
      <c r="J16154" t="s">
        <v>264</v>
      </c>
      <c r="L16154" t="s">
        <v>378</v>
      </c>
      <c r="M16154" t="s">
        <v>379</v>
      </c>
      <c r="N16154" t="s">
        <v>487</v>
      </c>
    </row>
    <row r="16155" spans="1:14" hidden="1" x14ac:dyDescent="0.25">
      <c r="A16155" t="s">
        <v>240</v>
      </c>
      <c r="B16155" s="1">
        <v>45596</v>
      </c>
      <c r="C16155" t="s">
        <v>808</v>
      </c>
      <c r="D16155" t="s">
        <v>809</v>
      </c>
      <c r="E16155" s="4">
        <v>363.33333333333331</v>
      </c>
      <c r="F16155" t="s">
        <v>1477</v>
      </c>
      <c r="G16155" t="s">
        <v>471</v>
      </c>
      <c r="H16155" t="s">
        <v>308</v>
      </c>
      <c r="I16155" t="s">
        <v>309</v>
      </c>
      <c r="J16155" t="s">
        <v>264</v>
      </c>
      <c r="L16155" t="s">
        <v>378</v>
      </c>
      <c r="M16155" t="s">
        <v>379</v>
      </c>
      <c r="N16155" t="s">
        <v>487</v>
      </c>
    </row>
    <row r="16156" spans="1:14" hidden="1" x14ac:dyDescent="0.25">
      <c r="A16156" t="s">
        <v>240</v>
      </c>
      <c r="B16156" s="1">
        <v>45626</v>
      </c>
      <c r="C16156" t="s">
        <v>808</v>
      </c>
      <c r="D16156" t="s">
        <v>809</v>
      </c>
      <c r="E16156" s="4">
        <v>446.66666666666663</v>
      </c>
      <c r="F16156" t="s">
        <v>1477</v>
      </c>
      <c r="G16156" t="s">
        <v>471</v>
      </c>
      <c r="H16156" t="s">
        <v>308</v>
      </c>
      <c r="I16156" t="s">
        <v>309</v>
      </c>
      <c r="J16156" t="s">
        <v>264</v>
      </c>
      <c r="L16156" t="s">
        <v>378</v>
      </c>
      <c r="M16156" t="s">
        <v>379</v>
      </c>
      <c r="N16156" t="s">
        <v>487</v>
      </c>
    </row>
    <row r="16157" spans="1:14" hidden="1" x14ac:dyDescent="0.25">
      <c r="A16157" t="s">
        <v>240</v>
      </c>
      <c r="B16157" s="1">
        <v>45657</v>
      </c>
      <c r="C16157" t="s">
        <v>808</v>
      </c>
      <c r="D16157" t="s">
        <v>809</v>
      </c>
      <c r="E16157" s="4">
        <v>530</v>
      </c>
      <c r="F16157" t="s">
        <v>1477</v>
      </c>
      <c r="G16157" t="s">
        <v>471</v>
      </c>
      <c r="H16157" t="s">
        <v>308</v>
      </c>
      <c r="I16157" t="s">
        <v>309</v>
      </c>
      <c r="J16157" t="s">
        <v>264</v>
      </c>
      <c r="L16157" t="s">
        <v>378</v>
      </c>
      <c r="M16157" t="s">
        <v>379</v>
      </c>
      <c r="N16157" t="s">
        <v>487</v>
      </c>
    </row>
    <row r="16158" spans="1:14" hidden="1" x14ac:dyDescent="0.25">
      <c r="A16158" t="s">
        <v>240</v>
      </c>
      <c r="B16158" s="1">
        <v>45322</v>
      </c>
      <c r="C16158" t="s">
        <v>869</v>
      </c>
      <c r="D16158" t="s">
        <v>870</v>
      </c>
      <c r="E16158" s="4">
        <v>850.83</v>
      </c>
      <c r="F16158" t="s">
        <v>1477</v>
      </c>
      <c r="G16158" t="s">
        <v>471</v>
      </c>
      <c r="H16158" t="s">
        <v>311</v>
      </c>
      <c r="I16158" t="s">
        <v>312</v>
      </c>
      <c r="J16158" t="s">
        <v>264</v>
      </c>
      <c r="L16158" t="s">
        <v>380</v>
      </c>
      <c r="M16158" t="s">
        <v>381</v>
      </c>
      <c r="N16158" t="s">
        <v>487</v>
      </c>
    </row>
    <row r="16159" spans="1:14" hidden="1" x14ac:dyDescent="0.25">
      <c r="A16159" t="s">
        <v>240</v>
      </c>
      <c r="B16159" s="1">
        <v>45351</v>
      </c>
      <c r="C16159" t="s">
        <v>869</v>
      </c>
      <c r="D16159" t="s">
        <v>870</v>
      </c>
      <c r="E16159" s="4">
        <v>1691.9399999999998</v>
      </c>
      <c r="F16159" t="s">
        <v>1477</v>
      </c>
      <c r="G16159" t="s">
        <v>471</v>
      </c>
      <c r="H16159" t="s">
        <v>311</v>
      </c>
      <c r="I16159" t="s">
        <v>312</v>
      </c>
      <c r="J16159" t="s">
        <v>264</v>
      </c>
      <c r="L16159" t="s">
        <v>380</v>
      </c>
      <c r="M16159" t="s">
        <v>381</v>
      </c>
      <c r="N16159" t="s">
        <v>487</v>
      </c>
    </row>
    <row r="16160" spans="1:14" hidden="1" x14ac:dyDescent="0.25">
      <c r="A16160" t="s">
        <v>240</v>
      </c>
      <c r="B16160" s="1">
        <v>45382</v>
      </c>
      <c r="C16160" t="s">
        <v>869</v>
      </c>
      <c r="D16160" t="s">
        <v>870</v>
      </c>
      <c r="E16160" s="4">
        <v>3507.91</v>
      </c>
      <c r="F16160" t="s">
        <v>1477</v>
      </c>
      <c r="G16160" t="s">
        <v>471</v>
      </c>
      <c r="H16160" t="s">
        <v>311</v>
      </c>
      <c r="I16160" t="s">
        <v>312</v>
      </c>
      <c r="J16160" t="s">
        <v>264</v>
      </c>
      <c r="L16160" t="s">
        <v>380</v>
      </c>
      <c r="M16160" t="s">
        <v>381</v>
      </c>
      <c r="N16160" t="s">
        <v>487</v>
      </c>
    </row>
    <row r="16161" spans="1:14" hidden="1" x14ac:dyDescent="0.25">
      <c r="A16161" t="s">
        <v>240</v>
      </c>
      <c r="B16161" s="1">
        <v>45412</v>
      </c>
      <c r="C16161" t="s">
        <v>869</v>
      </c>
      <c r="D16161" t="s">
        <v>870</v>
      </c>
      <c r="E16161" s="4">
        <v>4207.91</v>
      </c>
      <c r="F16161" t="s">
        <v>1477</v>
      </c>
      <c r="G16161" t="s">
        <v>471</v>
      </c>
      <c r="H16161" t="s">
        <v>311</v>
      </c>
      <c r="I16161" t="s">
        <v>312</v>
      </c>
      <c r="J16161" t="s">
        <v>264</v>
      </c>
      <c r="L16161" t="s">
        <v>380</v>
      </c>
      <c r="M16161" t="s">
        <v>381</v>
      </c>
      <c r="N16161" t="s">
        <v>487</v>
      </c>
    </row>
    <row r="16162" spans="1:14" hidden="1" x14ac:dyDescent="0.25">
      <c r="A16162" t="s">
        <v>240</v>
      </c>
      <c r="B16162" s="1">
        <v>45443</v>
      </c>
      <c r="C16162" t="s">
        <v>869</v>
      </c>
      <c r="D16162" t="s">
        <v>870</v>
      </c>
      <c r="E16162" s="4">
        <v>5907.91</v>
      </c>
      <c r="F16162" t="s">
        <v>1477</v>
      </c>
      <c r="G16162" t="s">
        <v>471</v>
      </c>
      <c r="H16162" t="s">
        <v>311</v>
      </c>
      <c r="I16162" t="s">
        <v>312</v>
      </c>
      <c r="J16162" t="s">
        <v>264</v>
      </c>
      <c r="L16162" t="s">
        <v>380</v>
      </c>
      <c r="M16162" t="s">
        <v>381</v>
      </c>
      <c r="N16162" t="s">
        <v>487</v>
      </c>
    </row>
    <row r="16163" spans="1:14" hidden="1" x14ac:dyDescent="0.25">
      <c r="A16163" t="s">
        <v>240</v>
      </c>
      <c r="B16163" s="1">
        <v>45473</v>
      </c>
      <c r="C16163" t="s">
        <v>869</v>
      </c>
      <c r="D16163" t="s">
        <v>870</v>
      </c>
      <c r="E16163" s="4">
        <v>7651.45</v>
      </c>
      <c r="F16163" t="s">
        <v>1477</v>
      </c>
      <c r="G16163" t="s">
        <v>471</v>
      </c>
      <c r="H16163" t="s">
        <v>311</v>
      </c>
      <c r="I16163" t="s">
        <v>312</v>
      </c>
      <c r="J16163" t="s">
        <v>264</v>
      </c>
      <c r="L16163" t="s">
        <v>380</v>
      </c>
      <c r="M16163" t="s">
        <v>381</v>
      </c>
      <c r="N16163" t="s">
        <v>487</v>
      </c>
    </row>
    <row r="16164" spans="1:14" hidden="1" x14ac:dyDescent="0.25">
      <c r="A16164" t="s">
        <v>240</v>
      </c>
      <c r="B16164" s="1">
        <v>45504</v>
      </c>
      <c r="C16164" t="s">
        <v>869</v>
      </c>
      <c r="D16164" t="s">
        <v>870</v>
      </c>
      <c r="E16164" s="4">
        <v>8335.5333333333328</v>
      </c>
      <c r="F16164" t="s">
        <v>1477</v>
      </c>
      <c r="G16164" t="s">
        <v>471</v>
      </c>
      <c r="H16164" t="s">
        <v>311</v>
      </c>
      <c r="I16164" t="s">
        <v>312</v>
      </c>
      <c r="J16164" t="s">
        <v>264</v>
      </c>
      <c r="L16164" t="s">
        <v>380</v>
      </c>
      <c r="M16164" t="s">
        <v>381</v>
      </c>
      <c r="N16164" t="s">
        <v>487</v>
      </c>
    </row>
    <row r="16165" spans="1:14" hidden="1" x14ac:dyDescent="0.25">
      <c r="A16165" t="s">
        <v>240</v>
      </c>
      <c r="B16165" s="1">
        <v>45535</v>
      </c>
      <c r="C16165" t="s">
        <v>869</v>
      </c>
      <c r="D16165" t="s">
        <v>870</v>
      </c>
      <c r="E16165" s="4">
        <v>9019.6166666666668</v>
      </c>
      <c r="F16165" t="s">
        <v>1477</v>
      </c>
      <c r="G16165" t="s">
        <v>471</v>
      </c>
      <c r="H16165" t="s">
        <v>311</v>
      </c>
      <c r="I16165" t="s">
        <v>312</v>
      </c>
      <c r="J16165" t="s">
        <v>264</v>
      </c>
      <c r="L16165" t="s">
        <v>380</v>
      </c>
      <c r="M16165" t="s">
        <v>381</v>
      </c>
      <c r="N16165" t="s">
        <v>487</v>
      </c>
    </row>
    <row r="16166" spans="1:14" hidden="1" x14ac:dyDescent="0.25">
      <c r="A16166" t="s">
        <v>240</v>
      </c>
      <c r="B16166" s="1">
        <v>45565</v>
      </c>
      <c r="C16166" t="s">
        <v>869</v>
      </c>
      <c r="D16166" t="s">
        <v>870</v>
      </c>
      <c r="E16166" s="4">
        <v>9703.7000000000007</v>
      </c>
      <c r="F16166" t="s">
        <v>1477</v>
      </c>
      <c r="G16166" t="s">
        <v>471</v>
      </c>
      <c r="H16166" t="s">
        <v>311</v>
      </c>
      <c r="I16166" t="s">
        <v>312</v>
      </c>
      <c r="J16166" t="s">
        <v>264</v>
      </c>
      <c r="L16166" t="s">
        <v>380</v>
      </c>
      <c r="M16166" t="s">
        <v>381</v>
      </c>
      <c r="N16166" t="s">
        <v>487</v>
      </c>
    </row>
    <row r="16167" spans="1:14" hidden="1" x14ac:dyDescent="0.25">
      <c r="A16167" t="s">
        <v>240</v>
      </c>
      <c r="B16167" s="1">
        <v>45596</v>
      </c>
      <c r="C16167" t="s">
        <v>869</v>
      </c>
      <c r="D16167" t="s">
        <v>870</v>
      </c>
      <c r="E16167" s="4">
        <v>10387.783333333335</v>
      </c>
      <c r="F16167" t="s">
        <v>1477</v>
      </c>
      <c r="G16167" t="s">
        <v>471</v>
      </c>
      <c r="H16167" t="s">
        <v>311</v>
      </c>
      <c r="I16167" t="s">
        <v>312</v>
      </c>
      <c r="J16167" t="s">
        <v>264</v>
      </c>
      <c r="L16167" t="s">
        <v>380</v>
      </c>
      <c r="M16167" t="s">
        <v>381</v>
      </c>
      <c r="N16167" t="s">
        <v>487</v>
      </c>
    </row>
    <row r="16168" spans="1:14" hidden="1" x14ac:dyDescent="0.25">
      <c r="A16168" t="s">
        <v>240</v>
      </c>
      <c r="B16168" s="1">
        <v>45626</v>
      </c>
      <c r="C16168" t="s">
        <v>869</v>
      </c>
      <c r="D16168" t="s">
        <v>870</v>
      </c>
      <c r="E16168" s="4">
        <v>11071.866666666669</v>
      </c>
      <c r="F16168" t="s">
        <v>1477</v>
      </c>
      <c r="G16168" t="s">
        <v>471</v>
      </c>
      <c r="H16168" t="s">
        <v>311</v>
      </c>
      <c r="I16168" t="s">
        <v>312</v>
      </c>
      <c r="J16168" t="s">
        <v>264</v>
      </c>
      <c r="L16168" t="s">
        <v>380</v>
      </c>
      <c r="M16168" t="s">
        <v>381</v>
      </c>
      <c r="N16168" t="s">
        <v>487</v>
      </c>
    </row>
    <row r="16169" spans="1:14" hidden="1" x14ac:dyDescent="0.25">
      <c r="A16169" t="s">
        <v>240</v>
      </c>
      <c r="B16169" s="1">
        <v>45657</v>
      </c>
      <c r="C16169" t="s">
        <v>869</v>
      </c>
      <c r="D16169" t="s">
        <v>870</v>
      </c>
      <c r="E16169" s="4">
        <v>11755.950000000003</v>
      </c>
      <c r="F16169" t="s">
        <v>1477</v>
      </c>
      <c r="G16169" t="s">
        <v>471</v>
      </c>
      <c r="H16169" t="s">
        <v>311</v>
      </c>
      <c r="I16169" t="s">
        <v>312</v>
      </c>
      <c r="J16169" t="s">
        <v>264</v>
      </c>
      <c r="L16169" t="s">
        <v>380</v>
      </c>
      <c r="M16169" t="s">
        <v>381</v>
      </c>
      <c r="N16169" t="s">
        <v>487</v>
      </c>
    </row>
    <row r="16170" spans="1:14" hidden="1" x14ac:dyDescent="0.25">
      <c r="A16170" t="s">
        <v>240</v>
      </c>
      <c r="B16170" s="1">
        <v>45322</v>
      </c>
      <c r="C16170" t="s">
        <v>1350</v>
      </c>
      <c r="D16170" t="s">
        <v>1351</v>
      </c>
      <c r="E16170" s="4">
        <v>252.5</v>
      </c>
      <c r="F16170" t="s">
        <v>1477</v>
      </c>
      <c r="G16170" t="s">
        <v>471</v>
      </c>
      <c r="H16170" t="s">
        <v>301</v>
      </c>
      <c r="I16170" t="s">
        <v>302</v>
      </c>
      <c r="J16170" t="s">
        <v>258</v>
      </c>
      <c r="L16170" t="s">
        <v>378</v>
      </c>
      <c r="M16170" t="s">
        <v>379</v>
      </c>
      <c r="N16170" t="s">
        <v>482</v>
      </c>
    </row>
    <row r="16171" spans="1:14" hidden="1" x14ac:dyDescent="0.25">
      <c r="A16171" t="s">
        <v>240</v>
      </c>
      <c r="B16171" s="1">
        <v>45351</v>
      </c>
      <c r="C16171" t="s">
        <v>1350</v>
      </c>
      <c r="D16171" t="s">
        <v>1351</v>
      </c>
      <c r="E16171" s="4">
        <v>505</v>
      </c>
      <c r="F16171" t="s">
        <v>1477</v>
      </c>
      <c r="G16171" t="s">
        <v>471</v>
      </c>
      <c r="H16171" t="s">
        <v>301</v>
      </c>
      <c r="I16171" t="s">
        <v>302</v>
      </c>
      <c r="J16171" t="s">
        <v>258</v>
      </c>
      <c r="L16171" t="s">
        <v>378</v>
      </c>
      <c r="M16171" t="s">
        <v>379</v>
      </c>
      <c r="N16171" t="s">
        <v>482</v>
      </c>
    </row>
    <row r="16172" spans="1:14" hidden="1" x14ac:dyDescent="0.25">
      <c r="A16172" t="s">
        <v>240</v>
      </c>
      <c r="B16172" s="1">
        <v>45382</v>
      </c>
      <c r="C16172" t="s">
        <v>1350</v>
      </c>
      <c r="D16172" t="s">
        <v>1351</v>
      </c>
      <c r="E16172" s="4">
        <v>757.5</v>
      </c>
      <c r="F16172" t="s">
        <v>1477</v>
      </c>
      <c r="G16172" t="s">
        <v>471</v>
      </c>
      <c r="H16172" t="s">
        <v>301</v>
      </c>
      <c r="I16172" t="s">
        <v>302</v>
      </c>
      <c r="J16172" t="s">
        <v>258</v>
      </c>
      <c r="L16172" t="s">
        <v>378</v>
      </c>
      <c r="M16172" t="s">
        <v>379</v>
      </c>
      <c r="N16172" t="s">
        <v>482</v>
      </c>
    </row>
    <row r="16173" spans="1:14" hidden="1" x14ac:dyDescent="0.25">
      <c r="A16173" t="s">
        <v>240</v>
      </c>
      <c r="B16173" s="1">
        <v>45412</v>
      </c>
      <c r="C16173" t="s">
        <v>1350</v>
      </c>
      <c r="D16173" t="s">
        <v>1351</v>
      </c>
      <c r="E16173" s="4">
        <v>1010</v>
      </c>
      <c r="F16173" t="s">
        <v>1477</v>
      </c>
      <c r="G16173" t="s">
        <v>471</v>
      </c>
      <c r="H16173" t="s">
        <v>301</v>
      </c>
      <c r="I16173" t="s">
        <v>302</v>
      </c>
      <c r="J16173" t="s">
        <v>258</v>
      </c>
      <c r="L16173" t="s">
        <v>378</v>
      </c>
      <c r="M16173" t="s">
        <v>379</v>
      </c>
      <c r="N16173" t="s">
        <v>482</v>
      </c>
    </row>
    <row r="16174" spans="1:14" hidden="1" x14ac:dyDescent="0.25">
      <c r="A16174" t="s">
        <v>240</v>
      </c>
      <c r="B16174" s="1">
        <v>45443</v>
      </c>
      <c r="C16174" t="s">
        <v>1350</v>
      </c>
      <c r="D16174" t="s">
        <v>1351</v>
      </c>
      <c r="E16174" s="4">
        <v>1262.5</v>
      </c>
      <c r="F16174" t="s">
        <v>1477</v>
      </c>
      <c r="G16174" t="s">
        <v>471</v>
      </c>
      <c r="H16174" t="s">
        <v>301</v>
      </c>
      <c r="I16174" t="s">
        <v>302</v>
      </c>
      <c r="J16174" t="s">
        <v>258</v>
      </c>
      <c r="L16174" t="s">
        <v>378</v>
      </c>
      <c r="M16174" t="s">
        <v>379</v>
      </c>
      <c r="N16174" t="s">
        <v>482</v>
      </c>
    </row>
    <row r="16175" spans="1:14" hidden="1" x14ac:dyDescent="0.25">
      <c r="A16175" t="s">
        <v>240</v>
      </c>
      <c r="B16175" s="1">
        <v>45473</v>
      </c>
      <c r="C16175" t="s">
        <v>1350</v>
      </c>
      <c r="D16175" t="s">
        <v>1351</v>
      </c>
      <c r="E16175" s="4">
        <v>1515</v>
      </c>
      <c r="F16175" t="s">
        <v>1477</v>
      </c>
      <c r="G16175" t="s">
        <v>471</v>
      </c>
      <c r="H16175" t="s">
        <v>301</v>
      </c>
      <c r="I16175" t="s">
        <v>302</v>
      </c>
      <c r="J16175" t="s">
        <v>258</v>
      </c>
      <c r="L16175" t="s">
        <v>378</v>
      </c>
      <c r="M16175" t="s">
        <v>379</v>
      </c>
      <c r="N16175" t="s">
        <v>482</v>
      </c>
    </row>
    <row r="16176" spans="1:14" hidden="1" x14ac:dyDescent="0.25">
      <c r="A16176" t="s">
        <v>240</v>
      </c>
      <c r="B16176" s="1">
        <v>45504</v>
      </c>
      <c r="C16176" t="s">
        <v>1350</v>
      </c>
      <c r="D16176" t="s">
        <v>1351</v>
      </c>
      <c r="E16176" s="4">
        <v>1767.5</v>
      </c>
      <c r="F16176" t="s">
        <v>1477</v>
      </c>
      <c r="G16176" t="s">
        <v>471</v>
      </c>
      <c r="H16176" t="s">
        <v>301</v>
      </c>
      <c r="I16176" t="s">
        <v>302</v>
      </c>
      <c r="J16176" t="s">
        <v>258</v>
      </c>
      <c r="L16176" t="s">
        <v>378</v>
      </c>
      <c r="M16176" t="s">
        <v>379</v>
      </c>
      <c r="N16176" t="s">
        <v>482</v>
      </c>
    </row>
    <row r="16177" spans="1:14" hidden="1" x14ac:dyDescent="0.25">
      <c r="A16177" t="s">
        <v>240</v>
      </c>
      <c r="B16177" s="1">
        <v>45535</v>
      </c>
      <c r="C16177" t="s">
        <v>1350</v>
      </c>
      <c r="D16177" t="s">
        <v>1351</v>
      </c>
      <c r="E16177" s="4">
        <v>2020</v>
      </c>
      <c r="F16177" t="s">
        <v>1477</v>
      </c>
      <c r="G16177" t="s">
        <v>471</v>
      </c>
      <c r="H16177" t="s">
        <v>301</v>
      </c>
      <c r="I16177" t="s">
        <v>302</v>
      </c>
      <c r="J16177" t="s">
        <v>258</v>
      </c>
      <c r="L16177" t="s">
        <v>378</v>
      </c>
      <c r="M16177" t="s">
        <v>379</v>
      </c>
      <c r="N16177" t="s">
        <v>482</v>
      </c>
    </row>
    <row r="16178" spans="1:14" hidden="1" x14ac:dyDescent="0.25">
      <c r="A16178" t="s">
        <v>240</v>
      </c>
      <c r="B16178" s="1">
        <v>45565</v>
      </c>
      <c r="C16178" t="s">
        <v>1350</v>
      </c>
      <c r="D16178" t="s">
        <v>1351</v>
      </c>
      <c r="E16178" s="4">
        <v>2272.5</v>
      </c>
      <c r="F16178" t="s">
        <v>1477</v>
      </c>
      <c r="G16178" t="s">
        <v>471</v>
      </c>
      <c r="H16178" t="s">
        <v>301</v>
      </c>
      <c r="I16178" t="s">
        <v>302</v>
      </c>
      <c r="J16178" t="s">
        <v>258</v>
      </c>
      <c r="L16178" t="s">
        <v>378</v>
      </c>
      <c r="M16178" t="s">
        <v>379</v>
      </c>
      <c r="N16178" t="s">
        <v>482</v>
      </c>
    </row>
    <row r="16179" spans="1:14" hidden="1" x14ac:dyDescent="0.25">
      <c r="A16179" t="s">
        <v>240</v>
      </c>
      <c r="B16179" s="1">
        <v>45596</v>
      </c>
      <c r="C16179" t="s">
        <v>1350</v>
      </c>
      <c r="D16179" t="s">
        <v>1351</v>
      </c>
      <c r="E16179" s="4">
        <v>2525</v>
      </c>
      <c r="F16179" t="s">
        <v>1477</v>
      </c>
      <c r="G16179" t="s">
        <v>471</v>
      </c>
      <c r="H16179" t="s">
        <v>301</v>
      </c>
      <c r="I16179" t="s">
        <v>302</v>
      </c>
      <c r="J16179" t="s">
        <v>258</v>
      </c>
      <c r="L16179" t="s">
        <v>378</v>
      </c>
      <c r="M16179" t="s">
        <v>379</v>
      </c>
      <c r="N16179" t="s">
        <v>482</v>
      </c>
    </row>
    <row r="16180" spans="1:14" hidden="1" x14ac:dyDescent="0.25">
      <c r="A16180" t="s">
        <v>240</v>
      </c>
      <c r="B16180" s="1">
        <v>45626</v>
      </c>
      <c r="C16180" t="s">
        <v>1350</v>
      </c>
      <c r="D16180" t="s">
        <v>1351</v>
      </c>
      <c r="E16180" s="4">
        <v>2777.5</v>
      </c>
      <c r="F16180" t="s">
        <v>1477</v>
      </c>
      <c r="G16180" t="s">
        <v>471</v>
      </c>
      <c r="H16180" t="s">
        <v>301</v>
      </c>
      <c r="I16180" t="s">
        <v>302</v>
      </c>
      <c r="J16180" t="s">
        <v>258</v>
      </c>
      <c r="L16180" t="s">
        <v>378</v>
      </c>
      <c r="M16180" t="s">
        <v>379</v>
      </c>
      <c r="N16180" t="s">
        <v>482</v>
      </c>
    </row>
    <row r="16181" spans="1:14" hidden="1" x14ac:dyDescent="0.25">
      <c r="A16181" t="s">
        <v>240</v>
      </c>
      <c r="B16181" s="1">
        <v>45657</v>
      </c>
      <c r="C16181" t="s">
        <v>1350</v>
      </c>
      <c r="D16181" t="s">
        <v>1351</v>
      </c>
      <c r="E16181" s="4">
        <v>3030</v>
      </c>
      <c r="F16181" t="s">
        <v>1477</v>
      </c>
      <c r="G16181" t="s">
        <v>471</v>
      </c>
      <c r="H16181" t="s">
        <v>301</v>
      </c>
      <c r="I16181" t="s">
        <v>302</v>
      </c>
      <c r="J16181" t="s">
        <v>258</v>
      </c>
      <c r="L16181" t="s">
        <v>378</v>
      </c>
      <c r="M16181" t="s">
        <v>379</v>
      </c>
      <c r="N16181" t="s">
        <v>482</v>
      </c>
    </row>
    <row r="16182" spans="1:14" hidden="1" x14ac:dyDescent="0.25">
      <c r="A16182" t="s">
        <v>240</v>
      </c>
      <c r="B16182" s="1">
        <v>45322</v>
      </c>
      <c r="C16182" t="s">
        <v>747</v>
      </c>
      <c r="D16182" t="s">
        <v>748</v>
      </c>
      <c r="E16182" s="4">
        <v>9321.39</v>
      </c>
      <c r="F16182" t="s">
        <v>1477</v>
      </c>
      <c r="G16182" t="s">
        <v>471</v>
      </c>
      <c r="H16182" t="s">
        <v>308</v>
      </c>
      <c r="I16182" t="s">
        <v>309</v>
      </c>
      <c r="J16182" t="s">
        <v>264</v>
      </c>
      <c r="L16182" t="s">
        <v>378</v>
      </c>
      <c r="M16182" t="s">
        <v>379</v>
      </c>
      <c r="N16182" t="s">
        <v>487</v>
      </c>
    </row>
    <row r="16183" spans="1:14" hidden="1" x14ac:dyDescent="0.25">
      <c r="A16183" t="s">
        <v>240</v>
      </c>
      <c r="B16183" s="1">
        <v>45351</v>
      </c>
      <c r="C16183" t="s">
        <v>747</v>
      </c>
      <c r="D16183" t="s">
        <v>748</v>
      </c>
      <c r="E16183" s="4">
        <v>10845.880000000001</v>
      </c>
      <c r="F16183" t="s">
        <v>1477</v>
      </c>
      <c r="G16183" t="s">
        <v>471</v>
      </c>
      <c r="H16183" t="s">
        <v>308</v>
      </c>
      <c r="I16183" t="s">
        <v>309</v>
      </c>
      <c r="J16183" t="s">
        <v>264</v>
      </c>
      <c r="L16183" t="s">
        <v>378</v>
      </c>
      <c r="M16183" t="s">
        <v>379</v>
      </c>
      <c r="N16183" t="s">
        <v>487</v>
      </c>
    </row>
    <row r="16184" spans="1:14" hidden="1" x14ac:dyDescent="0.25">
      <c r="A16184" t="s">
        <v>240</v>
      </c>
      <c r="B16184" s="1">
        <v>45382</v>
      </c>
      <c r="C16184" t="s">
        <v>747</v>
      </c>
      <c r="D16184" t="s">
        <v>748</v>
      </c>
      <c r="E16184" s="4">
        <v>10391.19</v>
      </c>
      <c r="F16184" t="s">
        <v>1477</v>
      </c>
      <c r="G16184" t="s">
        <v>471</v>
      </c>
      <c r="H16184" t="s">
        <v>308</v>
      </c>
      <c r="I16184" t="s">
        <v>309</v>
      </c>
      <c r="J16184" t="s">
        <v>264</v>
      </c>
      <c r="L16184" t="s">
        <v>378</v>
      </c>
      <c r="M16184" t="s">
        <v>379</v>
      </c>
      <c r="N16184" t="s">
        <v>487</v>
      </c>
    </row>
    <row r="16185" spans="1:14" hidden="1" x14ac:dyDescent="0.25">
      <c r="A16185" t="s">
        <v>240</v>
      </c>
      <c r="B16185" s="1">
        <v>45412</v>
      </c>
      <c r="C16185" t="s">
        <v>747</v>
      </c>
      <c r="D16185" t="s">
        <v>748</v>
      </c>
      <c r="E16185" s="4">
        <v>13314.2</v>
      </c>
      <c r="F16185" t="s">
        <v>1477</v>
      </c>
      <c r="G16185" t="s">
        <v>471</v>
      </c>
      <c r="H16185" t="s">
        <v>308</v>
      </c>
      <c r="I16185" t="s">
        <v>309</v>
      </c>
      <c r="J16185" t="s">
        <v>264</v>
      </c>
      <c r="L16185" t="s">
        <v>378</v>
      </c>
      <c r="M16185" t="s">
        <v>379</v>
      </c>
      <c r="N16185" t="s">
        <v>487</v>
      </c>
    </row>
    <row r="16186" spans="1:14" hidden="1" x14ac:dyDescent="0.25">
      <c r="A16186" t="s">
        <v>240</v>
      </c>
      <c r="B16186" s="1">
        <v>45443</v>
      </c>
      <c r="C16186" t="s">
        <v>747</v>
      </c>
      <c r="D16186" t="s">
        <v>748</v>
      </c>
      <c r="E16186" s="4">
        <v>16769.830000000002</v>
      </c>
      <c r="F16186" t="s">
        <v>1477</v>
      </c>
      <c r="G16186" t="s">
        <v>471</v>
      </c>
      <c r="H16186" t="s">
        <v>308</v>
      </c>
      <c r="I16186" t="s">
        <v>309</v>
      </c>
      <c r="J16186" t="s">
        <v>264</v>
      </c>
      <c r="L16186" t="s">
        <v>378</v>
      </c>
      <c r="M16186" t="s">
        <v>379</v>
      </c>
      <c r="N16186" t="s">
        <v>487</v>
      </c>
    </row>
    <row r="16187" spans="1:14" hidden="1" x14ac:dyDescent="0.25">
      <c r="A16187" t="s">
        <v>240</v>
      </c>
      <c r="B16187" s="1">
        <v>45473</v>
      </c>
      <c r="C16187" t="s">
        <v>747</v>
      </c>
      <c r="D16187" t="s">
        <v>748</v>
      </c>
      <c r="E16187" s="4">
        <v>19852.460000000003</v>
      </c>
      <c r="F16187" t="s">
        <v>1477</v>
      </c>
      <c r="G16187" t="s">
        <v>471</v>
      </c>
      <c r="H16187" t="s">
        <v>308</v>
      </c>
      <c r="I16187" t="s">
        <v>309</v>
      </c>
      <c r="J16187" t="s">
        <v>264</v>
      </c>
      <c r="L16187" t="s">
        <v>378</v>
      </c>
      <c r="M16187" t="s">
        <v>379</v>
      </c>
      <c r="N16187" t="s">
        <v>487</v>
      </c>
    </row>
    <row r="16188" spans="1:14" hidden="1" x14ac:dyDescent="0.25">
      <c r="A16188" t="s">
        <v>240</v>
      </c>
      <c r="B16188" s="1">
        <v>45504</v>
      </c>
      <c r="C16188" t="s">
        <v>747</v>
      </c>
      <c r="D16188" t="s">
        <v>748</v>
      </c>
      <c r="E16188" s="4">
        <v>22396.397500000003</v>
      </c>
      <c r="F16188" t="s">
        <v>1477</v>
      </c>
      <c r="G16188" t="s">
        <v>471</v>
      </c>
      <c r="H16188" t="s">
        <v>308</v>
      </c>
      <c r="I16188" t="s">
        <v>309</v>
      </c>
      <c r="J16188" t="s">
        <v>264</v>
      </c>
      <c r="L16188" t="s">
        <v>378</v>
      </c>
      <c r="M16188" t="s">
        <v>379</v>
      </c>
      <c r="N16188" t="s">
        <v>487</v>
      </c>
    </row>
    <row r="16189" spans="1:14" hidden="1" x14ac:dyDescent="0.25">
      <c r="A16189" t="s">
        <v>240</v>
      </c>
      <c r="B16189" s="1">
        <v>45535</v>
      </c>
      <c r="C16189" t="s">
        <v>747</v>
      </c>
      <c r="D16189" t="s">
        <v>748</v>
      </c>
      <c r="E16189" s="4">
        <v>24940.335000000003</v>
      </c>
      <c r="F16189" t="s">
        <v>1477</v>
      </c>
      <c r="G16189" t="s">
        <v>471</v>
      </c>
      <c r="H16189" t="s">
        <v>308</v>
      </c>
      <c r="I16189" t="s">
        <v>309</v>
      </c>
      <c r="J16189" t="s">
        <v>264</v>
      </c>
      <c r="L16189" t="s">
        <v>378</v>
      </c>
      <c r="M16189" t="s">
        <v>379</v>
      </c>
      <c r="N16189" t="s">
        <v>487</v>
      </c>
    </row>
    <row r="16190" spans="1:14" hidden="1" x14ac:dyDescent="0.25">
      <c r="A16190" t="s">
        <v>240</v>
      </c>
      <c r="B16190" s="1">
        <v>45565</v>
      </c>
      <c r="C16190" t="s">
        <v>747</v>
      </c>
      <c r="D16190" t="s">
        <v>748</v>
      </c>
      <c r="E16190" s="4">
        <v>27484.272500000003</v>
      </c>
      <c r="F16190" t="s">
        <v>1477</v>
      </c>
      <c r="G16190" t="s">
        <v>471</v>
      </c>
      <c r="H16190" t="s">
        <v>308</v>
      </c>
      <c r="I16190" t="s">
        <v>309</v>
      </c>
      <c r="J16190" t="s">
        <v>264</v>
      </c>
      <c r="L16190" t="s">
        <v>378</v>
      </c>
      <c r="M16190" t="s">
        <v>379</v>
      </c>
      <c r="N16190" t="s">
        <v>487</v>
      </c>
    </row>
    <row r="16191" spans="1:14" hidden="1" x14ac:dyDescent="0.25">
      <c r="A16191" t="s">
        <v>240</v>
      </c>
      <c r="B16191" s="1">
        <v>45596</v>
      </c>
      <c r="C16191" t="s">
        <v>747</v>
      </c>
      <c r="D16191" t="s">
        <v>748</v>
      </c>
      <c r="E16191" s="4">
        <v>30028.210000000003</v>
      </c>
      <c r="F16191" t="s">
        <v>1477</v>
      </c>
      <c r="G16191" t="s">
        <v>471</v>
      </c>
      <c r="H16191" t="s">
        <v>308</v>
      </c>
      <c r="I16191" t="s">
        <v>309</v>
      </c>
      <c r="J16191" t="s">
        <v>264</v>
      </c>
      <c r="L16191" t="s">
        <v>378</v>
      </c>
      <c r="M16191" t="s">
        <v>379</v>
      </c>
      <c r="N16191" t="s">
        <v>487</v>
      </c>
    </row>
    <row r="16192" spans="1:14" hidden="1" x14ac:dyDescent="0.25">
      <c r="A16192" t="s">
        <v>240</v>
      </c>
      <c r="B16192" s="1">
        <v>45626</v>
      </c>
      <c r="C16192" t="s">
        <v>747</v>
      </c>
      <c r="D16192" t="s">
        <v>748</v>
      </c>
      <c r="E16192" s="4">
        <v>32572.147500000003</v>
      </c>
      <c r="F16192" t="s">
        <v>1477</v>
      </c>
      <c r="G16192" t="s">
        <v>471</v>
      </c>
      <c r="H16192" t="s">
        <v>308</v>
      </c>
      <c r="I16192" t="s">
        <v>309</v>
      </c>
      <c r="J16192" t="s">
        <v>264</v>
      </c>
      <c r="L16192" t="s">
        <v>378</v>
      </c>
      <c r="M16192" t="s">
        <v>379</v>
      </c>
      <c r="N16192" t="s">
        <v>487</v>
      </c>
    </row>
    <row r="16193" spans="1:14" hidden="1" x14ac:dyDescent="0.25">
      <c r="A16193" t="s">
        <v>240</v>
      </c>
      <c r="B16193" s="1">
        <v>45657</v>
      </c>
      <c r="C16193" t="s">
        <v>747</v>
      </c>
      <c r="D16193" t="s">
        <v>748</v>
      </c>
      <c r="E16193" s="4">
        <v>35116.085000000006</v>
      </c>
      <c r="F16193" t="s">
        <v>1477</v>
      </c>
      <c r="G16193" t="s">
        <v>471</v>
      </c>
      <c r="H16193" t="s">
        <v>308</v>
      </c>
      <c r="I16193" t="s">
        <v>309</v>
      </c>
      <c r="J16193" t="s">
        <v>264</v>
      </c>
      <c r="L16193" t="s">
        <v>378</v>
      </c>
      <c r="M16193" t="s">
        <v>379</v>
      </c>
      <c r="N16193" t="s">
        <v>487</v>
      </c>
    </row>
    <row r="16194" spans="1:14" hidden="1" x14ac:dyDescent="0.25">
      <c r="A16194" t="s">
        <v>240</v>
      </c>
      <c r="B16194" s="1">
        <v>45322</v>
      </c>
      <c r="C16194" t="s">
        <v>742</v>
      </c>
      <c r="D16194" t="s">
        <v>743</v>
      </c>
      <c r="E16194" s="4">
        <v>1592.4500000000003</v>
      </c>
      <c r="F16194" t="s">
        <v>1477</v>
      </c>
      <c r="G16194" t="s">
        <v>471</v>
      </c>
      <c r="H16194" t="s">
        <v>308</v>
      </c>
      <c r="I16194" t="s">
        <v>309</v>
      </c>
      <c r="J16194" t="s">
        <v>264</v>
      </c>
      <c r="L16194" t="s">
        <v>378</v>
      </c>
      <c r="M16194" t="s">
        <v>379</v>
      </c>
      <c r="N16194" t="s">
        <v>487</v>
      </c>
    </row>
    <row r="16195" spans="1:14" hidden="1" x14ac:dyDescent="0.25">
      <c r="A16195" t="s">
        <v>240</v>
      </c>
      <c r="B16195" s="1">
        <v>45351</v>
      </c>
      <c r="C16195" t="s">
        <v>742</v>
      </c>
      <c r="D16195" t="s">
        <v>743</v>
      </c>
      <c r="E16195" s="4">
        <v>1592.4500000000003</v>
      </c>
      <c r="F16195" t="s">
        <v>1477</v>
      </c>
      <c r="G16195" t="s">
        <v>471</v>
      </c>
      <c r="H16195" t="s">
        <v>308</v>
      </c>
      <c r="I16195" t="s">
        <v>309</v>
      </c>
      <c r="J16195" t="s">
        <v>264</v>
      </c>
      <c r="L16195" t="s">
        <v>378</v>
      </c>
      <c r="M16195" t="s">
        <v>379</v>
      </c>
      <c r="N16195" t="s">
        <v>487</v>
      </c>
    </row>
    <row r="16196" spans="1:14" hidden="1" x14ac:dyDescent="0.25">
      <c r="A16196" t="s">
        <v>240</v>
      </c>
      <c r="B16196" s="1">
        <v>45382</v>
      </c>
      <c r="C16196" t="s">
        <v>742</v>
      </c>
      <c r="D16196" t="s">
        <v>743</v>
      </c>
      <c r="E16196" s="4">
        <v>1592.4500000000003</v>
      </c>
      <c r="F16196" t="s">
        <v>1477</v>
      </c>
      <c r="G16196" t="s">
        <v>471</v>
      </c>
      <c r="H16196" t="s">
        <v>308</v>
      </c>
      <c r="I16196" t="s">
        <v>309</v>
      </c>
      <c r="J16196" t="s">
        <v>264</v>
      </c>
      <c r="L16196" t="s">
        <v>378</v>
      </c>
      <c r="M16196" t="s">
        <v>379</v>
      </c>
      <c r="N16196" t="s">
        <v>487</v>
      </c>
    </row>
    <row r="16197" spans="1:14" hidden="1" x14ac:dyDescent="0.25">
      <c r="A16197" t="s">
        <v>240</v>
      </c>
      <c r="B16197" s="1">
        <v>45412</v>
      </c>
      <c r="C16197" t="s">
        <v>742</v>
      </c>
      <c r="D16197" t="s">
        <v>743</v>
      </c>
      <c r="E16197" s="4">
        <v>1592.4500000000003</v>
      </c>
      <c r="F16197" t="s">
        <v>1477</v>
      </c>
      <c r="G16197" t="s">
        <v>471</v>
      </c>
      <c r="H16197" t="s">
        <v>308</v>
      </c>
      <c r="I16197" t="s">
        <v>309</v>
      </c>
      <c r="J16197" t="s">
        <v>264</v>
      </c>
      <c r="L16197" t="s">
        <v>378</v>
      </c>
      <c r="M16197" t="s">
        <v>379</v>
      </c>
      <c r="N16197" t="s">
        <v>487</v>
      </c>
    </row>
    <row r="16198" spans="1:14" hidden="1" x14ac:dyDescent="0.25">
      <c r="A16198" t="s">
        <v>240</v>
      </c>
      <c r="B16198" s="1">
        <v>45443</v>
      </c>
      <c r="C16198" t="s">
        <v>742</v>
      </c>
      <c r="D16198" t="s">
        <v>743</v>
      </c>
      <c r="E16198" s="4">
        <v>1592.4500000000003</v>
      </c>
      <c r="F16198" t="s">
        <v>1477</v>
      </c>
      <c r="G16198" t="s">
        <v>471</v>
      </c>
      <c r="H16198" t="s">
        <v>308</v>
      </c>
      <c r="I16198" t="s">
        <v>309</v>
      </c>
      <c r="J16198" t="s">
        <v>264</v>
      </c>
      <c r="L16198" t="s">
        <v>378</v>
      </c>
      <c r="M16198" t="s">
        <v>379</v>
      </c>
      <c r="N16198" t="s">
        <v>487</v>
      </c>
    </row>
    <row r="16199" spans="1:14" hidden="1" x14ac:dyDescent="0.25">
      <c r="A16199" t="s">
        <v>240</v>
      </c>
      <c r="B16199" s="1">
        <v>45473</v>
      </c>
      <c r="C16199" t="s">
        <v>742</v>
      </c>
      <c r="D16199" t="s">
        <v>743</v>
      </c>
      <c r="E16199" s="4">
        <v>1592.4500000000003</v>
      </c>
      <c r="F16199" t="s">
        <v>1477</v>
      </c>
      <c r="G16199" t="s">
        <v>471</v>
      </c>
      <c r="H16199" t="s">
        <v>308</v>
      </c>
      <c r="I16199" t="s">
        <v>309</v>
      </c>
      <c r="J16199" t="s">
        <v>264</v>
      </c>
      <c r="L16199" t="s">
        <v>378</v>
      </c>
      <c r="M16199" t="s">
        <v>379</v>
      </c>
      <c r="N16199" t="s">
        <v>487</v>
      </c>
    </row>
    <row r="16200" spans="1:14" hidden="1" x14ac:dyDescent="0.25">
      <c r="A16200" t="s">
        <v>240</v>
      </c>
      <c r="B16200" s="1">
        <v>45504</v>
      </c>
      <c r="C16200" t="s">
        <v>742</v>
      </c>
      <c r="D16200" t="s">
        <v>743</v>
      </c>
      <c r="E16200" s="4">
        <v>1837.2000000000003</v>
      </c>
      <c r="F16200" t="s">
        <v>1477</v>
      </c>
      <c r="G16200" t="s">
        <v>471</v>
      </c>
      <c r="H16200" t="s">
        <v>308</v>
      </c>
      <c r="I16200" t="s">
        <v>309</v>
      </c>
      <c r="J16200" t="s">
        <v>264</v>
      </c>
      <c r="L16200" t="s">
        <v>378</v>
      </c>
      <c r="M16200" t="s">
        <v>379</v>
      </c>
      <c r="N16200" t="s">
        <v>487</v>
      </c>
    </row>
    <row r="16201" spans="1:14" hidden="1" x14ac:dyDescent="0.25">
      <c r="A16201" t="s">
        <v>240</v>
      </c>
      <c r="B16201" s="1">
        <v>45535</v>
      </c>
      <c r="C16201" t="s">
        <v>742</v>
      </c>
      <c r="D16201" t="s">
        <v>743</v>
      </c>
      <c r="E16201" s="4">
        <v>2081.9500000000003</v>
      </c>
      <c r="F16201" t="s">
        <v>1477</v>
      </c>
      <c r="G16201" t="s">
        <v>471</v>
      </c>
      <c r="H16201" t="s">
        <v>308</v>
      </c>
      <c r="I16201" t="s">
        <v>309</v>
      </c>
      <c r="J16201" t="s">
        <v>264</v>
      </c>
      <c r="L16201" t="s">
        <v>378</v>
      </c>
      <c r="M16201" t="s">
        <v>379</v>
      </c>
      <c r="N16201" t="s">
        <v>487</v>
      </c>
    </row>
    <row r="16202" spans="1:14" hidden="1" x14ac:dyDescent="0.25">
      <c r="A16202" t="s">
        <v>240</v>
      </c>
      <c r="B16202" s="1">
        <v>45565</v>
      </c>
      <c r="C16202" t="s">
        <v>742</v>
      </c>
      <c r="D16202" t="s">
        <v>743</v>
      </c>
      <c r="E16202" s="4">
        <v>2326.7000000000003</v>
      </c>
      <c r="F16202" t="s">
        <v>1477</v>
      </c>
      <c r="G16202" t="s">
        <v>471</v>
      </c>
      <c r="H16202" t="s">
        <v>308</v>
      </c>
      <c r="I16202" t="s">
        <v>309</v>
      </c>
      <c r="J16202" t="s">
        <v>264</v>
      </c>
      <c r="L16202" t="s">
        <v>378</v>
      </c>
      <c r="M16202" t="s">
        <v>379</v>
      </c>
      <c r="N16202" t="s">
        <v>487</v>
      </c>
    </row>
    <row r="16203" spans="1:14" hidden="1" x14ac:dyDescent="0.25">
      <c r="A16203" t="s">
        <v>240</v>
      </c>
      <c r="B16203" s="1">
        <v>45596</v>
      </c>
      <c r="C16203" t="s">
        <v>742</v>
      </c>
      <c r="D16203" t="s">
        <v>743</v>
      </c>
      <c r="E16203" s="4">
        <v>2571.4500000000003</v>
      </c>
      <c r="F16203" t="s">
        <v>1477</v>
      </c>
      <c r="G16203" t="s">
        <v>471</v>
      </c>
      <c r="H16203" t="s">
        <v>308</v>
      </c>
      <c r="I16203" t="s">
        <v>309</v>
      </c>
      <c r="J16203" t="s">
        <v>264</v>
      </c>
      <c r="L16203" t="s">
        <v>378</v>
      </c>
      <c r="M16203" t="s">
        <v>379</v>
      </c>
      <c r="N16203" t="s">
        <v>487</v>
      </c>
    </row>
    <row r="16204" spans="1:14" hidden="1" x14ac:dyDescent="0.25">
      <c r="A16204" t="s">
        <v>240</v>
      </c>
      <c r="B16204" s="1">
        <v>45626</v>
      </c>
      <c r="C16204" t="s">
        <v>742</v>
      </c>
      <c r="D16204" t="s">
        <v>743</v>
      </c>
      <c r="E16204" s="4">
        <v>2816.2000000000003</v>
      </c>
      <c r="F16204" t="s">
        <v>1477</v>
      </c>
      <c r="G16204" t="s">
        <v>471</v>
      </c>
      <c r="H16204" t="s">
        <v>308</v>
      </c>
      <c r="I16204" t="s">
        <v>309</v>
      </c>
      <c r="J16204" t="s">
        <v>264</v>
      </c>
      <c r="L16204" t="s">
        <v>378</v>
      </c>
      <c r="M16204" t="s">
        <v>379</v>
      </c>
      <c r="N16204" t="s">
        <v>487</v>
      </c>
    </row>
    <row r="16205" spans="1:14" hidden="1" x14ac:dyDescent="0.25">
      <c r="A16205" t="s">
        <v>240</v>
      </c>
      <c r="B16205" s="1">
        <v>45657</v>
      </c>
      <c r="C16205" t="s">
        <v>742</v>
      </c>
      <c r="D16205" t="s">
        <v>743</v>
      </c>
      <c r="E16205" s="4">
        <v>3060.9500000000003</v>
      </c>
      <c r="F16205" t="s">
        <v>1477</v>
      </c>
      <c r="G16205" t="s">
        <v>471</v>
      </c>
      <c r="H16205" t="s">
        <v>308</v>
      </c>
      <c r="I16205" t="s">
        <v>309</v>
      </c>
      <c r="J16205" t="s">
        <v>264</v>
      </c>
      <c r="L16205" t="s">
        <v>378</v>
      </c>
      <c r="M16205" t="s">
        <v>379</v>
      </c>
      <c r="N16205" t="s">
        <v>487</v>
      </c>
    </row>
    <row r="16206" spans="1:14" hidden="1" x14ac:dyDescent="0.25">
      <c r="A16206" t="s">
        <v>240</v>
      </c>
      <c r="B16206" s="1">
        <v>45322</v>
      </c>
      <c r="C16206" t="s">
        <v>1314</v>
      </c>
      <c r="D16206" t="s">
        <v>1315</v>
      </c>
      <c r="E16206" s="4">
        <v>0</v>
      </c>
      <c r="F16206" t="s">
        <v>1477</v>
      </c>
      <c r="G16206" t="s">
        <v>471</v>
      </c>
      <c r="H16206" t="s">
        <v>308</v>
      </c>
      <c r="I16206" t="s">
        <v>309</v>
      </c>
      <c r="J16206" t="s">
        <v>264</v>
      </c>
      <c r="L16206" t="s">
        <v>378</v>
      </c>
      <c r="M16206" t="s">
        <v>379</v>
      </c>
      <c r="N16206" t="s">
        <v>487</v>
      </c>
    </row>
    <row r="16207" spans="1:14" hidden="1" x14ac:dyDescent="0.25">
      <c r="A16207" t="s">
        <v>240</v>
      </c>
      <c r="B16207" s="1">
        <v>45351</v>
      </c>
      <c r="C16207" t="s">
        <v>1314</v>
      </c>
      <c r="D16207" t="s">
        <v>1315</v>
      </c>
      <c r="E16207" s="4">
        <v>0</v>
      </c>
      <c r="F16207" t="s">
        <v>1477</v>
      </c>
      <c r="G16207" t="s">
        <v>471</v>
      </c>
      <c r="H16207" t="s">
        <v>308</v>
      </c>
      <c r="I16207" t="s">
        <v>309</v>
      </c>
      <c r="J16207" t="s">
        <v>264</v>
      </c>
      <c r="L16207" t="s">
        <v>378</v>
      </c>
      <c r="M16207" t="s">
        <v>379</v>
      </c>
      <c r="N16207" t="s">
        <v>487</v>
      </c>
    </row>
    <row r="16208" spans="1:14" hidden="1" x14ac:dyDescent="0.25">
      <c r="A16208" t="s">
        <v>240</v>
      </c>
      <c r="B16208" s="1">
        <v>45382</v>
      </c>
      <c r="C16208" t="s">
        <v>1314</v>
      </c>
      <c r="D16208" t="s">
        <v>1315</v>
      </c>
      <c r="E16208" s="4">
        <v>0</v>
      </c>
      <c r="F16208" t="s">
        <v>1477</v>
      </c>
      <c r="G16208" t="s">
        <v>471</v>
      </c>
      <c r="H16208" t="s">
        <v>308</v>
      </c>
      <c r="I16208" t="s">
        <v>309</v>
      </c>
      <c r="J16208" t="s">
        <v>264</v>
      </c>
      <c r="L16208" t="s">
        <v>378</v>
      </c>
      <c r="M16208" t="s">
        <v>379</v>
      </c>
      <c r="N16208" t="s">
        <v>487</v>
      </c>
    </row>
    <row r="16209" spans="1:14" hidden="1" x14ac:dyDescent="0.25">
      <c r="A16209" t="s">
        <v>240</v>
      </c>
      <c r="B16209" s="1">
        <v>45412</v>
      </c>
      <c r="C16209" t="s">
        <v>1314</v>
      </c>
      <c r="D16209" t="s">
        <v>1315</v>
      </c>
      <c r="E16209" s="4">
        <v>0</v>
      </c>
      <c r="F16209" t="s">
        <v>1477</v>
      </c>
      <c r="G16209" t="s">
        <v>471</v>
      </c>
      <c r="H16209" t="s">
        <v>308</v>
      </c>
      <c r="I16209" t="s">
        <v>309</v>
      </c>
      <c r="J16209" t="s">
        <v>264</v>
      </c>
      <c r="L16209" t="s">
        <v>378</v>
      </c>
      <c r="M16209" t="s">
        <v>379</v>
      </c>
      <c r="N16209" t="s">
        <v>487</v>
      </c>
    </row>
    <row r="16210" spans="1:14" hidden="1" x14ac:dyDescent="0.25">
      <c r="A16210" t="s">
        <v>240</v>
      </c>
      <c r="B16210" s="1">
        <v>45443</v>
      </c>
      <c r="C16210" t="s">
        <v>1314</v>
      </c>
      <c r="D16210" t="s">
        <v>1315</v>
      </c>
      <c r="E16210" s="4">
        <v>0</v>
      </c>
      <c r="F16210" t="s">
        <v>1477</v>
      </c>
      <c r="G16210" t="s">
        <v>471</v>
      </c>
      <c r="H16210" t="s">
        <v>308</v>
      </c>
      <c r="I16210" t="s">
        <v>309</v>
      </c>
      <c r="J16210" t="s">
        <v>264</v>
      </c>
      <c r="L16210" t="s">
        <v>378</v>
      </c>
      <c r="M16210" t="s">
        <v>379</v>
      </c>
      <c r="N16210" t="s">
        <v>487</v>
      </c>
    </row>
    <row r="16211" spans="1:14" hidden="1" x14ac:dyDescent="0.25">
      <c r="A16211" t="s">
        <v>240</v>
      </c>
      <c r="B16211" s="1">
        <v>45473</v>
      </c>
      <c r="C16211" t="s">
        <v>1314</v>
      </c>
      <c r="D16211" t="s">
        <v>1315</v>
      </c>
      <c r="E16211" s="4">
        <v>1499.6</v>
      </c>
      <c r="F16211" t="s">
        <v>1477</v>
      </c>
      <c r="G16211" t="s">
        <v>471</v>
      </c>
      <c r="H16211" t="s">
        <v>308</v>
      </c>
      <c r="I16211" t="s">
        <v>309</v>
      </c>
      <c r="J16211" t="s">
        <v>264</v>
      </c>
      <c r="L16211" t="s">
        <v>378</v>
      </c>
      <c r="M16211" t="s">
        <v>379</v>
      </c>
      <c r="N16211" t="s">
        <v>487</v>
      </c>
    </row>
    <row r="16212" spans="1:14" hidden="1" x14ac:dyDescent="0.25">
      <c r="A16212" t="s">
        <v>240</v>
      </c>
      <c r="B16212" s="1">
        <v>45504</v>
      </c>
      <c r="C16212" t="s">
        <v>1314</v>
      </c>
      <c r="D16212" t="s">
        <v>1315</v>
      </c>
      <c r="E16212" s="4">
        <v>1713.85</v>
      </c>
      <c r="F16212" t="s">
        <v>1477</v>
      </c>
      <c r="G16212" t="s">
        <v>471</v>
      </c>
      <c r="H16212" t="s">
        <v>308</v>
      </c>
      <c r="I16212" t="s">
        <v>309</v>
      </c>
      <c r="J16212" t="s">
        <v>264</v>
      </c>
      <c r="L16212" t="s">
        <v>378</v>
      </c>
      <c r="M16212" t="s">
        <v>379</v>
      </c>
      <c r="N16212" t="s">
        <v>487</v>
      </c>
    </row>
    <row r="16213" spans="1:14" hidden="1" x14ac:dyDescent="0.25">
      <c r="A16213" t="s">
        <v>240</v>
      </c>
      <c r="B16213" s="1">
        <v>45535</v>
      </c>
      <c r="C16213" t="s">
        <v>1314</v>
      </c>
      <c r="D16213" t="s">
        <v>1315</v>
      </c>
      <c r="E16213" s="4">
        <v>1928.1</v>
      </c>
      <c r="F16213" t="s">
        <v>1477</v>
      </c>
      <c r="G16213" t="s">
        <v>471</v>
      </c>
      <c r="H16213" t="s">
        <v>308</v>
      </c>
      <c r="I16213" t="s">
        <v>309</v>
      </c>
      <c r="J16213" t="s">
        <v>264</v>
      </c>
      <c r="L16213" t="s">
        <v>378</v>
      </c>
      <c r="M16213" t="s">
        <v>379</v>
      </c>
      <c r="N16213" t="s">
        <v>487</v>
      </c>
    </row>
    <row r="16214" spans="1:14" hidden="1" x14ac:dyDescent="0.25">
      <c r="A16214" t="s">
        <v>240</v>
      </c>
      <c r="B16214" s="1">
        <v>45565</v>
      </c>
      <c r="C16214" t="s">
        <v>1314</v>
      </c>
      <c r="D16214" t="s">
        <v>1315</v>
      </c>
      <c r="E16214" s="4">
        <v>2142.35</v>
      </c>
      <c r="F16214" t="s">
        <v>1477</v>
      </c>
      <c r="G16214" t="s">
        <v>471</v>
      </c>
      <c r="H16214" t="s">
        <v>308</v>
      </c>
      <c r="I16214" t="s">
        <v>309</v>
      </c>
      <c r="J16214" t="s">
        <v>264</v>
      </c>
      <c r="L16214" t="s">
        <v>378</v>
      </c>
      <c r="M16214" t="s">
        <v>379</v>
      </c>
      <c r="N16214" t="s">
        <v>487</v>
      </c>
    </row>
    <row r="16215" spans="1:14" hidden="1" x14ac:dyDescent="0.25">
      <c r="A16215" t="s">
        <v>240</v>
      </c>
      <c r="B16215" s="1">
        <v>45596</v>
      </c>
      <c r="C16215" t="s">
        <v>1314</v>
      </c>
      <c r="D16215" t="s">
        <v>1315</v>
      </c>
      <c r="E16215" s="4">
        <v>2356.6</v>
      </c>
      <c r="F16215" t="s">
        <v>1477</v>
      </c>
      <c r="G16215" t="s">
        <v>471</v>
      </c>
      <c r="H16215" t="s">
        <v>308</v>
      </c>
      <c r="I16215" t="s">
        <v>309</v>
      </c>
      <c r="J16215" t="s">
        <v>264</v>
      </c>
      <c r="L16215" t="s">
        <v>378</v>
      </c>
      <c r="M16215" t="s">
        <v>379</v>
      </c>
      <c r="N16215" t="s">
        <v>487</v>
      </c>
    </row>
    <row r="16216" spans="1:14" hidden="1" x14ac:dyDescent="0.25">
      <c r="A16216" t="s">
        <v>240</v>
      </c>
      <c r="B16216" s="1">
        <v>45626</v>
      </c>
      <c r="C16216" t="s">
        <v>1314</v>
      </c>
      <c r="D16216" t="s">
        <v>1315</v>
      </c>
      <c r="E16216" s="4">
        <v>2570.85</v>
      </c>
      <c r="F16216" t="s">
        <v>1477</v>
      </c>
      <c r="G16216" t="s">
        <v>471</v>
      </c>
      <c r="H16216" t="s">
        <v>308</v>
      </c>
      <c r="I16216" t="s">
        <v>309</v>
      </c>
      <c r="J16216" t="s">
        <v>264</v>
      </c>
      <c r="L16216" t="s">
        <v>378</v>
      </c>
      <c r="M16216" t="s">
        <v>379</v>
      </c>
      <c r="N16216" t="s">
        <v>487</v>
      </c>
    </row>
    <row r="16217" spans="1:14" hidden="1" x14ac:dyDescent="0.25">
      <c r="A16217" t="s">
        <v>240</v>
      </c>
      <c r="B16217" s="1">
        <v>45657</v>
      </c>
      <c r="C16217" t="s">
        <v>1314</v>
      </c>
      <c r="D16217" t="s">
        <v>1315</v>
      </c>
      <c r="E16217" s="4">
        <v>2785.1</v>
      </c>
      <c r="F16217" t="s">
        <v>1477</v>
      </c>
      <c r="G16217" t="s">
        <v>471</v>
      </c>
      <c r="H16217" t="s">
        <v>308</v>
      </c>
      <c r="I16217" t="s">
        <v>309</v>
      </c>
      <c r="J16217" t="s">
        <v>264</v>
      </c>
      <c r="L16217" t="s">
        <v>378</v>
      </c>
      <c r="M16217" t="s">
        <v>379</v>
      </c>
      <c r="N16217" t="s">
        <v>487</v>
      </c>
    </row>
    <row r="16218" spans="1:14" hidden="1" x14ac:dyDescent="0.25">
      <c r="A16218" t="s">
        <v>240</v>
      </c>
      <c r="B16218" s="1">
        <v>45322</v>
      </c>
      <c r="C16218" t="s">
        <v>1132</v>
      </c>
      <c r="D16218" t="s">
        <v>1133</v>
      </c>
      <c r="E16218" s="4">
        <v>0</v>
      </c>
      <c r="F16218" t="s">
        <v>1477</v>
      </c>
      <c r="G16218" t="s">
        <v>471</v>
      </c>
      <c r="H16218" t="s">
        <v>308</v>
      </c>
      <c r="I16218" t="s">
        <v>309</v>
      </c>
      <c r="J16218" t="s">
        <v>264</v>
      </c>
      <c r="L16218" t="s">
        <v>378</v>
      </c>
      <c r="M16218" t="s">
        <v>379</v>
      </c>
      <c r="N16218" t="s">
        <v>480</v>
      </c>
    </row>
    <row r="16219" spans="1:14" hidden="1" x14ac:dyDescent="0.25">
      <c r="A16219" t="s">
        <v>240</v>
      </c>
      <c r="B16219" s="1">
        <v>45351</v>
      </c>
      <c r="C16219" t="s">
        <v>1132</v>
      </c>
      <c r="D16219" t="s">
        <v>1133</v>
      </c>
      <c r="E16219" s="4">
        <v>300</v>
      </c>
      <c r="F16219" t="s">
        <v>1477</v>
      </c>
      <c r="G16219" t="s">
        <v>471</v>
      </c>
      <c r="H16219" t="s">
        <v>308</v>
      </c>
      <c r="I16219" t="s">
        <v>309</v>
      </c>
      <c r="J16219" t="s">
        <v>264</v>
      </c>
      <c r="L16219" t="s">
        <v>378</v>
      </c>
      <c r="M16219" t="s">
        <v>379</v>
      </c>
      <c r="N16219" t="s">
        <v>480</v>
      </c>
    </row>
    <row r="16220" spans="1:14" hidden="1" x14ac:dyDescent="0.25">
      <c r="A16220" t="s">
        <v>240</v>
      </c>
      <c r="B16220" s="1">
        <v>45382</v>
      </c>
      <c r="C16220" t="s">
        <v>1132</v>
      </c>
      <c r="D16220" t="s">
        <v>1133</v>
      </c>
      <c r="E16220" s="4">
        <v>300</v>
      </c>
      <c r="F16220" t="s">
        <v>1477</v>
      </c>
      <c r="G16220" t="s">
        <v>471</v>
      </c>
      <c r="H16220" t="s">
        <v>308</v>
      </c>
      <c r="I16220" t="s">
        <v>309</v>
      </c>
      <c r="J16220" t="s">
        <v>264</v>
      </c>
      <c r="L16220" t="s">
        <v>378</v>
      </c>
      <c r="M16220" t="s">
        <v>379</v>
      </c>
      <c r="N16220" t="s">
        <v>480</v>
      </c>
    </row>
    <row r="16221" spans="1:14" hidden="1" x14ac:dyDescent="0.25">
      <c r="A16221" t="s">
        <v>240</v>
      </c>
      <c r="B16221" s="1">
        <v>45412</v>
      </c>
      <c r="C16221" t="s">
        <v>1132</v>
      </c>
      <c r="D16221" t="s">
        <v>1133</v>
      </c>
      <c r="E16221" s="4">
        <v>300</v>
      </c>
      <c r="F16221" t="s">
        <v>1477</v>
      </c>
      <c r="G16221" t="s">
        <v>471</v>
      </c>
      <c r="H16221" t="s">
        <v>308</v>
      </c>
      <c r="I16221" t="s">
        <v>309</v>
      </c>
      <c r="J16221" t="s">
        <v>264</v>
      </c>
      <c r="L16221" t="s">
        <v>378</v>
      </c>
      <c r="M16221" t="s">
        <v>379</v>
      </c>
      <c r="N16221" t="s">
        <v>480</v>
      </c>
    </row>
    <row r="16222" spans="1:14" hidden="1" x14ac:dyDescent="0.25">
      <c r="A16222" t="s">
        <v>240</v>
      </c>
      <c r="B16222" s="1">
        <v>45443</v>
      </c>
      <c r="C16222" t="s">
        <v>1132</v>
      </c>
      <c r="D16222" t="s">
        <v>1133</v>
      </c>
      <c r="E16222" s="4">
        <v>300</v>
      </c>
      <c r="F16222" t="s">
        <v>1477</v>
      </c>
      <c r="G16222" t="s">
        <v>471</v>
      </c>
      <c r="H16222" t="s">
        <v>308</v>
      </c>
      <c r="I16222" t="s">
        <v>309</v>
      </c>
      <c r="J16222" t="s">
        <v>264</v>
      </c>
      <c r="L16222" t="s">
        <v>378</v>
      </c>
      <c r="M16222" t="s">
        <v>379</v>
      </c>
      <c r="N16222" t="s">
        <v>480</v>
      </c>
    </row>
    <row r="16223" spans="1:14" hidden="1" x14ac:dyDescent="0.25">
      <c r="A16223" t="s">
        <v>240</v>
      </c>
      <c r="B16223" s="1">
        <v>45473</v>
      </c>
      <c r="C16223" t="s">
        <v>1132</v>
      </c>
      <c r="D16223" t="s">
        <v>1133</v>
      </c>
      <c r="E16223" s="4">
        <v>1176.08</v>
      </c>
      <c r="F16223" t="s">
        <v>1477</v>
      </c>
      <c r="G16223" t="s">
        <v>471</v>
      </c>
      <c r="H16223" t="s">
        <v>308</v>
      </c>
      <c r="I16223" t="s">
        <v>309</v>
      </c>
      <c r="J16223" t="s">
        <v>264</v>
      </c>
      <c r="L16223" t="s">
        <v>378</v>
      </c>
      <c r="M16223" t="s">
        <v>379</v>
      </c>
      <c r="N16223" t="s">
        <v>480</v>
      </c>
    </row>
    <row r="16224" spans="1:14" hidden="1" x14ac:dyDescent="0.25">
      <c r="A16224" t="s">
        <v>240</v>
      </c>
      <c r="B16224" s="1">
        <v>45504</v>
      </c>
      <c r="C16224" t="s">
        <v>1132</v>
      </c>
      <c r="D16224" t="s">
        <v>1133</v>
      </c>
      <c r="E16224" s="4">
        <v>1176.08</v>
      </c>
      <c r="F16224" t="s">
        <v>1477</v>
      </c>
      <c r="G16224" t="s">
        <v>471</v>
      </c>
      <c r="H16224" t="s">
        <v>308</v>
      </c>
      <c r="I16224" t="s">
        <v>309</v>
      </c>
      <c r="J16224" t="s">
        <v>264</v>
      </c>
      <c r="L16224" t="s">
        <v>378</v>
      </c>
      <c r="M16224" t="s">
        <v>379</v>
      </c>
      <c r="N16224" t="s">
        <v>480</v>
      </c>
    </row>
    <row r="16225" spans="1:14" hidden="1" x14ac:dyDescent="0.25">
      <c r="A16225" t="s">
        <v>240</v>
      </c>
      <c r="B16225" s="1">
        <v>45535</v>
      </c>
      <c r="C16225" t="s">
        <v>1132</v>
      </c>
      <c r="D16225" t="s">
        <v>1133</v>
      </c>
      <c r="E16225" s="4">
        <v>1176.08</v>
      </c>
      <c r="F16225" t="s">
        <v>1477</v>
      </c>
      <c r="G16225" t="s">
        <v>471</v>
      </c>
      <c r="H16225" t="s">
        <v>308</v>
      </c>
      <c r="I16225" t="s">
        <v>309</v>
      </c>
      <c r="J16225" t="s">
        <v>264</v>
      </c>
      <c r="L16225" t="s">
        <v>378</v>
      </c>
      <c r="M16225" t="s">
        <v>379</v>
      </c>
      <c r="N16225" t="s">
        <v>480</v>
      </c>
    </row>
    <row r="16226" spans="1:14" hidden="1" x14ac:dyDescent="0.25">
      <c r="A16226" t="s">
        <v>240</v>
      </c>
      <c r="B16226" s="1">
        <v>45565</v>
      </c>
      <c r="C16226" t="s">
        <v>1132</v>
      </c>
      <c r="D16226" t="s">
        <v>1133</v>
      </c>
      <c r="E16226" s="4">
        <v>1176.08</v>
      </c>
      <c r="F16226" t="s">
        <v>1477</v>
      </c>
      <c r="G16226" t="s">
        <v>471</v>
      </c>
      <c r="H16226" t="s">
        <v>308</v>
      </c>
      <c r="I16226" t="s">
        <v>309</v>
      </c>
      <c r="J16226" t="s">
        <v>264</v>
      </c>
      <c r="L16226" t="s">
        <v>378</v>
      </c>
      <c r="M16226" t="s">
        <v>379</v>
      </c>
      <c r="N16226" t="s">
        <v>480</v>
      </c>
    </row>
    <row r="16227" spans="1:14" hidden="1" x14ac:dyDescent="0.25">
      <c r="A16227" t="s">
        <v>240</v>
      </c>
      <c r="B16227" s="1">
        <v>45596</v>
      </c>
      <c r="C16227" t="s">
        <v>1132</v>
      </c>
      <c r="D16227" t="s">
        <v>1133</v>
      </c>
      <c r="E16227" s="4">
        <v>1176.08</v>
      </c>
      <c r="F16227" t="s">
        <v>1477</v>
      </c>
      <c r="G16227" t="s">
        <v>471</v>
      </c>
      <c r="H16227" t="s">
        <v>308</v>
      </c>
      <c r="I16227" t="s">
        <v>309</v>
      </c>
      <c r="J16227" t="s">
        <v>264</v>
      </c>
      <c r="L16227" t="s">
        <v>378</v>
      </c>
      <c r="M16227" t="s">
        <v>379</v>
      </c>
      <c r="N16227" t="s">
        <v>480</v>
      </c>
    </row>
    <row r="16228" spans="1:14" hidden="1" x14ac:dyDescent="0.25">
      <c r="A16228" t="s">
        <v>240</v>
      </c>
      <c r="B16228" s="1">
        <v>45626</v>
      </c>
      <c r="C16228" t="s">
        <v>1132</v>
      </c>
      <c r="D16228" t="s">
        <v>1133</v>
      </c>
      <c r="E16228" s="4">
        <v>1176.08</v>
      </c>
      <c r="F16228" t="s">
        <v>1477</v>
      </c>
      <c r="G16228" t="s">
        <v>471</v>
      </c>
      <c r="H16228" t="s">
        <v>308</v>
      </c>
      <c r="I16228" t="s">
        <v>309</v>
      </c>
      <c r="J16228" t="s">
        <v>264</v>
      </c>
      <c r="L16228" t="s">
        <v>378</v>
      </c>
      <c r="M16228" t="s">
        <v>379</v>
      </c>
      <c r="N16228" t="s">
        <v>480</v>
      </c>
    </row>
    <row r="16229" spans="1:14" hidden="1" x14ac:dyDescent="0.25">
      <c r="A16229" t="s">
        <v>240</v>
      </c>
      <c r="B16229" s="1">
        <v>45657</v>
      </c>
      <c r="C16229" t="s">
        <v>1132</v>
      </c>
      <c r="D16229" t="s">
        <v>1133</v>
      </c>
      <c r="E16229" s="4">
        <v>1176.08</v>
      </c>
      <c r="F16229" t="s">
        <v>1477</v>
      </c>
      <c r="G16229" t="s">
        <v>471</v>
      </c>
      <c r="H16229" t="s">
        <v>308</v>
      </c>
      <c r="I16229" t="s">
        <v>309</v>
      </c>
      <c r="J16229" t="s">
        <v>264</v>
      </c>
      <c r="L16229" t="s">
        <v>378</v>
      </c>
      <c r="M16229" t="s">
        <v>379</v>
      </c>
      <c r="N16229" t="s">
        <v>480</v>
      </c>
    </row>
    <row r="16230" spans="1:14" hidden="1" x14ac:dyDescent="0.25">
      <c r="A16230" t="s">
        <v>240</v>
      </c>
      <c r="B16230" s="1">
        <v>45322</v>
      </c>
      <c r="C16230" t="s">
        <v>680</v>
      </c>
      <c r="D16230" t="s">
        <v>681</v>
      </c>
      <c r="E16230" s="4">
        <v>4346.5</v>
      </c>
      <c r="F16230" t="s">
        <v>1477</v>
      </c>
      <c r="G16230" t="s">
        <v>471</v>
      </c>
      <c r="H16230" t="s">
        <v>308</v>
      </c>
      <c r="I16230" t="s">
        <v>309</v>
      </c>
      <c r="J16230" t="s">
        <v>264</v>
      </c>
      <c r="L16230" t="s">
        <v>378</v>
      </c>
      <c r="M16230" t="s">
        <v>379</v>
      </c>
      <c r="N16230" t="s">
        <v>487</v>
      </c>
    </row>
    <row r="16231" spans="1:14" hidden="1" x14ac:dyDescent="0.25">
      <c r="A16231" t="s">
        <v>240</v>
      </c>
      <c r="B16231" s="1">
        <v>45351</v>
      </c>
      <c r="C16231" t="s">
        <v>680</v>
      </c>
      <c r="D16231" t="s">
        <v>681</v>
      </c>
      <c r="E16231" s="4">
        <v>8693</v>
      </c>
      <c r="F16231" t="s">
        <v>1477</v>
      </c>
      <c r="G16231" t="s">
        <v>471</v>
      </c>
      <c r="H16231" t="s">
        <v>308</v>
      </c>
      <c r="I16231" t="s">
        <v>309</v>
      </c>
      <c r="J16231" t="s">
        <v>264</v>
      </c>
      <c r="L16231" t="s">
        <v>378</v>
      </c>
      <c r="M16231" t="s">
        <v>379</v>
      </c>
      <c r="N16231" t="s">
        <v>487</v>
      </c>
    </row>
    <row r="16232" spans="1:14" hidden="1" x14ac:dyDescent="0.25">
      <c r="A16232" t="s">
        <v>240</v>
      </c>
      <c r="B16232" s="1">
        <v>45382</v>
      </c>
      <c r="C16232" t="s">
        <v>680</v>
      </c>
      <c r="D16232" t="s">
        <v>681</v>
      </c>
      <c r="E16232" s="4">
        <v>13039.5</v>
      </c>
      <c r="F16232" t="s">
        <v>1477</v>
      </c>
      <c r="G16232" t="s">
        <v>471</v>
      </c>
      <c r="H16232" t="s">
        <v>308</v>
      </c>
      <c r="I16232" t="s">
        <v>309</v>
      </c>
      <c r="J16232" t="s">
        <v>264</v>
      </c>
      <c r="L16232" t="s">
        <v>378</v>
      </c>
      <c r="M16232" t="s">
        <v>379</v>
      </c>
      <c r="N16232" t="s">
        <v>487</v>
      </c>
    </row>
    <row r="16233" spans="1:14" hidden="1" x14ac:dyDescent="0.25">
      <c r="A16233" t="s">
        <v>240</v>
      </c>
      <c r="B16233" s="1">
        <v>45412</v>
      </c>
      <c r="C16233" t="s">
        <v>680</v>
      </c>
      <c r="D16233" t="s">
        <v>681</v>
      </c>
      <c r="E16233" s="4">
        <v>19771.09</v>
      </c>
      <c r="F16233" t="s">
        <v>1477</v>
      </c>
      <c r="G16233" t="s">
        <v>471</v>
      </c>
      <c r="H16233" t="s">
        <v>308</v>
      </c>
      <c r="I16233" t="s">
        <v>309</v>
      </c>
      <c r="J16233" t="s">
        <v>264</v>
      </c>
      <c r="L16233" t="s">
        <v>378</v>
      </c>
      <c r="M16233" t="s">
        <v>379</v>
      </c>
      <c r="N16233" t="s">
        <v>487</v>
      </c>
    </row>
    <row r="16234" spans="1:14" hidden="1" x14ac:dyDescent="0.25">
      <c r="A16234" t="s">
        <v>240</v>
      </c>
      <c r="B16234" s="1">
        <v>45443</v>
      </c>
      <c r="C16234" t="s">
        <v>680</v>
      </c>
      <c r="D16234" t="s">
        <v>681</v>
      </c>
      <c r="E16234" s="4">
        <v>24713.86</v>
      </c>
      <c r="F16234" t="s">
        <v>1477</v>
      </c>
      <c r="G16234" t="s">
        <v>471</v>
      </c>
      <c r="H16234" t="s">
        <v>308</v>
      </c>
      <c r="I16234" t="s">
        <v>309</v>
      </c>
      <c r="J16234" t="s">
        <v>264</v>
      </c>
      <c r="L16234" t="s">
        <v>378</v>
      </c>
      <c r="M16234" t="s">
        <v>379</v>
      </c>
      <c r="N16234" t="s">
        <v>487</v>
      </c>
    </row>
    <row r="16235" spans="1:14" hidden="1" x14ac:dyDescent="0.25">
      <c r="A16235" t="s">
        <v>240</v>
      </c>
      <c r="B16235" s="1">
        <v>45473</v>
      </c>
      <c r="C16235" t="s">
        <v>680</v>
      </c>
      <c r="D16235" t="s">
        <v>681</v>
      </c>
      <c r="E16235" s="4">
        <v>29656.63</v>
      </c>
      <c r="F16235" t="s">
        <v>1477</v>
      </c>
      <c r="G16235" t="s">
        <v>471</v>
      </c>
      <c r="H16235" t="s">
        <v>308</v>
      </c>
      <c r="I16235" t="s">
        <v>309</v>
      </c>
      <c r="J16235" t="s">
        <v>264</v>
      </c>
      <c r="L16235" t="s">
        <v>378</v>
      </c>
      <c r="M16235" t="s">
        <v>379</v>
      </c>
      <c r="N16235" t="s">
        <v>487</v>
      </c>
    </row>
    <row r="16236" spans="1:14" hidden="1" x14ac:dyDescent="0.25">
      <c r="A16236" t="s">
        <v>240</v>
      </c>
      <c r="B16236" s="1">
        <v>45504</v>
      </c>
      <c r="C16236" t="s">
        <v>680</v>
      </c>
      <c r="D16236" t="s">
        <v>681</v>
      </c>
      <c r="E16236" s="4">
        <v>34003.130000000005</v>
      </c>
      <c r="F16236" t="s">
        <v>1477</v>
      </c>
      <c r="G16236" t="s">
        <v>471</v>
      </c>
      <c r="H16236" t="s">
        <v>308</v>
      </c>
      <c r="I16236" t="s">
        <v>309</v>
      </c>
      <c r="J16236" t="s">
        <v>264</v>
      </c>
      <c r="L16236" t="s">
        <v>378</v>
      </c>
      <c r="M16236" t="s">
        <v>379</v>
      </c>
      <c r="N16236" t="s">
        <v>487</v>
      </c>
    </row>
    <row r="16237" spans="1:14" hidden="1" x14ac:dyDescent="0.25">
      <c r="A16237" t="s">
        <v>240</v>
      </c>
      <c r="B16237" s="1">
        <v>45535</v>
      </c>
      <c r="C16237" t="s">
        <v>680</v>
      </c>
      <c r="D16237" t="s">
        <v>681</v>
      </c>
      <c r="E16237" s="4">
        <v>38349.630000000005</v>
      </c>
      <c r="F16237" t="s">
        <v>1477</v>
      </c>
      <c r="G16237" t="s">
        <v>471</v>
      </c>
      <c r="H16237" t="s">
        <v>308</v>
      </c>
      <c r="I16237" t="s">
        <v>309</v>
      </c>
      <c r="J16237" t="s">
        <v>264</v>
      </c>
      <c r="L16237" t="s">
        <v>378</v>
      </c>
      <c r="M16237" t="s">
        <v>379</v>
      </c>
      <c r="N16237" t="s">
        <v>487</v>
      </c>
    </row>
    <row r="16238" spans="1:14" hidden="1" x14ac:dyDescent="0.25">
      <c r="A16238" t="s">
        <v>240</v>
      </c>
      <c r="B16238" s="1">
        <v>45565</v>
      </c>
      <c r="C16238" t="s">
        <v>680</v>
      </c>
      <c r="D16238" t="s">
        <v>681</v>
      </c>
      <c r="E16238" s="4">
        <v>42696.130000000005</v>
      </c>
      <c r="F16238" t="s">
        <v>1477</v>
      </c>
      <c r="G16238" t="s">
        <v>471</v>
      </c>
      <c r="H16238" t="s">
        <v>308</v>
      </c>
      <c r="I16238" t="s">
        <v>309</v>
      </c>
      <c r="J16238" t="s">
        <v>264</v>
      </c>
      <c r="L16238" t="s">
        <v>378</v>
      </c>
      <c r="M16238" t="s">
        <v>379</v>
      </c>
      <c r="N16238" t="s">
        <v>487</v>
      </c>
    </row>
    <row r="16239" spans="1:14" hidden="1" x14ac:dyDescent="0.25">
      <c r="A16239" t="s">
        <v>240</v>
      </c>
      <c r="B16239" s="1">
        <v>45596</v>
      </c>
      <c r="C16239" t="s">
        <v>680</v>
      </c>
      <c r="D16239" t="s">
        <v>681</v>
      </c>
      <c r="E16239" s="4">
        <v>47042.630000000005</v>
      </c>
      <c r="F16239" t="s">
        <v>1477</v>
      </c>
      <c r="G16239" t="s">
        <v>471</v>
      </c>
      <c r="H16239" t="s">
        <v>308</v>
      </c>
      <c r="I16239" t="s">
        <v>309</v>
      </c>
      <c r="J16239" t="s">
        <v>264</v>
      </c>
      <c r="L16239" t="s">
        <v>378</v>
      </c>
      <c r="M16239" t="s">
        <v>379</v>
      </c>
      <c r="N16239" t="s">
        <v>487</v>
      </c>
    </row>
    <row r="16240" spans="1:14" hidden="1" x14ac:dyDescent="0.25">
      <c r="A16240" t="s">
        <v>240</v>
      </c>
      <c r="B16240" s="1">
        <v>45626</v>
      </c>
      <c r="C16240" t="s">
        <v>680</v>
      </c>
      <c r="D16240" t="s">
        <v>681</v>
      </c>
      <c r="E16240" s="4">
        <v>51389.130000000005</v>
      </c>
      <c r="F16240" t="s">
        <v>1477</v>
      </c>
      <c r="G16240" t="s">
        <v>471</v>
      </c>
      <c r="H16240" t="s">
        <v>308</v>
      </c>
      <c r="I16240" t="s">
        <v>309</v>
      </c>
      <c r="J16240" t="s">
        <v>264</v>
      </c>
      <c r="L16240" t="s">
        <v>378</v>
      </c>
      <c r="M16240" t="s">
        <v>379</v>
      </c>
      <c r="N16240" t="s">
        <v>487</v>
      </c>
    </row>
    <row r="16241" spans="1:14" hidden="1" x14ac:dyDescent="0.25">
      <c r="A16241" t="s">
        <v>240</v>
      </c>
      <c r="B16241" s="1">
        <v>45657</v>
      </c>
      <c r="C16241" t="s">
        <v>680</v>
      </c>
      <c r="D16241" t="s">
        <v>681</v>
      </c>
      <c r="E16241" s="4">
        <v>55735.630000000005</v>
      </c>
      <c r="F16241" t="s">
        <v>1477</v>
      </c>
      <c r="G16241" t="s">
        <v>471</v>
      </c>
      <c r="H16241" t="s">
        <v>308</v>
      </c>
      <c r="I16241" t="s">
        <v>309</v>
      </c>
      <c r="J16241" t="s">
        <v>264</v>
      </c>
      <c r="L16241" t="s">
        <v>378</v>
      </c>
      <c r="M16241" t="s">
        <v>379</v>
      </c>
      <c r="N16241" t="s">
        <v>487</v>
      </c>
    </row>
    <row r="16242" spans="1:14" hidden="1" x14ac:dyDescent="0.25">
      <c r="A16242" t="s">
        <v>240</v>
      </c>
      <c r="B16242" s="1">
        <v>45322</v>
      </c>
      <c r="C16242" t="s">
        <v>698</v>
      </c>
      <c r="D16242" t="s">
        <v>699</v>
      </c>
      <c r="E16242" s="4">
        <v>250</v>
      </c>
      <c r="F16242" t="s">
        <v>1477</v>
      </c>
      <c r="G16242" t="s">
        <v>471</v>
      </c>
      <c r="H16242" t="s">
        <v>308</v>
      </c>
      <c r="I16242" t="s">
        <v>309</v>
      </c>
      <c r="J16242" t="s">
        <v>264</v>
      </c>
      <c r="L16242" t="s">
        <v>378</v>
      </c>
      <c r="M16242" t="s">
        <v>379</v>
      </c>
      <c r="N16242" t="s">
        <v>487</v>
      </c>
    </row>
    <row r="16243" spans="1:14" hidden="1" x14ac:dyDescent="0.25">
      <c r="A16243" t="s">
        <v>240</v>
      </c>
      <c r="B16243" s="1">
        <v>45351</v>
      </c>
      <c r="C16243" t="s">
        <v>698</v>
      </c>
      <c r="D16243" t="s">
        <v>699</v>
      </c>
      <c r="E16243" s="4">
        <v>250</v>
      </c>
      <c r="F16243" t="s">
        <v>1477</v>
      </c>
      <c r="G16243" t="s">
        <v>471</v>
      </c>
      <c r="H16243" t="s">
        <v>308</v>
      </c>
      <c r="I16243" t="s">
        <v>309</v>
      </c>
      <c r="J16243" t="s">
        <v>264</v>
      </c>
      <c r="L16243" t="s">
        <v>378</v>
      </c>
      <c r="M16243" t="s">
        <v>379</v>
      </c>
      <c r="N16243" t="s">
        <v>487</v>
      </c>
    </row>
    <row r="16244" spans="1:14" hidden="1" x14ac:dyDescent="0.25">
      <c r="A16244" t="s">
        <v>240</v>
      </c>
      <c r="B16244" s="1">
        <v>45382</v>
      </c>
      <c r="C16244" t="s">
        <v>698</v>
      </c>
      <c r="D16244" t="s">
        <v>699</v>
      </c>
      <c r="E16244" s="4">
        <v>312.5</v>
      </c>
      <c r="F16244" t="s">
        <v>1477</v>
      </c>
      <c r="G16244" t="s">
        <v>471</v>
      </c>
      <c r="H16244" t="s">
        <v>308</v>
      </c>
      <c r="I16244" t="s">
        <v>309</v>
      </c>
      <c r="J16244" t="s">
        <v>264</v>
      </c>
      <c r="L16244" t="s">
        <v>378</v>
      </c>
      <c r="M16244" t="s">
        <v>379</v>
      </c>
      <c r="N16244" t="s">
        <v>487</v>
      </c>
    </row>
    <row r="16245" spans="1:14" hidden="1" x14ac:dyDescent="0.25">
      <c r="A16245" t="s">
        <v>240</v>
      </c>
      <c r="B16245" s="1">
        <v>45412</v>
      </c>
      <c r="C16245" t="s">
        <v>698</v>
      </c>
      <c r="D16245" t="s">
        <v>699</v>
      </c>
      <c r="E16245" s="4">
        <v>312.5</v>
      </c>
      <c r="F16245" t="s">
        <v>1477</v>
      </c>
      <c r="G16245" t="s">
        <v>471</v>
      </c>
      <c r="H16245" t="s">
        <v>308</v>
      </c>
      <c r="I16245" t="s">
        <v>309</v>
      </c>
      <c r="J16245" t="s">
        <v>264</v>
      </c>
      <c r="L16245" t="s">
        <v>378</v>
      </c>
      <c r="M16245" t="s">
        <v>379</v>
      </c>
      <c r="N16245" t="s">
        <v>487</v>
      </c>
    </row>
    <row r="16246" spans="1:14" hidden="1" x14ac:dyDescent="0.25">
      <c r="A16246" t="s">
        <v>240</v>
      </c>
      <c r="B16246" s="1">
        <v>45443</v>
      </c>
      <c r="C16246" t="s">
        <v>698</v>
      </c>
      <c r="D16246" t="s">
        <v>699</v>
      </c>
      <c r="E16246" s="4">
        <v>437.5</v>
      </c>
      <c r="F16246" t="s">
        <v>1477</v>
      </c>
      <c r="G16246" t="s">
        <v>471</v>
      </c>
      <c r="H16246" t="s">
        <v>308</v>
      </c>
      <c r="I16246" t="s">
        <v>309</v>
      </c>
      <c r="J16246" t="s">
        <v>264</v>
      </c>
      <c r="L16246" t="s">
        <v>378</v>
      </c>
      <c r="M16246" t="s">
        <v>379</v>
      </c>
      <c r="N16246" t="s">
        <v>487</v>
      </c>
    </row>
    <row r="16247" spans="1:14" hidden="1" x14ac:dyDescent="0.25">
      <c r="A16247" t="s">
        <v>240</v>
      </c>
      <c r="B16247" s="1">
        <v>45473</v>
      </c>
      <c r="C16247" t="s">
        <v>698</v>
      </c>
      <c r="D16247" t="s">
        <v>699</v>
      </c>
      <c r="E16247" s="4">
        <v>437.5</v>
      </c>
      <c r="F16247" t="s">
        <v>1477</v>
      </c>
      <c r="G16247" t="s">
        <v>471</v>
      </c>
      <c r="H16247" t="s">
        <v>308</v>
      </c>
      <c r="I16247" t="s">
        <v>309</v>
      </c>
      <c r="J16247" t="s">
        <v>264</v>
      </c>
      <c r="L16247" t="s">
        <v>378</v>
      </c>
      <c r="M16247" t="s">
        <v>379</v>
      </c>
      <c r="N16247" t="s">
        <v>487</v>
      </c>
    </row>
    <row r="16248" spans="1:14" hidden="1" x14ac:dyDescent="0.25">
      <c r="A16248" t="s">
        <v>240</v>
      </c>
      <c r="B16248" s="1">
        <v>45504</v>
      </c>
      <c r="C16248" t="s">
        <v>698</v>
      </c>
      <c r="D16248" t="s">
        <v>699</v>
      </c>
      <c r="E16248" s="4">
        <v>854.16666666666674</v>
      </c>
      <c r="F16248" t="s">
        <v>1477</v>
      </c>
      <c r="G16248" t="s">
        <v>471</v>
      </c>
      <c r="H16248" t="s">
        <v>308</v>
      </c>
      <c r="I16248" t="s">
        <v>309</v>
      </c>
      <c r="J16248" t="s">
        <v>264</v>
      </c>
      <c r="L16248" t="s">
        <v>378</v>
      </c>
      <c r="M16248" t="s">
        <v>379</v>
      </c>
      <c r="N16248" t="s">
        <v>487</v>
      </c>
    </row>
    <row r="16249" spans="1:14" hidden="1" x14ac:dyDescent="0.25">
      <c r="A16249" t="s">
        <v>240</v>
      </c>
      <c r="B16249" s="1">
        <v>45535</v>
      </c>
      <c r="C16249" t="s">
        <v>698</v>
      </c>
      <c r="D16249" t="s">
        <v>699</v>
      </c>
      <c r="E16249" s="4">
        <v>1270.8333333333335</v>
      </c>
      <c r="F16249" t="s">
        <v>1477</v>
      </c>
      <c r="G16249" t="s">
        <v>471</v>
      </c>
      <c r="H16249" t="s">
        <v>308</v>
      </c>
      <c r="I16249" t="s">
        <v>309</v>
      </c>
      <c r="J16249" t="s">
        <v>264</v>
      </c>
      <c r="L16249" t="s">
        <v>378</v>
      </c>
      <c r="M16249" t="s">
        <v>379</v>
      </c>
      <c r="N16249" t="s">
        <v>487</v>
      </c>
    </row>
    <row r="16250" spans="1:14" hidden="1" x14ac:dyDescent="0.25">
      <c r="A16250" t="s">
        <v>240</v>
      </c>
      <c r="B16250" s="1">
        <v>45565</v>
      </c>
      <c r="C16250" t="s">
        <v>698</v>
      </c>
      <c r="D16250" t="s">
        <v>699</v>
      </c>
      <c r="E16250" s="4">
        <v>1687.5000000000002</v>
      </c>
      <c r="F16250" t="s">
        <v>1477</v>
      </c>
      <c r="G16250" t="s">
        <v>471</v>
      </c>
      <c r="H16250" t="s">
        <v>308</v>
      </c>
      <c r="I16250" t="s">
        <v>309</v>
      </c>
      <c r="J16250" t="s">
        <v>264</v>
      </c>
      <c r="L16250" t="s">
        <v>378</v>
      </c>
      <c r="M16250" t="s">
        <v>379</v>
      </c>
      <c r="N16250" t="s">
        <v>487</v>
      </c>
    </row>
    <row r="16251" spans="1:14" hidden="1" x14ac:dyDescent="0.25">
      <c r="A16251" t="s">
        <v>240</v>
      </c>
      <c r="B16251" s="1">
        <v>45596</v>
      </c>
      <c r="C16251" t="s">
        <v>698</v>
      </c>
      <c r="D16251" t="s">
        <v>699</v>
      </c>
      <c r="E16251" s="4">
        <v>2104.166666666667</v>
      </c>
      <c r="F16251" t="s">
        <v>1477</v>
      </c>
      <c r="G16251" t="s">
        <v>471</v>
      </c>
      <c r="H16251" t="s">
        <v>308</v>
      </c>
      <c r="I16251" t="s">
        <v>309</v>
      </c>
      <c r="J16251" t="s">
        <v>264</v>
      </c>
      <c r="L16251" t="s">
        <v>378</v>
      </c>
      <c r="M16251" t="s">
        <v>379</v>
      </c>
      <c r="N16251" t="s">
        <v>487</v>
      </c>
    </row>
    <row r="16252" spans="1:14" hidden="1" x14ac:dyDescent="0.25">
      <c r="A16252" t="s">
        <v>240</v>
      </c>
      <c r="B16252" s="1">
        <v>45626</v>
      </c>
      <c r="C16252" t="s">
        <v>698</v>
      </c>
      <c r="D16252" t="s">
        <v>699</v>
      </c>
      <c r="E16252" s="4">
        <v>2520.8333333333335</v>
      </c>
      <c r="F16252" t="s">
        <v>1477</v>
      </c>
      <c r="G16252" t="s">
        <v>471</v>
      </c>
      <c r="H16252" t="s">
        <v>308</v>
      </c>
      <c r="I16252" t="s">
        <v>309</v>
      </c>
      <c r="J16252" t="s">
        <v>264</v>
      </c>
      <c r="L16252" t="s">
        <v>378</v>
      </c>
      <c r="M16252" t="s">
        <v>379</v>
      </c>
      <c r="N16252" t="s">
        <v>487</v>
      </c>
    </row>
    <row r="16253" spans="1:14" hidden="1" x14ac:dyDescent="0.25">
      <c r="A16253" t="s">
        <v>240</v>
      </c>
      <c r="B16253" s="1">
        <v>45657</v>
      </c>
      <c r="C16253" t="s">
        <v>698</v>
      </c>
      <c r="D16253" t="s">
        <v>699</v>
      </c>
      <c r="E16253" s="4">
        <v>2937.5</v>
      </c>
      <c r="F16253" t="s">
        <v>1477</v>
      </c>
      <c r="G16253" t="s">
        <v>471</v>
      </c>
      <c r="H16253" t="s">
        <v>308</v>
      </c>
      <c r="I16253" t="s">
        <v>309</v>
      </c>
      <c r="J16253" t="s">
        <v>264</v>
      </c>
      <c r="L16253" t="s">
        <v>378</v>
      </c>
      <c r="M16253" t="s">
        <v>379</v>
      </c>
      <c r="N16253" t="s">
        <v>487</v>
      </c>
    </row>
    <row r="16254" spans="1:14" hidden="1" x14ac:dyDescent="0.25">
      <c r="A16254" t="s">
        <v>240</v>
      </c>
      <c r="B16254" s="1">
        <v>45322</v>
      </c>
      <c r="C16254" t="s">
        <v>676</v>
      </c>
      <c r="D16254" t="s">
        <v>677</v>
      </c>
      <c r="E16254" s="4">
        <v>8940</v>
      </c>
      <c r="F16254" t="s">
        <v>1477</v>
      </c>
      <c r="G16254" t="s">
        <v>471</v>
      </c>
      <c r="H16254" t="s">
        <v>308</v>
      </c>
      <c r="I16254" t="s">
        <v>309</v>
      </c>
      <c r="J16254" t="s">
        <v>264</v>
      </c>
      <c r="L16254" t="s">
        <v>378</v>
      </c>
      <c r="M16254" t="s">
        <v>379</v>
      </c>
      <c r="N16254" t="s">
        <v>477</v>
      </c>
    </row>
    <row r="16255" spans="1:14" hidden="1" x14ac:dyDescent="0.25">
      <c r="A16255" t="s">
        <v>240</v>
      </c>
      <c r="B16255" s="1">
        <v>45351</v>
      </c>
      <c r="C16255" t="s">
        <v>676</v>
      </c>
      <c r="D16255" t="s">
        <v>677</v>
      </c>
      <c r="E16255" s="4">
        <v>20118</v>
      </c>
      <c r="F16255" t="s">
        <v>1477</v>
      </c>
      <c r="G16255" t="s">
        <v>471</v>
      </c>
      <c r="H16255" t="s">
        <v>308</v>
      </c>
      <c r="I16255" t="s">
        <v>309</v>
      </c>
      <c r="J16255" t="s">
        <v>264</v>
      </c>
      <c r="L16255" t="s">
        <v>378</v>
      </c>
      <c r="M16255" t="s">
        <v>379</v>
      </c>
      <c r="N16255" t="s">
        <v>477</v>
      </c>
    </row>
    <row r="16256" spans="1:14" hidden="1" x14ac:dyDescent="0.25">
      <c r="A16256" t="s">
        <v>240</v>
      </c>
      <c r="B16256" s="1">
        <v>45382</v>
      </c>
      <c r="C16256" t="s">
        <v>676</v>
      </c>
      <c r="D16256" t="s">
        <v>677</v>
      </c>
      <c r="E16256" s="4">
        <v>32368.400000000001</v>
      </c>
      <c r="F16256" t="s">
        <v>1477</v>
      </c>
      <c r="G16256" t="s">
        <v>471</v>
      </c>
      <c r="H16256" t="s">
        <v>308</v>
      </c>
      <c r="I16256" t="s">
        <v>309</v>
      </c>
      <c r="J16256" t="s">
        <v>264</v>
      </c>
      <c r="L16256" t="s">
        <v>378</v>
      </c>
      <c r="M16256" t="s">
        <v>379</v>
      </c>
      <c r="N16256" t="s">
        <v>477</v>
      </c>
    </row>
    <row r="16257" spans="1:14" hidden="1" x14ac:dyDescent="0.25">
      <c r="A16257" t="s">
        <v>240</v>
      </c>
      <c r="B16257" s="1">
        <v>45412</v>
      </c>
      <c r="C16257" t="s">
        <v>676</v>
      </c>
      <c r="D16257" t="s">
        <v>677</v>
      </c>
      <c r="E16257" s="4">
        <v>42840.4</v>
      </c>
      <c r="F16257" t="s">
        <v>1477</v>
      </c>
      <c r="G16257" t="s">
        <v>471</v>
      </c>
      <c r="H16257" t="s">
        <v>308</v>
      </c>
      <c r="I16257" t="s">
        <v>309</v>
      </c>
      <c r="J16257" t="s">
        <v>264</v>
      </c>
      <c r="L16257" t="s">
        <v>378</v>
      </c>
      <c r="M16257" t="s">
        <v>379</v>
      </c>
      <c r="N16257" t="s">
        <v>477</v>
      </c>
    </row>
    <row r="16258" spans="1:14" hidden="1" x14ac:dyDescent="0.25">
      <c r="A16258" t="s">
        <v>240</v>
      </c>
      <c r="B16258" s="1">
        <v>45443</v>
      </c>
      <c r="C16258" t="s">
        <v>676</v>
      </c>
      <c r="D16258" t="s">
        <v>677</v>
      </c>
      <c r="E16258" s="4">
        <v>53459.199999999997</v>
      </c>
      <c r="F16258" t="s">
        <v>1477</v>
      </c>
      <c r="G16258" t="s">
        <v>471</v>
      </c>
      <c r="H16258" t="s">
        <v>308</v>
      </c>
      <c r="I16258" t="s">
        <v>309</v>
      </c>
      <c r="J16258" t="s">
        <v>264</v>
      </c>
      <c r="L16258" t="s">
        <v>378</v>
      </c>
      <c r="M16258" t="s">
        <v>379</v>
      </c>
      <c r="N16258" t="s">
        <v>477</v>
      </c>
    </row>
    <row r="16259" spans="1:14" hidden="1" x14ac:dyDescent="0.25">
      <c r="A16259" t="s">
        <v>240</v>
      </c>
      <c r="B16259" s="1">
        <v>45473</v>
      </c>
      <c r="C16259" t="s">
        <v>676</v>
      </c>
      <c r="D16259" t="s">
        <v>677</v>
      </c>
      <c r="E16259" s="4">
        <v>64156.399999999994</v>
      </c>
      <c r="F16259" t="s">
        <v>1477</v>
      </c>
      <c r="G16259" t="s">
        <v>471</v>
      </c>
      <c r="H16259" t="s">
        <v>308</v>
      </c>
      <c r="I16259" t="s">
        <v>309</v>
      </c>
      <c r="J16259" t="s">
        <v>264</v>
      </c>
      <c r="L16259" t="s">
        <v>378</v>
      </c>
      <c r="M16259" t="s">
        <v>379</v>
      </c>
      <c r="N16259" t="s">
        <v>477</v>
      </c>
    </row>
    <row r="16260" spans="1:14" hidden="1" x14ac:dyDescent="0.25">
      <c r="A16260" t="s">
        <v>240</v>
      </c>
      <c r="B16260" s="1">
        <v>45504</v>
      </c>
      <c r="C16260" t="s">
        <v>676</v>
      </c>
      <c r="D16260" t="s">
        <v>677</v>
      </c>
      <c r="E16260" s="4">
        <v>67456.399999999994</v>
      </c>
      <c r="F16260" t="s">
        <v>1477</v>
      </c>
      <c r="G16260" t="s">
        <v>471</v>
      </c>
      <c r="H16260" t="s">
        <v>308</v>
      </c>
      <c r="I16260" t="s">
        <v>309</v>
      </c>
      <c r="J16260" t="s">
        <v>264</v>
      </c>
      <c r="L16260" t="s">
        <v>378</v>
      </c>
      <c r="M16260" t="s">
        <v>379</v>
      </c>
      <c r="N16260" t="s">
        <v>477</v>
      </c>
    </row>
    <row r="16261" spans="1:14" hidden="1" x14ac:dyDescent="0.25">
      <c r="A16261" t="s">
        <v>240</v>
      </c>
      <c r="B16261" s="1">
        <v>45535</v>
      </c>
      <c r="C16261" t="s">
        <v>676</v>
      </c>
      <c r="D16261" t="s">
        <v>677</v>
      </c>
      <c r="E16261" s="4">
        <v>67456.399999999994</v>
      </c>
      <c r="F16261" t="s">
        <v>1477</v>
      </c>
      <c r="G16261" t="s">
        <v>471</v>
      </c>
      <c r="H16261" t="s">
        <v>308</v>
      </c>
      <c r="I16261" t="s">
        <v>309</v>
      </c>
      <c r="J16261" t="s">
        <v>264</v>
      </c>
      <c r="L16261" t="s">
        <v>378</v>
      </c>
      <c r="M16261" t="s">
        <v>379</v>
      </c>
      <c r="N16261" t="s">
        <v>477</v>
      </c>
    </row>
    <row r="16262" spans="1:14" hidden="1" x14ac:dyDescent="0.25">
      <c r="A16262" t="s">
        <v>240</v>
      </c>
      <c r="B16262" s="1">
        <v>45565</v>
      </c>
      <c r="C16262" t="s">
        <v>676</v>
      </c>
      <c r="D16262" t="s">
        <v>677</v>
      </c>
      <c r="E16262" s="4">
        <v>70756.399999999994</v>
      </c>
      <c r="F16262" t="s">
        <v>1477</v>
      </c>
      <c r="G16262" t="s">
        <v>471</v>
      </c>
      <c r="H16262" t="s">
        <v>308</v>
      </c>
      <c r="I16262" t="s">
        <v>309</v>
      </c>
      <c r="J16262" t="s">
        <v>264</v>
      </c>
      <c r="L16262" t="s">
        <v>378</v>
      </c>
      <c r="M16262" t="s">
        <v>379</v>
      </c>
      <c r="N16262" t="s">
        <v>477</v>
      </c>
    </row>
    <row r="16263" spans="1:14" hidden="1" x14ac:dyDescent="0.25">
      <c r="A16263" t="s">
        <v>240</v>
      </c>
      <c r="B16263" s="1">
        <v>45596</v>
      </c>
      <c r="C16263" t="s">
        <v>676</v>
      </c>
      <c r="D16263" t="s">
        <v>677</v>
      </c>
      <c r="E16263" s="4">
        <v>74056.399999999994</v>
      </c>
      <c r="F16263" t="s">
        <v>1477</v>
      </c>
      <c r="G16263" t="s">
        <v>471</v>
      </c>
      <c r="H16263" t="s">
        <v>308</v>
      </c>
      <c r="I16263" t="s">
        <v>309</v>
      </c>
      <c r="J16263" t="s">
        <v>264</v>
      </c>
      <c r="L16263" t="s">
        <v>378</v>
      </c>
      <c r="M16263" t="s">
        <v>379</v>
      </c>
      <c r="N16263" t="s">
        <v>477</v>
      </c>
    </row>
    <row r="16264" spans="1:14" hidden="1" x14ac:dyDescent="0.25">
      <c r="A16264" t="s">
        <v>240</v>
      </c>
      <c r="B16264" s="1">
        <v>45626</v>
      </c>
      <c r="C16264" t="s">
        <v>676</v>
      </c>
      <c r="D16264" t="s">
        <v>677</v>
      </c>
      <c r="E16264" s="4">
        <v>77356.399999999994</v>
      </c>
      <c r="F16264" t="s">
        <v>1477</v>
      </c>
      <c r="G16264" t="s">
        <v>471</v>
      </c>
      <c r="H16264" t="s">
        <v>308</v>
      </c>
      <c r="I16264" t="s">
        <v>309</v>
      </c>
      <c r="J16264" t="s">
        <v>264</v>
      </c>
      <c r="L16264" t="s">
        <v>378</v>
      </c>
      <c r="M16264" t="s">
        <v>379</v>
      </c>
      <c r="N16264" t="s">
        <v>477</v>
      </c>
    </row>
    <row r="16265" spans="1:14" hidden="1" x14ac:dyDescent="0.25">
      <c r="A16265" t="s">
        <v>240</v>
      </c>
      <c r="B16265" s="1">
        <v>45657</v>
      </c>
      <c r="C16265" t="s">
        <v>676</v>
      </c>
      <c r="D16265" t="s">
        <v>677</v>
      </c>
      <c r="E16265" s="4">
        <v>77356.399999999994</v>
      </c>
      <c r="F16265" t="s">
        <v>1477</v>
      </c>
      <c r="G16265" t="s">
        <v>471</v>
      </c>
      <c r="H16265" t="s">
        <v>308</v>
      </c>
      <c r="I16265" t="s">
        <v>309</v>
      </c>
      <c r="J16265" t="s">
        <v>264</v>
      </c>
      <c r="L16265" t="s">
        <v>378</v>
      </c>
      <c r="M16265" t="s">
        <v>379</v>
      </c>
      <c r="N16265" t="s">
        <v>477</v>
      </c>
    </row>
    <row r="16266" spans="1:14" hidden="1" x14ac:dyDescent="0.25">
      <c r="A16266" t="s">
        <v>240</v>
      </c>
      <c r="B16266" s="1">
        <v>45322</v>
      </c>
      <c r="C16266" t="s">
        <v>690</v>
      </c>
      <c r="D16266" t="s">
        <v>691</v>
      </c>
      <c r="E16266" s="4">
        <v>5600</v>
      </c>
      <c r="F16266" t="s">
        <v>1477</v>
      </c>
      <c r="G16266" t="s">
        <v>471</v>
      </c>
      <c r="H16266" t="s">
        <v>308</v>
      </c>
      <c r="I16266" t="s">
        <v>309</v>
      </c>
      <c r="J16266" t="s">
        <v>264</v>
      </c>
      <c r="L16266" t="s">
        <v>378</v>
      </c>
      <c r="M16266" t="s">
        <v>379</v>
      </c>
      <c r="N16266" t="s">
        <v>487</v>
      </c>
    </row>
    <row r="16267" spans="1:14" hidden="1" x14ac:dyDescent="0.25">
      <c r="A16267" t="s">
        <v>240</v>
      </c>
      <c r="B16267" s="1">
        <v>45351</v>
      </c>
      <c r="C16267" t="s">
        <v>690</v>
      </c>
      <c r="D16267" t="s">
        <v>691</v>
      </c>
      <c r="E16267" s="4">
        <v>7267</v>
      </c>
      <c r="F16267" t="s">
        <v>1477</v>
      </c>
      <c r="G16267" t="s">
        <v>471</v>
      </c>
      <c r="H16267" t="s">
        <v>308</v>
      </c>
      <c r="I16267" t="s">
        <v>309</v>
      </c>
      <c r="J16267" t="s">
        <v>264</v>
      </c>
      <c r="L16267" t="s">
        <v>378</v>
      </c>
      <c r="M16267" t="s">
        <v>379</v>
      </c>
      <c r="N16267" t="s">
        <v>487</v>
      </c>
    </row>
    <row r="16268" spans="1:14" hidden="1" x14ac:dyDescent="0.25">
      <c r="A16268" t="s">
        <v>240</v>
      </c>
      <c r="B16268" s="1">
        <v>45382</v>
      </c>
      <c r="C16268" t="s">
        <v>690</v>
      </c>
      <c r="D16268" t="s">
        <v>691</v>
      </c>
      <c r="E16268" s="4">
        <v>8934</v>
      </c>
      <c r="F16268" t="s">
        <v>1477</v>
      </c>
      <c r="G16268" t="s">
        <v>471</v>
      </c>
      <c r="H16268" t="s">
        <v>308</v>
      </c>
      <c r="I16268" t="s">
        <v>309</v>
      </c>
      <c r="J16268" t="s">
        <v>264</v>
      </c>
      <c r="L16268" t="s">
        <v>378</v>
      </c>
      <c r="M16268" t="s">
        <v>379</v>
      </c>
      <c r="N16268" t="s">
        <v>487</v>
      </c>
    </row>
    <row r="16269" spans="1:14" hidden="1" x14ac:dyDescent="0.25">
      <c r="A16269" t="s">
        <v>240</v>
      </c>
      <c r="B16269" s="1">
        <v>45412</v>
      </c>
      <c r="C16269" t="s">
        <v>690</v>
      </c>
      <c r="D16269" t="s">
        <v>691</v>
      </c>
      <c r="E16269" s="4">
        <v>10601</v>
      </c>
      <c r="F16269" t="s">
        <v>1477</v>
      </c>
      <c r="G16269" t="s">
        <v>471</v>
      </c>
      <c r="H16269" t="s">
        <v>308</v>
      </c>
      <c r="I16269" t="s">
        <v>309</v>
      </c>
      <c r="J16269" t="s">
        <v>264</v>
      </c>
      <c r="L16269" t="s">
        <v>378</v>
      </c>
      <c r="M16269" t="s">
        <v>379</v>
      </c>
      <c r="N16269" t="s">
        <v>487</v>
      </c>
    </row>
    <row r="16270" spans="1:14" hidden="1" x14ac:dyDescent="0.25">
      <c r="A16270" t="s">
        <v>240</v>
      </c>
      <c r="B16270" s="1">
        <v>45443</v>
      </c>
      <c r="C16270" t="s">
        <v>690</v>
      </c>
      <c r="D16270" t="s">
        <v>691</v>
      </c>
      <c r="E16270" s="4">
        <v>10601</v>
      </c>
      <c r="F16270" t="s">
        <v>1477</v>
      </c>
      <c r="G16270" t="s">
        <v>471</v>
      </c>
      <c r="H16270" t="s">
        <v>308</v>
      </c>
      <c r="I16270" t="s">
        <v>309</v>
      </c>
      <c r="J16270" t="s">
        <v>264</v>
      </c>
      <c r="L16270" t="s">
        <v>378</v>
      </c>
      <c r="M16270" t="s">
        <v>379</v>
      </c>
      <c r="N16270" t="s">
        <v>487</v>
      </c>
    </row>
    <row r="16271" spans="1:14" hidden="1" x14ac:dyDescent="0.25">
      <c r="A16271" t="s">
        <v>240</v>
      </c>
      <c r="B16271" s="1">
        <v>45473</v>
      </c>
      <c r="C16271" t="s">
        <v>690</v>
      </c>
      <c r="D16271" t="s">
        <v>691</v>
      </c>
      <c r="E16271" s="4">
        <v>13868</v>
      </c>
      <c r="F16271" t="s">
        <v>1477</v>
      </c>
      <c r="G16271" t="s">
        <v>471</v>
      </c>
      <c r="H16271" t="s">
        <v>308</v>
      </c>
      <c r="I16271" t="s">
        <v>309</v>
      </c>
      <c r="J16271" t="s">
        <v>264</v>
      </c>
      <c r="L16271" t="s">
        <v>378</v>
      </c>
      <c r="M16271" t="s">
        <v>379</v>
      </c>
      <c r="N16271" t="s">
        <v>487</v>
      </c>
    </row>
    <row r="16272" spans="1:14" hidden="1" x14ac:dyDescent="0.25">
      <c r="A16272" t="s">
        <v>240</v>
      </c>
      <c r="B16272" s="1">
        <v>45504</v>
      </c>
      <c r="C16272" t="s">
        <v>690</v>
      </c>
      <c r="D16272" t="s">
        <v>691</v>
      </c>
      <c r="E16272" s="4">
        <v>15368</v>
      </c>
      <c r="F16272" t="s">
        <v>1477</v>
      </c>
      <c r="G16272" t="s">
        <v>471</v>
      </c>
      <c r="H16272" t="s">
        <v>308</v>
      </c>
      <c r="I16272" t="s">
        <v>309</v>
      </c>
      <c r="J16272" t="s">
        <v>264</v>
      </c>
      <c r="L16272" t="s">
        <v>378</v>
      </c>
      <c r="M16272" t="s">
        <v>379</v>
      </c>
      <c r="N16272" t="s">
        <v>487</v>
      </c>
    </row>
    <row r="16273" spans="1:14" hidden="1" x14ac:dyDescent="0.25">
      <c r="A16273" t="s">
        <v>240</v>
      </c>
      <c r="B16273" s="1">
        <v>45535</v>
      </c>
      <c r="C16273" t="s">
        <v>690</v>
      </c>
      <c r="D16273" t="s">
        <v>691</v>
      </c>
      <c r="E16273" s="4">
        <v>15368</v>
      </c>
      <c r="F16273" t="s">
        <v>1477</v>
      </c>
      <c r="G16273" t="s">
        <v>471</v>
      </c>
      <c r="H16273" t="s">
        <v>308</v>
      </c>
      <c r="I16273" t="s">
        <v>309</v>
      </c>
      <c r="J16273" t="s">
        <v>264</v>
      </c>
      <c r="L16273" t="s">
        <v>378</v>
      </c>
      <c r="M16273" t="s">
        <v>379</v>
      </c>
      <c r="N16273" t="s">
        <v>487</v>
      </c>
    </row>
    <row r="16274" spans="1:14" hidden="1" x14ac:dyDescent="0.25">
      <c r="A16274" t="s">
        <v>240</v>
      </c>
      <c r="B16274" s="1">
        <v>45565</v>
      </c>
      <c r="C16274" t="s">
        <v>690</v>
      </c>
      <c r="D16274" t="s">
        <v>691</v>
      </c>
      <c r="E16274" s="4">
        <v>16868</v>
      </c>
      <c r="F16274" t="s">
        <v>1477</v>
      </c>
      <c r="G16274" t="s">
        <v>471</v>
      </c>
      <c r="H16274" t="s">
        <v>308</v>
      </c>
      <c r="I16274" t="s">
        <v>309</v>
      </c>
      <c r="J16274" t="s">
        <v>264</v>
      </c>
      <c r="L16274" t="s">
        <v>378</v>
      </c>
      <c r="M16274" t="s">
        <v>379</v>
      </c>
      <c r="N16274" t="s">
        <v>487</v>
      </c>
    </row>
    <row r="16275" spans="1:14" hidden="1" x14ac:dyDescent="0.25">
      <c r="A16275" t="s">
        <v>240</v>
      </c>
      <c r="B16275" s="1">
        <v>45596</v>
      </c>
      <c r="C16275" t="s">
        <v>690</v>
      </c>
      <c r="D16275" t="s">
        <v>691</v>
      </c>
      <c r="E16275" s="4">
        <v>18368</v>
      </c>
      <c r="F16275" t="s">
        <v>1477</v>
      </c>
      <c r="G16275" t="s">
        <v>471</v>
      </c>
      <c r="H16275" t="s">
        <v>308</v>
      </c>
      <c r="I16275" t="s">
        <v>309</v>
      </c>
      <c r="J16275" t="s">
        <v>264</v>
      </c>
      <c r="L16275" t="s">
        <v>378</v>
      </c>
      <c r="M16275" t="s">
        <v>379</v>
      </c>
      <c r="N16275" t="s">
        <v>487</v>
      </c>
    </row>
    <row r="16276" spans="1:14" hidden="1" x14ac:dyDescent="0.25">
      <c r="A16276" t="s">
        <v>240</v>
      </c>
      <c r="B16276" s="1">
        <v>45626</v>
      </c>
      <c r="C16276" t="s">
        <v>690</v>
      </c>
      <c r="D16276" t="s">
        <v>691</v>
      </c>
      <c r="E16276" s="4">
        <v>19868</v>
      </c>
      <c r="F16276" t="s">
        <v>1477</v>
      </c>
      <c r="G16276" t="s">
        <v>471</v>
      </c>
      <c r="H16276" t="s">
        <v>308</v>
      </c>
      <c r="I16276" t="s">
        <v>309</v>
      </c>
      <c r="J16276" t="s">
        <v>264</v>
      </c>
      <c r="L16276" t="s">
        <v>378</v>
      </c>
      <c r="M16276" t="s">
        <v>379</v>
      </c>
      <c r="N16276" t="s">
        <v>487</v>
      </c>
    </row>
    <row r="16277" spans="1:14" hidden="1" x14ac:dyDescent="0.25">
      <c r="A16277" t="s">
        <v>240</v>
      </c>
      <c r="B16277" s="1">
        <v>45657</v>
      </c>
      <c r="C16277" t="s">
        <v>690</v>
      </c>
      <c r="D16277" t="s">
        <v>691</v>
      </c>
      <c r="E16277" s="4">
        <v>20868</v>
      </c>
      <c r="F16277" t="s">
        <v>1477</v>
      </c>
      <c r="G16277" t="s">
        <v>471</v>
      </c>
      <c r="H16277" t="s">
        <v>308</v>
      </c>
      <c r="I16277" t="s">
        <v>309</v>
      </c>
      <c r="J16277" t="s">
        <v>264</v>
      </c>
      <c r="L16277" t="s">
        <v>378</v>
      </c>
      <c r="M16277" t="s">
        <v>379</v>
      </c>
      <c r="N16277" t="s">
        <v>487</v>
      </c>
    </row>
    <row r="16278" spans="1:14" hidden="1" x14ac:dyDescent="0.25">
      <c r="A16278" t="s">
        <v>240</v>
      </c>
      <c r="B16278" s="1">
        <v>45322</v>
      </c>
      <c r="C16278" t="s">
        <v>672</v>
      </c>
      <c r="D16278" t="s">
        <v>673</v>
      </c>
      <c r="E16278" s="4">
        <v>2656.84</v>
      </c>
      <c r="F16278" t="s">
        <v>1477</v>
      </c>
      <c r="G16278" t="s">
        <v>471</v>
      </c>
      <c r="H16278" t="s">
        <v>308</v>
      </c>
      <c r="I16278" t="s">
        <v>309</v>
      </c>
      <c r="J16278" t="s">
        <v>264</v>
      </c>
      <c r="L16278" t="s">
        <v>378</v>
      </c>
      <c r="M16278" t="s">
        <v>379</v>
      </c>
      <c r="N16278" t="s">
        <v>487</v>
      </c>
    </row>
    <row r="16279" spans="1:14" hidden="1" x14ac:dyDescent="0.25">
      <c r="A16279" t="s">
        <v>240</v>
      </c>
      <c r="B16279" s="1">
        <v>45351</v>
      </c>
      <c r="C16279" t="s">
        <v>672</v>
      </c>
      <c r="D16279" t="s">
        <v>673</v>
      </c>
      <c r="E16279" s="4">
        <v>7010.31</v>
      </c>
      <c r="F16279" t="s">
        <v>1477</v>
      </c>
      <c r="G16279" t="s">
        <v>471</v>
      </c>
      <c r="H16279" t="s">
        <v>308</v>
      </c>
      <c r="I16279" t="s">
        <v>309</v>
      </c>
      <c r="J16279" t="s">
        <v>264</v>
      </c>
      <c r="L16279" t="s">
        <v>378</v>
      </c>
      <c r="M16279" t="s">
        <v>379</v>
      </c>
      <c r="N16279" t="s">
        <v>487</v>
      </c>
    </row>
    <row r="16280" spans="1:14" hidden="1" x14ac:dyDescent="0.25">
      <c r="A16280" t="s">
        <v>240</v>
      </c>
      <c r="B16280" s="1">
        <v>45382</v>
      </c>
      <c r="C16280" t="s">
        <v>672</v>
      </c>
      <c r="D16280" t="s">
        <v>673</v>
      </c>
      <c r="E16280" s="4">
        <v>7510.31</v>
      </c>
      <c r="F16280" t="s">
        <v>1477</v>
      </c>
      <c r="G16280" t="s">
        <v>471</v>
      </c>
      <c r="H16280" t="s">
        <v>308</v>
      </c>
      <c r="I16280" t="s">
        <v>309</v>
      </c>
      <c r="J16280" t="s">
        <v>264</v>
      </c>
      <c r="L16280" t="s">
        <v>378</v>
      </c>
      <c r="M16280" t="s">
        <v>379</v>
      </c>
      <c r="N16280" t="s">
        <v>487</v>
      </c>
    </row>
    <row r="16281" spans="1:14" hidden="1" x14ac:dyDescent="0.25">
      <c r="A16281" t="s">
        <v>240</v>
      </c>
      <c r="B16281" s="1">
        <v>45412</v>
      </c>
      <c r="C16281" t="s">
        <v>672</v>
      </c>
      <c r="D16281" t="s">
        <v>673</v>
      </c>
      <c r="E16281" s="4">
        <v>6701.52</v>
      </c>
      <c r="F16281" t="s">
        <v>1477</v>
      </c>
      <c r="G16281" t="s">
        <v>471</v>
      </c>
      <c r="H16281" t="s">
        <v>308</v>
      </c>
      <c r="I16281" t="s">
        <v>309</v>
      </c>
      <c r="J16281" t="s">
        <v>264</v>
      </c>
      <c r="L16281" t="s">
        <v>378</v>
      </c>
      <c r="M16281" t="s">
        <v>379</v>
      </c>
      <c r="N16281" t="s">
        <v>487</v>
      </c>
    </row>
    <row r="16282" spans="1:14" hidden="1" x14ac:dyDescent="0.25">
      <c r="A16282" t="s">
        <v>240</v>
      </c>
      <c r="B16282" s="1">
        <v>45443</v>
      </c>
      <c r="C16282" t="s">
        <v>672</v>
      </c>
      <c r="D16282" t="s">
        <v>673</v>
      </c>
      <c r="E16282" s="4">
        <v>6701.52</v>
      </c>
      <c r="F16282" t="s">
        <v>1477</v>
      </c>
      <c r="G16282" t="s">
        <v>471</v>
      </c>
      <c r="H16282" t="s">
        <v>308</v>
      </c>
      <c r="I16282" t="s">
        <v>309</v>
      </c>
      <c r="J16282" t="s">
        <v>264</v>
      </c>
      <c r="L16282" t="s">
        <v>378</v>
      </c>
      <c r="M16282" t="s">
        <v>379</v>
      </c>
      <c r="N16282" t="s">
        <v>487</v>
      </c>
    </row>
    <row r="16283" spans="1:14" hidden="1" x14ac:dyDescent="0.25">
      <c r="A16283" t="s">
        <v>240</v>
      </c>
      <c r="B16283" s="1">
        <v>45473</v>
      </c>
      <c r="C16283" t="s">
        <v>672</v>
      </c>
      <c r="D16283" t="s">
        <v>673</v>
      </c>
      <c r="E16283" s="4">
        <v>7799.52</v>
      </c>
      <c r="F16283" t="s">
        <v>1477</v>
      </c>
      <c r="G16283" t="s">
        <v>471</v>
      </c>
      <c r="H16283" t="s">
        <v>308</v>
      </c>
      <c r="I16283" t="s">
        <v>309</v>
      </c>
      <c r="J16283" t="s">
        <v>264</v>
      </c>
      <c r="L16283" t="s">
        <v>378</v>
      </c>
      <c r="M16283" t="s">
        <v>379</v>
      </c>
      <c r="N16283" t="s">
        <v>487</v>
      </c>
    </row>
    <row r="16284" spans="1:14" hidden="1" x14ac:dyDescent="0.25">
      <c r="A16284" t="s">
        <v>240</v>
      </c>
      <c r="B16284" s="1">
        <v>45504</v>
      </c>
      <c r="C16284" t="s">
        <v>672</v>
      </c>
      <c r="D16284" t="s">
        <v>673</v>
      </c>
      <c r="E16284" s="4">
        <v>8216.1866666666665</v>
      </c>
      <c r="F16284" t="s">
        <v>1477</v>
      </c>
      <c r="G16284" t="s">
        <v>471</v>
      </c>
      <c r="H16284" t="s">
        <v>308</v>
      </c>
      <c r="I16284" t="s">
        <v>309</v>
      </c>
      <c r="J16284" t="s">
        <v>264</v>
      </c>
      <c r="L16284" t="s">
        <v>378</v>
      </c>
      <c r="M16284" t="s">
        <v>379</v>
      </c>
      <c r="N16284" t="s">
        <v>487</v>
      </c>
    </row>
    <row r="16285" spans="1:14" hidden="1" x14ac:dyDescent="0.25">
      <c r="A16285" t="s">
        <v>240</v>
      </c>
      <c r="B16285" s="1">
        <v>45535</v>
      </c>
      <c r="C16285" t="s">
        <v>672</v>
      </c>
      <c r="D16285" t="s">
        <v>673</v>
      </c>
      <c r="E16285" s="4">
        <v>8632.8533333333326</v>
      </c>
      <c r="F16285" t="s">
        <v>1477</v>
      </c>
      <c r="G16285" t="s">
        <v>471</v>
      </c>
      <c r="H16285" t="s">
        <v>308</v>
      </c>
      <c r="I16285" t="s">
        <v>309</v>
      </c>
      <c r="J16285" t="s">
        <v>264</v>
      </c>
      <c r="L16285" t="s">
        <v>378</v>
      </c>
      <c r="M16285" t="s">
        <v>379</v>
      </c>
      <c r="N16285" t="s">
        <v>487</v>
      </c>
    </row>
    <row r="16286" spans="1:14" hidden="1" x14ac:dyDescent="0.25">
      <c r="A16286" t="s">
        <v>240</v>
      </c>
      <c r="B16286" s="1">
        <v>45565</v>
      </c>
      <c r="C16286" t="s">
        <v>672</v>
      </c>
      <c r="D16286" t="s">
        <v>673</v>
      </c>
      <c r="E16286" s="4">
        <v>9049.5199999999986</v>
      </c>
      <c r="F16286" t="s">
        <v>1477</v>
      </c>
      <c r="G16286" t="s">
        <v>471</v>
      </c>
      <c r="H16286" t="s">
        <v>308</v>
      </c>
      <c r="I16286" t="s">
        <v>309</v>
      </c>
      <c r="J16286" t="s">
        <v>264</v>
      </c>
      <c r="L16286" t="s">
        <v>378</v>
      </c>
      <c r="M16286" t="s">
        <v>379</v>
      </c>
      <c r="N16286" t="s">
        <v>487</v>
      </c>
    </row>
    <row r="16287" spans="1:14" hidden="1" x14ac:dyDescent="0.25">
      <c r="A16287" t="s">
        <v>240</v>
      </c>
      <c r="B16287" s="1">
        <v>45596</v>
      </c>
      <c r="C16287" t="s">
        <v>672</v>
      </c>
      <c r="D16287" t="s">
        <v>673</v>
      </c>
      <c r="E16287" s="4">
        <v>9466.1866666666647</v>
      </c>
      <c r="F16287" t="s">
        <v>1477</v>
      </c>
      <c r="G16287" t="s">
        <v>471</v>
      </c>
      <c r="H16287" t="s">
        <v>308</v>
      </c>
      <c r="I16287" t="s">
        <v>309</v>
      </c>
      <c r="J16287" t="s">
        <v>264</v>
      </c>
      <c r="L16287" t="s">
        <v>378</v>
      </c>
      <c r="M16287" t="s">
        <v>379</v>
      </c>
      <c r="N16287" t="s">
        <v>487</v>
      </c>
    </row>
    <row r="16288" spans="1:14" hidden="1" x14ac:dyDescent="0.25">
      <c r="A16288" t="s">
        <v>240</v>
      </c>
      <c r="B16288" s="1">
        <v>45626</v>
      </c>
      <c r="C16288" t="s">
        <v>672</v>
      </c>
      <c r="D16288" t="s">
        <v>673</v>
      </c>
      <c r="E16288" s="4">
        <v>9882.8533333333307</v>
      </c>
      <c r="F16288" t="s">
        <v>1477</v>
      </c>
      <c r="G16288" t="s">
        <v>471</v>
      </c>
      <c r="H16288" t="s">
        <v>308</v>
      </c>
      <c r="I16288" t="s">
        <v>309</v>
      </c>
      <c r="J16288" t="s">
        <v>264</v>
      </c>
      <c r="L16288" t="s">
        <v>378</v>
      </c>
      <c r="M16288" t="s">
        <v>379</v>
      </c>
      <c r="N16288" t="s">
        <v>487</v>
      </c>
    </row>
    <row r="16289" spans="1:14" hidden="1" x14ac:dyDescent="0.25">
      <c r="A16289" t="s">
        <v>240</v>
      </c>
      <c r="B16289" s="1">
        <v>45657</v>
      </c>
      <c r="C16289" t="s">
        <v>672</v>
      </c>
      <c r="D16289" t="s">
        <v>673</v>
      </c>
      <c r="E16289" s="4">
        <v>10299.519999999997</v>
      </c>
      <c r="F16289" t="s">
        <v>1477</v>
      </c>
      <c r="G16289" t="s">
        <v>471</v>
      </c>
      <c r="H16289" t="s">
        <v>308</v>
      </c>
      <c r="I16289" t="s">
        <v>309</v>
      </c>
      <c r="J16289" t="s">
        <v>264</v>
      </c>
      <c r="L16289" t="s">
        <v>378</v>
      </c>
      <c r="M16289" t="s">
        <v>379</v>
      </c>
      <c r="N16289" t="s">
        <v>487</v>
      </c>
    </row>
    <row r="16290" spans="1:14" hidden="1" x14ac:dyDescent="0.25">
      <c r="A16290" t="s">
        <v>240</v>
      </c>
      <c r="B16290" s="1">
        <v>45322</v>
      </c>
      <c r="C16290" t="s">
        <v>696</v>
      </c>
      <c r="D16290" t="s">
        <v>697</v>
      </c>
      <c r="E16290" s="4">
        <v>0</v>
      </c>
      <c r="F16290" t="s">
        <v>1477</v>
      </c>
      <c r="G16290" t="s">
        <v>471</v>
      </c>
      <c r="H16290" t="s">
        <v>308</v>
      </c>
      <c r="I16290" t="s">
        <v>309</v>
      </c>
      <c r="J16290" t="s">
        <v>264</v>
      </c>
      <c r="L16290" t="s">
        <v>378</v>
      </c>
      <c r="M16290" t="s">
        <v>379</v>
      </c>
      <c r="N16290" t="s">
        <v>487</v>
      </c>
    </row>
    <row r="16291" spans="1:14" hidden="1" x14ac:dyDescent="0.25">
      <c r="A16291" t="s">
        <v>240</v>
      </c>
      <c r="B16291" s="1">
        <v>45351</v>
      </c>
      <c r="C16291" t="s">
        <v>696</v>
      </c>
      <c r="D16291" t="s">
        <v>697</v>
      </c>
      <c r="E16291" s="4">
        <v>0</v>
      </c>
      <c r="F16291" t="s">
        <v>1477</v>
      </c>
      <c r="G16291" t="s">
        <v>471</v>
      </c>
      <c r="H16291" t="s">
        <v>308</v>
      </c>
      <c r="I16291" t="s">
        <v>309</v>
      </c>
      <c r="J16291" t="s">
        <v>264</v>
      </c>
      <c r="L16291" t="s">
        <v>378</v>
      </c>
      <c r="M16291" t="s">
        <v>379</v>
      </c>
      <c r="N16291" t="s">
        <v>487</v>
      </c>
    </row>
    <row r="16292" spans="1:14" hidden="1" x14ac:dyDescent="0.25">
      <c r="A16292" t="s">
        <v>240</v>
      </c>
      <c r="B16292" s="1">
        <v>45382</v>
      </c>
      <c r="C16292" t="s">
        <v>696</v>
      </c>
      <c r="D16292" t="s">
        <v>697</v>
      </c>
      <c r="E16292" s="4">
        <v>0</v>
      </c>
      <c r="F16292" t="s">
        <v>1477</v>
      </c>
      <c r="G16292" t="s">
        <v>471</v>
      </c>
      <c r="H16292" t="s">
        <v>308</v>
      </c>
      <c r="I16292" t="s">
        <v>309</v>
      </c>
      <c r="J16292" t="s">
        <v>264</v>
      </c>
      <c r="L16292" t="s">
        <v>378</v>
      </c>
      <c r="M16292" t="s">
        <v>379</v>
      </c>
      <c r="N16292" t="s">
        <v>487</v>
      </c>
    </row>
    <row r="16293" spans="1:14" hidden="1" x14ac:dyDescent="0.25">
      <c r="A16293" t="s">
        <v>240</v>
      </c>
      <c r="B16293" s="1">
        <v>45412</v>
      </c>
      <c r="C16293" t="s">
        <v>696</v>
      </c>
      <c r="D16293" t="s">
        <v>697</v>
      </c>
      <c r="E16293" s="4">
        <v>982.66</v>
      </c>
      <c r="F16293" t="s">
        <v>1477</v>
      </c>
      <c r="G16293" t="s">
        <v>471</v>
      </c>
      <c r="H16293" t="s">
        <v>308</v>
      </c>
      <c r="I16293" t="s">
        <v>309</v>
      </c>
      <c r="J16293" t="s">
        <v>264</v>
      </c>
      <c r="L16293" t="s">
        <v>378</v>
      </c>
      <c r="M16293" t="s">
        <v>379</v>
      </c>
      <c r="N16293" t="s">
        <v>487</v>
      </c>
    </row>
    <row r="16294" spans="1:14" hidden="1" x14ac:dyDescent="0.25">
      <c r="A16294" t="s">
        <v>240</v>
      </c>
      <c r="B16294" s="1">
        <v>45443</v>
      </c>
      <c r="C16294" t="s">
        <v>696</v>
      </c>
      <c r="D16294" t="s">
        <v>697</v>
      </c>
      <c r="E16294" s="4">
        <v>982.66</v>
      </c>
      <c r="F16294" t="s">
        <v>1477</v>
      </c>
      <c r="G16294" t="s">
        <v>471</v>
      </c>
      <c r="H16294" t="s">
        <v>308</v>
      </c>
      <c r="I16294" t="s">
        <v>309</v>
      </c>
      <c r="J16294" t="s">
        <v>264</v>
      </c>
      <c r="L16294" t="s">
        <v>378</v>
      </c>
      <c r="M16294" t="s">
        <v>379</v>
      </c>
      <c r="N16294" t="s">
        <v>487</v>
      </c>
    </row>
    <row r="16295" spans="1:14" hidden="1" x14ac:dyDescent="0.25">
      <c r="A16295" t="s">
        <v>240</v>
      </c>
      <c r="B16295" s="1">
        <v>45473</v>
      </c>
      <c r="C16295" t="s">
        <v>696</v>
      </c>
      <c r="D16295" t="s">
        <v>697</v>
      </c>
      <c r="E16295" s="4">
        <v>2559.0100000000002</v>
      </c>
      <c r="F16295" t="s">
        <v>1477</v>
      </c>
      <c r="G16295" t="s">
        <v>471</v>
      </c>
      <c r="H16295" t="s">
        <v>308</v>
      </c>
      <c r="I16295" t="s">
        <v>309</v>
      </c>
      <c r="J16295" t="s">
        <v>264</v>
      </c>
      <c r="L16295" t="s">
        <v>378</v>
      </c>
      <c r="M16295" t="s">
        <v>379</v>
      </c>
      <c r="N16295" t="s">
        <v>487</v>
      </c>
    </row>
    <row r="16296" spans="1:14" hidden="1" x14ac:dyDescent="0.25">
      <c r="A16296" t="s">
        <v>240</v>
      </c>
      <c r="B16296" s="1">
        <v>45504</v>
      </c>
      <c r="C16296" t="s">
        <v>696</v>
      </c>
      <c r="D16296" t="s">
        <v>697</v>
      </c>
      <c r="E16296" s="4">
        <v>2600.6766666666667</v>
      </c>
      <c r="F16296" t="s">
        <v>1477</v>
      </c>
      <c r="G16296" t="s">
        <v>471</v>
      </c>
      <c r="H16296" t="s">
        <v>308</v>
      </c>
      <c r="I16296" t="s">
        <v>309</v>
      </c>
      <c r="J16296" t="s">
        <v>264</v>
      </c>
      <c r="L16296" t="s">
        <v>378</v>
      </c>
      <c r="M16296" t="s">
        <v>379</v>
      </c>
      <c r="N16296" t="s">
        <v>487</v>
      </c>
    </row>
    <row r="16297" spans="1:14" hidden="1" x14ac:dyDescent="0.25">
      <c r="A16297" t="s">
        <v>240</v>
      </c>
      <c r="B16297" s="1">
        <v>45535</v>
      </c>
      <c r="C16297" t="s">
        <v>696</v>
      </c>
      <c r="D16297" t="s">
        <v>697</v>
      </c>
      <c r="E16297" s="4">
        <v>2642.3433333333332</v>
      </c>
      <c r="F16297" t="s">
        <v>1477</v>
      </c>
      <c r="G16297" t="s">
        <v>471</v>
      </c>
      <c r="H16297" t="s">
        <v>308</v>
      </c>
      <c r="I16297" t="s">
        <v>309</v>
      </c>
      <c r="J16297" t="s">
        <v>264</v>
      </c>
      <c r="L16297" t="s">
        <v>378</v>
      </c>
      <c r="M16297" t="s">
        <v>379</v>
      </c>
      <c r="N16297" t="s">
        <v>487</v>
      </c>
    </row>
    <row r="16298" spans="1:14" hidden="1" x14ac:dyDescent="0.25">
      <c r="A16298" t="s">
        <v>240</v>
      </c>
      <c r="B16298" s="1">
        <v>45565</v>
      </c>
      <c r="C16298" t="s">
        <v>696</v>
      </c>
      <c r="D16298" t="s">
        <v>697</v>
      </c>
      <c r="E16298" s="4">
        <v>2684.0099999999998</v>
      </c>
      <c r="F16298" t="s">
        <v>1477</v>
      </c>
      <c r="G16298" t="s">
        <v>471</v>
      </c>
      <c r="H16298" t="s">
        <v>308</v>
      </c>
      <c r="I16298" t="s">
        <v>309</v>
      </c>
      <c r="J16298" t="s">
        <v>264</v>
      </c>
      <c r="L16298" t="s">
        <v>378</v>
      </c>
      <c r="M16298" t="s">
        <v>379</v>
      </c>
      <c r="N16298" t="s">
        <v>487</v>
      </c>
    </row>
    <row r="16299" spans="1:14" hidden="1" x14ac:dyDescent="0.25">
      <c r="A16299" t="s">
        <v>240</v>
      </c>
      <c r="B16299" s="1">
        <v>45596</v>
      </c>
      <c r="C16299" t="s">
        <v>696</v>
      </c>
      <c r="D16299" t="s">
        <v>697</v>
      </c>
      <c r="E16299" s="4">
        <v>2725.6766666666663</v>
      </c>
      <c r="F16299" t="s">
        <v>1477</v>
      </c>
      <c r="G16299" t="s">
        <v>471</v>
      </c>
      <c r="H16299" t="s">
        <v>308</v>
      </c>
      <c r="I16299" t="s">
        <v>309</v>
      </c>
      <c r="J16299" t="s">
        <v>264</v>
      </c>
      <c r="L16299" t="s">
        <v>378</v>
      </c>
      <c r="M16299" t="s">
        <v>379</v>
      </c>
      <c r="N16299" t="s">
        <v>487</v>
      </c>
    </row>
    <row r="16300" spans="1:14" hidden="1" x14ac:dyDescent="0.25">
      <c r="A16300" t="s">
        <v>240</v>
      </c>
      <c r="B16300" s="1">
        <v>45626</v>
      </c>
      <c r="C16300" t="s">
        <v>696</v>
      </c>
      <c r="D16300" t="s">
        <v>697</v>
      </c>
      <c r="E16300" s="4">
        <v>2767.3433333333328</v>
      </c>
      <c r="F16300" t="s">
        <v>1477</v>
      </c>
      <c r="G16300" t="s">
        <v>471</v>
      </c>
      <c r="H16300" t="s">
        <v>308</v>
      </c>
      <c r="I16300" t="s">
        <v>309</v>
      </c>
      <c r="J16300" t="s">
        <v>264</v>
      </c>
      <c r="L16300" t="s">
        <v>378</v>
      </c>
      <c r="M16300" t="s">
        <v>379</v>
      </c>
      <c r="N16300" t="s">
        <v>487</v>
      </c>
    </row>
    <row r="16301" spans="1:14" hidden="1" x14ac:dyDescent="0.25">
      <c r="A16301" t="s">
        <v>240</v>
      </c>
      <c r="B16301" s="1">
        <v>45657</v>
      </c>
      <c r="C16301" t="s">
        <v>696</v>
      </c>
      <c r="D16301" t="s">
        <v>697</v>
      </c>
      <c r="E16301" s="4">
        <v>2809.0099999999993</v>
      </c>
      <c r="F16301" t="s">
        <v>1477</v>
      </c>
      <c r="G16301" t="s">
        <v>471</v>
      </c>
      <c r="H16301" t="s">
        <v>308</v>
      </c>
      <c r="I16301" t="s">
        <v>309</v>
      </c>
      <c r="J16301" t="s">
        <v>264</v>
      </c>
      <c r="L16301" t="s">
        <v>378</v>
      </c>
      <c r="M16301" t="s">
        <v>379</v>
      </c>
      <c r="N16301" t="s">
        <v>487</v>
      </c>
    </row>
    <row r="16302" spans="1:14" hidden="1" x14ac:dyDescent="0.25">
      <c r="A16302" t="s">
        <v>240</v>
      </c>
      <c r="B16302" s="1">
        <v>45322</v>
      </c>
      <c r="C16302" t="s">
        <v>1249</v>
      </c>
      <c r="D16302" t="s">
        <v>1250</v>
      </c>
      <c r="E16302" s="4">
        <v>0</v>
      </c>
      <c r="F16302" t="s">
        <v>1477</v>
      </c>
      <c r="G16302" t="s">
        <v>471</v>
      </c>
      <c r="H16302" t="s">
        <v>308</v>
      </c>
      <c r="I16302" t="s">
        <v>309</v>
      </c>
      <c r="J16302" t="s">
        <v>264</v>
      </c>
      <c r="K16302" t="s">
        <v>1251</v>
      </c>
      <c r="L16302" t="s">
        <v>378</v>
      </c>
      <c r="M16302" t="s">
        <v>379</v>
      </c>
      <c r="N16302" t="s">
        <v>488</v>
      </c>
    </row>
    <row r="16303" spans="1:14" hidden="1" x14ac:dyDescent="0.25">
      <c r="A16303" t="s">
        <v>240</v>
      </c>
      <c r="B16303" s="1">
        <v>45351</v>
      </c>
      <c r="C16303" t="s">
        <v>1249</v>
      </c>
      <c r="D16303" t="s">
        <v>1250</v>
      </c>
      <c r="E16303" s="4">
        <v>0</v>
      </c>
      <c r="F16303" t="s">
        <v>1477</v>
      </c>
      <c r="G16303" t="s">
        <v>471</v>
      </c>
      <c r="H16303" t="s">
        <v>308</v>
      </c>
      <c r="I16303" t="s">
        <v>309</v>
      </c>
      <c r="J16303" t="s">
        <v>264</v>
      </c>
      <c r="K16303" t="s">
        <v>1251</v>
      </c>
      <c r="L16303" t="s">
        <v>378</v>
      </c>
      <c r="M16303" t="s">
        <v>379</v>
      </c>
      <c r="N16303" t="s">
        <v>488</v>
      </c>
    </row>
    <row r="16304" spans="1:14" hidden="1" x14ac:dyDescent="0.25">
      <c r="A16304" t="s">
        <v>240</v>
      </c>
      <c r="B16304" s="1">
        <v>45382</v>
      </c>
      <c r="C16304" t="s">
        <v>1249</v>
      </c>
      <c r="D16304" t="s">
        <v>1250</v>
      </c>
      <c r="E16304" s="4">
        <v>2074.08</v>
      </c>
      <c r="F16304" t="s">
        <v>1477</v>
      </c>
      <c r="G16304" t="s">
        <v>471</v>
      </c>
      <c r="H16304" t="s">
        <v>308</v>
      </c>
      <c r="I16304" t="s">
        <v>309</v>
      </c>
      <c r="J16304" t="s">
        <v>264</v>
      </c>
      <c r="K16304" t="s">
        <v>1251</v>
      </c>
      <c r="L16304" t="s">
        <v>378</v>
      </c>
      <c r="M16304" t="s">
        <v>379</v>
      </c>
      <c r="N16304" t="s">
        <v>488</v>
      </c>
    </row>
    <row r="16305" spans="1:14" hidden="1" x14ac:dyDescent="0.25">
      <c r="A16305" t="s">
        <v>240</v>
      </c>
      <c r="B16305" s="1">
        <v>45412</v>
      </c>
      <c r="C16305" t="s">
        <v>1249</v>
      </c>
      <c r="D16305" t="s">
        <v>1250</v>
      </c>
      <c r="E16305" s="4">
        <v>3074.08</v>
      </c>
      <c r="F16305" t="s">
        <v>1477</v>
      </c>
      <c r="G16305" t="s">
        <v>471</v>
      </c>
      <c r="H16305" t="s">
        <v>308</v>
      </c>
      <c r="I16305" t="s">
        <v>309</v>
      </c>
      <c r="J16305" t="s">
        <v>264</v>
      </c>
      <c r="K16305" t="s">
        <v>1251</v>
      </c>
      <c r="L16305" t="s">
        <v>378</v>
      </c>
      <c r="M16305" t="s">
        <v>379</v>
      </c>
      <c r="N16305" t="s">
        <v>488</v>
      </c>
    </row>
    <row r="16306" spans="1:14" hidden="1" x14ac:dyDescent="0.25">
      <c r="A16306" t="s">
        <v>240</v>
      </c>
      <c r="B16306" s="1">
        <v>45443</v>
      </c>
      <c r="C16306" t="s">
        <v>1249</v>
      </c>
      <c r="D16306" t="s">
        <v>1250</v>
      </c>
      <c r="E16306" s="4">
        <v>4200.16</v>
      </c>
      <c r="F16306" t="s">
        <v>1477</v>
      </c>
      <c r="G16306" t="s">
        <v>471</v>
      </c>
      <c r="H16306" t="s">
        <v>308</v>
      </c>
      <c r="I16306" t="s">
        <v>309</v>
      </c>
      <c r="J16306" t="s">
        <v>264</v>
      </c>
      <c r="K16306" t="s">
        <v>1251</v>
      </c>
      <c r="L16306" t="s">
        <v>378</v>
      </c>
      <c r="M16306" t="s">
        <v>379</v>
      </c>
      <c r="N16306" t="s">
        <v>488</v>
      </c>
    </row>
    <row r="16307" spans="1:14" hidden="1" x14ac:dyDescent="0.25">
      <c r="A16307" t="s">
        <v>240</v>
      </c>
      <c r="B16307" s="1">
        <v>45473</v>
      </c>
      <c r="C16307" t="s">
        <v>1249</v>
      </c>
      <c r="D16307" t="s">
        <v>1250</v>
      </c>
      <c r="E16307" s="4">
        <v>4074.08</v>
      </c>
      <c r="F16307" t="s">
        <v>1477</v>
      </c>
      <c r="G16307" t="s">
        <v>471</v>
      </c>
      <c r="H16307" t="s">
        <v>308</v>
      </c>
      <c r="I16307" t="s">
        <v>309</v>
      </c>
      <c r="J16307" t="s">
        <v>264</v>
      </c>
      <c r="K16307" t="s">
        <v>1251</v>
      </c>
      <c r="L16307" t="s">
        <v>378</v>
      </c>
      <c r="M16307" t="s">
        <v>379</v>
      </c>
      <c r="N16307" t="s">
        <v>488</v>
      </c>
    </row>
    <row r="16308" spans="1:14" hidden="1" x14ac:dyDescent="0.25">
      <c r="A16308" t="s">
        <v>240</v>
      </c>
      <c r="B16308" s="1">
        <v>45504</v>
      </c>
      <c r="C16308" t="s">
        <v>1249</v>
      </c>
      <c r="D16308" t="s">
        <v>1250</v>
      </c>
      <c r="E16308" s="4">
        <v>8233.86</v>
      </c>
      <c r="F16308" t="s">
        <v>1477</v>
      </c>
      <c r="G16308" t="s">
        <v>471</v>
      </c>
      <c r="H16308" t="s">
        <v>308</v>
      </c>
      <c r="I16308" t="s">
        <v>309</v>
      </c>
      <c r="J16308" t="s">
        <v>264</v>
      </c>
      <c r="K16308" t="s">
        <v>1251</v>
      </c>
      <c r="L16308" t="s">
        <v>378</v>
      </c>
      <c r="M16308" t="s">
        <v>379</v>
      </c>
      <c r="N16308" t="s">
        <v>488</v>
      </c>
    </row>
    <row r="16309" spans="1:14" hidden="1" x14ac:dyDescent="0.25">
      <c r="A16309" t="s">
        <v>240</v>
      </c>
      <c r="B16309" s="1">
        <v>45535</v>
      </c>
      <c r="C16309" t="s">
        <v>1249</v>
      </c>
      <c r="D16309" t="s">
        <v>1250</v>
      </c>
      <c r="E16309" s="4">
        <v>13733.86</v>
      </c>
      <c r="F16309" t="s">
        <v>1477</v>
      </c>
      <c r="G16309" t="s">
        <v>471</v>
      </c>
      <c r="H16309" t="s">
        <v>308</v>
      </c>
      <c r="I16309" t="s">
        <v>309</v>
      </c>
      <c r="J16309" t="s">
        <v>264</v>
      </c>
      <c r="K16309" t="s">
        <v>1251</v>
      </c>
      <c r="L16309" t="s">
        <v>378</v>
      </c>
      <c r="M16309" t="s">
        <v>379</v>
      </c>
      <c r="N16309" t="s">
        <v>488</v>
      </c>
    </row>
    <row r="16310" spans="1:14" hidden="1" x14ac:dyDescent="0.25">
      <c r="A16310" t="s">
        <v>240</v>
      </c>
      <c r="B16310" s="1">
        <v>45565</v>
      </c>
      <c r="C16310" t="s">
        <v>1249</v>
      </c>
      <c r="D16310" t="s">
        <v>1250</v>
      </c>
      <c r="E16310" s="4">
        <v>24392.510000000002</v>
      </c>
      <c r="F16310" t="s">
        <v>1477</v>
      </c>
      <c r="G16310" t="s">
        <v>471</v>
      </c>
      <c r="H16310" t="s">
        <v>308</v>
      </c>
      <c r="I16310" t="s">
        <v>309</v>
      </c>
      <c r="J16310" t="s">
        <v>264</v>
      </c>
      <c r="K16310" t="s">
        <v>1251</v>
      </c>
      <c r="L16310" t="s">
        <v>378</v>
      </c>
      <c r="M16310" t="s">
        <v>379</v>
      </c>
      <c r="N16310" t="s">
        <v>488</v>
      </c>
    </row>
    <row r="16311" spans="1:14" hidden="1" x14ac:dyDescent="0.25">
      <c r="A16311" t="s">
        <v>240</v>
      </c>
      <c r="B16311" s="1">
        <v>45596</v>
      </c>
      <c r="C16311" t="s">
        <v>1249</v>
      </c>
      <c r="D16311" t="s">
        <v>1250</v>
      </c>
      <c r="E16311" s="4">
        <v>34232.51</v>
      </c>
      <c r="F16311" t="s">
        <v>1477</v>
      </c>
      <c r="G16311" t="s">
        <v>471</v>
      </c>
      <c r="H16311" t="s">
        <v>308</v>
      </c>
      <c r="I16311" t="s">
        <v>309</v>
      </c>
      <c r="J16311" t="s">
        <v>264</v>
      </c>
      <c r="K16311" t="s">
        <v>1251</v>
      </c>
      <c r="L16311" t="s">
        <v>378</v>
      </c>
      <c r="M16311" t="s">
        <v>379</v>
      </c>
      <c r="N16311" t="s">
        <v>488</v>
      </c>
    </row>
    <row r="16312" spans="1:14" hidden="1" x14ac:dyDescent="0.25">
      <c r="A16312" t="s">
        <v>240</v>
      </c>
      <c r="B16312" s="1">
        <v>45626</v>
      </c>
      <c r="C16312" t="s">
        <v>1249</v>
      </c>
      <c r="D16312" t="s">
        <v>1250</v>
      </c>
      <c r="E16312" s="4">
        <v>53048.070000000007</v>
      </c>
      <c r="F16312" t="s">
        <v>1477</v>
      </c>
      <c r="G16312" t="s">
        <v>471</v>
      </c>
      <c r="H16312" t="s">
        <v>308</v>
      </c>
      <c r="I16312" t="s">
        <v>309</v>
      </c>
      <c r="J16312" t="s">
        <v>264</v>
      </c>
      <c r="K16312" t="s">
        <v>1251</v>
      </c>
      <c r="L16312" t="s">
        <v>378</v>
      </c>
      <c r="M16312" t="s">
        <v>379</v>
      </c>
      <c r="N16312" t="s">
        <v>488</v>
      </c>
    </row>
    <row r="16313" spans="1:14" hidden="1" x14ac:dyDescent="0.25">
      <c r="A16313" t="s">
        <v>240</v>
      </c>
      <c r="B16313" s="1">
        <v>45657</v>
      </c>
      <c r="C16313" t="s">
        <v>1249</v>
      </c>
      <c r="D16313" t="s">
        <v>1250</v>
      </c>
      <c r="E16313" s="4">
        <v>63648.070000000007</v>
      </c>
      <c r="F16313" t="s">
        <v>1477</v>
      </c>
      <c r="G16313" t="s">
        <v>471</v>
      </c>
      <c r="H16313" t="s">
        <v>308</v>
      </c>
      <c r="I16313" t="s">
        <v>309</v>
      </c>
      <c r="J16313" t="s">
        <v>264</v>
      </c>
      <c r="K16313" t="s">
        <v>1251</v>
      </c>
      <c r="L16313" t="s">
        <v>378</v>
      </c>
      <c r="M16313" t="s">
        <v>379</v>
      </c>
      <c r="N16313" t="s">
        <v>488</v>
      </c>
    </row>
    <row r="16314" spans="1:14" hidden="1" x14ac:dyDescent="0.25">
      <c r="A16314" t="s">
        <v>240</v>
      </c>
      <c r="B16314" s="1">
        <v>45322</v>
      </c>
      <c r="C16314" t="s">
        <v>1247</v>
      </c>
      <c r="D16314" t="s">
        <v>1248</v>
      </c>
      <c r="E16314" s="4">
        <v>0</v>
      </c>
      <c r="F16314" t="s">
        <v>1477</v>
      </c>
      <c r="G16314" t="s">
        <v>471</v>
      </c>
      <c r="H16314" t="s">
        <v>308</v>
      </c>
      <c r="I16314" t="s">
        <v>309</v>
      </c>
      <c r="J16314" t="s">
        <v>264</v>
      </c>
      <c r="L16314" t="s">
        <v>378</v>
      </c>
      <c r="M16314" t="s">
        <v>379</v>
      </c>
      <c r="N16314" t="s">
        <v>480</v>
      </c>
    </row>
    <row r="16315" spans="1:14" hidden="1" x14ac:dyDescent="0.25">
      <c r="A16315" t="s">
        <v>240</v>
      </c>
      <c r="B16315" s="1">
        <v>45351</v>
      </c>
      <c r="C16315" t="s">
        <v>1247</v>
      </c>
      <c r="D16315" t="s">
        <v>1248</v>
      </c>
      <c r="E16315" s="4">
        <v>0</v>
      </c>
      <c r="F16315" t="s">
        <v>1477</v>
      </c>
      <c r="G16315" t="s">
        <v>471</v>
      </c>
      <c r="H16315" t="s">
        <v>308</v>
      </c>
      <c r="I16315" t="s">
        <v>309</v>
      </c>
      <c r="J16315" t="s">
        <v>264</v>
      </c>
      <c r="L16315" t="s">
        <v>378</v>
      </c>
      <c r="M16315" t="s">
        <v>379</v>
      </c>
      <c r="N16315" t="s">
        <v>480</v>
      </c>
    </row>
    <row r="16316" spans="1:14" hidden="1" x14ac:dyDescent="0.25">
      <c r="A16316" t="s">
        <v>240</v>
      </c>
      <c r="B16316" s="1">
        <v>45382</v>
      </c>
      <c r="C16316" t="s">
        <v>1247</v>
      </c>
      <c r="D16316" t="s">
        <v>1248</v>
      </c>
      <c r="E16316" s="4">
        <v>0</v>
      </c>
      <c r="F16316" t="s">
        <v>1477</v>
      </c>
      <c r="G16316" t="s">
        <v>471</v>
      </c>
      <c r="H16316" t="s">
        <v>308</v>
      </c>
      <c r="I16316" t="s">
        <v>309</v>
      </c>
      <c r="J16316" t="s">
        <v>264</v>
      </c>
      <c r="L16316" t="s">
        <v>378</v>
      </c>
      <c r="M16316" t="s">
        <v>379</v>
      </c>
      <c r="N16316" t="s">
        <v>480</v>
      </c>
    </row>
    <row r="16317" spans="1:14" hidden="1" x14ac:dyDescent="0.25">
      <c r="A16317" t="s">
        <v>240</v>
      </c>
      <c r="B16317" s="1">
        <v>45412</v>
      </c>
      <c r="C16317" t="s">
        <v>1247</v>
      </c>
      <c r="D16317" t="s">
        <v>1248</v>
      </c>
      <c r="E16317" s="4">
        <v>7337.05</v>
      </c>
      <c r="F16317" t="s">
        <v>1477</v>
      </c>
      <c r="G16317" t="s">
        <v>471</v>
      </c>
      <c r="H16317" t="s">
        <v>308</v>
      </c>
      <c r="I16317" t="s">
        <v>309</v>
      </c>
      <c r="J16317" t="s">
        <v>264</v>
      </c>
      <c r="L16317" t="s">
        <v>378</v>
      </c>
      <c r="M16317" t="s">
        <v>379</v>
      </c>
      <c r="N16317" t="s">
        <v>480</v>
      </c>
    </row>
    <row r="16318" spans="1:14" hidden="1" x14ac:dyDescent="0.25">
      <c r="A16318" t="s">
        <v>240</v>
      </c>
      <c r="B16318" s="1">
        <v>45443</v>
      </c>
      <c r="C16318" t="s">
        <v>1247</v>
      </c>
      <c r="D16318" t="s">
        <v>1248</v>
      </c>
      <c r="E16318" s="4">
        <v>7337.05</v>
      </c>
      <c r="F16318" t="s">
        <v>1477</v>
      </c>
      <c r="G16318" t="s">
        <v>471</v>
      </c>
      <c r="H16318" t="s">
        <v>308</v>
      </c>
      <c r="I16318" t="s">
        <v>309</v>
      </c>
      <c r="J16318" t="s">
        <v>264</v>
      </c>
      <c r="L16318" t="s">
        <v>378</v>
      </c>
      <c r="M16318" t="s">
        <v>379</v>
      </c>
      <c r="N16318" t="s">
        <v>480</v>
      </c>
    </row>
    <row r="16319" spans="1:14" hidden="1" x14ac:dyDescent="0.25">
      <c r="A16319" t="s">
        <v>240</v>
      </c>
      <c r="B16319" s="1">
        <v>45473</v>
      </c>
      <c r="C16319" t="s">
        <v>1247</v>
      </c>
      <c r="D16319" t="s">
        <v>1248</v>
      </c>
      <c r="E16319" s="4">
        <v>14674.1</v>
      </c>
      <c r="F16319" t="s">
        <v>1477</v>
      </c>
      <c r="G16319" t="s">
        <v>471</v>
      </c>
      <c r="H16319" t="s">
        <v>308</v>
      </c>
      <c r="I16319" t="s">
        <v>309</v>
      </c>
      <c r="J16319" t="s">
        <v>264</v>
      </c>
      <c r="L16319" t="s">
        <v>378</v>
      </c>
      <c r="M16319" t="s">
        <v>379</v>
      </c>
      <c r="N16319" t="s">
        <v>480</v>
      </c>
    </row>
    <row r="16320" spans="1:14" hidden="1" x14ac:dyDescent="0.25">
      <c r="A16320" t="s">
        <v>240</v>
      </c>
      <c r="B16320" s="1">
        <v>45504</v>
      </c>
      <c r="C16320" t="s">
        <v>1247</v>
      </c>
      <c r="D16320" t="s">
        <v>1248</v>
      </c>
      <c r="E16320" s="4">
        <v>14674.1</v>
      </c>
      <c r="F16320" t="s">
        <v>1477</v>
      </c>
      <c r="G16320" t="s">
        <v>471</v>
      </c>
      <c r="H16320" t="s">
        <v>308</v>
      </c>
      <c r="I16320" t="s">
        <v>309</v>
      </c>
      <c r="J16320" t="s">
        <v>264</v>
      </c>
      <c r="L16320" t="s">
        <v>378</v>
      </c>
      <c r="M16320" t="s">
        <v>379</v>
      </c>
      <c r="N16320" t="s">
        <v>480</v>
      </c>
    </row>
    <row r="16321" spans="1:14" hidden="1" x14ac:dyDescent="0.25">
      <c r="A16321" t="s">
        <v>240</v>
      </c>
      <c r="B16321" s="1">
        <v>45535</v>
      </c>
      <c r="C16321" t="s">
        <v>1247</v>
      </c>
      <c r="D16321" t="s">
        <v>1248</v>
      </c>
      <c r="E16321" s="4">
        <v>14674.1</v>
      </c>
      <c r="F16321" t="s">
        <v>1477</v>
      </c>
      <c r="G16321" t="s">
        <v>471</v>
      </c>
      <c r="H16321" t="s">
        <v>308</v>
      </c>
      <c r="I16321" t="s">
        <v>309</v>
      </c>
      <c r="J16321" t="s">
        <v>264</v>
      </c>
      <c r="L16321" t="s">
        <v>378</v>
      </c>
      <c r="M16321" t="s">
        <v>379</v>
      </c>
      <c r="N16321" t="s">
        <v>480</v>
      </c>
    </row>
    <row r="16322" spans="1:14" hidden="1" x14ac:dyDescent="0.25">
      <c r="A16322" t="s">
        <v>240</v>
      </c>
      <c r="B16322" s="1">
        <v>45565</v>
      </c>
      <c r="C16322" t="s">
        <v>1247</v>
      </c>
      <c r="D16322" t="s">
        <v>1248</v>
      </c>
      <c r="E16322" s="4">
        <v>19674.099999999999</v>
      </c>
      <c r="F16322" t="s">
        <v>1477</v>
      </c>
      <c r="G16322" t="s">
        <v>471</v>
      </c>
      <c r="H16322" t="s">
        <v>308</v>
      </c>
      <c r="I16322" t="s">
        <v>309</v>
      </c>
      <c r="J16322" t="s">
        <v>264</v>
      </c>
      <c r="L16322" t="s">
        <v>378</v>
      </c>
      <c r="M16322" t="s">
        <v>379</v>
      </c>
      <c r="N16322" t="s">
        <v>480</v>
      </c>
    </row>
    <row r="16323" spans="1:14" hidden="1" x14ac:dyDescent="0.25">
      <c r="A16323" t="s">
        <v>240</v>
      </c>
      <c r="B16323" s="1">
        <v>45596</v>
      </c>
      <c r="C16323" t="s">
        <v>1247</v>
      </c>
      <c r="D16323" t="s">
        <v>1248</v>
      </c>
      <c r="E16323" s="4">
        <v>19674.099999999999</v>
      </c>
      <c r="F16323" t="s">
        <v>1477</v>
      </c>
      <c r="G16323" t="s">
        <v>471</v>
      </c>
      <c r="H16323" t="s">
        <v>308</v>
      </c>
      <c r="I16323" t="s">
        <v>309</v>
      </c>
      <c r="J16323" t="s">
        <v>264</v>
      </c>
      <c r="L16323" t="s">
        <v>378</v>
      </c>
      <c r="M16323" t="s">
        <v>379</v>
      </c>
      <c r="N16323" t="s">
        <v>480</v>
      </c>
    </row>
    <row r="16324" spans="1:14" hidden="1" x14ac:dyDescent="0.25">
      <c r="A16324" t="s">
        <v>240</v>
      </c>
      <c r="B16324" s="1">
        <v>45626</v>
      </c>
      <c r="C16324" t="s">
        <v>1247</v>
      </c>
      <c r="D16324" t="s">
        <v>1248</v>
      </c>
      <c r="E16324" s="4">
        <v>19674.099999999999</v>
      </c>
      <c r="F16324" t="s">
        <v>1477</v>
      </c>
      <c r="G16324" t="s">
        <v>471</v>
      </c>
      <c r="H16324" t="s">
        <v>308</v>
      </c>
      <c r="I16324" t="s">
        <v>309</v>
      </c>
      <c r="J16324" t="s">
        <v>264</v>
      </c>
      <c r="L16324" t="s">
        <v>378</v>
      </c>
      <c r="M16324" t="s">
        <v>379</v>
      </c>
      <c r="N16324" t="s">
        <v>480</v>
      </c>
    </row>
    <row r="16325" spans="1:14" hidden="1" x14ac:dyDescent="0.25">
      <c r="A16325" t="s">
        <v>240</v>
      </c>
      <c r="B16325" s="1">
        <v>45657</v>
      </c>
      <c r="C16325" t="s">
        <v>1247</v>
      </c>
      <c r="D16325" t="s">
        <v>1248</v>
      </c>
      <c r="E16325" s="4">
        <v>19674.099999999999</v>
      </c>
      <c r="F16325" t="s">
        <v>1477</v>
      </c>
      <c r="G16325" t="s">
        <v>471</v>
      </c>
      <c r="H16325" t="s">
        <v>308</v>
      </c>
      <c r="I16325" t="s">
        <v>309</v>
      </c>
      <c r="J16325" t="s">
        <v>264</v>
      </c>
      <c r="L16325" t="s">
        <v>378</v>
      </c>
      <c r="M16325" t="s">
        <v>379</v>
      </c>
      <c r="N16325" t="s">
        <v>480</v>
      </c>
    </row>
    <row r="16326" spans="1:14" hidden="1" x14ac:dyDescent="0.25">
      <c r="A16326" t="s">
        <v>240</v>
      </c>
      <c r="B16326" s="1">
        <v>45322</v>
      </c>
      <c r="C16326" t="s">
        <v>828</v>
      </c>
      <c r="D16326" t="s">
        <v>829</v>
      </c>
      <c r="E16326" s="4">
        <v>35.979999999999997</v>
      </c>
      <c r="F16326" t="s">
        <v>1477</v>
      </c>
      <c r="G16326" t="s">
        <v>471</v>
      </c>
      <c r="H16326" t="s">
        <v>308</v>
      </c>
      <c r="I16326" t="s">
        <v>309</v>
      </c>
      <c r="J16326" t="s">
        <v>264</v>
      </c>
      <c r="L16326" t="s">
        <v>378</v>
      </c>
      <c r="M16326" t="s">
        <v>379</v>
      </c>
      <c r="N16326" t="s">
        <v>487</v>
      </c>
    </row>
    <row r="16327" spans="1:14" hidden="1" x14ac:dyDescent="0.25">
      <c r="A16327" t="s">
        <v>240</v>
      </c>
      <c r="B16327" s="1">
        <v>45351</v>
      </c>
      <c r="C16327" t="s">
        <v>828</v>
      </c>
      <c r="D16327" t="s">
        <v>829</v>
      </c>
      <c r="E16327" s="4">
        <v>71.95999999999998</v>
      </c>
      <c r="F16327" t="s">
        <v>1477</v>
      </c>
      <c r="G16327" t="s">
        <v>471</v>
      </c>
      <c r="H16327" t="s">
        <v>308</v>
      </c>
      <c r="I16327" t="s">
        <v>309</v>
      </c>
      <c r="J16327" t="s">
        <v>264</v>
      </c>
      <c r="L16327" t="s">
        <v>378</v>
      </c>
      <c r="M16327" t="s">
        <v>379</v>
      </c>
      <c r="N16327" t="s">
        <v>487</v>
      </c>
    </row>
    <row r="16328" spans="1:14" hidden="1" x14ac:dyDescent="0.25">
      <c r="A16328" t="s">
        <v>240</v>
      </c>
      <c r="B16328" s="1">
        <v>45382</v>
      </c>
      <c r="C16328" t="s">
        <v>828</v>
      </c>
      <c r="D16328" t="s">
        <v>829</v>
      </c>
      <c r="E16328" s="4">
        <v>71.95999999999998</v>
      </c>
      <c r="F16328" t="s">
        <v>1477</v>
      </c>
      <c r="G16328" t="s">
        <v>471</v>
      </c>
      <c r="H16328" t="s">
        <v>308</v>
      </c>
      <c r="I16328" t="s">
        <v>309</v>
      </c>
      <c r="J16328" t="s">
        <v>264</v>
      </c>
      <c r="L16328" t="s">
        <v>378</v>
      </c>
      <c r="M16328" t="s">
        <v>379</v>
      </c>
      <c r="N16328" t="s">
        <v>487</v>
      </c>
    </row>
    <row r="16329" spans="1:14" hidden="1" x14ac:dyDescent="0.25">
      <c r="A16329" t="s">
        <v>240</v>
      </c>
      <c r="B16329" s="1">
        <v>45412</v>
      </c>
      <c r="C16329" t="s">
        <v>828</v>
      </c>
      <c r="D16329" t="s">
        <v>829</v>
      </c>
      <c r="E16329" s="4">
        <v>71.95999999999998</v>
      </c>
      <c r="F16329" t="s">
        <v>1477</v>
      </c>
      <c r="G16329" t="s">
        <v>471</v>
      </c>
      <c r="H16329" t="s">
        <v>308</v>
      </c>
      <c r="I16329" t="s">
        <v>309</v>
      </c>
      <c r="J16329" t="s">
        <v>264</v>
      </c>
      <c r="L16329" t="s">
        <v>378</v>
      </c>
      <c r="M16329" t="s">
        <v>379</v>
      </c>
      <c r="N16329" t="s">
        <v>487</v>
      </c>
    </row>
    <row r="16330" spans="1:14" hidden="1" x14ac:dyDescent="0.25">
      <c r="A16330" t="s">
        <v>240</v>
      </c>
      <c r="B16330" s="1">
        <v>45443</v>
      </c>
      <c r="C16330" t="s">
        <v>828</v>
      </c>
      <c r="D16330" t="s">
        <v>829</v>
      </c>
      <c r="E16330" s="4">
        <v>71.95999999999998</v>
      </c>
      <c r="F16330" t="s">
        <v>1477</v>
      </c>
      <c r="G16330" t="s">
        <v>471</v>
      </c>
      <c r="H16330" t="s">
        <v>308</v>
      </c>
      <c r="I16330" t="s">
        <v>309</v>
      </c>
      <c r="J16330" t="s">
        <v>264</v>
      </c>
      <c r="L16330" t="s">
        <v>378</v>
      </c>
      <c r="M16330" t="s">
        <v>379</v>
      </c>
      <c r="N16330" t="s">
        <v>487</v>
      </c>
    </row>
    <row r="16331" spans="1:14" hidden="1" x14ac:dyDescent="0.25">
      <c r="A16331" t="s">
        <v>240</v>
      </c>
      <c r="B16331" s="1">
        <v>45473</v>
      </c>
      <c r="C16331" t="s">
        <v>828</v>
      </c>
      <c r="D16331" t="s">
        <v>829</v>
      </c>
      <c r="E16331" s="4">
        <v>161.90999999999997</v>
      </c>
      <c r="F16331" t="s">
        <v>1477</v>
      </c>
      <c r="G16331" t="s">
        <v>471</v>
      </c>
      <c r="H16331" t="s">
        <v>308</v>
      </c>
      <c r="I16331" t="s">
        <v>309</v>
      </c>
      <c r="J16331" t="s">
        <v>264</v>
      </c>
      <c r="L16331" t="s">
        <v>378</v>
      </c>
      <c r="M16331" t="s">
        <v>379</v>
      </c>
      <c r="N16331" t="s">
        <v>487</v>
      </c>
    </row>
    <row r="16332" spans="1:14" hidden="1" x14ac:dyDescent="0.25">
      <c r="A16332" t="s">
        <v>240</v>
      </c>
      <c r="B16332" s="1">
        <v>45504</v>
      </c>
      <c r="C16332" t="s">
        <v>828</v>
      </c>
      <c r="D16332" t="s">
        <v>829</v>
      </c>
      <c r="E16332" s="4">
        <v>335.3266666666666</v>
      </c>
      <c r="F16332" t="s">
        <v>1477</v>
      </c>
      <c r="G16332" t="s">
        <v>471</v>
      </c>
      <c r="H16332" t="s">
        <v>308</v>
      </c>
      <c r="I16332" t="s">
        <v>309</v>
      </c>
      <c r="J16332" t="s">
        <v>264</v>
      </c>
      <c r="L16332" t="s">
        <v>378</v>
      </c>
      <c r="M16332" t="s">
        <v>379</v>
      </c>
      <c r="N16332" t="s">
        <v>487</v>
      </c>
    </row>
    <row r="16333" spans="1:14" hidden="1" x14ac:dyDescent="0.25">
      <c r="A16333" t="s">
        <v>240</v>
      </c>
      <c r="B16333" s="1">
        <v>45535</v>
      </c>
      <c r="C16333" t="s">
        <v>828</v>
      </c>
      <c r="D16333" t="s">
        <v>829</v>
      </c>
      <c r="E16333" s="4">
        <v>508.74333333333323</v>
      </c>
      <c r="F16333" t="s">
        <v>1477</v>
      </c>
      <c r="G16333" t="s">
        <v>471</v>
      </c>
      <c r="H16333" t="s">
        <v>308</v>
      </c>
      <c r="I16333" t="s">
        <v>309</v>
      </c>
      <c r="J16333" t="s">
        <v>264</v>
      </c>
      <c r="L16333" t="s">
        <v>378</v>
      </c>
      <c r="M16333" t="s">
        <v>379</v>
      </c>
      <c r="N16333" t="s">
        <v>487</v>
      </c>
    </row>
    <row r="16334" spans="1:14" hidden="1" x14ac:dyDescent="0.25">
      <c r="A16334" t="s">
        <v>240</v>
      </c>
      <c r="B16334" s="1">
        <v>45565</v>
      </c>
      <c r="C16334" t="s">
        <v>828</v>
      </c>
      <c r="D16334" t="s">
        <v>829</v>
      </c>
      <c r="E16334" s="4">
        <v>682.15999999999985</v>
      </c>
      <c r="F16334" t="s">
        <v>1477</v>
      </c>
      <c r="G16334" t="s">
        <v>471</v>
      </c>
      <c r="H16334" t="s">
        <v>308</v>
      </c>
      <c r="I16334" t="s">
        <v>309</v>
      </c>
      <c r="J16334" t="s">
        <v>264</v>
      </c>
      <c r="L16334" t="s">
        <v>378</v>
      </c>
      <c r="M16334" t="s">
        <v>379</v>
      </c>
      <c r="N16334" t="s">
        <v>487</v>
      </c>
    </row>
    <row r="16335" spans="1:14" hidden="1" x14ac:dyDescent="0.25">
      <c r="A16335" t="s">
        <v>240</v>
      </c>
      <c r="B16335" s="1">
        <v>45596</v>
      </c>
      <c r="C16335" t="s">
        <v>828</v>
      </c>
      <c r="D16335" t="s">
        <v>829</v>
      </c>
      <c r="E16335" s="4">
        <v>855.57666666666648</v>
      </c>
      <c r="F16335" t="s">
        <v>1477</v>
      </c>
      <c r="G16335" t="s">
        <v>471</v>
      </c>
      <c r="H16335" t="s">
        <v>308</v>
      </c>
      <c r="I16335" t="s">
        <v>309</v>
      </c>
      <c r="J16335" t="s">
        <v>264</v>
      </c>
      <c r="L16335" t="s">
        <v>378</v>
      </c>
      <c r="M16335" t="s">
        <v>379</v>
      </c>
      <c r="N16335" t="s">
        <v>487</v>
      </c>
    </row>
    <row r="16336" spans="1:14" hidden="1" x14ac:dyDescent="0.25">
      <c r="A16336" t="s">
        <v>240</v>
      </c>
      <c r="B16336" s="1">
        <v>45626</v>
      </c>
      <c r="C16336" t="s">
        <v>828</v>
      </c>
      <c r="D16336" t="s">
        <v>829</v>
      </c>
      <c r="E16336" s="4">
        <v>1028.9933333333331</v>
      </c>
      <c r="F16336" t="s">
        <v>1477</v>
      </c>
      <c r="G16336" t="s">
        <v>471</v>
      </c>
      <c r="H16336" t="s">
        <v>308</v>
      </c>
      <c r="I16336" t="s">
        <v>309</v>
      </c>
      <c r="J16336" t="s">
        <v>264</v>
      </c>
      <c r="L16336" t="s">
        <v>378</v>
      </c>
      <c r="M16336" t="s">
        <v>379</v>
      </c>
      <c r="N16336" t="s">
        <v>487</v>
      </c>
    </row>
    <row r="16337" spans="1:14" hidden="1" x14ac:dyDescent="0.25">
      <c r="A16337" t="s">
        <v>240</v>
      </c>
      <c r="B16337" s="1">
        <v>45657</v>
      </c>
      <c r="C16337" t="s">
        <v>828</v>
      </c>
      <c r="D16337" t="s">
        <v>829</v>
      </c>
      <c r="E16337" s="4">
        <v>1202.4099999999999</v>
      </c>
      <c r="F16337" t="s">
        <v>1477</v>
      </c>
      <c r="G16337" t="s">
        <v>471</v>
      </c>
      <c r="H16337" t="s">
        <v>308</v>
      </c>
      <c r="I16337" t="s">
        <v>309</v>
      </c>
      <c r="J16337" t="s">
        <v>264</v>
      </c>
      <c r="L16337" t="s">
        <v>378</v>
      </c>
      <c r="M16337" t="s">
        <v>379</v>
      </c>
      <c r="N16337" t="s">
        <v>487</v>
      </c>
    </row>
    <row r="16338" spans="1:14" hidden="1" x14ac:dyDescent="0.25">
      <c r="A16338" t="s">
        <v>240</v>
      </c>
      <c r="B16338" s="1">
        <v>45322</v>
      </c>
      <c r="C16338" t="s">
        <v>1336</v>
      </c>
      <c r="D16338" t="s">
        <v>1337</v>
      </c>
      <c r="E16338" s="4">
        <v>0</v>
      </c>
      <c r="F16338" t="s">
        <v>1477</v>
      </c>
      <c r="G16338" t="s">
        <v>471</v>
      </c>
      <c r="H16338" t="s">
        <v>308</v>
      </c>
      <c r="I16338" t="s">
        <v>309</v>
      </c>
      <c r="J16338" t="s">
        <v>264</v>
      </c>
      <c r="K16338" t="s">
        <v>1244</v>
      </c>
      <c r="L16338" t="s">
        <v>378</v>
      </c>
      <c r="M16338" t="s">
        <v>379</v>
      </c>
      <c r="N16338" t="s">
        <v>488</v>
      </c>
    </row>
    <row r="16339" spans="1:14" hidden="1" x14ac:dyDescent="0.25">
      <c r="A16339" t="s">
        <v>240</v>
      </c>
      <c r="B16339" s="1">
        <v>45351</v>
      </c>
      <c r="C16339" t="s">
        <v>1336</v>
      </c>
      <c r="D16339" t="s">
        <v>1337</v>
      </c>
      <c r="E16339" s="4">
        <v>0</v>
      </c>
      <c r="F16339" t="s">
        <v>1477</v>
      </c>
      <c r="G16339" t="s">
        <v>471</v>
      </c>
      <c r="H16339" t="s">
        <v>308</v>
      </c>
      <c r="I16339" t="s">
        <v>309</v>
      </c>
      <c r="J16339" t="s">
        <v>264</v>
      </c>
      <c r="K16339" t="s">
        <v>1244</v>
      </c>
      <c r="L16339" t="s">
        <v>378</v>
      </c>
      <c r="M16339" t="s">
        <v>379</v>
      </c>
      <c r="N16339" t="s">
        <v>488</v>
      </c>
    </row>
    <row r="16340" spans="1:14" hidden="1" x14ac:dyDescent="0.25">
      <c r="A16340" t="s">
        <v>240</v>
      </c>
      <c r="B16340" s="1">
        <v>45382</v>
      </c>
      <c r="C16340" t="s">
        <v>1336</v>
      </c>
      <c r="D16340" t="s">
        <v>1337</v>
      </c>
      <c r="E16340" s="4">
        <v>23293.89</v>
      </c>
      <c r="F16340" t="s">
        <v>1477</v>
      </c>
      <c r="G16340" t="s">
        <v>471</v>
      </c>
      <c r="H16340" t="s">
        <v>308</v>
      </c>
      <c r="I16340" t="s">
        <v>309</v>
      </c>
      <c r="J16340" t="s">
        <v>264</v>
      </c>
      <c r="K16340" t="s">
        <v>1244</v>
      </c>
      <c r="L16340" t="s">
        <v>378</v>
      </c>
      <c r="M16340" t="s">
        <v>379</v>
      </c>
      <c r="N16340" t="s">
        <v>488</v>
      </c>
    </row>
    <row r="16341" spans="1:14" hidden="1" x14ac:dyDescent="0.25">
      <c r="A16341" t="s">
        <v>240</v>
      </c>
      <c r="B16341" s="1">
        <v>45412</v>
      </c>
      <c r="C16341" t="s">
        <v>1336</v>
      </c>
      <c r="D16341" t="s">
        <v>1337</v>
      </c>
      <c r="E16341" s="4">
        <v>23093.89</v>
      </c>
      <c r="F16341" t="s">
        <v>1477</v>
      </c>
      <c r="G16341" t="s">
        <v>471</v>
      </c>
      <c r="H16341" t="s">
        <v>308</v>
      </c>
      <c r="I16341" t="s">
        <v>309</v>
      </c>
      <c r="J16341" t="s">
        <v>264</v>
      </c>
      <c r="K16341" t="s">
        <v>1244</v>
      </c>
      <c r="L16341" t="s">
        <v>378</v>
      </c>
      <c r="M16341" t="s">
        <v>379</v>
      </c>
      <c r="N16341" t="s">
        <v>488</v>
      </c>
    </row>
    <row r="16342" spans="1:14" hidden="1" x14ac:dyDescent="0.25">
      <c r="A16342" t="s">
        <v>240</v>
      </c>
      <c r="B16342" s="1">
        <v>45443</v>
      </c>
      <c r="C16342" t="s">
        <v>1336</v>
      </c>
      <c r="D16342" t="s">
        <v>1337</v>
      </c>
      <c r="E16342" s="4">
        <v>23093.89</v>
      </c>
      <c r="F16342" t="s">
        <v>1477</v>
      </c>
      <c r="G16342" t="s">
        <v>471</v>
      </c>
      <c r="H16342" t="s">
        <v>308</v>
      </c>
      <c r="I16342" t="s">
        <v>309</v>
      </c>
      <c r="J16342" t="s">
        <v>264</v>
      </c>
      <c r="K16342" t="s">
        <v>1244</v>
      </c>
      <c r="L16342" t="s">
        <v>378</v>
      </c>
      <c r="M16342" t="s">
        <v>379</v>
      </c>
      <c r="N16342" t="s">
        <v>488</v>
      </c>
    </row>
    <row r="16343" spans="1:14" hidden="1" x14ac:dyDescent="0.25">
      <c r="A16343" t="s">
        <v>240</v>
      </c>
      <c r="B16343" s="1">
        <v>45473</v>
      </c>
      <c r="C16343" t="s">
        <v>1336</v>
      </c>
      <c r="D16343" t="s">
        <v>1337</v>
      </c>
      <c r="E16343" s="4">
        <v>23294.89</v>
      </c>
      <c r="F16343" t="s">
        <v>1477</v>
      </c>
      <c r="G16343" t="s">
        <v>471</v>
      </c>
      <c r="H16343" t="s">
        <v>308</v>
      </c>
      <c r="I16343" t="s">
        <v>309</v>
      </c>
      <c r="J16343" t="s">
        <v>264</v>
      </c>
      <c r="K16343" t="s">
        <v>1244</v>
      </c>
      <c r="L16343" t="s">
        <v>378</v>
      </c>
      <c r="M16343" t="s">
        <v>379</v>
      </c>
      <c r="N16343" t="s">
        <v>488</v>
      </c>
    </row>
    <row r="16344" spans="1:14" hidden="1" x14ac:dyDescent="0.25">
      <c r="A16344" t="s">
        <v>240</v>
      </c>
      <c r="B16344" s="1">
        <v>45504</v>
      </c>
      <c r="C16344" t="s">
        <v>1336</v>
      </c>
      <c r="D16344" t="s">
        <v>1337</v>
      </c>
      <c r="E16344" s="4">
        <v>23294.89</v>
      </c>
      <c r="F16344" t="s">
        <v>1477</v>
      </c>
      <c r="G16344" t="s">
        <v>471</v>
      </c>
      <c r="H16344" t="s">
        <v>308</v>
      </c>
      <c r="I16344" t="s">
        <v>309</v>
      </c>
      <c r="J16344" t="s">
        <v>264</v>
      </c>
      <c r="K16344" t="s">
        <v>1244</v>
      </c>
      <c r="L16344" t="s">
        <v>378</v>
      </c>
      <c r="M16344" t="s">
        <v>379</v>
      </c>
      <c r="N16344" t="s">
        <v>488</v>
      </c>
    </row>
    <row r="16345" spans="1:14" hidden="1" x14ac:dyDescent="0.25">
      <c r="A16345" t="s">
        <v>240</v>
      </c>
      <c r="B16345" s="1">
        <v>45535</v>
      </c>
      <c r="C16345" t="s">
        <v>1336</v>
      </c>
      <c r="D16345" t="s">
        <v>1337</v>
      </c>
      <c r="E16345" s="4">
        <v>23294.89</v>
      </c>
      <c r="F16345" t="s">
        <v>1477</v>
      </c>
      <c r="G16345" t="s">
        <v>471</v>
      </c>
      <c r="H16345" t="s">
        <v>308</v>
      </c>
      <c r="I16345" t="s">
        <v>309</v>
      </c>
      <c r="J16345" t="s">
        <v>264</v>
      </c>
      <c r="K16345" t="s">
        <v>1244</v>
      </c>
      <c r="L16345" t="s">
        <v>378</v>
      </c>
      <c r="M16345" t="s">
        <v>379</v>
      </c>
      <c r="N16345" t="s">
        <v>488</v>
      </c>
    </row>
    <row r="16346" spans="1:14" hidden="1" x14ac:dyDescent="0.25">
      <c r="A16346" t="s">
        <v>240</v>
      </c>
      <c r="B16346" s="1">
        <v>45565</v>
      </c>
      <c r="C16346" t="s">
        <v>1336</v>
      </c>
      <c r="D16346" t="s">
        <v>1337</v>
      </c>
      <c r="E16346" s="4">
        <v>23294.89</v>
      </c>
      <c r="F16346" t="s">
        <v>1477</v>
      </c>
      <c r="G16346" t="s">
        <v>471</v>
      </c>
      <c r="H16346" t="s">
        <v>308</v>
      </c>
      <c r="I16346" t="s">
        <v>309</v>
      </c>
      <c r="J16346" t="s">
        <v>264</v>
      </c>
      <c r="K16346" t="s">
        <v>1244</v>
      </c>
      <c r="L16346" t="s">
        <v>378</v>
      </c>
      <c r="M16346" t="s">
        <v>379</v>
      </c>
      <c r="N16346" t="s">
        <v>488</v>
      </c>
    </row>
    <row r="16347" spans="1:14" hidden="1" x14ac:dyDescent="0.25">
      <c r="A16347" t="s">
        <v>240</v>
      </c>
      <c r="B16347" s="1">
        <v>45596</v>
      </c>
      <c r="C16347" t="s">
        <v>1336</v>
      </c>
      <c r="D16347" t="s">
        <v>1337</v>
      </c>
      <c r="E16347" s="4">
        <v>23294.89</v>
      </c>
      <c r="F16347" t="s">
        <v>1477</v>
      </c>
      <c r="G16347" t="s">
        <v>471</v>
      </c>
      <c r="H16347" t="s">
        <v>308</v>
      </c>
      <c r="I16347" t="s">
        <v>309</v>
      </c>
      <c r="J16347" t="s">
        <v>264</v>
      </c>
      <c r="K16347" t="s">
        <v>1244</v>
      </c>
      <c r="L16347" t="s">
        <v>378</v>
      </c>
      <c r="M16347" t="s">
        <v>379</v>
      </c>
      <c r="N16347" t="s">
        <v>488</v>
      </c>
    </row>
    <row r="16348" spans="1:14" hidden="1" x14ac:dyDescent="0.25">
      <c r="A16348" t="s">
        <v>240</v>
      </c>
      <c r="B16348" s="1">
        <v>45626</v>
      </c>
      <c r="C16348" t="s">
        <v>1336</v>
      </c>
      <c r="D16348" t="s">
        <v>1337</v>
      </c>
      <c r="E16348" s="4">
        <v>23294.89</v>
      </c>
      <c r="F16348" t="s">
        <v>1477</v>
      </c>
      <c r="G16348" t="s">
        <v>471</v>
      </c>
      <c r="H16348" t="s">
        <v>308</v>
      </c>
      <c r="I16348" t="s">
        <v>309</v>
      </c>
      <c r="J16348" t="s">
        <v>264</v>
      </c>
      <c r="K16348" t="s">
        <v>1244</v>
      </c>
      <c r="L16348" t="s">
        <v>378</v>
      </c>
      <c r="M16348" t="s">
        <v>379</v>
      </c>
      <c r="N16348" t="s">
        <v>488</v>
      </c>
    </row>
    <row r="16349" spans="1:14" hidden="1" x14ac:dyDescent="0.25">
      <c r="A16349" t="s">
        <v>240</v>
      </c>
      <c r="B16349" s="1">
        <v>45657</v>
      </c>
      <c r="C16349" t="s">
        <v>1336</v>
      </c>
      <c r="D16349" t="s">
        <v>1337</v>
      </c>
      <c r="E16349" s="4">
        <v>23294.89</v>
      </c>
      <c r="F16349" t="s">
        <v>1477</v>
      </c>
      <c r="G16349" t="s">
        <v>471</v>
      </c>
      <c r="H16349" t="s">
        <v>308</v>
      </c>
      <c r="I16349" t="s">
        <v>309</v>
      </c>
      <c r="J16349" t="s">
        <v>264</v>
      </c>
      <c r="K16349" t="s">
        <v>1244</v>
      </c>
      <c r="L16349" t="s">
        <v>378</v>
      </c>
      <c r="M16349" t="s">
        <v>379</v>
      </c>
      <c r="N16349" t="s">
        <v>488</v>
      </c>
    </row>
    <row r="16350" spans="1:14" hidden="1" x14ac:dyDescent="0.25">
      <c r="A16350" t="s">
        <v>240</v>
      </c>
      <c r="B16350" s="1">
        <v>45322</v>
      </c>
      <c r="C16350" t="s">
        <v>652</v>
      </c>
      <c r="D16350" t="s">
        <v>653</v>
      </c>
      <c r="E16350" s="4">
        <v>1445.65</v>
      </c>
      <c r="F16350" t="s">
        <v>1477</v>
      </c>
      <c r="G16350" t="s">
        <v>471</v>
      </c>
      <c r="H16350" t="s">
        <v>308</v>
      </c>
      <c r="I16350" t="s">
        <v>309</v>
      </c>
      <c r="J16350" t="s">
        <v>264</v>
      </c>
      <c r="L16350" t="s">
        <v>378</v>
      </c>
      <c r="M16350" t="s">
        <v>379</v>
      </c>
      <c r="N16350" t="s">
        <v>487</v>
      </c>
    </row>
    <row r="16351" spans="1:14" hidden="1" x14ac:dyDescent="0.25">
      <c r="A16351" t="s">
        <v>240</v>
      </c>
      <c r="B16351" s="1">
        <v>45351</v>
      </c>
      <c r="C16351" t="s">
        <v>652</v>
      </c>
      <c r="D16351" t="s">
        <v>653</v>
      </c>
      <c r="E16351" s="4">
        <v>4519.22</v>
      </c>
      <c r="F16351" t="s">
        <v>1477</v>
      </c>
      <c r="G16351" t="s">
        <v>471</v>
      </c>
      <c r="H16351" t="s">
        <v>308</v>
      </c>
      <c r="I16351" t="s">
        <v>309</v>
      </c>
      <c r="J16351" t="s">
        <v>264</v>
      </c>
      <c r="L16351" t="s">
        <v>378</v>
      </c>
      <c r="M16351" t="s">
        <v>379</v>
      </c>
      <c r="N16351" t="s">
        <v>487</v>
      </c>
    </row>
    <row r="16352" spans="1:14" hidden="1" x14ac:dyDescent="0.25">
      <c r="A16352" t="s">
        <v>240</v>
      </c>
      <c r="B16352" s="1">
        <v>45382</v>
      </c>
      <c r="C16352" t="s">
        <v>652</v>
      </c>
      <c r="D16352" t="s">
        <v>653</v>
      </c>
      <c r="E16352" s="4">
        <v>6459.1400000000012</v>
      </c>
      <c r="F16352" t="s">
        <v>1477</v>
      </c>
      <c r="G16352" t="s">
        <v>471</v>
      </c>
      <c r="H16352" t="s">
        <v>308</v>
      </c>
      <c r="I16352" t="s">
        <v>309</v>
      </c>
      <c r="J16352" t="s">
        <v>264</v>
      </c>
      <c r="L16352" t="s">
        <v>378</v>
      </c>
      <c r="M16352" t="s">
        <v>379</v>
      </c>
      <c r="N16352" t="s">
        <v>487</v>
      </c>
    </row>
    <row r="16353" spans="1:14" hidden="1" x14ac:dyDescent="0.25">
      <c r="A16353" t="s">
        <v>240</v>
      </c>
      <c r="B16353" s="1">
        <v>45412</v>
      </c>
      <c r="C16353" t="s">
        <v>652</v>
      </c>
      <c r="D16353" t="s">
        <v>653</v>
      </c>
      <c r="E16353" s="4">
        <v>7531.7900000000009</v>
      </c>
      <c r="F16353" t="s">
        <v>1477</v>
      </c>
      <c r="G16353" t="s">
        <v>471</v>
      </c>
      <c r="H16353" t="s">
        <v>308</v>
      </c>
      <c r="I16353" t="s">
        <v>309</v>
      </c>
      <c r="J16353" t="s">
        <v>264</v>
      </c>
      <c r="L16353" t="s">
        <v>378</v>
      </c>
      <c r="M16353" t="s">
        <v>379</v>
      </c>
      <c r="N16353" t="s">
        <v>487</v>
      </c>
    </row>
    <row r="16354" spans="1:14" hidden="1" x14ac:dyDescent="0.25">
      <c r="A16354" t="s">
        <v>240</v>
      </c>
      <c r="B16354" s="1">
        <v>45443</v>
      </c>
      <c r="C16354" t="s">
        <v>652</v>
      </c>
      <c r="D16354" t="s">
        <v>653</v>
      </c>
      <c r="E16354" s="4">
        <v>8107.2100000000009</v>
      </c>
      <c r="F16354" t="s">
        <v>1477</v>
      </c>
      <c r="G16354" t="s">
        <v>471</v>
      </c>
      <c r="H16354" t="s">
        <v>308</v>
      </c>
      <c r="I16354" t="s">
        <v>309</v>
      </c>
      <c r="J16354" t="s">
        <v>264</v>
      </c>
      <c r="L16354" t="s">
        <v>378</v>
      </c>
      <c r="M16354" t="s">
        <v>379</v>
      </c>
      <c r="N16354" t="s">
        <v>487</v>
      </c>
    </row>
    <row r="16355" spans="1:14" hidden="1" x14ac:dyDescent="0.25">
      <c r="A16355" t="s">
        <v>240</v>
      </c>
      <c r="B16355" s="1">
        <v>45473</v>
      </c>
      <c r="C16355" t="s">
        <v>652</v>
      </c>
      <c r="D16355" t="s">
        <v>653</v>
      </c>
      <c r="E16355" s="4">
        <v>8271.7900000000009</v>
      </c>
      <c r="F16355" t="s">
        <v>1477</v>
      </c>
      <c r="G16355" t="s">
        <v>471</v>
      </c>
      <c r="H16355" t="s">
        <v>308</v>
      </c>
      <c r="I16355" t="s">
        <v>309</v>
      </c>
      <c r="J16355" t="s">
        <v>264</v>
      </c>
      <c r="L16355" t="s">
        <v>378</v>
      </c>
      <c r="M16355" t="s">
        <v>379</v>
      </c>
      <c r="N16355" t="s">
        <v>487</v>
      </c>
    </row>
    <row r="16356" spans="1:14" hidden="1" x14ac:dyDescent="0.25">
      <c r="A16356" t="s">
        <v>240</v>
      </c>
      <c r="B16356" s="1">
        <v>45504</v>
      </c>
      <c r="C16356" t="s">
        <v>652</v>
      </c>
      <c r="D16356" t="s">
        <v>653</v>
      </c>
      <c r="E16356" s="4">
        <v>9521.7900000000009</v>
      </c>
      <c r="F16356" t="s">
        <v>1477</v>
      </c>
      <c r="G16356" t="s">
        <v>471</v>
      </c>
      <c r="H16356" t="s">
        <v>308</v>
      </c>
      <c r="I16356" t="s">
        <v>309</v>
      </c>
      <c r="J16356" t="s">
        <v>264</v>
      </c>
      <c r="L16356" t="s">
        <v>378</v>
      </c>
      <c r="M16356" t="s">
        <v>379</v>
      </c>
      <c r="N16356" t="s">
        <v>487</v>
      </c>
    </row>
    <row r="16357" spans="1:14" hidden="1" x14ac:dyDescent="0.25">
      <c r="A16357" t="s">
        <v>240</v>
      </c>
      <c r="B16357" s="1">
        <v>45535</v>
      </c>
      <c r="C16357" t="s">
        <v>652</v>
      </c>
      <c r="D16357" t="s">
        <v>653</v>
      </c>
      <c r="E16357" s="4">
        <v>10771.79</v>
      </c>
      <c r="F16357" t="s">
        <v>1477</v>
      </c>
      <c r="G16357" t="s">
        <v>471</v>
      </c>
      <c r="H16357" t="s">
        <v>308</v>
      </c>
      <c r="I16357" t="s">
        <v>309</v>
      </c>
      <c r="J16357" t="s">
        <v>264</v>
      </c>
      <c r="L16357" t="s">
        <v>378</v>
      </c>
      <c r="M16357" t="s">
        <v>379</v>
      </c>
      <c r="N16357" t="s">
        <v>487</v>
      </c>
    </row>
    <row r="16358" spans="1:14" hidden="1" x14ac:dyDescent="0.25">
      <c r="A16358" t="s">
        <v>240</v>
      </c>
      <c r="B16358" s="1">
        <v>45565</v>
      </c>
      <c r="C16358" t="s">
        <v>652</v>
      </c>
      <c r="D16358" t="s">
        <v>653</v>
      </c>
      <c r="E16358" s="4">
        <v>12021.79</v>
      </c>
      <c r="F16358" t="s">
        <v>1477</v>
      </c>
      <c r="G16358" t="s">
        <v>471</v>
      </c>
      <c r="H16358" t="s">
        <v>308</v>
      </c>
      <c r="I16358" t="s">
        <v>309</v>
      </c>
      <c r="J16358" t="s">
        <v>264</v>
      </c>
      <c r="L16358" t="s">
        <v>378</v>
      </c>
      <c r="M16358" t="s">
        <v>379</v>
      </c>
      <c r="N16358" t="s">
        <v>487</v>
      </c>
    </row>
    <row r="16359" spans="1:14" hidden="1" x14ac:dyDescent="0.25">
      <c r="A16359" t="s">
        <v>240</v>
      </c>
      <c r="B16359" s="1">
        <v>45596</v>
      </c>
      <c r="C16359" t="s">
        <v>652</v>
      </c>
      <c r="D16359" t="s">
        <v>653</v>
      </c>
      <c r="E16359" s="4">
        <v>13271.79</v>
      </c>
      <c r="F16359" t="s">
        <v>1477</v>
      </c>
      <c r="G16359" t="s">
        <v>471</v>
      </c>
      <c r="H16359" t="s">
        <v>308</v>
      </c>
      <c r="I16359" t="s">
        <v>309</v>
      </c>
      <c r="J16359" t="s">
        <v>264</v>
      </c>
      <c r="L16359" t="s">
        <v>378</v>
      </c>
      <c r="M16359" t="s">
        <v>379</v>
      </c>
      <c r="N16359" t="s">
        <v>487</v>
      </c>
    </row>
    <row r="16360" spans="1:14" hidden="1" x14ac:dyDescent="0.25">
      <c r="A16360" t="s">
        <v>240</v>
      </c>
      <c r="B16360" s="1">
        <v>45626</v>
      </c>
      <c r="C16360" t="s">
        <v>652</v>
      </c>
      <c r="D16360" t="s">
        <v>653</v>
      </c>
      <c r="E16360" s="4">
        <v>14521.79</v>
      </c>
      <c r="F16360" t="s">
        <v>1477</v>
      </c>
      <c r="G16360" t="s">
        <v>471</v>
      </c>
      <c r="H16360" t="s">
        <v>308</v>
      </c>
      <c r="I16360" t="s">
        <v>309</v>
      </c>
      <c r="J16360" t="s">
        <v>264</v>
      </c>
      <c r="L16360" t="s">
        <v>378</v>
      </c>
      <c r="M16360" t="s">
        <v>379</v>
      </c>
      <c r="N16360" t="s">
        <v>487</v>
      </c>
    </row>
    <row r="16361" spans="1:14" hidden="1" x14ac:dyDescent="0.25">
      <c r="A16361" t="s">
        <v>240</v>
      </c>
      <c r="B16361" s="1">
        <v>45657</v>
      </c>
      <c r="C16361" t="s">
        <v>652</v>
      </c>
      <c r="D16361" t="s">
        <v>653</v>
      </c>
      <c r="E16361" s="4">
        <v>15771.79</v>
      </c>
      <c r="F16361" t="s">
        <v>1477</v>
      </c>
      <c r="G16361" t="s">
        <v>471</v>
      </c>
      <c r="H16361" t="s">
        <v>308</v>
      </c>
      <c r="I16361" t="s">
        <v>309</v>
      </c>
      <c r="J16361" t="s">
        <v>264</v>
      </c>
      <c r="L16361" t="s">
        <v>378</v>
      </c>
      <c r="M16361" t="s">
        <v>379</v>
      </c>
      <c r="N16361" t="s">
        <v>487</v>
      </c>
    </row>
    <row r="16362" spans="1:14" hidden="1" x14ac:dyDescent="0.25">
      <c r="A16362" t="s">
        <v>240</v>
      </c>
      <c r="B16362" s="1">
        <v>45322</v>
      </c>
      <c r="C16362" t="s">
        <v>812</v>
      </c>
      <c r="D16362" t="s">
        <v>813</v>
      </c>
      <c r="E16362" s="4">
        <v>17.489999999999998</v>
      </c>
      <c r="F16362" t="s">
        <v>1477</v>
      </c>
      <c r="G16362" t="s">
        <v>471</v>
      </c>
      <c r="H16362" t="s">
        <v>308</v>
      </c>
      <c r="I16362" t="s">
        <v>309</v>
      </c>
      <c r="J16362" t="s">
        <v>264</v>
      </c>
      <c r="L16362" t="s">
        <v>378</v>
      </c>
      <c r="M16362" t="s">
        <v>379</v>
      </c>
      <c r="N16362" t="s">
        <v>487</v>
      </c>
    </row>
    <row r="16363" spans="1:14" hidden="1" x14ac:dyDescent="0.25">
      <c r="A16363" t="s">
        <v>240</v>
      </c>
      <c r="B16363" s="1">
        <v>45351</v>
      </c>
      <c r="C16363" t="s">
        <v>812</v>
      </c>
      <c r="D16363" t="s">
        <v>813</v>
      </c>
      <c r="E16363" s="4">
        <v>706.55000000000007</v>
      </c>
      <c r="F16363" t="s">
        <v>1477</v>
      </c>
      <c r="G16363" t="s">
        <v>471</v>
      </c>
      <c r="H16363" t="s">
        <v>308</v>
      </c>
      <c r="I16363" t="s">
        <v>309</v>
      </c>
      <c r="J16363" t="s">
        <v>264</v>
      </c>
      <c r="L16363" t="s">
        <v>378</v>
      </c>
      <c r="M16363" t="s">
        <v>379</v>
      </c>
      <c r="N16363" t="s">
        <v>487</v>
      </c>
    </row>
    <row r="16364" spans="1:14" hidden="1" x14ac:dyDescent="0.25">
      <c r="A16364" t="s">
        <v>240</v>
      </c>
      <c r="B16364" s="1">
        <v>45382</v>
      </c>
      <c r="C16364" t="s">
        <v>812</v>
      </c>
      <c r="D16364" t="s">
        <v>813</v>
      </c>
      <c r="E16364" s="4">
        <v>920.79000000000008</v>
      </c>
      <c r="F16364" t="s">
        <v>1477</v>
      </c>
      <c r="G16364" t="s">
        <v>471</v>
      </c>
      <c r="H16364" t="s">
        <v>308</v>
      </c>
      <c r="I16364" t="s">
        <v>309</v>
      </c>
      <c r="J16364" t="s">
        <v>264</v>
      </c>
      <c r="L16364" t="s">
        <v>378</v>
      </c>
      <c r="M16364" t="s">
        <v>379</v>
      </c>
      <c r="N16364" t="s">
        <v>487</v>
      </c>
    </row>
    <row r="16365" spans="1:14" hidden="1" x14ac:dyDescent="0.25">
      <c r="A16365" t="s">
        <v>240</v>
      </c>
      <c r="B16365" s="1">
        <v>45412</v>
      </c>
      <c r="C16365" t="s">
        <v>812</v>
      </c>
      <c r="D16365" t="s">
        <v>813</v>
      </c>
      <c r="E16365" s="4">
        <v>1593.8500000000001</v>
      </c>
      <c r="F16365" t="s">
        <v>1477</v>
      </c>
      <c r="G16365" t="s">
        <v>471</v>
      </c>
      <c r="H16365" t="s">
        <v>308</v>
      </c>
      <c r="I16365" t="s">
        <v>309</v>
      </c>
      <c r="J16365" t="s">
        <v>264</v>
      </c>
      <c r="L16365" t="s">
        <v>378</v>
      </c>
      <c r="M16365" t="s">
        <v>379</v>
      </c>
      <c r="N16365" t="s">
        <v>487</v>
      </c>
    </row>
    <row r="16366" spans="1:14" hidden="1" x14ac:dyDescent="0.25">
      <c r="A16366" t="s">
        <v>240</v>
      </c>
      <c r="B16366" s="1">
        <v>45443</v>
      </c>
      <c r="C16366" t="s">
        <v>812</v>
      </c>
      <c r="D16366" t="s">
        <v>813</v>
      </c>
      <c r="E16366" s="4">
        <v>1936.61</v>
      </c>
      <c r="F16366" t="s">
        <v>1477</v>
      </c>
      <c r="G16366" t="s">
        <v>471</v>
      </c>
      <c r="H16366" t="s">
        <v>308</v>
      </c>
      <c r="I16366" t="s">
        <v>309</v>
      </c>
      <c r="J16366" t="s">
        <v>264</v>
      </c>
      <c r="L16366" t="s">
        <v>378</v>
      </c>
      <c r="M16366" t="s">
        <v>379</v>
      </c>
      <c r="N16366" t="s">
        <v>487</v>
      </c>
    </row>
    <row r="16367" spans="1:14" hidden="1" x14ac:dyDescent="0.25">
      <c r="A16367" t="s">
        <v>240</v>
      </c>
      <c r="B16367" s="1">
        <v>45473</v>
      </c>
      <c r="C16367" t="s">
        <v>812</v>
      </c>
      <c r="D16367" t="s">
        <v>813</v>
      </c>
      <c r="E16367" s="4">
        <v>2275.9699999999998</v>
      </c>
      <c r="F16367" t="s">
        <v>1477</v>
      </c>
      <c r="G16367" t="s">
        <v>471</v>
      </c>
      <c r="H16367" t="s">
        <v>308</v>
      </c>
      <c r="I16367" t="s">
        <v>309</v>
      </c>
      <c r="J16367" t="s">
        <v>264</v>
      </c>
      <c r="L16367" t="s">
        <v>378</v>
      </c>
      <c r="M16367" t="s">
        <v>379</v>
      </c>
      <c r="N16367" t="s">
        <v>487</v>
      </c>
    </row>
    <row r="16368" spans="1:14" hidden="1" x14ac:dyDescent="0.25">
      <c r="A16368" t="s">
        <v>240</v>
      </c>
      <c r="B16368" s="1">
        <v>45504</v>
      </c>
      <c r="C16368" t="s">
        <v>812</v>
      </c>
      <c r="D16368" t="s">
        <v>813</v>
      </c>
      <c r="E16368" s="4">
        <v>3273.0533333333333</v>
      </c>
      <c r="F16368" t="s">
        <v>1477</v>
      </c>
      <c r="G16368" t="s">
        <v>471</v>
      </c>
      <c r="H16368" t="s">
        <v>308</v>
      </c>
      <c r="I16368" t="s">
        <v>309</v>
      </c>
      <c r="J16368" t="s">
        <v>264</v>
      </c>
      <c r="L16368" t="s">
        <v>378</v>
      </c>
      <c r="M16368" t="s">
        <v>379</v>
      </c>
      <c r="N16368" t="s">
        <v>487</v>
      </c>
    </row>
    <row r="16369" spans="1:14" hidden="1" x14ac:dyDescent="0.25">
      <c r="A16369" t="s">
        <v>240</v>
      </c>
      <c r="B16369" s="1">
        <v>45535</v>
      </c>
      <c r="C16369" t="s">
        <v>812</v>
      </c>
      <c r="D16369" t="s">
        <v>813</v>
      </c>
      <c r="E16369" s="4">
        <v>4270.1366666666663</v>
      </c>
      <c r="F16369" t="s">
        <v>1477</v>
      </c>
      <c r="G16369" t="s">
        <v>471</v>
      </c>
      <c r="H16369" t="s">
        <v>308</v>
      </c>
      <c r="I16369" t="s">
        <v>309</v>
      </c>
      <c r="J16369" t="s">
        <v>264</v>
      </c>
      <c r="L16369" t="s">
        <v>378</v>
      </c>
      <c r="M16369" t="s">
        <v>379</v>
      </c>
      <c r="N16369" t="s">
        <v>487</v>
      </c>
    </row>
    <row r="16370" spans="1:14" hidden="1" x14ac:dyDescent="0.25">
      <c r="A16370" t="s">
        <v>240</v>
      </c>
      <c r="B16370" s="1">
        <v>45565</v>
      </c>
      <c r="C16370" t="s">
        <v>812</v>
      </c>
      <c r="D16370" t="s">
        <v>813</v>
      </c>
      <c r="E16370" s="4">
        <v>5267.2199999999993</v>
      </c>
      <c r="F16370" t="s">
        <v>1477</v>
      </c>
      <c r="G16370" t="s">
        <v>471</v>
      </c>
      <c r="H16370" t="s">
        <v>308</v>
      </c>
      <c r="I16370" t="s">
        <v>309</v>
      </c>
      <c r="J16370" t="s">
        <v>264</v>
      </c>
      <c r="L16370" t="s">
        <v>378</v>
      </c>
      <c r="M16370" t="s">
        <v>379</v>
      </c>
      <c r="N16370" t="s">
        <v>487</v>
      </c>
    </row>
    <row r="16371" spans="1:14" hidden="1" x14ac:dyDescent="0.25">
      <c r="A16371" t="s">
        <v>240</v>
      </c>
      <c r="B16371" s="1">
        <v>45596</v>
      </c>
      <c r="C16371" t="s">
        <v>812</v>
      </c>
      <c r="D16371" t="s">
        <v>813</v>
      </c>
      <c r="E16371" s="4">
        <v>6264.3033333333324</v>
      </c>
      <c r="F16371" t="s">
        <v>1477</v>
      </c>
      <c r="G16371" t="s">
        <v>471</v>
      </c>
      <c r="H16371" t="s">
        <v>308</v>
      </c>
      <c r="I16371" t="s">
        <v>309</v>
      </c>
      <c r="J16371" t="s">
        <v>264</v>
      </c>
      <c r="L16371" t="s">
        <v>378</v>
      </c>
      <c r="M16371" t="s">
        <v>379</v>
      </c>
      <c r="N16371" t="s">
        <v>487</v>
      </c>
    </row>
    <row r="16372" spans="1:14" hidden="1" x14ac:dyDescent="0.25">
      <c r="A16372" t="s">
        <v>240</v>
      </c>
      <c r="B16372" s="1">
        <v>45626</v>
      </c>
      <c r="C16372" t="s">
        <v>812</v>
      </c>
      <c r="D16372" t="s">
        <v>813</v>
      </c>
      <c r="E16372" s="4">
        <v>7261.3866666666654</v>
      </c>
      <c r="F16372" t="s">
        <v>1477</v>
      </c>
      <c r="G16372" t="s">
        <v>471</v>
      </c>
      <c r="H16372" t="s">
        <v>308</v>
      </c>
      <c r="I16372" t="s">
        <v>309</v>
      </c>
      <c r="J16372" t="s">
        <v>264</v>
      </c>
      <c r="L16372" t="s">
        <v>378</v>
      </c>
      <c r="M16372" t="s">
        <v>379</v>
      </c>
      <c r="N16372" t="s">
        <v>487</v>
      </c>
    </row>
    <row r="16373" spans="1:14" hidden="1" x14ac:dyDescent="0.25">
      <c r="A16373" t="s">
        <v>240</v>
      </c>
      <c r="B16373" s="1">
        <v>45657</v>
      </c>
      <c r="C16373" t="s">
        <v>812</v>
      </c>
      <c r="D16373" t="s">
        <v>813</v>
      </c>
      <c r="E16373" s="4">
        <v>8258.4699999999993</v>
      </c>
      <c r="F16373" t="s">
        <v>1477</v>
      </c>
      <c r="G16373" t="s">
        <v>471</v>
      </c>
      <c r="H16373" t="s">
        <v>308</v>
      </c>
      <c r="I16373" t="s">
        <v>309</v>
      </c>
      <c r="J16373" t="s">
        <v>264</v>
      </c>
      <c r="L16373" t="s">
        <v>378</v>
      </c>
      <c r="M16373" t="s">
        <v>379</v>
      </c>
      <c r="N16373" t="s">
        <v>487</v>
      </c>
    </row>
    <row r="16374" spans="1:14" hidden="1" x14ac:dyDescent="0.25">
      <c r="A16374" t="s">
        <v>240</v>
      </c>
      <c r="B16374" s="1">
        <v>45322</v>
      </c>
      <c r="C16374" t="s">
        <v>763</v>
      </c>
      <c r="D16374" t="s">
        <v>764</v>
      </c>
      <c r="E16374" s="4">
        <v>0</v>
      </c>
      <c r="F16374" t="s">
        <v>1477</v>
      </c>
      <c r="G16374" t="s">
        <v>471</v>
      </c>
      <c r="H16374" t="s">
        <v>308</v>
      </c>
      <c r="I16374" t="s">
        <v>309</v>
      </c>
      <c r="J16374" t="s">
        <v>264</v>
      </c>
      <c r="L16374" t="s">
        <v>378</v>
      </c>
      <c r="M16374" t="s">
        <v>379</v>
      </c>
      <c r="N16374" t="s">
        <v>480</v>
      </c>
    </row>
    <row r="16375" spans="1:14" hidden="1" x14ac:dyDescent="0.25">
      <c r="A16375" t="s">
        <v>240</v>
      </c>
      <c r="B16375" s="1">
        <v>45351</v>
      </c>
      <c r="C16375" t="s">
        <v>763</v>
      </c>
      <c r="D16375" t="s">
        <v>764</v>
      </c>
      <c r="E16375" s="4">
        <v>0</v>
      </c>
      <c r="F16375" t="s">
        <v>1477</v>
      </c>
      <c r="G16375" t="s">
        <v>471</v>
      </c>
      <c r="H16375" t="s">
        <v>308</v>
      </c>
      <c r="I16375" t="s">
        <v>309</v>
      </c>
      <c r="J16375" t="s">
        <v>264</v>
      </c>
      <c r="L16375" t="s">
        <v>378</v>
      </c>
      <c r="M16375" t="s">
        <v>379</v>
      </c>
      <c r="N16375" t="s">
        <v>480</v>
      </c>
    </row>
    <row r="16376" spans="1:14" hidden="1" x14ac:dyDescent="0.25">
      <c r="A16376" t="s">
        <v>240</v>
      </c>
      <c r="B16376" s="1">
        <v>45382</v>
      </c>
      <c r="C16376" t="s">
        <v>763</v>
      </c>
      <c r="D16376" t="s">
        <v>764</v>
      </c>
      <c r="E16376" s="4">
        <v>120.98</v>
      </c>
      <c r="F16376" t="s">
        <v>1477</v>
      </c>
      <c r="G16376" t="s">
        <v>471</v>
      </c>
      <c r="H16376" t="s">
        <v>308</v>
      </c>
      <c r="I16376" t="s">
        <v>309</v>
      </c>
      <c r="J16376" t="s">
        <v>264</v>
      </c>
      <c r="L16376" t="s">
        <v>378</v>
      </c>
      <c r="M16376" t="s">
        <v>379</v>
      </c>
      <c r="N16376" t="s">
        <v>480</v>
      </c>
    </row>
    <row r="16377" spans="1:14" hidden="1" x14ac:dyDescent="0.25">
      <c r="A16377" t="s">
        <v>240</v>
      </c>
      <c r="B16377" s="1">
        <v>45412</v>
      </c>
      <c r="C16377" t="s">
        <v>763</v>
      </c>
      <c r="D16377" t="s">
        <v>764</v>
      </c>
      <c r="E16377" s="4">
        <v>144.98000000000002</v>
      </c>
      <c r="F16377" t="s">
        <v>1477</v>
      </c>
      <c r="G16377" t="s">
        <v>471</v>
      </c>
      <c r="H16377" t="s">
        <v>308</v>
      </c>
      <c r="I16377" t="s">
        <v>309</v>
      </c>
      <c r="J16377" t="s">
        <v>264</v>
      </c>
      <c r="L16377" t="s">
        <v>378</v>
      </c>
      <c r="M16377" t="s">
        <v>379</v>
      </c>
      <c r="N16377" t="s">
        <v>480</v>
      </c>
    </row>
    <row r="16378" spans="1:14" hidden="1" x14ac:dyDescent="0.25">
      <c r="A16378" t="s">
        <v>240</v>
      </c>
      <c r="B16378" s="1">
        <v>45443</v>
      </c>
      <c r="C16378" t="s">
        <v>763</v>
      </c>
      <c r="D16378" t="s">
        <v>764</v>
      </c>
      <c r="E16378" s="4">
        <v>144.98000000000002</v>
      </c>
      <c r="F16378" t="s">
        <v>1477</v>
      </c>
      <c r="G16378" t="s">
        <v>471</v>
      </c>
      <c r="H16378" t="s">
        <v>308</v>
      </c>
      <c r="I16378" t="s">
        <v>309</v>
      </c>
      <c r="J16378" t="s">
        <v>264</v>
      </c>
      <c r="L16378" t="s">
        <v>378</v>
      </c>
      <c r="M16378" t="s">
        <v>379</v>
      </c>
      <c r="N16378" t="s">
        <v>480</v>
      </c>
    </row>
    <row r="16379" spans="1:14" hidden="1" x14ac:dyDescent="0.25">
      <c r="A16379" t="s">
        <v>240</v>
      </c>
      <c r="B16379" s="1">
        <v>45473</v>
      </c>
      <c r="C16379" t="s">
        <v>763</v>
      </c>
      <c r="D16379" t="s">
        <v>764</v>
      </c>
      <c r="E16379" s="4">
        <v>144.98000000000002</v>
      </c>
      <c r="F16379" t="s">
        <v>1477</v>
      </c>
      <c r="G16379" t="s">
        <v>471</v>
      </c>
      <c r="H16379" t="s">
        <v>308</v>
      </c>
      <c r="I16379" t="s">
        <v>309</v>
      </c>
      <c r="J16379" t="s">
        <v>264</v>
      </c>
      <c r="L16379" t="s">
        <v>378</v>
      </c>
      <c r="M16379" t="s">
        <v>379</v>
      </c>
      <c r="N16379" t="s">
        <v>480</v>
      </c>
    </row>
    <row r="16380" spans="1:14" hidden="1" x14ac:dyDescent="0.25">
      <c r="A16380" t="s">
        <v>240</v>
      </c>
      <c r="B16380" s="1">
        <v>45504</v>
      </c>
      <c r="C16380" t="s">
        <v>763</v>
      </c>
      <c r="D16380" t="s">
        <v>764</v>
      </c>
      <c r="E16380" s="4">
        <v>144.98000000000002</v>
      </c>
      <c r="F16380" t="s">
        <v>1477</v>
      </c>
      <c r="G16380" t="s">
        <v>471</v>
      </c>
      <c r="H16380" t="s">
        <v>308</v>
      </c>
      <c r="I16380" t="s">
        <v>309</v>
      </c>
      <c r="J16380" t="s">
        <v>264</v>
      </c>
      <c r="L16380" t="s">
        <v>378</v>
      </c>
      <c r="M16380" t="s">
        <v>379</v>
      </c>
      <c r="N16380" t="s">
        <v>480</v>
      </c>
    </row>
    <row r="16381" spans="1:14" hidden="1" x14ac:dyDescent="0.25">
      <c r="A16381" t="s">
        <v>240</v>
      </c>
      <c r="B16381" s="1">
        <v>45535</v>
      </c>
      <c r="C16381" t="s">
        <v>763</v>
      </c>
      <c r="D16381" t="s">
        <v>764</v>
      </c>
      <c r="E16381" s="4">
        <v>144.98000000000002</v>
      </c>
      <c r="F16381" t="s">
        <v>1477</v>
      </c>
      <c r="G16381" t="s">
        <v>471</v>
      </c>
      <c r="H16381" t="s">
        <v>308</v>
      </c>
      <c r="I16381" t="s">
        <v>309</v>
      </c>
      <c r="J16381" t="s">
        <v>264</v>
      </c>
      <c r="L16381" t="s">
        <v>378</v>
      </c>
      <c r="M16381" t="s">
        <v>379</v>
      </c>
      <c r="N16381" t="s">
        <v>480</v>
      </c>
    </row>
    <row r="16382" spans="1:14" hidden="1" x14ac:dyDescent="0.25">
      <c r="A16382" t="s">
        <v>240</v>
      </c>
      <c r="B16382" s="1">
        <v>45565</v>
      </c>
      <c r="C16382" t="s">
        <v>763</v>
      </c>
      <c r="D16382" t="s">
        <v>764</v>
      </c>
      <c r="E16382" s="4">
        <v>144.98000000000002</v>
      </c>
      <c r="F16382" t="s">
        <v>1477</v>
      </c>
      <c r="G16382" t="s">
        <v>471</v>
      </c>
      <c r="H16382" t="s">
        <v>308</v>
      </c>
      <c r="I16382" t="s">
        <v>309</v>
      </c>
      <c r="J16382" t="s">
        <v>264</v>
      </c>
      <c r="L16382" t="s">
        <v>378</v>
      </c>
      <c r="M16382" t="s">
        <v>379</v>
      </c>
      <c r="N16382" t="s">
        <v>480</v>
      </c>
    </row>
    <row r="16383" spans="1:14" hidden="1" x14ac:dyDescent="0.25">
      <c r="A16383" t="s">
        <v>240</v>
      </c>
      <c r="B16383" s="1">
        <v>45596</v>
      </c>
      <c r="C16383" t="s">
        <v>763</v>
      </c>
      <c r="D16383" t="s">
        <v>764</v>
      </c>
      <c r="E16383" s="4">
        <v>144.98000000000002</v>
      </c>
      <c r="F16383" t="s">
        <v>1477</v>
      </c>
      <c r="G16383" t="s">
        <v>471</v>
      </c>
      <c r="H16383" t="s">
        <v>308</v>
      </c>
      <c r="I16383" t="s">
        <v>309</v>
      </c>
      <c r="J16383" t="s">
        <v>264</v>
      </c>
      <c r="L16383" t="s">
        <v>378</v>
      </c>
      <c r="M16383" t="s">
        <v>379</v>
      </c>
      <c r="N16383" t="s">
        <v>480</v>
      </c>
    </row>
    <row r="16384" spans="1:14" hidden="1" x14ac:dyDescent="0.25">
      <c r="A16384" t="s">
        <v>240</v>
      </c>
      <c r="B16384" s="1">
        <v>45626</v>
      </c>
      <c r="C16384" t="s">
        <v>763</v>
      </c>
      <c r="D16384" t="s">
        <v>764</v>
      </c>
      <c r="E16384" s="4">
        <v>144.98000000000002</v>
      </c>
      <c r="F16384" t="s">
        <v>1477</v>
      </c>
      <c r="G16384" t="s">
        <v>471</v>
      </c>
      <c r="H16384" t="s">
        <v>308</v>
      </c>
      <c r="I16384" t="s">
        <v>309</v>
      </c>
      <c r="J16384" t="s">
        <v>264</v>
      </c>
      <c r="L16384" t="s">
        <v>378</v>
      </c>
      <c r="M16384" t="s">
        <v>379</v>
      </c>
      <c r="N16384" t="s">
        <v>480</v>
      </c>
    </row>
    <row r="16385" spans="1:14" hidden="1" x14ac:dyDescent="0.25">
      <c r="A16385" t="s">
        <v>240</v>
      </c>
      <c r="B16385" s="1">
        <v>45657</v>
      </c>
      <c r="C16385" t="s">
        <v>763</v>
      </c>
      <c r="D16385" t="s">
        <v>764</v>
      </c>
      <c r="E16385" s="4">
        <v>144.98000000000002</v>
      </c>
      <c r="F16385" t="s">
        <v>1477</v>
      </c>
      <c r="G16385" t="s">
        <v>471</v>
      </c>
      <c r="H16385" t="s">
        <v>308</v>
      </c>
      <c r="I16385" t="s">
        <v>309</v>
      </c>
      <c r="J16385" t="s">
        <v>264</v>
      </c>
      <c r="L16385" t="s">
        <v>378</v>
      </c>
      <c r="M16385" t="s">
        <v>379</v>
      </c>
      <c r="N16385" t="s">
        <v>480</v>
      </c>
    </row>
    <row r="16386" spans="1:14" hidden="1" x14ac:dyDescent="0.25">
      <c r="A16386" t="s">
        <v>240</v>
      </c>
      <c r="B16386" s="1">
        <v>45322</v>
      </c>
      <c r="C16386" t="s">
        <v>1236</v>
      </c>
      <c r="D16386" t="s">
        <v>1237</v>
      </c>
      <c r="E16386" s="4">
        <v>0</v>
      </c>
      <c r="F16386" t="s">
        <v>1477</v>
      </c>
      <c r="G16386" t="s">
        <v>471</v>
      </c>
      <c r="H16386" t="s">
        <v>308</v>
      </c>
      <c r="I16386" t="s">
        <v>309</v>
      </c>
      <c r="J16386" t="s">
        <v>264</v>
      </c>
      <c r="L16386" t="s">
        <v>378</v>
      </c>
      <c r="M16386" t="s">
        <v>379</v>
      </c>
      <c r="N16386" t="s">
        <v>480</v>
      </c>
    </row>
    <row r="16387" spans="1:14" hidden="1" x14ac:dyDescent="0.25">
      <c r="A16387" t="s">
        <v>240</v>
      </c>
      <c r="B16387" s="1">
        <v>45351</v>
      </c>
      <c r="C16387" t="s">
        <v>1236</v>
      </c>
      <c r="D16387" t="s">
        <v>1237</v>
      </c>
      <c r="E16387" s="4">
        <v>0</v>
      </c>
      <c r="F16387" t="s">
        <v>1477</v>
      </c>
      <c r="G16387" t="s">
        <v>471</v>
      </c>
      <c r="H16387" t="s">
        <v>308</v>
      </c>
      <c r="I16387" t="s">
        <v>309</v>
      </c>
      <c r="J16387" t="s">
        <v>264</v>
      </c>
      <c r="L16387" t="s">
        <v>378</v>
      </c>
      <c r="M16387" t="s">
        <v>379</v>
      </c>
      <c r="N16387" t="s">
        <v>480</v>
      </c>
    </row>
    <row r="16388" spans="1:14" hidden="1" x14ac:dyDescent="0.25">
      <c r="A16388" t="s">
        <v>240</v>
      </c>
      <c r="B16388" s="1">
        <v>45382</v>
      </c>
      <c r="C16388" t="s">
        <v>1236</v>
      </c>
      <c r="D16388" t="s">
        <v>1237</v>
      </c>
      <c r="E16388" s="4">
        <v>31.25</v>
      </c>
      <c r="F16388" t="s">
        <v>1477</v>
      </c>
      <c r="G16388" t="s">
        <v>471</v>
      </c>
      <c r="H16388" t="s">
        <v>308</v>
      </c>
      <c r="I16388" t="s">
        <v>309</v>
      </c>
      <c r="J16388" t="s">
        <v>264</v>
      </c>
      <c r="L16388" t="s">
        <v>378</v>
      </c>
      <c r="M16388" t="s">
        <v>379</v>
      </c>
      <c r="N16388" t="s">
        <v>480</v>
      </c>
    </row>
    <row r="16389" spans="1:14" hidden="1" x14ac:dyDescent="0.25">
      <c r="A16389" t="s">
        <v>240</v>
      </c>
      <c r="B16389" s="1">
        <v>45412</v>
      </c>
      <c r="C16389" t="s">
        <v>1236</v>
      </c>
      <c r="D16389" t="s">
        <v>1237</v>
      </c>
      <c r="E16389" s="4">
        <v>31.25</v>
      </c>
      <c r="F16389" t="s">
        <v>1477</v>
      </c>
      <c r="G16389" t="s">
        <v>471</v>
      </c>
      <c r="H16389" t="s">
        <v>308</v>
      </c>
      <c r="I16389" t="s">
        <v>309</v>
      </c>
      <c r="J16389" t="s">
        <v>264</v>
      </c>
      <c r="L16389" t="s">
        <v>378</v>
      </c>
      <c r="M16389" t="s">
        <v>379</v>
      </c>
      <c r="N16389" t="s">
        <v>480</v>
      </c>
    </row>
    <row r="16390" spans="1:14" hidden="1" x14ac:dyDescent="0.25">
      <c r="A16390" t="s">
        <v>240</v>
      </c>
      <c r="B16390" s="1">
        <v>45443</v>
      </c>
      <c r="C16390" t="s">
        <v>1236</v>
      </c>
      <c r="D16390" t="s">
        <v>1237</v>
      </c>
      <c r="E16390" s="4">
        <v>31.25</v>
      </c>
      <c r="F16390" t="s">
        <v>1477</v>
      </c>
      <c r="G16390" t="s">
        <v>471</v>
      </c>
      <c r="H16390" t="s">
        <v>308</v>
      </c>
      <c r="I16390" t="s">
        <v>309</v>
      </c>
      <c r="J16390" t="s">
        <v>264</v>
      </c>
      <c r="L16390" t="s">
        <v>378</v>
      </c>
      <c r="M16390" t="s">
        <v>379</v>
      </c>
      <c r="N16390" t="s">
        <v>480</v>
      </c>
    </row>
    <row r="16391" spans="1:14" hidden="1" x14ac:dyDescent="0.25">
      <c r="A16391" t="s">
        <v>240</v>
      </c>
      <c r="B16391" s="1">
        <v>45473</v>
      </c>
      <c r="C16391" t="s">
        <v>1236</v>
      </c>
      <c r="D16391" t="s">
        <v>1237</v>
      </c>
      <c r="E16391" s="4">
        <v>31.25</v>
      </c>
      <c r="F16391" t="s">
        <v>1477</v>
      </c>
      <c r="G16391" t="s">
        <v>471</v>
      </c>
      <c r="H16391" t="s">
        <v>308</v>
      </c>
      <c r="I16391" t="s">
        <v>309</v>
      </c>
      <c r="J16391" t="s">
        <v>264</v>
      </c>
      <c r="L16391" t="s">
        <v>378</v>
      </c>
      <c r="M16391" t="s">
        <v>379</v>
      </c>
      <c r="N16391" t="s">
        <v>480</v>
      </c>
    </row>
    <row r="16392" spans="1:14" hidden="1" x14ac:dyDescent="0.25">
      <c r="A16392" t="s">
        <v>240</v>
      </c>
      <c r="B16392" s="1">
        <v>45504</v>
      </c>
      <c r="C16392" t="s">
        <v>1236</v>
      </c>
      <c r="D16392" t="s">
        <v>1237</v>
      </c>
      <c r="E16392" s="4">
        <v>31.25</v>
      </c>
      <c r="F16392" t="s">
        <v>1477</v>
      </c>
      <c r="G16392" t="s">
        <v>471</v>
      </c>
      <c r="H16392" t="s">
        <v>308</v>
      </c>
      <c r="I16392" t="s">
        <v>309</v>
      </c>
      <c r="J16392" t="s">
        <v>264</v>
      </c>
      <c r="L16392" t="s">
        <v>378</v>
      </c>
      <c r="M16392" t="s">
        <v>379</v>
      </c>
      <c r="N16392" t="s">
        <v>480</v>
      </c>
    </row>
    <row r="16393" spans="1:14" hidden="1" x14ac:dyDescent="0.25">
      <c r="A16393" t="s">
        <v>240</v>
      </c>
      <c r="B16393" s="1">
        <v>45535</v>
      </c>
      <c r="C16393" t="s">
        <v>1236</v>
      </c>
      <c r="D16393" t="s">
        <v>1237</v>
      </c>
      <c r="E16393" s="4">
        <v>31.25</v>
      </c>
      <c r="F16393" t="s">
        <v>1477</v>
      </c>
      <c r="G16393" t="s">
        <v>471</v>
      </c>
      <c r="H16393" t="s">
        <v>308</v>
      </c>
      <c r="I16393" t="s">
        <v>309</v>
      </c>
      <c r="J16393" t="s">
        <v>264</v>
      </c>
      <c r="L16393" t="s">
        <v>378</v>
      </c>
      <c r="M16393" t="s">
        <v>379</v>
      </c>
      <c r="N16393" t="s">
        <v>480</v>
      </c>
    </row>
    <row r="16394" spans="1:14" hidden="1" x14ac:dyDescent="0.25">
      <c r="A16394" t="s">
        <v>240</v>
      </c>
      <c r="B16394" s="1">
        <v>45565</v>
      </c>
      <c r="C16394" t="s">
        <v>1236</v>
      </c>
      <c r="D16394" t="s">
        <v>1237</v>
      </c>
      <c r="E16394" s="4">
        <v>31.25</v>
      </c>
      <c r="F16394" t="s">
        <v>1477</v>
      </c>
      <c r="G16394" t="s">
        <v>471</v>
      </c>
      <c r="H16394" t="s">
        <v>308</v>
      </c>
      <c r="I16394" t="s">
        <v>309</v>
      </c>
      <c r="J16394" t="s">
        <v>264</v>
      </c>
      <c r="L16394" t="s">
        <v>378</v>
      </c>
      <c r="M16394" t="s">
        <v>379</v>
      </c>
      <c r="N16394" t="s">
        <v>480</v>
      </c>
    </row>
    <row r="16395" spans="1:14" hidden="1" x14ac:dyDescent="0.25">
      <c r="A16395" t="s">
        <v>240</v>
      </c>
      <c r="B16395" s="1">
        <v>45596</v>
      </c>
      <c r="C16395" t="s">
        <v>1236</v>
      </c>
      <c r="D16395" t="s">
        <v>1237</v>
      </c>
      <c r="E16395" s="4">
        <v>31.25</v>
      </c>
      <c r="F16395" t="s">
        <v>1477</v>
      </c>
      <c r="G16395" t="s">
        <v>471</v>
      </c>
      <c r="H16395" t="s">
        <v>308</v>
      </c>
      <c r="I16395" t="s">
        <v>309</v>
      </c>
      <c r="J16395" t="s">
        <v>264</v>
      </c>
      <c r="L16395" t="s">
        <v>378</v>
      </c>
      <c r="M16395" t="s">
        <v>379</v>
      </c>
      <c r="N16395" t="s">
        <v>480</v>
      </c>
    </row>
    <row r="16396" spans="1:14" hidden="1" x14ac:dyDescent="0.25">
      <c r="A16396" t="s">
        <v>240</v>
      </c>
      <c r="B16396" s="1">
        <v>45626</v>
      </c>
      <c r="C16396" t="s">
        <v>1236</v>
      </c>
      <c r="D16396" t="s">
        <v>1237</v>
      </c>
      <c r="E16396" s="4">
        <v>31.25</v>
      </c>
      <c r="F16396" t="s">
        <v>1477</v>
      </c>
      <c r="G16396" t="s">
        <v>471</v>
      </c>
      <c r="H16396" t="s">
        <v>308</v>
      </c>
      <c r="I16396" t="s">
        <v>309</v>
      </c>
      <c r="J16396" t="s">
        <v>264</v>
      </c>
      <c r="L16396" t="s">
        <v>378</v>
      </c>
      <c r="M16396" t="s">
        <v>379</v>
      </c>
      <c r="N16396" t="s">
        <v>480</v>
      </c>
    </row>
    <row r="16397" spans="1:14" hidden="1" x14ac:dyDescent="0.25">
      <c r="A16397" t="s">
        <v>240</v>
      </c>
      <c r="B16397" s="1">
        <v>45657</v>
      </c>
      <c r="C16397" t="s">
        <v>1236</v>
      </c>
      <c r="D16397" t="s">
        <v>1237</v>
      </c>
      <c r="E16397" s="4">
        <v>31.25</v>
      </c>
      <c r="F16397" t="s">
        <v>1477</v>
      </c>
      <c r="G16397" t="s">
        <v>471</v>
      </c>
      <c r="H16397" t="s">
        <v>308</v>
      </c>
      <c r="I16397" t="s">
        <v>309</v>
      </c>
      <c r="J16397" t="s">
        <v>264</v>
      </c>
      <c r="L16397" t="s">
        <v>378</v>
      </c>
      <c r="M16397" t="s">
        <v>379</v>
      </c>
      <c r="N16397" t="s">
        <v>480</v>
      </c>
    </row>
    <row r="16398" spans="1:14" hidden="1" x14ac:dyDescent="0.25">
      <c r="A16398" t="s">
        <v>240</v>
      </c>
      <c r="B16398" s="1">
        <v>45322</v>
      </c>
      <c r="C16398" t="s">
        <v>1140</v>
      </c>
      <c r="D16398" t="s">
        <v>1141</v>
      </c>
      <c r="E16398" s="4">
        <v>833.33</v>
      </c>
      <c r="F16398" t="s">
        <v>1477</v>
      </c>
      <c r="G16398" t="s">
        <v>471</v>
      </c>
      <c r="H16398" t="s">
        <v>308</v>
      </c>
      <c r="I16398" t="s">
        <v>309</v>
      </c>
      <c r="J16398" t="s">
        <v>264</v>
      </c>
      <c r="L16398" t="s">
        <v>378</v>
      </c>
      <c r="M16398" t="s">
        <v>379</v>
      </c>
      <c r="N16398" t="s">
        <v>487</v>
      </c>
    </row>
    <row r="16399" spans="1:14" hidden="1" x14ac:dyDescent="0.25">
      <c r="A16399" t="s">
        <v>240</v>
      </c>
      <c r="B16399" s="1">
        <v>45351</v>
      </c>
      <c r="C16399" t="s">
        <v>1140</v>
      </c>
      <c r="D16399" t="s">
        <v>1141</v>
      </c>
      <c r="E16399" s="4">
        <v>2166.66</v>
      </c>
      <c r="F16399" t="s">
        <v>1477</v>
      </c>
      <c r="G16399" t="s">
        <v>471</v>
      </c>
      <c r="H16399" t="s">
        <v>308</v>
      </c>
      <c r="I16399" t="s">
        <v>309</v>
      </c>
      <c r="J16399" t="s">
        <v>264</v>
      </c>
      <c r="L16399" t="s">
        <v>378</v>
      </c>
      <c r="M16399" t="s">
        <v>379</v>
      </c>
      <c r="N16399" t="s">
        <v>487</v>
      </c>
    </row>
    <row r="16400" spans="1:14" hidden="1" x14ac:dyDescent="0.25">
      <c r="A16400" t="s">
        <v>240</v>
      </c>
      <c r="B16400" s="1">
        <v>45382</v>
      </c>
      <c r="C16400" t="s">
        <v>1140</v>
      </c>
      <c r="D16400" t="s">
        <v>1141</v>
      </c>
      <c r="E16400" s="4">
        <v>3249.99</v>
      </c>
      <c r="F16400" t="s">
        <v>1477</v>
      </c>
      <c r="G16400" t="s">
        <v>471</v>
      </c>
      <c r="H16400" t="s">
        <v>308</v>
      </c>
      <c r="I16400" t="s">
        <v>309</v>
      </c>
      <c r="J16400" t="s">
        <v>264</v>
      </c>
      <c r="L16400" t="s">
        <v>378</v>
      </c>
      <c r="M16400" t="s">
        <v>379</v>
      </c>
      <c r="N16400" t="s">
        <v>487</v>
      </c>
    </row>
    <row r="16401" spans="1:14" hidden="1" x14ac:dyDescent="0.25">
      <c r="A16401" t="s">
        <v>240</v>
      </c>
      <c r="B16401" s="1">
        <v>45412</v>
      </c>
      <c r="C16401" t="s">
        <v>1140</v>
      </c>
      <c r="D16401" t="s">
        <v>1141</v>
      </c>
      <c r="E16401" s="4">
        <v>4333.32</v>
      </c>
      <c r="F16401" t="s">
        <v>1477</v>
      </c>
      <c r="G16401" t="s">
        <v>471</v>
      </c>
      <c r="H16401" t="s">
        <v>308</v>
      </c>
      <c r="I16401" t="s">
        <v>309</v>
      </c>
      <c r="J16401" t="s">
        <v>264</v>
      </c>
      <c r="L16401" t="s">
        <v>378</v>
      </c>
      <c r="M16401" t="s">
        <v>379</v>
      </c>
      <c r="N16401" t="s">
        <v>487</v>
      </c>
    </row>
    <row r="16402" spans="1:14" hidden="1" x14ac:dyDescent="0.25">
      <c r="A16402" t="s">
        <v>240</v>
      </c>
      <c r="B16402" s="1">
        <v>45443</v>
      </c>
      <c r="C16402" t="s">
        <v>1140</v>
      </c>
      <c r="D16402" t="s">
        <v>1141</v>
      </c>
      <c r="E16402" s="4">
        <v>5416.65</v>
      </c>
      <c r="F16402" t="s">
        <v>1477</v>
      </c>
      <c r="G16402" t="s">
        <v>471</v>
      </c>
      <c r="H16402" t="s">
        <v>308</v>
      </c>
      <c r="I16402" t="s">
        <v>309</v>
      </c>
      <c r="J16402" t="s">
        <v>264</v>
      </c>
      <c r="L16402" t="s">
        <v>378</v>
      </c>
      <c r="M16402" t="s">
        <v>379</v>
      </c>
      <c r="N16402" t="s">
        <v>487</v>
      </c>
    </row>
    <row r="16403" spans="1:14" hidden="1" x14ac:dyDescent="0.25">
      <c r="A16403" t="s">
        <v>240</v>
      </c>
      <c r="B16403" s="1">
        <v>45473</v>
      </c>
      <c r="C16403" t="s">
        <v>1140</v>
      </c>
      <c r="D16403" t="s">
        <v>1141</v>
      </c>
      <c r="E16403" s="4">
        <v>6499.98</v>
      </c>
      <c r="F16403" t="s">
        <v>1477</v>
      </c>
      <c r="G16403" t="s">
        <v>471</v>
      </c>
      <c r="H16403" t="s">
        <v>308</v>
      </c>
      <c r="I16403" t="s">
        <v>309</v>
      </c>
      <c r="J16403" t="s">
        <v>264</v>
      </c>
      <c r="L16403" t="s">
        <v>378</v>
      </c>
      <c r="M16403" t="s">
        <v>379</v>
      </c>
      <c r="N16403" t="s">
        <v>487</v>
      </c>
    </row>
    <row r="16404" spans="1:14" hidden="1" x14ac:dyDescent="0.25">
      <c r="A16404" t="s">
        <v>240</v>
      </c>
      <c r="B16404" s="1">
        <v>45504</v>
      </c>
      <c r="C16404" t="s">
        <v>1140</v>
      </c>
      <c r="D16404" t="s">
        <v>1141</v>
      </c>
      <c r="E16404" s="4">
        <v>7333.3133333333326</v>
      </c>
      <c r="F16404" t="s">
        <v>1477</v>
      </c>
      <c r="G16404" t="s">
        <v>471</v>
      </c>
      <c r="H16404" t="s">
        <v>308</v>
      </c>
      <c r="I16404" t="s">
        <v>309</v>
      </c>
      <c r="J16404" t="s">
        <v>264</v>
      </c>
      <c r="L16404" t="s">
        <v>378</v>
      </c>
      <c r="M16404" t="s">
        <v>379</v>
      </c>
      <c r="N16404" t="s">
        <v>487</v>
      </c>
    </row>
    <row r="16405" spans="1:14" hidden="1" x14ac:dyDescent="0.25">
      <c r="A16405" t="s">
        <v>240</v>
      </c>
      <c r="B16405" s="1">
        <v>45535</v>
      </c>
      <c r="C16405" t="s">
        <v>1140</v>
      </c>
      <c r="D16405" t="s">
        <v>1141</v>
      </c>
      <c r="E16405" s="4">
        <v>8166.6466666666656</v>
      </c>
      <c r="F16405" t="s">
        <v>1477</v>
      </c>
      <c r="G16405" t="s">
        <v>471</v>
      </c>
      <c r="H16405" t="s">
        <v>308</v>
      </c>
      <c r="I16405" t="s">
        <v>309</v>
      </c>
      <c r="J16405" t="s">
        <v>264</v>
      </c>
      <c r="L16405" t="s">
        <v>378</v>
      </c>
      <c r="M16405" t="s">
        <v>379</v>
      </c>
      <c r="N16405" t="s">
        <v>487</v>
      </c>
    </row>
    <row r="16406" spans="1:14" hidden="1" x14ac:dyDescent="0.25">
      <c r="A16406" t="s">
        <v>240</v>
      </c>
      <c r="B16406" s="1">
        <v>45565</v>
      </c>
      <c r="C16406" t="s">
        <v>1140</v>
      </c>
      <c r="D16406" t="s">
        <v>1141</v>
      </c>
      <c r="E16406" s="4">
        <v>8999.98</v>
      </c>
      <c r="F16406" t="s">
        <v>1477</v>
      </c>
      <c r="G16406" t="s">
        <v>471</v>
      </c>
      <c r="H16406" t="s">
        <v>308</v>
      </c>
      <c r="I16406" t="s">
        <v>309</v>
      </c>
      <c r="J16406" t="s">
        <v>264</v>
      </c>
      <c r="L16406" t="s">
        <v>378</v>
      </c>
      <c r="M16406" t="s">
        <v>379</v>
      </c>
      <c r="N16406" t="s">
        <v>487</v>
      </c>
    </row>
    <row r="16407" spans="1:14" hidden="1" x14ac:dyDescent="0.25">
      <c r="A16407" t="s">
        <v>240</v>
      </c>
      <c r="B16407" s="1">
        <v>45596</v>
      </c>
      <c r="C16407" t="s">
        <v>1140</v>
      </c>
      <c r="D16407" t="s">
        <v>1141</v>
      </c>
      <c r="E16407" s="4">
        <v>9833.3133333333335</v>
      </c>
      <c r="F16407" t="s">
        <v>1477</v>
      </c>
      <c r="G16407" t="s">
        <v>471</v>
      </c>
      <c r="H16407" t="s">
        <v>308</v>
      </c>
      <c r="I16407" t="s">
        <v>309</v>
      </c>
      <c r="J16407" t="s">
        <v>264</v>
      </c>
      <c r="L16407" t="s">
        <v>378</v>
      </c>
      <c r="M16407" t="s">
        <v>379</v>
      </c>
      <c r="N16407" t="s">
        <v>487</v>
      </c>
    </row>
    <row r="16408" spans="1:14" hidden="1" x14ac:dyDescent="0.25">
      <c r="A16408" t="s">
        <v>240</v>
      </c>
      <c r="B16408" s="1">
        <v>45626</v>
      </c>
      <c r="C16408" t="s">
        <v>1140</v>
      </c>
      <c r="D16408" t="s">
        <v>1141</v>
      </c>
      <c r="E16408" s="4">
        <v>10666.646666666667</v>
      </c>
      <c r="F16408" t="s">
        <v>1477</v>
      </c>
      <c r="G16408" t="s">
        <v>471</v>
      </c>
      <c r="H16408" t="s">
        <v>308</v>
      </c>
      <c r="I16408" t="s">
        <v>309</v>
      </c>
      <c r="J16408" t="s">
        <v>264</v>
      </c>
      <c r="L16408" t="s">
        <v>378</v>
      </c>
      <c r="M16408" t="s">
        <v>379</v>
      </c>
      <c r="N16408" t="s">
        <v>487</v>
      </c>
    </row>
    <row r="16409" spans="1:14" hidden="1" x14ac:dyDescent="0.25">
      <c r="A16409" t="s">
        <v>240</v>
      </c>
      <c r="B16409" s="1">
        <v>45657</v>
      </c>
      <c r="C16409" t="s">
        <v>1140</v>
      </c>
      <c r="D16409" t="s">
        <v>1141</v>
      </c>
      <c r="E16409" s="4">
        <v>11499.980000000001</v>
      </c>
      <c r="F16409" t="s">
        <v>1477</v>
      </c>
      <c r="G16409" t="s">
        <v>471</v>
      </c>
      <c r="H16409" t="s">
        <v>308</v>
      </c>
      <c r="I16409" t="s">
        <v>309</v>
      </c>
      <c r="J16409" t="s">
        <v>264</v>
      </c>
      <c r="L16409" t="s">
        <v>378</v>
      </c>
      <c r="M16409" t="s">
        <v>379</v>
      </c>
      <c r="N16409" t="s">
        <v>487</v>
      </c>
    </row>
    <row r="16410" spans="1:14" hidden="1" x14ac:dyDescent="0.25">
      <c r="A16410" t="s">
        <v>240</v>
      </c>
      <c r="B16410" s="1">
        <v>45322</v>
      </c>
      <c r="C16410" t="s">
        <v>867</v>
      </c>
      <c r="D16410" t="s">
        <v>868</v>
      </c>
      <c r="E16410" s="4">
        <v>2240.23</v>
      </c>
      <c r="F16410" t="s">
        <v>1477</v>
      </c>
      <c r="G16410" t="s">
        <v>471</v>
      </c>
      <c r="H16410" t="s">
        <v>311</v>
      </c>
      <c r="I16410" t="s">
        <v>312</v>
      </c>
      <c r="J16410" t="s">
        <v>264</v>
      </c>
      <c r="L16410" t="s">
        <v>380</v>
      </c>
      <c r="M16410" t="s">
        <v>381</v>
      </c>
      <c r="N16410" t="s">
        <v>487</v>
      </c>
    </row>
    <row r="16411" spans="1:14" hidden="1" x14ac:dyDescent="0.25">
      <c r="A16411" t="s">
        <v>240</v>
      </c>
      <c r="B16411" s="1">
        <v>45351</v>
      </c>
      <c r="C16411" t="s">
        <v>867</v>
      </c>
      <c r="D16411" t="s">
        <v>868</v>
      </c>
      <c r="E16411" s="4">
        <v>2740.58</v>
      </c>
      <c r="F16411" t="s">
        <v>1477</v>
      </c>
      <c r="G16411" t="s">
        <v>471</v>
      </c>
      <c r="H16411" t="s">
        <v>311</v>
      </c>
      <c r="I16411" t="s">
        <v>312</v>
      </c>
      <c r="J16411" t="s">
        <v>264</v>
      </c>
      <c r="L16411" t="s">
        <v>380</v>
      </c>
      <c r="M16411" t="s">
        <v>381</v>
      </c>
      <c r="N16411" t="s">
        <v>487</v>
      </c>
    </row>
    <row r="16412" spans="1:14" hidden="1" x14ac:dyDescent="0.25">
      <c r="A16412" t="s">
        <v>240</v>
      </c>
      <c r="B16412" s="1">
        <v>45382</v>
      </c>
      <c r="C16412" t="s">
        <v>867</v>
      </c>
      <c r="D16412" t="s">
        <v>868</v>
      </c>
      <c r="E16412" s="4">
        <v>4980.8099999999995</v>
      </c>
      <c r="F16412" t="s">
        <v>1477</v>
      </c>
      <c r="G16412" t="s">
        <v>471</v>
      </c>
      <c r="H16412" t="s">
        <v>311</v>
      </c>
      <c r="I16412" t="s">
        <v>312</v>
      </c>
      <c r="J16412" t="s">
        <v>264</v>
      </c>
      <c r="L16412" t="s">
        <v>380</v>
      </c>
      <c r="M16412" t="s">
        <v>381</v>
      </c>
      <c r="N16412" t="s">
        <v>487</v>
      </c>
    </row>
    <row r="16413" spans="1:14" hidden="1" x14ac:dyDescent="0.25">
      <c r="A16413" t="s">
        <v>240</v>
      </c>
      <c r="B16413" s="1">
        <v>45412</v>
      </c>
      <c r="C16413" t="s">
        <v>867</v>
      </c>
      <c r="D16413" t="s">
        <v>868</v>
      </c>
      <c r="E16413" s="4">
        <v>7828.92</v>
      </c>
      <c r="F16413" t="s">
        <v>1477</v>
      </c>
      <c r="G16413" t="s">
        <v>471</v>
      </c>
      <c r="H16413" t="s">
        <v>311</v>
      </c>
      <c r="I16413" t="s">
        <v>312</v>
      </c>
      <c r="J16413" t="s">
        <v>264</v>
      </c>
      <c r="L16413" t="s">
        <v>380</v>
      </c>
      <c r="M16413" t="s">
        <v>381</v>
      </c>
      <c r="N16413" t="s">
        <v>487</v>
      </c>
    </row>
    <row r="16414" spans="1:14" hidden="1" x14ac:dyDescent="0.25">
      <c r="A16414" t="s">
        <v>240</v>
      </c>
      <c r="B16414" s="1">
        <v>45443</v>
      </c>
      <c r="C16414" t="s">
        <v>867</v>
      </c>
      <c r="D16414" t="s">
        <v>868</v>
      </c>
      <c r="E16414" s="4">
        <v>10051.75</v>
      </c>
      <c r="F16414" t="s">
        <v>1477</v>
      </c>
      <c r="G16414" t="s">
        <v>471</v>
      </c>
      <c r="H16414" t="s">
        <v>311</v>
      </c>
      <c r="I16414" t="s">
        <v>312</v>
      </c>
      <c r="J16414" t="s">
        <v>264</v>
      </c>
      <c r="L16414" t="s">
        <v>380</v>
      </c>
      <c r="M16414" t="s">
        <v>381</v>
      </c>
      <c r="N16414" t="s">
        <v>487</v>
      </c>
    </row>
    <row r="16415" spans="1:14" hidden="1" x14ac:dyDescent="0.25">
      <c r="A16415" t="s">
        <v>240</v>
      </c>
      <c r="B16415" s="1">
        <v>45473</v>
      </c>
      <c r="C16415" t="s">
        <v>867</v>
      </c>
      <c r="D16415" t="s">
        <v>868</v>
      </c>
      <c r="E16415" s="4">
        <v>12464.76</v>
      </c>
      <c r="F16415" t="s">
        <v>1477</v>
      </c>
      <c r="G16415" t="s">
        <v>471</v>
      </c>
      <c r="H16415" t="s">
        <v>311</v>
      </c>
      <c r="I16415" t="s">
        <v>312</v>
      </c>
      <c r="J16415" t="s">
        <v>264</v>
      </c>
      <c r="L16415" t="s">
        <v>380</v>
      </c>
      <c r="M16415" t="s">
        <v>381</v>
      </c>
      <c r="N16415" t="s">
        <v>487</v>
      </c>
    </row>
    <row r="16416" spans="1:14" hidden="1" x14ac:dyDescent="0.25">
      <c r="A16416" t="s">
        <v>240</v>
      </c>
      <c r="B16416" s="1">
        <v>45504</v>
      </c>
      <c r="C16416" t="s">
        <v>867</v>
      </c>
      <c r="D16416" t="s">
        <v>868</v>
      </c>
      <c r="E16416" s="4">
        <v>14297.76</v>
      </c>
      <c r="F16416" t="s">
        <v>1477</v>
      </c>
      <c r="G16416" t="s">
        <v>471</v>
      </c>
      <c r="H16416" t="s">
        <v>311</v>
      </c>
      <c r="I16416" t="s">
        <v>312</v>
      </c>
      <c r="J16416" t="s">
        <v>264</v>
      </c>
      <c r="L16416" t="s">
        <v>380</v>
      </c>
      <c r="M16416" t="s">
        <v>381</v>
      </c>
      <c r="N16416" t="s">
        <v>487</v>
      </c>
    </row>
    <row r="16417" spans="1:14" hidden="1" x14ac:dyDescent="0.25">
      <c r="A16417" t="s">
        <v>240</v>
      </c>
      <c r="B16417" s="1">
        <v>45535</v>
      </c>
      <c r="C16417" t="s">
        <v>867</v>
      </c>
      <c r="D16417" t="s">
        <v>868</v>
      </c>
      <c r="E16417" s="4">
        <v>16130.76</v>
      </c>
      <c r="F16417" t="s">
        <v>1477</v>
      </c>
      <c r="G16417" t="s">
        <v>471</v>
      </c>
      <c r="H16417" t="s">
        <v>311</v>
      </c>
      <c r="I16417" t="s">
        <v>312</v>
      </c>
      <c r="J16417" t="s">
        <v>264</v>
      </c>
      <c r="L16417" t="s">
        <v>380</v>
      </c>
      <c r="M16417" t="s">
        <v>381</v>
      </c>
      <c r="N16417" t="s">
        <v>487</v>
      </c>
    </row>
    <row r="16418" spans="1:14" hidden="1" x14ac:dyDescent="0.25">
      <c r="A16418" t="s">
        <v>240</v>
      </c>
      <c r="B16418" s="1">
        <v>45565</v>
      </c>
      <c r="C16418" t="s">
        <v>867</v>
      </c>
      <c r="D16418" t="s">
        <v>868</v>
      </c>
      <c r="E16418" s="4">
        <v>17963.760000000002</v>
      </c>
      <c r="F16418" t="s">
        <v>1477</v>
      </c>
      <c r="G16418" t="s">
        <v>471</v>
      </c>
      <c r="H16418" t="s">
        <v>311</v>
      </c>
      <c r="I16418" t="s">
        <v>312</v>
      </c>
      <c r="J16418" t="s">
        <v>264</v>
      </c>
      <c r="L16418" t="s">
        <v>380</v>
      </c>
      <c r="M16418" t="s">
        <v>381</v>
      </c>
      <c r="N16418" t="s">
        <v>487</v>
      </c>
    </row>
    <row r="16419" spans="1:14" hidden="1" x14ac:dyDescent="0.25">
      <c r="A16419" t="s">
        <v>240</v>
      </c>
      <c r="B16419" s="1">
        <v>45596</v>
      </c>
      <c r="C16419" t="s">
        <v>867</v>
      </c>
      <c r="D16419" t="s">
        <v>868</v>
      </c>
      <c r="E16419" s="4">
        <v>19796.760000000002</v>
      </c>
      <c r="F16419" t="s">
        <v>1477</v>
      </c>
      <c r="G16419" t="s">
        <v>471</v>
      </c>
      <c r="H16419" t="s">
        <v>311</v>
      </c>
      <c r="I16419" t="s">
        <v>312</v>
      </c>
      <c r="J16419" t="s">
        <v>264</v>
      </c>
      <c r="L16419" t="s">
        <v>380</v>
      </c>
      <c r="M16419" t="s">
        <v>381</v>
      </c>
      <c r="N16419" t="s">
        <v>487</v>
      </c>
    </row>
    <row r="16420" spans="1:14" hidden="1" x14ac:dyDescent="0.25">
      <c r="A16420" t="s">
        <v>240</v>
      </c>
      <c r="B16420" s="1">
        <v>45626</v>
      </c>
      <c r="C16420" t="s">
        <v>867</v>
      </c>
      <c r="D16420" t="s">
        <v>868</v>
      </c>
      <c r="E16420" s="4">
        <v>21629.760000000002</v>
      </c>
      <c r="F16420" t="s">
        <v>1477</v>
      </c>
      <c r="G16420" t="s">
        <v>471</v>
      </c>
      <c r="H16420" t="s">
        <v>311</v>
      </c>
      <c r="I16420" t="s">
        <v>312</v>
      </c>
      <c r="J16420" t="s">
        <v>264</v>
      </c>
      <c r="L16420" t="s">
        <v>380</v>
      </c>
      <c r="M16420" t="s">
        <v>381</v>
      </c>
      <c r="N16420" t="s">
        <v>487</v>
      </c>
    </row>
    <row r="16421" spans="1:14" hidden="1" x14ac:dyDescent="0.25">
      <c r="A16421" t="s">
        <v>240</v>
      </c>
      <c r="B16421" s="1">
        <v>45657</v>
      </c>
      <c r="C16421" t="s">
        <v>867</v>
      </c>
      <c r="D16421" t="s">
        <v>868</v>
      </c>
      <c r="E16421" s="4">
        <v>23462.760000000002</v>
      </c>
      <c r="F16421" t="s">
        <v>1477</v>
      </c>
      <c r="G16421" t="s">
        <v>471</v>
      </c>
      <c r="H16421" t="s">
        <v>311</v>
      </c>
      <c r="I16421" t="s">
        <v>312</v>
      </c>
      <c r="J16421" t="s">
        <v>264</v>
      </c>
      <c r="L16421" t="s">
        <v>380</v>
      </c>
      <c r="M16421" t="s">
        <v>381</v>
      </c>
      <c r="N16421" t="s">
        <v>487</v>
      </c>
    </row>
    <row r="16422" spans="1:14" hidden="1" x14ac:dyDescent="0.25">
      <c r="A16422" t="s">
        <v>240</v>
      </c>
      <c r="B16422" s="1">
        <v>45322</v>
      </c>
      <c r="C16422" t="s">
        <v>1332</v>
      </c>
      <c r="D16422" t="s">
        <v>1333</v>
      </c>
      <c r="E16422" s="4">
        <v>1221.17</v>
      </c>
      <c r="F16422" t="s">
        <v>1477</v>
      </c>
      <c r="G16422" t="s">
        <v>471</v>
      </c>
      <c r="H16422" t="s">
        <v>311</v>
      </c>
      <c r="I16422" t="s">
        <v>312</v>
      </c>
      <c r="J16422" t="s">
        <v>264</v>
      </c>
      <c r="L16422" t="s">
        <v>380</v>
      </c>
      <c r="M16422" t="s">
        <v>381</v>
      </c>
      <c r="N16422" t="s">
        <v>482</v>
      </c>
    </row>
    <row r="16423" spans="1:14" hidden="1" x14ac:dyDescent="0.25">
      <c r="A16423" t="s">
        <v>240</v>
      </c>
      <c r="B16423" s="1">
        <v>45351</v>
      </c>
      <c r="C16423" t="s">
        <v>1332</v>
      </c>
      <c r="D16423" t="s">
        <v>1333</v>
      </c>
      <c r="E16423" s="4">
        <v>1221.17</v>
      </c>
      <c r="F16423" t="s">
        <v>1477</v>
      </c>
      <c r="G16423" t="s">
        <v>471</v>
      </c>
      <c r="H16423" t="s">
        <v>311</v>
      </c>
      <c r="I16423" t="s">
        <v>312</v>
      </c>
      <c r="J16423" t="s">
        <v>264</v>
      </c>
      <c r="L16423" t="s">
        <v>380</v>
      </c>
      <c r="M16423" t="s">
        <v>381</v>
      </c>
      <c r="N16423" t="s">
        <v>482</v>
      </c>
    </row>
    <row r="16424" spans="1:14" hidden="1" x14ac:dyDescent="0.25">
      <c r="A16424" t="s">
        <v>240</v>
      </c>
      <c r="B16424" s="1">
        <v>45382</v>
      </c>
      <c r="C16424" t="s">
        <v>1332</v>
      </c>
      <c r="D16424" t="s">
        <v>1333</v>
      </c>
      <c r="E16424" s="4">
        <v>3663.51</v>
      </c>
      <c r="F16424" t="s">
        <v>1477</v>
      </c>
      <c r="G16424" t="s">
        <v>471</v>
      </c>
      <c r="H16424" t="s">
        <v>311</v>
      </c>
      <c r="I16424" t="s">
        <v>312</v>
      </c>
      <c r="J16424" t="s">
        <v>264</v>
      </c>
      <c r="L16424" t="s">
        <v>380</v>
      </c>
      <c r="M16424" t="s">
        <v>381</v>
      </c>
      <c r="N16424" t="s">
        <v>482</v>
      </c>
    </row>
    <row r="16425" spans="1:14" hidden="1" x14ac:dyDescent="0.25">
      <c r="A16425" t="s">
        <v>240</v>
      </c>
      <c r="B16425" s="1">
        <v>45412</v>
      </c>
      <c r="C16425" t="s">
        <v>1332</v>
      </c>
      <c r="D16425" t="s">
        <v>1333</v>
      </c>
      <c r="E16425" s="4">
        <v>4884.68</v>
      </c>
      <c r="F16425" t="s">
        <v>1477</v>
      </c>
      <c r="G16425" t="s">
        <v>471</v>
      </c>
      <c r="H16425" t="s">
        <v>311</v>
      </c>
      <c r="I16425" t="s">
        <v>312</v>
      </c>
      <c r="J16425" t="s">
        <v>264</v>
      </c>
      <c r="L16425" t="s">
        <v>380</v>
      </c>
      <c r="M16425" t="s">
        <v>381</v>
      </c>
      <c r="N16425" t="s">
        <v>482</v>
      </c>
    </row>
    <row r="16426" spans="1:14" hidden="1" x14ac:dyDescent="0.25">
      <c r="A16426" t="s">
        <v>240</v>
      </c>
      <c r="B16426" s="1">
        <v>45443</v>
      </c>
      <c r="C16426" t="s">
        <v>1332</v>
      </c>
      <c r="D16426" t="s">
        <v>1333</v>
      </c>
      <c r="E16426" s="4">
        <v>6105.85</v>
      </c>
      <c r="F16426" t="s">
        <v>1477</v>
      </c>
      <c r="G16426" t="s">
        <v>471</v>
      </c>
      <c r="H16426" t="s">
        <v>311</v>
      </c>
      <c r="I16426" t="s">
        <v>312</v>
      </c>
      <c r="J16426" t="s">
        <v>264</v>
      </c>
      <c r="L16426" t="s">
        <v>380</v>
      </c>
      <c r="M16426" t="s">
        <v>381</v>
      </c>
      <c r="N16426" t="s">
        <v>482</v>
      </c>
    </row>
    <row r="16427" spans="1:14" hidden="1" x14ac:dyDescent="0.25">
      <c r="A16427" t="s">
        <v>240</v>
      </c>
      <c r="B16427" s="1">
        <v>45473</v>
      </c>
      <c r="C16427" t="s">
        <v>1332</v>
      </c>
      <c r="D16427" t="s">
        <v>1333</v>
      </c>
      <c r="E16427" s="4">
        <v>7327.02</v>
      </c>
      <c r="F16427" t="s">
        <v>1477</v>
      </c>
      <c r="G16427" t="s">
        <v>471</v>
      </c>
      <c r="H16427" t="s">
        <v>311</v>
      </c>
      <c r="I16427" t="s">
        <v>312</v>
      </c>
      <c r="J16427" t="s">
        <v>264</v>
      </c>
      <c r="L16427" t="s">
        <v>380</v>
      </c>
      <c r="M16427" t="s">
        <v>381</v>
      </c>
      <c r="N16427" t="s">
        <v>482</v>
      </c>
    </row>
    <row r="16428" spans="1:14" hidden="1" x14ac:dyDescent="0.25">
      <c r="A16428" t="s">
        <v>240</v>
      </c>
      <c r="B16428" s="1">
        <v>45504</v>
      </c>
      <c r="C16428" t="s">
        <v>1332</v>
      </c>
      <c r="D16428" t="s">
        <v>1333</v>
      </c>
      <c r="E16428" s="4">
        <v>8548.1866666666665</v>
      </c>
      <c r="F16428" t="s">
        <v>1477</v>
      </c>
      <c r="G16428" t="s">
        <v>471</v>
      </c>
      <c r="H16428" t="s">
        <v>311</v>
      </c>
      <c r="I16428" t="s">
        <v>312</v>
      </c>
      <c r="J16428" t="s">
        <v>264</v>
      </c>
      <c r="L16428" t="s">
        <v>380</v>
      </c>
      <c r="M16428" t="s">
        <v>381</v>
      </c>
      <c r="N16428" t="s">
        <v>482</v>
      </c>
    </row>
    <row r="16429" spans="1:14" hidden="1" x14ac:dyDescent="0.25">
      <c r="A16429" t="s">
        <v>240</v>
      </c>
      <c r="B16429" s="1">
        <v>45535</v>
      </c>
      <c r="C16429" t="s">
        <v>1332</v>
      </c>
      <c r="D16429" t="s">
        <v>1333</v>
      </c>
      <c r="E16429" s="4">
        <v>9769.3533333333326</v>
      </c>
      <c r="F16429" t="s">
        <v>1477</v>
      </c>
      <c r="G16429" t="s">
        <v>471</v>
      </c>
      <c r="H16429" t="s">
        <v>311</v>
      </c>
      <c r="I16429" t="s">
        <v>312</v>
      </c>
      <c r="J16429" t="s">
        <v>264</v>
      </c>
      <c r="L16429" t="s">
        <v>380</v>
      </c>
      <c r="M16429" t="s">
        <v>381</v>
      </c>
      <c r="N16429" t="s">
        <v>482</v>
      </c>
    </row>
    <row r="16430" spans="1:14" hidden="1" x14ac:dyDescent="0.25">
      <c r="A16430" t="s">
        <v>240</v>
      </c>
      <c r="B16430" s="1">
        <v>45565</v>
      </c>
      <c r="C16430" t="s">
        <v>1332</v>
      </c>
      <c r="D16430" t="s">
        <v>1333</v>
      </c>
      <c r="E16430" s="4">
        <v>10990.519999999999</v>
      </c>
      <c r="F16430" t="s">
        <v>1477</v>
      </c>
      <c r="G16430" t="s">
        <v>471</v>
      </c>
      <c r="H16430" t="s">
        <v>311</v>
      </c>
      <c r="I16430" t="s">
        <v>312</v>
      </c>
      <c r="J16430" t="s">
        <v>264</v>
      </c>
      <c r="L16430" t="s">
        <v>380</v>
      </c>
      <c r="M16430" t="s">
        <v>381</v>
      </c>
      <c r="N16430" t="s">
        <v>482</v>
      </c>
    </row>
    <row r="16431" spans="1:14" hidden="1" x14ac:dyDescent="0.25">
      <c r="A16431" t="s">
        <v>240</v>
      </c>
      <c r="B16431" s="1">
        <v>45596</v>
      </c>
      <c r="C16431" t="s">
        <v>1332</v>
      </c>
      <c r="D16431" t="s">
        <v>1333</v>
      </c>
      <c r="E16431" s="4">
        <v>12211.686666666665</v>
      </c>
      <c r="F16431" t="s">
        <v>1477</v>
      </c>
      <c r="G16431" t="s">
        <v>471</v>
      </c>
      <c r="H16431" t="s">
        <v>311</v>
      </c>
      <c r="I16431" t="s">
        <v>312</v>
      </c>
      <c r="J16431" t="s">
        <v>264</v>
      </c>
      <c r="L16431" t="s">
        <v>380</v>
      </c>
      <c r="M16431" t="s">
        <v>381</v>
      </c>
      <c r="N16431" t="s">
        <v>482</v>
      </c>
    </row>
    <row r="16432" spans="1:14" hidden="1" x14ac:dyDescent="0.25">
      <c r="A16432" t="s">
        <v>240</v>
      </c>
      <c r="B16432" s="1">
        <v>45626</v>
      </c>
      <c r="C16432" t="s">
        <v>1332</v>
      </c>
      <c r="D16432" t="s">
        <v>1333</v>
      </c>
      <c r="E16432" s="4">
        <v>13432.853333333331</v>
      </c>
      <c r="F16432" t="s">
        <v>1477</v>
      </c>
      <c r="G16432" t="s">
        <v>471</v>
      </c>
      <c r="H16432" t="s">
        <v>311</v>
      </c>
      <c r="I16432" t="s">
        <v>312</v>
      </c>
      <c r="J16432" t="s">
        <v>264</v>
      </c>
      <c r="L16432" t="s">
        <v>380</v>
      </c>
      <c r="M16432" t="s">
        <v>381</v>
      </c>
      <c r="N16432" t="s">
        <v>482</v>
      </c>
    </row>
    <row r="16433" spans="1:14" hidden="1" x14ac:dyDescent="0.25">
      <c r="A16433" t="s">
        <v>240</v>
      </c>
      <c r="B16433" s="1">
        <v>45657</v>
      </c>
      <c r="C16433" t="s">
        <v>1332</v>
      </c>
      <c r="D16433" t="s">
        <v>1333</v>
      </c>
      <c r="E16433" s="4">
        <v>14654.019999999997</v>
      </c>
      <c r="F16433" t="s">
        <v>1477</v>
      </c>
      <c r="G16433" t="s">
        <v>471</v>
      </c>
      <c r="H16433" t="s">
        <v>311</v>
      </c>
      <c r="I16433" t="s">
        <v>312</v>
      </c>
      <c r="J16433" t="s">
        <v>264</v>
      </c>
      <c r="L16433" t="s">
        <v>380</v>
      </c>
      <c r="M16433" t="s">
        <v>381</v>
      </c>
      <c r="N16433" t="s">
        <v>482</v>
      </c>
    </row>
    <row r="16434" spans="1:14" hidden="1" x14ac:dyDescent="0.25">
      <c r="A16434" t="s">
        <v>240</v>
      </c>
      <c r="B16434" s="1">
        <v>45322</v>
      </c>
      <c r="C16434" t="s">
        <v>773</v>
      </c>
      <c r="D16434" t="s">
        <v>774</v>
      </c>
      <c r="E16434" s="4">
        <v>0</v>
      </c>
      <c r="F16434" t="s">
        <v>1477</v>
      </c>
      <c r="G16434" t="s">
        <v>471</v>
      </c>
      <c r="H16434" t="s">
        <v>308</v>
      </c>
      <c r="I16434" t="s">
        <v>309</v>
      </c>
      <c r="J16434" t="s">
        <v>264</v>
      </c>
      <c r="L16434" t="s">
        <v>378</v>
      </c>
      <c r="M16434" t="s">
        <v>379</v>
      </c>
      <c r="N16434" t="s">
        <v>480</v>
      </c>
    </row>
    <row r="16435" spans="1:14" hidden="1" x14ac:dyDescent="0.25">
      <c r="A16435" t="s">
        <v>240</v>
      </c>
      <c r="B16435" s="1">
        <v>45351</v>
      </c>
      <c r="C16435" t="s">
        <v>773</v>
      </c>
      <c r="D16435" t="s">
        <v>774</v>
      </c>
      <c r="E16435" s="4">
        <v>1040.08</v>
      </c>
      <c r="F16435" t="s">
        <v>1477</v>
      </c>
      <c r="G16435" t="s">
        <v>471</v>
      </c>
      <c r="H16435" t="s">
        <v>308</v>
      </c>
      <c r="I16435" t="s">
        <v>309</v>
      </c>
      <c r="J16435" t="s">
        <v>264</v>
      </c>
      <c r="L16435" t="s">
        <v>378</v>
      </c>
      <c r="M16435" t="s">
        <v>379</v>
      </c>
      <c r="N16435" t="s">
        <v>480</v>
      </c>
    </row>
    <row r="16436" spans="1:14" hidden="1" x14ac:dyDescent="0.25">
      <c r="A16436" t="s">
        <v>240</v>
      </c>
      <c r="B16436" s="1">
        <v>45382</v>
      </c>
      <c r="C16436" t="s">
        <v>773</v>
      </c>
      <c r="D16436" t="s">
        <v>774</v>
      </c>
      <c r="E16436" s="4">
        <v>1040.08</v>
      </c>
      <c r="F16436" t="s">
        <v>1477</v>
      </c>
      <c r="G16436" t="s">
        <v>471</v>
      </c>
      <c r="H16436" t="s">
        <v>308</v>
      </c>
      <c r="I16436" t="s">
        <v>309</v>
      </c>
      <c r="J16436" t="s">
        <v>264</v>
      </c>
      <c r="L16436" t="s">
        <v>378</v>
      </c>
      <c r="M16436" t="s">
        <v>379</v>
      </c>
      <c r="N16436" t="s">
        <v>480</v>
      </c>
    </row>
    <row r="16437" spans="1:14" hidden="1" x14ac:dyDescent="0.25">
      <c r="A16437" t="s">
        <v>240</v>
      </c>
      <c r="B16437" s="1">
        <v>45412</v>
      </c>
      <c r="C16437" t="s">
        <v>773</v>
      </c>
      <c r="D16437" t="s">
        <v>774</v>
      </c>
      <c r="E16437" s="4">
        <v>1040.08</v>
      </c>
      <c r="F16437" t="s">
        <v>1477</v>
      </c>
      <c r="G16437" t="s">
        <v>471</v>
      </c>
      <c r="H16437" t="s">
        <v>308</v>
      </c>
      <c r="I16437" t="s">
        <v>309</v>
      </c>
      <c r="J16437" t="s">
        <v>264</v>
      </c>
      <c r="L16437" t="s">
        <v>378</v>
      </c>
      <c r="M16437" t="s">
        <v>379</v>
      </c>
      <c r="N16437" t="s">
        <v>480</v>
      </c>
    </row>
    <row r="16438" spans="1:14" hidden="1" x14ac:dyDescent="0.25">
      <c r="A16438" t="s">
        <v>240</v>
      </c>
      <c r="B16438" s="1">
        <v>45443</v>
      </c>
      <c r="C16438" t="s">
        <v>773</v>
      </c>
      <c r="D16438" t="s">
        <v>774</v>
      </c>
      <c r="E16438" s="4">
        <v>1040.08</v>
      </c>
      <c r="F16438" t="s">
        <v>1477</v>
      </c>
      <c r="G16438" t="s">
        <v>471</v>
      </c>
      <c r="H16438" t="s">
        <v>308</v>
      </c>
      <c r="I16438" t="s">
        <v>309</v>
      </c>
      <c r="J16438" t="s">
        <v>264</v>
      </c>
      <c r="L16438" t="s">
        <v>378</v>
      </c>
      <c r="M16438" t="s">
        <v>379</v>
      </c>
      <c r="N16438" t="s">
        <v>480</v>
      </c>
    </row>
    <row r="16439" spans="1:14" hidden="1" x14ac:dyDescent="0.25">
      <c r="A16439" t="s">
        <v>240</v>
      </c>
      <c r="B16439" s="1">
        <v>45473</v>
      </c>
      <c r="C16439" t="s">
        <v>773</v>
      </c>
      <c r="D16439" t="s">
        <v>774</v>
      </c>
      <c r="E16439" s="4">
        <v>1040.08</v>
      </c>
      <c r="F16439" t="s">
        <v>1477</v>
      </c>
      <c r="G16439" t="s">
        <v>471</v>
      </c>
      <c r="H16439" t="s">
        <v>308</v>
      </c>
      <c r="I16439" t="s">
        <v>309</v>
      </c>
      <c r="J16439" t="s">
        <v>264</v>
      </c>
      <c r="L16439" t="s">
        <v>378</v>
      </c>
      <c r="M16439" t="s">
        <v>379</v>
      </c>
      <c r="N16439" t="s">
        <v>480</v>
      </c>
    </row>
    <row r="16440" spans="1:14" hidden="1" x14ac:dyDescent="0.25">
      <c r="A16440" t="s">
        <v>240</v>
      </c>
      <c r="B16440" s="1">
        <v>45504</v>
      </c>
      <c r="C16440" t="s">
        <v>773</v>
      </c>
      <c r="D16440" t="s">
        <v>774</v>
      </c>
      <c r="E16440" s="4">
        <v>1040.08</v>
      </c>
      <c r="F16440" t="s">
        <v>1477</v>
      </c>
      <c r="G16440" t="s">
        <v>471</v>
      </c>
      <c r="H16440" t="s">
        <v>308</v>
      </c>
      <c r="I16440" t="s">
        <v>309</v>
      </c>
      <c r="J16440" t="s">
        <v>264</v>
      </c>
      <c r="L16440" t="s">
        <v>378</v>
      </c>
      <c r="M16440" t="s">
        <v>379</v>
      </c>
      <c r="N16440" t="s">
        <v>480</v>
      </c>
    </row>
    <row r="16441" spans="1:14" hidden="1" x14ac:dyDescent="0.25">
      <c r="A16441" t="s">
        <v>240</v>
      </c>
      <c r="B16441" s="1">
        <v>45535</v>
      </c>
      <c r="C16441" t="s">
        <v>773</v>
      </c>
      <c r="D16441" t="s">
        <v>774</v>
      </c>
      <c r="E16441" s="4">
        <v>1040.08</v>
      </c>
      <c r="F16441" t="s">
        <v>1477</v>
      </c>
      <c r="G16441" t="s">
        <v>471</v>
      </c>
      <c r="H16441" t="s">
        <v>308</v>
      </c>
      <c r="I16441" t="s">
        <v>309</v>
      </c>
      <c r="J16441" t="s">
        <v>264</v>
      </c>
      <c r="L16441" t="s">
        <v>378</v>
      </c>
      <c r="M16441" t="s">
        <v>379</v>
      </c>
      <c r="N16441" t="s">
        <v>480</v>
      </c>
    </row>
    <row r="16442" spans="1:14" hidden="1" x14ac:dyDescent="0.25">
      <c r="A16442" t="s">
        <v>240</v>
      </c>
      <c r="B16442" s="1">
        <v>45565</v>
      </c>
      <c r="C16442" t="s">
        <v>773</v>
      </c>
      <c r="D16442" t="s">
        <v>774</v>
      </c>
      <c r="E16442" s="4">
        <v>6040.08</v>
      </c>
      <c r="F16442" t="s">
        <v>1477</v>
      </c>
      <c r="G16442" t="s">
        <v>471</v>
      </c>
      <c r="H16442" t="s">
        <v>308</v>
      </c>
      <c r="I16442" t="s">
        <v>309</v>
      </c>
      <c r="J16442" t="s">
        <v>264</v>
      </c>
      <c r="L16442" t="s">
        <v>378</v>
      </c>
      <c r="M16442" t="s">
        <v>379</v>
      </c>
      <c r="N16442" t="s">
        <v>480</v>
      </c>
    </row>
    <row r="16443" spans="1:14" hidden="1" x14ac:dyDescent="0.25">
      <c r="A16443" t="s">
        <v>240</v>
      </c>
      <c r="B16443" s="1">
        <v>45596</v>
      </c>
      <c r="C16443" t="s">
        <v>773</v>
      </c>
      <c r="D16443" t="s">
        <v>774</v>
      </c>
      <c r="E16443" s="4">
        <v>6040.08</v>
      </c>
      <c r="F16443" t="s">
        <v>1477</v>
      </c>
      <c r="G16443" t="s">
        <v>471</v>
      </c>
      <c r="H16443" t="s">
        <v>308</v>
      </c>
      <c r="I16443" t="s">
        <v>309</v>
      </c>
      <c r="J16443" t="s">
        <v>264</v>
      </c>
      <c r="L16443" t="s">
        <v>378</v>
      </c>
      <c r="M16443" t="s">
        <v>379</v>
      </c>
      <c r="N16443" t="s">
        <v>480</v>
      </c>
    </row>
    <row r="16444" spans="1:14" hidden="1" x14ac:dyDescent="0.25">
      <c r="A16444" t="s">
        <v>240</v>
      </c>
      <c r="B16444" s="1">
        <v>45626</v>
      </c>
      <c r="C16444" t="s">
        <v>773</v>
      </c>
      <c r="D16444" t="s">
        <v>774</v>
      </c>
      <c r="E16444" s="4">
        <v>6040.08</v>
      </c>
      <c r="F16444" t="s">
        <v>1477</v>
      </c>
      <c r="G16444" t="s">
        <v>471</v>
      </c>
      <c r="H16444" t="s">
        <v>308</v>
      </c>
      <c r="I16444" t="s">
        <v>309</v>
      </c>
      <c r="J16444" t="s">
        <v>264</v>
      </c>
      <c r="L16444" t="s">
        <v>378</v>
      </c>
      <c r="M16444" t="s">
        <v>379</v>
      </c>
      <c r="N16444" t="s">
        <v>480</v>
      </c>
    </row>
    <row r="16445" spans="1:14" hidden="1" x14ac:dyDescent="0.25">
      <c r="A16445" t="s">
        <v>240</v>
      </c>
      <c r="B16445" s="1">
        <v>45657</v>
      </c>
      <c r="C16445" t="s">
        <v>773</v>
      </c>
      <c r="D16445" t="s">
        <v>774</v>
      </c>
      <c r="E16445" s="4">
        <v>6040.08</v>
      </c>
      <c r="F16445" t="s">
        <v>1477</v>
      </c>
      <c r="G16445" t="s">
        <v>471</v>
      </c>
      <c r="H16445" t="s">
        <v>308</v>
      </c>
      <c r="I16445" t="s">
        <v>309</v>
      </c>
      <c r="J16445" t="s">
        <v>264</v>
      </c>
      <c r="L16445" t="s">
        <v>378</v>
      </c>
      <c r="M16445" t="s">
        <v>379</v>
      </c>
      <c r="N16445" t="s">
        <v>480</v>
      </c>
    </row>
    <row r="16446" spans="1:14" hidden="1" x14ac:dyDescent="0.25">
      <c r="A16446" t="s">
        <v>240</v>
      </c>
      <c r="B16446" s="1">
        <v>45322</v>
      </c>
      <c r="C16446" t="s">
        <v>816</v>
      </c>
      <c r="D16446" t="s">
        <v>817</v>
      </c>
      <c r="E16446" s="4">
        <v>3596.8799999999992</v>
      </c>
      <c r="F16446" t="s">
        <v>1477</v>
      </c>
      <c r="G16446" t="s">
        <v>471</v>
      </c>
      <c r="H16446" t="s">
        <v>308</v>
      </c>
      <c r="I16446" t="s">
        <v>309</v>
      </c>
      <c r="J16446" t="s">
        <v>264</v>
      </c>
      <c r="L16446" t="s">
        <v>378</v>
      </c>
      <c r="M16446" t="s">
        <v>379</v>
      </c>
      <c r="N16446" t="s">
        <v>477</v>
      </c>
    </row>
    <row r="16447" spans="1:14" hidden="1" x14ac:dyDescent="0.25">
      <c r="A16447" t="s">
        <v>240</v>
      </c>
      <c r="B16447" s="1">
        <v>45351</v>
      </c>
      <c r="C16447" t="s">
        <v>816</v>
      </c>
      <c r="D16447" t="s">
        <v>817</v>
      </c>
      <c r="E16447" s="4">
        <v>8255.58</v>
      </c>
      <c r="F16447" t="s">
        <v>1477</v>
      </c>
      <c r="G16447" t="s">
        <v>471</v>
      </c>
      <c r="H16447" t="s">
        <v>308</v>
      </c>
      <c r="I16447" t="s">
        <v>309</v>
      </c>
      <c r="J16447" t="s">
        <v>264</v>
      </c>
      <c r="L16447" t="s">
        <v>378</v>
      </c>
      <c r="M16447" t="s">
        <v>379</v>
      </c>
      <c r="N16447" t="s">
        <v>477</v>
      </c>
    </row>
    <row r="16448" spans="1:14" hidden="1" x14ac:dyDescent="0.25">
      <c r="A16448" t="s">
        <v>240</v>
      </c>
      <c r="B16448" s="1">
        <v>45382</v>
      </c>
      <c r="C16448" t="s">
        <v>816</v>
      </c>
      <c r="D16448" t="s">
        <v>817</v>
      </c>
      <c r="E16448" s="4">
        <v>13584.760000000002</v>
      </c>
      <c r="F16448" t="s">
        <v>1477</v>
      </c>
      <c r="G16448" t="s">
        <v>471</v>
      </c>
      <c r="H16448" t="s">
        <v>308</v>
      </c>
      <c r="I16448" t="s">
        <v>309</v>
      </c>
      <c r="J16448" t="s">
        <v>264</v>
      </c>
      <c r="L16448" t="s">
        <v>378</v>
      </c>
      <c r="M16448" t="s">
        <v>379</v>
      </c>
      <c r="N16448" t="s">
        <v>477</v>
      </c>
    </row>
    <row r="16449" spans="1:14" hidden="1" x14ac:dyDescent="0.25">
      <c r="A16449" t="s">
        <v>240</v>
      </c>
      <c r="B16449" s="1">
        <v>45412</v>
      </c>
      <c r="C16449" t="s">
        <v>816</v>
      </c>
      <c r="D16449" t="s">
        <v>817</v>
      </c>
      <c r="E16449" s="4">
        <v>13702.1</v>
      </c>
      <c r="F16449" t="s">
        <v>1477</v>
      </c>
      <c r="G16449" t="s">
        <v>471</v>
      </c>
      <c r="H16449" t="s">
        <v>308</v>
      </c>
      <c r="I16449" t="s">
        <v>309</v>
      </c>
      <c r="J16449" t="s">
        <v>264</v>
      </c>
      <c r="L16449" t="s">
        <v>378</v>
      </c>
      <c r="M16449" t="s">
        <v>379</v>
      </c>
      <c r="N16449" t="s">
        <v>477</v>
      </c>
    </row>
    <row r="16450" spans="1:14" hidden="1" x14ac:dyDescent="0.25">
      <c r="A16450" t="s">
        <v>240</v>
      </c>
      <c r="B16450" s="1">
        <v>45443</v>
      </c>
      <c r="C16450" t="s">
        <v>816</v>
      </c>
      <c r="D16450" t="s">
        <v>817</v>
      </c>
      <c r="E16450" s="4">
        <v>14005.289999999994</v>
      </c>
      <c r="F16450" t="s">
        <v>1477</v>
      </c>
      <c r="G16450" t="s">
        <v>471</v>
      </c>
      <c r="H16450" t="s">
        <v>308</v>
      </c>
      <c r="I16450" t="s">
        <v>309</v>
      </c>
      <c r="J16450" t="s">
        <v>264</v>
      </c>
      <c r="L16450" t="s">
        <v>378</v>
      </c>
      <c r="M16450" t="s">
        <v>379</v>
      </c>
      <c r="N16450" t="s">
        <v>477</v>
      </c>
    </row>
    <row r="16451" spans="1:14" hidden="1" x14ac:dyDescent="0.25">
      <c r="A16451" t="s">
        <v>240</v>
      </c>
      <c r="B16451" s="1">
        <v>45473</v>
      </c>
      <c r="C16451" t="s">
        <v>816</v>
      </c>
      <c r="D16451" t="s">
        <v>817</v>
      </c>
      <c r="E16451" s="4">
        <v>16319.169999999993</v>
      </c>
      <c r="F16451" t="s">
        <v>1477</v>
      </c>
      <c r="G16451" t="s">
        <v>471</v>
      </c>
      <c r="H16451" t="s">
        <v>308</v>
      </c>
      <c r="I16451" t="s">
        <v>309</v>
      </c>
      <c r="J16451" t="s">
        <v>264</v>
      </c>
      <c r="L16451" t="s">
        <v>378</v>
      </c>
      <c r="M16451" t="s">
        <v>379</v>
      </c>
      <c r="N16451" t="s">
        <v>477</v>
      </c>
    </row>
    <row r="16452" spans="1:14" hidden="1" x14ac:dyDescent="0.25">
      <c r="A16452" t="s">
        <v>240</v>
      </c>
      <c r="B16452" s="1">
        <v>45504</v>
      </c>
      <c r="C16452" t="s">
        <v>816</v>
      </c>
      <c r="D16452" t="s">
        <v>817</v>
      </c>
      <c r="E16452" s="4">
        <v>17902.503333333327</v>
      </c>
      <c r="F16452" t="s">
        <v>1477</v>
      </c>
      <c r="G16452" t="s">
        <v>471</v>
      </c>
      <c r="H16452" t="s">
        <v>308</v>
      </c>
      <c r="I16452" t="s">
        <v>309</v>
      </c>
      <c r="J16452" t="s">
        <v>264</v>
      </c>
      <c r="L16452" t="s">
        <v>378</v>
      </c>
      <c r="M16452" t="s">
        <v>379</v>
      </c>
      <c r="N16452" t="s">
        <v>477</v>
      </c>
    </row>
    <row r="16453" spans="1:14" hidden="1" x14ac:dyDescent="0.25">
      <c r="A16453" t="s">
        <v>240</v>
      </c>
      <c r="B16453" s="1">
        <v>45535</v>
      </c>
      <c r="C16453" t="s">
        <v>816</v>
      </c>
      <c r="D16453" t="s">
        <v>817</v>
      </c>
      <c r="E16453" s="4">
        <v>19485.836666666659</v>
      </c>
      <c r="F16453" t="s">
        <v>1477</v>
      </c>
      <c r="G16453" t="s">
        <v>471</v>
      </c>
      <c r="H16453" t="s">
        <v>308</v>
      </c>
      <c r="I16453" t="s">
        <v>309</v>
      </c>
      <c r="J16453" t="s">
        <v>264</v>
      </c>
      <c r="L16453" t="s">
        <v>378</v>
      </c>
      <c r="M16453" t="s">
        <v>379</v>
      </c>
      <c r="N16453" t="s">
        <v>477</v>
      </c>
    </row>
    <row r="16454" spans="1:14" hidden="1" x14ac:dyDescent="0.25">
      <c r="A16454" t="s">
        <v>240</v>
      </c>
      <c r="B16454" s="1">
        <v>45565</v>
      </c>
      <c r="C16454" t="s">
        <v>816</v>
      </c>
      <c r="D16454" t="s">
        <v>817</v>
      </c>
      <c r="E16454" s="4">
        <v>21069.169999999991</v>
      </c>
      <c r="F16454" t="s">
        <v>1477</v>
      </c>
      <c r="G16454" t="s">
        <v>471</v>
      </c>
      <c r="H16454" t="s">
        <v>308</v>
      </c>
      <c r="I16454" t="s">
        <v>309</v>
      </c>
      <c r="J16454" t="s">
        <v>264</v>
      </c>
      <c r="L16454" t="s">
        <v>378</v>
      </c>
      <c r="M16454" t="s">
        <v>379</v>
      </c>
      <c r="N16454" t="s">
        <v>477</v>
      </c>
    </row>
    <row r="16455" spans="1:14" hidden="1" x14ac:dyDescent="0.25">
      <c r="A16455" t="s">
        <v>240</v>
      </c>
      <c r="B16455" s="1">
        <v>45596</v>
      </c>
      <c r="C16455" t="s">
        <v>816</v>
      </c>
      <c r="D16455" t="s">
        <v>817</v>
      </c>
      <c r="E16455" s="4">
        <v>22652.503333333323</v>
      </c>
      <c r="F16455" t="s">
        <v>1477</v>
      </c>
      <c r="G16455" t="s">
        <v>471</v>
      </c>
      <c r="H16455" t="s">
        <v>308</v>
      </c>
      <c r="I16455" t="s">
        <v>309</v>
      </c>
      <c r="J16455" t="s">
        <v>264</v>
      </c>
      <c r="L16455" t="s">
        <v>378</v>
      </c>
      <c r="M16455" t="s">
        <v>379</v>
      </c>
      <c r="N16455" t="s">
        <v>477</v>
      </c>
    </row>
    <row r="16456" spans="1:14" hidden="1" x14ac:dyDescent="0.25">
      <c r="A16456" t="s">
        <v>240</v>
      </c>
      <c r="B16456" s="1">
        <v>45626</v>
      </c>
      <c r="C16456" t="s">
        <v>816</v>
      </c>
      <c r="D16456" t="s">
        <v>817</v>
      </c>
      <c r="E16456" s="4">
        <v>24235.836666666655</v>
      </c>
      <c r="F16456" t="s">
        <v>1477</v>
      </c>
      <c r="G16456" t="s">
        <v>471</v>
      </c>
      <c r="H16456" t="s">
        <v>308</v>
      </c>
      <c r="I16456" t="s">
        <v>309</v>
      </c>
      <c r="J16456" t="s">
        <v>264</v>
      </c>
      <c r="L16456" t="s">
        <v>378</v>
      </c>
      <c r="M16456" t="s">
        <v>379</v>
      </c>
      <c r="N16456" t="s">
        <v>477</v>
      </c>
    </row>
    <row r="16457" spans="1:14" hidden="1" x14ac:dyDescent="0.25">
      <c r="A16457" t="s">
        <v>240</v>
      </c>
      <c r="B16457" s="1">
        <v>45657</v>
      </c>
      <c r="C16457" t="s">
        <v>816</v>
      </c>
      <c r="D16457" t="s">
        <v>817</v>
      </c>
      <c r="E16457" s="4">
        <v>25819.169999999987</v>
      </c>
      <c r="F16457" t="s">
        <v>1477</v>
      </c>
      <c r="G16457" t="s">
        <v>471</v>
      </c>
      <c r="H16457" t="s">
        <v>308</v>
      </c>
      <c r="I16457" t="s">
        <v>309</v>
      </c>
      <c r="J16457" t="s">
        <v>264</v>
      </c>
      <c r="L16457" t="s">
        <v>378</v>
      </c>
      <c r="M16457" t="s">
        <v>379</v>
      </c>
      <c r="N16457" t="s">
        <v>477</v>
      </c>
    </row>
    <row r="16458" spans="1:14" hidden="1" x14ac:dyDescent="0.25">
      <c r="A16458" t="s">
        <v>240</v>
      </c>
      <c r="B16458" s="1">
        <v>45322</v>
      </c>
      <c r="C16458" t="s">
        <v>730</v>
      </c>
      <c r="D16458" t="s">
        <v>731</v>
      </c>
      <c r="E16458" s="4">
        <v>0</v>
      </c>
      <c r="F16458" t="s">
        <v>1477</v>
      </c>
      <c r="G16458" t="s">
        <v>471</v>
      </c>
      <c r="H16458" t="s">
        <v>308</v>
      </c>
      <c r="I16458" t="s">
        <v>309</v>
      </c>
      <c r="J16458" t="s">
        <v>264</v>
      </c>
      <c r="L16458" t="s">
        <v>378</v>
      </c>
      <c r="M16458" t="s">
        <v>379</v>
      </c>
      <c r="N16458" t="s">
        <v>487</v>
      </c>
    </row>
    <row r="16459" spans="1:14" hidden="1" x14ac:dyDescent="0.25">
      <c r="A16459" t="s">
        <v>240</v>
      </c>
      <c r="B16459" s="1">
        <v>45351</v>
      </c>
      <c r="C16459" t="s">
        <v>730</v>
      </c>
      <c r="D16459" t="s">
        <v>731</v>
      </c>
      <c r="E16459" s="4">
        <v>0</v>
      </c>
      <c r="F16459" t="s">
        <v>1477</v>
      </c>
      <c r="G16459" t="s">
        <v>471</v>
      </c>
      <c r="H16459" t="s">
        <v>308</v>
      </c>
      <c r="I16459" t="s">
        <v>309</v>
      </c>
      <c r="J16459" t="s">
        <v>264</v>
      </c>
      <c r="L16459" t="s">
        <v>378</v>
      </c>
      <c r="M16459" t="s">
        <v>379</v>
      </c>
      <c r="N16459" t="s">
        <v>487</v>
      </c>
    </row>
    <row r="16460" spans="1:14" hidden="1" x14ac:dyDescent="0.25">
      <c r="A16460" t="s">
        <v>240</v>
      </c>
      <c r="B16460" s="1">
        <v>45382</v>
      </c>
      <c r="C16460" t="s">
        <v>730</v>
      </c>
      <c r="D16460" t="s">
        <v>731</v>
      </c>
      <c r="E16460" s="4">
        <v>0</v>
      </c>
      <c r="F16460" t="s">
        <v>1477</v>
      </c>
      <c r="G16460" t="s">
        <v>471</v>
      </c>
      <c r="H16460" t="s">
        <v>308</v>
      </c>
      <c r="I16460" t="s">
        <v>309</v>
      </c>
      <c r="J16460" t="s">
        <v>264</v>
      </c>
      <c r="L16460" t="s">
        <v>378</v>
      </c>
      <c r="M16460" t="s">
        <v>379</v>
      </c>
      <c r="N16460" t="s">
        <v>487</v>
      </c>
    </row>
    <row r="16461" spans="1:14" hidden="1" x14ac:dyDescent="0.25">
      <c r="A16461" t="s">
        <v>240</v>
      </c>
      <c r="B16461" s="1">
        <v>45412</v>
      </c>
      <c r="C16461" t="s">
        <v>730</v>
      </c>
      <c r="D16461" t="s">
        <v>731</v>
      </c>
      <c r="E16461" s="4">
        <v>0</v>
      </c>
      <c r="F16461" t="s">
        <v>1477</v>
      </c>
      <c r="G16461" t="s">
        <v>471</v>
      </c>
      <c r="H16461" t="s">
        <v>308</v>
      </c>
      <c r="I16461" t="s">
        <v>309</v>
      </c>
      <c r="J16461" t="s">
        <v>264</v>
      </c>
      <c r="L16461" t="s">
        <v>378</v>
      </c>
      <c r="M16461" t="s">
        <v>379</v>
      </c>
      <c r="N16461" t="s">
        <v>487</v>
      </c>
    </row>
    <row r="16462" spans="1:14" hidden="1" x14ac:dyDescent="0.25">
      <c r="A16462" t="s">
        <v>240</v>
      </c>
      <c r="B16462" s="1">
        <v>45443</v>
      </c>
      <c r="C16462" t="s">
        <v>730</v>
      </c>
      <c r="D16462" t="s">
        <v>731</v>
      </c>
      <c r="E16462" s="4">
        <v>441.21</v>
      </c>
      <c r="F16462" t="s">
        <v>1477</v>
      </c>
      <c r="G16462" t="s">
        <v>471</v>
      </c>
      <c r="H16462" t="s">
        <v>308</v>
      </c>
      <c r="I16462" t="s">
        <v>309</v>
      </c>
      <c r="J16462" t="s">
        <v>264</v>
      </c>
      <c r="L16462" t="s">
        <v>378</v>
      </c>
      <c r="M16462" t="s">
        <v>379</v>
      </c>
      <c r="N16462" t="s">
        <v>487</v>
      </c>
    </row>
    <row r="16463" spans="1:14" hidden="1" x14ac:dyDescent="0.25">
      <c r="A16463" t="s">
        <v>240</v>
      </c>
      <c r="B16463" s="1">
        <v>45473</v>
      </c>
      <c r="C16463" t="s">
        <v>730</v>
      </c>
      <c r="D16463" t="s">
        <v>731</v>
      </c>
      <c r="E16463" s="4">
        <v>441.21</v>
      </c>
      <c r="F16463" t="s">
        <v>1477</v>
      </c>
      <c r="G16463" t="s">
        <v>471</v>
      </c>
      <c r="H16463" t="s">
        <v>308</v>
      </c>
      <c r="I16463" t="s">
        <v>309</v>
      </c>
      <c r="J16463" t="s">
        <v>264</v>
      </c>
      <c r="L16463" t="s">
        <v>378</v>
      </c>
      <c r="M16463" t="s">
        <v>379</v>
      </c>
      <c r="N16463" t="s">
        <v>487</v>
      </c>
    </row>
    <row r="16464" spans="1:14" hidden="1" x14ac:dyDescent="0.25">
      <c r="A16464" t="s">
        <v>240</v>
      </c>
      <c r="B16464" s="1">
        <v>45504</v>
      </c>
      <c r="C16464" t="s">
        <v>730</v>
      </c>
      <c r="D16464" t="s">
        <v>731</v>
      </c>
      <c r="E16464" s="4">
        <v>482.87666666666667</v>
      </c>
      <c r="F16464" t="s">
        <v>1477</v>
      </c>
      <c r="G16464" t="s">
        <v>471</v>
      </c>
      <c r="H16464" t="s">
        <v>308</v>
      </c>
      <c r="I16464" t="s">
        <v>309</v>
      </c>
      <c r="J16464" t="s">
        <v>264</v>
      </c>
      <c r="L16464" t="s">
        <v>378</v>
      </c>
      <c r="M16464" t="s">
        <v>379</v>
      </c>
      <c r="N16464" t="s">
        <v>487</v>
      </c>
    </row>
    <row r="16465" spans="1:14" hidden="1" x14ac:dyDescent="0.25">
      <c r="A16465" t="s">
        <v>240</v>
      </c>
      <c r="B16465" s="1">
        <v>45535</v>
      </c>
      <c r="C16465" t="s">
        <v>730</v>
      </c>
      <c r="D16465" t="s">
        <v>731</v>
      </c>
      <c r="E16465" s="4">
        <v>524.54333333333329</v>
      </c>
      <c r="F16465" t="s">
        <v>1477</v>
      </c>
      <c r="G16465" t="s">
        <v>471</v>
      </c>
      <c r="H16465" t="s">
        <v>308</v>
      </c>
      <c r="I16465" t="s">
        <v>309</v>
      </c>
      <c r="J16465" t="s">
        <v>264</v>
      </c>
      <c r="L16465" t="s">
        <v>378</v>
      </c>
      <c r="M16465" t="s">
        <v>379</v>
      </c>
      <c r="N16465" t="s">
        <v>487</v>
      </c>
    </row>
    <row r="16466" spans="1:14" hidden="1" x14ac:dyDescent="0.25">
      <c r="A16466" t="s">
        <v>240</v>
      </c>
      <c r="B16466" s="1">
        <v>45565</v>
      </c>
      <c r="C16466" t="s">
        <v>730</v>
      </c>
      <c r="D16466" t="s">
        <v>731</v>
      </c>
      <c r="E16466" s="4">
        <v>566.20999999999992</v>
      </c>
      <c r="F16466" t="s">
        <v>1477</v>
      </c>
      <c r="G16466" t="s">
        <v>471</v>
      </c>
      <c r="H16466" t="s">
        <v>308</v>
      </c>
      <c r="I16466" t="s">
        <v>309</v>
      </c>
      <c r="J16466" t="s">
        <v>264</v>
      </c>
      <c r="L16466" t="s">
        <v>378</v>
      </c>
      <c r="M16466" t="s">
        <v>379</v>
      </c>
      <c r="N16466" t="s">
        <v>487</v>
      </c>
    </row>
    <row r="16467" spans="1:14" hidden="1" x14ac:dyDescent="0.25">
      <c r="A16467" t="s">
        <v>240</v>
      </c>
      <c r="B16467" s="1">
        <v>45596</v>
      </c>
      <c r="C16467" t="s">
        <v>730</v>
      </c>
      <c r="D16467" t="s">
        <v>731</v>
      </c>
      <c r="E16467" s="4">
        <v>607.87666666666655</v>
      </c>
      <c r="F16467" t="s">
        <v>1477</v>
      </c>
      <c r="G16467" t="s">
        <v>471</v>
      </c>
      <c r="H16467" t="s">
        <v>308</v>
      </c>
      <c r="I16467" t="s">
        <v>309</v>
      </c>
      <c r="J16467" t="s">
        <v>264</v>
      </c>
      <c r="L16467" t="s">
        <v>378</v>
      </c>
      <c r="M16467" t="s">
        <v>379</v>
      </c>
      <c r="N16467" t="s">
        <v>487</v>
      </c>
    </row>
    <row r="16468" spans="1:14" hidden="1" x14ac:dyDescent="0.25">
      <c r="A16468" t="s">
        <v>240</v>
      </c>
      <c r="B16468" s="1">
        <v>45626</v>
      </c>
      <c r="C16468" t="s">
        <v>730</v>
      </c>
      <c r="D16468" t="s">
        <v>731</v>
      </c>
      <c r="E16468" s="4">
        <v>649.54333333333318</v>
      </c>
      <c r="F16468" t="s">
        <v>1477</v>
      </c>
      <c r="G16468" t="s">
        <v>471</v>
      </c>
      <c r="H16468" t="s">
        <v>308</v>
      </c>
      <c r="I16468" t="s">
        <v>309</v>
      </c>
      <c r="J16468" t="s">
        <v>264</v>
      </c>
      <c r="L16468" t="s">
        <v>378</v>
      </c>
      <c r="M16468" t="s">
        <v>379</v>
      </c>
      <c r="N16468" t="s">
        <v>487</v>
      </c>
    </row>
    <row r="16469" spans="1:14" hidden="1" x14ac:dyDescent="0.25">
      <c r="A16469" t="s">
        <v>240</v>
      </c>
      <c r="B16469" s="1">
        <v>45657</v>
      </c>
      <c r="C16469" t="s">
        <v>730</v>
      </c>
      <c r="D16469" t="s">
        <v>731</v>
      </c>
      <c r="E16469" s="4">
        <v>691.20999999999981</v>
      </c>
      <c r="F16469" t="s">
        <v>1477</v>
      </c>
      <c r="G16469" t="s">
        <v>471</v>
      </c>
      <c r="H16469" t="s">
        <v>308</v>
      </c>
      <c r="I16469" t="s">
        <v>309</v>
      </c>
      <c r="J16469" t="s">
        <v>264</v>
      </c>
      <c r="L16469" t="s">
        <v>378</v>
      </c>
      <c r="M16469" t="s">
        <v>379</v>
      </c>
      <c r="N16469" t="s">
        <v>487</v>
      </c>
    </row>
    <row r="16470" spans="1:14" hidden="1" x14ac:dyDescent="0.25">
      <c r="A16470" t="s">
        <v>240</v>
      </c>
      <c r="B16470" s="1">
        <v>45322</v>
      </c>
      <c r="C16470" t="s">
        <v>721</v>
      </c>
      <c r="D16470" t="s">
        <v>722</v>
      </c>
      <c r="E16470" s="4">
        <v>180</v>
      </c>
      <c r="F16470" t="s">
        <v>1477</v>
      </c>
      <c r="G16470" t="s">
        <v>471</v>
      </c>
      <c r="H16470" t="s">
        <v>308</v>
      </c>
      <c r="I16470" t="s">
        <v>309</v>
      </c>
      <c r="J16470" t="s">
        <v>264</v>
      </c>
      <c r="L16470" t="s">
        <v>378</v>
      </c>
      <c r="M16470" t="s">
        <v>379</v>
      </c>
      <c r="N16470" t="s">
        <v>487</v>
      </c>
    </row>
    <row r="16471" spans="1:14" hidden="1" x14ac:dyDescent="0.25">
      <c r="A16471" t="s">
        <v>240</v>
      </c>
      <c r="B16471" s="1">
        <v>45351</v>
      </c>
      <c r="C16471" t="s">
        <v>721</v>
      </c>
      <c r="D16471" t="s">
        <v>722</v>
      </c>
      <c r="E16471" s="4">
        <v>180</v>
      </c>
      <c r="F16471" t="s">
        <v>1477</v>
      </c>
      <c r="G16471" t="s">
        <v>471</v>
      </c>
      <c r="H16471" t="s">
        <v>308</v>
      </c>
      <c r="I16471" t="s">
        <v>309</v>
      </c>
      <c r="J16471" t="s">
        <v>264</v>
      </c>
      <c r="L16471" t="s">
        <v>378</v>
      </c>
      <c r="M16471" t="s">
        <v>379</v>
      </c>
      <c r="N16471" t="s">
        <v>487</v>
      </c>
    </row>
    <row r="16472" spans="1:14" hidden="1" x14ac:dyDescent="0.25">
      <c r="A16472" t="s">
        <v>240</v>
      </c>
      <c r="B16472" s="1">
        <v>45382</v>
      </c>
      <c r="C16472" t="s">
        <v>721</v>
      </c>
      <c r="D16472" t="s">
        <v>722</v>
      </c>
      <c r="E16472" s="4">
        <v>916</v>
      </c>
      <c r="F16472" t="s">
        <v>1477</v>
      </c>
      <c r="G16472" t="s">
        <v>471</v>
      </c>
      <c r="H16472" t="s">
        <v>308</v>
      </c>
      <c r="I16472" t="s">
        <v>309</v>
      </c>
      <c r="J16472" t="s">
        <v>264</v>
      </c>
      <c r="L16472" t="s">
        <v>378</v>
      </c>
      <c r="M16472" t="s">
        <v>379</v>
      </c>
      <c r="N16472" t="s">
        <v>487</v>
      </c>
    </row>
    <row r="16473" spans="1:14" hidden="1" x14ac:dyDescent="0.25">
      <c r="A16473" t="s">
        <v>240</v>
      </c>
      <c r="B16473" s="1">
        <v>45412</v>
      </c>
      <c r="C16473" t="s">
        <v>721</v>
      </c>
      <c r="D16473" t="s">
        <v>722</v>
      </c>
      <c r="E16473" s="4">
        <v>916</v>
      </c>
      <c r="F16473" t="s">
        <v>1477</v>
      </c>
      <c r="G16473" t="s">
        <v>471</v>
      </c>
      <c r="H16473" t="s">
        <v>308</v>
      </c>
      <c r="I16473" t="s">
        <v>309</v>
      </c>
      <c r="J16473" t="s">
        <v>264</v>
      </c>
      <c r="L16473" t="s">
        <v>378</v>
      </c>
      <c r="M16473" t="s">
        <v>379</v>
      </c>
      <c r="N16473" t="s">
        <v>487</v>
      </c>
    </row>
    <row r="16474" spans="1:14" hidden="1" x14ac:dyDescent="0.25">
      <c r="A16474" t="s">
        <v>240</v>
      </c>
      <c r="B16474" s="1">
        <v>45443</v>
      </c>
      <c r="C16474" t="s">
        <v>721</v>
      </c>
      <c r="D16474" t="s">
        <v>722</v>
      </c>
      <c r="E16474" s="4">
        <v>916</v>
      </c>
      <c r="F16474" t="s">
        <v>1477</v>
      </c>
      <c r="G16474" t="s">
        <v>471</v>
      </c>
      <c r="H16474" t="s">
        <v>308</v>
      </c>
      <c r="I16474" t="s">
        <v>309</v>
      </c>
      <c r="J16474" t="s">
        <v>264</v>
      </c>
      <c r="L16474" t="s">
        <v>378</v>
      </c>
      <c r="M16474" t="s">
        <v>379</v>
      </c>
      <c r="N16474" t="s">
        <v>487</v>
      </c>
    </row>
    <row r="16475" spans="1:14" hidden="1" x14ac:dyDescent="0.25">
      <c r="A16475" t="s">
        <v>240</v>
      </c>
      <c r="B16475" s="1">
        <v>45473</v>
      </c>
      <c r="C16475" t="s">
        <v>721</v>
      </c>
      <c r="D16475" t="s">
        <v>722</v>
      </c>
      <c r="E16475" s="4">
        <v>5716</v>
      </c>
      <c r="F16475" t="s">
        <v>1477</v>
      </c>
      <c r="G16475" t="s">
        <v>471</v>
      </c>
      <c r="H16475" t="s">
        <v>308</v>
      </c>
      <c r="I16475" t="s">
        <v>309</v>
      </c>
      <c r="J16475" t="s">
        <v>264</v>
      </c>
      <c r="L16475" t="s">
        <v>378</v>
      </c>
      <c r="M16475" t="s">
        <v>379</v>
      </c>
      <c r="N16475" t="s">
        <v>487</v>
      </c>
    </row>
    <row r="16476" spans="1:14" hidden="1" x14ac:dyDescent="0.25">
      <c r="A16476" t="s">
        <v>240</v>
      </c>
      <c r="B16476" s="1">
        <v>45504</v>
      </c>
      <c r="C16476" t="s">
        <v>721</v>
      </c>
      <c r="D16476" t="s">
        <v>722</v>
      </c>
      <c r="E16476" s="4">
        <v>5924.333333333333</v>
      </c>
      <c r="F16476" t="s">
        <v>1477</v>
      </c>
      <c r="G16476" t="s">
        <v>471</v>
      </c>
      <c r="H16476" t="s">
        <v>308</v>
      </c>
      <c r="I16476" t="s">
        <v>309</v>
      </c>
      <c r="J16476" t="s">
        <v>264</v>
      </c>
      <c r="L16476" t="s">
        <v>378</v>
      </c>
      <c r="M16476" t="s">
        <v>379</v>
      </c>
      <c r="N16476" t="s">
        <v>487</v>
      </c>
    </row>
    <row r="16477" spans="1:14" hidden="1" x14ac:dyDescent="0.25">
      <c r="A16477" t="s">
        <v>240</v>
      </c>
      <c r="B16477" s="1">
        <v>45535</v>
      </c>
      <c r="C16477" t="s">
        <v>721</v>
      </c>
      <c r="D16477" t="s">
        <v>722</v>
      </c>
      <c r="E16477" s="4">
        <v>6132.6666666666661</v>
      </c>
      <c r="F16477" t="s">
        <v>1477</v>
      </c>
      <c r="G16477" t="s">
        <v>471</v>
      </c>
      <c r="H16477" t="s">
        <v>308</v>
      </c>
      <c r="I16477" t="s">
        <v>309</v>
      </c>
      <c r="J16477" t="s">
        <v>264</v>
      </c>
      <c r="L16477" t="s">
        <v>378</v>
      </c>
      <c r="M16477" t="s">
        <v>379</v>
      </c>
      <c r="N16477" t="s">
        <v>487</v>
      </c>
    </row>
    <row r="16478" spans="1:14" hidden="1" x14ac:dyDescent="0.25">
      <c r="A16478" t="s">
        <v>240</v>
      </c>
      <c r="B16478" s="1">
        <v>45565</v>
      </c>
      <c r="C16478" t="s">
        <v>721</v>
      </c>
      <c r="D16478" t="s">
        <v>722</v>
      </c>
      <c r="E16478" s="4">
        <v>6340.9999999999991</v>
      </c>
      <c r="F16478" t="s">
        <v>1477</v>
      </c>
      <c r="G16478" t="s">
        <v>471</v>
      </c>
      <c r="H16478" t="s">
        <v>308</v>
      </c>
      <c r="I16478" t="s">
        <v>309</v>
      </c>
      <c r="J16478" t="s">
        <v>264</v>
      </c>
      <c r="L16478" t="s">
        <v>378</v>
      </c>
      <c r="M16478" t="s">
        <v>379</v>
      </c>
      <c r="N16478" t="s">
        <v>487</v>
      </c>
    </row>
    <row r="16479" spans="1:14" hidden="1" x14ac:dyDescent="0.25">
      <c r="A16479" t="s">
        <v>240</v>
      </c>
      <c r="B16479" s="1">
        <v>45596</v>
      </c>
      <c r="C16479" t="s">
        <v>721</v>
      </c>
      <c r="D16479" t="s">
        <v>722</v>
      </c>
      <c r="E16479" s="4">
        <v>6549.3333333333321</v>
      </c>
      <c r="F16479" t="s">
        <v>1477</v>
      </c>
      <c r="G16479" t="s">
        <v>471</v>
      </c>
      <c r="H16479" t="s">
        <v>308</v>
      </c>
      <c r="I16479" t="s">
        <v>309</v>
      </c>
      <c r="J16479" t="s">
        <v>264</v>
      </c>
      <c r="L16479" t="s">
        <v>378</v>
      </c>
      <c r="M16479" t="s">
        <v>379</v>
      </c>
      <c r="N16479" t="s">
        <v>487</v>
      </c>
    </row>
    <row r="16480" spans="1:14" hidden="1" x14ac:dyDescent="0.25">
      <c r="A16480" t="s">
        <v>240</v>
      </c>
      <c r="B16480" s="1">
        <v>45626</v>
      </c>
      <c r="C16480" t="s">
        <v>721</v>
      </c>
      <c r="D16480" t="s">
        <v>722</v>
      </c>
      <c r="E16480" s="4">
        <v>6757.6666666666652</v>
      </c>
      <c r="F16480" t="s">
        <v>1477</v>
      </c>
      <c r="G16480" t="s">
        <v>471</v>
      </c>
      <c r="H16480" t="s">
        <v>308</v>
      </c>
      <c r="I16480" t="s">
        <v>309</v>
      </c>
      <c r="J16480" t="s">
        <v>264</v>
      </c>
      <c r="L16480" t="s">
        <v>378</v>
      </c>
      <c r="M16480" t="s">
        <v>379</v>
      </c>
      <c r="N16480" t="s">
        <v>487</v>
      </c>
    </row>
    <row r="16481" spans="1:14" hidden="1" x14ac:dyDescent="0.25">
      <c r="A16481" t="s">
        <v>240</v>
      </c>
      <c r="B16481" s="1">
        <v>45657</v>
      </c>
      <c r="C16481" t="s">
        <v>721</v>
      </c>
      <c r="D16481" t="s">
        <v>722</v>
      </c>
      <c r="E16481" s="4">
        <v>6965.9999999999982</v>
      </c>
      <c r="F16481" t="s">
        <v>1477</v>
      </c>
      <c r="G16481" t="s">
        <v>471</v>
      </c>
      <c r="H16481" t="s">
        <v>308</v>
      </c>
      <c r="I16481" t="s">
        <v>309</v>
      </c>
      <c r="J16481" t="s">
        <v>264</v>
      </c>
      <c r="L16481" t="s">
        <v>378</v>
      </c>
      <c r="M16481" t="s">
        <v>379</v>
      </c>
      <c r="N16481" t="s">
        <v>487</v>
      </c>
    </row>
    <row r="16482" spans="1:14" hidden="1" x14ac:dyDescent="0.25">
      <c r="A16482" t="s">
        <v>240</v>
      </c>
      <c r="B16482" s="1">
        <v>45322</v>
      </c>
      <c r="C16482" t="s">
        <v>802</v>
      </c>
      <c r="D16482" t="s">
        <v>803</v>
      </c>
      <c r="E16482" s="4">
        <v>105</v>
      </c>
      <c r="F16482" t="s">
        <v>1477</v>
      </c>
      <c r="G16482" t="s">
        <v>471</v>
      </c>
      <c r="H16482" t="s">
        <v>308</v>
      </c>
      <c r="I16482" t="s">
        <v>309</v>
      </c>
      <c r="J16482" t="s">
        <v>264</v>
      </c>
      <c r="L16482" t="s">
        <v>378</v>
      </c>
      <c r="M16482" t="s">
        <v>379</v>
      </c>
      <c r="N16482" t="s">
        <v>487</v>
      </c>
    </row>
    <row r="16483" spans="1:14" hidden="1" x14ac:dyDescent="0.25">
      <c r="A16483" t="s">
        <v>240</v>
      </c>
      <c r="B16483" s="1">
        <v>45351</v>
      </c>
      <c r="C16483" t="s">
        <v>802</v>
      </c>
      <c r="D16483" t="s">
        <v>803</v>
      </c>
      <c r="E16483" s="4">
        <v>105</v>
      </c>
      <c r="F16483" t="s">
        <v>1477</v>
      </c>
      <c r="G16483" t="s">
        <v>471</v>
      </c>
      <c r="H16483" t="s">
        <v>308</v>
      </c>
      <c r="I16483" t="s">
        <v>309</v>
      </c>
      <c r="J16483" t="s">
        <v>264</v>
      </c>
      <c r="L16483" t="s">
        <v>378</v>
      </c>
      <c r="M16483" t="s">
        <v>379</v>
      </c>
      <c r="N16483" t="s">
        <v>487</v>
      </c>
    </row>
    <row r="16484" spans="1:14" hidden="1" x14ac:dyDescent="0.25">
      <c r="A16484" t="s">
        <v>240</v>
      </c>
      <c r="B16484" s="1">
        <v>45382</v>
      </c>
      <c r="C16484" t="s">
        <v>802</v>
      </c>
      <c r="D16484" t="s">
        <v>803</v>
      </c>
      <c r="E16484" s="4">
        <v>105</v>
      </c>
      <c r="F16484" t="s">
        <v>1477</v>
      </c>
      <c r="G16484" t="s">
        <v>471</v>
      </c>
      <c r="H16484" t="s">
        <v>308</v>
      </c>
      <c r="I16484" t="s">
        <v>309</v>
      </c>
      <c r="J16484" t="s">
        <v>264</v>
      </c>
      <c r="L16484" t="s">
        <v>378</v>
      </c>
      <c r="M16484" t="s">
        <v>379</v>
      </c>
      <c r="N16484" t="s">
        <v>487</v>
      </c>
    </row>
    <row r="16485" spans="1:14" hidden="1" x14ac:dyDescent="0.25">
      <c r="A16485" t="s">
        <v>240</v>
      </c>
      <c r="B16485" s="1">
        <v>45412</v>
      </c>
      <c r="C16485" t="s">
        <v>802</v>
      </c>
      <c r="D16485" t="s">
        <v>803</v>
      </c>
      <c r="E16485" s="4">
        <v>141.88999999999999</v>
      </c>
      <c r="F16485" t="s">
        <v>1477</v>
      </c>
      <c r="G16485" t="s">
        <v>471</v>
      </c>
      <c r="H16485" t="s">
        <v>308</v>
      </c>
      <c r="I16485" t="s">
        <v>309</v>
      </c>
      <c r="J16485" t="s">
        <v>264</v>
      </c>
      <c r="L16485" t="s">
        <v>378</v>
      </c>
      <c r="M16485" t="s">
        <v>379</v>
      </c>
      <c r="N16485" t="s">
        <v>487</v>
      </c>
    </row>
    <row r="16486" spans="1:14" hidden="1" x14ac:dyDescent="0.25">
      <c r="A16486" t="s">
        <v>240</v>
      </c>
      <c r="B16486" s="1">
        <v>45443</v>
      </c>
      <c r="C16486" t="s">
        <v>802</v>
      </c>
      <c r="D16486" t="s">
        <v>803</v>
      </c>
      <c r="E16486" s="4">
        <v>178.77999999999997</v>
      </c>
      <c r="F16486" t="s">
        <v>1477</v>
      </c>
      <c r="G16486" t="s">
        <v>471</v>
      </c>
      <c r="H16486" t="s">
        <v>308</v>
      </c>
      <c r="I16486" t="s">
        <v>309</v>
      </c>
      <c r="J16486" t="s">
        <v>264</v>
      </c>
      <c r="L16486" t="s">
        <v>378</v>
      </c>
      <c r="M16486" t="s">
        <v>379</v>
      </c>
      <c r="N16486" t="s">
        <v>487</v>
      </c>
    </row>
    <row r="16487" spans="1:14" hidden="1" x14ac:dyDescent="0.25">
      <c r="A16487" t="s">
        <v>240</v>
      </c>
      <c r="B16487" s="1">
        <v>45473</v>
      </c>
      <c r="C16487" t="s">
        <v>802</v>
      </c>
      <c r="D16487" t="s">
        <v>803</v>
      </c>
      <c r="E16487" s="4">
        <v>215.66999999999996</v>
      </c>
      <c r="F16487" t="s">
        <v>1477</v>
      </c>
      <c r="G16487" t="s">
        <v>471</v>
      </c>
      <c r="H16487" t="s">
        <v>308</v>
      </c>
      <c r="I16487" t="s">
        <v>309</v>
      </c>
      <c r="J16487" t="s">
        <v>264</v>
      </c>
      <c r="L16487" t="s">
        <v>378</v>
      </c>
      <c r="M16487" t="s">
        <v>379</v>
      </c>
      <c r="N16487" t="s">
        <v>487</v>
      </c>
    </row>
    <row r="16488" spans="1:14" hidden="1" x14ac:dyDescent="0.25">
      <c r="A16488" t="s">
        <v>240</v>
      </c>
      <c r="B16488" s="1">
        <v>45504</v>
      </c>
      <c r="C16488" t="s">
        <v>802</v>
      </c>
      <c r="D16488" t="s">
        <v>803</v>
      </c>
      <c r="E16488" s="4">
        <v>250.66999999999996</v>
      </c>
      <c r="F16488" t="s">
        <v>1477</v>
      </c>
      <c r="G16488" t="s">
        <v>471</v>
      </c>
      <c r="H16488" t="s">
        <v>308</v>
      </c>
      <c r="I16488" t="s">
        <v>309</v>
      </c>
      <c r="J16488" t="s">
        <v>264</v>
      </c>
      <c r="L16488" t="s">
        <v>378</v>
      </c>
      <c r="M16488" t="s">
        <v>379</v>
      </c>
      <c r="N16488" t="s">
        <v>487</v>
      </c>
    </row>
    <row r="16489" spans="1:14" hidden="1" x14ac:dyDescent="0.25">
      <c r="A16489" t="s">
        <v>240</v>
      </c>
      <c r="B16489" s="1">
        <v>45535</v>
      </c>
      <c r="C16489" t="s">
        <v>802</v>
      </c>
      <c r="D16489" t="s">
        <v>803</v>
      </c>
      <c r="E16489" s="4">
        <v>285.66999999999996</v>
      </c>
      <c r="F16489" t="s">
        <v>1477</v>
      </c>
      <c r="G16489" t="s">
        <v>471</v>
      </c>
      <c r="H16489" t="s">
        <v>308</v>
      </c>
      <c r="I16489" t="s">
        <v>309</v>
      </c>
      <c r="J16489" t="s">
        <v>264</v>
      </c>
      <c r="L16489" t="s">
        <v>378</v>
      </c>
      <c r="M16489" t="s">
        <v>379</v>
      </c>
      <c r="N16489" t="s">
        <v>487</v>
      </c>
    </row>
    <row r="16490" spans="1:14" hidden="1" x14ac:dyDescent="0.25">
      <c r="A16490" t="s">
        <v>240</v>
      </c>
      <c r="B16490" s="1">
        <v>45565</v>
      </c>
      <c r="C16490" t="s">
        <v>802</v>
      </c>
      <c r="D16490" t="s">
        <v>803</v>
      </c>
      <c r="E16490" s="4">
        <v>320.66999999999996</v>
      </c>
      <c r="F16490" t="s">
        <v>1477</v>
      </c>
      <c r="G16490" t="s">
        <v>471</v>
      </c>
      <c r="H16490" t="s">
        <v>308</v>
      </c>
      <c r="I16490" t="s">
        <v>309</v>
      </c>
      <c r="J16490" t="s">
        <v>264</v>
      </c>
      <c r="L16490" t="s">
        <v>378</v>
      </c>
      <c r="M16490" t="s">
        <v>379</v>
      </c>
      <c r="N16490" t="s">
        <v>487</v>
      </c>
    </row>
    <row r="16491" spans="1:14" hidden="1" x14ac:dyDescent="0.25">
      <c r="A16491" t="s">
        <v>240</v>
      </c>
      <c r="B16491" s="1">
        <v>45596</v>
      </c>
      <c r="C16491" t="s">
        <v>802</v>
      </c>
      <c r="D16491" t="s">
        <v>803</v>
      </c>
      <c r="E16491" s="4">
        <v>355.66999999999996</v>
      </c>
      <c r="F16491" t="s">
        <v>1477</v>
      </c>
      <c r="G16491" t="s">
        <v>471</v>
      </c>
      <c r="H16491" t="s">
        <v>308</v>
      </c>
      <c r="I16491" t="s">
        <v>309</v>
      </c>
      <c r="J16491" t="s">
        <v>264</v>
      </c>
      <c r="L16491" t="s">
        <v>378</v>
      </c>
      <c r="M16491" t="s">
        <v>379</v>
      </c>
      <c r="N16491" t="s">
        <v>487</v>
      </c>
    </row>
    <row r="16492" spans="1:14" hidden="1" x14ac:dyDescent="0.25">
      <c r="A16492" t="s">
        <v>240</v>
      </c>
      <c r="B16492" s="1">
        <v>45626</v>
      </c>
      <c r="C16492" t="s">
        <v>802</v>
      </c>
      <c r="D16492" t="s">
        <v>803</v>
      </c>
      <c r="E16492" s="4">
        <v>390.66999999999996</v>
      </c>
      <c r="F16492" t="s">
        <v>1477</v>
      </c>
      <c r="G16492" t="s">
        <v>471</v>
      </c>
      <c r="H16492" t="s">
        <v>308</v>
      </c>
      <c r="I16492" t="s">
        <v>309</v>
      </c>
      <c r="J16492" t="s">
        <v>264</v>
      </c>
      <c r="L16492" t="s">
        <v>378</v>
      </c>
      <c r="M16492" t="s">
        <v>379</v>
      </c>
      <c r="N16492" t="s">
        <v>487</v>
      </c>
    </row>
    <row r="16493" spans="1:14" hidden="1" x14ac:dyDescent="0.25">
      <c r="A16493" t="s">
        <v>240</v>
      </c>
      <c r="B16493" s="1">
        <v>45657</v>
      </c>
      <c r="C16493" t="s">
        <v>802</v>
      </c>
      <c r="D16493" t="s">
        <v>803</v>
      </c>
      <c r="E16493" s="4">
        <v>425.66999999999996</v>
      </c>
      <c r="F16493" t="s">
        <v>1477</v>
      </c>
      <c r="G16493" t="s">
        <v>471</v>
      </c>
      <c r="H16493" t="s">
        <v>308</v>
      </c>
      <c r="I16493" t="s">
        <v>309</v>
      </c>
      <c r="J16493" t="s">
        <v>264</v>
      </c>
      <c r="L16493" t="s">
        <v>378</v>
      </c>
      <c r="M16493" t="s">
        <v>379</v>
      </c>
      <c r="N16493" t="s">
        <v>487</v>
      </c>
    </row>
    <row r="16494" spans="1:14" hidden="1" x14ac:dyDescent="0.25">
      <c r="A16494" t="s">
        <v>240</v>
      </c>
      <c r="B16494" s="1">
        <v>45322</v>
      </c>
      <c r="C16494" t="s">
        <v>734</v>
      </c>
      <c r="D16494" t="s">
        <v>735</v>
      </c>
      <c r="E16494" s="4">
        <v>48.75</v>
      </c>
      <c r="F16494" t="s">
        <v>1477</v>
      </c>
      <c r="G16494" t="s">
        <v>471</v>
      </c>
      <c r="H16494" t="s">
        <v>308</v>
      </c>
      <c r="I16494" t="s">
        <v>309</v>
      </c>
      <c r="J16494" t="s">
        <v>264</v>
      </c>
      <c r="L16494" t="s">
        <v>378</v>
      </c>
      <c r="M16494" t="s">
        <v>379</v>
      </c>
      <c r="N16494" t="s">
        <v>487</v>
      </c>
    </row>
    <row r="16495" spans="1:14" hidden="1" x14ac:dyDescent="0.25">
      <c r="A16495" t="s">
        <v>240</v>
      </c>
      <c r="B16495" s="1">
        <v>45351</v>
      </c>
      <c r="C16495" t="s">
        <v>734</v>
      </c>
      <c r="D16495" t="s">
        <v>735</v>
      </c>
      <c r="E16495" s="4">
        <v>97.5</v>
      </c>
      <c r="F16495" t="s">
        <v>1477</v>
      </c>
      <c r="G16495" t="s">
        <v>471</v>
      </c>
      <c r="H16495" t="s">
        <v>308</v>
      </c>
      <c r="I16495" t="s">
        <v>309</v>
      </c>
      <c r="J16495" t="s">
        <v>264</v>
      </c>
      <c r="L16495" t="s">
        <v>378</v>
      </c>
      <c r="M16495" t="s">
        <v>379</v>
      </c>
      <c r="N16495" t="s">
        <v>487</v>
      </c>
    </row>
    <row r="16496" spans="1:14" hidden="1" x14ac:dyDescent="0.25">
      <c r="A16496" t="s">
        <v>240</v>
      </c>
      <c r="B16496" s="1">
        <v>45382</v>
      </c>
      <c r="C16496" t="s">
        <v>734</v>
      </c>
      <c r="D16496" t="s">
        <v>735</v>
      </c>
      <c r="E16496" s="4">
        <v>146.25</v>
      </c>
      <c r="F16496" t="s">
        <v>1477</v>
      </c>
      <c r="G16496" t="s">
        <v>471</v>
      </c>
      <c r="H16496" t="s">
        <v>308</v>
      </c>
      <c r="I16496" t="s">
        <v>309</v>
      </c>
      <c r="J16496" t="s">
        <v>264</v>
      </c>
      <c r="L16496" t="s">
        <v>378</v>
      </c>
      <c r="M16496" t="s">
        <v>379</v>
      </c>
      <c r="N16496" t="s">
        <v>487</v>
      </c>
    </row>
    <row r="16497" spans="1:14" hidden="1" x14ac:dyDescent="0.25">
      <c r="A16497" t="s">
        <v>240</v>
      </c>
      <c r="B16497" s="1">
        <v>45412</v>
      </c>
      <c r="C16497" t="s">
        <v>734</v>
      </c>
      <c r="D16497" t="s">
        <v>735</v>
      </c>
      <c r="E16497" s="4">
        <v>195</v>
      </c>
      <c r="F16497" t="s">
        <v>1477</v>
      </c>
      <c r="G16497" t="s">
        <v>471</v>
      </c>
      <c r="H16497" t="s">
        <v>308</v>
      </c>
      <c r="I16497" t="s">
        <v>309</v>
      </c>
      <c r="J16497" t="s">
        <v>264</v>
      </c>
      <c r="L16497" t="s">
        <v>378</v>
      </c>
      <c r="M16497" t="s">
        <v>379</v>
      </c>
      <c r="N16497" t="s">
        <v>487</v>
      </c>
    </row>
    <row r="16498" spans="1:14" hidden="1" x14ac:dyDescent="0.25">
      <c r="A16498" t="s">
        <v>240</v>
      </c>
      <c r="B16498" s="1">
        <v>45443</v>
      </c>
      <c r="C16498" t="s">
        <v>734</v>
      </c>
      <c r="D16498" t="s">
        <v>735</v>
      </c>
      <c r="E16498" s="4">
        <v>195</v>
      </c>
      <c r="F16498" t="s">
        <v>1477</v>
      </c>
      <c r="G16498" t="s">
        <v>471</v>
      </c>
      <c r="H16498" t="s">
        <v>308</v>
      </c>
      <c r="I16498" t="s">
        <v>309</v>
      </c>
      <c r="J16498" t="s">
        <v>264</v>
      </c>
      <c r="L16498" t="s">
        <v>378</v>
      </c>
      <c r="M16498" t="s">
        <v>379</v>
      </c>
      <c r="N16498" t="s">
        <v>487</v>
      </c>
    </row>
    <row r="16499" spans="1:14" hidden="1" x14ac:dyDescent="0.25">
      <c r="A16499" t="s">
        <v>240</v>
      </c>
      <c r="B16499" s="1">
        <v>45473</v>
      </c>
      <c r="C16499" t="s">
        <v>734</v>
      </c>
      <c r="D16499" t="s">
        <v>735</v>
      </c>
      <c r="E16499" s="4">
        <v>411.2</v>
      </c>
      <c r="F16499" t="s">
        <v>1477</v>
      </c>
      <c r="G16499" t="s">
        <v>471</v>
      </c>
      <c r="H16499" t="s">
        <v>308</v>
      </c>
      <c r="I16499" t="s">
        <v>309</v>
      </c>
      <c r="J16499" t="s">
        <v>264</v>
      </c>
      <c r="L16499" t="s">
        <v>378</v>
      </c>
      <c r="M16499" t="s">
        <v>379</v>
      </c>
      <c r="N16499" t="s">
        <v>487</v>
      </c>
    </row>
    <row r="16500" spans="1:14" hidden="1" x14ac:dyDescent="0.25">
      <c r="A16500" t="s">
        <v>240</v>
      </c>
      <c r="B16500" s="1">
        <v>45504</v>
      </c>
      <c r="C16500" t="s">
        <v>734</v>
      </c>
      <c r="D16500" t="s">
        <v>735</v>
      </c>
      <c r="E16500" s="4">
        <v>494.5333333333333</v>
      </c>
      <c r="F16500" t="s">
        <v>1477</v>
      </c>
      <c r="G16500" t="s">
        <v>471</v>
      </c>
      <c r="H16500" t="s">
        <v>308</v>
      </c>
      <c r="I16500" t="s">
        <v>309</v>
      </c>
      <c r="J16500" t="s">
        <v>264</v>
      </c>
      <c r="L16500" t="s">
        <v>378</v>
      </c>
      <c r="M16500" t="s">
        <v>379</v>
      </c>
      <c r="N16500" t="s">
        <v>487</v>
      </c>
    </row>
    <row r="16501" spans="1:14" hidden="1" x14ac:dyDescent="0.25">
      <c r="A16501" t="s">
        <v>240</v>
      </c>
      <c r="B16501" s="1">
        <v>45535</v>
      </c>
      <c r="C16501" t="s">
        <v>734</v>
      </c>
      <c r="D16501" t="s">
        <v>735</v>
      </c>
      <c r="E16501" s="4">
        <v>577.86666666666667</v>
      </c>
      <c r="F16501" t="s">
        <v>1477</v>
      </c>
      <c r="G16501" t="s">
        <v>471</v>
      </c>
      <c r="H16501" t="s">
        <v>308</v>
      </c>
      <c r="I16501" t="s">
        <v>309</v>
      </c>
      <c r="J16501" t="s">
        <v>264</v>
      </c>
      <c r="L16501" t="s">
        <v>378</v>
      </c>
      <c r="M16501" t="s">
        <v>379</v>
      </c>
      <c r="N16501" t="s">
        <v>487</v>
      </c>
    </row>
    <row r="16502" spans="1:14" hidden="1" x14ac:dyDescent="0.25">
      <c r="A16502" t="s">
        <v>240</v>
      </c>
      <c r="B16502" s="1">
        <v>45565</v>
      </c>
      <c r="C16502" t="s">
        <v>734</v>
      </c>
      <c r="D16502" t="s">
        <v>735</v>
      </c>
      <c r="E16502" s="4">
        <v>661.2</v>
      </c>
      <c r="F16502" t="s">
        <v>1477</v>
      </c>
      <c r="G16502" t="s">
        <v>471</v>
      </c>
      <c r="H16502" t="s">
        <v>308</v>
      </c>
      <c r="I16502" t="s">
        <v>309</v>
      </c>
      <c r="J16502" t="s">
        <v>264</v>
      </c>
      <c r="L16502" t="s">
        <v>378</v>
      </c>
      <c r="M16502" t="s">
        <v>379</v>
      </c>
      <c r="N16502" t="s">
        <v>487</v>
      </c>
    </row>
    <row r="16503" spans="1:14" hidden="1" x14ac:dyDescent="0.25">
      <c r="A16503" t="s">
        <v>240</v>
      </c>
      <c r="B16503" s="1">
        <v>45596</v>
      </c>
      <c r="C16503" t="s">
        <v>734</v>
      </c>
      <c r="D16503" t="s">
        <v>735</v>
      </c>
      <c r="E16503" s="4">
        <v>744.53333333333342</v>
      </c>
      <c r="F16503" t="s">
        <v>1477</v>
      </c>
      <c r="G16503" t="s">
        <v>471</v>
      </c>
      <c r="H16503" t="s">
        <v>308</v>
      </c>
      <c r="I16503" t="s">
        <v>309</v>
      </c>
      <c r="J16503" t="s">
        <v>264</v>
      </c>
      <c r="L16503" t="s">
        <v>378</v>
      </c>
      <c r="M16503" t="s">
        <v>379</v>
      </c>
      <c r="N16503" t="s">
        <v>487</v>
      </c>
    </row>
    <row r="16504" spans="1:14" hidden="1" x14ac:dyDescent="0.25">
      <c r="A16504" t="s">
        <v>240</v>
      </c>
      <c r="B16504" s="1">
        <v>45626</v>
      </c>
      <c r="C16504" t="s">
        <v>734</v>
      </c>
      <c r="D16504" t="s">
        <v>735</v>
      </c>
      <c r="E16504" s="4">
        <v>827.86666666666679</v>
      </c>
      <c r="F16504" t="s">
        <v>1477</v>
      </c>
      <c r="G16504" t="s">
        <v>471</v>
      </c>
      <c r="H16504" t="s">
        <v>308</v>
      </c>
      <c r="I16504" t="s">
        <v>309</v>
      </c>
      <c r="J16504" t="s">
        <v>264</v>
      </c>
      <c r="L16504" t="s">
        <v>378</v>
      </c>
      <c r="M16504" t="s">
        <v>379</v>
      </c>
      <c r="N16504" t="s">
        <v>487</v>
      </c>
    </row>
    <row r="16505" spans="1:14" hidden="1" x14ac:dyDescent="0.25">
      <c r="A16505" t="s">
        <v>240</v>
      </c>
      <c r="B16505" s="1">
        <v>45657</v>
      </c>
      <c r="C16505" t="s">
        <v>734</v>
      </c>
      <c r="D16505" t="s">
        <v>735</v>
      </c>
      <c r="E16505" s="4">
        <v>911.20000000000016</v>
      </c>
      <c r="F16505" t="s">
        <v>1477</v>
      </c>
      <c r="G16505" t="s">
        <v>471</v>
      </c>
      <c r="H16505" t="s">
        <v>308</v>
      </c>
      <c r="I16505" t="s">
        <v>309</v>
      </c>
      <c r="J16505" t="s">
        <v>264</v>
      </c>
      <c r="L16505" t="s">
        <v>378</v>
      </c>
      <c r="M16505" t="s">
        <v>379</v>
      </c>
      <c r="N16505" t="s">
        <v>487</v>
      </c>
    </row>
    <row r="16506" spans="1:14" hidden="1" x14ac:dyDescent="0.25">
      <c r="A16506" t="s">
        <v>240</v>
      </c>
      <c r="B16506" s="1">
        <v>45322</v>
      </c>
      <c r="C16506" t="s">
        <v>814</v>
      </c>
      <c r="D16506" t="s">
        <v>815</v>
      </c>
      <c r="E16506" s="4">
        <v>0</v>
      </c>
      <c r="F16506" t="s">
        <v>1477</v>
      </c>
      <c r="G16506" t="s">
        <v>471</v>
      </c>
      <c r="H16506" t="s">
        <v>308</v>
      </c>
      <c r="I16506" t="s">
        <v>309</v>
      </c>
      <c r="J16506" t="s">
        <v>264</v>
      </c>
      <c r="L16506" t="s">
        <v>378</v>
      </c>
      <c r="M16506" t="s">
        <v>379</v>
      </c>
      <c r="N16506" t="s">
        <v>480</v>
      </c>
    </row>
    <row r="16507" spans="1:14" hidden="1" x14ac:dyDescent="0.25">
      <c r="A16507" t="s">
        <v>240</v>
      </c>
      <c r="B16507" s="1">
        <v>45351</v>
      </c>
      <c r="C16507" t="s">
        <v>814</v>
      </c>
      <c r="D16507" t="s">
        <v>815</v>
      </c>
      <c r="E16507" s="4">
        <v>0</v>
      </c>
      <c r="F16507" t="s">
        <v>1477</v>
      </c>
      <c r="G16507" t="s">
        <v>471</v>
      </c>
      <c r="H16507" t="s">
        <v>308</v>
      </c>
      <c r="I16507" t="s">
        <v>309</v>
      </c>
      <c r="J16507" t="s">
        <v>264</v>
      </c>
      <c r="L16507" t="s">
        <v>378</v>
      </c>
      <c r="M16507" t="s">
        <v>379</v>
      </c>
      <c r="N16507" t="s">
        <v>480</v>
      </c>
    </row>
    <row r="16508" spans="1:14" hidden="1" x14ac:dyDescent="0.25">
      <c r="A16508" t="s">
        <v>240</v>
      </c>
      <c r="B16508" s="1">
        <v>45382</v>
      </c>
      <c r="C16508" t="s">
        <v>814</v>
      </c>
      <c r="D16508" t="s">
        <v>815</v>
      </c>
      <c r="E16508" s="4">
        <v>0</v>
      </c>
      <c r="F16508" t="s">
        <v>1477</v>
      </c>
      <c r="G16508" t="s">
        <v>471</v>
      </c>
      <c r="H16508" t="s">
        <v>308</v>
      </c>
      <c r="I16508" t="s">
        <v>309</v>
      </c>
      <c r="J16508" t="s">
        <v>264</v>
      </c>
      <c r="L16508" t="s">
        <v>378</v>
      </c>
      <c r="M16508" t="s">
        <v>379</v>
      </c>
      <c r="N16508" t="s">
        <v>480</v>
      </c>
    </row>
    <row r="16509" spans="1:14" hidden="1" x14ac:dyDescent="0.25">
      <c r="A16509" t="s">
        <v>240</v>
      </c>
      <c r="B16509" s="1">
        <v>45412</v>
      </c>
      <c r="C16509" t="s">
        <v>814</v>
      </c>
      <c r="D16509" t="s">
        <v>815</v>
      </c>
      <c r="E16509" s="4">
        <v>0</v>
      </c>
      <c r="F16509" t="s">
        <v>1477</v>
      </c>
      <c r="G16509" t="s">
        <v>471</v>
      </c>
      <c r="H16509" t="s">
        <v>308</v>
      </c>
      <c r="I16509" t="s">
        <v>309</v>
      </c>
      <c r="J16509" t="s">
        <v>264</v>
      </c>
      <c r="L16509" t="s">
        <v>378</v>
      </c>
      <c r="M16509" t="s">
        <v>379</v>
      </c>
      <c r="N16509" t="s">
        <v>480</v>
      </c>
    </row>
    <row r="16510" spans="1:14" hidden="1" x14ac:dyDescent="0.25">
      <c r="A16510" t="s">
        <v>240</v>
      </c>
      <c r="B16510" s="1">
        <v>45443</v>
      </c>
      <c r="C16510" t="s">
        <v>814</v>
      </c>
      <c r="D16510" t="s">
        <v>815</v>
      </c>
      <c r="E16510" s="4">
        <v>1293</v>
      </c>
      <c r="F16510" t="s">
        <v>1477</v>
      </c>
      <c r="G16510" t="s">
        <v>471</v>
      </c>
      <c r="H16510" t="s">
        <v>308</v>
      </c>
      <c r="I16510" t="s">
        <v>309</v>
      </c>
      <c r="J16510" t="s">
        <v>264</v>
      </c>
      <c r="L16510" t="s">
        <v>378</v>
      </c>
      <c r="M16510" t="s">
        <v>379</v>
      </c>
      <c r="N16510" t="s">
        <v>480</v>
      </c>
    </row>
    <row r="16511" spans="1:14" hidden="1" x14ac:dyDescent="0.25">
      <c r="A16511" t="s">
        <v>240</v>
      </c>
      <c r="B16511" s="1">
        <v>45473</v>
      </c>
      <c r="C16511" t="s">
        <v>814</v>
      </c>
      <c r="D16511" t="s">
        <v>815</v>
      </c>
      <c r="E16511" s="4">
        <v>1293</v>
      </c>
      <c r="F16511" t="s">
        <v>1477</v>
      </c>
      <c r="G16511" t="s">
        <v>471</v>
      </c>
      <c r="H16511" t="s">
        <v>308</v>
      </c>
      <c r="I16511" t="s">
        <v>309</v>
      </c>
      <c r="J16511" t="s">
        <v>264</v>
      </c>
      <c r="L16511" t="s">
        <v>378</v>
      </c>
      <c r="M16511" t="s">
        <v>379</v>
      </c>
      <c r="N16511" t="s">
        <v>480</v>
      </c>
    </row>
    <row r="16512" spans="1:14" hidden="1" x14ac:dyDescent="0.25">
      <c r="A16512" t="s">
        <v>240</v>
      </c>
      <c r="B16512" s="1">
        <v>45504</v>
      </c>
      <c r="C16512" t="s">
        <v>814</v>
      </c>
      <c r="D16512" t="s">
        <v>815</v>
      </c>
      <c r="E16512" s="4">
        <v>1543</v>
      </c>
      <c r="F16512" t="s">
        <v>1477</v>
      </c>
      <c r="G16512" t="s">
        <v>471</v>
      </c>
      <c r="H16512" t="s">
        <v>308</v>
      </c>
      <c r="I16512" t="s">
        <v>309</v>
      </c>
      <c r="J16512" t="s">
        <v>264</v>
      </c>
      <c r="L16512" t="s">
        <v>378</v>
      </c>
      <c r="M16512" t="s">
        <v>379</v>
      </c>
      <c r="N16512" t="s">
        <v>480</v>
      </c>
    </row>
    <row r="16513" spans="1:14" hidden="1" x14ac:dyDescent="0.25">
      <c r="A16513" t="s">
        <v>240</v>
      </c>
      <c r="B16513" s="1">
        <v>45535</v>
      </c>
      <c r="C16513" t="s">
        <v>814</v>
      </c>
      <c r="D16513" t="s">
        <v>815</v>
      </c>
      <c r="E16513" s="4">
        <v>1793</v>
      </c>
      <c r="F16513" t="s">
        <v>1477</v>
      </c>
      <c r="G16513" t="s">
        <v>471</v>
      </c>
      <c r="H16513" t="s">
        <v>308</v>
      </c>
      <c r="I16513" t="s">
        <v>309</v>
      </c>
      <c r="J16513" t="s">
        <v>264</v>
      </c>
      <c r="L16513" t="s">
        <v>378</v>
      </c>
      <c r="M16513" t="s">
        <v>379</v>
      </c>
      <c r="N16513" t="s">
        <v>480</v>
      </c>
    </row>
    <row r="16514" spans="1:14" hidden="1" x14ac:dyDescent="0.25">
      <c r="A16514" t="s">
        <v>240</v>
      </c>
      <c r="B16514" s="1">
        <v>45565</v>
      </c>
      <c r="C16514" t="s">
        <v>814</v>
      </c>
      <c r="D16514" t="s">
        <v>815</v>
      </c>
      <c r="E16514" s="4">
        <v>2043</v>
      </c>
      <c r="F16514" t="s">
        <v>1477</v>
      </c>
      <c r="G16514" t="s">
        <v>471</v>
      </c>
      <c r="H16514" t="s">
        <v>308</v>
      </c>
      <c r="I16514" t="s">
        <v>309</v>
      </c>
      <c r="J16514" t="s">
        <v>264</v>
      </c>
      <c r="L16514" t="s">
        <v>378</v>
      </c>
      <c r="M16514" t="s">
        <v>379</v>
      </c>
      <c r="N16514" t="s">
        <v>480</v>
      </c>
    </row>
    <row r="16515" spans="1:14" hidden="1" x14ac:dyDescent="0.25">
      <c r="A16515" t="s">
        <v>240</v>
      </c>
      <c r="B16515" s="1">
        <v>45596</v>
      </c>
      <c r="C16515" t="s">
        <v>814</v>
      </c>
      <c r="D16515" t="s">
        <v>815</v>
      </c>
      <c r="E16515" s="4">
        <v>2293</v>
      </c>
      <c r="F16515" t="s">
        <v>1477</v>
      </c>
      <c r="G16515" t="s">
        <v>471</v>
      </c>
      <c r="H16515" t="s">
        <v>308</v>
      </c>
      <c r="I16515" t="s">
        <v>309</v>
      </c>
      <c r="J16515" t="s">
        <v>264</v>
      </c>
      <c r="L16515" t="s">
        <v>378</v>
      </c>
      <c r="M16515" t="s">
        <v>379</v>
      </c>
      <c r="N16515" t="s">
        <v>480</v>
      </c>
    </row>
    <row r="16516" spans="1:14" hidden="1" x14ac:dyDescent="0.25">
      <c r="A16516" t="s">
        <v>240</v>
      </c>
      <c r="B16516" s="1">
        <v>45626</v>
      </c>
      <c r="C16516" t="s">
        <v>814</v>
      </c>
      <c r="D16516" t="s">
        <v>815</v>
      </c>
      <c r="E16516" s="4">
        <v>2543</v>
      </c>
      <c r="F16516" t="s">
        <v>1477</v>
      </c>
      <c r="G16516" t="s">
        <v>471</v>
      </c>
      <c r="H16516" t="s">
        <v>308</v>
      </c>
      <c r="I16516" t="s">
        <v>309</v>
      </c>
      <c r="J16516" t="s">
        <v>264</v>
      </c>
      <c r="L16516" t="s">
        <v>378</v>
      </c>
      <c r="M16516" t="s">
        <v>379</v>
      </c>
      <c r="N16516" t="s">
        <v>480</v>
      </c>
    </row>
    <row r="16517" spans="1:14" hidden="1" x14ac:dyDescent="0.25">
      <c r="A16517" t="s">
        <v>240</v>
      </c>
      <c r="B16517" s="1">
        <v>45657</v>
      </c>
      <c r="C16517" t="s">
        <v>814</v>
      </c>
      <c r="D16517" t="s">
        <v>815</v>
      </c>
      <c r="E16517" s="4">
        <v>4793</v>
      </c>
      <c r="F16517" t="s">
        <v>1477</v>
      </c>
      <c r="G16517" t="s">
        <v>471</v>
      </c>
      <c r="H16517" t="s">
        <v>308</v>
      </c>
      <c r="I16517" t="s">
        <v>309</v>
      </c>
      <c r="J16517" t="s">
        <v>264</v>
      </c>
      <c r="L16517" t="s">
        <v>378</v>
      </c>
      <c r="M16517" t="s">
        <v>379</v>
      </c>
      <c r="N16517" t="s">
        <v>480</v>
      </c>
    </row>
    <row r="16518" spans="1:14" hidden="1" x14ac:dyDescent="0.25">
      <c r="A16518" t="s">
        <v>240</v>
      </c>
      <c r="B16518" s="1">
        <v>45322</v>
      </c>
      <c r="C16518" t="s">
        <v>1238</v>
      </c>
      <c r="D16518" t="s">
        <v>1239</v>
      </c>
      <c r="E16518" s="4">
        <v>1620.2399999999998</v>
      </c>
      <c r="F16518" t="s">
        <v>1477</v>
      </c>
      <c r="G16518" t="s">
        <v>471</v>
      </c>
      <c r="H16518" t="s">
        <v>308</v>
      </c>
      <c r="I16518" t="s">
        <v>309</v>
      </c>
      <c r="J16518" t="s">
        <v>264</v>
      </c>
      <c r="L16518" t="s">
        <v>378</v>
      </c>
      <c r="M16518" t="s">
        <v>379</v>
      </c>
      <c r="N16518" t="s">
        <v>487</v>
      </c>
    </row>
    <row r="16519" spans="1:14" hidden="1" x14ac:dyDescent="0.25">
      <c r="A16519" t="s">
        <v>240</v>
      </c>
      <c r="B16519" s="1">
        <v>45351</v>
      </c>
      <c r="C16519" t="s">
        <v>1238</v>
      </c>
      <c r="D16519" t="s">
        <v>1239</v>
      </c>
      <c r="E16519" s="4">
        <v>3240.4799999999996</v>
      </c>
      <c r="F16519" t="s">
        <v>1477</v>
      </c>
      <c r="G16519" t="s">
        <v>471</v>
      </c>
      <c r="H16519" t="s">
        <v>308</v>
      </c>
      <c r="I16519" t="s">
        <v>309</v>
      </c>
      <c r="J16519" t="s">
        <v>264</v>
      </c>
      <c r="L16519" t="s">
        <v>378</v>
      </c>
      <c r="M16519" t="s">
        <v>379</v>
      </c>
      <c r="N16519" t="s">
        <v>487</v>
      </c>
    </row>
    <row r="16520" spans="1:14" hidden="1" x14ac:dyDescent="0.25">
      <c r="A16520" t="s">
        <v>240</v>
      </c>
      <c r="B16520" s="1">
        <v>45382</v>
      </c>
      <c r="C16520" t="s">
        <v>1238</v>
      </c>
      <c r="D16520" t="s">
        <v>1239</v>
      </c>
      <c r="E16520" s="4">
        <v>4860.7199999999993</v>
      </c>
      <c r="F16520" t="s">
        <v>1477</v>
      </c>
      <c r="G16520" t="s">
        <v>471</v>
      </c>
      <c r="H16520" t="s">
        <v>308</v>
      </c>
      <c r="I16520" t="s">
        <v>309</v>
      </c>
      <c r="J16520" t="s">
        <v>264</v>
      </c>
      <c r="L16520" t="s">
        <v>378</v>
      </c>
      <c r="M16520" t="s">
        <v>379</v>
      </c>
      <c r="N16520" t="s">
        <v>487</v>
      </c>
    </row>
    <row r="16521" spans="1:14" hidden="1" x14ac:dyDescent="0.25">
      <c r="A16521" t="s">
        <v>240</v>
      </c>
      <c r="B16521" s="1">
        <v>45412</v>
      </c>
      <c r="C16521" t="s">
        <v>1238</v>
      </c>
      <c r="D16521" t="s">
        <v>1239</v>
      </c>
      <c r="E16521" s="4">
        <v>4860.7199999999993</v>
      </c>
      <c r="F16521" t="s">
        <v>1477</v>
      </c>
      <c r="G16521" t="s">
        <v>471</v>
      </c>
      <c r="H16521" t="s">
        <v>308</v>
      </c>
      <c r="I16521" t="s">
        <v>309</v>
      </c>
      <c r="J16521" t="s">
        <v>264</v>
      </c>
      <c r="L16521" t="s">
        <v>378</v>
      </c>
      <c r="M16521" t="s">
        <v>379</v>
      </c>
      <c r="N16521" t="s">
        <v>487</v>
      </c>
    </row>
    <row r="16522" spans="1:14" hidden="1" x14ac:dyDescent="0.25">
      <c r="A16522" t="s">
        <v>240</v>
      </c>
      <c r="B16522" s="1">
        <v>45443</v>
      </c>
      <c r="C16522" t="s">
        <v>1238</v>
      </c>
      <c r="D16522" t="s">
        <v>1239</v>
      </c>
      <c r="E16522" s="4">
        <v>4860.7199999999993</v>
      </c>
      <c r="F16522" t="s">
        <v>1477</v>
      </c>
      <c r="G16522" t="s">
        <v>471</v>
      </c>
      <c r="H16522" t="s">
        <v>308</v>
      </c>
      <c r="I16522" t="s">
        <v>309</v>
      </c>
      <c r="J16522" t="s">
        <v>264</v>
      </c>
      <c r="L16522" t="s">
        <v>378</v>
      </c>
      <c r="M16522" t="s">
        <v>379</v>
      </c>
      <c r="N16522" t="s">
        <v>487</v>
      </c>
    </row>
    <row r="16523" spans="1:14" hidden="1" x14ac:dyDescent="0.25">
      <c r="A16523" t="s">
        <v>240</v>
      </c>
      <c r="B16523" s="1">
        <v>45473</v>
      </c>
      <c r="C16523" t="s">
        <v>1238</v>
      </c>
      <c r="D16523" t="s">
        <v>1239</v>
      </c>
      <c r="E16523" s="4">
        <v>4860.7199999999993</v>
      </c>
      <c r="F16523" t="s">
        <v>1477</v>
      </c>
      <c r="G16523" t="s">
        <v>471</v>
      </c>
      <c r="H16523" t="s">
        <v>308</v>
      </c>
      <c r="I16523" t="s">
        <v>309</v>
      </c>
      <c r="J16523" t="s">
        <v>264</v>
      </c>
      <c r="L16523" t="s">
        <v>378</v>
      </c>
      <c r="M16523" t="s">
        <v>379</v>
      </c>
      <c r="N16523" t="s">
        <v>487</v>
      </c>
    </row>
    <row r="16524" spans="1:14" hidden="1" x14ac:dyDescent="0.25">
      <c r="A16524" t="s">
        <v>240</v>
      </c>
      <c r="B16524" s="1">
        <v>45504</v>
      </c>
      <c r="C16524" t="s">
        <v>1238</v>
      </c>
      <c r="D16524" t="s">
        <v>1239</v>
      </c>
      <c r="E16524" s="4">
        <v>5265.7199999999993</v>
      </c>
      <c r="F16524" t="s">
        <v>1477</v>
      </c>
      <c r="G16524" t="s">
        <v>471</v>
      </c>
      <c r="H16524" t="s">
        <v>308</v>
      </c>
      <c r="I16524" t="s">
        <v>309</v>
      </c>
      <c r="J16524" t="s">
        <v>264</v>
      </c>
      <c r="L16524" t="s">
        <v>378</v>
      </c>
      <c r="M16524" t="s">
        <v>379</v>
      </c>
      <c r="N16524" t="s">
        <v>487</v>
      </c>
    </row>
    <row r="16525" spans="1:14" hidden="1" x14ac:dyDescent="0.25">
      <c r="A16525" t="s">
        <v>240</v>
      </c>
      <c r="B16525" s="1">
        <v>45535</v>
      </c>
      <c r="C16525" t="s">
        <v>1238</v>
      </c>
      <c r="D16525" t="s">
        <v>1239</v>
      </c>
      <c r="E16525" s="4">
        <v>5670.7199999999993</v>
      </c>
      <c r="F16525" t="s">
        <v>1477</v>
      </c>
      <c r="G16525" t="s">
        <v>471</v>
      </c>
      <c r="H16525" t="s">
        <v>308</v>
      </c>
      <c r="I16525" t="s">
        <v>309</v>
      </c>
      <c r="J16525" t="s">
        <v>264</v>
      </c>
      <c r="L16525" t="s">
        <v>378</v>
      </c>
      <c r="M16525" t="s">
        <v>379</v>
      </c>
      <c r="N16525" t="s">
        <v>487</v>
      </c>
    </row>
    <row r="16526" spans="1:14" hidden="1" x14ac:dyDescent="0.25">
      <c r="A16526" t="s">
        <v>240</v>
      </c>
      <c r="B16526" s="1">
        <v>45565</v>
      </c>
      <c r="C16526" t="s">
        <v>1238</v>
      </c>
      <c r="D16526" t="s">
        <v>1239</v>
      </c>
      <c r="E16526" s="4">
        <v>6075.7199999999993</v>
      </c>
      <c r="F16526" t="s">
        <v>1477</v>
      </c>
      <c r="G16526" t="s">
        <v>471</v>
      </c>
      <c r="H16526" t="s">
        <v>308</v>
      </c>
      <c r="I16526" t="s">
        <v>309</v>
      </c>
      <c r="J16526" t="s">
        <v>264</v>
      </c>
      <c r="L16526" t="s">
        <v>378</v>
      </c>
      <c r="M16526" t="s">
        <v>379</v>
      </c>
      <c r="N16526" t="s">
        <v>487</v>
      </c>
    </row>
    <row r="16527" spans="1:14" hidden="1" x14ac:dyDescent="0.25">
      <c r="A16527" t="s">
        <v>240</v>
      </c>
      <c r="B16527" s="1">
        <v>45596</v>
      </c>
      <c r="C16527" t="s">
        <v>1238</v>
      </c>
      <c r="D16527" t="s">
        <v>1239</v>
      </c>
      <c r="E16527" s="4">
        <v>6480.7199999999993</v>
      </c>
      <c r="F16527" t="s">
        <v>1477</v>
      </c>
      <c r="G16527" t="s">
        <v>471</v>
      </c>
      <c r="H16527" t="s">
        <v>308</v>
      </c>
      <c r="I16527" t="s">
        <v>309</v>
      </c>
      <c r="J16527" t="s">
        <v>264</v>
      </c>
      <c r="L16527" t="s">
        <v>378</v>
      </c>
      <c r="M16527" t="s">
        <v>379</v>
      </c>
      <c r="N16527" t="s">
        <v>487</v>
      </c>
    </row>
    <row r="16528" spans="1:14" hidden="1" x14ac:dyDescent="0.25">
      <c r="A16528" t="s">
        <v>240</v>
      </c>
      <c r="B16528" s="1">
        <v>45626</v>
      </c>
      <c r="C16528" t="s">
        <v>1238</v>
      </c>
      <c r="D16528" t="s">
        <v>1239</v>
      </c>
      <c r="E16528" s="4">
        <v>6885.7199999999993</v>
      </c>
      <c r="F16528" t="s">
        <v>1477</v>
      </c>
      <c r="G16528" t="s">
        <v>471</v>
      </c>
      <c r="H16528" t="s">
        <v>308</v>
      </c>
      <c r="I16528" t="s">
        <v>309</v>
      </c>
      <c r="J16528" t="s">
        <v>264</v>
      </c>
      <c r="L16528" t="s">
        <v>378</v>
      </c>
      <c r="M16528" t="s">
        <v>379</v>
      </c>
      <c r="N16528" t="s">
        <v>487</v>
      </c>
    </row>
    <row r="16529" spans="1:14" hidden="1" x14ac:dyDescent="0.25">
      <c r="A16529" t="s">
        <v>240</v>
      </c>
      <c r="B16529" s="1">
        <v>45657</v>
      </c>
      <c r="C16529" t="s">
        <v>1238</v>
      </c>
      <c r="D16529" t="s">
        <v>1239</v>
      </c>
      <c r="E16529" s="4">
        <v>7290.7199999999993</v>
      </c>
      <c r="F16529" t="s">
        <v>1477</v>
      </c>
      <c r="G16529" t="s">
        <v>471</v>
      </c>
      <c r="H16529" t="s">
        <v>308</v>
      </c>
      <c r="I16529" t="s">
        <v>309</v>
      </c>
      <c r="J16529" t="s">
        <v>264</v>
      </c>
      <c r="L16529" t="s">
        <v>378</v>
      </c>
      <c r="M16529" t="s">
        <v>379</v>
      </c>
      <c r="N16529" t="s">
        <v>487</v>
      </c>
    </row>
    <row r="16530" spans="1:14" hidden="1" x14ac:dyDescent="0.25">
      <c r="A16530" t="s">
        <v>240</v>
      </c>
      <c r="B16530" s="1">
        <v>45322</v>
      </c>
      <c r="C16530" t="s">
        <v>822</v>
      </c>
      <c r="D16530" t="s">
        <v>823</v>
      </c>
      <c r="E16530" s="4">
        <v>348.26</v>
      </c>
      <c r="F16530" t="s">
        <v>1477</v>
      </c>
      <c r="G16530" t="s">
        <v>471</v>
      </c>
      <c r="H16530" t="s">
        <v>308</v>
      </c>
      <c r="I16530" t="s">
        <v>309</v>
      </c>
      <c r="J16530" t="s">
        <v>264</v>
      </c>
      <c r="L16530" t="s">
        <v>378</v>
      </c>
      <c r="M16530" t="s">
        <v>379</v>
      </c>
      <c r="N16530" t="s">
        <v>477</v>
      </c>
    </row>
    <row r="16531" spans="1:14" hidden="1" x14ac:dyDescent="0.25">
      <c r="A16531" t="s">
        <v>240</v>
      </c>
      <c r="B16531" s="1">
        <v>45351</v>
      </c>
      <c r="C16531" t="s">
        <v>822</v>
      </c>
      <c r="D16531" t="s">
        <v>823</v>
      </c>
      <c r="E16531" s="4">
        <v>704.99</v>
      </c>
      <c r="F16531" t="s">
        <v>1477</v>
      </c>
      <c r="G16531" t="s">
        <v>471</v>
      </c>
      <c r="H16531" t="s">
        <v>308</v>
      </c>
      <c r="I16531" t="s">
        <v>309</v>
      </c>
      <c r="J16531" t="s">
        <v>264</v>
      </c>
      <c r="L16531" t="s">
        <v>378</v>
      </c>
      <c r="M16531" t="s">
        <v>379</v>
      </c>
      <c r="N16531" t="s">
        <v>477</v>
      </c>
    </row>
    <row r="16532" spans="1:14" hidden="1" x14ac:dyDescent="0.25">
      <c r="A16532" t="s">
        <v>240</v>
      </c>
      <c r="B16532" s="1">
        <v>45382</v>
      </c>
      <c r="C16532" t="s">
        <v>822</v>
      </c>
      <c r="D16532" t="s">
        <v>823</v>
      </c>
      <c r="E16532" s="4">
        <v>704.99</v>
      </c>
      <c r="F16532" t="s">
        <v>1477</v>
      </c>
      <c r="G16532" t="s">
        <v>471</v>
      </c>
      <c r="H16532" t="s">
        <v>308</v>
      </c>
      <c r="I16532" t="s">
        <v>309</v>
      </c>
      <c r="J16532" t="s">
        <v>264</v>
      </c>
      <c r="L16532" t="s">
        <v>378</v>
      </c>
      <c r="M16532" t="s">
        <v>379</v>
      </c>
      <c r="N16532" t="s">
        <v>477</v>
      </c>
    </row>
    <row r="16533" spans="1:14" hidden="1" x14ac:dyDescent="0.25">
      <c r="A16533" t="s">
        <v>240</v>
      </c>
      <c r="B16533" s="1">
        <v>45412</v>
      </c>
      <c r="C16533" t="s">
        <v>822</v>
      </c>
      <c r="D16533" t="s">
        <v>823</v>
      </c>
      <c r="E16533" s="4">
        <v>704.99</v>
      </c>
      <c r="F16533" t="s">
        <v>1477</v>
      </c>
      <c r="G16533" t="s">
        <v>471</v>
      </c>
      <c r="H16533" t="s">
        <v>308</v>
      </c>
      <c r="I16533" t="s">
        <v>309</v>
      </c>
      <c r="J16533" t="s">
        <v>264</v>
      </c>
      <c r="L16533" t="s">
        <v>378</v>
      </c>
      <c r="M16533" t="s">
        <v>379</v>
      </c>
      <c r="N16533" t="s">
        <v>477</v>
      </c>
    </row>
    <row r="16534" spans="1:14" hidden="1" x14ac:dyDescent="0.25">
      <c r="A16534" t="s">
        <v>240</v>
      </c>
      <c r="B16534" s="1">
        <v>45443</v>
      </c>
      <c r="C16534" t="s">
        <v>822</v>
      </c>
      <c r="D16534" t="s">
        <v>823</v>
      </c>
      <c r="E16534" s="4">
        <v>704.99</v>
      </c>
      <c r="F16534" t="s">
        <v>1477</v>
      </c>
      <c r="G16534" t="s">
        <v>471</v>
      </c>
      <c r="H16534" t="s">
        <v>308</v>
      </c>
      <c r="I16534" t="s">
        <v>309</v>
      </c>
      <c r="J16534" t="s">
        <v>264</v>
      </c>
      <c r="L16534" t="s">
        <v>378</v>
      </c>
      <c r="M16534" t="s">
        <v>379</v>
      </c>
      <c r="N16534" t="s">
        <v>477</v>
      </c>
    </row>
    <row r="16535" spans="1:14" hidden="1" x14ac:dyDescent="0.25">
      <c r="A16535" t="s">
        <v>240</v>
      </c>
      <c r="B16535" s="1">
        <v>45473</v>
      </c>
      <c r="C16535" t="s">
        <v>822</v>
      </c>
      <c r="D16535" t="s">
        <v>823</v>
      </c>
      <c r="E16535" s="4">
        <v>1090.4100000000001</v>
      </c>
      <c r="F16535" t="s">
        <v>1477</v>
      </c>
      <c r="G16535" t="s">
        <v>471</v>
      </c>
      <c r="H16535" t="s">
        <v>308</v>
      </c>
      <c r="I16535" t="s">
        <v>309</v>
      </c>
      <c r="J16535" t="s">
        <v>264</v>
      </c>
      <c r="L16535" t="s">
        <v>378</v>
      </c>
      <c r="M16535" t="s">
        <v>379</v>
      </c>
      <c r="N16535" t="s">
        <v>477</v>
      </c>
    </row>
    <row r="16536" spans="1:14" hidden="1" x14ac:dyDescent="0.25">
      <c r="A16536" t="s">
        <v>240</v>
      </c>
      <c r="B16536" s="1">
        <v>45504</v>
      </c>
      <c r="C16536" t="s">
        <v>822</v>
      </c>
      <c r="D16536" t="s">
        <v>823</v>
      </c>
      <c r="E16536" s="4">
        <v>1173.7433333333333</v>
      </c>
      <c r="F16536" t="s">
        <v>1477</v>
      </c>
      <c r="G16536" t="s">
        <v>471</v>
      </c>
      <c r="H16536" t="s">
        <v>308</v>
      </c>
      <c r="I16536" t="s">
        <v>309</v>
      </c>
      <c r="J16536" t="s">
        <v>264</v>
      </c>
      <c r="L16536" t="s">
        <v>378</v>
      </c>
      <c r="M16536" t="s">
        <v>379</v>
      </c>
      <c r="N16536" t="s">
        <v>477</v>
      </c>
    </row>
    <row r="16537" spans="1:14" hidden="1" x14ac:dyDescent="0.25">
      <c r="A16537" t="s">
        <v>240</v>
      </c>
      <c r="B16537" s="1">
        <v>45535</v>
      </c>
      <c r="C16537" t="s">
        <v>822</v>
      </c>
      <c r="D16537" t="s">
        <v>823</v>
      </c>
      <c r="E16537" s="4">
        <v>1257.0766666666666</v>
      </c>
      <c r="F16537" t="s">
        <v>1477</v>
      </c>
      <c r="G16537" t="s">
        <v>471</v>
      </c>
      <c r="H16537" t="s">
        <v>308</v>
      </c>
      <c r="I16537" t="s">
        <v>309</v>
      </c>
      <c r="J16537" t="s">
        <v>264</v>
      </c>
      <c r="L16537" t="s">
        <v>378</v>
      </c>
      <c r="M16537" t="s">
        <v>379</v>
      </c>
      <c r="N16537" t="s">
        <v>477</v>
      </c>
    </row>
    <row r="16538" spans="1:14" hidden="1" x14ac:dyDescent="0.25">
      <c r="A16538" t="s">
        <v>240</v>
      </c>
      <c r="B16538" s="1">
        <v>45565</v>
      </c>
      <c r="C16538" t="s">
        <v>822</v>
      </c>
      <c r="D16538" t="s">
        <v>823</v>
      </c>
      <c r="E16538" s="4">
        <v>1340.4099999999999</v>
      </c>
      <c r="F16538" t="s">
        <v>1477</v>
      </c>
      <c r="G16538" t="s">
        <v>471</v>
      </c>
      <c r="H16538" t="s">
        <v>308</v>
      </c>
      <c r="I16538" t="s">
        <v>309</v>
      </c>
      <c r="J16538" t="s">
        <v>264</v>
      </c>
      <c r="L16538" t="s">
        <v>378</v>
      </c>
      <c r="M16538" t="s">
        <v>379</v>
      </c>
      <c r="N16538" t="s">
        <v>477</v>
      </c>
    </row>
    <row r="16539" spans="1:14" hidden="1" x14ac:dyDescent="0.25">
      <c r="A16539" t="s">
        <v>240</v>
      </c>
      <c r="B16539" s="1">
        <v>45596</v>
      </c>
      <c r="C16539" t="s">
        <v>822</v>
      </c>
      <c r="D16539" t="s">
        <v>823</v>
      </c>
      <c r="E16539" s="4">
        <v>1423.7433333333331</v>
      </c>
      <c r="F16539" t="s">
        <v>1477</v>
      </c>
      <c r="G16539" t="s">
        <v>471</v>
      </c>
      <c r="H16539" t="s">
        <v>308</v>
      </c>
      <c r="I16539" t="s">
        <v>309</v>
      </c>
      <c r="J16539" t="s">
        <v>264</v>
      </c>
      <c r="L16539" t="s">
        <v>378</v>
      </c>
      <c r="M16539" t="s">
        <v>379</v>
      </c>
      <c r="N16539" t="s">
        <v>477</v>
      </c>
    </row>
    <row r="16540" spans="1:14" hidden="1" x14ac:dyDescent="0.25">
      <c r="A16540" t="s">
        <v>240</v>
      </c>
      <c r="B16540" s="1">
        <v>45626</v>
      </c>
      <c r="C16540" t="s">
        <v>822</v>
      </c>
      <c r="D16540" t="s">
        <v>823</v>
      </c>
      <c r="E16540" s="4">
        <v>1507.0766666666664</v>
      </c>
      <c r="F16540" t="s">
        <v>1477</v>
      </c>
      <c r="G16540" t="s">
        <v>471</v>
      </c>
      <c r="H16540" t="s">
        <v>308</v>
      </c>
      <c r="I16540" t="s">
        <v>309</v>
      </c>
      <c r="J16540" t="s">
        <v>264</v>
      </c>
      <c r="L16540" t="s">
        <v>378</v>
      </c>
      <c r="M16540" t="s">
        <v>379</v>
      </c>
      <c r="N16540" t="s">
        <v>477</v>
      </c>
    </row>
    <row r="16541" spans="1:14" hidden="1" x14ac:dyDescent="0.25">
      <c r="A16541" t="s">
        <v>240</v>
      </c>
      <c r="B16541" s="1">
        <v>45657</v>
      </c>
      <c r="C16541" t="s">
        <v>822</v>
      </c>
      <c r="D16541" t="s">
        <v>823</v>
      </c>
      <c r="E16541" s="4">
        <v>1590.4099999999996</v>
      </c>
      <c r="F16541" t="s">
        <v>1477</v>
      </c>
      <c r="G16541" t="s">
        <v>471</v>
      </c>
      <c r="H16541" t="s">
        <v>308</v>
      </c>
      <c r="I16541" t="s">
        <v>309</v>
      </c>
      <c r="J16541" t="s">
        <v>264</v>
      </c>
      <c r="L16541" t="s">
        <v>378</v>
      </c>
      <c r="M16541" t="s">
        <v>379</v>
      </c>
      <c r="N16541" t="s">
        <v>477</v>
      </c>
    </row>
    <row r="16542" spans="1:14" hidden="1" x14ac:dyDescent="0.25">
      <c r="A16542" t="s">
        <v>240</v>
      </c>
      <c r="B16542" s="1">
        <v>45322</v>
      </c>
      <c r="C16542" t="s">
        <v>804</v>
      </c>
      <c r="D16542" t="s">
        <v>805</v>
      </c>
      <c r="E16542" s="4">
        <v>852.33000000000015</v>
      </c>
      <c r="F16542" t="s">
        <v>1477</v>
      </c>
      <c r="G16542" t="s">
        <v>471</v>
      </c>
      <c r="H16542" t="s">
        <v>308</v>
      </c>
      <c r="I16542" t="s">
        <v>309</v>
      </c>
      <c r="J16542" t="s">
        <v>264</v>
      </c>
      <c r="L16542" t="s">
        <v>378</v>
      </c>
      <c r="M16542" t="s">
        <v>379</v>
      </c>
      <c r="N16542" t="s">
        <v>487</v>
      </c>
    </row>
    <row r="16543" spans="1:14" hidden="1" x14ac:dyDescent="0.25">
      <c r="A16543" t="s">
        <v>240</v>
      </c>
      <c r="B16543" s="1">
        <v>45351</v>
      </c>
      <c r="C16543" t="s">
        <v>804</v>
      </c>
      <c r="D16543" t="s">
        <v>805</v>
      </c>
      <c r="E16543" s="4">
        <v>1380.12</v>
      </c>
      <c r="F16543" t="s">
        <v>1477</v>
      </c>
      <c r="G16543" t="s">
        <v>471</v>
      </c>
      <c r="H16543" t="s">
        <v>308</v>
      </c>
      <c r="I16543" t="s">
        <v>309</v>
      </c>
      <c r="J16543" t="s">
        <v>264</v>
      </c>
      <c r="L16543" t="s">
        <v>378</v>
      </c>
      <c r="M16543" t="s">
        <v>379</v>
      </c>
      <c r="N16543" t="s">
        <v>487</v>
      </c>
    </row>
    <row r="16544" spans="1:14" hidden="1" x14ac:dyDescent="0.25">
      <c r="A16544" t="s">
        <v>240</v>
      </c>
      <c r="B16544" s="1">
        <v>45382</v>
      </c>
      <c r="C16544" t="s">
        <v>804</v>
      </c>
      <c r="D16544" t="s">
        <v>805</v>
      </c>
      <c r="E16544" s="4">
        <v>1770.12</v>
      </c>
      <c r="F16544" t="s">
        <v>1477</v>
      </c>
      <c r="G16544" t="s">
        <v>471</v>
      </c>
      <c r="H16544" t="s">
        <v>308</v>
      </c>
      <c r="I16544" t="s">
        <v>309</v>
      </c>
      <c r="J16544" t="s">
        <v>264</v>
      </c>
      <c r="L16544" t="s">
        <v>378</v>
      </c>
      <c r="M16544" t="s">
        <v>379</v>
      </c>
      <c r="N16544" t="s">
        <v>487</v>
      </c>
    </row>
    <row r="16545" spans="1:14" hidden="1" x14ac:dyDescent="0.25">
      <c r="A16545" t="s">
        <v>240</v>
      </c>
      <c r="B16545" s="1">
        <v>45412</v>
      </c>
      <c r="C16545" t="s">
        <v>804</v>
      </c>
      <c r="D16545" t="s">
        <v>805</v>
      </c>
      <c r="E16545" s="4">
        <v>4769.21</v>
      </c>
      <c r="F16545" t="s">
        <v>1477</v>
      </c>
      <c r="G16545" t="s">
        <v>471</v>
      </c>
      <c r="H16545" t="s">
        <v>308</v>
      </c>
      <c r="I16545" t="s">
        <v>309</v>
      </c>
      <c r="J16545" t="s">
        <v>264</v>
      </c>
      <c r="L16545" t="s">
        <v>378</v>
      </c>
      <c r="M16545" t="s">
        <v>379</v>
      </c>
      <c r="N16545" t="s">
        <v>487</v>
      </c>
    </row>
    <row r="16546" spans="1:14" hidden="1" x14ac:dyDescent="0.25">
      <c r="A16546" t="s">
        <v>240</v>
      </c>
      <c r="B16546" s="1">
        <v>45443</v>
      </c>
      <c r="C16546" t="s">
        <v>804</v>
      </c>
      <c r="D16546" t="s">
        <v>805</v>
      </c>
      <c r="E16546" s="4">
        <v>9983.84</v>
      </c>
      <c r="F16546" t="s">
        <v>1477</v>
      </c>
      <c r="G16546" t="s">
        <v>471</v>
      </c>
      <c r="H16546" t="s">
        <v>308</v>
      </c>
      <c r="I16546" t="s">
        <v>309</v>
      </c>
      <c r="J16546" t="s">
        <v>264</v>
      </c>
      <c r="L16546" t="s">
        <v>378</v>
      </c>
      <c r="M16546" t="s">
        <v>379</v>
      </c>
      <c r="N16546" t="s">
        <v>487</v>
      </c>
    </row>
    <row r="16547" spans="1:14" hidden="1" x14ac:dyDescent="0.25">
      <c r="A16547" t="s">
        <v>240</v>
      </c>
      <c r="B16547" s="1">
        <v>45473</v>
      </c>
      <c r="C16547" t="s">
        <v>804</v>
      </c>
      <c r="D16547" t="s">
        <v>805</v>
      </c>
      <c r="E16547" s="4">
        <v>12442.32</v>
      </c>
      <c r="F16547" t="s">
        <v>1477</v>
      </c>
      <c r="G16547" t="s">
        <v>471</v>
      </c>
      <c r="H16547" t="s">
        <v>308</v>
      </c>
      <c r="I16547" t="s">
        <v>309</v>
      </c>
      <c r="J16547" t="s">
        <v>264</v>
      </c>
      <c r="L16547" t="s">
        <v>378</v>
      </c>
      <c r="M16547" t="s">
        <v>379</v>
      </c>
      <c r="N16547" t="s">
        <v>487</v>
      </c>
    </row>
    <row r="16548" spans="1:14" hidden="1" x14ac:dyDescent="0.25">
      <c r="A16548" t="s">
        <v>240</v>
      </c>
      <c r="B16548" s="1">
        <v>45504</v>
      </c>
      <c r="C16548" t="s">
        <v>804</v>
      </c>
      <c r="D16548" t="s">
        <v>805</v>
      </c>
      <c r="E16548" s="4">
        <v>13600.653333333334</v>
      </c>
      <c r="F16548" t="s">
        <v>1477</v>
      </c>
      <c r="G16548" t="s">
        <v>471</v>
      </c>
      <c r="H16548" t="s">
        <v>308</v>
      </c>
      <c r="I16548" t="s">
        <v>309</v>
      </c>
      <c r="J16548" t="s">
        <v>264</v>
      </c>
      <c r="L16548" t="s">
        <v>378</v>
      </c>
      <c r="M16548" t="s">
        <v>379</v>
      </c>
      <c r="N16548" t="s">
        <v>487</v>
      </c>
    </row>
    <row r="16549" spans="1:14" hidden="1" x14ac:dyDescent="0.25">
      <c r="A16549" t="s">
        <v>240</v>
      </c>
      <c r="B16549" s="1">
        <v>45535</v>
      </c>
      <c r="C16549" t="s">
        <v>804</v>
      </c>
      <c r="D16549" t="s">
        <v>805</v>
      </c>
      <c r="E16549" s="4">
        <v>14758.986666666668</v>
      </c>
      <c r="F16549" t="s">
        <v>1477</v>
      </c>
      <c r="G16549" t="s">
        <v>471</v>
      </c>
      <c r="H16549" t="s">
        <v>308</v>
      </c>
      <c r="I16549" t="s">
        <v>309</v>
      </c>
      <c r="J16549" t="s">
        <v>264</v>
      </c>
      <c r="L16549" t="s">
        <v>378</v>
      </c>
      <c r="M16549" t="s">
        <v>379</v>
      </c>
      <c r="N16549" t="s">
        <v>487</v>
      </c>
    </row>
    <row r="16550" spans="1:14" hidden="1" x14ac:dyDescent="0.25">
      <c r="A16550" t="s">
        <v>240</v>
      </c>
      <c r="B16550" s="1">
        <v>45565</v>
      </c>
      <c r="C16550" t="s">
        <v>804</v>
      </c>
      <c r="D16550" t="s">
        <v>805</v>
      </c>
      <c r="E16550" s="4">
        <v>15917.320000000002</v>
      </c>
      <c r="F16550" t="s">
        <v>1477</v>
      </c>
      <c r="G16550" t="s">
        <v>471</v>
      </c>
      <c r="H16550" t="s">
        <v>308</v>
      </c>
      <c r="I16550" t="s">
        <v>309</v>
      </c>
      <c r="J16550" t="s">
        <v>264</v>
      </c>
      <c r="L16550" t="s">
        <v>378</v>
      </c>
      <c r="M16550" t="s">
        <v>379</v>
      </c>
      <c r="N16550" t="s">
        <v>487</v>
      </c>
    </row>
    <row r="16551" spans="1:14" hidden="1" x14ac:dyDescent="0.25">
      <c r="A16551" t="s">
        <v>240</v>
      </c>
      <c r="B16551" s="1">
        <v>45596</v>
      </c>
      <c r="C16551" t="s">
        <v>804</v>
      </c>
      <c r="D16551" t="s">
        <v>805</v>
      </c>
      <c r="E16551" s="4">
        <v>17075.653333333335</v>
      </c>
      <c r="F16551" t="s">
        <v>1477</v>
      </c>
      <c r="G16551" t="s">
        <v>471</v>
      </c>
      <c r="H16551" t="s">
        <v>308</v>
      </c>
      <c r="I16551" t="s">
        <v>309</v>
      </c>
      <c r="J16551" t="s">
        <v>264</v>
      </c>
      <c r="L16551" t="s">
        <v>378</v>
      </c>
      <c r="M16551" t="s">
        <v>379</v>
      </c>
      <c r="N16551" t="s">
        <v>487</v>
      </c>
    </row>
    <row r="16552" spans="1:14" hidden="1" x14ac:dyDescent="0.25">
      <c r="A16552" t="s">
        <v>240</v>
      </c>
      <c r="B16552" s="1">
        <v>45626</v>
      </c>
      <c r="C16552" t="s">
        <v>804</v>
      </c>
      <c r="D16552" t="s">
        <v>805</v>
      </c>
      <c r="E16552" s="4">
        <v>18233.986666666668</v>
      </c>
      <c r="F16552" t="s">
        <v>1477</v>
      </c>
      <c r="G16552" t="s">
        <v>471</v>
      </c>
      <c r="H16552" t="s">
        <v>308</v>
      </c>
      <c r="I16552" t="s">
        <v>309</v>
      </c>
      <c r="J16552" t="s">
        <v>264</v>
      </c>
      <c r="L16552" t="s">
        <v>378</v>
      </c>
      <c r="M16552" t="s">
        <v>379</v>
      </c>
      <c r="N16552" t="s">
        <v>487</v>
      </c>
    </row>
    <row r="16553" spans="1:14" hidden="1" x14ac:dyDescent="0.25">
      <c r="A16553" t="s">
        <v>240</v>
      </c>
      <c r="B16553" s="1">
        <v>45657</v>
      </c>
      <c r="C16553" t="s">
        <v>804</v>
      </c>
      <c r="D16553" t="s">
        <v>805</v>
      </c>
      <c r="E16553" s="4">
        <v>19392.32</v>
      </c>
      <c r="F16553" t="s">
        <v>1477</v>
      </c>
      <c r="G16553" t="s">
        <v>471</v>
      </c>
      <c r="H16553" t="s">
        <v>308</v>
      </c>
      <c r="I16553" t="s">
        <v>309</v>
      </c>
      <c r="J16553" t="s">
        <v>264</v>
      </c>
      <c r="L16553" t="s">
        <v>378</v>
      </c>
      <c r="M16553" t="s">
        <v>379</v>
      </c>
      <c r="N16553" t="s">
        <v>487</v>
      </c>
    </row>
    <row r="16554" spans="1:14" hidden="1" x14ac:dyDescent="0.25">
      <c r="A16554" t="s">
        <v>240</v>
      </c>
      <c r="B16554" s="1">
        <v>45322</v>
      </c>
      <c r="C16554" t="s">
        <v>800</v>
      </c>
      <c r="D16554" t="s">
        <v>801</v>
      </c>
      <c r="E16554" s="4">
        <v>35</v>
      </c>
      <c r="F16554" t="s">
        <v>1477</v>
      </c>
      <c r="G16554" t="s">
        <v>471</v>
      </c>
      <c r="H16554" t="s">
        <v>308</v>
      </c>
      <c r="I16554" t="s">
        <v>309</v>
      </c>
      <c r="J16554" t="s">
        <v>264</v>
      </c>
      <c r="L16554" t="s">
        <v>378</v>
      </c>
      <c r="M16554" t="s">
        <v>379</v>
      </c>
      <c r="N16554" t="s">
        <v>487</v>
      </c>
    </row>
    <row r="16555" spans="1:14" hidden="1" x14ac:dyDescent="0.25">
      <c r="A16555" t="s">
        <v>240</v>
      </c>
      <c r="B16555" s="1">
        <v>45351</v>
      </c>
      <c r="C16555" t="s">
        <v>800</v>
      </c>
      <c r="D16555" t="s">
        <v>801</v>
      </c>
      <c r="E16555" s="4">
        <v>70</v>
      </c>
      <c r="F16555" t="s">
        <v>1477</v>
      </c>
      <c r="G16555" t="s">
        <v>471</v>
      </c>
      <c r="H16555" t="s">
        <v>308</v>
      </c>
      <c r="I16555" t="s">
        <v>309</v>
      </c>
      <c r="J16555" t="s">
        <v>264</v>
      </c>
      <c r="L16555" t="s">
        <v>378</v>
      </c>
      <c r="M16555" t="s">
        <v>379</v>
      </c>
      <c r="N16555" t="s">
        <v>487</v>
      </c>
    </row>
    <row r="16556" spans="1:14" hidden="1" x14ac:dyDescent="0.25">
      <c r="A16556" t="s">
        <v>240</v>
      </c>
      <c r="B16556" s="1">
        <v>45382</v>
      </c>
      <c r="C16556" t="s">
        <v>800</v>
      </c>
      <c r="D16556" t="s">
        <v>801</v>
      </c>
      <c r="E16556" s="4">
        <v>105</v>
      </c>
      <c r="F16556" t="s">
        <v>1477</v>
      </c>
      <c r="G16556" t="s">
        <v>471</v>
      </c>
      <c r="H16556" t="s">
        <v>308</v>
      </c>
      <c r="I16556" t="s">
        <v>309</v>
      </c>
      <c r="J16556" t="s">
        <v>264</v>
      </c>
      <c r="L16556" t="s">
        <v>378</v>
      </c>
      <c r="M16556" t="s">
        <v>379</v>
      </c>
      <c r="N16556" t="s">
        <v>487</v>
      </c>
    </row>
    <row r="16557" spans="1:14" hidden="1" x14ac:dyDescent="0.25">
      <c r="A16557" t="s">
        <v>240</v>
      </c>
      <c r="B16557" s="1">
        <v>45412</v>
      </c>
      <c r="C16557" t="s">
        <v>800</v>
      </c>
      <c r="D16557" t="s">
        <v>801</v>
      </c>
      <c r="E16557" s="4">
        <v>376.25</v>
      </c>
      <c r="F16557" t="s">
        <v>1477</v>
      </c>
      <c r="G16557" t="s">
        <v>471</v>
      </c>
      <c r="H16557" t="s">
        <v>308</v>
      </c>
      <c r="I16557" t="s">
        <v>309</v>
      </c>
      <c r="J16557" t="s">
        <v>264</v>
      </c>
      <c r="L16557" t="s">
        <v>378</v>
      </c>
      <c r="M16557" t="s">
        <v>379</v>
      </c>
      <c r="N16557" t="s">
        <v>487</v>
      </c>
    </row>
    <row r="16558" spans="1:14" hidden="1" x14ac:dyDescent="0.25">
      <c r="A16558" t="s">
        <v>240</v>
      </c>
      <c r="B16558" s="1">
        <v>45443</v>
      </c>
      <c r="C16558" t="s">
        <v>800</v>
      </c>
      <c r="D16558" t="s">
        <v>801</v>
      </c>
      <c r="E16558" s="4">
        <v>411.25</v>
      </c>
      <c r="F16558" t="s">
        <v>1477</v>
      </c>
      <c r="G16558" t="s">
        <v>471</v>
      </c>
      <c r="H16558" t="s">
        <v>308</v>
      </c>
      <c r="I16558" t="s">
        <v>309</v>
      </c>
      <c r="J16558" t="s">
        <v>264</v>
      </c>
      <c r="L16558" t="s">
        <v>378</v>
      </c>
      <c r="M16558" t="s">
        <v>379</v>
      </c>
      <c r="N16558" t="s">
        <v>487</v>
      </c>
    </row>
    <row r="16559" spans="1:14" hidden="1" x14ac:dyDescent="0.25">
      <c r="A16559" t="s">
        <v>240</v>
      </c>
      <c r="B16559" s="1">
        <v>45473</v>
      </c>
      <c r="C16559" t="s">
        <v>800</v>
      </c>
      <c r="D16559" t="s">
        <v>801</v>
      </c>
      <c r="E16559" s="4">
        <v>502.95</v>
      </c>
      <c r="F16559" t="s">
        <v>1477</v>
      </c>
      <c r="G16559" t="s">
        <v>471</v>
      </c>
      <c r="H16559" t="s">
        <v>308</v>
      </c>
      <c r="I16559" t="s">
        <v>309</v>
      </c>
      <c r="J16559" t="s">
        <v>264</v>
      </c>
      <c r="L16559" t="s">
        <v>378</v>
      </c>
      <c r="M16559" t="s">
        <v>379</v>
      </c>
      <c r="N16559" t="s">
        <v>487</v>
      </c>
    </row>
    <row r="16560" spans="1:14" hidden="1" x14ac:dyDescent="0.25">
      <c r="A16560" t="s">
        <v>240</v>
      </c>
      <c r="B16560" s="1">
        <v>45504</v>
      </c>
      <c r="C16560" t="s">
        <v>800</v>
      </c>
      <c r="D16560" t="s">
        <v>801</v>
      </c>
      <c r="E16560" s="4">
        <v>752.95</v>
      </c>
      <c r="F16560" t="s">
        <v>1477</v>
      </c>
      <c r="G16560" t="s">
        <v>471</v>
      </c>
      <c r="H16560" t="s">
        <v>308</v>
      </c>
      <c r="I16560" t="s">
        <v>309</v>
      </c>
      <c r="J16560" t="s">
        <v>264</v>
      </c>
      <c r="L16560" t="s">
        <v>378</v>
      </c>
      <c r="M16560" t="s">
        <v>379</v>
      </c>
      <c r="N16560" t="s">
        <v>487</v>
      </c>
    </row>
    <row r="16561" spans="1:14" hidden="1" x14ac:dyDescent="0.25">
      <c r="A16561" t="s">
        <v>240</v>
      </c>
      <c r="B16561" s="1">
        <v>45535</v>
      </c>
      <c r="C16561" t="s">
        <v>800</v>
      </c>
      <c r="D16561" t="s">
        <v>801</v>
      </c>
      <c r="E16561" s="4">
        <v>1002.95</v>
      </c>
      <c r="F16561" t="s">
        <v>1477</v>
      </c>
      <c r="G16561" t="s">
        <v>471</v>
      </c>
      <c r="H16561" t="s">
        <v>308</v>
      </c>
      <c r="I16561" t="s">
        <v>309</v>
      </c>
      <c r="J16561" t="s">
        <v>264</v>
      </c>
      <c r="L16561" t="s">
        <v>378</v>
      </c>
      <c r="M16561" t="s">
        <v>379</v>
      </c>
      <c r="N16561" t="s">
        <v>487</v>
      </c>
    </row>
    <row r="16562" spans="1:14" hidden="1" x14ac:dyDescent="0.25">
      <c r="A16562" t="s">
        <v>240</v>
      </c>
      <c r="B16562" s="1">
        <v>45565</v>
      </c>
      <c r="C16562" t="s">
        <v>800</v>
      </c>
      <c r="D16562" t="s">
        <v>801</v>
      </c>
      <c r="E16562" s="4">
        <v>1252.95</v>
      </c>
      <c r="F16562" t="s">
        <v>1477</v>
      </c>
      <c r="G16562" t="s">
        <v>471</v>
      </c>
      <c r="H16562" t="s">
        <v>308</v>
      </c>
      <c r="I16562" t="s">
        <v>309</v>
      </c>
      <c r="J16562" t="s">
        <v>264</v>
      </c>
      <c r="L16562" t="s">
        <v>378</v>
      </c>
      <c r="M16562" t="s">
        <v>379</v>
      </c>
      <c r="N16562" t="s">
        <v>487</v>
      </c>
    </row>
    <row r="16563" spans="1:14" hidden="1" x14ac:dyDescent="0.25">
      <c r="A16563" t="s">
        <v>240</v>
      </c>
      <c r="B16563" s="1">
        <v>45596</v>
      </c>
      <c r="C16563" t="s">
        <v>800</v>
      </c>
      <c r="D16563" t="s">
        <v>801</v>
      </c>
      <c r="E16563" s="4">
        <v>1502.95</v>
      </c>
      <c r="F16563" t="s">
        <v>1477</v>
      </c>
      <c r="G16563" t="s">
        <v>471</v>
      </c>
      <c r="H16563" t="s">
        <v>308</v>
      </c>
      <c r="I16563" t="s">
        <v>309</v>
      </c>
      <c r="J16563" t="s">
        <v>264</v>
      </c>
      <c r="L16563" t="s">
        <v>378</v>
      </c>
      <c r="M16563" t="s">
        <v>379</v>
      </c>
      <c r="N16563" t="s">
        <v>487</v>
      </c>
    </row>
    <row r="16564" spans="1:14" hidden="1" x14ac:dyDescent="0.25">
      <c r="A16564" t="s">
        <v>240</v>
      </c>
      <c r="B16564" s="1">
        <v>45626</v>
      </c>
      <c r="C16564" t="s">
        <v>800</v>
      </c>
      <c r="D16564" t="s">
        <v>801</v>
      </c>
      <c r="E16564" s="4">
        <v>1752.95</v>
      </c>
      <c r="F16564" t="s">
        <v>1477</v>
      </c>
      <c r="G16564" t="s">
        <v>471</v>
      </c>
      <c r="H16564" t="s">
        <v>308</v>
      </c>
      <c r="I16564" t="s">
        <v>309</v>
      </c>
      <c r="J16564" t="s">
        <v>264</v>
      </c>
      <c r="L16564" t="s">
        <v>378</v>
      </c>
      <c r="M16564" t="s">
        <v>379</v>
      </c>
      <c r="N16564" t="s">
        <v>487</v>
      </c>
    </row>
    <row r="16565" spans="1:14" hidden="1" x14ac:dyDescent="0.25">
      <c r="A16565" t="s">
        <v>240</v>
      </c>
      <c r="B16565" s="1">
        <v>45657</v>
      </c>
      <c r="C16565" t="s">
        <v>800</v>
      </c>
      <c r="D16565" t="s">
        <v>801</v>
      </c>
      <c r="E16565" s="4">
        <v>2002.95</v>
      </c>
      <c r="F16565" t="s">
        <v>1477</v>
      </c>
      <c r="G16565" t="s">
        <v>471</v>
      </c>
      <c r="H16565" t="s">
        <v>308</v>
      </c>
      <c r="I16565" t="s">
        <v>309</v>
      </c>
      <c r="J16565" t="s">
        <v>264</v>
      </c>
      <c r="L16565" t="s">
        <v>378</v>
      </c>
      <c r="M16565" t="s">
        <v>379</v>
      </c>
      <c r="N16565" t="s">
        <v>487</v>
      </c>
    </row>
    <row r="16566" spans="1:14" hidden="1" x14ac:dyDescent="0.25">
      <c r="A16566" t="s">
        <v>240</v>
      </c>
      <c r="B16566" s="1">
        <v>45322</v>
      </c>
      <c r="C16566" t="s">
        <v>767</v>
      </c>
      <c r="D16566" t="s">
        <v>768</v>
      </c>
      <c r="E16566" s="4">
        <v>0</v>
      </c>
      <c r="F16566" t="s">
        <v>1477</v>
      </c>
      <c r="G16566" t="s">
        <v>471</v>
      </c>
      <c r="H16566" t="s">
        <v>308</v>
      </c>
      <c r="I16566" t="s">
        <v>309</v>
      </c>
      <c r="J16566" t="s">
        <v>264</v>
      </c>
      <c r="L16566" t="s">
        <v>378</v>
      </c>
      <c r="M16566" t="s">
        <v>379</v>
      </c>
      <c r="N16566" t="s">
        <v>480</v>
      </c>
    </row>
    <row r="16567" spans="1:14" hidden="1" x14ac:dyDescent="0.25">
      <c r="A16567" t="s">
        <v>240</v>
      </c>
      <c r="B16567" s="1">
        <v>45351</v>
      </c>
      <c r="C16567" t="s">
        <v>767</v>
      </c>
      <c r="D16567" t="s">
        <v>768</v>
      </c>
      <c r="E16567" s="4">
        <v>523.17999999999995</v>
      </c>
      <c r="F16567" t="s">
        <v>1477</v>
      </c>
      <c r="G16567" t="s">
        <v>471</v>
      </c>
      <c r="H16567" t="s">
        <v>308</v>
      </c>
      <c r="I16567" t="s">
        <v>309</v>
      </c>
      <c r="J16567" t="s">
        <v>264</v>
      </c>
      <c r="L16567" t="s">
        <v>378</v>
      </c>
      <c r="M16567" t="s">
        <v>379</v>
      </c>
      <c r="N16567" t="s">
        <v>480</v>
      </c>
    </row>
    <row r="16568" spans="1:14" hidden="1" x14ac:dyDescent="0.25">
      <c r="A16568" t="s">
        <v>240</v>
      </c>
      <c r="B16568" s="1">
        <v>45382</v>
      </c>
      <c r="C16568" t="s">
        <v>767</v>
      </c>
      <c r="D16568" t="s">
        <v>768</v>
      </c>
      <c r="E16568" s="4">
        <v>591.06999999999994</v>
      </c>
      <c r="F16568" t="s">
        <v>1477</v>
      </c>
      <c r="G16568" t="s">
        <v>471</v>
      </c>
      <c r="H16568" t="s">
        <v>308</v>
      </c>
      <c r="I16568" t="s">
        <v>309</v>
      </c>
      <c r="J16568" t="s">
        <v>264</v>
      </c>
      <c r="L16568" t="s">
        <v>378</v>
      </c>
      <c r="M16568" t="s">
        <v>379</v>
      </c>
      <c r="N16568" t="s">
        <v>480</v>
      </c>
    </row>
    <row r="16569" spans="1:14" hidden="1" x14ac:dyDescent="0.25">
      <c r="A16569" t="s">
        <v>240</v>
      </c>
      <c r="B16569" s="1">
        <v>45412</v>
      </c>
      <c r="C16569" t="s">
        <v>767</v>
      </c>
      <c r="D16569" t="s">
        <v>768</v>
      </c>
      <c r="E16569" s="4">
        <v>591.06999999999994</v>
      </c>
      <c r="F16569" t="s">
        <v>1477</v>
      </c>
      <c r="G16569" t="s">
        <v>471</v>
      </c>
      <c r="H16569" t="s">
        <v>308</v>
      </c>
      <c r="I16569" t="s">
        <v>309</v>
      </c>
      <c r="J16569" t="s">
        <v>264</v>
      </c>
      <c r="L16569" t="s">
        <v>378</v>
      </c>
      <c r="M16569" t="s">
        <v>379</v>
      </c>
      <c r="N16569" t="s">
        <v>480</v>
      </c>
    </row>
    <row r="16570" spans="1:14" hidden="1" x14ac:dyDescent="0.25">
      <c r="A16570" t="s">
        <v>240</v>
      </c>
      <c r="B16570" s="1">
        <v>45443</v>
      </c>
      <c r="C16570" t="s">
        <v>767</v>
      </c>
      <c r="D16570" t="s">
        <v>768</v>
      </c>
      <c r="E16570" s="4">
        <v>591.06999999999994</v>
      </c>
      <c r="F16570" t="s">
        <v>1477</v>
      </c>
      <c r="G16570" t="s">
        <v>471</v>
      </c>
      <c r="H16570" t="s">
        <v>308</v>
      </c>
      <c r="I16570" t="s">
        <v>309</v>
      </c>
      <c r="J16570" t="s">
        <v>264</v>
      </c>
      <c r="L16570" t="s">
        <v>378</v>
      </c>
      <c r="M16570" t="s">
        <v>379</v>
      </c>
      <c r="N16570" t="s">
        <v>480</v>
      </c>
    </row>
    <row r="16571" spans="1:14" hidden="1" x14ac:dyDescent="0.25">
      <c r="A16571" t="s">
        <v>240</v>
      </c>
      <c r="B16571" s="1">
        <v>45473</v>
      </c>
      <c r="C16571" t="s">
        <v>767</v>
      </c>
      <c r="D16571" t="s">
        <v>768</v>
      </c>
      <c r="E16571" s="4">
        <v>591.06999999999994</v>
      </c>
      <c r="F16571" t="s">
        <v>1477</v>
      </c>
      <c r="G16571" t="s">
        <v>471</v>
      </c>
      <c r="H16571" t="s">
        <v>308</v>
      </c>
      <c r="I16571" t="s">
        <v>309</v>
      </c>
      <c r="J16571" t="s">
        <v>264</v>
      </c>
      <c r="L16571" t="s">
        <v>378</v>
      </c>
      <c r="M16571" t="s">
        <v>379</v>
      </c>
      <c r="N16571" t="s">
        <v>480</v>
      </c>
    </row>
    <row r="16572" spans="1:14" hidden="1" x14ac:dyDescent="0.25">
      <c r="A16572" t="s">
        <v>240</v>
      </c>
      <c r="B16572" s="1">
        <v>45504</v>
      </c>
      <c r="C16572" t="s">
        <v>767</v>
      </c>
      <c r="D16572" t="s">
        <v>768</v>
      </c>
      <c r="E16572" s="4">
        <v>882.73666666666668</v>
      </c>
      <c r="F16572" t="s">
        <v>1477</v>
      </c>
      <c r="G16572" t="s">
        <v>471</v>
      </c>
      <c r="H16572" t="s">
        <v>308</v>
      </c>
      <c r="I16572" t="s">
        <v>309</v>
      </c>
      <c r="J16572" t="s">
        <v>264</v>
      </c>
      <c r="L16572" t="s">
        <v>378</v>
      </c>
      <c r="M16572" t="s">
        <v>379</v>
      </c>
      <c r="N16572" t="s">
        <v>480</v>
      </c>
    </row>
    <row r="16573" spans="1:14" hidden="1" x14ac:dyDescent="0.25">
      <c r="A16573" t="s">
        <v>240</v>
      </c>
      <c r="B16573" s="1">
        <v>45535</v>
      </c>
      <c r="C16573" t="s">
        <v>767</v>
      </c>
      <c r="D16573" t="s">
        <v>768</v>
      </c>
      <c r="E16573" s="4">
        <v>1174.4033333333334</v>
      </c>
      <c r="F16573" t="s">
        <v>1477</v>
      </c>
      <c r="G16573" t="s">
        <v>471</v>
      </c>
      <c r="H16573" t="s">
        <v>308</v>
      </c>
      <c r="I16573" t="s">
        <v>309</v>
      </c>
      <c r="J16573" t="s">
        <v>264</v>
      </c>
      <c r="L16573" t="s">
        <v>378</v>
      </c>
      <c r="M16573" t="s">
        <v>379</v>
      </c>
      <c r="N16573" t="s">
        <v>480</v>
      </c>
    </row>
    <row r="16574" spans="1:14" hidden="1" x14ac:dyDescent="0.25">
      <c r="A16574" t="s">
        <v>240</v>
      </c>
      <c r="B16574" s="1">
        <v>45565</v>
      </c>
      <c r="C16574" t="s">
        <v>767</v>
      </c>
      <c r="D16574" t="s">
        <v>768</v>
      </c>
      <c r="E16574" s="4">
        <v>1466.0700000000002</v>
      </c>
      <c r="F16574" t="s">
        <v>1477</v>
      </c>
      <c r="G16574" t="s">
        <v>471</v>
      </c>
      <c r="H16574" t="s">
        <v>308</v>
      </c>
      <c r="I16574" t="s">
        <v>309</v>
      </c>
      <c r="J16574" t="s">
        <v>264</v>
      </c>
      <c r="L16574" t="s">
        <v>378</v>
      </c>
      <c r="M16574" t="s">
        <v>379</v>
      </c>
      <c r="N16574" t="s">
        <v>480</v>
      </c>
    </row>
    <row r="16575" spans="1:14" hidden="1" x14ac:dyDescent="0.25">
      <c r="A16575" t="s">
        <v>240</v>
      </c>
      <c r="B16575" s="1">
        <v>45596</v>
      </c>
      <c r="C16575" t="s">
        <v>767</v>
      </c>
      <c r="D16575" t="s">
        <v>768</v>
      </c>
      <c r="E16575" s="4">
        <v>1757.7366666666669</v>
      </c>
      <c r="F16575" t="s">
        <v>1477</v>
      </c>
      <c r="G16575" t="s">
        <v>471</v>
      </c>
      <c r="H16575" t="s">
        <v>308</v>
      </c>
      <c r="I16575" t="s">
        <v>309</v>
      </c>
      <c r="J16575" t="s">
        <v>264</v>
      </c>
      <c r="L16575" t="s">
        <v>378</v>
      </c>
      <c r="M16575" t="s">
        <v>379</v>
      </c>
      <c r="N16575" t="s">
        <v>480</v>
      </c>
    </row>
    <row r="16576" spans="1:14" hidden="1" x14ac:dyDescent="0.25">
      <c r="A16576" t="s">
        <v>240</v>
      </c>
      <c r="B16576" s="1">
        <v>45626</v>
      </c>
      <c r="C16576" t="s">
        <v>767</v>
      </c>
      <c r="D16576" t="s">
        <v>768</v>
      </c>
      <c r="E16576" s="4">
        <v>2049.4033333333336</v>
      </c>
      <c r="F16576" t="s">
        <v>1477</v>
      </c>
      <c r="G16576" t="s">
        <v>471</v>
      </c>
      <c r="H16576" t="s">
        <v>308</v>
      </c>
      <c r="I16576" t="s">
        <v>309</v>
      </c>
      <c r="J16576" t="s">
        <v>264</v>
      </c>
      <c r="L16576" t="s">
        <v>378</v>
      </c>
      <c r="M16576" t="s">
        <v>379</v>
      </c>
      <c r="N16576" t="s">
        <v>480</v>
      </c>
    </row>
    <row r="16577" spans="1:14" hidden="1" x14ac:dyDescent="0.25">
      <c r="A16577" t="s">
        <v>240</v>
      </c>
      <c r="B16577" s="1">
        <v>45657</v>
      </c>
      <c r="C16577" t="s">
        <v>767</v>
      </c>
      <c r="D16577" t="s">
        <v>768</v>
      </c>
      <c r="E16577" s="4">
        <v>2341.0700000000002</v>
      </c>
      <c r="F16577" t="s">
        <v>1477</v>
      </c>
      <c r="G16577" t="s">
        <v>471</v>
      </c>
      <c r="H16577" t="s">
        <v>308</v>
      </c>
      <c r="I16577" t="s">
        <v>309</v>
      </c>
      <c r="J16577" t="s">
        <v>264</v>
      </c>
      <c r="L16577" t="s">
        <v>378</v>
      </c>
      <c r="M16577" t="s">
        <v>379</v>
      </c>
      <c r="N16577" t="s">
        <v>480</v>
      </c>
    </row>
    <row r="16578" spans="1:14" hidden="1" x14ac:dyDescent="0.25">
      <c r="A16578" t="s">
        <v>240</v>
      </c>
      <c r="B16578" s="1">
        <v>45322</v>
      </c>
      <c r="C16578" t="s">
        <v>1225</v>
      </c>
      <c r="D16578" t="s">
        <v>1226</v>
      </c>
      <c r="E16578" s="4">
        <v>0</v>
      </c>
      <c r="F16578" t="s">
        <v>1477</v>
      </c>
      <c r="G16578" t="s">
        <v>471</v>
      </c>
      <c r="H16578" t="s">
        <v>308</v>
      </c>
      <c r="I16578" t="s">
        <v>309</v>
      </c>
      <c r="J16578" t="s">
        <v>264</v>
      </c>
      <c r="L16578" t="s">
        <v>378</v>
      </c>
      <c r="M16578" t="s">
        <v>379</v>
      </c>
      <c r="N16578" t="s">
        <v>480</v>
      </c>
    </row>
    <row r="16579" spans="1:14" hidden="1" x14ac:dyDescent="0.25">
      <c r="A16579" t="s">
        <v>240</v>
      </c>
      <c r="B16579" s="1">
        <v>45351</v>
      </c>
      <c r="C16579" t="s">
        <v>1225</v>
      </c>
      <c r="D16579" t="s">
        <v>1226</v>
      </c>
      <c r="E16579" s="4">
        <v>0</v>
      </c>
      <c r="F16579" t="s">
        <v>1477</v>
      </c>
      <c r="G16579" t="s">
        <v>471</v>
      </c>
      <c r="H16579" t="s">
        <v>308</v>
      </c>
      <c r="I16579" t="s">
        <v>309</v>
      </c>
      <c r="J16579" t="s">
        <v>264</v>
      </c>
      <c r="L16579" t="s">
        <v>378</v>
      </c>
      <c r="M16579" t="s">
        <v>379</v>
      </c>
      <c r="N16579" t="s">
        <v>480</v>
      </c>
    </row>
    <row r="16580" spans="1:14" hidden="1" x14ac:dyDescent="0.25">
      <c r="A16580" t="s">
        <v>240</v>
      </c>
      <c r="B16580" s="1">
        <v>45382</v>
      </c>
      <c r="C16580" t="s">
        <v>1225</v>
      </c>
      <c r="D16580" t="s">
        <v>1226</v>
      </c>
      <c r="E16580" s="4">
        <v>0</v>
      </c>
      <c r="F16580" t="s">
        <v>1477</v>
      </c>
      <c r="G16580" t="s">
        <v>471</v>
      </c>
      <c r="H16580" t="s">
        <v>308</v>
      </c>
      <c r="I16580" t="s">
        <v>309</v>
      </c>
      <c r="J16580" t="s">
        <v>264</v>
      </c>
      <c r="L16580" t="s">
        <v>378</v>
      </c>
      <c r="M16580" t="s">
        <v>379</v>
      </c>
      <c r="N16580" t="s">
        <v>480</v>
      </c>
    </row>
    <row r="16581" spans="1:14" hidden="1" x14ac:dyDescent="0.25">
      <c r="A16581" t="s">
        <v>240</v>
      </c>
      <c r="B16581" s="1">
        <v>45412</v>
      </c>
      <c r="C16581" t="s">
        <v>1225</v>
      </c>
      <c r="D16581" t="s">
        <v>1226</v>
      </c>
      <c r="E16581" s="4">
        <v>0</v>
      </c>
      <c r="F16581" t="s">
        <v>1477</v>
      </c>
      <c r="G16581" t="s">
        <v>471</v>
      </c>
      <c r="H16581" t="s">
        <v>308</v>
      </c>
      <c r="I16581" t="s">
        <v>309</v>
      </c>
      <c r="J16581" t="s">
        <v>264</v>
      </c>
      <c r="L16581" t="s">
        <v>378</v>
      </c>
      <c r="M16581" t="s">
        <v>379</v>
      </c>
      <c r="N16581" t="s">
        <v>480</v>
      </c>
    </row>
    <row r="16582" spans="1:14" hidden="1" x14ac:dyDescent="0.25">
      <c r="A16582" t="s">
        <v>240</v>
      </c>
      <c r="B16582" s="1">
        <v>45443</v>
      </c>
      <c r="C16582" t="s">
        <v>1225</v>
      </c>
      <c r="D16582" t="s">
        <v>1226</v>
      </c>
      <c r="E16582" s="4">
        <v>0</v>
      </c>
      <c r="F16582" t="s">
        <v>1477</v>
      </c>
      <c r="G16582" t="s">
        <v>471</v>
      </c>
      <c r="H16582" t="s">
        <v>308</v>
      </c>
      <c r="I16582" t="s">
        <v>309</v>
      </c>
      <c r="J16582" t="s">
        <v>264</v>
      </c>
      <c r="L16582" t="s">
        <v>378</v>
      </c>
      <c r="M16582" t="s">
        <v>379</v>
      </c>
      <c r="N16582" t="s">
        <v>480</v>
      </c>
    </row>
    <row r="16583" spans="1:14" hidden="1" x14ac:dyDescent="0.25">
      <c r="A16583" t="s">
        <v>240</v>
      </c>
      <c r="B16583" s="1">
        <v>45473</v>
      </c>
      <c r="C16583" t="s">
        <v>1225</v>
      </c>
      <c r="D16583" t="s">
        <v>1226</v>
      </c>
      <c r="E16583" s="4">
        <v>583.33333333333337</v>
      </c>
      <c r="F16583" t="s">
        <v>1477</v>
      </c>
      <c r="G16583" t="s">
        <v>471</v>
      </c>
      <c r="H16583" t="s">
        <v>308</v>
      </c>
      <c r="I16583" t="s">
        <v>309</v>
      </c>
      <c r="J16583" t="s">
        <v>264</v>
      </c>
      <c r="L16583" t="s">
        <v>378</v>
      </c>
      <c r="M16583" t="s">
        <v>379</v>
      </c>
      <c r="N16583" t="s">
        <v>480</v>
      </c>
    </row>
    <row r="16584" spans="1:14" hidden="1" x14ac:dyDescent="0.25">
      <c r="A16584" t="s">
        <v>240</v>
      </c>
      <c r="B16584" s="1">
        <v>45504</v>
      </c>
      <c r="C16584" t="s">
        <v>1225</v>
      </c>
      <c r="D16584" t="s">
        <v>1226</v>
      </c>
      <c r="E16584" s="4">
        <v>1083.3333333333335</v>
      </c>
      <c r="F16584" t="s">
        <v>1477</v>
      </c>
      <c r="G16584" t="s">
        <v>471</v>
      </c>
      <c r="H16584" t="s">
        <v>308</v>
      </c>
      <c r="I16584" t="s">
        <v>309</v>
      </c>
      <c r="J16584" t="s">
        <v>264</v>
      </c>
      <c r="L16584" t="s">
        <v>378</v>
      </c>
      <c r="M16584" t="s">
        <v>379</v>
      </c>
      <c r="N16584" t="s">
        <v>480</v>
      </c>
    </row>
    <row r="16585" spans="1:14" hidden="1" x14ac:dyDescent="0.25">
      <c r="A16585" t="s">
        <v>240</v>
      </c>
      <c r="B16585" s="1">
        <v>45535</v>
      </c>
      <c r="C16585" t="s">
        <v>1225</v>
      </c>
      <c r="D16585" t="s">
        <v>1226</v>
      </c>
      <c r="E16585" s="4">
        <v>1583.3333333333335</v>
      </c>
      <c r="F16585" t="s">
        <v>1477</v>
      </c>
      <c r="G16585" t="s">
        <v>471</v>
      </c>
      <c r="H16585" t="s">
        <v>308</v>
      </c>
      <c r="I16585" t="s">
        <v>309</v>
      </c>
      <c r="J16585" t="s">
        <v>264</v>
      </c>
      <c r="L16585" t="s">
        <v>378</v>
      </c>
      <c r="M16585" t="s">
        <v>379</v>
      </c>
      <c r="N16585" t="s">
        <v>480</v>
      </c>
    </row>
    <row r="16586" spans="1:14" hidden="1" x14ac:dyDescent="0.25">
      <c r="A16586" t="s">
        <v>240</v>
      </c>
      <c r="B16586" s="1">
        <v>45565</v>
      </c>
      <c r="C16586" t="s">
        <v>1225</v>
      </c>
      <c r="D16586" t="s">
        <v>1226</v>
      </c>
      <c r="E16586" s="4">
        <v>2083.3333333333335</v>
      </c>
      <c r="F16586" t="s">
        <v>1477</v>
      </c>
      <c r="G16586" t="s">
        <v>471</v>
      </c>
      <c r="H16586" t="s">
        <v>308</v>
      </c>
      <c r="I16586" t="s">
        <v>309</v>
      </c>
      <c r="J16586" t="s">
        <v>264</v>
      </c>
      <c r="L16586" t="s">
        <v>378</v>
      </c>
      <c r="M16586" t="s">
        <v>379</v>
      </c>
      <c r="N16586" t="s">
        <v>480</v>
      </c>
    </row>
    <row r="16587" spans="1:14" hidden="1" x14ac:dyDescent="0.25">
      <c r="A16587" t="s">
        <v>240</v>
      </c>
      <c r="B16587" s="1">
        <v>45596</v>
      </c>
      <c r="C16587" t="s">
        <v>1225</v>
      </c>
      <c r="D16587" t="s">
        <v>1226</v>
      </c>
      <c r="E16587" s="4">
        <v>2583.3333333333335</v>
      </c>
      <c r="F16587" t="s">
        <v>1477</v>
      </c>
      <c r="G16587" t="s">
        <v>471</v>
      </c>
      <c r="H16587" t="s">
        <v>308</v>
      </c>
      <c r="I16587" t="s">
        <v>309</v>
      </c>
      <c r="J16587" t="s">
        <v>264</v>
      </c>
      <c r="L16587" t="s">
        <v>378</v>
      </c>
      <c r="M16587" t="s">
        <v>379</v>
      </c>
      <c r="N16587" t="s">
        <v>480</v>
      </c>
    </row>
    <row r="16588" spans="1:14" hidden="1" x14ac:dyDescent="0.25">
      <c r="A16588" t="s">
        <v>240</v>
      </c>
      <c r="B16588" s="1">
        <v>45626</v>
      </c>
      <c r="C16588" t="s">
        <v>1225</v>
      </c>
      <c r="D16588" t="s">
        <v>1226</v>
      </c>
      <c r="E16588" s="4">
        <v>3083.3333333333335</v>
      </c>
      <c r="F16588" t="s">
        <v>1477</v>
      </c>
      <c r="G16588" t="s">
        <v>471</v>
      </c>
      <c r="H16588" t="s">
        <v>308</v>
      </c>
      <c r="I16588" t="s">
        <v>309</v>
      </c>
      <c r="J16588" t="s">
        <v>264</v>
      </c>
      <c r="L16588" t="s">
        <v>378</v>
      </c>
      <c r="M16588" t="s">
        <v>379</v>
      </c>
      <c r="N16588" t="s">
        <v>480</v>
      </c>
    </row>
    <row r="16589" spans="1:14" hidden="1" x14ac:dyDescent="0.25">
      <c r="A16589" t="s">
        <v>240</v>
      </c>
      <c r="B16589" s="1">
        <v>45657</v>
      </c>
      <c r="C16589" t="s">
        <v>1225</v>
      </c>
      <c r="D16589" t="s">
        <v>1226</v>
      </c>
      <c r="E16589" s="4">
        <v>3583.3333333333335</v>
      </c>
      <c r="F16589" t="s">
        <v>1477</v>
      </c>
      <c r="G16589" t="s">
        <v>471</v>
      </c>
      <c r="H16589" t="s">
        <v>308</v>
      </c>
      <c r="I16589" t="s">
        <v>309</v>
      </c>
      <c r="J16589" t="s">
        <v>264</v>
      </c>
      <c r="L16589" t="s">
        <v>378</v>
      </c>
      <c r="M16589" t="s">
        <v>379</v>
      </c>
      <c r="N16589" t="s">
        <v>480</v>
      </c>
    </row>
    <row r="16590" spans="1:14" hidden="1" x14ac:dyDescent="0.25">
      <c r="A16590" t="s">
        <v>240</v>
      </c>
      <c r="B16590" s="1">
        <v>45322</v>
      </c>
      <c r="C16590" t="s">
        <v>663</v>
      </c>
      <c r="D16590" t="s">
        <v>664</v>
      </c>
      <c r="E16590" s="4">
        <v>416.97999999999996</v>
      </c>
      <c r="F16590" t="s">
        <v>1477</v>
      </c>
      <c r="G16590" t="s">
        <v>471</v>
      </c>
      <c r="H16590" t="s">
        <v>308</v>
      </c>
      <c r="I16590" t="s">
        <v>309</v>
      </c>
      <c r="J16590" t="s">
        <v>264</v>
      </c>
      <c r="L16590" t="s">
        <v>378</v>
      </c>
      <c r="M16590" t="s">
        <v>379</v>
      </c>
      <c r="N16590" t="s">
        <v>487</v>
      </c>
    </row>
    <row r="16591" spans="1:14" hidden="1" x14ac:dyDescent="0.25">
      <c r="A16591" t="s">
        <v>240</v>
      </c>
      <c r="B16591" s="1">
        <v>45351</v>
      </c>
      <c r="C16591" t="s">
        <v>663</v>
      </c>
      <c r="D16591" t="s">
        <v>664</v>
      </c>
      <c r="E16591" s="4">
        <v>1038.08</v>
      </c>
      <c r="F16591" t="s">
        <v>1477</v>
      </c>
      <c r="G16591" t="s">
        <v>471</v>
      </c>
      <c r="H16591" t="s">
        <v>308</v>
      </c>
      <c r="I16591" t="s">
        <v>309</v>
      </c>
      <c r="J16591" t="s">
        <v>264</v>
      </c>
      <c r="L16591" t="s">
        <v>378</v>
      </c>
      <c r="M16591" t="s">
        <v>379</v>
      </c>
      <c r="N16591" t="s">
        <v>487</v>
      </c>
    </row>
    <row r="16592" spans="1:14" hidden="1" x14ac:dyDescent="0.25">
      <c r="A16592" t="s">
        <v>240</v>
      </c>
      <c r="B16592" s="1">
        <v>45382</v>
      </c>
      <c r="C16592" t="s">
        <v>663</v>
      </c>
      <c r="D16592" t="s">
        <v>664</v>
      </c>
      <c r="E16592" s="4">
        <v>1541.0399999999997</v>
      </c>
      <c r="F16592" t="s">
        <v>1477</v>
      </c>
      <c r="G16592" t="s">
        <v>471</v>
      </c>
      <c r="H16592" t="s">
        <v>308</v>
      </c>
      <c r="I16592" t="s">
        <v>309</v>
      </c>
      <c r="J16592" t="s">
        <v>264</v>
      </c>
      <c r="L16592" t="s">
        <v>378</v>
      </c>
      <c r="M16592" t="s">
        <v>379</v>
      </c>
      <c r="N16592" t="s">
        <v>487</v>
      </c>
    </row>
    <row r="16593" spans="1:14" hidden="1" x14ac:dyDescent="0.25">
      <c r="A16593" t="s">
        <v>240</v>
      </c>
      <c r="B16593" s="1">
        <v>45412</v>
      </c>
      <c r="C16593" t="s">
        <v>663</v>
      </c>
      <c r="D16593" t="s">
        <v>664</v>
      </c>
      <c r="E16593" s="4">
        <v>2465.9899999999993</v>
      </c>
      <c r="F16593" t="s">
        <v>1477</v>
      </c>
      <c r="G16593" t="s">
        <v>471</v>
      </c>
      <c r="H16593" t="s">
        <v>308</v>
      </c>
      <c r="I16593" t="s">
        <v>309</v>
      </c>
      <c r="J16593" t="s">
        <v>264</v>
      </c>
      <c r="L16593" t="s">
        <v>378</v>
      </c>
      <c r="M16593" t="s">
        <v>379</v>
      </c>
      <c r="N16593" t="s">
        <v>487</v>
      </c>
    </row>
    <row r="16594" spans="1:14" hidden="1" x14ac:dyDescent="0.25">
      <c r="A16594" t="s">
        <v>240</v>
      </c>
      <c r="B16594" s="1">
        <v>45443</v>
      </c>
      <c r="C16594" t="s">
        <v>663</v>
      </c>
      <c r="D16594" t="s">
        <v>664</v>
      </c>
      <c r="E16594" s="4">
        <v>2717.119999999999</v>
      </c>
      <c r="F16594" t="s">
        <v>1477</v>
      </c>
      <c r="G16594" t="s">
        <v>471</v>
      </c>
      <c r="H16594" t="s">
        <v>308</v>
      </c>
      <c r="I16594" t="s">
        <v>309</v>
      </c>
      <c r="J16594" t="s">
        <v>264</v>
      </c>
      <c r="L16594" t="s">
        <v>378</v>
      </c>
      <c r="M16594" t="s">
        <v>379</v>
      </c>
      <c r="N16594" t="s">
        <v>487</v>
      </c>
    </row>
    <row r="16595" spans="1:14" hidden="1" x14ac:dyDescent="0.25">
      <c r="A16595" t="s">
        <v>240</v>
      </c>
      <c r="B16595" s="1">
        <v>45473</v>
      </c>
      <c r="C16595" t="s">
        <v>663</v>
      </c>
      <c r="D16595" t="s">
        <v>664</v>
      </c>
      <c r="E16595" s="4">
        <v>3100.1799999999989</v>
      </c>
      <c r="F16595" t="s">
        <v>1477</v>
      </c>
      <c r="G16595" t="s">
        <v>471</v>
      </c>
      <c r="H16595" t="s">
        <v>308</v>
      </c>
      <c r="I16595" t="s">
        <v>309</v>
      </c>
      <c r="J16595" t="s">
        <v>264</v>
      </c>
      <c r="L16595" t="s">
        <v>378</v>
      </c>
      <c r="M16595" t="s">
        <v>379</v>
      </c>
      <c r="N16595" t="s">
        <v>487</v>
      </c>
    </row>
    <row r="16596" spans="1:14" hidden="1" x14ac:dyDescent="0.25">
      <c r="A16596" t="s">
        <v>240</v>
      </c>
      <c r="B16596" s="1">
        <v>45504</v>
      </c>
      <c r="C16596" t="s">
        <v>663</v>
      </c>
      <c r="D16596" t="s">
        <v>664</v>
      </c>
      <c r="E16596" s="4">
        <v>3610.9299999999989</v>
      </c>
      <c r="F16596" t="s">
        <v>1477</v>
      </c>
      <c r="G16596" t="s">
        <v>471</v>
      </c>
      <c r="H16596" t="s">
        <v>308</v>
      </c>
      <c r="I16596" t="s">
        <v>309</v>
      </c>
      <c r="J16596" t="s">
        <v>264</v>
      </c>
      <c r="L16596" t="s">
        <v>378</v>
      </c>
      <c r="M16596" t="s">
        <v>379</v>
      </c>
      <c r="N16596" t="s">
        <v>487</v>
      </c>
    </row>
    <row r="16597" spans="1:14" hidden="1" x14ac:dyDescent="0.25">
      <c r="A16597" t="s">
        <v>240</v>
      </c>
      <c r="B16597" s="1">
        <v>45535</v>
      </c>
      <c r="C16597" t="s">
        <v>663</v>
      </c>
      <c r="D16597" t="s">
        <v>664</v>
      </c>
      <c r="E16597" s="4">
        <v>4121.6799999999985</v>
      </c>
      <c r="F16597" t="s">
        <v>1477</v>
      </c>
      <c r="G16597" t="s">
        <v>471</v>
      </c>
      <c r="H16597" t="s">
        <v>308</v>
      </c>
      <c r="I16597" t="s">
        <v>309</v>
      </c>
      <c r="J16597" t="s">
        <v>264</v>
      </c>
      <c r="L16597" t="s">
        <v>378</v>
      </c>
      <c r="M16597" t="s">
        <v>379</v>
      </c>
      <c r="N16597" t="s">
        <v>487</v>
      </c>
    </row>
    <row r="16598" spans="1:14" hidden="1" x14ac:dyDescent="0.25">
      <c r="A16598" t="s">
        <v>240</v>
      </c>
      <c r="B16598" s="1">
        <v>45565</v>
      </c>
      <c r="C16598" t="s">
        <v>663</v>
      </c>
      <c r="D16598" t="s">
        <v>664</v>
      </c>
      <c r="E16598" s="4">
        <v>4632.4299999999985</v>
      </c>
      <c r="F16598" t="s">
        <v>1477</v>
      </c>
      <c r="G16598" t="s">
        <v>471</v>
      </c>
      <c r="H16598" t="s">
        <v>308</v>
      </c>
      <c r="I16598" t="s">
        <v>309</v>
      </c>
      <c r="J16598" t="s">
        <v>264</v>
      </c>
      <c r="L16598" t="s">
        <v>378</v>
      </c>
      <c r="M16598" t="s">
        <v>379</v>
      </c>
      <c r="N16598" t="s">
        <v>487</v>
      </c>
    </row>
    <row r="16599" spans="1:14" hidden="1" x14ac:dyDescent="0.25">
      <c r="A16599" t="s">
        <v>240</v>
      </c>
      <c r="B16599" s="1">
        <v>45596</v>
      </c>
      <c r="C16599" t="s">
        <v>663</v>
      </c>
      <c r="D16599" t="s">
        <v>664</v>
      </c>
      <c r="E16599" s="4">
        <v>5143.1799999999985</v>
      </c>
      <c r="F16599" t="s">
        <v>1477</v>
      </c>
      <c r="G16599" t="s">
        <v>471</v>
      </c>
      <c r="H16599" t="s">
        <v>308</v>
      </c>
      <c r="I16599" t="s">
        <v>309</v>
      </c>
      <c r="J16599" t="s">
        <v>264</v>
      </c>
      <c r="L16599" t="s">
        <v>378</v>
      </c>
      <c r="M16599" t="s">
        <v>379</v>
      </c>
      <c r="N16599" t="s">
        <v>487</v>
      </c>
    </row>
    <row r="16600" spans="1:14" hidden="1" x14ac:dyDescent="0.25">
      <c r="A16600" t="s">
        <v>240</v>
      </c>
      <c r="B16600" s="1">
        <v>45626</v>
      </c>
      <c r="C16600" t="s">
        <v>663</v>
      </c>
      <c r="D16600" t="s">
        <v>664</v>
      </c>
      <c r="E16600" s="4">
        <v>5653.9299999999985</v>
      </c>
      <c r="F16600" t="s">
        <v>1477</v>
      </c>
      <c r="G16600" t="s">
        <v>471</v>
      </c>
      <c r="H16600" t="s">
        <v>308</v>
      </c>
      <c r="I16600" t="s">
        <v>309</v>
      </c>
      <c r="J16600" t="s">
        <v>264</v>
      </c>
      <c r="L16600" t="s">
        <v>378</v>
      </c>
      <c r="M16600" t="s">
        <v>379</v>
      </c>
      <c r="N16600" t="s">
        <v>487</v>
      </c>
    </row>
    <row r="16601" spans="1:14" hidden="1" x14ac:dyDescent="0.25">
      <c r="A16601" t="s">
        <v>240</v>
      </c>
      <c r="B16601" s="1">
        <v>45657</v>
      </c>
      <c r="C16601" t="s">
        <v>663</v>
      </c>
      <c r="D16601" t="s">
        <v>664</v>
      </c>
      <c r="E16601" s="4">
        <v>6164.6799999999985</v>
      </c>
      <c r="F16601" t="s">
        <v>1477</v>
      </c>
      <c r="G16601" t="s">
        <v>471</v>
      </c>
      <c r="H16601" t="s">
        <v>308</v>
      </c>
      <c r="I16601" t="s">
        <v>309</v>
      </c>
      <c r="J16601" t="s">
        <v>264</v>
      </c>
      <c r="L16601" t="s">
        <v>378</v>
      </c>
      <c r="M16601" t="s">
        <v>379</v>
      </c>
      <c r="N16601" t="s">
        <v>487</v>
      </c>
    </row>
    <row r="16602" spans="1:14" hidden="1" x14ac:dyDescent="0.25">
      <c r="A16602" t="s">
        <v>240</v>
      </c>
      <c r="B16602" s="1">
        <v>45322</v>
      </c>
      <c r="C16602" t="s">
        <v>668</v>
      </c>
      <c r="D16602" t="s">
        <v>669</v>
      </c>
      <c r="E16602" s="4">
        <v>701.26</v>
      </c>
      <c r="F16602" t="s">
        <v>1477</v>
      </c>
      <c r="G16602" t="s">
        <v>471</v>
      </c>
      <c r="H16602" t="s">
        <v>308</v>
      </c>
      <c r="I16602" t="s">
        <v>309</v>
      </c>
      <c r="J16602" t="s">
        <v>264</v>
      </c>
      <c r="L16602" t="s">
        <v>378</v>
      </c>
      <c r="M16602" t="s">
        <v>379</v>
      </c>
      <c r="N16602" t="s">
        <v>487</v>
      </c>
    </row>
    <row r="16603" spans="1:14" hidden="1" x14ac:dyDescent="0.25">
      <c r="A16603" t="s">
        <v>240</v>
      </c>
      <c r="B16603" s="1">
        <v>45351</v>
      </c>
      <c r="C16603" t="s">
        <v>668</v>
      </c>
      <c r="D16603" t="s">
        <v>669</v>
      </c>
      <c r="E16603" s="4">
        <v>1101.17</v>
      </c>
      <c r="F16603" t="s">
        <v>1477</v>
      </c>
      <c r="G16603" t="s">
        <v>471</v>
      </c>
      <c r="H16603" t="s">
        <v>308</v>
      </c>
      <c r="I16603" t="s">
        <v>309</v>
      </c>
      <c r="J16603" t="s">
        <v>264</v>
      </c>
      <c r="L16603" t="s">
        <v>378</v>
      </c>
      <c r="M16603" t="s">
        <v>379</v>
      </c>
      <c r="N16603" t="s">
        <v>487</v>
      </c>
    </row>
    <row r="16604" spans="1:14" hidden="1" x14ac:dyDescent="0.25">
      <c r="A16604" t="s">
        <v>240</v>
      </c>
      <c r="B16604" s="1">
        <v>45382</v>
      </c>
      <c r="C16604" t="s">
        <v>668</v>
      </c>
      <c r="D16604" t="s">
        <v>669</v>
      </c>
      <c r="E16604" s="4">
        <v>1692.46</v>
      </c>
      <c r="F16604" t="s">
        <v>1477</v>
      </c>
      <c r="G16604" t="s">
        <v>471</v>
      </c>
      <c r="H16604" t="s">
        <v>308</v>
      </c>
      <c r="I16604" t="s">
        <v>309</v>
      </c>
      <c r="J16604" t="s">
        <v>264</v>
      </c>
      <c r="L16604" t="s">
        <v>378</v>
      </c>
      <c r="M16604" t="s">
        <v>379</v>
      </c>
      <c r="N16604" t="s">
        <v>487</v>
      </c>
    </row>
    <row r="16605" spans="1:14" hidden="1" x14ac:dyDescent="0.25">
      <c r="A16605" t="s">
        <v>240</v>
      </c>
      <c r="B16605" s="1">
        <v>45412</v>
      </c>
      <c r="C16605" t="s">
        <v>668</v>
      </c>
      <c r="D16605" t="s">
        <v>669</v>
      </c>
      <c r="E16605" s="4">
        <v>2121.5300000000002</v>
      </c>
      <c r="F16605" t="s">
        <v>1477</v>
      </c>
      <c r="G16605" t="s">
        <v>471</v>
      </c>
      <c r="H16605" t="s">
        <v>308</v>
      </c>
      <c r="I16605" t="s">
        <v>309</v>
      </c>
      <c r="J16605" t="s">
        <v>264</v>
      </c>
      <c r="L16605" t="s">
        <v>378</v>
      </c>
      <c r="M16605" t="s">
        <v>379</v>
      </c>
      <c r="N16605" t="s">
        <v>487</v>
      </c>
    </row>
    <row r="16606" spans="1:14" hidden="1" x14ac:dyDescent="0.25">
      <c r="A16606" t="s">
        <v>240</v>
      </c>
      <c r="B16606" s="1">
        <v>45443</v>
      </c>
      <c r="C16606" t="s">
        <v>668</v>
      </c>
      <c r="D16606" t="s">
        <v>669</v>
      </c>
      <c r="E16606" s="4">
        <v>2553.19</v>
      </c>
      <c r="F16606" t="s">
        <v>1477</v>
      </c>
      <c r="G16606" t="s">
        <v>471</v>
      </c>
      <c r="H16606" t="s">
        <v>308</v>
      </c>
      <c r="I16606" t="s">
        <v>309</v>
      </c>
      <c r="J16606" t="s">
        <v>264</v>
      </c>
      <c r="L16606" t="s">
        <v>378</v>
      </c>
      <c r="M16606" t="s">
        <v>379</v>
      </c>
      <c r="N16606" t="s">
        <v>487</v>
      </c>
    </row>
    <row r="16607" spans="1:14" hidden="1" x14ac:dyDescent="0.25">
      <c r="A16607" t="s">
        <v>240</v>
      </c>
      <c r="B16607" s="1">
        <v>45473</v>
      </c>
      <c r="C16607" t="s">
        <v>668</v>
      </c>
      <c r="D16607" t="s">
        <v>669</v>
      </c>
      <c r="E16607" s="4">
        <v>2553.19</v>
      </c>
      <c r="F16607" t="s">
        <v>1477</v>
      </c>
      <c r="G16607" t="s">
        <v>471</v>
      </c>
      <c r="H16607" t="s">
        <v>308</v>
      </c>
      <c r="I16607" t="s">
        <v>309</v>
      </c>
      <c r="J16607" t="s">
        <v>264</v>
      </c>
      <c r="L16607" t="s">
        <v>378</v>
      </c>
      <c r="M16607" t="s">
        <v>379</v>
      </c>
      <c r="N16607" t="s">
        <v>487</v>
      </c>
    </row>
    <row r="16608" spans="1:14" hidden="1" x14ac:dyDescent="0.25">
      <c r="A16608" t="s">
        <v>240</v>
      </c>
      <c r="B16608" s="1">
        <v>45504</v>
      </c>
      <c r="C16608" t="s">
        <v>668</v>
      </c>
      <c r="D16608" t="s">
        <v>669</v>
      </c>
      <c r="E16608" s="4">
        <v>2968.6066666666666</v>
      </c>
      <c r="F16608" t="s">
        <v>1477</v>
      </c>
      <c r="G16608" t="s">
        <v>471</v>
      </c>
      <c r="H16608" t="s">
        <v>308</v>
      </c>
      <c r="I16608" t="s">
        <v>309</v>
      </c>
      <c r="J16608" t="s">
        <v>264</v>
      </c>
      <c r="L16608" t="s">
        <v>378</v>
      </c>
      <c r="M16608" t="s">
        <v>379</v>
      </c>
      <c r="N16608" t="s">
        <v>487</v>
      </c>
    </row>
    <row r="16609" spans="1:14" hidden="1" x14ac:dyDescent="0.25">
      <c r="A16609" t="s">
        <v>240</v>
      </c>
      <c r="B16609" s="1">
        <v>45535</v>
      </c>
      <c r="C16609" t="s">
        <v>668</v>
      </c>
      <c r="D16609" t="s">
        <v>669</v>
      </c>
      <c r="E16609" s="4">
        <v>3384.0233333333331</v>
      </c>
      <c r="F16609" t="s">
        <v>1477</v>
      </c>
      <c r="G16609" t="s">
        <v>471</v>
      </c>
      <c r="H16609" t="s">
        <v>308</v>
      </c>
      <c r="I16609" t="s">
        <v>309</v>
      </c>
      <c r="J16609" t="s">
        <v>264</v>
      </c>
      <c r="L16609" t="s">
        <v>378</v>
      </c>
      <c r="M16609" t="s">
        <v>379</v>
      </c>
      <c r="N16609" t="s">
        <v>487</v>
      </c>
    </row>
    <row r="16610" spans="1:14" hidden="1" x14ac:dyDescent="0.25">
      <c r="A16610" t="s">
        <v>240</v>
      </c>
      <c r="B16610" s="1">
        <v>45565</v>
      </c>
      <c r="C16610" t="s">
        <v>668</v>
      </c>
      <c r="D16610" t="s">
        <v>669</v>
      </c>
      <c r="E16610" s="4">
        <v>3799.4399999999996</v>
      </c>
      <c r="F16610" t="s">
        <v>1477</v>
      </c>
      <c r="G16610" t="s">
        <v>471</v>
      </c>
      <c r="H16610" t="s">
        <v>308</v>
      </c>
      <c r="I16610" t="s">
        <v>309</v>
      </c>
      <c r="J16610" t="s">
        <v>264</v>
      </c>
      <c r="L16610" t="s">
        <v>378</v>
      </c>
      <c r="M16610" t="s">
        <v>379</v>
      </c>
      <c r="N16610" t="s">
        <v>487</v>
      </c>
    </row>
    <row r="16611" spans="1:14" hidden="1" x14ac:dyDescent="0.25">
      <c r="A16611" t="s">
        <v>240</v>
      </c>
      <c r="B16611" s="1">
        <v>45596</v>
      </c>
      <c r="C16611" t="s">
        <v>668</v>
      </c>
      <c r="D16611" t="s">
        <v>669</v>
      </c>
      <c r="E16611" s="4">
        <v>4214.8566666666666</v>
      </c>
      <c r="F16611" t="s">
        <v>1477</v>
      </c>
      <c r="G16611" t="s">
        <v>471</v>
      </c>
      <c r="H16611" t="s">
        <v>308</v>
      </c>
      <c r="I16611" t="s">
        <v>309</v>
      </c>
      <c r="J16611" t="s">
        <v>264</v>
      </c>
      <c r="L16611" t="s">
        <v>378</v>
      </c>
      <c r="M16611" t="s">
        <v>379</v>
      </c>
      <c r="N16611" t="s">
        <v>487</v>
      </c>
    </row>
    <row r="16612" spans="1:14" hidden="1" x14ac:dyDescent="0.25">
      <c r="A16612" t="s">
        <v>240</v>
      </c>
      <c r="B16612" s="1">
        <v>45626</v>
      </c>
      <c r="C16612" t="s">
        <v>668</v>
      </c>
      <c r="D16612" t="s">
        <v>669</v>
      </c>
      <c r="E16612" s="4">
        <v>4630.2733333333335</v>
      </c>
      <c r="F16612" t="s">
        <v>1477</v>
      </c>
      <c r="G16612" t="s">
        <v>471</v>
      </c>
      <c r="H16612" t="s">
        <v>308</v>
      </c>
      <c r="I16612" t="s">
        <v>309</v>
      </c>
      <c r="J16612" t="s">
        <v>264</v>
      </c>
      <c r="L16612" t="s">
        <v>378</v>
      </c>
      <c r="M16612" t="s">
        <v>379</v>
      </c>
      <c r="N16612" t="s">
        <v>487</v>
      </c>
    </row>
    <row r="16613" spans="1:14" hidden="1" x14ac:dyDescent="0.25">
      <c r="A16613" t="s">
        <v>240</v>
      </c>
      <c r="B16613" s="1">
        <v>45657</v>
      </c>
      <c r="C16613" t="s">
        <v>668</v>
      </c>
      <c r="D16613" t="s">
        <v>669</v>
      </c>
      <c r="E16613" s="4">
        <v>5045.6900000000005</v>
      </c>
      <c r="F16613" t="s">
        <v>1477</v>
      </c>
      <c r="G16613" t="s">
        <v>471</v>
      </c>
      <c r="H16613" t="s">
        <v>308</v>
      </c>
      <c r="I16613" t="s">
        <v>309</v>
      </c>
      <c r="J16613" t="s">
        <v>264</v>
      </c>
      <c r="L16613" t="s">
        <v>378</v>
      </c>
      <c r="M16613" t="s">
        <v>379</v>
      </c>
      <c r="N16613" t="s">
        <v>487</v>
      </c>
    </row>
    <row r="16614" spans="1:14" hidden="1" x14ac:dyDescent="0.25">
      <c r="A16614" t="s">
        <v>240</v>
      </c>
      <c r="B16614" s="1">
        <v>45322</v>
      </c>
      <c r="C16614" t="s">
        <v>1310</v>
      </c>
      <c r="D16614" t="s">
        <v>1311</v>
      </c>
      <c r="E16614" s="4">
        <v>0</v>
      </c>
      <c r="F16614" t="s">
        <v>1477</v>
      </c>
      <c r="G16614" t="s">
        <v>471</v>
      </c>
      <c r="H16614" t="s">
        <v>308</v>
      </c>
      <c r="I16614" t="s">
        <v>309</v>
      </c>
      <c r="J16614" t="s">
        <v>264</v>
      </c>
      <c r="L16614" t="s">
        <v>378</v>
      </c>
      <c r="M16614" t="s">
        <v>379</v>
      </c>
      <c r="N16614" t="s">
        <v>487</v>
      </c>
    </row>
    <row r="16615" spans="1:14" hidden="1" x14ac:dyDescent="0.25">
      <c r="A16615" t="s">
        <v>240</v>
      </c>
      <c r="B16615" s="1">
        <v>45351</v>
      </c>
      <c r="C16615" t="s">
        <v>1310</v>
      </c>
      <c r="D16615" t="s">
        <v>1311</v>
      </c>
      <c r="E16615" s="4">
        <v>0</v>
      </c>
      <c r="F16615" t="s">
        <v>1477</v>
      </c>
      <c r="G16615" t="s">
        <v>471</v>
      </c>
      <c r="H16615" t="s">
        <v>308</v>
      </c>
      <c r="I16615" t="s">
        <v>309</v>
      </c>
      <c r="J16615" t="s">
        <v>264</v>
      </c>
      <c r="L16615" t="s">
        <v>378</v>
      </c>
      <c r="M16615" t="s">
        <v>379</v>
      </c>
      <c r="N16615" t="s">
        <v>487</v>
      </c>
    </row>
    <row r="16616" spans="1:14" hidden="1" x14ac:dyDescent="0.25">
      <c r="A16616" t="s">
        <v>240</v>
      </c>
      <c r="B16616" s="1">
        <v>45382</v>
      </c>
      <c r="C16616" t="s">
        <v>1310</v>
      </c>
      <c r="D16616" t="s">
        <v>1311</v>
      </c>
      <c r="E16616" s="4">
        <v>0</v>
      </c>
      <c r="F16616" t="s">
        <v>1477</v>
      </c>
      <c r="G16616" t="s">
        <v>471</v>
      </c>
      <c r="H16616" t="s">
        <v>308</v>
      </c>
      <c r="I16616" t="s">
        <v>309</v>
      </c>
      <c r="J16616" t="s">
        <v>264</v>
      </c>
      <c r="L16616" t="s">
        <v>378</v>
      </c>
      <c r="M16616" t="s">
        <v>379</v>
      </c>
      <c r="N16616" t="s">
        <v>487</v>
      </c>
    </row>
    <row r="16617" spans="1:14" hidden="1" x14ac:dyDescent="0.25">
      <c r="A16617" t="s">
        <v>240</v>
      </c>
      <c r="B16617" s="1">
        <v>45412</v>
      </c>
      <c r="C16617" t="s">
        <v>1310</v>
      </c>
      <c r="D16617" t="s">
        <v>1311</v>
      </c>
      <c r="E16617" s="4">
        <v>0</v>
      </c>
      <c r="F16617" t="s">
        <v>1477</v>
      </c>
      <c r="G16617" t="s">
        <v>471</v>
      </c>
      <c r="H16617" t="s">
        <v>308</v>
      </c>
      <c r="I16617" t="s">
        <v>309</v>
      </c>
      <c r="J16617" t="s">
        <v>264</v>
      </c>
      <c r="L16617" t="s">
        <v>378</v>
      </c>
      <c r="M16617" t="s">
        <v>379</v>
      </c>
      <c r="N16617" t="s">
        <v>487</v>
      </c>
    </row>
    <row r="16618" spans="1:14" hidden="1" x14ac:dyDescent="0.25">
      <c r="A16618" t="s">
        <v>240</v>
      </c>
      <c r="B16618" s="1">
        <v>45443</v>
      </c>
      <c r="C16618" t="s">
        <v>1310</v>
      </c>
      <c r="D16618" t="s">
        <v>1311</v>
      </c>
      <c r="E16618" s="4">
        <v>0</v>
      </c>
      <c r="F16618" t="s">
        <v>1477</v>
      </c>
      <c r="G16618" t="s">
        <v>471</v>
      </c>
      <c r="H16618" t="s">
        <v>308</v>
      </c>
      <c r="I16618" t="s">
        <v>309</v>
      </c>
      <c r="J16618" t="s">
        <v>264</v>
      </c>
      <c r="L16618" t="s">
        <v>378</v>
      </c>
      <c r="M16618" t="s">
        <v>379</v>
      </c>
      <c r="N16618" t="s">
        <v>487</v>
      </c>
    </row>
    <row r="16619" spans="1:14" hidden="1" x14ac:dyDescent="0.25">
      <c r="A16619" t="s">
        <v>240</v>
      </c>
      <c r="B16619" s="1">
        <v>45473</v>
      </c>
      <c r="C16619" t="s">
        <v>1310</v>
      </c>
      <c r="D16619" t="s">
        <v>1311</v>
      </c>
      <c r="E16619" s="4">
        <v>0</v>
      </c>
      <c r="F16619" t="s">
        <v>1477</v>
      </c>
      <c r="G16619" t="s">
        <v>471</v>
      </c>
      <c r="H16619" t="s">
        <v>308</v>
      </c>
      <c r="I16619" t="s">
        <v>309</v>
      </c>
      <c r="J16619" t="s">
        <v>264</v>
      </c>
      <c r="L16619" t="s">
        <v>378</v>
      </c>
      <c r="M16619" t="s">
        <v>379</v>
      </c>
      <c r="N16619" t="s">
        <v>487</v>
      </c>
    </row>
    <row r="16620" spans="1:14" hidden="1" x14ac:dyDescent="0.25">
      <c r="A16620" t="s">
        <v>240</v>
      </c>
      <c r="B16620" s="1">
        <v>45504</v>
      </c>
      <c r="C16620" t="s">
        <v>1310</v>
      </c>
      <c r="D16620" t="s">
        <v>1311</v>
      </c>
      <c r="E16620" s="4">
        <v>3875</v>
      </c>
      <c r="F16620" t="s">
        <v>1477</v>
      </c>
      <c r="G16620" t="s">
        <v>471</v>
      </c>
      <c r="H16620" t="s">
        <v>308</v>
      </c>
      <c r="I16620" t="s">
        <v>309</v>
      </c>
      <c r="J16620" t="s">
        <v>264</v>
      </c>
      <c r="L16620" t="s">
        <v>378</v>
      </c>
      <c r="M16620" t="s">
        <v>379</v>
      </c>
      <c r="N16620" t="s">
        <v>487</v>
      </c>
    </row>
    <row r="16621" spans="1:14" hidden="1" x14ac:dyDescent="0.25">
      <c r="A16621" t="s">
        <v>240</v>
      </c>
      <c r="B16621" s="1">
        <v>45535</v>
      </c>
      <c r="C16621" t="s">
        <v>1310</v>
      </c>
      <c r="D16621" t="s">
        <v>1311</v>
      </c>
      <c r="E16621" s="4">
        <v>7750</v>
      </c>
      <c r="F16621" t="s">
        <v>1477</v>
      </c>
      <c r="G16621" t="s">
        <v>471</v>
      </c>
      <c r="H16621" t="s">
        <v>308</v>
      </c>
      <c r="I16621" t="s">
        <v>309</v>
      </c>
      <c r="J16621" t="s">
        <v>264</v>
      </c>
      <c r="L16621" t="s">
        <v>378</v>
      </c>
      <c r="M16621" t="s">
        <v>379</v>
      </c>
      <c r="N16621" t="s">
        <v>487</v>
      </c>
    </row>
    <row r="16622" spans="1:14" hidden="1" x14ac:dyDescent="0.25">
      <c r="A16622" t="s">
        <v>240</v>
      </c>
      <c r="B16622" s="1">
        <v>45565</v>
      </c>
      <c r="C16622" t="s">
        <v>1310</v>
      </c>
      <c r="D16622" t="s">
        <v>1311</v>
      </c>
      <c r="E16622" s="4">
        <v>11625</v>
      </c>
      <c r="F16622" t="s">
        <v>1477</v>
      </c>
      <c r="G16622" t="s">
        <v>471</v>
      </c>
      <c r="H16622" t="s">
        <v>308</v>
      </c>
      <c r="I16622" t="s">
        <v>309</v>
      </c>
      <c r="J16622" t="s">
        <v>264</v>
      </c>
      <c r="L16622" t="s">
        <v>378</v>
      </c>
      <c r="M16622" t="s">
        <v>379</v>
      </c>
      <c r="N16622" t="s">
        <v>487</v>
      </c>
    </row>
    <row r="16623" spans="1:14" hidden="1" x14ac:dyDescent="0.25">
      <c r="A16623" t="s">
        <v>240</v>
      </c>
      <c r="B16623" s="1">
        <v>45596</v>
      </c>
      <c r="C16623" t="s">
        <v>1310</v>
      </c>
      <c r="D16623" t="s">
        <v>1311</v>
      </c>
      <c r="E16623" s="4">
        <v>15500</v>
      </c>
      <c r="F16623" t="s">
        <v>1477</v>
      </c>
      <c r="G16623" t="s">
        <v>471</v>
      </c>
      <c r="H16623" t="s">
        <v>308</v>
      </c>
      <c r="I16623" t="s">
        <v>309</v>
      </c>
      <c r="J16623" t="s">
        <v>264</v>
      </c>
      <c r="L16623" t="s">
        <v>378</v>
      </c>
      <c r="M16623" t="s">
        <v>379</v>
      </c>
      <c r="N16623" t="s">
        <v>487</v>
      </c>
    </row>
    <row r="16624" spans="1:14" hidden="1" x14ac:dyDescent="0.25">
      <c r="A16624" t="s">
        <v>240</v>
      </c>
      <c r="B16624" s="1">
        <v>45626</v>
      </c>
      <c r="C16624" t="s">
        <v>1310</v>
      </c>
      <c r="D16624" t="s">
        <v>1311</v>
      </c>
      <c r="E16624" s="4">
        <v>19375</v>
      </c>
      <c r="F16624" t="s">
        <v>1477</v>
      </c>
      <c r="G16624" t="s">
        <v>471</v>
      </c>
      <c r="H16624" t="s">
        <v>308</v>
      </c>
      <c r="I16624" t="s">
        <v>309</v>
      </c>
      <c r="J16624" t="s">
        <v>264</v>
      </c>
      <c r="L16624" t="s">
        <v>378</v>
      </c>
      <c r="M16624" t="s">
        <v>379</v>
      </c>
      <c r="N16624" t="s">
        <v>487</v>
      </c>
    </row>
    <row r="16625" spans="1:14" hidden="1" x14ac:dyDescent="0.25">
      <c r="A16625" t="s">
        <v>240</v>
      </c>
      <c r="B16625" s="1">
        <v>45657</v>
      </c>
      <c r="C16625" t="s">
        <v>1310</v>
      </c>
      <c r="D16625" t="s">
        <v>1311</v>
      </c>
      <c r="E16625" s="4">
        <v>23250</v>
      </c>
      <c r="F16625" t="s">
        <v>1477</v>
      </c>
      <c r="G16625" t="s">
        <v>471</v>
      </c>
      <c r="H16625" t="s">
        <v>308</v>
      </c>
      <c r="I16625" t="s">
        <v>309</v>
      </c>
      <c r="J16625" t="s">
        <v>264</v>
      </c>
      <c r="L16625" t="s">
        <v>378</v>
      </c>
      <c r="M16625" t="s">
        <v>379</v>
      </c>
      <c r="N16625" t="s">
        <v>487</v>
      </c>
    </row>
    <row r="16626" spans="1:14" hidden="1" x14ac:dyDescent="0.25">
      <c r="A16626" t="s">
        <v>240</v>
      </c>
      <c r="B16626" s="1">
        <v>45322</v>
      </c>
      <c r="C16626" t="s">
        <v>650</v>
      </c>
      <c r="D16626" t="s">
        <v>651</v>
      </c>
      <c r="E16626" s="4">
        <v>191.94999999999996</v>
      </c>
      <c r="F16626" t="s">
        <v>1477</v>
      </c>
      <c r="G16626" t="s">
        <v>471</v>
      </c>
      <c r="H16626" t="s">
        <v>308</v>
      </c>
      <c r="I16626" t="s">
        <v>309</v>
      </c>
      <c r="J16626" t="s">
        <v>264</v>
      </c>
      <c r="L16626" t="s">
        <v>378</v>
      </c>
      <c r="M16626" t="s">
        <v>379</v>
      </c>
      <c r="N16626" t="s">
        <v>487</v>
      </c>
    </row>
    <row r="16627" spans="1:14" hidden="1" x14ac:dyDescent="0.25">
      <c r="A16627" t="s">
        <v>240</v>
      </c>
      <c r="B16627" s="1">
        <v>45351</v>
      </c>
      <c r="C16627" t="s">
        <v>650</v>
      </c>
      <c r="D16627" t="s">
        <v>651</v>
      </c>
      <c r="E16627" s="4">
        <v>3418.1599999999989</v>
      </c>
      <c r="F16627" t="s">
        <v>1477</v>
      </c>
      <c r="G16627" t="s">
        <v>471</v>
      </c>
      <c r="H16627" t="s">
        <v>308</v>
      </c>
      <c r="I16627" t="s">
        <v>309</v>
      </c>
      <c r="J16627" t="s">
        <v>264</v>
      </c>
      <c r="L16627" t="s">
        <v>378</v>
      </c>
      <c r="M16627" t="s">
        <v>379</v>
      </c>
      <c r="N16627" t="s">
        <v>487</v>
      </c>
    </row>
    <row r="16628" spans="1:14" hidden="1" x14ac:dyDescent="0.25">
      <c r="A16628" t="s">
        <v>240</v>
      </c>
      <c r="B16628" s="1">
        <v>45382</v>
      </c>
      <c r="C16628" t="s">
        <v>650</v>
      </c>
      <c r="D16628" t="s">
        <v>651</v>
      </c>
      <c r="E16628" s="4">
        <v>10352.890000000001</v>
      </c>
      <c r="F16628" t="s">
        <v>1477</v>
      </c>
      <c r="G16628" t="s">
        <v>471</v>
      </c>
      <c r="H16628" t="s">
        <v>308</v>
      </c>
      <c r="I16628" t="s">
        <v>309</v>
      </c>
      <c r="J16628" t="s">
        <v>264</v>
      </c>
      <c r="L16628" t="s">
        <v>378</v>
      </c>
      <c r="M16628" t="s">
        <v>379</v>
      </c>
      <c r="N16628" t="s">
        <v>487</v>
      </c>
    </row>
    <row r="16629" spans="1:14" hidden="1" x14ac:dyDescent="0.25">
      <c r="A16629" t="s">
        <v>240</v>
      </c>
      <c r="B16629" s="1">
        <v>45412</v>
      </c>
      <c r="C16629" t="s">
        <v>650</v>
      </c>
      <c r="D16629" t="s">
        <v>651</v>
      </c>
      <c r="E16629" s="4">
        <v>11499.95</v>
      </c>
      <c r="F16629" t="s">
        <v>1477</v>
      </c>
      <c r="G16629" t="s">
        <v>471</v>
      </c>
      <c r="H16629" t="s">
        <v>308</v>
      </c>
      <c r="I16629" t="s">
        <v>309</v>
      </c>
      <c r="J16629" t="s">
        <v>264</v>
      </c>
      <c r="L16629" t="s">
        <v>378</v>
      </c>
      <c r="M16629" t="s">
        <v>379</v>
      </c>
      <c r="N16629" t="s">
        <v>487</v>
      </c>
    </row>
    <row r="16630" spans="1:14" hidden="1" x14ac:dyDescent="0.25">
      <c r="A16630" t="s">
        <v>240</v>
      </c>
      <c r="B16630" s="1">
        <v>45443</v>
      </c>
      <c r="C16630" t="s">
        <v>650</v>
      </c>
      <c r="D16630" t="s">
        <v>651</v>
      </c>
      <c r="E16630" s="4">
        <v>13531.25</v>
      </c>
      <c r="F16630" t="s">
        <v>1477</v>
      </c>
      <c r="G16630" t="s">
        <v>471</v>
      </c>
      <c r="H16630" t="s">
        <v>308</v>
      </c>
      <c r="I16630" t="s">
        <v>309</v>
      </c>
      <c r="J16630" t="s">
        <v>264</v>
      </c>
      <c r="L16630" t="s">
        <v>378</v>
      </c>
      <c r="M16630" t="s">
        <v>379</v>
      </c>
      <c r="N16630" t="s">
        <v>487</v>
      </c>
    </row>
    <row r="16631" spans="1:14" hidden="1" x14ac:dyDescent="0.25">
      <c r="A16631" t="s">
        <v>240</v>
      </c>
      <c r="B16631" s="1">
        <v>45473</v>
      </c>
      <c r="C16631" t="s">
        <v>650</v>
      </c>
      <c r="D16631" t="s">
        <v>651</v>
      </c>
      <c r="E16631" s="4">
        <v>15375.249999999998</v>
      </c>
      <c r="F16631" t="s">
        <v>1477</v>
      </c>
      <c r="G16631" t="s">
        <v>471</v>
      </c>
      <c r="H16631" t="s">
        <v>308</v>
      </c>
      <c r="I16631" t="s">
        <v>309</v>
      </c>
      <c r="J16631" t="s">
        <v>264</v>
      </c>
      <c r="L16631" t="s">
        <v>378</v>
      </c>
      <c r="M16631" t="s">
        <v>379</v>
      </c>
      <c r="N16631" t="s">
        <v>487</v>
      </c>
    </row>
    <row r="16632" spans="1:14" hidden="1" x14ac:dyDescent="0.25">
      <c r="A16632" t="s">
        <v>240</v>
      </c>
      <c r="B16632" s="1">
        <v>45504</v>
      </c>
      <c r="C16632" t="s">
        <v>650</v>
      </c>
      <c r="D16632" t="s">
        <v>651</v>
      </c>
      <c r="E16632" s="4">
        <v>20375.25</v>
      </c>
      <c r="F16632" t="s">
        <v>1477</v>
      </c>
      <c r="G16632" t="s">
        <v>471</v>
      </c>
      <c r="H16632" t="s">
        <v>308</v>
      </c>
      <c r="I16632" t="s">
        <v>309</v>
      </c>
      <c r="J16632" t="s">
        <v>264</v>
      </c>
      <c r="L16632" t="s">
        <v>378</v>
      </c>
      <c r="M16632" t="s">
        <v>379</v>
      </c>
      <c r="N16632" t="s">
        <v>487</v>
      </c>
    </row>
    <row r="16633" spans="1:14" hidden="1" x14ac:dyDescent="0.25">
      <c r="A16633" t="s">
        <v>240</v>
      </c>
      <c r="B16633" s="1">
        <v>45535</v>
      </c>
      <c r="C16633" t="s">
        <v>650</v>
      </c>
      <c r="D16633" t="s">
        <v>651</v>
      </c>
      <c r="E16633" s="4">
        <v>25375.25</v>
      </c>
      <c r="F16633" t="s">
        <v>1477</v>
      </c>
      <c r="G16633" t="s">
        <v>471</v>
      </c>
      <c r="H16633" t="s">
        <v>308</v>
      </c>
      <c r="I16633" t="s">
        <v>309</v>
      </c>
      <c r="J16633" t="s">
        <v>264</v>
      </c>
      <c r="L16633" t="s">
        <v>378</v>
      </c>
      <c r="M16633" t="s">
        <v>379</v>
      </c>
      <c r="N16633" t="s">
        <v>487</v>
      </c>
    </row>
    <row r="16634" spans="1:14" hidden="1" x14ac:dyDescent="0.25">
      <c r="A16634" t="s">
        <v>240</v>
      </c>
      <c r="B16634" s="1">
        <v>45565</v>
      </c>
      <c r="C16634" t="s">
        <v>650</v>
      </c>
      <c r="D16634" t="s">
        <v>651</v>
      </c>
      <c r="E16634" s="4">
        <v>30375.25</v>
      </c>
      <c r="F16634" t="s">
        <v>1477</v>
      </c>
      <c r="G16634" t="s">
        <v>471</v>
      </c>
      <c r="H16634" t="s">
        <v>308</v>
      </c>
      <c r="I16634" t="s">
        <v>309</v>
      </c>
      <c r="J16634" t="s">
        <v>264</v>
      </c>
      <c r="L16634" t="s">
        <v>378</v>
      </c>
      <c r="M16634" t="s">
        <v>379</v>
      </c>
      <c r="N16634" t="s">
        <v>487</v>
      </c>
    </row>
    <row r="16635" spans="1:14" hidden="1" x14ac:dyDescent="0.25">
      <c r="A16635" t="s">
        <v>240</v>
      </c>
      <c r="B16635" s="1">
        <v>45596</v>
      </c>
      <c r="C16635" t="s">
        <v>650</v>
      </c>
      <c r="D16635" t="s">
        <v>651</v>
      </c>
      <c r="E16635" s="4">
        <v>35375.25</v>
      </c>
      <c r="F16635" t="s">
        <v>1477</v>
      </c>
      <c r="G16635" t="s">
        <v>471</v>
      </c>
      <c r="H16635" t="s">
        <v>308</v>
      </c>
      <c r="I16635" t="s">
        <v>309</v>
      </c>
      <c r="J16635" t="s">
        <v>264</v>
      </c>
      <c r="L16635" t="s">
        <v>378</v>
      </c>
      <c r="M16635" t="s">
        <v>379</v>
      </c>
      <c r="N16635" t="s">
        <v>487</v>
      </c>
    </row>
    <row r="16636" spans="1:14" hidden="1" x14ac:dyDescent="0.25">
      <c r="A16636" t="s">
        <v>240</v>
      </c>
      <c r="B16636" s="1">
        <v>45626</v>
      </c>
      <c r="C16636" t="s">
        <v>650</v>
      </c>
      <c r="D16636" t="s">
        <v>651</v>
      </c>
      <c r="E16636" s="4">
        <v>40375.25</v>
      </c>
      <c r="F16636" t="s">
        <v>1477</v>
      </c>
      <c r="G16636" t="s">
        <v>471</v>
      </c>
      <c r="H16636" t="s">
        <v>308</v>
      </c>
      <c r="I16636" t="s">
        <v>309</v>
      </c>
      <c r="J16636" t="s">
        <v>264</v>
      </c>
      <c r="L16636" t="s">
        <v>378</v>
      </c>
      <c r="M16636" t="s">
        <v>379</v>
      </c>
      <c r="N16636" t="s">
        <v>487</v>
      </c>
    </row>
    <row r="16637" spans="1:14" hidden="1" x14ac:dyDescent="0.25">
      <c r="A16637" t="s">
        <v>240</v>
      </c>
      <c r="B16637" s="1">
        <v>45657</v>
      </c>
      <c r="C16637" t="s">
        <v>650</v>
      </c>
      <c r="D16637" t="s">
        <v>651</v>
      </c>
      <c r="E16637" s="4">
        <v>45375.25</v>
      </c>
      <c r="F16637" t="s">
        <v>1477</v>
      </c>
      <c r="G16637" t="s">
        <v>471</v>
      </c>
      <c r="H16637" t="s">
        <v>308</v>
      </c>
      <c r="I16637" t="s">
        <v>309</v>
      </c>
      <c r="J16637" t="s">
        <v>264</v>
      </c>
      <c r="L16637" t="s">
        <v>378</v>
      </c>
      <c r="M16637" t="s">
        <v>379</v>
      </c>
      <c r="N16637" t="s">
        <v>487</v>
      </c>
    </row>
    <row r="16638" spans="1:14" hidden="1" x14ac:dyDescent="0.25">
      <c r="A16638" t="s">
        <v>240</v>
      </c>
      <c r="B16638" s="1">
        <v>45322</v>
      </c>
      <c r="C16638" t="s">
        <v>861</v>
      </c>
      <c r="D16638" t="s">
        <v>862</v>
      </c>
      <c r="E16638" s="4">
        <v>2500</v>
      </c>
      <c r="F16638" t="s">
        <v>1477</v>
      </c>
      <c r="G16638" t="s">
        <v>471</v>
      </c>
      <c r="H16638" t="s">
        <v>311</v>
      </c>
      <c r="I16638" t="s">
        <v>312</v>
      </c>
      <c r="J16638" t="s">
        <v>264</v>
      </c>
      <c r="L16638" t="s">
        <v>380</v>
      </c>
      <c r="M16638" t="s">
        <v>381</v>
      </c>
      <c r="N16638" t="s">
        <v>487</v>
      </c>
    </row>
    <row r="16639" spans="1:14" hidden="1" x14ac:dyDescent="0.25">
      <c r="A16639" t="s">
        <v>240</v>
      </c>
      <c r="B16639" s="1">
        <v>45351</v>
      </c>
      <c r="C16639" t="s">
        <v>861</v>
      </c>
      <c r="D16639" t="s">
        <v>862</v>
      </c>
      <c r="E16639" s="4">
        <v>2500</v>
      </c>
      <c r="F16639" t="s">
        <v>1477</v>
      </c>
      <c r="G16639" t="s">
        <v>471</v>
      </c>
      <c r="H16639" t="s">
        <v>311</v>
      </c>
      <c r="I16639" t="s">
        <v>312</v>
      </c>
      <c r="J16639" t="s">
        <v>264</v>
      </c>
      <c r="L16639" t="s">
        <v>380</v>
      </c>
      <c r="M16639" t="s">
        <v>381</v>
      </c>
      <c r="N16639" t="s">
        <v>487</v>
      </c>
    </row>
    <row r="16640" spans="1:14" hidden="1" x14ac:dyDescent="0.25">
      <c r="A16640" t="s">
        <v>240</v>
      </c>
      <c r="B16640" s="1">
        <v>45382</v>
      </c>
      <c r="C16640" t="s">
        <v>861</v>
      </c>
      <c r="D16640" t="s">
        <v>862</v>
      </c>
      <c r="E16640" s="4">
        <v>2500</v>
      </c>
      <c r="F16640" t="s">
        <v>1477</v>
      </c>
      <c r="G16640" t="s">
        <v>471</v>
      </c>
      <c r="H16640" t="s">
        <v>311</v>
      </c>
      <c r="I16640" t="s">
        <v>312</v>
      </c>
      <c r="J16640" t="s">
        <v>264</v>
      </c>
      <c r="L16640" t="s">
        <v>380</v>
      </c>
      <c r="M16640" t="s">
        <v>381</v>
      </c>
      <c r="N16640" t="s">
        <v>487</v>
      </c>
    </row>
    <row r="16641" spans="1:14" hidden="1" x14ac:dyDescent="0.25">
      <c r="A16641" t="s">
        <v>240</v>
      </c>
      <c r="B16641" s="1">
        <v>45412</v>
      </c>
      <c r="C16641" t="s">
        <v>861</v>
      </c>
      <c r="D16641" t="s">
        <v>862</v>
      </c>
      <c r="E16641" s="4">
        <v>2500</v>
      </c>
      <c r="F16641" t="s">
        <v>1477</v>
      </c>
      <c r="G16641" t="s">
        <v>471</v>
      </c>
      <c r="H16641" t="s">
        <v>311</v>
      </c>
      <c r="I16641" t="s">
        <v>312</v>
      </c>
      <c r="J16641" t="s">
        <v>264</v>
      </c>
      <c r="L16641" t="s">
        <v>380</v>
      </c>
      <c r="M16641" t="s">
        <v>381</v>
      </c>
      <c r="N16641" t="s">
        <v>487</v>
      </c>
    </row>
    <row r="16642" spans="1:14" hidden="1" x14ac:dyDescent="0.25">
      <c r="A16642" t="s">
        <v>240</v>
      </c>
      <c r="B16642" s="1">
        <v>45443</v>
      </c>
      <c r="C16642" t="s">
        <v>861</v>
      </c>
      <c r="D16642" t="s">
        <v>862</v>
      </c>
      <c r="E16642" s="4">
        <v>2500</v>
      </c>
      <c r="F16642" t="s">
        <v>1477</v>
      </c>
      <c r="G16642" t="s">
        <v>471</v>
      </c>
      <c r="H16642" t="s">
        <v>311</v>
      </c>
      <c r="I16642" t="s">
        <v>312</v>
      </c>
      <c r="J16642" t="s">
        <v>264</v>
      </c>
      <c r="L16642" t="s">
        <v>380</v>
      </c>
      <c r="M16642" t="s">
        <v>381</v>
      </c>
      <c r="N16642" t="s">
        <v>487</v>
      </c>
    </row>
    <row r="16643" spans="1:14" hidden="1" x14ac:dyDescent="0.25">
      <c r="A16643" t="s">
        <v>240</v>
      </c>
      <c r="B16643" s="1">
        <v>45473</v>
      </c>
      <c r="C16643" t="s">
        <v>861</v>
      </c>
      <c r="D16643" t="s">
        <v>862</v>
      </c>
      <c r="E16643" s="4">
        <v>2500</v>
      </c>
      <c r="F16643" t="s">
        <v>1477</v>
      </c>
      <c r="G16643" t="s">
        <v>471</v>
      </c>
      <c r="H16643" t="s">
        <v>311</v>
      </c>
      <c r="I16643" t="s">
        <v>312</v>
      </c>
      <c r="J16643" t="s">
        <v>264</v>
      </c>
      <c r="L16643" t="s">
        <v>380</v>
      </c>
      <c r="M16643" t="s">
        <v>381</v>
      </c>
      <c r="N16643" t="s">
        <v>487</v>
      </c>
    </row>
    <row r="16644" spans="1:14" hidden="1" x14ac:dyDescent="0.25">
      <c r="A16644" t="s">
        <v>240</v>
      </c>
      <c r="B16644" s="1">
        <v>45504</v>
      </c>
      <c r="C16644" t="s">
        <v>861</v>
      </c>
      <c r="D16644" t="s">
        <v>862</v>
      </c>
      <c r="E16644" s="4">
        <v>5000</v>
      </c>
      <c r="F16644" t="s">
        <v>1477</v>
      </c>
      <c r="G16644" t="s">
        <v>471</v>
      </c>
      <c r="H16644" t="s">
        <v>311</v>
      </c>
      <c r="I16644" t="s">
        <v>312</v>
      </c>
      <c r="J16644" t="s">
        <v>264</v>
      </c>
      <c r="L16644" t="s">
        <v>380</v>
      </c>
      <c r="M16644" t="s">
        <v>381</v>
      </c>
      <c r="N16644" t="s">
        <v>487</v>
      </c>
    </row>
    <row r="16645" spans="1:14" hidden="1" x14ac:dyDescent="0.25">
      <c r="A16645" t="s">
        <v>240</v>
      </c>
      <c r="B16645" s="1">
        <v>45535</v>
      </c>
      <c r="C16645" t="s">
        <v>861</v>
      </c>
      <c r="D16645" t="s">
        <v>862</v>
      </c>
      <c r="E16645" s="4">
        <v>7500</v>
      </c>
      <c r="F16645" t="s">
        <v>1477</v>
      </c>
      <c r="G16645" t="s">
        <v>471</v>
      </c>
      <c r="H16645" t="s">
        <v>311</v>
      </c>
      <c r="I16645" t="s">
        <v>312</v>
      </c>
      <c r="J16645" t="s">
        <v>264</v>
      </c>
      <c r="L16645" t="s">
        <v>380</v>
      </c>
      <c r="M16645" t="s">
        <v>381</v>
      </c>
      <c r="N16645" t="s">
        <v>487</v>
      </c>
    </row>
    <row r="16646" spans="1:14" hidden="1" x14ac:dyDescent="0.25">
      <c r="A16646" t="s">
        <v>240</v>
      </c>
      <c r="B16646" s="1">
        <v>45565</v>
      </c>
      <c r="C16646" t="s">
        <v>861</v>
      </c>
      <c r="D16646" t="s">
        <v>862</v>
      </c>
      <c r="E16646" s="4">
        <v>10000</v>
      </c>
      <c r="F16646" t="s">
        <v>1477</v>
      </c>
      <c r="G16646" t="s">
        <v>471</v>
      </c>
      <c r="H16646" t="s">
        <v>311</v>
      </c>
      <c r="I16646" t="s">
        <v>312</v>
      </c>
      <c r="J16646" t="s">
        <v>264</v>
      </c>
      <c r="L16646" t="s">
        <v>380</v>
      </c>
      <c r="M16646" t="s">
        <v>381</v>
      </c>
      <c r="N16646" t="s">
        <v>487</v>
      </c>
    </row>
    <row r="16647" spans="1:14" hidden="1" x14ac:dyDescent="0.25">
      <c r="A16647" t="s">
        <v>240</v>
      </c>
      <c r="B16647" s="1">
        <v>45596</v>
      </c>
      <c r="C16647" t="s">
        <v>861</v>
      </c>
      <c r="D16647" t="s">
        <v>862</v>
      </c>
      <c r="E16647" s="4">
        <v>12500</v>
      </c>
      <c r="F16647" t="s">
        <v>1477</v>
      </c>
      <c r="G16647" t="s">
        <v>471</v>
      </c>
      <c r="H16647" t="s">
        <v>311</v>
      </c>
      <c r="I16647" t="s">
        <v>312</v>
      </c>
      <c r="J16647" t="s">
        <v>264</v>
      </c>
      <c r="L16647" t="s">
        <v>380</v>
      </c>
      <c r="M16647" t="s">
        <v>381</v>
      </c>
      <c r="N16647" t="s">
        <v>487</v>
      </c>
    </row>
    <row r="16648" spans="1:14" hidden="1" x14ac:dyDescent="0.25">
      <c r="A16648" t="s">
        <v>240</v>
      </c>
      <c r="B16648" s="1">
        <v>45626</v>
      </c>
      <c r="C16648" t="s">
        <v>861</v>
      </c>
      <c r="D16648" t="s">
        <v>862</v>
      </c>
      <c r="E16648" s="4">
        <v>15000</v>
      </c>
      <c r="F16648" t="s">
        <v>1477</v>
      </c>
      <c r="G16648" t="s">
        <v>471</v>
      </c>
      <c r="H16648" t="s">
        <v>311</v>
      </c>
      <c r="I16648" t="s">
        <v>312</v>
      </c>
      <c r="J16648" t="s">
        <v>264</v>
      </c>
      <c r="L16648" t="s">
        <v>380</v>
      </c>
      <c r="M16648" t="s">
        <v>381</v>
      </c>
      <c r="N16648" t="s">
        <v>487</v>
      </c>
    </row>
    <row r="16649" spans="1:14" hidden="1" x14ac:dyDescent="0.25">
      <c r="A16649" t="s">
        <v>240</v>
      </c>
      <c r="B16649" s="1">
        <v>45657</v>
      </c>
      <c r="C16649" t="s">
        <v>861</v>
      </c>
      <c r="D16649" t="s">
        <v>862</v>
      </c>
      <c r="E16649" s="4">
        <v>17500</v>
      </c>
      <c r="F16649" t="s">
        <v>1477</v>
      </c>
      <c r="G16649" t="s">
        <v>471</v>
      </c>
      <c r="H16649" t="s">
        <v>311</v>
      </c>
      <c r="I16649" t="s">
        <v>312</v>
      </c>
      <c r="J16649" t="s">
        <v>264</v>
      </c>
      <c r="L16649" t="s">
        <v>380</v>
      </c>
      <c r="M16649" t="s">
        <v>381</v>
      </c>
      <c r="N16649" t="s">
        <v>487</v>
      </c>
    </row>
    <row r="16650" spans="1:14" hidden="1" x14ac:dyDescent="0.25">
      <c r="A16650" t="s">
        <v>240</v>
      </c>
      <c r="B16650" s="1">
        <v>45322</v>
      </c>
      <c r="C16650" t="s">
        <v>840</v>
      </c>
      <c r="D16650" t="s">
        <v>841</v>
      </c>
      <c r="E16650" s="4">
        <v>3193.98</v>
      </c>
      <c r="F16650" t="s">
        <v>1477</v>
      </c>
      <c r="G16650" t="s">
        <v>471</v>
      </c>
      <c r="H16650" t="s">
        <v>310</v>
      </c>
      <c r="I16650" t="s">
        <v>263</v>
      </c>
      <c r="J16650" t="s">
        <v>262</v>
      </c>
      <c r="L16650" t="s">
        <v>380</v>
      </c>
      <c r="M16650" t="s">
        <v>381</v>
      </c>
      <c r="N16650" t="s">
        <v>487</v>
      </c>
    </row>
    <row r="16651" spans="1:14" hidden="1" x14ac:dyDescent="0.25">
      <c r="A16651" t="s">
        <v>240</v>
      </c>
      <c r="B16651" s="1">
        <v>45351</v>
      </c>
      <c r="C16651" t="s">
        <v>840</v>
      </c>
      <c r="D16651" t="s">
        <v>841</v>
      </c>
      <c r="E16651" s="4">
        <v>6387.96</v>
      </c>
      <c r="F16651" t="s">
        <v>1477</v>
      </c>
      <c r="G16651" t="s">
        <v>471</v>
      </c>
      <c r="H16651" t="s">
        <v>310</v>
      </c>
      <c r="I16651" t="s">
        <v>263</v>
      </c>
      <c r="J16651" t="s">
        <v>262</v>
      </c>
      <c r="L16651" t="s">
        <v>380</v>
      </c>
      <c r="M16651" t="s">
        <v>381</v>
      </c>
      <c r="N16651" t="s">
        <v>487</v>
      </c>
    </row>
    <row r="16652" spans="1:14" hidden="1" x14ac:dyDescent="0.25">
      <c r="A16652" t="s">
        <v>240</v>
      </c>
      <c r="B16652" s="1">
        <v>45382</v>
      </c>
      <c r="C16652" t="s">
        <v>840</v>
      </c>
      <c r="D16652" t="s">
        <v>841</v>
      </c>
      <c r="E16652" s="4">
        <v>6387.96</v>
      </c>
      <c r="F16652" t="s">
        <v>1477</v>
      </c>
      <c r="G16652" t="s">
        <v>471</v>
      </c>
      <c r="H16652" t="s">
        <v>310</v>
      </c>
      <c r="I16652" t="s">
        <v>263</v>
      </c>
      <c r="J16652" t="s">
        <v>262</v>
      </c>
      <c r="L16652" t="s">
        <v>380</v>
      </c>
      <c r="M16652" t="s">
        <v>381</v>
      </c>
      <c r="N16652" t="s">
        <v>487</v>
      </c>
    </row>
    <row r="16653" spans="1:14" hidden="1" x14ac:dyDescent="0.25">
      <c r="A16653" t="s">
        <v>240</v>
      </c>
      <c r="B16653" s="1">
        <v>45412</v>
      </c>
      <c r="C16653" t="s">
        <v>840</v>
      </c>
      <c r="D16653" t="s">
        <v>841</v>
      </c>
      <c r="E16653" s="4">
        <v>9581.94</v>
      </c>
      <c r="F16653" t="s">
        <v>1477</v>
      </c>
      <c r="G16653" t="s">
        <v>471</v>
      </c>
      <c r="H16653" t="s">
        <v>310</v>
      </c>
      <c r="I16653" t="s">
        <v>263</v>
      </c>
      <c r="J16653" t="s">
        <v>262</v>
      </c>
      <c r="L16653" t="s">
        <v>380</v>
      </c>
      <c r="M16653" t="s">
        <v>381</v>
      </c>
      <c r="N16653" t="s">
        <v>487</v>
      </c>
    </row>
    <row r="16654" spans="1:14" hidden="1" x14ac:dyDescent="0.25">
      <c r="A16654" t="s">
        <v>240</v>
      </c>
      <c r="B16654" s="1">
        <v>45443</v>
      </c>
      <c r="C16654" t="s">
        <v>840</v>
      </c>
      <c r="D16654" t="s">
        <v>841</v>
      </c>
      <c r="E16654" s="4">
        <v>9581.94</v>
      </c>
      <c r="F16654" t="s">
        <v>1477</v>
      </c>
      <c r="G16654" t="s">
        <v>471</v>
      </c>
      <c r="H16654" t="s">
        <v>310</v>
      </c>
      <c r="I16654" t="s">
        <v>263</v>
      </c>
      <c r="J16654" t="s">
        <v>262</v>
      </c>
      <c r="L16654" t="s">
        <v>380</v>
      </c>
      <c r="M16654" t="s">
        <v>381</v>
      </c>
      <c r="N16654" t="s">
        <v>487</v>
      </c>
    </row>
    <row r="16655" spans="1:14" hidden="1" x14ac:dyDescent="0.25">
      <c r="A16655" t="s">
        <v>240</v>
      </c>
      <c r="B16655" s="1">
        <v>45473</v>
      </c>
      <c r="C16655" t="s">
        <v>840</v>
      </c>
      <c r="D16655" t="s">
        <v>841</v>
      </c>
      <c r="E16655" s="4">
        <v>9581.94</v>
      </c>
      <c r="F16655" t="s">
        <v>1477</v>
      </c>
      <c r="G16655" t="s">
        <v>471</v>
      </c>
      <c r="H16655" t="s">
        <v>310</v>
      </c>
      <c r="I16655" t="s">
        <v>263</v>
      </c>
      <c r="J16655" t="s">
        <v>262</v>
      </c>
      <c r="L16655" t="s">
        <v>380</v>
      </c>
      <c r="M16655" t="s">
        <v>381</v>
      </c>
      <c r="N16655" t="s">
        <v>487</v>
      </c>
    </row>
    <row r="16656" spans="1:14" hidden="1" x14ac:dyDescent="0.25">
      <c r="A16656" t="s">
        <v>240</v>
      </c>
      <c r="B16656" s="1">
        <v>45504</v>
      </c>
      <c r="C16656" t="s">
        <v>840</v>
      </c>
      <c r="D16656" t="s">
        <v>841</v>
      </c>
      <c r="E16656" s="4">
        <v>9581.94</v>
      </c>
      <c r="F16656" t="s">
        <v>1477</v>
      </c>
      <c r="G16656" t="s">
        <v>471</v>
      </c>
      <c r="H16656" t="s">
        <v>310</v>
      </c>
      <c r="I16656" t="s">
        <v>263</v>
      </c>
      <c r="J16656" t="s">
        <v>262</v>
      </c>
      <c r="L16656" t="s">
        <v>380</v>
      </c>
      <c r="M16656" t="s">
        <v>381</v>
      </c>
      <c r="N16656" t="s">
        <v>487</v>
      </c>
    </row>
    <row r="16657" spans="1:14" hidden="1" x14ac:dyDescent="0.25">
      <c r="A16657" t="s">
        <v>240</v>
      </c>
      <c r="B16657" s="1">
        <v>45535</v>
      </c>
      <c r="C16657" t="s">
        <v>840</v>
      </c>
      <c r="D16657" t="s">
        <v>841</v>
      </c>
      <c r="E16657" s="4">
        <v>9581.94</v>
      </c>
      <c r="F16657" t="s">
        <v>1477</v>
      </c>
      <c r="G16657" t="s">
        <v>471</v>
      </c>
      <c r="H16657" t="s">
        <v>310</v>
      </c>
      <c r="I16657" t="s">
        <v>263</v>
      </c>
      <c r="J16657" t="s">
        <v>262</v>
      </c>
      <c r="L16657" t="s">
        <v>380</v>
      </c>
      <c r="M16657" t="s">
        <v>381</v>
      </c>
      <c r="N16657" t="s">
        <v>487</v>
      </c>
    </row>
    <row r="16658" spans="1:14" hidden="1" x14ac:dyDescent="0.25">
      <c r="A16658" t="s">
        <v>240</v>
      </c>
      <c r="B16658" s="1">
        <v>45565</v>
      </c>
      <c r="C16658" t="s">
        <v>840</v>
      </c>
      <c r="D16658" t="s">
        <v>841</v>
      </c>
      <c r="E16658" s="4">
        <v>9581.94</v>
      </c>
      <c r="F16658" t="s">
        <v>1477</v>
      </c>
      <c r="G16658" t="s">
        <v>471</v>
      </c>
      <c r="H16658" t="s">
        <v>310</v>
      </c>
      <c r="I16658" t="s">
        <v>263</v>
      </c>
      <c r="J16658" t="s">
        <v>262</v>
      </c>
      <c r="L16658" t="s">
        <v>380</v>
      </c>
      <c r="M16658" t="s">
        <v>381</v>
      </c>
      <c r="N16658" t="s">
        <v>487</v>
      </c>
    </row>
    <row r="16659" spans="1:14" hidden="1" x14ac:dyDescent="0.25">
      <c r="A16659" t="s">
        <v>240</v>
      </c>
      <c r="B16659" s="1">
        <v>45596</v>
      </c>
      <c r="C16659" t="s">
        <v>840</v>
      </c>
      <c r="D16659" t="s">
        <v>841</v>
      </c>
      <c r="E16659" s="4">
        <v>9581.94</v>
      </c>
      <c r="F16659" t="s">
        <v>1477</v>
      </c>
      <c r="G16659" t="s">
        <v>471</v>
      </c>
      <c r="H16659" t="s">
        <v>310</v>
      </c>
      <c r="I16659" t="s">
        <v>263</v>
      </c>
      <c r="J16659" t="s">
        <v>262</v>
      </c>
      <c r="L16659" t="s">
        <v>380</v>
      </c>
      <c r="M16659" t="s">
        <v>381</v>
      </c>
      <c r="N16659" t="s">
        <v>487</v>
      </c>
    </row>
    <row r="16660" spans="1:14" hidden="1" x14ac:dyDescent="0.25">
      <c r="A16660" t="s">
        <v>240</v>
      </c>
      <c r="B16660" s="1">
        <v>45626</v>
      </c>
      <c r="C16660" t="s">
        <v>840</v>
      </c>
      <c r="D16660" t="s">
        <v>841</v>
      </c>
      <c r="E16660" s="4">
        <v>9581.94</v>
      </c>
      <c r="F16660" t="s">
        <v>1477</v>
      </c>
      <c r="G16660" t="s">
        <v>471</v>
      </c>
      <c r="H16660" t="s">
        <v>310</v>
      </c>
      <c r="I16660" t="s">
        <v>263</v>
      </c>
      <c r="J16660" t="s">
        <v>262</v>
      </c>
      <c r="L16660" t="s">
        <v>380</v>
      </c>
      <c r="M16660" t="s">
        <v>381</v>
      </c>
      <c r="N16660" t="s">
        <v>487</v>
      </c>
    </row>
    <row r="16661" spans="1:14" hidden="1" x14ac:dyDescent="0.25">
      <c r="A16661" t="s">
        <v>240</v>
      </c>
      <c r="B16661" s="1">
        <v>45657</v>
      </c>
      <c r="C16661" t="s">
        <v>840</v>
      </c>
      <c r="D16661" t="s">
        <v>841</v>
      </c>
      <c r="E16661" s="4">
        <v>9581.94</v>
      </c>
      <c r="F16661" t="s">
        <v>1477</v>
      </c>
      <c r="G16661" t="s">
        <v>471</v>
      </c>
      <c r="H16661" t="s">
        <v>310</v>
      </c>
      <c r="I16661" t="s">
        <v>263</v>
      </c>
      <c r="J16661" t="s">
        <v>262</v>
      </c>
      <c r="L16661" t="s">
        <v>380</v>
      </c>
      <c r="M16661" t="s">
        <v>381</v>
      </c>
      <c r="N16661" t="s">
        <v>487</v>
      </c>
    </row>
    <row r="16662" spans="1:14" hidden="1" x14ac:dyDescent="0.25">
      <c r="A16662" t="s">
        <v>240</v>
      </c>
      <c r="B16662" s="1">
        <v>45322</v>
      </c>
      <c r="C16662" t="s">
        <v>1338</v>
      </c>
      <c r="D16662" t="s">
        <v>1339</v>
      </c>
      <c r="E16662" s="4">
        <v>1800</v>
      </c>
      <c r="F16662" t="s">
        <v>1477</v>
      </c>
      <c r="G16662" t="s">
        <v>471</v>
      </c>
      <c r="H16662" t="s">
        <v>310</v>
      </c>
      <c r="I16662" t="s">
        <v>263</v>
      </c>
      <c r="J16662" t="s">
        <v>262</v>
      </c>
      <c r="L16662" t="s">
        <v>380</v>
      </c>
      <c r="M16662" t="s">
        <v>381</v>
      </c>
      <c r="N16662" t="s">
        <v>487</v>
      </c>
    </row>
    <row r="16663" spans="1:14" hidden="1" x14ac:dyDescent="0.25">
      <c r="A16663" t="s">
        <v>240</v>
      </c>
      <c r="B16663" s="1">
        <v>45351</v>
      </c>
      <c r="C16663" t="s">
        <v>1338</v>
      </c>
      <c r="D16663" t="s">
        <v>1339</v>
      </c>
      <c r="E16663" s="4">
        <v>3600</v>
      </c>
      <c r="F16663" t="s">
        <v>1477</v>
      </c>
      <c r="G16663" t="s">
        <v>471</v>
      </c>
      <c r="H16663" t="s">
        <v>310</v>
      </c>
      <c r="I16663" t="s">
        <v>263</v>
      </c>
      <c r="J16663" t="s">
        <v>262</v>
      </c>
      <c r="L16663" t="s">
        <v>380</v>
      </c>
      <c r="M16663" t="s">
        <v>381</v>
      </c>
      <c r="N16663" t="s">
        <v>487</v>
      </c>
    </row>
    <row r="16664" spans="1:14" hidden="1" x14ac:dyDescent="0.25">
      <c r="A16664" t="s">
        <v>240</v>
      </c>
      <c r="B16664" s="1">
        <v>45382</v>
      </c>
      <c r="C16664" t="s">
        <v>1338</v>
      </c>
      <c r="D16664" t="s">
        <v>1339</v>
      </c>
      <c r="E16664" s="4">
        <v>5400</v>
      </c>
      <c r="F16664" t="s">
        <v>1477</v>
      </c>
      <c r="G16664" t="s">
        <v>471</v>
      </c>
      <c r="H16664" t="s">
        <v>310</v>
      </c>
      <c r="I16664" t="s">
        <v>263</v>
      </c>
      <c r="J16664" t="s">
        <v>262</v>
      </c>
      <c r="L16664" t="s">
        <v>380</v>
      </c>
      <c r="M16664" t="s">
        <v>381</v>
      </c>
      <c r="N16664" t="s">
        <v>487</v>
      </c>
    </row>
    <row r="16665" spans="1:14" hidden="1" x14ac:dyDescent="0.25">
      <c r="A16665" t="s">
        <v>240</v>
      </c>
      <c r="B16665" s="1">
        <v>45412</v>
      </c>
      <c r="C16665" t="s">
        <v>1338</v>
      </c>
      <c r="D16665" t="s">
        <v>1339</v>
      </c>
      <c r="E16665" s="4">
        <v>7300</v>
      </c>
      <c r="F16665" t="s">
        <v>1477</v>
      </c>
      <c r="G16665" t="s">
        <v>471</v>
      </c>
      <c r="H16665" t="s">
        <v>310</v>
      </c>
      <c r="I16665" t="s">
        <v>263</v>
      </c>
      <c r="J16665" t="s">
        <v>262</v>
      </c>
      <c r="L16665" t="s">
        <v>380</v>
      </c>
      <c r="M16665" t="s">
        <v>381</v>
      </c>
      <c r="N16665" t="s">
        <v>487</v>
      </c>
    </row>
    <row r="16666" spans="1:14" hidden="1" x14ac:dyDescent="0.25">
      <c r="A16666" t="s">
        <v>240</v>
      </c>
      <c r="B16666" s="1">
        <v>45443</v>
      </c>
      <c r="C16666" t="s">
        <v>1338</v>
      </c>
      <c r="D16666" t="s">
        <v>1339</v>
      </c>
      <c r="E16666" s="4">
        <v>9200</v>
      </c>
      <c r="F16666" t="s">
        <v>1477</v>
      </c>
      <c r="G16666" t="s">
        <v>471</v>
      </c>
      <c r="H16666" t="s">
        <v>310</v>
      </c>
      <c r="I16666" t="s">
        <v>263</v>
      </c>
      <c r="J16666" t="s">
        <v>262</v>
      </c>
      <c r="L16666" t="s">
        <v>380</v>
      </c>
      <c r="M16666" t="s">
        <v>381</v>
      </c>
      <c r="N16666" t="s">
        <v>487</v>
      </c>
    </row>
    <row r="16667" spans="1:14" hidden="1" x14ac:dyDescent="0.25">
      <c r="A16667" t="s">
        <v>240</v>
      </c>
      <c r="B16667" s="1">
        <v>45473</v>
      </c>
      <c r="C16667" t="s">
        <v>1338</v>
      </c>
      <c r="D16667" t="s">
        <v>1339</v>
      </c>
      <c r="E16667" s="4">
        <v>11100</v>
      </c>
      <c r="F16667" t="s">
        <v>1477</v>
      </c>
      <c r="G16667" t="s">
        <v>471</v>
      </c>
      <c r="H16667" t="s">
        <v>310</v>
      </c>
      <c r="I16667" t="s">
        <v>263</v>
      </c>
      <c r="J16667" t="s">
        <v>262</v>
      </c>
      <c r="L16667" t="s">
        <v>380</v>
      </c>
      <c r="M16667" t="s">
        <v>381</v>
      </c>
      <c r="N16667" t="s">
        <v>487</v>
      </c>
    </row>
    <row r="16668" spans="1:14" hidden="1" x14ac:dyDescent="0.25">
      <c r="A16668" t="s">
        <v>240</v>
      </c>
      <c r="B16668" s="1">
        <v>45504</v>
      </c>
      <c r="C16668" t="s">
        <v>1338</v>
      </c>
      <c r="D16668" t="s">
        <v>1339</v>
      </c>
      <c r="E16668" s="4">
        <v>12983.333333333334</v>
      </c>
      <c r="F16668" t="s">
        <v>1477</v>
      </c>
      <c r="G16668" t="s">
        <v>471</v>
      </c>
      <c r="H16668" t="s">
        <v>310</v>
      </c>
      <c r="I16668" t="s">
        <v>263</v>
      </c>
      <c r="J16668" t="s">
        <v>262</v>
      </c>
      <c r="L16668" t="s">
        <v>380</v>
      </c>
      <c r="M16668" t="s">
        <v>381</v>
      </c>
      <c r="N16668" t="s">
        <v>487</v>
      </c>
    </row>
    <row r="16669" spans="1:14" hidden="1" x14ac:dyDescent="0.25">
      <c r="A16669" t="s">
        <v>240</v>
      </c>
      <c r="B16669" s="1">
        <v>45535</v>
      </c>
      <c r="C16669" t="s">
        <v>1338</v>
      </c>
      <c r="D16669" t="s">
        <v>1339</v>
      </c>
      <c r="E16669" s="4">
        <v>14866.666666666668</v>
      </c>
      <c r="F16669" t="s">
        <v>1477</v>
      </c>
      <c r="G16669" t="s">
        <v>471</v>
      </c>
      <c r="H16669" t="s">
        <v>310</v>
      </c>
      <c r="I16669" t="s">
        <v>263</v>
      </c>
      <c r="J16669" t="s">
        <v>262</v>
      </c>
      <c r="L16669" t="s">
        <v>380</v>
      </c>
      <c r="M16669" t="s">
        <v>381</v>
      </c>
      <c r="N16669" t="s">
        <v>487</v>
      </c>
    </row>
    <row r="16670" spans="1:14" hidden="1" x14ac:dyDescent="0.25">
      <c r="A16670" t="s">
        <v>240</v>
      </c>
      <c r="B16670" s="1">
        <v>45565</v>
      </c>
      <c r="C16670" t="s">
        <v>1338</v>
      </c>
      <c r="D16670" t="s">
        <v>1339</v>
      </c>
      <c r="E16670" s="4">
        <v>16750</v>
      </c>
      <c r="F16670" t="s">
        <v>1477</v>
      </c>
      <c r="G16670" t="s">
        <v>471</v>
      </c>
      <c r="H16670" t="s">
        <v>310</v>
      </c>
      <c r="I16670" t="s">
        <v>263</v>
      </c>
      <c r="J16670" t="s">
        <v>262</v>
      </c>
      <c r="L16670" t="s">
        <v>380</v>
      </c>
      <c r="M16670" t="s">
        <v>381</v>
      </c>
      <c r="N16670" t="s">
        <v>487</v>
      </c>
    </row>
    <row r="16671" spans="1:14" hidden="1" x14ac:dyDescent="0.25">
      <c r="A16671" t="s">
        <v>240</v>
      </c>
      <c r="B16671" s="1">
        <v>45596</v>
      </c>
      <c r="C16671" t="s">
        <v>1338</v>
      </c>
      <c r="D16671" t="s">
        <v>1339</v>
      </c>
      <c r="E16671" s="4">
        <v>18633.333333333332</v>
      </c>
      <c r="F16671" t="s">
        <v>1477</v>
      </c>
      <c r="G16671" t="s">
        <v>471</v>
      </c>
      <c r="H16671" t="s">
        <v>310</v>
      </c>
      <c r="I16671" t="s">
        <v>263</v>
      </c>
      <c r="J16671" t="s">
        <v>262</v>
      </c>
      <c r="L16671" t="s">
        <v>380</v>
      </c>
      <c r="M16671" t="s">
        <v>381</v>
      </c>
      <c r="N16671" t="s">
        <v>487</v>
      </c>
    </row>
    <row r="16672" spans="1:14" hidden="1" x14ac:dyDescent="0.25">
      <c r="A16672" t="s">
        <v>240</v>
      </c>
      <c r="B16672" s="1">
        <v>45626</v>
      </c>
      <c r="C16672" t="s">
        <v>1338</v>
      </c>
      <c r="D16672" t="s">
        <v>1339</v>
      </c>
      <c r="E16672" s="4">
        <v>20516.666666666664</v>
      </c>
      <c r="F16672" t="s">
        <v>1477</v>
      </c>
      <c r="G16672" t="s">
        <v>471</v>
      </c>
      <c r="H16672" t="s">
        <v>310</v>
      </c>
      <c r="I16672" t="s">
        <v>263</v>
      </c>
      <c r="J16672" t="s">
        <v>262</v>
      </c>
      <c r="L16672" t="s">
        <v>380</v>
      </c>
      <c r="M16672" t="s">
        <v>381</v>
      </c>
      <c r="N16672" t="s">
        <v>487</v>
      </c>
    </row>
    <row r="16673" spans="1:14" hidden="1" x14ac:dyDescent="0.25">
      <c r="A16673" t="s">
        <v>240</v>
      </c>
      <c r="B16673" s="1">
        <v>45657</v>
      </c>
      <c r="C16673" t="s">
        <v>1338</v>
      </c>
      <c r="D16673" t="s">
        <v>1339</v>
      </c>
      <c r="E16673" s="4">
        <v>22399.999999999996</v>
      </c>
      <c r="F16673" t="s">
        <v>1477</v>
      </c>
      <c r="G16673" t="s">
        <v>471</v>
      </c>
      <c r="H16673" t="s">
        <v>310</v>
      </c>
      <c r="I16673" t="s">
        <v>263</v>
      </c>
      <c r="J16673" t="s">
        <v>262</v>
      </c>
      <c r="L16673" t="s">
        <v>380</v>
      </c>
      <c r="M16673" t="s">
        <v>381</v>
      </c>
      <c r="N16673" t="s">
        <v>487</v>
      </c>
    </row>
    <row r="16674" spans="1:14" hidden="1" x14ac:dyDescent="0.25">
      <c r="A16674" t="s">
        <v>240</v>
      </c>
      <c r="B16674" s="1">
        <v>45322</v>
      </c>
      <c r="C16674" t="s">
        <v>842</v>
      </c>
      <c r="D16674" t="s">
        <v>843</v>
      </c>
      <c r="E16674" s="4">
        <v>100</v>
      </c>
      <c r="F16674" t="s">
        <v>1477</v>
      </c>
      <c r="G16674" t="s">
        <v>471</v>
      </c>
      <c r="H16674" t="s">
        <v>310</v>
      </c>
      <c r="I16674" t="s">
        <v>263</v>
      </c>
      <c r="J16674" t="s">
        <v>262</v>
      </c>
      <c r="L16674" t="s">
        <v>380</v>
      </c>
      <c r="M16674" t="s">
        <v>381</v>
      </c>
      <c r="N16674" t="s">
        <v>487</v>
      </c>
    </row>
    <row r="16675" spans="1:14" hidden="1" x14ac:dyDescent="0.25">
      <c r="A16675" t="s">
        <v>240</v>
      </c>
      <c r="B16675" s="1">
        <v>45351</v>
      </c>
      <c r="C16675" t="s">
        <v>842</v>
      </c>
      <c r="D16675" t="s">
        <v>843</v>
      </c>
      <c r="E16675" s="4">
        <v>200</v>
      </c>
      <c r="F16675" t="s">
        <v>1477</v>
      </c>
      <c r="G16675" t="s">
        <v>471</v>
      </c>
      <c r="H16675" t="s">
        <v>310</v>
      </c>
      <c r="I16675" t="s">
        <v>263</v>
      </c>
      <c r="J16675" t="s">
        <v>262</v>
      </c>
      <c r="L16675" t="s">
        <v>380</v>
      </c>
      <c r="M16675" t="s">
        <v>381</v>
      </c>
      <c r="N16675" t="s">
        <v>487</v>
      </c>
    </row>
    <row r="16676" spans="1:14" hidden="1" x14ac:dyDescent="0.25">
      <c r="A16676" t="s">
        <v>240</v>
      </c>
      <c r="B16676" s="1">
        <v>45382</v>
      </c>
      <c r="C16676" t="s">
        <v>842</v>
      </c>
      <c r="D16676" t="s">
        <v>843</v>
      </c>
      <c r="E16676" s="4">
        <v>300</v>
      </c>
      <c r="F16676" t="s">
        <v>1477</v>
      </c>
      <c r="G16676" t="s">
        <v>471</v>
      </c>
      <c r="H16676" t="s">
        <v>310</v>
      </c>
      <c r="I16676" t="s">
        <v>263</v>
      </c>
      <c r="J16676" t="s">
        <v>262</v>
      </c>
      <c r="L16676" t="s">
        <v>380</v>
      </c>
      <c r="M16676" t="s">
        <v>381</v>
      </c>
      <c r="N16676" t="s">
        <v>487</v>
      </c>
    </row>
    <row r="16677" spans="1:14" hidden="1" x14ac:dyDescent="0.25">
      <c r="A16677" t="s">
        <v>240</v>
      </c>
      <c r="B16677" s="1">
        <v>45412</v>
      </c>
      <c r="C16677" t="s">
        <v>842</v>
      </c>
      <c r="D16677" t="s">
        <v>843</v>
      </c>
      <c r="E16677" s="4">
        <v>400</v>
      </c>
      <c r="F16677" t="s">
        <v>1477</v>
      </c>
      <c r="G16677" t="s">
        <v>471</v>
      </c>
      <c r="H16677" t="s">
        <v>310</v>
      </c>
      <c r="I16677" t="s">
        <v>263</v>
      </c>
      <c r="J16677" t="s">
        <v>262</v>
      </c>
      <c r="L16677" t="s">
        <v>380</v>
      </c>
      <c r="M16677" t="s">
        <v>381</v>
      </c>
      <c r="N16677" t="s">
        <v>487</v>
      </c>
    </row>
    <row r="16678" spans="1:14" hidden="1" x14ac:dyDescent="0.25">
      <c r="A16678" t="s">
        <v>240</v>
      </c>
      <c r="B16678" s="1">
        <v>45443</v>
      </c>
      <c r="C16678" t="s">
        <v>842</v>
      </c>
      <c r="D16678" t="s">
        <v>843</v>
      </c>
      <c r="E16678" s="4">
        <v>500</v>
      </c>
      <c r="F16678" t="s">
        <v>1477</v>
      </c>
      <c r="G16678" t="s">
        <v>471</v>
      </c>
      <c r="H16678" t="s">
        <v>310</v>
      </c>
      <c r="I16678" t="s">
        <v>263</v>
      </c>
      <c r="J16678" t="s">
        <v>262</v>
      </c>
      <c r="L16678" t="s">
        <v>380</v>
      </c>
      <c r="M16678" t="s">
        <v>381</v>
      </c>
      <c r="N16678" t="s">
        <v>487</v>
      </c>
    </row>
    <row r="16679" spans="1:14" hidden="1" x14ac:dyDescent="0.25">
      <c r="A16679" t="s">
        <v>240</v>
      </c>
      <c r="B16679" s="1">
        <v>45473</v>
      </c>
      <c r="C16679" t="s">
        <v>842</v>
      </c>
      <c r="D16679" t="s">
        <v>843</v>
      </c>
      <c r="E16679" s="4">
        <v>600</v>
      </c>
      <c r="F16679" t="s">
        <v>1477</v>
      </c>
      <c r="G16679" t="s">
        <v>471</v>
      </c>
      <c r="H16679" t="s">
        <v>310</v>
      </c>
      <c r="I16679" t="s">
        <v>263</v>
      </c>
      <c r="J16679" t="s">
        <v>262</v>
      </c>
      <c r="L16679" t="s">
        <v>380</v>
      </c>
      <c r="M16679" t="s">
        <v>381</v>
      </c>
      <c r="N16679" t="s">
        <v>487</v>
      </c>
    </row>
    <row r="16680" spans="1:14" hidden="1" x14ac:dyDescent="0.25">
      <c r="A16680" t="s">
        <v>240</v>
      </c>
      <c r="B16680" s="1">
        <v>45504</v>
      </c>
      <c r="C16680" t="s">
        <v>842</v>
      </c>
      <c r="D16680" t="s">
        <v>843</v>
      </c>
      <c r="E16680" s="4">
        <v>700</v>
      </c>
      <c r="F16680" t="s">
        <v>1477</v>
      </c>
      <c r="G16680" t="s">
        <v>471</v>
      </c>
      <c r="H16680" t="s">
        <v>310</v>
      </c>
      <c r="I16680" t="s">
        <v>263</v>
      </c>
      <c r="J16680" t="s">
        <v>262</v>
      </c>
      <c r="L16680" t="s">
        <v>380</v>
      </c>
      <c r="M16680" t="s">
        <v>381</v>
      </c>
      <c r="N16680" t="s">
        <v>487</v>
      </c>
    </row>
    <row r="16681" spans="1:14" hidden="1" x14ac:dyDescent="0.25">
      <c r="A16681" t="s">
        <v>240</v>
      </c>
      <c r="B16681" s="1">
        <v>45535</v>
      </c>
      <c r="C16681" t="s">
        <v>842</v>
      </c>
      <c r="D16681" t="s">
        <v>843</v>
      </c>
      <c r="E16681" s="4">
        <v>800</v>
      </c>
      <c r="F16681" t="s">
        <v>1477</v>
      </c>
      <c r="G16681" t="s">
        <v>471</v>
      </c>
      <c r="H16681" t="s">
        <v>310</v>
      </c>
      <c r="I16681" t="s">
        <v>263</v>
      </c>
      <c r="J16681" t="s">
        <v>262</v>
      </c>
      <c r="L16681" t="s">
        <v>380</v>
      </c>
      <c r="M16681" t="s">
        <v>381</v>
      </c>
      <c r="N16681" t="s">
        <v>487</v>
      </c>
    </row>
    <row r="16682" spans="1:14" hidden="1" x14ac:dyDescent="0.25">
      <c r="A16682" t="s">
        <v>240</v>
      </c>
      <c r="B16682" s="1">
        <v>45565</v>
      </c>
      <c r="C16682" t="s">
        <v>842</v>
      </c>
      <c r="D16682" t="s">
        <v>843</v>
      </c>
      <c r="E16682" s="4">
        <v>900</v>
      </c>
      <c r="F16682" t="s">
        <v>1477</v>
      </c>
      <c r="G16682" t="s">
        <v>471</v>
      </c>
      <c r="H16682" t="s">
        <v>310</v>
      </c>
      <c r="I16682" t="s">
        <v>263</v>
      </c>
      <c r="J16682" t="s">
        <v>262</v>
      </c>
      <c r="L16682" t="s">
        <v>380</v>
      </c>
      <c r="M16682" t="s">
        <v>381</v>
      </c>
      <c r="N16682" t="s">
        <v>487</v>
      </c>
    </row>
    <row r="16683" spans="1:14" hidden="1" x14ac:dyDescent="0.25">
      <c r="A16683" t="s">
        <v>240</v>
      </c>
      <c r="B16683" s="1">
        <v>45596</v>
      </c>
      <c r="C16683" t="s">
        <v>842</v>
      </c>
      <c r="D16683" t="s">
        <v>843</v>
      </c>
      <c r="E16683" s="4">
        <v>1000</v>
      </c>
      <c r="F16683" t="s">
        <v>1477</v>
      </c>
      <c r="G16683" t="s">
        <v>471</v>
      </c>
      <c r="H16683" t="s">
        <v>310</v>
      </c>
      <c r="I16683" t="s">
        <v>263</v>
      </c>
      <c r="J16683" t="s">
        <v>262</v>
      </c>
      <c r="L16683" t="s">
        <v>380</v>
      </c>
      <c r="M16683" t="s">
        <v>381</v>
      </c>
      <c r="N16683" t="s">
        <v>487</v>
      </c>
    </row>
    <row r="16684" spans="1:14" hidden="1" x14ac:dyDescent="0.25">
      <c r="A16684" t="s">
        <v>240</v>
      </c>
      <c r="B16684" s="1">
        <v>45626</v>
      </c>
      <c r="C16684" t="s">
        <v>842</v>
      </c>
      <c r="D16684" t="s">
        <v>843</v>
      </c>
      <c r="E16684" s="4">
        <v>1100</v>
      </c>
      <c r="F16684" t="s">
        <v>1477</v>
      </c>
      <c r="G16684" t="s">
        <v>471</v>
      </c>
      <c r="H16684" t="s">
        <v>310</v>
      </c>
      <c r="I16684" t="s">
        <v>263</v>
      </c>
      <c r="J16684" t="s">
        <v>262</v>
      </c>
      <c r="L16684" t="s">
        <v>380</v>
      </c>
      <c r="M16684" t="s">
        <v>381</v>
      </c>
      <c r="N16684" t="s">
        <v>487</v>
      </c>
    </row>
    <row r="16685" spans="1:14" hidden="1" x14ac:dyDescent="0.25">
      <c r="A16685" t="s">
        <v>240</v>
      </c>
      <c r="B16685" s="1">
        <v>45657</v>
      </c>
      <c r="C16685" t="s">
        <v>842</v>
      </c>
      <c r="D16685" t="s">
        <v>843</v>
      </c>
      <c r="E16685" s="4">
        <v>1200</v>
      </c>
      <c r="F16685" t="s">
        <v>1477</v>
      </c>
      <c r="G16685" t="s">
        <v>471</v>
      </c>
      <c r="H16685" t="s">
        <v>310</v>
      </c>
      <c r="I16685" t="s">
        <v>263</v>
      </c>
      <c r="J16685" t="s">
        <v>262</v>
      </c>
      <c r="L16685" t="s">
        <v>380</v>
      </c>
      <c r="M16685" t="s">
        <v>381</v>
      </c>
      <c r="N16685" t="s">
        <v>487</v>
      </c>
    </row>
    <row r="16686" spans="1:14" hidden="1" x14ac:dyDescent="0.25">
      <c r="A16686" t="s">
        <v>240</v>
      </c>
      <c r="B16686" s="1">
        <v>45322</v>
      </c>
      <c r="C16686" t="s">
        <v>1254</v>
      </c>
      <c r="D16686" t="s">
        <v>1255</v>
      </c>
      <c r="E16686" s="4">
        <v>2314</v>
      </c>
      <c r="F16686" t="s">
        <v>1477</v>
      </c>
      <c r="G16686" t="s">
        <v>471</v>
      </c>
      <c r="H16686" t="s">
        <v>310</v>
      </c>
      <c r="I16686" t="s">
        <v>263</v>
      </c>
      <c r="J16686" t="s">
        <v>262</v>
      </c>
      <c r="L16686" t="s">
        <v>380</v>
      </c>
      <c r="M16686" t="s">
        <v>381</v>
      </c>
      <c r="N16686" t="s">
        <v>487</v>
      </c>
    </row>
    <row r="16687" spans="1:14" hidden="1" x14ac:dyDescent="0.25">
      <c r="A16687" t="s">
        <v>240</v>
      </c>
      <c r="B16687" s="1">
        <v>45351</v>
      </c>
      <c r="C16687" t="s">
        <v>1254</v>
      </c>
      <c r="D16687" t="s">
        <v>1255</v>
      </c>
      <c r="E16687" s="4">
        <v>5410</v>
      </c>
      <c r="F16687" t="s">
        <v>1477</v>
      </c>
      <c r="G16687" t="s">
        <v>471</v>
      </c>
      <c r="H16687" t="s">
        <v>310</v>
      </c>
      <c r="I16687" t="s">
        <v>263</v>
      </c>
      <c r="J16687" t="s">
        <v>262</v>
      </c>
      <c r="L16687" t="s">
        <v>380</v>
      </c>
      <c r="M16687" t="s">
        <v>381</v>
      </c>
      <c r="N16687" t="s">
        <v>487</v>
      </c>
    </row>
    <row r="16688" spans="1:14" hidden="1" x14ac:dyDescent="0.25">
      <c r="A16688" t="s">
        <v>240</v>
      </c>
      <c r="B16688" s="1">
        <v>45382</v>
      </c>
      <c r="C16688" t="s">
        <v>1254</v>
      </c>
      <c r="D16688" t="s">
        <v>1255</v>
      </c>
      <c r="E16688" s="4">
        <v>7986</v>
      </c>
      <c r="F16688" t="s">
        <v>1477</v>
      </c>
      <c r="G16688" t="s">
        <v>471</v>
      </c>
      <c r="H16688" t="s">
        <v>310</v>
      </c>
      <c r="I16688" t="s">
        <v>263</v>
      </c>
      <c r="J16688" t="s">
        <v>262</v>
      </c>
      <c r="L16688" t="s">
        <v>380</v>
      </c>
      <c r="M16688" t="s">
        <v>381</v>
      </c>
      <c r="N16688" t="s">
        <v>487</v>
      </c>
    </row>
    <row r="16689" spans="1:14" hidden="1" x14ac:dyDescent="0.25">
      <c r="A16689" t="s">
        <v>240</v>
      </c>
      <c r="B16689" s="1">
        <v>45412</v>
      </c>
      <c r="C16689" t="s">
        <v>1254</v>
      </c>
      <c r="D16689" t="s">
        <v>1255</v>
      </c>
      <c r="E16689" s="4">
        <v>9262.5</v>
      </c>
      <c r="F16689" t="s">
        <v>1477</v>
      </c>
      <c r="G16689" t="s">
        <v>471</v>
      </c>
      <c r="H16689" t="s">
        <v>310</v>
      </c>
      <c r="I16689" t="s">
        <v>263</v>
      </c>
      <c r="J16689" t="s">
        <v>262</v>
      </c>
      <c r="L16689" t="s">
        <v>380</v>
      </c>
      <c r="M16689" t="s">
        <v>381</v>
      </c>
      <c r="N16689" t="s">
        <v>487</v>
      </c>
    </row>
    <row r="16690" spans="1:14" hidden="1" x14ac:dyDescent="0.25">
      <c r="A16690" t="s">
        <v>240</v>
      </c>
      <c r="B16690" s="1">
        <v>45443</v>
      </c>
      <c r="C16690" t="s">
        <v>1254</v>
      </c>
      <c r="D16690" t="s">
        <v>1255</v>
      </c>
      <c r="E16690" s="4">
        <v>9262.5</v>
      </c>
      <c r="F16690" t="s">
        <v>1477</v>
      </c>
      <c r="G16690" t="s">
        <v>471</v>
      </c>
      <c r="H16690" t="s">
        <v>310</v>
      </c>
      <c r="I16690" t="s">
        <v>263</v>
      </c>
      <c r="J16690" t="s">
        <v>262</v>
      </c>
      <c r="L16690" t="s">
        <v>380</v>
      </c>
      <c r="M16690" t="s">
        <v>381</v>
      </c>
      <c r="N16690" t="s">
        <v>487</v>
      </c>
    </row>
    <row r="16691" spans="1:14" hidden="1" x14ac:dyDescent="0.25">
      <c r="A16691" t="s">
        <v>240</v>
      </c>
      <c r="B16691" s="1">
        <v>45473</v>
      </c>
      <c r="C16691" t="s">
        <v>1254</v>
      </c>
      <c r="D16691" t="s">
        <v>1255</v>
      </c>
      <c r="E16691" s="4">
        <v>9262.5</v>
      </c>
      <c r="F16691" t="s">
        <v>1477</v>
      </c>
      <c r="G16691" t="s">
        <v>471</v>
      </c>
      <c r="H16691" t="s">
        <v>310</v>
      </c>
      <c r="I16691" t="s">
        <v>263</v>
      </c>
      <c r="J16691" t="s">
        <v>262</v>
      </c>
      <c r="L16691" t="s">
        <v>380</v>
      </c>
      <c r="M16691" t="s">
        <v>381</v>
      </c>
      <c r="N16691" t="s">
        <v>487</v>
      </c>
    </row>
    <row r="16692" spans="1:14" hidden="1" x14ac:dyDescent="0.25">
      <c r="A16692" t="s">
        <v>240</v>
      </c>
      <c r="B16692" s="1">
        <v>45504</v>
      </c>
      <c r="C16692" t="s">
        <v>1254</v>
      </c>
      <c r="D16692" t="s">
        <v>1255</v>
      </c>
      <c r="E16692" s="4">
        <v>9262.5</v>
      </c>
      <c r="F16692" t="s">
        <v>1477</v>
      </c>
      <c r="G16692" t="s">
        <v>471</v>
      </c>
      <c r="H16692" t="s">
        <v>310</v>
      </c>
      <c r="I16692" t="s">
        <v>263</v>
      </c>
      <c r="J16692" t="s">
        <v>262</v>
      </c>
      <c r="L16692" t="s">
        <v>380</v>
      </c>
      <c r="M16692" t="s">
        <v>381</v>
      </c>
      <c r="N16692" t="s">
        <v>487</v>
      </c>
    </row>
    <row r="16693" spans="1:14" hidden="1" x14ac:dyDescent="0.25">
      <c r="A16693" t="s">
        <v>240</v>
      </c>
      <c r="B16693" s="1">
        <v>45535</v>
      </c>
      <c r="C16693" t="s">
        <v>1254</v>
      </c>
      <c r="D16693" t="s">
        <v>1255</v>
      </c>
      <c r="E16693" s="4">
        <v>9262.5</v>
      </c>
      <c r="F16693" t="s">
        <v>1477</v>
      </c>
      <c r="G16693" t="s">
        <v>471</v>
      </c>
      <c r="H16693" t="s">
        <v>310</v>
      </c>
      <c r="I16693" t="s">
        <v>263</v>
      </c>
      <c r="J16693" t="s">
        <v>262</v>
      </c>
      <c r="L16693" t="s">
        <v>380</v>
      </c>
      <c r="M16693" t="s">
        <v>381</v>
      </c>
      <c r="N16693" t="s">
        <v>487</v>
      </c>
    </row>
    <row r="16694" spans="1:14" hidden="1" x14ac:dyDescent="0.25">
      <c r="A16694" t="s">
        <v>240</v>
      </c>
      <c r="B16694" s="1">
        <v>45565</v>
      </c>
      <c r="C16694" t="s">
        <v>1254</v>
      </c>
      <c r="D16694" t="s">
        <v>1255</v>
      </c>
      <c r="E16694" s="4">
        <v>9262.5</v>
      </c>
      <c r="F16694" t="s">
        <v>1477</v>
      </c>
      <c r="G16694" t="s">
        <v>471</v>
      </c>
      <c r="H16694" t="s">
        <v>310</v>
      </c>
      <c r="I16694" t="s">
        <v>263</v>
      </c>
      <c r="J16694" t="s">
        <v>262</v>
      </c>
      <c r="L16694" t="s">
        <v>380</v>
      </c>
      <c r="M16694" t="s">
        <v>381</v>
      </c>
      <c r="N16694" t="s">
        <v>487</v>
      </c>
    </row>
    <row r="16695" spans="1:14" hidden="1" x14ac:dyDescent="0.25">
      <c r="A16695" t="s">
        <v>240</v>
      </c>
      <c r="B16695" s="1">
        <v>45596</v>
      </c>
      <c r="C16695" t="s">
        <v>1254</v>
      </c>
      <c r="D16695" t="s">
        <v>1255</v>
      </c>
      <c r="E16695" s="4">
        <v>9262.5</v>
      </c>
      <c r="F16695" t="s">
        <v>1477</v>
      </c>
      <c r="G16695" t="s">
        <v>471</v>
      </c>
      <c r="H16695" t="s">
        <v>310</v>
      </c>
      <c r="I16695" t="s">
        <v>263</v>
      </c>
      <c r="J16695" t="s">
        <v>262</v>
      </c>
      <c r="L16695" t="s">
        <v>380</v>
      </c>
      <c r="M16695" t="s">
        <v>381</v>
      </c>
      <c r="N16695" t="s">
        <v>487</v>
      </c>
    </row>
    <row r="16696" spans="1:14" hidden="1" x14ac:dyDescent="0.25">
      <c r="A16696" t="s">
        <v>240</v>
      </c>
      <c r="B16696" s="1">
        <v>45626</v>
      </c>
      <c r="C16696" t="s">
        <v>1254</v>
      </c>
      <c r="D16696" t="s">
        <v>1255</v>
      </c>
      <c r="E16696" s="4">
        <v>9262.5</v>
      </c>
      <c r="F16696" t="s">
        <v>1477</v>
      </c>
      <c r="G16696" t="s">
        <v>471</v>
      </c>
      <c r="H16696" t="s">
        <v>310</v>
      </c>
      <c r="I16696" t="s">
        <v>263</v>
      </c>
      <c r="J16696" t="s">
        <v>262</v>
      </c>
      <c r="L16696" t="s">
        <v>380</v>
      </c>
      <c r="M16696" t="s">
        <v>381</v>
      </c>
      <c r="N16696" t="s">
        <v>487</v>
      </c>
    </row>
    <row r="16697" spans="1:14" hidden="1" x14ac:dyDescent="0.25">
      <c r="A16697" t="s">
        <v>240</v>
      </c>
      <c r="B16697" s="1">
        <v>45657</v>
      </c>
      <c r="C16697" t="s">
        <v>1254</v>
      </c>
      <c r="D16697" t="s">
        <v>1255</v>
      </c>
      <c r="E16697" s="4">
        <v>9262.5</v>
      </c>
      <c r="F16697" t="s">
        <v>1477</v>
      </c>
      <c r="G16697" t="s">
        <v>471</v>
      </c>
      <c r="H16697" t="s">
        <v>310</v>
      </c>
      <c r="I16697" t="s">
        <v>263</v>
      </c>
      <c r="J16697" t="s">
        <v>262</v>
      </c>
      <c r="L16697" t="s">
        <v>380</v>
      </c>
      <c r="M16697" t="s">
        <v>381</v>
      </c>
      <c r="N16697" t="s">
        <v>487</v>
      </c>
    </row>
    <row r="16698" spans="1:14" hidden="1" x14ac:dyDescent="0.25">
      <c r="A16698" t="s">
        <v>240</v>
      </c>
      <c r="B16698" s="1">
        <v>45322</v>
      </c>
      <c r="C16698" t="s">
        <v>1348</v>
      </c>
      <c r="D16698" t="s">
        <v>1349</v>
      </c>
      <c r="E16698" s="4">
        <v>1200</v>
      </c>
      <c r="F16698" t="s">
        <v>1477</v>
      </c>
      <c r="G16698" t="s">
        <v>471</v>
      </c>
      <c r="H16698" t="s">
        <v>310</v>
      </c>
      <c r="I16698" t="s">
        <v>263</v>
      </c>
      <c r="J16698" t="s">
        <v>262</v>
      </c>
      <c r="L16698" t="s">
        <v>380</v>
      </c>
      <c r="M16698" t="s">
        <v>381</v>
      </c>
      <c r="N16698" t="s">
        <v>487</v>
      </c>
    </row>
    <row r="16699" spans="1:14" hidden="1" x14ac:dyDescent="0.25">
      <c r="A16699" t="s">
        <v>240</v>
      </c>
      <c r="B16699" s="1">
        <v>45351</v>
      </c>
      <c r="C16699" t="s">
        <v>1348</v>
      </c>
      <c r="D16699" t="s">
        <v>1349</v>
      </c>
      <c r="E16699" s="4">
        <v>2400</v>
      </c>
      <c r="F16699" t="s">
        <v>1477</v>
      </c>
      <c r="G16699" t="s">
        <v>471</v>
      </c>
      <c r="H16699" t="s">
        <v>310</v>
      </c>
      <c r="I16699" t="s">
        <v>263</v>
      </c>
      <c r="J16699" t="s">
        <v>262</v>
      </c>
      <c r="L16699" t="s">
        <v>380</v>
      </c>
      <c r="M16699" t="s">
        <v>381</v>
      </c>
      <c r="N16699" t="s">
        <v>487</v>
      </c>
    </row>
    <row r="16700" spans="1:14" hidden="1" x14ac:dyDescent="0.25">
      <c r="A16700" t="s">
        <v>240</v>
      </c>
      <c r="B16700" s="1">
        <v>45382</v>
      </c>
      <c r="C16700" t="s">
        <v>1348</v>
      </c>
      <c r="D16700" t="s">
        <v>1349</v>
      </c>
      <c r="E16700" s="4">
        <v>3600</v>
      </c>
      <c r="F16700" t="s">
        <v>1477</v>
      </c>
      <c r="G16700" t="s">
        <v>471</v>
      </c>
      <c r="H16700" t="s">
        <v>310</v>
      </c>
      <c r="I16700" t="s">
        <v>263</v>
      </c>
      <c r="J16700" t="s">
        <v>262</v>
      </c>
      <c r="L16700" t="s">
        <v>380</v>
      </c>
      <c r="M16700" t="s">
        <v>381</v>
      </c>
      <c r="N16700" t="s">
        <v>487</v>
      </c>
    </row>
    <row r="16701" spans="1:14" hidden="1" x14ac:dyDescent="0.25">
      <c r="A16701" t="s">
        <v>240</v>
      </c>
      <c r="B16701" s="1">
        <v>45412</v>
      </c>
      <c r="C16701" t="s">
        <v>1348</v>
      </c>
      <c r="D16701" t="s">
        <v>1349</v>
      </c>
      <c r="E16701" s="4">
        <v>4800</v>
      </c>
      <c r="F16701" t="s">
        <v>1477</v>
      </c>
      <c r="G16701" t="s">
        <v>471</v>
      </c>
      <c r="H16701" t="s">
        <v>310</v>
      </c>
      <c r="I16701" t="s">
        <v>263</v>
      </c>
      <c r="J16701" t="s">
        <v>262</v>
      </c>
      <c r="L16701" t="s">
        <v>380</v>
      </c>
      <c r="M16701" t="s">
        <v>381</v>
      </c>
      <c r="N16701" t="s">
        <v>487</v>
      </c>
    </row>
    <row r="16702" spans="1:14" hidden="1" x14ac:dyDescent="0.25">
      <c r="A16702" t="s">
        <v>240</v>
      </c>
      <c r="B16702" s="1">
        <v>45443</v>
      </c>
      <c r="C16702" t="s">
        <v>1348</v>
      </c>
      <c r="D16702" t="s">
        <v>1349</v>
      </c>
      <c r="E16702" s="4">
        <v>6000</v>
      </c>
      <c r="F16702" t="s">
        <v>1477</v>
      </c>
      <c r="G16702" t="s">
        <v>471</v>
      </c>
      <c r="H16702" t="s">
        <v>310</v>
      </c>
      <c r="I16702" t="s">
        <v>263</v>
      </c>
      <c r="J16702" t="s">
        <v>262</v>
      </c>
      <c r="L16702" t="s">
        <v>380</v>
      </c>
      <c r="M16702" t="s">
        <v>381</v>
      </c>
      <c r="N16702" t="s">
        <v>487</v>
      </c>
    </row>
    <row r="16703" spans="1:14" hidden="1" x14ac:dyDescent="0.25">
      <c r="A16703" t="s">
        <v>240</v>
      </c>
      <c r="B16703" s="1">
        <v>45473</v>
      </c>
      <c r="C16703" t="s">
        <v>1348</v>
      </c>
      <c r="D16703" t="s">
        <v>1349</v>
      </c>
      <c r="E16703" s="4">
        <v>7200</v>
      </c>
      <c r="F16703" t="s">
        <v>1477</v>
      </c>
      <c r="G16703" t="s">
        <v>471</v>
      </c>
      <c r="H16703" t="s">
        <v>310</v>
      </c>
      <c r="I16703" t="s">
        <v>263</v>
      </c>
      <c r="J16703" t="s">
        <v>262</v>
      </c>
      <c r="L16703" t="s">
        <v>380</v>
      </c>
      <c r="M16703" t="s">
        <v>381</v>
      </c>
      <c r="N16703" t="s">
        <v>487</v>
      </c>
    </row>
    <row r="16704" spans="1:14" hidden="1" x14ac:dyDescent="0.25">
      <c r="A16704" t="s">
        <v>240</v>
      </c>
      <c r="B16704" s="1">
        <v>45504</v>
      </c>
      <c r="C16704" t="s">
        <v>1348</v>
      </c>
      <c r="D16704" t="s">
        <v>1349</v>
      </c>
      <c r="E16704" s="4">
        <v>8450</v>
      </c>
      <c r="F16704" t="s">
        <v>1477</v>
      </c>
      <c r="G16704" t="s">
        <v>471</v>
      </c>
      <c r="H16704" t="s">
        <v>310</v>
      </c>
      <c r="I16704" t="s">
        <v>263</v>
      </c>
      <c r="J16704" t="s">
        <v>262</v>
      </c>
      <c r="L16704" t="s">
        <v>380</v>
      </c>
      <c r="M16704" t="s">
        <v>381</v>
      </c>
      <c r="N16704" t="s">
        <v>487</v>
      </c>
    </row>
    <row r="16705" spans="1:14" hidden="1" x14ac:dyDescent="0.25">
      <c r="A16705" t="s">
        <v>240</v>
      </c>
      <c r="B16705" s="1">
        <v>45535</v>
      </c>
      <c r="C16705" t="s">
        <v>1348</v>
      </c>
      <c r="D16705" t="s">
        <v>1349</v>
      </c>
      <c r="E16705" s="4">
        <v>9700</v>
      </c>
      <c r="F16705" t="s">
        <v>1477</v>
      </c>
      <c r="G16705" t="s">
        <v>471</v>
      </c>
      <c r="H16705" t="s">
        <v>310</v>
      </c>
      <c r="I16705" t="s">
        <v>263</v>
      </c>
      <c r="J16705" t="s">
        <v>262</v>
      </c>
      <c r="L16705" t="s">
        <v>380</v>
      </c>
      <c r="M16705" t="s">
        <v>381</v>
      </c>
      <c r="N16705" t="s">
        <v>487</v>
      </c>
    </row>
    <row r="16706" spans="1:14" hidden="1" x14ac:dyDescent="0.25">
      <c r="A16706" t="s">
        <v>240</v>
      </c>
      <c r="B16706" s="1">
        <v>45565</v>
      </c>
      <c r="C16706" t="s">
        <v>1348</v>
      </c>
      <c r="D16706" t="s">
        <v>1349</v>
      </c>
      <c r="E16706" s="4">
        <v>10950</v>
      </c>
      <c r="F16706" t="s">
        <v>1477</v>
      </c>
      <c r="G16706" t="s">
        <v>471</v>
      </c>
      <c r="H16706" t="s">
        <v>310</v>
      </c>
      <c r="I16706" t="s">
        <v>263</v>
      </c>
      <c r="J16706" t="s">
        <v>262</v>
      </c>
      <c r="L16706" t="s">
        <v>380</v>
      </c>
      <c r="M16706" t="s">
        <v>381</v>
      </c>
      <c r="N16706" t="s">
        <v>487</v>
      </c>
    </row>
    <row r="16707" spans="1:14" hidden="1" x14ac:dyDescent="0.25">
      <c r="A16707" t="s">
        <v>240</v>
      </c>
      <c r="B16707" s="1">
        <v>45596</v>
      </c>
      <c r="C16707" t="s">
        <v>1348</v>
      </c>
      <c r="D16707" t="s">
        <v>1349</v>
      </c>
      <c r="E16707" s="4">
        <v>12200</v>
      </c>
      <c r="F16707" t="s">
        <v>1477</v>
      </c>
      <c r="G16707" t="s">
        <v>471</v>
      </c>
      <c r="H16707" t="s">
        <v>310</v>
      </c>
      <c r="I16707" t="s">
        <v>263</v>
      </c>
      <c r="J16707" t="s">
        <v>262</v>
      </c>
      <c r="L16707" t="s">
        <v>380</v>
      </c>
      <c r="M16707" t="s">
        <v>381</v>
      </c>
      <c r="N16707" t="s">
        <v>487</v>
      </c>
    </row>
    <row r="16708" spans="1:14" hidden="1" x14ac:dyDescent="0.25">
      <c r="A16708" t="s">
        <v>240</v>
      </c>
      <c r="B16708" s="1">
        <v>45626</v>
      </c>
      <c r="C16708" t="s">
        <v>1348</v>
      </c>
      <c r="D16708" t="s">
        <v>1349</v>
      </c>
      <c r="E16708" s="4">
        <v>13450</v>
      </c>
      <c r="F16708" t="s">
        <v>1477</v>
      </c>
      <c r="G16708" t="s">
        <v>471</v>
      </c>
      <c r="H16708" t="s">
        <v>310</v>
      </c>
      <c r="I16708" t="s">
        <v>263</v>
      </c>
      <c r="J16708" t="s">
        <v>262</v>
      </c>
      <c r="L16708" t="s">
        <v>380</v>
      </c>
      <c r="M16708" t="s">
        <v>381</v>
      </c>
      <c r="N16708" t="s">
        <v>487</v>
      </c>
    </row>
    <row r="16709" spans="1:14" hidden="1" x14ac:dyDescent="0.25">
      <c r="A16709" t="s">
        <v>240</v>
      </c>
      <c r="B16709" s="1">
        <v>45657</v>
      </c>
      <c r="C16709" t="s">
        <v>1348</v>
      </c>
      <c r="D16709" t="s">
        <v>1349</v>
      </c>
      <c r="E16709" s="4">
        <v>14700</v>
      </c>
      <c r="F16709" t="s">
        <v>1477</v>
      </c>
      <c r="G16709" t="s">
        <v>471</v>
      </c>
      <c r="H16709" t="s">
        <v>310</v>
      </c>
      <c r="I16709" t="s">
        <v>263</v>
      </c>
      <c r="J16709" t="s">
        <v>262</v>
      </c>
      <c r="L16709" t="s">
        <v>380</v>
      </c>
      <c r="M16709" t="s">
        <v>381</v>
      </c>
      <c r="N16709" t="s">
        <v>487</v>
      </c>
    </row>
    <row r="16710" spans="1:14" hidden="1" x14ac:dyDescent="0.25">
      <c r="A16710" t="s">
        <v>240</v>
      </c>
      <c r="B16710" s="1">
        <v>45322</v>
      </c>
      <c r="C16710" t="s">
        <v>1304</v>
      </c>
      <c r="D16710" t="s">
        <v>1305</v>
      </c>
      <c r="E16710" s="4">
        <v>2500</v>
      </c>
      <c r="F16710" t="s">
        <v>1477</v>
      </c>
      <c r="G16710" t="s">
        <v>471</v>
      </c>
      <c r="H16710" t="s">
        <v>310</v>
      </c>
      <c r="I16710" t="s">
        <v>263</v>
      </c>
      <c r="J16710" t="s">
        <v>262</v>
      </c>
      <c r="L16710" t="s">
        <v>380</v>
      </c>
      <c r="M16710" t="s">
        <v>381</v>
      </c>
      <c r="N16710" t="s">
        <v>487</v>
      </c>
    </row>
    <row r="16711" spans="1:14" hidden="1" x14ac:dyDescent="0.25">
      <c r="A16711" t="s">
        <v>240</v>
      </c>
      <c r="B16711" s="1">
        <v>45351</v>
      </c>
      <c r="C16711" t="s">
        <v>1304</v>
      </c>
      <c r="D16711" t="s">
        <v>1305</v>
      </c>
      <c r="E16711" s="4">
        <v>5000</v>
      </c>
      <c r="F16711" t="s">
        <v>1477</v>
      </c>
      <c r="G16711" t="s">
        <v>471</v>
      </c>
      <c r="H16711" t="s">
        <v>310</v>
      </c>
      <c r="I16711" t="s">
        <v>263</v>
      </c>
      <c r="J16711" t="s">
        <v>262</v>
      </c>
      <c r="L16711" t="s">
        <v>380</v>
      </c>
      <c r="M16711" t="s">
        <v>381</v>
      </c>
      <c r="N16711" t="s">
        <v>487</v>
      </c>
    </row>
    <row r="16712" spans="1:14" hidden="1" x14ac:dyDescent="0.25">
      <c r="A16712" t="s">
        <v>240</v>
      </c>
      <c r="B16712" s="1">
        <v>45382</v>
      </c>
      <c r="C16712" t="s">
        <v>1304</v>
      </c>
      <c r="D16712" t="s">
        <v>1305</v>
      </c>
      <c r="E16712" s="4">
        <v>5000</v>
      </c>
      <c r="F16712" t="s">
        <v>1477</v>
      </c>
      <c r="G16712" t="s">
        <v>471</v>
      </c>
      <c r="H16712" t="s">
        <v>310</v>
      </c>
      <c r="I16712" t="s">
        <v>263</v>
      </c>
      <c r="J16712" t="s">
        <v>262</v>
      </c>
      <c r="L16712" t="s">
        <v>380</v>
      </c>
      <c r="M16712" t="s">
        <v>381</v>
      </c>
      <c r="N16712" t="s">
        <v>487</v>
      </c>
    </row>
    <row r="16713" spans="1:14" hidden="1" x14ac:dyDescent="0.25">
      <c r="A16713" t="s">
        <v>240</v>
      </c>
      <c r="B16713" s="1">
        <v>45412</v>
      </c>
      <c r="C16713" t="s">
        <v>1304</v>
      </c>
      <c r="D16713" t="s">
        <v>1305</v>
      </c>
      <c r="E16713" s="4">
        <v>5000</v>
      </c>
      <c r="F16713" t="s">
        <v>1477</v>
      </c>
      <c r="G16713" t="s">
        <v>471</v>
      </c>
      <c r="H16713" t="s">
        <v>310</v>
      </c>
      <c r="I16713" t="s">
        <v>263</v>
      </c>
      <c r="J16713" t="s">
        <v>262</v>
      </c>
      <c r="L16713" t="s">
        <v>380</v>
      </c>
      <c r="M16713" t="s">
        <v>381</v>
      </c>
      <c r="N16713" t="s">
        <v>487</v>
      </c>
    </row>
    <row r="16714" spans="1:14" hidden="1" x14ac:dyDescent="0.25">
      <c r="A16714" t="s">
        <v>240</v>
      </c>
      <c r="B16714" s="1">
        <v>45443</v>
      </c>
      <c r="C16714" t="s">
        <v>1304</v>
      </c>
      <c r="D16714" t="s">
        <v>1305</v>
      </c>
      <c r="E16714" s="4">
        <v>5000</v>
      </c>
      <c r="F16714" t="s">
        <v>1477</v>
      </c>
      <c r="G16714" t="s">
        <v>471</v>
      </c>
      <c r="H16714" t="s">
        <v>310</v>
      </c>
      <c r="I16714" t="s">
        <v>263</v>
      </c>
      <c r="J16714" t="s">
        <v>262</v>
      </c>
      <c r="L16714" t="s">
        <v>380</v>
      </c>
      <c r="M16714" t="s">
        <v>381</v>
      </c>
      <c r="N16714" t="s">
        <v>487</v>
      </c>
    </row>
    <row r="16715" spans="1:14" hidden="1" x14ac:dyDescent="0.25">
      <c r="A16715" t="s">
        <v>240</v>
      </c>
      <c r="B16715" s="1">
        <v>45473</v>
      </c>
      <c r="C16715" t="s">
        <v>1304</v>
      </c>
      <c r="D16715" t="s">
        <v>1305</v>
      </c>
      <c r="E16715" s="4">
        <v>5000</v>
      </c>
      <c r="F16715" t="s">
        <v>1477</v>
      </c>
      <c r="G16715" t="s">
        <v>471</v>
      </c>
      <c r="H16715" t="s">
        <v>310</v>
      </c>
      <c r="I16715" t="s">
        <v>263</v>
      </c>
      <c r="J16715" t="s">
        <v>262</v>
      </c>
      <c r="L16715" t="s">
        <v>380</v>
      </c>
      <c r="M16715" t="s">
        <v>381</v>
      </c>
      <c r="N16715" t="s">
        <v>487</v>
      </c>
    </row>
    <row r="16716" spans="1:14" hidden="1" x14ac:dyDescent="0.25">
      <c r="A16716" t="s">
        <v>240</v>
      </c>
      <c r="B16716" s="1">
        <v>45504</v>
      </c>
      <c r="C16716" t="s">
        <v>1304</v>
      </c>
      <c r="D16716" t="s">
        <v>1305</v>
      </c>
      <c r="E16716" s="4">
        <v>7500</v>
      </c>
      <c r="F16716" t="s">
        <v>1477</v>
      </c>
      <c r="G16716" t="s">
        <v>471</v>
      </c>
      <c r="H16716" t="s">
        <v>310</v>
      </c>
      <c r="I16716" t="s">
        <v>263</v>
      </c>
      <c r="J16716" t="s">
        <v>262</v>
      </c>
      <c r="L16716" t="s">
        <v>380</v>
      </c>
      <c r="M16716" t="s">
        <v>381</v>
      </c>
      <c r="N16716" t="s">
        <v>487</v>
      </c>
    </row>
    <row r="16717" spans="1:14" hidden="1" x14ac:dyDescent="0.25">
      <c r="A16717" t="s">
        <v>240</v>
      </c>
      <c r="B16717" s="1">
        <v>45535</v>
      </c>
      <c r="C16717" t="s">
        <v>1304</v>
      </c>
      <c r="D16717" t="s">
        <v>1305</v>
      </c>
      <c r="E16717" s="4">
        <v>10000</v>
      </c>
      <c r="F16717" t="s">
        <v>1477</v>
      </c>
      <c r="G16717" t="s">
        <v>471</v>
      </c>
      <c r="H16717" t="s">
        <v>310</v>
      </c>
      <c r="I16717" t="s">
        <v>263</v>
      </c>
      <c r="J16717" t="s">
        <v>262</v>
      </c>
      <c r="L16717" t="s">
        <v>380</v>
      </c>
      <c r="M16717" t="s">
        <v>381</v>
      </c>
      <c r="N16717" t="s">
        <v>487</v>
      </c>
    </row>
    <row r="16718" spans="1:14" hidden="1" x14ac:dyDescent="0.25">
      <c r="A16718" t="s">
        <v>240</v>
      </c>
      <c r="B16718" s="1">
        <v>45565</v>
      </c>
      <c r="C16718" t="s">
        <v>1304</v>
      </c>
      <c r="D16718" t="s">
        <v>1305</v>
      </c>
      <c r="E16718" s="4">
        <v>12500</v>
      </c>
      <c r="F16718" t="s">
        <v>1477</v>
      </c>
      <c r="G16718" t="s">
        <v>471</v>
      </c>
      <c r="H16718" t="s">
        <v>310</v>
      </c>
      <c r="I16718" t="s">
        <v>263</v>
      </c>
      <c r="J16718" t="s">
        <v>262</v>
      </c>
      <c r="L16718" t="s">
        <v>380</v>
      </c>
      <c r="M16718" t="s">
        <v>381</v>
      </c>
      <c r="N16718" t="s">
        <v>487</v>
      </c>
    </row>
    <row r="16719" spans="1:14" hidden="1" x14ac:dyDescent="0.25">
      <c r="A16719" t="s">
        <v>240</v>
      </c>
      <c r="B16719" s="1">
        <v>45596</v>
      </c>
      <c r="C16719" t="s">
        <v>1304</v>
      </c>
      <c r="D16719" t="s">
        <v>1305</v>
      </c>
      <c r="E16719" s="4">
        <v>15000</v>
      </c>
      <c r="F16719" t="s">
        <v>1477</v>
      </c>
      <c r="G16719" t="s">
        <v>471</v>
      </c>
      <c r="H16719" t="s">
        <v>310</v>
      </c>
      <c r="I16719" t="s">
        <v>263</v>
      </c>
      <c r="J16719" t="s">
        <v>262</v>
      </c>
      <c r="L16719" t="s">
        <v>380</v>
      </c>
      <c r="M16719" t="s">
        <v>381</v>
      </c>
      <c r="N16719" t="s">
        <v>487</v>
      </c>
    </row>
    <row r="16720" spans="1:14" hidden="1" x14ac:dyDescent="0.25">
      <c r="A16720" t="s">
        <v>240</v>
      </c>
      <c r="B16720" s="1">
        <v>45626</v>
      </c>
      <c r="C16720" t="s">
        <v>1304</v>
      </c>
      <c r="D16720" t="s">
        <v>1305</v>
      </c>
      <c r="E16720" s="4">
        <v>17500</v>
      </c>
      <c r="F16720" t="s">
        <v>1477</v>
      </c>
      <c r="G16720" t="s">
        <v>471</v>
      </c>
      <c r="H16720" t="s">
        <v>310</v>
      </c>
      <c r="I16720" t="s">
        <v>263</v>
      </c>
      <c r="J16720" t="s">
        <v>262</v>
      </c>
      <c r="L16720" t="s">
        <v>380</v>
      </c>
      <c r="M16720" t="s">
        <v>381</v>
      </c>
      <c r="N16720" t="s">
        <v>487</v>
      </c>
    </row>
    <row r="16721" spans="1:14" hidden="1" x14ac:dyDescent="0.25">
      <c r="A16721" t="s">
        <v>240</v>
      </c>
      <c r="B16721" s="1">
        <v>45657</v>
      </c>
      <c r="C16721" t="s">
        <v>1304</v>
      </c>
      <c r="D16721" t="s">
        <v>1305</v>
      </c>
      <c r="E16721" s="4">
        <v>20000</v>
      </c>
      <c r="F16721" t="s">
        <v>1477</v>
      </c>
      <c r="G16721" t="s">
        <v>471</v>
      </c>
      <c r="H16721" t="s">
        <v>310</v>
      </c>
      <c r="I16721" t="s">
        <v>263</v>
      </c>
      <c r="J16721" t="s">
        <v>262</v>
      </c>
      <c r="L16721" t="s">
        <v>380</v>
      </c>
      <c r="M16721" t="s">
        <v>381</v>
      </c>
      <c r="N16721" t="s">
        <v>487</v>
      </c>
    </row>
    <row r="16722" spans="1:14" hidden="1" x14ac:dyDescent="0.25">
      <c r="A16722" t="s">
        <v>240</v>
      </c>
      <c r="B16722" s="1">
        <v>45322</v>
      </c>
      <c r="C16722" t="s">
        <v>844</v>
      </c>
      <c r="D16722" t="s">
        <v>845</v>
      </c>
      <c r="E16722" s="4">
        <v>4586.21</v>
      </c>
      <c r="F16722" t="s">
        <v>1477</v>
      </c>
      <c r="G16722" t="s">
        <v>471</v>
      </c>
      <c r="H16722" t="s">
        <v>310</v>
      </c>
      <c r="I16722" t="s">
        <v>263</v>
      </c>
      <c r="J16722" t="s">
        <v>262</v>
      </c>
      <c r="L16722" t="s">
        <v>380</v>
      </c>
      <c r="M16722" t="s">
        <v>381</v>
      </c>
      <c r="N16722" t="s">
        <v>487</v>
      </c>
    </row>
    <row r="16723" spans="1:14" hidden="1" x14ac:dyDescent="0.25">
      <c r="A16723" t="s">
        <v>240</v>
      </c>
      <c r="B16723" s="1">
        <v>45351</v>
      </c>
      <c r="C16723" t="s">
        <v>844</v>
      </c>
      <c r="D16723" t="s">
        <v>845</v>
      </c>
      <c r="E16723" s="4">
        <v>4586.21</v>
      </c>
      <c r="F16723" t="s">
        <v>1477</v>
      </c>
      <c r="G16723" t="s">
        <v>471</v>
      </c>
      <c r="H16723" t="s">
        <v>310</v>
      </c>
      <c r="I16723" t="s">
        <v>263</v>
      </c>
      <c r="J16723" t="s">
        <v>262</v>
      </c>
      <c r="L16723" t="s">
        <v>380</v>
      </c>
      <c r="M16723" t="s">
        <v>381</v>
      </c>
      <c r="N16723" t="s">
        <v>487</v>
      </c>
    </row>
    <row r="16724" spans="1:14" hidden="1" x14ac:dyDescent="0.25">
      <c r="A16724" t="s">
        <v>240</v>
      </c>
      <c r="B16724" s="1">
        <v>45382</v>
      </c>
      <c r="C16724" t="s">
        <v>844</v>
      </c>
      <c r="D16724" t="s">
        <v>845</v>
      </c>
      <c r="E16724" s="4">
        <v>6802.8799999999992</v>
      </c>
      <c r="F16724" t="s">
        <v>1477</v>
      </c>
      <c r="G16724" t="s">
        <v>471</v>
      </c>
      <c r="H16724" t="s">
        <v>310</v>
      </c>
      <c r="I16724" t="s">
        <v>263</v>
      </c>
      <c r="J16724" t="s">
        <v>262</v>
      </c>
      <c r="L16724" t="s">
        <v>380</v>
      </c>
      <c r="M16724" t="s">
        <v>381</v>
      </c>
      <c r="N16724" t="s">
        <v>487</v>
      </c>
    </row>
    <row r="16725" spans="1:14" hidden="1" x14ac:dyDescent="0.25">
      <c r="A16725" t="s">
        <v>240</v>
      </c>
      <c r="B16725" s="1">
        <v>45412</v>
      </c>
      <c r="C16725" t="s">
        <v>844</v>
      </c>
      <c r="D16725" t="s">
        <v>845</v>
      </c>
      <c r="E16725" s="4">
        <v>6802.8799999999992</v>
      </c>
      <c r="F16725" t="s">
        <v>1477</v>
      </c>
      <c r="G16725" t="s">
        <v>471</v>
      </c>
      <c r="H16725" t="s">
        <v>310</v>
      </c>
      <c r="I16725" t="s">
        <v>263</v>
      </c>
      <c r="J16725" t="s">
        <v>262</v>
      </c>
      <c r="L16725" t="s">
        <v>380</v>
      </c>
      <c r="M16725" t="s">
        <v>381</v>
      </c>
      <c r="N16725" t="s">
        <v>487</v>
      </c>
    </row>
    <row r="16726" spans="1:14" hidden="1" x14ac:dyDescent="0.25">
      <c r="A16726" t="s">
        <v>240</v>
      </c>
      <c r="B16726" s="1">
        <v>45443</v>
      </c>
      <c r="C16726" t="s">
        <v>844</v>
      </c>
      <c r="D16726" t="s">
        <v>845</v>
      </c>
      <c r="E16726" s="4">
        <v>6802.8799999999992</v>
      </c>
      <c r="F16726" t="s">
        <v>1477</v>
      </c>
      <c r="G16726" t="s">
        <v>471</v>
      </c>
      <c r="H16726" t="s">
        <v>310</v>
      </c>
      <c r="I16726" t="s">
        <v>263</v>
      </c>
      <c r="J16726" t="s">
        <v>262</v>
      </c>
      <c r="L16726" t="s">
        <v>380</v>
      </c>
      <c r="M16726" t="s">
        <v>381</v>
      </c>
      <c r="N16726" t="s">
        <v>487</v>
      </c>
    </row>
    <row r="16727" spans="1:14" hidden="1" x14ac:dyDescent="0.25">
      <c r="A16727" t="s">
        <v>240</v>
      </c>
      <c r="B16727" s="1">
        <v>45473</v>
      </c>
      <c r="C16727" t="s">
        <v>844</v>
      </c>
      <c r="D16727" t="s">
        <v>845</v>
      </c>
      <c r="E16727" s="4">
        <v>6802.8799999999992</v>
      </c>
      <c r="F16727" t="s">
        <v>1477</v>
      </c>
      <c r="G16727" t="s">
        <v>471</v>
      </c>
      <c r="H16727" t="s">
        <v>310</v>
      </c>
      <c r="I16727" t="s">
        <v>263</v>
      </c>
      <c r="J16727" t="s">
        <v>262</v>
      </c>
      <c r="L16727" t="s">
        <v>380</v>
      </c>
      <c r="M16727" t="s">
        <v>381</v>
      </c>
      <c r="N16727" t="s">
        <v>487</v>
      </c>
    </row>
    <row r="16728" spans="1:14" hidden="1" x14ac:dyDescent="0.25">
      <c r="A16728" t="s">
        <v>240</v>
      </c>
      <c r="B16728" s="1">
        <v>45504</v>
      </c>
      <c r="C16728" t="s">
        <v>844</v>
      </c>
      <c r="D16728" t="s">
        <v>845</v>
      </c>
      <c r="E16728" s="4">
        <v>6802.8799999999992</v>
      </c>
      <c r="F16728" t="s">
        <v>1477</v>
      </c>
      <c r="G16728" t="s">
        <v>471</v>
      </c>
      <c r="H16728" t="s">
        <v>310</v>
      </c>
      <c r="I16728" t="s">
        <v>263</v>
      </c>
      <c r="J16728" t="s">
        <v>262</v>
      </c>
      <c r="L16728" t="s">
        <v>380</v>
      </c>
      <c r="M16728" t="s">
        <v>381</v>
      </c>
      <c r="N16728" t="s">
        <v>487</v>
      </c>
    </row>
    <row r="16729" spans="1:14" hidden="1" x14ac:dyDescent="0.25">
      <c r="A16729" t="s">
        <v>240</v>
      </c>
      <c r="B16729" s="1">
        <v>45535</v>
      </c>
      <c r="C16729" t="s">
        <v>844</v>
      </c>
      <c r="D16729" t="s">
        <v>845</v>
      </c>
      <c r="E16729" s="4">
        <v>6802.8799999999992</v>
      </c>
      <c r="F16729" t="s">
        <v>1477</v>
      </c>
      <c r="G16729" t="s">
        <v>471</v>
      </c>
      <c r="H16729" t="s">
        <v>310</v>
      </c>
      <c r="I16729" t="s">
        <v>263</v>
      </c>
      <c r="J16729" t="s">
        <v>262</v>
      </c>
      <c r="L16729" t="s">
        <v>380</v>
      </c>
      <c r="M16729" t="s">
        <v>381</v>
      </c>
      <c r="N16729" t="s">
        <v>487</v>
      </c>
    </row>
    <row r="16730" spans="1:14" hidden="1" x14ac:dyDescent="0.25">
      <c r="A16730" t="s">
        <v>240</v>
      </c>
      <c r="B16730" s="1">
        <v>45565</v>
      </c>
      <c r="C16730" t="s">
        <v>844</v>
      </c>
      <c r="D16730" t="s">
        <v>845</v>
      </c>
      <c r="E16730" s="4">
        <v>6802.8799999999992</v>
      </c>
      <c r="F16730" t="s">
        <v>1477</v>
      </c>
      <c r="G16730" t="s">
        <v>471</v>
      </c>
      <c r="H16730" t="s">
        <v>310</v>
      </c>
      <c r="I16730" t="s">
        <v>263</v>
      </c>
      <c r="J16730" t="s">
        <v>262</v>
      </c>
      <c r="L16730" t="s">
        <v>380</v>
      </c>
      <c r="M16730" t="s">
        <v>381</v>
      </c>
      <c r="N16730" t="s">
        <v>487</v>
      </c>
    </row>
    <row r="16731" spans="1:14" hidden="1" x14ac:dyDescent="0.25">
      <c r="A16731" t="s">
        <v>240</v>
      </c>
      <c r="B16731" s="1">
        <v>45596</v>
      </c>
      <c r="C16731" t="s">
        <v>844</v>
      </c>
      <c r="D16731" t="s">
        <v>845</v>
      </c>
      <c r="E16731" s="4">
        <v>6802.8799999999992</v>
      </c>
      <c r="F16731" t="s">
        <v>1477</v>
      </c>
      <c r="G16731" t="s">
        <v>471</v>
      </c>
      <c r="H16731" t="s">
        <v>310</v>
      </c>
      <c r="I16731" t="s">
        <v>263</v>
      </c>
      <c r="J16731" t="s">
        <v>262</v>
      </c>
      <c r="L16731" t="s">
        <v>380</v>
      </c>
      <c r="M16731" t="s">
        <v>381</v>
      </c>
      <c r="N16731" t="s">
        <v>487</v>
      </c>
    </row>
    <row r="16732" spans="1:14" hidden="1" x14ac:dyDescent="0.25">
      <c r="A16732" t="s">
        <v>240</v>
      </c>
      <c r="B16732" s="1">
        <v>45626</v>
      </c>
      <c r="C16732" t="s">
        <v>844</v>
      </c>
      <c r="D16732" t="s">
        <v>845</v>
      </c>
      <c r="E16732" s="4">
        <v>6802.8799999999992</v>
      </c>
      <c r="F16732" t="s">
        <v>1477</v>
      </c>
      <c r="G16732" t="s">
        <v>471</v>
      </c>
      <c r="H16732" t="s">
        <v>310</v>
      </c>
      <c r="I16732" t="s">
        <v>263</v>
      </c>
      <c r="J16732" t="s">
        <v>262</v>
      </c>
      <c r="L16732" t="s">
        <v>380</v>
      </c>
      <c r="M16732" t="s">
        <v>381</v>
      </c>
      <c r="N16732" t="s">
        <v>487</v>
      </c>
    </row>
    <row r="16733" spans="1:14" hidden="1" x14ac:dyDescent="0.25">
      <c r="A16733" t="s">
        <v>240</v>
      </c>
      <c r="B16733" s="1">
        <v>45657</v>
      </c>
      <c r="C16733" t="s">
        <v>844</v>
      </c>
      <c r="D16733" t="s">
        <v>845</v>
      </c>
      <c r="E16733" s="4">
        <v>6802.8799999999992</v>
      </c>
      <c r="F16733" t="s">
        <v>1477</v>
      </c>
      <c r="G16733" t="s">
        <v>471</v>
      </c>
      <c r="H16733" t="s">
        <v>310</v>
      </c>
      <c r="I16733" t="s">
        <v>263</v>
      </c>
      <c r="J16733" t="s">
        <v>262</v>
      </c>
      <c r="L16733" t="s">
        <v>380</v>
      </c>
      <c r="M16733" t="s">
        <v>381</v>
      </c>
      <c r="N16733" t="s">
        <v>487</v>
      </c>
    </row>
    <row r="16734" spans="1:14" hidden="1" x14ac:dyDescent="0.25">
      <c r="A16734" t="s">
        <v>240</v>
      </c>
      <c r="B16734" s="1">
        <v>45322</v>
      </c>
      <c r="C16734" t="s">
        <v>1306</v>
      </c>
      <c r="D16734" t="s">
        <v>1307</v>
      </c>
      <c r="E16734" s="4">
        <v>250</v>
      </c>
      <c r="F16734" t="s">
        <v>1477</v>
      </c>
      <c r="G16734" t="s">
        <v>471</v>
      </c>
      <c r="H16734" t="s">
        <v>310</v>
      </c>
      <c r="I16734" t="s">
        <v>263</v>
      </c>
      <c r="J16734" t="s">
        <v>262</v>
      </c>
      <c r="L16734" t="s">
        <v>380</v>
      </c>
      <c r="M16734" t="s">
        <v>381</v>
      </c>
      <c r="N16734" t="s">
        <v>487</v>
      </c>
    </row>
    <row r="16735" spans="1:14" hidden="1" x14ac:dyDescent="0.25">
      <c r="A16735" t="s">
        <v>240</v>
      </c>
      <c r="B16735" s="1">
        <v>45351</v>
      </c>
      <c r="C16735" t="s">
        <v>1306</v>
      </c>
      <c r="D16735" t="s">
        <v>1307</v>
      </c>
      <c r="E16735" s="4">
        <v>500</v>
      </c>
      <c r="F16735" t="s">
        <v>1477</v>
      </c>
      <c r="G16735" t="s">
        <v>471</v>
      </c>
      <c r="H16735" t="s">
        <v>310</v>
      </c>
      <c r="I16735" t="s">
        <v>263</v>
      </c>
      <c r="J16735" t="s">
        <v>262</v>
      </c>
      <c r="L16735" t="s">
        <v>380</v>
      </c>
      <c r="M16735" t="s">
        <v>381</v>
      </c>
      <c r="N16735" t="s">
        <v>487</v>
      </c>
    </row>
    <row r="16736" spans="1:14" hidden="1" x14ac:dyDescent="0.25">
      <c r="A16736" t="s">
        <v>240</v>
      </c>
      <c r="B16736" s="1">
        <v>45382</v>
      </c>
      <c r="C16736" t="s">
        <v>1306</v>
      </c>
      <c r="D16736" t="s">
        <v>1307</v>
      </c>
      <c r="E16736" s="4">
        <v>750</v>
      </c>
      <c r="F16736" t="s">
        <v>1477</v>
      </c>
      <c r="G16736" t="s">
        <v>471</v>
      </c>
      <c r="H16736" t="s">
        <v>310</v>
      </c>
      <c r="I16736" t="s">
        <v>263</v>
      </c>
      <c r="J16736" t="s">
        <v>262</v>
      </c>
      <c r="L16736" t="s">
        <v>380</v>
      </c>
      <c r="M16736" t="s">
        <v>381</v>
      </c>
      <c r="N16736" t="s">
        <v>487</v>
      </c>
    </row>
    <row r="16737" spans="1:14" hidden="1" x14ac:dyDescent="0.25">
      <c r="A16737" t="s">
        <v>240</v>
      </c>
      <c r="B16737" s="1">
        <v>45412</v>
      </c>
      <c r="C16737" t="s">
        <v>1306</v>
      </c>
      <c r="D16737" t="s">
        <v>1307</v>
      </c>
      <c r="E16737" s="4">
        <v>750</v>
      </c>
      <c r="F16737" t="s">
        <v>1477</v>
      </c>
      <c r="G16737" t="s">
        <v>471</v>
      </c>
      <c r="H16737" t="s">
        <v>310</v>
      </c>
      <c r="I16737" t="s">
        <v>263</v>
      </c>
      <c r="J16737" t="s">
        <v>262</v>
      </c>
      <c r="L16737" t="s">
        <v>380</v>
      </c>
      <c r="M16737" t="s">
        <v>381</v>
      </c>
      <c r="N16737" t="s">
        <v>487</v>
      </c>
    </row>
    <row r="16738" spans="1:14" hidden="1" x14ac:dyDescent="0.25">
      <c r="A16738" t="s">
        <v>240</v>
      </c>
      <c r="B16738" s="1">
        <v>45443</v>
      </c>
      <c r="C16738" t="s">
        <v>1306</v>
      </c>
      <c r="D16738" t="s">
        <v>1307</v>
      </c>
      <c r="E16738" s="4">
        <v>750</v>
      </c>
      <c r="F16738" t="s">
        <v>1477</v>
      </c>
      <c r="G16738" t="s">
        <v>471</v>
      </c>
      <c r="H16738" t="s">
        <v>310</v>
      </c>
      <c r="I16738" t="s">
        <v>263</v>
      </c>
      <c r="J16738" t="s">
        <v>262</v>
      </c>
      <c r="L16738" t="s">
        <v>380</v>
      </c>
      <c r="M16738" t="s">
        <v>381</v>
      </c>
      <c r="N16738" t="s">
        <v>487</v>
      </c>
    </row>
    <row r="16739" spans="1:14" hidden="1" x14ac:dyDescent="0.25">
      <c r="A16739" t="s">
        <v>240</v>
      </c>
      <c r="B16739" s="1">
        <v>45473</v>
      </c>
      <c r="C16739" t="s">
        <v>1306</v>
      </c>
      <c r="D16739" t="s">
        <v>1307</v>
      </c>
      <c r="E16739" s="4">
        <v>750</v>
      </c>
      <c r="F16739" t="s">
        <v>1477</v>
      </c>
      <c r="G16739" t="s">
        <v>471</v>
      </c>
      <c r="H16739" t="s">
        <v>310</v>
      </c>
      <c r="I16739" t="s">
        <v>263</v>
      </c>
      <c r="J16739" t="s">
        <v>262</v>
      </c>
      <c r="L16739" t="s">
        <v>380</v>
      </c>
      <c r="M16739" t="s">
        <v>381</v>
      </c>
      <c r="N16739" t="s">
        <v>487</v>
      </c>
    </row>
    <row r="16740" spans="1:14" hidden="1" x14ac:dyDescent="0.25">
      <c r="A16740" t="s">
        <v>240</v>
      </c>
      <c r="B16740" s="1">
        <v>45504</v>
      </c>
      <c r="C16740" t="s">
        <v>1306</v>
      </c>
      <c r="D16740" t="s">
        <v>1307</v>
      </c>
      <c r="E16740" s="4">
        <v>750</v>
      </c>
      <c r="F16740" t="s">
        <v>1477</v>
      </c>
      <c r="G16740" t="s">
        <v>471</v>
      </c>
      <c r="H16740" t="s">
        <v>310</v>
      </c>
      <c r="I16740" t="s">
        <v>263</v>
      </c>
      <c r="J16740" t="s">
        <v>262</v>
      </c>
      <c r="L16740" t="s">
        <v>380</v>
      </c>
      <c r="M16740" t="s">
        <v>381</v>
      </c>
      <c r="N16740" t="s">
        <v>487</v>
      </c>
    </row>
    <row r="16741" spans="1:14" hidden="1" x14ac:dyDescent="0.25">
      <c r="A16741" t="s">
        <v>240</v>
      </c>
      <c r="B16741" s="1">
        <v>45535</v>
      </c>
      <c r="C16741" t="s">
        <v>1306</v>
      </c>
      <c r="D16741" t="s">
        <v>1307</v>
      </c>
      <c r="E16741" s="4">
        <v>750</v>
      </c>
      <c r="F16741" t="s">
        <v>1477</v>
      </c>
      <c r="G16741" t="s">
        <v>471</v>
      </c>
      <c r="H16741" t="s">
        <v>310</v>
      </c>
      <c r="I16741" t="s">
        <v>263</v>
      </c>
      <c r="J16741" t="s">
        <v>262</v>
      </c>
      <c r="L16741" t="s">
        <v>380</v>
      </c>
      <c r="M16741" t="s">
        <v>381</v>
      </c>
      <c r="N16741" t="s">
        <v>487</v>
      </c>
    </row>
    <row r="16742" spans="1:14" hidden="1" x14ac:dyDescent="0.25">
      <c r="A16742" t="s">
        <v>240</v>
      </c>
      <c r="B16742" s="1">
        <v>45565</v>
      </c>
      <c r="C16742" t="s">
        <v>1306</v>
      </c>
      <c r="D16742" t="s">
        <v>1307</v>
      </c>
      <c r="E16742" s="4">
        <v>750</v>
      </c>
      <c r="F16742" t="s">
        <v>1477</v>
      </c>
      <c r="G16742" t="s">
        <v>471</v>
      </c>
      <c r="H16742" t="s">
        <v>310</v>
      </c>
      <c r="I16742" t="s">
        <v>263</v>
      </c>
      <c r="J16742" t="s">
        <v>262</v>
      </c>
      <c r="L16742" t="s">
        <v>380</v>
      </c>
      <c r="M16742" t="s">
        <v>381</v>
      </c>
      <c r="N16742" t="s">
        <v>487</v>
      </c>
    </row>
    <row r="16743" spans="1:14" hidden="1" x14ac:dyDescent="0.25">
      <c r="A16743" t="s">
        <v>240</v>
      </c>
      <c r="B16743" s="1">
        <v>45596</v>
      </c>
      <c r="C16743" t="s">
        <v>1306</v>
      </c>
      <c r="D16743" t="s">
        <v>1307</v>
      </c>
      <c r="E16743" s="4">
        <v>750</v>
      </c>
      <c r="F16743" t="s">
        <v>1477</v>
      </c>
      <c r="G16743" t="s">
        <v>471</v>
      </c>
      <c r="H16743" t="s">
        <v>310</v>
      </c>
      <c r="I16743" t="s">
        <v>263</v>
      </c>
      <c r="J16743" t="s">
        <v>262</v>
      </c>
      <c r="L16743" t="s">
        <v>380</v>
      </c>
      <c r="M16743" t="s">
        <v>381</v>
      </c>
      <c r="N16743" t="s">
        <v>487</v>
      </c>
    </row>
    <row r="16744" spans="1:14" hidden="1" x14ac:dyDescent="0.25">
      <c r="A16744" t="s">
        <v>240</v>
      </c>
      <c r="B16744" s="1">
        <v>45626</v>
      </c>
      <c r="C16744" t="s">
        <v>1306</v>
      </c>
      <c r="D16744" t="s">
        <v>1307</v>
      </c>
      <c r="E16744" s="4">
        <v>750</v>
      </c>
      <c r="F16744" t="s">
        <v>1477</v>
      </c>
      <c r="G16744" t="s">
        <v>471</v>
      </c>
      <c r="H16744" t="s">
        <v>310</v>
      </c>
      <c r="I16744" t="s">
        <v>263</v>
      </c>
      <c r="J16744" t="s">
        <v>262</v>
      </c>
      <c r="L16744" t="s">
        <v>380</v>
      </c>
      <c r="M16744" t="s">
        <v>381</v>
      </c>
      <c r="N16744" t="s">
        <v>487</v>
      </c>
    </row>
    <row r="16745" spans="1:14" hidden="1" x14ac:dyDescent="0.25">
      <c r="A16745" t="s">
        <v>240</v>
      </c>
      <c r="B16745" s="1">
        <v>45657</v>
      </c>
      <c r="C16745" t="s">
        <v>1306</v>
      </c>
      <c r="D16745" t="s">
        <v>1307</v>
      </c>
      <c r="E16745" s="4">
        <v>750</v>
      </c>
      <c r="F16745" t="s">
        <v>1477</v>
      </c>
      <c r="G16745" t="s">
        <v>471</v>
      </c>
      <c r="H16745" t="s">
        <v>310</v>
      </c>
      <c r="I16745" t="s">
        <v>263</v>
      </c>
      <c r="J16745" t="s">
        <v>262</v>
      </c>
      <c r="L16745" t="s">
        <v>380</v>
      </c>
      <c r="M16745" t="s">
        <v>381</v>
      </c>
      <c r="N16745" t="s">
        <v>487</v>
      </c>
    </row>
    <row r="16746" spans="1:14" hidden="1" x14ac:dyDescent="0.25">
      <c r="A16746" t="s">
        <v>240</v>
      </c>
      <c r="B16746" s="1">
        <v>45322</v>
      </c>
      <c r="C16746" t="s">
        <v>857</v>
      </c>
      <c r="D16746" t="s">
        <v>858</v>
      </c>
      <c r="E16746" s="4">
        <v>3804.62</v>
      </c>
      <c r="F16746" t="s">
        <v>1477</v>
      </c>
      <c r="G16746" t="s">
        <v>471</v>
      </c>
      <c r="H16746" t="s">
        <v>310</v>
      </c>
      <c r="I16746" t="s">
        <v>263</v>
      </c>
      <c r="J16746" t="s">
        <v>262</v>
      </c>
      <c r="L16746" t="s">
        <v>380</v>
      </c>
      <c r="M16746" t="s">
        <v>381</v>
      </c>
      <c r="N16746" t="s">
        <v>487</v>
      </c>
    </row>
    <row r="16747" spans="1:14" hidden="1" x14ac:dyDescent="0.25">
      <c r="A16747" t="s">
        <v>240</v>
      </c>
      <c r="B16747" s="1">
        <v>45351</v>
      </c>
      <c r="C16747" t="s">
        <v>857</v>
      </c>
      <c r="D16747" t="s">
        <v>858</v>
      </c>
      <c r="E16747" s="4">
        <v>7609.24</v>
      </c>
      <c r="F16747" t="s">
        <v>1477</v>
      </c>
      <c r="G16747" t="s">
        <v>471</v>
      </c>
      <c r="H16747" t="s">
        <v>310</v>
      </c>
      <c r="I16747" t="s">
        <v>263</v>
      </c>
      <c r="J16747" t="s">
        <v>262</v>
      </c>
      <c r="L16747" t="s">
        <v>380</v>
      </c>
      <c r="M16747" t="s">
        <v>381</v>
      </c>
      <c r="N16747" t="s">
        <v>487</v>
      </c>
    </row>
    <row r="16748" spans="1:14" hidden="1" x14ac:dyDescent="0.25">
      <c r="A16748" t="s">
        <v>240</v>
      </c>
      <c r="B16748" s="1">
        <v>45382</v>
      </c>
      <c r="C16748" t="s">
        <v>857</v>
      </c>
      <c r="D16748" t="s">
        <v>858</v>
      </c>
      <c r="E16748" s="4">
        <v>11413.86</v>
      </c>
      <c r="F16748" t="s">
        <v>1477</v>
      </c>
      <c r="G16748" t="s">
        <v>471</v>
      </c>
      <c r="H16748" t="s">
        <v>310</v>
      </c>
      <c r="I16748" t="s">
        <v>263</v>
      </c>
      <c r="J16748" t="s">
        <v>262</v>
      </c>
      <c r="L16748" t="s">
        <v>380</v>
      </c>
      <c r="M16748" t="s">
        <v>381</v>
      </c>
      <c r="N16748" t="s">
        <v>487</v>
      </c>
    </row>
    <row r="16749" spans="1:14" hidden="1" x14ac:dyDescent="0.25">
      <c r="A16749" t="s">
        <v>240</v>
      </c>
      <c r="B16749" s="1">
        <v>45412</v>
      </c>
      <c r="C16749" t="s">
        <v>857</v>
      </c>
      <c r="D16749" t="s">
        <v>858</v>
      </c>
      <c r="E16749" s="4">
        <v>11413.86</v>
      </c>
      <c r="F16749" t="s">
        <v>1477</v>
      </c>
      <c r="G16749" t="s">
        <v>471</v>
      </c>
      <c r="H16749" t="s">
        <v>310</v>
      </c>
      <c r="I16749" t="s">
        <v>263</v>
      </c>
      <c r="J16749" t="s">
        <v>262</v>
      </c>
      <c r="L16749" t="s">
        <v>380</v>
      </c>
      <c r="M16749" t="s">
        <v>381</v>
      </c>
      <c r="N16749" t="s">
        <v>487</v>
      </c>
    </row>
    <row r="16750" spans="1:14" hidden="1" x14ac:dyDescent="0.25">
      <c r="A16750" t="s">
        <v>240</v>
      </c>
      <c r="B16750" s="1">
        <v>45443</v>
      </c>
      <c r="C16750" t="s">
        <v>857</v>
      </c>
      <c r="D16750" t="s">
        <v>858</v>
      </c>
      <c r="E16750" s="4">
        <v>11413.86</v>
      </c>
      <c r="F16750" t="s">
        <v>1477</v>
      </c>
      <c r="G16750" t="s">
        <v>471</v>
      </c>
      <c r="H16750" t="s">
        <v>310</v>
      </c>
      <c r="I16750" t="s">
        <v>263</v>
      </c>
      <c r="J16750" t="s">
        <v>262</v>
      </c>
      <c r="L16750" t="s">
        <v>380</v>
      </c>
      <c r="M16750" t="s">
        <v>381</v>
      </c>
      <c r="N16750" t="s">
        <v>487</v>
      </c>
    </row>
    <row r="16751" spans="1:14" hidden="1" x14ac:dyDescent="0.25">
      <c r="A16751" t="s">
        <v>240</v>
      </c>
      <c r="B16751" s="1">
        <v>45473</v>
      </c>
      <c r="C16751" t="s">
        <v>857</v>
      </c>
      <c r="D16751" t="s">
        <v>858</v>
      </c>
      <c r="E16751" s="4">
        <v>11413.86</v>
      </c>
      <c r="F16751" t="s">
        <v>1477</v>
      </c>
      <c r="G16751" t="s">
        <v>471</v>
      </c>
      <c r="H16751" t="s">
        <v>310</v>
      </c>
      <c r="I16751" t="s">
        <v>263</v>
      </c>
      <c r="J16751" t="s">
        <v>262</v>
      </c>
      <c r="L16751" t="s">
        <v>380</v>
      </c>
      <c r="M16751" t="s">
        <v>381</v>
      </c>
      <c r="N16751" t="s">
        <v>487</v>
      </c>
    </row>
    <row r="16752" spans="1:14" hidden="1" x14ac:dyDescent="0.25">
      <c r="A16752" t="s">
        <v>240</v>
      </c>
      <c r="B16752" s="1">
        <v>45504</v>
      </c>
      <c r="C16752" t="s">
        <v>857</v>
      </c>
      <c r="D16752" t="s">
        <v>858</v>
      </c>
      <c r="E16752" s="4">
        <v>11413.86</v>
      </c>
      <c r="F16752" t="s">
        <v>1477</v>
      </c>
      <c r="G16752" t="s">
        <v>471</v>
      </c>
      <c r="H16752" t="s">
        <v>310</v>
      </c>
      <c r="I16752" t="s">
        <v>263</v>
      </c>
      <c r="J16752" t="s">
        <v>262</v>
      </c>
      <c r="L16752" t="s">
        <v>380</v>
      </c>
      <c r="M16752" t="s">
        <v>381</v>
      </c>
      <c r="N16752" t="s">
        <v>487</v>
      </c>
    </row>
    <row r="16753" spans="1:14" hidden="1" x14ac:dyDescent="0.25">
      <c r="A16753" t="s">
        <v>240</v>
      </c>
      <c r="B16753" s="1">
        <v>45535</v>
      </c>
      <c r="C16753" t="s">
        <v>857</v>
      </c>
      <c r="D16753" t="s">
        <v>858</v>
      </c>
      <c r="E16753" s="4">
        <v>11413.86</v>
      </c>
      <c r="F16753" t="s">
        <v>1477</v>
      </c>
      <c r="G16753" t="s">
        <v>471</v>
      </c>
      <c r="H16753" t="s">
        <v>310</v>
      </c>
      <c r="I16753" t="s">
        <v>263</v>
      </c>
      <c r="J16753" t="s">
        <v>262</v>
      </c>
      <c r="L16753" t="s">
        <v>380</v>
      </c>
      <c r="M16753" t="s">
        <v>381</v>
      </c>
      <c r="N16753" t="s">
        <v>487</v>
      </c>
    </row>
    <row r="16754" spans="1:14" hidden="1" x14ac:dyDescent="0.25">
      <c r="A16754" t="s">
        <v>240</v>
      </c>
      <c r="B16754" s="1">
        <v>45565</v>
      </c>
      <c r="C16754" t="s">
        <v>857</v>
      </c>
      <c r="D16754" t="s">
        <v>858</v>
      </c>
      <c r="E16754" s="4">
        <v>11413.86</v>
      </c>
      <c r="F16754" t="s">
        <v>1477</v>
      </c>
      <c r="G16754" t="s">
        <v>471</v>
      </c>
      <c r="H16754" t="s">
        <v>310</v>
      </c>
      <c r="I16754" t="s">
        <v>263</v>
      </c>
      <c r="J16754" t="s">
        <v>262</v>
      </c>
      <c r="L16754" t="s">
        <v>380</v>
      </c>
      <c r="M16754" t="s">
        <v>381</v>
      </c>
      <c r="N16754" t="s">
        <v>487</v>
      </c>
    </row>
    <row r="16755" spans="1:14" hidden="1" x14ac:dyDescent="0.25">
      <c r="A16755" t="s">
        <v>240</v>
      </c>
      <c r="B16755" s="1">
        <v>45596</v>
      </c>
      <c r="C16755" t="s">
        <v>857</v>
      </c>
      <c r="D16755" t="s">
        <v>858</v>
      </c>
      <c r="E16755" s="4">
        <v>11413.86</v>
      </c>
      <c r="F16755" t="s">
        <v>1477</v>
      </c>
      <c r="G16755" t="s">
        <v>471</v>
      </c>
      <c r="H16755" t="s">
        <v>310</v>
      </c>
      <c r="I16755" t="s">
        <v>263</v>
      </c>
      <c r="J16755" t="s">
        <v>262</v>
      </c>
      <c r="L16755" t="s">
        <v>380</v>
      </c>
      <c r="M16755" t="s">
        <v>381</v>
      </c>
      <c r="N16755" t="s">
        <v>487</v>
      </c>
    </row>
    <row r="16756" spans="1:14" hidden="1" x14ac:dyDescent="0.25">
      <c r="A16756" t="s">
        <v>240</v>
      </c>
      <c r="B16756" s="1">
        <v>45626</v>
      </c>
      <c r="C16756" t="s">
        <v>857</v>
      </c>
      <c r="D16756" t="s">
        <v>858</v>
      </c>
      <c r="E16756" s="4">
        <v>11413.86</v>
      </c>
      <c r="F16756" t="s">
        <v>1477</v>
      </c>
      <c r="G16756" t="s">
        <v>471</v>
      </c>
      <c r="H16756" t="s">
        <v>310</v>
      </c>
      <c r="I16756" t="s">
        <v>263</v>
      </c>
      <c r="J16756" t="s">
        <v>262</v>
      </c>
      <c r="L16756" t="s">
        <v>380</v>
      </c>
      <c r="M16756" t="s">
        <v>381</v>
      </c>
      <c r="N16756" t="s">
        <v>487</v>
      </c>
    </row>
    <row r="16757" spans="1:14" hidden="1" x14ac:dyDescent="0.25">
      <c r="A16757" t="s">
        <v>240</v>
      </c>
      <c r="B16757" s="1">
        <v>45657</v>
      </c>
      <c r="C16757" t="s">
        <v>857</v>
      </c>
      <c r="D16757" t="s">
        <v>858</v>
      </c>
      <c r="E16757" s="4">
        <v>11413.86</v>
      </c>
      <c r="F16757" t="s">
        <v>1477</v>
      </c>
      <c r="G16757" t="s">
        <v>471</v>
      </c>
      <c r="H16757" t="s">
        <v>310</v>
      </c>
      <c r="I16757" t="s">
        <v>263</v>
      </c>
      <c r="J16757" t="s">
        <v>262</v>
      </c>
      <c r="L16757" t="s">
        <v>380</v>
      </c>
      <c r="M16757" t="s">
        <v>381</v>
      </c>
      <c r="N16757" t="s">
        <v>487</v>
      </c>
    </row>
    <row r="16758" spans="1:14" hidden="1" x14ac:dyDescent="0.25">
      <c r="A16758" t="s">
        <v>240</v>
      </c>
      <c r="B16758" s="1">
        <v>45322</v>
      </c>
      <c r="C16758" t="s">
        <v>832</v>
      </c>
      <c r="D16758" t="s">
        <v>833</v>
      </c>
      <c r="E16758" s="4">
        <v>1000</v>
      </c>
      <c r="F16758" t="s">
        <v>1477</v>
      </c>
      <c r="G16758" t="s">
        <v>471</v>
      </c>
      <c r="H16758" t="s">
        <v>310</v>
      </c>
      <c r="I16758" t="s">
        <v>263</v>
      </c>
      <c r="J16758" t="s">
        <v>262</v>
      </c>
      <c r="L16758" t="s">
        <v>380</v>
      </c>
      <c r="M16758" t="s">
        <v>381</v>
      </c>
      <c r="N16758" t="s">
        <v>487</v>
      </c>
    </row>
    <row r="16759" spans="1:14" hidden="1" x14ac:dyDescent="0.25">
      <c r="A16759" t="s">
        <v>240</v>
      </c>
      <c r="B16759" s="1">
        <v>45351</v>
      </c>
      <c r="C16759" t="s">
        <v>832</v>
      </c>
      <c r="D16759" t="s">
        <v>833</v>
      </c>
      <c r="E16759" s="4">
        <v>2000</v>
      </c>
      <c r="F16759" t="s">
        <v>1477</v>
      </c>
      <c r="G16759" t="s">
        <v>471</v>
      </c>
      <c r="H16759" t="s">
        <v>310</v>
      </c>
      <c r="I16759" t="s">
        <v>263</v>
      </c>
      <c r="J16759" t="s">
        <v>262</v>
      </c>
      <c r="L16759" t="s">
        <v>380</v>
      </c>
      <c r="M16759" t="s">
        <v>381</v>
      </c>
      <c r="N16759" t="s">
        <v>487</v>
      </c>
    </row>
    <row r="16760" spans="1:14" hidden="1" x14ac:dyDescent="0.25">
      <c r="A16760" t="s">
        <v>240</v>
      </c>
      <c r="B16760" s="1">
        <v>45382</v>
      </c>
      <c r="C16760" t="s">
        <v>832</v>
      </c>
      <c r="D16760" t="s">
        <v>833</v>
      </c>
      <c r="E16760" s="4">
        <v>3000</v>
      </c>
      <c r="F16760" t="s">
        <v>1477</v>
      </c>
      <c r="G16760" t="s">
        <v>471</v>
      </c>
      <c r="H16760" t="s">
        <v>310</v>
      </c>
      <c r="I16760" t="s">
        <v>263</v>
      </c>
      <c r="J16760" t="s">
        <v>262</v>
      </c>
      <c r="L16760" t="s">
        <v>380</v>
      </c>
      <c r="M16760" t="s">
        <v>381</v>
      </c>
      <c r="N16760" t="s">
        <v>487</v>
      </c>
    </row>
    <row r="16761" spans="1:14" hidden="1" x14ac:dyDescent="0.25">
      <c r="A16761" t="s">
        <v>240</v>
      </c>
      <c r="B16761" s="1">
        <v>45412</v>
      </c>
      <c r="C16761" t="s">
        <v>832</v>
      </c>
      <c r="D16761" t="s">
        <v>833</v>
      </c>
      <c r="E16761" s="4">
        <v>4000</v>
      </c>
      <c r="F16761" t="s">
        <v>1477</v>
      </c>
      <c r="G16761" t="s">
        <v>471</v>
      </c>
      <c r="H16761" t="s">
        <v>310</v>
      </c>
      <c r="I16761" t="s">
        <v>263</v>
      </c>
      <c r="J16761" t="s">
        <v>262</v>
      </c>
      <c r="L16761" t="s">
        <v>380</v>
      </c>
      <c r="M16761" t="s">
        <v>381</v>
      </c>
      <c r="N16761" t="s">
        <v>487</v>
      </c>
    </row>
    <row r="16762" spans="1:14" hidden="1" x14ac:dyDescent="0.25">
      <c r="A16762" t="s">
        <v>240</v>
      </c>
      <c r="B16762" s="1">
        <v>45443</v>
      </c>
      <c r="C16762" t="s">
        <v>832</v>
      </c>
      <c r="D16762" t="s">
        <v>833</v>
      </c>
      <c r="E16762" s="4">
        <v>5000</v>
      </c>
      <c r="F16762" t="s">
        <v>1477</v>
      </c>
      <c r="G16762" t="s">
        <v>471</v>
      </c>
      <c r="H16762" t="s">
        <v>310</v>
      </c>
      <c r="I16762" t="s">
        <v>263</v>
      </c>
      <c r="J16762" t="s">
        <v>262</v>
      </c>
      <c r="L16762" t="s">
        <v>380</v>
      </c>
      <c r="M16762" t="s">
        <v>381</v>
      </c>
      <c r="N16762" t="s">
        <v>487</v>
      </c>
    </row>
    <row r="16763" spans="1:14" hidden="1" x14ac:dyDescent="0.25">
      <c r="A16763" t="s">
        <v>240</v>
      </c>
      <c r="B16763" s="1">
        <v>45473</v>
      </c>
      <c r="C16763" t="s">
        <v>832</v>
      </c>
      <c r="D16763" t="s">
        <v>833</v>
      </c>
      <c r="E16763" s="4">
        <v>6000</v>
      </c>
      <c r="F16763" t="s">
        <v>1477</v>
      </c>
      <c r="G16763" t="s">
        <v>471</v>
      </c>
      <c r="H16763" t="s">
        <v>310</v>
      </c>
      <c r="I16763" t="s">
        <v>263</v>
      </c>
      <c r="J16763" t="s">
        <v>262</v>
      </c>
      <c r="L16763" t="s">
        <v>380</v>
      </c>
      <c r="M16763" t="s">
        <v>381</v>
      </c>
      <c r="N16763" t="s">
        <v>487</v>
      </c>
    </row>
    <row r="16764" spans="1:14" hidden="1" x14ac:dyDescent="0.25">
      <c r="A16764" t="s">
        <v>240</v>
      </c>
      <c r="B16764" s="1">
        <v>45504</v>
      </c>
      <c r="C16764" t="s">
        <v>832</v>
      </c>
      <c r="D16764" t="s">
        <v>833</v>
      </c>
      <c r="E16764" s="4">
        <v>7000</v>
      </c>
      <c r="F16764" t="s">
        <v>1477</v>
      </c>
      <c r="G16764" t="s">
        <v>471</v>
      </c>
      <c r="H16764" t="s">
        <v>310</v>
      </c>
      <c r="I16764" t="s">
        <v>263</v>
      </c>
      <c r="J16764" t="s">
        <v>262</v>
      </c>
      <c r="L16764" t="s">
        <v>380</v>
      </c>
      <c r="M16764" t="s">
        <v>381</v>
      </c>
      <c r="N16764" t="s">
        <v>487</v>
      </c>
    </row>
    <row r="16765" spans="1:14" hidden="1" x14ac:dyDescent="0.25">
      <c r="A16765" t="s">
        <v>240</v>
      </c>
      <c r="B16765" s="1">
        <v>45535</v>
      </c>
      <c r="C16765" t="s">
        <v>832</v>
      </c>
      <c r="D16765" t="s">
        <v>833</v>
      </c>
      <c r="E16765" s="4">
        <v>8000</v>
      </c>
      <c r="F16765" t="s">
        <v>1477</v>
      </c>
      <c r="G16765" t="s">
        <v>471</v>
      </c>
      <c r="H16765" t="s">
        <v>310</v>
      </c>
      <c r="I16765" t="s">
        <v>263</v>
      </c>
      <c r="J16765" t="s">
        <v>262</v>
      </c>
      <c r="L16765" t="s">
        <v>380</v>
      </c>
      <c r="M16765" t="s">
        <v>381</v>
      </c>
      <c r="N16765" t="s">
        <v>487</v>
      </c>
    </row>
    <row r="16766" spans="1:14" hidden="1" x14ac:dyDescent="0.25">
      <c r="A16766" t="s">
        <v>240</v>
      </c>
      <c r="B16766" s="1">
        <v>45565</v>
      </c>
      <c r="C16766" t="s">
        <v>832</v>
      </c>
      <c r="D16766" t="s">
        <v>833</v>
      </c>
      <c r="E16766" s="4">
        <v>9000</v>
      </c>
      <c r="F16766" t="s">
        <v>1477</v>
      </c>
      <c r="G16766" t="s">
        <v>471</v>
      </c>
      <c r="H16766" t="s">
        <v>310</v>
      </c>
      <c r="I16766" t="s">
        <v>263</v>
      </c>
      <c r="J16766" t="s">
        <v>262</v>
      </c>
      <c r="L16766" t="s">
        <v>380</v>
      </c>
      <c r="M16766" t="s">
        <v>381</v>
      </c>
      <c r="N16766" t="s">
        <v>487</v>
      </c>
    </row>
    <row r="16767" spans="1:14" hidden="1" x14ac:dyDescent="0.25">
      <c r="A16767" t="s">
        <v>240</v>
      </c>
      <c r="B16767" s="1">
        <v>45596</v>
      </c>
      <c r="C16767" t="s">
        <v>832</v>
      </c>
      <c r="D16767" t="s">
        <v>833</v>
      </c>
      <c r="E16767" s="4">
        <v>10000</v>
      </c>
      <c r="F16767" t="s">
        <v>1477</v>
      </c>
      <c r="G16767" t="s">
        <v>471</v>
      </c>
      <c r="H16767" t="s">
        <v>310</v>
      </c>
      <c r="I16767" t="s">
        <v>263</v>
      </c>
      <c r="J16767" t="s">
        <v>262</v>
      </c>
      <c r="L16767" t="s">
        <v>380</v>
      </c>
      <c r="M16767" t="s">
        <v>381</v>
      </c>
      <c r="N16767" t="s">
        <v>487</v>
      </c>
    </row>
    <row r="16768" spans="1:14" hidden="1" x14ac:dyDescent="0.25">
      <c r="A16768" t="s">
        <v>240</v>
      </c>
      <c r="B16768" s="1">
        <v>45626</v>
      </c>
      <c r="C16768" t="s">
        <v>832</v>
      </c>
      <c r="D16768" t="s">
        <v>833</v>
      </c>
      <c r="E16768" s="4">
        <v>11000</v>
      </c>
      <c r="F16768" t="s">
        <v>1477</v>
      </c>
      <c r="G16768" t="s">
        <v>471</v>
      </c>
      <c r="H16768" t="s">
        <v>310</v>
      </c>
      <c r="I16768" t="s">
        <v>263</v>
      </c>
      <c r="J16768" t="s">
        <v>262</v>
      </c>
      <c r="L16768" t="s">
        <v>380</v>
      </c>
      <c r="M16768" t="s">
        <v>381</v>
      </c>
      <c r="N16768" t="s">
        <v>487</v>
      </c>
    </row>
    <row r="16769" spans="1:14" hidden="1" x14ac:dyDescent="0.25">
      <c r="A16769" t="s">
        <v>240</v>
      </c>
      <c r="B16769" s="1">
        <v>45657</v>
      </c>
      <c r="C16769" t="s">
        <v>832</v>
      </c>
      <c r="D16769" t="s">
        <v>833</v>
      </c>
      <c r="E16769" s="4">
        <v>12000</v>
      </c>
      <c r="F16769" t="s">
        <v>1477</v>
      </c>
      <c r="G16769" t="s">
        <v>471</v>
      </c>
      <c r="H16769" t="s">
        <v>310</v>
      </c>
      <c r="I16769" t="s">
        <v>263</v>
      </c>
      <c r="J16769" t="s">
        <v>262</v>
      </c>
      <c r="L16769" t="s">
        <v>380</v>
      </c>
      <c r="M16769" t="s">
        <v>381</v>
      </c>
      <c r="N16769" t="s">
        <v>487</v>
      </c>
    </row>
    <row r="16770" spans="1:14" hidden="1" x14ac:dyDescent="0.25">
      <c r="A16770" t="s">
        <v>240</v>
      </c>
      <c r="B16770" s="1">
        <v>45322</v>
      </c>
      <c r="C16770" t="s">
        <v>836</v>
      </c>
      <c r="D16770" t="s">
        <v>837</v>
      </c>
      <c r="E16770" s="4">
        <v>100</v>
      </c>
      <c r="F16770" t="s">
        <v>1477</v>
      </c>
      <c r="G16770" t="s">
        <v>471</v>
      </c>
      <c r="H16770" t="s">
        <v>310</v>
      </c>
      <c r="I16770" t="s">
        <v>263</v>
      </c>
      <c r="J16770" t="s">
        <v>262</v>
      </c>
      <c r="L16770" t="s">
        <v>380</v>
      </c>
      <c r="M16770" t="s">
        <v>381</v>
      </c>
      <c r="N16770" t="s">
        <v>487</v>
      </c>
    </row>
    <row r="16771" spans="1:14" hidden="1" x14ac:dyDescent="0.25">
      <c r="A16771" t="s">
        <v>240</v>
      </c>
      <c r="B16771" s="1">
        <v>45351</v>
      </c>
      <c r="C16771" t="s">
        <v>836</v>
      </c>
      <c r="D16771" t="s">
        <v>837</v>
      </c>
      <c r="E16771" s="4">
        <v>200</v>
      </c>
      <c r="F16771" t="s">
        <v>1477</v>
      </c>
      <c r="G16771" t="s">
        <v>471</v>
      </c>
      <c r="H16771" t="s">
        <v>310</v>
      </c>
      <c r="I16771" t="s">
        <v>263</v>
      </c>
      <c r="J16771" t="s">
        <v>262</v>
      </c>
      <c r="L16771" t="s">
        <v>380</v>
      </c>
      <c r="M16771" t="s">
        <v>381</v>
      </c>
      <c r="N16771" t="s">
        <v>487</v>
      </c>
    </row>
    <row r="16772" spans="1:14" hidden="1" x14ac:dyDescent="0.25">
      <c r="A16772" t="s">
        <v>240</v>
      </c>
      <c r="B16772" s="1">
        <v>45382</v>
      </c>
      <c r="C16772" t="s">
        <v>836</v>
      </c>
      <c r="D16772" t="s">
        <v>837</v>
      </c>
      <c r="E16772" s="4">
        <v>300</v>
      </c>
      <c r="F16772" t="s">
        <v>1477</v>
      </c>
      <c r="G16772" t="s">
        <v>471</v>
      </c>
      <c r="H16772" t="s">
        <v>310</v>
      </c>
      <c r="I16772" t="s">
        <v>263</v>
      </c>
      <c r="J16772" t="s">
        <v>262</v>
      </c>
      <c r="L16772" t="s">
        <v>380</v>
      </c>
      <c r="M16772" t="s">
        <v>381</v>
      </c>
      <c r="N16772" t="s">
        <v>487</v>
      </c>
    </row>
    <row r="16773" spans="1:14" hidden="1" x14ac:dyDescent="0.25">
      <c r="A16773" t="s">
        <v>240</v>
      </c>
      <c r="B16773" s="1">
        <v>45412</v>
      </c>
      <c r="C16773" t="s">
        <v>836</v>
      </c>
      <c r="D16773" t="s">
        <v>837</v>
      </c>
      <c r="E16773" s="4">
        <v>400</v>
      </c>
      <c r="F16773" t="s">
        <v>1477</v>
      </c>
      <c r="G16773" t="s">
        <v>471</v>
      </c>
      <c r="H16773" t="s">
        <v>310</v>
      </c>
      <c r="I16773" t="s">
        <v>263</v>
      </c>
      <c r="J16773" t="s">
        <v>262</v>
      </c>
      <c r="L16773" t="s">
        <v>380</v>
      </c>
      <c r="M16773" t="s">
        <v>381</v>
      </c>
      <c r="N16773" t="s">
        <v>487</v>
      </c>
    </row>
    <row r="16774" spans="1:14" hidden="1" x14ac:dyDescent="0.25">
      <c r="A16774" t="s">
        <v>240</v>
      </c>
      <c r="B16774" s="1">
        <v>45443</v>
      </c>
      <c r="C16774" t="s">
        <v>836</v>
      </c>
      <c r="D16774" t="s">
        <v>837</v>
      </c>
      <c r="E16774" s="4">
        <v>500</v>
      </c>
      <c r="F16774" t="s">
        <v>1477</v>
      </c>
      <c r="G16774" t="s">
        <v>471</v>
      </c>
      <c r="H16774" t="s">
        <v>310</v>
      </c>
      <c r="I16774" t="s">
        <v>263</v>
      </c>
      <c r="J16774" t="s">
        <v>262</v>
      </c>
      <c r="L16774" t="s">
        <v>380</v>
      </c>
      <c r="M16774" t="s">
        <v>381</v>
      </c>
      <c r="N16774" t="s">
        <v>487</v>
      </c>
    </row>
    <row r="16775" spans="1:14" hidden="1" x14ac:dyDescent="0.25">
      <c r="A16775" t="s">
        <v>240</v>
      </c>
      <c r="B16775" s="1">
        <v>45473</v>
      </c>
      <c r="C16775" t="s">
        <v>836</v>
      </c>
      <c r="D16775" t="s">
        <v>837</v>
      </c>
      <c r="E16775" s="4">
        <v>600</v>
      </c>
      <c r="F16775" t="s">
        <v>1477</v>
      </c>
      <c r="G16775" t="s">
        <v>471</v>
      </c>
      <c r="H16775" t="s">
        <v>310</v>
      </c>
      <c r="I16775" t="s">
        <v>263</v>
      </c>
      <c r="J16775" t="s">
        <v>262</v>
      </c>
      <c r="L16775" t="s">
        <v>380</v>
      </c>
      <c r="M16775" t="s">
        <v>381</v>
      </c>
      <c r="N16775" t="s">
        <v>487</v>
      </c>
    </row>
    <row r="16776" spans="1:14" hidden="1" x14ac:dyDescent="0.25">
      <c r="A16776" t="s">
        <v>240</v>
      </c>
      <c r="B16776" s="1">
        <v>45504</v>
      </c>
      <c r="C16776" t="s">
        <v>836</v>
      </c>
      <c r="D16776" t="s">
        <v>837</v>
      </c>
      <c r="E16776" s="4">
        <v>700</v>
      </c>
      <c r="F16776" t="s">
        <v>1477</v>
      </c>
      <c r="G16776" t="s">
        <v>471</v>
      </c>
      <c r="H16776" t="s">
        <v>310</v>
      </c>
      <c r="I16776" t="s">
        <v>263</v>
      </c>
      <c r="J16776" t="s">
        <v>262</v>
      </c>
      <c r="L16776" t="s">
        <v>380</v>
      </c>
      <c r="M16776" t="s">
        <v>381</v>
      </c>
      <c r="N16776" t="s">
        <v>487</v>
      </c>
    </row>
    <row r="16777" spans="1:14" hidden="1" x14ac:dyDescent="0.25">
      <c r="A16777" t="s">
        <v>240</v>
      </c>
      <c r="B16777" s="1">
        <v>45535</v>
      </c>
      <c r="C16777" t="s">
        <v>836</v>
      </c>
      <c r="D16777" t="s">
        <v>837</v>
      </c>
      <c r="E16777" s="4">
        <v>800</v>
      </c>
      <c r="F16777" t="s">
        <v>1477</v>
      </c>
      <c r="G16777" t="s">
        <v>471</v>
      </c>
      <c r="H16777" t="s">
        <v>310</v>
      </c>
      <c r="I16777" t="s">
        <v>263</v>
      </c>
      <c r="J16777" t="s">
        <v>262</v>
      </c>
      <c r="L16777" t="s">
        <v>380</v>
      </c>
      <c r="M16777" t="s">
        <v>381</v>
      </c>
      <c r="N16777" t="s">
        <v>487</v>
      </c>
    </row>
    <row r="16778" spans="1:14" hidden="1" x14ac:dyDescent="0.25">
      <c r="A16778" t="s">
        <v>240</v>
      </c>
      <c r="B16778" s="1">
        <v>45565</v>
      </c>
      <c r="C16778" t="s">
        <v>836</v>
      </c>
      <c r="D16778" t="s">
        <v>837</v>
      </c>
      <c r="E16778" s="4">
        <v>900</v>
      </c>
      <c r="F16778" t="s">
        <v>1477</v>
      </c>
      <c r="G16778" t="s">
        <v>471</v>
      </c>
      <c r="H16778" t="s">
        <v>310</v>
      </c>
      <c r="I16778" t="s">
        <v>263</v>
      </c>
      <c r="J16778" t="s">
        <v>262</v>
      </c>
      <c r="L16778" t="s">
        <v>380</v>
      </c>
      <c r="M16778" t="s">
        <v>381</v>
      </c>
      <c r="N16778" t="s">
        <v>487</v>
      </c>
    </row>
    <row r="16779" spans="1:14" hidden="1" x14ac:dyDescent="0.25">
      <c r="A16779" t="s">
        <v>240</v>
      </c>
      <c r="B16779" s="1">
        <v>45596</v>
      </c>
      <c r="C16779" t="s">
        <v>836</v>
      </c>
      <c r="D16779" t="s">
        <v>837</v>
      </c>
      <c r="E16779" s="4">
        <v>1000</v>
      </c>
      <c r="F16779" t="s">
        <v>1477</v>
      </c>
      <c r="G16779" t="s">
        <v>471</v>
      </c>
      <c r="H16779" t="s">
        <v>310</v>
      </c>
      <c r="I16779" t="s">
        <v>263</v>
      </c>
      <c r="J16779" t="s">
        <v>262</v>
      </c>
      <c r="L16779" t="s">
        <v>380</v>
      </c>
      <c r="M16779" t="s">
        <v>381</v>
      </c>
      <c r="N16779" t="s">
        <v>487</v>
      </c>
    </row>
    <row r="16780" spans="1:14" hidden="1" x14ac:dyDescent="0.25">
      <c r="A16780" t="s">
        <v>240</v>
      </c>
      <c r="B16780" s="1">
        <v>45626</v>
      </c>
      <c r="C16780" t="s">
        <v>836</v>
      </c>
      <c r="D16780" t="s">
        <v>837</v>
      </c>
      <c r="E16780" s="4">
        <v>1100</v>
      </c>
      <c r="F16780" t="s">
        <v>1477</v>
      </c>
      <c r="G16780" t="s">
        <v>471</v>
      </c>
      <c r="H16780" t="s">
        <v>310</v>
      </c>
      <c r="I16780" t="s">
        <v>263</v>
      </c>
      <c r="J16780" t="s">
        <v>262</v>
      </c>
      <c r="L16780" t="s">
        <v>380</v>
      </c>
      <c r="M16780" t="s">
        <v>381</v>
      </c>
      <c r="N16780" t="s">
        <v>487</v>
      </c>
    </row>
    <row r="16781" spans="1:14" hidden="1" x14ac:dyDescent="0.25">
      <c r="A16781" t="s">
        <v>240</v>
      </c>
      <c r="B16781" s="1">
        <v>45657</v>
      </c>
      <c r="C16781" t="s">
        <v>836</v>
      </c>
      <c r="D16781" t="s">
        <v>837</v>
      </c>
      <c r="E16781" s="4">
        <v>1200</v>
      </c>
      <c r="F16781" t="s">
        <v>1477</v>
      </c>
      <c r="G16781" t="s">
        <v>471</v>
      </c>
      <c r="H16781" t="s">
        <v>310</v>
      </c>
      <c r="I16781" t="s">
        <v>263</v>
      </c>
      <c r="J16781" t="s">
        <v>262</v>
      </c>
      <c r="L16781" t="s">
        <v>380</v>
      </c>
      <c r="M16781" t="s">
        <v>381</v>
      </c>
      <c r="N16781" t="s">
        <v>487</v>
      </c>
    </row>
    <row r="16782" spans="1:14" hidden="1" x14ac:dyDescent="0.25">
      <c r="A16782" t="s">
        <v>240</v>
      </c>
      <c r="B16782" s="1">
        <v>45322</v>
      </c>
      <c r="C16782" t="s">
        <v>834</v>
      </c>
      <c r="D16782" t="s">
        <v>835</v>
      </c>
      <c r="E16782" s="4">
        <v>3400</v>
      </c>
      <c r="F16782" t="s">
        <v>1477</v>
      </c>
      <c r="G16782" t="s">
        <v>471</v>
      </c>
      <c r="H16782" t="s">
        <v>310</v>
      </c>
      <c r="I16782" t="s">
        <v>263</v>
      </c>
      <c r="J16782" t="s">
        <v>262</v>
      </c>
      <c r="L16782" t="s">
        <v>380</v>
      </c>
      <c r="M16782" t="s">
        <v>381</v>
      </c>
      <c r="N16782" t="s">
        <v>487</v>
      </c>
    </row>
    <row r="16783" spans="1:14" hidden="1" x14ac:dyDescent="0.25">
      <c r="A16783" t="s">
        <v>240</v>
      </c>
      <c r="B16783" s="1">
        <v>45351</v>
      </c>
      <c r="C16783" t="s">
        <v>834</v>
      </c>
      <c r="D16783" t="s">
        <v>835</v>
      </c>
      <c r="E16783" s="4">
        <v>6800</v>
      </c>
      <c r="F16783" t="s">
        <v>1477</v>
      </c>
      <c r="G16783" t="s">
        <v>471</v>
      </c>
      <c r="H16783" t="s">
        <v>310</v>
      </c>
      <c r="I16783" t="s">
        <v>263</v>
      </c>
      <c r="J16783" t="s">
        <v>262</v>
      </c>
      <c r="L16783" t="s">
        <v>380</v>
      </c>
      <c r="M16783" t="s">
        <v>381</v>
      </c>
      <c r="N16783" t="s">
        <v>487</v>
      </c>
    </row>
    <row r="16784" spans="1:14" hidden="1" x14ac:dyDescent="0.25">
      <c r="A16784" t="s">
        <v>240</v>
      </c>
      <c r="B16784" s="1">
        <v>45382</v>
      </c>
      <c r="C16784" t="s">
        <v>834</v>
      </c>
      <c r="D16784" t="s">
        <v>835</v>
      </c>
      <c r="E16784" s="4">
        <v>10200</v>
      </c>
      <c r="F16784" t="s">
        <v>1477</v>
      </c>
      <c r="G16784" t="s">
        <v>471</v>
      </c>
      <c r="H16784" t="s">
        <v>310</v>
      </c>
      <c r="I16784" t="s">
        <v>263</v>
      </c>
      <c r="J16784" t="s">
        <v>262</v>
      </c>
      <c r="L16784" t="s">
        <v>380</v>
      </c>
      <c r="M16784" t="s">
        <v>381</v>
      </c>
      <c r="N16784" t="s">
        <v>487</v>
      </c>
    </row>
    <row r="16785" spans="1:14" hidden="1" x14ac:dyDescent="0.25">
      <c r="A16785" t="s">
        <v>240</v>
      </c>
      <c r="B16785" s="1">
        <v>45412</v>
      </c>
      <c r="C16785" t="s">
        <v>834</v>
      </c>
      <c r="D16785" t="s">
        <v>835</v>
      </c>
      <c r="E16785" s="4">
        <v>10200</v>
      </c>
      <c r="F16785" t="s">
        <v>1477</v>
      </c>
      <c r="G16785" t="s">
        <v>471</v>
      </c>
      <c r="H16785" t="s">
        <v>310</v>
      </c>
      <c r="I16785" t="s">
        <v>263</v>
      </c>
      <c r="J16785" t="s">
        <v>262</v>
      </c>
      <c r="L16785" t="s">
        <v>380</v>
      </c>
      <c r="M16785" t="s">
        <v>381</v>
      </c>
      <c r="N16785" t="s">
        <v>487</v>
      </c>
    </row>
    <row r="16786" spans="1:14" hidden="1" x14ac:dyDescent="0.25">
      <c r="A16786" t="s">
        <v>240</v>
      </c>
      <c r="B16786" s="1">
        <v>45443</v>
      </c>
      <c r="C16786" t="s">
        <v>834</v>
      </c>
      <c r="D16786" t="s">
        <v>835</v>
      </c>
      <c r="E16786" s="4">
        <v>10200</v>
      </c>
      <c r="F16786" t="s">
        <v>1477</v>
      </c>
      <c r="G16786" t="s">
        <v>471</v>
      </c>
      <c r="H16786" t="s">
        <v>310</v>
      </c>
      <c r="I16786" t="s">
        <v>263</v>
      </c>
      <c r="J16786" t="s">
        <v>262</v>
      </c>
      <c r="L16786" t="s">
        <v>380</v>
      </c>
      <c r="M16786" t="s">
        <v>381</v>
      </c>
      <c r="N16786" t="s">
        <v>487</v>
      </c>
    </row>
    <row r="16787" spans="1:14" hidden="1" x14ac:dyDescent="0.25">
      <c r="A16787" t="s">
        <v>240</v>
      </c>
      <c r="B16787" s="1">
        <v>45473</v>
      </c>
      <c r="C16787" t="s">
        <v>834</v>
      </c>
      <c r="D16787" t="s">
        <v>835</v>
      </c>
      <c r="E16787" s="4">
        <v>10200</v>
      </c>
      <c r="F16787" t="s">
        <v>1477</v>
      </c>
      <c r="G16787" t="s">
        <v>471</v>
      </c>
      <c r="H16787" t="s">
        <v>310</v>
      </c>
      <c r="I16787" t="s">
        <v>263</v>
      </c>
      <c r="J16787" t="s">
        <v>262</v>
      </c>
      <c r="L16787" t="s">
        <v>380</v>
      </c>
      <c r="M16787" t="s">
        <v>381</v>
      </c>
      <c r="N16787" t="s">
        <v>487</v>
      </c>
    </row>
    <row r="16788" spans="1:14" hidden="1" x14ac:dyDescent="0.25">
      <c r="A16788" t="s">
        <v>240</v>
      </c>
      <c r="B16788" s="1">
        <v>45504</v>
      </c>
      <c r="C16788" t="s">
        <v>834</v>
      </c>
      <c r="D16788" t="s">
        <v>835</v>
      </c>
      <c r="E16788" s="4">
        <v>10200</v>
      </c>
      <c r="F16788" t="s">
        <v>1477</v>
      </c>
      <c r="G16788" t="s">
        <v>471</v>
      </c>
      <c r="H16788" t="s">
        <v>310</v>
      </c>
      <c r="I16788" t="s">
        <v>263</v>
      </c>
      <c r="J16788" t="s">
        <v>262</v>
      </c>
      <c r="L16788" t="s">
        <v>380</v>
      </c>
      <c r="M16788" t="s">
        <v>381</v>
      </c>
      <c r="N16788" t="s">
        <v>487</v>
      </c>
    </row>
    <row r="16789" spans="1:14" hidden="1" x14ac:dyDescent="0.25">
      <c r="A16789" t="s">
        <v>240</v>
      </c>
      <c r="B16789" s="1">
        <v>45535</v>
      </c>
      <c r="C16789" t="s">
        <v>834</v>
      </c>
      <c r="D16789" t="s">
        <v>835</v>
      </c>
      <c r="E16789" s="4">
        <v>10200</v>
      </c>
      <c r="F16789" t="s">
        <v>1477</v>
      </c>
      <c r="G16789" t="s">
        <v>471</v>
      </c>
      <c r="H16789" t="s">
        <v>310</v>
      </c>
      <c r="I16789" t="s">
        <v>263</v>
      </c>
      <c r="J16789" t="s">
        <v>262</v>
      </c>
      <c r="L16789" t="s">
        <v>380</v>
      </c>
      <c r="M16789" t="s">
        <v>381</v>
      </c>
      <c r="N16789" t="s">
        <v>487</v>
      </c>
    </row>
    <row r="16790" spans="1:14" hidden="1" x14ac:dyDescent="0.25">
      <c r="A16790" t="s">
        <v>240</v>
      </c>
      <c r="B16790" s="1">
        <v>45565</v>
      </c>
      <c r="C16790" t="s">
        <v>834</v>
      </c>
      <c r="D16790" t="s">
        <v>835</v>
      </c>
      <c r="E16790" s="4">
        <v>10200</v>
      </c>
      <c r="F16790" t="s">
        <v>1477</v>
      </c>
      <c r="G16790" t="s">
        <v>471</v>
      </c>
      <c r="H16790" t="s">
        <v>310</v>
      </c>
      <c r="I16790" t="s">
        <v>263</v>
      </c>
      <c r="J16790" t="s">
        <v>262</v>
      </c>
      <c r="L16790" t="s">
        <v>380</v>
      </c>
      <c r="M16790" t="s">
        <v>381</v>
      </c>
      <c r="N16790" t="s">
        <v>487</v>
      </c>
    </row>
    <row r="16791" spans="1:14" hidden="1" x14ac:dyDescent="0.25">
      <c r="A16791" t="s">
        <v>240</v>
      </c>
      <c r="B16791" s="1">
        <v>45596</v>
      </c>
      <c r="C16791" t="s">
        <v>834</v>
      </c>
      <c r="D16791" t="s">
        <v>835</v>
      </c>
      <c r="E16791" s="4">
        <v>10200</v>
      </c>
      <c r="F16791" t="s">
        <v>1477</v>
      </c>
      <c r="G16791" t="s">
        <v>471</v>
      </c>
      <c r="H16791" t="s">
        <v>310</v>
      </c>
      <c r="I16791" t="s">
        <v>263</v>
      </c>
      <c r="J16791" t="s">
        <v>262</v>
      </c>
      <c r="L16791" t="s">
        <v>380</v>
      </c>
      <c r="M16791" t="s">
        <v>381</v>
      </c>
      <c r="N16791" t="s">
        <v>487</v>
      </c>
    </row>
    <row r="16792" spans="1:14" hidden="1" x14ac:dyDescent="0.25">
      <c r="A16792" t="s">
        <v>240</v>
      </c>
      <c r="B16792" s="1">
        <v>45626</v>
      </c>
      <c r="C16792" t="s">
        <v>834</v>
      </c>
      <c r="D16792" t="s">
        <v>835</v>
      </c>
      <c r="E16792" s="4">
        <v>10200</v>
      </c>
      <c r="F16792" t="s">
        <v>1477</v>
      </c>
      <c r="G16792" t="s">
        <v>471</v>
      </c>
      <c r="H16792" t="s">
        <v>310</v>
      </c>
      <c r="I16792" t="s">
        <v>263</v>
      </c>
      <c r="J16792" t="s">
        <v>262</v>
      </c>
      <c r="L16792" t="s">
        <v>380</v>
      </c>
      <c r="M16792" t="s">
        <v>381</v>
      </c>
      <c r="N16792" t="s">
        <v>487</v>
      </c>
    </row>
    <row r="16793" spans="1:14" hidden="1" x14ac:dyDescent="0.25">
      <c r="A16793" t="s">
        <v>240</v>
      </c>
      <c r="B16793" s="1">
        <v>45657</v>
      </c>
      <c r="C16793" t="s">
        <v>834</v>
      </c>
      <c r="D16793" t="s">
        <v>835</v>
      </c>
      <c r="E16793" s="4">
        <v>10200</v>
      </c>
      <c r="F16793" t="s">
        <v>1477</v>
      </c>
      <c r="G16793" t="s">
        <v>471</v>
      </c>
      <c r="H16793" t="s">
        <v>310</v>
      </c>
      <c r="I16793" t="s">
        <v>263</v>
      </c>
      <c r="J16793" t="s">
        <v>262</v>
      </c>
      <c r="L16793" t="s">
        <v>380</v>
      </c>
      <c r="M16793" t="s">
        <v>381</v>
      </c>
      <c r="N16793" t="s">
        <v>487</v>
      </c>
    </row>
    <row r="16794" spans="1:14" hidden="1" x14ac:dyDescent="0.25">
      <c r="A16794" t="s">
        <v>240</v>
      </c>
      <c r="B16794" s="1">
        <v>45322</v>
      </c>
      <c r="C16794" t="s">
        <v>830</v>
      </c>
      <c r="D16794" t="s">
        <v>831</v>
      </c>
      <c r="E16794" s="4">
        <v>0</v>
      </c>
      <c r="F16794" t="s">
        <v>1477</v>
      </c>
      <c r="G16794" t="s">
        <v>471</v>
      </c>
      <c r="H16794" t="s">
        <v>310</v>
      </c>
      <c r="I16794" t="s">
        <v>263</v>
      </c>
      <c r="J16794" t="s">
        <v>262</v>
      </c>
      <c r="L16794" t="s">
        <v>380</v>
      </c>
      <c r="M16794" t="s">
        <v>381</v>
      </c>
      <c r="N16794" t="s">
        <v>487</v>
      </c>
    </row>
    <row r="16795" spans="1:14" hidden="1" x14ac:dyDescent="0.25">
      <c r="A16795" t="s">
        <v>240</v>
      </c>
      <c r="B16795" s="1">
        <v>45351</v>
      </c>
      <c r="C16795" t="s">
        <v>830</v>
      </c>
      <c r="D16795" t="s">
        <v>831</v>
      </c>
      <c r="E16795" s="4">
        <v>750</v>
      </c>
      <c r="F16795" t="s">
        <v>1477</v>
      </c>
      <c r="G16795" t="s">
        <v>471</v>
      </c>
      <c r="H16795" t="s">
        <v>310</v>
      </c>
      <c r="I16795" t="s">
        <v>263</v>
      </c>
      <c r="J16795" t="s">
        <v>262</v>
      </c>
      <c r="L16795" t="s">
        <v>380</v>
      </c>
      <c r="M16795" t="s">
        <v>381</v>
      </c>
      <c r="N16795" t="s">
        <v>487</v>
      </c>
    </row>
    <row r="16796" spans="1:14" hidden="1" x14ac:dyDescent="0.25">
      <c r="A16796" t="s">
        <v>240</v>
      </c>
      <c r="B16796" s="1">
        <v>45382</v>
      </c>
      <c r="C16796" t="s">
        <v>830</v>
      </c>
      <c r="D16796" t="s">
        <v>831</v>
      </c>
      <c r="E16796" s="4">
        <v>2250</v>
      </c>
      <c r="F16796" t="s">
        <v>1477</v>
      </c>
      <c r="G16796" t="s">
        <v>471</v>
      </c>
      <c r="H16796" t="s">
        <v>310</v>
      </c>
      <c r="I16796" t="s">
        <v>263</v>
      </c>
      <c r="J16796" t="s">
        <v>262</v>
      </c>
      <c r="L16796" t="s">
        <v>380</v>
      </c>
      <c r="M16796" t="s">
        <v>381</v>
      </c>
      <c r="N16796" t="s">
        <v>487</v>
      </c>
    </row>
    <row r="16797" spans="1:14" hidden="1" x14ac:dyDescent="0.25">
      <c r="A16797" t="s">
        <v>240</v>
      </c>
      <c r="B16797" s="1">
        <v>45412</v>
      </c>
      <c r="C16797" t="s">
        <v>830</v>
      </c>
      <c r="D16797" t="s">
        <v>831</v>
      </c>
      <c r="E16797" s="4">
        <v>3750</v>
      </c>
      <c r="F16797" t="s">
        <v>1477</v>
      </c>
      <c r="G16797" t="s">
        <v>471</v>
      </c>
      <c r="H16797" t="s">
        <v>310</v>
      </c>
      <c r="I16797" t="s">
        <v>263</v>
      </c>
      <c r="J16797" t="s">
        <v>262</v>
      </c>
      <c r="L16797" t="s">
        <v>380</v>
      </c>
      <c r="M16797" t="s">
        <v>381</v>
      </c>
      <c r="N16797" t="s">
        <v>487</v>
      </c>
    </row>
    <row r="16798" spans="1:14" hidden="1" x14ac:dyDescent="0.25">
      <c r="A16798" t="s">
        <v>240</v>
      </c>
      <c r="B16798" s="1">
        <v>45443</v>
      </c>
      <c r="C16798" t="s">
        <v>830</v>
      </c>
      <c r="D16798" t="s">
        <v>831</v>
      </c>
      <c r="E16798" s="4">
        <v>5250</v>
      </c>
      <c r="F16798" t="s">
        <v>1477</v>
      </c>
      <c r="G16798" t="s">
        <v>471</v>
      </c>
      <c r="H16798" t="s">
        <v>310</v>
      </c>
      <c r="I16798" t="s">
        <v>263</v>
      </c>
      <c r="J16798" t="s">
        <v>262</v>
      </c>
      <c r="L16798" t="s">
        <v>380</v>
      </c>
      <c r="M16798" t="s">
        <v>381</v>
      </c>
      <c r="N16798" t="s">
        <v>487</v>
      </c>
    </row>
    <row r="16799" spans="1:14" hidden="1" x14ac:dyDescent="0.25">
      <c r="A16799" t="s">
        <v>240</v>
      </c>
      <c r="B16799" s="1">
        <v>45473</v>
      </c>
      <c r="C16799" t="s">
        <v>830</v>
      </c>
      <c r="D16799" t="s">
        <v>831</v>
      </c>
      <c r="E16799" s="4">
        <v>6750</v>
      </c>
      <c r="F16799" t="s">
        <v>1477</v>
      </c>
      <c r="G16799" t="s">
        <v>471</v>
      </c>
      <c r="H16799" t="s">
        <v>310</v>
      </c>
      <c r="I16799" t="s">
        <v>263</v>
      </c>
      <c r="J16799" t="s">
        <v>262</v>
      </c>
      <c r="L16799" t="s">
        <v>380</v>
      </c>
      <c r="M16799" t="s">
        <v>381</v>
      </c>
      <c r="N16799" t="s">
        <v>487</v>
      </c>
    </row>
    <row r="16800" spans="1:14" hidden="1" x14ac:dyDescent="0.25">
      <c r="A16800" t="s">
        <v>240</v>
      </c>
      <c r="B16800" s="1">
        <v>45504</v>
      </c>
      <c r="C16800" t="s">
        <v>830</v>
      </c>
      <c r="D16800" t="s">
        <v>831</v>
      </c>
      <c r="E16800" s="4">
        <v>8250</v>
      </c>
      <c r="F16800" t="s">
        <v>1477</v>
      </c>
      <c r="G16800" t="s">
        <v>471</v>
      </c>
      <c r="H16800" t="s">
        <v>310</v>
      </c>
      <c r="I16800" t="s">
        <v>263</v>
      </c>
      <c r="J16800" t="s">
        <v>262</v>
      </c>
      <c r="L16800" t="s">
        <v>380</v>
      </c>
      <c r="M16800" t="s">
        <v>381</v>
      </c>
      <c r="N16800" t="s">
        <v>487</v>
      </c>
    </row>
    <row r="16801" spans="1:14" hidden="1" x14ac:dyDescent="0.25">
      <c r="A16801" t="s">
        <v>240</v>
      </c>
      <c r="B16801" s="1">
        <v>45535</v>
      </c>
      <c r="C16801" t="s">
        <v>830</v>
      </c>
      <c r="D16801" t="s">
        <v>831</v>
      </c>
      <c r="E16801" s="4">
        <v>9750</v>
      </c>
      <c r="F16801" t="s">
        <v>1477</v>
      </c>
      <c r="G16801" t="s">
        <v>471</v>
      </c>
      <c r="H16801" t="s">
        <v>310</v>
      </c>
      <c r="I16801" t="s">
        <v>263</v>
      </c>
      <c r="J16801" t="s">
        <v>262</v>
      </c>
      <c r="L16801" t="s">
        <v>380</v>
      </c>
      <c r="M16801" t="s">
        <v>381</v>
      </c>
      <c r="N16801" t="s">
        <v>487</v>
      </c>
    </row>
    <row r="16802" spans="1:14" hidden="1" x14ac:dyDescent="0.25">
      <c r="A16802" t="s">
        <v>240</v>
      </c>
      <c r="B16802" s="1">
        <v>45565</v>
      </c>
      <c r="C16802" t="s">
        <v>830</v>
      </c>
      <c r="D16802" t="s">
        <v>831</v>
      </c>
      <c r="E16802" s="4">
        <v>11250</v>
      </c>
      <c r="F16802" t="s">
        <v>1477</v>
      </c>
      <c r="G16802" t="s">
        <v>471</v>
      </c>
      <c r="H16802" t="s">
        <v>310</v>
      </c>
      <c r="I16802" t="s">
        <v>263</v>
      </c>
      <c r="J16802" t="s">
        <v>262</v>
      </c>
      <c r="L16802" t="s">
        <v>380</v>
      </c>
      <c r="M16802" t="s">
        <v>381</v>
      </c>
      <c r="N16802" t="s">
        <v>487</v>
      </c>
    </row>
    <row r="16803" spans="1:14" hidden="1" x14ac:dyDescent="0.25">
      <c r="A16803" t="s">
        <v>240</v>
      </c>
      <c r="B16803" s="1">
        <v>45596</v>
      </c>
      <c r="C16803" t="s">
        <v>830</v>
      </c>
      <c r="D16803" t="s">
        <v>831</v>
      </c>
      <c r="E16803" s="4">
        <v>12750</v>
      </c>
      <c r="F16803" t="s">
        <v>1477</v>
      </c>
      <c r="G16803" t="s">
        <v>471</v>
      </c>
      <c r="H16803" t="s">
        <v>310</v>
      </c>
      <c r="I16803" t="s">
        <v>263</v>
      </c>
      <c r="J16803" t="s">
        <v>262</v>
      </c>
      <c r="L16803" t="s">
        <v>380</v>
      </c>
      <c r="M16803" t="s">
        <v>381</v>
      </c>
      <c r="N16803" t="s">
        <v>487</v>
      </c>
    </row>
    <row r="16804" spans="1:14" hidden="1" x14ac:dyDescent="0.25">
      <c r="A16804" t="s">
        <v>240</v>
      </c>
      <c r="B16804" s="1">
        <v>45626</v>
      </c>
      <c r="C16804" t="s">
        <v>830</v>
      </c>
      <c r="D16804" t="s">
        <v>831</v>
      </c>
      <c r="E16804" s="4">
        <v>14250</v>
      </c>
      <c r="F16804" t="s">
        <v>1477</v>
      </c>
      <c r="G16804" t="s">
        <v>471</v>
      </c>
      <c r="H16804" t="s">
        <v>310</v>
      </c>
      <c r="I16804" t="s">
        <v>263</v>
      </c>
      <c r="J16804" t="s">
        <v>262</v>
      </c>
      <c r="L16804" t="s">
        <v>380</v>
      </c>
      <c r="M16804" t="s">
        <v>381</v>
      </c>
      <c r="N16804" t="s">
        <v>487</v>
      </c>
    </row>
    <row r="16805" spans="1:14" hidden="1" x14ac:dyDescent="0.25">
      <c r="A16805" t="s">
        <v>240</v>
      </c>
      <c r="B16805" s="1">
        <v>45657</v>
      </c>
      <c r="C16805" t="s">
        <v>830</v>
      </c>
      <c r="D16805" t="s">
        <v>831</v>
      </c>
      <c r="E16805" s="4">
        <v>15750</v>
      </c>
      <c r="F16805" t="s">
        <v>1477</v>
      </c>
      <c r="G16805" t="s">
        <v>471</v>
      </c>
      <c r="H16805" t="s">
        <v>310</v>
      </c>
      <c r="I16805" t="s">
        <v>263</v>
      </c>
      <c r="J16805" t="s">
        <v>262</v>
      </c>
      <c r="L16805" t="s">
        <v>380</v>
      </c>
      <c r="M16805" t="s">
        <v>381</v>
      </c>
      <c r="N16805" t="s">
        <v>487</v>
      </c>
    </row>
    <row r="16806" spans="1:14" hidden="1" x14ac:dyDescent="0.25">
      <c r="A16806" t="s">
        <v>240</v>
      </c>
      <c r="B16806" s="1">
        <v>45322</v>
      </c>
      <c r="C16806" t="s">
        <v>717</v>
      </c>
      <c r="D16806" t="s">
        <v>718</v>
      </c>
      <c r="E16806" s="4">
        <v>353.58</v>
      </c>
      <c r="F16806" t="s">
        <v>1477</v>
      </c>
      <c r="G16806" t="s">
        <v>471</v>
      </c>
      <c r="H16806" t="s">
        <v>311</v>
      </c>
      <c r="I16806" t="s">
        <v>312</v>
      </c>
      <c r="J16806" t="s">
        <v>264</v>
      </c>
      <c r="L16806" t="s">
        <v>378</v>
      </c>
      <c r="M16806" t="s">
        <v>379</v>
      </c>
      <c r="N16806" t="s">
        <v>487</v>
      </c>
    </row>
    <row r="16807" spans="1:14" hidden="1" x14ac:dyDescent="0.25">
      <c r="A16807" t="s">
        <v>240</v>
      </c>
      <c r="B16807" s="1">
        <v>45351</v>
      </c>
      <c r="C16807" t="s">
        <v>717</v>
      </c>
      <c r="D16807" t="s">
        <v>718</v>
      </c>
      <c r="E16807" s="4">
        <v>707.16</v>
      </c>
      <c r="F16807" t="s">
        <v>1477</v>
      </c>
      <c r="G16807" t="s">
        <v>471</v>
      </c>
      <c r="H16807" t="s">
        <v>311</v>
      </c>
      <c r="I16807" t="s">
        <v>312</v>
      </c>
      <c r="J16807" t="s">
        <v>264</v>
      </c>
      <c r="L16807" t="s">
        <v>378</v>
      </c>
      <c r="M16807" t="s">
        <v>379</v>
      </c>
      <c r="N16807" t="s">
        <v>487</v>
      </c>
    </row>
    <row r="16808" spans="1:14" hidden="1" x14ac:dyDescent="0.25">
      <c r="A16808" t="s">
        <v>240</v>
      </c>
      <c r="B16808" s="1">
        <v>45382</v>
      </c>
      <c r="C16808" t="s">
        <v>717</v>
      </c>
      <c r="D16808" t="s">
        <v>718</v>
      </c>
      <c r="E16808" s="4">
        <v>1060.74</v>
      </c>
      <c r="F16808" t="s">
        <v>1477</v>
      </c>
      <c r="G16808" t="s">
        <v>471</v>
      </c>
      <c r="H16808" t="s">
        <v>311</v>
      </c>
      <c r="I16808" t="s">
        <v>312</v>
      </c>
      <c r="J16808" t="s">
        <v>264</v>
      </c>
      <c r="L16808" t="s">
        <v>378</v>
      </c>
      <c r="M16808" t="s">
        <v>379</v>
      </c>
      <c r="N16808" t="s">
        <v>487</v>
      </c>
    </row>
    <row r="16809" spans="1:14" hidden="1" x14ac:dyDescent="0.25">
      <c r="A16809" t="s">
        <v>240</v>
      </c>
      <c r="B16809" s="1">
        <v>45412</v>
      </c>
      <c r="C16809" t="s">
        <v>717</v>
      </c>
      <c r="D16809" t="s">
        <v>718</v>
      </c>
      <c r="E16809" s="4">
        <v>1414.32</v>
      </c>
      <c r="F16809" t="s">
        <v>1477</v>
      </c>
      <c r="G16809" t="s">
        <v>471</v>
      </c>
      <c r="H16809" t="s">
        <v>311</v>
      </c>
      <c r="I16809" t="s">
        <v>312</v>
      </c>
      <c r="J16809" t="s">
        <v>264</v>
      </c>
      <c r="L16809" t="s">
        <v>378</v>
      </c>
      <c r="M16809" t="s">
        <v>379</v>
      </c>
      <c r="N16809" t="s">
        <v>487</v>
      </c>
    </row>
    <row r="16810" spans="1:14" hidden="1" x14ac:dyDescent="0.25">
      <c r="A16810" t="s">
        <v>240</v>
      </c>
      <c r="B16810" s="1">
        <v>45443</v>
      </c>
      <c r="C16810" t="s">
        <v>717</v>
      </c>
      <c r="D16810" t="s">
        <v>718</v>
      </c>
      <c r="E16810" s="4">
        <v>1767.8999999999999</v>
      </c>
      <c r="F16810" t="s">
        <v>1477</v>
      </c>
      <c r="G16810" t="s">
        <v>471</v>
      </c>
      <c r="H16810" t="s">
        <v>311</v>
      </c>
      <c r="I16810" t="s">
        <v>312</v>
      </c>
      <c r="J16810" t="s">
        <v>264</v>
      </c>
      <c r="L16810" t="s">
        <v>378</v>
      </c>
      <c r="M16810" t="s">
        <v>379</v>
      </c>
      <c r="N16810" t="s">
        <v>487</v>
      </c>
    </row>
    <row r="16811" spans="1:14" hidden="1" x14ac:dyDescent="0.25">
      <c r="A16811" t="s">
        <v>240</v>
      </c>
      <c r="B16811" s="1">
        <v>45473</v>
      </c>
      <c r="C16811" t="s">
        <v>717</v>
      </c>
      <c r="D16811" t="s">
        <v>718</v>
      </c>
      <c r="E16811" s="4">
        <v>2121.48</v>
      </c>
      <c r="F16811" t="s">
        <v>1477</v>
      </c>
      <c r="G16811" t="s">
        <v>471</v>
      </c>
      <c r="H16811" t="s">
        <v>311</v>
      </c>
      <c r="I16811" t="s">
        <v>312</v>
      </c>
      <c r="J16811" t="s">
        <v>264</v>
      </c>
      <c r="L16811" t="s">
        <v>378</v>
      </c>
      <c r="M16811" t="s">
        <v>379</v>
      </c>
      <c r="N16811" t="s">
        <v>487</v>
      </c>
    </row>
    <row r="16812" spans="1:14" hidden="1" x14ac:dyDescent="0.25">
      <c r="A16812" t="s">
        <v>240</v>
      </c>
      <c r="B16812" s="1">
        <v>45504</v>
      </c>
      <c r="C16812" t="s">
        <v>717</v>
      </c>
      <c r="D16812" t="s">
        <v>718</v>
      </c>
      <c r="E16812" s="4">
        <v>2475.0633333333335</v>
      </c>
      <c r="F16812" t="s">
        <v>1477</v>
      </c>
      <c r="G16812" t="s">
        <v>471</v>
      </c>
      <c r="H16812" t="s">
        <v>311</v>
      </c>
      <c r="I16812" t="s">
        <v>312</v>
      </c>
      <c r="J16812" t="s">
        <v>264</v>
      </c>
      <c r="L16812" t="s">
        <v>378</v>
      </c>
      <c r="M16812" t="s">
        <v>379</v>
      </c>
      <c r="N16812" t="s">
        <v>487</v>
      </c>
    </row>
    <row r="16813" spans="1:14" hidden="1" x14ac:dyDescent="0.25">
      <c r="A16813" t="s">
        <v>240</v>
      </c>
      <c r="B16813" s="1">
        <v>45535</v>
      </c>
      <c r="C16813" t="s">
        <v>717</v>
      </c>
      <c r="D16813" t="s">
        <v>718</v>
      </c>
      <c r="E16813" s="4">
        <v>2828.646666666667</v>
      </c>
      <c r="F16813" t="s">
        <v>1477</v>
      </c>
      <c r="G16813" t="s">
        <v>471</v>
      </c>
      <c r="H16813" t="s">
        <v>311</v>
      </c>
      <c r="I16813" t="s">
        <v>312</v>
      </c>
      <c r="J16813" t="s">
        <v>264</v>
      </c>
      <c r="L16813" t="s">
        <v>378</v>
      </c>
      <c r="M16813" t="s">
        <v>379</v>
      </c>
      <c r="N16813" t="s">
        <v>487</v>
      </c>
    </row>
    <row r="16814" spans="1:14" hidden="1" x14ac:dyDescent="0.25">
      <c r="A16814" t="s">
        <v>240</v>
      </c>
      <c r="B16814" s="1">
        <v>45565</v>
      </c>
      <c r="C16814" t="s">
        <v>717</v>
      </c>
      <c r="D16814" t="s">
        <v>718</v>
      </c>
      <c r="E16814" s="4">
        <v>3182.2300000000005</v>
      </c>
      <c r="F16814" t="s">
        <v>1477</v>
      </c>
      <c r="G16814" t="s">
        <v>471</v>
      </c>
      <c r="H16814" t="s">
        <v>311</v>
      </c>
      <c r="I16814" t="s">
        <v>312</v>
      </c>
      <c r="J16814" t="s">
        <v>264</v>
      </c>
      <c r="L16814" t="s">
        <v>378</v>
      </c>
      <c r="M16814" t="s">
        <v>379</v>
      </c>
      <c r="N16814" t="s">
        <v>487</v>
      </c>
    </row>
    <row r="16815" spans="1:14" hidden="1" x14ac:dyDescent="0.25">
      <c r="A16815" t="s">
        <v>240</v>
      </c>
      <c r="B16815" s="1">
        <v>45596</v>
      </c>
      <c r="C16815" t="s">
        <v>717</v>
      </c>
      <c r="D16815" t="s">
        <v>718</v>
      </c>
      <c r="E16815" s="4">
        <v>3535.813333333334</v>
      </c>
      <c r="F16815" t="s">
        <v>1477</v>
      </c>
      <c r="G16815" t="s">
        <v>471</v>
      </c>
      <c r="H16815" t="s">
        <v>311</v>
      </c>
      <c r="I16815" t="s">
        <v>312</v>
      </c>
      <c r="J16815" t="s">
        <v>264</v>
      </c>
      <c r="L16815" t="s">
        <v>378</v>
      </c>
      <c r="M16815" t="s">
        <v>379</v>
      </c>
      <c r="N16815" t="s">
        <v>487</v>
      </c>
    </row>
    <row r="16816" spans="1:14" hidden="1" x14ac:dyDescent="0.25">
      <c r="A16816" t="s">
        <v>240</v>
      </c>
      <c r="B16816" s="1">
        <v>45626</v>
      </c>
      <c r="C16816" t="s">
        <v>717</v>
      </c>
      <c r="D16816" t="s">
        <v>718</v>
      </c>
      <c r="E16816" s="4">
        <v>3889.3966666666674</v>
      </c>
      <c r="F16816" t="s">
        <v>1477</v>
      </c>
      <c r="G16816" t="s">
        <v>471</v>
      </c>
      <c r="H16816" t="s">
        <v>311</v>
      </c>
      <c r="I16816" t="s">
        <v>312</v>
      </c>
      <c r="J16816" t="s">
        <v>264</v>
      </c>
      <c r="L16816" t="s">
        <v>378</v>
      </c>
      <c r="M16816" t="s">
        <v>379</v>
      </c>
      <c r="N16816" t="s">
        <v>487</v>
      </c>
    </row>
    <row r="16817" spans="1:14" hidden="1" x14ac:dyDescent="0.25">
      <c r="A16817" t="s">
        <v>240</v>
      </c>
      <c r="B16817" s="1">
        <v>45657</v>
      </c>
      <c r="C16817" t="s">
        <v>717</v>
      </c>
      <c r="D16817" t="s">
        <v>718</v>
      </c>
      <c r="E16817" s="4">
        <v>4242.9800000000005</v>
      </c>
      <c r="F16817" t="s">
        <v>1477</v>
      </c>
      <c r="G16817" t="s">
        <v>471</v>
      </c>
      <c r="H16817" t="s">
        <v>311</v>
      </c>
      <c r="I16817" t="s">
        <v>312</v>
      </c>
      <c r="J16817" t="s">
        <v>264</v>
      </c>
      <c r="L16817" t="s">
        <v>378</v>
      </c>
      <c r="M16817" t="s">
        <v>379</v>
      </c>
      <c r="N16817" t="s">
        <v>487</v>
      </c>
    </row>
    <row r="16818" spans="1:14" hidden="1" x14ac:dyDescent="0.25">
      <c r="A16818" t="s">
        <v>240</v>
      </c>
      <c r="B16818" s="1">
        <v>45322</v>
      </c>
      <c r="C16818" t="s">
        <v>1005</v>
      </c>
      <c r="D16818" t="s">
        <v>1006</v>
      </c>
      <c r="E16818" s="4">
        <v>1.24</v>
      </c>
      <c r="F16818" t="s">
        <v>1477</v>
      </c>
      <c r="G16818" t="s">
        <v>471</v>
      </c>
      <c r="H16818" t="s">
        <v>311</v>
      </c>
      <c r="I16818" t="s">
        <v>312</v>
      </c>
      <c r="J16818" t="s">
        <v>264</v>
      </c>
      <c r="L16818" t="s">
        <v>390</v>
      </c>
      <c r="M16818" t="s">
        <v>391</v>
      </c>
      <c r="N16818" t="s">
        <v>487</v>
      </c>
    </row>
    <row r="16819" spans="1:14" hidden="1" x14ac:dyDescent="0.25">
      <c r="A16819" t="s">
        <v>240</v>
      </c>
      <c r="B16819" s="1">
        <v>45351</v>
      </c>
      <c r="C16819" t="s">
        <v>1005</v>
      </c>
      <c r="D16819" t="s">
        <v>1006</v>
      </c>
      <c r="E16819" s="4">
        <v>1.24</v>
      </c>
      <c r="F16819" t="s">
        <v>1477</v>
      </c>
      <c r="G16819" t="s">
        <v>471</v>
      </c>
      <c r="H16819" t="s">
        <v>311</v>
      </c>
      <c r="I16819" t="s">
        <v>312</v>
      </c>
      <c r="J16819" t="s">
        <v>264</v>
      </c>
      <c r="L16819" t="s">
        <v>390</v>
      </c>
      <c r="M16819" t="s">
        <v>391</v>
      </c>
      <c r="N16819" t="s">
        <v>487</v>
      </c>
    </row>
    <row r="16820" spans="1:14" hidden="1" x14ac:dyDescent="0.25">
      <c r="A16820" t="s">
        <v>240</v>
      </c>
      <c r="B16820" s="1">
        <v>45382</v>
      </c>
      <c r="C16820" t="s">
        <v>1005</v>
      </c>
      <c r="D16820" t="s">
        <v>1006</v>
      </c>
      <c r="E16820" s="4">
        <v>1.24</v>
      </c>
      <c r="F16820" t="s">
        <v>1477</v>
      </c>
      <c r="G16820" t="s">
        <v>471</v>
      </c>
      <c r="H16820" t="s">
        <v>311</v>
      </c>
      <c r="I16820" t="s">
        <v>312</v>
      </c>
      <c r="J16820" t="s">
        <v>264</v>
      </c>
      <c r="L16820" t="s">
        <v>390</v>
      </c>
      <c r="M16820" t="s">
        <v>391</v>
      </c>
      <c r="N16820" t="s">
        <v>487</v>
      </c>
    </row>
    <row r="16821" spans="1:14" hidden="1" x14ac:dyDescent="0.25">
      <c r="A16821" t="s">
        <v>240</v>
      </c>
      <c r="B16821" s="1">
        <v>45412</v>
      </c>
      <c r="C16821" t="s">
        <v>1005</v>
      </c>
      <c r="D16821" t="s">
        <v>1006</v>
      </c>
      <c r="E16821" s="4">
        <v>1.24</v>
      </c>
      <c r="F16821" t="s">
        <v>1477</v>
      </c>
      <c r="G16821" t="s">
        <v>471</v>
      </c>
      <c r="H16821" t="s">
        <v>311</v>
      </c>
      <c r="I16821" t="s">
        <v>312</v>
      </c>
      <c r="J16821" t="s">
        <v>264</v>
      </c>
      <c r="L16821" t="s">
        <v>390</v>
      </c>
      <c r="M16821" t="s">
        <v>391</v>
      </c>
      <c r="N16821" t="s">
        <v>487</v>
      </c>
    </row>
    <row r="16822" spans="1:14" hidden="1" x14ac:dyDescent="0.25">
      <c r="A16822" t="s">
        <v>240</v>
      </c>
      <c r="B16822" s="1">
        <v>45443</v>
      </c>
      <c r="C16822" t="s">
        <v>1005</v>
      </c>
      <c r="D16822" t="s">
        <v>1006</v>
      </c>
      <c r="E16822" s="4">
        <v>1.4400000000000002</v>
      </c>
      <c r="F16822" t="s">
        <v>1477</v>
      </c>
      <c r="G16822" t="s">
        <v>471</v>
      </c>
      <c r="H16822" t="s">
        <v>311</v>
      </c>
      <c r="I16822" t="s">
        <v>312</v>
      </c>
      <c r="J16822" t="s">
        <v>264</v>
      </c>
      <c r="L16822" t="s">
        <v>390</v>
      </c>
      <c r="M16822" t="s">
        <v>391</v>
      </c>
      <c r="N16822" t="s">
        <v>487</v>
      </c>
    </row>
    <row r="16823" spans="1:14" hidden="1" x14ac:dyDescent="0.25">
      <c r="A16823" t="s">
        <v>240</v>
      </c>
      <c r="B16823" s="1">
        <v>45473</v>
      </c>
      <c r="C16823" t="s">
        <v>1005</v>
      </c>
      <c r="D16823" t="s">
        <v>1006</v>
      </c>
      <c r="E16823" s="4">
        <v>1.4400000000000002</v>
      </c>
      <c r="F16823" t="s">
        <v>1477</v>
      </c>
      <c r="G16823" t="s">
        <v>471</v>
      </c>
      <c r="H16823" t="s">
        <v>311</v>
      </c>
      <c r="I16823" t="s">
        <v>312</v>
      </c>
      <c r="J16823" t="s">
        <v>264</v>
      </c>
      <c r="L16823" t="s">
        <v>390</v>
      </c>
      <c r="M16823" t="s">
        <v>391</v>
      </c>
      <c r="N16823" t="s">
        <v>487</v>
      </c>
    </row>
    <row r="16824" spans="1:14" hidden="1" x14ac:dyDescent="0.25">
      <c r="A16824" t="s">
        <v>240</v>
      </c>
      <c r="B16824" s="1">
        <v>45504</v>
      </c>
      <c r="C16824" t="s">
        <v>1005</v>
      </c>
      <c r="D16824" t="s">
        <v>1006</v>
      </c>
      <c r="E16824" s="4">
        <v>1.4400000000000002</v>
      </c>
      <c r="F16824" t="s">
        <v>1477</v>
      </c>
      <c r="G16824" t="s">
        <v>471</v>
      </c>
      <c r="H16824" t="s">
        <v>311</v>
      </c>
      <c r="I16824" t="s">
        <v>312</v>
      </c>
      <c r="J16824" t="s">
        <v>264</v>
      </c>
      <c r="L16824" t="s">
        <v>390</v>
      </c>
      <c r="M16824" t="s">
        <v>391</v>
      </c>
      <c r="N16824" t="s">
        <v>487</v>
      </c>
    </row>
    <row r="16825" spans="1:14" hidden="1" x14ac:dyDescent="0.25">
      <c r="A16825" t="s">
        <v>240</v>
      </c>
      <c r="B16825" s="1">
        <v>45535</v>
      </c>
      <c r="C16825" t="s">
        <v>1005</v>
      </c>
      <c r="D16825" t="s">
        <v>1006</v>
      </c>
      <c r="E16825" s="4">
        <v>1.4400000000000002</v>
      </c>
      <c r="F16825" t="s">
        <v>1477</v>
      </c>
      <c r="G16825" t="s">
        <v>471</v>
      </c>
      <c r="H16825" t="s">
        <v>311</v>
      </c>
      <c r="I16825" t="s">
        <v>312</v>
      </c>
      <c r="J16825" t="s">
        <v>264</v>
      </c>
      <c r="L16825" t="s">
        <v>390</v>
      </c>
      <c r="M16825" t="s">
        <v>391</v>
      </c>
      <c r="N16825" t="s">
        <v>487</v>
      </c>
    </row>
    <row r="16826" spans="1:14" hidden="1" x14ac:dyDescent="0.25">
      <c r="A16826" t="s">
        <v>240</v>
      </c>
      <c r="B16826" s="1">
        <v>45565</v>
      </c>
      <c r="C16826" t="s">
        <v>1005</v>
      </c>
      <c r="D16826" t="s">
        <v>1006</v>
      </c>
      <c r="E16826" s="4">
        <v>1.4400000000000002</v>
      </c>
      <c r="F16826" t="s">
        <v>1477</v>
      </c>
      <c r="G16826" t="s">
        <v>471</v>
      </c>
      <c r="H16826" t="s">
        <v>311</v>
      </c>
      <c r="I16826" t="s">
        <v>312</v>
      </c>
      <c r="J16826" t="s">
        <v>264</v>
      </c>
      <c r="L16826" t="s">
        <v>390</v>
      </c>
      <c r="M16826" t="s">
        <v>391</v>
      </c>
      <c r="N16826" t="s">
        <v>487</v>
      </c>
    </row>
    <row r="16827" spans="1:14" hidden="1" x14ac:dyDescent="0.25">
      <c r="A16827" t="s">
        <v>240</v>
      </c>
      <c r="B16827" s="1">
        <v>45596</v>
      </c>
      <c r="C16827" t="s">
        <v>1005</v>
      </c>
      <c r="D16827" t="s">
        <v>1006</v>
      </c>
      <c r="E16827" s="4">
        <v>1.4400000000000002</v>
      </c>
      <c r="F16827" t="s">
        <v>1477</v>
      </c>
      <c r="G16827" t="s">
        <v>471</v>
      </c>
      <c r="H16827" t="s">
        <v>311</v>
      </c>
      <c r="I16827" t="s">
        <v>312</v>
      </c>
      <c r="J16827" t="s">
        <v>264</v>
      </c>
      <c r="L16827" t="s">
        <v>390</v>
      </c>
      <c r="M16827" t="s">
        <v>391</v>
      </c>
      <c r="N16827" t="s">
        <v>487</v>
      </c>
    </row>
    <row r="16828" spans="1:14" hidden="1" x14ac:dyDescent="0.25">
      <c r="A16828" t="s">
        <v>240</v>
      </c>
      <c r="B16828" s="1">
        <v>45626</v>
      </c>
      <c r="C16828" t="s">
        <v>1005</v>
      </c>
      <c r="D16828" t="s">
        <v>1006</v>
      </c>
      <c r="E16828" s="4">
        <v>1.4400000000000002</v>
      </c>
      <c r="F16828" t="s">
        <v>1477</v>
      </c>
      <c r="G16828" t="s">
        <v>471</v>
      </c>
      <c r="H16828" t="s">
        <v>311</v>
      </c>
      <c r="I16828" t="s">
        <v>312</v>
      </c>
      <c r="J16828" t="s">
        <v>264</v>
      </c>
      <c r="L16828" t="s">
        <v>390</v>
      </c>
      <c r="M16828" t="s">
        <v>391</v>
      </c>
      <c r="N16828" t="s">
        <v>487</v>
      </c>
    </row>
    <row r="16829" spans="1:14" hidden="1" x14ac:dyDescent="0.25">
      <c r="A16829" t="s">
        <v>240</v>
      </c>
      <c r="B16829" s="1">
        <v>45657</v>
      </c>
      <c r="C16829" t="s">
        <v>1005</v>
      </c>
      <c r="D16829" t="s">
        <v>1006</v>
      </c>
      <c r="E16829" s="4">
        <v>1.4400000000000002</v>
      </c>
      <c r="F16829" t="s">
        <v>1477</v>
      </c>
      <c r="G16829" t="s">
        <v>471</v>
      </c>
      <c r="H16829" t="s">
        <v>311</v>
      </c>
      <c r="I16829" t="s">
        <v>312</v>
      </c>
      <c r="J16829" t="s">
        <v>264</v>
      </c>
      <c r="L16829" t="s">
        <v>390</v>
      </c>
      <c r="M16829" t="s">
        <v>391</v>
      </c>
      <c r="N16829" t="s">
        <v>487</v>
      </c>
    </row>
    <row r="16830" spans="1:14" hidden="1" x14ac:dyDescent="0.25">
      <c r="A16830" t="s">
        <v>240</v>
      </c>
      <c r="B16830" s="1">
        <v>45322</v>
      </c>
      <c r="C16830" t="s">
        <v>712</v>
      </c>
      <c r="D16830" t="s">
        <v>713</v>
      </c>
      <c r="E16830" s="4">
        <v>79.330000000000041</v>
      </c>
      <c r="F16830" t="s">
        <v>1477</v>
      </c>
      <c r="G16830" t="s">
        <v>471</v>
      </c>
      <c r="H16830" t="s">
        <v>311</v>
      </c>
      <c r="I16830" t="s">
        <v>312</v>
      </c>
      <c r="J16830" t="s">
        <v>264</v>
      </c>
      <c r="L16830" t="s">
        <v>378</v>
      </c>
      <c r="M16830" t="s">
        <v>379</v>
      </c>
      <c r="N16830" t="s">
        <v>487</v>
      </c>
    </row>
    <row r="16831" spans="1:14" hidden="1" x14ac:dyDescent="0.25">
      <c r="A16831" t="s">
        <v>240</v>
      </c>
      <c r="B16831" s="1">
        <v>45351</v>
      </c>
      <c r="C16831" t="s">
        <v>712</v>
      </c>
      <c r="D16831" t="s">
        <v>713</v>
      </c>
      <c r="E16831" s="4">
        <v>158.66000000000003</v>
      </c>
      <c r="F16831" t="s">
        <v>1477</v>
      </c>
      <c r="G16831" t="s">
        <v>471</v>
      </c>
      <c r="H16831" t="s">
        <v>311</v>
      </c>
      <c r="I16831" t="s">
        <v>312</v>
      </c>
      <c r="J16831" t="s">
        <v>264</v>
      </c>
      <c r="L16831" t="s">
        <v>378</v>
      </c>
      <c r="M16831" t="s">
        <v>379</v>
      </c>
      <c r="N16831" t="s">
        <v>487</v>
      </c>
    </row>
    <row r="16832" spans="1:14" hidden="1" x14ac:dyDescent="0.25">
      <c r="A16832" t="s">
        <v>240</v>
      </c>
      <c r="B16832" s="1">
        <v>45382</v>
      </c>
      <c r="C16832" t="s">
        <v>712</v>
      </c>
      <c r="D16832" t="s">
        <v>713</v>
      </c>
      <c r="E16832" s="4">
        <v>237.99</v>
      </c>
      <c r="F16832" t="s">
        <v>1477</v>
      </c>
      <c r="G16832" t="s">
        <v>471</v>
      </c>
      <c r="H16832" t="s">
        <v>311</v>
      </c>
      <c r="I16832" t="s">
        <v>312</v>
      </c>
      <c r="J16832" t="s">
        <v>264</v>
      </c>
      <c r="L16832" t="s">
        <v>378</v>
      </c>
      <c r="M16832" t="s">
        <v>379</v>
      </c>
      <c r="N16832" t="s">
        <v>487</v>
      </c>
    </row>
    <row r="16833" spans="1:14" hidden="1" x14ac:dyDescent="0.25">
      <c r="A16833" t="s">
        <v>240</v>
      </c>
      <c r="B16833" s="1">
        <v>45412</v>
      </c>
      <c r="C16833" t="s">
        <v>712</v>
      </c>
      <c r="D16833" t="s">
        <v>713</v>
      </c>
      <c r="E16833" s="4">
        <v>317.32</v>
      </c>
      <c r="F16833" t="s">
        <v>1477</v>
      </c>
      <c r="G16833" t="s">
        <v>471</v>
      </c>
      <c r="H16833" t="s">
        <v>311</v>
      </c>
      <c r="I16833" t="s">
        <v>312</v>
      </c>
      <c r="J16833" t="s">
        <v>264</v>
      </c>
      <c r="L16833" t="s">
        <v>378</v>
      </c>
      <c r="M16833" t="s">
        <v>379</v>
      </c>
      <c r="N16833" t="s">
        <v>487</v>
      </c>
    </row>
    <row r="16834" spans="1:14" hidden="1" x14ac:dyDescent="0.25">
      <c r="A16834" t="s">
        <v>240</v>
      </c>
      <c r="B16834" s="1">
        <v>45443</v>
      </c>
      <c r="C16834" t="s">
        <v>712</v>
      </c>
      <c r="D16834" t="s">
        <v>713</v>
      </c>
      <c r="E16834" s="4">
        <v>396.65</v>
      </c>
      <c r="F16834" t="s">
        <v>1477</v>
      </c>
      <c r="G16834" t="s">
        <v>471</v>
      </c>
      <c r="H16834" t="s">
        <v>311</v>
      </c>
      <c r="I16834" t="s">
        <v>312</v>
      </c>
      <c r="J16834" t="s">
        <v>264</v>
      </c>
      <c r="L16834" t="s">
        <v>378</v>
      </c>
      <c r="M16834" t="s">
        <v>379</v>
      </c>
      <c r="N16834" t="s">
        <v>487</v>
      </c>
    </row>
    <row r="16835" spans="1:14" hidden="1" x14ac:dyDescent="0.25">
      <c r="A16835" t="s">
        <v>240</v>
      </c>
      <c r="B16835" s="1">
        <v>45473</v>
      </c>
      <c r="C16835" t="s">
        <v>712</v>
      </c>
      <c r="D16835" t="s">
        <v>713</v>
      </c>
      <c r="E16835" s="4">
        <v>475.97999999999996</v>
      </c>
      <c r="F16835" t="s">
        <v>1477</v>
      </c>
      <c r="G16835" t="s">
        <v>471</v>
      </c>
      <c r="H16835" t="s">
        <v>311</v>
      </c>
      <c r="I16835" t="s">
        <v>312</v>
      </c>
      <c r="J16835" t="s">
        <v>264</v>
      </c>
      <c r="L16835" t="s">
        <v>378</v>
      </c>
      <c r="M16835" t="s">
        <v>379</v>
      </c>
      <c r="N16835" t="s">
        <v>487</v>
      </c>
    </row>
    <row r="16836" spans="1:14" hidden="1" x14ac:dyDescent="0.25">
      <c r="A16836" t="s">
        <v>240</v>
      </c>
      <c r="B16836" s="1">
        <v>45504</v>
      </c>
      <c r="C16836" t="s">
        <v>712</v>
      </c>
      <c r="D16836" t="s">
        <v>713</v>
      </c>
      <c r="E16836" s="4">
        <v>555.31333333333328</v>
      </c>
      <c r="F16836" t="s">
        <v>1477</v>
      </c>
      <c r="G16836" t="s">
        <v>471</v>
      </c>
      <c r="H16836" t="s">
        <v>311</v>
      </c>
      <c r="I16836" t="s">
        <v>312</v>
      </c>
      <c r="J16836" t="s">
        <v>264</v>
      </c>
      <c r="L16836" t="s">
        <v>378</v>
      </c>
      <c r="M16836" t="s">
        <v>379</v>
      </c>
      <c r="N16836" t="s">
        <v>487</v>
      </c>
    </row>
    <row r="16837" spans="1:14" hidden="1" x14ac:dyDescent="0.25">
      <c r="A16837" t="s">
        <v>240</v>
      </c>
      <c r="B16837" s="1">
        <v>45535</v>
      </c>
      <c r="C16837" t="s">
        <v>712</v>
      </c>
      <c r="D16837" t="s">
        <v>713</v>
      </c>
      <c r="E16837" s="4">
        <v>634.64666666666665</v>
      </c>
      <c r="F16837" t="s">
        <v>1477</v>
      </c>
      <c r="G16837" t="s">
        <v>471</v>
      </c>
      <c r="H16837" t="s">
        <v>311</v>
      </c>
      <c r="I16837" t="s">
        <v>312</v>
      </c>
      <c r="J16837" t="s">
        <v>264</v>
      </c>
      <c r="L16837" t="s">
        <v>378</v>
      </c>
      <c r="M16837" t="s">
        <v>379</v>
      </c>
      <c r="N16837" t="s">
        <v>487</v>
      </c>
    </row>
    <row r="16838" spans="1:14" hidden="1" x14ac:dyDescent="0.25">
      <c r="A16838" t="s">
        <v>240</v>
      </c>
      <c r="B16838" s="1">
        <v>45565</v>
      </c>
      <c r="C16838" t="s">
        <v>712</v>
      </c>
      <c r="D16838" t="s">
        <v>713</v>
      </c>
      <c r="E16838" s="4">
        <v>713.98</v>
      </c>
      <c r="F16838" t="s">
        <v>1477</v>
      </c>
      <c r="G16838" t="s">
        <v>471</v>
      </c>
      <c r="H16838" t="s">
        <v>311</v>
      </c>
      <c r="I16838" t="s">
        <v>312</v>
      </c>
      <c r="J16838" t="s">
        <v>264</v>
      </c>
      <c r="L16838" t="s">
        <v>378</v>
      </c>
      <c r="M16838" t="s">
        <v>379</v>
      </c>
      <c r="N16838" t="s">
        <v>487</v>
      </c>
    </row>
    <row r="16839" spans="1:14" hidden="1" x14ac:dyDescent="0.25">
      <c r="A16839" t="s">
        <v>240</v>
      </c>
      <c r="B16839" s="1">
        <v>45596</v>
      </c>
      <c r="C16839" t="s">
        <v>712</v>
      </c>
      <c r="D16839" t="s">
        <v>713</v>
      </c>
      <c r="E16839" s="4">
        <v>793.31333333333339</v>
      </c>
      <c r="F16839" t="s">
        <v>1477</v>
      </c>
      <c r="G16839" t="s">
        <v>471</v>
      </c>
      <c r="H16839" t="s">
        <v>311</v>
      </c>
      <c r="I16839" t="s">
        <v>312</v>
      </c>
      <c r="J16839" t="s">
        <v>264</v>
      </c>
      <c r="L16839" t="s">
        <v>378</v>
      </c>
      <c r="M16839" t="s">
        <v>379</v>
      </c>
      <c r="N16839" t="s">
        <v>487</v>
      </c>
    </row>
    <row r="16840" spans="1:14" hidden="1" x14ac:dyDescent="0.25">
      <c r="A16840" t="s">
        <v>240</v>
      </c>
      <c r="B16840" s="1">
        <v>45626</v>
      </c>
      <c r="C16840" t="s">
        <v>712</v>
      </c>
      <c r="D16840" t="s">
        <v>713</v>
      </c>
      <c r="E16840" s="4">
        <v>872.64666666666676</v>
      </c>
      <c r="F16840" t="s">
        <v>1477</v>
      </c>
      <c r="G16840" t="s">
        <v>471</v>
      </c>
      <c r="H16840" t="s">
        <v>311</v>
      </c>
      <c r="I16840" t="s">
        <v>312</v>
      </c>
      <c r="J16840" t="s">
        <v>264</v>
      </c>
      <c r="L16840" t="s">
        <v>378</v>
      </c>
      <c r="M16840" t="s">
        <v>379</v>
      </c>
      <c r="N16840" t="s">
        <v>487</v>
      </c>
    </row>
    <row r="16841" spans="1:14" hidden="1" x14ac:dyDescent="0.25">
      <c r="A16841" t="s">
        <v>240</v>
      </c>
      <c r="B16841" s="1">
        <v>45657</v>
      </c>
      <c r="C16841" t="s">
        <v>712</v>
      </c>
      <c r="D16841" t="s">
        <v>713</v>
      </c>
      <c r="E16841" s="4">
        <v>951.98000000000013</v>
      </c>
      <c r="F16841" t="s">
        <v>1477</v>
      </c>
      <c r="G16841" t="s">
        <v>471</v>
      </c>
      <c r="H16841" t="s">
        <v>311</v>
      </c>
      <c r="I16841" t="s">
        <v>312</v>
      </c>
      <c r="J16841" t="s">
        <v>264</v>
      </c>
      <c r="L16841" t="s">
        <v>378</v>
      </c>
      <c r="M16841" t="s">
        <v>379</v>
      </c>
      <c r="N16841" t="s">
        <v>487</v>
      </c>
    </row>
    <row r="16842" spans="1:14" hidden="1" x14ac:dyDescent="0.25">
      <c r="A16842" t="s">
        <v>240</v>
      </c>
      <c r="B16842" s="1">
        <v>45322</v>
      </c>
      <c r="C16842" t="s">
        <v>719</v>
      </c>
      <c r="D16842" t="s">
        <v>720</v>
      </c>
      <c r="E16842" s="4">
        <v>2130.2100000000005</v>
      </c>
      <c r="F16842" t="s">
        <v>1477</v>
      </c>
      <c r="G16842" t="s">
        <v>471</v>
      </c>
      <c r="H16842" t="s">
        <v>311</v>
      </c>
      <c r="I16842" t="s">
        <v>312</v>
      </c>
      <c r="J16842" t="s">
        <v>264</v>
      </c>
      <c r="L16842" t="s">
        <v>378</v>
      </c>
      <c r="M16842" t="s">
        <v>379</v>
      </c>
      <c r="N16842" t="s">
        <v>487</v>
      </c>
    </row>
    <row r="16843" spans="1:14" hidden="1" x14ac:dyDescent="0.25">
      <c r="A16843" t="s">
        <v>240</v>
      </c>
      <c r="B16843" s="1">
        <v>45351</v>
      </c>
      <c r="C16843" t="s">
        <v>719</v>
      </c>
      <c r="D16843" t="s">
        <v>720</v>
      </c>
      <c r="E16843" s="4">
        <v>2463.5400000000004</v>
      </c>
      <c r="F16843" t="s">
        <v>1477</v>
      </c>
      <c r="G16843" t="s">
        <v>471</v>
      </c>
      <c r="H16843" t="s">
        <v>311</v>
      </c>
      <c r="I16843" t="s">
        <v>312</v>
      </c>
      <c r="J16843" t="s">
        <v>264</v>
      </c>
      <c r="L16843" t="s">
        <v>378</v>
      </c>
      <c r="M16843" t="s">
        <v>379</v>
      </c>
      <c r="N16843" t="s">
        <v>487</v>
      </c>
    </row>
    <row r="16844" spans="1:14" hidden="1" x14ac:dyDescent="0.25">
      <c r="A16844" t="s">
        <v>240</v>
      </c>
      <c r="B16844" s="1">
        <v>45382</v>
      </c>
      <c r="C16844" t="s">
        <v>719</v>
      </c>
      <c r="D16844" t="s">
        <v>720</v>
      </c>
      <c r="E16844" s="4">
        <v>2796.8700000000003</v>
      </c>
      <c r="F16844" t="s">
        <v>1477</v>
      </c>
      <c r="G16844" t="s">
        <v>471</v>
      </c>
      <c r="H16844" t="s">
        <v>311</v>
      </c>
      <c r="I16844" t="s">
        <v>312</v>
      </c>
      <c r="J16844" t="s">
        <v>264</v>
      </c>
      <c r="L16844" t="s">
        <v>378</v>
      </c>
      <c r="M16844" t="s">
        <v>379</v>
      </c>
      <c r="N16844" t="s">
        <v>487</v>
      </c>
    </row>
    <row r="16845" spans="1:14" hidden="1" x14ac:dyDescent="0.25">
      <c r="A16845" t="s">
        <v>240</v>
      </c>
      <c r="B16845" s="1">
        <v>45412</v>
      </c>
      <c r="C16845" t="s">
        <v>719</v>
      </c>
      <c r="D16845" t="s">
        <v>720</v>
      </c>
      <c r="E16845" s="4">
        <v>3130.2000000000003</v>
      </c>
      <c r="F16845" t="s">
        <v>1477</v>
      </c>
      <c r="G16845" t="s">
        <v>471</v>
      </c>
      <c r="H16845" t="s">
        <v>311</v>
      </c>
      <c r="I16845" t="s">
        <v>312</v>
      </c>
      <c r="J16845" t="s">
        <v>264</v>
      </c>
      <c r="L16845" t="s">
        <v>378</v>
      </c>
      <c r="M16845" t="s">
        <v>379</v>
      </c>
      <c r="N16845" t="s">
        <v>487</v>
      </c>
    </row>
    <row r="16846" spans="1:14" hidden="1" x14ac:dyDescent="0.25">
      <c r="A16846" t="s">
        <v>240</v>
      </c>
      <c r="B16846" s="1">
        <v>45443</v>
      </c>
      <c r="C16846" t="s">
        <v>719</v>
      </c>
      <c r="D16846" t="s">
        <v>720</v>
      </c>
      <c r="E16846" s="4">
        <v>3463.53</v>
      </c>
      <c r="F16846" t="s">
        <v>1477</v>
      </c>
      <c r="G16846" t="s">
        <v>471</v>
      </c>
      <c r="H16846" t="s">
        <v>311</v>
      </c>
      <c r="I16846" t="s">
        <v>312</v>
      </c>
      <c r="J16846" t="s">
        <v>264</v>
      </c>
      <c r="L16846" t="s">
        <v>378</v>
      </c>
      <c r="M16846" t="s">
        <v>379</v>
      </c>
      <c r="N16846" t="s">
        <v>487</v>
      </c>
    </row>
    <row r="16847" spans="1:14" hidden="1" x14ac:dyDescent="0.25">
      <c r="A16847" t="s">
        <v>240</v>
      </c>
      <c r="B16847" s="1">
        <v>45473</v>
      </c>
      <c r="C16847" t="s">
        <v>719</v>
      </c>
      <c r="D16847" t="s">
        <v>720</v>
      </c>
      <c r="E16847" s="4">
        <v>3796.86</v>
      </c>
      <c r="F16847" t="s">
        <v>1477</v>
      </c>
      <c r="G16847" t="s">
        <v>471</v>
      </c>
      <c r="H16847" t="s">
        <v>311</v>
      </c>
      <c r="I16847" t="s">
        <v>312</v>
      </c>
      <c r="J16847" t="s">
        <v>264</v>
      </c>
      <c r="L16847" t="s">
        <v>378</v>
      </c>
      <c r="M16847" t="s">
        <v>379</v>
      </c>
      <c r="N16847" t="s">
        <v>487</v>
      </c>
    </row>
    <row r="16848" spans="1:14" hidden="1" x14ac:dyDescent="0.25">
      <c r="A16848" t="s">
        <v>240</v>
      </c>
      <c r="B16848" s="1">
        <v>45504</v>
      </c>
      <c r="C16848" t="s">
        <v>719</v>
      </c>
      <c r="D16848" t="s">
        <v>720</v>
      </c>
      <c r="E16848" s="4">
        <v>4130.1933333333336</v>
      </c>
      <c r="F16848" t="s">
        <v>1477</v>
      </c>
      <c r="G16848" t="s">
        <v>471</v>
      </c>
      <c r="H16848" t="s">
        <v>311</v>
      </c>
      <c r="I16848" t="s">
        <v>312</v>
      </c>
      <c r="J16848" t="s">
        <v>264</v>
      </c>
      <c r="L16848" t="s">
        <v>378</v>
      </c>
      <c r="M16848" t="s">
        <v>379</v>
      </c>
      <c r="N16848" t="s">
        <v>487</v>
      </c>
    </row>
    <row r="16849" spans="1:14" hidden="1" x14ac:dyDescent="0.25">
      <c r="A16849" t="s">
        <v>240</v>
      </c>
      <c r="B16849" s="1">
        <v>45535</v>
      </c>
      <c r="C16849" t="s">
        <v>719</v>
      </c>
      <c r="D16849" t="s">
        <v>720</v>
      </c>
      <c r="E16849" s="4">
        <v>4463.5266666666666</v>
      </c>
      <c r="F16849" t="s">
        <v>1477</v>
      </c>
      <c r="G16849" t="s">
        <v>471</v>
      </c>
      <c r="H16849" t="s">
        <v>311</v>
      </c>
      <c r="I16849" t="s">
        <v>312</v>
      </c>
      <c r="J16849" t="s">
        <v>264</v>
      </c>
      <c r="L16849" t="s">
        <v>378</v>
      </c>
      <c r="M16849" t="s">
        <v>379</v>
      </c>
      <c r="N16849" t="s">
        <v>487</v>
      </c>
    </row>
    <row r="16850" spans="1:14" hidden="1" x14ac:dyDescent="0.25">
      <c r="A16850" t="s">
        <v>240</v>
      </c>
      <c r="B16850" s="1">
        <v>45565</v>
      </c>
      <c r="C16850" t="s">
        <v>719</v>
      </c>
      <c r="D16850" t="s">
        <v>720</v>
      </c>
      <c r="E16850" s="4">
        <v>4796.8599999999997</v>
      </c>
      <c r="F16850" t="s">
        <v>1477</v>
      </c>
      <c r="G16850" t="s">
        <v>471</v>
      </c>
      <c r="H16850" t="s">
        <v>311</v>
      </c>
      <c r="I16850" t="s">
        <v>312</v>
      </c>
      <c r="J16850" t="s">
        <v>264</v>
      </c>
      <c r="L16850" t="s">
        <v>378</v>
      </c>
      <c r="M16850" t="s">
        <v>379</v>
      </c>
      <c r="N16850" t="s">
        <v>487</v>
      </c>
    </row>
    <row r="16851" spans="1:14" hidden="1" x14ac:dyDescent="0.25">
      <c r="A16851" t="s">
        <v>240</v>
      </c>
      <c r="B16851" s="1">
        <v>45596</v>
      </c>
      <c r="C16851" t="s">
        <v>719</v>
      </c>
      <c r="D16851" t="s">
        <v>720</v>
      </c>
      <c r="E16851" s="4">
        <v>5130.1933333333327</v>
      </c>
      <c r="F16851" t="s">
        <v>1477</v>
      </c>
      <c r="G16851" t="s">
        <v>471</v>
      </c>
      <c r="H16851" t="s">
        <v>311</v>
      </c>
      <c r="I16851" t="s">
        <v>312</v>
      </c>
      <c r="J16851" t="s">
        <v>264</v>
      </c>
      <c r="L16851" t="s">
        <v>378</v>
      </c>
      <c r="M16851" t="s">
        <v>379</v>
      </c>
      <c r="N16851" t="s">
        <v>487</v>
      </c>
    </row>
    <row r="16852" spans="1:14" hidden="1" x14ac:dyDescent="0.25">
      <c r="A16852" t="s">
        <v>240</v>
      </c>
      <c r="B16852" s="1">
        <v>45626</v>
      </c>
      <c r="C16852" t="s">
        <v>719</v>
      </c>
      <c r="D16852" t="s">
        <v>720</v>
      </c>
      <c r="E16852" s="4">
        <v>5463.5266666666657</v>
      </c>
      <c r="F16852" t="s">
        <v>1477</v>
      </c>
      <c r="G16852" t="s">
        <v>471</v>
      </c>
      <c r="H16852" t="s">
        <v>311</v>
      </c>
      <c r="I16852" t="s">
        <v>312</v>
      </c>
      <c r="J16852" t="s">
        <v>264</v>
      </c>
      <c r="L16852" t="s">
        <v>378</v>
      </c>
      <c r="M16852" t="s">
        <v>379</v>
      </c>
      <c r="N16852" t="s">
        <v>487</v>
      </c>
    </row>
    <row r="16853" spans="1:14" hidden="1" x14ac:dyDescent="0.25">
      <c r="A16853" t="s">
        <v>240</v>
      </c>
      <c r="B16853" s="1">
        <v>45657</v>
      </c>
      <c r="C16853" t="s">
        <v>719</v>
      </c>
      <c r="D16853" t="s">
        <v>720</v>
      </c>
      <c r="E16853" s="4">
        <v>5796.8599999999988</v>
      </c>
      <c r="F16853" t="s">
        <v>1477</v>
      </c>
      <c r="G16853" t="s">
        <v>471</v>
      </c>
      <c r="H16853" t="s">
        <v>311</v>
      </c>
      <c r="I16853" t="s">
        <v>312</v>
      </c>
      <c r="J16853" t="s">
        <v>264</v>
      </c>
      <c r="L16853" t="s">
        <v>378</v>
      </c>
      <c r="M16853" t="s">
        <v>379</v>
      </c>
      <c r="N16853" t="s">
        <v>487</v>
      </c>
    </row>
    <row r="16854" spans="1:14" hidden="1" x14ac:dyDescent="0.25">
      <c r="A16854" t="s">
        <v>240</v>
      </c>
      <c r="B16854" s="1">
        <v>45322</v>
      </c>
      <c r="C16854" t="s">
        <v>704</v>
      </c>
      <c r="D16854" t="s">
        <v>705</v>
      </c>
      <c r="E16854" s="4">
        <v>2719.17</v>
      </c>
      <c r="F16854" t="s">
        <v>1477</v>
      </c>
      <c r="G16854" t="s">
        <v>471</v>
      </c>
      <c r="H16854" t="s">
        <v>311</v>
      </c>
      <c r="I16854" t="s">
        <v>312</v>
      </c>
      <c r="J16854" t="s">
        <v>264</v>
      </c>
      <c r="L16854" t="s">
        <v>378</v>
      </c>
      <c r="M16854" t="s">
        <v>379</v>
      </c>
      <c r="N16854" t="s">
        <v>487</v>
      </c>
    </row>
    <row r="16855" spans="1:14" hidden="1" x14ac:dyDescent="0.25">
      <c r="A16855" t="s">
        <v>240</v>
      </c>
      <c r="B16855" s="1">
        <v>45351</v>
      </c>
      <c r="C16855" t="s">
        <v>704</v>
      </c>
      <c r="D16855" t="s">
        <v>705</v>
      </c>
      <c r="E16855" s="4">
        <v>5108.34</v>
      </c>
      <c r="F16855" t="s">
        <v>1477</v>
      </c>
      <c r="G16855" t="s">
        <v>471</v>
      </c>
      <c r="H16855" t="s">
        <v>311</v>
      </c>
      <c r="I16855" t="s">
        <v>312</v>
      </c>
      <c r="J16855" t="s">
        <v>264</v>
      </c>
      <c r="L16855" t="s">
        <v>378</v>
      </c>
      <c r="M16855" t="s">
        <v>379</v>
      </c>
      <c r="N16855" t="s">
        <v>487</v>
      </c>
    </row>
    <row r="16856" spans="1:14" hidden="1" x14ac:dyDescent="0.25">
      <c r="A16856" t="s">
        <v>240</v>
      </c>
      <c r="B16856" s="1">
        <v>45382</v>
      </c>
      <c r="C16856" t="s">
        <v>704</v>
      </c>
      <c r="D16856" t="s">
        <v>705</v>
      </c>
      <c r="E16856" s="4">
        <v>7497.51</v>
      </c>
      <c r="F16856" t="s">
        <v>1477</v>
      </c>
      <c r="G16856" t="s">
        <v>471</v>
      </c>
      <c r="H16856" t="s">
        <v>311</v>
      </c>
      <c r="I16856" t="s">
        <v>312</v>
      </c>
      <c r="J16856" t="s">
        <v>264</v>
      </c>
      <c r="L16856" t="s">
        <v>378</v>
      </c>
      <c r="M16856" t="s">
        <v>379</v>
      </c>
      <c r="N16856" t="s">
        <v>487</v>
      </c>
    </row>
    <row r="16857" spans="1:14" hidden="1" x14ac:dyDescent="0.25">
      <c r="A16857" t="s">
        <v>240</v>
      </c>
      <c r="B16857" s="1">
        <v>45412</v>
      </c>
      <c r="C16857" t="s">
        <v>704</v>
      </c>
      <c r="D16857" t="s">
        <v>705</v>
      </c>
      <c r="E16857" s="4">
        <v>9886.68</v>
      </c>
      <c r="F16857" t="s">
        <v>1477</v>
      </c>
      <c r="G16857" t="s">
        <v>471</v>
      </c>
      <c r="H16857" t="s">
        <v>311</v>
      </c>
      <c r="I16857" t="s">
        <v>312</v>
      </c>
      <c r="J16857" t="s">
        <v>264</v>
      </c>
      <c r="L16857" t="s">
        <v>378</v>
      </c>
      <c r="M16857" t="s">
        <v>379</v>
      </c>
      <c r="N16857" t="s">
        <v>487</v>
      </c>
    </row>
    <row r="16858" spans="1:14" hidden="1" x14ac:dyDescent="0.25">
      <c r="A16858" t="s">
        <v>240</v>
      </c>
      <c r="B16858" s="1">
        <v>45443</v>
      </c>
      <c r="C16858" t="s">
        <v>704</v>
      </c>
      <c r="D16858" t="s">
        <v>705</v>
      </c>
      <c r="E16858" s="4">
        <v>12275.85</v>
      </c>
      <c r="F16858" t="s">
        <v>1477</v>
      </c>
      <c r="G16858" t="s">
        <v>471</v>
      </c>
      <c r="H16858" t="s">
        <v>311</v>
      </c>
      <c r="I16858" t="s">
        <v>312</v>
      </c>
      <c r="J16858" t="s">
        <v>264</v>
      </c>
      <c r="L16858" t="s">
        <v>378</v>
      </c>
      <c r="M16858" t="s">
        <v>379</v>
      </c>
      <c r="N16858" t="s">
        <v>487</v>
      </c>
    </row>
    <row r="16859" spans="1:14" hidden="1" x14ac:dyDescent="0.25">
      <c r="A16859" t="s">
        <v>240</v>
      </c>
      <c r="B16859" s="1">
        <v>45473</v>
      </c>
      <c r="C16859" t="s">
        <v>704</v>
      </c>
      <c r="D16859" t="s">
        <v>705</v>
      </c>
      <c r="E16859" s="4">
        <v>14665.02</v>
      </c>
      <c r="F16859" t="s">
        <v>1477</v>
      </c>
      <c r="G16859" t="s">
        <v>471</v>
      </c>
      <c r="H16859" t="s">
        <v>311</v>
      </c>
      <c r="I16859" t="s">
        <v>312</v>
      </c>
      <c r="J16859" t="s">
        <v>264</v>
      </c>
      <c r="L16859" t="s">
        <v>378</v>
      </c>
      <c r="M16859" t="s">
        <v>379</v>
      </c>
      <c r="N16859" t="s">
        <v>487</v>
      </c>
    </row>
    <row r="16860" spans="1:14" hidden="1" x14ac:dyDescent="0.25">
      <c r="A16860" t="s">
        <v>240</v>
      </c>
      <c r="B16860" s="1">
        <v>45504</v>
      </c>
      <c r="C16860" t="s">
        <v>704</v>
      </c>
      <c r="D16860" t="s">
        <v>705</v>
      </c>
      <c r="E16860" s="4">
        <v>17054.186666666668</v>
      </c>
      <c r="F16860" t="s">
        <v>1477</v>
      </c>
      <c r="G16860" t="s">
        <v>471</v>
      </c>
      <c r="H16860" t="s">
        <v>311</v>
      </c>
      <c r="I16860" t="s">
        <v>312</v>
      </c>
      <c r="J16860" t="s">
        <v>264</v>
      </c>
      <c r="L16860" t="s">
        <v>378</v>
      </c>
      <c r="M16860" t="s">
        <v>379</v>
      </c>
      <c r="N16860" t="s">
        <v>487</v>
      </c>
    </row>
    <row r="16861" spans="1:14" hidden="1" x14ac:dyDescent="0.25">
      <c r="A16861" t="s">
        <v>240</v>
      </c>
      <c r="B16861" s="1">
        <v>45535</v>
      </c>
      <c r="C16861" t="s">
        <v>704</v>
      </c>
      <c r="D16861" t="s">
        <v>705</v>
      </c>
      <c r="E16861" s="4">
        <v>19443.353333333336</v>
      </c>
      <c r="F16861" t="s">
        <v>1477</v>
      </c>
      <c r="G16861" t="s">
        <v>471</v>
      </c>
      <c r="H16861" t="s">
        <v>311</v>
      </c>
      <c r="I16861" t="s">
        <v>312</v>
      </c>
      <c r="J16861" t="s">
        <v>264</v>
      </c>
      <c r="L16861" t="s">
        <v>378</v>
      </c>
      <c r="M16861" t="s">
        <v>379</v>
      </c>
      <c r="N16861" t="s">
        <v>487</v>
      </c>
    </row>
    <row r="16862" spans="1:14" hidden="1" x14ac:dyDescent="0.25">
      <c r="A16862" t="s">
        <v>240</v>
      </c>
      <c r="B16862" s="1">
        <v>45565</v>
      </c>
      <c r="C16862" t="s">
        <v>704</v>
      </c>
      <c r="D16862" t="s">
        <v>705</v>
      </c>
      <c r="E16862" s="4">
        <v>21832.520000000004</v>
      </c>
      <c r="F16862" t="s">
        <v>1477</v>
      </c>
      <c r="G16862" t="s">
        <v>471</v>
      </c>
      <c r="H16862" t="s">
        <v>311</v>
      </c>
      <c r="I16862" t="s">
        <v>312</v>
      </c>
      <c r="J16862" t="s">
        <v>264</v>
      </c>
      <c r="L16862" t="s">
        <v>378</v>
      </c>
      <c r="M16862" t="s">
        <v>379</v>
      </c>
      <c r="N16862" t="s">
        <v>487</v>
      </c>
    </row>
    <row r="16863" spans="1:14" hidden="1" x14ac:dyDescent="0.25">
      <c r="A16863" t="s">
        <v>240</v>
      </c>
      <c r="B16863" s="1">
        <v>45596</v>
      </c>
      <c r="C16863" t="s">
        <v>704</v>
      </c>
      <c r="D16863" t="s">
        <v>705</v>
      </c>
      <c r="E16863" s="4">
        <v>24221.686666666672</v>
      </c>
      <c r="F16863" t="s">
        <v>1477</v>
      </c>
      <c r="G16863" t="s">
        <v>471</v>
      </c>
      <c r="H16863" t="s">
        <v>311</v>
      </c>
      <c r="I16863" t="s">
        <v>312</v>
      </c>
      <c r="J16863" t="s">
        <v>264</v>
      </c>
      <c r="L16863" t="s">
        <v>378</v>
      </c>
      <c r="M16863" t="s">
        <v>379</v>
      </c>
      <c r="N16863" t="s">
        <v>487</v>
      </c>
    </row>
    <row r="16864" spans="1:14" hidden="1" x14ac:dyDescent="0.25">
      <c r="A16864" t="s">
        <v>240</v>
      </c>
      <c r="B16864" s="1">
        <v>45626</v>
      </c>
      <c r="C16864" t="s">
        <v>704</v>
      </c>
      <c r="D16864" t="s">
        <v>705</v>
      </c>
      <c r="E16864" s="4">
        <v>26610.85333333334</v>
      </c>
      <c r="F16864" t="s">
        <v>1477</v>
      </c>
      <c r="G16864" t="s">
        <v>471</v>
      </c>
      <c r="H16864" t="s">
        <v>311</v>
      </c>
      <c r="I16864" t="s">
        <v>312</v>
      </c>
      <c r="J16864" t="s">
        <v>264</v>
      </c>
      <c r="L16864" t="s">
        <v>378</v>
      </c>
      <c r="M16864" t="s">
        <v>379</v>
      </c>
      <c r="N16864" t="s">
        <v>487</v>
      </c>
    </row>
    <row r="16865" spans="1:14" hidden="1" x14ac:dyDescent="0.25">
      <c r="A16865" t="s">
        <v>240</v>
      </c>
      <c r="B16865" s="1">
        <v>45657</v>
      </c>
      <c r="C16865" t="s">
        <v>704</v>
      </c>
      <c r="D16865" t="s">
        <v>705</v>
      </c>
      <c r="E16865" s="4">
        <v>29000.020000000008</v>
      </c>
      <c r="F16865" t="s">
        <v>1477</v>
      </c>
      <c r="G16865" t="s">
        <v>471</v>
      </c>
      <c r="H16865" t="s">
        <v>311</v>
      </c>
      <c r="I16865" t="s">
        <v>312</v>
      </c>
      <c r="J16865" t="s">
        <v>264</v>
      </c>
      <c r="L16865" t="s">
        <v>378</v>
      </c>
      <c r="M16865" t="s">
        <v>379</v>
      </c>
      <c r="N16865" t="s">
        <v>487</v>
      </c>
    </row>
    <row r="16866" spans="1:14" hidden="1" x14ac:dyDescent="0.25">
      <c r="A16866" t="s">
        <v>240</v>
      </c>
      <c r="B16866" s="1">
        <v>45322</v>
      </c>
      <c r="C16866" t="s">
        <v>997</v>
      </c>
      <c r="D16866" t="s">
        <v>998</v>
      </c>
      <c r="E16866" s="4">
        <v>0</v>
      </c>
      <c r="F16866" t="s">
        <v>1477</v>
      </c>
      <c r="G16866" t="s">
        <v>471</v>
      </c>
      <c r="H16866" t="s">
        <v>311</v>
      </c>
      <c r="I16866" t="s">
        <v>312</v>
      </c>
      <c r="J16866" t="s">
        <v>264</v>
      </c>
      <c r="L16866" t="s">
        <v>390</v>
      </c>
      <c r="M16866" t="s">
        <v>391</v>
      </c>
      <c r="N16866" t="s">
        <v>477</v>
      </c>
    </row>
    <row r="16867" spans="1:14" hidden="1" x14ac:dyDescent="0.25">
      <c r="A16867" t="s">
        <v>240</v>
      </c>
      <c r="B16867" s="1">
        <v>45351</v>
      </c>
      <c r="C16867" t="s">
        <v>997</v>
      </c>
      <c r="D16867" t="s">
        <v>998</v>
      </c>
      <c r="E16867" s="4">
        <v>37.5</v>
      </c>
      <c r="F16867" t="s">
        <v>1477</v>
      </c>
      <c r="G16867" t="s">
        <v>471</v>
      </c>
      <c r="H16867" t="s">
        <v>311</v>
      </c>
      <c r="I16867" t="s">
        <v>312</v>
      </c>
      <c r="J16867" t="s">
        <v>264</v>
      </c>
      <c r="L16867" t="s">
        <v>390</v>
      </c>
      <c r="M16867" t="s">
        <v>391</v>
      </c>
      <c r="N16867" t="s">
        <v>477</v>
      </c>
    </row>
    <row r="16868" spans="1:14" hidden="1" x14ac:dyDescent="0.25">
      <c r="A16868" t="s">
        <v>240</v>
      </c>
      <c r="B16868" s="1">
        <v>45382</v>
      </c>
      <c r="C16868" t="s">
        <v>997</v>
      </c>
      <c r="D16868" t="s">
        <v>998</v>
      </c>
      <c r="E16868" s="4">
        <v>37.5</v>
      </c>
      <c r="F16868" t="s">
        <v>1477</v>
      </c>
      <c r="G16868" t="s">
        <v>471</v>
      </c>
      <c r="H16868" t="s">
        <v>311</v>
      </c>
      <c r="I16868" t="s">
        <v>312</v>
      </c>
      <c r="J16868" t="s">
        <v>264</v>
      </c>
      <c r="L16868" t="s">
        <v>390</v>
      </c>
      <c r="M16868" t="s">
        <v>391</v>
      </c>
      <c r="N16868" t="s">
        <v>477</v>
      </c>
    </row>
    <row r="16869" spans="1:14" hidden="1" x14ac:dyDescent="0.25">
      <c r="A16869" t="s">
        <v>240</v>
      </c>
      <c r="B16869" s="1">
        <v>45412</v>
      </c>
      <c r="C16869" t="s">
        <v>997</v>
      </c>
      <c r="D16869" t="s">
        <v>998</v>
      </c>
      <c r="E16869" s="4">
        <v>37.5</v>
      </c>
      <c r="F16869" t="s">
        <v>1477</v>
      </c>
      <c r="G16869" t="s">
        <v>471</v>
      </c>
      <c r="H16869" t="s">
        <v>311</v>
      </c>
      <c r="I16869" t="s">
        <v>312</v>
      </c>
      <c r="J16869" t="s">
        <v>264</v>
      </c>
      <c r="L16869" t="s">
        <v>390</v>
      </c>
      <c r="M16869" t="s">
        <v>391</v>
      </c>
      <c r="N16869" t="s">
        <v>477</v>
      </c>
    </row>
    <row r="16870" spans="1:14" hidden="1" x14ac:dyDescent="0.25">
      <c r="A16870" t="s">
        <v>240</v>
      </c>
      <c r="B16870" s="1">
        <v>45443</v>
      </c>
      <c r="C16870" t="s">
        <v>997</v>
      </c>
      <c r="D16870" t="s">
        <v>998</v>
      </c>
      <c r="E16870" s="4">
        <v>37.5</v>
      </c>
      <c r="F16870" t="s">
        <v>1477</v>
      </c>
      <c r="G16870" t="s">
        <v>471</v>
      </c>
      <c r="H16870" t="s">
        <v>311</v>
      </c>
      <c r="I16870" t="s">
        <v>312</v>
      </c>
      <c r="J16870" t="s">
        <v>264</v>
      </c>
      <c r="L16870" t="s">
        <v>390</v>
      </c>
      <c r="M16870" t="s">
        <v>391</v>
      </c>
      <c r="N16870" t="s">
        <v>477</v>
      </c>
    </row>
    <row r="16871" spans="1:14" hidden="1" x14ac:dyDescent="0.25">
      <c r="A16871" t="s">
        <v>240</v>
      </c>
      <c r="B16871" s="1">
        <v>45473</v>
      </c>
      <c r="C16871" t="s">
        <v>997</v>
      </c>
      <c r="D16871" t="s">
        <v>998</v>
      </c>
      <c r="E16871" s="4">
        <v>37.5</v>
      </c>
      <c r="F16871" t="s">
        <v>1477</v>
      </c>
      <c r="G16871" t="s">
        <v>471</v>
      </c>
      <c r="H16871" t="s">
        <v>311</v>
      </c>
      <c r="I16871" t="s">
        <v>312</v>
      </c>
      <c r="J16871" t="s">
        <v>264</v>
      </c>
      <c r="L16871" t="s">
        <v>390</v>
      </c>
      <c r="M16871" t="s">
        <v>391</v>
      </c>
      <c r="N16871" t="s">
        <v>477</v>
      </c>
    </row>
    <row r="16872" spans="1:14" hidden="1" x14ac:dyDescent="0.25">
      <c r="A16872" t="s">
        <v>240</v>
      </c>
      <c r="B16872" s="1">
        <v>45504</v>
      </c>
      <c r="C16872" t="s">
        <v>997</v>
      </c>
      <c r="D16872" t="s">
        <v>998</v>
      </c>
      <c r="E16872" s="4">
        <v>79.166666666666657</v>
      </c>
      <c r="F16872" t="s">
        <v>1477</v>
      </c>
      <c r="G16872" t="s">
        <v>471</v>
      </c>
      <c r="H16872" t="s">
        <v>311</v>
      </c>
      <c r="I16872" t="s">
        <v>312</v>
      </c>
      <c r="J16872" t="s">
        <v>264</v>
      </c>
      <c r="L16872" t="s">
        <v>390</v>
      </c>
      <c r="M16872" t="s">
        <v>391</v>
      </c>
      <c r="N16872" t="s">
        <v>477</v>
      </c>
    </row>
    <row r="16873" spans="1:14" hidden="1" x14ac:dyDescent="0.25">
      <c r="A16873" t="s">
        <v>240</v>
      </c>
      <c r="B16873" s="1">
        <v>45535</v>
      </c>
      <c r="C16873" t="s">
        <v>997</v>
      </c>
      <c r="D16873" t="s">
        <v>998</v>
      </c>
      <c r="E16873" s="4">
        <v>120.83333333333331</v>
      </c>
      <c r="F16873" t="s">
        <v>1477</v>
      </c>
      <c r="G16873" t="s">
        <v>471</v>
      </c>
      <c r="H16873" t="s">
        <v>311</v>
      </c>
      <c r="I16873" t="s">
        <v>312</v>
      </c>
      <c r="J16873" t="s">
        <v>264</v>
      </c>
      <c r="L16873" t="s">
        <v>390</v>
      </c>
      <c r="M16873" t="s">
        <v>391</v>
      </c>
      <c r="N16873" t="s">
        <v>477</v>
      </c>
    </row>
    <row r="16874" spans="1:14" hidden="1" x14ac:dyDescent="0.25">
      <c r="A16874" t="s">
        <v>240</v>
      </c>
      <c r="B16874" s="1">
        <v>45565</v>
      </c>
      <c r="C16874" t="s">
        <v>997</v>
      </c>
      <c r="D16874" t="s">
        <v>998</v>
      </c>
      <c r="E16874" s="4">
        <v>162.49999999999997</v>
      </c>
      <c r="F16874" t="s">
        <v>1477</v>
      </c>
      <c r="G16874" t="s">
        <v>471</v>
      </c>
      <c r="H16874" t="s">
        <v>311</v>
      </c>
      <c r="I16874" t="s">
        <v>312</v>
      </c>
      <c r="J16874" t="s">
        <v>264</v>
      </c>
      <c r="L16874" t="s">
        <v>390</v>
      </c>
      <c r="M16874" t="s">
        <v>391</v>
      </c>
      <c r="N16874" t="s">
        <v>477</v>
      </c>
    </row>
    <row r="16875" spans="1:14" hidden="1" x14ac:dyDescent="0.25">
      <c r="A16875" t="s">
        <v>240</v>
      </c>
      <c r="B16875" s="1">
        <v>45596</v>
      </c>
      <c r="C16875" t="s">
        <v>997</v>
      </c>
      <c r="D16875" t="s">
        <v>998</v>
      </c>
      <c r="E16875" s="4">
        <v>204.16666666666663</v>
      </c>
      <c r="F16875" t="s">
        <v>1477</v>
      </c>
      <c r="G16875" t="s">
        <v>471</v>
      </c>
      <c r="H16875" t="s">
        <v>311</v>
      </c>
      <c r="I16875" t="s">
        <v>312</v>
      </c>
      <c r="J16875" t="s">
        <v>264</v>
      </c>
      <c r="L16875" t="s">
        <v>390</v>
      </c>
      <c r="M16875" t="s">
        <v>391</v>
      </c>
      <c r="N16875" t="s">
        <v>477</v>
      </c>
    </row>
    <row r="16876" spans="1:14" hidden="1" x14ac:dyDescent="0.25">
      <c r="A16876" t="s">
        <v>240</v>
      </c>
      <c r="B16876" s="1">
        <v>45626</v>
      </c>
      <c r="C16876" t="s">
        <v>997</v>
      </c>
      <c r="D16876" t="s">
        <v>998</v>
      </c>
      <c r="E16876" s="4">
        <v>245.83333333333329</v>
      </c>
      <c r="F16876" t="s">
        <v>1477</v>
      </c>
      <c r="G16876" t="s">
        <v>471</v>
      </c>
      <c r="H16876" t="s">
        <v>311</v>
      </c>
      <c r="I16876" t="s">
        <v>312</v>
      </c>
      <c r="J16876" t="s">
        <v>264</v>
      </c>
      <c r="L16876" t="s">
        <v>390</v>
      </c>
      <c r="M16876" t="s">
        <v>391</v>
      </c>
      <c r="N16876" t="s">
        <v>477</v>
      </c>
    </row>
    <row r="16877" spans="1:14" hidden="1" x14ac:dyDescent="0.25">
      <c r="A16877" t="s">
        <v>240</v>
      </c>
      <c r="B16877" s="1">
        <v>45657</v>
      </c>
      <c r="C16877" t="s">
        <v>997</v>
      </c>
      <c r="D16877" t="s">
        <v>998</v>
      </c>
      <c r="E16877" s="4">
        <v>287.49999999999994</v>
      </c>
      <c r="F16877" t="s">
        <v>1477</v>
      </c>
      <c r="G16877" t="s">
        <v>471</v>
      </c>
      <c r="H16877" t="s">
        <v>311</v>
      </c>
      <c r="I16877" t="s">
        <v>312</v>
      </c>
      <c r="J16877" t="s">
        <v>264</v>
      </c>
      <c r="L16877" t="s">
        <v>390</v>
      </c>
      <c r="M16877" t="s">
        <v>391</v>
      </c>
      <c r="N16877" t="s">
        <v>477</v>
      </c>
    </row>
    <row r="16878" spans="1:14" hidden="1" x14ac:dyDescent="0.25">
      <c r="A16878" t="s">
        <v>240</v>
      </c>
      <c r="B16878" s="1">
        <v>45322</v>
      </c>
      <c r="C16878" t="s">
        <v>961</v>
      </c>
      <c r="D16878" t="s">
        <v>962</v>
      </c>
      <c r="E16878" s="4">
        <v>300</v>
      </c>
      <c r="F16878" t="s">
        <v>1477</v>
      </c>
      <c r="G16878" t="s">
        <v>471</v>
      </c>
      <c r="H16878" t="s">
        <v>311</v>
      </c>
      <c r="I16878" t="s">
        <v>312</v>
      </c>
      <c r="J16878" t="s">
        <v>264</v>
      </c>
      <c r="L16878" t="s">
        <v>390</v>
      </c>
      <c r="M16878" t="s">
        <v>391</v>
      </c>
      <c r="N16878" t="s">
        <v>487</v>
      </c>
    </row>
    <row r="16879" spans="1:14" hidden="1" x14ac:dyDescent="0.25">
      <c r="A16879" t="s">
        <v>240</v>
      </c>
      <c r="B16879" s="1">
        <v>45351</v>
      </c>
      <c r="C16879" t="s">
        <v>961</v>
      </c>
      <c r="D16879" t="s">
        <v>962</v>
      </c>
      <c r="E16879" s="4">
        <v>568.32999999999993</v>
      </c>
      <c r="F16879" t="s">
        <v>1477</v>
      </c>
      <c r="G16879" t="s">
        <v>471</v>
      </c>
      <c r="H16879" t="s">
        <v>311</v>
      </c>
      <c r="I16879" t="s">
        <v>312</v>
      </c>
      <c r="J16879" t="s">
        <v>264</v>
      </c>
      <c r="L16879" t="s">
        <v>390</v>
      </c>
      <c r="M16879" t="s">
        <v>391</v>
      </c>
      <c r="N16879" t="s">
        <v>487</v>
      </c>
    </row>
    <row r="16880" spans="1:14" hidden="1" x14ac:dyDescent="0.25">
      <c r="A16880" t="s">
        <v>240</v>
      </c>
      <c r="B16880" s="1">
        <v>45382</v>
      </c>
      <c r="C16880" t="s">
        <v>961</v>
      </c>
      <c r="D16880" t="s">
        <v>962</v>
      </c>
      <c r="E16880" s="4">
        <v>672.49999999999989</v>
      </c>
      <c r="F16880" t="s">
        <v>1477</v>
      </c>
      <c r="G16880" t="s">
        <v>471</v>
      </c>
      <c r="H16880" t="s">
        <v>311</v>
      </c>
      <c r="I16880" t="s">
        <v>312</v>
      </c>
      <c r="J16880" t="s">
        <v>264</v>
      </c>
      <c r="L16880" t="s">
        <v>390</v>
      </c>
      <c r="M16880" t="s">
        <v>391</v>
      </c>
      <c r="N16880" t="s">
        <v>487</v>
      </c>
    </row>
    <row r="16881" spans="1:14" hidden="1" x14ac:dyDescent="0.25">
      <c r="A16881" t="s">
        <v>240</v>
      </c>
      <c r="B16881" s="1">
        <v>45412</v>
      </c>
      <c r="C16881" t="s">
        <v>961</v>
      </c>
      <c r="D16881" t="s">
        <v>962</v>
      </c>
      <c r="E16881" s="4">
        <v>890.66999999999985</v>
      </c>
      <c r="F16881" t="s">
        <v>1477</v>
      </c>
      <c r="G16881" t="s">
        <v>471</v>
      </c>
      <c r="H16881" t="s">
        <v>311</v>
      </c>
      <c r="I16881" t="s">
        <v>312</v>
      </c>
      <c r="J16881" t="s">
        <v>264</v>
      </c>
      <c r="L16881" t="s">
        <v>390</v>
      </c>
      <c r="M16881" t="s">
        <v>391</v>
      </c>
      <c r="N16881" t="s">
        <v>487</v>
      </c>
    </row>
    <row r="16882" spans="1:14" hidden="1" x14ac:dyDescent="0.25">
      <c r="A16882" t="s">
        <v>240</v>
      </c>
      <c r="B16882" s="1">
        <v>45443</v>
      </c>
      <c r="C16882" t="s">
        <v>961</v>
      </c>
      <c r="D16882" t="s">
        <v>962</v>
      </c>
      <c r="E16882" s="4">
        <v>994.8399999999998</v>
      </c>
      <c r="F16882" t="s">
        <v>1477</v>
      </c>
      <c r="G16882" t="s">
        <v>471</v>
      </c>
      <c r="H16882" t="s">
        <v>311</v>
      </c>
      <c r="I16882" t="s">
        <v>312</v>
      </c>
      <c r="J16882" t="s">
        <v>264</v>
      </c>
      <c r="L16882" t="s">
        <v>390</v>
      </c>
      <c r="M16882" t="s">
        <v>391</v>
      </c>
      <c r="N16882" t="s">
        <v>487</v>
      </c>
    </row>
    <row r="16883" spans="1:14" hidden="1" x14ac:dyDescent="0.25">
      <c r="A16883" t="s">
        <v>240</v>
      </c>
      <c r="B16883" s="1">
        <v>45473</v>
      </c>
      <c r="C16883" t="s">
        <v>961</v>
      </c>
      <c r="D16883" t="s">
        <v>962</v>
      </c>
      <c r="E16883" s="4">
        <v>10499.01</v>
      </c>
      <c r="F16883" t="s">
        <v>1477</v>
      </c>
      <c r="G16883" t="s">
        <v>471</v>
      </c>
      <c r="H16883" t="s">
        <v>311</v>
      </c>
      <c r="I16883" t="s">
        <v>312</v>
      </c>
      <c r="J16883" t="s">
        <v>264</v>
      </c>
      <c r="L16883" t="s">
        <v>390</v>
      </c>
      <c r="M16883" t="s">
        <v>391</v>
      </c>
      <c r="N16883" t="s">
        <v>487</v>
      </c>
    </row>
    <row r="16884" spans="1:14" hidden="1" x14ac:dyDescent="0.25">
      <c r="A16884" t="s">
        <v>240</v>
      </c>
      <c r="B16884" s="1">
        <v>45504</v>
      </c>
      <c r="C16884" t="s">
        <v>961</v>
      </c>
      <c r="D16884" t="s">
        <v>962</v>
      </c>
      <c r="E16884" s="4">
        <v>11297.01</v>
      </c>
      <c r="F16884" t="s">
        <v>1477</v>
      </c>
      <c r="G16884" t="s">
        <v>471</v>
      </c>
      <c r="H16884" t="s">
        <v>311</v>
      </c>
      <c r="I16884" t="s">
        <v>312</v>
      </c>
      <c r="J16884" t="s">
        <v>264</v>
      </c>
      <c r="L16884" t="s">
        <v>390</v>
      </c>
      <c r="M16884" t="s">
        <v>391</v>
      </c>
      <c r="N16884" t="s">
        <v>487</v>
      </c>
    </row>
    <row r="16885" spans="1:14" hidden="1" x14ac:dyDescent="0.25">
      <c r="A16885" t="s">
        <v>240</v>
      </c>
      <c r="B16885" s="1">
        <v>45535</v>
      </c>
      <c r="C16885" t="s">
        <v>961</v>
      </c>
      <c r="D16885" t="s">
        <v>962</v>
      </c>
      <c r="E16885" s="4">
        <v>12095.01</v>
      </c>
      <c r="F16885" t="s">
        <v>1477</v>
      </c>
      <c r="G16885" t="s">
        <v>471</v>
      </c>
      <c r="H16885" t="s">
        <v>311</v>
      </c>
      <c r="I16885" t="s">
        <v>312</v>
      </c>
      <c r="J16885" t="s">
        <v>264</v>
      </c>
      <c r="L16885" t="s">
        <v>390</v>
      </c>
      <c r="M16885" t="s">
        <v>391</v>
      </c>
      <c r="N16885" t="s">
        <v>487</v>
      </c>
    </row>
    <row r="16886" spans="1:14" hidden="1" x14ac:dyDescent="0.25">
      <c r="A16886" t="s">
        <v>240</v>
      </c>
      <c r="B16886" s="1">
        <v>45565</v>
      </c>
      <c r="C16886" t="s">
        <v>961</v>
      </c>
      <c r="D16886" t="s">
        <v>962</v>
      </c>
      <c r="E16886" s="4">
        <v>12893.01</v>
      </c>
      <c r="F16886" t="s">
        <v>1477</v>
      </c>
      <c r="G16886" t="s">
        <v>471</v>
      </c>
      <c r="H16886" t="s">
        <v>311</v>
      </c>
      <c r="I16886" t="s">
        <v>312</v>
      </c>
      <c r="J16886" t="s">
        <v>264</v>
      </c>
      <c r="L16886" t="s">
        <v>390</v>
      </c>
      <c r="M16886" t="s">
        <v>391</v>
      </c>
      <c r="N16886" t="s">
        <v>487</v>
      </c>
    </row>
    <row r="16887" spans="1:14" hidden="1" x14ac:dyDescent="0.25">
      <c r="A16887" t="s">
        <v>240</v>
      </c>
      <c r="B16887" s="1">
        <v>45596</v>
      </c>
      <c r="C16887" t="s">
        <v>961</v>
      </c>
      <c r="D16887" t="s">
        <v>962</v>
      </c>
      <c r="E16887" s="4">
        <v>13691.01</v>
      </c>
      <c r="F16887" t="s">
        <v>1477</v>
      </c>
      <c r="G16887" t="s">
        <v>471</v>
      </c>
      <c r="H16887" t="s">
        <v>311</v>
      </c>
      <c r="I16887" t="s">
        <v>312</v>
      </c>
      <c r="J16887" t="s">
        <v>264</v>
      </c>
      <c r="L16887" t="s">
        <v>390</v>
      </c>
      <c r="M16887" t="s">
        <v>391</v>
      </c>
      <c r="N16887" t="s">
        <v>487</v>
      </c>
    </row>
    <row r="16888" spans="1:14" hidden="1" x14ac:dyDescent="0.25">
      <c r="A16888" t="s">
        <v>240</v>
      </c>
      <c r="B16888" s="1">
        <v>45626</v>
      </c>
      <c r="C16888" t="s">
        <v>961</v>
      </c>
      <c r="D16888" t="s">
        <v>962</v>
      </c>
      <c r="E16888" s="4">
        <v>14489.01</v>
      </c>
      <c r="F16888" t="s">
        <v>1477</v>
      </c>
      <c r="G16888" t="s">
        <v>471</v>
      </c>
      <c r="H16888" t="s">
        <v>311</v>
      </c>
      <c r="I16888" t="s">
        <v>312</v>
      </c>
      <c r="J16888" t="s">
        <v>264</v>
      </c>
      <c r="L16888" t="s">
        <v>390</v>
      </c>
      <c r="M16888" t="s">
        <v>391</v>
      </c>
      <c r="N16888" t="s">
        <v>487</v>
      </c>
    </row>
    <row r="16889" spans="1:14" hidden="1" x14ac:dyDescent="0.25">
      <c r="A16889" t="s">
        <v>240</v>
      </c>
      <c r="B16889" s="1">
        <v>45657</v>
      </c>
      <c r="C16889" t="s">
        <v>961</v>
      </c>
      <c r="D16889" t="s">
        <v>962</v>
      </c>
      <c r="E16889" s="4">
        <v>15287.01</v>
      </c>
      <c r="F16889" t="s">
        <v>1477</v>
      </c>
      <c r="G16889" t="s">
        <v>471</v>
      </c>
      <c r="H16889" t="s">
        <v>311</v>
      </c>
      <c r="I16889" t="s">
        <v>312</v>
      </c>
      <c r="J16889" t="s">
        <v>264</v>
      </c>
      <c r="L16889" t="s">
        <v>390</v>
      </c>
      <c r="M16889" t="s">
        <v>391</v>
      </c>
      <c r="N16889" t="s">
        <v>487</v>
      </c>
    </row>
    <row r="16890" spans="1:14" hidden="1" x14ac:dyDescent="0.25">
      <c r="A16890" t="s">
        <v>240</v>
      </c>
      <c r="B16890" s="1">
        <v>45322</v>
      </c>
      <c r="C16890" t="s">
        <v>790</v>
      </c>
      <c r="D16890" t="s">
        <v>791</v>
      </c>
      <c r="E16890" s="4">
        <v>0</v>
      </c>
      <c r="F16890" t="s">
        <v>1477</v>
      </c>
      <c r="G16890" t="s">
        <v>471</v>
      </c>
      <c r="H16890" t="s">
        <v>311</v>
      </c>
      <c r="I16890" t="s">
        <v>312</v>
      </c>
      <c r="J16890" t="s">
        <v>264</v>
      </c>
      <c r="L16890" t="s">
        <v>378</v>
      </c>
      <c r="M16890" t="s">
        <v>379</v>
      </c>
      <c r="N16890" t="s">
        <v>487</v>
      </c>
    </row>
    <row r="16891" spans="1:14" hidden="1" x14ac:dyDescent="0.25">
      <c r="A16891" t="s">
        <v>240</v>
      </c>
      <c r="B16891" s="1">
        <v>45351</v>
      </c>
      <c r="C16891" t="s">
        <v>790</v>
      </c>
      <c r="D16891" t="s">
        <v>791</v>
      </c>
      <c r="E16891" s="4">
        <v>630</v>
      </c>
      <c r="F16891" t="s">
        <v>1477</v>
      </c>
      <c r="G16891" t="s">
        <v>471</v>
      </c>
      <c r="H16891" t="s">
        <v>311</v>
      </c>
      <c r="I16891" t="s">
        <v>312</v>
      </c>
      <c r="J16891" t="s">
        <v>264</v>
      </c>
      <c r="L16891" t="s">
        <v>378</v>
      </c>
      <c r="M16891" t="s">
        <v>379</v>
      </c>
      <c r="N16891" t="s">
        <v>487</v>
      </c>
    </row>
    <row r="16892" spans="1:14" hidden="1" x14ac:dyDescent="0.25">
      <c r="A16892" t="s">
        <v>240</v>
      </c>
      <c r="B16892" s="1">
        <v>45382</v>
      </c>
      <c r="C16892" t="s">
        <v>790</v>
      </c>
      <c r="D16892" t="s">
        <v>791</v>
      </c>
      <c r="E16892" s="4">
        <v>630</v>
      </c>
      <c r="F16892" t="s">
        <v>1477</v>
      </c>
      <c r="G16892" t="s">
        <v>471</v>
      </c>
      <c r="H16892" t="s">
        <v>311</v>
      </c>
      <c r="I16892" t="s">
        <v>312</v>
      </c>
      <c r="J16892" t="s">
        <v>264</v>
      </c>
      <c r="L16892" t="s">
        <v>378</v>
      </c>
      <c r="M16892" t="s">
        <v>379</v>
      </c>
      <c r="N16892" t="s">
        <v>487</v>
      </c>
    </row>
    <row r="16893" spans="1:14" hidden="1" x14ac:dyDescent="0.25">
      <c r="A16893" t="s">
        <v>240</v>
      </c>
      <c r="B16893" s="1">
        <v>45412</v>
      </c>
      <c r="C16893" t="s">
        <v>790</v>
      </c>
      <c r="D16893" t="s">
        <v>791</v>
      </c>
      <c r="E16893" s="4">
        <v>630</v>
      </c>
      <c r="F16893" t="s">
        <v>1477</v>
      </c>
      <c r="G16893" t="s">
        <v>471</v>
      </c>
      <c r="H16893" t="s">
        <v>311</v>
      </c>
      <c r="I16893" t="s">
        <v>312</v>
      </c>
      <c r="J16893" t="s">
        <v>264</v>
      </c>
      <c r="L16893" t="s">
        <v>378</v>
      </c>
      <c r="M16893" t="s">
        <v>379</v>
      </c>
      <c r="N16893" t="s">
        <v>487</v>
      </c>
    </row>
    <row r="16894" spans="1:14" hidden="1" x14ac:dyDescent="0.25">
      <c r="A16894" t="s">
        <v>240</v>
      </c>
      <c r="B16894" s="1">
        <v>45443</v>
      </c>
      <c r="C16894" t="s">
        <v>790</v>
      </c>
      <c r="D16894" t="s">
        <v>791</v>
      </c>
      <c r="E16894" s="4">
        <v>1485</v>
      </c>
      <c r="F16894" t="s">
        <v>1477</v>
      </c>
      <c r="G16894" t="s">
        <v>471</v>
      </c>
      <c r="H16894" t="s">
        <v>311</v>
      </c>
      <c r="I16894" t="s">
        <v>312</v>
      </c>
      <c r="J16894" t="s">
        <v>264</v>
      </c>
      <c r="L16894" t="s">
        <v>378</v>
      </c>
      <c r="M16894" t="s">
        <v>379</v>
      </c>
      <c r="N16894" t="s">
        <v>487</v>
      </c>
    </row>
    <row r="16895" spans="1:14" hidden="1" x14ac:dyDescent="0.25">
      <c r="A16895" t="s">
        <v>240</v>
      </c>
      <c r="B16895" s="1">
        <v>45473</v>
      </c>
      <c r="C16895" t="s">
        <v>790</v>
      </c>
      <c r="D16895" t="s">
        <v>791</v>
      </c>
      <c r="E16895" s="4">
        <v>3370</v>
      </c>
      <c r="F16895" t="s">
        <v>1477</v>
      </c>
      <c r="G16895" t="s">
        <v>471</v>
      </c>
      <c r="H16895" t="s">
        <v>311</v>
      </c>
      <c r="I16895" t="s">
        <v>312</v>
      </c>
      <c r="J16895" t="s">
        <v>264</v>
      </c>
      <c r="L16895" t="s">
        <v>378</v>
      </c>
      <c r="M16895" t="s">
        <v>379</v>
      </c>
      <c r="N16895" t="s">
        <v>487</v>
      </c>
    </row>
    <row r="16896" spans="1:14" hidden="1" x14ac:dyDescent="0.25">
      <c r="A16896" t="s">
        <v>240</v>
      </c>
      <c r="B16896" s="1">
        <v>45504</v>
      </c>
      <c r="C16896" t="s">
        <v>790</v>
      </c>
      <c r="D16896" t="s">
        <v>791</v>
      </c>
      <c r="E16896" s="4">
        <v>3786.6666666666665</v>
      </c>
      <c r="F16896" t="s">
        <v>1477</v>
      </c>
      <c r="G16896" t="s">
        <v>471</v>
      </c>
      <c r="H16896" t="s">
        <v>311</v>
      </c>
      <c r="I16896" t="s">
        <v>312</v>
      </c>
      <c r="J16896" t="s">
        <v>264</v>
      </c>
      <c r="L16896" t="s">
        <v>378</v>
      </c>
      <c r="M16896" t="s">
        <v>379</v>
      </c>
      <c r="N16896" t="s">
        <v>487</v>
      </c>
    </row>
    <row r="16897" spans="1:14" hidden="1" x14ac:dyDescent="0.25">
      <c r="A16897" t="s">
        <v>240</v>
      </c>
      <c r="B16897" s="1">
        <v>45535</v>
      </c>
      <c r="C16897" t="s">
        <v>790</v>
      </c>
      <c r="D16897" t="s">
        <v>791</v>
      </c>
      <c r="E16897" s="4">
        <v>4203.333333333333</v>
      </c>
      <c r="F16897" t="s">
        <v>1477</v>
      </c>
      <c r="G16897" t="s">
        <v>471</v>
      </c>
      <c r="H16897" t="s">
        <v>311</v>
      </c>
      <c r="I16897" t="s">
        <v>312</v>
      </c>
      <c r="J16897" t="s">
        <v>264</v>
      </c>
      <c r="L16897" t="s">
        <v>378</v>
      </c>
      <c r="M16897" t="s">
        <v>379</v>
      </c>
      <c r="N16897" t="s">
        <v>487</v>
      </c>
    </row>
    <row r="16898" spans="1:14" hidden="1" x14ac:dyDescent="0.25">
      <c r="A16898" t="s">
        <v>240</v>
      </c>
      <c r="B16898" s="1">
        <v>45565</v>
      </c>
      <c r="C16898" t="s">
        <v>790</v>
      </c>
      <c r="D16898" t="s">
        <v>791</v>
      </c>
      <c r="E16898" s="4">
        <v>4620</v>
      </c>
      <c r="F16898" t="s">
        <v>1477</v>
      </c>
      <c r="G16898" t="s">
        <v>471</v>
      </c>
      <c r="H16898" t="s">
        <v>311</v>
      </c>
      <c r="I16898" t="s">
        <v>312</v>
      </c>
      <c r="J16898" t="s">
        <v>264</v>
      </c>
      <c r="L16898" t="s">
        <v>378</v>
      </c>
      <c r="M16898" t="s">
        <v>379</v>
      </c>
      <c r="N16898" t="s">
        <v>487</v>
      </c>
    </row>
    <row r="16899" spans="1:14" hidden="1" x14ac:dyDescent="0.25">
      <c r="A16899" t="s">
        <v>240</v>
      </c>
      <c r="B16899" s="1">
        <v>45596</v>
      </c>
      <c r="C16899" t="s">
        <v>790</v>
      </c>
      <c r="D16899" t="s">
        <v>791</v>
      </c>
      <c r="E16899" s="4">
        <v>5036.666666666667</v>
      </c>
      <c r="F16899" t="s">
        <v>1477</v>
      </c>
      <c r="G16899" t="s">
        <v>471</v>
      </c>
      <c r="H16899" t="s">
        <v>311</v>
      </c>
      <c r="I16899" t="s">
        <v>312</v>
      </c>
      <c r="J16899" t="s">
        <v>264</v>
      </c>
      <c r="L16899" t="s">
        <v>378</v>
      </c>
      <c r="M16899" t="s">
        <v>379</v>
      </c>
      <c r="N16899" t="s">
        <v>487</v>
      </c>
    </row>
    <row r="16900" spans="1:14" hidden="1" x14ac:dyDescent="0.25">
      <c r="A16900" t="s">
        <v>240</v>
      </c>
      <c r="B16900" s="1">
        <v>45626</v>
      </c>
      <c r="C16900" t="s">
        <v>790</v>
      </c>
      <c r="D16900" t="s">
        <v>791</v>
      </c>
      <c r="E16900" s="4">
        <v>5453.3333333333339</v>
      </c>
      <c r="F16900" t="s">
        <v>1477</v>
      </c>
      <c r="G16900" t="s">
        <v>471</v>
      </c>
      <c r="H16900" t="s">
        <v>311</v>
      </c>
      <c r="I16900" t="s">
        <v>312</v>
      </c>
      <c r="J16900" t="s">
        <v>264</v>
      </c>
      <c r="L16900" t="s">
        <v>378</v>
      </c>
      <c r="M16900" t="s">
        <v>379</v>
      </c>
      <c r="N16900" t="s">
        <v>487</v>
      </c>
    </row>
    <row r="16901" spans="1:14" hidden="1" x14ac:dyDescent="0.25">
      <c r="A16901" t="s">
        <v>240</v>
      </c>
      <c r="B16901" s="1">
        <v>45657</v>
      </c>
      <c r="C16901" t="s">
        <v>790</v>
      </c>
      <c r="D16901" t="s">
        <v>791</v>
      </c>
      <c r="E16901" s="4">
        <v>5870.0000000000009</v>
      </c>
      <c r="F16901" t="s">
        <v>1477</v>
      </c>
      <c r="G16901" t="s">
        <v>471</v>
      </c>
      <c r="H16901" t="s">
        <v>311</v>
      </c>
      <c r="I16901" t="s">
        <v>312</v>
      </c>
      <c r="J16901" t="s">
        <v>264</v>
      </c>
      <c r="L16901" t="s">
        <v>378</v>
      </c>
      <c r="M16901" t="s">
        <v>379</v>
      </c>
      <c r="N16901" t="s">
        <v>487</v>
      </c>
    </row>
    <row r="16902" spans="1:14" hidden="1" x14ac:dyDescent="0.25">
      <c r="A16902" t="s">
        <v>240</v>
      </c>
      <c r="B16902" s="1">
        <v>45322</v>
      </c>
      <c r="C16902" t="s">
        <v>993</v>
      </c>
      <c r="D16902" t="s">
        <v>994</v>
      </c>
      <c r="E16902" s="4">
        <v>65.16</v>
      </c>
      <c r="F16902" t="s">
        <v>1477</v>
      </c>
      <c r="G16902" t="s">
        <v>471</v>
      </c>
      <c r="H16902" t="s">
        <v>311</v>
      </c>
      <c r="I16902" t="s">
        <v>312</v>
      </c>
      <c r="J16902" t="s">
        <v>264</v>
      </c>
      <c r="L16902" t="s">
        <v>390</v>
      </c>
      <c r="M16902" t="s">
        <v>391</v>
      </c>
      <c r="N16902" t="s">
        <v>487</v>
      </c>
    </row>
    <row r="16903" spans="1:14" hidden="1" x14ac:dyDescent="0.25">
      <c r="A16903" t="s">
        <v>240</v>
      </c>
      <c r="B16903" s="1">
        <v>45351</v>
      </c>
      <c r="C16903" t="s">
        <v>993</v>
      </c>
      <c r="D16903" t="s">
        <v>994</v>
      </c>
      <c r="E16903" s="4">
        <v>65.16</v>
      </c>
      <c r="F16903" t="s">
        <v>1477</v>
      </c>
      <c r="G16903" t="s">
        <v>471</v>
      </c>
      <c r="H16903" t="s">
        <v>311</v>
      </c>
      <c r="I16903" t="s">
        <v>312</v>
      </c>
      <c r="J16903" t="s">
        <v>264</v>
      </c>
      <c r="L16903" t="s">
        <v>390</v>
      </c>
      <c r="M16903" t="s">
        <v>391</v>
      </c>
      <c r="N16903" t="s">
        <v>487</v>
      </c>
    </row>
    <row r="16904" spans="1:14" hidden="1" x14ac:dyDescent="0.25">
      <c r="A16904" t="s">
        <v>240</v>
      </c>
      <c r="B16904" s="1">
        <v>45382</v>
      </c>
      <c r="C16904" t="s">
        <v>993</v>
      </c>
      <c r="D16904" t="s">
        <v>994</v>
      </c>
      <c r="E16904" s="4">
        <v>313.39</v>
      </c>
      <c r="F16904" t="s">
        <v>1477</v>
      </c>
      <c r="G16904" t="s">
        <v>471</v>
      </c>
      <c r="H16904" t="s">
        <v>311</v>
      </c>
      <c r="I16904" t="s">
        <v>312</v>
      </c>
      <c r="J16904" t="s">
        <v>264</v>
      </c>
      <c r="L16904" t="s">
        <v>390</v>
      </c>
      <c r="M16904" t="s">
        <v>391</v>
      </c>
      <c r="N16904" t="s">
        <v>487</v>
      </c>
    </row>
    <row r="16905" spans="1:14" hidden="1" x14ac:dyDescent="0.25">
      <c r="A16905" t="s">
        <v>240</v>
      </c>
      <c r="B16905" s="1">
        <v>45412</v>
      </c>
      <c r="C16905" t="s">
        <v>993</v>
      </c>
      <c r="D16905" t="s">
        <v>994</v>
      </c>
      <c r="E16905" s="4">
        <v>336.87</v>
      </c>
      <c r="F16905" t="s">
        <v>1477</v>
      </c>
      <c r="G16905" t="s">
        <v>471</v>
      </c>
      <c r="H16905" t="s">
        <v>311</v>
      </c>
      <c r="I16905" t="s">
        <v>312</v>
      </c>
      <c r="J16905" t="s">
        <v>264</v>
      </c>
      <c r="L16905" t="s">
        <v>390</v>
      </c>
      <c r="M16905" t="s">
        <v>391</v>
      </c>
      <c r="N16905" t="s">
        <v>487</v>
      </c>
    </row>
    <row r="16906" spans="1:14" hidden="1" x14ac:dyDescent="0.25">
      <c r="A16906" t="s">
        <v>240</v>
      </c>
      <c r="B16906" s="1">
        <v>45443</v>
      </c>
      <c r="C16906" t="s">
        <v>993</v>
      </c>
      <c r="D16906" t="s">
        <v>994</v>
      </c>
      <c r="E16906" s="4">
        <v>361.49</v>
      </c>
      <c r="F16906" t="s">
        <v>1477</v>
      </c>
      <c r="G16906" t="s">
        <v>471</v>
      </c>
      <c r="H16906" t="s">
        <v>311</v>
      </c>
      <c r="I16906" t="s">
        <v>312</v>
      </c>
      <c r="J16906" t="s">
        <v>264</v>
      </c>
      <c r="L16906" t="s">
        <v>390</v>
      </c>
      <c r="M16906" t="s">
        <v>391</v>
      </c>
      <c r="N16906" t="s">
        <v>487</v>
      </c>
    </row>
    <row r="16907" spans="1:14" hidden="1" x14ac:dyDescent="0.25">
      <c r="A16907" t="s">
        <v>240</v>
      </c>
      <c r="B16907" s="1">
        <v>45473</v>
      </c>
      <c r="C16907" t="s">
        <v>993</v>
      </c>
      <c r="D16907" t="s">
        <v>994</v>
      </c>
      <c r="E16907" s="4">
        <v>738.75</v>
      </c>
      <c r="F16907" t="s">
        <v>1477</v>
      </c>
      <c r="G16907" t="s">
        <v>471</v>
      </c>
      <c r="H16907" t="s">
        <v>311</v>
      </c>
      <c r="I16907" t="s">
        <v>312</v>
      </c>
      <c r="J16907" t="s">
        <v>264</v>
      </c>
      <c r="L16907" t="s">
        <v>390</v>
      </c>
      <c r="M16907" t="s">
        <v>391</v>
      </c>
      <c r="N16907" t="s">
        <v>487</v>
      </c>
    </row>
    <row r="16908" spans="1:14" hidden="1" x14ac:dyDescent="0.25">
      <c r="A16908" t="s">
        <v>240</v>
      </c>
      <c r="B16908" s="1">
        <v>45504</v>
      </c>
      <c r="C16908" t="s">
        <v>993</v>
      </c>
      <c r="D16908" t="s">
        <v>994</v>
      </c>
      <c r="E16908" s="4">
        <v>988.75</v>
      </c>
      <c r="F16908" t="s">
        <v>1477</v>
      </c>
      <c r="G16908" t="s">
        <v>471</v>
      </c>
      <c r="H16908" t="s">
        <v>311</v>
      </c>
      <c r="I16908" t="s">
        <v>312</v>
      </c>
      <c r="J16908" t="s">
        <v>264</v>
      </c>
      <c r="L16908" t="s">
        <v>390</v>
      </c>
      <c r="M16908" t="s">
        <v>391</v>
      </c>
      <c r="N16908" t="s">
        <v>487</v>
      </c>
    </row>
    <row r="16909" spans="1:14" hidden="1" x14ac:dyDescent="0.25">
      <c r="A16909" t="s">
        <v>240</v>
      </c>
      <c r="B16909" s="1">
        <v>45535</v>
      </c>
      <c r="C16909" t="s">
        <v>993</v>
      </c>
      <c r="D16909" t="s">
        <v>994</v>
      </c>
      <c r="E16909" s="4">
        <v>1238.75</v>
      </c>
      <c r="F16909" t="s">
        <v>1477</v>
      </c>
      <c r="G16909" t="s">
        <v>471</v>
      </c>
      <c r="H16909" t="s">
        <v>311</v>
      </c>
      <c r="I16909" t="s">
        <v>312</v>
      </c>
      <c r="J16909" t="s">
        <v>264</v>
      </c>
      <c r="L16909" t="s">
        <v>390</v>
      </c>
      <c r="M16909" t="s">
        <v>391</v>
      </c>
      <c r="N16909" t="s">
        <v>487</v>
      </c>
    </row>
    <row r="16910" spans="1:14" hidden="1" x14ac:dyDescent="0.25">
      <c r="A16910" t="s">
        <v>240</v>
      </c>
      <c r="B16910" s="1">
        <v>45565</v>
      </c>
      <c r="C16910" t="s">
        <v>993</v>
      </c>
      <c r="D16910" t="s">
        <v>994</v>
      </c>
      <c r="E16910" s="4">
        <v>1488.75</v>
      </c>
      <c r="F16910" t="s">
        <v>1477</v>
      </c>
      <c r="G16910" t="s">
        <v>471</v>
      </c>
      <c r="H16910" t="s">
        <v>311</v>
      </c>
      <c r="I16910" t="s">
        <v>312</v>
      </c>
      <c r="J16910" t="s">
        <v>264</v>
      </c>
      <c r="L16910" t="s">
        <v>390</v>
      </c>
      <c r="M16910" t="s">
        <v>391</v>
      </c>
      <c r="N16910" t="s">
        <v>487</v>
      </c>
    </row>
    <row r="16911" spans="1:14" hidden="1" x14ac:dyDescent="0.25">
      <c r="A16911" t="s">
        <v>240</v>
      </c>
      <c r="B16911" s="1">
        <v>45596</v>
      </c>
      <c r="C16911" t="s">
        <v>993</v>
      </c>
      <c r="D16911" t="s">
        <v>994</v>
      </c>
      <c r="E16911" s="4">
        <v>1738.75</v>
      </c>
      <c r="F16911" t="s">
        <v>1477</v>
      </c>
      <c r="G16911" t="s">
        <v>471</v>
      </c>
      <c r="H16911" t="s">
        <v>311</v>
      </c>
      <c r="I16911" t="s">
        <v>312</v>
      </c>
      <c r="J16911" t="s">
        <v>264</v>
      </c>
      <c r="L16911" t="s">
        <v>390</v>
      </c>
      <c r="M16911" t="s">
        <v>391</v>
      </c>
      <c r="N16911" t="s">
        <v>487</v>
      </c>
    </row>
    <row r="16912" spans="1:14" hidden="1" x14ac:dyDescent="0.25">
      <c r="A16912" t="s">
        <v>240</v>
      </c>
      <c r="B16912" s="1">
        <v>45626</v>
      </c>
      <c r="C16912" t="s">
        <v>993</v>
      </c>
      <c r="D16912" t="s">
        <v>994</v>
      </c>
      <c r="E16912" s="4">
        <v>1988.75</v>
      </c>
      <c r="F16912" t="s">
        <v>1477</v>
      </c>
      <c r="G16912" t="s">
        <v>471</v>
      </c>
      <c r="H16912" t="s">
        <v>311</v>
      </c>
      <c r="I16912" t="s">
        <v>312</v>
      </c>
      <c r="J16912" t="s">
        <v>264</v>
      </c>
      <c r="L16912" t="s">
        <v>390</v>
      </c>
      <c r="M16912" t="s">
        <v>391</v>
      </c>
      <c r="N16912" t="s">
        <v>487</v>
      </c>
    </row>
    <row r="16913" spans="1:14" hidden="1" x14ac:dyDescent="0.25">
      <c r="A16913" t="s">
        <v>240</v>
      </c>
      <c r="B16913" s="1">
        <v>45657</v>
      </c>
      <c r="C16913" t="s">
        <v>993</v>
      </c>
      <c r="D16913" t="s">
        <v>994</v>
      </c>
      <c r="E16913" s="4">
        <v>2238.75</v>
      </c>
      <c r="F16913" t="s">
        <v>1477</v>
      </c>
      <c r="G16913" t="s">
        <v>471</v>
      </c>
      <c r="H16913" t="s">
        <v>311</v>
      </c>
      <c r="I16913" t="s">
        <v>312</v>
      </c>
      <c r="J16913" t="s">
        <v>264</v>
      </c>
      <c r="L16913" t="s">
        <v>390</v>
      </c>
      <c r="M16913" t="s">
        <v>391</v>
      </c>
      <c r="N16913" t="s">
        <v>487</v>
      </c>
    </row>
    <row r="16914" spans="1:14" hidden="1" x14ac:dyDescent="0.25">
      <c r="A16914" t="s">
        <v>240</v>
      </c>
      <c r="B16914" s="1">
        <v>45322</v>
      </c>
      <c r="C16914" t="s">
        <v>991</v>
      </c>
      <c r="D16914" t="s">
        <v>992</v>
      </c>
      <c r="E16914" s="4">
        <v>2.99</v>
      </c>
      <c r="F16914" t="s">
        <v>1477</v>
      </c>
      <c r="G16914" t="s">
        <v>471</v>
      </c>
      <c r="H16914" t="s">
        <v>311</v>
      </c>
      <c r="I16914" t="s">
        <v>312</v>
      </c>
      <c r="J16914" t="s">
        <v>264</v>
      </c>
      <c r="L16914" t="s">
        <v>390</v>
      </c>
      <c r="M16914" t="s">
        <v>391</v>
      </c>
      <c r="N16914" t="s">
        <v>487</v>
      </c>
    </row>
    <row r="16915" spans="1:14" hidden="1" x14ac:dyDescent="0.25">
      <c r="A16915" t="s">
        <v>240</v>
      </c>
      <c r="B16915" s="1">
        <v>45351</v>
      </c>
      <c r="C16915" t="s">
        <v>991</v>
      </c>
      <c r="D16915" t="s">
        <v>992</v>
      </c>
      <c r="E16915" s="4">
        <v>2.99</v>
      </c>
      <c r="F16915" t="s">
        <v>1477</v>
      </c>
      <c r="G16915" t="s">
        <v>471</v>
      </c>
      <c r="H16915" t="s">
        <v>311</v>
      </c>
      <c r="I16915" t="s">
        <v>312</v>
      </c>
      <c r="J16915" t="s">
        <v>264</v>
      </c>
      <c r="L16915" t="s">
        <v>390</v>
      </c>
      <c r="M16915" t="s">
        <v>391</v>
      </c>
      <c r="N16915" t="s">
        <v>487</v>
      </c>
    </row>
    <row r="16916" spans="1:14" hidden="1" x14ac:dyDescent="0.25">
      <c r="A16916" t="s">
        <v>240</v>
      </c>
      <c r="B16916" s="1">
        <v>45382</v>
      </c>
      <c r="C16916" t="s">
        <v>991</v>
      </c>
      <c r="D16916" t="s">
        <v>992</v>
      </c>
      <c r="E16916" s="4">
        <v>2.99</v>
      </c>
      <c r="F16916" t="s">
        <v>1477</v>
      </c>
      <c r="G16916" t="s">
        <v>471</v>
      </c>
      <c r="H16916" t="s">
        <v>311</v>
      </c>
      <c r="I16916" t="s">
        <v>312</v>
      </c>
      <c r="J16916" t="s">
        <v>264</v>
      </c>
      <c r="L16916" t="s">
        <v>390</v>
      </c>
      <c r="M16916" t="s">
        <v>391</v>
      </c>
      <c r="N16916" t="s">
        <v>487</v>
      </c>
    </row>
    <row r="16917" spans="1:14" hidden="1" x14ac:dyDescent="0.25">
      <c r="A16917" t="s">
        <v>240</v>
      </c>
      <c r="B16917" s="1">
        <v>45412</v>
      </c>
      <c r="C16917" t="s">
        <v>991</v>
      </c>
      <c r="D16917" t="s">
        <v>992</v>
      </c>
      <c r="E16917" s="4">
        <v>2.99</v>
      </c>
      <c r="F16917" t="s">
        <v>1477</v>
      </c>
      <c r="G16917" t="s">
        <v>471</v>
      </c>
      <c r="H16917" t="s">
        <v>311</v>
      </c>
      <c r="I16917" t="s">
        <v>312</v>
      </c>
      <c r="J16917" t="s">
        <v>264</v>
      </c>
      <c r="L16917" t="s">
        <v>390</v>
      </c>
      <c r="M16917" t="s">
        <v>391</v>
      </c>
      <c r="N16917" t="s">
        <v>487</v>
      </c>
    </row>
    <row r="16918" spans="1:14" hidden="1" x14ac:dyDescent="0.25">
      <c r="A16918" t="s">
        <v>240</v>
      </c>
      <c r="B16918" s="1">
        <v>45443</v>
      </c>
      <c r="C16918" t="s">
        <v>991</v>
      </c>
      <c r="D16918" t="s">
        <v>992</v>
      </c>
      <c r="E16918" s="4">
        <v>2.99</v>
      </c>
      <c r="F16918" t="s">
        <v>1477</v>
      </c>
      <c r="G16918" t="s">
        <v>471</v>
      </c>
      <c r="H16918" t="s">
        <v>311</v>
      </c>
      <c r="I16918" t="s">
        <v>312</v>
      </c>
      <c r="J16918" t="s">
        <v>264</v>
      </c>
      <c r="L16918" t="s">
        <v>390</v>
      </c>
      <c r="M16918" t="s">
        <v>391</v>
      </c>
      <c r="N16918" t="s">
        <v>487</v>
      </c>
    </row>
    <row r="16919" spans="1:14" hidden="1" x14ac:dyDescent="0.25">
      <c r="A16919" t="s">
        <v>240</v>
      </c>
      <c r="B16919" s="1">
        <v>45473</v>
      </c>
      <c r="C16919" t="s">
        <v>991</v>
      </c>
      <c r="D16919" t="s">
        <v>992</v>
      </c>
      <c r="E16919" s="4">
        <v>2.99</v>
      </c>
      <c r="F16919" t="s">
        <v>1477</v>
      </c>
      <c r="G16919" t="s">
        <v>471</v>
      </c>
      <c r="H16919" t="s">
        <v>311</v>
      </c>
      <c r="I16919" t="s">
        <v>312</v>
      </c>
      <c r="J16919" t="s">
        <v>264</v>
      </c>
      <c r="L16919" t="s">
        <v>390</v>
      </c>
      <c r="M16919" t="s">
        <v>391</v>
      </c>
      <c r="N16919" t="s">
        <v>487</v>
      </c>
    </row>
    <row r="16920" spans="1:14" hidden="1" x14ac:dyDescent="0.25">
      <c r="A16920" t="s">
        <v>240</v>
      </c>
      <c r="B16920" s="1">
        <v>45504</v>
      </c>
      <c r="C16920" t="s">
        <v>991</v>
      </c>
      <c r="D16920" t="s">
        <v>992</v>
      </c>
      <c r="E16920" s="4">
        <v>252.99</v>
      </c>
      <c r="F16920" t="s">
        <v>1477</v>
      </c>
      <c r="G16920" t="s">
        <v>471</v>
      </c>
      <c r="H16920" t="s">
        <v>311</v>
      </c>
      <c r="I16920" t="s">
        <v>312</v>
      </c>
      <c r="J16920" t="s">
        <v>264</v>
      </c>
      <c r="L16920" t="s">
        <v>390</v>
      </c>
      <c r="M16920" t="s">
        <v>391</v>
      </c>
      <c r="N16920" t="s">
        <v>487</v>
      </c>
    </row>
    <row r="16921" spans="1:14" hidden="1" x14ac:dyDescent="0.25">
      <c r="A16921" t="s">
        <v>240</v>
      </c>
      <c r="B16921" s="1">
        <v>45535</v>
      </c>
      <c r="C16921" t="s">
        <v>991</v>
      </c>
      <c r="D16921" t="s">
        <v>992</v>
      </c>
      <c r="E16921" s="4">
        <v>502.99</v>
      </c>
      <c r="F16921" t="s">
        <v>1477</v>
      </c>
      <c r="G16921" t="s">
        <v>471</v>
      </c>
      <c r="H16921" t="s">
        <v>311</v>
      </c>
      <c r="I16921" t="s">
        <v>312</v>
      </c>
      <c r="J16921" t="s">
        <v>264</v>
      </c>
      <c r="L16921" t="s">
        <v>390</v>
      </c>
      <c r="M16921" t="s">
        <v>391</v>
      </c>
      <c r="N16921" t="s">
        <v>487</v>
      </c>
    </row>
    <row r="16922" spans="1:14" hidden="1" x14ac:dyDescent="0.25">
      <c r="A16922" t="s">
        <v>240</v>
      </c>
      <c r="B16922" s="1">
        <v>45565</v>
      </c>
      <c r="C16922" t="s">
        <v>991</v>
      </c>
      <c r="D16922" t="s">
        <v>992</v>
      </c>
      <c r="E16922" s="4">
        <v>752.99</v>
      </c>
      <c r="F16922" t="s">
        <v>1477</v>
      </c>
      <c r="G16922" t="s">
        <v>471</v>
      </c>
      <c r="H16922" t="s">
        <v>311</v>
      </c>
      <c r="I16922" t="s">
        <v>312</v>
      </c>
      <c r="J16922" t="s">
        <v>264</v>
      </c>
      <c r="L16922" t="s">
        <v>390</v>
      </c>
      <c r="M16922" t="s">
        <v>391</v>
      </c>
      <c r="N16922" t="s">
        <v>487</v>
      </c>
    </row>
    <row r="16923" spans="1:14" hidden="1" x14ac:dyDescent="0.25">
      <c r="A16923" t="s">
        <v>240</v>
      </c>
      <c r="B16923" s="1">
        <v>45596</v>
      </c>
      <c r="C16923" t="s">
        <v>991</v>
      </c>
      <c r="D16923" t="s">
        <v>992</v>
      </c>
      <c r="E16923" s="4">
        <v>1002.99</v>
      </c>
      <c r="F16923" t="s">
        <v>1477</v>
      </c>
      <c r="G16923" t="s">
        <v>471</v>
      </c>
      <c r="H16923" t="s">
        <v>311</v>
      </c>
      <c r="I16923" t="s">
        <v>312</v>
      </c>
      <c r="J16923" t="s">
        <v>264</v>
      </c>
      <c r="L16923" t="s">
        <v>390</v>
      </c>
      <c r="M16923" t="s">
        <v>391</v>
      </c>
      <c r="N16923" t="s">
        <v>487</v>
      </c>
    </row>
    <row r="16924" spans="1:14" hidden="1" x14ac:dyDescent="0.25">
      <c r="A16924" t="s">
        <v>240</v>
      </c>
      <c r="B16924" s="1">
        <v>45626</v>
      </c>
      <c r="C16924" t="s">
        <v>991</v>
      </c>
      <c r="D16924" t="s">
        <v>992</v>
      </c>
      <c r="E16924" s="4">
        <v>1252.99</v>
      </c>
      <c r="F16924" t="s">
        <v>1477</v>
      </c>
      <c r="G16924" t="s">
        <v>471</v>
      </c>
      <c r="H16924" t="s">
        <v>311</v>
      </c>
      <c r="I16924" t="s">
        <v>312</v>
      </c>
      <c r="J16924" t="s">
        <v>264</v>
      </c>
      <c r="L16924" t="s">
        <v>390</v>
      </c>
      <c r="M16924" t="s">
        <v>391</v>
      </c>
      <c r="N16924" t="s">
        <v>487</v>
      </c>
    </row>
    <row r="16925" spans="1:14" hidden="1" x14ac:dyDescent="0.25">
      <c r="A16925" t="s">
        <v>240</v>
      </c>
      <c r="B16925" s="1">
        <v>45657</v>
      </c>
      <c r="C16925" t="s">
        <v>991</v>
      </c>
      <c r="D16925" t="s">
        <v>992</v>
      </c>
      <c r="E16925" s="4">
        <v>1502.99</v>
      </c>
      <c r="F16925" t="s">
        <v>1477</v>
      </c>
      <c r="G16925" t="s">
        <v>471</v>
      </c>
      <c r="H16925" t="s">
        <v>311</v>
      </c>
      <c r="I16925" t="s">
        <v>312</v>
      </c>
      <c r="J16925" t="s">
        <v>264</v>
      </c>
      <c r="L16925" t="s">
        <v>390</v>
      </c>
      <c r="M16925" t="s">
        <v>391</v>
      </c>
      <c r="N16925" t="s">
        <v>487</v>
      </c>
    </row>
    <row r="16926" spans="1:14" hidden="1" x14ac:dyDescent="0.25">
      <c r="A16926" t="s">
        <v>240</v>
      </c>
      <c r="B16926" s="1">
        <v>45322</v>
      </c>
      <c r="C16926" t="s">
        <v>702</v>
      </c>
      <c r="D16926" t="s">
        <v>703</v>
      </c>
      <c r="E16926" s="4">
        <v>1083.33</v>
      </c>
      <c r="F16926" t="s">
        <v>1477</v>
      </c>
      <c r="G16926" t="s">
        <v>471</v>
      </c>
      <c r="H16926" t="s">
        <v>311</v>
      </c>
      <c r="I16926" t="s">
        <v>312</v>
      </c>
      <c r="J16926" t="s">
        <v>264</v>
      </c>
      <c r="L16926" t="s">
        <v>378</v>
      </c>
      <c r="M16926" t="s">
        <v>379</v>
      </c>
      <c r="N16926" t="s">
        <v>487</v>
      </c>
    </row>
    <row r="16927" spans="1:14" hidden="1" x14ac:dyDescent="0.25">
      <c r="A16927" t="s">
        <v>240</v>
      </c>
      <c r="B16927" s="1">
        <v>45351</v>
      </c>
      <c r="C16927" t="s">
        <v>702</v>
      </c>
      <c r="D16927" t="s">
        <v>703</v>
      </c>
      <c r="E16927" s="4">
        <v>2166.66</v>
      </c>
      <c r="F16927" t="s">
        <v>1477</v>
      </c>
      <c r="G16927" t="s">
        <v>471</v>
      </c>
      <c r="H16927" t="s">
        <v>311</v>
      </c>
      <c r="I16927" t="s">
        <v>312</v>
      </c>
      <c r="J16927" t="s">
        <v>264</v>
      </c>
      <c r="L16927" t="s">
        <v>378</v>
      </c>
      <c r="M16927" t="s">
        <v>379</v>
      </c>
      <c r="N16927" t="s">
        <v>487</v>
      </c>
    </row>
    <row r="16928" spans="1:14" hidden="1" x14ac:dyDescent="0.25">
      <c r="A16928" t="s">
        <v>240</v>
      </c>
      <c r="B16928" s="1">
        <v>45382</v>
      </c>
      <c r="C16928" t="s">
        <v>702</v>
      </c>
      <c r="D16928" t="s">
        <v>703</v>
      </c>
      <c r="E16928" s="4">
        <v>3249.99</v>
      </c>
      <c r="F16928" t="s">
        <v>1477</v>
      </c>
      <c r="G16928" t="s">
        <v>471</v>
      </c>
      <c r="H16928" t="s">
        <v>311</v>
      </c>
      <c r="I16928" t="s">
        <v>312</v>
      </c>
      <c r="J16928" t="s">
        <v>264</v>
      </c>
      <c r="L16928" t="s">
        <v>378</v>
      </c>
      <c r="M16928" t="s">
        <v>379</v>
      </c>
      <c r="N16928" t="s">
        <v>487</v>
      </c>
    </row>
    <row r="16929" spans="1:14" hidden="1" x14ac:dyDescent="0.25">
      <c r="A16929" t="s">
        <v>240</v>
      </c>
      <c r="B16929" s="1">
        <v>45412</v>
      </c>
      <c r="C16929" t="s">
        <v>702</v>
      </c>
      <c r="D16929" t="s">
        <v>703</v>
      </c>
      <c r="E16929" s="4">
        <v>4333.32</v>
      </c>
      <c r="F16929" t="s">
        <v>1477</v>
      </c>
      <c r="G16929" t="s">
        <v>471</v>
      </c>
      <c r="H16929" t="s">
        <v>311</v>
      </c>
      <c r="I16929" t="s">
        <v>312</v>
      </c>
      <c r="J16929" t="s">
        <v>264</v>
      </c>
      <c r="L16929" t="s">
        <v>378</v>
      </c>
      <c r="M16929" t="s">
        <v>379</v>
      </c>
      <c r="N16929" t="s">
        <v>487</v>
      </c>
    </row>
    <row r="16930" spans="1:14" hidden="1" x14ac:dyDescent="0.25">
      <c r="A16930" t="s">
        <v>240</v>
      </c>
      <c r="B16930" s="1">
        <v>45443</v>
      </c>
      <c r="C16930" t="s">
        <v>702</v>
      </c>
      <c r="D16930" t="s">
        <v>703</v>
      </c>
      <c r="E16930" s="4">
        <v>5416.65</v>
      </c>
      <c r="F16930" t="s">
        <v>1477</v>
      </c>
      <c r="G16930" t="s">
        <v>471</v>
      </c>
      <c r="H16930" t="s">
        <v>311</v>
      </c>
      <c r="I16930" t="s">
        <v>312</v>
      </c>
      <c r="J16930" t="s">
        <v>264</v>
      </c>
      <c r="L16930" t="s">
        <v>378</v>
      </c>
      <c r="M16930" t="s">
        <v>379</v>
      </c>
      <c r="N16930" t="s">
        <v>487</v>
      </c>
    </row>
    <row r="16931" spans="1:14" hidden="1" x14ac:dyDescent="0.25">
      <c r="A16931" t="s">
        <v>240</v>
      </c>
      <c r="B16931" s="1">
        <v>45473</v>
      </c>
      <c r="C16931" t="s">
        <v>702</v>
      </c>
      <c r="D16931" t="s">
        <v>703</v>
      </c>
      <c r="E16931" s="4">
        <v>6499.98</v>
      </c>
      <c r="F16931" t="s">
        <v>1477</v>
      </c>
      <c r="G16931" t="s">
        <v>471</v>
      </c>
      <c r="H16931" t="s">
        <v>311</v>
      </c>
      <c r="I16931" t="s">
        <v>312</v>
      </c>
      <c r="J16931" t="s">
        <v>264</v>
      </c>
      <c r="L16931" t="s">
        <v>378</v>
      </c>
      <c r="M16931" t="s">
        <v>379</v>
      </c>
      <c r="N16931" t="s">
        <v>487</v>
      </c>
    </row>
    <row r="16932" spans="1:14" hidden="1" x14ac:dyDescent="0.25">
      <c r="A16932" t="s">
        <v>240</v>
      </c>
      <c r="B16932" s="1">
        <v>45504</v>
      </c>
      <c r="C16932" t="s">
        <v>702</v>
      </c>
      <c r="D16932" t="s">
        <v>703</v>
      </c>
      <c r="E16932" s="4">
        <v>7583.3133333333326</v>
      </c>
      <c r="F16932" t="s">
        <v>1477</v>
      </c>
      <c r="G16932" t="s">
        <v>471</v>
      </c>
      <c r="H16932" t="s">
        <v>311</v>
      </c>
      <c r="I16932" t="s">
        <v>312</v>
      </c>
      <c r="J16932" t="s">
        <v>264</v>
      </c>
      <c r="L16932" t="s">
        <v>378</v>
      </c>
      <c r="M16932" t="s">
        <v>379</v>
      </c>
      <c r="N16932" t="s">
        <v>487</v>
      </c>
    </row>
    <row r="16933" spans="1:14" hidden="1" x14ac:dyDescent="0.25">
      <c r="A16933" t="s">
        <v>240</v>
      </c>
      <c r="B16933" s="1">
        <v>45535</v>
      </c>
      <c r="C16933" t="s">
        <v>702</v>
      </c>
      <c r="D16933" t="s">
        <v>703</v>
      </c>
      <c r="E16933" s="4">
        <v>8666.6466666666656</v>
      </c>
      <c r="F16933" t="s">
        <v>1477</v>
      </c>
      <c r="G16933" t="s">
        <v>471</v>
      </c>
      <c r="H16933" t="s">
        <v>311</v>
      </c>
      <c r="I16933" t="s">
        <v>312</v>
      </c>
      <c r="J16933" t="s">
        <v>264</v>
      </c>
      <c r="L16933" t="s">
        <v>378</v>
      </c>
      <c r="M16933" t="s">
        <v>379</v>
      </c>
      <c r="N16933" t="s">
        <v>487</v>
      </c>
    </row>
    <row r="16934" spans="1:14" hidden="1" x14ac:dyDescent="0.25">
      <c r="A16934" t="s">
        <v>240</v>
      </c>
      <c r="B16934" s="1">
        <v>45565</v>
      </c>
      <c r="C16934" t="s">
        <v>702</v>
      </c>
      <c r="D16934" t="s">
        <v>703</v>
      </c>
      <c r="E16934" s="4">
        <v>9749.98</v>
      </c>
      <c r="F16934" t="s">
        <v>1477</v>
      </c>
      <c r="G16934" t="s">
        <v>471</v>
      </c>
      <c r="H16934" t="s">
        <v>311</v>
      </c>
      <c r="I16934" t="s">
        <v>312</v>
      </c>
      <c r="J16934" t="s">
        <v>264</v>
      </c>
      <c r="L16934" t="s">
        <v>378</v>
      </c>
      <c r="M16934" t="s">
        <v>379</v>
      </c>
      <c r="N16934" t="s">
        <v>487</v>
      </c>
    </row>
    <row r="16935" spans="1:14" hidden="1" x14ac:dyDescent="0.25">
      <c r="A16935" t="s">
        <v>240</v>
      </c>
      <c r="B16935" s="1">
        <v>45596</v>
      </c>
      <c r="C16935" t="s">
        <v>702</v>
      </c>
      <c r="D16935" t="s">
        <v>703</v>
      </c>
      <c r="E16935" s="4">
        <v>10833.313333333334</v>
      </c>
      <c r="F16935" t="s">
        <v>1477</v>
      </c>
      <c r="G16935" t="s">
        <v>471</v>
      </c>
      <c r="H16935" t="s">
        <v>311</v>
      </c>
      <c r="I16935" t="s">
        <v>312</v>
      </c>
      <c r="J16935" t="s">
        <v>264</v>
      </c>
      <c r="L16935" t="s">
        <v>378</v>
      </c>
      <c r="M16935" t="s">
        <v>379</v>
      </c>
      <c r="N16935" t="s">
        <v>487</v>
      </c>
    </row>
    <row r="16936" spans="1:14" hidden="1" x14ac:dyDescent="0.25">
      <c r="A16936" t="s">
        <v>240</v>
      </c>
      <c r="B16936" s="1">
        <v>45626</v>
      </c>
      <c r="C16936" t="s">
        <v>702</v>
      </c>
      <c r="D16936" t="s">
        <v>703</v>
      </c>
      <c r="E16936" s="4">
        <v>11916.646666666667</v>
      </c>
      <c r="F16936" t="s">
        <v>1477</v>
      </c>
      <c r="G16936" t="s">
        <v>471</v>
      </c>
      <c r="H16936" t="s">
        <v>311</v>
      </c>
      <c r="I16936" t="s">
        <v>312</v>
      </c>
      <c r="J16936" t="s">
        <v>264</v>
      </c>
      <c r="L16936" t="s">
        <v>378</v>
      </c>
      <c r="M16936" t="s">
        <v>379</v>
      </c>
      <c r="N16936" t="s">
        <v>487</v>
      </c>
    </row>
    <row r="16937" spans="1:14" hidden="1" x14ac:dyDescent="0.25">
      <c r="A16937" t="s">
        <v>240</v>
      </c>
      <c r="B16937" s="1">
        <v>45657</v>
      </c>
      <c r="C16937" t="s">
        <v>702</v>
      </c>
      <c r="D16937" t="s">
        <v>703</v>
      </c>
      <c r="E16937" s="4">
        <v>12999.980000000001</v>
      </c>
      <c r="F16937" t="s">
        <v>1477</v>
      </c>
      <c r="G16937" t="s">
        <v>471</v>
      </c>
      <c r="H16937" t="s">
        <v>311</v>
      </c>
      <c r="I16937" t="s">
        <v>312</v>
      </c>
      <c r="J16937" t="s">
        <v>264</v>
      </c>
      <c r="L16937" t="s">
        <v>378</v>
      </c>
      <c r="M16937" t="s">
        <v>379</v>
      </c>
      <c r="N16937" t="s">
        <v>487</v>
      </c>
    </row>
    <row r="16938" spans="1:14" hidden="1" x14ac:dyDescent="0.25">
      <c r="A16938" t="s">
        <v>240</v>
      </c>
      <c r="B16938" s="1">
        <v>45322</v>
      </c>
      <c r="C16938" t="s">
        <v>1312</v>
      </c>
      <c r="D16938" t="s">
        <v>1313</v>
      </c>
      <c r="E16938" s="4">
        <v>1476.75</v>
      </c>
      <c r="F16938" t="s">
        <v>1477</v>
      </c>
      <c r="G16938" t="s">
        <v>471</v>
      </c>
      <c r="H16938" t="s">
        <v>311</v>
      </c>
      <c r="I16938" t="s">
        <v>312</v>
      </c>
      <c r="J16938" t="s">
        <v>264</v>
      </c>
      <c r="L16938" t="s">
        <v>378</v>
      </c>
      <c r="M16938" t="s">
        <v>379</v>
      </c>
      <c r="N16938" t="s">
        <v>487</v>
      </c>
    </row>
    <row r="16939" spans="1:14" hidden="1" x14ac:dyDescent="0.25">
      <c r="A16939" t="s">
        <v>240</v>
      </c>
      <c r="B16939" s="1">
        <v>45351</v>
      </c>
      <c r="C16939" t="s">
        <v>1312</v>
      </c>
      <c r="D16939" t="s">
        <v>1313</v>
      </c>
      <c r="E16939" s="4">
        <v>2953.5</v>
      </c>
      <c r="F16939" t="s">
        <v>1477</v>
      </c>
      <c r="G16939" t="s">
        <v>471</v>
      </c>
      <c r="H16939" t="s">
        <v>311</v>
      </c>
      <c r="I16939" t="s">
        <v>312</v>
      </c>
      <c r="J16939" t="s">
        <v>264</v>
      </c>
      <c r="L16939" t="s">
        <v>378</v>
      </c>
      <c r="M16939" t="s">
        <v>379</v>
      </c>
      <c r="N16939" t="s">
        <v>487</v>
      </c>
    </row>
    <row r="16940" spans="1:14" hidden="1" x14ac:dyDescent="0.25">
      <c r="A16940" t="s">
        <v>240</v>
      </c>
      <c r="B16940" s="1">
        <v>45382</v>
      </c>
      <c r="C16940" t="s">
        <v>1312</v>
      </c>
      <c r="D16940" t="s">
        <v>1313</v>
      </c>
      <c r="E16940" s="4">
        <v>4430.25</v>
      </c>
      <c r="F16940" t="s">
        <v>1477</v>
      </c>
      <c r="G16940" t="s">
        <v>471</v>
      </c>
      <c r="H16940" t="s">
        <v>311</v>
      </c>
      <c r="I16940" t="s">
        <v>312</v>
      </c>
      <c r="J16940" t="s">
        <v>264</v>
      </c>
      <c r="L16940" t="s">
        <v>378</v>
      </c>
      <c r="M16940" t="s">
        <v>379</v>
      </c>
      <c r="N16940" t="s">
        <v>487</v>
      </c>
    </row>
    <row r="16941" spans="1:14" hidden="1" x14ac:dyDescent="0.25">
      <c r="A16941" t="s">
        <v>240</v>
      </c>
      <c r="B16941" s="1">
        <v>45412</v>
      </c>
      <c r="C16941" t="s">
        <v>1312</v>
      </c>
      <c r="D16941" t="s">
        <v>1313</v>
      </c>
      <c r="E16941" s="4">
        <v>5907</v>
      </c>
      <c r="F16941" t="s">
        <v>1477</v>
      </c>
      <c r="G16941" t="s">
        <v>471</v>
      </c>
      <c r="H16941" t="s">
        <v>311</v>
      </c>
      <c r="I16941" t="s">
        <v>312</v>
      </c>
      <c r="J16941" t="s">
        <v>264</v>
      </c>
      <c r="L16941" t="s">
        <v>378</v>
      </c>
      <c r="M16941" t="s">
        <v>379</v>
      </c>
      <c r="N16941" t="s">
        <v>487</v>
      </c>
    </row>
    <row r="16942" spans="1:14" hidden="1" x14ac:dyDescent="0.25">
      <c r="A16942" t="s">
        <v>240</v>
      </c>
      <c r="B16942" s="1">
        <v>45443</v>
      </c>
      <c r="C16942" t="s">
        <v>1312</v>
      </c>
      <c r="D16942" t="s">
        <v>1313</v>
      </c>
      <c r="E16942" s="4">
        <v>7383.75</v>
      </c>
      <c r="F16942" t="s">
        <v>1477</v>
      </c>
      <c r="G16942" t="s">
        <v>471</v>
      </c>
      <c r="H16942" t="s">
        <v>311</v>
      </c>
      <c r="I16942" t="s">
        <v>312</v>
      </c>
      <c r="J16942" t="s">
        <v>264</v>
      </c>
      <c r="L16942" t="s">
        <v>378</v>
      </c>
      <c r="M16942" t="s">
        <v>379</v>
      </c>
      <c r="N16942" t="s">
        <v>487</v>
      </c>
    </row>
    <row r="16943" spans="1:14" hidden="1" x14ac:dyDescent="0.25">
      <c r="A16943" t="s">
        <v>240</v>
      </c>
      <c r="B16943" s="1">
        <v>45473</v>
      </c>
      <c r="C16943" t="s">
        <v>1312</v>
      </c>
      <c r="D16943" t="s">
        <v>1313</v>
      </c>
      <c r="E16943" s="4">
        <v>8860.5</v>
      </c>
      <c r="F16943" t="s">
        <v>1477</v>
      </c>
      <c r="G16943" t="s">
        <v>471</v>
      </c>
      <c r="H16943" t="s">
        <v>311</v>
      </c>
      <c r="I16943" t="s">
        <v>312</v>
      </c>
      <c r="J16943" t="s">
        <v>264</v>
      </c>
      <c r="L16943" t="s">
        <v>378</v>
      </c>
      <c r="M16943" t="s">
        <v>379</v>
      </c>
      <c r="N16943" t="s">
        <v>487</v>
      </c>
    </row>
    <row r="16944" spans="1:14" hidden="1" x14ac:dyDescent="0.25">
      <c r="A16944" t="s">
        <v>240</v>
      </c>
      <c r="B16944" s="1">
        <v>45504</v>
      </c>
      <c r="C16944" t="s">
        <v>1312</v>
      </c>
      <c r="D16944" t="s">
        <v>1313</v>
      </c>
      <c r="E16944" s="4">
        <v>10337.25</v>
      </c>
      <c r="F16944" t="s">
        <v>1477</v>
      </c>
      <c r="G16944" t="s">
        <v>471</v>
      </c>
      <c r="H16944" t="s">
        <v>311</v>
      </c>
      <c r="I16944" t="s">
        <v>312</v>
      </c>
      <c r="J16944" t="s">
        <v>264</v>
      </c>
      <c r="L16944" t="s">
        <v>378</v>
      </c>
      <c r="M16944" t="s">
        <v>379</v>
      </c>
      <c r="N16944" t="s">
        <v>487</v>
      </c>
    </row>
    <row r="16945" spans="1:14" hidden="1" x14ac:dyDescent="0.25">
      <c r="A16945" t="s">
        <v>240</v>
      </c>
      <c r="B16945" s="1">
        <v>45535</v>
      </c>
      <c r="C16945" t="s">
        <v>1312</v>
      </c>
      <c r="D16945" t="s">
        <v>1313</v>
      </c>
      <c r="E16945" s="4">
        <v>11814</v>
      </c>
      <c r="F16945" t="s">
        <v>1477</v>
      </c>
      <c r="G16945" t="s">
        <v>471</v>
      </c>
      <c r="H16945" t="s">
        <v>311</v>
      </c>
      <c r="I16945" t="s">
        <v>312</v>
      </c>
      <c r="J16945" t="s">
        <v>264</v>
      </c>
      <c r="L16945" t="s">
        <v>378</v>
      </c>
      <c r="M16945" t="s">
        <v>379</v>
      </c>
      <c r="N16945" t="s">
        <v>487</v>
      </c>
    </row>
    <row r="16946" spans="1:14" hidden="1" x14ac:dyDescent="0.25">
      <c r="A16946" t="s">
        <v>240</v>
      </c>
      <c r="B16946" s="1">
        <v>45565</v>
      </c>
      <c r="C16946" t="s">
        <v>1312</v>
      </c>
      <c r="D16946" t="s">
        <v>1313</v>
      </c>
      <c r="E16946" s="4">
        <v>13290.75</v>
      </c>
      <c r="F16946" t="s">
        <v>1477</v>
      </c>
      <c r="G16946" t="s">
        <v>471</v>
      </c>
      <c r="H16946" t="s">
        <v>311</v>
      </c>
      <c r="I16946" t="s">
        <v>312</v>
      </c>
      <c r="J16946" t="s">
        <v>264</v>
      </c>
      <c r="L16946" t="s">
        <v>378</v>
      </c>
      <c r="M16946" t="s">
        <v>379</v>
      </c>
      <c r="N16946" t="s">
        <v>487</v>
      </c>
    </row>
    <row r="16947" spans="1:14" hidden="1" x14ac:dyDescent="0.25">
      <c r="A16947" t="s">
        <v>240</v>
      </c>
      <c r="B16947" s="1">
        <v>45596</v>
      </c>
      <c r="C16947" t="s">
        <v>1312</v>
      </c>
      <c r="D16947" t="s">
        <v>1313</v>
      </c>
      <c r="E16947" s="4">
        <v>14767.5</v>
      </c>
      <c r="F16947" t="s">
        <v>1477</v>
      </c>
      <c r="G16947" t="s">
        <v>471</v>
      </c>
      <c r="H16947" t="s">
        <v>311</v>
      </c>
      <c r="I16947" t="s">
        <v>312</v>
      </c>
      <c r="J16947" t="s">
        <v>264</v>
      </c>
      <c r="L16947" t="s">
        <v>378</v>
      </c>
      <c r="M16947" t="s">
        <v>379</v>
      </c>
      <c r="N16947" t="s">
        <v>487</v>
      </c>
    </row>
    <row r="16948" spans="1:14" hidden="1" x14ac:dyDescent="0.25">
      <c r="A16948" t="s">
        <v>240</v>
      </c>
      <c r="B16948" s="1">
        <v>45626</v>
      </c>
      <c r="C16948" t="s">
        <v>1312</v>
      </c>
      <c r="D16948" t="s">
        <v>1313</v>
      </c>
      <c r="E16948" s="4">
        <v>16244.25</v>
      </c>
      <c r="F16948" t="s">
        <v>1477</v>
      </c>
      <c r="G16948" t="s">
        <v>471</v>
      </c>
      <c r="H16948" t="s">
        <v>311</v>
      </c>
      <c r="I16948" t="s">
        <v>312</v>
      </c>
      <c r="J16948" t="s">
        <v>264</v>
      </c>
      <c r="L16948" t="s">
        <v>378</v>
      </c>
      <c r="M16948" t="s">
        <v>379</v>
      </c>
      <c r="N16948" t="s">
        <v>487</v>
      </c>
    </row>
    <row r="16949" spans="1:14" hidden="1" x14ac:dyDescent="0.25">
      <c r="A16949" t="s">
        <v>240</v>
      </c>
      <c r="B16949" s="1">
        <v>45657</v>
      </c>
      <c r="C16949" t="s">
        <v>1312</v>
      </c>
      <c r="D16949" t="s">
        <v>1313</v>
      </c>
      <c r="E16949" s="4">
        <v>17721</v>
      </c>
      <c r="F16949" t="s">
        <v>1477</v>
      </c>
      <c r="G16949" t="s">
        <v>471</v>
      </c>
      <c r="H16949" t="s">
        <v>311</v>
      </c>
      <c r="I16949" t="s">
        <v>312</v>
      </c>
      <c r="J16949" t="s">
        <v>264</v>
      </c>
      <c r="L16949" t="s">
        <v>378</v>
      </c>
      <c r="M16949" t="s">
        <v>379</v>
      </c>
      <c r="N16949" t="s">
        <v>487</v>
      </c>
    </row>
    <row r="16950" spans="1:14" hidden="1" x14ac:dyDescent="0.25">
      <c r="A16950" t="s">
        <v>240</v>
      </c>
      <c r="B16950" s="1">
        <v>45322</v>
      </c>
      <c r="C16950" t="s">
        <v>963</v>
      </c>
      <c r="D16950" t="s">
        <v>964</v>
      </c>
      <c r="E16950" s="4">
        <v>415</v>
      </c>
      <c r="F16950" t="s">
        <v>1477</v>
      </c>
      <c r="G16950" t="s">
        <v>471</v>
      </c>
      <c r="H16950" t="s">
        <v>311</v>
      </c>
      <c r="I16950" t="s">
        <v>312</v>
      </c>
      <c r="J16950" t="s">
        <v>264</v>
      </c>
      <c r="L16950" t="s">
        <v>390</v>
      </c>
      <c r="M16950" t="s">
        <v>391</v>
      </c>
      <c r="N16950" t="s">
        <v>487</v>
      </c>
    </row>
    <row r="16951" spans="1:14" hidden="1" x14ac:dyDescent="0.25">
      <c r="A16951" t="s">
        <v>240</v>
      </c>
      <c r="B16951" s="1">
        <v>45351</v>
      </c>
      <c r="C16951" t="s">
        <v>963</v>
      </c>
      <c r="D16951" t="s">
        <v>964</v>
      </c>
      <c r="E16951" s="4">
        <v>415</v>
      </c>
      <c r="F16951" t="s">
        <v>1477</v>
      </c>
      <c r="G16951" t="s">
        <v>471</v>
      </c>
      <c r="H16951" t="s">
        <v>311</v>
      </c>
      <c r="I16951" t="s">
        <v>312</v>
      </c>
      <c r="J16951" t="s">
        <v>264</v>
      </c>
      <c r="L16951" t="s">
        <v>390</v>
      </c>
      <c r="M16951" t="s">
        <v>391</v>
      </c>
      <c r="N16951" t="s">
        <v>487</v>
      </c>
    </row>
    <row r="16952" spans="1:14" hidden="1" x14ac:dyDescent="0.25">
      <c r="A16952" t="s">
        <v>240</v>
      </c>
      <c r="B16952" s="1">
        <v>45382</v>
      </c>
      <c r="C16952" t="s">
        <v>963</v>
      </c>
      <c r="D16952" t="s">
        <v>964</v>
      </c>
      <c r="E16952" s="4">
        <v>415</v>
      </c>
      <c r="F16952" t="s">
        <v>1477</v>
      </c>
      <c r="G16952" t="s">
        <v>471</v>
      </c>
      <c r="H16952" t="s">
        <v>311</v>
      </c>
      <c r="I16952" t="s">
        <v>312</v>
      </c>
      <c r="J16952" t="s">
        <v>264</v>
      </c>
      <c r="L16952" t="s">
        <v>390</v>
      </c>
      <c r="M16952" t="s">
        <v>391</v>
      </c>
      <c r="N16952" t="s">
        <v>487</v>
      </c>
    </row>
    <row r="16953" spans="1:14" hidden="1" x14ac:dyDescent="0.25">
      <c r="A16953" t="s">
        <v>240</v>
      </c>
      <c r="B16953" s="1">
        <v>45412</v>
      </c>
      <c r="C16953" t="s">
        <v>963</v>
      </c>
      <c r="D16953" t="s">
        <v>964</v>
      </c>
      <c r="E16953" s="4">
        <v>415</v>
      </c>
      <c r="F16953" t="s">
        <v>1477</v>
      </c>
      <c r="G16953" t="s">
        <v>471</v>
      </c>
      <c r="H16953" t="s">
        <v>311</v>
      </c>
      <c r="I16953" t="s">
        <v>312</v>
      </c>
      <c r="J16953" t="s">
        <v>264</v>
      </c>
      <c r="L16953" t="s">
        <v>390</v>
      </c>
      <c r="M16953" t="s">
        <v>391</v>
      </c>
      <c r="N16953" t="s">
        <v>487</v>
      </c>
    </row>
    <row r="16954" spans="1:14" hidden="1" x14ac:dyDescent="0.25">
      <c r="A16954" t="s">
        <v>240</v>
      </c>
      <c r="B16954" s="1">
        <v>45443</v>
      </c>
      <c r="C16954" t="s">
        <v>963</v>
      </c>
      <c r="D16954" t="s">
        <v>964</v>
      </c>
      <c r="E16954" s="4">
        <v>415</v>
      </c>
      <c r="F16954" t="s">
        <v>1477</v>
      </c>
      <c r="G16954" t="s">
        <v>471</v>
      </c>
      <c r="H16954" t="s">
        <v>311</v>
      </c>
      <c r="I16954" t="s">
        <v>312</v>
      </c>
      <c r="J16954" t="s">
        <v>264</v>
      </c>
      <c r="L16954" t="s">
        <v>390</v>
      </c>
      <c r="M16954" t="s">
        <v>391</v>
      </c>
      <c r="N16954" t="s">
        <v>487</v>
      </c>
    </row>
    <row r="16955" spans="1:14" hidden="1" x14ac:dyDescent="0.25">
      <c r="A16955" t="s">
        <v>240</v>
      </c>
      <c r="B16955" s="1">
        <v>45473</v>
      </c>
      <c r="C16955" t="s">
        <v>963</v>
      </c>
      <c r="D16955" t="s">
        <v>964</v>
      </c>
      <c r="E16955" s="4">
        <v>5505</v>
      </c>
      <c r="F16955" t="s">
        <v>1477</v>
      </c>
      <c r="G16955" t="s">
        <v>471</v>
      </c>
      <c r="H16955" t="s">
        <v>311</v>
      </c>
      <c r="I16955" t="s">
        <v>312</v>
      </c>
      <c r="J16955" t="s">
        <v>264</v>
      </c>
      <c r="L16955" t="s">
        <v>390</v>
      </c>
      <c r="M16955" t="s">
        <v>391</v>
      </c>
      <c r="N16955" t="s">
        <v>487</v>
      </c>
    </row>
    <row r="16956" spans="1:14" hidden="1" x14ac:dyDescent="0.25">
      <c r="A16956" t="s">
        <v>240</v>
      </c>
      <c r="B16956" s="1">
        <v>45504</v>
      </c>
      <c r="C16956" t="s">
        <v>963</v>
      </c>
      <c r="D16956" t="s">
        <v>964</v>
      </c>
      <c r="E16956" s="4">
        <v>5505</v>
      </c>
      <c r="F16956" t="s">
        <v>1477</v>
      </c>
      <c r="G16956" t="s">
        <v>471</v>
      </c>
      <c r="H16956" t="s">
        <v>311</v>
      </c>
      <c r="I16956" t="s">
        <v>312</v>
      </c>
      <c r="J16956" t="s">
        <v>264</v>
      </c>
      <c r="L16956" t="s">
        <v>390</v>
      </c>
      <c r="M16956" t="s">
        <v>391</v>
      </c>
      <c r="N16956" t="s">
        <v>487</v>
      </c>
    </row>
    <row r="16957" spans="1:14" hidden="1" x14ac:dyDescent="0.25">
      <c r="A16957" t="s">
        <v>240</v>
      </c>
      <c r="B16957" s="1">
        <v>45535</v>
      </c>
      <c r="C16957" t="s">
        <v>963</v>
      </c>
      <c r="D16957" t="s">
        <v>964</v>
      </c>
      <c r="E16957" s="4">
        <v>5505</v>
      </c>
      <c r="F16957" t="s">
        <v>1477</v>
      </c>
      <c r="G16957" t="s">
        <v>471</v>
      </c>
      <c r="H16957" t="s">
        <v>311</v>
      </c>
      <c r="I16957" t="s">
        <v>312</v>
      </c>
      <c r="J16957" t="s">
        <v>264</v>
      </c>
      <c r="L16957" t="s">
        <v>390</v>
      </c>
      <c r="M16957" t="s">
        <v>391</v>
      </c>
      <c r="N16957" t="s">
        <v>487</v>
      </c>
    </row>
    <row r="16958" spans="1:14" hidden="1" x14ac:dyDescent="0.25">
      <c r="A16958" t="s">
        <v>240</v>
      </c>
      <c r="B16958" s="1">
        <v>45565</v>
      </c>
      <c r="C16958" t="s">
        <v>963</v>
      </c>
      <c r="D16958" t="s">
        <v>964</v>
      </c>
      <c r="E16958" s="4">
        <v>5505</v>
      </c>
      <c r="F16958" t="s">
        <v>1477</v>
      </c>
      <c r="G16958" t="s">
        <v>471</v>
      </c>
      <c r="H16958" t="s">
        <v>311</v>
      </c>
      <c r="I16958" t="s">
        <v>312</v>
      </c>
      <c r="J16958" t="s">
        <v>264</v>
      </c>
      <c r="L16958" t="s">
        <v>390</v>
      </c>
      <c r="M16958" t="s">
        <v>391</v>
      </c>
      <c r="N16958" t="s">
        <v>487</v>
      </c>
    </row>
    <row r="16959" spans="1:14" hidden="1" x14ac:dyDescent="0.25">
      <c r="A16959" t="s">
        <v>240</v>
      </c>
      <c r="B16959" s="1">
        <v>45596</v>
      </c>
      <c r="C16959" t="s">
        <v>963</v>
      </c>
      <c r="D16959" t="s">
        <v>964</v>
      </c>
      <c r="E16959" s="4">
        <v>5505</v>
      </c>
      <c r="F16959" t="s">
        <v>1477</v>
      </c>
      <c r="G16959" t="s">
        <v>471</v>
      </c>
      <c r="H16959" t="s">
        <v>311</v>
      </c>
      <c r="I16959" t="s">
        <v>312</v>
      </c>
      <c r="J16959" t="s">
        <v>264</v>
      </c>
      <c r="L16959" t="s">
        <v>390</v>
      </c>
      <c r="M16959" t="s">
        <v>391</v>
      </c>
      <c r="N16959" t="s">
        <v>487</v>
      </c>
    </row>
    <row r="16960" spans="1:14" hidden="1" x14ac:dyDescent="0.25">
      <c r="A16960" t="s">
        <v>240</v>
      </c>
      <c r="B16960" s="1">
        <v>45626</v>
      </c>
      <c r="C16960" t="s">
        <v>963</v>
      </c>
      <c r="D16960" t="s">
        <v>964</v>
      </c>
      <c r="E16960" s="4">
        <v>5505</v>
      </c>
      <c r="F16960" t="s">
        <v>1477</v>
      </c>
      <c r="G16960" t="s">
        <v>471</v>
      </c>
      <c r="H16960" t="s">
        <v>311</v>
      </c>
      <c r="I16960" t="s">
        <v>312</v>
      </c>
      <c r="J16960" t="s">
        <v>264</v>
      </c>
      <c r="L16960" t="s">
        <v>390</v>
      </c>
      <c r="M16960" t="s">
        <v>391</v>
      </c>
      <c r="N16960" t="s">
        <v>487</v>
      </c>
    </row>
    <row r="16961" spans="1:14" hidden="1" x14ac:dyDescent="0.25">
      <c r="A16961" t="s">
        <v>240</v>
      </c>
      <c r="B16961" s="1">
        <v>45657</v>
      </c>
      <c r="C16961" t="s">
        <v>963</v>
      </c>
      <c r="D16961" t="s">
        <v>964</v>
      </c>
      <c r="E16961" s="4">
        <v>5505</v>
      </c>
      <c r="F16961" t="s">
        <v>1477</v>
      </c>
      <c r="G16961" t="s">
        <v>471</v>
      </c>
      <c r="H16961" t="s">
        <v>311</v>
      </c>
      <c r="I16961" t="s">
        <v>312</v>
      </c>
      <c r="J16961" t="s">
        <v>264</v>
      </c>
      <c r="L16961" t="s">
        <v>390</v>
      </c>
      <c r="M16961" t="s">
        <v>391</v>
      </c>
      <c r="N16961" t="s">
        <v>487</v>
      </c>
    </row>
    <row r="16962" spans="1:14" hidden="1" x14ac:dyDescent="0.25">
      <c r="A16962" t="s">
        <v>240</v>
      </c>
      <c r="B16962" s="1">
        <v>45322</v>
      </c>
      <c r="C16962" t="s">
        <v>971</v>
      </c>
      <c r="D16962" t="s">
        <v>972</v>
      </c>
      <c r="E16962" s="4">
        <v>0</v>
      </c>
      <c r="F16962" t="s">
        <v>1477</v>
      </c>
      <c r="G16962" t="s">
        <v>471</v>
      </c>
      <c r="H16962" t="s">
        <v>311</v>
      </c>
      <c r="I16962" t="s">
        <v>312</v>
      </c>
      <c r="J16962" t="s">
        <v>264</v>
      </c>
      <c r="L16962" t="s">
        <v>390</v>
      </c>
      <c r="M16962" t="s">
        <v>391</v>
      </c>
      <c r="N16962" t="s">
        <v>487</v>
      </c>
    </row>
    <row r="16963" spans="1:14" hidden="1" x14ac:dyDescent="0.25">
      <c r="A16963" t="s">
        <v>240</v>
      </c>
      <c r="B16963" s="1">
        <v>45351</v>
      </c>
      <c r="C16963" t="s">
        <v>971</v>
      </c>
      <c r="D16963" t="s">
        <v>972</v>
      </c>
      <c r="E16963" s="4">
        <v>406</v>
      </c>
      <c r="F16963" t="s">
        <v>1477</v>
      </c>
      <c r="G16963" t="s">
        <v>471</v>
      </c>
      <c r="H16963" t="s">
        <v>311</v>
      </c>
      <c r="I16963" t="s">
        <v>312</v>
      </c>
      <c r="J16963" t="s">
        <v>264</v>
      </c>
      <c r="L16963" t="s">
        <v>390</v>
      </c>
      <c r="M16963" t="s">
        <v>391</v>
      </c>
      <c r="N16963" t="s">
        <v>487</v>
      </c>
    </row>
    <row r="16964" spans="1:14" hidden="1" x14ac:dyDescent="0.25">
      <c r="A16964" t="s">
        <v>240</v>
      </c>
      <c r="B16964" s="1">
        <v>45382</v>
      </c>
      <c r="C16964" t="s">
        <v>971</v>
      </c>
      <c r="D16964" t="s">
        <v>972</v>
      </c>
      <c r="E16964" s="4">
        <v>809.274</v>
      </c>
      <c r="F16964" t="s">
        <v>1477</v>
      </c>
      <c r="G16964" t="s">
        <v>471</v>
      </c>
      <c r="H16964" t="s">
        <v>311</v>
      </c>
      <c r="I16964" t="s">
        <v>312</v>
      </c>
      <c r="J16964" t="s">
        <v>264</v>
      </c>
      <c r="L16964" t="s">
        <v>390</v>
      </c>
      <c r="M16964" t="s">
        <v>391</v>
      </c>
      <c r="N16964" t="s">
        <v>487</v>
      </c>
    </row>
    <row r="16965" spans="1:14" hidden="1" x14ac:dyDescent="0.25">
      <c r="A16965" t="s">
        <v>240</v>
      </c>
      <c r="B16965" s="1">
        <v>45412</v>
      </c>
      <c r="C16965" t="s">
        <v>971</v>
      </c>
      <c r="D16965" t="s">
        <v>972</v>
      </c>
      <c r="E16965" s="4">
        <v>742.274</v>
      </c>
      <c r="F16965" t="s">
        <v>1477</v>
      </c>
      <c r="G16965" t="s">
        <v>471</v>
      </c>
      <c r="H16965" t="s">
        <v>311</v>
      </c>
      <c r="I16965" t="s">
        <v>312</v>
      </c>
      <c r="J16965" t="s">
        <v>264</v>
      </c>
      <c r="L16965" t="s">
        <v>390</v>
      </c>
      <c r="M16965" t="s">
        <v>391</v>
      </c>
      <c r="N16965" t="s">
        <v>487</v>
      </c>
    </row>
    <row r="16966" spans="1:14" hidden="1" x14ac:dyDescent="0.25">
      <c r="A16966" t="s">
        <v>240</v>
      </c>
      <c r="B16966" s="1">
        <v>45443</v>
      </c>
      <c r="C16966" t="s">
        <v>971</v>
      </c>
      <c r="D16966" t="s">
        <v>972</v>
      </c>
      <c r="E16966" s="4">
        <v>1156.2739999999999</v>
      </c>
      <c r="F16966" t="s">
        <v>1477</v>
      </c>
      <c r="G16966" t="s">
        <v>471</v>
      </c>
      <c r="H16966" t="s">
        <v>311</v>
      </c>
      <c r="I16966" t="s">
        <v>312</v>
      </c>
      <c r="J16966" t="s">
        <v>264</v>
      </c>
      <c r="L16966" t="s">
        <v>390</v>
      </c>
      <c r="M16966" t="s">
        <v>391</v>
      </c>
      <c r="N16966" t="s">
        <v>487</v>
      </c>
    </row>
    <row r="16967" spans="1:14" hidden="1" x14ac:dyDescent="0.25">
      <c r="A16967" t="s">
        <v>240</v>
      </c>
      <c r="B16967" s="1">
        <v>45473</v>
      </c>
      <c r="C16967" t="s">
        <v>971</v>
      </c>
      <c r="D16967" t="s">
        <v>972</v>
      </c>
      <c r="E16967" s="4">
        <v>1156.2739999999999</v>
      </c>
      <c r="F16967" t="s">
        <v>1477</v>
      </c>
      <c r="G16967" t="s">
        <v>471</v>
      </c>
      <c r="H16967" t="s">
        <v>311</v>
      </c>
      <c r="I16967" t="s">
        <v>312</v>
      </c>
      <c r="J16967" t="s">
        <v>264</v>
      </c>
      <c r="L16967" t="s">
        <v>390</v>
      </c>
      <c r="M16967" t="s">
        <v>391</v>
      </c>
      <c r="N16967" t="s">
        <v>487</v>
      </c>
    </row>
    <row r="16968" spans="1:14" hidden="1" x14ac:dyDescent="0.25">
      <c r="A16968" t="s">
        <v>240</v>
      </c>
      <c r="B16968" s="1">
        <v>45504</v>
      </c>
      <c r="C16968" t="s">
        <v>971</v>
      </c>
      <c r="D16968" t="s">
        <v>972</v>
      </c>
      <c r="E16968" s="4">
        <v>1322.9406666666666</v>
      </c>
      <c r="F16968" t="s">
        <v>1477</v>
      </c>
      <c r="G16968" t="s">
        <v>471</v>
      </c>
      <c r="H16968" t="s">
        <v>311</v>
      </c>
      <c r="I16968" t="s">
        <v>312</v>
      </c>
      <c r="J16968" t="s">
        <v>264</v>
      </c>
      <c r="L16968" t="s">
        <v>390</v>
      </c>
      <c r="M16968" t="s">
        <v>391</v>
      </c>
      <c r="N16968" t="s">
        <v>487</v>
      </c>
    </row>
    <row r="16969" spans="1:14" hidden="1" x14ac:dyDescent="0.25">
      <c r="A16969" t="s">
        <v>240</v>
      </c>
      <c r="B16969" s="1">
        <v>45535</v>
      </c>
      <c r="C16969" t="s">
        <v>971</v>
      </c>
      <c r="D16969" t="s">
        <v>972</v>
      </c>
      <c r="E16969" s="4">
        <v>1489.6073333333334</v>
      </c>
      <c r="F16969" t="s">
        <v>1477</v>
      </c>
      <c r="G16969" t="s">
        <v>471</v>
      </c>
      <c r="H16969" t="s">
        <v>311</v>
      </c>
      <c r="I16969" t="s">
        <v>312</v>
      </c>
      <c r="J16969" t="s">
        <v>264</v>
      </c>
      <c r="L16969" t="s">
        <v>390</v>
      </c>
      <c r="M16969" t="s">
        <v>391</v>
      </c>
      <c r="N16969" t="s">
        <v>487</v>
      </c>
    </row>
    <row r="16970" spans="1:14" hidden="1" x14ac:dyDescent="0.25">
      <c r="A16970" t="s">
        <v>240</v>
      </c>
      <c r="B16970" s="1">
        <v>45565</v>
      </c>
      <c r="C16970" t="s">
        <v>971</v>
      </c>
      <c r="D16970" t="s">
        <v>972</v>
      </c>
      <c r="E16970" s="4">
        <v>1656.2740000000001</v>
      </c>
      <c r="F16970" t="s">
        <v>1477</v>
      </c>
      <c r="G16970" t="s">
        <v>471</v>
      </c>
      <c r="H16970" t="s">
        <v>311</v>
      </c>
      <c r="I16970" t="s">
        <v>312</v>
      </c>
      <c r="J16970" t="s">
        <v>264</v>
      </c>
      <c r="L16970" t="s">
        <v>390</v>
      </c>
      <c r="M16970" t="s">
        <v>391</v>
      </c>
      <c r="N16970" t="s">
        <v>487</v>
      </c>
    </row>
    <row r="16971" spans="1:14" hidden="1" x14ac:dyDescent="0.25">
      <c r="A16971" t="s">
        <v>240</v>
      </c>
      <c r="B16971" s="1">
        <v>45596</v>
      </c>
      <c r="C16971" t="s">
        <v>971</v>
      </c>
      <c r="D16971" t="s">
        <v>972</v>
      </c>
      <c r="E16971" s="4">
        <v>1822.9406666666669</v>
      </c>
      <c r="F16971" t="s">
        <v>1477</v>
      </c>
      <c r="G16971" t="s">
        <v>471</v>
      </c>
      <c r="H16971" t="s">
        <v>311</v>
      </c>
      <c r="I16971" t="s">
        <v>312</v>
      </c>
      <c r="J16971" t="s">
        <v>264</v>
      </c>
      <c r="L16971" t="s">
        <v>390</v>
      </c>
      <c r="M16971" t="s">
        <v>391</v>
      </c>
      <c r="N16971" t="s">
        <v>487</v>
      </c>
    </row>
    <row r="16972" spans="1:14" hidden="1" x14ac:dyDescent="0.25">
      <c r="A16972" t="s">
        <v>240</v>
      </c>
      <c r="B16972" s="1">
        <v>45626</v>
      </c>
      <c r="C16972" t="s">
        <v>971</v>
      </c>
      <c r="D16972" t="s">
        <v>972</v>
      </c>
      <c r="E16972" s="4">
        <v>1989.6073333333336</v>
      </c>
      <c r="F16972" t="s">
        <v>1477</v>
      </c>
      <c r="G16972" t="s">
        <v>471</v>
      </c>
      <c r="H16972" t="s">
        <v>311</v>
      </c>
      <c r="I16972" t="s">
        <v>312</v>
      </c>
      <c r="J16972" t="s">
        <v>264</v>
      </c>
      <c r="L16972" t="s">
        <v>390</v>
      </c>
      <c r="M16972" t="s">
        <v>391</v>
      </c>
      <c r="N16972" t="s">
        <v>487</v>
      </c>
    </row>
    <row r="16973" spans="1:14" hidden="1" x14ac:dyDescent="0.25">
      <c r="A16973" t="s">
        <v>240</v>
      </c>
      <c r="B16973" s="1">
        <v>45657</v>
      </c>
      <c r="C16973" t="s">
        <v>971</v>
      </c>
      <c r="D16973" t="s">
        <v>972</v>
      </c>
      <c r="E16973" s="4">
        <v>2156.2740000000003</v>
      </c>
      <c r="F16973" t="s">
        <v>1477</v>
      </c>
      <c r="G16973" t="s">
        <v>471</v>
      </c>
      <c r="H16973" t="s">
        <v>311</v>
      </c>
      <c r="I16973" t="s">
        <v>312</v>
      </c>
      <c r="J16973" t="s">
        <v>264</v>
      </c>
      <c r="L16973" t="s">
        <v>390</v>
      </c>
      <c r="M16973" t="s">
        <v>391</v>
      </c>
      <c r="N16973" t="s">
        <v>487</v>
      </c>
    </row>
    <row r="16974" spans="1:14" hidden="1" x14ac:dyDescent="0.25">
      <c r="A16974" t="s">
        <v>240</v>
      </c>
      <c r="B16974" s="1">
        <v>45322</v>
      </c>
      <c r="C16974" t="s">
        <v>973</v>
      </c>
      <c r="D16974" t="s">
        <v>974</v>
      </c>
      <c r="E16974" s="4">
        <v>0</v>
      </c>
      <c r="F16974" t="s">
        <v>1477</v>
      </c>
      <c r="G16974" t="s">
        <v>471</v>
      </c>
      <c r="H16974" t="s">
        <v>311</v>
      </c>
      <c r="I16974" t="s">
        <v>312</v>
      </c>
      <c r="J16974" t="s">
        <v>264</v>
      </c>
      <c r="L16974" t="s">
        <v>390</v>
      </c>
      <c r="M16974" t="s">
        <v>391</v>
      </c>
      <c r="N16974" t="s">
        <v>487</v>
      </c>
    </row>
    <row r="16975" spans="1:14" hidden="1" x14ac:dyDescent="0.25">
      <c r="A16975" t="s">
        <v>240</v>
      </c>
      <c r="B16975" s="1">
        <v>45351</v>
      </c>
      <c r="C16975" t="s">
        <v>973</v>
      </c>
      <c r="D16975" t="s">
        <v>974</v>
      </c>
      <c r="E16975" s="4">
        <v>0</v>
      </c>
      <c r="F16975" t="s">
        <v>1477</v>
      </c>
      <c r="G16975" t="s">
        <v>471</v>
      </c>
      <c r="H16975" t="s">
        <v>311</v>
      </c>
      <c r="I16975" t="s">
        <v>312</v>
      </c>
      <c r="J16975" t="s">
        <v>264</v>
      </c>
      <c r="L16975" t="s">
        <v>390</v>
      </c>
      <c r="M16975" t="s">
        <v>391</v>
      </c>
      <c r="N16975" t="s">
        <v>487</v>
      </c>
    </row>
    <row r="16976" spans="1:14" hidden="1" x14ac:dyDescent="0.25">
      <c r="A16976" t="s">
        <v>240</v>
      </c>
      <c r="B16976" s="1">
        <v>45382</v>
      </c>
      <c r="C16976" t="s">
        <v>973</v>
      </c>
      <c r="D16976" t="s">
        <v>974</v>
      </c>
      <c r="E16976" s="4">
        <v>0</v>
      </c>
      <c r="F16976" t="s">
        <v>1477</v>
      </c>
      <c r="G16976" t="s">
        <v>471</v>
      </c>
      <c r="H16976" t="s">
        <v>311</v>
      </c>
      <c r="I16976" t="s">
        <v>312</v>
      </c>
      <c r="J16976" t="s">
        <v>264</v>
      </c>
      <c r="L16976" t="s">
        <v>390</v>
      </c>
      <c r="M16976" t="s">
        <v>391</v>
      </c>
      <c r="N16976" t="s">
        <v>487</v>
      </c>
    </row>
    <row r="16977" spans="1:14" hidden="1" x14ac:dyDescent="0.25">
      <c r="A16977" t="s">
        <v>240</v>
      </c>
      <c r="B16977" s="1">
        <v>45412</v>
      </c>
      <c r="C16977" t="s">
        <v>973</v>
      </c>
      <c r="D16977" t="s">
        <v>974</v>
      </c>
      <c r="E16977" s="4">
        <v>0</v>
      </c>
      <c r="F16977" t="s">
        <v>1477</v>
      </c>
      <c r="G16977" t="s">
        <v>471</v>
      </c>
      <c r="H16977" t="s">
        <v>311</v>
      </c>
      <c r="I16977" t="s">
        <v>312</v>
      </c>
      <c r="J16977" t="s">
        <v>264</v>
      </c>
      <c r="L16977" t="s">
        <v>390</v>
      </c>
      <c r="M16977" t="s">
        <v>391</v>
      </c>
      <c r="N16977" t="s">
        <v>487</v>
      </c>
    </row>
    <row r="16978" spans="1:14" hidden="1" x14ac:dyDescent="0.25">
      <c r="A16978" t="s">
        <v>240</v>
      </c>
      <c r="B16978" s="1">
        <v>45443</v>
      </c>
      <c r="C16978" t="s">
        <v>973</v>
      </c>
      <c r="D16978" t="s">
        <v>974</v>
      </c>
      <c r="E16978" s="4">
        <v>0</v>
      </c>
      <c r="F16978" t="s">
        <v>1477</v>
      </c>
      <c r="G16978" t="s">
        <v>471</v>
      </c>
      <c r="H16978" t="s">
        <v>311</v>
      </c>
      <c r="I16978" t="s">
        <v>312</v>
      </c>
      <c r="J16978" t="s">
        <v>264</v>
      </c>
      <c r="L16978" t="s">
        <v>390</v>
      </c>
      <c r="M16978" t="s">
        <v>391</v>
      </c>
      <c r="N16978" t="s">
        <v>487</v>
      </c>
    </row>
    <row r="16979" spans="1:14" hidden="1" x14ac:dyDescent="0.25">
      <c r="A16979" t="s">
        <v>240</v>
      </c>
      <c r="B16979" s="1">
        <v>45473</v>
      </c>
      <c r="C16979" t="s">
        <v>973</v>
      </c>
      <c r="D16979" t="s">
        <v>974</v>
      </c>
      <c r="E16979" s="4">
        <v>5740</v>
      </c>
      <c r="F16979" t="s">
        <v>1477</v>
      </c>
      <c r="G16979" t="s">
        <v>471</v>
      </c>
      <c r="H16979" t="s">
        <v>311</v>
      </c>
      <c r="I16979" t="s">
        <v>312</v>
      </c>
      <c r="J16979" t="s">
        <v>264</v>
      </c>
      <c r="L16979" t="s">
        <v>390</v>
      </c>
      <c r="M16979" t="s">
        <v>391</v>
      </c>
      <c r="N16979" t="s">
        <v>487</v>
      </c>
    </row>
    <row r="16980" spans="1:14" hidden="1" x14ac:dyDescent="0.25">
      <c r="A16980" t="s">
        <v>240</v>
      </c>
      <c r="B16980" s="1">
        <v>45504</v>
      </c>
      <c r="C16980" t="s">
        <v>973</v>
      </c>
      <c r="D16980" t="s">
        <v>974</v>
      </c>
      <c r="E16980" s="4">
        <v>6696.666666666667</v>
      </c>
      <c r="F16980" t="s">
        <v>1477</v>
      </c>
      <c r="G16980" t="s">
        <v>471</v>
      </c>
      <c r="H16980" t="s">
        <v>311</v>
      </c>
      <c r="I16980" t="s">
        <v>312</v>
      </c>
      <c r="J16980" t="s">
        <v>264</v>
      </c>
      <c r="L16980" t="s">
        <v>390</v>
      </c>
      <c r="M16980" t="s">
        <v>391</v>
      </c>
      <c r="N16980" t="s">
        <v>487</v>
      </c>
    </row>
    <row r="16981" spans="1:14" hidden="1" x14ac:dyDescent="0.25">
      <c r="A16981" t="s">
        <v>240</v>
      </c>
      <c r="B16981" s="1">
        <v>45535</v>
      </c>
      <c r="C16981" t="s">
        <v>973</v>
      </c>
      <c r="D16981" t="s">
        <v>974</v>
      </c>
      <c r="E16981" s="4">
        <v>7653.3333333333339</v>
      </c>
      <c r="F16981" t="s">
        <v>1477</v>
      </c>
      <c r="G16981" t="s">
        <v>471</v>
      </c>
      <c r="H16981" t="s">
        <v>311</v>
      </c>
      <c r="I16981" t="s">
        <v>312</v>
      </c>
      <c r="J16981" t="s">
        <v>264</v>
      </c>
      <c r="L16981" t="s">
        <v>390</v>
      </c>
      <c r="M16981" t="s">
        <v>391</v>
      </c>
      <c r="N16981" t="s">
        <v>487</v>
      </c>
    </row>
    <row r="16982" spans="1:14" hidden="1" x14ac:dyDescent="0.25">
      <c r="A16982" t="s">
        <v>240</v>
      </c>
      <c r="B16982" s="1">
        <v>45565</v>
      </c>
      <c r="C16982" t="s">
        <v>973</v>
      </c>
      <c r="D16982" t="s">
        <v>974</v>
      </c>
      <c r="E16982" s="4">
        <v>8610</v>
      </c>
      <c r="F16982" t="s">
        <v>1477</v>
      </c>
      <c r="G16982" t="s">
        <v>471</v>
      </c>
      <c r="H16982" t="s">
        <v>311</v>
      </c>
      <c r="I16982" t="s">
        <v>312</v>
      </c>
      <c r="J16982" t="s">
        <v>264</v>
      </c>
      <c r="L16982" t="s">
        <v>390</v>
      </c>
      <c r="M16982" t="s">
        <v>391</v>
      </c>
      <c r="N16982" t="s">
        <v>487</v>
      </c>
    </row>
    <row r="16983" spans="1:14" hidden="1" x14ac:dyDescent="0.25">
      <c r="A16983" t="s">
        <v>240</v>
      </c>
      <c r="B16983" s="1">
        <v>45596</v>
      </c>
      <c r="C16983" t="s">
        <v>973</v>
      </c>
      <c r="D16983" t="s">
        <v>974</v>
      </c>
      <c r="E16983" s="4">
        <v>9566.6666666666661</v>
      </c>
      <c r="F16983" t="s">
        <v>1477</v>
      </c>
      <c r="G16983" t="s">
        <v>471</v>
      </c>
      <c r="H16983" t="s">
        <v>311</v>
      </c>
      <c r="I16983" t="s">
        <v>312</v>
      </c>
      <c r="J16983" t="s">
        <v>264</v>
      </c>
      <c r="L16983" t="s">
        <v>390</v>
      </c>
      <c r="M16983" t="s">
        <v>391</v>
      </c>
      <c r="N16983" t="s">
        <v>487</v>
      </c>
    </row>
    <row r="16984" spans="1:14" hidden="1" x14ac:dyDescent="0.25">
      <c r="A16984" t="s">
        <v>240</v>
      </c>
      <c r="B16984" s="1">
        <v>45626</v>
      </c>
      <c r="C16984" t="s">
        <v>973</v>
      </c>
      <c r="D16984" t="s">
        <v>974</v>
      </c>
      <c r="E16984" s="4">
        <v>10523.333333333332</v>
      </c>
      <c r="F16984" t="s">
        <v>1477</v>
      </c>
      <c r="G16984" t="s">
        <v>471</v>
      </c>
      <c r="H16984" t="s">
        <v>311</v>
      </c>
      <c r="I16984" t="s">
        <v>312</v>
      </c>
      <c r="J16984" t="s">
        <v>264</v>
      </c>
      <c r="L16984" t="s">
        <v>390</v>
      </c>
      <c r="M16984" t="s">
        <v>391</v>
      </c>
      <c r="N16984" t="s">
        <v>487</v>
      </c>
    </row>
    <row r="16985" spans="1:14" hidden="1" x14ac:dyDescent="0.25">
      <c r="A16985" t="s">
        <v>240</v>
      </c>
      <c r="B16985" s="1">
        <v>45657</v>
      </c>
      <c r="C16985" t="s">
        <v>973</v>
      </c>
      <c r="D16985" t="s">
        <v>974</v>
      </c>
      <c r="E16985" s="4">
        <v>11479.999999999998</v>
      </c>
      <c r="F16985" t="s">
        <v>1477</v>
      </c>
      <c r="G16985" t="s">
        <v>471</v>
      </c>
      <c r="H16985" t="s">
        <v>311</v>
      </c>
      <c r="I16985" t="s">
        <v>312</v>
      </c>
      <c r="J16985" t="s">
        <v>264</v>
      </c>
      <c r="L16985" t="s">
        <v>390</v>
      </c>
      <c r="M16985" t="s">
        <v>391</v>
      </c>
      <c r="N16985" t="s">
        <v>487</v>
      </c>
    </row>
    <row r="16986" spans="1:14" hidden="1" x14ac:dyDescent="0.25">
      <c r="A16986" t="s">
        <v>240</v>
      </c>
      <c r="B16986" s="1">
        <v>45322</v>
      </c>
      <c r="C16986" t="s">
        <v>1160</v>
      </c>
      <c r="D16986" t="s">
        <v>1161</v>
      </c>
      <c r="E16986" s="4">
        <v>0</v>
      </c>
      <c r="F16986" t="s">
        <v>1477</v>
      </c>
      <c r="G16986" t="s">
        <v>471</v>
      </c>
      <c r="H16986" t="s">
        <v>311</v>
      </c>
      <c r="I16986" t="s">
        <v>312</v>
      </c>
      <c r="J16986" t="s">
        <v>264</v>
      </c>
      <c r="L16986" t="s">
        <v>390</v>
      </c>
      <c r="M16986" t="s">
        <v>391</v>
      </c>
      <c r="N16986" t="s">
        <v>487</v>
      </c>
    </row>
    <row r="16987" spans="1:14" hidden="1" x14ac:dyDescent="0.25">
      <c r="A16987" t="s">
        <v>240</v>
      </c>
      <c r="B16987" s="1">
        <v>45351</v>
      </c>
      <c r="C16987" t="s">
        <v>1160</v>
      </c>
      <c r="D16987" t="s">
        <v>1161</v>
      </c>
      <c r="E16987" s="4">
        <v>0</v>
      </c>
      <c r="F16987" t="s">
        <v>1477</v>
      </c>
      <c r="G16987" t="s">
        <v>471</v>
      </c>
      <c r="H16987" t="s">
        <v>311</v>
      </c>
      <c r="I16987" t="s">
        <v>312</v>
      </c>
      <c r="J16987" t="s">
        <v>264</v>
      </c>
      <c r="L16987" t="s">
        <v>390</v>
      </c>
      <c r="M16987" t="s">
        <v>391</v>
      </c>
      <c r="N16987" t="s">
        <v>487</v>
      </c>
    </row>
    <row r="16988" spans="1:14" hidden="1" x14ac:dyDescent="0.25">
      <c r="A16988" t="s">
        <v>240</v>
      </c>
      <c r="B16988" s="1">
        <v>45382</v>
      </c>
      <c r="C16988" t="s">
        <v>1160</v>
      </c>
      <c r="D16988" t="s">
        <v>1161</v>
      </c>
      <c r="E16988" s="4">
        <v>0</v>
      </c>
      <c r="F16988" t="s">
        <v>1477</v>
      </c>
      <c r="G16988" t="s">
        <v>471</v>
      </c>
      <c r="H16988" t="s">
        <v>311</v>
      </c>
      <c r="I16988" t="s">
        <v>312</v>
      </c>
      <c r="J16988" t="s">
        <v>264</v>
      </c>
      <c r="L16988" t="s">
        <v>390</v>
      </c>
      <c r="M16988" t="s">
        <v>391</v>
      </c>
      <c r="N16988" t="s">
        <v>487</v>
      </c>
    </row>
    <row r="16989" spans="1:14" hidden="1" x14ac:dyDescent="0.25">
      <c r="A16989" t="s">
        <v>240</v>
      </c>
      <c r="B16989" s="1">
        <v>45412</v>
      </c>
      <c r="C16989" t="s">
        <v>1160</v>
      </c>
      <c r="D16989" t="s">
        <v>1161</v>
      </c>
      <c r="E16989" s="4">
        <v>0</v>
      </c>
      <c r="F16989" t="s">
        <v>1477</v>
      </c>
      <c r="G16989" t="s">
        <v>471</v>
      </c>
      <c r="H16989" t="s">
        <v>311</v>
      </c>
      <c r="I16989" t="s">
        <v>312</v>
      </c>
      <c r="J16989" t="s">
        <v>264</v>
      </c>
      <c r="L16989" t="s">
        <v>390</v>
      </c>
      <c r="M16989" t="s">
        <v>391</v>
      </c>
      <c r="N16989" t="s">
        <v>487</v>
      </c>
    </row>
    <row r="16990" spans="1:14" hidden="1" x14ac:dyDescent="0.25">
      <c r="A16990" t="s">
        <v>240</v>
      </c>
      <c r="B16990" s="1">
        <v>45443</v>
      </c>
      <c r="C16990" t="s">
        <v>1160</v>
      </c>
      <c r="D16990" t="s">
        <v>1161</v>
      </c>
      <c r="E16990" s="4">
        <v>0</v>
      </c>
      <c r="F16990" t="s">
        <v>1477</v>
      </c>
      <c r="G16990" t="s">
        <v>471</v>
      </c>
      <c r="H16990" t="s">
        <v>311</v>
      </c>
      <c r="I16990" t="s">
        <v>312</v>
      </c>
      <c r="J16990" t="s">
        <v>264</v>
      </c>
      <c r="L16990" t="s">
        <v>390</v>
      </c>
      <c r="M16990" t="s">
        <v>391</v>
      </c>
      <c r="N16990" t="s">
        <v>487</v>
      </c>
    </row>
    <row r="16991" spans="1:14" hidden="1" x14ac:dyDescent="0.25">
      <c r="A16991" t="s">
        <v>240</v>
      </c>
      <c r="B16991" s="1">
        <v>45473</v>
      </c>
      <c r="C16991" t="s">
        <v>1160</v>
      </c>
      <c r="D16991" t="s">
        <v>1161</v>
      </c>
      <c r="E16991" s="4">
        <v>0</v>
      </c>
      <c r="F16991" t="s">
        <v>1477</v>
      </c>
      <c r="G16991" t="s">
        <v>471</v>
      </c>
      <c r="H16991" t="s">
        <v>311</v>
      </c>
      <c r="I16991" t="s">
        <v>312</v>
      </c>
      <c r="J16991" t="s">
        <v>264</v>
      </c>
      <c r="L16991" t="s">
        <v>390</v>
      </c>
      <c r="M16991" t="s">
        <v>391</v>
      </c>
      <c r="N16991" t="s">
        <v>487</v>
      </c>
    </row>
    <row r="16992" spans="1:14" hidden="1" x14ac:dyDescent="0.25">
      <c r="A16992" t="s">
        <v>240</v>
      </c>
      <c r="B16992" s="1">
        <v>45504</v>
      </c>
      <c r="C16992" t="s">
        <v>1160</v>
      </c>
      <c r="D16992" t="s">
        <v>1161</v>
      </c>
      <c r="E16992" s="4">
        <v>978.83333333333337</v>
      </c>
      <c r="F16992" t="s">
        <v>1477</v>
      </c>
      <c r="G16992" t="s">
        <v>471</v>
      </c>
      <c r="H16992" t="s">
        <v>311</v>
      </c>
      <c r="I16992" t="s">
        <v>312</v>
      </c>
      <c r="J16992" t="s">
        <v>264</v>
      </c>
      <c r="L16992" t="s">
        <v>390</v>
      </c>
      <c r="M16992" t="s">
        <v>391</v>
      </c>
      <c r="N16992" t="s">
        <v>487</v>
      </c>
    </row>
    <row r="16993" spans="1:14" hidden="1" x14ac:dyDescent="0.25">
      <c r="A16993" t="s">
        <v>240</v>
      </c>
      <c r="B16993" s="1">
        <v>45535</v>
      </c>
      <c r="C16993" t="s">
        <v>1160</v>
      </c>
      <c r="D16993" t="s">
        <v>1161</v>
      </c>
      <c r="E16993" s="4">
        <v>1957.6666666666667</v>
      </c>
      <c r="F16993" t="s">
        <v>1477</v>
      </c>
      <c r="G16993" t="s">
        <v>471</v>
      </c>
      <c r="H16993" t="s">
        <v>311</v>
      </c>
      <c r="I16993" t="s">
        <v>312</v>
      </c>
      <c r="J16993" t="s">
        <v>264</v>
      </c>
      <c r="L16993" t="s">
        <v>390</v>
      </c>
      <c r="M16993" t="s">
        <v>391</v>
      </c>
      <c r="N16993" t="s">
        <v>487</v>
      </c>
    </row>
    <row r="16994" spans="1:14" hidden="1" x14ac:dyDescent="0.25">
      <c r="A16994" t="s">
        <v>240</v>
      </c>
      <c r="B16994" s="1">
        <v>45565</v>
      </c>
      <c r="C16994" t="s">
        <v>1160</v>
      </c>
      <c r="D16994" t="s">
        <v>1161</v>
      </c>
      <c r="E16994" s="4">
        <v>2936.5</v>
      </c>
      <c r="F16994" t="s">
        <v>1477</v>
      </c>
      <c r="G16994" t="s">
        <v>471</v>
      </c>
      <c r="H16994" t="s">
        <v>311</v>
      </c>
      <c r="I16994" t="s">
        <v>312</v>
      </c>
      <c r="J16994" t="s">
        <v>264</v>
      </c>
      <c r="L16994" t="s">
        <v>390</v>
      </c>
      <c r="M16994" t="s">
        <v>391</v>
      </c>
      <c r="N16994" t="s">
        <v>487</v>
      </c>
    </row>
    <row r="16995" spans="1:14" hidden="1" x14ac:dyDescent="0.25">
      <c r="A16995" t="s">
        <v>240</v>
      </c>
      <c r="B16995" s="1">
        <v>45596</v>
      </c>
      <c r="C16995" t="s">
        <v>1160</v>
      </c>
      <c r="D16995" t="s">
        <v>1161</v>
      </c>
      <c r="E16995" s="4">
        <v>3915.3333333333335</v>
      </c>
      <c r="F16995" t="s">
        <v>1477</v>
      </c>
      <c r="G16995" t="s">
        <v>471</v>
      </c>
      <c r="H16995" t="s">
        <v>311</v>
      </c>
      <c r="I16995" t="s">
        <v>312</v>
      </c>
      <c r="J16995" t="s">
        <v>264</v>
      </c>
      <c r="L16995" t="s">
        <v>390</v>
      </c>
      <c r="M16995" t="s">
        <v>391</v>
      </c>
      <c r="N16995" t="s">
        <v>487</v>
      </c>
    </row>
    <row r="16996" spans="1:14" hidden="1" x14ac:dyDescent="0.25">
      <c r="A16996" t="s">
        <v>240</v>
      </c>
      <c r="B16996" s="1">
        <v>45626</v>
      </c>
      <c r="C16996" t="s">
        <v>1160</v>
      </c>
      <c r="D16996" t="s">
        <v>1161</v>
      </c>
      <c r="E16996" s="4">
        <v>4894.166666666667</v>
      </c>
      <c r="F16996" t="s">
        <v>1477</v>
      </c>
      <c r="G16996" t="s">
        <v>471</v>
      </c>
      <c r="H16996" t="s">
        <v>311</v>
      </c>
      <c r="I16996" t="s">
        <v>312</v>
      </c>
      <c r="J16996" t="s">
        <v>264</v>
      </c>
      <c r="L16996" t="s">
        <v>390</v>
      </c>
      <c r="M16996" t="s">
        <v>391</v>
      </c>
      <c r="N16996" t="s">
        <v>487</v>
      </c>
    </row>
    <row r="16997" spans="1:14" hidden="1" x14ac:dyDescent="0.25">
      <c r="A16997" t="s">
        <v>240</v>
      </c>
      <c r="B16997" s="1">
        <v>45657</v>
      </c>
      <c r="C16997" t="s">
        <v>1160</v>
      </c>
      <c r="D16997" t="s">
        <v>1161</v>
      </c>
      <c r="E16997" s="4">
        <v>5873</v>
      </c>
      <c r="F16997" t="s">
        <v>1477</v>
      </c>
      <c r="G16997" t="s">
        <v>471</v>
      </c>
      <c r="H16997" t="s">
        <v>311</v>
      </c>
      <c r="I16997" t="s">
        <v>312</v>
      </c>
      <c r="J16997" t="s">
        <v>264</v>
      </c>
      <c r="L16997" t="s">
        <v>390</v>
      </c>
      <c r="M16997" t="s">
        <v>391</v>
      </c>
      <c r="N16997" t="s">
        <v>487</v>
      </c>
    </row>
    <row r="16998" spans="1:14" hidden="1" x14ac:dyDescent="0.25">
      <c r="A16998" t="s">
        <v>240</v>
      </c>
      <c r="B16998" s="1">
        <v>45322</v>
      </c>
      <c r="C16998" t="s">
        <v>1013</v>
      </c>
      <c r="D16998" t="s">
        <v>1014</v>
      </c>
      <c r="E16998" s="4">
        <v>0</v>
      </c>
      <c r="F16998" t="s">
        <v>1477</v>
      </c>
      <c r="G16998" t="s">
        <v>471</v>
      </c>
      <c r="H16998" t="s">
        <v>311</v>
      </c>
      <c r="I16998" t="s">
        <v>312</v>
      </c>
      <c r="J16998" t="s">
        <v>264</v>
      </c>
      <c r="L16998" t="s">
        <v>390</v>
      </c>
      <c r="M16998" t="s">
        <v>391</v>
      </c>
      <c r="N16998" t="s">
        <v>480</v>
      </c>
    </row>
    <row r="16999" spans="1:14" hidden="1" x14ac:dyDescent="0.25">
      <c r="A16999" t="s">
        <v>240</v>
      </c>
      <c r="B16999" s="1">
        <v>45351</v>
      </c>
      <c r="C16999" t="s">
        <v>1013</v>
      </c>
      <c r="D16999" t="s">
        <v>1014</v>
      </c>
      <c r="E16999" s="4">
        <v>0</v>
      </c>
      <c r="F16999" t="s">
        <v>1477</v>
      </c>
      <c r="G16999" t="s">
        <v>471</v>
      </c>
      <c r="H16999" t="s">
        <v>311</v>
      </c>
      <c r="I16999" t="s">
        <v>312</v>
      </c>
      <c r="J16999" t="s">
        <v>264</v>
      </c>
      <c r="L16999" t="s">
        <v>390</v>
      </c>
      <c r="M16999" t="s">
        <v>391</v>
      </c>
      <c r="N16999" t="s">
        <v>480</v>
      </c>
    </row>
    <row r="17000" spans="1:14" hidden="1" x14ac:dyDescent="0.25">
      <c r="A17000" t="s">
        <v>240</v>
      </c>
      <c r="B17000" s="1">
        <v>45382</v>
      </c>
      <c r="C17000" t="s">
        <v>1013</v>
      </c>
      <c r="D17000" t="s">
        <v>1014</v>
      </c>
      <c r="E17000" s="4">
        <v>0</v>
      </c>
      <c r="F17000" t="s">
        <v>1477</v>
      </c>
      <c r="G17000" t="s">
        <v>471</v>
      </c>
      <c r="H17000" t="s">
        <v>311</v>
      </c>
      <c r="I17000" t="s">
        <v>312</v>
      </c>
      <c r="J17000" t="s">
        <v>264</v>
      </c>
      <c r="L17000" t="s">
        <v>390</v>
      </c>
      <c r="M17000" t="s">
        <v>391</v>
      </c>
      <c r="N17000" t="s">
        <v>480</v>
      </c>
    </row>
    <row r="17001" spans="1:14" hidden="1" x14ac:dyDescent="0.25">
      <c r="A17001" t="s">
        <v>240</v>
      </c>
      <c r="B17001" s="1">
        <v>45412</v>
      </c>
      <c r="C17001" t="s">
        <v>1013</v>
      </c>
      <c r="D17001" t="s">
        <v>1014</v>
      </c>
      <c r="E17001" s="4">
        <v>250</v>
      </c>
      <c r="F17001" t="s">
        <v>1477</v>
      </c>
      <c r="G17001" t="s">
        <v>471</v>
      </c>
      <c r="H17001" t="s">
        <v>311</v>
      </c>
      <c r="I17001" t="s">
        <v>312</v>
      </c>
      <c r="J17001" t="s">
        <v>264</v>
      </c>
      <c r="L17001" t="s">
        <v>390</v>
      </c>
      <c r="M17001" t="s">
        <v>391</v>
      </c>
      <c r="N17001" t="s">
        <v>480</v>
      </c>
    </row>
    <row r="17002" spans="1:14" hidden="1" x14ac:dyDescent="0.25">
      <c r="A17002" t="s">
        <v>240</v>
      </c>
      <c r="B17002" s="1">
        <v>45443</v>
      </c>
      <c r="C17002" t="s">
        <v>1013</v>
      </c>
      <c r="D17002" t="s">
        <v>1014</v>
      </c>
      <c r="E17002" s="4">
        <v>379.98</v>
      </c>
      <c r="F17002" t="s">
        <v>1477</v>
      </c>
      <c r="G17002" t="s">
        <v>471</v>
      </c>
      <c r="H17002" t="s">
        <v>311</v>
      </c>
      <c r="I17002" t="s">
        <v>312</v>
      </c>
      <c r="J17002" t="s">
        <v>264</v>
      </c>
      <c r="L17002" t="s">
        <v>390</v>
      </c>
      <c r="M17002" t="s">
        <v>391</v>
      </c>
      <c r="N17002" t="s">
        <v>480</v>
      </c>
    </row>
    <row r="17003" spans="1:14" hidden="1" x14ac:dyDescent="0.25">
      <c r="A17003" t="s">
        <v>240</v>
      </c>
      <c r="B17003" s="1">
        <v>45473</v>
      </c>
      <c r="C17003" t="s">
        <v>1013</v>
      </c>
      <c r="D17003" t="s">
        <v>1014</v>
      </c>
      <c r="E17003" s="4">
        <v>379.98</v>
      </c>
      <c r="F17003" t="s">
        <v>1477</v>
      </c>
      <c r="G17003" t="s">
        <v>471</v>
      </c>
      <c r="H17003" t="s">
        <v>311</v>
      </c>
      <c r="I17003" t="s">
        <v>312</v>
      </c>
      <c r="J17003" t="s">
        <v>264</v>
      </c>
      <c r="L17003" t="s">
        <v>390</v>
      </c>
      <c r="M17003" t="s">
        <v>391</v>
      </c>
      <c r="N17003" t="s">
        <v>480</v>
      </c>
    </row>
    <row r="17004" spans="1:14" hidden="1" x14ac:dyDescent="0.25">
      <c r="A17004" t="s">
        <v>240</v>
      </c>
      <c r="B17004" s="1">
        <v>45504</v>
      </c>
      <c r="C17004" t="s">
        <v>1013</v>
      </c>
      <c r="D17004" t="s">
        <v>1014</v>
      </c>
      <c r="E17004" s="4">
        <v>379.98</v>
      </c>
      <c r="F17004" t="s">
        <v>1477</v>
      </c>
      <c r="G17004" t="s">
        <v>471</v>
      </c>
      <c r="H17004" t="s">
        <v>311</v>
      </c>
      <c r="I17004" t="s">
        <v>312</v>
      </c>
      <c r="J17004" t="s">
        <v>264</v>
      </c>
      <c r="L17004" t="s">
        <v>390</v>
      </c>
      <c r="M17004" t="s">
        <v>391</v>
      </c>
      <c r="N17004" t="s">
        <v>480</v>
      </c>
    </row>
    <row r="17005" spans="1:14" hidden="1" x14ac:dyDescent="0.25">
      <c r="A17005" t="s">
        <v>240</v>
      </c>
      <c r="B17005" s="1">
        <v>45535</v>
      </c>
      <c r="C17005" t="s">
        <v>1013</v>
      </c>
      <c r="D17005" t="s">
        <v>1014</v>
      </c>
      <c r="E17005" s="4">
        <v>379.98</v>
      </c>
      <c r="F17005" t="s">
        <v>1477</v>
      </c>
      <c r="G17005" t="s">
        <v>471</v>
      </c>
      <c r="H17005" t="s">
        <v>311</v>
      </c>
      <c r="I17005" t="s">
        <v>312</v>
      </c>
      <c r="J17005" t="s">
        <v>264</v>
      </c>
      <c r="L17005" t="s">
        <v>390</v>
      </c>
      <c r="M17005" t="s">
        <v>391</v>
      </c>
      <c r="N17005" t="s">
        <v>480</v>
      </c>
    </row>
    <row r="17006" spans="1:14" hidden="1" x14ac:dyDescent="0.25">
      <c r="A17006" t="s">
        <v>240</v>
      </c>
      <c r="B17006" s="1">
        <v>45565</v>
      </c>
      <c r="C17006" t="s">
        <v>1013</v>
      </c>
      <c r="D17006" t="s">
        <v>1014</v>
      </c>
      <c r="E17006" s="4">
        <v>379.98</v>
      </c>
      <c r="F17006" t="s">
        <v>1477</v>
      </c>
      <c r="G17006" t="s">
        <v>471</v>
      </c>
      <c r="H17006" t="s">
        <v>311</v>
      </c>
      <c r="I17006" t="s">
        <v>312</v>
      </c>
      <c r="J17006" t="s">
        <v>264</v>
      </c>
      <c r="L17006" t="s">
        <v>390</v>
      </c>
      <c r="M17006" t="s">
        <v>391</v>
      </c>
      <c r="N17006" t="s">
        <v>480</v>
      </c>
    </row>
    <row r="17007" spans="1:14" hidden="1" x14ac:dyDescent="0.25">
      <c r="A17007" t="s">
        <v>240</v>
      </c>
      <c r="B17007" s="1">
        <v>45596</v>
      </c>
      <c r="C17007" t="s">
        <v>1013</v>
      </c>
      <c r="D17007" t="s">
        <v>1014</v>
      </c>
      <c r="E17007" s="4">
        <v>379.98</v>
      </c>
      <c r="F17007" t="s">
        <v>1477</v>
      </c>
      <c r="G17007" t="s">
        <v>471</v>
      </c>
      <c r="H17007" t="s">
        <v>311</v>
      </c>
      <c r="I17007" t="s">
        <v>312</v>
      </c>
      <c r="J17007" t="s">
        <v>264</v>
      </c>
      <c r="L17007" t="s">
        <v>390</v>
      </c>
      <c r="M17007" t="s">
        <v>391</v>
      </c>
      <c r="N17007" t="s">
        <v>480</v>
      </c>
    </row>
    <row r="17008" spans="1:14" hidden="1" x14ac:dyDescent="0.25">
      <c r="A17008" t="s">
        <v>240</v>
      </c>
      <c r="B17008" s="1">
        <v>45626</v>
      </c>
      <c r="C17008" t="s">
        <v>1013</v>
      </c>
      <c r="D17008" t="s">
        <v>1014</v>
      </c>
      <c r="E17008" s="4">
        <v>379.98</v>
      </c>
      <c r="F17008" t="s">
        <v>1477</v>
      </c>
      <c r="G17008" t="s">
        <v>471</v>
      </c>
      <c r="H17008" t="s">
        <v>311</v>
      </c>
      <c r="I17008" t="s">
        <v>312</v>
      </c>
      <c r="J17008" t="s">
        <v>264</v>
      </c>
      <c r="L17008" t="s">
        <v>390</v>
      </c>
      <c r="M17008" t="s">
        <v>391</v>
      </c>
      <c r="N17008" t="s">
        <v>480</v>
      </c>
    </row>
    <row r="17009" spans="1:14" hidden="1" x14ac:dyDescent="0.25">
      <c r="A17009" t="s">
        <v>240</v>
      </c>
      <c r="B17009" s="1">
        <v>45657</v>
      </c>
      <c r="C17009" t="s">
        <v>1013</v>
      </c>
      <c r="D17009" t="s">
        <v>1014</v>
      </c>
      <c r="E17009" s="4">
        <v>379.98</v>
      </c>
      <c r="F17009" t="s">
        <v>1477</v>
      </c>
      <c r="G17009" t="s">
        <v>471</v>
      </c>
      <c r="H17009" t="s">
        <v>311</v>
      </c>
      <c r="I17009" t="s">
        <v>312</v>
      </c>
      <c r="J17009" t="s">
        <v>264</v>
      </c>
      <c r="L17009" t="s">
        <v>390</v>
      </c>
      <c r="M17009" t="s">
        <v>391</v>
      </c>
      <c r="N17009" t="s">
        <v>480</v>
      </c>
    </row>
    <row r="17010" spans="1:14" hidden="1" x14ac:dyDescent="0.25">
      <c r="A17010" t="s">
        <v>240</v>
      </c>
      <c r="B17010" s="1">
        <v>45322</v>
      </c>
      <c r="C17010" t="s">
        <v>788</v>
      </c>
      <c r="D17010" t="s">
        <v>789</v>
      </c>
      <c r="E17010" s="4">
        <v>1132.4100000000001</v>
      </c>
      <c r="F17010" t="s">
        <v>1477</v>
      </c>
      <c r="G17010" t="s">
        <v>471</v>
      </c>
      <c r="H17010" t="s">
        <v>311</v>
      </c>
      <c r="I17010" t="s">
        <v>312</v>
      </c>
      <c r="J17010" t="s">
        <v>264</v>
      </c>
      <c r="L17010" t="s">
        <v>378</v>
      </c>
      <c r="M17010" t="s">
        <v>379</v>
      </c>
      <c r="N17010" t="s">
        <v>485</v>
      </c>
    </row>
    <row r="17011" spans="1:14" hidden="1" x14ac:dyDescent="0.25">
      <c r="A17011" t="s">
        <v>240</v>
      </c>
      <c r="B17011" s="1">
        <v>45351</v>
      </c>
      <c r="C17011" t="s">
        <v>788</v>
      </c>
      <c r="D17011" t="s">
        <v>789</v>
      </c>
      <c r="E17011" s="4">
        <v>1938.58</v>
      </c>
      <c r="F17011" t="s">
        <v>1477</v>
      </c>
      <c r="G17011" t="s">
        <v>471</v>
      </c>
      <c r="H17011" t="s">
        <v>311</v>
      </c>
      <c r="I17011" t="s">
        <v>312</v>
      </c>
      <c r="J17011" t="s">
        <v>264</v>
      </c>
      <c r="L17011" t="s">
        <v>378</v>
      </c>
      <c r="M17011" t="s">
        <v>379</v>
      </c>
      <c r="N17011" t="s">
        <v>485</v>
      </c>
    </row>
    <row r="17012" spans="1:14" hidden="1" x14ac:dyDescent="0.25">
      <c r="A17012" t="s">
        <v>240</v>
      </c>
      <c r="B17012" s="1">
        <v>45382</v>
      </c>
      <c r="C17012" t="s">
        <v>788</v>
      </c>
      <c r="D17012" t="s">
        <v>789</v>
      </c>
      <c r="E17012" s="4">
        <v>2774.67</v>
      </c>
      <c r="F17012" t="s">
        <v>1477</v>
      </c>
      <c r="G17012" t="s">
        <v>471</v>
      </c>
      <c r="H17012" t="s">
        <v>311</v>
      </c>
      <c r="I17012" t="s">
        <v>312</v>
      </c>
      <c r="J17012" t="s">
        <v>264</v>
      </c>
      <c r="L17012" t="s">
        <v>378</v>
      </c>
      <c r="M17012" t="s">
        <v>379</v>
      </c>
      <c r="N17012" t="s">
        <v>485</v>
      </c>
    </row>
    <row r="17013" spans="1:14" hidden="1" x14ac:dyDescent="0.25">
      <c r="A17013" t="s">
        <v>240</v>
      </c>
      <c r="B17013" s="1">
        <v>45412</v>
      </c>
      <c r="C17013" t="s">
        <v>788</v>
      </c>
      <c r="D17013" t="s">
        <v>789</v>
      </c>
      <c r="E17013" s="4">
        <v>3072.13</v>
      </c>
      <c r="F17013" t="s">
        <v>1477</v>
      </c>
      <c r="G17013" t="s">
        <v>471</v>
      </c>
      <c r="H17013" t="s">
        <v>311</v>
      </c>
      <c r="I17013" t="s">
        <v>312</v>
      </c>
      <c r="J17013" t="s">
        <v>264</v>
      </c>
      <c r="L17013" t="s">
        <v>378</v>
      </c>
      <c r="M17013" t="s">
        <v>379</v>
      </c>
      <c r="N17013" t="s">
        <v>485</v>
      </c>
    </row>
    <row r="17014" spans="1:14" hidden="1" x14ac:dyDescent="0.25">
      <c r="A17014" t="s">
        <v>240</v>
      </c>
      <c r="B17014" s="1">
        <v>45443</v>
      </c>
      <c r="C17014" t="s">
        <v>788</v>
      </c>
      <c r="D17014" t="s">
        <v>789</v>
      </c>
      <c r="E17014" s="4">
        <v>3754.37</v>
      </c>
      <c r="F17014" t="s">
        <v>1477</v>
      </c>
      <c r="G17014" t="s">
        <v>471</v>
      </c>
      <c r="H17014" t="s">
        <v>311</v>
      </c>
      <c r="I17014" t="s">
        <v>312</v>
      </c>
      <c r="J17014" t="s">
        <v>264</v>
      </c>
      <c r="L17014" t="s">
        <v>378</v>
      </c>
      <c r="M17014" t="s">
        <v>379</v>
      </c>
      <c r="N17014" t="s">
        <v>485</v>
      </c>
    </row>
    <row r="17015" spans="1:14" hidden="1" x14ac:dyDescent="0.25">
      <c r="A17015" t="s">
        <v>240</v>
      </c>
      <c r="B17015" s="1">
        <v>45473</v>
      </c>
      <c r="C17015" t="s">
        <v>788</v>
      </c>
      <c r="D17015" t="s">
        <v>789</v>
      </c>
      <c r="E17015" s="4">
        <v>3754.37</v>
      </c>
      <c r="F17015" t="s">
        <v>1477</v>
      </c>
      <c r="G17015" t="s">
        <v>471</v>
      </c>
      <c r="H17015" t="s">
        <v>311</v>
      </c>
      <c r="I17015" t="s">
        <v>312</v>
      </c>
      <c r="J17015" t="s">
        <v>264</v>
      </c>
      <c r="L17015" t="s">
        <v>378</v>
      </c>
      <c r="M17015" t="s">
        <v>379</v>
      </c>
      <c r="N17015" t="s">
        <v>485</v>
      </c>
    </row>
    <row r="17016" spans="1:14" hidden="1" x14ac:dyDescent="0.25">
      <c r="A17016" t="s">
        <v>240</v>
      </c>
      <c r="B17016" s="1">
        <v>45504</v>
      </c>
      <c r="C17016" t="s">
        <v>788</v>
      </c>
      <c r="D17016" t="s">
        <v>789</v>
      </c>
      <c r="E17016" s="4">
        <v>4554.37</v>
      </c>
      <c r="F17016" t="s">
        <v>1477</v>
      </c>
      <c r="G17016" t="s">
        <v>471</v>
      </c>
      <c r="H17016" t="s">
        <v>311</v>
      </c>
      <c r="I17016" t="s">
        <v>312</v>
      </c>
      <c r="J17016" t="s">
        <v>264</v>
      </c>
      <c r="L17016" t="s">
        <v>378</v>
      </c>
      <c r="M17016" t="s">
        <v>379</v>
      </c>
      <c r="N17016" t="s">
        <v>485</v>
      </c>
    </row>
    <row r="17017" spans="1:14" hidden="1" x14ac:dyDescent="0.25">
      <c r="A17017" t="s">
        <v>240</v>
      </c>
      <c r="B17017" s="1">
        <v>45535</v>
      </c>
      <c r="C17017" t="s">
        <v>788</v>
      </c>
      <c r="D17017" t="s">
        <v>789</v>
      </c>
      <c r="E17017" s="4">
        <v>4854.37</v>
      </c>
      <c r="F17017" t="s">
        <v>1477</v>
      </c>
      <c r="G17017" t="s">
        <v>471</v>
      </c>
      <c r="H17017" t="s">
        <v>311</v>
      </c>
      <c r="I17017" t="s">
        <v>312</v>
      </c>
      <c r="J17017" t="s">
        <v>264</v>
      </c>
      <c r="L17017" t="s">
        <v>378</v>
      </c>
      <c r="M17017" t="s">
        <v>379</v>
      </c>
      <c r="N17017" t="s">
        <v>485</v>
      </c>
    </row>
    <row r="17018" spans="1:14" hidden="1" x14ac:dyDescent="0.25">
      <c r="A17018" t="s">
        <v>240</v>
      </c>
      <c r="B17018" s="1">
        <v>45565</v>
      </c>
      <c r="C17018" t="s">
        <v>788</v>
      </c>
      <c r="D17018" t="s">
        <v>789</v>
      </c>
      <c r="E17018" s="4">
        <v>5654.37</v>
      </c>
      <c r="F17018" t="s">
        <v>1477</v>
      </c>
      <c r="G17018" t="s">
        <v>471</v>
      </c>
      <c r="H17018" t="s">
        <v>311</v>
      </c>
      <c r="I17018" t="s">
        <v>312</v>
      </c>
      <c r="J17018" t="s">
        <v>264</v>
      </c>
      <c r="L17018" t="s">
        <v>378</v>
      </c>
      <c r="M17018" t="s">
        <v>379</v>
      </c>
      <c r="N17018" t="s">
        <v>485</v>
      </c>
    </row>
    <row r="17019" spans="1:14" hidden="1" x14ac:dyDescent="0.25">
      <c r="A17019" t="s">
        <v>240</v>
      </c>
      <c r="B17019" s="1">
        <v>45596</v>
      </c>
      <c r="C17019" t="s">
        <v>788</v>
      </c>
      <c r="D17019" t="s">
        <v>789</v>
      </c>
      <c r="E17019" s="4">
        <v>6454.37</v>
      </c>
      <c r="F17019" t="s">
        <v>1477</v>
      </c>
      <c r="G17019" t="s">
        <v>471</v>
      </c>
      <c r="H17019" t="s">
        <v>311</v>
      </c>
      <c r="I17019" t="s">
        <v>312</v>
      </c>
      <c r="J17019" t="s">
        <v>264</v>
      </c>
      <c r="L17019" t="s">
        <v>378</v>
      </c>
      <c r="M17019" t="s">
        <v>379</v>
      </c>
      <c r="N17019" t="s">
        <v>485</v>
      </c>
    </row>
    <row r="17020" spans="1:14" hidden="1" x14ac:dyDescent="0.25">
      <c r="A17020" t="s">
        <v>240</v>
      </c>
      <c r="B17020" s="1">
        <v>45626</v>
      </c>
      <c r="C17020" t="s">
        <v>788</v>
      </c>
      <c r="D17020" t="s">
        <v>789</v>
      </c>
      <c r="E17020" s="4">
        <v>7254.37</v>
      </c>
      <c r="F17020" t="s">
        <v>1477</v>
      </c>
      <c r="G17020" t="s">
        <v>471</v>
      </c>
      <c r="H17020" t="s">
        <v>311</v>
      </c>
      <c r="I17020" t="s">
        <v>312</v>
      </c>
      <c r="J17020" t="s">
        <v>264</v>
      </c>
      <c r="L17020" t="s">
        <v>378</v>
      </c>
      <c r="M17020" t="s">
        <v>379</v>
      </c>
      <c r="N17020" t="s">
        <v>485</v>
      </c>
    </row>
    <row r="17021" spans="1:14" hidden="1" x14ac:dyDescent="0.25">
      <c r="A17021" t="s">
        <v>240</v>
      </c>
      <c r="B17021" s="1">
        <v>45657</v>
      </c>
      <c r="C17021" t="s">
        <v>788</v>
      </c>
      <c r="D17021" t="s">
        <v>789</v>
      </c>
      <c r="E17021" s="4">
        <v>8054.37</v>
      </c>
      <c r="F17021" t="s">
        <v>1477</v>
      </c>
      <c r="G17021" t="s">
        <v>471</v>
      </c>
      <c r="H17021" t="s">
        <v>311</v>
      </c>
      <c r="I17021" t="s">
        <v>312</v>
      </c>
      <c r="J17021" t="s">
        <v>264</v>
      </c>
      <c r="L17021" t="s">
        <v>378</v>
      </c>
      <c r="M17021" t="s">
        <v>379</v>
      </c>
      <c r="N17021" t="s">
        <v>485</v>
      </c>
    </row>
    <row r="17022" spans="1:14" hidden="1" x14ac:dyDescent="0.25">
      <c r="A17022" t="s">
        <v>240</v>
      </c>
      <c r="B17022" s="1">
        <v>45322</v>
      </c>
      <c r="C17022" t="s">
        <v>785</v>
      </c>
      <c r="D17022" t="s">
        <v>786</v>
      </c>
      <c r="E17022" s="4">
        <v>0</v>
      </c>
      <c r="F17022" t="s">
        <v>1477</v>
      </c>
      <c r="G17022" t="s">
        <v>471</v>
      </c>
      <c r="H17022" t="s">
        <v>311</v>
      </c>
      <c r="I17022" t="s">
        <v>312</v>
      </c>
      <c r="J17022" t="s">
        <v>264</v>
      </c>
      <c r="L17022" t="s">
        <v>378</v>
      </c>
      <c r="M17022" t="s">
        <v>379</v>
      </c>
      <c r="N17022" t="s">
        <v>485</v>
      </c>
    </row>
    <row r="17023" spans="1:14" hidden="1" x14ac:dyDescent="0.25">
      <c r="A17023" t="s">
        <v>240</v>
      </c>
      <c r="B17023" s="1">
        <v>45351</v>
      </c>
      <c r="C17023" t="s">
        <v>785</v>
      </c>
      <c r="D17023" t="s">
        <v>786</v>
      </c>
      <c r="E17023" s="4">
        <v>0</v>
      </c>
      <c r="F17023" t="s">
        <v>1477</v>
      </c>
      <c r="G17023" t="s">
        <v>471</v>
      </c>
      <c r="H17023" t="s">
        <v>311</v>
      </c>
      <c r="I17023" t="s">
        <v>312</v>
      </c>
      <c r="J17023" t="s">
        <v>264</v>
      </c>
      <c r="L17023" t="s">
        <v>378</v>
      </c>
      <c r="M17023" t="s">
        <v>379</v>
      </c>
      <c r="N17023" t="s">
        <v>485</v>
      </c>
    </row>
    <row r="17024" spans="1:14" hidden="1" x14ac:dyDescent="0.25">
      <c r="A17024" t="s">
        <v>240</v>
      </c>
      <c r="B17024" s="1">
        <v>45382</v>
      </c>
      <c r="C17024" t="s">
        <v>785</v>
      </c>
      <c r="D17024" t="s">
        <v>786</v>
      </c>
      <c r="E17024" s="4">
        <v>0</v>
      </c>
      <c r="F17024" t="s">
        <v>1477</v>
      </c>
      <c r="G17024" t="s">
        <v>471</v>
      </c>
      <c r="H17024" t="s">
        <v>311</v>
      </c>
      <c r="I17024" t="s">
        <v>312</v>
      </c>
      <c r="J17024" t="s">
        <v>264</v>
      </c>
      <c r="L17024" t="s">
        <v>378</v>
      </c>
      <c r="M17024" t="s">
        <v>379</v>
      </c>
      <c r="N17024" t="s">
        <v>485</v>
      </c>
    </row>
    <row r="17025" spans="1:14" hidden="1" x14ac:dyDescent="0.25">
      <c r="A17025" t="s">
        <v>240</v>
      </c>
      <c r="B17025" s="1">
        <v>45412</v>
      </c>
      <c r="C17025" t="s">
        <v>785</v>
      </c>
      <c r="D17025" t="s">
        <v>786</v>
      </c>
      <c r="E17025" s="4">
        <v>0</v>
      </c>
      <c r="F17025" t="s">
        <v>1477</v>
      </c>
      <c r="G17025" t="s">
        <v>471</v>
      </c>
      <c r="H17025" t="s">
        <v>311</v>
      </c>
      <c r="I17025" t="s">
        <v>312</v>
      </c>
      <c r="J17025" t="s">
        <v>264</v>
      </c>
      <c r="L17025" t="s">
        <v>378</v>
      </c>
      <c r="M17025" t="s">
        <v>379</v>
      </c>
      <c r="N17025" t="s">
        <v>485</v>
      </c>
    </row>
    <row r="17026" spans="1:14" hidden="1" x14ac:dyDescent="0.25">
      <c r="A17026" t="s">
        <v>240</v>
      </c>
      <c r="B17026" s="1">
        <v>45443</v>
      </c>
      <c r="C17026" t="s">
        <v>785</v>
      </c>
      <c r="D17026" t="s">
        <v>786</v>
      </c>
      <c r="E17026" s="4">
        <v>176.20000000000005</v>
      </c>
      <c r="F17026" t="s">
        <v>1477</v>
      </c>
      <c r="G17026" t="s">
        <v>471</v>
      </c>
      <c r="H17026" t="s">
        <v>311</v>
      </c>
      <c r="I17026" t="s">
        <v>312</v>
      </c>
      <c r="J17026" t="s">
        <v>264</v>
      </c>
      <c r="L17026" t="s">
        <v>378</v>
      </c>
      <c r="M17026" t="s">
        <v>379</v>
      </c>
      <c r="N17026" t="s">
        <v>485</v>
      </c>
    </row>
    <row r="17027" spans="1:14" hidden="1" x14ac:dyDescent="0.25">
      <c r="A17027" t="s">
        <v>240</v>
      </c>
      <c r="B17027" s="1">
        <v>45473</v>
      </c>
      <c r="C17027" t="s">
        <v>785</v>
      </c>
      <c r="D17027" t="s">
        <v>786</v>
      </c>
      <c r="E17027" s="4">
        <v>176.20000000000005</v>
      </c>
      <c r="F17027" t="s">
        <v>1477</v>
      </c>
      <c r="G17027" t="s">
        <v>471</v>
      </c>
      <c r="H17027" t="s">
        <v>311</v>
      </c>
      <c r="I17027" t="s">
        <v>312</v>
      </c>
      <c r="J17027" t="s">
        <v>264</v>
      </c>
      <c r="L17027" t="s">
        <v>378</v>
      </c>
      <c r="M17027" t="s">
        <v>379</v>
      </c>
      <c r="N17027" t="s">
        <v>485</v>
      </c>
    </row>
    <row r="17028" spans="1:14" hidden="1" x14ac:dyDescent="0.25">
      <c r="A17028" t="s">
        <v>240</v>
      </c>
      <c r="B17028" s="1">
        <v>45504</v>
      </c>
      <c r="C17028" t="s">
        <v>785</v>
      </c>
      <c r="D17028" t="s">
        <v>786</v>
      </c>
      <c r="E17028" s="4">
        <v>376.20000000000005</v>
      </c>
      <c r="F17028" t="s">
        <v>1477</v>
      </c>
      <c r="G17028" t="s">
        <v>471</v>
      </c>
      <c r="H17028" t="s">
        <v>311</v>
      </c>
      <c r="I17028" t="s">
        <v>312</v>
      </c>
      <c r="J17028" t="s">
        <v>264</v>
      </c>
      <c r="L17028" t="s">
        <v>378</v>
      </c>
      <c r="M17028" t="s">
        <v>379</v>
      </c>
      <c r="N17028" t="s">
        <v>485</v>
      </c>
    </row>
    <row r="17029" spans="1:14" hidden="1" x14ac:dyDescent="0.25">
      <c r="A17029" t="s">
        <v>240</v>
      </c>
      <c r="B17029" s="1">
        <v>45535</v>
      </c>
      <c r="C17029" t="s">
        <v>785</v>
      </c>
      <c r="D17029" t="s">
        <v>786</v>
      </c>
      <c r="E17029" s="4">
        <v>476.20000000000005</v>
      </c>
      <c r="F17029" t="s">
        <v>1477</v>
      </c>
      <c r="G17029" t="s">
        <v>471</v>
      </c>
      <c r="H17029" t="s">
        <v>311</v>
      </c>
      <c r="I17029" t="s">
        <v>312</v>
      </c>
      <c r="J17029" t="s">
        <v>264</v>
      </c>
      <c r="L17029" t="s">
        <v>378</v>
      </c>
      <c r="M17029" t="s">
        <v>379</v>
      </c>
      <c r="N17029" t="s">
        <v>485</v>
      </c>
    </row>
    <row r="17030" spans="1:14" hidden="1" x14ac:dyDescent="0.25">
      <c r="A17030" t="s">
        <v>240</v>
      </c>
      <c r="B17030" s="1">
        <v>45565</v>
      </c>
      <c r="C17030" t="s">
        <v>785</v>
      </c>
      <c r="D17030" t="s">
        <v>786</v>
      </c>
      <c r="E17030" s="4">
        <v>676.2</v>
      </c>
      <c r="F17030" t="s">
        <v>1477</v>
      </c>
      <c r="G17030" t="s">
        <v>471</v>
      </c>
      <c r="H17030" t="s">
        <v>311</v>
      </c>
      <c r="I17030" t="s">
        <v>312</v>
      </c>
      <c r="J17030" t="s">
        <v>264</v>
      </c>
      <c r="L17030" t="s">
        <v>378</v>
      </c>
      <c r="M17030" t="s">
        <v>379</v>
      </c>
      <c r="N17030" t="s">
        <v>485</v>
      </c>
    </row>
    <row r="17031" spans="1:14" hidden="1" x14ac:dyDescent="0.25">
      <c r="A17031" t="s">
        <v>240</v>
      </c>
      <c r="B17031" s="1">
        <v>45596</v>
      </c>
      <c r="C17031" t="s">
        <v>785</v>
      </c>
      <c r="D17031" t="s">
        <v>786</v>
      </c>
      <c r="E17031" s="4">
        <v>876.2</v>
      </c>
      <c r="F17031" t="s">
        <v>1477</v>
      </c>
      <c r="G17031" t="s">
        <v>471</v>
      </c>
      <c r="H17031" t="s">
        <v>311</v>
      </c>
      <c r="I17031" t="s">
        <v>312</v>
      </c>
      <c r="J17031" t="s">
        <v>264</v>
      </c>
      <c r="L17031" t="s">
        <v>378</v>
      </c>
      <c r="M17031" t="s">
        <v>379</v>
      </c>
      <c r="N17031" t="s">
        <v>485</v>
      </c>
    </row>
    <row r="17032" spans="1:14" hidden="1" x14ac:dyDescent="0.25">
      <c r="A17032" t="s">
        <v>240</v>
      </c>
      <c r="B17032" s="1">
        <v>45626</v>
      </c>
      <c r="C17032" t="s">
        <v>785</v>
      </c>
      <c r="D17032" t="s">
        <v>786</v>
      </c>
      <c r="E17032" s="4">
        <v>1076.2</v>
      </c>
      <c r="F17032" t="s">
        <v>1477</v>
      </c>
      <c r="G17032" t="s">
        <v>471</v>
      </c>
      <c r="H17032" t="s">
        <v>311</v>
      </c>
      <c r="I17032" t="s">
        <v>312</v>
      </c>
      <c r="J17032" t="s">
        <v>264</v>
      </c>
      <c r="L17032" t="s">
        <v>378</v>
      </c>
      <c r="M17032" t="s">
        <v>379</v>
      </c>
      <c r="N17032" t="s">
        <v>485</v>
      </c>
    </row>
    <row r="17033" spans="1:14" hidden="1" x14ac:dyDescent="0.25">
      <c r="A17033" t="s">
        <v>240</v>
      </c>
      <c r="B17033" s="1">
        <v>45657</v>
      </c>
      <c r="C17033" t="s">
        <v>785</v>
      </c>
      <c r="D17033" t="s">
        <v>786</v>
      </c>
      <c r="E17033" s="4">
        <v>1276.2</v>
      </c>
      <c r="F17033" t="s">
        <v>1477</v>
      </c>
      <c r="G17033" t="s">
        <v>471</v>
      </c>
      <c r="H17033" t="s">
        <v>311</v>
      </c>
      <c r="I17033" t="s">
        <v>312</v>
      </c>
      <c r="J17033" t="s">
        <v>264</v>
      </c>
      <c r="L17033" t="s">
        <v>378</v>
      </c>
      <c r="M17033" t="s">
        <v>379</v>
      </c>
      <c r="N17033" t="s">
        <v>485</v>
      </c>
    </row>
    <row r="17034" spans="1:14" hidden="1" x14ac:dyDescent="0.25">
      <c r="A17034" t="s">
        <v>240</v>
      </c>
      <c r="B17034" s="1">
        <v>45322</v>
      </c>
      <c r="C17034" t="s">
        <v>1330</v>
      </c>
      <c r="D17034" t="s">
        <v>1331</v>
      </c>
      <c r="E17034" s="4">
        <v>0</v>
      </c>
      <c r="F17034" t="s">
        <v>1477</v>
      </c>
      <c r="G17034" t="s">
        <v>471</v>
      </c>
      <c r="H17034" t="s">
        <v>311</v>
      </c>
      <c r="I17034" t="s">
        <v>312</v>
      </c>
      <c r="J17034" t="s">
        <v>264</v>
      </c>
      <c r="L17034" t="s">
        <v>378</v>
      </c>
      <c r="M17034" t="s">
        <v>379</v>
      </c>
      <c r="N17034" t="s">
        <v>487</v>
      </c>
    </row>
    <row r="17035" spans="1:14" hidden="1" x14ac:dyDescent="0.25">
      <c r="A17035" t="s">
        <v>240</v>
      </c>
      <c r="B17035" s="1">
        <v>45351</v>
      </c>
      <c r="C17035" t="s">
        <v>1330</v>
      </c>
      <c r="D17035" t="s">
        <v>1331</v>
      </c>
      <c r="E17035" s="4">
        <v>1534</v>
      </c>
      <c r="F17035" t="s">
        <v>1477</v>
      </c>
      <c r="G17035" t="s">
        <v>471</v>
      </c>
      <c r="H17035" t="s">
        <v>311</v>
      </c>
      <c r="I17035" t="s">
        <v>312</v>
      </c>
      <c r="J17035" t="s">
        <v>264</v>
      </c>
      <c r="L17035" t="s">
        <v>378</v>
      </c>
      <c r="M17035" t="s">
        <v>379</v>
      </c>
      <c r="N17035" t="s">
        <v>487</v>
      </c>
    </row>
    <row r="17036" spans="1:14" hidden="1" x14ac:dyDescent="0.25">
      <c r="A17036" t="s">
        <v>240</v>
      </c>
      <c r="B17036" s="1">
        <v>45382</v>
      </c>
      <c r="C17036" t="s">
        <v>1330</v>
      </c>
      <c r="D17036" t="s">
        <v>1331</v>
      </c>
      <c r="E17036" s="4">
        <v>1534</v>
      </c>
      <c r="F17036" t="s">
        <v>1477</v>
      </c>
      <c r="G17036" t="s">
        <v>471</v>
      </c>
      <c r="H17036" t="s">
        <v>311</v>
      </c>
      <c r="I17036" t="s">
        <v>312</v>
      </c>
      <c r="J17036" t="s">
        <v>264</v>
      </c>
      <c r="L17036" t="s">
        <v>378</v>
      </c>
      <c r="M17036" t="s">
        <v>379</v>
      </c>
      <c r="N17036" t="s">
        <v>487</v>
      </c>
    </row>
    <row r="17037" spans="1:14" hidden="1" x14ac:dyDescent="0.25">
      <c r="A17037" t="s">
        <v>240</v>
      </c>
      <c r="B17037" s="1">
        <v>45412</v>
      </c>
      <c r="C17037" t="s">
        <v>1330</v>
      </c>
      <c r="D17037" t="s">
        <v>1331</v>
      </c>
      <c r="E17037" s="4">
        <v>2873.94</v>
      </c>
      <c r="F17037" t="s">
        <v>1477</v>
      </c>
      <c r="G17037" t="s">
        <v>471</v>
      </c>
      <c r="H17037" t="s">
        <v>311</v>
      </c>
      <c r="I17037" t="s">
        <v>312</v>
      </c>
      <c r="J17037" t="s">
        <v>264</v>
      </c>
      <c r="L17037" t="s">
        <v>378</v>
      </c>
      <c r="M17037" t="s">
        <v>379</v>
      </c>
      <c r="N17037" t="s">
        <v>487</v>
      </c>
    </row>
    <row r="17038" spans="1:14" hidden="1" x14ac:dyDescent="0.25">
      <c r="A17038" t="s">
        <v>240</v>
      </c>
      <c r="B17038" s="1">
        <v>45443</v>
      </c>
      <c r="C17038" t="s">
        <v>1330</v>
      </c>
      <c r="D17038" t="s">
        <v>1331</v>
      </c>
      <c r="E17038" s="4">
        <v>3773.94</v>
      </c>
      <c r="F17038" t="s">
        <v>1477</v>
      </c>
      <c r="G17038" t="s">
        <v>471</v>
      </c>
      <c r="H17038" t="s">
        <v>311</v>
      </c>
      <c r="I17038" t="s">
        <v>312</v>
      </c>
      <c r="J17038" t="s">
        <v>264</v>
      </c>
      <c r="L17038" t="s">
        <v>378</v>
      </c>
      <c r="M17038" t="s">
        <v>379</v>
      </c>
      <c r="N17038" t="s">
        <v>487</v>
      </c>
    </row>
    <row r="17039" spans="1:14" hidden="1" x14ac:dyDescent="0.25">
      <c r="A17039" t="s">
        <v>240</v>
      </c>
      <c r="B17039" s="1">
        <v>45473</v>
      </c>
      <c r="C17039" t="s">
        <v>1330</v>
      </c>
      <c r="D17039" t="s">
        <v>1331</v>
      </c>
      <c r="E17039" s="4">
        <v>4434.2700000000004</v>
      </c>
      <c r="F17039" t="s">
        <v>1477</v>
      </c>
      <c r="G17039" t="s">
        <v>471</v>
      </c>
      <c r="H17039" t="s">
        <v>311</v>
      </c>
      <c r="I17039" t="s">
        <v>312</v>
      </c>
      <c r="J17039" t="s">
        <v>264</v>
      </c>
      <c r="L17039" t="s">
        <v>378</v>
      </c>
      <c r="M17039" t="s">
        <v>379</v>
      </c>
      <c r="N17039" t="s">
        <v>487</v>
      </c>
    </row>
    <row r="17040" spans="1:14" hidden="1" x14ac:dyDescent="0.25">
      <c r="A17040" t="s">
        <v>240</v>
      </c>
      <c r="B17040" s="1">
        <v>45504</v>
      </c>
      <c r="C17040" t="s">
        <v>1330</v>
      </c>
      <c r="D17040" t="s">
        <v>1331</v>
      </c>
      <c r="E17040" s="4">
        <v>5434.27</v>
      </c>
      <c r="F17040" t="s">
        <v>1477</v>
      </c>
      <c r="G17040" t="s">
        <v>471</v>
      </c>
      <c r="H17040" t="s">
        <v>311</v>
      </c>
      <c r="I17040" t="s">
        <v>312</v>
      </c>
      <c r="J17040" t="s">
        <v>264</v>
      </c>
      <c r="L17040" t="s">
        <v>378</v>
      </c>
      <c r="M17040" t="s">
        <v>379</v>
      </c>
      <c r="N17040" t="s">
        <v>487</v>
      </c>
    </row>
    <row r="17041" spans="1:14" hidden="1" x14ac:dyDescent="0.25">
      <c r="A17041" t="s">
        <v>240</v>
      </c>
      <c r="B17041" s="1">
        <v>45535</v>
      </c>
      <c r="C17041" t="s">
        <v>1330</v>
      </c>
      <c r="D17041" t="s">
        <v>1331</v>
      </c>
      <c r="E17041" s="4">
        <v>6434.27</v>
      </c>
      <c r="F17041" t="s">
        <v>1477</v>
      </c>
      <c r="G17041" t="s">
        <v>471</v>
      </c>
      <c r="H17041" t="s">
        <v>311</v>
      </c>
      <c r="I17041" t="s">
        <v>312</v>
      </c>
      <c r="J17041" t="s">
        <v>264</v>
      </c>
      <c r="L17041" t="s">
        <v>378</v>
      </c>
      <c r="M17041" t="s">
        <v>379</v>
      </c>
      <c r="N17041" t="s">
        <v>487</v>
      </c>
    </row>
    <row r="17042" spans="1:14" hidden="1" x14ac:dyDescent="0.25">
      <c r="A17042" t="s">
        <v>240</v>
      </c>
      <c r="B17042" s="1">
        <v>45565</v>
      </c>
      <c r="C17042" t="s">
        <v>1330</v>
      </c>
      <c r="D17042" t="s">
        <v>1331</v>
      </c>
      <c r="E17042" s="4">
        <v>7434.27</v>
      </c>
      <c r="F17042" t="s">
        <v>1477</v>
      </c>
      <c r="G17042" t="s">
        <v>471</v>
      </c>
      <c r="H17042" t="s">
        <v>311</v>
      </c>
      <c r="I17042" t="s">
        <v>312</v>
      </c>
      <c r="J17042" t="s">
        <v>264</v>
      </c>
      <c r="L17042" t="s">
        <v>378</v>
      </c>
      <c r="M17042" t="s">
        <v>379</v>
      </c>
      <c r="N17042" t="s">
        <v>487</v>
      </c>
    </row>
    <row r="17043" spans="1:14" hidden="1" x14ac:dyDescent="0.25">
      <c r="A17043" t="s">
        <v>240</v>
      </c>
      <c r="B17043" s="1">
        <v>45596</v>
      </c>
      <c r="C17043" t="s">
        <v>1330</v>
      </c>
      <c r="D17043" t="s">
        <v>1331</v>
      </c>
      <c r="E17043" s="4">
        <v>8434.27</v>
      </c>
      <c r="F17043" t="s">
        <v>1477</v>
      </c>
      <c r="G17043" t="s">
        <v>471</v>
      </c>
      <c r="H17043" t="s">
        <v>311</v>
      </c>
      <c r="I17043" t="s">
        <v>312</v>
      </c>
      <c r="J17043" t="s">
        <v>264</v>
      </c>
      <c r="L17043" t="s">
        <v>378</v>
      </c>
      <c r="M17043" t="s">
        <v>379</v>
      </c>
      <c r="N17043" t="s">
        <v>487</v>
      </c>
    </row>
    <row r="17044" spans="1:14" hidden="1" x14ac:dyDescent="0.25">
      <c r="A17044" t="s">
        <v>240</v>
      </c>
      <c r="B17044" s="1">
        <v>45626</v>
      </c>
      <c r="C17044" t="s">
        <v>1330</v>
      </c>
      <c r="D17044" t="s">
        <v>1331</v>
      </c>
      <c r="E17044" s="4">
        <v>9434.27</v>
      </c>
      <c r="F17044" t="s">
        <v>1477</v>
      </c>
      <c r="G17044" t="s">
        <v>471</v>
      </c>
      <c r="H17044" t="s">
        <v>311</v>
      </c>
      <c r="I17044" t="s">
        <v>312</v>
      </c>
      <c r="J17044" t="s">
        <v>264</v>
      </c>
      <c r="L17044" t="s">
        <v>378</v>
      </c>
      <c r="M17044" t="s">
        <v>379</v>
      </c>
      <c r="N17044" t="s">
        <v>487</v>
      </c>
    </row>
    <row r="17045" spans="1:14" hidden="1" x14ac:dyDescent="0.25">
      <c r="A17045" t="s">
        <v>240</v>
      </c>
      <c r="B17045" s="1">
        <v>45657</v>
      </c>
      <c r="C17045" t="s">
        <v>1330</v>
      </c>
      <c r="D17045" t="s">
        <v>1331</v>
      </c>
      <c r="E17045" s="4">
        <v>10434.27</v>
      </c>
      <c r="F17045" t="s">
        <v>1477</v>
      </c>
      <c r="G17045" t="s">
        <v>471</v>
      </c>
      <c r="H17045" t="s">
        <v>311</v>
      </c>
      <c r="I17045" t="s">
        <v>312</v>
      </c>
      <c r="J17045" t="s">
        <v>264</v>
      </c>
      <c r="L17045" t="s">
        <v>378</v>
      </c>
      <c r="M17045" t="s">
        <v>379</v>
      </c>
      <c r="N17045" t="s">
        <v>487</v>
      </c>
    </row>
    <row r="17046" spans="1:14" hidden="1" x14ac:dyDescent="0.25">
      <c r="A17046" t="s">
        <v>240</v>
      </c>
      <c r="B17046" s="1">
        <v>45322</v>
      </c>
      <c r="C17046" t="s">
        <v>1001</v>
      </c>
      <c r="D17046" t="s">
        <v>1002</v>
      </c>
      <c r="E17046" s="4">
        <v>0</v>
      </c>
      <c r="F17046" t="s">
        <v>1477</v>
      </c>
      <c r="G17046" t="s">
        <v>471</v>
      </c>
      <c r="H17046" t="s">
        <v>311</v>
      </c>
      <c r="I17046" t="s">
        <v>312</v>
      </c>
      <c r="J17046" t="s">
        <v>264</v>
      </c>
      <c r="L17046" t="s">
        <v>390</v>
      </c>
      <c r="M17046" t="s">
        <v>391</v>
      </c>
      <c r="N17046" t="s">
        <v>487</v>
      </c>
    </row>
    <row r="17047" spans="1:14" hidden="1" x14ac:dyDescent="0.25">
      <c r="A17047" t="s">
        <v>240</v>
      </c>
      <c r="B17047" s="1">
        <v>45351</v>
      </c>
      <c r="C17047" t="s">
        <v>1001</v>
      </c>
      <c r="D17047" t="s">
        <v>1002</v>
      </c>
      <c r="E17047" s="4">
        <v>0</v>
      </c>
      <c r="F17047" t="s">
        <v>1477</v>
      </c>
      <c r="G17047" t="s">
        <v>471</v>
      </c>
      <c r="H17047" t="s">
        <v>311</v>
      </c>
      <c r="I17047" t="s">
        <v>312</v>
      </c>
      <c r="J17047" t="s">
        <v>264</v>
      </c>
      <c r="L17047" t="s">
        <v>390</v>
      </c>
      <c r="M17047" t="s">
        <v>391</v>
      </c>
      <c r="N17047" t="s">
        <v>487</v>
      </c>
    </row>
    <row r="17048" spans="1:14" hidden="1" x14ac:dyDescent="0.25">
      <c r="A17048" t="s">
        <v>240</v>
      </c>
      <c r="B17048" s="1">
        <v>45382</v>
      </c>
      <c r="C17048" t="s">
        <v>1001</v>
      </c>
      <c r="D17048" t="s">
        <v>1002</v>
      </c>
      <c r="E17048" s="4">
        <v>0</v>
      </c>
      <c r="F17048" t="s">
        <v>1477</v>
      </c>
      <c r="G17048" t="s">
        <v>471</v>
      </c>
      <c r="H17048" t="s">
        <v>311</v>
      </c>
      <c r="I17048" t="s">
        <v>312</v>
      </c>
      <c r="J17048" t="s">
        <v>264</v>
      </c>
      <c r="L17048" t="s">
        <v>390</v>
      </c>
      <c r="M17048" t="s">
        <v>391</v>
      </c>
      <c r="N17048" t="s">
        <v>487</v>
      </c>
    </row>
    <row r="17049" spans="1:14" hidden="1" x14ac:dyDescent="0.25">
      <c r="A17049" t="s">
        <v>240</v>
      </c>
      <c r="B17049" s="1">
        <v>45412</v>
      </c>
      <c r="C17049" t="s">
        <v>1001</v>
      </c>
      <c r="D17049" t="s">
        <v>1002</v>
      </c>
      <c r="E17049" s="4">
        <v>7.999999999992724E-2</v>
      </c>
      <c r="F17049" t="s">
        <v>1477</v>
      </c>
      <c r="G17049" t="s">
        <v>471</v>
      </c>
      <c r="H17049" t="s">
        <v>311</v>
      </c>
      <c r="I17049" t="s">
        <v>312</v>
      </c>
      <c r="J17049" t="s">
        <v>264</v>
      </c>
      <c r="L17049" t="s">
        <v>390</v>
      </c>
      <c r="M17049" t="s">
        <v>391</v>
      </c>
      <c r="N17049" t="s">
        <v>487</v>
      </c>
    </row>
    <row r="17050" spans="1:14" hidden="1" x14ac:dyDescent="0.25">
      <c r="A17050" t="s">
        <v>240</v>
      </c>
      <c r="B17050" s="1">
        <v>45443</v>
      </c>
      <c r="C17050" t="s">
        <v>1001</v>
      </c>
      <c r="D17050" t="s">
        <v>1002</v>
      </c>
      <c r="E17050" s="4">
        <v>7.999999999992724E-2</v>
      </c>
      <c r="F17050" t="s">
        <v>1477</v>
      </c>
      <c r="G17050" t="s">
        <v>471</v>
      </c>
      <c r="H17050" t="s">
        <v>311</v>
      </c>
      <c r="I17050" t="s">
        <v>312</v>
      </c>
      <c r="J17050" t="s">
        <v>264</v>
      </c>
      <c r="L17050" t="s">
        <v>390</v>
      </c>
      <c r="M17050" t="s">
        <v>391</v>
      </c>
      <c r="N17050" t="s">
        <v>487</v>
      </c>
    </row>
    <row r="17051" spans="1:14" hidden="1" x14ac:dyDescent="0.25">
      <c r="A17051" t="s">
        <v>240</v>
      </c>
      <c r="B17051" s="1">
        <v>45473</v>
      </c>
      <c r="C17051" t="s">
        <v>1001</v>
      </c>
      <c r="D17051" t="s">
        <v>1002</v>
      </c>
      <c r="E17051" s="4">
        <v>7.999999999992724E-2</v>
      </c>
      <c r="F17051" t="s">
        <v>1477</v>
      </c>
      <c r="G17051" t="s">
        <v>471</v>
      </c>
      <c r="H17051" t="s">
        <v>311</v>
      </c>
      <c r="I17051" t="s">
        <v>312</v>
      </c>
      <c r="J17051" t="s">
        <v>264</v>
      </c>
      <c r="L17051" t="s">
        <v>390</v>
      </c>
      <c r="M17051" t="s">
        <v>391</v>
      </c>
      <c r="N17051" t="s">
        <v>487</v>
      </c>
    </row>
    <row r="17052" spans="1:14" hidden="1" x14ac:dyDescent="0.25">
      <c r="A17052" t="s">
        <v>240</v>
      </c>
      <c r="B17052" s="1">
        <v>45504</v>
      </c>
      <c r="C17052" t="s">
        <v>1001</v>
      </c>
      <c r="D17052" t="s">
        <v>1002</v>
      </c>
      <c r="E17052" s="4">
        <v>7.999999999992724E-2</v>
      </c>
      <c r="F17052" t="s">
        <v>1477</v>
      </c>
      <c r="G17052" t="s">
        <v>471</v>
      </c>
      <c r="H17052" t="s">
        <v>311</v>
      </c>
      <c r="I17052" t="s">
        <v>312</v>
      </c>
      <c r="J17052" t="s">
        <v>264</v>
      </c>
      <c r="L17052" t="s">
        <v>390</v>
      </c>
      <c r="M17052" t="s">
        <v>391</v>
      </c>
      <c r="N17052" t="s">
        <v>487</v>
      </c>
    </row>
    <row r="17053" spans="1:14" hidden="1" x14ac:dyDescent="0.25">
      <c r="A17053" t="s">
        <v>240</v>
      </c>
      <c r="B17053" s="1">
        <v>45535</v>
      </c>
      <c r="C17053" t="s">
        <v>1001</v>
      </c>
      <c r="D17053" t="s">
        <v>1002</v>
      </c>
      <c r="E17053" s="4">
        <v>7.999999999992724E-2</v>
      </c>
      <c r="F17053" t="s">
        <v>1477</v>
      </c>
      <c r="G17053" t="s">
        <v>471</v>
      </c>
      <c r="H17053" t="s">
        <v>311</v>
      </c>
      <c r="I17053" t="s">
        <v>312</v>
      </c>
      <c r="J17053" t="s">
        <v>264</v>
      </c>
      <c r="L17053" t="s">
        <v>390</v>
      </c>
      <c r="M17053" t="s">
        <v>391</v>
      </c>
      <c r="N17053" t="s">
        <v>487</v>
      </c>
    </row>
    <row r="17054" spans="1:14" hidden="1" x14ac:dyDescent="0.25">
      <c r="A17054" t="s">
        <v>240</v>
      </c>
      <c r="B17054" s="1">
        <v>45565</v>
      </c>
      <c r="C17054" t="s">
        <v>1001</v>
      </c>
      <c r="D17054" t="s">
        <v>1002</v>
      </c>
      <c r="E17054" s="4">
        <v>7.999999999992724E-2</v>
      </c>
      <c r="F17054" t="s">
        <v>1477</v>
      </c>
      <c r="G17054" t="s">
        <v>471</v>
      </c>
      <c r="H17054" t="s">
        <v>311</v>
      </c>
      <c r="I17054" t="s">
        <v>312</v>
      </c>
      <c r="J17054" t="s">
        <v>264</v>
      </c>
      <c r="L17054" t="s">
        <v>390</v>
      </c>
      <c r="M17054" t="s">
        <v>391</v>
      </c>
      <c r="N17054" t="s">
        <v>487</v>
      </c>
    </row>
    <row r="17055" spans="1:14" hidden="1" x14ac:dyDescent="0.25">
      <c r="A17055" t="s">
        <v>240</v>
      </c>
      <c r="B17055" s="1">
        <v>45596</v>
      </c>
      <c r="C17055" t="s">
        <v>1001</v>
      </c>
      <c r="D17055" t="s">
        <v>1002</v>
      </c>
      <c r="E17055" s="4">
        <v>7.999999999992724E-2</v>
      </c>
      <c r="F17055" t="s">
        <v>1477</v>
      </c>
      <c r="G17055" t="s">
        <v>471</v>
      </c>
      <c r="H17055" t="s">
        <v>311</v>
      </c>
      <c r="I17055" t="s">
        <v>312</v>
      </c>
      <c r="J17055" t="s">
        <v>264</v>
      </c>
      <c r="L17055" t="s">
        <v>390</v>
      </c>
      <c r="M17055" t="s">
        <v>391</v>
      </c>
      <c r="N17055" t="s">
        <v>487</v>
      </c>
    </row>
    <row r="17056" spans="1:14" hidden="1" x14ac:dyDescent="0.25">
      <c r="A17056" t="s">
        <v>240</v>
      </c>
      <c r="B17056" s="1">
        <v>45626</v>
      </c>
      <c r="C17056" t="s">
        <v>1001</v>
      </c>
      <c r="D17056" t="s">
        <v>1002</v>
      </c>
      <c r="E17056" s="4">
        <v>7.999999999992724E-2</v>
      </c>
      <c r="F17056" t="s">
        <v>1477</v>
      </c>
      <c r="G17056" t="s">
        <v>471</v>
      </c>
      <c r="H17056" t="s">
        <v>311</v>
      </c>
      <c r="I17056" t="s">
        <v>312</v>
      </c>
      <c r="J17056" t="s">
        <v>264</v>
      </c>
      <c r="L17056" t="s">
        <v>390</v>
      </c>
      <c r="M17056" t="s">
        <v>391</v>
      </c>
      <c r="N17056" t="s">
        <v>487</v>
      </c>
    </row>
    <row r="17057" spans="1:14" hidden="1" x14ac:dyDescent="0.25">
      <c r="A17057" t="s">
        <v>240</v>
      </c>
      <c r="B17057" s="1">
        <v>45657</v>
      </c>
      <c r="C17057" t="s">
        <v>1001</v>
      </c>
      <c r="D17057" t="s">
        <v>1002</v>
      </c>
      <c r="E17057" s="4">
        <v>7.999999999992724E-2</v>
      </c>
      <c r="F17057" t="s">
        <v>1477</v>
      </c>
      <c r="G17057" t="s">
        <v>471</v>
      </c>
      <c r="H17057" t="s">
        <v>311</v>
      </c>
      <c r="I17057" t="s">
        <v>312</v>
      </c>
      <c r="J17057" t="s">
        <v>264</v>
      </c>
      <c r="L17057" t="s">
        <v>390</v>
      </c>
      <c r="M17057" t="s">
        <v>391</v>
      </c>
      <c r="N17057" t="s">
        <v>487</v>
      </c>
    </row>
    <row r="17058" spans="1:14" hidden="1" x14ac:dyDescent="0.25">
      <c r="A17058" t="s">
        <v>240</v>
      </c>
      <c r="B17058" s="1">
        <v>45322</v>
      </c>
      <c r="C17058" t="s">
        <v>781</v>
      </c>
      <c r="D17058" t="s">
        <v>782</v>
      </c>
      <c r="E17058" s="4">
        <v>347.17999999999995</v>
      </c>
      <c r="F17058" t="s">
        <v>1477</v>
      </c>
      <c r="G17058" t="s">
        <v>471</v>
      </c>
      <c r="H17058" t="s">
        <v>311</v>
      </c>
      <c r="I17058" t="s">
        <v>312</v>
      </c>
      <c r="J17058" t="s">
        <v>264</v>
      </c>
      <c r="L17058" t="s">
        <v>378</v>
      </c>
      <c r="M17058" t="s">
        <v>379</v>
      </c>
      <c r="N17058" t="s">
        <v>485</v>
      </c>
    </row>
    <row r="17059" spans="1:14" hidden="1" x14ac:dyDescent="0.25">
      <c r="A17059" t="s">
        <v>240</v>
      </c>
      <c r="B17059" s="1">
        <v>45351</v>
      </c>
      <c r="C17059" t="s">
        <v>781</v>
      </c>
      <c r="D17059" t="s">
        <v>782</v>
      </c>
      <c r="E17059" s="4">
        <v>532.25</v>
      </c>
      <c r="F17059" t="s">
        <v>1477</v>
      </c>
      <c r="G17059" t="s">
        <v>471</v>
      </c>
      <c r="H17059" t="s">
        <v>311</v>
      </c>
      <c r="I17059" t="s">
        <v>312</v>
      </c>
      <c r="J17059" t="s">
        <v>264</v>
      </c>
      <c r="L17059" t="s">
        <v>378</v>
      </c>
      <c r="M17059" t="s">
        <v>379</v>
      </c>
      <c r="N17059" t="s">
        <v>485</v>
      </c>
    </row>
    <row r="17060" spans="1:14" hidden="1" x14ac:dyDescent="0.25">
      <c r="A17060" t="s">
        <v>240</v>
      </c>
      <c r="B17060" s="1">
        <v>45382</v>
      </c>
      <c r="C17060" t="s">
        <v>781</v>
      </c>
      <c r="D17060" t="s">
        <v>782</v>
      </c>
      <c r="E17060" s="4">
        <v>1286.03</v>
      </c>
      <c r="F17060" t="s">
        <v>1477</v>
      </c>
      <c r="G17060" t="s">
        <v>471</v>
      </c>
      <c r="H17060" t="s">
        <v>311</v>
      </c>
      <c r="I17060" t="s">
        <v>312</v>
      </c>
      <c r="J17060" t="s">
        <v>264</v>
      </c>
      <c r="L17060" t="s">
        <v>378</v>
      </c>
      <c r="M17060" t="s">
        <v>379</v>
      </c>
      <c r="N17060" t="s">
        <v>485</v>
      </c>
    </row>
    <row r="17061" spans="1:14" hidden="1" x14ac:dyDescent="0.25">
      <c r="A17061" t="s">
        <v>240</v>
      </c>
      <c r="B17061" s="1">
        <v>45412</v>
      </c>
      <c r="C17061" t="s">
        <v>781</v>
      </c>
      <c r="D17061" t="s">
        <v>782</v>
      </c>
      <c r="E17061" s="4">
        <v>1823</v>
      </c>
      <c r="F17061" t="s">
        <v>1477</v>
      </c>
      <c r="G17061" t="s">
        <v>471</v>
      </c>
      <c r="H17061" t="s">
        <v>311</v>
      </c>
      <c r="I17061" t="s">
        <v>312</v>
      </c>
      <c r="J17061" t="s">
        <v>264</v>
      </c>
      <c r="L17061" t="s">
        <v>378</v>
      </c>
      <c r="M17061" t="s">
        <v>379</v>
      </c>
      <c r="N17061" t="s">
        <v>485</v>
      </c>
    </row>
    <row r="17062" spans="1:14" hidden="1" x14ac:dyDescent="0.25">
      <c r="A17062" t="s">
        <v>240</v>
      </c>
      <c r="B17062" s="1">
        <v>45443</v>
      </c>
      <c r="C17062" t="s">
        <v>781</v>
      </c>
      <c r="D17062" t="s">
        <v>782</v>
      </c>
      <c r="E17062" s="4">
        <v>2078.29</v>
      </c>
      <c r="F17062" t="s">
        <v>1477</v>
      </c>
      <c r="G17062" t="s">
        <v>471</v>
      </c>
      <c r="H17062" t="s">
        <v>311</v>
      </c>
      <c r="I17062" t="s">
        <v>312</v>
      </c>
      <c r="J17062" t="s">
        <v>264</v>
      </c>
      <c r="L17062" t="s">
        <v>378</v>
      </c>
      <c r="M17062" t="s">
        <v>379</v>
      </c>
      <c r="N17062" t="s">
        <v>485</v>
      </c>
    </row>
    <row r="17063" spans="1:14" hidden="1" x14ac:dyDescent="0.25">
      <c r="A17063" t="s">
        <v>240</v>
      </c>
      <c r="B17063" s="1">
        <v>45473</v>
      </c>
      <c r="C17063" t="s">
        <v>781</v>
      </c>
      <c r="D17063" t="s">
        <v>782</v>
      </c>
      <c r="E17063" s="4">
        <v>2127.1799999999998</v>
      </c>
      <c r="F17063" t="s">
        <v>1477</v>
      </c>
      <c r="G17063" t="s">
        <v>471</v>
      </c>
      <c r="H17063" t="s">
        <v>311</v>
      </c>
      <c r="I17063" t="s">
        <v>312</v>
      </c>
      <c r="J17063" t="s">
        <v>264</v>
      </c>
      <c r="L17063" t="s">
        <v>378</v>
      </c>
      <c r="M17063" t="s">
        <v>379</v>
      </c>
      <c r="N17063" t="s">
        <v>485</v>
      </c>
    </row>
    <row r="17064" spans="1:14" hidden="1" x14ac:dyDescent="0.25">
      <c r="A17064" t="s">
        <v>240</v>
      </c>
      <c r="B17064" s="1">
        <v>45504</v>
      </c>
      <c r="C17064" t="s">
        <v>781</v>
      </c>
      <c r="D17064" t="s">
        <v>782</v>
      </c>
      <c r="E17064" s="4">
        <v>2627.18</v>
      </c>
      <c r="F17064" t="s">
        <v>1477</v>
      </c>
      <c r="G17064" t="s">
        <v>471</v>
      </c>
      <c r="H17064" t="s">
        <v>311</v>
      </c>
      <c r="I17064" t="s">
        <v>312</v>
      </c>
      <c r="J17064" t="s">
        <v>264</v>
      </c>
      <c r="L17064" t="s">
        <v>378</v>
      </c>
      <c r="M17064" t="s">
        <v>379</v>
      </c>
      <c r="N17064" t="s">
        <v>485</v>
      </c>
    </row>
    <row r="17065" spans="1:14" hidden="1" x14ac:dyDescent="0.25">
      <c r="A17065" t="s">
        <v>240</v>
      </c>
      <c r="B17065" s="1">
        <v>45535</v>
      </c>
      <c r="C17065" t="s">
        <v>781</v>
      </c>
      <c r="D17065" t="s">
        <v>782</v>
      </c>
      <c r="E17065" s="4">
        <v>2727.18</v>
      </c>
      <c r="F17065" t="s">
        <v>1477</v>
      </c>
      <c r="G17065" t="s">
        <v>471</v>
      </c>
      <c r="H17065" t="s">
        <v>311</v>
      </c>
      <c r="I17065" t="s">
        <v>312</v>
      </c>
      <c r="J17065" t="s">
        <v>264</v>
      </c>
      <c r="L17065" t="s">
        <v>378</v>
      </c>
      <c r="M17065" t="s">
        <v>379</v>
      </c>
      <c r="N17065" t="s">
        <v>485</v>
      </c>
    </row>
    <row r="17066" spans="1:14" hidden="1" x14ac:dyDescent="0.25">
      <c r="A17066" t="s">
        <v>240</v>
      </c>
      <c r="B17066" s="1">
        <v>45565</v>
      </c>
      <c r="C17066" t="s">
        <v>781</v>
      </c>
      <c r="D17066" t="s">
        <v>782</v>
      </c>
      <c r="E17066" s="4">
        <v>3227.18</v>
      </c>
      <c r="F17066" t="s">
        <v>1477</v>
      </c>
      <c r="G17066" t="s">
        <v>471</v>
      </c>
      <c r="H17066" t="s">
        <v>311</v>
      </c>
      <c r="I17066" t="s">
        <v>312</v>
      </c>
      <c r="J17066" t="s">
        <v>264</v>
      </c>
      <c r="L17066" t="s">
        <v>378</v>
      </c>
      <c r="M17066" t="s">
        <v>379</v>
      </c>
      <c r="N17066" t="s">
        <v>485</v>
      </c>
    </row>
    <row r="17067" spans="1:14" hidden="1" x14ac:dyDescent="0.25">
      <c r="A17067" t="s">
        <v>240</v>
      </c>
      <c r="B17067" s="1">
        <v>45596</v>
      </c>
      <c r="C17067" t="s">
        <v>781</v>
      </c>
      <c r="D17067" t="s">
        <v>782</v>
      </c>
      <c r="E17067" s="4">
        <v>3727.18</v>
      </c>
      <c r="F17067" t="s">
        <v>1477</v>
      </c>
      <c r="G17067" t="s">
        <v>471</v>
      </c>
      <c r="H17067" t="s">
        <v>311</v>
      </c>
      <c r="I17067" t="s">
        <v>312</v>
      </c>
      <c r="J17067" t="s">
        <v>264</v>
      </c>
      <c r="L17067" t="s">
        <v>378</v>
      </c>
      <c r="M17067" t="s">
        <v>379</v>
      </c>
      <c r="N17067" t="s">
        <v>485</v>
      </c>
    </row>
    <row r="17068" spans="1:14" hidden="1" x14ac:dyDescent="0.25">
      <c r="A17068" t="s">
        <v>240</v>
      </c>
      <c r="B17068" s="1">
        <v>45626</v>
      </c>
      <c r="C17068" t="s">
        <v>781</v>
      </c>
      <c r="D17068" t="s">
        <v>782</v>
      </c>
      <c r="E17068" s="4">
        <v>4227.18</v>
      </c>
      <c r="F17068" t="s">
        <v>1477</v>
      </c>
      <c r="G17068" t="s">
        <v>471</v>
      </c>
      <c r="H17068" t="s">
        <v>311</v>
      </c>
      <c r="I17068" t="s">
        <v>312</v>
      </c>
      <c r="J17068" t="s">
        <v>264</v>
      </c>
      <c r="L17068" t="s">
        <v>378</v>
      </c>
      <c r="M17068" t="s">
        <v>379</v>
      </c>
      <c r="N17068" t="s">
        <v>485</v>
      </c>
    </row>
    <row r="17069" spans="1:14" hidden="1" x14ac:dyDescent="0.25">
      <c r="A17069" t="s">
        <v>240</v>
      </c>
      <c r="B17069" s="1">
        <v>45657</v>
      </c>
      <c r="C17069" t="s">
        <v>781</v>
      </c>
      <c r="D17069" t="s">
        <v>782</v>
      </c>
      <c r="E17069" s="4">
        <v>4727.18</v>
      </c>
      <c r="F17069" t="s">
        <v>1477</v>
      </c>
      <c r="G17069" t="s">
        <v>471</v>
      </c>
      <c r="H17069" t="s">
        <v>311</v>
      </c>
      <c r="I17069" t="s">
        <v>312</v>
      </c>
      <c r="J17069" t="s">
        <v>264</v>
      </c>
      <c r="L17069" t="s">
        <v>378</v>
      </c>
      <c r="M17069" t="s">
        <v>379</v>
      </c>
      <c r="N17069" t="s">
        <v>485</v>
      </c>
    </row>
    <row r="17070" spans="1:14" hidden="1" x14ac:dyDescent="0.25">
      <c r="A17070" t="s">
        <v>240</v>
      </c>
      <c r="B17070" s="1">
        <v>45322</v>
      </c>
      <c r="C17070" t="s">
        <v>1162</v>
      </c>
      <c r="D17070" t="s">
        <v>1163</v>
      </c>
      <c r="E17070" s="4">
        <v>164.24</v>
      </c>
      <c r="F17070" t="s">
        <v>1477</v>
      </c>
      <c r="G17070" t="s">
        <v>471</v>
      </c>
      <c r="H17070" t="s">
        <v>311</v>
      </c>
      <c r="I17070" t="s">
        <v>312</v>
      </c>
      <c r="J17070" t="s">
        <v>264</v>
      </c>
      <c r="L17070" t="s">
        <v>390</v>
      </c>
      <c r="M17070" t="s">
        <v>391</v>
      </c>
      <c r="N17070" t="s">
        <v>477</v>
      </c>
    </row>
    <row r="17071" spans="1:14" hidden="1" x14ac:dyDescent="0.25">
      <c r="A17071" t="s">
        <v>240</v>
      </c>
      <c r="B17071" s="1">
        <v>45351</v>
      </c>
      <c r="C17071" t="s">
        <v>1162</v>
      </c>
      <c r="D17071" t="s">
        <v>1163</v>
      </c>
      <c r="E17071" s="4">
        <v>172.16</v>
      </c>
      <c r="F17071" t="s">
        <v>1477</v>
      </c>
      <c r="G17071" t="s">
        <v>471</v>
      </c>
      <c r="H17071" t="s">
        <v>311</v>
      </c>
      <c r="I17071" t="s">
        <v>312</v>
      </c>
      <c r="J17071" t="s">
        <v>264</v>
      </c>
      <c r="L17071" t="s">
        <v>390</v>
      </c>
      <c r="M17071" t="s">
        <v>391</v>
      </c>
      <c r="N17071" t="s">
        <v>477</v>
      </c>
    </row>
    <row r="17072" spans="1:14" hidden="1" x14ac:dyDescent="0.25">
      <c r="A17072" t="s">
        <v>240</v>
      </c>
      <c r="B17072" s="1">
        <v>45382</v>
      </c>
      <c r="C17072" t="s">
        <v>1162</v>
      </c>
      <c r="D17072" t="s">
        <v>1163</v>
      </c>
      <c r="E17072" s="4">
        <v>288</v>
      </c>
      <c r="F17072" t="s">
        <v>1477</v>
      </c>
      <c r="G17072" t="s">
        <v>471</v>
      </c>
      <c r="H17072" t="s">
        <v>311</v>
      </c>
      <c r="I17072" t="s">
        <v>312</v>
      </c>
      <c r="J17072" t="s">
        <v>264</v>
      </c>
      <c r="L17072" t="s">
        <v>390</v>
      </c>
      <c r="M17072" t="s">
        <v>391</v>
      </c>
      <c r="N17072" t="s">
        <v>477</v>
      </c>
    </row>
    <row r="17073" spans="1:14" hidden="1" x14ac:dyDescent="0.25">
      <c r="A17073" t="s">
        <v>240</v>
      </c>
      <c r="B17073" s="1">
        <v>45412</v>
      </c>
      <c r="C17073" t="s">
        <v>1162</v>
      </c>
      <c r="D17073" t="s">
        <v>1163</v>
      </c>
      <c r="E17073" s="4">
        <v>645.91999999999996</v>
      </c>
      <c r="F17073" t="s">
        <v>1477</v>
      </c>
      <c r="G17073" t="s">
        <v>471</v>
      </c>
      <c r="H17073" t="s">
        <v>311</v>
      </c>
      <c r="I17073" t="s">
        <v>312</v>
      </c>
      <c r="J17073" t="s">
        <v>264</v>
      </c>
      <c r="L17073" t="s">
        <v>390</v>
      </c>
      <c r="M17073" t="s">
        <v>391</v>
      </c>
      <c r="N17073" t="s">
        <v>477</v>
      </c>
    </row>
    <row r="17074" spans="1:14" hidden="1" x14ac:dyDescent="0.25">
      <c r="A17074" t="s">
        <v>240</v>
      </c>
      <c r="B17074" s="1">
        <v>45443</v>
      </c>
      <c r="C17074" t="s">
        <v>1162</v>
      </c>
      <c r="D17074" t="s">
        <v>1163</v>
      </c>
      <c r="E17074" s="4">
        <v>651.33999999999992</v>
      </c>
      <c r="F17074" t="s">
        <v>1477</v>
      </c>
      <c r="G17074" t="s">
        <v>471</v>
      </c>
      <c r="H17074" t="s">
        <v>311</v>
      </c>
      <c r="I17074" t="s">
        <v>312</v>
      </c>
      <c r="J17074" t="s">
        <v>264</v>
      </c>
      <c r="L17074" t="s">
        <v>390</v>
      </c>
      <c r="M17074" t="s">
        <v>391</v>
      </c>
      <c r="N17074" t="s">
        <v>477</v>
      </c>
    </row>
    <row r="17075" spans="1:14" hidden="1" x14ac:dyDescent="0.25">
      <c r="A17075" t="s">
        <v>240</v>
      </c>
      <c r="B17075" s="1">
        <v>45473</v>
      </c>
      <c r="C17075" t="s">
        <v>1162</v>
      </c>
      <c r="D17075" t="s">
        <v>1163</v>
      </c>
      <c r="E17075" s="4">
        <v>665.19999999999993</v>
      </c>
      <c r="F17075" t="s">
        <v>1477</v>
      </c>
      <c r="G17075" t="s">
        <v>471</v>
      </c>
      <c r="H17075" t="s">
        <v>311</v>
      </c>
      <c r="I17075" t="s">
        <v>312</v>
      </c>
      <c r="J17075" t="s">
        <v>264</v>
      </c>
      <c r="L17075" t="s">
        <v>390</v>
      </c>
      <c r="M17075" t="s">
        <v>391</v>
      </c>
      <c r="N17075" t="s">
        <v>477</v>
      </c>
    </row>
    <row r="17076" spans="1:14" hidden="1" x14ac:dyDescent="0.25">
      <c r="A17076" t="s">
        <v>240</v>
      </c>
      <c r="B17076" s="1">
        <v>45504</v>
      </c>
      <c r="C17076" t="s">
        <v>1162</v>
      </c>
      <c r="D17076" t="s">
        <v>1163</v>
      </c>
      <c r="E17076" s="4">
        <v>706.86666666666656</v>
      </c>
      <c r="F17076" t="s">
        <v>1477</v>
      </c>
      <c r="G17076" t="s">
        <v>471</v>
      </c>
      <c r="H17076" t="s">
        <v>311</v>
      </c>
      <c r="I17076" t="s">
        <v>312</v>
      </c>
      <c r="J17076" t="s">
        <v>264</v>
      </c>
      <c r="L17076" t="s">
        <v>390</v>
      </c>
      <c r="M17076" t="s">
        <v>391</v>
      </c>
      <c r="N17076" t="s">
        <v>477</v>
      </c>
    </row>
    <row r="17077" spans="1:14" hidden="1" x14ac:dyDescent="0.25">
      <c r="A17077" t="s">
        <v>240</v>
      </c>
      <c r="B17077" s="1">
        <v>45535</v>
      </c>
      <c r="C17077" t="s">
        <v>1162</v>
      </c>
      <c r="D17077" t="s">
        <v>1163</v>
      </c>
      <c r="E17077" s="4">
        <v>748.53333333333319</v>
      </c>
      <c r="F17077" t="s">
        <v>1477</v>
      </c>
      <c r="G17077" t="s">
        <v>471</v>
      </c>
      <c r="H17077" t="s">
        <v>311</v>
      </c>
      <c r="I17077" t="s">
        <v>312</v>
      </c>
      <c r="J17077" t="s">
        <v>264</v>
      </c>
      <c r="L17077" t="s">
        <v>390</v>
      </c>
      <c r="M17077" t="s">
        <v>391</v>
      </c>
      <c r="N17077" t="s">
        <v>477</v>
      </c>
    </row>
    <row r="17078" spans="1:14" hidden="1" x14ac:dyDescent="0.25">
      <c r="A17078" t="s">
        <v>240</v>
      </c>
      <c r="B17078" s="1">
        <v>45565</v>
      </c>
      <c r="C17078" t="s">
        <v>1162</v>
      </c>
      <c r="D17078" t="s">
        <v>1163</v>
      </c>
      <c r="E17078" s="4">
        <v>790.19999999999982</v>
      </c>
      <c r="F17078" t="s">
        <v>1477</v>
      </c>
      <c r="G17078" t="s">
        <v>471</v>
      </c>
      <c r="H17078" t="s">
        <v>311</v>
      </c>
      <c r="I17078" t="s">
        <v>312</v>
      </c>
      <c r="J17078" t="s">
        <v>264</v>
      </c>
      <c r="L17078" t="s">
        <v>390</v>
      </c>
      <c r="M17078" t="s">
        <v>391</v>
      </c>
      <c r="N17078" t="s">
        <v>477</v>
      </c>
    </row>
    <row r="17079" spans="1:14" hidden="1" x14ac:dyDescent="0.25">
      <c r="A17079" t="s">
        <v>240</v>
      </c>
      <c r="B17079" s="1">
        <v>45596</v>
      </c>
      <c r="C17079" t="s">
        <v>1162</v>
      </c>
      <c r="D17079" t="s">
        <v>1163</v>
      </c>
      <c r="E17079" s="4">
        <v>831.86666666666645</v>
      </c>
      <c r="F17079" t="s">
        <v>1477</v>
      </c>
      <c r="G17079" t="s">
        <v>471</v>
      </c>
      <c r="H17079" t="s">
        <v>311</v>
      </c>
      <c r="I17079" t="s">
        <v>312</v>
      </c>
      <c r="J17079" t="s">
        <v>264</v>
      </c>
      <c r="L17079" t="s">
        <v>390</v>
      </c>
      <c r="M17079" t="s">
        <v>391</v>
      </c>
      <c r="N17079" t="s">
        <v>477</v>
      </c>
    </row>
    <row r="17080" spans="1:14" hidden="1" x14ac:dyDescent="0.25">
      <c r="A17080" t="s">
        <v>240</v>
      </c>
      <c r="B17080" s="1">
        <v>45626</v>
      </c>
      <c r="C17080" t="s">
        <v>1162</v>
      </c>
      <c r="D17080" t="s">
        <v>1163</v>
      </c>
      <c r="E17080" s="4">
        <v>873.53333333333308</v>
      </c>
      <c r="F17080" t="s">
        <v>1477</v>
      </c>
      <c r="G17080" t="s">
        <v>471</v>
      </c>
      <c r="H17080" t="s">
        <v>311</v>
      </c>
      <c r="I17080" t="s">
        <v>312</v>
      </c>
      <c r="J17080" t="s">
        <v>264</v>
      </c>
      <c r="L17080" t="s">
        <v>390</v>
      </c>
      <c r="M17080" t="s">
        <v>391</v>
      </c>
      <c r="N17080" t="s">
        <v>477</v>
      </c>
    </row>
    <row r="17081" spans="1:14" hidden="1" x14ac:dyDescent="0.25">
      <c r="A17081" t="s">
        <v>240</v>
      </c>
      <c r="B17081" s="1">
        <v>45657</v>
      </c>
      <c r="C17081" t="s">
        <v>1162</v>
      </c>
      <c r="D17081" t="s">
        <v>1163</v>
      </c>
      <c r="E17081" s="4">
        <v>915.1999999999997</v>
      </c>
      <c r="F17081" t="s">
        <v>1477</v>
      </c>
      <c r="G17081" t="s">
        <v>471</v>
      </c>
      <c r="H17081" t="s">
        <v>311</v>
      </c>
      <c r="I17081" t="s">
        <v>312</v>
      </c>
      <c r="J17081" t="s">
        <v>264</v>
      </c>
      <c r="L17081" t="s">
        <v>390</v>
      </c>
      <c r="M17081" t="s">
        <v>391</v>
      </c>
      <c r="N17081" t="s">
        <v>477</v>
      </c>
    </row>
    <row r="17082" spans="1:14" hidden="1" x14ac:dyDescent="0.25">
      <c r="A17082" t="s">
        <v>240</v>
      </c>
      <c r="B17082" s="1">
        <v>45322</v>
      </c>
      <c r="C17082" t="s">
        <v>820</v>
      </c>
      <c r="D17082" t="s">
        <v>821</v>
      </c>
      <c r="E17082" s="4">
        <v>12.51</v>
      </c>
      <c r="F17082" t="s">
        <v>1477</v>
      </c>
      <c r="G17082" t="s">
        <v>471</v>
      </c>
      <c r="H17082" t="s">
        <v>311</v>
      </c>
      <c r="I17082" t="s">
        <v>312</v>
      </c>
      <c r="J17082" t="s">
        <v>264</v>
      </c>
      <c r="L17082" t="s">
        <v>378</v>
      </c>
      <c r="M17082" t="s">
        <v>379</v>
      </c>
      <c r="N17082" t="s">
        <v>487</v>
      </c>
    </row>
    <row r="17083" spans="1:14" hidden="1" x14ac:dyDescent="0.25">
      <c r="A17083" t="s">
        <v>240</v>
      </c>
      <c r="B17083" s="1">
        <v>45351</v>
      </c>
      <c r="C17083" t="s">
        <v>820</v>
      </c>
      <c r="D17083" t="s">
        <v>821</v>
      </c>
      <c r="E17083" s="4">
        <v>26.509999999999998</v>
      </c>
      <c r="F17083" t="s">
        <v>1477</v>
      </c>
      <c r="G17083" t="s">
        <v>471</v>
      </c>
      <c r="H17083" t="s">
        <v>311</v>
      </c>
      <c r="I17083" t="s">
        <v>312</v>
      </c>
      <c r="J17083" t="s">
        <v>264</v>
      </c>
      <c r="L17083" t="s">
        <v>378</v>
      </c>
      <c r="M17083" t="s">
        <v>379</v>
      </c>
      <c r="N17083" t="s">
        <v>487</v>
      </c>
    </row>
    <row r="17084" spans="1:14" hidden="1" x14ac:dyDescent="0.25">
      <c r="A17084" t="s">
        <v>240</v>
      </c>
      <c r="B17084" s="1">
        <v>45382</v>
      </c>
      <c r="C17084" t="s">
        <v>820</v>
      </c>
      <c r="D17084" t="s">
        <v>821</v>
      </c>
      <c r="E17084" s="4">
        <v>42.51</v>
      </c>
      <c r="F17084" t="s">
        <v>1477</v>
      </c>
      <c r="G17084" t="s">
        <v>471</v>
      </c>
      <c r="H17084" t="s">
        <v>311</v>
      </c>
      <c r="I17084" t="s">
        <v>312</v>
      </c>
      <c r="J17084" t="s">
        <v>264</v>
      </c>
      <c r="L17084" t="s">
        <v>378</v>
      </c>
      <c r="M17084" t="s">
        <v>379</v>
      </c>
      <c r="N17084" t="s">
        <v>487</v>
      </c>
    </row>
    <row r="17085" spans="1:14" hidden="1" x14ac:dyDescent="0.25">
      <c r="A17085" t="s">
        <v>240</v>
      </c>
      <c r="B17085" s="1">
        <v>45412</v>
      </c>
      <c r="C17085" t="s">
        <v>820</v>
      </c>
      <c r="D17085" t="s">
        <v>821</v>
      </c>
      <c r="E17085" s="4">
        <v>46.51</v>
      </c>
      <c r="F17085" t="s">
        <v>1477</v>
      </c>
      <c r="G17085" t="s">
        <v>471</v>
      </c>
      <c r="H17085" t="s">
        <v>311</v>
      </c>
      <c r="I17085" t="s">
        <v>312</v>
      </c>
      <c r="J17085" t="s">
        <v>264</v>
      </c>
      <c r="L17085" t="s">
        <v>378</v>
      </c>
      <c r="M17085" t="s">
        <v>379</v>
      </c>
      <c r="N17085" t="s">
        <v>487</v>
      </c>
    </row>
    <row r="17086" spans="1:14" hidden="1" x14ac:dyDescent="0.25">
      <c r="A17086" t="s">
        <v>240</v>
      </c>
      <c r="B17086" s="1">
        <v>45443</v>
      </c>
      <c r="C17086" t="s">
        <v>820</v>
      </c>
      <c r="D17086" t="s">
        <v>821</v>
      </c>
      <c r="E17086" s="4">
        <v>52.51</v>
      </c>
      <c r="F17086" t="s">
        <v>1477</v>
      </c>
      <c r="G17086" t="s">
        <v>471</v>
      </c>
      <c r="H17086" t="s">
        <v>311</v>
      </c>
      <c r="I17086" t="s">
        <v>312</v>
      </c>
      <c r="J17086" t="s">
        <v>264</v>
      </c>
      <c r="L17086" t="s">
        <v>378</v>
      </c>
      <c r="M17086" t="s">
        <v>379</v>
      </c>
      <c r="N17086" t="s">
        <v>487</v>
      </c>
    </row>
    <row r="17087" spans="1:14" hidden="1" x14ac:dyDescent="0.25">
      <c r="A17087" t="s">
        <v>240</v>
      </c>
      <c r="B17087" s="1">
        <v>45473</v>
      </c>
      <c r="C17087" t="s">
        <v>820</v>
      </c>
      <c r="D17087" t="s">
        <v>821</v>
      </c>
      <c r="E17087" s="4">
        <v>62.51</v>
      </c>
      <c r="F17087" t="s">
        <v>1477</v>
      </c>
      <c r="G17087" t="s">
        <v>471</v>
      </c>
      <c r="H17087" t="s">
        <v>311</v>
      </c>
      <c r="I17087" t="s">
        <v>312</v>
      </c>
      <c r="J17087" t="s">
        <v>264</v>
      </c>
      <c r="L17087" t="s">
        <v>378</v>
      </c>
      <c r="M17087" t="s">
        <v>379</v>
      </c>
      <c r="N17087" t="s">
        <v>487</v>
      </c>
    </row>
    <row r="17088" spans="1:14" hidden="1" x14ac:dyDescent="0.25">
      <c r="A17088" t="s">
        <v>240</v>
      </c>
      <c r="B17088" s="1">
        <v>45504</v>
      </c>
      <c r="C17088" t="s">
        <v>820</v>
      </c>
      <c r="D17088" t="s">
        <v>821</v>
      </c>
      <c r="E17088" s="4">
        <v>104.17666666666666</v>
      </c>
      <c r="F17088" t="s">
        <v>1477</v>
      </c>
      <c r="G17088" t="s">
        <v>471</v>
      </c>
      <c r="H17088" t="s">
        <v>311</v>
      </c>
      <c r="I17088" t="s">
        <v>312</v>
      </c>
      <c r="J17088" t="s">
        <v>264</v>
      </c>
      <c r="L17088" t="s">
        <v>378</v>
      </c>
      <c r="M17088" t="s">
        <v>379</v>
      </c>
      <c r="N17088" t="s">
        <v>487</v>
      </c>
    </row>
    <row r="17089" spans="1:14" hidden="1" x14ac:dyDescent="0.25">
      <c r="A17089" t="s">
        <v>240</v>
      </c>
      <c r="B17089" s="1">
        <v>45535</v>
      </c>
      <c r="C17089" t="s">
        <v>820</v>
      </c>
      <c r="D17089" t="s">
        <v>821</v>
      </c>
      <c r="E17089" s="4">
        <v>145.84333333333333</v>
      </c>
      <c r="F17089" t="s">
        <v>1477</v>
      </c>
      <c r="G17089" t="s">
        <v>471</v>
      </c>
      <c r="H17089" t="s">
        <v>311</v>
      </c>
      <c r="I17089" t="s">
        <v>312</v>
      </c>
      <c r="J17089" t="s">
        <v>264</v>
      </c>
      <c r="L17089" t="s">
        <v>378</v>
      </c>
      <c r="M17089" t="s">
        <v>379</v>
      </c>
      <c r="N17089" t="s">
        <v>487</v>
      </c>
    </row>
    <row r="17090" spans="1:14" hidden="1" x14ac:dyDescent="0.25">
      <c r="A17090" t="s">
        <v>240</v>
      </c>
      <c r="B17090" s="1">
        <v>45565</v>
      </c>
      <c r="C17090" t="s">
        <v>820</v>
      </c>
      <c r="D17090" t="s">
        <v>821</v>
      </c>
      <c r="E17090" s="4">
        <v>187.51</v>
      </c>
      <c r="F17090" t="s">
        <v>1477</v>
      </c>
      <c r="G17090" t="s">
        <v>471</v>
      </c>
      <c r="H17090" t="s">
        <v>311</v>
      </c>
      <c r="I17090" t="s">
        <v>312</v>
      </c>
      <c r="J17090" t="s">
        <v>264</v>
      </c>
      <c r="L17090" t="s">
        <v>378</v>
      </c>
      <c r="M17090" t="s">
        <v>379</v>
      </c>
      <c r="N17090" t="s">
        <v>487</v>
      </c>
    </row>
    <row r="17091" spans="1:14" hidden="1" x14ac:dyDescent="0.25">
      <c r="A17091" t="s">
        <v>240</v>
      </c>
      <c r="B17091" s="1">
        <v>45596</v>
      </c>
      <c r="C17091" t="s">
        <v>820</v>
      </c>
      <c r="D17091" t="s">
        <v>821</v>
      </c>
      <c r="E17091" s="4">
        <v>229.17666666666665</v>
      </c>
      <c r="F17091" t="s">
        <v>1477</v>
      </c>
      <c r="G17091" t="s">
        <v>471</v>
      </c>
      <c r="H17091" t="s">
        <v>311</v>
      </c>
      <c r="I17091" t="s">
        <v>312</v>
      </c>
      <c r="J17091" t="s">
        <v>264</v>
      </c>
      <c r="L17091" t="s">
        <v>378</v>
      </c>
      <c r="M17091" t="s">
        <v>379</v>
      </c>
      <c r="N17091" t="s">
        <v>487</v>
      </c>
    </row>
    <row r="17092" spans="1:14" hidden="1" x14ac:dyDescent="0.25">
      <c r="A17092" t="s">
        <v>240</v>
      </c>
      <c r="B17092" s="1">
        <v>45626</v>
      </c>
      <c r="C17092" t="s">
        <v>820</v>
      </c>
      <c r="D17092" t="s">
        <v>821</v>
      </c>
      <c r="E17092" s="4">
        <v>270.84333333333331</v>
      </c>
      <c r="F17092" t="s">
        <v>1477</v>
      </c>
      <c r="G17092" t="s">
        <v>471</v>
      </c>
      <c r="H17092" t="s">
        <v>311</v>
      </c>
      <c r="I17092" t="s">
        <v>312</v>
      </c>
      <c r="J17092" t="s">
        <v>264</v>
      </c>
      <c r="L17092" t="s">
        <v>378</v>
      </c>
      <c r="M17092" t="s">
        <v>379</v>
      </c>
      <c r="N17092" t="s">
        <v>487</v>
      </c>
    </row>
    <row r="17093" spans="1:14" hidden="1" x14ac:dyDescent="0.25">
      <c r="A17093" t="s">
        <v>240</v>
      </c>
      <c r="B17093" s="1">
        <v>45657</v>
      </c>
      <c r="C17093" t="s">
        <v>820</v>
      </c>
      <c r="D17093" t="s">
        <v>821</v>
      </c>
      <c r="E17093" s="4">
        <v>312.51</v>
      </c>
      <c r="F17093" t="s">
        <v>1477</v>
      </c>
      <c r="G17093" t="s">
        <v>471</v>
      </c>
      <c r="H17093" t="s">
        <v>311</v>
      </c>
      <c r="I17093" t="s">
        <v>312</v>
      </c>
      <c r="J17093" t="s">
        <v>264</v>
      </c>
      <c r="L17093" t="s">
        <v>378</v>
      </c>
      <c r="M17093" t="s">
        <v>379</v>
      </c>
      <c r="N17093" t="s">
        <v>487</v>
      </c>
    </row>
    <row r="17094" spans="1:14" hidden="1" x14ac:dyDescent="0.25">
      <c r="A17094" t="s">
        <v>240</v>
      </c>
      <c r="B17094" s="1">
        <v>45322</v>
      </c>
      <c r="C17094" t="s">
        <v>769</v>
      </c>
      <c r="D17094" t="s">
        <v>770</v>
      </c>
      <c r="E17094" s="4">
        <v>514.09999999999991</v>
      </c>
      <c r="F17094" t="s">
        <v>1477</v>
      </c>
      <c r="G17094" t="s">
        <v>471</v>
      </c>
      <c r="H17094" t="s">
        <v>311</v>
      </c>
      <c r="I17094" t="s">
        <v>312</v>
      </c>
      <c r="J17094" t="s">
        <v>264</v>
      </c>
      <c r="L17094" t="s">
        <v>378</v>
      </c>
      <c r="M17094" t="s">
        <v>379</v>
      </c>
      <c r="N17094" t="s">
        <v>487</v>
      </c>
    </row>
    <row r="17095" spans="1:14" hidden="1" x14ac:dyDescent="0.25">
      <c r="A17095" t="s">
        <v>240</v>
      </c>
      <c r="B17095" s="1">
        <v>45351</v>
      </c>
      <c r="C17095" t="s">
        <v>769</v>
      </c>
      <c r="D17095" t="s">
        <v>770</v>
      </c>
      <c r="E17095" s="4">
        <v>2466.4299999999998</v>
      </c>
      <c r="F17095" t="s">
        <v>1477</v>
      </c>
      <c r="G17095" t="s">
        <v>471</v>
      </c>
      <c r="H17095" t="s">
        <v>311</v>
      </c>
      <c r="I17095" t="s">
        <v>312</v>
      </c>
      <c r="J17095" t="s">
        <v>264</v>
      </c>
      <c r="L17095" t="s">
        <v>378</v>
      </c>
      <c r="M17095" t="s">
        <v>379</v>
      </c>
      <c r="N17095" t="s">
        <v>487</v>
      </c>
    </row>
    <row r="17096" spans="1:14" hidden="1" x14ac:dyDescent="0.25">
      <c r="A17096" t="s">
        <v>240</v>
      </c>
      <c r="B17096" s="1">
        <v>45382</v>
      </c>
      <c r="C17096" t="s">
        <v>769</v>
      </c>
      <c r="D17096" t="s">
        <v>770</v>
      </c>
      <c r="E17096" s="4">
        <v>2830.17</v>
      </c>
      <c r="F17096" t="s">
        <v>1477</v>
      </c>
      <c r="G17096" t="s">
        <v>471</v>
      </c>
      <c r="H17096" t="s">
        <v>311</v>
      </c>
      <c r="I17096" t="s">
        <v>312</v>
      </c>
      <c r="J17096" t="s">
        <v>264</v>
      </c>
      <c r="L17096" t="s">
        <v>378</v>
      </c>
      <c r="M17096" t="s">
        <v>379</v>
      </c>
      <c r="N17096" t="s">
        <v>487</v>
      </c>
    </row>
    <row r="17097" spans="1:14" hidden="1" x14ac:dyDescent="0.25">
      <c r="A17097" t="s">
        <v>240</v>
      </c>
      <c r="B17097" s="1">
        <v>45412</v>
      </c>
      <c r="C17097" t="s">
        <v>769</v>
      </c>
      <c r="D17097" t="s">
        <v>770</v>
      </c>
      <c r="E17097" s="4">
        <v>3009.97</v>
      </c>
      <c r="F17097" t="s">
        <v>1477</v>
      </c>
      <c r="G17097" t="s">
        <v>471</v>
      </c>
      <c r="H17097" t="s">
        <v>311</v>
      </c>
      <c r="I17097" t="s">
        <v>312</v>
      </c>
      <c r="J17097" t="s">
        <v>264</v>
      </c>
      <c r="L17097" t="s">
        <v>378</v>
      </c>
      <c r="M17097" t="s">
        <v>379</v>
      </c>
      <c r="N17097" t="s">
        <v>487</v>
      </c>
    </row>
    <row r="17098" spans="1:14" hidden="1" x14ac:dyDescent="0.25">
      <c r="A17098" t="s">
        <v>240</v>
      </c>
      <c r="B17098" s="1">
        <v>45443</v>
      </c>
      <c r="C17098" t="s">
        <v>769</v>
      </c>
      <c r="D17098" t="s">
        <v>770</v>
      </c>
      <c r="E17098" s="4">
        <v>3349.89</v>
      </c>
      <c r="F17098" t="s">
        <v>1477</v>
      </c>
      <c r="G17098" t="s">
        <v>471</v>
      </c>
      <c r="H17098" t="s">
        <v>311</v>
      </c>
      <c r="I17098" t="s">
        <v>312</v>
      </c>
      <c r="J17098" t="s">
        <v>264</v>
      </c>
      <c r="L17098" t="s">
        <v>378</v>
      </c>
      <c r="M17098" t="s">
        <v>379</v>
      </c>
      <c r="N17098" t="s">
        <v>487</v>
      </c>
    </row>
    <row r="17099" spans="1:14" hidden="1" x14ac:dyDescent="0.25">
      <c r="A17099" t="s">
        <v>240</v>
      </c>
      <c r="B17099" s="1">
        <v>45473</v>
      </c>
      <c r="C17099" t="s">
        <v>769</v>
      </c>
      <c r="D17099" t="s">
        <v>770</v>
      </c>
      <c r="E17099" s="4">
        <v>3675.69</v>
      </c>
      <c r="F17099" t="s">
        <v>1477</v>
      </c>
      <c r="G17099" t="s">
        <v>471</v>
      </c>
      <c r="H17099" t="s">
        <v>311</v>
      </c>
      <c r="I17099" t="s">
        <v>312</v>
      </c>
      <c r="J17099" t="s">
        <v>264</v>
      </c>
      <c r="L17099" t="s">
        <v>378</v>
      </c>
      <c r="M17099" t="s">
        <v>379</v>
      </c>
      <c r="N17099" t="s">
        <v>487</v>
      </c>
    </row>
    <row r="17100" spans="1:14" hidden="1" x14ac:dyDescent="0.25">
      <c r="A17100" t="s">
        <v>240</v>
      </c>
      <c r="B17100" s="1">
        <v>45504</v>
      </c>
      <c r="C17100" t="s">
        <v>769</v>
      </c>
      <c r="D17100" t="s">
        <v>770</v>
      </c>
      <c r="E17100" s="4">
        <v>4509.0233333333335</v>
      </c>
      <c r="F17100" t="s">
        <v>1477</v>
      </c>
      <c r="G17100" t="s">
        <v>471</v>
      </c>
      <c r="H17100" t="s">
        <v>311</v>
      </c>
      <c r="I17100" t="s">
        <v>312</v>
      </c>
      <c r="J17100" t="s">
        <v>264</v>
      </c>
      <c r="L17100" t="s">
        <v>378</v>
      </c>
      <c r="M17100" t="s">
        <v>379</v>
      </c>
      <c r="N17100" t="s">
        <v>487</v>
      </c>
    </row>
    <row r="17101" spans="1:14" hidden="1" x14ac:dyDescent="0.25">
      <c r="A17101" t="s">
        <v>240</v>
      </c>
      <c r="B17101" s="1">
        <v>45535</v>
      </c>
      <c r="C17101" t="s">
        <v>769</v>
      </c>
      <c r="D17101" t="s">
        <v>770</v>
      </c>
      <c r="E17101" s="4">
        <v>5342.3566666666666</v>
      </c>
      <c r="F17101" t="s">
        <v>1477</v>
      </c>
      <c r="G17101" t="s">
        <v>471</v>
      </c>
      <c r="H17101" t="s">
        <v>311</v>
      </c>
      <c r="I17101" t="s">
        <v>312</v>
      </c>
      <c r="J17101" t="s">
        <v>264</v>
      </c>
      <c r="L17101" t="s">
        <v>378</v>
      </c>
      <c r="M17101" t="s">
        <v>379</v>
      </c>
      <c r="N17101" t="s">
        <v>487</v>
      </c>
    </row>
    <row r="17102" spans="1:14" hidden="1" x14ac:dyDescent="0.25">
      <c r="A17102" t="s">
        <v>240</v>
      </c>
      <c r="B17102" s="1">
        <v>45565</v>
      </c>
      <c r="C17102" t="s">
        <v>769</v>
      </c>
      <c r="D17102" t="s">
        <v>770</v>
      </c>
      <c r="E17102" s="4">
        <v>6175.69</v>
      </c>
      <c r="F17102" t="s">
        <v>1477</v>
      </c>
      <c r="G17102" t="s">
        <v>471</v>
      </c>
      <c r="H17102" t="s">
        <v>311</v>
      </c>
      <c r="I17102" t="s">
        <v>312</v>
      </c>
      <c r="J17102" t="s">
        <v>264</v>
      </c>
      <c r="L17102" t="s">
        <v>378</v>
      </c>
      <c r="M17102" t="s">
        <v>379</v>
      </c>
      <c r="N17102" t="s">
        <v>487</v>
      </c>
    </row>
    <row r="17103" spans="1:14" hidden="1" x14ac:dyDescent="0.25">
      <c r="A17103" t="s">
        <v>240</v>
      </c>
      <c r="B17103" s="1">
        <v>45596</v>
      </c>
      <c r="C17103" t="s">
        <v>769</v>
      </c>
      <c r="D17103" t="s">
        <v>770</v>
      </c>
      <c r="E17103" s="4">
        <v>7009.0233333333326</v>
      </c>
      <c r="F17103" t="s">
        <v>1477</v>
      </c>
      <c r="G17103" t="s">
        <v>471</v>
      </c>
      <c r="H17103" t="s">
        <v>311</v>
      </c>
      <c r="I17103" t="s">
        <v>312</v>
      </c>
      <c r="J17103" t="s">
        <v>264</v>
      </c>
      <c r="L17103" t="s">
        <v>378</v>
      </c>
      <c r="M17103" t="s">
        <v>379</v>
      </c>
      <c r="N17103" t="s">
        <v>487</v>
      </c>
    </row>
    <row r="17104" spans="1:14" hidden="1" x14ac:dyDescent="0.25">
      <c r="A17104" t="s">
        <v>240</v>
      </c>
      <c r="B17104" s="1">
        <v>45626</v>
      </c>
      <c r="C17104" t="s">
        <v>769</v>
      </c>
      <c r="D17104" t="s">
        <v>770</v>
      </c>
      <c r="E17104" s="4">
        <v>7842.3566666666657</v>
      </c>
      <c r="F17104" t="s">
        <v>1477</v>
      </c>
      <c r="G17104" t="s">
        <v>471</v>
      </c>
      <c r="H17104" t="s">
        <v>311</v>
      </c>
      <c r="I17104" t="s">
        <v>312</v>
      </c>
      <c r="J17104" t="s">
        <v>264</v>
      </c>
      <c r="L17104" t="s">
        <v>378</v>
      </c>
      <c r="M17104" t="s">
        <v>379</v>
      </c>
      <c r="N17104" t="s">
        <v>487</v>
      </c>
    </row>
    <row r="17105" spans="1:14" hidden="1" x14ac:dyDescent="0.25">
      <c r="A17105" t="s">
        <v>240</v>
      </c>
      <c r="B17105" s="1">
        <v>45657</v>
      </c>
      <c r="C17105" t="s">
        <v>769</v>
      </c>
      <c r="D17105" t="s">
        <v>770</v>
      </c>
      <c r="E17105" s="4">
        <v>8675.6899999999987</v>
      </c>
      <c r="F17105" t="s">
        <v>1477</v>
      </c>
      <c r="G17105" t="s">
        <v>471</v>
      </c>
      <c r="H17105" t="s">
        <v>311</v>
      </c>
      <c r="I17105" t="s">
        <v>312</v>
      </c>
      <c r="J17105" t="s">
        <v>264</v>
      </c>
      <c r="L17105" t="s">
        <v>378</v>
      </c>
      <c r="M17105" t="s">
        <v>379</v>
      </c>
      <c r="N17105" t="s">
        <v>487</v>
      </c>
    </row>
    <row r="17106" spans="1:14" hidden="1" x14ac:dyDescent="0.25">
      <c r="A17106" t="s">
        <v>240</v>
      </c>
      <c r="B17106" s="1">
        <v>45322</v>
      </c>
      <c r="C17106" t="s">
        <v>777</v>
      </c>
      <c r="D17106" t="s">
        <v>778</v>
      </c>
      <c r="E17106" s="4">
        <v>443.75999999999993</v>
      </c>
      <c r="F17106" t="s">
        <v>1477</v>
      </c>
      <c r="G17106" t="s">
        <v>471</v>
      </c>
      <c r="H17106" t="s">
        <v>311</v>
      </c>
      <c r="I17106" t="s">
        <v>312</v>
      </c>
      <c r="J17106" t="s">
        <v>264</v>
      </c>
      <c r="L17106" t="s">
        <v>378</v>
      </c>
      <c r="M17106" t="s">
        <v>379</v>
      </c>
      <c r="N17106" t="s">
        <v>485</v>
      </c>
    </row>
    <row r="17107" spans="1:14" hidden="1" x14ac:dyDescent="0.25">
      <c r="A17107" t="s">
        <v>240</v>
      </c>
      <c r="B17107" s="1">
        <v>45351</v>
      </c>
      <c r="C17107" t="s">
        <v>777</v>
      </c>
      <c r="D17107" t="s">
        <v>778</v>
      </c>
      <c r="E17107" s="4">
        <v>1136.42</v>
      </c>
      <c r="F17107" t="s">
        <v>1477</v>
      </c>
      <c r="G17107" t="s">
        <v>471</v>
      </c>
      <c r="H17107" t="s">
        <v>311</v>
      </c>
      <c r="I17107" t="s">
        <v>312</v>
      </c>
      <c r="J17107" t="s">
        <v>264</v>
      </c>
      <c r="L17107" t="s">
        <v>378</v>
      </c>
      <c r="M17107" t="s">
        <v>379</v>
      </c>
      <c r="N17107" t="s">
        <v>485</v>
      </c>
    </row>
    <row r="17108" spans="1:14" hidden="1" x14ac:dyDescent="0.25">
      <c r="A17108" t="s">
        <v>240</v>
      </c>
      <c r="B17108" s="1">
        <v>45382</v>
      </c>
      <c r="C17108" t="s">
        <v>777</v>
      </c>
      <c r="D17108" t="s">
        <v>778</v>
      </c>
      <c r="E17108" s="4">
        <v>1945.23</v>
      </c>
      <c r="F17108" t="s">
        <v>1477</v>
      </c>
      <c r="G17108" t="s">
        <v>471</v>
      </c>
      <c r="H17108" t="s">
        <v>311</v>
      </c>
      <c r="I17108" t="s">
        <v>312</v>
      </c>
      <c r="J17108" t="s">
        <v>264</v>
      </c>
      <c r="L17108" t="s">
        <v>378</v>
      </c>
      <c r="M17108" t="s">
        <v>379</v>
      </c>
      <c r="N17108" t="s">
        <v>485</v>
      </c>
    </row>
    <row r="17109" spans="1:14" hidden="1" x14ac:dyDescent="0.25">
      <c r="A17109" t="s">
        <v>240</v>
      </c>
      <c r="B17109" s="1">
        <v>45412</v>
      </c>
      <c r="C17109" t="s">
        <v>777</v>
      </c>
      <c r="D17109" t="s">
        <v>778</v>
      </c>
      <c r="E17109" s="4">
        <v>3021.5299999999997</v>
      </c>
      <c r="F17109" t="s">
        <v>1477</v>
      </c>
      <c r="G17109" t="s">
        <v>471</v>
      </c>
      <c r="H17109" t="s">
        <v>311</v>
      </c>
      <c r="I17109" t="s">
        <v>312</v>
      </c>
      <c r="J17109" t="s">
        <v>264</v>
      </c>
      <c r="L17109" t="s">
        <v>378</v>
      </c>
      <c r="M17109" t="s">
        <v>379</v>
      </c>
      <c r="N17109" t="s">
        <v>485</v>
      </c>
    </row>
    <row r="17110" spans="1:14" hidden="1" x14ac:dyDescent="0.25">
      <c r="A17110" t="s">
        <v>240</v>
      </c>
      <c r="B17110" s="1">
        <v>45443</v>
      </c>
      <c r="C17110" t="s">
        <v>777</v>
      </c>
      <c r="D17110" t="s">
        <v>778</v>
      </c>
      <c r="E17110" s="4">
        <v>3586.43</v>
      </c>
      <c r="F17110" t="s">
        <v>1477</v>
      </c>
      <c r="G17110" t="s">
        <v>471</v>
      </c>
      <c r="H17110" t="s">
        <v>311</v>
      </c>
      <c r="I17110" t="s">
        <v>312</v>
      </c>
      <c r="J17110" t="s">
        <v>264</v>
      </c>
      <c r="L17110" t="s">
        <v>378</v>
      </c>
      <c r="M17110" t="s">
        <v>379</v>
      </c>
      <c r="N17110" t="s">
        <v>485</v>
      </c>
    </row>
    <row r="17111" spans="1:14" hidden="1" x14ac:dyDescent="0.25">
      <c r="A17111" t="s">
        <v>240</v>
      </c>
      <c r="B17111" s="1">
        <v>45473</v>
      </c>
      <c r="C17111" t="s">
        <v>777</v>
      </c>
      <c r="D17111" t="s">
        <v>778</v>
      </c>
      <c r="E17111" s="4">
        <v>4077.5099999999998</v>
      </c>
      <c r="F17111" t="s">
        <v>1477</v>
      </c>
      <c r="G17111" t="s">
        <v>471</v>
      </c>
      <c r="H17111" t="s">
        <v>311</v>
      </c>
      <c r="I17111" t="s">
        <v>312</v>
      </c>
      <c r="J17111" t="s">
        <v>264</v>
      </c>
      <c r="L17111" t="s">
        <v>378</v>
      </c>
      <c r="M17111" t="s">
        <v>379</v>
      </c>
      <c r="N17111" t="s">
        <v>485</v>
      </c>
    </row>
    <row r="17112" spans="1:14" hidden="1" x14ac:dyDescent="0.25">
      <c r="A17112" t="s">
        <v>240</v>
      </c>
      <c r="B17112" s="1">
        <v>45504</v>
      </c>
      <c r="C17112" t="s">
        <v>777</v>
      </c>
      <c r="D17112" t="s">
        <v>778</v>
      </c>
      <c r="E17112" s="4">
        <v>5077.51</v>
      </c>
      <c r="F17112" t="s">
        <v>1477</v>
      </c>
      <c r="G17112" t="s">
        <v>471</v>
      </c>
      <c r="H17112" t="s">
        <v>311</v>
      </c>
      <c r="I17112" t="s">
        <v>312</v>
      </c>
      <c r="J17112" t="s">
        <v>264</v>
      </c>
      <c r="L17112" t="s">
        <v>378</v>
      </c>
      <c r="M17112" t="s">
        <v>379</v>
      </c>
      <c r="N17112" t="s">
        <v>485</v>
      </c>
    </row>
    <row r="17113" spans="1:14" hidden="1" x14ac:dyDescent="0.25">
      <c r="A17113" t="s">
        <v>240</v>
      </c>
      <c r="B17113" s="1">
        <v>45535</v>
      </c>
      <c r="C17113" t="s">
        <v>777</v>
      </c>
      <c r="D17113" t="s">
        <v>778</v>
      </c>
      <c r="E17113" s="4">
        <v>5277.51</v>
      </c>
      <c r="F17113" t="s">
        <v>1477</v>
      </c>
      <c r="G17113" t="s">
        <v>471</v>
      </c>
      <c r="H17113" t="s">
        <v>311</v>
      </c>
      <c r="I17113" t="s">
        <v>312</v>
      </c>
      <c r="J17113" t="s">
        <v>264</v>
      </c>
      <c r="L17113" t="s">
        <v>378</v>
      </c>
      <c r="M17113" t="s">
        <v>379</v>
      </c>
      <c r="N17113" t="s">
        <v>485</v>
      </c>
    </row>
    <row r="17114" spans="1:14" hidden="1" x14ac:dyDescent="0.25">
      <c r="A17114" t="s">
        <v>240</v>
      </c>
      <c r="B17114" s="1">
        <v>45565</v>
      </c>
      <c r="C17114" t="s">
        <v>777</v>
      </c>
      <c r="D17114" t="s">
        <v>778</v>
      </c>
      <c r="E17114" s="4">
        <v>6277.51</v>
      </c>
      <c r="F17114" t="s">
        <v>1477</v>
      </c>
      <c r="G17114" t="s">
        <v>471</v>
      </c>
      <c r="H17114" t="s">
        <v>311</v>
      </c>
      <c r="I17114" t="s">
        <v>312</v>
      </c>
      <c r="J17114" t="s">
        <v>264</v>
      </c>
      <c r="L17114" t="s">
        <v>378</v>
      </c>
      <c r="M17114" t="s">
        <v>379</v>
      </c>
      <c r="N17114" t="s">
        <v>485</v>
      </c>
    </row>
    <row r="17115" spans="1:14" hidden="1" x14ac:dyDescent="0.25">
      <c r="A17115" t="s">
        <v>240</v>
      </c>
      <c r="B17115" s="1">
        <v>45596</v>
      </c>
      <c r="C17115" t="s">
        <v>777</v>
      </c>
      <c r="D17115" t="s">
        <v>778</v>
      </c>
      <c r="E17115" s="4">
        <v>7277.51</v>
      </c>
      <c r="F17115" t="s">
        <v>1477</v>
      </c>
      <c r="G17115" t="s">
        <v>471</v>
      </c>
      <c r="H17115" t="s">
        <v>311</v>
      </c>
      <c r="I17115" t="s">
        <v>312</v>
      </c>
      <c r="J17115" t="s">
        <v>264</v>
      </c>
      <c r="L17115" t="s">
        <v>378</v>
      </c>
      <c r="M17115" t="s">
        <v>379</v>
      </c>
      <c r="N17115" t="s">
        <v>485</v>
      </c>
    </row>
    <row r="17116" spans="1:14" hidden="1" x14ac:dyDescent="0.25">
      <c r="A17116" t="s">
        <v>240</v>
      </c>
      <c r="B17116" s="1">
        <v>45626</v>
      </c>
      <c r="C17116" t="s">
        <v>777</v>
      </c>
      <c r="D17116" t="s">
        <v>778</v>
      </c>
      <c r="E17116" s="4">
        <v>8277.51</v>
      </c>
      <c r="F17116" t="s">
        <v>1477</v>
      </c>
      <c r="G17116" t="s">
        <v>471</v>
      </c>
      <c r="H17116" t="s">
        <v>311</v>
      </c>
      <c r="I17116" t="s">
        <v>312</v>
      </c>
      <c r="J17116" t="s">
        <v>264</v>
      </c>
      <c r="L17116" t="s">
        <v>378</v>
      </c>
      <c r="M17116" t="s">
        <v>379</v>
      </c>
      <c r="N17116" t="s">
        <v>485</v>
      </c>
    </row>
    <row r="17117" spans="1:14" hidden="1" x14ac:dyDescent="0.25">
      <c r="A17117" t="s">
        <v>240</v>
      </c>
      <c r="B17117" s="1">
        <v>45657</v>
      </c>
      <c r="C17117" t="s">
        <v>777</v>
      </c>
      <c r="D17117" t="s">
        <v>778</v>
      </c>
      <c r="E17117" s="4">
        <v>9277.51</v>
      </c>
      <c r="F17117" t="s">
        <v>1477</v>
      </c>
      <c r="G17117" t="s">
        <v>471</v>
      </c>
      <c r="H17117" t="s">
        <v>311</v>
      </c>
      <c r="I17117" t="s">
        <v>312</v>
      </c>
      <c r="J17117" t="s">
        <v>264</v>
      </c>
      <c r="L17117" t="s">
        <v>378</v>
      </c>
      <c r="M17117" t="s">
        <v>379</v>
      </c>
      <c r="N17117" t="s">
        <v>485</v>
      </c>
    </row>
    <row r="17118" spans="1:14" hidden="1" x14ac:dyDescent="0.25">
      <c r="A17118" t="s">
        <v>240</v>
      </c>
      <c r="B17118" s="1">
        <v>45322</v>
      </c>
      <c r="C17118" t="s">
        <v>818</v>
      </c>
      <c r="D17118" t="s">
        <v>819</v>
      </c>
      <c r="E17118" s="4">
        <v>1.1499999999999999</v>
      </c>
      <c r="F17118" t="s">
        <v>1477</v>
      </c>
      <c r="G17118" t="s">
        <v>471</v>
      </c>
      <c r="H17118" t="s">
        <v>311</v>
      </c>
      <c r="I17118" t="s">
        <v>312</v>
      </c>
      <c r="J17118" t="s">
        <v>264</v>
      </c>
      <c r="L17118" t="s">
        <v>378</v>
      </c>
      <c r="M17118" t="s">
        <v>379</v>
      </c>
      <c r="N17118" t="s">
        <v>487</v>
      </c>
    </row>
    <row r="17119" spans="1:14" hidden="1" x14ac:dyDescent="0.25">
      <c r="A17119" t="s">
        <v>240</v>
      </c>
      <c r="B17119" s="1">
        <v>45351</v>
      </c>
      <c r="C17119" t="s">
        <v>818</v>
      </c>
      <c r="D17119" t="s">
        <v>819</v>
      </c>
      <c r="E17119" s="4">
        <v>1.1499999999999999</v>
      </c>
      <c r="F17119" t="s">
        <v>1477</v>
      </c>
      <c r="G17119" t="s">
        <v>471</v>
      </c>
      <c r="H17119" t="s">
        <v>311</v>
      </c>
      <c r="I17119" t="s">
        <v>312</v>
      </c>
      <c r="J17119" t="s">
        <v>264</v>
      </c>
      <c r="L17119" t="s">
        <v>378</v>
      </c>
      <c r="M17119" t="s">
        <v>379</v>
      </c>
      <c r="N17119" t="s">
        <v>487</v>
      </c>
    </row>
    <row r="17120" spans="1:14" hidden="1" x14ac:dyDescent="0.25">
      <c r="A17120" t="s">
        <v>240</v>
      </c>
      <c r="B17120" s="1">
        <v>45382</v>
      </c>
      <c r="C17120" t="s">
        <v>818</v>
      </c>
      <c r="D17120" t="s">
        <v>819</v>
      </c>
      <c r="E17120" s="4">
        <v>1.1499999999999999</v>
      </c>
      <c r="F17120" t="s">
        <v>1477</v>
      </c>
      <c r="G17120" t="s">
        <v>471</v>
      </c>
      <c r="H17120" t="s">
        <v>311</v>
      </c>
      <c r="I17120" t="s">
        <v>312</v>
      </c>
      <c r="J17120" t="s">
        <v>264</v>
      </c>
      <c r="L17120" t="s">
        <v>378</v>
      </c>
      <c r="M17120" t="s">
        <v>379</v>
      </c>
      <c r="N17120" t="s">
        <v>487</v>
      </c>
    </row>
    <row r="17121" spans="1:14" hidden="1" x14ac:dyDescent="0.25">
      <c r="A17121" t="s">
        <v>240</v>
      </c>
      <c r="B17121" s="1">
        <v>45412</v>
      </c>
      <c r="C17121" t="s">
        <v>818</v>
      </c>
      <c r="D17121" t="s">
        <v>819</v>
      </c>
      <c r="E17121" s="4">
        <v>2.2999999999999998</v>
      </c>
      <c r="F17121" t="s">
        <v>1477</v>
      </c>
      <c r="G17121" t="s">
        <v>471</v>
      </c>
      <c r="H17121" t="s">
        <v>311</v>
      </c>
      <c r="I17121" t="s">
        <v>312</v>
      </c>
      <c r="J17121" t="s">
        <v>264</v>
      </c>
      <c r="L17121" t="s">
        <v>378</v>
      </c>
      <c r="M17121" t="s">
        <v>379</v>
      </c>
      <c r="N17121" t="s">
        <v>487</v>
      </c>
    </row>
    <row r="17122" spans="1:14" hidden="1" x14ac:dyDescent="0.25">
      <c r="A17122" t="s">
        <v>240</v>
      </c>
      <c r="B17122" s="1">
        <v>45443</v>
      </c>
      <c r="C17122" t="s">
        <v>818</v>
      </c>
      <c r="D17122" t="s">
        <v>819</v>
      </c>
      <c r="E17122" s="4">
        <v>27.32</v>
      </c>
      <c r="F17122" t="s">
        <v>1477</v>
      </c>
      <c r="G17122" t="s">
        <v>471</v>
      </c>
      <c r="H17122" t="s">
        <v>311</v>
      </c>
      <c r="I17122" t="s">
        <v>312</v>
      </c>
      <c r="J17122" t="s">
        <v>264</v>
      </c>
      <c r="L17122" t="s">
        <v>378</v>
      </c>
      <c r="M17122" t="s">
        <v>379</v>
      </c>
      <c r="N17122" t="s">
        <v>487</v>
      </c>
    </row>
    <row r="17123" spans="1:14" hidden="1" x14ac:dyDescent="0.25">
      <c r="A17123" t="s">
        <v>240</v>
      </c>
      <c r="B17123" s="1">
        <v>45473</v>
      </c>
      <c r="C17123" t="s">
        <v>818</v>
      </c>
      <c r="D17123" t="s">
        <v>819</v>
      </c>
      <c r="E17123" s="4">
        <v>27.32</v>
      </c>
      <c r="F17123" t="s">
        <v>1477</v>
      </c>
      <c r="G17123" t="s">
        <v>471</v>
      </c>
      <c r="H17123" t="s">
        <v>311</v>
      </c>
      <c r="I17123" t="s">
        <v>312</v>
      </c>
      <c r="J17123" t="s">
        <v>264</v>
      </c>
      <c r="L17123" t="s">
        <v>378</v>
      </c>
      <c r="M17123" t="s">
        <v>379</v>
      </c>
      <c r="N17123" t="s">
        <v>487</v>
      </c>
    </row>
    <row r="17124" spans="1:14" hidden="1" x14ac:dyDescent="0.25">
      <c r="A17124" t="s">
        <v>240</v>
      </c>
      <c r="B17124" s="1">
        <v>45504</v>
      </c>
      <c r="C17124" t="s">
        <v>818</v>
      </c>
      <c r="D17124" t="s">
        <v>819</v>
      </c>
      <c r="E17124" s="4">
        <v>27.32</v>
      </c>
      <c r="F17124" t="s">
        <v>1477</v>
      </c>
      <c r="G17124" t="s">
        <v>471</v>
      </c>
      <c r="H17124" t="s">
        <v>311</v>
      </c>
      <c r="I17124" t="s">
        <v>312</v>
      </c>
      <c r="J17124" t="s">
        <v>264</v>
      </c>
      <c r="L17124" t="s">
        <v>378</v>
      </c>
      <c r="M17124" t="s">
        <v>379</v>
      </c>
      <c r="N17124" t="s">
        <v>487</v>
      </c>
    </row>
    <row r="17125" spans="1:14" hidden="1" x14ac:dyDescent="0.25">
      <c r="A17125" t="s">
        <v>240</v>
      </c>
      <c r="B17125" s="1">
        <v>45535</v>
      </c>
      <c r="C17125" t="s">
        <v>818</v>
      </c>
      <c r="D17125" t="s">
        <v>819</v>
      </c>
      <c r="E17125" s="4">
        <v>27.32</v>
      </c>
      <c r="F17125" t="s">
        <v>1477</v>
      </c>
      <c r="G17125" t="s">
        <v>471</v>
      </c>
      <c r="H17125" t="s">
        <v>311</v>
      </c>
      <c r="I17125" t="s">
        <v>312</v>
      </c>
      <c r="J17125" t="s">
        <v>264</v>
      </c>
      <c r="L17125" t="s">
        <v>378</v>
      </c>
      <c r="M17125" t="s">
        <v>379</v>
      </c>
      <c r="N17125" t="s">
        <v>487</v>
      </c>
    </row>
    <row r="17126" spans="1:14" hidden="1" x14ac:dyDescent="0.25">
      <c r="A17126" t="s">
        <v>240</v>
      </c>
      <c r="B17126" s="1">
        <v>45565</v>
      </c>
      <c r="C17126" t="s">
        <v>818</v>
      </c>
      <c r="D17126" t="s">
        <v>819</v>
      </c>
      <c r="E17126" s="4">
        <v>27.32</v>
      </c>
      <c r="F17126" t="s">
        <v>1477</v>
      </c>
      <c r="G17126" t="s">
        <v>471</v>
      </c>
      <c r="H17126" t="s">
        <v>311</v>
      </c>
      <c r="I17126" t="s">
        <v>312</v>
      </c>
      <c r="J17126" t="s">
        <v>264</v>
      </c>
      <c r="L17126" t="s">
        <v>378</v>
      </c>
      <c r="M17126" t="s">
        <v>379</v>
      </c>
      <c r="N17126" t="s">
        <v>487</v>
      </c>
    </row>
    <row r="17127" spans="1:14" hidden="1" x14ac:dyDescent="0.25">
      <c r="A17127" t="s">
        <v>240</v>
      </c>
      <c r="B17127" s="1">
        <v>45596</v>
      </c>
      <c r="C17127" t="s">
        <v>818</v>
      </c>
      <c r="D17127" t="s">
        <v>819</v>
      </c>
      <c r="E17127" s="4">
        <v>27.32</v>
      </c>
      <c r="F17127" t="s">
        <v>1477</v>
      </c>
      <c r="G17127" t="s">
        <v>471</v>
      </c>
      <c r="H17127" t="s">
        <v>311</v>
      </c>
      <c r="I17127" t="s">
        <v>312</v>
      </c>
      <c r="J17127" t="s">
        <v>264</v>
      </c>
      <c r="L17127" t="s">
        <v>378</v>
      </c>
      <c r="M17127" t="s">
        <v>379</v>
      </c>
      <c r="N17127" t="s">
        <v>487</v>
      </c>
    </row>
    <row r="17128" spans="1:14" hidden="1" x14ac:dyDescent="0.25">
      <c r="A17128" t="s">
        <v>240</v>
      </c>
      <c r="B17128" s="1">
        <v>45626</v>
      </c>
      <c r="C17128" t="s">
        <v>818</v>
      </c>
      <c r="D17128" t="s">
        <v>819</v>
      </c>
      <c r="E17128" s="4">
        <v>27.32</v>
      </c>
      <c r="F17128" t="s">
        <v>1477</v>
      </c>
      <c r="G17128" t="s">
        <v>471</v>
      </c>
      <c r="H17128" t="s">
        <v>311</v>
      </c>
      <c r="I17128" t="s">
        <v>312</v>
      </c>
      <c r="J17128" t="s">
        <v>264</v>
      </c>
      <c r="L17128" t="s">
        <v>378</v>
      </c>
      <c r="M17128" t="s">
        <v>379</v>
      </c>
      <c r="N17128" t="s">
        <v>487</v>
      </c>
    </row>
    <row r="17129" spans="1:14" hidden="1" x14ac:dyDescent="0.25">
      <c r="A17129" t="s">
        <v>240</v>
      </c>
      <c r="B17129" s="1">
        <v>45657</v>
      </c>
      <c r="C17129" t="s">
        <v>818</v>
      </c>
      <c r="D17129" t="s">
        <v>819</v>
      </c>
      <c r="E17129" s="4">
        <v>27.32</v>
      </c>
      <c r="F17129" t="s">
        <v>1477</v>
      </c>
      <c r="G17129" t="s">
        <v>471</v>
      </c>
      <c r="H17129" t="s">
        <v>311</v>
      </c>
      <c r="I17129" t="s">
        <v>312</v>
      </c>
      <c r="J17129" t="s">
        <v>264</v>
      </c>
      <c r="L17129" t="s">
        <v>378</v>
      </c>
      <c r="M17129" t="s">
        <v>379</v>
      </c>
      <c r="N17129" t="s">
        <v>487</v>
      </c>
    </row>
    <row r="17130" spans="1:14" hidden="1" x14ac:dyDescent="0.25">
      <c r="A17130" t="s">
        <v>240</v>
      </c>
      <c r="B17130" s="1">
        <v>45322</v>
      </c>
      <c r="C17130" t="s">
        <v>775</v>
      </c>
      <c r="D17130" t="s">
        <v>776</v>
      </c>
      <c r="E17130" s="4">
        <v>310.3599999999999</v>
      </c>
      <c r="F17130" t="s">
        <v>1477</v>
      </c>
      <c r="G17130" t="s">
        <v>471</v>
      </c>
      <c r="H17130" t="s">
        <v>311</v>
      </c>
      <c r="I17130" t="s">
        <v>312</v>
      </c>
      <c r="J17130" t="s">
        <v>264</v>
      </c>
      <c r="L17130" t="s">
        <v>378</v>
      </c>
      <c r="M17130" t="s">
        <v>379</v>
      </c>
      <c r="N17130" t="s">
        <v>487</v>
      </c>
    </row>
    <row r="17131" spans="1:14" hidden="1" x14ac:dyDescent="0.25">
      <c r="A17131" t="s">
        <v>240</v>
      </c>
      <c r="B17131" s="1">
        <v>45351</v>
      </c>
      <c r="C17131" t="s">
        <v>775</v>
      </c>
      <c r="D17131" t="s">
        <v>776</v>
      </c>
      <c r="E17131" s="4">
        <v>1313.8799999999999</v>
      </c>
      <c r="F17131" t="s">
        <v>1477</v>
      </c>
      <c r="G17131" t="s">
        <v>471</v>
      </c>
      <c r="H17131" t="s">
        <v>311</v>
      </c>
      <c r="I17131" t="s">
        <v>312</v>
      </c>
      <c r="J17131" t="s">
        <v>264</v>
      </c>
      <c r="L17131" t="s">
        <v>378</v>
      </c>
      <c r="M17131" t="s">
        <v>379</v>
      </c>
      <c r="N17131" t="s">
        <v>487</v>
      </c>
    </row>
    <row r="17132" spans="1:14" hidden="1" x14ac:dyDescent="0.25">
      <c r="A17132" t="s">
        <v>240</v>
      </c>
      <c r="B17132" s="1">
        <v>45382</v>
      </c>
      <c r="C17132" t="s">
        <v>775</v>
      </c>
      <c r="D17132" t="s">
        <v>776</v>
      </c>
      <c r="E17132" s="4">
        <v>1736.62</v>
      </c>
      <c r="F17132" t="s">
        <v>1477</v>
      </c>
      <c r="G17132" t="s">
        <v>471</v>
      </c>
      <c r="H17132" t="s">
        <v>311</v>
      </c>
      <c r="I17132" t="s">
        <v>312</v>
      </c>
      <c r="J17132" t="s">
        <v>264</v>
      </c>
      <c r="L17132" t="s">
        <v>378</v>
      </c>
      <c r="M17132" t="s">
        <v>379</v>
      </c>
      <c r="N17132" t="s">
        <v>487</v>
      </c>
    </row>
    <row r="17133" spans="1:14" hidden="1" x14ac:dyDescent="0.25">
      <c r="A17133" t="s">
        <v>240</v>
      </c>
      <c r="B17133" s="1">
        <v>45412</v>
      </c>
      <c r="C17133" t="s">
        <v>775</v>
      </c>
      <c r="D17133" t="s">
        <v>776</v>
      </c>
      <c r="E17133" s="4">
        <v>3185</v>
      </c>
      <c r="F17133" t="s">
        <v>1477</v>
      </c>
      <c r="G17133" t="s">
        <v>471</v>
      </c>
      <c r="H17133" t="s">
        <v>311</v>
      </c>
      <c r="I17133" t="s">
        <v>312</v>
      </c>
      <c r="J17133" t="s">
        <v>264</v>
      </c>
      <c r="L17133" t="s">
        <v>378</v>
      </c>
      <c r="M17133" t="s">
        <v>379</v>
      </c>
      <c r="N17133" t="s">
        <v>487</v>
      </c>
    </row>
    <row r="17134" spans="1:14" hidden="1" x14ac:dyDescent="0.25">
      <c r="A17134" t="s">
        <v>240</v>
      </c>
      <c r="B17134" s="1">
        <v>45443</v>
      </c>
      <c r="C17134" t="s">
        <v>775</v>
      </c>
      <c r="D17134" t="s">
        <v>776</v>
      </c>
      <c r="E17134" s="4">
        <v>3855.38</v>
      </c>
      <c r="F17134" t="s">
        <v>1477</v>
      </c>
      <c r="G17134" t="s">
        <v>471</v>
      </c>
      <c r="H17134" t="s">
        <v>311</v>
      </c>
      <c r="I17134" t="s">
        <v>312</v>
      </c>
      <c r="J17134" t="s">
        <v>264</v>
      </c>
      <c r="L17134" t="s">
        <v>378</v>
      </c>
      <c r="M17134" t="s">
        <v>379</v>
      </c>
      <c r="N17134" t="s">
        <v>487</v>
      </c>
    </row>
    <row r="17135" spans="1:14" hidden="1" x14ac:dyDescent="0.25">
      <c r="A17135" t="s">
        <v>240</v>
      </c>
      <c r="B17135" s="1">
        <v>45473</v>
      </c>
      <c r="C17135" t="s">
        <v>775</v>
      </c>
      <c r="D17135" t="s">
        <v>776</v>
      </c>
      <c r="E17135" s="4">
        <v>4255.62</v>
      </c>
      <c r="F17135" t="s">
        <v>1477</v>
      </c>
      <c r="G17135" t="s">
        <v>471</v>
      </c>
      <c r="H17135" t="s">
        <v>311</v>
      </c>
      <c r="I17135" t="s">
        <v>312</v>
      </c>
      <c r="J17135" t="s">
        <v>264</v>
      </c>
      <c r="L17135" t="s">
        <v>378</v>
      </c>
      <c r="M17135" t="s">
        <v>379</v>
      </c>
      <c r="N17135" t="s">
        <v>487</v>
      </c>
    </row>
    <row r="17136" spans="1:14" hidden="1" x14ac:dyDescent="0.25">
      <c r="A17136" t="s">
        <v>240</v>
      </c>
      <c r="B17136" s="1">
        <v>45504</v>
      </c>
      <c r="C17136" t="s">
        <v>775</v>
      </c>
      <c r="D17136" t="s">
        <v>776</v>
      </c>
      <c r="E17136" s="4">
        <v>4922.2866666666669</v>
      </c>
      <c r="F17136" t="s">
        <v>1477</v>
      </c>
      <c r="G17136" t="s">
        <v>471</v>
      </c>
      <c r="H17136" t="s">
        <v>311</v>
      </c>
      <c r="I17136" t="s">
        <v>312</v>
      </c>
      <c r="J17136" t="s">
        <v>264</v>
      </c>
      <c r="L17136" t="s">
        <v>378</v>
      </c>
      <c r="M17136" t="s">
        <v>379</v>
      </c>
      <c r="N17136" t="s">
        <v>487</v>
      </c>
    </row>
    <row r="17137" spans="1:14" hidden="1" x14ac:dyDescent="0.25">
      <c r="A17137" t="s">
        <v>240</v>
      </c>
      <c r="B17137" s="1">
        <v>45535</v>
      </c>
      <c r="C17137" t="s">
        <v>775</v>
      </c>
      <c r="D17137" t="s">
        <v>776</v>
      </c>
      <c r="E17137" s="4">
        <v>5588.9533333333338</v>
      </c>
      <c r="F17137" t="s">
        <v>1477</v>
      </c>
      <c r="G17137" t="s">
        <v>471</v>
      </c>
      <c r="H17137" t="s">
        <v>311</v>
      </c>
      <c r="I17137" t="s">
        <v>312</v>
      </c>
      <c r="J17137" t="s">
        <v>264</v>
      </c>
      <c r="L17137" t="s">
        <v>378</v>
      </c>
      <c r="M17137" t="s">
        <v>379</v>
      </c>
      <c r="N17137" t="s">
        <v>487</v>
      </c>
    </row>
    <row r="17138" spans="1:14" hidden="1" x14ac:dyDescent="0.25">
      <c r="A17138" t="s">
        <v>240</v>
      </c>
      <c r="B17138" s="1">
        <v>45565</v>
      </c>
      <c r="C17138" t="s">
        <v>775</v>
      </c>
      <c r="D17138" t="s">
        <v>776</v>
      </c>
      <c r="E17138" s="4">
        <v>6255.6200000000008</v>
      </c>
      <c r="F17138" t="s">
        <v>1477</v>
      </c>
      <c r="G17138" t="s">
        <v>471</v>
      </c>
      <c r="H17138" t="s">
        <v>311</v>
      </c>
      <c r="I17138" t="s">
        <v>312</v>
      </c>
      <c r="J17138" t="s">
        <v>264</v>
      </c>
      <c r="L17138" t="s">
        <v>378</v>
      </c>
      <c r="M17138" t="s">
        <v>379</v>
      </c>
      <c r="N17138" t="s">
        <v>487</v>
      </c>
    </row>
    <row r="17139" spans="1:14" hidden="1" x14ac:dyDescent="0.25">
      <c r="A17139" t="s">
        <v>240</v>
      </c>
      <c r="B17139" s="1">
        <v>45596</v>
      </c>
      <c r="C17139" t="s">
        <v>775</v>
      </c>
      <c r="D17139" t="s">
        <v>776</v>
      </c>
      <c r="E17139" s="4">
        <v>6922.2866666666678</v>
      </c>
      <c r="F17139" t="s">
        <v>1477</v>
      </c>
      <c r="G17139" t="s">
        <v>471</v>
      </c>
      <c r="H17139" t="s">
        <v>311</v>
      </c>
      <c r="I17139" t="s">
        <v>312</v>
      </c>
      <c r="J17139" t="s">
        <v>264</v>
      </c>
      <c r="L17139" t="s">
        <v>378</v>
      </c>
      <c r="M17139" t="s">
        <v>379</v>
      </c>
      <c r="N17139" t="s">
        <v>487</v>
      </c>
    </row>
    <row r="17140" spans="1:14" hidden="1" x14ac:dyDescent="0.25">
      <c r="A17140" t="s">
        <v>240</v>
      </c>
      <c r="B17140" s="1">
        <v>45626</v>
      </c>
      <c r="C17140" t="s">
        <v>775</v>
      </c>
      <c r="D17140" t="s">
        <v>776</v>
      </c>
      <c r="E17140" s="4">
        <v>7588.9533333333347</v>
      </c>
      <c r="F17140" t="s">
        <v>1477</v>
      </c>
      <c r="G17140" t="s">
        <v>471</v>
      </c>
      <c r="H17140" t="s">
        <v>311</v>
      </c>
      <c r="I17140" t="s">
        <v>312</v>
      </c>
      <c r="J17140" t="s">
        <v>264</v>
      </c>
      <c r="L17140" t="s">
        <v>378</v>
      </c>
      <c r="M17140" t="s">
        <v>379</v>
      </c>
      <c r="N17140" t="s">
        <v>487</v>
      </c>
    </row>
    <row r="17141" spans="1:14" hidden="1" x14ac:dyDescent="0.25">
      <c r="A17141" t="s">
        <v>240</v>
      </c>
      <c r="B17141" s="1">
        <v>45657</v>
      </c>
      <c r="C17141" t="s">
        <v>775</v>
      </c>
      <c r="D17141" t="s">
        <v>776</v>
      </c>
      <c r="E17141" s="4">
        <v>8255.6200000000008</v>
      </c>
      <c r="F17141" t="s">
        <v>1477</v>
      </c>
      <c r="G17141" t="s">
        <v>471</v>
      </c>
      <c r="H17141" t="s">
        <v>311</v>
      </c>
      <c r="I17141" t="s">
        <v>312</v>
      </c>
      <c r="J17141" t="s">
        <v>264</v>
      </c>
      <c r="L17141" t="s">
        <v>378</v>
      </c>
      <c r="M17141" t="s">
        <v>379</v>
      </c>
      <c r="N17141" t="s">
        <v>487</v>
      </c>
    </row>
    <row r="17142" spans="1:14" hidden="1" x14ac:dyDescent="0.25">
      <c r="A17142" t="s">
        <v>240</v>
      </c>
      <c r="B17142" s="1">
        <v>45322</v>
      </c>
      <c r="C17142" t="s">
        <v>977</v>
      </c>
      <c r="D17142" t="s">
        <v>978</v>
      </c>
      <c r="E17142" s="4">
        <v>0</v>
      </c>
      <c r="F17142" t="s">
        <v>1477</v>
      </c>
      <c r="G17142" t="s">
        <v>471</v>
      </c>
      <c r="H17142" t="s">
        <v>311</v>
      </c>
      <c r="I17142" t="s">
        <v>312</v>
      </c>
      <c r="J17142" t="s">
        <v>264</v>
      </c>
      <c r="L17142" t="s">
        <v>390</v>
      </c>
      <c r="M17142" t="s">
        <v>391</v>
      </c>
      <c r="N17142" t="s">
        <v>487</v>
      </c>
    </row>
    <row r="17143" spans="1:14" hidden="1" x14ac:dyDescent="0.25">
      <c r="A17143" t="s">
        <v>240</v>
      </c>
      <c r="B17143" s="1">
        <v>45351</v>
      </c>
      <c r="C17143" t="s">
        <v>977</v>
      </c>
      <c r="D17143" t="s">
        <v>978</v>
      </c>
      <c r="E17143" s="4">
        <v>0</v>
      </c>
      <c r="F17143" t="s">
        <v>1477</v>
      </c>
      <c r="G17143" t="s">
        <v>471</v>
      </c>
      <c r="H17143" t="s">
        <v>311</v>
      </c>
      <c r="I17143" t="s">
        <v>312</v>
      </c>
      <c r="J17143" t="s">
        <v>264</v>
      </c>
      <c r="L17143" t="s">
        <v>390</v>
      </c>
      <c r="M17143" t="s">
        <v>391</v>
      </c>
      <c r="N17143" t="s">
        <v>487</v>
      </c>
    </row>
    <row r="17144" spans="1:14" hidden="1" x14ac:dyDescent="0.25">
      <c r="A17144" t="s">
        <v>240</v>
      </c>
      <c r="B17144" s="1">
        <v>45382</v>
      </c>
      <c r="C17144" t="s">
        <v>977</v>
      </c>
      <c r="D17144" t="s">
        <v>978</v>
      </c>
      <c r="E17144" s="4">
        <v>71.760000000000005</v>
      </c>
      <c r="F17144" t="s">
        <v>1477</v>
      </c>
      <c r="G17144" t="s">
        <v>471</v>
      </c>
      <c r="H17144" t="s">
        <v>311</v>
      </c>
      <c r="I17144" t="s">
        <v>312</v>
      </c>
      <c r="J17144" t="s">
        <v>264</v>
      </c>
      <c r="L17144" t="s">
        <v>390</v>
      </c>
      <c r="M17144" t="s">
        <v>391</v>
      </c>
      <c r="N17144" t="s">
        <v>487</v>
      </c>
    </row>
    <row r="17145" spans="1:14" hidden="1" x14ac:dyDescent="0.25">
      <c r="A17145" t="s">
        <v>240</v>
      </c>
      <c r="B17145" s="1">
        <v>45412</v>
      </c>
      <c r="C17145" t="s">
        <v>977</v>
      </c>
      <c r="D17145" t="s">
        <v>978</v>
      </c>
      <c r="E17145" s="4">
        <v>71.760000000000005</v>
      </c>
      <c r="F17145" t="s">
        <v>1477</v>
      </c>
      <c r="G17145" t="s">
        <v>471</v>
      </c>
      <c r="H17145" t="s">
        <v>311</v>
      </c>
      <c r="I17145" t="s">
        <v>312</v>
      </c>
      <c r="J17145" t="s">
        <v>264</v>
      </c>
      <c r="L17145" t="s">
        <v>390</v>
      </c>
      <c r="M17145" t="s">
        <v>391</v>
      </c>
      <c r="N17145" t="s">
        <v>487</v>
      </c>
    </row>
    <row r="17146" spans="1:14" hidden="1" x14ac:dyDescent="0.25">
      <c r="A17146" t="s">
        <v>240</v>
      </c>
      <c r="B17146" s="1">
        <v>45443</v>
      </c>
      <c r="C17146" t="s">
        <v>977</v>
      </c>
      <c r="D17146" t="s">
        <v>978</v>
      </c>
      <c r="E17146" s="4">
        <v>71.760000000000005</v>
      </c>
      <c r="F17146" t="s">
        <v>1477</v>
      </c>
      <c r="G17146" t="s">
        <v>471</v>
      </c>
      <c r="H17146" t="s">
        <v>311</v>
      </c>
      <c r="I17146" t="s">
        <v>312</v>
      </c>
      <c r="J17146" t="s">
        <v>264</v>
      </c>
      <c r="L17146" t="s">
        <v>390</v>
      </c>
      <c r="M17146" t="s">
        <v>391</v>
      </c>
      <c r="N17146" t="s">
        <v>487</v>
      </c>
    </row>
    <row r="17147" spans="1:14" hidden="1" x14ac:dyDescent="0.25">
      <c r="A17147" t="s">
        <v>240</v>
      </c>
      <c r="B17147" s="1">
        <v>45473</v>
      </c>
      <c r="C17147" t="s">
        <v>977</v>
      </c>
      <c r="D17147" t="s">
        <v>978</v>
      </c>
      <c r="E17147" s="4">
        <v>71.760000000000005</v>
      </c>
      <c r="F17147" t="s">
        <v>1477</v>
      </c>
      <c r="G17147" t="s">
        <v>471</v>
      </c>
      <c r="H17147" t="s">
        <v>311</v>
      </c>
      <c r="I17147" t="s">
        <v>312</v>
      </c>
      <c r="J17147" t="s">
        <v>264</v>
      </c>
      <c r="L17147" t="s">
        <v>390</v>
      </c>
      <c r="M17147" t="s">
        <v>391</v>
      </c>
      <c r="N17147" t="s">
        <v>487</v>
      </c>
    </row>
    <row r="17148" spans="1:14" hidden="1" x14ac:dyDescent="0.25">
      <c r="A17148" t="s">
        <v>240</v>
      </c>
      <c r="B17148" s="1">
        <v>45504</v>
      </c>
      <c r="C17148" t="s">
        <v>977</v>
      </c>
      <c r="D17148" t="s">
        <v>978</v>
      </c>
      <c r="E17148" s="4">
        <v>488.42666666666668</v>
      </c>
      <c r="F17148" t="s">
        <v>1477</v>
      </c>
      <c r="G17148" t="s">
        <v>471</v>
      </c>
      <c r="H17148" t="s">
        <v>311</v>
      </c>
      <c r="I17148" t="s">
        <v>312</v>
      </c>
      <c r="J17148" t="s">
        <v>264</v>
      </c>
      <c r="L17148" t="s">
        <v>390</v>
      </c>
      <c r="M17148" t="s">
        <v>391</v>
      </c>
      <c r="N17148" t="s">
        <v>487</v>
      </c>
    </row>
    <row r="17149" spans="1:14" hidden="1" x14ac:dyDescent="0.25">
      <c r="A17149" t="s">
        <v>240</v>
      </c>
      <c r="B17149" s="1">
        <v>45535</v>
      </c>
      <c r="C17149" t="s">
        <v>977</v>
      </c>
      <c r="D17149" t="s">
        <v>978</v>
      </c>
      <c r="E17149" s="4">
        <v>905.09333333333336</v>
      </c>
      <c r="F17149" t="s">
        <v>1477</v>
      </c>
      <c r="G17149" t="s">
        <v>471</v>
      </c>
      <c r="H17149" t="s">
        <v>311</v>
      </c>
      <c r="I17149" t="s">
        <v>312</v>
      </c>
      <c r="J17149" t="s">
        <v>264</v>
      </c>
      <c r="L17149" t="s">
        <v>390</v>
      </c>
      <c r="M17149" t="s">
        <v>391</v>
      </c>
      <c r="N17149" t="s">
        <v>487</v>
      </c>
    </row>
    <row r="17150" spans="1:14" hidden="1" x14ac:dyDescent="0.25">
      <c r="A17150" t="s">
        <v>240</v>
      </c>
      <c r="B17150" s="1">
        <v>45565</v>
      </c>
      <c r="C17150" t="s">
        <v>977</v>
      </c>
      <c r="D17150" t="s">
        <v>978</v>
      </c>
      <c r="E17150" s="4">
        <v>1321.76</v>
      </c>
      <c r="F17150" t="s">
        <v>1477</v>
      </c>
      <c r="G17150" t="s">
        <v>471</v>
      </c>
      <c r="H17150" t="s">
        <v>311</v>
      </c>
      <c r="I17150" t="s">
        <v>312</v>
      </c>
      <c r="J17150" t="s">
        <v>264</v>
      </c>
      <c r="L17150" t="s">
        <v>390</v>
      </c>
      <c r="M17150" t="s">
        <v>391</v>
      </c>
      <c r="N17150" t="s">
        <v>487</v>
      </c>
    </row>
    <row r="17151" spans="1:14" hidden="1" x14ac:dyDescent="0.25">
      <c r="A17151" t="s">
        <v>240</v>
      </c>
      <c r="B17151" s="1">
        <v>45596</v>
      </c>
      <c r="C17151" t="s">
        <v>977</v>
      </c>
      <c r="D17151" t="s">
        <v>978</v>
      </c>
      <c r="E17151" s="4">
        <v>1738.4266666666667</v>
      </c>
      <c r="F17151" t="s">
        <v>1477</v>
      </c>
      <c r="G17151" t="s">
        <v>471</v>
      </c>
      <c r="H17151" t="s">
        <v>311</v>
      </c>
      <c r="I17151" t="s">
        <v>312</v>
      </c>
      <c r="J17151" t="s">
        <v>264</v>
      </c>
      <c r="L17151" t="s">
        <v>390</v>
      </c>
      <c r="M17151" t="s">
        <v>391</v>
      </c>
      <c r="N17151" t="s">
        <v>487</v>
      </c>
    </row>
    <row r="17152" spans="1:14" hidden="1" x14ac:dyDescent="0.25">
      <c r="A17152" t="s">
        <v>240</v>
      </c>
      <c r="B17152" s="1">
        <v>45626</v>
      </c>
      <c r="C17152" t="s">
        <v>977</v>
      </c>
      <c r="D17152" t="s">
        <v>978</v>
      </c>
      <c r="E17152" s="4">
        <v>2155.0933333333332</v>
      </c>
      <c r="F17152" t="s">
        <v>1477</v>
      </c>
      <c r="G17152" t="s">
        <v>471</v>
      </c>
      <c r="H17152" t="s">
        <v>311</v>
      </c>
      <c r="I17152" t="s">
        <v>312</v>
      </c>
      <c r="J17152" t="s">
        <v>264</v>
      </c>
      <c r="L17152" t="s">
        <v>390</v>
      </c>
      <c r="M17152" t="s">
        <v>391</v>
      </c>
      <c r="N17152" t="s">
        <v>487</v>
      </c>
    </row>
    <row r="17153" spans="1:14" hidden="1" x14ac:dyDescent="0.25">
      <c r="A17153" t="s">
        <v>240</v>
      </c>
      <c r="B17153" s="1">
        <v>45657</v>
      </c>
      <c r="C17153" t="s">
        <v>977</v>
      </c>
      <c r="D17153" t="s">
        <v>978</v>
      </c>
      <c r="E17153" s="4">
        <v>2571.7599999999998</v>
      </c>
      <c r="F17153" t="s">
        <v>1477</v>
      </c>
      <c r="G17153" t="s">
        <v>471</v>
      </c>
      <c r="H17153" t="s">
        <v>311</v>
      </c>
      <c r="I17153" t="s">
        <v>312</v>
      </c>
      <c r="J17153" t="s">
        <v>264</v>
      </c>
      <c r="L17153" t="s">
        <v>390</v>
      </c>
      <c r="M17153" t="s">
        <v>391</v>
      </c>
      <c r="N17153" t="s">
        <v>487</v>
      </c>
    </row>
    <row r="17154" spans="1:14" hidden="1" x14ac:dyDescent="0.25">
      <c r="A17154" t="s">
        <v>240</v>
      </c>
      <c r="B17154" s="1">
        <v>45322</v>
      </c>
      <c r="C17154" t="s">
        <v>1146</v>
      </c>
      <c r="D17154" t="s">
        <v>1147</v>
      </c>
      <c r="E17154" s="4">
        <v>2550</v>
      </c>
      <c r="F17154" t="s">
        <v>1477</v>
      </c>
      <c r="G17154" t="s">
        <v>471</v>
      </c>
      <c r="H17154" t="s">
        <v>311</v>
      </c>
      <c r="I17154" t="s">
        <v>312</v>
      </c>
      <c r="J17154" t="s">
        <v>264</v>
      </c>
      <c r="L17154" t="s">
        <v>378</v>
      </c>
      <c r="M17154" t="s">
        <v>379</v>
      </c>
      <c r="N17154" t="s">
        <v>487</v>
      </c>
    </row>
    <row r="17155" spans="1:14" hidden="1" x14ac:dyDescent="0.25">
      <c r="A17155" t="s">
        <v>240</v>
      </c>
      <c r="B17155" s="1">
        <v>45351</v>
      </c>
      <c r="C17155" t="s">
        <v>1146</v>
      </c>
      <c r="D17155" t="s">
        <v>1147</v>
      </c>
      <c r="E17155" s="4">
        <v>5100</v>
      </c>
      <c r="F17155" t="s">
        <v>1477</v>
      </c>
      <c r="G17155" t="s">
        <v>471</v>
      </c>
      <c r="H17155" t="s">
        <v>311</v>
      </c>
      <c r="I17155" t="s">
        <v>312</v>
      </c>
      <c r="J17155" t="s">
        <v>264</v>
      </c>
      <c r="L17155" t="s">
        <v>378</v>
      </c>
      <c r="M17155" t="s">
        <v>379</v>
      </c>
      <c r="N17155" t="s">
        <v>487</v>
      </c>
    </row>
    <row r="17156" spans="1:14" hidden="1" x14ac:dyDescent="0.25">
      <c r="A17156" t="s">
        <v>240</v>
      </c>
      <c r="B17156" s="1">
        <v>45382</v>
      </c>
      <c r="C17156" t="s">
        <v>1146</v>
      </c>
      <c r="D17156" t="s">
        <v>1147</v>
      </c>
      <c r="E17156" s="4">
        <v>7650</v>
      </c>
      <c r="F17156" t="s">
        <v>1477</v>
      </c>
      <c r="G17156" t="s">
        <v>471</v>
      </c>
      <c r="H17156" t="s">
        <v>311</v>
      </c>
      <c r="I17156" t="s">
        <v>312</v>
      </c>
      <c r="J17156" t="s">
        <v>264</v>
      </c>
      <c r="L17156" t="s">
        <v>378</v>
      </c>
      <c r="M17156" t="s">
        <v>379</v>
      </c>
      <c r="N17156" t="s">
        <v>487</v>
      </c>
    </row>
    <row r="17157" spans="1:14" hidden="1" x14ac:dyDescent="0.25">
      <c r="A17157" t="s">
        <v>240</v>
      </c>
      <c r="B17157" s="1">
        <v>45412</v>
      </c>
      <c r="C17157" t="s">
        <v>1146</v>
      </c>
      <c r="D17157" t="s">
        <v>1147</v>
      </c>
      <c r="E17157" s="4">
        <v>10200</v>
      </c>
      <c r="F17157" t="s">
        <v>1477</v>
      </c>
      <c r="G17157" t="s">
        <v>471</v>
      </c>
      <c r="H17157" t="s">
        <v>311</v>
      </c>
      <c r="I17157" t="s">
        <v>312</v>
      </c>
      <c r="J17157" t="s">
        <v>264</v>
      </c>
      <c r="L17157" t="s">
        <v>378</v>
      </c>
      <c r="M17157" t="s">
        <v>379</v>
      </c>
      <c r="N17157" t="s">
        <v>487</v>
      </c>
    </row>
    <row r="17158" spans="1:14" hidden="1" x14ac:dyDescent="0.25">
      <c r="A17158" t="s">
        <v>240</v>
      </c>
      <c r="B17158" s="1">
        <v>45443</v>
      </c>
      <c r="C17158" t="s">
        <v>1146</v>
      </c>
      <c r="D17158" t="s">
        <v>1147</v>
      </c>
      <c r="E17158" s="4">
        <v>12750</v>
      </c>
      <c r="F17158" t="s">
        <v>1477</v>
      </c>
      <c r="G17158" t="s">
        <v>471</v>
      </c>
      <c r="H17158" t="s">
        <v>311</v>
      </c>
      <c r="I17158" t="s">
        <v>312</v>
      </c>
      <c r="J17158" t="s">
        <v>264</v>
      </c>
      <c r="L17158" t="s">
        <v>378</v>
      </c>
      <c r="M17158" t="s">
        <v>379</v>
      </c>
      <c r="N17158" t="s">
        <v>487</v>
      </c>
    </row>
    <row r="17159" spans="1:14" hidden="1" x14ac:dyDescent="0.25">
      <c r="A17159" t="s">
        <v>240</v>
      </c>
      <c r="B17159" s="1">
        <v>45473</v>
      </c>
      <c r="C17159" t="s">
        <v>1146</v>
      </c>
      <c r="D17159" t="s">
        <v>1147</v>
      </c>
      <c r="E17159" s="4">
        <v>15300</v>
      </c>
      <c r="F17159" t="s">
        <v>1477</v>
      </c>
      <c r="G17159" t="s">
        <v>471</v>
      </c>
      <c r="H17159" t="s">
        <v>311</v>
      </c>
      <c r="I17159" t="s">
        <v>312</v>
      </c>
      <c r="J17159" t="s">
        <v>264</v>
      </c>
      <c r="L17159" t="s">
        <v>378</v>
      </c>
      <c r="M17159" t="s">
        <v>379</v>
      </c>
      <c r="N17159" t="s">
        <v>487</v>
      </c>
    </row>
    <row r="17160" spans="1:14" hidden="1" x14ac:dyDescent="0.25">
      <c r="A17160" t="s">
        <v>240</v>
      </c>
      <c r="B17160" s="1">
        <v>45504</v>
      </c>
      <c r="C17160" t="s">
        <v>1146</v>
      </c>
      <c r="D17160" t="s">
        <v>1147</v>
      </c>
      <c r="E17160" s="4">
        <v>17850</v>
      </c>
      <c r="F17160" t="s">
        <v>1477</v>
      </c>
      <c r="G17160" t="s">
        <v>471</v>
      </c>
      <c r="H17160" t="s">
        <v>311</v>
      </c>
      <c r="I17160" t="s">
        <v>312</v>
      </c>
      <c r="J17160" t="s">
        <v>264</v>
      </c>
      <c r="L17160" t="s">
        <v>378</v>
      </c>
      <c r="M17160" t="s">
        <v>379</v>
      </c>
      <c r="N17160" t="s">
        <v>487</v>
      </c>
    </row>
    <row r="17161" spans="1:14" hidden="1" x14ac:dyDescent="0.25">
      <c r="A17161" t="s">
        <v>240</v>
      </c>
      <c r="B17161" s="1">
        <v>45535</v>
      </c>
      <c r="C17161" t="s">
        <v>1146</v>
      </c>
      <c r="D17161" t="s">
        <v>1147</v>
      </c>
      <c r="E17161" s="4">
        <v>20400</v>
      </c>
      <c r="F17161" t="s">
        <v>1477</v>
      </c>
      <c r="G17161" t="s">
        <v>471</v>
      </c>
      <c r="H17161" t="s">
        <v>311</v>
      </c>
      <c r="I17161" t="s">
        <v>312</v>
      </c>
      <c r="J17161" t="s">
        <v>264</v>
      </c>
      <c r="L17161" t="s">
        <v>378</v>
      </c>
      <c r="M17161" t="s">
        <v>379</v>
      </c>
      <c r="N17161" t="s">
        <v>487</v>
      </c>
    </row>
    <row r="17162" spans="1:14" hidden="1" x14ac:dyDescent="0.25">
      <c r="A17162" t="s">
        <v>240</v>
      </c>
      <c r="B17162" s="1">
        <v>45565</v>
      </c>
      <c r="C17162" t="s">
        <v>1146</v>
      </c>
      <c r="D17162" t="s">
        <v>1147</v>
      </c>
      <c r="E17162" s="4">
        <v>22950</v>
      </c>
      <c r="F17162" t="s">
        <v>1477</v>
      </c>
      <c r="G17162" t="s">
        <v>471</v>
      </c>
      <c r="H17162" t="s">
        <v>311</v>
      </c>
      <c r="I17162" t="s">
        <v>312</v>
      </c>
      <c r="J17162" t="s">
        <v>264</v>
      </c>
      <c r="L17162" t="s">
        <v>378</v>
      </c>
      <c r="M17162" t="s">
        <v>379</v>
      </c>
      <c r="N17162" t="s">
        <v>487</v>
      </c>
    </row>
    <row r="17163" spans="1:14" hidden="1" x14ac:dyDescent="0.25">
      <c r="A17163" t="s">
        <v>240</v>
      </c>
      <c r="B17163" s="1">
        <v>45596</v>
      </c>
      <c r="C17163" t="s">
        <v>1146</v>
      </c>
      <c r="D17163" t="s">
        <v>1147</v>
      </c>
      <c r="E17163" s="4">
        <v>25500</v>
      </c>
      <c r="F17163" t="s">
        <v>1477</v>
      </c>
      <c r="G17163" t="s">
        <v>471</v>
      </c>
      <c r="H17163" t="s">
        <v>311</v>
      </c>
      <c r="I17163" t="s">
        <v>312</v>
      </c>
      <c r="J17163" t="s">
        <v>264</v>
      </c>
      <c r="L17163" t="s">
        <v>378</v>
      </c>
      <c r="M17163" t="s">
        <v>379</v>
      </c>
      <c r="N17163" t="s">
        <v>487</v>
      </c>
    </row>
    <row r="17164" spans="1:14" hidden="1" x14ac:dyDescent="0.25">
      <c r="A17164" t="s">
        <v>240</v>
      </c>
      <c r="B17164" s="1">
        <v>45626</v>
      </c>
      <c r="C17164" t="s">
        <v>1146</v>
      </c>
      <c r="D17164" t="s">
        <v>1147</v>
      </c>
      <c r="E17164" s="4">
        <v>28050</v>
      </c>
      <c r="F17164" t="s">
        <v>1477</v>
      </c>
      <c r="G17164" t="s">
        <v>471</v>
      </c>
      <c r="H17164" t="s">
        <v>311</v>
      </c>
      <c r="I17164" t="s">
        <v>312</v>
      </c>
      <c r="J17164" t="s">
        <v>264</v>
      </c>
      <c r="L17164" t="s">
        <v>378</v>
      </c>
      <c r="M17164" t="s">
        <v>379</v>
      </c>
      <c r="N17164" t="s">
        <v>487</v>
      </c>
    </row>
    <row r="17165" spans="1:14" hidden="1" x14ac:dyDescent="0.25">
      <c r="A17165" t="s">
        <v>240</v>
      </c>
      <c r="B17165" s="1">
        <v>45657</v>
      </c>
      <c r="C17165" t="s">
        <v>1146</v>
      </c>
      <c r="D17165" t="s">
        <v>1147</v>
      </c>
      <c r="E17165" s="4">
        <v>30600</v>
      </c>
      <c r="F17165" t="s">
        <v>1477</v>
      </c>
      <c r="G17165" t="s">
        <v>471</v>
      </c>
      <c r="H17165" t="s">
        <v>311</v>
      </c>
      <c r="I17165" t="s">
        <v>312</v>
      </c>
      <c r="J17165" t="s">
        <v>264</v>
      </c>
      <c r="L17165" t="s">
        <v>378</v>
      </c>
      <c r="M17165" t="s">
        <v>379</v>
      </c>
      <c r="N17165" t="s">
        <v>487</v>
      </c>
    </row>
    <row r="17166" spans="1:14" hidden="1" x14ac:dyDescent="0.25">
      <c r="A17166" t="s">
        <v>240</v>
      </c>
      <c r="B17166" s="1">
        <v>45322</v>
      </c>
      <c r="C17166" t="s">
        <v>1260</v>
      </c>
      <c r="D17166" t="s">
        <v>1261</v>
      </c>
      <c r="E17166" s="4">
        <v>200</v>
      </c>
      <c r="F17166" t="s">
        <v>1477</v>
      </c>
      <c r="G17166" t="s">
        <v>471</v>
      </c>
      <c r="H17166" t="s">
        <v>311</v>
      </c>
      <c r="I17166" t="s">
        <v>312</v>
      </c>
      <c r="J17166" t="s">
        <v>264</v>
      </c>
      <c r="L17166" t="s">
        <v>378</v>
      </c>
      <c r="M17166" t="s">
        <v>379</v>
      </c>
      <c r="N17166" t="s">
        <v>487</v>
      </c>
    </row>
    <row r="17167" spans="1:14" hidden="1" x14ac:dyDescent="0.25">
      <c r="A17167" t="s">
        <v>240</v>
      </c>
      <c r="B17167" s="1">
        <v>45351</v>
      </c>
      <c r="C17167" t="s">
        <v>1260</v>
      </c>
      <c r="D17167" t="s">
        <v>1261</v>
      </c>
      <c r="E17167" s="4">
        <v>400</v>
      </c>
      <c r="F17167" t="s">
        <v>1477</v>
      </c>
      <c r="G17167" t="s">
        <v>471</v>
      </c>
      <c r="H17167" t="s">
        <v>311</v>
      </c>
      <c r="I17167" t="s">
        <v>312</v>
      </c>
      <c r="J17167" t="s">
        <v>264</v>
      </c>
      <c r="L17167" t="s">
        <v>378</v>
      </c>
      <c r="M17167" t="s">
        <v>379</v>
      </c>
      <c r="N17167" t="s">
        <v>487</v>
      </c>
    </row>
    <row r="17168" spans="1:14" hidden="1" x14ac:dyDescent="0.25">
      <c r="A17168" t="s">
        <v>240</v>
      </c>
      <c r="B17168" s="1">
        <v>45382</v>
      </c>
      <c r="C17168" t="s">
        <v>1260</v>
      </c>
      <c r="D17168" t="s">
        <v>1261</v>
      </c>
      <c r="E17168" s="4">
        <v>600</v>
      </c>
      <c r="F17168" t="s">
        <v>1477</v>
      </c>
      <c r="G17168" t="s">
        <v>471</v>
      </c>
      <c r="H17168" t="s">
        <v>311</v>
      </c>
      <c r="I17168" t="s">
        <v>312</v>
      </c>
      <c r="J17168" t="s">
        <v>264</v>
      </c>
      <c r="L17168" t="s">
        <v>378</v>
      </c>
      <c r="M17168" t="s">
        <v>379</v>
      </c>
      <c r="N17168" t="s">
        <v>487</v>
      </c>
    </row>
    <row r="17169" spans="1:14" hidden="1" x14ac:dyDescent="0.25">
      <c r="A17169" t="s">
        <v>240</v>
      </c>
      <c r="B17169" s="1">
        <v>45412</v>
      </c>
      <c r="C17169" t="s">
        <v>1260</v>
      </c>
      <c r="D17169" t="s">
        <v>1261</v>
      </c>
      <c r="E17169" s="4">
        <v>800</v>
      </c>
      <c r="F17169" t="s">
        <v>1477</v>
      </c>
      <c r="G17169" t="s">
        <v>471</v>
      </c>
      <c r="H17169" t="s">
        <v>311</v>
      </c>
      <c r="I17169" t="s">
        <v>312</v>
      </c>
      <c r="J17169" t="s">
        <v>264</v>
      </c>
      <c r="L17169" t="s">
        <v>378</v>
      </c>
      <c r="M17169" t="s">
        <v>379</v>
      </c>
      <c r="N17169" t="s">
        <v>487</v>
      </c>
    </row>
    <row r="17170" spans="1:14" hidden="1" x14ac:dyDescent="0.25">
      <c r="A17170" t="s">
        <v>240</v>
      </c>
      <c r="B17170" s="1">
        <v>45443</v>
      </c>
      <c r="C17170" t="s">
        <v>1260</v>
      </c>
      <c r="D17170" t="s">
        <v>1261</v>
      </c>
      <c r="E17170" s="4">
        <v>1000</v>
      </c>
      <c r="F17170" t="s">
        <v>1477</v>
      </c>
      <c r="G17170" t="s">
        <v>471</v>
      </c>
      <c r="H17170" t="s">
        <v>311</v>
      </c>
      <c r="I17170" t="s">
        <v>312</v>
      </c>
      <c r="J17170" t="s">
        <v>264</v>
      </c>
      <c r="L17170" t="s">
        <v>378</v>
      </c>
      <c r="M17170" t="s">
        <v>379</v>
      </c>
      <c r="N17170" t="s">
        <v>487</v>
      </c>
    </row>
    <row r="17171" spans="1:14" hidden="1" x14ac:dyDescent="0.25">
      <c r="A17171" t="s">
        <v>240</v>
      </c>
      <c r="B17171" s="1">
        <v>45473</v>
      </c>
      <c r="C17171" t="s">
        <v>1260</v>
      </c>
      <c r="D17171" t="s">
        <v>1261</v>
      </c>
      <c r="E17171" s="4">
        <v>1200</v>
      </c>
      <c r="F17171" t="s">
        <v>1477</v>
      </c>
      <c r="G17171" t="s">
        <v>471</v>
      </c>
      <c r="H17171" t="s">
        <v>311</v>
      </c>
      <c r="I17171" t="s">
        <v>312</v>
      </c>
      <c r="J17171" t="s">
        <v>264</v>
      </c>
      <c r="L17171" t="s">
        <v>378</v>
      </c>
      <c r="M17171" t="s">
        <v>379</v>
      </c>
      <c r="N17171" t="s">
        <v>487</v>
      </c>
    </row>
    <row r="17172" spans="1:14" hidden="1" x14ac:dyDescent="0.25">
      <c r="A17172" t="s">
        <v>240</v>
      </c>
      <c r="B17172" s="1">
        <v>45504</v>
      </c>
      <c r="C17172" t="s">
        <v>1260</v>
      </c>
      <c r="D17172" t="s">
        <v>1261</v>
      </c>
      <c r="E17172" s="4">
        <v>1400</v>
      </c>
      <c r="F17172" t="s">
        <v>1477</v>
      </c>
      <c r="G17172" t="s">
        <v>471</v>
      </c>
      <c r="H17172" t="s">
        <v>311</v>
      </c>
      <c r="I17172" t="s">
        <v>312</v>
      </c>
      <c r="J17172" t="s">
        <v>264</v>
      </c>
      <c r="L17172" t="s">
        <v>378</v>
      </c>
      <c r="M17172" t="s">
        <v>379</v>
      </c>
      <c r="N17172" t="s">
        <v>487</v>
      </c>
    </row>
    <row r="17173" spans="1:14" hidden="1" x14ac:dyDescent="0.25">
      <c r="A17173" t="s">
        <v>240</v>
      </c>
      <c r="B17173" s="1">
        <v>45535</v>
      </c>
      <c r="C17173" t="s">
        <v>1260</v>
      </c>
      <c r="D17173" t="s">
        <v>1261</v>
      </c>
      <c r="E17173" s="4">
        <v>1600</v>
      </c>
      <c r="F17173" t="s">
        <v>1477</v>
      </c>
      <c r="G17173" t="s">
        <v>471</v>
      </c>
      <c r="H17173" t="s">
        <v>311</v>
      </c>
      <c r="I17173" t="s">
        <v>312</v>
      </c>
      <c r="J17173" t="s">
        <v>264</v>
      </c>
      <c r="L17173" t="s">
        <v>378</v>
      </c>
      <c r="M17173" t="s">
        <v>379</v>
      </c>
      <c r="N17173" t="s">
        <v>487</v>
      </c>
    </row>
    <row r="17174" spans="1:14" hidden="1" x14ac:dyDescent="0.25">
      <c r="A17174" t="s">
        <v>240</v>
      </c>
      <c r="B17174" s="1">
        <v>45565</v>
      </c>
      <c r="C17174" t="s">
        <v>1260</v>
      </c>
      <c r="D17174" t="s">
        <v>1261</v>
      </c>
      <c r="E17174" s="4">
        <v>1800</v>
      </c>
      <c r="F17174" t="s">
        <v>1477</v>
      </c>
      <c r="G17174" t="s">
        <v>471</v>
      </c>
      <c r="H17174" t="s">
        <v>311</v>
      </c>
      <c r="I17174" t="s">
        <v>312</v>
      </c>
      <c r="J17174" t="s">
        <v>264</v>
      </c>
      <c r="L17174" t="s">
        <v>378</v>
      </c>
      <c r="M17174" t="s">
        <v>379</v>
      </c>
      <c r="N17174" t="s">
        <v>487</v>
      </c>
    </row>
    <row r="17175" spans="1:14" hidden="1" x14ac:dyDescent="0.25">
      <c r="A17175" t="s">
        <v>240</v>
      </c>
      <c r="B17175" s="1">
        <v>45596</v>
      </c>
      <c r="C17175" t="s">
        <v>1260</v>
      </c>
      <c r="D17175" t="s">
        <v>1261</v>
      </c>
      <c r="E17175" s="4">
        <v>2000</v>
      </c>
      <c r="F17175" t="s">
        <v>1477</v>
      </c>
      <c r="G17175" t="s">
        <v>471</v>
      </c>
      <c r="H17175" t="s">
        <v>311</v>
      </c>
      <c r="I17175" t="s">
        <v>312</v>
      </c>
      <c r="J17175" t="s">
        <v>264</v>
      </c>
      <c r="L17175" t="s">
        <v>378</v>
      </c>
      <c r="M17175" t="s">
        <v>379</v>
      </c>
      <c r="N17175" t="s">
        <v>487</v>
      </c>
    </row>
    <row r="17176" spans="1:14" hidden="1" x14ac:dyDescent="0.25">
      <c r="A17176" t="s">
        <v>240</v>
      </c>
      <c r="B17176" s="1">
        <v>45626</v>
      </c>
      <c r="C17176" t="s">
        <v>1260</v>
      </c>
      <c r="D17176" t="s">
        <v>1261</v>
      </c>
      <c r="E17176" s="4">
        <v>2200</v>
      </c>
      <c r="F17176" t="s">
        <v>1477</v>
      </c>
      <c r="G17176" t="s">
        <v>471</v>
      </c>
      <c r="H17176" t="s">
        <v>311</v>
      </c>
      <c r="I17176" t="s">
        <v>312</v>
      </c>
      <c r="J17176" t="s">
        <v>264</v>
      </c>
      <c r="L17176" t="s">
        <v>378</v>
      </c>
      <c r="M17176" t="s">
        <v>379</v>
      </c>
      <c r="N17176" t="s">
        <v>487</v>
      </c>
    </row>
    <row r="17177" spans="1:14" hidden="1" x14ac:dyDescent="0.25">
      <c r="A17177" t="s">
        <v>240</v>
      </c>
      <c r="B17177" s="1">
        <v>45657</v>
      </c>
      <c r="C17177" t="s">
        <v>1260</v>
      </c>
      <c r="D17177" t="s">
        <v>1261</v>
      </c>
      <c r="E17177" s="4">
        <v>2400</v>
      </c>
      <c r="F17177" t="s">
        <v>1477</v>
      </c>
      <c r="G17177" t="s">
        <v>471</v>
      </c>
      <c r="H17177" t="s">
        <v>311</v>
      </c>
      <c r="I17177" t="s">
        <v>312</v>
      </c>
      <c r="J17177" t="s">
        <v>264</v>
      </c>
      <c r="L17177" t="s">
        <v>378</v>
      </c>
      <c r="M17177" t="s">
        <v>379</v>
      </c>
      <c r="N17177" t="s">
        <v>487</v>
      </c>
    </row>
    <row r="17178" spans="1:14" hidden="1" x14ac:dyDescent="0.25">
      <c r="A17178" t="s">
        <v>240</v>
      </c>
      <c r="B17178" s="1">
        <v>45322</v>
      </c>
      <c r="C17178" t="s">
        <v>595</v>
      </c>
      <c r="D17178" t="s">
        <v>596</v>
      </c>
      <c r="E17178" s="4">
        <v>298.46999999999997</v>
      </c>
      <c r="F17178" t="s">
        <v>1477</v>
      </c>
      <c r="G17178" t="s">
        <v>471</v>
      </c>
      <c r="H17178" t="s">
        <v>311</v>
      </c>
      <c r="I17178" t="s">
        <v>312</v>
      </c>
      <c r="J17178" t="s">
        <v>264</v>
      </c>
      <c r="L17178" t="s">
        <v>376</v>
      </c>
      <c r="M17178" t="s">
        <v>377</v>
      </c>
      <c r="N17178" t="s">
        <v>477</v>
      </c>
    </row>
    <row r="17179" spans="1:14" hidden="1" x14ac:dyDescent="0.25">
      <c r="A17179" t="s">
        <v>240</v>
      </c>
      <c r="B17179" s="1">
        <v>45351</v>
      </c>
      <c r="C17179" t="s">
        <v>595</v>
      </c>
      <c r="D17179" t="s">
        <v>596</v>
      </c>
      <c r="E17179" s="4">
        <v>589.51</v>
      </c>
      <c r="F17179" t="s">
        <v>1477</v>
      </c>
      <c r="G17179" t="s">
        <v>471</v>
      </c>
      <c r="H17179" t="s">
        <v>311</v>
      </c>
      <c r="I17179" t="s">
        <v>312</v>
      </c>
      <c r="J17179" t="s">
        <v>264</v>
      </c>
      <c r="L17179" t="s">
        <v>376</v>
      </c>
      <c r="M17179" t="s">
        <v>377</v>
      </c>
      <c r="N17179" t="s">
        <v>477</v>
      </c>
    </row>
    <row r="17180" spans="1:14" hidden="1" x14ac:dyDescent="0.25">
      <c r="A17180" t="s">
        <v>240</v>
      </c>
      <c r="B17180" s="1">
        <v>45382</v>
      </c>
      <c r="C17180" t="s">
        <v>595</v>
      </c>
      <c r="D17180" t="s">
        <v>596</v>
      </c>
      <c r="E17180" s="4">
        <v>929.16000000000008</v>
      </c>
      <c r="F17180" t="s">
        <v>1477</v>
      </c>
      <c r="G17180" t="s">
        <v>471</v>
      </c>
      <c r="H17180" t="s">
        <v>311</v>
      </c>
      <c r="I17180" t="s">
        <v>312</v>
      </c>
      <c r="J17180" t="s">
        <v>264</v>
      </c>
      <c r="L17180" t="s">
        <v>376</v>
      </c>
      <c r="M17180" t="s">
        <v>377</v>
      </c>
      <c r="N17180" t="s">
        <v>477</v>
      </c>
    </row>
    <row r="17181" spans="1:14" hidden="1" x14ac:dyDescent="0.25">
      <c r="A17181" t="s">
        <v>240</v>
      </c>
      <c r="B17181" s="1">
        <v>45412</v>
      </c>
      <c r="C17181" t="s">
        <v>595</v>
      </c>
      <c r="D17181" t="s">
        <v>596</v>
      </c>
      <c r="E17181" s="4">
        <v>1342.1</v>
      </c>
      <c r="F17181" t="s">
        <v>1477</v>
      </c>
      <c r="G17181" t="s">
        <v>471</v>
      </c>
      <c r="H17181" t="s">
        <v>311</v>
      </c>
      <c r="I17181" t="s">
        <v>312</v>
      </c>
      <c r="J17181" t="s">
        <v>264</v>
      </c>
      <c r="L17181" t="s">
        <v>376</v>
      </c>
      <c r="M17181" t="s">
        <v>377</v>
      </c>
      <c r="N17181" t="s">
        <v>477</v>
      </c>
    </row>
    <row r="17182" spans="1:14" hidden="1" x14ac:dyDescent="0.25">
      <c r="A17182" t="s">
        <v>240</v>
      </c>
      <c r="B17182" s="1">
        <v>45443</v>
      </c>
      <c r="C17182" t="s">
        <v>595</v>
      </c>
      <c r="D17182" t="s">
        <v>596</v>
      </c>
      <c r="E17182" s="4">
        <v>1700.75</v>
      </c>
      <c r="F17182" t="s">
        <v>1477</v>
      </c>
      <c r="G17182" t="s">
        <v>471</v>
      </c>
      <c r="H17182" t="s">
        <v>311</v>
      </c>
      <c r="I17182" t="s">
        <v>312</v>
      </c>
      <c r="J17182" t="s">
        <v>264</v>
      </c>
      <c r="L17182" t="s">
        <v>376</v>
      </c>
      <c r="M17182" t="s">
        <v>377</v>
      </c>
      <c r="N17182" t="s">
        <v>477</v>
      </c>
    </row>
    <row r="17183" spans="1:14" hidden="1" x14ac:dyDescent="0.25">
      <c r="A17183" t="s">
        <v>240</v>
      </c>
      <c r="B17183" s="1">
        <v>45473</v>
      </c>
      <c r="C17183" t="s">
        <v>595</v>
      </c>
      <c r="D17183" t="s">
        <v>596</v>
      </c>
      <c r="E17183" s="4">
        <v>1823.31</v>
      </c>
      <c r="F17183" t="s">
        <v>1477</v>
      </c>
      <c r="G17183" t="s">
        <v>471</v>
      </c>
      <c r="H17183" t="s">
        <v>311</v>
      </c>
      <c r="I17183" t="s">
        <v>312</v>
      </c>
      <c r="J17183" t="s">
        <v>264</v>
      </c>
      <c r="L17183" t="s">
        <v>376</v>
      </c>
      <c r="M17183" t="s">
        <v>377</v>
      </c>
      <c r="N17183" t="s">
        <v>477</v>
      </c>
    </row>
    <row r="17184" spans="1:14" hidden="1" x14ac:dyDescent="0.25">
      <c r="A17184" t="s">
        <v>240</v>
      </c>
      <c r="B17184" s="1">
        <v>45504</v>
      </c>
      <c r="C17184" t="s">
        <v>595</v>
      </c>
      <c r="D17184" t="s">
        <v>596</v>
      </c>
      <c r="E17184" s="4">
        <v>2239.9766666666665</v>
      </c>
      <c r="F17184" t="s">
        <v>1477</v>
      </c>
      <c r="G17184" t="s">
        <v>471</v>
      </c>
      <c r="H17184" t="s">
        <v>311</v>
      </c>
      <c r="I17184" t="s">
        <v>312</v>
      </c>
      <c r="J17184" t="s">
        <v>264</v>
      </c>
      <c r="L17184" t="s">
        <v>376</v>
      </c>
      <c r="M17184" t="s">
        <v>377</v>
      </c>
      <c r="N17184" t="s">
        <v>477</v>
      </c>
    </row>
    <row r="17185" spans="1:14" hidden="1" x14ac:dyDescent="0.25">
      <c r="A17185" t="s">
        <v>240</v>
      </c>
      <c r="B17185" s="1">
        <v>45535</v>
      </c>
      <c r="C17185" t="s">
        <v>595</v>
      </c>
      <c r="D17185" t="s">
        <v>596</v>
      </c>
      <c r="E17185" s="4">
        <v>2656.643333333333</v>
      </c>
      <c r="F17185" t="s">
        <v>1477</v>
      </c>
      <c r="G17185" t="s">
        <v>471</v>
      </c>
      <c r="H17185" t="s">
        <v>311</v>
      </c>
      <c r="I17185" t="s">
        <v>312</v>
      </c>
      <c r="J17185" t="s">
        <v>264</v>
      </c>
      <c r="L17185" t="s">
        <v>376</v>
      </c>
      <c r="M17185" t="s">
        <v>377</v>
      </c>
      <c r="N17185" t="s">
        <v>477</v>
      </c>
    </row>
    <row r="17186" spans="1:14" hidden="1" x14ac:dyDescent="0.25">
      <c r="A17186" t="s">
        <v>240</v>
      </c>
      <c r="B17186" s="1">
        <v>45565</v>
      </c>
      <c r="C17186" t="s">
        <v>595</v>
      </c>
      <c r="D17186" t="s">
        <v>596</v>
      </c>
      <c r="E17186" s="4">
        <v>3073.3099999999995</v>
      </c>
      <c r="F17186" t="s">
        <v>1477</v>
      </c>
      <c r="G17186" t="s">
        <v>471</v>
      </c>
      <c r="H17186" t="s">
        <v>311</v>
      </c>
      <c r="I17186" t="s">
        <v>312</v>
      </c>
      <c r="J17186" t="s">
        <v>264</v>
      </c>
      <c r="L17186" t="s">
        <v>376</v>
      </c>
      <c r="M17186" t="s">
        <v>377</v>
      </c>
      <c r="N17186" t="s">
        <v>477</v>
      </c>
    </row>
    <row r="17187" spans="1:14" hidden="1" x14ac:dyDescent="0.25">
      <c r="A17187" t="s">
        <v>240</v>
      </c>
      <c r="B17187" s="1">
        <v>45596</v>
      </c>
      <c r="C17187" t="s">
        <v>595</v>
      </c>
      <c r="D17187" t="s">
        <v>596</v>
      </c>
      <c r="E17187" s="4">
        <v>3489.976666666666</v>
      </c>
      <c r="F17187" t="s">
        <v>1477</v>
      </c>
      <c r="G17187" t="s">
        <v>471</v>
      </c>
      <c r="H17187" t="s">
        <v>311</v>
      </c>
      <c r="I17187" t="s">
        <v>312</v>
      </c>
      <c r="J17187" t="s">
        <v>264</v>
      </c>
      <c r="L17187" t="s">
        <v>376</v>
      </c>
      <c r="M17187" t="s">
        <v>377</v>
      </c>
      <c r="N17187" t="s">
        <v>477</v>
      </c>
    </row>
    <row r="17188" spans="1:14" hidden="1" x14ac:dyDescent="0.25">
      <c r="A17188" t="s">
        <v>240</v>
      </c>
      <c r="B17188" s="1">
        <v>45626</v>
      </c>
      <c r="C17188" t="s">
        <v>595</v>
      </c>
      <c r="D17188" t="s">
        <v>596</v>
      </c>
      <c r="E17188" s="4">
        <v>3906.6433333333325</v>
      </c>
      <c r="F17188" t="s">
        <v>1477</v>
      </c>
      <c r="G17188" t="s">
        <v>471</v>
      </c>
      <c r="H17188" t="s">
        <v>311</v>
      </c>
      <c r="I17188" t="s">
        <v>312</v>
      </c>
      <c r="J17188" t="s">
        <v>264</v>
      </c>
      <c r="L17188" t="s">
        <v>376</v>
      </c>
      <c r="M17188" t="s">
        <v>377</v>
      </c>
      <c r="N17188" t="s">
        <v>477</v>
      </c>
    </row>
    <row r="17189" spans="1:14" hidden="1" x14ac:dyDescent="0.25">
      <c r="A17189" t="s">
        <v>240</v>
      </c>
      <c r="B17189" s="1">
        <v>45657</v>
      </c>
      <c r="C17189" t="s">
        <v>595</v>
      </c>
      <c r="D17189" t="s">
        <v>596</v>
      </c>
      <c r="E17189" s="4">
        <v>4323.3099999999995</v>
      </c>
      <c r="F17189" t="s">
        <v>1477</v>
      </c>
      <c r="G17189" t="s">
        <v>471</v>
      </c>
      <c r="H17189" t="s">
        <v>311</v>
      </c>
      <c r="I17189" t="s">
        <v>312</v>
      </c>
      <c r="J17189" t="s">
        <v>264</v>
      </c>
      <c r="L17189" t="s">
        <v>376</v>
      </c>
      <c r="M17189" t="s">
        <v>377</v>
      </c>
      <c r="N17189" t="s">
        <v>477</v>
      </c>
    </row>
    <row r="17190" spans="1:14" hidden="1" x14ac:dyDescent="0.25">
      <c r="A17190" t="s">
        <v>240</v>
      </c>
      <c r="B17190" s="1">
        <v>45322</v>
      </c>
      <c r="C17190" t="s">
        <v>603</v>
      </c>
      <c r="D17190" t="s">
        <v>604</v>
      </c>
      <c r="E17190" s="4">
        <v>1317.87</v>
      </c>
      <c r="F17190" t="s">
        <v>1477</v>
      </c>
      <c r="G17190" t="s">
        <v>471</v>
      </c>
      <c r="H17190" t="s">
        <v>311</v>
      </c>
      <c r="I17190" t="s">
        <v>312</v>
      </c>
      <c r="J17190" t="s">
        <v>264</v>
      </c>
      <c r="L17190" t="s">
        <v>376</v>
      </c>
      <c r="M17190" t="s">
        <v>377</v>
      </c>
      <c r="N17190" t="s">
        <v>487</v>
      </c>
    </row>
    <row r="17191" spans="1:14" hidden="1" x14ac:dyDescent="0.25">
      <c r="A17191" t="s">
        <v>240</v>
      </c>
      <c r="B17191" s="1">
        <v>45351</v>
      </c>
      <c r="C17191" t="s">
        <v>603</v>
      </c>
      <c r="D17191" t="s">
        <v>604</v>
      </c>
      <c r="E17191" s="4">
        <v>2593.64</v>
      </c>
      <c r="F17191" t="s">
        <v>1477</v>
      </c>
      <c r="G17191" t="s">
        <v>471</v>
      </c>
      <c r="H17191" t="s">
        <v>311</v>
      </c>
      <c r="I17191" t="s">
        <v>312</v>
      </c>
      <c r="J17191" t="s">
        <v>264</v>
      </c>
      <c r="L17191" t="s">
        <v>376</v>
      </c>
      <c r="M17191" t="s">
        <v>377</v>
      </c>
      <c r="N17191" t="s">
        <v>487</v>
      </c>
    </row>
    <row r="17192" spans="1:14" hidden="1" x14ac:dyDescent="0.25">
      <c r="A17192" t="s">
        <v>240</v>
      </c>
      <c r="B17192" s="1">
        <v>45382</v>
      </c>
      <c r="C17192" t="s">
        <v>603</v>
      </c>
      <c r="D17192" t="s">
        <v>604</v>
      </c>
      <c r="E17192" s="4">
        <v>4393.3999999999996</v>
      </c>
      <c r="F17192" t="s">
        <v>1477</v>
      </c>
      <c r="G17192" t="s">
        <v>471</v>
      </c>
      <c r="H17192" t="s">
        <v>311</v>
      </c>
      <c r="I17192" t="s">
        <v>312</v>
      </c>
      <c r="J17192" t="s">
        <v>264</v>
      </c>
      <c r="L17192" t="s">
        <v>376</v>
      </c>
      <c r="M17192" t="s">
        <v>377</v>
      </c>
      <c r="N17192" t="s">
        <v>487</v>
      </c>
    </row>
    <row r="17193" spans="1:14" hidden="1" x14ac:dyDescent="0.25">
      <c r="A17193" t="s">
        <v>240</v>
      </c>
      <c r="B17193" s="1">
        <v>45412</v>
      </c>
      <c r="C17193" t="s">
        <v>603</v>
      </c>
      <c r="D17193" t="s">
        <v>604</v>
      </c>
      <c r="E17193" s="4">
        <v>5873.61</v>
      </c>
      <c r="F17193" t="s">
        <v>1477</v>
      </c>
      <c r="G17193" t="s">
        <v>471</v>
      </c>
      <c r="H17193" t="s">
        <v>311</v>
      </c>
      <c r="I17193" t="s">
        <v>312</v>
      </c>
      <c r="J17193" t="s">
        <v>264</v>
      </c>
      <c r="L17193" t="s">
        <v>376</v>
      </c>
      <c r="M17193" t="s">
        <v>377</v>
      </c>
      <c r="N17193" t="s">
        <v>487</v>
      </c>
    </row>
    <row r="17194" spans="1:14" hidden="1" x14ac:dyDescent="0.25">
      <c r="A17194" t="s">
        <v>240</v>
      </c>
      <c r="B17194" s="1">
        <v>45443</v>
      </c>
      <c r="C17194" t="s">
        <v>603</v>
      </c>
      <c r="D17194" t="s">
        <v>604</v>
      </c>
      <c r="E17194" s="4">
        <v>7392.2</v>
      </c>
      <c r="F17194" t="s">
        <v>1477</v>
      </c>
      <c r="G17194" t="s">
        <v>471</v>
      </c>
      <c r="H17194" t="s">
        <v>311</v>
      </c>
      <c r="I17194" t="s">
        <v>312</v>
      </c>
      <c r="J17194" t="s">
        <v>264</v>
      </c>
      <c r="L17194" t="s">
        <v>376</v>
      </c>
      <c r="M17194" t="s">
        <v>377</v>
      </c>
      <c r="N17194" t="s">
        <v>487</v>
      </c>
    </row>
    <row r="17195" spans="1:14" hidden="1" x14ac:dyDescent="0.25">
      <c r="A17195" t="s">
        <v>240</v>
      </c>
      <c r="B17195" s="1">
        <v>45473</v>
      </c>
      <c r="C17195" t="s">
        <v>603</v>
      </c>
      <c r="D17195" t="s">
        <v>604</v>
      </c>
      <c r="E17195" s="4">
        <v>8299.75</v>
      </c>
      <c r="F17195" t="s">
        <v>1477</v>
      </c>
      <c r="G17195" t="s">
        <v>471</v>
      </c>
      <c r="H17195" t="s">
        <v>311</v>
      </c>
      <c r="I17195" t="s">
        <v>312</v>
      </c>
      <c r="J17195" t="s">
        <v>264</v>
      </c>
      <c r="L17195" t="s">
        <v>376</v>
      </c>
      <c r="M17195" t="s">
        <v>377</v>
      </c>
      <c r="N17195" t="s">
        <v>487</v>
      </c>
    </row>
    <row r="17196" spans="1:14" hidden="1" x14ac:dyDescent="0.25">
      <c r="A17196" t="s">
        <v>240</v>
      </c>
      <c r="B17196" s="1">
        <v>45504</v>
      </c>
      <c r="C17196" t="s">
        <v>603</v>
      </c>
      <c r="D17196" t="s">
        <v>604</v>
      </c>
      <c r="E17196" s="4">
        <v>9549.75</v>
      </c>
      <c r="F17196" t="s">
        <v>1477</v>
      </c>
      <c r="G17196" t="s">
        <v>471</v>
      </c>
      <c r="H17196" t="s">
        <v>311</v>
      </c>
      <c r="I17196" t="s">
        <v>312</v>
      </c>
      <c r="J17196" t="s">
        <v>264</v>
      </c>
      <c r="L17196" t="s">
        <v>376</v>
      </c>
      <c r="M17196" t="s">
        <v>377</v>
      </c>
      <c r="N17196" t="s">
        <v>487</v>
      </c>
    </row>
    <row r="17197" spans="1:14" hidden="1" x14ac:dyDescent="0.25">
      <c r="A17197" t="s">
        <v>240</v>
      </c>
      <c r="B17197" s="1">
        <v>45535</v>
      </c>
      <c r="C17197" t="s">
        <v>603</v>
      </c>
      <c r="D17197" t="s">
        <v>604</v>
      </c>
      <c r="E17197" s="4">
        <v>10799.75</v>
      </c>
      <c r="F17197" t="s">
        <v>1477</v>
      </c>
      <c r="G17197" t="s">
        <v>471</v>
      </c>
      <c r="H17197" t="s">
        <v>311</v>
      </c>
      <c r="I17197" t="s">
        <v>312</v>
      </c>
      <c r="J17197" t="s">
        <v>264</v>
      </c>
      <c r="L17197" t="s">
        <v>376</v>
      </c>
      <c r="M17197" t="s">
        <v>377</v>
      </c>
      <c r="N17197" t="s">
        <v>487</v>
      </c>
    </row>
    <row r="17198" spans="1:14" hidden="1" x14ac:dyDescent="0.25">
      <c r="A17198" t="s">
        <v>240</v>
      </c>
      <c r="B17198" s="1">
        <v>45565</v>
      </c>
      <c r="C17198" t="s">
        <v>603</v>
      </c>
      <c r="D17198" t="s">
        <v>604</v>
      </c>
      <c r="E17198" s="4">
        <v>12049.75</v>
      </c>
      <c r="F17198" t="s">
        <v>1477</v>
      </c>
      <c r="G17198" t="s">
        <v>471</v>
      </c>
      <c r="H17198" t="s">
        <v>311</v>
      </c>
      <c r="I17198" t="s">
        <v>312</v>
      </c>
      <c r="J17198" t="s">
        <v>264</v>
      </c>
      <c r="L17198" t="s">
        <v>376</v>
      </c>
      <c r="M17198" t="s">
        <v>377</v>
      </c>
      <c r="N17198" t="s">
        <v>487</v>
      </c>
    </row>
    <row r="17199" spans="1:14" hidden="1" x14ac:dyDescent="0.25">
      <c r="A17199" t="s">
        <v>240</v>
      </c>
      <c r="B17199" s="1">
        <v>45596</v>
      </c>
      <c r="C17199" t="s">
        <v>603</v>
      </c>
      <c r="D17199" t="s">
        <v>604</v>
      </c>
      <c r="E17199" s="4">
        <v>13299.75</v>
      </c>
      <c r="F17199" t="s">
        <v>1477</v>
      </c>
      <c r="G17199" t="s">
        <v>471</v>
      </c>
      <c r="H17199" t="s">
        <v>311</v>
      </c>
      <c r="I17199" t="s">
        <v>312</v>
      </c>
      <c r="J17199" t="s">
        <v>264</v>
      </c>
      <c r="L17199" t="s">
        <v>376</v>
      </c>
      <c r="M17199" t="s">
        <v>377</v>
      </c>
      <c r="N17199" t="s">
        <v>487</v>
      </c>
    </row>
    <row r="17200" spans="1:14" hidden="1" x14ac:dyDescent="0.25">
      <c r="A17200" t="s">
        <v>240</v>
      </c>
      <c r="B17200" s="1">
        <v>45626</v>
      </c>
      <c r="C17200" t="s">
        <v>603</v>
      </c>
      <c r="D17200" t="s">
        <v>604</v>
      </c>
      <c r="E17200" s="4">
        <v>14549.75</v>
      </c>
      <c r="F17200" t="s">
        <v>1477</v>
      </c>
      <c r="G17200" t="s">
        <v>471</v>
      </c>
      <c r="H17200" t="s">
        <v>311</v>
      </c>
      <c r="I17200" t="s">
        <v>312</v>
      </c>
      <c r="J17200" t="s">
        <v>264</v>
      </c>
      <c r="L17200" t="s">
        <v>376</v>
      </c>
      <c r="M17200" t="s">
        <v>377</v>
      </c>
      <c r="N17200" t="s">
        <v>487</v>
      </c>
    </row>
    <row r="17201" spans="1:14" hidden="1" x14ac:dyDescent="0.25">
      <c r="A17201" t="s">
        <v>240</v>
      </c>
      <c r="B17201" s="1">
        <v>45657</v>
      </c>
      <c r="C17201" t="s">
        <v>603</v>
      </c>
      <c r="D17201" t="s">
        <v>604</v>
      </c>
      <c r="E17201" s="4">
        <v>15799.75</v>
      </c>
      <c r="F17201" t="s">
        <v>1477</v>
      </c>
      <c r="G17201" t="s">
        <v>471</v>
      </c>
      <c r="H17201" t="s">
        <v>311</v>
      </c>
      <c r="I17201" t="s">
        <v>312</v>
      </c>
      <c r="J17201" t="s">
        <v>264</v>
      </c>
      <c r="L17201" t="s">
        <v>376</v>
      </c>
      <c r="M17201" t="s">
        <v>377</v>
      </c>
      <c r="N17201" t="s">
        <v>487</v>
      </c>
    </row>
    <row r="17202" spans="1:14" hidden="1" x14ac:dyDescent="0.25">
      <c r="A17202" t="s">
        <v>240</v>
      </c>
      <c r="B17202" s="1">
        <v>45322</v>
      </c>
      <c r="C17202" t="s">
        <v>1443</v>
      </c>
      <c r="D17202" t="s">
        <v>1444</v>
      </c>
      <c r="E17202" s="4">
        <v>0</v>
      </c>
      <c r="F17202" t="s">
        <v>1477</v>
      </c>
      <c r="G17202" t="s">
        <v>471</v>
      </c>
      <c r="H17202" t="s">
        <v>311</v>
      </c>
      <c r="I17202" t="s">
        <v>312</v>
      </c>
      <c r="J17202" t="s">
        <v>264</v>
      </c>
      <c r="L17202" t="s">
        <v>390</v>
      </c>
      <c r="M17202" t="s">
        <v>391</v>
      </c>
      <c r="N17202" t="s">
        <v>487</v>
      </c>
    </row>
    <row r="17203" spans="1:14" hidden="1" x14ac:dyDescent="0.25">
      <c r="A17203" t="s">
        <v>240</v>
      </c>
      <c r="B17203" s="1">
        <v>45351</v>
      </c>
      <c r="C17203" t="s">
        <v>1443</v>
      </c>
      <c r="D17203" t="s">
        <v>1444</v>
      </c>
      <c r="E17203" s="4">
        <v>0</v>
      </c>
      <c r="F17203" t="s">
        <v>1477</v>
      </c>
      <c r="G17203" t="s">
        <v>471</v>
      </c>
      <c r="H17203" t="s">
        <v>311</v>
      </c>
      <c r="I17203" t="s">
        <v>312</v>
      </c>
      <c r="J17203" t="s">
        <v>264</v>
      </c>
      <c r="L17203" t="s">
        <v>390</v>
      </c>
      <c r="M17203" t="s">
        <v>391</v>
      </c>
      <c r="N17203" t="s">
        <v>487</v>
      </c>
    </row>
    <row r="17204" spans="1:14" hidden="1" x14ac:dyDescent="0.25">
      <c r="A17204" t="s">
        <v>240</v>
      </c>
      <c r="B17204" s="1">
        <v>45382</v>
      </c>
      <c r="C17204" t="s">
        <v>1443</v>
      </c>
      <c r="D17204" t="s">
        <v>1444</v>
      </c>
      <c r="E17204" s="4">
        <v>0</v>
      </c>
      <c r="F17204" t="s">
        <v>1477</v>
      </c>
      <c r="G17204" t="s">
        <v>471</v>
      </c>
      <c r="H17204" t="s">
        <v>311</v>
      </c>
      <c r="I17204" t="s">
        <v>312</v>
      </c>
      <c r="J17204" t="s">
        <v>264</v>
      </c>
      <c r="L17204" t="s">
        <v>390</v>
      </c>
      <c r="M17204" t="s">
        <v>391</v>
      </c>
      <c r="N17204" t="s">
        <v>487</v>
      </c>
    </row>
    <row r="17205" spans="1:14" hidden="1" x14ac:dyDescent="0.25">
      <c r="A17205" t="s">
        <v>240</v>
      </c>
      <c r="B17205" s="1">
        <v>45412</v>
      </c>
      <c r="C17205" t="s">
        <v>1443</v>
      </c>
      <c r="D17205" t="s">
        <v>1444</v>
      </c>
      <c r="E17205" s="4">
        <v>0</v>
      </c>
      <c r="F17205" t="s">
        <v>1477</v>
      </c>
      <c r="G17205" t="s">
        <v>471</v>
      </c>
      <c r="H17205" t="s">
        <v>311</v>
      </c>
      <c r="I17205" t="s">
        <v>312</v>
      </c>
      <c r="J17205" t="s">
        <v>264</v>
      </c>
      <c r="L17205" t="s">
        <v>390</v>
      </c>
      <c r="M17205" t="s">
        <v>391</v>
      </c>
      <c r="N17205" t="s">
        <v>487</v>
      </c>
    </row>
    <row r="17206" spans="1:14" hidden="1" x14ac:dyDescent="0.25">
      <c r="A17206" t="s">
        <v>240</v>
      </c>
      <c r="B17206" s="1">
        <v>45443</v>
      </c>
      <c r="C17206" t="s">
        <v>1443</v>
      </c>
      <c r="D17206" t="s">
        <v>1444</v>
      </c>
      <c r="E17206" s="4">
        <v>0</v>
      </c>
      <c r="F17206" t="s">
        <v>1477</v>
      </c>
      <c r="G17206" t="s">
        <v>471</v>
      </c>
      <c r="H17206" t="s">
        <v>311</v>
      </c>
      <c r="I17206" t="s">
        <v>312</v>
      </c>
      <c r="J17206" t="s">
        <v>264</v>
      </c>
      <c r="L17206" t="s">
        <v>390</v>
      </c>
      <c r="M17206" t="s">
        <v>391</v>
      </c>
      <c r="N17206" t="s">
        <v>487</v>
      </c>
    </row>
    <row r="17207" spans="1:14" hidden="1" x14ac:dyDescent="0.25">
      <c r="A17207" t="s">
        <v>240</v>
      </c>
      <c r="B17207" s="1">
        <v>45473</v>
      </c>
      <c r="C17207" t="s">
        <v>1443</v>
      </c>
      <c r="D17207" t="s">
        <v>1444</v>
      </c>
      <c r="E17207" s="4">
        <v>0</v>
      </c>
      <c r="F17207" t="s">
        <v>1477</v>
      </c>
      <c r="G17207" t="s">
        <v>471</v>
      </c>
      <c r="H17207" t="s">
        <v>311</v>
      </c>
      <c r="I17207" t="s">
        <v>312</v>
      </c>
      <c r="J17207" t="s">
        <v>264</v>
      </c>
      <c r="L17207" t="s">
        <v>390</v>
      </c>
      <c r="M17207" t="s">
        <v>391</v>
      </c>
      <c r="N17207" t="s">
        <v>487</v>
      </c>
    </row>
    <row r="17208" spans="1:14" hidden="1" x14ac:dyDescent="0.25">
      <c r="A17208" t="s">
        <v>240</v>
      </c>
      <c r="B17208" s="1">
        <v>45504</v>
      </c>
      <c r="C17208" t="s">
        <v>1443</v>
      </c>
      <c r="D17208" t="s">
        <v>1444</v>
      </c>
      <c r="E17208" s="4">
        <v>10000</v>
      </c>
      <c r="F17208" t="s">
        <v>1477</v>
      </c>
      <c r="G17208" t="s">
        <v>471</v>
      </c>
      <c r="H17208" t="s">
        <v>311</v>
      </c>
      <c r="I17208" t="s">
        <v>312</v>
      </c>
      <c r="J17208" t="s">
        <v>264</v>
      </c>
      <c r="L17208" t="s">
        <v>390</v>
      </c>
      <c r="M17208" t="s">
        <v>391</v>
      </c>
      <c r="N17208" t="s">
        <v>487</v>
      </c>
    </row>
    <row r="17209" spans="1:14" hidden="1" x14ac:dyDescent="0.25">
      <c r="A17209" t="s">
        <v>240</v>
      </c>
      <c r="B17209" s="1">
        <v>45535</v>
      </c>
      <c r="C17209" t="s">
        <v>1443</v>
      </c>
      <c r="D17209" t="s">
        <v>1444</v>
      </c>
      <c r="E17209" s="4">
        <v>10000</v>
      </c>
      <c r="F17209" t="s">
        <v>1477</v>
      </c>
      <c r="G17209" t="s">
        <v>471</v>
      </c>
      <c r="H17209" t="s">
        <v>311</v>
      </c>
      <c r="I17209" t="s">
        <v>312</v>
      </c>
      <c r="J17209" t="s">
        <v>264</v>
      </c>
      <c r="L17209" t="s">
        <v>390</v>
      </c>
      <c r="M17209" t="s">
        <v>391</v>
      </c>
      <c r="N17209" t="s">
        <v>487</v>
      </c>
    </row>
    <row r="17210" spans="1:14" hidden="1" x14ac:dyDescent="0.25">
      <c r="A17210" t="s">
        <v>240</v>
      </c>
      <c r="B17210" s="1">
        <v>45565</v>
      </c>
      <c r="C17210" t="s">
        <v>1443</v>
      </c>
      <c r="D17210" t="s">
        <v>1444</v>
      </c>
      <c r="E17210" s="4">
        <v>20000</v>
      </c>
      <c r="F17210" t="s">
        <v>1477</v>
      </c>
      <c r="G17210" t="s">
        <v>471</v>
      </c>
      <c r="H17210" t="s">
        <v>311</v>
      </c>
      <c r="I17210" t="s">
        <v>312</v>
      </c>
      <c r="J17210" t="s">
        <v>264</v>
      </c>
      <c r="L17210" t="s">
        <v>390</v>
      </c>
      <c r="M17210" t="s">
        <v>391</v>
      </c>
      <c r="N17210" t="s">
        <v>487</v>
      </c>
    </row>
    <row r="17211" spans="1:14" hidden="1" x14ac:dyDescent="0.25">
      <c r="A17211" t="s">
        <v>240</v>
      </c>
      <c r="B17211" s="1">
        <v>45596</v>
      </c>
      <c r="C17211" t="s">
        <v>1443</v>
      </c>
      <c r="D17211" t="s">
        <v>1444</v>
      </c>
      <c r="E17211" s="4">
        <v>30000</v>
      </c>
      <c r="F17211" t="s">
        <v>1477</v>
      </c>
      <c r="G17211" t="s">
        <v>471</v>
      </c>
      <c r="H17211" t="s">
        <v>311</v>
      </c>
      <c r="I17211" t="s">
        <v>312</v>
      </c>
      <c r="J17211" t="s">
        <v>264</v>
      </c>
      <c r="L17211" t="s">
        <v>390</v>
      </c>
      <c r="M17211" t="s">
        <v>391</v>
      </c>
      <c r="N17211" t="s">
        <v>487</v>
      </c>
    </row>
    <row r="17212" spans="1:14" hidden="1" x14ac:dyDescent="0.25">
      <c r="A17212" t="s">
        <v>240</v>
      </c>
      <c r="B17212" s="1">
        <v>45626</v>
      </c>
      <c r="C17212" t="s">
        <v>1443</v>
      </c>
      <c r="D17212" t="s">
        <v>1444</v>
      </c>
      <c r="E17212" s="4">
        <v>40000</v>
      </c>
      <c r="F17212" t="s">
        <v>1477</v>
      </c>
      <c r="G17212" t="s">
        <v>471</v>
      </c>
      <c r="H17212" t="s">
        <v>311</v>
      </c>
      <c r="I17212" t="s">
        <v>312</v>
      </c>
      <c r="J17212" t="s">
        <v>264</v>
      </c>
      <c r="L17212" t="s">
        <v>390</v>
      </c>
      <c r="M17212" t="s">
        <v>391</v>
      </c>
      <c r="N17212" t="s">
        <v>487</v>
      </c>
    </row>
    <row r="17213" spans="1:14" hidden="1" x14ac:dyDescent="0.25">
      <c r="A17213" t="s">
        <v>240</v>
      </c>
      <c r="B17213" s="1">
        <v>45657</v>
      </c>
      <c r="C17213" t="s">
        <v>1443</v>
      </c>
      <c r="D17213" t="s">
        <v>1444</v>
      </c>
      <c r="E17213" s="4">
        <v>50000</v>
      </c>
      <c r="F17213" t="s">
        <v>1477</v>
      </c>
      <c r="G17213" t="s">
        <v>471</v>
      </c>
      <c r="H17213" t="s">
        <v>311</v>
      </c>
      <c r="I17213" t="s">
        <v>312</v>
      </c>
      <c r="J17213" t="s">
        <v>264</v>
      </c>
      <c r="L17213" t="s">
        <v>390</v>
      </c>
      <c r="M17213" t="s">
        <v>391</v>
      </c>
      <c r="N17213" t="s">
        <v>487</v>
      </c>
    </row>
    <row r="17214" spans="1:14" hidden="1" x14ac:dyDescent="0.25">
      <c r="A17214" t="s">
        <v>240</v>
      </c>
      <c r="B17214" s="1">
        <v>45322</v>
      </c>
      <c r="C17214" t="s">
        <v>1435</v>
      </c>
      <c r="D17214" t="s">
        <v>1436</v>
      </c>
      <c r="E17214" s="4">
        <v>105711.96299999999</v>
      </c>
      <c r="F17214" t="s">
        <v>1477</v>
      </c>
      <c r="G17214" t="s">
        <v>471</v>
      </c>
      <c r="H17214" t="s">
        <v>3</v>
      </c>
      <c r="I17214" t="s">
        <v>2</v>
      </c>
      <c r="J17214" t="s">
        <v>1415</v>
      </c>
      <c r="L17214" t="s">
        <v>382</v>
      </c>
      <c r="M17214" t="s">
        <v>383</v>
      </c>
      <c r="N17214" t="s">
        <v>487</v>
      </c>
    </row>
    <row r="17215" spans="1:14" hidden="1" x14ac:dyDescent="0.25">
      <c r="A17215" t="s">
        <v>240</v>
      </c>
      <c r="B17215" s="1">
        <v>45351</v>
      </c>
      <c r="C17215" t="s">
        <v>1435</v>
      </c>
      <c r="D17215" t="s">
        <v>1436</v>
      </c>
      <c r="E17215" s="4">
        <v>212616.929</v>
      </c>
      <c r="F17215" t="s">
        <v>1477</v>
      </c>
      <c r="G17215" t="s">
        <v>471</v>
      </c>
      <c r="H17215" t="s">
        <v>3</v>
      </c>
      <c r="I17215" t="s">
        <v>2</v>
      </c>
      <c r="J17215" t="s">
        <v>1415</v>
      </c>
      <c r="L17215" t="s">
        <v>382</v>
      </c>
      <c r="M17215" t="s">
        <v>383</v>
      </c>
      <c r="N17215" t="s">
        <v>487</v>
      </c>
    </row>
    <row r="17216" spans="1:14" hidden="1" x14ac:dyDescent="0.25">
      <c r="A17216" t="s">
        <v>240</v>
      </c>
      <c r="B17216" s="1">
        <v>45382</v>
      </c>
      <c r="C17216" t="s">
        <v>1435</v>
      </c>
      <c r="D17216" t="s">
        <v>1436</v>
      </c>
      <c r="E17216" s="4">
        <v>322759.22699999996</v>
      </c>
      <c r="F17216" t="s">
        <v>1477</v>
      </c>
      <c r="G17216" t="s">
        <v>471</v>
      </c>
      <c r="H17216" t="s">
        <v>3</v>
      </c>
      <c r="I17216" t="s">
        <v>2</v>
      </c>
      <c r="J17216" t="s">
        <v>1415</v>
      </c>
      <c r="L17216" t="s">
        <v>382</v>
      </c>
      <c r="M17216" t="s">
        <v>383</v>
      </c>
      <c r="N17216" t="s">
        <v>487</v>
      </c>
    </row>
    <row r="17217" spans="1:14" hidden="1" x14ac:dyDescent="0.25">
      <c r="A17217" t="s">
        <v>240</v>
      </c>
      <c r="B17217" s="1">
        <v>45412</v>
      </c>
      <c r="C17217" t="s">
        <v>1435</v>
      </c>
      <c r="D17217" t="s">
        <v>1436</v>
      </c>
      <c r="E17217" s="4">
        <v>433803.3139999999</v>
      </c>
      <c r="F17217" t="s">
        <v>1477</v>
      </c>
      <c r="G17217" t="s">
        <v>471</v>
      </c>
      <c r="H17217" t="s">
        <v>3</v>
      </c>
      <c r="I17217" t="s">
        <v>2</v>
      </c>
      <c r="J17217" t="s">
        <v>1415</v>
      </c>
      <c r="L17217" t="s">
        <v>382</v>
      </c>
      <c r="M17217" t="s">
        <v>383</v>
      </c>
      <c r="N17217" t="s">
        <v>487</v>
      </c>
    </row>
    <row r="17218" spans="1:14" hidden="1" x14ac:dyDescent="0.25">
      <c r="A17218" t="s">
        <v>240</v>
      </c>
      <c r="B17218" s="1">
        <v>45443</v>
      </c>
      <c r="C17218" t="s">
        <v>1435</v>
      </c>
      <c r="D17218" t="s">
        <v>1436</v>
      </c>
      <c r="E17218" s="4">
        <v>550805.85699999984</v>
      </c>
      <c r="F17218" t="s">
        <v>1477</v>
      </c>
      <c r="G17218" t="s">
        <v>471</v>
      </c>
      <c r="H17218" t="s">
        <v>3</v>
      </c>
      <c r="I17218" t="s">
        <v>2</v>
      </c>
      <c r="J17218" t="s">
        <v>1415</v>
      </c>
      <c r="L17218" t="s">
        <v>382</v>
      </c>
      <c r="M17218" t="s">
        <v>383</v>
      </c>
      <c r="N17218" t="s">
        <v>487</v>
      </c>
    </row>
    <row r="17219" spans="1:14" hidden="1" x14ac:dyDescent="0.25">
      <c r="A17219" t="s">
        <v>240</v>
      </c>
      <c r="B17219" s="1">
        <v>45473</v>
      </c>
      <c r="C17219" t="s">
        <v>1435</v>
      </c>
      <c r="D17219" t="s">
        <v>1436</v>
      </c>
      <c r="E17219" s="4">
        <v>666521.15599999984</v>
      </c>
      <c r="F17219" t="s">
        <v>1477</v>
      </c>
      <c r="G17219" t="s">
        <v>471</v>
      </c>
      <c r="H17219" t="s">
        <v>3</v>
      </c>
      <c r="I17219" t="s">
        <v>2</v>
      </c>
      <c r="J17219" t="s">
        <v>1415</v>
      </c>
      <c r="L17219" t="s">
        <v>382</v>
      </c>
      <c r="M17219" t="s">
        <v>383</v>
      </c>
      <c r="N17219" t="s">
        <v>487</v>
      </c>
    </row>
    <row r="17220" spans="1:14" hidden="1" x14ac:dyDescent="0.25">
      <c r="A17220" t="s">
        <v>240</v>
      </c>
      <c r="B17220" s="1">
        <v>45504</v>
      </c>
      <c r="C17220" t="s">
        <v>1435</v>
      </c>
      <c r="D17220" t="s">
        <v>1436</v>
      </c>
      <c r="E17220" s="4">
        <v>783734.6267880497</v>
      </c>
      <c r="F17220" t="s">
        <v>1477</v>
      </c>
      <c r="G17220" t="s">
        <v>471</v>
      </c>
      <c r="H17220" t="s">
        <v>3</v>
      </c>
      <c r="I17220" t="s">
        <v>2</v>
      </c>
      <c r="J17220" t="s">
        <v>1415</v>
      </c>
      <c r="L17220" t="s">
        <v>382</v>
      </c>
      <c r="M17220" t="s">
        <v>383</v>
      </c>
      <c r="N17220" t="s">
        <v>487</v>
      </c>
    </row>
    <row r="17221" spans="1:14" hidden="1" x14ac:dyDescent="0.25">
      <c r="A17221" t="s">
        <v>240</v>
      </c>
      <c r="B17221" s="1">
        <v>45535</v>
      </c>
      <c r="C17221" t="s">
        <v>1435</v>
      </c>
      <c r="D17221" t="s">
        <v>1436</v>
      </c>
      <c r="E17221" s="4">
        <v>900948.09757609956</v>
      </c>
      <c r="F17221" t="s">
        <v>1477</v>
      </c>
      <c r="G17221" t="s">
        <v>471</v>
      </c>
      <c r="H17221" t="s">
        <v>3</v>
      </c>
      <c r="I17221" t="s">
        <v>2</v>
      </c>
      <c r="J17221" t="s">
        <v>1415</v>
      </c>
      <c r="L17221" t="s">
        <v>382</v>
      </c>
      <c r="M17221" t="s">
        <v>383</v>
      </c>
      <c r="N17221" t="s">
        <v>487</v>
      </c>
    </row>
    <row r="17222" spans="1:14" hidden="1" x14ac:dyDescent="0.25">
      <c r="A17222" t="s">
        <v>240</v>
      </c>
      <c r="B17222" s="1">
        <v>45565</v>
      </c>
      <c r="C17222" t="s">
        <v>1435</v>
      </c>
      <c r="D17222" t="s">
        <v>1436</v>
      </c>
      <c r="E17222" s="4">
        <v>1018161.5683641494</v>
      </c>
      <c r="F17222" t="s">
        <v>1477</v>
      </c>
      <c r="G17222" t="s">
        <v>471</v>
      </c>
      <c r="H17222" t="s">
        <v>3</v>
      </c>
      <c r="I17222" t="s">
        <v>2</v>
      </c>
      <c r="J17222" t="s">
        <v>1415</v>
      </c>
      <c r="L17222" t="s">
        <v>382</v>
      </c>
      <c r="M17222" t="s">
        <v>383</v>
      </c>
      <c r="N17222" t="s">
        <v>487</v>
      </c>
    </row>
    <row r="17223" spans="1:14" hidden="1" x14ac:dyDescent="0.25">
      <c r="A17223" t="s">
        <v>240</v>
      </c>
      <c r="B17223" s="1">
        <v>45596</v>
      </c>
      <c r="C17223" t="s">
        <v>1435</v>
      </c>
      <c r="D17223" t="s">
        <v>1436</v>
      </c>
      <c r="E17223" s="4">
        <v>1135375.0391521994</v>
      </c>
      <c r="F17223" t="s">
        <v>1477</v>
      </c>
      <c r="G17223" t="s">
        <v>471</v>
      </c>
      <c r="H17223" t="s">
        <v>3</v>
      </c>
      <c r="I17223" t="s">
        <v>2</v>
      </c>
      <c r="J17223" t="s">
        <v>1415</v>
      </c>
      <c r="L17223" t="s">
        <v>382</v>
      </c>
      <c r="M17223" t="s">
        <v>383</v>
      </c>
      <c r="N17223" t="s">
        <v>487</v>
      </c>
    </row>
    <row r="17224" spans="1:14" hidden="1" x14ac:dyDescent="0.25">
      <c r="A17224" t="s">
        <v>240</v>
      </c>
      <c r="B17224" s="1">
        <v>45626</v>
      </c>
      <c r="C17224" t="s">
        <v>1435</v>
      </c>
      <c r="D17224" t="s">
        <v>1436</v>
      </c>
      <c r="E17224" s="4">
        <v>1252588.5099402494</v>
      </c>
      <c r="F17224" t="s">
        <v>1477</v>
      </c>
      <c r="G17224" t="s">
        <v>471</v>
      </c>
      <c r="H17224" t="s">
        <v>3</v>
      </c>
      <c r="I17224" t="s">
        <v>2</v>
      </c>
      <c r="J17224" t="s">
        <v>1415</v>
      </c>
      <c r="L17224" t="s">
        <v>382</v>
      </c>
      <c r="M17224" t="s">
        <v>383</v>
      </c>
      <c r="N17224" t="s">
        <v>487</v>
      </c>
    </row>
    <row r="17225" spans="1:14" hidden="1" x14ac:dyDescent="0.25">
      <c r="A17225" t="s">
        <v>240</v>
      </c>
      <c r="B17225" s="1">
        <v>45657</v>
      </c>
      <c r="C17225" t="s">
        <v>1435</v>
      </c>
      <c r="D17225" t="s">
        <v>1436</v>
      </c>
      <c r="E17225" s="4">
        <v>1369801.9807282994</v>
      </c>
      <c r="F17225" t="s">
        <v>1477</v>
      </c>
      <c r="G17225" t="s">
        <v>471</v>
      </c>
      <c r="H17225" t="s">
        <v>3</v>
      </c>
      <c r="I17225" t="s">
        <v>2</v>
      </c>
      <c r="J17225" t="s">
        <v>1415</v>
      </c>
      <c r="L17225" t="s">
        <v>382</v>
      </c>
      <c r="M17225" t="s">
        <v>383</v>
      </c>
      <c r="N17225" t="s">
        <v>487</v>
      </c>
    </row>
    <row r="17226" spans="1:14" hidden="1" x14ac:dyDescent="0.25">
      <c r="A17226" t="s">
        <v>240</v>
      </c>
      <c r="B17226" s="1">
        <v>45322</v>
      </c>
      <c r="C17226" t="s">
        <v>1432</v>
      </c>
      <c r="D17226" t="s">
        <v>4</v>
      </c>
      <c r="E17226" s="4">
        <v>45305.127</v>
      </c>
      <c r="F17226" t="s">
        <v>1477</v>
      </c>
      <c r="G17226" t="s">
        <v>471</v>
      </c>
      <c r="H17226" t="s">
        <v>5</v>
      </c>
      <c r="I17226" t="s">
        <v>4</v>
      </c>
      <c r="J17226" t="s">
        <v>260</v>
      </c>
      <c r="L17226" t="s">
        <v>382</v>
      </c>
      <c r="M17226" t="s">
        <v>383</v>
      </c>
      <c r="N17226" t="s">
        <v>487</v>
      </c>
    </row>
    <row r="17227" spans="1:14" hidden="1" x14ac:dyDescent="0.25">
      <c r="A17227" t="s">
        <v>240</v>
      </c>
      <c r="B17227" s="1">
        <v>45351</v>
      </c>
      <c r="C17227" t="s">
        <v>1432</v>
      </c>
      <c r="D17227" t="s">
        <v>4</v>
      </c>
      <c r="E17227" s="4">
        <v>91121.540999999997</v>
      </c>
      <c r="F17227" t="s">
        <v>1477</v>
      </c>
      <c r="G17227" t="s">
        <v>471</v>
      </c>
      <c r="H17227" t="s">
        <v>5</v>
      </c>
      <c r="I17227" t="s">
        <v>4</v>
      </c>
      <c r="J17227" t="s">
        <v>260</v>
      </c>
      <c r="L17227" t="s">
        <v>382</v>
      </c>
      <c r="M17227" t="s">
        <v>383</v>
      </c>
      <c r="N17227" t="s">
        <v>487</v>
      </c>
    </row>
    <row r="17228" spans="1:14" hidden="1" x14ac:dyDescent="0.25">
      <c r="A17228" t="s">
        <v>240</v>
      </c>
      <c r="B17228" s="1">
        <v>45382</v>
      </c>
      <c r="C17228" t="s">
        <v>1432</v>
      </c>
      <c r="D17228" t="s">
        <v>4</v>
      </c>
      <c r="E17228" s="4">
        <v>138325.38299999997</v>
      </c>
      <c r="F17228" t="s">
        <v>1477</v>
      </c>
      <c r="G17228" t="s">
        <v>471</v>
      </c>
      <c r="H17228" t="s">
        <v>5</v>
      </c>
      <c r="I17228" t="s">
        <v>4</v>
      </c>
      <c r="J17228" t="s">
        <v>260</v>
      </c>
      <c r="L17228" t="s">
        <v>382</v>
      </c>
      <c r="M17228" t="s">
        <v>383</v>
      </c>
      <c r="N17228" t="s">
        <v>487</v>
      </c>
    </row>
    <row r="17229" spans="1:14" hidden="1" x14ac:dyDescent="0.25">
      <c r="A17229" t="s">
        <v>240</v>
      </c>
      <c r="B17229" s="1">
        <v>45412</v>
      </c>
      <c r="C17229" t="s">
        <v>1432</v>
      </c>
      <c r="D17229" t="s">
        <v>4</v>
      </c>
      <c r="E17229" s="4">
        <v>185915.70599999995</v>
      </c>
      <c r="F17229" t="s">
        <v>1477</v>
      </c>
      <c r="G17229" t="s">
        <v>471</v>
      </c>
      <c r="H17229" t="s">
        <v>5</v>
      </c>
      <c r="I17229" t="s">
        <v>4</v>
      </c>
      <c r="J17229" t="s">
        <v>260</v>
      </c>
      <c r="L17229" t="s">
        <v>382</v>
      </c>
      <c r="M17229" t="s">
        <v>383</v>
      </c>
      <c r="N17229" t="s">
        <v>487</v>
      </c>
    </row>
    <row r="17230" spans="1:14" hidden="1" x14ac:dyDescent="0.25">
      <c r="A17230" t="s">
        <v>240</v>
      </c>
      <c r="B17230" s="1">
        <v>45443</v>
      </c>
      <c r="C17230" t="s">
        <v>1432</v>
      </c>
      <c r="D17230" t="s">
        <v>4</v>
      </c>
      <c r="E17230" s="4">
        <v>236059.65299999993</v>
      </c>
      <c r="F17230" t="s">
        <v>1477</v>
      </c>
      <c r="G17230" t="s">
        <v>471</v>
      </c>
      <c r="H17230" t="s">
        <v>5</v>
      </c>
      <c r="I17230" t="s">
        <v>4</v>
      </c>
      <c r="J17230" t="s">
        <v>260</v>
      </c>
      <c r="L17230" t="s">
        <v>382</v>
      </c>
      <c r="M17230" t="s">
        <v>383</v>
      </c>
      <c r="N17230" t="s">
        <v>487</v>
      </c>
    </row>
    <row r="17231" spans="1:14" hidden="1" x14ac:dyDescent="0.25">
      <c r="A17231" t="s">
        <v>240</v>
      </c>
      <c r="B17231" s="1">
        <v>45473</v>
      </c>
      <c r="C17231" t="s">
        <v>1432</v>
      </c>
      <c r="D17231" t="s">
        <v>4</v>
      </c>
      <c r="E17231" s="4">
        <v>285651.92399999994</v>
      </c>
      <c r="F17231" t="s">
        <v>1477</v>
      </c>
      <c r="G17231" t="s">
        <v>471</v>
      </c>
      <c r="H17231" t="s">
        <v>5</v>
      </c>
      <c r="I17231" t="s">
        <v>4</v>
      </c>
      <c r="J17231" t="s">
        <v>260</v>
      </c>
      <c r="L17231" t="s">
        <v>382</v>
      </c>
      <c r="M17231" t="s">
        <v>383</v>
      </c>
      <c r="N17231" t="s">
        <v>487</v>
      </c>
    </row>
    <row r="17232" spans="1:14" hidden="1" x14ac:dyDescent="0.25">
      <c r="A17232" t="s">
        <v>240</v>
      </c>
      <c r="B17232" s="1">
        <v>45504</v>
      </c>
      <c r="C17232" t="s">
        <v>1432</v>
      </c>
      <c r="D17232" t="s">
        <v>4</v>
      </c>
      <c r="E17232" s="4">
        <v>335886.2686234499</v>
      </c>
      <c r="F17232" t="s">
        <v>1477</v>
      </c>
      <c r="G17232" t="s">
        <v>471</v>
      </c>
      <c r="H17232" t="s">
        <v>5</v>
      </c>
      <c r="I17232" t="s">
        <v>4</v>
      </c>
      <c r="J17232" t="s">
        <v>260</v>
      </c>
      <c r="L17232" t="s">
        <v>382</v>
      </c>
      <c r="M17232" t="s">
        <v>383</v>
      </c>
      <c r="N17232" t="s">
        <v>487</v>
      </c>
    </row>
    <row r="17233" spans="1:14" hidden="1" x14ac:dyDescent="0.25">
      <c r="A17233" t="s">
        <v>240</v>
      </c>
      <c r="B17233" s="1">
        <v>45535</v>
      </c>
      <c r="C17233" t="s">
        <v>1432</v>
      </c>
      <c r="D17233" t="s">
        <v>4</v>
      </c>
      <c r="E17233" s="4">
        <v>386120.61324689985</v>
      </c>
      <c r="F17233" t="s">
        <v>1477</v>
      </c>
      <c r="G17233" t="s">
        <v>471</v>
      </c>
      <c r="H17233" t="s">
        <v>5</v>
      </c>
      <c r="I17233" t="s">
        <v>4</v>
      </c>
      <c r="J17233" t="s">
        <v>260</v>
      </c>
      <c r="L17233" t="s">
        <v>382</v>
      </c>
      <c r="M17233" t="s">
        <v>383</v>
      </c>
      <c r="N17233" t="s">
        <v>487</v>
      </c>
    </row>
    <row r="17234" spans="1:14" hidden="1" x14ac:dyDescent="0.25">
      <c r="A17234" t="s">
        <v>240</v>
      </c>
      <c r="B17234" s="1">
        <v>45565</v>
      </c>
      <c r="C17234" t="s">
        <v>1432</v>
      </c>
      <c r="D17234" t="s">
        <v>4</v>
      </c>
      <c r="E17234" s="4">
        <v>436354.95787034981</v>
      </c>
      <c r="F17234" t="s">
        <v>1477</v>
      </c>
      <c r="G17234" t="s">
        <v>471</v>
      </c>
      <c r="H17234" t="s">
        <v>5</v>
      </c>
      <c r="I17234" t="s">
        <v>4</v>
      </c>
      <c r="J17234" t="s">
        <v>260</v>
      </c>
      <c r="L17234" t="s">
        <v>382</v>
      </c>
      <c r="M17234" t="s">
        <v>383</v>
      </c>
      <c r="N17234" t="s">
        <v>487</v>
      </c>
    </row>
    <row r="17235" spans="1:14" hidden="1" x14ac:dyDescent="0.25">
      <c r="A17235" t="s">
        <v>240</v>
      </c>
      <c r="B17235" s="1">
        <v>45596</v>
      </c>
      <c r="C17235" t="s">
        <v>1432</v>
      </c>
      <c r="D17235" t="s">
        <v>4</v>
      </c>
      <c r="E17235" s="4">
        <v>486589.30249379977</v>
      </c>
      <c r="F17235" t="s">
        <v>1477</v>
      </c>
      <c r="G17235" t="s">
        <v>471</v>
      </c>
      <c r="H17235" t="s">
        <v>5</v>
      </c>
      <c r="I17235" t="s">
        <v>4</v>
      </c>
      <c r="J17235" t="s">
        <v>260</v>
      </c>
      <c r="L17235" t="s">
        <v>382</v>
      </c>
      <c r="M17235" t="s">
        <v>383</v>
      </c>
      <c r="N17235" t="s">
        <v>487</v>
      </c>
    </row>
    <row r="17236" spans="1:14" hidden="1" x14ac:dyDescent="0.25">
      <c r="A17236" t="s">
        <v>240</v>
      </c>
      <c r="B17236" s="1">
        <v>45626</v>
      </c>
      <c r="C17236" t="s">
        <v>1432</v>
      </c>
      <c r="D17236" t="s">
        <v>4</v>
      </c>
      <c r="E17236" s="4">
        <v>536823.64711724967</v>
      </c>
      <c r="F17236" t="s">
        <v>1477</v>
      </c>
      <c r="G17236" t="s">
        <v>471</v>
      </c>
      <c r="H17236" t="s">
        <v>5</v>
      </c>
      <c r="I17236" t="s">
        <v>4</v>
      </c>
      <c r="J17236" t="s">
        <v>260</v>
      </c>
      <c r="L17236" t="s">
        <v>382</v>
      </c>
      <c r="M17236" t="s">
        <v>383</v>
      </c>
      <c r="N17236" t="s">
        <v>487</v>
      </c>
    </row>
    <row r="17237" spans="1:14" hidden="1" x14ac:dyDescent="0.25">
      <c r="A17237" t="s">
        <v>240</v>
      </c>
      <c r="B17237" s="1">
        <v>45657</v>
      </c>
      <c r="C17237" t="s">
        <v>1432</v>
      </c>
      <c r="D17237" t="s">
        <v>4</v>
      </c>
      <c r="E17237" s="4">
        <v>587057.99174069962</v>
      </c>
      <c r="F17237" t="s">
        <v>1477</v>
      </c>
      <c r="G17237" t="s">
        <v>471</v>
      </c>
      <c r="H17237" t="s">
        <v>5</v>
      </c>
      <c r="I17237" t="s">
        <v>4</v>
      </c>
      <c r="J17237" t="s">
        <v>260</v>
      </c>
      <c r="L17237" t="s">
        <v>382</v>
      </c>
      <c r="M17237" t="s">
        <v>383</v>
      </c>
      <c r="N17237" t="s">
        <v>487</v>
      </c>
    </row>
    <row r="17238" spans="1:14" hidden="1" x14ac:dyDescent="0.25">
      <c r="A17238" t="s">
        <v>240</v>
      </c>
      <c r="B17238" s="1">
        <v>45322</v>
      </c>
      <c r="C17238" t="s">
        <v>1433</v>
      </c>
      <c r="D17238" t="s">
        <v>1434</v>
      </c>
      <c r="E17238" s="4">
        <v>43016.39</v>
      </c>
      <c r="F17238" t="s">
        <v>1477</v>
      </c>
      <c r="G17238" t="s">
        <v>471</v>
      </c>
      <c r="H17238" t="s">
        <v>300</v>
      </c>
      <c r="I17238" t="s">
        <v>127</v>
      </c>
      <c r="J17238" t="s">
        <v>260</v>
      </c>
      <c r="L17238" t="s">
        <v>382</v>
      </c>
      <c r="M17238" t="s">
        <v>383</v>
      </c>
      <c r="N17238" t="s">
        <v>487</v>
      </c>
    </row>
    <row r="17239" spans="1:14" hidden="1" x14ac:dyDescent="0.25">
      <c r="A17239" t="s">
        <v>240</v>
      </c>
      <c r="B17239" s="1">
        <v>45351</v>
      </c>
      <c r="C17239" t="s">
        <v>1433</v>
      </c>
      <c r="D17239" t="s">
        <v>1434</v>
      </c>
      <c r="E17239" s="4">
        <v>87496.330000000016</v>
      </c>
      <c r="F17239" t="s">
        <v>1477</v>
      </c>
      <c r="G17239" t="s">
        <v>471</v>
      </c>
      <c r="H17239" t="s">
        <v>300</v>
      </c>
      <c r="I17239" t="s">
        <v>127</v>
      </c>
      <c r="J17239" t="s">
        <v>260</v>
      </c>
      <c r="L17239" t="s">
        <v>382</v>
      </c>
      <c r="M17239" t="s">
        <v>383</v>
      </c>
      <c r="N17239" t="s">
        <v>487</v>
      </c>
    </row>
    <row r="17240" spans="1:14" hidden="1" x14ac:dyDescent="0.25">
      <c r="A17240" t="s">
        <v>240</v>
      </c>
      <c r="B17240" s="1">
        <v>45382</v>
      </c>
      <c r="C17240" t="s">
        <v>1433</v>
      </c>
      <c r="D17240" t="s">
        <v>1434</v>
      </c>
      <c r="E17240" s="4">
        <v>132725.84000000003</v>
      </c>
      <c r="F17240" t="s">
        <v>1477</v>
      </c>
      <c r="G17240" t="s">
        <v>471</v>
      </c>
      <c r="H17240" t="s">
        <v>300</v>
      </c>
      <c r="I17240" t="s">
        <v>127</v>
      </c>
      <c r="J17240" t="s">
        <v>260</v>
      </c>
      <c r="L17240" t="s">
        <v>382</v>
      </c>
      <c r="M17240" t="s">
        <v>383</v>
      </c>
      <c r="N17240" t="s">
        <v>487</v>
      </c>
    </row>
    <row r="17241" spans="1:14" hidden="1" x14ac:dyDescent="0.25">
      <c r="A17241" t="s">
        <v>240</v>
      </c>
      <c r="B17241" s="1">
        <v>45412</v>
      </c>
      <c r="C17241" t="s">
        <v>1433</v>
      </c>
      <c r="D17241" t="s">
        <v>1434</v>
      </c>
      <c r="E17241" s="4">
        <v>178334.58000000002</v>
      </c>
      <c r="F17241" t="s">
        <v>1477</v>
      </c>
      <c r="G17241" t="s">
        <v>471</v>
      </c>
      <c r="H17241" t="s">
        <v>300</v>
      </c>
      <c r="I17241" t="s">
        <v>127</v>
      </c>
      <c r="J17241" t="s">
        <v>260</v>
      </c>
      <c r="L17241" t="s">
        <v>382</v>
      </c>
      <c r="M17241" t="s">
        <v>383</v>
      </c>
      <c r="N17241" t="s">
        <v>487</v>
      </c>
    </row>
    <row r="17242" spans="1:14" hidden="1" x14ac:dyDescent="0.25">
      <c r="A17242" t="s">
        <v>240</v>
      </c>
      <c r="B17242" s="1">
        <v>45443</v>
      </c>
      <c r="C17242" t="s">
        <v>1433</v>
      </c>
      <c r="D17242" t="s">
        <v>1434</v>
      </c>
      <c r="E17242" s="4">
        <v>228966.44</v>
      </c>
      <c r="F17242" t="s">
        <v>1477</v>
      </c>
      <c r="G17242" t="s">
        <v>471</v>
      </c>
      <c r="H17242" t="s">
        <v>300</v>
      </c>
      <c r="I17242" t="s">
        <v>127</v>
      </c>
      <c r="J17242" t="s">
        <v>260</v>
      </c>
      <c r="L17242" t="s">
        <v>382</v>
      </c>
      <c r="M17242" t="s">
        <v>383</v>
      </c>
      <c r="N17242" t="s">
        <v>487</v>
      </c>
    </row>
    <row r="17243" spans="1:14" hidden="1" x14ac:dyDescent="0.25">
      <c r="A17243" t="s">
        <v>240</v>
      </c>
      <c r="B17243" s="1">
        <v>45473</v>
      </c>
      <c r="C17243" t="s">
        <v>1433</v>
      </c>
      <c r="D17243" t="s">
        <v>1434</v>
      </c>
      <c r="E17243" s="4">
        <v>279561.13</v>
      </c>
      <c r="F17243" t="s">
        <v>1477</v>
      </c>
      <c r="G17243" t="s">
        <v>471</v>
      </c>
      <c r="H17243" t="s">
        <v>300</v>
      </c>
      <c r="I17243" t="s">
        <v>127</v>
      </c>
      <c r="J17243" t="s">
        <v>260</v>
      </c>
      <c r="L17243" t="s">
        <v>382</v>
      </c>
      <c r="M17243" t="s">
        <v>383</v>
      </c>
      <c r="N17243" t="s">
        <v>487</v>
      </c>
    </row>
    <row r="17244" spans="1:14" hidden="1" x14ac:dyDescent="0.25">
      <c r="A17244" t="s">
        <v>240</v>
      </c>
      <c r="B17244" s="1">
        <v>45504</v>
      </c>
      <c r="C17244" t="s">
        <v>1433</v>
      </c>
      <c r="D17244" t="s">
        <v>1434</v>
      </c>
      <c r="E17244" s="4">
        <v>328724.35617781873</v>
      </c>
      <c r="F17244" t="s">
        <v>1477</v>
      </c>
      <c r="G17244" t="s">
        <v>471</v>
      </c>
      <c r="H17244" t="s">
        <v>300</v>
      </c>
      <c r="I17244" t="s">
        <v>127</v>
      </c>
      <c r="J17244" t="s">
        <v>260</v>
      </c>
      <c r="L17244" t="s">
        <v>382</v>
      </c>
      <c r="M17244" t="s">
        <v>383</v>
      </c>
      <c r="N17244" t="s">
        <v>487</v>
      </c>
    </row>
    <row r="17245" spans="1:14" hidden="1" x14ac:dyDescent="0.25">
      <c r="A17245" t="s">
        <v>240</v>
      </c>
      <c r="B17245" s="1">
        <v>45535</v>
      </c>
      <c r="C17245" t="s">
        <v>1433</v>
      </c>
      <c r="D17245" t="s">
        <v>1434</v>
      </c>
      <c r="E17245" s="4">
        <v>377887.58235563745</v>
      </c>
      <c r="F17245" t="s">
        <v>1477</v>
      </c>
      <c r="G17245" t="s">
        <v>471</v>
      </c>
      <c r="H17245" t="s">
        <v>300</v>
      </c>
      <c r="I17245" t="s">
        <v>127</v>
      </c>
      <c r="J17245" t="s">
        <v>260</v>
      </c>
      <c r="L17245" t="s">
        <v>382</v>
      </c>
      <c r="M17245" t="s">
        <v>383</v>
      </c>
      <c r="N17245" t="s">
        <v>487</v>
      </c>
    </row>
    <row r="17246" spans="1:14" hidden="1" x14ac:dyDescent="0.25">
      <c r="A17246" t="s">
        <v>240</v>
      </c>
      <c r="B17246" s="1">
        <v>45565</v>
      </c>
      <c r="C17246" t="s">
        <v>1433</v>
      </c>
      <c r="D17246" t="s">
        <v>1434</v>
      </c>
      <c r="E17246" s="4">
        <v>427050.80853345618</v>
      </c>
      <c r="F17246" t="s">
        <v>1477</v>
      </c>
      <c r="G17246" t="s">
        <v>471</v>
      </c>
      <c r="H17246" t="s">
        <v>300</v>
      </c>
      <c r="I17246" t="s">
        <v>127</v>
      </c>
      <c r="J17246" t="s">
        <v>260</v>
      </c>
      <c r="L17246" t="s">
        <v>382</v>
      </c>
      <c r="M17246" t="s">
        <v>383</v>
      </c>
      <c r="N17246" t="s">
        <v>487</v>
      </c>
    </row>
    <row r="17247" spans="1:14" hidden="1" x14ac:dyDescent="0.25">
      <c r="A17247" t="s">
        <v>240</v>
      </c>
      <c r="B17247" s="1">
        <v>45596</v>
      </c>
      <c r="C17247" t="s">
        <v>1433</v>
      </c>
      <c r="D17247" t="s">
        <v>1434</v>
      </c>
      <c r="E17247" s="4">
        <v>476214.0347112749</v>
      </c>
      <c r="F17247" t="s">
        <v>1477</v>
      </c>
      <c r="G17247" t="s">
        <v>471</v>
      </c>
      <c r="H17247" t="s">
        <v>300</v>
      </c>
      <c r="I17247" t="s">
        <v>127</v>
      </c>
      <c r="J17247" t="s">
        <v>260</v>
      </c>
      <c r="L17247" t="s">
        <v>382</v>
      </c>
      <c r="M17247" t="s">
        <v>383</v>
      </c>
      <c r="N17247" t="s">
        <v>487</v>
      </c>
    </row>
    <row r="17248" spans="1:14" hidden="1" x14ac:dyDescent="0.25">
      <c r="A17248" t="s">
        <v>240</v>
      </c>
      <c r="B17248" s="1">
        <v>45626</v>
      </c>
      <c r="C17248" t="s">
        <v>1433</v>
      </c>
      <c r="D17248" t="s">
        <v>1434</v>
      </c>
      <c r="E17248" s="4">
        <v>525377.26088909362</v>
      </c>
      <c r="F17248" t="s">
        <v>1477</v>
      </c>
      <c r="G17248" t="s">
        <v>471</v>
      </c>
      <c r="H17248" t="s">
        <v>300</v>
      </c>
      <c r="I17248" t="s">
        <v>127</v>
      </c>
      <c r="J17248" t="s">
        <v>260</v>
      </c>
      <c r="L17248" t="s">
        <v>382</v>
      </c>
      <c r="M17248" t="s">
        <v>383</v>
      </c>
      <c r="N17248" t="s">
        <v>487</v>
      </c>
    </row>
    <row r="17249" spans="1:14" hidden="1" x14ac:dyDescent="0.25">
      <c r="A17249" t="s">
        <v>240</v>
      </c>
      <c r="B17249" s="1">
        <v>45657</v>
      </c>
      <c r="C17249" t="s">
        <v>1433</v>
      </c>
      <c r="D17249" t="s">
        <v>1434</v>
      </c>
      <c r="E17249" s="4">
        <v>574540.48706691235</v>
      </c>
      <c r="F17249" t="s">
        <v>1477</v>
      </c>
      <c r="G17249" t="s">
        <v>471</v>
      </c>
      <c r="H17249" t="s">
        <v>300</v>
      </c>
      <c r="I17249" t="s">
        <v>127</v>
      </c>
      <c r="J17249" t="s">
        <v>260</v>
      </c>
      <c r="L17249" t="s">
        <v>382</v>
      </c>
      <c r="M17249" t="s">
        <v>383</v>
      </c>
      <c r="N17249" t="s">
        <v>487</v>
      </c>
    </row>
    <row r="17250" spans="1:14" hidden="1" x14ac:dyDescent="0.25">
      <c r="A17250" t="s">
        <v>240</v>
      </c>
      <c r="B17250" s="1">
        <v>45322</v>
      </c>
      <c r="C17250" t="s">
        <v>1427</v>
      </c>
      <c r="D17250" t="s">
        <v>304</v>
      </c>
      <c r="E17250" s="4">
        <v>4818.4331249999996</v>
      </c>
      <c r="F17250" t="s">
        <v>1477</v>
      </c>
      <c r="G17250" t="s">
        <v>471</v>
      </c>
      <c r="H17250" t="s">
        <v>303</v>
      </c>
      <c r="I17250" t="s">
        <v>304</v>
      </c>
      <c r="J17250" t="s">
        <v>268</v>
      </c>
      <c r="L17250" t="s">
        <v>384</v>
      </c>
      <c r="M17250" t="s">
        <v>385</v>
      </c>
      <c r="N17250" t="s">
        <v>489</v>
      </c>
    </row>
    <row r="17251" spans="1:14" hidden="1" x14ac:dyDescent="0.25">
      <c r="A17251" t="s">
        <v>240</v>
      </c>
      <c r="B17251" s="1">
        <v>45351</v>
      </c>
      <c r="C17251" t="s">
        <v>1427</v>
      </c>
      <c r="D17251" t="s">
        <v>304</v>
      </c>
      <c r="E17251" s="4">
        <v>9636.8662499999991</v>
      </c>
      <c r="F17251" t="s">
        <v>1477</v>
      </c>
      <c r="G17251" t="s">
        <v>471</v>
      </c>
      <c r="H17251" t="s">
        <v>303</v>
      </c>
      <c r="I17251" t="s">
        <v>304</v>
      </c>
      <c r="J17251" t="s">
        <v>268</v>
      </c>
      <c r="L17251" t="s">
        <v>384</v>
      </c>
      <c r="M17251" t="s">
        <v>385</v>
      </c>
      <c r="N17251" t="s">
        <v>489</v>
      </c>
    </row>
    <row r="17252" spans="1:14" hidden="1" x14ac:dyDescent="0.25">
      <c r="A17252" t="s">
        <v>240</v>
      </c>
      <c r="B17252" s="1">
        <v>45382</v>
      </c>
      <c r="C17252" t="s">
        <v>1427</v>
      </c>
      <c r="D17252" t="s">
        <v>304</v>
      </c>
      <c r="E17252" s="4">
        <v>14455.299374999999</v>
      </c>
      <c r="F17252" t="s">
        <v>1477</v>
      </c>
      <c r="G17252" t="s">
        <v>471</v>
      </c>
      <c r="H17252" t="s">
        <v>303</v>
      </c>
      <c r="I17252" t="s">
        <v>304</v>
      </c>
      <c r="J17252" t="s">
        <v>268</v>
      </c>
      <c r="L17252" t="s">
        <v>384</v>
      </c>
      <c r="M17252" t="s">
        <v>385</v>
      </c>
      <c r="N17252" t="s">
        <v>489</v>
      </c>
    </row>
    <row r="17253" spans="1:14" hidden="1" x14ac:dyDescent="0.25">
      <c r="A17253" t="s">
        <v>240</v>
      </c>
      <c r="B17253" s="1">
        <v>45412</v>
      </c>
      <c r="C17253" t="s">
        <v>1427</v>
      </c>
      <c r="D17253" t="s">
        <v>304</v>
      </c>
      <c r="E17253" s="4">
        <v>19273.732499999998</v>
      </c>
      <c r="F17253" t="s">
        <v>1477</v>
      </c>
      <c r="G17253" t="s">
        <v>471</v>
      </c>
      <c r="H17253" t="s">
        <v>303</v>
      </c>
      <c r="I17253" t="s">
        <v>304</v>
      </c>
      <c r="J17253" t="s">
        <v>268</v>
      </c>
      <c r="L17253" t="s">
        <v>384</v>
      </c>
      <c r="M17253" t="s">
        <v>385</v>
      </c>
      <c r="N17253" t="s">
        <v>489</v>
      </c>
    </row>
    <row r="17254" spans="1:14" hidden="1" x14ac:dyDescent="0.25">
      <c r="A17254" t="s">
        <v>240</v>
      </c>
      <c r="B17254" s="1">
        <v>45443</v>
      </c>
      <c r="C17254" t="s">
        <v>1427</v>
      </c>
      <c r="D17254" t="s">
        <v>304</v>
      </c>
      <c r="E17254" s="4">
        <v>24092.165624999998</v>
      </c>
      <c r="F17254" t="s">
        <v>1477</v>
      </c>
      <c r="G17254" t="s">
        <v>471</v>
      </c>
      <c r="H17254" t="s">
        <v>303</v>
      </c>
      <c r="I17254" t="s">
        <v>304</v>
      </c>
      <c r="J17254" t="s">
        <v>268</v>
      </c>
      <c r="L17254" t="s">
        <v>384</v>
      </c>
      <c r="M17254" t="s">
        <v>385</v>
      </c>
      <c r="N17254" t="s">
        <v>489</v>
      </c>
    </row>
    <row r="17255" spans="1:14" hidden="1" x14ac:dyDescent="0.25">
      <c r="A17255" t="s">
        <v>240</v>
      </c>
      <c r="B17255" s="1">
        <v>45473</v>
      </c>
      <c r="C17255" t="s">
        <v>1427</v>
      </c>
      <c r="D17255" t="s">
        <v>304</v>
      </c>
      <c r="E17255" s="4">
        <v>28910.598749999997</v>
      </c>
      <c r="F17255" t="s">
        <v>1477</v>
      </c>
      <c r="G17255" t="s">
        <v>471</v>
      </c>
      <c r="H17255" t="s">
        <v>303</v>
      </c>
      <c r="I17255" t="s">
        <v>304</v>
      </c>
      <c r="J17255" t="s">
        <v>268</v>
      </c>
      <c r="L17255" t="s">
        <v>384</v>
      </c>
      <c r="M17255" t="s">
        <v>385</v>
      </c>
      <c r="N17255" t="s">
        <v>489</v>
      </c>
    </row>
    <row r="17256" spans="1:14" hidden="1" x14ac:dyDescent="0.25">
      <c r="A17256" t="s">
        <v>240</v>
      </c>
      <c r="B17256" s="1">
        <v>45504</v>
      </c>
      <c r="C17256" t="s">
        <v>1427</v>
      </c>
      <c r="D17256" t="s">
        <v>304</v>
      </c>
      <c r="E17256" s="4">
        <v>33729.031875000001</v>
      </c>
      <c r="F17256" t="s">
        <v>1477</v>
      </c>
      <c r="G17256" t="s">
        <v>471</v>
      </c>
      <c r="H17256" t="s">
        <v>303</v>
      </c>
      <c r="I17256" t="s">
        <v>304</v>
      </c>
      <c r="J17256" t="s">
        <v>268</v>
      </c>
      <c r="L17256" t="s">
        <v>384</v>
      </c>
      <c r="M17256" t="s">
        <v>385</v>
      </c>
      <c r="N17256" t="s">
        <v>489</v>
      </c>
    </row>
    <row r="17257" spans="1:14" hidden="1" x14ac:dyDescent="0.25">
      <c r="A17257" t="s">
        <v>240</v>
      </c>
      <c r="B17257" s="1">
        <v>45535</v>
      </c>
      <c r="C17257" t="s">
        <v>1427</v>
      </c>
      <c r="D17257" t="s">
        <v>304</v>
      </c>
      <c r="E17257" s="4">
        <v>38547.464999999997</v>
      </c>
      <c r="F17257" t="s">
        <v>1477</v>
      </c>
      <c r="G17257" t="s">
        <v>471</v>
      </c>
      <c r="H17257" t="s">
        <v>303</v>
      </c>
      <c r="I17257" t="s">
        <v>304</v>
      </c>
      <c r="J17257" t="s">
        <v>268</v>
      </c>
      <c r="L17257" t="s">
        <v>384</v>
      </c>
      <c r="M17257" t="s">
        <v>385</v>
      </c>
      <c r="N17257" t="s">
        <v>489</v>
      </c>
    </row>
    <row r="17258" spans="1:14" hidden="1" x14ac:dyDescent="0.25">
      <c r="A17258" t="s">
        <v>240</v>
      </c>
      <c r="B17258" s="1">
        <v>45565</v>
      </c>
      <c r="C17258" t="s">
        <v>1427</v>
      </c>
      <c r="D17258" t="s">
        <v>304</v>
      </c>
      <c r="E17258" s="4">
        <v>43365.898124999992</v>
      </c>
      <c r="F17258" t="s">
        <v>1477</v>
      </c>
      <c r="G17258" t="s">
        <v>471</v>
      </c>
      <c r="H17258" t="s">
        <v>303</v>
      </c>
      <c r="I17258" t="s">
        <v>304</v>
      </c>
      <c r="J17258" t="s">
        <v>268</v>
      </c>
      <c r="L17258" t="s">
        <v>384</v>
      </c>
      <c r="M17258" t="s">
        <v>385</v>
      </c>
      <c r="N17258" t="s">
        <v>489</v>
      </c>
    </row>
    <row r="17259" spans="1:14" hidden="1" x14ac:dyDescent="0.25">
      <c r="A17259" t="s">
        <v>240</v>
      </c>
      <c r="B17259" s="1">
        <v>45596</v>
      </c>
      <c r="C17259" t="s">
        <v>1427</v>
      </c>
      <c r="D17259" t="s">
        <v>304</v>
      </c>
      <c r="E17259" s="4">
        <v>48184.331249999988</v>
      </c>
      <c r="F17259" t="s">
        <v>1477</v>
      </c>
      <c r="G17259" t="s">
        <v>471</v>
      </c>
      <c r="H17259" t="s">
        <v>303</v>
      </c>
      <c r="I17259" t="s">
        <v>304</v>
      </c>
      <c r="J17259" t="s">
        <v>268</v>
      </c>
      <c r="L17259" t="s">
        <v>384</v>
      </c>
      <c r="M17259" t="s">
        <v>385</v>
      </c>
      <c r="N17259" t="s">
        <v>489</v>
      </c>
    </row>
    <row r="17260" spans="1:14" hidden="1" x14ac:dyDescent="0.25">
      <c r="A17260" t="s">
        <v>240</v>
      </c>
      <c r="B17260" s="1">
        <v>45626</v>
      </c>
      <c r="C17260" t="s">
        <v>1427</v>
      </c>
      <c r="D17260" t="s">
        <v>304</v>
      </c>
      <c r="E17260" s="4">
        <v>53002.764374999984</v>
      </c>
      <c r="F17260" t="s">
        <v>1477</v>
      </c>
      <c r="G17260" t="s">
        <v>471</v>
      </c>
      <c r="H17260" t="s">
        <v>303</v>
      </c>
      <c r="I17260" t="s">
        <v>304</v>
      </c>
      <c r="J17260" t="s">
        <v>268</v>
      </c>
      <c r="L17260" t="s">
        <v>384</v>
      </c>
      <c r="M17260" t="s">
        <v>385</v>
      </c>
      <c r="N17260" t="s">
        <v>489</v>
      </c>
    </row>
    <row r="17261" spans="1:14" hidden="1" x14ac:dyDescent="0.25">
      <c r="A17261" t="s">
        <v>240</v>
      </c>
      <c r="B17261" s="1">
        <v>45657</v>
      </c>
      <c r="C17261" t="s">
        <v>1427</v>
      </c>
      <c r="D17261" t="s">
        <v>304</v>
      </c>
      <c r="E17261" s="4">
        <v>57821.19749999998</v>
      </c>
      <c r="F17261" t="s">
        <v>1477</v>
      </c>
      <c r="G17261" t="s">
        <v>471</v>
      </c>
      <c r="H17261" t="s">
        <v>303</v>
      </c>
      <c r="I17261" t="s">
        <v>304</v>
      </c>
      <c r="J17261" t="s">
        <v>268</v>
      </c>
      <c r="L17261" t="s">
        <v>384</v>
      </c>
      <c r="M17261" t="s">
        <v>385</v>
      </c>
      <c r="N17261" t="s">
        <v>489</v>
      </c>
    </row>
    <row r="17262" spans="1:14" hidden="1" x14ac:dyDescent="0.25">
      <c r="A17262" t="s">
        <v>240</v>
      </c>
      <c r="B17262" s="1">
        <v>45322</v>
      </c>
      <c r="C17262" t="s">
        <v>1430</v>
      </c>
      <c r="D17262" t="s">
        <v>1431</v>
      </c>
      <c r="E17262" s="4">
        <v>106835.20999999998</v>
      </c>
      <c r="F17262" t="s">
        <v>1477</v>
      </c>
      <c r="G17262" t="s">
        <v>471</v>
      </c>
      <c r="H17262" t="s">
        <v>307</v>
      </c>
      <c r="I17262" t="s">
        <v>128</v>
      </c>
      <c r="J17262" t="s">
        <v>260</v>
      </c>
      <c r="L17262" t="s">
        <v>382</v>
      </c>
      <c r="M17262" t="s">
        <v>383</v>
      </c>
      <c r="N17262" t="s">
        <v>487</v>
      </c>
    </row>
    <row r="17263" spans="1:14" hidden="1" x14ac:dyDescent="0.25">
      <c r="A17263" t="s">
        <v>240</v>
      </c>
      <c r="B17263" s="1">
        <v>45351</v>
      </c>
      <c r="C17263" t="s">
        <v>1430</v>
      </c>
      <c r="D17263" t="s">
        <v>1431</v>
      </c>
      <c r="E17263" s="4">
        <v>216154.08000000002</v>
      </c>
      <c r="F17263" t="s">
        <v>1477</v>
      </c>
      <c r="G17263" t="s">
        <v>471</v>
      </c>
      <c r="H17263" t="s">
        <v>307</v>
      </c>
      <c r="I17263" t="s">
        <v>128</v>
      </c>
      <c r="J17263" t="s">
        <v>260</v>
      </c>
      <c r="L17263" t="s">
        <v>382</v>
      </c>
      <c r="M17263" t="s">
        <v>383</v>
      </c>
      <c r="N17263" t="s">
        <v>487</v>
      </c>
    </row>
    <row r="17264" spans="1:14" hidden="1" x14ac:dyDescent="0.25">
      <c r="A17264" t="s">
        <v>240</v>
      </c>
      <c r="B17264" s="1">
        <v>45382</v>
      </c>
      <c r="C17264" t="s">
        <v>1430</v>
      </c>
      <c r="D17264" t="s">
        <v>1431</v>
      </c>
      <c r="E17264" s="4">
        <v>322130.00999999995</v>
      </c>
      <c r="F17264" t="s">
        <v>1477</v>
      </c>
      <c r="G17264" t="s">
        <v>471</v>
      </c>
      <c r="H17264" t="s">
        <v>307</v>
      </c>
      <c r="I17264" t="s">
        <v>128</v>
      </c>
      <c r="J17264" t="s">
        <v>260</v>
      </c>
      <c r="L17264" t="s">
        <v>382</v>
      </c>
      <c r="M17264" t="s">
        <v>383</v>
      </c>
      <c r="N17264" t="s">
        <v>487</v>
      </c>
    </row>
    <row r="17265" spans="1:14" hidden="1" x14ac:dyDescent="0.25">
      <c r="A17265" t="s">
        <v>240</v>
      </c>
      <c r="B17265" s="1">
        <v>45412</v>
      </c>
      <c r="C17265" t="s">
        <v>1430</v>
      </c>
      <c r="D17265" t="s">
        <v>1431</v>
      </c>
      <c r="E17265" s="4">
        <v>404026.99</v>
      </c>
      <c r="F17265" t="s">
        <v>1477</v>
      </c>
      <c r="G17265" t="s">
        <v>471</v>
      </c>
      <c r="H17265" t="s">
        <v>307</v>
      </c>
      <c r="I17265" t="s">
        <v>128</v>
      </c>
      <c r="J17265" t="s">
        <v>260</v>
      </c>
      <c r="L17265" t="s">
        <v>382</v>
      </c>
      <c r="M17265" t="s">
        <v>383</v>
      </c>
      <c r="N17265" t="s">
        <v>487</v>
      </c>
    </row>
    <row r="17266" spans="1:14" hidden="1" x14ac:dyDescent="0.25">
      <c r="A17266" t="s">
        <v>240</v>
      </c>
      <c r="B17266" s="1">
        <v>45443</v>
      </c>
      <c r="C17266" t="s">
        <v>1430</v>
      </c>
      <c r="D17266" t="s">
        <v>1431</v>
      </c>
      <c r="E17266" s="4">
        <v>486717.41000000003</v>
      </c>
      <c r="F17266" t="s">
        <v>1477</v>
      </c>
      <c r="G17266" t="s">
        <v>471</v>
      </c>
      <c r="H17266" t="s">
        <v>307</v>
      </c>
      <c r="I17266" t="s">
        <v>128</v>
      </c>
      <c r="J17266" t="s">
        <v>260</v>
      </c>
      <c r="L17266" t="s">
        <v>382</v>
      </c>
      <c r="M17266" t="s">
        <v>383</v>
      </c>
      <c r="N17266" t="s">
        <v>487</v>
      </c>
    </row>
    <row r="17267" spans="1:14" hidden="1" x14ac:dyDescent="0.25">
      <c r="A17267" t="s">
        <v>240</v>
      </c>
      <c r="B17267" s="1">
        <v>45473</v>
      </c>
      <c r="C17267" t="s">
        <v>1430</v>
      </c>
      <c r="D17267" t="s">
        <v>1431</v>
      </c>
      <c r="E17267" s="4">
        <v>581451.76</v>
      </c>
      <c r="F17267" t="s">
        <v>1477</v>
      </c>
      <c r="G17267" t="s">
        <v>471</v>
      </c>
      <c r="H17267" t="s">
        <v>307</v>
      </c>
      <c r="I17267" t="s">
        <v>128</v>
      </c>
      <c r="J17267" t="s">
        <v>260</v>
      </c>
      <c r="L17267" t="s">
        <v>382</v>
      </c>
      <c r="M17267" t="s">
        <v>383</v>
      </c>
      <c r="N17267" t="s">
        <v>487</v>
      </c>
    </row>
    <row r="17268" spans="1:14" hidden="1" x14ac:dyDescent="0.25">
      <c r="A17268" t="s">
        <v>240</v>
      </c>
      <c r="B17268" s="1">
        <v>45504</v>
      </c>
      <c r="C17268" t="s">
        <v>1430</v>
      </c>
      <c r="D17268" t="s">
        <v>1431</v>
      </c>
      <c r="E17268" s="4">
        <v>683705.04674401483</v>
      </c>
      <c r="F17268" t="s">
        <v>1477</v>
      </c>
      <c r="G17268" t="s">
        <v>471</v>
      </c>
      <c r="H17268" t="s">
        <v>307</v>
      </c>
      <c r="I17268" t="s">
        <v>128</v>
      </c>
      <c r="J17268" t="s">
        <v>260</v>
      </c>
      <c r="L17268" t="s">
        <v>382</v>
      </c>
      <c r="M17268" t="s">
        <v>383</v>
      </c>
      <c r="N17268" t="s">
        <v>487</v>
      </c>
    </row>
    <row r="17269" spans="1:14" hidden="1" x14ac:dyDescent="0.25">
      <c r="A17269" t="s">
        <v>240</v>
      </c>
      <c r="B17269" s="1">
        <v>45535</v>
      </c>
      <c r="C17269" t="s">
        <v>1430</v>
      </c>
      <c r="D17269" t="s">
        <v>1431</v>
      </c>
      <c r="E17269" s="4">
        <v>785958.33348802966</v>
      </c>
      <c r="F17269" t="s">
        <v>1477</v>
      </c>
      <c r="G17269" t="s">
        <v>471</v>
      </c>
      <c r="H17269" t="s">
        <v>307</v>
      </c>
      <c r="I17269" t="s">
        <v>128</v>
      </c>
      <c r="J17269" t="s">
        <v>260</v>
      </c>
      <c r="L17269" t="s">
        <v>382</v>
      </c>
      <c r="M17269" t="s">
        <v>383</v>
      </c>
      <c r="N17269" t="s">
        <v>487</v>
      </c>
    </row>
    <row r="17270" spans="1:14" hidden="1" x14ac:dyDescent="0.25">
      <c r="A17270" t="s">
        <v>240</v>
      </c>
      <c r="B17270" s="1">
        <v>45565</v>
      </c>
      <c r="C17270" t="s">
        <v>1430</v>
      </c>
      <c r="D17270" t="s">
        <v>1431</v>
      </c>
      <c r="E17270" s="4">
        <v>888211.62023204449</v>
      </c>
      <c r="F17270" t="s">
        <v>1477</v>
      </c>
      <c r="G17270" t="s">
        <v>471</v>
      </c>
      <c r="H17270" t="s">
        <v>307</v>
      </c>
      <c r="I17270" t="s">
        <v>128</v>
      </c>
      <c r="J17270" t="s">
        <v>260</v>
      </c>
      <c r="L17270" t="s">
        <v>382</v>
      </c>
      <c r="M17270" t="s">
        <v>383</v>
      </c>
      <c r="N17270" t="s">
        <v>487</v>
      </c>
    </row>
    <row r="17271" spans="1:14" hidden="1" x14ac:dyDescent="0.25">
      <c r="A17271" t="s">
        <v>240</v>
      </c>
      <c r="B17271" s="1">
        <v>45596</v>
      </c>
      <c r="C17271" t="s">
        <v>1430</v>
      </c>
      <c r="D17271" t="s">
        <v>1431</v>
      </c>
      <c r="E17271" s="4">
        <v>990464.90697605931</v>
      </c>
      <c r="F17271" t="s">
        <v>1477</v>
      </c>
      <c r="G17271" t="s">
        <v>471</v>
      </c>
      <c r="H17271" t="s">
        <v>307</v>
      </c>
      <c r="I17271" t="s">
        <v>128</v>
      </c>
      <c r="J17271" t="s">
        <v>260</v>
      </c>
      <c r="L17271" t="s">
        <v>382</v>
      </c>
      <c r="M17271" t="s">
        <v>383</v>
      </c>
      <c r="N17271" t="s">
        <v>487</v>
      </c>
    </row>
    <row r="17272" spans="1:14" hidden="1" x14ac:dyDescent="0.25">
      <c r="A17272" t="s">
        <v>240</v>
      </c>
      <c r="B17272" s="1">
        <v>45626</v>
      </c>
      <c r="C17272" t="s">
        <v>1430</v>
      </c>
      <c r="D17272" t="s">
        <v>1431</v>
      </c>
      <c r="E17272" s="4">
        <v>1092718.1937200741</v>
      </c>
      <c r="F17272" t="s">
        <v>1477</v>
      </c>
      <c r="G17272" t="s">
        <v>471</v>
      </c>
      <c r="H17272" t="s">
        <v>307</v>
      </c>
      <c r="I17272" t="s">
        <v>128</v>
      </c>
      <c r="J17272" t="s">
        <v>260</v>
      </c>
      <c r="L17272" t="s">
        <v>382</v>
      </c>
      <c r="M17272" t="s">
        <v>383</v>
      </c>
      <c r="N17272" t="s">
        <v>487</v>
      </c>
    </row>
    <row r="17273" spans="1:14" hidden="1" x14ac:dyDescent="0.25">
      <c r="A17273" t="s">
        <v>240</v>
      </c>
      <c r="B17273" s="1">
        <v>45657</v>
      </c>
      <c r="C17273" t="s">
        <v>1430</v>
      </c>
      <c r="D17273" t="s">
        <v>1431</v>
      </c>
      <c r="E17273" s="4">
        <v>1194971.480464089</v>
      </c>
      <c r="F17273" t="s">
        <v>1477</v>
      </c>
      <c r="G17273" t="s">
        <v>471</v>
      </c>
      <c r="H17273" t="s">
        <v>307</v>
      </c>
      <c r="I17273" t="s">
        <v>128</v>
      </c>
      <c r="J17273" t="s">
        <v>260</v>
      </c>
      <c r="L17273" t="s">
        <v>382</v>
      </c>
      <c r="M17273" t="s">
        <v>383</v>
      </c>
      <c r="N17273" t="s">
        <v>487</v>
      </c>
    </row>
    <row r="17274" spans="1:14" hidden="1" x14ac:dyDescent="0.25">
      <c r="A17274" t="s">
        <v>240</v>
      </c>
      <c r="B17274" s="1">
        <v>45322</v>
      </c>
      <c r="C17274" t="s">
        <v>1426</v>
      </c>
      <c r="D17274" t="s">
        <v>314</v>
      </c>
      <c r="E17274" s="4">
        <v>4809.1434416666661</v>
      </c>
      <c r="F17274" t="s">
        <v>1477</v>
      </c>
      <c r="G17274" t="s">
        <v>471</v>
      </c>
      <c r="H17274" t="s">
        <v>313</v>
      </c>
      <c r="I17274" t="s">
        <v>314</v>
      </c>
      <c r="J17274" t="s">
        <v>268</v>
      </c>
      <c r="L17274" t="s">
        <v>384</v>
      </c>
      <c r="M17274" t="s">
        <v>385</v>
      </c>
      <c r="N17274" t="s">
        <v>489</v>
      </c>
    </row>
    <row r="17275" spans="1:14" hidden="1" x14ac:dyDescent="0.25">
      <c r="A17275" t="s">
        <v>240</v>
      </c>
      <c r="B17275" s="1">
        <v>45351</v>
      </c>
      <c r="C17275" t="s">
        <v>1426</v>
      </c>
      <c r="D17275" t="s">
        <v>314</v>
      </c>
      <c r="E17275" s="4">
        <v>9618.2868833333323</v>
      </c>
      <c r="F17275" t="s">
        <v>1477</v>
      </c>
      <c r="G17275" t="s">
        <v>471</v>
      </c>
      <c r="H17275" t="s">
        <v>313</v>
      </c>
      <c r="I17275" t="s">
        <v>314</v>
      </c>
      <c r="J17275" t="s">
        <v>268</v>
      </c>
      <c r="L17275" t="s">
        <v>384</v>
      </c>
      <c r="M17275" t="s">
        <v>385</v>
      </c>
      <c r="N17275" t="s">
        <v>489</v>
      </c>
    </row>
    <row r="17276" spans="1:14" hidden="1" x14ac:dyDescent="0.25">
      <c r="A17276" t="s">
        <v>240</v>
      </c>
      <c r="B17276" s="1">
        <v>45382</v>
      </c>
      <c r="C17276" t="s">
        <v>1426</v>
      </c>
      <c r="D17276" t="s">
        <v>314</v>
      </c>
      <c r="E17276" s="4">
        <v>14427.430324999998</v>
      </c>
      <c r="F17276" t="s">
        <v>1477</v>
      </c>
      <c r="G17276" t="s">
        <v>471</v>
      </c>
      <c r="H17276" t="s">
        <v>313</v>
      </c>
      <c r="I17276" t="s">
        <v>314</v>
      </c>
      <c r="J17276" t="s">
        <v>268</v>
      </c>
      <c r="L17276" t="s">
        <v>384</v>
      </c>
      <c r="M17276" t="s">
        <v>385</v>
      </c>
      <c r="N17276" t="s">
        <v>489</v>
      </c>
    </row>
    <row r="17277" spans="1:14" hidden="1" x14ac:dyDescent="0.25">
      <c r="A17277" t="s">
        <v>240</v>
      </c>
      <c r="B17277" s="1">
        <v>45412</v>
      </c>
      <c r="C17277" t="s">
        <v>1426</v>
      </c>
      <c r="D17277" t="s">
        <v>314</v>
      </c>
      <c r="E17277" s="4">
        <v>19236.573766666665</v>
      </c>
      <c r="F17277" t="s">
        <v>1477</v>
      </c>
      <c r="G17277" t="s">
        <v>471</v>
      </c>
      <c r="H17277" t="s">
        <v>313</v>
      </c>
      <c r="I17277" t="s">
        <v>314</v>
      </c>
      <c r="J17277" t="s">
        <v>268</v>
      </c>
      <c r="L17277" t="s">
        <v>384</v>
      </c>
      <c r="M17277" t="s">
        <v>385</v>
      </c>
      <c r="N17277" t="s">
        <v>489</v>
      </c>
    </row>
    <row r="17278" spans="1:14" hidden="1" x14ac:dyDescent="0.25">
      <c r="A17278" t="s">
        <v>240</v>
      </c>
      <c r="B17278" s="1">
        <v>45443</v>
      </c>
      <c r="C17278" t="s">
        <v>1426</v>
      </c>
      <c r="D17278" t="s">
        <v>314</v>
      </c>
      <c r="E17278" s="4">
        <v>24045.717208333332</v>
      </c>
      <c r="F17278" t="s">
        <v>1477</v>
      </c>
      <c r="G17278" t="s">
        <v>471</v>
      </c>
      <c r="H17278" t="s">
        <v>313</v>
      </c>
      <c r="I17278" t="s">
        <v>314</v>
      </c>
      <c r="J17278" t="s">
        <v>268</v>
      </c>
      <c r="L17278" t="s">
        <v>384</v>
      </c>
      <c r="M17278" t="s">
        <v>385</v>
      </c>
      <c r="N17278" t="s">
        <v>489</v>
      </c>
    </row>
    <row r="17279" spans="1:14" hidden="1" x14ac:dyDescent="0.25">
      <c r="A17279" t="s">
        <v>240</v>
      </c>
      <c r="B17279" s="1">
        <v>45473</v>
      </c>
      <c r="C17279" t="s">
        <v>1426</v>
      </c>
      <c r="D17279" t="s">
        <v>314</v>
      </c>
      <c r="E17279" s="4">
        <v>28854.860649999999</v>
      </c>
      <c r="F17279" t="s">
        <v>1477</v>
      </c>
      <c r="G17279" t="s">
        <v>471</v>
      </c>
      <c r="H17279" t="s">
        <v>313</v>
      </c>
      <c r="I17279" t="s">
        <v>314</v>
      </c>
      <c r="J17279" t="s">
        <v>268</v>
      </c>
      <c r="L17279" t="s">
        <v>384</v>
      </c>
      <c r="M17279" t="s">
        <v>385</v>
      </c>
      <c r="N17279" t="s">
        <v>489</v>
      </c>
    </row>
    <row r="17280" spans="1:14" hidden="1" x14ac:dyDescent="0.25">
      <c r="A17280" t="s">
        <v>240</v>
      </c>
      <c r="B17280" s="1">
        <v>45504</v>
      </c>
      <c r="C17280" t="s">
        <v>1426</v>
      </c>
      <c r="D17280" t="s">
        <v>314</v>
      </c>
      <c r="E17280" s="4">
        <v>33664.004091666662</v>
      </c>
      <c r="F17280" t="s">
        <v>1477</v>
      </c>
      <c r="G17280" t="s">
        <v>471</v>
      </c>
      <c r="H17280" t="s">
        <v>313</v>
      </c>
      <c r="I17280" t="s">
        <v>314</v>
      </c>
      <c r="J17280" t="s">
        <v>268</v>
      </c>
      <c r="L17280" t="s">
        <v>384</v>
      </c>
      <c r="M17280" t="s">
        <v>385</v>
      </c>
      <c r="N17280" t="s">
        <v>489</v>
      </c>
    </row>
    <row r="17281" spans="1:14" hidden="1" x14ac:dyDescent="0.25">
      <c r="A17281" t="s">
        <v>240</v>
      </c>
      <c r="B17281" s="1">
        <v>45535</v>
      </c>
      <c r="C17281" t="s">
        <v>1426</v>
      </c>
      <c r="D17281" t="s">
        <v>314</v>
      </c>
      <c r="E17281" s="4">
        <v>38473.147533333329</v>
      </c>
      <c r="F17281" t="s">
        <v>1477</v>
      </c>
      <c r="G17281" t="s">
        <v>471</v>
      </c>
      <c r="H17281" t="s">
        <v>313</v>
      </c>
      <c r="I17281" t="s">
        <v>314</v>
      </c>
      <c r="J17281" t="s">
        <v>268</v>
      </c>
      <c r="L17281" t="s">
        <v>384</v>
      </c>
      <c r="M17281" t="s">
        <v>385</v>
      </c>
      <c r="N17281" t="s">
        <v>489</v>
      </c>
    </row>
    <row r="17282" spans="1:14" hidden="1" x14ac:dyDescent="0.25">
      <c r="A17282" t="s">
        <v>240</v>
      </c>
      <c r="B17282" s="1">
        <v>45565</v>
      </c>
      <c r="C17282" t="s">
        <v>1426</v>
      </c>
      <c r="D17282" t="s">
        <v>314</v>
      </c>
      <c r="E17282" s="4">
        <v>43282.290974999996</v>
      </c>
      <c r="F17282" t="s">
        <v>1477</v>
      </c>
      <c r="G17282" t="s">
        <v>471</v>
      </c>
      <c r="H17282" t="s">
        <v>313</v>
      </c>
      <c r="I17282" t="s">
        <v>314</v>
      </c>
      <c r="J17282" t="s">
        <v>268</v>
      </c>
      <c r="L17282" t="s">
        <v>384</v>
      </c>
      <c r="M17282" t="s">
        <v>385</v>
      </c>
      <c r="N17282" t="s">
        <v>489</v>
      </c>
    </row>
    <row r="17283" spans="1:14" hidden="1" x14ac:dyDescent="0.25">
      <c r="A17283" t="s">
        <v>240</v>
      </c>
      <c r="B17283" s="1">
        <v>45596</v>
      </c>
      <c r="C17283" t="s">
        <v>1426</v>
      </c>
      <c r="D17283" t="s">
        <v>314</v>
      </c>
      <c r="E17283" s="4">
        <v>48091.434416666663</v>
      </c>
      <c r="F17283" t="s">
        <v>1477</v>
      </c>
      <c r="G17283" t="s">
        <v>471</v>
      </c>
      <c r="H17283" t="s">
        <v>313</v>
      </c>
      <c r="I17283" t="s">
        <v>314</v>
      </c>
      <c r="J17283" t="s">
        <v>268</v>
      </c>
      <c r="L17283" t="s">
        <v>384</v>
      </c>
      <c r="M17283" t="s">
        <v>385</v>
      </c>
      <c r="N17283" t="s">
        <v>489</v>
      </c>
    </row>
    <row r="17284" spans="1:14" hidden="1" x14ac:dyDescent="0.25">
      <c r="A17284" t="s">
        <v>240</v>
      </c>
      <c r="B17284" s="1">
        <v>45626</v>
      </c>
      <c r="C17284" t="s">
        <v>1426</v>
      </c>
      <c r="D17284" t="s">
        <v>314</v>
      </c>
      <c r="E17284" s="4">
        <v>52900.57785833333</v>
      </c>
      <c r="F17284" t="s">
        <v>1477</v>
      </c>
      <c r="G17284" t="s">
        <v>471</v>
      </c>
      <c r="H17284" t="s">
        <v>313</v>
      </c>
      <c r="I17284" t="s">
        <v>314</v>
      </c>
      <c r="J17284" t="s">
        <v>268</v>
      </c>
      <c r="L17284" t="s">
        <v>384</v>
      </c>
      <c r="M17284" t="s">
        <v>385</v>
      </c>
      <c r="N17284" t="s">
        <v>489</v>
      </c>
    </row>
    <row r="17285" spans="1:14" hidden="1" x14ac:dyDescent="0.25">
      <c r="A17285" t="s">
        <v>240</v>
      </c>
      <c r="B17285" s="1">
        <v>45657</v>
      </c>
      <c r="C17285" t="s">
        <v>1426</v>
      </c>
      <c r="D17285" t="s">
        <v>314</v>
      </c>
      <c r="E17285" s="4">
        <v>57709.721299999997</v>
      </c>
      <c r="F17285" t="s">
        <v>1477</v>
      </c>
      <c r="G17285" t="s">
        <v>471</v>
      </c>
      <c r="H17285" t="s">
        <v>313</v>
      </c>
      <c r="I17285" t="s">
        <v>314</v>
      </c>
      <c r="J17285" t="s">
        <v>268</v>
      </c>
      <c r="L17285" t="s">
        <v>384</v>
      </c>
      <c r="M17285" t="s">
        <v>385</v>
      </c>
      <c r="N17285" t="s">
        <v>489</v>
      </c>
    </row>
    <row r="17286" spans="1:14" hidden="1" x14ac:dyDescent="0.25">
      <c r="A17286" t="s">
        <v>240</v>
      </c>
      <c r="B17286" s="1">
        <v>45322</v>
      </c>
      <c r="C17286" t="s">
        <v>1285</v>
      </c>
      <c r="D17286" t="s">
        <v>1286</v>
      </c>
      <c r="E17286" s="4">
        <v>4897.8799999999992</v>
      </c>
      <c r="F17286" t="s">
        <v>1477</v>
      </c>
      <c r="G17286" t="s">
        <v>471</v>
      </c>
      <c r="H17286" t="s">
        <v>316</v>
      </c>
      <c r="I17286" t="s">
        <v>275</v>
      </c>
      <c r="J17286" t="s">
        <v>274</v>
      </c>
      <c r="L17286" t="s">
        <v>400</v>
      </c>
      <c r="M17286" t="s">
        <v>401</v>
      </c>
      <c r="N17286" t="s">
        <v>489</v>
      </c>
    </row>
    <row r="17287" spans="1:14" hidden="1" x14ac:dyDescent="0.25">
      <c r="A17287" t="s">
        <v>240</v>
      </c>
      <c r="B17287" s="1">
        <v>45351</v>
      </c>
      <c r="C17287" t="s">
        <v>1285</v>
      </c>
      <c r="D17287" t="s">
        <v>1286</v>
      </c>
      <c r="E17287" s="4">
        <v>7159.01</v>
      </c>
      <c r="F17287" t="s">
        <v>1477</v>
      </c>
      <c r="G17287" t="s">
        <v>471</v>
      </c>
      <c r="H17287" t="s">
        <v>316</v>
      </c>
      <c r="I17287" t="s">
        <v>275</v>
      </c>
      <c r="J17287" t="s">
        <v>274</v>
      </c>
      <c r="L17287" t="s">
        <v>400</v>
      </c>
      <c r="M17287" t="s">
        <v>401</v>
      </c>
      <c r="N17287" t="s">
        <v>489</v>
      </c>
    </row>
    <row r="17288" spans="1:14" hidden="1" x14ac:dyDescent="0.25">
      <c r="A17288" t="s">
        <v>240</v>
      </c>
      <c r="B17288" s="1">
        <v>45382</v>
      </c>
      <c r="C17288" t="s">
        <v>1285</v>
      </c>
      <c r="D17288" t="s">
        <v>1286</v>
      </c>
      <c r="E17288" s="4">
        <v>9236.5499999999993</v>
      </c>
      <c r="F17288" t="s">
        <v>1477</v>
      </c>
      <c r="G17288" t="s">
        <v>471</v>
      </c>
      <c r="H17288" t="s">
        <v>316</v>
      </c>
      <c r="I17288" t="s">
        <v>275</v>
      </c>
      <c r="J17288" t="s">
        <v>274</v>
      </c>
      <c r="L17288" t="s">
        <v>400</v>
      </c>
      <c r="M17288" t="s">
        <v>401</v>
      </c>
      <c r="N17288" t="s">
        <v>489</v>
      </c>
    </row>
    <row r="17289" spans="1:14" hidden="1" x14ac:dyDescent="0.25">
      <c r="A17289" t="s">
        <v>240</v>
      </c>
      <c r="B17289" s="1">
        <v>45412</v>
      </c>
      <c r="C17289" t="s">
        <v>1285</v>
      </c>
      <c r="D17289" t="s">
        <v>1286</v>
      </c>
      <c r="E17289" s="4">
        <v>13711.86</v>
      </c>
      <c r="F17289" t="s">
        <v>1477</v>
      </c>
      <c r="G17289" t="s">
        <v>471</v>
      </c>
      <c r="H17289" t="s">
        <v>316</v>
      </c>
      <c r="I17289" t="s">
        <v>275</v>
      </c>
      <c r="J17289" t="s">
        <v>274</v>
      </c>
      <c r="L17289" t="s">
        <v>400</v>
      </c>
      <c r="M17289" t="s">
        <v>401</v>
      </c>
      <c r="N17289" t="s">
        <v>489</v>
      </c>
    </row>
    <row r="17290" spans="1:14" hidden="1" x14ac:dyDescent="0.25">
      <c r="A17290" t="s">
        <v>240</v>
      </c>
      <c r="B17290" s="1">
        <v>45443</v>
      </c>
      <c r="C17290" t="s">
        <v>1285</v>
      </c>
      <c r="D17290" t="s">
        <v>1286</v>
      </c>
      <c r="E17290" s="4">
        <v>15675.79</v>
      </c>
      <c r="F17290" t="s">
        <v>1477</v>
      </c>
      <c r="G17290" t="s">
        <v>471</v>
      </c>
      <c r="H17290" t="s">
        <v>316</v>
      </c>
      <c r="I17290" t="s">
        <v>275</v>
      </c>
      <c r="J17290" t="s">
        <v>274</v>
      </c>
      <c r="L17290" t="s">
        <v>400</v>
      </c>
      <c r="M17290" t="s">
        <v>401</v>
      </c>
      <c r="N17290" t="s">
        <v>489</v>
      </c>
    </row>
    <row r="17291" spans="1:14" hidden="1" x14ac:dyDescent="0.25">
      <c r="A17291" t="s">
        <v>240</v>
      </c>
      <c r="B17291" s="1">
        <v>45473</v>
      </c>
      <c r="C17291" t="s">
        <v>1285</v>
      </c>
      <c r="D17291" t="s">
        <v>1286</v>
      </c>
      <c r="E17291" s="4">
        <v>25002.170000000002</v>
      </c>
      <c r="F17291" t="s">
        <v>1477</v>
      </c>
      <c r="G17291" t="s">
        <v>471</v>
      </c>
      <c r="H17291" t="s">
        <v>316</v>
      </c>
      <c r="I17291" t="s">
        <v>275</v>
      </c>
      <c r="J17291" t="s">
        <v>274</v>
      </c>
      <c r="L17291" t="s">
        <v>400</v>
      </c>
      <c r="M17291" t="s">
        <v>401</v>
      </c>
      <c r="N17291" t="s">
        <v>489</v>
      </c>
    </row>
    <row r="17292" spans="1:14" hidden="1" x14ac:dyDescent="0.25">
      <c r="A17292" t="s">
        <v>240</v>
      </c>
      <c r="B17292" s="1">
        <v>45504</v>
      </c>
      <c r="C17292" t="s">
        <v>1285</v>
      </c>
      <c r="D17292" t="s">
        <v>1286</v>
      </c>
      <c r="E17292" s="4">
        <v>29166.79</v>
      </c>
      <c r="F17292" t="s">
        <v>1477</v>
      </c>
      <c r="G17292" t="s">
        <v>471</v>
      </c>
      <c r="H17292" t="s">
        <v>316</v>
      </c>
      <c r="I17292" t="s">
        <v>275</v>
      </c>
      <c r="J17292" t="s">
        <v>274</v>
      </c>
      <c r="L17292" t="s">
        <v>400</v>
      </c>
      <c r="M17292" t="s">
        <v>401</v>
      </c>
      <c r="N17292" t="s">
        <v>489</v>
      </c>
    </row>
    <row r="17293" spans="1:14" hidden="1" x14ac:dyDescent="0.25">
      <c r="A17293" t="s">
        <v>240</v>
      </c>
      <c r="B17293" s="1">
        <v>45535</v>
      </c>
      <c r="C17293" t="s">
        <v>1285</v>
      </c>
      <c r="D17293" t="s">
        <v>1286</v>
      </c>
      <c r="E17293" s="4">
        <v>30912.590000000004</v>
      </c>
      <c r="F17293" t="s">
        <v>1477</v>
      </c>
      <c r="G17293" t="s">
        <v>471</v>
      </c>
      <c r="H17293" t="s">
        <v>316</v>
      </c>
      <c r="I17293" t="s">
        <v>275</v>
      </c>
      <c r="J17293" t="s">
        <v>274</v>
      </c>
      <c r="L17293" t="s">
        <v>400</v>
      </c>
      <c r="M17293" t="s">
        <v>401</v>
      </c>
      <c r="N17293" t="s">
        <v>489</v>
      </c>
    </row>
    <row r="17294" spans="1:14" hidden="1" x14ac:dyDescent="0.25">
      <c r="A17294" t="s">
        <v>240</v>
      </c>
      <c r="B17294" s="1">
        <v>45565</v>
      </c>
      <c r="C17294" t="s">
        <v>1285</v>
      </c>
      <c r="D17294" t="s">
        <v>1286</v>
      </c>
      <c r="E17294" s="4">
        <v>32589.920000000006</v>
      </c>
      <c r="F17294" t="s">
        <v>1477</v>
      </c>
      <c r="G17294" t="s">
        <v>471</v>
      </c>
      <c r="H17294" t="s">
        <v>316</v>
      </c>
      <c r="I17294" t="s">
        <v>275</v>
      </c>
      <c r="J17294" t="s">
        <v>274</v>
      </c>
      <c r="L17294" t="s">
        <v>400</v>
      </c>
      <c r="M17294" t="s">
        <v>401</v>
      </c>
      <c r="N17294" t="s">
        <v>489</v>
      </c>
    </row>
    <row r="17295" spans="1:14" hidden="1" x14ac:dyDescent="0.25">
      <c r="A17295" t="s">
        <v>240</v>
      </c>
      <c r="B17295" s="1">
        <v>45596</v>
      </c>
      <c r="C17295" t="s">
        <v>1285</v>
      </c>
      <c r="D17295" t="s">
        <v>1286</v>
      </c>
      <c r="E17295" s="4">
        <v>36443.950000000004</v>
      </c>
      <c r="F17295" t="s">
        <v>1477</v>
      </c>
      <c r="G17295" t="s">
        <v>471</v>
      </c>
      <c r="H17295" t="s">
        <v>316</v>
      </c>
      <c r="I17295" t="s">
        <v>275</v>
      </c>
      <c r="J17295" t="s">
        <v>274</v>
      </c>
      <c r="L17295" t="s">
        <v>400</v>
      </c>
      <c r="M17295" t="s">
        <v>401</v>
      </c>
      <c r="N17295" t="s">
        <v>489</v>
      </c>
    </row>
    <row r="17296" spans="1:14" hidden="1" x14ac:dyDescent="0.25">
      <c r="A17296" t="s">
        <v>240</v>
      </c>
      <c r="B17296" s="1">
        <v>45626</v>
      </c>
      <c r="C17296" t="s">
        <v>1285</v>
      </c>
      <c r="D17296" t="s">
        <v>1286</v>
      </c>
      <c r="E17296" s="4">
        <v>37996.490000000005</v>
      </c>
      <c r="F17296" t="s">
        <v>1477</v>
      </c>
      <c r="G17296" t="s">
        <v>471</v>
      </c>
      <c r="H17296" t="s">
        <v>316</v>
      </c>
      <c r="I17296" t="s">
        <v>275</v>
      </c>
      <c r="J17296" t="s">
        <v>274</v>
      </c>
      <c r="L17296" t="s">
        <v>400</v>
      </c>
      <c r="M17296" t="s">
        <v>401</v>
      </c>
      <c r="N17296" t="s">
        <v>489</v>
      </c>
    </row>
    <row r="17297" spans="1:14" hidden="1" x14ac:dyDescent="0.25">
      <c r="A17297" t="s">
        <v>240</v>
      </c>
      <c r="B17297" s="1">
        <v>45657</v>
      </c>
      <c r="C17297" t="s">
        <v>1285</v>
      </c>
      <c r="D17297" t="s">
        <v>1286</v>
      </c>
      <c r="E17297" s="4">
        <v>46460.23000000001</v>
      </c>
      <c r="F17297" t="s">
        <v>1477</v>
      </c>
      <c r="G17297" t="s">
        <v>471</v>
      </c>
      <c r="H17297" t="s">
        <v>316</v>
      </c>
      <c r="I17297" t="s">
        <v>275</v>
      </c>
      <c r="J17297" t="s">
        <v>274</v>
      </c>
      <c r="L17297" t="s">
        <v>400</v>
      </c>
      <c r="M17297" t="s">
        <v>401</v>
      </c>
      <c r="N17297" t="s">
        <v>489</v>
      </c>
    </row>
    <row r="17298" spans="1:14" hidden="1" x14ac:dyDescent="0.25">
      <c r="A17298" t="s">
        <v>240</v>
      </c>
      <c r="B17298" s="1">
        <v>45322</v>
      </c>
      <c r="C17298" t="s">
        <v>1007</v>
      </c>
      <c r="D17298" t="s">
        <v>1008</v>
      </c>
      <c r="E17298" s="4">
        <v>0</v>
      </c>
      <c r="F17298" t="s">
        <v>1477</v>
      </c>
      <c r="G17298" t="s">
        <v>471</v>
      </c>
      <c r="H17298" t="s">
        <v>317</v>
      </c>
      <c r="I17298" t="s">
        <v>318</v>
      </c>
      <c r="J17298" t="s">
        <v>276</v>
      </c>
      <c r="L17298" t="s">
        <v>390</v>
      </c>
      <c r="M17298" t="s">
        <v>391</v>
      </c>
      <c r="N17298" t="s">
        <v>487</v>
      </c>
    </row>
    <row r="17299" spans="1:14" hidden="1" x14ac:dyDescent="0.25">
      <c r="A17299" t="s">
        <v>240</v>
      </c>
      <c r="B17299" s="1">
        <v>45351</v>
      </c>
      <c r="C17299" t="s">
        <v>1007</v>
      </c>
      <c r="D17299" t="s">
        <v>1008</v>
      </c>
      <c r="E17299" s="4">
        <v>0</v>
      </c>
      <c r="F17299" t="s">
        <v>1477</v>
      </c>
      <c r="G17299" t="s">
        <v>471</v>
      </c>
      <c r="H17299" t="s">
        <v>317</v>
      </c>
      <c r="I17299" t="s">
        <v>318</v>
      </c>
      <c r="J17299" t="s">
        <v>276</v>
      </c>
      <c r="L17299" t="s">
        <v>390</v>
      </c>
      <c r="M17299" t="s">
        <v>391</v>
      </c>
      <c r="N17299" t="s">
        <v>487</v>
      </c>
    </row>
    <row r="17300" spans="1:14" hidden="1" x14ac:dyDescent="0.25">
      <c r="A17300" t="s">
        <v>240</v>
      </c>
      <c r="B17300" s="1">
        <v>45382</v>
      </c>
      <c r="C17300" t="s">
        <v>1007</v>
      </c>
      <c r="D17300" t="s">
        <v>1008</v>
      </c>
      <c r="E17300" s="4">
        <v>0</v>
      </c>
      <c r="F17300" t="s">
        <v>1477</v>
      </c>
      <c r="G17300" t="s">
        <v>471</v>
      </c>
      <c r="H17300" t="s">
        <v>317</v>
      </c>
      <c r="I17300" t="s">
        <v>318</v>
      </c>
      <c r="J17300" t="s">
        <v>276</v>
      </c>
      <c r="L17300" t="s">
        <v>390</v>
      </c>
      <c r="M17300" t="s">
        <v>391</v>
      </c>
      <c r="N17300" t="s">
        <v>487</v>
      </c>
    </row>
    <row r="17301" spans="1:14" hidden="1" x14ac:dyDescent="0.25">
      <c r="A17301" t="s">
        <v>240</v>
      </c>
      <c r="B17301" s="1">
        <v>45412</v>
      </c>
      <c r="C17301" t="s">
        <v>1007</v>
      </c>
      <c r="D17301" t="s">
        <v>1008</v>
      </c>
      <c r="E17301" s="4">
        <v>0</v>
      </c>
      <c r="F17301" t="s">
        <v>1477</v>
      </c>
      <c r="G17301" t="s">
        <v>471</v>
      </c>
      <c r="H17301" t="s">
        <v>317</v>
      </c>
      <c r="I17301" t="s">
        <v>318</v>
      </c>
      <c r="J17301" t="s">
        <v>276</v>
      </c>
      <c r="L17301" t="s">
        <v>390</v>
      </c>
      <c r="M17301" t="s">
        <v>391</v>
      </c>
      <c r="N17301" t="s">
        <v>487</v>
      </c>
    </row>
    <row r="17302" spans="1:14" hidden="1" x14ac:dyDescent="0.25">
      <c r="A17302" t="s">
        <v>240</v>
      </c>
      <c r="B17302" s="1">
        <v>45443</v>
      </c>
      <c r="C17302" t="s">
        <v>1007</v>
      </c>
      <c r="D17302" t="s">
        <v>1008</v>
      </c>
      <c r="E17302" s="4">
        <v>0</v>
      </c>
      <c r="F17302" t="s">
        <v>1477</v>
      </c>
      <c r="G17302" t="s">
        <v>471</v>
      </c>
      <c r="H17302" t="s">
        <v>317</v>
      </c>
      <c r="I17302" t="s">
        <v>318</v>
      </c>
      <c r="J17302" t="s">
        <v>276</v>
      </c>
      <c r="L17302" t="s">
        <v>390</v>
      </c>
      <c r="M17302" t="s">
        <v>391</v>
      </c>
      <c r="N17302" t="s">
        <v>487</v>
      </c>
    </row>
    <row r="17303" spans="1:14" hidden="1" x14ac:dyDescent="0.25">
      <c r="A17303" t="s">
        <v>240</v>
      </c>
      <c r="B17303" s="1">
        <v>45473</v>
      </c>
      <c r="C17303" t="s">
        <v>1007</v>
      </c>
      <c r="D17303" t="s">
        <v>1008</v>
      </c>
      <c r="E17303" s="4">
        <v>0</v>
      </c>
      <c r="F17303" t="s">
        <v>1477</v>
      </c>
      <c r="G17303" t="s">
        <v>471</v>
      </c>
      <c r="H17303" t="s">
        <v>317</v>
      </c>
      <c r="I17303" t="s">
        <v>318</v>
      </c>
      <c r="J17303" t="s">
        <v>276</v>
      </c>
      <c r="L17303" t="s">
        <v>390</v>
      </c>
      <c r="M17303" t="s">
        <v>391</v>
      </c>
      <c r="N17303" t="s">
        <v>487</v>
      </c>
    </row>
    <row r="17304" spans="1:14" hidden="1" x14ac:dyDescent="0.25">
      <c r="A17304" t="s">
        <v>240</v>
      </c>
      <c r="B17304" s="1">
        <v>45504</v>
      </c>
      <c r="C17304" t="s">
        <v>1007</v>
      </c>
      <c r="D17304" t="s">
        <v>1008</v>
      </c>
      <c r="E17304" s="4">
        <v>0</v>
      </c>
      <c r="F17304" t="s">
        <v>1477</v>
      </c>
      <c r="G17304" t="s">
        <v>471</v>
      </c>
      <c r="H17304" t="s">
        <v>317</v>
      </c>
      <c r="I17304" t="s">
        <v>318</v>
      </c>
      <c r="J17304" t="s">
        <v>276</v>
      </c>
      <c r="L17304" t="s">
        <v>390</v>
      </c>
      <c r="M17304" t="s">
        <v>391</v>
      </c>
      <c r="N17304" t="s">
        <v>487</v>
      </c>
    </row>
    <row r="17305" spans="1:14" hidden="1" x14ac:dyDescent="0.25">
      <c r="A17305" t="s">
        <v>240</v>
      </c>
      <c r="B17305" s="1">
        <v>45535</v>
      </c>
      <c r="C17305" t="s">
        <v>1007</v>
      </c>
      <c r="D17305" t="s">
        <v>1008</v>
      </c>
      <c r="E17305" s="4">
        <v>0</v>
      </c>
      <c r="F17305" t="s">
        <v>1477</v>
      </c>
      <c r="G17305" t="s">
        <v>471</v>
      </c>
      <c r="H17305" t="s">
        <v>317</v>
      </c>
      <c r="I17305" t="s">
        <v>318</v>
      </c>
      <c r="J17305" t="s">
        <v>276</v>
      </c>
      <c r="L17305" t="s">
        <v>390</v>
      </c>
      <c r="M17305" t="s">
        <v>391</v>
      </c>
      <c r="N17305" t="s">
        <v>487</v>
      </c>
    </row>
    <row r="17306" spans="1:14" hidden="1" x14ac:dyDescent="0.25">
      <c r="A17306" t="s">
        <v>240</v>
      </c>
      <c r="B17306" s="1">
        <v>45565</v>
      </c>
      <c r="C17306" t="s">
        <v>1007</v>
      </c>
      <c r="D17306" t="s">
        <v>1008</v>
      </c>
      <c r="E17306" s="4">
        <v>0</v>
      </c>
      <c r="F17306" t="s">
        <v>1477</v>
      </c>
      <c r="G17306" t="s">
        <v>471</v>
      </c>
      <c r="H17306" t="s">
        <v>317</v>
      </c>
      <c r="I17306" t="s">
        <v>318</v>
      </c>
      <c r="J17306" t="s">
        <v>276</v>
      </c>
      <c r="L17306" t="s">
        <v>390</v>
      </c>
      <c r="M17306" t="s">
        <v>391</v>
      </c>
      <c r="N17306" t="s">
        <v>487</v>
      </c>
    </row>
    <row r="17307" spans="1:14" hidden="1" x14ac:dyDescent="0.25">
      <c r="A17307" t="s">
        <v>240</v>
      </c>
      <c r="B17307" s="1">
        <v>45596</v>
      </c>
      <c r="C17307" t="s">
        <v>1007</v>
      </c>
      <c r="D17307" t="s">
        <v>1008</v>
      </c>
      <c r="E17307" s="4">
        <v>0</v>
      </c>
      <c r="F17307" t="s">
        <v>1477</v>
      </c>
      <c r="G17307" t="s">
        <v>471</v>
      </c>
      <c r="H17307" t="s">
        <v>317</v>
      </c>
      <c r="I17307" t="s">
        <v>318</v>
      </c>
      <c r="J17307" t="s">
        <v>276</v>
      </c>
      <c r="L17307" t="s">
        <v>390</v>
      </c>
      <c r="M17307" t="s">
        <v>391</v>
      </c>
      <c r="N17307" t="s">
        <v>487</v>
      </c>
    </row>
    <row r="17308" spans="1:14" hidden="1" x14ac:dyDescent="0.25">
      <c r="A17308" t="s">
        <v>240</v>
      </c>
      <c r="B17308" s="1">
        <v>45626</v>
      </c>
      <c r="C17308" t="s">
        <v>1007</v>
      </c>
      <c r="D17308" t="s">
        <v>1008</v>
      </c>
      <c r="E17308" s="4">
        <v>0</v>
      </c>
      <c r="F17308" t="s">
        <v>1477</v>
      </c>
      <c r="G17308" t="s">
        <v>471</v>
      </c>
      <c r="H17308" t="s">
        <v>317</v>
      </c>
      <c r="I17308" t="s">
        <v>318</v>
      </c>
      <c r="J17308" t="s">
        <v>276</v>
      </c>
      <c r="L17308" t="s">
        <v>390</v>
      </c>
      <c r="M17308" t="s">
        <v>391</v>
      </c>
      <c r="N17308" t="s">
        <v>487</v>
      </c>
    </row>
    <row r="17309" spans="1:14" hidden="1" x14ac:dyDescent="0.25">
      <c r="A17309" t="s">
        <v>240</v>
      </c>
      <c r="B17309" s="1">
        <v>45657</v>
      </c>
      <c r="C17309" t="s">
        <v>1007</v>
      </c>
      <c r="D17309" t="s">
        <v>1008</v>
      </c>
      <c r="E17309" s="4">
        <v>0</v>
      </c>
      <c r="F17309" t="s">
        <v>1477</v>
      </c>
      <c r="G17309" t="s">
        <v>471</v>
      </c>
      <c r="H17309" t="s">
        <v>317</v>
      </c>
      <c r="I17309" t="s">
        <v>318</v>
      </c>
      <c r="J17309" t="s">
        <v>276</v>
      </c>
      <c r="L17309" t="s">
        <v>390</v>
      </c>
      <c r="M17309" t="s">
        <v>391</v>
      </c>
      <c r="N17309" t="s">
        <v>487</v>
      </c>
    </row>
    <row r="17310" spans="1:14" x14ac:dyDescent="0.25">
      <c r="A17310" t="s">
        <v>240</v>
      </c>
      <c r="B17310" s="1">
        <v>45688</v>
      </c>
      <c r="C17310" t="s">
        <v>595</v>
      </c>
      <c r="D17310" t="s">
        <v>596</v>
      </c>
      <c r="E17310" s="4">
        <v>305.00000000000006</v>
      </c>
      <c r="F17310" t="s">
        <v>1477</v>
      </c>
      <c r="G17310" t="s">
        <v>471</v>
      </c>
      <c r="H17310" t="s">
        <v>311</v>
      </c>
      <c r="I17310" t="s">
        <v>312</v>
      </c>
      <c r="J17310" t="s">
        <v>264</v>
      </c>
      <c r="L17310" t="s">
        <v>376</v>
      </c>
      <c r="M17310" t="s">
        <v>377</v>
      </c>
      <c r="N17310" t="s">
        <v>477</v>
      </c>
    </row>
    <row r="17311" spans="1:14" x14ac:dyDescent="0.25">
      <c r="A17311" t="s">
        <v>240</v>
      </c>
      <c r="B17311" s="1">
        <v>45716</v>
      </c>
      <c r="C17311" t="s">
        <v>595</v>
      </c>
      <c r="D17311" t="s">
        <v>596</v>
      </c>
      <c r="E17311" s="4">
        <v>437.76000000000005</v>
      </c>
      <c r="F17311" t="s">
        <v>1477</v>
      </c>
      <c r="G17311" t="s">
        <v>471</v>
      </c>
      <c r="H17311" t="s">
        <v>311</v>
      </c>
      <c r="I17311" t="s">
        <v>312</v>
      </c>
      <c r="J17311" t="s">
        <v>264</v>
      </c>
      <c r="L17311" t="s">
        <v>376</v>
      </c>
      <c r="M17311" t="s">
        <v>377</v>
      </c>
      <c r="N17311" t="s">
        <v>477</v>
      </c>
    </row>
    <row r="17312" spans="1:14" x14ac:dyDescent="0.25">
      <c r="A17312" t="s">
        <v>240</v>
      </c>
      <c r="B17312" s="1">
        <v>45747</v>
      </c>
      <c r="C17312" t="s">
        <v>595</v>
      </c>
      <c r="D17312" t="s">
        <v>596</v>
      </c>
      <c r="E17312" s="4">
        <v>877.34000000000015</v>
      </c>
      <c r="F17312" t="s">
        <v>1477</v>
      </c>
      <c r="G17312" t="s">
        <v>471</v>
      </c>
      <c r="H17312" t="s">
        <v>311</v>
      </c>
      <c r="I17312" t="s">
        <v>312</v>
      </c>
      <c r="J17312" t="s">
        <v>264</v>
      </c>
      <c r="L17312" t="s">
        <v>376</v>
      </c>
      <c r="M17312" t="s">
        <v>377</v>
      </c>
      <c r="N17312" t="s">
        <v>477</v>
      </c>
    </row>
    <row r="17313" spans="1:14" x14ac:dyDescent="0.25">
      <c r="A17313" t="s">
        <v>240</v>
      </c>
      <c r="B17313" s="1">
        <v>45777</v>
      </c>
      <c r="C17313" t="s">
        <v>595</v>
      </c>
      <c r="D17313" t="s">
        <v>596</v>
      </c>
      <c r="E17313" s="4">
        <v>1088.8500000000001</v>
      </c>
      <c r="F17313" t="s">
        <v>1477</v>
      </c>
      <c r="G17313" t="s">
        <v>471</v>
      </c>
      <c r="H17313" t="s">
        <v>311</v>
      </c>
      <c r="I17313" t="s">
        <v>312</v>
      </c>
      <c r="J17313" t="s">
        <v>264</v>
      </c>
      <c r="L17313" t="s">
        <v>376</v>
      </c>
      <c r="M17313" t="s">
        <v>377</v>
      </c>
      <c r="N17313" t="s">
        <v>477</v>
      </c>
    </row>
    <row r="17314" spans="1:14" x14ac:dyDescent="0.25">
      <c r="A17314" t="s">
        <v>240</v>
      </c>
      <c r="B17314" s="1">
        <v>45808</v>
      </c>
      <c r="C17314" t="s">
        <v>595</v>
      </c>
      <c r="D17314" t="s">
        <v>596</v>
      </c>
      <c r="E17314" s="4">
        <v>1340.27</v>
      </c>
      <c r="F17314" t="s">
        <v>1477</v>
      </c>
      <c r="G17314" t="s">
        <v>471</v>
      </c>
      <c r="H17314" t="s">
        <v>311</v>
      </c>
      <c r="I17314" t="s">
        <v>312</v>
      </c>
      <c r="J17314" t="s">
        <v>264</v>
      </c>
      <c r="L17314" t="s">
        <v>376</v>
      </c>
      <c r="M17314" t="s">
        <v>377</v>
      </c>
      <c r="N17314" t="s">
        <v>477</v>
      </c>
    </row>
    <row r="17315" spans="1:14" x14ac:dyDescent="0.25">
      <c r="A17315" t="s">
        <v>240</v>
      </c>
      <c r="B17315" s="1">
        <v>45838</v>
      </c>
      <c r="C17315" t="s">
        <v>595</v>
      </c>
      <c r="D17315" t="s">
        <v>596</v>
      </c>
      <c r="E17315" s="4">
        <v>1840.27</v>
      </c>
      <c r="F17315" t="s">
        <v>1477</v>
      </c>
      <c r="G17315" t="s">
        <v>471</v>
      </c>
      <c r="H17315" t="s">
        <v>311</v>
      </c>
      <c r="I17315" t="s">
        <v>312</v>
      </c>
      <c r="J17315" t="s">
        <v>264</v>
      </c>
      <c r="L17315" t="s">
        <v>376</v>
      </c>
      <c r="M17315" t="s">
        <v>377</v>
      </c>
      <c r="N17315" t="s">
        <v>477</v>
      </c>
    </row>
    <row r="17316" spans="1:14" x14ac:dyDescent="0.25">
      <c r="A17316" t="s">
        <v>240</v>
      </c>
      <c r="B17316" s="1">
        <v>45869</v>
      </c>
      <c r="C17316" t="s">
        <v>595</v>
      </c>
      <c r="D17316" t="s">
        <v>596</v>
      </c>
      <c r="E17316" s="4">
        <v>2190.27</v>
      </c>
      <c r="F17316" t="s">
        <v>1477</v>
      </c>
      <c r="G17316" t="s">
        <v>471</v>
      </c>
      <c r="H17316" t="s">
        <v>311</v>
      </c>
      <c r="I17316" t="s">
        <v>312</v>
      </c>
      <c r="J17316" t="s">
        <v>264</v>
      </c>
      <c r="L17316" t="s">
        <v>376</v>
      </c>
      <c r="M17316" t="s">
        <v>377</v>
      </c>
      <c r="N17316" t="s">
        <v>477</v>
      </c>
    </row>
    <row r="17317" spans="1:14" x14ac:dyDescent="0.25">
      <c r="A17317" t="s">
        <v>240</v>
      </c>
      <c r="B17317" s="1">
        <v>45900</v>
      </c>
      <c r="C17317" t="s">
        <v>595</v>
      </c>
      <c r="D17317" t="s">
        <v>596</v>
      </c>
      <c r="E17317" s="4">
        <v>2540.27</v>
      </c>
      <c r="F17317" t="s">
        <v>1477</v>
      </c>
      <c r="G17317" t="s">
        <v>471</v>
      </c>
      <c r="H17317" t="s">
        <v>311</v>
      </c>
      <c r="I17317" t="s">
        <v>312</v>
      </c>
      <c r="J17317" t="s">
        <v>264</v>
      </c>
      <c r="L17317" t="s">
        <v>376</v>
      </c>
      <c r="M17317" t="s">
        <v>377</v>
      </c>
      <c r="N17317" t="s">
        <v>477</v>
      </c>
    </row>
    <row r="17318" spans="1:14" x14ac:dyDescent="0.25">
      <c r="A17318" t="s">
        <v>240</v>
      </c>
      <c r="B17318" s="1">
        <v>45930</v>
      </c>
      <c r="C17318" t="s">
        <v>595</v>
      </c>
      <c r="D17318" t="s">
        <v>596</v>
      </c>
      <c r="E17318" s="4">
        <v>2890.27</v>
      </c>
      <c r="F17318" t="s">
        <v>1477</v>
      </c>
      <c r="G17318" t="s">
        <v>471</v>
      </c>
      <c r="H17318" t="s">
        <v>311</v>
      </c>
      <c r="I17318" t="s">
        <v>312</v>
      </c>
      <c r="J17318" t="s">
        <v>264</v>
      </c>
      <c r="L17318" t="s">
        <v>376</v>
      </c>
      <c r="M17318" t="s">
        <v>377</v>
      </c>
      <c r="N17318" t="s">
        <v>477</v>
      </c>
    </row>
    <row r="17319" spans="1:14" x14ac:dyDescent="0.25">
      <c r="A17319" t="s">
        <v>240</v>
      </c>
      <c r="B17319" s="1">
        <v>45961</v>
      </c>
      <c r="C17319" t="s">
        <v>595</v>
      </c>
      <c r="D17319" t="s">
        <v>596</v>
      </c>
      <c r="E17319" s="4">
        <v>3240.27</v>
      </c>
      <c r="F17319" t="s">
        <v>1477</v>
      </c>
      <c r="G17319" t="s">
        <v>471</v>
      </c>
      <c r="H17319" t="s">
        <v>311</v>
      </c>
      <c r="I17319" t="s">
        <v>312</v>
      </c>
      <c r="J17319" t="s">
        <v>264</v>
      </c>
      <c r="L17319" t="s">
        <v>376</v>
      </c>
      <c r="M17319" t="s">
        <v>377</v>
      </c>
      <c r="N17319" t="s">
        <v>477</v>
      </c>
    </row>
    <row r="17320" spans="1:14" x14ac:dyDescent="0.25">
      <c r="A17320" t="s">
        <v>240</v>
      </c>
      <c r="B17320" s="1">
        <v>45991</v>
      </c>
      <c r="C17320" t="s">
        <v>595</v>
      </c>
      <c r="D17320" t="s">
        <v>596</v>
      </c>
      <c r="E17320" s="4">
        <v>3590.27</v>
      </c>
      <c r="F17320" t="s">
        <v>1477</v>
      </c>
      <c r="G17320" t="s">
        <v>471</v>
      </c>
      <c r="H17320" t="s">
        <v>311</v>
      </c>
      <c r="I17320" t="s">
        <v>312</v>
      </c>
      <c r="J17320" t="s">
        <v>264</v>
      </c>
      <c r="L17320" t="s">
        <v>376</v>
      </c>
      <c r="M17320" t="s">
        <v>377</v>
      </c>
      <c r="N17320" t="s">
        <v>477</v>
      </c>
    </row>
    <row r="17321" spans="1:14" x14ac:dyDescent="0.25">
      <c r="A17321" t="s">
        <v>240</v>
      </c>
      <c r="B17321" s="1">
        <v>46022</v>
      </c>
      <c r="C17321" t="s">
        <v>595</v>
      </c>
      <c r="D17321" t="s">
        <v>596</v>
      </c>
      <c r="E17321" s="4">
        <v>3940.27</v>
      </c>
      <c r="F17321" t="s">
        <v>1477</v>
      </c>
      <c r="G17321" t="s">
        <v>471</v>
      </c>
      <c r="H17321" t="s">
        <v>311</v>
      </c>
      <c r="I17321" t="s">
        <v>312</v>
      </c>
      <c r="J17321" t="s">
        <v>264</v>
      </c>
      <c r="L17321" t="s">
        <v>376</v>
      </c>
      <c r="M17321" t="s">
        <v>377</v>
      </c>
      <c r="N17321" t="s">
        <v>477</v>
      </c>
    </row>
    <row r="17322" spans="1:14" x14ac:dyDescent="0.25">
      <c r="A17322" t="s">
        <v>240</v>
      </c>
      <c r="B17322" s="1">
        <v>45688</v>
      </c>
      <c r="C17322" t="s">
        <v>676</v>
      </c>
      <c r="D17322" t="s">
        <v>677</v>
      </c>
      <c r="E17322" s="4">
        <v>4000</v>
      </c>
      <c r="F17322" t="s">
        <v>1477</v>
      </c>
      <c r="G17322" t="s">
        <v>471</v>
      </c>
      <c r="H17322" t="s">
        <v>308</v>
      </c>
      <c r="I17322" t="s">
        <v>309</v>
      </c>
      <c r="J17322" t="s">
        <v>264</v>
      </c>
      <c r="L17322" t="s">
        <v>378</v>
      </c>
      <c r="M17322" t="s">
        <v>379</v>
      </c>
      <c r="N17322" t="s">
        <v>477</v>
      </c>
    </row>
    <row r="17323" spans="1:14" x14ac:dyDescent="0.25">
      <c r="A17323" t="s">
        <v>240</v>
      </c>
      <c r="B17323" s="1">
        <v>45716</v>
      </c>
      <c r="C17323" t="s">
        <v>676</v>
      </c>
      <c r="D17323" t="s">
        <v>677</v>
      </c>
      <c r="E17323" s="4">
        <v>0</v>
      </c>
      <c r="F17323" t="s">
        <v>1477</v>
      </c>
      <c r="G17323" t="s">
        <v>471</v>
      </c>
      <c r="H17323" t="s">
        <v>308</v>
      </c>
      <c r="I17323" t="s">
        <v>309</v>
      </c>
      <c r="J17323" t="s">
        <v>264</v>
      </c>
      <c r="L17323" t="s">
        <v>378</v>
      </c>
      <c r="M17323" t="s">
        <v>379</v>
      </c>
      <c r="N17323" t="s">
        <v>477</v>
      </c>
    </row>
    <row r="17324" spans="1:14" x14ac:dyDescent="0.25">
      <c r="A17324" t="s">
        <v>240</v>
      </c>
      <c r="B17324" s="1">
        <v>45747</v>
      </c>
      <c r="C17324" t="s">
        <v>676</v>
      </c>
      <c r="D17324" t="s">
        <v>677</v>
      </c>
      <c r="E17324" s="4">
        <v>0</v>
      </c>
      <c r="F17324" t="s">
        <v>1477</v>
      </c>
      <c r="G17324" t="s">
        <v>471</v>
      </c>
      <c r="H17324" t="s">
        <v>308</v>
      </c>
      <c r="I17324" t="s">
        <v>309</v>
      </c>
      <c r="J17324" t="s">
        <v>264</v>
      </c>
      <c r="L17324" t="s">
        <v>378</v>
      </c>
      <c r="M17324" t="s">
        <v>379</v>
      </c>
      <c r="N17324" t="s">
        <v>477</v>
      </c>
    </row>
    <row r="17325" spans="1:14" x14ac:dyDescent="0.25">
      <c r="A17325" t="s">
        <v>240</v>
      </c>
      <c r="B17325" s="1">
        <v>45777</v>
      </c>
      <c r="C17325" t="s">
        <v>676</v>
      </c>
      <c r="D17325" t="s">
        <v>677</v>
      </c>
      <c r="E17325" s="4">
        <v>0</v>
      </c>
      <c r="F17325" t="s">
        <v>1477</v>
      </c>
      <c r="G17325" t="s">
        <v>471</v>
      </c>
      <c r="H17325" t="s">
        <v>308</v>
      </c>
      <c r="I17325" t="s">
        <v>309</v>
      </c>
      <c r="J17325" t="s">
        <v>264</v>
      </c>
      <c r="L17325" t="s">
        <v>378</v>
      </c>
      <c r="M17325" t="s">
        <v>379</v>
      </c>
      <c r="N17325" t="s">
        <v>477</v>
      </c>
    </row>
    <row r="17326" spans="1:14" x14ac:dyDescent="0.25">
      <c r="A17326" t="s">
        <v>240</v>
      </c>
      <c r="B17326" s="1">
        <v>45808</v>
      </c>
      <c r="C17326" t="s">
        <v>676</v>
      </c>
      <c r="D17326" t="s">
        <v>677</v>
      </c>
      <c r="E17326" s="4">
        <v>0</v>
      </c>
      <c r="F17326" t="s">
        <v>1477</v>
      </c>
      <c r="G17326" t="s">
        <v>471</v>
      </c>
      <c r="H17326" t="s">
        <v>308</v>
      </c>
      <c r="I17326" t="s">
        <v>309</v>
      </c>
      <c r="J17326" t="s">
        <v>264</v>
      </c>
      <c r="L17326" t="s">
        <v>378</v>
      </c>
      <c r="M17326" t="s">
        <v>379</v>
      </c>
      <c r="N17326" t="s">
        <v>477</v>
      </c>
    </row>
    <row r="17327" spans="1:14" x14ac:dyDescent="0.25">
      <c r="A17327" t="s">
        <v>240</v>
      </c>
      <c r="B17327" s="1">
        <v>45838</v>
      </c>
      <c r="C17327" t="s">
        <v>676</v>
      </c>
      <c r="D17327" t="s">
        <v>677</v>
      </c>
      <c r="E17327" s="4">
        <v>3700</v>
      </c>
      <c r="F17327" t="s">
        <v>1477</v>
      </c>
      <c r="G17327" t="s">
        <v>471</v>
      </c>
      <c r="H17327" t="s">
        <v>308</v>
      </c>
      <c r="I17327" t="s">
        <v>309</v>
      </c>
      <c r="J17327" t="s">
        <v>264</v>
      </c>
      <c r="L17327" t="s">
        <v>378</v>
      </c>
      <c r="M17327" t="s">
        <v>379</v>
      </c>
      <c r="N17327" t="s">
        <v>477</v>
      </c>
    </row>
    <row r="17328" spans="1:14" x14ac:dyDescent="0.25">
      <c r="A17328" t="s">
        <v>240</v>
      </c>
      <c r="B17328" s="1">
        <v>45869</v>
      </c>
      <c r="C17328" t="s">
        <v>676</v>
      </c>
      <c r="D17328" t="s">
        <v>677</v>
      </c>
      <c r="E17328" s="4">
        <v>3700</v>
      </c>
      <c r="F17328" t="s">
        <v>1477</v>
      </c>
      <c r="G17328" t="s">
        <v>471</v>
      </c>
      <c r="H17328" t="s">
        <v>308</v>
      </c>
      <c r="I17328" t="s">
        <v>309</v>
      </c>
      <c r="J17328" t="s">
        <v>264</v>
      </c>
      <c r="L17328" t="s">
        <v>378</v>
      </c>
      <c r="M17328" t="s">
        <v>379</v>
      </c>
      <c r="N17328" t="s">
        <v>477</v>
      </c>
    </row>
    <row r="17329" spans="1:14" x14ac:dyDescent="0.25">
      <c r="A17329" t="s">
        <v>240</v>
      </c>
      <c r="B17329" s="1">
        <v>45900</v>
      </c>
      <c r="C17329" t="s">
        <v>676</v>
      </c>
      <c r="D17329" t="s">
        <v>677</v>
      </c>
      <c r="E17329" s="4">
        <v>3700</v>
      </c>
      <c r="F17329" t="s">
        <v>1477</v>
      </c>
      <c r="G17329" t="s">
        <v>471</v>
      </c>
      <c r="H17329" t="s">
        <v>308</v>
      </c>
      <c r="I17329" t="s">
        <v>309</v>
      </c>
      <c r="J17329" t="s">
        <v>264</v>
      </c>
      <c r="L17329" t="s">
        <v>378</v>
      </c>
      <c r="M17329" t="s">
        <v>379</v>
      </c>
      <c r="N17329" t="s">
        <v>477</v>
      </c>
    </row>
    <row r="17330" spans="1:14" x14ac:dyDescent="0.25">
      <c r="A17330" t="s">
        <v>240</v>
      </c>
      <c r="B17330" s="1">
        <v>45930</v>
      </c>
      <c r="C17330" t="s">
        <v>676</v>
      </c>
      <c r="D17330" t="s">
        <v>677</v>
      </c>
      <c r="E17330" s="4">
        <v>3700</v>
      </c>
      <c r="F17330" t="s">
        <v>1477</v>
      </c>
      <c r="G17330" t="s">
        <v>471</v>
      </c>
      <c r="H17330" t="s">
        <v>308</v>
      </c>
      <c r="I17330" t="s">
        <v>309</v>
      </c>
      <c r="J17330" t="s">
        <v>264</v>
      </c>
      <c r="L17330" t="s">
        <v>378</v>
      </c>
      <c r="M17330" t="s">
        <v>379</v>
      </c>
      <c r="N17330" t="s">
        <v>477</v>
      </c>
    </row>
    <row r="17331" spans="1:14" x14ac:dyDescent="0.25">
      <c r="A17331" t="s">
        <v>240</v>
      </c>
      <c r="B17331" s="1">
        <v>45961</v>
      </c>
      <c r="C17331" t="s">
        <v>676</v>
      </c>
      <c r="D17331" t="s">
        <v>677</v>
      </c>
      <c r="E17331" s="4">
        <v>3700</v>
      </c>
      <c r="F17331" t="s">
        <v>1477</v>
      </c>
      <c r="G17331" t="s">
        <v>471</v>
      </c>
      <c r="H17331" t="s">
        <v>308</v>
      </c>
      <c r="I17331" t="s">
        <v>309</v>
      </c>
      <c r="J17331" t="s">
        <v>264</v>
      </c>
      <c r="L17331" t="s">
        <v>378</v>
      </c>
      <c r="M17331" t="s">
        <v>379</v>
      </c>
      <c r="N17331" t="s">
        <v>477</v>
      </c>
    </row>
    <row r="17332" spans="1:14" x14ac:dyDescent="0.25">
      <c r="A17332" t="s">
        <v>240</v>
      </c>
      <c r="B17332" s="1">
        <v>45991</v>
      </c>
      <c r="C17332" t="s">
        <v>676</v>
      </c>
      <c r="D17332" t="s">
        <v>677</v>
      </c>
      <c r="E17332" s="4">
        <v>3700</v>
      </c>
      <c r="F17332" t="s">
        <v>1477</v>
      </c>
      <c r="G17332" t="s">
        <v>471</v>
      </c>
      <c r="H17332" t="s">
        <v>308</v>
      </c>
      <c r="I17332" t="s">
        <v>309</v>
      </c>
      <c r="J17332" t="s">
        <v>264</v>
      </c>
      <c r="L17332" t="s">
        <v>378</v>
      </c>
      <c r="M17332" t="s">
        <v>379</v>
      </c>
      <c r="N17332" t="s">
        <v>477</v>
      </c>
    </row>
    <row r="17333" spans="1:14" x14ac:dyDescent="0.25">
      <c r="A17333" t="s">
        <v>240</v>
      </c>
      <c r="B17333" s="1">
        <v>46022</v>
      </c>
      <c r="C17333" t="s">
        <v>676</v>
      </c>
      <c r="D17333" t="s">
        <v>677</v>
      </c>
      <c r="E17333" s="4">
        <v>7400</v>
      </c>
      <c r="F17333" t="s">
        <v>1477</v>
      </c>
      <c r="G17333" t="s">
        <v>471</v>
      </c>
      <c r="H17333" t="s">
        <v>308</v>
      </c>
      <c r="I17333" t="s">
        <v>309</v>
      </c>
      <c r="J17333" t="s">
        <v>264</v>
      </c>
      <c r="L17333" t="s">
        <v>378</v>
      </c>
      <c r="M17333" t="s">
        <v>379</v>
      </c>
      <c r="N17333" t="s">
        <v>477</v>
      </c>
    </row>
    <row r="17334" spans="1:14" x14ac:dyDescent="0.25">
      <c r="A17334" t="s">
        <v>240</v>
      </c>
      <c r="B17334" s="1">
        <v>45688</v>
      </c>
      <c r="C17334" t="s">
        <v>816</v>
      </c>
      <c r="D17334" t="s">
        <v>817</v>
      </c>
      <c r="E17334" s="4">
        <v>116.68</v>
      </c>
      <c r="F17334" t="s">
        <v>1477</v>
      </c>
      <c r="G17334" t="s">
        <v>471</v>
      </c>
      <c r="H17334" t="s">
        <v>308</v>
      </c>
      <c r="I17334" t="s">
        <v>309</v>
      </c>
      <c r="J17334" t="s">
        <v>264</v>
      </c>
      <c r="L17334" t="s">
        <v>378</v>
      </c>
      <c r="M17334" t="s">
        <v>379</v>
      </c>
      <c r="N17334" t="s">
        <v>477</v>
      </c>
    </row>
    <row r="17335" spans="1:14" x14ac:dyDescent="0.25">
      <c r="A17335" t="s">
        <v>240</v>
      </c>
      <c r="B17335" s="1">
        <v>45716</v>
      </c>
      <c r="C17335" t="s">
        <v>816</v>
      </c>
      <c r="D17335" t="s">
        <v>817</v>
      </c>
      <c r="E17335" s="4">
        <v>428.51</v>
      </c>
      <c r="F17335" t="s">
        <v>1477</v>
      </c>
      <c r="G17335" t="s">
        <v>471</v>
      </c>
      <c r="H17335" t="s">
        <v>308</v>
      </c>
      <c r="I17335" t="s">
        <v>309</v>
      </c>
      <c r="J17335" t="s">
        <v>264</v>
      </c>
      <c r="L17335" t="s">
        <v>378</v>
      </c>
      <c r="M17335" t="s">
        <v>379</v>
      </c>
      <c r="N17335" t="s">
        <v>477</v>
      </c>
    </row>
    <row r="17336" spans="1:14" x14ac:dyDescent="0.25">
      <c r="A17336" t="s">
        <v>240</v>
      </c>
      <c r="B17336" s="1">
        <v>45747</v>
      </c>
      <c r="C17336" t="s">
        <v>816</v>
      </c>
      <c r="D17336" t="s">
        <v>817</v>
      </c>
      <c r="E17336" s="4">
        <v>910.67000000000007</v>
      </c>
      <c r="F17336" t="s">
        <v>1477</v>
      </c>
      <c r="G17336" t="s">
        <v>471</v>
      </c>
      <c r="H17336" t="s">
        <v>308</v>
      </c>
      <c r="I17336" t="s">
        <v>309</v>
      </c>
      <c r="J17336" t="s">
        <v>264</v>
      </c>
      <c r="L17336" t="s">
        <v>378</v>
      </c>
      <c r="M17336" t="s">
        <v>379</v>
      </c>
      <c r="N17336" t="s">
        <v>477</v>
      </c>
    </row>
    <row r="17337" spans="1:14" x14ac:dyDescent="0.25">
      <c r="A17337" t="s">
        <v>240</v>
      </c>
      <c r="B17337" s="1">
        <v>45777</v>
      </c>
      <c r="C17337" t="s">
        <v>816</v>
      </c>
      <c r="D17337" t="s">
        <v>817</v>
      </c>
      <c r="E17337" s="4">
        <v>968.67999999999938</v>
      </c>
      <c r="F17337" t="s">
        <v>1477</v>
      </c>
      <c r="G17337" t="s">
        <v>471</v>
      </c>
      <c r="H17337" t="s">
        <v>308</v>
      </c>
      <c r="I17337" t="s">
        <v>309</v>
      </c>
      <c r="J17337" t="s">
        <v>264</v>
      </c>
      <c r="L17337" t="s">
        <v>378</v>
      </c>
      <c r="M17337" t="s">
        <v>379</v>
      </c>
      <c r="N17337" t="s">
        <v>477</v>
      </c>
    </row>
    <row r="17338" spans="1:14" x14ac:dyDescent="0.25">
      <c r="A17338" t="s">
        <v>240</v>
      </c>
      <c r="B17338" s="1">
        <v>45808</v>
      </c>
      <c r="C17338" t="s">
        <v>816</v>
      </c>
      <c r="D17338" t="s">
        <v>817</v>
      </c>
      <c r="E17338" s="4">
        <v>1067.2899999999995</v>
      </c>
      <c r="F17338" t="s">
        <v>1477</v>
      </c>
      <c r="G17338" t="s">
        <v>471</v>
      </c>
      <c r="H17338" t="s">
        <v>308</v>
      </c>
      <c r="I17338" t="s">
        <v>309</v>
      </c>
      <c r="J17338" t="s">
        <v>264</v>
      </c>
      <c r="L17338" t="s">
        <v>378</v>
      </c>
      <c r="M17338" t="s">
        <v>379</v>
      </c>
      <c r="N17338" t="s">
        <v>477</v>
      </c>
    </row>
    <row r="17339" spans="1:14" x14ac:dyDescent="0.25">
      <c r="A17339" t="s">
        <v>240</v>
      </c>
      <c r="B17339" s="1">
        <v>45838</v>
      </c>
      <c r="C17339" t="s">
        <v>816</v>
      </c>
      <c r="D17339" t="s">
        <v>817</v>
      </c>
      <c r="E17339" s="4">
        <v>15067.289999999999</v>
      </c>
      <c r="F17339" t="s">
        <v>1477</v>
      </c>
      <c r="G17339" t="s">
        <v>471</v>
      </c>
      <c r="H17339" t="s">
        <v>308</v>
      </c>
      <c r="I17339" t="s">
        <v>309</v>
      </c>
      <c r="J17339" t="s">
        <v>264</v>
      </c>
      <c r="L17339" t="s">
        <v>378</v>
      </c>
      <c r="M17339" t="s">
        <v>379</v>
      </c>
      <c r="N17339" t="s">
        <v>477</v>
      </c>
    </row>
    <row r="17340" spans="1:14" x14ac:dyDescent="0.25">
      <c r="A17340" t="s">
        <v>240</v>
      </c>
      <c r="B17340" s="1">
        <v>45869</v>
      </c>
      <c r="C17340" t="s">
        <v>816</v>
      </c>
      <c r="D17340" t="s">
        <v>817</v>
      </c>
      <c r="E17340" s="4">
        <v>17567.29</v>
      </c>
      <c r="F17340" t="s">
        <v>1477</v>
      </c>
      <c r="G17340" t="s">
        <v>471</v>
      </c>
      <c r="H17340" t="s">
        <v>308</v>
      </c>
      <c r="I17340" t="s">
        <v>309</v>
      </c>
      <c r="J17340" t="s">
        <v>264</v>
      </c>
      <c r="L17340" t="s">
        <v>378</v>
      </c>
      <c r="M17340" t="s">
        <v>379</v>
      </c>
      <c r="N17340" t="s">
        <v>477</v>
      </c>
    </row>
    <row r="17341" spans="1:14" x14ac:dyDescent="0.25">
      <c r="A17341" t="s">
        <v>240</v>
      </c>
      <c r="B17341" s="1">
        <v>45900</v>
      </c>
      <c r="C17341" t="s">
        <v>816</v>
      </c>
      <c r="D17341" t="s">
        <v>817</v>
      </c>
      <c r="E17341" s="4">
        <v>20067.29</v>
      </c>
      <c r="F17341" t="s">
        <v>1477</v>
      </c>
      <c r="G17341" t="s">
        <v>471</v>
      </c>
      <c r="H17341" t="s">
        <v>308</v>
      </c>
      <c r="I17341" t="s">
        <v>309</v>
      </c>
      <c r="J17341" t="s">
        <v>264</v>
      </c>
      <c r="L17341" t="s">
        <v>378</v>
      </c>
      <c r="M17341" t="s">
        <v>379</v>
      </c>
      <c r="N17341" t="s">
        <v>477</v>
      </c>
    </row>
    <row r="17342" spans="1:14" x14ac:dyDescent="0.25">
      <c r="A17342" t="s">
        <v>240</v>
      </c>
      <c r="B17342" s="1">
        <v>45930</v>
      </c>
      <c r="C17342" t="s">
        <v>816</v>
      </c>
      <c r="D17342" t="s">
        <v>817</v>
      </c>
      <c r="E17342" s="4">
        <v>22567.29</v>
      </c>
      <c r="F17342" t="s">
        <v>1477</v>
      </c>
      <c r="G17342" t="s">
        <v>471</v>
      </c>
      <c r="H17342" t="s">
        <v>308</v>
      </c>
      <c r="I17342" t="s">
        <v>309</v>
      </c>
      <c r="J17342" t="s">
        <v>264</v>
      </c>
      <c r="L17342" t="s">
        <v>378</v>
      </c>
      <c r="M17342" t="s">
        <v>379</v>
      </c>
      <c r="N17342" t="s">
        <v>477</v>
      </c>
    </row>
    <row r="17343" spans="1:14" x14ac:dyDescent="0.25">
      <c r="A17343" t="s">
        <v>240</v>
      </c>
      <c r="B17343" s="1">
        <v>45961</v>
      </c>
      <c r="C17343" t="s">
        <v>816</v>
      </c>
      <c r="D17343" t="s">
        <v>817</v>
      </c>
      <c r="E17343" s="4">
        <v>25067.29</v>
      </c>
      <c r="F17343" t="s">
        <v>1477</v>
      </c>
      <c r="G17343" t="s">
        <v>471</v>
      </c>
      <c r="H17343" t="s">
        <v>308</v>
      </c>
      <c r="I17343" t="s">
        <v>309</v>
      </c>
      <c r="J17343" t="s">
        <v>264</v>
      </c>
      <c r="L17343" t="s">
        <v>378</v>
      </c>
      <c r="M17343" t="s">
        <v>379</v>
      </c>
      <c r="N17343" t="s">
        <v>477</v>
      </c>
    </row>
    <row r="17344" spans="1:14" x14ac:dyDescent="0.25">
      <c r="A17344" t="s">
        <v>240</v>
      </c>
      <c r="B17344" s="1">
        <v>45991</v>
      </c>
      <c r="C17344" t="s">
        <v>816</v>
      </c>
      <c r="D17344" t="s">
        <v>817</v>
      </c>
      <c r="E17344" s="4">
        <v>27567.29</v>
      </c>
      <c r="F17344" t="s">
        <v>1477</v>
      </c>
      <c r="G17344" t="s">
        <v>471</v>
      </c>
      <c r="H17344" t="s">
        <v>308</v>
      </c>
      <c r="I17344" t="s">
        <v>309</v>
      </c>
      <c r="J17344" t="s">
        <v>264</v>
      </c>
      <c r="L17344" t="s">
        <v>378</v>
      </c>
      <c r="M17344" t="s">
        <v>379</v>
      </c>
      <c r="N17344" t="s">
        <v>477</v>
      </c>
    </row>
    <row r="17345" spans="1:14" x14ac:dyDescent="0.25">
      <c r="A17345" t="s">
        <v>240</v>
      </c>
      <c r="B17345" s="1">
        <v>46022</v>
      </c>
      <c r="C17345" t="s">
        <v>816</v>
      </c>
      <c r="D17345" t="s">
        <v>817</v>
      </c>
      <c r="E17345" s="4">
        <v>30067.29</v>
      </c>
      <c r="F17345" t="s">
        <v>1477</v>
      </c>
      <c r="G17345" t="s">
        <v>471</v>
      </c>
      <c r="H17345" t="s">
        <v>308</v>
      </c>
      <c r="I17345" t="s">
        <v>309</v>
      </c>
      <c r="J17345" t="s">
        <v>264</v>
      </c>
      <c r="L17345" t="s">
        <v>378</v>
      </c>
      <c r="M17345" t="s">
        <v>379</v>
      </c>
      <c r="N17345" t="s">
        <v>477</v>
      </c>
    </row>
    <row r="17346" spans="1:14" x14ac:dyDescent="0.25">
      <c r="A17346" t="s">
        <v>240</v>
      </c>
      <c r="B17346" s="1">
        <v>45688</v>
      </c>
      <c r="C17346" t="s">
        <v>1162</v>
      </c>
      <c r="D17346" t="s">
        <v>1163</v>
      </c>
      <c r="E17346" s="4">
        <v>65.760000000001014</v>
      </c>
      <c r="F17346" t="s">
        <v>1477</v>
      </c>
      <c r="G17346" t="s">
        <v>471</v>
      </c>
      <c r="H17346" t="s">
        <v>311</v>
      </c>
      <c r="I17346" t="s">
        <v>312</v>
      </c>
      <c r="J17346" t="s">
        <v>264</v>
      </c>
      <c r="L17346" t="s">
        <v>390</v>
      </c>
      <c r="M17346" t="s">
        <v>391</v>
      </c>
      <c r="N17346" t="s">
        <v>477</v>
      </c>
    </row>
    <row r="17347" spans="1:14" x14ac:dyDescent="0.25">
      <c r="A17347" t="s">
        <v>240</v>
      </c>
      <c r="B17347" s="1">
        <v>45716</v>
      </c>
      <c r="C17347" t="s">
        <v>1162</v>
      </c>
      <c r="D17347" t="s">
        <v>1163</v>
      </c>
      <c r="E17347" s="4">
        <v>88.680000000001016</v>
      </c>
      <c r="F17347" t="s">
        <v>1477</v>
      </c>
      <c r="G17347" t="s">
        <v>471</v>
      </c>
      <c r="H17347" t="s">
        <v>311</v>
      </c>
      <c r="I17347" t="s">
        <v>312</v>
      </c>
      <c r="J17347" t="s">
        <v>264</v>
      </c>
      <c r="L17347" t="s">
        <v>390</v>
      </c>
      <c r="M17347" t="s">
        <v>391</v>
      </c>
      <c r="N17347" t="s">
        <v>477</v>
      </c>
    </row>
    <row r="17348" spans="1:14" x14ac:dyDescent="0.25">
      <c r="A17348" t="s">
        <v>240</v>
      </c>
      <c r="B17348" s="1">
        <v>45747</v>
      </c>
      <c r="C17348" t="s">
        <v>1162</v>
      </c>
      <c r="D17348" t="s">
        <v>1163</v>
      </c>
      <c r="E17348" s="4">
        <v>128.68000000000103</v>
      </c>
      <c r="F17348" t="s">
        <v>1477</v>
      </c>
      <c r="G17348" t="s">
        <v>471</v>
      </c>
      <c r="H17348" t="s">
        <v>311</v>
      </c>
      <c r="I17348" t="s">
        <v>312</v>
      </c>
      <c r="J17348" t="s">
        <v>264</v>
      </c>
      <c r="L17348" t="s">
        <v>390</v>
      </c>
      <c r="M17348" t="s">
        <v>391</v>
      </c>
      <c r="N17348" t="s">
        <v>477</v>
      </c>
    </row>
    <row r="17349" spans="1:14" x14ac:dyDescent="0.25">
      <c r="A17349" t="s">
        <v>240</v>
      </c>
      <c r="B17349" s="1">
        <v>45777</v>
      </c>
      <c r="C17349" t="s">
        <v>1162</v>
      </c>
      <c r="D17349" t="s">
        <v>1163</v>
      </c>
      <c r="E17349" s="4">
        <v>826.50000000000091</v>
      </c>
      <c r="F17349" t="s">
        <v>1477</v>
      </c>
      <c r="G17349" t="s">
        <v>471</v>
      </c>
      <c r="H17349" t="s">
        <v>311</v>
      </c>
      <c r="I17349" t="s">
        <v>312</v>
      </c>
      <c r="J17349" t="s">
        <v>264</v>
      </c>
      <c r="L17349" t="s">
        <v>390</v>
      </c>
      <c r="M17349" t="s">
        <v>391</v>
      </c>
      <c r="N17349" t="s">
        <v>477</v>
      </c>
    </row>
    <row r="17350" spans="1:14" x14ac:dyDescent="0.25">
      <c r="A17350" t="s">
        <v>240</v>
      </c>
      <c r="B17350" s="1">
        <v>45808</v>
      </c>
      <c r="C17350" t="s">
        <v>1162</v>
      </c>
      <c r="D17350" t="s">
        <v>1163</v>
      </c>
      <c r="E17350" s="4">
        <v>1133.0100000000011</v>
      </c>
      <c r="F17350" t="s">
        <v>1477</v>
      </c>
      <c r="G17350" t="s">
        <v>471</v>
      </c>
      <c r="H17350" t="s">
        <v>311</v>
      </c>
      <c r="I17350" t="s">
        <v>312</v>
      </c>
      <c r="J17350" t="s">
        <v>264</v>
      </c>
      <c r="L17350" t="s">
        <v>390</v>
      </c>
      <c r="M17350" t="s">
        <v>391</v>
      </c>
      <c r="N17350" t="s">
        <v>477</v>
      </c>
    </row>
    <row r="17351" spans="1:14" x14ac:dyDescent="0.25">
      <c r="A17351" t="s">
        <v>240</v>
      </c>
      <c r="B17351" s="1">
        <v>45838</v>
      </c>
      <c r="C17351" t="s">
        <v>1162</v>
      </c>
      <c r="D17351" t="s">
        <v>1163</v>
      </c>
      <c r="E17351" s="4">
        <v>2333.0100000000011</v>
      </c>
      <c r="F17351" t="s">
        <v>1477</v>
      </c>
      <c r="G17351" t="s">
        <v>471</v>
      </c>
      <c r="H17351" t="s">
        <v>311</v>
      </c>
      <c r="I17351" t="s">
        <v>312</v>
      </c>
      <c r="J17351" t="s">
        <v>264</v>
      </c>
      <c r="L17351" t="s">
        <v>390</v>
      </c>
      <c r="M17351" t="s">
        <v>391</v>
      </c>
      <c r="N17351" t="s">
        <v>477</v>
      </c>
    </row>
    <row r="17352" spans="1:14" x14ac:dyDescent="0.25">
      <c r="A17352" t="s">
        <v>240</v>
      </c>
      <c r="B17352" s="1">
        <v>45869</v>
      </c>
      <c r="C17352" t="s">
        <v>1162</v>
      </c>
      <c r="D17352" t="s">
        <v>1163</v>
      </c>
      <c r="E17352" s="4">
        <v>2433.0100000000011</v>
      </c>
      <c r="F17352" t="s">
        <v>1477</v>
      </c>
      <c r="G17352" t="s">
        <v>471</v>
      </c>
      <c r="H17352" t="s">
        <v>311</v>
      </c>
      <c r="I17352" t="s">
        <v>312</v>
      </c>
      <c r="J17352" t="s">
        <v>264</v>
      </c>
      <c r="L17352" t="s">
        <v>390</v>
      </c>
      <c r="M17352" t="s">
        <v>391</v>
      </c>
      <c r="N17352" t="s">
        <v>477</v>
      </c>
    </row>
    <row r="17353" spans="1:14" x14ac:dyDescent="0.25">
      <c r="A17353" t="s">
        <v>240</v>
      </c>
      <c r="B17353" s="1">
        <v>45900</v>
      </c>
      <c r="C17353" t="s">
        <v>1162</v>
      </c>
      <c r="D17353" t="s">
        <v>1163</v>
      </c>
      <c r="E17353" s="4">
        <v>2533.0100000000011</v>
      </c>
      <c r="F17353" t="s">
        <v>1477</v>
      </c>
      <c r="G17353" t="s">
        <v>471</v>
      </c>
      <c r="H17353" t="s">
        <v>311</v>
      </c>
      <c r="I17353" t="s">
        <v>312</v>
      </c>
      <c r="J17353" t="s">
        <v>264</v>
      </c>
      <c r="L17353" t="s">
        <v>390</v>
      </c>
      <c r="M17353" t="s">
        <v>391</v>
      </c>
      <c r="N17353" t="s">
        <v>477</v>
      </c>
    </row>
    <row r="17354" spans="1:14" x14ac:dyDescent="0.25">
      <c r="A17354" t="s">
        <v>240</v>
      </c>
      <c r="B17354" s="1">
        <v>45930</v>
      </c>
      <c r="C17354" t="s">
        <v>1162</v>
      </c>
      <c r="D17354" t="s">
        <v>1163</v>
      </c>
      <c r="E17354" s="4">
        <v>2633.0100000000011</v>
      </c>
      <c r="F17354" t="s">
        <v>1477</v>
      </c>
      <c r="G17354" t="s">
        <v>471</v>
      </c>
      <c r="H17354" t="s">
        <v>311</v>
      </c>
      <c r="I17354" t="s">
        <v>312</v>
      </c>
      <c r="J17354" t="s">
        <v>264</v>
      </c>
      <c r="L17354" t="s">
        <v>390</v>
      </c>
      <c r="M17354" t="s">
        <v>391</v>
      </c>
      <c r="N17354" t="s">
        <v>477</v>
      </c>
    </row>
    <row r="17355" spans="1:14" x14ac:dyDescent="0.25">
      <c r="A17355" t="s">
        <v>240</v>
      </c>
      <c r="B17355" s="1">
        <v>45961</v>
      </c>
      <c r="C17355" t="s">
        <v>1162</v>
      </c>
      <c r="D17355" t="s">
        <v>1163</v>
      </c>
      <c r="E17355" s="4">
        <v>2733.0100000000011</v>
      </c>
      <c r="F17355" t="s">
        <v>1477</v>
      </c>
      <c r="G17355" t="s">
        <v>471</v>
      </c>
      <c r="H17355" t="s">
        <v>311</v>
      </c>
      <c r="I17355" t="s">
        <v>312</v>
      </c>
      <c r="J17355" t="s">
        <v>264</v>
      </c>
      <c r="L17355" t="s">
        <v>390</v>
      </c>
      <c r="M17355" t="s">
        <v>391</v>
      </c>
      <c r="N17355" t="s">
        <v>477</v>
      </c>
    </row>
    <row r="17356" spans="1:14" x14ac:dyDescent="0.25">
      <c r="A17356" t="s">
        <v>240</v>
      </c>
      <c r="B17356" s="1">
        <v>45991</v>
      </c>
      <c r="C17356" t="s">
        <v>1162</v>
      </c>
      <c r="D17356" t="s">
        <v>1163</v>
      </c>
      <c r="E17356" s="4">
        <v>2833.0100000000011</v>
      </c>
      <c r="F17356" t="s">
        <v>1477</v>
      </c>
      <c r="G17356" t="s">
        <v>471</v>
      </c>
      <c r="H17356" t="s">
        <v>311</v>
      </c>
      <c r="I17356" t="s">
        <v>312</v>
      </c>
      <c r="J17356" t="s">
        <v>264</v>
      </c>
      <c r="L17356" t="s">
        <v>390</v>
      </c>
      <c r="M17356" t="s">
        <v>391</v>
      </c>
      <c r="N17356" t="s">
        <v>477</v>
      </c>
    </row>
    <row r="17357" spans="1:14" x14ac:dyDescent="0.25">
      <c r="A17357" t="s">
        <v>240</v>
      </c>
      <c r="B17357" s="1">
        <v>46022</v>
      </c>
      <c r="C17357" t="s">
        <v>1162</v>
      </c>
      <c r="D17357" t="s">
        <v>1163</v>
      </c>
      <c r="E17357" s="4">
        <v>2933.0100000000011</v>
      </c>
      <c r="F17357" t="s">
        <v>1477</v>
      </c>
      <c r="G17357" t="s">
        <v>471</v>
      </c>
      <c r="H17357" t="s">
        <v>311</v>
      </c>
      <c r="I17357" t="s">
        <v>312</v>
      </c>
      <c r="J17357" t="s">
        <v>264</v>
      </c>
      <c r="L17357" t="s">
        <v>390</v>
      </c>
      <c r="M17357" t="s">
        <v>391</v>
      </c>
      <c r="N17357" t="s">
        <v>477</v>
      </c>
    </row>
    <row r="17358" spans="1:14" x14ac:dyDescent="0.25">
      <c r="A17358" t="s">
        <v>240</v>
      </c>
      <c r="B17358" s="1">
        <v>45688</v>
      </c>
      <c r="C17358" t="s">
        <v>1101</v>
      </c>
      <c r="D17358" t="s">
        <v>1102</v>
      </c>
      <c r="E17358" s="4">
        <v>0</v>
      </c>
      <c r="F17358" t="s">
        <v>1477</v>
      </c>
      <c r="G17358" t="s">
        <v>471</v>
      </c>
      <c r="H17358" t="s">
        <v>316</v>
      </c>
      <c r="I17358" t="s">
        <v>275</v>
      </c>
      <c r="J17358" t="s">
        <v>274</v>
      </c>
      <c r="L17358" t="s">
        <v>398</v>
      </c>
      <c r="M17358" t="s">
        <v>399</v>
      </c>
      <c r="N17358" t="s">
        <v>477</v>
      </c>
    </row>
    <row r="17359" spans="1:14" x14ac:dyDescent="0.25">
      <c r="A17359" t="s">
        <v>240</v>
      </c>
      <c r="B17359" s="1">
        <v>45716</v>
      </c>
      <c r="C17359" t="s">
        <v>1101</v>
      </c>
      <c r="D17359" t="s">
        <v>1102</v>
      </c>
      <c r="E17359" s="4">
        <v>0</v>
      </c>
      <c r="F17359" t="s">
        <v>1477</v>
      </c>
      <c r="G17359" t="s">
        <v>471</v>
      </c>
      <c r="H17359" t="s">
        <v>316</v>
      </c>
      <c r="I17359" t="s">
        <v>275</v>
      </c>
      <c r="J17359" t="s">
        <v>274</v>
      </c>
      <c r="L17359" t="s">
        <v>398</v>
      </c>
      <c r="M17359" t="s">
        <v>399</v>
      </c>
      <c r="N17359" t="s">
        <v>477</v>
      </c>
    </row>
    <row r="17360" spans="1:14" x14ac:dyDescent="0.25">
      <c r="A17360" t="s">
        <v>240</v>
      </c>
      <c r="B17360" s="1">
        <v>45747</v>
      </c>
      <c r="C17360" t="s">
        <v>1101</v>
      </c>
      <c r="D17360" t="s">
        <v>1102</v>
      </c>
      <c r="E17360" s="4">
        <v>0</v>
      </c>
      <c r="F17360" t="s">
        <v>1477</v>
      </c>
      <c r="G17360" t="s">
        <v>471</v>
      </c>
      <c r="H17360" t="s">
        <v>316</v>
      </c>
      <c r="I17360" t="s">
        <v>275</v>
      </c>
      <c r="J17360" t="s">
        <v>274</v>
      </c>
      <c r="L17360" t="s">
        <v>398</v>
      </c>
      <c r="M17360" t="s">
        <v>399</v>
      </c>
      <c r="N17360" t="s">
        <v>477</v>
      </c>
    </row>
    <row r="17361" spans="1:14" x14ac:dyDescent="0.25">
      <c r="A17361" t="s">
        <v>240</v>
      </c>
      <c r="B17361" s="1">
        <v>45777</v>
      </c>
      <c r="C17361" t="s">
        <v>1101</v>
      </c>
      <c r="D17361" t="s">
        <v>1102</v>
      </c>
      <c r="E17361" s="4">
        <v>0</v>
      </c>
      <c r="F17361" t="s">
        <v>1477</v>
      </c>
      <c r="G17361" t="s">
        <v>471</v>
      </c>
      <c r="H17361" t="s">
        <v>316</v>
      </c>
      <c r="I17361" t="s">
        <v>275</v>
      </c>
      <c r="J17361" t="s">
        <v>274</v>
      </c>
      <c r="L17361" t="s">
        <v>398</v>
      </c>
      <c r="M17361" t="s">
        <v>399</v>
      </c>
      <c r="N17361" t="s">
        <v>477</v>
      </c>
    </row>
    <row r="17362" spans="1:14" x14ac:dyDescent="0.25">
      <c r="A17362" t="s">
        <v>240</v>
      </c>
      <c r="B17362" s="1">
        <v>45808</v>
      </c>
      <c r="C17362" t="s">
        <v>1101</v>
      </c>
      <c r="D17362" t="s">
        <v>1102</v>
      </c>
      <c r="E17362" s="4">
        <v>0</v>
      </c>
      <c r="F17362" t="s">
        <v>1477</v>
      </c>
      <c r="G17362" t="s">
        <v>471</v>
      </c>
      <c r="H17362" t="s">
        <v>316</v>
      </c>
      <c r="I17362" t="s">
        <v>275</v>
      </c>
      <c r="J17362" t="s">
        <v>274</v>
      </c>
      <c r="L17362" t="s">
        <v>398</v>
      </c>
      <c r="M17362" t="s">
        <v>399</v>
      </c>
      <c r="N17362" t="s">
        <v>477</v>
      </c>
    </row>
    <row r="17363" spans="1:14" x14ac:dyDescent="0.25">
      <c r="A17363" t="s">
        <v>240</v>
      </c>
      <c r="B17363" s="1">
        <v>45838</v>
      </c>
      <c r="C17363" t="s">
        <v>1101</v>
      </c>
      <c r="D17363" t="s">
        <v>1102</v>
      </c>
      <c r="E17363" s="4">
        <v>0</v>
      </c>
      <c r="F17363" t="s">
        <v>1477</v>
      </c>
      <c r="G17363" t="s">
        <v>471</v>
      </c>
      <c r="H17363" t="s">
        <v>316</v>
      </c>
      <c r="I17363" t="s">
        <v>275</v>
      </c>
      <c r="J17363" t="s">
        <v>274</v>
      </c>
      <c r="L17363" t="s">
        <v>398</v>
      </c>
      <c r="M17363" t="s">
        <v>399</v>
      </c>
      <c r="N17363" t="s">
        <v>477</v>
      </c>
    </row>
    <row r="17364" spans="1:14" x14ac:dyDescent="0.25">
      <c r="A17364" t="s">
        <v>240</v>
      </c>
      <c r="B17364" s="1">
        <v>45869</v>
      </c>
      <c r="C17364" t="s">
        <v>1101</v>
      </c>
      <c r="D17364" t="s">
        <v>1102</v>
      </c>
      <c r="E17364" s="4">
        <v>0</v>
      </c>
      <c r="F17364" t="s">
        <v>1477</v>
      </c>
      <c r="G17364" t="s">
        <v>471</v>
      </c>
      <c r="H17364" t="s">
        <v>316</v>
      </c>
      <c r="I17364" t="s">
        <v>275</v>
      </c>
      <c r="J17364" t="s">
        <v>274</v>
      </c>
      <c r="L17364" t="s">
        <v>398</v>
      </c>
      <c r="M17364" t="s">
        <v>399</v>
      </c>
      <c r="N17364" t="s">
        <v>477</v>
      </c>
    </row>
    <row r="17365" spans="1:14" x14ac:dyDescent="0.25">
      <c r="A17365" t="s">
        <v>240</v>
      </c>
      <c r="B17365" s="1">
        <v>45900</v>
      </c>
      <c r="C17365" t="s">
        <v>1101</v>
      </c>
      <c r="D17365" t="s">
        <v>1102</v>
      </c>
      <c r="E17365" s="4">
        <v>0</v>
      </c>
      <c r="F17365" t="s">
        <v>1477</v>
      </c>
      <c r="G17365" t="s">
        <v>471</v>
      </c>
      <c r="H17365" t="s">
        <v>316</v>
      </c>
      <c r="I17365" t="s">
        <v>275</v>
      </c>
      <c r="J17365" t="s">
        <v>274</v>
      </c>
      <c r="L17365" t="s">
        <v>398</v>
      </c>
      <c r="M17365" t="s">
        <v>399</v>
      </c>
      <c r="N17365" t="s">
        <v>477</v>
      </c>
    </row>
    <row r="17366" spans="1:14" x14ac:dyDescent="0.25">
      <c r="A17366" t="s">
        <v>240</v>
      </c>
      <c r="B17366" s="1">
        <v>45930</v>
      </c>
      <c r="C17366" t="s">
        <v>1101</v>
      </c>
      <c r="D17366" t="s">
        <v>1102</v>
      </c>
      <c r="E17366" s="4">
        <v>0</v>
      </c>
      <c r="F17366" t="s">
        <v>1477</v>
      </c>
      <c r="G17366" t="s">
        <v>471</v>
      </c>
      <c r="H17366" t="s">
        <v>316</v>
      </c>
      <c r="I17366" t="s">
        <v>275</v>
      </c>
      <c r="J17366" t="s">
        <v>274</v>
      </c>
      <c r="L17366" t="s">
        <v>398</v>
      </c>
      <c r="M17366" t="s">
        <v>399</v>
      </c>
      <c r="N17366" t="s">
        <v>477</v>
      </c>
    </row>
    <row r="17367" spans="1:14" x14ac:dyDescent="0.25">
      <c r="A17367" t="s">
        <v>240</v>
      </c>
      <c r="B17367" s="1">
        <v>45961</v>
      </c>
      <c r="C17367" t="s">
        <v>1101</v>
      </c>
      <c r="D17367" t="s">
        <v>1102</v>
      </c>
      <c r="E17367" s="4">
        <v>0</v>
      </c>
      <c r="F17367" t="s">
        <v>1477</v>
      </c>
      <c r="G17367" t="s">
        <v>471</v>
      </c>
      <c r="H17367" t="s">
        <v>316</v>
      </c>
      <c r="I17367" t="s">
        <v>275</v>
      </c>
      <c r="J17367" t="s">
        <v>274</v>
      </c>
      <c r="L17367" t="s">
        <v>398</v>
      </c>
      <c r="M17367" t="s">
        <v>399</v>
      </c>
      <c r="N17367" t="s">
        <v>477</v>
      </c>
    </row>
    <row r="17368" spans="1:14" x14ac:dyDescent="0.25">
      <c r="A17368" t="s">
        <v>240</v>
      </c>
      <c r="B17368" s="1">
        <v>45991</v>
      </c>
      <c r="C17368" t="s">
        <v>1101</v>
      </c>
      <c r="D17368" t="s">
        <v>1102</v>
      </c>
      <c r="E17368" s="4">
        <v>0</v>
      </c>
      <c r="F17368" t="s">
        <v>1477</v>
      </c>
      <c r="G17368" t="s">
        <v>471</v>
      </c>
      <c r="H17368" t="s">
        <v>316</v>
      </c>
      <c r="I17368" t="s">
        <v>275</v>
      </c>
      <c r="J17368" t="s">
        <v>274</v>
      </c>
      <c r="L17368" t="s">
        <v>398</v>
      </c>
      <c r="M17368" t="s">
        <v>399</v>
      </c>
      <c r="N17368" t="s">
        <v>477</v>
      </c>
    </row>
    <row r="17369" spans="1:14" x14ac:dyDescent="0.25">
      <c r="A17369" t="s">
        <v>240</v>
      </c>
      <c r="B17369" s="1">
        <v>46022</v>
      </c>
      <c r="C17369" t="s">
        <v>1101</v>
      </c>
      <c r="D17369" t="s">
        <v>1102</v>
      </c>
      <c r="E17369" s="4">
        <v>0</v>
      </c>
      <c r="F17369" t="s">
        <v>1477</v>
      </c>
      <c r="G17369" t="s">
        <v>471</v>
      </c>
      <c r="H17369" t="s">
        <v>316</v>
      </c>
      <c r="I17369" t="s">
        <v>275</v>
      </c>
      <c r="J17369" t="s">
        <v>274</v>
      </c>
      <c r="L17369" t="s">
        <v>398</v>
      </c>
      <c r="M17369" t="s">
        <v>399</v>
      </c>
      <c r="N17369" t="s">
        <v>477</v>
      </c>
    </row>
    <row r="17370" spans="1:14" x14ac:dyDescent="0.25">
      <c r="A17370" t="s">
        <v>240</v>
      </c>
      <c r="B17370" s="1">
        <v>45688</v>
      </c>
      <c r="C17370" t="s">
        <v>822</v>
      </c>
      <c r="D17370" t="s">
        <v>823</v>
      </c>
      <c r="E17370" s="4">
        <v>0</v>
      </c>
      <c r="F17370" t="s">
        <v>1477</v>
      </c>
      <c r="G17370" t="s">
        <v>471</v>
      </c>
      <c r="H17370" t="s">
        <v>308</v>
      </c>
      <c r="I17370" t="s">
        <v>309</v>
      </c>
      <c r="J17370" t="s">
        <v>264</v>
      </c>
      <c r="L17370" t="s">
        <v>378</v>
      </c>
      <c r="M17370" t="s">
        <v>379</v>
      </c>
      <c r="N17370" t="s">
        <v>477</v>
      </c>
    </row>
    <row r="17371" spans="1:14" x14ac:dyDescent="0.25">
      <c r="A17371" t="s">
        <v>240</v>
      </c>
      <c r="B17371" s="1">
        <v>45716</v>
      </c>
      <c r="C17371" t="s">
        <v>822</v>
      </c>
      <c r="D17371" t="s">
        <v>823</v>
      </c>
      <c r="E17371" s="4">
        <v>0</v>
      </c>
      <c r="F17371" t="s">
        <v>1477</v>
      </c>
      <c r="G17371" t="s">
        <v>471</v>
      </c>
      <c r="H17371" t="s">
        <v>308</v>
      </c>
      <c r="I17371" t="s">
        <v>309</v>
      </c>
      <c r="J17371" t="s">
        <v>264</v>
      </c>
      <c r="L17371" t="s">
        <v>378</v>
      </c>
      <c r="M17371" t="s">
        <v>379</v>
      </c>
      <c r="N17371" t="s">
        <v>477</v>
      </c>
    </row>
    <row r="17372" spans="1:14" x14ac:dyDescent="0.25">
      <c r="A17372" t="s">
        <v>240</v>
      </c>
      <c r="B17372" s="1">
        <v>45747</v>
      </c>
      <c r="C17372" t="s">
        <v>822</v>
      </c>
      <c r="D17372" t="s">
        <v>823</v>
      </c>
      <c r="E17372" s="4">
        <v>0</v>
      </c>
      <c r="F17372" t="s">
        <v>1477</v>
      </c>
      <c r="G17372" t="s">
        <v>471</v>
      </c>
      <c r="H17372" t="s">
        <v>308</v>
      </c>
      <c r="I17372" t="s">
        <v>309</v>
      </c>
      <c r="J17372" t="s">
        <v>264</v>
      </c>
      <c r="L17372" t="s">
        <v>378</v>
      </c>
      <c r="M17372" t="s">
        <v>379</v>
      </c>
      <c r="N17372" t="s">
        <v>477</v>
      </c>
    </row>
    <row r="17373" spans="1:14" x14ac:dyDescent="0.25">
      <c r="A17373" t="s">
        <v>240</v>
      </c>
      <c r="B17373" s="1">
        <v>45777</v>
      </c>
      <c r="C17373" t="s">
        <v>822</v>
      </c>
      <c r="D17373" t="s">
        <v>823</v>
      </c>
      <c r="E17373" s="4">
        <v>0</v>
      </c>
      <c r="F17373" t="s">
        <v>1477</v>
      </c>
      <c r="G17373" t="s">
        <v>471</v>
      </c>
      <c r="H17373" t="s">
        <v>308</v>
      </c>
      <c r="I17373" t="s">
        <v>309</v>
      </c>
      <c r="J17373" t="s">
        <v>264</v>
      </c>
      <c r="L17373" t="s">
        <v>378</v>
      </c>
      <c r="M17373" t="s">
        <v>379</v>
      </c>
      <c r="N17373" t="s">
        <v>477</v>
      </c>
    </row>
    <row r="17374" spans="1:14" x14ac:dyDescent="0.25">
      <c r="A17374" t="s">
        <v>240</v>
      </c>
      <c r="B17374" s="1">
        <v>45808</v>
      </c>
      <c r="C17374" t="s">
        <v>822</v>
      </c>
      <c r="D17374" t="s">
        <v>823</v>
      </c>
      <c r="E17374" s="4">
        <v>0</v>
      </c>
      <c r="F17374" t="s">
        <v>1477</v>
      </c>
      <c r="G17374" t="s">
        <v>471</v>
      </c>
      <c r="H17374" t="s">
        <v>308</v>
      </c>
      <c r="I17374" t="s">
        <v>309</v>
      </c>
      <c r="J17374" t="s">
        <v>264</v>
      </c>
      <c r="L17374" t="s">
        <v>378</v>
      </c>
      <c r="M17374" t="s">
        <v>379</v>
      </c>
      <c r="N17374" t="s">
        <v>477</v>
      </c>
    </row>
    <row r="17375" spans="1:14" x14ac:dyDescent="0.25">
      <c r="A17375" t="s">
        <v>240</v>
      </c>
      <c r="B17375" s="1">
        <v>45838</v>
      </c>
      <c r="C17375" t="s">
        <v>822</v>
      </c>
      <c r="D17375" t="s">
        <v>823</v>
      </c>
      <c r="E17375" s="4">
        <v>300</v>
      </c>
      <c r="F17375" t="s">
        <v>1477</v>
      </c>
      <c r="G17375" t="s">
        <v>471</v>
      </c>
      <c r="H17375" t="s">
        <v>308</v>
      </c>
      <c r="I17375" t="s">
        <v>309</v>
      </c>
      <c r="J17375" t="s">
        <v>264</v>
      </c>
      <c r="L17375" t="s">
        <v>378</v>
      </c>
      <c r="M17375" t="s">
        <v>379</v>
      </c>
      <c r="N17375" t="s">
        <v>477</v>
      </c>
    </row>
    <row r="17376" spans="1:14" x14ac:dyDescent="0.25">
      <c r="A17376" t="s">
        <v>240</v>
      </c>
      <c r="B17376" s="1">
        <v>45869</v>
      </c>
      <c r="C17376" t="s">
        <v>822</v>
      </c>
      <c r="D17376" t="s">
        <v>823</v>
      </c>
      <c r="E17376" s="4">
        <v>350</v>
      </c>
      <c r="F17376" t="s">
        <v>1477</v>
      </c>
      <c r="G17376" t="s">
        <v>471</v>
      </c>
      <c r="H17376" t="s">
        <v>308</v>
      </c>
      <c r="I17376" t="s">
        <v>309</v>
      </c>
      <c r="J17376" t="s">
        <v>264</v>
      </c>
      <c r="L17376" t="s">
        <v>378</v>
      </c>
      <c r="M17376" t="s">
        <v>379</v>
      </c>
      <c r="N17376" t="s">
        <v>477</v>
      </c>
    </row>
    <row r="17377" spans="1:14" x14ac:dyDescent="0.25">
      <c r="A17377" t="s">
        <v>240</v>
      </c>
      <c r="B17377" s="1">
        <v>45900</v>
      </c>
      <c r="C17377" t="s">
        <v>822</v>
      </c>
      <c r="D17377" t="s">
        <v>823</v>
      </c>
      <c r="E17377" s="4">
        <v>400</v>
      </c>
      <c r="F17377" t="s">
        <v>1477</v>
      </c>
      <c r="G17377" t="s">
        <v>471</v>
      </c>
      <c r="H17377" t="s">
        <v>308</v>
      </c>
      <c r="I17377" t="s">
        <v>309</v>
      </c>
      <c r="J17377" t="s">
        <v>264</v>
      </c>
      <c r="L17377" t="s">
        <v>378</v>
      </c>
      <c r="M17377" t="s">
        <v>379</v>
      </c>
      <c r="N17377" t="s">
        <v>477</v>
      </c>
    </row>
    <row r="17378" spans="1:14" x14ac:dyDescent="0.25">
      <c r="A17378" t="s">
        <v>240</v>
      </c>
      <c r="B17378" s="1">
        <v>45930</v>
      </c>
      <c r="C17378" t="s">
        <v>822</v>
      </c>
      <c r="D17378" t="s">
        <v>823</v>
      </c>
      <c r="E17378" s="4">
        <v>450</v>
      </c>
      <c r="F17378" t="s">
        <v>1477</v>
      </c>
      <c r="G17378" t="s">
        <v>471</v>
      </c>
      <c r="H17378" t="s">
        <v>308</v>
      </c>
      <c r="I17378" t="s">
        <v>309</v>
      </c>
      <c r="J17378" t="s">
        <v>264</v>
      </c>
      <c r="L17378" t="s">
        <v>378</v>
      </c>
      <c r="M17378" t="s">
        <v>379</v>
      </c>
      <c r="N17378" t="s">
        <v>477</v>
      </c>
    </row>
    <row r="17379" spans="1:14" x14ac:dyDescent="0.25">
      <c r="A17379" t="s">
        <v>240</v>
      </c>
      <c r="B17379" s="1">
        <v>45961</v>
      </c>
      <c r="C17379" t="s">
        <v>822</v>
      </c>
      <c r="D17379" t="s">
        <v>823</v>
      </c>
      <c r="E17379" s="4">
        <v>500</v>
      </c>
      <c r="F17379" t="s">
        <v>1477</v>
      </c>
      <c r="G17379" t="s">
        <v>471</v>
      </c>
      <c r="H17379" t="s">
        <v>308</v>
      </c>
      <c r="I17379" t="s">
        <v>309</v>
      </c>
      <c r="J17379" t="s">
        <v>264</v>
      </c>
      <c r="L17379" t="s">
        <v>378</v>
      </c>
      <c r="M17379" t="s">
        <v>379</v>
      </c>
      <c r="N17379" t="s">
        <v>477</v>
      </c>
    </row>
    <row r="17380" spans="1:14" x14ac:dyDescent="0.25">
      <c r="A17380" t="s">
        <v>240</v>
      </c>
      <c r="B17380" s="1">
        <v>45991</v>
      </c>
      <c r="C17380" t="s">
        <v>822</v>
      </c>
      <c r="D17380" t="s">
        <v>823</v>
      </c>
      <c r="E17380" s="4">
        <v>550</v>
      </c>
      <c r="F17380" t="s">
        <v>1477</v>
      </c>
      <c r="G17380" t="s">
        <v>471</v>
      </c>
      <c r="H17380" t="s">
        <v>308</v>
      </c>
      <c r="I17380" t="s">
        <v>309</v>
      </c>
      <c r="J17380" t="s">
        <v>264</v>
      </c>
      <c r="L17380" t="s">
        <v>378</v>
      </c>
      <c r="M17380" t="s">
        <v>379</v>
      </c>
      <c r="N17380" t="s">
        <v>477</v>
      </c>
    </row>
    <row r="17381" spans="1:14" x14ac:dyDescent="0.25">
      <c r="A17381" t="s">
        <v>240</v>
      </c>
      <c r="B17381" s="1">
        <v>46022</v>
      </c>
      <c r="C17381" t="s">
        <v>822</v>
      </c>
      <c r="D17381" t="s">
        <v>823</v>
      </c>
      <c r="E17381" s="4">
        <v>600</v>
      </c>
      <c r="F17381" t="s">
        <v>1477</v>
      </c>
      <c r="G17381" t="s">
        <v>471</v>
      </c>
      <c r="H17381" t="s">
        <v>308</v>
      </c>
      <c r="I17381" t="s">
        <v>309</v>
      </c>
      <c r="J17381" t="s">
        <v>264</v>
      </c>
      <c r="L17381" t="s">
        <v>378</v>
      </c>
      <c r="M17381" t="s">
        <v>379</v>
      </c>
      <c r="N17381" t="s">
        <v>477</v>
      </c>
    </row>
    <row r="17382" spans="1:14" x14ac:dyDescent="0.25">
      <c r="A17382" t="s">
        <v>240</v>
      </c>
      <c r="B17382" s="1">
        <v>45688</v>
      </c>
      <c r="C17382" t="s">
        <v>997</v>
      </c>
      <c r="D17382" t="s">
        <v>998</v>
      </c>
      <c r="E17382" s="4">
        <v>0</v>
      </c>
      <c r="F17382" t="s">
        <v>1477</v>
      </c>
      <c r="G17382" t="s">
        <v>471</v>
      </c>
      <c r="H17382" t="s">
        <v>311</v>
      </c>
      <c r="I17382" t="s">
        <v>312</v>
      </c>
      <c r="J17382" t="s">
        <v>264</v>
      </c>
      <c r="L17382" t="s">
        <v>390</v>
      </c>
      <c r="M17382" t="s">
        <v>391</v>
      </c>
      <c r="N17382" t="s">
        <v>477</v>
      </c>
    </row>
    <row r="17383" spans="1:14" x14ac:dyDescent="0.25">
      <c r="A17383" t="s">
        <v>240</v>
      </c>
      <c r="B17383" s="1">
        <v>45716</v>
      </c>
      <c r="C17383" t="s">
        <v>997</v>
      </c>
      <c r="D17383" t="s">
        <v>998</v>
      </c>
      <c r="E17383" s="4">
        <v>0</v>
      </c>
      <c r="F17383" t="s">
        <v>1477</v>
      </c>
      <c r="G17383" t="s">
        <v>471</v>
      </c>
      <c r="H17383" t="s">
        <v>311</v>
      </c>
      <c r="I17383" t="s">
        <v>312</v>
      </c>
      <c r="J17383" t="s">
        <v>264</v>
      </c>
      <c r="L17383" t="s">
        <v>390</v>
      </c>
      <c r="M17383" t="s">
        <v>391</v>
      </c>
      <c r="N17383" t="s">
        <v>477</v>
      </c>
    </row>
    <row r="17384" spans="1:14" x14ac:dyDescent="0.25">
      <c r="A17384" t="s">
        <v>240</v>
      </c>
      <c r="B17384" s="1">
        <v>45747</v>
      </c>
      <c r="C17384" t="s">
        <v>997</v>
      </c>
      <c r="D17384" t="s">
        <v>998</v>
      </c>
      <c r="E17384" s="4">
        <v>0</v>
      </c>
      <c r="F17384" t="s">
        <v>1477</v>
      </c>
      <c r="G17384" t="s">
        <v>471</v>
      </c>
      <c r="H17384" t="s">
        <v>311</v>
      </c>
      <c r="I17384" t="s">
        <v>312</v>
      </c>
      <c r="J17384" t="s">
        <v>264</v>
      </c>
      <c r="L17384" t="s">
        <v>390</v>
      </c>
      <c r="M17384" t="s">
        <v>391</v>
      </c>
      <c r="N17384" t="s">
        <v>477</v>
      </c>
    </row>
    <row r="17385" spans="1:14" x14ac:dyDescent="0.25">
      <c r="A17385" t="s">
        <v>240</v>
      </c>
      <c r="B17385" s="1">
        <v>45777</v>
      </c>
      <c r="C17385" t="s">
        <v>997</v>
      </c>
      <c r="D17385" t="s">
        <v>998</v>
      </c>
      <c r="E17385" s="4">
        <v>0</v>
      </c>
      <c r="F17385" t="s">
        <v>1477</v>
      </c>
      <c r="G17385" t="s">
        <v>471</v>
      </c>
      <c r="H17385" t="s">
        <v>311</v>
      </c>
      <c r="I17385" t="s">
        <v>312</v>
      </c>
      <c r="J17385" t="s">
        <v>264</v>
      </c>
      <c r="L17385" t="s">
        <v>390</v>
      </c>
      <c r="M17385" t="s">
        <v>391</v>
      </c>
      <c r="N17385" t="s">
        <v>477</v>
      </c>
    </row>
    <row r="17386" spans="1:14" x14ac:dyDescent="0.25">
      <c r="A17386" t="s">
        <v>240</v>
      </c>
      <c r="B17386" s="1">
        <v>45808</v>
      </c>
      <c r="C17386" t="s">
        <v>997</v>
      </c>
      <c r="D17386" t="s">
        <v>998</v>
      </c>
      <c r="E17386" s="4">
        <v>0</v>
      </c>
      <c r="F17386" t="s">
        <v>1477</v>
      </c>
      <c r="G17386" t="s">
        <v>471</v>
      </c>
      <c r="H17386" t="s">
        <v>311</v>
      </c>
      <c r="I17386" t="s">
        <v>312</v>
      </c>
      <c r="J17386" t="s">
        <v>264</v>
      </c>
      <c r="L17386" t="s">
        <v>390</v>
      </c>
      <c r="M17386" t="s">
        <v>391</v>
      </c>
      <c r="N17386" t="s">
        <v>477</v>
      </c>
    </row>
    <row r="17387" spans="1:14" x14ac:dyDescent="0.25">
      <c r="A17387" t="s">
        <v>240</v>
      </c>
      <c r="B17387" s="1">
        <v>45838</v>
      </c>
      <c r="C17387" t="s">
        <v>997</v>
      </c>
      <c r="D17387" t="s">
        <v>998</v>
      </c>
      <c r="E17387" s="4">
        <v>500</v>
      </c>
      <c r="F17387" t="s">
        <v>1477</v>
      </c>
      <c r="G17387" t="s">
        <v>471</v>
      </c>
      <c r="H17387" t="s">
        <v>311</v>
      </c>
      <c r="I17387" t="s">
        <v>312</v>
      </c>
      <c r="J17387" t="s">
        <v>264</v>
      </c>
      <c r="L17387" t="s">
        <v>390</v>
      </c>
      <c r="M17387" t="s">
        <v>391</v>
      </c>
      <c r="N17387" t="s">
        <v>477</v>
      </c>
    </row>
    <row r="17388" spans="1:14" x14ac:dyDescent="0.25">
      <c r="A17388" t="s">
        <v>240</v>
      </c>
      <c r="B17388" s="1">
        <v>45869</v>
      </c>
      <c r="C17388" t="s">
        <v>997</v>
      </c>
      <c r="D17388" t="s">
        <v>998</v>
      </c>
      <c r="E17388" s="4">
        <v>580</v>
      </c>
      <c r="F17388" t="s">
        <v>1477</v>
      </c>
      <c r="G17388" t="s">
        <v>471</v>
      </c>
      <c r="H17388" t="s">
        <v>311</v>
      </c>
      <c r="I17388" t="s">
        <v>312</v>
      </c>
      <c r="J17388" t="s">
        <v>264</v>
      </c>
      <c r="L17388" t="s">
        <v>390</v>
      </c>
      <c r="M17388" t="s">
        <v>391</v>
      </c>
      <c r="N17388" t="s">
        <v>477</v>
      </c>
    </row>
    <row r="17389" spans="1:14" x14ac:dyDescent="0.25">
      <c r="A17389" t="s">
        <v>240</v>
      </c>
      <c r="B17389" s="1">
        <v>45900</v>
      </c>
      <c r="C17389" t="s">
        <v>997</v>
      </c>
      <c r="D17389" t="s">
        <v>998</v>
      </c>
      <c r="E17389" s="4">
        <v>660</v>
      </c>
      <c r="F17389" t="s">
        <v>1477</v>
      </c>
      <c r="G17389" t="s">
        <v>471</v>
      </c>
      <c r="H17389" t="s">
        <v>311</v>
      </c>
      <c r="I17389" t="s">
        <v>312</v>
      </c>
      <c r="J17389" t="s">
        <v>264</v>
      </c>
      <c r="L17389" t="s">
        <v>390</v>
      </c>
      <c r="M17389" t="s">
        <v>391</v>
      </c>
      <c r="N17389" t="s">
        <v>477</v>
      </c>
    </row>
    <row r="17390" spans="1:14" x14ac:dyDescent="0.25">
      <c r="A17390" t="s">
        <v>240</v>
      </c>
      <c r="B17390" s="1">
        <v>45930</v>
      </c>
      <c r="C17390" t="s">
        <v>997</v>
      </c>
      <c r="D17390" t="s">
        <v>998</v>
      </c>
      <c r="E17390" s="4">
        <v>740</v>
      </c>
      <c r="F17390" t="s">
        <v>1477</v>
      </c>
      <c r="G17390" t="s">
        <v>471</v>
      </c>
      <c r="H17390" t="s">
        <v>311</v>
      </c>
      <c r="I17390" t="s">
        <v>312</v>
      </c>
      <c r="J17390" t="s">
        <v>264</v>
      </c>
      <c r="L17390" t="s">
        <v>390</v>
      </c>
      <c r="M17390" t="s">
        <v>391</v>
      </c>
      <c r="N17390" t="s">
        <v>477</v>
      </c>
    </row>
    <row r="17391" spans="1:14" x14ac:dyDescent="0.25">
      <c r="A17391" t="s">
        <v>240</v>
      </c>
      <c r="B17391" s="1">
        <v>45961</v>
      </c>
      <c r="C17391" t="s">
        <v>997</v>
      </c>
      <c r="D17391" t="s">
        <v>998</v>
      </c>
      <c r="E17391" s="4">
        <v>820</v>
      </c>
      <c r="F17391" t="s">
        <v>1477</v>
      </c>
      <c r="G17391" t="s">
        <v>471</v>
      </c>
      <c r="H17391" t="s">
        <v>311</v>
      </c>
      <c r="I17391" t="s">
        <v>312</v>
      </c>
      <c r="J17391" t="s">
        <v>264</v>
      </c>
      <c r="L17391" t="s">
        <v>390</v>
      </c>
      <c r="M17391" t="s">
        <v>391</v>
      </c>
      <c r="N17391" t="s">
        <v>477</v>
      </c>
    </row>
    <row r="17392" spans="1:14" x14ac:dyDescent="0.25">
      <c r="A17392" t="s">
        <v>240</v>
      </c>
      <c r="B17392" s="1">
        <v>45991</v>
      </c>
      <c r="C17392" t="s">
        <v>997</v>
      </c>
      <c r="D17392" t="s">
        <v>998</v>
      </c>
      <c r="E17392" s="4">
        <v>900</v>
      </c>
      <c r="F17392" t="s">
        <v>1477</v>
      </c>
      <c r="G17392" t="s">
        <v>471</v>
      </c>
      <c r="H17392" t="s">
        <v>311</v>
      </c>
      <c r="I17392" t="s">
        <v>312</v>
      </c>
      <c r="J17392" t="s">
        <v>264</v>
      </c>
      <c r="L17392" t="s">
        <v>390</v>
      </c>
      <c r="M17392" t="s">
        <v>391</v>
      </c>
      <c r="N17392" t="s">
        <v>477</v>
      </c>
    </row>
    <row r="17393" spans="1:14" x14ac:dyDescent="0.25">
      <c r="A17393" t="s">
        <v>240</v>
      </c>
      <c r="B17393" s="1">
        <v>46022</v>
      </c>
      <c r="C17393" t="s">
        <v>997</v>
      </c>
      <c r="D17393" t="s">
        <v>998</v>
      </c>
      <c r="E17393" s="4">
        <v>980</v>
      </c>
      <c r="F17393" t="s">
        <v>1477</v>
      </c>
      <c r="G17393" t="s">
        <v>471</v>
      </c>
      <c r="H17393" t="s">
        <v>311</v>
      </c>
      <c r="I17393" t="s">
        <v>312</v>
      </c>
      <c r="J17393" t="s">
        <v>264</v>
      </c>
      <c r="L17393" t="s">
        <v>390</v>
      </c>
      <c r="M17393" t="s">
        <v>391</v>
      </c>
      <c r="N17393" t="s">
        <v>477</v>
      </c>
    </row>
    <row r="17394" spans="1:14" x14ac:dyDescent="0.25">
      <c r="A17394" t="s">
        <v>240</v>
      </c>
      <c r="B17394" s="1">
        <v>45688</v>
      </c>
      <c r="C17394" t="s">
        <v>911</v>
      </c>
      <c r="D17394" t="s">
        <v>912</v>
      </c>
      <c r="E17394" s="4">
        <v>1701.1599999999999</v>
      </c>
      <c r="F17394" t="s">
        <v>1477</v>
      </c>
      <c r="G17394" t="s">
        <v>471</v>
      </c>
      <c r="H17394" t="s">
        <v>313</v>
      </c>
      <c r="I17394" t="s">
        <v>314</v>
      </c>
      <c r="J17394" t="s">
        <v>268</v>
      </c>
      <c r="L17394" t="s">
        <v>384</v>
      </c>
      <c r="M17394" t="s">
        <v>385</v>
      </c>
      <c r="N17394" t="s">
        <v>489</v>
      </c>
    </row>
    <row r="17395" spans="1:14" x14ac:dyDescent="0.25">
      <c r="A17395" t="s">
        <v>240</v>
      </c>
      <c r="B17395" s="1">
        <v>45716</v>
      </c>
      <c r="C17395" t="s">
        <v>911</v>
      </c>
      <c r="D17395" t="s">
        <v>912</v>
      </c>
      <c r="E17395" s="4">
        <v>3402.3199999999997</v>
      </c>
      <c r="F17395" t="s">
        <v>1477</v>
      </c>
      <c r="G17395" t="s">
        <v>471</v>
      </c>
      <c r="H17395" t="s">
        <v>313</v>
      </c>
      <c r="I17395" t="s">
        <v>314</v>
      </c>
      <c r="J17395" t="s">
        <v>268</v>
      </c>
      <c r="L17395" t="s">
        <v>384</v>
      </c>
      <c r="M17395" t="s">
        <v>385</v>
      </c>
      <c r="N17395" t="s">
        <v>489</v>
      </c>
    </row>
    <row r="17396" spans="1:14" x14ac:dyDescent="0.25">
      <c r="A17396" t="s">
        <v>240</v>
      </c>
      <c r="B17396" s="1">
        <v>45747</v>
      </c>
      <c r="C17396" t="s">
        <v>911</v>
      </c>
      <c r="D17396" t="s">
        <v>912</v>
      </c>
      <c r="E17396" s="4">
        <v>5103.4799999999996</v>
      </c>
      <c r="F17396" t="s">
        <v>1477</v>
      </c>
      <c r="G17396" t="s">
        <v>471</v>
      </c>
      <c r="H17396" t="s">
        <v>313</v>
      </c>
      <c r="I17396" t="s">
        <v>314</v>
      </c>
      <c r="J17396" t="s">
        <v>268</v>
      </c>
      <c r="L17396" t="s">
        <v>384</v>
      </c>
      <c r="M17396" t="s">
        <v>385</v>
      </c>
      <c r="N17396" t="s">
        <v>489</v>
      </c>
    </row>
    <row r="17397" spans="1:14" x14ac:dyDescent="0.25">
      <c r="A17397" t="s">
        <v>240</v>
      </c>
      <c r="B17397" s="1">
        <v>45777</v>
      </c>
      <c r="C17397" t="s">
        <v>911</v>
      </c>
      <c r="D17397" t="s">
        <v>912</v>
      </c>
      <c r="E17397" s="4">
        <v>6804.6399999999994</v>
      </c>
      <c r="F17397" t="s">
        <v>1477</v>
      </c>
      <c r="G17397" t="s">
        <v>471</v>
      </c>
      <c r="H17397" t="s">
        <v>313</v>
      </c>
      <c r="I17397" t="s">
        <v>314</v>
      </c>
      <c r="J17397" t="s">
        <v>268</v>
      </c>
      <c r="L17397" t="s">
        <v>384</v>
      </c>
      <c r="M17397" t="s">
        <v>385</v>
      </c>
      <c r="N17397" t="s">
        <v>489</v>
      </c>
    </row>
    <row r="17398" spans="1:14" x14ac:dyDescent="0.25">
      <c r="A17398" t="s">
        <v>240</v>
      </c>
      <c r="B17398" s="1">
        <v>45808</v>
      </c>
      <c r="C17398" t="s">
        <v>911</v>
      </c>
      <c r="D17398" t="s">
        <v>912</v>
      </c>
      <c r="E17398" s="4">
        <v>8505.7999999999993</v>
      </c>
      <c r="F17398" t="s">
        <v>1477</v>
      </c>
      <c r="G17398" t="s">
        <v>471</v>
      </c>
      <c r="H17398" t="s">
        <v>313</v>
      </c>
      <c r="I17398" t="s">
        <v>314</v>
      </c>
      <c r="J17398" t="s">
        <v>268</v>
      </c>
      <c r="L17398" t="s">
        <v>384</v>
      </c>
      <c r="M17398" t="s">
        <v>385</v>
      </c>
      <c r="N17398" t="s">
        <v>489</v>
      </c>
    </row>
    <row r="17399" spans="1:14" x14ac:dyDescent="0.25">
      <c r="A17399" t="s">
        <v>240</v>
      </c>
      <c r="B17399" s="1">
        <v>45838</v>
      </c>
      <c r="C17399" t="s">
        <v>911</v>
      </c>
      <c r="D17399" t="s">
        <v>912</v>
      </c>
      <c r="E17399" s="4">
        <v>10206.959999999999</v>
      </c>
      <c r="F17399" t="s">
        <v>1477</v>
      </c>
      <c r="G17399" t="s">
        <v>471</v>
      </c>
      <c r="H17399" t="s">
        <v>313</v>
      </c>
      <c r="I17399" t="s">
        <v>314</v>
      </c>
      <c r="J17399" t="s">
        <v>268</v>
      </c>
      <c r="L17399" t="s">
        <v>384</v>
      </c>
      <c r="M17399" t="s">
        <v>385</v>
      </c>
      <c r="N17399" t="s">
        <v>489</v>
      </c>
    </row>
    <row r="17400" spans="1:14" x14ac:dyDescent="0.25">
      <c r="A17400" t="s">
        <v>240</v>
      </c>
      <c r="B17400" s="1">
        <v>45869</v>
      </c>
      <c r="C17400" t="s">
        <v>911</v>
      </c>
      <c r="D17400" t="s">
        <v>912</v>
      </c>
      <c r="E17400" s="4">
        <v>11908.119999999999</v>
      </c>
      <c r="F17400" t="s">
        <v>1477</v>
      </c>
      <c r="G17400" t="s">
        <v>471</v>
      </c>
      <c r="H17400" t="s">
        <v>313</v>
      </c>
      <c r="I17400" t="s">
        <v>314</v>
      </c>
      <c r="J17400" t="s">
        <v>268</v>
      </c>
      <c r="L17400" t="s">
        <v>384</v>
      </c>
      <c r="M17400" t="s">
        <v>385</v>
      </c>
      <c r="N17400" t="s">
        <v>489</v>
      </c>
    </row>
    <row r="17401" spans="1:14" x14ac:dyDescent="0.25">
      <c r="A17401" t="s">
        <v>240</v>
      </c>
      <c r="B17401" s="1">
        <v>45900</v>
      </c>
      <c r="C17401" t="s">
        <v>911</v>
      </c>
      <c r="D17401" t="s">
        <v>912</v>
      </c>
      <c r="E17401" s="4">
        <v>13609.279999999999</v>
      </c>
      <c r="F17401" t="s">
        <v>1477</v>
      </c>
      <c r="G17401" t="s">
        <v>471</v>
      </c>
      <c r="H17401" t="s">
        <v>313</v>
      </c>
      <c r="I17401" t="s">
        <v>314</v>
      </c>
      <c r="J17401" t="s">
        <v>268</v>
      </c>
      <c r="L17401" t="s">
        <v>384</v>
      </c>
      <c r="M17401" t="s">
        <v>385</v>
      </c>
      <c r="N17401" t="s">
        <v>489</v>
      </c>
    </row>
    <row r="17402" spans="1:14" x14ac:dyDescent="0.25">
      <c r="A17402" t="s">
        <v>240</v>
      </c>
      <c r="B17402" s="1">
        <v>45930</v>
      </c>
      <c r="C17402" t="s">
        <v>911</v>
      </c>
      <c r="D17402" t="s">
        <v>912</v>
      </c>
      <c r="E17402" s="4">
        <v>15310.439999999999</v>
      </c>
      <c r="F17402" t="s">
        <v>1477</v>
      </c>
      <c r="G17402" t="s">
        <v>471</v>
      </c>
      <c r="H17402" t="s">
        <v>313</v>
      </c>
      <c r="I17402" t="s">
        <v>314</v>
      </c>
      <c r="J17402" t="s">
        <v>268</v>
      </c>
      <c r="L17402" t="s">
        <v>384</v>
      </c>
      <c r="M17402" t="s">
        <v>385</v>
      </c>
      <c r="N17402" t="s">
        <v>489</v>
      </c>
    </row>
    <row r="17403" spans="1:14" x14ac:dyDescent="0.25">
      <c r="A17403" t="s">
        <v>240</v>
      </c>
      <c r="B17403" s="1">
        <v>45961</v>
      </c>
      <c r="C17403" t="s">
        <v>911</v>
      </c>
      <c r="D17403" t="s">
        <v>912</v>
      </c>
      <c r="E17403" s="4">
        <v>17011.599999999999</v>
      </c>
      <c r="F17403" t="s">
        <v>1477</v>
      </c>
      <c r="G17403" t="s">
        <v>471</v>
      </c>
      <c r="H17403" t="s">
        <v>313</v>
      </c>
      <c r="I17403" t="s">
        <v>314</v>
      </c>
      <c r="J17403" t="s">
        <v>268</v>
      </c>
      <c r="L17403" t="s">
        <v>384</v>
      </c>
      <c r="M17403" t="s">
        <v>385</v>
      </c>
      <c r="N17403" t="s">
        <v>489</v>
      </c>
    </row>
    <row r="17404" spans="1:14" x14ac:dyDescent="0.25">
      <c r="A17404" t="s">
        <v>240</v>
      </c>
      <c r="B17404" s="1">
        <v>45991</v>
      </c>
      <c r="C17404" t="s">
        <v>911</v>
      </c>
      <c r="D17404" t="s">
        <v>912</v>
      </c>
      <c r="E17404" s="4">
        <v>18712.759999999998</v>
      </c>
      <c r="F17404" t="s">
        <v>1477</v>
      </c>
      <c r="G17404" t="s">
        <v>471</v>
      </c>
      <c r="H17404" t="s">
        <v>313</v>
      </c>
      <c r="I17404" t="s">
        <v>314</v>
      </c>
      <c r="J17404" t="s">
        <v>268</v>
      </c>
      <c r="L17404" t="s">
        <v>384</v>
      </c>
      <c r="M17404" t="s">
        <v>385</v>
      </c>
      <c r="N17404" t="s">
        <v>489</v>
      </c>
    </row>
    <row r="17405" spans="1:14" x14ac:dyDescent="0.25">
      <c r="A17405" t="s">
        <v>240</v>
      </c>
      <c r="B17405" s="1">
        <v>46022</v>
      </c>
      <c r="C17405" t="s">
        <v>911</v>
      </c>
      <c r="D17405" t="s">
        <v>912</v>
      </c>
      <c r="E17405" s="4">
        <v>20413.919999999998</v>
      </c>
      <c r="F17405" t="s">
        <v>1477</v>
      </c>
      <c r="G17405" t="s">
        <v>471</v>
      </c>
      <c r="H17405" t="s">
        <v>313</v>
      </c>
      <c r="I17405" t="s">
        <v>314</v>
      </c>
      <c r="J17405" t="s">
        <v>268</v>
      </c>
      <c r="L17405" t="s">
        <v>384</v>
      </c>
      <c r="M17405" t="s">
        <v>385</v>
      </c>
      <c r="N17405" t="s">
        <v>489</v>
      </c>
    </row>
    <row r="17406" spans="1:14" x14ac:dyDescent="0.25">
      <c r="A17406" t="s">
        <v>240</v>
      </c>
      <c r="B17406" s="1">
        <v>45688</v>
      </c>
      <c r="C17406" t="s">
        <v>919</v>
      </c>
      <c r="D17406" t="s">
        <v>920</v>
      </c>
      <c r="E17406" s="4">
        <v>395.49</v>
      </c>
      <c r="F17406" t="s">
        <v>1477</v>
      </c>
      <c r="G17406" t="s">
        <v>471</v>
      </c>
      <c r="H17406" t="s">
        <v>313</v>
      </c>
      <c r="I17406" t="s">
        <v>314</v>
      </c>
      <c r="J17406" t="s">
        <v>268</v>
      </c>
      <c r="L17406" t="s">
        <v>384</v>
      </c>
      <c r="M17406" t="s">
        <v>385</v>
      </c>
      <c r="N17406" t="s">
        <v>489</v>
      </c>
    </row>
    <row r="17407" spans="1:14" x14ac:dyDescent="0.25">
      <c r="A17407" t="s">
        <v>240</v>
      </c>
      <c r="B17407" s="1">
        <v>45716</v>
      </c>
      <c r="C17407" t="s">
        <v>919</v>
      </c>
      <c r="D17407" t="s">
        <v>920</v>
      </c>
      <c r="E17407" s="4">
        <v>790.98</v>
      </c>
      <c r="F17407" t="s">
        <v>1477</v>
      </c>
      <c r="G17407" t="s">
        <v>471</v>
      </c>
      <c r="H17407" t="s">
        <v>313</v>
      </c>
      <c r="I17407" t="s">
        <v>314</v>
      </c>
      <c r="J17407" t="s">
        <v>268</v>
      </c>
      <c r="L17407" t="s">
        <v>384</v>
      </c>
      <c r="M17407" t="s">
        <v>385</v>
      </c>
      <c r="N17407" t="s">
        <v>489</v>
      </c>
    </row>
    <row r="17408" spans="1:14" x14ac:dyDescent="0.25">
      <c r="A17408" t="s">
        <v>240</v>
      </c>
      <c r="B17408" s="1">
        <v>45747</v>
      </c>
      <c r="C17408" t="s">
        <v>919</v>
      </c>
      <c r="D17408" t="s">
        <v>920</v>
      </c>
      <c r="E17408" s="4">
        <v>1186.47</v>
      </c>
      <c r="F17408" t="s">
        <v>1477</v>
      </c>
      <c r="G17408" t="s">
        <v>471</v>
      </c>
      <c r="H17408" t="s">
        <v>313</v>
      </c>
      <c r="I17408" t="s">
        <v>314</v>
      </c>
      <c r="J17408" t="s">
        <v>268</v>
      </c>
      <c r="L17408" t="s">
        <v>384</v>
      </c>
      <c r="M17408" t="s">
        <v>385</v>
      </c>
      <c r="N17408" t="s">
        <v>489</v>
      </c>
    </row>
    <row r="17409" spans="1:14" x14ac:dyDescent="0.25">
      <c r="A17409" t="s">
        <v>240</v>
      </c>
      <c r="B17409" s="1">
        <v>45777</v>
      </c>
      <c r="C17409" t="s">
        <v>919</v>
      </c>
      <c r="D17409" t="s">
        <v>920</v>
      </c>
      <c r="E17409" s="4">
        <v>1581.96</v>
      </c>
      <c r="F17409" t="s">
        <v>1477</v>
      </c>
      <c r="G17409" t="s">
        <v>471</v>
      </c>
      <c r="H17409" t="s">
        <v>313</v>
      </c>
      <c r="I17409" t="s">
        <v>314</v>
      </c>
      <c r="J17409" t="s">
        <v>268</v>
      </c>
      <c r="L17409" t="s">
        <v>384</v>
      </c>
      <c r="M17409" t="s">
        <v>385</v>
      </c>
      <c r="N17409" t="s">
        <v>489</v>
      </c>
    </row>
    <row r="17410" spans="1:14" x14ac:dyDescent="0.25">
      <c r="A17410" t="s">
        <v>240</v>
      </c>
      <c r="B17410" s="1">
        <v>45808</v>
      </c>
      <c r="C17410" t="s">
        <v>919</v>
      </c>
      <c r="D17410" t="s">
        <v>920</v>
      </c>
      <c r="E17410" s="4">
        <v>1977.45</v>
      </c>
      <c r="F17410" t="s">
        <v>1477</v>
      </c>
      <c r="G17410" t="s">
        <v>471</v>
      </c>
      <c r="H17410" t="s">
        <v>313</v>
      </c>
      <c r="I17410" t="s">
        <v>314</v>
      </c>
      <c r="J17410" t="s">
        <v>268</v>
      </c>
      <c r="L17410" t="s">
        <v>384</v>
      </c>
      <c r="M17410" t="s">
        <v>385</v>
      </c>
      <c r="N17410" t="s">
        <v>489</v>
      </c>
    </row>
    <row r="17411" spans="1:14" x14ac:dyDescent="0.25">
      <c r="A17411" t="s">
        <v>240</v>
      </c>
      <c r="B17411" s="1">
        <v>45838</v>
      </c>
      <c r="C17411" t="s">
        <v>919</v>
      </c>
      <c r="D17411" t="s">
        <v>920</v>
      </c>
      <c r="E17411" s="4">
        <v>2372.94</v>
      </c>
      <c r="F17411" t="s">
        <v>1477</v>
      </c>
      <c r="G17411" t="s">
        <v>471</v>
      </c>
      <c r="H17411" t="s">
        <v>313</v>
      </c>
      <c r="I17411" t="s">
        <v>314</v>
      </c>
      <c r="J17411" t="s">
        <v>268</v>
      </c>
      <c r="L17411" t="s">
        <v>384</v>
      </c>
      <c r="M17411" t="s">
        <v>385</v>
      </c>
      <c r="N17411" t="s">
        <v>489</v>
      </c>
    </row>
    <row r="17412" spans="1:14" x14ac:dyDescent="0.25">
      <c r="A17412" t="s">
        <v>240</v>
      </c>
      <c r="B17412" s="1">
        <v>45869</v>
      </c>
      <c r="C17412" t="s">
        <v>919</v>
      </c>
      <c r="D17412" t="s">
        <v>920</v>
      </c>
      <c r="E17412" s="4">
        <v>2768.4300000000003</v>
      </c>
      <c r="F17412" t="s">
        <v>1477</v>
      </c>
      <c r="G17412" t="s">
        <v>471</v>
      </c>
      <c r="H17412" t="s">
        <v>313</v>
      </c>
      <c r="I17412" t="s">
        <v>314</v>
      </c>
      <c r="J17412" t="s">
        <v>268</v>
      </c>
      <c r="L17412" t="s">
        <v>384</v>
      </c>
      <c r="M17412" t="s">
        <v>385</v>
      </c>
      <c r="N17412" t="s">
        <v>489</v>
      </c>
    </row>
    <row r="17413" spans="1:14" x14ac:dyDescent="0.25">
      <c r="A17413" t="s">
        <v>240</v>
      </c>
      <c r="B17413" s="1">
        <v>45900</v>
      </c>
      <c r="C17413" t="s">
        <v>919</v>
      </c>
      <c r="D17413" t="s">
        <v>920</v>
      </c>
      <c r="E17413" s="4">
        <v>3163.92</v>
      </c>
      <c r="F17413" t="s">
        <v>1477</v>
      </c>
      <c r="G17413" t="s">
        <v>471</v>
      </c>
      <c r="H17413" t="s">
        <v>313</v>
      </c>
      <c r="I17413" t="s">
        <v>314</v>
      </c>
      <c r="J17413" t="s">
        <v>268</v>
      </c>
      <c r="L17413" t="s">
        <v>384</v>
      </c>
      <c r="M17413" t="s">
        <v>385</v>
      </c>
      <c r="N17413" t="s">
        <v>489</v>
      </c>
    </row>
    <row r="17414" spans="1:14" x14ac:dyDescent="0.25">
      <c r="A17414" t="s">
        <v>240</v>
      </c>
      <c r="B17414" s="1">
        <v>45930</v>
      </c>
      <c r="C17414" t="s">
        <v>919</v>
      </c>
      <c r="D17414" t="s">
        <v>920</v>
      </c>
      <c r="E17414" s="4">
        <v>3559.41</v>
      </c>
      <c r="F17414" t="s">
        <v>1477</v>
      </c>
      <c r="G17414" t="s">
        <v>471</v>
      </c>
      <c r="H17414" t="s">
        <v>313</v>
      </c>
      <c r="I17414" t="s">
        <v>314</v>
      </c>
      <c r="J17414" t="s">
        <v>268</v>
      </c>
      <c r="L17414" t="s">
        <v>384</v>
      </c>
      <c r="M17414" t="s">
        <v>385</v>
      </c>
      <c r="N17414" t="s">
        <v>489</v>
      </c>
    </row>
    <row r="17415" spans="1:14" x14ac:dyDescent="0.25">
      <c r="A17415" t="s">
        <v>240</v>
      </c>
      <c r="B17415" s="1">
        <v>45961</v>
      </c>
      <c r="C17415" t="s">
        <v>919</v>
      </c>
      <c r="D17415" t="s">
        <v>920</v>
      </c>
      <c r="E17415" s="4">
        <v>3954.8999999999996</v>
      </c>
      <c r="F17415" t="s">
        <v>1477</v>
      </c>
      <c r="G17415" t="s">
        <v>471</v>
      </c>
      <c r="H17415" t="s">
        <v>313</v>
      </c>
      <c r="I17415" t="s">
        <v>314</v>
      </c>
      <c r="J17415" t="s">
        <v>268</v>
      </c>
      <c r="L17415" t="s">
        <v>384</v>
      </c>
      <c r="M17415" t="s">
        <v>385</v>
      </c>
      <c r="N17415" t="s">
        <v>489</v>
      </c>
    </row>
    <row r="17416" spans="1:14" x14ac:dyDescent="0.25">
      <c r="A17416" t="s">
        <v>240</v>
      </c>
      <c r="B17416" s="1">
        <v>45991</v>
      </c>
      <c r="C17416" t="s">
        <v>919</v>
      </c>
      <c r="D17416" t="s">
        <v>920</v>
      </c>
      <c r="E17416" s="4">
        <v>4350.3899999999994</v>
      </c>
      <c r="F17416" t="s">
        <v>1477</v>
      </c>
      <c r="G17416" t="s">
        <v>471</v>
      </c>
      <c r="H17416" t="s">
        <v>313</v>
      </c>
      <c r="I17416" t="s">
        <v>314</v>
      </c>
      <c r="J17416" t="s">
        <v>268</v>
      </c>
      <c r="L17416" t="s">
        <v>384</v>
      </c>
      <c r="M17416" t="s">
        <v>385</v>
      </c>
      <c r="N17416" t="s">
        <v>489</v>
      </c>
    </row>
    <row r="17417" spans="1:14" x14ac:dyDescent="0.25">
      <c r="A17417" t="s">
        <v>240</v>
      </c>
      <c r="B17417" s="1">
        <v>46022</v>
      </c>
      <c r="C17417" t="s">
        <v>919</v>
      </c>
      <c r="D17417" t="s">
        <v>920</v>
      </c>
      <c r="E17417" s="4">
        <v>4745.8799999999992</v>
      </c>
      <c r="F17417" t="s">
        <v>1477</v>
      </c>
      <c r="G17417" t="s">
        <v>471</v>
      </c>
      <c r="H17417" t="s">
        <v>313</v>
      </c>
      <c r="I17417" t="s">
        <v>314</v>
      </c>
      <c r="J17417" t="s">
        <v>268</v>
      </c>
      <c r="L17417" t="s">
        <v>384</v>
      </c>
      <c r="M17417" t="s">
        <v>385</v>
      </c>
      <c r="N17417" t="s">
        <v>489</v>
      </c>
    </row>
    <row r="17418" spans="1:14" x14ac:dyDescent="0.25">
      <c r="A17418" t="s">
        <v>240</v>
      </c>
      <c r="B17418" s="1">
        <v>45688</v>
      </c>
      <c r="C17418" t="s">
        <v>924</v>
      </c>
      <c r="D17418" t="s">
        <v>925</v>
      </c>
      <c r="E17418" s="4">
        <v>2989.04</v>
      </c>
      <c r="F17418" t="s">
        <v>1477</v>
      </c>
      <c r="G17418" t="s">
        <v>471</v>
      </c>
      <c r="H17418" t="s">
        <v>303</v>
      </c>
      <c r="I17418" t="s">
        <v>304</v>
      </c>
      <c r="J17418" t="s">
        <v>268</v>
      </c>
      <c r="L17418" t="s">
        <v>384</v>
      </c>
      <c r="M17418" t="s">
        <v>385</v>
      </c>
      <c r="N17418" t="s">
        <v>489</v>
      </c>
    </row>
    <row r="17419" spans="1:14" x14ac:dyDescent="0.25">
      <c r="A17419" t="s">
        <v>240</v>
      </c>
      <c r="B17419" s="1">
        <v>45716</v>
      </c>
      <c r="C17419" t="s">
        <v>924</v>
      </c>
      <c r="D17419" t="s">
        <v>925</v>
      </c>
      <c r="E17419" s="4">
        <v>5978.08</v>
      </c>
      <c r="F17419" t="s">
        <v>1477</v>
      </c>
      <c r="G17419" t="s">
        <v>471</v>
      </c>
      <c r="H17419" t="s">
        <v>303</v>
      </c>
      <c r="I17419" t="s">
        <v>304</v>
      </c>
      <c r="J17419" t="s">
        <v>268</v>
      </c>
      <c r="L17419" t="s">
        <v>384</v>
      </c>
      <c r="M17419" t="s">
        <v>385</v>
      </c>
      <c r="N17419" t="s">
        <v>489</v>
      </c>
    </row>
    <row r="17420" spans="1:14" x14ac:dyDescent="0.25">
      <c r="A17420" t="s">
        <v>240</v>
      </c>
      <c r="B17420" s="1">
        <v>45747</v>
      </c>
      <c r="C17420" t="s">
        <v>924</v>
      </c>
      <c r="D17420" t="s">
        <v>925</v>
      </c>
      <c r="E17420" s="4">
        <v>8967.119999999999</v>
      </c>
      <c r="F17420" t="s">
        <v>1477</v>
      </c>
      <c r="G17420" t="s">
        <v>471</v>
      </c>
      <c r="H17420" t="s">
        <v>303</v>
      </c>
      <c r="I17420" t="s">
        <v>304</v>
      </c>
      <c r="J17420" t="s">
        <v>268</v>
      </c>
      <c r="L17420" t="s">
        <v>384</v>
      </c>
      <c r="M17420" t="s">
        <v>385</v>
      </c>
      <c r="N17420" t="s">
        <v>489</v>
      </c>
    </row>
    <row r="17421" spans="1:14" x14ac:dyDescent="0.25">
      <c r="A17421" t="s">
        <v>240</v>
      </c>
      <c r="B17421" s="1">
        <v>45777</v>
      </c>
      <c r="C17421" t="s">
        <v>924</v>
      </c>
      <c r="D17421" t="s">
        <v>925</v>
      </c>
      <c r="E17421" s="4">
        <v>11956.16</v>
      </c>
      <c r="F17421" t="s">
        <v>1477</v>
      </c>
      <c r="G17421" t="s">
        <v>471</v>
      </c>
      <c r="H17421" t="s">
        <v>303</v>
      </c>
      <c r="I17421" t="s">
        <v>304</v>
      </c>
      <c r="J17421" t="s">
        <v>268</v>
      </c>
      <c r="L17421" t="s">
        <v>384</v>
      </c>
      <c r="M17421" t="s">
        <v>385</v>
      </c>
      <c r="N17421" t="s">
        <v>489</v>
      </c>
    </row>
    <row r="17422" spans="1:14" x14ac:dyDescent="0.25">
      <c r="A17422" t="s">
        <v>240</v>
      </c>
      <c r="B17422" s="1">
        <v>45808</v>
      </c>
      <c r="C17422" t="s">
        <v>924</v>
      </c>
      <c r="D17422" t="s">
        <v>925</v>
      </c>
      <c r="E17422" s="4">
        <v>14945.2</v>
      </c>
      <c r="F17422" t="s">
        <v>1477</v>
      </c>
      <c r="G17422" t="s">
        <v>471</v>
      </c>
      <c r="H17422" t="s">
        <v>303</v>
      </c>
      <c r="I17422" t="s">
        <v>304</v>
      </c>
      <c r="J17422" t="s">
        <v>268</v>
      </c>
      <c r="L17422" t="s">
        <v>384</v>
      </c>
      <c r="M17422" t="s">
        <v>385</v>
      </c>
      <c r="N17422" t="s">
        <v>489</v>
      </c>
    </row>
    <row r="17423" spans="1:14" x14ac:dyDescent="0.25">
      <c r="A17423" t="s">
        <v>240</v>
      </c>
      <c r="B17423" s="1">
        <v>45838</v>
      </c>
      <c r="C17423" t="s">
        <v>924</v>
      </c>
      <c r="D17423" t="s">
        <v>925</v>
      </c>
      <c r="E17423" s="4">
        <v>17934.240000000002</v>
      </c>
      <c r="F17423" t="s">
        <v>1477</v>
      </c>
      <c r="G17423" t="s">
        <v>471</v>
      </c>
      <c r="H17423" t="s">
        <v>303</v>
      </c>
      <c r="I17423" t="s">
        <v>304</v>
      </c>
      <c r="J17423" t="s">
        <v>268</v>
      </c>
      <c r="L17423" t="s">
        <v>384</v>
      </c>
      <c r="M17423" t="s">
        <v>385</v>
      </c>
      <c r="N17423" t="s">
        <v>489</v>
      </c>
    </row>
    <row r="17424" spans="1:14" x14ac:dyDescent="0.25">
      <c r="A17424" t="s">
        <v>240</v>
      </c>
      <c r="B17424" s="1">
        <v>45869</v>
      </c>
      <c r="C17424" t="s">
        <v>924</v>
      </c>
      <c r="D17424" t="s">
        <v>925</v>
      </c>
      <c r="E17424" s="4">
        <v>20923.280000000002</v>
      </c>
      <c r="F17424" t="s">
        <v>1477</v>
      </c>
      <c r="G17424" t="s">
        <v>471</v>
      </c>
      <c r="H17424" t="s">
        <v>303</v>
      </c>
      <c r="I17424" t="s">
        <v>304</v>
      </c>
      <c r="J17424" t="s">
        <v>268</v>
      </c>
      <c r="L17424" t="s">
        <v>384</v>
      </c>
      <c r="M17424" t="s">
        <v>385</v>
      </c>
      <c r="N17424" t="s">
        <v>489</v>
      </c>
    </row>
    <row r="17425" spans="1:14" x14ac:dyDescent="0.25">
      <c r="A17425" t="s">
        <v>240</v>
      </c>
      <c r="B17425" s="1">
        <v>45900</v>
      </c>
      <c r="C17425" t="s">
        <v>924</v>
      </c>
      <c r="D17425" t="s">
        <v>925</v>
      </c>
      <c r="E17425" s="4">
        <v>23912.320000000003</v>
      </c>
      <c r="F17425" t="s">
        <v>1477</v>
      </c>
      <c r="G17425" t="s">
        <v>471</v>
      </c>
      <c r="H17425" t="s">
        <v>303</v>
      </c>
      <c r="I17425" t="s">
        <v>304</v>
      </c>
      <c r="J17425" t="s">
        <v>268</v>
      </c>
      <c r="L17425" t="s">
        <v>384</v>
      </c>
      <c r="M17425" t="s">
        <v>385</v>
      </c>
      <c r="N17425" t="s">
        <v>489</v>
      </c>
    </row>
    <row r="17426" spans="1:14" x14ac:dyDescent="0.25">
      <c r="A17426" t="s">
        <v>240</v>
      </c>
      <c r="B17426" s="1">
        <v>45930</v>
      </c>
      <c r="C17426" t="s">
        <v>924</v>
      </c>
      <c r="D17426" t="s">
        <v>925</v>
      </c>
      <c r="E17426" s="4">
        <v>26901.360000000004</v>
      </c>
      <c r="F17426" t="s">
        <v>1477</v>
      </c>
      <c r="G17426" t="s">
        <v>471</v>
      </c>
      <c r="H17426" t="s">
        <v>303</v>
      </c>
      <c r="I17426" t="s">
        <v>304</v>
      </c>
      <c r="J17426" t="s">
        <v>268</v>
      </c>
      <c r="L17426" t="s">
        <v>384</v>
      </c>
      <c r="M17426" t="s">
        <v>385</v>
      </c>
      <c r="N17426" t="s">
        <v>489</v>
      </c>
    </row>
    <row r="17427" spans="1:14" x14ac:dyDescent="0.25">
      <c r="A17427" t="s">
        <v>240</v>
      </c>
      <c r="B17427" s="1">
        <v>45961</v>
      </c>
      <c r="C17427" t="s">
        <v>924</v>
      </c>
      <c r="D17427" t="s">
        <v>925</v>
      </c>
      <c r="E17427" s="4">
        <v>29890.400000000005</v>
      </c>
      <c r="F17427" t="s">
        <v>1477</v>
      </c>
      <c r="G17427" t="s">
        <v>471</v>
      </c>
      <c r="H17427" t="s">
        <v>303</v>
      </c>
      <c r="I17427" t="s">
        <v>304</v>
      </c>
      <c r="J17427" t="s">
        <v>268</v>
      </c>
      <c r="L17427" t="s">
        <v>384</v>
      </c>
      <c r="M17427" t="s">
        <v>385</v>
      </c>
      <c r="N17427" t="s">
        <v>489</v>
      </c>
    </row>
    <row r="17428" spans="1:14" x14ac:dyDescent="0.25">
      <c r="A17428" t="s">
        <v>240</v>
      </c>
      <c r="B17428" s="1">
        <v>45991</v>
      </c>
      <c r="C17428" t="s">
        <v>924</v>
      </c>
      <c r="D17428" t="s">
        <v>925</v>
      </c>
      <c r="E17428" s="4">
        <v>32879.440000000002</v>
      </c>
      <c r="F17428" t="s">
        <v>1477</v>
      </c>
      <c r="G17428" t="s">
        <v>471</v>
      </c>
      <c r="H17428" t="s">
        <v>303</v>
      </c>
      <c r="I17428" t="s">
        <v>304</v>
      </c>
      <c r="J17428" t="s">
        <v>268</v>
      </c>
      <c r="L17428" t="s">
        <v>384</v>
      </c>
      <c r="M17428" t="s">
        <v>385</v>
      </c>
      <c r="N17428" t="s">
        <v>489</v>
      </c>
    </row>
    <row r="17429" spans="1:14" x14ac:dyDescent="0.25">
      <c r="A17429" t="s">
        <v>240</v>
      </c>
      <c r="B17429" s="1">
        <v>46022</v>
      </c>
      <c r="C17429" t="s">
        <v>924</v>
      </c>
      <c r="D17429" t="s">
        <v>925</v>
      </c>
      <c r="E17429" s="4">
        <v>35868.480000000003</v>
      </c>
      <c r="F17429" t="s">
        <v>1477</v>
      </c>
      <c r="G17429" t="s">
        <v>471</v>
      </c>
      <c r="H17429" t="s">
        <v>303</v>
      </c>
      <c r="I17429" t="s">
        <v>304</v>
      </c>
      <c r="J17429" t="s">
        <v>268</v>
      </c>
      <c r="L17429" t="s">
        <v>384</v>
      </c>
      <c r="M17429" t="s">
        <v>385</v>
      </c>
      <c r="N17429" t="s">
        <v>489</v>
      </c>
    </row>
    <row r="17430" spans="1:14" x14ac:dyDescent="0.25">
      <c r="A17430" t="s">
        <v>240</v>
      </c>
      <c r="B17430" s="1">
        <v>45688</v>
      </c>
      <c r="C17430" t="s">
        <v>927</v>
      </c>
      <c r="D17430" t="s">
        <v>928</v>
      </c>
      <c r="E17430" s="4">
        <v>1101.5999999999999</v>
      </c>
      <c r="F17430" t="s">
        <v>1477</v>
      </c>
      <c r="G17430" t="s">
        <v>471</v>
      </c>
      <c r="H17430" t="s">
        <v>313</v>
      </c>
      <c r="I17430" t="s">
        <v>314</v>
      </c>
      <c r="J17430" t="s">
        <v>268</v>
      </c>
      <c r="L17430" t="s">
        <v>384</v>
      </c>
      <c r="M17430" t="s">
        <v>385</v>
      </c>
      <c r="N17430" t="s">
        <v>489</v>
      </c>
    </row>
    <row r="17431" spans="1:14" x14ac:dyDescent="0.25">
      <c r="A17431" t="s">
        <v>240</v>
      </c>
      <c r="B17431" s="1">
        <v>45716</v>
      </c>
      <c r="C17431" t="s">
        <v>927</v>
      </c>
      <c r="D17431" t="s">
        <v>928</v>
      </c>
      <c r="E17431" s="4">
        <v>2203.1999999999998</v>
      </c>
      <c r="F17431" t="s">
        <v>1477</v>
      </c>
      <c r="G17431" t="s">
        <v>471</v>
      </c>
      <c r="H17431" t="s">
        <v>313</v>
      </c>
      <c r="I17431" t="s">
        <v>314</v>
      </c>
      <c r="J17431" t="s">
        <v>268</v>
      </c>
      <c r="L17431" t="s">
        <v>384</v>
      </c>
      <c r="M17431" t="s">
        <v>385</v>
      </c>
      <c r="N17431" t="s">
        <v>489</v>
      </c>
    </row>
    <row r="17432" spans="1:14" x14ac:dyDescent="0.25">
      <c r="A17432" t="s">
        <v>240</v>
      </c>
      <c r="B17432" s="1">
        <v>45747</v>
      </c>
      <c r="C17432" t="s">
        <v>927</v>
      </c>
      <c r="D17432" t="s">
        <v>928</v>
      </c>
      <c r="E17432" s="4">
        <v>3640.5299999999997</v>
      </c>
      <c r="F17432" t="s">
        <v>1477</v>
      </c>
      <c r="G17432" t="s">
        <v>471</v>
      </c>
      <c r="H17432" t="s">
        <v>313</v>
      </c>
      <c r="I17432" t="s">
        <v>314</v>
      </c>
      <c r="J17432" t="s">
        <v>268</v>
      </c>
      <c r="L17432" t="s">
        <v>384</v>
      </c>
      <c r="M17432" t="s">
        <v>385</v>
      </c>
      <c r="N17432" t="s">
        <v>489</v>
      </c>
    </row>
    <row r="17433" spans="1:14" x14ac:dyDescent="0.25">
      <c r="A17433" t="s">
        <v>240</v>
      </c>
      <c r="B17433" s="1">
        <v>45777</v>
      </c>
      <c r="C17433" t="s">
        <v>927</v>
      </c>
      <c r="D17433" t="s">
        <v>928</v>
      </c>
      <c r="E17433" s="4">
        <v>4854.04</v>
      </c>
      <c r="F17433" t="s">
        <v>1477</v>
      </c>
      <c r="G17433" t="s">
        <v>471</v>
      </c>
      <c r="H17433" t="s">
        <v>313</v>
      </c>
      <c r="I17433" t="s">
        <v>314</v>
      </c>
      <c r="J17433" t="s">
        <v>268</v>
      </c>
      <c r="L17433" t="s">
        <v>384</v>
      </c>
      <c r="M17433" t="s">
        <v>385</v>
      </c>
      <c r="N17433" t="s">
        <v>489</v>
      </c>
    </row>
    <row r="17434" spans="1:14" x14ac:dyDescent="0.25">
      <c r="A17434" t="s">
        <v>240</v>
      </c>
      <c r="B17434" s="1">
        <v>45808</v>
      </c>
      <c r="C17434" t="s">
        <v>927</v>
      </c>
      <c r="D17434" t="s">
        <v>928</v>
      </c>
      <c r="E17434" s="4">
        <v>6067.55</v>
      </c>
      <c r="F17434" t="s">
        <v>1477</v>
      </c>
      <c r="G17434" t="s">
        <v>471</v>
      </c>
      <c r="H17434" t="s">
        <v>313</v>
      </c>
      <c r="I17434" t="s">
        <v>314</v>
      </c>
      <c r="J17434" t="s">
        <v>268</v>
      </c>
      <c r="L17434" t="s">
        <v>384</v>
      </c>
      <c r="M17434" t="s">
        <v>385</v>
      </c>
      <c r="N17434" t="s">
        <v>489</v>
      </c>
    </row>
    <row r="17435" spans="1:14" x14ac:dyDescent="0.25">
      <c r="A17435" t="s">
        <v>240</v>
      </c>
      <c r="B17435" s="1">
        <v>45838</v>
      </c>
      <c r="C17435" t="s">
        <v>927</v>
      </c>
      <c r="D17435" t="s">
        <v>928</v>
      </c>
      <c r="E17435" s="4">
        <v>7281.06</v>
      </c>
      <c r="F17435" t="s">
        <v>1477</v>
      </c>
      <c r="G17435" t="s">
        <v>471</v>
      </c>
      <c r="H17435" t="s">
        <v>313</v>
      </c>
      <c r="I17435" t="s">
        <v>314</v>
      </c>
      <c r="J17435" t="s">
        <v>268</v>
      </c>
      <c r="L17435" t="s">
        <v>384</v>
      </c>
      <c r="M17435" t="s">
        <v>385</v>
      </c>
      <c r="N17435" t="s">
        <v>489</v>
      </c>
    </row>
    <row r="17436" spans="1:14" x14ac:dyDescent="0.25">
      <c r="A17436" t="s">
        <v>240</v>
      </c>
      <c r="B17436" s="1">
        <v>45869</v>
      </c>
      <c r="C17436" t="s">
        <v>927</v>
      </c>
      <c r="D17436" t="s">
        <v>928</v>
      </c>
      <c r="E17436" s="4">
        <v>8494.57</v>
      </c>
      <c r="F17436" t="s">
        <v>1477</v>
      </c>
      <c r="G17436" t="s">
        <v>471</v>
      </c>
      <c r="H17436" t="s">
        <v>313</v>
      </c>
      <c r="I17436" t="s">
        <v>314</v>
      </c>
      <c r="J17436" t="s">
        <v>268</v>
      </c>
      <c r="L17436" t="s">
        <v>384</v>
      </c>
      <c r="M17436" t="s">
        <v>385</v>
      </c>
      <c r="N17436" t="s">
        <v>489</v>
      </c>
    </row>
    <row r="17437" spans="1:14" x14ac:dyDescent="0.25">
      <c r="A17437" t="s">
        <v>240</v>
      </c>
      <c r="B17437" s="1">
        <v>45900</v>
      </c>
      <c r="C17437" t="s">
        <v>927</v>
      </c>
      <c r="D17437" t="s">
        <v>928</v>
      </c>
      <c r="E17437" s="4">
        <v>9708.08</v>
      </c>
      <c r="F17437" t="s">
        <v>1477</v>
      </c>
      <c r="G17437" t="s">
        <v>471</v>
      </c>
      <c r="H17437" t="s">
        <v>313</v>
      </c>
      <c r="I17437" t="s">
        <v>314</v>
      </c>
      <c r="J17437" t="s">
        <v>268</v>
      </c>
      <c r="L17437" t="s">
        <v>384</v>
      </c>
      <c r="M17437" t="s">
        <v>385</v>
      </c>
      <c r="N17437" t="s">
        <v>489</v>
      </c>
    </row>
    <row r="17438" spans="1:14" x14ac:dyDescent="0.25">
      <c r="A17438" t="s">
        <v>240</v>
      </c>
      <c r="B17438" s="1">
        <v>45930</v>
      </c>
      <c r="C17438" t="s">
        <v>927</v>
      </c>
      <c r="D17438" t="s">
        <v>928</v>
      </c>
      <c r="E17438" s="4">
        <v>10921.59</v>
      </c>
      <c r="F17438" t="s">
        <v>1477</v>
      </c>
      <c r="G17438" t="s">
        <v>471</v>
      </c>
      <c r="H17438" t="s">
        <v>313</v>
      </c>
      <c r="I17438" t="s">
        <v>314</v>
      </c>
      <c r="J17438" t="s">
        <v>268</v>
      </c>
      <c r="L17438" t="s">
        <v>384</v>
      </c>
      <c r="M17438" t="s">
        <v>385</v>
      </c>
      <c r="N17438" t="s">
        <v>489</v>
      </c>
    </row>
    <row r="17439" spans="1:14" x14ac:dyDescent="0.25">
      <c r="A17439" t="s">
        <v>240</v>
      </c>
      <c r="B17439" s="1">
        <v>45961</v>
      </c>
      <c r="C17439" t="s">
        <v>927</v>
      </c>
      <c r="D17439" t="s">
        <v>928</v>
      </c>
      <c r="E17439" s="4">
        <v>12135.1</v>
      </c>
      <c r="F17439" t="s">
        <v>1477</v>
      </c>
      <c r="G17439" t="s">
        <v>471</v>
      </c>
      <c r="H17439" t="s">
        <v>313</v>
      </c>
      <c r="I17439" t="s">
        <v>314</v>
      </c>
      <c r="J17439" t="s">
        <v>268</v>
      </c>
      <c r="L17439" t="s">
        <v>384</v>
      </c>
      <c r="M17439" t="s">
        <v>385</v>
      </c>
      <c r="N17439" t="s">
        <v>489</v>
      </c>
    </row>
    <row r="17440" spans="1:14" x14ac:dyDescent="0.25">
      <c r="A17440" t="s">
        <v>240</v>
      </c>
      <c r="B17440" s="1">
        <v>45991</v>
      </c>
      <c r="C17440" t="s">
        <v>927</v>
      </c>
      <c r="D17440" t="s">
        <v>928</v>
      </c>
      <c r="E17440" s="4">
        <v>13348.61</v>
      </c>
      <c r="F17440" t="s">
        <v>1477</v>
      </c>
      <c r="G17440" t="s">
        <v>471</v>
      </c>
      <c r="H17440" t="s">
        <v>313</v>
      </c>
      <c r="I17440" t="s">
        <v>314</v>
      </c>
      <c r="J17440" t="s">
        <v>268</v>
      </c>
      <c r="L17440" t="s">
        <v>384</v>
      </c>
      <c r="M17440" t="s">
        <v>385</v>
      </c>
      <c r="N17440" t="s">
        <v>489</v>
      </c>
    </row>
    <row r="17441" spans="1:14" x14ac:dyDescent="0.25">
      <c r="A17441" t="s">
        <v>240</v>
      </c>
      <c r="B17441" s="1">
        <v>46022</v>
      </c>
      <c r="C17441" t="s">
        <v>927</v>
      </c>
      <c r="D17441" t="s">
        <v>928</v>
      </c>
      <c r="E17441" s="4">
        <v>14562.12</v>
      </c>
      <c r="F17441" t="s">
        <v>1477</v>
      </c>
      <c r="G17441" t="s">
        <v>471</v>
      </c>
      <c r="H17441" t="s">
        <v>313</v>
      </c>
      <c r="I17441" t="s">
        <v>314</v>
      </c>
      <c r="J17441" t="s">
        <v>268</v>
      </c>
      <c r="L17441" t="s">
        <v>384</v>
      </c>
      <c r="M17441" t="s">
        <v>385</v>
      </c>
      <c r="N17441" t="s">
        <v>489</v>
      </c>
    </row>
    <row r="17442" spans="1:14" x14ac:dyDescent="0.25">
      <c r="A17442" t="s">
        <v>240</v>
      </c>
      <c r="B17442" s="1">
        <v>45688</v>
      </c>
      <c r="C17442" t="s">
        <v>931</v>
      </c>
      <c r="D17442" t="s">
        <v>932</v>
      </c>
      <c r="E17442" s="4">
        <v>2439.1799999999998</v>
      </c>
      <c r="F17442" t="s">
        <v>1477</v>
      </c>
      <c r="G17442" t="s">
        <v>471</v>
      </c>
      <c r="H17442" t="s">
        <v>303</v>
      </c>
      <c r="I17442" t="s">
        <v>304</v>
      </c>
      <c r="J17442" t="s">
        <v>268</v>
      </c>
      <c r="L17442" t="s">
        <v>384</v>
      </c>
      <c r="M17442" t="s">
        <v>385</v>
      </c>
      <c r="N17442" t="s">
        <v>489</v>
      </c>
    </row>
    <row r="17443" spans="1:14" x14ac:dyDescent="0.25">
      <c r="A17443" t="s">
        <v>240</v>
      </c>
      <c r="B17443" s="1">
        <v>45716</v>
      </c>
      <c r="C17443" t="s">
        <v>931</v>
      </c>
      <c r="D17443" t="s">
        <v>932</v>
      </c>
      <c r="E17443" s="4">
        <v>4878.3599999999997</v>
      </c>
      <c r="F17443" t="s">
        <v>1477</v>
      </c>
      <c r="G17443" t="s">
        <v>471</v>
      </c>
      <c r="H17443" t="s">
        <v>303</v>
      </c>
      <c r="I17443" t="s">
        <v>304</v>
      </c>
      <c r="J17443" t="s">
        <v>268</v>
      </c>
      <c r="L17443" t="s">
        <v>384</v>
      </c>
      <c r="M17443" t="s">
        <v>385</v>
      </c>
      <c r="N17443" t="s">
        <v>489</v>
      </c>
    </row>
    <row r="17444" spans="1:14" x14ac:dyDescent="0.25">
      <c r="A17444" t="s">
        <v>240</v>
      </c>
      <c r="B17444" s="1">
        <v>45747</v>
      </c>
      <c r="C17444" t="s">
        <v>931</v>
      </c>
      <c r="D17444" t="s">
        <v>932</v>
      </c>
      <c r="E17444" s="4">
        <v>7716.27</v>
      </c>
      <c r="F17444" t="s">
        <v>1477</v>
      </c>
      <c r="G17444" t="s">
        <v>471</v>
      </c>
      <c r="H17444" t="s">
        <v>303</v>
      </c>
      <c r="I17444" t="s">
        <v>304</v>
      </c>
      <c r="J17444" t="s">
        <v>268</v>
      </c>
      <c r="L17444" t="s">
        <v>384</v>
      </c>
      <c r="M17444" t="s">
        <v>385</v>
      </c>
      <c r="N17444" t="s">
        <v>489</v>
      </c>
    </row>
    <row r="17445" spans="1:14" x14ac:dyDescent="0.25">
      <c r="A17445" t="s">
        <v>240</v>
      </c>
      <c r="B17445" s="1">
        <v>45777</v>
      </c>
      <c r="C17445" t="s">
        <v>931</v>
      </c>
      <c r="D17445" t="s">
        <v>932</v>
      </c>
      <c r="E17445" s="4">
        <v>10288.36</v>
      </c>
      <c r="F17445" t="s">
        <v>1477</v>
      </c>
      <c r="G17445" t="s">
        <v>471</v>
      </c>
      <c r="H17445" t="s">
        <v>303</v>
      </c>
      <c r="I17445" t="s">
        <v>304</v>
      </c>
      <c r="J17445" t="s">
        <v>268</v>
      </c>
      <c r="L17445" t="s">
        <v>384</v>
      </c>
      <c r="M17445" t="s">
        <v>385</v>
      </c>
      <c r="N17445" t="s">
        <v>489</v>
      </c>
    </row>
    <row r="17446" spans="1:14" x14ac:dyDescent="0.25">
      <c r="A17446" t="s">
        <v>240</v>
      </c>
      <c r="B17446" s="1">
        <v>45808</v>
      </c>
      <c r="C17446" t="s">
        <v>931</v>
      </c>
      <c r="D17446" t="s">
        <v>932</v>
      </c>
      <c r="E17446" s="4">
        <v>12860.45</v>
      </c>
      <c r="F17446" t="s">
        <v>1477</v>
      </c>
      <c r="G17446" t="s">
        <v>471</v>
      </c>
      <c r="H17446" t="s">
        <v>303</v>
      </c>
      <c r="I17446" t="s">
        <v>304</v>
      </c>
      <c r="J17446" t="s">
        <v>268</v>
      </c>
      <c r="L17446" t="s">
        <v>384</v>
      </c>
      <c r="M17446" t="s">
        <v>385</v>
      </c>
      <c r="N17446" t="s">
        <v>489</v>
      </c>
    </row>
    <row r="17447" spans="1:14" x14ac:dyDescent="0.25">
      <c r="A17447" t="s">
        <v>240</v>
      </c>
      <c r="B17447" s="1">
        <v>45838</v>
      </c>
      <c r="C17447" t="s">
        <v>931</v>
      </c>
      <c r="D17447" t="s">
        <v>932</v>
      </c>
      <c r="E17447" s="4">
        <v>15432.54</v>
      </c>
      <c r="F17447" t="s">
        <v>1477</v>
      </c>
      <c r="G17447" t="s">
        <v>471</v>
      </c>
      <c r="H17447" t="s">
        <v>303</v>
      </c>
      <c r="I17447" t="s">
        <v>304</v>
      </c>
      <c r="J17447" t="s">
        <v>268</v>
      </c>
      <c r="L17447" t="s">
        <v>384</v>
      </c>
      <c r="M17447" t="s">
        <v>385</v>
      </c>
      <c r="N17447" t="s">
        <v>489</v>
      </c>
    </row>
    <row r="17448" spans="1:14" x14ac:dyDescent="0.25">
      <c r="A17448" t="s">
        <v>240</v>
      </c>
      <c r="B17448" s="1">
        <v>45869</v>
      </c>
      <c r="C17448" t="s">
        <v>931</v>
      </c>
      <c r="D17448" t="s">
        <v>932</v>
      </c>
      <c r="E17448" s="4">
        <v>18004.63</v>
      </c>
      <c r="F17448" t="s">
        <v>1477</v>
      </c>
      <c r="G17448" t="s">
        <v>471</v>
      </c>
      <c r="H17448" t="s">
        <v>303</v>
      </c>
      <c r="I17448" t="s">
        <v>304</v>
      </c>
      <c r="J17448" t="s">
        <v>268</v>
      </c>
      <c r="L17448" t="s">
        <v>384</v>
      </c>
      <c r="M17448" t="s">
        <v>385</v>
      </c>
      <c r="N17448" t="s">
        <v>489</v>
      </c>
    </row>
    <row r="17449" spans="1:14" x14ac:dyDescent="0.25">
      <c r="A17449" t="s">
        <v>240</v>
      </c>
      <c r="B17449" s="1">
        <v>45900</v>
      </c>
      <c r="C17449" t="s">
        <v>931</v>
      </c>
      <c r="D17449" t="s">
        <v>932</v>
      </c>
      <c r="E17449" s="4">
        <v>20576.72</v>
      </c>
      <c r="F17449" t="s">
        <v>1477</v>
      </c>
      <c r="G17449" t="s">
        <v>471</v>
      </c>
      <c r="H17449" t="s">
        <v>303</v>
      </c>
      <c r="I17449" t="s">
        <v>304</v>
      </c>
      <c r="J17449" t="s">
        <v>268</v>
      </c>
      <c r="L17449" t="s">
        <v>384</v>
      </c>
      <c r="M17449" t="s">
        <v>385</v>
      </c>
      <c r="N17449" t="s">
        <v>489</v>
      </c>
    </row>
    <row r="17450" spans="1:14" x14ac:dyDescent="0.25">
      <c r="A17450" t="s">
        <v>240</v>
      </c>
      <c r="B17450" s="1">
        <v>45930</v>
      </c>
      <c r="C17450" t="s">
        <v>931</v>
      </c>
      <c r="D17450" t="s">
        <v>932</v>
      </c>
      <c r="E17450" s="4">
        <v>23148.81</v>
      </c>
      <c r="F17450" t="s">
        <v>1477</v>
      </c>
      <c r="G17450" t="s">
        <v>471</v>
      </c>
      <c r="H17450" t="s">
        <v>303</v>
      </c>
      <c r="I17450" t="s">
        <v>304</v>
      </c>
      <c r="J17450" t="s">
        <v>268</v>
      </c>
      <c r="L17450" t="s">
        <v>384</v>
      </c>
      <c r="M17450" t="s">
        <v>385</v>
      </c>
      <c r="N17450" t="s">
        <v>489</v>
      </c>
    </row>
    <row r="17451" spans="1:14" x14ac:dyDescent="0.25">
      <c r="A17451" t="s">
        <v>240</v>
      </c>
      <c r="B17451" s="1">
        <v>45961</v>
      </c>
      <c r="C17451" t="s">
        <v>931</v>
      </c>
      <c r="D17451" t="s">
        <v>932</v>
      </c>
      <c r="E17451" s="4">
        <v>25720.9</v>
      </c>
      <c r="F17451" t="s">
        <v>1477</v>
      </c>
      <c r="G17451" t="s">
        <v>471</v>
      </c>
      <c r="H17451" t="s">
        <v>303</v>
      </c>
      <c r="I17451" t="s">
        <v>304</v>
      </c>
      <c r="J17451" t="s">
        <v>268</v>
      </c>
      <c r="L17451" t="s">
        <v>384</v>
      </c>
      <c r="M17451" t="s">
        <v>385</v>
      </c>
      <c r="N17451" t="s">
        <v>489</v>
      </c>
    </row>
    <row r="17452" spans="1:14" x14ac:dyDescent="0.25">
      <c r="A17452" t="s">
        <v>240</v>
      </c>
      <c r="B17452" s="1">
        <v>45991</v>
      </c>
      <c r="C17452" t="s">
        <v>931</v>
      </c>
      <c r="D17452" t="s">
        <v>932</v>
      </c>
      <c r="E17452" s="4">
        <v>28292.99</v>
      </c>
      <c r="F17452" t="s">
        <v>1477</v>
      </c>
      <c r="G17452" t="s">
        <v>471</v>
      </c>
      <c r="H17452" t="s">
        <v>303</v>
      </c>
      <c r="I17452" t="s">
        <v>304</v>
      </c>
      <c r="J17452" t="s">
        <v>268</v>
      </c>
      <c r="L17452" t="s">
        <v>384</v>
      </c>
      <c r="M17452" t="s">
        <v>385</v>
      </c>
      <c r="N17452" t="s">
        <v>489</v>
      </c>
    </row>
    <row r="17453" spans="1:14" x14ac:dyDescent="0.25">
      <c r="A17453" t="s">
        <v>240</v>
      </c>
      <c r="B17453" s="1">
        <v>46022</v>
      </c>
      <c r="C17453" t="s">
        <v>931</v>
      </c>
      <c r="D17453" t="s">
        <v>932</v>
      </c>
      <c r="E17453" s="4">
        <v>30865.08</v>
      </c>
      <c r="F17453" t="s">
        <v>1477</v>
      </c>
      <c r="G17453" t="s">
        <v>471</v>
      </c>
      <c r="H17453" t="s">
        <v>303</v>
      </c>
      <c r="I17453" t="s">
        <v>304</v>
      </c>
      <c r="J17453" t="s">
        <v>268</v>
      </c>
      <c r="L17453" t="s">
        <v>384</v>
      </c>
      <c r="M17453" t="s">
        <v>385</v>
      </c>
      <c r="N17453" t="s">
        <v>489</v>
      </c>
    </row>
    <row r="17454" spans="1:14" x14ac:dyDescent="0.25">
      <c r="A17454" t="s">
        <v>240</v>
      </c>
      <c r="B17454" s="1">
        <v>45688</v>
      </c>
      <c r="C17454" t="s">
        <v>935</v>
      </c>
      <c r="D17454" t="s">
        <v>936</v>
      </c>
      <c r="E17454" s="4">
        <v>1734.9</v>
      </c>
      <c r="F17454" t="s">
        <v>1477</v>
      </c>
      <c r="G17454" t="s">
        <v>471</v>
      </c>
      <c r="H17454" t="s">
        <v>303</v>
      </c>
      <c r="I17454" t="s">
        <v>304</v>
      </c>
      <c r="J17454" t="s">
        <v>268</v>
      </c>
      <c r="L17454" t="s">
        <v>384</v>
      </c>
      <c r="M17454" t="s">
        <v>385</v>
      </c>
      <c r="N17454" t="s">
        <v>489</v>
      </c>
    </row>
    <row r="17455" spans="1:14" x14ac:dyDescent="0.25">
      <c r="A17455" t="s">
        <v>240</v>
      </c>
      <c r="B17455" s="1">
        <v>45716</v>
      </c>
      <c r="C17455" t="s">
        <v>935</v>
      </c>
      <c r="D17455" t="s">
        <v>936</v>
      </c>
      <c r="E17455" s="4">
        <v>3469.8</v>
      </c>
      <c r="F17455" t="s">
        <v>1477</v>
      </c>
      <c r="G17455" t="s">
        <v>471</v>
      </c>
      <c r="H17455" t="s">
        <v>303</v>
      </c>
      <c r="I17455" t="s">
        <v>304</v>
      </c>
      <c r="J17455" t="s">
        <v>268</v>
      </c>
      <c r="L17455" t="s">
        <v>384</v>
      </c>
      <c r="M17455" t="s">
        <v>385</v>
      </c>
      <c r="N17455" t="s">
        <v>489</v>
      </c>
    </row>
    <row r="17456" spans="1:14" x14ac:dyDescent="0.25">
      <c r="A17456" t="s">
        <v>240</v>
      </c>
      <c r="B17456" s="1">
        <v>45747</v>
      </c>
      <c r="C17456" t="s">
        <v>935</v>
      </c>
      <c r="D17456" t="s">
        <v>936</v>
      </c>
      <c r="E17456" s="4">
        <v>5204.7000000000007</v>
      </c>
      <c r="F17456" t="s">
        <v>1477</v>
      </c>
      <c r="G17456" t="s">
        <v>471</v>
      </c>
      <c r="H17456" t="s">
        <v>303</v>
      </c>
      <c r="I17456" t="s">
        <v>304</v>
      </c>
      <c r="J17456" t="s">
        <v>268</v>
      </c>
      <c r="L17456" t="s">
        <v>384</v>
      </c>
      <c r="M17456" t="s">
        <v>385</v>
      </c>
      <c r="N17456" t="s">
        <v>489</v>
      </c>
    </row>
    <row r="17457" spans="1:14" x14ac:dyDescent="0.25">
      <c r="A17457" t="s">
        <v>240</v>
      </c>
      <c r="B17457" s="1">
        <v>45777</v>
      </c>
      <c r="C17457" t="s">
        <v>935</v>
      </c>
      <c r="D17457" t="s">
        <v>936</v>
      </c>
      <c r="E17457" s="4">
        <v>6939.6</v>
      </c>
      <c r="F17457" t="s">
        <v>1477</v>
      </c>
      <c r="G17457" t="s">
        <v>471</v>
      </c>
      <c r="H17457" t="s">
        <v>303</v>
      </c>
      <c r="I17457" t="s">
        <v>304</v>
      </c>
      <c r="J17457" t="s">
        <v>268</v>
      </c>
      <c r="L17457" t="s">
        <v>384</v>
      </c>
      <c r="M17457" t="s">
        <v>385</v>
      </c>
      <c r="N17457" t="s">
        <v>489</v>
      </c>
    </row>
    <row r="17458" spans="1:14" x14ac:dyDescent="0.25">
      <c r="A17458" t="s">
        <v>240</v>
      </c>
      <c r="B17458" s="1">
        <v>45808</v>
      </c>
      <c r="C17458" t="s">
        <v>935</v>
      </c>
      <c r="D17458" t="s">
        <v>936</v>
      </c>
      <c r="E17458" s="4">
        <v>8674.5</v>
      </c>
      <c r="F17458" t="s">
        <v>1477</v>
      </c>
      <c r="G17458" t="s">
        <v>471</v>
      </c>
      <c r="H17458" t="s">
        <v>303</v>
      </c>
      <c r="I17458" t="s">
        <v>304</v>
      </c>
      <c r="J17458" t="s">
        <v>268</v>
      </c>
      <c r="L17458" t="s">
        <v>384</v>
      </c>
      <c r="M17458" t="s">
        <v>385</v>
      </c>
      <c r="N17458" t="s">
        <v>489</v>
      </c>
    </row>
    <row r="17459" spans="1:14" x14ac:dyDescent="0.25">
      <c r="A17459" t="s">
        <v>240</v>
      </c>
      <c r="B17459" s="1">
        <v>45838</v>
      </c>
      <c r="C17459" t="s">
        <v>935</v>
      </c>
      <c r="D17459" t="s">
        <v>936</v>
      </c>
      <c r="E17459" s="4">
        <v>10409.4</v>
      </c>
      <c r="F17459" t="s">
        <v>1477</v>
      </c>
      <c r="G17459" t="s">
        <v>471</v>
      </c>
      <c r="H17459" t="s">
        <v>303</v>
      </c>
      <c r="I17459" t="s">
        <v>304</v>
      </c>
      <c r="J17459" t="s">
        <v>268</v>
      </c>
      <c r="L17459" t="s">
        <v>384</v>
      </c>
      <c r="M17459" t="s">
        <v>385</v>
      </c>
      <c r="N17459" t="s">
        <v>489</v>
      </c>
    </row>
    <row r="17460" spans="1:14" x14ac:dyDescent="0.25">
      <c r="A17460" t="s">
        <v>240</v>
      </c>
      <c r="B17460" s="1">
        <v>45869</v>
      </c>
      <c r="C17460" t="s">
        <v>935</v>
      </c>
      <c r="D17460" t="s">
        <v>936</v>
      </c>
      <c r="E17460" s="4">
        <v>12144.3</v>
      </c>
      <c r="F17460" t="s">
        <v>1477</v>
      </c>
      <c r="G17460" t="s">
        <v>471</v>
      </c>
      <c r="H17460" t="s">
        <v>303</v>
      </c>
      <c r="I17460" t="s">
        <v>304</v>
      </c>
      <c r="J17460" t="s">
        <v>268</v>
      </c>
      <c r="L17460" t="s">
        <v>384</v>
      </c>
      <c r="M17460" t="s">
        <v>385</v>
      </c>
      <c r="N17460" t="s">
        <v>489</v>
      </c>
    </row>
    <row r="17461" spans="1:14" x14ac:dyDescent="0.25">
      <c r="A17461" t="s">
        <v>240</v>
      </c>
      <c r="B17461" s="1">
        <v>45900</v>
      </c>
      <c r="C17461" t="s">
        <v>935</v>
      </c>
      <c r="D17461" t="s">
        <v>936</v>
      </c>
      <c r="E17461" s="4">
        <v>13879.199999999999</v>
      </c>
      <c r="F17461" t="s">
        <v>1477</v>
      </c>
      <c r="G17461" t="s">
        <v>471</v>
      </c>
      <c r="H17461" t="s">
        <v>303</v>
      </c>
      <c r="I17461" t="s">
        <v>304</v>
      </c>
      <c r="J17461" t="s">
        <v>268</v>
      </c>
      <c r="L17461" t="s">
        <v>384</v>
      </c>
      <c r="M17461" t="s">
        <v>385</v>
      </c>
      <c r="N17461" t="s">
        <v>489</v>
      </c>
    </row>
    <row r="17462" spans="1:14" x14ac:dyDescent="0.25">
      <c r="A17462" t="s">
        <v>240</v>
      </c>
      <c r="B17462" s="1">
        <v>45930</v>
      </c>
      <c r="C17462" t="s">
        <v>935</v>
      </c>
      <c r="D17462" t="s">
        <v>936</v>
      </c>
      <c r="E17462" s="4">
        <v>15614.099999999999</v>
      </c>
      <c r="F17462" t="s">
        <v>1477</v>
      </c>
      <c r="G17462" t="s">
        <v>471</v>
      </c>
      <c r="H17462" t="s">
        <v>303</v>
      </c>
      <c r="I17462" t="s">
        <v>304</v>
      </c>
      <c r="J17462" t="s">
        <v>268</v>
      </c>
      <c r="L17462" t="s">
        <v>384</v>
      </c>
      <c r="M17462" t="s">
        <v>385</v>
      </c>
      <c r="N17462" t="s">
        <v>489</v>
      </c>
    </row>
    <row r="17463" spans="1:14" x14ac:dyDescent="0.25">
      <c r="A17463" t="s">
        <v>240</v>
      </c>
      <c r="B17463" s="1">
        <v>45961</v>
      </c>
      <c r="C17463" t="s">
        <v>935</v>
      </c>
      <c r="D17463" t="s">
        <v>936</v>
      </c>
      <c r="E17463" s="4">
        <v>17349</v>
      </c>
      <c r="F17463" t="s">
        <v>1477</v>
      </c>
      <c r="G17463" t="s">
        <v>471</v>
      </c>
      <c r="H17463" t="s">
        <v>303</v>
      </c>
      <c r="I17463" t="s">
        <v>304</v>
      </c>
      <c r="J17463" t="s">
        <v>268</v>
      </c>
      <c r="L17463" t="s">
        <v>384</v>
      </c>
      <c r="M17463" t="s">
        <v>385</v>
      </c>
      <c r="N17463" t="s">
        <v>489</v>
      </c>
    </row>
    <row r="17464" spans="1:14" x14ac:dyDescent="0.25">
      <c r="A17464" t="s">
        <v>240</v>
      </c>
      <c r="B17464" s="1">
        <v>45991</v>
      </c>
      <c r="C17464" t="s">
        <v>935</v>
      </c>
      <c r="D17464" t="s">
        <v>936</v>
      </c>
      <c r="E17464" s="4">
        <v>19083.900000000001</v>
      </c>
      <c r="F17464" t="s">
        <v>1477</v>
      </c>
      <c r="G17464" t="s">
        <v>471</v>
      </c>
      <c r="H17464" t="s">
        <v>303</v>
      </c>
      <c r="I17464" t="s">
        <v>304</v>
      </c>
      <c r="J17464" t="s">
        <v>268</v>
      </c>
      <c r="L17464" t="s">
        <v>384</v>
      </c>
      <c r="M17464" t="s">
        <v>385</v>
      </c>
      <c r="N17464" t="s">
        <v>489</v>
      </c>
    </row>
    <row r="17465" spans="1:14" x14ac:dyDescent="0.25">
      <c r="A17465" t="s">
        <v>240</v>
      </c>
      <c r="B17465" s="1">
        <v>46022</v>
      </c>
      <c r="C17465" t="s">
        <v>935</v>
      </c>
      <c r="D17465" t="s">
        <v>936</v>
      </c>
      <c r="E17465" s="4">
        <v>20818.800000000003</v>
      </c>
      <c r="F17465" t="s">
        <v>1477</v>
      </c>
      <c r="G17465" t="s">
        <v>471</v>
      </c>
      <c r="H17465" t="s">
        <v>303</v>
      </c>
      <c r="I17465" t="s">
        <v>304</v>
      </c>
      <c r="J17465" t="s">
        <v>268</v>
      </c>
      <c r="L17465" t="s">
        <v>384</v>
      </c>
      <c r="M17465" t="s">
        <v>385</v>
      </c>
      <c r="N17465" t="s">
        <v>489</v>
      </c>
    </row>
    <row r="17466" spans="1:14" x14ac:dyDescent="0.25">
      <c r="A17466" t="s">
        <v>240</v>
      </c>
      <c r="B17466" s="1">
        <v>45688</v>
      </c>
      <c r="C17466" t="s">
        <v>938</v>
      </c>
      <c r="D17466" t="s">
        <v>939</v>
      </c>
      <c r="E17466" s="4">
        <v>463.8</v>
      </c>
      <c r="F17466" t="s">
        <v>1477</v>
      </c>
      <c r="G17466" t="s">
        <v>471</v>
      </c>
      <c r="H17466" t="s">
        <v>313</v>
      </c>
      <c r="I17466" t="s">
        <v>314</v>
      </c>
      <c r="J17466" t="s">
        <v>268</v>
      </c>
      <c r="L17466" t="s">
        <v>384</v>
      </c>
      <c r="M17466" t="s">
        <v>385</v>
      </c>
      <c r="N17466" t="s">
        <v>489</v>
      </c>
    </row>
    <row r="17467" spans="1:14" x14ac:dyDescent="0.25">
      <c r="A17467" t="s">
        <v>240</v>
      </c>
      <c r="B17467" s="1">
        <v>45716</v>
      </c>
      <c r="C17467" t="s">
        <v>938</v>
      </c>
      <c r="D17467" t="s">
        <v>939</v>
      </c>
      <c r="E17467" s="4">
        <v>927.6</v>
      </c>
      <c r="F17467" t="s">
        <v>1477</v>
      </c>
      <c r="G17467" t="s">
        <v>471</v>
      </c>
      <c r="H17467" t="s">
        <v>313</v>
      </c>
      <c r="I17467" t="s">
        <v>314</v>
      </c>
      <c r="J17467" t="s">
        <v>268</v>
      </c>
      <c r="L17467" t="s">
        <v>384</v>
      </c>
      <c r="M17467" t="s">
        <v>385</v>
      </c>
      <c r="N17467" t="s">
        <v>489</v>
      </c>
    </row>
    <row r="17468" spans="1:14" x14ac:dyDescent="0.25">
      <c r="A17468" t="s">
        <v>240</v>
      </c>
      <c r="B17468" s="1">
        <v>45747</v>
      </c>
      <c r="C17468" t="s">
        <v>938</v>
      </c>
      <c r="D17468" t="s">
        <v>939</v>
      </c>
      <c r="E17468" s="4">
        <v>1391.4</v>
      </c>
      <c r="F17468" t="s">
        <v>1477</v>
      </c>
      <c r="G17468" t="s">
        <v>471</v>
      </c>
      <c r="H17468" t="s">
        <v>313</v>
      </c>
      <c r="I17468" t="s">
        <v>314</v>
      </c>
      <c r="J17468" t="s">
        <v>268</v>
      </c>
      <c r="L17468" t="s">
        <v>384</v>
      </c>
      <c r="M17468" t="s">
        <v>385</v>
      </c>
      <c r="N17468" t="s">
        <v>489</v>
      </c>
    </row>
    <row r="17469" spans="1:14" x14ac:dyDescent="0.25">
      <c r="A17469" t="s">
        <v>240</v>
      </c>
      <c r="B17469" s="1">
        <v>45777</v>
      </c>
      <c r="C17469" t="s">
        <v>938</v>
      </c>
      <c r="D17469" t="s">
        <v>939</v>
      </c>
      <c r="E17469" s="4">
        <v>1855.2</v>
      </c>
      <c r="F17469" t="s">
        <v>1477</v>
      </c>
      <c r="G17469" t="s">
        <v>471</v>
      </c>
      <c r="H17469" t="s">
        <v>313</v>
      </c>
      <c r="I17469" t="s">
        <v>314</v>
      </c>
      <c r="J17469" t="s">
        <v>268</v>
      </c>
      <c r="L17469" t="s">
        <v>384</v>
      </c>
      <c r="M17469" t="s">
        <v>385</v>
      </c>
      <c r="N17469" t="s">
        <v>489</v>
      </c>
    </row>
    <row r="17470" spans="1:14" x14ac:dyDescent="0.25">
      <c r="A17470" t="s">
        <v>240</v>
      </c>
      <c r="B17470" s="1">
        <v>45808</v>
      </c>
      <c r="C17470" t="s">
        <v>938</v>
      </c>
      <c r="D17470" t="s">
        <v>939</v>
      </c>
      <c r="E17470" s="4">
        <v>2319</v>
      </c>
      <c r="F17470" t="s">
        <v>1477</v>
      </c>
      <c r="G17470" t="s">
        <v>471</v>
      </c>
      <c r="H17470" t="s">
        <v>313</v>
      </c>
      <c r="I17470" t="s">
        <v>314</v>
      </c>
      <c r="J17470" t="s">
        <v>268</v>
      </c>
      <c r="L17470" t="s">
        <v>384</v>
      </c>
      <c r="M17470" t="s">
        <v>385</v>
      </c>
      <c r="N17470" t="s">
        <v>489</v>
      </c>
    </row>
    <row r="17471" spans="1:14" x14ac:dyDescent="0.25">
      <c r="A17471" t="s">
        <v>240</v>
      </c>
      <c r="B17471" s="1">
        <v>45838</v>
      </c>
      <c r="C17471" t="s">
        <v>938</v>
      </c>
      <c r="D17471" t="s">
        <v>939</v>
      </c>
      <c r="E17471" s="4">
        <v>2782.8</v>
      </c>
      <c r="F17471" t="s">
        <v>1477</v>
      </c>
      <c r="G17471" t="s">
        <v>471</v>
      </c>
      <c r="H17471" t="s">
        <v>313</v>
      </c>
      <c r="I17471" t="s">
        <v>314</v>
      </c>
      <c r="J17471" t="s">
        <v>268</v>
      </c>
      <c r="L17471" t="s">
        <v>384</v>
      </c>
      <c r="M17471" t="s">
        <v>385</v>
      </c>
      <c r="N17471" t="s">
        <v>489</v>
      </c>
    </row>
    <row r="17472" spans="1:14" x14ac:dyDescent="0.25">
      <c r="A17472" t="s">
        <v>240</v>
      </c>
      <c r="B17472" s="1">
        <v>45869</v>
      </c>
      <c r="C17472" t="s">
        <v>938</v>
      </c>
      <c r="D17472" t="s">
        <v>939</v>
      </c>
      <c r="E17472" s="4">
        <v>3246.6000000000004</v>
      </c>
      <c r="F17472" t="s">
        <v>1477</v>
      </c>
      <c r="G17472" t="s">
        <v>471</v>
      </c>
      <c r="H17472" t="s">
        <v>313</v>
      </c>
      <c r="I17472" t="s">
        <v>314</v>
      </c>
      <c r="J17472" t="s">
        <v>268</v>
      </c>
      <c r="L17472" t="s">
        <v>384</v>
      </c>
      <c r="M17472" t="s">
        <v>385</v>
      </c>
      <c r="N17472" t="s">
        <v>489</v>
      </c>
    </row>
    <row r="17473" spans="1:14" x14ac:dyDescent="0.25">
      <c r="A17473" t="s">
        <v>240</v>
      </c>
      <c r="B17473" s="1">
        <v>45900</v>
      </c>
      <c r="C17473" t="s">
        <v>938</v>
      </c>
      <c r="D17473" t="s">
        <v>939</v>
      </c>
      <c r="E17473" s="4">
        <v>3710.4000000000005</v>
      </c>
      <c r="F17473" t="s">
        <v>1477</v>
      </c>
      <c r="G17473" t="s">
        <v>471</v>
      </c>
      <c r="H17473" t="s">
        <v>313</v>
      </c>
      <c r="I17473" t="s">
        <v>314</v>
      </c>
      <c r="J17473" t="s">
        <v>268</v>
      </c>
      <c r="L17473" t="s">
        <v>384</v>
      </c>
      <c r="M17473" t="s">
        <v>385</v>
      </c>
      <c r="N17473" t="s">
        <v>489</v>
      </c>
    </row>
    <row r="17474" spans="1:14" x14ac:dyDescent="0.25">
      <c r="A17474" t="s">
        <v>240</v>
      </c>
      <c r="B17474" s="1">
        <v>45930</v>
      </c>
      <c r="C17474" t="s">
        <v>938</v>
      </c>
      <c r="D17474" t="s">
        <v>939</v>
      </c>
      <c r="E17474" s="4">
        <v>4174.2000000000007</v>
      </c>
      <c r="F17474" t="s">
        <v>1477</v>
      </c>
      <c r="G17474" t="s">
        <v>471</v>
      </c>
      <c r="H17474" t="s">
        <v>313</v>
      </c>
      <c r="I17474" t="s">
        <v>314</v>
      </c>
      <c r="J17474" t="s">
        <v>268</v>
      </c>
      <c r="L17474" t="s">
        <v>384</v>
      </c>
      <c r="M17474" t="s">
        <v>385</v>
      </c>
      <c r="N17474" t="s">
        <v>489</v>
      </c>
    </row>
    <row r="17475" spans="1:14" x14ac:dyDescent="0.25">
      <c r="A17475" t="s">
        <v>240</v>
      </c>
      <c r="B17475" s="1">
        <v>45961</v>
      </c>
      <c r="C17475" t="s">
        <v>938</v>
      </c>
      <c r="D17475" t="s">
        <v>939</v>
      </c>
      <c r="E17475" s="4">
        <v>4638.0000000000009</v>
      </c>
      <c r="F17475" t="s">
        <v>1477</v>
      </c>
      <c r="G17475" t="s">
        <v>471</v>
      </c>
      <c r="H17475" t="s">
        <v>313</v>
      </c>
      <c r="I17475" t="s">
        <v>314</v>
      </c>
      <c r="J17475" t="s">
        <v>268</v>
      </c>
      <c r="L17475" t="s">
        <v>384</v>
      </c>
      <c r="M17475" t="s">
        <v>385</v>
      </c>
      <c r="N17475" t="s">
        <v>489</v>
      </c>
    </row>
    <row r="17476" spans="1:14" x14ac:dyDescent="0.25">
      <c r="A17476" t="s">
        <v>240</v>
      </c>
      <c r="B17476" s="1">
        <v>45991</v>
      </c>
      <c r="C17476" t="s">
        <v>938</v>
      </c>
      <c r="D17476" t="s">
        <v>939</v>
      </c>
      <c r="E17476" s="4">
        <v>5101.8000000000011</v>
      </c>
      <c r="F17476" t="s">
        <v>1477</v>
      </c>
      <c r="G17476" t="s">
        <v>471</v>
      </c>
      <c r="H17476" t="s">
        <v>313</v>
      </c>
      <c r="I17476" t="s">
        <v>314</v>
      </c>
      <c r="J17476" t="s">
        <v>268</v>
      </c>
      <c r="L17476" t="s">
        <v>384</v>
      </c>
      <c r="M17476" t="s">
        <v>385</v>
      </c>
      <c r="N17476" t="s">
        <v>489</v>
      </c>
    </row>
    <row r="17477" spans="1:14" x14ac:dyDescent="0.25">
      <c r="A17477" t="s">
        <v>240</v>
      </c>
      <c r="B17477" s="1">
        <v>46022</v>
      </c>
      <c r="C17477" t="s">
        <v>938</v>
      </c>
      <c r="D17477" t="s">
        <v>939</v>
      </c>
      <c r="E17477" s="4">
        <v>5565.6000000000013</v>
      </c>
      <c r="F17477" t="s">
        <v>1477</v>
      </c>
      <c r="G17477" t="s">
        <v>471</v>
      </c>
      <c r="H17477" t="s">
        <v>313</v>
      </c>
      <c r="I17477" t="s">
        <v>314</v>
      </c>
      <c r="J17477" t="s">
        <v>268</v>
      </c>
      <c r="L17477" t="s">
        <v>384</v>
      </c>
      <c r="M17477" t="s">
        <v>385</v>
      </c>
      <c r="N17477" t="s">
        <v>489</v>
      </c>
    </row>
    <row r="17478" spans="1:14" x14ac:dyDescent="0.25">
      <c r="A17478" t="s">
        <v>240</v>
      </c>
      <c r="B17478" s="1">
        <v>45688</v>
      </c>
      <c r="C17478" t="s">
        <v>942</v>
      </c>
      <c r="D17478" t="s">
        <v>943</v>
      </c>
      <c r="E17478" s="4">
        <v>106.96</v>
      </c>
      <c r="F17478" t="s">
        <v>1477</v>
      </c>
      <c r="G17478" t="s">
        <v>471</v>
      </c>
      <c r="H17478" t="s">
        <v>313</v>
      </c>
      <c r="I17478" t="s">
        <v>314</v>
      </c>
      <c r="J17478" t="s">
        <v>268</v>
      </c>
      <c r="L17478" t="s">
        <v>384</v>
      </c>
      <c r="M17478" t="s">
        <v>385</v>
      </c>
      <c r="N17478" t="s">
        <v>489</v>
      </c>
    </row>
    <row r="17479" spans="1:14" x14ac:dyDescent="0.25">
      <c r="A17479" t="s">
        <v>240</v>
      </c>
      <c r="B17479" s="1">
        <v>45716</v>
      </c>
      <c r="C17479" t="s">
        <v>942</v>
      </c>
      <c r="D17479" t="s">
        <v>943</v>
      </c>
      <c r="E17479" s="4">
        <v>213.92</v>
      </c>
      <c r="F17479" t="s">
        <v>1477</v>
      </c>
      <c r="G17479" t="s">
        <v>471</v>
      </c>
      <c r="H17479" t="s">
        <v>313</v>
      </c>
      <c r="I17479" t="s">
        <v>314</v>
      </c>
      <c r="J17479" t="s">
        <v>268</v>
      </c>
      <c r="L17479" t="s">
        <v>384</v>
      </c>
      <c r="M17479" t="s">
        <v>385</v>
      </c>
      <c r="N17479" t="s">
        <v>489</v>
      </c>
    </row>
    <row r="17480" spans="1:14" x14ac:dyDescent="0.25">
      <c r="A17480" t="s">
        <v>240</v>
      </c>
      <c r="B17480" s="1">
        <v>45747</v>
      </c>
      <c r="C17480" t="s">
        <v>942</v>
      </c>
      <c r="D17480" t="s">
        <v>943</v>
      </c>
      <c r="E17480" s="4">
        <v>320.88</v>
      </c>
      <c r="F17480" t="s">
        <v>1477</v>
      </c>
      <c r="G17480" t="s">
        <v>471</v>
      </c>
      <c r="H17480" t="s">
        <v>313</v>
      </c>
      <c r="I17480" t="s">
        <v>314</v>
      </c>
      <c r="J17480" t="s">
        <v>268</v>
      </c>
      <c r="L17480" t="s">
        <v>384</v>
      </c>
      <c r="M17480" t="s">
        <v>385</v>
      </c>
      <c r="N17480" t="s">
        <v>489</v>
      </c>
    </row>
    <row r="17481" spans="1:14" x14ac:dyDescent="0.25">
      <c r="A17481" t="s">
        <v>240</v>
      </c>
      <c r="B17481" s="1">
        <v>45777</v>
      </c>
      <c r="C17481" t="s">
        <v>942</v>
      </c>
      <c r="D17481" t="s">
        <v>943</v>
      </c>
      <c r="E17481" s="4">
        <v>427.84</v>
      </c>
      <c r="F17481" t="s">
        <v>1477</v>
      </c>
      <c r="G17481" t="s">
        <v>471</v>
      </c>
      <c r="H17481" t="s">
        <v>313</v>
      </c>
      <c r="I17481" t="s">
        <v>314</v>
      </c>
      <c r="J17481" t="s">
        <v>268</v>
      </c>
      <c r="L17481" t="s">
        <v>384</v>
      </c>
      <c r="M17481" t="s">
        <v>385</v>
      </c>
      <c r="N17481" t="s">
        <v>489</v>
      </c>
    </row>
    <row r="17482" spans="1:14" x14ac:dyDescent="0.25">
      <c r="A17482" t="s">
        <v>240</v>
      </c>
      <c r="B17482" s="1">
        <v>45808</v>
      </c>
      <c r="C17482" t="s">
        <v>942</v>
      </c>
      <c r="D17482" t="s">
        <v>943</v>
      </c>
      <c r="E17482" s="4">
        <v>534.79999999999995</v>
      </c>
      <c r="F17482" t="s">
        <v>1477</v>
      </c>
      <c r="G17482" t="s">
        <v>471</v>
      </c>
      <c r="H17482" t="s">
        <v>313</v>
      </c>
      <c r="I17482" t="s">
        <v>314</v>
      </c>
      <c r="J17482" t="s">
        <v>268</v>
      </c>
      <c r="L17482" t="s">
        <v>384</v>
      </c>
      <c r="M17482" t="s">
        <v>385</v>
      </c>
      <c r="N17482" t="s">
        <v>489</v>
      </c>
    </row>
    <row r="17483" spans="1:14" x14ac:dyDescent="0.25">
      <c r="A17483" t="s">
        <v>240</v>
      </c>
      <c r="B17483" s="1">
        <v>45838</v>
      </c>
      <c r="C17483" t="s">
        <v>942</v>
      </c>
      <c r="D17483" t="s">
        <v>943</v>
      </c>
      <c r="E17483" s="4">
        <v>641.76</v>
      </c>
      <c r="F17483" t="s">
        <v>1477</v>
      </c>
      <c r="G17483" t="s">
        <v>471</v>
      </c>
      <c r="H17483" t="s">
        <v>313</v>
      </c>
      <c r="I17483" t="s">
        <v>314</v>
      </c>
      <c r="J17483" t="s">
        <v>268</v>
      </c>
      <c r="L17483" t="s">
        <v>384</v>
      </c>
      <c r="M17483" t="s">
        <v>385</v>
      </c>
      <c r="N17483" t="s">
        <v>489</v>
      </c>
    </row>
    <row r="17484" spans="1:14" x14ac:dyDescent="0.25">
      <c r="A17484" t="s">
        <v>240</v>
      </c>
      <c r="B17484" s="1">
        <v>45869</v>
      </c>
      <c r="C17484" t="s">
        <v>942</v>
      </c>
      <c r="D17484" t="s">
        <v>943</v>
      </c>
      <c r="E17484" s="4">
        <v>748.72</v>
      </c>
      <c r="F17484" t="s">
        <v>1477</v>
      </c>
      <c r="G17484" t="s">
        <v>471</v>
      </c>
      <c r="H17484" t="s">
        <v>313</v>
      </c>
      <c r="I17484" t="s">
        <v>314</v>
      </c>
      <c r="J17484" t="s">
        <v>268</v>
      </c>
      <c r="L17484" t="s">
        <v>384</v>
      </c>
      <c r="M17484" t="s">
        <v>385</v>
      </c>
      <c r="N17484" t="s">
        <v>489</v>
      </c>
    </row>
    <row r="17485" spans="1:14" x14ac:dyDescent="0.25">
      <c r="A17485" t="s">
        <v>240</v>
      </c>
      <c r="B17485" s="1">
        <v>45900</v>
      </c>
      <c r="C17485" t="s">
        <v>942</v>
      </c>
      <c r="D17485" t="s">
        <v>943</v>
      </c>
      <c r="E17485" s="4">
        <v>855.68000000000006</v>
      </c>
      <c r="F17485" t="s">
        <v>1477</v>
      </c>
      <c r="G17485" t="s">
        <v>471</v>
      </c>
      <c r="H17485" t="s">
        <v>313</v>
      </c>
      <c r="I17485" t="s">
        <v>314</v>
      </c>
      <c r="J17485" t="s">
        <v>268</v>
      </c>
      <c r="L17485" t="s">
        <v>384</v>
      </c>
      <c r="M17485" t="s">
        <v>385</v>
      </c>
      <c r="N17485" t="s">
        <v>489</v>
      </c>
    </row>
    <row r="17486" spans="1:14" x14ac:dyDescent="0.25">
      <c r="A17486" t="s">
        <v>240</v>
      </c>
      <c r="B17486" s="1">
        <v>45930</v>
      </c>
      <c r="C17486" t="s">
        <v>942</v>
      </c>
      <c r="D17486" t="s">
        <v>943</v>
      </c>
      <c r="E17486" s="4">
        <v>962.6400000000001</v>
      </c>
      <c r="F17486" t="s">
        <v>1477</v>
      </c>
      <c r="G17486" t="s">
        <v>471</v>
      </c>
      <c r="H17486" t="s">
        <v>313</v>
      </c>
      <c r="I17486" t="s">
        <v>314</v>
      </c>
      <c r="J17486" t="s">
        <v>268</v>
      </c>
      <c r="L17486" t="s">
        <v>384</v>
      </c>
      <c r="M17486" t="s">
        <v>385</v>
      </c>
      <c r="N17486" t="s">
        <v>489</v>
      </c>
    </row>
    <row r="17487" spans="1:14" x14ac:dyDescent="0.25">
      <c r="A17487" t="s">
        <v>240</v>
      </c>
      <c r="B17487" s="1">
        <v>45961</v>
      </c>
      <c r="C17487" t="s">
        <v>942</v>
      </c>
      <c r="D17487" t="s">
        <v>943</v>
      </c>
      <c r="E17487" s="4">
        <v>1069.6000000000001</v>
      </c>
      <c r="F17487" t="s">
        <v>1477</v>
      </c>
      <c r="G17487" t="s">
        <v>471</v>
      </c>
      <c r="H17487" t="s">
        <v>313</v>
      </c>
      <c r="I17487" t="s">
        <v>314</v>
      </c>
      <c r="J17487" t="s">
        <v>268</v>
      </c>
      <c r="L17487" t="s">
        <v>384</v>
      </c>
      <c r="M17487" t="s">
        <v>385</v>
      </c>
      <c r="N17487" t="s">
        <v>489</v>
      </c>
    </row>
    <row r="17488" spans="1:14" x14ac:dyDescent="0.25">
      <c r="A17488" t="s">
        <v>240</v>
      </c>
      <c r="B17488" s="1">
        <v>45991</v>
      </c>
      <c r="C17488" t="s">
        <v>942</v>
      </c>
      <c r="D17488" t="s">
        <v>943</v>
      </c>
      <c r="E17488" s="4">
        <v>1176.5600000000002</v>
      </c>
      <c r="F17488" t="s">
        <v>1477</v>
      </c>
      <c r="G17488" t="s">
        <v>471</v>
      </c>
      <c r="H17488" t="s">
        <v>313</v>
      </c>
      <c r="I17488" t="s">
        <v>314</v>
      </c>
      <c r="J17488" t="s">
        <v>268</v>
      </c>
      <c r="L17488" t="s">
        <v>384</v>
      </c>
      <c r="M17488" t="s">
        <v>385</v>
      </c>
      <c r="N17488" t="s">
        <v>489</v>
      </c>
    </row>
    <row r="17489" spans="1:14" x14ac:dyDescent="0.25">
      <c r="A17489" t="s">
        <v>240</v>
      </c>
      <c r="B17489" s="1">
        <v>46022</v>
      </c>
      <c r="C17489" t="s">
        <v>942</v>
      </c>
      <c r="D17489" t="s">
        <v>943</v>
      </c>
      <c r="E17489" s="4">
        <v>1283.5200000000002</v>
      </c>
      <c r="F17489" t="s">
        <v>1477</v>
      </c>
      <c r="G17489" t="s">
        <v>471</v>
      </c>
      <c r="H17489" t="s">
        <v>313</v>
      </c>
      <c r="I17489" t="s">
        <v>314</v>
      </c>
      <c r="J17489" t="s">
        <v>268</v>
      </c>
      <c r="L17489" t="s">
        <v>384</v>
      </c>
      <c r="M17489" t="s">
        <v>385</v>
      </c>
      <c r="N17489" t="s">
        <v>489</v>
      </c>
    </row>
    <row r="17490" spans="1:14" x14ac:dyDescent="0.25">
      <c r="A17490" t="s">
        <v>240</v>
      </c>
      <c r="B17490" s="1">
        <v>45688</v>
      </c>
      <c r="C17490" t="s">
        <v>948</v>
      </c>
      <c r="D17490" t="s">
        <v>949</v>
      </c>
      <c r="E17490" s="4">
        <v>25.14</v>
      </c>
      <c r="F17490" t="s">
        <v>1477</v>
      </c>
      <c r="G17490" t="s">
        <v>471</v>
      </c>
      <c r="H17490" t="s">
        <v>303</v>
      </c>
      <c r="I17490" t="s">
        <v>304</v>
      </c>
      <c r="J17490" t="s">
        <v>268</v>
      </c>
      <c r="L17490" t="s">
        <v>384</v>
      </c>
      <c r="M17490" t="s">
        <v>385</v>
      </c>
      <c r="N17490" t="s">
        <v>489</v>
      </c>
    </row>
    <row r="17491" spans="1:14" x14ac:dyDescent="0.25">
      <c r="A17491" t="s">
        <v>240</v>
      </c>
      <c r="B17491" s="1">
        <v>45716</v>
      </c>
      <c r="C17491" t="s">
        <v>948</v>
      </c>
      <c r="D17491" t="s">
        <v>949</v>
      </c>
      <c r="E17491" s="4">
        <v>50.28</v>
      </c>
      <c r="F17491" t="s">
        <v>1477</v>
      </c>
      <c r="G17491" t="s">
        <v>471</v>
      </c>
      <c r="H17491" t="s">
        <v>303</v>
      </c>
      <c r="I17491" t="s">
        <v>304</v>
      </c>
      <c r="J17491" t="s">
        <v>268</v>
      </c>
      <c r="L17491" t="s">
        <v>384</v>
      </c>
      <c r="M17491" t="s">
        <v>385</v>
      </c>
      <c r="N17491" t="s">
        <v>489</v>
      </c>
    </row>
    <row r="17492" spans="1:14" x14ac:dyDescent="0.25">
      <c r="A17492" t="s">
        <v>240</v>
      </c>
      <c r="B17492" s="1">
        <v>45747</v>
      </c>
      <c r="C17492" t="s">
        <v>948</v>
      </c>
      <c r="D17492" t="s">
        <v>949</v>
      </c>
      <c r="E17492" s="4">
        <v>75.42</v>
      </c>
      <c r="F17492" t="s">
        <v>1477</v>
      </c>
      <c r="G17492" t="s">
        <v>471</v>
      </c>
      <c r="H17492" t="s">
        <v>303</v>
      </c>
      <c r="I17492" t="s">
        <v>304</v>
      </c>
      <c r="J17492" t="s">
        <v>268</v>
      </c>
      <c r="L17492" t="s">
        <v>384</v>
      </c>
      <c r="M17492" t="s">
        <v>385</v>
      </c>
      <c r="N17492" t="s">
        <v>489</v>
      </c>
    </row>
    <row r="17493" spans="1:14" x14ac:dyDescent="0.25">
      <c r="A17493" t="s">
        <v>240</v>
      </c>
      <c r="B17493" s="1">
        <v>45777</v>
      </c>
      <c r="C17493" t="s">
        <v>948</v>
      </c>
      <c r="D17493" t="s">
        <v>949</v>
      </c>
      <c r="E17493" s="4">
        <v>100.56</v>
      </c>
      <c r="F17493" t="s">
        <v>1477</v>
      </c>
      <c r="G17493" t="s">
        <v>471</v>
      </c>
      <c r="H17493" t="s">
        <v>303</v>
      </c>
      <c r="I17493" t="s">
        <v>304</v>
      </c>
      <c r="J17493" t="s">
        <v>268</v>
      </c>
      <c r="L17493" t="s">
        <v>384</v>
      </c>
      <c r="M17493" t="s">
        <v>385</v>
      </c>
      <c r="N17493" t="s">
        <v>489</v>
      </c>
    </row>
    <row r="17494" spans="1:14" x14ac:dyDescent="0.25">
      <c r="A17494" t="s">
        <v>240</v>
      </c>
      <c r="B17494" s="1">
        <v>45808</v>
      </c>
      <c r="C17494" t="s">
        <v>948</v>
      </c>
      <c r="D17494" t="s">
        <v>949</v>
      </c>
      <c r="E17494" s="4">
        <v>125.7</v>
      </c>
      <c r="F17494" t="s">
        <v>1477</v>
      </c>
      <c r="G17494" t="s">
        <v>471</v>
      </c>
      <c r="H17494" t="s">
        <v>303</v>
      </c>
      <c r="I17494" t="s">
        <v>304</v>
      </c>
      <c r="J17494" t="s">
        <v>268</v>
      </c>
      <c r="L17494" t="s">
        <v>384</v>
      </c>
      <c r="M17494" t="s">
        <v>385</v>
      </c>
      <c r="N17494" t="s">
        <v>489</v>
      </c>
    </row>
    <row r="17495" spans="1:14" x14ac:dyDescent="0.25">
      <c r="A17495" t="s">
        <v>240</v>
      </c>
      <c r="B17495" s="1">
        <v>45838</v>
      </c>
      <c r="C17495" t="s">
        <v>948</v>
      </c>
      <c r="D17495" t="s">
        <v>949</v>
      </c>
      <c r="E17495" s="4">
        <v>150.84</v>
      </c>
      <c r="F17495" t="s">
        <v>1477</v>
      </c>
      <c r="G17495" t="s">
        <v>471</v>
      </c>
      <c r="H17495" t="s">
        <v>303</v>
      </c>
      <c r="I17495" t="s">
        <v>304</v>
      </c>
      <c r="J17495" t="s">
        <v>268</v>
      </c>
      <c r="L17495" t="s">
        <v>384</v>
      </c>
      <c r="M17495" t="s">
        <v>385</v>
      </c>
      <c r="N17495" t="s">
        <v>489</v>
      </c>
    </row>
    <row r="17496" spans="1:14" x14ac:dyDescent="0.25">
      <c r="A17496" t="s">
        <v>240</v>
      </c>
      <c r="B17496" s="1">
        <v>45869</v>
      </c>
      <c r="C17496" t="s">
        <v>948</v>
      </c>
      <c r="D17496" t="s">
        <v>949</v>
      </c>
      <c r="E17496" s="4">
        <v>175.98000000000002</v>
      </c>
      <c r="F17496" t="s">
        <v>1477</v>
      </c>
      <c r="G17496" t="s">
        <v>471</v>
      </c>
      <c r="H17496" t="s">
        <v>303</v>
      </c>
      <c r="I17496" t="s">
        <v>304</v>
      </c>
      <c r="J17496" t="s">
        <v>268</v>
      </c>
      <c r="L17496" t="s">
        <v>384</v>
      </c>
      <c r="M17496" t="s">
        <v>385</v>
      </c>
      <c r="N17496" t="s">
        <v>489</v>
      </c>
    </row>
    <row r="17497" spans="1:14" x14ac:dyDescent="0.25">
      <c r="A17497" t="s">
        <v>240</v>
      </c>
      <c r="B17497" s="1">
        <v>45900</v>
      </c>
      <c r="C17497" t="s">
        <v>948</v>
      </c>
      <c r="D17497" t="s">
        <v>949</v>
      </c>
      <c r="E17497" s="4">
        <v>201.12</v>
      </c>
      <c r="F17497" t="s">
        <v>1477</v>
      </c>
      <c r="G17497" t="s">
        <v>471</v>
      </c>
      <c r="H17497" t="s">
        <v>303</v>
      </c>
      <c r="I17497" t="s">
        <v>304</v>
      </c>
      <c r="J17497" t="s">
        <v>268</v>
      </c>
      <c r="L17497" t="s">
        <v>384</v>
      </c>
      <c r="M17497" t="s">
        <v>385</v>
      </c>
      <c r="N17497" t="s">
        <v>489</v>
      </c>
    </row>
    <row r="17498" spans="1:14" x14ac:dyDescent="0.25">
      <c r="A17498" t="s">
        <v>240</v>
      </c>
      <c r="B17498" s="1">
        <v>45930</v>
      </c>
      <c r="C17498" t="s">
        <v>948</v>
      </c>
      <c r="D17498" t="s">
        <v>949</v>
      </c>
      <c r="E17498" s="4">
        <v>226.26</v>
      </c>
      <c r="F17498" t="s">
        <v>1477</v>
      </c>
      <c r="G17498" t="s">
        <v>471</v>
      </c>
      <c r="H17498" t="s">
        <v>303</v>
      </c>
      <c r="I17498" t="s">
        <v>304</v>
      </c>
      <c r="J17498" t="s">
        <v>268</v>
      </c>
      <c r="L17498" t="s">
        <v>384</v>
      </c>
      <c r="M17498" t="s">
        <v>385</v>
      </c>
      <c r="N17498" t="s">
        <v>489</v>
      </c>
    </row>
    <row r="17499" spans="1:14" x14ac:dyDescent="0.25">
      <c r="A17499" t="s">
        <v>240</v>
      </c>
      <c r="B17499" s="1">
        <v>45961</v>
      </c>
      <c r="C17499" t="s">
        <v>948</v>
      </c>
      <c r="D17499" t="s">
        <v>949</v>
      </c>
      <c r="E17499" s="4">
        <v>251.39999999999998</v>
      </c>
      <c r="F17499" t="s">
        <v>1477</v>
      </c>
      <c r="G17499" t="s">
        <v>471</v>
      </c>
      <c r="H17499" t="s">
        <v>303</v>
      </c>
      <c r="I17499" t="s">
        <v>304</v>
      </c>
      <c r="J17499" t="s">
        <v>268</v>
      </c>
      <c r="L17499" t="s">
        <v>384</v>
      </c>
      <c r="M17499" t="s">
        <v>385</v>
      </c>
      <c r="N17499" t="s">
        <v>489</v>
      </c>
    </row>
    <row r="17500" spans="1:14" x14ac:dyDescent="0.25">
      <c r="A17500" t="s">
        <v>240</v>
      </c>
      <c r="B17500" s="1">
        <v>45991</v>
      </c>
      <c r="C17500" t="s">
        <v>948</v>
      </c>
      <c r="D17500" t="s">
        <v>949</v>
      </c>
      <c r="E17500" s="4">
        <v>276.53999999999996</v>
      </c>
      <c r="F17500" t="s">
        <v>1477</v>
      </c>
      <c r="G17500" t="s">
        <v>471</v>
      </c>
      <c r="H17500" t="s">
        <v>303</v>
      </c>
      <c r="I17500" t="s">
        <v>304</v>
      </c>
      <c r="J17500" t="s">
        <v>268</v>
      </c>
      <c r="L17500" t="s">
        <v>384</v>
      </c>
      <c r="M17500" t="s">
        <v>385</v>
      </c>
      <c r="N17500" t="s">
        <v>489</v>
      </c>
    </row>
    <row r="17501" spans="1:14" x14ac:dyDescent="0.25">
      <c r="A17501" t="s">
        <v>240</v>
      </c>
      <c r="B17501" s="1">
        <v>46022</v>
      </c>
      <c r="C17501" t="s">
        <v>948</v>
      </c>
      <c r="D17501" t="s">
        <v>949</v>
      </c>
      <c r="E17501" s="4">
        <v>301.67999999999995</v>
      </c>
      <c r="F17501" t="s">
        <v>1477</v>
      </c>
      <c r="G17501" t="s">
        <v>471</v>
      </c>
      <c r="H17501" t="s">
        <v>303</v>
      </c>
      <c r="I17501" t="s">
        <v>304</v>
      </c>
      <c r="J17501" t="s">
        <v>268</v>
      </c>
      <c r="L17501" t="s">
        <v>384</v>
      </c>
      <c r="M17501" t="s">
        <v>385</v>
      </c>
      <c r="N17501" t="s">
        <v>489</v>
      </c>
    </row>
    <row r="17502" spans="1:14" x14ac:dyDescent="0.25">
      <c r="A17502" t="s">
        <v>240</v>
      </c>
      <c r="B17502" s="1">
        <v>45688</v>
      </c>
      <c r="C17502" t="s">
        <v>1021</v>
      </c>
      <c r="D17502" t="s">
        <v>1022</v>
      </c>
      <c r="E17502" s="4">
        <v>0</v>
      </c>
      <c r="F17502" t="s">
        <v>1477</v>
      </c>
      <c r="G17502" t="s">
        <v>471</v>
      </c>
      <c r="H17502" t="s">
        <v>316</v>
      </c>
      <c r="I17502" t="s">
        <v>275</v>
      </c>
      <c r="J17502" t="s">
        <v>274</v>
      </c>
      <c r="L17502" t="s">
        <v>400</v>
      </c>
      <c r="M17502" t="s">
        <v>401</v>
      </c>
      <c r="N17502" t="s">
        <v>489</v>
      </c>
    </row>
    <row r="17503" spans="1:14" x14ac:dyDescent="0.25">
      <c r="A17503" t="s">
        <v>240</v>
      </c>
      <c r="B17503" s="1">
        <v>45716</v>
      </c>
      <c r="C17503" t="s">
        <v>1021</v>
      </c>
      <c r="D17503" t="s">
        <v>1022</v>
      </c>
      <c r="E17503" s="4">
        <v>0</v>
      </c>
      <c r="F17503" t="s">
        <v>1477</v>
      </c>
      <c r="G17503" t="s">
        <v>471</v>
      </c>
      <c r="H17503" t="s">
        <v>316</v>
      </c>
      <c r="I17503" t="s">
        <v>275</v>
      </c>
      <c r="J17503" t="s">
        <v>274</v>
      </c>
      <c r="L17503" t="s">
        <v>400</v>
      </c>
      <c r="M17503" t="s">
        <v>401</v>
      </c>
      <c r="N17503" t="s">
        <v>489</v>
      </c>
    </row>
    <row r="17504" spans="1:14" x14ac:dyDescent="0.25">
      <c r="A17504" t="s">
        <v>240</v>
      </c>
      <c r="B17504" s="1">
        <v>45747</v>
      </c>
      <c r="C17504" t="s">
        <v>1021</v>
      </c>
      <c r="D17504" t="s">
        <v>1022</v>
      </c>
      <c r="E17504" s="4">
        <v>0</v>
      </c>
      <c r="F17504" t="s">
        <v>1477</v>
      </c>
      <c r="G17504" t="s">
        <v>471</v>
      </c>
      <c r="H17504" t="s">
        <v>316</v>
      </c>
      <c r="I17504" t="s">
        <v>275</v>
      </c>
      <c r="J17504" t="s">
        <v>274</v>
      </c>
      <c r="L17504" t="s">
        <v>400</v>
      </c>
      <c r="M17504" t="s">
        <v>401</v>
      </c>
      <c r="N17504" t="s">
        <v>489</v>
      </c>
    </row>
    <row r="17505" spans="1:14" x14ac:dyDescent="0.25">
      <c r="A17505" t="s">
        <v>240</v>
      </c>
      <c r="B17505" s="1">
        <v>45777</v>
      </c>
      <c r="C17505" t="s">
        <v>1021</v>
      </c>
      <c r="D17505" t="s">
        <v>1022</v>
      </c>
      <c r="E17505" s="4">
        <v>0</v>
      </c>
      <c r="F17505" t="s">
        <v>1477</v>
      </c>
      <c r="G17505" t="s">
        <v>471</v>
      </c>
      <c r="H17505" t="s">
        <v>316</v>
      </c>
      <c r="I17505" t="s">
        <v>275</v>
      </c>
      <c r="J17505" t="s">
        <v>274</v>
      </c>
      <c r="L17505" t="s">
        <v>400</v>
      </c>
      <c r="M17505" t="s">
        <v>401</v>
      </c>
      <c r="N17505" t="s">
        <v>489</v>
      </c>
    </row>
    <row r="17506" spans="1:14" x14ac:dyDescent="0.25">
      <c r="A17506" t="s">
        <v>240</v>
      </c>
      <c r="B17506" s="1">
        <v>45808</v>
      </c>
      <c r="C17506" t="s">
        <v>1021</v>
      </c>
      <c r="D17506" t="s">
        <v>1022</v>
      </c>
      <c r="E17506" s="4">
        <v>0</v>
      </c>
      <c r="F17506" t="s">
        <v>1477</v>
      </c>
      <c r="G17506" t="s">
        <v>471</v>
      </c>
      <c r="H17506" t="s">
        <v>316</v>
      </c>
      <c r="I17506" t="s">
        <v>275</v>
      </c>
      <c r="J17506" t="s">
        <v>274</v>
      </c>
      <c r="L17506" t="s">
        <v>400</v>
      </c>
      <c r="M17506" t="s">
        <v>401</v>
      </c>
      <c r="N17506" t="s">
        <v>489</v>
      </c>
    </row>
    <row r="17507" spans="1:14" x14ac:dyDescent="0.25">
      <c r="A17507" t="s">
        <v>240</v>
      </c>
      <c r="B17507" s="1">
        <v>45838</v>
      </c>
      <c r="C17507" t="s">
        <v>1021</v>
      </c>
      <c r="D17507" t="s">
        <v>1022</v>
      </c>
      <c r="E17507" s="4">
        <v>0</v>
      </c>
      <c r="F17507" t="s">
        <v>1477</v>
      </c>
      <c r="G17507" t="s">
        <v>471</v>
      </c>
      <c r="H17507" t="s">
        <v>316</v>
      </c>
      <c r="I17507" t="s">
        <v>275</v>
      </c>
      <c r="J17507" t="s">
        <v>274</v>
      </c>
      <c r="L17507" t="s">
        <v>400</v>
      </c>
      <c r="M17507" t="s">
        <v>401</v>
      </c>
      <c r="N17507" t="s">
        <v>489</v>
      </c>
    </row>
    <row r="17508" spans="1:14" x14ac:dyDescent="0.25">
      <c r="A17508" t="s">
        <v>240</v>
      </c>
      <c r="B17508" s="1">
        <v>45869</v>
      </c>
      <c r="C17508" t="s">
        <v>1021</v>
      </c>
      <c r="D17508" t="s">
        <v>1022</v>
      </c>
      <c r="E17508" s="4">
        <v>0</v>
      </c>
      <c r="F17508" t="s">
        <v>1477</v>
      </c>
      <c r="G17508" t="s">
        <v>471</v>
      </c>
      <c r="H17508" t="s">
        <v>316</v>
      </c>
      <c r="I17508" t="s">
        <v>275</v>
      </c>
      <c r="J17508" t="s">
        <v>274</v>
      </c>
      <c r="L17508" t="s">
        <v>400</v>
      </c>
      <c r="M17508" t="s">
        <v>401</v>
      </c>
      <c r="N17508" t="s">
        <v>489</v>
      </c>
    </row>
    <row r="17509" spans="1:14" x14ac:dyDescent="0.25">
      <c r="A17509" t="s">
        <v>240</v>
      </c>
      <c r="B17509" s="1">
        <v>45900</v>
      </c>
      <c r="C17509" t="s">
        <v>1021</v>
      </c>
      <c r="D17509" t="s">
        <v>1022</v>
      </c>
      <c r="E17509" s="4">
        <v>0</v>
      </c>
      <c r="F17509" t="s">
        <v>1477</v>
      </c>
      <c r="G17509" t="s">
        <v>471</v>
      </c>
      <c r="H17509" t="s">
        <v>316</v>
      </c>
      <c r="I17509" t="s">
        <v>275</v>
      </c>
      <c r="J17509" t="s">
        <v>274</v>
      </c>
      <c r="L17509" t="s">
        <v>400</v>
      </c>
      <c r="M17509" t="s">
        <v>401</v>
      </c>
      <c r="N17509" t="s">
        <v>489</v>
      </c>
    </row>
    <row r="17510" spans="1:14" x14ac:dyDescent="0.25">
      <c r="A17510" t="s">
        <v>240</v>
      </c>
      <c r="B17510" s="1">
        <v>45930</v>
      </c>
      <c r="C17510" t="s">
        <v>1021</v>
      </c>
      <c r="D17510" t="s">
        <v>1022</v>
      </c>
      <c r="E17510" s="4">
        <v>0</v>
      </c>
      <c r="F17510" t="s">
        <v>1477</v>
      </c>
      <c r="G17510" t="s">
        <v>471</v>
      </c>
      <c r="H17510" t="s">
        <v>316</v>
      </c>
      <c r="I17510" t="s">
        <v>275</v>
      </c>
      <c r="J17510" t="s">
        <v>274</v>
      </c>
      <c r="L17510" t="s">
        <v>400</v>
      </c>
      <c r="M17510" t="s">
        <v>401</v>
      </c>
      <c r="N17510" t="s">
        <v>489</v>
      </c>
    </row>
    <row r="17511" spans="1:14" x14ac:dyDescent="0.25">
      <c r="A17511" t="s">
        <v>240</v>
      </c>
      <c r="B17511" s="1">
        <v>45961</v>
      </c>
      <c r="C17511" t="s">
        <v>1021</v>
      </c>
      <c r="D17511" t="s">
        <v>1022</v>
      </c>
      <c r="E17511" s="4">
        <v>0</v>
      </c>
      <c r="F17511" t="s">
        <v>1477</v>
      </c>
      <c r="G17511" t="s">
        <v>471</v>
      </c>
      <c r="H17511" t="s">
        <v>316</v>
      </c>
      <c r="I17511" t="s">
        <v>275</v>
      </c>
      <c r="J17511" t="s">
        <v>274</v>
      </c>
      <c r="L17511" t="s">
        <v>400</v>
      </c>
      <c r="M17511" t="s">
        <v>401</v>
      </c>
      <c r="N17511" t="s">
        <v>489</v>
      </c>
    </row>
    <row r="17512" spans="1:14" x14ac:dyDescent="0.25">
      <c r="A17512" t="s">
        <v>240</v>
      </c>
      <c r="B17512" s="1">
        <v>45991</v>
      </c>
      <c r="C17512" t="s">
        <v>1021</v>
      </c>
      <c r="D17512" t="s">
        <v>1022</v>
      </c>
      <c r="E17512" s="4">
        <v>0</v>
      </c>
      <c r="F17512" t="s">
        <v>1477</v>
      </c>
      <c r="G17512" t="s">
        <v>471</v>
      </c>
      <c r="H17512" t="s">
        <v>316</v>
      </c>
      <c r="I17512" t="s">
        <v>275</v>
      </c>
      <c r="J17512" t="s">
        <v>274</v>
      </c>
      <c r="L17512" t="s">
        <v>400</v>
      </c>
      <c r="M17512" t="s">
        <v>401</v>
      </c>
      <c r="N17512" t="s">
        <v>489</v>
      </c>
    </row>
    <row r="17513" spans="1:14" x14ac:dyDescent="0.25">
      <c r="A17513" t="s">
        <v>240</v>
      </c>
      <c r="B17513" s="1">
        <v>46022</v>
      </c>
      <c r="C17513" t="s">
        <v>1021</v>
      </c>
      <c r="D17513" t="s">
        <v>1022</v>
      </c>
      <c r="E17513" s="4">
        <v>0</v>
      </c>
      <c r="F17513" t="s">
        <v>1477</v>
      </c>
      <c r="G17513" t="s">
        <v>471</v>
      </c>
      <c r="H17513" t="s">
        <v>316</v>
      </c>
      <c r="I17513" t="s">
        <v>275</v>
      </c>
      <c r="J17513" t="s">
        <v>274</v>
      </c>
      <c r="L17513" t="s">
        <v>400</v>
      </c>
      <c r="M17513" t="s">
        <v>401</v>
      </c>
      <c r="N17513" t="s">
        <v>489</v>
      </c>
    </row>
    <row r="17514" spans="1:14" x14ac:dyDescent="0.25">
      <c r="A17514" t="s">
        <v>240</v>
      </c>
      <c r="B17514" s="1">
        <v>45688</v>
      </c>
      <c r="C17514" t="s">
        <v>1025</v>
      </c>
      <c r="D17514" t="s">
        <v>1026</v>
      </c>
      <c r="E17514" s="4">
        <v>0</v>
      </c>
      <c r="F17514" t="s">
        <v>1477</v>
      </c>
      <c r="G17514" t="s">
        <v>471</v>
      </c>
      <c r="H17514" t="s">
        <v>316</v>
      </c>
      <c r="I17514" t="s">
        <v>275</v>
      </c>
      <c r="J17514" t="s">
        <v>274</v>
      </c>
      <c r="L17514" t="s">
        <v>400</v>
      </c>
      <c r="M17514" t="s">
        <v>401</v>
      </c>
      <c r="N17514" t="s">
        <v>489</v>
      </c>
    </row>
    <row r="17515" spans="1:14" x14ac:dyDescent="0.25">
      <c r="A17515" t="s">
        <v>240</v>
      </c>
      <c r="B17515" s="1">
        <v>45716</v>
      </c>
      <c r="C17515" t="s">
        <v>1025</v>
      </c>
      <c r="D17515" t="s">
        <v>1026</v>
      </c>
      <c r="E17515" s="4">
        <v>0</v>
      </c>
      <c r="F17515" t="s">
        <v>1477</v>
      </c>
      <c r="G17515" t="s">
        <v>471</v>
      </c>
      <c r="H17515" t="s">
        <v>316</v>
      </c>
      <c r="I17515" t="s">
        <v>275</v>
      </c>
      <c r="J17515" t="s">
        <v>274</v>
      </c>
      <c r="L17515" t="s">
        <v>400</v>
      </c>
      <c r="M17515" t="s">
        <v>401</v>
      </c>
      <c r="N17515" t="s">
        <v>489</v>
      </c>
    </row>
    <row r="17516" spans="1:14" x14ac:dyDescent="0.25">
      <c r="A17516" t="s">
        <v>240</v>
      </c>
      <c r="B17516" s="1">
        <v>45747</v>
      </c>
      <c r="C17516" t="s">
        <v>1025</v>
      </c>
      <c r="D17516" t="s">
        <v>1026</v>
      </c>
      <c r="E17516" s="4">
        <v>0</v>
      </c>
      <c r="F17516" t="s">
        <v>1477</v>
      </c>
      <c r="G17516" t="s">
        <v>471</v>
      </c>
      <c r="H17516" t="s">
        <v>316</v>
      </c>
      <c r="I17516" t="s">
        <v>275</v>
      </c>
      <c r="J17516" t="s">
        <v>274</v>
      </c>
      <c r="L17516" t="s">
        <v>400</v>
      </c>
      <c r="M17516" t="s">
        <v>401</v>
      </c>
      <c r="N17516" t="s">
        <v>489</v>
      </c>
    </row>
    <row r="17517" spans="1:14" x14ac:dyDescent="0.25">
      <c r="A17517" t="s">
        <v>240</v>
      </c>
      <c r="B17517" s="1">
        <v>45777</v>
      </c>
      <c r="C17517" t="s">
        <v>1025</v>
      </c>
      <c r="D17517" t="s">
        <v>1026</v>
      </c>
      <c r="E17517" s="4">
        <v>0</v>
      </c>
      <c r="F17517" t="s">
        <v>1477</v>
      </c>
      <c r="G17517" t="s">
        <v>471</v>
      </c>
      <c r="H17517" t="s">
        <v>316</v>
      </c>
      <c r="I17517" t="s">
        <v>275</v>
      </c>
      <c r="J17517" t="s">
        <v>274</v>
      </c>
      <c r="L17517" t="s">
        <v>400</v>
      </c>
      <c r="M17517" t="s">
        <v>401</v>
      </c>
      <c r="N17517" t="s">
        <v>489</v>
      </c>
    </row>
    <row r="17518" spans="1:14" x14ac:dyDescent="0.25">
      <c r="A17518" t="s">
        <v>240</v>
      </c>
      <c r="B17518" s="1">
        <v>45808</v>
      </c>
      <c r="C17518" t="s">
        <v>1025</v>
      </c>
      <c r="D17518" t="s">
        <v>1026</v>
      </c>
      <c r="E17518" s="4">
        <v>0</v>
      </c>
      <c r="F17518" t="s">
        <v>1477</v>
      </c>
      <c r="G17518" t="s">
        <v>471</v>
      </c>
      <c r="H17518" t="s">
        <v>316</v>
      </c>
      <c r="I17518" t="s">
        <v>275</v>
      </c>
      <c r="J17518" t="s">
        <v>274</v>
      </c>
      <c r="L17518" t="s">
        <v>400</v>
      </c>
      <c r="M17518" t="s">
        <v>401</v>
      </c>
      <c r="N17518" t="s">
        <v>489</v>
      </c>
    </row>
    <row r="17519" spans="1:14" x14ac:dyDescent="0.25">
      <c r="A17519" t="s">
        <v>240</v>
      </c>
      <c r="B17519" s="1">
        <v>45838</v>
      </c>
      <c r="C17519" t="s">
        <v>1025</v>
      </c>
      <c r="D17519" t="s">
        <v>1026</v>
      </c>
      <c r="E17519" s="4">
        <v>0</v>
      </c>
      <c r="F17519" t="s">
        <v>1477</v>
      </c>
      <c r="G17519" t="s">
        <v>471</v>
      </c>
      <c r="H17519" t="s">
        <v>316</v>
      </c>
      <c r="I17519" t="s">
        <v>275</v>
      </c>
      <c r="J17519" t="s">
        <v>274</v>
      </c>
      <c r="L17519" t="s">
        <v>400</v>
      </c>
      <c r="M17519" t="s">
        <v>401</v>
      </c>
      <c r="N17519" t="s">
        <v>489</v>
      </c>
    </row>
    <row r="17520" spans="1:14" x14ac:dyDescent="0.25">
      <c r="A17520" t="s">
        <v>240</v>
      </c>
      <c r="B17520" s="1">
        <v>45869</v>
      </c>
      <c r="C17520" t="s">
        <v>1025</v>
      </c>
      <c r="D17520" t="s">
        <v>1026</v>
      </c>
      <c r="E17520" s="4">
        <v>0</v>
      </c>
      <c r="F17520" t="s">
        <v>1477</v>
      </c>
      <c r="G17520" t="s">
        <v>471</v>
      </c>
      <c r="H17520" t="s">
        <v>316</v>
      </c>
      <c r="I17520" t="s">
        <v>275</v>
      </c>
      <c r="J17520" t="s">
        <v>274</v>
      </c>
      <c r="L17520" t="s">
        <v>400</v>
      </c>
      <c r="M17520" t="s">
        <v>401</v>
      </c>
      <c r="N17520" t="s">
        <v>489</v>
      </c>
    </row>
    <row r="17521" spans="1:14" x14ac:dyDescent="0.25">
      <c r="A17521" t="s">
        <v>240</v>
      </c>
      <c r="B17521" s="1">
        <v>45900</v>
      </c>
      <c r="C17521" t="s">
        <v>1025</v>
      </c>
      <c r="D17521" t="s">
        <v>1026</v>
      </c>
      <c r="E17521" s="4">
        <v>0</v>
      </c>
      <c r="F17521" t="s">
        <v>1477</v>
      </c>
      <c r="G17521" t="s">
        <v>471</v>
      </c>
      <c r="H17521" t="s">
        <v>316</v>
      </c>
      <c r="I17521" t="s">
        <v>275</v>
      </c>
      <c r="J17521" t="s">
        <v>274</v>
      </c>
      <c r="L17521" t="s">
        <v>400</v>
      </c>
      <c r="M17521" t="s">
        <v>401</v>
      </c>
      <c r="N17521" t="s">
        <v>489</v>
      </c>
    </row>
    <row r="17522" spans="1:14" x14ac:dyDescent="0.25">
      <c r="A17522" t="s">
        <v>240</v>
      </c>
      <c r="B17522" s="1">
        <v>45930</v>
      </c>
      <c r="C17522" t="s">
        <v>1025</v>
      </c>
      <c r="D17522" t="s">
        <v>1026</v>
      </c>
      <c r="E17522" s="4">
        <v>0</v>
      </c>
      <c r="F17522" t="s">
        <v>1477</v>
      </c>
      <c r="G17522" t="s">
        <v>471</v>
      </c>
      <c r="H17522" t="s">
        <v>316</v>
      </c>
      <c r="I17522" t="s">
        <v>275</v>
      </c>
      <c r="J17522" t="s">
        <v>274</v>
      </c>
      <c r="L17522" t="s">
        <v>400</v>
      </c>
      <c r="M17522" t="s">
        <v>401</v>
      </c>
      <c r="N17522" t="s">
        <v>489</v>
      </c>
    </row>
    <row r="17523" spans="1:14" x14ac:dyDescent="0.25">
      <c r="A17523" t="s">
        <v>240</v>
      </c>
      <c r="B17523" s="1">
        <v>45961</v>
      </c>
      <c r="C17523" t="s">
        <v>1025</v>
      </c>
      <c r="D17523" t="s">
        <v>1026</v>
      </c>
      <c r="E17523" s="4">
        <v>0</v>
      </c>
      <c r="F17523" t="s">
        <v>1477</v>
      </c>
      <c r="G17523" t="s">
        <v>471</v>
      </c>
      <c r="H17523" t="s">
        <v>316</v>
      </c>
      <c r="I17523" t="s">
        <v>275</v>
      </c>
      <c r="J17523" t="s">
        <v>274</v>
      </c>
      <c r="L17523" t="s">
        <v>400</v>
      </c>
      <c r="M17523" t="s">
        <v>401</v>
      </c>
      <c r="N17523" t="s">
        <v>489</v>
      </c>
    </row>
    <row r="17524" spans="1:14" x14ac:dyDescent="0.25">
      <c r="A17524" t="s">
        <v>240</v>
      </c>
      <c r="B17524" s="1">
        <v>45991</v>
      </c>
      <c r="C17524" t="s">
        <v>1025</v>
      </c>
      <c r="D17524" t="s">
        <v>1026</v>
      </c>
      <c r="E17524" s="4">
        <v>0</v>
      </c>
      <c r="F17524" t="s">
        <v>1477</v>
      </c>
      <c r="G17524" t="s">
        <v>471</v>
      </c>
      <c r="H17524" t="s">
        <v>316</v>
      </c>
      <c r="I17524" t="s">
        <v>275</v>
      </c>
      <c r="J17524" t="s">
        <v>274</v>
      </c>
      <c r="L17524" t="s">
        <v>400</v>
      </c>
      <c r="M17524" t="s">
        <v>401</v>
      </c>
      <c r="N17524" t="s">
        <v>489</v>
      </c>
    </row>
    <row r="17525" spans="1:14" x14ac:dyDescent="0.25">
      <c r="A17525" t="s">
        <v>240</v>
      </c>
      <c r="B17525" s="1">
        <v>46022</v>
      </c>
      <c r="C17525" t="s">
        <v>1025</v>
      </c>
      <c r="D17525" t="s">
        <v>1026</v>
      </c>
      <c r="E17525" s="4">
        <v>0</v>
      </c>
      <c r="F17525" t="s">
        <v>1477</v>
      </c>
      <c r="G17525" t="s">
        <v>471</v>
      </c>
      <c r="H17525" t="s">
        <v>316</v>
      </c>
      <c r="I17525" t="s">
        <v>275</v>
      </c>
      <c r="J17525" t="s">
        <v>274</v>
      </c>
      <c r="L17525" t="s">
        <v>400</v>
      </c>
      <c r="M17525" t="s">
        <v>401</v>
      </c>
      <c r="N17525" t="s">
        <v>489</v>
      </c>
    </row>
    <row r="17526" spans="1:14" x14ac:dyDescent="0.25">
      <c r="A17526" t="s">
        <v>240</v>
      </c>
      <c r="B17526" s="1">
        <v>45688</v>
      </c>
      <c r="C17526" t="s">
        <v>582</v>
      </c>
      <c r="D17526" t="s">
        <v>583</v>
      </c>
      <c r="E17526" s="4">
        <v>0</v>
      </c>
      <c r="F17526" t="s">
        <v>1477</v>
      </c>
      <c r="G17526" t="s">
        <v>471</v>
      </c>
      <c r="H17526" t="s">
        <v>291</v>
      </c>
      <c r="I17526" t="s">
        <v>292</v>
      </c>
      <c r="J17526" t="s">
        <v>251</v>
      </c>
      <c r="L17526" t="s">
        <v>376</v>
      </c>
      <c r="M17526" t="s">
        <v>377</v>
      </c>
      <c r="N17526" t="s">
        <v>482</v>
      </c>
    </row>
    <row r="17527" spans="1:14" x14ac:dyDescent="0.25">
      <c r="A17527" t="s">
        <v>240</v>
      </c>
      <c r="B17527" s="1">
        <v>45716</v>
      </c>
      <c r="C17527" t="s">
        <v>582</v>
      </c>
      <c r="D17527" t="s">
        <v>583</v>
      </c>
      <c r="E17527" s="4">
        <v>742.5</v>
      </c>
      <c r="F17527" t="s">
        <v>1477</v>
      </c>
      <c r="G17527" t="s">
        <v>471</v>
      </c>
      <c r="H17527" t="s">
        <v>291</v>
      </c>
      <c r="I17527" t="s">
        <v>292</v>
      </c>
      <c r="J17527" t="s">
        <v>251</v>
      </c>
      <c r="L17527" t="s">
        <v>376</v>
      </c>
      <c r="M17527" t="s">
        <v>377</v>
      </c>
      <c r="N17527" t="s">
        <v>482</v>
      </c>
    </row>
    <row r="17528" spans="1:14" x14ac:dyDescent="0.25">
      <c r="A17528" t="s">
        <v>240</v>
      </c>
      <c r="B17528" s="1">
        <v>45747</v>
      </c>
      <c r="C17528" t="s">
        <v>582</v>
      </c>
      <c r="D17528" t="s">
        <v>583</v>
      </c>
      <c r="E17528" s="4">
        <v>1378.5</v>
      </c>
      <c r="F17528" t="s">
        <v>1477</v>
      </c>
      <c r="G17528" t="s">
        <v>471</v>
      </c>
      <c r="H17528" t="s">
        <v>291</v>
      </c>
      <c r="I17528" t="s">
        <v>292</v>
      </c>
      <c r="J17528" t="s">
        <v>251</v>
      </c>
      <c r="L17528" t="s">
        <v>376</v>
      </c>
      <c r="M17528" t="s">
        <v>377</v>
      </c>
      <c r="N17528" t="s">
        <v>482</v>
      </c>
    </row>
    <row r="17529" spans="1:14" x14ac:dyDescent="0.25">
      <c r="A17529" t="s">
        <v>240</v>
      </c>
      <c r="B17529" s="1">
        <v>45777</v>
      </c>
      <c r="C17529" t="s">
        <v>582</v>
      </c>
      <c r="D17529" t="s">
        <v>583</v>
      </c>
      <c r="E17529" s="4">
        <v>1598.5</v>
      </c>
      <c r="F17529" t="s">
        <v>1477</v>
      </c>
      <c r="G17529" t="s">
        <v>471</v>
      </c>
      <c r="H17529" t="s">
        <v>291</v>
      </c>
      <c r="I17529" t="s">
        <v>292</v>
      </c>
      <c r="J17529" t="s">
        <v>251</v>
      </c>
      <c r="L17529" t="s">
        <v>376</v>
      </c>
      <c r="M17529" t="s">
        <v>377</v>
      </c>
      <c r="N17529" t="s">
        <v>482</v>
      </c>
    </row>
    <row r="17530" spans="1:14" x14ac:dyDescent="0.25">
      <c r="A17530" t="s">
        <v>240</v>
      </c>
      <c r="B17530" s="1">
        <v>45808</v>
      </c>
      <c r="C17530" t="s">
        <v>582</v>
      </c>
      <c r="D17530" t="s">
        <v>583</v>
      </c>
      <c r="E17530" s="4">
        <v>6693.2199999999993</v>
      </c>
      <c r="F17530" t="s">
        <v>1477</v>
      </c>
      <c r="G17530" t="s">
        <v>471</v>
      </c>
      <c r="H17530" t="s">
        <v>291</v>
      </c>
      <c r="I17530" t="s">
        <v>292</v>
      </c>
      <c r="J17530" t="s">
        <v>251</v>
      </c>
      <c r="L17530" t="s">
        <v>376</v>
      </c>
      <c r="M17530" t="s">
        <v>377</v>
      </c>
      <c r="N17530" t="s">
        <v>482</v>
      </c>
    </row>
    <row r="17531" spans="1:14" x14ac:dyDescent="0.25">
      <c r="A17531" t="s">
        <v>240</v>
      </c>
      <c r="B17531" s="1">
        <v>45838</v>
      </c>
      <c r="C17531" t="s">
        <v>582</v>
      </c>
      <c r="D17531" t="s">
        <v>583</v>
      </c>
      <c r="E17531" s="4">
        <v>8031.8639999999996</v>
      </c>
      <c r="F17531" t="s">
        <v>1477</v>
      </c>
      <c r="G17531" t="s">
        <v>471</v>
      </c>
      <c r="H17531" t="s">
        <v>291</v>
      </c>
      <c r="I17531" t="s">
        <v>292</v>
      </c>
      <c r="J17531" t="s">
        <v>251</v>
      </c>
      <c r="L17531" t="s">
        <v>376</v>
      </c>
      <c r="M17531" t="s">
        <v>377</v>
      </c>
      <c r="N17531" t="s">
        <v>482</v>
      </c>
    </row>
    <row r="17532" spans="1:14" x14ac:dyDescent="0.25">
      <c r="A17532" t="s">
        <v>240</v>
      </c>
      <c r="B17532" s="1">
        <v>45869</v>
      </c>
      <c r="C17532" t="s">
        <v>582</v>
      </c>
      <c r="D17532" t="s">
        <v>583</v>
      </c>
      <c r="E17532" s="4">
        <v>9370.5079999999998</v>
      </c>
      <c r="F17532" t="s">
        <v>1477</v>
      </c>
      <c r="G17532" t="s">
        <v>471</v>
      </c>
      <c r="H17532" t="s">
        <v>291</v>
      </c>
      <c r="I17532" t="s">
        <v>292</v>
      </c>
      <c r="J17532" t="s">
        <v>251</v>
      </c>
      <c r="L17532" t="s">
        <v>376</v>
      </c>
      <c r="M17532" t="s">
        <v>377</v>
      </c>
      <c r="N17532" t="s">
        <v>482</v>
      </c>
    </row>
    <row r="17533" spans="1:14" x14ac:dyDescent="0.25">
      <c r="A17533" t="s">
        <v>240</v>
      </c>
      <c r="B17533" s="1">
        <v>45900</v>
      </c>
      <c r="C17533" t="s">
        <v>582</v>
      </c>
      <c r="D17533" t="s">
        <v>583</v>
      </c>
      <c r="E17533" s="4">
        <v>10709.152</v>
      </c>
      <c r="F17533" t="s">
        <v>1477</v>
      </c>
      <c r="G17533" t="s">
        <v>471</v>
      </c>
      <c r="H17533" t="s">
        <v>291</v>
      </c>
      <c r="I17533" t="s">
        <v>292</v>
      </c>
      <c r="J17533" t="s">
        <v>251</v>
      </c>
      <c r="L17533" t="s">
        <v>376</v>
      </c>
      <c r="M17533" t="s">
        <v>377</v>
      </c>
      <c r="N17533" t="s">
        <v>482</v>
      </c>
    </row>
    <row r="17534" spans="1:14" x14ac:dyDescent="0.25">
      <c r="A17534" t="s">
        <v>240</v>
      </c>
      <c r="B17534" s="1">
        <v>45930</v>
      </c>
      <c r="C17534" t="s">
        <v>582</v>
      </c>
      <c r="D17534" t="s">
        <v>583</v>
      </c>
      <c r="E17534" s="4">
        <v>12047.796</v>
      </c>
      <c r="F17534" t="s">
        <v>1477</v>
      </c>
      <c r="G17534" t="s">
        <v>471</v>
      </c>
      <c r="H17534" t="s">
        <v>291</v>
      </c>
      <c r="I17534" t="s">
        <v>292</v>
      </c>
      <c r="J17534" t="s">
        <v>251</v>
      </c>
      <c r="L17534" t="s">
        <v>376</v>
      </c>
      <c r="M17534" t="s">
        <v>377</v>
      </c>
      <c r="N17534" t="s">
        <v>482</v>
      </c>
    </row>
    <row r="17535" spans="1:14" x14ac:dyDescent="0.25">
      <c r="A17535" t="s">
        <v>240</v>
      </c>
      <c r="B17535" s="1">
        <v>45961</v>
      </c>
      <c r="C17535" t="s">
        <v>582</v>
      </c>
      <c r="D17535" t="s">
        <v>583</v>
      </c>
      <c r="E17535" s="4">
        <v>13386.44</v>
      </c>
      <c r="F17535" t="s">
        <v>1477</v>
      </c>
      <c r="G17535" t="s">
        <v>471</v>
      </c>
      <c r="H17535" t="s">
        <v>291</v>
      </c>
      <c r="I17535" t="s">
        <v>292</v>
      </c>
      <c r="J17535" t="s">
        <v>251</v>
      </c>
      <c r="L17535" t="s">
        <v>376</v>
      </c>
      <c r="M17535" t="s">
        <v>377</v>
      </c>
      <c r="N17535" t="s">
        <v>482</v>
      </c>
    </row>
    <row r="17536" spans="1:14" x14ac:dyDescent="0.25">
      <c r="A17536" t="s">
        <v>240</v>
      </c>
      <c r="B17536" s="1">
        <v>45991</v>
      </c>
      <c r="C17536" t="s">
        <v>582</v>
      </c>
      <c r="D17536" t="s">
        <v>583</v>
      </c>
      <c r="E17536" s="4">
        <v>14725.084000000001</v>
      </c>
      <c r="F17536" t="s">
        <v>1477</v>
      </c>
      <c r="G17536" t="s">
        <v>471</v>
      </c>
      <c r="H17536" t="s">
        <v>291</v>
      </c>
      <c r="I17536" t="s">
        <v>292</v>
      </c>
      <c r="J17536" t="s">
        <v>251</v>
      </c>
      <c r="L17536" t="s">
        <v>376</v>
      </c>
      <c r="M17536" t="s">
        <v>377</v>
      </c>
      <c r="N17536" t="s">
        <v>482</v>
      </c>
    </row>
    <row r="17537" spans="1:14" x14ac:dyDescent="0.25">
      <c r="A17537" t="s">
        <v>240</v>
      </c>
      <c r="B17537" s="1">
        <v>46022</v>
      </c>
      <c r="C17537" t="s">
        <v>582</v>
      </c>
      <c r="D17537" t="s">
        <v>583</v>
      </c>
      <c r="E17537" s="4">
        <v>16063.728000000001</v>
      </c>
      <c r="F17537" t="s">
        <v>1477</v>
      </c>
      <c r="G17537" t="s">
        <v>471</v>
      </c>
      <c r="H17537" t="s">
        <v>291</v>
      </c>
      <c r="I17537" t="s">
        <v>292</v>
      </c>
      <c r="J17537" t="s">
        <v>251</v>
      </c>
      <c r="L17537" t="s">
        <v>376</v>
      </c>
      <c r="M17537" t="s">
        <v>377</v>
      </c>
      <c r="N17537" t="s">
        <v>482</v>
      </c>
    </row>
    <row r="17538" spans="1:14" x14ac:dyDescent="0.25">
      <c r="A17538" t="s">
        <v>240</v>
      </c>
      <c r="B17538" s="1">
        <v>45688</v>
      </c>
      <c r="C17538" t="s">
        <v>1227</v>
      </c>
      <c r="D17538" t="s">
        <v>1228</v>
      </c>
      <c r="E17538" s="4">
        <v>0</v>
      </c>
      <c r="F17538" t="s">
        <v>1477</v>
      </c>
      <c r="G17538" t="s">
        <v>471</v>
      </c>
      <c r="H17538" t="s">
        <v>316</v>
      </c>
      <c r="I17538" t="s">
        <v>275</v>
      </c>
      <c r="J17538" t="s">
        <v>274</v>
      </c>
      <c r="L17538" t="s">
        <v>400</v>
      </c>
      <c r="M17538" t="s">
        <v>401</v>
      </c>
      <c r="N17538" t="s">
        <v>489</v>
      </c>
    </row>
    <row r="17539" spans="1:14" x14ac:dyDescent="0.25">
      <c r="A17539" t="s">
        <v>240</v>
      </c>
      <c r="B17539" s="1">
        <v>45716</v>
      </c>
      <c r="C17539" t="s">
        <v>1227</v>
      </c>
      <c r="D17539" t="s">
        <v>1228</v>
      </c>
      <c r="E17539" s="4">
        <v>0</v>
      </c>
      <c r="F17539" t="s">
        <v>1477</v>
      </c>
      <c r="G17539" t="s">
        <v>471</v>
      </c>
      <c r="H17539" t="s">
        <v>316</v>
      </c>
      <c r="I17539" t="s">
        <v>275</v>
      </c>
      <c r="J17539" t="s">
        <v>274</v>
      </c>
      <c r="L17539" t="s">
        <v>400</v>
      </c>
      <c r="M17539" t="s">
        <v>401</v>
      </c>
      <c r="N17539" t="s">
        <v>489</v>
      </c>
    </row>
    <row r="17540" spans="1:14" x14ac:dyDescent="0.25">
      <c r="A17540" t="s">
        <v>240</v>
      </c>
      <c r="B17540" s="1">
        <v>45747</v>
      </c>
      <c r="C17540" t="s">
        <v>1227</v>
      </c>
      <c r="D17540" t="s">
        <v>1228</v>
      </c>
      <c r="E17540" s="4">
        <v>0</v>
      </c>
      <c r="F17540" t="s">
        <v>1477</v>
      </c>
      <c r="G17540" t="s">
        <v>471</v>
      </c>
      <c r="H17540" t="s">
        <v>316</v>
      </c>
      <c r="I17540" t="s">
        <v>275</v>
      </c>
      <c r="J17540" t="s">
        <v>274</v>
      </c>
      <c r="L17540" t="s">
        <v>400</v>
      </c>
      <c r="M17540" t="s">
        <v>401</v>
      </c>
      <c r="N17540" t="s">
        <v>489</v>
      </c>
    </row>
    <row r="17541" spans="1:14" x14ac:dyDescent="0.25">
      <c r="A17541" t="s">
        <v>240</v>
      </c>
      <c r="B17541" s="1">
        <v>45777</v>
      </c>
      <c r="C17541" t="s">
        <v>1227</v>
      </c>
      <c r="D17541" t="s">
        <v>1228</v>
      </c>
      <c r="E17541" s="4">
        <v>0</v>
      </c>
      <c r="F17541" t="s">
        <v>1477</v>
      </c>
      <c r="G17541" t="s">
        <v>471</v>
      </c>
      <c r="H17541" t="s">
        <v>316</v>
      </c>
      <c r="I17541" t="s">
        <v>275</v>
      </c>
      <c r="J17541" t="s">
        <v>274</v>
      </c>
      <c r="L17541" t="s">
        <v>400</v>
      </c>
      <c r="M17541" t="s">
        <v>401</v>
      </c>
      <c r="N17541" t="s">
        <v>489</v>
      </c>
    </row>
    <row r="17542" spans="1:14" x14ac:dyDescent="0.25">
      <c r="A17542" t="s">
        <v>240</v>
      </c>
      <c r="B17542" s="1">
        <v>45808</v>
      </c>
      <c r="C17542" t="s">
        <v>1227</v>
      </c>
      <c r="D17542" t="s">
        <v>1228</v>
      </c>
      <c r="E17542" s="4">
        <v>0</v>
      </c>
      <c r="F17542" t="s">
        <v>1477</v>
      </c>
      <c r="G17542" t="s">
        <v>471</v>
      </c>
      <c r="H17542" t="s">
        <v>316</v>
      </c>
      <c r="I17542" t="s">
        <v>275</v>
      </c>
      <c r="J17542" t="s">
        <v>274</v>
      </c>
      <c r="L17542" t="s">
        <v>400</v>
      </c>
      <c r="M17542" t="s">
        <v>401</v>
      </c>
      <c r="N17542" t="s">
        <v>489</v>
      </c>
    </row>
    <row r="17543" spans="1:14" x14ac:dyDescent="0.25">
      <c r="A17543" t="s">
        <v>240</v>
      </c>
      <c r="B17543" s="1">
        <v>45838</v>
      </c>
      <c r="C17543" t="s">
        <v>1227</v>
      </c>
      <c r="D17543" t="s">
        <v>1228</v>
      </c>
      <c r="E17543" s="4">
        <v>0</v>
      </c>
      <c r="F17543" t="s">
        <v>1477</v>
      </c>
      <c r="G17543" t="s">
        <v>471</v>
      </c>
      <c r="H17543" t="s">
        <v>316</v>
      </c>
      <c r="I17543" t="s">
        <v>275</v>
      </c>
      <c r="J17543" t="s">
        <v>274</v>
      </c>
      <c r="L17543" t="s">
        <v>400</v>
      </c>
      <c r="M17543" t="s">
        <v>401</v>
      </c>
      <c r="N17543" t="s">
        <v>489</v>
      </c>
    </row>
    <row r="17544" spans="1:14" x14ac:dyDescent="0.25">
      <c r="A17544" t="s">
        <v>240</v>
      </c>
      <c r="B17544" s="1">
        <v>45869</v>
      </c>
      <c r="C17544" t="s">
        <v>1227</v>
      </c>
      <c r="D17544" t="s">
        <v>1228</v>
      </c>
      <c r="E17544" s="4">
        <v>0</v>
      </c>
      <c r="F17544" t="s">
        <v>1477</v>
      </c>
      <c r="G17544" t="s">
        <v>471</v>
      </c>
      <c r="H17544" t="s">
        <v>316</v>
      </c>
      <c r="I17544" t="s">
        <v>275</v>
      </c>
      <c r="J17544" t="s">
        <v>274</v>
      </c>
      <c r="L17544" t="s">
        <v>400</v>
      </c>
      <c r="M17544" t="s">
        <v>401</v>
      </c>
      <c r="N17544" t="s">
        <v>489</v>
      </c>
    </row>
    <row r="17545" spans="1:14" x14ac:dyDescent="0.25">
      <c r="A17545" t="s">
        <v>240</v>
      </c>
      <c r="B17545" s="1">
        <v>45900</v>
      </c>
      <c r="C17545" t="s">
        <v>1227</v>
      </c>
      <c r="D17545" t="s">
        <v>1228</v>
      </c>
      <c r="E17545" s="4">
        <v>0</v>
      </c>
      <c r="F17545" t="s">
        <v>1477</v>
      </c>
      <c r="G17545" t="s">
        <v>471</v>
      </c>
      <c r="H17545" t="s">
        <v>316</v>
      </c>
      <c r="I17545" t="s">
        <v>275</v>
      </c>
      <c r="J17545" t="s">
        <v>274</v>
      </c>
      <c r="L17545" t="s">
        <v>400</v>
      </c>
      <c r="M17545" t="s">
        <v>401</v>
      </c>
      <c r="N17545" t="s">
        <v>489</v>
      </c>
    </row>
    <row r="17546" spans="1:14" x14ac:dyDescent="0.25">
      <c r="A17546" t="s">
        <v>240</v>
      </c>
      <c r="B17546" s="1">
        <v>45930</v>
      </c>
      <c r="C17546" t="s">
        <v>1227</v>
      </c>
      <c r="D17546" t="s">
        <v>1228</v>
      </c>
      <c r="E17546" s="4">
        <v>0</v>
      </c>
      <c r="F17546" t="s">
        <v>1477</v>
      </c>
      <c r="G17546" t="s">
        <v>471</v>
      </c>
      <c r="H17546" t="s">
        <v>316</v>
      </c>
      <c r="I17546" t="s">
        <v>275</v>
      </c>
      <c r="J17546" t="s">
        <v>274</v>
      </c>
      <c r="L17546" t="s">
        <v>400</v>
      </c>
      <c r="M17546" t="s">
        <v>401</v>
      </c>
      <c r="N17546" t="s">
        <v>489</v>
      </c>
    </row>
    <row r="17547" spans="1:14" x14ac:dyDescent="0.25">
      <c r="A17547" t="s">
        <v>240</v>
      </c>
      <c r="B17547" s="1">
        <v>45961</v>
      </c>
      <c r="C17547" t="s">
        <v>1227</v>
      </c>
      <c r="D17547" t="s">
        <v>1228</v>
      </c>
      <c r="E17547" s="4">
        <v>0</v>
      </c>
      <c r="F17547" t="s">
        <v>1477</v>
      </c>
      <c r="G17547" t="s">
        <v>471</v>
      </c>
      <c r="H17547" t="s">
        <v>316</v>
      </c>
      <c r="I17547" t="s">
        <v>275</v>
      </c>
      <c r="J17547" t="s">
        <v>274</v>
      </c>
      <c r="L17547" t="s">
        <v>400</v>
      </c>
      <c r="M17547" t="s">
        <v>401</v>
      </c>
      <c r="N17547" t="s">
        <v>489</v>
      </c>
    </row>
    <row r="17548" spans="1:14" x14ac:dyDescent="0.25">
      <c r="A17548" t="s">
        <v>240</v>
      </c>
      <c r="B17548" s="1">
        <v>45991</v>
      </c>
      <c r="C17548" t="s">
        <v>1227</v>
      </c>
      <c r="D17548" t="s">
        <v>1228</v>
      </c>
      <c r="E17548" s="4">
        <v>0</v>
      </c>
      <c r="F17548" t="s">
        <v>1477</v>
      </c>
      <c r="G17548" t="s">
        <v>471</v>
      </c>
      <c r="H17548" t="s">
        <v>316</v>
      </c>
      <c r="I17548" t="s">
        <v>275</v>
      </c>
      <c r="J17548" t="s">
        <v>274</v>
      </c>
      <c r="L17548" t="s">
        <v>400</v>
      </c>
      <c r="M17548" t="s">
        <v>401</v>
      </c>
      <c r="N17548" t="s">
        <v>489</v>
      </c>
    </row>
    <row r="17549" spans="1:14" x14ac:dyDescent="0.25">
      <c r="A17549" t="s">
        <v>240</v>
      </c>
      <c r="B17549" s="1">
        <v>46022</v>
      </c>
      <c r="C17549" t="s">
        <v>1227</v>
      </c>
      <c r="D17549" t="s">
        <v>1228</v>
      </c>
      <c r="E17549" s="4">
        <v>0</v>
      </c>
      <c r="F17549" t="s">
        <v>1477</v>
      </c>
      <c r="G17549" t="s">
        <v>471</v>
      </c>
      <c r="H17549" t="s">
        <v>316</v>
      </c>
      <c r="I17549" t="s">
        <v>275</v>
      </c>
      <c r="J17549" t="s">
        <v>274</v>
      </c>
      <c r="L17549" t="s">
        <v>400</v>
      </c>
      <c r="M17549" t="s">
        <v>401</v>
      </c>
      <c r="N17549" t="s">
        <v>489</v>
      </c>
    </row>
    <row r="17550" spans="1:14" x14ac:dyDescent="0.25">
      <c r="A17550" t="s">
        <v>240</v>
      </c>
      <c r="B17550" s="1">
        <v>45688</v>
      </c>
      <c r="C17550" t="s">
        <v>640</v>
      </c>
      <c r="D17550" t="s">
        <v>641</v>
      </c>
      <c r="E17550" s="4">
        <v>40</v>
      </c>
      <c r="F17550" t="s">
        <v>1477</v>
      </c>
      <c r="G17550" t="s">
        <v>471</v>
      </c>
      <c r="H17550" t="s">
        <v>301</v>
      </c>
      <c r="I17550" t="s">
        <v>302</v>
      </c>
      <c r="J17550" t="s">
        <v>258</v>
      </c>
      <c r="L17550" t="s">
        <v>378</v>
      </c>
      <c r="M17550" t="s">
        <v>379</v>
      </c>
      <c r="N17550" t="s">
        <v>485</v>
      </c>
    </row>
    <row r="17551" spans="1:14" x14ac:dyDescent="0.25">
      <c r="A17551" t="s">
        <v>240</v>
      </c>
      <c r="B17551" s="1">
        <v>45716</v>
      </c>
      <c r="C17551" t="s">
        <v>640</v>
      </c>
      <c r="D17551" t="s">
        <v>641</v>
      </c>
      <c r="E17551" s="4">
        <v>40</v>
      </c>
      <c r="F17551" t="s">
        <v>1477</v>
      </c>
      <c r="G17551" t="s">
        <v>471</v>
      </c>
      <c r="H17551" t="s">
        <v>301</v>
      </c>
      <c r="I17551" t="s">
        <v>302</v>
      </c>
      <c r="J17551" t="s">
        <v>258</v>
      </c>
      <c r="L17551" t="s">
        <v>378</v>
      </c>
      <c r="M17551" t="s">
        <v>379</v>
      </c>
      <c r="N17551" t="s">
        <v>485</v>
      </c>
    </row>
    <row r="17552" spans="1:14" x14ac:dyDescent="0.25">
      <c r="A17552" t="s">
        <v>240</v>
      </c>
      <c r="B17552" s="1">
        <v>45747</v>
      </c>
      <c r="C17552" t="s">
        <v>640</v>
      </c>
      <c r="D17552" t="s">
        <v>641</v>
      </c>
      <c r="E17552" s="4">
        <v>135.29999999999998</v>
      </c>
      <c r="F17552" t="s">
        <v>1477</v>
      </c>
      <c r="G17552" t="s">
        <v>471</v>
      </c>
      <c r="H17552" t="s">
        <v>301</v>
      </c>
      <c r="I17552" t="s">
        <v>302</v>
      </c>
      <c r="J17552" t="s">
        <v>258</v>
      </c>
      <c r="L17552" t="s">
        <v>378</v>
      </c>
      <c r="M17552" t="s">
        <v>379</v>
      </c>
      <c r="N17552" t="s">
        <v>485</v>
      </c>
    </row>
    <row r="17553" spans="1:14" x14ac:dyDescent="0.25">
      <c r="A17553" t="s">
        <v>240</v>
      </c>
      <c r="B17553" s="1">
        <v>45777</v>
      </c>
      <c r="C17553" t="s">
        <v>640</v>
      </c>
      <c r="D17553" t="s">
        <v>641</v>
      </c>
      <c r="E17553" s="4">
        <v>135.29999999999998</v>
      </c>
      <c r="F17553" t="s">
        <v>1477</v>
      </c>
      <c r="G17553" t="s">
        <v>471</v>
      </c>
      <c r="H17553" t="s">
        <v>301</v>
      </c>
      <c r="I17553" t="s">
        <v>302</v>
      </c>
      <c r="J17553" t="s">
        <v>258</v>
      </c>
      <c r="L17553" t="s">
        <v>378</v>
      </c>
      <c r="M17553" t="s">
        <v>379</v>
      </c>
      <c r="N17553" t="s">
        <v>485</v>
      </c>
    </row>
    <row r="17554" spans="1:14" x14ac:dyDescent="0.25">
      <c r="A17554" t="s">
        <v>240</v>
      </c>
      <c r="B17554" s="1">
        <v>45808</v>
      </c>
      <c r="C17554" t="s">
        <v>640</v>
      </c>
      <c r="D17554" t="s">
        <v>641</v>
      </c>
      <c r="E17554" s="4">
        <v>135.29999999999998</v>
      </c>
      <c r="F17554" t="s">
        <v>1477</v>
      </c>
      <c r="G17554" t="s">
        <v>471</v>
      </c>
      <c r="H17554" t="s">
        <v>301</v>
      </c>
      <c r="I17554" t="s">
        <v>302</v>
      </c>
      <c r="J17554" t="s">
        <v>258</v>
      </c>
      <c r="L17554" t="s">
        <v>378</v>
      </c>
      <c r="M17554" t="s">
        <v>379</v>
      </c>
      <c r="N17554" t="s">
        <v>485</v>
      </c>
    </row>
    <row r="17555" spans="1:14" x14ac:dyDescent="0.25">
      <c r="A17555" t="s">
        <v>240</v>
      </c>
      <c r="B17555" s="1">
        <v>45838</v>
      </c>
      <c r="C17555" t="s">
        <v>640</v>
      </c>
      <c r="D17555" t="s">
        <v>641</v>
      </c>
      <c r="E17555" s="4">
        <v>162.35999999999999</v>
      </c>
      <c r="F17555" t="s">
        <v>1477</v>
      </c>
      <c r="G17555" t="s">
        <v>471</v>
      </c>
      <c r="H17555" t="s">
        <v>301</v>
      </c>
      <c r="I17555" t="s">
        <v>302</v>
      </c>
      <c r="J17555" t="s">
        <v>258</v>
      </c>
      <c r="L17555" t="s">
        <v>378</v>
      </c>
      <c r="M17555" t="s">
        <v>379</v>
      </c>
      <c r="N17555" t="s">
        <v>485</v>
      </c>
    </row>
    <row r="17556" spans="1:14" x14ac:dyDescent="0.25">
      <c r="A17556" t="s">
        <v>240</v>
      </c>
      <c r="B17556" s="1">
        <v>45869</v>
      </c>
      <c r="C17556" t="s">
        <v>640</v>
      </c>
      <c r="D17556" t="s">
        <v>641</v>
      </c>
      <c r="E17556" s="4">
        <v>189.42</v>
      </c>
      <c r="F17556" t="s">
        <v>1477</v>
      </c>
      <c r="G17556" t="s">
        <v>471</v>
      </c>
      <c r="H17556" t="s">
        <v>301</v>
      </c>
      <c r="I17556" t="s">
        <v>302</v>
      </c>
      <c r="J17556" t="s">
        <v>258</v>
      </c>
      <c r="L17556" t="s">
        <v>378</v>
      </c>
      <c r="M17556" t="s">
        <v>379</v>
      </c>
      <c r="N17556" t="s">
        <v>485</v>
      </c>
    </row>
    <row r="17557" spans="1:14" x14ac:dyDescent="0.25">
      <c r="A17557" t="s">
        <v>240</v>
      </c>
      <c r="B17557" s="1">
        <v>45900</v>
      </c>
      <c r="C17557" t="s">
        <v>640</v>
      </c>
      <c r="D17557" t="s">
        <v>641</v>
      </c>
      <c r="E17557" s="4">
        <v>216.48</v>
      </c>
      <c r="F17557" t="s">
        <v>1477</v>
      </c>
      <c r="G17557" t="s">
        <v>471</v>
      </c>
      <c r="H17557" t="s">
        <v>301</v>
      </c>
      <c r="I17557" t="s">
        <v>302</v>
      </c>
      <c r="J17557" t="s">
        <v>258</v>
      </c>
      <c r="L17557" t="s">
        <v>378</v>
      </c>
      <c r="M17557" t="s">
        <v>379</v>
      </c>
      <c r="N17557" t="s">
        <v>485</v>
      </c>
    </row>
    <row r="17558" spans="1:14" x14ac:dyDescent="0.25">
      <c r="A17558" t="s">
        <v>240</v>
      </c>
      <c r="B17558" s="1">
        <v>45930</v>
      </c>
      <c r="C17558" t="s">
        <v>640</v>
      </c>
      <c r="D17558" t="s">
        <v>641</v>
      </c>
      <c r="E17558" s="4">
        <v>243.54</v>
      </c>
      <c r="F17558" t="s">
        <v>1477</v>
      </c>
      <c r="G17558" t="s">
        <v>471</v>
      </c>
      <c r="H17558" t="s">
        <v>301</v>
      </c>
      <c r="I17558" t="s">
        <v>302</v>
      </c>
      <c r="J17558" t="s">
        <v>258</v>
      </c>
      <c r="L17558" t="s">
        <v>378</v>
      </c>
      <c r="M17558" t="s">
        <v>379</v>
      </c>
      <c r="N17558" t="s">
        <v>485</v>
      </c>
    </row>
    <row r="17559" spans="1:14" x14ac:dyDescent="0.25">
      <c r="A17559" t="s">
        <v>240</v>
      </c>
      <c r="B17559" s="1">
        <v>45961</v>
      </c>
      <c r="C17559" t="s">
        <v>640</v>
      </c>
      <c r="D17559" t="s">
        <v>641</v>
      </c>
      <c r="E17559" s="4">
        <v>270.59999999999997</v>
      </c>
      <c r="F17559" t="s">
        <v>1477</v>
      </c>
      <c r="G17559" t="s">
        <v>471</v>
      </c>
      <c r="H17559" t="s">
        <v>301</v>
      </c>
      <c r="I17559" t="s">
        <v>302</v>
      </c>
      <c r="J17559" t="s">
        <v>258</v>
      </c>
      <c r="L17559" t="s">
        <v>378</v>
      </c>
      <c r="M17559" t="s">
        <v>379</v>
      </c>
      <c r="N17559" t="s">
        <v>485</v>
      </c>
    </row>
    <row r="17560" spans="1:14" x14ac:dyDescent="0.25">
      <c r="A17560" t="s">
        <v>240</v>
      </c>
      <c r="B17560" s="1">
        <v>45991</v>
      </c>
      <c r="C17560" t="s">
        <v>640</v>
      </c>
      <c r="D17560" t="s">
        <v>641</v>
      </c>
      <c r="E17560" s="4">
        <v>297.65999999999997</v>
      </c>
      <c r="F17560" t="s">
        <v>1477</v>
      </c>
      <c r="G17560" t="s">
        <v>471</v>
      </c>
      <c r="H17560" t="s">
        <v>301</v>
      </c>
      <c r="I17560" t="s">
        <v>302</v>
      </c>
      <c r="J17560" t="s">
        <v>258</v>
      </c>
      <c r="L17560" t="s">
        <v>378</v>
      </c>
      <c r="M17560" t="s">
        <v>379</v>
      </c>
      <c r="N17560" t="s">
        <v>485</v>
      </c>
    </row>
    <row r="17561" spans="1:14" x14ac:dyDescent="0.25">
      <c r="A17561" t="s">
        <v>240</v>
      </c>
      <c r="B17561" s="1">
        <v>46022</v>
      </c>
      <c r="C17561" t="s">
        <v>640</v>
      </c>
      <c r="D17561" t="s">
        <v>641</v>
      </c>
      <c r="E17561" s="4">
        <v>324.71999999999997</v>
      </c>
      <c r="F17561" t="s">
        <v>1477</v>
      </c>
      <c r="G17561" t="s">
        <v>471</v>
      </c>
      <c r="H17561" t="s">
        <v>301</v>
      </c>
      <c r="I17561" t="s">
        <v>302</v>
      </c>
      <c r="J17561" t="s">
        <v>258</v>
      </c>
      <c r="L17561" t="s">
        <v>378</v>
      </c>
      <c r="M17561" t="s">
        <v>379</v>
      </c>
      <c r="N17561" t="s">
        <v>485</v>
      </c>
    </row>
    <row r="17562" spans="1:14" x14ac:dyDescent="0.25">
      <c r="A17562" t="s">
        <v>240</v>
      </c>
      <c r="B17562" s="1">
        <v>45688</v>
      </c>
      <c r="C17562" t="s">
        <v>1322</v>
      </c>
      <c r="D17562" t="s">
        <v>1323</v>
      </c>
      <c r="E17562" s="4">
        <v>0</v>
      </c>
      <c r="F17562" t="s">
        <v>1477</v>
      </c>
      <c r="G17562" t="s">
        <v>471</v>
      </c>
      <c r="H17562" t="s">
        <v>291</v>
      </c>
      <c r="I17562" t="s">
        <v>292</v>
      </c>
      <c r="J17562" t="s">
        <v>251</v>
      </c>
      <c r="L17562" t="s">
        <v>372</v>
      </c>
      <c r="M17562" t="s">
        <v>373</v>
      </c>
      <c r="N17562" t="s">
        <v>489</v>
      </c>
    </row>
    <row r="17563" spans="1:14" x14ac:dyDescent="0.25">
      <c r="A17563" t="s">
        <v>240</v>
      </c>
      <c r="B17563" s="1">
        <v>45716</v>
      </c>
      <c r="C17563" t="s">
        <v>1322</v>
      </c>
      <c r="D17563" t="s">
        <v>1323</v>
      </c>
      <c r="E17563" s="4">
        <v>0</v>
      </c>
      <c r="F17563" t="s">
        <v>1477</v>
      </c>
      <c r="G17563" t="s">
        <v>471</v>
      </c>
      <c r="H17563" t="s">
        <v>291</v>
      </c>
      <c r="I17563" t="s">
        <v>292</v>
      </c>
      <c r="J17563" t="s">
        <v>251</v>
      </c>
      <c r="L17563" t="s">
        <v>372</v>
      </c>
      <c r="M17563" t="s">
        <v>373</v>
      </c>
      <c r="N17563" t="s">
        <v>489</v>
      </c>
    </row>
    <row r="17564" spans="1:14" x14ac:dyDescent="0.25">
      <c r="A17564" t="s">
        <v>240</v>
      </c>
      <c r="B17564" s="1">
        <v>45747</v>
      </c>
      <c r="C17564" t="s">
        <v>1322</v>
      </c>
      <c r="D17564" t="s">
        <v>1323</v>
      </c>
      <c r="E17564" s="4">
        <v>0</v>
      </c>
      <c r="F17564" t="s">
        <v>1477</v>
      </c>
      <c r="G17564" t="s">
        <v>471</v>
      </c>
      <c r="H17564" t="s">
        <v>291</v>
      </c>
      <c r="I17564" t="s">
        <v>292</v>
      </c>
      <c r="J17564" t="s">
        <v>251</v>
      </c>
      <c r="L17564" t="s">
        <v>372</v>
      </c>
      <c r="M17564" t="s">
        <v>373</v>
      </c>
      <c r="N17564" t="s">
        <v>489</v>
      </c>
    </row>
    <row r="17565" spans="1:14" x14ac:dyDescent="0.25">
      <c r="A17565" t="s">
        <v>240</v>
      </c>
      <c r="B17565" s="1">
        <v>45777</v>
      </c>
      <c r="C17565" t="s">
        <v>1322</v>
      </c>
      <c r="D17565" t="s">
        <v>1323</v>
      </c>
      <c r="E17565" s="4">
        <v>-1693.26</v>
      </c>
      <c r="F17565" t="s">
        <v>1477</v>
      </c>
      <c r="G17565" t="s">
        <v>471</v>
      </c>
      <c r="H17565" t="s">
        <v>291</v>
      </c>
      <c r="I17565" t="s">
        <v>292</v>
      </c>
      <c r="J17565" t="s">
        <v>251</v>
      </c>
      <c r="L17565" t="s">
        <v>372</v>
      </c>
      <c r="M17565" t="s">
        <v>373</v>
      </c>
      <c r="N17565" t="s">
        <v>489</v>
      </c>
    </row>
    <row r="17566" spans="1:14" x14ac:dyDescent="0.25">
      <c r="A17566" t="s">
        <v>240</v>
      </c>
      <c r="B17566" s="1">
        <v>45808</v>
      </c>
      <c r="C17566" t="s">
        <v>1322</v>
      </c>
      <c r="D17566" t="s">
        <v>1323</v>
      </c>
      <c r="E17566" s="4">
        <v>-1694.14</v>
      </c>
      <c r="F17566" t="s">
        <v>1477</v>
      </c>
      <c r="G17566" t="s">
        <v>471</v>
      </c>
      <c r="H17566" t="s">
        <v>291</v>
      </c>
      <c r="I17566" t="s">
        <v>292</v>
      </c>
      <c r="J17566" t="s">
        <v>251</v>
      </c>
      <c r="L17566" t="s">
        <v>372</v>
      </c>
      <c r="M17566" t="s">
        <v>373</v>
      </c>
      <c r="N17566" t="s">
        <v>489</v>
      </c>
    </row>
    <row r="17567" spans="1:14" x14ac:dyDescent="0.25">
      <c r="A17567" t="s">
        <v>240</v>
      </c>
      <c r="B17567" s="1">
        <v>45838</v>
      </c>
      <c r="C17567" t="s">
        <v>1322</v>
      </c>
      <c r="D17567" t="s">
        <v>1323</v>
      </c>
      <c r="E17567" s="4">
        <v>-1694.14</v>
      </c>
      <c r="F17567" t="s">
        <v>1477</v>
      </c>
      <c r="G17567" t="s">
        <v>471</v>
      </c>
      <c r="H17567" t="s">
        <v>291</v>
      </c>
      <c r="I17567" t="s">
        <v>292</v>
      </c>
      <c r="J17567" t="s">
        <v>251</v>
      </c>
      <c r="L17567" t="s">
        <v>372</v>
      </c>
      <c r="M17567" t="s">
        <v>373</v>
      </c>
      <c r="N17567" t="s">
        <v>489</v>
      </c>
    </row>
    <row r="17568" spans="1:14" x14ac:dyDescent="0.25">
      <c r="A17568" t="s">
        <v>240</v>
      </c>
      <c r="B17568" s="1">
        <v>45869</v>
      </c>
      <c r="C17568" t="s">
        <v>1322</v>
      </c>
      <c r="D17568" t="s">
        <v>1323</v>
      </c>
      <c r="E17568" s="4">
        <v>-1694.14</v>
      </c>
      <c r="F17568" t="s">
        <v>1477</v>
      </c>
      <c r="G17568" t="s">
        <v>471</v>
      </c>
      <c r="H17568" t="s">
        <v>291</v>
      </c>
      <c r="I17568" t="s">
        <v>292</v>
      </c>
      <c r="J17568" t="s">
        <v>251</v>
      </c>
      <c r="L17568" t="s">
        <v>372</v>
      </c>
      <c r="M17568" t="s">
        <v>373</v>
      </c>
      <c r="N17568" t="s">
        <v>489</v>
      </c>
    </row>
    <row r="17569" spans="1:14" x14ac:dyDescent="0.25">
      <c r="A17569" t="s">
        <v>240</v>
      </c>
      <c r="B17569" s="1">
        <v>45900</v>
      </c>
      <c r="C17569" t="s">
        <v>1322</v>
      </c>
      <c r="D17569" t="s">
        <v>1323</v>
      </c>
      <c r="E17569" s="4">
        <v>-1694.14</v>
      </c>
      <c r="F17569" t="s">
        <v>1477</v>
      </c>
      <c r="G17569" t="s">
        <v>471</v>
      </c>
      <c r="H17569" t="s">
        <v>291</v>
      </c>
      <c r="I17569" t="s">
        <v>292</v>
      </c>
      <c r="J17569" t="s">
        <v>251</v>
      </c>
      <c r="L17569" t="s">
        <v>372</v>
      </c>
      <c r="M17569" t="s">
        <v>373</v>
      </c>
      <c r="N17569" t="s">
        <v>489</v>
      </c>
    </row>
    <row r="17570" spans="1:14" x14ac:dyDescent="0.25">
      <c r="A17570" t="s">
        <v>240</v>
      </c>
      <c r="B17570" s="1">
        <v>45930</v>
      </c>
      <c r="C17570" t="s">
        <v>1322</v>
      </c>
      <c r="D17570" t="s">
        <v>1323</v>
      </c>
      <c r="E17570" s="4">
        <v>-1694.14</v>
      </c>
      <c r="F17570" t="s">
        <v>1477</v>
      </c>
      <c r="G17570" t="s">
        <v>471</v>
      </c>
      <c r="H17570" t="s">
        <v>291</v>
      </c>
      <c r="I17570" t="s">
        <v>292</v>
      </c>
      <c r="J17570" t="s">
        <v>251</v>
      </c>
      <c r="L17570" t="s">
        <v>372</v>
      </c>
      <c r="M17570" t="s">
        <v>373</v>
      </c>
      <c r="N17570" t="s">
        <v>489</v>
      </c>
    </row>
    <row r="17571" spans="1:14" x14ac:dyDescent="0.25">
      <c r="A17571" t="s">
        <v>240</v>
      </c>
      <c r="B17571" s="1">
        <v>45961</v>
      </c>
      <c r="C17571" t="s">
        <v>1322</v>
      </c>
      <c r="D17571" t="s">
        <v>1323</v>
      </c>
      <c r="E17571" s="4">
        <v>-1694.14</v>
      </c>
      <c r="F17571" t="s">
        <v>1477</v>
      </c>
      <c r="G17571" t="s">
        <v>471</v>
      </c>
      <c r="H17571" t="s">
        <v>291</v>
      </c>
      <c r="I17571" t="s">
        <v>292</v>
      </c>
      <c r="J17571" t="s">
        <v>251</v>
      </c>
      <c r="L17571" t="s">
        <v>372</v>
      </c>
      <c r="M17571" t="s">
        <v>373</v>
      </c>
      <c r="N17571" t="s">
        <v>489</v>
      </c>
    </row>
    <row r="17572" spans="1:14" x14ac:dyDescent="0.25">
      <c r="A17572" t="s">
        <v>240</v>
      </c>
      <c r="B17572" s="1">
        <v>45991</v>
      </c>
      <c r="C17572" t="s">
        <v>1322</v>
      </c>
      <c r="D17572" t="s">
        <v>1323</v>
      </c>
      <c r="E17572" s="4">
        <v>-1694.14</v>
      </c>
      <c r="F17572" t="s">
        <v>1477</v>
      </c>
      <c r="G17572" t="s">
        <v>471</v>
      </c>
      <c r="H17572" t="s">
        <v>291</v>
      </c>
      <c r="I17572" t="s">
        <v>292</v>
      </c>
      <c r="J17572" t="s">
        <v>251</v>
      </c>
      <c r="L17572" t="s">
        <v>372</v>
      </c>
      <c r="M17572" t="s">
        <v>373</v>
      </c>
      <c r="N17572" t="s">
        <v>489</v>
      </c>
    </row>
    <row r="17573" spans="1:14" x14ac:dyDescent="0.25">
      <c r="A17573" t="s">
        <v>240</v>
      </c>
      <c r="B17573" s="1">
        <v>46022</v>
      </c>
      <c r="C17573" t="s">
        <v>1322</v>
      </c>
      <c r="D17573" t="s">
        <v>1323</v>
      </c>
      <c r="E17573" s="4">
        <v>-1694.14</v>
      </c>
      <c r="F17573" t="s">
        <v>1477</v>
      </c>
      <c r="G17573" t="s">
        <v>471</v>
      </c>
      <c r="H17573" t="s">
        <v>291</v>
      </c>
      <c r="I17573" t="s">
        <v>292</v>
      </c>
      <c r="J17573" t="s">
        <v>251</v>
      </c>
      <c r="L17573" t="s">
        <v>372</v>
      </c>
      <c r="M17573" t="s">
        <v>373</v>
      </c>
      <c r="N17573" t="s">
        <v>489</v>
      </c>
    </row>
    <row r="17574" spans="1:14" x14ac:dyDescent="0.25">
      <c r="A17574" t="s">
        <v>240</v>
      </c>
      <c r="B17574" s="1">
        <v>45688</v>
      </c>
      <c r="C17574" t="s">
        <v>767</v>
      </c>
      <c r="D17574" t="s">
        <v>768</v>
      </c>
      <c r="E17574" s="4">
        <v>25.7</v>
      </c>
      <c r="F17574" t="s">
        <v>1477</v>
      </c>
      <c r="G17574" t="s">
        <v>471</v>
      </c>
      <c r="H17574" t="s">
        <v>308</v>
      </c>
      <c r="I17574" t="s">
        <v>309</v>
      </c>
      <c r="J17574" t="s">
        <v>264</v>
      </c>
      <c r="L17574" t="s">
        <v>378</v>
      </c>
      <c r="M17574" t="s">
        <v>379</v>
      </c>
      <c r="N17574" t="s">
        <v>480</v>
      </c>
    </row>
    <row r="17575" spans="1:14" x14ac:dyDescent="0.25">
      <c r="A17575" t="s">
        <v>240</v>
      </c>
      <c r="B17575" s="1">
        <v>45716</v>
      </c>
      <c r="C17575" t="s">
        <v>767</v>
      </c>
      <c r="D17575" t="s">
        <v>768</v>
      </c>
      <c r="E17575" s="4">
        <v>858.44999999999982</v>
      </c>
      <c r="F17575" t="s">
        <v>1477</v>
      </c>
      <c r="G17575" t="s">
        <v>471</v>
      </c>
      <c r="H17575" t="s">
        <v>308</v>
      </c>
      <c r="I17575" t="s">
        <v>309</v>
      </c>
      <c r="J17575" t="s">
        <v>264</v>
      </c>
      <c r="L17575" t="s">
        <v>378</v>
      </c>
      <c r="M17575" t="s">
        <v>379</v>
      </c>
      <c r="N17575" t="s">
        <v>480</v>
      </c>
    </row>
    <row r="17576" spans="1:14" x14ac:dyDescent="0.25">
      <c r="A17576" t="s">
        <v>240</v>
      </c>
      <c r="B17576" s="1">
        <v>45747</v>
      </c>
      <c r="C17576" t="s">
        <v>767</v>
      </c>
      <c r="D17576" t="s">
        <v>768</v>
      </c>
      <c r="E17576" s="4">
        <v>1531.3899999999996</v>
      </c>
      <c r="F17576" t="s">
        <v>1477</v>
      </c>
      <c r="G17576" t="s">
        <v>471</v>
      </c>
      <c r="H17576" t="s">
        <v>308</v>
      </c>
      <c r="I17576" t="s">
        <v>309</v>
      </c>
      <c r="J17576" t="s">
        <v>264</v>
      </c>
      <c r="L17576" t="s">
        <v>378</v>
      </c>
      <c r="M17576" t="s">
        <v>379</v>
      </c>
      <c r="N17576" t="s">
        <v>480</v>
      </c>
    </row>
    <row r="17577" spans="1:14" x14ac:dyDescent="0.25">
      <c r="A17577" t="s">
        <v>240</v>
      </c>
      <c r="B17577" s="1">
        <v>45777</v>
      </c>
      <c r="C17577" t="s">
        <v>767</v>
      </c>
      <c r="D17577" t="s">
        <v>768</v>
      </c>
      <c r="E17577" s="4">
        <v>1804.6899999999998</v>
      </c>
      <c r="F17577" t="s">
        <v>1477</v>
      </c>
      <c r="G17577" t="s">
        <v>471</v>
      </c>
      <c r="H17577" t="s">
        <v>308</v>
      </c>
      <c r="I17577" t="s">
        <v>309</v>
      </c>
      <c r="J17577" t="s">
        <v>264</v>
      </c>
      <c r="L17577" t="s">
        <v>378</v>
      </c>
      <c r="M17577" t="s">
        <v>379</v>
      </c>
      <c r="N17577" t="s">
        <v>480</v>
      </c>
    </row>
    <row r="17578" spans="1:14" x14ac:dyDescent="0.25">
      <c r="A17578" t="s">
        <v>240</v>
      </c>
      <c r="B17578" s="1">
        <v>45808</v>
      </c>
      <c r="C17578" t="s">
        <v>767</v>
      </c>
      <c r="D17578" t="s">
        <v>768</v>
      </c>
      <c r="E17578" s="4">
        <v>1943.1499999999999</v>
      </c>
      <c r="F17578" t="s">
        <v>1477</v>
      </c>
      <c r="G17578" t="s">
        <v>471</v>
      </c>
      <c r="H17578" t="s">
        <v>308</v>
      </c>
      <c r="I17578" t="s">
        <v>309</v>
      </c>
      <c r="J17578" t="s">
        <v>264</v>
      </c>
      <c r="L17578" t="s">
        <v>378</v>
      </c>
      <c r="M17578" t="s">
        <v>379</v>
      </c>
      <c r="N17578" t="s">
        <v>480</v>
      </c>
    </row>
    <row r="17579" spans="1:14" x14ac:dyDescent="0.25">
      <c r="A17579" t="s">
        <v>240</v>
      </c>
      <c r="B17579" s="1">
        <v>45838</v>
      </c>
      <c r="C17579" t="s">
        <v>767</v>
      </c>
      <c r="D17579" t="s">
        <v>768</v>
      </c>
      <c r="E17579" s="4">
        <v>2720.41</v>
      </c>
      <c r="F17579" t="s">
        <v>1477</v>
      </c>
      <c r="G17579" t="s">
        <v>471</v>
      </c>
      <c r="H17579" t="s">
        <v>308</v>
      </c>
      <c r="I17579" t="s">
        <v>309</v>
      </c>
      <c r="J17579" t="s">
        <v>264</v>
      </c>
      <c r="L17579" t="s">
        <v>378</v>
      </c>
      <c r="M17579" t="s">
        <v>379</v>
      </c>
      <c r="N17579" t="s">
        <v>480</v>
      </c>
    </row>
    <row r="17580" spans="1:14" x14ac:dyDescent="0.25">
      <c r="A17580" t="s">
        <v>240</v>
      </c>
      <c r="B17580" s="1">
        <v>45869</v>
      </c>
      <c r="C17580" t="s">
        <v>767</v>
      </c>
      <c r="D17580" t="s">
        <v>768</v>
      </c>
      <c r="E17580" s="4">
        <v>3497.67</v>
      </c>
      <c r="F17580" t="s">
        <v>1477</v>
      </c>
      <c r="G17580" t="s">
        <v>471</v>
      </c>
      <c r="H17580" t="s">
        <v>308</v>
      </c>
      <c r="I17580" t="s">
        <v>309</v>
      </c>
      <c r="J17580" t="s">
        <v>264</v>
      </c>
      <c r="L17580" t="s">
        <v>378</v>
      </c>
      <c r="M17580" t="s">
        <v>379</v>
      </c>
      <c r="N17580" t="s">
        <v>480</v>
      </c>
    </row>
    <row r="17581" spans="1:14" x14ac:dyDescent="0.25">
      <c r="A17581" t="s">
        <v>240</v>
      </c>
      <c r="B17581" s="1">
        <v>45900</v>
      </c>
      <c r="C17581" t="s">
        <v>767</v>
      </c>
      <c r="D17581" t="s">
        <v>768</v>
      </c>
      <c r="E17581" s="4">
        <v>4274.93</v>
      </c>
      <c r="F17581" t="s">
        <v>1477</v>
      </c>
      <c r="G17581" t="s">
        <v>471</v>
      </c>
      <c r="H17581" t="s">
        <v>308</v>
      </c>
      <c r="I17581" t="s">
        <v>309</v>
      </c>
      <c r="J17581" t="s">
        <v>264</v>
      </c>
      <c r="L17581" t="s">
        <v>378</v>
      </c>
      <c r="M17581" t="s">
        <v>379</v>
      </c>
      <c r="N17581" t="s">
        <v>480</v>
      </c>
    </row>
    <row r="17582" spans="1:14" x14ac:dyDescent="0.25">
      <c r="A17582" t="s">
        <v>240</v>
      </c>
      <c r="B17582" s="1">
        <v>45930</v>
      </c>
      <c r="C17582" t="s">
        <v>767</v>
      </c>
      <c r="D17582" t="s">
        <v>768</v>
      </c>
      <c r="E17582" s="4">
        <v>5052.1900000000005</v>
      </c>
      <c r="F17582" t="s">
        <v>1477</v>
      </c>
      <c r="G17582" t="s">
        <v>471</v>
      </c>
      <c r="H17582" t="s">
        <v>308</v>
      </c>
      <c r="I17582" t="s">
        <v>309</v>
      </c>
      <c r="J17582" t="s">
        <v>264</v>
      </c>
      <c r="L17582" t="s">
        <v>378</v>
      </c>
      <c r="M17582" t="s">
        <v>379</v>
      </c>
      <c r="N17582" t="s">
        <v>480</v>
      </c>
    </row>
    <row r="17583" spans="1:14" x14ac:dyDescent="0.25">
      <c r="A17583" t="s">
        <v>240</v>
      </c>
      <c r="B17583" s="1">
        <v>45961</v>
      </c>
      <c r="C17583" t="s">
        <v>767</v>
      </c>
      <c r="D17583" t="s">
        <v>768</v>
      </c>
      <c r="E17583" s="4">
        <v>5829.4500000000007</v>
      </c>
      <c r="F17583" t="s">
        <v>1477</v>
      </c>
      <c r="G17583" t="s">
        <v>471</v>
      </c>
      <c r="H17583" t="s">
        <v>308</v>
      </c>
      <c r="I17583" t="s">
        <v>309</v>
      </c>
      <c r="J17583" t="s">
        <v>264</v>
      </c>
      <c r="L17583" t="s">
        <v>378</v>
      </c>
      <c r="M17583" t="s">
        <v>379</v>
      </c>
      <c r="N17583" t="s">
        <v>480</v>
      </c>
    </row>
    <row r="17584" spans="1:14" x14ac:dyDescent="0.25">
      <c r="A17584" t="s">
        <v>240</v>
      </c>
      <c r="B17584" s="1">
        <v>45991</v>
      </c>
      <c r="C17584" t="s">
        <v>767</v>
      </c>
      <c r="D17584" t="s">
        <v>768</v>
      </c>
      <c r="E17584" s="4">
        <v>6606.7100000000009</v>
      </c>
      <c r="F17584" t="s">
        <v>1477</v>
      </c>
      <c r="G17584" t="s">
        <v>471</v>
      </c>
      <c r="H17584" t="s">
        <v>308</v>
      </c>
      <c r="I17584" t="s">
        <v>309</v>
      </c>
      <c r="J17584" t="s">
        <v>264</v>
      </c>
      <c r="L17584" t="s">
        <v>378</v>
      </c>
      <c r="M17584" t="s">
        <v>379</v>
      </c>
      <c r="N17584" t="s">
        <v>480</v>
      </c>
    </row>
    <row r="17585" spans="1:14" x14ac:dyDescent="0.25">
      <c r="A17585" t="s">
        <v>240</v>
      </c>
      <c r="B17585" s="1">
        <v>46022</v>
      </c>
      <c r="C17585" t="s">
        <v>767</v>
      </c>
      <c r="D17585" t="s">
        <v>768</v>
      </c>
      <c r="E17585" s="4">
        <v>7383.9700000000012</v>
      </c>
      <c r="F17585" t="s">
        <v>1477</v>
      </c>
      <c r="G17585" t="s">
        <v>471</v>
      </c>
      <c r="H17585" t="s">
        <v>308</v>
      </c>
      <c r="I17585" t="s">
        <v>309</v>
      </c>
      <c r="J17585" t="s">
        <v>264</v>
      </c>
      <c r="L17585" t="s">
        <v>378</v>
      </c>
      <c r="M17585" t="s">
        <v>379</v>
      </c>
      <c r="N17585" t="s">
        <v>480</v>
      </c>
    </row>
    <row r="17586" spans="1:14" x14ac:dyDescent="0.25">
      <c r="A17586" t="s">
        <v>240</v>
      </c>
      <c r="B17586" s="1">
        <v>45688</v>
      </c>
      <c r="C17586" t="s">
        <v>31</v>
      </c>
      <c r="D17586" t="s">
        <v>1293</v>
      </c>
      <c r="E17586" s="4">
        <v>-4166</v>
      </c>
      <c r="F17586" t="s">
        <v>1477</v>
      </c>
      <c r="G17586" t="s">
        <v>471</v>
      </c>
      <c r="H17586" t="s">
        <v>288</v>
      </c>
      <c r="I17586" t="s">
        <v>26</v>
      </c>
      <c r="J17586" t="s">
        <v>243</v>
      </c>
      <c r="L17586" t="s">
        <v>368</v>
      </c>
      <c r="M17586" t="s">
        <v>369</v>
      </c>
      <c r="N17586" t="s">
        <v>480</v>
      </c>
    </row>
    <row r="17587" spans="1:14" x14ac:dyDescent="0.25">
      <c r="A17587" t="s">
        <v>240</v>
      </c>
      <c r="B17587" s="1">
        <v>45716</v>
      </c>
      <c r="C17587" t="s">
        <v>31</v>
      </c>
      <c r="D17587" t="s">
        <v>1293</v>
      </c>
      <c r="E17587" s="4">
        <v>-4166</v>
      </c>
      <c r="F17587" t="s">
        <v>1477</v>
      </c>
      <c r="G17587" t="s">
        <v>471</v>
      </c>
      <c r="H17587" t="s">
        <v>288</v>
      </c>
      <c r="I17587" t="s">
        <v>26</v>
      </c>
      <c r="J17587" t="s">
        <v>243</v>
      </c>
      <c r="L17587" t="s">
        <v>368</v>
      </c>
      <c r="M17587" t="s">
        <v>369</v>
      </c>
      <c r="N17587" t="s">
        <v>480</v>
      </c>
    </row>
    <row r="17588" spans="1:14" x14ac:dyDescent="0.25">
      <c r="A17588" t="s">
        <v>240</v>
      </c>
      <c r="B17588" s="1">
        <v>45747</v>
      </c>
      <c r="C17588" t="s">
        <v>31</v>
      </c>
      <c r="D17588" t="s">
        <v>1293</v>
      </c>
      <c r="E17588" s="4">
        <v>-8926</v>
      </c>
      <c r="F17588" t="s">
        <v>1477</v>
      </c>
      <c r="G17588" t="s">
        <v>471</v>
      </c>
      <c r="H17588" t="s">
        <v>288</v>
      </c>
      <c r="I17588" t="s">
        <v>26</v>
      </c>
      <c r="J17588" t="s">
        <v>243</v>
      </c>
      <c r="L17588" t="s">
        <v>368</v>
      </c>
      <c r="M17588" t="s">
        <v>369</v>
      </c>
      <c r="N17588" t="s">
        <v>480</v>
      </c>
    </row>
    <row r="17589" spans="1:14" x14ac:dyDescent="0.25">
      <c r="A17589" t="s">
        <v>240</v>
      </c>
      <c r="B17589" s="1">
        <v>45777</v>
      </c>
      <c r="C17589" t="s">
        <v>31</v>
      </c>
      <c r="D17589" t="s">
        <v>1293</v>
      </c>
      <c r="E17589" s="4">
        <v>-11506</v>
      </c>
      <c r="F17589" t="s">
        <v>1477</v>
      </c>
      <c r="G17589" t="s">
        <v>471</v>
      </c>
      <c r="H17589" t="s">
        <v>288</v>
      </c>
      <c r="I17589" t="s">
        <v>26</v>
      </c>
      <c r="J17589" t="s">
        <v>243</v>
      </c>
      <c r="L17589" t="s">
        <v>368</v>
      </c>
      <c r="M17589" t="s">
        <v>369</v>
      </c>
      <c r="N17589" t="s">
        <v>480</v>
      </c>
    </row>
    <row r="17590" spans="1:14" x14ac:dyDescent="0.25">
      <c r="A17590" t="s">
        <v>240</v>
      </c>
      <c r="B17590" s="1">
        <v>45808</v>
      </c>
      <c r="C17590" t="s">
        <v>31</v>
      </c>
      <c r="D17590" t="s">
        <v>1293</v>
      </c>
      <c r="E17590" s="4">
        <v>-11756</v>
      </c>
      <c r="F17590" t="s">
        <v>1477</v>
      </c>
      <c r="G17590" t="s">
        <v>471</v>
      </c>
      <c r="H17590" t="s">
        <v>288</v>
      </c>
      <c r="I17590" t="s">
        <v>26</v>
      </c>
      <c r="J17590" t="s">
        <v>243</v>
      </c>
      <c r="L17590" t="s">
        <v>368</v>
      </c>
      <c r="M17590" t="s">
        <v>369</v>
      </c>
      <c r="N17590" t="s">
        <v>480</v>
      </c>
    </row>
    <row r="17591" spans="1:14" x14ac:dyDescent="0.25">
      <c r="A17591" t="s">
        <v>240</v>
      </c>
      <c r="B17591" s="1">
        <v>45838</v>
      </c>
      <c r="C17591" t="s">
        <v>31</v>
      </c>
      <c r="D17591" t="s">
        <v>1293</v>
      </c>
      <c r="E17591" s="4">
        <v>-14107.2</v>
      </c>
      <c r="F17591" t="s">
        <v>1477</v>
      </c>
      <c r="G17591" t="s">
        <v>471</v>
      </c>
      <c r="H17591" t="s">
        <v>288</v>
      </c>
      <c r="I17591" t="s">
        <v>26</v>
      </c>
      <c r="J17591" t="s">
        <v>243</v>
      </c>
      <c r="L17591" t="s">
        <v>368</v>
      </c>
      <c r="M17591" t="s">
        <v>369</v>
      </c>
      <c r="N17591" t="s">
        <v>480</v>
      </c>
    </row>
    <row r="17592" spans="1:14" x14ac:dyDescent="0.25">
      <c r="A17592" t="s">
        <v>240</v>
      </c>
      <c r="B17592" s="1">
        <v>45869</v>
      </c>
      <c r="C17592" t="s">
        <v>31</v>
      </c>
      <c r="D17592" t="s">
        <v>1293</v>
      </c>
      <c r="E17592" s="4">
        <v>-16458.400000000001</v>
      </c>
      <c r="F17592" t="s">
        <v>1477</v>
      </c>
      <c r="G17592" t="s">
        <v>471</v>
      </c>
      <c r="H17592" t="s">
        <v>288</v>
      </c>
      <c r="I17592" t="s">
        <v>26</v>
      </c>
      <c r="J17592" t="s">
        <v>243</v>
      </c>
      <c r="L17592" t="s">
        <v>368</v>
      </c>
      <c r="M17592" t="s">
        <v>369</v>
      </c>
      <c r="N17592" t="s">
        <v>480</v>
      </c>
    </row>
    <row r="17593" spans="1:14" x14ac:dyDescent="0.25">
      <c r="A17593" t="s">
        <v>240</v>
      </c>
      <c r="B17593" s="1">
        <v>45900</v>
      </c>
      <c r="C17593" t="s">
        <v>31</v>
      </c>
      <c r="D17593" t="s">
        <v>1293</v>
      </c>
      <c r="E17593" s="4">
        <v>-18809.600000000002</v>
      </c>
      <c r="F17593" t="s">
        <v>1477</v>
      </c>
      <c r="G17593" t="s">
        <v>471</v>
      </c>
      <c r="H17593" t="s">
        <v>288</v>
      </c>
      <c r="I17593" t="s">
        <v>26</v>
      </c>
      <c r="J17593" t="s">
        <v>243</v>
      </c>
      <c r="L17593" t="s">
        <v>368</v>
      </c>
      <c r="M17593" t="s">
        <v>369</v>
      </c>
      <c r="N17593" t="s">
        <v>480</v>
      </c>
    </row>
    <row r="17594" spans="1:14" x14ac:dyDescent="0.25">
      <c r="A17594" t="s">
        <v>240</v>
      </c>
      <c r="B17594" s="1">
        <v>45930</v>
      </c>
      <c r="C17594" t="s">
        <v>31</v>
      </c>
      <c r="D17594" t="s">
        <v>1293</v>
      </c>
      <c r="E17594" s="4">
        <v>-21160.800000000003</v>
      </c>
      <c r="F17594" t="s">
        <v>1477</v>
      </c>
      <c r="G17594" t="s">
        <v>471</v>
      </c>
      <c r="H17594" t="s">
        <v>288</v>
      </c>
      <c r="I17594" t="s">
        <v>26</v>
      </c>
      <c r="J17594" t="s">
        <v>243</v>
      </c>
      <c r="L17594" t="s">
        <v>368</v>
      </c>
      <c r="M17594" t="s">
        <v>369</v>
      </c>
      <c r="N17594" t="s">
        <v>480</v>
      </c>
    </row>
    <row r="17595" spans="1:14" x14ac:dyDescent="0.25">
      <c r="A17595" t="s">
        <v>240</v>
      </c>
      <c r="B17595" s="1">
        <v>45961</v>
      </c>
      <c r="C17595" t="s">
        <v>31</v>
      </c>
      <c r="D17595" t="s">
        <v>1293</v>
      </c>
      <c r="E17595" s="4">
        <v>-23512.000000000004</v>
      </c>
      <c r="F17595" t="s">
        <v>1477</v>
      </c>
      <c r="G17595" t="s">
        <v>471</v>
      </c>
      <c r="H17595" t="s">
        <v>288</v>
      </c>
      <c r="I17595" t="s">
        <v>26</v>
      </c>
      <c r="J17595" t="s">
        <v>243</v>
      </c>
      <c r="L17595" t="s">
        <v>368</v>
      </c>
      <c r="M17595" t="s">
        <v>369</v>
      </c>
      <c r="N17595" t="s">
        <v>480</v>
      </c>
    </row>
    <row r="17596" spans="1:14" x14ac:dyDescent="0.25">
      <c r="A17596" t="s">
        <v>240</v>
      </c>
      <c r="B17596" s="1">
        <v>45991</v>
      </c>
      <c r="C17596" t="s">
        <v>31</v>
      </c>
      <c r="D17596" t="s">
        <v>1293</v>
      </c>
      <c r="E17596" s="4">
        <v>-25863.200000000004</v>
      </c>
      <c r="F17596" t="s">
        <v>1477</v>
      </c>
      <c r="G17596" t="s">
        <v>471</v>
      </c>
      <c r="H17596" t="s">
        <v>288</v>
      </c>
      <c r="I17596" t="s">
        <v>26</v>
      </c>
      <c r="J17596" t="s">
        <v>243</v>
      </c>
      <c r="L17596" t="s">
        <v>368</v>
      </c>
      <c r="M17596" t="s">
        <v>369</v>
      </c>
      <c r="N17596" t="s">
        <v>480</v>
      </c>
    </row>
    <row r="17597" spans="1:14" x14ac:dyDescent="0.25">
      <c r="A17597" t="s">
        <v>240</v>
      </c>
      <c r="B17597" s="1">
        <v>46022</v>
      </c>
      <c r="C17597" t="s">
        <v>31</v>
      </c>
      <c r="D17597" t="s">
        <v>1293</v>
      </c>
      <c r="E17597" s="4">
        <v>-28214.400000000005</v>
      </c>
      <c r="F17597" t="s">
        <v>1477</v>
      </c>
      <c r="G17597" t="s">
        <v>471</v>
      </c>
      <c r="H17597" t="s">
        <v>288</v>
      </c>
      <c r="I17597" t="s">
        <v>26</v>
      </c>
      <c r="J17597" t="s">
        <v>243</v>
      </c>
      <c r="L17597" t="s">
        <v>368</v>
      </c>
      <c r="M17597" t="s">
        <v>369</v>
      </c>
      <c r="N17597" t="s">
        <v>480</v>
      </c>
    </row>
    <row r="17598" spans="1:14" x14ac:dyDescent="0.25">
      <c r="A17598" t="s">
        <v>240</v>
      </c>
      <c r="B17598" s="1">
        <v>45688</v>
      </c>
      <c r="C17598" t="s">
        <v>708</v>
      </c>
      <c r="D17598" t="s">
        <v>709</v>
      </c>
      <c r="E17598" s="4">
        <v>1656.87</v>
      </c>
      <c r="F17598" t="s">
        <v>1477</v>
      </c>
      <c r="G17598" t="s">
        <v>471</v>
      </c>
      <c r="H17598" t="s">
        <v>301</v>
      </c>
      <c r="I17598" t="s">
        <v>302</v>
      </c>
      <c r="J17598" t="s">
        <v>258</v>
      </c>
      <c r="L17598" t="s">
        <v>378</v>
      </c>
      <c r="M17598" t="s">
        <v>379</v>
      </c>
      <c r="N17598" t="s">
        <v>482</v>
      </c>
    </row>
    <row r="17599" spans="1:14" x14ac:dyDescent="0.25">
      <c r="A17599" t="s">
        <v>240</v>
      </c>
      <c r="B17599" s="1">
        <v>45716</v>
      </c>
      <c r="C17599" t="s">
        <v>708</v>
      </c>
      <c r="D17599" t="s">
        <v>709</v>
      </c>
      <c r="E17599" s="4">
        <v>1656.87</v>
      </c>
      <c r="F17599" t="s">
        <v>1477</v>
      </c>
      <c r="G17599" t="s">
        <v>471</v>
      </c>
      <c r="H17599" t="s">
        <v>301</v>
      </c>
      <c r="I17599" t="s">
        <v>302</v>
      </c>
      <c r="J17599" t="s">
        <v>258</v>
      </c>
      <c r="L17599" t="s">
        <v>378</v>
      </c>
      <c r="M17599" t="s">
        <v>379</v>
      </c>
      <c r="N17599" t="s">
        <v>482</v>
      </c>
    </row>
    <row r="17600" spans="1:14" x14ac:dyDescent="0.25">
      <c r="A17600" t="s">
        <v>240</v>
      </c>
      <c r="B17600" s="1">
        <v>45747</v>
      </c>
      <c r="C17600" t="s">
        <v>708</v>
      </c>
      <c r="D17600" t="s">
        <v>709</v>
      </c>
      <c r="E17600" s="4">
        <v>1656.87</v>
      </c>
      <c r="F17600" t="s">
        <v>1477</v>
      </c>
      <c r="G17600" t="s">
        <v>471</v>
      </c>
      <c r="H17600" t="s">
        <v>301</v>
      </c>
      <c r="I17600" t="s">
        <v>302</v>
      </c>
      <c r="J17600" t="s">
        <v>258</v>
      </c>
      <c r="L17600" t="s">
        <v>378</v>
      </c>
      <c r="M17600" t="s">
        <v>379</v>
      </c>
      <c r="N17600" t="s">
        <v>482</v>
      </c>
    </row>
    <row r="17601" spans="1:14" x14ac:dyDescent="0.25">
      <c r="A17601" t="s">
        <v>240</v>
      </c>
      <c r="B17601" s="1">
        <v>45777</v>
      </c>
      <c r="C17601" t="s">
        <v>708</v>
      </c>
      <c r="D17601" t="s">
        <v>709</v>
      </c>
      <c r="E17601" s="4">
        <v>1656.87</v>
      </c>
      <c r="F17601" t="s">
        <v>1477</v>
      </c>
      <c r="G17601" t="s">
        <v>471</v>
      </c>
      <c r="H17601" t="s">
        <v>301</v>
      </c>
      <c r="I17601" t="s">
        <v>302</v>
      </c>
      <c r="J17601" t="s">
        <v>258</v>
      </c>
      <c r="L17601" t="s">
        <v>378</v>
      </c>
      <c r="M17601" t="s">
        <v>379</v>
      </c>
      <c r="N17601" t="s">
        <v>482</v>
      </c>
    </row>
    <row r="17602" spans="1:14" x14ac:dyDescent="0.25">
      <c r="A17602" t="s">
        <v>240</v>
      </c>
      <c r="B17602" s="1">
        <v>45808</v>
      </c>
      <c r="C17602" t="s">
        <v>708</v>
      </c>
      <c r="D17602" t="s">
        <v>709</v>
      </c>
      <c r="E17602" s="4">
        <v>1656.87</v>
      </c>
      <c r="F17602" t="s">
        <v>1477</v>
      </c>
      <c r="G17602" t="s">
        <v>471</v>
      </c>
      <c r="H17602" t="s">
        <v>301</v>
      </c>
      <c r="I17602" t="s">
        <v>302</v>
      </c>
      <c r="J17602" t="s">
        <v>258</v>
      </c>
      <c r="L17602" t="s">
        <v>378</v>
      </c>
      <c r="M17602" t="s">
        <v>379</v>
      </c>
      <c r="N17602" t="s">
        <v>482</v>
      </c>
    </row>
    <row r="17603" spans="1:14" x14ac:dyDescent="0.25">
      <c r="A17603" t="s">
        <v>240</v>
      </c>
      <c r="B17603" s="1">
        <v>45838</v>
      </c>
      <c r="C17603" t="s">
        <v>708</v>
      </c>
      <c r="D17603" t="s">
        <v>709</v>
      </c>
      <c r="E17603" s="4">
        <v>1656.87</v>
      </c>
      <c r="F17603" t="s">
        <v>1477</v>
      </c>
      <c r="G17603" t="s">
        <v>471</v>
      </c>
      <c r="H17603" t="s">
        <v>301</v>
      </c>
      <c r="I17603" t="s">
        <v>302</v>
      </c>
      <c r="J17603" t="s">
        <v>258</v>
      </c>
      <c r="L17603" t="s">
        <v>378</v>
      </c>
      <c r="M17603" t="s">
        <v>379</v>
      </c>
      <c r="N17603" t="s">
        <v>482</v>
      </c>
    </row>
    <row r="17604" spans="1:14" x14ac:dyDescent="0.25">
      <c r="A17604" t="s">
        <v>240</v>
      </c>
      <c r="B17604" s="1">
        <v>45869</v>
      </c>
      <c r="C17604" t="s">
        <v>708</v>
      </c>
      <c r="D17604" t="s">
        <v>709</v>
      </c>
      <c r="E17604" s="4">
        <v>1656.87</v>
      </c>
      <c r="F17604" t="s">
        <v>1477</v>
      </c>
      <c r="G17604" t="s">
        <v>471</v>
      </c>
      <c r="H17604" t="s">
        <v>301</v>
      </c>
      <c r="I17604" t="s">
        <v>302</v>
      </c>
      <c r="J17604" t="s">
        <v>258</v>
      </c>
      <c r="L17604" t="s">
        <v>378</v>
      </c>
      <c r="M17604" t="s">
        <v>379</v>
      </c>
      <c r="N17604" t="s">
        <v>482</v>
      </c>
    </row>
    <row r="17605" spans="1:14" x14ac:dyDescent="0.25">
      <c r="A17605" t="s">
        <v>240</v>
      </c>
      <c r="B17605" s="1">
        <v>45900</v>
      </c>
      <c r="C17605" t="s">
        <v>708</v>
      </c>
      <c r="D17605" t="s">
        <v>709</v>
      </c>
      <c r="E17605" s="4">
        <v>1656.87</v>
      </c>
      <c r="F17605" t="s">
        <v>1477</v>
      </c>
      <c r="G17605" t="s">
        <v>471</v>
      </c>
      <c r="H17605" t="s">
        <v>301</v>
      </c>
      <c r="I17605" t="s">
        <v>302</v>
      </c>
      <c r="J17605" t="s">
        <v>258</v>
      </c>
      <c r="L17605" t="s">
        <v>378</v>
      </c>
      <c r="M17605" t="s">
        <v>379</v>
      </c>
      <c r="N17605" t="s">
        <v>482</v>
      </c>
    </row>
    <row r="17606" spans="1:14" x14ac:dyDescent="0.25">
      <c r="A17606" t="s">
        <v>240</v>
      </c>
      <c r="B17606" s="1">
        <v>45930</v>
      </c>
      <c r="C17606" t="s">
        <v>708</v>
      </c>
      <c r="D17606" t="s">
        <v>709</v>
      </c>
      <c r="E17606" s="4">
        <v>1656.87</v>
      </c>
      <c r="F17606" t="s">
        <v>1477</v>
      </c>
      <c r="G17606" t="s">
        <v>471</v>
      </c>
      <c r="H17606" t="s">
        <v>301</v>
      </c>
      <c r="I17606" t="s">
        <v>302</v>
      </c>
      <c r="J17606" t="s">
        <v>258</v>
      </c>
      <c r="L17606" t="s">
        <v>378</v>
      </c>
      <c r="M17606" t="s">
        <v>379</v>
      </c>
      <c r="N17606" t="s">
        <v>482</v>
      </c>
    </row>
    <row r="17607" spans="1:14" x14ac:dyDescent="0.25">
      <c r="A17607" t="s">
        <v>240</v>
      </c>
      <c r="B17607" s="1">
        <v>45961</v>
      </c>
      <c r="C17607" t="s">
        <v>708</v>
      </c>
      <c r="D17607" t="s">
        <v>709</v>
      </c>
      <c r="E17607" s="4">
        <v>1656.87</v>
      </c>
      <c r="F17607" t="s">
        <v>1477</v>
      </c>
      <c r="G17607" t="s">
        <v>471</v>
      </c>
      <c r="H17607" t="s">
        <v>301</v>
      </c>
      <c r="I17607" t="s">
        <v>302</v>
      </c>
      <c r="J17607" t="s">
        <v>258</v>
      </c>
      <c r="L17607" t="s">
        <v>378</v>
      </c>
      <c r="M17607" t="s">
        <v>379</v>
      </c>
      <c r="N17607" t="s">
        <v>482</v>
      </c>
    </row>
    <row r="17608" spans="1:14" x14ac:dyDescent="0.25">
      <c r="A17608" t="s">
        <v>240</v>
      </c>
      <c r="B17608" s="1">
        <v>45991</v>
      </c>
      <c r="C17608" t="s">
        <v>708</v>
      </c>
      <c r="D17608" t="s">
        <v>709</v>
      </c>
      <c r="E17608" s="4">
        <v>1656.87</v>
      </c>
      <c r="F17608" t="s">
        <v>1477</v>
      </c>
      <c r="G17608" t="s">
        <v>471</v>
      </c>
      <c r="H17608" t="s">
        <v>301</v>
      </c>
      <c r="I17608" t="s">
        <v>302</v>
      </c>
      <c r="J17608" t="s">
        <v>258</v>
      </c>
      <c r="L17608" t="s">
        <v>378</v>
      </c>
      <c r="M17608" t="s">
        <v>379</v>
      </c>
      <c r="N17608" t="s">
        <v>482</v>
      </c>
    </row>
    <row r="17609" spans="1:14" x14ac:dyDescent="0.25">
      <c r="A17609" t="s">
        <v>240</v>
      </c>
      <c r="B17609" s="1">
        <v>46022</v>
      </c>
      <c r="C17609" t="s">
        <v>708</v>
      </c>
      <c r="D17609" t="s">
        <v>709</v>
      </c>
      <c r="E17609" s="4">
        <v>1656.87</v>
      </c>
      <c r="F17609" t="s">
        <v>1477</v>
      </c>
      <c r="G17609" t="s">
        <v>471</v>
      </c>
      <c r="H17609" t="s">
        <v>301</v>
      </c>
      <c r="I17609" t="s">
        <v>302</v>
      </c>
      <c r="J17609" t="s">
        <v>258</v>
      </c>
      <c r="L17609" t="s">
        <v>378</v>
      </c>
      <c r="M17609" t="s">
        <v>379</v>
      </c>
      <c r="N17609" t="s">
        <v>482</v>
      </c>
    </row>
    <row r="17610" spans="1:14" x14ac:dyDescent="0.25">
      <c r="A17610" t="s">
        <v>240</v>
      </c>
      <c r="B17610" s="1">
        <v>45688</v>
      </c>
      <c r="C17610" t="s">
        <v>25</v>
      </c>
      <c r="D17610" t="s">
        <v>1049</v>
      </c>
      <c r="E17610" s="4">
        <v>-38977.810000000005</v>
      </c>
      <c r="F17610" t="s">
        <v>1477</v>
      </c>
      <c r="G17610" t="s">
        <v>471</v>
      </c>
      <c r="H17610" t="s">
        <v>244</v>
      </c>
      <c r="I17610" t="s">
        <v>245</v>
      </c>
      <c r="J17610" t="s">
        <v>244</v>
      </c>
      <c r="L17610" t="s">
        <v>368</v>
      </c>
      <c r="M17610" t="s">
        <v>369</v>
      </c>
      <c r="N17610" t="s">
        <v>480</v>
      </c>
    </row>
    <row r="17611" spans="1:14" x14ac:dyDescent="0.25">
      <c r="A17611" t="s">
        <v>240</v>
      </c>
      <c r="B17611" s="1">
        <v>45716</v>
      </c>
      <c r="C17611" t="s">
        <v>25</v>
      </c>
      <c r="D17611" t="s">
        <v>1049</v>
      </c>
      <c r="E17611" s="4">
        <v>-72519.350000000006</v>
      </c>
      <c r="F17611" t="s">
        <v>1477</v>
      </c>
      <c r="G17611" t="s">
        <v>471</v>
      </c>
      <c r="H17611" t="s">
        <v>244</v>
      </c>
      <c r="I17611" t="s">
        <v>245</v>
      </c>
      <c r="J17611" t="s">
        <v>244</v>
      </c>
      <c r="L17611" t="s">
        <v>368</v>
      </c>
      <c r="M17611" t="s">
        <v>369</v>
      </c>
      <c r="N17611" t="s">
        <v>480</v>
      </c>
    </row>
    <row r="17612" spans="1:14" x14ac:dyDescent="0.25">
      <c r="A17612" t="s">
        <v>240</v>
      </c>
      <c r="B17612" s="1">
        <v>45747</v>
      </c>
      <c r="C17612" t="s">
        <v>25</v>
      </c>
      <c r="D17612" t="s">
        <v>1049</v>
      </c>
      <c r="E17612" s="4">
        <v>-106980.67999999996</v>
      </c>
      <c r="F17612" t="s">
        <v>1477</v>
      </c>
      <c r="G17612" t="s">
        <v>471</v>
      </c>
      <c r="H17612" t="s">
        <v>244</v>
      </c>
      <c r="I17612" t="s">
        <v>245</v>
      </c>
      <c r="J17612" t="s">
        <v>244</v>
      </c>
      <c r="L17612" t="s">
        <v>368</v>
      </c>
      <c r="M17612" t="s">
        <v>369</v>
      </c>
      <c r="N17612" t="s">
        <v>480</v>
      </c>
    </row>
    <row r="17613" spans="1:14" x14ac:dyDescent="0.25">
      <c r="A17613" t="s">
        <v>240</v>
      </c>
      <c r="B17613" s="1">
        <v>45777</v>
      </c>
      <c r="C17613" t="s">
        <v>25</v>
      </c>
      <c r="D17613" t="s">
        <v>1049</v>
      </c>
      <c r="E17613" s="4">
        <v>-119150.12999999993</v>
      </c>
      <c r="F17613" t="s">
        <v>1477</v>
      </c>
      <c r="G17613" t="s">
        <v>471</v>
      </c>
      <c r="H17613" t="s">
        <v>244</v>
      </c>
      <c r="I17613" t="s">
        <v>245</v>
      </c>
      <c r="J17613" t="s">
        <v>244</v>
      </c>
      <c r="L17613" t="s">
        <v>368</v>
      </c>
      <c r="M17613" t="s">
        <v>369</v>
      </c>
      <c r="N17613" t="s">
        <v>480</v>
      </c>
    </row>
    <row r="17614" spans="1:14" x14ac:dyDescent="0.25">
      <c r="A17614" t="s">
        <v>240</v>
      </c>
      <c r="B17614" s="1">
        <v>45808</v>
      </c>
      <c r="C17614" t="s">
        <v>25</v>
      </c>
      <c r="D17614" t="s">
        <v>1049</v>
      </c>
      <c r="E17614" s="4">
        <v>-133364.43999999997</v>
      </c>
      <c r="F17614" t="s">
        <v>1477</v>
      </c>
      <c r="G17614" t="s">
        <v>471</v>
      </c>
      <c r="H17614" t="s">
        <v>244</v>
      </c>
      <c r="I17614" t="s">
        <v>245</v>
      </c>
      <c r="J17614" t="s">
        <v>244</v>
      </c>
      <c r="L17614" t="s">
        <v>368</v>
      </c>
      <c r="M17614" t="s">
        <v>369</v>
      </c>
      <c r="N17614" t="s">
        <v>480</v>
      </c>
    </row>
    <row r="17615" spans="1:14" x14ac:dyDescent="0.25">
      <c r="A17615" t="s">
        <v>240</v>
      </c>
      <c r="B17615" s="1">
        <v>45838</v>
      </c>
      <c r="C17615" t="s">
        <v>25</v>
      </c>
      <c r="D17615" t="s">
        <v>1049</v>
      </c>
      <c r="E17615" s="4">
        <v>-145364.43999999997</v>
      </c>
      <c r="F17615" t="s">
        <v>1477</v>
      </c>
      <c r="G17615" t="s">
        <v>471</v>
      </c>
      <c r="H17615" t="s">
        <v>244</v>
      </c>
      <c r="I17615" t="s">
        <v>245</v>
      </c>
      <c r="J17615" t="s">
        <v>244</v>
      </c>
      <c r="L17615" t="s">
        <v>368</v>
      </c>
      <c r="M17615" t="s">
        <v>369</v>
      </c>
      <c r="N17615" t="s">
        <v>480</v>
      </c>
    </row>
    <row r="17616" spans="1:14" x14ac:dyDescent="0.25">
      <c r="A17616" t="s">
        <v>240</v>
      </c>
      <c r="B17616" s="1">
        <v>45869</v>
      </c>
      <c r="C17616" t="s">
        <v>25</v>
      </c>
      <c r="D17616" t="s">
        <v>1049</v>
      </c>
      <c r="E17616" s="4">
        <v>-160364.43999999997</v>
      </c>
      <c r="F17616" t="s">
        <v>1477</v>
      </c>
      <c r="G17616" t="s">
        <v>471</v>
      </c>
      <c r="H17616" t="s">
        <v>244</v>
      </c>
      <c r="I17616" t="s">
        <v>245</v>
      </c>
      <c r="J17616" t="s">
        <v>244</v>
      </c>
      <c r="L17616" t="s">
        <v>368</v>
      </c>
      <c r="M17616" t="s">
        <v>369</v>
      </c>
      <c r="N17616" t="s">
        <v>480</v>
      </c>
    </row>
    <row r="17617" spans="1:14" x14ac:dyDescent="0.25">
      <c r="A17617" t="s">
        <v>240</v>
      </c>
      <c r="B17617" s="1">
        <v>45900</v>
      </c>
      <c r="C17617" t="s">
        <v>25</v>
      </c>
      <c r="D17617" t="s">
        <v>1049</v>
      </c>
      <c r="E17617" s="4">
        <v>-168364.43999999997</v>
      </c>
      <c r="F17617" t="s">
        <v>1477</v>
      </c>
      <c r="G17617" t="s">
        <v>471</v>
      </c>
      <c r="H17617" t="s">
        <v>244</v>
      </c>
      <c r="I17617" t="s">
        <v>245</v>
      </c>
      <c r="J17617" t="s">
        <v>244</v>
      </c>
      <c r="L17617" t="s">
        <v>368</v>
      </c>
      <c r="M17617" t="s">
        <v>369</v>
      </c>
      <c r="N17617" t="s">
        <v>480</v>
      </c>
    </row>
    <row r="17618" spans="1:14" x14ac:dyDescent="0.25">
      <c r="A17618" t="s">
        <v>240</v>
      </c>
      <c r="B17618" s="1">
        <v>45930</v>
      </c>
      <c r="C17618" t="s">
        <v>25</v>
      </c>
      <c r="D17618" t="s">
        <v>1049</v>
      </c>
      <c r="E17618" s="4">
        <v>-180364.43999999997</v>
      </c>
      <c r="F17618" t="s">
        <v>1477</v>
      </c>
      <c r="G17618" t="s">
        <v>471</v>
      </c>
      <c r="H17618" t="s">
        <v>244</v>
      </c>
      <c r="I17618" t="s">
        <v>245</v>
      </c>
      <c r="J17618" t="s">
        <v>244</v>
      </c>
      <c r="L17618" t="s">
        <v>368</v>
      </c>
      <c r="M17618" t="s">
        <v>369</v>
      </c>
      <c r="N17618" t="s">
        <v>480</v>
      </c>
    </row>
    <row r="17619" spans="1:14" x14ac:dyDescent="0.25">
      <c r="A17619" t="s">
        <v>240</v>
      </c>
      <c r="B17619" s="1">
        <v>45961</v>
      </c>
      <c r="C17619" t="s">
        <v>25</v>
      </c>
      <c r="D17619" t="s">
        <v>1049</v>
      </c>
      <c r="E17619" s="4">
        <v>-192364.43999999997</v>
      </c>
      <c r="F17619" t="s">
        <v>1477</v>
      </c>
      <c r="G17619" t="s">
        <v>471</v>
      </c>
      <c r="H17619" t="s">
        <v>244</v>
      </c>
      <c r="I17619" t="s">
        <v>245</v>
      </c>
      <c r="J17619" t="s">
        <v>244</v>
      </c>
      <c r="L17619" t="s">
        <v>368</v>
      </c>
      <c r="M17619" t="s">
        <v>369</v>
      </c>
      <c r="N17619" t="s">
        <v>480</v>
      </c>
    </row>
    <row r="17620" spans="1:14" x14ac:dyDescent="0.25">
      <c r="A17620" t="s">
        <v>240</v>
      </c>
      <c r="B17620" s="1">
        <v>45991</v>
      </c>
      <c r="C17620" t="s">
        <v>25</v>
      </c>
      <c r="D17620" t="s">
        <v>1049</v>
      </c>
      <c r="E17620" s="4">
        <v>-204364.43999999997</v>
      </c>
      <c r="F17620" t="s">
        <v>1477</v>
      </c>
      <c r="G17620" t="s">
        <v>471</v>
      </c>
      <c r="H17620" t="s">
        <v>244</v>
      </c>
      <c r="I17620" t="s">
        <v>245</v>
      </c>
      <c r="J17620" t="s">
        <v>244</v>
      </c>
      <c r="L17620" t="s">
        <v>368</v>
      </c>
      <c r="M17620" t="s">
        <v>369</v>
      </c>
      <c r="N17620" t="s">
        <v>480</v>
      </c>
    </row>
    <row r="17621" spans="1:14" x14ac:dyDescent="0.25">
      <c r="A17621" t="s">
        <v>240</v>
      </c>
      <c r="B17621" s="1">
        <v>46022</v>
      </c>
      <c r="C17621" t="s">
        <v>25</v>
      </c>
      <c r="D17621" t="s">
        <v>1049</v>
      </c>
      <c r="E17621" s="4">
        <v>-216364.43999999997</v>
      </c>
      <c r="F17621" t="s">
        <v>1477</v>
      </c>
      <c r="G17621" t="s">
        <v>471</v>
      </c>
      <c r="H17621" t="s">
        <v>244</v>
      </c>
      <c r="I17621" t="s">
        <v>245</v>
      </c>
      <c r="J17621" t="s">
        <v>244</v>
      </c>
      <c r="L17621" t="s">
        <v>368</v>
      </c>
      <c r="M17621" t="s">
        <v>369</v>
      </c>
      <c r="N17621" t="s">
        <v>480</v>
      </c>
    </row>
    <row r="17622" spans="1:14" x14ac:dyDescent="0.25">
      <c r="A17622" t="s">
        <v>240</v>
      </c>
      <c r="B17622" s="1">
        <v>45688</v>
      </c>
      <c r="C17622" t="s">
        <v>1350</v>
      </c>
      <c r="D17622" t="s">
        <v>1351</v>
      </c>
      <c r="E17622" s="4">
        <v>114.13</v>
      </c>
      <c r="F17622" t="s">
        <v>1477</v>
      </c>
      <c r="G17622" t="s">
        <v>471</v>
      </c>
      <c r="H17622" t="s">
        <v>301</v>
      </c>
      <c r="I17622" t="s">
        <v>302</v>
      </c>
      <c r="J17622" t="s">
        <v>258</v>
      </c>
      <c r="L17622" t="s">
        <v>378</v>
      </c>
      <c r="M17622" t="s">
        <v>379</v>
      </c>
      <c r="N17622" t="s">
        <v>482</v>
      </c>
    </row>
    <row r="17623" spans="1:14" x14ac:dyDescent="0.25">
      <c r="A17623" t="s">
        <v>240</v>
      </c>
      <c r="B17623" s="1">
        <v>45716</v>
      </c>
      <c r="C17623" t="s">
        <v>1350</v>
      </c>
      <c r="D17623" t="s">
        <v>1351</v>
      </c>
      <c r="E17623" s="4">
        <v>114.13</v>
      </c>
      <c r="F17623" t="s">
        <v>1477</v>
      </c>
      <c r="G17623" t="s">
        <v>471</v>
      </c>
      <c r="H17623" t="s">
        <v>301</v>
      </c>
      <c r="I17623" t="s">
        <v>302</v>
      </c>
      <c r="J17623" t="s">
        <v>258</v>
      </c>
      <c r="L17623" t="s">
        <v>378</v>
      </c>
      <c r="M17623" t="s">
        <v>379</v>
      </c>
      <c r="N17623" t="s">
        <v>482</v>
      </c>
    </row>
    <row r="17624" spans="1:14" x14ac:dyDescent="0.25">
      <c r="A17624" t="s">
        <v>240</v>
      </c>
      <c r="B17624" s="1">
        <v>45747</v>
      </c>
      <c r="C17624" t="s">
        <v>1350</v>
      </c>
      <c r="D17624" t="s">
        <v>1351</v>
      </c>
      <c r="E17624" s="4">
        <v>114.13</v>
      </c>
      <c r="F17624" t="s">
        <v>1477</v>
      </c>
      <c r="G17624" t="s">
        <v>471</v>
      </c>
      <c r="H17624" t="s">
        <v>301</v>
      </c>
      <c r="I17624" t="s">
        <v>302</v>
      </c>
      <c r="J17624" t="s">
        <v>258</v>
      </c>
      <c r="L17624" t="s">
        <v>378</v>
      </c>
      <c r="M17624" t="s">
        <v>379</v>
      </c>
      <c r="N17624" t="s">
        <v>482</v>
      </c>
    </row>
    <row r="17625" spans="1:14" x14ac:dyDescent="0.25">
      <c r="A17625" t="s">
        <v>240</v>
      </c>
      <c r="B17625" s="1">
        <v>45777</v>
      </c>
      <c r="C17625" t="s">
        <v>1350</v>
      </c>
      <c r="D17625" t="s">
        <v>1351</v>
      </c>
      <c r="E17625" s="4">
        <v>114.13</v>
      </c>
      <c r="F17625" t="s">
        <v>1477</v>
      </c>
      <c r="G17625" t="s">
        <v>471</v>
      </c>
      <c r="H17625" t="s">
        <v>301</v>
      </c>
      <c r="I17625" t="s">
        <v>302</v>
      </c>
      <c r="J17625" t="s">
        <v>258</v>
      </c>
      <c r="L17625" t="s">
        <v>378</v>
      </c>
      <c r="M17625" t="s">
        <v>379</v>
      </c>
      <c r="N17625" t="s">
        <v>482</v>
      </c>
    </row>
    <row r="17626" spans="1:14" x14ac:dyDescent="0.25">
      <c r="A17626" t="s">
        <v>240</v>
      </c>
      <c r="B17626" s="1">
        <v>45808</v>
      </c>
      <c r="C17626" t="s">
        <v>1350</v>
      </c>
      <c r="D17626" t="s">
        <v>1351</v>
      </c>
      <c r="E17626" s="4">
        <v>114.13</v>
      </c>
      <c r="F17626" t="s">
        <v>1477</v>
      </c>
      <c r="G17626" t="s">
        <v>471</v>
      </c>
      <c r="H17626" t="s">
        <v>301</v>
      </c>
      <c r="I17626" t="s">
        <v>302</v>
      </c>
      <c r="J17626" t="s">
        <v>258</v>
      </c>
      <c r="L17626" t="s">
        <v>378</v>
      </c>
      <c r="M17626" t="s">
        <v>379</v>
      </c>
      <c r="N17626" t="s">
        <v>482</v>
      </c>
    </row>
    <row r="17627" spans="1:14" x14ac:dyDescent="0.25">
      <c r="A17627" t="s">
        <v>240</v>
      </c>
      <c r="B17627" s="1">
        <v>45838</v>
      </c>
      <c r="C17627" t="s">
        <v>1350</v>
      </c>
      <c r="D17627" t="s">
        <v>1351</v>
      </c>
      <c r="E17627" s="4">
        <v>2614.13</v>
      </c>
      <c r="F17627" t="s">
        <v>1477</v>
      </c>
      <c r="G17627" t="s">
        <v>471</v>
      </c>
      <c r="H17627" t="s">
        <v>301</v>
      </c>
      <c r="I17627" t="s">
        <v>302</v>
      </c>
      <c r="J17627" t="s">
        <v>258</v>
      </c>
      <c r="L17627" t="s">
        <v>378</v>
      </c>
      <c r="M17627" t="s">
        <v>379</v>
      </c>
      <c r="N17627" t="s">
        <v>482</v>
      </c>
    </row>
    <row r="17628" spans="1:14" x14ac:dyDescent="0.25">
      <c r="A17628" t="s">
        <v>240</v>
      </c>
      <c r="B17628" s="1">
        <v>45869</v>
      </c>
      <c r="C17628" t="s">
        <v>1350</v>
      </c>
      <c r="D17628" t="s">
        <v>1351</v>
      </c>
      <c r="E17628" s="4">
        <v>3030.7966666666666</v>
      </c>
      <c r="F17628" t="s">
        <v>1477</v>
      </c>
      <c r="G17628" t="s">
        <v>471</v>
      </c>
      <c r="H17628" t="s">
        <v>301</v>
      </c>
      <c r="I17628" t="s">
        <v>302</v>
      </c>
      <c r="J17628" t="s">
        <v>258</v>
      </c>
      <c r="L17628" t="s">
        <v>378</v>
      </c>
      <c r="M17628" t="s">
        <v>379</v>
      </c>
      <c r="N17628" t="s">
        <v>482</v>
      </c>
    </row>
    <row r="17629" spans="1:14" x14ac:dyDescent="0.25">
      <c r="A17629" t="s">
        <v>240</v>
      </c>
      <c r="B17629" s="1">
        <v>45900</v>
      </c>
      <c r="C17629" t="s">
        <v>1350</v>
      </c>
      <c r="D17629" t="s">
        <v>1351</v>
      </c>
      <c r="E17629" s="4">
        <v>3447.4633333333331</v>
      </c>
      <c r="F17629" t="s">
        <v>1477</v>
      </c>
      <c r="G17629" t="s">
        <v>471</v>
      </c>
      <c r="H17629" t="s">
        <v>301</v>
      </c>
      <c r="I17629" t="s">
        <v>302</v>
      </c>
      <c r="J17629" t="s">
        <v>258</v>
      </c>
      <c r="L17629" t="s">
        <v>378</v>
      </c>
      <c r="M17629" t="s">
        <v>379</v>
      </c>
      <c r="N17629" t="s">
        <v>482</v>
      </c>
    </row>
    <row r="17630" spans="1:14" x14ac:dyDescent="0.25">
      <c r="A17630" t="s">
        <v>240</v>
      </c>
      <c r="B17630" s="1">
        <v>45930</v>
      </c>
      <c r="C17630" t="s">
        <v>1350</v>
      </c>
      <c r="D17630" t="s">
        <v>1351</v>
      </c>
      <c r="E17630" s="4">
        <v>3864.1299999999997</v>
      </c>
      <c r="F17630" t="s">
        <v>1477</v>
      </c>
      <c r="G17630" t="s">
        <v>471</v>
      </c>
      <c r="H17630" t="s">
        <v>301</v>
      </c>
      <c r="I17630" t="s">
        <v>302</v>
      </c>
      <c r="J17630" t="s">
        <v>258</v>
      </c>
      <c r="L17630" t="s">
        <v>378</v>
      </c>
      <c r="M17630" t="s">
        <v>379</v>
      </c>
      <c r="N17630" t="s">
        <v>482</v>
      </c>
    </row>
    <row r="17631" spans="1:14" x14ac:dyDescent="0.25">
      <c r="A17631" t="s">
        <v>240</v>
      </c>
      <c r="B17631" s="1">
        <v>45961</v>
      </c>
      <c r="C17631" t="s">
        <v>1350</v>
      </c>
      <c r="D17631" t="s">
        <v>1351</v>
      </c>
      <c r="E17631" s="4">
        <v>4280.7966666666662</v>
      </c>
      <c r="F17631" t="s">
        <v>1477</v>
      </c>
      <c r="G17631" t="s">
        <v>471</v>
      </c>
      <c r="H17631" t="s">
        <v>301</v>
      </c>
      <c r="I17631" t="s">
        <v>302</v>
      </c>
      <c r="J17631" t="s">
        <v>258</v>
      </c>
      <c r="L17631" t="s">
        <v>378</v>
      </c>
      <c r="M17631" t="s">
        <v>379</v>
      </c>
      <c r="N17631" t="s">
        <v>482</v>
      </c>
    </row>
    <row r="17632" spans="1:14" x14ac:dyDescent="0.25">
      <c r="A17632" t="s">
        <v>240</v>
      </c>
      <c r="B17632" s="1">
        <v>45991</v>
      </c>
      <c r="C17632" t="s">
        <v>1350</v>
      </c>
      <c r="D17632" t="s">
        <v>1351</v>
      </c>
      <c r="E17632" s="4">
        <v>4697.4633333333331</v>
      </c>
      <c r="F17632" t="s">
        <v>1477</v>
      </c>
      <c r="G17632" t="s">
        <v>471</v>
      </c>
      <c r="H17632" t="s">
        <v>301</v>
      </c>
      <c r="I17632" t="s">
        <v>302</v>
      </c>
      <c r="J17632" t="s">
        <v>258</v>
      </c>
      <c r="L17632" t="s">
        <v>378</v>
      </c>
      <c r="M17632" t="s">
        <v>379</v>
      </c>
      <c r="N17632" t="s">
        <v>482</v>
      </c>
    </row>
    <row r="17633" spans="1:14" x14ac:dyDescent="0.25">
      <c r="A17633" t="s">
        <v>240</v>
      </c>
      <c r="B17633" s="1">
        <v>46022</v>
      </c>
      <c r="C17633" t="s">
        <v>1350</v>
      </c>
      <c r="D17633" t="s">
        <v>1351</v>
      </c>
      <c r="E17633" s="4">
        <v>5114.13</v>
      </c>
      <c r="F17633" t="s">
        <v>1477</v>
      </c>
      <c r="G17633" t="s">
        <v>471</v>
      </c>
      <c r="H17633" t="s">
        <v>301</v>
      </c>
      <c r="I17633" t="s">
        <v>302</v>
      </c>
      <c r="J17633" t="s">
        <v>258</v>
      </c>
      <c r="L17633" t="s">
        <v>378</v>
      </c>
      <c r="M17633" t="s">
        <v>379</v>
      </c>
      <c r="N17633" t="s">
        <v>482</v>
      </c>
    </row>
    <row r="17634" spans="1:14" x14ac:dyDescent="0.25">
      <c r="A17634" t="s">
        <v>240</v>
      </c>
      <c r="B17634" s="1">
        <v>45688</v>
      </c>
      <c r="C17634" t="s">
        <v>1247</v>
      </c>
      <c r="D17634" t="s">
        <v>1248</v>
      </c>
      <c r="E17634" s="4">
        <v>0</v>
      </c>
      <c r="F17634" t="s">
        <v>1477</v>
      </c>
      <c r="G17634" t="s">
        <v>471</v>
      </c>
      <c r="H17634" t="s">
        <v>308</v>
      </c>
      <c r="I17634" t="s">
        <v>309</v>
      </c>
      <c r="J17634" t="s">
        <v>264</v>
      </c>
      <c r="L17634" t="s">
        <v>378</v>
      </c>
      <c r="M17634" t="s">
        <v>379</v>
      </c>
      <c r="N17634" t="s">
        <v>480</v>
      </c>
    </row>
    <row r="17635" spans="1:14" x14ac:dyDescent="0.25">
      <c r="A17635" t="s">
        <v>240</v>
      </c>
      <c r="B17635" s="1">
        <v>45716</v>
      </c>
      <c r="C17635" t="s">
        <v>1247</v>
      </c>
      <c r="D17635" t="s">
        <v>1248</v>
      </c>
      <c r="E17635" s="4">
        <v>0</v>
      </c>
      <c r="F17635" t="s">
        <v>1477</v>
      </c>
      <c r="G17635" t="s">
        <v>471</v>
      </c>
      <c r="H17635" t="s">
        <v>308</v>
      </c>
      <c r="I17635" t="s">
        <v>309</v>
      </c>
      <c r="J17635" t="s">
        <v>264</v>
      </c>
      <c r="L17635" t="s">
        <v>378</v>
      </c>
      <c r="M17635" t="s">
        <v>379</v>
      </c>
      <c r="N17635" t="s">
        <v>480</v>
      </c>
    </row>
    <row r="17636" spans="1:14" x14ac:dyDescent="0.25">
      <c r="A17636" t="s">
        <v>240</v>
      </c>
      <c r="B17636" s="1">
        <v>45747</v>
      </c>
      <c r="C17636" t="s">
        <v>1247</v>
      </c>
      <c r="D17636" t="s">
        <v>1248</v>
      </c>
      <c r="E17636" s="4">
        <v>2982.64</v>
      </c>
      <c r="F17636" t="s">
        <v>1477</v>
      </c>
      <c r="G17636" t="s">
        <v>471</v>
      </c>
      <c r="H17636" t="s">
        <v>308</v>
      </c>
      <c r="I17636" t="s">
        <v>309</v>
      </c>
      <c r="J17636" t="s">
        <v>264</v>
      </c>
      <c r="L17636" t="s">
        <v>378</v>
      </c>
      <c r="M17636" t="s">
        <v>379</v>
      </c>
      <c r="N17636" t="s">
        <v>480</v>
      </c>
    </row>
    <row r="17637" spans="1:14" x14ac:dyDescent="0.25">
      <c r="A17637" t="s">
        <v>240</v>
      </c>
      <c r="B17637" s="1">
        <v>45777</v>
      </c>
      <c r="C17637" t="s">
        <v>1247</v>
      </c>
      <c r="D17637" t="s">
        <v>1248</v>
      </c>
      <c r="E17637" s="4">
        <v>5367.99</v>
      </c>
      <c r="F17637" t="s">
        <v>1477</v>
      </c>
      <c r="G17637" t="s">
        <v>471</v>
      </c>
      <c r="H17637" t="s">
        <v>308</v>
      </c>
      <c r="I17637" t="s">
        <v>309</v>
      </c>
      <c r="J17637" t="s">
        <v>264</v>
      </c>
      <c r="L17637" t="s">
        <v>378</v>
      </c>
      <c r="M17637" t="s">
        <v>379</v>
      </c>
      <c r="N17637" t="s">
        <v>480</v>
      </c>
    </row>
    <row r="17638" spans="1:14" x14ac:dyDescent="0.25">
      <c r="A17638" t="s">
        <v>240</v>
      </c>
      <c r="B17638" s="1">
        <v>45808</v>
      </c>
      <c r="C17638" t="s">
        <v>1247</v>
      </c>
      <c r="D17638" t="s">
        <v>1248</v>
      </c>
      <c r="E17638" s="4">
        <v>5367.99</v>
      </c>
      <c r="F17638" t="s">
        <v>1477</v>
      </c>
      <c r="G17638" t="s">
        <v>471</v>
      </c>
      <c r="H17638" t="s">
        <v>308</v>
      </c>
      <c r="I17638" t="s">
        <v>309</v>
      </c>
      <c r="J17638" t="s">
        <v>264</v>
      </c>
      <c r="L17638" t="s">
        <v>378</v>
      </c>
      <c r="M17638" t="s">
        <v>379</v>
      </c>
      <c r="N17638" t="s">
        <v>480</v>
      </c>
    </row>
    <row r="17639" spans="1:14" x14ac:dyDescent="0.25">
      <c r="A17639" t="s">
        <v>240</v>
      </c>
      <c r="B17639" s="1">
        <v>45838</v>
      </c>
      <c r="C17639" t="s">
        <v>1247</v>
      </c>
      <c r="D17639" t="s">
        <v>1248</v>
      </c>
      <c r="E17639" s="4">
        <v>5367.99</v>
      </c>
      <c r="F17639" t="s">
        <v>1477</v>
      </c>
      <c r="G17639" t="s">
        <v>471</v>
      </c>
      <c r="H17639" t="s">
        <v>308</v>
      </c>
      <c r="I17639" t="s">
        <v>309</v>
      </c>
      <c r="J17639" t="s">
        <v>264</v>
      </c>
      <c r="L17639" t="s">
        <v>378</v>
      </c>
      <c r="M17639" t="s">
        <v>379</v>
      </c>
      <c r="N17639" t="s">
        <v>480</v>
      </c>
    </row>
    <row r="17640" spans="1:14" x14ac:dyDescent="0.25">
      <c r="A17640" t="s">
        <v>240</v>
      </c>
      <c r="B17640" s="1">
        <v>45869</v>
      </c>
      <c r="C17640" t="s">
        <v>1247</v>
      </c>
      <c r="D17640" t="s">
        <v>1248</v>
      </c>
      <c r="E17640" s="4">
        <v>5367.99</v>
      </c>
      <c r="F17640" t="s">
        <v>1477</v>
      </c>
      <c r="G17640" t="s">
        <v>471</v>
      </c>
      <c r="H17640" t="s">
        <v>308</v>
      </c>
      <c r="I17640" t="s">
        <v>309</v>
      </c>
      <c r="J17640" t="s">
        <v>264</v>
      </c>
      <c r="L17640" t="s">
        <v>378</v>
      </c>
      <c r="M17640" t="s">
        <v>379</v>
      </c>
      <c r="N17640" t="s">
        <v>480</v>
      </c>
    </row>
    <row r="17641" spans="1:14" x14ac:dyDescent="0.25">
      <c r="A17641" t="s">
        <v>240</v>
      </c>
      <c r="B17641" s="1">
        <v>45900</v>
      </c>
      <c r="C17641" t="s">
        <v>1247</v>
      </c>
      <c r="D17641" t="s">
        <v>1248</v>
      </c>
      <c r="E17641" s="4">
        <v>5367.99</v>
      </c>
      <c r="F17641" t="s">
        <v>1477</v>
      </c>
      <c r="G17641" t="s">
        <v>471</v>
      </c>
      <c r="H17641" t="s">
        <v>308</v>
      </c>
      <c r="I17641" t="s">
        <v>309</v>
      </c>
      <c r="J17641" t="s">
        <v>264</v>
      </c>
      <c r="L17641" t="s">
        <v>378</v>
      </c>
      <c r="M17641" t="s">
        <v>379</v>
      </c>
      <c r="N17641" t="s">
        <v>480</v>
      </c>
    </row>
    <row r="17642" spans="1:14" x14ac:dyDescent="0.25">
      <c r="A17642" t="s">
        <v>240</v>
      </c>
      <c r="B17642" s="1">
        <v>45930</v>
      </c>
      <c r="C17642" t="s">
        <v>1247</v>
      </c>
      <c r="D17642" t="s">
        <v>1248</v>
      </c>
      <c r="E17642" s="4">
        <v>5367.99</v>
      </c>
      <c r="F17642" t="s">
        <v>1477</v>
      </c>
      <c r="G17642" t="s">
        <v>471</v>
      </c>
      <c r="H17642" t="s">
        <v>308</v>
      </c>
      <c r="I17642" t="s">
        <v>309</v>
      </c>
      <c r="J17642" t="s">
        <v>264</v>
      </c>
      <c r="L17642" t="s">
        <v>378</v>
      </c>
      <c r="M17642" t="s">
        <v>379</v>
      </c>
      <c r="N17642" t="s">
        <v>480</v>
      </c>
    </row>
    <row r="17643" spans="1:14" x14ac:dyDescent="0.25">
      <c r="A17643" t="s">
        <v>240</v>
      </c>
      <c r="B17643" s="1">
        <v>45961</v>
      </c>
      <c r="C17643" t="s">
        <v>1247</v>
      </c>
      <c r="D17643" t="s">
        <v>1248</v>
      </c>
      <c r="E17643" s="4">
        <v>5367.99</v>
      </c>
      <c r="F17643" t="s">
        <v>1477</v>
      </c>
      <c r="G17643" t="s">
        <v>471</v>
      </c>
      <c r="H17643" t="s">
        <v>308</v>
      </c>
      <c r="I17643" t="s">
        <v>309</v>
      </c>
      <c r="J17643" t="s">
        <v>264</v>
      </c>
      <c r="L17643" t="s">
        <v>378</v>
      </c>
      <c r="M17643" t="s">
        <v>379</v>
      </c>
      <c r="N17643" t="s">
        <v>480</v>
      </c>
    </row>
    <row r="17644" spans="1:14" x14ac:dyDescent="0.25">
      <c r="A17644" t="s">
        <v>240</v>
      </c>
      <c r="B17644" s="1">
        <v>45991</v>
      </c>
      <c r="C17644" t="s">
        <v>1247</v>
      </c>
      <c r="D17644" t="s">
        <v>1248</v>
      </c>
      <c r="E17644" s="4">
        <v>5367.99</v>
      </c>
      <c r="F17644" t="s">
        <v>1477</v>
      </c>
      <c r="G17644" t="s">
        <v>471</v>
      </c>
      <c r="H17644" t="s">
        <v>308</v>
      </c>
      <c r="I17644" t="s">
        <v>309</v>
      </c>
      <c r="J17644" t="s">
        <v>264</v>
      </c>
      <c r="L17644" t="s">
        <v>378</v>
      </c>
      <c r="M17644" t="s">
        <v>379</v>
      </c>
      <c r="N17644" t="s">
        <v>480</v>
      </c>
    </row>
    <row r="17645" spans="1:14" x14ac:dyDescent="0.25">
      <c r="A17645" t="s">
        <v>240</v>
      </c>
      <c r="B17645" s="1">
        <v>46022</v>
      </c>
      <c r="C17645" t="s">
        <v>1247</v>
      </c>
      <c r="D17645" t="s">
        <v>1248</v>
      </c>
      <c r="E17645" s="4">
        <v>5367.99</v>
      </c>
      <c r="F17645" t="s">
        <v>1477</v>
      </c>
      <c r="G17645" t="s">
        <v>471</v>
      </c>
      <c r="H17645" t="s">
        <v>308</v>
      </c>
      <c r="I17645" t="s">
        <v>309</v>
      </c>
      <c r="J17645" t="s">
        <v>264</v>
      </c>
      <c r="L17645" t="s">
        <v>378</v>
      </c>
      <c r="M17645" t="s">
        <v>379</v>
      </c>
      <c r="N17645" t="s">
        <v>480</v>
      </c>
    </row>
    <row r="17646" spans="1:14" x14ac:dyDescent="0.25">
      <c r="A17646" t="s">
        <v>240</v>
      </c>
      <c r="B17646" s="1">
        <v>45688</v>
      </c>
      <c r="C17646" t="s">
        <v>1375</v>
      </c>
      <c r="D17646" t="s">
        <v>1376</v>
      </c>
      <c r="E17646" s="4">
        <v>0</v>
      </c>
      <c r="F17646" t="s">
        <v>1477</v>
      </c>
      <c r="G17646" t="s">
        <v>471</v>
      </c>
      <c r="H17646" t="s">
        <v>301</v>
      </c>
      <c r="I17646" t="s">
        <v>302</v>
      </c>
      <c r="J17646" t="s">
        <v>258</v>
      </c>
      <c r="L17646" t="s">
        <v>378</v>
      </c>
      <c r="M17646" t="s">
        <v>379</v>
      </c>
      <c r="N17646" t="s">
        <v>482</v>
      </c>
    </row>
    <row r="17647" spans="1:14" x14ac:dyDescent="0.25">
      <c r="A17647" t="s">
        <v>240</v>
      </c>
      <c r="B17647" s="1">
        <v>45716</v>
      </c>
      <c r="C17647" t="s">
        <v>1375</v>
      </c>
      <c r="D17647" t="s">
        <v>1376</v>
      </c>
      <c r="E17647" s="4">
        <v>0</v>
      </c>
      <c r="F17647" t="s">
        <v>1477</v>
      </c>
      <c r="G17647" t="s">
        <v>471</v>
      </c>
      <c r="H17647" t="s">
        <v>301</v>
      </c>
      <c r="I17647" t="s">
        <v>302</v>
      </c>
      <c r="J17647" t="s">
        <v>258</v>
      </c>
      <c r="L17647" t="s">
        <v>378</v>
      </c>
      <c r="M17647" t="s">
        <v>379</v>
      </c>
      <c r="N17647" t="s">
        <v>482</v>
      </c>
    </row>
    <row r="17648" spans="1:14" x14ac:dyDescent="0.25">
      <c r="A17648" t="s">
        <v>240</v>
      </c>
      <c r="B17648" s="1">
        <v>45747</v>
      </c>
      <c r="C17648" t="s">
        <v>1375</v>
      </c>
      <c r="D17648" t="s">
        <v>1376</v>
      </c>
      <c r="E17648" s="4">
        <v>7.4399999999999995</v>
      </c>
      <c r="F17648" t="s">
        <v>1477</v>
      </c>
      <c r="G17648" t="s">
        <v>471</v>
      </c>
      <c r="H17648" t="s">
        <v>301</v>
      </c>
      <c r="I17648" t="s">
        <v>302</v>
      </c>
      <c r="J17648" t="s">
        <v>258</v>
      </c>
      <c r="L17648" t="s">
        <v>378</v>
      </c>
      <c r="M17648" t="s">
        <v>379</v>
      </c>
      <c r="N17648" t="s">
        <v>482</v>
      </c>
    </row>
    <row r="17649" spans="1:14" x14ac:dyDescent="0.25">
      <c r="A17649" t="s">
        <v>240</v>
      </c>
      <c r="B17649" s="1">
        <v>45777</v>
      </c>
      <c r="C17649" t="s">
        <v>1375</v>
      </c>
      <c r="D17649" t="s">
        <v>1376</v>
      </c>
      <c r="E17649" s="4">
        <v>7.4399999999999995</v>
      </c>
      <c r="F17649" t="s">
        <v>1477</v>
      </c>
      <c r="G17649" t="s">
        <v>471</v>
      </c>
      <c r="H17649" t="s">
        <v>301</v>
      </c>
      <c r="I17649" t="s">
        <v>302</v>
      </c>
      <c r="J17649" t="s">
        <v>258</v>
      </c>
      <c r="L17649" t="s">
        <v>378</v>
      </c>
      <c r="M17649" t="s">
        <v>379</v>
      </c>
      <c r="N17649" t="s">
        <v>482</v>
      </c>
    </row>
    <row r="17650" spans="1:14" x14ac:dyDescent="0.25">
      <c r="A17650" t="s">
        <v>240</v>
      </c>
      <c r="B17650" s="1">
        <v>45808</v>
      </c>
      <c r="C17650" t="s">
        <v>1375</v>
      </c>
      <c r="D17650" t="s">
        <v>1376</v>
      </c>
      <c r="E17650" s="4">
        <v>7.4399999999999995</v>
      </c>
      <c r="F17650" t="s">
        <v>1477</v>
      </c>
      <c r="G17650" t="s">
        <v>471</v>
      </c>
      <c r="H17650" t="s">
        <v>301</v>
      </c>
      <c r="I17650" t="s">
        <v>302</v>
      </c>
      <c r="J17650" t="s">
        <v>258</v>
      </c>
      <c r="L17650" t="s">
        <v>378</v>
      </c>
      <c r="M17650" t="s">
        <v>379</v>
      </c>
      <c r="N17650" t="s">
        <v>482</v>
      </c>
    </row>
    <row r="17651" spans="1:14" x14ac:dyDescent="0.25">
      <c r="A17651" t="s">
        <v>240</v>
      </c>
      <c r="B17651" s="1">
        <v>45838</v>
      </c>
      <c r="C17651" t="s">
        <v>1375</v>
      </c>
      <c r="D17651" t="s">
        <v>1376</v>
      </c>
      <c r="E17651" s="4">
        <v>7.4399999999999995</v>
      </c>
      <c r="F17651" t="s">
        <v>1477</v>
      </c>
      <c r="G17651" t="s">
        <v>471</v>
      </c>
      <c r="H17651" t="s">
        <v>301</v>
      </c>
      <c r="I17651" t="s">
        <v>302</v>
      </c>
      <c r="J17651" t="s">
        <v>258</v>
      </c>
      <c r="L17651" t="s">
        <v>378</v>
      </c>
      <c r="M17651" t="s">
        <v>379</v>
      </c>
      <c r="N17651" t="s">
        <v>482</v>
      </c>
    </row>
    <row r="17652" spans="1:14" x14ac:dyDescent="0.25">
      <c r="A17652" t="s">
        <v>240</v>
      </c>
      <c r="B17652" s="1">
        <v>45869</v>
      </c>
      <c r="C17652" t="s">
        <v>1375</v>
      </c>
      <c r="D17652" t="s">
        <v>1376</v>
      </c>
      <c r="E17652" s="4">
        <v>7.4399999999999995</v>
      </c>
      <c r="F17652" t="s">
        <v>1477</v>
      </c>
      <c r="G17652" t="s">
        <v>471</v>
      </c>
      <c r="H17652" t="s">
        <v>301</v>
      </c>
      <c r="I17652" t="s">
        <v>302</v>
      </c>
      <c r="J17652" t="s">
        <v>258</v>
      </c>
      <c r="L17652" t="s">
        <v>378</v>
      </c>
      <c r="M17652" t="s">
        <v>379</v>
      </c>
      <c r="N17652" t="s">
        <v>482</v>
      </c>
    </row>
    <row r="17653" spans="1:14" x14ac:dyDescent="0.25">
      <c r="A17653" t="s">
        <v>240</v>
      </c>
      <c r="B17653" s="1">
        <v>45900</v>
      </c>
      <c r="C17653" t="s">
        <v>1375</v>
      </c>
      <c r="D17653" t="s">
        <v>1376</v>
      </c>
      <c r="E17653" s="4">
        <v>7.4399999999999995</v>
      </c>
      <c r="F17653" t="s">
        <v>1477</v>
      </c>
      <c r="G17653" t="s">
        <v>471</v>
      </c>
      <c r="H17653" t="s">
        <v>301</v>
      </c>
      <c r="I17653" t="s">
        <v>302</v>
      </c>
      <c r="J17653" t="s">
        <v>258</v>
      </c>
      <c r="L17653" t="s">
        <v>378</v>
      </c>
      <c r="M17653" t="s">
        <v>379</v>
      </c>
      <c r="N17653" t="s">
        <v>482</v>
      </c>
    </row>
    <row r="17654" spans="1:14" x14ac:dyDescent="0.25">
      <c r="A17654" t="s">
        <v>240</v>
      </c>
      <c r="B17654" s="1">
        <v>45930</v>
      </c>
      <c r="C17654" t="s">
        <v>1375</v>
      </c>
      <c r="D17654" t="s">
        <v>1376</v>
      </c>
      <c r="E17654" s="4">
        <v>7.4399999999999995</v>
      </c>
      <c r="F17654" t="s">
        <v>1477</v>
      </c>
      <c r="G17654" t="s">
        <v>471</v>
      </c>
      <c r="H17654" t="s">
        <v>301</v>
      </c>
      <c r="I17654" t="s">
        <v>302</v>
      </c>
      <c r="J17654" t="s">
        <v>258</v>
      </c>
      <c r="L17654" t="s">
        <v>378</v>
      </c>
      <c r="M17654" t="s">
        <v>379</v>
      </c>
      <c r="N17654" t="s">
        <v>482</v>
      </c>
    </row>
    <row r="17655" spans="1:14" x14ac:dyDescent="0.25">
      <c r="A17655" t="s">
        <v>240</v>
      </c>
      <c r="B17655" s="1">
        <v>45961</v>
      </c>
      <c r="C17655" t="s">
        <v>1375</v>
      </c>
      <c r="D17655" t="s">
        <v>1376</v>
      </c>
      <c r="E17655" s="4">
        <v>7.4399999999999995</v>
      </c>
      <c r="F17655" t="s">
        <v>1477</v>
      </c>
      <c r="G17655" t="s">
        <v>471</v>
      </c>
      <c r="H17655" t="s">
        <v>301</v>
      </c>
      <c r="I17655" t="s">
        <v>302</v>
      </c>
      <c r="J17655" t="s">
        <v>258</v>
      </c>
      <c r="L17655" t="s">
        <v>378</v>
      </c>
      <c r="M17655" t="s">
        <v>379</v>
      </c>
      <c r="N17655" t="s">
        <v>482</v>
      </c>
    </row>
    <row r="17656" spans="1:14" x14ac:dyDescent="0.25">
      <c r="A17656" t="s">
        <v>240</v>
      </c>
      <c r="B17656" s="1">
        <v>45991</v>
      </c>
      <c r="C17656" t="s">
        <v>1375</v>
      </c>
      <c r="D17656" t="s">
        <v>1376</v>
      </c>
      <c r="E17656" s="4">
        <v>7.4399999999999995</v>
      </c>
      <c r="F17656" t="s">
        <v>1477</v>
      </c>
      <c r="G17656" t="s">
        <v>471</v>
      </c>
      <c r="H17656" t="s">
        <v>301</v>
      </c>
      <c r="I17656" t="s">
        <v>302</v>
      </c>
      <c r="J17656" t="s">
        <v>258</v>
      </c>
      <c r="L17656" t="s">
        <v>378</v>
      </c>
      <c r="M17656" t="s">
        <v>379</v>
      </c>
      <c r="N17656" t="s">
        <v>482</v>
      </c>
    </row>
    <row r="17657" spans="1:14" x14ac:dyDescent="0.25">
      <c r="A17657" t="s">
        <v>240</v>
      </c>
      <c r="B17657" s="1">
        <v>46022</v>
      </c>
      <c r="C17657" t="s">
        <v>1375</v>
      </c>
      <c r="D17657" t="s">
        <v>1376</v>
      </c>
      <c r="E17657" s="4">
        <v>7.4399999999999995</v>
      </c>
      <c r="F17657" t="s">
        <v>1477</v>
      </c>
      <c r="G17657" t="s">
        <v>471</v>
      </c>
      <c r="H17657" t="s">
        <v>301</v>
      </c>
      <c r="I17657" t="s">
        <v>302</v>
      </c>
      <c r="J17657" t="s">
        <v>258</v>
      </c>
      <c r="L17657" t="s">
        <v>378</v>
      </c>
      <c r="M17657" t="s">
        <v>379</v>
      </c>
      <c r="N17657" t="s">
        <v>482</v>
      </c>
    </row>
    <row r="17658" spans="1:14" x14ac:dyDescent="0.25">
      <c r="A17658" t="s">
        <v>240</v>
      </c>
      <c r="B17658" s="1">
        <v>45688</v>
      </c>
      <c r="C17658" t="s">
        <v>763</v>
      </c>
      <c r="D17658" t="s">
        <v>764</v>
      </c>
      <c r="E17658" s="4">
        <v>0</v>
      </c>
      <c r="F17658" t="s">
        <v>1477</v>
      </c>
      <c r="G17658" t="s">
        <v>471</v>
      </c>
      <c r="H17658" t="s">
        <v>308</v>
      </c>
      <c r="I17658" t="s">
        <v>309</v>
      </c>
      <c r="J17658" t="s">
        <v>264</v>
      </c>
      <c r="L17658" t="s">
        <v>378</v>
      </c>
      <c r="M17658" t="s">
        <v>379</v>
      </c>
      <c r="N17658" t="s">
        <v>480</v>
      </c>
    </row>
    <row r="17659" spans="1:14" x14ac:dyDescent="0.25">
      <c r="A17659" t="s">
        <v>240</v>
      </c>
      <c r="B17659" s="1">
        <v>45716</v>
      </c>
      <c r="C17659" t="s">
        <v>763</v>
      </c>
      <c r="D17659" t="s">
        <v>764</v>
      </c>
      <c r="E17659" s="4">
        <v>0</v>
      </c>
      <c r="F17659" t="s">
        <v>1477</v>
      </c>
      <c r="G17659" t="s">
        <v>471</v>
      </c>
      <c r="H17659" t="s">
        <v>308</v>
      </c>
      <c r="I17659" t="s">
        <v>309</v>
      </c>
      <c r="J17659" t="s">
        <v>264</v>
      </c>
      <c r="L17659" t="s">
        <v>378</v>
      </c>
      <c r="M17659" t="s">
        <v>379</v>
      </c>
      <c r="N17659" t="s">
        <v>480</v>
      </c>
    </row>
    <row r="17660" spans="1:14" x14ac:dyDescent="0.25">
      <c r="A17660" t="s">
        <v>240</v>
      </c>
      <c r="B17660" s="1">
        <v>45747</v>
      </c>
      <c r="C17660" t="s">
        <v>763</v>
      </c>
      <c r="D17660" t="s">
        <v>764</v>
      </c>
      <c r="E17660" s="4">
        <v>0</v>
      </c>
      <c r="F17660" t="s">
        <v>1477</v>
      </c>
      <c r="G17660" t="s">
        <v>471</v>
      </c>
      <c r="H17660" t="s">
        <v>308</v>
      </c>
      <c r="I17660" t="s">
        <v>309</v>
      </c>
      <c r="J17660" t="s">
        <v>264</v>
      </c>
      <c r="L17660" t="s">
        <v>378</v>
      </c>
      <c r="M17660" t="s">
        <v>379</v>
      </c>
      <c r="N17660" t="s">
        <v>480</v>
      </c>
    </row>
    <row r="17661" spans="1:14" x14ac:dyDescent="0.25">
      <c r="A17661" t="s">
        <v>240</v>
      </c>
      <c r="B17661" s="1">
        <v>45777</v>
      </c>
      <c r="C17661" t="s">
        <v>763</v>
      </c>
      <c r="D17661" t="s">
        <v>764</v>
      </c>
      <c r="E17661" s="4">
        <v>0</v>
      </c>
      <c r="F17661" t="s">
        <v>1477</v>
      </c>
      <c r="G17661" t="s">
        <v>471</v>
      </c>
      <c r="H17661" t="s">
        <v>308</v>
      </c>
      <c r="I17661" t="s">
        <v>309</v>
      </c>
      <c r="J17661" t="s">
        <v>264</v>
      </c>
      <c r="L17661" t="s">
        <v>378</v>
      </c>
      <c r="M17661" t="s">
        <v>379</v>
      </c>
      <c r="N17661" t="s">
        <v>480</v>
      </c>
    </row>
    <row r="17662" spans="1:14" x14ac:dyDescent="0.25">
      <c r="A17662" t="s">
        <v>240</v>
      </c>
      <c r="B17662" s="1">
        <v>45808</v>
      </c>
      <c r="C17662" t="s">
        <v>763</v>
      </c>
      <c r="D17662" t="s">
        <v>764</v>
      </c>
      <c r="E17662" s="4">
        <v>106</v>
      </c>
      <c r="F17662" t="s">
        <v>1477</v>
      </c>
      <c r="G17662" t="s">
        <v>471</v>
      </c>
      <c r="H17662" t="s">
        <v>308</v>
      </c>
      <c r="I17662" t="s">
        <v>309</v>
      </c>
      <c r="J17662" t="s">
        <v>264</v>
      </c>
      <c r="L17662" t="s">
        <v>378</v>
      </c>
      <c r="M17662" t="s">
        <v>379</v>
      </c>
      <c r="N17662" t="s">
        <v>480</v>
      </c>
    </row>
    <row r="17663" spans="1:14" x14ac:dyDescent="0.25">
      <c r="A17663" t="s">
        <v>240</v>
      </c>
      <c r="B17663" s="1">
        <v>45838</v>
      </c>
      <c r="C17663" t="s">
        <v>763</v>
      </c>
      <c r="D17663" t="s">
        <v>764</v>
      </c>
      <c r="E17663" s="4">
        <v>127.2</v>
      </c>
      <c r="F17663" t="s">
        <v>1477</v>
      </c>
      <c r="G17663" t="s">
        <v>471</v>
      </c>
      <c r="H17663" t="s">
        <v>308</v>
      </c>
      <c r="I17663" t="s">
        <v>309</v>
      </c>
      <c r="J17663" t="s">
        <v>264</v>
      </c>
      <c r="L17663" t="s">
        <v>378</v>
      </c>
      <c r="M17663" t="s">
        <v>379</v>
      </c>
      <c r="N17663" t="s">
        <v>480</v>
      </c>
    </row>
    <row r="17664" spans="1:14" x14ac:dyDescent="0.25">
      <c r="A17664" t="s">
        <v>240</v>
      </c>
      <c r="B17664" s="1">
        <v>45869</v>
      </c>
      <c r="C17664" t="s">
        <v>763</v>
      </c>
      <c r="D17664" t="s">
        <v>764</v>
      </c>
      <c r="E17664" s="4">
        <v>148.4</v>
      </c>
      <c r="F17664" t="s">
        <v>1477</v>
      </c>
      <c r="G17664" t="s">
        <v>471</v>
      </c>
      <c r="H17664" t="s">
        <v>308</v>
      </c>
      <c r="I17664" t="s">
        <v>309</v>
      </c>
      <c r="J17664" t="s">
        <v>264</v>
      </c>
      <c r="L17664" t="s">
        <v>378</v>
      </c>
      <c r="M17664" t="s">
        <v>379</v>
      </c>
      <c r="N17664" t="s">
        <v>480</v>
      </c>
    </row>
    <row r="17665" spans="1:14" x14ac:dyDescent="0.25">
      <c r="A17665" t="s">
        <v>240</v>
      </c>
      <c r="B17665" s="1">
        <v>45900</v>
      </c>
      <c r="C17665" t="s">
        <v>763</v>
      </c>
      <c r="D17665" t="s">
        <v>764</v>
      </c>
      <c r="E17665" s="4">
        <v>169.6</v>
      </c>
      <c r="F17665" t="s">
        <v>1477</v>
      </c>
      <c r="G17665" t="s">
        <v>471</v>
      </c>
      <c r="H17665" t="s">
        <v>308</v>
      </c>
      <c r="I17665" t="s">
        <v>309</v>
      </c>
      <c r="J17665" t="s">
        <v>264</v>
      </c>
      <c r="L17665" t="s">
        <v>378</v>
      </c>
      <c r="M17665" t="s">
        <v>379</v>
      </c>
      <c r="N17665" t="s">
        <v>480</v>
      </c>
    </row>
    <row r="17666" spans="1:14" x14ac:dyDescent="0.25">
      <c r="A17666" t="s">
        <v>240</v>
      </c>
      <c r="B17666" s="1">
        <v>45930</v>
      </c>
      <c r="C17666" t="s">
        <v>763</v>
      </c>
      <c r="D17666" t="s">
        <v>764</v>
      </c>
      <c r="E17666" s="4">
        <v>190.79999999999998</v>
      </c>
      <c r="F17666" t="s">
        <v>1477</v>
      </c>
      <c r="G17666" t="s">
        <v>471</v>
      </c>
      <c r="H17666" t="s">
        <v>308</v>
      </c>
      <c r="I17666" t="s">
        <v>309</v>
      </c>
      <c r="J17666" t="s">
        <v>264</v>
      </c>
      <c r="L17666" t="s">
        <v>378</v>
      </c>
      <c r="M17666" t="s">
        <v>379</v>
      </c>
      <c r="N17666" t="s">
        <v>480</v>
      </c>
    </row>
    <row r="17667" spans="1:14" x14ac:dyDescent="0.25">
      <c r="A17667" t="s">
        <v>240</v>
      </c>
      <c r="B17667" s="1">
        <v>45961</v>
      </c>
      <c r="C17667" t="s">
        <v>763</v>
      </c>
      <c r="D17667" t="s">
        <v>764</v>
      </c>
      <c r="E17667" s="4">
        <v>211.99999999999997</v>
      </c>
      <c r="F17667" t="s">
        <v>1477</v>
      </c>
      <c r="G17667" t="s">
        <v>471</v>
      </c>
      <c r="H17667" t="s">
        <v>308</v>
      </c>
      <c r="I17667" t="s">
        <v>309</v>
      </c>
      <c r="J17667" t="s">
        <v>264</v>
      </c>
      <c r="L17667" t="s">
        <v>378</v>
      </c>
      <c r="M17667" t="s">
        <v>379</v>
      </c>
      <c r="N17667" t="s">
        <v>480</v>
      </c>
    </row>
    <row r="17668" spans="1:14" x14ac:dyDescent="0.25">
      <c r="A17668" t="s">
        <v>240</v>
      </c>
      <c r="B17668" s="1">
        <v>45991</v>
      </c>
      <c r="C17668" t="s">
        <v>763</v>
      </c>
      <c r="D17668" t="s">
        <v>764</v>
      </c>
      <c r="E17668" s="4">
        <v>233.19999999999996</v>
      </c>
      <c r="F17668" t="s">
        <v>1477</v>
      </c>
      <c r="G17668" t="s">
        <v>471</v>
      </c>
      <c r="H17668" t="s">
        <v>308</v>
      </c>
      <c r="I17668" t="s">
        <v>309</v>
      </c>
      <c r="J17668" t="s">
        <v>264</v>
      </c>
      <c r="L17668" t="s">
        <v>378</v>
      </c>
      <c r="M17668" t="s">
        <v>379</v>
      </c>
      <c r="N17668" t="s">
        <v>480</v>
      </c>
    </row>
    <row r="17669" spans="1:14" x14ac:dyDescent="0.25">
      <c r="A17669" t="s">
        <v>240</v>
      </c>
      <c r="B17669" s="1">
        <v>46022</v>
      </c>
      <c r="C17669" t="s">
        <v>763</v>
      </c>
      <c r="D17669" t="s">
        <v>764</v>
      </c>
      <c r="E17669" s="4">
        <v>254.39999999999995</v>
      </c>
      <c r="F17669" t="s">
        <v>1477</v>
      </c>
      <c r="G17669" t="s">
        <v>471</v>
      </c>
      <c r="H17669" t="s">
        <v>308</v>
      </c>
      <c r="I17669" t="s">
        <v>309</v>
      </c>
      <c r="J17669" t="s">
        <v>264</v>
      </c>
      <c r="L17669" t="s">
        <v>378</v>
      </c>
      <c r="M17669" t="s">
        <v>379</v>
      </c>
      <c r="N17669" t="s">
        <v>480</v>
      </c>
    </row>
    <row r="17670" spans="1:14" x14ac:dyDescent="0.25">
      <c r="A17670" t="s">
        <v>240</v>
      </c>
      <c r="B17670" s="1">
        <v>45688</v>
      </c>
      <c r="C17670" t="s">
        <v>777</v>
      </c>
      <c r="D17670" t="s">
        <v>778</v>
      </c>
      <c r="E17670" s="4">
        <v>611.04000000000008</v>
      </c>
      <c r="F17670" t="s">
        <v>1477</v>
      </c>
      <c r="G17670" t="s">
        <v>471</v>
      </c>
      <c r="H17670" t="s">
        <v>311</v>
      </c>
      <c r="I17670" t="s">
        <v>312</v>
      </c>
      <c r="J17670" t="s">
        <v>264</v>
      </c>
      <c r="L17670" t="s">
        <v>378</v>
      </c>
      <c r="M17670" t="s">
        <v>379</v>
      </c>
      <c r="N17670" t="s">
        <v>485</v>
      </c>
    </row>
    <row r="17671" spans="1:14" x14ac:dyDescent="0.25">
      <c r="A17671" t="s">
        <v>240</v>
      </c>
      <c r="B17671" s="1">
        <v>45716</v>
      </c>
      <c r="C17671" t="s">
        <v>777</v>
      </c>
      <c r="D17671" t="s">
        <v>778</v>
      </c>
      <c r="E17671" s="4">
        <v>1076.23</v>
      </c>
      <c r="F17671" t="s">
        <v>1477</v>
      </c>
      <c r="G17671" t="s">
        <v>471</v>
      </c>
      <c r="H17671" t="s">
        <v>311</v>
      </c>
      <c r="I17671" t="s">
        <v>312</v>
      </c>
      <c r="J17671" t="s">
        <v>264</v>
      </c>
      <c r="L17671" t="s">
        <v>378</v>
      </c>
      <c r="M17671" t="s">
        <v>379</v>
      </c>
      <c r="N17671" t="s">
        <v>485</v>
      </c>
    </row>
    <row r="17672" spans="1:14" x14ac:dyDescent="0.25">
      <c r="A17672" t="s">
        <v>240</v>
      </c>
      <c r="B17672" s="1">
        <v>45747</v>
      </c>
      <c r="C17672" t="s">
        <v>777</v>
      </c>
      <c r="D17672" t="s">
        <v>778</v>
      </c>
      <c r="E17672" s="4">
        <v>1648.63</v>
      </c>
      <c r="F17672" t="s">
        <v>1477</v>
      </c>
      <c r="G17672" t="s">
        <v>471</v>
      </c>
      <c r="H17672" t="s">
        <v>311</v>
      </c>
      <c r="I17672" t="s">
        <v>312</v>
      </c>
      <c r="J17672" t="s">
        <v>264</v>
      </c>
      <c r="L17672" t="s">
        <v>378</v>
      </c>
      <c r="M17672" t="s">
        <v>379</v>
      </c>
      <c r="N17672" t="s">
        <v>485</v>
      </c>
    </row>
    <row r="17673" spans="1:14" x14ac:dyDescent="0.25">
      <c r="A17673" t="s">
        <v>240</v>
      </c>
      <c r="B17673" s="1">
        <v>45777</v>
      </c>
      <c r="C17673" t="s">
        <v>777</v>
      </c>
      <c r="D17673" t="s">
        <v>778</v>
      </c>
      <c r="E17673" s="4">
        <v>2426.7400000000002</v>
      </c>
      <c r="F17673" t="s">
        <v>1477</v>
      </c>
      <c r="G17673" t="s">
        <v>471</v>
      </c>
      <c r="H17673" t="s">
        <v>311</v>
      </c>
      <c r="I17673" t="s">
        <v>312</v>
      </c>
      <c r="J17673" t="s">
        <v>264</v>
      </c>
      <c r="L17673" t="s">
        <v>378</v>
      </c>
      <c r="M17673" t="s">
        <v>379</v>
      </c>
      <c r="N17673" t="s">
        <v>485</v>
      </c>
    </row>
    <row r="17674" spans="1:14" x14ac:dyDescent="0.25">
      <c r="A17674" t="s">
        <v>240</v>
      </c>
      <c r="B17674" s="1">
        <v>45808</v>
      </c>
      <c r="C17674" t="s">
        <v>777</v>
      </c>
      <c r="D17674" t="s">
        <v>778</v>
      </c>
      <c r="E17674" s="4">
        <v>3273.24</v>
      </c>
      <c r="F17674" t="s">
        <v>1477</v>
      </c>
      <c r="G17674" t="s">
        <v>471</v>
      </c>
      <c r="H17674" t="s">
        <v>311</v>
      </c>
      <c r="I17674" t="s">
        <v>312</v>
      </c>
      <c r="J17674" t="s">
        <v>264</v>
      </c>
      <c r="L17674" t="s">
        <v>378</v>
      </c>
      <c r="M17674" t="s">
        <v>379</v>
      </c>
      <c r="N17674" t="s">
        <v>485</v>
      </c>
    </row>
    <row r="17675" spans="1:14" x14ac:dyDescent="0.25">
      <c r="A17675" t="s">
        <v>240</v>
      </c>
      <c r="B17675" s="1">
        <v>45838</v>
      </c>
      <c r="C17675" t="s">
        <v>777</v>
      </c>
      <c r="D17675" t="s">
        <v>778</v>
      </c>
      <c r="E17675" s="4">
        <v>3927.8879999999999</v>
      </c>
      <c r="F17675" t="s">
        <v>1477</v>
      </c>
      <c r="G17675" t="s">
        <v>471</v>
      </c>
      <c r="H17675" t="s">
        <v>311</v>
      </c>
      <c r="I17675" t="s">
        <v>312</v>
      </c>
      <c r="J17675" t="s">
        <v>264</v>
      </c>
      <c r="L17675" t="s">
        <v>378</v>
      </c>
      <c r="M17675" t="s">
        <v>379</v>
      </c>
      <c r="N17675" t="s">
        <v>485</v>
      </c>
    </row>
    <row r="17676" spans="1:14" x14ac:dyDescent="0.25">
      <c r="A17676" t="s">
        <v>240</v>
      </c>
      <c r="B17676" s="1">
        <v>45869</v>
      </c>
      <c r="C17676" t="s">
        <v>777</v>
      </c>
      <c r="D17676" t="s">
        <v>778</v>
      </c>
      <c r="E17676" s="4">
        <v>4582.5360000000001</v>
      </c>
      <c r="F17676" t="s">
        <v>1477</v>
      </c>
      <c r="G17676" t="s">
        <v>471</v>
      </c>
      <c r="H17676" t="s">
        <v>311</v>
      </c>
      <c r="I17676" t="s">
        <v>312</v>
      </c>
      <c r="J17676" t="s">
        <v>264</v>
      </c>
      <c r="L17676" t="s">
        <v>378</v>
      </c>
      <c r="M17676" t="s">
        <v>379</v>
      </c>
      <c r="N17676" t="s">
        <v>485</v>
      </c>
    </row>
    <row r="17677" spans="1:14" x14ac:dyDescent="0.25">
      <c r="A17677" t="s">
        <v>240</v>
      </c>
      <c r="B17677" s="1">
        <v>45900</v>
      </c>
      <c r="C17677" t="s">
        <v>777</v>
      </c>
      <c r="D17677" t="s">
        <v>778</v>
      </c>
      <c r="E17677" s="4">
        <v>5237.1840000000002</v>
      </c>
      <c r="F17677" t="s">
        <v>1477</v>
      </c>
      <c r="G17677" t="s">
        <v>471</v>
      </c>
      <c r="H17677" t="s">
        <v>311</v>
      </c>
      <c r="I17677" t="s">
        <v>312</v>
      </c>
      <c r="J17677" t="s">
        <v>264</v>
      </c>
      <c r="L17677" t="s">
        <v>378</v>
      </c>
      <c r="M17677" t="s">
        <v>379</v>
      </c>
      <c r="N17677" t="s">
        <v>485</v>
      </c>
    </row>
    <row r="17678" spans="1:14" x14ac:dyDescent="0.25">
      <c r="A17678" t="s">
        <v>240</v>
      </c>
      <c r="B17678" s="1">
        <v>45930</v>
      </c>
      <c r="C17678" t="s">
        <v>777</v>
      </c>
      <c r="D17678" t="s">
        <v>778</v>
      </c>
      <c r="E17678" s="4">
        <v>5891.8320000000003</v>
      </c>
      <c r="F17678" t="s">
        <v>1477</v>
      </c>
      <c r="G17678" t="s">
        <v>471</v>
      </c>
      <c r="H17678" t="s">
        <v>311</v>
      </c>
      <c r="I17678" t="s">
        <v>312</v>
      </c>
      <c r="J17678" t="s">
        <v>264</v>
      </c>
      <c r="L17678" t="s">
        <v>378</v>
      </c>
      <c r="M17678" t="s">
        <v>379</v>
      </c>
      <c r="N17678" t="s">
        <v>485</v>
      </c>
    </row>
    <row r="17679" spans="1:14" x14ac:dyDescent="0.25">
      <c r="A17679" t="s">
        <v>240</v>
      </c>
      <c r="B17679" s="1">
        <v>45961</v>
      </c>
      <c r="C17679" t="s">
        <v>777</v>
      </c>
      <c r="D17679" t="s">
        <v>778</v>
      </c>
      <c r="E17679" s="4">
        <v>6546.4800000000005</v>
      </c>
      <c r="F17679" t="s">
        <v>1477</v>
      </c>
      <c r="G17679" t="s">
        <v>471</v>
      </c>
      <c r="H17679" t="s">
        <v>311</v>
      </c>
      <c r="I17679" t="s">
        <v>312</v>
      </c>
      <c r="J17679" t="s">
        <v>264</v>
      </c>
      <c r="L17679" t="s">
        <v>378</v>
      </c>
      <c r="M17679" t="s">
        <v>379</v>
      </c>
      <c r="N17679" t="s">
        <v>485</v>
      </c>
    </row>
    <row r="17680" spans="1:14" x14ac:dyDescent="0.25">
      <c r="A17680" t="s">
        <v>240</v>
      </c>
      <c r="B17680" s="1">
        <v>45991</v>
      </c>
      <c r="C17680" t="s">
        <v>777</v>
      </c>
      <c r="D17680" t="s">
        <v>778</v>
      </c>
      <c r="E17680" s="4">
        <v>7201.1280000000006</v>
      </c>
      <c r="F17680" t="s">
        <v>1477</v>
      </c>
      <c r="G17680" t="s">
        <v>471</v>
      </c>
      <c r="H17680" t="s">
        <v>311</v>
      </c>
      <c r="I17680" t="s">
        <v>312</v>
      </c>
      <c r="J17680" t="s">
        <v>264</v>
      </c>
      <c r="L17680" t="s">
        <v>378</v>
      </c>
      <c r="M17680" t="s">
        <v>379</v>
      </c>
      <c r="N17680" t="s">
        <v>485</v>
      </c>
    </row>
    <row r="17681" spans="1:14" x14ac:dyDescent="0.25">
      <c r="A17681" t="s">
        <v>240</v>
      </c>
      <c r="B17681" s="1">
        <v>46022</v>
      </c>
      <c r="C17681" t="s">
        <v>777</v>
      </c>
      <c r="D17681" t="s">
        <v>778</v>
      </c>
      <c r="E17681" s="4">
        <v>7855.7760000000007</v>
      </c>
      <c r="F17681" t="s">
        <v>1477</v>
      </c>
      <c r="G17681" t="s">
        <v>471</v>
      </c>
      <c r="H17681" t="s">
        <v>311</v>
      </c>
      <c r="I17681" t="s">
        <v>312</v>
      </c>
      <c r="J17681" t="s">
        <v>264</v>
      </c>
      <c r="L17681" t="s">
        <v>378</v>
      </c>
      <c r="M17681" t="s">
        <v>379</v>
      </c>
      <c r="N17681" t="s">
        <v>485</v>
      </c>
    </row>
    <row r="17682" spans="1:14" x14ac:dyDescent="0.25">
      <c r="A17682" t="s">
        <v>240</v>
      </c>
      <c r="B17682" s="1">
        <v>45688</v>
      </c>
      <c r="C17682" t="s">
        <v>781</v>
      </c>
      <c r="D17682" t="s">
        <v>782</v>
      </c>
      <c r="E17682" s="4">
        <v>77.31</v>
      </c>
      <c r="F17682" t="s">
        <v>1477</v>
      </c>
      <c r="G17682" t="s">
        <v>471</v>
      </c>
      <c r="H17682" t="s">
        <v>311</v>
      </c>
      <c r="I17682" t="s">
        <v>312</v>
      </c>
      <c r="J17682" t="s">
        <v>264</v>
      </c>
      <c r="L17682" t="s">
        <v>378</v>
      </c>
      <c r="M17682" t="s">
        <v>379</v>
      </c>
      <c r="N17682" t="s">
        <v>485</v>
      </c>
    </row>
    <row r="17683" spans="1:14" x14ac:dyDescent="0.25">
      <c r="A17683" t="s">
        <v>240</v>
      </c>
      <c r="B17683" s="1">
        <v>45716</v>
      </c>
      <c r="C17683" t="s">
        <v>781</v>
      </c>
      <c r="D17683" t="s">
        <v>782</v>
      </c>
      <c r="E17683" s="4">
        <v>716.5</v>
      </c>
      <c r="F17683" t="s">
        <v>1477</v>
      </c>
      <c r="G17683" t="s">
        <v>471</v>
      </c>
      <c r="H17683" t="s">
        <v>311</v>
      </c>
      <c r="I17683" t="s">
        <v>312</v>
      </c>
      <c r="J17683" t="s">
        <v>264</v>
      </c>
      <c r="L17683" t="s">
        <v>378</v>
      </c>
      <c r="M17683" t="s">
        <v>379</v>
      </c>
      <c r="N17683" t="s">
        <v>485</v>
      </c>
    </row>
    <row r="17684" spans="1:14" x14ac:dyDescent="0.25">
      <c r="A17684" t="s">
        <v>240</v>
      </c>
      <c r="B17684" s="1">
        <v>45747</v>
      </c>
      <c r="C17684" t="s">
        <v>781</v>
      </c>
      <c r="D17684" t="s">
        <v>782</v>
      </c>
      <c r="E17684" s="4">
        <v>1568.1399999999999</v>
      </c>
      <c r="F17684" t="s">
        <v>1477</v>
      </c>
      <c r="G17684" t="s">
        <v>471</v>
      </c>
      <c r="H17684" t="s">
        <v>311</v>
      </c>
      <c r="I17684" t="s">
        <v>312</v>
      </c>
      <c r="J17684" t="s">
        <v>264</v>
      </c>
      <c r="L17684" t="s">
        <v>378</v>
      </c>
      <c r="M17684" t="s">
        <v>379</v>
      </c>
      <c r="N17684" t="s">
        <v>485</v>
      </c>
    </row>
    <row r="17685" spans="1:14" x14ac:dyDescent="0.25">
      <c r="A17685" t="s">
        <v>240</v>
      </c>
      <c r="B17685" s="1">
        <v>45777</v>
      </c>
      <c r="C17685" t="s">
        <v>781</v>
      </c>
      <c r="D17685" t="s">
        <v>782</v>
      </c>
      <c r="E17685" s="4">
        <v>1837.93</v>
      </c>
      <c r="F17685" t="s">
        <v>1477</v>
      </c>
      <c r="G17685" t="s">
        <v>471</v>
      </c>
      <c r="H17685" t="s">
        <v>311</v>
      </c>
      <c r="I17685" t="s">
        <v>312</v>
      </c>
      <c r="J17685" t="s">
        <v>264</v>
      </c>
      <c r="L17685" t="s">
        <v>378</v>
      </c>
      <c r="M17685" t="s">
        <v>379</v>
      </c>
      <c r="N17685" t="s">
        <v>485</v>
      </c>
    </row>
    <row r="17686" spans="1:14" x14ac:dyDescent="0.25">
      <c r="A17686" t="s">
        <v>240</v>
      </c>
      <c r="B17686" s="1">
        <v>45808</v>
      </c>
      <c r="C17686" t="s">
        <v>781</v>
      </c>
      <c r="D17686" t="s">
        <v>782</v>
      </c>
      <c r="E17686" s="4">
        <v>2020.93</v>
      </c>
      <c r="F17686" t="s">
        <v>1477</v>
      </c>
      <c r="G17686" t="s">
        <v>471</v>
      </c>
      <c r="H17686" t="s">
        <v>311</v>
      </c>
      <c r="I17686" t="s">
        <v>312</v>
      </c>
      <c r="J17686" t="s">
        <v>264</v>
      </c>
      <c r="L17686" t="s">
        <v>378</v>
      </c>
      <c r="M17686" t="s">
        <v>379</v>
      </c>
      <c r="N17686" t="s">
        <v>485</v>
      </c>
    </row>
    <row r="17687" spans="1:14" x14ac:dyDescent="0.25">
      <c r="A17687" t="s">
        <v>240</v>
      </c>
      <c r="B17687" s="1">
        <v>45838</v>
      </c>
      <c r="C17687" t="s">
        <v>781</v>
      </c>
      <c r="D17687" t="s">
        <v>782</v>
      </c>
      <c r="E17687" s="4">
        <v>2425.116</v>
      </c>
      <c r="F17687" t="s">
        <v>1477</v>
      </c>
      <c r="G17687" t="s">
        <v>471</v>
      </c>
      <c r="H17687" t="s">
        <v>311</v>
      </c>
      <c r="I17687" t="s">
        <v>312</v>
      </c>
      <c r="J17687" t="s">
        <v>264</v>
      </c>
      <c r="L17687" t="s">
        <v>378</v>
      </c>
      <c r="M17687" t="s">
        <v>379</v>
      </c>
      <c r="N17687" t="s">
        <v>485</v>
      </c>
    </row>
    <row r="17688" spans="1:14" x14ac:dyDescent="0.25">
      <c r="A17688" t="s">
        <v>240</v>
      </c>
      <c r="B17688" s="1">
        <v>45869</v>
      </c>
      <c r="C17688" t="s">
        <v>781</v>
      </c>
      <c r="D17688" t="s">
        <v>782</v>
      </c>
      <c r="E17688" s="4">
        <v>2829.3020000000001</v>
      </c>
      <c r="F17688" t="s">
        <v>1477</v>
      </c>
      <c r="G17688" t="s">
        <v>471</v>
      </c>
      <c r="H17688" t="s">
        <v>311</v>
      </c>
      <c r="I17688" t="s">
        <v>312</v>
      </c>
      <c r="J17688" t="s">
        <v>264</v>
      </c>
      <c r="L17688" t="s">
        <v>378</v>
      </c>
      <c r="M17688" t="s">
        <v>379</v>
      </c>
      <c r="N17688" t="s">
        <v>485</v>
      </c>
    </row>
    <row r="17689" spans="1:14" x14ac:dyDescent="0.25">
      <c r="A17689" t="s">
        <v>240</v>
      </c>
      <c r="B17689" s="1">
        <v>45900</v>
      </c>
      <c r="C17689" t="s">
        <v>781</v>
      </c>
      <c r="D17689" t="s">
        <v>782</v>
      </c>
      <c r="E17689" s="4">
        <v>3233.4880000000003</v>
      </c>
      <c r="F17689" t="s">
        <v>1477</v>
      </c>
      <c r="G17689" t="s">
        <v>471</v>
      </c>
      <c r="H17689" t="s">
        <v>311</v>
      </c>
      <c r="I17689" t="s">
        <v>312</v>
      </c>
      <c r="J17689" t="s">
        <v>264</v>
      </c>
      <c r="L17689" t="s">
        <v>378</v>
      </c>
      <c r="M17689" t="s">
        <v>379</v>
      </c>
      <c r="N17689" t="s">
        <v>485</v>
      </c>
    </row>
    <row r="17690" spans="1:14" x14ac:dyDescent="0.25">
      <c r="A17690" t="s">
        <v>240</v>
      </c>
      <c r="B17690" s="1">
        <v>45930</v>
      </c>
      <c r="C17690" t="s">
        <v>781</v>
      </c>
      <c r="D17690" t="s">
        <v>782</v>
      </c>
      <c r="E17690" s="4">
        <v>3637.6740000000004</v>
      </c>
      <c r="F17690" t="s">
        <v>1477</v>
      </c>
      <c r="G17690" t="s">
        <v>471</v>
      </c>
      <c r="H17690" t="s">
        <v>311</v>
      </c>
      <c r="I17690" t="s">
        <v>312</v>
      </c>
      <c r="J17690" t="s">
        <v>264</v>
      </c>
      <c r="L17690" t="s">
        <v>378</v>
      </c>
      <c r="M17690" t="s">
        <v>379</v>
      </c>
      <c r="N17690" t="s">
        <v>485</v>
      </c>
    </row>
    <row r="17691" spans="1:14" x14ac:dyDescent="0.25">
      <c r="A17691" t="s">
        <v>240</v>
      </c>
      <c r="B17691" s="1">
        <v>45961</v>
      </c>
      <c r="C17691" t="s">
        <v>781</v>
      </c>
      <c r="D17691" t="s">
        <v>782</v>
      </c>
      <c r="E17691" s="4">
        <v>4041.8600000000006</v>
      </c>
      <c r="F17691" t="s">
        <v>1477</v>
      </c>
      <c r="G17691" t="s">
        <v>471</v>
      </c>
      <c r="H17691" t="s">
        <v>311</v>
      </c>
      <c r="I17691" t="s">
        <v>312</v>
      </c>
      <c r="J17691" t="s">
        <v>264</v>
      </c>
      <c r="L17691" t="s">
        <v>378</v>
      </c>
      <c r="M17691" t="s">
        <v>379</v>
      </c>
      <c r="N17691" t="s">
        <v>485</v>
      </c>
    </row>
    <row r="17692" spans="1:14" x14ac:dyDescent="0.25">
      <c r="A17692" t="s">
        <v>240</v>
      </c>
      <c r="B17692" s="1">
        <v>45991</v>
      </c>
      <c r="C17692" t="s">
        <v>781</v>
      </c>
      <c r="D17692" t="s">
        <v>782</v>
      </c>
      <c r="E17692" s="4">
        <v>4446.0460000000003</v>
      </c>
      <c r="F17692" t="s">
        <v>1477</v>
      </c>
      <c r="G17692" t="s">
        <v>471</v>
      </c>
      <c r="H17692" t="s">
        <v>311</v>
      </c>
      <c r="I17692" t="s">
        <v>312</v>
      </c>
      <c r="J17692" t="s">
        <v>264</v>
      </c>
      <c r="L17692" t="s">
        <v>378</v>
      </c>
      <c r="M17692" t="s">
        <v>379</v>
      </c>
      <c r="N17692" t="s">
        <v>485</v>
      </c>
    </row>
    <row r="17693" spans="1:14" x14ac:dyDescent="0.25">
      <c r="A17693" t="s">
        <v>240</v>
      </c>
      <c r="B17693" s="1">
        <v>46022</v>
      </c>
      <c r="C17693" t="s">
        <v>781</v>
      </c>
      <c r="D17693" t="s">
        <v>782</v>
      </c>
      <c r="E17693" s="4">
        <v>4850.232</v>
      </c>
      <c r="F17693" t="s">
        <v>1477</v>
      </c>
      <c r="G17693" t="s">
        <v>471</v>
      </c>
      <c r="H17693" t="s">
        <v>311</v>
      </c>
      <c r="I17693" t="s">
        <v>312</v>
      </c>
      <c r="J17693" t="s">
        <v>264</v>
      </c>
      <c r="L17693" t="s">
        <v>378</v>
      </c>
      <c r="M17693" t="s">
        <v>379</v>
      </c>
      <c r="N17693" t="s">
        <v>485</v>
      </c>
    </row>
    <row r="17694" spans="1:14" x14ac:dyDescent="0.25">
      <c r="A17694" t="s">
        <v>240</v>
      </c>
      <c r="B17694" s="1">
        <v>45688</v>
      </c>
      <c r="C17694" t="s">
        <v>785</v>
      </c>
      <c r="D17694" t="s">
        <v>786</v>
      </c>
      <c r="E17694" s="4">
        <v>280</v>
      </c>
      <c r="F17694" t="s">
        <v>1477</v>
      </c>
      <c r="G17694" t="s">
        <v>471</v>
      </c>
      <c r="H17694" t="s">
        <v>311</v>
      </c>
      <c r="I17694" t="s">
        <v>312</v>
      </c>
      <c r="J17694" t="s">
        <v>264</v>
      </c>
      <c r="L17694" t="s">
        <v>378</v>
      </c>
      <c r="M17694" t="s">
        <v>379</v>
      </c>
      <c r="N17694" t="s">
        <v>485</v>
      </c>
    </row>
    <row r="17695" spans="1:14" x14ac:dyDescent="0.25">
      <c r="A17695" t="s">
        <v>240</v>
      </c>
      <c r="B17695" s="1">
        <v>45716</v>
      </c>
      <c r="C17695" t="s">
        <v>785</v>
      </c>
      <c r="D17695" t="s">
        <v>786</v>
      </c>
      <c r="E17695" s="4">
        <v>270.01000000000931</v>
      </c>
      <c r="F17695" t="s">
        <v>1477</v>
      </c>
      <c r="G17695" t="s">
        <v>471</v>
      </c>
      <c r="H17695" t="s">
        <v>311</v>
      </c>
      <c r="I17695" t="s">
        <v>312</v>
      </c>
      <c r="J17695" t="s">
        <v>264</v>
      </c>
      <c r="L17695" t="s">
        <v>378</v>
      </c>
      <c r="M17695" t="s">
        <v>379</v>
      </c>
      <c r="N17695" t="s">
        <v>485</v>
      </c>
    </row>
    <row r="17696" spans="1:14" x14ac:dyDescent="0.25">
      <c r="A17696" t="s">
        <v>240</v>
      </c>
      <c r="B17696" s="1">
        <v>45747</v>
      </c>
      <c r="C17696" t="s">
        <v>785</v>
      </c>
      <c r="D17696" t="s">
        <v>786</v>
      </c>
      <c r="E17696" s="4">
        <v>270.01000000000931</v>
      </c>
      <c r="F17696" t="s">
        <v>1477</v>
      </c>
      <c r="G17696" t="s">
        <v>471</v>
      </c>
      <c r="H17696" t="s">
        <v>311</v>
      </c>
      <c r="I17696" t="s">
        <v>312</v>
      </c>
      <c r="J17696" t="s">
        <v>264</v>
      </c>
      <c r="L17696" t="s">
        <v>378</v>
      </c>
      <c r="M17696" t="s">
        <v>379</v>
      </c>
      <c r="N17696" t="s">
        <v>485</v>
      </c>
    </row>
    <row r="17697" spans="1:14" x14ac:dyDescent="0.25">
      <c r="A17697" t="s">
        <v>240</v>
      </c>
      <c r="B17697" s="1">
        <v>45777</v>
      </c>
      <c r="C17697" t="s">
        <v>785</v>
      </c>
      <c r="D17697" t="s">
        <v>786</v>
      </c>
      <c r="E17697" s="4">
        <v>4638.5500000000084</v>
      </c>
      <c r="F17697" t="s">
        <v>1477</v>
      </c>
      <c r="G17697" t="s">
        <v>471</v>
      </c>
      <c r="H17697" t="s">
        <v>311</v>
      </c>
      <c r="I17697" t="s">
        <v>312</v>
      </c>
      <c r="J17697" t="s">
        <v>264</v>
      </c>
      <c r="L17697" t="s">
        <v>378</v>
      </c>
      <c r="M17697" t="s">
        <v>379</v>
      </c>
      <c r="N17697" t="s">
        <v>485</v>
      </c>
    </row>
    <row r="17698" spans="1:14" x14ac:dyDescent="0.25">
      <c r="A17698" t="s">
        <v>240</v>
      </c>
      <c r="B17698" s="1">
        <v>45808</v>
      </c>
      <c r="C17698" t="s">
        <v>785</v>
      </c>
      <c r="D17698" t="s">
        <v>786</v>
      </c>
      <c r="E17698" s="4">
        <v>4679.2700000000086</v>
      </c>
      <c r="F17698" t="s">
        <v>1477</v>
      </c>
      <c r="G17698" t="s">
        <v>471</v>
      </c>
      <c r="H17698" t="s">
        <v>311</v>
      </c>
      <c r="I17698" t="s">
        <v>312</v>
      </c>
      <c r="J17698" t="s">
        <v>264</v>
      </c>
      <c r="L17698" t="s">
        <v>378</v>
      </c>
      <c r="M17698" t="s">
        <v>379</v>
      </c>
      <c r="N17698" t="s">
        <v>485</v>
      </c>
    </row>
    <row r="17699" spans="1:14" x14ac:dyDescent="0.25">
      <c r="A17699" t="s">
        <v>240</v>
      </c>
      <c r="B17699" s="1">
        <v>45688</v>
      </c>
      <c r="C17699" t="s">
        <v>28</v>
      </c>
      <c r="D17699" t="s">
        <v>1039</v>
      </c>
      <c r="E17699" s="4">
        <v>0</v>
      </c>
      <c r="F17699" t="s">
        <v>1477</v>
      </c>
      <c r="G17699" t="s">
        <v>471</v>
      </c>
      <c r="H17699" t="s">
        <v>288</v>
      </c>
      <c r="I17699" t="s">
        <v>26</v>
      </c>
      <c r="J17699" t="s">
        <v>243</v>
      </c>
      <c r="L17699" t="s">
        <v>368</v>
      </c>
      <c r="M17699" t="s">
        <v>369</v>
      </c>
      <c r="N17699" t="s">
        <v>480</v>
      </c>
    </row>
    <row r="17700" spans="1:14" x14ac:dyDescent="0.25">
      <c r="A17700" t="s">
        <v>240</v>
      </c>
      <c r="B17700" s="1">
        <v>45716</v>
      </c>
      <c r="C17700" t="s">
        <v>28</v>
      </c>
      <c r="D17700" t="s">
        <v>1039</v>
      </c>
      <c r="E17700" s="4">
        <v>0</v>
      </c>
      <c r="F17700" t="s">
        <v>1477</v>
      </c>
      <c r="G17700" t="s">
        <v>471</v>
      </c>
      <c r="H17700" t="s">
        <v>288</v>
      </c>
      <c r="I17700" t="s">
        <v>26</v>
      </c>
      <c r="J17700" t="s">
        <v>243</v>
      </c>
      <c r="L17700" t="s">
        <v>368</v>
      </c>
      <c r="M17700" t="s">
        <v>369</v>
      </c>
      <c r="N17700" t="s">
        <v>480</v>
      </c>
    </row>
    <row r="17701" spans="1:14" x14ac:dyDescent="0.25">
      <c r="A17701" t="s">
        <v>240</v>
      </c>
      <c r="B17701" s="1">
        <v>45747</v>
      </c>
      <c r="C17701" t="s">
        <v>28</v>
      </c>
      <c r="D17701" t="s">
        <v>1039</v>
      </c>
      <c r="E17701" s="4">
        <v>-978.9799999999999</v>
      </c>
      <c r="F17701" t="s">
        <v>1477</v>
      </c>
      <c r="G17701" t="s">
        <v>471</v>
      </c>
      <c r="H17701" t="s">
        <v>288</v>
      </c>
      <c r="I17701" t="s">
        <v>26</v>
      </c>
      <c r="J17701" t="s">
        <v>243</v>
      </c>
      <c r="L17701" t="s">
        <v>368</v>
      </c>
      <c r="M17701" t="s">
        <v>369</v>
      </c>
      <c r="N17701" t="s">
        <v>480</v>
      </c>
    </row>
    <row r="17702" spans="1:14" x14ac:dyDescent="0.25">
      <c r="A17702" t="s">
        <v>240</v>
      </c>
      <c r="B17702" s="1">
        <v>45777</v>
      </c>
      <c r="C17702" t="s">
        <v>28</v>
      </c>
      <c r="D17702" t="s">
        <v>1039</v>
      </c>
      <c r="E17702" s="4">
        <v>379.94000000000017</v>
      </c>
      <c r="F17702" t="s">
        <v>1477</v>
      </c>
      <c r="G17702" t="s">
        <v>471</v>
      </c>
      <c r="H17702" t="s">
        <v>288</v>
      </c>
      <c r="I17702" t="s">
        <v>26</v>
      </c>
      <c r="J17702" t="s">
        <v>243</v>
      </c>
      <c r="L17702" t="s">
        <v>368</v>
      </c>
      <c r="M17702" t="s">
        <v>369</v>
      </c>
      <c r="N17702" t="s">
        <v>480</v>
      </c>
    </row>
    <row r="17703" spans="1:14" x14ac:dyDescent="0.25">
      <c r="A17703" t="s">
        <v>240</v>
      </c>
      <c r="B17703" s="1">
        <v>45808</v>
      </c>
      <c r="C17703" t="s">
        <v>28</v>
      </c>
      <c r="D17703" t="s">
        <v>1039</v>
      </c>
      <c r="E17703" s="4">
        <v>379.94000000000017</v>
      </c>
      <c r="F17703" t="s">
        <v>1477</v>
      </c>
      <c r="G17703" t="s">
        <v>471</v>
      </c>
      <c r="H17703" t="s">
        <v>288</v>
      </c>
      <c r="I17703" t="s">
        <v>26</v>
      </c>
      <c r="J17703" t="s">
        <v>243</v>
      </c>
      <c r="L17703" t="s">
        <v>368</v>
      </c>
      <c r="M17703" t="s">
        <v>369</v>
      </c>
      <c r="N17703" t="s">
        <v>480</v>
      </c>
    </row>
    <row r="17704" spans="1:14" x14ac:dyDescent="0.25">
      <c r="A17704" t="s">
        <v>240</v>
      </c>
      <c r="B17704" s="1">
        <v>45838</v>
      </c>
      <c r="C17704" t="s">
        <v>28</v>
      </c>
      <c r="D17704" t="s">
        <v>1039</v>
      </c>
      <c r="E17704" s="4">
        <v>379.94000000000017</v>
      </c>
      <c r="F17704" t="s">
        <v>1477</v>
      </c>
      <c r="G17704" t="s">
        <v>471</v>
      </c>
      <c r="H17704" t="s">
        <v>288</v>
      </c>
      <c r="I17704" t="s">
        <v>26</v>
      </c>
      <c r="J17704" t="s">
        <v>243</v>
      </c>
      <c r="L17704" t="s">
        <v>368</v>
      </c>
      <c r="M17704" t="s">
        <v>369</v>
      </c>
      <c r="N17704" t="s">
        <v>480</v>
      </c>
    </row>
    <row r="17705" spans="1:14" x14ac:dyDescent="0.25">
      <c r="A17705" t="s">
        <v>240</v>
      </c>
      <c r="B17705" s="1">
        <v>45869</v>
      </c>
      <c r="C17705" t="s">
        <v>28</v>
      </c>
      <c r="D17705" t="s">
        <v>1039</v>
      </c>
      <c r="E17705" s="4">
        <v>379.94000000000017</v>
      </c>
      <c r="F17705" t="s">
        <v>1477</v>
      </c>
      <c r="G17705" t="s">
        <v>471</v>
      </c>
      <c r="H17705" t="s">
        <v>288</v>
      </c>
      <c r="I17705" t="s">
        <v>26</v>
      </c>
      <c r="J17705" t="s">
        <v>243</v>
      </c>
      <c r="L17705" t="s">
        <v>368</v>
      </c>
      <c r="M17705" t="s">
        <v>369</v>
      </c>
      <c r="N17705" t="s">
        <v>480</v>
      </c>
    </row>
    <row r="17706" spans="1:14" x14ac:dyDescent="0.25">
      <c r="A17706" t="s">
        <v>240</v>
      </c>
      <c r="B17706" s="1">
        <v>45900</v>
      </c>
      <c r="C17706" t="s">
        <v>28</v>
      </c>
      <c r="D17706" t="s">
        <v>1039</v>
      </c>
      <c r="E17706" s="4">
        <v>379.94000000000017</v>
      </c>
      <c r="F17706" t="s">
        <v>1477</v>
      </c>
      <c r="G17706" t="s">
        <v>471</v>
      </c>
      <c r="H17706" t="s">
        <v>288</v>
      </c>
      <c r="I17706" t="s">
        <v>26</v>
      </c>
      <c r="J17706" t="s">
        <v>243</v>
      </c>
      <c r="L17706" t="s">
        <v>368</v>
      </c>
      <c r="M17706" t="s">
        <v>369</v>
      </c>
      <c r="N17706" t="s">
        <v>480</v>
      </c>
    </row>
    <row r="17707" spans="1:14" x14ac:dyDescent="0.25">
      <c r="A17707" t="s">
        <v>240</v>
      </c>
      <c r="B17707" s="1">
        <v>45930</v>
      </c>
      <c r="C17707" t="s">
        <v>28</v>
      </c>
      <c r="D17707" t="s">
        <v>1039</v>
      </c>
      <c r="E17707" s="4">
        <v>379.94000000000017</v>
      </c>
      <c r="F17707" t="s">
        <v>1477</v>
      </c>
      <c r="G17707" t="s">
        <v>471</v>
      </c>
      <c r="H17707" t="s">
        <v>288</v>
      </c>
      <c r="I17707" t="s">
        <v>26</v>
      </c>
      <c r="J17707" t="s">
        <v>243</v>
      </c>
      <c r="L17707" t="s">
        <v>368</v>
      </c>
      <c r="M17707" t="s">
        <v>369</v>
      </c>
      <c r="N17707" t="s">
        <v>480</v>
      </c>
    </row>
    <row r="17708" spans="1:14" x14ac:dyDescent="0.25">
      <c r="A17708" t="s">
        <v>240</v>
      </c>
      <c r="B17708" s="1">
        <v>45961</v>
      </c>
      <c r="C17708" t="s">
        <v>28</v>
      </c>
      <c r="D17708" t="s">
        <v>1039</v>
      </c>
      <c r="E17708" s="4">
        <v>379.94000000000017</v>
      </c>
      <c r="F17708" t="s">
        <v>1477</v>
      </c>
      <c r="G17708" t="s">
        <v>471</v>
      </c>
      <c r="H17708" t="s">
        <v>288</v>
      </c>
      <c r="I17708" t="s">
        <v>26</v>
      </c>
      <c r="J17708" t="s">
        <v>243</v>
      </c>
      <c r="L17708" t="s">
        <v>368</v>
      </c>
      <c r="M17708" t="s">
        <v>369</v>
      </c>
      <c r="N17708" t="s">
        <v>480</v>
      </c>
    </row>
    <row r="17709" spans="1:14" x14ac:dyDescent="0.25">
      <c r="A17709" t="s">
        <v>240</v>
      </c>
      <c r="B17709" s="1">
        <v>45991</v>
      </c>
      <c r="C17709" t="s">
        <v>28</v>
      </c>
      <c r="D17709" t="s">
        <v>1039</v>
      </c>
      <c r="E17709" s="4">
        <v>379.94000000000017</v>
      </c>
      <c r="F17709" t="s">
        <v>1477</v>
      </c>
      <c r="G17709" t="s">
        <v>471</v>
      </c>
      <c r="H17709" t="s">
        <v>288</v>
      </c>
      <c r="I17709" t="s">
        <v>26</v>
      </c>
      <c r="J17709" t="s">
        <v>243</v>
      </c>
      <c r="L17709" t="s">
        <v>368</v>
      </c>
      <c r="M17709" t="s">
        <v>369</v>
      </c>
      <c r="N17709" t="s">
        <v>480</v>
      </c>
    </row>
    <row r="17710" spans="1:14" x14ac:dyDescent="0.25">
      <c r="A17710" t="s">
        <v>240</v>
      </c>
      <c r="B17710" s="1">
        <v>46022</v>
      </c>
      <c r="C17710" t="s">
        <v>28</v>
      </c>
      <c r="D17710" t="s">
        <v>1039</v>
      </c>
      <c r="E17710" s="4">
        <v>379.94000000000017</v>
      </c>
      <c r="F17710" t="s">
        <v>1477</v>
      </c>
      <c r="G17710" t="s">
        <v>471</v>
      </c>
      <c r="H17710" t="s">
        <v>288</v>
      </c>
      <c r="I17710" t="s">
        <v>26</v>
      </c>
      <c r="J17710" t="s">
        <v>243</v>
      </c>
      <c r="L17710" t="s">
        <v>368</v>
      </c>
      <c r="M17710" t="s">
        <v>369</v>
      </c>
      <c r="N17710" t="s">
        <v>480</v>
      </c>
    </row>
    <row r="17711" spans="1:14" x14ac:dyDescent="0.25">
      <c r="A17711" t="s">
        <v>240</v>
      </c>
      <c r="B17711" s="1">
        <v>45688</v>
      </c>
      <c r="C17711" t="s">
        <v>29</v>
      </c>
      <c r="D17711" t="s">
        <v>1040</v>
      </c>
      <c r="E17711" s="4">
        <v>0</v>
      </c>
      <c r="F17711" t="s">
        <v>1477</v>
      </c>
      <c r="G17711" t="s">
        <v>471</v>
      </c>
      <c r="H17711" t="s">
        <v>288</v>
      </c>
      <c r="I17711" t="s">
        <v>26</v>
      </c>
      <c r="J17711" t="s">
        <v>243</v>
      </c>
      <c r="L17711" t="s">
        <v>368</v>
      </c>
      <c r="M17711" t="s">
        <v>369</v>
      </c>
      <c r="N17711" t="s">
        <v>480</v>
      </c>
    </row>
    <row r="17712" spans="1:14" x14ac:dyDescent="0.25">
      <c r="A17712" t="s">
        <v>240</v>
      </c>
      <c r="B17712" s="1">
        <v>45716</v>
      </c>
      <c r="C17712" t="s">
        <v>29</v>
      </c>
      <c r="D17712" t="s">
        <v>1040</v>
      </c>
      <c r="E17712" s="4">
        <v>0</v>
      </c>
      <c r="F17712" t="s">
        <v>1477</v>
      </c>
      <c r="G17712" t="s">
        <v>471</v>
      </c>
      <c r="H17712" t="s">
        <v>288</v>
      </c>
      <c r="I17712" t="s">
        <v>26</v>
      </c>
      <c r="J17712" t="s">
        <v>243</v>
      </c>
      <c r="L17712" t="s">
        <v>368</v>
      </c>
      <c r="M17712" t="s">
        <v>369</v>
      </c>
      <c r="N17712" t="s">
        <v>480</v>
      </c>
    </row>
    <row r="17713" spans="1:14" x14ac:dyDescent="0.25">
      <c r="A17713" t="s">
        <v>240</v>
      </c>
      <c r="B17713" s="1">
        <v>45747</v>
      </c>
      <c r="C17713" t="s">
        <v>29</v>
      </c>
      <c r="D17713" t="s">
        <v>1040</v>
      </c>
      <c r="E17713" s="4">
        <v>0</v>
      </c>
      <c r="F17713" t="s">
        <v>1477</v>
      </c>
      <c r="G17713" t="s">
        <v>471</v>
      </c>
      <c r="H17713" t="s">
        <v>288</v>
      </c>
      <c r="I17713" t="s">
        <v>26</v>
      </c>
      <c r="J17713" t="s">
        <v>243</v>
      </c>
      <c r="L17713" t="s">
        <v>368</v>
      </c>
      <c r="M17713" t="s">
        <v>369</v>
      </c>
      <c r="N17713" t="s">
        <v>480</v>
      </c>
    </row>
    <row r="17714" spans="1:14" x14ac:dyDescent="0.25">
      <c r="A17714" t="s">
        <v>240</v>
      </c>
      <c r="B17714" s="1">
        <v>45777</v>
      </c>
      <c r="C17714" t="s">
        <v>29</v>
      </c>
      <c r="D17714" t="s">
        <v>1040</v>
      </c>
      <c r="E17714" s="4">
        <v>-119.95</v>
      </c>
      <c r="F17714" t="s">
        <v>1477</v>
      </c>
      <c r="G17714" t="s">
        <v>471</v>
      </c>
      <c r="H17714" t="s">
        <v>288</v>
      </c>
      <c r="I17714" t="s">
        <v>26</v>
      </c>
      <c r="J17714" t="s">
        <v>243</v>
      </c>
      <c r="L17714" t="s">
        <v>368</v>
      </c>
      <c r="M17714" t="s">
        <v>369</v>
      </c>
      <c r="N17714" t="s">
        <v>480</v>
      </c>
    </row>
    <row r="17715" spans="1:14" x14ac:dyDescent="0.25">
      <c r="A17715" t="s">
        <v>240</v>
      </c>
      <c r="B17715" s="1">
        <v>45808</v>
      </c>
      <c r="C17715" t="s">
        <v>29</v>
      </c>
      <c r="D17715" t="s">
        <v>1040</v>
      </c>
      <c r="E17715" s="4">
        <v>-156.69</v>
      </c>
      <c r="F17715" t="s">
        <v>1477</v>
      </c>
      <c r="G17715" t="s">
        <v>471</v>
      </c>
      <c r="H17715" t="s">
        <v>288</v>
      </c>
      <c r="I17715" t="s">
        <v>26</v>
      </c>
      <c r="J17715" t="s">
        <v>243</v>
      </c>
      <c r="L17715" t="s">
        <v>368</v>
      </c>
      <c r="M17715" t="s">
        <v>369</v>
      </c>
      <c r="N17715" t="s">
        <v>480</v>
      </c>
    </row>
    <row r="17716" spans="1:14" x14ac:dyDescent="0.25">
      <c r="A17716" t="s">
        <v>240</v>
      </c>
      <c r="B17716" s="1">
        <v>45838</v>
      </c>
      <c r="C17716" t="s">
        <v>29</v>
      </c>
      <c r="D17716" t="s">
        <v>1040</v>
      </c>
      <c r="E17716" s="4">
        <v>-156.69</v>
      </c>
      <c r="F17716" t="s">
        <v>1477</v>
      </c>
      <c r="G17716" t="s">
        <v>471</v>
      </c>
      <c r="H17716" t="s">
        <v>288</v>
      </c>
      <c r="I17716" t="s">
        <v>26</v>
      </c>
      <c r="J17716" t="s">
        <v>243</v>
      </c>
      <c r="L17716" t="s">
        <v>368</v>
      </c>
      <c r="M17716" t="s">
        <v>369</v>
      </c>
      <c r="N17716" t="s">
        <v>480</v>
      </c>
    </row>
    <row r="17717" spans="1:14" x14ac:dyDescent="0.25">
      <c r="A17717" t="s">
        <v>240</v>
      </c>
      <c r="B17717" s="1">
        <v>45869</v>
      </c>
      <c r="C17717" t="s">
        <v>29</v>
      </c>
      <c r="D17717" t="s">
        <v>1040</v>
      </c>
      <c r="E17717" s="4">
        <v>-156.69</v>
      </c>
      <c r="F17717" t="s">
        <v>1477</v>
      </c>
      <c r="G17717" t="s">
        <v>471</v>
      </c>
      <c r="H17717" t="s">
        <v>288</v>
      </c>
      <c r="I17717" t="s">
        <v>26</v>
      </c>
      <c r="J17717" t="s">
        <v>243</v>
      </c>
      <c r="L17717" t="s">
        <v>368</v>
      </c>
      <c r="M17717" t="s">
        <v>369</v>
      </c>
      <c r="N17717" t="s">
        <v>480</v>
      </c>
    </row>
    <row r="17718" spans="1:14" x14ac:dyDescent="0.25">
      <c r="A17718" t="s">
        <v>240</v>
      </c>
      <c r="B17718" s="1">
        <v>45900</v>
      </c>
      <c r="C17718" t="s">
        <v>29</v>
      </c>
      <c r="D17718" t="s">
        <v>1040</v>
      </c>
      <c r="E17718" s="4">
        <v>-156.69</v>
      </c>
      <c r="F17718" t="s">
        <v>1477</v>
      </c>
      <c r="G17718" t="s">
        <v>471</v>
      </c>
      <c r="H17718" t="s">
        <v>288</v>
      </c>
      <c r="I17718" t="s">
        <v>26</v>
      </c>
      <c r="J17718" t="s">
        <v>243</v>
      </c>
      <c r="L17718" t="s">
        <v>368</v>
      </c>
      <c r="M17718" t="s">
        <v>369</v>
      </c>
      <c r="N17718" t="s">
        <v>480</v>
      </c>
    </row>
    <row r="17719" spans="1:14" x14ac:dyDescent="0.25">
      <c r="A17719" t="s">
        <v>240</v>
      </c>
      <c r="B17719" s="1">
        <v>45930</v>
      </c>
      <c r="C17719" t="s">
        <v>29</v>
      </c>
      <c r="D17719" t="s">
        <v>1040</v>
      </c>
      <c r="E17719" s="4">
        <v>-156.69</v>
      </c>
      <c r="F17719" t="s">
        <v>1477</v>
      </c>
      <c r="G17719" t="s">
        <v>471</v>
      </c>
      <c r="H17719" t="s">
        <v>288</v>
      </c>
      <c r="I17719" t="s">
        <v>26</v>
      </c>
      <c r="J17719" t="s">
        <v>243</v>
      </c>
      <c r="L17719" t="s">
        <v>368</v>
      </c>
      <c r="M17719" t="s">
        <v>369</v>
      </c>
      <c r="N17719" t="s">
        <v>480</v>
      </c>
    </row>
    <row r="17720" spans="1:14" x14ac:dyDescent="0.25">
      <c r="A17720" t="s">
        <v>240</v>
      </c>
      <c r="B17720" s="1">
        <v>45961</v>
      </c>
      <c r="C17720" t="s">
        <v>29</v>
      </c>
      <c r="D17720" t="s">
        <v>1040</v>
      </c>
      <c r="E17720" s="4">
        <v>-156.69</v>
      </c>
      <c r="F17720" t="s">
        <v>1477</v>
      </c>
      <c r="G17720" t="s">
        <v>471</v>
      </c>
      <c r="H17720" t="s">
        <v>288</v>
      </c>
      <c r="I17720" t="s">
        <v>26</v>
      </c>
      <c r="J17720" t="s">
        <v>243</v>
      </c>
      <c r="L17720" t="s">
        <v>368</v>
      </c>
      <c r="M17720" t="s">
        <v>369</v>
      </c>
      <c r="N17720" t="s">
        <v>480</v>
      </c>
    </row>
    <row r="17721" spans="1:14" x14ac:dyDescent="0.25">
      <c r="A17721" t="s">
        <v>240</v>
      </c>
      <c r="B17721" s="1">
        <v>45991</v>
      </c>
      <c r="C17721" t="s">
        <v>29</v>
      </c>
      <c r="D17721" t="s">
        <v>1040</v>
      </c>
      <c r="E17721" s="4">
        <v>-156.69</v>
      </c>
      <c r="F17721" t="s">
        <v>1477</v>
      </c>
      <c r="G17721" t="s">
        <v>471</v>
      </c>
      <c r="H17721" t="s">
        <v>288</v>
      </c>
      <c r="I17721" t="s">
        <v>26</v>
      </c>
      <c r="J17721" t="s">
        <v>243</v>
      </c>
      <c r="L17721" t="s">
        <v>368</v>
      </c>
      <c r="M17721" t="s">
        <v>369</v>
      </c>
      <c r="N17721" t="s">
        <v>480</v>
      </c>
    </row>
    <row r="17722" spans="1:14" x14ac:dyDescent="0.25">
      <c r="A17722" t="s">
        <v>240</v>
      </c>
      <c r="B17722" s="1">
        <v>46022</v>
      </c>
      <c r="C17722" t="s">
        <v>29</v>
      </c>
      <c r="D17722" t="s">
        <v>1040</v>
      </c>
      <c r="E17722" s="4">
        <v>-156.69</v>
      </c>
      <c r="F17722" t="s">
        <v>1477</v>
      </c>
      <c r="G17722" t="s">
        <v>471</v>
      </c>
      <c r="H17722" t="s">
        <v>288</v>
      </c>
      <c r="I17722" t="s">
        <v>26</v>
      </c>
      <c r="J17722" t="s">
        <v>243</v>
      </c>
      <c r="L17722" t="s">
        <v>368</v>
      </c>
      <c r="M17722" t="s">
        <v>369</v>
      </c>
      <c r="N17722" t="s">
        <v>480</v>
      </c>
    </row>
    <row r="17723" spans="1:14" x14ac:dyDescent="0.25">
      <c r="A17723" t="s">
        <v>240</v>
      </c>
      <c r="B17723" s="1">
        <v>45688</v>
      </c>
      <c r="C17723" t="s">
        <v>794</v>
      </c>
      <c r="D17723" t="s">
        <v>795</v>
      </c>
      <c r="E17723" s="4">
        <v>4664.74</v>
      </c>
      <c r="F17723" t="s">
        <v>1477</v>
      </c>
      <c r="G17723" t="s">
        <v>471</v>
      </c>
      <c r="H17723" t="s">
        <v>301</v>
      </c>
      <c r="I17723" t="s">
        <v>302</v>
      </c>
      <c r="J17723" t="s">
        <v>258</v>
      </c>
      <c r="L17723" t="s">
        <v>378</v>
      </c>
      <c r="M17723" t="s">
        <v>379</v>
      </c>
      <c r="N17723" t="s">
        <v>482</v>
      </c>
    </row>
    <row r="17724" spans="1:14" x14ac:dyDescent="0.25">
      <c r="A17724" t="s">
        <v>240</v>
      </c>
      <c r="B17724" s="1">
        <v>45716</v>
      </c>
      <c r="C17724" t="s">
        <v>794</v>
      </c>
      <c r="D17724" t="s">
        <v>795</v>
      </c>
      <c r="E17724" s="4">
        <v>7660.05</v>
      </c>
      <c r="F17724" t="s">
        <v>1477</v>
      </c>
      <c r="G17724" t="s">
        <v>471</v>
      </c>
      <c r="H17724" t="s">
        <v>301</v>
      </c>
      <c r="I17724" t="s">
        <v>302</v>
      </c>
      <c r="J17724" t="s">
        <v>258</v>
      </c>
      <c r="L17724" t="s">
        <v>378</v>
      </c>
      <c r="M17724" t="s">
        <v>379</v>
      </c>
      <c r="N17724" t="s">
        <v>482</v>
      </c>
    </row>
    <row r="17725" spans="1:14" x14ac:dyDescent="0.25">
      <c r="A17725" t="s">
        <v>240</v>
      </c>
      <c r="B17725" s="1">
        <v>45747</v>
      </c>
      <c r="C17725" t="s">
        <v>794</v>
      </c>
      <c r="D17725" t="s">
        <v>795</v>
      </c>
      <c r="E17725" s="4">
        <v>11821.520000000002</v>
      </c>
      <c r="F17725" t="s">
        <v>1477</v>
      </c>
      <c r="G17725" t="s">
        <v>471</v>
      </c>
      <c r="H17725" t="s">
        <v>301</v>
      </c>
      <c r="I17725" t="s">
        <v>302</v>
      </c>
      <c r="J17725" t="s">
        <v>258</v>
      </c>
      <c r="L17725" t="s">
        <v>378</v>
      </c>
      <c r="M17725" t="s">
        <v>379</v>
      </c>
      <c r="N17725" t="s">
        <v>482</v>
      </c>
    </row>
    <row r="17726" spans="1:14" x14ac:dyDescent="0.25">
      <c r="A17726" t="s">
        <v>240</v>
      </c>
      <c r="B17726" s="1">
        <v>45777</v>
      </c>
      <c r="C17726" t="s">
        <v>794</v>
      </c>
      <c r="D17726" t="s">
        <v>795</v>
      </c>
      <c r="E17726" s="4">
        <v>14758.810000000003</v>
      </c>
      <c r="F17726" t="s">
        <v>1477</v>
      </c>
      <c r="G17726" t="s">
        <v>471</v>
      </c>
      <c r="H17726" t="s">
        <v>301</v>
      </c>
      <c r="I17726" t="s">
        <v>302</v>
      </c>
      <c r="J17726" t="s">
        <v>258</v>
      </c>
      <c r="L17726" t="s">
        <v>378</v>
      </c>
      <c r="M17726" t="s">
        <v>379</v>
      </c>
      <c r="N17726" t="s">
        <v>482</v>
      </c>
    </row>
    <row r="17727" spans="1:14" x14ac:dyDescent="0.25">
      <c r="A17727" t="s">
        <v>240</v>
      </c>
      <c r="B17727" s="1">
        <v>45808</v>
      </c>
      <c r="C17727" t="s">
        <v>794</v>
      </c>
      <c r="D17727" t="s">
        <v>795</v>
      </c>
      <c r="E17727" s="4">
        <v>18106.940000000006</v>
      </c>
      <c r="F17727" t="s">
        <v>1477</v>
      </c>
      <c r="G17727" t="s">
        <v>471</v>
      </c>
      <c r="H17727" t="s">
        <v>301</v>
      </c>
      <c r="I17727" t="s">
        <v>302</v>
      </c>
      <c r="J17727" t="s">
        <v>258</v>
      </c>
      <c r="L17727" t="s">
        <v>378</v>
      </c>
      <c r="M17727" t="s">
        <v>379</v>
      </c>
      <c r="N17727" t="s">
        <v>482</v>
      </c>
    </row>
    <row r="17728" spans="1:14" x14ac:dyDescent="0.25">
      <c r="A17728" t="s">
        <v>240</v>
      </c>
      <c r="B17728" s="1">
        <v>45838</v>
      </c>
      <c r="C17728" t="s">
        <v>794</v>
      </c>
      <c r="D17728" t="s">
        <v>795</v>
      </c>
      <c r="E17728" s="4">
        <v>21728.328000000009</v>
      </c>
      <c r="F17728" t="s">
        <v>1477</v>
      </c>
      <c r="G17728" t="s">
        <v>471</v>
      </c>
      <c r="H17728" t="s">
        <v>301</v>
      </c>
      <c r="I17728" t="s">
        <v>302</v>
      </c>
      <c r="J17728" t="s">
        <v>258</v>
      </c>
      <c r="L17728" t="s">
        <v>378</v>
      </c>
      <c r="M17728" t="s">
        <v>379</v>
      </c>
      <c r="N17728" t="s">
        <v>482</v>
      </c>
    </row>
    <row r="17729" spans="1:14" x14ac:dyDescent="0.25">
      <c r="A17729" t="s">
        <v>240</v>
      </c>
      <c r="B17729" s="1">
        <v>45869</v>
      </c>
      <c r="C17729" t="s">
        <v>794</v>
      </c>
      <c r="D17729" t="s">
        <v>795</v>
      </c>
      <c r="E17729" s="4">
        <v>25349.716000000011</v>
      </c>
      <c r="F17729" t="s">
        <v>1477</v>
      </c>
      <c r="G17729" t="s">
        <v>471</v>
      </c>
      <c r="H17729" t="s">
        <v>301</v>
      </c>
      <c r="I17729" t="s">
        <v>302</v>
      </c>
      <c r="J17729" t="s">
        <v>258</v>
      </c>
      <c r="L17729" t="s">
        <v>378</v>
      </c>
      <c r="M17729" t="s">
        <v>379</v>
      </c>
      <c r="N17729" t="s">
        <v>482</v>
      </c>
    </row>
    <row r="17730" spans="1:14" x14ac:dyDescent="0.25">
      <c r="A17730" t="s">
        <v>240</v>
      </c>
      <c r="B17730" s="1">
        <v>45900</v>
      </c>
      <c r="C17730" t="s">
        <v>794</v>
      </c>
      <c r="D17730" t="s">
        <v>795</v>
      </c>
      <c r="E17730" s="4">
        <v>28971.104000000014</v>
      </c>
      <c r="F17730" t="s">
        <v>1477</v>
      </c>
      <c r="G17730" t="s">
        <v>471</v>
      </c>
      <c r="H17730" t="s">
        <v>301</v>
      </c>
      <c r="I17730" t="s">
        <v>302</v>
      </c>
      <c r="J17730" t="s">
        <v>258</v>
      </c>
      <c r="L17730" t="s">
        <v>378</v>
      </c>
      <c r="M17730" t="s">
        <v>379</v>
      </c>
      <c r="N17730" t="s">
        <v>482</v>
      </c>
    </row>
    <row r="17731" spans="1:14" x14ac:dyDescent="0.25">
      <c r="A17731" t="s">
        <v>240</v>
      </c>
      <c r="B17731" s="1">
        <v>45930</v>
      </c>
      <c r="C17731" t="s">
        <v>794</v>
      </c>
      <c r="D17731" t="s">
        <v>795</v>
      </c>
      <c r="E17731" s="4">
        <v>32592.492000000017</v>
      </c>
      <c r="F17731" t="s">
        <v>1477</v>
      </c>
      <c r="G17731" t="s">
        <v>471</v>
      </c>
      <c r="H17731" t="s">
        <v>301</v>
      </c>
      <c r="I17731" t="s">
        <v>302</v>
      </c>
      <c r="J17731" t="s">
        <v>258</v>
      </c>
      <c r="L17731" t="s">
        <v>378</v>
      </c>
      <c r="M17731" t="s">
        <v>379</v>
      </c>
      <c r="N17731" t="s">
        <v>482</v>
      </c>
    </row>
    <row r="17732" spans="1:14" x14ac:dyDescent="0.25">
      <c r="A17732" t="s">
        <v>240</v>
      </c>
      <c r="B17732" s="1">
        <v>45961</v>
      </c>
      <c r="C17732" t="s">
        <v>794</v>
      </c>
      <c r="D17732" t="s">
        <v>795</v>
      </c>
      <c r="E17732" s="4">
        <v>36213.880000000019</v>
      </c>
      <c r="F17732" t="s">
        <v>1477</v>
      </c>
      <c r="G17732" t="s">
        <v>471</v>
      </c>
      <c r="H17732" t="s">
        <v>301</v>
      </c>
      <c r="I17732" t="s">
        <v>302</v>
      </c>
      <c r="J17732" t="s">
        <v>258</v>
      </c>
      <c r="L17732" t="s">
        <v>378</v>
      </c>
      <c r="M17732" t="s">
        <v>379</v>
      </c>
      <c r="N17732" t="s">
        <v>482</v>
      </c>
    </row>
    <row r="17733" spans="1:14" x14ac:dyDescent="0.25">
      <c r="A17733" t="s">
        <v>240</v>
      </c>
      <c r="B17733" s="1">
        <v>45991</v>
      </c>
      <c r="C17733" t="s">
        <v>794</v>
      </c>
      <c r="D17733" t="s">
        <v>795</v>
      </c>
      <c r="E17733" s="4">
        <v>39835.268000000018</v>
      </c>
      <c r="F17733" t="s">
        <v>1477</v>
      </c>
      <c r="G17733" t="s">
        <v>471</v>
      </c>
      <c r="H17733" t="s">
        <v>301</v>
      </c>
      <c r="I17733" t="s">
        <v>302</v>
      </c>
      <c r="J17733" t="s">
        <v>258</v>
      </c>
      <c r="L17733" t="s">
        <v>378</v>
      </c>
      <c r="M17733" t="s">
        <v>379</v>
      </c>
      <c r="N17733" t="s">
        <v>482</v>
      </c>
    </row>
    <row r="17734" spans="1:14" x14ac:dyDescent="0.25">
      <c r="A17734" t="s">
        <v>240</v>
      </c>
      <c r="B17734" s="1">
        <v>46022</v>
      </c>
      <c r="C17734" t="s">
        <v>794</v>
      </c>
      <c r="D17734" t="s">
        <v>795</v>
      </c>
      <c r="E17734" s="4">
        <v>43456.656000000017</v>
      </c>
      <c r="F17734" t="s">
        <v>1477</v>
      </c>
      <c r="G17734" t="s">
        <v>471</v>
      </c>
      <c r="H17734" t="s">
        <v>301</v>
      </c>
      <c r="I17734" t="s">
        <v>302</v>
      </c>
      <c r="J17734" t="s">
        <v>258</v>
      </c>
      <c r="L17734" t="s">
        <v>378</v>
      </c>
      <c r="M17734" t="s">
        <v>379</v>
      </c>
      <c r="N17734" t="s">
        <v>482</v>
      </c>
    </row>
    <row r="17735" spans="1:14" x14ac:dyDescent="0.25">
      <c r="A17735" t="s">
        <v>240</v>
      </c>
      <c r="B17735" s="1">
        <v>45688</v>
      </c>
      <c r="C17735" t="s">
        <v>796</v>
      </c>
      <c r="D17735" t="s">
        <v>797</v>
      </c>
      <c r="E17735" s="4">
        <v>55</v>
      </c>
      <c r="F17735" t="s">
        <v>1477</v>
      </c>
      <c r="G17735" t="s">
        <v>471</v>
      </c>
      <c r="H17735" t="s">
        <v>301</v>
      </c>
      <c r="I17735" t="s">
        <v>302</v>
      </c>
      <c r="J17735" t="s">
        <v>258</v>
      </c>
      <c r="L17735" t="s">
        <v>378</v>
      </c>
      <c r="M17735" t="s">
        <v>379</v>
      </c>
      <c r="N17735" t="s">
        <v>482</v>
      </c>
    </row>
    <row r="17736" spans="1:14" x14ac:dyDescent="0.25">
      <c r="A17736" t="s">
        <v>240</v>
      </c>
      <c r="B17736" s="1">
        <v>45716</v>
      </c>
      <c r="C17736" t="s">
        <v>796</v>
      </c>
      <c r="D17736" t="s">
        <v>797</v>
      </c>
      <c r="E17736" s="4">
        <v>299.71000000000004</v>
      </c>
      <c r="F17736" t="s">
        <v>1477</v>
      </c>
      <c r="G17736" t="s">
        <v>471</v>
      </c>
      <c r="H17736" t="s">
        <v>301</v>
      </c>
      <c r="I17736" t="s">
        <v>302</v>
      </c>
      <c r="J17736" t="s">
        <v>258</v>
      </c>
      <c r="L17736" t="s">
        <v>378</v>
      </c>
      <c r="M17736" t="s">
        <v>379</v>
      </c>
      <c r="N17736" t="s">
        <v>482</v>
      </c>
    </row>
    <row r="17737" spans="1:14" x14ac:dyDescent="0.25">
      <c r="A17737" t="s">
        <v>240</v>
      </c>
      <c r="B17737" s="1">
        <v>45747</v>
      </c>
      <c r="C17737" t="s">
        <v>796</v>
      </c>
      <c r="D17737" t="s">
        <v>797</v>
      </c>
      <c r="E17737" s="4">
        <v>2024.21</v>
      </c>
      <c r="F17737" t="s">
        <v>1477</v>
      </c>
      <c r="G17737" t="s">
        <v>471</v>
      </c>
      <c r="H17737" t="s">
        <v>301</v>
      </c>
      <c r="I17737" t="s">
        <v>302</v>
      </c>
      <c r="J17737" t="s">
        <v>258</v>
      </c>
      <c r="L17737" t="s">
        <v>378</v>
      </c>
      <c r="M17737" t="s">
        <v>379</v>
      </c>
      <c r="N17737" t="s">
        <v>482</v>
      </c>
    </row>
    <row r="17738" spans="1:14" x14ac:dyDescent="0.25">
      <c r="A17738" t="s">
        <v>240</v>
      </c>
      <c r="B17738" s="1">
        <v>45777</v>
      </c>
      <c r="C17738" t="s">
        <v>796</v>
      </c>
      <c r="D17738" t="s">
        <v>797</v>
      </c>
      <c r="E17738" s="4">
        <v>2601.62</v>
      </c>
      <c r="F17738" t="s">
        <v>1477</v>
      </c>
      <c r="G17738" t="s">
        <v>471</v>
      </c>
      <c r="H17738" t="s">
        <v>301</v>
      </c>
      <c r="I17738" t="s">
        <v>302</v>
      </c>
      <c r="J17738" t="s">
        <v>258</v>
      </c>
      <c r="L17738" t="s">
        <v>378</v>
      </c>
      <c r="M17738" t="s">
        <v>379</v>
      </c>
      <c r="N17738" t="s">
        <v>482</v>
      </c>
    </row>
    <row r="17739" spans="1:14" x14ac:dyDescent="0.25">
      <c r="A17739" t="s">
        <v>240</v>
      </c>
      <c r="B17739" s="1">
        <v>45808</v>
      </c>
      <c r="C17739" t="s">
        <v>796</v>
      </c>
      <c r="D17739" t="s">
        <v>797</v>
      </c>
      <c r="E17739" s="4">
        <v>2693.5099999999998</v>
      </c>
      <c r="F17739" t="s">
        <v>1477</v>
      </c>
      <c r="G17739" t="s">
        <v>471</v>
      </c>
      <c r="H17739" t="s">
        <v>301</v>
      </c>
      <c r="I17739" t="s">
        <v>302</v>
      </c>
      <c r="J17739" t="s">
        <v>258</v>
      </c>
      <c r="L17739" t="s">
        <v>378</v>
      </c>
      <c r="M17739" t="s">
        <v>379</v>
      </c>
      <c r="N17739" t="s">
        <v>482</v>
      </c>
    </row>
    <row r="17740" spans="1:14" x14ac:dyDescent="0.25">
      <c r="A17740" t="s">
        <v>240</v>
      </c>
      <c r="B17740" s="1">
        <v>45838</v>
      </c>
      <c r="C17740" t="s">
        <v>796</v>
      </c>
      <c r="D17740" t="s">
        <v>797</v>
      </c>
      <c r="E17740" s="4">
        <v>3232.2119999999995</v>
      </c>
      <c r="F17740" t="s">
        <v>1477</v>
      </c>
      <c r="G17740" t="s">
        <v>471</v>
      </c>
      <c r="H17740" t="s">
        <v>301</v>
      </c>
      <c r="I17740" t="s">
        <v>302</v>
      </c>
      <c r="J17740" t="s">
        <v>258</v>
      </c>
      <c r="L17740" t="s">
        <v>378</v>
      </c>
      <c r="M17740" t="s">
        <v>379</v>
      </c>
      <c r="N17740" t="s">
        <v>482</v>
      </c>
    </row>
    <row r="17741" spans="1:14" x14ac:dyDescent="0.25">
      <c r="A17741" t="s">
        <v>240</v>
      </c>
      <c r="B17741" s="1">
        <v>45869</v>
      </c>
      <c r="C17741" t="s">
        <v>796</v>
      </c>
      <c r="D17741" t="s">
        <v>797</v>
      </c>
      <c r="E17741" s="4">
        <v>3770.9139999999998</v>
      </c>
      <c r="F17741" t="s">
        <v>1477</v>
      </c>
      <c r="G17741" t="s">
        <v>471</v>
      </c>
      <c r="H17741" t="s">
        <v>301</v>
      </c>
      <c r="I17741" t="s">
        <v>302</v>
      </c>
      <c r="J17741" t="s">
        <v>258</v>
      </c>
      <c r="L17741" t="s">
        <v>378</v>
      </c>
      <c r="M17741" t="s">
        <v>379</v>
      </c>
      <c r="N17741" t="s">
        <v>482</v>
      </c>
    </row>
    <row r="17742" spans="1:14" x14ac:dyDescent="0.25">
      <c r="A17742" t="s">
        <v>240</v>
      </c>
      <c r="B17742" s="1">
        <v>45900</v>
      </c>
      <c r="C17742" t="s">
        <v>796</v>
      </c>
      <c r="D17742" t="s">
        <v>797</v>
      </c>
      <c r="E17742" s="4">
        <v>4309.616</v>
      </c>
      <c r="F17742" t="s">
        <v>1477</v>
      </c>
      <c r="G17742" t="s">
        <v>471</v>
      </c>
      <c r="H17742" t="s">
        <v>301</v>
      </c>
      <c r="I17742" t="s">
        <v>302</v>
      </c>
      <c r="J17742" t="s">
        <v>258</v>
      </c>
      <c r="L17742" t="s">
        <v>378</v>
      </c>
      <c r="M17742" t="s">
        <v>379</v>
      </c>
      <c r="N17742" t="s">
        <v>482</v>
      </c>
    </row>
    <row r="17743" spans="1:14" x14ac:dyDescent="0.25">
      <c r="A17743" t="s">
        <v>240</v>
      </c>
      <c r="B17743" s="1">
        <v>45930</v>
      </c>
      <c r="C17743" t="s">
        <v>796</v>
      </c>
      <c r="D17743" t="s">
        <v>797</v>
      </c>
      <c r="E17743" s="4">
        <v>4848.3180000000002</v>
      </c>
      <c r="F17743" t="s">
        <v>1477</v>
      </c>
      <c r="G17743" t="s">
        <v>471</v>
      </c>
      <c r="H17743" t="s">
        <v>301</v>
      </c>
      <c r="I17743" t="s">
        <v>302</v>
      </c>
      <c r="J17743" t="s">
        <v>258</v>
      </c>
      <c r="L17743" t="s">
        <v>378</v>
      </c>
      <c r="M17743" t="s">
        <v>379</v>
      </c>
      <c r="N17743" t="s">
        <v>482</v>
      </c>
    </row>
    <row r="17744" spans="1:14" x14ac:dyDescent="0.25">
      <c r="A17744" t="s">
        <v>240</v>
      </c>
      <c r="B17744" s="1">
        <v>45961</v>
      </c>
      <c r="C17744" t="s">
        <v>796</v>
      </c>
      <c r="D17744" t="s">
        <v>797</v>
      </c>
      <c r="E17744" s="4">
        <v>5387.02</v>
      </c>
      <c r="F17744" t="s">
        <v>1477</v>
      </c>
      <c r="G17744" t="s">
        <v>471</v>
      </c>
      <c r="H17744" t="s">
        <v>301</v>
      </c>
      <c r="I17744" t="s">
        <v>302</v>
      </c>
      <c r="J17744" t="s">
        <v>258</v>
      </c>
      <c r="L17744" t="s">
        <v>378</v>
      </c>
      <c r="M17744" t="s">
        <v>379</v>
      </c>
      <c r="N17744" t="s">
        <v>482</v>
      </c>
    </row>
    <row r="17745" spans="1:14" x14ac:dyDescent="0.25">
      <c r="A17745" t="s">
        <v>240</v>
      </c>
      <c r="B17745" s="1">
        <v>45991</v>
      </c>
      <c r="C17745" t="s">
        <v>796</v>
      </c>
      <c r="D17745" t="s">
        <v>797</v>
      </c>
      <c r="E17745" s="4">
        <v>5925.7220000000007</v>
      </c>
      <c r="F17745" t="s">
        <v>1477</v>
      </c>
      <c r="G17745" t="s">
        <v>471</v>
      </c>
      <c r="H17745" t="s">
        <v>301</v>
      </c>
      <c r="I17745" t="s">
        <v>302</v>
      </c>
      <c r="J17745" t="s">
        <v>258</v>
      </c>
      <c r="L17745" t="s">
        <v>378</v>
      </c>
      <c r="M17745" t="s">
        <v>379</v>
      </c>
      <c r="N17745" t="s">
        <v>482</v>
      </c>
    </row>
    <row r="17746" spans="1:14" x14ac:dyDescent="0.25">
      <c r="A17746" t="s">
        <v>240</v>
      </c>
      <c r="B17746" s="1">
        <v>46022</v>
      </c>
      <c r="C17746" t="s">
        <v>796</v>
      </c>
      <c r="D17746" t="s">
        <v>797</v>
      </c>
      <c r="E17746" s="4">
        <v>6464.4240000000009</v>
      </c>
      <c r="F17746" t="s">
        <v>1477</v>
      </c>
      <c r="G17746" t="s">
        <v>471</v>
      </c>
      <c r="H17746" t="s">
        <v>301</v>
      </c>
      <c r="I17746" t="s">
        <v>302</v>
      </c>
      <c r="J17746" t="s">
        <v>258</v>
      </c>
      <c r="L17746" t="s">
        <v>378</v>
      </c>
      <c r="M17746" t="s">
        <v>379</v>
      </c>
      <c r="N17746" t="s">
        <v>482</v>
      </c>
    </row>
    <row r="17747" spans="1:14" x14ac:dyDescent="0.25">
      <c r="A17747" t="s">
        <v>240</v>
      </c>
      <c r="B17747" s="1">
        <v>45688</v>
      </c>
      <c r="C17747" t="s">
        <v>1332</v>
      </c>
      <c r="D17747" t="s">
        <v>1333</v>
      </c>
      <c r="E17747" s="4">
        <v>1221.17</v>
      </c>
      <c r="F17747" t="s">
        <v>1477</v>
      </c>
      <c r="G17747" t="s">
        <v>471</v>
      </c>
      <c r="H17747" t="s">
        <v>311</v>
      </c>
      <c r="I17747" t="s">
        <v>312</v>
      </c>
      <c r="J17747" t="s">
        <v>264</v>
      </c>
      <c r="L17747" t="s">
        <v>380</v>
      </c>
      <c r="M17747" t="s">
        <v>381</v>
      </c>
      <c r="N17747" t="s">
        <v>482</v>
      </c>
    </row>
    <row r="17748" spans="1:14" x14ac:dyDescent="0.25">
      <c r="A17748" t="s">
        <v>240</v>
      </c>
      <c r="B17748" s="1">
        <v>45716</v>
      </c>
      <c r="C17748" t="s">
        <v>1332</v>
      </c>
      <c r="D17748" t="s">
        <v>1333</v>
      </c>
      <c r="E17748" s="4">
        <v>2442.34</v>
      </c>
      <c r="F17748" t="s">
        <v>1477</v>
      </c>
      <c r="G17748" t="s">
        <v>471</v>
      </c>
      <c r="H17748" t="s">
        <v>311</v>
      </c>
      <c r="I17748" t="s">
        <v>312</v>
      </c>
      <c r="J17748" t="s">
        <v>264</v>
      </c>
      <c r="L17748" t="s">
        <v>380</v>
      </c>
      <c r="M17748" t="s">
        <v>381</v>
      </c>
      <c r="N17748" t="s">
        <v>482</v>
      </c>
    </row>
    <row r="17749" spans="1:14" x14ac:dyDescent="0.25">
      <c r="A17749" t="s">
        <v>240</v>
      </c>
      <c r="B17749" s="1">
        <v>45747</v>
      </c>
      <c r="C17749" t="s">
        <v>1332</v>
      </c>
      <c r="D17749" t="s">
        <v>1333</v>
      </c>
      <c r="E17749" s="4">
        <v>2442.34</v>
      </c>
      <c r="F17749" t="s">
        <v>1477</v>
      </c>
      <c r="G17749" t="s">
        <v>471</v>
      </c>
      <c r="H17749" t="s">
        <v>311</v>
      </c>
      <c r="I17749" t="s">
        <v>312</v>
      </c>
      <c r="J17749" t="s">
        <v>264</v>
      </c>
      <c r="L17749" t="s">
        <v>380</v>
      </c>
      <c r="M17749" t="s">
        <v>381</v>
      </c>
      <c r="N17749" t="s">
        <v>482</v>
      </c>
    </row>
    <row r="17750" spans="1:14" x14ac:dyDescent="0.25">
      <c r="A17750" t="s">
        <v>240</v>
      </c>
      <c r="B17750" s="1">
        <v>45777</v>
      </c>
      <c r="C17750" t="s">
        <v>1332</v>
      </c>
      <c r="D17750" t="s">
        <v>1333</v>
      </c>
      <c r="E17750" s="4">
        <v>3663.51</v>
      </c>
      <c r="F17750" t="s">
        <v>1477</v>
      </c>
      <c r="G17750" t="s">
        <v>471</v>
      </c>
      <c r="H17750" t="s">
        <v>311</v>
      </c>
      <c r="I17750" t="s">
        <v>312</v>
      </c>
      <c r="J17750" t="s">
        <v>264</v>
      </c>
      <c r="L17750" t="s">
        <v>380</v>
      </c>
      <c r="M17750" t="s">
        <v>381</v>
      </c>
      <c r="N17750" t="s">
        <v>482</v>
      </c>
    </row>
    <row r="17751" spans="1:14" x14ac:dyDescent="0.25">
      <c r="A17751" t="s">
        <v>240</v>
      </c>
      <c r="B17751" s="1">
        <v>45808</v>
      </c>
      <c r="C17751" t="s">
        <v>1332</v>
      </c>
      <c r="D17751" t="s">
        <v>1333</v>
      </c>
      <c r="E17751" s="4">
        <v>3663.51</v>
      </c>
      <c r="F17751" t="s">
        <v>1477</v>
      </c>
      <c r="G17751" t="s">
        <v>471</v>
      </c>
      <c r="H17751" t="s">
        <v>311</v>
      </c>
      <c r="I17751" t="s">
        <v>312</v>
      </c>
      <c r="J17751" t="s">
        <v>264</v>
      </c>
      <c r="L17751" t="s">
        <v>380</v>
      </c>
      <c r="M17751" t="s">
        <v>381</v>
      </c>
      <c r="N17751" t="s">
        <v>482</v>
      </c>
    </row>
    <row r="17752" spans="1:14" x14ac:dyDescent="0.25">
      <c r="A17752" t="s">
        <v>240</v>
      </c>
      <c r="B17752" s="1">
        <v>45838</v>
      </c>
      <c r="C17752" t="s">
        <v>1332</v>
      </c>
      <c r="D17752" t="s">
        <v>1333</v>
      </c>
      <c r="E17752" s="4">
        <v>4396.2120000000004</v>
      </c>
      <c r="F17752" t="s">
        <v>1477</v>
      </c>
      <c r="G17752" t="s">
        <v>471</v>
      </c>
      <c r="H17752" t="s">
        <v>311</v>
      </c>
      <c r="I17752" t="s">
        <v>312</v>
      </c>
      <c r="J17752" t="s">
        <v>264</v>
      </c>
      <c r="L17752" t="s">
        <v>380</v>
      </c>
      <c r="M17752" t="s">
        <v>381</v>
      </c>
      <c r="N17752" t="s">
        <v>482</v>
      </c>
    </row>
    <row r="17753" spans="1:14" x14ac:dyDescent="0.25">
      <c r="A17753" t="s">
        <v>240</v>
      </c>
      <c r="B17753" s="1">
        <v>45869</v>
      </c>
      <c r="C17753" t="s">
        <v>1332</v>
      </c>
      <c r="D17753" t="s">
        <v>1333</v>
      </c>
      <c r="E17753" s="4">
        <v>5128.9140000000007</v>
      </c>
      <c r="F17753" t="s">
        <v>1477</v>
      </c>
      <c r="G17753" t="s">
        <v>471</v>
      </c>
      <c r="H17753" t="s">
        <v>311</v>
      </c>
      <c r="I17753" t="s">
        <v>312</v>
      </c>
      <c r="J17753" t="s">
        <v>264</v>
      </c>
      <c r="L17753" t="s">
        <v>380</v>
      </c>
      <c r="M17753" t="s">
        <v>381</v>
      </c>
      <c r="N17753" t="s">
        <v>482</v>
      </c>
    </row>
    <row r="17754" spans="1:14" x14ac:dyDescent="0.25">
      <c r="A17754" t="s">
        <v>240</v>
      </c>
      <c r="B17754" s="1">
        <v>45900</v>
      </c>
      <c r="C17754" t="s">
        <v>1332</v>
      </c>
      <c r="D17754" t="s">
        <v>1333</v>
      </c>
      <c r="E17754" s="4">
        <v>5861.6160000000009</v>
      </c>
      <c r="F17754" t="s">
        <v>1477</v>
      </c>
      <c r="G17754" t="s">
        <v>471</v>
      </c>
      <c r="H17754" t="s">
        <v>311</v>
      </c>
      <c r="I17754" t="s">
        <v>312</v>
      </c>
      <c r="J17754" t="s">
        <v>264</v>
      </c>
      <c r="L17754" t="s">
        <v>380</v>
      </c>
      <c r="M17754" t="s">
        <v>381</v>
      </c>
      <c r="N17754" t="s">
        <v>482</v>
      </c>
    </row>
    <row r="17755" spans="1:14" x14ac:dyDescent="0.25">
      <c r="A17755" t="s">
        <v>240</v>
      </c>
      <c r="B17755" s="1">
        <v>45930</v>
      </c>
      <c r="C17755" t="s">
        <v>1332</v>
      </c>
      <c r="D17755" t="s">
        <v>1333</v>
      </c>
      <c r="E17755" s="4">
        <v>6594.3180000000011</v>
      </c>
      <c r="F17755" t="s">
        <v>1477</v>
      </c>
      <c r="G17755" t="s">
        <v>471</v>
      </c>
      <c r="H17755" t="s">
        <v>311</v>
      </c>
      <c r="I17755" t="s">
        <v>312</v>
      </c>
      <c r="J17755" t="s">
        <v>264</v>
      </c>
      <c r="L17755" t="s">
        <v>380</v>
      </c>
      <c r="M17755" t="s">
        <v>381</v>
      </c>
      <c r="N17755" t="s">
        <v>482</v>
      </c>
    </row>
    <row r="17756" spans="1:14" x14ac:dyDescent="0.25">
      <c r="A17756" t="s">
        <v>240</v>
      </c>
      <c r="B17756" s="1">
        <v>45961</v>
      </c>
      <c r="C17756" t="s">
        <v>1332</v>
      </c>
      <c r="D17756" t="s">
        <v>1333</v>
      </c>
      <c r="E17756" s="4">
        <v>7327.0200000000013</v>
      </c>
      <c r="F17756" t="s">
        <v>1477</v>
      </c>
      <c r="G17756" t="s">
        <v>471</v>
      </c>
      <c r="H17756" t="s">
        <v>311</v>
      </c>
      <c r="I17756" t="s">
        <v>312</v>
      </c>
      <c r="J17756" t="s">
        <v>264</v>
      </c>
      <c r="L17756" t="s">
        <v>380</v>
      </c>
      <c r="M17756" t="s">
        <v>381</v>
      </c>
      <c r="N17756" t="s">
        <v>482</v>
      </c>
    </row>
    <row r="17757" spans="1:14" x14ac:dyDescent="0.25">
      <c r="A17757" t="s">
        <v>240</v>
      </c>
      <c r="B17757" s="1">
        <v>45991</v>
      </c>
      <c r="C17757" t="s">
        <v>1332</v>
      </c>
      <c r="D17757" t="s">
        <v>1333</v>
      </c>
      <c r="E17757" s="4">
        <v>8059.7220000000016</v>
      </c>
      <c r="F17757" t="s">
        <v>1477</v>
      </c>
      <c r="G17757" t="s">
        <v>471</v>
      </c>
      <c r="H17757" t="s">
        <v>311</v>
      </c>
      <c r="I17757" t="s">
        <v>312</v>
      </c>
      <c r="J17757" t="s">
        <v>264</v>
      </c>
      <c r="L17757" t="s">
        <v>380</v>
      </c>
      <c r="M17757" t="s">
        <v>381</v>
      </c>
      <c r="N17757" t="s">
        <v>482</v>
      </c>
    </row>
    <row r="17758" spans="1:14" x14ac:dyDescent="0.25">
      <c r="A17758" t="s">
        <v>240</v>
      </c>
      <c r="B17758" s="1">
        <v>46022</v>
      </c>
      <c r="C17758" t="s">
        <v>1332</v>
      </c>
      <c r="D17758" t="s">
        <v>1333</v>
      </c>
      <c r="E17758" s="4">
        <v>8792.4240000000009</v>
      </c>
      <c r="F17758" t="s">
        <v>1477</v>
      </c>
      <c r="G17758" t="s">
        <v>471</v>
      </c>
      <c r="H17758" t="s">
        <v>311</v>
      </c>
      <c r="I17758" t="s">
        <v>312</v>
      </c>
      <c r="J17758" t="s">
        <v>264</v>
      </c>
      <c r="L17758" t="s">
        <v>380</v>
      </c>
      <c r="M17758" t="s">
        <v>381</v>
      </c>
      <c r="N17758" t="s">
        <v>482</v>
      </c>
    </row>
    <row r="17759" spans="1:14" x14ac:dyDescent="0.25">
      <c r="A17759" t="s">
        <v>240</v>
      </c>
      <c r="B17759" s="1">
        <v>45688</v>
      </c>
      <c r="C17759" t="s">
        <v>952</v>
      </c>
      <c r="D17759" t="s">
        <v>953</v>
      </c>
      <c r="E17759" s="4">
        <v>191574.18</v>
      </c>
      <c r="F17759" t="s">
        <v>1477</v>
      </c>
      <c r="G17759" t="s">
        <v>471</v>
      </c>
      <c r="H17759" t="s">
        <v>246</v>
      </c>
      <c r="I17759" t="s">
        <v>247</v>
      </c>
      <c r="J17759" t="s">
        <v>246</v>
      </c>
      <c r="L17759" t="s">
        <v>370</v>
      </c>
      <c r="M17759" t="s">
        <v>371</v>
      </c>
      <c r="N17759" t="s">
        <v>482</v>
      </c>
    </row>
    <row r="17760" spans="1:14" x14ac:dyDescent="0.25">
      <c r="A17760" t="s">
        <v>240</v>
      </c>
      <c r="B17760" s="1">
        <v>45716</v>
      </c>
      <c r="C17760" t="s">
        <v>952</v>
      </c>
      <c r="D17760" t="s">
        <v>953</v>
      </c>
      <c r="E17760" s="4">
        <v>191574.18</v>
      </c>
      <c r="F17760" t="s">
        <v>1477</v>
      </c>
      <c r="G17760" t="s">
        <v>471</v>
      </c>
      <c r="H17760" t="s">
        <v>246</v>
      </c>
      <c r="I17760" t="s">
        <v>247</v>
      </c>
      <c r="J17760" t="s">
        <v>246</v>
      </c>
      <c r="L17760" t="s">
        <v>370</v>
      </c>
      <c r="M17760" t="s">
        <v>371</v>
      </c>
      <c r="N17760" t="s">
        <v>482</v>
      </c>
    </row>
    <row r="17761" spans="1:14" x14ac:dyDescent="0.25">
      <c r="A17761" t="s">
        <v>240</v>
      </c>
      <c r="B17761" s="1">
        <v>45747</v>
      </c>
      <c r="C17761" t="s">
        <v>952</v>
      </c>
      <c r="D17761" t="s">
        <v>953</v>
      </c>
      <c r="E17761" s="4">
        <v>191574.18</v>
      </c>
      <c r="F17761" t="s">
        <v>1477</v>
      </c>
      <c r="G17761" t="s">
        <v>471</v>
      </c>
      <c r="H17761" t="s">
        <v>246</v>
      </c>
      <c r="I17761" t="s">
        <v>247</v>
      </c>
      <c r="J17761" t="s">
        <v>246</v>
      </c>
      <c r="L17761" t="s">
        <v>370</v>
      </c>
      <c r="M17761" t="s">
        <v>371</v>
      </c>
      <c r="N17761" t="s">
        <v>482</v>
      </c>
    </row>
    <row r="17762" spans="1:14" x14ac:dyDescent="0.25">
      <c r="A17762" t="s">
        <v>240</v>
      </c>
      <c r="B17762" s="1">
        <v>45777</v>
      </c>
      <c r="C17762" t="s">
        <v>952</v>
      </c>
      <c r="D17762" t="s">
        <v>953</v>
      </c>
      <c r="E17762" s="4">
        <v>191574.18</v>
      </c>
      <c r="F17762" t="s">
        <v>1477</v>
      </c>
      <c r="G17762" t="s">
        <v>471</v>
      </c>
      <c r="H17762" t="s">
        <v>246</v>
      </c>
      <c r="I17762" t="s">
        <v>247</v>
      </c>
      <c r="J17762" t="s">
        <v>246</v>
      </c>
      <c r="L17762" t="s">
        <v>370</v>
      </c>
      <c r="M17762" t="s">
        <v>371</v>
      </c>
      <c r="N17762" t="s">
        <v>482</v>
      </c>
    </row>
    <row r="17763" spans="1:14" x14ac:dyDescent="0.25">
      <c r="A17763" t="s">
        <v>240</v>
      </c>
      <c r="B17763" s="1">
        <v>45808</v>
      </c>
      <c r="C17763" t="s">
        <v>952</v>
      </c>
      <c r="D17763" t="s">
        <v>953</v>
      </c>
      <c r="E17763" s="4">
        <v>191574.18</v>
      </c>
      <c r="F17763" t="s">
        <v>1477</v>
      </c>
      <c r="G17763" t="s">
        <v>471</v>
      </c>
      <c r="H17763" t="s">
        <v>246</v>
      </c>
      <c r="I17763" t="s">
        <v>247</v>
      </c>
      <c r="J17763" t="s">
        <v>246</v>
      </c>
      <c r="L17763" t="s">
        <v>370</v>
      </c>
      <c r="M17763" t="s">
        <v>371</v>
      </c>
      <c r="N17763" t="s">
        <v>482</v>
      </c>
    </row>
    <row r="17764" spans="1:14" x14ac:dyDescent="0.25">
      <c r="A17764" t="s">
        <v>240</v>
      </c>
      <c r="B17764" s="1">
        <v>45838</v>
      </c>
      <c r="C17764" t="s">
        <v>952</v>
      </c>
      <c r="D17764" t="s">
        <v>953</v>
      </c>
      <c r="E17764" s="4">
        <v>191574.18</v>
      </c>
      <c r="F17764" t="s">
        <v>1477</v>
      </c>
      <c r="G17764" t="s">
        <v>471</v>
      </c>
      <c r="H17764" t="s">
        <v>246</v>
      </c>
      <c r="I17764" t="s">
        <v>247</v>
      </c>
      <c r="J17764" t="s">
        <v>246</v>
      </c>
      <c r="L17764" t="s">
        <v>370</v>
      </c>
      <c r="M17764" t="s">
        <v>371</v>
      </c>
      <c r="N17764" t="s">
        <v>482</v>
      </c>
    </row>
    <row r="17765" spans="1:14" x14ac:dyDescent="0.25">
      <c r="A17765" t="s">
        <v>240</v>
      </c>
      <c r="B17765" s="1">
        <v>45869</v>
      </c>
      <c r="C17765" t="s">
        <v>952</v>
      </c>
      <c r="D17765" t="s">
        <v>953</v>
      </c>
      <c r="E17765" s="4">
        <v>191574.18</v>
      </c>
      <c r="F17765" t="s">
        <v>1477</v>
      </c>
      <c r="G17765" t="s">
        <v>471</v>
      </c>
      <c r="H17765" t="s">
        <v>246</v>
      </c>
      <c r="I17765" t="s">
        <v>247</v>
      </c>
      <c r="J17765" t="s">
        <v>246</v>
      </c>
      <c r="L17765" t="s">
        <v>370</v>
      </c>
      <c r="M17765" t="s">
        <v>371</v>
      </c>
      <c r="N17765" t="s">
        <v>482</v>
      </c>
    </row>
    <row r="17766" spans="1:14" x14ac:dyDescent="0.25">
      <c r="A17766" t="s">
        <v>240</v>
      </c>
      <c r="B17766" s="1">
        <v>45900</v>
      </c>
      <c r="C17766" t="s">
        <v>952</v>
      </c>
      <c r="D17766" t="s">
        <v>953</v>
      </c>
      <c r="E17766" s="4">
        <v>191574.18</v>
      </c>
      <c r="F17766" t="s">
        <v>1477</v>
      </c>
      <c r="G17766" t="s">
        <v>471</v>
      </c>
      <c r="H17766" t="s">
        <v>246</v>
      </c>
      <c r="I17766" t="s">
        <v>247</v>
      </c>
      <c r="J17766" t="s">
        <v>246</v>
      </c>
      <c r="L17766" t="s">
        <v>370</v>
      </c>
      <c r="M17766" t="s">
        <v>371</v>
      </c>
      <c r="N17766" t="s">
        <v>482</v>
      </c>
    </row>
    <row r="17767" spans="1:14" x14ac:dyDescent="0.25">
      <c r="A17767" t="s">
        <v>240</v>
      </c>
      <c r="B17767" s="1">
        <v>45930</v>
      </c>
      <c r="C17767" t="s">
        <v>952</v>
      </c>
      <c r="D17767" t="s">
        <v>953</v>
      </c>
      <c r="E17767" s="4">
        <v>191574.18</v>
      </c>
      <c r="F17767" t="s">
        <v>1477</v>
      </c>
      <c r="G17767" t="s">
        <v>471</v>
      </c>
      <c r="H17767" t="s">
        <v>246</v>
      </c>
      <c r="I17767" t="s">
        <v>247</v>
      </c>
      <c r="J17767" t="s">
        <v>246</v>
      </c>
      <c r="L17767" t="s">
        <v>370</v>
      </c>
      <c r="M17767" t="s">
        <v>371</v>
      </c>
      <c r="N17767" t="s">
        <v>482</v>
      </c>
    </row>
    <row r="17768" spans="1:14" x14ac:dyDescent="0.25">
      <c r="A17768" t="s">
        <v>240</v>
      </c>
      <c r="B17768" s="1">
        <v>45961</v>
      </c>
      <c r="C17768" t="s">
        <v>952</v>
      </c>
      <c r="D17768" t="s">
        <v>953</v>
      </c>
      <c r="E17768" s="4">
        <v>191574.18</v>
      </c>
      <c r="F17768" t="s">
        <v>1477</v>
      </c>
      <c r="G17768" t="s">
        <v>471</v>
      </c>
      <c r="H17768" t="s">
        <v>246</v>
      </c>
      <c r="I17768" t="s">
        <v>247</v>
      </c>
      <c r="J17768" t="s">
        <v>246</v>
      </c>
      <c r="L17768" t="s">
        <v>370</v>
      </c>
      <c r="M17768" t="s">
        <v>371</v>
      </c>
      <c r="N17768" t="s">
        <v>482</v>
      </c>
    </row>
    <row r="17769" spans="1:14" x14ac:dyDescent="0.25">
      <c r="A17769" t="s">
        <v>240</v>
      </c>
      <c r="B17769" s="1">
        <v>45991</v>
      </c>
      <c r="C17769" t="s">
        <v>952</v>
      </c>
      <c r="D17769" t="s">
        <v>953</v>
      </c>
      <c r="E17769" s="4">
        <v>191574.18</v>
      </c>
      <c r="F17769" t="s">
        <v>1477</v>
      </c>
      <c r="G17769" t="s">
        <v>471</v>
      </c>
      <c r="H17769" t="s">
        <v>246</v>
      </c>
      <c r="I17769" t="s">
        <v>247</v>
      </c>
      <c r="J17769" t="s">
        <v>246</v>
      </c>
      <c r="L17769" t="s">
        <v>370</v>
      </c>
      <c r="M17769" t="s">
        <v>371</v>
      </c>
      <c r="N17769" t="s">
        <v>482</v>
      </c>
    </row>
    <row r="17770" spans="1:14" x14ac:dyDescent="0.25">
      <c r="A17770" t="s">
        <v>240</v>
      </c>
      <c r="B17770" s="1">
        <v>46022</v>
      </c>
      <c r="C17770" t="s">
        <v>952</v>
      </c>
      <c r="D17770" t="s">
        <v>953</v>
      </c>
      <c r="E17770" s="4">
        <v>191574.18</v>
      </c>
      <c r="F17770" t="s">
        <v>1477</v>
      </c>
      <c r="G17770" t="s">
        <v>471</v>
      </c>
      <c r="H17770" t="s">
        <v>246</v>
      </c>
      <c r="I17770" t="s">
        <v>247</v>
      </c>
      <c r="J17770" t="s">
        <v>246</v>
      </c>
      <c r="L17770" t="s">
        <v>370</v>
      </c>
      <c r="M17770" t="s">
        <v>371</v>
      </c>
      <c r="N17770" t="s">
        <v>482</v>
      </c>
    </row>
    <row r="17771" spans="1:14" x14ac:dyDescent="0.25">
      <c r="A17771" t="s">
        <v>240</v>
      </c>
      <c r="B17771" s="1">
        <v>45688</v>
      </c>
      <c r="C17771" t="s">
        <v>955</v>
      </c>
      <c r="D17771" t="s">
        <v>956</v>
      </c>
      <c r="E17771" s="4">
        <v>460381.31</v>
      </c>
      <c r="F17771" t="s">
        <v>1477</v>
      </c>
      <c r="G17771" t="s">
        <v>471</v>
      </c>
      <c r="H17771" t="s">
        <v>293</v>
      </c>
      <c r="I17771" t="s">
        <v>294</v>
      </c>
      <c r="J17771" t="s">
        <v>251</v>
      </c>
      <c r="L17771" t="s">
        <v>386</v>
      </c>
      <c r="M17771" t="s">
        <v>387</v>
      </c>
      <c r="N17771" t="s">
        <v>482</v>
      </c>
    </row>
    <row r="17772" spans="1:14" x14ac:dyDescent="0.25">
      <c r="A17772" t="s">
        <v>240</v>
      </c>
      <c r="B17772" s="1">
        <v>45716</v>
      </c>
      <c r="C17772" t="s">
        <v>955</v>
      </c>
      <c r="D17772" t="s">
        <v>956</v>
      </c>
      <c r="E17772" s="4">
        <v>460381.31</v>
      </c>
      <c r="F17772" t="s">
        <v>1477</v>
      </c>
      <c r="G17772" t="s">
        <v>471</v>
      </c>
      <c r="H17772" t="s">
        <v>293</v>
      </c>
      <c r="I17772" t="s">
        <v>294</v>
      </c>
      <c r="J17772" t="s">
        <v>251</v>
      </c>
      <c r="L17772" t="s">
        <v>386</v>
      </c>
      <c r="M17772" t="s">
        <v>387</v>
      </c>
      <c r="N17772" t="s">
        <v>482</v>
      </c>
    </row>
    <row r="17773" spans="1:14" x14ac:dyDescent="0.25">
      <c r="A17773" t="s">
        <v>240</v>
      </c>
      <c r="B17773" s="1">
        <v>45747</v>
      </c>
      <c r="C17773" t="s">
        <v>955</v>
      </c>
      <c r="D17773" t="s">
        <v>956</v>
      </c>
      <c r="E17773" s="4">
        <v>460381.31</v>
      </c>
      <c r="F17773" t="s">
        <v>1477</v>
      </c>
      <c r="G17773" t="s">
        <v>471</v>
      </c>
      <c r="H17773" t="s">
        <v>293</v>
      </c>
      <c r="I17773" t="s">
        <v>294</v>
      </c>
      <c r="J17773" t="s">
        <v>251</v>
      </c>
      <c r="L17773" t="s">
        <v>386</v>
      </c>
      <c r="M17773" t="s">
        <v>387</v>
      </c>
      <c r="N17773" t="s">
        <v>482</v>
      </c>
    </row>
    <row r="17774" spans="1:14" x14ac:dyDescent="0.25">
      <c r="A17774" t="s">
        <v>240</v>
      </c>
      <c r="B17774" s="1">
        <v>45777</v>
      </c>
      <c r="C17774" t="s">
        <v>955</v>
      </c>
      <c r="D17774" t="s">
        <v>956</v>
      </c>
      <c r="E17774" s="4">
        <v>460381.31</v>
      </c>
      <c r="F17774" t="s">
        <v>1477</v>
      </c>
      <c r="G17774" t="s">
        <v>471</v>
      </c>
      <c r="H17774" t="s">
        <v>293</v>
      </c>
      <c r="I17774" t="s">
        <v>294</v>
      </c>
      <c r="J17774" t="s">
        <v>251</v>
      </c>
      <c r="L17774" t="s">
        <v>386</v>
      </c>
      <c r="M17774" t="s">
        <v>387</v>
      </c>
      <c r="N17774" t="s">
        <v>482</v>
      </c>
    </row>
    <row r="17775" spans="1:14" x14ac:dyDescent="0.25">
      <c r="A17775" t="s">
        <v>240</v>
      </c>
      <c r="B17775" s="1">
        <v>45808</v>
      </c>
      <c r="C17775" t="s">
        <v>955</v>
      </c>
      <c r="D17775" t="s">
        <v>956</v>
      </c>
      <c r="E17775" s="4">
        <v>460381.31</v>
      </c>
      <c r="F17775" t="s">
        <v>1477</v>
      </c>
      <c r="G17775" t="s">
        <v>471</v>
      </c>
      <c r="H17775" t="s">
        <v>293</v>
      </c>
      <c r="I17775" t="s">
        <v>294</v>
      </c>
      <c r="J17775" t="s">
        <v>251</v>
      </c>
      <c r="L17775" t="s">
        <v>386</v>
      </c>
      <c r="M17775" t="s">
        <v>387</v>
      </c>
      <c r="N17775" t="s">
        <v>482</v>
      </c>
    </row>
    <row r="17776" spans="1:14" x14ac:dyDescent="0.25">
      <c r="A17776" t="s">
        <v>240</v>
      </c>
      <c r="B17776" s="1">
        <v>45838</v>
      </c>
      <c r="C17776" t="s">
        <v>955</v>
      </c>
      <c r="D17776" t="s">
        <v>956</v>
      </c>
      <c r="E17776" s="4">
        <v>460381.31</v>
      </c>
      <c r="F17776" t="s">
        <v>1477</v>
      </c>
      <c r="G17776" t="s">
        <v>471</v>
      </c>
      <c r="H17776" t="s">
        <v>293</v>
      </c>
      <c r="I17776" t="s">
        <v>294</v>
      </c>
      <c r="J17776" t="s">
        <v>251</v>
      </c>
      <c r="L17776" t="s">
        <v>386</v>
      </c>
      <c r="M17776" t="s">
        <v>387</v>
      </c>
      <c r="N17776" t="s">
        <v>482</v>
      </c>
    </row>
    <row r="17777" spans="1:14" x14ac:dyDescent="0.25">
      <c r="A17777" t="s">
        <v>240</v>
      </c>
      <c r="B17777" s="1">
        <v>45869</v>
      </c>
      <c r="C17777" t="s">
        <v>955</v>
      </c>
      <c r="D17777" t="s">
        <v>956</v>
      </c>
      <c r="E17777" s="4">
        <v>460381.31</v>
      </c>
      <c r="F17777" t="s">
        <v>1477</v>
      </c>
      <c r="G17777" t="s">
        <v>471</v>
      </c>
      <c r="H17777" t="s">
        <v>293</v>
      </c>
      <c r="I17777" t="s">
        <v>294</v>
      </c>
      <c r="J17777" t="s">
        <v>251</v>
      </c>
      <c r="L17777" t="s">
        <v>386</v>
      </c>
      <c r="M17777" t="s">
        <v>387</v>
      </c>
      <c r="N17777" t="s">
        <v>482</v>
      </c>
    </row>
    <row r="17778" spans="1:14" x14ac:dyDescent="0.25">
      <c r="A17778" t="s">
        <v>240</v>
      </c>
      <c r="B17778" s="1">
        <v>45900</v>
      </c>
      <c r="C17778" t="s">
        <v>955</v>
      </c>
      <c r="D17778" t="s">
        <v>956</v>
      </c>
      <c r="E17778" s="4">
        <v>460381.31</v>
      </c>
      <c r="F17778" t="s">
        <v>1477</v>
      </c>
      <c r="G17778" t="s">
        <v>471</v>
      </c>
      <c r="H17778" t="s">
        <v>293</v>
      </c>
      <c r="I17778" t="s">
        <v>294</v>
      </c>
      <c r="J17778" t="s">
        <v>251</v>
      </c>
      <c r="L17778" t="s">
        <v>386</v>
      </c>
      <c r="M17778" t="s">
        <v>387</v>
      </c>
      <c r="N17778" t="s">
        <v>482</v>
      </c>
    </row>
    <row r="17779" spans="1:14" x14ac:dyDescent="0.25">
      <c r="A17779" t="s">
        <v>240</v>
      </c>
      <c r="B17779" s="1">
        <v>45930</v>
      </c>
      <c r="C17779" t="s">
        <v>955</v>
      </c>
      <c r="D17779" t="s">
        <v>956</v>
      </c>
      <c r="E17779" s="4">
        <v>460381.31</v>
      </c>
      <c r="F17779" t="s">
        <v>1477</v>
      </c>
      <c r="G17779" t="s">
        <v>471</v>
      </c>
      <c r="H17779" t="s">
        <v>293</v>
      </c>
      <c r="I17779" t="s">
        <v>294</v>
      </c>
      <c r="J17779" t="s">
        <v>251</v>
      </c>
      <c r="L17779" t="s">
        <v>386</v>
      </c>
      <c r="M17779" t="s">
        <v>387</v>
      </c>
      <c r="N17779" t="s">
        <v>482</v>
      </c>
    </row>
    <row r="17780" spans="1:14" x14ac:dyDescent="0.25">
      <c r="A17780" t="s">
        <v>240</v>
      </c>
      <c r="B17780" s="1">
        <v>45961</v>
      </c>
      <c r="C17780" t="s">
        <v>955</v>
      </c>
      <c r="D17780" t="s">
        <v>956</v>
      </c>
      <c r="E17780" s="4">
        <v>460381.31</v>
      </c>
      <c r="F17780" t="s">
        <v>1477</v>
      </c>
      <c r="G17780" t="s">
        <v>471</v>
      </c>
      <c r="H17780" t="s">
        <v>293</v>
      </c>
      <c r="I17780" t="s">
        <v>294</v>
      </c>
      <c r="J17780" t="s">
        <v>251</v>
      </c>
      <c r="L17780" t="s">
        <v>386</v>
      </c>
      <c r="M17780" t="s">
        <v>387</v>
      </c>
      <c r="N17780" t="s">
        <v>482</v>
      </c>
    </row>
    <row r="17781" spans="1:14" x14ac:dyDescent="0.25">
      <c r="A17781" t="s">
        <v>240</v>
      </c>
      <c r="B17781" s="1">
        <v>45991</v>
      </c>
      <c r="C17781" t="s">
        <v>955</v>
      </c>
      <c r="D17781" t="s">
        <v>956</v>
      </c>
      <c r="E17781" s="4">
        <v>460381.31</v>
      </c>
      <c r="F17781" t="s">
        <v>1477</v>
      </c>
      <c r="G17781" t="s">
        <v>471</v>
      </c>
      <c r="H17781" t="s">
        <v>293</v>
      </c>
      <c r="I17781" t="s">
        <v>294</v>
      </c>
      <c r="J17781" t="s">
        <v>251</v>
      </c>
      <c r="L17781" t="s">
        <v>386</v>
      </c>
      <c r="M17781" t="s">
        <v>387</v>
      </c>
      <c r="N17781" t="s">
        <v>482</v>
      </c>
    </row>
    <row r="17782" spans="1:14" x14ac:dyDescent="0.25">
      <c r="A17782" t="s">
        <v>240</v>
      </c>
      <c r="B17782" s="1">
        <v>46022</v>
      </c>
      <c r="C17782" t="s">
        <v>955</v>
      </c>
      <c r="D17782" t="s">
        <v>956</v>
      </c>
      <c r="E17782" s="4">
        <v>460381.31</v>
      </c>
      <c r="F17782" t="s">
        <v>1477</v>
      </c>
      <c r="G17782" t="s">
        <v>471</v>
      </c>
      <c r="H17782" t="s">
        <v>293</v>
      </c>
      <c r="I17782" t="s">
        <v>294</v>
      </c>
      <c r="J17782" t="s">
        <v>251</v>
      </c>
      <c r="L17782" t="s">
        <v>386</v>
      </c>
      <c r="M17782" t="s">
        <v>387</v>
      </c>
      <c r="N17782" t="s">
        <v>482</v>
      </c>
    </row>
    <row r="17783" spans="1:14" x14ac:dyDescent="0.25">
      <c r="A17783" t="s">
        <v>240</v>
      </c>
      <c r="B17783" s="1">
        <v>45688</v>
      </c>
      <c r="C17783" t="s">
        <v>1056</v>
      </c>
      <c r="D17783" t="s">
        <v>1057</v>
      </c>
      <c r="E17783" s="4">
        <v>-275792.65000000002</v>
      </c>
      <c r="F17783" t="s">
        <v>1477</v>
      </c>
      <c r="G17783" t="s">
        <v>471</v>
      </c>
      <c r="H17783" t="s">
        <v>246</v>
      </c>
      <c r="I17783" t="s">
        <v>247</v>
      </c>
      <c r="J17783" t="s">
        <v>246</v>
      </c>
      <c r="L17783" t="s">
        <v>370</v>
      </c>
      <c r="M17783" t="s">
        <v>371</v>
      </c>
      <c r="N17783" t="s">
        <v>482</v>
      </c>
    </row>
    <row r="17784" spans="1:14" x14ac:dyDescent="0.25">
      <c r="A17784" t="s">
        <v>240</v>
      </c>
      <c r="B17784" s="1">
        <v>45716</v>
      </c>
      <c r="C17784" t="s">
        <v>1056</v>
      </c>
      <c r="D17784" t="s">
        <v>1057</v>
      </c>
      <c r="E17784" s="4">
        <v>-275792.65000000002</v>
      </c>
      <c r="F17784" t="s">
        <v>1477</v>
      </c>
      <c r="G17784" t="s">
        <v>471</v>
      </c>
      <c r="H17784" t="s">
        <v>246</v>
      </c>
      <c r="I17784" t="s">
        <v>247</v>
      </c>
      <c r="J17784" t="s">
        <v>246</v>
      </c>
      <c r="L17784" t="s">
        <v>370</v>
      </c>
      <c r="M17784" t="s">
        <v>371</v>
      </c>
      <c r="N17784" t="s">
        <v>482</v>
      </c>
    </row>
    <row r="17785" spans="1:14" x14ac:dyDescent="0.25">
      <c r="A17785" t="s">
        <v>240</v>
      </c>
      <c r="B17785" s="1">
        <v>45747</v>
      </c>
      <c r="C17785" t="s">
        <v>1056</v>
      </c>
      <c r="D17785" t="s">
        <v>1057</v>
      </c>
      <c r="E17785" s="4">
        <v>-228204.30000000005</v>
      </c>
      <c r="F17785" t="s">
        <v>1477</v>
      </c>
      <c r="G17785" t="s">
        <v>471</v>
      </c>
      <c r="H17785" t="s">
        <v>246</v>
      </c>
      <c r="I17785" t="s">
        <v>247</v>
      </c>
      <c r="J17785" t="s">
        <v>246</v>
      </c>
      <c r="L17785" t="s">
        <v>370</v>
      </c>
      <c r="M17785" t="s">
        <v>371</v>
      </c>
      <c r="N17785" t="s">
        <v>482</v>
      </c>
    </row>
    <row r="17786" spans="1:14" x14ac:dyDescent="0.25">
      <c r="A17786" t="s">
        <v>240</v>
      </c>
      <c r="B17786" s="1">
        <v>45777</v>
      </c>
      <c r="C17786" t="s">
        <v>1056</v>
      </c>
      <c r="D17786" t="s">
        <v>1057</v>
      </c>
      <c r="E17786" s="4">
        <v>-187336.06000000006</v>
      </c>
      <c r="F17786" t="s">
        <v>1477</v>
      </c>
      <c r="G17786" t="s">
        <v>471</v>
      </c>
      <c r="H17786" t="s">
        <v>246</v>
      </c>
      <c r="I17786" t="s">
        <v>247</v>
      </c>
      <c r="J17786" t="s">
        <v>246</v>
      </c>
      <c r="L17786" t="s">
        <v>370</v>
      </c>
      <c r="M17786" t="s">
        <v>371</v>
      </c>
      <c r="N17786" t="s">
        <v>482</v>
      </c>
    </row>
    <row r="17787" spans="1:14" x14ac:dyDescent="0.25">
      <c r="A17787" t="s">
        <v>240</v>
      </c>
      <c r="B17787" s="1">
        <v>45808</v>
      </c>
      <c r="C17787" t="s">
        <v>1056</v>
      </c>
      <c r="D17787" t="s">
        <v>1057</v>
      </c>
      <c r="E17787" s="4">
        <v>-242060.99</v>
      </c>
      <c r="F17787" t="s">
        <v>1477</v>
      </c>
      <c r="G17787" t="s">
        <v>471</v>
      </c>
      <c r="H17787" t="s">
        <v>246</v>
      </c>
      <c r="I17787" t="s">
        <v>247</v>
      </c>
      <c r="J17787" t="s">
        <v>246</v>
      </c>
      <c r="L17787" t="s">
        <v>370</v>
      </c>
      <c r="M17787" t="s">
        <v>371</v>
      </c>
      <c r="N17787" t="s">
        <v>482</v>
      </c>
    </row>
    <row r="17788" spans="1:14" x14ac:dyDescent="0.25">
      <c r="A17788" t="s">
        <v>240</v>
      </c>
      <c r="B17788" s="1">
        <v>45838</v>
      </c>
      <c r="C17788" t="s">
        <v>1056</v>
      </c>
      <c r="D17788" t="s">
        <v>1057</v>
      </c>
      <c r="E17788" s="4">
        <v>-242060.99</v>
      </c>
      <c r="F17788" t="s">
        <v>1477</v>
      </c>
      <c r="G17788" t="s">
        <v>471</v>
      </c>
      <c r="H17788" t="s">
        <v>246</v>
      </c>
      <c r="I17788" t="s">
        <v>247</v>
      </c>
      <c r="J17788" t="s">
        <v>246</v>
      </c>
      <c r="L17788" t="s">
        <v>370</v>
      </c>
      <c r="M17788" t="s">
        <v>371</v>
      </c>
      <c r="N17788" t="s">
        <v>482</v>
      </c>
    </row>
    <row r="17789" spans="1:14" x14ac:dyDescent="0.25">
      <c r="A17789" t="s">
        <v>240</v>
      </c>
      <c r="B17789" s="1">
        <v>45869</v>
      </c>
      <c r="C17789" t="s">
        <v>1056</v>
      </c>
      <c r="D17789" t="s">
        <v>1057</v>
      </c>
      <c r="E17789" s="4">
        <v>-242060.99</v>
      </c>
      <c r="F17789" t="s">
        <v>1477</v>
      </c>
      <c r="G17789" t="s">
        <v>471</v>
      </c>
      <c r="H17789" t="s">
        <v>246</v>
      </c>
      <c r="I17789" t="s">
        <v>247</v>
      </c>
      <c r="J17789" t="s">
        <v>246</v>
      </c>
      <c r="L17789" t="s">
        <v>370</v>
      </c>
      <c r="M17789" t="s">
        <v>371</v>
      </c>
      <c r="N17789" t="s">
        <v>482</v>
      </c>
    </row>
    <row r="17790" spans="1:14" x14ac:dyDescent="0.25">
      <c r="A17790" t="s">
        <v>240</v>
      </c>
      <c r="B17790" s="1">
        <v>45900</v>
      </c>
      <c r="C17790" t="s">
        <v>1056</v>
      </c>
      <c r="D17790" t="s">
        <v>1057</v>
      </c>
      <c r="E17790" s="4">
        <v>-242060.99</v>
      </c>
      <c r="F17790" t="s">
        <v>1477</v>
      </c>
      <c r="G17790" t="s">
        <v>471</v>
      </c>
      <c r="H17790" t="s">
        <v>246</v>
      </c>
      <c r="I17790" t="s">
        <v>247</v>
      </c>
      <c r="J17790" t="s">
        <v>246</v>
      </c>
      <c r="L17790" t="s">
        <v>370</v>
      </c>
      <c r="M17790" t="s">
        <v>371</v>
      </c>
      <c r="N17790" t="s">
        <v>482</v>
      </c>
    </row>
    <row r="17791" spans="1:14" x14ac:dyDescent="0.25">
      <c r="A17791" t="s">
        <v>240</v>
      </c>
      <c r="B17791" s="1">
        <v>45930</v>
      </c>
      <c r="C17791" t="s">
        <v>1056</v>
      </c>
      <c r="D17791" t="s">
        <v>1057</v>
      </c>
      <c r="E17791" s="4">
        <v>-242060.99</v>
      </c>
      <c r="F17791" t="s">
        <v>1477</v>
      </c>
      <c r="G17791" t="s">
        <v>471</v>
      </c>
      <c r="H17791" t="s">
        <v>246</v>
      </c>
      <c r="I17791" t="s">
        <v>247</v>
      </c>
      <c r="J17791" t="s">
        <v>246</v>
      </c>
      <c r="L17791" t="s">
        <v>370</v>
      </c>
      <c r="M17791" t="s">
        <v>371</v>
      </c>
      <c r="N17791" t="s">
        <v>482</v>
      </c>
    </row>
    <row r="17792" spans="1:14" x14ac:dyDescent="0.25">
      <c r="A17792" t="s">
        <v>240</v>
      </c>
      <c r="B17792" s="1">
        <v>45961</v>
      </c>
      <c r="C17792" t="s">
        <v>1056</v>
      </c>
      <c r="D17792" t="s">
        <v>1057</v>
      </c>
      <c r="E17792" s="4">
        <v>-242060.99</v>
      </c>
      <c r="F17792" t="s">
        <v>1477</v>
      </c>
      <c r="G17792" t="s">
        <v>471</v>
      </c>
      <c r="H17792" t="s">
        <v>246</v>
      </c>
      <c r="I17792" t="s">
        <v>247</v>
      </c>
      <c r="J17792" t="s">
        <v>246</v>
      </c>
      <c r="L17792" t="s">
        <v>370</v>
      </c>
      <c r="M17792" t="s">
        <v>371</v>
      </c>
      <c r="N17792" t="s">
        <v>482</v>
      </c>
    </row>
    <row r="17793" spans="1:14" x14ac:dyDescent="0.25">
      <c r="A17793" t="s">
        <v>240</v>
      </c>
      <c r="B17793" s="1">
        <v>45991</v>
      </c>
      <c r="C17793" t="s">
        <v>1056</v>
      </c>
      <c r="D17793" t="s">
        <v>1057</v>
      </c>
      <c r="E17793" s="4">
        <v>-242060.99</v>
      </c>
      <c r="F17793" t="s">
        <v>1477</v>
      </c>
      <c r="G17793" t="s">
        <v>471</v>
      </c>
      <c r="H17793" t="s">
        <v>246</v>
      </c>
      <c r="I17793" t="s">
        <v>247</v>
      </c>
      <c r="J17793" t="s">
        <v>246</v>
      </c>
      <c r="L17793" t="s">
        <v>370</v>
      </c>
      <c r="M17793" t="s">
        <v>371</v>
      </c>
      <c r="N17793" t="s">
        <v>482</v>
      </c>
    </row>
    <row r="17794" spans="1:14" x14ac:dyDescent="0.25">
      <c r="A17794" t="s">
        <v>240</v>
      </c>
      <c r="B17794" s="1">
        <v>46022</v>
      </c>
      <c r="C17794" t="s">
        <v>1056</v>
      </c>
      <c r="D17794" t="s">
        <v>1057</v>
      </c>
      <c r="E17794" s="4">
        <v>-242060.99</v>
      </c>
      <c r="F17794" t="s">
        <v>1477</v>
      </c>
      <c r="G17794" t="s">
        <v>471</v>
      </c>
      <c r="H17794" t="s">
        <v>246</v>
      </c>
      <c r="I17794" t="s">
        <v>247</v>
      </c>
      <c r="J17794" t="s">
        <v>246</v>
      </c>
      <c r="L17794" t="s">
        <v>370</v>
      </c>
      <c r="M17794" t="s">
        <v>371</v>
      </c>
      <c r="N17794" t="s">
        <v>482</v>
      </c>
    </row>
    <row r="17795" spans="1:14" x14ac:dyDescent="0.25">
      <c r="A17795" t="s">
        <v>240</v>
      </c>
      <c r="B17795" s="1">
        <v>45688</v>
      </c>
      <c r="C17795" t="s">
        <v>1058</v>
      </c>
      <c r="D17795" t="s">
        <v>1059</v>
      </c>
      <c r="E17795" s="4">
        <v>-601684.31999999995</v>
      </c>
      <c r="F17795" t="s">
        <v>1477</v>
      </c>
      <c r="G17795" t="s">
        <v>471</v>
      </c>
      <c r="H17795" t="s">
        <v>293</v>
      </c>
      <c r="I17795" t="s">
        <v>294</v>
      </c>
      <c r="J17795" t="s">
        <v>251</v>
      </c>
      <c r="L17795" t="s">
        <v>386</v>
      </c>
      <c r="M17795" t="s">
        <v>387</v>
      </c>
      <c r="N17795" t="s">
        <v>482</v>
      </c>
    </row>
    <row r="17796" spans="1:14" x14ac:dyDescent="0.25">
      <c r="A17796" t="s">
        <v>240</v>
      </c>
      <c r="B17796" s="1">
        <v>45716</v>
      </c>
      <c r="C17796" t="s">
        <v>1058</v>
      </c>
      <c r="D17796" t="s">
        <v>1059</v>
      </c>
      <c r="E17796" s="4">
        <v>-601684.31999999995</v>
      </c>
      <c r="F17796" t="s">
        <v>1477</v>
      </c>
      <c r="G17796" t="s">
        <v>471</v>
      </c>
      <c r="H17796" t="s">
        <v>293</v>
      </c>
      <c r="I17796" t="s">
        <v>294</v>
      </c>
      <c r="J17796" t="s">
        <v>251</v>
      </c>
      <c r="L17796" t="s">
        <v>386</v>
      </c>
      <c r="M17796" t="s">
        <v>387</v>
      </c>
      <c r="N17796" t="s">
        <v>482</v>
      </c>
    </row>
    <row r="17797" spans="1:14" x14ac:dyDescent="0.25">
      <c r="A17797" t="s">
        <v>240</v>
      </c>
      <c r="B17797" s="1">
        <v>45747</v>
      </c>
      <c r="C17797" t="s">
        <v>1058</v>
      </c>
      <c r="D17797" t="s">
        <v>1059</v>
      </c>
      <c r="E17797" s="4">
        <v>-457688.92999999982</v>
      </c>
      <c r="F17797" t="s">
        <v>1477</v>
      </c>
      <c r="G17797" t="s">
        <v>471</v>
      </c>
      <c r="H17797" t="s">
        <v>293</v>
      </c>
      <c r="I17797" t="s">
        <v>294</v>
      </c>
      <c r="J17797" t="s">
        <v>251</v>
      </c>
      <c r="L17797" t="s">
        <v>386</v>
      </c>
      <c r="M17797" t="s">
        <v>387</v>
      </c>
      <c r="N17797" t="s">
        <v>482</v>
      </c>
    </row>
    <row r="17798" spans="1:14" x14ac:dyDescent="0.25">
      <c r="A17798" t="s">
        <v>240</v>
      </c>
      <c r="B17798" s="1">
        <v>45777</v>
      </c>
      <c r="C17798" t="s">
        <v>1058</v>
      </c>
      <c r="D17798" t="s">
        <v>1059</v>
      </c>
      <c r="E17798" s="4">
        <v>-460409.04000000004</v>
      </c>
      <c r="F17798" t="s">
        <v>1477</v>
      </c>
      <c r="G17798" t="s">
        <v>471</v>
      </c>
      <c r="H17798" t="s">
        <v>293</v>
      </c>
      <c r="I17798" t="s">
        <v>294</v>
      </c>
      <c r="J17798" t="s">
        <v>251</v>
      </c>
      <c r="L17798" t="s">
        <v>386</v>
      </c>
      <c r="M17798" t="s">
        <v>387</v>
      </c>
      <c r="N17798" t="s">
        <v>482</v>
      </c>
    </row>
    <row r="17799" spans="1:14" x14ac:dyDescent="0.25">
      <c r="A17799" t="s">
        <v>240</v>
      </c>
      <c r="B17799" s="1">
        <v>45808</v>
      </c>
      <c r="C17799" t="s">
        <v>1058</v>
      </c>
      <c r="D17799" t="s">
        <v>1059</v>
      </c>
      <c r="E17799" s="4">
        <v>-410438.79999999981</v>
      </c>
      <c r="F17799" t="s">
        <v>1477</v>
      </c>
      <c r="G17799" t="s">
        <v>471</v>
      </c>
      <c r="H17799" t="s">
        <v>293</v>
      </c>
      <c r="I17799" t="s">
        <v>294</v>
      </c>
      <c r="J17799" t="s">
        <v>251</v>
      </c>
      <c r="L17799" t="s">
        <v>386</v>
      </c>
      <c r="M17799" t="s">
        <v>387</v>
      </c>
      <c r="N17799" t="s">
        <v>482</v>
      </c>
    </row>
    <row r="17800" spans="1:14" x14ac:dyDescent="0.25">
      <c r="A17800" t="s">
        <v>240</v>
      </c>
      <c r="B17800" s="1">
        <v>45838</v>
      </c>
      <c r="C17800" t="s">
        <v>1058</v>
      </c>
      <c r="D17800" t="s">
        <v>1059</v>
      </c>
      <c r="E17800" s="4">
        <v>-410438.79999999981</v>
      </c>
      <c r="F17800" t="s">
        <v>1477</v>
      </c>
      <c r="G17800" t="s">
        <v>471</v>
      </c>
      <c r="H17800" t="s">
        <v>293</v>
      </c>
      <c r="I17800" t="s">
        <v>294</v>
      </c>
      <c r="J17800" t="s">
        <v>251</v>
      </c>
      <c r="L17800" t="s">
        <v>386</v>
      </c>
      <c r="M17800" t="s">
        <v>387</v>
      </c>
      <c r="N17800" t="s">
        <v>482</v>
      </c>
    </row>
    <row r="17801" spans="1:14" x14ac:dyDescent="0.25">
      <c r="A17801" t="s">
        <v>240</v>
      </c>
      <c r="B17801" s="1">
        <v>45869</v>
      </c>
      <c r="C17801" t="s">
        <v>1058</v>
      </c>
      <c r="D17801" t="s">
        <v>1059</v>
      </c>
      <c r="E17801" s="4">
        <v>-410438.79999999981</v>
      </c>
      <c r="F17801" t="s">
        <v>1477</v>
      </c>
      <c r="G17801" t="s">
        <v>471</v>
      </c>
      <c r="H17801" t="s">
        <v>293</v>
      </c>
      <c r="I17801" t="s">
        <v>294</v>
      </c>
      <c r="J17801" t="s">
        <v>251</v>
      </c>
      <c r="L17801" t="s">
        <v>386</v>
      </c>
      <c r="M17801" t="s">
        <v>387</v>
      </c>
      <c r="N17801" t="s">
        <v>482</v>
      </c>
    </row>
    <row r="17802" spans="1:14" x14ac:dyDescent="0.25">
      <c r="A17802" t="s">
        <v>240</v>
      </c>
      <c r="B17802" s="1">
        <v>45900</v>
      </c>
      <c r="C17802" t="s">
        <v>1058</v>
      </c>
      <c r="D17802" t="s">
        <v>1059</v>
      </c>
      <c r="E17802" s="4">
        <v>-410438.79999999981</v>
      </c>
      <c r="F17802" t="s">
        <v>1477</v>
      </c>
      <c r="G17802" t="s">
        <v>471</v>
      </c>
      <c r="H17802" t="s">
        <v>293</v>
      </c>
      <c r="I17802" t="s">
        <v>294</v>
      </c>
      <c r="J17802" t="s">
        <v>251</v>
      </c>
      <c r="L17802" t="s">
        <v>386</v>
      </c>
      <c r="M17802" t="s">
        <v>387</v>
      </c>
      <c r="N17802" t="s">
        <v>482</v>
      </c>
    </row>
    <row r="17803" spans="1:14" x14ac:dyDescent="0.25">
      <c r="A17803" t="s">
        <v>240</v>
      </c>
      <c r="B17803" s="1">
        <v>45930</v>
      </c>
      <c r="C17803" t="s">
        <v>1058</v>
      </c>
      <c r="D17803" t="s">
        <v>1059</v>
      </c>
      <c r="E17803" s="4">
        <v>-410438.79999999981</v>
      </c>
      <c r="F17803" t="s">
        <v>1477</v>
      </c>
      <c r="G17803" t="s">
        <v>471</v>
      </c>
      <c r="H17803" t="s">
        <v>293</v>
      </c>
      <c r="I17803" t="s">
        <v>294</v>
      </c>
      <c r="J17803" t="s">
        <v>251</v>
      </c>
      <c r="L17803" t="s">
        <v>386</v>
      </c>
      <c r="M17803" t="s">
        <v>387</v>
      </c>
      <c r="N17803" t="s">
        <v>482</v>
      </c>
    </row>
    <row r="17804" spans="1:14" x14ac:dyDescent="0.25">
      <c r="A17804" t="s">
        <v>240</v>
      </c>
      <c r="B17804" s="1">
        <v>45961</v>
      </c>
      <c r="C17804" t="s">
        <v>1058</v>
      </c>
      <c r="D17804" t="s">
        <v>1059</v>
      </c>
      <c r="E17804" s="4">
        <v>-410438.79999999981</v>
      </c>
      <c r="F17804" t="s">
        <v>1477</v>
      </c>
      <c r="G17804" t="s">
        <v>471</v>
      </c>
      <c r="H17804" t="s">
        <v>293</v>
      </c>
      <c r="I17804" t="s">
        <v>294</v>
      </c>
      <c r="J17804" t="s">
        <v>251</v>
      </c>
      <c r="L17804" t="s">
        <v>386</v>
      </c>
      <c r="M17804" t="s">
        <v>387</v>
      </c>
      <c r="N17804" t="s">
        <v>482</v>
      </c>
    </row>
    <row r="17805" spans="1:14" x14ac:dyDescent="0.25">
      <c r="A17805" t="s">
        <v>240</v>
      </c>
      <c r="B17805" s="1">
        <v>45991</v>
      </c>
      <c r="C17805" t="s">
        <v>1058</v>
      </c>
      <c r="D17805" t="s">
        <v>1059</v>
      </c>
      <c r="E17805" s="4">
        <v>-410438.79999999981</v>
      </c>
      <c r="F17805" t="s">
        <v>1477</v>
      </c>
      <c r="G17805" t="s">
        <v>471</v>
      </c>
      <c r="H17805" t="s">
        <v>293</v>
      </c>
      <c r="I17805" t="s">
        <v>294</v>
      </c>
      <c r="J17805" t="s">
        <v>251</v>
      </c>
      <c r="L17805" t="s">
        <v>386</v>
      </c>
      <c r="M17805" t="s">
        <v>387</v>
      </c>
      <c r="N17805" t="s">
        <v>482</v>
      </c>
    </row>
    <row r="17806" spans="1:14" x14ac:dyDescent="0.25">
      <c r="A17806" t="s">
        <v>240</v>
      </c>
      <c r="B17806" s="1">
        <v>46022</v>
      </c>
      <c r="C17806" t="s">
        <v>1058</v>
      </c>
      <c r="D17806" t="s">
        <v>1059</v>
      </c>
      <c r="E17806" s="4">
        <v>-410438.79999999981</v>
      </c>
      <c r="F17806" t="s">
        <v>1477</v>
      </c>
      <c r="G17806" t="s">
        <v>471</v>
      </c>
      <c r="H17806" t="s">
        <v>293</v>
      </c>
      <c r="I17806" t="s">
        <v>294</v>
      </c>
      <c r="J17806" t="s">
        <v>251</v>
      </c>
      <c r="L17806" t="s">
        <v>386</v>
      </c>
      <c r="M17806" t="s">
        <v>387</v>
      </c>
      <c r="N17806" t="s">
        <v>482</v>
      </c>
    </row>
    <row r="17807" spans="1:14" x14ac:dyDescent="0.25">
      <c r="A17807" t="s">
        <v>240</v>
      </c>
      <c r="B17807" s="1">
        <v>45838</v>
      </c>
      <c r="C17807" t="s">
        <v>785</v>
      </c>
      <c r="D17807" t="s">
        <v>786</v>
      </c>
      <c r="E17807" s="4">
        <v>5615.1240000000107</v>
      </c>
      <c r="F17807" t="s">
        <v>1477</v>
      </c>
      <c r="G17807" t="s">
        <v>471</v>
      </c>
      <c r="H17807" t="s">
        <v>311</v>
      </c>
      <c r="I17807" t="s">
        <v>312</v>
      </c>
      <c r="J17807" t="s">
        <v>264</v>
      </c>
      <c r="L17807" t="s">
        <v>378</v>
      </c>
      <c r="M17807" t="s">
        <v>379</v>
      </c>
      <c r="N17807" t="s">
        <v>485</v>
      </c>
    </row>
    <row r="17808" spans="1:14" x14ac:dyDescent="0.25">
      <c r="A17808" t="s">
        <v>240</v>
      </c>
      <c r="B17808" s="1">
        <v>45869</v>
      </c>
      <c r="C17808" t="s">
        <v>785</v>
      </c>
      <c r="D17808" t="s">
        <v>786</v>
      </c>
      <c r="E17808" s="4">
        <v>6550.9780000000128</v>
      </c>
      <c r="F17808" t="s">
        <v>1477</v>
      </c>
      <c r="G17808" t="s">
        <v>471</v>
      </c>
      <c r="H17808" t="s">
        <v>311</v>
      </c>
      <c r="I17808" t="s">
        <v>312</v>
      </c>
      <c r="J17808" t="s">
        <v>264</v>
      </c>
      <c r="L17808" t="s">
        <v>378</v>
      </c>
      <c r="M17808" t="s">
        <v>379</v>
      </c>
      <c r="N17808" t="s">
        <v>485</v>
      </c>
    </row>
    <row r="17809" spans="1:14" x14ac:dyDescent="0.25">
      <c r="A17809" t="s">
        <v>240</v>
      </c>
      <c r="B17809" s="1">
        <v>45900</v>
      </c>
      <c r="C17809" t="s">
        <v>785</v>
      </c>
      <c r="D17809" t="s">
        <v>786</v>
      </c>
      <c r="E17809" s="4">
        <v>7486.8320000000149</v>
      </c>
      <c r="F17809" t="s">
        <v>1477</v>
      </c>
      <c r="G17809" t="s">
        <v>471</v>
      </c>
      <c r="H17809" t="s">
        <v>311</v>
      </c>
      <c r="I17809" t="s">
        <v>312</v>
      </c>
      <c r="J17809" t="s">
        <v>264</v>
      </c>
      <c r="L17809" t="s">
        <v>378</v>
      </c>
      <c r="M17809" t="s">
        <v>379</v>
      </c>
      <c r="N17809" t="s">
        <v>485</v>
      </c>
    </row>
    <row r="17810" spans="1:14" x14ac:dyDescent="0.25">
      <c r="A17810" t="s">
        <v>240</v>
      </c>
      <c r="B17810" s="1">
        <v>45930</v>
      </c>
      <c r="C17810" t="s">
        <v>785</v>
      </c>
      <c r="D17810" t="s">
        <v>786</v>
      </c>
      <c r="E17810" s="4">
        <v>8422.6860000000161</v>
      </c>
      <c r="F17810" t="s">
        <v>1477</v>
      </c>
      <c r="G17810" t="s">
        <v>471</v>
      </c>
      <c r="H17810" t="s">
        <v>311</v>
      </c>
      <c r="I17810" t="s">
        <v>312</v>
      </c>
      <c r="J17810" t="s">
        <v>264</v>
      </c>
      <c r="L17810" t="s">
        <v>378</v>
      </c>
      <c r="M17810" t="s">
        <v>379</v>
      </c>
      <c r="N17810" t="s">
        <v>485</v>
      </c>
    </row>
    <row r="17811" spans="1:14" x14ac:dyDescent="0.25">
      <c r="A17811" t="s">
        <v>240</v>
      </c>
      <c r="B17811" s="1">
        <v>45961</v>
      </c>
      <c r="C17811" t="s">
        <v>785</v>
      </c>
      <c r="D17811" t="s">
        <v>786</v>
      </c>
      <c r="E17811" s="4">
        <v>9358.5400000000172</v>
      </c>
      <c r="F17811" t="s">
        <v>1477</v>
      </c>
      <c r="G17811" t="s">
        <v>471</v>
      </c>
      <c r="H17811" t="s">
        <v>311</v>
      </c>
      <c r="I17811" t="s">
        <v>312</v>
      </c>
      <c r="J17811" t="s">
        <v>264</v>
      </c>
      <c r="L17811" t="s">
        <v>378</v>
      </c>
      <c r="M17811" t="s">
        <v>379</v>
      </c>
      <c r="N17811" t="s">
        <v>485</v>
      </c>
    </row>
    <row r="17812" spans="1:14" x14ac:dyDescent="0.25">
      <c r="A17812" t="s">
        <v>240</v>
      </c>
      <c r="B17812" s="1">
        <v>45991</v>
      </c>
      <c r="C17812" t="s">
        <v>785</v>
      </c>
      <c r="D17812" t="s">
        <v>786</v>
      </c>
      <c r="E17812" s="4">
        <v>10294.394000000018</v>
      </c>
      <c r="F17812" t="s">
        <v>1477</v>
      </c>
      <c r="G17812" t="s">
        <v>471</v>
      </c>
      <c r="H17812" t="s">
        <v>311</v>
      </c>
      <c r="I17812" t="s">
        <v>312</v>
      </c>
      <c r="J17812" t="s">
        <v>264</v>
      </c>
      <c r="L17812" t="s">
        <v>378</v>
      </c>
      <c r="M17812" t="s">
        <v>379</v>
      </c>
      <c r="N17812" t="s">
        <v>485</v>
      </c>
    </row>
    <row r="17813" spans="1:14" x14ac:dyDescent="0.25">
      <c r="A17813" t="s">
        <v>240</v>
      </c>
      <c r="B17813" s="1">
        <v>46022</v>
      </c>
      <c r="C17813" t="s">
        <v>785</v>
      </c>
      <c r="D17813" t="s">
        <v>786</v>
      </c>
      <c r="E17813" s="4">
        <v>11230.24800000002</v>
      </c>
      <c r="F17813" t="s">
        <v>1477</v>
      </c>
      <c r="G17813" t="s">
        <v>471</v>
      </c>
      <c r="H17813" t="s">
        <v>311</v>
      </c>
      <c r="I17813" t="s">
        <v>312</v>
      </c>
      <c r="J17813" t="s">
        <v>264</v>
      </c>
      <c r="L17813" t="s">
        <v>378</v>
      </c>
      <c r="M17813" t="s">
        <v>379</v>
      </c>
      <c r="N17813" t="s">
        <v>485</v>
      </c>
    </row>
    <row r="17814" spans="1:14" x14ac:dyDescent="0.25">
      <c r="A17814" t="s">
        <v>240</v>
      </c>
      <c r="B17814" s="1">
        <v>45688</v>
      </c>
      <c r="C17814" t="s">
        <v>788</v>
      </c>
      <c r="D17814" t="s">
        <v>789</v>
      </c>
      <c r="E17814" s="4">
        <v>47.52</v>
      </c>
      <c r="F17814" t="s">
        <v>1477</v>
      </c>
      <c r="G17814" t="s">
        <v>471</v>
      </c>
      <c r="H17814" t="s">
        <v>311</v>
      </c>
      <c r="I17814" t="s">
        <v>312</v>
      </c>
      <c r="J17814" t="s">
        <v>264</v>
      </c>
      <c r="L17814" t="s">
        <v>378</v>
      </c>
      <c r="M17814" t="s">
        <v>379</v>
      </c>
      <c r="N17814" t="s">
        <v>485</v>
      </c>
    </row>
    <row r="17815" spans="1:14" x14ac:dyDescent="0.25">
      <c r="A17815" t="s">
        <v>240</v>
      </c>
      <c r="B17815" s="1">
        <v>45716</v>
      </c>
      <c r="C17815" t="s">
        <v>788</v>
      </c>
      <c r="D17815" t="s">
        <v>789</v>
      </c>
      <c r="E17815" s="4">
        <v>47.52</v>
      </c>
      <c r="F17815" t="s">
        <v>1477</v>
      </c>
      <c r="G17815" t="s">
        <v>471</v>
      </c>
      <c r="H17815" t="s">
        <v>311</v>
      </c>
      <c r="I17815" t="s">
        <v>312</v>
      </c>
      <c r="J17815" t="s">
        <v>264</v>
      </c>
      <c r="L17815" t="s">
        <v>378</v>
      </c>
      <c r="M17815" t="s">
        <v>379</v>
      </c>
      <c r="N17815" t="s">
        <v>485</v>
      </c>
    </row>
    <row r="17816" spans="1:14" x14ac:dyDescent="0.25">
      <c r="A17816" t="s">
        <v>240</v>
      </c>
      <c r="B17816" s="1">
        <v>45747</v>
      </c>
      <c r="C17816" t="s">
        <v>788</v>
      </c>
      <c r="D17816" t="s">
        <v>789</v>
      </c>
      <c r="E17816" s="4">
        <v>111.42</v>
      </c>
      <c r="F17816" t="s">
        <v>1477</v>
      </c>
      <c r="G17816" t="s">
        <v>471</v>
      </c>
      <c r="H17816" t="s">
        <v>311</v>
      </c>
      <c r="I17816" t="s">
        <v>312</v>
      </c>
      <c r="J17816" t="s">
        <v>264</v>
      </c>
      <c r="L17816" t="s">
        <v>378</v>
      </c>
      <c r="M17816" t="s">
        <v>379</v>
      </c>
      <c r="N17816" t="s">
        <v>485</v>
      </c>
    </row>
    <row r="17817" spans="1:14" x14ac:dyDescent="0.25">
      <c r="A17817" t="s">
        <v>240</v>
      </c>
      <c r="B17817" s="1">
        <v>45777</v>
      </c>
      <c r="C17817" t="s">
        <v>788</v>
      </c>
      <c r="D17817" t="s">
        <v>789</v>
      </c>
      <c r="E17817" s="4">
        <v>528.84</v>
      </c>
      <c r="F17817" t="s">
        <v>1477</v>
      </c>
      <c r="G17817" t="s">
        <v>471</v>
      </c>
      <c r="H17817" t="s">
        <v>311</v>
      </c>
      <c r="I17817" t="s">
        <v>312</v>
      </c>
      <c r="J17817" t="s">
        <v>264</v>
      </c>
      <c r="L17817" t="s">
        <v>378</v>
      </c>
      <c r="M17817" t="s">
        <v>379</v>
      </c>
      <c r="N17817" t="s">
        <v>485</v>
      </c>
    </row>
    <row r="17818" spans="1:14" x14ac:dyDescent="0.25">
      <c r="A17818" t="s">
        <v>240</v>
      </c>
      <c r="B17818" s="1">
        <v>45808</v>
      </c>
      <c r="C17818" t="s">
        <v>788</v>
      </c>
      <c r="D17818" t="s">
        <v>789</v>
      </c>
      <c r="E17818" s="4">
        <v>742.56000000000006</v>
      </c>
      <c r="F17818" t="s">
        <v>1477</v>
      </c>
      <c r="G17818" t="s">
        <v>471</v>
      </c>
      <c r="H17818" t="s">
        <v>311</v>
      </c>
      <c r="I17818" t="s">
        <v>312</v>
      </c>
      <c r="J17818" t="s">
        <v>264</v>
      </c>
      <c r="L17818" t="s">
        <v>378</v>
      </c>
      <c r="M17818" t="s">
        <v>379</v>
      </c>
      <c r="N17818" t="s">
        <v>485</v>
      </c>
    </row>
    <row r="17819" spans="1:14" x14ac:dyDescent="0.25">
      <c r="A17819" t="s">
        <v>240</v>
      </c>
      <c r="B17819" s="1">
        <v>45838</v>
      </c>
      <c r="C17819" t="s">
        <v>788</v>
      </c>
      <c r="D17819" t="s">
        <v>789</v>
      </c>
      <c r="E17819" s="4">
        <v>891.07200000000012</v>
      </c>
      <c r="F17819" t="s">
        <v>1477</v>
      </c>
      <c r="G17819" t="s">
        <v>471</v>
      </c>
      <c r="H17819" t="s">
        <v>311</v>
      </c>
      <c r="I17819" t="s">
        <v>312</v>
      </c>
      <c r="J17819" t="s">
        <v>264</v>
      </c>
      <c r="L17819" t="s">
        <v>378</v>
      </c>
      <c r="M17819" t="s">
        <v>379</v>
      </c>
      <c r="N17819" t="s">
        <v>485</v>
      </c>
    </row>
    <row r="17820" spans="1:14" x14ac:dyDescent="0.25">
      <c r="A17820" t="s">
        <v>240</v>
      </c>
      <c r="B17820" s="1">
        <v>45869</v>
      </c>
      <c r="C17820" t="s">
        <v>788</v>
      </c>
      <c r="D17820" t="s">
        <v>789</v>
      </c>
      <c r="E17820" s="4">
        <v>1039.5840000000001</v>
      </c>
      <c r="F17820" t="s">
        <v>1477</v>
      </c>
      <c r="G17820" t="s">
        <v>471</v>
      </c>
      <c r="H17820" t="s">
        <v>311</v>
      </c>
      <c r="I17820" t="s">
        <v>312</v>
      </c>
      <c r="J17820" t="s">
        <v>264</v>
      </c>
      <c r="L17820" t="s">
        <v>378</v>
      </c>
      <c r="M17820" t="s">
        <v>379</v>
      </c>
      <c r="N17820" t="s">
        <v>485</v>
      </c>
    </row>
    <row r="17821" spans="1:14" x14ac:dyDescent="0.25">
      <c r="A17821" t="s">
        <v>240</v>
      </c>
      <c r="B17821" s="1">
        <v>45900</v>
      </c>
      <c r="C17821" t="s">
        <v>788</v>
      </c>
      <c r="D17821" t="s">
        <v>789</v>
      </c>
      <c r="E17821" s="4">
        <v>1188.096</v>
      </c>
      <c r="F17821" t="s">
        <v>1477</v>
      </c>
      <c r="G17821" t="s">
        <v>471</v>
      </c>
      <c r="H17821" t="s">
        <v>311</v>
      </c>
      <c r="I17821" t="s">
        <v>312</v>
      </c>
      <c r="J17821" t="s">
        <v>264</v>
      </c>
      <c r="L17821" t="s">
        <v>378</v>
      </c>
      <c r="M17821" t="s">
        <v>379</v>
      </c>
      <c r="N17821" t="s">
        <v>485</v>
      </c>
    </row>
    <row r="17822" spans="1:14" x14ac:dyDescent="0.25">
      <c r="A17822" t="s">
        <v>240</v>
      </c>
      <c r="B17822" s="1">
        <v>45930</v>
      </c>
      <c r="C17822" t="s">
        <v>788</v>
      </c>
      <c r="D17822" t="s">
        <v>789</v>
      </c>
      <c r="E17822" s="4">
        <v>1336.6079999999999</v>
      </c>
      <c r="F17822" t="s">
        <v>1477</v>
      </c>
      <c r="G17822" t="s">
        <v>471</v>
      </c>
      <c r="H17822" t="s">
        <v>311</v>
      </c>
      <c r="I17822" t="s">
        <v>312</v>
      </c>
      <c r="J17822" t="s">
        <v>264</v>
      </c>
      <c r="L17822" t="s">
        <v>378</v>
      </c>
      <c r="M17822" t="s">
        <v>379</v>
      </c>
      <c r="N17822" t="s">
        <v>485</v>
      </c>
    </row>
    <row r="17823" spans="1:14" x14ac:dyDescent="0.25">
      <c r="A17823" t="s">
        <v>240</v>
      </c>
      <c r="B17823" s="1">
        <v>45961</v>
      </c>
      <c r="C17823" t="s">
        <v>788</v>
      </c>
      <c r="D17823" t="s">
        <v>789</v>
      </c>
      <c r="E17823" s="4">
        <v>1485.12</v>
      </c>
      <c r="F17823" t="s">
        <v>1477</v>
      </c>
      <c r="G17823" t="s">
        <v>471</v>
      </c>
      <c r="H17823" t="s">
        <v>311</v>
      </c>
      <c r="I17823" t="s">
        <v>312</v>
      </c>
      <c r="J17823" t="s">
        <v>264</v>
      </c>
      <c r="L17823" t="s">
        <v>378</v>
      </c>
      <c r="M17823" t="s">
        <v>379</v>
      </c>
      <c r="N17823" t="s">
        <v>485</v>
      </c>
    </row>
    <row r="17824" spans="1:14" x14ac:dyDescent="0.25">
      <c r="A17824" t="s">
        <v>240</v>
      </c>
      <c r="B17824" s="1">
        <v>45991</v>
      </c>
      <c r="C17824" t="s">
        <v>788</v>
      </c>
      <c r="D17824" t="s">
        <v>789</v>
      </c>
      <c r="E17824" s="4">
        <v>1633.6319999999998</v>
      </c>
      <c r="F17824" t="s">
        <v>1477</v>
      </c>
      <c r="G17824" t="s">
        <v>471</v>
      </c>
      <c r="H17824" t="s">
        <v>311</v>
      </c>
      <c r="I17824" t="s">
        <v>312</v>
      </c>
      <c r="J17824" t="s">
        <v>264</v>
      </c>
      <c r="L17824" t="s">
        <v>378</v>
      </c>
      <c r="M17824" t="s">
        <v>379</v>
      </c>
      <c r="N17824" t="s">
        <v>485</v>
      </c>
    </row>
    <row r="17825" spans="1:14" x14ac:dyDescent="0.25">
      <c r="A17825" t="s">
        <v>240</v>
      </c>
      <c r="B17825" s="1">
        <v>46022</v>
      </c>
      <c r="C17825" t="s">
        <v>788</v>
      </c>
      <c r="D17825" t="s">
        <v>789</v>
      </c>
      <c r="E17825" s="4">
        <v>1782.1439999999998</v>
      </c>
      <c r="F17825" t="s">
        <v>1477</v>
      </c>
      <c r="G17825" t="s">
        <v>471</v>
      </c>
      <c r="H17825" t="s">
        <v>311</v>
      </c>
      <c r="I17825" t="s">
        <v>312</v>
      </c>
      <c r="J17825" t="s">
        <v>264</v>
      </c>
      <c r="L17825" t="s">
        <v>378</v>
      </c>
      <c r="M17825" t="s">
        <v>379</v>
      </c>
      <c r="N17825" t="s">
        <v>485</v>
      </c>
    </row>
    <row r="17826" spans="1:14" x14ac:dyDescent="0.25">
      <c r="A17826" t="s">
        <v>240</v>
      </c>
      <c r="B17826" s="1">
        <v>45688</v>
      </c>
      <c r="C17826" t="s">
        <v>27</v>
      </c>
      <c r="D17826" t="s">
        <v>1032</v>
      </c>
      <c r="E17826" s="4">
        <v>-386113.99</v>
      </c>
      <c r="F17826" t="s">
        <v>1477</v>
      </c>
      <c r="G17826" t="s">
        <v>471</v>
      </c>
      <c r="H17826" t="s">
        <v>288</v>
      </c>
      <c r="I17826" t="s">
        <v>26</v>
      </c>
      <c r="J17826" t="s">
        <v>243</v>
      </c>
      <c r="L17826" t="s">
        <v>368</v>
      </c>
      <c r="M17826" t="s">
        <v>369</v>
      </c>
      <c r="N17826" t="s">
        <v>485</v>
      </c>
    </row>
    <row r="17827" spans="1:14" x14ac:dyDescent="0.25">
      <c r="A17827" t="s">
        <v>240</v>
      </c>
      <c r="B17827" s="1">
        <v>45716</v>
      </c>
      <c r="C17827" t="s">
        <v>27</v>
      </c>
      <c r="D17827" t="s">
        <v>1032</v>
      </c>
      <c r="E17827" s="4">
        <v>-867874.89999999991</v>
      </c>
      <c r="F17827" t="s">
        <v>1477</v>
      </c>
      <c r="G17827" t="s">
        <v>471</v>
      </c>
      <c r="H17827" t="s">
        <v>288</v>
      </c>
      <c r="I17827" t="s">
        <v>26</v>
      </c>
      <c r="J17827" t="s">
        <v>243</v>
      </c>
      <c r="L17827" t="s">
        <v>368</v>
      </c>
      <c r="M17827" t="s">
        <v>369</v>
      </c>
      <c r="N17827" t="s">
        <v>485</v>
      </c>
    </row>
    <row r="17828" spans="1:14" x14ac:dyDescent="0.25">
      <c r="A17828" t="s">
        <v>240</v>
      </c>
      <c r="B17828" s="1">
        <v>45747</v>
      </c>
      <c r="C17828" t="s">
        <v>27</v>
      </c>
      <c r="D17828" t="s">
        <v>1032</v>
      </c>
      <c r="E17828" s="4">
        <v>-1466833.0800000003</v>
      </c>
      <c r="F17828" t="s">
        <v>1477</v>
      </c>
      <c r="G17828" t="s">
        <v>471</v>
      </c>
      <c r="H17828" t="s">
        <v>288</v>
      </c>
      <c r="I17828" t="s">
        <v>26</v>
      </c>
      <c r="J17828" t="s">
        <v>243</v>
      </c>
      <c r="L17828" t="s">
        <v>368</v>
      </c>
      <c r="M17828" t="s">
        <v>369</v>
      </c>
      <c r="N17828" t="s">
        <v>485</v>
      </c>
    </row>
    <row r="17829" spans="1:14" x14ac:dyDescent="0.25">
      <c r="A17829" t="s">
        <v>240</v>
      </c>
      <c r="B17829" s="1">
        <v>45777</v>
      </c>
      <c r="C17829" t="s">
        <v>27</v>
      </c>
      <c r="D17829" t="s">
        <v>1032</v>
      </c>
      <c r="E17829" s="4">
        <v>-2153492.6600000006</v>
      </c>
      <c r="F17829" t="s">
        <v>1477</v>
      </c>
      <c r="G17829" t="s">
        <v>471</v>
      </c>
      <c r="H17829" t="s">
        <v>288</v>
      </c>
      <c r="I17829" t="s">
        <v>26</v>
      </c>
      <c r="J17829" t="s">
        <v>243</v>
      </c>
      <c r="L17829" t="s">
        <v>368</v>
      </c>
      <c r="M17829" t="s">
        <v>369</v>
      </c>
      <c r="N17829" t="s">
        <v>485</v>
      </c>
    </row>
    <row r="17830" spans="1:14" x14ac:dyDescent="0.25">
      <c r="A17830" t="s">
        <v>240</v>
      </c>
      <c r="B17830" s="1">
        <v>45808</v>
      </c>
      <c r="C17830" t="s">
        <v>27</v>
      </c>
      <c r="D17830" t="s">
        <v>1032</v>
      </c>
      <c r="E17830" s="4">
        <v>-2754967.0499999993</v>
      </c>
      <c r="F17830" t="s">
        <v>1477</v>
      </c>
      <c r="G17830" t="s">
        <v>471</v>
      </c>
      <c r="H17830" t="s">
        <v>288</v>
      </c>
      <c r="I17830" t="s">
        <v>26</v>
      </c>
      <c r="J17830" t="s">
        <v>243</v>
      </c>
      <c r="L17830" t="s">
        <v>368</v>
      </c>
      <c r="M17830" t="s">
        <v>369</v>
      </c>
      <c r="N17830" t="s">
        <v>485</v>
      </c>
    </row>
    <row r="17831" spans="1:14" x14ac:dyDescent="0.25">
      <c r="A17831" t="s">
        <v>240</v>
      </c>
      <c r="B17831" s="1">
        <v>45838</v>
      </c>
      <c r="C17831" t="s">
        <v>27</v>
      </c>
      <c r="D17831" t="s">
        <v>1032</v>
      </c>
      <c r="E17831" s="4">
        <v>-3014967.0499999993</v>
      </c>
      <c r="F17831" t="s">
        <v>1477</v>
      </c>
      <c r="G17831" t="s">
        <v>471</v>
      </c>
      <c r="H17831" t="s">
        <v>288</v>
      </c>
      <c r="I17831" t="s">
        <v>26</v>
      </c>
      <c r="J17831" t="s">
        <v>243</v>
      </c>
      <c r="L17831" t="s">
        <v>368</v>
      </c>
      <c r="M17831" t="s">
        <v>369</v>
      </c>
      <c r="N17831" t="s">
        <v>485</v>
      </c>
    </row>
    <row r="17832" spans="1:14" x14ac:dyDescent="0.25">
      <c r="A17832" t="s">
        <v>240</v>
      </c>
      <c r="B17832" s="1">
        <v>45869</v>
      </c>
      <c r="C17832" t="s">
        <v>27</v>
      </c>
      <c r="D17832" t="s">
        <v>1032</v>
      </c>
      <c r="E17832" s="4">
        <v>-3364967.0499999993</v>
      </c>
      <c r="F17832" t="s">
        <v>1477</v>
      </c>
      <c r="G17832" t="s">
        <v>471</v>
      </c>
      <c r="H17832" t="s">
        <v>288</v>
      </c>
      <c r="I17832" t="s">
        <v>26</v>
      </c>
      <c r="J17832" t="s">
        <v>243</v>
      </c>
      <c r="L17832" t="s">
        <v>368</v>
      </c>
      <c r="M17832" t="s">
        <v>369</v>
      </c>
      <c r="N17832" t="s">
        <v>485</v>
      </c>
    </row>
    <row r="17833" spans="1:14" x14ac:dyDescent="0.25">
      <c r="A17833" t="s">
        <v>240</v>
      </c>
      <c r="B17833" s="1">
        <v>45900</v>
      </c>
      <c r="C17833" t="s">
        <v>27</v>
      </c>
      <c r="D17833" t="s">
        <v>1032</v>
      </c>
      <c r="E17833" s="4">
        <v>-3594967.0499999993</v>
      </c>
      <c r="F17833" t="s">
        <v>1477</v>
      </c>
      <c r="G17833" t="s">
        <v>471</v>
      </c>
      <c r="H17833" t="s">
        <v>288</v>
      </c>
      <c r="I17833" t="s">
        <v>26</v>
      </c>
      <c r="J17833" t="s">
        <v>243</v>
      </c>
      <c r="L17833" t="s">
        <v>368</v>
      </c>
      <c r="M17833" t="s">
        <v>369</v>
      </c>
      <c r="N17833" t="s">
        <v>485</v>
      </c>
    </row>
    <row r="17834" spans="1:14" x14ac:dyDescent="0.25">
      <c r="A17834" t="s">
        <v>240</v>
      </c>
      <c r="B17834" s="1">
        <v>45930</v>
      </c>
      <c r="C17834" t="s">
        <v>27</v>
      </c>
      <c r="D17834" t="s">
        <v>1032</v>
      </c>
      <c r="E17834" s="4">
        <v>-4394967.0499999989</v>
      </c>
      <c r="F17834" t="s">
        <v>1477</v>
      </c>
      <c r="G17834" t="s">
        <v>471</v>
      </c>
      <c r="H17834" t="s">
        <v>288</v>
      </c>
      <c r="I17834" t="s">
        <v>26</v>
      </c>
      <c r="J17834" t="s">
        <v>243</v>
      </c>
      <c r="L17834" t="s">
        <v>368</v>
      </c>
      <c r="M17834" t="s">
        <v>369</v>
      </c>
      <c r="N17834" t="s">
        <v>485</v>
      </c>
    </row>
    <row r="17835" spans="1:14" x14ac:dyDescent="0.25">
      <c r="A17835" t="s">
        <v>240</v>
      </c>
      <c r="B17835" s="1">
        <v>45961</v>
      </c>
      <c r="C17835" t="s">
        <v>27</v>
      </c>
      <c r="D17835" t="s">
        <v>1032</v>
      </c>
      <c r="E17835" s="4">
        <v>-5034967.0499999989</v>
      </c>
      <c r="F17835" t="s">
        <v>1477</v>
      </c>
      <c r="G17835" t="s">
        <v>471</v>
      </c>
      <c r="H17835" t="s">
        <v>288</v>
      </c>
      <c r="I17835" t="s">
        <v>26</v>
      </c>
      <c r="J17835" t="s">
        <v>243</v>
      </c>
      <c r="L17835" t="s">
        <v>368</v>
      </c>
      <c r="M17835" t="s">
        <v>369</v>
      </c>
      <c r="N17835" t="s">
        <v>485</v>
      </c>
    </row>
    <row r="17836" spans="1:14" x14ac:dyDescent="0.25">
      <c r="A17836" t="s">
        <v>240</v>
      </c>
      <c r="B17836" s="1">
        <v>45991</v>
      </c>
      <c r="C17836" t="s">
        <v>27</v>
      </c>
      <c r="D17836" t="s">
        <v>1032</v>
      </c>
      <c r="E17836" s="4">
        <v>-5674967.0499999989</v>
      </c>
      <c r="F17836" t="s">
        <v>1477</v>
      </c>
      <c r="G17836" t="s">
        <v>471</v>
      </c>
      <c r="H17836" t="s">
        <v>288</v>
      </c>
      <c r="I17836" t="s">
        <v>26</v>
      </c>
      <c r="J17836" t="s">
        <v>243</v>
      </c>
      <c r="L17836" t="s">
        <v>368</v>
      </c>
      <c r="M17836" t="s">
        <v>369</v>
      </c>
      <c r="N17836" t="s">
        <v>485</v>
      </c>
    </row>
    <row r="17837" spans="1:14" x14ac:dyDescent="0.25">
      <c r="A17837" t="s">
        <v>240</v>
      </c>
      <c r="B17837" s="1">
        <v>46022</v>
      </c>
      <c r="C17837" t="s">
        <v>27</v>
      </c>
      <c r="D17837" t="s">
        <v>1032</v>
      </c>
      <c r="E17837" s="4">
        <v>-6024967.0499999989</v>
      </c>
      <c r="F17837" t="s">
        <v>1477</v>
      </c>
      <c r="G17837" t="s">
        <v>471</v>
      </c>
      <c r="H17837" t="s">
        <v>288</v>
      </c>
      <c r="I17837" t="s">
        <v>26</v>
      </c>
      <c r="J17837" t="s">
        <v>243</v>
      </c>
      <c r="L17837" t="s">
        <v>368</v>
      </c>
      <c r="M17837" t="s">
        <v>369</v>
      </c>
      <c r="N17837" t="s">
        <v>485</v>
      </c>
    </row>
    <row r="17838" spans="1:14" x14ac:dyDescent="0.25">
      <c r="A17838" t="s">
        <v>240</v>
      </c>
      <c r="B17838" s="1">
        <v>45688</v>
      </c>
      <c r="C17838" t="s">
        <v>565</v>
      </c>
      <c r="D17838" t="s">
        <v>566</v>
      </c>
      <c r="E17838" s="4">
        <v>13050.089999999998</v>
      </c>
      <c r="F17838" t="s">
        <v>1477</v>
      </c>
      <c r="G17838" t="s">
        <v>471</v>
      </c>
      <c r="H17838" t="s">
        <v>291</v>
      </c>
      <c r="I17838" t="s">
        <v>292</v>
      </c>
      <c r="J17838" t="s">
        <v>251</v>
      </c>
      <c r="L17838" t="s">
        <v>376</v>
      </c>
      <c r="M17838" t="s">
        <v>377</v>
      </c>
      <c r="N17838" t="s">
        <v>486</v>
      </c>
    </row>
    <row r="17839" spans="1:14" x14ac:dyDescent="0.25">
      <c r="A17839" t="s">
        <v>240</v>
      </c>
      <c r="B17839" s="1">
        <v>45716</v>
      </c>
      <c r="C17839" t="s">
        <v>565</v>
      </c>
      <c r="D17839" t="s">
        <v>566</v>
      </c>
      <c r="E17839" s="4">
        <v>28112.93</v>
      </c>
      <c r="F17839" t="s">
        <v>1477</v>
      </c>
      <c r="G17839" t="s">
        <v>471</v>
      </c>
      <c r="H17839" t="s">
        <v>291</v>
      </c>
      <c r="I17839" t="s">
        <v>292</v>
      </c>
      <c r="J17839" t="s">
        <v>251</v>
      </c>
      <c r="L17839" t="s">
        <v>376</v>
      </c>
      <c r="M17839" t="s">
        <v>377</v>
      </c>
      <c r="N17839" t="s">
        <v>486</v>
      </c>
    </row>
    <row r="17840" spans="1:14" x14ac:dyDescent="0.25">
      <c r="A17840" t="s">
        <v>240</v>
      </c>
      <c r="B17840" s="1">
        <v>45747</v>
      </c>
      <c r="C17840" t="s">
        <v>565</v>
      </c>
      <c r="D17840" t="s">
        <v>566</v>
      </c>
      <c r="E17840" s="4">
        <v>47469.58</v>
      </c>
      <c r="F17840" t="s">
        <v>1477</v>
      </c>
      <c r="G17840" t="s">
        <v>471</v>
      </c>
      <c r="H17840" t="s">
        <v>291</v>
      </c>
      <c r="I17840" t="s">
        <v>292</v>
      </c>
      <c r="J17840" t="s">
        <v>251</v>
      </c>
      <c r="L17840" t="s">
        <v>376</v>
      </c>
      <c r="M17840" t="s">
        <v>377</v>
      </c>
      <c r="N17840" t="s">
        <v>486</v>
      </c>
    </row>
    <row r="17841" spans="1:14" x14ac:dyDescent="0.25">
      <c r="A17841" t="s">
        <v>240</v>
      </c>
      <c r="B17841" s="1">
        <v>45777</v>
      </c>
      <c r="C17841" t="s">
        <v>565</v>
      </c>
      <c r="D17841" t="s">
        <v>566</v>
      </c>
      <c r="E17841" s="4">
        <v>72292.409999999989</v>
      </c>
      <c r="F17841" t="s">
        <v>1477</v>
      </c>
      <c r="G17841" t="s">
        <v>471</v>
      </c>
      <c r="H17841" t="s">
        <v>291</v>
      </c>
      <c r="I17841" t="s">
        <v>292</v>
      </c>
      <c r="J17841" t="s">
        <v>251</v>
      </c>
      <c r="L17841" t="s">
        <v>376</v>
      </c>
      <c r="M17841" t="s">
        <v>377</v>
      </c>
      <c r="N17841" t="s">
        <v>486</v>
      </c>
    </row>
    <row r="17842" spans="1:14" x14ac:dyDescent="0.25">
      <c r="A17842" t="s">
        <v>240</v>
      </c>
      <c r="B17842" s="1">
        <v>45808</v>
      </c>
      <c r="C17842" t="s">
        <v>565</v>
      </c>
      <c r="D17842" t="s">
        <v>566</v>
      </c>
      <c r="E17842" s="4">
        <v>93317.869999999966</v>
      </c>
      <c r="F17842" t="s">
        <v>1477</v>
      </c>
      <c r="G17842" t="s">
        <v>471</v>
      </c>
      <c r="H17842" t="s">
        <v>291</v>
      </c>
      <c r="I17842" t="s">
        <v>292</v>
      </c>
      <c r="J17842" t="s">
        <v>251</v>
      </c>
      <c r="L17842" t="s">
        <v>376</v>
      </c>
      <c r="M17842" t="s">
        <v>377</v>
      </c>
      <c r="N17842" t="s">
        <v>486</v>
      </c>
    </row>
    <row r="17843" spans="1:14" x14ac:dyDescent="0.25">
      <c r="A17843" t="s">
        <v>240</v>
      </c>
      <c r="B17843" s="1">
        <v>45838</v>
      </c>
      <c r="C17843" t="s">
        <v>565</v>
      </c>
      <c r="D17843" t="s">
        <v>566</v>
      </c>
      <c r="E17843" s="4">
        <v>103424.74346151741</v>
      </c>
      <c r="F17843" t="s">
        <v>1477</v>
      </c>
      <c r="G17843" t="s">
        <v>471</v>
      </c>
      <c r="H17843" t="s">
        <v>291</v>
      </c>
      <c r="I17843" t="s">
        <v>292</v>
      </c>
      <c r="J17843" t="s">
        <v>251</v>
      </c>
      <c r="L17843" t="s">
        <v>376</v>
      </c>
      <c r="M17843" t="s">
        <v>377</v>
      </c>
      <c r="N17843" t="s">
        <v>486</v>
      </c>
    </row>
    <row r="17844" spans="1:14" x14ac:dyDescent="0.25">
      <c r="A17844" t="s">
        <v>240</v>
      </c>
      <c r="B17844" s="1">
        <v>45869</v>
      </c>
      <c r="C17844" t="s">
        <v>565</v>
      </c>
      <c r="D17844" t="s">
        <v>566</v>
      </c>
      <c r="E17844" s="4">
        <v>117030.15004432935</v>
      </c>
      <c r="F17844" t="s">
        <v>1477</v>
      </c>
      <c r="G17844" t="s">
        <v>471</v>
      </c>
      <c r="H17844" t="s">
        <v>291</v>
      </c>
      <c r="I17844" t="s">
        <v>292</v>
      </c>
      <c r="J17844" t="s">
        <v>251</v>
      </c>
      <c r="L17844" t="s">
        <v>376</v>
      </c>
      <c r="M17844" t="s">
        <v>377</v>
      </c>
      <c r="N17844" t="s">
        <v>486</v>
      </c>
    </row>
    <row r="17845" spans="1:14" x14ac:dyDescent="0.25">
      <c r="A17845" t="s">
        <v>240</v>
      </c>
      <c r="B17845" s="1">
        <v>45900</v>
      </c>
      <c r="C17845" t="s">
        <v>565</v>
      </c>
      <c r="D17845" t="s">
        <v>566</v>
      </c>
      <c r="E17845" s="4">
        <v>125970.84579874862</v>
      </c>
      <c r="F17845" t="s">
        <v>1477</v>
      </c>
      <c r="G17845" t="s">
        <v>471</v>
      </c>
      <c r="H17845" t="s">
        <v>291</v>
      </c>
      <c r="I17845" t="s">
        <v>292</v>
      </c>
      <c r="J17845" t="s">
        <v>251</v>
      </c>
      <c r="L17845" t="s">
        <v>376</v>
      </c>
      <c r="M17845" t="s">
        <v>377</v>
      </c>
      <c r="N17845" t="s">
        <v>486</v>
      </c>
    </row>
    <row r="17846" spans="1:14" x14ac:dyDescent="0.25">
      <c r="A17846" t="s">
        <v>240</v>
      </c>
      <c r="B17846" s="1">
        <v>45930</v>
      </c>
      <c r="C17846" t="s">
        <v>565</v>
      </c>
      <c r="D17846" t="s">
        <v>566</v>
      </c>
      <c r="E17846" s="4">
        <v>157068.91798803306</v>
      </c>
      <c r="F17846" t="s">
        <v>1477</v>
      </c>
      <c r="G17846" t="s">
        <v>471</v>
      </c>
      <c r="H17846" t="s">
        <v>291</v>
      </c>
      <c r="I17846" t="s">
        <v>292</v>
      </c>
      <c r="J17846" t="s">
        <v>251</v>
      </c>
      <c r="L17846" t="s">
        <v>376</v>
      </c>
      <c r="M17846" t="s">
        <v>377</v>
      </c>
      <c r="N17846" t="s">
        <v>486</v>
      </c>
    </row>
    <row r="17847" spans="1:14" x14ac:dyDescent="0.25">
      <c r="A17847" t="s">
        <v>240</v>
      </c>
      <c r="B17847" s="1">
        <v>45961</v>
      </c>
      <c r="C17847" t="s">
        <v>565</v>
      </c>
      <c r="D17847" t="s">
        <v>566</v>
      </c>
      <c r="E17847" s="4">
        <v>181947.37573946061</v>
      </c>
      <c r="F17847" t="s">
        <v>1477</v>
      </c>
      <c r="G17847" t="s">
        <v>471</v>
      </c>
      <c r="H17847" t="s">
        <v>291</v>
      </c>
      <c r="I17847" t="s">
        <v>292</v>
      </c>
      <c r="J17847" t="s">
        <v>251</v>
      </c>
      <c r="L17847" t="s">
        <v>376</v>
      </c>
      <c r="M17847" t="s">
        <v>377</v>
      </c>
      <c r="N17847" t="s">
        <v>486</v>
      </c>
    </row>
    <row r="17848" spans="1:14" x14ac:dyDescent="0.25">
      <c r="A17848" t="s">
        <v>240</v>
      </c>
      <c r="B17848" s="1">
        <v>45991</v>
      </c>
      <c r="C17848" t="s">
        <v>565</v>
      </c>
      <c r="D17848" t="s">
        <v>566</v>
      </c>
      <c r="E17848" s="4">
        <v>206825.83349088815</v>
      </c>
      <c r="F17848" t="s">
        <v>1477</v>
      </c>
      <c r="G17848" t="s">
        <v>471</v>
      </c>
      <c r="H17848" t="s">
        <v>291</v>
      </c>
      <c r="I17848" t="s">
        <v>292</v>
      </c>
      <c r="J17848" t="s">
        <v>251</v>
      </c>
      <c r="L17848" t="s">
        <v>376</v>
      </c>
      <c r="M17848" t="s">
        <v>377</v>
      </c>
      <c r="N17848" t="s">
        <v>486</v>
      </c>
    </row>
    <row r="17849" spans="1:14" x14ac:dyDescent="0.25">
      <c r="A17849" t="s">
        <v>240</v>
      </c>
      <c r="B17849" s="1">
        <v>46022</v>
      </c>
      <c r="C17849" t="s">
        <v>565</v>
      </c>
      <c r="D17849" t="s">
        <v>566</v>
      </c>
      <c r="E17849" s="4">
        <v>220431.24007370009</v>
      </c>
      <c r="F17849" t="s">
        <v>1477</v>
      </c>
      <c r="G17849" t="s">
        <v>471</v>
      </c>
      <c r="H17849" t="s">
        <v>291</v>
      </c>
      <c r="I17849" t="s">
        <v>292</v>
      </c>
      <c r="J17849" t="s">
        <v>251</v>
      </c>
      <c r="L17849" t="s">
        <v>376</v>
      </c>
      <c r="M17849" t="s">
        <v>377</v>
      </c>
      <c r="N17849" t="s">
        <v>486</v>
      </c>
    </row>
    <row r="17850" spans="1:14" x14ac:dyDescent="0.25">
      <c r="A17850" t="s">
        <v>240</v>
      </c>
      <c r="B17850" s="1">
        <v>45688</v>
      </c>
      <c r="C17850" t="s">
        <v>568</v>
      </c>
      <c r="D17850" t="s">
        <v>569</v>
      </c>
      <c r="E17850" s="4">
        <v>19688.32</v>
      </c>
      <c r="F17850" t="s">
        <v>1477</v>
      </c>
      <c r="G17850" t="s">
        <v>471</v>
      </c>
      <c r="H17850" t="s">
        <v>291</v>
      </c>
      <c r="I17850" t="s">
        <v>292</v>
      </c>
      <c r="J17850" t="s">
        <v>251</v>
      </c>
      <c r="L17850" t="s">
        <v>376</v>
      </c>
      <c r="M17850" t="s">
        <v>377</v>
      </c>
      <c r="N17850" t="s">
        <v>486</v>
      </c>
    </row>
    <row r="17851" spans="1:14" x14ac:dyDescent="0.25">
      <c r="A17851" t="s">
        <v>240</v>
      </c>
      <c r="B17851" s="1">
        <v>45716</v>
      </c>
      <c r="C17851" t="s">
        <v>568</v>
      </c>
      <c r="D17851" t="s">
        <v>569</v>
      </c>
      <c r="E17851" s="4">
        <v>36682.67</v>
      </c>
      <c r="F17851" t="s">
        <v>1477</v>
      </c>
      <c r="G17851" t="s">
        <v>471</v>
      </c>
      <c r="H17851" t="s">
        <v>291</v>
      </c>
      <c r="I17851" t="s">
        <v>292</v>
      </c>
      <c r="J17851" t="s">
        <v>251</v>
      </c>
      <c r="L17851" t="s">
        <v>376</v>
      </c>
      <c r="M17851" t="s">
        <v>377</v>
      </c>
      <c r="N17851" t="s">
        <v>486</v>
      </c>
    </row>
    <row r="17852" spans="1:14" x14ac:dyDescent="0.25">
      <c r="A17852" t="s">
        <v>240</v>
      </c>
      <c r="B17852" s="1">
        <v>45747</v>
      </c>
      <c r="C17852" t="s">
        <v>568</v>
      </c>
      <c r="D17852" t="s">
        <v>569</v>
      </c>
      <c r="E17852" s="4">
        <v>48169.959999999992</v>
      </c>
      <c r="F17852" t="s">
        <v>1477</v>
      </c>
      <c r="G17852" t="s">
        <v>471</v>
      </c>
      <c r="H17852" t="s">
        <v>291</v>
      </c>
      <c r="I17852" t="s">
        <v>292</v>
      </c>
      <c r="J17852" t="s">
        <v>251</v>
      </c>
      <c r="L17852" t="s">
        <v>376</v>
      </c>
      <c r="M17852" t="s">
        <v>377</v>
      </c>
      <c r="N17852" t="s">
        <v>486</v>
      </c>
    </row>
    <row r="17853" spans="1:14" x14ac:dyDescent="0.25">
      <c r="A17853" t="s">
        <v>240</v>
      </c>
      <c r="B17853" s="1">
        <v>45777</v>
      </c>
      <c r="C17853" t="s">
        <v>568</v>
      </c>
      <c r="D17853" t="s">
        <v>569</v>
      </c>
      <c r="E17853" s="4">
        <v>67917.849999999991</v>
      </c>
      <c r="F17853" t="s">
        <v>1477</v>
      </c>
      <c r="G17853" t="s">
        <v>471</v>
      </c>
      <c r="H17853" t="s">
        <v>291</v>
      </c>
      <c r="I17853" t="s">
        <v>292</v>
      </c>
      <c r="J17853" t="s">
        <v>251</v>
      </c>
      <c r="L17853" t="s">
        <v>376</v>
      </c>
      <c r="M17853" t="s">
        <v>377</v>
      </c>
      <c r="N17853" t="s">
        <v>486</v>
      </c>
    </row>
    <row r="17854" spans="1:14" x14ac:dyDescent="0.25">
      <c r="A17854" t="s">
        <v>240</v>
      </c>
      <c r="B17854" s="1">
        <v>45808</v>
      </c>
      <c r="C17854" t="s">
        <v>568</v>
      </c>
      <c r="D17854" t="s">
        <v>569</v>
      </c>
      <c r="E17854" s="4">
        <v>99260.34</v>
      </c>
      <c r="F17854" t="s">
        <v>1477</v>
      </c>
      <c r="G17854" t="s">
        <v>471</v>
      </c>
      <c r="H17854" t="s">
        <v>291</v>
      </c>
      <c r="I17854" t="s">
        <v>292</v>
      </c>
      <c r="J17854" t="s">
        <v>251</v>
      </c>
      <c r="L17854" t="s">
        <v>376</v>
      </c>
      <c r="M17854" t="s">
        <v>377</v>
      </c>
      <c r="N17854" t="s">
        <v>486</v>
      </c>
    </row>
    <row r="17855" spans="1:14" x14ac:dyDescent="0.25">
      <c r="A17855" t="s">
        <v>240</v>
      </c>
      <c r="B17855" s="1">
        <v>45838</v>
      </c>
      <c r="C17855" t="s">
        <v>568</v>
      </c>
      <c r="D17855" t="s">
        <v>569</v>
      </c>
      <c r="E17855" s="4">
        <v>108628.03403467094</v>
      </c>
      <c r="F17855" t="s">
        <v>1477</v>
      </c>
      <c r="G17855" t="s">
        <v>471</v>
      </c>
      <c r="H17855" t="s">
        <v>291</v>
      </c>
      <c r="I17855" t="s">
        <v>292</v>
      </c>
      <c r="J17855" t="s">
        <v>251</v>
      </c>
      <c r="L17855" t="s">
        <v>376</v>
      </c>
      <c r="M17855" t="s">
        <v>377</v>
      </c>
      <c r="N17855" t="s">
        <v>486</v>
      </c>
    </row>
    <row r="17856" spans="1:14" x14ac:dyDescent="0.25">
      <c r="A17856" t="s">
        <v>240</v>
      </c>
      <c r="B17856" s="1">
        <v>45869</v>
      </c>
      <c r="C17856" t="s">
        <v>568</v>
      </c>
      <c r="D17856" t="s">
        <v>569</v>
      </c>
      <c r="E17856" s="4">
        <v>121238.39138903568</v>
      </c>
      <c r="F17856" t="s">
        <v>1477</v>
      </c>
      <c r="G17856" t="s">
        <v>471</v>
      </c>
      <c r="H17856" t="s">
        <v>291</v>
      </c>
      <c r="I17856" t="s">
        <v>292</v>
      </c>
      <c r="J17856" t="s">
        <v>251</v>
      </c>
      <c r="L17856" t="s">
        <v>376</v>
      </c>
      <c r="M17856" t="s">
        <v>377</v>
      </c>
      <c r="N17856" t="s">
        <v>486</v>
      </c>
    </row>
    <row r="17857" spans="1:14" x14ac:dyDescent="0.25">
      <c r="A17857" t="s">
        <v>240</v>
      </c>
      <c r="B17857" s="1">
        <v>45900</v>
      </c>
      <c r="C17857" t="s">
        <v>568</v>
      </c>
      <c r="D17857" t="s">
        <v>569</v>
      </c>
      <c r="E17857" s="4">
        <v>129525.19765047535</v>
      </c>
      <c r="F17857" t="s">
        <v>1477</v>
      </c>
      <c r="G17857" t="s">
        <v>471</v>
      </c>
      <c r="H17857" t="s">
        <v>291</v>
      </c>
      <c r="I17857" t="s">
        <v>292</v>
      </c>
      <c r="J17857" t="s">
        <v>251</v>
      </c>
      <c r="L17857" t="s">
        <v>376</v>
      </c>
      <c r="M17857" t="s">
        <v>377</v>
      </c>
      <c r="N17857" t="s">
        <v>486</v>
      </c>
    </row>
    <row r="17858" spans="1:14" x14ac:dyDescent="0.25">
      <c r="A17858" t="s">
        <v>240</v>
      </c>
      <c r="B17858" s="1">
        <v>45930</v>
      </c>
      <c r="C17858" t="s">
        <v>568</v>
      </c>
      <c r="D17858" t="s">
        <v>569</v>
      </c>
      <c r="E17858" s="4">
        <v>158348.87160330903</v>
      </c>
      <c r="F17858" t="s">
        <v>1477</v>
      </c>
      <c r="G17858" t="s">
        <v>471</v>
      </c>
      <c r="H17858" t="s">
        <v>291</v>
      </c>
      <c r="I17858" t="s">
        <v>292</v>
      </c>
      <c r="J17858" t="s">
        <v>251</v>
      </c>
      <c r="L17858" t="s">
        <v>376</v>
      </c>
      <c r="M17858" t="s">
        <v>377</v>
      </c>
      <c r="N17858" t="s">
        <v>486</v>
      </c>
    </row>
    <row r="17859" spans="1:14" x14ac:dyDescent="0.25">
      <c r="A17859" t="s">
        <v>240</v>
      </c>
      <c r="B17859" s="1">
        <v>45961</v>
      </c>
      <c r="C17859" t="s">
        <v>568</v>
      </c>
      <c r="D17859" t="s">
        <v>569</v>
      </c>
      <c r="E17859" s="4">
        <v>181407.81076557597</v>
      </c>
      <c r="F17859" t="s">
        <v>1477</v>
      </c>
      <c r="G17859" t="s">
        <v>471</v>
      </c>
      <c r="H17859" t="s">
        <v>291</v>
      </c>
      <c r="I17859" t="s">
        <v>292</v>
      </c>
      <c r="J17859" t="s">
        <v>251</v>
      </c>
      <c r="L17859" t="s">
        <v>376</v>
      </c>
      <c r="M17859" t="s">
        <v>377</v>
      </c>
      <c r="N17859" t="s">
        <v>486</v>
      </c>
    </row>
    <row r="17860" spans="1:14" x14ac:dyDescent="0.25">
      <c r="A17860" t="s">
        <v>240</v>
      </c>
      <c r="B17860" s="1">
        <v>45991</v>
      </c>
      <c r="C17860" t="s">
        <v>568</v>
      </c>
      <c r="D17860" t="s">
        <v>569</v>
      </c>
      <c r="E17860" s="4">
        <v>204466.7499278429</v>
      </c>
      <c r="F17860" t="s">
        <v>1477</v>
      </c>
      <c r="G17860" t="s">
        <v>471</v>
      </c>
      <c r="H17860" t="s">
        <v>291</v>
      </c>
      <c r="I17860" t="s">
        <v>292</v>
      </c>
      <c r="J17860" t="s">
        <v>251</v>
      </c>
      <c r="L17860" t="s">
        <v>376</v>
      </c>
      <c r="M17860" t="s">
        <v>377</v>
      </c>
      <c r="N17860" t="s">
        <v>486</v>
      </c>
    </row>
    <row r="17861" spans="1:14" x14ac:dyDescent="0.25">
      <c r="A17861" t="s">
        <v>240</v>
      </c>
      <c r="B17861" s="1">
        <v>46022</v>
      </c>
      <c r="C17861" t="s">
        <v>568</v>
      </c>
      <c r="D17861" t="s">
        <v>569</v>
      </c>
      <c r="E17861" s="4">
        <v>217077.10728220764</v>
      </c>
      <c r="F17861" t="s">
        <v>1477</v>
      </c>
      <c r="G17861" t="s">
        <v>471</v>
      </c>
      <c r="H17861" t="s">
        <v>291</v>
      </c>
      <c r="I17861" t="s">
        <v>292</v>
      </c>
      <c r="J17861" t="s">
        <v>251</v>
      </c>
      <c r="L17861" t="s">
        <v>376</v>
      </c>
      <c r="M17861" t="s">
        <v>377</v>
      </c>
      <c r="N17861" t="s">
        <v>486</v>
      </c>
    </row>
    <row r="17862" spans="1:14" x14ac:dyDescent="0.25">
      <c r="A17862" t="s">
        <v>240</v>
      </c>
      <c r="B17862" s="1">
        <v>45688</v>
      </c>
      <c r="C17862" t="s">
        <v>574</v>
      </c>
      <c r="D17862" t="s">
        <v>575</v>
      </c>
      <c r="E17862" s="4">
        <v>6999.7099999999991</v>
      </c>
      <c r="F17862" t="s">
        <v>1477</v>
      </c>
      <c r="G17862" t="s">
        <v>471</v>
      </c>
      <c r="H17862" t="s">
        <v>291</v>
      </c>
      <c r="I17862" t="s">
        <v>292</v>
      </c>
      <c r="J17862" t="s">
        <v>251</v>
      </c>
      <c r="L17862" t="s">
        <v>376</v>
      </c>
      <c r="M17862" t="s">
        <v>377</v>
      </c>
      <c r="N17862" t="s">
        <v>486</v>
      </c>
    </row>
    <row r="17863" spans="1:14" x14ac:dyDescent="0.25">
      <c r="A17863" t="s">
        <v>240</v>
      </c>
      <c r="B17863" s="1">
        <v>45716</v>
      </c>
      <c r="C17863" t="s">
        <v>574</v>
      </c>
      <c r="D17863" t="s">
        <v>575</v>
      </c>
      <c r="E17863" s="4">
        <v>12471.189999999999</v>
      </c>
      <c r="F17863" t="s">
        <v>1477</v>
      </c>
      <c r="G17863" t="s">
        <v>471</v>
      </c>
      <c r="H17863" t="s">
        <v>291</v>
      </c>
      <c r="I17863" t="s">
        <v>292</v>
      </c>
      <c r="J17863" t="s">
        <v>251</v>
      </c>
      <c r="L17863" t="s">
        <v>376</v>
      </c>
      <c r="M17863" t="s">
        <v>377</v>
      </c>
      <c r="N17863" t="s">
        <v>486</v>
      </c>
    </row>
    <row r="17864" spans="1:14" x14ac:dyDescent="0.25">
      <c r="A17864" t="s">
        <v>240</v>
      </c>
      <c r="B17864" s="1">
        <v>45747</v>
      </c>
      <c r="C17864" t="s">
        <v>574</v>
      </c>
      <c r="D17864" t="s">
        <v>575</v>
      </c>
      <c r="E17864" s="4">
        <v>14311.37</v>
      </c>
      <c r="F17864" t="s">
        <v>1477</v>
      </c>
      <c r="G17864" t="s">
        <v>471</v>
      </c>
      <c r="H17864" t="s">
        <v>291</v>
      </c>
      <c r="I17864" t="s">
        <v>292</v>
      </c>
      <c r="J17864" t="s">
        <v>251</v>
      </c>
      <c r="L17864" t="s">
        <v>376</v>
      </c>
      <c r="M17864" t="s">
        <v>377</v>
      </c>
      <c r="N17864" t="s">
        <v>486</v>
      </c>
    </row>
    <row r="17865" spans="1:14" x14ac:dyDescent="0.25">
      <c r="A17865" t="s">
        <v>240</v>
      </c>
      <c r="B17865" s="1">
        <v>45777</v>
      </c>
      <c r="C17865" t="s">
        <v>574</v>
      </c>
      <c r="D17865" t="s">
        <v>575</v>
      </c>
      <c r="E17865" s="4">
        <v>23857.050000000003</v>
      </c>
      <c r="F17865" t="s">
        <v>1477</v>
      </c>
      <c r="G17865" t="s">
        <v>471</v>
      </c>
      <c r="H17865" t="s">
        <v>291</v>
      </c>
      <c r="I17865" t="s">
        <v>292</v>
      </c>
      <c r="J17865" t="s">
        <v>251</v>
      </c>
      <c r="L17865" t="s">
        <v>376</v>
      </c>
      <c r="M17865" t="s">
        <v>377</v>
      </c>
      <c r="N17865" t="s">
        <v>486</v>
      </c>
    </row>
    <row r="17866" spans="1:14" x14ac:dyDescent="0.25">
      <c r="A17866" t="s">
        <v>240</v>
      </c>
      <c r="B17866" s="1">
        <v>45808</v>
      </c>
      <c r="C17866" t="s">
        <v>574</v>
      </c>
      <c r="D17866" t="s">
        <v>575</v>
      </c>
      <c r="E17866" s="4">
        <v>31689.970000000005</v>
      </c>
      <c r="F17866" t="s">
        <v>1477</v>
      </c>
      <c r="G17866" t="s">
        <v>471</v>
      </c>
      <c r="H17866" t="s">
        <v>291</v>
      </c>
      <c r="I17866" t="s">
        <v>292</v>
      </c>
      <c r="J17866" t="s">
        <v>251</v>
      </c>
      <c r="L17866" t="s">
        <v>376</v>
      </c>
      <c r="M17866" t="s">
        <v>377</v>
      </c>
      <c r="N17866" t="s">
        <v>486</v>
      </c>
    </row>
    <row r="17867" spans="1:14" x14ac:dyDescent="0.25">
      <c r="A17867" t="s">
        <v>240</v>
      </c>
      <c r="B17867" s="1">
        <v>45838</v>
      </c>
      <c r="C17867" t="s">
        <v>574</v>
      </c>
      <c r="D17867" t="s">
        <v>575</v>
      </c>
      <c r="E17867" s="4">
        <v>34680.71074225317</v>
      </c>
      <c r="F17867" t="s">
        <v>1477</v>
      </c>
      <c r="G17867" t="s">
        <v>471</v>
      </c>
      <c r="H17867" t="s">
        <v>291</v>
      </c>
      <c r="I17867" t="s">
        <v>292</v>
      </c>
      <c r="J17867" t="s">
        <v>251</v>
      </c>
      <c r="L17867" t="s">
        <v>376</v>
      </c>
      <c r="M17867" t="s">
        <v>377</v>
      </c>
      <c r="N17867" t="s">
        <v>486</v>
      </c>
    </row>
    <row r="17868" spans="1:14" x14ac:dyDescent="0.25">
      <c r="A17868" t="s">
        <v>240</v>
      </c>
      <c r="B17868" s="1">
        <v>45869</v>
      </c>
      <c r="C17868" t="s">
        <v>574</v>
      </c>
      <c r="D17868" t="s">
        <v>575</v>
      </c>
      <c r="E17868" s="4">
        <v>38706.707895286272</v>
      </c>
      <c r="F17868" t="s">
        <v>1477</v>
      </c>
      <c r="G17868" t="s">
        <v>471</v>
      </c>
      <c r="H17868" t="s">
        <v>291</v>
      </c>
      <c r="I17868" t="s">
        <v>292</v>
      </c>
      <c r="J17868" t="s">
        <v>251</v>
      </c>
      <c r="L17868" t="s">
        <v>376</v>
      </c>
      <c r="M17868" t="s">
        <v>377</v>
      </c>
      <c r="N17868" t="s">
        <v>486</v>
      </c>
    </row>
    <row r="17869" spans="1:14" x14ac:dyDescent="0.25">
      <c r="A17869" t="s">
        <v>240</v>
      </c>
      <c r="B17869" s="1">
        <v>45900</v>
      </c>
      <c r="C17869" t="s">
        <v>574</v>
      </c>
      <c r="D17869" t="s">
        <v>575</v>
      </c>
      <c r="E17869" s="4">
        <v>41352.363167279451</v>
      </c>
      <c r="F17869" t="s">
        <v>1477</v>
      </c>
      <c r="G17869" t="s">
        <v>471</v>
      </c>
      <c r="H17869" t="s">
        <v>291</v>
      </c>
      <c r="I17869" t="s">
        <v>292</v>
      </c>
      <c r="J17869" t="s">
        <v>251</v>
      </c>
      <c r="L17869" t="s">
        <v>376</v>
      </c>
      <c r="M17869" t="s">
        <v>377</v>
      </c>
      <c r="N17869" t="s">
        <v>486</v>
      </c>
    </row>
    <row r="17870" spans="1:14" x14ac:dyDescent="0.25">
      <c r="A17870" t="s">
        <v>240</v>
      </c>
      <c r="B17870" s="1">
        <v>45930</v>
      </c>
      <c r="C17870" t="s">
        <v>574</v>
      </c>
      <c r="D17870" t="s">
        <v>575</v>
      </c>
      <c r="E17870" s="4">
        <v>50554.642374212257</v>
      </c>
      <c r="F17870" t="s">
        <v>1477</v>
      </c>
      <c r="G17870" t="s">
        <v>471</v>
      </c>
      <c r="H17870" t="s">
        <v>291</v>
      </c>
      <c r="I17870" t="s">
        <v>292</v>
      </c>
      <c r="J17870" t="s">
        <v>251</v>
      </c>
      <c r="L17870" t="s">
        <v>376</v>
      </c>
      <c r="M17870" t="s">
        <v>377</v>
      </c>
      <c r="N17870" t="s">
        <v>486</v>
      </c>
    </row>
    <row r="17871" spans="1:14" x14ac:dyDescent="0.25">
      <c r="A17871" t="s">
        <v>240</v>
      </c>
      <c r="B17871" s="1">
        <v>45961</v>
      </c>
      <c r="C17871" t="s">
        <v>574</v>
      </c>
      <c r="D17871" t="s">
        <v>575</v>
      </c>
      <c r="E17871" s="4">
        <v>57916.465739758503</v>
      </c>
      <c r="F17871" t="s">
        <v>1477</v>
      </c>
      <c r="G17871" t="s">
        <v>471</v>
      </c>
      <c r="H17871" t="s">
        <v>291</v>
      </c>
      <c r="I17871" t="s">
        <v>292</v>
      </c>
      <c r="J17871" t="s">
        <v>251</v>
      </c>
      <c r="L17871" t="s">
        <v>376</v>
      </c>
      <c r="M17871" t="s">
        <v>377</v>
      </c>
      <c r="N17871" t="s">
        <v>486</v>
      </c>
    </row>
    <row r="17872" spans="1:14" x14ac:dyDescent="0.25">
      <c r="A17872" t="s">
        <v>240</v>
      </c>
      <c r="B17872" s="1">
        <v>45991</v>
      </c>
      <c r="C17872" t="s">
        <v>574</v>
      </c>
      <c r="D17872" t="s">
        <v>575</v>
      </c>
      <c r="E17872" s="4">
        <v>65278.28910530475</v>
      </c>
      <c r="F17872" t="s">
        <v>1477</v>
      </c>
      <c r="G17872" t="s">
        <v>471</v>
      </c>
      <c r="H17872" t="s">
        <v>291</v>
      </c>
      <c r="I17872" t="s">
        <v>292</v>
      </c>
      <c r="J17872" t="s">
        <v>251</v>
      </c>
      <c r="L17872" t="s">
        <v>376</v>
      </c>
      <c r="M17872" t="s">
        <v>377</v>
      </c>
      <c r="N17872" t="s">
        <v>486</v>
      </c>
    </row>
    <row r="17873" spans="1:14" x14ac:dyDescent="0.25">
      <c r="A17873" t="s">
        <v>240</v>
      </c>
      <c r="B17873" s="1">
        <v>46022</v>
      </c>
      <c r="C17873" t="s">
        <v>574</v>
      </c>
      <c r="D17873" t="s">
        <v>575</v>
      </c>
      <c r="E17873" s="4">
        <v>69304.286258337845</v>
      </c>
      <c r="F17873" t="s">
        <v>1477</v>
      </c>
      <c r="G17873" t="s">
        <v>471</v>
      </c>
      <c r="H17873" t="s">
        <v>291</v>
      </c>
      <c r="I17873" t="s">
        <v>292</v>
      </c>
      <c r="J17873" t="s">
        <v>251</v>
      </c>
      <c r="L17873" t="s">
        <v>376</v>
      </c>
      <c r="M17873" t="s">
        <v>377</v>
      </c>
      <c r="N17873" t="s">
        <v>486</v>
      </c>
    </row>
    <row r="17874" spans="1:14" x14ac:dyDescent="0.25">
      <c r="A17874" t="s">
        <v>240</v>
      </c>
      <c r="B17874" s="1">
        <v>45688</v>
      </c>
      <c r="C17874" t="s">
        <v>627</v>
      </c>
      <c r="D17874" t="s">
        <v>628</v>
      </c>
      <c r="E17874" s="4">
        <v>21846.62</v>
      </c>
      <c r="F17874" t="s">
        <v>1477</v>
      </c>
      <c r="G17874" t="s">
        <v>471</v>
      </c>
      <c r="H17874" t="s">
        <v>295</v>
      </c>
      <c r="I17874" t="s">
        <v>254</v>
      </c>
      <c r="J17874" t="s">
        <v>253</v>
      </c>
      <c r="L17874" t="s">
        <v>378</v>
      </c>
      <c r="M17874" t="s">
        <v>379</v>
      </c>
      <c r="N17874" t="s">
        <v>486</v>
      </c>
    </row>
    <row r="17875" spans="1:14" x14ac:dyDescent="0.25">
      <c r="A17875" t="s">
        <v>240</v>
      </c>
      <c r="B17875" s="1">
        <v>45716</v>
      </c>
      <c r="C17875" t="s">
        <v>627</v>
      </c>
      <c r="D17875" t="s">
        <v>628</v>
      </c>
      <c r="E17875" s="4">
        <v>52655.31</v>
      </c>
      <c r="F17875" t="s">
        <v>1477</v>
      </c>
      <c r="G17875" t="s">
        <v>471</v>
      </c>
      <c r="H17875" t="s">
        <v>295</v>
      </c>
      <c r="I17875" t="s">
        <v>254</v>
      </c>
      <c r="J17875" t="s">
        <v>253</v>
      </c>
      <c r="L17875" t="s">
        <v>378</v>
      </c>
      <c r="M17875" t="s">
        <v>379</v>
      </c>
      <c r="N17875" t="s">
        <v>486</v>
      </c>
    </row>
    <row r="17876" spans="1:14" x14ac:dyDescent="0.25">
      <c r="A17876" t="s">
        <v>240</v>
      </c>
      <c r="B17876" s="1">
        <v>45747</v>
      </c>
      <c r="C17876" t="s">
        <v>627</v>
      </c>
      <c r="D17876" t="s">
        <v>628</v>
      </c>
      <c r="E17876" s="4">
        <v>74913.11</v>
      </c>
      <c r="F17876" t="s">
        <v>1477</v>
      </c>
      <c r="G17876" t="s">
        <v>471</v>
      </c>
      <c r="H17876" t="s">
        <v>295</v>
      </c>
      <c r="I17876" t="s">
        <v>254</v>
      </c>
      <c r="J17876" t="s">
        <v>253</v>
      </c>
      <c r="L17876" t="s">
        <v>378</v>
      </c>
      <c r="M17876" t="s">
        <v>379</v>
      </c>
      <c r="N17876" t="s">
        <v>486</v>
      </c>
    </row>
    <row r="17877" spans="1:14" x14ac:dyDescent="0.25">
      <c r="A17877" t="s">
        <v>240</v>
      </c>
      <c r="B17877" s="1">
        <v>45777</v>
      </c>
      <c r="C17877" t="s">
        <v>627</v>
      </c>
      <c r="D17877" t="s">
        <v>628</v>
      </c>
      <c r="E17877" s="4">
        <v>86930.97</v>
      </c>
      <c r="F17877" t="s">
        <v>1477</v>
      </c>
      <c r="G17877" t="s">
        <v>471</v>
      </c>
      <c r="H17877" t="s">
        <v>295</v>
      </c>
      <c r="I17877" t="s">
        <v>254</v>
      </c>
      <c r="J17877" t="s">
        <v>253</v>
      </c>
      <c r="L17877" t="s">
        <v>378</v>
      </c>
      <c r="M17877" t="s">
        <v>379</v>
      </c>
      <c r="N17877" t="s">
        <v>486</v>
      </c>
    </row>
    <row r="17878" spans="1:14" x14ac:dyDescent="0.25">
      <c r="A17878" t="s">
        <v>240</v>
      </c>
      <c r="B17878" s="1">
        <v>45808</v>
      </c>
      <c r="C17878" t="s">
        <v>627</v>
      </c>
      <c r="D17878" t="s">
        <v>628</v>
      </c>
      <c r="E17878" s="4">
        <v>99135.39</v>
      </c>
      <c r="F17878" t="s">
        <v>1477</v>
      </c>
      <c r="G17878" t="s">
        <v>471</v>
      </c>
      <c r="H17878" t="s">
        <v>295</v>
      </c>
      <c r="I17878" t="s">
        <v>254</v>
      </c>
      <c r="J17878" t="s">
        <v>253</v>
      </c>
      <c r="L17878" t="s">
        <v>378</v>
      </c>
      <c r="M17878" t="s">
        <v>379</v>
      </c>
      <c r="N17878" t="s">
        <v>486</v>
      </c>
    </row>
    <row r="17879" spans="1:14" x14ac:dyDescent="0.25">
      <c r="A17879" t="s">
        <v>240</v>
      </c>
      <c r="B17879" s="1">
        <v>45838</v>
      </c>
      <c r="C17879" t="s">
        <v>627</v>
      </c>
      <c r="D17879" t="s">
        <v>628</v>
      </c>
      <c r="E17879" s="4">
        <v>119135.39</v>
      </c>
      <c r="F17879" t="s">
        <v>1477</v>
      </c>
      <c r="G17879" t="s">
        <v>471</v>
      </c>
      <c r="H17879" t="s">
        <v>295</v>
      </c>
      <c r="I17879" t="s">
        <v>254</v>
      </c>
      <c r="J17879" t="s">
        <v>253</v>
      </c>
      <c r="L17879" t="s">
        <v>378</v>
      </c>
      <c r="M17879" t="s">
        <v>379</v>
      </c>
      <c r="N17879" t="s">
        <v>486</v>
      </c>
    </row>
    <row r="17880" spans="1:14" x14ac:dyDescent="0.25">
      <c r="A17880" t="s">
        <v>240</v>
      </c>
      <c r="B17880" s="1">
        <v>45869</v>
      </c>
      <c r="C17880" t="s">
        <v>627</v>
      </c>
      <c r="D17880" t="s">
        <v>628</v>
      </c>
      <c r="E17880" s="4">
        <v>139135.39000000001</v>
      </c>
      <c r="F17880" t="s">
        <v>1477</v>
      </c>
      <c r="G17880" t="s">
        <v>471</v>
      </c>
      <c r="H17880" t="s">
        <v>295</v>
      </c>
      <c r="I17880" t="s">
        <v>254</v>
      </c>
      <c r="J17880" t="s">
        <v>253</v>
      </c>
      <c r="L17880" t="s">
        <v>378</v>
      </c>
      <c r="M17880" t="s">
        <v>379</v>
      </c>
      <c r="N17880" t="s">
        <v>486</v>
      </c>
    </row>
    <row r="17881" spans="1:14" x14ac:dyDescent="0.25">
      <c r="A17881" t="s">
        <v>240</v>
      </c>
      <c r="B17881" s="1">
        <v>45900</v>
      </c>
      <c r="C17881" t="s">
        <v>627</v>
      </c>
      <c r="D17881" t="s">
        <v>628</v>
      </c>
      <c r="E17881" s="4">
        <v>149135.39000000001</v>
      </c>
      <c r="F17881" t="s">
        <v>1477</v>
      </c>
      <c r="G17881" t="s">
        <v>471</v>
      </c>
      <c r="H17881" t="s">
        <v>295</v>
      </c>
      <c r="I17881" t="s">
        <v>254</v>
      </c>
      <c r="J17881" t="s">
        <v>253</v>
      </c>
      <c r="L17881" t="s">
        <v>378</v>
      </c>
      <c r="M17881" t="s">
        <v>379</v>
      </c>
      <c r="N17881" t="s">
        <v>486</v>
      </c>
    </row>
    <row r="17882" spans="1:14" x14ac:dyDescent="0.25">
      <c r="A17882" t="s">
        <v>240</v>
      </c>
      <c r="B17882" s="1">
        <v>45930</v>
      </c>
      <c r="C17882" t="s">
        <v>627</v>
      </c>
      <c r="D17882" t="s">
        <v>628</v>
      </c>
      <c r="E17882" s="4">
        <v>169135.39</v>
      </c>
      <c r="F17882" t="s">
        <v>1477</v>
      </c>
      <c r="G17882" t="s">
        <v>471</v>
      </c>
      <c r="H17882" t="s">
        <v>295</v>
      </c>
      <c r="I17882" t="s">
        <v>254</v>
      </c>
      <c r="J17882" t="s">
        <v>253</v>
      </c>
      <c r="L17882" t="s">
        <v>378</v>
      </c>
      <c r="M17882" t="s">
        <v>379</v>
      </c>
      <c r="N17882" t="s">
        <v>486</v>
      </c>
    </row>
    <row r="17883" spans="1:14" x14ac:dyDescent="0.25">
      <c r="A17883" t="s">
        <v>240</v>
      </c>
      <c r="B17883" s="1">
        <v>45961</v>
      </c>
      <c r="C17883" t="s">
        <v>627</v>
      </c>
      <c r="D17883" t="s">
        <v>628</v>
      </c>
      <c r="E17883" s="4">
        <v>189135.39</v>
      </c>
      <c r="F17883" t="s">
        <v>1477</v>
      </c>
      <c r="G17883" t="s">
        <v>471</v>
      </c>
      <c r="H17883" t="s">
        <v>295</v>
      </c>
      <c r="I17883" t="s">
        <v>254</v>
      </c>
      <c r="J17883" t="s">
        <v>253</v>
      </c>
      <c r="L17883" t="s">
        <v>378</v>
      </c>
      <c r="M17883" t="s">
        <v>379</v>
      </c>
      <c r="N17883" t="s">
        <v>486</v>
      </c>
    </row>
    <row r="17884" spans="1:14" x14ac:dyDescent="0.25">
      <c r="A17884" t="s">
        <v>240</v>
      </c>
      <c r="B17884" s="1">
        <v>45991</v>
      </c>
      <c r="C17884" t="s">
        <v>627</v>
      </c>
      <c r="D17884" t="s">
        <v>628</v>
      </c>
      <c r="E17884" s="4">
        <v>209135.39</v>
      </c>
      <c r="F17884" t="s">
        <v>1477</v>
      </c>
      <c r="G17884" t="s">
        <v>471</v>
      </c>
      <c r="H17884" t="s">
        <v>295</v>
      </c>
      <c r="I17884" t="s">
        <v>254</v>
      </c>
      <c r="J17884" t="s">
        <v>253</v>
      </c>
      <c r="L17884" t="s">
        <v>378</v>
      </c>
      <c r="M17884" t="s">
        <v>379</v>
      </c>
      <c r="N17884" t="s">
        <v>486</v>
      </c>
    </row>
    <row r="17885" spans="1:14" x14ac:dyDescent="0.25">
      <c r="A17885" t="s">
        <v>240</v>
      </c>
      <c r="B17885" s="1">
        <v>46022</v>
      </c>
      <c r="C17885" t="s">
        <v>627</v>
      </c>
      <c r="D17885" t="s">
        <v>628</v>
      </c>
      <c r="E17885" s="4">
        <v>229135.39</v>
      </c>
      <c r="F17885" t="s">
        <v>1477</v>
      </c>
      <c r="G17885" t="s">
        <v>471</v>
      </c>
      <c r="H17885" t="s">
        <v>295</v>
      </c>
      <c r="I17885" t="s">
        <v>254</v>
      </c>
      <c r="J17885" t="s">
        <v>253</v>
      </c>
      <c r="L17885" t="s">
        <v>378</v>
      </c>
      <c r="M17885" t="s">
        <v>379</v>
      </c>
      <c r="N17885" t="s">
        <v>486</v>
      </c>
    </row>
    <row r="17886" spans="1:14" x14ac:dyDescent="0.25">
      <c r="A17886" t="s">
        <v>240</v>
      </c>
      <c r="B17886" s="1">
        <v>45688</v>
      </c>
      <c r="C17886" t="s">
        <v>633</v>
      </c>
      <c r="D17886" t="s">
        <v>634</v>
      </c>
      <c r="E17886" s="4">
        <v>11219.1</v>
      </c>
      <c r="F17886" t="s">
        <v>1477</v>
      </c>
      <c r="G17886" t="s">
        <v>471</v>
      </c>
      <c r="H17886" t="s">
        <v>295</v>
      </c>
      <c r="I17886" t="s">
        <v>254</v>
      </c>
      <c r="J17886" t="s">
        <v>253</v>
      </c>
      <c r="L17886" t="s">
        <v>378</v>
      </c>
      <c r="M17886" t="s">
        <v>379</v>
      </c>
      <c r="N17886" t="s">
        <v>486</v>
      </c>
    </row>
    <row r="17887" spans="1:14" x14ac:dyDescent="0.25">
      <c r="A17887" t="s">
        <v>240</v>
      </c>
      <c r="B17887" s="1">
        <v>45716</v>
      </c>
      <c r="C17887" t="s">
        <v>633</v>
      </c>
      <c r="D17887" t="s">
        <v>634</v>
      </c>
      <c r="E17887" s="4">
        <v>15512.85</v>
      </c>
      <c r="F17887" t="s">
        <v>1477</v>
      </c>
      <c r="G17887" t="s">
        <v>471</v>
      </c>
      <c r="H17887" t="s">
        <v>295</v>
      </c>
      <c r="I17887" t="s">
        <v>254</v>
      </c>
      <c r="J17887" t="s">
        <v>253</v>
      </c>
      <c r="L17887" t="s">
        <v>378</v>
      </c>
      <c r="M17887" t="s">
        <v>379</v>
      </c>
      <c r="N17887" t="s">
        <v>486</v>
      </c>
    </row>
    <row r="17888" spans="1:14" x14ac:dyDescent="0.25">
      <c r="A17888" t="s">
        <v>240</v>
      </c>
      <c r="B17888" s="1">
        <v>45747</v>
      </c>
      <c r="C17888" t="s">
        <v>633</v>
      </c>
      <c r="D17888" t="s">
        <v>634</v>
      </c>
      <c r="E17888" s="4">
        <v>23147.95</v>
      </c>
      <c r="F17888" t="s">
        <v>1477</v>
      </c>
      <c r="G17888" t="s">
        <v>471</v>
      </c>
      <c r="H17888" t="s">
        <v>295</v>
      </c>
      <c r="I17888" t="s">
        <v>254</v>
      </c>
      <c r="J17888" t="s">
        <v>253</v>
      </c>
      <c r="L17888" t="s">
        <v>378</v>
      </c>
      <c r="M17888" t="s">
        <v>379</v>
      </c>
      <c r="N17888" t="s">
        <v>486</v>
      </c>
    </row>
    <row r="17889" spans="1:14" x14ac:dyDescent="0.25">
      <c r="A17889" t="s">
        <v>240</v>
      </c>
      <c r="B17889" s="1">
        <v>45777</v>
      </c>
      <c r="C17889" t="s">
        <v>633</v>
      </c>
      <c r="D17889" t="s">
        <v>634</v>
      </c>
      <c r="E17889" s="4">
        <v>28988.15</v>
      </c>
      <c r="F17889" t="s">
        <v>1477</v>
      </c>
      <c r="G17889" t="s">
        <v>471</v>
      </c>
      <c r="H17889" t="s">
        <v>295</v>
      </c>
      <c r="I17889" t="s">
        <v>254</v>
      </c>
      <c r="J17889" t="s">
        <v>253</v>
      </c>
      <c r="L17889" t="s">
        <v>378</v>
      </c>
      <c r="M17889" t="s">
        <v>379</v>
      </c>
      <c r="N17889" t="s">
        <v>486</v>
      </c>
    </row>
    <row r="17890" spans="1:14" x14ac:dyDescent="0.25">
      <c r="A17890" t="s">
        <v>240</v>
      </c>
      <c r="B17890" s="1">
        <v>45808</v>
      </c>
      <c r="C17890" t="s">
        <v>633</v>
      </c>
      <c r="D17890" t="s">
        <v>634</v>
      </c>
      <c r="E17890" s="4">
        <v>30204.350000000002</v>
      </c>
      <c r="F17890" t="s">
        <v>1477</v>
      </c>
      <c r="G17890" t="s">
        <v>471</v>
      </c>
      <c r="H17890" t="s">
        <v>295</v>
      </c>
      <c r="I17890" t="s">
        <v>254</v>
      </c>
      <c r="J17890" t="s">
        <v>253</v>
      </c>
      <c r="L17890" t="s">
        <v>378</v>
      </c>
      <c r="M17890" t="s">
        <v>379</v>
      </c>
      <c r="N17890" t="s">
        <v>486</v>
      </c>
    </row>
    <row r="17891" spans="1:14" x14ac:dyDescent="0.25">
      <c r="A17891" t="s">
        <v>240</v>
      </c>
      <c r="B17891" s="1">
        <v>45838</v>
      </c>
      <c r="C17891" t="s">
        <v>633</v>
      </c>
      <c r="D17891" t="s">
        <v>634</v>
      </c>
      <c r="E17891" s="4">
        <v>36245.22</v>
      </c>
      <c r="F17891" t="s">
        <v>1477</v>
      </c>
      <c r="G17891" t="s">
        <v>471</v>
      </c>
      <c r="H17891" t="s">
        <v>295</v>
      </c>
      <c r="I17891" t="s">
        <v>254</v>
      </c>
      <c r="J17891" t="s">
        <v>253</v>
      </c>
      <c r="L17891" t="s">
        <v>378</v>
      </c>
      <c r="M17891" t="s">
        <v>379</v>
      </c>
      <c r="N17891" t="s">
        <v>486</v>
      </c>
    </row>
    <row r="17892" spans="1:14" x14ac:dyDescent="0.25">
      <c r="A17892" t="s">
        <v>240</v>
      </c>
      <c r="B17892" s="1">
        <v>45869</v>
      </c>
      <c r="C17892" t="s">
        <v>633</v>
      </c>
      <c r="D17892" t="s">
        <v>634</v>
      </c>
      <c r="E17892" s="4">
        <v>42286.090000000004</v>
      </c>
      <c r="F17892" t="s">
        <v>1477</v>
      </c>
      <c r="G17892" t="s">
        <v>471</v>
      </c>
      <c r="H17892" t="s">
        <v>295</v>
      </c>
      <c r="I17892" t="s">
        <v>254</v>
      </c>
      <c r="J17892" t="s">
        <v>253</v>
      </c>
      <c r="L17892" t="s">
        <v>378</v>
      </c>
      <c r="M17892" t="s">
        <v>379</v>
      </c>
      <c r="N17892" t="s">
        <v>486</v>
      </c>
    </row>
    <row r="17893" spans="1:14" x14ac:dyDescent="0.25">
      <c r="A17893" t="s">
        <v>240</v>
      </c>
      <c r="B17893" s="1">
        <v>45900</v>
      </c>
      <c r="C17893" t="s">
        <v>633</v>
      </c>
      <c r="D17893" t="s">
        <v>634</v>
      </c>
      <c r="E17893" s="4">
        <v>45306.525000000001</v>
      </c>
      <c r="F17893" t="s">
        <v>1477</v>
      </c>
      <c r="G17893" t="s">
        <v>471</v>
      </c>
      <c r="H17893" t="s">
        <v>295</v>
      </c>
      <c r="I17893" t="s">
        <v>254</v>
      </c>
      <c r="J17893" t="s">
        <v>253</v>
      </c>
      <c r="L17893" t="s">
        <v>378</v>
      </c>
      <c r="M17893" t="s">
        <v>379</v>
      </c>
      <c r="N17893" t="s">
        <v>486</v>
      </c>
    </row>
    <row r="17894" spans="1:14" x14ac:dyDescent="0.25">
      <c r="A17894" t="s">
        <v>240</v>
      </c>
      <c r="B17894" s="1">
        <v>45930</v>
      </c>
      <c r="C17894" t="s">
        <v>633</v>
      </c>
      <c r="D17894" t="s">
        <v>634</v>
      </c>
      <c r="E17894" s="4">
        <v>51347.395000000004</v>
      </c>
      <c r="F17894" t="s">
        <v>1477</v>
      </c>
      <c r="G17894" t="s">
        <v>471</v>
      </c>
      <c r="H17894" t="s">
        <v>295</v>
      </c>
      <c r="I17894" t="s">
        <v>254</v>
      </c>
      <c r="J17894" t="s">
        <v>253</v>
      </c>
      <c r="L17894" t="s">
        <v>378</v>
      </c>
      <c r="M17894" t="s">
        <v>379</v>
      </c>
      <c r="N17894" t="s">
        <v>486</v>
      </c>
    </row>
    <row r="17895" spans="1:14" x14ac:dyDescent="0.25">
      <c r="A17895" t="s">
        <v>240</v>
      </c>
      <c r="B17895" s="1">
        <v>45961</v>
      </c>
      <c r="C17895" t="s">
        <v>633</v>
      </c>
      <c r="D17895" t="s">
        <v>634</v>
      </c>
      <c r="E17895" s="4">
        <v>57388.265000000007</v>
      </c>
      <c r="F17895" t="s">
        <v>1477</v>
      </c>
      <c r="G17895" t="s">
        <v>471</v>
      </c>
      <c r="H17895" t="s">
        <v>295</v>
      </c>
      <c r="I17895" t="s">
        <v>254</v>
      </c>
      <c r="J17895" t="s">
        <v>253</v>
      </c>
      <c r="L17895" t="s">
        <v>378</v>
      </c>
      <c r="M17895" t="s">
        <v>379</v>
      </c>
      <c r="N17895" t="s">
        <v>486</v>
      </c>
    </row>
    <row r="17896" spans="1:14" x14ac:dyDescent="0.25">
      <c r="A17896" t="s">
        <v>240</v>
      </c>
      <c r="B17896" s="1">
        <v>45991</v>
      </c>
      <c r="C17896" t="s">
        <v>633</v>
      </c>
      <c r="D17896" t="s">
        <v>634</v>
      </c>
      <c r="E17896" s="4">
        <v>63429.135000000009</v>
      </c>
      <c r="F17896" t="s">
        <v>1477</v>
      </c>
      <c r="G17896" t="s">
        <v>471</v>
      </c>
      <c r="H17896" t="s">
        <v>295</v>
      </c>
      <c r="I17896" t="s">
        <v>254</v>
      </c>
      <c r="J17896" t="s">
        <v>253</v>
      </c>
      <c r="L17896" t="s">
        <v>378</v>
      </c>
      <c r="M17896" t="s">
        <v>379</v>
      </c>
      <c r="N17896" t="s">
        <v>486</v>
      </c>
    </row>
    <row r="17897" spans="1:14" x14ac:dyDescent="0.25">
      <c r="A17897" t="s">
        <v>240</v>
      </c>
      <c r="B17897" s="1">
        <v>46022</v>
      </c>
      <c r="C17897" t="s">
        <v>633</v>
      </c>
      <c r="D17897" t="s">
        <v>634</v>
      </c>
      <c r="E17897" s="4">
        <v>69470.005000000005</v>
      </c>
      <c r="F17897" t="s">
        <v>1477</v>
      </c>
      <c r="G17897" t="s">
        <v>471</v>
      </c>
      <c r="H17897" t="s">
        <v>295</v>
      </c>
      <c r="I17897" t="s">
        <v>254</v>
      </c>
      <c r="J17897" t="s">
        <v>253</v>
      </c>
      <c r="L17897" t="s">
        <v>378</v>
      </c>
      <c r="M17897" t="s">
        <v>379</v>
      </c>
      <c r="N17897" t="s">
        <v>486</v>
      </c>
    </row>
    <row r="17898" spans="1:14" x14ac:dyDescent="0.25">
      <c r="A17898" t="s">
        <v>240</v>
      </c>
      <c r="B17898" s="1">
        <v>45688</v>
      </c>
      <c r="C17898" t="s">
        <v>646</v>
      </c>
      <c r="D17898" t="s">
        <v>647</v>
      </c>
      <c r="E17898" s="4">
        <v>46799.8</v>
      </c>
      <c r="F17898" t="s">
        <v>1477</v>
      </c>
      <c r="G17898" t="s">
        <v>471</v>
      </c>
      <c r="H17898" t="s">
        <v>295</v>
      </c>
      <c r="I17898" t="s">
        <v>254</v>
      </c>
      <c r="J17898" t="s">
        <v>253</v>
      </c>
      <c r="L17898" t="s">
        <v>378</v>
      </c>
      <c r="M17898" t="s">
        <v>379</v>
      </c>
      <c r="N17898" t="s">
        <v>486</v>
      </c>
    </row>
    <row r="17899" spans="1:14" x14ac:dyDescent="0.25">
      <c r="A17899" t="s">
        <v>240</v>
      </c>
      <c r="B17899" s="1">
        <v>45716</v>
      </c>
      <c r="C17899" t="s">
        <v>646</v>
      </c>
      <c r="D17899" t="s">
        <v>647</v>
      </c>
      <c r="E17899" s="4">
        <v>71319.5</v>
      </c>
      <c r="F17899" t="s">
        <v>1477</v>
      </c>
      <c r="G17899" t="s">
        <v>471</v>
      </c>
      <c r="H17899" t="s">
        <v>295</v>
      </c>
      <c r="I17899" t="s">
        <v>254</v>
      </c>
      <c r="J17899" t="s">
        <v>253</v>
      </c>
      <c r="L17899" t="s">
        <v>378</v>
      </c>
      <c r="M17899" t="s">
        <v>379</v>
      </c>
      <c r="N17899" t="s">
        <v>486</v>
      </c>
    </row>
    <row r="17900" spans="1:14" x14ac:dyDescent="0.25">
      <c r="A17900" t="s">
        <v>240</v>
      </c>
      <c r="B17900" s="1">
        <v>45747</v>
      </c>
      <c r="C17900" t="s">
        <v>646</v>
      </c>
      <c r="D17900" t="s">
        <v>647</v>
      </c>
      <c r="E17900" s="4">
        <v>120202.90000000001</v>
      </c>
      <c r="F17900" t="s">
        <v>1477</v>
      </c>
      <c r="G17900" t="s">
        <v>471</v>
      </c>
      <c r="H17900" t="s">
        <v>295</v>
      </c>
      <c r="I17900" t="s">
        <v>254</v>
      </c>
      <c r="J17900" t="s">
        <v>253</v>
      </c>
      <c r="L17900" t="s">
        <v>378</v>
      </c>
      <c r="M17900" t="s">
        <v>379</v>
      </c>
      <c r="N17900" t="s">
        <v>486</v>
      </c>
    </row>
    <row r="17901" spans="1:14" x14ac:dyDescent="0.25">
      <c r="A17901" t="s">
        <v>240</v>
      </c>
      <c r="B17901" s="1">
        <v>45777</v>
      </c>
      <c r="C17901" t="s">
        <v>646</v>
      </c>
      <c r="D17901" t="s">
        <v>647</v>
      </c>
      <c r="E17901" s="4">
        <v>218811.68000000002</v>
      </c>
      <c r="F17901" t="s">
        <v>1477</v>
      </c>
      <c r="G17901" t="s">
        <v>471</v>
      </c>
      <c r="H17901" t="s">
        <v>295</v>
      </c>
      <c r="I17901" t="s">
        <v>254</v>
      </c>
      <c r="J17901" t="s">
        <v>253</v>
      </c>
      <c r="L17901" t="s">
        <v>378</v>
      </c>
      <c r="M17901" t="s">
        <v>379</v>
      </c>
      <c r="N17901" t="s">
        <v>486</v>
      </c>
    </row>
    <row r="17902" spans="1:14" x14ac:dyDescent="0.25">
      <c r="A17902" t="s">
        <v>240</v>
      </c>
      <c r="B17902" s="1">
        <v>45808</v>
      </c>
      <c r="C17902" t="s">
        <v>646</v>
      </c>
      <c r="D17902" t="s">
        <v>647</v>
      </c>
      <c r="E17902" s="4">
        <v>331030.78999999998</v>
      </c>
      <c r="F17902" t="s">
        <v>1477</v>
      </c>
      <c r="G17902" t="s">
        <v>471</v>
      </c>
      <c r="H17902" t="s">
        <v>295</v>
      </c>
      <c r="I17902" t="s">
        <v>254</v>
      </c>
      <c r="J17902" t="s">
        <v>253</v>
      </c>
      <c r="L17902" t="s">
        <v>378</v>
      </c>
      <c r="M17902" t="s">
        <v>379</v>
      </c>
      <c r="N17902" t="s">
        <v>486</v>
      </c>
    </row>
    <row r="17903" spans="1:14" x14ac:dyDescent="0.25">
      <c r="A17903" t="s">
        <v>240</v>
      </c>
      <c r="B17903" s="1">
        <v>45838</v>
      </c>
      <c r="C17903" t="s">
        <v>646</v>
      </c>
      <c r="D17903" t="s">
        <v>647</v>
      </c>
      <c r="E17903" s="4">
        <v>411030.79</v>
      </c>
      <c r="F17903" t="s">
        <v>1477</v>
      </c>
      <c r="G17903" t="s">
        <v>471</v>
      </c>
      <c r="H17903" t="s">
        <v>295</v>
      </c>
      <c r="I17903" t="s">
        <v>254</v>
      </c>
      <c r="J17903" t="s">
        <v>253</v>
      </c>
      <c r="L17903" t="s">
        <v>378</v>
      </c>
      <c r="M17903" t="s">
        <v>379</v>
      </c>
      <c r="N17903" t="s">
        <v>486</v>
      </c>
    </row>
    <row r="17904" spans="1:14" x14ac:dyDescent="0.25">
      <c r="A17904" t="s">
        <v>240</v>
      </c>
      <c r="B17904" s="1">
        <v>45869</v>
      </c>
      <c r="C17904" t="s">
        <v>646</v>
      </c>
      <c r="D17904" t="s">
        <v>647</v>
      </c>
      <c r="E17904" s="4">
        <v>491030.79</v>
      </c>
      <c r="F17904" t="s">
        <v>1477</v>
      </c>
      <c r="G17904" t="s">
        <v>471</v>
      </c>
      <c r="H17904" t="s">
        <v>295</v>
      </c>
      <c r="I17904" t="s">
        <v>254</v>
      </c>
      <c r="J17904" t="s">
        <v>253</v>
      </c>
      <c r="L17904" t="s">
        <v>378</v>
      </c>
      <c r="M17904" t="s">
        <v>379</v>
      </c>
      <c r="N17904" t="s">
        <v>486</v>
      </c>
    </row>
    <row r="17905" spans="1:14" x14ac:dyDescent="0.25">
      <c r="A17905" t="s">
        <v>240</v>
      </c>
      <c r="B17905" s="1">
        <v>45900</v>
      </c>
      <c r="C17905" t="s">
        <v>646</v>
      </c>
      <c r="D17905" t="s">
        <v>647</v>
      </c>
      <c r="E17905" s="4">
        <v>531030.79</v>
      </c>
      <c r="F17905" t="s">
        <v>1477</v>
      </c>
      <c r="G17905" t="s">
        <v>471</v>
      </c>
      <c r="H17905" t="s">
        <v>295</v>
      </c>
      <c r="I17905" t="s">
        <v>254</v>
      </c>
      <c r="J17905" t="s">
        <v>253</v>
      </c>
      <c r="L17905" t="s">
        <v>378</v>
      </c>
      <c r="M17905" t="s">
        <v>379</v>
      </c>
      <c r="N17905" t="s">
        <v>486</v>
      </c>
    </row>
    <row r="17906" spans="1:14" x14ac:dyDescent="0.25">
      <c r="A17906" t="s">
        <v>240</v>
      </c>
      <c r="B17906" s="1">
        <v>45930</v>
      </c>
      <c r="C17906" t="s">
        <v>646</v>
      </c>
      <c r="D17906" t="s">
        <v>647</v>
      </c>
      <c r="E17906" s="4">
        <v>611030.79</v>
      </c>
      <c r="F17906" t="s">
        <v>1477</v>
      </c>
      <c r="G17906" t="s">
        <v>471</v>
      </c>
      <c r="H17906" t="s">
        <v>295</v>
      </c>
      <c r="I17906" t="s">
        <v>254</v>
      </c>
      <c r="J17906" t="s">
        <v>253</v>
      </c>
      <c r="L17906" t="s">
        <v>378</v>
      </c>
      <c r="M17906" t="s">
        <v>379</v>
      </c>
      <c r="N17906" t="s">
        <v>486</v>
      </c>
    </row>
    <row r="17907" spans="1:14" x14ac:dyDescent="0.25">
      <c r="A17907" t="s">
        <v>240</v>
      </c>
      <c r="B17907" s="1">
        <v>45961</v>
      </c>
      <c r="C17907" t="s">
        <v>646</v>
      </c>
      <c r="D17907" t="s">
        <v>647</v>
      </c>
      <c r="E17907" s="4">
        <v>691030.79</v>
      </c>
      <c r="F17907" t="s">
        <v>1477</v>
      </c>
      <c r="G17907" t="s">
        <v>471</v>
      </c>
      <c r="H17907" t="s">
        <v>295</v>
      </c>
      <c r="I17907" t="s">
        <v>254</v>
      </c>
      <c r="J17907" t="s">
        <v>253</v>
      </c>
      <c r="L17907" t="s">
        <v>378</v>
      </c>
      <c r="M17907" t="s">
        <v>379</v>
      </c>
      <c r="N17907" t="s">
        <v>486</v>
      </c>
    </row>
    <row r="17908" spans="1:14" x14ac:dyDescent="0.25">
      <c r="A17908" t="s">
        <v>240</v>
      </c>
      <c r="B17908" s="1">
        <v>45991</v>
      </c>
      <c r="C17908" t="s">
        <v>646</v>
      </c>
      <c r="D17908" t="s">
        <v>647</v>
      </c>
      <c r="E17908" s="4">
        <v>771030.79</v>
      </c>
      <c r="F17908" t="s">
        <v>1477</v>
      </c>
      <c r="G17908" t="s">
        <v>471</v>
      </c>
      <c r="H17908" t="s">
        <v>295</v>
      </c>
      <c r="I17908" t="s">
        <v>254</v>
      </c>
      <c r="J17908" t="s">
        <v>253</v>
      </c>
      <c r="L17908" t="s">
        <v>378</v>
      </c>
      <c r="M17908" t="s">
        <v>379</v>
      </c>
      <c r="N17908" t="s">
        <v>486</v>
      </c>
    </row>
    <row r="17909" spans="1:14" x14ac:dyDescent="0.25">
      <c r="A17909" t="s">
        <v>240</v>
      </c>
      <c r="B17909" s="1">
        <v>46022</v>
      </c>
      <c r="C17909" t="s">
        <v>646</v>
      </c>
      <c r="D17909" t="s">
        <v>647</v>
      </c>
      <c r="E17909" s="4">
        <v>851030.79</v>
      </c>
      <c r="F17909" t="s">
        <v>1477</v>
      </c>
      <c r="G17909" t="s">
        <v>471</v>
      </c>
      <c r="H17909" t="s">
        <v>295</v>
      </c>
      <c r="I17909" t="s">
        <v>254</v>
      </c>
      <c r="J17909" t="s">
        <v>253</v>
      </c>
      <c r="L17909" t="s">
        <v>378</v>
      </c>
      <c r="M17909" t="s">
        <v>379</v>
      </c>
      <c r="N17909" t="s">
        <v>486</v>
      </c>
    </row>
    <row r="17910" spans="1:14" x14ac:dyDescent="0.25">
      <c r="A17910" t="s">
        <v>240</v>
      </c>
      <c r="B17910" s="1">
        <v>45688</v>
      </c>
      <c r="C17910" t="s">
        <v>1134</v>
      </c>
      <c r="D17910" t="s">
        <v>1135</v>
      </c>
      <c r="E17910" s="4">
        <v>666.67000000000007</v>
      </c>
      <c r="F17910" t="s">
        <v>1477</v>
      </c>
      <c r="G17910" t="s">
        <v>471</v>
      </c>
      <c r="H17910" t="s">
        <v>301</v>
      </c>
      <c r="I17910" t="s">
        <v>302</v>
      </c>
      <c r="J17910" t="s">
        <v>258</v>
      </c>
      <c r="L17910" t="s">
        <v>378</v>
      </c>
      <c r="M17910" t="s">
        <v>379</v>
      </c>
      <c r="N17910" t="s">
        <v>486</v>
      </c>
    </row>
    <row r="17911" spans="1:14" x14ac:dyDescent="0.25">
      <c r="A17911" t="s">
        <v>240</v>
      </c>
      <c r="B17911" s="1">
        <v>45716</v>
      </c>
      <c r="C17911" t="s">
        <v>1134</v>
      </c>
      <c r="D17911" t="s">
        <v>1135</v>
      </c>
      <c r="E17911" s="4">
        <v>10333.34</v>
      </c>
      <c r="F17911" t="s">
        <v>1477</v>
      </c>
      <c r="G17911" t="s">
        <v>471</v>
      </c>
      <c r="H17911" t="s">
        <v>301</v>
      </c>
      <c r="I17911" t="s">
        <v>302</v>
      </c>
      <c r="J17911" t="s">
        <v>258</v>
      </c>
      <c r="L17911" t="s">
        <v>378</v>
      </c>
      <c r="M17911" t="s">
        <v>379</v>
      </c>
      <c r="N17911" t="s">
        <v>486</v>
      </c>
    </row>
    <row r="17912" spans="1:14" x14ac:dyDescent="0.25">
      <c r="A17912" t="s">
        <v>240</v>
      </c>
      <c r="B17912" s="1">
        <v>45747</v>
      </c>
      <c r="C17912" t="s">
        <v>1134</v>
      </c>
      <c r="D17912" t="s">
        <v>1135</v>
      </c>
      <c r="E17912" s="4">
        <v>11000.009999999998</v>
      </c>
      <c r="F17912" t="s">
        <v>1477</v>
      </c>
      <c r="G17912" t="s">
        <v>471</v>
      </c>
      <c r="H17912" t="s">
        <v>301</v>
      </c>
      <c r="I17912" t="s">
        <v>302</v>
      </c>
      <c r="J17912" t="s">
        <v>258</v>
      </c>
      <c r="L17912" t="s">
        <v>378</v>
      </c>
      <c r="M17912" t="s">
        <v>379</v>
      </c>
      <c r="N17912" t="s">
        <v>486</v>
      </c>
    </row>
    <row r="17913" spans="1:14" x14ac:dyDescent="0.25">
      <c r="A17913" t="s">
        <v>240</v>
      </c>
      <c r="B17913" s="1">
        <v>45777</v>
      </c>
      <c r="C17913" t="s">
        <v>1134</v>
      </c>
      <c r="D17913" t="s">
        <v>1135</v>
      </c>
      <c r="E17913" s="4">
        <v>11000.009999999998</v>
      </c>
      <c r="F17913" t="s">
        <v>1477</v>
      </c>
      <c r="G17913" t="s">
        <v>471</v>
      </c>
      <c r="H17913" t="s">
        <v>301</v>
      </c>
      <c r="I17913" t="s">
        <v>302</v>
      </c>
      <c r="J17913" t="s">
        <v>258</v>
      </c>
      <c r="L17913" t="s">
        <v>378</v>
      </c>
      <c r="M17913" t="s">
        <v>379</v>
      </c>
      <c r="N17913" t="s">
        <v>486</v>
      </c>
    </row>
    <row r="17914" spans="1:14" x14ac:dyDescent="0.25">
      <c r="A17914" t="s">
        <v>240</v>
      </c>
      <c r="B17914" s="1">
        <v>45808</v>
      </c>
      <c r="C17914" t="s">
        <v>1134</v>
      </c>
      <c r="D17914" t="s">
        <v>1135</v>
      </c>
      <c r="E17914" s="4">
        <v>17520.009999999998</v>
      </c>
      <c r="F17914" t="s">
        <v>1477</v>
      </c>
      <c r="G17914" t="s">
        <v>471</v>
      </c>
      <c r="H17914" t="s">
        <v>301</v>
      </c>
      <c r="I17914" t="s">
        <v>302</v>
      </c>
      <c r="J17914" t="s">
        <v>258</v>
      </c>
      <c r="L17914" t="s">
        <v>378</v>
      </c>
      <c r="M17914" t="s">
        <v>379</v>
      </c>
      <c r="N17914" t="s">
        <v>486</v>
      </c>
    </row>
    <row r="17915" spans="1:14" x14ac:dyDescent="0.25">
      <c r="A17915" t="s">
        <v>240</v>
      </c>
      <c r="B17915" s="1">
        <v>45838</v>
      </c>
      <c r="C17915" t="s">
        <v>1134</v>
      </c>
      <c r="D17915" t="s">
        <v>1135</v>
      </c>
      <c r="E17915" s="4">
        <v>21520.01</v>
      </c>
      <c r="F17915" t="s">
        <v>1477</v>
      </c>
      <c r="G17915" t="s">
        <v>471</v>
      </c>
      <c r="H17915" t="s">
        <v>301</v>
      </c>
      <c r="I17915" t="s">
        <v>302</v>
      </c>
      <c r="J17915" t="s">
        <v>258</v>
      </c>
      <c r="L17915" t="s">
        <v>378</v>
      </c>
      <c r="M17915" t="s">
        <v>379</v>
      </c>
      <c r="N17915" t="s">
        <v>486</v>
      </c>
    </row>
    <row r="17916" spans="1:14" x14ac:dyDescent="0.25">
      <c r="A17916" t="s">
        <v>240</v>
      </c>
      <c r="B17916" s="1">
        <v>45869</v>
      </c>
      <c r="C17916" t="s">
        <v>1134</v>
      </c>
      <c r="D17916" t="s">
        <v>1135</v>
      </c>
      <c r="E17916" s="4">
        <v>25520.01</v>
      </c>
      <c r="F17916" t="s">
        <v>1477</v>
      </c>
      <c r="G17916" t="s">
        <v>471</v>
      </c>
      <c r="H17916" t="s">
        <v>301</v>
      </c>
      <c r="I17916" t="s">
        <v>302</v>
      </c>
      <c r="J17916" t="s">
        <v>258</v>
      </c>
      <c r="L17916" t="s">
        <v>378</v>
      </c>
      <c r="M17916" t="s">
        <v>379</v>
      </c>
      <c r="N17916" t="s">
        <v>486</v>
      </c>
    </row>
    <row r="17917" spans="1:14" x14ac:dyDescent="0.25">
      <c r="A17917" t="s">
        <v>240</v>
      </c>
      <c r="B17917" s="1">
        <v>45900</v>
      </c>
      <c r="C17917" t="s">
        <v>1134</v>
      </c>
      <c r="D17917" t="s">
        <v>1135</v>
      </c>
      <c r="E17917" s="4">
        <v>29520.01</v>
      </c>
      <c r="F17917" t="s">
        <v>1477</v>
      </c>
      <c r="G17917" t="s">
        <v>471</v>
      </c>
      <c r="H17917" t="s">
        <v>301</v>
      </c>
      <c r="I17917" t="s">
        <v>302</v>
      </c>
      <c r="J17917" t="s">
        <v>258</v>
      </c>
      <c r="L17917" t="s">
        <v>378</v>
      </c>
      <c r="M17917" t="s">
        <v>379</v>
      </c>
      <c r="N17917" t="s">
        <v>486</v>
      </c>
    </row>
    <row r="17918" spans="1:14" x14ac:dyDescent="0.25">
      <c r="A17918" t="s">
        <v>240</v>
      </c>
      <c r="B17918" s="1">
        <v>45930</v>
      </c>
      <c r="C17918" t="s">
        <v>1134</v>
      </c>
      <c r="D17918" t="s">
        <v>1135</v>
      </c>
      <c r="E17918" s="4">
        <v>33520.009999999995</v>
      </c>
      <c r="F17918" t="s">
        <v>1477</v>
      </c>
      <c r="G17918" t="s">
        <v>471</v>
      </c>
      <c r="H17918" t="s">
        <v>301</v>
      </c>
      <c r="I17918" t="s">
        <v>302</v>
      </c>
      <c r="J17918" t="s">
        <v>258</v>
      </c>
      <c r="L17918" t="s">
        <v>378</v>
      </c>
      <c r="M17918" t="s">
        <v>379</v>
      </c>
      <c r="N17918" t="s">
        <v>486</v>
      </c>
    </row>
    <row r="17919" spans="1:14" x14ac:dyDescent="0.25">
      <c r="A17919" t="s">
        <v>240</v>
      </c>
      <c r="B17919" s="1">
        <v>45961</v>
      </c>
      <c r="C17919" t="s">
        <v>1134</v>
      </c>
      <c r="D17919" t="s">
        <v>1135</v>
      </c>
      <c r="E17919" s="4">
        <v>37520.009999999995</v>
      </c>
      <c r="F17919" t="s">
        <v>1477</v>
      </c>
      <c r="G17919" t="s">
        <v>471</v>
      </c>
      <c r="H17919" t="s">
        <v>301</v>
      </c>
      <c r="I17919" t="s">
        <v>302</v>
      </c>
      <c r="J17919" t="s">
        <v>258</v>
      </c>
      <c r="L17919" t="s">
        <v>378</v>
      </c>
      <c r="M17919" t="s">
        <v>379</v>
      </c>
      <c r="N17919" t="s">
        <v>486</v>
      </c>
    </row>
    <row r="17920" spans="1:14" x14ac:dyDescent="0.25">
      <c r="A17920" t="s">
        <v>240</v>
      </c>
      <c r="B17920" s="1">
        <v>45991</v>
      </c>
      <c r="C17920" t="s">
        <v>1134</v>
      </c>
      <c r="D17920" t="s">
        <v>1135</v>
      </c>
      <c r="E17920" s="4">
        <v>41520.009999999995</v>
      </c>
      <c r="F17920" t="s">
        <v>1477</v>
      </c>
      <c r="G17920" t="s">
        <v>471</v>
      </c>
      <c r="H17920" t="s">
        <v>301</v>
      </c>
      <c r="I17920" t="s">
        <v>302</v>
      </c>
      <c r="J17920" t="s">
        <v>258</v>
      </c>
      <c r="L17920" t="s">
        <v>378</v>
      </c>
      <c r="M17920" t="s">
        <v>379</v>
      </c>
      <c r="N17920" t="s">
        <v>486</v>
      </c>
    </row>
    <row r="17921" spans="1:14" x14ac:dyDescent="0.25">
      <c r="A17921" t="s">
        <v>240</v>
      </c>
      <c r="B17921" s="1">
        <v>46022</v>
      </c>
      <c r="C17921" t="s">
        <v>1134</v>
      </c>
      <c r="D17921" t="s">
        <v>1135</v>
      </c>
      <c r="E17921" s="4">
        <v>45520.009999999995</v>
      </c>
      <c r="F17921" t="s">
        <v>1477</v>
      </c>
      <c r="G17921" t="s">
        <v>471</v>
      </c>
      <c r="H17921" t="s">
        <v>301</v>
      </c>
      <c r="I17921" t="s">
        <v>302</v>
      </c>
      <c r="J17921" t="s">
        <v>258</v>
      </c>
      <c r="L17921" t="s">
        <v>378</v>
      </c>
      <c r="M17921" t="s">
        <v>379</v>
      </c>
      <c r="N17921" t="s">
        <v>486</v>
      </c>
    </row>
    <row r="17922" spans="1:14" x14ac:dyDescent="0.25">
      <c r="A17922" t="s">
        <v>240</v>
      </c>
      <c r="B17922" s="1">
        <v>45688</v>
      </c>
      <c r="C17922" t="s">
        <v>726</v>
      </c>
      <c r="D17922" t="s">
        <v>727</v>
      </c>
      <c r="E17922" s="4">
        <v>367.11</v>
      </c>
      <c r="F17922" t="s">
        <v>1477</v>
      </c>
      <c r="G17922" t="s">
        <v>471</v>
      </c>
      <c r="H17922" t="s">
        <v>301</v>
      </c>
      <c r="I17922" t="s">
        <v>302</v>
      </c>
      <c r="J17922" t="s">
        <v>258</v>
      </c>
      <c r="L17922" t="s">
        <v>378</v>
      </c>
      <c r="M17922" t="s">
        <v>379</v>
      </c>
      <c r="N17922" t="s">
        <v>486</v>
      </c>
    </row>
    <row r="17923" spans="1:14" x14ac:dyDescent="0.25">
      <c r="A17923" t="s">
        <v>240</v>
      </c>
      <c r="B17923" s="1">
        <v>45716</v>
      </c>
      <c r="C17923" t="s">
        <v>726</v>
      </c>
      <c r="D17923" t="s">
        <v>727</v>
      </c>
      <c r="E17923" s="4">
        <v>2586.7599999999998</v>
      </c>
      <c r="F17923" t="s">
        <v>1477</v>
      </c>
      <c r="G17923" t="s">
        <v>471</v>
      </c>
      <c r="H17923" t="s">
        <v>301</v>
      </c>
      <c r="I17923" t="s">
        <v>302</v>
      </c>
      <c r="J17923" t="s">
        <v>258</v>
      </c>
      <c r="L17923" t="s">
        <v>378</v>
      </c>
      <c r="M17923" t="s">
        <v>379</v>
      </c>
      <c r="N17923" t="s">
        <v>486</v>
      </c>
    </row>
    <row r="17924" spans="1:14" x14ac:dyDescent="0.25">
      <c r="A17924" t="s">
        <v>240</v>
      </c>
      <c r="B17924" s="1">
        <v>45747</v>
      </c>
      <c r="C17924" t="s">
        <v>726</v>
      </c>
      <c r="D17924" t="s">
        <v>727</v>
      </c>
      <c r="E17924" s="4">
        <v>3539.87</v>
      </c>
      <c r="F17924" t="s">
        <v>1477</v>
      </c>
      <c r="G17924" t="s">
        <v>471</v>
      </c>
      <c r="H17924" t="s">
        <v>301</v>
      </c>
      <c r="I17924" t="s">
        <v>302</v>
      </c>
      <c r="J17924" t="s">
        <v>258</v>
      </c>
      <c r="L17924" t="s">
        <v>378</v>
      </c>
      <c r="M17924" t="s">
        <v>379</v>
      </c>
      <c r="N17924" t="s">
        <v>486</v>
      </c>
    </row>
    <row r="17925" spans="1:14" x14ac:dyDescent="0.25">
      <c r="A17925" t="s">
        <v>240</v>
      </c>
      <c r="B17925" s="1">
        <v>45777</v>
      </c>
      <c r="C17925" t="s">
        <v>726</v>
      </c>
      <c r="D17925" t="s">
        <v>727</v>
      </c>
      <c r="E17925" s="4">
        <v>4834.8</v>
      </c>
      <c r="F17925" t="s">
        <v>1477</v>
      </c>
      <c r="G17925" t="s">
        <v>471</v>
      </c>
      <c r="H17925" t="s">
        <v>301</v>
      </c>
      <c r="I17925" t="s">
        <v>302</v>
      </c>
      <c r="J17925" t="s">
        <v>258</v>
      </c>
      <c r="L17925" t="s">
        <v>378</v>
      </c>
      <c r="M17925" t="s">
        <v>379</v>
      </c>
      <c r="N17925" t="s">
        <v>486</v>
      </c>
    </row>
    <row r="17926" spans="1:14" x14ac:dyDescent="0.25">
      <c r="A17926" t="s">
        <v>240</v>
      </c>
      <c r="B17926" s="1">
        <v>45808</v>
      </c>
      <c r="C17926" t="s">
        <v>726</v>
      </c>
      <c r="D17926" t="s">
        <v>727</v>
      </c>
      <c r="E17926" s="4">
        <v>5553.4800000000005</v>
      </c>
      <c r="F17926" t="s">
        <v>1477</v>
      </c>
      <c r="G17926" t="s">
        <v>471</v>
      </c>
      <c r="H17926" t="s">
        <v>301</v>
      </c>
      <c r="I17926" t="s">
        <v>302</v>
      </c>
      <c r="J17926" t="s">
        <v>258</v>
      </c>
      <c r="L17926" t="s">
        <v>378</v>
      </c>
      <c r="M17926" t="s">
        <v>379</v>
      </c>
      <c r="N17926" t="s">
        <v>486</v>
      </c>
    </row>
    <row r="17927" spans="1:14" x14ac:dyDescent="0.25">
      <c r="A17927" t="s">
        <v>240</v>
      </c>
      <c r="B17927" s="1">
        <v>45838</v>
      </c>
      <c r="C17927" t="s">
        <v>726</v>
      </c>
      <c r="D17927" t="s">
        <v>727</v>
      </c>
      <c r="E17927" s="4">
        <v>6664.1760000000004</v>
      </c>
      <c r="F17927" t="s">
        <v>1477</v>
      </c>
      <c r="G17927" t="s">
        <v>471</v>
      </c>
      <c r="H17927" t="s">
        <v>301</v>
      </c>
      <c r="I17927" t="s">
        <v>302</v>
      </c>
      <c r="J17927" t="s">
        <v>258</v>
      </c>
      <c r="L17927" t="s">
        <v>378</v>
      </c>
      <c r="M17927" t="s">
        <v>379</v>
      </c>
      <c r="N17927" t="s">
        <v>486</v>
      </c>
    </row>
    <row r="17928" spans="1:14" x14ac:dyDescent="0.25">
      <c r="A17928" t="s">
        <v>240</v>
      </c>
      <c r="B17928" s="1">
        <v>45869</v>
      </c>
      <c r="C17928" t="s">
        <v>726</v>
      </c>
      <c r="D17928" t="s">
        <v>727</v>
      </c>
      <c r="E17928" s="4">
        <v>7774.8720000000003</v>
      </c>
      <c r="F17928" t="s">
        <v>1477</v>
      </c>
      <c r="G17928" t="s">
        <v>471</v>
      </c>
      <c r="H17928" t="s">
        <v>301</v>
      </c>
      <c r="I17928" t="s">
        <v>302</v>
      </c>
      <c r="J17928" t="s">
        <v>258</v>
      </c>
      <c r="L17928" t="s">
        <v>378</v>
      </c>
      <c r="M17928" t="s">
        <v>379</v>
      </c>
      <c r="N17928" t="s">
        <v>486</v>
      </c>
    </row>
    <row r="17929" spans="1:14" x14ac:dyDescent="0.25">
      <c r="A17929" t="s">
        <v>240</v>
      </c>
      <c r="B17929" s="1">
        <v>45900</v>
      </c>
      <c r="C17929" t="s">
        <v>726</v>
      </c>
      <c r="D17929" t="s">
        <v>727</v>
      </c>
      <c r="E17929" s="4">
        <v>8885.5680000000011</v>
      </c>
      <c r="F17929" t="s">
        <v>1477</v>
      </c>
      <c r="G17929" t="s">
        <v>471</v>
      </c>
      <c r="H17929" t="s">
        <v>301</v>
      </c>
      <c r="I17929" t="s">
        <v>302</v>
      </c>
      <c r="J17929" t="s">
        <v>258</v>
      </c>
      <c r="L17929" t="s">
        <v>378</v>
      </c>
      <c r="M17929" t="s">
        <v>379</v>
      </c>
      <c r="N17929" t="s">
        <v>486</v>
      </c>
    </row>
    <row r="17930" spans="1:14" x14ac:dyDescent="0.25">
      <c r="A17930" t="s">
        <v>240</v>
      </c>
      <c r="B17930" s="1">
        <v>45930</v>
      </c>
      <c r="C17930" t="s">
        <v>726</v>
      </c>
      <c r="D17930" t="s">
        <v>727</v>
      </c>
      <c r="E17930" s="4">
        <v>9996.264000000001</v>
      </c>
      <c r="F17930" t="s">
        <v>1477</v>
      </c>
      <c r="G17930" t="s">
        <v>471</v>
      </c>
      <c r="H17930" t="s">
        <v>301</v>
      </c>
      <c r="I17930" t="s">
        <v>302</v>
      </c>
      <c r="J17930" t="s">
        <v>258</v>
      </c>
      <c r="L17930" t="s">
        <v>378</v>
      </c>
      <c r="M17930" t="s">
        <v>379</v>
      </c>
      <c r="N17930" t="s">
        <v>486</v>
      </c>
    </row>
    <row r="17931" spans="1:14" x14ac:dyDescent="0.25">
      <c r="A17931" t="s">
        <v>240</v>
      </c>
      <c r="B17931" s="1">
        <v>45961</v>
      </c>
      <c r="C17931" t="s">
        <v>726</v>
      </c>
      <c r="D17931" t="s">
        <v>727</v>
      </c>
      <c r="E17931" s="4">
        <v>11106.960000000001</v>
      </c>
      <c r="F17931" t="s">
        <v>1477</v>
      </c>
      <c r="G17931" t="s">
        <v>471</v>
      </c>
      <c r="H17931" t="s">
        <v>301</v>
      </c>
      <c r="I17931" t="s">
        <v>302</v>
      </c>
      <c r="J17931" t="s">
        <v>258</v>
      </c>
      <c r="L17931" t="s">
        <v>378</v>
      </c>
      <c r="M17931" t="s">
        <v>379</v>
      </c>
      <c r="N17931" t="s">
        <v>486</v>
      </c>
    </row>
    <row r="17932" spans="1:14" x14ac:dyDescent="0.25">
      <c r="A17932" t="s">
        <v>240</v>
      </c>
      <c r="B17932" s="1">
        <v>45991</v>
      </c>
      <c r="C17932" t="s">
        <v>726</v>
      </c>
      <c r="D17932" t="s">
        <v>727</v>
      </c>
      <c r="E17932" s="4">
        <v>12217.656000000001</v>
      </c>
      <c r="F17932" t="s">
        <v>1477</v>
      </c>
      <c r="G17932" t="s">
        <v>471</v>
      </c>
      <c r="H17932" t="s">
        <v>301</v>
      </c>
      <c r="I17932" t="s">
        <v>302</v>
      </c>
      <c r="J17932" t="s">
        <v>258</v>
      </c>
      <c r="L17932" t="s">
        <v>378</v>
      </c>
      <c r="M17932" t="s">
        <v>379</v>
      </c>
      <c r="N17932" t="s">
        <v>486</v>
      </c>
    </row>
    <row r="17933" spans="1:14" x14ac:dyDescent="0.25">
      <c r="A17933" t="s">
        <v>240</v>
      </c>
      <c r="B17933" s="1">
        <v>46022</v>
      </c>
      <c r="C17933" t="s">
        <v>726</v>
      </c>
      <c r="D17933" t="s">
        <v>727</v>
      </c>
      <c r="E17933" s="4">
        <v>13328.352000000001</v>
      </c>
      <c r="F17933" t="s">
        <v>1477</v>
      </c>
      <c r="G17933" t="s">
        <v>471</v>
      </c>
      <c r="H17933" t="s">
        <v>301</v>
      </c>
      <c r="I17933" t="s">
        <v>302</v>
      </c>
      <c r="J17933" t="s">
        <v>258</v>
      </c>
      <c r="L17933" t="s">
        <v>378</v>
      </c>
      <c r="M17933" t="s">
        <v>379</v>
      </c>
      <c r="N17933" t="s">
        <v>486</v>
      </c>
    </row>
    <row r="17934" spans="1:14" x14ac:dyDescent="0.25">
      <c r="A17934" t="s">
        <v>240</v>
      </c>
      <c r="B17934" s="1">
        <v>45688</v>
      </c>
      <c r="C17934" t="s">
        <v>644</v>
      </c>
      <c r="D17934" t="s">
        <v>645</v>
      </c>
      <c r="E17934" s="4">
        <v>0</v>
      </c>
      <c r="F17934" t="s">
        <v>1477</v>
      </c>
      <c r="G17934" t="s">
        <v>471</v>
      </c>
      <c r="H17934" t="s">
        <v>295</v>
      </c>
      <c r="I17934" t="s">
        <v>254</v>
      </c>
      <c r="J17934" t="s">
        <v>253</v>
      </c>
      <c r="L17934" t="s">
        <v>378</v>
      </c>
      <c r="M17934" t="s">
        <v>379</v>
      </c>
      <c r="N17934" t="s">
        <v>486</v>
      </c>
    </row>
    <row r="17935" spans="1:14" x14ac:dyDescent="0.25">
      <c r="A17935" t="s">
        <v>240</v>
      </c>
      <c r="B17935" s="1">
        <v>45716</v>
      </c>
      <c r="C17935" t="s">
        <v>644</v>
      </c>
      <c r="D17935" t="s">
        <v>645</v>
      </c>
      <c r="E17935" s="4">
        <v>144</v>
      </c>
      <c r="F17935" t="s">
        <v>1477</v>
      </c>
      <c r="G17935" t="s">
        <v>471</v>
      </c>
      <c r="H17935" t="s">
        <v>295</v>
      </c>
      <c r="I17935" t="s">
        <v>254</v>
      </c>
      <c r="J17935" t="s">
        <v>253</v>
      </c>
      <c r="L17935" t="s">
        <v>378</v>
      </c>
      <c r="M17935" t="s">
        <v>379</v>
      </c>
      <c r="N17935" t="s">
        <v>486</v>
      </c>
    </row>
    <row r="17936" spans="1:14" x14ac:dyDescent="0.25">
      <c r="A17936" t="s">
        <v>240</v>
      </c>
      <c r="B17936" s="1">
        <v>45747</v>
      </c>
      <c r="C17936" t="s">
        <v>644</v>
      </c>
      <c r="D17936" t="s">
        <v>645</v>
      </c>
      <c r="E17936" s="4">
        <v>0</v>
      </c>
      <c r="F17936" t="s">
        <v>1477</v>
      </c>
      <c r="G17936" t="s">
        <v>471</v>
      </c>
      <c r="H17936" t="s">
        <v>295</v>
      </c>
      <c r="I17936" t="s">
        <v>254</v>
      </c>
      <c r="J17936" t="s">
        <v>253</v>
      </c>
      <c r="L17936" t="s">
        <v>378</v>
      </c>
      <c r="M17936" t="s">
        <v>379</v>
      </c>
      <c r="N17936" t="s">
        <v>486</v>
      </c>
    </row>
    <row r="17937" spans="1:14" x14ac:dyDescent="0.25">
      <c r="A17937" t="s">
        <v>240</v>
      </c>
      <c r="B17937" s="1">
        <v>45777</v>
      </c>
      <c r="C17937" t="s">
        <v>644</v>
      </c>
      <c r="D17937" t="s">
        <v>645</v>
      </c>
      <c r="E17937" s="4">
        <v>0</v>
      </c>
      <c r="F17937" t="s">
        <v>1477</v>
      </c>
      <c r="G17937" t="s">
        <v>471</v>
      </c>
      <c r="H17937" t="s">
        <v>295</v>
      </c>
      <c r="I17937" t="s">
        <v>254</v>
      </c>
      <c r="J17937" t="s">
        <v>253</v>
      </c>
      <c r="L17937" t="s">
        <v>378</v>
      </c>
      <c r="M17937" t="s">
        <v>379</v>
      </c>
      <c r="N17937" t="s">
        <v>486</v>
      </c>
    </row>
    <row r="17938" spans="1:14" x14ac:dyDescent="0.25">
      <c r="A17938" t="s">
        <v>240</v>
      </c>
      <c r="B17938" s="1">
        <v>45808</v>
      </c>
      <c r="C17938" t="s">
        <v>644</v>
      </c>
      <c r="D17938" t="s">
        <v>645</v>
      </c>
      <c r="E17938" s="4">
        <v>0</v>
      </c>
      <c r="F17938" t="s">
        <v>1477</v>
      </c>
      <c r="G17938" t="s">
        <v>471</v>
      </c>
      <c r="H17938" t="s">
        <v>295</v>
      </c>
      <c r="I17938" t="s">
        <v>254</v>
      </c>
      <c r="J17938" t="s">
        <v>253</v>
      </c>
      <c r="L17938" t="s">
        <v>378</v>
      </c>
      <c r="M17938" t="s">
        <v>379</v>
      </c>
      <c r="N17938" t="s">
        <v>486</v>
      </c>
    </row>
    <row r="17939" spans="1:14" x14ac:dyDescent="0.25">
      <c r="A17939" t="s">
        <v>240</v>
      </c>
      <c r="B17939" s="1">
        <v>45838</v>
      </c>
      <c r="C17939" t="s">
        <v>644</v>
      </c>
      <c r="D17939" t="s">
        <v>645</v>
      </c>
      <c r="E17939" s="4">
        <v>0</v>
      </c>
      <c r="F17939" t="s">
        <v>1477</v>
      </c>
      <c r="G17939" t="s">
        <v>471</v>
      </c>
      <c r="H17939" t="s">
        <v>295</v>
      </c>
      <c r="I17939" t="s">
        <v>254</v>
      </c>
      <c r="J17939" t="s">
        <v>253</v>
      </c>
      <c r="L17939" t="s">
        <v>378</v>
      </c>
      <c r="M17939" t="s">
        <v>379</v>
      </c>
      <c r="N17939" t="s">
        <v>486</v>
      </c>
    </row>
    <row r="17940" spans="1:14" x14ac:dyDescent="0.25">
      <c r="A17940" t="s">
        <v>240</v>
      </c>
      <c r="B17940" s="1">
        <v>45869</v>
      </c>
      <c r="C17940" t="s">
        <v>644</v>
      </c>
      <c r="D17940" t="s">
        <v>645</v>
      </c>
      <c r="E17940" s="4">
        <v>0</v>
      </c>
      <c r="F17940" t="s">
        <v>1477</v>
      </c>
      <c r="G17940" t="s">
        <v>471</v>
      </c>
      <c r="H17940" t="s">
        <v>295</v>
      </c>
      <c r="I17940" t="s">
        <v>254</v>
      </c>
      <c r="J17940" t="s">
        <v>253</v>
      </c>
      <c r="L17940" t="s">
        <v>378</v>
      </c>
      <c r="M17940" t="s">
        <v>379</v>
      </c>
      <c r="N17940" t="s">
        <v>486</v>
      </c>
    </row>
    <row r="17941" spans="1:14" x14ac:dyDescent="0.25">
      <c r="A17941" t="s">
        <v>240</v>
      </c>
      <c r="B17941" s="1">
        <v>45900</v>
      </c>
      <c r="C17941" t="s">
        <v>644</v>
      </c>
      <c r="D17941" t="s">
        <v>645</v>
      </c>
      <c r="E17941" s="4">
        <v>0</v>
      </c>
      <c r="F17941" t="s">
        <v>1477</v>
      </c>
      <c r="G17941" t="s">
        <v>471</v>
      </c>
      <c r="H17941" t="s">
        <v>295</v>
      </c>
      <c r="I17941" t="s">
        <v>254</v>
      </c>
      <c r="J17941" t="s">
        <v>253</v>
      </c>
      <c r="L17941" t="s">
        <v>378</v>
      </c>
      <c r="M17941" t="s">
        <v>379</v>
      </c>
      <c r="N17941" t="s">
        <v>486</v>
      </c>
    </row>
    <row r="17942" spans="1:14" x14ac:dyDescent="0.25">
      <c r="A17942" t="s">
        <v>240</v>
      </c>
      <c r="B17942" s="1">
        <v>45930</v>
      </c>
      <c r="C17942" t="s">
        <v>644</v>
      </c>
      <c r="D17942" t="s">
        <v>645</v>
      </c>
      <c r="E17942" s="4">
        <v>0</v>
      </c>
      <c r="F17942" t="s">
        <v>1477</v>
      </c>
      <c r="G17942" t="s">
        <v>471</v>
      </c>
      <c r="H17942" t="s">
        <v>295</v>
      </c>
      <c r="I17942" t="s">
        <v>254</v>
      </c>
      <c r="J17942" t="s">
        <v>253</v>
      </c>
      <c r="L17942" t="s">
        <v>378</v>
      </c>
      <c r="M17942" t="s">
        <v>379</v>
      </c>
      <c r="N17942" t="s">
        <v>486</v>
      </c>
    </row>
    <row r="17943" spans="1:14" x14ac:dyDescent="0.25">
      <c r="A17943" t="s">
        <v>240</v>
      </c>
      <c r="B17943" s="1">
        <v>45961</v>
      </c>
      <c r="C17943" t="s">
        <v>644</v>
      </c>
      <c r="D17943" t="s">
        <v>645</v>
      </c>
      <c r="E17943" s="4">
        <v>0</v>
      </c>
      <c r="F17943" t="s">
        <v>1477</v>
      </c>
      <c r="G17943" t="s">
        <v>471</v>
      </c>
      <c r="H17943" t="s">
        <v>295</v>
      </c>
      <c r="I17943" t="s">
        <v>254</v>
      </c>
      <c r="J17943" t="s">
        <v>253</v>
      </c>
      <c r="L17943" t="s">
        <v>378</v>
      </c>
      <c r="M17943" t="s">
        <v>379</v>
      </c>
      <c r="N17943" t="s">
        <v>486</v>
      </c>
    </row>
    <row r="17944" spans="1:14" x14ac:dyDescent="0.25">
      <c r="A17944" t="s">
        <v>240</v>
      </c>
      <c r="B17944" s="1">
        <v>45991</v>
      </c>
      <c r="C17944" t="s">
        <v>644</v>
      </c>
      <c r="D17944" t="s">
        <v>645</v>
      </c>
      <c r="E17944" s="4">
        <v>0</v>
      </c>
      <c r="F17944" t="s">
        <v>1477</v>
      </c>
      <c r="G17944" t="s">
        <v>471</v>
      </c>
      <c r="H17944" t="s">
        <v>295</v>
      </c>
      <c r="I17944" t="s">
        <v>254</v>
      </c>
      <c r="J17944" t="s">
        <v>253</v>
      </c>
      <c r="L17944" t="s">
        <v>378</v>
      </c>
      <c r="M17944" t="s">
        <v>379</v>
      </c>
      <c r="N17944" t="s">
        <v>486</v>
      </c>
    </row>
    <row r="17945" spans="1:14" x14ac:dyDescent="0.25">
      <c r="A17945" t="s">
        <v>240</v>
      </c>
      <c r="B17945" s="1">
        <v>46022</v>
      </c>
      <c r="C17945" t="s">
        <v>644</v>
      </c>
      <c r="D17945" t="s">
        <v>645</v>
      </c>
      <c r="E17945" s="4">
        <v>0</v>
      </c>
      <c r="F17945" t="s">
        <v>1477</v>
      </c>
      <c r="G17945" t="s">
        <v>471</v>
      </c>
      <c r="H17945" t="s">
        <v>295</v>
      </c>
      <c r="I17945" t="s">
        <v>254</v>
      </c>
      <c r="J17945" t="s">
        <v>253</v>
      </c>
      <c r="L17945" t="s">
        <v>378</v>
      </c>
      <c r="M17945" t="s">
        <v>379</v>
      </c>
      <c r="N17945" t="s">
        <v>486</v>
      </c>
    </row>
    <row r="17946" spans="1:14" x14ac:dyDescent="0.25">
      <c r="A17946" t="s">
        <v>240</v>
      </c>
      <c r="B17946" s="1">
        <v>45688</v>
      </c>
      <c r="C17946" t="s">
        <v>631</v>
      </c>
      <c r="D17946" t="s">
        <v>632</v>
      </c>
      <c r="E17946" s="4">
        <v>0</v>
      </c>
      <c r="F17946" t="s">
        <v>1477</v>
      </c>
      <c r="G17946" t="s">
        <v>471</v>
      </c>
      <c r="H17946" t="s">
        <v>301</v>
      </c>
      <c r="I17946" t="s">
        <v>302</v>
      </c>
      <c r="J17946" t="s">
        <v>258</v>
      </c>
      <c r="L17946" t="s">
        <v>378</v>
      </c>
      <c r="M17946" t="s">
        <v>379</v>
      </c>
      <c r="N17946" t="s">
        <v>486</v>
      </c>
    </row>
    <row r="17947" spans="1:14" x14ac:dyDescent="0.25">
      <c r="A17947" t="s">
        <v>240</v>
      </c>
      <c r="B17947" s="1">
        <v>45716</v>
      </c>
      <c r="C17947" t="s">
        <v>631</v>
      </c>
      <c r="D17947" t="s">
        <v>632</v>
      </c>
      <c r="E17947" s="4">
        <v>0</v>
      </c>
      <c r="F17947" t="s">
        <v>1477</v>
      </c>
      <c r="G17947" t="s">
        <v>471</v>
      </c>
      <c r="H17947" t="s">
        <v>301</v>
      </c>
      <c r="I17947" t="s">
        <v>302</v>
      </c>
      <c r="J17947" t="s">
        <v>258</v>
      </c>
      <c r="L17947" t="s">
        <v>378</v>
      </c>
      <c r="M17947" t="s">
        <v>379</v>
      </c>
      <c r="N17947" t="s">
        <v>486</v>
      </c>
    </row>
    <row r="17948" spans="1:14" x14ac:dyDescent="0.25">
      <c r="A17948" t="s">
        <v>240</v>
      </c>
      <c r="B17948" s="1">
        <v>45747</v>
      </c>
      <c r="C17948" t="s">
        <v>631</v>
      </c>
      <c r="D17948" t="s">
        <v>632</v>
      </c>
      <c r="E17948" s="4">
        <v>50</v>
      </c>
      <c r="F17948" t="s">
        <v>1477</v>
      </c>
      <c r="G17948" t="s">
        <v>471</v>
      </c>
      <c r="H17948" t="s">
        <v>301</v>
      </c>
      <c r="I17948" t="s">
        <v>302</v>
      </c>
      <c r="J17948" t="s">
        <v>258</v>
      </c>
      <c r="L17948" t="s">
        <v>378</v>
      </c>
      <c r="M17948" t="s">
        <v>379</v>
      </c>
      <c r="N17948" t="s">
        <v>486</v>
      </c>
    </row>
    <row r="17949" spans="1:14" x14ac:dyDescent="0.25">
      <c r="A17949" t="s">
        <v>240</v>
      </c>
      <c r="B17949" s="1">
        <v>45777</v>
      </c>
      <c r="C17949" t="s">
        <v>631</v>
      </c>
      <c r="D17949" t="s">
        <v>632</v>
      </c>
      <c r="E17949" s="4">
        <v>689.6</v>
      </c>
      <c r="F17949" t="s">
        <v>1477</v>
      </c>
      <c r="G17949" t="s">
        <v>471</v>
      </c>
      <c r="H17949" t="s">
        <v>301</v>
      </c>
      <c r="I17949" t="s">
        <v>302</v>
      </c>
      <c r="J17949" t="s">
        <v>258</v>
      </c>
      <c r="L17949" t="s">
        <v>378</v>
      </c>
      <c r="M17949" t="s">
        <v>379</v>
      </c>
      <c r="N17949" t="s">
        <v>486</v>
      </c>
    </row>
    <row r="17950" spans="1:14" x14ac:dyDescent="0.25">
      <c r="A17950" t="s">
        <v>240</v>
      </c>
      <c r="B17950" s="1">
        <v>45808</v>
      </c>
      <c r="C17950" t="s">
        <v>631</v>
      </c>
      <c r="D17950" t="s">
        <v>632</v>
      </c>
      <c r="E17950" s="4">
        <v>689.6</v>
      </c>
      <c r="F17950" t="s">
        <v>1477</v>
      </c>
      <c r="G17950" t="s">
        <v>471</v>
      </c>
      <c r="H17950" t="s">
        <v>301</v>
      </c>
      <c r="I17950" t="s">
        <v>302</v>
      </c>
      <c r="J17950" t="s">
        <v>258</v>
      </c>
      <c r="L17950" t="s">
        <v>378</v>
      </c>
      <c r="M17950" t="s">
        <v>379</v>
      </c>
      <c r="N17950" t="s">
        <v>486</v>
      </c>
    </row>
    <row r="17951" spans="1:14" x14ac:dyDescent="0.25">
      <c r="A17951" t="s">
        <v>240</v>
      </c>
      <c r="B17951" s="1">
        <v>45838</v>
      </c>
      <c r="C17951" t="s">
        <v>631</v>
      </c>
      <c r="D17951" t="s">
        <v>632</v>
      </c>
      <c r="E17951" s="4">
        <v>689.6</v>
      </c>
      <c r="F17951" t="s">
        <v>1477</v>
      </c>
      <c r="G17951" t="s">
        <v>471</v>
      </c>
      <c r="H17951" t="s">
        <v>301</v>
      </c>
      <c r="I17951" t="s">
        <v>302</v>
      </c>
      <c r="J17951" t="s">
        <v>258</v>
      </c>
      <c r="L17951" t="s">
        <v>378</v>
      </c>
      <c r="M17951" t="s">
        <v>379</v>
      </c>
      <c r="N17951" t="s">
        <v>486</v>
      </c>
    </row>
    <row r="17952" spans="1:14" x14ac:dyDescent="0.25">
      <c r="A17952" t="s">
        <v>240</v>
      </c>
      <c r="B17952" s="1">
        <v>45869</v>
      </c>
      <c r="C17952" t="s">
        <v>631</v>
      </c>
      <c r="D17952" t="s">
        <v>632</v>
      </c>
      <c r="E17952" s="4">
        <v>689.6</v>
      </c>
      <c r="F17952" t="s">
        <v>1477</v>
      </c>
      <c r="G17952" t="s">
        <v>471</v>
      </c>
      <c r="H17952" t="s">
        <v>301</v>
      </c>
      <c r="I17952" t="s">
        <v>302</v>
      </c>
      <c r="J17952" t="s">
        <v>258</v>
      </c>
      <c r="L17952" t="s">
        <v>378</v>
      </c>
      <c r="M17952" t="s">
        <v>379</v>
      </c>
      <c r="N17952" t="s">
        <v>486</v>
      </c>
    </row>
    <row r="17953" spans="1:14" x14ac:dyDescent="0.25">
      <c r="A17953" t="s">
        <v>240</v>
      </c>
      <c r="B17953" s="1">
        <v>45900</v>
      </c>
      <c r="C17953" t="s">
        <v>631</v>
      </c>
      <c r="D17953" t="s">
        <v>632</v>
      </c>
      <c r="E17953" s="4">
        <v>689.6</v>
      </c>
      <c r="F17953" t="s">
        <v>1477</v>
      </c>
      <c r="G17953" t="s">
        <v>471</v>
      </c>
      <c r="H17953" t="s">
        <v>301</v>
      </c>
      <c r="I17953" t="s">
        <v>302</v>
      </c>
      <c r="J17953" t="s">
        <v>258</v>
      </c>
      <c r="L17953" t="s">
        <v>378</v>
      </c>
      <c r="M17953" t="s">
        <v>379</v>
      </c>
      <c r="N17953" t="s">
        <v>486</v>
      </c>
    </row>
    <row r="17954" spans="1:14" x14ac:dyDescent="0.25">
      <c r="A17954" t="s">
        <v>240</v>
      </c>
      <c r="B17954" s="1">
        <v>45930</v>
      </c>
      <c r="C17954" t="s">
        <v>631</v>
      </c>
      <c r="D17954" t="s">
        <v>632</v>
      </c>
      <c r="E17954" s="4">
        <v>689.6</v>
      </c>
      <c r="F17954" t="s">
        <v>1477</v>
      </c>
      <c r="G17954" t="s">
        <v>471</v>
      </c>
      <c r="H17954" t="s">
        <v>301</v>
      </c>
      <c r="I17954" t="s">
        <v>302</v>
      </c>
      <c r="J17954" t="s">
        <v>258</v>
      </c>
      <c r="L17954" t="s">
        <v>378</v>
      </c>
      <c r="M17954" t="s">
        <v>379</v>
      </c>
      <c r="N17954" t="s">
        <v>486</v>
      </c>
    </row>
    <row r="17955" spans="1:14" x14ac:dyDescent="0.25">
      <c r="A17955" t="s">
        <v>240</v>
      </c>
      <c r="B17955" s="1">
        <v>45961</v>
      </c>
      <c r="C17955" t="s">
        <v>631</v>
      </c>
      <c r="D17955" t="s">
        <v>632</v>
      </c>
      <c r="E17955" s="4">
        <v>689.6</v>
      </c>
      <c r="F17955" t="s">
        <v>1477</v>
      </c>
      <c r="G17955" t="s">
        <v>471</v>
      </c>
      <c r="H17955" t="s">
        <v>301</v>
      </c>
      <c r="I17955" t="s">
        <v>302</v>
      </c>
      <c r="J17955" t="s">
        <v>258</v>
      </c>
      <c r="L17955" t="s">
        <v>378</v>
      </c>
      <c r="M17955" t="s">
        <v>379</v>
      </c>
      <c r="N17955" t="s">
        <v>486</v>
      </c>
    </row>
    <row r="17956" spans="1:14" x14ac:dyDescent="0.25">
      <c r="A17956" t="s">
        <v>240</v>
      </c>
      <c r="B17956" s="1">
        <v>45991</v>
      </c>
      <c r="C17956" t="s">
        <v>631</v>
      </c>
      <c r="D17956" t="s">
        <v>632</v>
      </c>
      <c r="E17956" s="4">
        <v>689.6</v>
      </c>
      <c r="F17956" t="s">
        <v>1477</v>
      </c>
      <c r="G17956" t="s">
        <v>471</v>
      </c>
      <c r="H17956" t="s">
        <v>301</v>
      </c>
      <c r="I17956" t="s">
        <v>302</v>
      </c>
      <c r="J17956" t="s">
        <v>258</v>
      </c>
      <c r="L17956" t="s">
        <v>378</v>
      </c>
      <c r="M17956" t="s">
        <v>379</v>
      </c>
      <c r="N17956" t="s">
        <v>486</v>
      </c>
    </row>
    <row r="17957" spans="1:14" x14ac:dyDescent="0.25">
      <c r="A17957" t="s">
        <v>240</v>
      </c>
      <c r="B17957" s="1">
        <v>46022</v>
      </c>
      <c r="C17957" t="s">
        <v>631</v>
      </c>
      <c r="D17957" t="s">
        <v>632</v>
      </c>
      <c r="E17957" s="4">
        <v>689.6</v>
      </c>
      <c r="F17957" t="s">
        <v>1477</v>
      </c>
      <c r="G17957" t="s">
        <v>471</v>
      </c>
      <c r="H17957" t="s">
        <v>301</v>
      </c>
      <c r="I17957" t="s">
        <v>302</v>
      </c>
      <c r="J17957" t="s">
        <v>258</v>
      </c>
      <c r="L17957" t="s">
        <v>378</v>
      </c>
      <c r="M17957" t="s">
        <v>379</v>
      </c>
      <c r="N17957" t="s">
        <v>486</v>
      </c>
    </row>
    <row r="17958" spans="1:14" x14ac:dyDescent="0.25">
      <c r="A17958" t="s">
        <v>240</v>
      </c>
      <c r="B17958" s="1">
        <v>45688</v>
      </c>
      <c r="C17958" t="s">
        <v>685</v>
      </c>
      <c r="D17958" t="s">
        <v>686</v>
      </c>
      <c r="E17958" s="4">
        <v>0</v>
      </c>
      <c r="F17958" t="s">
        <v>1477</v>
      </c>
      <c r="G17958" t="s">
        <v>471</v>
      </c>
      <c r="H17958" t="s">
        <v>301</v>
      </c>
      <c r="I17958" t="s">
        <v>302</v>
      </c>
      <c r="J17958" t="s">
        <v>258</v>
      </c>
      <c r="L17958" t="s">
        <v>378</v>
      </c>
      <c r="M17958" t="s">
        <v>379</v>
      </c>
      <c r="N17958" t="s">
        <v>486</v>
      </c>
    </row>
    <row r="17959" spans="1:14" x14ac:dyDescent="0.25">
      <c r="A17959" t="s">
        <v>240</v>
      </c>
      <c r="B17959" s="1">
        <v>45716</v>
      </c>
      <c r="C17959" t="s">
        <v>685</v>
      </c>
      <c r="D17959" t="s">
        <v>686</v>
      </c>
      <c r="E17959" s="4">
        <v>0</v>
      </c>
      <c r="F17959" t="s">
        <v>1477</v>
      </c>
      <c r="G17959" t="s">
        <v>471</v>
      </c>
      <c r="H17959" t="s">
        <v>301</v>
      </c>
      <c r="I17959" t="s">
        <v>302</v>
      </c>
      <c r="J17959" t="s">
        <v>258</v>
      </c>
      <c r="L17959" t="s">
        <v>378</v>
      </c>
      <c r="M17959" t="s">
        <v>379</v>
      </c>
      <c r="N17959" t="s">
        <v>486</v>
      </c>
    </row>
    <row r="17960" spans="1:14" x14ac:dyDescent="0.25">
      <c r="A17960" t="s">
        <v>240</v>
      </c>
      <c r="B17960" s="1">
        <v>45747</v>
      </c>
      <c r="C17960" t="s">
        <v>685</v>
      </c>
      <c r="D17960" t="s">
        <v>686</v>
      </c>
      <c r="E17960" s="4">
        <v>0</v>
      </c>
      <c r="F17960" t="s">
        <v>1477</v>
      </c>
      <c r="G17960" t="s">
        <v>471</v>
      </c>
      <c r="H17960" t="s">
        <v>301</v>
      </c>
      <c r="I17960" t="s">
        <v>302</v>
      </c>
      <c r="J17960" t="s">
        <v>258</v>
      </c>
      <c r="L17960" t="s">
        <v>378</v>
      </c>
      <c r="M17960" t="s">
        <v>379</v>
      </c>
      <c r="N17960" t="s">
        <v>486</v>
      </c>
    </row>
    <row r="17961" spans="1:14" x14ac:dyDescent="0.25">
      <c r="A17961" t="s">
        <v>240</v>
      </c>
      <c r="B17961" s="1">
        <v>45777</v>
      </c>
      <c r="C17961" t="s">
        <v>685</v>
      </c>
      <c r="D17961" t="s">
        <v>686</v>
      </c>
      <c r="E17961" s="4">
        <v>4500</v>
      </c>
      <c r="F17961" t="s">
        <v>1477</v>
      </c>
      <c r="G17961" t="s">
        <v>471</v>
      </c>
      <c r="H17961" t="s">
        <v>301</v>
      </c>
      <c r="I17961" t="s">
        <v>302</v>
      </c>
      <c r="J17961" t="s">
        <v>258</v>
      </c>
      <c r="L17961" t="s">
        <v>378</v>
      </c>
      <c r="M17961" t="s">
        <v>379</v>
      </c>
      <c r="N17961" t="s">
        <v>486</v>
      </c>
    </row>
    <row r="17962" spans="1:14" x14ac:dyDescent="0.25">
      <c r="A17962" t="s">
        <v>240</v>
      </c>
      <c r="B17962" s="1">
        <v>45808</v>
      </c>
      <c r="C17962" t="s">
        <v>685</v>
      </c>
      <c r="D17962" t="s">
        <v>686</v>
      </c>
      <c r="E17962" s="4">
        <v>15520</v>
      </c>
      <c r="F17962" t="s">
        <v>1477</v>
      </c>
      <c r="G17962" t="s">
        <v>471</v>
      </c>
      <c r="H17962" t="s">
        <v>301</v>
      </c>
      <c r="I17962" t="s">
        <v>302</v>
      </c>
      <c r="J17962" t="s">
        <v>258</v>
      </c>
      <c r="L17962" t="s">
        <v>378</v>
      </c>
      <c r="M17962" t="s">
        <v>379</v>
      </c>
      <c r="N17962" t="s">
        <v>486</v>
      </c>
    </row>
    <row r="17963" spans="1:14" x14ac:dyDescent="0.25">
      <c r="A17963" t="s">
        <v>240</v>
      </c>
      <c r="B17963" s="1">
        <v>45838</v>
      </c>
      <c r="C17963" t="s">
        <v>685</v>
      </c>
      <c r="D17963" t="s">
        <v>686</v>
      </c>
      <c r="E17963" s="4">
        <v>25520</v>
      </c>
      <c r="F17963" t="s">
        <v>1477</v>
      </c>
      <c r="G17963" t="s">
        <v>471</v>
      </c>
      <c r="H17963" t="s">
        <v>301</v>
      </c>
      <c r="I17963" t="s">
        <v>302</v>
      </c>
      <c r="J17963" t="s">
        <v>258</v>
      </c>
      <c r="L17963" t="s">
        <v>378</v>
      </c>
      <c r="M17963" t="s">
        <v>379</v>
      </c>
      <c r="N17963" t="s">
        <v>486</v>
      </c>
    </row>
    <row r="17964" spans="1:14" x14ac:dyDescent="0.25">
      <c r="A17964" t="s">
        <v>240</v>
      </c>
      <c r="B17964" s="1">
        <v>45869</v>
      </c>
      <c r="C17964" t="s">
        <v>685</v>
      </c>
      <c r="D17964" t="s">
        <v>686</v>
      </c>
      <c r="E17964" s="4">
        <v>35520</v>
      </c>
      <c r="F17964" t="s">
        <v>1477</v>
      </c>
      <c r="G17964" t="s">
        <v>471</v>
      </c>
      <c r="H17964" t="s">
        <v>301</v>
      </c>
      <c r="I17964" t="s">
        <v>302</v>
      </c>
      <c r="J17964" t="s">
        <v>258</v>
      </c>
      <c r="L17964" t="s">
        <v>378</v>
      </c>
      <c r="M17964" t="s">
        <v>379</v>
      </c>
      <c r="N17964" t="s">
        <v>486</v>
      </c>
    </row>
    <row r="17965" spans="1:14" x14ac:dyDescent="0.25">
      <c r="A17965" t="s">
        <v>240</v>
      </c>
      <c r="B17965" s="1">
        <v>45900</v>
      </c>
      <c r="C17965" t="s">
        <v>685</v>
      </c>
      <c r="D17965" t="s">
        <v>686</v>
      </c>
      <c r="E17965" s="4">
        <v>45520</v>
      </c>
      <c r="F17965" t="s">
        <v>1477</v>
      </c>
      <c r="G17965" t="s">
        <v>471</v>
      </c>
      <c r="H17965" t="s">
        <v>301</v>
      </c>
      <c r="I17965" t="s">
        <v>302</v>
      </c>
      <c r="J17965" t="s">
        <v>258</v>
      </c>
      <c r="L17965" t="s">
        <v>378</v>
      </c>
      <c r="M17965" t="s">
        <v>379</v>
      </c>
      <c r="N17965" t="s">
        <v>486</v>
      </c>
    </row>
    <row r="17966" spans="1:14" x14ac:dyDescent="0.25">
      <c r="A17966" t="s">
        <v>240</v>
      </c>
      <c r="B17966" s="1">
        <v>45930</v>
      </c>
      <c r="C17966" t="s">
        <v>685</v>
      </c>
      <c r="D17966" t="s">
        <v>686</v>
      </c>
      <c r="E17966" s="4">
        <v>55520</v>
      </c>
      <c r="F17966" t="s">
        <v>1477</v>
      </c>
      <c r="G17966" t="s">
        <v>471</v>
      </c>
      <c r="H17966" t="s">
        <v>301</v>
      </c>
      <c r="I17966" t="s">
        <v>302</v>
      </c>
      <c r="J17966" t="s">
        <v>258</v>
      </c>
      <c r="L17966" t="s">
        <v>378</v>
      </c>
      <c r="M17966" t="s">
        <v>379</v>
      </c>
      <c r="N17966" t="s">
        <v>486</v>
      </c>
    </row>
    <row r="17967" spans="1:14" x14ac:dyDescent="0.25">
      <c r="A17967" t="s">
        <v>240</v>
      </c>
      <c r="B17967" s="1">
        <v>45961</v>
      </c>
      <c r="C17967" t="s">
        <v>685</v>
      </c>
      <c r="D17967" t="s">
        <v>686</v>
      </c>
      <c r="E17967" s="4">
        <v>65520</v>
      </c>
      <c r="F17967" t="s">
        <v>1477</v>
      </c>
      <c r="G17967" t="s">
        <v>471</v>
      </c>
      <c r="H17967" t="s">
        <v>301</v>
      </c>
      <c r="I17967" t="s">
        <v>302</v>
      </c>
      <c r="J17967" t="s">
        <v>258</v>
      </c>
      <c r="L17967" t="s">
        <v>378</v>
      </c>
      <c r="M17967" t="s">
        <v>379</v>
      </c>
      <c r="N17967" t="s">
        <v>486</v>
      </c>
    </row>
    <row r="17968" spans="1:14" x14ac:dyDescent="0.25">
      <c r="A17968" t="s">
        <v>240</v>
      </c>
      <c r="B17968" s="1">
        <v>45991</v>
      </c>
      <c r="C17968" t="s">
        <v>685</v>
      </c>
      <c r="D17968" t="s">
        <v>686</v>
      </c>
      <c r="E17968" s="4">
        <v>75520</v>
      </c>
      <c r="F17968" t="s">
        <v>1477</v>
      </c>
      <c r="G17968" t="s">
        <v>471</v>
      </c>
      <c r="H17968" t="s">
        <v>301</v>
      </c>
      <c r="I17968" t="s">
        <v>302</v>
      </c>
      <c r="J17968" t="s">
        <v>258</v>
      </c>
      <c r="L17968" t="s">
        <v>378</v>
      </c>
      <c r="M17968" t="s">
        <v>379</v>
      </c>
      <c r="N17968" t="s">
        <v>486</v>
      </c>
    </row>
    <row r="17969" spans="1:14" x14ac:dyDescent="0.25">
      <c r="A17969" t="s">
        <v>240</v>
      </c>
      <c r="B17969" s="1">
        <v>46022</v>
      </c>
      <c r="C17969" t="s">
        <v>685</v>
      </c>
      <c r="D17969" t="s">
        <v>686</v>
      </c>
      <c r="E17969" s="4">
        <v>85520</v>
      </c>
      <c r="F17969" t="s">
        <v>1477</v>
      </c>
      <c r="G17969" t="s">
        <v>471</v>
      </c>
      <c r="H17969" t="s">
        <v>301</v>
      </c>
      <c r="I17969" t="s">
        <v>302</v>
      </c>
      <c r="J17969" t="s">
        <v>258</v>
      </c>
      <c r="L17969" t="s">
        <v>378</v>
      </c>
      <c r="M17969" t="s">
        <v>379</v>
      </c>
      <c r="N17969" t="s">
        <v>486</v>
      </c>
    </row>
    <row r="17970" spans="1:14" x14ac:dyDescent="0.25">
      <c r="A17970" t="s">
        <v>240</v>
      </c>
      <c r="B17970" s="1">
        <v>45688</v>
      </c>
      <c r="C17970" t="s">
        <v>578</v>
      </c>
      <c r="D17970" t="s">
        <v>579</v>
      </c>
      <c r="E17970" s="4">
        <v>485.98</v>
      </c>
      <c r="F17970" t="s">
        <v>1477</v>
      </c>
      <c r="G17970" t="s">
        <v>471</v>
      </c>
      <c r="H17970" t="s">
        <v>298</v>
      </c>
      <c r="I17970" t="s">
        <v>299</v>
      </c>
      <c r="J17970" t="s">
        <v>258</v>
      </c>
      <c r="L17970" t="s">
        <v>376</v>
      </c>
      <c r="M17970" t="s">
        <v>377</v>
      </c>
      <c r="N17970" t="s">
        <v>487</v>
      </c>
    </row>
    <row r="17971" spans="1:14" x14ac:dyDescent="0.25">
      <c r="A17971" t="s">
        <v>240</v>
      </c>
      <c r="B17971" s="1">
        <v>45716</v>
      </c>
      <c r="C17971" t="s">
        <v>578</v>
      </c>
      <c r="D17971" t="s">
        <v>579</v>
      </c>
      <c r="E17971" s="4">
        <v>494.07</v>
      </c>
      <c r="F17971" t="s">
        <v>1477</v>
      </c>
      <c r="G17971" t="s">
        <v>471</v>
      </c>
      <c r="H17971" t="s">
        <v>298</v>
      </c>
      <c r="I17971" t="s">
        <v>299</v>
      </c>
      <c r="J17971" t="s">
        <v>258</v>
      </c>
      <c r="L17971" t="s">
        <v>376</v>
      </c>
      <c r="M17971" t="s">
        <v>377</v>
      </c>
      <c r="N17971" t="s">
        <v>487</v>
      </c>
    </row>
    <row r="17972" spans="1:14" x14ac:dyDescent="0.25">
      <c r="A17972" t="s">
        <v>240</v>
      </c>
      <c r="B17972" s="1">
        <v>45747</v>
      </c>
      <c r="C17972" t="s">
        <v>578</v>
      </c>
      <c r="D17972" t="s">
        <v>579</v>
      </c>
      <c r="E17972" s="4">
        <v>494.07</v>
      </c>
      <c r="F17972" t="s">
        <v>1477</v>
      </c>
      <c r="G17972" t="s">
        <v>471</v>
      </c>
      <c r="H17972" t="s">
        <v>298</v>
      </c>
      <c r="I17972" t="s">
        <v>299</v>
      </c>
      <c r="J17972" t="s">
        <v>258</v>
      </c>
      <c r="L17972" t="s">
        <v>376</v>
      </c>
      <c r="M17972" t="s">
        <v>377</v>
      </c>
      <c r="N17972" t="s">
        <v>487</v>
      </c>
    </row>
    <row r="17973" spans="1:14" x14ac:dyDescent="0.25">
      <c r="A17973" t="s">
        <v>240</v>
      </c>
      <c r="B17973" s="1">
        <v>45777</v>
      </c>
      <c r="C17973" t="s">
        <v>578</v>
      </c>
      <c r="D17973" t="s">
        <v>579</v>
      </c>
      <c r="E17973" s="4">
        <v>1097.57</v>
      </c>
      <c r="F17973" t="s">
        <v>1477</v>
      </c>
      <c r="G17973" t="s">
        <v>471</v>
      </c>
      <c r="H17973" t="s">
        <v>298</v>
      </c>
      <c r="I17973" t="s">
        <v>299</v>
      </c>
      <c r="J17973" t="s">
        <v>258</v>
      </c>
      <c r="L17973" t="s">
        <v>376</v>
      </c>
      <c r="M17973" t="s">
        <v>377</v>
      </c>
      <c r="N17973" t="s">
        <v>487</v>
      </c>
    </row>
    <row r="17974" spans="1:14" x14ac:dyDescent="0.25">
      <c r="A17974" t="s">
        <v>240</v>
      </c>
      <c r="B17974" s="1">
        <v>45808</v>
      </c>
      <c r="C17974" t="s">
        <v>578</v>
      </c>
      <c r="D17974" t="s">
        <v>579</v>
      </c>
      <c r="E17974" s="4">
        <v>1292.4299999999998</v>
      </c>
      <c r="F17974" t="s">
        <v>1477</v>
      </c>
      <c r="G17974" t="s">
        <v>471</v>
      </c>
      <c r="H17974" t="s">
        <v>298</v>
      </c>
      <c r="I17974" t="s">
        <v>299</v>
      </c>
      <c r="J17974" t="s">
        <v>258</v>
      </c>
      <c r="L17974" t="s">
        <v>376</v>
      </c>
      <c r="M17974" t="s">
        <v>377</v>
      </c>
      <c r="N17974" t="s">
        <v>487</v>
      </c>
    </row>
    <row r="17975" spans="1:14" x14ac:dyDescent="0.25">
      <c r="A17975" t="s">
        <v>240</v>
      </c>
      <c r="B17975" s="1">
        <v>45838</v>
      </c>
      <c r="C17975" t="s">
        <v>578</v>
      </c>
      <c r="D17975" t="s">
        <v>579</v>
      </c>
      <c r="E17975" s="4">
        <v>1550.9159999999997</v>
      </c>
      <c r="F17975" t="s">
        <v>1477</v>
      </c>
      <c r="G17975" t="s">
        <v>471</v>
      </c>
      <c r="H17975" t="s">
        <v>298</v>
      </c>
      <c r="I17975" t="s">
        <v>299</v>
      </c>
      <c r="J17975" t="s">
        <v>258</v>
      </c>
      <c r="L17975" t="s">
        <v>376</v>
      </c>
      <c r="M17975" t="s">
        <v>377</v>
      </c>
      <c r="N17975" t="s">
        <v>487</v>
      </c>
    </row>
    <row r="17976" spans="1:14" x14ac:dyDescent="0.25">
      <c r="A17976" t="s">
        <v>240</v>
      </c>
      <c r="B17976" s="1">
        <v>45869</v>
      </c>
      <c r="C17976" t="s">
        <v>578</v>
      </c>
      <c r="D17976" t="s">
        <v>579</v>
      </c>
      <c r="E17976" s="4">
        <v>1809.4019999999996</v>
      </c>
      <c r="F17976" t="s">
        <v>1477</v>
      </c>
      <c r="G17976" t="s">
        <v>471</v>
      </c>
      <c r="H17976" t="s">
        <v>298</v>
      </c>
      <c r="I17976" t="s">
        <v>299</v>
      </c>
      <c r="J17976" t="s">
        <v>258</v>
      </c>
      <c r="L17976" t="s">
        <v>376</v>
      </c>
      <c r="M17976" t="s">
        <v>377</v>
      </c>
      <c r="N17976" t="s">
        <v>487</v>
      </c>
    </row>
    <row r="17977" spans="1:14" x14ac:dyDescent="0.25">
      <c r="A17977" t="s">
        <v>240</v>
      </c>
      <c r="B17977" s="1">
        <v>45900</v>
      </c>
      <c r="C17977" t="s">
        <v>578</v>
      </c>
      <c r="D17977" t="s">
        <v>579</v>
      </c>
      <c r="E17977" s="4">
        <v>2067.8879999999995</v>
      </c>
      <c r="F17977" t="s">
        <v>1477</v>
      </c>
      <c r="G17977" t="s">
        <v>471</v>
      </c>
      <c r="H17977" t="s">
        <v>298</v>
      </c>
      <c r="I17977" t="s">
        <v>299</v>
      </c>
      <c r="J17977" t="s">
        <v>258</v>
      </c>
      <c r="L17977" t="s">
        <v>376</v>
      </c>
      <c r="M17977" t="s">
        <v>377</v>
      </c>
      <c r="N17977" t="s">
        <v>487</v>
      </c>
    </row>
    <row r="17978" spans="1:14" x14ac:dyDescent="0.25">
      <c r="A17978" t="s">
        <v>240</v>
      </c>
      <c r="B17978" s="1">
        <v>45930</v>
      </c>
      <c r="C17978" t="s">
        <v>578</v>
      </c>
      <c r="D17978" t="s">
        <v>579</v>
      </c>
      <c r="E17978" s="4">
        <v>2326.3739999999993</v>
      </c>
      <c r="F17978" t="s">
        <v>1477</v>
      </c>
      <c r="G17978" t="s">
        <v>471</v>
      </c>
      <c r="H17978" t="s">
        <v>298</v>
      </c>
      <c r="I17978" t="s">
        <v>299</v>
      </c>
      <c r="J17978" t="s">
        <v>258</v>
      </c>
      <c r="L17978" t="s">
        <v>376</v>
      </c>
      <c r="M17978" t="s">
        <v>377</v>
      </c>
      <c r="N17978" t="s">
        <v>487</v>
      </c>
    </row>
    <row r="17979" spans="1:14" x14ac:dyDescent="0.25">
      <c r="A17979" t="s">
        <v>240</v>
      </c>
      <c r="B17979" s="1">
        <v>45961</v>
      </c>
      <c r="C17979" t="s">
        <v>578</v>
      </c>
      <c r="D17979" t="s">
        <v>579</v>
      </c>
      <c r="E17979" s="4">
        <v>2584.8599999999992</v>
      </c>
      <c r="F17979" t="s">
        <v>1477</v>
      </c>
      <c r="G17979" t="s">
        <v>471</v>
      </c>
      <c r="H17979" t="s">
        <v>298</v>
      </c>
      <c r="I17979" t="s">
        <v>299</v>
      </c>
      <c r="J17979" t="s">
        <v>258</v>
      </c>
      <c r="L17979" t="s">
        <v>376</v>
      </c>
      <c r="M17979" t="s">
        <v>377</v>
      </c>
      <c r="N17979" t="s">
        <v>487</v>
      </c>
    </row>
    <row r="17980" spans="1:14" x14ac:dyDescent="0.25">
      <c r="A17980" t="s">
        <v>240</v>
      </c>
      <c r="B17980" s="1">
        <v>45991</v>
      </c>
      <c r="C17980" t="s">
        <v>578</v>
      </c>
      <c r="D17980" t="s">
        <v>579</v>
      </c>
      <c r="E17980" s="4">
        <v>2843.3459999999991</v>
      </c>
      <c r="F17980" t="s">
        <v>1477</v>
      </c>
      <c r="G17980" t="s">
        <v>471</v>
      </c>
      <c r="H17980" t="s">
        <v>298</v>
      </c>
      <c r="I17980" t="s">
        <v>299</v>
      </c>
      <c r="J17980" t="s">
        <v>258</v>
      </c>
      <c r="L17980" t="s">
        <v>376</v>
      </c>
      <c r="M17980" t="s">
        <v>377</v>
      </c>
      <c r="N17980" t="s">
        <v>487</v>
      </c>
    </row>
    <row r="17981" spans="1:14" x14ac:dyDescent="0.25">
      <c r="A17981" t="s">
        <v>240</v>
      </c>
      <c r="B17981" s="1">
        <v>46022</v>
      </c>
      <c r="C17981" t="s">
        <v>578</v>
      </c>
      <c r="D17981" t="s">
        <v>579</v>
      </c>
      <c r="E17981" s="4">
        <v>3101.831999999999</v>
      </c>
      <c r="F17981" t="s">
        <v>1477</v>
      </c>
      <c r="G17981" t="s">
        <v>471</v>
      </c>
      <c r="H17981" t="s">
        <v>298</v>
      </c>
      <c r="I17981" t="s">
        <v>299</v>
      </c>
      <c r="J17981" t="s">
        <v>258</v>
      </c>
      <c r="L17981" t="s">
        <v>376</v>
      </c>
      <c r="M17981" t="s">
        <v>377</v>
      </c>
      <c r="N17981" t="s">
        <v>487</v>
      </c>
    </row>
    <row r="17982" spans="1:14" x14ac:dyDescent="0.25">
      <c r="A17982" t="s">
        <v>240</v>
      </c>
      <c r="B17982" s="1">
        <v>45688</v>
      </c>
      <c r="C17982" t="s">
        <v>586</v>
      </c>
      <c r="D17982" t="s">
        <v>587</v>
      </c>
      <c r="E17982" s="4">
        <v>553.29999999999995</v>
      </c>
      <c r="F17982" t="s">
        <v>1477</v>
      </c>
      <c r="G17982" t="s">
        <v>471</v>
      </c>
      <c r="H17982" t="s">
        <v>298</v>
      </c>
      <c r="I17982" t="s">
        <v>299</v>
      </c>
      <c r="J17982" t="s">
        <v>258</v>
      </c>
      <c r="L17982" t="s">
        <v>376</v>
      </c>
      <c r="M17982" t="s">
        <v>377</v>
      </c>
      <c r="N17982" t="s">
        <v>487</v>
      </c>
    </row>
    <row r="17983" spans="1:14" x14ac:dyDescent="0.25">
      <c r="A17983" t="s">
        <v>240</v>
      </c>
      <c r="B17983" s="1">
        <v>45716</v>
      </c>
      <c r="C17983" t="s">
        <v>586</v>
      </c>
      <c r="D17983" t="s">
        <v>587</v>
      </c>
      <c r="E17983" s="4">
        <v>1119.7199999999998</v>
      </c>
      <c r="F17983" t="s">
        <v>1477</v>
      </c>
      <c r="G17983" t="s">
        <v>471</v>
      </c>
      <c r="H17983" t="s">
        <v>298</v>
      </c>
      <c r="I17983" t="s">
        <v>299</v>
      </c>
      <c r="J17983" t="s">
        <v>258</v>
      </c>
      <c r="L17983" t="s">
        <v>376</v>
      </c>
      <c r="M17983" t="s">
        <v>377</v>
      </c>
      <c r="N17983" t="s">
        <v>487</v>
      </c>
    </row>
    <row r="17984" spans="1:14" x14ac:dyDescent="0.25">
      <c r="A17984" t="s">
        <v>240</v>
      </c>
      <c r="B17984" s="1">
        <v>45747</v>
      </c>
      <c r="C17984" t="s">
        <v>586</v>
      </c>
      <c r="D17984" t="s">
        <v>587</v>
      </c>
      <c r="E17984" s="4">
        <v>2589.0299999999997</v>
      </c>
      <c r="F17984" t="s">
        <v>1477</v>
      </c>
      <c r="G17984" t="s">
        <v>471</v>
      </c>
      <c r="H17984" t="s">
        <v>298</v>
      </c>
      <c r="I17984" t="s">
        <v>299</v>
      </c>
      <c r="J17984" t="s">
        <v>258</v>
      </c>
      <c r="L17984" t="s">
        <v>376</v>
      </c>
      <c r="M17984" t="s">
        <v>377</v>
      </c>
      <c r="N17984" t="s">
        <v>487</v>
      </c>
    </row>
    <row r="17985" spans="1:14" x14ac:dyDescent="0.25">
      <c r="A17985" t="s">
        <v>240</v>
      </c>
      <c r="B17985" s="1">
        <v>45777</v>
      </c>
      <c r="C17985" t="s">
        <v>586</v>
      </c>
      <c r="D17985" t="s">
        <v>587</v>
      </c>
      <c r="E17985" s="4">
        <v>2867.68</v>
      </c>
      <c r="F17985" t="s">
        <v>1477</v>
      </c>
      <c r="G17985" t="s">
        <v>471</v>
      </c>
      <c r="H17985" t="s">
        <v>298</v>
      </c>
      <c r="I17985" t="s">
        <v>299</v>
      </c>
      <c r="J17985" t="s">
        <v>258</v>
      </c>
      <c r="L17985" t="s">
        <v>376</v>
      </c>
      <c r="M17985" t="s">
        <v>377</v>
      </c>
      <c r="N17985" t="s">
        <v>487</v>
      </c>
    </row>
    <row r="17986" spans="1:14" x14ac:dyDescent="0.25">
      <c r="A17986" t="s">
        <v>240</v>
      </c>
      <c r="B17986" s="1">
        <v>45808</v>
      </c>
      <c r="C17986" t="s">
        <v>586</v>
      </c>
      <c r="D17986" t="s">
        <v>587</v>
      </c>
      <c r="E17986" s="4">
        <v>2867.68</v>
      </c>
      <c r="F17986" t="s">
        <v>1477</v>
      </c>
      <c r="G17986" t="s">
        <v>471</v>
      </c>
      <c r="H17986" t="s">
        <v>298</v>
      </c>
      <c r="I17986" t="s">
        <v>299</v>
      </c>
      <c r="J17986" t="s">
        <v>258</v>
      </c>
      <c r="L17986" t="s">
        <v>376</v>
      </c>
      <c r="M17986" t="s">
        <v>377</v>
      </c>
      <c r="N17986" t="s">
        <v>487</v>
      </c>
    </row>
    <row r="17987" spans="1:14" x14ac:dyDescent="0.25">
      <c r="A17987" t="s">
        <v>240</v>
      </c>
      <c r="B17987" s="1">
        <v>45838</v>
      </c>
      <c r="C17987" t="s">
        <v>586</v>
      </c>
      <c r="D17987" t="s">
        <v>587</v>
      </c>
      <c r="E17987" s="4">
        <v>2978.3399999999997</v>
      </c>
      <c r="F17987" t="s">
        <v>1477</v>
      </c>
      <c r="G17987" t="s">
        <v>471</v>
      </c>
      <c r="H17987" t="s">
        <v>298</v>
      </c>
      <c r="I17987" t="s">
        <v>299</v>
      </c>
      <c r="J17987" t="s">
        <v>258</v>
      </c>
      <c r="L17987" t="s">
        <v>376</v>
      </c>
      <c r="M17987" t="s">
        <v>377</v>
      </c>
      <c r="N17987" t="s">
        <v>487</v>
      </c>
    </row>
    <row r="17988" spans="1:14" x14ac:dyDescent="0.25">
      <c r="A17988" t="s">
        <v>240</v>
      </c>
      <c r="B17988" s="1">
        <v>45869</v>
      </c>
      <c r="C17988" t="s">
        <v>586</v>
      </c>
      <c r="D17988" t="s">
        <v>587</v>
      </c>
      <c r="E17988" s="4">
        <v>3091.6239999999998</v>
      </c>
      <c r="F17988" t="s">
        <v>1477</v>
      </c>
      <c r="G17988" t="s">
        <v>471</v>
      </c>
      <c r="H17988" t="s">
        <v>298</v>
      </c>
      <c r="I17988" t="s">
        <v>299</v>
      </c>
      <c r="J17988" t="s">
        <v>258</v>
      </c>
      <c r="L17988" t="s">
        <v>376</v>
      </c>
      <c r="M17988" t="s">
        <v>377</v>
      </c>
      <c r="N17988" t="s">
        <v>487</v>
      </c>
    </row>
    <row r="17989" spans="1:14" x14ac:dyDescent="0.25">
      <c r="A17989" t="s">
        <v>240</v>
      </c>
      <c r="B17989" s="1">
        <v>45900</v>
      </c>
      <c r="C17989" t="s">
        <v>586</v>
      </c>
      <c r="D17989" t="s">
        <v>587</v>
      </c>
      <c r="E17989" s="4">
        <v>3385.4859999999999</v>
      </c>
      <c r="F17989" t="s">
        <v>1477</v>
      </c>
      <c r="G17989" t="s">
        <v>471</v>
      </c>
      <c r="H17989" t="s">
        <v>298</v>
      </c>
      <c r="I17989" t="s">
        <v>299</v>
      </c>
      <c r="J17989" t="s">
        <v>258</v>
      </c>
      <c r="L17989" t="s">
        <v>376</v>
      </c>
      <c r="M17989" t="s">
        <v>377</v>
      </c>
      <c r="N17989" t="s">
        <v>487</v>
      </c>
    </row>
    <row r="17990" spans="1:14" x14ac:dyDescent="0.25">
      <c r="A17990" t="s">
        <v>240</v>
      </c>
      <c r="B17990" s="1">
        <v>45930</v>
      </c>
      <c r="C17990" t="s">
        <v>586</v>
      </c>
      <c r="D17990" t="s">
        <v>587</v>
      </c>
      <c r="E17990" s="4">
        <v>3441.2159999999999</v>
      </c>
      <c r="F17990" t="s">
        <v>1477</v>
      </c>
      <c r="G17990" t="s">
        <v>471</v>
      </c>
      <c r="H17990" t="s">
        <v>298</v>
      </c>
      <c r="I17990" t="s">
        <v>299</v>
      </c>
      <c r="J17990" t="s">
        <v>258</v>
      </c>
      <c r="L17990" t="s">
        <v>376</v>
      </c>
      <c r="M17990" t="s">
        <v>377</v>
      </c>
      <c r="N17990" t="s">
        <v>487</v>
      </c>
    </row>
    <row r="17991" spans="1:14" x14ac:dyDescent="0.25">
      <c r="A17991" t="s">
        <v>240</v>
      </c>
      <c r="B17991" s="1">
        <v>45961</v>
      </c>
      <c r="C17991" t="s">
        <v>586</v>
      </c>
      <c r="D17991" t="s">
        <v>587</v>
      </c>
      <c r="E17991" s="4">
        <v>3441.2159999999999</v>
      </c>
      <c r="F17991" t="s">
        <v>1477</v>
      </c>
      <c r="G17991" t="s">
        <v>471</v>
      </c>
      <c r="H17991" t="s">
        <v>298</v>
      </c>
      <c r="I17991" t="s">
        <v>299</v>
      </c>
      <c r="J17991" t="s">
        <v>258</v>
      </c>
      <c r="L17991" t="s">
        <v>376</v>
      </c>
      <c r="M17991" t="s">
        <v>377</v>
      </c>
      <c r="N17991" t="s">
        <v>487</v>
      </c>
    </row>
    <row r="17992" spans="1:14" x14ac:dyDescent="0.25">
      <c r="A17992" t="s">
        <v>240</v>
      </c>
      <c r="B17992" s="1">
        <v>45991</v>
      </c>
      <c r="C17992" t="s">
        <v>586</v>
      </c>
      <c r="D17992" t="s">
        <v>587</v>
      </c>
      <c r="E17992" s="4">
        <v>3441.2159999999999</v>
      </c>
      <c r="F17992" t="s">
        <v>1477</v>
      </c>
      <c r="G17992" t="s">
        <v>471</v>
      </c>
      <c r="H17992" t="s">
        <v>298</v>
      </c>
      <c r="I17992" t="s">
        <v>299</v>
      </c>
      <c r="J17992" t="s">
        <v>258</v>
      </c>
      <c r="L17992" t="s">
        <v>376</v>
      </c>
      <c r="M17992" t="s">
        <v>377</v>
      </c>
      <c r="N17992" t="s">
        <v>487</v>
      </c>
    </row>
    <row r="17993" spans="1:14" x14ac:dyDescent="0.25">
      <c r="A17993" t="s">
        <v>240</v>
      </c>
      <c r="B17993" s="1">
        <v>46022</v>
      </c>
      <c r="C17993" t="s">
        <v>586</v>
      </c>
      <c r="D17993" t="s">
        <v>587</v>
      </c>
      <c r="E17993" s="4">
        <v>3441.2159999999999</v>
      </c>
      <c r="F17993" t="s">
        <v>1477</v>
      </c>
      <c r="G17993" t="s">
        <v>471</v>
      </c>
      <c r="H17993" t="s">
        <v>298</v>
      </c>
      <c r="I17993" t="s">
        <v>299</v>
      </c>
      <c r="J17993" t="s">
        <v>258</v>
      </c>
      <c r="L17993" t="s">
        <v>376</v>
      </c>
      <c r="M17993" t="s">
        <v>377</v>
      </c>
      <c r="N17993" t="s">
        <v>487</v>
      </c>
    </row>
    <row r="17994" spans="1:14" x14ac:dyDescent="0.25">
      <c r="A17994" t="s">
        <v>240</v>
      </c>
      <c r="B17994" s="1">
        <v>45688</v>
      </c>
      <c r="C17994" t="s">
        <v>590</v>
      </c>
      <c r="D17994" t="s">
        <v>591</v>
      </c>
      <c r="E17994" s="4">
        <v>2525</v>
      </c>
      <c r="F17994" t="s">
        <v>1477</v>
      </c>
      <c r="G17994" t="s">
        <v>471</v>
      </c>
      <c r="H17994" t="s">
        <v>298</v>
      </c>
      <c r="I17994" t="s">
        <v>299</v>
      </c>
      <c r="J17994" t="s">
        <v>258</v>
      </c>
      <c r="L17994" t="s">
        <v>376</v>
      </c>
      <c r="M17994" t="s">
        <v>377</v>
      </c>
      <c r="N17994" t="s">
        <v>487</v>
      </c>
    </row>
    <row r="17995" spans="1:14" x14ac:dyDescent="0.25">
      <c r="A17995" t="s">
        <v>240</v>
      </c>
      <c r="B17995" s="1">
        <v>45716</v>
      </c>
      <c r="C17995" t="s">
        <v>590</v>
      </c>
      <c r="D17995" t="s">
        <v>591</v>
      </c>
      <c r="E17995" s="4">
        <v>2763.5299999999997</v>
      </c>
      <c r="F17995" t="s">
        <v>1477</v>
      </c>
      <c r="G17995" t="s">
        <v>471</v>
      </c>
      <c r="H17995" t="s">
        <v>298</v>
      </c>
      <c r="I17995" t="s">
        <v>299</v>
      </c>
      <c r="J17995" t="s">
        <v>258</v>
      </c>
      <c r="L17995" t="s">
        <v>376</v>
      </c>
      <c r="M17995" t="s">
        <v>377</v>
      </c>
      <c r="N17995" t="s">
        <v>487</v>
      </c>
    </row>
    <row r="17996" spans="1:14" x14ac:dyDescent="0.25">
      <c r="A17996" t="s">
        <v>240</v>
      </c>
      <c r="B17996" s="1">
        <v>45747</v>
      </c>
      <c r="C17996" t="s">
        <v>590</v>
      </c>
      <c r="D17996" t="s">
        <v>591</v>
      </c>
      <c r="E17996" s="4">
        <v>3532.5</v>
      </c>
      <c r="F17996" t="s">
        <v>1477</v>
      </c>
      <c r="G17996" t="s">
        <v>471</v>
      </c>
      <c r="H17996" t="s">
        <v>298</v>
      </c>
      <c r="I17996" t="s">
        <v>299</v>
      </c>
      <c r="J17996" t="s">
        <v>258</v>
      </c>
      <c r="L17996" t="s">
        <v>376</v>
      </c>
      <c r="M17996" t="s">
        <v>377</v>
      </c>
      <c r="N17996" t="s">
        <v>487</v>
      </c>
    </row>
    <row r="17997" spans="1:14" x14ac:dyDescent="0.25">
      <c r="A17997" t="s">
        <v>240</v>
      </c>
      <c r="B17997" s="1">
        <v>45777</v>
      </c>
      <c r="C17997" t="s">
        <v>590</v>
      </c>
      <c r="D17997" t="s">
        <v>591</v>
      </c>
      <c r="E17997" s="4">
        <v>4087.3399999999997</v>
      </c>
      <c r="F17997" t="s">
        <v>1477</v>
      </c>
      <c r="G17997" t="s">
        <v>471</v>
      </c>
      <c r="H17997" t="s">
        <v>298</v>
      </c>
      <c r="I17997" t="s">
        <v>299</v>
      </c>
      <c r="J17997" t="s">
        <v>258</v>
      </c>
      <c r="L17997" t="s">
        <v>376</v>
      </c>
      <c r="M17997" t="s">
        <v>377</v>
      </c>
      <c r="N17997" t="s">
        <v>487</v>
      </c>
    </row>
    <row r="17998" spans="1:14" x14ac:dyDescent="0.25">
      <c r="A17998" t="s">
        <v>240</v>
      </c>
      <c r="B17998" s="1">
        <v>45808</v>
      </c>
      <c r="C17998" t="s">
        <v>590</v>
      </c>
      <c r="D17998" t="s">
        <v>591</v>
      </c>
      <c r="E17998" s="4">
        <v>3924.2</v>
      </c>
      <c r="F17998" t="s">
        <v>1477</v>
      </c>
      <c r="G17998" t="s">
        <v>471</v>
      </c>
      <c r="H17998" t="s">
        <v>298</v>
      </c>
      <c r="I17998" t="s">
        <v>299</v>
      </c>
      <c r="J17998" t="s">
        <v>258</v>
      </c>
      <c r="L17998" t="s">
        <v>376</v>
      </c>
      <c r="M17998" t="s">
        <v>377</v>
      </c>
      <c r="N17998" t="s">
        <v>487</v>
      </c>
    </row>
    <row r="17999" spans="1:14" x14ac:dyDescent="0.25">
      <c r="A17999" t="s">
        <v>240</v>
      </c>
      <c r="B17999" s="1">
        <v>45838</v>
      </c>
      <c r="C17999" t="s">
        <v>590</v>
      </c>
      <c r="D17999" t="s">
        <v>591</v>
      </c>
      <c r="E17999" s="4">
        <v>4429.2</v>
      </c>
      <c r="F17999" t="s">
        <v>1477</v>
      </c>
      <c r="G17999" t="s">
        <v>471</v>
      </c>
      <c r="H17999" t="s">
        <v>298</v>
      </c>
      <c r="I17999" t="s">
        <v>299</v>
      </c>
      <c r="J17999" t="s">
        <v>258</v>
      </c>
      <c r="L17999" t="s">
        <v>376</v>
      </c>
      <c r="M17999" t="s">
        <v>377</v>
      </c>
      <c r="N17999" t="s">
        <v>487</v>
      </c>
    </row>
    <row r="18000" spans="1:14" x14ac:dyDescent="0.25">
      <c r="A18000" t="s">
        <v>240</v>
      </c>
      <c r="B18000" s="1">
        <v>45869</v>
      </c>
      <c r="C18000" t="s">
        <v>590</v>
      </c>
      <c r="D18000" t="s">
        <v>591</v>
      </c>
      <c r="E18000" s="4">
        <v>4934.2</v>
      </c>
      <c r="F18000" t="s">
        <v>1477</v>
      </c>
      <c r="G18000" t="s">
        <v>471</v>
      </c>
      <c r="H18000" t="s">
        <v>298</v>
      </c>
      <c r="I18000" t="s">
        <v>299</v>
      </c>
      <c r="J18000" t="s">
        <v>258</v>
      </c>
      <c r="L18000" t="s">
        <v>376</v>
      </c>
      <c r="M18000" t="s">
        <v>377</v>
      </c>
      <c r="N18000" t="s">
        <v>487</v>
      </c>
    </row>
    <row r="18001" spans="1:14" x14ac:dyDescent="0.25">
      <c r="A18001" t="s">
        <v>240</v>
      </c>
      <c r="B18001" s="1">
        <v>45900</v>
      </c>
      <c r="C18001" t="s">
        <v>590</v>
      </c>
      <c r="D18001" t="s">
        <v>591</v>
      </c>
      <c r="E18001" s="4">
        <v>5439.2</v>
      </c>
      <c r="F18001" t="s">
        <v>1477</v>
      </c>
      <c r="G18001" t="s">
        <v>471</v>
      </c>
      <c r="H18001" t="s">
        <v>298</v>
      </c>
      <c r="I18001" t="s">
        <v>299</v>
      </c>
      <c r="J18001" t="s">
        <v>258</v>
      </c>
      <c r="L18001" t="s">
        <v>376</v>
      </c>
      <c r="M18001" t="s">
        <v>377</v>
      </c>
      <c r="N18001" t="s">
        <v>487</v>
      </c>
    </row>
    <row r="18002" spans="1:14" x14ac:dyDescent="0.25">
      <c r="A18002" t="s">
        <v>240</v>
      </c>
      <c r="B18002" s="1">
        <v>45930</v>
      </c>
      <c r="C18002" t="s">
        <v>590</v>
      </c>
      <c r="D18002" t="s">
        <v>591</v>
      </c>
      <c r="E18002" s="4">
        <v>5944.2</v>
      </c>
      <c r="F18002" t="s">
        <v>1477</v>
      </c>
      <c r="G18002" t="s">
        <v>471</v>
      </c>
      <c r="H18002" t="s">
        <v>298</v>
      </c>
      <c r="I18002" t="s">
        <v>299</v>
      </c>
      <c r="J18002" t="s">
        <v>258</v>
      </c>
      <c r="L18002" t="s">
        <v>376</v>
      </c>
      <c r="M18002" t="s">
        <v>377</v>
      </c>
      <c r="N18002" t="s">
        <v>487</v>
      </c>
    </row>
    <row r="18003" spans="1:14" x14ac:dyDescent="0.25">
      <c r="A18003" t="s">
        <v>240</v>
      </c>
      <c r="B18003" s="1">
        <v>45961</v>
      </c>
      <c r="C18003" t="s">
        <v>590</v>
      </c>
      <c r="D18003" t="s">
        <v>591</v>
      </c>
      <c r="E18003" s="4">
        <v>6449.2</v>
      </c>
      <c r="F18003" t="s">
        <v>1477</v>
      </c>
      <c r="G18003" t="s">
        <v>471</v>
      </c>
      <c r="H18003" t="s">
        <v>298</v>
      </c>
      <c r="I18003" t="s">
        <v>299</v>
      </c>
      <c r="J18003" t="s">
        <v>258</v>
      </c>
      <c r="L18003" t="s">
        <v>376</v>
      </c>
      <c r="M18003" t="s">
        <v>377</v>
      </c>
      <c r="N18003" t="s">
        <v>487</v>
      </c>
    </row>
    <row r="18004" spans="1:14" x14ac:dyDescent="0.25">
      <c r="A18004" t="s">
        <v>240</v>
      </c>
      <c r="B18004" s="1">
        <v>45991</v>
      </c>
      <c r="C18004" t="s">
        <v>590</v>
      </c>
      <c r="D18004" t="s">
        <v>591</v>
      </c>
      <c r="E18004" s="4">
        <v>6954.2</v>
      </c>
      <c r="F18004" t="s">
        <v>1477</v>
      </c>
      <c r="G18004" t="s">
        <v>471</v>
      </c>
      <c r="H18004" t="s">
        <v>298</v>
      </c>
      <c r="I18004" t="s">
        <v>299</v>
      </c>
      <c r="J18004" t="s">
        <v>258</v>
      </c>
      <c r="L18004" t="s">
        <v>376</v>
      </c>
      <c r="M18004" t="s">
        <v>377</v>
      </c>
      <c r="N18004" t="s">
        <v>487</v>
      </c>
    </row>
    <row r="18005" spans="1:14" x14ac:dyDescent="0.25">
      <c r="A18005" t="s">
        <v>240</v>
      </c>
      <c r="B18005" s="1">
        <v>46022</v>
      </c>
      <c r="C18005" t="s">
        <v>590</v>
      </c>
      <c r="D18005" t="s">
        <v>591</v>
      </c>
      <c r="E18005" s="4">
        <v>7459.2</v>
      </c>
      <c r="F18005" t="s">
        <v>1477</v>
      </c>
      <c r="G18005" t="s">
        <v>471</v>
      </c>
      <c r="H18005" t="s">
        <v>298</v>
      </c>
      <c r="I18005" t="s">
        <v>299</v>
      </c>
      <c r="J18005" t="s">
        <v>258</v>
      </c>
      <c r="L18005" t="s">
        <v>376</v>
      </c>
      <c r="M18005" t="s">
        <v>377</v>
      </c>
      <c r="N18005" t="s">
        <v>487</v>
      </c>
    </row>
    <row r="18006" spans="1:14" x14ac:dyDescent="0.25">
      <c r="A18006" t="s">
        <v>240</v>
      </c>
      <c r="B18006" s="1">
        <v>45688</v>
      </c>
      <c r="C18006" t="s">
        <v>603</v>
      </c>
      <c r="D18006" t="s">
        <v>604</v>
      </c>
      <c r="E18006" s="4">
        <v>570.49</v>
      </c>
      <c r="F18006" t="s">
        <v>1477</v>
      </c>
      <c r="G18006" t="s">
        <v>471</v>
      </c>
      <c r="H18006" t="s">
        <v>311</v>
      </c>
      <c r="I18006" t="s">
        <v>312</v>
      </c>
      <c r="J18006" t="s">
        <v>264</v>
      </c>
      <c r="L18006" t="s">
        <v>376</v>
      </c>
      <c r="M18006" t="s">
        <v>377</v>
      </c>
      <c r="N18006" t="s">
        <v>487</v>
      </c>
    </row>
    <row r="18007" spans="1:14" x14ac:dyDescent="0.25">
      <c r="A18007" t="s">
        <v>240</v>
      </c>
      <c r="B18007" s="1">
        <v>45716</v>
      </c>
      <c r="C18007" t="s">
        <v>603</v>
      </c>
      <c r="D18007" t="s">
        <v>604</v>
      </c>
      <c r="E18007" s="4">
        <v>2914.25</v>
      </c>
      <c r="F18007" t="s">
        <v>1477</v>
      </c>
      <c r="G18007" t="s">
        <v>471</v>
      </c>
      <c r="H18007" t="s">
        <v>311</v>
      </c>
      <c r="I18007" t="s">
        <v>312</v>
      </c>
      <c r="J18007" t="s">
        <v>264</v>
      </c>
      <c r="L18007" t="s">
        <v>376</v>
      </c>
      <c r="M18007" t="s">
        <v>377</v>
      </c>
      <c r="N18007" t="s">
        <v>487</v>
      </c>
    </row>
    <row r="18008" spans="1:14" x14ac:dyDescent="0.25">
      <c r="A18008" t="s">
        <v>240</v>
      </c>
      <c r="B18008" s="1">
        <v>45747</v>
      </c>
      <c r="C18008" t="s">
        <v>603</v>
      </c>
      <c r="D18008" t="s">
        <v>604</v>
      </c>
      <c r="E18008" s="4">
        <v>3641.86</v>
      </c>
      <c r="F18008" t="s">
        <v>1477</v>
      </c>
      <c r="G18008" t="s">
        <v>471</v>
      </c>
      <c r="H18008" t="s">
        <v>311</v>
      </c>
      <c r="I18008" t="s">
        <v>312</v>
      </c>
      <c r="J18008" t="s">
        <v>264</v>
      </c>
      <c r="L18008" t="s">
        <v>376</v>
      </c>
      <c r="M18008" t="s">
        <v>377</v>
      </c>
      <c r="N18008" t="s">
        <v>487</v>
      </c>
    </row>
    <row r="18009" spans="1:14" x14ac:dyDescent="0.25">
      <c r="A18009" t="s">
        <v>240</v>
      </c>
      <c r="B18009" s="1">
        <v>45777</v>
      </c>
      <c r="C18009" t="s">
        <v>603</v>
      </c>
      <c r="D18009" t="s">
        <v>604</v>
      </c>
      <c r="E18009" s="4">
        <v>7096.25</v>
      </c>
      <c r="F18009" t="s">
        <v>1477</v>
      </c>
      <c r="G18009" t="s">
        <v>471</v>
      </c>
      <c r="H18009" t="s">
        <v>311</v>
      </c>
      <c r="I18009" t="s">
        <v>312</v>
      </c>
      <c r="J18009" t="s">
        <v>264</v>
      </c>
      <c r="L18009" t="s">
        <v>376</v>
      </c>
      <c r="M18009" t="s">
        <v>377</v>
      </c>
      <c r="N18009" t="s">
        <v>487</v>
      </c>
    </row>
    <row r="18010" spans="1:14" x14ac:dyDescent="0.25">
      <c r="A18010" t="s">
        <v>240</v>
      </c>
      <c r="B18010" s="1">
        <v>45808</v>
      </c>
      <c r="C18010" t="s">
        <v>603</v>
      </c>
      <c r="D18010" t="s">
        <v>604</v>
      </c>
      <c r="E18010" s="4">
        <v>9022.98</v>
      </c>
      <c r="F18010" t="s">
        <v>1477</v>
      </c>
      <c r="G18010" t="s">
        <v>471</v>
      </c>
      <c r="H18010" t="s">
        <v>311</v>
      </c>
      <c r="I18010" t="s">
        <v>312</v>
      </c>
      <c r="J18010" t="s">
        <v>264</v>
      </c>
      <c r="L18010" t="s">
        <v>376</v>
      </c>
      <c r="M18010" t="s">
        <v>377</v>
      </c>
      <c r="N18010" t="s">
        <v>487</v>
      </c>
    </row>
    <row r="18011" spans="1:14" x14ac:dyDescent="0.25">
      <c r="A18011" t="s">
        <v>240</v>
      </c>
      <c r="B18011" s="1">
        <v>45838</v>
      </c>
      <c r="C18011" t="s">
        <v>603</v>
      </c>
      <c r="D18011" t="s">
        <v>604</v>
      </c>
      <c r="E18011" s="4">
        <v>10826.98</v>
      </c>
      <c r="F18011" t="s">
        <v>1477</v>
      </c>
      <c r="G18011" t="s">
        <v>471</v>
      </c>
      <c r="H18011" t="s">
        <v>311</v>
      </c>
      <c r="I18011" t="s">
        <v>312</v>
      </c>
      <c r="J18011" t="s">
        <v>264</v>
      </c>
      <c r="L18011" t="s">
        <v>376</v>
      </c>
      <c r="M18011" t="s">
        <v>377</v>
      </c>
      <c r="N18011" t="s">
        <v>487</v>
      </c>
    </row>
    <row r="18012" spans="1:14" x14ac:dyDescent="0.25">
      <c r="A18012" t="s">
        <v>240</v>
      </c>
      <c r="B18012" s="1">
        <v>45869</v>
      </c>
      <c r="C18012" t="s">
        <v>603</v>
      </c>
      <c r="D18012" t="s">
        <v>604</v>
      </c>
      <c r="E18012" s="4">
        <v>12630.98</v>
      </c>
      <c r="F18012" t="s">
        <v>1477</v>
      </c>
      <c r="G18012" t="s">
        <v>471</v>
      </c>
      <c r="H18012" t="s">
        <v>311</v>
      </c>
      <c r="I18012" t="s">
        <v>312</v>
      </c>
      <c r="J18012" t="s">
        <v>264</v>
      </c>
      <c r="L18012" t="s">
        <v>376</v>
      </c>
      <c r="M18012" t="s">
        <v>377</v>
      </c>
      <c r="N18012" t="s">
        <v>487</v>
      </c>
    </row>
    <row r="18013" spans="1:14" x14ac:dyDescent="0.25">
      <c r="A18013" t="s">
        <v>240</v>
      </c>
      <c r="B18013" s="1">
        <v>45900</v>
      </c>
      <c r="C18013" t="s">
        <v>603</v>
      </c>
      <c r="D18013" t="s">
        <v>604</v>
      </c>
      <c r="E18013" s="4">
        <v>14434.98</v>
      </c>
      <c r="F18013" t="s">
        <v>1477</v>
      </c>
      <c r="G18013" t="s">
        <v>471</v>
      </c>
      <c r="H18013" t="s">
        <v>311</v>
      </c>
      <c r="I18013" t="s">
        <v>312</v>
      </c>
      <c r="J18013" t="s">
        <v>264</v>
      </c>
      <c r="L18013" t="s">
        <v>376</v>
      </c>
      <c r="M18013" t="s">
        <v>377</v>
      </c>
      <c r="N18013" t="s">
        <v>487</v>
      </c>
    </row>
    <row r="18014" spans="1:14" x14ac:dyDescent="0.25">
      <c r="A18014" t="s">
        <v>240</v>
      </c>
      <c r="B18014" s="1">
        <v>45930</v>
      </c>
      <c r="C18014" t="s">
        <v>603</v>
      </c>
      <c r="D18014" t="s">
        <v>604</v>
      </c>
      <c r="E18014" s="4">
        <v>16238.98</v>
      </c>
      <c r="F18014" t="s">
        <v>1477</v>
      </c>
      <c r="G18014" t="s">
        <v>471</v>
      </c>
      <c r="H18014" t="s">
        <v>311</v>
      </c>
      <c r="I18014" t="s">
        <v>312</v>
      </c>
      <c r="J18014" t="s">
        <v>264</v>
      </c>
      <c r="L18014" t="s">
        <v>376</v>
      </c>
      <c r="M18014" t="s">
        <v>377</v>
      </c>
      <c r="N18014" t="s">
        <v>487</v>
      </c>
    </row>
    <row r="18015" spans="1:14" x14ac:dyDescent="0.25">
      <c r="A18015" t="s">
        <v>240</v>
      </c>
      <c r="B18015" s="1">
        <v>45961</v>
      </c>
      <c r="C18015" t="s">
        <v>603</v>
      </c>
      <c r="D18015" t="s">
        <v>604</v>
      </c>
      <c r="E18015" s="4">
        <v>18042.98</v>
      </c>
      <c r="F18015" t="s">
        <v>1477</v>
      </c>
      <c r="G18015" t="s">
        <v>471</v>
      </c>
      <c r="H18015" t="s">
        <v>311</v>
      </c>
      <c r="I18015" t="s">
        <v>312</v>
      </c>
      <c r="J18015" t="s">
        <v>264</v>
      </c>
      <c r="L18015" t="s">
        <v>376</v>
      </c>
      <c r="M18015" t="s">
        <v>377</v>
      </c>
      <c r="N18015" t="s">
        <v>487</v>
      </c>
    </row>
    <row r="18016" spans="1:14" x14ac:dyDescent="0.25">
      <c r="A18016" t="s">
        <v>240</v>
      </c>
      <c r="B18016" s="1">
        <v>45991</v>
      </c>
      <c r="C18016" t="s">
        <v>603</v>
      </c>
      <c r="D18016" t="s">
        <v>604</v>
      </c>
      <c r="E18016" s="4">
        <v>19846.98</v>
      </c>
      <c r="F18016" t="s">
        <v>1477</v>
      </c>
      <c r="G18016" t="s">
        <v>471</v>
      </c>
      <c r="H18016" t="s">
        <v>311</v>
      </c>
      <c r="I18016" t="s">
        <v>312</v>
      </c>
      <c r="J18016" t="s">
        <v>264</v>
      </c>
      <c r="L18016" t="s">
        <v>376</v>
      </c>
      <c r="M18016" t="s">
        <v>377</v>
      </c>
      <c r="N18016" t="s">
        <v>487</v>
      </c>
    </row>
    <row r="18017" spans="1:14" x14ac:dyDescent="0.25">
      <c r="A18017" t="s">
        <v>240</v>
      </c>
      <c r="B18017" s="1">
        <v>46022</v>
      </c>
      <c r="C18017" t="s">
        <v>603</v>
      </c>
      <c r="D18017" t="s">
        <v>604</v>
      </c>
      <c r="E18017" s="4">
        <v>21650.98</v>
      </c>
      <c r="F18017" t="s">
        <v>1477</v>
      </c>
      <c r="G18017" t="s">
        <v>471</v>
      </c>
      <c r="H18017" t="s">
        <v>311</v>
      </c>
      <c r="I18017" t="s">
        <v>312</v>
      </c>
      <c r="J18017" t="s">
        <v>264</v>
      </c>
      <c r="L18017" t="s">
        <v>376</v>
      </c>
      <c r="M18017" t="s">
        <v>377</v>
      </c>
      <c r="N18017" t="s">
        <v>487</v>
      </c>
    </row>
    <row r="18018" spans="1:14" x14ac:dyDescent="0.25">
      <c r="A18018" t="s">
        <v>240</v>
      </c>
      <c r="B18018" s="1">
        <v>45688</v>
      </c>
      <c r="C18018" t="s">
        <v>650</v>
      </c>
      <c r="D18018" t="s">
        <v>651</v>
      </c>
      <c r="E18018" s="4">
        <v>3331</v>
      </c>
      <c r="F18018" t="s">
        <v>1477</v>
      </c>
      <c r="G18018" t="s">
        <v>471</v>
      </c>
      <c r="H18018" t="s">
        <v>308</v>
      </c>
      <c r="I18018" t="s">
        <v>309</v>
      </c>
      <c r="J18018" t="s">
        <v>264</v>
      </c>
      <c r="L18018" t="s">
        <v>378</v>
      </c>
      <c r="M18018" t="s">
        <v>379</v>
      </c>
      <c r="N18018" t="s">
        <v>487</v>
      </c>
    </row>
    <row r="18019" spans="1:14" x14ac:dyDescent="0.25">
      <c r="A18019" t="s">
        <v>240</v>
      </c>
      <c r="B18019" s="1">
        <v>45716</v>
      </c>
      <c r="C18019" t="s">
        <v>650</v>
      </c>
      <c r="D18019" t="s">
        <v>651</v>
      </c>
      <c r="E18019" s="4">
        <v>3331</v>
      </c>
      <c r="F18019" t="s">
        <v>1477</v>
      </c>
      <c r="G18019" t="s">
        <v>471</v>
      </c>
      <c r="H18019" t="s">
        <v>308</v>
      </c>
      <c r="I18019" t="s">
        <v>309</v>
      </c>
      <c r="J18019" t="s">
        <v>264</v>
      </c>
      <c r="L18019" t="s">
        <v>378</v>
      </c>
      <c r="M18019" t="s">
        <v>379</v>
      </c>
      <c r="N18019" t="s">
        <v>487</v>
      </c>
    </row>
    <row r="18020" spans="1:14" x14ac:dyDescent="0.25">
      <c r="A18020" t="s">
        <v>240</v>
      </c>
      <c r="B18020" s="1">
        <v>45747</v>
      </c>
      <c r="C18020" t="s">
        <v>650</v>
      </c>
      <c r="D18020" t="s">
        <v>651</v>
      </c>
      <c r="E18020" s="4">
        <v>-146.46999999999935</v>
      </c>
      <c r="F18020" t="s">
        <v>1477</v>
      </c>
      <c r="G18020" t="s">
        <v>471</v>
      </c>
      <c r="H18020" t="s">
        <v>308</v>
      </c>
      <c r="I18020" t="s">
        <v>309</v>
      </c>
      <c r="J18020" t="s">
        <v>264</v>
      </c>
      <c r="L18020" t="s">
        <v>378</v>
      </c>
      <c r="M18020" t="s">
        <v>379</v>
      </c>
      <c r="N18020" t="s">
        <v>487</v>
      </c>
    </row>
    <row r="18021" spans="1:14" x14ac:dyDescent="0.25">
      <c r="A18021" t="s">
        <v>240</v>
      </c>
      <c r="B18021" s="1">
        <v>45777</v>
      </c>
      <c r="C18021" t="s">
        <v>650</v>
      </c>
      <c r="D18021" t="s">
        <v>651</v>
      </c>
      <c r="E18021" s="4">
        <v>788.1200000000008</v>
      </c>
      <c r="F18021" t="s">
        <v>1477</v>
      </c>
      <c r="G18021" t="s">
        <v>471</v>
      </c>
      <c r="H18021" t="s">
        <v>308</v>
      </c>
      <c r="I18021" t="s">
        <v>309</v>
      </c>
      <c r="J18021" t="s">
        <v>264</v>
      </c>
      <c r="L18021" t="s">
        <v>378</v>
      </c>
      <c r="M18021" t="s">
        <v>379</v>
      </c>
      <c r="N18021" t="s">
        <v>487</v>
      </c>
    </row>
    <row r="18022" spans="1:14" x14ac:dyDescent="0.25">
      <c r="A18022" t="s">
        <v>240</v>
      </c>
      <c r="B18022" s="1">
        <v>45808</v>
      </c>
      <c r="C18022" t="s">
        <v>650</v>
      </c>
      <c r="D18022" t="s">
        <v>651</v>
      </c>
      <c r="E18022" s="4">
        <v>3804.3999999999996</v>
      </c>
      <c r="F18022" t="s">
        <v>1477</v>
      </c>
      <c r="G18022" t="s">
        <v>471</v>
      </c>
      <c r="H18022" t="s">
        <v>308</v>
      </c>
      <c r="I18022" t="s">
        <v>309</v>
      </c>
      <c r="J18022" t="s">
        <v>264</v>
      </c>
      <c r="L18022" t="s">
        <v>378</v>
      </c>
      <c r="M18022" t="s">
        <v>379</v>
      </c>
      <c r="N18022" t="s">
        <v>487</v>
      </c>
    </row>
    <row r="18023" spans="1:14" x14ac:dyDescent="0.25">
      <c r="A18023" t="s">
        <v>240</v>
      </c>
      <c r="B18023" s="1">
        <v>45838</v>
      </c>
      <c r="C18023" t="s">
        <v>650</v>
      </c>
      <c r="D18023" t="s">
        <v>651</v>
      </c>
      <c r="E18023" s="4">
        <v>4564.3999999999996</v>
      </c>
      <c r="F18023" t="s">
        <v>1477</v>
      </c>
      <c r="G18023" t="s">
        <v>471</v>
      </c>
      <c r="H18023" t="s">
        <v>308</v>
      </c>
      <c r="I18023" t="s">
        <v>309</v>
      </c>
      <c r="J18023" t="s">
        <v>264</v>
      </c>
      <c r="L18023" t="s">
        <v>378</v>
      </c>
      <c r="M18023" t="s">
        <v>379</v>
      </c>
      <c r="N18023" t="s">
        <v>487</v>
      </c>
    </row>
    <row r="18024" spans="1:14" x14ac:dyDescent="0.25">
      <c r="A18024" t="s">
        <v>240</v>
      </c>
      <c r="B18024" s="1">
        <v>45869</v>
      </c>
      <c r="C18024" t="s">
        <v>650</v>
      </c>
      <c r="D18024" t="s">
        <v>651</v>
      </c>
      <c r="E18024" s="4">
        <v>5324.4</v>
      </c>
      <c r="F18024" t="s">
        <v>1477</v>
      </c>
      <c r="G18024" t="s">
        <v>471</v>
      </c>
      <c r="H18024" t="s">
        <v>308</v>
      </c>
      <c r="I18024" t="s">
        <v>309</v>
      </c>
      <c r="J18024" t="s">
        <v>264</v>
      </c>
      <c r="L18024" t="s">
        <v>378</v>
      </c>
      <c r="M18024" t="s">
        <v>379</v>
      </c>
      <c r="N18024" t="s">
        <v>487</v>
      </c>
    </row>
    <row r="18025" spans="1:14" x14ac:dyDescent="0.25">
      <c r="A18025" t="s">
        <v>240</v>
      </c>
      <c r="B18025" s="1">
        <v>45900</v>
      </c>
      <c r="C18025" t="s">
        <v>650</v>
      </c>
      <c r="D18025" t="s">
        <v>651</v>
      </c>
      <c r="E18025" s="4">
        <v>6084.4</v>
      </c>
      <c r="F18025" t="s">
        <v>1477</v>
      </c>
      <c r="G18025" t="s">
        <v>471</v>
      </c>
      <c r="H18025" t="s">
        <v>308</v>
      </c>
      <c r="I18025" t="s">
        <v>309</v>
      </c>
      <c r="J18025" t="s">
        <v>264</v>
      </c>
      <c r="L18025" t="s">
        <v>378</v>
      </c>
      <c r="M18025" t="s">
        <v>379</v>
      </c>
      <c r="N18025" t="s">
        <v>487</v>
      </c>
    </row>
    <row r="18026" spans="1:14" x14ac:dyDescent="0.25">
      <c r="A18026" t="s">
        <v>240</v>
      </c>
      <c r="B18026" s="1">
        <v>45930</v>
      </c>
      <c r="C18026" t="s">
        <v>650</v>
      </c>
      <c r="D18026" t="s">
        <v>651</v>
      </c>
      <c r="E18026" s="4">
        <v>6844.4</v>
      </c>
      <c r="F18026" t="s">
        <v>1477</v>
      </c>
      <c r="G18026" t="s">
        <v>471</v>
      </c>
      <c r="H18026" t="s">
        <v>308</v>
      </c>
      <c r="I18026" t="s">
        <v>309</v>
      </c>
      <c r="J18026" t="s">
        <v>264</v>
      </c>
      <c r="L18026" t="s">
        <v>378</v>
      </c>
      <c r="M18026" t="s">
        <v>379</v>
      </c>
      <c r="N18026" t="s">
        <v>487</v>
      </c>
    </row>
    <row r="18027" spans="1:14" x14ac:dyDescent="0.25">
      <c r="A18027" t="s">
        <v>240</v>
      </c>
      <c r="B18027" s="1">
        <v>45961</v>
      </c>
      <c r="C18027" t="s">
        <v>650</v>
      </c>
      <c r="D18027" t="s">
        <v>651</v>
      </c>
      <c r="E18027" s="4">
        <v>7604.4</v>
      </c>
      <c r="F18027" t="s">
        <v>1477</v>
      </c>
      <c r="G18027" t="s">
        <v>471</v>
      </c>
      <c r="H18027" t="s">
        <v>308</v>
      </c>
      <c r="I18027" t="s">
        <v>309</v>
      </c>
      <c r="J18027" t="s">
        <v>264</v>
      </c>
      <c r="L18027" t="s">
        <v>378</v>
      </c>
      <c r="M18027" t="s">
        <v>379</v>
      </c>
      <c r="N18027" t="s">
        <v>487</v>
      </c>
    </row>
    <row r="18028" spans="1:14" x14ac:dyDescent="0.25">
      <c r="A18028" t="s">
        <v>240</v>
      </c>
      <c r="B18028" s="1">
        <v>45991</v>
      </c>
      <c r="C18028" t="s">
        <v>650</v>
      </c>
      <c r="D18028" t="s">
        <v>651</v>
      </c>
      <c r="E18028" s="4">
        <v>8364.4</v>
      </c>
      <c r="F18028" t="s">
        <v>1477</v>
      </c>
      <c r="G18028" t="s">
        <v>471</v>
      </c>
      <c r="H18028" t="s">
        <v>308</v>
      </c>
      <c r="I18028" t="s">
        <v>309</v>
      </c>
      <c r="J18028" t="s">
        <v>264</v>
      </c>
      <c r="L18028" t="s">
        <v>378</v>
      </c>
      <c r="M18028" t="s">
        <v>379</v>
      </c>
      <c r="N18028" t="s">
        <v>487</v>
      </c>
    </row>
    <row r="18029" spans="1:14" x14ac:dyDescent="0.25">
      <c r="A18029" t="s">
        <v>240</v>
      </c>
      <c r="B18029" s="1">
        <v>46022</v>
      </c>
      <c r="C18029" t="s">
        <v>650</v>
      </c>
      <c r="D18029" t="s">
        <v>651</v>
      </c>
      <c r="E18029" s="4">
        <v>9124.4</v>
      </c>
      <c r="F18029" t="s">
        <v>1477</v>
      </c>
      <c r="G18029" t="s">
        <v>471</v>
      </c>
      <c r="H18029" t="s">
        <v>308</v>
      </c>
      <c r="I18029" t="s">
        <v>309</v>
      </c>
      <c r="J18029" t="s">
        <v>264</v>
      </c>
      <c r="L18029" t="s">
        <v>378</v>
      </c>
      <c r="M18029" t="s">
        <v>379</v>
      </c>
      <c r="N18029" t="s">
        <v>487</v>
      </c>
    </row>
    <row r="18030" spans="1:14" x14ac:dyDescent="0.25">
      <c r="A18030" t="s">
        <v>240</v>
      </c>
      <c r="B18030" s="1">
        <v>45688</v>
      </c>
      <c r="C18030" t="s">
        <v>652</v>
      </c>
      <c r="D18030" t="s">
        <v>653</v>
      </c>
      <c r="E18030" s="4">
        <v>3573.08</v>
      </c>
      <c r="F18030" t="s">
        <v>1477</v>
      </c>
      <c r="G18030" t="s">
        <v>471</v>
      </c>
      <c r="H18030" t="s">
        <v>308</v>
      </c>
      <c r="I18030" t="s">
        <v>309</v>
      </c>
      <c r="J18030" t="s">
        <v>264</v>
      </c>
      <c r="L18030" t="s">
        <v>378</v>
      </c>
      <c r="M18030" t="s">
        <v>379</v>
      </c>
      <c r="N18030" t="s">
        <v>487</v>
      </c>
    </row>
    <row r="18031" spans="1:14" x14ac:dyDescent="0.25">
      <c r="A18031" t="s">
        <v>240</v>
      </c>
      <c r="B18031" s="1">
        <v>45716</v>
      </c>
      <c r="C18031" t="s">
        <v>652</v>
      </c>
      <c r="D18031" t="s">
        <v>653</v>
      </c>
      <c r="E18031" s="4">
        <v>4775.3999999999996</v>
      </c>
      <c r="F18031" t="s">
        <v>1477</v>
      </c>
      <c r="G18031" t="s">
        <v>471</v>
      </c>
      <c r="H18031" t="s">
        <v>308</v>
      </c>
      <c r="I18031" t="s">
        <v>309</v>
      </c>
      <c r="J18031" t="s">
        <v>264</v>
      </c>
      <c r="L18031" t="s">
        <v>378</v>
      </c>
      <c r="M18031" t="s">
        <v>379</v>
      </c>
      <c r="N18031" t="s">
        <v>487</v>
      </c>
    </row>
    <row r="18032" spans="1:14" x14ac:dyDescent="0.25">
      <c r="A18032" t="s">
        <v>240</v>
      </c>
      <c r="B18032" s="1">
        <v>45747</v>
      </c>
      <c r="C18032" t="s">
        <v>652</v>
      </c>
      <c r="D18032" t="s">
        <v>653</v>
      </c>
      <c r="E18032" s="4">
        <v>8724.69</v>
      </c>
      <c r="F18032" t="s">
        <v>1477</v>
      </c>
      <c r="G18032" t="s">
        <v>471</v>
      </c>
      <c r="H18032" t="s">
        <v>308</v>
      </c>
      <c r="I18032" t="s">
        <v>309</v>
      </c>
      <c r="J18032" t="s">
        <v>264</v>
      </c>
      <c r="L18032" t="s">
        <v>378</v>
      </c>
      <c r="M18032" t="s">
        <v>379</v>
      </c>
      <c r="N18032" t="s">
        <v>487</v>
      </c>
    </row>
    <row r="18033" spans="1:14" x14ac:dyDescent="0.25">
      <c r="A18033" t="s">
        <v>240</v>
      </c>
      <c r="B18033" s="1">
        <v>45777</v>
      </c>
      <c r="C18033" t="s">
        <v>652</v>
      </c>
      <c r="D18033" t="s">
        <v>653</v>
      </c>
      <c r="E18033" s="4">
        <v>10584.27</v>
      </c>
      <c r="F18033" t="s">
        <v>1477</v>
      </c>
      <c r="G18033" t="s">
        <v>471</v>
      </c>
      <c r="H18033" t="s">
        <v>308</v>
      </c>
      <c r="I18033" t="s">
        <v>309</v>
      </c>
      <c r="J18033" t="s">
        <v>264</v>
      </c>
      <c r="L18033" t="s">
        <v>378</v>
      </c>
      <c r="M18033" t="s">
        <v>379</v>
      </c>
      <c r="N18033" t="s">
        <v>487</v>
      </c>
    </row>
    <row r="18034" spans="1:14" x14ac:dyDescent="0.25">
      <c r="A18034" t="s">
        <v>240</v>
      </c>
      <c r="B18034" s="1">
        <v>45808</v>
      </c>
      <c r="C18034" t="s">
        <v>652</v>
      </c>
      <c r="D18034" t="s">
        <v>653</v>
      </c>
      <c r="E18034" s="4">
        <v>10804.300000000001</v>
      </c>
      <c r="F18034" t="s">
        <v>1477</v>
      </c>
      <c r="G18034" t="s">
        <v>471</v>
      </c>
      <c r="H18034" t="s">
        <v>308</v>
      </c>
      <c r="I18034" t="s">
        <v>309</v>
      </c>
      <c r="J18034" t="s">
        <v>264</v>
      </c>
      <c r="L18034" t="s">
        <v>378</v>
      </c>
      <c r="M18034" t="s">
        <v>379</v>
      </c>
      <c r="N18034" t="s">
        <v>487</v>
      </c>
    </row>
    <row r="18035" spans="1:14" x14ac:dyDescent="0.25">
      <c r="A18035" t="s">
        <v>240</v>
      </c>
      <c r="B18035" s="1">
        <v>45838</v>
      </c>
      <c r="C18035" t="s">
        <v>652</v>
      </c>
      <c r="D18035" t="s">
        <v>653</v>
      </c>
      <c r="E18035" s="4">
        <v>11004.300000000001</v>
      </c>
      <c r="F18035" t="s">
        <v>1477</v>
      </c>
      <c r="G18035" t="s">
        <v>471</v>
      </c>
      <c r="H18035" t="s">
        <v>308</v>
      </c>
      <c r="I18035" t="s">
        <v>309</v>
      </c>
      <c r="J18035" t="s">
        <v>264</v>
      </c>
      <c r="L18035" t="s">
        <v>378</v>
      </c>
      <c r="M18035" t="s">
        <v>379</v>
      </c>
      <c r="N18035" t="s">
        <v>487</v>
      </c>
    </row>
    <row r="18036" spans="1:14" x14ac:dyDescent="0.25">
      <c r="A18036" t="s">
        <v>240</v>
      </c>
      <c r="B18036" s="1">
        <v>45869</v>
      </c>
      <c r="C18036" t="s">
        <v>652</v>
      </c>
      <c r="D18036" t="s">
        <v>653</v>
      </c>
      <c r="E18036" s="4">
        <v>11204.300000000001</v>
      </c>
      <c r="F18036" t="s">
        <v>1477</v>
      </c>
      <c r="G18036" t="s">
        <v>471</v>
      </c>
      <c r="H18036" t="s">
        <v>308</v>
      </c>
      <c r="I18036" t="s">
        <v>309</v>
      </c>
      <c r="J18036" t="s">
        <v>264</v>
      </c>
      <c r="L18036" t="s">
        <v>378</v>
      </c>
      <c r="M18036" t="s">
        <v>379</v>
      </c>
      <c r="N18036" t="s">
        <v>487</v>
      </c>
    </row>
    <row r="18037" spans="1:14" x14ac:dyDescent="0.25">
      <c r="A18037" t="s">
        <v>240</v>
      </c>
      <c r="B18037" s="1">
        <v>45900</v>
      </c>
      <c r="C18037" t="s">
        <v>652</v>
      </c>
      <c r="D18037" t="s">
        <v>653</v>
      </c>
      <c r="E18037" s="4">
        <v>11404.300000000001</v>
      </c>
      <c r="F18037" t="s">
        <v>1477</v>
      </c>
      <c r="G18037" t="s">
        <v>471</v>
      </c>
      <c r="H18037" t="s">
        <v>308</v>
      </c>
      <c r="I18037" t="s">
        <v>309</v>
      </c>
      <c r="J18037" t="s">
        <v>264</v>
      </c>
      <c r="L18037" t="s">
        <v>378</v>
      </c>
      <c r="M18037" t="s">
        <v>379</v>
      </c>
      <c r="N18037" t="s">
        <v>487</v>
      </c>
    </row>
    <row r="18038" spans="1:14" x14ac:dyDescent="0.25">
      <c r="A18038" t="s">
        <v>240</v>
      </c>
      <c r="B18038" s="1">
        <v>45930</v>
      </c>
      <c r="C18038" t="s">
        <v>652</v>
      </c>
      <c r="D18038" t="s">
        <v>653</v>
      </c>
      <c r="E18038" s="4">
        <v>11604.300000000001</v>
      </c>
      <c r="F18038" t="s">
        <v>1477</v>
      </c>
      <c r="G18038" t="s">
        <v>471</v>
      </c>
      <c r="H18038" t="s">
        <v>308</v>
      </c>
      <c r="I18038" t="s">
        <v>309</v>
      </c>
      <c r="J18038" t="s">
        <v>264</v>
      </c>
      <c r="L18038" t="s">
        <v>378</v>
      </c>
      <c r="M18038" t="s">
        <v>379</v>
      </c>
      <c r="N18038" t="s">
        <v>487</v>
      </c>
    </row>
    <row r="18039" spans="1:14" x14ac:dyDescent="0.25">
      <c r="A18039" t="s">
        <v>240</v>
      </c>
      <c r="B18039" s="1">
        <v>45961</v>
      </c>
      <c r="C18039" t="s">
        <v>652</v>
      </c>
      <c r="D18039" t="s">
        <v>653</v>
      </c>
      <c r="E18039" s="4">
        <v>13321.300000000001</v>
      </c>
      <c r="F18039" t="s">
        <v>1477</v>
      </c>
      <c r="G18039" t="s">
        <v>471</v>
      </c>
      <c r="H18039" t="s">
        <v>308</v>
      </c>
      <c r="I18039" t="s">
        <v>309</v>
      </c>
      <c r="J18039" t="s">
        <v>264</v>
      </c>
      <c r="L18039" t="s">
        <v>378</v>
      </c>
      <c r="M18039" t="s">
        <v>379</v>
      </c>
      <c r="N18039" t="s">
        <v>487</v>
      </c>
    </row>
    <row r="18040" spans="1:14" x14ac:dyDescent="0.25">
      <c r="A18040" t="s">
        <v>240</v>
      </c>
      <c r="B18040" s="1">
        <v>45991</v>
      </c>
      <c r="C18040" t="s">
        <v>652</v>
      </c>
      <c r="D18040" t="s">
        <v>653</v>
      </c>
      <c r="E18040" s="4">
        <v>15180.300000000001</v>
      </c>
      <c r="F18040" t="s">
        <v>1477</v>
      </c>
      <c r="G18040" t="s">
        <v>471</v>
      </c>
      <c r="H18040" t="s">
        <v>308</v>
      </c>
      <c r="I18040" t="s">
        <v>309</v>
      </c>
      <c r="J18040" t="s">
        <v>264</v>
      </c>
      <c r="L18040" t="s">
        <v>378</v>
      </c>
      <c r="M18040" t="s">
        <v>379</v>
      </c>
      <c r="N18040" t="s">
        <v>487</v>
      </c>
    </row>
    <row r="18041" spans="1:14" x14ac:dyDescent="0.25">
      <c r="A18041" t="s">
        <v>240</v>
      </c>
      <c r="B18041" s="1">
        <v>46022</v>
      </c>
      <c r="C18041" t="s">
        <v>652</v>
      </c>
      <c r="D18041" t="s">
        <v>653</v>
      </c>
      <c r="E18041" s="4">
        <v>17039.300000000003</v>
      </c>
      <c r="F18041" t="s">
        <v>1477</v>
      </c>
      <c r="G18041" t="s">
        <v>471</v>
      </c>
      <c r="H18041" t="s">
        <v>308</v>
      </c>
      <c r="I18041" t="s">
        <v>309</v>
      </c>
      <c r="J18041" t="s">
        <v>264</v>
      </c>
      <c r="L18041" t="s">
        <v>378</v>
      </c>
      <c r="M18041" t="s">
        <v>379</v>
      </c>
      <c r="N18041" t="s">
        <v>487</v>
      </c>
    </row>
    <row r="18042" spans="1:14" x14ac:dyDescent="0.25">
      <c r="A18042" t="s">
        <v>240</v>
      </c>
      <c r="B18042" s="1">
        <v>45688</v>
      </c>
      <c r="C18042" t="s">
        <v>663</v>
      </c>
      <c r="D18042" t="s">
        <v>664</v>
      </c>
      <c r="E18042" s="4">
        <v>328.28</v>
      </c>
      <c r="F18042" t="s">
        <v>1477</v>
      </c>
      <c r="G18042" t="s">
        <v>471</v>
      </c>
      <c r="H18042" t="s">
        <v>308</v>
      </c>
      <c r="I18042" t="s">
        <v>309</v>
      </c>
      <c r="J18042" t="s">
        <v>264</v>
      </c>
      <c r="L18042" t="s">
        <v>378</v>
      </c>
      <c r="M18042" t="s">
        <v>379</v>
      </c>
      <c r="N18042" t="s">
        <v>487</v>
      </c>
    </row>
    <row r="18043" spans="1:14" x14ac:dyDescent="0.25">
      <c r="A18043" t="s">
        <v>240</v>
      </c>
      <c r="B18043" s="1">
        <v>45716</v>
      </c>
      <c r="C18043" t="s">
        <v>663</v>
      </c>
      <c r="D18043" t="s">
        <v>664</v>
      </c>
      <c r="E18043" s="4">
        <v>634.59999999999991</v>
      </c>
      <c r="F18043" t="s">
        <v>1477</v>
      </c>
      <c r="G18043" t="s">
        <v>471</v>
      </c>
      <c r="H18043" t="s">
        <v>308</v>
      </c>
      <c r="I18043" t="s">
        <v>309</v>
      </c>
      <c r="J18043" t="s">
        <v>264</v>
      </c>
      <c r="L18043" t="s">
        <v>378</v>
      </c>
      <c r="M18043" t="s">
        <v>379</v>
      </c>
      <c r="N18043" t="s">
        <v>487</v>
      </c>
    </row>
    <row r="18044" spans="1:14" x14ac:dyDescent="0.25">
      <c r="A18044" t="s">
        <v>240</v>
      </c>
      <c r="B18044" s="1">
        <v>45747</v>
      </c>
      <c r="C18044" t="s">
        <v>663</v>
      </c>
      <c r="D18044" t="s">
        <v>664</v>
      </c>
      <c r="E18044" s="4">
        <v>1024.8600000000001</v>
      </c>
      <c r="F18044" t="s">
        <v>1477</v>
      </c>
      <c r="G18044" t="s">
        <v>471</v>
      </c>
      <c r="H18044" t="s">
        <v>308</v>
      </c>
      <c r="I18044" t="s">
        <v>309</v>
      </c>
      <c r="J18044" t="s">
        <v>264</v>
      </c>
      <c r="L18044" t="s">
        <v>378</v>
      </c>
      <c r="M18044" t="s">
        <v>379</v>
      </c>
      <c r="N18044" t="s">
        <v>487</v>
      </c>
    </row>
    <row r="18045" spans="1:14" x14ac:dyDescent="0.25">
      <c r="A18045" t="s">
        <v>240</v>
      </c>
      <c r="B18045" s="1">
        <v>45777</v>
      </c>
      <c r="C18045" t="s">
        <v>663</v>
      </c>
      <c r="D18045" t="s">
        <v>664</v>
      </c>
      <c r="E18045" s="4">
        <v>1319.4900000000002</v>
      </c>
      <c r="F18045" t="s">
        <v>1477</v>
      </c>
      <c r="G18045" t="s">
        <v>471</v>
      </c>
      <c r="H18045" t="s">
        <v>308</v>
      </c>
      <c r="I18045" t="s">
        <v>309</v>
      </c>
      <c r="J18045" t="s">
        <v>264</v>
      </c>
      <c r="L18045" t="s">
        <v>378</v>
      </c>
      <c r="M18045" t="s">
        <v>379</v>
      </c>
      <c r="N18045" t="s">
        <v>487</v>
      </c>
    </row>
    <row r="18046" spans="1:14" x14ac:dyDescent="0.25">
      <c r="A18046" t="s">
        <v>240</v>
      </c>
      <c r="B18046" s="1">
        <v>45808</v>
      </c>
      <c r="C18046" t="s">
        <v>663</v>
      </c>
      <c r="D18046" t="s">
        <v>664</v>
      </c>
      <c r="E18046" s="4">
        <v>1614.3200000000002</v>
      </c>
      <c r="F18046" t="s">
        <v>1477</v>
      </c>
      <c r="G18046" t="s">
        <v>471</v>
      </c>
      <c r="H18046" t="s">
        <v>308</v>
      </c>
      <c r="I18046" t="s">
        <v>309</v>
      </c>
      <c r="J18046" t="s">
        <v>264</v>
      </c>
      <c r="L18046" t="s">
        <v>378</v>
      </c>
      <c r="M18046" t="s">
        <v>379</v>
      </c>
      <c r="N18046" t="s">
        <v>487</v>
      </c>
    </row>
    <row r="18047" spans="1:14" x14ac:dyDescent="0.25">
      <c r="A18047" t="s">
        <v>240</v>
      </c>
      <c r="B18047" s="1">
        <v>45838</v>
      </c>
      <c r="C18047" t="s">
        <v>663</v>
      </c>
      <c r="D18047" t="s">
        <v>664</v>
      </c>
      <c r="E18047" s="4">
        <v>1936.3200000000002</v>
      </c>
      <c r="F18047" t="s">
        <v>1477</v>
      </c>
      <c r="G18047" t="s">
        <v>471</v>
      </c>
      <c r="H18047" t="s">
        <v>308</v>
      </c>
      <c r="I18047" t="s">
        <v>309</v>
      </c>
      <c r="J18047" t="s">
        <v>264</v>
      </c>
      <c r="L18047" t="s">
        <v>378</v>
      </c>
      <c r="M18047" t="s">
        <v>379</v>
      </c>
      <c r="N18047" t="s">
        <v>487</v>
      </c>
    </row>
    <row r="18048" spans="1:14" x14ac:dyDescent="0.25">
      <c r="A18048" t="s">
        <v>240</v>
      </c>
      <c r="B18048" s="1">
        <v>45869</v>
      </c>
      <c r="C18048" t="s">
        <v>663</v>
      </c>
      <c r="D18048" t="s">
        <v>664</v>
      </c>
      <c r="E18048" s="4">
        <v>2258.3200000000002</v>
      </c>
      <c r="F18048" t="s">
        <v>1477</v>
      </c>
      <c r="G18048" t="s">
        <v>471</v>
      </c>
      <c r="H18048" t="s">
        <v>308</v>
      </c>
      <c r="I18048" t="s">
        <v>309</v>
      </c>
      <c r="J18048" t="s">
        <v>264</v>
      </c>
      <c r="L18048" t="s">
        <v>378</v>
      </c>
      <c r="M18048" t="s">
        <v>379</v>
      </c>
      <c r="N18048" t="s">
        <v>487</v>
      </c>
    </row>
    <row r="18049" spans="1:14" x14ac:dyDescent="0.25">
      <c r="A18049" t="s">
        <v>240</v>
      </c>
      <c r="B18049" s="1">
        <v>45900</v>
      </c>
      <c r="C18049" t="s">
        <v>663</v>
      </c>
      <c r="D18049" t="s">
        <v>664</v>
      </c>
      <c r="E18049" s="4">
        <v>2580.3200000000002</v>
      </c>
      <c r="F18049" t="s">
        <v>1477</v>
      </c>
      <c r="G18049" t="s">
        <v>471</v>
      </c>
      <c r="H18049" t="s">
        <v>308</v>
      </c>
      <c r="I18049" t="s">
        <v>309</v>
      </c>
      <c r="J18049" t="s">
        <v>264</v>
      </c>
      <c r="L18049" t="s">
        <v>378</v>
      </c>
      <c r="M18049" t="s">
        <v>379</v>
      </c>
      <c r="N18049" t="s">
        <v>487</v>
      </c>
    </row>
    <row r="18050" spans="1:14" x14ac:dyDescent="0.25">
      <c r="A18050" t="s">
        <v>240</v>
      </c>
      <c r="B18050" s="1">
        <v>45930</v>
      </c>
      <c r="C18050" t="s">
        <v>663</v>
      </c>
      <c r="D18050" t="s">
        <v>664</v>
      </c>
      <c r="E18050" s="4">
        <v>2902.32</v>
      </c>
      <c r="F18050" t="s">
        <v>1477</v>
      </c>
      <c r="G18050" t="s">
        <v>471</v>
      </c>
      <c r="H18050" t="s">
        <v>308</v>
      </c>
      <c r="I18050" t="s">
        <v>309</v>
      </c>
      <c r="J18050" t="s">
        <v>264</v>
      </c>
      <c r="L18050" t="s">
        <v>378</v>
      </c>
      <c r="M18050" t="s">
        <v>379</v>
      </c>
      <c r="N18050" t="s">
        <v>487</v>
      </c>
    </row>
    <row r="18051" spans="1:14" x14ac:dyDescent="0.25">
      <c r="A18051" t="s">
        <v>240</v>
      </c>
      <c r="B18051" s="1">
        <v>45961</v>
      </c>
      <c r="C18051" t="s">
        <v>663</v>
      </c>
      <c r="D18051" t="s">
        <v>664</v>
      </c>
      <c r="E18051" s="4">
        <v>3224.32</v>
      </c>
      <c r="F18051" t="s">
        <v>1477</v>
      </c>
      <c r="G18051" t="s">
        <v>471</v>
      </c>
      <c r="H18051" t="s">
        <v>308</v>
      </c>
      <c r="I18051" t="s">
        <v>309</v>
      </c>
      <c r="J18051" t="s">
        <v>264</v>
      </c>
      <c r="L18051" t="s">
        <v>378</v>
      </c>
      <c r="M18051" t="s">
        <v>379</v>
      </c>
      <c r="N18051" t="s">
        <v>487</v>
      </c>
    </row>
    <row r="18052" spans="1:14" x14ac:dyDescent="0.25">
      <c r="A18052" t="s">
        <v>240</v>
      </c>
      <c r="B18052" s="1">
        <v>45991</v>
      </c>
      <c r="C18052" t="s">
        <v>663</v>
      </c>
      <c r="D18052" t="s">
        <v>664</v>
      </c>
      <c r="E18052" s="4">
        <v>3546.32</v>
      </c>
      <c r="F18052" t="s">
        <v>1477</v>
      </c>
      <c r="G18052" t="s">
        <v>471</v>
      </c>
      <c r="H18052" t="s">
        <v>308</v>
      </c>
      <c r="I18052" t="s">
        <v>309</v>
      </c>
      <c r="J18052" t="s">
        <v>264</v>
      </c>
      <c r="L18052" t="s">
        <v>378</v>
      </c>
      <c r="M18052" t="s">
        <v>379</v>
      </c>
      <c r="N18052" t="s">
        <v>487</v>
      </c>
    </row>
    <row r="18053" spans="1:14" x14ac:dyDescent="0.25">
      <c r="A18053" t="s">
        <v>240</v>
      </c>
      <c r="B18053" s="1">
        <v>46022</v>
      </c>
      <c r="C18053" t="s">
        <v>663</v>
      </c>
      <c r="D18053" t="s">
        <v>664</v>
      </c>
      <c r="E18053" s="4">
        <v>3868.32</v>
      </c>
      <c r="F18053" t="s">
        <v>1477</v>
      </c>
      <c r="G18053" t="s">
        <v>471</v>
      </c>
      <c r="H18053" t="s">
        <v>308</v>
      </c>
      <c r="I18053" t="s">
        <v>309</v>
      </c>
      <c r="J18053" t="s">
        <v>264</v>
      </c>
      <c r="L18053" t="s">
        <v>378</v>
      </c>
      <c r="M18053" t="s">
        <v>379</v>
      </c>
      <c r="N18053" t="s">
        <v>487</v>
      </c>
    </row>
    <row r="18054" spans="1:14" x14ac:dyDescent="0.25">
      <c r="A18054" t="s">
        <v>240</v>
      </c>
      <c r="B18054" s="1">
        <v>45688</v>
      </c>
      <c r="C18054" t="s">
        <v>668</v>
      </c>
      <c r="D18054" t="s">
        <v>669</v>
      </c>
      <c r="E18054" s="4">
        <v>443.9</v>
      </c>
      <c r="F18054" t="s">
        <v>1477</v>
      </c>
      <c r="G18054" t="s">
        <v>471</v>
      </c>
      <c r="H18054" t="s">
        <v>308</v>
      </c>
      <c r="I18054" t="s">
        <v>309</v>
      </c>
      <c r="J18054" t="s">
        <v>264</v>
      </c>
      <c r="L18054" t="s">
        <v>378</v>
      </c>
      <c r="M18054" t="s">
        <v>379</v>
      </c>
      <c r="N18054" t="s">
        <v>487</v>
      </c>
    </row>
    <row r="18055" spans="1:14" x14ac:dyDescent="0.25">
      <c r="A18055" t="s">
        <v>240</v>
      </c>
      <c r="B18055" s="1">
        <v>45716</v>
      </c>
      <c r="C18055" t="s">
        <v>668</v>
      </c>
      <c r="D18055" t="s">
        <v>669</v>
      </c>
      <c r="E18055" s="4">
        <v>882.31999999999994</v>
      </c>
      <c r="F18055" t="s">
        <v>1477</v>
      </c>
      <c r="G18055" t="s">
        <v>471</v>
      </c>
      <c r="H18055" t="s">
        <v>308</v>
      </c>
      <c r="I18055" t="s">
        <v>309</v>
      </c>
      <c r="J18055" t="s">
        <v>264</v>
      </c>
      <c r="L18055" t="s">
        <v>378</v>
      </c>
      <c r="M18055" t="s">
        <v>379</v>
      </c>
      <c r="N18055" t="s">
        <v>487</v>
      </c>
    </row>
    <row r="18056" spans="1:14" x14ac:dyDescent="0.25">
      <c r="A18056" t="s">
        <v>240</v>
      </c>
      <c r="B18056" s="1">
        <v>45747</v>
      </c>
      <c r="C18056" t="s">
        <v>668</v>
      </c>
      <c r="D18056" t="s">
        <v>669</v>
      </c>
      <c r="E18056" s="4">
        <v>1491.5200000000002</v>
      </c>
      <c r="F18056" t="s">
        <v>1477</v>
      </c>
      <c r="G18056" t="s">
        <v>471</v>
      </c>
      <c r="H18056" t="s">
        <v>308</v>
      </c>
      <c r="I18056" t="s">
        <v>309</v>
      </c>
      <c r="J18056" t="s">
        <v>264</v>
      </c>
      <c r="L18056" t="s">
        <v>378</v>
      </c>
      <c r="M18056" t="s">
        <v>379</v>
      </c>
      <c r="N18056" t="s">
        <v>487</v>
      </c>
    </row>
    <row r="18057" spans="1:14" x14ac:dyDescent="0.25">
      <c r="A18057" t="s">
        <v>240</v>
      </c>
      <c r="B18057" s="1">
        <v>45777</v>
      </c>
      <c r="C18057" t="s">
        <v>668</v>
      </c>
      <c r="D18057" t="s">
        <v>669</v>
      </c>
      <c r="E18057" s="4">
        <v>2075.16</v>
      </c>
      <c r="F18057" t="s">
        <v>1477</v>
      </c>
      <c r="G18057" t="s">
        <v>471</v>
      </c>
      <c r="H18057" t="s">
        <v>308</v>
      </c>
      <c r="I18057" t="s">
        <v>309</v>
      </c>
      <c r="J18057" t="s">
        <v>264</v>
      </c>
      <c r="L18057" t="s">
        <v>378</v>
      </c>
      <c r="M18057" t="s">
        <v>379</v>
      </c>
      <c r="N18057" t="s">
        <v>487</v>
      </c>
    </row>
    <row r="18058" spans="1:14" x14ac:dyDescent="0.25">
      <c r="A18058" t="s">
        <v>240</v>
      </c>
      <c r="B18058" s="1">
        <v>45808</v>
      </c>
      <c r="C18058" t="s">
        <v>668</v>
      </c>
      <c r="D18058" t="s">
        <v>669</v>
      </c>
      <c r="E18058" s="4">
        <v>2616.0099999999998</v>
      </c>
      <c r="F18058" t="s">
        <v>1477</v>
      </c>
      <c r="G18058" t="s">
        <v>471</v>
      </c>
      <c r="H18058" t="s">
        <v>308</v>
      </c>
      <c r="I18058" t="s">
        <v>309</v>
      </c>
      <c r="J18058" t="s">
        <v>264</v>
      </c>
      <c r="L18058" t="s">
        <v>378</v>
      </c>
      <c r="M18058" t="s">
        <v>379</v>
      </c>
      <c r="N18058" t="s">
        <v>487</v>
      </c>
    </row>
    <row r="18059" spans="1:14" x14ac:dyDescent="0.25">
      <c r="A18059" t="s">
        <v>240</v>
      </c>
      <c r="B18059" s="1">
        <v>45838</v>
      </c>
      <c r="C18059" t="s">
        <v>668</v>
      </c>
      <c r="D18059" t="s">
        <v>669</v>
      </c>
      <c r="E18059" s="4">
        <v>3154.0099999999998</v>
      </c>
      <c r="F18059" t="s">
        <v>1477</v>
      </c>
      <c r="G18059" t="s">
        <v>471</v>
      </c>
      <c r="H18059" t="s">
        <v>308</v>
      </c>
      <c r="I18059" t="s">
        <v>309</v>
      </c>
      <c r="J18059" t="s">
        <v>264</v>
      </c>
      <c r="L18059" t="s">
        <v>378</v>
      </c>
      <c r="M18059" t="s">
        <v>379</v>
      </c>
      <c r="N18059" t="s">
        <v>487</v>
      </c>
    </row>
    <row r="18060" spans="1:14" x14ac:dyDescent="0.25">
      <c r="A18060" t="s">
        <v>240</v>
      </c>
      <c r="B18060" s="1">
        <v>45869</v>
      </c>
      <c r="C18060" t="s">
        <v>668</v>
      </c>
      <c r="D18060" t="s">
        <v>669</v>
      </c>
      <c r="E18060" s="4">
        <v>3692.0099999999998</v>
      </c>
      <c r="F18060" t="s">
        <v>1477</v>
      </c>
      <c r="G18060" t="s">
        <v>471</v>
      </c>
      <c r="H18060" t="s">
        <v>308</v>
      </c>
      <c r="I18060" t="s">
        <v>309</v>
      </c>
      <c r="J18060" t="s">
        <v>264</v>
      </c>
      <c r="L18060" t="s">
        <v>378</v>
      </c>
      <c r="M18060" t="s">
        <v>379</v>
      </c>
      <c r="N18060" t="s">
        <v>487</v>
      </c>
    </row>
    <row r="18061" spans="1:14" x14ac:dyDescent="0.25">
      <c r="A18061" t="s">
        <v>240</v>
      </c>
      <c r="B18061" s="1">
        <v>45900</v>
      </c>
      <c r="C18061" t="s">
        <v>668</v>
      </c>
      <c r="D18061" t="s">
        <v>669</v>
      </c>
      <c r="E18061" s="4">
        <v>4230.01</v>
      </c>
      <c r="F18061" t="s">
        <v>1477</v>
      </c>
      <c r="G18061" t="s">
        <v>471</v>
      </c>
      <c r="H18061" t="s">
        <v>308</v>
      </c>
      <c r="I18061" t="s">
        <v>309</v>
      </c>
      <c r="J18061" t="s">
        <v>264</v>
      </c>
      <c r="L18061" t="s">
        <v>378</v>
      </c>
      <c r="M18061" t="s">
        <v>379</v>
      </c>
      <c r="N18061" t="s">
        <v>487</v>
      </c>
    </row>
    <row r="18062" spans="1:14" x14ac:dyDescent="0.25">
      <c r="A18062" t="s">
        <v>240</v>
      </c>
      <c r="B18062" s="1">
        <v>45930</v>
      </c>
      <c r="C18062" t="s">
        <v>668</v>
      </c>
      <c r="D18062" t="s">
        <v>669</v>
      </c>
      <c r="E18062" s="4">
        <v>4768.01</v>
      </c>
      <c r="F18062" t="s">
        <v>1477</v>
      </c>
      <c r="G18062" t="s">
        <v>471</v>
      </c>
      <c r="H18062" t="s">
        <v>308</v>
      </c>
      <c r="I18062" t="s">
        <v>309</v>
      </c>
      <c r="J18062" t="s">
        <v>264</v>
      </c>
      <c r="L18062" t="s">
        <v>378</v>
      </c>
      <c r="M18062" t="s">
        <v>379</v>
      </c>
      <c r="N18062" t="s">
        <v>487</v>
      </c>
    </row>
    <row r="18063" spans="1:14" x14ac:dyDescent="0.25">
      <c r="A18063" t="s">
        <v>240</v>
      </c>
      <c r="B18063" s="1">
        <v>45961</v>
      </c>
      <c r="C18063" t="s">
        <v>668</v>
      </c>
      <c r="D18063" t="s">
        <v>669</v>
      </c>
      <c r="E18063" s="4">
        <v>5306.01</v>
      </c>
      <c r="F18063" t="s">
        <v>1477</v>
      </c>
      <c r="G18063" t="s">
        <v>471</v>
      </c>
      <c r="H18063" t="s">
        <v>308</v>
      </c>
      <c r="I18063" t="s">
        <v>309</v>
      </c>
      <c r="J18063" t="s">
        <v>264</v>
      </c>
      <c r="L18063" t="s">
        <v>378</v>
      </c>
      <c r="M18063" t="s">
        <v>379</v>
      </c>
      <c r="N18063" t="s">
        <v>487</v>
      </c>
    </row>
    <row r="18064" spans="1:14" x14ac:dyDescent="0.25">
      <c r="A18064" t="s">
        <v>240</v>
      </c>
      <c r="B18064" s="1">
        <v>45991</v>
      </c>
      <c r="C18064" t="s">
        <v>668</v>
      </c>
      <c r="D18064" t="s">
        <v>669</v>
      </c>
      <c r="E18064" s="4">
        <v>5844.01</v>
      </c>
      <c r="F18064" t="s">
        <v>1477</v>
      </c>
      <c r="G18064" t="s">
        <v>471</v>
      </c>
      <c r="H18064" t="s">
        <v>308</v>
      </c>
      <c r="I18064" t="s">
        <v>309</v>
      </c>
      <c r="J18064" t="s">
        <v>264</v>
      </c>
      <c r="L18064" t="s">
        <v>378</v>
      </c>
      <c r="M18064" t="s">
        <v>379</v>
      </c>
      <c r="N18064" t="s">
        <v>487</v>
      </c>
    </row>
    <row r="18065" spans="1:14" x14ac:dyDescent="0.25">
      <c r="A18065" t="s">
        <v>240</v>
      </c>
      <c r="B18065" s="1">
        <v>46022</v>
      </c>
      <c r="C18065" t="s">
        <v>668</v>
      </c>
      <c r="D18065" t="s">
        <v>669</v>
      </c>
      <c r="E18065" s="4">
        <v>6382.01</v>
      </c>
      <c r="F18065" t="s">
        <v>1477</v>
      </c>
      <c r="G18065" t="s">
        <v>471</v>
      </c>
      <c r="H18065" t="s">
        <v>308</v>
      </c>
      <c r="I18065" t="s">
        <v>309</v>
      </c>
      <c r="J18065" t="s">
        <v>264</v>
      </c>
      <c r="L18065" t="s">
        <v>378</v>
      </c>
      <c r="M18065" t="s">
        <v>379</v>
      </c>
      <c r="N18065" t="s">
        <v>487</v>
      </c>
    </row>
    <row r="18066" spans="1:14" x14ac:dyDescent="0.25">
      <c r="A18066" t="s">
        <v>240</v>
      </c>
      <c r="B18066" s="1">
        <v>45688</v>
      </c>
      <c r="C18066" t="s">
        <v>672</v>
      </c>
      <c r="D18066" t="s">
        <v>673</v>
      </c>
      <c r="E18066" s="4">
        <v>598</v>
      </c>
      <c r="F18066" t="s">
        <v>1477</v>
      </c>
      <c r="G18066" t="s">
        <v>471</v>
      </c>
      <c r="H18066" t="s">
        <v>308</v>
      </c>
      <c r="I18066" t="s">
        <v>309</v>
      </c>
      <c r="J18066" t="s">
        <v>264</v>
      </c>
      <c r="L18066" t="s">
        <v>378</v>
      </c>
      <c r="M18066" t="s">
        <v>379</v>
      </c>
      <c r="N18066" t="s">
        <v>487</v>
      </c>
    </row>
    <row r="18067" spans="1:14" x14ac:dyDescent="0.25">
      <c r="A18067" t="s">
        <v>240</v>
      </c>
      <c r="B18067" s="1">
        <v>45716</v>
      </c>
      <c r="C18067" t="s">
        <v>672</v>
      </c>
      <c r="D18067" t="s">
        <v>673</v>
      </c>
      <c r="E18067" s="4">
        <v>1196</v>
      </c>
      <c r="F18067" t="s">
        <v>1477</v>
      </c>
      <c r="G18067" t="s">
        <v>471</v>
      </c>
      <c r="H18067" t="s">
        <v>308</v>
      </c>
      <c r="I18067" t="s">
        <v>309</v>
      </c>
      <c r="J18067" t="s">
        <v>264</v>
      </c>
      <c r="L18067" t="s">
        <v>378</v>
      </c>
      <c r="M18067" t="s">
        <v>379</v>
      </c>
      <c r="N18067" t="s">
        <v>487</v>
      </c>
    </row>
    <row r="18068" spans="1:14" x14ac:dyDescent="0.25">
      <c r="A18068" t="s">
        <v>240</v>
      </c>
      <c r="B18068" s="1">
        <v>45747</v>
      </c>
      <c r="C18068" t="s">
        <v>672</v>
      </c>
      <c r="D18068" t="s">
        <v>673</v>
      </c>
      <c r="E18068" s="4">
        <v>8190.2900000000009</v>
      </c>
      <c r="F18068" t="s">
        <v>1477</v>
      </c>
      <c r="G18068" t="s">
        <v>471</v>
      </c>
      <c r="H18068" t="s">
        <v>308</v>
      </c>
      <c r="I18068" t="s">
        <v>309</v>
      </c>
      <c r="J18068" t="s">
        <v>264</v>
      </c>
      <c r="L18068" t="s">
        <v>378</v>
      </c>
      <c r="M18068" t="s">
        <v>379</v>
      </c>
      <c r="N18068" t="s">
        <v>487</v>
      </c>
    </row>
    <row r="18069" spans="1:14" x14ac:dyDescent="0.25">
      <c r="A18069" t="s">
        <v>240</v>
      </c>
      <c r="B18069" s="1">
        <v>45777</v>
      </c>
      <c r="C18069" t="s">
        <v>672</v>
      </c>
      <c r="D18069" t="s">
        <v>673</v>
      </c>
      <c r="E18069" s="4">
        <v>8788.2900000000009</v>
      </c>
      <c r="F18069" t="s">
        <v>1477</v>
      </c>
      <c r="G18069" t="s">
        <v>471</v>
      </c>
      <c r="H18069" t="s">
        <v>308</v>
      </c>
      <c r="I18069" t="s">
        <v>309</v>
      </c>
      <c r="J18069" t="s">
        <v>264</v>
      </c>
      <c r="L18069" t="s">
        <v>378</v>
      </c>
      <c r="M18069" t="s">
        <v>379</v>
      </c>
      <c r="N18069" t="s">
        <v>487</v>
      </c>
    </row>
    <row r="18070" spans="1:14" x14ac:dyDescent="0.25">
      <c r="A18070" t="s">
        <v>240</v>
      </c>
      <c r="B18070" s="1">
        <v>45808</v>
      </c>
      <c r="C18070" t="s">
        <v>672</v>
      </c>
      <c r="D18070" t="s">
        <v>673</v>
      </c>
      <c r="E18070" s="4">
        <v>9526.35</v>
      </c>
      <c r="F18070" t="s">
        <v>1477</v>
      </c>
      <c r="G18070" t="s">
        <v>471</v>
      </c>
      <c r="H18070" t="s">
        <v>308</v>
      </c>
      <c r="I18070" t="s">
        <v>309</v>
      </c>
      <c r="J18070" t="s">
        <v>264</v>
      </c>
      <c r="L18070" t="s">
        <v>378</v>
      </c>
      <c r="M18070" t="s">
        <v>379</v>
      </c>
      <c r="N18070" t="s">
        <v>487</v>
      </c>
    </row>
    <row r="18071" spans="1:14" x14ac:dyDescent="0.25">
      <c r="A18071" t="s">
        <v>240</v>
      </c>
      <c r="B18071" s="1">
        <v>45838</v>
      </c>
      <c r="C18071" t="s">
        <v>672</v>
      </c>
      <c r="D18071" t="s">
        <v>673</v>
      </c>
      <c r="E18071" s="4">
        <v>10126.35</v>
      </c>
      <c r="F18071" t="s">
        <v>1477</v>
      </c>
      <c r="G18071" t="s">
        <v>471</v>
      </c>
      <c r="H18071" t="s">
        <v>308</v>
      </c>
      <c r="I18071" t="s">
        <v>309</v>
      </c>
      <c r="J18071" t="s">
        <v>264</v>
      </c>
      <c r="L18071" t="s">
        <v>378</v>
      </c>
      <c r="M18071" t="s">
        <v>379</v>
      </c>
      <c r="N18071" t="s">
        <v>487</v>
      </c>
    </row>
    <row r="18072" spans="1:14" x14ac:dyDescent="0.25">
      <c r="A18072" t="s">
        <v>240</v>
      </c>
      <c r="B18072" s="1">
        <v>45869</v>
      </c>
      <c r="C18072" t="s">
        <v>672</v>
      </c>
      <c r="D18072" t="s">
        <v>673</v>
      </c>
      <c r="E18072" s="4">
        <v>10726.35</v>
      </c>
      <c r="F18072" t="s">
        <v>1477</v>
      </c>
      <c r="G18072" t="s">
        <v>471</v>
      </c>
      <c r="H18072" t="s">
        <v>308</v>
      </c>
      <c r="I18072" t="s">
        <v>309</v>
      </c>
      <c r="J18072" t="s">
        <v>264</v>
      </c>
      <c r="L18072" t="s">
        <v>378</v>
      </c>
      <c r="M18072" t="s">
        <v>379</v>
      </c>
      <c r="N18072" t="s">
        <v>487</v>
      </c>
    </row>
    <row r="18073" spans="1:14" x14ac:dyDescent="0.25">
      <c r="A18073" t="s">
        <v>240</v>
      </c>
      <c r="B18073" s="1">
        <v>45900</v>
      </c>
      <c r="C18073" t="s">
        <v>672</v>
      </c>
      <c r="D18073" t="s">
        <v>673</v>
      </c>
      <c r="E18073" s="4">
        <v>11326.35</v>
      </c>
      <c r="F18073" t="s">
        <v>1477</v>
      </c>
      <c r="G18073" t="s">
        <v>471</v>
      </c>
      <c r="H18073" t="s">
        <v>308</v>
      </c>
      <c r="I18073" t="s">
        <v>309</v>
      </c>
      <c r="J18073" t="s">
        <v>264</v>
      </c>
      <c r="L18073" t="s">
        <v>378</v>
      </c>
      <c r="M18073" t="s">
        <v>379</v>
      </c>
      <c r="N18073" t="s">
        <v>487</v>
      </c>
    </row>
    <row r="18074" spans="1:14" x14ac:dyDescent="0.25">
      <c r="A18074" t="s">
        <v>240</v>
      </c>
      <c r="B18074" s="1">
        <v>45930</v>
      </c>
      <c r="C18074" t="s">
        <v>672</v>
      </c>
      <c r="D18074" t="s">
        <v>673</v>
      </c>
      <c r="E18074" s="4">
        <v>11926.35</v>
      </c>
      <c r="F18074" t="s">
        <v>1477</v>
      </c>
      <c r="G18074" t="s">
        <v>471</v>
      </c>
      <c r="H18074" t="s">
        <v>308</v>
      </c>
      <c r="I18074" t="s">
        <v>309</v>
      </c>
      <c r="J18074" t="s">
        <v>264</v>
      </c>
      <c r="L18074" t="s">
        <v>378</v>
      </c>
      <c r="M18074" t="s">
        <v>379</v>
      </c>
      <c r="N18074" t="s">
        <v>487</v>
      </c>
    </row>
    <row r="18075" spans="1:14" x14ac:dyDescent="0.25">
      <c r="A18075" t="s">
        <v>240</v>
      </c>
      <c r="B18075" s="1">
        <v>45961</v>
      </c>
      <c r="C18075" t="s">
        <v>672</v>
      </c>
      <c r="D18075" t="s">
        <v>673</v>
      </c>
      <c r="E18075" s="4">
        <v>12526.35</v>
      </c>
      <c r="F18075" t="s">
        <v>1477</v>
      </c>
      <c r="G18075" t="s">
        <v>471</v>
      </c>
      <c r="H18075" t="s">
        <v>308</v>
      </c>
      <c r="I18075" t="s">
        <v>309</v>
      </c>
      <c r="J18075" t="s">
        <v>264</v>
      </c>
      <c r="L18075" t="s">
        <v>378</v>
      </c>
      <c r="M18075" t="s">
        <v>379</v>
      </c>
      <c r="N18075" t="s">
        <v>487</v>
      </c>
    </row>
    <row r="18076" spans="1:14" x14ac:dyDescent="0.25">
      <c r="A18076" t="s">
        <v>240</v>
      </c>
      <c r="B18076" s="1">
        <v>45991</v>
      </c>
      <c r="C18076" t="s">
        <v>672</v>
      </c>
      <c r="D18076" t="s">
        <v>673</v>
      </c>
      <c r="E18076" s="4">
        <v>13126.35</v>
      </c>
      <c r="F18076" t="s">
        <v>1477</v>
      </c>
      <c r="G18076" t="s">
        <v>471</v>
      </c>
      <c r="H18076" t="s">
        <v>308</v>
      </c>
      <c r="I18076" t="s">
        <v>309</v>
      </c>
      <c r="J18076" t="s">
        <v>264</v>
      </c>
      <c r="L18076" t="s">
        <v>378</v>
      </c>
      <c r="M18076" t="s">
        <v>379</v>
      </c>
      <c r="N18076" t="s">
        <v>487</v>
      </c>
    </row>
    <row r="18077" spans="1:14" x14ac:dyDescent="0.25">
      <c r="A18077" t="s">
        <v>240</v>
      </c>
      <c r="B18077" s="1">
        <v>46022</v>
      </c>
      <c r="C18077" t="s">
        <v>672</v>
      </c>
      <c r="D18077" t="s">
        <v>673</v>
      </c>
      <c r="E18077" s="4">
        <v>23726.35</v>
      </c>
      <c r="F18077" t="s">
        <v>1477</v>
      </c>
      <c r="G18077" t="s">
        <v>471</v>
      </c>
      <c r="H18077" t="s">
        <v>308</v>
      </c>
      <c r="I18077" t="s">
        <v>309</v>
      </c>
      <c r="J18077" t="s">
        <v>264</v>
      </c>
      <c r="L18077" t="s">
        <v>378</v>
      </c>
      <c r="M18077" t="s">
        <v>379</v>
      </c>
      <c r="N18077" t="s">
        <v>487</v>
      </c>
    </row>
    <row r="18078" spans="1:14" x14ac:dyDescent="0.25">
      <c r="A18078" t="s">
        <v>240</v>
      </c>
      <c r="B18078" s="1">
        <v>45688</v>
      </c>
      <c r="C18078" t="s">
        <v>680</v>
      </c>
      <c r="D18078" t="s">
        <v>681</v>
      </c>
      <c r="E18078" s="4">
        <v>5444.84</v>
      </c>
      <c r="F18078" t="s">
        <v>1477</v>
      </c>
      <c r="G18078" t="s">
        <v>471</v>
      </c>
      <c r="H18078" t="s">
        <v>308</v>
      </c>
      <c r="I18078" t="s">
        <v>309</v>
      </c>
      <c r="J18078" t="s">
        <v>264</v>
      </c>
      <c r="L18078" t="s">
        <v>378</v>
      </c>
      <c r="M18078" t="s">
        <v>379</v>
      </c>
      <c r="N18078" t="s">
        <v>487</v>
      </c>
    </row>
    <row r="18079" spans="1:14" x14ac:dyDescent="0.25">
      <c r="A18079" t="s">
        <v>240</v>
      </c>
      <c r="B18079" s="1">
        <v>45716</v>
      </c>
      <c r="C18079" t="s">
        <v>680</v>
      </c>
      <c r="D18079" t="s">
        <v>681</v>
      </c>
      <c r="E18079" s="4">
        <v>10889.68</v>
      </c>
      <c r="F18079" t="s">
        <v>1477</v>
      </c>
      <c r="G18079" t="s">
        <v>471</v>
      </c>
      <c r="H18079" t="s">
        <v>308</v>
      </c>
      <c r="I18079" t="s">
        <v>309</v>
      </c>
      <c r="J18079" t="s">
        <v>264</v>
      </c>
      <c r="L18079" t="s">
        <v>378</v>
      </c>
      <c r="M18079" t="s">
        <v>379</v>
      </c>
      <c r="N18079" t="s">
        <v>487</v>
      </c>
    </row>
    <row r="18080" spans="1:14" x14ac:dyDescent="0.25">
      <c r="A18080" t="s">
        <v>240</v>
      </c>
      <c r="B18080" s="1">
        <v>45747</v>
      </c>
      <c r="C18080" t="s">
        <v>680</v>
      </c>
      <c r="D18080" t="s">
        <v>681</v>
      </c>
      <c r="E18080" s="4">
        <v>16334.52</v>
      </c>
      <c r="F18080" t="s">
        <v>1477</v>
      </c>
      <c r="G18080" t="s">
        <v>471</v>
      </c>
      <c r="H18080" t="s">
        <v>308</v>
      </c>
      <c r="I18080" t="s">
        <v>309</v>
      </c>
      <c r="J18080" t="s">
        <v>264</v>
      </c>
      <c r="L18080" t="s">
        <v>378</v>
      </c>
      <c r="M18080" t="s">
        <v>379</v>
      </c>
      <c r="N18080" t="s">
        <v>487</v>
      </c>
    </row>
    <row r="18081" spans="1:14" x14ac:dyDescent="0.25">
      <c r="A18081" t="s">
        <v>240</v>
      </c>
      <c r="B18081" s="1">
        <v>45777</v>
      </c>
      <c r="C18081" t="s">
        <v>680</v>
      </c>
      <c r="D18081" t="s">
        <v>681</v>
      </c>
      <c r="E18081" s="4">
        <v>38180.880000000005</v>
      </c>
      <c r="F18081" t="s">
        <v>1477</v>
      </c>
      <c r="G18081" t="s">
        <v>471</v>
      </c>
      <c r="H18081" t="s">
        <v>308</v>
      </c>
      <c r="I18081" t="s">
        <v>309</v>
      </c>
      <c r="J18081" t="s">
        <v>264</v>
      </c>
      <c r="L18081" t="s">
        <v>378</v>
      </c>
      <c r="M18081" t="s">
        <v>379</v>
      </c>
      <c r="N18081" t="s">
        <v>487</v>
      </c>
    </row>
    <row r="18082" spans="1:14" x14ac:dyDescent="0.25">
      <c r="A18082" t="s">
        <v>240</v>
      </c>
      <c r="B18082" s="1">
        <v>45808</v>
      </c>
      <c r="C18082" t="s">
        <v>680</v>
      </c>
      <c r="D18082" t="s">
        <v>681</v>
      </c>
      <c r="E18082" s="4">
        <v>22091.200000000004</v>
      </c>
      <c r="F18082" t="s">
        <v>1477</v>
      </c>
      <c r="G18082" t="s">
        <v>471</v>
      </c>
      <c r="H18082" t="s">
        <v>308</v>
      </c>
      <c r="I18082" t="s">
        <v>309</v>
      </c>
      <c r="J18082" t="s">
        <v>264</v>
      </c>
      <c r="L18082" t="s">
        <v>378</v>
      </c>
      <c r="M18082" t="s">
        <v>379</v>
      </c>
      <c r="N18082" t="s">
        <v>487</v>
      </c>
    </row>
    <row r="18083" spans="1:14" x14ac:dyDescent="0.25">
      <c r="A18083" t="s">
        <v>240</v>
      </c>
      <c r="B18083" s="1">
        <v>45838</v>
      </c>
      <c r="C18083" t="s">
        <v>680</v>
      </c>
      <c r="D18083" t="s">
        <v>681</v>
      </c>
      <c r="E18083" s="4">
        <v>27297.600000000006</v>
      </c>
      <c r="F18083" t="s">
        <v>1477</v>
      </c>
      <c r="G18083" t="s">
        <v>471</v>
      </c>
      <c r="H18083" t="s">
        <v>308</v>
      </c>
      <c r="I18083" t="s">
        <v>309</v>
      </c>
      <c r="J18083" t="s">
        <v>264</v>
      </c>
      <c r="L18083" t="s">
        <v>378</v>
      </c>
      <c r="M18083" t="s">
        <v>379</v>
      </c>
      <c r="N18083" t="s">
        <v>487</v>
      </c>
    </row>
    <row r="18084" spans="1:14" x14ac:dyDescent="0.25">
      <c r="A18084" t="s">
        <v>240</v>
      </c>
      <c r="B18084" s="1">
        <v>45869</v>
      </c>
      <c r="C18084" t="s">
        <v>680</v>
      </c>
      <c r="D18084" t="s">
        <v>681</v>
      </c>
      <c r="E18084" s="4">
        <v>32504.000000000007</v>
      </c>
      <c r="F18084" t="s">
        <v>1477</v>
      </c>
      <c r="G18084" t="s">
        <v>471</v>
      </c>
      <c r="H18084" t="s">
        <v>308</v>
      </c>
      <c r="I18084" t="s">
        <v>309</v>
      </c>
      <c r="J18084" t="s">
        <v>264</v>
      </c>
      <c r="L18084" t="s">
        <v>378</v>
      </c>
      <c r="M18084" t="s">
        <v>379</v>
      </c>
      <c r="N18084" t="s">
        <v>487</v>
      </c>
    </row>
    <row r="18085" spans="1:14" x14ac:dyDescent="0.25">
      <c r="A18085" t="s">
        <v>240</v>
      </c>
      <c r="B18085" s="1">
        <v>45900</v>
      </c>
      <c r="C18085" t="s">
        <v>680</v>
      </c>
      <c r="D18085" t="s">
        <v>681</v>
      </c>
      <c r="E18085" s="4">
        <v>37710.400000000009</v>
      </c>
      <c r="F18085" t="s">
        <v>1477</v>
      </c>
      <c r="G18085" t="s">
        <v>471</v>
      </c>
      <c r="H18085" t="s">
        <v>308</v>
      </c>
      <c r="I18085" t="s">
        <v>309</v>
      </c>
      <c r="J18085" t="s">
        <v>264</v>
      </c>
      <c r="L18085" t="s">
        <v>378</v>
      </c>
      <c r="M18085" t="s">
        <v>379</v>
      </c>
      <c r="N18085" t="s">
        <v>487</v>
      </c>
    </row>
    <row r="18086" spans="1:14" x14ac:dyDescent="0.25">
      <c r="A18086" t="s">
        <v>240</v>
      </c>
      <c r="B18086" s="1">
        <v>45930</v>
      </c>
      <c r="C18086" t="s">
        <v>680</v>
      </c>
      <c r="D18086" t="s">
        <v>681</v>
      </c>
      <c r="E18086" s="4">
        <v>42916.80000000001</v>
      </c>
      <c r="F18086" t="s">
        <v>1477</v>
      </c>
      <c r="G18086" t="s">
        <v>471</v>
      </c>
      <c r="H18086" t="s">
        <v>308</v>
      </c>
      <c r="I18086" t="s">
        <v>309</v>
      </c>
      <c r="J18086" t="s">
        <v>264</v>
      </c>
      <c r="L18086" t="s">
        <v>378</v>
      </c>
      <c r="M18086" t="s">
        <v>379</v>
      </c>
      <c r="N18086" t="s">
        <v>487</v>
      </c>
    </row>
    <row r="18087" spans="1:14" x14ac:dyDescent="0.25">
      <c r="A18087" t="s">
        <v>240</v>
      </c>
      <c r="B18087" s="1">
        <v>45961</v>
      </c>
      <c r="C18087" t="s">
        <v>680</v>
      </c>
      <c r="D18087" t="s">
        <v>681</v>
      </c>
      <c r="E18087" s="4">
        <v>48123.200000000012</v>
      </c>
      <c r="F18087" t="s">
        <v>1477</v>
      </c>
      <c r="G18087" t="s">
        <v>471</v>
      </c>
      <c r="H18087" t="s">
        <v>308</v>
      </c>
      <c r="I18087" t="s">
        <v>309</v>
      </c>
      <c r="J18087" t="s">
        <v>264</v>
      </c>
      <c r="L18087" t="s">
        <v>378</v>
      </c>
      <c r="M18087" t="s">
        <v>379</v>
      </c>
      <c r="N18087" t="s">
        <v>487</v>
      </c>
    </row>
    <row r="18088" spans="1:14" x14ac:dyDescent="0.25">
      <c r="A18088" t="s">
        <v>240</v>
      </c>
      <c r="B18088" s="1">
        <v>45991</v>
      </c>
      <c r="C18088" t="s">
        <v>680</v>
      </c>
      <c r="D18088" t="s">
        <v>681</v>
      </c>
      <c r="E18088" s="4">
        <v>53329.600000000013</v>
      </c>
      <c r="F18088" t="s">
        <v>1477</v>
      </c>
      <c r="G18088" t="s">
        <v>471</v>
      </c>
      <c r="H18088" t="s">
        <v>308</v>
      </c>
      <c r="I18088" t="s">
        <v>309</v>
      </c>
      <c r="J18088" t="s">
        <v>264</v>
      </c>
      <c r="L18088" t="s">
        <v>378</v>
      </c>
      <c r="M18088" t="s">
        <v>379</v>
      </c>
      <c r="N18088" t="s">
        <v>487</v>
      </c>
    </row>
    <row r="18089" spans="1:14" x14ac:dyDescent="0.25">
      <c r="A18089" t="s">
        <v>240</v>
      </c>
      <c r="B18089" s="1">
        <v>46022</v>
      </c>
      <c r="C18089" t="s">
        <v>680</v>
      </c>
      <c r="D18089" t="s">
        <v>681</v>
      </c>
      <c r="E18089" s="4">
        <v>58536.000000000015</v>
      </c>
      <c r="F18089" t="s">
        <v>1477</v>
      </c>
      <c r="G18089" t="s">
        <v>471</v>
      </c>
      <c r="H18089" t="s">
        <v>308</v>
      </c>
      <c r="I18089" t="s">
        <v>309</v>
      </c>
      <c r="J18089" t="s">
        <v>264</v>
      </c>
      <c r="L18089" t="s">
        <v>378</v>
      </c>
      <c r="M18089" t="s">
        <v>379</v>
      </c>
      <c r="N18089" t="s">
        <v>487</v>
      </c>
    </row>
    <row r="18090" spans="1:14" x14ac:dyDescent="0.25">
      <c r="A18090" t="s">
        <v>240</v>
      </c>
      <c r="B18090" s="1">
        <v>45688</v>
      </c>
      <c r="C18090" t="s">
        <v>690</v>
      </c>
      <c r="D18090" t="s">
        <v>691</v>
      </c>
      <c r="E18090" s="4">
        <v>3575</v>
      </c>
      <c r="F18090" t="s">
        <v>1477</v>
      </c>
      <c r="G18090" t="s">
        <v>471</v>
      </c>
      <c r="H18090" t="s">
        <v>308</v>
      </c>
      <c r="I18090" t="s">
        <v>309</v>
      </c>
      <c r="J18090" t="s">
        <v>264</v>
      </c>
      <c r="L18090" t="s">
        <v>378</v>
      </c>
      <c r="M18090" t="s">
        <v>379</v>
      </c>
      <c r="N18090" t="s">
        <v>487</v>
      </c>
    </row>
    <row r="18091" spans="1:14" x14ac:dyDescent="0.25">
      <c r="A18091" t="s">
        <v>240</v>
      </c>
      <c r="B18091" s="1">
        <v>45716</v>
      </c>
      <c r="C18091" t="s">
        <v>690</v>
      </c>
      <c r="D18091" t="s">
        <v>691</v>
      </c>
      <c r="E18091" s="4">
        <v>7150</v>
      </c>
      <c r="F18091" t="s">
        <v>1477</v>
      </c>
      <c r="G18091" t="s">
        <v>471</v>
      </c>
      <c r="H18091" t="s">
        <v>308</v>
      </c>
      <c r="I18091" t="s">
        <v>309</v>
      </c>
      <c r="J18091" t="s">
        <v>264</v>
      </c>
      <c r="L18091" t="s">
        <v>378</v>
      </c>
      <c r="M18091" t="s">
        <v>379</v>
      </c>
      <c r="N18091" t="s">
        <v>487</v>
      </c>
    </row>
    <row r="18092" spans="1:14" x14ac:dyDescent="0.25">
      <c r="A18092" t="s">
        <v>240</v>
      </c>
      <c r="B18092" s="1">
        <v>45747</v>
      </c>
      <c r="C18092" t="s">
        <v>690</v>
      </c>
      <c r="D18092" t="s">
        <v>691</v>
      </c>
      <c r="E18092" s="4">
        <v>10725</v>
      </c>
      <c r="F18092" t="s">
        <v>1477</v>
      </c>
      <c r="G18092" t="s">
        <v>471</v>
      </c>
      <c r="H18092" t="s">
        <v>308</v>
      </c>
      <c r="I18092" t="s">
        <v>309</v>
      </c>
      <c r="J18092" t="s">
        <v>264</v>
      </c>
      <c r="L18092" t="s">
        <v>378</v>
      </c>
      <c r="M18092" t="s">
        <v>379</v>
      </c>
      <c r="N18092" t="s">
        <v>487</v>
      </c>
    </row>
    <row r="18093" spans="1:14" x14ac:dyDescent="0.25">
      <c r="A18093" t="s">
        <v>240</v>
      </c>
      <c r="B18093" s="1">
        <v>45777</v>
      </c>
      <c r="C18093" t="s">
        <v>690</v>
      </c>
      <c r="D18093" t="s">
        <v>691</v>
      </c>
      <c r="E18093" s="4">
        <v>14300</v>
      </c>
      <c r="F18093" t="s">
        <v>1477</v>
      </c>
      <c r="G18093" t="s">
        <v>471</v>
      </c>
      <c r="H18093" t="s">
        <v>308</v>
      </c>
      <c r="I18093" t="s">
        <v>309</v>
      </c>
      <c r="J18093" t="s">
        <v>264</v>
      </c>
      <c r="L18093" t="s">
        <v>378</v>
      </c>
      <c r="M18093" t="s">
        <v>379</v>
      </c>
      <c r="N18093" t="s">
        <v>487</v>
      </c>
    </row>
    <row r="18094" spans="1:14" x14ac:dyDescent="0.25">
      <c r="A18094" t="s">
        <v>240</v>
      </c>
      <c r="B18094" s="1">
        <v>45808</v>
      </c>
      <c r="C18094" t="s">
        <v>690</v>
      </c>
      <c r="D18094" t="s">
        <v>691</v>
      </c>
      <c r="E18094" s="4">
        <v>17875</v>
      </c>
      <c r="F18094" t="s">
        <v>1477</v>
      </c>
      <c r="G18094" t="s">
        <v>471</v>
      </c>
      <c r="H18094" t="s">
        <v>308</v>
      </c>
      <c r="I18094" t="s">
        <v>309</v>
      </c>
      <c r="J18094" t="s">
        <v>264</v>
      </c>
      <c r="L18094" t="s">
        <v>378</v>
      </c>
      <c r="M18094" t="s">
        <v>379</v>
      </c>
      <c r="N18094" t="s">
        <v>487</v>
      </c>
    </row>
    <row r="18095" spans="1:14" x14ac:dyDescent="0.25">
      <c r="A18095" t="s">
        <v>240</v>
      </c>
      <c r="B18095" s="1">
        <v>45838</v>
      </c>
      <c r="C18095" t="s">
        <v>690</v>
      </c>
      <c r="D18095" t="s">
        <v>691</v>
      </c>
      <c r="E18095" s="4">
        <v>21450</v>
      </c>
      <c r="F18095" t="s">
        <v>1477</v>
      </c>
      <c r="G18095" t="s">
        <v>471</v>
      </c>
      <c r="H18095" t="s">
        <v>308</v>
      </c>
      <c r="I18095" t="s">
        <v>309</v>
      </c>
      <c r="J18095" t="s">
        <v>264</v>
      </c>
      <c r="L18095" t="s">
        <v>378</v>
      </c>
      <c r="M18095" t="s">
        <v>379</v>
      </c>
      <c r="N18095" t="s">
        <v>487</v>
      </c>
    </row>
    <row r="18096" spans="1:14" x14ac:dyDescent="0.25">
      <c r="A18096" t="s">
        <v>240</v>
      </c>
      <c r="B18096" s="1">
        <v>45869</v>
      </c>
      <c r="C18096" t="s">
        <v>690</v>
      </c>
      <c r="D18096" t="s">
        <v>691</v>
      </c>
      <c r="E18096" s="4">
        <v>23182</v>
      </c>
      <c r="F18096" t="s">
        <v>1477</v>
      </c>
      <c r="G18096" t="s">
        <v>471</v>
      </c>
      <c r="H18096" t="s">
        <v>308</v>
      </c>
      <c r="I18096" t="s">
        <v>309</v>
      </c>
      <c r="J18096" t="s">
        <v>264</v>
      </c>
      <c r="L18096" t="s">
        <v>378</v>
      </c>
      <c r="M18096" t="s">
        <v>379</v>
      </c>
      <c r="N18096" t="s">
        <v>487</v>
      </c>
    </row>
    <row r="18097" spans="1:14" x14ac:dyDescent="0.25">
      <c r="A18097" t="s">
        <v>240</v>
      </c>
      <c r="B18097" s="1">
        <v>45900</v>
      </c>
      <c r="C18097" t="s">
        <v>690</v>
      </c>
      <c r="D18097" t="s">
        <v>691</v>
      </c>
      <c r="E18097" s="4">
        <v>24914</v>
      </c>
      <c r="F18097" t="s">
        <v>1477</v>
      </c>
      <c r="G18097" t="s">
        <v>471</v>
      </c>
      <c r="H18097" t="s">
        <v>308</v>
      </c>
      <c r="I18097" t="s">
        <v>309</v>
      </c>
      <c r="J18097" t="s">
        <v>264</v>
      </c>
      <c r="L18097" t="s">
        <v>378</v>
      </c>
      <c r="M18097" t="s">
        <v>379</v>
      </c>
      <c r="N18097" t="s">
        <v>487</v>
      </c>
    </row>
    <row r="18098" spans="1:14" x14ac:dyDescent="0.25">
      <c r="A18098" t="s">
        <v>240</v>
      </c>
      <c r="B18098" s="1">
        <v>45930</v>
      </c>
      <c r="C18098" t="s">
        <v>690</v>
      </c>
      <c r="D18098" t="s">
        <v>691</v>
      </c>
      <c r="E18098" s="4">
        <v>27414</v>
      </c>
      <c r="F18098" t="s">
        <v>1477</v>
      </c>
      <c r="G18098" t="s">
        <v>471</v>
      </c>
      <c r="H18098" t="s">
        <v>308</v>
      </c>
      <c r="I18098" t="s">
        <v>309</v>
      </c>
      <c r="J18098" t="s">
        <v>264</v>
      </c>
      <c r="L18098" t="s">
        <v>378</v>
      </c>
      <c r="M18098" t="s">
        <v>379</v>
      </c>
      <c r="N18098" t="s">
        <v>487</v>
      </c>
    </row>
    <row r="18099" spans="1:14" x14ac:dyDescent="0.25">
      <c r="A18099" t="s">
        <v>240</v>
      </c>
      <c r="B18099" s="1">
        <v>45961</v>
      </c>
      <c r="C18099" t="s">
        <v>690</v>
      </c>
      <c r="D18099" t="s">
        <v>691</v>
      </c>
      <c r="E18099" s="4">
        <v>29914</v>
      </c>
      <c r="F18099" t="s">
        <v>1477</v>
      </c>
      <c r="G18099" t="s">
        <v>471</v>
      </c>
      <c r="H18099" t="s">
        <v>308</v>
      </c>
      <c r="I18099" t="s">
        <v>309</v>
      </c>
      <c r="J18099" t="s">
        <v>264</v>
      </c>
      <c r="L18099" t="s">
        <v>378</v>
      </c>
      <c r="M18099" t="s">
        <v>379</v>
      </c>
      <c r="N18099" t="s">
        <v>487</v>
      </c>
    </row>
    <row r="18100" spans="1:14" x14ac:dyDescent="0.25">
      <c r="A18100" t="s">
        <v>240</v>
      </c>
      <c r="B18100" s="1">
        <v>45991</v>
      </c>
      <c r="C18100" t="s">
        <v>690</v>
      </c>
      <c r="D18100" t="s">
        <v>691</v>
      </c>
      <c r="E18100" s="4">
        <v>32414</v>
      </c>
      <c r="F18100" t="s">
        <v>1477</v>
      </c>
      <c r="G18100" t="s">
        <v>471</v>
      </c>
      <c r="H18100" t="s">
        <v>308</v>
      </c>
      <c r="I18100" t="s">
        <v>309</v>
      </c>
      <c r="J18100" t="s">
        <v>264</v>
      </c>
      <c r="L18100" t="s">
        <v>378</v>
      </c>
      <c r="M18100" t="s">
        <v>379</v>
      </c>
      <c r="N18100" t="s">
        <v>487</v>
      </c>
    </row>
    <row r="18101" spans="1:14" x14ac:dyDescent="0.25">
      <c r="A18101" t="s">
        <v>240</v>
      </c>
      <c r="B18101" s="1">
        <v>46022</v>
      </c>
      <c r="C18101" t="s">
        <v>690</v>
      </c>
      <c r="D18101" t="s">
        <v>691</v>
      </c>
      <c r="E18101" s="4">
        <v>34914</v>
      </c>
      <c r="F18101" t="s">
        <v>1477</v>
      </c>
      <c r="G18101" t="s">
        <v>471</v>
      </c>
      <c r="H18101" t="s">
        <v>308</v>
      </c>
      <c r="I18101" t="s">
        <v>309</v>
      </c>
      <c r="J18101" t="s">
        <v>264</v>
      </c>
      <c r="L18101" t="s">
        <v>378</v>
      </c>
      <c r="M18101" t="s">
        <v>379</v>
      </c>
      <c r="N18101" t="s">
        <v>487</v>
      </c>
    </row>
    <row r="18102" spans="1:14" x14ac:dyDescent="0.25">
      <c r="A18102" t="s">
        <v>240</v>
      </c>
      <c r="B18102" s="1">
        <v>45688</v>
      </c>
      <c r="C18102" t="s">
        <v>698</v>
      </c>
      <c r="D18102" t="s">
        <v>699</v>
      </c>
      <c r="E18102" s="4">
        <v>2093.5</v>
      </c>
      <c r="F18102" t="s">
        <v>1477</v>
      </c>
      <c r="G18102" t="s">
        <v>471</v>
      </c>
      <c r="H18102" t="s">
        <v>308</v>
      </c>
      <c r="I18102" t="s">
        <v>309</v>
      </c>
      <c r="J18102" t="s">
        <v>264</v>
      </c>
      <c r="L18102" t="s">
        <v>378</v>
      </c>
      <c r="M18102" t="s">
        <v>379</v>
      </c>
      <c r="N18102" t="s">
        <v>487</v>
      </c>
    </row>
    <row r="18103" spans="1:14" x14ac:dyDescent="0.25">
      <c r="A18103" t="s">
        <v>240</v>
      </c>
      <c r="B18103" s="1">
        <v>45716</v>
      </c>
      <c r="C18103" t="s">
        <v>698</v>
      </c>
      <c r="D18103" t="s">
        <v>699</v>
      </c>
      <c r="E18103" s="4">
        <v>3829.88</v>
      </c>
      <c r="F18103" t="s">
        <v>1477</v>
      </c>
      <c r="G18103" t="s">
        <v>471</v>
      </c>
      <c r="H18103" t="s">
        <v>308</v>
      </c>
      <c r="I18103" t="s">
        <v>309</v>
      </c>
      <c r="J18103" t="s">
        <v>264</v>
      </c>
      <c r="L18103" t="s">
        <v>378</v>
      </c>
      <c r="M18103" t="s">
        <v>379</v>
      </c>
      <c r="N18103" t="s">
        <v>487</v>
      </c>
    </row>
    <row r="18104" spans="1:14" x14ac:dyDescent="0.25">
      <c r="A18104" t="s">
        <v>240</v>
      </c>
      <c r="B18104" s="1">
        <v>45747</v>
      </c>
      <c r="C18104" t="s">
        <v>698</v>
      </c>
      <c r="D18104" t="s">
        <v>699</v>
      </c>
      <c r="E18104" s="4">
        <v>6602.26</v>
      </c>
      <c r="F18104" t="s">
        <v>1477</v>
      </c>
      <c r="G18104" t="s">
        <v>471</v>
      </c>
      <c r="H18104" t="s">
        <v>308</v>
      </c>
      <c r="I18104" t="s">
        <v>309</v>
      </c>
      <c r="J18104" t="s">
        <v>264</v>
      </c>
      <c r="L18104" t="s">
        <v>378</v>
      </c>
      <c r="M18104" t="s">
        <v>379</v>
      </c>
      <c r="N18104" t="s">
        <v>487</v>
      </c>
    </row>
    <row r="18105" spans="1:14" x14ac:dyDescent="0.25">
      <c r="A18105" t="s">
        <v>240</v>
      </c>
      <c r="B18105" s="1">
        <v>45777</v>
      </c>
      <c r="C18105" t="s">
        <v>698</v>
      </c>
      <c r="D18105" t="s">
        <v>699</v>
      </c>
      <c r="E18105" s="4">
        <v>6105.26</v>
      </c>
      <c r="F18105" t="s">
        <v>1477</v>
      </c>
      <c r="G18105" t="s">
        <v>471</v>
      </c>
      <c r="H18105" t="s">
        <v>308</v>
      </c>
      <c r="I18105" t="s">
        <v>309</v>
      </c>
      <c r="J18105" t="s">
        <v>264</v>
      </c>
      <c r="L18105" t="s">
        <v>378</v>
      </c>
      <c r="M18105" t="s">
        <v>379</v>
      </c>
      <c r="N18105" t="s">
        <v>487</v>
      </c>
    </row>
    <row r="18106" spans="1:14" x14ac:dyDescent="0.25">
      <c r="A18106" t="s">
        <v>240</v>
      </c>
      <c r="B18106" s="1">
        <v>45808</v>
      </c>
      <c r="C18106" t="s">
        <v>698</v>
      </c>
      <c r="D18106" t="s">
        <v>699</v>
      </c>
      <c r="E18106" s="4">
        <v>6172.26</v>
      </c>
      <c r="F18106" t="s">
        <v>1477</v>
      </c>
      <c r="G18106" t="s">
        <v>471</v>
      </c>
      <c r="H18106" t="s">
        <v>308</v>
      </c>
      <c r="I18106" t="s">
        <v>309</v>
      </c>
      <c r="J18106" t="s">
        <v>264</v>
      </c>
      <c r="L18106" t="s">
        <v>378</v>
      </c>
      <c r="M18106" t="s">
        <v>379</v>
      </c>
      <c r="N18106" t="s">
        <v>487</v>
      </c>
    </row>
    <row r="18107" spans="1:14" x14ac:dyDescent="0.25">
      <c r="A18107" t="s">
        <v>240</v>
      </c>
      <c r="B18107" s="1">
        <v>45838</v>
      </c>
      <c r="C18107" t="s">
        <v>698</v>
      </c>
      <c r="D18107" t="s">
        <v>699</v>
      </c>
      <c r="E18107" s="4">
        <v>6672.26</v>
      </c>
      <c r="F18107" t="s">
        <v>1477</v>
      </c>
      <c r="G18107" t="s">
        <v>471</v>
      </c>
      <c r="H18107" t="s">
        <v>308</v>
      </c>
      <c r="I18107" t="s">
        <v>309</v>
      </c>
      <c r="J18107" t="s">
        <v>264</v>
      </c>
      <c r="L18107" t="s">
        <v>378</v>
      </c>
      <c r="M18107" t="s">
        <v>379</v>
      </c>
      <c r="N18107" t="s">
        <v>487</v>
      </c>
    </row>
    <row r="18108" spans="1:14" x14ac:dyDescent="0.25">
      <c r="A18108" t="s">
        <v>240</v>
      </c>
      <c r="B18108" s="1">
        <v>45869</v>
      </c>
      <c r="C18108" t="s">
        <v>698</v>
      </c>
      <c r="D18108" t="s">
        <v>699</v>
      </c>
      <c r="E18108" s="4">
        <v>7172.26</v>
      </c>
      <c r="F18108" t="s">
        <v>1477</v>
      </c>
      <c r="G18108" t="s">
        <v>471</v>
      </c>
      <c r="H18108" t="s">
        <v>308</v>
      </c>
      <c r="I18108" t="s">
        <v>309</v>
      </c>
      <c r="J18108" t="s">
        <v>264</v>
      </c>
      <c r="L18108" t="s">
        <v>378</v>
      </c>
      <c r="M18108" t="s">
        <v>379</v>
      </c>
      <c r="N18108" t="s">
        <v>487</v>
      </c>
    </row>
    <row r="18109" spans="1:14" x14ac:dyDescent="0.25">
      <c r="A18109" t="s">
        <v>240</v>
      </c>
      <c r="B18109" s="1">
        <v>45900</v>
      </c>
      <c r="C18109" t="s">
        <v>698</v>
      </c>
      <c r="D18109" t="s">
        <v>699</v>
      </c>
      <c r="E18109" s="4">
        <v>7672.26</v>
      </c>
      <c r="F18109" t="s">
        <v>1477</v>
      </c>
      <c r="G18109" t="s">
        <v>471</v>
      </c>
      <c r="H18109" t="s">
        <v>308</v>
      </c>
      <c r="I18109" t="s">
        <v>309</v>
      </c>
      <c r="J18109" t="s">
        <v>264</v>
      </c>
      <c r="L18109" t="s">
        <v>378</v>
      </c>
      <c r="M18109" t="s">
        <v>379</v>
      </c>
      <c r="N18109" t="s">
        <v>487</v>
      </c>
    </row>
    <row r="18110" spans="1:14" x14ac:dyDescent="0.25">
      <c r="A18110" t="s">
        <v>240</v>
      </c>
      <c r="B18110" s="1">
        <v>45930</v>
      </c>
      <c r="C18110" t="s">
        <v>698</v>
      </c>
      <c r="D18110" t="s">
        <v>699</v>
      </c>
      <c r="E18110" s="4">
        <v>8172.26</v>
      </c>
      <c r="F18110" t="s">
        <v>1477</v>
      </c>
      <c r="G18110" t="s">
        <v>471</v>
      </c>
      <c r="H18110" t="s">
        <v>308</v>
      </c>
      <c r="I18110" t="s">
        <v>309</v>
      </c>
      <c r="J18110" t="s">
        <v>264</v>
      </c>
      <c r="L18110" t="s">
        <v>378</v>
      </c>
      <c r="M18110" t="s">
        <v>379</v>
      </c>
      <c r="N18110" t="s">
        <v>487</v>
      </c>
    </row>
    <row r="18111" spans="1:14" x14ac:dyDescent="0.25">
      <c r="A18111" t="s">
        <v>240</v>
      </c>
      <c r="B18111" s="1">
        <v>45961</v>
      </c>
      <c r="C18111" t="s">
        <v>698</v>
      </c>
      <c r="D18111" t="s">
        <v>699</v>
      </c>
      <c r="E18111" s="4">
        <v>8672.26</v>
      </c>
      <c r="F18111" t="s">
        <v>1477</v>
      </c>
      <c r="G18111" t="s">
        <v>471</v>
      </c>
      <c r="H18111" t="s">
        <v>308</v>
      </c>
      <c r="I18111" t="s">
        <v>309</v>
      </c>
      <c r="J18111" t="s">
        <v>264</v>
      </c>
      <c r="L18111" t="s">
        <v>378</v>
      </c>
      <c r="M18111" t="s">
        <v>379</v>
      </c>
      <c r="N18111" t="s">
        <v>487</v>
      </c>
    </row>
    <row r="18112" spans="1:14" x14ac:dyDescent="0.25">
      <c r="A18112" t="s">
        <v>240</v>
      </c>
      <c r="B18112" s="1">
        <v>45991</v>
      </c>
      <c r="C18112" t="s">
        <v>698</v>
      </c>
      <c r="D18112" t="s">
        <v>699</v>
      </c>
      <c r="E18112" s="4">
        <v>9172.26</v>
      </c>
      <c r="F18112" t="s">
        <v>1477</v>
      </c>
      <c r="G18112" t="s">
        <v>471</v>
      </c>
      <c r="H18112" t="s">
        <v>308</v>
      </c>
      <c r="I18112" t="s">
        <v>309</v>
      </c>
      <c r="J18112" t="s">
        <v>264</v>
      </c>
      <c r="L18112" t="s">
        <v>378</v>
      </c>
      <c r="M18112" t="s">
        <v>379</v>
      </c>
      <c r="N18112" t="s">
        <v>487</v>
      </c>
    </row>
    <row r="18113" spans="1:14" x14ac:dyDescent="0.25">
      <c r="A18113" t="s">
        <v>240</v>
      </c>
      <c r="B18113" s="1">
        <v>46022</v>
      </c>
      <c r="C18113" t="s">
        <v>698</v>
      </c>
      <c r="D18113" t="s">
        <v>699</v>
      </c>
      <c r="E18113" s="4">
        <v>9672.26</v>
      </c>
      <c r="F18113" t="s">
        <v>1477</v>
      </c>
      <c r="G18113" t="s">
        <v>471</v>
      </c>
      <c r="H18113" t="s">
        <v>308</v>
      </c>
      <c r="I18113" t="s">
        <v>309</v>
      </c>
      <c r="J18113" t="s">
        <v>264</v>
      </c>
      <c r="L18113" t="s">
        <v>378</v>
      </c>
      <c r="M18113" t="s">
        <v>379</v>
      </c>
      <c r="N18113" t="s">
        <v>487</v>
      </c>
    </row>
    <row r="18114" spans="1:14" x14ac:dyDescent="0.25">
      <c r="A18114" t="s">
        <v>240</v>
      </c>
      <c r="B18114" s="1">
        <v>45688</v>
      </c>
      <c r="C18114" t="s">
        <v>1140</v>
      </c>
      <c r="D18114" t="s">
        <v>1141</v>
      </c>
      <c r="E18114" s="4">
        <v>606.66999999999996</v>
      </c>
      <c r="F18114" t="s">
        <v>1477</v>
      </c>
      <c r="G18114" t="s">
        <v>471</v>
      </c>
      <c r="H18114" t="s">
        <v>308</v>
      </c>
      <c r="I18114" t="s">
        <v>309</v>
      </c>
      <c r="J18114" t="s">
        <v>264</v>
      </c>
      <c r="L18114" t="s">
        <v>378</v>
      </c>
      <c r="M18114" t="s">
        <v>379</v>
      </c>
      <c r="N18114" t="s">
        <v>487</v>
      </c>
    </row>
    <row r="18115" spans="1:14" x14ac:dyDescent="0.25">
      <c r="A18115" t="s">
        <v>240</v>
      </c>
      <c r="B18115" s="1">
        <v>45716</v>
      </c>
      <c r="C18115" t="s">
        <v>1140</v>
      </c>
      <c r="D18115" t="s">
        <v>1141</v>
      </c>
      <c r="E18115" s="4">
        <v>1713.3400000000001</v>
      </c>
      <c r="F18115" t="s">
        <v>1477</v>
      </c>
      <c r="G18115" t="s">
        <v>471</v>
      </c>
      <c r="H18115" t="s">
        <v>308</v>
      </c>
      <c r="I18115" t="s">
        <v>309</v>
      </c>
      <c r="J18115" t="s">
        <v>264</v>
      </c>
      <c r="L18115" t="s">
        <v>378</v>
      </c>
      <c r="M18115" t="s">
        <v>379</v>
      </c>
      <c r="N18115" t="s">
        <v>487</v>
      </c>
    </row>
    <row r="18116" spans="1:14" x14ac:dyDescent="0.25">
      <c r="A18116" t="s">
        <v>240</v>
      </c>
      <c r="B18116" s="1">
        <v>45747</v>
      </c>
      <c r="C18116" t="s">
        <v>1140</v>
      </c>
      <c r="D18116" t="s">
        <v>1141</v>
      </c>
      <c r="E18116" s="4">
        <v>2570.0100000000002</v>
      </c>
      <c r="F18116" t="s">
        <v>1477</v>
      </c>
      <c r="G18116" t="s">
        <v>471</v>
      </c>
      <c r="H18116" t="s">
        <v>308</v>
      </c>
      <c r="I18116" t="s">
        <v>309</v>
      </c>
      <c r="J18116" t="s">
        <v>264</v>
      </c>
      <c r="L18116" t="s">
        <v>378</v>
      </c>
      <c r="M18116" t="s">
        <v>379</v>
      </c>
      <c r="N18116" t="s">
        <v>487</v>
      </c>
    </row>
    <row r="18117" spans="1:14" x14ac:dyDescent="0.25">
      <c r="A18117" t="s">
        <v>240</v>
      </c>
      <c r="B18117" s="1">
        <v>45777</v>
      </c>
      <c r="C18117" t="s">
        <v>1140</v>
      </c>
      <c r="D18117" t="s">
        <v>1141</v>
      </c>
      <c r="E18117" s="4">
        <v>3426.6800000000003</v>
      </c>
      <c r="F18117" t="s">
        <v>1477</v>
      </c>
      <c r="G18117" t="s">
        <v>471</v>
      </c>
      <c r="H18117" t="s">
        <v>308</v>
      </c>
      <c r="I18117" t="s">
        <v>309</v>
      </c>
      <c r="J18117" t="s">
        <v>264</v>
      </c>
      <c r="L18117" t="s">
        <v>378</v>
      </c>
      <c r="M18117" t="s">
        <v>379</v>
      </c>
      <c r="N18117" t="s">
        <v>487</v>
      </c>
    </row>
    <row r="18118" spans="1:14" x14ac:dyDescent="0.25">
      <c r="A18118" t="s">
        <v>240</v>
      </c>
      <c r="B18118" s="1">
        <v>45808</v>
      </c>
      <c r="C18118" t="s">
        <v>1140</v>
      </c>
      <c r="D18118" t="s">
        <v>1141</v>
      </c>
      <c r="E18118" s="4">
        <v>4283.3500000000004</v>
      </c>
      <c r="F18118" t="s">
        <v>1477</v>
      </c>
      <c r="G18118" t="s">
        <v>471</v>
      </c>
      <c r="H18118" t="s">
        <v>308</v>
      </c>
      <c r="I18118" t="s">
        <v>309</v>
      </c>
      <c r="J18118" t="s">
        <v>264</v>
      </c>
      <c r="L18118" t="s">
        <v>378</v>
      </c>
      <c r="M18118" t="s">
        <v>379</v>
      </c>
      <c r="N18118" t="s">
        <v>487</v>
      </c>
    </row>
    <row r="18119" spans="1:14" x14ac:dyDescent="0.25">
      <c r="A18119" t="s">
        <v>240</v>
      </c>
      <c r="B18119" s="1">
        <v>45838</v>
      </c>
      <c r="C18119" t="s">
        <v>1140</v>
      </c>
      <c r="D18119" t="s">
        <v>1141</v>
      </c>
      <c r="E18119" s="4">
        <v>5383.35</v>
      </c>
      <c r="F18119" t="s">
        <v>1477</v>
      </c>
      <c r="G18119" t="s">
        <v>471</v>
      </c>
      <c r="H18119" t="s">
        <v>308</v>
      </c>
      <c r="I18119" t="s">
        <v>309</v>
      </c>
      <c r="J18119" t="s">
        <v>264</v>
      </c>
      <c r="L18119" t="s">
        <v>378</v>
      </c>
      <c r="M18119" t="s">
        <v>379</v>
      </c>
      <c r="N18119" t="s">
        <v>487</v>
      </c>
    </row>
    <row r="18120" spans="1:14" x14ac:dyDescent="0.25">
      <c r="A18120" t="s">
        <v>240</v>
      </c>
      <c r="B18120" s="1">
        <v>45869</v>
      </c>
      <c r="C18120" t="s">
        <v>1140</v>
      </c>
      <c r="D18120" t="s">
        <v>1141</v>
      </c>
      <c r="E18120" s="4">
        <v>6483.35</v>
      </c>
      <c r="F18120" t="s">
        <v>1477</v>
      </c>
      <c r="G18120" t="s">
        <v>471</v>
      </c>
      <c r="H18120" t="s">
        <v>308</v>
      </c>
      <c r="I18120" t="s">
        <v>309</v>
      </c>
      <c r="J18120" t="s">
        <v>264</v>
      </c>
      <c r="L18120" t="s">
        <v>378</v>
      </c>
      <c r="M18120" t="s">
        <v>379</v>
      </c>
      <c r="N18120" t="s">
        <v>487</v>
      </c>
    </row>
    <row r="18121" spans="1:14" x14ac:dyDescent="0.25">
      <c r="A18121" t="s">
        <v>240</v>
      </c>
      <c r="B18121" s="1">
        <v>45900</v>
      </c>
      <c r="C18121" t="s">
        <v>1140</v>
      </c>
      <c r="D18121" t="s">
        <v>1141</v>
      </c>
      <c r="E18121" s="4">
        <v>7583.35</v>
      </c>
      <c r="F18121" t="s">
        <v>1477</v>
      </c>
      <c r="G18121" t="s">
        <v>471</v>
      </c>
      <c r="H18121" t="s">
        <v>308</v>
      </c>
      <c r="I18121" t="s">
        <v>309</v>
      </c>
      <c r="J18121" t="s">
        <v>264</v>
      </c>
      <c r="L18121" t="s">
        <v>378</v>
      </c>
      <c r="M18121" t="s">
        <v>379</v>
      </c>
      <c r="N18121" t="s">
        <v>487</v>
      </c>
    </row>
    <row r="18122" spans="1:14" x14ac:dyDescent="0.25">
      <c r="A18122" t="s">
        <v>240</v>
      </c>
      <c r="B18122" s="1">
        <v>45930</v>
      </c>
      <c r="C18122" t="s">
        <v>1140</v>
      </c>
      <c r="D18122" t="s">
        <v>1141</v>
      </c>
      <c r="E18122" s="4">
        <v>8683.35</v>
      </c>
      <c r="F18122" t="s">
        <v>1477</v>
      </c>
      <c r="G18122" t="s">
        <v>471</v>
      </c>
      <c r="H18122" t="s">
        <v>308</v>
      </c>
      <c r="I18122" t="s">
        <v>309</v>
      </c>
      <c r="J18122" t="s">
        <v>264</v>
      </c>
      <c r="L18122" t="s">
        <v>378</v>
      </c>
      <c r="M18122" t="s">
        <v>379</v>
      </c>
      <c r="N18122" t="s">
        <v>487</v>
      </c>
    </row>
    <row r="18123" spans="1:14" x14ac:dyDescent="0.25">
      <c r="A18123" t="s">
        <v>240</v>
      </c>
      <c r="B18123" s="1">
        <v>45961</v>
      </c>
      <c r="C18123" t="s">
        <v>1140</v>
      </c>
      <c r="D18123" t="s">
        <v>1141</v>
      </c>
      <c r="E18123" s="4">
        <v>9783.35</v>
      </c>
      <c r="F18123" t="s">
        <v>1477</v>
      </c>
      <c r="G18123" t="s">
        <v>471</v>
      </c>
      <c r="H18123" t="s">
        <v>308</v>
      </c>
      <c r="I18123" t="s">
        <v>309</v>
      </c>
      <c r="J18123" t="s">
        <v>264</v>
      </c>
      <c r="L18123" t="s">
        <v>378</v>
      </c>
      <c r="M18123" t="s">
        <v>379</v>
      </c>
      <c r="N18123" t="s">
        <v>487</v>
      </c>
    </row>
    <row r="18124" spans="1:14" x14ac:dyDescent="0.25">
      <c r="A18124" t="s">
        <v>240</v>
      </c>
      <c r="B18124" s="1">
        <v>45991</v>
      </c>
      <c r="C18124" t="s">
        <v>1140</v>
      </c>
      <c r="D18124" t="s">
        <v>1141</v>
      </c>
      <c r="E18124" s="4">
        <v>10883.35</v>
      </c>
      <c r="F18124" t="s">
        <v>1477</v>
      </c>
      <c r="G18124" t="s">
        <v>471</v>
      </c>
      <c r="H18124" t="s">
        <v>308</v>
      </c>
      <c r="I18124" t="s">
        <v>309</v>
      </c>
      <c r="J18124" t="s">
        <v>264</v>
      </c>
      <c r="L18124" t="s">
        <v>378</v>
      </c>
      <c r="M18124" t="s">
        <v>379</v>
      </c>
      <c r="N18124" t="s">
        <v>487</v>
      </c>
    </row>
    <row r="18125" spans="1:14" x14ac:dyDescent="0.25">
      <c r="A18125" t="s">
        <v>240</v>
      </c>
      <c r="B18125" s="1">
        <v>46022</v>
      </c>
      <c r="C18125" t="s">
        <v>1140</v>
      </c>
      <c r="D18125" t="s">
        <v>1141</v>
      </c>
      <c r="E18125" s="4">
        <v>11983.35</v>
      </c>
      <c r="F18125" t="s">
        <v>1477</v>
      </c>
      <c r="G18125" t="s">
        <v>471</v>
      </c>
      <c r="H18125" t="s">
        <v>308</v>
      </c>
      <c r="I18125" t="s">
        <v>309</v>
      </c>
      <c r="J18125" t="s">
        <v>264</v>
      </c>
      <c r="L18125" t="s">
        <v>378</v>
      </c>
      <c r="M18125" t="s">
        <v>379</v>
      </c>
      <c r="N18125" t="s">
        <v>487</v>
      </c>
    </row>
    <row r="18126" spans="1:14" x14ac:dyDescent="0.25">
      <c r="A18126" t="s">
        <v>240</v>
      </c>
      <c r="B18126" s="1">
        <v>45688</v>
      </c>
      <c r="C18126" t="s">
        <v>1221</v>
      </c>
      <c r="D18126" t="s">
        <v>1222</v>
      </c>
      <c r="E18126" s="4">
        <v>4044</v>
      </c>
      <c r="F18126" t="s">
        <v>1477</v>
      </c>
      <c r="G18126" t="s">
        <v>471</v>
      </c>
      <c r="H18126" t="s">
        <v>317</v>
      </c>
      <c r="I18126" t="s">
        <v>318</v>
      </c>
      <c r="J18126" t="s">
        <v>276</v>
      </c>
      <c r="L18126" t="s">
        <v>390</v>
      </c>
      <c r="M18126" t="s">
        <v>391</v>
      </c>
      <c r="N18126" t="s">
        <v>487</v>
      </c>
    </row>
    <row r="18127" spans="1:14" x14ac:dyDescent="0.25">
      <c r="A18127" t="s">
        <v>240</v>
      </c>
      <c r="B18127" s="1">
        <v>45716</v>
      </c>
      <c r="C18127" t="s">
        <v>1221</v>
      </c>
      <c r="D18127" t="s">
        <v>1222</v>
      </c>
      <c r="E18127" s="4">
        <v>7838</v>
      </c>
      <c r="F18127" t="s">
        <v>1477</v>
      </c>
      <c r="G18127" t="s">
        <v>471</v>
      </c>
      <c r="H18127" t="s">
        <v>317</v>
      </c>
      <c r="I18127" t="s">
        <v>318</v>
      </c>
      <c r="J18127" t="s">
        <v>276</v>
      </c>
      <c r="L18127" t="s">
        <v>390</v>
      </c>
      <c r="M18127" t="s">
        <v>391</v>
      </c>
      <c r="N18127" t="s">
        <v>487</v>
      </c>
    </row>
    <row r="18128" spans="1:14" x14ac:dyDescent="0.25">
      <c r="A18128" t="s">
        <v>240</v>
      </c>
      <c r="B18128" s="1">
        <v>45747</v>
      </c>
      <c r="C18128" t="s">
        <v>1221</v>
      </c>
      <c r="D18128" t="s">
        <v>1222</v>
      </c>
      <c r="E18128" s="4">
        <v>14078</v>
      </c>
      <c r="F18128" t="s">
        <v>1477</v>
      </c>
      <c r="G18128" t="s">
        <v>471</v>
      </c>
      <c r="H18128" t="s">
        <v>317</v>
      </c>
      <c r="I18128" t="s">
        <v>318</v>
      </c>
      <c r="J18128" t="s">
        <v>276</v>
      </c>
      <c r="L18128" t="s">
        <v>390</v>
      </c>
      <c r="M18128" t="s">
        <v>391</v>
      </c>
      <c r="N18128" t="s">
        <v>487</v>
      </c>
    </row>
    <row r="18129" spans="1:14" x14ac:dyDescent="0.25">
      <c r="A18129" t="s">
        <v>240</v>
      </c>
      <c r="B18129" s="1">
        <v>45777</v>
      </c>
      <c r="C18129" t="s">
        <v>1221</v>
      </c>
      <c r="D18129" t="s">
        <v>1222</v>
      </c>
      <c r="E18129" s="4">
        <v>24046.07</v>
      </c>
      <c r="F18129" t="s">
        <v>1477</v>
      </c>
      <c r="G18129" t="s">
        <v>471</v>
      </c>
      <c r="H18129" t="s">
        <v>317</v>
      </c>
      <c r="I18129" t="s">
        <v>318</v>
      </c>
      <c r="J18129" t="s">
        <v>276</v>
      </c>
      <c r="L18129" t="s">
        <v>390</v>
      </c>
      <c r="M18129" t="s">
        <v>391</v>
      </c>
      <c r="N18129" t="s">
        <v>487</v>
      </c>
    </row>
    <row r="18130" spans="1:14" x14ac:dyDescent="0.25">
      <c r="A18130" t="s">
        <v>240</v>
      </c>
      <c r="B18130" s="1">
        <v>45808</v>
      </c>
      <c r="C18130" t="s">
        <v>1221</v>
      </c>
      <c r="D18130" t="s">
        <v>1222</v>
      </c>
      <c r="E18130" s="4">
        <v>33652.07</v>
      </c>
      <c r="F18130" t="s">
        <v>1477</v>
      </c>
      <c r="G18130" t="s">
        <v>471</v>
      </c>
      <c r="H18130" t="s">
        <v>317</v>
      </c>
      <c r="I18130" t="s">
        <v>318</v>
      </c>
      <c r="J18130" t="s">
        <v>276</v>
      </c>
      <c r="L18130" t="s">
        <v>390</v>
      </c>
      <c r="M18130" t="s">
        <v>391</v>
      </c>
      <c r="N18130" t="s">
        <v>487</v>
      </c>
    </row>
    <row r="18131" spans="1:14" x14ac:dyDescent="0.25">
      <c r="A18131" t="s">
        <v>240</v>
      </c>
      <c r="B18131" s="1">
        <v>45838</v>
      </c>
      <c r="C18131" t="s">
        <v>1221</v>
      </c>
      <c r="D18131" t="s">
        <v>1222</v>
      </c>
      <c r="E18131" s="4">
        <v>33652.07</v>
      </c>
      <c r="F18131" t="s">
        <v>1477</v>
      </c>
      <c r="G18131" t="s">
        <v>471</v>
      </c>
      <c r="H18131" t="s">
        <v>317</v>
      </c>
      <c r="I18131" t="s">
        <v>318</v>
      </c>
      <c r="J18131" t="s">
        <v>276</v>
      </c>
      <c r="L18131" t="s">
        <v>390</v>
      </c>
      <c r="M18131" t="s">
        <v>391</v>
      </c>
      <c r="N18131" t="s">
        <v>487</v>
      </c>
    </row>
    <row r="18132" spans="1:14" x14ac:dyDescent="0.25">
      <c r="A18132" t="s">
        <v>240</v>
      </c>
      <c r="B18132" s="1">
        <v>45869</v>
      </c>
      <c r="C18132" t="s">
        <v>1221</v>
      </c>
      <c r="D18132" t="s">
        <v>1222</v>
      </c>
      <c r="E18132" s="4">
        <v>33652.07</v>
      </c>
      <c r="F18132" t="s">
        <v>1477</v>
      </c>
      <c r="G18132" t="s">
        <v>471</v>
      </c>
      <c r="H18132" t="s">
        <v>317</v>
      </c>
      <c r="I18132" t="s">
        <v>318</v>
      </c>
      <c r="J18132" t="s">
        <v>276</v>
      </c>
      <c r="L18132" t="s">
        <v>390</v>
      </c>
      <c r="M18132" t="s">
        <v>391</v>
      </c>
      <c r="N18132" t="s">
        <v>487</v>
      </c>
    </row>
    <row r="18133" spans="1:14" x14ac:dyDescent="0.25">
      <c r="A18133" t="s">
        <v>240</v>
      </c>
      <c r="B18133" s="1">
        <v>45900</v>
      </c>
      <c r="C18133" t="s">
        <v>1221</v>
      </c>
      <c r="D18133" t="s">
        <v>1222</v>
      </c>
      <c r="E18133" s="4">
        <v>33652.07</v>
      </c>
      <c r="F18133" t="s">
        <v>1477</v>
      </c>
      <c r="G18133" t="s">
        <v>471</v>
      </c>
      <c r="H18133" t="s">
        <v>317</v>
      </c>
      <c r="I18133" t="s">
        <v>318</v>
      </c>
      <c r="J18133" t="s">
        <v>276</v>
      </c>
      <c r="L18133" t="s">
        <v>390</v>
      </c>
      <c r="M18133" t="s">
        <v>391</v>
      </c>
      <c r="N18133" t="s">
        <v>487</v>
      </c>
    </row>
    <row r="18134" spans="1:14" x14ac:dyDescent="0.25">
      <c r="A18134" t="s">
        <v>240</v>
      </c>
      <c r="B18134" s="1">
        <v>45930</v>
      </c>
      <c r="C18134" t="s">
        <v>1221</v>
      </c>
      <c r="D18134" t="s">
        <v>1222</v>
      </c>
      <c r="E18134" s="4">
        <v>33652.07</v>
      </c>
      <c r="F18134" t="s">
        <v>1477</v>
      </c>
      <c r="G18134" t="s">
        <v>471</v>
      </c>
      <c r="H18134" t="s">
        <v>317</v>
      </c>
      <c r="I18134" t="s">
        <v>318</v>
      </c>
      <c r="J18134" t="s">
        <v>276</v>
      </c>
      <c r="L18134" t="s">
        <v>390</v>
      </c>
      <c r="M18134" t="s">
        <v>391</v>
      </c>
      <c r="N18134" t="s">
        <v>487</v>
      </c>
    </row>
    <row r="18135" spans="1:14" x14ac:dyDescent="0.25">
      <c r="A18135" t="s">
        <v>240</v>
      </c>
      <c r="B18135" s="1">
        <v>45961</v>
      </c>
      <c r="C18135" t="s">
        <v>1221</v>
      </c>
      <c r="D18135" t="s">
        <v>1222</v>
      </c>
      <c r="E18135" s="4">
        <v>33652.07</v>
      </c>
      <c r="F18135" t="s">
        <v>1477</v>
      </c>
      <c r="G18135" t="s">
        <v>471</v>
      </c>
      <c r="H18135" t="s">
        <v>317</v>
      </c>
      <c r="I18135" t="s">
        <v>318</v>
      </c>
      <c r="J18135" t="s">
        <v>276</v>
      </c>
      <c r="L18135" t="s">
        <v>390</v>
      </c>
      <c r="M18135" t="s">
        <v>391</v>
      </c>
      <c r="N18135" t="s">
        <v>487</v>
      </c>
    </row>
    <row r="18136" spans="1:14" x14ac:dyDescent="0.25">
      <c r="A18136" t="s">
        <v>240</v>
      </c>
      <c r="B18136" s="1">
        <v>45991</v>
      </c>
      <c r="C18136" t="s">
        <v>1221</v>
      </c>
      <c r="D18136" t="s">
        <v>1222</v>
      </c>
      <c r="E18136" s="4">
        <v>33652.07</v>
      </c>
      <c r="F18136" t="s">
        <v>1477</v>
      </c>
      <c r="G18136" t="s">
        <v>471</v>
      </c>
      <c r="H18136" t="s">
        <v>317</v>
      </c>
      <c r="I18136" t="s">
        <v>318</v>
      </c>
      <c r="J18136" t="s">
        <v>276</v>
      </c>
      <c r="L18136" t="s">
        <v>390</v>
      </c>
      <c r="M18136" t="s">
        <v>391</v>
      </c>
      <c r="N18136" t="s">
        <v>487</v>
      </c>
    </row>
    <row r="18137" spans="1:14" x14ac:dyDescent="0.25">
      <c r="A18137" t="s">
        <v>240</v>
      </c>
      <c r="B18137" s="1">
        <v>46022</v>
      </c>
      <c r="C18137" t="s">
        <v>1221</v>
      </c>
      <c r="D18137" t="s">
        <v>1222</v>
      </c>
      <c r="E18137" s="4">
        <v>33652.07</v>
      </c>
      <c r="F18137" t="s">
        <v>1477</v>
      </c>
      <c r="G18137" t="s">
        <v>471</v>
      </c>
      <c r="H18137" t="s">
        <v>317</v>
      </c>
      <c r="I18137" t="s">
        <v>318</v>
      </c>
      <c r="J18137" t="s">
        <v>276</v>
      </c>
      <c r="L18137" t="s">
        <v>390</v>
      </c>
      <c r="M18137" t="s">
        <v>391</v>
      </c>
      <c r="N18137" t="s">
        <v>487</v>
      </c>
    </row>
    <row r="18138" spans="1:14" x14ac:dyDescent="0.25">
      <c r="A18138" t="s">
        <v>240</v>
      </c>
      <c r="B18138" s="1">
        <v>45688</v>
      </c>
      <c r="C18138" t="s">
        <v>702</v>
      </c>
      <c r="D18138" t="s">
        <v>703</v>
      </c>
      <c r="E18138" s="4">
        <v>1042.71</v>
      </c>
      <c r="F18138" t="s">
        <v>1477</v>
      </c>
      <c r="G18138" t="s">
        <v>471</v>
      </c>
      <c r="H18138" t="s">
        <v>311</v>
      </c>
      <c r="I18138" t="s">
        <v>312</v>
      </c>
      <c r="J18138" t="s">
        <v>264</v>
      </c>
      <c r="L18138" t="s">
        <v>378</v>
      </c>
      <c r="M18138" t="s">
        <v>379</v>
      </c>
      <c r="N18138" t="s">
        <v>487</v>
      </c>
    </row>
    <row r="18139" spans="1:14" x14ac:dyDescent="0.25">
      <c r="A18139" t="s">
        <v>240</v>
      </c>
      <c r="B18139" s="1">
        <v>45716</v>
      </c>
      <c r="C18139" t="s">
        <v>702</v>
      </c>
      <c r="D18139" t="s">
        <v>703</v>
      </c>
      <c r="E18139" s="4">
        <v>2085.42</v>
      </c>
      <c r="F18139" t="s">
        <v>1477</v>
      </c>
      <c r="G18139" t="s">
        <v>471</v>
      </c>
      <c r="H18139" t="s">
        <v>311</v>
      </c>
      <c r="I18139" t="s">
        <v>312</v>
      </c>
      <c r="J18139" t="s">
        <v>264</v>
      </c>
      <c r="L18139" t="s">
        <v>378</v>
      </c>
      <c r="M18139" t="s">
        <v>379</v>
      </c>
      <c r="N18139" t="s">
        <v>487</v>
      </c>
    </row>
    <row r="18140" spans="1:14" x14ac:dyDescent="0.25">
      <c r="A18140" t="s">
        <v>240</v>
      </c>
      <c r="B18140" s="1">
        <v>45747</v>
      </c>
      <c r="C18140" t="s">
        <v>702</v>
      </c>
      <c r="D18140" t="s">
        <v>703</v>
      </c>
      <c r="E18140" s="4">
        <v>3128.13</v>
      </c>
      <c r="F18140" t="s">
        <v>1477</v>
      </c>
      <c r="G18140" t="s">
        <v>471</v>
      </c>
      <c r="H18140" t="s">
        <v>311</v>
      </c>
      <c r="I18140" t="s">
        <v>312</v>
      </c>
      <c r="J18140" t="s">
        <v>264</v>
      </c>
      <c r="L18140" t="s">
        <v>378</v>
      </c>
      <c r="M18140" t="s">
        <v>379</v>
      </c>
      <c r="N18140" t="s">
        <v>487</v>
      </c>
    </row>
    <row r="18141" spans="1:14" x14ac:dyDescent="0.25">
      <c r="A18141" t="s">
        <v>240</v>
      </c>
      <c r="B18141" s="1">
        <v>45777</v>
      </c>
      <c r="C18141" t="s">
        <v>702</v>
      </c>
      <c r="D18141" t="s">
        <v>703</v>
      </c>
      <c r="E18141" s="4">
        <v>4170.84</v>
      </c>
      <c r="F18141" t="s">
        <v>1477</v>
      </c>
      <c r="G18141" t="s">
        <v>471</v>
      </c>
      <c r="H18141" t="s">
        <v>311</v>
      </c>
      <c r="I18141" t="s">
        <v>312</v>
      </c>
      <c r="J18141" t="s">
        <v>264</v>
      </c>
      <c r="L18141" t="s">
        <v>378</v>
      </c>
      <c r="M18141" t="s">
        <v>379</v>
      </c>
      <c r="N18141" t="s">
        <v>487</v>
      </c>
    </row>
    <row r="18142" spans="1:14" x14ac:dyDescent="0.25">
      <c r="A18142" t="s">
        <v>240</v>
      </c>
      <c r="B18142" s="1">
        <v>45808</v>
      </c>
      <c r="C18142" t="s">
        <v>702</v>
      </c>
      <c r="D18142" t="s">
        <v>703</v>
      </c>
      <c r="E18142" s="4">
        <v>5213.55</v>
      </c>
      <c r="F18142" t="s">
        <v>1477</v>
      </c>
      <c r="G18142" t="s">
        <v>471</v>
      </c>
      <c r="H18142" t="s">
        <v>311</v>
      </c>
      <c r="I18142" t="s">
        <v>312</v>
      </c>
      <c r="J18142" t="s">
        <v>264</v>
      </c>
      <c r="L18142" t="s">
        <v>378</v>
      </c>
      <c r="M18142" t="s">
        <v>379</v>
      </c>
      <c r="N18142" t="s">
        <v>487</v>
      </c>
    </row>
    <row r="18143" spans="1:14" x14ac:dyDescent="0.25">
      <c r="A18143" t="s">
        <v>240</v>
      </c>
      <c r="B18143" s="1">
        <v>45838</v>
      </c>
      <c r="C18143" t="s">
        <v>702</v>
      </c>
      <c r="D18143" t="s">
        <v>703</v>
      </c>
      <c r="E18143" s="4">
        <v>6256.26</v>
      </c>
      <c r="F18143" t="s">
        <v>1477</v>
      </c>
      <c r="G18143" t="s">
        <v>471</v>
      </c>
      <c r="H18143" t="s">
        <v>311</v>
      </c>
      <c r="I18143" t="s">
        <v>312</v>
      </c>
      <c r="J18143" t="s">
        <v>264</v>
      </c>
      <c r="L18143" t="s">
        <v>378</v>
      </c>
      <c r="M18143" t="s">
        <v>379</v>
      </c>
      <c r="N18143" t="s">
        <v>487</v>
      </c>
    </row>
    <row r="18144" spans="1:14" x14ac:dyDescent="0.25">
      <c r="A18144" t="s">
        <v>240</v>
      </c>
      <c r="B18144" s="1">
        <v>45869</v>
      </c>
      <c r="C18144" t="s">
        <v>702</v>
      </c>
      <c r="D18144" t="s">
        <v>703</v>
      </c>
      <c r="E18144" s="4">
        <v>7298.97</v>
      </c>
      <c r="F18144" t="s">
        <v>1477</v>
      </c>
      <c r="G18144" t="s">
        <v>471</v>
      </c>
      <c r="H18144" t="s">
        <v>311</v>
      </c>
      <c r="I18144" t="s">
        <v>312</v>
      </c>
      <c r="J18144" t="s">
        <v>264</v>
      </c>
      <c r="L18144" t="s">
        <v>378</v>
      </c>
      <c r="M18144" t="s">
        <v>379</v>
      </c>
      <c r="N18144" t="s">
        <v>487</v>
      </c>
    </row>
    <row r="18145" spans="1:14" x14ac:dyDescent="0.25">
      <c r="A18145" t="s">
        <v>240</v>
      </c>
      <c r="B18145" s="1">
        <v>45900</v>
      </c>
      <c r="C18145" t="s">
        <v>702</v>
      </c>
      <c r="D18145" t="s">
        <v>703</v>
      </c>
      <c r="E18145" s="4">
        <v>8341.68</v>
      </c>
      <c r="F18145" t="s">
        <v>1477</v>
      </c>
      <c r="G18145" t="s">
        <v>471</v>
      </c>
      <c r="H18145" t="s">
        <v>311</v>
      </c>
      <c r="I18145" t="s">
        <v>312</v>
      </c>
      <c r="J18145" t="s">
        <v>264</v>
      </c>
      <c r="L18145" t="s">
        <v>378</v>
      </c>
      <c r="M18145" t="s">
        <v>379</v>
      </c>
      <c r="N18145" t="s">
        <v>487</v>
      </c>
    </row>
    <row r="18146" spans="1:14" x14ac:dyDescent="0.25">
      <c r="A18146" t="s">
        <v>240</v>
      </c>
      <c r="B18146" s="1">
        <v>45930</v>
      </c>
      <c r="C18146" t="s">
        <v>702</v>
      </c>
      <c r="D18146" t="s">
        <v>703</v>
      </c>
      <c r="E18146" s="4">
        <v>9384.39</v>
      </c>
      <c r="F18146" t="s">
        <v>1477</v>
      </c>
      <c r="G18146" t="s">
        <v>471</v>
      </c>
      <c r="H18146" t="s">
        <v>311</v>
      </c>
      <c r="I18146" t="s">
        <v>312</v>
      </c>
      <c r="J18146" t="s">
        <v>264</v>
      </c>
      <c r="L18146" t="s">
        <v>378</v>
      </c>
      <c r="M18146" t="s">
        <v>379</v>
      </c>
      <c r="N18146" t="s">
        <v>487</v>
      </c>
    </row>
    <row r="18147" spans="1:14" x14ac:dyDescent="0.25">
      <c r="A18147" t="s">
        <v>240</v>
      </c>
      <c r="B18147" s="1">
        <v>45961</v>
      </c>
      <c r="C18147" t="s">
        <v>702</v>
      </c>
      <c r="D18147" t="s">
        <v>703</v>
      </c>
      <c r="E18147" s="4">
        <v>10427.099999999999</v>
      </c>
      <c r="F18147" t="s">
        <v>1477</v>
      </c>
      <c r="G18147" t="s">
        <v>471</v>
      </c>
      <c r="H18147" t="s">
        <v>311</v>
      </c>
      <c r="I18147" t="s">
        <v>312</v>
      </c>
      <c r="J18147" t="s">
        <v>264</v>
      </c>
      <c r="L18147" t="s">
        <v>378</v>
      </c>
      <c r="M18147" t="s">
        <v>379</v>
      </c>
      <c r="N18147" t="s">
        <v>487</v>
      </c>
    </row>
    <row r="18148" spans="1:14" x14ac:dyDescent="0.25">
      <c r="A18148" t="s">
        <v>240</v>
      </c>
      <c r="B18148" s="1">
        <v>45991</v>
      </c>
      <c r="C18148" t="s">
        <v>702</v>
      </c>
      <c r="D18148" t="s">
        <v>703</v>
      </c>
      <c r="E18148" s="4">
        <v>11469.809999999998</v>
      </c>
      <c r="F18148" t="s">
        <v>1477</v>
      </c>
      <c r="G18148" t="s">
        <v>471</v>
      </c>
      <c r="H18148" t="s">
        <v>311</v>
      </c>
      <c r="I18148" t="s">
        <v>312</v>
      </c>
      <c r="J18148" t="s">
        <v>264</v>
      </c>
      <c r="L18148" t="s">
        <v>378</v>
      </c>
      <c r="M18148" t="s">
        <v>379</v>
      </c>
      <c r="N18148" t="s">
        <v>487</v>
      </c>
    </row>
    <row r="18149" spans="1:14" x14ac:dyDescent="0.25">
      <c r="A18149" t="s">
        <v>240</v>
      </c>
      <c r="B18149" s="1">
        <v>46022</v>
      </c>
      <c r="C18149" t="s">
        <v>702</v>
      </c>
      <c r="D18149" t="s">
        <v>703</v>
      </c>
      <c r="E18149" s="4">
        <v>12512.519999999997</v>
      </c>
      <c r="F18149" t="s">
        <v>1477</v>
      </c>
      <c r="G18149" t="s">
        <v>471</v>
      </c>
      <c r="H18149" t="s">
        <v>311</v>
      </c>
      <c r="I18149" t="s">
        <v>312</v>
      </c>
      <c r="J18149" t="s">
        <v>264</v>
      </c>
      <c r="L18149" t="s">
        <v>378</v>
      </c>
      <c r="M18149" t="s">
        <v>379</v>
      </c>
      <c r="N18149" t="s">
        <v>487</v>
      </c>
    </row>
    <row r="18150" spans="1:14" x14ac:dyDescent="0.25">
      <c r="A18150" t="s">
        <v>240</v>
      </c>
      <c r="B18150" s="1">
        <v>45688</v>
      </c>
      <c r="C18150" t="s">
        <v>1312</v>
      </c>
      <c r="D18150" t="s">
        <v>1313</v>
      </c>
      <c r="E18150" s="4">
        <v>1048.92</v>
      </c>
      <c r="F18150" t="s">
        <v>1477</v>
      </c>
      <c r="G18150" t="s">
        <v>471</v>
      </c>
      <c r="H18150" t="s">
        <v>311</v>
      </c>
      <c r="I18150" t="s">
        <v>312</v>
      </c>
      <c r="J18150" t="s">
        <v>264</v>
      </c>
      <c r="L18150" t="s">
        <v>378</v>
      </c>
      <c r="M18150" t="s">
        <v>379</v>
      </c>
      <c r="N18150" t="s">
        <v>487</v>
      </c>
    </row>
    <row r="18151" spans="1:14" x14ac:dyDescent="0.25">
      <c r="A18151" t="s">
        <v>240</v>
      </c>
      <c r="B18151" s="1">
        <v>45716</v>
      </c>
      <c r="C18151" t="s">
        <v>1312</v>
      </c>
      <c r="D18151" t="s">
        <v>1313</v>
      </c>
      <c r="E18151" s="4">
        <v>2097.84</v>
      </c>
      <c r="F18151" t="s">
        <v>1477</v>
      </c>
      <c r="G18151" t="s">
        <v>471</v>
      </c>
      <c r="H18151" t="s">
        <v>311</v>
      </c>
      <c r="I18151" t="s">
        <v>312</v>
      </c>
      <c r="J18151" t="s">
        <v>264</v>
      </c>
      <c r="L18151" t="s">
        <v>378</v>
      </c>
      <c r="M18151" t="s">
        <v>379</v>
      </c>
      <c r="N18151" t="s">
        <v>487</v>
      </c>
    </row>
    <row r="18152" spans="1:14" x14ac:dyDescent="0.25">
      <c r="A18152" t="s">
        <v>240</v>
      </c>
      <c r="B18152" s="1">
        <v>45747</v>
      </c>
      <c r="C18152" t="s">
        <v>1312</v>
      </c>
      <c r="D18152" t="s">
        <v>1313</v>
      </c>
      <c r="E18152" s="4">
        <v>3146.76</v>
      </c>
      <c r="F18152" t="s">
        <v>1477</v>
      </c>
      <c r="G18152" t="s">
        <v>471</v>
      </c>
      <c r="H18152" t="s">
        <v>311</v>
      </c>
      <c r="I18152" t="s">
        <v>312</v>
      </c>
      <c r="J18152" t="s">
        <v>264</v>
      </c>
      <c r="L18152" t="s">
        <v>378</v>
      </c>
      <c r="M18152" t="s">
        <v>379</v>
      </c>
      <c r="N18152" t="s">
        <v>487</v>
      </c>
    </row>
    <row r="18153" spans="1:14" x14ac:dyDescent="0.25">
      <c r="A18153" t="s">
        <v>240</v>
      </c>
      <c r="B18153" s="1">
        <v>45777</v>
      </c>
      <c r="C18153" t="s">
        <v>1312</v>
      </c>
      <c r="D18153" t="s">
        <v>1313</v>
      </c>
      <c r="E18153" s="4">
        <v>4195.68</v>
      </c>
      <c r="F18153" t="s">
        <v>1477</v>
      </c>
      <c r="G18153" t="s">
        <v>471</v>
      </c>
      <c r="H18153" t="s">
        <v>311</v>
      </c>
      <c r="I18153" t="s">
        <v>312</v>
      </c>
      <c r="J18153" t="s">
        <v>264</v>
      </c>
      <c r="L18153" t="s">
        <v>378</v>
      </c>
      <c r="M18153" t="s">
        <v>379</v>
      </c>
      <c r="N18153" t="s">
        <v>487</v>
      </c>
    </row>
    <row r="18154" spans="1:14" x14ac:dyDescent="0.25">
      <c r="A18154" t="s">
        <v>240</v>
      </c>
      <c r="B18154" s="1">
        <v>45808</v>
      </c>
      <c r="C18154" t="s">
        <v>1312</v>
      </c>
      <c r="D18154" t="s">
        <v>1313</v>
      </c>
      <c r="E18154" s="4">
        <v>5244.6</v>
      </c>
      <c r="F18154" t="s">
        <v>1477</v>
      </c>
      <c r="G18154" t="s">
        <v>471</v>
      </c>
      <c r="H18154" t="s">
        <v>311</v>
      </c>
      <c r="I18154" t="s">
        <v>312</v>
      </c>
      <c r="J18154" t="s">
        <v>264</v>
      </c>
      <c r="L18154" t="s">
        <v>378</v>
      </c>
      <c r="M18154" t="s">
        <v>379</v>
      </c>
      <c r="N18154" t="s">
        <v>487</v>
      </c>
    </row>
    <row r="18155" spans="1:14" x14ac:dyDescent="0.25">
      <c r="A18155" t="s">
        <v>240</v>
      </c>
      <c r="B18155" s="1">
        <v>45838</v>
      </c>
      <c r="C18155" t="s">
        <v>1312</v>
      </c>
      <c r="D18155" t="s">
        <v>1313</v>
      </c>
      <c r="E18155" s="4">
        <v>6293.52</v>
      </c>
      <c r="F18155" t="s">
        <v>1477</v>
      </c>
      <c r="G18155" t="s">
        <v>471</v>
      </c>
      <c r="H18155" t="s">
        <v>311</v>
      </c>
      <c r="I18155" t="s">
        <v>312</v>
      </c>
      <c r="J18155" t="s">
        <v>264</v>
      </c>
      <c r="L18155" t="s">
        <v>378</v>
      </c>
      <c r="M18155" t="s">
        <v>379</v>
      </c>
      <c r="N18155" t="s">
        <v>487</v>
      </c>
    </row>
    <row r="18156" spans="1:14" x14ac:dyDescent="0.25">
      <c r="A18156" t="s">
        <v>240</v>
      </c>
      <c r="B18156" s="1">
        <v>45869</v>
      </c>
      <c r="C18156" t="s">
        <v>1312</v>
      </c>
      <c r="D18156" t="s">
        <v>1313</v>
      </c>
      <c r="E18156" s="4">
        <v>7342.4400000000005</v>
      </c>
      <c r="F18156" t="s">
        <v>1477</v>
      </c>
      <c r="G18156" t="s">
        <v>471</v>
      </c>
      <c r="H18156" t="s">
        <v>311</v>
      </c>
      <c r="I18156" t="s">
        <v>312</v>
      </c>
      <c r="J18156" t="s">
        <v>264</v>
      </c>
      <c r="L18156" t="s">
        <v>378</v>
      </c>
      <c r="M18156" t="s">
        <v>379</v>
      </c>
      <c r="N18156" t="s">
        <v>487</v>
      </c>
    </row>
    <row r="18157" spans="1:14" x14ac:dyDescent="0.25">
      <c r="A18157" t="s">
        <v>240</v>
      </c>
      <c r="B18157" s="1">
        <v>45900</v>
      </c>
      <c r="C18157" t="s">
        <v>1312</v>
      </c>
      <c r="D18157" t="s">
        <v>1313</v>
      </c>
      <c r="E18157" s="4">
        <v>8391.36</v>
      </c>
      <c r="F18157" t="s">
        <v>1477</v>
      </c>
      <c r="G18157" t="s">
        <v>471</v>
      </c>
      <c r="H18157" t="s">
        <v>311</v>
      </c>
      <c r="I18157" t="s">
        <v>312</v>
      </c>
      <c r="J18157" t="s">
        <v>264</v>
      </c>
      <c r="L18157" t="s">
        <v>378</v>
      </c>
      <c r="M18157" t="s">
        <v>379</v>
      </c>
      <c r="N18157" t="s">
        <v>487</v>
      </c>
    </row>
    <row r="18158" spans="1:14" x14ac:dyDescent="0.25">
      <c r="A18158" t="s">
        <v>240</v>
      </c>
      <c r="B18158" s="1">
        <v>45930</v>
      </c>
      <c r="C18158" t="s">
        <v>1312</v>
      </c>
      <c r="D18158" t="s">
        <v>1313</v>
      </c>
      <c r="E18158" s="4">
        <v>9440.2800000000007</v>
      </c>
      <c r="F18158" t="s">
        <v>1477</v>
      </c>
      <c r="G18158" t="s">
        <v>471</v>
      </c>
      <c r="H18158" t="s">
        <v>311</v>
      </c>
      <c r="I18158" t="s">
        <v>312</v>
      </c>
      <c r="J18158" t="s">
        <v>264</v>
      </c>
      <c r="L18158" t="s">
        <v>378</v>
      </c>
      <c r="M18158" t="s">
        <v>379</v>
      </c>
      <c r="N18158" t="s">
        <v>487</v>
      </c>
    </row>
    <row r="18159" spans="1:14" x14ac:dyDescent="0.25">
      <c r="A18159" t="s">
        <v>240</v>
      </c>
      <c r="B18159" s="1">
        <v>45961</v>
      </c>
      <c r="C18159" t="s">
        <v>1312</v>
      </c>
      <c r="D18159" t="s">
        <v>1313</v>
      </c>
      <c r="E18159" s="4">
        <v>10489.2</v>
      </c>
      <c r="F18159" t="s">
        <v>1477</v>
      </c>
      <c r="G18159" t="s">
        <v>471</v>
      </c>
      <c r="H18159" t="s">
        <v>311</v>
      </c>
      <c r="I18159" t="s">
        <v>312</v>
      </c>
      <c r="J18159" t="s">
        <v>264</v>
      </c>
      <c r="L18159" t="s">
        <v>378</v>
      </c>
      <c r="M18159" t="s">
        <v>379</v>
      </c>
      <c r="N18159" t="s">
        <v>487</v>
      </c>
    </row>
    <row r="18160" spans="1:14" x14ac:dyDescent="0.25">
      <c r="A18160" t="s">
        <v>240</v>
      </c>
      <c r="B18160" s="1">
        <v>45991</v>
      </c>
      <c r="C18160" t="s">
        <v>1312</v>
      </c>
      <c r="D18160" t="s">
        <v>1313</v>
      </c>
      <c r="E18160" s="4">
        <v>11538.12</v>
      </c>
      <c r="F18160" t="s">
        <v>1477</v>
      </c>
      <c r="G18160" t="s">
        <v>471</v>
      </c>
      <c r="H18160" t="s">
        <v>311</v>
      </c>
      <c r="I18160" t="s">
        <v>312</v>
      </c>
      <c r="J18160" t="s">
        <v>264</v>
      </c>
      <c r="L18160" t="s">
        <v>378</v>
      </c>
      <c r="M18160" t="s">
        <v>379</v>
      </c>
      <c r="N18160" t="s">
        <v>487</v>
      </c>
    </row>
    <row r="18161" spans="1:14" x14ac:dyDescent="0.25">
      <c r="A18161" t="s">
        <v>240</v>
      </c>
      <c r="B18161" s="1">
        <v>46022</v>
      </c>
      <c r="C18161" t="s">
        <v>1312</v>
      </c>
      <c r="D18161" t="s">
        <v>1313</v>
      </c>
      <c r="E18161" s="4">
        <v>12587.04</v>
      </c>
      <c r="F18161" t="s">
        <v>1477</v>
      </c>
      <c r="G18161" t="s">
        <v>471</v>
      </c>
      <c r="H18161" t="s">
        <v>311</v>
      </c>
      <c r="I18161" t="s">
        <v>312</v>
      </c>
      <c r="J18161" t="s">
        <v>264</v>
      </c>
      <c r="L18161" t="s">
        <v>378</v>
      </c>
      <c r="M18161" t="s">
        <v>379</v>
      </c>
      <c r="N18161" t="s">
        <v>487</v>
      </c>
    </row>
    <row r="18162" spans="1:14" x14ac:dyDescent="0.25">
      <c r="A18162" t="s">
        <v>240</v>
      </c>
      <c r="B18162" s="1">
        <v>45688</v>
      </c>
      <c r="C18162" t="s">
        <v>1146</v>
      </c>
      <c r="D18162" t="s">
        <v>1147</v>
      </c>
      <c r="E18162" s="4">
        <v>2550</v>
      </c>
      <c r="F18162" t="s">
        <v>1477</v>
      </c>
      <c r="G18162" t="s">
        <v>471</v>
      </c>
      <c r="H18162" t="s">
        <v>311</v>
      </c>
      <c r="I18162" t="s">
        <v>312</v>
      </c>
      <c r="J18162" t="s">
        <v>264</v>
      </c>
      <c r="L18162" t="s">
        <v>378</v>
      </c>
      <c r="M18162" t="s">
        <v>379</v>
      </c>
      <c r="N18162" t="s">
        <v>487</v>
      </c>
    </row>
    <row r="18163" spans="1:14" x14ac:dyDescent="0.25">
      <c r="A18163" t="s">
        <v>240</v>
      </c>
      <c r="B18163" s="1">
        <v>45716</v>
      </c>
      <c r="C18163" t="s">
        <v>1146</v>
      </c>
      <c r="D18163" t="s">
        <v>1147</v>
      </c>
      <c r="E18163" s="4">
        <v>5100</v>
      </c>
      <c r="F18163" t="s">
        <v>1477</v>
      </c>
      <c r="G18163" t="s">
        <v>471</v>
      </c>
      <c r="H18163" t="s">
        <v>311</v>
      </c>
      <c r="I18163" t="s">
        <v>312</v>
      </c>
      <c r="J18163" t="s">
        <v>264</v>
      </c>
      <c r="L18163" t="s">
        <v>378</v>
      </c>
      <c r="M18163" t="s">
        <v>379</v>
      </c>
      <c r="N18163" t="s">
        <v>487</v>
      </c>
    </row>
    <row r="18164" spans="1:14" x14ac:dyDescent="0.25">
      <c r="A18164" t="s">
        <v>240</v>
      </c>
      <c r="B18164" s="1">
        <v>45747</v>
      </c>
      <c r="C18164" t="s">
        <v>1146</v>
      </c>
      <c r="D18164" t="s">
        <v>1147</v>
      </c>
      <c r="E18164" s="4">
        <v>7650</v>
      </c>
      <c r="F18164" t="s">
        <v>1477</v>
      </c>
      <c r="G18164" t="s">
        <v>471</v>
      </c>
      <c r="H18164" t="s">
        <v>311</v>
      </c>
      <c r="I18164" t="s">
        <v>312</v>
      </c>
      <c r="J18164" t="s">
        <v>264</v>
      </c>
      <c r="L18164" t="s">
        <v>378</v>
      </c>
      <c r="M18164" t="s">
        <v>379</v>
      </c>
      <c r="N18164" t="s">
        <v>487</v>
      </c>
    </row>
    <row r="18165" spans="1:14" x14ac:dyDescent="0.25">
      <c r="A18165" t="s">
        <v>240</v>
      </c>
      <c r="B18165" s="1">
        <v>45777</v>
      </c>
      <c r="C18165" t="s">
        <v>1146</v>
      </c>
      <c r="D18165" t="s">
        <v>1147</v>
      </c>
      <c r="E18165" s="4">
        <v>10200</v>
      </c>
      <c r="F18165" t="s">
        <v>1477</v>
      </c>
      <c r="G18165" t="s">
        <v>471</v>
      </c>
      <c r="H18165" t="s">
        <v>311</v>
      </c>
      <c r="I18165" t="s">
        <v>312</v>
      </c>
      <c r="J18165" t="s">
        <v>264</v>
      </c>
      <c r="L18165" t="s">
        <v>378</v>
      </c>
      <c r="M18165" t="s">
        <v>379</v>
      </c>
      <c r="N18165" t="s">
        <v>487</v>
      </c>
    </row>
    <row r="18166" spans="1:14" x14ac:dyDescent="0.25">
      <c r="A18166" t="s">
        <v>240</v>
      </c>
      <c r="B18166" s="1">
        <v>45808</v>
      </c>
      <c r="C18166" t="s">
        <v>1146</v>
      </c>
      <c r="D18166" t="s">
        <v>1147</v>
      </c>
      <c r="E18166" s="4">
        <v>12750</v>
      </c>
      <c r="F18166" t="s">
        <v>1477</v>
      </c>
      <c r="G18166" t="s">
        <v>471</v>
      </c>
      <c r="H18166" t="s">
        <v>311</v>
      </c>
      <c r="I18166" t="s">
        <v>312</v>
      </c>
      <c r="J18166" t="s">
        <v>264</v>
      </c>
      <c r="L18166" t="s">
        <v>378</v>
      </c>
      <c r="M18166" t="s">
        <v>379</v>
      </c>
      <c r="N18166" t="s">
        <v>487</v>
      </c>
    </row>
    <row r="18167" spans="1:14" x14ac:dyDescent="0.25">
      <c r="A18167" t="s">
        <v>240</v>
      </c>
      <c r="B18167" s="1">
        <v>45838</v>
      </c>
      <c r="C18167" t="s">
        <v>1146</v>
      </c>
      <c r="D18167" t="s">
        <v>1147</v>
      </c>
      <c r="E18167" s="4">
        <v>12750</v>
      </c>
      <c r="F18167" t="s">
        <v>1477</v>
      </c>
      <c r="G18167" t="s">
        <v>471</v>
      </c>
      <c r="H18167" t="s">
        <v>311</v>
      </c>
      <c r="I18167" t="s">
        <v>312</v>
      </c>
      <c r="J18167" t="s">
        <v>264</v>
      </c>
      <c r="L18167" t="s">
        <v>378</v>
      </c>
      <c r="M18167" t="s">
        <v>379</v>
      </c>
      <c r="N18167" t="s">
        <v>487</v>
      </c>
    </row>
    <row r="18168" spans="1:14" x14ac:dyDescent="0.25">
      <c r="A18168" t="s">
        <v>240</v>
      </c>
      <c r="B18168" s="1">
        <v>45869</v>
      </c>
      <c r="C18168" t="s">
        <v>1146</v>
      </c>
      <c r="D18168" t="s">
        <v>1147</v>
      </c>
      <c r="E18168" s="4">
        <v>12750</v>
      </c>
      <c r="F18168" t="s">
        <v>1477</v>
      </c>
      <c r="G18168" t="s">
        <v>471</v>
      </c>
      <c r="H18168" t="s">
        <v>311</v>
      </c>
      <c r="I18168" t="s">
        <v>312</v>
      </c>
      <c r="J18168" t="s">
        <v>264</v>
      </c>
      <c r="L18168" t="s">
        <v>378</v>
      </c>
      <c r="M18168" t="s">
        <v>379</v>
      </c>
      <c r="N18168" t="s">
        <v>487</v>
      </c>
    </row>
    <row r="18169" spans="1:14" x14ac:dyDescent="0.25">
      <c r="A18169" t="s">
        <v>240</v>
      </c>
      <c r="B18169" s="1">
        <v>45900</v>
      </c>
      <c r="C18169" t="s">
        <v>1146</v>
      </c>
      <c r="D18169" t="s">
        <v>1147</v>
      </c>
      <c r="E18169" s="4">
        <v>12750</v>
      </c>
      <c r="F18169" t="s">
        <v>1477</v>
      </c>
      <c r="G18169" t="s">
        <v>471</v>
      </c>
      <c r="H18169" t="s">
        <v>311</v>
      </c>
      <c r="I18169" t="s">
        <v>312</v>
      </c>
      <c r="J18169" t="s">
        <v>264</v>
      </c>
      <c r="L18169" t="s">
        <v>378</v>
      </c>
      <c r="M18169" t="s">
        <v>379</v>
      </c>
      <c r="N18169" t="s">
        <v>487</v>
      </c>
    </row>
    <row r="18170" spans="1:14" x14ac:dyDescent="0.25">
      <c r="A18170" t="s">
        <v>240</v>
      </c>
      <c r="B18170" s="1">
        <v>45930</v>
      </c>
      <c r="C18170" t="s">
        <v>1146</v>
      </c>
      <c r="D18170" t="s">
        <v>1147</v>
      </c>
      <c r="E18170" s="4">
        <v>12750</v>
      </c>
      <c r="F18170" t="s">
        <v>1477</v>
      </c>
      <c r="G18170" t="s">
        <v>471</v>
      </c>
      <c r="H18170" t="s">
        <v>311</v>
      </c>
      <c r="I18170" t="s">
        <v>312</v>
      </c>
      <c r="J18170" t="s">
        <v>264</v>
      </c>
      <c r="L18170" t="s">
        <v>378</v>
      </c>
      <c r="M18170" t="s">
        <v>379</v>
      </c>
      <c r="N18170" t="s">
        <v>487</v>
      </c>
    </row>
    <row r="18171" spans="1:14" x14ac:dyDescent="0.25">
      <c r="A18171" t="s">
        <v>240</v>
      </c>
      <c r="B18171" s="1">
        <v>45961</v>
      </c>
      <c r="C18171" t="s">
        <v>1146</v>
      </c>
      <c r="D18171" t="s">
        <v>1147</v>
      </c>
      <c r="E18171" s="4">
        <v>12750</v>
      </c>
      <c r="F18171" t="s">
        <v>1477</v>
      </c>
      <c r="G18171" t="s">
        <v>471</v>
      </c>
      <c r="H18171" t="s">
        <v>311</v>
      </c>
      <c r="I18171" t="s">
        <v>312</v>
      </c>
      <c r="J18171" t="s">
        <v>264</v>
      </c>
      <c r="L18171" t="s">
        <v>378</v>
      </c>
      <c r="M18171" t="s">
        <v>379</v>
      </c>
      <c r="N18171" t="s">
        <v>487</v>
      </c>
    </row>
    <row r="18172" spans="1:14" x14ac:dyDescent="0.25">
      <c r="A18172" t="s">
        <v>240</v>
      </c>
      <c r="B18172" s="1">
        <v>45991</v>
      </c>
      <c r="C18172" t="s">
        <v>1146</v>
      </c>
      <c r="D18172" t="s">
        <v>1147</v>
      </c>
      <c r="E18172" s="4">
        <v>12750</v>
      </c>
      <c r="F18172" t="s">
        <v>1477</v>
      </c>
      <c r="G18172" t="s">
        <v>471</v>
      </c>
      <c r="H18172" t="s">
        <v>311</v>
      </c>
      <c r="I18172" t="s">
        <v>312</v>
      </c>
      <c r="J18172" t="s">
        <v>264</v>
      </c>
      <c r="L18172" t="s">
        <v>378</v>
      </c>
      <c r="M18172" t="s">
        <v>379</v>
      </c>
      <c r="N18172" t="s">
        <v>487</v>
      </c>
    </row>
    <row r="18173" spans="1:14" x14ac:dyDescent="0.25">
      <c r="A18173" t="s">
        <v>240</v>
      </c>
      <c r="B18173" s="1">
        <v>46022</v>
      </c>
      <c r="C18173" t="s">
        <v>1146</v>
      </c>
      <c r="D18173" t="s">
        <v>1147</v>
      </c>
      <c r="E18173" s="4">
        <v>12750</v>
      </c>
      <c r="F18173" t="s">
        <v>1477</v>
      </c>
      <c r="G18173" t="s">
        <v>471</v>
      </c>
      <c r="H18173" t="s">
        <v>311</v>
      </c>
      <c r="I18173" t="s">
        <v>312</v>
      </c>
      <c r="J18173" t="s">
        <v>264</v>
      </c>
      <c r="L18173" t="s">
        <v>378</v>
      </c>
      <c r="M18173" t="s">
        <v>379</v>
      </c>
      <c r="N18173" t="s">
        <v>487</v>
      </c>
    </row>
    <row r="18174" spans="1:14" x14ac:dyDescent="0.25">
      <c r="A18174" t="s">
        <v>240</v>
      </c>
      <c r="B18174" s="1">
        <v>45688</v>
      </c>
      <c r="C18174" t="s">
        <v>1273</v>
      </c>
      <c r="D18174" t="s">
        <v>1274</v>
      </c>
      <c r="E18174" s="4">
        <v>693.33</v>
      </c>
      <c r="F18174" t="s">
        <v>1477</v>
      </c>
      <c r="G18174" t="s">
        <v>471</v>
      </c>
      <c r="H18174" t="s">
        <v>301</v>
      </c>
      <c r="I18174" t="s">
        <v>302</v>
      </c>
      <c r="J18174" t="s">
        <v>258</v>
      </c>
      <c r="L18174" t="s">
        <v>378</v>
      </c>
      <c r="M18174" t="s">
        <v>379</v>
      </c>
      <c r="N18174" t="s">
        <v>487</v>
      </c>
    </row>
    <row r="18175" spans="1:14" x14ac:dyDescent="0.25">
      <c r="A18175" t="s">
        <v>240</v>
      </c>
      <c r="B18175" s="1">
        <v>45716</v>
      </c>
      <c r="C18175" t="s">
        <v>1273</v>
      </c>
      <c r="D18175" t="s">
        <v>1274</v>
      </c>
      <c r="E18175" s="4">
        <v>1386.66</v>
      </c>
      <c r="F18175" t="s">
        <v>1477</v>
      </c>
      <c r="G18175" t="s">
        <v>471</v>
      </c>
      <c r="H18175" t="s">
        <v>301</v>
      </c>
      <c r="I18175" t="s">
        <v>302</v>
      </c>
      <c r="J18175" t="s">
        <v>258</v>
      </c>
      <c r="L18175" t="s">
        <v>378</v>
      </c>
      <c r="M18175" t="s">
        <v>379</v>
      </c>
      <c r="N18175" t="s">
        <v>487</v>
      </c>
    </row>
    <row r="18176" spans="1:14" x14ac:dyDescent="0.25">
      <c r="A18176" t="s">
        <v>240</v>
      </c>
      <c r="B18176" s="1">
        <v>45747</v>
      </c>
      <c r="C18176" t="s">
        <v>1273</v>
      </c>
      <c r="D18176" t="s">
        <v>1274</v>
      </c>
      <c r="E18176" s="4">
        <v>2529.9899999999998</v>
      </c>
      <c r="F18176" t="s">
        <v>1477</v>
      </c>
      <c r="G18176" t="s">
        <v>471</v>
      </c>
      <c r="H18176" t="s">
        <v>301</v>
      </c>
      <c r="I18176" t="s">
        <v>302</v>
      </c>
      <c r="J18176" t="s">
        <v>258</v>
      </c>
      <c r="L18176" t="s">
        <v>378</v>
      </c>
      <c r="M18176" t="s">
        <v>379</v>
      </c>
      <c r="N18176" t="s">
        <v>487</v>
      </c>
    </row>
    <row r="18177" spans="1:14" x14ac:dyDescent="0.25">
      <c r="A18177" t="s">
        <v>240</v>
      </c>
      <c r="B18177" s="1">
        <v>45777</v>
      </c>
      <c r="C18177" t="s">
        <v>1273</v>
      </c>
      <c r="D18177" t="s">
        <v>1274</v>
      </c>
      <c r="E18177" s="4">
        <v>3223.3199999999997</v>
      </c>
      <c r="F18177" t="s">
        <v>1477</v>
      </c>
      <c r="G18177" t="s">
        <v>471</v>
      </c>
      <c r="H18177" t="s">
        <v>301</v>
      </c>
      <c r="I18177" t="s">
        <v>302</v>
      </c>
      <c r="J18177" t="s">
        <v>258</v>
      </c>
      <c r="L18177" t="s">
        <v>378</v>
      </c>
      <c r="M18177" t="s">
        <v>379</v>
      </c>
      <c r="N18177" t="s">
        <v>487</v>
      </c>
    </row>
    <row r="18178" spans="1:14" x14ac:dyDescent="0.25">
      <c r="A18178" t="s">
        <v>240</v>
      </c>
      <c r="B18178" s="1">
        <v>45808</v>
      </c>
      <c r="C18178" t="s">
        <v>1273</v>
      </c>
      <c r="D18178" t="s">
        <v>1274</v>
      </c>
      <c r="E18178" s="4">
        <v>3916.6499999999996</v>
      </c>
      <c r="F18178" t="s">
        <v>1477</v>
      </c>
      <c r="G18178" t="s">
        <v>471</v>
      </c>
      <c r="H18178" t="s">
        <v>301</v>
      </c>
      <c r="I18178" t="s">
        <v>302</v>
      </c>
      <c r="J18178" t="s">
        <v>258</v>
      </c>
      <c r="L18178" t="s">
        <v>378</v>
      </c>
      <c r="M18178" t="s">
        <v>379</v>
      </c>
      <c r="N18178" t="s">
        <v>487</v>
      </c>
    </row>
    <row r="18179" spans="1:14" x14ac:dyDescent="0.25">
      <c r="A18179" t="s">
        <v>240</v>
      </c>
      <c r="B18179" s="1">
        <v>45838</v>
      </c>
      <c r="C18179" t="s">
        <v>1273</v>
      </c>
      <c r="D18179" t="s">
        <v>1274</v>
      </c>
      <c r="E18179" s="4">
        <v>4699.6499999999996</v>
      </c>
      <c r="F18179" t="s">
        <v>1477</v>
      </c>
      <c r="G18179" t="s">
        <v>471</v>
      </c>
      <c r="H18179" t="s">
        <v>301</v>
      </c>
      <c r="I18179" t="s">
        <v>302</v>
      </c>
      <c r="J18179" t="s">
        <v>258</v>
      </c>
      <c r="L18179" t="s">
        <v>378</v>
      </c>
      <c r="M18179" t="s">
        <v>379</v>
      </c>
      <c r="N18179" t="s">
        <v>487</v>
      </c>
    </row>
    <row r="18180" spans="1:14" x14ac:dyDescent="0.25">
      <c r="A18180" t="s">
        <v>240</v>
      </c>
      <c r="B18180" s="1">
        <v>45869</v>
      </c>
      <c r="C18180" t="s">
        <v>1273</v>
      </c>
      <c r="D18180" t="s">
        <v>1274</v>
      </c>
      <c r="E18180" s="4">
        <v>5482.65</v>
      </c>
      <c r="F18180" t="s">
        <v>1477</v>
      </c>
      <c r="G18180" t="s">
        <v>471</v>
      </c>
      <c r="H18180" t="s">
        <v>301</v>
      </c>
      <c r="I18180" t="s">
        <v>302</v>
      </c>
      <c r="J18180" t="s">
        <v>258</v>
      </c>
      <c r="L18180" t="s">
        <v>378</v>
      </c>
      <c r="M18180" t="s">
        <v>379</v>
      </c>
      <c r="N18180" t="s">
        <v>487</v>
      </c>
    </row>
    <row r="18181" spans="1:14" x14ac:dyDescent="0.25">
      <c r="A18181" t="s">
        <v>240</v>
      </c>
      <c r="B18181" s="1">
        <v>45900</v>
      </c>
      <c r="C18181" t="s">
        <v>1273</v>
      </c>
      <c r="D18181" t="s">
        <v>1274</v>
      </c>
      <c r="E18181" s="4">
        <v>6265.65</v>
      </c>
      <c r="F18181" t="s">
        <v>1477</v>
      </c>
      <c r="G18181" t="s">
        <v>471</v>
      </c>
      <c r="H18181" t="s">
        <v>301</v>
      </c>
      <c r="I18181" t="s">
        <v>302</v>
      </c>
      <c r="J18181" t="s">
        <v>258</v>
      </c>
      <c r="L18181" t="s">
        <v>378</v>
      </c>
      <c r="M18181" t="s">
        <v>379</v>
      </c>
      <c r="N18181" t="s">
        <v>487</v>
      </c>
    </row>
    <row r="18182" spans="1:14" x14ac:dyDescent="0.25">
      <c r="A18182" t="s">
        <v>240</v>
      </c>
      <c r="B18182" s="1">
        <v>45930</v>
      </c>
      <c r="C18182" t="s">
        <v>1273</v>
      </c>
      <c r="D18182" t="s">
        <v>1274</v>
      </c>
      <c r="E18182" s="4">
        <v>7048.65</v>
      </c>
      <c r="F18182" t="s">
        <v>1477</v>
      </c>
      <c r="G18182" t="s">
        <v>471</v>
      </c>
      <c r="H18182" t="s">
        <v>301</v>
      </c>
      <c r="I18182" t="s">
        <v>302</v>
      </c>
      <c r="J18182" t="s">
        <v>258</v>
      </c>
      <c r="L18182" t="s">
        <v>378</v>
      </c>
      <c r="M18182" t="s">
        <v>379</v>
      </c>
      <c r="N18182" t="s">
        <v>487</v>
      </c>
    </row>
    <row r="18183" spans="1:14" x14ac:dyDescent="0.25">
      <c r="A18183" t="s">
        <v>240</v>
      </c>
      <c r="B18183" s="1">
        <v>45961</v>
      </c>
      <c r="C18183" t="s">
        <v>1273</v>
      </c>
      <c r="D18183" t="s">
        <v>1274</v>
      </c>
      <c r="E18183" s="4">
        <v>7831.65</v>
      </c>
      <c r="F18183" t="s">
        <v>1477</v>
      </c>
      <c r="G18183" t="s">
        <v>471</v>
      </c>
      <c r="H18183" t="s">
        <v>301</v>
      </c>
      <c r="I18183" t="s">
        <v>302</v>
      </c>
      <c r="J18183" t="s">
        <v>258</v>
      </c>
      <c r="L18183" t="s">
        <v>378</v>
      </c>
      <c r="M18183" t="s">
        <v>379</v>
      </c>
      <c r="N18183" t="s">
        <v>487</v>
      </c>
    </row>
    <row r="18184" spans="1:14" x14ac:dyDescent="0.25">
      <c r="A18184" t="s">
        <v>240</v>
      </c>
      <c r="B18184" s="1">
        <v>45991</v>
      </c>
      <c r="C18184" t="s">
        <v>1273</v>
      </c>
      <c r="D18184" t="s">
        <v>1274</v>
      </c>
      <c r="E18184" s="4">
        <v>8614.65</v>
      </c>
      <c r="F18184" t="s">
        <v>1477</v>
      </c>
      <c r="G18184" t="s">
        <v>471</v>
      </c>
      <c r="H18184" t="s">
        <v>301</v>
      </c>
      <c r="I18184" t="s">
        <v>302</v>
      </c>
      <c r="J18184" t="s">
        <v>258</v>
      </c>
      <c r="L18184" t="s">
        <v>378</v>
      </c>
      <c r="M18184" t="s">
        <v>379</v>
      </c>
      <c r="N18184" t="s">
        <v>487</v>
      </c>
    </row>
    <row r="18185" spans="1:14" x14ac:dyDescent="0.25">
      <c r="A18185" t="s">
        <v>240</v>
      </c>
      <c r="B18185" s="1">
        <v>46022</v>
      </c>
      <c r="C18185" t="s">
        <v>1273</v>
      </c>
      <c r="D18185" t="s">
        <v>1274</v>
      </c>
      <c r="E18185" s="4">
        <v>9397.65</v>
      </c>
      <c r="F18185" t="s">
        <v>1477</v>
      </c>
      <c r="G18185" t="s">
        <v>471</v>
      </c>
      <c r="H18185" t="s">
        <v>301</v>
      </c>
      <c r="I18185" t="s">
        <v>302</v>
      </c>
      <c r="J18185" t="s">
        <v>258</v>
      </c>
      <c r="L18185" t="s">
        <v>378</v>
      </c>
      <c r="M18185" t="s">
        <v>379</v>
      </c>
      <c r="N18185" t="s">
        <v>487</v>
      </c>
    </row>
    <row r="18186" spans="1:14" x14ac:dyDescent="0.25">
      <c r="A18186" t="s">
        <v>240</v>
      </c>
      <c r="B18186" s="1">
        <v>45688</v>
      </c>
      <c r="C18186" t="s">
        <v>1260</v>
      </c>
      <c r="D18186" t="s">
        <v>1261</v>
      </c>
      <c r="E18186" s="4">
        <v>200</v>
      </c>
      <c r="F18186" t="s">
        <v>1477</v>
      </c>
      <c r="G18186" t="s">
        <v>471</v>
      </c>
      <c r="H18186" t="s">
        <v>311</v>
      </c>
      <c r="I18186" t="s">
        <v>312</v>
      </c>
      <c r="J18186" t="s">
        <v>264</v>
      </c>
      <c r="L18186" t="s">
        <v>378</v>
      </c>
      <c r="M18186" t="s">
        <v>379</v>
      </c>
      <c r="N18186" t="s">
        <v>487</v>
      </c>
    </row>
    <row r="18187" spans="1:14" x14ac:dyDescent="0.25">
      <c r="A18187" t="s">
        <v>240</v>
      </c>
      <c r="B18187" s="1">
        <v>45716</v>
      </c>
      <c r="C18187" t="s">
        <v>1260</v>
      </c>
      <c r="D18187" t="s">
        <v>1261</v>
      </c>
      <c r="E18187" s="4">
        <v>400</v>
      </c>
      <c r="F18187" t="s">
        <v>1477</v>
      </c>
      <c r="G18187" t="s">
        <v>471</v>
      </c>
      <c r="H18187" t="s">
        <v>311</v>
      </c>
      <c r="I18187" t="s">
        <v>312</v>
      </c>
      <c r="J18187" t="s">
        <v>264</v>
      </c>
      <c r="L18187" t="s">
        <v>378</v>
      </c>
      <c r="M18187" t="s">
        <v>379</v>
      </c>
      <c r="N18187" t="s">
        <v>487</v>
      </c>
    </row>
    <row r="18188" spans="1:14" x14ac:dyDescent="0.25">
      <c r="A18188" t="s">
        <v>240</v>
      </c>
      <c r="B18188" s="1">
        <v>45747</v>
      </c>
      <c r="C18188" t="s">
        <v>1260</v>
      </c>
      <c r="D18188" t="s">
        <v>1261</v>
      </c>
      <c r="E18188" s="4">
        <v>600</v>
      </c>
      <c r="F18188" t="s">
        <v>1477</v>
      </c>
      <c r="G18188" t="s">
        <v>471</v>
      </c>
      <c r="H18188" t="s">
        <v>311</v>
      </c>
      <c r="I18188" t="s">
        <v>312</v>
      </c>
      <c r="J18188" t="s">
        <v>264</v>
      </c>
      <c r="L18188" t="s">
        <v>378</v>
      </c>
      <c r="M18188" t="s">
        <v>379</v>
      </c>
      <c r="N18188" t="s">
        <v>487</v>
      </c>
    </row>
    <row r="18189" spans="1:14" x14ac:dyDescent="0.25">
      <c r="A18189" t="s">
        <v>240</v>
      </c>
      <c r="B18189" s="1">
        <v>45777</v>
      </c>
      <c r="C18189" t="s">
        <v>1260</v>
      </c>
      <c r="D18189" t="s">
        <v>1261</v>
      </c>
      <c r="E18189" s="4">
        <v>800</v>
      </c>
      <c r="F18189" t="s">
        <v>1477</v>
      </c>
      <c r="G18189" t="s">
        <v>471</v>
      </c>
      <c r="H18189" t="s">
        <v>311</v>
      </c>
      <c r="I18189" t="s">
        <v>312</v>
      </c>
      <c r="J18189" t="s">
        <v>264</v>
      </c>
      <c r="L18189" t="s">
        <v>378</v>
      </c>
      <c r="M18189" t="s">
        <v>379</v>
      </c>
      <c r="N18189" t="s">
        <v>487</v>
      </c>
    </row>
    <row r="18190" spans="1:14" x14ac:dyDescent="0.25">
      <c r="A18190" t="s">
        <v>240</v>
      </c>
      <c r="B18190" s="1">
        <v>45808</v>
      </c>
      <c r="C18190" t="s">
        <v>1260</v>
      </c>
      <c r="D18190" t="s">
        <v>1261</v>
      </c>
      <c r="E18190" s="4">
        <v>1000</v>
      </c>
      <c r="F18190" t="s">
        <v>1477</v>
      </c>
      <c r="G18190" t="s">
        <v>471</v>
      </c>
      <c r="H18190" t="s">
        <v>311</v>
      </c>
      <c r="I18190" t="s">
        <v>312</v>
      </c>
      <c r="J18190" t="s">
        <v>264</v>
      </c>
      <c r="L18190" t="s">
        <v>378</v>
      </c>
      <c r="M18190" t="s">
        <v>379</v>
      </c>
      <c r="N18190" t="s">
        <v>487</v>
      </c>
    </row>
    <row r="18191" spans="1:14" x14ac:dyDescent="0.25">
      <c r="A18191" t="s">
        <v>240</v>
      </c>
      <c r="B18191" s="1">
        <v>45838</v>
      </c>
      <c r="C18191" t="s">
        <v>1260</v>
      </c>
      <c r="D18191" t="s">
        <v>1261</v>
      </c>
      <c r="E18191" s="4">
        <v>1000</v>
      </c>
      <c r="F18191" t="s">
        <v>1477</v>
      </c>
      <c r="G18191" t="s">
        <v>471</v>
      </c>
      <c r="H18191" t="s">
        <v>311</v>
      </c>
      <c r="I18191" t="s">
        <v>312</v>
      </c>
      <c r="J18191" t="s">
        <v>264</v>
      </c>
      <c r="L18191" t="s">
        <v>378</v>
      </c>
      <c r="M18191" t="s">
        <v>379</v>
      </c>
      <c r="N18191" t="s">
        <v>487</v>
      </c>
    </row>
    <row r="18192" spans="1:14" x14ac:dyDescent="0.25">
      <c r="A18192" t="s">
        <v>240</v>
      </c>
      <c r="B18192" s="1">
        <v>45869</v>
      </c>
      <c r="C18192" t="s">
        <v>1260</v>
      </c>
      <c r="D18192" t="s">
        <v>1261</v>
      </c>
      <c r="E18192" s="4">
        <v>1000</v>
      </c>
      <c r="F18192" t="s">
        <v>1477</v>
      </c>
      <c r="G18192" t="s">
        <v>471</v>
      </c>
      <c r="H18192" t="s">
        <v>311</v>
      </c>
      <c r="I18192" t="s">
        <v>312</v>
      </c>
      <c r="J18192" t="s">
        <v>264</v>
      </c>
      <c r="L18192" t="s">
        <v>378</v>
      </c>
      <c r="M18192" t="s">
        <v>379</v>
      </c>
      <c r="N18192" t="s">
        <v>487</v>
      </c>
    </row>
    <row r="18193" spans="1:14" x14ac:dyDescent="0.25">
      <c r="A18193" t="s">
        <v>240</v>
      </c>
      <c r="B18193" s="1">
        <v>45900</v>
      </c>
      <c r="C18193" t="s">
        <v>1260</v>
      </c>
      <c r="D18193" t="s">
        <v>1261</v>
      </c>
      <c r="E18193" s="4">
        <v>1000</v>
      </c>
      <c r="F18193" t="s">
        <v>1477</v>
      </c>
      <c r="G18193" t="s">
        <v>471</v>
      </c>
      <c r="H18193" t="s">
        <v>311</v>
      </c>
      <c r="I18193" t="s">
        <v>312</v>
      </c>
      <c r="J18193" t="s">
        <v>264</v>
      </c>
      <c r="L18193" t="s">
        <v>378</v>
      </c>
      <c r="M18193" t="s">
        <v>379</v>
      </c>
      <c r="N18193" t="s">
        <v>487</v>
      </c>
    </row>
    <row r="18194" spans="1:14" x14ac:dyDescent="0.25">
      <c r="A18194" t="s">
        <v>240</v>
      </c>
      <c r="B18194" s="1">
        <v>45930</v>
      </c>
      <c r="C18194" t="s">
        <v>1260</v>
      </c>
      <c r="D18194" t="s">
        <v>1261</v>
      </c>
      <c r="E18194" s="4">
        <v>1000</v>
      </c>
      <c r="F18194" t="s">
        <v>1477</v>
      </c>
      <c r="G18194" t="s">
        <v>471</v>
      </c>
      <c r="H18194" t="s">
        <v>311</v>
      </c>
      <c r="I18194" t="s">
        <v>312</v>
      </c>
      <c r="J18194" t="s">
        <v>264</v>
      </c>
      <c r="L18194" t="s">
        <v>378</v>
      </c>
      <c r="M18194" t="s">
        <v>379</v>
      </c>
      <c r="N18194" t="s">
        <v>487</v>
      </c>
    </row>
    <row r="18195" spans="1:14" x14ac:dyDescent="0.25">
      <c r="A18195" t="s">
        <v>240</v>
      </c>
      <c r="B18195" s="1">
        <v>45961</v>
      </c>
      <c r="C18195" t="s">
        <v>1260</v>
      </c>
      <c r="D18195" t="s">
        <v>1261</v>
      </c>
      <c r="E18195" s="4">
        <v>1000</v>
      </c>
      <c r="F18195" t="s">
        <v>1477</v>
      </c>
      <c r="G18195" t="s">
        <v>471</v>
      </c>
      <c r="H18195" t="s">
        <v>311</v>
      </c>
      <c r="I18195" t="s">
        <v>312</v>
      </c>
      <c r="J18195" t="s">
        <v>264</v>
      </c>
      <c r="L18195" t="s">
        <v>378</v>
      </c>
      <c r="M18195" t="s">
        <v>379</v>
      </c>
      <c r="N18195" t="s">
        <v>487</v>
      </c>
    </row>
    <row r="18196" spans="1:14" x14ac:dyDescent="0.25">
      <c r="A18196" t="s">
        <v>240</v>
      </c>
      <c r="B18196" s="1">
        <v>45991</v>
      </c>
      <c r="C18196" t="s">
        <v>1260</v>
      </c>
      <c r="D18196" t="s">
        <v>1261</v>
      </c>
      <c r="E18196" s="4">
        <v>1000</v>
      </c>
      <c r="F18196" t="s">
        <v>1477</v>
      </c>
      <c r="G18196" t="s">
        <v>471</v>
      </c>
      <c r="H18196" t="s">
        <v>311</v>
      </c>
      <c r="I18196" t="s">
        <v>312</v>
      </c>
      <c r="J18196" t="s">
        <v>264</v>
      </c>
      <c r="L18196" t="s">
        <v>378</v>
      </c>
      <c r="M18196" t="s">
        <v>379</v>
      </c>
      <c r="N18196" t="s">
        <v>487</v>
      </c>
    </row>
    <row r="18197" spans="1:14" x14ac:dyDescent="0.25">
      <c r="A18197" t="s">
        <v>240</v>
      </c>
      <c r="B18197" s="1">
        <v>46022</v>
      </c>
      <c r="C18197" t="s">
        <v>1260</v>
      </c>
      <c r="D18197" t="s">
        <v>1261</v>
      </c>
      <c r="E18197" s="4">
        <v>1000</v>
      </c>
      <c r="F18197" t="s">
        <v>1477</v>
      </c>
      <c r="G18197" t="s">
        <v>471</v>
      </c>
      <c r="H18197" t="s">
        <v>311</v>
      </c>
      <c r="I18197" t="s">
        <v>312</v>
      </c>
      <c r="J18197" t="s">
        <v>264</v>
      </c>
      <c r="L18197" t="s">
        <v>378</v>
      </c>
      <c r="M18197" t="s">
        <v>379</v>
      </c>
      <c r="N18197" t="s">
        <v>487</v>
      </c>
    </row>
    <row r="18198" spans="1:14" x14ac:dyDescent="0.25">
      <c r="A18198" t="s">
        <v>240</v>
      </c>
      <c r="B18198" s="1">
        <v>45688</v>
      </c>
      <c r="C18198" t="s">
        <v>704</v>
      </c>
      <c r="D18198" t="s">
        <v>705</v>
      </c>
      <c r="E18198" s="4">
        <v>10545.699999999999</v>
      </c>
      <c r="F18198" t="s">
        <v>1477</v>
      </c>
      <c r="G18198" t="s">
        <v>471</v>
      </c>
      <c r="H18198" t="s">
        <v>311</v>
      </c>
      <c r="I18198" t="s">
        <v>312</v>
      </c>
      <c r="J18198" t="s">
        <v>264</v>
      </c>
      <c r="L18198" t="s">
        <v>378</v>
      </c>
      <c r="M18198" t="s">
        <v>379</v>
      </c>
      <c r="N18198" t="s">
        <v>487</v>
      </c>
    </row>
    <row r="18199" spans="1:14" x14ac:dyDescent="0.25">
      <c r="A18199" t="s">
        <v>240</v>
      </c>
      <c r="B18199" s="1">
        <v>45716</v>
      </c>
      <c r="C18199" t="s">
        <v>704</v>
      </c>
      <c r="D18199" t="s">
        <v>705</v>
      </c>
      <c r="E18199" s="4">
        <v>10545.699999999999</v>
      </c>
      <c r="F18199" t="s">
        <v>1477</v>
      </c>
      <c r="G18199" t="s">
        <v>471</v>
      </c>
      <c r="H18199" t="s">
        <v>311</v>
      </c>
      <c r="I18199" t="s">
        <v>312</v>
      </c>
      <c r="J18199" t="s">
        <v>264</v>
      </c>
      <c r="L18199" t="s">
        <v>378</v>
      </c>
      <c r="M18199" t="s">
        <v>379</v>
      </c>
      <c r="N18199" t="s">
        <v>487</v>
      </c>
    </row>
    <row r="18200" spans="1:14" x14ac:dyDescent="0.25">
      <c r="A18200" t="s">
        <v>240</v>
      </c>
      <c r="B18200" s="1">
        <v>45747</v>
      </c>
      <c r="C18200" t="s">
        <v>704</v>
      </c>
      <c r="D18200" t="s">
        <v>705</v>
      </c>
      <c r="E18200" s="4">
        <v>10545.699999999999</v>
      </c>
      <c r="F18200" t="s">
        <v>1477</v>
      </c>
      <c r="G18200" t="s">
        <v>471</v>
      </c>
      <c r="H18200" t="s">
        <v>311</v>
      </c>
      <c r="I18200" t="s">
        <v>312</v>
      </c>
      <c r="J18200" t="s">
        <v>264</v>
      </c>
      <c r="L18200" t="s">
        <v>378</v>
      </c>
      <c r="M18200" t="s">
        <v>379</v>
      </c>
      <c r="N18200" t="s">
        <v>487</v>
      </c>
    </row>
    <row r="18201" spans="1:14" x14ac:dyDescent="0.25">
      <c r="A18201" t="s">
        <v>240</v>
      </c>
      <c r="B18201" s="1">
        <v>45777</v>
      </c>
      <c r="C18201" t="s">
        <v>704</v>
      </c>
      <c r="D18201" t="s">
        <v>705</v>
      </c>
      <c r="E18201" s="4">
        <v>10545.699999999999</v>
      </c>
      <c r="F18201" t="s">
        <v>1477</v>
      </c>
      <c r="G18201" t="s">
        <v>471</v>
      </c>
      <c r="H18201" t="s">
        <v>311</v>
      </c>
      <c r="I18201" t="s">
        <v>312</v>
      </c>
      <c r="J18201" t="s">
        <v>264</v>
      </c>
      <c r="L18201" t="s">
        <v>378</v>
      </c>
      <c r="M18201" t="s">
        <v>379</v>
      </c>
      <c r="N18201" t="s">
        <v>487</v>
      </c>
    </row>
    <row r="18202" spans="1:14" x14ac:dyDescent="0.25">
      <c r="A18202" t="s">
        <v>240</v>
      </c>
      <c r="B18202" s="1">
        <v>45808</v>
      </c>
      <c r="C18202" t="s">
        <v>704</v>
      </c>
      <c r="D18202" t="s">
        <v>705</v>
      </c>
      <c r="E18202" s="4">
        <v>10545.699999999999</v>
      </c>
      <c r="F18202" t="s">
        <v>1477</v>
      </c>
      <c r="G18202" t="s">
        <v>471</v>
      </c>
      <c r="H18202" t="s">
        <v>311</v>
      </c>
      <c r="I18202" t="s">
        <v>312</v>
      </c>
      <c r="J18202" t="s">
        <v>264</v>
      </c>
      <c r="L18202" t="s">
        <v>378</v>
      </c>
      <c r="M18202" t="s">
        <v>379</v>
      </c>
      <c r="N18202" t="s">
        <v>487</v>
      </c>
    </row>
    <row r="18203" spans="1:14" x14ac:dyDescent="0.25">
      <c r="A18203" t="s">
        <v>240</v>
      </c>
      <c r="B18203" s="1">
        <v>45838</v>
      </c>
      <c r="C18203" t="s">
        <v>704</v>
      </c>
      <c r="D18203" t="s">
        <v>705</v>
      </c>
      <c r="E18203" s="4">
        <v>21045.699999999997</v>
      </c>
      <c r="F18203" t="s">
        <v>1477</v>
      </c>
      <c r="G18203" t="s">
        <v>471</v>
      </c>
      <c r="H18203" t="s">
        <v>311</v>
      </c>
      <c r="I18203" t="s">
        <v>312</v>
      </c>
      <c r="J18203" t="s">
        <v>264</v>
      </c>
      <c r="L18203" t="s">
        <v>378</v>
      </c>
      <c r="M18203" t="s">
        <v>379</v>
      </c>
      <c r="N18203" t="s">
        <v>487</v>
      </c>
    </row>
    <row r="18204" spans="1:14" x14ac:dyDescent="0.25">
      <c r="A18204" t="s">
        <v>240</v>
      </c>
      <c r="B18204" s="1">
        <v>45869</v>
      </c>
      <c r="C18204" t="s">
        <v>704</v>
      </c>
      <c r="D18204" t="s">
        <v>705</v>
      </c>
      <c r="E18204" s="4">
        <v>26045.699999999997</v>
      </c>
      <c r="F18204" t="s">
        <v>1477</v>
      </c>
      <c r="G18204" t="s">
        <v>471</v>
      </c>
      <c r="H18204" t="s">
        <v>311</v>
      </c>
      <c r="I18204" t="s">
        <v>312</v>
      </c>
      <c r="J18204" t="s">
        <v>264</v>
      </c>
      <c r="L18204" t="s">
        <v>378</v>
      </c>
      <c r="M18204" t="s">
        <v>379</v>
      </c>
      <c r="N18204" t="s">
        <v>487</v>
      </c>
    </row>
    <row r="18205" spans="1:14" x14ac:dyDescent="0.25">
      <c r="A18205" t="s">
        <v>240</v>
      </c>
      <c r="B18205" s="1">
        <v>45900</v>
      </c>
      <c r="C18205" t="s">
        <v>704</v>
      </c>
      <c r="D18205" t="s">
        <v>705</v>
      </c>
      <c r="E18205" s="4">
        <v>31045.699999999997</v>
      </c>
      <c r="F18205" t="s">
        <v>1477</v>
      </c>
      <c r="G18205" t="s">
        <v>471</v>
      </c>
      <c r="H18205" t="s">
        <v>311</v>
      </c>
      <c r="I18205" t="s">
        <v>312</v>
      </c>
      <c r="J18205" t="s">
        <v>264</v>
      </c>
      <c r="L18205" t="s">
        <v>378</v>
      </c>
      <c r="M18205" t="s">
        <v>379</v>
      </c>
      <c r="N18205" t="s">
        <v>487</v>
      </c>
    </row>
    <row r="18206" spans="1:14" x14ac:dyDescent="0.25">
      <c r="A18206" t="s">
        <v>240</v>
      </c>
      <c r="B18206" s="1">
        <v>45930</v>
      </c>
      <c r="C18206" t="s">
        <v>704</v>
      </c>
      <c r="D18206" t="s">
        <v>705</v>
      </c>
      <c r="E18206" s="4">
        <v>36045.699999999997</v>
      </c>
      <c r="F18206" t="s">
        <v>1477</v>
      </c>
      <c r="G18206" t="s">
        <v>471</v>
      </c>
      <c r="H18206" t="s">
        <v>311</v>
      </c>
      <c r="I18206" t="s">
        <v>312</v>
      </c>
      <c r="J18206" t="s">
        <v>264</v>
      </c>
      <c r="L18206" t="s">
        <v>378</v>
      </c>
      <c r="M18206" t="s">
        <v>379</v>
      </c>
      <c r="N18206" t="s">
        <v>487</v>
      </c>
    </row>
    <row r="18207" spans="1:14" x14ac:dyDescent="0.25">
      <c r="A18207" t="s">
        <v>240</v>
      </c>
      <c r="B18207" s="1">
        <v>45961</v>
      </c>
      <c r="C18207" t="s">
        <v>704</v>
      </c>
      <c r="D18207" t="s">
        <v>705</v>
      </c>
      <c r="E18207" s="4">
        <v>41045.699999999997</v>
      </c>
      <c r="F18207" t="s">
        <v>1477</v>
      </c>
      <c r="G18207" t="s">
        <v>471</v>
      </c>
      <c r="H18207" t="s">
        <v>311</v>
      </c>
      <c r="I18207" t="s">
        <v>312</v>
      </c>
      <c r="J18207" t="s">
        <v>264</v>
      </c>
      <c r="L18207" t="s">
        <v>378</v>
      </c>
      <c r="M18207" t="s">
        <v>379</v>
      </c>
      <c r="N18207" t="s">
        <v>487</v>
      </c>
    </row>
    <row r="18208" spans="1:14" x14ac:dyDescent="0.25">
      <c r="A18208" t="s">
        <v>240</v>
      </c>
      <c r="B18208" s="1">
        <v>45991</v>
      </c>
      <c r="C18208" t="s">
        <v>704</v>
      </c>
      <c r="D18208" t="s">
        <v>705</v>
      </c>
      <c r="E18208" s="4">
        <v>46045.7</v>
      </c>
      <c r="F18208" t="s">
        <v>1477</v>
      </c>
      <c r="G18208" t="s">
        <v>471</v>
      </c>
      <c r="H18208" t="s">
        <v>311</v>
      </c>
      <c r="I18208" t="s">
        <v>312</v>
      </c>
      <c r="J18208" t="s">
        <v>264</v>
      </c>
      <c r="L18208" t="s">
        <v>378</v>
      </c>
      <c r="M18208" t="s">
        <v>379</v>
      </c>
      <c r="N18208" t="s">
        <v>487</v>
      </c>
    </row>
    <row r="18209" spans="1:14" x14ac:dyDescent="0.25">
      <c r="A18209" t="s">
        <v>240</v>
      </c>
      <c r="B18209" s="1">
        <v>46022</v>
      </c>
      <c r="C18209" t="s">
        <v>704</v>
      </c>
      <c r="D18209" t="s">
        <v>705</v>
      </c>
      <c r="E18209" s="4">
        <v>51045.7</v>
      </c>
      <c r="F18209" t="s">
        <v>1477</v>
      </c>
      <c r="G18209" t="s">
        <v>471</v>
      </c>
      <c r="H18209" t="s">
        <v>311</v>
      </c>
      <c r="I18209" t="s">
        <v>312</v>
      </c>
      <c r="J18209" t="s">
        <v>264</v>
      </c>
      <c r="L18209" t="s">
        <v>378</v>
      </c>
      <c r="M18209" t="s">
        <v>379</v>
      </c>
      <c r="N18209" t="s">
        <v>487</v>
      </c>
    </row>
    <row r="18210" spans="1:14" x14ac:dyDescent="0.25">
      <c r="A18210" t="s">
        <v>240</v>
      </c>
      <c r="B18210" s="1">
        <v>45688</v>
      </c>
      <c r="C18210" t="s">
        <v>717</v>
      </c>
      <c r="D18210" t="s">
        <v>718</v>
      </c>
      <c r="E18210" s="4">
        <v>1502.19</v>
      </c>
      <c r="F18210" t="s">
        <v>1477</v>
      </c>
      <c r="G18210" t="s">
        <v>471</v>
      </c>
      <c r="H18210" t="s">
        <v>311</v>
      </c>
      <c r="I18210" t="s">
        <v>312</v>
      </c>
      <c r="J18210" t="s">
        <v>264</v>
      </c>
      <c r="L18210" t="s">
        <v>378</v>
      </c>
      <c r="M18210" t="s">
        <v>379</v>
      </c>
      <c r="N18210" t="s">
        <v>487</v>
      </c>
    </row>
    <row r="18211" spans="1:14" x14ac:dyDescent="0.25">
      <c r="A18211" t="s">
        <v>240</v>
      </c>
      <c r="B18211" s="1">
        <v>45716</v>
      </c>
      <c r="C18211" t="s">
        <v>717</v>
      </c>
      <c r="D18211" t="s">
        <v>718</v>
      </c>
      <c r="E18211" s="4">
        <v>1502.19</v>
      </c>
      <c r="F18211" t="s">
        <v>1477</v>
      </c>
      <c r="G18211" t="s">
        <v>471</v>
      </c>
      <c r="H18211" t="s">
        <v>311</v>
      </c>
      <c r="I18211" t="s">
        <v>312</v>
      </c>
      <c r="J18211" t="s">
        <v>264</v>
      </c>
      <c r="L18211" t="s">
        <v>378</v>
      </c>
      <c r="M18211" t="s">
        <v>379</v>
      </c>
      <c r="N18211" t="s">
        <v>487</v>
      </c>
    </row>
    <row r="18212" spans="1:14" x14ac:dyDescent="0.25">
      <c r="A18212" t="s">
        <v>240</v>
      </c>
      <c r="B18212" s="1">
        <v>45747</v>
      </c>
      <c r="C18212" t="s">
        <v>717</v>
      </c>
      <c r="D18212" t="s">
        <v>718</v>
      </c>
      <c r="E18212" s="4">
        <v>1502.19</v>
      </c>
      <c r="F18212" t="s">
        <v>1477</v>
      </c>
      <c r="G18212" t="s">
        <v>471</v>
      </c>
      <c r="H18212" t="s">
        <v>311</v>
      </c>
      <c r="I18212" t="s">
        <v>312</v>
      </c>
      <c r="J18212" t="s">
        <v>264</v>
      </c>
      <c r="L18212" t="s">
        <v>378</v>
      </c>
      <c r="M18212" t="s">
        <v>379</v>
      </c>
      <c r="N18212" t="s">
        <v>487</v>
      </c>
    </row>
    <row r="18213" spans="1:14" x14ac:dyDescent="0.25">
      <c r="A18213" t="s">
        <v>240</v>
      </c>
      <c r="B18213" s="1">
        <v>45777</v>
      </c>
      <c r="C18213" t="s">
        <v>717</v>
      </c>
      <c r="D18213" t="s">
        <v>718</v>
      </c>
      <c r="E18213" s="4">
        <v>1502.19</v>
      </c>
      <c r="F18213" t="s">
        <v>1477</v>
      </c>
      <c r="G18213" t="s">
        <v>471</v>
      </c>
      <c r="H18213" t="s">
        <v>311</v>
      </c>
      <c r="I18213" t="s">
        <v>312</v>
      </c>
      <c r="J18213" t="s">
        <v>264</v>
      </c>
      <c r="L18213" t="s">
        <v>378</v>
      </c>
      <c r="M18213" t="s">
        <v>379</v>
      </c>
      <c r="N18213" t="s">
        <v>487</v>
      </c>
    </row>
    <row r="18214" spans="1:14" x14ac:dyDescent="0.25">
      <c r="A18214" t="s">
        <v>240</v>
      </c>
      <c r="B18214" s="1">
        <v>45808</v>
      </c>
      <c r="C18214" t="s">
        <v>717</v>
      </c>
      <c r="D18214" t="s">
        <v>718</v>
      </c>
      <c r="E18214" s="4">
        <v>1502.19</v>
      </c>
      <c r="F18214" t="s">
        <v>1477</v>
      </c>
      <c r="G18214" t="s">
        <v>471</v>
      </c>
      <c r="H18214" t="s">
        <v>311</v>
      </c>
      <c r="I18214" t="s">
        <v>312</v>
      </c>
      <c r="J18214" t="s">
        <v>264</v>
      </c>
      <c r="L18214" t="s">
        <v>378</v>
      </c>
      <c r="M18214" t="s">
        <v>379</v>
      </c>
      <c r="N18214" t="s">
        <v>487</v>
      </c>
    </row>
    <row r="18215" spans="1:14" x14ac:dyDescent="0.25">
      <c r="A18215" t="s">
        <v>240</v>
      </c>
      <c r="B18215" s="1">
        <v>45838</v>
      </c>
      <c r="C18215" t="s">
        <v>717</v>
      </c>
      <c r="D18215" t="s">
        <v>718</v>
      </c>
      <c r="E18215" s="4">
        <v>1502.19</v>
      </c>
      <c r="F18215" t="s">
        <v>1477</v>
      </c>
      <c r="G18215" t="s">
        <v>471</v>
      </c>
      <c r="H18215" t="s">
        <v>311</v>
      </c>
      <c r="I18215" t="s">
        <v>312</v>
      </c>
      <c r="J18215" t="s">
        <v>264</v>
      </c>
      <c r="L18215" t="s">
        <v>378</v>
      </c>
      <c r="M18215" t="s">
        <v>379</v>
      </c>
      <c r="N18215" t="s">
        <v>487</v>
      </c>
    </row>
    <row r="18216" spans="1:14" x14ac:dyDescent="0.25">
      <c r="A18216" t="s">
        <v>240</v>
      </c>
      <c r="B18216" s="1">
        <v>45869</v>
      </c>
      <c r="C18216" t="s">
        <v>717</v>
      </c>
      <c r="D18216" t="s">
        <v>718</v>
      </c>
      <c r="E18216" s="4">
        <v>1502.19</v>
      </c>
      <c r="F18216" t="s">
        <v>1477</v>
      </c>
      <c r="G18216" t="s">
        <v>471</v>
      </c>
      <c r="H18216" t="s">
        <v>311</v>
      </c>
      <c r="I18216" t="s">
        <v>312</v>
      </c>
      <c r="J18216" t="s">
        <v>264</v>
      </c>
      <c r="L18216" t="s">
        <v>378</v>
      </c>
      <c r="M18216" t="s">
        <v>379</v>
      </c>
      <c r="N18216" t="s">
        <v>487</v>
      </c>
    </row>
    <row r="18217" spans="1:14" x14ac:dyDescent="0.25">
      <c r="A18217" t="s">
        <v>240</v>
      </c>
      <c r="B18217" s="1">
        <v>45900</v>
      </c>
      <c r="C18217" t="s">
        <v>717</v>
      </c>
      <c r="D18217" t="s">
        <v>718</v>
      </c>
      <c r="E18217" s="4">
        <v>1502.19</v>
      </c>
      <c r="F18217" t="s">
        <v>1477</v>
      </c>
      <c r="G18217" t="s">
        <v>471</v>
      </c>
      <c r="H18217" t="s">
        <v>311</v>
      </c>
      <c r="I18217" t="s">
        <v>312</v>
      </c>
      <c r="J18217" t="s">
        <v>264</v>
      </c>
      <c r="L18217" t="s">
        <v>378</v>
      </c>
      <c r="M18217" t="s">
        <v>379</v>
      </c>
      <c r="N18217" t="s">
        <v>487</v>
      </c>
    </row>
    <row r="18218" spans="1:14" x14ac:dyDescent="0.25">
      <c r="A18218" t="s">
        <v>240</v>
      </c>
      <c r="B18218" s="1">
        <v>45930</v>
      </c>
      <c r="C18218" t="s">
        <v>717</v>
      </c>
      <c r="D18218" t="s">
        <v>718</v>
      </c>
      <c r="E18218" s="4">
        <v>1502.19</v>
      </c>
      <c r="F18218" t="s">
        <v>1477</v>
      </c>
      <c r="G18218" t="s">
        <v>471</v>
      </c>
      <c r="H18218" t="s">
        <v>311</v>
      </c>
      <c r="I18218" t="s">
        <v>312</v>
      </c>
      <c r="J18218" t="s">
        <v>264</v>
      </c>
      <c r="L18218" t="s">
        <v>378</v>
      </c>
      <c r="M18218" t="s">
        <v>379</v>
      </c>
      <c r="N18218" t="s">
        <v>487</v>
      </c>
    </row>
    <row r="18219" spans="1:14" x14ac:dyDescent="0.25">
      <c r="A18219" t="s">
        <v>240</v>
      </c>
      <c r="B18219" s="1">
        <v>45961</v>
      </c>
      <c r="C18219" t="s">
        <v>717</v>
      </c>
      <c r="D18219" t="s">
        <v>718</v>
      </c>
      <c r="E18219" s="4">
        <v>1502.19</v>
      </c>
      <c r="F18219" t="s">
        <v>1477</v>
      </c>
      <c r="G18219" t="s">
        <v>471</v>
      </c>
      <c r="H18219" t="s">
        <v>311</v>
      </c>
      <c r="I18219" t="s">
        <v>312</v>
      </c>
      <c r="J18219" t="s">
        <v>264</v>
      </c>
      <c r="L18219" t="s">
        <v>378</v>
      </c>
      <c r="M18219" t="s">
        <v>379</v>
      </c>
      <c r="N18219" t="s">
        <v>487</v>
      </c>
    </row>
    <row r="18220" spans="1:14" x14ac:dyDescent="0.25">
      <c r="A18220" t="s">
        <v>240</v>
      </c>
      <c r="B18220" s="1">
        <v>45991</v>
      </c>
      <c r="C18220" t="s">
        <v>717</v>
      </c>
      <c r="D18220" t="s">
        <v>718</v>
      </c>
      <c r="E18220" s="4">
        <v>1502.19</v>
      </c>
      <c r="F18220" t="s">
        <v>1477</v>
      </c>
      <c r="G18220" t="s">
        <v>471</v>
      </c>
      <c r="H18220" t="s">
        <v>311</v>
      </c>
      <c r="I18220" t="s">
        <v>312</v>
      </c>
      <c r="J18220" t="s">
        <v>264</v>
      </c>
      <c r="L18220" t="s">
        <v>378</v>
      </c>
      <c r="M18220" t="s">
        <v>379</v>
      </c>
      <c r="N18220" t="s">
        <v>487</v>
      </c>
    </row>
    <row r="18221" spans="1:14" x14ac:dyDescent="0.25">
      <c r="A18221" t="s">
        <v>240</v>
      </c>
      <c r="B18221" s="1">
        <v>46022</v>
      </c>
      <c r="C18221" t="s">
        <v>717</v>
      </c>
      <c r="D18221" t="s">
        <v>718</v>
      </c>
      <c r="E18221" s="4">
        <v>1502.19</v>
      </c>
      <c r="F18221" t="s">
        <v>1477</v>
      </c>
      <c r="G18221" t="s">
        <v>471</v>
      </c>
      <c r="H18221" t="s">
        <v>311</v>
      </c>
      <c r="I18221" t="s">
        <v>312</v>
      </c>
      <c r="J18221" t="s">
        <v>264</v>
      </c>
      <c r="L18221" t="s">
        <v>378</v>
      </c>
      <c r="M18221" t="s">
        <v>379</v>
      </c>
      <c r="N18221" t="s">
        <v>487</v>
      </c>
    </row>
    <row r="18222" spans="1:14" x14ac:dyDescent="0.25">
      <c r="A18222" t="s">
        <v>240</v>
      </c>
      <c r="B18222" s="1">
        <v>45688</v>
      </c>
      <c r="C18222" t="s">
        <v>719</v>
      </c>
      <c r="D18222" t="s">
        <v>720</v>
      </c>
      <c r="E18222" s="4">
        <v>539.07000000000005</v>
      </c>
      <c r="F18222" t="s">
        <v>1477</v>
      </c>
      <c r="G18222" t="s">
        <v>471</v>
      </c>
      <c r="H18222" t="s">
        <v>311</v>
      </c>
      <c r="I18222" t="s">
        <v>312</v>
      </c>
      <c r="J18222" t="s">
        <v>264</v>
      </c>
      <c r="L18222" t="s">
        <v>378</v>
      </c>
      <c r="M18222" t="s">
        <v>379</v>
      </c>
      <c r="N18222" t="s">
        <v>487</v>
      </c>
    </row>
    <row r="18223" spans="1:14" x14ac:dyDescent="0.25">
      <c r="A18223" t="s">
        <v>240</v>
      </c>
      <c r="B18223" s="1">
        <v>45716</v>
      </c>
      <c r="C18223" t="s">
        <v>719</v>
      </c>
      <c r="D18223" t="s">
        <v>720</v>
      </c>
      <c r="E18223" s="4">
        <v>539.07000000000005</v>
      </c>
      <c r="F18223" t="s">
        <v>1477</v>
      </c>
      <c r="G18223" t="s">
        <v>471</v>
      </c>
      <c r="H18223" t="s">
        <v>311</v>
      </c>
      <c r="I18223" t="s">
        <v>312</v>
      </c>
      <c r="J18223" t="s">
        <v>264</v>
      </c>
      <c r="L18223" t="s">
        <v>378</v>
      </c>
      <c r="M18223" t="s">
        <v>379</v>
      </c>
      <c r="N18223" t="s">
        <v>487</v>
      </c>
    </row>
    <row r="18224" spans="1:14" x14ac:dyDescent="0.25">
      <c r="A18224" t="s">
        <v>240</v>
      </c>
      <c r="B18224" s="1">
        <v>45747</v>
      </c>
      <c r="C18224" t="s">
        <v>719</v>
      </c>
      <c r="D18224" t="s">
        <v>720</v>
      </c>
      <c r="E18224" s="4">
        <v>539.07000000000005</v>
      </c>
      <c r="F18224" t="s">
        <v>1477</v>
      </c>
      <c r="G18224" t="s">
        <v>471</v>
      </c>
      <c r="H18224" t="s">
        <v>311</v>
      </c>
      <c r="I18224" t="s">
        <v>312</v>
      </c>
      <c r="J18224" t="s">
        <v>264</v>
      </c>
      <c r="L18224" t="s">
        <v>378</v>
      </c>
      <c r="M18224" t="s">
        <v>379</v>
      </c>
      <c r="N18224" t="s">
        <v>487</v>
      </c>
    </row>
    <row r="18225" spans="1:14" x14ac:dyDescent="0.25">
      <c r="A18225" t="s">
        <v>240</v>
      </c>
      <c r="B18225" s="1">
        <v>45777</v>
      </c>
      <c r="C18225" t="s">
        <v>719</v>
      </c>
      <c r="D18225" t="s">
        <v>720</v>
      </c>
      <c r="E18225" s="4">
        <v>539.07000000000005</v>
      </c>
      <c r="F18225" t="s">
        <v>1477</v>
      </c>
      <c r="G18225" t="s">
        <v>471</v>
      </c>
      <c r="H18225" t="s">
        <v>311</v>
      </c>
      <c r="I18225" t="s">
        <v>312</v>
      </c>
      <c r="J18225" t="s">
        <v>264</v>
      </c>
      <c r="L18225" t="s">
        <v>378</v>
      </c>
      <c r="M18225" t="s">
        <v>379</v>
      </c>
      <c r="N18225" t="s">
        <v>487</v>
      </c>
    </row>
    <row r="18226" spans="1:14" x14ac:dyDescent="0.25">
      <c r="A18226" t="s">
        <v>240</v>
      </c>
      <c r="B18226" s="1">
        <v>45808</v>
      </c>
      <c r="C18226" t="s">
        <v>719</v>
      </c>
      <c r="D18226" t="s">
        <v>720</v>
      </c>
      <c r="E18226" s="4">
        <v>539.07000000000005</v>
      </c>
      <c r="F18226" t="s">
        <v>1477</v>
      </c>
      <c r="G18226" t="s">
        <v>471</v>
      </c>
      <c r="H18226" t="s">
        <v>311</v>
      </c>
      <c r="I18226" t="s">
        <v>312</v>
      </c>
      <c r="J18226" t="s">
        <v>264</v>
      </c>
      <c r="L18226" t="s">
        <v>378</v>
      </c>
      <c r="M18226" t="s">
        <v>379</v>
      </c>
      <c r="N18226" t="s">
        <v>487</v>
      </c>
    </row>
    <row r="18227" spans="1:14" x14ac:dyDescent="0.25">
      <c r="A18227" t="s">
        <v>240</v>
      </c>
      <c r="B18227" s="1">
        <v>45838</v>
      </c>
      <c r="C18227" t="s">
        <v>719</v>
      </c>
      <c r="D18227" t="s">
        <v>720</v>
      </c>
      <c r="E18227" s="4">
        <v>1239.0700000000002</v>
      </c>
      <c r="F18227" t="s">
        <v>1477</v>
      </c>
      <c r="G18227" t="s">
        <v>471</v>
      </c>
      <c r="H18227" t="s">
        <v>311</v>
      </c>
      <c r="I18227" t="s">
        <v>312</v>
      </c>
      <c r="J18227" t="s">
        <v>264</v>
      </c>
      <c r="L18227" t="s">
        <v>378</v>
      </c>
      <c r="M18227" t="s">
        <v>379</v>
      </c>
      <c r="N18227" t="s">
        <v>487</v>
      </c>
    </row>
    <row r="18228" spans="1:14" x14ac:dyDescent="0.25">
      <c r="A18228" t="s">
        <v>240</v>
      </c>
      <c r="B18228" s="1">
        <v>45869</v>
      </c>
      <c r="C18228" t="s">
        <v>719</v>
      </c>
      <c r="D18228" t="s">
        <v>720</v>
      </c>
      <c r="E18228" s="4">
        <v>1939.0700000000002</v>
      </c>
      <c r="F18228" t="s">
        <v>1477</v>
      </c>
      <c r="G18228" t="s">
        <v>471</v>
      </c>
      <c r="H18228" t="s">
        <v>311</v>
      </c>
      <c r="I18228" t="s">
        <v>312</v>
      </c>
      <c r="J18228" t="s">
        <v>264</v>
      </c>
      <c r="L18228" t="s">
        <v>378</v>
      </c>
      <c r="M18228" t="s">
        <v>379</v>
      </c>
      <c r="N18228" t="s">
        <v>487</v>
      </c>
    </row>
    <row r="18229" spans="1:14" x14ac:dyDescent="0.25">
      <c r="A18229" t="s">
        <v>240</v>
      </c>
      <c r="B18229" s="1">
        <v>45900</v>
      </c>
      <c r="C18229" t="s">
        <v>719</v>
      </c>
      <c r="D18229" t="s">
        <v>720</v>
      </c>
      <c r="E18229" s="4">
        <v>2639.07</v>
      </c>
      <c r="F18229" t="s">
        <v>1477</v>
      </c>
      <c r="G18229" t="s">
        <v>471</v>
      </c>
      <c r="H18229" t="s">
        <v>311</v>
      </c>
      <c r="I18229" t="s">
        <v>312</v>
      </c>
      <c r="J18229" t="s">
        <v>264</v>
      </c>
      <c r="L18229" t="s">
        <v>378</v>
      </c>
      <c r="M18229" t="s">
        <v>379</v>
      </c>
      <c r="N18229" t="s">
        <v>487</v>
      </c>
    </row>
    <row r="18230" spans="1:14" x14ac:dyDescent="0.25">
      <c r="A18230" t="s">
        <v>240</v>
      </c>
      <c r="B18230" s="1">
        <v>45930</v>
      </c>
      <c r="C18230" t="s">
        <v>719</v>
      </c>
      <c r="D18230" t="s">
        <v>720</v>
      </c>
      <c r="E18230" s="4">
        <v>3339.07</v>
      </c>
      <c r="F18230" t="s">
        <v>1477</v>
      </c>
      <c r="G18230" t="s">
        <v>471</v>
      </c>
      <c r="H18230" t="s">
        <v>311</v>
      </c>
      <c r="I18230" t="s">
        <v>312</v>
      </c>
      <c r="J18230" t="s">
        <v>264</v>
      </c>
      <c r="L18230" t="s">
        <v>378</v>
      </c>
      <c r="M18230" t="s">
        <v>379</v>
      </c>
      <c r="N18230" t="s">
        <v>487</v>
      </c>
    </row>
    <row r="18231" spans="1:14" x14ac:dyDescent="0.25">
      <c r="A18231" t="s">
        <v>240</v>
      </c>
      <c r="B18231" s="1">
        <v>45961</v>
      </c>
      <c r="C18231" t="s">
        <v>719</v>
      </c>
      <c r="D18231" t="s">
        <v>720</v>
      </c>
      <c r="E18231" s="4">
        <v>4039.07</v>
      </c>
      <c r="F18231" t="s">
        <v>1477</v>
      </c>
      <c r="G18231" t="s">
        <v>471</v>
      </c>
      <c r="H18231" t="s">
        <v>311</v>
      </c>
      <c r="I18231" t="s">
        <v>312</v>
      </c>
      <c r="J18231" t="s">
        <v>264</v>
      </c>
      <c r="L18231" t="s">
        <v>378</v>
      </c>
      <c r="M18231" t="s">
        <v>379</v>
      </c>
      <c r="N18231" t="s">
        <v>487</v>
      </c>
    </row>
    <row r="18232" spans="1:14" x14ac:dyDescent="0.25">
      <c r="A18232" t="s">
        <v>240</v>
      </c>
      <c r="B18232" s="1">
        <v>45991</v>
      </c>
      <c r="C18232" t="s">
        <v>719</v>
      </c>
      <c r="D18232" t="s">
        <v>720</v>
      </c>
      <c r="E18232" s="4">
        <v>4739.07</v>
      </c>
      <c r="F18232" t="s">
        <v>1477</v>
      </c>
      <c r="G18232" t="s">
        <v>471</v>
      </c>
      <c r="H18232" t="s">
        <v>311</v>
      </c>
      <c r="I18232" t="s">
        <v>312</v>
      </c>
      <c r="J18232" t="s">
        <v>264</v>
      </c>
      <c r="L18232" t="s">
        <v>378</v>
      </c>
      <c r="M18232" t="s">
        <v>379</v>
      </c>
      <c r="N18232" t="s">
        <v>487</v>
      </c>
    </row>
    <row r="18233" spans="1:14" x14ac:dyDescent="0.25">
      <c r="A18233" t="s">
        <v>240</v>
      </c>
      <c r="B18233" s="1">
        <v>46022</v>
      </c>
      <c r="C18233" t="s">
        <v>719</v>
      </c>
      <c r="D18233" t="s">
        <v>720</v>
      </c>
      <c r="E18233" s="4">
        <v>5439.07</v>
      </c>
      <c r="F18233" t="s">
        <v>1477</v>
      </c>
      <c r="G18233" t="s">
        <v>471</v>
      </c>
      <c r="H18233" t="s">
        <v>311</v>
      </c>
      <c r="I18233" t="s">
        <v>312</v>
      </c>
      <c r="J18233" t="s">
        <v>264</v>
      </c>
      <c r="L18233" t="s">
        <v>378</v>
      </c>
      <c r="M18233" t="s">
        <v>379</v>
      </c>
      <c r="N18233" t="s">
        <v>487</v>
      </c>
    </row>
    <row r="18234" spans="1:14" x14ac:dyDescent="0.25">
      <c r="A18234" t="s">
        <v>240</v>
      </c>
      <c r="B18234" s="1">
        <v>45688</v>
      </c>
      <c r="C18234" t="s">
        <v>734</v>
      </c>
      <c r="D18234" t="s">
        <v>735</v>
      </c>
      <c r="E18234" s="4">
        <v>66.790000000000006</v>
      </c>
      <c r="F18234" t="s">
        <v>1477</v>
      </c>
      <c r="G18234" t="s">
        <v>471</v>
      </c>
      <c r="H18234" t="s">
        <v>308</v>
      </c>
      <c r="I18234" t="s">
        <v>309</v>
      </c>
      <c r="J18234" t="s">
        <v>264</v>
      </c>
      <c r="L18234" t="s">
        <v>378</v>
      </c>
      <c r="M18234" t="s">
        <v>379</v>
      </c>
      <c r="N18234" t="s">
        <v>487</v>
      </c>
    </row>
    <row r="18235" spans="1:14" x14ac:dyDescent="0.25">
      <c r="A18235" t="s">
        <v>240</v>
      </c>
      <c r="B18235" s="1">
        <v>45716</v>
      </c>
      <c r="C18235" t="s">
        <v>734</v>
      </c>
      <c r="D18235" t="s">
        <v>735</v>
      </c>
      <c r="E18235" s="4">
        <v>354.50000000000006</v>
      </c>
      <c r="F18235" t="s">
        <v>1477</v>
      </c>
      <c r="G18235" t="s">
        <v>471</v>
      </c>
      <c r="H18235" t="s">
        <v>308</v>
      </c>
      <c r="I18235" t="s">
        <v>309</v>
      </c>
      <c r="J18235" t="s">
        <v>264</v>
      </c>
      <c r="L18235" t="s">
        <v>378</v>
      </c>
      <c r="M18235" t="s">
        <v>379</v>
      </c>
      <c r="N18235" t="s">
        <v>487</v>
      </c>
    </row>
    <row r="18236" spans="1:14" x14ac:dyDescent="0.25">
      <c r="A18236" t="s">
        <v>240</v>
      </c>
      <c r="B18236" s="1">
        <v>45747</v>
      </c>
      <c r="C18236" t="s">
        <v>734</v>
      </c>
      <c r="D18236" t="s">
        <v>735</v>
      </c>
      <c r="E18236" s="4">
        <v>173.8</v>
      </c>
      <c r="F18236" t="s">
        <v>1477</v>
      </c>
      <c r="G18236" t="s">
        <v>471</v>
      </c>
      <c r="H18236" t="s">
        <v>308</v>
      </c>
      <c r="I18236" t="s">
        <v>309</v>
      </c>
      <c r="J18236" t="s">
        <v>264</v>
      </c>
      <c r="L18236" t="s">
        <v>378</v>
      </c>
      <c r="M18236" t="s">
        <v>379</v>
      </c>
      <c r="N18236" t="s">
        <v>487</v>
      </c>
    </row>
    <row r="18237" spans="1:14" x14ac:dyDescent="0.25">
      <c r="A18237" t="s">
        <v>240</v>
      </c>
      <c r="B18237" s="1">
        <v>45777</v>
      </c>
      <c r="C18237" t="s">
        <v>734</v>
      </c>
      <c r="D18237" t="s">
        <v>735</v>
      </c>
      <c r="E18237" s="4">
        <v>173.8</v>
      </c>
      <c r="F18237" t="s">
        <v>1477</v>
      </c>
      <c r="G18237" t="s">
        <v>471</v>
      </c>
      <c r="H18237" t="s">
        <v>308</v>
      </c>
      <c r="I18237" t="s">
        <v>309</v>
      </c>
      <c r="J18237" t="s">
        <v>264</v>
      </c>
      <c r="L18237" t="s">
        <v>378</v>
      </c>
      <c r="M18237" t="s">
        <v>379</v>
      </c>
      <c r="N18237" t="s">
        <v>487</v>
      </c>
    </row>
    <row r="18238" spans="1:14" x14ac:dyDescent="0.25">
      <c r="A18238" t="s">
        <v>240</v>
      </c>
      <c r="B18238" s="1">
        <v>45808</v>
      </c>
      <c r="C18238" t="s">
        <v>734</v>
      </c>
      <c r="D18238" t="s">
        <v>735</v>
      </c>
      <c r="E18238" s="4">
        <v>201.64</v>
      </c>
      <c r="F18238" t="s">
        <v>1477</v>
      </c>
      <c r="G18238" t="s">
        <v>471</v>
      </c>
      <c r="H18238" t="s">
        <v>308</v>
      </c>
      <c r="I18238" t="s">
        <v>309</v>
      </c>
      <c r="J18238" t="s">
        <v>264</v>
      </c>
      <c r="L18238" t="s">
        <v>378</v>
      </c>
      <c r="M18238" t="s">
        <v>379</v>
      </c>
      <c r="N18238" t="s">
        <v>487</v>
      </c>
    </row>
    <row r="18239" spans="1:14" x14ac:dyDescent="0.25">
      <c r="A18239" t="s">
        <v>240</v>
      </c>
      <c r="B18239" s="1">
        <v>45838</v>
      </c>
      <c r="C18239" t="s">
        <v>734</v>
      </c>
      <c r="D18239" t="s">
        <v>735</v>
      </c>
      <c r="E18239" s="4">
        <v>201.64</v>
      </c>
      <c r="F18239" t="s">
        <v>1477</v>
      </c>
      <c r="G18239" t="s">
        <v>471</v>
      </c>
      <c r="H18239" t="s">
        <v>308</v>
      </c>
      <c r="I18239" t="s">
        <v>309</v>
      </c>
      <c r="J18239" t="s">
        <v>264</v>
      </c>
      <c r="L18239" t="s">
        <v>378</v>
      </c>
      <c r="M18239" t="s">
        <v>379</v>
      </c>
      <c r="N18239" t="s">
        <v>487</v>
      </c>
    </row>
    <row r="18240" spans="1:14" x14ac:dyDescent="0.25">
      <c r="A18240" t="s">
        <v>240</v>
      </c>
      <c r="B18240" s="1">
        <v>45869</v>
      </c>
      <c r="C18240" t="s">
        <v>734</v>
      </c>
      <c r="D18240" t="s">
        <v>735</v>
      </c>
      <c r="E18240" s="4">
        <v>201.64</v>
      </c>
      <c r="F18240" t="s">
        <v>1477</v>
      </c>
      <c r="G18240" t="s">
        <v>471</v>
      </c>
      <c r="H18240" t="s">
        <v>308</v>
      </c>
      <c r="I18240" t="s">
        <v>309</v>
      </c>
      <c r="J18240" t="s">
        <v>264</v>
      </c>
      <c r="L18240" t="s">
        <v>378</v>
      </c>
      <c r="M18240" t="s">
        <v>379</v>
      </c>
      <c r="N18240" t="s">
        <v>487</v>
      </c>
    </row>
    <row r="18241" spans="1:14" x14ac:dyDescent="0.25">
      <c r="A18241" t="s">
        <v>240</v>
      </c>
      <c r="B18241" s="1">
        <v>45900</v>
      </c>
      <c r="C18241" t="s">
        <v>734</v>
      </c>
      <c r="D18241" t="s">
        <v>735</v>
      </c>
      <c r="E18241" s="4">
        <v>201.64</v>
      </c>
      <c r="F18241" t="s">
        <v>1477</v>
      </c>
      <c r="G18241" t="s">
        <v>471</v>
      </c>
      <c r="H18241" t="s">
        <v>308</v>
      </c>
      <c r="I18241" t="s">
        <v>309</v>
      </c>
      <c r="J18241" t="s">
        <v>264</v>
      </c>
      <c r="L18241" t="s">
        <v>378</v>
      </c>
      <c r="M18241" t="s">
        <v>379</v>
      </c>
      <c r="N18241" t="s">
        <v>487</v>
      </c>
    </row>
    <row r="18242" spans="1:14" x14ac:dyDescent="0.25">
      <c r="A18242" t="s">
        <v>240</v>
      </c>
      <c r="B18242" s="1">
        <v>45930</v>
      </c>
      <c r="C18242" t="s">
        <v>734</v>
      </c>
      <c r="D18242" t="s">
        <v>735</v>
      </c>
      <c r="E18242" s="4">
        <v>201.64</v>
      </c>
      <c r="F18242" t="s">
        <v>1477</v>
      </c>
      <c r="G18242" t="s">
        <v>471</v>
      </c>
      <c r="H18242" t="s">
        <v>308</v>
      </c>
      <c r="I18242" t="s">
        <v>309</v>
      </c>
      <c r="J18242" t="s">
        <v>264</v>
      </c>
      <c r="L18242" t="s">
        <v>378</v>
      </c>
      <c r="M18242" t="s">
        <v>379</v>
      </c>
      <c r="N18242" t="s">
        <v>487</v>
      </c>
    </row>
    <row r="18243" spans="1:14" x14ac:dyDescent="0.25">
      <c r="A18243" t="s">
        <v>240</v>
      </c>
      <c r="B18243" s="1">
        <v>45961</v>
      </c>
      <c r="C18243" t="s">
        <v>734</v>
      </c>
      <c r="D18243" t="s">
        <v>735</v>
      </c>
      <c r="E18243" s="4">
        <v>401.64</v>
      </c>
      <c r="F18243" t="s">
        <v>1477</v>
      </c>
      <c r="G18243" t="s">
        <v>471</v>
      </c>
      <c r="H18243" t="s">
        <v>308</v>
      </c>
      <c r="I18243" t="s">
        <v>309</v>
      </c>
      <c r="J18243" t="s">
        <v>264</v>
      </c>
      <c r="L18243" t="s">
        <v>378</v>
      </c>
      <c r="M18243" t="s">
        <v>379</v>
      </c>
      <c r="N18243" t="s">
        <v>487</v>
      </c>
    </row>
    <row r="18244" spans="1:14" x14ac:dyDescent="0.25">
      <c r="A18244" t="s">
        <v>240</v>
      </c>
      <c r="B18244" s="1">
        <v>45991</v>
      </c>
      <c r="C18244" t="s">
        <v>734</v>
      </c>
      <c r="D18244" t="s">
        <v>735</v>
      </c>
      <c r="E18244" s="4">
        <v>401.64</v>
      </c>
      <c r="F18244" t="s">
        <v>1477</v>
      </c>
      <c r="G18244" t="s">
        <v>471</v>
      </c>
      <c r="H18244" t="s">
        <v>308</v>
      </c>
      <c r="I18244" t="s">
        <v>309</v>
      </c>
      <c r="J18244" t="s">
        <v>264</v>
      </c>
      <c r="L18244" t="s">
        <v>378</v>
      </c>
      <c r="M18244" t="s">
        <v>379</v>
      </c>
      <c r="N18244" t="s">
        <v>487</v>
      </c>
    </row>
    <row r="18245" spans="1:14" x14ac:dyDescent="0.25">
      <c r="A18245" t="s">
        <v>240</v>
      </c>
      <c r="B18245" s="1">
        <v>46022</v>
      </c>
      <c r="C18245" t="s">
        <v>734</v>
      </c>
      <c r="D18245" t="s">
        <v>735</v>
      </c>
      <c r="E18245" s="4">
        <v>401.64</v>
      </c>
      <c r="F18245" t="s">
        <v>1477</v>
      </c>
      <c r="G18245" t="s">
        <v>471</v>
      </c>
      <c r="H18245" t="s">
        <v>308</v>
      </c>
      <c r="I18245" t="s">
        <v>309</v>
      </c>
      <c r="J18245" t="s">
        <v>264</v>
      </c>
      <c r="L18245" t="s">
        <v>378</v>
      </c>
      <c r="M18245" t="s">
        <v>379</v>
      </c>
      <c r="N18245" t="s">
        <v>487</v>
      </c>
    </row>
    <row r="18246" spans="1:14" x14ac:dyDescent="0.25">
      <c r="A18246" t="s">
        <v>240</v>
      </c>
      <c r="B18246" s="1">
        <v>45688</v>
      </c>
      <c r="C18246" t="s">
        <v>738</v>
      </c>
      <c r="D18246" t="s">
        <v>739</v>
      </c>
      <c r="E18246" s="4">
        <v>4356.75</v>
      </c>
      <c r="F18246" t="s">
        <v>1477</v>
      </c>
      <c r="G18246" t="s">
        <v>471</v>
      </c>
      <c r="H18246" t="s">
        <v>301</v>
      </c>
      <c r="I18246" t="s">
        <v>302</v>
      </c>
      <c r="J18246" t="s">
        <v>258</v>
      </c>
      <c r="L18246" t="s">
        <v>378</v>
      </c>
      <c r="M18246" t="s">
        <v>379</v>
      </c>
      <c r="N18246" t="s">
        <v>487</v>
      </c>
    </row>
    <row r="18247" spans="1:14" x14ac:dyDescent="0.25">
      <c r="A18247" t="s">
        <v>240</v>
      </c>
      <c r="B18247" s="1">
        <v>45716</v>
      </c>
      <c r="C18247" t="s">
        <v>738</v>
      </c>
      <c r="D18247" t="s">
        <v>739</v>
      </c>
      <c r="E18247" s="4">
        <v>4356.75</v>
      </c>
      <c r="F18247" t="s">
        <v>1477</v>
      </c>
      <c r="G18247" t="s">
        <v>471</v>
      </c>
      <c r="H18247" t="s">
        <v>301</v>
      </c>
      <c r="I18247" t="s">
        <v>302</v>
      </c>
      <c r="J18247" t="s">
        <v>258</v>
      </c>
      <c r="L18247" t="s">
        <v>378</v>
      </c>
      <c r="M18247" t="s">
        <v>379</v>
      </c>
      <c r="N18247" t="s">
        <v>487</v>
      </c>
    </row>
    <row r="18248" spans="1:14" x14ac:dyDescent="0.25">
      <c r="A18248" t="s">
        <v>240</v>
      </c>
      <c r="B18248" s="1">
        <v>45747</v>
      </c>
      <c r="C18248" t="s">
        <v>738</v>
      </c>
      <c r="D18248" t="s">
        <v>739</v>
      </c>
      <c r="E18248" s="4">
        <v>4356.75</v>
      </c>
      <c r="F18248" t="s">
        <v>1477</v>
      </c>
      <c r="G18248" t="s">
        <v>471</v>
      </c>
      <c r="H18248" t="s">
        <v>301</v>
      </c>
      <c r="I18248" t="s">
        <v>302</v>
      </c>
      <c r="J18248" t="s">
        <v>258</v>
      </c>
      <c r="L18248" t="s">
        <v>378</v>
      </c>
      <c r="M18248" t="s">
        <v>379</v>
      </c>
      <c r="N18248" t="s">
        <v>487</v>
      </c>
    </row>
    <row r="18249" spans="1:14" x14ac:dyDescent="0.25">
      <c r="A18249" t="s">
        <v>240</v>
      </c>
      <c r="B18249" s="1">
        <v>45777</v>
      </c>
      <c r="C18249" t="s">
        <v>738</v>
      </c>
      <c r="D18249" t="s">
        <v>739</v>
      </c>
      <c r="E18249" s="4">
        <v>4825.79</v>
      </c>
      <c r="F18249" t="s">
        <v>1477</v>
      </c>
      <c r="G18249" t="s">
        <v>471</v>
      </c>
      <c r="H18249" t="s">
        <v>301</v>
      </c>
      <c r="I18249" t="s">
        <v>302</v>
      </c>
      <c r="J18249" t="s">
        <v>258</v>
      </c>
      <c r="L18249" t="s">
        <v>378</v>
      </c>
      <c r="M18249" t="s">
        <v>379</v>
      </c>
      <c r="N18249" t="s">
        <v>487</v>
      </c>
    </row>
    <row r="18250" spans="1:14" x14ac:dyDescent="0.25">
      <c r="A18250" t="s">
        <v>240</v>
      </c>
      <c r="B18250" s="1">
        <v>45808</v>
      </c>
      <c r="C18250" t="s">
        <v>738</v>
      </c>
      <c r="D18250" t="s">
        <v>739</v>
      </c>
      <c r="E18250" s="4">
        <v>5125.79</v>
      </c>
      <c r="F18250" t="s">
        <v>1477</v>
      </c>
      <c r="G18250" t="s">
        <v>471</v>
      </c>
      <c r="H18250" t="s">
        <v>301</v>
      </c>
      <c r="I18250" t="s">
        <v>302</v>
      </c>
      <c r="J18250" t="s">
        <v>258</v>
      </c>
      <c r="L18250" t="s">
        <v>378</v>
      </c>
      <c r="M18250" t="s">
        <v>379</v>
      </c>
      <c r="N18250" t="s">
        <v>487</v>
      </c>
    </row>
    <row r="18251" spans="1:14" x14ac:dyDescent="0.25">
      <c r="A18251" t="s">
        <v>240</v>
      </c>
      <c r="B18251" s="1">
        <v>45838</v>
      </c>
      <c r="C18251" t="s">
        <v>738</v>
      </c>
      <c r="D18251" t="s">
        <v>739</v>
      </c>
      <c r="E18251" s="4">
        <v>5625.79</v>
      </c>
      <c r="F18251" t="s">
        <v>1477</v>
      </c>
      <c r="G18251" t="s">
        <v>471</v>
      </c>
      <c r="H18251" t="s">
        <v>301</v>
      </c>
      <c r="I18251" t="s">
        <v>302</v>
      </c>
      <c r="J18251" t="s">
        <v>258</v>
      </c>
      <c r="L18251" t="s">
        <v>378</v>
      </c>
      <c r="M18251" t="s">
        <v>379</v>
      </c>
      <c r="N18251" t="s">
        <v>487</v>
      </c>
    </row>
    <row r="18252" spans="1:14" x14ac:dyDescent="0.25">
      <c r="A18252" t="s">
        <v>240</v>
      </c>
      <c r="B18252" s="1">
        <v>45869</v>
      </c>
      <c r="C18252" t="s">
        <v>738</v>
      </c>
      <c r="D18252" t="s">
        <v>739</v>
      </c>
      <c r="E18252" s="4">
        <v>6125.79</v>
      </c>
      <c r="F18252" t="s">
        <v>1477</v>
      </c>
      <c r="G18252" t="s">
        <v>471</v>
      </c>
      <c r="H18252" t="s">
        <v>301</v>
      </c>
      <c r="I18252" t="s">
        <v>302</v>
      </c>
      <c r="J18252" t="s">
        <v>258</v>
      </c>
      <c r="L18252" t="s">
        <v>378</v>
      </c>
      <c r="M18252" t="s">
        <v>379</v>
      </c>
      <c r="N18252" t="s">
        <v>487</v>
      </c>
    </row>
    <row r="18253" spans="1:14" x14ac:dyDescent="0.25">
      <c r="A18253" t="s">
        <v>240</v>
      </c>
      <c r="B18253" s="1">
        <v>45900</v>
      </c>
      <c r="C18253" t="s">
        <v>738</v>
      </c>
      <c r="D18253" t="s">
        <v>739</v>
      </c>
      <c r="E18253" s="4">
        <v>6625.79</v>
      </c>
      <c r="F18253" t="s">
        <v>1477</v>
      </c>
      <c r="G18253" t="s">
        <v>471</v>
      </c>
      <c r="H18253" t="s">
        <v>301</v>
      </c>
      <c r="I18253" t="s">
        <v>302</v>
      </c>
      <c r="J18253" t="s">
        <v>258</v>
      </c>
      <c r="L18253" t="s">
        <v>378</v>
      </c>
      <c r="M18253" t="s">
        <v>379</v>
      </c>
      <c r="N18253" t="s">
        <v>487</v>
      </c>
    </row>
    <row r="18254" spans="1:14" x14ac:dyDescent="0.25">
      <c r="A18254" t="s">
        <v>240</v>
      </c>
      <c r="B18254" s="1">
        <v>45930</v>
      </c>
      <c r="C18254" t="s">
        <v>738</v>
      </c>
      <c r="D18254" t="s">
        <v>739</v>
      </c>
      <c r="E18254" s="4">
        <v>7125.79</v>
      </c>
      <c r="F18254" t="s">
        <v>1477</v>
      </c>
      <c r="G18254" t="s">
        <v>471</v>
      </c>
      <c r="H18254" t="s">
        <v>301</v>
      </c>
      <c r="I18254" t="s">
        <v>302</v>
      </c>
      <c r="J18254" t="s">
        <v>258</v>
      </c>
      <c r="L18254" t="s">
        <v>378</v>
      </c>
      <c r="M18254" t="s">
        <v>379</v>
      </c>
      <c r="N18254" t="s">
        <v>487</v>
      </c>
    </row>
    <row r="18255" spans="1:14" x14ac:dyDescent="0.25">
      <c r="A18255" t="s">
        <v>240</v>
      </c>
      <c r="B18255" s="1">
        <v>45961</v>
      </c>
      <c r="C18255" t="s">
        <v>738</v>
      </c>
      <c r="D18255" t="s">
        <v>739</v>
      </c>
      <c r="E18255" s="4">
        <v>7625.79</v>
      </c>
      <c r="F18255" t="s">
        <v>1477</v>
      </c>
      <c r="G18255" t="s">
        <v>471</v>
      </c>
      <c r="H18255" t="s">
        <v>301</v>
      </c>
      <c r="I18255" t="s">
        <v>302</v>
      </c>
      <c r="J18255" t="s">
        <v>258</v>
      </c>
      <c r="L18255" t="s">
        <v>378</v>
      </c>
      <c r="M18255" t="s">
        <v>379</v>
      </c>
      <c r="N18255" t="s">
        <v>487</v>
      </c>
    </row>
    <row r="18256" spans="1:14" x14ac:dyDescent="0.25">
      <c r="A18256" t="s">
        <v>240</v>
      </c>
      <c r="B18256" s="1">
        <v>45991</v>
      </c>
      <c r="C18256" t="s">
        <v>738</v>
      </c>
      <c r="D18256" t="s">
        <v>739</v>
      </c>
      <c r="E18256" s="4">
        <v>8125.79</v>
      </c>
      <c r="F18256" t="s">
        <v>1477</v>
      </c>
      <c r="G18256" t="s">
        <v>471</v>
      </c>
      <c r="H18256" t="s">
        <v>301</v>
      </c>
      <c r="I18256" t="s">
        <v>302</v>
      </c>
      <c r="J18256" t="s">
        <v>258</v>
      </c>
      <c r="L18256" t="s">
        <v>378</v>
      </c>
      <c r="M18256" t="s">
        <v>379</v>
      </c>
      <c r="N18256" t="s">
        <v>487</v>
      </c>
    </row>
    <row r="18257" spans="1:14" x14ac:dyDescent="0.25">
      <c r="A18257" t="s">
        <v>240</v>
      </c>
      <c r="B18257" s="1">
        <v>46022</v>
      </c>
      <c r="C18257" t="s">
        <v>738</v>
      </c>
      <c r="D18257" t="s">
        <v>739</v>
      </c>
      <c r="E18257" s="4">
        <v>8625.7900000000009</v>
      </c>
      <c r="F18257" t="s">
        <v>1477</v>
      </c>
      <c r="G18257" t="s">
        <v>471</v>
      </c>
      <c r="H18257" t="s">
        <v>301</v>
      </c>
      <c r="I18257" t="s">
        <v>302</v>
      </c>
      <c r="J18257" t="s">
        <v>258</v>
      </c>
      <c r="L18257" t="s">
        <v>378</v>
      </c>
      <c r="M18257" t="s">
        <v>379</v>
      </c>
      <c r="N18257" t="s">
        <v>487</v>
      </c>
    </row>
    <row r="18258" spans="1:14" x14ac:dyDescent="0.25">
      <c r="A18258" t="s">
        <v>240</v>
      </c>
      <c r="B18258" s="1">
        <v>45688</v>
      </c>
      <c r="C18258" t="s">
        <v>742</v>
      </c>
      <c r="D18258" t="s">
        <v>743</v>
      </c>
      <c r="E18258" s="4">
        <v>229.49</v>
      </c>
      <c r="F18258" t="s">
        <v>1477</v>
      </c>
      <c r="G18258" t="s">
        <v>471</v>
      </c>
      <c r="H18258" t="s">
        <v>308</v>
      </c>
      <c r="I18258" t="s">
        <v>309</v>
      </c>
      <c r="J18258" t="s">
        <v>264</v>
      </c>
      <c r="L18258" t="s">
        <v>378</v>
      </c>
      <c r="M18258" t="s">
        <v>379</v>
      </c>
      <c r="N18258" t="s">
        <v>487</v>
      </c>
    </row>
    <row r="18259" spans="1:14" x14ac:dyDescent="0.25">
      <c r="A18259" t="s">
        <v>240</v>
      </c>
      <c r="B18259" s="1">
        <v>45716</v>
      </c>
      <c r="C18259" t="s">
        <v>742</v>
      </c>
      <c r="D18259" t="s">
        <v>743</v>
      </c>
      <c r="E18259" s="4">
        <v>458.98</v>
      </c>
      <c r="F18259" t="s">
        <v>1477</v>
      </c>
      <c r="G18259" t="s">
        <v>471</v>
      </c>
      <c r="H18259" t="s">
        <v>308</v>
      </c>
      <c r="I18259" t="s">
        <v>309</v>
      </c>
      <c r="J18259" t="s">
        <v>264</v>
      </c>
      <c r="L18259" t="s">
        <v>378</v>
      </c>
      <c r="M18259" t="s">
        <v>379</v>
      </c>
      <c r="N18259" t="s">
        <v>487</v>
      </c>
    </row>
    <row r="18260" spans="1:14" x14ac:dyDescent="0.25">
      <c r="A18260" t="s">
        <v>240</v>
      </c>
      <c r="B18260" s="1">
        <v>45747</v>
      </c>
      <c r="C18260" t="s">
        <v>742</v>
      </c>
      <c r="D18260" t="s">
        <v>743</v>
      </c>
      <c r="E18260" s="4">
        <v>688.46999999999957</v>
      </c>
      <c r="F18260" t="s">
        <v>1477</v>
      </c>
      <c r="G18260" t="s">
        <v>471</v>
      </c>
      <c r="H18260" t="s">
        <v>308</v>
      </c>
      <c r="I18260" t="s">
        <v>309</v>
      </c>
      <c r="J18260" t="s">
        <v>264</v>
      </c>
      <c r="L18260" t="s">
        <v>378</v>
      </c>
      <c r="M18260" t="s">
        <v>379</v>
      </c>
      <c r="N18260" t="s">
        <v>487</v>
      </c>
    </row>
    <row r="18261" spans="1:14" x14ac:dyDescent="0.25">
      <c r="A18261" t="s">
        <v>240</v>
      </c>
      <c r="B18261" s="1">
        <v>45777</v>
      </c>
      <c r="C18261" t="s">
        <v>742</v>
      </c>
      <c r="D18261" t="s">
        <v>743</v>
      </c>
      <c r="E18261" s="4">
        <v>917.95999999999935</v>
      </c>
      <c r="F18261" t="s">
        <v>1477</v>
      </c>
      <c r="G18261" t="s">
        <v>471</v>
      </c>
      <c r="H18261" t="s">
        <v>308</v>
      </c>
      <c r="I18261" t="s">
        <v>309</v>
      </c>
      <c r="J18261" t="s">
        <v>264</v>
      </c>
      <c r="L18261" t="s">
        <v>378</v>
      </c>
      <c r="M18261" t="s">
        <v>379</v>
      </c>
      <c r="N18261" t="s">
        <v>487</v>
      </c>
    </row>
    <row r="18262" spans="1:14" x14ac:dyDescent="0.25">
      <c r="A18262" t="s">
        <v>240</v>
      </c>
      <c r="B18262" s="1">
        <v>45808</v>
      </c>
      <c r="C18262" t="s">
        <v>742</v>
      </c>
      <c r="D18262" t="s">
        <v>743</v>
      </c>
      <c r="E18262" s="4">
        <v>1147.4499999999991</v>
      </c>
      <c r="F18262" t="s">
        <v>1477</v>
      </c>
      <c r="G18262" t="s">
        <v>471</v>
      </c>
      <c r="H18262" t="s">
        <v>308</v>
      </c>
      <c r="I18262" t="s">
        <v>309</v>
      </c>
      <c r="J18262" t="s">
        <v>264</v>
      </c>
      <c r="L18262" t="s">
        <v>378</v>
      </c>
      <c r="M18262" t="s">
        <v>379</v>
      </c>
      <c r="N18262" t="s">
        <v>487</v>
      </c>
    </row>
    <row r="18263" spans="1:14" x14ac:dyDescent="0.25">
      <c r="A18263" t="s">
        <v>240</v>
      </c>
      <c r="B18263" s="1">
        <v>45838</v>
      </c>
      <c r="C18263" t="s">
        <v>742</v>
      </c>
      <c r="D18263" t="s">
        <v>743</v>
      </c>
      <c r="E18263" s="4">
        <v>1376.9399999999989</v>
      </c>
      <c r="F18263" t="s">
        <v>1477</v>
      </c>
      <c r="G18263" t="s">
        <v>471</v>
      </c>
      <c r="H18263" t="s">
        <v>308</v>
      </c>
      <c r="I18263" t="s">
        <v>309</v>
      </c>
      <c r="J18263" t="s">
        <v>264</v>
      </c>
      <c r="L18263" t="s">
        <v>378</v>
      </c>
      <c r="M18263" t="s">
        <v>379</v>
      </c>
      <c r="N18263" t="s">
        <v>487</v>
      </c>
    </row>
    <row r="18264" spans="1:14" x14ac:dyDescent="0.25">
      <c r="A18264" t="s">
        <v>240</v>
      </c>
      <c r="B18264" s="1">
        <v>45869</v>
      </c>
      <c r="C18264" t="s">
        <v>742</v>
      </c>
      <c r="D18264" t="s">
        <v>743</v>
      </c>
      <c r="E18264" s="4">
        <v>1606.4299999999987</v>
      </c>
      <c r="F18264" t="s">
        <v>1477</v>
      </c>
      <c r="G18264" t="s">
        <v>471</v>
      </c>
      <c r="H18264" t="s">
        <v>308</v>
      </c>
      <c r="I18264" t="s">
        <v>309</v>
      </c>
      <c r="J18264" t="s">
        <v>264</v>
      </c>
      <c r="L18264" t="s">
        <v>378</v>
      </c>
      <c r="M18264" t="s">
        <v>379</v>
      </c>
      <c r="N18264" t="s">
        <v>487</v>
      </c>
    </row>
    <row r="18265" spans="1:14" x14ac:dyDescent="0.25">
      <c r="A18265" t="s">
        <v>240</v>
      </c>
      <c r="B18265" s="1">
        <v>45900</v>
      </c>
      <c r="C18265" t="s">
        <v>742</v>
      </c>
      <c r="D18265" t="s">
        <v>743</v>
      </c>
      <c r="E18265" s="4">
        <v>1835.9199999999985</v>
      </c>
      <c r="F18265" t="s">
        <v>1477</v>
      </c>
      <c r="G18265" t="s">
        <v>471</v>
      </c>
      <c r="H18265" t="s">
        <v>308</v>
      </c>
      <c r="I18265" t="s">
        <v>309</v>
      </c>
      <c r="J18265" t="s">
        <v>264</v>
      </c>
      <c r="L18265" t="s">
        <v>378</v>
      </c>
      <c r="M18265" t="s">
        <v>379</v>
      </c>
      <c r="N18265" t="s">
        <v>487</v>
      </c>
    </row>
    <row r="18266" spans="1:14" x14ac:dyDescent="0.25">
      <c r="A18266" t="s">
        <v>240</v>
      </c>
      <c r="B18266" s="1">
        <v>45930</v>
      </c>
      <c r="C18266" t="s">
        <v>742</v>
      </c>
      <c r="D18266" t="s">
        <v>743</v>
      </c>
      <c r="E18266" s="4">
        <v>2065.409999999998</v>
      </c>
      <c r="F18266" t="s">
        <v>1477</v>
      </c>
      <c r="G18266" t="s">
        <v>471</v>
      </c>
      <c r="H18266" t="s">
        <v>308</v>
      </c>
      <c r="I18266" t="s">
        <v>309</v>
      </c>
      <c r="J18266" t="s">
        <v>264</v>
      </c>
      <c r="L18266" t="s">
        <v>378</v>
      </c>
      <c r="M18266" t="s">
        <v>379</v>
      </c>
      <c r="N18266" t="s">
        <v>487</v>
      </c>
    </row>
    <row r="18267" spans="1:14" x14ac:dyDescent="0.25">
      <c r="A18267" t="s">
        <v>240</v>
      </c>
      <c r="B18267" s="1">
        <v>45961</v>
      </c>
      <c r="C18267" t="s">
        <v>742</v>
      </c>
      <c r="D18267" t="s">
        <v>743</v>
      </c>
      <c r="E18267" s="4">
        <v>2294.8999999999978</v>
      </c>
      <c r="F18267" t="s">
        <v>1477</v>
      </c>
      <c r="G18267" t="s">
        <v>471</v>
      </c>
      <c r="H18267" t="s">
        <v>308</v>
      </c>
      <c r="I18267" t="s">
        <v>309</v>
      </c>
      <c r="J18267" t="s">
        <v>264</v>
      </c>
      <c r="L18267" t="s">
        <v>378</v>
      </c>
      <c r="M18267" t="s">
        <v>379</v>
      </c>
      <c r="N18267" t="s">
        <v>487</v>
      </c>
    </row>
    <row r="18268" spans="1:14" x14ac:dyDescent="0.25">
      <c r="A18268" t="s">
        <v>240</v>
      </c>
      <c r="B18268" s="1">
        <v>45991</v>
      </c>
      <c r="C18268" t="s">
        <v>742</v>
      </c>
      <c r="D18268" t="s">
        <v>743</v>
      </c>
      <c r="E18268" s="4">
        <v>2524.3899999999976</v>
      </c>
      <c r="F18268" t="s">
        <v>1477</v>
      </c>
      <c r="G18268" t="s">
        <v>471</v>
      </c>
      <c r="H18268" t="s">
        <v>308</v>
      </c>
      <c r="I18268" t="s">
        <v>309</v>
      </c>
      <c r="J18268" t="s">
        <v>264</v>
      </c>
      <c r="L18268" t="s">
        <v>378</v>
      </c>
      <c r="M18268" t="s">
        <v>379</v>
      </c>
      <c r="N18268" t="s">
        <v>487</v>
      </c>
    </row>
    <row r="18269" spans="1:14" x14ac:dyDescent="0.25">
      <c r="A18269" t="s">
        <v>240</v>
      </c>
      <c r="B18269" s="1">
        <v>46022</v>
      </c>
      <c r="C18269" t="s">
        <v>742</v>
      </c>
      <c r="D18269" t="s">
        <v>743</v>
      </c>
      <c r="E18269" s="4">
        <v>2753.8799999999974</v>
      </c>
      <c r="F18269" t="s">
        <v>1477</v>
      </c>
      <c r="G18269" t="s">
        <v>471</v>
      </c>
      <c r="H18269" t="s">
        <v>308</v>
      </c>
      <c r="I18269" t="s">
        <v>309</v>
      </c>
      <c r="J18269" t="s">
        <v>264</v>
      </c>
      <c r="L18269" t="s">
        <v>378</v>
      </c>
      <c r="M18269" t="s">
        <v>379</v>
      </c>
      <c r="N18269" t="s">
        <v>487</v>
      </c>
    </row>
    <row r="18270" spans="1:14" x14ac:dyDescent="0.25">
      <c r="A18270" t="s">
        <v>240</v>
      </c>
      <c r="B18270" s="1">
        <v>45688</v>
      </c>
      <c r="C18270" t="s">
        <v>747</v>
      </c>
      <c r="D18270" t="s">
        <v>748</v>
      </c>
      <c r="E18270" s="4">
        <v>7548.23</v>
      </c>
      <c r="F18270" t="s">
        <v>1477</v>
      </c>
      <c r="G18270" t="s">
        <v>471</v>
      </c>
      <c r="H18270" t="s">
        <v>308</v>
      </c>
      <c r="I18270" t="s">
        <v>309</v>
      </c>
      <c r="J18270" t="s">
        <v>264</v>
      </c>
      <c r="L18270" t="s">
        <v>378</v>
      </c>
      <c r="M18270" t="s">
        <v>379</v>
      </c>
      <c r="N18270" t="s">
        <v>487</v>
      </c>
    </row>
    <row r="18271" spans="1:14" x14ac:dyDescent="0.25">
      <c r="A18271" t="s">
        <v>240</v>
      </c>
      <c r="B18271" s="1">
        <v>45716</v>
      </c>
      <c r="C18271" t="s">
        <v>747</v>
      </c>
      <c r="D18271" t="s">
        <v>748</v>
      </c>
      <c r="E18271" s="4">
        <v>11448.46</v>
      </c>
      <c r="F18271" t="s">
        <v>1477</v>
      </c>
      <c r="G18271" t="s">
        <v>471</v>
      </c>
      <c r="H18271" t="s">
        <v>308</v>
      </c>
      <c r="I18271" t="s">
        <v>309</v>
      </c>
      <c r="J18271" t="s">
        <v>264</v>
      </c>
      <c r="L18271" t="s">
        <v>378</v>
      </c>
      <c r="M18271" t="s">
        <v>379</v>
      </c>
      <c r="N18271" t="s">
        <v>487</v>
      </c>
    </row>
    <row r="18272" spans="1:14" x14ac:dyDescent="0.25">
      <c r="A18272" t="s">
        <v>240</v>
      </c>
      <c r="B18272" s="1">
        <v>45747</v>
      </c>
      <c r="C18272" t="s">
        <v>747</v>
      </c>
      <c r="D18272" t="s">
        <v>748</v>
      </c>
      <c r="E18272" s="4">
        <v>13752.2</v>
      </c>
      <c r="F18272" t="s">
        <v>1477</v>
      </c>
      <c r="G18272" t="s">
        <v>471</v>
      </c>
      <c r="H18272" t="s">
        <v>308</v>
      </c>
      <c r="I18272" t="s">
        <v>309</v>
      </c>
      <c r="J18272" t="s">
        <v>264</v>
      </c>
      <c r="L18272" t="s">
        <v>378</v>
      </c>
      <c r="M18272" t="s">
        <v>379</v>
      </c>
      <c r="N18272" t="s">
        <v>487</v>
      </c>
    </row>
    <row r="18273" spans="1:14" x14ac:dyDescent="0.25">
      <c r="A18273" t="s">
        <v>240</v>
      </c>
      <c r="B18273" s="1">
        <v>45777</v>
      </c>
      <c r="C18273" t="s">
        <v>747</v>
      </c>
      <c r="D18273" t="s">
        <v>748</v>
      </c>
      <c r="E18273" s="4">
        <v>16057.2</v>
      </c>
      <c r="F18273" t="s">
        <v>1477</v>
      </c>
      <c r="G18273" t="s">
        <v>471</v>
      </c>
      <c r="H18273" t="s">
        <v>308</v>
      </c>
      <c r="I18273" t="s">
        <v>309</v>
      </c>
      <c r="J18273" t="s">
        <v>264</v>
      </c>
      <c r="L18273" t="s">
        <v>378</v>
      </c>
      <c r="M18273" t="s">
        <v>379</v>
      </c>
      <c r="N18273" t="s">
        <v>487</v>
      </c>
    </row>
    <row r="18274" spans="1:14" x14ac:dyDescent="0.25">
      <c r="A18274" t="s">
        <v>240</v>
      </c>
      <c r="B18274" s="1">
        <v>45808</v>
      </c>
      <c r="C18274" t="s">
        <v>747</v>
      </c>
      <c r="D18274" t="s">
        <v>748</v>
      </c>
      <c r="E18274" s="4">
        <v>17907.2</v>
      </c>
      <c r="F18274" t="s">
        <v>1477</v>
      </c>
      <c r="G18274" t="s">
        <v>471</v>
      </c>
      <c r="H18274" t="s">
        <v>308</v>
      </c>
      <c r="I18274" t="s">
        <v>309</v>
      </c>
      <c r="J18274" t="s">
        <v>264</v>
      </c>
      <c r="L18274" t="s">
        <v>378</v>
      </c>
      <c r="M18274" t="s">
        <v>379</v>
      </c>
      <c r="N18274" t="s">
        <v>487</v>
      </c>
    </row>
    <row r="18275" spans="1:14" x14ac:dyDescent="0.25">
      <c r="A18275" t="s">
        <v>240</v>
      </c>
      <c r="B18275" s="1">
        <v>45838</v>
      </c>
      <c r="C18275" t="s">
        <v>747</v>
      </c>
      <c r="D18275" t="s">
        <v>748</v>
      </c>
      <c r="E18275" s="4">
        <v>19907.2</v>
      </c>
      <c r="F18275" t="s">
        <v>1477</v>
      </c>
      <c r="G18275" t="s">
        <v>471</v>
      </c>
      <c r="H18275" t="s">
        <v>308</v>
      </c>
      <c r="I18275" t="s">
        <v>309</v>
      </c>
      <c r="J18275" t="s">
        <v>264</v>
      </c>
      <c r="L18275" t="s">
        <v>378</v>
      </c>
      <c r="M18275" t="s">
        <v>379</v>
      </c>
      <c r="N18275" t="s">
        <v>487</v>
      </c>
    </row>
    <row r="18276" spans="1:14" x14ac:dyDescent="0.25">
      <c r="A18276" t="s">
        <v>240</v>
      </c>
      <c r="B18276" s="1">
        <v>45869</v>
      </c>
      <c r="C18276" t="s">
        <v>747</v>
      </c>
      <c r="D18276" t="s">
        <v>748</v>
      </c>
      <c r="E18276" s="4">
        <v>21907.200000000001</v>
      </c>
      <c r="F18276" t="s">
        <v>1477</v>
      </c>
      <c r="G18276" t="s">
        <v>471</v>
      </c>
      <c r="H18276" t="s">
        <v>308</v>
      </c>
      <c r="I18276" t="s">
        <v>309</v>
      </c>
      <c r="J18276" t="s">
        <v>264</v>
      </c>
      <c r="L18276" t="s">
        <v>378</v>
      </c>
      <c r="M18276" t="s">
        <v>379</v>
      </c>
      <c r="N18276" t="s">
        <v>487</v>
      </c>
    </row>
    <row r="18277" spans="1:14" x14ac:dyDescent="0.25">
      <c r="A18277" t="s">
        <v>240</v>
      </c>
      <c r="B18277" s="1">
        <v>45900</v>
      </c>
      <c r="C18277" t="s">
        <v>747</v>
      </c>
      <c r="D18277" t="s">
        <v>748</v>
      </c>
      <c r="E18277" s="4">
        <v>23907.200000000001</v>
      </c>
      <c r="F18277" t="s">
        <v>1477</v>
      </c>
      <c r="G18277" t="s">
        <v>471</v>
      </c>
      <c r="H18277" t="s">
        <v>308</v>
      </c>
      <c r="I18277" t="s">
        <v>309</v>
      </c>
      <c r="J18277" t="s">
        <v>264</v>
      </c>
      <c r="L18277" t="s">
        <v>378</v>
      </c>
      <c r="M18277" t="s">
        <v>379</v>
      </c>
      <c r="N18277" t="s">
        <v>487</v>
      </c>
    </row>
    <row r="18278" spans="1:14" x14ac:dyDescent="0.25">
      <c r="A18278" t="s">
        <v>240</v>
      </c>
      <c r="B18278" s="1">
        <v>45930</v>
      </c>
      <c r="C18278" t="s">
        <v>747</v>
      </c>
      <c r="D18278" t="s">
        <v>748</v>
      </c>
      <c r="E18278" s="4">
        <v>25907.200000000001</v>
      </c>
      <c r="F18278" t="s">
        <v>1477</v>
      </c>
      <c r="G18278" t="s">
        <v>471</v>
      </c>
      <c r="H18278" t="s">
        <v>308</v>
      </c>
      <c r="I18278" t="s">
        <v>309</v>
      </c>
      <c r="J18278" t="s">
        <v>264</v>
      </c>
      <c r="L18278" t="s">
        <v>378</v>
      </c>
      <c r="M18278" t="s">
        <v>379</v>
      </c>
      <c r="N18278" t="s">
        <v>487</v>
      </c>
    </row>
    <row r="18279" spans="1:14" x14ac:dyDescent="0.25">
      <c r="A18279" t="s">
        <v>240</v>
      </c>
      <c r="B18279" s="1">
        <v>45961</v>
      </c>
      <c r="C18279" t="s">
        <v>747</v>
      </c>
      <c r="D18279" t="s">
        <v>748</v>
      </c>
      <c r="E18279" s="4">
        <v>27907.200000000001</v>
      </c>
      <c r="F18279" t="s">
        <v>1477</v>
      </c>
      <c r="G18279" t="s">
        <v>471</v>
      </c>
      <c r="H18279" t="s">
        <v>308</v>
      </c>
      <c r="I18279" t="s">
        <v>309</v>
      </c>
      <c r="J18279" t="s">
        <v>264</v>
      </c>
      <c r="L18279" t="s">
        <v>378</v>
      </c>
      <c r="M18279" t="s">
        <v>379</v>
      </c>
      <c r="N18279" t="s">
        <v>487</v>
      </c>
    </row>
    <row r="18280" spans="1:14" x14ac:dyDescent="0.25">
      <c r="A18280" t="s">
        <v>240</v>
      </c>
      <c r="B18280" s="1">
        <v>45991</v>
      </c>
      <c r="C18280" t="s">
        <v>747</v>
      </c>
      <c r="D18280" t="s">
        <v>748</v>
      </c>
      <c r="E18280" s="4">
        <v>29907.200000000001</v>
      </c>
      <c r="F18280" t="s">
        <v>1477</v>
      </c>
      <c r="G18280" t="s">
        <v>471</v>
      </c>
      <c r="H18280" t="s">
        <v>308</v>
      </c>
      <c r="I18280" t="s">
        <v>309</v>
      </c>
      <c r="J18280" t="s">
        <v>264</v>
      </c>
      <c r="L18280" t="s">
        <v>378</v>
      </c>
      <c r="M18280" t="s">
        <v>379</v>
      </c>
      <c r="N18280" t="s">
        <v>487</v>
      </c>
    </row>
    <row r="18281" spans="1:14" x14ac:dyDescent="0.25">
      <c r="A18281" t="s">
        <v>240</v>
      </c>
      <c r="B18281" s="1">
        <v>46022</v>
      </c>
      <c r="C18281" t="s">
        <v>747</v>
      </c>
      <c r="D18281" t="s">
        <v>748</v>
      </c>
      <c r="E18281" s="4">
        <v>31907.200000000001</v>
      </c>
      <c r="F18281" t="s">
        <v>1477</v>
      </c>
      <c r="G18281" t="s">
        <v>471</v>
      </c>
      <c r="H18281" t="s">
        <v>308</v>
      </c>
      <c r="I18281" t="s">
        <v>309</v>
      </c>
      <c r="J18281" t="s">
        <v>264</v>
      </c>
      <c r="L18281" t="s">
        <v>378</v>
      </c>
      <c r="M18281" t="s">
        <v>379</v>
      </c>
      <c r="N18281" t="s">
        <v>487</v>
      </c>
    </row>
    <row r="18282" spans="1:14" x14ac:dyDescent="0.25">
      <c r="A18282" t="s">
        <v>240</v>
      </c>
      <c r="B18282" s="1">
        <v>45688</v>
      </c>
      <c r="C18282" t="s">
        <v>769</v>
      </c>
      <c r="D18282" t="s">
        <v>770</v>
      </c>
      <c r="E18282" s="4">
        <v>1201</v>
      </c>
      <c r="F18282" t="s">
        <v>1477</v>
      </c>
      <c r="G18282" t="s">
        <v>471</v>
      </c>
      <c r="H18282" t="s">
        <v>311</v>
      </c>
      <c r="I18282" t="s">
        <v>312</v>
      </c>
      <c r="J18282" t="s">
        <v>264</v>
      </c>
      <c r="L18282" t="s">
        <v>378</v>
      </c>
      <c r="M18282" t="s">
        <v>379</v>
      </c>
      <c r="N18282" t="s">
        <v>487</v>
      </c>
    </row>
    <row r="18283" spans="1:14" x14ac:dyDescent="0.25">
      <c r="A18283" t="s">
        <v>240</v>
      </c>
      <c r="B18283" s="1">
        <v>45716</v>
      </c>
      <c r="C18283" t="s">
        <v>769</v>
      </c>
      <c r="D18283" t="s">
        <v>770</v>
      </c>
      <c r="E18283" s="4">
        <v>2294.9100000000003</v>
      </c>
      <c r="F18283" t="s">
        <v>1477</v>
      </c>
      <c r="G18283" t="s">
        <v>471</v>
      </c>
      <c r="H18283" t="s">
        <v>311</v>
      </c>
      <c r="I18283" t="s">
        <v>312</v>
      </c>
      <c r="J18283" t="s">
        <v>264</v>
      </c>
      <c r="L18283" t="s">
        <v>378</v>
      </c>
      <c r="M18283" t="s">
        <v>379</v>
      </c>
      <c r="N18283" t="s">
        <v>487</v>
      </c>
    </row>
    <row r="18284" spans="1:14" x14ac:dyDescent="0.25">
      <c r="A18284" t="s">
        <v>240</v>
      </c>
      <c r="B18284" s="1">
        <v>45747</v>
      </c>
      <c r="C18284" t="s">
        <v>769</v>
      </c>
      <c r="D18284" t="s">
        <v>770</v>
      </c>
      <c r="E18284" s="4">
        <v>3991.3900000000008</v>
      </c>
      <c r="F18284" t="s">
        <v>1477</v>
      </c>
      <c r="G18284" t="s">
        <v>471</v>
      </c>
      <c r="H18284" t="s">
        <v>311</v>
      </c>
      <c r="I18284" t="s">
        <v>312</v>
      </c>
      <c r="J18284" t="s">
        <v>264</v>
      </c>
      <c r="L18284" t="s">
        <v>378</v>
      </c>
      <c r="M18284" t="s">
        <v>379</v>
      </c>
      <c r="N18284" t="s">
        <v>487</v>
      </c>
    </row>
    <row r="18285" spans="1:14" x14ac:dyDescent="0.25">
      <c r="A18285" t="s">
        <v>240</v>
      </c>
      <c r="B18285" s="1">
        <v>45777</v>
      </c>
      <c r="C18285" t="s">
        <v>769</v>
      </c>
      <c r="D18285" t="s">
        <v>770</v>
      </c>
      <c r="E18285" s="4">
        <v>5073.8700000000008</v>
      </c>
      <c r="F18285" t="s">
        <v>1477</v>
      </c>
      <c r="G18285" t="s">
        <v>471</v>
      </c>
      <c r="H18285" t="s">
        <v>311</v>
      </c>
      <c r="I18285" t="s">
        <v>312</v>
      </c>
      <c r="J18285" t="s">
        <v>264</v>
      </c>
      <c r="L18285" t="s">
        <v>378</v>
      </c>
      <c r="M18285" t="s">
        <v>379</v>
      </c>
      <c r="N18285" t="s">
        <v>487</v>
      </c>
    </row>
    <row r="18286" spans="1:14" x14ac:dyDescent="0.25">
      <c r="A18286" t="s">
        <v>240</v>
      </c>
      <c r="B18286" s="1">
        <v>45808</v>
      </c>
      <c r="C18286" t="s">
        <v>769</v>
      </c>
      <c r="D18286" t="s">
        <v>770</v>
      </c>
      <c r="E18286" s="4">
        <v>9418.3499999999985</v>
      </c>
      <c r="F18286" t="s">
        <v>1477</v>
      </c>
      <c r="G18286" t="s">
        <v>471</v>
      </c>
      <c r="H18286" t="s">
        <v>311</v>
      </c>
      <c r="I18286" t="s">
        <v>312</v>
      </c>
      <c r="J18286" t="s">
        <v>264</v>
      </c>
      <c r="L18286" t="s">
        <v>378</v>
      </c>
      <c r="M18286" t="s">
        <v>379</v>
      </c>
      <c r="N18286" t="s">
        <v>487</v>
      </c>
    </row>
    <row r="18287" spans="1:14" x14ac:dyDescent="0.25">
      <c r="A18287" t="s">
        <v>240</v>
      </c>
      <c r="B18287" s="1">
        <v>45838</v>
      </c>
      <c r="C18287" t="s">
        <v>769</v>
      </c>
      <c r="D18287" t="s">
        <v>770</v>
      </c>
      <c r="E18287" s="4">
        <v>11302.019999999999</v>
      </c>
      <c r="F18287" t="s">
        <v>1477</v>
      </c>
      <c r="G18287" t="s">
        <v>471</v>
      </c>
      <c r="H18287" t="s">
        <v>311</v>
      </c>
      <c r="I18287" t="s">
        <v>312</v>
      </c>
      <c r="J18287" t="s">
        <v>264</v>
      </c>
      <c r="L18287" t="s">
        <v>378</v>
      </c>
      <c r="M18287" t="s">
        <v>379</v>
      </c>
      <c r="N18287" t="s">
        <v>487</v>
      </c>
    </row>
    <row r="18288" spans="1:14" x14ac:dyDescent="0.25">
      <c r="A18288" t="s">
        <v>240</v>
      </c>
      <c r="B18288" s="1">
        <v>45869</v>
      </c>
      <c r="C18288" t="s">
        <v>769</v>
      </c>
      <c r="D18288" t="s">
        <v>770</v>
      </c>
      <c r="E18288" s="4">
        <v>13185.689999999999</v>
      </c>
      <c r="F18288" t="s">
        <v>1477</v>
      </c>
      <c r="G18288" t="s">
        <v>471</v>
      </c>
      <c r="H18288" t="s">
        <v>311</v>
      </c>
      <c r="I18288" t="s">
        <v>312</v>
      </c>
      <c r="J18288" t="s">
        <v>264</v>
      </c>
      <c r="L18288" t="s">
        <v>378</v>
      </c>
      <c r="M18288" t="s">
        <v>379</v>
      </c>
      <c r="N18288" t="s">
        <v>487</v>
      </c>
    </row>
    <row r="18289" spans="1:14" x14ac:dyDescent="0.25">
      <c r="A18289" t="s">
        <v>240</v>
      </c>
      <c r="B18289" s="1">
        <v>45900</v>
      </c>
      <c r="C18289" t="s">
        <v>769</v>
      </c>
      <c r="D18289" t="s">
        <v>770</v>
      </c>
      <c r="E18289" s="4">
        <v>15069.359999999999</v>
      </c>
      <c r="F18289" t="s">
        <v>1477</v>
      </c>
      <c r="G18289" t="s">
        <v>471</v>
      </c>
      <c r="H18289" t="s">
        <v>311</v>
      </c>
      <c r="I18289" t="s">
        <v>312</v>
      </c>
      <c r="J18289" t="s">
        <v>264</v>
      </c>
      <c r="L18289" t="s">
        <v>378</v>
      </c>
      <c r="M18289" t="s">
        <v>379</v>
      </c>
      <c r="N18289" t="s">
        <v>487</v>
      </c>
    </row>
    <row r="18290" spans="1:14" x14ac:dyDescent="0.25">
      <c r="A18290" t="s">
        <v>240</v>
      </c>
      <c r="B18290" s="1">
        <v>45930</v>
      </c>
      <c r="C18290" t="s">
        <v>769</v>
      </c>
      <c r="D18290" t="s">
        <v>770</v>
      </c>
      <c r="E18290" s="4">
        <v>16953.03</v>
      </c>
      <c r="F18290" t="s">
        <v>1477</v>
      </c>
      <c r="G18290" t="s">
        <v>471</v>
      </c>
      <c r="H18290" t="s">
        <v>311</v>
      </c>
      <c r="I18290" t="s">
        <v>312</v>
      </c>
      <c r="J18290" t="s">
        <v>264</v>
      </c>
      <c r="L18290" t="s">
        <v>378</v>
      </c>
      <c r="M18290" t="s">
        <v>379</v>
      </c>
      <c r="N18290" t="s">
        <v>487</v>
      </c>
    </row>
    <row r="18291" spans="1:14" x14ac:dyDescent="0.25">
      <c r="A18291" t="s">
        <v>240</v>
      </c>
      <c r="B18291" s="1">
        <v>45961</v>
      </c>
      <c r="C18291" t="s">
        <v>769</v>
      </c>
      <c r="D18291" t="s">
        <v>770</v>
      </c>
      <c r="E18291" s="4">
        <v>18836.699999999997</v>
      </c>
      <c r="F18291" t="s">
        <v>1477</v>
      </c>
      <c r="G18291" t="s">
        <v>471</v>
      </c>
      <c r="H18291" t="s">
        <v>311</v>
      </c>
      <c r="I18291" t="s">
        <v>312</v>
      </c>
      <c r="J18291" t="s">
        <v>264</v>
      </c>
      <c r="L18291" t="s">
        <v>378</v>
      </c>
      <c r="M18291" t="s">
        <v>379</v>
      </c>
      <c r="N18291" t="s">
        <v>487</v>
      </c>
    </row>
    <row r="18292" spans="1:14" x14ac:dyDescent="0.25">
      <c r="A18292" t="s">
        <v>240</v>
      </c>
      <c r="B18292" s="1">
        <v>45991</v>
      </c>
      <c r="C18292" t="s">
        <v>769</v>
      </c>
      <c r="D18292" t="s">
        <v>770</v>
      </c>
      <c r="E18292" s="4">
        <v>20720.369999999995</v>
      </c>
      <c r="F18292" t="s">
        <v>1477</v>
      </c>
      <c r="G18292" t="s">
        <v>471</v>
      </c>
      <c r="H18292" t="s">
        <v>311</v>
      </c>
      <c r="I18292" t="s">
        <v>312</v>
      </c>
      <c r="J18292" t="s">
        <v>264</v>
      </c>
      <c r="L18292" t="s">
        <v>378</v>
      </c>
      <c r="M18292" t="s">
        <v>379</v>
      </c>
      <c r="N18292" t="s">
        <v>487</v>
      </c>
    </row>
    <row r="18293" spans="1:14" x14ac:dyDescent="0.25">
      <c r="A18293" t="s">
        <v>240</v>
      </c>
      <c r="B18293" s="1">
        <v>46022</v>
      </c>
      <c r="C18293" t="s">
        <v>769</v>
      </c>
      <c r="D18293" t="s">
        <v>770</v>
      </c>
      <c r="E18293" s="4">
        <v>22604.039999999994</v>
      </c>
      <c r="F18293" t="s">
        <v>1477</v>
      </c>
      <c r="G18293" t="s">
        <v>471</v>
      </c>
      <c r="H18293" t="s">
        <v>311</v>
      </c>
      <c r="I18293" t="s">
        <v>312</v>
      </c>
      <c r="J18293" t="s">
        <v>264</v>
      </c>
      <c r="L18293" t="s">
        <v>378</v>
      </c>
      <c r="M18293" t="s">
        <v>379</v>
      </c>
      <c r="N18293" t="s">
        <v>487</v>
      </c>
    </row>
    <row r="18294" spans="1:14" x14ac:dyDescent="0.25">
      <c r="A18294" t="s">
        <v>240</v>
      </c>
      <c r="B18294" s="1">
        <v>45688</v>
      </c>
      <c r="C18294" t="s">
        <v>775</v>
      </c>
      <c r="D18294" t="s">
        <v>776</v>
      </c>
      <c r="E18294" s="4">
        <v>1544.7400000000002</v>
      </c>
      <c r="F18294" t="s">
        <v>1477</v>
      </c>
      <c r="G18294" t="s">
        <v>471</v>
      </c>
      <c r="H18294" t="s">
        <v>311</v>
      </c>
      <c r="I18294" t="s">
        <v>312</v>
      </c>
      <c r="J18294" t="s">
        <v>264</v>
      </c>
      <c r="L18294" t="s">
        <v>378</v>
      </c>
      <c r="M18294" t="s">
        <v>379</v>
      </c>
      <c r="N18294" t="s">
        <v>487</v>
      </c>
    </row>
    <row r="18295" spans="1:14" x14ac:dyDescent="0.25">
      <c r="A18295" t="s">
        <v>240</v>
      </c>
      <c r="B18295" s="1">
        <v>45716</v>
      </c>
      <c r="C18295" t="s">
        <v>775</v>
      </c>
      <c r="D18295" t="s">
        <v>776</v>
      </c>
      <c r="E18295" s="4">
        <v>2476.7200000000003</v>
      </c>
      <c r="F18295" t="s">
        <v>1477</v>
      </c>
      <c r="G18295" t="s">
        <v>471</v>
      </c>
      <c r="H18295" t="s">
        <v>311</v>
      </c>
      <c r="I18295" t="s">
        <v>312</v>
      </c>
      <c r="J18295" t="s">
        <v>264</v>
      </c>
      <c r="L18295" t="s">
        <v>378</v>
      </c>
      <c r="M18295" t="s">
        <v>379</v>
      </c>
      <c r="N18295" t="s">
        <v>487</v>
      </c>
    </row>
    <row r="18296" spans="1:14" x14ac:dyDescent="0.25">
      <c r="A18296" t="s">
        <v>240</v>
      </c>
      <c r="B18296" s="1">
        <v>45747</v>
      </c>
      <c r="C18296" t="s">
        <v>775</v>
      </c>
      <c r="D18296" t="s">
        <v>776</v>
      </c>
      <c r="E18296" s="4">
        <v>3539.3399999999997</v>
      </c>
      <c r="F18296" t="s">
        <v>1477</v>
      </c>
      <c r="G18296" t="s">
        <v>471</v>
      </c>
      <c r="H18296" t="s">
        <v>311</v>
      </c>
      <c r="I18296" t="s">
        <v>312</v>
      </c>
      <c r="J18296" t="s">
        <v>264</v>
      </c>
      <c r="L18296" t="s">
        <v>378</v>
      </c>
      <c r="M18296" t="s">
        <v>379</v>
      </c>
      <c r="N18296" t="s">
        <v>487</v>
      </c>
    </row>
    <row r="18297" spans="1:14" x14ac:dyDescent="0.25">
      <c r="A18297" t="s">
        <v>240</v>
      </c>
      <c r="B18297" s="1">
        <v>45777</v>
      </c>
      <c r="C18297" t="s">
        <v>775</v>
      </c>
      <c r="D18297" t="s">
        <v>776</v>
      </c>
      <c r="E18297" s="4">
        <v>5398.7199999999993</v>
      </c>
      <c r="F18297" t="s">
        <v>1477</v>
      </c>
      <c r="G18297" t="s">
        <v>471</v>
      </c>
      <c r="H18297" t="s">
        <v>311</v>
      </c>
      <c r="I18297" t="s">
        <v>312</v>
      </c>
      <c r="J18297" t="s">
        <v>264</v>
      </c>
      <c r="L18297" t="s">
        <v>378</v>
      </c>
      <c r="M18297" t="s">
        <v>379</v>
      </c>
      <c r="N18297" t="s">
        <v>487</v>
      </c>
    </row>
    <row r="18298" spans="1:14" x14ac:dyDescent="0.25">
      <c r="A18298" t="s">
        <v>240</v>
      </c>
      <c r="B18298" s="1">
        <v>45808</v>
      </c>
      <c r="C18298" t="s">
        <v>775</v>
      </c>
      <c r="D18298" t="s">
        <v>776</v>
      </c>
      <c r="E18298" s="4">
        <v>6330.11</v>
      </c>
      <c r="F18298" t="s">
        <v>1477</v>
      </c>
      <c r="G18298" t="s">
        <v>471</v>
      </c>
      <c r="H18298" t="s">
        <v>311</v>
      </c>
      <c r="I18298" t="s">
        <v>312</v>
      </c>
      <c r="J18298" t="s">
        <v>264</v>
      </c>
      <c r="L18298" t="s">
        <v>378</v>
      </c>
      <c r="M18298" t="s">
        <v>379</v>
      </c>
      <c r="N18298" t="s">
        <v>487</v>
      </c>
    </row>
    <row r="18299" spans="1:14" x14ac:dyDescent="0.25">
      <c r="A18299" t="s">
        <v>240</v>
      </c>
      <c r="B18299" s="1">
        <v>45838</v>
      </c>
      <c r="C18299" t="s">
        <v>775</v>
      </c>
      <c r="D18299" t="s">
        <v>776</v>
      </c>
      <c r="E18299" s="4">
        <v>7596.1319999999996</v>
      </c>
      <c r="F18299" t="s">
        <v>1477</v>
      </c>
      <c r="G18299" t="s">
        <v>471</v>
      </c>
      <c r="H18299" t="s">
        <v>311</v>
      </c>
      <c r="I18299" t="s">
        <v>312</v>
      </c>
      <c r="J18299" t="s">
        <v>264</v>
      </c>
      <c r="L18299" t="s">
        <v>378</v>
      </c>
      <c r="M18299" t="s">
        <v>379</v>
      </c>
      <c r="N18299" t="s">
        <v>487</v>
      </c>
    </row>
    <row r="18300" spans="1:14" x14ac:dyDescent="0.25">
      <c r="A18300" t="s">
        <v>240</v>
      </c>
      <c r="B18300" s="1">
        <v>45869</v>
      </c>
      <c r="C18300" t="s">
        <v>775</v>
      </c>
      <c r="D18300" t="s">
        <v>776</v>
      </c>
      <c r="E18300" s="4">
        <v>8862.1539999999986</v>
      </c>
      <c r="F18300" t="s">
        <v>1477</v>
      </c>
      <c r="G18300" t="s">
        <v>471</v>
      </c>
      <c r="H18300" t="s">
        <v>311</v>
      </c>
      <c r="I18300" t="s">
        <v>312</v>
      </c>
      <c r="J18300" t="s">
        <v>264</v>
      </c>
      <c r="L18300" t="s">
        <v>378</v>
      </c>
      <c r="M18300" t="s">
        <v>379</v>
      </c>
      <c r="N18300" t="s">
        <v>487</v>
      </c>
    </row>
    <row r="18301" spans="1:14" x14ac:dyDescent="0.25">
      <c r="A18301" t="s">
        <v>240</v>
      </c>
      <c r="B18301" s="1">
        <v>45900</v>
      </c>
      <c r="C18301" t="s">
        <v>775</v>
      </c>
      <c r="D18301" t="s">
        <v>776</v>
      </c>
      <c r="E18301" s="4">
        <v>10128.175999999999</v>
      </c>
      <c r="F18301" t="s">
        <v>1477</v>
      </c>
      <c r="G18301" t="s">
        <v>471</v>
      </c>
      <c r="H18301" t="s">
        <v>311</v>
      </c>
      <c r="I18301" t="s">
        <v>312</v>
      </c>
      <c r="J18301" t="s">
        <v>264</v>
      </c>
      <c r="L18301" t="s">
        <v>378</v>
      </c>
      <c r="M18301" t="s">
        <v>379</v>
      </c>
      <c r="N18301" t="s">
        <v>487</v>
      </c>
    </row>
    <row r="18302" spans="1:14" x14ac:dyDescent="0.25">
      <c r="A18302" t="s">
        <v>240</v>
      </c>
      <c r="B18302" s="1">
        <v>45930</v>
      </c>
      <c r="C18302" t="s">
        <v>775</v>
      </c>
      <c r="D18302" t="s">
        <v>776</v>
      </c>
      <c r="E18302" s="4">
        <v>11394.198</v>
      </c>
      <c r="F18302" t="s">
        <v>1477</v>
      </c>
      <c r="G18302" t="s">
        <v>471</v>
      </c>
      <c r="H18302" t="s">
        <v>311</v>
      </c>
      <c r="I18302" t="s">
        <v>312</v>
      </c>
      <c r="J18302" t="s">
        <v>264</v>
      </c>
      <c r="L18302" t="s">
        <v>378</v>
      </c>
      <c r="M18302" t="s">
        <v>379</v>
      </c>
      <c r="N18302" t="s">
        <v>487</v>
      </c>
    </row>
    <row r="18303" spans="1:14" x14ac:dyDescent="0.25">
      <c r="A18303" t="s">
        <v>240</v>
      </c>
      <c r="B18303" s="1">
        <v>45961</v>
      </c>
      <c r="C18303" t="s">
        <v>775</v>
      </c>
      <c r="D18303" t="s">
        <v>776</v>
      </c>
      <c r="E18303" s="4">
        <v>12660.220000000001</v>
      </c>
      <c r="F18303" t="s">
        <v>1477</v>
      </c>
      <c r="G18303" t="s">
        <v>471</v>
      </c>
      <c r="H18303" t="s">
        <v>311</v>
      </c>
      <c r="I18303" t="s">
        <v>312</v>
      </c>
      <c r="J18303" t="s">
        <v>264</v>
      </c>
      <c r="L18303" t="s">
        <v>378</v>
      </c>
      <c r="M18303" t="s">
        <v>379</v>
      </c>
      <c r="N18303" t="s">
        <v>487</v>
      </c>
    </row>
    <row r="18304" spans="1:14" x14ac:dyDescent="0.25">
      <c r="A18304" t="s">
        <v>240</v>
      </c>
      <c r="B18304" s="1">
        <v>45991</v>
      </c>
      <c r="C18304" t="s">
        <v>775</v>
      </c>
      <c r="D18304" t="s">
        <v>776</v>
      </c>
      <c r="E18304" s="4">
        <v>13926.242000000002</v>
      </c>
      <c r="F18304" t="s">
        <v>1477</v>
      </c>
      <c r="G18304" t="s">
        <v>471</v>
      </c>
      <c r="H18304" t="s">
        <v>311</v>
      </c>
      <c r="I18304" t="s">
        <v>312</v>
      </c>
      <c r="J18304" t="s">
        <v>264</v>
      </c>
      <c r="L18304" t="s">
        <v>378</v>
      </c>
      <c r="M18304" t="s">
        <v>379</v>
      </c>
      <c r="N18304" t="s">
        <v>487</v>
      </c>
    </row>
    <row r="18305" spans="1:14" x14ac:dyDescent="0.25">
      <c r="A18305" t="s">
        <v>240</v>
      </c>
      <c r="B18305" s="1">
        <v>46022</v>
      </c>
      <c r="C18305" t="s">
        <v>775</v>
      </c>
      <c r="D18305" t="s">
        <v>776</v>
      </c>
      <c r="E18305" s="4">
        <v>15192.264000000003</v>
      </c>
      <c r="F18305" t="s">
        <v>1477</v>
      </c>
      <c r="G18305" t="s">
        <v>471</v>
      </c>
      <c r="H18305" t="s">
        <v>311</v>
      </c>
      <c r="I18305" t="s">
        <v>312</v>
      </c>
      <c r="J18305" t="s">
        <v>264</v>
      </c>
      <c r="L18305" t="s">
        <v>378</v>
      </c>
      <c r="M18305" t="s">
        <v>379</v>
      </c>
      <c r="N18305" t="s">
        <v>487</v>
      </c>
    </row>
    <row r="18306" spans="1:14" x14ac:dyDescent="0.25">
      <c r="A18306" t="s">
        <v>240</v>
      </c>
      <c r="B18306" s="1">
        <v>45688</v>
      </c>
      <c r="C18306" t="s">
        <v>792</v>
      </c>
      <c r="D18306" t="s">
        <v>793</v>
      </c>
      <c r="E18306" s="4">
        <v>8092.78</v>
      </c>
      <c r="F18306" t="s">
        <v>1477</v>
      </c>
      <c r="G18306" t="s">
        <v>471</v>
      </c>
      <c r="H18306" t="s">
        <v>308</v>
      </c>
      <c r="I18306" t="s">
        <v>309</v>
      </c>
      <c r="J18306" t="s">
        <v>264</v>
      </c>
      <c r="L18306" t="s">
        <v>378</v>
      </c>
      <c r="M18306" t="s">
        <v>379</v>
      </c>
      <c r="N18306" t="s">
        <v>487</v>
      </c>
    </row>
    <row r="18307" spans="1:14" x14ac:dyDescent="0.25">
      <c r="A18307" t="s">
        <v>240</v>
      </c>
      <c r="B18307" s="1">
        <v>45716</v>
      </c>
      <c r="C18307" t="s">
        <v>792</v>
      </c>
      <c r="D18307" t="s">
        <v>793</v>
      </c>
      <c r="E18307" s="4">
        <v>7827.9499999999989</v>
      </c>
      <c r="F18307" t="s">
        <v>1477</v>
      </c>
      <c r="G18307" t="s">
        <v>471</v>
      </c>
      <c r="H18307" t="s">
        <v>308</v>
      </c>
      <c r="I18307" t="s">
        <v>309</v>
      </c>
      <c r="J18307" t="s">
        <v>264</v>
      </c>
      <c r="L18307" t="s">
        <v>378</v>
      </c>
      <c r="M18307" t="s">
        <v>379</v>
      </c>
      <c r="N18307" t="s">
        <v>487</v>
      </c>
    </row>
    <row r="18308" spans="1:14" x14ac:dyDescent="0.25">
      <c r="A18308" t="s">
        <v>240</v>
      </c>
      <c r="B18308" s="1">
        <v>45747</v>
      </c>
      <c r="C18308" t="s">
        <v>792</v>
      </c>
      <c r="D18308" t="s">
        <v>793</v>
      </c>
      <c r="E18308" s="4">
        <v>22887.96</v>
      </c>
      <c r="F18308" t="s">
        <v>1477</v>
      </c>
      <c r="G18308" t="s">
        <v>471</v>
      </c>
      <c r="H18308" t="s">
        <v>308</v>
      </c>
      <c r="I18308" t="s">
        <v>309</v>
      </c>
      <c r="J18308" t="s">
        <v>264</v>
      </c>
      <c r="L18308" t="s">
        <v>378</v>
      </c>
      <c r="M18308" t="s">
        <v>379</v>
      </c>
      <c r="N18308" t="s">
        <v>487</v>
      </c>
    </row>
    <row r="18309" spans="1:14" x14ac:dyDescent="0.25">
      <c r="A18309" t="s">
        <v>240</v>
      </c>
      <c r="B18309" s="1">
        <v>45777</v>
      </c>
      <c r="C18309" t="s">
        <v>792</v>
      </c>
      <c r="D18309" t="s">
        <v>793</v>
      </c>
      <c r="E18309" s="4">
        <v>33889.56</v>
      </c>
      <c r="F18309" t="s">
        <v>1477</v>
      </c>
      <c r="G18309" t="s">
        <v>471</v>
      </c>
      <c r="H18309" t="s">
        <v>308</v>
      </c>
      <c r="I18309" t="s">
        <v>309</v>
      </c>
      <c r="J18309" t="s">
        <v>264</v>
      </c>
      <c r="L18309" t="s">
        <v>378</v>
      </c>
      <c r="M18309" t="s">
        <v>379</v>
      </c>
      <c r="N18309" t="s">
        <v>487</v>
      </c>
    </row>
    <row r="18310" spans="1:14" x14ac:dyDescent="0.25">
      <c r="A18310" t="s">
        <v>240</v>
      </c>
      <c r="B18310" s="1">
        <v>45808</v>
      </c>
      <c r="C18310" t="s">
        <v>792</v>
      </c>
      <c r="D18310" t="s">
        <v>793</v>
      </c>
      <c r="E18310" s="4">
        <v>41967.609999999986</v>
      </c>
      <c r="F18310" t="s">
        <v>1477</v>
      </c>
      <c r="G18310" t="s">
        <v>471</v>
      </c>
      <c r="H18310" t="s">
        <v>308</v>
      </c>
      <c r="I18310" t="s">
        <v>309</v>
      </c>
      <c r="J18310" t="s">
        <v>264</v>
      </c>
      <c r="L18310" t="s">
        <v>378</v>
      </c>
      <c r="M18310" t="s">
        <v>379</v>
      </c>
      <c r="N18310" t="s">
        <v>487</v>
      </c>
    </row>
    <row r="18311" spans="1:14" x14ac:dyDescent="0.25">
      <c r="A18311" t="s">
        <v>240</v>
      </c>
      <c r="B18311" s="1">
        <v>45838</v>
      </c>
      <c r="C18311" t="s">
        <v>792</v>
      </c>
      <c r="D18311" t="s">
        <v>793</v>
      </c>
      <c r="E18311" s="4">
        <v>48731.37999999999</v>
      </c>
      <c r="F18311" t="s">
        <v>1477</v>
      </c>
      <c r="G18311" t="s">
        <v>471</v>
      </c>
      <c r="H18311" t="s">
        <v>308</v>
      </c>
      <c r="I18311" t="s">
        <v>309</v>
      </c>
      <c r="J18311" t="s">
        <v>264</v>
      </c>
      <c r="L18311" t="s">
        <v>378</v>
      </c>
      <c r="M18311" t="s">
        <v>379</v>
      </c>
      <c r="N18311" t="s">
        <v>487</v>
      </c>
    </row>
    <row r="18312" spans="1:14" x14ac:dyDescent="0.25">
      <c r="A18312" t="s">
        <v>240</v>
      </c>
      <c r="B18312" s="1">
        <v>45869</v>
      </c>
      <c r="C18312" t="s">
        <v>792</v>
      </c>
      <c r="D18312" t="s">
        <v>793</v>
      </c>
      <c r="E18312" s="4">
        <v>55495.149999999994</v>
      </c>
      <c r="F18312" t="s">
        <v>1477</v>
      </c>
      <c r="G18312" t="s">
        <v>471</v>
      </c>
      <c r="H18312" t="s">
        <v>308</v>
      </c>
      <c r="I18312" t="s">
        <v>309</v>
      </c>
      <c r="J18312" t="s">
        <v>264</v>
      </c>
      <c r="L18312" t="s">
        <v>378</v>
      </c>
      <c r="M18312" t="s">
        <v>379</v>
      </c>
      <c r="N18312" t="s">
        <v>487</v>
      </c>
    </row>
    <row r="18313" spans="1:14" x14ac:dyDescent="0.25">
      <c r="A18313" t="s">
        <v>240</v>
      </c>
      <c r="B18313" s="1">
        <v>45900</v>
      </c>
      <c r="C18313" t="s">
        <v>792</v>
      </c>
      <c r="D18313" t="s">
        <v>793</v>
      </c>
      <c r="E18313" s="4">
        <v>62258.92</v>
      </c>
      <c r="F18313" t="s">
        <v>1477</v>
      </c>
      <c r="G18313" t="s">
        <v>471</v>
      </c>
      <c r="H18313" t="s">
        <v>308</v>
      </c>
      <c r="I18313" t="s">
        <v>309</v>
      </c>
      <c r="J18313" t="s">
        <v>264</v>
      </c>
      <c r="L18313" t="s">
        <v>378</v>
      </c>
      <c r="M18313" t="s">
        <v>379</v>
      </c>
      <c r="N18313" t="s">
        <v>487</v>
      </c>
    </row>
    <row r="18314" spans="1:14" x14ac:dyDescent="0.25">
      <c r="A18314" t="s">
        <v>240</v>
      </c>
      <c r="B18314" s="1">
        <v>45930</v>
      </c>
      <c r="C18314" t="s">
        <v>792</v>
      </c>
      <c r="D18314" t="s">
        <v>793</v>
      </c>
      <c r="E18314" s="4">
        <v>69022.69</v>
      </c>
      <c r="F18314" t="s">
        <v>1477</v>
      </c>
      <c r="G18314" t="s">
        <v>471</v>
      </c>
      <c r="H18314" t="s">
        <v>308</v>
      </c>
      <c r="I18314" t="s">
        <v>309</v>
      </c>
      <c r="J18314" t="s">
        <v>264</v>
      </c>
      <c r="L18314" t="s">
        <v>378</v>
      </c>
      <c r="M18314" t="s">
        <v>379</v>
      </c>
      <c r="N18314" t="s">
        <v>487</v>
      </c>
    </row>
    <row r="18315" spans="1:14" x14ac:dyDescent="0.25">
      <c r="A18315" t="s">
        <v>240</v>
      </c>
      <c r="B18315" s="1">
        <v>45961</v>
      </c>
      <c r="C18315" t="s">
        <v>792</v>
      </c>
      <c r="D18315" t="s">
        <v>793</v>
      </c>
      <c r="E18315" s="4">
        <v>75786.460000000006</v>
      </c>
      <c r="F18315" t="s">
        <v>1477</v>
      </c>
      <c r="G18315" t="s">
        <v>471</v>
      </c>
      <c r="H18315" t="s">
        <v>308</v>
      </c>
      <c r="I18315" t="s">
        <v>309</v>
      </c>
      <c r="J18315" t="s">
        <v>264</v>
      </c>
      <c r="L18315" t="s">
        <v>378</v>
      </c>
      <c r="M18315" t="s">
        <v>379</v>
      </c>
      <c r="N18315" t="s">
        <v>487</v>
      </c>
    </row>
    <row r="18316" spans="1:14" x14ac:dyDescent="0.25">
      <c r="A18316" t="s">
        <v>240</v>
      </c>
      <c r="B18316" s="1">
        <v>45991</v>
      </c>
      <c r="C18316" t="s">
        <v>792</v>
      </c>
      <c r="D18316" t="s">
        <v>793</v>
      </c>
      <c r="E18316" s="4">
        <v>82550.23000000001</v>
      </c>
      <c r="F18316" t="s">
        <v>1477</v>
      </c>
      <c r="G18316" t="s">
        <v>471</v>
      </c>
      <c r="H18316" t="s">
        <v>308</v>
      </c>
      <c r="I18316" t="s">
        <v>309</v>
      </c>
      <c r="J18316" t="s">
        <v>264</v>
      </c>
      <c r="L18316" t="s">
        <v>378</v>
      </c>
      <c r="M18316" t="s">
        <v>379</v>
      </c>
      <c r="N18316" t="s">
        <v>487</v>
      </c>
    </row>
    <row r="18317" spans="1:14" x14ac:dyDescent="0.25">
      <c r="A18317" t="s">
        <v>240</v>
      </c>
      <c r="B18317" s="1">
        <v>46022</v>
      </c>
      <c r="C18317" t="s">
        <v>792</v>
      </c>
      <c r="D18317" t="s">
        <v>793</v>
      </c>
      <c r="E18317" s="4">
        <v>89314.000000000015</v>
      </c>
      <c r="F18317" t="s">
        <v>1477</v>
      </c>
      <c r="G18317" t="s">
        <v>471</v>
      </c>
      <c r="H18317" t="s">
        <v>308</v>
      </c>
      <c r="I18317" t="s">
        <v>309</v>
      </c>
      <c r="J18317" t="s">
        <v>264</v>
      </c>
      <c r="L18317" t="s">
        <v>378</v>
      </c>
      <c r="M18317" t="s">
        <v>379</v>
      </c>
      <c r="N18317" t="s">
        <v>487</v>
      </c>
    </row>
    <row r="18318" spans="1:14" x14ac:dyDescent="0.25">
      <c r="A18318" t="s">
        <v>240</v>
      </c>
      <c r="B18318" s="1">
        <v>45688</v>
      </c>
      <c r="C18318" t="s">
        <v>800</v>
      </c>
      <c r="D18318" t="s">
        <v>801</v>
      </c>
      <c r="E18318" s="4">
        <v>3194.1</v>
      </c>
      <c r="F18318" t="s">
        <v>1477</v>
      </c>
      <c r="G18318" t="s">
        <v>471</v>
      </c>
      <c r="H18318" t="s">
        <v>308</v>
      </c>
      <c r="I18318" t="s">
        <v>309</v>
      </c>
      <c r="J18318" t="s">
        <v>264</v>
      </c>
      <c r="L18318" t="s">
        <v>378</v>
      </c>
      <c r="M18318" t="s">
        <v>379</v>
      </c>
      <c r="N18318" t="s">
        <v>487</v>
      </c>
    </row>
    <row r="18319" spans="1:14" x14ac:dyDescent="0.25">
      <c r="A18319" t="s">
        <v>240</v>
      </c>
      <c r="B18319" s="1">
        <v>45716</v>
      </c>
      <c r="C18319" t="s">
        <v>800</v>
      </c>
      <c r="D18319" t="s">
        <v>801</v>
      </c>
      <c r="E18319" s="4">
        <v>6274.7999999999993</v>
      </c>
      <c r="F18319" t="s">
        <v>1477</v>
      </c>
      <c r="G18319" t="s">
        <v>471</v>
      </c>
      <c r="H18319" t="s">
        <v>308</v>
      </c>
      <c r="I18319" t="s">
        <v>309</v>
      </c>
      <c r="J18319" t="s">
        <v>264</v>
      </c>
      <c r="L18319" t="s">
        <v>378</v>
      </c>
      <c r="M18319" t="s">
        <v>379</v>
      </c>
      <c r="N18319" t="s">
        <v>487</v>
      </c>
    </row>
    <row r="18320" spans="1:14" x14ac:dyDescent="0.25">
      <c r="A18320" t="s">
        <v>240</v>
      </c>
      <c r="B18320" s="1">
        <v>45747</v>
      </c>
      <c r="C18320" t="s">
        <v>800</v>
      </c>
      <c r="D18320" t="s">
        <v>801</v>
      </c>
      <c r="E18320" s="4">
        <v>9733.5</v>
      </c>
      <c r="F18320" t="s">
        <v>1477</v>
      </c>
      <c r="G18320" t="s">
        <v>471</v>
      </c>
      <c r="H18320" t="s">
        <v>308</v>
      </c>
      <c r="I18320" t="s">
        <v>309</v>
      </c>
      <c r="J18320" t="s">
        <v>264</v>
      </c>
      <c r="L18320" t="s">
        <v>378</v>
      </c>
      <c r="M18320" t="s">
        <v>379</v>
      </c>
      <c r="N18320" t="s">
        <v>487</v>
      </c>
    </row>
    <row r="18321" spans="1:14" x14ac:dyDescent="0.25">
      <c r="A18321" t="s">
        <v>240</v>
      </c>
      <c r="B18321" s="1">
        <v>45777</v>
      </c>
      <c r="C18321" t="s">
        <v>800</v>
      </c>
      <c r="D18321" t="s">
        <v>801</v>
      </c>
      <c r="E18321" s="4">
        <v>13041</v>
      </c>
      <c r="F18321" t="s">
        <v>1477</v>
      </c>
      <c r="G18321" t="s">
        <v>471</v>
      </c>
      <c r="H18321" t="s">
        <v>308</v>
      </c>
      <c r="I18321" t="s">
        <v>309</v>
      </c>
      <c r="J18321" t="s">
        <v>264</v>
      </c>
      <c r="L18321" t="s">
        <v>378</v>
      </c>
      <c r="M18321" t="s">
        <v>379</v>
      </c>
      <c r="N18321" t="s">
        <v>487</v>
      </c>
    </row>
    <row r="18322" spans="1:14" x14ac:dyDescent="0.25">
      <c r="A18322" t="s">
        <v>240</v>
      </c>
      <c r="B18322" s="1">
        <v>45808</v>
      </c>
      <c r="C18322" t="s">
        <v>800</v>
      </c>
      <c r="D18322" t="s">
        <v>801</v>
      </c>
      <c r="E18322" s="4">
        <v>17467.099999999999</v>
      </c>
      <c r="F18322" t="s">
        <v>1477</v>
      </c>
      <c r="G18322" t="s">
        <v>471</v>
      </c>
      <c r="H18322" t="s">
        <v>308</v>
      </c>
      <c r="I18322" t="s">
        <v>309</v>
      </c>
      <c r="J18322" t="s">
        <v>264</v>
      </c>
      <c r="L18322" t="s">
        <v>378</v>
      </c>
      <c r="M18322" t="s">
        <v>379</v>
      </c>
      <c r="N18322" t="s">
        <v>487</v>
      </c>
    </row>
    <row r="18323" spans="1:14" x14ac:dyDescent="0.25">
      <c r="A18323" t="s">
        <v>240</v>
      </c>
      <c r="B18323" s="1">
        <v>45838</v>
      </c>
      <c r="C18323" t="s">
        <v>800</v>
      </c>
      <c r="D18323" t="s">
        <v>801</v>
      </c>
      <c r="E18323" s="4">
        <v>20960.519999999997</v>
      </c>
      <c r="F18323" t="s">
        <v>1477</v>
      </c>
      <c r="G18323" t="s">
        <v>471</v>
      </c>
      <c r="H18323" t="s">
        <v>308</v>
      </c>
      <c r="I18323" t="s">
        <v>309</v>
      </c>
      <c r="J18323" t="s">
        <v>264</v>
      </c>
      <c r="L18323" t="s">
        <v>378</v>
      </c>
      <c r="M18323" t="s">
        <v>379</v>
      </c>
      <c r="N18323" t="s">
        <v>487</v>
      </c>
    </row>
    <row r="18324" spans="1:14" x14ac:dyDescent="0.25">
      <c r="A18324" t="s">
        <v>240</v>
      </c>
      <c r="B18324" s="1">
        <v>45869</v>
      </c>
      <c r="C18324" t="s">
        <v>800</v>
      </c>
      <c r="D18324" t="s">
        <v>801</v>
      </c>
      <c r="E18324" s="4">
        <v>24453.939999999995</v>
      </c>
      <c r="F18324" t="s">
        <v>1477</v>
      </c>
      <c r="G18324" t="s">
        <v>471</v>
      </c>
      <c r="H18324" t="s">
        <v>308</v>
      </c>
      <c r="I18324" t="s">
        <v>309</v>
      </c>
      <c r="J18324" t="s">
        <v>264</v>
      </c>
      <c r="L18324" t="s">
        <v>378</v>
      </c>
      <c r="M18324" t="s">
        <v>379</v>
      </c>
      <c r="N18324" t="s">
        <v>487</v>
      </c>
    </row>
    <row r="18325" spans="1:14" x14ac:dyDescent="0.25">
      <c r="A18325" t="s">
        <v>240</v>
      </c>
      <c r="B18325" s="1">
        <v>45900</v>
      </c>
      <c r="C18325" t="s">
        <v>800</v>
      </c>
      <c r="D18325" t="s">
        <v>801</v>
      </c>
      <c r="E18325" s="4">
        <v>27947.359999999993</v>
      </c>
      <c r="F18325" t="s">
        <v>1477</v>
      </c>
      <c r="G18325" t="s">
        <v>471</v>
      </c>
      <c r="H18325" t="s">
        <v>308</v>
      </c>
      <c r="I18325" t="s">
        <v>309</v>
      </c>
      <c r="J18325" t="s">
        <v>264</v>
      </c>
      <c r="L18325" t="s">
        <v>378</v>
      </c>
      <c r="M18325" t="s">
        <v>379</v>
      </c>
      <c r="N18325" t="s">
        <v>487</v>
      </c>
    </row>
    <row r="18326" spans="1:14" x14ac:dyDescent="0.25">
      <c r="A18326" t="s">
        <v>240</v>
      </c>
      <c r="B18326" s="1">
        <v>45930</v>
      </c>
      <c r="C18326" t="s">
        <v>800</v>
      </c>
      <c r="D18326" t="s">
        <v>801</v>
      </c>
      <c r="E18326" s="4">
        <v>31440.779999999992</v>
      </c>
      <c r="F18326" t="s">
        <v>1477</v>
      </c>
      <c r="G18326" t="s">
        <v>471</v>
      </c>
      <c r="H18326" t="s">
        <v>308</v>
      </c>
      <c r="I18326" t="s">
        <v>309</v>
      </c>
      <c r="J18326" t="s">
        <v>264</v>
      </c>
      <c r="L18326" t="s">
        <v>378</v>
      </c>
      <c r="M18326" t="s">
        <v>379</v>
      </c>
      <c r="N18326" t="s">
        <v>487</v>
      </c>
    </row>
    <row r="18327" spans="1:14" x14ac:dyDescent="0.25">
      <c r="A18327" t="s">
        <v>240</v>
      </c>
      <c r="B18327" s="1">
        <v>45961</v>
      </c>
      <c r="C18327" t="s">
        <v>800</v>
      </c>
      <c r="D18327" t="s">
        <v>801</v>
      </c>
      <c r="E18327" s="4">
        <v>34934.19999999999</v>
      </c>
      <c r="F18327" t="s">
        <v>1477</v>
      </c>
      <c r="G18327" t="s">
        <v>471</v>
      </c>
      <c r="H18327" t="s">
        <v>308</v>
      </c>
      <c r="I18327" t="s">
        <v>309</v>
      </c>
      <c r="J18327" t="s">
        <v>264</v>
      </c>
      <c r="L18327" t="s">
        <v>378</v>
      </c>
      <c r="M18327" t="s">
        <v>379</v>
      </c>
      <c r="N18327" t="s">
        <v>487</v>
      </c>
    </row>
    <row r="18328" spans="1:14" x14ac:dyDescent="0.25">
      <c r="A18328" t="s">
        <v>240</v>
      </c>
      <c r="B18328" s="1">
        <v>45991</v>
      </c>
      <c r="C18328" t="s">
        <v>800</v>
      </c>
      <c r="D18328" t="s">
        <v>801</v>
      </c>
      <c r="E18328" s="4">
        <v>38427.619999999988</v>
      </c>
      <c r="F18328" t="s">
        <v>1477</v>
      </c>
      <c r="G18328" t="s">
        <v>471</v>
      </c>
      <c r="H18328" t="s">
        <v>308</v>
      </c>
      <c r="I18328" t="s">
        <v>309</v>
      </c>
      <c r="J18328" t="s">
        <v>264</v>
      </c>
      <c r="L18328" t="s">
        <v>378</v>
      </c>
      <c r="M18328" t="s">
        <v>379</v>
      </c>
      <c r="N18328" t="s">
        <v>487</v>
      </c>
    </row>
    <row r="18329" spans="1:14" x14ac:dyDescent="0.25">
      <c r="A18329" t="s">
        <v>240</v>
      </c>
      <c r="B18329" s="1">
        <v>46022</v>
      </c>
      <c r="C18329" t="s">
        <v>800</v>
      </c>
      <c r="D18329" t="s">
        <v>801</v>
      </c>
      <c r="E18329" s="4">
        <v>41921.039999999986</v>
      </c>
      <c r="F18329" t="s">
        <v>1477</v>
      </c>
      <c r="G18329" t="s">
        <v>471</v>
      </c>
      <c r="H18329" t="s">
        <v>308</v>
      </c>
      <c r="I18329" t="s">
        <v>309</v>
      </c>
      <c r="J18329" t="s">
        <v>264</v>
      </c>
      <c r="L18329" t="s">
        <v>378</v>
      </c>
      <c r="M18329" t="s">
        <v>379</v>
      </c>
      <c r="N18329" t="s">
        <v>487</v>
      </c>
    </row>
    <row r="18330" spans="1:14" x14ac:dyDescent="0.25">
      <c r="A18330" t="s">
        <v>240</v>
      </c>
      <c r="B18330" s="1">
        <v>45688</v>
      </c>
      <c r="C18330" t="s">
        <v>802</v>
      </c>
      <c r="D18330" t="s">
        <v>803</v>
      </c>
      <c r="E18330" s="4">
        <v>110.67</v>
      </c>
      <c r="F18330" t="s">
        <v>1477</v>
      </c>
      <c r="G18330" t="s">
        <v>471</v>
      </c>
      <c r="H18330" t="s">
        <v>308</v>
      </c>
      <c r="I18330" t="s">
        <v>309</v>
      </c>
      <c r="J18330" t="s">
        <v>264</v>
      </c>
      <c r="L18330" t="s">
        <v>378</v>
      </c>
      <c r="M18330" t="s">
        <v>379</v>
      </c>
      <c r="N18330" t="s">
        <v>487</v>
      </c>
    </row>
    <row r="18331" spans="1:14" x14ac:dyDescent="0.25">
      <c r="A18331" t="s">
        <v>240</v>
      </c>
      <c r="B18331" s="1">
        <v>45716</v>
      </c>
      <c r="C18331" t="s">
        <v>802</v>
      </c>
      <c r="D18331" t="s">
        <v>803</v>
      </c>
      <c r="E18331" s="4">
        <v>325.67</v>
      </c>
      <c r="F18331" t="s">
        <v>1477</v>
      </c>
      <c r="G18331" t="s">
        <v>471</v>
      </c>
      <c r="H18331" t="s">
        <v>308</v>
      </c>
      <c r="I18331" t="s">
        <v>309</v>
      </c>
      <c r="J18331" t="s">
        <v>264</v>
      </c>
      <c r="L18331" t="s">
        <v>378</v>
      </c>
      <c r="M18331" t="s">
        <v>379</v>
      </c>
      <c r="N18331" t="s">
        <v>487</v>
      </c>
    </row>
    <row r="18332" spans="1:14" x14ac:dyDescent="0.25">
      <c r="A18332" t="s">
        <v>240</v>
      </c>
      <c r="B18332" s="1">
        <v>45747</v>
      </c>
      <c r="C18332" t="s">
        <v>802</v>
      </c>
      <c r="D18332" t="s">
        <v>803</v>
      </c>
      <c r="E18332" s="4">
        <v>325.67</v>
      </c>
      <c r="F18332" t="s">
        <v>1477</v>
      </c>
      <c r="G18332" t="s">
        <v>471</v>
      </c>
      <c r="H18332" t="s">
        <v>308</v>
      </c>
      <c r="I18332" t="s">
        <v>309</v>
      </c>
      <c r="J18332" t="s">
        <v>264</v>
      </c>
      <c r="L18332" t="s">
        <v>378</v>
      </c>
      <c r="M18332" t="s">
        <v>379</v>
      </c>
      <c r="N18332" t="s">
        <v>487</v>
      </c>
    </row>
    <row r="18333" spans="1:14" x14ac:dyDescent="0.25">
      <c r="A18333" t="s">
        <v>240</v>
      </c>
      <c r="B18333" s="1">
        <v>45777</v>
      </c>
      <c r="C18333" t="s">
        <v>802</v>
      </c>
      <c r="D18333" t="s">
        <v>803</v>
      </c>
      <c r="E18333" s="4">
        <v>439.94</v>
      </c>
      <c r="F18333" t="s">
        <v>1477</v>
      </c>
      <c r="G18333" t="s">
        <v>471</v>
      </c>
      <c r="H18333" t="s">
        <v>308</v>
      </c>
      <c r="I18333" t="s">
        <v>309</v>
      </c>
      <c r="J18333" t="s">
        <v>264</v>
      </c>
      <c r="L18333" t="s">
        <v>378</v>
      </c>
      <c r="M18333" t="s">
        <v>379</v>
      </c>
      <c r="N18333" t="s">
        <v>487</v>
      </c>
    </row>
    <row r="18334" spans="1:14" x14ac:dyDescent="0.25">
      <c r="A18334" t="s">
        <v>240</v>
      </c>
      <c r="B18334" s="1">
        <v>45808</v>
      </c>
      <c r="C18334" t="s">
        <v>802</v>
      </c>
      <c r="D18334" t="s">
        <v>803</v>
      </c>
      <c r="E18334" s="4">
        <v>439.94</v>
      </c>
      <c r="F18334" t="s">
        <v>1477</v>
      </c>
      <c r="G18334" t="s">
        <v>471</v>
      </c>
      <c r="H18334" t="s">
        <v>308</v>
      </c>
      <c r="I18334" t="s">
        <v>309</v>
      </c>
      <c r="J18334" t="s">
        <v>264</v>
      </c>
      <c r="L18334" t="s">
        <v>378</v>
      </c>
      <c r="M18334" t="s">
        <v>379</v>
      </c>
      <c r="N18334" t="s">
        <v>487</v>
      </c>
    </row>
    <row r="18335" spans="1:14" x14ac:dyDescent="0.25">
      <c r="A18335" t="s">
        <v>240</v>
      </c>
      <c r="B18335" s="1">
        <v>45838</v>
      </c>
      <c r="C18335" t="s">
        <v>802</v>
      </c>
      <c r="D18335" t="s">
        <v>803</v>
      </c>
      <c r="E18335" s="4">
        <v>527.928</v>
      </c>
      <c r="F18335" t="s">
        <v>1477</v>
      </c>
      <c r="G18335" t="s">
        <v>471</v>
      </c>
      <c r="H18335" t="s">
        <v>308</v>
      </c>
      <c r="I18335" t="s">
        <v>309</v>
      </c>
      <c r="J18335" t="s">
        <v>264</v>
      </c>
      <c r="L18335" t="s">
        <v>378</v>
      </c>
      <c r="M18335" t="s">
        <v>379</v>
      </c>
      <c r="N18335" t="s">
        <v>487</v>
      </c>
    </row>
    <row r="18336" spans="1:14" x14ac:dyDescent="0.25">
      <c r="A18336" t="s">
        <v>240</v>
      </c>
      <c r="B18336" s="1">
        <v>45869</v>
      </c>
      <c r="C18336" t="s">
        <v>802</v>
      </c>
      <c r="D18336" t="s">
        <v>803</v>
      </c>
      <c r="E18336" s="4">
        <v>615.91599999999994</v>
      </c>
      <c r="F18336" t="s">
        <v>1477</v>
      </c>
      <c r="G18336" t="s">
        <v>471</v>
      </c>
      <c r="H18336" t="s">
        <v>308</v>
      </c>
      <c r="I18336" t="s">
        <v>309</v>
      </c>
      <c r="J18336" t="s">
        <v>264</v>
      </c>
      <c r="L18336" t="s">
        <v>378</v>
      </c>
      <c r="M18336" t="s">
        <v>379</v>
      </c>
      <c r="N18336" t="s">
        <v>487</v>
      </c>
    </row>
    <row r="18337" spans="1:14" x14ac:dyDescent="0.25">
      <c r="A18337" t="s">
        <v>240</v>
      </c>
      <c r="B18337" s="1">
        <v>45900</v>
      </c>
      <c r="C18337" t="s">
        <v>802</v>
      </c>
      <c r="D18337" t="s">
        <v>803</v>
      </c>
      <c r="E18337" s="4">
        <v>703.904</v>
      </c>
      <c r="F18337" t="s">
        <v>1477</v>
      </c>
      <c r="G18337" t="s">
        <v>471</v>
      </c>
      <c r="H18337" t="s">
        <v>308</v>
      </c>
      <c r="I18337" t="s">
        <v>309</v>
      </c>
      <c r="J18337" t="s">
        <v>264</v>
      </c>
      <c r="L18337" t="s">
        <v>378</v>
      </c>
      <c r="M18337" t="s">
        <v>379</v>
      </c>
      <c r="N18337" t="s">
        <v>487</v>
      </c>
    </row>
    <row r="18338" spans="1:14" x14ac:dyDescent="0.25">
      <c r="A18338" t="s">
        <v>240</v>
      </c>
      <c r="B18338" s="1">
        <v>45930</v>
      </c>
      <c r="C18338" t="s">
        <v>802</v>
      </c>
      <c r="D18338" t="s">
        <v>803</v>
      </c>
      <c r="E18338" s="4">
        <v>791.89200000000005</v>
      </c>
      <c r="F18338" t="s">
        <v>1477</v>
      </c>
      <c r="G18338" t="s">
        <v>471</v>
      </c>
      <c r="H18338" t="s">
        <v>308</v>
      </c>
      <c r="I18338" t="s">
        <v>309</v>
      </c>
      <c r="J18338" t="s">
        <v>264</v>
      </c>
      <c r="L18338" t="s">
        <v>378</v>
      </c>
      <c r="M18338" t="s">
        <v>379</v>
      </c>
      <c r="N18338" t="s">
        <v>487</v>
      </c>
    </row>
    <row r="18339" spans="1:14" x14ac:dyDescent="0.25">
      <c r="A18339" t="s">
        <v>240</v>
      </c>
      <c r="B18339" s="1">
        <v>45961</v>
      </c>
      <c r="C18339" t="s">
        <v>802</v>
      </c>
      <c r="D18339" t="s">
        <v>803</v>
      </c>
      <c r="E18339" s="4">
        <v>879.88000000000011</v>
      </c>
      <c r="F18339" t="s">
        <v>1477</v>
      </c>
      <c r="G18339" t="s">
        <v>471</v>
      </c>
      <c r="H18339" t="s">
        <v>308</v>
      </c>
      <c r="I18339" t="s">
        <v>309</v>
      </c>
      <c r="J18339" t="s">
        <v>264</v>
      </c>
      <c r="L18339" t="s">
        <v>378</v>
      </c>
      <c r="M18339" t="s">
        <v>379</v>
      </c>
      <c r="N18339" t="s">
        <v>487</v>
      </c>
    </row>
    <row r="18340" spans="1:14" x14ac:dyDescent="0.25">
      <c r="A18340" t="s">
        <v>240</v>
      </c>
      <c r="B18340" s="1">
        <v>45991</v>
      </c>
      <c r="C18340" t="s">
        <v>802</v>
      </c>
      <c r="D18340" t="s">
        <v>803</v>
      </c>
      <c r="E18340" s="4">
        <v>967.86800000000017</v>
      </c>
      <c r="F18340" t="s">
        <v>1477</v>
      </c>
      <c r="G18340" t="s">
        <v>471</v>
      </c>
      <c r="H18340" t="s">
        <v>308</v>
      </c>
      <c r="I18340" t="s">
        <v>309</v>
      </c>
      <c r="J18340" t="s">
        <v>264</v>
      </c>
      <c r="L18340" t="s">
        <v>378</v>
      </c>
      <c r="M18340" t="s">
        <v>379</v>
      </c>
      <c r="N18340" t="s">
        <v>487</v>
      </c>
    </row>
    <row r="18341" spans="1:14" x14ac:dyDescent="0.25">
      <c r="A18341" t="s">
        <v>240</v>
      </c>
      <c r="B18341" s="1">
        <v>46022</v>
      </c>
      <c r="C18341" t="s">
        <v>802</v>
      </c>
      <c r="D18341" t="s">
        <v>803</v>
      </c>
      <c r="E18341" s="4">
        <v>1055.8560000000002</v>
      </c>
      <c r="F18341" t="s">
        <v>1477</v>
      </c>
      <c r="G18341" t="s">
        <v>471</v>
      </c>
      <c r="H18341" t="s">
        <v>308</v>
      </c>
      <c r="I18341" t="s">
        <v>309</v>
      </c>
      <c r="J18341" t="s">
        <v>264</v>
      </c>
      <c r="L18341" t="s">
        <v>378</v>
      </c>
      <c r="M18341" t="s">
        <v>379</v>
      </c>
      <c r="N18341" t="s">
        <v>487</v>
      </c>
    </row>
    <row r="18342" spans="1:14" x14ac:dyDescent="0.25">
      <c r="A18342" t="s">
        <v>240</v>
      </c>
      <c r="B18342" s="1">
        <v>45688</v>
      </c>
      <c r="C18342" t="s">
        <v>804</v>
      </c>
      <c r="D18342" t="s">
        <v>805</v>
      </c>
      <c r="E18342" s="4">
        <v>1122.47</v>
      </c>
      <c r="F18342" t="s">
        <v>1477</v>
      </c>
      <c r="G18342" t="s">
        <v>471</v>
      </c>
      <c r="H18342" t="s">
        <v>308</v>
      </c>
      <c r="I18342" t="s">
        <v>309</v>
      </c>
      <c r="J18342" t="s">
        <v>264</v>
      </c>
      <c r="L18342" t="s">
        <v>378</v>
      </c>
      <c r="M18342" t="s">
        <v>379</v>
      </c>
      <c r="N18342" t="s">
        <v>487</v>
      </c>
    </row>
    <row r="18343" spans="1:14" x14ac:dyDescent="0.25">
      <c r="A18343" t="s">
        <v>240</v>
      </c>
      <c r="B18343" s="1">
        <v>45716</v>
      </c>
      <c r="C18343" t="s">
        <v>804</v>
      </c>
      <c r="D18343" t="s">
        <v>805</v>
      </c>
      <c r="E18343" s="4">
        <v>1622.47</v>
      </c>
      <c r="F18343" t="s">
        <v>1477</v>
      </c>
      <c r="G18343" t="s">
        <v>471</v>
      </c>
      <c r="H18343" t="s">
        <v>308</v>
      </c>
      <c r="I18343" t="s">
        <v>309</v>
      </c>
      <c r="J18343" t="s">
        <v>264</v>
      </c>
      <c r="L18343" t="s">
        <v>378</v>
      </c>
      <c r="M18343" t="s">
        <v>379</v>
      </c>
      <c r="N18343" t="s">
        <v>487</v>
      </c>
    </row>
    <row r="18344" spans="1:14" x14ac:dyDescent="0.25">
      <c r="A18344" t="s">
        <v>240</v>
      </c>
      <c r="B18344" s="1">
        <v>45747</v>
      </c>
      <c r="C18344" t="s">
        <v>804</v>
      </c>
      <c r="D18344" t="s">
        <v>805</v>
      </c>
      <c r="E18344" s="4">
        <v>3838.3</v>
      </c>
      <c r="F18344" t="s">
        <v>1477</v>
      </c>
      <c r="G18344" t="s">
        <v>471</v>
      </c>
      <c r="H18344" t="s">
        <v>308</v>
      </c>
      <c r="I18344" t="s">
        <v>309</v>
      </c>
      <c r="J18344" t="s">
        <v>264</v>
      </c>
      <c r="L18344" t="s">
        <v>378</v>
      </c>
      <c r="M18344" t="s">
        <v>379</v>
      </c>
      <c r="N18344" t="s">
        <v>487</v>
      </c>
    </row>
    <row r="18345" spans="1:14" x14ac:dyDescent="0.25">
      <c r="A18345" t="s">
        <v>240</v>
      </c>
      <c r="B18345" s="1">
        <v>45777</v>
      </c>
      <c r="C18345" t="s">
        <v>804</v>
      </c>
      <c r="D18345" t="s">
        <v>805</v>
      </c>
      <c r="E18345" s="4">
        <v>6812.0499999999993</v>
      </c>
      <c r="F18345" t="s">
        <v>1477</v>
      </c>
      <c r="G18345" t="s">
        <v>471</v>
      </c>
      <c r="H18345" t="s">
        <v>308</v>
      </c>
      <c r="I18345" t="s">
        <v>309</v>
      </c>
      <c r="J18345" t="s">
        <v>264</v>
      </c>
      <c r="L18345" t="s">
        <v>378</v>
      </c>
      <c r="M18345" t="s">
        <v>379</v>
      </c>
      <c r="N18345" t="s">
        <v>487</v>
      </c>
    </row>
    <row r="18346" spans="1:14" x14ac:dyDescent="0.25">
      <c r="A18346" t="s">
        <v>240</v>
      </c>
      <c r="B18346" s="1">
        <v>45808</v>
      </c>
      <c r="C18346" t="s">
        <v>804</v>
      </c>
      <c r="D18346" t="s">
        <v>805</v>
      </c>
      <c r="E18346" s="4">
        <v>7552.18</v>
      </c>
      <c r="F18346" t="s">
        <v>1477</v>
      </c>
      <c r="G18346" t="s">
        <v>471</v>
      </c>
      <c r="H18346" t="s">
        <v>308</v>
      </c>
      <c r="I18346" t="s">
        <v>309</v>
      </c>
      <c r="J18346" t="s">
        <v>264</v>
      </c>
      <c r="L18346" t="s">
        <v>378</v>
      </c>
      <c r="M18346" t="s">
        <v>379</v>
      </c>
      <c r="N18346" t="s">
        <v>487</v>
      </c>
    </row>
    <row r="18347" spans="1:14" x14ac:dyDescent="0.25">
      <c r="A18347" t="s">
        <v>240</v>
      </c>
      <c r="B18347" s="1">
        <v>45838</v>
      </c>
      <c r="C18347" t="s">
        <v>804</v>
      </c>
      <c r="D18347" t="s">
        <v>805</v>
      </c>
      <c r="E18347" s="4">
        <v>8552.18</v>
      </c>
      <c r="F18347" t="s">
        <v>1477</v>
      </c>
      <c r="G18347" t="s">
        <v>471</v>
      </c>
      <c r="H18347" t="s">
        <v>308</v>
      </c>
      <c r="I18347" t="s">
        <v>309</v>
      </c>
      <c r="J18347" t="s">
        <v>264</v>
      </c>
      <c r="L18347" t="s">
        <v>378</v>
      </c>
      <c r="M18347" t="s">
        <v>379</v>
      </c>
      <c r="N18347" t="s">
        <v>487</v>
      </c>
    </row>
    <row r="18348" spans="1:14" x14ac:dyDescent="0.25">
      <c r="A18348" t="s">
        <v>240</v>
      </c>
      <c r="B18348" s="1">
        <v>45869</v>
      </c>
      <c r="C18348" t="s">
        <v>804</v>
      </c>
      <c r="D18348" t="s">
        <v>805</v>
      </c>
      <c r="E18348" s="4">
        <v>9552.18</v>
      </c>
      <c r="F18348" t="s">
        <v>1477</v>
      </c>
      <c r="G18348" t="s">
        <v>471</v>
      </c>
      <c r="H18348" t="s">
        <v>308</v>
      </c>
      <c r="I18348" t="s">
        <v>309</v>
      </c>
      <c r="J18348" t="s">
        <v>264</v>
      </c>
      <c r="L18348" t="s">
        <v>378</v>
      </c>
      <c r="M18348" t="s">
        <v>379</v>
      </c>
      <c r="N18348" t="s">
        <v>487</v>
      </c>
    </row>
    <row r="18349" spans="1:14" x14ac:dyDescent="0.25">
      <c r="A18349" t="s">
        <v>240</v>
      </c>
      <c r="B18349" s="1">
        <v>45900</v>
      </c>
      <c r="C18349" t="s">
        <v>804</v>
      </c>
      <c r="D18349" t="s">
        <v>805</v>
      </c>
      <c r="E18349" s="4">
        <v>10552.18</v>
      </c>
      <c r="F18349" t="s">
        <v>1477</v>
      </c>
      <c r="G18349" t="s">
        <v>471</v>
      </c>
      <c r="H18349" t="s">
        <v>308</v>
      </c>
      <c r="I18349" t="s">
        <v>309</v>
      </c>
      <c r="J18349" t="s">
        <v>264</v>
      </c>
      <c r="L18349" t="s">
        <v>378</v>
      </c>
      <c r="M18349" t="s">
        <v>379</v>
      </c>
      <c r="N18349" t="s">
        <v>487</v>
      </c>
    </row>
    <row r="18350" spans="1:14" x14ac:dyDescent="0.25">
      <c r="A18350" t="s">
        <v>240</v>
      </c>
      <c r="B18350" s="1">
        <v>45930</v>
      </c>
      <c r="C18350" t="s">
        <v>804</v>
      </c>
      <c r="D18350" t="s">
        <v>805</v>
      </c>
      <c r="E18350" s="4">
        <v>11552.18</v>
      </c>
      <c r="F18350" t="s">
        <v>1477</v>
      </c>
      <c r="G18350" t="s">
        <v>471</v>
      </c>
      <c r="H18350" t="s">
        <v>308</v>
      </c>
      <c r="I18350" t="s">
        <v>309</v>
      </c>
      <c r="J18350" t="s">
        <v>264</v>
      </c>
      <c r="L18350" t="s">
        <v>378</v>
      </c>
      <c r="M18350" t="s">
        <v>379</v>
      </c>
      <c r="N18350" t="s">
        <v>487</v>
      </c>
    </row>
    <row r="18351" spans="1:14" x14ac:dyDescent="0.25">
      <c r="A18351" t="s">
        <v>240</v>
      </c>
      <c r="B18351" s="1">
        <v>45961</v>
      </c>
      <c r="C18351" t="s">
        <v>804</v>
      </c>
      <c r="D18351" t="s">
        <v>805</v>
      </c>
      <c r="E18351" s="4">
        <v>12552.18</v>
      </c>
      <c r="F18351" t="s">
        <v>1477</v>
      </c>
      <c r="G18351" t="s">
        <v>471</v>
      </c>
      <c r="H18351" t="s">
        <v>308</v>
      </c>
      <c r="I18351" t="s">
        <v>309</v>
      </c>
      <c r="J18351" t="s">
        <v>264</v>
      </c>
      <c r="L18351" t="s">
        <v>378</v>
      </c>
      <c r="M18351" t="s">
        <v>379</v>
      </c>
      <c r="N18351" t="s">
        <v>487</v>
      </c>
    </row>
    <row r="18352" spans="1:14" x14ac:dyDescent="0.25">
      <c r="A18352" t="s">
        <v>240</v>
      </c>
      <c r="B18352" s="1">
        <v>45991</v>
      </c>
      <c r="C18352" t="s">
        <v>804</v>
      </c>
      <c r="D18352" t="s">
        <v>805</v>
      </c>
      <c r="E18352" s="4">
        <v>13552.18</v>
      </c>
      <c r="F18352" t="s">
        <v>1477</v>
      </c>
      <c r="G18352" t="s">
        <v>471</v>
      </c>
      <c r="H18352" t="s">
        <v>308</v>
      </c>
      <c r="I18352" t="s">
        <v>309</v>
      </c>
      <c r="J18352" t="s">
        <v>264</v>
      </c>
      <c r="L18352" t="s">
        <v>378</v>
      </c>
      <c r="M18352" t="s">
        <v>379</v>
      </c>
      <c r="N18352" t="s">
        <v>487</v>
      </c>
    </row>
    <row r="18353" spans="1:14" x14ac:dyDescent="0.25">
      <c r="A18353" t="s">
        <v>240</v>
      </c>
      <c r="B18353" s="1">
        <v>46022</v>
      </c>
      <c r="C18353" t="s">
        <v>804</v>
      </c>
      <c r="D18353" t="s">
        <v>805</v>
      </c>
      <c r="E18353" s="4">
        <v>14552.18</v>
      </c>
      <c r="F18353" t="s">
        <v>1477</v>
      </c>
      <c r="G18353" t="s">
        <v>471</v>
      </c>
      <c r="H18353" t="s">
        <v>308</v>
      </c>
      <c r="I18353" t="s">
        <v>309</v>
      </c>
      <c r="J18353" t="s">
        <v>264</v>
      </c>
      <c r="L18353" t="s">
        <v>378</v>
      </c>
      <c r="M18353" t="s">
        <v>379</v>
      </c>
      <c r="N18353" t="s">
        <v>487</v>
      </c>
    </row>
    <row r="18354" spans="1:14" x14ac:dyDescent="0.25">
      <c r="A18354" t="s">
        <v>240</v>
      </c>
      <c r="B18354" s="1">
        <v>45688</v>
      </c>
      <c r="C18354" t="s">
        <v>1240</v>
      </c>
      <c r="D18354" t="s">
        <v>1241</v>
      </c>
      <c r="E18354" s="4">
        <v>53.59</v>
      </c>
      <c r="F18354" t="s">
        <v>1477</v>
      </c>
      <c r="G18354" t="s">
        <v>471</v>
      </c>
      <c r="H18354" t="s">
        <v>317</v>
      </c>
      <c r="I18354" t="s">
        <v>318</v>
      </c>
      <c r="J18354" t="s">
        <v>276</v>
      </c>
      <c r="L18354" t="s">
        <v>390</v>
      </c>
      <c r="M18354" t="s">
        <v>391</v>
      </c>
      <c r="N18354" t="s">
        <v>487</v>
      </c>
    </row>
    <row r="18355" spans="1:14" x14ac:dyDescent="0.25">
      <c r="A18355" t="s">
        <v>240</v>
      </c>
      <c r="B18355" s="1">
        <v>45716</v>
      </c>
      <c r="C18355" t="s">
        <v>1240</v>
      </c>
      <c r="D18355" t="s">
        <v>1241</v>
      </c>
      <c r="E18355" s="4">
        <v>1112.2099999999998</v>
      </c>
      <c r="F18355" t="s">
        <v>1477</v>
      </c>
      <c r="G18355" t="s">
        <v>471</v>
      </c>
      <c r="H18355" t="s">
        <v>317</v>
      </c>
      <c r="I18355" t="s">
        <v>318</v>
      </c>
      <c r="J18355" t="s">
        <v>276</v>
      </c>
      <c r="L18355" t="s">
        <v>390</v>
      </c>
      <c r="M18355" t="s">
        <v>391</v>
      </c>
      <c r="N18355" t="s">
        <v>487</v>
      </c>
    </row>
    <row r="18356" spans="1:14" x14ac:dyDescent="0.25">
      <c r="A18356" t="s">
        <v>240</v>
      </c>
      <c r="B18356" s="1">
        <v>45747</v>
      </c>
      <c r="C18356" t="s">
        <v>1240</v>
      </c>
      <c r="D18356" t="s">
        <v>1241</v>
      </c>
      <c r="E18356" s="4">
        <v>2112.21</v>
      </c>
      <c r="F18356" t="s">
        <v>1477</v>
      </c>
      <c r="G18356" t="s">
        <v>471</v>
      </c>
      <c r="H18356" t="s">
        <v>317</v>
      </c>
      <c r="I18356" t="s">
        <v>318</v>
      </c>
      <c r="J18356" t="s">
        <v>276</v>
      </c>
      <c r="L18356" t="s">
        <v>390</v>
      </c>
      <c r="M18356" t="s">
        <v>391</v>
      </c>
      <c r="N18356" t="s">
        <v>487</v>
      </c>
    </row>
    <row r="18357" spans="1:14" x14ac:dyDescent="0.25">
      <c r="A18357" t="s">
        <v>240</v>
      </c>
      <c r="B18357" s="1">
        <v>45777</v>
      </c>
      <c r="C18357" t="s">
        <v>1240</v>
      </c>
      <c r="D18357" t="s">
        <v>1241</v>
      </c>
      <c r="E18357" s="4">
        <v>2527.89</v>
      </c>
      <c r="F18357" t="s">
        <v>1477</v>
      </c>
      <c r="G18357" t="s">
        <v>471</v>
      </c>
      <c r="H18357" t="s">
        <v>317</v>
      </c>
      <c r="I18357" t="s">
        <v>318</v>
      </c>
      <c r="J18357" t="s">
        <v>276</v>
      </c>
      <c r="L18357" t="s">
        <v>390</v>
      </c>
      <c r="M18357" t="s">
        <v>391</v>
      </c>
      <c r="N18357" t="s">
        <v>487</v>
      </c>
    </row>
    <row r="18358" spans="1:14" x14ac:dyDescent="0.25">
      <c r="A18358" t="s">
        <v>240</v>
      </c>
      <c r="B18358" s="1">
        <v>45808</v>
      </c>
      <c r="C18358" t="s">
        <v>1240</v>
      </c>
      <c r="D18358" t="s">
        <v>1241</v>
      </c>
      <c r="E18358" s="4">
        <v>115947.61</v>
      </c>
      <c r="F18358" t="s">
        <v>1477</v>
      </c>
      <c r="G18358" t="s">
        <v>471</v>
      </c>
      <c r="H18358" t="s">
        <v>317</v>
      </c>
      <c r="I18358" t="s">
        <v>318</v>
      </c>
      <c r="J18358" t="s">
        <v>276</v>
      </c>
      <c r="L18358" t="s">
        <v>390</v>
      </c>
      <c r="M18358" t="s">
        <v>391</v>
      </c>
      <c r="N18358" t="s">
        <v>487</v>
      </c>
    </row>
    <row r="18359" spans="1:14" x14ac:dyDescent="0.25">
      <c r="A18359" t="s">
        <v>240</v>
      </c>
      <c r="B18359" s="1">
        <v>45838</v>
      </c>
      <c r="C18359" t="s">
        <v>1240</v>
      </c>
      <c r="D18359" t="s">
        <v>1241</v>
      </c>
      <c r="E18359" s="4">
        <v>115947.61</v>
      </c>
      <c r="F18359" t="s">
        <v>1477</v>
      </c>
      <c r="G18359" t="s">
        <v>471</v>
      </c>
      <c r="H18359" t="s">
        <v>317</v>
      </c>
      <c r="I18359" t="s">
        <v>318</v>
      </c>
      <c r="J18359" t="s">
        <v>276</v>
      </c>
      <c r="L18359" t="s">
        <v>390</v>
      </c>
      <c r="M18359" t="s">
        <v>391</v>
      </c>
      <c r="N18359" t="s">
        <v>487</v>
      </c>
    </row>
    <row r="18360" spans="1:14" x14ac:dyDescent="0.25">
      <c r="A18360" t="s">
        <v>240</v>
      </c>
      <c r="B18360" s="1">
        <v>45869</v>
      </c>
      <c r="C18360" t="s">
        <v>1240</v>
      </c>
      <c r="D18360" t="s">
        <v>1241</v>
      </c>
      <c r="E18360" s="4">
        <v>115947.61</v>
      </c>
      <c r="F18360" t="s">
        <v>1477</v>
      </c>
      <c r="G18360" t="s">
        <v>471</v>
      </c>
      <c r="H18360" t="s">
        <v>317</v>
      </c>
      <c r="I18360" t="s">
        <v>318</v>
      </c>
      <c r="J18360" t="s">
        <v>276</v>
      </c>
      <c r="L18360" t="s">
        <v>390</v>
      </c>
      <c r="M18360" t="s">
        <v>391</v>
      </c>
      <c r="N18360" t="s">
        <v>487</v>
      </c>
    </row>
    <row r="18361" spans="1:14" x14ac:dyDescent="0.25">
      <c r="A18361" t="s">
        <v>240</v>
      </c>
      <c r="B18361" s="1">
        <v>45900</v>
      </c>
      <c r="C18361" t="s">
        <v>1240</v>
      </c>
      <c r="D18361" t="s">
        <v>1241</v>
      </c>
      <c r="E18361" s="4">
        <v>115947.61</v>
      </c>
      <c r="F18361" t="s">
        <v>1477</v>
      </c>
      <c r="G18361" t="s">
        <v>471</v>
      </c>
      <c r="H18361" t="s">
        <v>317</v>
      </c>
      <c r="I18361" t="s">
        <v>318</v>
      </c>
      <c r="J18361" t="s">
        <v>276</v>
      </c>
      <c r="L18361" t="s">
        <v>390</v>
      </c>
      <c r="M18361" t="s">
        <v>391</v>
      </c>
      <c r="N18361" t="s">
        <v>487</v>
      </c>
    </row>
    <row r="18362" spans="1:14" x14ac:dyDescent="0.25">
      <c r="A18362" t="s">
        <v>240</v>
      </c>
      <c r="B18362" s="1">
        <v>45930</v>
      </c>
      <c r="C18362" t="s">
        <v>1240</v>
      </c>
      <c r="D18362" t="s">
        <v>1241</v>
      </c>
      <c r="E18362" s="4">
        <v>115947.61</v>
      </c>
      <c r="F18362" t="s">
        <v>1477</v>
      </c>
      <c r="G18362" t="s">
        <v>471</v>
      </c>
      <c r="H18362" t="s">
        <v>317</v>
      </c>
      <c r="I18362" t="s">
        <v>318</v>
      </c>
      <c r="J18362" t="s">
        <v>276</v>
      </c>
      <c r="L18362" t="s">
        <v>390</v>
      </c>
      <c r="M18362" t="s">
        <v>391</v>
      </c>
      <c r="N18362" t="s">
        <v>487</v>
      </c>
    </row>
    <row r="18363" spans="1:14" x14ac:dyDescent="0.25">
      <c r="A18363" t="s">
        <v>240</v>
      </c>
      <c r="B18363" s="1">
        <v>45961</v>
      </c>
      <c r="C18363" t="s">
        <v>1240</v>
      </c>
      <c r="D18363" t="s">
        <v>1241</v>
      </c>
      <c r="E18363" s="4">
        <v>115947.61</v>
      </c>
      <c r="F18363" t="s">
        <v>1477</v>
      </c>
      <c r="G18363" t="s">
        <v>471</v>
      </c>
      <c r="H18363" t="s">
        <v>317</v>
      </c>
      <c r="I18363" t="s">
        <v>318</v>
      </c>
      <c r="J18363" t="s">
        <v>276</v>
      </c>
      <c r="L18363" t="s">
        <v>390</v>
      </c>
      <c r="M18363" t="s">
        <v>391</v>
      </c>
      <c r="N18363" t="s">
        <v>487</v>
      </c>
    </row>
    <row r="18364" spans="1:14" x14ac:dyDescent="0.25">
      <c r="A18364" t="s">
        <v>240</v>
      </c>
      <c r="B18364" s="1">
        <v>45991</v>
      </c>
      <c r="C18364" t="s">
        <v>1240</v>
      </c>
      <c r="D18364" t="s">
        <v>1241</v>
      </c>
      <c r="E18364" s="4">
        <v>115947.61</v>
      </c>
      <c r="F18364" t="s">
        <v>1477</v>
      </c>
      <c r="G18364" t="s">
        <v>471</v>
      </c>
      <c r="H18364" t="s">
        <v>317</v>
      </c>
      <c r="I18364" t="s">
        <v>318</v>
      </c>
      <c r="J18364" t="s">
        <v>276</v>
      </c>
      <c r="L18364" t="s">
        <v>390</v>
      </c>
      <c r="M18364" t="s">
        <v>391</v>
      </c>
      <c r="N18364" t="s">
        <v>487</v>
      </c>
    </row>
    <row r="18365" spans="1:14" x14ac:dyDescent="0.25">
      <c r="A18365" t="s">
        <v>240</v>
      </c>
      <c r="B18365" s="1">
        <v>46022</v>
      </c>
      <c r="C18365" t="s">
        <v>1240</v>
      </c>
      <c r="D18365" t="s">
        <v>1241</v>
      </c>
      <c r="E18365" s="4">
        <v>115947.61</v>
      </c>
      <c r="F18365" t="s">
        <v>1477</v>
      </c>
      <c r="G18365" t="s">
        <v>471</v>
      </c>
      <c r="H18365" t="s">
        <v>317</v>
      </c>
      <c r="I18365" t="s">
        <v>318</v>
      </c>
      <c r="J18365" t="s">
        <v>276</v>
      </c>
      <c r="L18365" t="s">
        <v>390</v>
      </c>
      <c r="M18365" t="s">
        <v>391</v>
      </c>
      <c r="N18365" t="s">
        <v>487</v>
      </c>
    </row>
    <row r="18366" spans="1:14" x14ac:dyDescent="0.25">
      <c r="A18366" t="s">
        <v>240</v>
      </c>
      <c r="B18366" s="1">
        <v>45688</v>
      </c>
      <c r="C18366" t="s">
        <v>812</v>
      </c>
      <c r="D18366" t="s">
        <v>813</v>
      </c>
      <c r="E18366" s="4">
        <v>496.55</v>
      </c>
      <c r="F18366" t="s">
        <v>1477</v>
      </c>
      <c r="G18366" t="s">
        <v>471</v>
      </c>
      <c r="H18366" t="s">
        <v>308</v>
      </c>
      <c r="I18366" t="s">
        <v>309</v>
      </c>
      <c r="J18366" t="s">
        <v>264</v>
      </c>
      <c r="L18366" t="s">
        <v>378</v>
      </c>
      <c r="M18366" t="s">
        <v>379</v>
      </c>
      <c r="N18366" t="s">
        <v>487</v>
      </c>
    </row>
    <row r="18367" spans="1:14" x14ac:dyDescent="0.25">
      <c r="A18367" t="s">
        <v>240</v>
      </c>
      <c r="B18367" s="1">
        <v>45716</v>
      </c>
      <c r="C18367" t="s">
        <v>812</v>
      </c>
      <c r="D18367" t="s">
        <v>813</v>
      </c>
      <c r="E18367" s="4">
        <v>1434.43</v>
      </c>
      <c r="F18367" t="s">
        <v>1477</v>
      </c>
      <c r="G18367" t="s">
        <v>471</v>
      </c>
      <c r="H18367" t="s">
        <v>308</v>
      </c>
      <c r="I18367" t="s">
        <v>309</v>
      </c>
      <c r="J18367" t="s">
        <v>264</v>
      </c>
      <c r="L18367" t="s">
        <v>378</v>
      </c>
      <c r="M18367" t="s">
        <v>379</v>
      </c>
      <c r="N18367" t="s">
        <v>487</v>
      </c>
    </row>
    <row r="18368" spans="1:14" x14ac:dyDescent="0.25">
      <c r="A18368" t="s">
        <v>240</v>
      </c>
      <c r="B18368" s="1">
        <v>45747</v>
      </c>
      <c r="C18368" t="s">
        <v>812</v>
      </c>
      <c r="D18368" t="s">
        <v>813</v>
      </c>
      <c r="E18368" s="4">
        <v>1761.48</v>
      </c>
      <c r="F18368" t="s">
        <v>1477</v>
      </c>
      <c r="G18368" t="s">
        <v>471</v>
      </c>
      <c r="H18368" t="s">
        <v>308</v>
      </c>
      <c r="I18368" t="s">
        <v>309</v>
      </c>
      <c r="J18368" t="s">
        <v>264</v>
      </c>
      <c r="L18368" t="s">
        <v>378</v>
      </c>
      <c r="M18368" t="s">
        <v>379</v>
      </c>
      <c r="N18368" t="s">
        <v>487</v>
      </c>
    </row>
    <row r="18369" spans="1:14" x14ac:dyDescent="0.25">
      <c r="A18369" t="s">
        <v>240</v>
      </c>
      <c r="B18369" s="1">
        <v>45777</v>
      </c>
      <c r="C18369" t="s">
        <v>812</v>
      </c>
      <c r="D18369" t="s">
        <v>813</v>
      </c>
      <c r="E18369" s="4">
        <v>4070.0299999999997</v>
      </c>
      <c r="F18369" t="s">
        <v>1477</v>
      </c>
      <c r="G18369" t="s">
        <v>471</v>
      </c>
      <c r="H18369" t="s">
        <v>308</v>
      </c>
      <c r="I18369" t="s">
        <v>309</v>
      </c>
      <c r="J18369" t="s">
        <v>264</v>
      </c>
      <c r="L18369" t="s">
        <v>378</v>
      </c>
      <c r="M18369" t="s">
        <v>379</v>
      </c>
      <c r="N18369" t="s">
        <v>487</v>
      </c>
    </row>
    <row r="18370" spans="1:14" x14ac:dyDescent="0.25">
      <c r="A18370" t="s">
        <v>240</v>
      </c>
      <c r="B18370" s="1">
        <v>45808</v>
      </c>
      <c r="C18370" t="s">
        <v>812</v>
      </c>
      <c r="D18370" t="s">
        <v>813</v>
      </c>
      <c r="E18370" s="4">
        <v>4403.58</v>
      </c>
      <c r="F18370" t="s">
        <v>1477</v>
      </c>
      <c r="G18370" t="s">
        <v>471</v>
      </c>
      <c r="H18370" t="s">
        <v>308</v>
      </c>
      <c r="I18370" t="s">
        <v>309</v>
      </c>
      <c r="J18370" t="s">
        <v>264</v>
      </c>
      <c r="L18370" t="s">
        <v>378</v>
      </c>
      <c r="M18370" t="s">
        <v>379</v>
      </c>
      <c r="N18370" t="s">
        <v>487</v>
      </c>
    </row>
    <row r="18371" spans="1:14" x14ac:dyDescent="0.25">
      <c r="A18371" t="s">
        <v>240</v>
      </c>
      <c r="B18371" s="1">
        <v>45838</v>
      </c>
      <c r="C18371" t="s">
        <v>812</v>
      </c>
      <c r="D18371" t="s">
        <v>813</v>
      </c>
      <c r="E18371" s="4">
        <v>4803.58</v>
      </c>
      <c r="F18371" t="s">
        <v>1477</v>
      </c>
      <c r="G18371" t="s">
        <v>471</v>
      </c>
      <c r="H18371" t="s">
        <v>308</v>
      </c>
      <c r="I18371" t="s">
        <v>309</v>
      </c>
      <c r="J18371" t="s">
        <v>264</v>
      </c>
      <c r="L18371" t="s">
        <v>378</v>
      </c>
      <c r="M18371" t="s">
        <v>379</v>
      </c>
      <c r="N18371" t="s">
        <v>487</v>
      </c>
    </row>
    <row r="18372" spans="1:14" x14ac:dyDescent="0.25">
      <c r="A18372" t="s">
        <v>240</v>
      </c>
      <c r="B18372" s="1">
        <v>45869</v>
      </c>
      <c r="C18372" t="s">
        <v>812</v>
      </c>
      <c r="D18372" t="s">
        <v>813</v>
      </c>
      <c r="E18372" s="4">
        <v>5203.58</v>
      </c>
      <c r="F18372" t="s">
        <v>1477</v>
      </c>
      <c r="G18372" t="s">
        <v>471</v>
      </c>
      <c r="H18372" t="s">
        <v>308</v>
      </c>
      <c r="I18372" t="s">
        <v>309</v>
      </c>
      <c r="J18372" t="s">
        <v>264</v>
      </c>
      <c r="L18372" t="s">
        <v>378</v>
      </c>
      <c r="M18372" t="s">
        <v>379</v>
      </c>
      <c r="N18372" t="s">
        <v>487</v>
      </c>
    </row>
    <row r="18373" spans="1:14" x14ac:dyDescent="0.25">
      <c r="A18373" t="s">
        <v>240</v>
      </c>
      <c r="B18373" s="1">
        <v>45900</v>
      </c>
      <c r="C18373" t="s">
        <v>812</v>
      </c>
      <c r="D18373" t="s">
        <v>813</v>
      </c>
      <c r="E18373" s="4">
        <v>5603.58</v>
      </c>
      <c r="F18373" t="s">
        <v>1477</v>
      </c>
      <c r="G18373" t="s">
        <v>471</v>
      </c>
      <c r="H18373" t="s">
        <v>308</v>
      </c>
      <c r="I18373" t="s">
        <v>309</v>
      </c>
      <c r="J18373" t="s">
        <v>264</v>
      </c>
      <c r="L18373" t="s">
        <v>378</v>
      </c>
      <c r="M18373" t="s">
        <v>379</v>
      </c>
      <c r="N18373" t="s">
        <v>487</v>
      </c>
    </row>
    <row r="18374" spans="1:14" x14ac:dyDescent="0.25">
      <c r="A18374" t="s">
        <v>240</v>
      </c>
      <c r="B18374" s="1">
        <v>45930</v>
      </c>
      <c r="C18374" t="s">
        <v>812</v>
      </c>
      <c r="D18374" t="s">
        <v>813</v>
      </c>
      <c r="E18374" s="4">
        <v>6003.58</v>
      </c>
      <c r="F18374" t="s">
        <v>1477</v>
      </c>
      <c r="G18374" t="s">
        <v>471</v>
      </c>
      <c r="H18374" t="s">
        <v>308</v>
      </c>
      <c r="I18374" t="s">
        <v>309</v>
      </c>
      <c r="J18374" t="s">
        <v>264</v>
      </c>
      <c r="L18374" t="s">
        <v>378</v>
      </c>
      <c r="M18374" t="s">
        <v>379</v>
      </c>
      <c r="N18374" t="s">
        <v>487</v>
      </c>
    </row>
    <row r="18375" spans="1:14" x14ac:dyDescent="0.25">
      <c r="A18375" t="s">
        <v>240</v>
      </c>
      <c r="B18375" s="1">
        <v>45961</v>
      </c>
      <c r="C18375" t="s">
        <v>812</v>
      </c>
      <c r="D18375" t="s">
        <v>813</v>
      </c>
      <c r="E18375" s="4">
        <v>6403.58</v>
      </c>
      <c r="F18375" t="s">
        <v>1477</v>
      </c>
      <c r="G18375" t="s">
        <v>471</v>
      </c>
      <c r="H18375" t="s">
        <v>308</v>
      </c>
      <c r="I18375" t="s">
        <v>309</v>
      </c>
      <c r="J18375" t="s">
        <v>264</v>
      </c>
      <c r="L18375" t="s">
        <v>378</v>
      </c>
      <c r="M18375" t="s">
        <v>379</v>
      </c>
      <c r="N18375" t="s">
        <v>487</v>
      </c>
    </row>
    <row r="18376" spans="1:14" x14ac:dyDescent="0.25">
      <c r="A18376" t="s">
        <v>240</v>
      </c>
      <c r="B18376" s="1">
        <v>45991</v>
      </c>
      <c r="C18376" t="s">
        <v>812</v>
      </c>
      <c r="D18376" t="s">
        <v>813</v>
      </c>
      <c r="E18376" s="4">
        <v>6803.58</v>
      </c>
      <c r="F18376" t="s">
        <v>1477</v>
      </c>
      <c r="G18376" t="s">
        <v>471</v>
      </c>
      <c r="H18376" t="s">
        <v>308</v>
      </c>
      <c r="I18376" t="s">
        <v>309</v>
      </c>
      <c r="J18376" t="s">
        <v>264</v>
      </c>
      <c r="L18376" t="s">
        <v>378</v>
      </c>
      <c r="M18376" t="s">
        <v>379</v>
      </c>
      <c r="N18376" t="s">
        <v>487</v>
      </c>
    </row>
    <row r="18377" spans="1:14" x14ac:dyDescent="0.25">
      <c r="A18377" t="s">
        <v>240</v>
      </c>
      <c r="B18377" s="1">
        <v>46022</v>
      </c>
      <c r="C18377" t="s">
        <v>812</v>
      </c>
      <c r="D18377" t="s">
        <v>813</v>
      </c>
      <c r="E18377" s="4">
        <v>7203.58</v>
      </c>
      <c r="F18377" t="s">
        <v>1477</v>
      </c>
      <c r="G18377" t="s">
        <v>471</v>
      </c>
      <c r="H18377" t="s">
        <v>308</v>
      </c>
      <c r="I18377" t="s">
        <v>309</v>
      </c>
      <c r="J18377" t="s">
        <v>264</v>
      </c>
      <c r="L18377" t="s">
        <v>378</v>
      </c>
      <c r="M18377" t="s">
        <v>379</v>
      </c>
      <c r="N18377" t="s">
        <v>487</v>
      </c>
    </row>
    <row r="18378" spans="1:14" x14ac:dyDescent="0.25">
      <c r="A18378" t="s">
        <v>240</v>
      </c>
      <c r="B18378" s="1">
        <v>45688</v>
      </c>
      <c r="C18378" t="s">
        <v>818</v>
      </c>
      <c r="D18378" t="s">
        <v>819</v>
      </c>
      <c r="E18378" s="4">
        <v>14.92</v>
      </c>
      <c r="F18378" t="s">
        <v>1477</v>
      </c>
      <c r="G18378" t="s">
        <v>471</v>
      </c>
      <c r="H18378" t="s">
        <v>311</v>
      </c>
      <c r="I18378" t="s">
        <v>312</v>
      </c>
      <c r="J18378" t="s">
        <v>264</v>
      </c>
      <c r="L18378" t="s">
        <v>378</v>
      </c>
      <c r="M18378" t="s">
        <v>379</v>
      </c>
      <c r="N18378" t="s">
        <v>487</v>
      </c>
    </row>
    <row r="18379" spans="1:14" x14ac:dyDescent="0.25">
      <c r="A18379" t="s">
        <v>240</v>
      </c>
      <c r="B18379" s="1">
        <v>45716</v>
      </c>
      <c r="C18379" t="s">
        <v>818</v>
      </c>
      <c r="D18379" t="s">
        <v>819</v>
      </c>
      <c r="E18379" s="4">
        <v>14.92</v>
      </c>
      <c r="F18379" t="s">
        <v>1477</v>
      </c>
      <c r="G18379" t="s">
        <v>471</v>
      </c>
      <c r="H18379" t="s">
        <v>311</v>
      </c>
      <c r="I18379" t="s">
        <v>312</v>
      </c>
      <c r="J18379" t="s">
        <v>264</v>
      </c>
      <c r="L18379" t="s">
        <v>378</v>
      </c>
      <c r="M18379" t="s">
        <v>379</v>
      </c>
      <c r="N18379" t="s">
        <v>487</v>
      </c>
    </row>
    <row r="18380" spans="1:14" x14ac:dyDescent="0.25">
      <c r="A18380" t="s">
        <v>240</v>
      </c>
      <c r="B18380" s="1">
        <v>45747</v>
      </c>
      <c r="C18380" t="s">
        <v>818</v>
      </c>
      <c r="D18380" t="s">
        <v>819</v>
      </c>
      <c r="E18380" s="4">
        <v>14.92</v>
      </c>
      <c r="F18380" t="s">
        <v>1477</v>
      </c>
      <c r="G18380" t="s">
        <v>471</v>
      </c>
      <c r="H18380" t="s">
        <v>311</v>
      </c>
      <c r="I18380" t="s">
        <v>312</v>
      </c>
      <c r="J18380" t="s">
        <v>264</v>
      </c>
      <c r="L18380" t="s">
        <v>378</v>
      </c>
      <c r="M18380" t="s">
        <v>379</v>
      </c>
      <c r="N18380" t="s">
        <v>487</v>
      </c>
    </row>
    <row r="18381" spans="1:14" x14ac:dyDescent="0.25">
      <c r="A18381" t="s">
        <v>240</v>
      </c>
      <c r="B18381" s="1">
        <v>45777</v>
      </c>
      <c r="C18381" t="s">
        <v>818</v>
      </c>
      <c r="D18381" t="s">
        <v>819</v>
      </c>
      <c r="E18381" s="4">
        <v>14.92</v>
      </c>
      <c r="F18381" t="s">
        <v>1477</v>
      </c>
      <c r="G18381" t="s">
        <v>471</v>
      </c>
      <c r="H18381" t="s">
        <v>311</v>
      </c>
      <c r="I18381" t="s">
        <v>312</v>
      </c>
      <c r="J18381" t="s">
        <v>264</v>
      </c>
      <c r="L18381" t="s">
        <v>378</v>
      </c>
      <c r="M18381" t="s">
        <v>379</v>
      </c>
      <c r="N18381" t="s">
        <v>487</v>
      </c>
    </row>
    <row r="18382" spans="1:14" x14ac:dyDescent="0.25">
      <c r="A18382" t="s">
        <v>240</v>
      </c>
      <c r="B18382" s="1">
        <v>45808</v>
      </c>
      <c r="C18382" t="s">
        <v>818</v>
      </c>
      <c r="D18382" t="s">
        <v>819</v>
      </c>
      <c r="E18382" s="4">
        <v>14.92</v>
      </c>
      <c r="F18382" t="s">
        <v>1477</v>
      </c>
      <c r="G18382" t="s">
        <v>471</v>
      </c>
      <c r="H18382" t="s">
        <v>311</v>
      </c>
      <c r="I18382" t="s">
        <v>312</v>
      </c>
      <c r="J18382" t="s">
        <v>264</v>
      </c>
      <c r="L18382" t="s">
        <v>378</v>
      </c>
      <c r="M18382" t="s">
        <v>379</v>
      </c>
      <c r="N18382" t="s">
        <v>487</v>
      </c>
    </row>
    <row r="18383" spans="1:14" x14ac:dyDescent="0.25">
      <c r="A18383" t="s">
        <v>240</v>
      </c>
      <c r="B18383" s="1">
        <v>45838</v>
      </c>
      <c r="C18383" t="s">
        <v>818</v>
      </c>
      <c r="D18383" t="s">
        <v>819</v>
      </c>
      <c r="E18383" s="4">
        <v>14.92</v>
      </c>
      <c r="F18383" t="s">
        <v>1477</v>
      </c>
      <c r="G18383" t="s">
        <v>471</v>
      </c>
      <c r="H18383" t="s">
        <v>311</v>
      </c>
      <c r="I18383" t="s">
        <v>312</v>
      </c>
      <c r="J18383" t="s">
        <v>264</v>
      </c>
      <c r="L18383" t="s">
        <v>378</v>
      </c>
      <c r="M18383" t="s">
        <v>379</v>
      </c>
      <c r="N18383" t="s">
        <v>487</v>
      </c>
    </row>
    <row r="18384" spans="1:14" x14ac:dyDescent="0.25">
      <c r="A18384" t="s">
        <v>240</v>
      </c>
      <c r="B18384" s="1">
        <v>45869</v>
      </c>
      <c r="C18384" t="s">
        <v>818</v>
      </c>
      <c r="D18384" t="s">
        <v>819</v>
      </c>
      <c r="E18384" s="4">
        <v>14.92</v>
      </c>
      <c r="F18384" t="s">
        <v>1477</v>
      </c>
      <c r="G18384" t="s">
        <v>471</v>
      </c>
      <c r="H18384" t="s">
        <v>311</v>
      </c>
      <c r="I18384" t="s">
        <v>312</v>
      </c>
      <c r="J18384" t="s">
        <v>264</v>
      </c>
      <c r="L18384" t="s">
        <v>378</v>
      </c>
      <c r="M18384" t="s">
        <v>379</v>
      </c>
      <c r="N18384" t="s">
        <v>487</v>
      </c>
    </row>
    <row r="18385" spans="1:14" x14ac:dyDescent="0.25">
      <c r="A18385" t="s">
        <v>240</v>
      </c>
      <c r="B18385" s="1">
        <v>45900</v>
      </c>
      <c r="C18385" t="s">
        <v>818</v>
      </c>
      <c r="D18385" t="s">
        <v>819</v>
      </c>
      <c r="E18385" s="4">
        <v>14.92</v>
      </c>
      <c r="F18385" t="s">
        <v>1477</v>
      </c>
      <c r="G18385" t="s">
        <v>471</v>
      </c>
      <c r="H18385" t="s">
        <v>311</v>
      </c>
      <c r="I18385" t="s">
        <v>312</v>
      </c>
      <c r="J18385" t="s">
        <v>264</v>
      </c>
      <c r="L18385" t="s">
        <v>378</v>
      </c>
      <c r="M18385" t="s">
        <v>379</v>
      </c>
      <c r="N18385" t="s">
        <v>487</v>
      </c>
    </row>
    <row r="18386" spans="1:14" x14ac:dyDescent="0.25">
      <c r="A18386" t="s">
        <v>240</v>
      </c>
      <c r="B18386" s="1">
        <v>45930</v>
      </c>
      <c r="C18386" t="s">
        <v>818</v>
      </c>
      <c r="D18386" t="s">
        <v>819</v>
      </c>
      <c r="E18386" s="4">
        <v>14.92</v>
      </c>
      <c r="F18386" t="s">
        <v>1477</v>
      </c>
      <c r="G18386" t="s">
        <v>471</v>
      </c>
      <c r="H18386" t="s">
        <v>311</v>
      </c>
      <c r="I18386" t="s">
        <v>312</v>
      </c>
      <c r="J18386" t="s">
        <v>264</v>
      </c>
      <c r="L18386" t="s">
        <v>378</v>
      </c>
      <c r="M18386" t="s">
        <v>379</v>
      </c>
      <c r="N18386" t="s">
        <v>487</v>
      </c>
    </row>
    <row r="18387" spans="1:14" x14ac:dyDescent="0.25">
      <c r="A18387" t="s">
        <v>240</v>
      </c>
      <c r="B18387" s="1">
        <v>45961</v>
      </c>
      <c r="C18387" t="s">
        <v>818</v>
      </c>
      <c r="D18387" t="s">
        <v>819</v>
      </c>
      <c r="E18387" s="4">
        <v>14.92</v>
      </c>
      <c r="F18387" t="s">
        <v>1477</v>
      </c>
      <c r="G18387" t="s">
        <v>471</v>
      </c>
      <c r="H18387" t="s">
        <v>311</v>
      </c>
      <c r="I18387" t="s">
        <v>312</v>
      </c>
      <c r="J18387" t="s">
        <v>264</v>
      </c>
      <c r="L18387" t="s">
        <v>378</v>
      </c>
      <c r="M18387" t="s">
        <v>379</v>
      </c>
      <c r="N18387" t="s">
        <v>487</v>
      </c>
    </row>
    <row r="18388" spans="1:14" x14ac:dyDescent="0.25">
      <c r="A18388" t="s">
        <v>240</v>
      </c>
      <c r="B18388" s="1">
        <v>45991</v>
      </c>
      <c r="C18388" t="s">
        <v>818</v>
      </c>
      <c r="D18388" t="s">
        <v>819</v>
      </c>
      <c r="E18388" s="4">
        <v>14.92</v>
      </c>
      <c r="F18388" t="s">
        <v>1477</v>
      </c>
      <c r="G18388" t="s">
        <v>471</v>
      </c>
      <c r="H18388" t="s">
        <v>311</v>
      </c>
      <c r="I18388" t="s">
        <v>312</v>
      </c>
      <c r="J18388" t="s">
        <v>264</v>
      </c>
      <c r="L18388" t="s">
        <v>378</v>
      </c>
      <c r="M18388" t="s">
        <v>379</v>
      </c>
      <c r="N18388" t="s">
        <v>487</v>
      </c>
    </row>
    <row r="18389" spans="1:14" x14ac:dyDescent="0.25">
      <c r="A18389" t="s">
        <v>240</v>
      </c>
      <c r="B18389" s="1">
        <v>46022</v>
      </c>
      <c r="C18389" t="s">
        <v>818</v>
      </c>
      <c r="D18389" t="s">
        <v>819</v>
      </c>
      <c r="E18389" s="4">
        <v>14.92</v>
      </c>
      <c r="F18389" t="s">
        <v>1477</v>
      </c>
      <c r="G18389" t="s">
        <v>471</v>
      </c>
      <c r="H18389" t="s">
        <v>311</v>
      </c>
      <c r="I18389" t="s">
        <v>312</v>
      </c>
      <c r="J18389" t="s">
        <v>264</v>
      </c>
      <c r="L18389" t="s">
        <v>378</v>
      </c>
      <c r="M18389" t="s">
        <v>379</v>
      </c>
      <c r="N18389" t="s">
        <v>487</v>
      </c>
    </row>
    <row r="18390" spans="1:14" x14ac:dyDescent="0.25">
      <c r="A18390" t="s">
        <v>240</v>
      </c>
      <c r="B18390" s="1">
        <v>45688</v>
      </c>
      <c r="C18390" t="s">
        <v>1152</v>
      </c>
      <c r="D18390" t="s">
        <v>1153</v>
      </c>
      <c r="E18390" s="4">
        <v>19.8</v>
      </c>
      <c r="F18390" t="s">
        <v>1477</v>
      </c>
      <c r="G18390" t="s">
        <v>471</v>
      </c>
      <c r="H18390" t="s">
        <v>311</v>
      </c>
      <c r="I18390" t="s">
        <v>312</v>
      </c>
      <c r="J18390" t="s">
        <v>264</v>
      </c>
      <c r="L18390" t="s">
        <v>378</v>
      </c>
      <c r="M18390" t="s">
        <v>379</v>
      </c>
      <c r="N18390" t="s">
        <v>487</v>
      </c>
    </row>
    <row r="18391" spans="1:14" x14ac:dyDescent="0.25">
      <c r="A18391" t="s">
        <v>240</v>
      </c>
      <c r="B18391" s="1">
        <v>45716</v>
      </c>
      <c r="C18391" t="s">
        <v>1152</v>
      </c>
      <c r="D18391" t="s">
        <v>1153</v>
      </c>
      <c r="E18391" s="4">
        <v>19.8</v>
      </c>
      <c r="F18391" t="s">
        <v>1477</v>
      </c>
      <c r="G18391" t="s">
        <v>471</v>
      </c>
      <c r="H18391" t="s">
        <v>311</v>
      </c>
      <c r="I18391" t="s">
        <v>312</v>
      </c>
      <c r="J18391" t="s">
        <v>264</v>
      </c>
      <c r="L18391" t="s">
        <v>378</v>
      </c>
      <c r="M18391" t="s">
        <v>379</v>
      </c>
      <c r="N18391" t="s">
        <v>487</v>
      </c>
    </row>
    <row r="18392" spans="1:14" x14ac:dyDescent="0.25">
      <c r="A18392" t="s">
        <v>240</v>
      </c>
      <c r="B18392" s="1">
        <v>45747</v>
      </c>
      <c r="C18392" t="s">
        <v>1152</v>
      </c>
      <c r="D18392" t="s">
        <v>1153</v>
      </c>
      <c r="E18392" s="4">
        <v>29.700000000000003</v>
      </c>
      <c r="F18392" t="s">
        <v>1477</v>
      </c>
      <c r="G18392" t="s">
        <v>471</v>
      </c>
      <c r="H18392" t="s">
        <v>311</v>
      </c>
      <c r="I18392" t="s">
        <v>312</v>
      </c>
      <c r="J18392" t="s">
        <v>264</v>
      </c>
      <c r="L18392" t="s">
        <v>378</v>
      </c>
      <c r="M18392" t="s">
        <v>379</v>
      </c>
      <c r="N18392" t="s">
        <v>487</v>
      </c>
    </row>
    <row r="18393" spans="1:14" x14ac:dyDescent="0.25">
      <c r="A18393" t="s">
        <v>240</v>
      </c>
      <c r="B18393" s="1">
        <v>45777</v>
      </c>
      <c r="C18393" t="s">
        <v>1152</v>
      </c>
      <c r="D18393" t="s">
        <v>1153</v>
      </c>
      <c r="E18393" s="4">
        <v>29.700000000000003</v>
      </c>
      <c r="F18393" t="s">
        <v>1477</v>
      </c>
      <c r="G18393" t="s">
        <v>471</v>
      </c>
      <c r="H18393" t="s">
        <v>311</v>
      </c>
      <c r="I18393" t="s">
        <v>312</v>
      </c>
      <c r="J18393" t="s">
        <v>264</v>
      </c>
      <c r="L18393" t="s">
        <v>378</v>
      </c>
      <c r="M18393" t="s">
        <v>379</v>
      </c>
      <c r="N18393" t="s">
        <v>487</v>
      </c>
    </row>
    <row r="18394" spans="1:14" x14ac:dyDescent="0.25">
      <c r="A18394" t="s">
        <v>240</v>
      </c>
      <c r="B18394" s="1">
        <v>45808</v>
      </c>
      <c r="C18394" t="s">
        <v>1152</v>
      </c>
      <c r="D18394" t="s">
        <v>1153</v>
      </c>
      <c r="E18394" s="4">
        <v>29.700000000000003</v>
      </c>
      <c r="F18394" t="s">
        <v>1477</v>
      </c>
      <c r="G18394" t="s">
        <v>471</v>
      </c>
      <c r="H18394" t="s">
        <v>311</v>
      </c>
      <c r="I18394" t="s">
        <v>312</v>
      </c>
      <c r="J18394" t="s">
        <v>264</v>
      </c>
      <c r="L18394" t="s">
        <v>378</v>
      </c>
      <c r="M18394" t="s">
        <v>379</v>
      </c>
      <c r="N18394" t="s">
        <v>487</v>
      </c>
    </row>
    <row r="18395" spans="1:14" x14ac:dyDescent="0.25">
      <c r="A18395" t="s">
        <v>240</v>
      </c>
      <c r="B18395" s="1">
        <v>45838</v>
      </c>
      <c r="C18395" t="s">
        <v>1152</v>
      </c>
      <c r="D18395" t="s">
        <v>1153</v>
      </c>
      <c r="E18395" s="4">
        <v>29.700000000000003</v>
      </c>
      <c r="F18395" t="s">
        <v>1477</v>
      </c>
      <c r="G18395" t="s">
        <v>471</v>
      </c>
      <c r="H18395" t="s">
        <v>311</v>
      </c>
      <c r="I18395" t="s">
        <v>312</v>
      </c>
      <c r="J18395" t="s">
        <v>264</v>
      </c>
      <c r="L18395" t="s">
        <v>378</v>
      </c>
      <c r="M18395" t="s">
        <v>379</v>
      </c>
      <c r="N18395" t="s">
        <v>487</v>
      </c>
    </row>
    <row r="18396" spans="1:14" x14ac:dyDescent="0.25">
      <c r="A18396" t="s">
        <v>240</v>
      </c>
      <c r="B18396" s="1">
        <v>45869</v>
      </c>
      <c r="C18396" t="s">
        <v>1152</v>
      </c>
      <c r="D18396" t="s">
        <v>1153</v>
      </c>
      <c r="E18396" s="4">
        <v>29.700000000000003</v>
      </c>
      <c r="F18396" t="s">
        <v>1477</v>
      </c>
      <c r="G18396" t="s">
        <v>471</v>
      </c>
      <c r="H18396" t="s">
        <v>311</v>
      </c>
      <c r="I18396" t="s">
        <v>312</v>
      </c>
      <c r="J18396" t="s">
        <v>264</v>
      </c>
      <c r="L18396" t="s">
        <v>378</v>
      </c>
      <c r="M18396" t="s">
        <v>379</v>
      </c>
      <c r="N18396" t="s">
        <v>487</v>
      </c>
    </row>
    <row r="18397" spans="1:14" x14ac:dyDescent="0.25">
      <c r="A18397" t="s">
        <v>240</v>
      </c>
      <c r="B18397" s="1">
        <v>45900</v>
      </c>
      <c r="C18397" t="s">
        <v>1152</v>
      </c>
      <c r="D18397" t="s">
        <v>1153</v>
      </c>
      <c r="E18397" s="4">
        <v>29.700000000000003</v>
      </c>
      <c r="F18397" t="s">
        <v>1477</v>
      </c>
      <c r="G18397" t="s">
        <v>471</v>
      </c>
      <c r="H18397" t="s">
        <v>311</v>
      </c>
      <c r="I18397" t="s">
        <v>312</v>
      </c>
      <c r="J18397" t="s">
        <v>264</v>
      </c>
      <c r="L18397" t="s">
        <v>378</v>
      </c>
      <c r="M18397" t="s">
        <v>379</v>
      </c>
      <c r="N18397" t="s">
        <v>487</v>
      </c>
    </row>
    <row r="18398" spans="1:14" x14ac:dyDescent="0.25">
      <c r="A18398" t="s">
        <v>240</v>
      </c>
      <c r="B18398" s="1">
        <v>45930</v>
      </c>
      <c r="C18398" t="s">
        <v>1152</v>
      </c>
      <c r="D18398" t="s">
        <v>1153</v>
      </c>
      <c r="E18398" s="4">
        <v>29.700000000000003</v>
      </c>
      <c r="F18398" t="s">
        <v>1477</v>
      </c>
      <c r="G18398" t="s">
        <v>471</v>
      </c>
      <c r="H18398" t="s">
        <v>311</v>
      </c>
      <c r="I18398" t="s">
        <v>312</v>
      </c>
      <c r="J18398" t="s">
        <v>264</v>
      </c>
      <c r="L18398" t="s">
        <v>378</v>
      </c>
      <c r="M18398" t="s">
        <v>379</v>
      </c>
      <c r="N18398" t="s">
        <v>487</v>
      </c>
    </row>
    <row r="18399" spans="1:14" x14ac:dyDescent="0.25">
      <c r="A18399" t="s">
        <v>240</v>
      </c>
      <c r="B18399" s="1">
        <v>45961</v>
      </c>
      <c r="C18399" t="s">
        <v>1152</v>
      </c>
      <c r="D18399" t="s">
        <v>1153</v>
      </c>
      <c r="E18399" s="4">
        <v>29.700000000000003</v>
      </c>
      <c r="F18399" t="s">
        <v>1477</v>
      </c>
      <c r="G18399" t="s">
        <v>471</v>
      </c>
      <c r="H18399" t="s">
        <v>311</v>
      </c>
      <c r="I18399" t="s">
        <v>312</v>
      </c>
      <c r="J18399" t="s">
        <v>264</v>
      </c>
      <c r="L18399" t="s">
        <v>378</v>
      </c>
      <c r="M18399" t="s">
        <v>379</v>
      </c>
      <c r="N18399" t="s">
        <v>487</v>
      </c>
    </row>
    <row r="18400" spans="1:14" x14ac:dyDescent="0.25">
      <c r="A18400" t="s">
        <v>240</v>
      </c>
      <c r="B18400" s="1">
        <v>45991</v>
      </c>
      <c r="C18400" t="s">
        <v>1152</v>
      </c>
      <c r="D18400" t="s">
        <v>1153</v>
      </c>
      <c r="E18400" s="4">
        <v>29.700000000000003</v>
      </c>
      <c r="F18400" t="s">
        <v>1477</v>
      </c>
      <c r="G18400" t="s">
        <v>471</v>
      </c>
      <c r="H18400" t="s">
        <v>311</v>
      </c>
      <c r="I18400" t="s">
        <v>312</v>
      </c>
      <c r="J18400" t="s">
        <v>264</v>
      </c>
      <c r="L18400" t="s">
        <v>378</v>
      </c>
      <c r="M18400" t="s">
        <v>379</v>
      </c>
      <c r="N18400" t="s">
        <v>487</v>
      </c>
    </row>
    <row r="18401" spans="1:14" x14ac:dyDescent="0.25">
      <c r="A18401" t="s">
        <v>240</v>
      </c>
      <c r="B18401" s="1">
        <v>46022</v>
      </c>
      <c r="C18401" t="s">
        <v>1152</v>
      </c>
      <c r="D18401" t="s">
        <v>1153</v>
      </c>
      <c r="E18401" s="4">
        <v>29.700000000000003</v>
      </c>
      <c r="F18401" t="s">
        <v>1477</v>
      </c>
      <c r="G18401" t="s">
        <v>471</v>
      </c>
      <c r="H18401" t="s">
        <v>311</v>
      </c>
      <c r="I18401" t="s">
        <v>312</v>
      </c>
      <c r="J18401" t="s">
        <v>264</v>
      </c>
      <c r="L18401" t="s">
        <v>378</v>
      </c>
      <c r="M18401" t="s">
        <v>379</v>
      </c>
      <c r="N18401" t="s">
        <v>487</v>
      </c>
    </row>
    <row r="18402" spans="1:14" x14ac:dyDescent="0.25">
      <c r="A18402" t="s">
        <v>240</v>
      </c>
      <c r="B18402" s="1">
        <v>45688</v>
      </c>
      <c r="C18402" t="s">
        <v>830</v>
      </c>
      <c r="D18402" t="s">
        <v>1366</v>
      </c>
      <c r="E18402" s="4">
        <v>1500</v>
      </c>
      <c r="F18402" t="s">
        <v>1477</v>
      </c>
      <c r="G18402" t="s">
        <v>471</v>
      </c>
      <c r="H18402" t="s">
        <v>310</v>
      </c>
      <c r="I18402" t="s">
        <v>263</v>
      </c>
      <c r="J18402" t="s">
        <v>262</v>
      </c>
      <c r="L18402" t="s">
        <v>380</v>
      </c>
      <c r="M18402" t="s">
        <v>381</v>
      </c>
      <c r="N18402" t="s">
        <v>487</v>
      </c>
    </row>
    <row r="18403" spans="1:14" x14ac:dyDescent="0.25">
      <c r="A18403" t="s">
        <v>240</v>
      </c>
      <c r="B18403" s="1">
        <v>45716</v>
      </c>
      <c r="C18403" t="s">
        <v>830</v>
      </c>
      <c r="D18403" t="s">
        <v>1366</v>
      </c>
      <c r="E18403" s="4">
        <v>2250</v>
      </c>
      <c r="F18403" t="s">
        <v>1477</v>
      </c>
      <c r="G18403" t="s">
        <v>471</v>
      </c>
      <c r="H18403" t="s">
        <v>310</v>
      </c>
      <c r="I18403" t="s">
        <v>263</v>
      </c>
      <c r="J18403" t="s">
        <v>262</v>
      </c>
      <c r="L18403" t="s">
        <v>380</v>
      </c>
      <c r="M18403" t="s">
        <v>381</v>
      </c>
      <c r="N18403" t="s">
        <v>487</v>
      </c>
    </row>
    <row r="18404" spans="1:14" x14ac:dyDescent="0.25">
      <c r="A18404" t="s">
        <v>240</v>
      </c>
      <c r="B18404" s="1">
        <v>45747</v>
      </c>
      <c r="C18404" t="s">
        <v>830</v>
      </c>
      <c r="D18404" t="s">
        <v>1366</v>
      </c>
      <c r="E18404" s="4">
        <v>8250</v>
      </c>
      <c r="F18404" t="s">
        <v>1477</v>
      </c>
      <c r="G18404" t="s">
        <v>471</v>
      </c>
      <c r="H18404" t="s">
        <v>310</v>
      </c>
      <c r="I18404" t="s">
        <v>263</v>
      </c>
      <c r="J18404" t="s">
        <v>262</v>
      </c>
      <c r="L18404" t="s">
        <v>380</v>
      </c>
      <c r="M18404" t="s">
        <v>381</v>
      </c>
      <c r="N18404" t="s">
        <v>487</v>
      </c>
    </row>
    <row r="18405" spans="1:14" x14ac:dyDescent="0.25">
      <c r="A18405" t="s">
        <v>240</v>
      </c>
      <c r="B18405" s="1">
        <v>45777</v>
      </c>
      <c r="C18405" t="s">
        <v>830</v>
      </c>
      <c r="D18405" t="s">
        <v>1366</v>
      </c>
      <c r="E18405" s="4">
        <v>12250</v>
      </c>
      <c r="F18405" t="s">
        <v>1477</v>
      </c>
      <c r="G18405" t="s">
        <v>471</v>
      </c>
      <c r="H18405" t="s">
        <v>310</v>
      </c>
      <c r="I18405" t="s">
        <v>263</v>
      </c>
      <c r="J18405" t="s">
        <v>262</v>
      </c>
      <c r="L18405" t="s">
        <v>380</v>
      </c>
      <c r="M18405" t="s">
        <v>381</v>
      </c>
      <c r="N18405" t="s">
        <v>487</v>
      </c>
    </row>
    <row r="18406" spans="1:14" x14ac:dyDescent="0.25">
      <c r="A18406" t="s">
        <v>240</v>
      </c>
      <c r="B18406" s="1">
        <v>45808</v>
      </c>
      <c r="C18406" t="s">
        <v>830</v>
      </c>
      <c r="D18406" t="s">
        <v>1366</v>
      </c>
      <c r="E18406" s="4">
        <v>16250</v>
      </c>
      <c r="F18406" t="s">
        <v>1477</v>
      </c>
      <c r="G18406" t="s">
        <v>471</v>
      </c>
      <c r="H18406" t="s">
        <v>310</v>
      </c>
      <c r="I18406" t="s">
        <v>263</v>
      </c>
      <c r="J18406" t="s">
        <v>262</v>
      </c>
      <c r="L18406" t="s">
        <v>380</v>
      </c>
      <c r="M18406" t="s">
        <v>381</v>
      </c>
      <c r="N18406" t="s">
        <v>487</v>
      </c>
    </row>
    <row r="18407" spans="1:14" x14ac:dyDescent="0.25">
      <c r="A18407" t="s">
        <v>240</v>
      </c>
      <c r="B18407" s="1">
        <v>45838</v>
      </c>
      <c r="C18407" t="s">
        <v>830</v>
      </c>
      <c r="D18407" t="s">
        <v>1366</v>
      </c>
      <c r="E18407" s="4">
        <v>20250</v>
      </c>
      <c r="F18407" t="s">
        <v>1477</v>
      </c>
      <c r="G18407" t="s">
        <v>471</v>
      </c>
      <c r="H18407" t="s">
        <v>310</v>
      </c>
      <c r="I18407" t="s">
        <v>263</v>
      </c>
      <c r="J18407" t="s">
        <v>262</v>
      </c>
      <c r="L18407" t="s">
        <v>380</v>
      </c>
      <c r="M18407" t="s">
        <v>381</v>
      </c>
      <c r="N18407" t="s">
        <v>487</v>
      </c>
    </row>
    <row r="18408" spans="1:14" x14ac:dyDescent="0.25">
      <c r="A18408" t="s">
        <v>240</v>
      </c>
      <c r="B18408" s="1">
        <v>45869</v>
      </c>
      <c r="C18408" t="s">
        <v>830</v>
      </c>
      <c r="D18408" t="s">
        <v>1366</v>
      </c>
      <c r="E18408" s="4">
        <v>24250</v>
      </c>
      <c r="F18408" t="s">
        <v>1477</v>
      </c>
      <c r="G18408" t="s">
        <v>471</v>
      </c>
      <c r="H18408" t="s">
        <v>310</v>
      </c>
      <c r="I18408" t="s">
        <v>263</v>
      </c>
      <c r="J18408" t="s">
        <v>262</v>
      </c>
      <c r="L18408" t="s">
        <v>380</v>
      </c>
      <c r="M18408" t="s">
        <v>381</v>
      </c>
      <c r="N18408" t="s">
        <v>487</v>
      </c>
    </row>
    <row r="18409" spans="1:14" x14ac:dyDescent="0.25">
      <c r="A18409" t="s">
        <v>240</v>
      </c>
      <c r="B18409" s="1">
        <v>45900</v>
      </c>
      <c r="C18409" t="s">
        <v>830</v>
      </c>
      <c r="D18409" t="s">
        <v>1366</v>
      </c>
      <c r="E18409" s="4">
        <v>28250</v>
      </c>
      <c r="F18409" t="s">
        <v>1477</v>
      </c>
      <c r="G18409" t="s">
        <v>471</v>
      </c>
      <c r="H18409" t="s">
        <v>310</v>
      </c>
      <c r="I18409" t="s">
        <v>263</v>
      </c>
      <c r="J18409" t="s">
        <v>262</v>
      </c>
      <c r="L18409" t="s">
        <v>380</v>
      </c>
      <c r="M18409" t="s">
        <v>381</v>
      </c>
      <c r="N18409" t="s">
        <v>487</v>
      </c>
    </row>
    <row r="18410" spans="1:14" x14ac:dyDescent="0.25">
      <c r="A18410" t="s">
        <v>240</v>
      </c>
      <c r="B18410" s="1">
        <v>45930</v>
      </c>
      <c r="C18410" t="s">
        <v>830</v>
      </c>
      <c r="D18410" t="s">
        <v>1366</v>
      </c>
      <c r="E18410" s="4">
        <v>32250</v>
      </c>
      <c r="F18410" t="s">
        <v>1477</v>
      </c>
      <c r="G18410" t="s">
        <v>471</v>
      </c>
      <c r="H18410" t="s">
        <v>310</v>
      </c>
      <c r="I18410" t="s">
        <v>263</v>
      </c>
      <c r="J18410" t="s">
        <v>262</v>
      </c>
      <c r="L18410" t="s">
        <v>380</v>
      </c>
      <c r="M18410" t="s">
        <v>381</v>
      </c>
      <c r="N18410" t="s">
        <v>487</v>
      </c>
    </row>
    <row r="18411" spans="1:14" x14ac:dyDescent="0.25">
      <c r="A18411" t="s">
        <v>240</v>
      </c>
      <c r="B18411" s="1">
        <v>45961</v>
      </c>
      <c r="C18411" t="s">
        <v>830</v>
      </c>
      <c r="D18411" t="s">
        <v>1366</v>
      </c>
      <c r="E18411" s="4">
        <v>36250</v>
      </c>
      <c r="F18411" t="s">
        <v>1477</v>
      </c>
      <c r="G18411" t="s">
        <v>471</v>
      </c>
      <c r="H18411" t="s">
        <v>310</v>
      </c>
      <c r="I18411" t="s">
        <v>263</v>
      </c>
      <c r="J18411" t="s">
        <v>262</v>
      </c>
      <c r="L18411" t="s">
        <v>380</v>
      </c>
      <c r="M18411" t="s">
        <v>381</v>
      </c>
      <c r="N18411" t="s">
        <v>487</v>
      </c>
    </row>
    <row r="18412" spans="1:14" x14ac:dyDescent="0.25">
      <c r="A18412" t="s">
        <v>240</v>
      </c>
      <c r="B18412" s="1">
        <v>45991</v>
      </c>
      <c r="C18412" t="s">
        <v>830</v>
      </c>
      <c r="D18412" t="s">
        <v>1366</v>
      </c>
      <c r="E18412" s="4">
        <v>40250</v>
      </c>
      <c r="F18412" t="s">
        <v>1477</v>
      </c>
      <c r="G18412" t="s">
        <v>471</v>
      </c>
      <c r="H18412" t="s">
        <v>310</v>
      </c>
      <c r="I18412" t="s">
        <v>263</v>
      </c>
      <c r="J18412" t="s">
        <v>262</v>
      </c>
      <c r="L18412" t="s">
        <v>380</v>
      </c>
      <c r="M18412" t="s">
        <v>381</v>
      </c>
      <c r="N18412" t="s">
        <v>487</v>
      </c>
    </row>
    <row r="18413" spans="1:14" x14ac:dyDescent="0.25">
      <c r="A18413" t="s">
        <v>240</v>
      </c>
      <c r="B18413" s="1">
        <v>46022</v>
      </c>
      <c r="C18413" t="s">
        <v>830</v>
      </c>
      <c r="D18413" t="s">
        <v>1366</v>
      </c>
      <c r="E18413" s="4">
        <v>44250</v>
      </c>
      <c r="F18413" t="s">
        <v>1477</v>
      </c>
      <c r="G18413" t="s">
        <v>471</v>
      </c>
      <c r="H18413" t="s">
        <v>310</v>
      </c>
      <c r="I18413" t="s">
        <v>263</v>
      </c>
      <c r="J18413" t="s">
        <v>262</v>
      </c>
      <c r="L18413" t="s">
        <v>380</v>
      </c>
      <c r="M18413" t="s">
        <v>381</v>
      </c>
      <c r="N18413" t="s">
        <v>487</v>
      </c>
    </row>
    <row r="18414" spans="1:14" x14ac:dyDescent="0.25">
      <c r="A18414" t="s">
        <v>240</v>
      </c>
      <c r="B18414" s="1">
        <v>45688</v>
      </c>
      <c r="C18414" t="s">
        <v>832</v>
      </c>
      <c r="D18414" t="s">
        <v>833</v>
      </c>
      <c r="E18414" s="4">
        <v>1000</v>
      </c>
      <c r="F18414" t="s">
        <v>1477</v>
      </c>
      <c r="G18414" t="s">
        <v>471</v>
      </c>
      <c r="H18414" t="s">
        <v>310</v>
      </c>
      <c r="I18414" t="s">
        <v>263</v>
      </c>
      <c r="J18414" t="s">
        <v>262</v>
      </c>
      <c r="L18414" t="s">
        <v>380</v>
      </c>
      <c r="M18414" t="s">
        <v>381</v>
      </c>
      <c r="N18414" t="s">
        <v>487</v>
      </c>
    </row>
    <row r="18415" spans="1:14" x14ac:dyDescent="0.25">
      <c r="A18415" t="s">
        <v>240</v>
      </c>
      <c r="B18415" s="1">
        <v>45716</v>
      </c>
      <c r="C18415" t="s">
        <v>832</v>
      </c>
      <c r="D18415" t="s">
        <v>833</v>
      </c>
      <c r="E18415" s="4">
        <v>1000</v>
      </c>
      <c r="F18415" t="s">
        <v>1477</v>
      </c>
      <c r="G18415" t="s">
        <v>471</v>
      </c>
      <c r="H18415" t="s">
        <v>310</v>
      </c>
      <c r="I18415" t="s">
        <v>263</v>
      </c>
      <c r="J18415" t="s">
        <v>262</v>
      </c>
      <c r="L18415" t="s">
        <v>380</v>
      </c>
      <c r="M18415" t="s">
        <v>381</v>
      </c>
      <c r="N18415" t="s">
        <v>487</v>
      </c>
    </row>
    <row r="18416" spans="1:14" x14ac:dyDescent="0.25">
      <c r="A18416" t="s">
        <v>240</v>
      </c>
      <c r="B18416" s="1">
        <v>45747</v>
      </c>
      <c r="C18416" t="s">
        <v>832</v>
      </c>
      <c r="D18416" t="s">
        <v>833</v>
      </c>
      <c r="E18416" s="4">
        <v>3000</v>
      </c>
      <c r="F18416" t="s">
        <v>1477</v>
      </c>
      <c r="G18416" t="s">
        <v>471</v>
      </c>
      <c r="H18416" t="s">
        <v>310</v>
      </c>
      <c r="I18416" t="s">
        <v>263</v>
      </c>
      <c r="J18416" t="s">
        <v>262</v>
      </c>
      <c r="L18416" t="s">
        <v>380</v>
      </c>
      <c r="M18416" t="s">
        <v>381</v>
      </c>
      <c r="N18416" t="s">
        <v>487</v>
      </c>
    </row>
    <row r="18417" spans="1:14" x14ac:dyDescent="0.25">
      <c r="A18417" t="s">
        <v>240</v>
      </c>
      <c r="B18417" s="1">
        <v>45777</v>
      </c>
      <c r="C18417" t="s">
        <v>832</v>
      </c>
      <c r="D18417" t="s">
        <v>833</v>
      </c>
      <c r="E18417" s="4">
        <v>4000</v>
      </c>
      <c r="F18417" t="s">
        <v>1477</v>
      </c>
      <c r="G18417" t="s">
        <v>471</v>
      </c>
      <c r="H18417" t="s">
        <v>310</v>
      </c>
      <c r="I18417" t="s">
        <v>263</v>
      </c>
      <c r="J18417" t="s">
        <v>262</v>
      </c>
      <c r="L18417" t="s">
        <v>380</v>
      </c>
      <c r="M18417" t="s">
        <v>381</v>
      </c>
      <c r="N18417" t="s">
        <v>487</v>
      </c>
    </row>
    <row r="18418" spans="1:14" x14ac:dyDescent="0.25">
      <c r="A18418" t="s">
        <v>240</v>
      </c>
      <c r="B18418" s="1">
        <v>45808</v>
      </c>
      <c r="C18418" t="s">
        <v>832</v>
      </c>
      <c r="D18418" t="s">
        <v>833</v>
      </c>
      <c r="E18418" s="4">
        <v>5000</v>
      </c>
      <c r="F18418" t="s">
        <v>1477</v>
      </c>
      <c r="G18418" t="s">
        <v>471</v>
      </c>
      <c r="H18418" t="s">
        <v>310</v>
      </c>
      <c r="I18418" t="s">
        <v>263</v>
      </c>
      <c r="J18418" t="s">
        <v>262</v>
      </c>
      <c r="L18418" t="s">
        <v>380</v>
      </c>
      <c r="M18418" t="s">
        <v>381</v>
      </c>
      <c r="N18418" t="s">
        <v>487</v>
      </c>
    </row>
    <row r="18419" spans="1:14" x14ac:dyDescent="0.25">
      <c r="A18419" t="s">
        <v>240</v>
      </c>
      <c r="B18419" s="1">
        <v>45838</v>
      </c>
      <c r="C18419" t="s">
        <v>832</v>
      </c>
      <c r="D18419" t="s">
        <v>833</v>
      </c>
      <c r="E18419" s="4">
        <v>6000</v>
      </c>
      <c r="F18419" t="s">
        <v>1477</v>
      </c>
      <c r="G18419" t="s">
        <v>471</v>
      </c>
      <c r="H18419" t="s">
        <v>310</v>
      </c>
      <c r="I18419" t="s">
        <v>263</v>
      </c>
      <c r="J18419" t="s">
        <v>262</v>
      </c>
      <c r="L18419" t="s">
        <v>380</v>
      </c>
      <c r="M18419" t="s">
        <v>381</v>
      </c>
      <c r="N18419" t="s">
        <v>487</v>
      </c>
    </row>
    <row r="18420" spans="1:14" x14ac:dyDescent="0.25">
      <c r="A18420" t="s">
        <v>240</v>
      </c>
      <c r="B18420" s="1">
        <v>45869</v>
      </c>
      <c r="C18420" t="s">
        <v>832</v>
      </c>
      <c r="D18420" t="s">
        <v>833</v>
      </c>
      <c r="E18420" s="4">
        <v>7000</v>
      </c>
      <c r="F18420" t="s">
        <v>1477</v>
      </c>
      <c r="G18420" t="s">
        <v>471</v>
      </c>
      <c r="H18420" t="s">
        <v>310</v>
      </c>
      <c r="I18420" t="s">
        <v>263</v>
      </c>
      <c r="J18420" t="s">
        <v>262</v>
      </c>
      <c r="L18420" t="s">
        <v>380</v>
      </c>
      <c r="M18420" t="s">
        <v>381</v>
      </c>
      <c r="N18420" t="s">
        <v>487</v>
      </c>
    </row>
    <row r="18421" spans="1:14" x14ac:dyDescent="0.25">
      <c r="A18421" t="s">
        <v>240</v>
      </c>
      <c r="B18421" s="1">
        <v>45900</v>
      </c>
      <c r="C18421" t="s">
        <v>832</v>
      </c>
      <c r="D18421" t="s">
        <v>833</v>
      </c>
      <c r="E18421" s="4">
        <v>8000</v>
      </c>
      <c r="F18421" t="s">
        <v>1477</v>
      </c>
      <c r="G18421" t="s">
        <v>471</v>
      </c>
      <c r="H18421" t="s">
        <v>310</v>
      </c>
      <c r="I18421" t="s">
        <v>263</v>
      </c>
      <c r="J18421" t="s">
        <v>262</v>
      </c>
      <c r="L18421" t="s">
        <v>380</v>
      </c>
      <c r="M18421" t="s">
        <v>381</v>
      </c>
      <c r="N18421" t="s">
        <v>487</v>
      </c>
    </row>
    <row r="18422" spans="1:14" x14ac:dyDescent="0.25">
      <c r="A18422" t="s">
        <v>240</v>
      </c>
      <c r="B18422" s="1">
        <v>45930</v>
      </c>
      <c r="C18422" t="s">
        <v>832</v>
      </c>
      <c r="D18422" t="s">
        <v>833</v>
      </c>
      <c r="E18422" s="4">
        <v>9000</v>
      </c>
      <c r="F18422" t="s">
        <v>1477</v>
      </c>
      <c r="G18422" t="s">
        <v>471</v>
      </c>
      <c r="H18422" t="s">
        <v>310</v>
      </c>
      <c r="I18422" t="s">
        <v>263</v>
      </c>
      <c r="J18422" t="s">
        <v>262</v>
      </c>
      <c r="L18422" t="s">
        <v>380</v>
      </c>
      <c r="M18422" t="s">
        <v>381</v>
      </c>
      <c r="N18422" t="s">
        <v>487</v>
      </c>
    </row>
    <row r="18423" spans="1:14" x14ac:dyDescent="0.25">
      <c r="A18423" t="s">
        <v>240</v>
      </c>
      <c r="B18423" s="1">
        <v>45961</v>
      </c>
      <c r="C18423" t="s">
        <v>832</v>
      </c>
      <c r="D18423" t="s">
        <v>833</v>
      </c>
      <c r="E18423" s="4">
        <v>10000</v>
      </c>
      <c r="F18423" t="s">
        <v>1477</v>
      </c>
      <c r="G18423" t="s">
        <v>471</v>
      </c>
      <c r="H18423" t="s">
        <v>310</v>
      </c>
      <c r="I18423" t="s">
        <v>263</v>
      </c>
      <c r="J18423" t="s">
        <v>262</v>
      </c>
      <c r="L18423" t="s">
        <v>380</v>
      </c>
      <c r="M18423" t="s">
        <v>381</v>
      </c>
      <c r="N18423" t="s">
        <v>487</v>
      </c>
    </row>
    <row r="18424" spans="1:14" x14ac:dyDescent="0.25">
      <c r="A18424" t="s">
        <v>240</v>
      </c>
      <c r="B18424" s="1">
        <v>45991</v>
      </c>
      <c r="C18424" t="s">
        <v>832</v>
      </c>
      <c r="D18424" t="s">
        <v>833</v>
      </c>
      <c r="E18424" s="4">
        <v>11000</v>
      </c>
      <c r="F18424" t="s">
        <v>1477</v>
      </c>
      <c r="G18424" t="s">
        <v>471</v>
      </c>
      <c r="H18424" t="s">
        <v>310</v>
      </c>
      <c r="I18424" t="s">
        <v>263</v>
      </c>
      <c r="J18424" t="s">
        <v>262</v>
      </c>
      <c r="L18424" t="s">
        <v>380</v>
      </c>
      <c r="M18424" t="s">
        <v>381</v>
      </c>
      <c r="N18424" t="s">
        <v>487</v>
      </c>
    </row>
    <row r="18425" spans="1:14" x14ac:dyDescent="0.25">
      <c r="A18425" t="s">
        <v>240</v>
      </c>
      <c r="B18425" s="1">
        <v>46022</v>
      </c>
      <c r="C18425" t="s">
        <v>832</v>
      </c>
      <c r="D18425" t="s">
        <v>833</v>
      </c>
      <c r="E18425" s="4">
        <v>12000</v>
      </c>
      <c r="F18425" t="s">
        <v>1477</v>
      </c>
      <c r="G18425" t="s">
        <v>471</v>
      </c>
      <c r="H18425" t="s">
        <v>310</v>
      </c>
      <c r="I18425" t="s">
        <v>263</v>
      </c>
      <c r="J18425" t="s">
        <v>262</v>
      </c>
      <c r="L18425" t="s">
        <v>380</v>
      </c>
      <c r="M18425" t="s">
        <v>381</v>
      </c>
      <c r="N18425" t="s">
        <v>487</v>
      </c>
    </row>
    <row r="18426" spans="1:14" x14ac:dyDescent="0.25">
      <c r="A18426" t="s">
        <v>240</v>
      </c>
      <c r="B18426" s="1">
        <v>45688</v>
      </c>
      <c r="C18426" t="s">
        <v>836</v>
      </c>
      <c r="D18426" t="s">
        <v>837</v>
      </c>
      <c r="E18426" s="4">
        <v>100</v>
      </c>
      <c r="F18426" t="s">
        <v>1477</v>
      </c>
      <c r="G18426" t="s">
        <v>471</v>
      </c>
      <c r="H18426" t="s">
        <v>310</v>
      </c>
      <c r="I18426" t="s">
        <v>263</v>
      </c>
      <c r="J18426" t="s">
        <v>262</v>
      </c>
      <c r="L18426" t="s">
        <v>380</v>
      </c>
      <c r="M18426" t="s">
        <v>381</v>
      </c>
      <c r="N18426" t="s">
        <v>487</v>
      </c>
    </row>
    <row r="18427" spans="1:14" x14ac:dyDescent="0.25">
      <c r="A18427" t="s">
        <v>240</v>
      </c>
      <c r="B18427" s="1">
        <v>45716</v>
      </c>
      <c r="C18427" t="s">
        <v>836</v>
      </c>
      <c r="D18427" t="s">
        <v>837</v>
      </c>
      <c r="E18427" s="4">
        <v>200</v>
      </c>
      <c r="F18427" t="s">
        <v>1477</v>
      </c>
      <c r="G18427" t="s">
        <v>471</v>
      </c>
      <c r="H18427" t="s">
        <v>310</v>
      </c>
      <c r="I18427" t="s">
        <v>263</v>
      </c>
      <c r="J18427" t="s">
        <v>262</v>
      </c>
      <c r="L18427" t="s">
        <v>380</v>
      </c>
      <c r="M18427" t="s">
        <v>381</v>
      </c>
      <c r="N18427" t="s">
        <v>487</v>
      </c>
    </row>
    <row r="18428" spans="1:14" x14ac:dyDescent="0.25">
      <c r="A18428" t="s">
        <v>240</v>
      </c>
      <c r="B18428" s="1">
        <v>45747</v>
      </c>
      <c r="C18428" t="s">
        <v>836</v>
      </c>
      <c r="D18428" t="s">
        <v>837</v>
      </c>
      <c r="E18428" s="4">
        <v>300</v>
      </c>
      <c r="F18428" t="s">
        <v>1477</v>
      </c>
      <c r="G18428" t="s">
        <v>471</v>
      </c>
      <c r="H18428" t="s">
        <v>310</v>
      </c>
      <c r="I18428" t="s">
        <v>263</v>
      </c>
      <c r="J18428" t="s">
        <v>262</v>
      </c>
      <c r="L18428" t="s">
        <v>380</v>
      </c>
      <c r="M18428" t="s">
        <v>381</v>
      </c>
      <c r="N18428" t="s">
        <v>487</v>
      </c>
    </row>
    <row r="18429" spans="1:14" x14ac:dyDescent="0.25">
      <c r="A18429" t="s">
        <v>240</v>
      </c>
      <c r="B18429" s="1">
        <v>45777</v>
      </c>
      <c r="C18429" t="s">
        <v>836</v>
      </c>
      <c r="D18429" t="s">
        <v>837</v>
      </c>
      <c r="E18429" s="4">
        <v>400</v>
      </c>
      <c r="F18429" t="s">
        <v>1477</v>
      </c>
      <c r="G18429" t="s">
        <v>471</v>
      </c>
      <c r="H18429" t="s">
        <v>310</v>
      </c>
      <c r="I18429" t="s">
        <v>263</v>
      </c>
      <c r="J18429" t="s">
        <v>262</v>
      </c>
      <c r="L18429" t="s">
        <v>380</v>
      </c>
      <c r="M18429" t="s">
        <v>381</v>
      </c>
      <c r="N18429" t="s">
        <v>487</v>
      </c>
    </row>
    <row r="18430" spans="1:14" x14ac:dyDescent="0.25">
      <c r="A18430" t="s">
        <v>240</v>
      </c>
      <c r="B18430" s="1">
        <v>45808</v>
      </c>
      <c r="C18430" t="s">
        <v>836</v>
      </c>
      <c r="D18430" t="s">
        <v>837</v>
      </c>
      <c r="E18430" s="4">
        <v>400</v>
      </c>
      <c r="F18430" t="s">
        <v>1477</v>
      </c>
      <c r="G18430" t="s">
        <v>471</v>
      </c>
      <c r="H18430" t="s">
        <v>310</v>
      </c>
      <c r="I18430" t="s">
        <v>263</v>
      </c>
      <c r="J18430" t="s">
        <v>262</v>
      </c>
      <c r="L18430" t="s">
        <v>380</v>
      </c>
      <c r="M18430" t="s">
        <v>381</v>
      </c>
      <c r="N18430" t="s">
        <v>487</v>
      </c>
    </row>
    <row r="18431" spans="1:14" x14ac:dyDescent="0.25">
      <c r="A18431" t="s">
        <v>240</v>
      </c>
      <c r="B18431" s="1">
        <v>45838</v>
      </c>
      <c r="C18431" t="s">
        <v>836</v>
      </c>
      <c r="D18431" t="s">
        <v>837</v>
      </c>
      <c r="E18431" s="4">
        <v>500</v>
      </c>
      <c r="F18431" t="s">
        <v>1477</v>
      </c>
      <c r="G18431" t="s">
        <v>471</v>
      </c>
      <c r="H18431" t="s">
        <v>310</v>
      </c>
      <c r="I18431" t="s">
        <v>263</v>
      </c>
      <c r="J18431" t="s">
        <v>262</v>
      </c>
      <c r="L18431" t="s">
        <v>380</v>
      </c>
      <c r="M18431" t="s">
        <v>381</v>
      </c>
      <c r="N18431" t="s">
        <v>487</v>
      </c>
    </row>
    <row r="18432" spans="1:14" x14ac:dyDescent="0.25">
      <c r="A18432" t="s">
        <v>240</v>
      </c>
      <c r="B18432" s="1">
        <v>45869</v>
      </c>
      <c r="C18432" t="s">
        <v>836</v>
      </c>
      <c r="D18432" t="s">
        <v>837</v>
      </c>
      <c r="E18432" s="4">
        <v>600</v>
      </c>
      <c r="F18432" t="s">
        <v>1477</v>
      </c>
      <c r="G18432" t="s">
        <v>471</v>
      </c>
      <c r="H18432" t="s">
        <v>310</v>
      </c>
      <c r="I18432" t="s">
        <v>263</v>
      </c>
      <c r="J18432" t="s">
        <v>262</v>
      </c>
      <c r="L18432" t="s">
        <v>380</v>
      </c>
      <c r="M18432" t="s">
        <v>381</v>
      </c>
      <c r="N18432" t="s">
        <v>487</v>
      </c>
    </row>
    <row r="18433" spans="1:14" x14ac:dyDescent="0.25">
      <c r="A18433" t="s">
        <v>240</v>
      </c>
      <c r="B18433" s="1">
        <v>45900</v>
      </c>
      <c r="C18433" t="s">
        <v>836</v>
      </c>
      <c r="D18433" t="s">
        <v>837</v>
      </c>
      <c r="E18433" s="4">
        <v>700</v>
      </c>
      <c r="F18433" t="s">
        <v>1477</v>
      </c>
      <c r="G18433" t="s">
        <v>471</v>
      </c>
      <c r="H18433" t="s">
        <v>310</v>
      </c>
      <c r="I18433" t="s">
        <v>263</v>
      </c>
      <c r="J18433" t="s">
        <v>262</v>
      </c>
      <c r="L18433" t="s">
        <v>380</v>
      </c>
      <c r="M18433" t="s">
        <v>381</v>
      </c>
      <c r="N18433" t="s">
        <v>487</v>
      </c>
    </row>
    <row r="18434" spans="1:14" x14ac:dyDescent="0.25">
      <c r="A18434" t="s">
        <v>240</v>
      </c>
      <c r="B18434" s="1">
        <v>45930</v>
      </c>
      <c r="C18434" t="s">
        <v>836</v>
      </c>
      <c r="D18434" t="s">
        <v>837</v>
      </c>
      <c r="E18434" s="4">
        <v>800</v>
      </c>
      <c r="F18434" t="s">
        <v>1477</v>
      </c>
      <c r="G18434" t="s">
        <v>471</v>
      </c>
      <c r="H18434" t="s">
        <v>310</v>
      </c>
      <c r="I18434" t="s">
        <v>263</v>
      </c>
      <c r="J18434" t="s">
        <v>262</v>
      </c>
      <c r="L18434" t="s">
        <v>380</v>
      </c>
      <c r="M18434" t="s">
        <v>381</v>
      </c>
      <c r="N18434" t="s">
        <v>487</v>
      </c>
    </row>
    <row r="18435" spans="1:14" x14ac:dyDescent="0.25">
      <c r="A18435" t="s">
        <v>240</v>
      </c>
      <c r="B18435" s="1">
        <v>45961</v>
      </c>
      <c r="C18435" t="s">
        <v>836</v>
      </c>
      <c r="D18435" t="s">
        <v>837</v>
      </c>
      <c r="E18435" s="4">
        <v>900</v>
      </c>
      <c r="F18435" t="s">
        <v>1477</v>
      </c>
      <c r="G18435" t="s">
        <v>471</v>
      </c>
      <c r="H18435" t="s">
        <v>310</v>
      </c>
      <c r="I18435" t="s">
        <v>263</v>
      </c>
      <c r="J18435" t="s">
        <v>262</v>
      </c>
      <c r="L18435" t="s">
        <v>380</v>
      </c>
      <c r="M18435" t="s">
        <v>381</v>
      </c>
      <c r="N18435" t="s">
        <v>487</v>
      </c>
    </row>
    <row r="18436" spans="1:14" x14ac:dyDescent="0.25">
      <c r="A18436" t="s">
        <v>240</v>
      </c>
      <c r="B18436" s="1">
        <v>45991</v>
      </c>
      <c r="C18436" t="s">
        <v>836</v>
      </c>
      <c r="D18436" t="s">
        <v>837</v>
      </c>
      <c r="E18436" s="4">
        <v>1000</v>
      </c>
      <c r="F18436" t="s">
        <v>1477</v>
      </c>
      <c r="G18436" t="s">
        <v>471</v>
      </c>
      <c r="H18436" t="s">
        <v>310</v>
      </c>
      <c r="I18436" t="s">
        <v>263</v>
      </c>
      <c r="J18436" t="s">
        <v>262</v>
      </c>
      <c r="L18436" t="s">
        <v>380</v>
      </c>
      <c r="M18436" t="s">
        <v>381</v>
      </c>
      <c r="N18436" t="s">
        <v>487</v>
      </c>
    </row>
    <row r="18437" spans="1:14" x14ac:dyDescent="0.25">
      <c r="A18437" t="s">
        <v>240</v>
      </c>
      <c r="B18437" s="1">
        <v>46022</v>
      </c>
      <c r="C18437" t="s">
        <v>836</v>
      </c>
      <c r="D18437" t="s">
        <v>837</v>
      </c>
      <c r="E18437" s="4">
        <v>1100</v>
      </c>
      <c r="F18437" t="s">
        <v>1477</v>
      </c>
      <c r="G18437" t="s">
        <v>471</v>
      </c>
      <c r="H18437" t="s">
        <v>310</v>
      </c>
      <c r="I18437" t="s">
        <v>263</v>
      </c>
      <c r="J18437" t="s">
        <v>262</v>
      </c>
      <c r="L18437" t="s">
        <v>380</v>
      </c>
      <c r="M18437" t="s">
        <v>381</v>
      </c>
      <c r="N18437" t="s">
        <v>487</v>
      </c>
    </row>
    <row r="18438" spans="1:14" x14ac:dyDescent="0.25">
      <c r="A18438" t="s">
        <v>240</v>
      </c>
      <c r="B18438" s="1">
        <v>45688</v>
      </c>
      <c r="C18438" t="s">
        <v>842</v>
      </c>
      <c r="D18438" t="s">
        <v>843</v>
      </c>
      <c r="E18438" s="4">
        <v>100</v>
      </c>
      <c r="F18438" t="s">
        <v>1477</v>
      </c>
      <c r="G18438" t="s">
        <v>471</v>
      </c>
      <c r="H18438" t="s">
        <v>310</v>
      </c>
      <c r="I18438" t="s">
        <v>263</v>
      </c>
      <c r="J18438" t="s">
        <v>262</v>
      </c>
      <c r="L18438" t="s">
        <v>380</v>
      </c>
      <c r="M18438" t="s">
        <v>381</v>
      </c>
      <c r="N18438" t="s">
        <v>487</v>
      </c>
    </row>
    <row r="18439" spans="1:14" x14ac:dyDescent="0.25">
      <c r="A18439" t="s">
        <v>240</v>
      </c>
      <c r="B18439" s="1">
        <v>45716</v>
      </c>
      <c r="C18439" t="s">
        <v>842</v>
      </c>
      <c r="D18439" t="s">
        <v>843</v>
      </c>
      <c r="E18439" s="4">
        <v>200</v>
      </c>
      <c r="F18439" t="s">
        <v>1477</v>
      </c>
      <c r="G18439" t="s">
        <v>471</v>
      </c>
      <c r="H18439" t="s">
        <v>310</v>
      </c>
      <c r="I18439" t="s">
        <v>263</v>
      </c>
      <c r="J18439" t="s">
        <v>262</v>
      </c>
      <c r="L18439" t="s">
        <v>380</v>
      </c>
      <c r="M18439" t="s">
        <v>381</v>
      </c>
      <c r="N18439" t="s">
        <v>487</v>
      </c>
    </row>
    <row r="18440" spans="1:14" x14ac:dyDescent="0.25">
      <c r="A18440" t="s">
        <v>240</v>
      </c>
      <c r="B18440" s="1">
        <v>45747</v>
      </c>
      <c r="C18440" t="s">
        <v>842</v>
      </c>
      <c r="D18440" t="s">
        <v>843</v>
      </c>
      <c r="E18440" s="4">
        <v>300</v>
      </c>
      <c r="F18440" t="s">
        <v>1477</v>
      </c>
      <c r="G18440" t="s">
        <v>471</v>
      </c>
      <c r="H18440" t="s">
        <v>310</v>
      </c>
      <c r="I18440" t="s">
        <v>263</v>
      </c>
      <c r="J18440" t="s">
        <v>262</v>
      </c>
      <c r="L18440" t="s">
        <v>380</v>
      </c>
      <c r="M18440" t="s">
        <v>381</v>
      </c>
      <c r="N18440" t="s">
        <v>487</v>
      </c>
    </row>
    <row r="18441" spans="1:14" x14ac:dyDescent="0.25">
      <c r="A18441" t="s">
        <v>240</v>
      </c>
      <c r="B18441" s="1">
        <v>45777</v>
      </c>
      <c r="C18441" t="s">
        <v>842</v>
      </c>
      <c r="D18441" t="s">
        <v>843</v>
      </c>
      <c r="E18441" s="4">
        <v>300</v>
      </c>
      <c r="F18441" t="s">
        <v>1477</v>
      </c>
      <c r="G18441" t="s">
        <v>471</v>
      </c>
      <c r="H18441" t="s">
        <v>310</v>
      </c>
      <c r="I18441" t="s">
        <v>263</v>
      </c>
      <c r="J18441" t="s">
        <v>262</v>
      </c>
      <c r="L18441" t="s">
        <v>380</v>
      </c>
      <c r="M18441" t="s">
        <v>381</v>
      </c>
      <c r="N18441" t="s">
        <v>487</v>
      </c>
    </row>
    <row r="18442" spans="1:14" x14ac:dyDescent="0.25">
      <c r="A18442" t="s">
        <v>240</v>
      </c>
      <c r="B18442" s="1">
        <v>45808</v>
      </c>
      <c r="C18442" t="s">
        <v>842</v>
      </c>
      <c r="D18442" t="s">
        <v>843</v>
      </c>
      <c r="E18442" s="4">
        <v>400</v>
      </c>
      <c r="F18442" t="s">
        <v>1477</v>
      </c>
      <c r="G18442" t="s">
        <v>471</v>
      </c>
      <c r="H18442" t="s">
        <v>310</v>
      </c>
      <c r="I18442" t="s">
        <v>263</v>
      </c>
      <c r="J18442" t="s">
        <v>262</v>
      </c>
      <c r="L18442" t="s">
        <v>380</v>
      </c>
      <c r="M18442" t="s">
        <v>381</v>
      </c>
      <c r="N18442" t="s">
        <v>487</v>
      </c>
    </row>
    <row r="18443" spans="1:14" x14ac:dyDescent="0.25">
      <c r="A18443" t="s">
        <v>240</v>
      </c>
      <c r="B18443" s="1">
        <v>45838</v>
      </c>
      <c r="C18443" t="s">
        <v>842</v>
      </c>
      <c r="D18443" t="s">
        <v>843</v>
      </c>
      <c r="E18443" s="4">
        <v>400</v>
      </c>
      <c r="F18443" t="s">
        <v>1477</v>
      </c>
      <c r="G18443" t="s">
        <v>471</v>
      </c>
      <c r="H18443" t="s">
        <v>310</v>
      </c>
      <c r="I18443" t="s">
        <v>263</v>
      </c>
      <c r="J18443" t="s">
        <v>262</v>
      </c>
      <c r="L18443" t="s">
        <v>380</v>
      </c>
      <c r="M18443" t="s">
        <v>381</v>
      </c>
      <c r="N18443" t="s">
        <v>487</v>
      </c>
    </row>
    <row r="18444" spans="1:14" x14ac:dyDescent="0.25">
      <c r="A18444" t="s">
        <v>240</v>
      </c>
      <c r="B18444" s="1">
        <v>45869</v>
      </c>
      <c r="C18444" t="s">
        <v>842</v>
      </c>
      <c r="D18444" t="s">
        <v>843</v>
      </c>
      <c r="E18444" s="4">
        <v>400</v>
      </c>
      <c r="F18444" t="s">
        <v>1477</v>
      </c>
      <c r="G18444" t="s">
        <v>471</v>
      </c>
      <c r="H18444" t="s">
        <v>310</v>
      </c>
      <c r="I18444" t="s">
        <v>263</v>
      </c>
      <c r="J18444" t="s">
        <v>262</v>
      </c>
      <c r="L18444" t="s">
        <v>380</v>
      </c>
      <c r="M18444" t="s">
        <v>381</v>
      </c>
      <c r="N18444" t="s">
        <v>487</v>
      </c>
    </row>
    <row r="18445" spans="1:14" x14ac:dyDescent="0.25">
      <c r="A18445" t="s">
        <v>240</v>
      </c>
      <c r="B18445" s="1">
        <v>45900</v>
      </c>
      <c r="C18445" t="s">
        <v>842</v>
      </c>
      <c r="D18445" t="s">
        <v>843</v>
      </c>
      <c r="E18445" s="4">
        <v>400</v>
      </c>
      <c r="F18445" t="s">
        <v>1477</v>
      </c>
      <c r="G18445" t="s">
        <v>471</v>
      </c>
      <c r="H18445" t="s">
        <v>310</v>
      </c>
      <c r="I18445" t="s">
        <v>263</v>
      </c>
      <c r="J18445" t="s">
        <v>262</v>
      </c>
      <c r="L18445" t="s">
        <v>380</v>
      </c>
      <c r="M18445" t="s">
        <v>381</v>
      </c>
      <c r="N18445" t="s">
        <v>487</v>
      </c>
    </row>
    <row r="18446" spans="1:14" x14ac:dyDescent="0.25">
      <c r="A18446" t="s">
        <v>240</v>
      </c>
      <c r="B18446" s="1">
        <v>45930</v>
      </c>
      <c r="C18446" t="s">
        <v>842</v>
      </c>
      <c r="D18446" t="s">
        <v>843</v>
      </c>
      <c r="E18446" s="4">
        <v>400</v>
      </c>
      <c r="F18446" t="s">
        <v>1477</v>
      </c>
      <c r="G18446" t="s">
        <v>471</v>
      </c>
      <c r="H18446" t="s">
        <v>310</v>
      </c>
      <c r="I18446" t="s">
        <v>263</v>
      </c>
      <c r="J18446" t="s">
        <v>262</v>
      </c>
      <c r="L18446" t="s">
        <v>380</v>
      </c>
      <c r="M18446" t="s">
        <v>381</v>
      </c>
      <c r="N18446" t="s">
        <v>487</v>
      </c>
    </row>
    <row r="18447" spans="1:14" x14ac:dyDescent="0.25">
      <c r="A18447" t="s">
        <v>240</v>
      </c>
      <c r="B18447" s="1">
        <v>45961</v>
      </c>
      <c r="C18447" t="s">
        <v>842</v>
      </c>
      <c r="D18447" t="s">
        <v>843</v>
      </c>
      <c r="E18447" s="4">
        <v>400</v>
      </c>
      <c r="F18447" t="s">
        <v>1477</v>
      </c>
      <c r="G18447" t="s">
        <v>471</v>
      </c>
      <c r="H18447" t="s">
        <v>310</v>
      </c>
      <c r="I18447" t="s">
        <v>263</v>
      </c>
      <c r="J18447" t="s">
        <v>262</v>
      </c>
      <c r="L18447" t="s">
        <v>380</v>
      </c>
      <c r="M18447" t="s">
        <v>381</v>
      </c>
      <c r="N18447" t="s">
        <v>487</v>
      </c>
    </row>
    <row r="18448" spans="1:14" x14ac:dyDescent="0.25">
      <c r="A18448" t="s">
        <v>240</v>
      </c>
      <c r="B18448" s="1">
        <v>45991</v>
      </c>
      <c r="C18448" t="s">
        <v>842</v>
      </c>
      <c r="D18448" t="s">
        <v>843</v>
      </c>
      <c r="E18448" s="4">
        <v>400</v>
      </c>
      <c r="F18448" t="s">
        <v>1477</v>
      </c>
      <c r="G18448" t="s">
        <v>471</v>
      </c>
      <c r="H18448" t="s">
        <v>310</v>
      </c>
      <c r="I18448" t="s">
        <v>263</v>
      </c>
      <c r="J18448" t="s">
        <v>262</v>
      </c>
      <c r="L18448" t="s">
        <v>380</v>
      </c>
      <c r="M18448" t="s">
        <v>381</v>
      </c>
      <c r="N18448" t="s">
        <v>487</v>
      </c>
    </row>
    <row r="18449" spans="1:14" x14ac:dyDescent="0.25">
      <c r="A18449" t="s">
        <v>240</v>
      </c>
      <c r="B18449" s="1">
        <v>46022</v>
      </c>
      <c r="C18449" t="s">
        <v>842</v>
      </c>
      <c r="D18449" t="s">
        <v>843</v>
      </c>
      <c r="E18449" s="4">
        <v>400</v>
      </c>
      <c r="F18449" t="s">
        <v>1477</v>
      </c>
      <c r="G18449" t="s">
        <v>471</v>
      </c>
      <c r="H18449" t="s">
        <v>310</v>
      </c>
      <c r="I18449" t="s">
        <v>263</v>
      </c>
      <c r="J18449" t="s">
        <v>262</v>
      </c>
      <c r="L18449" t="s">
        <v>380</v>
      </c>
      <c r="M18449" t="s">
        <v>381</v>
      </c>
      <c r="N18449" t="s">
        <v>487</v>
      </c>
    </row>
    <row r="18450" spans="1:14" x14ac:dyDescent="0.25">
      <c r="A18450" t="s">
        <v>240</v>
      </c>
      <c r="B18450" s="1">
        <v>45688</v>
      </c>
      <c r="C18450" t="s">
        <v>1338</v>
      </c>
      <c r="D18450" t="s">
        <v>1339</v>
      </c>
      <c r="E18450" s="4">
        <v>1920.9</v>
      </c>
      <c r="F18450" t="s">
        <v>1477</v>
      </c>
      <c r="G18450" t="s">
        <v>471</v>
      </c>
      <c r="H18450" t="s">
        <v>310</v>
      </c>
      <c r="I18450" t="s">
        <v>263</v>
      </c>
      <c r="J18450" t="s">
        <v>262</v>
      </c>
      <c r="L18450" t="s">
        <v>380</v>
      </c>
      <c r="M18450" t="s">
        <v>381</v>
      </c>
      <c r="N18450" t="s">
        <v>487</v>
      </c>
    </row>
    <row r="18451" spans="1:14" x14ac:dyDescent="0.25">
      <c r="A18451" t="s">
        <v>240</v>
      </c>
      <c r="B18451" s="1">
        <v>45716</v>
      </c>
      <c r="C18451" t="s">
        <v>1338</v>
      </c>
      <c r="D18451" t="s">
        <v>1339</v>
      </c>
      <c r="E18451" s="4">
        <v>3841.8</v>
      </c>
      <c r="F18451" t="s">
        <v>1477</v>
      </c>
      <c r="G18451" t="s">
        <v>471</v>
      </c>
      <c r="H18451" t="s">
        <v>310</v>
      </c>
      <c r="I18451" t="s">
        <v>263</v>
      </c>
      <c r="J18451" t="s">
        <v>262</v>
      </c>
      <c r="L18451" t="s">
        <v>380</v>
      </c>
      <c r="M18451" t="s">
        <v>381</v>
      </c>
      <c r="N18451" t="s">
        <v>487</v>
      </c>
    </row>
    <row r="18452" spans="1:14" x14ac:dyDescent="0.25">
      <c r="A18452" t="s">
        <v>240</v>
      </c>
      <c r="B18452" s="1">
        <v>45747</v>
      </c>
      <c r="C18452" t="s">
        <v>1338</v>
      </c>
      <c r="D18452" t="s">
        <v>1339</v>
      </c>
      <c r="E18452" s="4">
        <v>5762.7000000000007</v>
      </c>
      <c r="F18452" t="s">
        <v>1477</v>
      </c>
      <c r="G18452" t="s">
        <v>471</v>
      </c>
      <c r="H18452" t="s">
        <v>310</v>
      </c>
      <c r="I18452" t="s">
        <v>263</v>
      </c>
      <c r="J18452" t="s">
        <v>262</v>
      </c>
      <c r="L18452" t="s">
        <v>380</v>
      </c>
      <c r="M18452" t="s">
        <v>381</v>
      </c>
      <c r="N18452" t="s">
        <v>487</v>
      </c>
    </row>
    <row r="18453" spans="1:14" x14ac:dyDescent="0.25">
      <c r="A18453" t="s">
        <v>240</v>
      </c>
      <c r="B18453" s="1">
        <v>45777</v>
      </c>
      <c r="C18453" t="s">
        <v>1338</v>
      </c>
      <c r="D18453" t="s">
        <v>1339</v>
      </c>
      <c r="E18453" s="4">
        <v>7683.6</v>
      </c>
      <c r="F18453" t="s">
        <v>1477</v>
      </c>
      <c r="G18453" t="s">
        <v>471</v>
      </c>
      <c r="H18453" t="s">
        <v>310</v>
      </c>
      <c r="I18453" t="s">
        <v>263</v>
      </c>
      <c r="J18453" t="s">
        <v>262</v>
      </c>
      <c r="L18453" t="s">
        <v>380</v>
      </c>
      <c r="M18453" t="s">
        <v>381</v>
      </c>
      <c r="N18453" t="s">
        <v>487</v>
      </c>
    </row>
    <row r="18454" spans="1:14" x14ac:dyDescent="0.25">
      <c r="A18454" t="s">
        <v>240</v>
      </c>
      <c r="B18454" s="1">
        <v>45808</v>
      </c>
      <c r="C18454" t="s">
        <v>1338</v>
      </c>
      <c r="D18454" t="s">
        <v>1339</v>
      </c>
      <c r="E18454" s="4">
        <v>9604.5</v>
      </c>
      <c r="F18454" t="s">
        <v>1477</v>
      </c>
      <c r="G18454" t="s">
        <v>471</v>
      </c>
      <c r="H18454" t="s">
        <v>310</v>
      </c>
      <c r="I18454" t="s">
        <v>263</v>
      </c>
      <c r="J18454" t="s">
        <v>262</v>
      </c>
      <c r="L18454" t="s">
        <v>380</v>
      </c>
      <c r="M18454" t="s">
        <v>381</v>
      </c>
      <c r="N18454" t="s">
        <v>487</v>
      </c>
    </row>
    <row r="18455" spans="1:14" x14ac:dyDescent="0.25">
      <c r="A18455" t="s">
        <v>240</v>
      </c>
      <c r="B18455" s="1">
        <v>45838</v>
      </c>
      <c r="C18455" t="s">
        <v>1338</v>
      </c>
      <c r="D18455" t="s">
        <v>1339</v>
      </c>
      <c r="E18455" s="4">
        <v>11525.4</v>
      </c>
      <c r="F18455" t="s">
        <v>1477</v>
      </c>
      <c r="G18455" t="s">
        <v>471</v>
      </c>
      <c r="H18455" t="s">
        <v>310</v>
      </c>
      <c r="I18455" t="s">
        <v>263</v>
      </c>
      <c r="J18455" t="s">
        <v>262</v>
      </c>
      <c r="L18455" t="s">
        <v>380</v>
      </c>
      <c r="M18455" t="s">
        <v>381</v>
      </c>
      <c r="N18455" t="s">
        <v>487</v>
      </c>
    </row>
    <row r="18456" spans="1:14" x14ac:dyDescent="0.25">
      <c r="A18456" t="s">
        <v>240</v>
      </c>
      <c r="B18456" s="1">
        <v>45869</v>
      </c>
      <c r="C18456" t="s">
        <v>1338</v>
      </c>
      <c r="D18456" t="s">
        <v>1339</v>
      </c>
      <c r="E18456" s="4">
        <v>13446.3</v>
      </c>
      <c r="F18456" t="s">
        <v>1477</v>
      </c>
      <c r="G18456" t="s">
        <v>471</v>
      </c>
      <c r="H18456" t="s">
        <v>310</v>
      </c>
      <c r="I18456" t="s">
        <v>263</v>
      </c>
      <c r="J18456" t="s">
        <v>262</v>
      </c>
      <c r="L18456" t="s">
        <v>380</v>
      </c>
      <c r="M18456" t="s">
        <v>381</v>
      </c>
      <c r="N18456" t="s">
        <v>487</v>
      </c>
    </row>
    <row r="18457" spans="1:14" x14ac:dyDescent="0.25">
      <c r="A18457" t="s">
        <v>240</v>
      </c>
      <c r="B18457" s="1">
        <v>45900</v>
      </c>
      <c r="C18457" t="s">
        <v>1338</v>
      </c>
      <c r="D18457" t="s">
        <v>1339</v>
      </c>
      <c r="E18457" s="4">
        <v>15367.199999999999</v>
      </c>
      <c r="F18457" t="s">
        <v>1477</v>
      </c>
      <c r="G18457" t="s">
        <v>471</v>
      </c>
      <c r="H18457" t="s">
        <v>310</v>
      </c>
      <c r="I18457" t="s">
        <v>263</v>
      </c>
      <c r="J18457" t="s">
        <v>262</v>
      </c>
      <c r="L18457" t="s">
        <v>380</v>
      </c>
      <c r="M18457" t="s">
        <v>381</v>
      </c>
      <c r="N18457" t="s">
        <v>487</v>
      </c>
    </row>
    <row r="18458" spans="1:14" x14ac:dyDescent="0.25">
      <c r="A18458" t="s">
        <v>240</v>
      </c>
      <c r="B18458" s="1">
        <v>45930</v>
      </c>
      <c r="C18458" t="s">
        <v>1338</v>
      </c>
      <c r="D18458" t="s">
        <v>1339</v>
      </c>
      <c r="E18458" s="4">
        <v>17288.099999999999</v>
      </c>
      <c r="F18458" t="s">
        <v>1477</v>
      </c>
      <c r="G18458" t="s">
        <v>471</v>
      </c>
      <c r="H18458" t="s">
        <v>310</v>
      </c>
      <c r="I18458" t="s">
        <v>263</v>
      </c>
      <c r="J18458" t="s">
        <v>262</v>
      </c>
      <c r="L18458" t="s">
        <v>380</v>
      </c>
      <c r="M18458" t="s">
        <v>381</v>
      </c>
      <c r="N18458" t="s">
        <v>487</v>
      </c>
    </row>
    <row r="18459" spans="1:14" x14ac:dyDescent="0.25">
      <c r="A18459" t="s">
        <v>240</v>
      </c>
      <c r="B18459" s="1">
        <v>45961</v>
      </c>
      <c r="C18459" t="s">
        <v>1338</v>
      </c>
      <c r="D18459" t="s">
        <v>1339</v>
      </c>
      <c r="E18459" s="4">
        <v>19209</v>
      </c>
      <c r="F18459" t="s">
        <v>1477</v>
      </c>
      <c r="G18459" t="s">
        <v>471</v>
      </c>
      <c r="H18459" t="s">
        <v>310</v>
      </c>
      <c r="I18459" t="s">
        <v>263</v>
      </c>
      <c r="J18459" t="s">
        <v>262</v>
      </c>
      <c r="L18459" t="s">
        <v>380</v>
      </c>
      <c r="M18459" t="s">
        <v>381</v>
      </c>
      <c r="N18459" t="s">
        <v>487</v>
      </c>
    </row>
    <row r="18460" spans="1:14" x14ac:dyDescent="0.25">
      <c r="A18460" t="s">
        <v>240</v>
      </c>
      <c r="B18460" s="1">
        <v>45991</v>
      </c>
      <c r="C18460" t="s">
        <v>1338</v>
      </c>
      <c r="D18460" t="s">
        <v>1339</v>
      </c>
      <c r="E18460" s="4">
        <v>21129.9</v>
      </c>
      <c r="F18460" t="s">
        <v>1477</v>
      </c>
      <c r="G18460" t="s">
        <v>471</v>
      </c>
      <c r="H18460" t="s">
        <v>310</v>
      </c>
      <c r="I18460" t="s">
        <v>263</v>
      </c>
      <c r="J18460" t="s">
        <v>262</v>
      </c>
      <c r="L18460" t="s">
        <v>380</v>
      </c>
      <c r="M18460" t="s">
        <v>381</v>
      </c>
      <c r="N18460" t="s">
        <v>487</v>
      </c>
    </row>
    <row r="18461" spans="1:14" x14ac:dyDescent="0.25">
      <c r="A18461" t="s">
        <v>240</v>
      </c>
      <c r="B18461" s="1">
        <v>46022</v>
      </c>
      <c r="C18461" t="s">
        <v>1338</v>
      </c>
      <c r="D18461" t="s">
        <v>1339</v>
      </c>
      <c r="E18461" s="4">
        <v>23050.800000000003</v>
      </c>
      <c r="F18461" t="s">
        <v>1477</v>
      </c>
      <c r="G18461" t="s">
        <v>471</v>
      </c>
      <c r="H18461" t="s">
        <v>310</v>
      </c>
      <c r="I18461" t="s">
        <v>263</v>
      </c>
      <c r="J18461" t="s">
        <v>262</v>
      </c>
      <c r="L18461" t="s">
        <v>380</v>
      </c>
      <c r="M18461" t="s">
        <v>381</v>
      </c>
      <c r="N18461" t="s">
        <v>487</v>
      </c>
    </row>
    <row r="18462" spans="1:14" x14ac:dyDescent="0.25">
      <c r="A18462" t="s">
        <v>240</v>
      </c>
      <c r="B18462" s="1">
        <v>45688</v>
      </c>
      <c r="C18462" t="s">
        <v>867</v>
      </c>
      <c r="D18462" t="s">
        <v>868</v>
      </c>
      <c r="E18462" s="4">
        <v>2962.4400000000005</v>
      </c>
      <c r="F18462" t="s">
        <v>1477</v>
      </c>
      <c r="G18462" t="s">
        <v>471</v>
      </c>
      <c r="H18462" t="s">
        <v>311</v>
      </c>
      <c r="I18462" t="s">
        <v>312</v>
      </c>
      <c r="J18462" t="s">
        <v>264</v>
      </c>
      <c r="L18462" t="s">
        <v>380</v>
      </c>
      <c r="M18462" t="s">
        <v>381</v>
      </c>
      <c r="N18462" t="s">
        <v>487</v>
      </c>
    </row>
    <row r="18463" spans="1:14" x14ac:dyDescent="0.25">
      <c r="A18463" t="s">
        <v>240</v>
      </c>
      <c r="B18463" s="1">
        <v>45716</v>
      </c>
      <c r="C18463" t="s">
        <v>867</v>
      </c>
      <c r="D18463" t="s">
        <v>868</v>
      </c>
      <c r="E18463" s="4">
        <v>6897.9400000000005</v>
      </c>
      <c r="F18463" t="s">
        <v>1477</v>
      </c>
      <c r="G18463" t="s">
        <v>471</v>
      </c>
      <c r="H18463" t="s">
        <v>311</v>
      </c>
      <c r="I18463" t="s">
        <v>312</v>
      </c>
      <c r="J18463" t="s">
        <v>264</v>
      </c>
      <c r="L18463" t="s">
        <v>380</v>
      </c>
      <c r="M18463" t="s">
        <v>381</v>
      </c>
      <c r="N18463" t="s">
        <v>487</v>
      </c>
    </row>
    <row r="18464" spans="1:14" x14ac:dyDescent="0.25">
      <c r="A18464" t="s">
        <v>240</v>
      </c>
      <c r="B18464" s="1">
        <v>45747</v>
      </c>
      <c r="C18464" t="s">
        <v>867</v>
      </c>
      <c r="D18464" t="s">
        <v>868</v>
      </c>
      <c r="E18464" s="4">
        <v>7060.26</v>
      </c>
      <c r="F18464" t="s">
        <v>1477</v>
      </c>
      <c r="G18464" t="s">
        <v>471</v>
      </c>
      <c r="H18464" t="s">
        <v>311</v>
      </c>
      <c r="I18464" t="s">
        <v>312</v>
      </c>
      <c r="J18464" t="s">
        <v>264</v>
      </c>
      <c r="L18464" t="s">
        <v>380</v>
      </c>
      <c r="M18464" t="s">
        <v>381</v>
      </c>
      <c r="N18464" t="s">
        <v>487</v>
      </c>
    </row>
    <row r="18465" spans="1:14" x14ac:dyDescent="0.25">
      <c r="A18465" t="s">
        <v>240</v>
      </c>
      <c r="B18465" s="1">
        <v>45777</v>
      </c>
      <c r="C18465" t="s">
        <v>867</v>
      </c>
      <c r="D18465" t="s">
        <v>868</v>
      </c>
      <c r="E18465" s="4">
        <v>9969.5</v>
      </c>
      <c r="F18465" t="s">
        <v>1477</v>
      </c>
      <c r="G18465" t="s">
        <v>471</v>
      </c>
      <c r="H18465" t="s">
        <v>311</v>
      </c>
      <c r="I18465" t="s">
        <v>312</v>
      </c>
      <c r="J18465" t="s">
        <v>264</v>
      </c>
      <c r="L18465" t="s">
        <v>380</v>
      </c>
      <c r="M18465" t="s">
        <v>381</v>
      </c>
      <c r="N18465" t="s">
        <v>487</v>
      </c>
    </row>
    <row r="18466" spans="1:14" x14ac:dyDescent="0.25">
      <c r="A18466" t="s">
        <v>240</v>
      </c>
      <c r="B18466" s="1">
        <v>45808</v>
      </c>
      <c r="C18466" t="s">
        <v>867</v>
      </c>
      <c r="D18466" t="s">
        <v>868</v>
      </c>
      <c r="E18466" s="4">
        <v>9969.5</v>
      </c>
      <c r="F18466" t="s">
        <v>1477</v>
      </c>
      <c r="G18466" t="s">
        <v>471</v>
      </c>
      <c r="H18466" t="s">
        <v>311</v>
      </c>
      <c r="I18466" t="s">
        <v>312</v>
      </c>
      <c r="J18466" t="s">
        <v>264</v>
      </c>
      <c r="L18466" t="s">
        <v>380</v>
      </c>
      <c r="M18466" t="s">
        <v>381</v>
      </c>
      <c r="N18466" t="s">
        <v>487</v>
      </c>
    </row>
    <row r="18467" spans="1:14" x14ac:dyDescent="0.25">
      <c r="A18467" t="s">
        <v>240</v>
      </c>
      <c r="B18467" s="1">
        <v>45838</v>
      </c>
      <c r="C18467" t="s">
        <v>867</v>
      </c>
      <c r="D18467" t="s">
        <v>868</v>
      </c>
      <c r="E18467" s="4">
        <v>11969.5</v>
      </c>
      <c r="F18467" t="s">
        <v>1477</v>
      </c>
      <c r="G18467" t="s">
        <v>471</v>
      </c>
      <c r="H18467" t="s">
        <v>311</v>
      </c>
      <c r="I18467" t="s">
        <v>312</v>
      </c>
      <c r="J18467" t="s">
        <v>264</v>
      </c>
      <c r="L18467" t="s">
        <v>380</v>
      </c>
      <c r="M18467" t="s">
        <v>381</v>
      </c>
      <c r="N18467" t="s">
        <v>487</v>
      </c>
    </row>
    <row r="18468" spans="1:14" x14ac:dyDescent="0.25">
      <c r="A18468" t="s">
        <v>240</v>
      </c>
      <c r="B18468" s="1">
        <v>45869</v>
      </c>
      <c r="C18468" t="s">
        <v>867</v>
      </c>
      <c r="D18468" t="s">
        <v>868</v>
      </c>
      <c r="E18468" s="4">
        <v>13969.5</v>
      </c>
      <c r="F18468" t="s">
        <v>1477</v>
      </c>
      <c r="G18468" t="s">
        <v>471</v>
      </c>
      <c r="H18468" t="s">
        <v>311</v>
      </c>
      <c r="I18468" t="s">
        <v>312</v>
      </c>
      <c r="J18468" t="s">
        <v>264</v>
      </c>
      <c r="L18468" t="s">
        <v>380</v>
      </c>
      <c r="M18468" t="s">
        <v>381</v>
      </c>
      <c r="N18468" t="s">
        <v>487</v>
      </c>
    </row>
    <row r="18469" spans="1:14" x14ac:dyDescent="0.25">
      <c r="A18469" t="s">
        <v>240</v>
      </c>
      <c r="B18469" s="1">
        <v>45900</v>
      </c>
      <c r="C18469" t="s">
        <v>867</v>
      </c>
      <c r="D18469" t="s">
        <v>868</v>
      </c>
      <c r="E18469" s="4">
        <v>15969.5</v>
      </c>
      <c r="F18469" t="s">
        <v>1477</v>
      </c>
      <c r="G18469" t="s">
        <v>471</v>
      </c>
      <c r="H18469" t="s">
        <v>311</v>
      </c>
      <c r="I18469" t="s">
        <v>312</v>
      </c>
      <c r="J18469" t="s">
        <v>264</v>
      </c>
      <c r="L18469" t="s">
        <v>380</v>
      </c>
      <c r="M18469" t="s">
        <v>381</v>
      </c>
      <c r="N18469" t="s">
        <v>487</v>
      </c>
    </row>
    <row r="18470" spans="1:14" x14ac:dyDescent="0.25">
      <c r="A18470" t="s">
        <v>240</v>
      </c>
      <c r="B18470" s="1">
        <v>45930</v>
      </c>
      <c r="C18470" t="s">
        <v>867</v>
      </c>
      <c r="D18470" t="s">
        <v>868</v>
      </c>
      <c r="E18470" s="4">
        <v>17969.5</v>
      </c>
      <c r="F18470" t="s">
        <v>1477</v>
      </c>
      <c r="G18470" t="s">
        <v>471</v>
      </c>
      <c r="H18470" t="s">
        <v>311</v>
      </c>
      <c r="I18470" t="s">
        <v>312</v>
      </c>
      <c r="J18470" t="s">
        <v>264</v>
      </c>
      <c r="L18470" t="s">
        <v>380</v>
      </c>
      <c r="M18470" t="s">
        <v>381</v>
      </c>
      <c r="N18470" t="s">
        <v>487</v>
      </c>
    </row>
    <row r="18471" spans="1:14" x14ac:dyDescent="0.25">
      <c r="A18471" t="s">
        <v>240</v>
      </c>
      <c r="B18471" s="1">
        <v>45961</v>
      </c>
      <c r="C18471" t="s">
        <v>867</v>
      </c>
      <c r="D18471" t="s">
        <v>868</v>
      </c>
      <c r="E18471" s="4">
        <v>19969.5</v>
      </c>
      <c r="F18471" t="s">
        <v>1477</v>
      </c>
      <c r="G18471" t="s">
        <v>471</v>
      </c>
      <c r="H18471" t="s">
        <v>311</v>
      </c>
      <c r="I18471" t="s">
        <v>312</v>
      </c>
      <c r="J18471" t="s">
        <v>264</v>
      </c>
      <c r="L18471" t="s">
        <v>380</v>
      </c>
      <c r="M18471" t="s">
        <v>381</v>
      </c>
      <c r="N18471" t="s">
        <v>487</v>
      </c>
    </row>
    <row r="18472" spans="1:14" x14ac:dyDescent="0.25">
      <c r="A18472" t="s">
        <v>240</v>
      </c>
      <c r="B18472" s="1">
        <v>45991</v>
      </c>
      <c r="C18472" t="s">
        <v>867</v>
      </c>
      <c r="D18472" t="s">
        <v>868</v>
      </c>
      <c r="E18472" s="4">
        <v>21969.5</v>
      </c>
      <c r="F18472" t="s">
        <v>1477</v>
      </c>
      <c r="G18472" t="s">
        <v>471</v>
      </c>
      <c r="H18472" t="s">
        <v>311</v>
      </c>
      <c r="I18472" t="s">
        <v>312</v>
      </c>
      <c r="J18472" t="s">
        <v>264</v>
      </c>
      <c r="L18472" t="s">
        <v>380</v>
      </c>
      <c r="M18472" t="s">
        <v>381</v>
      </c>
      <c r="N18472" t="s">
        <v>487</v>
      </c>
    </row>
    <row r="18473" spans="1:14" x14ac:dyDescent="0.25">
      <c r="A18473" t="s">
        <v>240</v>
      </c>
      <c r="B18473" s="1">
        <v>46022</v>
      </c>
      <c r="C18473" t="s">
        <v>867</v>
      </c>
      <c r="D18473" t="s">
        <v>868</v>
      </c>
      <c r="E18473" s="4">
        <v>23969.5</v>
      </c>
      <c r="F18473" t="s">
        <v>1477</v>
      </c>
      <c r="G18473" t="s">
        <v>471</v>
      </c>
      <c r="H18473" t="s">
        <v>311</v>
      </c>
      <c r="I18473" t="s">
        <v>312</v>
      </c>
      <c r="J18473" t="s">
        <v>264</v>
      </c>
      <c r="L18473" t="s">
        <v>380</v>
      </c>
      <c r="M18473" t="s">
        <v>381</v>
      </c>
      <c r="N18473" t="s">
        <v>487</v>
      </c>
    </row>
    <row r="18474" spans="1:14" x14ac:dyDescent="0.25">
      <c r="A18474" t="s">
        <v>240</v>
      </c>
      <c r="B18474" s="1">
        <v>45688</v>
      </c>
      <c r="C18474" t="s">
        <v>869</v>
      </c>
      <c r="D18474" t="s">
        <v>870</v>
      </c>
      <c r="E18474" s="4">
        <v>1249.24</v>
      </c>
      <c r="F18474" t="s">
        <v>1477</v>
      </c>
      <c r="G18474" t="s">
        <v>471</v>
      </c>
      <c r="H18474" t="s">
        <v>311</v>
      </c>
      <c r="I18474" t="s">
        <v>312</v>
      </c>
      <c r="J18474" t="s">
        <v>264</v>
      </c>
      <c r="L18474" t="s">
        <v>380</v>
      </c>
      <c r="M18474" t="s">
        <v>381</v>
      </c>
      <c r="N18474" t="s">
        <v>487</v>
      </c>
    </row>
    <row r="18475" spans="1:14" x14ac:dyDescent="0.25">
      <c r="A18475" t="s">
        <v>240</v>
      </c>
      <c r="B18475" s="1">
        <v>45716</v>
      </c>
      <c r="C18475" t="s">
        <v>869</v>
      </c>
      <c r="D18475" t="s">
        <v>870</v>
      </c>
      <c r="E18475" s="4">
        <v>2158.48</v>
      </c>
      <c r="F18475" t="s">
        <v>1477</v>
      </c>
      <c r="G18475" t="s">
        <v>471</v>
      </c>
      <c r="H18475" t="s">
        <v>311</v>
      </c>
      <c r="I18475" t="s">
        <v>312</v>
      </c>
      <c r="J18475" t="s">
        <v>264</v>
      </c>
      <c r="L18475" t="s">
        <v>380</v>
      </c>
      <c r="M18475" t="s">
        <v>381</v>
      </c>
      <c r="N18475" t="s">
        <v>487</v>
      </c>
    </row>
    <row r="18476" spans="1:14" x14ac:dyDescent="0.25">
      <c r="A18476" t="s">
        <v>240</v>
      </c>
      <c r="B18476" s="1">
        <v>45747</v>
      </c>
      <c r="C18476" t="s">
        <v>869</v>
      </c>
      <c r="D18476" t="s">
        <v>870</v>
      </c>
      <c r="E18476" s="4">
        <v>4213.1899999999996</v>
      </c>
      <c r="F18476" t="s">
        <v>1477</v>
      </c>
      <c r="G18476" t="s">
        <v>471</v>
      </c>
      <c r="H18476" t="s">
        <v>311</v>
      </c>
      <c r="I18476" t="s">
        <v>312</v>
      </c>
      <c r="J18476" t="s">
        <v>264</v>
      </c>
      <c r="L18476" t="s">
        <v>380</v>
      </c>
      <c r="M18476" t="s">
        <v>381</v>
      </c>
      <c r="N18476" t="s">
        <v>487</v>
      </c>
    </row>
    <row r="18477" spans="1:14" x14ac:dyDescent="0.25">
      <c r="A18477" t="s">
        <v>240</v>
      </c>
      <c r="B18477" s="1">
        <v>45777</v>
      </c>
      <c r="C18477" t="s">
        <v>869</v>
      </c>
      <c r="D18477" t="s">
        <v>870</v>
      </c>
      <c r="E18477" s="4">
        <v>4973.1899999999996</v>
      </c>
      <c r="F18477" t="s">
        <v>1477</v>
      </c>
      <c r="G18477" t="s">
        <v>471</v>
      </c>
      <c r="H18477" t="s">
        <v>311</v>
      </c>
      <c r="I18477" t="s">
        <v>312</v>
      </c>
      <c r="J18477" t="s">
        <v>264</v>
      </c>
      <c r="L18477" t="s">
        <v>380</v>
      </c>
      <c r="M18477" t="s">
        <v>381</v>
      </c>
      <c r="N18477" t="s">
        <v>487</v>
      </c>
    </row>
    <row r="18478" spans="1:14" x14ac:dyDescent="0.25">
      <c r="A18478" t="s">
        <v>240</v>
      </c>
      <c r="B18478" s="1">
        <v>45808</v>
      </c>
      <c r="C18478" t="s">
        <v>869</v>
      </c>
      <c r="D18478" t="s">
        <v>870</v>
      </c>
      <c r="E18478" s="4">
        <v>6013.19</v>
      </c>
      <c r="F18478" t="s">
        <v>1477</v>
      </c>
      <c r="G18478" t="s">
        <v>471</v>
      </c>
      <c r="H18478" t="s">
        <v>311</v>
      </c>
      <c r="I18478" t="s">
        <v>312</v>
      </c>
      <c r="J18478" t="s">
        <v>264</v>
      </c>
      <c r="L18478" t="s">
        <v>380</v>
      </c>
      <c r="M18478" t="s">
        <v>381</v>
      </c>
      <c r="N18478" t="s">
        <v>487</v>
      </c>
    </row>
    <row r="18479" spans="1:14" x14ac:dyDescent="0.25">
      <c r="A18479" t="s">
        <v>240</v>
      </c>
      <c r="B18479" s="1">
        <v>45838</v>
      </c>
      <c r="C18479" t="s">
        <v>869</v>
      </c>
      <c r="D18479" t="s">
        <v>870</v>
      </c>
      <c r="E18479" s="4">
        <v>7215.8279999999995</v>
      </c>
      <c r="F18479" t="s">
        <v>1477</v>
      </c>
      <c r="G18479" t="s">
        <v>471</v>
      </c>
      <c r="H18479" t="s">
        <v>311</v>
      </c>
      <c r="I18479" t="s">
        <v>312</v>
      </c>
      <c r="J18479" t="s">
        <v>264</v>
      </c>
      <c r="L18479" t="s">
        <v>380</v>
      </c>
      <c r="M18479" t="s">
        <v>381</v>
      </c>
      <c r="N18479" t="s">
        <v>487</v>
      </c>
    </row>
    <row r="18480" spans="1:14" x14ac:dyDescent="0.25">
      <c r="A18480" t="s">
        <v>240</v>
      </c>
      <c r="B18480" s="1">
        <v>45869</v>
      </c>
      <c r="C18480" t="s">
        <v>869</v>
      </c>
      <c r="D18480" t="s">
        <v>870</v>
      </c>
      <c r="E18480" s="4">
        <v>8418.4660000000003</v>
      </c>
      <c r="F18480" t="s">
        <v>1477</v>
      </c>
      <c r="G18480" t="s">
        <v>471</v>
      </c>
      <c r="H18480" t="s">
        <v>311</v>
      </c>
      <c r="I18480" t="s">
        <v>312</v>
      </c>
      <c r="J18480" t="s">
        <v>264</v>
      </c>
      <c r="L18480" t="s">
        <v>380</v>
      </c>
      <c r="M18480" t="s">
        <v>381</v>
      </c>
      <c r="N18480" t="s">
        <v>487</v>
      </c>
    </row>
    <row r="18481" spans="1:14" x14ac:dyDescent="0.25">
      <c r="A18481" t="s">
        <v>240</v>
      </c>
      <c r="B18481" s="1">
        <v>45900</v>
      </c>
      <c r="C18481" t="s">
        <v>869</v>
      </c>
      <c r="D18481" t="s">
        <v>870</v>
      </c>
      <c r="E18481" s="4">
        <v>9621.1039999999994</v>
      </c>
      <c r="F18481" t="s">
        <v>1477</v>
      </c>
      <c r="G18481" t="s">
        <v>471</v>
      </c>
      <c r="H18481" t="s">
        <v>311</v>
      </c>
      <c r="I18481" t="s">
        <v>312</v>
      </c>
      <c r="J18481" t="s">
        <v>264</v>
      </c>
      <c r="L18481" t="s">
        <v>380</v>
      </c>
      <c r="M18481" t="s">
        <v>381</v>
      </c>
      <c r="N18481" t="s">
        <v>487</v>
      </c>
    </row>
    <row r="18482" spans="1:14" x14ac:dyDescent="0.25">
      <c r="A18482" t="s">
        <v>240</v>
      </c>
      <c r="B18482" s="1">
        <v>45930</v>
      </c>
      <c r="C18482" t="s">
        <v>869</v>
      </c>
      <c r="D18482" t="s">
        <v>870</v>
      </c>
      <c r="E18482" s="4">
        <v>10823.741999999998</v>
      </c>
      <c r="F18482" t="s">
        <v>1477</v>
      </c>
      <c r="G18482" t="s">
        <v>471</v>
      </c>
      <c r="H18482" t="s">
        <v>311</v>
      </c>
      <c r="I18482" t="s">
        <v>312</v>
      </c>
      <c r="J18482" t="s">
        <v>264</v>
      </c>
      <c r="L18482" t="s">
        <v>380</v>
      </c>
      <c r="M18482" t="s">
        <v>381</v>
      </c>
      <c r="N18482" t="s">
        <v>487</v>
      </c>
    </row>
    <row r="18483" spans="1:14" x14ac:dyDescent="0.25">
      <c r="A18483" t="s">
        <v>240</v>
      </c>
      <c r="B18483" s="1">
        <v>45961</v>
      </c>
      <c r="C18483" t="s">
        <v>869</v>
      </c>
      <c r="D18483" t="s">
        <v>870</v>
      </c>
      <c r="E18483" s="4">
        <v>12026.379999999997</v>
      </c>
      <c r="F18483" t="s">
        <v>1477</v>
      </c>
      <c r="G18483" t="s">
        <v>471</v>
      </c>
      <c r="H18483" t="s">
        <v>311</v>
      </c>
      <c r="I18483" t="s">
        <v>312</v>
      </c>
      <c r="J18483" t="s">
        <v>264</v>
      </c>
      <c r="L18483" t="s">
        <v>380</v>
      </c>
      <c r="M18483" t="s">
        <v>381</v>
      </c>
      <c r="N18483" t="s">
        <v>487</v>
      </c>
    </row>
    <row r="18484" spans="1:14" x14ac:dyDescent="0.25">
      <c r="A18484" t="s">
        <v>240</v>
      </c>
      <c r="B18484" s="1">
        <v>45991</v>
      </c>
      <c r="C18484" t="s">
        <v>869</v>
      </c>
      <c r="D18484" t="s">
        <v>870</v>
      </c>
      <c r="E18484" s="4">
        <v>13229.017999999996</v>
      </c>
      <c r="F18484" t="s">
        <v>1477</v>
      </c>
      <c r="G18484" t="s">
        <v>471</v>
      </c>
      <c r="H18484" t="s">
        <v>311</v>
      </c>
      <c r="I18484" t="s">
        <v>312</v>
      </c>
      <c r="J18484" t="s">
        <v>264</v>
      </c>
      <c r="L18484" t="s">
        <v>380</v>
      </c>
      <c r="M18484" t="s">
        <v>381</v>
      </c>
      <c r="N18484" t="s">
        <v>487</v>
      </c>
    </row>
    <row r="18485" spans="1:14" x14ac:dyDescent="0.25">
      <c r="A18485" t="s">
        <v>240</v>
      </c>
      <c r="B18485" s="1">
        <v>46022</v>
      </c>
      <c r="C18485" t="s">
        <v>869</v>
      </c>
      <c r="D18485" t="s">
        <v>870</v>
      </c>
      <c r="E18485" s="4">
        <v>14431.655999999995</v>
      </c>
      <c r="F18485" t="s">
        <v>1477</v>
      </c>
      <c r="G18485" t="s">
        <v>471</v>
      </c>
      <c r="H18485" t="s">
        <v>311</v>
      </c>
      <c r="I18485" t="s">
        <v>312</v>
      </c>
      <c r="J18485" t="s">
        <v>264</v>
      </c>
      <c r="L18485" t="s">
        <v>380</v>
      </c>
      <c r="M18485" t="s">
        <v>381</v>
      </c>
      <c r="N18485" t="s">
        <v>487</v>
      </c>
    </row>
    <row r="18486" spans="1:14" x14ac:dyDescent="0.25">
      <c r="A18486" t="s">
        <v>240</v>
      </c>
      <c r="B18486" s="1">
        <v>45688</v>
      </c>
      <c r="C18486" t="s">
        <v>961</v>
      </c>
      <c r="D18486" t="s">
        <v>962</v>
      </c>
      <c r="E18486" s="4">
        <v>887.5</v>
      </c>
      <c r="F18486" t="s">
        <v>1477</v>
      </c>
      <c r="G18486" t="s">
        <v>471</v>
      </c>
      <c r="H18486" t="s">
        <v>311</v>
      </c>
      <c r="I18486" t="s">
        <v>312</v>
      </c>
      <c r="J18486" t="s">
        <v>264</v>
      </c>
      <c r="L18486" t="s">
        <v>390</v>
      </c>
      <c r="M18486" t="s">
        <v>391</v>
      </c>
      <c r="N18486" t="s">
        <v>487</v>
      </c>
    </row>
    <row r="18487" spans="1:14" x14ac:dyDescent="0.25">
      <c r="A18487" t="s">
        <v>240</v>
      </c>
      <c r="B18487" s="1">
        <v>45716</v>
      </c>
      <c r="C18487" t="s">
        <v>961</v>
      </c>
      <c r="D18487" t="s">
        <v>962</v>
      </c>
      <c r="E18487" s="4">
        <v>2662.5</v>
      </c>
      <c r="F18487" t="s">
        <v>1477</v>
      </c>
      <c r="G18487" t="s">
        <v>471</v>
      </c>
      <c r="H18487" t="s">
        <v>311</v>
      </c>
      <c r="I18487" t="s">
        <v>312</v>
      </c>
      <c r="J18487" t="s">
        <v>264</v>
      </c>
      <c r="L18487" t="s">
        <v>390</v>
      </c>
      <c r="M18487" t="s">
        <v>391</v>
      </c>
      <c r="N18487" t="s">
        <v>487</v>
      </c>
    </row>
    <row r="18488" spans="1:14" x14ac:dyDescent="0.25">
      <c r="A18488" t="s">
        <v>240</v>
      </c>
      <c r="B18488" s="1">
        <v>45747</v>
      </c>
      <c r="C18488" t="s">
        <v>961</v>
      </c>
      <c r="D18488" t="s">
        <v>962</v>
      </c>
      <c r="E18488" s="4">
        <v>3550</v>
      </c>
      <c r="F18488" t="s">
        <v>1477</v>
      </c>
      <c r="G18488" t="s">
        <v>471</v>
      </c>
      <c r="H18488" t="s">
        <v>311</v>
      </c>
      <c r="I18488" t="s">
        <v>312</v>
      </c>
      <c r="J18488" t="s">
        <v>264</v>
      </c>
      <c r="L18488" t="s">
        <v>390</v>
      </c>
      <c r="M18488" t="s">
        <v>391</v>
      </c>
      <c r="N18488" t="s">
        <v>487</v>
      </c>
    </row>
    <row r="18489" spans="1:14" x14ac:dyDescent="0.25">
      <c r="A18489" t="s">
        <v>240</v>
      </c>
      <c r="B18489" s="1">
        <v>45777</v>
      </c>
      <c r="C18489" t="s">
        <v>961</v>
      </c>
      <c r="D18489" t="s">
        <v>962</v>
      </c>
      <c r="E18489" s="4">
        <v>4437.5</v>
      </c>
      <c r="F18489" t="s">
        <v>1477</v>
      </c>
      <c r="G18489" t="s">
        <v>471</v>
      </c>
      <c r="H18489" t="s">
        <v>311</v>
      </c>
      <c r="I18489" t="s">
        <v>312</v>
      </c>
      <c r="J18489" t="s">
        <v>264</v>
      </c>
      <c r="L18489" t="s">
        <v>390</v>
      </c>
      <c r="M18489" t="s">
        <v>391</v>
      </c>
      <c r="N18489" t="s">
        <v>487</v>
      </c>
    </row>
    <row r="18490" spans="1:14" x14ac:dyDescent="0.25">
      <c r="A18490" t="s">
        <v>240</v>
      </c>
      <c r="B18490" s="1">
        <v>45808</v>
      </c>
      <c r="C18490" t="s">
        <v>961</v>
      </c>
      <c r="D18490" t="s">
        <v>962</v>
      </c>
      <c r="E18490" s="4">
        <v>5325</v>
      </c>
      <c r="F18490" t="s">
        <v>1477</v>
      </c>
      <c r="G18490" t="s">
        <v>471</v>
      </c>
      <c r="H18490" t="s">
        <v>311</v>
      </c>
      <c r="I18490" t="s">
        <v>312</v>
      </c>
      <c r="J18490" t="s">
        <v>264</v>
      </c>
      <c r="L18490" t="s">
        <v>390</v>
      </c>
      <c r="M18490" t="s">
        <v>391</v>
      </c>
      <c r="N18490" t="s">
        <v>487</v>
      </c>
    </row>
    <row r="18491" spans="1:14" x14ac:dyDescent="0.25">
      <c r="A18491" t="s">
        <v>240</v>
      </c>
      <c r="B18491" s="1">
        <v>45838</v>
      </c>
      <c r="C18491" t="s">
        <v>961</v>
      </c>
      <c r="D18491" t="s">
        <v>962</v>
      </c>
      <c r="E18491" s="4">
        <v>6212.5</v>
      </c>
      <c r="F18491" t="s">
        <v>1477</v>
      </c>
      <c r="G18491" t="s">
        <v>471</v>
      </c>
      <c r="H18491" t="s">
        <v>311</v>
      </c>
      <c r="I18491" t="s">
        <v>312</v>
      </c>
      <c r="J18491" t="s">
        <v>264</v>
      </c>
      <c r="L18491" t="s">
        <v>390</v>
      </c>
      <c r="M18491" t="s">
        <v>391</v>
      </c>
      <c r="N18491" t="s">
        <v>487</v>
      </c>
    </row>
    <row r="18492" spans="1:14" x14ac:dyDescent="0.25">
      <c r="A18492" t="s">
        <v>240</v>
      </c>
      <c r="B18492" s="1">
        <v>45869</v>
      </c>
      <c r="C18492" t="s">
        <v>961</v>
      </c>
      <c r="D18492" t="s">
        <v>962</v>
      </c>
      <c r="E18492" s="4">
        <v>7100</v>
      </c>
      <c r="F18492" t="s">
        <v>1477</v>
      </c>
      <c r="G18492" t="s">
        <v>471</v>
      </c>
      <c r="H18492" t="s">
        <v>311</v>
      </c>
      <c r="I18492" t="s">
        <v>312</v>
      </c>
      <c r="J18492" t="s">
        <v>264</v>
      </c>
      <c r="L18492" t="s">
        <v>390</v>
      </c>
      <c r="M18492" t="s">
        <v>391</v>
      </c>
      <c r="N18492" t="s">
        <v>487</v>
      </c>
    </row>
    <row r="18493" spans="1:14" x14ac:dyDescent="0.25">
      <c r="A18493" t="s">
        <v>240</v>
      </c>
      <c r="B18493" s="1">
        <v>45900</v>
      </c>
      <c r="C18493" t="s">
        <v>961</v>
      </c>
      <c r="D18493" t="s">
        <v>962</v>
      </c>
      <c r="E18493" s="4">
        <v>7987.5</v>
      </c>
      <c r="F18493" t="s">
        <v>1477</v>
      </c>
      <c r="G18493" t="s">
        <v>471</v>
      </c>
      <c r="H18493" t="s">
        <v>311</v>
      </c>
      <c r="I18493" t="s">
        <v>312</v>
      </c>
      <c r="J18493" t="s">
        <v>264</v>
      </c>
      <c r="L18493" t="s">
        <v>390</v>
      </c>
      <c r="M18493" t="s">
        <v>391</v>
      </c>
      <c r="N18493" t="s">
        <v>487</v>
      </c>
    </row>
    <row r="18494" spans="1:14" x14ac:dyDescent="0.25">
      <c r="A18494" t="s">
        <v>240</v>
      </c>
      <c r="B18494" s="1">
        <v>45930</v>
      </c>
      <c r="C18494" t="s">
        <v>961</v>
      </c>
      <c r="D18494" t="s">
        <v>962</v>
      </c>
      <c r="E18494" s="4">
        <v>8875</v>
      </c>
      <c r="F18494" t="s">
        <v>1477</v>
      </c>
      <c r="G18494" t="s">
        <v>471</v>
      </c>
      <c r="H18494" t="s">
        <v>311</v>
      </c>
      <c r="I18494" t="s">
        <v>312</v>
      </c>
      <c r="J18494" t="s">
        <v>264</v>
      </c>
      <c r="L18494" t="s">
        <v>390</v>
      </c>
      <c r="M18494" t="s">
        <v>391</v>
      </c>
      <c r="N18494" t="s">
        <v>487</v>
      </c>
    </row>
    <row r="18495" spans="1:14" x14ac:dyDescent="0.25">
      <c r="A18495" t="s">
        <v>240</v>
      </c>
      <c r="B18495" s="1">
        <v>45961</v>
      </c>
      <c r="C18495" t="s">
        <v>961</v>
      </c>
      <c r="D18495" t="s">
        <v>962</v>
      </c>
      <c r="E18495" s="4">
        <v>9762.5</v>
      </c>
      <c r="F18495" t="s">
        <v>1477</v>
      </c>
      <c r="G18495" t="s">
        <v>471</v>
      </c>
      <c r="H18495" t="s">
        <v>311</v>
      </c>
      <c r="I18495" t="s">
        <v>312</v>
      </c>
      <c r="J18495" t="s">
        <v>264</v>
      </c>
      <c r="L18495" t="s">
        <v>390</v>
      </c>
      <c r="M18495" t="s">
        <v>391</v>
      </c>
      <c r="N18495" t="s">
        <v>487</v>
      </c>
    </row>
    <row r="18496" spans="1:14" x14ac:dyDescent="0.25">
      <c r="A18496" t="s">
        <v>240</v>
      </c>
      <c r="B18496" s="1">
        <v>45991</v>
      </c>
      <c r="C18496" t="s">
        <v>961</v>
      </c>
      <c r="D18496" t="s">
        <v>962</v>
      </c>
      <c r="E18496" s="4">
        <v>10650</v>
      </c>
      <c r="F18496" t="s">
        <v>1477</v>
      </c>
      <c r="G18496" t="s">
        <v>471</v>
      </c>
      <c r="H18496" t="s">
        <v>311</v>
      </c>
      <c r="I18496" t="s">
        <v>312</v>
      </c>
      <c r="J18496" t="s">
        <v>264</v>
      </c>
      <c r="L18496" t="s">
        <v>390</v>
      </c>
      <c r="M18496" t="s">
        <v>391</v>
      </c>
      <c r="N18496" t="s">
        <v>487</v>
      </c>
    </row>
    <row r="18497" spans="1:14" x14ac:dyDescent="0.25">
      <c r="A18497" t="s">
        <v>240</v>
      </c>
      <c r="B18497" s="1">
        <v>46022</v>
      </c>
      <c r="C18497" t="s">
        <v>961</v>
      </c>
      <c r="D18497" t="s">
        <v>962</v>
      </c>
      <c r="E18497" s="4">
        <v>11537.5</v>
      </c>
      <c r="F18497" t="s">
        <v>1477</v>
      </c>
      <c r="G18497" t="s">
        <v>471</v>
      </c>
      <c r="H18497" t="s">
        <v>311</v>
      </c>
      <c r="I18497" t="s">
        <v>312</v>
      </c>
      <c r="J18497" t="s">
        <v>264</v>
      </c>
      <c r="L18497" t="s">
        <v>390</v>
      </c>
      <c r="M18497" t="s">
        <v>391</v>
      </c>
      <c r="N18497" t="s">
        <v>487</v>
      </c>
    </row>
    <row r="18498" spans="1:14" x14ac:dyDescent="0.25">
      <c r="A18498" t="s">
        <v>240</v>
      </c>
      <c r="B18498" s="1">
        <v>45688</v>
      </c>
      <c r="C18498" t="s">
        <v>971</v>
      </c>
      <c r="D18498" t="s">
        <v>972</v>
      </c>
      <c r="E18498" s="4">
        <v>115.5</v>
      </c>
      <c r="F18498" t="s">
        <v>1477</v>
      </c>
      <c r="G18498" t="s">
        <v>471</v>
      </c>
      <c r="H18498" t="s">
        <v>311</v>
      </c>
      <c r="I18498" t="s">
        <v>312</v>
      </c>
      <c r="J18498" t="s">
        <v>264</v>
      </c>
      <c r="L18498" t="s">
        <v>390</v>
      </c>
      <c r="M18498" t="s">
        <v>391</v>
      </c>
      <c r="N18498" t="s">
        <v>487</v>
      </c>
    </row>
    <row r="18499" spans="1:14" x14ac:dyDescent="0.25">
      <c r="A18499" t="s">
        <v>240</v>
      </c>
      <c r="B18499" s="1">
        <v>45716</v>
      </c>
      <c r="C18499" t="s">
        <v>971</v>
      </c>
      <c r="D18499" t="s">
        <v>972</v>
      </c>
      <c r="E18499" s="4">
        <v>115.5</v>
      </c>
      <c r="F18499" t="s">
        <v>1477</v>
      </c>
      <c r="G18499" t="s">
        <v>471</v>
      </c>
      <c r="H18499" t="s">
        <v>311</v>
      </c>
      <c r="I18499" t="s">
        <v>312</v>
      </c>
      <c r="J18499" t="s">
        <v>264</v>
      </c>
      <c r="L18499" t="s">
        <v>390</v>
      </c>
      <c r="M18499" t="s">
        <v>391</v>
      </c>
      <c r="N18499" t="s">
        <v>487</v>
      </c>
    </row>
    <row r="18500" spans="1:14" x14ac:dyDescent="0.25">
      <c r="A18500" t="s">
        <v>240</v>
      </c>
      <c r="B18500" s="1">
        <v>45747</v>
      </c>
      <c r="C18500" t="s">
        <v>971</v>
      </c>
      <c r="D18500" t="s">
        <v>972</v>
      </c>
      <c r="E18500" s="4">
        <v>115.5</v>
      </c>
      <c r="F18500" t="s">
        <v>1477</v>
      </c>
      <c r="G18500" t="s">
        <v>471</v>
      </c>
      <c r="H18500" t="s">
        <v>311</v>
      </c>
      <c r="I18500" t="s">
        <v>312</v>
      </c>
      <c r="J18500" t="s">
        <v>264</v>
      </c>
      <c r="L18500" t="s">
        <v>390</v>
      </c>
      <c r="M18500" t="s">
        <v>391</v>
      </c>
      <c r="N18500" t="s">
        <v>487</v>
      </c>
    </row>
    <row r="18501" spans="1:14" x14ac:dyDescent="0.25">
      <c r="A18501" t="s">
        <v>240</v>
      </c>
      <c r="B18501" s="1">
        <v>45777</v>
      </c>
      <c r="C18501" t="s">
        <v>971</v>
      </c>
      <c r="D18501" t="s">
        <v>972</v>
      </c>
      <c r="E18501" s="4">
        <v>115.5</v>
      </c>
      <c r="F18501" t="s">
        <v>1477</v>
      </c>
      <c r="G18501" t="s">
        <v>471</v>
      </c>
      <c r="H18501" t="s">
        <v>311</v>
      </c>
      <c r="I18501" t="s">
        <v>312</v>
      </c>
      <c r="J18501" t="s">
        <v>264</v>
      </c>
      <c r="L18501" t="s">
        <v>390</v>
      </c>
      <c r="M18501" t="s">
        <v>391</v>
      </c>
      <c r="N18501" t="s">
        <v>487</v>
      </c>
    </row>
    <row r="18502" spans="1:14" x14ac:dyDescent="0.25">
      <c r="A18502" t="s">
        <v>240</v>
      </c>
      <c r="B18502" s="1">
        <v>45808</v>
      </c>
      <c r="C18502" t="s">
        <v>971</v>
      </c>
      <c r="D18502" t="s">
        <v>972</v>
      </c>
      <c r="E18502" s="4">
        <v>182</v>
      </c>
      <c r="F18502" t="s">
        <v>1477</v>
      </c>
      <c r="G18502" t="s">
        <v>471</v>
      </c>
      <c r="H18502" t="s">
        <v>311</v>
      </c>
      <c r="I18502" t="s">
        <v>312</v>
      </c>
      <c r="J18502" t="s">
        <v>264</v>
      </c>
      <c r="L18502" t="s">
        <v>390</v>
      </c>
      <c r="M18502" t="s">
        <v>391</v>
      </c>
      <c r="N18502" t="s">
        <v>487</v>
      </c>
    </row>
    <row r="18503" spans="1:14" x14ac:dyDescent="0.25">
      <c r="A18503" t="s">
        <v>240</v>
      </c>
      <c r="B18503" s="1">
        <v>45838</v>
      </c>
      <c r="C18503" t="s">
        <v>971</v>
      </c>
      <c r="D18503" t="s">
        <v>972</v>
      </c>
      <c r="E18503" s="4">
        <v>182</v>
      </c>
      <c r="F18503" t="s">
        <v>1477</v>
      </c>
      <c r="G18503" t="s">
        <v>471</v>
      </c>
      <c r="H18503" t="s">
        <v>311</v>
      </c>
      <c r="I18503" t="s">
        <v>312</v>
      </c>
      <c r="J18503" t="s">
        <v>264</v>
      </c>
      <c r="L18503" t="s">
        <v>390</v>
      </c>
      <c r="M18503" t="s">
        <v>391</v>
      </c>
      <c r="N18503" t="s">
        <v>487</v>
      </c>
    </row>
    <row r="18504" spans="1:14" x14ac:dyDescent="0.25">
      <c r="A18504" t="s">
        <v>240</v>
      </c>
      <c r="B18504" s="1">
        <v>45869</v>
      </c>
      <c r="C18504" t="s">
        <v>971</v>
      </c>
      <c r="D18504" t="s">
        <v>972</v>
      </c>
      <c r="E18504" s="4">
        <v>182</v>
      </c>
      <c r="F18504" t="s">
        <v>1477</v>
      </c>
      <c r="G18504" t="s">
        <v>471</v>
      </c>
      <c r="H18504" t="s">
        <v>311</v>
      </c>
      <c r="I18504" t="s">
        <v>312</v>
      </c>
      <c r="J18504" t="s">
        <v>264</v>
      </c>
      <c r="L18504" t="s">
        <v>390</v>
      </c>
      <c r="M18504" t="s">
        <v>391</v>
      </c>
      <c r="N18504" t="s">
        <v>487</v>
      </c>
    </row>
    <row r="18505" spans="1:14" x14ac:dyDescent="0.25">
      <c r="A18505" t="s">
        <v>240</v>
      </c>
      <c r="B18505" s="1">
        <v>45900</v>
      </c>
      <c r="C18505" t="s">
        <v>971</v>
      </c>
      <c r="D18505" t="s">
        <v>972</v>
      </c>
      <c r="E18505" s="4">
        <v>182</v>
      </c>
      <c r="F18505" t="s">
        <v>1477</v>
      </c>
      <c r="G18505" t="s">
        <v>471</v>
      </c>
      <c r="H18505" t="s">
        <v>311</v>
      </c>
      <c r="I18505" t="s">
        <v>312</v>
      </c>
      <c r="J18505" t="s">
        <v>264</v>
      </c>
      <c r="L18505" t="s">
        <v>390</v>
      </c>
      <c r="M18505" t="s">
        <v>391</v>
      </c>
      <c r="N18505" t="s">
        <v>487</v>
      </c>
    </row>
    <row r="18506" spans="1:14" x14ac:dyDescent="0.25">
      <c r="A18506" t="s">
        <v>240</v>
      </c>
      <c r="B18506" s="1">
        <v>45930</v>
      </c>
      <c r="C18506" t="s">
        <v>971</v>
      </c>
      <c r="D18506" t="s">
        <v>972</v>
      </c>
      <c r="E18506" s="4">
        <v>182</v>
      </c>
      <c r="F18506" t="s">
        <v>1477</v>
      </c>
      <c r="G18506" t="s">
        <v>471</v>
      </c>
      <c r="H18506" t="s">
        <v>311</v>
      </c>
      <c r="I18506" t="s">
        <v>312</v>
      </c>
      <c r="J18506" t="s">
        <v>264</v>
      </c>
      <c r="L18506" t="s">
        <v>390</v>
      </c>
      <c r="M18506" t="s">
        <v>391</v>
      </c>
      <c r="N18506" t="s">
        <v>487</v>
      </c>
    </row>
    <row r="18507" spans="1:14" x14ac:dyDescent="0.25">
      <c r="A18507" t="s">
        <v>240</v>
      </c>
      <c r="B18507" s="1">
        <v>45961</v>
      </c>
      <c r="C18507" t="s">
        <v>971</v>
      </c>
      <c r="D18507" t="s">
        <v>972</v>
      </c>
      <c r="E18507" s="4">
        <v>182</v>
      </c>
      <c r="F18507" t="s">
        <v>1477</v>
      </c>
      <c r="G18507" t="s">
        <v>471</v>
      </c>
      <c r="H18507" t="s">
        <v>311</v>
      </c>
      <c r="I18507" t="s">
        <v>312</v>
      </c>
      <c r="J18507" t="s">
        <v>264</v>
      </c>
      <c r="L18507" t="s">
        <v>390</v>
      </c>
      <c r="M18507" t="s">
        <v>391</v>
      </c>
      <c r="N18507" t="s">
        <v>487</v>
      </c>
    </row>
    <row r="18508" spans="1:14" x14ac:dyDescent="0.25">
      <c r="A18508" t="s">
        <v>240</v>
      </c>
      <c r="B18508" s="1">
        <v>45991</v>
      </c>
      <c r="C18508" t="s">
        <v>971</v>
      </c>
      <c r="D18508" t="s">
        <v>972</v>
      </c>
      <c r="E18508" s="4">
        <v>182</v>
      </c>
      <c r="F18508" t="s">
        <v>1477</v>
      </c>
      <c r="G18508" t="s">
        <v>471</v>
      </c>
      <c r="H18508" t="s">
        <v>311</v>
      </c>
      <c r="I18508" t="s">
        <v>312</v>
      </c>
      <c r="J18508" t="s">
        <v>264</v>
      </c>
      <c r="L18508" t="s">
        <v>390</v>
      </c>
      <c r="M18508" t="s">
        <v>391</v>
      </c>
      <c r="N18508" t="s">
        <v>487</v>
      </c>
    </row>
    <row r="18509" spans="1:14" x14ac:dyDescent="0.25">
      <c r="A18509" t="s">
        <v>240</v>
      </c>
      <c r="B18509" s="1">
        <v>46022</v>
      </c>
      <c r="C18509" t="s">
        <v>971</v>
      </c>
      <c r="D18509" t="s">
        <v>972</v>
      </c>
      <c r="E18509" s="4">
        <v>182</v>
      </c>
      <c r="F18509" t="s">
        <v>1477</v>
      </c>
      <c r="G18509" t="s">
        <v>471</v>
      </c>
      <c r="H18509" t="s">
        <v>311</v>
      </c>
      <c r="I18509" t="s">
        <v>312</v>
      </c>
      <c r="J18509" t="s">
        <v>264</v>
      </c>
      <c r="L18509" t="s">
        <v>390</v>
      </c>
      <c r="M18509" t="s">
        <v>391</v>
      </c>
      <c r="N18509" t="s">
        <v>487</v>
      </c>
    </row>
    <row r="18510" spans="1:14" x14ac:dyDescent="0.25">
      <c r="A18510" t="s">
        <v>240</v>
      </c>
      <c r="B18510" s="1">
        <v>45688</v>
      </c>
      <c r="C18510" t="s">
        <v>989</v>
      </c>
      <c r="D18510" t="s">
        <v>990</v>
      </c>
      <c r="E18510" s="4">
        <v>11500</v>
      </c>
      <c r="F18510" t="s">
        <v>1477</v>
      </c>
      <c r="G18510" t="s">
        <v>471</v>
      </c>
      <c r="H18510" t="s">
        <v>317</v>
      </c>
      <c r="I18510" t="s">
        <v>318</v>
      </c>
      <c r="J18510" t="s">
        <v>276</v>
      </c>
      <c r="L18510" t="s">
        <v>390</v>
      </c>
      <c r="M18510" t="s">
        <v>391</v>
      </c>
      <c r="N18510" t="s">
        <v>487</v>
      </c>
    </row>
    <row r="18511" spans="1:14" x14ac:dyDescent="0.25">
      <c r="A18511" t="s">
        <v>240</v>
      </c>
      <c r="B18511" s="1">
        <v>45716</v>
      </c>
      <c r="C18511" t="s">
        <v>989</v>
      </c>
      <c r="D18511" t="s">
        <v>990</v>
      </c>
      <c r="E18511" s="4">
        <v>11500</v>
      </c>
      <c r="F18511" t="s">
        <v>1477</v>
      </c>
      <c r="G18511" t="s">
        <v>471</v>
      </c>
      <c r="H18511" t="s">
        <v>317</v>
      </c>
      <c r="I18511" t="s">
        <v>318</v>
      </c>
      <c r="J18511" t="s">
        <v>276</v>
      </c>
      <c r="L18511" t="s">
        <v>390</v>
      </c>
      <c r="M18511" t="s">
        <v>391</v>
      </c>
      <c r="N18511" t="s">
        <v>487</v>
      </c>
    </row>
    <row r="18512" spans="1:14" x14ac:dyDescent="0.25">
      <c r="A18512" t="s">
        <v>240</v>
      </c>
      <c r="B18512" s="1">
        <v>45747</v>
      </c>
      <c r="C18512" t="s">
        <v>989</v>
      </c>
      <c r="D18512" t="s">
        <v>990</v>
      </c>
      <c r="E18512" s="4">
        <v>11511.32</v>
      </c>
      <c r="F18512" t="s">
        <v>1477</v>
      </c>
      <c r="G18512" t="s">
        <v>471</v>
      </c>
      <c r="H18512" t="s">
        <v>317</v>
      </c>
      <c r="I18512" t="s">
        <v>318</v>
      </c>
      <c r="J18512" t="s">
        <v>276</v>
      </c>
      <c r="L18512" t="s">
        <v>390</v>
      </c>
      <c r="M18512" t="s">
        <v>391</v>
      </c>
      <c r="N18512" t="s">
        <v>487</v>
      </c>
    </row>
    <row r="18513" spans="1:14" x14ac:dyDescent="0.25">
      <c r="A18513" t="s">
        <v>240</v>
      </c>
      <c r="B18513" s="1">
        <v>45777</v>
      </c>
      <c r="C18513" t="s">
        <v>989</v>
      </c>
      <c r="D18513" t="s">
        <v>990</v>
      </c>
      <c r="E18513" s="4">
        <v>11511.32</v>
      </c>
      <c r="F18513" t="s">
        <v>1477</v>
      </c>
      <c r="G18513" t="s">
        <v>471</v>
      </c>
      <c r="H18513" t="s">
        <v>317</v>
      </c>
      <c r="I18513" t="s">
        <v>318</v>
      </c>
      <c r="J18513" t="s">
        <v>276</v>
      </c>
      <c r="L18513" t="s">
        <v>390</v>
      </c>
      <c r="M18513" t="s">
        <v>391</v>
      </c>
      <c r="N18513" t="s">
        <v>487</v>
      </c>
    </row>
    <row r="18514" spans="1:14" x14ac:dyDescent="0.25">
      <c r="A18514" t="s">
        <v>240</v>
      </c>
      <c r="B18514" s="1">
        <v>45808</v>
      </c>
      <c r="C18514" t="s">
        <v>989</v>
      </c>
      <c r="D18514" t="s">
        <v>990</v>
      </c>
      <c r="E18514" s="4">
        <v>11511.32</v>
      </c>
      <c r="F18514" t="s">
        <v>1477</v>
      </c>
      <c r="G18514" t="s">
        <v>471</v>
      </c>
      <c r="H18514" t="s">
        <v>317</v>
      </c>
      <c r="I18514" t="s">
        <v>318</v>
      </c>
      <c r="J18514" t="s">
        <v>276</v>
      </c>
      <c r="L18514" t="s">
        <v>390</v>
      </c>
      <c r="M18514" t="s">
        <v>391</v>
      </c>
      <c r="N18514" t="s">
        <v>487</v>
      </c>
    </row>
    <row r="18515" spans="1:14" x14ac:dyDescent="0.25">
      <c r="A18515" t="s">
        <v>240</v>
      </c>
      <c r="B18515" s="1">
        <v>45838</v>
      </c>
      <c r="C18515" t="s">
        <v>989</v>
      </c>
      <c r="D18515" t="s">
        <v>990</v>
      </c>
      <c r="E18515" s="4">
        <v>11511.32</v>
      </c>
      <c r="F18515" t="s">
        <v>1477</v>
      </c>
      <c r="G18515" t="s">
        <v>471</v>
      </c>
      <c r="H18515" t="s">
        <v>317</v>
      </c>
      <c r="I18515" t="s">
        <v>318</v>
      </c>
      <c r="J18515" t="s">
        <v>276</v>
      </c>
      <c r="L18515" t="s">
        <v>390</v>
      </c>
      <c r="M18515" t="s">
        <v>391</v>
      </c>
      <c r="N18515" t="s">
        <v>487</v>
      </c>
    </row>
    <row r="18516" spans="1:14" x14ac:dyDescent="0.25">
      <c r="A18516" t="s">
        <v>240</v>
      </c>
      <c r="B18516" s="1">
        <v>45869</v>
      </c>
      <c r="C18516" t="s">
        <v>989</v>
      </c>
      <c r="D18516" t="s">
        <v>990</v>
      </c>
      <c r="E18516" s="4">
        <v>11511.32</v>
      </c>
      <c r="F18516" t="s">
        <v>1477</v>
      </c>
      <c r="G18516" t="s">
        <v>471</v>
      </c>
      <c r="H18516" t="s">
        <v>317</v>
      </c>
      <c r="I18516" t="s">
        <v>318</v>
      </c>
      <c r="J18516" t="s">
        <v>276</v>
      </c>
      <c r="L18516" t="s">
        <v>390</v>
      </c>
      <c r="M18516" t="s">
        <v>391</v>
      </c>
      <c r="N18516" t="s">
        <v>487</v>
      </c>
    </row>
    <row r="18517" spans="1:14" x14ac:dyDescent="0.25">
      <c r="A18517" t="s">
        <v>240</v>
      </c>
      <c r="B18517" s="1">
        <v>45900</v>
      </c>
      <c r="C18517" t="s">
        <v>989</v>
      </c>
      <c r="D18517" t="s">
        <v>990</v>
      </c>
      <c r="E18517" s="4">
        <v>11511.32</v>
      </c>
      <c r="F18517" t="s">
        <v>1477</v>
      </c>
      <c r="G18517" t="s">
        <v>471</v>
      </c>
      <c r="H18517" t="s">
        <v>317</v>
      </c>
      <c r="I18517" t="s">
        <v>318</v>
      </c>
      <c r="J18517" t="s">
        <v>276</v>
      </c>
      <c r="L18517" t="s">
        <v>390</v>
      </c>
      <c r="M18517" t="s">
        <v>391</v>
      </c>
      <c r="N18517" t="s">
        <v>487</v>
      </c>
    </row>
    <row r="18518" spans="1:14" x14ac:dyDescent="0.25">
      <c r="A18518" t="s">
        <v>240</v>
      </c>
      <c r="B18518" s="1">
        <v>45930</v>
      </c>
      <c r="C18518" t="s">
        <v>989</v>
      </c>
      <c r="D18518" t="s">
        <v>990</v>
      </c>
      <c r="E18518" s="4">
        <v>11511.32</v>
      </c>
      <c r="F18518" t="s">
        <v>1477</v>
      </c>
      <c r="G18518" t="s">
        <v>471</v>
      </c>
      <c r="H18518" t="s">
        <v>317</v>
      </c>
      <c r="I18518" t="s">
        <v>318</v>
      </c>
      <c r="J18518" t="s">
        <v>276</v>
      </c>
      <c r="L18518" t="s">
        <v>390</v>
      </c>
      <c r="M18518" t="s">
        <v>391</v>
      </c>
      <c r="N18518" t="s">
        <v>487</v>
      </c>
    </row>
    <row r="18519" spans="1:14" x14ac:dyDescent="0.25">
      <c r="A18519" t="s">
        <v>240</v>
      </c>
      <c r="B18519" s="1">
        <v>45961</v>
      </c>
      <c r="C18519" t="s">
        <v>989</v>
      </c>
      <c r="D18519" t="s">
        <v>990</v>
      </c>
      <c r="E18519" s="4">
        <v>11511.32</v>
      </c>
      <c r="F18519" t="s">
        <v>1477</v>
      </c>
      <c r="G18519" t="s">
        <v>471</v>
      </c>
      <c r="H18519" t="s">
        <v>317</v>
      </c>
      <c r="I18519" t="s">
        <v>318</v>
      </c>
      <c r="J18519" t="s">
        <v>276</v>
      </c>
      <c r="L18519" t="s">
        <v>390</v>
      </c>
      <c r="M18519" t="s">
        <v>391</v>
      </c>
      <c r="N18519" t="s">
        <v>487</v>
      </c>
    </row>
    <row r="18520" spans="1:14" x14ac:dyDescent="0.25">
      <c r="A18520" t="s">
        <v>240</v>
      </c>
      <c r="B18520" s="1">
        <v>45991</v>
      </c>
      <c r="C18520" t="s">
        <v>989</v>
      </c>
      <c r="D18520" t="s">
        <v>990</v>
      </c>
      <c r="E18520" s="4">
        <v>11511.32</v>
      </c>
      <c r="F18520" t="s">
        <v>1477</v>
      </c>
      <c r="G18520" t="s">
        <v>471</v>
      </c>
      <c r="H18520" t="s">
        <v>317</v>
      </c>
      <c r="I18520" t="s">
        <v>318</v>
      </c>
      <c r="J18520" t="s">
        <v>276</v>
      </c>
      <c r="L18520" t="s">
        <v>390</v>
      </c>
      <c r="M18520" t="s">
        <v>391</v>
      </c>
      <c r="N18520" t="s">
        <v>487</v>
      </c>
    </row>
    <row r="18521" spans="1:14" x14ac:dyDescent="0.25">
      <c r="A18521" t="s">
        <v>240</v>
      </c>
      <c r="B18521" s="1">
        <v>46022</v>
      </c>
      <c r="C18521" t="s">
        <v>989</v>
      </c>
      <c r="D18521" t="s">
        <v>990</v>
      </c>
      <c r="E18521" s="4">
        <v>11511.32</v>
      </c>
      <c r="F18521" t="s">
        <v>1477</v>
      </c>
      <c r="G18521" t="s">
        <v>471</v>
      </c>
      <c r="H18521" t="s">
        <v>317</v>
      </c>
      <c r="I18521" t="s">
        <v>318</v>
      </c>
      <c r="J18521" t="s">
        <v>276</v>
      </c>
      <c r="L18521" t="s">
        <v>390</v>
      </c>
      <c r="M18521" t="s">
        <v>391</v>
      </c>
      <c r="N18521" t="s">
        <v>487</v>
      </c>
    </row>
    <row r="18522" spans="1:14" x14ac:dyDescent="0.25">
      <c r="A18522" t="s">
        <v>240</v>
      </c>
      <c r="B18522" s="1">
        <v>45688</v>
      </c>
      <c r="C18522" t="s">
        <v>993</v>
      </c>
      <c r="D18522" t="s">
        <v>994</v>
      </c>
      <c r="E18522" s="4">
        <v>47.44</v>
      </c>
      <c r="F18522" t="s">
        <v>1477</v>
      </c>
      <c r="G18522" t="s">
        <v>471</v>
      </c>
      <c r="H18522" t="s">
        <v>311</v>
      </c>
      <c r="I18522" t="s">
        <v>312</v>
      </c>
      <c r="J18522" t="s">
        <v>264</v>
      </c>
      <c r="L18522" t="s">
        <v>390</v>
      </c>
      <c r="M18522" t="s">
        <v>391</v>
      </c>
      <c r="N18522" t="s">
        <v>487</v>
      </c>
    </row>
    <row r="18523" spans="1:14" x14ac:dyDescent="0.25">
      <c r="A18523" t="s">
        <v>240</v>
      </c>
      <c r="B18523" s="1">
        <v>45716</v>
      </c>
      <c r="C18523" t="s">
        <v>993</v>
      </c>
      <c r="D18523" t="s">
        <v>994</v>
      </c>
      <c r="E18523" s="4">
        <v>118.63999999999996</v>
      </c>
      <c r="F18523" t="s">
        <v>1477</v>
      </c>
      <c r="G18523" t="s">
        <v>471</v>
      </c>
      <c r="H18523" t="s">
        <v>311</v>
      </c>
      <c r="I18523" t="s">
        <v>312</v>
      </c>
      <c r="J18523" t="s">
        <v>264</v>
      </c>
      <c r="L18523" t="s">
        <v>390</v>
      </c>
      <c r="M18523" t="s">
        <v>391</v>
      </c>
      <c r="N18523" t="s">
        <v>487</v>
      </c>
    </row>
    <row r="18524" spans="1:14" x14ac:dyDescent="0.25">
      <c r="A18524" t="s">
        <v>240</v>
      </c>
      <c r="B18524" s="1">
        <v>45747</v>
      </c>
      <c r="C18524" t="s">
        <v>993</v>
      </c>
      <c r="D18524" t="s">
        <v>994</v>
      </c>
      <c r="E18524" s="4">
        <v>236.18999999999994</v>
      </c>
      <c r="F18524" t="s">
        <v>1477</v>
      </c>
      <c r="G18524" t="s">
        <v>471</v>
      </c>
      <c r="H18524" t="s">
        <v>311</v>
      </c>
      <c r="I18524" t="s">
        <v>312</v>
      </c>
      <c r="J18524" t="s">
        <v>264</v>
      </c>
      <c r="L18524" t="s">
        <v>390</v>
      </c>
      <c r="M18524" t="s">
        <v>391</v>
      </c>
      <c r="N18524" t="s">
        <v>487</v>
      </c>
    </row>
    <row r="18525" spans="1:14" x14ac:dyDescent="0.25">
      <c r="A18525" t="s">
        <v>240</v>
      </c>
      <c r="B18525" s="1">
        <v>45777</v>
      </c>
      <c r="C18525" t="s">
        <v>993</v>
      </c>
      <c r="D18525" t="s">
        <v>994</v>
      </c>
      <c r="E18525" s="4">
        <v>355.75999999999993</v>
      </c>
      <c r="F18525" t="s">
        <v>1477</v>
      </c>
      <c r="G18525" t="s">
        <v>471</v>
      </c>
      <c r="H18525" t="s">
        <v>311</v>
      </c>
      <c r="I18525" t="s">
        <v>312</v>
      </c>
      <c r="J18525" t="s">
        <v>264</v>
      </c>
      <c r="L18525" t="s">
        <v>390</v>
      </c>
      <c r="M18525" t="s">
        <v>391</v>
      </c>
      <c r="N18525" t="s">
        <v>487</v>
      </c>
    </row>
    <row r="18526" spans="1:14" x14ac:dyDescent="0.25">
      <c r="A18526" t="s">
        <v>240</v>
      </c>
      <c r="B18526" s="1">
        <v>45808</v>
      </c>
      <c r="C18526" t="s">
        <v>993</v>
      </c>
      <c r="D18526" t="s">
        <v>994</v>
      </c>
      <c r="E18526" s="4">
        <v>361.11999999999995</v>
      </c>
      <c r="F18526" t="s">
        <v>1477</v>
      </c>
      <c r="G18526" t="s">
        <v>471</v>
      </c>
      <c r="H18526" t="s">
        <v>311</v>
      </c>
      <c r="I18526" t="s">
        <v>312</v>
      </c>
      <c r="J18526" t="s">
        <v>264</v>
      </c>
      <c r="L18526" t="s">
        <v>390</v>
      </c>
      <c r="M18526" t="s">
        <v>391</v>
      </c>
      <c r="N18526" t="s">
        <v>487</v>
      </c>
    </row>
    <row r="18527" spans="1:14" x14ac:dyDescent="0.25">
      <c r="A18527" t="s">
        <v>240</v>
      </c>
      <c r="B18527" s="1">
        <v>45838</v>
      </c>
      <c r="C18527" t="s">
        <v>993</v>
      </c>
      <c r="D18527" t="s">
        <v>994</v>
      </c>
      <c r="E18527" s="4">
        <v>361.11999999999995</v>
      </c>
      <c r="F18527" t="s">
        <v>1477</v>
      </c>
      <c r="G18527" t="s">
        <v>471</v>
      </c>
      <c r="H18527" t="s">
        <v>311</v>
      </c>
      <c r="I18527" t="s">
        <v>312</v>
      </c>
      <c r="J18527" t="s">
        <v>264</v>
      </c>
      <c r="L18527" t="s">
        <v>390</v>
      </c>
      <c r="M18527" t="s">
        <v>391</v>
      </c>
      <c r="N18527" t="s">
        <v>487</v>
      </c>
    </row>
    <row r="18528" spans="1:14" x14ac:dyDescent="0.25">
      <c r="A18528" t="s">
        <v>240</v>
      </c>
      <c r="B18528" s="1">
        <v>45869</v>
      </c>
      <c r="C18528" t="s">
        <v>993</v>
      </c>
      <c r="D18528" t="s">
        <v>994</v>
      </c>
      <c r="E18528" s="4">
        <v>361.11999999999995</v>
      </c>
      <c r="F18528" t="s">
        <v>1477</v>
      </c>
      <c r="G18528" t="s">
        <v>471</v>
      </c>
      <c r="H18528" t="s">
        <v>311</v>
      </c>
      <c r="I18528" t="s">
        <v>312</v>
      </c>
      <c r="J18528" t="s">
        <v>264</v>
      </c>
      <c r="L18528" t="s">
        <v>390</v>
      </c>
      <c r="M18528" t="s">
        <v>391</v>
      </c>
      <c r="N18528" t="s">
        <v>487</v>
      </c>
    </row>
    <row r="18529" spans="1:14" x14ac:dyDescent="0.25">
      <c r="A18529" t="s">
        <v>240</v>
      </c>
      <c r="B18529" s="1">
        <v>45900</v>
      </c>
      <c r="C18529" t="s">
        <v>993</v>
      </c>
      <c r="D18529" t="s">
        <v>994</v>
      </c>
      <c r="E18529" s="4">
        <v>361.11999999999995</v>
      </c>
      <c r="F18529" t="s">
        <v>1477</v>
      </c>
      <c r="G18529" t="s">
        <v>471</v>
      </c>
      <c r="H18529" t="s">
        <v>311</v>
      </c>
      <c r="I18529" t="s">
        <v>312</v>
      </c>
      <c r="J18529" t="s">
        <v>264</v>
      </c>
      <c r="L18529" t="s">
        <v>390</v>
      </c>
      <c r="M18529" t="s">
        <v>391</v>
      </c>
      <c r="N18529" t="s">
        <v>487</v>
      </c>
    </row>
    <row r="18530" spans="1:14" x14ac:dyDescent="0.25">
      <c r="A18530" t="s">
        <v>240</v>
      </c>
      <c r="B18530" s="1">
        <v>45930</v>
      </c>
      <c r="C18530" t="s">
        <v>993</v>
      </c>
      <c r="D18530" t="s">
        <v>994</v>
      </c>
      <c r="E18530" s="4">
        <v>361.11999999999995</v>
      </c>
      <c r="F18530" t="s">
        <v>1477</v>
      </c>
      <c r="G18530" t="s">
        <v>471</v>
      </c>
      <c r="H18530" t="s">
        <v>311</v>
      </c>
      <c r="I18530" t="s">
        <v>312</v>
      </c>
      <c r="J18530" t="s">
        <v>264</v>
      </c>
      <c r="L18530" t="s">
        <v>390</v>
      </c>
      <c r="M18530" t="s">
        <v>391</v>
      </c>
      <c r="N18530" t="s">
        <v>487</v>
      </c>
    </row>
    <row r="18531" spans="1:14" x14ac:dyDescent="0.25">
      <c r="A18531" t="s">
        <v>240</v>
      </c>
      <c r="B18531" s="1">
        <v>45961</v>
      </c>
      <c r="C18531" t="s">
        <v>993</v>
      </c>
      <c r="D18531" t="s">
        <v>994</v>
      </c>
      <c r="E18531" s="4">
        <v>361.11999999999995</v>
      </c>
      <c r="F18531" t="s">
        <v>1477</v>
      </c>
      <c r="G18531" t="s">
        <v>471</v>
      </c>
      <c r="H18531" t="s">
        <v>311</v>
      </c>
      <c r="I18531" t="s">
        <v>312</v>
      </c>
      <c r="J18531" t="s">
        <v>264</v>
      </c>
      <c r="L18531" t="s">
        <v>390</v>
      </c>
      <c r="M18531" t="s">
        <v>391</v>
      </c>
      <c r="N18531" t="s">
        <v>487</v>
      </c>
    </row>
    <row r="18532" spans="1:14" x14ac:dyDescent="0.25">
      <c r="A18532" t="s">
        <v>240</v>
      </c>
      <c r="B18532" s="1">
        <v>45991</v>
      </c>
      <c r="C18532" t="s">
        <v>993</v>
      </c>
      <c r="D18532" t="s">
        <v>994</v>
      </c>
      <c r="E18532" s="4">
        <v>361.11999999999995</v>
      </c>
      <c r="F18532" t="s">
        <v>1477</v>
      </c>
      <c r="G18532" t="s">
        <v>471</v>
      </c>
      <c r="H18532" t="s">
        <v>311</v>
      </c>
      <c r="I18532" t="s">
        <v>312</v>
      </c>
      <c r="J18532" t="s">
        <v>264</v>
      </c>
      <c r="L18532" t="s">
        <v>390</v>
      </c>
      <c r="M18532" t="s">
        <v>391</v>
      </c>
      <c r="N18532" t="s">
        <v>487</v>
      </c>
    </row>
    <row r="18533" spans="1:14" x14ac:dyDescent="0.25">
      <c r="A18533" t="s">
        <v>240</v>
      </c>
      <c r="B18533" s="1">
        <v>46022</v>
      </c>
      <c r="C18533" t="s">
        <v>993</v>
      </c>
      <c r="D18533" t="s">
        <v>994</v>
      </c>
      <c r="E18533" s="4">
        <v>361.11999999999995</v>
      </c>
      <c r="F18533" t="s">
        <v>1477</v>
      </c>
      <c r="G18533" t="s">
        <v>471</v>
      </c>
      <c r="H18533" t="s">
        <v>311</v>
      </c>
      <c r="I18533" t="s">
        <v>312</v>
      </c>
      <c r="J18533" t="s">
        <v>264</v>
      </c>
      <c r="L18533" t="s">
        <v>390</v>
      </c>
      <c r="M18533" t="s">
        <v>391</v>
      </c>
      <c r="N18533" t="s">
        <v>487</v>
      </c>
    </row>
    <row r="18534" spans="1:14" x14ac:dyDescent="0.25">
      <c r="A18534" t="s">
        <v>240</v>
      </c>
      <c r="B18534" s="1">
        <v>45688</v>
      </c>
      <c r="C18534" t="s">
        <v>34</v>
      </c>
      <c r="D18534" t="s">
        <v>1044</v>
      </c>
      <c r="E18534" s="4">
        <v>-3300</v>
      </c>
      <c r="F18534" t="s">
        <v>1477</v>
      </c>
      <c r="G18534" t="s">
        <v>471</v>
      </c>
      <c r="H18534" t="s">
        <v>317</v>
      </c>
      <c r="I18534" t="s">
        <v>318</v>
      </c>
      <c r="J18534" t="s">
        <v>276</v>
      </c>
      <c r="L18534" t="s">
        <v>390</v>
      </c>
      <c r="M18534" t="s">
        <v>391</v>
      </c>
      <c r="N18534" t="s">
        <v>487</v>
      </c>
    </row>
    <row r="18535" spans="1:14" x14ac:dyDescent="0.25">
      <c r="A18535" t="s">
        <v>240</v>
      </c>
      <c r="B18535" s="1">
        <v>45716</v>
      </c>
      <c r="C18535" t="s">
        <v>34</v>
      </c>
      <c r="D18535" t="s">
        <v>1044</v>
      </c>
      <c r="E18535" s="4">
        <v>-3300</v>
      </c>
      <c r="F18535" t="s">
        <v>1477</v>
      </c>
      <c r="G18535" t="s">
        <v>471</v>
      </c>
      <c r="H18535" t="s">
        <v>317</v>
      </c>
      <c r="I18535" t="s">
        <v>318</v>
      </c>
      <c r="J18535" t="s">
        <v>276</v>
      </c>
      <c r="L18535" t="s">
        <v>390</v>
      </c>
      <c r="M18535" t="s">
        <v>391</v>
      </c>
      <c r="N18535" t="s">
        <v>487</v>
      </c>
    </row>
    <row r="18536" spans="1:14" x14ac:dyDescent="0.25">
      <c r="A18536" t="s">
        <v>240</v>
      </c>
      <c r="B18536" s="1">
        <v>45747</v>
      </c>
      <c r="C18536" t="s">
        <v>34</v>
      </c>
      <c r="D18536" t="s">
        <v>1044</v>
      </c>
      <c r="E18536" s="4">
        <v>-63850</v>
      </c>
      <c r="F18536" t="s">
        <v>1477</v>
      </c>
      <c r="G18536" t="s">
        <v>471</v>
      </c>
      <c r="H18536" t="s">
        <v>317</v>
      </c>
      <c r="I18536" t="s">
        <v>318</v>
      </c>
      <c r="J18536" t="s">
        <v>276</v>
      </c>
      <c r="L18536" t="s">
        <v>390</v>
      </c>
      <c r="M18536" t="s">
        <v>391</v>
      </c>
      <c r="N18536" t="s">
        <v>487</v>
      </c>
    </row>
    <row r="18537" spans="1:14" x14ac:dyDescent="0.25">
      <c r="A18537" t="s">
        <v>240</v>
      </c>
      <c r="B18537" s="1">
        <v>45777</v>
      </c>
      <c r="C18537" t="s">
        <v>34</v>
      </c>
      <c r="D18537" t="s">
        <v>1044</v>
      </c>
      <c r="E18537" s="4">
        <v>-96852</v>
      </c>
      <c r="F18537" t="s">
        <v>1477</v>
      </c>
      <c r="G18537" t="s">
        <v>471</v>
      </c>
      <c r="H18537" t="s">
        <v>317</v>
      </c>
      <c r="I18537" t="s">
        <v>318</v>
      </c>
      <c r="J18537" t="s">
        <v>276</v>
      </c>
      <c r="L18537" t="s">
        <v>390</v>
      </c>
      <c r="M18537" t="s">
        <v>391</v>
      </c>
      <c r="N18537" t="s">
        <v>487</v>
      </c>
    </row>
    <row r="18538" spans="1:14" x14ac:dyDescent="0.25">
      <c r="A18538" t="s">
        <v>240</v>
      </c>
      <c r="B18538" s="1">
        <v>45808</v>
      </c>
      <c r="C18538" t="s">
        <v>34</v>
      </c>
      <c r="D18538" t="s">
        <v>1044</v>
      </c>
      <c r="E18538" s="4">
        <v>-112372</v>
      </c>
      <c r="F18538" t="s">
        <v>1477</v>
      </c>
      <c r="G18538" t="s">
        <v>471</v>
      </c>
      <c r="H18538" t="s">
        <v>317</v>
      </c>
      <c r="I18538" t="s">
        <v>318</v>
      </c>
      <c r="J18538" t="s">
        <v>276</v>
      </c>
      <c r="L18538" t="s">
        <v>390</v>
      </c>
      <c r="M18538" t="s">
        <v>391</v>
      </c>
      <c r="N18538" t="s">
        <v>487</v>
      </c>
    </row>
    <row r="18539" spans="1:14" x14ac:dyDescent="0.25">
      <c r="A18539" t="s">
        <v>240</v>
      </c>
      <c r="B18539" s="1">
        <v>45838</v>
      </c>
      <c r="C18539" t="s">
        <v>34</v>
      </c>
      <c r="D18539" t="s">
        <v>1044</v>
      </c>
      <c r="E18539" s="4">
        <v>-112372</v>
      </c>
      <c r="F18539" t="s">
        <v>1477</v>
      </c>
      <c r="G18539" t="s">
        <v>471</v>
      </c>
      <c r="H18539" t="s">
        <v>317</v>
      </c>
      <c r="I18539" t="s">
        <v>318</v>
      </c>
      <c r="J18539" t="s">
        <v>276</v>
      </c>
      <c r="L18539" t="s">
        <v>390</v>
      </c>
      <c r="M18539" t="s">
        <v>391</v>
      </c>
      <c r="N18539" t="s">
        <v>487</v>
      </c>
    </row>
    <row r="18540" spans="1:14" x14ac:dyDescent="0.25">
      <c r="A18540" t="s">
        <v>240</v>
      </c>
      <c r="B18540" s="1">
        <v>45869</v>
      </c>
      <c r="C18540" t="s">
        <v>34</v>
      </c>
      <c r="D18540" t="s">
        <v>1044</v>
      </c>
      <c r="E18540" s="4">
        <v>-112372</v>
      </c>
      <c r="F18540" t="s">
        <v>1477</v>
      </c>
      <c r="G18540" t="s">
        <v>471</v>
      </c>
      <c r="H18540" t="s">
        <v>317</v>
      </c>
      <c r="I18540" t="s">
        <v>318</v>
      </c>
      <c r="J18540" t="s">
        <v>276</v>
      </c>
      <c r="L18540" t="s">
        <v>390</v>
      </c>
      <c r="M18540" t="s">
        <v>391</v>
      </c>
      <c r="N18540" t="s">
        <v>487</v>
      </c>
    </row>
    <row r="18541" spans="1:14" x14ac:dyDescent="0.25">
      <c r="A18541" t="s">
        <v>240</v>
      </c>
      <c r="B18541" s="1">
        <v>45900</v>
      </c>
      <c r="C18541" t="s">
        <v>34</v>
      </c>
      <c r="D18541" t="s">
        <v>1044</v>
      </c>
      <c r="E18541" s="4">
        <v>-112372</v>
      </c>
      <c r="F18541" t="s">
        <v>1477</v>
      </c>
      <c r="G18541" t="s">
        <v>471</v>
      </c>
      <c r="H18541" t="s">
        <v>317</v>
      </c>
      <c r="I18541" t="s">
        <v>318</v>
      </c>
      <c r="J18541" t="s">
        <v>276</v>
      </c>
      <c r="L18541" t="s">
        <v>390</v>
      </c>
      <c r="M18541" t="s">
        <v>391</v>
      </c>
      <c r="N18541" t="s">
        <v>487</v>
      </c>
    </row>
    <row r="18542" spans="1:14" x14ac:dyDescent="0.25">
      <c r="A18542" t="s">
        <v>240</v>
      </c>
      <c r="B18542" s="1">
        <v>45930</v>
      </c>
      <c r="C18542" t="s">
        <v>34</v>
      </c>
      <c r="D18542" t="s">
        <v>1044</v>
      </c>
      <c r="E18542" s="4">
        <v>-112372</v>
      </c>
      <c r="F18542" t="s">
        <v>1477</v>
      </c>
      <c r="G18542" t="s">
        <v>471</v>
      </c>
      <c r="H18542" t="s">
        <v>317</v>
      </c>
      <c r="I18542" t="s">
        <v>318</v>
      </c>
      <c r="J18542" t="s">
        <v>276</v>
      </c>
      <c r="L18542" t="s">
        <v>390</v>
      </c>
      <c r="M18542" t="s">
        <v>391</v>
      </c>
      <c r="N18542" t="s">
        <v>487</v>
      </c>
    </row>
    <row r="18543" spans="1:14" x14ac:dyDescent="0.25">
      <c r="A18543" t="s">
        <v>240</v>
      </c>
      <c r="B18543" s="1">
        <v>45961</v>
      </c>
      <c r="C18543" t="s">
        <v>34</v>
      </c>
      <c r="D18543" t="s">
        <v>1044</v>
      </c>
      <c r="E18543" s="4">
        <v>-112372</v>
      </c>
      <c r="F18543" t="s">
        <v>1477</v>
      </c>
      <c r="G18543" t="s">
        <v>471</v>
      </c>
      <c r="H18543" t="s">
        <v>317</v>
      </c>
      <c r="I18543" t="s">
        <v>318</v>
      </c>
      <c r="J18543" t="s">
        <v>276</v>
      </c>
      <c r="L18543" t="s">
        <v>390</v>
      </c>
      <c r="M18543" t="s">
        <v>391</v>
      </c>
      <c r="N18543" t="s">
        <v>487</v>
      </c>
    </row>
    <row r="18544" spans="1:14" x14ac:dyDescent="0.25">
      <c r="A18544" t="s">
        <v>240</v>
      </c>
      <c r="B18544" s="1">
        <v>45991</v>
      </c>
      <c r="C18544" t="s">
        <v>34</v>
      </c>
      <c r="D18544" t="s">
        <v>1044</v>
      </c>
      <c r="E18544" s="4">
        <v>-112372</v>
      </c>
      <c r="F18544" t="s">
        <v>1477</v>
      </c>
      <c r="G18544" t="s">
        <v>471</v>
      </c>
      <c r="H18544" t="s">
        <v>317</v>
      </c>
      <c r="I18544" t="s">
        <v>318</v>
      </c>
      <c r="J18544" t="s">
        <v>276</v>
      </c>
      <c r="L18544" t="s">
        <v>390</v>
      </c>
      <c r="M18544" t="s">
        <v>391</v>
      </c>
      <c r="N18544" t="s">
        <v>487</v>
      </c>
    </row>
    <row r="18545" spans="1:14" x14ac:dyDescent="0.25">
      <c r="A18545" t="s">
        <v>240</v>
      </c>
      <c r="B18545" s="1">
        <v>46022</v>
      </c>
      <c r="C18545" t="s">
        <v>34</v>
      </c>
      <c r="D18545" t="s">
        <v>1044</v>
      </c>
      <c r="E18545" s="4">
        <v>-112372</v>
      </c>
      <c r="F18545" t="s">
        <v>1477</v>
      </c>
      <c r="G18545" t="s">
        <v>471</v>
      </c>
      <c r="H18545" t="s">
        <v>317</v>
      </c>
      <c r="I18545" t="s">
        <v>318</v>
      </c>
      <c r="J18545" t="s">
        <v>276</v>
      </c>
      <c r="L18545" t="s">
        <v>390</v>
      </c>
      <c r="M18545" t="s">
        <v>391</v>
      </c>
      <c r="N18545" t="s">
        <v>487</v>
      </c>
    </row>
    <row r="18546" spans="1:14" x14ac:dyDescent="0.25">
      <c r="A18546" t="s">
        <v>240</v>
      </c>
      <c r="B18546" s="1">
        <v>45688</v>
      </c>
      <c r="C18546" t="s">
        <v>1066</v>
      </c>
      <c r="D18546" t="s">
        <v>1067</v>
      </c>
      <c r="E18546" s="4">
        <v>-0.30000000000063665</v>
      </c>
      <c r="F18546" t="s">
        <v>1477</v>
      </c>
      <c r="G18546" t="s">
        <v>471</v>
      </c>
      <c r="H18546" t="s">
        <v>248</v>
      </c>
      <c r="I18546" t="s">
        <v>249</v>
      </c>
      <c r="J18546" t="s">
        <v>248</v>
      </c>
      <c r="L18546" t="s">
        <v>372</v>
      </c>
      <c r="M18546" t="s">
        <v>373</v>
      </c>
      <c r="N18546" t="s">
        <v>487</v>
      </c>
    </row>
    <row r="18547" spans="1:14" x14ac:dyDescent="0.25">
      <c r="A18547" t="s">
        <v>240</v>
      </c>
      <c r="B18547" s="1">
        <v>45716</v>
      </c>
      <c r="C18547" t="s">
        <v>1066</v>
      </c>
      <c r="D18547" t="s">
        <v>1067</v>
      </c>
      <c r="E18547" s="4">
        <v>-0.30000000000063665</v>
      </c>
      <c r="F18547" t="s">
        <v>1477</v>
      </c>
      <c r="G18547" t="s">
        <v>471</v>
      </c>
      <c r="H18547" t="s">
        <v>248</v>
      </c>
      <c r="I18547" t="s">
        <v>249</v>
      </c>
      <c r="J18547" t="s">
        <v>248</v>
      </c>
      <c r="L18547" t="s">
        <v>372</v>
      </c>
      <c r="M18547" t="s">
        <v>373</v>
      </c>
      <c r="N18547" t="s">
        <v>487</v>
      </c>
    </row>
    <row r="18548" spans="1:14" x14ac:dyDescent="0.25">
      <c r="A18548" t="s">
        <v>240</v>
      </c>
      <c r="B18548" s="1">
        <v>45747</v>
      </c>
      <c r="C18548" t="s">
        <v>1066</v>
      </c>
      <c r="D18548" t="s">
        <v>1067</v>
      </c>
      <c r="E18548" s="4">
        <v>-0.31000000000994987</v>
      </c>
      <c r="F18548" t="s">
        <v>1477</v>
      </c>
      <c r="G18548" t="s">
        <v>471</v>
      </c>
      <c r="H18548" t="s">
        <v>248</v>
      </c>
      <c r="I18548" t="s">
        <v>249</v>
      </c>
      <c r="J18548" t="s">
        <v>248</v>
      </c>
      <c r="L18548" t="s">
        <v>372</v>
      </c>
      <c r="M18548" t="s">
        <v>373</v>
      </c>
      <c r="N18548" t="s">
        <v>487</v>
      </c>
    </row>
    <row r="18549" spans="1:14" x14ac:dyDescent="0.25">
      <c r="A18549" t="s">
        <v>240</v>
      </c>
      <c r="B18549" s="1">
        <v>45777</v>
      </c>
      <c r="C18549" t="s">
        <v>1066</v>
      </c>
      <c r="D18549" t="s">
        <v>1067</v>
      </c>
      <c r="E18549" s="4">
        <v>-0.31000000000994987</v>
      </c>
      <c r="F18549" t="s">
        <v>1477</v>
      </c>
      <c r="G18549" t="s">
        <v>471</v>
      </c>
      <c r="H18549" t="s">
        <v>248</v>
      </c>
      <c r="I18549" t="s">
        <v>249</v>
      </c>
      <c r="J18549" t="s">
        <v>248</v>
      </c>
      <c r="L18549" t="s">
        <v>372</v>
      </c>
      <c r="M18549" t="s">
        <v>373</v>
      </c>
      <c r="N18549" t="s">
        <v>487</v>
      </c>
    </row>
    <row r="18550" spans="1:14" x14ac:dyDescent="0.25">
      <c r="A18550" t="s">
        <v>240</v>
      </c>
      <c r="B18550" s="1">
        <v>45808</v>
      </c>
      <c r="C18550" t="s">
        <v>1066</v>
      </c>
      <c r="D18550" t="s">
        <v>1067</v>
      </c>
      <c r="E18550" s="4">
        <v>-0.31000000000994987</v>
      </c>
      <c r="F18550" t="s">
        <v>1477</v>
      </c>
      <c r="G18550" t="s">
        <v>471</v>
      </c>
      <c r="H18550" t="s">
        <v>248</v>
      </c>
      <c r="I18550" t="s">
        <v>249</v>
      </c>
      <c r="J18550" t="s">
        <v>248</v>
      </c>
      <c r="L18550" t="s">
        <v>372</v>
      </c>
      <c r="M18550" t="s">
        <v>373</v>
      </c>
      <c r="N18550" t="s">
        <v>487</v>
      </c>
    </row>
    <row r="18551" spans="1:14" x14ac:dyDescent="0.25">
      <c r="A18551" t="s">
        <v>240</v>
      </c>
      <c r="B18551" s="1">
        <v>45838</v>
      </c>
      <c r="C18551" t="s">
        <v>1066</v>
      </c>
      <c r="D18551" t="s">
        <v>1067</v>
      </c>
      <c r="E18551" s="4">
        <v>-0.31000000000994987</v>
      </c>
      <c r="F18551" t="s">
        <v>1477</v>
      </c>
      <c r="G18551" t="s">
        <v>471</v>
      </c>
      <c r="H18551" t="s">
        <v>248</v>
      </c>
      <c r="I18551" t="s">
        <v>249</v>
      </c>
      <c r="J18551" t="s">
        <v>248</v>
      </c>
      <c r="L18551" t="s">
        <v>372</v>
      </c>
      <c r="M18551" t="s">
        <v>373</v>
      </c>
      <c r="N18551" t="s">
        <v>487</v>
      </c>
    </row>
    <row r="18552" spans="1:14" x14ac:dyDescent="0.25">
      <c r="A18552" t="s">
        <v>240</v>
      </c>
      <c r="B18552" s="1">
        <v>45869</v>
      </c>
      <c r="C18552" t="s">
        <v>1066</v>
      </c>
      <c r="D18552" t="s">
        <v>1067</v>
      </c>
      <c r="E18552" s="4">
        <v>-0.31000000000994987</v>
      </c>
      <c r="F18552" t="s">
        <v>1477</v>
      </c>
      <c r="G18552" t="s">
        <v>471</v>
      </c>
      <c r="H18552" t="s">
        <v>248</v>
      </c>
      <c r="I18552" t="s">
        <v>249</v>
      </c>
      <c r="J18552" t="s">
        <v>248</v>
      </c>
      <c r="L18552" t="s">
        <v>372</v>
      </c>
      <c r="M18552" t="s">
        <v>373</v>
      </c>
      <c r="N18552" t="s">
        <v>487</v>
      </c>
    </row>
    <row r="18553" spans="1:14" x14ac:dyDescent="0.25">
      <c r="A18553" t="s">
        <v>240</v>
      </c>
      <c r="B18553" s="1">
        <v>45900</v>
      </c>
      <c r="C18553" t="s">
        <v>1066</v>
      </c>
      <c r="D18553" t="s">
        <v>1067</v>
      </c>
      <c r="E18553" s="4">
        <v>-0.31000000000994987</v>
      </c>
      <c r="F18553" t="s">
        <v>1477</v>
      </c>
      <c r="G18553" t="s">
        <v>471</v>
      </c>
      <c r="H18553" t="s">
        <v>248</v>
      </c>
      <c r="I18553" t="s">
        <v>249</v>
      </c>
      <c r="J18553" t="s">
        <v>248</v>
      </c>
      <c r="L18553" t="s">
        <v>372</v>
      </c>
      <c r="M18553" t="s">
        <v>373</v>
      </c>
      <c r="N18553" t="s">
        <v>487</v>
      </c>
    </row>
    <row r="18554" spans="1:14" x14ac:dyDescent="0.25">
      <c r="A18554" t="s">
        <v>240</v>
      </c>
      <c r="B18554" s="1">
        <v>45930</v>
      </c>
      <c r="C18554" t="s">
        <v>1066</v>
      </c>
      <c r="D18554" t="s">
        <v>1067</v>
      </c>
      <c r="E18554" s="4">
        <v>-0.31000000000994987</v>
      </c>
      <c r="F18554" t="s">
        <v>1477</v>
      </c>
      <c r="G18554" t="s">
        <v>471</v>
      </c>
      <c r="H18554" t="s">
        <v>248</v>
      </c>
      <c r="I18554" t="s">
        <v>249</v>
      </c>
      <c r="J18554" t="s">
        <v>248</v>
      </c>
      <c r="L18554" t="s">
        <v>372</v>
      </c>
      <c r="M18554" t="s">
        <v>373</v>
      </c>
      <c r="N18554" t="s">
        <v>487</v>
      </c>
    </row>
    <row r="18555" spans="1:14" x14ac:dyDescent="0.25">
      <c r="A18555" t="s">
        <v>240</v>
      </c>
      <c r="B18555" s="1">
        <v>45961</v>
      </c>
      <c r="C18555" t="s">
        <v>1066</v>
      </c>
      <c r="D18555" t="s">
        <v>1067</v>
      </c>
      <c r="E18555" s="4">
        <v>-0.31000000000994987</v>
      </c>
      <c r="F18555" t="s">
        <v>1477</v>
      </c>
      <c r="G18555" t="s">
        <v>471</v>
      </c>
      <c r="H18555" t="s">
        <v>248</v>
      </c>
      <c r="I18555" t="s">
        <v>249</v>
      </c>
      <c r="J18555" t="s">
        <v>248</v>
      </c>
      <c r="L18555" t="s">
        <v>372</v>
      </c>
      <c r="M18555" t="s">
        <v>373</v>
      </c>
      <c r="N18555" t="s">
        <v>487</v>
      </c>
    </row>
    <row r="18556" spans="1:14" x14ac:dyDescent="0.25">
      <c r="A18556" t="s">
        <v>240</v>
      </c>
      <c r="B18556" s="1">
        <v>45991</v>
      </c>
      <c r="C18556" t="s">
        <v>1066</v>
      </c>
      <c r="D18556" t="s">
        <v>1067</v>
      </c>
      <c r="E18556" s="4">
        <v>-0.31000000000994987</v>
      </c>
      <c r="F18556" t="s">
        <v>1477</v>
      </c>
      <c r="G18556" t="s">
        <v>471</v>
      </c>
      <c r="H18556" t="s">
        <v>248</v>
      </c>
      <c r="I18556" t="s">
        <v>249</v>
      </c>
      <c r="J18556" t="s">
        <v>248</v>
      </c>
      <c r="L18556" t="s">
        <v>372</v>
      </c>
      <c r="M18556" t="s">
        <v>373</v>
      </c>
      <c r="N18556" t="s">
        <v>487</v>
      </c>
    </row>
    <row r="18557" spans="1:14" x14ac:dyDescent="0.25">
      <c r="A18557" t="s">
        <v>240</v>
      </c>
      <c r="B18557" s="1">
        <v>46022</v>
      </c>
      <c r="C18557" t="s">
        <v>1066</v>
      </c>
      <c r="D18557" t="s">
        <v>1067</v>
      </c>
      <c r="E18557" s="4">
        <v>-0.31000000000994987</v>
      </c>
      <c r="F18557" t="s">
        <v>1477</v>
      </c>
      <c r="G18557" t="s">
        <v>471</v>
      </c>
      <c r="H18557" t="s">
        <v>248</v>
      </c>
      <c r="I18557" t="s">
        <v>249</v>
      </c>
      <c r="J18557" t="s">
        <v>248</v>
      </c>
      <c r="L18557" t="s">
        <v>372</v>
      </c>
      <c r="M18557" t="s">
        <v>373</v>
      </c>
      <c r="N18557" t="s">
        <v>487</v>
      </c>
    </row>
    <row r="18558" spans="1:14" x14ac:dyDescent="0.25">
      <c r="A18558" t="s">
        <v>240</v>
      </c>
      <c r="B18558" s="1">
        <v>45688</v>
      </c>
      <c r="C18558" t="s">
        <v>1166</v>
      </c>
      <c r="D18558" t="s">
        <v>1167</v>
      </c>
      <c r="E18558" s="4">
        <v>-2.5</v>
      </c>
      <c r="F18558" t="s">
        <v>1477</v>
      </c>
      <c r="G18558" t="s">
        <v>471</v>
      </c>
      <c r="H18558" t="s">
        <v>248</v>
      </c>
      <c r="I18558" t="s">
        <v>249</v>
      </c>
      <c r="J18558" t="s">
        <v>248</v>
      </c>
      <c r="L18558" t="s">
        <v>372</v>
      </c>
      <c r="M18558" t="s">
        <v>373</v>
      </c>
      <c r="N18558" t="s">
        <v>487</v>
      </c>
    </row>
    <row r="18559" spans="1:14" x14ac:dyDescent="0.25">
      <c r="A18559" t="s">
        <v>240</v>
      </c>
      <c r="B18559" s="1">
        <v>45716</v>
      </c>
      <c r="C18559" t="s">
        <v>1166</v>
      </c>
      <c r="D18559" t="s">
        <v>1167</v>
      </c>
      <c r="E18559" s="4">
        <v>-5</v>
      </c>
      <c r="F18559" t="s">
        <v>1477</v>
      </c>
      <c r="G18559" t="s">
        <v>471</v>
      </c>
      <c r="H18559" t="s">
        <v>248</v>
      </c>
      <c r="I18559" t="s">
        <v>249</v>
      </c>
      <c r="J18559" t="s">
        <v>248</v>
      </c>
      <c r="L18559" t="s">
        <v>372</v>
      </c>
      <c r="M18559" t="s">
        <v>373</v>
      </c>
      <c r="N18559" t="s">
        <v>487</v>
      </c>
    </row>
    <row r="18560" spans="1:14" x14ac:dyDescent="0.25">
      <c r="A18560" t="s">
        <v>240</v>
      </c>
      <c r="B18560" s="1">
        <v>45747</v>
      </c>
      <c r="C18560" t="s">
        <v>1166</v>
      </c>
      <c r="D18560" t="s">
        <v>1167</v>
      </c>
      <c r="E18560" s="4">
        <v>-5</v>
      </c>
      <c r="F18560" t="s">
        <v>1477</v>
      </c>
      <c r="G18560" t="s">
        <v>471</v>
      </c>
      <c r="H18560" t="s">
        <v>248</v>
      </c>
      <c r="I18560" t="s">
        <v>249</v>
      </c>
      <c r="J18560" t="s">
        <v>248</v>
      </c>
      <c r="L18560" t="s">
        <v>372</v>
      </c>
      <c r="M18560" t="s">
        <v>373</v>
      </c>
      <c r="N18560" t="s">
        <v>487</v>
      </c>
    </row>
    <row r="18561" spans="1:14" x14ac:dyDescent="0.25">
      <c r="A18561" t="s">
        <v>240</v>
      </c>
      <c r="B18561" s="1">
        <v>45777</v>
      </c>
      <c r="C18561" t="s">
        <v>1166</v>
      </c>
      <c r="D18561" t="s">
        <v>1167</v>
      </c>
      <c r="E18561" s="4">
        <v>-5</v>
      </c>
      <c r="F18561" t="s">
        <v>1477</v>
      </c>
      <c r="G18561" t="s">
        <v>471</v>
      </c>
      <c r="H18561" t="s">
        <v>248</v>
      </c>
      <c r="I18561" t="s">
        <v>249</v>
      </c>
      <c r="J18561" t="s">
        <v>248</v>
      </c>
      <c r="L18561" t="s">
        <v>372</v>
      </c>
      <c r="M18561" t="s">
        <v>373</v>
      </c>
      <c r="N18561" t="s">
        <v>487</v>
      </c>
    </row>
    <row r="18562" spans="1:14" x14ac:dyDescent="0.25">
      <c r="A18562" t="s">
        <v>240</v>
      </c>
      <c r="B18562" s="1">
        <v>45808</v>
      </c>
      <c r="C18562" t="s">
        <v>1166</v>
      </c>
      <c r="D18562" t="s">
        <v>1167</v>
      </c>
      <c r="E18562" s="4">
        <v>-5</v>
      </c>
      <c r="F18562" t="s">
        <v>1477</v>
      </c>
      <c r="G18562" t="s">
        <v>471</v>
      </c>
      <c r="H18562" t="s">
        <v>248</v>
      </c>
      <c r="I18562" t="s">
        <v>249</v>
      </c>
      <c r="J18562" t="s">
        <v>248</v>
      </c>
      <c r="L18562" t="s">
        <v>372</v>
      </c>
      <c r="M18562" t="s">
        <v>373</v>
      </c>
      <c r="N18562" t="s">
        <v>487</v>
      </c>
    </row>
    <row r="18563" spans="1:14" x14ac:dyDescent="0.25">
      <c r="A18563" t="s">
        <v>240</v>
      </c>
      <c r="B18563" s="1">
        <v>45838</v>
      </c>
      <c r="C18563" t="s">
        <v>1166</v>
      </c>
      <c r="D18563" t="s">
        <v>1167</v>
      </c>
      <c r="E18563" s="4">
        <v>-5</v>
      </c>
      <c r="F18563" t="s">
        <v>1477</v>
      </c>
      <c r="G18563" t="s">
        <v>471</v>
      </c>
      <c r="H18563" t="s">
        <v>248</v>
      </c>
      <c r="I18563" t="s">
        <v>249</v>
      </c>
      <c r="J18563" t="s">
        <v>248</v>
      </c>
      <c r="L18563" t="s">
        <v>372</v>
      </c>
      <c r="M18563" t="s">
        <v>373</v>
      </c>
      <c r="N18563" t="s">
        <v>487</v>
      </c>
    </row>
    <row r="18564" spans="1:14" x14ac:dyDescent="0.25">
      <c r="A18564" t="s">
        <v>240</v>
      </c>
      <c r="B18564" s="1">
        <v>45869</v>
      </c>
      <c r="C18564" t="s">
        <v>1166</v>
      </c>
      <c r="D18564" t="s">
        <v>1167</v>
      </c>
      <c r="E18564" s="4">
        <v>-5</v>
      </c>
      <c r="F18564" t="s">
        <v>1477</v>
      </c>
      <c r="G18564" t="s">
        <v>471</v>
      </c>
      <c r="H18564" t="s">
        <v>248</v>
      </c>
      <c r="I18564" t="s">
        <v>249</v>
      </c>
      <c r="J18564" t="s">
        <v>248</v>
      </c>
      <c r="L18564" t="s">
        <v>372</v>
      </c>
      <c r="M18564" t="s">
        <v>373</v>
      </c>
      <c r="N18564" t="s">
        <v>487</v>
      </c>
    </row>
    <row r="18565" spans="1:14" x14ac:dyDescent="0.25">
      <c r="A18565" t="s">
        <v>240</v>
      </c>
      <c r="B18565" s="1">
        <v>45900</v>
      </c>
      <c r="C18565" t="s">
        <v>1166</v>
      </c>
      <c r="D18565" t="s">
        <v>1167</v>
      </c>
      <c r="E18565" s="4">
        <v>-5</v>
      </c>
      <c r="F18565" t="s">
        <v>1477</v>
      </c>
      <c r="G18565" t="s">
        <v>471</v>
      </c>
      <c r="H18565" t="s">
        <v>248</v>
      </c>
      <c r="I18565" t="s">
        <v>249</v>
      </c>
      <c r="J18565" t="s">
        <v>248</v>
      </c>
      <c r="L18565" t="s">
        <v>372</v>
      </c>
      <c r="M18565" t="s">
        <v>373</v>
      </c>
      <c r="N18565" t="s">
        <v>487</v>
      </c>
    </row>
    <row r="18566" spans="1:14" x14ac:dyDescent="0.25">
      <c r="A18566" t="s">
        <v>240</v>
      </c>
      <c r="B18566" s="1">
        <v>45930</v>
      </c>
      <c r="C18566" t="s">
        <v>1166</v>
      </c>
      <c r="D18566" t="s">
        <v>1167</v>
      </c>
      <c r="E18566" s="4">
        <v>-5</v>
      </c>
      <c r="F18566" t="s">
        <v>1477</v>
      </c>
      <c r="G18566" t="s">
        <v>471</v>
      </c>
      <c r="H18566" t="s">
        <v>248</v>
      </c>
      <c r="I18566" t="s">
        <v>249</v>
      </c>
      <c r="J18566" t="s">
        <v>248</v>
      </c>
      <c r="L18566" t="s">
        <v>372</v>
      </c>
      <c r="M18566" t="s">
        <v>373</v>
      </c>
      <c r="N18566" t="s">
        <v>487</v>
      </c>
    </row>
    <row r="18567" spans="1:14" x14ac:dyDescent="0.25">
      <c r="A18567" t="s">
        <v>240</v>
      </c>
      <c r="B18567" s="1">
        <v>45961</v>
      </c>
      <c r="C18567" t="s">
        <v>1166</v>
      </c>
      <c r="D18567" t="s">
        <v>1167</v>
      </c>
      <c r="E18567" s="4">
        <v>-5</v>
      </c>
      <c r="F18567" t="s">
        <v>1477</v>
      </c>
      <c r="G18567" t="s">
        <v>471</v>
      </c>
      <c r="H18567" t="s">
        <v>248</v>
      </c>
      <c r="I18567" t="s">
        <v>249</v>
      </c>
      <c r="J18567" t="s">
        <v>248</v>
      </c>
      <c r="L18567" t="s">
        <v>372</v>
      </c>
      <c r="M18567" t="s">
        <v>373</v>
      </c>
      <c r="N18567" t="s">
        <v>487</v>
      </c>
    </row>
    <row r="18568" spans="1:14" x14ac:dyDescent="0.25">
      <c r="A18568" t="s">
        <v>240</v>
      </c>
      <c r="B18568" s="1">
        <v>45991</v>
      </c>
      <c r="C18568" t="s">
        <v>1166</v>
      </c>
      <c r="D18568" t="s">
        <v>1167</v>
      </c>
      <c r="E18568" s="4">
        <v>-5</v>
      </c>
      <c r="F18568" t="s">
        <v>1477</v>
      </c>
      <c r="G18568" t="s">
        <v>471</v>
      </c>
      <c r="H18568" t="s">
        <v>248</v>
      </c>
      <c r="I18568" t="s">
        <v>249</v>
      </c>
      <c r="J18568" t="s">
        <v>248</v>
      </c>
      <c r="L18568" t="s">
        <v>372</v>
      </c>
      <c r="M18568" t="s">
        <v>373</v>
      </c>
      <c r="N18568" t="s">
        <v>487</v>
      </c>
    </row>
    <row r="18569" spans="1:14" x14ac:dyDescent="0.25">
      <c r="A18569" t="s">
        <v>240</v>
      </c>
      <c r="B18569" s="1">
        <v>46022</v>
      </c>
      <c r="C18569" t="s">
        <v>1166</v>
      </c>
      <c r="D18569" t="s">
        <v>1167</v>
      </c>
      <c r="E18569" s="4">
        <v>-5</v>
      </c>
      <c r="F18569" t="s">
        <v>1477</v>
      </c>
      <c r="G18569" t="s">
        <v>471</v>
      </c>
      <c r="H18569" t="s">
        <v>248</v>
      </c>
      <c r="I18569" t="s">
        <v>249</v>
      </c>
      <c r="J18569" t="s">
        <v>248</v>
      </c>
      <c r="L18569" t="s">
        <v>372</v>
      </c>
      <c r="M18569" t="s">
        <v>373</v>
      </c>
      <c r="N18569" t="s">
        <v>487</v>
      </c>
    </row>
    <row r="18570" spans="1:14" x14ac:dyDescent="0.25">
      <c r="A18570" t="s">
        <v>240</v>
      </c>
      <c r="B18570" s="1">
        <v>45688</v>
      </c>
      <c r="C18570" t="s">
        <v>1168</v>
      </c>
      <c r="D18570" t="s">
        <v>1169</v>
      </c>
      <c r="E18570" s="4">
        <v>-276</v>
      </c>
      <c r="F18570" t="s">
        <v>1477</v>
      </c>
      <c r="G18570" t="s">
        <v>471</v>
      </c>
      <c r="H18570" t="s">
        <v>248</v>
      </c>
      <c r="I18570" t="s">
        <v>249</v>
      </c>
      <c r="J18570" t="s">
        <v>248</v>
      </c>
      <c r="L18570" t="s">
        <v>372</v>
      </c>
      <c r="M18570" t="s">
        <v>373</v>
      </c>
      <c r="N18570" t="s">
        <v>487</v>
      </c>
    </row>
    <row r="18571" spans="1:14" x14ac:dyDescent="0.25">
      <c r="A18571" t="s">
        <v>240</v>
      </c>
      <c r="B18571" s="1">
        <v>45716</v>
      </c>
      <c r="C18571" t="s">
        <v>1168</v>
      </c>
      <c r="D18571" t="s">
        <v>1169</v>
      </c>
      <c r="E18571" s="4">
        <v>-2192</v>
      </c>
      <c r="F18571" t="s">
        <v>1477</v>
      </c>
      <c r="G18571" t="s">
        <v>471</v>
      </c>
      <c r="H18571" t="s">
        <v>248</v>
      </c>
      <c r="I18571" t="s">
        <v>249</v>
      </c>
      <c r="J18571" t="s">
        <v>248</v>
      </c>
      <c r="L18571" t="s">
        <v>372</v>
      </c>
      <c r="M18571" t="s">
        <v>373</v>
      </c>
      <c r="N18571" t="s">
        <v>487</v>
      </c>
    </row>
    <row r="18572" spans="1:14" x14ac:dyDescent="0.25">
      <c r="A18572" t="s">
        <v>240</v>
      </c>
      <c r="B18572" s="1">
        <v>45747</v>
      </c>
      <c r="C18572" t="s">
        <v>1168</v>
      </c>
      <c r="D18572" t="s">
        <v>1169</v>
      </c>
      <c r="E18572" s="4">
        <v>-3417.5</v>
      </c>
      <c r="F18572" t="s">
        <v>1477</v>
      </c>
      <c r="G18572" t="s">
        <v>471</v>
      </c>
      <c r="H18572" t="s">
        <v>248</v>
      </c>
      <c r="I18572" t="s">
        <v>249</v>
      </c>
      <c r="J18572" t="s">
        <v>248</v>
      </c>
      <c r="L18572" t="s">
        <v>372</v>
      </c>
      <c r="M18572" t="s">
        <v>373</v>
      </c>
      <c r="N18572" t="s">
        <v>487</v>
      </c>
    </row>
    <row r="18573" spans="1:14" x14ac:dyDescent="0.25">
      <c r="A18573" t="s">
        <v>240</v>
      </c>
      <c r="B18573" s="1">
        <v>45777</v>
      </c>
      <c r="C18573" t="s">
        <v>1168</v>
      </c>
      <c r="D18573" t="s">
        <v>1169</v>
      </c>
      <c r="E18573" s="4">
        <v>-4480.5</v>
      </c>
      <c r="F18573" t="s">
        <v>1477</v>
      </c>
      <c r="G18573" t="s">
        <v>471</v>
      </c>
      <c r="H18573" t="s">
        <v>248</v>
      </c>
      <c r="I18573" t="s">
        <v>249</v>
      </c>
      <c r="J18573" t="s">
        <v>248</v>
      </c>
      <c r="L18573" t="s">
        <v>372</v>
      </c>
      <c r="M18573" t="s">
        <v>373</v>
      </c>
      <c r="N18573" t="s">
        <v>487</v>
      </c>
    </row>
    <row r="18574" spans="1:14" x14ac:dyDescent="0.25">
      <c r="A18574" t="s">
        <v>240</v>
      </c>
      <c r="B18574" s="1">
        <v>45808</v>
      </c>
      <c r="C18574" t="s">
        <v>1168</v>
      </c>
      <c r="D18574" t="s">
        <v>1169</v>
      </c>
      <c r="E18574" s="4">
        <v>-6087.5</v>
      </c>
      <c r="F18574" t="s">
        <v>1477</v>
      </c>
      <c r="G18574" t="s">
        <v>471</v>
      </c>
      <c r="H18574" t="s">
        <v>248</v>
      </c>
      <c r="I18574" t="s">
        <v>249</v>
      </c>
      <c r="J18574" t="s">
        <v>248</v>
      </c>
      <c r="L18574" t="s">
        <v>372</v>
      </c>
      <c r="M18574" t="s">
        <v>373</v>
      </c>
      <c r="N18574" t="s">
        <v>487</v>
      </c>
    </row>
    <row r="18575" spans="1:14" x14ac:dyDescent="0.25">
      <c r="A18575" t="s">
        <v>240</v>
      </c>
      <c r="B18575" s="1">
        <v>45838</v>
      </c>
      <c r="C18575" t="s">
        <v>1168</v>
      </c>
      <c r="D18575" t="s">
        <v>1169</v>
      </c>
      <c r="E18575" s="4">
        <v>-6087.5</v>
      </c>
      <c r="F18575" t="s">
        <v>1477</v>
      </c>
      <c r="G18575" t="s">
        <v>471</v>
      </c>
      <c r="H18575" t="s">
        <v>248</v>
      </c>
      <c r="I18575" t="s">
        <v>249</v>
      </c>
      <c r="J18575" t="s">
        <v>248</v>
      </c>
      <c r="L18575" t="s">
        <v>372</v>
      </c>
      <c r="M18575" t="s">
        <v>373</v>
      </c>
      <c r="N18575" t="s">
        <v>487</v>
      </c>
    </row>
    <row r="18576" spans="1:14" x14ac:dyDescent="0.25">
      <c r="A18576" t="s">
        <v>240</v>
      </c>
      <c r="B18576" s="1">
        <v>45869</v>
      </c>
      <c r="C18576" t="s">
        <v>1168</v>
      </c>
      <c r="D18576" t="s">
        <v>1169</v>
      </c>
      <c r="E18576" s="4">
        <v>-6087.5</v>
      </c>
      <c r="F18576" t="s">
        <v>1477</v>
      </c>
      <c r="G18576" t="s">
        <v>471</v>
      </c>
      <c r="H18576" t="s">
        <v>248</v>
      </c>
      <c r="I18576" t="s">
        <v>249</v>
      </c>
      <c r="J18576" t="s">
        <v>248</v>
      </c>
      <c r="L18576" t="s">
        <v>372</v>
      </c>
      <c r="M18576" t="s">
        <v>373</v>
      </c>
      <c r="N18576" t="s">
        <v>487</v>
      </c>
    </row>
    <row r="18577" spans="1:14" x14ac:dyDescent="0.25">
      <c r="A18577" t="s">
        <v>240</v>
      </c>
      <c r="B18577" s="1">
        <v>45900</v>
      </c>
      <c r="C18577" t="s">
        <v>1168</v>
      </c>
      <c r="D18577" t="s">
        <v>1169</v>
      </c>
      <c r="E18577" s="4">
        <v>-6087.5</v>
      </c>
      <c r="F18577" t="s">
        <v>1477</v>
      </c>
      <c r="G18577" t="s">
        <v>471</v>
      </c>
      <c r="H18577" t="s">
        <v>248</v>
      </c>
      <c r="I18577" t="s">
        <v>249</v>
      </c>
      <c r="J18577" t="s">
        <v>248</v>
      </c>
      <c r="L18577" t="s">
        <v>372</v>
      </c>
      <c r="M18577" t="s">
        <v>373</v>
      </c>
      <c r="N18577" t="s">
        <v>487</v>
      </c>
    </row>
    <row r="18578" spans="1:14" x14ac:dyDescent="0.25">
      <c r="A18578" t="s">
        <v>240</v>
      </c>
      <c r="B18578" s="1">
        <v>45930</v>
      </c>
      <c r="C18578" t="s">
        <v>1168</v>
      </c>
      <c r="D18578" t="s">
        <v>1169</v>
      </c>
      <c r="E18578" s="4">
        <v>-6087.5</v>
      </c>
      <c r="F18578" t="s">
        <v>1477</v>
      </c>
      <c r="G18578" t="s">
        <v>471</v>
      </c>
      <c r="H18578" t="s">
        <v>248</v>
      </c>
      <c r="I18578" t="s">
        <v>249</v>
      </c>
      <c r="J18578" t="s">
        <v>248</v>
      </c>
      <c r="L18578" t="s">
        <v>372</v>
      </c>
      <c r="M18578" t="s">
        <v>373</v>
      </c>
      <c r="N18578" t="s">
        <v>487</v>
      </c>
    </row>
    <row r="18579" spans="1:14" x14ac:dyDescent="0.25">
      <c r="A18579" t="s">
        <v>240</v>
      </c>
      <c r="B18579" s="1">
        <v>45961</v>
      </c>
      <c r="C18579" t="s">
        <v>1168</v>
      </c>
      <c r="D18579" t="s">
        <v>1169</v>
      </c>
      <c r="E18579" s="4">
        <v>-6087.5</v>
      </c>
      <c r="F18579" t="s">
        <v>1477</v>
      </c>
      <c r="G18579" t="s">
        <v>471</v>
      </c>
      <c r="H18579" t="s">
        <v>248</v>
      </c>
      <c r="I18579" t="s">
        <v>249</v>
      </c>
      <c r="J18579" t="s">
        <v>248</v>
      </c>
      <c r="L18579" t="s">
        <v>372</v>
      </c>
      <c r="M18579" t="s">
        <v>373</v>
      </c>
      <c r="N18579" t="s">
        <v>487</v>
      </c>
    </row>
    <row r="18580" spans="1:14" x14ac:dyDescent="0.25">
      <c r="A18580" t="s">
        <v>240</v>
      </c>
      <c r="B18580" s="1">
        <v>45991</v>
      </c>
      <c r="C18580" t="s">
        <v>1168</v>
      </c>
      <c r="D18580" t="s">
        <v>1169</v>
      </c>
      <c r="E18580" s="4">
        <v>-6087.5</v>
      </c>
      <c r="F18580" t="s">
        <v>1477</v>
      </c>
      <c r="G18580" t="s">
        <v>471</v>
      </c>
      <c r="H18580" t="s">
        <v>248</v>
      </c>
      <c r="I18580" t="s">
        <v>249</v>
      </c>
      <c r="J18580" t="s">
        <v>248</v>
      </c>
      <c r="L18580" t="s">
        <v>372</v>
      </c>
      <c r="M18580" t="s">
        <v>373</v>
      </c>
      <c r="N18580" t="s">
        <v>487</v>
      </c>
    </row>
    <row r="18581" spans="1:14" x14ac:dyDescent="0.25">
      <c r="A18581" t="s">
        <v>240</v>
      </c>
      <c r="B18581" s="1">
        <v>46022</v>
      </c>
      <c r="C18581" t="s">
        <v>1168</v>
      </c>
      <c r="D18581" t="s">
        <v>1169</v>
      </c>
      <c r="E18581" s="4">
        <v>-6087.5</v>
      </c>
      <c r="F18581" t="s">
        <v>1477</v>
      </c>
      <c r="G18581" t="s">
        <v>471</v>
      </c>
      <c r="H18581" t="s">
        <v>248</v>
      </c>
      <c r="I18581" t="s">
        <v>249</v>
      </c>
      <c r="J18581" t="s">
        <v>248</v>
      </c>
      <c r="L18581" t="s">
        <v>372</v>
      </c>
      <c r="M18581" t="s">
        <v>373</v>
      </c>
      <c r="N18581" t="s">
        <v>487</v>
      </c>
    </row>
    <row r="18582" spans="1:14" x14ac:dyDescent="0.25">
      <c r="A18582" t="s">
        <v>240</v>
      </c>
      <c r="B18582" s="1">
        <v>45688</v>
      </c>
      <c r="C18582" t="s">
        <v>692</v>
      </c>
      <c r="D18582" t="s">
        <v>693</v>
      </c>
      <c r="E18582" s="4">
        <v>0</v>
      </c>
      <c r="F18582" t="s">
        <v>1477</v>
      </c>
      <c r="G18582" t="s">
        <v>471</v>
      </c>
      <c r="H18582" t="s">
        <v>308</v>
      </c>
      <c r="I18582" t="s">
        <v>309</v>
      </c>
      <c r="J18582" t="s">
        <v>264</v>
      </c>
      <c r="L18582" t="s">
        <v>378</v>
      </c>
      <c r="M18582" t="s">
        <v>379</v>
      </c>
      <c r="N18582" t="s">
        <v>487</v>
      </c>
    </row>
    <row r="18583" spans="1:14" x14ac:dyDescent="0.25">
      <c r="A18583" t="s">
        <v>240</v>
      </c>
      <c r="B18583" s="1">
        <v>45716</v>
      </c>
      <c r="C18583" t="s">
        <v>692</v>
      </c>
      <c r="D18583" t="s">
        <v>693</v>
      </c>
      <c r="E18583" s="4">
        <v>5250.08</v>
      </c>
      <c r="F18583" t="s">
        <v>1477</v>
      </c>
      <c r="G18583" t="s">
        <v>471</v>
      </c>
      <c r="H18583" t="s">
        <v>308</v>
      </c>
      <c r="I18583" t="s">
        <v>309</v>
      </c>
      <c r="J18583" t="s">
        <v>264</v>
      </c>
      <c r="L18583" t="s">
        <v>378</v>
      </c>
      <c r="M18583" t="s">
        <v>379</v>
      </c>
      <c r="N18583" t="s">
        <v>487</v>
      </c>
    </row>
    <row r="18584" spans="1:14" x14ac:dyDescent="0.25">
      <c r="A18584" t="s">
        <v>240</v>
      </c>
      <c r="B18584" s="1">
        <v>45747</v>
      </c>
      <c r="C18584" t="s">
        <v>692</v>
      </c>
      <c r="D18584" t="s">
        <v>693</v>
      </c>
      <c r="E18584" s="4">
        <v>5250.08</v>
      </c>
      <c r="F18584" t="s">
        <v>1477</v>
      </c>
      <c r="G18584" t="s">
        <v>471</v>
      </c>
      <c r="H18584" t="s">
        <v>308</v>
      </c>
      <c r="I18584" t="s">
        <v>309</v>
      </c>
      <c r="J18584" t="s">
        <v>264</v>
      </c>
      <c r="L18584" t="s">
        <v>378</v>
      </c>
      <c r="M18584" t="s">
        <v>379</v>
      </c>
      <c r="N18584" t="s">
        <v>487</v>
      </c>
    </row>
    <row r="18585" spans="1:14" x14ac:dyDescent="0.25">
      <c r="A18585" t="s">
        <v>240</v>
      </c>
      <c r="B18585" s="1">
        <v>45777</v>
      </c>
      <c r="C18585" t="s">
        <v>692</v>
      </c>
      <c r="D18585" t="s">
        <v>693</v>
      </c>
      <c r="E18585" s="4">
        <v>8081.16</v>
      </c>
      <c r="F18585" t="s">
        <v>1477</v>
      </c>
      <c r="G18585" t="s">
        <v>471</v>
      </c>
      <c r="H18585" t="s">
        <v>308</v>
      </c>
      <c r="I18585" t="s">
        <v>309</v>
      </c>
      <c r="J18585" t="s">
        <v>264</v>
      </c>
      <c r="L18585" t="s">
        <v>378</v>
      </c>
      <c r="M18585" t="s">
        <v>379</v>
      </c>
      <c r="N18585" t="s">
        <v>487</v>
      </c>
    </row>
    <row r="18586" spans="1:14" x14ac:dyDescent="0.25">
      <c r="A18586" t="s">
        <v>240</v>
      </c>
      <c r="B18586" s="1">
        <v>45808</v>
      </c>
      <c r="C18586" t="s">
        <v>692</v>
      </c>
      <c r="D18586" t="s">
        <v>693</v>
      </c>
      <c r="E18586" s="4">
        <v>8925.16</v>
      </c>
      <c r="F18586" t="s">
        <v>1477</v>
      </c>
      <c r="G18586" t="s">
        <v>471</v>
      </c>
      <c r="H18586" t="s">
        <v>308</v>
      </c>
      <c r="I18586" t="s">
        <v>309</v>
      </c>
      <c r="J18586" t="s">
        <v>264</v>
      </c>
      <c r="L18586" t="s">
        <v>378</v>
      </c>
      <c r="M18586" t="s">
        <v>379</v>
      </c>
      <c r="N18586" t="s">
        <v>487</v>
      </c>
    </row>
    <row r="18587" spans="1:14" x14ac:dyDescent="0.25">
      <c r="A18587" t="s">
        <v>240</v>
      </c>
      <c r="B18587" s="1">
        <v>45838</v>
      </c>
      <c r="C18587" t="s">
        <v>692</v>
      </c>
      <c r="D18587" t="s">
        <v>693</v>
      </c>
      <c r="E18587" s="4">
        <v>9705.16</v>
      </c>
      <c r="F18587" t="s">
        <v>1477</v>
      </c>
      <c r="G18587" t="s">
        <v>471</v>
      </c>
      <c r="H18587" t="s">
        <v>308</v>
      </c>
      <c r="I18587" t="s">
        <v>309</v>
      </c>
      <c r="J18587" t="s">
        <v>264</v>
      </c>
      <c r="L18587" t="s">
        <v>378</v>
      </c>
      <c r="M18587" t="s">
        <v>379</v>
      </c>
      <c r="N18587" t="s">
        <v>487</v>
      </c>
    </row>
    <row r="18588" spans="1:14" x14ac:dyDescent="0.25">
      <c r="A18588" t="s">
        <v>240</v>
      </c>
      <c r="B18588" s="1">
        <v>45869</v>
      </c>
      <c r="C18588" t="s">
        <v>692</v>
      </c>
      <c r="D18588" t="s">
        <v>693</v>
      </c>
      <c r="E18588" s="4">
        <v>10485.16</v>
      </c>
      <c r="F18588" t="s">
        <v>1477</v>
      </c>
      <c r="G18588" t="s">
        <v>471</v>
      </c>
      <c r="H18588" t="s">
        <v>308</v>
      </c>
      <c r="I18588" t="s">
        <v>309</v>
      </c>
      <c r="J18588" t="s">
        <v>264</v>
      </c>
      <c r="L18588" t="s">
        <v>378</v>
      </c>
      <c r="M18588" t="s">
        <v>379</v>
      </c>
      <c r="N18588" t="s">
        <v>487</v>
      </c>
    </row>
    <row r="18589" spans="1:14" x14ac:dyDescent="0.25">
      <c r="A18589" t="s">
        <v>240</v>
      </c>
      <c r="B18589" s="1">
        <v>45900</v>
      </c>
      <c r="C18589" t="s">
        <v>692</v>
      </c>
      <c r="D18589" t="s">
        <v>693</v>
      </c>
      <c r="E18589" s="4">
        <v>11265.16</v>
      </c>
      <c r="F18589" t="s">
        <v>1477</v>
      </c>
      <c r="G18589" t="s">
        <v>471</v>
      </c>
      <c r="H18589" t="s">
        <v>308</v>
      </c>
      <c r="I18589" t="s">
        <v>309</v>
      </c>
      <c r="J18589" t="s">
        <v>264</v>
      </c>
      <c r="L18589" t="s">
        <v>378</v>
      </c>
      <c r="M18589" t="s">
        <v>379</v>
      </c>
      <c r="N18589" t="s">
        <v>487</v>
      </c>
    </row>
    <row r="18590" spans="1:14" x14ac:dyDescent="0.25">
      <c r="A18590" t="s">
        <v>240</v>
      </c>
      <c r="B18590" s="1">
        <v>45930</v>
      </c>
      <c r="C18590" t="s">
        <v>692</v>
      </c>
      <c r="D18590" t="s">
        <v>693</v>
      </c>
      <c r="E18590" s="4">
        <v>12045.16</v>
      </c>
      <c r="F18590" t="s">
        <v>1477</v>
      </c>
      <c r="G18590" t="s">
        <v>471</v>
      </c>
      <c r="H18590" t="s">
        <v>308</v>
      </c>
      <c r="I18590" t="s">
        <v>309</v>
      </c>
      <c r="J18590" t="s">
        <v>264</v>
      </c>
      <c r="L18590" t="s">
        <v>378</v>
      </c>
      <c r="M18590" t="s">
        <v>379</v>
      </c>
      <c r="N18590" t="s">
        <v>487</v>
      </c>
    </row>
    <row r="18591" spans="1:14" x14ac:dyDescent="0.25">
      <c r="A18591" t="s">
        <v>240</v>
      </c>
      <c r="B18591" s="1">
        <v>45961</v>
      </c>
      <c r="C18591" t="s">
        <v>692</v>
      </c>
      <c r="D18591" t="s">
        <v>693</v>
      </c>
      <c r="E18591" s="4">
        <v>12825.16</v>
      </c>
      <c r="F18591" t="s">
        <v>1477</v>
      </c>
      <c r="G18591" t="s">
        <v>471</v>
      </c>
      <c r="H18591" t="s">
        <v>308</v>
      </c>
      <c r="I18591" t="s">
        <v>309</v>
      </c>
      <c r="J18591" t="s">
        <v>264</v>
      </c>
      <c r="L18591" t="s">
        <v>378</v>
      </c>
      <c r="M18591" t="s">
        <v>379</v>
      </c>
      <c r="N18591" t="s">
        <v>487</v>
      </c>
    </row>
    <row r="18592" spans="1:14" x14ac:dyDescent="0.25">
      <c r="A18592" t="s">
        <v>240</v>
      </c>
      <c r="B18592" s="1">
        <v>45991</v>
      </c>
      <c r="C18592" t="s">
        <v>692</v>
      </c>
      <c r="D18592" t="s">
        <v>693</v>
      </c>
      <c r="E18592" s="4">
        <v>13605.16</v>
      </c>
      <c r="F18592" t="s">
        <v>1477</v>
      </c>
      <c r="G18592" t="s">
        <v>471</v>
      </c>
      <c r="H18592" t="s">
        <v>308</v>
      </c>
      <c r="I18592" t="s">
        <v>309</v>
      </c>
      <c r="J18592" t="s">
        <v>264</v>
      </c>
      <c r="L18592" t="s">
        <v>378</v>
      </c>
      <c r="M18592" t="s">
        <v>379</v>
      </c>
      <c r="N18592" t="s">
        <v>487</v>
      </c>
    </row>
    <row r="18593" spans="1:14" x14ac:dyDescent="0.25">
      <c r="A18593" t="s">
        <v>240</v>
      </c>
      <c r="B18593" s="1">
        <v>46022</v>
      </c>
      <c r="C18593" t="s">
        <v>692</v>
      </c>
      <c r="D18593" t="s">
        <v>693</v>
      </c>
      <c r="E18593" s="4">
        <v>14385.16</v>
      </c>
      <c r="F18593" t="s">
        <v>1477</v>
      </c>
      <c r="G18593" t="s">
        <v>471</v>
      </c>
      <c r="H18593" t="s">
        <v>308</v>
      </c>
      <c r="I18593" t="s">
        <v>309</v>
      </c>
      <c r="J18593" t="s">
        <v>264</v>
      </c>
      <c r="L18593" t="s">
        <v>378</v>
      </c>
      <c r="M18593" t="s">
        <v>379</v>
      </c>
      <c r="N18593" t="s">
        <v>487</v>
      </c>
    </row>
    <row r="18594" spans="1:14" x14ac:dyDescent="0.25">
      <c r="A18594" t="s">
        <v>240</v>
      </c>
      <c r="B18594" s="1">
        <v>45688</v>
      </c>
      <c r="C18594" t="s">
        <v>696</v>
      </c>
      <c r="D18594" t="s">
        <v>697</v>
      </c>
      <c r="E18594" s="4">
        <v>0</v>
      </c>
      <c r="F18594" t="s">
        <v>1477</v>
      </c>
      <c r="G18594" t="s">
        <v>471</v>
      </c>
      <c r="H18594" t="s">
        <v>308</v>
      </c>
      <c r="I18594" t="s">
        <v>309</v>
      </c>
      <c r="J18594" t="s">
        <v>264</v>
      </c>
      <c r="L18594" t="s">
        <v>378</v>
      </c>
      <c r="M18594" t="s">
        <v>379</v>
      </c>
      <c r="N18594" t="s">
        <v>487</v>
      </c>
    </row>
    <row r="18595" spans="1:14" x14ac:dyDescent="0.25">
      <c r="A18595" t="s">
        <v>240</v>
      </c>
      <c r="B18595" s="1">
        <v>45716</v>
      </c>
      <c r="C18595" t="s">
        <v>696</v>
      </c>
      <c r="D18595" t="s">
        <v>697</v>
      </c>
      <c r="E18595" s="4">
        <v>206.51</v>
      </c>
      <c r="F18595" t="s">
        <v>1477</v>
      </c>
      <c r="G18595" t="s">
        <v>471</v>
      </c>
      <c r="H18595" t="s">
        <v>308</v>
      </c>
      <c r="I18595" t="s">
        <v>309</v>
      </c>
      <c r="J18595" t="s">
        <v>264</v>
      </c>
      <c r="L18595" t="s">
        <v>378</v>
      </c>
      <c r="M18595" t="s">
        <v>379</v>
      </c>
      <c r="N18595" t="s">
        <v>487</v>
      </c>
    </row>
    <row r="18596" spans="1:14" x14ac:dyDescent="0.25">
      <c r="A18596" t="s">
        <v>240</v>
      </c>
      <c r="B18596" s="1">
        <v>45747</v>
      </c>
      <c r="C18596" t="s">
        <v>696</v>
      </c>
      <c r="D18596" t="s">
        <v>697</v>
      </c>
      <c r="E18596" s="4">
        <v>206.51</v>
      </c>
      <c r="F18596" t="s">
        <v>1477</v>
      </c>
      <c r="G18596" t="s">
        <v>471</v>
      </c>
      <c r="H18596" t="s">
        <v>308</v>
      </c>
      <c r="I18596" t="s">
        <v>309</v>
      </c>
      <c r="J18596" t="s">
        <v>264</v>
      </c>
      <c r="L18596" t="s">
        <v>378</v>
      </c>
      <c r="M18596" t="s">
        <v>379</v>
      </c>
      <c r="N18596" t="s">
        <v>487</v>
      </c>
    </row>
    <row r="18597" spans="1:14" x14ac:dyDescent="0.25">
      <c r="A18597" t="s">
        <v>240</v>
      </c>
      <c r="B18597" s="1">
        <v>45777</v>
      </c>
      <c r="C18597" t="s">
        <v>696</v>
      </c>
      <c r="D18597" t="s">
        <v>697</v>
      </c>
      <c r="E18597" s="4">
        <v>206.51</v>
      </c>
      <c r="F18597" t="s">
        <v>1477</v>
      </c>
      <c r="G18597" t="s">
        <v>471</v>
      </c>
      <c r="H18597" t="s">
        <v>308</v>
      </c>
      <c r="I18597" t="s">
        <v>309</v>
      </c>
      <c r="J18597" t="s">
        <v>264</v>
      </c>
      <c r="L18597" t="s">
        <v>378</v>
      </c>
      <c r="M18597" t="s">
        <v>379</v>
      </c>
      <c r="N18597" t="s">
        <v>487</v>
      </c>
    </row>
    <row r="18598" spans="1:14" x14ac:dyDescent="0.25">
      <c r="A18598" t="s">
        <v>240</v>
      </c>
      <c r="B18598" s="1">
        <v>45808</v>
      </c>
      <c r="C18598" t="s">
        <v>696</v>
      </c>
      <c r="D18598" t="s">
        <v>697</v>
      </c>
      <c r="E18598" s="4">
        <v>206.51</v>
      </c>
      <c r="F18598" t="s">
        <v>1477</v>
      </c>
      <c r="G18598" t="s">
        <v>471</v>
      </c>
      <c r="H18598" t="s">
        <v>308</v>
      </c>
      <c r="I18598" t="s">
        <v>309</v>
      </c>
      <c r="J18598" t="s">
        <v>264</v>
      </c>
      <c r="L18598" t="s">
        <v>378</v>
      </c>
      <c r="M18598" t="s">
        <v>379</v>
      </c>
      <c r="N18598" t="s">
        <v>487</v>
      </c>
    </row>
    <row r="18599" spans="1:14" x14ac:dyDescent="0.25">
      <c r="A18599" t="s">
        <v>240</v>
      </c>
      <c r="B18599" s="1">
        <v>45838</v>
      </c>
      <c r="C18599" t="s">
        <v>696</v>
      </c>
      <c r="D18599" t="s">
        <v>697</v>
      </c>
      <c r="E18599" s="4">
        <v>206.51</v>
      </c>
      <c r="F18599" t="s">
        <v>1477</v>
      </c>
      <c r="G18599" t="s">
        <v>471</v>
      </c>
      <c r="H18599" t="s">
        <v>308</v>
      </c>
      <c r="I18599" t="s">
        <v>309</v>
      </c>
      <c r="J18599" t="s">
        <v>264</v>
      </c>
      <c r="L18599" t="s">
        <v>378</v>
      </c>
      <c r="M18599" t="s">
        <v>379</v>
      </c>
      <c r="N18599" t="s">
        <v>487</v>
      </c>
    </row>
    <row r="18600" spans="1:14" x14ac:dyDescent="0.25">
      <c r="A18600" t="s">
        <v>240</v>
      </c>
      <c r="B18600" s="1">
        <v>45869</v>
      </c>
      <c r="C18600" t="s">
        <v>696</v>
      </c>
      <c r="D18600" t="s">
        <v>697</v>
      </c>
      <c r="E18600" s="4">
        <v>206.51</v>
      </c>
      <c r="F18600" t="s">
        <v>1477</v>
      </c>
      <c r="G18600" t="s">
        <v>471</v>
      </c>
      <c r="H18600" t="s">
        <v>308</v>
      </c>
      <c r="I18600" t="s">
        <v>309</v>
      </c>
      <c r="J18600" t="s">
        <v>264</v>
      </c>
      <c r="L18600" t="s">
        <v>378</v>
      </c>
      <c r="M18600" t="s">
        <v>379</v>
      </c>
      <c r="N18600" t="s">
        <v>487</v>
      </c>
    </row>
    <row r="18601" spans="1:14" x14ac:dyDescent="0.25">
      <c r="A18601" t="s">
        <v>240</v>
      </c>
      <c r="B18601" s="1">
        <v>45900</v>
      </c>
      <c r="C18601" t="s">
        <v>696</v>
      </c>
      <c r="D18601" t="s">
        <v>697</v>
      </c>
      <c r="E18601" s="4">
        <v>206.51</v>
      </c>
      <c r="F18601" t="s">
        <v>1477</v>
      </c>
      <c r="G18601" t="s">
        <v>471</v>
      </c>
      <c r="H18601" t="s">
        <v>308</v>
      </c>
      <c r="I18601" t="s">
        <v>309</v>
      </c>
      <c r="J18601" t="s">
        <v>264</v>
      </c>
      <c r="L18601" t="s">
        <v>378</v>
      </c>
      <c r="M18601" t="s">
        <v>379</v>
      </c>
      <c r="N18601" t="s">
        <v>487</v>
      </c>
    </row>
    <row r="18602" spans="1:14" x14ac:dyDescent="0.25">
      <c r="A18602" t="s">
        <v>240</v>
      </c>
      <c r="B18602" s="1">
        <v>45930</v>
      </c>
      <c r="C18602" t="s">
        <v>696</v>
      </c>
      <c r="D18602" t="s">
        <v>697</v>
      </c>
      <c r="E18602" s="4">
        <v>456.51</v>
      </c>
      <c r="F18602" t="s">
        <v>1477</v>
      </c>
      <c r="G18602" t="s">
        <v>471</v>
      </c>
      <c r="H18602" t="s">
        <v>308</v>
      </c>
      <c r="I18602" t="s">
        <v>309</v>
      </c>
      <c r="J18602" t="s">
        <v>264</v>
      </c>
      <c r="L18602" t="s">
        <v>378</v>
      </c>
      <c r="M18602" t="s">
        <v>379</v>
      </c>
      <c r="N18602" t="s">
        <v>487</v>
      </c>
    </row>
    <row r="18603" spans="1:14" x14ac:dyDescent="0.25">
      <c r="A18603" t="s">
        <v>240</v>
      </c>
      <c r="B18603" s="1">
        <v>45961</v>
      </c>
      <c r="C18603" t="s">
        <v>696</v>
      </c>
      <c r="D18603" t="s">
        <v>697</v>
      </c>
      <c r="E18603" s="4">
        <v>456.51</v>
      </c>
      <c r="F18603" t="s">
        <v>1477</v>
      </c>
      <c r="G18603" t="s">
        <v>471</v>
      </c>
      <c r="H18603" t="s">
        <v>308</v>
      </c>
      <c r="I18603" t="s">
        <v>309</v>
      </c>
      <c r="J18603" t="s">
        <v>264</v>
      </c>
      <c r="L18603" t="s">
        <v>378</v>
      </c>
      <c r="M18603" t="s">
        <v>379</v>
      </c>
      <c r="N18603" t="s">
        <v>487</v>
      </c>
    </row>
    <row r="18604" spans="1:14" x14ac:dyDescent="0.25">
      <c r="A18604" t="s">
        <v>240</v>
      </c>
      <c r="B18604" s="1">
        <v>45991</v>
      </c>
      <c r="C18604" t="s">
        <v>696</v>
      </c>
      <c r="D18604" t="s">
        <v>697</v>
      </c>
      <c r="E18604" s="4">
        <v>456.51</v>
      </c>
      <c r="F18604" t="s">
        <v>1477</v>
      </c>
      <c r="G18604" t="s">
        <v>471</v>
      </c>
      <c r="H18604" t="s">
        <v>308</v>
      </c>
      <c r="I18604" t="s">
        <v>309</v>
      </c>
      <c r="J18604" t="s">
        <v>264</v>
      </c>
      <c r="L18604" t="s">
        <v>378</v>
      </c>
      <c r="M18604" t="s">
        <v>379</v>
      </c>
      <c r="N18604" t="s">
        <v>487</v>
      </c>
    </row>
    <row r="18605" spans="1:14" x14ac:dyDescent="0.25">
      <c r="A18605" t="s">
        <v>240</v>
      </c>
      <c r="B18605" s="1">
        <v>46022</v>
      </c>
      <c r="C18605" t="s">
        <v>696</v>
      </c>
      <c r="D18605" t="s">
        <v>697</v>
      </c>
      <c r="E18605" s="4">
        <v>456.51</v>
      </c>
      <c r="F18605" t="s">
        <v>1477</v>
      </c>
      <c r="G18605" t="s">
        <v>471</v>
      </c>
      <c r="H18605" t="s">
        <v>308</v>
      </c>
      <c r="I18605" t="s">
        <v>309</v>
      </c>
      <c r="J18605" t="s">
        <v>264</v>
      </c>
      <c r="L18605" t="s">
        <v>378</v>
      </c>
      <c r="M18605" t="s">
        <v>379</v>
      </c>
      <c r="N18605" t="s">
        <v>487</v>
      </c>
    </row>
    <row r="18606" spans="1:14" x14ac:dyDescent="0.25">
      <c r="A18606" t="s">
        <v>240</v>
      </c>
      <c r="B18606" s="1">
        <v>45688</v>
      </c>
      <c r="C18606" t="s">
        <v>1310</v>
      </c>
      <c r="D18606" t="s">
        <v>1311</v>
      </c>
      <c r="E18606" s="4">
        <v>0</v>
      </c>
      <c r="F18606" t="s">
        <v>1477</v>
      </c>
      <c r="G18606" t="s">
        <v>471</v>
      </c>
      <c r="H18606" t="s">
        <v>308</v>
      </c>
      <c r="I18606" t="s">
        <v>309</v>
      </c>
      <c r="J18606" t="s">
        <v>264</v>
      </c>
      <c r="L18606" t="s">
        <v>378</v>
      </c>
      <c r="M18606" t="s">
        <v>379</v>
      </c>
      <c r="N18606" t="s">
        <v>487</v>
      </c>
    </row>
    <row r="18607" spans="1:14" x14ac:dyDescent="0.25">
      <c r="A18607" t="s">
        <v>240</v>
      </c>
      <c r="B18607" s="1">
        <v>45716</v>
      </c>
      <c r="C18607" t="s">
        <v>1310</v>
      </c>
      <c r="D18607" t="s">
        <v>1311</v>
      </c>
      <c r="E18607" s="4">
        <v>1680</v>
      </c>
      <c r="F18607" t="s">
        <v>1477</v>
      </c>
      <c r="G18607" t="s">
        <v>471</v>
      </c>
      <c r="H18607" t="s">
        <v>308</v>
      </c>
      <c r="I18607" t="s">
        <v>309</v>
      </c>
      <c r="J18607" t="s">
        <v>264</v>
      </c>
      <c r="L18607" t="s">
        <v>378</v>
      </c>
      <c r="M18607" t="s">
        <v>379</v>
      </c>
      <c r="N18607" t="s">
        <v>487</v>
      </c>
    </row>
    <row r="18608" spans="1:14" x14ac:dyDescent="0.25">
      <c r="A18608" t="s">
        <v>240</v>
      </c>
      <c r="B18608" s="1">
        <v>45747</v>
      </c>
      <c r="C18608" t="s">
        <v>1310</v>
      </c>
      <c r="D18608" t="s">
        <v>1311</v>
      </c>
      <c r="E18608" s="4">
        <v>2640</v>
      </c>
      <c r="F18608" t="s">
        <v>1477</v>
      </c>
      <c r="G18608" t="s">
        <v>471</v>
      </c>
      <c r="H18608" t="s">
        <v>308</v>
      </c>
      <c r="I18608" t="s">
        <v>309</v>
      </c>
      <c r="J18608" t="s">
        <v>264</v>
      </c>
      <c r="L18608" t="s">
        <v>378</v>
      </c>
      <c r="M18608" t="s">
        <v>379</v>
      </c>
      <c r="N18608" t="s">
        <v>487</v>
      </c>
    </row>
    <row r="18609" spans="1:14" x14ac:dyDescent="0.25">
      <c r="A18609" t="s">
        <v>240</v>
      </c>
      <c r="B18609" s="1">
        <v>45777</v>
      </c>
      <c r="C18609" t="s">
        <v>1310</v>
      </c>
      <c r="D18609" t="s">
        <v>1311</v>
      </c>
      <c r="E18609" s="4">
        <v>2640</v>
      </c>
      <c r="F18609" t="s">
        <v>1477</v>
      </c>
      <c r="G18609" t="s">
        <v>471</v>
      </c>
      <c r="H18609" t="s">
        <v>308</v>
      </c>
      <c r="I18609" t="s">
        <v>309</v>
      </c>
      <c r="J18609" t="s">
        <v>264</v>
      </c>
      <c r="L18609" t="s">
        <v>378</v>
      </c>
      <c r="M18609" t="s">
        <v>379</v>
      </c>
      <c r="N18609" t="s">
        <v>487</v>
      </c>
    </row>
    <row r="18610" spans="1:14" x14ac:dyDescent="0.25">
      <c r="A18610" t="s">
        <v>240</v>
      </c>
      <c r="B18610" s="1">
        <v>45808</v>
      </c>
      <c r="C18610" t="s">
        <v>1310</v>
      </c>
      <c r="D18610" t="s">
        <v>1311</v>
      </c>
      <c r="E18610" s="4">
        <v>14282</v>
      </c>
      <c r="F18610" t="s">
        <v>1477</v>
      </c>
      <c r="G18610" t="s">
        <v>471</v>
      </c>
      <c r="H18610" t="s">
        <v>308</v>
      </c>
      <c r="I18610" t="s">
        <v>309</v>
      </c>
      <c r="J18610" t="s">
        <v>264</v>
      </c>
      <c r="L18610" t="s">
        <v>378</v>
      </c>
      <c r="M18610" t="s">
        <v>379</v>
      </c>
      <c r="N18610" t="s">
        <v>487</v>
      </c>
    </row>
    <row r="18611" spans="1:14" x14ac:dyDescent="0.25">
      <c r="A18611" t="s">
        <v>240</v>
      </c>
      <c r="B18611" s="1">
        <v>45838</v>
      </c>
      <c r="C18611" t="s">
        <v>1310</v>
      </c>
      <c r="D18611" t="s">
        <v>1311</v>
      </c>
      <c r="E18611" s="4">
        <v>17904.571428571428</v>
      </c>
      <c r="F18611" t="s">
        <v>1477</v>
      </c>
      <c r="G18611" t="s">
        <v>471</v>
      </c>
      <c r="H18611" t="s">
        <v>308</v>
      </c>
      <c r="I18611" t="s">
        <v>309</v>
      </c>
      <c r="J18611" t="s">
        <v>264</v>
      </c>
      <c r="L18611" t="s">
        <v>378</v>
      </c>
      <c r="M18611" t="s">
        <v>379</v>
      </c>
      <c r="N18611" t="s">
        <v>487</v>
      </c>
    </row>
    <row r="18612" spans="1:14" x14ac:dyDescent="0.25">
      <c r="A18612" t="s">
        <v>240</v>
      </c>
      <c r="B18612" s="1">
        <v>45869</v>
      </c>
      <c r="C18612" t="s">
        <v>1310</v>
      </c>
      <c r="D18612" t="s">
        <v>1311</v>
      </c>
      <c r="E18612" s="4">
        <v>21527.142857142855</v>
      </c>
      <c r="F18612" t="s">
        <v>1477</v>
      </c>
      <c r="G18612" t="s">
        <v>471</v>
      </c>
      <c r="H18612" t="s">
        <v>308</v>
      </c>
      <c r="I18612" t="s">
        <v>309</v>
      </c>
      <c r="J18612" t="s">
        <v>264</v>
      </c>
      <c r="L18612" t="s">
        <v>378</v>
      </c>
      <c r="M18612" t="s">
        <v>379</v>
      </c>
      <c r="N18612" t="s">
        <v>487</v>
      </c>
    </row>
    <row r="18613" spans="1:14" x14ac:dyDescent="0.25">
      <c r="A18613" t="s">
        <v>240</v>
      </c>
      <c r="B18613" s="1">
        <v>45900</v>
      </c>
      <c r="C18613" t="s">
        <v>1310</v>
      </c>
      <c r="D18613" t="s">
        <v>1311</v>
      </c>
      <c r="E18613" s="4">
        <v>25149.714285714283</v>
      </c>
      <c r="F18613" t="s">
        <v>1477</v>
      </c>
      <c r="G18613" t="s">
        <v>471</v>
      </c>
      <c r="H18613" t="s">
        <v>308</v>
      </c>
      <c r="I18613" t="s">
        <v>309</v>
      </c>
      <c r="J18613" t="s">
        <v>264</v>
      </c>
      <c r="L18613" t="s">
        <v>378</v>
      </c>
      <c r="M18613" t="s">
        <v>379</v>
      </c>
      <c r="N18613" t="s">
        <v>487</v>
      </c>
    </row>
    <row r="18614" spans="1:14" x14ac:dyDescent="0.25">
      <c r="A18614" t="s">
        <v>240</v>
      </c>
      <c r="B18614" s="1">
        <v>45930</v>
      </c>
      <c r="C18614" t="s">
        <v>1310</v>
      </c>
      <c r="D18614" t="s">
        <v>1311</v>
      </c>
      <c r="E18614" s="4">
        <v>28772.28571428571</v>
      </c>
      <c r="F18614" t="s">
        <v>1477</v>
      </c>
      <c r="G18614" t="s">
        <v>471</v>
      </c>
      <c r="H18614" t="s">
        <v>308</v>
      </c>
      <c r="I18614" t="s">
        <v>309</v>
      </c>
      <c r="J18614" t="s">
        <v>264</v>
      </c>
      <c r="L18614" t="s">
        <v>378</v>
      </c>
      <c r="M18614" t="s">
        <v>379</v>
      </c>
      <c r="N18614" t="s">
        <v>487</v>
      </c>
    </row>
    <row r="18615" spans="1:14" x14ac:dyDescent="0.25">
      <c r="A18615" t="s">
        <v>240</v>
      </c>
      <c r="B18615" s="1">
        <v>45961</v>
      </c>
      <c r="C18615" t="s">
        <v>1310</v>
      </c>
      <c r="D18615" t="s">
        <v>1311</v>
      </c>
      <c r="E18615" s="4">
        <v>32394.857142857138</v>
      </c>
      <c r="F18615" t="s">
        <v>1477</v>
      </c>
      <c r="G18615" t="s">
        <v>471</v>
      </c>
      <c r="H18615" t="s">
        <v>308</v>
      </c>
      <c r="I18615" t="s">
        <v>309</v>
      </c>
      <c r="J18615" t="s">
        <v>264</v>
      </c>
      <c r="L18615" t="s">
        <v>378</v>
      </c>
      <c r="M18615" t="s">
        <v>379</v>
      </c>
      <c r="N18615" t="s">
        <v>487</v>
      </c>
    </row>
    <row r="18616" spans="1:14" x14ac:dyDescent="0.25">
      <c r="A18616" t="s">
        <v>240</v>
      </c>
      <c r="B18616" s="1">
        <v>45991</v>
      </c>
      <c r="C18616" t="s">
        <v>1310</v>
      </c>
      <c r="D18616" t="s">
        <v>1311</v>
      </c>
      <c r="E18616" s="4">
        <v>36017.428571428565</v>
      </c>
      <c r="F18616" t="s">
        <v>1477</v>
      </c>
      <c r="G18616" t="s">
        <v>471</v>
      </c>
      <c r="H18616" t="s">
        <v>308</v>
      </c>
      <c r="I18616" t="s">
        <v>309</v>
      </c>
      <c r="J18616" t="s">
        <v>264</v>
      </c>
      <c r="L18616" t="s">
        <v>378</v>
      </c>
      <c r="M18616" t="s">
        <v>379</v>
      </c>
      <c r="N18616" t="s">
        <v>487</v>
      </c>
    </row>
    <row r="18617" spans="1:14" x14ac:dyDescent="0.25">
      <c r="A18617" t="s">
        <v>240</v>
      </c>
      <c r="B18617" s="1">
        <v>46022</v>
      </c>
      <c r="C18617" t="s">
        <v>1310</v>
      </c>
      <c r="D18617" t="s">
        <v>1311</v>
      </c>
      <c r="E18617" s="4">
        <v>39639.999999999993</v>
      </c>
      <c r="F18617" t="s">
        <v>1477</v>
      </c>
      <c r="G18617" t="s">
        <v>471</v>
      </c>
      <c r="H18617" t="s">
        <v>308</v>
      </c>
      <c r="I18617" t="s">
        <v>309</v>
      </c>
      <c r="J18617" t="s">
        <v>264</v>
      </c>
      <c r="L18617" t="s">
        <v>378</v>
      </c>
      <c r="M18617" t="s">
        <v>379</v>
      </c>
      <c r="N18617" t="s">
        <v>487</v>
      </c>
    </row>
    <row r="18618" spans="1:14" x14ac:dyDescent="0.25">
      <c r="A18618" t="s">
        <v>240</v>
      </c>
      <c r="B18618" s="1">
        <v>45688</v>
      </c>
      <c r="C18618" t="s">
        <v>721</v>
      </c>
      <c r="D18618" t="s">
        <v>722</v>
      </c>
      <c r="E18618" s="4">
        <v>0</v>
      </c>
      <c r="F18618" t="s">
        <v>1477</v>
      </c>
      <c r="G18618" t="s">
        <v>471</v>
      </c>
      <c r="H18618" t="s">
        <v>308</v>
      </c>
      <c r="I18618" t="s">
        <v>309</v>
      </c>
      <c r="J18618" t="s">
        <v>264</v>
      </c>
      <c r="L18618" t="s">
        <v>378</v>
      </c>
      <c r="M18618" t="s">
        <v>379</v>
      </c>
      <c r="N18618" t="s">
        <v>487</v>
      </c>
    </row>
    <row r="18619" spans="1:14" x14ac:dyDescent="0.25">
      <c r="A18619" t="s">
        <v>240</v>
      </c>
      <c r="B18619" s="1">
        <v>45716</v>
      </c>
      <c r="C18619" t="s">
        <v>721</v>
      </c>
      <c r="D18619" t="s">
        <v>722</v>
      </c>
      <c r="E18619" s="4">
        <v>6245.57</v>
      </c>
      <c r="F18619" t="s">
        <v>1477</v>
      </c>
      <c r="G18619" t="s">
        <v>471</v>
      </c>
      <c r="H18619" t="s">
        <v>308</v>
      </c>
      <c r="I18619" t="s">
        <v>309</v>
      </c>
      <c r="J18619" t="s">
        <v>264</v>
      </c>
      <c r="L18619" t="s">
        <v>378</v>
      </c>
      <c r="M18619" t="s">
        <v>379</v>
      </c>
      <c r="N18619" t="s">
        <v>487</v>
      </c>
    </row>
    <row r="18620" spans="1:14" x14ac:dyDescent="0.25">
      <c r="A18620" t="s">
        <v>240</v>
      </c>
      <c r="B18620" s="1">
        <v>45747</v>
      </c>
      <c r="C18620" t="s">
        <v>721</v>
      </c>
      <c r="D18620" t="s">
        <v>722</v>
      </c>
      <c r="E18620" s="4">
        <v>6480.57</v>
      </c>
      <c r="F18620" t="s">
        <v>1477</v>
      </c>
      <c r="G18620" t="s">
        <v>471</v>
      </c>
      <c r="H18620" t="s">
        <v>308</v>
      </c>
      <c r="I18620" t="s">
        <v>309</v>
      </c>
      <c r="J18620" t="s">
        <v>264</v>
      </c>
      <c r="L18620" t="s">
        <v>378</v>
      </c>
      <c r="M18620" t="s">
        <v>379</v>
      </c>
      <c r="N18620" t="s">
        <v>487</v>
      </c>
    </row>
    <row r="18621" spans="1:14" x14ac:dyDescent="0.25">
      <c r="A18621" t="s">
        <v>240</v>
      </c>
      <c r="B18621" s="1">
        <v>45777</v>
      </c>
      <c r="C18621" t="s">
        <v>721</v>
      </c>
      <c r="D18621" t="s">
        <v>722</v>
      </c>
      <c r="E18621" s="4">
        <v>6660.57</v>
      </c>
      <c r="F18621" t="s">
        <v>1477</v>
      </c>
      <c r="G18621" t="s">
        <v>471</v>
      </c>
      <c r="H18621" t="s">
        <v>308</v>
      </c>
      <c r="I18621" t="s">
        <v>309</v>
      </c>
      <c r="J18621" t="s">
        <v>264</v>
      </c>
      <c r="L18621" t="s">
        <v>378</v>
      </c>
      <c r="M18621" t="s">
        <v>379</v>
      </c>
      <c r="N18621" t="s">
        <v>487</v>
      </c>
    </row>
    <row r="18622" spans="1:14" x14ac:dyDescent="0.25">
      <c r="A18622" t="s">
        <v>240</v>
      </c>
      <c r="B18622" s="1">
        <v>45808</v>
      </c>
      <c r="C18622" t="s">
        <v>721</v>
      </c>
      <c r="D18622" t="s">
        <v>722</v>
      </c>
      <c r="E18622" s="4">
        <v>6660.57</v>
      </c>
      <c r="F18622" t="s">
        <v>1477</v>
      </c>
      <c r="G18622" t="s">
        <v>471</v>
      </c>
      <c r="H18622" t="s">
        <v>308</v>
      </c>
      <c r="I18622" t="s">
        <v>309</v>
      </c>
      <c r="J18622" t="s">
        <v>264</v>
      </c>
      <c r="L18622" t="s">
        <v>378</v>
      </c>
      <c r="M18622" t="s">
        <v>379</v>
      </c>
      <c r="N18622" t="s">
        <v>487</v>
      </c>
    </row>
    <row r="18623" spans="1:14" x14ac:dyDescent="0.25">
      <c r="A18623" t="s">
        <v>240</v>
      </c>
      <c r="B18623" s="1">
        <v>45838</v>
      </c>
      <c r="C18623" t="s">
        <v>721</v>
      </c>
      <c r="D18623" t="s">
        <v>722</v>
      </c>
      <c r="E18623" s="4">
        <v>6860.57</v>
      </c>
      <c r="F18623" t="s">
        <v>1477</v>
      </c>
      <c r="G18623" t="s">
        <v>471</v>
      </c>
      <c r="H18623" t="s">
        <v>308</v>
      </c>
      <c r="I18623" t="s">
        <v>309</v>
      </c>
      <c r="J18623" t="s">
        <v>264</v>
      </c>
      <c r="L18623" t="s">
        <v>378</v>
      </c>
      <c r="M18623" t="s">
        <v>379</v>
      </c>
      <c r="N18623" t="s">
        <v>487</v>
      </c>
    </row>
    <row r="18624" spans="1:14" x14ac:dyDescent="0.25">
      <c r="A18624" t="s">
        <v>240</v>
      </c>
      <c r="B18624" s="1">
        <v>45869</v>
      </c>
      <c r="C18624" t="s">
        <v>721</v>
      </c>
      <c r="D18624" t="s">
        <v>722</v>
      </c>
      <c r="E18624" s="4">
        <v>7060.57</v>
      </c>
      <c r="F18624" t="s">
        <v>1477</v>
      </c>
      <c r="G18624" t="s">
        <v>471</v>
      </c>
      <c r="H18624" t="s">
        <v>308</v>
      </c>
      <c r="I18624" t="s">
        <v>309</v>
      </c>
      <c r="J18624" t="s">
        <v>264</v>
      </c>
      <c r="L18624" t="s">
        <v>378</v>
      </c>
      <c r="M18624" t="s">
        <v>379</v>
      </c>
      <c r="N18624" t="s">
        <v>487</v>
      </c>
    </row>
    <row r="18625" spans="1:14" x14ac:dyDescent="0.25">
      <c r="A18625" t="s">
        <v>240</v>
      </c>
      <c r="B18625" s="1">
        <v>45900</v>
      </c>
      <c r="C18625" t="s">
        <v>721</v>
      </c>
      <c r="D18625" t="s">
        <v>722</v>
      </c>
      <c r="E18625" s="4">
        <v>7260.57</v>
      </c>
      <c r="F18625" t="s">
        <v>1477</v>
      </c>
      <c r="G18625" t="s">
        <v>471</v>
      </c>
      <c r="H18625" t="s">
        <v>308</v>
      </c>
      <c r="I18625" t="s">
        <v>309</v>
      </c>
      <c r="J18625" t="s">
        <v>264</v>
      </c>
      <c r="L18625" t="s">
        <v>378</v>
      </c>
      <c r="M18625" t="s">
        <v>379</v>
      </c>
      <c r="N18625" t="s">
        <v>487</v>
      </c>
    </row>
    <row r="18626" spans="1:14" x14ac:dyDescent="0.25">
      <c r="A18626" t="s">
        <v>240</v>
      </c>
      <c r="B18626" s="1">
        <v>45930</v>
      </c>
      <c r="C18626" t="s">
        <v>721</v>
      </c>
      <c r="D18626" t="s">
        <v>722</v>
      </c>
      <c r="E18626" s="4">
        <v>7460.57</v>
      </c>
      <c r="F18626" t="s">
        <v>1477</v>
      </c>
      <c r="G18626" t="s">
        <v>471</v>
      </c>
      <c r="H18626" t="s">
        <v>308</v>
      </c>
      <c r="I18626" t="s">
        <v>309</v>
      </c>
      <c r="J18626" t="s">
        <v>264</v>
      </c>
      <c r="L18626" t="s">
        <v>378</v>
      </c>
      <c r="M18626" t="s">
        <v>379</v>
      </c>
      <c r="N18626" t="s">
        <v>487</v>
      </c>
    </row>
    <row r="18627" spans="1:14" x14ac:dyDescent="0.25">
      <c r="A18627" t="s">
        <v>240</v>
      </c>
      <c r="B18627" s="1">
        <v>45961</v>
      </c>
      <c r="C18627" t="s">
        <v>721</v>
      </c>
      <c r="D18627" t="s">
        <v>722</v>
      </c>
      <c r="E18627" s="4">
        <v>7660.57</v>
      </c>
      <c r="F18627" t="s">
        <v>1477</v>
      </c>
      <c r="G18627" t="s">
        <v>471</v>
      </c>
      <c r="H18627" t="s">
        <v>308</v>
      </c>
      <c r="I18627" t="s">
        <v>309</v>
      </c>
      <c r="J18627" t="s">
        <v>264</v>
      </c>
      <c r="L18627" t="s">
        <v>378</v>
      </c>
      <c r="M18627" t="s">
        <v>379</v>
      </c>
      <c r="N18627" t="s">
        <v>487</v>
      </c>
    </row>
    <row r="18628" spans="1:14" x14ac:dyDescent="0.25">
      <c r="A18628" t="s">
        <v>240</v>
      </c>
      <c r="B18628" s="1">
        <v>45991</v>
      </c>
      <c r="C18628" t="s">
        <v>721</v>
      </c>
      <c r="D18628" t="s">
        <v>722</v>
      </c>
      <c r="E18628" s="4">
        <v>7860.57</v>
      </c>
      <c r="F18628" t="s">
        <v>1477</v>
      </c>
      <c r="G18628" t="s">
        <v>471</v>
      </c>
      <c r="H18628" t="s">
        <v>308</v>
      </c>
      <c r="I18628" t="s">
        <v>309</v>
      </c>
      <c r="J18628" t="s">
        <v>264</v>
      </c>
      <c r="L18628" t="s">
        <v>378</v>
      </c>
      <c r="M18628" t="s">
        <v>379</v>
      </c>
      <c r="N18628" t="s">
        <v>487</v>
      </c>
    </row>
    <row r="18629" spans="1:14" x14ac:dyDescent="0.25">
      <c r="A18629" t="s">
        <v>240</v>
      </c>
      <c r="B18629" s="1">
        <v>46022</v>
      </c>
      <c r="C18629" t="s">
        <v>721</v>
      </c>
      <c r="D18629" t="s">
        <v>722</v>
      </c>
      <c r="E18629" s="4">
        <v>8060.57</v>
      </c>
      <c r="F18629" t="s">
        <v>1477</v>
      </c>
      <c r="G18629" t="s">
        <v>471</v>
      </c>
      <c r="H18629" t="s">
        <v>308</v>
      </c>
      <c r="I18629" t="s">
        <v>309</v>
      </c>
      <c r="J18629" t="s">
        <v>264</v>
      </c>
      <c r="L18629" t="s">
        <v>378</v>
      </c>
      <c r="M18629" t="s">
        <v>379</v>
      </c>
      <c r="N18629" t="s">
        <v>487</v>
      </c>
    </row>
    <row r="18630" spans="1:14" x14ac:dyDescent="0.25">
      <c r="A18630" t="s">
        <v>240</v>
      </c>
      <c r="B18630" s="1">
        <v>45688</v>
      </c>
      <c r="C18630" t="s">
        <v>755</v>
      </c>
      <c r="D18630" t="s">
        <v>756</v>
      </c>
      <c r="E18630" s="4">
        <v>0</v>
      </c>
      <c r="F18630" t="s">
        <v>1477</v>
      </c>
      <c r="G18630" t="s">
        <v>471</v>
      </c>
      <c r="H18630" t="s">
        <v>311</v>
      </c>
      <c r="I18630" t="s">
        <v>312</v>
      </c>
      <c r="J18630" t="s">
        <v>264</v>
      </c>
      <c r="L18630" t="s">
        <v>378</v>
      </c>
      <c r="M18630" t="s">
        <v>379</v>
      </c>
      <c r="N18630" t="s">
        <v>487</v>
      </c>
    </row>
    <row r="18631" spans="1:14" x14ac:dyDescent="0.25">
      <c r="A18631" t="s">
        <v>240</v>
      </c>
      <c r="B18631" s="1">
        <v>45716</v>
      </c>
      <c r="C18631" t="s">
        <v>755</v>
      </c>
      <c r="D18631" t="s">
        <v>756</v>
      </c>
      <c r="E18631" s="4">
        <v>5200</v>
      </c>
      <c r="F18631" t="s">
        <v>1477</v>
      </c>
      <c r="G18631" t="s">
        <v>471</v>
      </c>
      <c r="H18631" t="s">
        <v>311</v>
      </c>
      <c r="I18631" t="s">
        <v>312</v>
      </c>
      <c r="J18631" t="s">
        <v>264</v>
      </c>
      <c r="L18631" t="s">
        <v>378</v>
      </c>
      <c r="M18631" t="s">
        <v>379</v>
      </c>
      <c r="N18631" t="s">
        <v>487</v>
      </c>
    </row>
    <row r="18632" spans="1:14" x14ac:dyDescent="0.25">
      <c r="A18632" t="s">
        <v>240</v>
      </c>
      <c r="B18632" s="1">
        <v>45747</v>
      </c>
      <c r="C18632" t="s">
        <v>755</v>
      </c>
      <c r="D18632" t="s">
        <v>756</v>
      </c>
      <c r="E18632" s="4">
        <v>9450</v>
      </c>
      <c r="F18632" t="s">
        <v>1477</v>
      </c>
      <c r="G18632" t="s">
        <v>471</v>
      </c>
      <c r="H18632" t="s">
        <v>311</v>
      </c>
      <c r="I18632" t="s">
        <v>312</v>
      </c>
      <c r="J18632" t="s">
        <v>264</v>
      </c>
      <c r="L18632" t="s">
        <v>378</v>
      </c>
      <c r="M18632" t="s">
        <v>379</v>
      </c>
      <c r="N18632" t="s">
        <v>487</v>
      </c>
    </row>
    <row r="18633" spans="1:14" x14ac:dyDescent="0.25">
      <c r="A18633" t="s">
        <v>240</v>
      </c>
      <c r="B18633" s="1">
        <v>45777</v>
      </c>
      <c r="C18633" t="s">
        <v>755</v>
      </c>
      <c r="D18633" t="s">
        <v>756</v>
      </c>
      <c r="E18633" s="4">
        <v>9450</v>
      </c>
      <c r="F18633" t="s">
        <v>1477</v>
      </c>
      <c r="G18633" t="s">
        <v>471</v>
      </c>
      <c r="H18633" t="s">
        <v>311</v>
      </c>
      <c r="I18633" t="s">
        <v>312</v>
      </c>
      <c r="J18633" t="s">
        <v>264</v>
      </c>
      <c r="L18633" t="s">
        <v>378</v>
      </c>
      <c r="M18633" t="s">
        <v>379</v>
      </c>
      <c r="N18633" t="s">
        <v>487</v>
      </c>
    </row>
    <row r="18634" spans="1:14" x14ac:dyDescent="0.25">
      <c r="A18634" t="s">
        <v>240</v>
      </c>
      <c r="B18634" s="1">
        <v>45808</v>
      </c>
      <c r="C18634" t="s">
        <v>755</v>
      </c>
      <c r="D18634" t="s">
        <v>756</v>
      </c>
      <c r="E18634" s="4">
        <v>13986.88</v>
      </c>
      <c r="F18634" t="s">
        <v>1477</v>
      </c>
      <c r="G18634" t="s">
        <v>471</v>
      </c>
      <c r="H18634" t="s">
        <v>311</v>
      </c>
      <c r="I18634" t="s">
        <v>312</v>
      </c>
      <c r="J18634" t="s">
        <v>264</v>
      </c>
      <c r="L18634" t="s">
        <v>378</v>
      </c>
      <c r="M18634" t="s">
        <v>379</v>
      </c>
      <c r="N18634" t="s">
        <v>487</v>
      </c>
    </row>
    <row r="18635" spans="1:14" x14ac:dyDescent="0.25">
      <c r="A18635" t="s">
        <v>240</v>
      </c>
      <c r="B18635" s="1">
        <v>45838</v>
      </c>
      <c r="C18635" t="s">
        <v>755</v>
      </c>
      <c r="D18635" t="s">
        <v>756</v>
      </c>
      <c r="E18635" s="4">
        <v>13986.88</v>
      </c>
      <c r="F18635" t="s">
        <v>1477</v>
      </c>
      <c r="G18635" t="s">
        <v>471</v>
      </c>
      <c r="H18635" t="s">
        <v>311</v>
      </c>
      <c r="I18635" t="s">
        <v>312</v>
      </c>
      <c r="J18635" t="s">
        <v>264</v>
      </c>
      <c r="L18635" t="s">
        <v>378</v>
      </c>
      <c r="M18635" t="s">
        <v>379</v>
      </c>
      <c r="N18635" t="s">
        <v>487</v>
      </c>
    </row>
    <row r="18636" spans="1:14" x14ac:dyDescent="0.25">
      <c r="A18636" t="s">
        <v>240</v>
      </c>
      <c r="B18636" s="1">
        <v>45869</v>
      </c>
      <c r="C18636" t="s">
        <v>755</v>
      </c>
      <c r="D18636" t="s">
        <v>756</v>
      </c>
      <c r="E18636" s="4">
        <v>13986.88</v>
      </c>
      <c r="F18636" t="s">
        <v>1477</v>
      </c>
      <c r="G18636" t="s">
        <v>471</v>
      </c>
      <c r="H18636" t="s">
        <v>311</v>
      </c>
      <c r="I18636" t="s">
        <v>312</v>
      </c>
      <c r="J18636" t="s">
        <v>264</v>
      </c>
      <c r="L18636" t="s">
        <v>378</v>
      </c>
      <c r="M18636" t="s">
        <v>379</v>
      </c>
      <c r="N18636" t="s">
        <v>487</v>
      </c>
    </row>
    <row r="18637" spans="1:14" x14ac:dyDescent="0.25">
      <c r="A18637" t="s">
        <v>240</v>
      </c>
      <c r="B18637" s="1">
        <v>45900</v>
      </c>
      <c r="C18637" t="s">
        <v>755</v>
      </c>
      <c r="D18637" t="s">
        <v>756</v>
      </c>
      <c r="E18637" s="4">
        <v>13986.88</v>
      </c>
      <c r="F18637" t="s">
        <v>1477</v>
      </c>
      <c r="G18637" t="s">
        <v>471</v>
      </c>
      <c r="H18637" t="s">
        <v>311</v>
      </c>
      <c r="I18637" t="s">
        <v>312</v>
      </c>
      <c r="J18637" t="s">
        <v>264</v>
      </c>
      <c r="L18637" t="s">
        <v>378</v>
      </c>
      <c r="M18637" t="s">
        <v>379</v>
      </c>
      <c r="N18637" t="s">
        <v>487</v>
      </c>
    </row>
    <row r="18638" spans="1:14" x14ac:dyDescent="0.25">
      <c r="A18638" t="s">
        <v>240</v>
      </c>
      <c r="B18638" s="1">
        <v>45930</v>
      </c>
      <c r="C18638" t="s">
        <v>755</v>
      </c>
      <c r="D18638" t="s">
        <v>756</v>
      </c>
      <c r="E18638" s="4">
        <v>13986.88</v>
      </c>
      <c r="F18638" t="s">
        <v>1477</v>
      </c>
      <c r="G18638" t="s">
        <v>471</v>
      </c>
      <c r="H18638" t="s">
        <v>311</v>
      </c>
      <c r="I18638" t="s">
        <v>312</v>
      </c>
      <c r="J18638" t="s">
        <v>264</v>
      </c>
      <c r="L18638" t="s">
        <v>378</v>
      </c>
      <c r="M18638" t="s">
        <v>379</v>
      </c>
      <c r="N18638" t="s">
        <v>487</v>
      </c>
    </row>
    <row r="18639" spans="1:14" x14ac:dyDescent="0.25">
      <c r="A18639" t="s">
        <v>240</v>
      </c>
      <c r="B18639" s="1">
        <v>45961</v>
      </c>
      <c r="C18639" t="s">
        <v>755</v>
      </c>
      <c r="D18639" t="s">
        <v>756</v>
      </c>
      <c r="E18639" s="4">
        <v>13986.88</v>
      </c>
      <c r="F18639" t="s">
        <v>1477</v>
      </c>
      <c r="G18639" t="s">
        <v>471</v>
      </c>
      <c r="H18639" t="s">
        <v>311</v>
      </c>
      <c r="I18639" t="s">
        <v>312</v>
      </c>
      <c r="J18639" t="s">
        <v>264</v>
      </c>
      <c r="L18639" t="s">
        <v>378</v>
      </c>
      <c r="M18639" t="s">
        <v>379</v>
      </c>
      <c r="N18639" t="s">
        <v>487</v>
      </c>
    </row>
    <row r="18640" spans="1:14" x14ac:dyDescent="0.25">
      <c r="A18640" t="s">
        <v>240</v>
      </c>
      <c r="B18640" s="1">
        <v>45991</v>
      </c>
      <c r="C18640" t="s">
        <v>755</v>
      </c>
      <c r="D18640" t="s">
        <v>756</v>
      </c>
      <c r="E18640" s="4">
        <v>13986.88</v>
      </c>
      <c r="F18640" t="s">
        <v>1477</v>
      </c>
      <c r="G18640" t="s">
        <v>471</v>
      </c>
      <c r="H18640" t="s">
        <v>311</v>
      </c>
      <c r="I18640" t="s">
        <v>312</v>
      </c>
      <c r="J18640" t="s">
        <v>264</v>
      </c>
      <c r="L18640" t="s">
        <v>378</v>
      </c>
      <c r="M18640" t="s">
        <v>379</v>
      </c>
      <c r="N18640" t="s">
        <v>487</v>
      </c>
    </row>
    <row r="18641" spans="1:14" x14ac:dyDescent="0.25">
      <c r="A18641" t="s">
        <v>240</v>
      </c>
      <c r="B18641" s="1">
        <v>46022</v>
      </c>
      <c r="C18641" t="s">
        <v>755</v>
      </c>
      <c r="D18641" t="s">
        <v>756</v>
      </c>
      <c r="E18641" s="4">
        <v>13986.88</v>
      </c>
      <c r="F18641" t="s">
        <v>1477</v>
      </c>
      <c r="G18641" t="s">
        <v>471</v>
      </c>
      <c r="H18641" t="s">
        <v>311</v>
      </c>
      <c r="I18641" t="s">
        <v>312</v>
      </c>
      <c r="J18641" t="s">
        <v>264</v>
      </c>
      <c r="L18641" t="s">
        <v>378</v>
      </c>
      <c r="M18641" t="s">
        <v>379</v>
      </c>
      <c r="N18641" t="s">
        <v>487</v>
      </c>
    </row>
    <row r="18642" spans="1:14" x14ac:dyDescent="0.25">
      <c r="A18642" t="s">
        <v>240</v>
      </c>
      <c r="B18642" s="1">
        <v>45688</v>
      </c>
      <c r="C18642" t="s">
        <v>1252</v>
      </c>
      <c r="D18642" t="s">
        <v>1253</v>
      </c>
      <c r="E18642" s="4">
        <v>0</v>
      </c>
      <c r="F18642" t="s">
        <v>1477</v>
      </c>
      <c r="G18642" t="s">
        <v>471</v>
      </c>
      <c r="H18642" t="s">
        <v>308</v>
      </c>
      <c r="I18642" t="s">
        <v>309</v>
      </c>
      <c r="J18642" t="s">
        <v>264</v>
      </c>
      <c r="L18642" t="s">
        <v>378</v>
      </c>
      <c r="M18642" t="s">
        <v>379</v>
      </c>
      <c r="N18642" t="s">
        <v>487</v>
      </c>
    </row>
    <row r="18643" spans="1:14" x14ac:dyDescent="0.25">
      <c r="A18643" t="s">
        <v>240</v>
      </c>
      <c r="B18643" s="1">
        <v>45716</v>
      </c>
      <c r="C18643" t="s">
        <v>1252</v>
      </c>
      <c r="D18643" t="s">
        <v>1253</v>
      </c>
      <c r="E18643" s="4">
        <v>1368</v>
      </c>
      <c r="F18643" t="s">
        <v>1477</v>
      </c>
      <c r="G18643" t="s">
        <v>471</v>
      </c>
      <c r="H18643" t="s">
        <v>308</v>
      </c>
      <c r="I18643" t="s">
        <v>309</v>
      </c>
      <c r="J18643" t="s">
        <v>264</v>
      </c>
      <c r="L18643" t="s">
        <v>378</v>
      </c>
      <c r="M18643" t="s">
        <v>379</v>
      </c>
      <c r="N18643" t="s">
        <v>487</v>
      </c>
    </row>
    <row r="18644" spans="1:14" x14ac:dyDescent="0.25">
      <c r="A18644" t="s">
        <v>240</v>
      </c>
      <c r="B18644" s="1">
        <v>45747</v>
      </c>
      <c r="C18644" t="s">
        <v>1252</v>
      </c>
      <c r="D18644" t="s">
        <v>1253</v>
      </c>
      <c r="E18644" s="4">
        <v>1368</v>
      </c>
      <c r="F18644" t="s">
        <v>1477</v>
      </c>
      <c r="G18644" t="s">
        <v>471</v>
      </c>
      <c r="H18644" t="s">
        <v>308</v>
      </c>
      <c r="I18644" t="s">
        <v>309</v>
      </c>
      <c r="J18644" t="s">
        <v>264</v>
      </c>
      <c r="L18644" t="s">
        <v>378</v>
      </c>
      <c r="M18644" t="s">
        <v>379</v>
      </c>
      <c r="N18644" t="s">
        <v>487</v>
      </c>
    </row>
    <row r="18645" spans="1:14" x14ac:dyDescent="0.25">
      <c r="A18645" t="s">
        <v>240</v>
      </c>
      <c r="B18645" s="1">
        <v>45777</v>
      </c>
      <c r="C18645" t="s">
        <v>1252</v>
      </c>
      <c r="D18645" t="s">
        <v>1253</v>
      </c>
      <c r="E18645" s="4">
        <v>1968</v>
      </c>
      <c r="F18645" t="s">
        <v>1477</v>
      </c>
      <c r="G18645" t="s">
        <v>471</v>
      </c>
      <c r="H18645" t="s">
        <v>308</v>
      </c>
      <c r="I18645" t="s">
        <v>309</v>
      </c>
      <c r="J18645" t="s">
        <v>264</v>
      </c>
      <c r="L18645" t="s">
        <v>378</v>
      </c>
      <c r="M18645" t="s">
        <v>379</v>
      </c>
      <c r="N18645" t="s">
        <v>487</v>
      </c>
    </row>
    <row r="18646" spans="1:14" x14ac:dyDescent="0.25">
      <c r="A18646" t="s">
        <v>240</v>
      </c>
      <c r="B18646" s="1">
        <v>45808</v>
      </c>
      <c r="C18646" t="s">
        <v>1252</v>
      </c>
      <c r="D18646" t="s">
        <v>1253</v>
      </c>
      <c r="E18646" s="4">
        <v>1968</v>
      </c>
      <c r="F18646" t="s">
        <v>1477</v>
      </c>
      <c r="G18646" t="s">
        <v>471</v>
      </c>
      <c r="H18646" t="s">
        <v>308</v>
      </c>
      <c r="I18646" t="s">
        <v>309</v>
      </c>
      <c r="J18646" t="s">
        <v>264</v>
      </c>
      <c r="L18646" t="s">
        <v>378</v>
      </c>
      <c r="M18646" t="s">
        <v>379</v>
      </c>
      <c r="N18646" t="s">
        <v>487</v>
      </c>
    </row>
    <row r="18647" spans="1:14" x14ac:dyDescent="0.25">
      <c r="A18647" t="s">
        <v>240</v>
      </c>
      <c r="B18647" s="1">
        <v>45838</v>
      </c>
      <c r="C18647" t="s">
        <v>1252</v>
      </c>
      <c r="D18647" t="s">
        <v>1253</v>
      </c>
      <c r="E18647" s="4">
        <v>1968</v>
      </c>
      <c r="F18647" t="s">
        <v>1477</v>
      </c>
      <c r="G18647" t="s">
        <v>471</v>
      </c>
      <c r="H18647" t="s">
        <v>308</v>
      </c>
      <c r="I18647" t="s">
        <v>309</v>
      </c>
      <c r="J18647" t="s">
        <v>264</v>
      </c>
      <c r="L18647" t="s">
        <v>378</v>
      </c>
      <c r="M18647" t="s">
        <v>379</v>
      </c>
      <c r="N18647" t="s">
        <v>487</v>
      </c>
    </row>
    <row r="18648" spans="1:14" x14ac:dyDescent="0.25">
      <c r="A18648" t="s">
        <v>240</v>
      </c>
      <c r="B18648" s="1">
        <v>45869</v>
      </c>
      <c r="C18648" t="s">
        <v>1252</v>
      </c>
      <c r="D18648" t="s">
        <v>1253</v>
      </c>
      <c r="E18648" s="4">
        <v>1968</v>
      </c>
      <c r="F18648" t="s">
        <v>1477</v>
      </c>
      <c r="G18648" t="s">
        <v>471</v>
      </c>
      <c r="H18648" t="s">
        <v>308</v>
      </c>
      <c r="I18648" t="s">
        <v>309</v>
      </c>
      <c r="J18648" t="s">
        <v>264</v>
      </c>
      <c r="L18648" t="s">
        <v>378</v>
      </c>
      <c r="M18648" t="s">
        <v>379</v>
      </c>
      <c r="N18648" t="s">
        <v>487</v>
      </c>
    </row>
    <row r="18649" spans="1:14" x14ac:dyDescent="0.25">
      <c r="A18649" t="s">
        <v>240</v>
      </c>
      <c r="B18649" s="1">
        <v>45900</v>
      </c>
      <c r="C18649" t="s">
        <v>1252</v>
      </c>
      <c r="D18649" t="s">
        <v>1253</v>
      </c>
      <c r="E18649" s="4">
        <v>1968</v>
      </c>
      <c r="F18649" t="s">
        <v>1477</v>
      </c>
      <c r="G18649" t="s">
        <v>471</v>
      </c>
      <c r="H18649" t="s">
        <v>308</v>
      </c>
      <c r="I18649" t="s">
        <v>309</v>
      </c>
      <c r="J18649" t="s">
        <v>264</v>
      </c>
      <c r="L18649" t="s">
        <v>378</v>
      </c>
      <c r="M18649" t="s">
        <v>379</v>
      </c>
      <c r="N18649" t="s">
        <v>487</v>
      </c>
    </row>
    <row r="18650" spans="1:14" x14ac:dyDescent="0.25">
      <c r="A18650" t="s">
        <v>240</v>
      </c>
      <c r="B18650" s="1">
        <v>45930</v>
      </c>
      <c r="C18650" t="s">
        <v>1252</v>
      </c>
      <c r="D18650" t="s">
        <v>1253</v>
      </c>
      <c r="E18650" s="4">
        <v>1968</v>
      </c>
      <c r="F18650" t="s">
        <v>1477</v>
      </c>
      <c r="G18650" t="s">
        <v>471</v>
      </c>
      <c r="H18650" t="s">
        <v>308</v>
      </c>
      <c r="I18650" t="s">
        <v>309</v>
      </c>
      <c r="J18650" t="s">
        <v>264</v>
      </c>
      <c r="L18650" t="s">
        <v>378</v>
      </c>
      <c r="M18650" t="s">
        <v>379</v>
      </c>
      <c r="N18650" t="s">
        <v>487</v>
      </c>
    </row>
    <row r="18651" spans="1:14" x14ac:dyDescent="0.25">
      <c r="A18651" t="s">
        <v>240</v>
      </c>
      <c r="B18651" s="1">
        <v>45961</v>
      </c>
      <c r="C18651" t="s">
        <v>1252</v>
      </c>
      <c r="D18651" t="s">
        <v>1253</v>
      </c>
      <c r="E18651" s="4">
        <v>1968</v>
      </c>
      <c r="F18651" t="s">
        <v>1477</v>
      </c>
      <c r="G18651" t="s">
        <v>471</v>
      </c>
      <c r="H18651" t="s">
        <v>308</v>
      </c>
      <c r="I18651" t="s">
        <v>309</v>
      </c>
      <c r="J18651" t="s">
        <v>264</v>
      </c>
      <c r="L18651" t="s">
        <v>378</v>
      </c>
      <c r="M18651" t="s">
        <v>379</v>
      </c>
      <c r="N18651" t="s">
        <v>487</v>
      </c>
    </row>
    <row r="18652" spans="1:14" x14ac:dyDescent="0.25">
      <c r="A18652" t="s">
        <v>240</v>
      </c>
      <c r="B18652" s="1">
        <v>45991</v>
      </c>
      <c r="C18652" t="s">
        <v>1252</v>
      </c>
      <c r="D18652" t="s">
        <v>1253</v>
      </c>
      <c r="E18652" s="4">
        <v>1968</v>
      </c>
      <c r="F18652" t="s">
        <v>1477</v>
      </c>
      <c r="G18652" t="s">
        <v>471</v>
      </c>
      <c r="H18652" t="s">
        <v>308</v>
      </c>
      <c r="I18652" t="s">
        <v>309</v>
      </c>
      <c r="J18652" t="s">
        <v>264</v>
      </c>
      <c r="L18652" t="s">
        <v>378</v>
      </c>
      <c r="M18652" t="s">
        <v>379</v>
      </c>
      <c r="N18652" t="s">
        <v>487</v>
      </c>
    </row>
    <row r="18653" spans="1:14" x14ac:dyDescent="0.25">
      <c r="A18653" t="s">
        <v>240</v>
      </c>
      <c r="B18653" s="1">
        <v>46022</v>
      </c>
      <c r="C18653" t="s">
        <v>1252</v>
      </c>
      <c r="D18653" t="s">
        <v>1253</v>
      </c>
      <c r="E18653" s="4">
        <v>1968</v>
      </c>
      <c r="F18653" t="s">
        <v>1477</v>
      </c>
      <c r="G18653" t="s">
        <v>471</v>
      </c>
      <c r="H18653" t="s">
        <v>308</v>
      </c>
      <c r="I18653" t="s">
        <v>309</v>
      </c>
      <c r="J18653" t="s">
        <v>264</v>
      </c>
      <c r="L18653" t="s">
        <v>378</v>
      </c>
      <c r="M18653" t="s">
        <v>379</v>
      </c>
      <c r="N18653" t="s">
        <v>487</v>
      </c>
    </row>
    <row r="18654" spans="1:14" x14ac:dyDescent="0.25">
      <c r="A18654" t="s">
        <v>240</v>
      </c>
      <c r="B18654" s="1">
        <v>45688</v>
      </c>
      <c r="C18654" t="s">
        <v>1144</v>
      </c>
      <c r="D18654" t="s">
        <v>1403</v>
      </c>
      <c r="E18654" s="4">
        <v>0</v>
      </c>
      <c r="F18654" t="s">
        <v>1477</v>
      </c>
      <c r="G18654" t="s">
        <v>471</v>
      </c>
      <c r="H18654" t="s">
        <v>308</v>
      </c>
      <c r="I18654" t="s">
        <v>309</v>
      </c>
      <c r="J18654" t="s">
        <v>264</v>
      </c>
      <c r="L18654" t="s">
        <v>378</v>
      </c>
      <c r="M18654" t="s">
        <v>379</v>
      </c>
      <c r="N18654" t="s">
        <v>487</v>
      </c>
    </row>
    <row r="18655" spans="1:14" x14ac:dyDescent="0.25">
      <c r="A18655" t="s">
        <v>240</v>
      </c>
      <c r="B18655" s="1">
        <v>45716</v>
      </c>
      <c r="C18655" t="s">
        <v>1144</v>
      </c>
      <c r="D18655" t="s">
        <v>1403</v>
      </c>
      <c r="E18655" s="4">
        <v>0</v>
      </c>
      <c r="F18655" t="s">
        <v>1477</v>
      </c>
      <c r="G18655" t="s">
        <v>471</v>
      </c>
      <c r="H18655" t="s">
        <v>308</v>
      </c>
      <c r="I18655" t="s">
        <v>309</v>
      </c>
      <c r="J18655" t="s">
        <v>264</v>
      </c>
      <c r="L18655" t="s">
        <v>378</v>
      </c>
      <c r="M18655" t="s">
        <v>379</v>
      </c>
      <c r="N18655" t="s">
        <v>487</v>
      </c>
    </row>
    <row r="18656" spans="1:14" x14ac:dyDescent="0.25">
      <c r="A18656" t="s">
        <v>240</v>
      </c>
      <c r="B18656" s="1">
        <v>45747</v>
      </c>
      <c r="C18656" t="s">
        <v>1144</v>
      </c>
      <c r="D18656" t="s">
        <v>1403</v>
      </c>
      <c r="E18656" s="4">
        <v>2953.9600000000005</v>
      </c>
      <c r="F18656" t="s">
        <v>1477</v>
      </c>
      <c r="G18656" t="s">
        <v>471</v>
      </c>
      <c r="H18656" t="s">
        <v>308</v>
      </c>
      <c r="I18656" t="s">
        <v>309</v>
      </c>
      <c r="J18656" t="s">
        <v>264</v>
      </c>
      <c r="L18656" t="s">
        <v>378</v>
      </c>
      <c r="M18656" t="s">
        <v>379</v>
      </c>
      <c r="N18656" t="s">
        <v>487</v>
      </c>
    </row>
    <row r="18657" spans="1:14" x14ac:dyDescent="0.25">
      <c r="A18657" t="s">
        <v>240</v>
      </c>
      <c r="B18657" s="1">
        <v>45777</v>
      </c>
      <c r="C18657" t="s">
        <v>1144</v>
      </c>
      <c r="D18657" t="s">
        <v>1403</v>
      </c>
      <c r="E18657" s="4">
        <v>45519.82</v>
      </c>
      <c r="F18657" t="s">
        <v>1477</v>
      </c>
      <c r="G18657" t="s">
        <v>471</v>
      </c>
      <c r="H18657" t="s">
        <v>308</v>
      </c>
      <c r="I18657" t="s">
        <v>309</v>
      </c>
      <c r="J18657" t="s">
        <v>264</v>
      </c>
      <c r="L18657" t="s">
        <v>378</v>
      </c>
      <c r="M18657" t="s">
        <v>379</v>
      </c>
      <c r="N18657" t="s">
        <v>487</v>
      </c>
    </row>
    <row r="18658" spans="1:14" x14ac:dyDescent="0.25">
      <c r="A18658" t="s">
        <v>240</v>
      </c>
      <c r="B18658" s="1">
        <v>45808</v>
      </c>
      <c r="C18658" t="s">
        <v>1144</v>
      </c>
      <c r="D18658" t="s">
        <v>1403</v>
      </c>
      <c r="E18658" s="4">
        <v>0</v>
      </c>
      <c r="F18658" t="s">
        <v>1477</v>
      </c>
      <c r="G18658" t="s">
        <v>471</v>
      </c>
      <c r="H18658" t="s">
        <v>308</v>
      </c>
      <c r="I18658" t="s">
        <v>309</v>
      </c>
      <c r="J18658" t="s">
        <v>264</v>
      </c>
      <c r="L18658" t="s">
        <v>378</v>
      </c>
      <c r="M18658" t="s">
        <v>379</v>
      </c>
      <c r="N18658" t="s">
        <v>487</v>
      </c>
    </row>
    <row r="18659" spans="1:14" x14ac:dyDescent="0.25">
      <c r="A18659" t="s">
        <v>240</v>
      </c>
      <c r="B18659" s="1">
        <v>45838</v>
      </c>
      <c r="C18659" t="s">
        <v>1144</v>
      </c>
      <c r="D18659" t="s">
        <v>1403</v>
      </c>
      <c r="E18659" s="4">
        <v>0</v>
      </c>
      <c r="F18659" t="s">
        <v>1477</v>
      </c>
      <c r="G18659" t="s">
        <v>471</v>
      </c>
      <c r="H18659" t="s">
        <v>308</v>
      </c>
      <c r="I18659" t="s">
        <v>309</v>
      </c>
      <c r="J18659" t="s">
        <v>264</v>
      </c>
      <c r="L18659" t="s">
        <v>378</v>
      </c>
      <c r="M18659" t="s">
        <v>379</v>
      </c>
      <c r="N18659" t="s">
        <v>487</v>
      </c>
    </row>
    <row r="18660" spans="1:14" x14ac:dyDescent="0.25">
      <c r="A18660" t="s">
        <v>240</v>
      </c>
      <c r="B18660" s="1">
        <v>45869</v>
      </c>
      <c r="C18660" t="s">
        <v>1144</v>
      </c>
      <c r="D18660" t="s">
        <v>1403</v>
      </c>
      <c r="E18660" s="4">
        <v>0</v>
      </c>
      <c r="F18660" t="s">
        <v>1477</v>
      </c>
      <c r="G18660" t="s">
        <v>471</v>
      </c>
      <c r="H18660" t="s">
        <v>308</v>
      </c>
      <c r="I18660" t="s">
        <v>309</v>
      </c>
      <c r="J18660" t="s">
        <v>264</v>
      </c>
      <c r="L18660" t="s">
        <v>378</v>
      </c>
      <c r="M18660" t="s">
        <v>379</v>
      </c>
      <c r="N18660" t="s">
        <v>487</v>
      </c>
    </row>
    <row r="18661" spans="1:14" x14ac:dyDescent="0.25">
      <c r="A18661" t="s">
        <v>240</v>
      </c>
      <c r="B18661" s="1">
        <v>45900</v>
      </c>
      <c r="C18661" t="s">
        <v>1144</v>
      </c>
      <c r="D18661" t="s">
        <v>1403</v>
      </c>
      <c r="E18661" s="4">
        <v>0</v>
      </c>
      <c r="F18661" t="s">
        <v>1477</v>
      </c>
      <c r="G18661" t="s">
        <v>471</v>
      </c>
      <c r="H18661" t="s">
        <v>308</v>
      </c>
      <c r="I18661" t="s">
        <v>309</v>
      </c>
      <c r="J18661" t="s">
        <v>264</v>
      </c>
      <c r="L18661" t="s">
        <v>378</v>
      </c>
      <c r="M18661" t="s">
        <v>379</v>
      </c>
      <c r="N18661" t="s">
        <v>487</v>
      </c>
    </row>
    <row r="18662" spans="1:14" x14ac:dyDescent="0.25">
      <c r="A18662" t="s">
        <v>240</v>
      </c>
      <c r="B18662" s="1">
        <v>45930</v>
      </c>
      <c r="C18662" t="s">
        <v>1144</v>
      </c>
      <c r="D18662" t="s">
        <v>1403</v>
      </c>
      <c r="E18662" s="4">
        <v>0</v>
      </c>
      <c r="F18662" t="s">
        <v>1477</v>
      </c>
      <c r="G18662" t="s">
        <v>471</v>
      </c>
      <c r="H18662" t="s">
        <v>308</v>
      </c>
      <c r="I18662" t="s">
        <v>309</v>
      </c>
      <c r="J18662" t="s">
        <v>264</v>
      </c>
      <c r="L18662" t="s">
        <v>378</v>
      </c>
      <c r="M18662" t="s">
        <v>379</v>
      </c>
      <c r="N18662" t="s">
        <v>487</v>
      </c>
    </row>
    <row r="18663" spans="1:14" x14ac:dyDescent="0.25">
      <c r="A18663" t="s">
        <v>240</v>
      </c>
      <c r="B18663" s="1">
        <v>45961</v>
      </c>
      <c r="C18663" t="s">
        <v>1144</v>
      </c>
      <c r="D18663" t="s">
        <v>1403</v>
      </c>
      <c r="E18663" s="4">
        <v>0</v>
      </c>
      <c r="F18663" t="s">
        <v>1477</v>
      </c>
      <c r="G18663" t="s">
        <v>471</v>
      </c>
      <c r="H18663" t="s">
        <v>308</v>
      </c>
      <c r="I18663" t="s">
        <v>309</v>
      </c>
      <c r="J18663" t="s">
        <v>264</v>
      </c>
      <c r="L18663" t="s">
        <v>378</v>
      </c>
      <c r="M18663" t="s">
        <v>379</v>
      </c>
      <c r="N18663" t="s">
        <v>487</v>
      </c>
    </row>
    <row r="18664" spans="1:14" x14ac:dyDescent="0.25">
      <c r="A18664" t="s">
        <v>240</v>
      </c>
      <c r="B18664" s="1">
        <v>45991</v>
      </c>
      <c r="C18664" t="s">
        <v>1144</v>
      </c>
      <c r="D18664" t="s">
        <v>1403</v>
      </c>
      <c r="E18664" s="4">
        <v>0</v>
      </c>
      <c r="F18664" t="s">
        <v>1477</v>
      </c>
      <c r="G18664" t="s">
        <v>471</v>
      </c>
      <c r="H18664" t="s">
        <v>308</v>
      </c>
      <c r="I18664" t="s">
        <v>309</v>
      </c>
      <c r="J18664" t="s">
        <v>264</v>
      </c>
      <c r="L18664" t="s">
        <v>378</v>
      </c>
      <c r="M18664" t="s">
        <v>379</v>
      </c>
      <c r="N18664" t="s">
        <v>487</v>
      </c>
    </row>
    <row r="18665" spans="1:14" x14ac:dyDescent="0.25">
      <c r="A18665" t="s">
        <v>240</v>
      </c>
      <c r="B18665" s="1">
        <v>46022</v>
      </c>
      <c r="C18665" t="s">
        <v>1144</v>
      </c>
      <c r="D18665" t="s">
        <v>1403</v>
      </c>
      <c r="E18665" s="4">
        <v>0</v>
      </c>
      <c r="F18665" t="s">
        <v>1477</v>
      </c>
      <c r="G18665" t="s">
        <v>471</v>
      </c>
      <c r="H18665" t="s">
        <v>308</v>
      </c>
      <c r="I18665" t="s">
        <v>309</v>
      </c>
      <c r="J18665" t="s">
        <v>264</v>
      </c>
      <c r="L18665" t="s">
        <v>378</v>
      </c>
      <c r="M18665" t="s">
        <v>379</v>
      </c>
      <c r="N18665" t="s">
        <v>487</v>
      </c>
    </row>
    <row r="18666" spans="1:14" x14ac:dyDescent="0.25">
      <c r="A18666" t="s">
        <v>240</v>
      </c>
      <c r="B18666" s="1">
        <v>45688</v>
      </c>
      <c r="C18666" t="s">
        <v>820</v>
      </c>
      <c r="D18666" t="s">
        <v>821</v>
      </c>
      <c r="E18666" s="4">
        <v>0</v>
      </c>
      <c r="F18666" t="s">
        <v>1477</v>
      </c>
      <c r="G18666" t="s">
        <v>471</v>
      </c>
      <c r="H18666" t="s">
        <v>311</v>
      </c>
      <c r="I18666" t="s">
        <v>312</v>
      </c>
      <c r="J18666" t="s">
        <v>264</v>
      </c>
      <c r="L18666" t="s">
        <v>378</v>
      </c>
      <c r="M18666" t="s">
        <v>379</v>
      </c>
      <c r="N18666" t="s">
        <v>487</v>
      </c>
    </row>
    <row r="18667" spans="1:14" x14ac:dyDescent="0.25">
      <c r="A18667" t="s">
        <v>240</v>
      </c>
      <c r="B18667" s="1">
        <v>45716</v>
      </c>
      <c r="C18667" t="s">
        <v>820</v>
      </c>
      <c r="D18667" t="s">
        <v>821</v>
      </c>
      <c r="E18667" s="4">
        <v>0</v>
      </c>
      <c r="F18667" t="s">
        <v>1477</v>
      </c>
      <c r="G18667" t="s">
        <v>471</v>
      </c>
      <c r="H18667" t="s">
        <v>311</v>
      </c>
      <c r="I18667" t="s">
        <v>312</v>
      </c>
      <c r="J18667" t="s">
        <v>264</v>
      </c>
      <c r="L18667" t="s">
        <v>378</v>
      </c>
      <c r="M18667" t="s">
        <v>379</v>
      </c>
      <c r="N18667" t="s">
        <v>487</v>
      </c>
    </row>
    <row r="18668" spans="1:14" x14ac:dyDescent="0.25">
      <c r="A18668" t="s">
        <v>240</v>
      </c>
      <c r="B18668" s="1">
        <v>45747</v>
      </c>
      <c r="C18668" t="s">
        <v>820</v>
      </c>
      <c r="D18668" t="s">
        <v>821</v>
      </c>
      <c r="E18668" s="4">
        <v>6</v>
      </c>
      <c r="F18668" t="s">
        <v>1477</v>
      </c>
      <c r="G18668" t="s">
        <v>471</v>
      </c>
      <c r="H18668" t="s">
        <v>311</v>
      </c>
      <c r="I18668" t="s">
        <v>312</v>
      </c>
      <c r="J18668" t="s">
        <v>264</v>
      </c>
      <c r="L18668" t="s">
        <v>378</v>
      </c>
      <c r="M18668" t="s">
        <v>379</v>
      </c>
      <c r="N18668" t="s">
        <v>487</v>
      </c>
    </row>
    <row r="18669" spans="1:14" x14ac:dyDescent="0.25">
      <c r="A18669" t="s">
        <v>240</v>
      </c>
      <c r="B18669" s="1">
        <v>45777</v>
      </c>
      <c r="C18669" t="s">
        <v>820</v>
      </c>
      <c r="D18669" t="s">
        <v>821</v>
      </c>
      <c r="E18669" s="4">
        <v>8</v>
      </c>
      <c r="F18669" t="s">
        <v>1477</v>
      </c>
      <c r="G18669" t="s">
        <v>471</v>
      </c>
      <c r="H18669" t="s">
        <v>311</v>
      </c>
      <c r="I18669" t="s">
        <v>312</v>
      </c>
      <c r="J18669" t="s">
        <v>264</v>
      </c>
      <c r="L18669" t="s">
        <v>378</v>
      </c>
      <c r="M18669" t="s">
        <v>379</v>
      </c>
      <c r="N18669" t="s">
        <v>487</v>
      </c>
    </row>
    <row r="18670" spans="1:14" x14ac:dyDescent="0.25">
      <c r="A18670" t="s">
        <v>240</v>
      </c>
      <c r="B18670" s="1">
        <v>45808</v>
      </c>
      <c r="C18670" t="s">
        <v>820</v>
      </c>
      <c r="D18670" t="s">
        <v>821</v>
      </c>
      <c r="E18670" s="4">
        <v>8</v>
      </c>
      <c r="F18670" t="s">
        <v>1477</v>
      </c>
      <c r="G18670" t="s">
        <v>471</v>
      </c>
      <c r="H18670" t="s">
        <v>311</v>
      </c>
      <c r="I18670" t="s">
        <v>312</v>
      </c>
      <c r="J18670" t="s">
        <v>264</v>
      </c>
      <c r="L18670" t="s">
        <v>378</v>
      </c>
      <c r="M18670" t="s">
        <v>379</v>
      </c>
      <c r="N18670" t="s">
        <v>487</v>
      </c>
    </row>
    <row r="18671" spans="1:14" x14ac:dyDescent="0.25">
      <c r="A18671" t="s">
        <v>240</v>
      </c>
      <c r="B18671" s="1">
        <v>45838</v>
      </c>
      <c r="C18671" t="s">
        <v>820</v>
      </c>
      <c r="D18671" t="s">
        <v>821</v>
      </c>
      <c r="E18671" s="4">
        <v>8</v>
      </c>
      <c r="F18671" t="s">
        <v>1477</v>
      </c>
      <c r="G18671" t="s">
        <v>471</v>
      </c>
      <c r="H18671" t="s">
        <v>311</v>
      </c>
      <c r="I18671" t="s">
        <v>312</v>
      </c>
      <c r="J18671" t="s">
        <v>264</v>
      </c>
      <c r="L18671" t="s">
        <v>378</v>
      </c>
      <c r="M18671" t="s">
        <v>379</v>
      </c>
      <c r="N18671" t="s">
        <v>487</v>
      </c>
    </row>
    <row r="18672" spans="1:14" x14ac:dyDescent="0.25">
      <c r="A18672" t="s">
        <v>240</v>
      </c>
      <c r="B18672" s="1">
        <v>45869</v>
      </c>
      <c r="C18672" t="s">
        <v>820</v>
      </c>
      <c r="D18672" t="s">
        <v>821</v>
      </c>
      <c r="E18672" s="4">
        <v>8</v>
      </c>
      <c r="F18672" t="s">
        <v>1477</v>
      </c>
      <c r="G18672" t="s">
        <v>471</v>
      </c>
      <c r="H18672" t="s">
        <v>311</v>
      </c>
      <c r="I18672" t="s">
        <v>312</v>
      </c>
      <c r="J18672" t="s">
        <v>264</v>
      </c>
      <c r="L18672" t="s">
        <v>378</v>
      </c>
      <c r="M18672" t="s">
        <v>379</v>
      </c>
      <c r="N18672" t="s">
        <v>487</v>
      </c>
    </row>
    <row r="18673" spans="1:14" x14ac:dyDescent="0.25">
      <c r="A18673" t="s">
        <v>240</v>
      </c>
      <c r="B18673" s="1">
        <v>45900</v>
      </c>
      <c r="C18673" t="s">
        <v>820</v>
      </c>
      <c r="D18673" t="s">
        <v>821</v>
      </c>
      <c r="E18673" s="4">
        <v>8</v>
      </c>
      <c r="F18673" t="s">
        <v>1477</v>
      </c>
      <c r="G18673" t="s">
        <v>471</v>
      </c>
      <c r="H18673" t="s">
        <v>311</v>
      </c>
      <c r="I18673" t="s">
        <v>312</v>
      </c>
      <c r="J18673" t="s">
        <v>264</v>
      </c>
      <c r="L18673" t="s">
        <v>378</v>
      </c>
      <c r="M18673" t="s">
        <v>379</v>
      </c>
      <c r="N18673" t="s">
        <v>487</v>
      </c>
    </row>
    <row r="18674" spans="1:14" x14ac:dyDescent="0.25">
      <c r="A18674" t="s">
        <v>240</v>
      </c>
      <c r="B18674" s="1">
        <v>45930</v>
      </c>
      <c r="C18674" t="s">
        <v>820</v>
      </c>
      <c r="D18674" t="s">
        <v>821</v>
      </c>
      <c r="E18674" s="4">
        <v>8</v>
      </c>
      <c r="F18674" t="s">
        <v>1477</v>
      </c>
      <c r="G18674" t="s">
        <v>471</v>
      </c>
      <c r="H18674" t="s">
        <v>311</v>
      </c>
      <c r="I18674" t="s">
        <v>312</v>
      </c>
      <c r="J18674" t="s">
        <v>264</v>
      </c>
      <c r="L18674" t="s">
        <v>378</v>
      </c>
      <c r="M18674" t="s">
        <v>379</v>
      </c>
      <c r="N18674" t="s">
        <v>487</v>
      </c>
    </row>
    <row r="18675" spans="1:14" x14ac:dyDescent="0.25">
      <c r="A18675" t="s">
        <v>240</v>
      </c>
      <c r="B18675" s="1">
        <v>45961</v>
      </c>
      <c r="C18675" t="s">
        <v>820</v>
      </c>
      <c r="D18675" t="s">
        <v>821</v>
      </c>
      <c r="E18675" s="4">
        <v>8</v>
      </c>
      <c r="F18675" t="s">
        <v>1477</v>
      </c>
      <c r="G18675" t="s">
        <v>471</v>
      </c>
      <c r="H18675" t="s">
        <v>311</v>
      </c>
      <c r="I18675" t="s">
        <v>312</v>
      </c>
      <c r="J18675" t="s">
        <v>264</v>
      </c>
      <c r="L18675" t="s">
        <v>378</v>
      </c>
      <c r="M18675" t="s">
        <v>379</v>
      </c>
      <c r="N18675" t="s">
        <v>487</v>
      </c>
    </row>
    <row r="18676" spans="1:14" x14ac:dyDescent="0.25">
      <c r="A18676" t="s">
        <v>240</v>
      </c>
      <c r="B18676" s="1">
        <v>45991</v>
      </c>
      <c r="C18676" t="s">
        <v>820</v>
      </c>
      <c r="D18676" t="s">
        <v>821</v>
      </c>
      <c r="E18676" s="4">
        <v>8</v>
      </c>
      <c r="F18676" t="s">
        <v>1477</v>
      </c>
      <c r="G18676" t="s">
        <v>471</v>
      </c>
      <c r="H18676" t="s">
        <v>311</v>
      </c>
      <c r="I18676" t="s">
        <v>312</v>
      </c>
      <c r="J18676" t="s">
        <v>264</v>
      </c>
      <c r="L18676" t="s">
        <v>378</v>
      </c>
      <c r="M18676" t="s">
        <v>379</v>
      </c>
      <c r="N18676" t="s">
        <v>487</v>
      </c>
    </row>
    <row r="18677" spans="1:14" x14ac:dyDescent="0.25">
      <c r="A18677" t="s">
        <v>240</v>
      </c>
      <c r="B18677" s="1">
        <v>46022</v>
      </c>
      <c r="C18677" t="s">
        <v>820</v>
      </c>
      <c r="D18677" t="s">
        <v>821</v>
      </c>
      <c r="E18677" s="4">
        <v>8</v>
      </c>
      <c r="F18677" t="s">
        <v>1477</v>
      </c>
      <c r="G18677" t="s">
        <v>471</v>
      </c>
      <c r="H18677" t="s">
        <v>311</v>
      </c>
      <c r="I18677" t="s">
        <v>312</v>
      </c>
      <c r="J18677" t="s">
        <v>264</v>
      </c>
      <c r="L18677" t="s">
        <v>378</v>
      </c>
      <c r="M18677" t="s">
        <v>379</v>
      </c>
      <c r="N18677" t="s">
        <v>487</v>
      </c>
    </row>
    <row r="18678" spans="1:14" x14ac:dyDescent="0.25">
      <c r="A18678" t="s">
        <v>240</v>
      </c>
      <c r="B18678" s="1">
        <v>45688</v>
      </c>
      <c r="C18678" t="s">
        <v>1005</v>
      </c>
      <c r="D18678" t="s">
        <v>1006</v>
      </c>
      <c r="E18678" s="4">
        <v>0</v>
      </c>
      <c r="F18678" t="s">
        <v>1477</v>
      </c>
      <c r="G18678" t="s">
        <v>471</v>
      </c>
      <c r="H18678" t="s">
        <v>311</v>
      </c>
      <c r="I18678" t="s">
        <v>312</v>
      </c>
      <c r="J18678" t="s">
        <v>264</v>
      </c>
      <c r="L18678" t="s">
        <v>390</v>
      </c>
      <c r="M18678" t="s">
        <v>391</v>
      </c>
      <c r="N18678" t="s">
        <v>487</v>
      </c>
    </row>
    <row r="18679" spans="1:14" x14ac:dyDescent="0.25">
      <c r="A18679" t="s">
        <v>240</v>
      </c>
      <c r="B18679" s="1">
        <v>45716</v>
      </c>
      <c r="C18679" t="s">
        <v>1005</v>
      </c>
      <c r="D18679" t="s">
        <v>1006</v>
      </c>
      <c r="E18679" s="4">
        <v>0</v>
      </c>
      <c r="F18679" t="s">
        <v>1477</v>
      </c>
      <c r="G18679" t="s">
        <v>471</v>
      </c>
      <c r="H18679" t="s">
        <v>311</v>
      </c>
      <c r="I18679" t="s">
        <v>312</v>
      </c>
      <c r="J18679" t="s">
        <v>264</v>
      </c>
      <c r="L18679" t="s">
        <v>390</v>
      </c>
      <c r="M18679" t="s">
        <v>391</v>
      </c>
      <c r="N18679" t="s">
        <v>487</v>
      </c>
    </row>
    <row r="18680" spans="1:14" x14ac:dyDescent="0.25">
      <c r="A18680" t="s">
        <v>240</v>
      </c>
      <c r="B18680" s="1">
        <v>45747</v>
      </c>
      <c r="C18680" t="s">
        <v>1005</v>
      </c>
      <c r="D18680" t="s">
        <v>1006</v>
      </c>
      <c r="E18680" s="4">
        <v>2.0100000000000051</v>
      </c>
      <c r="F18680" t="s">
        <v>1477</v>
      </c>
      <c r="G18680" t="s">
        <v>471</v>
      </c>
      <c r="H18680" t="s">
        <v>311</v>
      </c>
      <c r="I18680" t="s">
        <v>312</v>
      </c>
      <c r="J18680" t="s">
        <v>264</v>
      </c>
      <c r="L18680" t="s">
        <v>390</v>
      </c>
      <c r="M18680" t="s">
        <v>391</v>
      </c>
      <c r="N18680" t="s">
        <v>487</v>
      </c>
    </row>
    <row r="18681" spans="1:14" x14ac:dyDescent="0.25">
      <c r="A18681" t="s">
        <v>240</v>
      </c>
      <c r="B18681" s="1">
        <v>45777</v>
      </c>
      <c r="C18681" t="s">
        <v>1005</v>
      </c>
      <c r="D18681" t="s">
        <v>1006</v>
      </c>
      <c r="E18681" s="4">
        <v>2.0400000000000045</v>
      </c>
      <c r="F18681" t="s">
        <v>1477</v>
      </c>
      <c r="G18681" t="s">
        <v>471</v>
      </c>
      <c r="H18681" t="s">
        <v>311</v>
      </c>
      <c r="I18681" t="s">
        <v>312</v>
      </c>
      <c r="J18681" t="s">
        <v>264</v>
      </c>
      <c r="L18681" t="s">
        <v>390</v>
      </c>
      <c r="M18681" t="s">
        <v>391</v>
      </c>
      <c r="N18681" t="s">
        <v>487</v>
      </c>
    </row>
    <row r="18682" spans="1:14" x14ac:dyDescent="0.25">
      <c r="A18682" t="s">
        <v>240</v>
      </c>
      <c r="B18682" s="1">
        <v>45808</v>
      </c>
      <c r="C18682" t="s">
        <v>1005</v>
      </c>
      <c r="D18682" t="s">
        <v>1006</v>
      </c>
      <c r="E18682" s="4">
        <v>2.0400000000000045</v>
      </c>
      <c r="F18682" t="s">
        <v>1477</v>
      </c>
      <c r="G18682" t="s">
        <v>471</v>
      </c>
      <c r="H18682" t="s">
        <v>311</v>
      </c>
      <c r="I18682" t="s">
        <v>312</v>
      </c>
      <c r="J18682" t="s">
        <v>264</v>
      </c>
      <c r="L18682" t="s">
        <v>390</v>
      </c>
      <c r="M18682" t="s">
        <v>391</v>
      </c>
      <c r="N18682" t="s">
        <v>487</v>
      </c>
    </row>
    <row r="18683" spans="1:14" x14ac:dyDescent="0.25">
      <c r="A18683" t="s">
        <v>240</v>
      </c>
      <c r="B18683" s="1">
        <v>45838</v>
      </c>
      <c r="C18683" t="s">
        <v>1005</v>
      </c>
      <c r="D18683" t="s">
        <v>1006</v>
      </c>
      <c r="E18683" s="4">
        <v>2.0400000000000045</v>
      </c>
      <c r="F18683" t="s">
        <v>1477</v>
      </c>
      <c r="G18683" t="s">
        <v>471</v>
      </c>
      <c r="H18683" t="s">
        <v>311</v>
      </c>
      <c r="I18683" t="s">
        <v>312</v>
      </c>
      <c r="J18683" t="s">
        <v>264</v>
      </c>
      <c r="L18683" t="s">
        <v>390</v>
      </c>
      <c r="M18683" t="s">
        <v>391</v>
      </c>
      <c r="N18683" t="s">
        <v>487</v>
      </c>
    </row>
    <row r="18684" spans="1:14" x14ac:dyDescent="0.25">
      <c r="A18684" t="s">
        <v>240</v>
      </c>
      <c r="B18684" s="1">
        <v>45869</v>
      </c>
      <c r="C18684" t="s">
        <v>1005</v>
      </c>
      <c r="D18684" t="s">
        <v>1006</v>
      </c>
      <c r="E18684" s="4">
        <v>2.0400000000000045</v>
      </c>
      <c r="F18684" t="s">
        <v>1477</v>
      </c>
      <c r="G18684" t="s">
        <v>471</v>
      </c>
      <c r="H18684" t="s">
        <v>311</v>
      </c>
      <c r="I18684" t="s">
        <v>312</v>
      </c>
      <c r="J18684" t="s">
        <v>264</v>
      </c>
      <c r="L18684" t="s">
        <v>390</v>
      </c>
      <c r="M18684" t="s">
        <v>391</v>
      </c>
      <c r="N18684" t="s">
        <v>487</v>
      </c>
    </row>
    <row r="18685" spans="1:14" x14ac:dyDescent="0.25">
      <c r="A18685" t="s">
        <v>240</v>
      </c>
      <c r="B18685" s="1">
        <v>45900</v>
      </c>
      <c r="C18685" t="s">
        <v>1005</v>
      </c>
      <c r="D18685" t="s">
        <v>1006</v>
      </c>
      <c r="E18685" s="4">
        <v>2.0400000000000045</v>
      </c>
      <c r="F18685" t="s">
        <v>1477</v>
      </c>
      <c r="G18685" t="s">
        <v>471</v>
      </c>
      <c r="H18685" t="s">
        <v>311</v>
      </c>
      <c r="I18685" t="s">
        <v>312</v>
      </c>
      <c r="J18685" t="s">
        <v>264</v>
      </c>
      <c r="L18685" t="s">
        <v>390</v>
      </c>
      <c r="M18685" t="s">
        <v>391</v>
      </c>
      <c r="N18685" t="s">
        <v>487</v>
      </c>
    </row>
    <row r="18686" spans="1:14" x14ac:dyDescent="0.25">
      <c r="A18686" t="s">
        <v>240</v>
      </c>
      <c r="B18686" s="1">
        <v>45930</v>
      </c>
      <c r="C18686" t="s">
        <v>1005</v>
      </c>
      <c r="D18686" t="s">
        <v>1006</v>
      </c>
      <c r="E18686" s="4">
        <v>2.0400000000000045</v>
      </c>
      <c r="F18686" t="s">
        <v>1477</v>
      </c>
      <c r="G18686" t="s">
        <v>471</v>
      </c>
      <c r="H18686" t="s">
        <v>311</v>
      </c>
      <c r="I18686" t="s">
        <v>312</v>
      </c>
      <c r="J18686" t="s">
        <v>264</v>
      </c>
      <c r="L18686" t="s">
        <v>390</v>
      </c>
      <c r="M18686" t="s">
        <v>391</v>
      </c>
      <c r="N18686" t="s">
        <v>487</v>
      </c>
    </row>
    <row r="18687" spans="1:14" x14ac:dyDescent="0.25">
      <c r="A18687" t="s">
        <v>240</v>
      </c>
      <c r="B18687" s="1">
        <v>45961</v>
      </c>
      <c r="C18687" t="s">
        <v>1005</v>
      </c>
      <c r="D18687" t="s">
        <v>1006</v>
      </c>
      <c r="E18687" s="4">
        <v>2.0400000000000045</v>
      </c>
      <c r="F18687" t="s">
        <v>1477</v>
      </c>
      <c r="G18687" t="s">
        <v>471</v>
      </c>
      <c r="H18687" t="s">
        <v>311</v>
      </c>
      <c r="I18687" t="s">
        <v>312</v>
      </c>
      <c r="J18687" t="s">
        <v>264</v>
      </c>
      <c r="L18687" t="s">
        <v>390</v>
      </c>
      <c r="M18687" t="s">
        <v>391</v>
      </c>
      <c r="N18687" t="s">
        <v>487</v>
      </c>
    </row>
    <row r="18688" spans="1:14" x14ac:dyDescent="0.25">
      <c r="A18688" t="s">
        <v>240</v>
      </c>
      <c r="B18688" s="1">
        <v>45991</v>
      </c>
      <c r="C18688" t="s">
        <v>1005</v>
      </c>
      <c r="D18688" t="s">
        <v>1006</v>
      </c>
      <c r="E18688" s="4">
        <v>2.0400000000000045</v>
      </c>
      <c r="F18688" t="s">
        <v>1477</v>
      </c>
      <c r="G18688" t="s">
        <v>471</v>
      </c>
      <c r="H18688" t="s">
        <v>311</v>
      </c>
      <c r="I18688" t="s">
        <v>312</v>
      </c>
      <c r="J18688" t="s">
        <v>264</v>
      </c>
      <c r="L18688" t="s">
        <v>390</v>
      </c>
      <c r="M18688" t="s">
        <v>391</v>
      </c>
      <c r="N18688" t="s">
        <v>487</v>
      </c>
    </row>
    <row r="18689" spans="1:14" x14ac:dyDescent="0.25">
      <c r="A18689" t="s">
        <v>240</v>
      </c>
      <c r="B18689" s="1">
        <v>46022</v>
      </c>
      <c r="C18689" t="s">
        <v>1005</v>
      </c>
      <c r="D18689" t="s">
        <v>1006</v>
      </c>
      <c r="E18689" s="4">
        <v>2.0400000000000045</v>
      </c>
      <c r="F18689" t="s">
        <v>1477</v>
      </c>
      <c r="G18689" t="s">
        <v>471</v>
      </c>
      <c r="H18689" t="s">
        <v>311</v>
      </c>
      <c r="I18689" t="s">
        <v>312</v>
      </c>
      <c r="J18689" t="s">
        <v>264</v>
      </c>
      <c r="L18689" t="s">
        <v>390</v>
      </c>
      <c r="M18689" t="s">
        <v>391</v>
      </c>
      <c r="N18689" t="s">
        <v>487</v>
      </c>
    </row>
    <row r="18690" spans="1:14" x14ac:dyDescent="0.25">
      <c r="A18690" t="s">
        <v>240</v>
      </c>
      <c r="B18690" s="1">
        <v>45688</v>
      </c>
      <c r="C18690" t="s">
        <v>1007</v>
      </c>
      <c r="D18690" t="s">
        <v>1008</v>
      </c>
      <c r="E18690" s="4">
        <v>0</v>
      </c>
      <c r="F18690" t="s">
        <v>1477</v>
      </c>
      <c r="G18690" t="s">
        <v>471</v>
      </c>
      <c r="H18690" t="s">
        <v>317</v>
      </c>
      <c r="I18690" t="s">
        <v>318</v>
      </c>
      <c r="J18690" t="s">
        <v>276</v>
      </c>
      <c r="L18690" t="s">
        <v>390</v>
      </c>
      <c r="M18690" t="s">
        <v>391</v>
      </c>
      <c r="N18690" t="s">
        <v>487</v>
      </c>
    </row>
    <row r="18691" spans="1:14" x14ac:dyDescent="0.25">
      <c r="A18691" t="s">
        <v>240</v>
      </c>
      <c r="B18691" s="1">
        <v>45716</v>
      </c>
      <c r="C18691" t="s">
        <v>1007</v>
      </c>
      <c r="D18691" t="s">
        <v>1008</v>
      </c>
      <c r="E18691" s="4">
        <v>0</v>
      </c>
      <c r="F18691" t="s">
        <v>1477</v>
      </c>
      <c r="G18691" t="s">
        <v>471</v>
      </c>
      <c r="H18691" t="s">
        <v>317</v>
      </c>
      <c r="I18691" t="s">
        <v>318</v>
      </c>
      <c r="J18691" t="s">
        <v>276</v>
      </c>
      <c r="L18691" t="s">
        <v>390</v>
      </c>
      <c r="M18691" t="s">
        <v>391</v>
      </c>
      <c r="N18691" t="s">
        <v>487</v>
      </c>
    </row>
    <row r="18692" spans="1:14" x14ac:dyDescent="0.25">
      <c r="A18692" t="s">
        <v>240</v>
      </c>
      <c r="B18692" s="1">
        <v>45747</v>
      </c>
      <c r="C18692" t="s">
        <v>1007</v>
      </c>
      <c r="D18692" t="s">
        <v>1008</v>
      </c>
      <c r="E18692" s="4">
        <v>-51.36</v>
      </c>
      <c r="F18692" t="s">
        <v>1477</v>
      </c>
      <c r="G18692" t="s">
        <v>471</v>
      </c>
      <c r="H18692" t="s">
        <v>317</v>
      </c>
      <c r="I18692" t="s">
        <v>318</v>
      </c>
      <c r="J18692" t="s">
        <v>276</v>
      </c>
      <c r="L18692" t="s">
        <v>390</v>
      </c>
      <c r="M18692" t="s">
        <v>391</v>
      </c>
      <c r="N18692" t="s">
        <v>487</v>
      </c>
    </row>
    <row r="18693" spans="1:14" x14ac:dyDescent="0.25">
      <c r="A18693" t="s">
        <v>240</v>
      </c>
      <c r="B18693" s="1">
        <v>45777</v>
      </c>
      <c r="C18693" t="s">
        <v>1007</v>
      </c>
      <c r="D18693" t="s">
        <v>1008</v>
      </c>
      <c r="E18693" s="4">
        <v>-336.71</v>
      </c>
      <c r="F18693" t="s">
        <v>1477</v>
      </c>
      <c r="G18693" t="s">
        <v>471</v>
      </c>
      <c r="H18693" t="s">
        <v>317</v>
      </c>
      <c r="I18693" t="s">
        <v>318</v>
      </c>
      <c r="J18693" t="s">
        <v>276</v>
      </c>
      <c r="L18693" t="s">
        <v>390</v>
      </c>
      <c r="M18693" t="s">
        <v>391</v>
      </c>
      <c r="N18693" t="s">
        <v>487</v>
      </c>
    </row>
    <row r="18694" spans="1:14" x14ac:dyDescent="0.25">
      <c r="A18694" t="s">
        <v>240</v>
      </c>
      <c r="B18694" s="1">
        <v>45808</v>
      </c>
      <c r="C18694" t="s">
        <v>1007</v>
      </c>
      <c r="D18694" t="s">
        <v>1008</v>
      </c>
      <c r="E18694" s="4">
        <v>4422.17</v>
      </c>
      <c r="F18694" t="s">
        <v>1477</v>
      </c>
      <c r="G18694" t="s">
        <v>471</v>
      </c>
      <c r="H18694" t="s">
        <v>317</v>
      </c>
      <c r="I18694" t="s">
        <v>318</v>
      </c>
      <c r="J18694" t="s">
        <v>276</v>
      </c>
      <c r="L18694" t="s">
        <v>390</v>
      </c>
      <c r="M18694" t="s">
        <v>391</v>
      </c>
      <c r="N18694" t="s">
        <v>487</v>
      </c>
    </row>
    <row r="18695" spans="1:14" x14ac:dyDescent="0.25">
      <c r="A18695" t="s">
        <v>240</v>
      </c>
      <c r="B18695" s="1">
        <v>45838</v>
      </c>
      <c r="C18695" t="s">
        <v>1007</v>
      </c>
      <c r="D18695" t="s">
        <v>1008</v>
      </c>
      <c r="E18695" s="4">
        <v>4422.17</v>
      </c>
      <c r="F18695" t="s">
        <v>1477</v>
      </c>
      <c r="G18695" t="s">
        <v>471</v>
      </c>
      <c r="H18695" t="s">
        <v>317</v>
      </c>
      <c r="I18695" t="s">
        <v>318</v>
      </c>
      <c r="J18695" t="s">
        <v>276</v>
      </c>
      <c r="L18695" t="s">
        <v>390</v>
      </c>
      <c r="M18695" t="s">
        <v>391</v>
      </c>
      <c r="N18695" t="s">
        <v>487</v>
      </c>
    </row>
    <row r="18696" spans="1:14" x14ac:dyDescent="0.25">
      <c r="A18696" t="s">
        <v>240</v>
      </c>
      <c r="B18696" s="1">
        <v>45869</v>
      </c>
      <c r="C18696" t="s">
        <v>1007</v>
      </c>
      <c r="D18696" t="s">
        <v>1008</v>
      </c>
      <c r="E18696" s="4">
        <v>4422.17</v>
      </c>
      <c r="F18696" t="s">
        <v>1477</v>
      </c>
      <c r="G18696" t="s">
        <v>471</v>
      </c>
      <c r="H18696" t="s">
        <v>317</v>
      </c>
      <c r="I18696" t="s">
        <v>318</v>
      </c>
      <c r="J18696" t="s">
        <v>276</v>
      </c>
      <c r="L18696" t="s">
        <v>390</v>
      </c>
      <c r="M18696" t="s">
        <v>391</v>
      </c>
      <c r="N18696" t="s">
        <v>487</v>
      </c>
    </row>
    <row r="18697" spans="1:14" x14ac:dyDescent="0.25">
      <c r="A18697" t="s">
        <v>240</v>
      </c>
      <c r="B18697" s="1">
        <v>45900</v>
      </c>
      <c r="C18697" t="s">
        <v>1007</v>
      </c>
      <c r="D18697" t="s">
        <v>1008</v>
      </c>
      <c r="E18697" s="4">
        <v>4422.17</v>
      </c>
      <c r="F18697" t="s">
        <v>1477</v>
      </c>
      <c r="G18697" t="s">
        <v>471</v>
      </c>
      <c r="H18697" t="s">
        <v>317</v>
      </c>
      <c r="I18697" t="s">
        <v>318</v>
      </c>
      <c r="J18697" t="s">
        <v>276</v>
      </c>
      <c r="L18697" t="s">
        <v>390</v>
      </c>
      <c r="M18697" t="s">
        <v>391</v>
      </c>
      <c r="N18697" t="s">
        <v>487</v>
      </c>
    </row>
    <row r="18698" spans="1:14" x14ac:dyDescent="0.25">
      <c r="A18698" t="s">
        <v>240</v>
      </c>
      <c r="B18698" s="1">
        <v>45930</v>
      </c>
      <c r="C18698" t="s">
        <v>1007</v>
      </c>
      <c r="D18698" t="s">
        <v>1008</v>
      </c>
      <c r="E18698" s="4">
        <v>4422.17</v>
      </c>
      <c r="F18698" t="s">
        <v>1477</v>
      </c>
      <c r="G18698" t="s">
        <v>471</v>
      </c>
      <c r="H18698" t="s">
        <v>317</v>
      </c>
      <c r="I18698" t="s">
        <v>318</v>
      </c>
      <c r="J18698" t="s">
        <v>276</v>
      </c>
      <c r="L18698" t="s">
        <v>390</v>
      </c>
      <c r="M18698" t="s">
        <v>391</v>
      </c>
      <c r="N18698" t="s">
        <v>487</v>
      </c>
    </row>
    <row r="18699" spans="1:14" x14ac:dyDescent="0.25">
      <c r="A18699" t="s">
        <v>240</v>
      </c>
      <c r="B18699" s="1">
        <v>45961</v>
      </c>
      <c r="C18699" t="s">
        <v>1007</v>
      </c>
      <c r="D18699" t="s">
        <v>1008</v>
      </c>
      <c r="E18699" s="4">
        <v>4422.17</v>
      </c>
      <c r="F18699" t="s">
        <v>1477</v>
      </c>
      <c r="G18699" t="s">
        <v>471</v>
      </c>
      <c r="H18699" t="s">
        <v>317</v>
      </c>
      <c r="I18699" t="s">
        <v>318</v>
      </c>
      <c r="J18699" t="s">
        <v>276</v>
      </c>
      <c r="L18699" t="s">
        <v>390</v>
      </c>
      <c r="M18699" t="s">
        <v>391</v>
      </c>
      <c r="N18699" t="s">
        <v>487</v>
      </c>
    </row>
    <row r="18700" spans="1:14" x14ac:dyDescent="0.25">
      <c r="A18700" t="s">
        <v>240</v>
      </c>
      <c r="B18700" s="1">
        <v>45991</v>
      </c>
      <c r="C18700" t="s">
        <v>1007</v>
      </c>
      <c r="D18700" t="s">
        <v>1008</v>
      </c>
      <c r="E18700" s="4">
        <v>4422.17</v>
      </c>
      <c r="F18700" t="s">
        <v>1477</v>
      </c>
      <c r="G18700" t="s">
        <v>471</v>
      </c>
      <c r="H18700" t="s">
        <v>317</v>
      </c>
      <c r="I18700" t="s">
        <v>318</v>
      </c>
      <c r="J18700" t="s">
        <v>276</v>
      </c>
      <c r="L18700" t="s">
        <v>390</v>
      </c>
      <c r="M18700" t="s">
        <v>391</v>
      </c>
      <c r="N18700" t="s">
        <v>487</v>
      </c>
    </row>
    <row r="18701" spans="1:14" x14ac:dyDescent="0.25">
      <c r="A18701" t="s">
        <v>240</v>
      </c>
      <c r="B18701" s="1">
        <v>46022</v>
      </c>
      <c r="C18701" t="s">
        <v>1007</v>
      </c>
      <c r="D18701" t="s">
        <v>1008</v>
      </c>
      <c r="E18701" s="4">
        <v>4422.17</v>
      </c>
      <c r="F18701" t="s">
        <v>1477</v>
      </c>
      <c r="G18701" t="s">
        <v>471</v>
      </c>
      <c r="H18701" t="s">
        <v>317</v>
      </c>
      <c r="I18701" t="s">
        <v>318</v>
      </c>
      <c r="J18701" t="s">
        <v>276</v>
      </c>
      <c r="L18701" t="s">
        <v>390</v>
      </c>
      <c r="M18701" t="s">
        <v>391</v>
      </c>
      <c r="N18701" t="s">
        <v>487</v>
      </c>
    </row>
    <row r="18702" spans="1:14" x14ac:dyDescent="0.25">
      <c r="A18702" t="s">
        <v>240</v>
      </c>
      <c r="B18702" s="1">
        <v>45688</v>
      </c>
      <c r="C18702" t="s">
        <v>1080</v>
      </c>
      <c r="D18702" t="s">
        <v>1081</v>
      </c>
      <c r="E18702" s="4">
        <v>0</v>
      </c>
      <c r="F18702" t="s">
        <v>1477</v>
      </c>
      <c r="G18702" t="s">
        <v>471</v>
      </c>
      <c r="H18702" t="s">
        <v>317</v>
      </c>
      <c r="I18702" t="s">
        <v>318</v>
      </c>
      <c r="J18702" t="s">
        <v>276</v>
      </c>
      <c r="L18702" t="s">
        <v>372</v>
      </c>
      <c r="M18702" t="s">
        <v>373</v>
      </c>
      <c r="N18702" t="s">
        <v>487</v>
      </c>
    </row>
    <row r="18703" spans="1:14" x14ac:dyDescent="0.25">
      <c r="A18703" t="s">
        <v>240</v>
      </c>
      <c r="B18703" s="1">
        <v>45716</v>
      </c>
      <c r="C18703" t="s">
        <v>1080</v>
      </c>
      <c r="D18703" t="s">
        <v>1081</v>
      </c>
      <c r="E18703" s="4">
        <v>0</v>
      </c>
      <c r="F18703" t="s">
        <v>1477</v>
      </c>
      <c r="G18703" t="s">
        <v>471</v>
      </c>
      <c r="H18703" t="s">
        <v>317</v>
      </c>
      <c r="I18703" t="s">
        <v>318</v>
      </c>
      <c r="J18703" t="s">
        <v>276</v>
      </c>
      <c r="L18703" t="s">
        <v>372</v>
      </c>
      <c r="M18703" t="s">
        <v>373</v>
      </c>
      <c r="N18703" t="s">
        <v>487</v>
      </c>
    </row>
    <row r="18704" spans="1:14" x14ac:dyDescent="0.25">
      <c r="A18704" t="s">
        <v>240</v>
      </c>
      <c r="B18704" s="1">
        <v>45747</v>
      </c>
      <c r="C18704" t="s">
        <v>1080</v>
      </c>
      <c r="D18704" t="s">
        <v>1081</v>
      </c>
      <c r="E18704" s="4">
        <v>-2868.85</v>
      </c>
      <c r="F18704" t="s">
        <v>1477</v>
      </c>
      <c r="G18704" t="s">
        <v>471</v>
      </c>
      <c r="H18704" t="s">
        <v>317</v>
      </c>
      <c r="I18704" t="s">
        <v>318</v>
      </c>
      <c r="J18704" t="s">
        <v>276</v>
      </c>
      <c r="L18704" t="s">
        <v>372</v>
      </c>
      <c r="M18704" t="s">
        <v>373</v>
      </c>
      <c r="N18704" t="s">
        <v>487</v>
      </c>
    </row>
    <row r="18705" spans="1:14" x14ac:dyDescent="0.25">
      <c r="A18705" t="s">
        <v>240</v>
      </c>
      <c r="B18705" s="1">
        <v>45777</v>
      </c>
      <c r="C18705" t="s">
        <v>1080</v>
      </c>
      <c r="D18705" t="s">
        <v>1081</v>
      </c>
      <c r="E18705" s="4">
        <v>-2868.85</v>
      </c>
      <c r="F18705" t="s">
        <v>1477</v>
      </c>
      <c r="G18705" t="s">
        <v>471</v>
      </c>
      <c r="H18705" t="s">
        <v>317</v>
      </c>
      <c r="I18705" t="s">
        <v>318</v>
      </c>
      <c r="J18705" t="s">
        <v>276</v>
      </c>
      <c r="L18705" t="s">
        <v>372</v>
      </c>
      <c r="M18705" t="s">
        <v>373</v>
      </c>
      <c r="N18705" t="s">
        <v>487</v>
      </c>
    </row>
    <row r="18706" spans="1:14" x14ac:dyDescent="0.25">
      <c r="A18706" t="s">
        <v>240</v>
      </c>
      <c r="B18706" s="1">
        <v>45808</v>
      </c>
      <c r="C18706" t="s">
        <v>1080</v>
      </c>
      <c r="D18706" t="s">
        <v>1081</v>
      </c>
      <c r="E18706" s="4">
        <v>-3282.43</v>
      </c>
      <c r="F18706" t="s">
        <v>1477</v>
      </c>
      <c r="G18706" t="s">
        <v>471</v>
      </c>
      <c r="H18706" t="s">
        <v>317</v>
      </c>
      <c r="I18706" t="s">
        <v>318</v>
      </c>
      <c r="J18706" t="s">
        <v>276</v>
      </c>
      <c r="L18706" t="s">
        <v>372</v>
      </c>
      <c r="M18706" t="s">
        <v>373</v>
      </c>
      <c r="N18706" t="s">
        <v>487</v>
      </c>
    </row>
    <row r="18707" spans="1:14" x14ac:dyDescent="0.25">
      <c r="A18707" t="s">
        <v>240</v>
      </c>
      <c r="B18707" s="1">
        <v>45838</v>
      </c>
      <c r="C18707" t="s">
        <v>1080</v>
      </c>
      <c r="D18707" t="s">
        <v>1081</v>
      </c>
      <c r="E18707" s="4">
        <v>-3282.43</v>
      </c>
      <c r="F18707" t="s">
        <v>1477</v>
      </c>
      <c r="G18707" t="s">
        <v>471</v>
      </c>
      <c r="H18707" t="s">
        <v>317</v>
      </c>
      <c r="I18707" t="s">
        <v>318</v>
      </c>
      <c r="J18707" t="s">
        <v>276</v>
      </c>
      <c r="L18707" t="s">
        <v>372</v>
      </c>
      <c r="M18707" t="s">
        <v>373</v>
      </c>
      <c r="N18707" t="s">
        <v>487</v>
      </c>
    </row>
    <row r="18708" spans="1:14" x14ac:dyDescent="0.25">
      <c r="A18708" t="s">
        <v>240</v>
      </c>
      <c r="B18708" s="1">
        <v>45869</v>
      </c>
      <c r="C18708" t="s">
        <v>1080</v>
      </c>
      <c r="D18708" t="s">
        <v>1081</v>
      </c>
      <c r="E18708" s="4">
        <v>-3282.43</v>
      </c>
      <c r="F18708" t="s">
        <v>1477</v>
      </c>
      <c r="G18708" t="s">
        <v>471</v>
      </c>
      <c r="H18708" t="s">
        <v>317</v>
      </c>
      <c r="I18708" t="s">
        <v>318</v>
      </c>
      <c r="J18708" t="s">
        <v>276</v>
      </c>
      <c r="L18708" t="s">
        <v>372</v>
      </c>
      <c r="M18708" t="s">
        <v>373</v>
      </c>
      <c r="N18708" t="s">
        <v>487</v>
      </c>
    </row>
    <row r="18709" spans="1:14" x14ac:dyDescent="0.25">
      <c r="A18709" t="s">
        <v>240</v>
      </c>
      <c r="B18709" s="1">
        <v>45900</v>
      </c>
      <c r="C18709" t="s">
        <v>1080</v>
      </c>
      <c r="D18709" t="s">
        <v>1081</v>
      </c>
      <c r="E18709" s="4">
        <v>-3282.43</v>
      </c>
      <c r="F18709" t="s">
        <v>1477</v>
      </c>
      <c r="G18709" t="s">
        <v>471</v>
      </c>
      <c r="H18709" t="s">
        <v>317</v>
      </c>
      <c r="I18709" t="s">
        <v>318</v>
      </c>
      <c r="J18709" t="s">
        <v>276</v>
      </c>
      <c r="L18709" t="s">
        <v>372</v>
      </c>
      <c r="M18709" t="s">
        <v>373</v>
      </c>
      <c r="N18709" t="s">
        <v>487</v>
      </c>
    </row>
    <row r="18710" spans="1:14" x14ac:dyDescent="0.25">
      <c r="A18710" t="s">
        <v>240</v>
      </c>
      <c r="B18710" s="1">
        <v>45930</v>
      </c>
      <c r="C18710" t="s">
        <v>1080</v>
      </c>
      <c r="D18710" t="s">
        <v>1081</v>
      </c>
      <c r="E18710" s="4">
        <v>-3282.43</v>
      </c>
      <c r="F18710" t="s">
        <v>1477</v>
      </c>
      <c r="G18710" t="s">
        <v>471</v>
      </c>
      <c r="H18710" t="s">
        <v>317</v>
      </c>
      <c r="I18710" t="s">
        <v>318</v>
      </c>
      <c r="J18710" t="s">
        <v>276</v>
      </c>
      <c r="L18710" t="s">
        <v>372</v>
      </c>
      <c r="M18710" t="s">
        <v>373</v>
      </c>
      <c r="N18710" t="s">
        <v>487</v>
      </c>
    </row>
    <row r="18711" spans="1:14" x14ac:dyDescent="0.25">
      <c r="A18711" t="s">
        <v>240</v>
      </c>
      <c r="B18711" s="1">
        <v>45961</v>
      </c>
      <c r="C18711" t="s">
        <v>1080</v>
      </c>
      <c r="D18711" t="s">
        <v>1081</v>
      </c>
      <c r="E18711" s="4">
        <v>-3282.43</v>
      </c>
      <c r="F18711" t="s">
        <v>1477</v>
      </c>
      <c r="G18711" t="s">
        <v>471</v>
      </c>
      <c r="H18711" t="s">
        <v>317</v>
      </c>
      <c r="I18711" t="s">
        <v>318</v>
      </c>
      <c r="J18711" t="s">
        <v>276</v>
      </c>
      <c r="L18711" t="s">
        <v>372</v>
      </c>
      <c r="M18711" t="s">
        <v>373</v>
      </c>
      <c r="N18711" t="s">
        <v>487</v>
      </c>
    </row>
    <row r="18712" spans="1:14" x14ac:dyDescent="0.25">
      <c r="A18712" t="s">
        <v>240</v>
      </c>
      <c r="B18712" s="1">
        <v>45991</v>
      </c>
      <c r="C18712" t="s">
        <v>1080</v>
      </c>
      <c r="D18712" t="s">
        <v>1081</v>
      </c>
      <c r="E18712" s="4">
        <v>-3282.43</v>
      </c>
      <c r="F18712" t="s">
        <v>1477</v>
      </c>
      <c r="G18712" t="s">
        <v>471</v>
      </c>
      <c r="H18712" t="s">
        <v>317</v>
      </c>
      <c r="I18712" t="s">
        <v>318</v>
      </c>
      <c r="J18712" t="s">
        <v>276</v>
      </c>
      <c r="L18712" t="s">
        <v>372</v>
      </c>
      <c r="M18712" t="s">
        <v>373</v>
      </c>
      <c r="N18712" t="s">
        <v>487</v>
      </c>
    </row>
    <row r="18713" spans="1:14" x14ac:dyDescent="0.25">
      <c r="A18713" t="s">
        <v>240</v>
      </c>
      <c r="B18713" s="1">
        <v>46022</v>
      </c>
      <c r="C18713" t="s">
        <v>1080</v>
      </c>
      <c r="D18713" t="s">
        <v>1081</v>
      </c>
      <c r="E18713" s="4">
        <v>-3282.43</v>
      </c>
      <c r="F18713" t="s">
        <v>1477</v>
      </c>
      <c r="G18713" t="s">
        <v>471</v>
      </c>
      <c r="H18713" t="s">
        <v>317</v>
      </c>
      <c r="I18713" t="s">
        <v>318</v>
      </c>
      <c r="J18713" t="s">
        <v>276</v>
      </c>
      <c r="L18713" t="s">
        <v>372</v>
      </c>
      <c r="M18713" t="s">
        <v>373</v>
      </c>
      <c r="N18713" t="s">
        <v>487</v>
      </c>
    </row>
    <row r="18714" spans="1:14" x14ac:dyDescent="0.25">
      <c r="A18714" t="s">
        <v>240</v>
      </c>
      <c r="B18714" s="1">
        <v>45688</v>
      </c>
      <c r="C18714" t="s">
        <v>1130</v>
      </c>
      <c r="D18714" t="s">
        <v>1131</v>
      </c>
      <c r="E18714" s="4">
        <v>0</v>
      </c>
      <c r="F18714" t="s">
        <v>1477</v>
      </c>
      <c r="G18714" t="s">
        <v>471</v>
      </c>
      <c r="H18714" t="s">
        <v>291</v>
      </c>
      <c r="I18714" t="s">
        <v>292</v>
      </c>
      <c r="J18714" t="s">
        <v>251</v>
      </c>
      <c r="L18714" t="s">
        <v>376</v>
      </c>
      <c r="M18714" t="s">
        <v>377</v>
      </c>
      <c r="N18714" t="s">
        <v>487</v>
      </c>
    </row>
    <row r="18715" spans="1:14" x14ac:dyDescent="0.25">
      <c r="A18715" t="s">
        <v>240</v>
      </c>
      <c r="B18715" s="1">
        <v>45716</v>
      </c>
      <c r="C18715" t="s">
        <v>1130</v>
      </c>
      <c r="D18715" t="s">
        <v>1131</v>
      </c>
      <c r="E18715" s="4">
        <v>0</v>
      </c>
      <c r="F18715" t="s">
        <v>1477</v>
      </c>
      <c r="G18715" t="s">
        <v>471</v>
      </c>
      <c r="H18715" t="s">
        <v>291</v>
      </c>
      <c r="I18715" t="s">
        <v>292</v>
      </c>
      <c r="J18715" t="s">
        <v>251</v>
      </c>
      <c r="L18715" t="s">
        <v>376</v>
      </c>
      <c r="M18715" t="s">
        <v>377</v>
      </c>
      <c r="N18715" t="s">
        <v>487</v>
      </c>
    </row>
    <row r="18716" spans="1:14" x14ac:dyDescent="0.25">
      <c r="A18716" t="s">
        <v>240</v>
      </c>
      <c r="B18716" s="1">
        <v>45747</v>
      </c>
      <c r="C18716" t="s">
        <v>1130</v>
      </c>
      <c r="D18716" t="s">
        <v>1131</v>
      </c>
      <c r="E18716" s="4">
        <v>0</v>
      </c>
      <c r="F18716" t="s">
        <v>1477</v>
      </c>
      <c r="G18716" t="s">
        <v>471</v>
      </c>
      <c r="H18716" t="s">
        <v>291</v>
      </c>
      <c r="I18716" t="s">
        <v>292</v>
      </c>
      <c r="J18716" t="s">
        <v>251</v>
      </c>
      <c r="L18716" t="s">
        <v>376</v>
      </c>
      <c r="M18716" t="s">
        <v>377</v>
      </c>
      <c r="N18716" t="s">
        <v>487</v>
      </c>
    </row>
    <row r="18717" spans="1:14" x14ac:dyDescent="0.25">
      <c r="A18717" t="s">
        <v>240</v>
      </c>
      <c r="B18717" s="1">
        <v>45777</v>
      </c>
      <c r="C18717" t="s">
        <v>1130</v>
      </c>
      <c r="D18717" t="s">
        <v>1131</v>
      </c>
      <c r="E18717" s="4">
        <v>1693.26</v>
      </c>
      <c r="F18717" t="s">
        <v>1477</v>
      </c>
      <c r="G18717" t="s">
        <v>471</v>
      </c>
      <c r="H18717" t="s">
        <v>291</v>
      </c>
      <c r="I18717" t="s">
        <v>292</v>
      </c>
      <c r="J18717" t="s">
        <v>251</v>
      </c>
      <c r="L18717" t="s">
        <v>376</v>
      </c>
      <c r="M18717" t="s">
        <v>377</v>
      </c>
      <c r="N18717" t="s">
        <v>487</v>
      </c>
    </row>
    <row r="18718" spans="1:14" x14ac:dyDescent="0.25">
      <c r="A18718" t="s">
        <v>240</v>
      </c>
      <c r="B18718" s="1">
        <v>45808</v>
      </c>
      <c r="C18718" t="s">
        <v>1130</v>
      </c>
      <c r="D18718" t="s">
        <v>1131</v>
      </c>
      <c r="E18718" s="4">
        <v>1694.14</v>
      </c>
      <c r="F18718" t="s">
        <v>1477</v>
      </c>
      <c r="G18718" t="s">
        <v>471</v>
      </c>
      <c r="H18718" t="s">
        <v>291</v>
      </c>
      <c r="I18718" t="s">
        <v>292</v>
      </c>
      <c r="J18718" t="s">
        <v>251</v>
      </c>
      <c r="L18718" t="s">
        <v>376</v>
      </c>
      <c r="M18718" t="s">
        <v>377</v>
      </c>
      <c r="N18718" t="s">
        <v>487</v>
      </c>
    </row>
    <row r="18719" spans="1:14" x14ac:dyDescent="0.25">
      <c r="A18719" t="s">
        <v>240</v>
      </c>
      <c r="B18719" s="1">
        <v>45838</v>
      </c>
      <c r="C18719" t="s">
        <v>1130</v>
      </c>
      <c r="D18719" t="s">
        <v>1131</v>
      </c>
      <c r="E18719" s="4">
        <v>1694.14</v>
      </c>
      <c r="F18719" t="s">
        <v>1477</v>
      </c>
      <c r="G18719" t="s">
        <v>471</v>
      </c>
      <c r="H18719" t="s">
        <v>291</v>
      </c>
      <c r="I18719" t="s">
        <v>292</v>
      </c>
      <c r="J18719" t="s">
        <v>251</v>
      </c>
      <c r="L18719" t="s">
        <v>376</v>
      </c>
      <c r="M18719" t="s">
        <v>377</v>
      </c>
      <c r="N18719" t="s">
        <v>487</v>
      </c>
    </row>
    <row r="18720" spans="1:14" x14ac:dyDescent="0.25">
      <c r="A18720" t="s">
        <v>240</v>
      </c>
      <c r="B18720" s="1">
        <v>45869</v>
      </c>
      <c r="C18720" t="s">
        <v>1130</v>
      </c>
      <c r="D18720" t="s">
        <v>1131</v>
      </c>
      <c r="E18720" s="4">
        <v>1694.14</v>
      </c>
      <c r="F18720" t="s">
        <v>1477</v>
      </c>
      <c r="G18720" t="s">
        <v>471</v>
      </c>
      <c r="H18720" t="s">
        <v>291</v>
      </c>
      <c r="I18720" t="s">
        <v>292</v>
      </c>
      <c r="J18720" t="s">
        <v>251</v>
      </c>
      <c r="L18720" t="s">
        <v>376</v>
      </c>
      <c r="M18720" t="s">
        <v>377</v>
      </c>
      <c r="N18720" t="s">
        <v>487</v>
      </c>
    </row>
    <row r="18721" spans="1:14" x14ac:dyDescent="0.25">
      <c r="A18721" t="s">
        <v>240</v>
      </c>
      <c r="B18721" s="1">
        <v>45900</v>
      </c>
      <c r="C18721" t="s">
        <v>1130</v>
      </c>
      <c r="D18721" t="s">
        <v>1131</v>
      </c>
      <c r="E18721" s="4">
        <v>1694.14</v>
      </c>
      <c r="F18721" t="s">
        <v>1477</v>
      </c>
      <c r="G18721" t="s">
        <v>471</v>
      </c>
      <c r="H18721" t="s">
        <v>291</v>
      </c>
      <c r="I18721" t="s">
        <v>292</v>
      </c>
      <c r="J18721" t="s">
        <v>251</v>
      </c>
      <c r="L18721" t="s">
        <v>376</v>
      </c>
      <c r="M18721" t="s">
        <v>377</v>
      </c>
      <c r="N18721" t="s">
        <v>487</v>
      </c>
    </row>
    <row r="18722" spans="1:14" x14ac:dyDescent="0.25">
      <c r="A18722" t="s">
        <v>240</v>
      </c>
      <c r="B18722" s="1">
        <v>45930</v>
      </c>
      <c r="C18722" t="s">
        <v>1130</v>
      </c>
      <c r="D18722" t="s">
        <v>1131</v>
      </c>
      <c r="E18722" s="4">
        <v>1694.14</v>
      </c>
      <c r="F18722" t="s">
        <v>1477</v>
      </c>
      <c r="G18722" t="s">
        <v>471</v>
      </c>
      <c r="H18722" t="s">
        <v>291</v>
      </c>
      <c r="I18722" t="s">
        <v>292</v>
      </c>
      <c r="J18722" t="s">
        <v>251</v>
      </c>
      <c r="L18722" t="s">
        <v>376</v>
      </c>
      <c r="M18722" t="s">
        <v>377</v>
      </c>
      <c r="N18722" t="s">
        <v>487</v>
      </c>
    </row>
    <row r="18723" spans="1:14" x14ac:dyDescent="0.25">
      <c r="A18723" t="s">
        <v>240</v>
      </c>
      <c r="B18723" s="1">
        <v>45961</v>
      </c>
      <c r="C18723" t="s">
        <v>1130</v>
      </c>
      <c r="D18723" t="s">
        <v>1131</v>
      </c>
      <c r="E18723" s="4">
        <v>1694.14</v>
      </c>
      <c r="F18723" t="s">
        <v>1477</v>
      </c>
      <c r="G18723" t="s">
        <v>471</v>
      </c>
      <c r="H18723" t="s">
        <v>291</v>
      </c>
      <c r="I18723" t="s">
        <v>292</v>
      </c>
      <c r="J18723" t="s">
        <v>251</v>
      </c>
      <c r="L18723" t="s">
        <v>376</v>
      </c>
      <c r="M18723" t="s">
        <v>377</v>
      </c>
      <c r="N18723" t="s">
        <v>487</v>
      </c>
    </row>
    <row r="18724" spans="1:14" x14ac:dyDescent="0.25">
      <c r="A18724" t="s">
        <v>240</v>
      </c>
      <c r="B18724" s="1">
        <v>45991</v>
      </c>
      <c r="C18724" t="s">
        <v>1130</v>
      </c>
      <c r="D18724" t="s">
        <v>1131</v>
      </c>
      <c r="E18724" s="4">
        <v>1694.14</v>
      </c>
      <c r="F18724" t="s">
        <v>1477</v>
      </c>
      <c r="G18724" t="s">
        <v>471</v>
      </c>
      <c r="H18724" t="s">
        <v>291</v>
      </c>
      <c r="I18724" t="s">
        <v>292</v>
      </c>
      <c r="J18724" t="s">
        <v>251</v>
      </c>
      <c r="L18724" t="s">
        <v>376</v>
      </c>
      <c r="M18724" t="s">
        <v>377</v>
      </c>
      <c r="N18724" t="s">
        <v>487</v>
      </c>
    </row>
    <row r="18725" spans="1:14" x14ac:dyDescent="0.25">
      <c r="A18725" t="s">
        <v>240</v>
      </c>
      <c r="B18725" s="1">
        <v>46022</v>
      </c>
      <c r="C18725" t="s">
        <v>1130</v>
      </c>
      <c r="D18725" t="s">
        <v>1131</v>
      </c>
      <c r="E18725" s="4">
        <v>1694.14</v>
      </c>
      <c r="F18725" t="s">
        <v>1477</v>
      </c>
      <c r="G18725" t="s">
        <v>471</v>
      </c>
      <c r="H18725" t="s">
        <v>291</v>
      </c>
      <c r="I18725" t="s">
        <v>292</v>
      </c>
      <c r="J18725" t="s">
        <v>251</v>
      </c>
      <c r="L18725" t="s">
        <v>376</v>
      </c>
      <c r="M18725" t="s">
        <v>377</v>
      </c>
      <c r="N18725" t="s">
        <v>487</v>
      </c>
    </row>
    <row r="18726" spans="1:14" x14ac:dyDescent="0.25">
      <c r="A18726" t="s">
        <v>240</v>
      </c>
      <c r="B18726" s="1">
        <v>45688</v>
      </c>
      <c r="C18726" t="s">
        <v>730</v>
      </c>
      <c r="D18726" t="s">
        <v>731</v>
      </c>
      <c r="E18726" s="4">
        <v>0</v>
      </c>
      <c r="F18726" t="s">
        <v>1477</v>
      </c>
      <c r="G18726" t="s">
        <v>471</v>
      </c>
      <c r="H18726" t="s">
        <v>308</v>
      </c>
      <c r="I18726" t="s">
        <v>309</v>
      </c>
      <c r="J18726" t="s">
        <v>264</v>
      </c>
      <c r="L18726" t="s">
        <v>378</v>
      </c>
      <c r="M18726" t="s">
        <v>379</v>
      </c>
      <c r="N18726" t="s">
        <v>487</v>
      </c>
    </row>
    <row r="18727" spans="1:14" x14ac:dyDescent="0.25">
      <c r="A18727" t="s">
        <v>240</v>
      </c>
      <c r="B18727" s="1">
        <v>45716</v>
      </c>
      <c r="C18727" t="s">
        <v>730</v>
      </c>
      <c r="D18727" t="s">
        <v>731</v>
      </c>
      <c r="E18727" s="4">
        <v>0</v>
      </c>
      <c r="F18727" t="s">
        <v>1477</v>
      </c>
      <c r="G18727" t="s">
        <v>471</v>
      </c>
      <c r="H18727" t="s">
        <v>308</v>
      </c>
      <c r="I18727" t="s">
        <v>309</v>
      </c>
      <c r="J18727" t="s">
        <v>264</v>
      </c>
      <c r="L18727" t="s">
        <v>378</v>
      </c>
      <c r="M18727" t="s">
        <v>379</v>
      </c>
      <c r="N18727" t="s">
        <v>487</v>
      </c>
    </row>
    <row r="18728" spans="1:14" x14ac:dyDescent="0.25">
      <c r="A18728" t="s">
        <v>240</v>
      </c>
      <c r="B18728" s="1">
        <v>45747</v>
      </c>
      <c r="C18728" t="s">
        <v>730</v>
      </c>
      <c r="D18728" t="s">
        <v>731</v>
      </c>
      <c r="E18728" s="4">
        <v>0</v>
      </c>
      <c r="F18728" t="s">
        <v>1477</v>
      </c>
      <c r="G18728" t="s">
        <v>471</v>
      </c>
      <c r="H18728" t="s">
        <v>308</v>
      </c>
      <c r="I18728" t="s">
        <v>309</v>
      </c>
      <c r="J18728" t="s">
        <v>264</v>
      </c>
      <c r="L18728" t="s">
        <v>378</v>
      </c>
      <c r="M18728" t="s">
        <v>379</v>
      </c>
      <c r="N18728" t="s">
        <v>487</v>
      </c>
    </row>
    <row r="18729" spans="1:14" x14ac:dyDescent="0.25">
      <c r="A18729" t="s">
        <v>240</v>
      </c>
      <c r="B18729" s="1">
        <v>45777</v>
      </c>
      <c r="C18729" t="s">
        <v>730</v>
      </c>
      <c r="D18729" t="s">
        <v>731</v>
      </c>
      <c r="E18729" s="4">
        <v>494.5</v>
      </c>
      <c r="F18729" t="s">
        <v>1477</v>
      </c>
      <c r="G18729" t="s">
        <v>471</v>
      </c>
      <c r="H18729" t="s">
        <v>308</v>
      </c>
      <c r="I18729" t="s">
        <v>309</v>
      </c>
      <c r="J18729" t="s">
        <v>264</v>
      </c>
      <c r="L18729" t="s">
        <v>378</v>
      </c>
      <c r="M18729" t="s">
        <v>379</v>
      </c>
      <c r="N18729" t="s">
        <v>487</v>
      </c>
    </row>
    <row r="18730" spans="1:14" x14ac:dyDescent="0.25">
      <c r="A18730" t="s">
        <v>240</v>
      </c>
      <c r="B18730" s="1">
        <v>45808</v>
      </c>
      <c r="C18730" t="s">
        <v>730</v>
      </c>
      <c r="D18730" t="s">
        <v>731</v>
      </c>
      <c r="E18730" s="4">
        <v>494.5</v>
      </c>
      <c r="F18730" t="s">
        <v>1477</v>
      </c>
      <c r="G18730" t="s">
        <v>471</v>
      </c>
      <c r="H18730" t="s">
        <v>308</v>
      </c>
      <c r="I18730" t="s">
        <v>309</v>
      </c>
      <c r="J18730" t="s">
        <v>264</v>
      </c>
      <c r="L18730" t="s">
        <v>378</v>
      </c>
      <c r="M18730" t="s">
        <v>379</v>
      </c>
      <c r="N18730" t="s">
        <v>487</v>
      </c>
    </row>
    <row r="18731" spans="1:14" x14ac:dyDescent="0.25">
      <c r="A18731" t="s">
        <v>240</v>
      </c>
      <c r="B18731" s="1">
        <v>45838</v>
      </c>
      <c r="C18731" t="s">
        <v>730</v>
      </c>
      <c r="D18731" t="s">
        <v>731</v>
      </c>
      <c r="E18731" s="4">
        <v>494.5</v>
      </c>
      <c r="F18731" t="s">
        <v>1477</v>
      </c>
      <c r="G18731" t="s">
        <v>471</v>
      </c>
      <c r="H18731" t="s">
        <v>308</v>
      </c>
      <c r="I18731" t="s">
        <v>309</v>
      </c>
      <c r="J18731" t="s">
        <v>264</v>
      </c>
      <c r="L18731" t="s">
        <v>378</v>
      </c>
      <c r="M18731" t="s">
        <v>379</v>
      </c>
      <c r="N18731" t="s">
        <v>487</v>
      </c>
    </row>
    <row r="18732" spans="1:14" x14ac:dyDescent="0.25">
      <c r="A18732" t="s">
        <v>240</v>
      </c>
      <c r="B18732" s="1">
        <v>45869</v>
      </c>
      <c r="C18732" t="s">
        <v>730</v>
      </c>
      <c r="D18732" t="s">
        <v>731</v>
      </c>
      <c r="E18732" s="4">
        <v>494.5</v>
      </c>
      <c r="F18732" t="s">
        <v>1477</v>
      </c>
      <c r="G18732" t="s">
        <v>471</v>
      </c>
      <c r="H18732" t="s">
        <v>308</v>
      </c>
      <c r="I18732" t="s">
        <v>309</v>
      </c>
      <c r="J18732" t="s">
        <v>264</v>
      </c>
      <c r="L18732" t="s">
        <v>378</v>
      </c>
      <c r="M18732" t="s">
        <v>379</v>
      </c>
      <c r="N18732" t="s">
        <v>487</v>
      </c>
    </row>
    <row r="18733" spans="1:14" x14ac:dyDescent="0.25">
      <c r="A18733" t="s">
        <v>240</v>
      </c>
      <c r="B18733" s="1">
        <v>45900</v>
      </c>
      <c r="C18733" t="s">
        <v>730</v>
      </c>
      <c r="D18733" t="s">
        <v>731</v>
      </c>
      <c r="E18733" s="4">
        <v>494.5</v>
      </c>
      <c r="F18733" t="s">
        <v>1477</v>
      </c>
      <c r="G18733" t="s">
        <v>471</v>
      </c>
      <c r="H18733" t="s">
        <v>308</v>
      </c>
      <c r="I18733" t="s">
        <v>309</v>
      </c>
      <c r="J18733" t="s">
        <v>264</v>
      </c>
      <c r="L18733" t="s">
        <v>378</v>
      </c>
      <c r="M18733" t="s">
        <v>379</v>
      </c>
      <c r="N18733" t="s">
        <v>487</v>
      </c>
    </row>
    <row r="18734" spans="1:14" x14ac:dyDescent="0.25">
      <c r="A18734" t="s">
        <v>240</v>
      </c>
      <c r="B18734" s="1">
        <v>45930</v>
      </c>
      <c r="C18734" t="s">
        <v>730</v>
      </c>
      <c r="D18734" t="s">
        <v>731</v>
      </c>
      <c r="E18734" s="4">
        <v>994.5</v>
      </c>
      <c r="F18734" t="s">
        <v>1477</v>
      </c>
      <c r="G18734" t="s">
        <v>471</v>
      </c>
      <c r="H18734" t="s">
        <v>308</v>
      </c>
      <c r="I18734" t="s">
        <v>309</v>
      </c>
      <c r="J18734" t="s">
        <v>264</v>
      </c>
      <c r="L18734" t="s">
        <v>378</v>
      </c>
      <c r="M18734" t="s">
        <v>379</v>
      </c>
      <c r="N18734" t="s">
        <v>487</v>
      </c>
    </row>
    <row r="18735" spans="1:14" x14ac:dyDescent="0.25">
      <c r="A18735" t="s">
        <v>240</v>
      </c>
      <c r="B18735" s="1">
        <v>45961</v>
      </c>
      <c r="C18735" t="s">
        <v>730</v>
      </c>
      <c r="D18735" t="s">
        <v>731</v>
      </c>
      <c r="E18735" s="4">
        <v>994.5</v>
      </c>
      <c r="F18735" t="s">
        <v>1477</v>
      </c>
      <c r="G18735" t="s">
        <v>471</v>
      </c>
      <c r="H18735" t="s">
        <v>308</v>
      </c>
      <c r="I18735" t="s">
        <v>309</v>
      </c>
      <c r="J18735" t="s">
        <v>264</v>
      </c>
      <c r="L18735" t="s">
        <v>378</v>
      </c>
      <c r="M18735" t="s">
        <v>379</v>
      </c>
      <c r="N18735" t="s">
        <v>487</v>
      </c>
    </row>
    <row r="18736" spans="1:14" x14ac:dyDescent="0.25">
      <c r="A18736" t="s">
        <v>240</v>
      </c>
      <c r="B18736" s="1">
        <v>45991</v>
      </c>
      <c r="C18736" t="s">
        <v>730</v>
      </c>
      <c r="D18736" t="s">
        <v>731</v>
      </c>
      <c r="E18736" s="4">
        <v>994.5</v>
      </c>
      <c r="F18736" t="s">
        <v>1477</v>
      </c>
      <c r="G18736" t="s">
        <v>471</v>
      </c>
      <c r="H18736" t="s">
        <v>308</v>
      </c>
      <c r="I18736" t="s">
        <v>309</v>
      </c>
      <c r="J18736" t="s">
        <v>264</v>
      </c>
      <c r="L18736" t="s">
        <v>378</v>
      </c>
      <c r="M18736" t="s">
        <v>379</v>
      </c>
      <c r="N18736" t="s">
        <v>487</v>
      </c>
    </row>
    <row r="18737" spans="1:14" x14ac:dyDescent="0.25">
      <c r="A18737" t="s">
        <v>240</v>
      </c>
      <c r="B18737" s="1">
        <v>46022</v>
      </c>
      <c r="C18737" t="s">
        <v>730</v>
      </c>
      <c r="D18737" t="s">
        <v>731</v>
      </c>
      <c r="E18737" s="4">
        <v>994.5</v>
      </c>
      <c r="F18737" t="s">
        <v>1477</v>
      </c>
      <c r="G18737" t="s">
        <v>471</v>
      </c>
      <c r="H18737" t="s">
        <v>308</v>
      </c>
      <c r="I18737" t="s">
        <v>309</v>
      </c>
      <c r="J18737" t="s">
        <v>264</v>
      </c>
      <c r="L18737" t="s">
        <v>378</v>
      </c>
      <c r="M18737" t="s">
        <v>379</v>
      </c>
      <c r="N18737" t="s">
        <v>487</v>
      </c>
    </row>
    <row r="18738" spans="1:14" x14ac:dyDescent="0.25">
      <c r="A18738" t="s">
        <v>240</v>
      </c>
      <c r="B18738" s="1">
        <v>45688</v>
      </c>
      <c r="C18738" t="s">
        <v>790</v>
      </c>
      <c r="D18738" t="s">
        <v>791</v>
      </c>
      <c r="E18738" s="4">
        <v>0</v>
      </c>
      <c r="F18738" t="s">
        <v>1477</v>
      </c>
      <c r="G18738" t="s">
        <v>471</v>
      </c>
      <c r="H18738" t="s">
        <v>311</v>
      </c>
      <c r="I18738" t="s">
        <v>312</v>
      </c>
      <c r="J18738" t="s">
        <v>264</v>
      </c>
      <c r="L18738" t="s">
        <v>378</v>
      </c>
      <c r="M18738" t="s">
        <v>379</v>
      </c>
      <c r="N18738" t="s">
        <v>487</v>
      </c>
    </row>
    <row r="18739" spans="1:14" x14ac:dyDescent="0.25">
      <c r="A18739" t="s">
        <v>240</v>
      </c>
      <c r="B18739" s="1">
        <v>45716</v>
      </c>
      <c r="C18739" t="s">
        <v>790</v>
      </c>
      <c r="D18739" t="s">
        <v>791</v>
      </c>
      <c r="E18739" s="4">
        <v>0</v>
      </c>
      <c r="F18739" t="s">
        <v>1477</v>
      </c>
      <c r="G18739" t="s">
        <v>471</v>
      </c>
      <c r="H18739" t="s">
        <v>311</v>
      </c>
      <c r="I18739" t="s">
        <v>312</v>
      </c>
      <c r="J18739" t="s">
        <v>264</v>
      </c>
      <c r="L18739" t="s">
        <v>378</v>
      </c>
      <c r="M18739" t="s">
        <v>379</v>
      </c>
      <c r="N18739" t="s">
        <v>487</v>
      </c>
    </row>
    <row r="18740" spans="1:14" x14ac:dyDescent="0.25">
      <c r="A18740" t="s">
        <v>240</v>
      </c>
      <c r="B18740" s="1">
        <v>45747</v>
      </c>
      <c r="C18740" t="s">
        <v>790</v>
      </c>
      <c r="D18740" t="s">
        <v>791</v>
      </c>
      <c r="E18740" s="4">
        <v>0</v>
      </c>
      <c r="F18740" t="s">
        <v>1477</v>
      </c>
      <c r="G18740" t="s">
        <v>471</v>
      </c>
      <c r="H18740" t="s">
        <v>311</v>
      </c>
      <c r="I18740" t="s">
        <v>312</v>
      </c>
      <c r="J18740" t="s">
        <v>264</v>
      </c>
      <c r="L18740" t="s">
        <v>378</v>
      </c>
      <c r="M18740" t="s">
        <v>379</v>
      </c>
      <c r="N18740" t="s">
        <v>487</v>
      </c>
    </row>
    <row r="18741" spans="1:14" x14ac:dyDescent="0.25">
      <c r="A18741" t="s">
        <v>240</v>
      </c>
      <c r="B18741" s="1">
        <v>45777</v>
      </c>
      <c r="C18741" t="s">
        <v>790</v>
      </c>
      <c r="D18741" t="s">
        <v>791</v>
      </c>
      <c r="E18741" s="4">
        <v>1719</v>
      </c>
      <c r="F18741" t="s">
        <v>1477</v>
      </c>
      <c r="G18741" t="s">
        <v>471</v>
      </c>
      <c r="H18741" t="s">
        <v>311</v>
      </c>
      <c r="I18741" t="s">
        <v>312</v>
      </c>
      <c r="J18741" t="s">
        <v>264</v>
      </c>
      <c r="L18741" t="s">
        <v>378</v>
      </c>
      <c r="M18741" t="s">
        <v>379</v>
      </c>
      <c r="N18741" t="s">
        <v>487</v>
      </c>
    </row>
    <row r="18742" spans="1:14" x14ac:dyDescent="0.25">
      <c r="A18742" t="s">
        <v>240</v>
      </c>
      <c r="B18742" s="1">
        <v>45808</v>
      </c>
      <c r="C18742" t="s">
        <v>790</v>
      </c>
      <c r="D18742" t="s">
        <v>791</v>
      </c>
      <c r="E18742" s="4">
        <v>1857</v>
      </c>
      <c r="F18742" t="s">
        <v>1477</v>
      </c>
      <c r="G18742" t="s">
        <v>471</v>
      </c>
      <c r="H18742" t="s">
        <v>311</v>
      </c>
      <c r="I18742" t="s">
        <v>312</v>
      </c>
      <c r="J18742" t="s">
        <v>264</v>
      </c>
      <c r="L18742" t="s">
        <v>378</v>
      </c>
      <c r="M18742" t="s">
        <v>379</v>
      </c>
      <c r="N18742" t="s">
        <v>487</v>
      </c>
    </row>
    <row r="18743" spans="1:14" x14ac:dyDescent="0.25">
      <c r="A18743" t="s">
        <v>240</v>
      </c>
      <c r="B18743" s="1">
        <v>45838</v>
      </c>
      <c r="C18743" t="s">
        <v>790</v>
      </c>
      <c r="D18743" t="s">
        <v>791</v>
      </c>
      <c r="E18743" s="4">
        <v>1857</v>
      </c>
      <c r="F18743" t="s">
        <v>1477</v>
      </c>
      <c r="G18743" t="s">
        <v>471</v>
      </c>
      <c r="H18743" t="s">
        <v>311</v>
      </c>
      <c r="I18743" t="s">
        <v>312</v>
      </c>
      <c r="J18743" t="s">
        <v>264</v>
      </c>
      <c r="L18743" t="s">
        <v>378</v>
      </c>
      <c r="M18743" t="s">
        <v>379</v>
      </c>
      <c r="N18743" t="s">
        <v>487</v>
      </c>
    </row>
    <row r="18744" spans="1:14" x14ac:dyDescent="0.25">
      <c r="A18744" t="s">
        <v>240</v>
      </c>
      <c r="B18744" s="1">
        <v>45869</v>
      </c>
      <c r="C18744" t="s">
        <v>790</v>
      </c>
      <c r="D18744" t="s">
        <v>791</v>
      </c>
      <c r="E18744" s="4">
        <v>1857</v>
      </c>
      <c r="F18744" t="s">
        <v>1477</v>
      </c>
      <c r="G18744" t="s">
        <v>471</v>
      </c>
      <c r="H18744" t="s">
        <v>311</v>
      </c>
      <c r="I18744" t="s">
        <v>312</v>
      </c>
      <c r="J18744" t="s">
        <v>264</v>
      </c>
      <c r="L18744" t="s">
        <v>378</v>
      </c>
      <c r="M18744" t="s">
        <v>379</v>
      </c>
      <c r="N18744" t="s">
        <v>487</v>
      </c>
    </row>
    <row r="18745" spans="1:14" x14ac:dyDescent="0.25">
      <c r="A18745" t="s">
        <v>240</v>
      </c>
      <c r="B18745" s="1">
        <v>45900</v>
      </c>
      <c r="C18745" t="s">
        <v>790</v>
      </c>
      <c r="D18745" t="s">
        <v>791</v>
      </c>
      <c r="E18745" s="4">
        <v>1857</v>
      </c>
      <c r="F18745" t="s">
        <v>1477</v>
      </c>
      <c r="G18745" t="s">
        <v>471</v>
      </c>
      <c r="H18745" t="s">
        <v>311</v>
      </c>
      <c r="I18745" t="s">
        <v>312</v>
      </c>
      <c r="J18745" t="s">
        <v>264</v>
      </c>
      <c r="L18745" t="s">
        <v>378</v>
      </c>
      <c r="M18745" t="s">
        <v>379</v>
      </c>
      <c r="N18745" t="s">
        <v>487</v>
      </c>
    </row>
    <row r="18746" spans="1:14" x14ac:dyDescent="0.25">
      <c r="A18746" t="s">
        <v>240</v>
      </c>
      <c r="B18746" s="1">
        <v>45930</v>
      </c>
      <c r="C18746" t="s">
        <v>790</v>
      </c>
      <c r="D18746" t="s">
        <v>791</v>
      </c>
      <c r="E18746" s="4">
        <v>2357</v>
      </c>
      <c r="F18746" t="s">
        <v>1477</v>
      </c>
      <c r="G18746" t="s">
        <v>471</v>
      </c>
      <c r="H18746" t="s">
        <v>311</v>
      </c>
      <c r="I18746" t="s">
        <v>312</v>
      </c>
      <c r="J18746" t="s">
        <v>264</v>
      </c>
      <c r="L18746" t="s">
        <v>378</v>
      </c>
      <c r="M18746" t="s">
        <v>379</v>
      </c>
      <c r="N18746" t="s">
        <v>487</v>
      </c>
    </row>
    <row r="18747" spans="1:14" x14ac:dyDescent="0.25">
      <c r="A18747" t="s">
        <v>240</v>
      </c>
      <c r="B18747" s="1">
        <v>45961</v>
      </c>
      <c r="C18747" t="s">
        <v>790</v>
      </c>
      <c r="D18747" t="s">
        <v>791</v>
      </c>
      <c r="E18747" s="4">
        <v>2857</v>
      </c>
      <c r="F18747" t="s">
        <v>1477</v>
      </c>
      <c r="G18747" t="s">
        <v>471</v>
      </c>
      <c r="H18747" t="s">
        <v>311</v>
      </c>
      <c r="I18747" t="s">
        <v>312</v>
      </c>
      <c r="J18747" t="s">
        <v>264</v>
      </c>
      <c r="L18747" t="s">
        <v>378</v>
      </c>
      <c r="M18747" t="s">
        <v>379</v>
      </c>
      <c r="N18747" t="s">
        <v>487</v>
      </c>
    </row>
    <row r="18748" spans="1:14" x14ac:dyDescent="0.25">
      <c r="A18748" t="s">
        <v>240</v>
      </c>
      <c r="B18748" s="1">
        <v>45991</v>
      </c>
      <c r="C18748" t="s">
        <v>790</v>
      </c>
      <c r="D18748" t="s">
        <v>791</v>
      </c>
      <c r="E18748" s="4">
        <v>3357</v>
      </c>
      <c r="F18748" t="s">
        <v>1477</v>
      </c>
      <c r="G18748" t="s">
        <v>471</v>
      </c>
      <c r="H18748" t="s">
        <v>311</v>
      </c>
      <c r="I18748" t="s">
        <v>312</v>
      </c>
      <c r="J18748" t="s">
        <v>264</v>
      </c>
      <c r="L18748" t="s">
        <v>378</v>
      </c>
      <c r="M18748" t="s">
        <v>379</v>
      </c>
      <c r="N18748" t="s">
        <v>487</v>
      </c>
    </row>
    <row r="18749" spans="1:14" x14ac:dyDescent="0.25">
      <c r="A18749" t="s">
        <v>240</v>
      </c>
      <c r="B18749" s="1">
        <v>46022</v>
      </c>
      <c r="C18749" t="s">
        <v>790</v>
      </c>
      <c r="D18749" t="s">
        <v>791</v>
      </c>
      <c r="E18749" s="4">
        <v>3857</v>
      </c>
      <c r="F18749" t="s">
        <v>1477</v>
      </c>
      <c r="G18749" t="s">
        <v>471</v>
      </c>
      <c r="H18749" t="s">
        <v>311</v>
      </c>
      <c r="I18749" t="s">
        <v>312</v>
      </c>
      <c r="J18749" t="s">
        <v>264</v>
      </c>
      <c r="L18749" t="s">
        <v>378</v>
      </c>
      <c r="M18749" t="s">
        <v>379</v>
      </c>
      <c r="N18749" t="s">
        <v>487</v>
      </c>
    </row>
    <row r="18750" spans="1:14" x14ac:dyDescent="0.25">
      <c r="A18750" t="s">
        <v>240</v>
      </c>
      <c r="B18750" s="1">
        <v>45688</v>
      </c>
      <c r="C18750" t="s">
        <v>656</v>
      </c>
      <c r="D18750" t="s">
        <v>657</v>
      </c>
      <c r="E18750" s="4">
        <v>0</v>
      </c>
      <c r="F18750" t="s">
        <v>1477</v>
      </c>
      <c r="G18750" t="s">
        <v>471</v>
      </c>
      <c r="H18750" t="s">
        <v>308</v>
      </c>
      <c r="I18750" t="s">
        <v>309</v>
      </c>
      <c r="J18750" t="s">
        <v>264</v>
      </c>
      <c r="L18750" t="s">
        <v>378</v>
      </c>
      <c r="M18750" t="s">
        <v>379</v>
      </c>
      <c r="N18750" t="s">
        <v>487</v>
      </c>
    </row>
    <row r="18751" spans="1:14" x14ac:dyDescent="0.25">
      <c r="A18751" t="s">
        <v>240</v>
      </c>
      <c r="B18751" s="1">
        <v>45716</v>
      </c>
      <c r="C18751" t="s">
        <v>656</v>
      </c>
      <c r="D18751" t="s">
        <v>657</v>
      </c>
      <c r="E18751" s="4">
        <v>0</v>
      </c>
      <c r="F18751" t="s">
        <v>1477</v>
      </c>
      <c r="G18751" t="s">
        <v>471</v>
      </c>
      <c r="H18751" t="s">
        <v>308</v>
      </c>
      <c r="I18751" t="s">
        <v>309</v>
      </c>
      <c r="J18751" t="s">
        <v>264</v>
      </c>
      <c r="L18751" t="s">
        <v>378</v>
      </c>
      <c r="M18751" t="s">
        <v>379</v>
      </c>
      <c r="N18751" t="s">
        <v>487</v>
      </c>
    </row>
    <row r="18752" spans="1:14" x14ac:dyDescent="0.25">
      <c r="A18752" t="s">
        <v>240</v>
      </c>
      <c r="B18752" s="1">
        <v>45747</v>
      </c>
      <c r="C18752" t="s">
        <v>656</v>
      </c>
      <c r="D18752" t="s">
        <v>657</v>
      </c>
      <c r="E18752" s="4">
        <v>0</v>
      </c>
      <c r="F18752" t="s">
        <v>1477</v>
      </c>
      <c r="G18752" t="s">
        <v>471</v>
      </c>
      <c r="H18752" t="s">
        <v>308</v>
      </c>
      <c r="I18752" t="s">
        <v>309</v>
      </c>
      <c r="J18752" t="s">
        <v>264</v>
      </c>
      <c r="L18752" t="s">
        <v>378</v>
      </c>
      <c r="M18752" t="s">
        <v>379</v>
      </c>
      <c r="N18752" t="s">
        <v>487</v>
      </c>
    </row>
    <row r="18753" spans="1:14" x14ac:dyDescent="0.25">
      <c r="A18753" t="s">
        <v>240</v>
      </c>
      <c r="B18753" s="1">
        <v>45777</v>
      </c>
      <c r="C18753" t="s">
        <v>656</v>
      </c>
      <c r="D18753" t="s">
        <v>657</v>
      </c>
      <c r="E18753" s="4">
        <v>0</v>
      </c>
      <c r="F18753" t="s">
        <v>1477</v>
      </c>
      <c r="G18753" t="s">
        <v>471</v>
      </c>
      <c r="H18753" t="s">
        <v>308</v>
      </c>
      <c r="I18753" t="s">
        <v>309</v>
      </c>
      <c r="J18753" t="s">
        <v>264</v>
      </c>
      <c r="L18753" t="s">
        <v>378</v>
      </c>
      <c r="M18753" t="s">
        <v>379</v>
      </c>
      <c r="N18753" t="s">
        <v>487</v>
      </c>
    </row>
    <row r="18754" spans="1:14" x14ac:dyDescent="0.25">
      <c r="A18754" t="s">
        <v>240</v>
      </c>
      <c r="B18754" s="1">
        <v>45808</v>
      </c>
      <c r="C18754" t="s">
        <v>656</v>
      </c>
      <c r="D18754" t="s">
        <v>657</v>
      </c>
      <c r="E18754" s="4">
        <v>1051.7200000000003</v>
      </c>
      <c r="F18754" t="s">
        <v>1477</v>
      </c>
      <c r="G18754" t="s">
        <v>471</v>
      </c>
      <c r="H18754" t="s">
        <v>308</v>
      </c>
      <c r="I18754" t="s">
        <v>309</v>
      </c>
      <c r="J18754" t="s">
        <v>264</v>
      </c>
      <c r="L18754" t="s">
        <v>378</v>
      </c>
      <c r="M18754" t="s">
        <v>379</v>
      </c>
      <c r="N18754" t="s">
        <v>487</v>
      </c>
    </row>
    <row r="18755" spans="1:14" x14ac:dyDescent="0.25">
      <c r="A18755" t="s">
        <v>240</v>
      </c>
      <c r="B18755" s="1">
        <v>45838</v>
      </c>
      <c r="C18755" t="s">
        <v>656</v>
      </c>
      <c r="D18755" t="s">
        <v>657</v>
      </c>
      <c r="E18755" s="4">
        <v>1201.7200000000003</v>
      </c>
      <c r="F18755" t="s">
        <v>1477</v>
      </c>
      <c r="G18755" t="s">
        <v>471</v>
      </c>
      <c r="H18755" t="s">
        <v>308</v>
      </c>
      <c r="I18755" t="s">
        <v>309</v>
      </c>
      <c r="J18755" t="s">
        <v>264</v>
      </c>
      <c r="L18755" t="s">
        <v>378</v>
      </c>
      <c r="M18755" t="s">
        <v>379</v>
      </c>
      <c r="N18755" t="s">
        <v>487</v>
      </c>
    </row>
    <row r="18756" spans="1:14" x14ac:dyDescent="0.25">
      <c r="A18756" t="s">
        <v>240</v>
      </c>
      <c r="B18756" s="1">
        <v>45869</v>
      </c>
      <c r="C18756" t="s">
        <v>656</v>
      </c>
      <c r="D18756" t="s">
        <v>657</v>
      </c>
      <c r="E18756" s="4">
        <v>1351.7200000000003</v>
      </c>
      <c r="F18756" t="s">
        <v>1477</v>
      </c>
      <c r="G18756" t="s">
        <v>471</v>
      </c>
      <c r="H18756" t="s">
        <v>308</v>
      </c>
      <c r="I18756" t="s">
        <v>309</v>
      </c>
      <c r="J18756" t="s">
        <v>264</v>
      </c>
      <c r="L18756" t="s">
        <v>378</v>
      </c>
      <c r="M18756" t="s">
        <v>379</v>
      </c>
      <c r="N18756" t="s">
        <v>487</v>
      </c>
    </row>
    <row r="18757" spans="1:14" x14ac:dyDescent="0.25">
      <c r="A18757" t="s">
        <v>240</v>
      </c>
      <c r="B18757" s="1">
        <v>45900</v>
      </c>
      <c r="C18757" t="s">
        <v>656</v>
      </c>
      <c r="D18757" t="s">
        <v>657</v>
      </c>
      <c r="E18757" s="4">
        <v>1491.9200000000003</v>
      </c>
      <c r="F18757" t="s">
        <v>1477</v>
      </c>
      <c r="G18757" t="s">
        <v>471</v>
      </c>
      <c r="H18757" t="s">
        <v>308</v>
      </c>
      <c r="I18757" t="s">
        <v>309</v>
      </c>
      <c r="J18757" t="s">
        <v>264</v>
      </c>
      <c r="L18757" t="s">
        <v>378</v>
      </c>
      <c r="M18757" t="s">
        <v>379</v>
      </c>
      <c r="N18757" t="s">
        <v>487</v>
      </c>
    </row>
    <row r="18758" spans="1:14" x14ac:dyDescent="0.25">
      <c r="A18758" t="s">
        <v>240</v>
      </c>
      <c r="B18758" s="1">
        <v>45930</v>
      </c>
      <c r="C18758" t="s">
        <v>656</v>
      </c>
      <c r="D18758" t="s">
        <v>657</v>
      </c>
      <c r="E18758" s="4">
        <v>1641.9200000000003</v>
      </c>
      <c r="F18758" t="s">
        <v>1477</v>
      </c>
      <c r="G18758" t="s">
        <v>471</v>
      </c>
      <c r="H18758" t="s">
        <v>308</v>
      </c>
      <c r="I18758" t="s">
        <v>309</v>
      </c>
      <c r="J18758" t="s">
        <v>264</v>
      </c>
      <c r="L18758" t="s">
        <v>378</v>
      </c>
      <c r="M18758" t="s">
        <v>379</v>
      </c>
      <c r="N18758" t="s">
        <v>487</v>
      </c>
    </row>
    <row r="18759" spans="1:14" x14ac:dyDescent="0.25">
      <c r="A18759" t="s">
        <v>240</v>
      </c>
      <c r="B18759" s="1">
        <v>45961</v>
      </c>
      <c r="C18759" t="s">
        <v>656</v>
      </c>
      <c r="D18759" t="s">
        <v>657</v>
      </c>
      <c r="E18759" s="4">
        <v>1812.1200000000003</v>
      </c>
      <c r="F18759" t="s">
        <v>1477</v>
      </c>
      <c r="G18759" t="s">
        <v>471</v>
      </c>
      <c r="H18759" t="s">
        <v>308</v>
      </c>
      <c r="I18759" t="s">
        <v>309</v>
      </c>
      <c r="J18759" t="s">
        <v>264</v>
      </c>
      <c r="L18759" t="s">
        <v>378</v>
      </c>
      <c r="M18759" t="s">
        <v>379</v>
      </c>
      <c r="N18759" t="s">
        <v>487</v>
      </c>
    </row>
    <row r="18760" spans="1:14" x14ac:dyDescent="0.25">
      <c r="A18760" t="s">
        <v>240</v>
      </c>
      <c r="B18760" s="1">
        <v>45991</v>
      </c>
      <c r="C18760" t="s">
        <v>656</v>
      </c>
      <c r="D18760" t="s">
        <v>657</v>
      </c>
      <c r="E18760" s="4">
        <v>1982.3200000000004</v>
      </c>
      <c r="F18760" t="s">
        <v>1477</v>
      </c>
      <c r="G18760" t="s">
        <v>471</v>
      </c>
      <c r="H18760" t="s">
        <v>308</v>
      </c>
      <c r="I18760" t="s">
        <v>309</v>
      </c>
      <c r="J18760" t="s">
        <v>264</v>
      </c>
      <c r="L18760" t="s">
        <v>378</v>
      </c>
      <c r="M18760" t="s">
        <v>379</v>
      </c>
      <c r="N18760" t="s">
        <v>487</v>
      </c>
    </row>
    <row r="18761" spans="1:14" x14ac:dyDescent="0.25">
      <c r="A18761" t="s">
        <v>240</v>
      </c>
      <c r="B18761" s="1">
        <v>46022</v>
      </c>
      <c r="C18761" t="s">
        <v>656</v>
      </c>
      <c r="D18761" t="s">
        <v>657</v>
      </c>
      <c r="E18761" s="4">
        <v>2152.5200000000004</v>
      </c>
      <c r="F18761" t="s">
        <v>1477</v>
      </c>
      <c r="G18761" t="s">
        <v>471</v>
      </c>
      <c r="H18761" t="s">
        <v>308</v>
      </c>
      <c r="I18761" t="s">
        <v>309</v>
      </c>
      <c r="J18761" t="s">
        <v>264</v>
      </c>
      <c r="L18761" t="s">
        <v>378</v>
      </c>
      <c r="M18761" t="s">
        <v>379</v>
      </c>
      <c r="N18761" t="s">
        <v>487</v>
      </c>
    </row>
    <row r="18762" spans="1:14" x14ac:dyDescent="0.25">
      <c r="A18762" t="s">
        <v>240</v>
      </c>
      <c r="B18762" s="1">
        <v>45688</v>
      </c>
      <c r="C18762" t="s">
        <v>977</v>
      </c>
      <c r="D18762" t="s">
        <v>978</v>
      </c>
      <c r="E18762" s="4">
        <v>0</v>
      </c>
      <c r="F18762" t="s">
        <v>1477</v>
      </c>
      <c r="G18762" t="s">
        <v>471</v>
      </c>
      <c r="H18762" t="s">
        <v>311</v>
      </c>
      <c r="I18762" t="s">
        <v>312</v>
      </c>
      <c r="J18762" t="s">
        <v>264</v>
      </c>
      <c r="L18762" t="s">
        <v>390</v>
      </c>
      <c r="M18762" t="s">
        <v>391</v>
      </c>
      <c r="N18762" t="s">
        <v>487</v>
      </c>
    </row>
    <row r="18763" spans="1:14" x14ac:dyDescent="0.25">
      <c r="A18763" t="s">
        <v>240</v>
      </c>
      <c r="B18763" s="1">
        <v>45716</v>
      </c>
      <c r="C18763" t="s">
        <v>977</v>
      </c>
      <c r="D18763" t="s">
        <v>978</v>
      </c>
      <c r="E18763" s="4">
        <v>0</v>
      </c>
      <c r="F18763" t="s">
        <v>1477</v>
      </c>
      <c r="G18763" t="s">
        <v>471</v>
      </c>
      <c r="H18763" t="s">
        <v>311</v>
      </c>
      <c r="I18763" t="s">
        <v>312</v>
      </c>
      <c r="J18763" t="s">
        <v>264</v>
      </c>
      <c r="L18763" t="s">
        <v>390</v>
      </c>
      <c r="M18763" t="s">
        <v>391</v>
      </c>
      <c r="N18763" t="s">
        <v>487</v>
      </c>
    </row>
    <row r="18764" spans="1:14" x14ac:dyDescent="0.25">
      <c r="A18764" t="s">
        <v>240</v>
      </c>
      <c r="B18764" s="1">
        <v>45747</v>
      </c>
      <c r="C18764" t="s">
        <v>977</v>
      </c>
      <c r="D18764" t="s">
        <v>978</v>
      </c>
      <c r="E18764" s="4">
        <v>0</v>
      </c>
      <c r="F18764" t="s">
        <v>1477</v>
      </c>
      <c r="G18764" t="s">
        <v>471</v>
      </c>
      <c r="H18764" t="s">
        <v>311</v>
      </c>
      <c r="I18764" t="s">
        <v>312</v>
      </c>
      <c r="J18764" t="s">
        <v>264</v>
      </c>
      <c r="L18764" t="s">
        <v>390</v>
      </c>
      <c r="M18764" t="s">
        <v>391</v>
      </c>
      <c r="N18764" t="s">
        <v>487</v>
      </c>
    </row>
    <row r="18765" spans="1:14" x14ac:dyDescent="0.25">
      <c r="A18765" t="s">
        <v>240</v>
      </c>
      <c r="B18765" s="1">
        <v>45777</v>
      </c>
      <c r="C18765" t="s">
        <v>977</v>
      </c>
      <c r="D18765" t="s">
        <v>978</v>
      </c>
      <c r="E18765" s="4">
        <v>0</v>
      </c>
      <c r="F18765" t="s">
        <v>1477</v>
      </c>
      <c r="G18765" t="s">
        <v>471</v>
      </c>
      <c r="H18765" t="s">
        <v>311</v>
      </c>
      <c r="I18765" t="s">
        <v>312</v>
      </c>
      <c r="J18765" t="s">
        <v>264</v>
      </c>
      <c r="L18765" t="s">
        <v>390</v>
      </c>
      <c r="M18765" t="s">
        <v>391</v>
      </c>
      <c r="N18765" t="s">
        <v>487</v>
      </c>
    </row>
    <row r="18766" spans="1:14" x14ac:dyDescent="0.25">
      <c r="A18766" t="s">
        <v>240</v>
      </c>
      <c r="B18766" s="1">
        <v>45808</v>
      </c>
      <c r="C18766" t="s">
        <v>977</v>
      </c>
      <c r="D18766" t="s">
        <v>978</v>
      </c>
      <c r="E18766" s="4">
        <v>96.79</v>
      </c>
      <c r="F18766" t="s">
        <v>1477</v>
      </c>
      <c r="G18766" t="s">
        <v>471</v>
      </c>
      <c r="H18766" t="s">
        <v>311</v>
      </c>
      <c r="I18766" t="s">
        <v>312</v>
      </c>
      <c r="J18766" t="s">
        <v>264</v>
      </c>
      <c r="L18766" t="s">
        <v>390</v>
      </c>
      <c r="M18766" t="s">
        <v>391</v>
      </c>
      <c r="N18766" t="s">
        <v>487</v>
      </c>
    </row>
    <row r="18767" spans="1:14" x14ac:dyDescent="0.25">
      <c r="A18767" t="s">
        <v>240</v>
      </c>
      <c r="B18767" s="1">
        <v>45838</v>
      </c>
      <c r="C18767" t="s">
        <v>977</v>
      </c>
      <c r="D18767" t="s">
        <v>978</v>
      </c>
      <c r="E18767" s="4">
        <v>96.79</v>
      </c>
      <c r="F18767" t="s">
        <v>1477</v>
      </c>
      <c r="G18767" t="s">
        <v>471</v>
      </c>
      <c r="H18767" t="s">
        <v>311</v>
      </c>
      <c r="I18767" t="s">
        <v>312</v>
      </c>
      <c r="J18767" t="s">
        <v>264</v>
      </c>
      <c r="L18767" t="s">
        <v>390</v>
      </c>
      <c r="M18767" t="s">
        <v>391</v>
      </c>
      <c r="N18767" t="s">
        <v>487</v>
      </c>
    </row>
    <row r="18768" spans="1:14" x14ac:dyDescent="0.25">
      <c r="A18768" t="s">
        <v>240</v>
      </c>
      <c r="B18768" s="1">
        <v>45869</v>
      </c>
      <c r="C18768" t="s">
        <v>977</v>
      </c>
      <c r="D18768" t="s">
        <v>978</v>
      </c>
      <c r="E18768" s="4">
        <v>96.79</v>
      </c>
      <c r="F18768" t="s">
        <v>1477</v>
      </c>
      <c r="G18768" t="s">
        <v>471</v>
      </c>
      <c r="H18768" t="s">
        <v>311</v>
      </c>
      <c r="I18768" t="s">
        <v>312</v>
      </c>
      <c r="J18768" t="s">
        <v>264</v>
      </c>
      <c r="L18768" t="s">
        <v>390</v>
      </c>
      <c r="M18768" t="s">
        <v>391</v>
      </c>
      <c r="N18768" t="s">
        <v>487</v>
      </c>
    </row>
    <row r="18769" spans="1:14" x14ac:dyDescent="0.25">
      <c r="A18769" t="s">
        <v>240</v>
      </c>
      <c r="B18769" s="1">
        <v>45900</v>
      </c>
      <c r="C18769" t="s">
        <v>977</v>
      </c>
      <c r="D18769" t="s">
        <v>978</v>
      </c>
      <c r="E18769" s="4">
        <v>96.79</v>
      </c>
      <c r="F18769" t="s">
        <v>1477</v>
      </c>
      <c r="G18769" t="s">
        <v>471</v>
      </c>
      <c r="H18769" t="s">
        <v>311</v>
      </c>
      <c r="I18769" t="s">
        <v>312</v>
      </c>
      <c r="J18769" t="s">
        <v>264</v>
      </c>
      <c r="L18769" t="s">
        <v>390</v>
      </c>
      <c r="M18769" t="s">
        <v>391</v>
      </c>
      <c r="N18769" t="s">
        <v>487</v>
      </c>
    </row>
    <row r="18770" spans="1:14" x14ac:dyDescent="0.25">
      <c r="A18770" t="s">
        <v>240</v>
      </c>
      <c r="B18770" s="1">
        <v>45930</v>
      </c>
      <c r="C18770" t="s">
        <v>977</v>
      </c>
      <c r="D18770" t="s">
        <v>978</v>
      </c>
      <c r="E18770" s="4">
        <v>96.79</v>
      </c>
      <c r="F18770" t="s">
        <v>1477</v>
      </c>
      <c r="G18770" t="s">
        <v>471</v>
      </c>
      <c r="H18770" t="s">
        <v>311</v>
      </c>
      <c r="I18770" t="s">
        <v>312</v>
      </c>
      <c r="J18770" t="s">
        <v>264</v>
      </c>
      <c r="L18770" t="s">
        <v>390</v>
      </c>
      <c r="M18770" t="s">
        <v>391</v>
      </c>
      <c r="N18770" t="s">
        <v>487</v>
      </c>
    </row>
    <row r="18771" spans="1:14" x14ac:dyDescent="0.25">
      <c r="A18771" t="s">
        <v>240</v>
      </c>
      <c r="B18771" s="1">
        <v>45961</v>
      </c>
      <c r="C18771" t="s">
        <v>977</v>
      </c>
      <c r="D18771" t="s">
        <v>978</v>
      </c>
      <c r="E18771" s="4">
        <v>96.79</v>
      </c>
      <c r="F18771" t="s">
        <v>1477</v>
      </c>
      <c r="G18771" t="s">
        <v>471</v>
      </c>
      <c r="H18771" t="s">
        <v>311</v>
      </c>
      <c r="I18771" t="s">
        <v>312</v>
      </c>
      <c r="J18771" t="s">
        <v>264</v>
      </c>
      <c r="L18771" t="s">
        <v>390</v>
      </c>
      <c r="M18771" t="s">
        <v>391</v>
      </c>
      <c r="N18771" t="s">
        <v>487</v>
      </c>
    </row>
    <row r="18772" spans="1:14" x14ac:dyDescent="0.25">
      <c r="A18772" t="s">
        <v>240</v>
      </c>
      <c r="B18772" s="1">
        <v>45991</v>
      </c>
      <c r="C18772" t="s">
        <v>977</v>
      </c>
      <c r="D18772" t="s">
        <v>978</v>
      </c>
      <c r="E18772" s="4">
        <v>96.79</v>
      </c>
      <c r="F18772" t="s">
        <v>1477</v>
      </c>
      <c r="G18772" t="s">
        <v>471</v>
      </c>
      <c r="H18772" t="s">
        <v>311</v>
      </c>
      <c r="I18772" t="s">
        <v>312</v>
      </c>
      <c r="J18772" t="s">
        <v>264</v>
      </c>
      <c r="L18772" t="s">
        <v>390</v>
      </c>
      <c r="M18772" t="s">
        <v>391</v>
      </c>
      <c r="N18772" t="s">
        <v>487</v>
      </c>
    </row>
    <row r="18773" spans="1:14" x14ac:dyDescent="0.25">
      <c r="A18773" t="s">
        <v>240</v>
      </c>
      <c r="B18773" s="1">
        <v>46022</v>
      </c>
      <c r="C18773" t="s">
        <v>977</v>
      </c>
      <c r="D18773" t="s">
        <v>978</v>
      </c>
      <c r="E18773" s="4">
        <v>96.79</v>
      </c>
      <c r="F18773" t="s">
        <v>1477</v>
      </c>
      <c r="G18773" t="s">
        <v>471</v>
      </c>
      <c r="H18773" t="s">
        <v>311</v>
      </c>
      <c r="I18773" t="s">
        <v>312</v>
      </c>
      <c r="J18773" t="s">
        <v>264</v>
      </c>
      <c r="L18773" t="s">
        <v>390</v>
      </c>
      <c r="M18773" t="s">
        <v>391</v>
      </c>
      <c r="N18773" t="s">
        <v>487</v>
      </c>
    </row>
    <row r="18774" spans="1:14" x14ac:dyDescent="0.25">
      <c r="A18774" t="s">
        <v>240</v>
      </c>
      <c r="B18774" s="1">
        <v>45688</v>
      </c>
      <c r="C18774" t="s">
        <v>1479</v>
      </c>
      <c r="D18774" t="s">
        <v>1480</v>
      </c>
      <c r="E18774" s="4">
        <v>0</v>
      </c>
      <c r="F18774" t="s">
        <v>1477</v>
      </c>
    </row>
    <row r="18775" spans="1:14" x14ac:dyDescent="0.25">
      <c r="A18775" t="s">
        <v>240</v>
      </c>
      <c r="B18775" s="1">
        <v>45716</v>
      </c>
      <c r="C18775" t="s">
        <v>1479</v>
      </c>
      <c r="D18775" t="s">
        <v>1480</v>
      </c>
      <c r="E18775" s="4">
        <v>0</v>
      </c>
      <c r="F18775" t="s">
        <v>1477</v>
      </c>
    </row>
    <row r="18776" spans="1:14" x14ac:dyDescent="0.25">
      <c r="A18776" t="s">
        <v>240</v>
      </c>
      <c r="B18776" s="1">
        <v>45747</v>
      </c>
      <c r="C18776" t="s">
        <v>1479</v>
      </c>
      <c r="D18776" t="s">
        <v>1480</v>
      </c>
      <c r="E18776" s="4">
        <v>0</v>
      </c>
      <c r="F18776" t="s">
        <v>1477</v>
      </c>
    </row>
    <row r="18777" spans="1:14" x14ac:dyDescent="0.25">
      <c r="A18777" t="s">
        <v>240</v>
      </c>
      <c r="B18777" s="1">
        <v>45777</v>
      </c>
      <c r="C18777" t="s">
        <v>1479</v>
      </c>
      <c r="D18777" t="s">
        <v>1480</v>
      </c>
      <c r="E18777" s="4">
        <v>0</v>
      </c>
      <c r="F18777" t="s">
        <v>1477</v>
      </c>
    </row>
    <row r="18778" spans="1:14" x14ac:dyDescent="0.25">
      <c r="A18778" t="s">
        <v>240</v>
      </c>
      <c r="B18778" s="1">
        <v>45808</v>
      </c>
      <c r="C18778" t="s">
        <v>1479</v>
      </c>
      <c r="D18778" t="s">
        <v>1480</v>
      </c>
      <c r="E18778" s="4">
        <v>0</v>
      </c>
      <c r="F18778" t="s">
        <v>1477</v>
      </c>
    </row>
    <row r="18779" spans="1:14" x14ac:dyDescent="0.25">
      <c r="A18779" t="s">
        <v>240</v>
      </c>
      <c r="B18779" s="1">
        <v>45838</v>
      </c>
      <c r="C18779" t="s">
        <v>1479</v>
      </c>
      <c r="D18779" t="s">
        <v>1480</v>
      </c>
      <c r="E18779" s="4">
        <v>0</v>
      </c>
      <c r="F18779" t="s">
        <v>1477</v>
      </c>
    </row>
    <row r="18780" spans="1:14" x14ac:dyDescent="0.25">
      <c r="A18780" t="s">
        <v>240</v>
      </c>
      <c r="B18780" s="1">
        <v>45869</v>
      </c>
      <c r="C18780" t="s">
        <v>1479</v>
      </c>
      <c r="D18780" t="s">
        <v>1480</v>
      </c>
      <c r="E18780" s="4">
        <v>0</v>
      </c>
      <c r="F18780" t="s">
        <v>1477</v>
      </c>
    </row>
    <row r="18781" spans="1:14" x14ac:dyDescent="0.25">
      <c r="A18781" t="s">
        <v>240</v>
      </c>
      <c r="B18781" s="1">
        <v>45900</v>
      </c>
      <c r="C18781" t="s">
        <v>1479</v>
      </c>
      <c r="D18781" t="s">
        <v>1480</v>
      </c>
      <c r="E18781" s="4">
        <v>0</v>
      </c>
      <c r="F18781" t="s">
        <v>1477</v>
      </c>
    </row>
    <row r="18782" spans="1:14" x14ac:dyDescent="0.25">
      <c r="A18782" t="s">
        <v>240</v>
      </c>
      <c r="B18782" s="1">
        <v>45930</v>
      </c>
      <c r="C18782" t="s">
        <v>1479</v>
      </c>
      <c r="D18782" t="s">
        <v>1480</v>
      </c>
      <c r="E18782" s="4">
        <v>10000</v>
      </c>
      <c r="F18782" t="s">
        <v>1477</v>
      </c>
    </row>
    <row r="18783" spans="1:14" x14ac:dyDescent="0.25">
      <c r="A18783" t="s">
        <v>240</v>
      </c>
      <c r="B18783" s="1">
        <v>45961</v>
      </c>
      <c r="C18783" t="s">
        <v>1479</v>
      </c>
      <c r="D18783" t="s">
        <v>1480</v>
      </c>
      <c r="E18783" s="4">
        <v>20000</v>
      </c>
      <c r="F18783" t="s">
        <v>1477</v>
      </c>
    </row>
    <row r="18784" spans="1:14" x14ac:dyDescent="0.25">
      <c r="A18784" t="s">
        <v>240</v>
      </c>
      <c r="B18784" s="1">
        <v>45991</v>
      </c>
      <c r="C18784" t="s">
        <v>1479</v>
      </c>
      <c r="D18784" t="s">
        <v>1480</v>
      </c>
      <c r="E18784" s="4">
        <v>30000</v>
      </c>
      <c r="F18784" t="s">
        <v>1477</v>
      </c>
    </row>
    <row r="18785" spans="1:6" x14ac:dyDescent="0.25">
      <c r="A18785" t="s">
        <v>240</v>
      </c>
      <c r="B18785" s="1">
        <v>46022</v>
      </c>
      <c r="C18785" t="s">
        <v>1479</v>
      </c>
      <c r="D18785" t="s">
        <v>1480</v>
      </c>
      <c r="E18785" s="4">
        <v>40000</v>
      </c>
      <c r="F18785" t="s">
        <v>1477</v>
      </c>
    </row>
    <row r="18786" spans="1:6" x14ac:dyDescent="0.25">
      <c r="A18786" t="s">
        <v>240</v>
      </c>
      <c r="B18786" s="1">
        <v>45688</v>
      </c>
      <c r="C18786" t="s">
        <v>1481</v>
      </c>
      <c r="D18786" t="s">
        <v>1482</v>
      </c>
      <c r="E18786" s="4">
        <v>0</v>
      </c>
      <c r="F18786" t="s">
        <v>1477</v>
      </c>
    </row>
    <row r="18787" spans="1:6" x14ac:dyDescent="0.25">
      <c r="A18787" t="s">
        <v>240</v>
      </c>
      <c r="B18787" s="1">
        <v>45716</v>
      </c>
      <c r="C18787" t="s">
        <v>1481</v>
      </c>
      <c r="D18787" t="s">
        <v>1482</v>
      </c>
      <c r="E18787" s="4">
        <v>0</v>
      </c>
      <c r="F18787" t="s">
        <v>1477</v>
      </c>
    </row>
    <row r="18788" spans="1:6" x14ac:dyDescent="0.25">
      <c r="A18788" t="s">
        <v>240</v>
      </c>
      <c r="B18788" s="1">
        <v>45747</v>
      </c>
      <c r="C18788" t="s">
        <v>1481</v>
      </c>
      <c r="D18788" t="s">
        <v>1482</v>
      </c>
      <c r="E18788" s="4">
        <v>0</v>
      </c>
      <c r="F18788" t="s">
        <v>1477</v>
      </c>
    </row>
    <row r="18789" spans="1:6" x14ac:dyDescent="0.25">
      <c r="A18789" t="s">
        <v>240</v>
      </c>
      <c r="B18789" s="1">
        <v>45777</v>
      </c>
      <c r="C18789" t="s">
        <v>1481</v>
      </c>
      <c r="D18789" t="s">
        <v>1482</v>
      </c>
      <c r="E18789" s="4">
        <v>0</v>
      </c>
      <c r="F18789" t="s">
        <v>1477</v>
      </c>
    </row>
    <row r="18790" spans="1:6" x14ac:dyDescent="0.25">
      <c r="A18790" t="s">
        <v>240</v>
      </c>
      <c r="B18790" s="1">
        <v>45808</v>
      </c>
      <c r="C18790" t="s">
        <v>1481</v>
      </c>
      <c r="D18790" t="s">
        <v>1482</v>
      </c>
      <c r="E18790" s="4">
        <v>0</v>
      </c>
      <c r="F18790" t="s">
        <v>1477</v>
      </c>
    </row>
    <row r="18791" spans="1:6" x14ac:dyDescent="0.25">
      <c r="A18791" t="s">
        <v>240</v>
      </c>
      <c r="B18791" s="1">
        <v>45838</v>
      </c>
      <c r="C18791" t="s">
        <v>1481</v>
      </c>
      <c r="D18791" t="s">
        <v>1482</v>
      </c>
      <c r="E18791" s="4">
        <v>0</v>
      </c>
      <c r="F18791" t="s">
        <v>1477</v>
      </c>
    </row>
    <row r="18792" spans="1:6" x14ac:dyDescent="0.25">
      <c r="A18792" t="s">
        <v>240</v>
      </c>
      <c r="B18792" s="1">
        <v>45869</v>
      </c>
      <c r="C18792" t="s">
        <v>1481</v>
      </c>
      <c r="D18792" t="s">
        <v>1482</v>
      </c>
      <c r="E18792" s="4">
        <v>0</v>
      </c>
      <c r="F18792" t="s">
        <v>1477</v>
      </c>
    </row>
    <row r="18793" spans="1:6" x14ac:dyDescent="0.25">
      <c r="A18793" t="s">
        <v>240</v>
      </c>
      <c r="B18793" s="1">
        <v>45900</v>
      </c>
      <c r="C18793" t="s">
        <v>1481</v>
      </c>
      <c r="D18793" t="s">
        <v>1482</v>
      </c>
      <c r="E18793" s="4">
        <v>0</v>
      </c>
      <c r="F18793" t="s">
        <v>1477</v>
      </c>
    </row>
    <row r="18794" spans="1:6" x14ac:dyDescent="0.25">
      <c r="A18794" t="s">
        <v>240</v>
      </c>
      <c r="B18794" s="1">
        <v>45930</v>
      </c>
      <c r="C18794" t="s">
        <v>1481</v>
      </c>
      <c r="D18794" t="s">
        <v>1482</v>
      </c>
      <c r="E18794" s="4">
        <v>0</v>
      </c>
      <c r="F18794" t="s">
        <v>1477</v>
      </c>
    </row>
    <row r="18795" spans="1:6" x14ac:dyDescent="0.25">
      <c r="A18795" t="s">
        <v>240</v>
      </c>
      <c r="B18795" s="1">
        <v>45961</v>
      </c>
      <c r="C18795" t="s">
        <v>1481</v>
      </c>
      <c r="D18795" t="s">
        <v>1482</v>
      </c>
      <c r="E18795" s="4">
        <v>0</v>
      </c>
      <c r="F18795" t="s">
        <v>1477</v>
      </c>
    </row>
    <row r="18796" spans="1:6" x14ac:dyDescent="0.25">
      <c r="A18796" t="s">
        <v>240</v>
      </c>
      <c r="B18796" s="1">
        <v>45991</v>
      </c>
      <c r="C18796" t="s">
        <v>1481</v>
      </c>
      <c r="D18796" t="s">
        <v>1482</v>
      </c>
      <c r="E18796" s="4">
        <v>0</v>
      </c>
      <c r="F18796" t="s">
        <v>1477</v>
      </c>
    </row>
    <row r="18797" spans="1:6" x14ac:dyDescent="0.25">
      <c r="A18797" t="s">
        <v>240</v>
      </c>
      <c r="B18797" s="1">
        <v>46022</v>
      </c>
      <c r="C18797" t="s">
        <v>1481</v>
      </c>
      <c r="D18797" t="s">
        <v>1482</v>
      </c>
      <c r="E18797" s="4">
        <v>-150000</v>
      </c>
      <c r="F18797" t="s">
        <v>1477</v>
      </c>
    </row>
    <row r="18798" spans="1:6" x14ac:dyDescent="0.25">
      <c r="A18798" t="s">
        <v>240</v>
      </c>
      <c r="B18798" s="1">
        <v>45688</v>
      </c>
      <c r="C18798" t="s">
        <v>1483</v>
      </c>
      <c r="D18798" t="s">
        <v>1484</v>
      </c>
      <c r="E18798" s="4">
        <v>0</v>
      </c>
      <c r="F18798" t="s">
        <v>1477</v>
      </c>
    </row>
    <row r="18799" spans="1:6" x14ac:dyDescent="0.25">
      <c r="A18799" t="s">
        <v>240</v>
      </c>
      <c r="B18799" s="1">
        <v>45716</v>
      </c>
      <c r="C18799" t="s">
        <v>1483</v>
      </c>
      <c r="D18799" t="s">
        <v>1484</v>
      </c>
      <c r="E18799" s="4">
        <v>0</v>
      </c>
      <c r="F18799" t="s">
        <v>1477</v>
      </c>
    </row>
    <row r="18800" spans="1:6" x14ac:dyDescent="0.25">
      <c r="A18800" t="s">
        <v>240</v>
      </c>
      <c r="B18800" s="1">
        <v>45747</v>
      </c>
      <c r="C18800" t="s">
        <v>1483</v>
      </c>
      <c r="D18800" t="s">
        <v>1484</v>
      </c>
      <c r="E18800" s="4">
        <v>0</v>
      </c>
      <c r="F18800" t="s">
        <v>1477</v>
      </c>
    </row>
    <row r="18801" spans="1:6" x14ac:dyDescent="0.25">
      <c r="A18801" t="s">
        <v>240</v>
      </c>
      <c r="B18801" s="1">
        <v>45777</v>
      </c>
      <c r="C18801" t="s">
        <v>1483</v>
      </c>
      <c r="D18801" t="s">
        <v>1484</v>
      </c>
      <c r="E18801" s="4">
        <v>0</v>
      </c>
      <c r="F18801" t="s">
        <v>1477</v>
      </c>
    </row>
    <row r="18802" spans="1:6" x14ac:dyDescent="0.25">
      <c r="A18802" t="s">
        <v>240</v>
      </c>
      <c r="B18802" s="1">
        <v>45808</v>
      </c>
      <c r="C18802" t="s">
        <v>1483</v>
      </c>
      <c r="D18802" t="s">
        <v>1484</v>
      </c>
      <c r="E18802" s="4">
        <v>0</v>
      </c>
      <c r="F18802" t="s">
        <v>1477</v>
      </c>
    </row>
    <row r="18803" spans="1:6" x14ac:dyDescent="0.25">
      <c r="A18803" t="s">
        <v>240</v>
      </c>
      <c r="B18803" s="1">
        <v>45838</v>
      </c>
      <c r="C18803" t="s">
        <v>1483</v>
      </c>
      <c r="D18803" t="s">
        <v>1484</v>
      </c>
      <c r="E18803" s="4">
        <v>0</v>
      </c>
      <c r="F18803" t="s">
        <v>1477</v>
      </c>
    </row>
    <row r="18804" spans="1:6" x14ac:dyDescent="0.25">
      <c r="A18804" t="s">
        <v>240</v>
      </c>
      <c r="B18804" s="1">
        <v>45869</v>
      </c>
      <c r="C18804" t="s">
        <v>1483</v>
      </c>
      <c r="D18804" t="s">
        <v>1484</v>
      </c>
      <c r="E18804" s="4">
        <v>0</v>
      </c>
      <c r="F18804" t="s">
        <v>1477</v>
      </c>
    </row>
    <row r="18805" spans="1:6" x14ac:dyDescent="0.25">
      <c r="A18805" t="s">
        <v>240</v>
      </c>
      <c r="B18805" s="1">
        <v>45900</v>
      </c>
      <c r="C18805" t="s">
        <v>1483</v>
      </c>
      <c r="D18805" t="s">
        <v>1484</v>
      </c>
      <c r="E18805" s="4">
        <v>0</v>
      </c>
      <c r="F18805" t="s">
        <v>1477</v>
      </c>
    </row>
    <row r="18806" spans="1:6" x14ac:dyDescent="0.25">
      <c r="A18806" t="s">
        <v>240</v>
      </c>
      <c r="B18806" s="1">
        <v>45930</v>
      </c>
      <c r="C18806" t="s">
        <v>1483</v>
      </c>
      <c r="D18806" t="s">
        <v>1484</v>
      </c>
      <c r="E18806" s="4">
        <v>0</v>
      </c>
      <c r="F18806" t="s">
        <v>1477</v>
      </c>
    </row>
    <row r="18807" spans="1:6" x14ac:dyDescent="0.25">
      <c r="A18807" t="s">
        <v>240</v>
      </c>
      <c r="B18807" s="1">
        <v>45961</v>
      </c>
      <c r="C18807" t="s">
        <v>1483</v>
      </c>
      <c r="D18807" t="s">
        <v>1484</v>
      </c>
      <c r="E18807" s="4">
        <v>0</v>
      </c>
      <c r="F18807" t="s">
        <v>1477</v>
      </c>
    </row>
    <row r="18808" spans="1:6" x14ac:dyDescent="0.25">
      <c r="A18808" t="s">
        <v>240</v>
      </c>
      <c r="B18808" s="1">
        <v>45991</v>
      </c>
      <c r="C18808" t="s">
        <v>1483</v>
      </c>
      <c r="D18808" t="s">
        <v>1484</v>
      </c>
      <c r="E18808" s="4">
        <v>0</v>
      </c>
      <c r="F18808" t="s">
        <v>1477</v>
      </c>
    </row>
    <row r="18809" spans="1:6" x14ac:dyDescent="0.25">
      <c r="A18809" t="s">
        <v>240</v>
      </c>
      <c r="B18809" s="1">
        <v>46022</v>
      </c>
      <c r="C18809" t="s">
        <v>1483</v>
      </c>
      <c r="D18809" t="s">
        <v>1484</v>
      </c>
      <c r="E18809" s="4">
        <v>150000</v>
      </c>
      <c r="F18809" t="s">
        <v>1477</v>
      </c>
    </row>
    <row r="18810" spans="1:6" x14ac:dyDescent="0.25">
      <c r="A18810" t="s">
        <v>240</v>
      </c>
      <c r="B18810" s="1">
        <v>45688</v>
      </c>
      <c r="C18810" t="s">
        <v>1485</v>
      </c>
      <c r="D18810" t="s">
        <v>1486</v>
      </c>
      <c r="E18810" s="4">
        <v>0</v>
      </c>
      <c r="F18810" t="s">
        <v>1477</v>
      </c>
    </row>
    <row r="18811" spans="1:6" x14ac:dyDescent="0.25">
      <c r="A18811" t="s">
        <v>240</v>
      </c>
      <c r="B18811" s="1">
        <v>45716</v>
      </c>
      <c r="C18811" t="s">
        <v>1485</v>
      </c>
      <c r="D18811" t="s">
        <v>1486</v>
      </c>
      <c r="E18811" s="4">
        <v>0</v>
      </c>
      <c r="F18811" t="s">
        <v>1477</v>
      </c>
    </row>
    <row r="18812" spans="1:6" x14ac:dyDescent="0.25">
      <c r="A18812" t="s">
        <v>240</v>
      </c>
      <c r="B18812" s="1">
        <v>45747</v>
      </c>
      <c r="C18812" t="s">
        <v>1485</v>
      </c>
      <c r="D18812" t="s">
        <v>1486</v>
      </c>
      <c r="E18812" s="4">
        <v>0</v>
      </c>
      <c r="F18812" t="s">
        <v>1477</v>
      </c>
    </row>
    <row r="18813" spans="1:6" x14ac:dyDescent="0.25">
      <c r="A18813" t="s">
        <v>240</v>
      </c>
      <c r="B18813" s="1">
        <v>45777</v>
      </c>
      <c r="C18813" t="s">
        <v>1485</v>
      </c>
      <c r="D18813" t="s">
        <v>1486</v>
      </c>
      <c r="E18813" s="4">
        <v>0</v>
      </c>
      <c r="F18813" t="s">
        <v>1477</v>
      </c>
    </row>
    <row r="18814" spans="1:6" x14ac:dyDescent="0.25">
      <c r="A18814" t="s">
        <v>240</v>
      </c>
      <c r="B18814" s="1">
        <v>45808</v>
      </c>
      <c r="C18814" t="s">
        <v>1485</v>
      </c>
      <c r="D18814" t="s">
        <v>1486</v>
      </c>
      <c r="E18814" s="4">
        <v>0</v>
      </c>
      <c r="F18814" t="s">
        <v>1477</v>
      </c>
    </row>
    <row r="18815" spans="1:6" x14ac:dyDescent="0.25">
      <c r="A18815" t="s">
        <v>240</v>
      </c>
      <c r="B18815" s="1">
        <v>45838</v>
      </c>
      <c r="C18815" t="s">
        <v>1485</v>
      </c>
      <c r="D18815" t="s">
        <v>1486</v>
      </c>
      <c r="E18815" s="4">
        <v>0</v>
      </c>
      <c r="F18815" t="s">
        <v>1477</v>
      </c>
    </row>
    <row r="18816" spans="1:6" x14ac:dyDescent="0.25">
      <c r="A18816" t="s">
        <v>240</v>
      </c>
      <c r="B18816" s="1">
        <v>45869</v>
      </c>
      <c r="C18816" t="s">
        <v>1485</v>
      </c>
      <c r="D18816" t="s">
        <v>1486</v>
      </c>
      <c r="E18816" s="4">
        <v>0</v>
      </c>
      <c r="F18816" t="s">
        <v>1477</v>
      </c>
    </row>
    <row r="18817" spans="1:6" x14ac:dyDescent="0.25">
      <c r="A18817" t="s">
        <v>240</v>
      </c>
      <c r="B18817" s="1">
        <v>45900</v>
      </c>
      <c r="C18817" t="s">
        <v>1485</v>
      </c>
      <c r="D18817" t="s">
        <v>1486</v>
      </c>
      <c r="E18817" s="4">
        <v>0</v>
      </c>
      <c r="F18817" t="s">
        <v>1477</v>
      </c>
    </row>
    <row r="18818" spans="1:6" x14ac:dyDescent="0.25">
      <c r="A18818" t="s">
        <v>240</v>
      </c>
      <c r="B18818" s="1">
        <v>45930</v>
      </c>
      <c r="C18818" t="s">
        <v>1485</v>
      </c>
      <c r="D18818" t="s">
        <v>1486</v>
      </c>
      <c r="E18818" s="4">
        <v>0</v>
      </c>
      <c r="F18818" t="s">
        <v>1477</v>
      </c>
    </row>
    <row r="18819" spans="1:6" x14ac:dyDescent="0.25">
      <c r="A18819" t="s">
        <v>240</v>
      </c>
      <c r="B18819" s="1">
        <v>45961</v>
      </c>
      <c r="C18819" t="s">
        <v>1485</v>
      </c>
      <c r="D18819" t="s">
        <v>1486</v>
      </c>
      <c r="E18819" s="4">
        <v>5000</v>
      </c>
      <c r="F18819" t="s">
        <v>1477</v>
      </c>
    </row>
    <row r="18820" spans="1:6" x14ac:dyDescent="0.25">
      <c r="A18820" t="s">
        <v>240</v>
      </c>
      <c r="B18820" s="1">
        <v>45991</v>
      </c>
      <c r="C18820" t="s">
        <v>1485</v>
      </c>
      <c r="D18820" t="s">
        <v>1486</v>
      </c>
      <c r="E18820" s="4">
        <v>5000</v>
      </c>
      <c r="F18820" t="s">
        <v>1477</v>
      </c>
    </row>
    <row r="18821" spans="1:6" x14ac:dyDescent="0.25">
      <c r="A18821" t="s">
        <v>240</v>
      </c>
      <c r="B18821" s="1">
        <v>46022</v>
      </c>
      <c r="C18821" t="s">
        <v>1485</v>
      </c>
      <c r="D18821" t="s">
        <v>1486</v>
      </c>
      <c r="E18821" s="4">
        <v>5000</v>
      </c>
      <c r="F18821" t="s">
        <v>1477</v>
      </c>
    </row>
    <row r="18822" spans="1:6" x14ac:dyDescent="0.25">
      <c r="A18822" t="s">
        <v>240</v>
      </c>
      <c r="B18822" s="1">
        <v>45688</v>
      </c>
      <c r="C18822" t="s">
        <v>1487</v>
      </c>
      <c r="D18822" t="s">
        <v>1488</v>
      </c>
      <c r="E18822" s="4">
        <v>0</v>
      </c>
      <c r="F18822" t="s">
        <v>1477</v>
      </c>
    </row>
    <row r="18823" spans="1:6" x14ac:dyDescent="0.25">
      <c r="A18823" t="s">
        <v>240</v>
      </c>
      <c r="B18823" s="1">
        <v>45716</v>
      </c>
      <c r="C18823" t="s">
        <v>1487</v>
      </c>
      <c r="D18823" t="s">
        <v>1488</v>
      </c>
      <c r="E18823" s="4">
        <v>0</v>
      </c>
      <c r="F18823" t="s">
        <v>1477</v>
      </c>
    </row>
    <row r="18824" spans="1:6" x14ac:dyDescent="0.25">
      <c r="A18824" t="s">
        <v>240</v>
      </c>
      <c r="B18824" s="1">
        <v>45747</v>
      </c>
      <c r="C18824" t="s">
        <v>1487</v>
      </c>
      <c r="D18824" t="s">
        <v>1488</v>
      </c>
      <c r="E18824" s="4">
        <v>0</v>
      </c>
      <c r="F18824" t="s">
        <v>1477</v>
      </c>
    </row>
    <row r="18825" spans="1:6" x14ac:dyDescent="0.25">
      <c r="A18825" t="s">
        <v>240</v>
      </c>
      <c r="B18825" s="1">
        <v>45777</v>
      </c>
      <c r="C18825" t="s">
        <v>1487</v>
      </c>
      <c r="D18825" t="s">
        <v>1488</v>
      </c>
      <c r="E18825" s="4">
        <v>0</v>
      </c>
      <c r="F18825" t="s">
        <v>1477</v>
      </c>
    </row>
    <row r="18826" spans="1:6" x14ac:dyDescent="0.25">
      <c r="A18826" t="s">
        <v>240</v>
      </c>
      <c r="B18826" s="1">
        <v>45808</v>
      </c>
      <c r="C18826" t="s">
        <v>1487</v>
      </c>
      <c r="D18826" t="s">
        <v>1488</v>
      </c>
      <c r="E18826" s="4">
        <v>0</v>
      </c>
      <c r="F18826" t="s">
        <v>1477</v>
      </c>
    </row>
    <row r="18827" spans="1:6" x14ac:dyDescent="0.25">
      <c r="A18827" t="s">
        <v>240</v>
      </c>
      <c r="B18827" s="1">
        <v>45838</v>
      </c>
      <c r="C18827" t="s">
        <v>1487</v>
      </c>
      <c r="D18827" t="s">
        <v>1488</v>
      </c>
      <c r="E18827" s="4">
        <v>0</v>
      </c>
      <c r="F18827" t="s">
        <v>1477</v>
      </c>
    </row>
    <row r="18828" spans="1:6" x14ac:dyDescent="0.25">
      <c r="A18828" t="s">
        <v>240</v>
      </c>
      <c r="B18828" s="1">
        <v>45869</v>
      </c>
      <c r="C18828" t="s">
        <v>1487</v>
      </c>
      <c r="D18828" t="s">
        <v>1488</v>
      </c>
      <c r="E18828" s="4">
        <v>0</v>
      </c>
      <c r="F18828" t="s">
        <v>1477</v>
      </c>
    </row>
    <row r="18829" spans="1:6" x14ac:dyDescent="0.25">
      <c r="A18829" t="s">
        <v>240</v>
      </c>
      <c r="B18829" s="1">
        <v>45900</v>
      </c>
      <c r="C18829" t="s">
        <v>1487</v>
      </c>
      <c r="D18829" t="s">
        <v>1488</v>
      </c>
      <c r="E18829" s="4">
        <v>0</v>
      </c>
      <c r="F18829" t="s">
        <v>1477</v>
      </c>
    </row>
    <row r="18830" spans="1:6" x14ac:dyDescent="0.25">
      <c r="A18830" t="s">
        <v>240</v>
      </c>
      <c r="B18830" s="1">
        <v>45930</v>
      </c>
      <c r="C18830" t="s">
        <v>1487</v>
      </c>
      <c r="D18830" t="s">
        <v>1488</v>
      </c>
      <c r="E18830" s="4">
        <v>0</v>
      </c>
      <c r="F18830" t="s">
        <v>1477</v>
      </c>
    </row>
    <row r="18831" spans="1:6" x14ac:dyDescent="0.25">
      <c r="A18831" t="s">
        <v>240</v>
      </c>
      <c r="B18831" s="1">
        <v>45961</v>
      </c>
      <c r="C18831" t="s">
        <v>1487</v>
      </c>
      <c r="D18831" t="s">
        <v>1488</v>
      </c>
      <c r="E18831" s="4">
        <v>541.66666666666663</v>
      </c>
      <c r="F18831" t="s">
        <v>1477</v>
      </c>
    </row>
    <row r="18832" spans="1:6" x14ac:dyDescent="0.25">
      <c r="A18832" t="s">
        <v>240</v>
      </c>
      <c r="B18832" s="1">
        <v>45991</v>
      </c>
      <c r="C18832" t="s">
        <v>1487</v>
      </c>
      <c r="D18832" t="s">
        <v>1488</v>
      </c>
      <c r="E18832" s="4">
        <v>1083.3333333333333</v>
      </c>
      <c r="F18832" t="s">
        <v>1477</v>
      </c>
    </row>
    <row r="18833" spans="1:14" x14ac:dyDescent="0.25">
      <c r="A18833" t="s">
        <v>240</v>
      </c>
      <c r="B18833" s="1">
        <v>46022</v>
      </c>
      <c r="C18833" t="s">
        <v>1487</v>
      </c>
      <c r="D18833" t="s">
        <v>1488</v>
      </c>
      <c r="E18833" s="4">
        <v>1625</v>
      </c>
      <c r="F18833" t="s">
        <v>1477</v>
      </c>
    </row>
    <row r="18834" spans="1:14" x14ac:dyDescent="0.25">
      <c r="A18834" t="s">
        <v>240</v>
      </c>
      <c r="B18834" s="1">
        <v>45688</v>
      </c>
      <c r="C18834" t="s">
        <v>1489</v>
      </c>
      <c r="D18834" t="s">
        <v>1407</v>
      </c>
      <c r="E18834" s="4">
        <v>0</v>
      </c>
      <c r="F18834" t="s">
        <v>1477</v>
      </c>
    </row>
    <row r="18835" spans="1:14" x14ac:dyDescent="0.25">
      <c r="A18835" t="s">
        <v>240</v>
      </c>
      <c r="B18835" s="1">
        <v>45716</v>
      </c>
      <c r="C18835" t="s">
        <v>1489</v>
      </c>
      <c r="D18835" t="s">
        <v>1407</v>
      </c>
      <c r="E18835" s="4">
        <v>0</v>
      </c>
      <c r="F18835" t="s">
        <v>1477</v>
      </c>
    </row>
    <row r="18836" spans="1:14" x14ac:dyDescent="0.25">
      <c r="A18836" t="s">
        <v>240</v>
      </c>
      <c r="B18836" s="1">
        <v>45747</v>
      </c>
      <c r="C18836" t="s">
        <v>1489</v>
      </c>
      <c r="D18836" t="s">
        <v>1407</v>
      </c>
      <c r="E18836" s="4">
        <v>0</v>
      </c>
      <c r="F18836" t="s">
        <v>1477</v>
      </c>
    </row>
    <row r="18837" spans="1:14" x14ac:dyDescent="0.25">
      <c r="A18837" t="s">
        <v>240</v>
      </c>
      <c r="B18837" s="1">
        <v>45777</v>
      </c>
      <c r="C18837" t="s">
        <v>1489</v>
      </c>
      <c r="D18837" t="s">
        <v>1407</v>
      </c>
      <c r="E18837" s="4">
        <v>0</v>
      </c>
      <c r="F18837" t="s">
        <v>1477</v>
      </c>
    </row>
    <row r="18838" spans="1:14" x14ac:dyDescent="0.25">
      <c r="A18838" t="s">
        <v>240</v>
      </c>
      <c r="B18838" s="1">
        <v>45808</v>
      </c>
      <c r="C18838" t="s">
        <v>1489</v>
      </c>
      <c r="D18838" t="s">
        <v>1407</v>
      </c>
      <c r="E18838" s="4">
        <v>0</v>
      </c>
      <c r="F18838" t="s">
        <v>1477</v>
      </c>
    </row>
    <row r="18839" spans="1:14" x14ac:dyDescent="0.25">
      <c r="A18839" t="s">
        <v>240</v>
      </c>
      <c r="B18839" s="1">
        <v>45838</v>
      </c>
      <c r="C18839" t="s">
        <v>1489</v>
      </c>
      <c r="D18839" t="s">
        <v>1407</v>
      </c>
      <c r="E18839" s="4">
        <v>0</v>
      </c>
      <c r="F18839" t="s">
        <v>1477</v>
      </c>
    </row>
    <row r="18840" spans="1:14" x14ac:dyDescent="0.25">
      <c r="A18840" t="s">
        <v>240</v>
      </c>
      <c r="B18840" s="1">
        <v>45869</v>
      </c>
      <c r="C18840" t="s">
        <v>1489</v>
      </c>
      <c r="D18840" t="s">
        <v>1407</v>
      </c>
      <c r="E18840" s="4">
        <v>0</v>
      </c>
      <c r="F18840" t="s">
        <v>1477</v>
      </c>
    </row>
    <row r="18841" spans="1:14" x14ac:dyDescent="0.25">
      <c r="A18841" t="s">
        <v>240</v>
      </c>
      <c r="B18841" s="1">
        <v>45900</v>
      </c>
      <c r="C18841" t="s">
        <v>1489</v>
      </c>
      <c r="D18841" t="s">
        <v>1407</v>
      </c>
      <c r="E18841" s="4">
        <v>0</v>
      </c>
      <c r="F18841" t="s">
        <v>1477</v>
      </c>
    </row>
    <row r="18842" spans="1:14" x14ac:dyDescent="0.25">
      <c r="A18842" t="s">
        <v>240</v>
      </c>
      <c r="B18842" s="1">
        <v>45930</v>
      </c>
      <c r="C18842" t="s">
        <v>1489</v>
      </c>
      <c r="D18842" t="s">
        <v>1407</v>
      </c>
      <c r="E18842" s="4">
        <v>1540</v>
      </c>
      <c r="F18842" t="s">
        <v>1477</v>
      </c>
    </row>
    <row r="18843" spans="1:14" x14ac:dyDescent="0.25">
      <c r="A18843" t="s">
        <v>240</v>
      </c>
      <c r="B18843" s="1">
        <v>45961</v>
      </c>
      <c r="C18843" t="s">
        <v>1489</v>
      </c>
      <c r="D18843" t="s">
        <v>1407</v>
      </c>
      <c r="E18843" s="4">
        <v>3080</v>
      </c>
      <c r="F18843" t="s">
        <v>1477</v>
      </c>
    </row>
    <row r="18844" spans="1:14" x14ac:dyDescent="0.25">
      <c r="A18844" t="s">
        <v>240</v>
      </c>
      <c r="B18844" s="1">
        <v>45991</v>
      </c>
      <c r="C18844" t="s">
        <v>1489</v>
      </c>
      <c r="D18844" t="s">
        <v>1407</v>
      </c>
      <c r="E18844" s="4">
        <v>4620</v>
      </c>
      <c r="F18844" t="s">
        <v>1477</v>
      </c>
    </row>
    <row r="18845" spans="1:14" x14ac:dyDescent="0.25">
      <c r="A18845" t="s">
        <v>240</v>
      </c>
      <c r="B18845" s="1">
        <v>46022</v>
      </c>
      <c r="C18845" t="s">
        <v>1489</v>
      </c>
      <c r="D18845" t="s">
        <v>1407</v>
      </c>
      <c r="E18845" s="4">
        <v>6160</v>
      </c>
      <c r="F18845" t="s">
        <v>1477</v>
      </c>
    </row>
    <row r="18846" spans="1:14" x14ac:dyDescent="0.25">
      <c r="A18846" t="s">
        <v>240</v>
      </c>
      <c r="B18846" s="1">
        <v>45688</v>
      </c>
      <c r="C18846" t="s">
        <v>1413</v>
      </c>
      <c r="D18846" t="s">
        <v>1414</v>
      </c>
      <c r="E18846" s="4">
        <v>129289.97109072414</v>
      </c>
      <c r="F18846" t="s">
        <v>1477</v>
      </c>
      <c r="G18846" t="s">
        <v>471</v>
      </c>
      <c r="H18846" t="s">
        <v>3</v>
      </c>
      <c r="I18846" t="s">
        <v>2</v>
      </c>
      <c r="J18846" t="s">
        <v>1415</v>
      </c>
      <c r="L18846" t="s">
        <v>382</v>
      </c>
      <c r="M18846" t="s">
        <v>383</v>
      </c>
      <c r="N18846" t="s">
        <v>487</v>
      </c>
    </row>
    <row r="18847" spans="1:14" x14ac:dyDescent="0.25">
      <c r="A18847" t="s">
        <v>240</v>
      </c>
      <c r="B18847" s="1">
        <v>45716</v>
      </c>
      <c r="C18847" t="s">
        <v>1413</v>
      </c>
      <c r="D18847" t="s">
        <v>1414</v>
      </c>
      <c r="E18847" s="4">
        <v>258909.3082649766</v>
      </c>
      <c r="F18847" t="s">
        <v>1477</v>
      </c>
      <c r="G18847" t="s">
        <v>471</v>
      </c>
      <c r="H18847" t="s">
        <v>3</v>
      </c>
      <c r="I18847" t="s">
        <v>2</v>
      </c>
      <c r="J18847" t="s">
        <v>1415</v>
      </c>
      <c r="L18847" t="s">
        <v>382</v>
      </c>
      <c r="M18847" t="s">
        <v>383</v>
      </c>
      <c r="N18847" t="s">
        <v>487</v>
      </c>
    </row>
    <row r="18848" spans="1:14" x14ac:dyDescent="0.25">
      <c r="A18848" t="s">
        <v>240</v>
      </c>
      <c r="B18848" s="1">
        <v>45747</v>
      </c>
      <c r="C18848" t="s">
        <v>1413</v>
      </c>
      <c r="D18848" t="s">
        <v>1414</v>
      </c>
      <c r="E18848" s="4">
        <v>383877.68895040354</v>
      </c>
      <c r="F18848" t="s">
        <v>1477</v>
      </c>
      <c r="G18848" t="s">
        <v>471</v>
      </c>
      <c r="H18848" t="s">
        <v>3</v>
      </c>
      <c r="I18848" t="s">
        <v>2</v>
      </c>
      <c r="J18848" t="s">
        <v>1415</v>
      </c>
      <c r="L18848" t="s">
        <v>382</v>
      </c>
      <c r="M18848" t="s">
        <v>383</v>
      </c>
      <c r="N18848" t="s">
        <v>487</v>
      </c>
    </row>
    <row r="18849" spans="1:14" x14ac:dyDescent="0.25">
      <c r="A18849" t="s">
        <v>240</v>
      </c>
      <c r="B18849" s="1">
        <v>45777</v>
      </c>
      <c r="C18849" t="s">
        <v>1413</v>
      </c>
      <c r="D18849" t="s">
        <v>1414</v>
      </c>
      <c r="E18849" s="4">
        <v>520593.70953105</v>
      </c>
      <c r="F18849" t="s">
        <v>1477</v>
      </c>
      <c r="G18849" t="s">
        <v>471</v>
      </c>
      <c r="H18849" t="s">
        <v>3</v>
      </c>
      <c r="I18849" t="s">
        <v>2</v>
      </c>
      <c r="J18849" t="s">
        <v>1415</v>
      </c>
      <c r="L18849" t="s">
        <v>382</v>
      </c>
      <c r="M18849" t="s">
        <v>383</v>
      </c>
      <c r="N18849" t="s">
        <v>487</v>
      </c>
    </row>
    <row r="18850" spans="1:14" x14ac:dyDescent="0.25">
      <c r="A18850" t="s">
        <v>240</v>
      </c>
      <c r="B18850" s="1">
        <v>45808</v>
      </c>
      <c r="C18850" t="s">
        <v>1413</v>
      </c>
      <c r="D18850" t="s">
        <v>1414</v>
      </c>
      <c r="E18850" s="4">
        <v>657127.78322990495</v>
      </c>
      <c r="F18850" t="s">
        <v>1477</v>
      </c>
      <c r="G18850" t="s">
        <v>471</v>
      </c>
      <c r="H18850" t="s">
        <v>3</v>
      </c>
      <c r="I18850" t="s">
        <v>2</v>
      </c>
      <c r="J18850" t="s">
        <v>1415</v>
      </c>
      <c r="L18850" t="s">
        <v>382</v>
      </c>
      <c r="M18850" t="s">
        <v>383</v>
      </c>
      <c r="N18850" t="s">
        <v>487</v>
      </c>
    </row>
    <row r="18851" spans="1:14" x14ac:dyDescent="0.25">
      <c r="A18851" t="s">
        <v>240</v>
      </c>
      <c r="B18851" s="1">
        <v>45838</v>
      </c>
      <c r="C18851" t="s">
        <v>1413</v>
      </c>
      <c r="D18851" t="s">
        <v>1414</v>
      </c>
      <c r="E18851" s="4">
        <v>795464.328429905</v>
      </c>
      <c r="F18851" t="s">
        <v>1477</v>
      </c>
      <c r="G18851" t="s">
        <v>471</v>
      </c>
      <c r="H18851" t="s">
        <v>3</v>
      </c>
      <c r="I18851" t="s">
        <v>2</v>
      </c>
      <c r="J18851" t="s">
        <v>1415</v>
      </c>
      <c r="L18851" t="s">
        <v>382</v>
      </c>
      <c r="M18851" t="s">
        <v>383</v>
      </c>
      <c r="N18851" t="s">
        <v>487</v>
      </c>
    </row>
    <row r="18852" spans="1:14" x14ac:dyDescent="0.25">
      <c r="A18852" t="s">
        <v>240</v>
      </c>
      <c r="B18852" s="1">
        <v>45869</v>
      </c>
      <c r="C18852" t="s">
        <v>1413</v>
      </c>
      <c r="D18852" t="s">
        <v>1414</v>
      </c>
      <c r="E18852" s="4">
        <v>933800.87362990505</v>
      </c>
      <c r="F18852" t="s">
        <v>1477</v>
      </c>
      <c r="G18852" t="s">
        <v>471</v>
      </c>
      <c r="H18852" t="s">
        <v>3</v>
      </c>
      <c r="I18852" t="s">
        <v>2</v>
      </c>
      <c r="J18852" t="s">
        <v>1415</v>
      </c>
      <c r="L18852" t="s">
        <v>382</v>
      </c>
      <c r="M18852" t="s">
        <v>383</v>
      </c>
      <c r="N18852" t="s">
        <v>487</v>
      </c>
    </row>
    <row r="18853" spans="1:14" x14ac:dyDescent="0.25">
      <c r="A18853" t="s">
        <v>240</v>
      </c>
      <c r="B18853" s="1">
        <v>45900</v>
      </c>
      <c r="C18853" t="s">
        <v>1413</v>
      </c>
      <c r="D18853" t="s">
        <v>1414</v>
      </c>
      <c r="E18853" s="4">
        <v>1037553.2825299051</v>
      </c>
      <c r="F18853" t="s">
        <v>1477</v>
      </c>
      <c r="G18853" t="s">
        <v>471</v>
      </c>
      <c r="H18853" t="s">
        <v>3</v>
      </c>
      <c r="I18853" t="s">
        <v>2</v>
      </c>
      <c r="J18853" t="s">
        <v>1415</v>
      </c>
      <c r="L18853" t="s">
        <v>382</v>
      </c>
      <c r="M18853" t="s">
        <v>383</v>
      </c>
      <c r="N18853" t="s">
        <v>487</v>
      </c>
    </row>
    <row r="18854" spans="1:14" x14ac:dyDescent="0.25">
      <c r="A18854" t="s">
        <v>240</v>
      </c>
      <c r="B18854" s="1">
        <v>45930</v>
      </c>
      <c r="C18854" t="s">
        <v>1413</v>
      </c>
      <c r="D18854" t="s">
        <v>1414</v>
      </c>
      <c r="E18854" s="4">
        <v>1175889.827729905</v>
      </c>
      <c r="F18854" t="s">
        <v>1477</v>
      </c>
      <c r="G18854" t="s">
        <v>471</v>
      </c>
      <c r="H18854" t="s">
        <v>3</v>
      </c>
      <c r="I18854" t="s">
        <v>2</v>
      </c>
      <c r="J18854" t="s">
        <v>1415</v>
      </c>
      <c r="L18854" t="s">
        <v>382</v>
      </c>
      <c r="M18854" t="s">
        <v>383</v>
      </c>
      <c r="N18854" t="s">
        <v>487</v>
      </c>
    </row>
    <row r="18855" spans="1:14" x14ac:dyDescent="0.25">
      <c r="A18855" t="s">
        <v>240</v>
      </c>
      <c r="B18855" s="1">
        <v>45961</v>
      </c>
      <c r="C18855" t="s">
        <v>1413</v>
      </c>
      <c r="D18855" t="s">
        <v>1414</v>
      </c>
      <c r="E18855" s="4">
        <v>1314226.3729299051</v>
      </c>
      <c r="F18855" t="s">
        <v>1477</v>
      </c>
      <c r="G18855" t="s">
        <v>471</v>
      </c>
      <c r="H18855" t="s">
        <v>3</v>
      </c>
      <c r="I18855" t="s">
        <v>2</v>
      </c>
      <c r="J18855" t="s">
        <v>1415</v>
      </c>
      <c r="L18855" t="s">
        <v>382</v>
      </c>
      <c r="M18855" t="s">
        <v>383</v>
      </c>
      <c r="N18855" t="s">
        <v>487</v>
      </c>
    </row>
    <row r="18856" spans="1:14" x14ac:dyDescent="0.25">
      <c r="A18856" t="s">
        <v>240</v>
      </c>
      <c r="B18856" s="1">
        <v>45991</v>
      </c>
      <c r="C18856" t="s">
        <v>1413</v>
      </c>
      <c r="D18856" t="s">
        <v>1414</v>
      </c>
      <c r="E18856" s="4">
        <v>1452562.9181299051</v>
      </c>
      <c r="F18856" t="s">
        <v>1477</v>
      </c>
      <c r="G18856" t="s">
        <v>471</v>
      </c>
      <c r="H18856" t="s">
        <v>3</v>
      </c>
      <c r="I18856" t="s">
        <v>2</v>
      </c>
      <c r="J18856" t="s">
        <v>1415</v>
      </c>
      <c r="L18856" t="s">
        <v>382</v>
      </c>
      <c r="M18856" t="s">
        <v>383</v>
      </c>
      <c r="N18856" t="s">
        <v>487</v>
      </c>
    </row>
    <row r="18857" spans="1:14" x14ac:dyDescent="0.25">
      <c r="A18857" t="s">
        <v>240</v>
      </c>
      <c r="B18857" s="1">
        <v>46022</v>
      </c>
      <c r="C18857" t="s">
        <v>1413</v>
      </c>
      <c r="D18857" t="s">
        <v>1414</v>
      </c>
      <c r="E18857" s="4">
        <v>1590899.4633299052</v>
      </c>
      <c r="F18857" t="s">
        <v>1477</v>
      </c>
      <c r="G18857" t="s">
        <v>471</v>
      </c>
      <c r="H18857" t="s">
        <v>3</v>
      </c>
      <c r="I18857" t="s">
        <v>2</v>
      </c>
      <c r="J18857" t="s">
        <v>1415</v>
      </c>
      <c r="L18857" t="s">
        <v>382</v>
      </c>
      <c r="M18857" t="s">
        <v>383</v>
      </c>
      <c r="N18857" t="s">
        <v>487</v>
      </c>
    </row>
    <row r="18858" spans="1:14" x14ac:dyDescent="0.25">
      <c r="A18858" t="s">
        <v>240</v>
      </c>
      <c r="B18858" s="1">
        <v>45688</v>
      </c>
      <c r="C18858" t="s">
        <v>1416</v>
      </c>
      <c r="D18858" t="s">
        <v>1417</v>
      </c>
      <c r="E18858" s="4">
        <v>55409.987610310345</v>
      </c>
      <c r="F18858" t="s">
        <v>1477</v>
      </c>
      <c r="G18858" t="s">
        <v>471</v>
      </c>
      <c r="H18858" t="s">
        <v>5</v>
      </c>
      <c r="I18858" t="s">
        <v>4</v>
      </c>
      <c r="J18858" t="s">
        <v>260</v>
      </c>
      <c r="L18858" t="s">
        <v>382</v>
      </c>
      <c r="M18858" t="s">
        <v>383</v>
      </c>
      <c r="N18858" t="s">
        <v>487</v>
      </c>
    </row>
    <row r="18859" spans="1:14" x14ac:dyDescent="0.25">
      <c r="A18859" t="s">
        <v>240</v>
      </c>
      <c r="B18859" s="1">
        <v>45716</v>
      </c>
      <c r="C18859" t="s">
        <v>1416</v>
      </c>
      <c r="D18859" t="s">
        <v>1417</v>
      </c>
      <c r="E18859" s="4">
        <v>110961.1321135614</v>
      </c>
      <c r="F18859" t="s">
        <v>1477</v>
      </c>
      <c r="G18859" t="s">
        <v>471</v>
      </c>
      <c r="H18859" t="s">
        <v>5</v>
      </c>
      <c r="I18859" t="s">
        <v>4</v>
      </c>
      <c r="J18859" t="s">
        <v>260</v>
      </c>
      <c r="L18859" t="s">
        <v>382</v>
      </c>
      <c r="M18859" t="s">
        <v>383</v>
      </c>
      <c r="N18859" t="s">
        <v>487</v>
      </c>
    </row>
    <row r="18860" spans="1:14" x14ac:dyDescent="0.25">
      <c r="A18860" t="s">
        <v>240</v>
      </c>
      <c r="B18860" s="1">
        <v>45747</v>
      </c>
      <c r="C18860" t="s">
        <v>1416</v>
      </c>
      <c r="D18860" t="s">
        <v>1417</v>
      </c>
      <c r="E18860" s="4">
        <v>164519.00955017292</v>
      </c>
      <c r="F18860" t="s">
        <v>1477</v>
      </c>
      <c r="G18860" t="s">
        <v>471</v>
      </c>
      <c r="H18860" t="s">
        <v>5</v>
      </c>
      <c r="I18860" t="s">
        <v>4</v>
      </c>
      <c r="J18860" t="s">
        <v>260</v>
      </c>
      <c r="L18860" t="s">
        <v>382</v>
      </c>
      <c r="M18860" t="s">
        <v>383</v>
      </c>
      <c r="N18860" t="s">
        <v>487</v>
      </c>
    </row>
    <row r="18861" spans="1:14" x14ac:dyDescent="0.25">
      <c r="A18861" t="s">
        <v>240</v>
      </c>
      <c r="B18861" s="1">
        <v>45777</v>
      </c>
      <c r="C18861" t="s">
        <v>1416</v>
      </c>
      <c r="D18861" t="s">
        <v>1417</v>
      </c>
      <c r="E18861" s="4">
        <v>223111.58979902099</v>
      </c>
      <c r="F18861" t="s">
        <v>1477</v>
      </c>
      <c r="G18861" t="s">
        <v>471</v>
      </c>
      <c r="H18861" t="s">
        <v>5</v>
      </c>
      <c r="I18861" t="s">
        <v>4</v>
      </c>
      <c r="J18861" t="s">
        <v>260</v>
      </c>
      <c r="L18861" t="s">
        <v>382</v>
      </c>
      <c r="M18861" t="s">
        <v>383</v>
      </c>
      <c r="N18861" t="s">
        <v>487</v>
      </c>
    </row>
    <row r="18862" spans="1:14" x14ac:dyDescent="0.25">
      <c r="A18862" t="s">
        <v>240</v>
      </c>
      <c r="B18862" s="1">
        <v>45808</v>
      </c>
      <c r="C18862" t="s">
        <v>1416</v>
      </c>
      <c r="D18862" t="s">
        <v>1417</v>
      </c>
      <c r="E18862" s="4">
        <v>281626.19281281636</v>
      </c>
      <c r="F18862" t="s">
        <v>1477</v>
      </c>
      <c r="G18862" t="s">
        <v>471</v>
      </c>
      <c r="H18862" t="s">
        <v>5</v>
      </c>
      <c r="I18862" t="s">
        <v>4</v>
      </c>
      <c r="J18862" t="s">
        <v>260</v>
      </c>
      <c r="L18862" t="s">
        <v>382</v>
      </c>
      <c r="M18862" t="s">
        <v>383</v>
      </c>
      <c r="N18862" t="s">
        <v>487</v>
      </c>
    </row>
    <row r="18863" spans="1:14" x14ac:dyDescent="0.25">
      <c r="A18863" t="s">
        <v>240</v>
      </c>
      <c r="B18863" s="1">
        <v>45838</v>
      </c>
      <c r="C18863" t="s">
        <v>1416</v>
      </c>
      <c r="D18863" t="s">
        <v>1417</v>
      </c>
      <c r="E18863" s="4">
        <v>340913.28361281636</v>
      </c>
      <c r="F18863" t="s">
        <v>1477</v>
      </c>
      <c r="G18863" t="s">
        <v>471</v>
      </c>
      <c r="H18863" t="s">
        <v>5</v>
      </c>
      <c r="I18863" t="s">
        <v>4</v>
      </c>
      <c r="J18863" t="s">
        <v>260</v>
      </c>
      <c r="L18863" t="s">
        <v>382</v>
      </c>
      <c r="M18863" t="s">
        <v>383</v>
      </c>
      <c r="N18863" t="s">
        <v>487</v>
      </c>
    </row>
    <row r="18864" spans="1:14" x14ac:dyDescent="0.25">
      <c r="A18864" t="s">
        <v>240</v>
      </c>
      <c r="B18864" s="1">
        <v>45869</v>
      </c>
      <c r="C18864" t="s">
        <v>1416</v>
      </c>
      <c r="D18864" t="s">
        <v>1417</v>
      </c>
      <c r="E18864" s="4">
        <v>400200.37441281637</v>
      </c>
      <c r="F18864" t="s">
        <v>1477</v>
      </c>
      <c r="G18864" t="s">
        <v>471</v>
      </c>
      <c r="H18864" t="s">
        <v>5</v>
      </c>
      <c r="I18864" t="s">
        <v>4</v>
      </c>
      <c r="J18864" t="s">
        <v>260</v>
      </c>
      <c r="L18864" t="s">
        <v>382</v>
      </c>
      <c r="M18864" t="s">
        <v>383</v>
      </c>
      <c r="N18864" t="s">
        <v>487</v>
      </c>
    </row>
    <row r="18865" spans="1:14" x14ac:dyDescent="0.25">
      <c r="A18865" t="s">
        <v>240</v>
      </c>
      <c r="B18865" s="1">
        <v>45900</v>
      </c>
      <c r="C18865" t="s">
        <v>1416</v>
      </c>
      <c r="D18865" t="s">
        <v>1417</v>
      </c>
      <c r="E18865" s="4">
        <v>444665.6925128164</v>
      </c>
      <c r="F18865" t="s">
        <v>1477</v>
      </c>
      <c r="G18865" t="s">
        <v>471</v>
      </c>
      <c r="H18865" t="s">
        <v>5</v>
      </c>
      <c r="I18865" t="s">
        <v>4</v>
      </c>
      <c r="J18865" t="s">
        <v>260</v>
      </c>
      <c r="L18865" t="s">
        <v>382</v>
      </c>
      <c r="M18865" t="s">
        <v>383</v>
      </c>
      <c r="N18865" t="s">
        <v>487</v>
      </c>
    </row>
    <row r="18866" spans="1:14" x14ac:dyDescent="0.25">
      <c r="A18866" t="s">
        <v>240</v>
      </c>
      <c r="B18866" s="1">
        <v>45930</v>
      </c>
      <c r="C18866" t="s">
        <v>1416</v>
      </c>
      <c r="D18866" t="s">
        <v>1417</v>
      </c>
      <c r="E18866" s="4">
        <v>503952.78331281641</v>
      </c>
      <c r="F18866" t="s">
        <v>1477</v>
      </c>
      <c r="G18866" t="s">
        <v>471</v>
      </c>
      <c r="H18866" t="s">
        <v>5</v>
      </c>
      <c r="I18866" t="s">
        <v>4</v>
      </c>
      <c r="J18866" t="s">
        <v>260</v>
      </c>
      <c r="L18866" t="s">
        <v>382</v>
      </c>
      <c r="M18866" t="s">
        <v>383</v>
      </c>
      <c r="N18866" t="s">
        <v>487</v>
      </c>
    </row>
    <row r="18867" spans="1:14" x14ac:dyDescent="0.25">
      <c r="A18867" t="s">
        <v>240</v>
      </c>
      <c r="B18867" s="1">
        <v>45961</v>
      </c>
      <c r="C18867" t="s">
        <v>1416</v>
      </c>
      <c r="D18867" t="s">
        <v>1417</v>
      </c>
      <c r="E18867" s="4">
        <v>563239.87411281641</v>
      </c>
      <c r="F18867" t="s">
        <v>1477</v>
      </c>
      <c r="G18867" t="s">
        <v>471</v>
      </c>
      <c r="H18867" t="s">
        <v>5</v>
      </c>
      <c r="I18867" t="s">
        <v>4</v>
      </c>
      <c r="J18867" t="s">
        <v>260</v>
      </c>
      <c r="L18867" t="s">
        <v>382</v>
      </c>
      <c r="M18867" t="s">
        <v>383</v>
      </c>
      <c r="N18867" t="s">
        <v>487</v>
      </c>
    </row>
    <row r="18868" spans="1:14" x14ac:dyDescent="0.25">
      <c r="A18868" t="s">
        <v>240</v>
      </c>
      <c r="B18868" s="1">
        <v>45991</v>
      </c>
      <c r="C18868" t="s">
        <v>1416</v>
      </c>
      <c r="D18868" t="s">
        <v>1417</v>
      </c>
      <c r="E18868" s="4">
        <v>622526.96491281642</v>
      </c>
      <c r="F18868" t="s">
        <v>1477</v>
      </c>
      <c r="G18868" t="s">
        <v>471</v>
      </c>
      <c r="H18868" t="s">
        <v>5</v>
      </c>
      <c r="I18868" t="s">
        <v>4</v>
      </c>
      <c r="J18868" t="s">
        <v>260</v>
      </c>
      <c r="L18868" t="s">
        <v>382</v>
      </c>
      <c r="M18868" t="s">
        <v>383</v>
      </c>
      <c r="N18868" t="s">
        <v>487</v>
      </c>
    </row>
    <row r="18869" spans="1:14" x14ac:dyDescent="0.25">
      <c r="A18869" t="s">
        <v>240</v>
      </c>
      <c r="B18869" s="1">
        <v>46022</v>
      </c>
      <c r="C18869" t="s">
        <v>1416</v>
      </c>
      <c r="D18869" t="s">
        <v>1417</v>
      </c>
      <c r="E18869" s="4">
        <v>681814.05571281642</v>
      </c>
      <c r="F18869" t="s">
        <v>1477</v>
      </c>
      <c r="G18869" t="s">
        <v>471</v>
      </c>
      <c r="H18869" t="s">
        <v>5</v>
      </c>
      <c r="I18869" t="s">
        <v>4</v>
      </c>
      <c r="J18869" t="s">
        <v>260</v>
      </c>
      <c r="L18869" t="s">
        <v>382</v>
      </c>
      <c r="M18869" t="s">
        <v>383</v>
      </c>
      <c r="N18869" t="s">
        <v>487</v>
      </c>
    </row>
    <row r="18870" spans="1:14" x14ac:dyDescent="0.25">
      <c r="A18870" t="s">
        <v>240</v>
      </c>
      <c r="B18870" s="1">
        <v>45688</v>
      </c>
      <c r="C18870" t="s">
        <v>1418</v>
      </c>
      <c r="D18870" t="s">
        <v>1419</v>
      </c>
      <c r="E18870" s="4">
        <v>59855.183728452044</v>
      </c>
      <c r="F18870" t="s">
        <v>1477</v>
      </c>
      <c r="G18870" t="s">
        <v>471</v>
      </c>
      <c r="H18870" t="s">
        <v>300</v>
      </c>
      <c r="I18870" t="s">
        <v>127</v>
      </c>
      <c r="J18870" t="s">
        <v>260</v>
      </c>
      <c r="L18870" t="s">
        <v>382</v>
      </c>
      <c r="M18870" t="s">
        <v>383</v>
      </c>
      <c r="N18870" t="s">
        <v>487</v>
      </c>
    </row>
    <row r="18871" spans="1:14" x14ac:dyDescent="0.25">
      <c r="A18871" t="s">
        <v>240</v>
      </c>
      <c r="B18871" s="1">
        <v>45716</v>
      </c>
      <c r="C18871" t="s">
        <v>1418</v>
      </c>
      <c r="D18871" t="s">
        <v>1419</v>
      </c>
      <c r="E18871" s="4">
        <v>118288.12278729727</v>
      </c>
      <c r="F18871" t="s">
        <v>1477</v>
      </c>
      <c r="G18871" t="s">
        <v>471</v>
      </c>
      <c r="H18871" t="s">
        <v>300</v>
      </c>
      <c r="I18871" t="s">
        <v>127</v>
      </c>
      <c r="J18871" t="s">
        <v>260</v>
      </c>
      <c r="L18871" t="s">
        <v>382</v>
      </c>
      <c r="M18871" t="s">
        <v>383</v>
      </c>
      <c r="N18871" t="s">
        <v>487</v>
      </c>
    </row>
    <row r="18872" spans="1:14" x14ac:dyDescent="0.25">
      <c r="A18872" t="s">
        <v>240</v>
      </c>
      <c r="B18872" s="1">
        <v>45747</v>
      </c>
      <c r="C18872" t="s">
        <v>1418</v>
      </c>
      <c r="D18872" t="s">
        <v>1419</v>
      </c>
      <c r="E18872" s="4">
        <v>210006.72374599733</v>
      </c>
      <c r="F18872" t="s">
        <v>1477</v>
      </c>
      <c r="G18872" t="s">
        <v>471</v>
      </c>
      <c r="H18872" t="s">
        <v>300</v>
      </c>
      <c r="I18872" t="s">
        <v>127</v>
      </c>
      <c r="J18872" t="s">
        <v>260</v>
      </c>
      <c r="L18872" t="s">
        <v>382</v>
      </c>
      <c r="M18872" t="s">
        <v>383</v>
      </c>
      <c r="N18872" t="s">
        <v>487</v>
      </c>
    </row>
    <row r="18873" spans="1:14" x14ac:dyDescent="0.25">
      <c r="A18873" t="s">
        <v>240</v>
      </c>
      <c r="B18873" s="1">
        <v>45777</v>
      </c>
      <c r="C18873" t="s">
        <v>1418</v>
      </c>
      <c r="D18873" t="s">
        <v>1419</v>
      </c>
      <c r="E18873" s="4">
        <v>423605.58756209601</v>
      </c>
      <c r="F18873" t="s">
        <v>1477</v>
      </c>
      <c r="G18873" t="s">
        <v>471</v>
      </c>
      <c r="H18873" t="s">
        <v>300</v>
      </c>
      <c r="I18873" t="s">
        <v>127</v>
      </c>
      <c r="J18873" t="s">
        <v>260</v>
      </c>
      <c r="L18873" t="s">
        <v>382</v>
      </c>
      <c r="M18873" t="s">
        <v>383</v>
      </c>
      <c r="N18873" t="s">
        <v>487</v>
      </c>
    </row>
    <row r="18874" spans="1:14" x14ac:dyDescent="0.25">
      <c r="A18874" t="s">
        <v>240</v>
      </c>
      <c r="B18874" s="1">
        <v>45808</v>
      </c>
      <c r="C18874" t="s">
        <v>1418</v>
      </c>
      <c r="D18874" t="s">
        <v>1419</v>
      </c>
      <c r="E18874" s="4">
        <v>342881.35440100374</v>
      </c>
      <c r="F18874" t="s">
        <v>1477</v>
      </c>
      <c r="G18874" t="s">
        <v>471</v>
      </c>
      <c r="H18874" t="s">
        <v>300</v>
      </c>
      <c r="I18874" t="s">
        <v>127</v>
      </c>
      <c r="J18874" t="s">
        <v>260</v>
      </c>
      <c r="L18874" t="s">
        <v>382</v>
      </c>
      <c r="M18874" t="s">
        <v>383</v>
      </c>
      <c r="N18874" t="s">
        <v>487</v>
      </c>
    </row>
    <row r="18875" spans="1:14" x14ac:dyDescent="0.25">
      <c r="A18875" t="s">
        <v>240</v>
      </c>
      <c r="B18875" s="1">
        <v>45838</v>
      </c>
      <c r="C18875" t="s">
        <v>1418</v>
      </c>
      <c r="D18875" t="s">
        <v>1419</v>
      </c>
      <c r="E18875" s="4">
        <v>411440.47973433707</v>
      </c>
      <c r="F18875" t="s">
        <v>1477</v>
      </c>
      <c r="G18875" t="s">
        <v>471</v>
      </c>
      <c r="H18875" t="s">
        <v>300</v>
      </c>
      <c r="I18875" t="s">
        <v>127</v>
      </c>
      <c r="J18875" t="s">
        <v>260</v>
      </c>
      <c r="L18875" t="s">
        <v>382</v>
      </c>
      <c r="M18875" t="s">
        <v>383</v>
      </c>
      <c r="N18875" t="s">
        <v>487</v>
      </c>
    </row>
    <row r="18876" spans="1:14" x14ac:dyDescent="0.25">
      <c r="A18876" t="s">
        <v>240</v>
      </c>
      <c r="B18876" s="1">
        <v>45869</v>
      </c>
      <c r="C18876" t="s">
        <v>1418</v>
      </c>
      <c r="D18876" t="s">
        <v>1419</v>
      </c>
      <c r="E18876" s="4">
        <v>479999.6050676704</v>
      </c>
      <c r="F18876" t="s">
        <v>1477</v>
      </c>
      <c r="G18876" t="s">
        <v>471</v>
      </c>
      <c r="H18876" t="s">
        <v>300</v>
      </c>
      <c r="I18876" t="s">
        <v>127</v>
      </c>
      <c r="J18876" t="s">
        <v>260</v>
      </c>
      <c r="L18876" t="s">
        <v>382</v>
      </c>
      <c r="M18876" t="s">
        <v>383</v>
      </c>
      <c r="N18876" t="s">
        <v>487</v>
      </c>
    </row>
    <row r="18877" spans="1:14" x14ac:dyDescent="0.25">
      <c r="A18877" t="s">
        <v>240</v>
      </c>
      <c r="B18877" s="1">
        <v>45900</v>
      </c>
      <c r="C18877" t="s">
        <v>1418</v>
      </c>
      <c r="D18877" t="s">
        <v>1419</v>
      </c>
      <c r="E18877" s="4">
        <v>528256.69556767039</v>
      </c>
      <c r="F18877" t="s">
        <v>1477</v>
      </c>
      <c r="G18877" t="s">
        <v>471</v>
      </c>
      <c r="H18877" t="s">
        <v>300</v>
      </c>
      <c r="I18877" t="s">
        <v>127</v>
      </c>
      <c r="J18877" t="s">
        <v>260</v>
      </c>
      <c r="L18877" t="s">
        <v>382</v>
      </c>
      <c r="M18877" t="s">
        <v>383</v>
      </c>
      <c r="N18877" t="s">
        <v>487</v>
      </c>
    </row>
    <row r="18878" spans="1:14" x14ac:dyDescent="0.25">
      <c r="A18878" t="s">
        <v>240</v>
      </c>
      <c r="B18878" s="1">
        <v>45930</v>
      </c>
      <c r="C18878" t="s">
        <v>1418</v>
      </c>
      <c r="D18878" t="s">
        <v>1419</v>
      </c>
      <c r="E18878" s="4">
        <v>592599.48290100368</v>
      </c>
      <c r="F18878" t="s">
        <v>1477</v>
      </c>
      <c r="G18878" t="s">
        <v>471</v>
      </c>
      <c r="H18878" t="s">
        <v>300</v>
      </c>
      <c r="I18878" t="s">
        <v>127</v>
      </c>
      <c r="J18878" t="s">
        <v>260</v>
      </c>
      <c r="L18878" t="s">
        <v>382</v>
      </c>
      <c r="M18878" t="s">
        <v>383</v>
      </c>
      <c r="N18878" t="s">
        <v>487</v>
      </c>
    </row>
    <row r="18879" spans="1:14" x14ac:dyDescent="0.25">
      <c r="A18879" t="s">
        <v>240</v>
      </c>
      <c r="B18879" s="1">
        <v>45961</v>
      </c>
      <c r="C18879" t="s">
        <v>1418</v>
      </c>
      <c r="D18879" t="s">
        <v>1419</v>
      </c>
      <c r="E18879" s="4">
        <v>658942.27023433708</v>
      </c>
      <c r="F18879" t="s">
        <v>1477</v>
      </c>
      <c r="G18879" t="s">
        <v>471</v>
      </c>
      <c r="H18879" t="s">
        <v>300</v>
      </c>
      <c r="I18879" t="s">
        <v>127</v>
      </c>
      <c r="J18879" t="s">
        <v>260</v>
      </c>
      <c r="L18879" t="s">
        <v>382</v>
      </c>
      <c r="M18879" t="s">
        <v>383</v>
      </c>
      <c r="N18879" t="s">
        <v>487</v>
      </c>
    </row>
    <row r="18880" spans="1:14" x14ac:dyDescent="0.25">
      <c r="A18880" t="s">
        <v>240</v>
      </c>
      <c r="B18880" s="1">
        <v>45991</v>
      </c>
      <c r="C18880" t="s">
        <v>1418</v>
      </c>
      <c r="D18880" t="s">
        <v>1419</v>
      </c>
      <c r="E18880" s="4">
        <v>725285.05756767048</v>
      </c>
      <c r="F18880" t="s">
        <v>1477</v>
      </c>
      <c r="G18880" t="s">
        <v>471</v>
      </c>
      <c r="H18880" t="s">
        <v>300</v>
      </c>
      <c r="I18880" t="s">
        <v>127</v>
      </c>
      <c r="J18880" t="s">
        <v>260</v>
      </c>
      <c r="L18880" t="s">
        <v>382</v>
      </c>
      <c r="M18880" t="s">
        <v>383</v>
      </c>
      <c r="N18880" t="s">
        <v>487</v>
      </c>
    </row>
    <row r="18881" spans="1:14" x14ac:dyDescent="0.25">
      <c r="A18881" t="s">
        <v>240</v>
      </c>
      <c r="B18881" s="1">
        <v>46022</v>
      </c>
      <c r="C18881" t="s">
        <v>1418</v>
      </c>
      <c r="D18881" t="s">
        <v>1419</v>
      </c>
      <c r="E18881" s="4">
        <v>791627.84490100387</v>
      </c>
      <c r="F18881" t="s">
        <v>1477</v>
      </c>
      <c r="G18881" t="s">
        <v>471</v>
      </c>
      <c r="H18881" t="s">
        <v>300</v>
      </c>
      <c r="I18881" t="s">
        <v>127</v>
      </c>
      <c r="J18881" t="s">
        <v>260</v>
      </c>
      <c r="L18881" t="s">
        <v>382</v>
      </c>
      <c r="M18881" t="s">
        <v>383</v>
      </c>
      <c r="N18881" t="s">
        <v>487</v>
      </c>
    </row>
    <row r="18882" spans="1:14" x14ac:dyDescent="0.25">
      <c r="A18882" t="s">
        <v>240</v>
      </c>
      <c r="B18882" s="1">
        <v>45688</v>
      </c>
      <c r="C18882" t="s">
        <v>1420</v>
      </c>
      <c r="D18882" t="s">
        <v>1421</v>
      </c>
      <c r="E18882" s="4">
        <v>121856.99457051346</v>
      </c>
      <c r="F18882" t="s">
        <v>1477</v>
      </c>
      <c r="G18882" t="s">
        <v>471</v>
      </c>
      <c r="H18882" t="s">
        <v>307</v>
      </c>
      <c r="I18882" t="s">
        <v>128</v>
      </c>
      <c r="J18882" t="s">
        <v>260</v>
      </c>
      <c r="L18882" t="s">
        <v>382</v>
      </c>
      <c r="M18882" t="s">
        <v>383</v>
      </c>
      <c r="N18882" t="s">
        <v>487</v>
      </c>
    </row>
    <row r="18883" spans="1:14" x14ac:dyDescent="0.25">
      <c r="A18883" t="s">
        <v>240</v>
      </c>
      <c r="B18883" s="1">
        <v>45716</v>
      </c>
      <c r="C18883" t="s">
        <v>1420</v>
      </c>
      <c r="D18883" t="s">
        <v>1421</v>
      </c>
      <c r="E18883" s="4">
        <v>234116.5638341645</v>
      </c>
      <c r="F18883" t="s">
        <v>1477</v>
      </c>
      <c r="G18883" t="s">
        <v>471</v>
      </c>
      <c r="H18883" t="s">
        <v>307</v>
      </c>
      <c r="I18883" t="s">
        <v>128</v>
      </c>
      <c r="J18883" t="s">
        <v>260</v>
      </c>
      <c r="L18883" t="s">
        <v>382</v>
      </c>
      <c r="M18883" t="s">
        <v>383</v>
      </c>
      <c r="N18883" t="s">
        <v>487</v>
      </c>
    </row>
    <row r="18884" spans="1:14" x14ac:dyDescent="0.25">
      <c r="A18884" t="s">
        <v>240</v>
      </c>
      <c r="B18884" s="1">
        <v>45747</v>
      </c>
      <c r="C18884" t="s">
        <v>1420</v>
      </c>
      <c r="D18884" t="s">
        <v>1421</v>
      </c>
      <c r="E18884" s="4">
        <v>312419.13475342619</v>
      </c>
      <c r="F18884" t="s">
        <v>1477</v>
      </c>
      <c r="G18884" t="s">
        <v>471</v>
      </c>
      <c r="H18884" t="s">
        <v>307</v>
      </c>
      <c r="I18884" t="s">
        <v>128</v>
      </c>
      <c r="J18884" t="s">
        <v>260</v>
      </c>
      <c r="L18884" t="s">
        <v>382</v>
      </c>
      <c r="M18884" t="s">
        <v>383</v>
      </c>
      <c r="N18884" t="s">
        <v>487</v>
      </c>
    </row>
    <row r="18885" spans="1:14" x14ac:dyDescent="0.25">
      <c r="A18885" t="s">
        <v>240</v>
      </c>
      <c r="B18885" s="1">
        <v>45777</v>
      </c>
      <c r="C18885" t="s">
        <v>1420</v>
      </c>
      <c r="D18885" t="s">
        <v>1421</v>
      </c>
      <c r="E18885" s="4">
        <v>284047.39010783302</v>
      </c>
      <c r="F18885" t="s">
        <v>1477</v>
      </c>
      <c r="G18885" t="s">
        <v>471</v>
      </c>
      <c r="H18885" t="s">
        <v>307</v>
      </c>
      <c r="I18885" t="s">
        <v>128</v>
      </c>
      <c r="J18885" t="s">
        <v>260</v>
      </c>
      <c r="L18885" t="s">
        <v>382</v>
      </c>
      <c r="M18885" t="s">
        <v>383</v>
      </c>
      <c r="N18885" t="s">
        <v>487</v>
      </c>
    </row>
    <row r="18886" spans="1:14" x14ac:dyDescent="0.25">
      <c r="A18886" t="s">
        <v>240</v>
      </c>
      <c r="B18886" s="1">
        <v>45808</v>
      </c>
      <c r="C18886" t="s">
        <v>1420</v>
      </c>
      <c r="D18886" t="s">
        <v>1421</v>
      </c>
      <c r="E18886" s="4">
        <v>415492.90655627509</v>
      </c>
      <c r="F18886" t="s">
        <v>1477</v>
      </c>
      <c r="G18886" t="s">
        <v>471</v>
      </c>
      <c r="H18886" t="s">
        <v>307</v>
      </c>
      <c r="I18886" t="s">
        <v>128</v>
      </c>
      <c r="J18886" t="s">
        <v>260</v>
      </c>
      <c r="L18886" t="s">
        <v>382</v>
      </c>
      <c r="M18886" t="s">
        <v>383</v>
      </c>
      <c r="N18886" t="s">
        <v>487</v>
      </c>
    </row>
    <row r="18887" spans="1:14" x14ac:dyDescent="0.25">
      <c r="A18887" t="s">
        <v>240</v>
      </c>
      <c r="B18887" s="1">
        <v>45838</v>
      </c>
      <c r="C18887" t="s">
        <v>1420</v>
      </c>
      <c r="D18887" t="s">
        <v>1421</v>
      </c>
      <c r="E18887" s="4">
        <v>496856.93055627507</v>
      </c>
      <c r="F18887" t="s">
        <v>1477</v>
      </c>
      <c r="G18887" t="s">
        <v>471</v>
      </c>
      <c r="H18887" t="s">
        <v>307</v>
      </c>
      <c r="I18887" t="s">
        <v>128</v>
      </c>
      <c r="J18887" t="s">
        <v>260</v>
      </c>
      <c r="L18887" t="s">
        <v>382</v>
      </c>
      <c r="M18887" t="s">
        <v>383</v>
      </c>
      <c r="N18887" t="s">
        <v>487</v>
      </c>
    </row>
    <row r="18888" spans="1:14" x14ac:dyDescent="0.25">
      <c r="A18888" t="s">
        <v>240</v>
      </c>
      <c r="B18888" s="1">
        <v>45869</v>
      </c>
      <c r="C18888" t="s">
        <v>1420</v>
      </c>
      <c r="D18888" t="s">
        <v>1421</v>
      </c>
      <c r="E18888" s="4">
        <v>577861.02122294169</v>
      </c>
      <c r="F18888" t="s">
        <v>1477</v>
      </c>
      <c r="G18888" t="s">
        <v>471</v>
      </c>
      <c r="H18888" t="s">
        <v>307</v>
      </c>
      <c r="I18888" t="s">
        <v>128</v>
      </c>
      <c r="J18888" t="s">
        <v>260</v>
      </c>
      <c r="L18888" t="s">
        <v>382</v>
      </c>
      <c r="M18888" t="s">
        <v>383</v>
      </c>
      <c r="N18888" t="s">
        <v>487</v>
      </c>
    </row>
    <row r="18889" spans="1:14" x14ac:dyDescent="0.25">
      <c r="A18889" t="s">
        <v>240</v>
      </c>
      <c r="B18889" s="1">
        <v>45900</v>
      </c>
      <c r="C18889" t="s">
        <v>1420</v>
      </c>
      <c r="D18889" t="s">
        <v>1421</v>
      </c>
      <c r="E18889" s="4">
        <v>636656.08297294169</v>
      </c>
      <c r="F18889" t="s">
        <v>1477</v>
      </c>
      <c r="G18889" t="s">
        <v>471</v>
      </c>
      <c r="H18889" t="s">
        <v>307</v>
      </c>
      <c r="I18889" t="s">
        <v>128</v>
      </c>
      <c r="J18889" t="s">
        <v>260</v>
      </c>
      <c r="L18889" t="s">
        <v>382</v>
      </c>
      <c r="M18889" t="s">
        <v>383</v>
      </c>
      <c r="N18889" t="s">
        <v>487</v>
      </c>
    </row>
    <row r="18890" spans="1:14" x14ac:dyDescent="0.25">
      <c r="A18890" t="s">
        <v>240</v>
      </c>
      <c r="B18890" s="1">
        <v>45930</v>
      </c>
      <c r="C18890" t="s">
        <v>1420</v>
      </c>
      <c r="D18890" t="s">
        <v>1421</v>
      </c>
      <c r="E18890" s="4">
        <v>717216.16530627501</v>
      </c>
      <c r="F18890" t="s">
        <v>1477</v>
      </c>
      <c r="G18890" t="s">
        <v>471</v>
      </c>
      <c r="H18890" t="s">
        <v>307</v>
      </c>
      <c r="I18890" t="s">
        <v>128</v>
      </c>
      <c r="J18890" t="s">
        <v>260</v>
      </c>
      <c r="L18890" t="s">
        <v>382</v>
      </c>
      <c r="M18890" t="s">
        <v>383</v>
      </c>
      <c r="N18890" t="s">
        <v>487</v>
      </c>
    </row>
    <row r="18891" spans="1:14" x14ac:dyDescent="0.25">
      <c r="A18891" t="s">
        <v>240</v>
      </c>
      <c r="B18891" s="1">
        <v>45961</v>
      </c>
      <c r="C18891" t="s">
        <v>1420</v>
      </c>
      <c r="D18891" t="s">
        <v>1421</v>
      </c>
      <c r="E18891" s="4">
        <v>799942.91430627508</v>
      </c>
      <c r="F18891" t="s">
        <v>1477</v>
      </c>
      <c r="G18891" t="s">
        <v>471</v>
      </c>
      <c r="H18891" t="s">
        <v>307</v>
      </c>
      <c r="I18891" t="s">
        <v>128</v>
      </c>
      <c r="J18891" t="s">
        <v>260</v>
      </c>
      <c r="L18891" t="s">
        <v>382</v>
      </c>
      <c r="M18891" t="s">
        <v>383</v>
      </c>
      <c r="N18891" t="s">
        <v>487</v>
      </c>
    </row>
    <row r="18892" spans="1:14" x14ac:dyDescent="0.25">
      <c r="A18892" t="s">
        <v>240</v>
      </c>
      <c r="B18892" s="1">
        <v>45991</v>
      </c>
      <c r="C18892" t="s">
        <v>1420</v>
      </c>
      <c r="D18892" t="s">
        <v>1421</v>
      </c>
      <c r="E18892" s="4">
        <v>882669.66330627515</v>
      </c>
      <c r="F18892" t="s">
        <v>1477</v>
      </c>
      <c r="G18892" t="s">
        <v>471</v>
      </c>
      <c r="H18892" t="s">
        <v>307</v>
      </c>
      <c r="I18892" t="s">
        <v>128</v>
      </c>
      <c r="J18892" t="s">
        <v>260</v>
      </c>
      <c r="L18892" t="s">
        <v>382</v>
      </c>
      <c r="M18892" t="s">
        <v>383</v>
      </c>
      <c r="N18892" t="s">
        <v>487</v>
      </c>
    </row>
    <row r="18893" spans="1:14" x14ac:dyDescent="0.25">
      <c r="A18893" t="s">
        <v>240</v>
      </c>
      <c r="B18893" s="1">
        <v>46022</v>
      </c>
      <c r="C18893" t="s">
        <v>1420</v>
      </c>
      <c r="D18893" t="s">
        <v>1421</v>
      </c>
      <c r="E18893" s="4">
        <v>965396.41230627522</v>
      </c>
      <c r="F18893" t="s">
        <v>1477</v>
      </c>
      <c r="G18893" t="s">
        <v>471</v>
      </c>
      <c r="H18893" t="s">
        <v>307</v>
      </c>
      <c r="I18893" t="s">
        <v>128</v>
      </c>
      <c r="J18893" t="s">
        <v>260</v>
      </c>
      <c r="L18893" t="s">
        <v>382</v>
      </c>
      <c r="M18893" t="s">
        <v>383</v>
      </c>
      <c r="N18893" t="s">
        <v>487</v>
      </c>
    </row>
    <row r="18894" spans="1:14" x14ac:dyDescent="0.25">
      <c r="A18894" t="s">
        <v>240</v>
      </c>
      <c r="B18894" s="1">
        <v>45688</v>
      </c>
      <c r="C18894" t="s">
        <v>1084</v>
      </c>
      <c r="D18894" t="s">
        <v>1085</v>
      </c>
      <c r="E18894" s="4">
        <v>-15000</v>
      </c>
      <c r="F18894" t="s">
        <v>1477</v>
      </c>
      <c r="G18894" t="s">
        <v>471</v>
      </c>
      <c r="H18894" t="s">
        <v>248</v>
      </c>
      <c r="I18894" t="s">
        <v>249</v>
      </c>
      <c r="J18894" t="s">
        <v>248</v>
      </c>
      <c r="K18894" t="s">
        <v>1086</v>
      </c>
      <c r="L18894" t="s">
        <v>372</v>
      </c>
      <c r="M18894" t="s">
        <v>373</v>
      </c>
      <c r="N18894" t="s">
        <v>488</v>
      </c>
    </row>
    <row r="18895" spans="1:14" x14ac:dyDescent="0.25">
      <c r="A18895" t="s">
        <v>240</v>
      </c>
      <c r="B18895" s="1">
        <v>45716</v>
      </c>
      <c r="C18895" t="s">
        <v>1084</v>
      </c>
      <c r="D18895" t="s">
        <v>1085</v>
      </c>
      <c r="E18895" s="4">
        <v>-15000</v>
      </c>
      <c r="F18895" t="s">
        <v>1477</v>
      </c>
      <c r="G18895" t="s">
        <v>471</v>
      </c>
      <c r="H18895" t="s">
        <v>248</v>
      </c>
      <c r="I18895" t="s">
        <v>249</v>
      </c>
      <c r="J18895" t="s">
        <v>248</v>
      </c>
      <c r="K18895" t="s">
        <v>1086</v>
      </c>
      <c r="L18895" t="s">
        <v>372</v>
      </c>
      <c r="M18895" t="s">
        <v>373</v>
      </c>
      <c r="N18895" t="s">
        <v>488</v>
      </c>
    </row>
    <row r="18896" spans="1:14" x14ac:dyDescent="0.25">
      <c r="A18896" t="s">
        <v>240</v>
      </c>
      <c r="B18896" s="1">
        <v>45747</v>
      </c>
      <c r="C18896" t="s">
        <v>1084</v>
      </c>
      <c r="D18896" t="s">
        <v>1085</v>
      </c>
      <c r="E18896" s="4">
        <v>-15000</v>
      </c>
      <c r="F18896" t="s">
        <v>1477</v>
      </c>
      <c r="G18896" t="s">
        <v>471</v>
      </c>
      <c r="H18896" t="s">
        <v>248</v>
      </c>
      <c r="I18896" t="s">
        <v>249</v>
      </c>
      <c r="J18896" t="s">
        <v>248</v>
      </c>
      <c r="K18896" t="s">
        <v>1086</v>
      </c>
      <c r="L18896" t="s">
        <v>372</v>
      </c>
      <c r="M18896" t="s">
        <v>373</v>
      </c>
      <c r="N18896" t="s">
        <v>488</v>
      </c>
    </row>
    <row r="18897" spans="1:14" x14ac:dyDescent="0.25">
      <c r="A18897" t="s">
        <v>240</v>
      </c>
      <c r="B18897" s="1">
        <v>45777</v>
      </c>
      <c r="C18897" t="s">
        <v>1084</v>
      </c>
      <c r="D18897" t="s">
        <v>1085</v>
      </c>
      <c r="E18897" s="4">
        <v>-15000</v>
      </c>
      <c r="F18897" t="s">
        <v>1477</v>
      </c>
      <c r="G18897" t="s">
        <v>471</v>
      </c>
      <c r="H18897" t="s">
        <v>248</v>
      </c>
      <c r="I18897" t="s">
        <v>249</v>
      </c>
      <c r="J18897" t="s">
        <v>248</v>
      </c>
      <c r="K18897" t="s">
        <v>1086</v>
      </c>
      <c r="L18897" t="s">
        <v>372</v>
      </c>
      <c r="M18897" t="s">
        <v>373</v>
      </c>
      <c r="N18897" t="s">
        <v>488</v>
      </c>
    </row>
    <row r="18898" spans="1:14" x14ac:dyDescent="0.25">
      <c r="A18898" t="s">
        <v>240</v>
      </c>
      <c r="B18898" s="1">
        <v>45808</v>
      </c>
      <c r="C18898" t="s">
        <v>1084</v>
      </c>
      <c r="D18898" t="s">
        <v>1085</v>
      </c>
      <c r="E18898" s="4">
        <v>-15000</v>
      </c>
      <c r="F18898" t="s">
        <v>1477</v>
      </c>
      <c r="G18898" t="s">
        <v>471</v>
      </c>
      <c r="H18898" t="s">
        <v>248</v>
      </c>
      <c r="I18898" t="s">
        <v>249</v>
      </c>
      <c r="J18898" t="s">
        <v>248</v>
      </c>
      <c r="K18898" t="s">
        <v>1086</v>
      </c>
      <c r="L18898" t="s">
        <v>372</v>
      </c>
      <c r="M18898" t="s">
        <v>373</v>
      </c>
      <c r="N18898" t="s">
        <v>488</v>
      </c>
    </row>
    <row r="18899" spans="1:14" x14ac:dyDescent="0.25">
      <c r="A18899" t="s">
        <v>240</v>
      </c>
      <c r="B18899" s="1">
        <v>45838</v>
      </c>
      <c r="C18899" t="s">
        <v>1084</v>
      </c>
      <c r="D18899" t="s">
        <v>1085</v>
      </c>
      <c r="E18899" s="4">
        <v>-120000</v>
      </c>
      <c r="F18899" t="s">
        <v>1477</v>
      </c>
      <c r="G18899" t="s">
        <v>471</v>
      </c>
      <c r="H18899" t="s">
        <v>248</v>
      </c>
      <c r="I18899" t="s">
        <v>249</v>
      </c>
      <c r="J18899" t="s">
        <v>248</v>
      </c>
      <c r="K18899" t="s">
        <v>1086</v>
      </c>
      <c r="L18899" t="s">
        <v>372</v>
      </c>
      <c r="M18899" t="s">
        <v>373</v>
      </c>
      <c r="N18899" t="s">
        <v>488</v>
      </c>
    </row>
    <row r="18900" spans="1:14" x14ac:dyDescent="0.25">
      <c r="A18900" t="s">
        <v>240</v>
      </c>
      <c r="B18900" s="1">
        <v>45869</v>
      </c>
      <c r="C18900" t="s">
        <v>1084</v>
      </c>
      <c r="D18900" t="s">
        <v>1085</v>
      </c>
      <c r="E18900" s="4">
        <v>-225000</v>
      </c>
      <c r="F18900" t="s">
        <v>1477</v>
      </c>
      <c r="G18900" t="s">
        <v>471</v>
      </c>
      <c r="H18900" t="s">
        <v>248</v>
      </c>
      <c r="I18900" t="s">
        <v>249</v>
      </c>
      <c r="J18900" t="s">
        <v>248</v>
      </c>
      <c r="K18900" t="s">
        <v>1086</v>
      </c>
      <c r="L18900" t="s">
        <v>372</v>
      </c>
      <c r="M18900" t="s">
        <v>373</v>
      </c>
      <c r="N18900" t="s">
        <v>488</v>
      </c>
    </row>
    <row r="18901" spans="1:14" x14ac:dyDescent="0.25">
      <c r="A18901" t="s">
        <v>240</v>
      </c>
      <c r="B18901" s="1">
        <v>45900</v>
      </c>
      <c r="C18901" t="s">
        <v>1084</v>
      </c>
      <c r="D18901" t="s">
        <v>1085</v>
      </c>
      <c r="E18901" s="4">
        <v>-330000</v>
      </c>
      <c r="F18901" t="s">
        <v>1477</v>
      </c>
      <c r="G18901" t="s">
        <v>471</v>
      </c>
      <c r="H18901" t="s">
        <v>248</v>
      </c>
      <c r="I18901" t="s">
        <v>249</v>
      </c>
      <c r="J18901" t="s">
        <v>248</v>
      </c>
      <c r="K18901" t="s">
        <v>1086</v>
      </c>
      <c r="L18901" t="s">
        <v>372</v>
      </c>
      <c r="M18901" t="s">
        <v>373</v>
      </c>
      <c r="N18901" t="s">
        <v>488</v>
      </c>
    </row>
    <row r="18902" spans="1:14" x14ac:dyDescent="0.25">
      <c r="A18902" t="s">
        <v>240</v>
      </c>
      <c r="B18902" s="1">
        <v>45930</v>
      </c>
      <c r="C18902" t="s">
        <v>1084</v>
      </c>
      <c r="D18902" t="s">
        <v>1085</v>
      </c>
      <c r="E18902" s="4">
        <v>-435000</v>
      </c>
      <c r="F18902" t="s">
        <v>1477</v>
      </c>
      <c r="G18902" t="s">
        <v>471</v>
      </c>
      <c r="H18902" t="s">
        <v>248</v>
      </c>
      <c r="I18902" t="s">
        <v>249</v>
      </c>
      <c r="J18902" t="s">
        <v>248</v>
      </c>
      <c r="K18902" t="s">
        <v>1086</v>
      </c>
      <c r="L18902" t="s">
        <v>372</v>
      </c>
      <c r="M18902" t="s">
        <v>373</v>
      </c>
      <c r="N18902" t="s">
        <v>488</v>
      </c>
    </row>
    <row r="18903" spans="1:14" x14ac:dyDescent="0.25">
      <c r="A18903" t="s">
        <v>240</v>
      </c>
      <c r="B18903" s="1">
        <v>45961</v>
      </c>
      <c r="C18903" t="s">
        <v>1084</v>
      </c>
      <c r="D18903" t="s">
        <v>1085</v>
      </c>
      <c r="E18903" s="4">
        <v>-540000</v>
      </c>
      <c r="F18903" t="s">
        <v>1477</v>
      </c>
      <c r="G18903" t="s">
        <v>471</v>
      </c>
      <c r="H18903" t="s">
        <v>248</v>
      </c>
      <c r="I18903" t="s">
        <v>249</v>
      </c>
      <c r="J18903" t="s">
        <v>248</v>
      </c>
      <c r="K18903" t="s">
        <v>1086</v>
      </c>
      <c r="L18903" t="s">
        <v>372</v>
      </c>
      <c r="M18903" t="s">
        <v>373</v>
      </c>
      <c r="N18903" t="s">
        <v>488</v>
      </c>
    </row>
    <row r="18904" spans="1:14" x14ac:dyDescent="0.25">
      <c r="A18904" t="s">
        <v>240</v>
      </c>
      <c r="B18904" s="1">
        <v>45991</v>
      </c>
      <c r="C18904" t="s">
        <v>1084</v>
      </c>
      <c r="D18904" t="s">
        <v>1085</v>
      </c>
      <c r="E18904" s="4">
        <v>-645000</v>
      </c>
      <c r="F18904" t="s">
        <v>1477</v>
      </c>
      <c r="G18904" t="s">
        <v>471</v>
      </c>
      <c r="H18904" t="s">
        <v>248</v>
      </c>
      <c r="I18904" t="s">
        <v>249</v>
      </c>
      <c r="J18904" t="s">
        <v>248</v>
      </c>
      <c r="K18904" t="s">
        <v>1086</v>
      </c>
      <c r="L18904" t="s">
        <v>372</v>
      </c>
      <c r="M18904" t="s">
        <v>373</v>
      </c>
      <c r="N18904" t="s">
        <v>488</v>
      </c>
    </row>
    <row r="18905" spans="1:14" x14ac:dyDescent="0.25">
      <c r="A18905" t="s">
        <v>240</v>
      </c>
      <c r="B18905" s="1">
        <v>46022</v>
      </c>
      <c r="C18905" t="s">
        <v>1084</v>
      </c>
      <c r="D18905" t="s">
        <v>1085</v>
      </c>
      <c r="E18905" s="4">
        <v>-750000</v>
      </c>
      <c r="F18905" t="s">
        <v>1477</v>
      </c>
      <c r="G18905" t="s">
        <v>471</v>
      </c>
      <c r="H18905" t="s">
        <v>248</v>
      </c>
      <c r="I18905" t="s">
        <v>249</v>
      </c>
      <c r="J18905" t="s">
        <v>248</v>
      </c>
      <c r="K18905" t="s">
        <v>1086</v>
      </c>
      <c r="L18905" t="s">
        <v>372</v>
      </c>
      <c r="M18905" t="s">
        <v>373</v>
      </c>
      <c r="N18905" t="s">
        <v>488</v>
      </c>
    </row>
    <row r="18906" spans="1:14" x14ac:dyDescent="0.25">
      <c r="A18906" t="s">
        <v>240</v>
      </c>
      <c r="B18906" s="1">
        <v>45688</v>
      </c>
      <c r="C18906" t="s">
        <v>1089</v>
      </c>
      <c r="D18906" t="s">
        <v>1090</v>
      </c>
      <c r="E18906" s="4">
        <v>-60544.45</v>
      </c>
      <c r="F18906" t="s">
        <v>1477</v>
      </c>
      <c r="G18906" t="s">
        <v>471</v>
      </c>
      <c r="H18906" t="s">
        <v>248</v>
      </c>
      <c r="I18906" t="s">
        <v>249</v>
      </c>
      <c r="J18906" t="s">
        <v>248</v>
      </c>
      <c r="K18906" t="s">
        <v>1086</v>
      </c>
      <c r="L18906" t="s">
        <v>372</v>
      </c>
      <c r="M18906" t="s">
        <v>373</v>
      </c>
      <c r="N18906" t="s">
        <v>488</v>
      </c>
    </row>
    <row r="18907" spans="1:14" x14ac:dyDescent="0.25">
      <c r="A18907" t="s">
        <v>240</v>
      </c>
      <c r="B18907" s="1">
        <v>45716</v>
      </c>
      <c r="C18907" t="s">
        <v>1089</v>
      </c>
      <c r="D18907" t="s">
        <v>1090</v>
      </c>
      <c r="E18907" s="4">
        <v>-60544.45</v>
      </c>
      <c r="F18907" t="s">
        <v>1477</v>
      </c>
      <c r="G18907" t="s">
        <v>471</v>
      </c>
      <c r="H18907" t="s">
        <v>248</v>
      </c>
      <c r="I18907" t="s">
        <v>249</v>
      </c>
      <c r="J18907" t="s">
        <v>248</v>
      </c>
      <c r="K18907" t="s">
        <v>1086</v>
      </c>
      <c r="L18907" t="s">
        <v>372</v>
      </c>
      <c r="M18907" t="s">
        <v>373</v>
      </c>
      <c r="N18907" t="s">
        <v>488</v>
      </c>
    </row>
    <row r="18908" spans="1:14" x14ac:dyDescent="0.25">
      <c r="A18908" t="s">
        <v>240</v>
      </c>
      <c r="B18908" s="1">
        <v>45747</v>
      </c>
      <c r="C18908" t="s">
        <v>1089</v>
      </c>
      <c r="D18908" t="s">
        <v>1090</v>
      </c>
      <c r="E18908" s="4">
        <v>-100794.45</v>
      </c>
      <c r="F18908" t="s">
        <v>1477</v>
      </c>
      <c r="G18908" t="s">
        <v>471</v>
      </c>
      <c r="H18908" t="s">
        <v>248</v>
      </c>
      <c r="I18908" t="s">
        <v>249</v>
      </c>
      <c r="J18908" t="s">
        <v>248</v>
      </c>
      <c r="K18908" t="s">
        <v>1086</v>
      </c>
      <c r="L18908" t="s">
        <v>372</v>
      </c>
      <c r="M18908" t="s">
        <v>373</v>
      </c>
      <c r="N18908" t="s">
        <v>488</v>
      </c>
    </row>
    <row r="18909" spans="1:14" x14ac:dyDescent="0.25">
      <c r="A18909" t="s">
        <v>240</v>
      </c>
      <c r="B18909" s="1">
        <v>45777</v>
      </c>
      <c r="C18909" t="s">
        <v>1089</v>
      </c>
      <c r="D18909" t="s">
        <v>1090</v>
      </c>
      <c r="E18909" s="4">
        <v>-141308.59000000003</v>
      </c>
      <c r="F18909" t="s">
        <v>1477</v>
      </c>
      <c r="G18909" t="s">
        <v>471</v>
      </c>
      <c r="H18909" t="s">
        <v>248</v>
      </c>
      <c r="I18909" t="s">
        <v>249</v>
      </c>
      <c r="J18909" t="s">
        <v>248</v>
      </c>
      <c r="K18909" t="s">
        <v>1086</v>
      </c>
      <c r="L18909" t="s">
        <v>372</v>
      </c>
      <c r="M18909" t="s">
        <v>373</v>
      </c>
      <c r="N18909" t="s">
        <v>488</v>
      </c>
    </row>
    <row r="18910" spans="1:14" x14ac:dyDescent="0.25">
      <c r="A18910" t="s">
        <v>240</v>
      </c>
      <c r="B18910" s="1">
        <v>45808</v>
      </c>
      <c r="C18910" t="s">
        <v>1089</v>
      </c>
      <c r="D18910" t="s">
        <v>1090</v>
      </c>
      <c r="E18910" s="4">
        <v>-157908.59000000003</v>
      </c>
      <c r="F18910" t="s">
        <v>1477</v>
      </c>
      <c r="G18910" t="s">
        <v>471</v>
      </c>
      <c r="H18910" t="s">
        <v>248</v>
      </c>
      <c r="I18910" t="s">
        <v>249</v>
      </c>
      <c r="J18910" t="s">
        <v>248</v>
      </c>
      <c r="K18910" t="s">
        <v>1086</v>
      </c>
      <c r="L18910" t="s">
        <v>372</v>
      </c>
      <c r="M18910" t="s">
        <v>373</v>
      </c>
      <c r="N18910" t="s">
        <v>488</v>
      </c>
    </row>
    <row r="18911" spans="1:14" x14ac:dyDescent="0.25">
      <c r="A18911" t="s">
        <v>240</v>
      </c>
      <c r="B18911" s="1">
        <v>45838</v>
      </c>
      <c r="C18911" t="s">
        <v>1089</v>
      </c>
      <c r="D18911" t="s">
        <v>1090</v>
      </c>
      <c r="E18911" s="4">
        <v>-163921.64857142858</v>
      </c>
      <c r="F18911" t="s">
        <v>1477</v>
      </c>
      <c r="G18911" t="s">
        <v>471</v>
      </c>
      <c r="H18911" t="s">
        <v>248</v>
      </c>
      <c r="I18911" t="s">
        <v>249</v>
      </c>
      <c r="J18911" t="s">
        <v>248</v>
      </c>
      <c r="K18911" t="s">
        <v>1086</v>
      </c>
      <c r="L18911" t="s">
        <v>372</v>
      </c>
      <c r="M18911" t="s">
        <v>373</v>
      </c>
      <c r="N18911" t="s">
        <v>488</v>
      </c>
    </row>
    <row r="18912" spans="1:14" x14ac:dyDescent="0.25">
      <c r="A18912" t="s">
        <v>240</v>
      </c>
      <c r="B18912" s="1">
        <v>45869</v>
      </c>
      <c r="C18912" t="s">
        <v>1089</v>
      </c>
      <c r="D18912" t="s">
        <v>1090</v>
      </c>
      <c r="E18912" s="4">
        <v>-169934.70714285714</v>
      </c>
      <c r="F18912" t="s">
        <v>1477</v>
      </c>
      <c r="G18912" t="s">
        <v>471</v>
      </c>
      <c r="H18912" t="s">
        <v>248</v>
      </c>
      <c r="I18912" t="s">
        <v>249</v>
      </c>
      <c r="J18912" t="s">
        <v>248</v>
      </c>
      <c r="K18912" t="s">
        <v>1086</v>
      </c>
      <c r="L18912" t="s">
        <v>372</v>
      </c>
      <c r="M18912" t="s">
        <v>373</v>
      </c>
      <c r="N18912" t="s">
        <v>488</v>
      </c>
    </row>
    <row r="18913" spans="1:14" x14ac:dyDescent="0.25">
      <c r="A18913" t="s">
        <v>240</v>
      </c>
      <c r="B18913" s="1">
        <v>45900</v>
      </c>
      <c r="C18913" t="s">
        <v>1089</v>
      </c>
      <c r="D18913" t="s">
        <v>1090</v>
      </c>
      <c r="E18913" s="4">
        <v>-175947.76571428569</v>
      </c>
      <c r="F18913" t="s">
        <v>1477</v>
      </c>
      <c r="G18913" t="s">
        <v>471</v>
      </c>
      <c r="H18913" t="s">
        <v>248</v>
      </c>
      <c r="I18913" t="s">
        <v>249</v>
      </c>
      <c r="J18913" t="s">
        <v>248</v>
      </c>
      <c r="K18913" t="s">
        <v>1086</v>
      </c>
      <c r="L18913" t="s">
        <v>372</v>
      </c>
      <c r="M18913" t="s">
        <v>373</v>
      </c>
      <c r="N18913" t="s">
        <v>488</v>
      </c>
    </row>
    <row r="18914" spans="1:14" x14ac:dyDescent="0.25">
      <c r="A18914" t="s">
        <v>240</v>
      </c>
      <c r="B18914" s="1">
        <v>45930</v>
      </c>
      <c r="C18914" t="s">
        <v>1089</v>
      </c>
      <c r="D18914" t="s">
        <v>1090</v>
      </c>
      <c r="E18914" s="4">
        <v>-181960.82428571425</v>
      </c>
      <c r="F18914" t="s">
        <v>1477</v>
      </c>
      <c r="G18914" t="s">
        <v>471</v>
      </c>
      <c r="H18914" t="s">
        <v>248</v>
      </c>
      <c r="I18914" t="s">
        <v>249</v>
      </c>
      <c r="J18914" t="s">
        <v>248</v>
      </c>
      <c r="K18914" t="s">
        <v>1086</v>
      </c>
      <c r="L18914" t="s">
        <v>372</v>
      </c>
      <c r="M18914" t="s">
        <v>373</v>
      </c>
      <c r="N18914" t="s">
        <v>488</v>
      </c>
    </row>
    <row r="18915" spans="1:14" x14ac:dyDescent="0.25">
      <c r="A18915" t="s">
        <v>240</v>
      </c>
      <c r="B18915" s="1">
        <v>45961</v>
      </c>
      <c r="C18915" t="s">
        <v>1089</v>
      </c>
      <c r="D18915" t="s">
        <v>1090</v>
      </c>
      <c r="E18915" s="4">
        <v>-187973.8828571428</v>
      </c>
      <c r="F18915" t="s">
        <v>1477</v>
      </c>
      <c r="G18915" t="s">
        <v>471</v>
      </c>
      <c r="H18915" t="s">
        <v>248</v>
      </c>
      <c r="I18915" t="s">
        <v>249</v>
      </c>
      <c r="J18915" t="s">
        <v>248</v>
      </c>
      <c r="K18915" t="s">
        <v>1086</v>
      </c>
      <c r="L18915" t="s">
        <v>372</v>
      </c>
      <c r="M18915" t="s">
        <v>373</v>
      </c>
      <c r="N18915" t="s">
        <v>488</v>
      </c>
    </row>
    <row r="18916" spans="1:14" x14ac:dyDescent="0.25">
      <c r="A18916" t="s">
        <v>240</v>
      </c>
      <c r="B18916" s="1">
        <v>45991</v>
      </c>
      <c r="C18916" t="s">
        <v>1089</v>
      </c>
      <c r="D18916" t="s">
        <v>1090</v>
      </c>
      <c r="E18916" s="4">
        <v>-193986.94142857136</v>
      </c>
      <c r="F18916" t="s">
        <v>1477</v>
      </c>
      <c r="G18916" t="s">
        <v>471</v>
      </c>
      <c r="H18916" t="s">
        <v>248</v>
      </c>
      <c r="I18916" t="s">
        <v>249</v>
      </c>
      <c r="J18916" t="s">
        <v>248</v>
      </c>
      <c r="K18916" t="s">
        <v>1086</v>
      </c>
      <c r="L18916" t="s">
        <v>372</v>
      </c>
      <c r="M18916" t="s">
        <v>373</v>
      </c>
      <c r="N18916" t="s">
        <v>488</v>
      </c>
    </row>
    <row r="18917" spans="1:14" x14ac:dyDescent="0.25">
      <c r="A18917" t="s">
        <v>240</v>
      </c>
      <c r="B18917" s="1">
        <v>46022</v>
      </c>
      <c r="C18917" t="s">
        <v>1089</v>
      </c>
      <c r="D18917" t="s">
        <v>1090</v>
      </c>
      <c r="E18917" s="4">
        <v>-199999.99999999991</v>
      </c>
      <c r="F18917" t="s">
        <v>1477</v>
      </c>
      <c r="G18917" t="s">
        <v>471</v>
      </c>
      <c r="H18917" t="s">
        <v>248</v>
      </c>
      <c r="I18917" t="s">
        <v>249</v>
      </c>
      <c r="J18917" t="s">
        <v>248</v>
      </c>
      <c r="K18917" t="s">
        <v>1086</v>
      </c>
      <c r="L18917" t="s">
        <v>372</v>
      </c>
      <c r="M18917" t="s">
        <v>373</v>
      </c>
      <c r="N18917" t="s">
        <v>488</v>
      </c>
    </row>
    <row r="18918" spans="1:14" x14ac:dyDescent="0.25">
      <c r="A18918" t="s">
        <v>240</v>
      </c>
      <c r="B18918" s="1">
        <v>45688</v>
      </c>
      <c r="C18918" t="s">
        <v>1336</v>
      </c>
      <c r="D18918" t="s">
        <v>1393</v>
      </c>
      <c r="E18918" s="4">
        <v>0</v>
      </c>
      <c r="F18918" t="s">
        <v>1477</v>
      </c>
      <c r="G18918" t="s">
        <v>471</v>
      </c>
      <c r="H18918" t="s">
        <v>308</v>
      </c>
      <c r="I18918" t="s">
        <v>309</v>
      </c>
      <c r="J18918" t="s">
        <v>264</v>
      </c>
      <c r="K18918" t="s">
        <v>1244</v>
      </c>
      <c r="L18918" t="s">
        <v>378</v>
      </c>
      <c r="M18918" t="s">
        <v>379</v>
      </c>
      <c r="N18918" t="s">
        <v>488</v>
      </c>
    </row>
    <row r="18919" spans="1:14" x14ac:dyDescent="0.25">
      <c r="A18919" t="s">
        <v>240</v>
      </c>
      <c r="B18919" s="1">
        <v>45716</v>
      </c>
      <c r="C18919" t="s">
        <v>1336</v>
      </c>
      <c r="D18919" t="s">
        <v>1393</v>
      </c>
      <c r="E18919" s="4">
        <v>500</v>
      </c>
      <c r="F18919" t="s">
        <v>1477</v>
      </c>
      <c r="G18919" t="s">
        <v>471</v>
      </c>
      <c r="H18919" t="s">
        <v>308</v>
      </c>
      <c r="I18919" t="s">
        <v>309</v>
      </c>
      <c r="J18919" t="s">
        <v>264</v>
      </c>
      <c r="K18919" t="s">
        <v>1244</v>
      </c>
      <c r="L18919" t="s">
        <v>378</v>
      </c>
      <c r="M18919" t="s">
        <v>379</v>
      </c>
      <c r="N18919" t="s">
        <v>488</v>
      </c>
    </row>
    <row r="18920" spans="1:14" x14ac:dyDescent="0.25">
      <c r="A18920" t="s">
        <v>240</v>
      </c>
      <c r="B18920" s="1">
        <v>45747</v>
      </c>
      <c r="C18920" t="s">
        <v>1336</v>
      </c>
      <c r="D18920" t="s">
        <v>1393</v>
      </c>
      <c r="E18920" s="4">
        <v>11505.56</v>
      </c>
      <c r="F18920" t="s">
        <v>1477</v>
      </c>
      <c r="G18920" t="s">
        <v>471</v>
      </c>
      <c r="H18920" t="s">
        <v>308</v>
      </c>
      <c r="I18920" t="s">
        <v>309</v>
      </c>
      <c r="J18920" t="s">
        <v>264</v>
      </c>
      <c r="K18920" t="s">
        <v>1244</v>
      </c>
      <c r="L18920" t="s">
        <v>378</v>
      </c>
      <c r="M18920" t="s">
        <v>379</v>
      </c>
      <c r="N18920" t="s">
        <v>488</v>
      </c>
    </row>
    <row r="18921" spans="1:14" x14ac:dyDescent="0.25">
      <c r="A18921" t="s">
        <v>240</v>
      </c>
      <c r="B18921" s="1">
        <v>45777</v>
      </c>
      <c r="C18921" t="s">
        <v>1336</v>
      </c>
      <c r="D18921" t="s">
        <v>1393</v>
      </c>
      <c r="E18921" s="4">
        <v>14891.59</v>
      </c>
      <c r="F18921" t="s">
        <v>1477</v>
      </c>
      <c r="G18921" t="s">
        <v>471</v>
      </c>
      <c r="H18921" t="s">
        <v>308</v>
      </c>
      <c r="I18921" t="s">
        <v>309</v>
      </c>
      <c r="J18921" t="s">
        <v>264</v>
      </c>
      <c r="K18921" t="s">
        <v>1244</v>
      </c>
      <c r="L18921" t="s">
        <v>378</v>
      </c>
      <c r="M18921" t="s">
        <v>379</v>
      </c>
      <c r="N18921" t="s">
        <v>488</v>
      </c>
    </row>
    <row r="18922" spans="1:14" x14ac:dyDescent="0.25">
      <c r="A18922" t="s">
        <v>240</v>
      </c>
      <c r="B18922" s="1">
        <v>45808</v>
      </c>
      <c r="C18922" t="s">
        <v>1336</v>
      </c>
      <c r="D18922" t="s">
        <v>1393</v>
      </c>
      <c r="E18922" s="4">
        <v>38742.83</v>
      </c>
      <c r="F18922" t="s">
        <v>1477</v>
      </c>
      <c r="G18922" t="s">
        <v>471</v>
      </c>
      <c r="H18922" t="s">
        <v>308</v>
      </c>
      <c r="I18922" t="s">
        <v>309</v>
      </c>
      <c r="J18922" t="s">
        <v>264</v>
      </c>
      <c r="K18922" t="s">
        <v>1244</v>
      </c>
      <c r="L18922" t="s">
        <v>378</v>
      </c>
      <c r="M18922" t="s">
        <v>379</v>
      </c>
      <c r="N18922" t="s">
        <v>488</v>
      </c>
    </row>
    <row r="18923" spans="1:14" x14ac:dyDescent="0.25">
      <c r="A18923" t="s">
        <v>240</v>
      </c>
      <c r="B18923" s="1">
        <v>45838</v>
      </c>
      <c r="C18923" t="s">
        <v>1336</v>
      </c>
      <c r="D18923" t="s">
        <v>1393</v>
      </c>
      <c r="E18923" s="4">
        <v>41028.337142857141</v>
      </c>
      <c r="F18923" t="s">
        <v>1477</v>
      </c>
      <c r="G18923" t="s">
        <v>471</v>
      </c>
      <c r="H18923" t="s">
        <v>308</v>
      </c>
      <c r="I18923" t="s">
        <v>309</v>
      </c>
      <c r="J18923" t="s">
        <v>264</v>
      </c>
      <c r="K18923" t="s">
        <v>1244</v>
      </c>
      <c r="L18923" t="s">
        <v>378</v>
      </c>
      <c r="M18923" t="s">
        <v>379</v>
      </c>
      <c r="N18923" t="s">
        <v>488</v>
      </c>
    </row>
    <row r="18924" spans="1:14" x14ac:dyDescent="0.25">
      <c r="A18924" t="s">
        <v>240</v>
      </c>
      <c r="B18924" s="1">
        <v>45869</v>
      </c>
      <c r="C18924" t="s">
        <v>1336</v>
      </c>
      <c r="D18924" t="s">
        <v>1393</v>
      </c>
      <c r="E18924" s="4">
        <v>43313.84428571428</v>
      </c>
      <c r="F18924" t="s">
        <v>1477</v>
      </c>
      <c r="G18924" t="s">
        <v>471</v>
      </c>
      <c r="H18924" t="s">
        <v>308</v>
      </c>
      <c r="I18924" t="s">
        <v>309</v>
      </c>
      <c r="J18924" t="s">
        <v>264</v>
      </c>
      <c r="K18924" t="s">
        <v>1244</v>
      </c>
      <c r="L18924" t="s">
        <v>378</v>
      </c>
      <c r="M18924" t="s">
        <v>379</v>
      </c>
      <c r="N18924" t="s">
        <v>488</v>
      </c>
    </row>
    <row r="18925" spans="1:14" x14ac:dyDescent="0.25">
      <c r="A18925" t="s">
        <v>240</v>
      </c>
      <c r="B18925" s="1">
        <v>45900</v>
      </c>
      <c r="C18925" t="s">
        <v>1336</v>
      </c>
      <c r="D18925" t="s">
        <v>1393</v>
      </c>
      <c r="E18925" s="4">
        <v>45599.351428571419</v>
      </c>
      <c r="F18925" t="s">
        <v>1477</v>
      </c>
      <c r="G18925" t="s">
        <v>471</v>
      </c>
      <c r="H18925" t="s">
        <v>308</v>
      </c>
      <c r="I18925" t="s">
        <v>309</v>
      </c>
      <c r="J18925" t="s">
        <v>264</v>
      </c>
      <c r="K18925" t="s">
        <v>1244</v>
      </c>
      <c r="L18925" t="s">
        <v>378</v>
      </c>
      <c r="M18925" t="s">
        <v>379</v>
      </c>
      <c r="N18925" t="s">
        <v>488</v>
      </c>
    </row>
    <row r="18926" spans="1:14" x14ac:dyDescent="0.25">
      <c r="A18926" t="s">
        <v>240</v>
      </c>
      <c r="B18926" s="1">
        <v>45930</v>
      </c>
      <c r="C18926" t="s">
        <v>1336</v>
      </c>
      <c r="D18926" t="s">
        <v>1393</v>
      </c>
      <c r="E18926" s="4">
        <v>47884.858571428558</v>
      </c>
      <c r="F18926" t="s">
        <v>1477</v>
      </c>
      <c r="G18926" t="s">
        <v>471</v>
      </c>
      <c r="H18926" t="s">
        <v>308</v>
      </c>
      <c r="I18926" t="s">
        <v>309</v>
      </c>
      <c r="J18926" t="s">
        <v>264</v>
      </c>
      <c r="K18926" t="s">
        <v>1244</v>
      </c>
      <c r="L18926" t="s">
        <v>378</v>
      </c>
      <c r="M18926" t="s">
        <v>379</v>
      </c>
      <c r="N18926" t="s">
        <v>488</v>
      </c>
    </row>
    <row r="18927" spans="1:14" x14ac:dyDescent="0.25">
      <c r="A18927" t="s">
        <v>240</v>
      </c>
      <c r="B18927" s="1">
        <v>45961</v>
      </c>
      <c r="C18927" t="s">
        <v>1336</v>
      </c>
      <c r="D18927" t="s">
        <v>1393</v>
      </c>
      <c r="E18927" s="4">
        <v>50170.365714285697</v>
      </c>
      <c r="F18927" t="s">
        <v>1477</v>
      </c>
      <c r="G18927" t="s">
        <v>471</v>
      </c>
      <c r="H18927" t="s">
        <v>308</v>
      </c>
      <c r="I18927" t="s">
        <v>309</v>
      </c>
      <c r="J18927" t="s">
        <v>264</v>
      </c>
      <c r="K18927" t="s">
        <v>1244</v>
      </c>
      <c r="L18927" t="s">
        <v>378</v>
      </c>
      <c r="M18927" t="s">
        <v>379</v>
      </c>
      <c r="N18927" t="s">
        <v>488</v>
      </c>
    </row>
    <row r="18928" spans="1:14" x14ac:dyDescent="0.25">
      <c r="A18928" t="s">
        <v>240</v>
      </c>
      <c r="B18928" s="1">
        <v>45991</v>
      </c>
      <c r="C18928" t="s">
        <v>1336</v>
      </c>
      <c r="D18928" t="s">
        <v>1393</v>
      </c>
      <c r="E18928" s="4">
        <v>52455.872857142836</v>
      </c>
      <c r="F18928" t="s">
        <v>1477</v>
      </c>
      <c r="G18928" t="s">
        <v>471</v>
      </c>
      <c r="H18928" t="s">
        <v>308</v>
      </c>
      <c r="I18928" t="s">
        <v>309</v>
      </c>
      <c r="J18928" t="s">
        <v>264</v>
      </c>
      <c r="K18928" t="s">
        <v>1244</v>
      </c>
      <c r="L18928" t="s">
        <v>378</v>
      </c>
      <c r="M18928" t="s">
        <v>379</v>
      </c>
      <c r="N18928" t="s">
        <v>488</v>
      </c>
    </row>
    <row r="18929" spans="1:14" x14ac:dyDescent="0.25">
      <c r="A18929" t="s">
        <v>240</v>
      </c>
      <c r="B18929" s="1">
        <v>46022</v>
      </c>
      <c r="C18929" t="s">
        <v>1336</v>
      </c>
      <c r="D18929" t="s">
        <v>1393</v>
      </c>
      <c r="E18929" s="4">
        <v>54741.379999999976</v>
      </c>
      <c r="F18929" t="s">
        <v>1477</v>
      </c>
      <c r="G18929" t="s">
        <v>471</v>
      </c>
      <c r="H18929" t="s">
        <v>308</v>
      </c>
      <c r="I18929" t="s">
        <v>309</v>
      </c>
      <c r="J18929" t="s">
        <v>264</v>
      </c>
      <c r="K18929" t="s">
        <v>1244</v>
      </c>
      <c r="L18929" t="s">
        <v>378</v>
      </c>
      <c r="M18929" t="s">
        <v>379</v>
      </c>
      <c r="N18929" t="s">
        <v>488</v>
      </c>
    </row>
    <row r="18930" spans="1:14" x14ac:dyDescent="0.25">
      <c r="A18930" t="s">
        <v>240</v>
      </c>
      <c r="B18930" s="1">
        <v>45688</v>
      </c>
      <c r="C18930" t="s">
        <v>1249</v>
      </c>
      <c r="D18930" t="s">
        <v>1250</v>
      </c>
      <c r="E18930" s="4">
        <v>0</v>
      </c>
      <c r="F18930" t="s">
        <v>1477</v>
      </c>
      <c r="G18930" t="s">
        <v>471</v>
      </c>
      <c r="H18930" t="s">
        <v>308</v>
      </c>
      <c r="I18930" t="s">
        <v>309</v>
      </c>
      <c r="J18930" t="s">
        <v>264</v>
      </c>
      <c r="K18930" t="s">
        <v>1251</v>
      </c>
      <c r="L18930" t="s">
        <v>378</v>
      </c>
      <c r="M18930" t="s">
        <v>379</v>
      </c>
      <c r="N18930" t="s">
        <v>488</v>
      </c>
    </row>
    <row r="18931" spans="1:14" x14ac:dyDescent="0.25">
      <c r="A18931" t="s">
        <v>240</v>
      </c>
      <c r="B18931" s="1">
        <v>45716</v>
      </c>
      <c r="C18931" t="s">
        <v>1249</v>
      </c>
      <c r="D18931" t="s">
        <v>1250</v>
      </c>
      <c r="E18931" s="4">
        <v>5942.1399999999994</v>
      </c>
      <c r="F18931" t="s">
        <v>1477</v>
      </c>
      <c r="G18931" t="s">
        <v>471</v>
      </c>
      <c r="H18931" t="s">
        <v>308</v>
      </c>
      <c r="I18931" t="s">
        <v>309</v>
      </c>
      <c r="J18931" t="s">
        <v>264</v>
      </c>
      <c r="K18931" t="s">
        <v>1251</v>
      </c>
      <c r="L18931" t="s">
        <v>378</v>
      </c>
      <c r="M18931" t="s">
        <v>379</v>
      </c>
      <c r="N18931" t="s">
        <v>488</v>
      </c>
    </row>
    <row r="18932" spans="1:14" x14ac:dyDescent="0.25">
      <c r="A18932" t="s">
        <v>240</v>
      </c>
      <c r="B18932" s="1">
        <v>45747</v>
      </c>
      <c r="C18932" t="s">
        <v>1249</v>
      </c>
      <c r="D18932" t="s">
        <v>1250</v>
      </c>
      <c r="E18932" s="4">
        <v>6242.1399999999994</v>
      </c>
      <c r="F18932" t="s">
        <v>1477</v>
      </c>
      <c r="G18932" t="s">
        <v>471</v>
      </c>
      <c r="H18932" t="s">
        <v>308</v>
      </c>
      <c r="I18932" t="s">
        <v>309</v>
      </c>
      <c r="J18932" t="s">
        <v>264</v>
      </c>
      <c r="K18932" t="s">
        <v>1251</v>
      </c>
      <c r="L18932" t="s">
        <v>378</v>
      </c>
      <c r="M18932" t="s">
        <v>379</v>
      </c>
      <c r="N18932" t="s">
        <v>488</v>
      </c>
    </row>
    <row r="18933" spans="1:14" x14ac:dyDescent="0.25">
      <c r="A18933" t="s">
        <v>240</v>
      </c>
      <c r="B18933" s="1">
        <v>45777</v>
      </c>
      <c r="C18933" t="s">
        <v>1249</v>
      </c>
      <c r="D18933" t="s">
        <v>1250</v>
      </c>
      <c r="E18933" s="4">
        <v>3930</v>
      </c>
      <c r="F18933" t="s">
        <v>1477</v>
      </c>
      <c r="G18933" t="s">
        <v>471</v>
      </c>
      <c r="H18933" t="s">
        <v>308</v>
      </c>
      <c r="I18933" t="s">
        <v>309</v>
      </c>
      <c r="J18933" t="s">
        <v>264</v>
      </c>
      <c r="K18933" t="s">
        <v>1251</v>
      </c>
      <c r="L18933" t="s">
        <v>378</v>
      </c>
      <c r="M18933" t="s">
        <v>379</v>
      </c>
      <c r="N18933" t="s">
        <v>488</v>
      </c>
    </row>
    <row r="18934" spans="1:14" x14ac:dyDescent="0.25">
      <c r="A18934" t="s">
        <v>240</v>
      </c>
      <c r="B18934" s="1">
        <v>45808</v>
      </c>
      <c r="C18934" t="s">
        <v>1249</v>
      </c>
      <c r="D18934" t="s">
        <v>1250</v>
      </c>
      <c r="E18934" s="4">
        <v>6430</v>
      </c>
      <c r="F18934" t="s">
        <v>1477</v>
      </c>
      <c r="G18934" t="s">
        <v>471</v>
      </c>
      <c r="H18934" t="s">
        <v>308</v>
      </c>
      <c r="I18934" t="s">
        <v>309</v>
      </c>
      <c r="J18934" t="s">
        <v>264</v>
      </c>
      <c r="K18934" t="s">
        <v>1251</v>
      </c>
      <c r="L18934" t="s">
        <v>378</v>
      </c>
      <c r="M18934" t="s">
        <v>379</v>
      </c>
      <c r="N18934" t="s">
        <v>488</v>
      </c>
    </row>
    <row r="18935" spans="1:14" x14ac:dyDescent="0.25">
      <c r="A18935" t="s">
        <v>240</v>
      </c>
      <c r="B18935" s="1">
        <v>45838</v>
      </c>
      <c r="C18935" t="s">
        <v>1249</v>
      </c>
      <c r="D18935" t="s">
        <v>1250</v>
      </c>
      <c r="E18935" s="4">
        <v>6430</v>
      </c>
      <c r="F18935" t="s">
        <v>1477</v>
      </c>
      <c r="G18935" t="s">
        <v>471</v>
      </c>
      <c r="H18935" t="s">
        <v>308</v>
      </c>
      <c r="I18935" t="s">
        <v>309</v>
      </c>
      <c r="J18935" t="s">
        <v>264</v>
      </c>
      <c r="K18935" t="s">
        <v>1251</v>
      </c>
      <c r="L18935" t="s">
        <v>378</v>
      </c>
      <c r="M18935" t="s">
        <v>379</v>
      </c>
      <c r="N18935" t="s">
        <v>488</v>
      </c>
    </row>
    <row r="18936" spans="1:14" x14ac:dyDescent="0.25">
      <c r="A18936" t="s">
        <v>240</v>
      </c>
      <c r="B18936" s="1">
        <v>45869</v>
      </c>
      <c r="C18936" t="s">
        <v>1249</v>
      </c>
      <c r="D18936" t="s">
        <v>1250</v>
      </c>
      <c r="E18936" s="4">
        <v>6430</v>
      </c>
      <c r="F18936" t="s">
        <v>1477</v>
      </c>
      <c r="G18936" t="s">
        <v>471</v>
      </c>
      <c r="H18936" t="s">
        <v>308</v>
      </c>
      <c r="I18936" t="s">
        <v>309</v>
      </c>
      <c r="J18936" t="s">
        <v>264</v>
      </c>
      <c r="K18936" t="s">
        <v>1251</v>
      </c>
      <c r="L18936" t="s">
        <v>378</v>
      </c>
      <c r="M18936" t="s">
        <v>379</v>
      </c>
      <c r="N18936" t="s">
        <v>488</v>
      </c>
    </row>
    <row r="18937" spans="1:14" x14ac:dyDescent="0.25">
      <c r="A18937" t="s">
        <v>240</v>
      </c>
      <c r="B18937" s="1">
        <v>45900</v>
      </c>
      <c r="C18937" t="s">
        <v>1249</v>
      </c>
      <c r="D18937" t="s">
        <v>1250</v>
      </c>
      <c r="E18937" s="4">
        <v>6430</v>
      </c>
      <c r="F18937" t="s">
        <v>1477</v>
      </c>
      <c r="G18937" t="s">
        <v>471</v>
      </c>
      <c r="H18937" t="s">
        <v>308</v>
      </c>
      <c r="I18937" t="s">
        <v>309</v>
      </c>
      <c r="J18937" t="s">
        <v>264</v>
      </c>
      <c r="K18937" t="s">
        <v>1251</v>
      </c>
      <c r="L18937" t="s">
        <v>378</v>
      </c>
      <c r="M18937" t="s">
        <v>379</v>
      </c>
      <c r="N18937" t="s">
        <v>488</v>
      </c>
    </row>
    <row r="18938" spans="1:14" x14ac:dyDescent="0.25">
      <c r="A18938" t="s">
        <v>240</v>
      </c>
      <c r="B18938" s="1">
        <v>45930</v>
      </c>
      <c r="C18938" t="s">
        <v>1249</v>
      </c>
      <c r="D18938" t="s">
        <v>1250</v>
      </c>
      <c r="E18938" s="4">
        <v>6430</v>
      </c>
      <c r="F18938" t="s">
        <v>1477</v>
      </c>
      <c r="G18938" t="s">
        <v>471</v>
      </c>
      <c r="H18938" t="s">
        <v>308</v>
      </c>
      <c r="I18938" t="s">
        <v>309</v>
      </c>
      <c r="J18938" t="s">
        <v>264</v>
      </c>
      <c r="K18938" t="s">
        <v>1251</v>
      </c>
      <c r="L18938" t="s">
        <v>378</v>
      </c>
      <c r="M18938" t="s">
        <v>379</v>
      </c>
      <c r="N18938" t="s">
        <v>488</v>
      </c>
    </row>
    <row r="18939" spans="1:14" x14ac:dyDescent="0.25">
      <c r="A18939" t="s">
        <v>240</v>
      </c>
      <c r="B18939" s="1">
        <v>45961</v>
      </c>
      <c r="C18939" t="s">
        <v>1249</v>
      </c>
      <c r="D18939" t="s">
        <v>1250</v>
      </c>
      <c r="E18939" s="4">
        <v>6430</v>
      </c>
      <c r="F18939" t="s">
        <v>1477</v>
      </c>
      <c r="G18939" t="s">
        <v>471</v>
      </c>
      <c r="H18939" t="s">
        <v>308</v>
      </c>
      <c r="I18939" t="s">
        <v>309</v>
      </c>
      <c r="J18939" t="s">
        <v>264</v>
      </c>
      <c r="K18939" t="s">
        <v>1251</v>
      </c>
      <c r="L18939" t="s">
        <v>378</v>
      </c>
      <c r="M18939" t="s">
        <v>379</v>
      </c>
      <c r="N18939" t="s">
        <v>488</v>
      </c>
    </row>
    <row r="18940" spans="1:14" x14ac:dyDescent="0.25">
      <c r="A18940" t="s">
        <v>240</v>
      </c>
      <c r="B18940" s="1">
        <v>45991</v>
      </c>
      <c r="C18940" t="s">
        <v>1249</v>
      </c>
      <c r="D18940" t="s">
        <v>1250</v>
      </c>
      <c r="E18940" s="4">
        <v>6430</v>
      </c>
      <c r="F18940" t="s">
        <v>1477</v>
      </c>
      <c r="G18940" t="s">
        <v>471</v>
      </c>
      <c r="H18940" t="s">
        <v>308</v>
      </c>
      <c r="I18940" t="s">
        <v>309</v>
      </c>
      <c r="J18940" t="s">
        <v>264</v>
      </c>
      <c r="K18940" t="s">
        <v>1251</v>
      </c>
      <c r="L18940" t="s">
        <v>378</v>
      </c>
      <c r="M18940" t="s">
        <v>379</v>
      </c>
      <c r="N18940" t="s">
        <v>488</v>
      </c>
    </row>
    <row r="18941" spans="1:14" x14ac:dyDescent="0.25">
      <c r="A18941" t="s">
        <v>240</v>
      </c>
      <c r="B18941" s="1">
        <v>46022</v>
      </c>
      <c r="C18941" t="s">
        <v>1249</v>
      </c>
      <c r="D18941" t="s">
        <v>1250</v>
      </c>
      <c r="E18941" s="4">
        <v>6430</v>
      </c>
      <c r="F18941" t="s">
        <v>1477</v>
      </c>
      <c r="G18941" t="s">
        <v>471</v>
      </c>
      <c r="H18941" t="s">
        <v>308</v>
      </c>
      <c r="I18941" t="s">
        <v>309</v>
      </c>
      <c r="J18941" t="s">
        <v>264</v>
      </c>
      <c r="K18941" t="s">
        <v>1251</v>
      </c>
      <c r="L18941" t="s">
        <v>378</v>
      </c>
      <c r="M18941" t="s">
        <v>379</v>
      </c>
      <c r="N18941" t="s">
        <v>488</v>
      </c>
    </row>
    <row r="18942" spans="1:14" x14ac:dyDescent="0.25">
      <c r="A18942" t="s">
        <v>240</v>
      </c>
      <c r="B18942" s="1">
        <v>45688</v>
      </c>
      <c r="C18942" t="s">
        <v>1242</v>
      </c>
      <c r="D18942" t="s">
        <v>1243</v>
      </c>
      <c r="E18942" s="4">
        <v>0</v>
      </c>
      <c r="F18942" t="s">
        <v>1477</v>
      </c>
      <c r="G18942" t="s">
        <v>471</v>
      </c>
      <c r="H18942" t="s">
        <v>308</v>
      </c>
      <c r="I18942" t="s">
        <v>309</v>
      </c>
      <c r="J18942" t="s">
        <v>264</v>
      </c>
      <c r="K18942" t="s">
        <v>1244</v>
      </c>
      <c r="L18942" t="s">
        <v>378</v>
      </c>
      <c r="M18942" t="s">
        <v>379</v>
      </c>
      <c r="N18942" t="s">
        <v>480</v>
      </c>
    </row>
    <row r="18943" spans="1:14" x14ac:dyDescent="0.25">
      <c r="A18943" t="s">
        <v>240</v>
      </c>
      <c r="B18943" s="1">
        <v>45716</v>
      </c>
      <c r="C18943" t="s">
        <v>1242</v>
      </c>
      <c r="D18943" t="s">
        <v>1243</v>
      </c>
      <c r="E18943" s="4">
        <v>0</v>
      </c>
      <c r="F18943" t="s">
        <v>1477</v>
      </c>
      <c r="G18943" t="s">
        <v>471</v>
      </c>
      <c r="H18943" t="s">
        <v>308</v>
      </c>
      <c r="I18943" t="s">
        <v>309</v>
      </c>
      <c r="J18943" t="s">
        <v>264</v>
      </c>
      <c r="K18943" t="s">
        <v>1244</v>
      </c>
      <c r="L18943" t="s">
        <v>378</v>
      </c>
      <c r="M18943" t="s">
        <v>379</v>
      </c>
      <c r="N18943" t="s">
        <v>480</v>
      </c>
    </row>
    <row r="18944" spans="1:14" x14ac:dyDescent="0.25">
      <c r="A18944" t="s">
        <v>240</v>
      </c>
      <c r="B18944" s="1">
        <v>45747</v>
      </c>
      <c r="C18944" t="s">
        <v>1242</v>
      </c>
      <c r="D18944" t="s">
        <v>1243</v>
      </c>
      <c r="E18944" s="4">
        <v>100.36</v>
      </c>
      <c r="F18944" t="s">
        <v>1477</v>
      </c>
      <c r="G18944" t="s">
        <v>471</v>
      </c>
      <c r="H18944" t="s">
        <v>308</v>
      </c>
      <c r="I18944" t="s">
        <v>309</v>
      </c>
      <c r="J18944" t="s">
        <v>264</v>
      </c>
      <c r="K18944" t="s">
        <v>1244</v>
      </c>
      <c r="L18944" t="s">
        <v>378</v>
      </c>
      <c r="M18944" t="s">
        <v>379</v>
      </c>
      <c r="N18944" t="s">
        <v>480</v>
      </c>
    </row>
    <row r="18945" spans="1:14" x14ac:dyDescent="0.25">
      <c r="A18945" t="s">
        <v>240</v>
      </c>
      <c r="B18945" s="1">
        <v>45777</v>
      </c>
      <c r="C18945" t="s">
        <v>1242</v>
      </c>
      <c r="D18945" t="s">
        <v>1243</v>
      </c>
      <c r="E18945" s="4">
        <v>100.36</v>
      </c>
      <c r="F18945" t="s">
        <v>1477</v>
      </c>
      <c r="G18945" t="s">
        <v>471</v>
      </c>
      <c r="H18945" t="s">
        <v>308</v>
      </c>
      <c r="I18945" t="s">
        <v>309</v>
      </c>
      <c r="J18945" t="s">
        <v>264</v>
      </c>
      <c r="K18945" t="s">
        <v>1244</v>
      </c>
      <c r="L18945" t="s">
        <v>378</v>
      </c>
      <c r="M18945" t="s">
        <v>379</v>
      </c>
      <c r="N18945" t="s">
        <v>480</v>
      </c>
    </row>
    <row r="18946" spans="1:14" x14ac:dyDescent="0.25">
      <c r="A18946" t="s">
        <v>240</v>
      </c>
      <c r="B18946" s="1">
        <v>45808</v>
      </c>
      <c r="C18946" t="s">
        <v>1242</v>
      </c>
      <c r="D18946" t="s">
        <v>1243</v>
      </c>
      <c r="E18946" s="4">
        <v>1828.62</v>
      </c>
      <c r="F18946" t="s">
        <v>1477</v>
      </c>
      <c r="G18946" t="s">
        <v>471</v>
      </c>
      <c r="H18946" t="s">
        <v>308</v>
      </c>
      <c r="I18946" t="s">
        <v>309</v>
      </c>
      <c r="J18946" t="s">
        <v>264</v>
      </c>
      <c r="K18946" t="s">
        <v>1244</v>
      </c>
      <c r="L18946" t="s">
        <v>378</v>
      </c>
      <c r="M18946" t="s">
        <v>379</v>
      </c>
      <c r="N18946" t="s">
        <v>480</v>
      </c>
    </row>
    <row r="18947" spans="1:14" x14ac:dyDescent="0.25">
      <c r="A18947" t="s">
        <v>240</v>
      </c>
      <c r="B18947" s="1">
        <v>45838</v>
      </c>
      <c r="C18947" t="s">
        <v>1242</v>
      </c>
      <c r="D18947" t="s">
        <v>1243</v>
      </c>
      <c r="E18947" s="4">
        <v>1828.62</v>
      </c>
      <c r="F18947" t="s">
        <v>1477</v>
      </c>
      <c r="G18947" t="s">
        <v>471</v>
      </c>
      <c r="H18947" t="s">
        <v>308</v>
      </c>
      <c r="I18947" t="s">
        <v>309</v>
      </c>
      <c r="J18947" t="s">
        <v>264</v>
      </c>
      <c r="K18947" t="s">
        <v>1244</v>
      </c>
      <c r="L18947" t="s">
        <v>378</v>
      </c>
      <c r="M18947" t="s">
        <v>379</v>
      </c>
      <c r="N18947" t="s">
        <v>480</v>
      </c>
    </row>
    <row r="18948" spans="1:14" x14ac:dyDescent="0.25">
      <c r="A18948" t="s">
        <v>240</v>
      </c>
      <c r="B18948" s="1">
        <v>45869</v>
      </c>
      <c r="C18948" t="s">
        <v>1242</v>
      </c>
      <c r="D18948" t="s">
        <v>1243</v>
      </c>
      <c r="E18948" s="4">
        <v>1828.62</v>
      </c>
      <c r="F18948" t="s">
        <v>1477</v>
      </c>
      <c r="G18948" t="s">
        <v>471</v>
      </c>
      <c r="H18948" t="s">
        <v>308</v>
      </c>
      <c r="I18948" t="s">
        <v>309</v>
      </c>
      <c r="J18948" t="s">
        <v>264</v>
      </c>
      <c r="K18948" t="s">
        <v>1244</v>
      </c>
      <c r="L18948" t="s">
        <v>378</v>
      </c>
      <c r="M18948" t="s">
        <v>379</v>
      </c>
      <c r="N18948" t="s">
        <v>480</v>
      </c>
    </row>
    <row r="18949" spans="1:14" x14ac:dyDescent="0.25">
      <c r="A18949" t="s">
        <v>240</v>
      </c>
      <c r="B18949" s="1">
        <v>45900</v>
      </c>
      <c r="C18949" t="s">
        <v>1242</v>
      </c>
      <c r="D18949" t="s">
        <v>1243</v>
      </c>
      <c r="E18949" s="4">
        <v>1828.62</v>
      </c>
      <c r="F18949" t="s">
        <v>1477</v>
      </c>
      <c r="G18949" t="s">
        <v>471</v>
      </c>
      <c r="H18949" t="s">
        <v>308</v>
      </c>
      <c r="I18949" t="s">
        <v>309</v>
      </c>
      <c r="J18949" t="s">
        <v>264</v>
      </c>
      <c r="K18949" t="s">
        <v>1244</v>
      </c>
      <c r="L18949" t="s">
        <v>378</v>
      </c>
      <c r="M18949" t="s">
        <v>379</v>
      </c>
      <c r="N18949" t="s">
        <v>480</v>
      </c>
    </row>
    <row r="18950" spans="1:14" x14ac:dyDescent="0.25">
      <c r="A18950" t="s">
        <v>240</v>
      </c>
      <c r="B18950" s="1">
        <v>45930</v>
      </c>
      <c r="C18950" t="s">
        <v>1242</v>
      </c>
      <c r="D18950" t="s">
        <v>1243</v>
      </c>
      <c r="E18950" s="4">
        <v>1828.62</v>
      </c>
      <c r="F18950" t="s">
        <v>1477</v>
      </c>
      <c r="G18950" t="s">
        <v>471</v>
      </c>
      <c r="H18950" t="s">
        <v>308</v>
      </c>
      <c r="I18950" t="s">
        <v>309</v>
      </c>
      <c r="J18950" t="s">
        <v>264</v>
      </c>
      <c r="K18950" t="s">
        <v>1244</v>
      </c>
      <c r="L18950" t="s">
        <v>378</v>
      </c>
      <c r="M18950" t="s">
        <v>379</v>
      </c>
      <c r="N18950" t="s">
        <v>480</v>
      </c>
    </row>
    <row r="18951" spans="1:14" x14ac:dyDescent="0.25">
      <c r="A18951" t="s">
        <v>240</v>
      </c>
      <c r="B18951" s="1">
        <v>45961</v>
      </c>
      <c r="C18951" t="s">
        <v>1242</v>
      </c>
      <c r="D18951" t="s">
        <v>1243</v>
      </c>
      <c r="E18951" s="4">
        <v>1828.62</v>
      </c>
      <c r="F18951" t="s">
        <v>1477</v>
      </c>
      <c r="G18951" t="s">
        <v>471</v>
      </c>
      <c r="H18951" t="s">
        <v>308</v>
      </c>
      <c r="I18951" t="s">
        <v>309</v>
      </c>
      <c r="J18951" t="s">
        <v>264</v>
      </c>
      <c r="K18951" t="s">
        <v>1244</v>
      </c>
      <c r="L18951" t="s">
        <v>378</v>
      </c>
      <c r="M18951" t="s">
        <v>379</v>
      </c>
      <c r="N18951" t="s">
        <v>480</v>
      </c>
    </row>
    <row r="18952" spans="1:14" x14ac:dyDescent="0.25">
      <c r="A18952" t="s">
        <v>240</v>
      </c>
      <c r="B18952" s="1">
        <v>45991</v>
      </c>
      <c r="C18952" t="s">
        <v>1242</v>
      </c>
      <c r="D18952" t="s">
        <v>1243</v>
      </c>
      <c r="E18952" s="4">
        <v>1828.62</v>
      </c>
      <c r="F18952" t="s">
        <v>1477</v>
      </c>
      <c r="G18952" t="s">
        <v>471</v>
      </c>
      <c r="H18952" t="s">
        <v>308</v>
      </c>
      <c r="I18952" t="s">
        <v>309</v>
      </c>
      <c r="J18952" t="s">
        <v>264</v>
      </c>
      <c r="K18952" t="s">
        <v>1244</v>
      </c>
      <c r="L18952" t="s">
        <v>378</v>
      </c>
      <c r="M18952" t="s">
        <v>379</v>
      </c>
      <c r="N18952" t="s">
        <v>480</v>
      </c>
    </row>
    <row r="18953" spans="1:14" x14ac:dyDescent="0.25">
      <c r="A18953" t="s">
        <v>240</v>
      </c>
      <c r="B18953" s="1">
        <v>46022</v>
      </c>
      <c r="C18953" t="s">
        <v>1242</v>
      </c>
      <c r="D18953" t="s">
        <v>1243</v>
      </c>
      <c r="E18953" s="4">
        <v>1828.62</v>
      </c>
      <c r="F18953" t="s">
        <v>1477</v>
      </c>
      <c r="G18953" t="s">
        <v>471</v>
      </c>
      <c r="H18953" t="s">
        <v>308</v>
      </c>
      <c r="I18953" t="s">
        <v>309</v>
      </c>
      <c r="J18953" t="s">
        <v>264</v>
      </c>
      <c r="K18953" t="s">
        <v>1244</v>
      </c>
      <c r="L18953" t="s">
        <v>378</v>
      </c>
      <c r="M18953" t="s">
        <v>379</v>
      </c>
      <c r="N18953" t="s">
        <v>480</v>
      </c>
    </row>
    <row r="18954" spans="1:14" x14ac:dyDescent="0.25">
      <c r="A18954" t="s">
        <v>240</v>
      </c>
      <c r="B18954" s="1">
        <v>45688</v>
      </c>
      <c r="C18954" t="s">
        <v>32</v>
      </c>
      <c r="D18954" t="s">
        <v>1268</v>
      </c>
      <c r="E18954" s="4">
        <v>0</v>
      </c>
      <c r="F18954" t="s">
        <v>1477</v>
      </c>
      <c r="G18954" t="s">
        <v>471</v>
      </c>
      <c r="H18954" t="s">
        <v>288</v>
      </c>
      <c r="I18954" t="s">
        <v>26</v>
      </c>
      <c r="J18954" t="s">
        <v>243</v>
      </c>
      <c r="L18954" t="s">
        <v>368</v>
      </c>
      <c r="M18954" t="s">
        <v>369</v>
      </c>
      <c r="N18954" t="s">
        <v>480</v>
      </c>
    </row>
    <row r="18955" spans="1:14" x14ac:dyDescent="0.25">
      <c r="A18955" t="s">
        <v>240</v>
      </c>
      <c r="B18955" s="1">
        <v>45716</v>
      </c>
      <c r="C18955" t="s">
        <v>32</v>
      </c>
      <c r="D18955" t="s">
        <v>1268</v>
      </c>
      <c r="E18955" s="4">
        <v>0</v>
      </c>
      <c r="F18955" t="s">
        <v>1477</v>
      </c>
      <c r="G18955" t="s">
        <v>471</v>
      </c>
      <c r="H18955" t="s">
        <v>288</v>
      </c>
      <c r="I18955" t="s">
        <v>26</v>
      </c>
      <c r="J18955" t="s">
        <v>243</v>
      </c>
      <c r="L18955" t="s">
        <v>368</v>
      </c>
      <c r="M18955" t="s">
        <v>369</v>
      </c>
      <c r="N18955" t="s">
        <v>480</v>
      </c>
    </row>
    <row r="18956" spans="1:14" x14ac:dyDescent="0.25">
      <c r="A18956" t="s">
        <v>240</v>
      </c>
      <c r="B18956" s="1">
        <v>45747</v>
      </c>
      <c r="C18956" t="s">
        <v>32</v>
      </c>
      <c r="D18956" t="s">
        <v>1268</v>
      </c>
      <c r="E18956" s="4">
        <v>0</v>
      </c>
      <c r="F18956" t="s">
        <v>1477</v>
      </c>
      <c r="G18956" t="s">
        <v>471</v>
      </c>
      <c r="H18956" t="s">
        <v>288</v>
      </c>
      <c r="I18956" t="s">
        <v>26</v>
      </c>
      <c r="J18956" t="s">
        <v>243</v>
      </c>
      <c r="L18956" t="s">
        <v>368</v>
      </c>
      <c r="M18956" t="s">
        <v>369</v>
      </c>
      <c r="N18956" t="s">
        <v>480</v>
      </c>
    </row>
    <row r="18957" spans="1:14" x14ac:dyDescent="0.25">
      <c r="A18957" t="s">
        <v>240</v>
      </c>
      <c r="B18957" s="1">
        <v>45777</v>
      </c>
      <c r="C18957" t="s">
        <v>32</v>
      </c>
      <c r="D18957" t="s">
        <v>1268</v>
      </c>
      <c r="E18957" s="4">
        <v>-25300</v>
      </c>
      <c r="F18957" t="s">
        <v>1477</v>
      </c>
      <c r="G18957" t="s">
        <v>471</v>
      </c>
      <c r="H18957" t="s">
        <v>288</v>
      </c>
      <c r="I18957" t="s">
        <v>26</v>
      </c>
      <c r="J18957" t="s">
        <v>243</v>
      </c>
      <c r="L18957" t="s">
        <v>368</v>
      </c>
      <c r="M18957" t="s">
        <v>369</v>
      </c>
      <c r="N18957" t="s">
        <v>480</v>
      </c>
    </row>
    <row r="18958" spans="1:14" x14ac:dyDescent="0.25">
      <c r="A18958" t="s">
        <v>240</v>
      </c>
      <c r="B18958" s="1">
        <v>45808</v>
      </c>
      <c r="C18958" t="s">
        <v>32</v>
      </c>
      <c r="D18958" t="s">
        <v>1268</v>
      </c>
      <c r="E18958" s="4">
        <v>-25300</v>
      </c>
      <c r="F18958" t="s">
        <v>1477</v>
      </c>
      <c r="G18958" t="s">
        <v>471</v>
      </c>
      <c r="H18958" t="s">
        <v>288</v>
      </c>
      <c r="I18958" t="s">
        <v>26</v>
      </c>
      <c r="J18958" t="s">
        <v>243</v>
      </c>
      <c r="L18958" t="s">
        <v>368</v>
      </c>
      <c r="M18958" t="s">
        <v>369</v>
      </c>
      <c r="N18958" t="s">
        <v>480</v>
      </c>
    </row>
    <row r="18959" spans="1:14" x14ac:dyDescent="0.25">
      <c r="A18959" t="s">
        <v>240</v>
      </c>
      <c r="B18959" s="1">
        <v>45838</v>
      </c>
      <c r="C18959" t="s">
        <v>32</v>
      </c>
      <c r="D18959" t="s">
        <v>1268</v>
      </c>
      <c r="E18959" s="4">
        <v>-28828.571428571428</v>
      </c>
      <c r="F18959" t="s">
        <v>1477</v>
      </c>
      <c r="G18959" t="s">
        <v>471</v>
      </c>
      <c r="H18959" t="s">
        <v>288</v>
      </c>
      <c r="I18959" t="s">
        <v>26</v>
      </c>
      <c r="J18959" t="s">
        <v>243</v>
      </c>
      <c r="L18959" t="s">
        <v>368</v>
      </c>
      <c r="M18959" t="s">
        <v>369</v>
      </c>
      <c r="N18959" t="s">
        <v>480</v>
      </c>
    </row>
    <row r="18960" spans="1:14" x14ac:dyDescent="0.25">
      <c r="A18960" t="s">
        <v>240</v>
      </c>
      <c r="B18960" s="1">
        <v>45869</v>
      </c>
      <c r="C18960" t="s">
        <v>32</v>
      </c>
      <c r="D18960" t="s">
        <v>1268</v>
      </c>
      <c r="E18960" s="4">
        <v>-32357.142857142855</v>
      </c>
      <c r="F18960" t="s">
        <v>1477</v>
      </c>
      <c r="G18960" t="s">
        <v>471</v>
      </c>
      <c r="H18960" t="s">
        <v>288</v>
      </c>
      <c r="I18960" t="s">
        <v>26</v>
      </c>
      <c r="J18960" t="s">
        <v>243</v>
      </c>
      <c r="L18960" t="s">
        <v>368</v>
      </c>
      <c r="M18960" t="s">
        <v>369</v>
      </c>
      <c r="N18960" t="s">
        <v>480</v>
      </c>
    </row>
    <row r="18961" spans="1:14" x14ac:dyDescent="0.25">
      <c r="A18961" t="s">
        <v>240</v>
      </c>
      <c r="B18961" s="1">
        <v>45900</v>
      </c>
      <c r="C18961" t="s">
        <v>32</v>
      </c>
      <c r="D18961" t="s">
        <v>1268</v>
      </c>
      <c r="E18961" s="4">
        <v>-35885.714285714283</v>
      </c>
      <c r="F18961" t="s">
        <v>1477</v>
      </c>
      <c r="G18961" t="s">
        <v>471</v>
      </c>
      <c r="H18961" t="s">
        <v>288</v>
      </c>
      <c r="I18961" t="s">
        <v>26</v>
      </c>
      <c r="J18961" t="s">
        <v>243</v>
      </c>
      <c r="L18961" t="s">
        <v>368</v>
      </c>
      <c r="M18961" t="s">
        <v>369</v>
      </c>
      <c r="N18961" t="s">
        <v>480</v>
      </c>
    </row>
    <row r="18962" spans="1:14" x14ac:dyDescent="0.25">
      <c r="A18962" t="s">
        <v>240</v>
      </c>
      <c r="B18962" s="1">
        <v>45930</v>
      </c>
      <c r="C18962" t="s">
        <v>32</v>
      </c>
      <c r="D18962" t="s">
        <v>1268</v>
      </c>
      <c r="E18962" s="4">
        <v>-39414.28571428571</v>
      </c>
      <c r="F18962" t="s">
        <v>1477</v>
      </c>
      <c r="G18962" t="s">
        <v>471</v>
      </c>
      <c r="H18962" t="s">
        <v>288</v>
      </c>
      <c r="I18962" t="s">
        <v>26</v>
      </c>
      <c r="J18962" t="s">
        <v>243</v>
      </c>
      <c r="L18962" t="s">
        <v>368</v>
      </c>
      <c r="M18962" t="s">
        <v>369</v>
      </c>
      <c r="N18962" t="s">
        <v>480</v>
      </c>
    </row>
    <row r="18963" spans="1:14" x14ac:dyDescent="0.25">
      <c r="A18963" t="s">
        <v>240</v>
      </c>
      <c r="B18963" s="1">
        <v>45961</v>
      </c>
      <c r="C18963" t="s">
        <v>32</v>
      </c>
      <c r="D18963" t="s">
        <v>1268</v>
      </c>
      <c r="E18963" s="4">
        <v>-42942.857142857138</v>
      </c>
      <c r="F18963" t="s">
        <v>1477</v>
      </c>
      <c r="G18963" t="s">
        <v>471</v>
      </c>
      <c r="H18963" t="s">
        <v>288</v>
      </c>
      <c r="I18963" t="s">
        <v>26</v>
      </c>
      <c r="J18963" t="s">
        <v>243</v>
      </c>
      <c r="L18963" t="s">
        <v>368</v>
      </c>
      <c r="M18963" t="s">
        <v>369</v>
      </c>
      <c r="N18963" t="s">
        <v>480</v>
      </c>
    </row>
    <row r="18964" spans="1:14" x14ac:dyDescent="0.25">
      <c r="A18964" t="s">
        <v>240</v>
      </c>
      <c r="B18964" s="1">
        <v>45991</v>
      </c>
      <c r="C18964" t="s">
        <v>32</v>
      </c>
      <c r="D18964" t="s">
        <v>1268</v>
      </c>
      <c r="E18964" s="4">
        <v>-46471.428571428565</v>
      </c>
      <c r="F18964" t="s">
        <v>1477</v>
      </c>
      <c r="G18964" t="s">
        <v>471</v>
      </c>
      <c r="H18964" t="s">
        <v>288</v>
      </c>
      <c r="I18964" t="s">
        <v>26</v>
      </c>
      <c r="J18964" t="s">
        <v>243</v>
      </c>
      <c r="L18964" t="s">
        <v>368</v>
      </c>
      <c r="M18964" t="s">
        <v>369</v>
      </c>
      <c r="N18964" t="s">
        <v>480</v>
      </c>
    </row>
    <row r="18965" spans="1:14" x14ac:dyDescent="0.25">
      <c r="A18965" t="s">
        <v>240</v>
      </c>
      <c r="B18965" s="1">
        <v>46022</v>
      </c>
      <c r="C18965" t="s">
        <v>32</v>
      </c>
      <c r="D18965" t="s">
        <v>1268</v>
      </c>
      <c r="E18965" s="4">
        <v>-49999.999999999993</v>
      </c>
      <c r="F18965" t="s">
        <v>1477</v>
      </c>
      <c r="G18965" t="s">
        <v>471</v>
      </c>
      <c r="H18965" t="s">
        <v>288</v>
      </c>
      <c r="I18965" t="s">
        <v>26</v>
      </c>
      <c r="J18965" t="s">
        <v>243</v>
      </c>
      <c r="L18965" t="s">
        <v>368</v>
      </c>
      <c r="M18965" t="s">
        <v>369</v>
      </c>
      <c r="N18965" t="s">
        <v>480</v>
      </c>
    </row>
    <row r="18966" spans="1:14" x14ac:dyDescent="0.25">
      <c r="A18966" t="s">
        <v>240</v>
      </c>
      <c r="B18966" s="1">
        <v>45688</v>
      </c>
      <c r="C18966" t="s">
        <v>1490</v>
      </c>
      <c r="D18966" t="s">
        <v>1491</v>
      </c>
      <c r="E18966" s="4">
        <v>0</v>
      </c>
      <c r="F18966" t="s">
        <v>1477</v>
      </c>
    </row>
    <row r="18967" spans="1:14" x14ac:dyDescent="0.25">
      <c r="A18967" t="s">
        <v>240</v>
      </c>
      <c r="B18967" s="1">
        <v>45716</v>
      </c>
      <c r="C18967" t="s">
        <v>1490</v>
      </c>
      <c r="D18967" t="s">
        <v>1491</v>
      </c>
      <c r="E18967" s="4">
        <v>0</v>
      </c>
      <c r="F18967" t="s">
        <v>1477</v>
      </c>
    </row>
    <row r="18968" spans="1:14" x14ac:dyDescent="0.25">
      <c r="A18968" t="s">
        <v>240</v>
      </c>
      <c r="B18968" s="1">
        <v>45747</v>
      </c>
      <c r="C18968" t="s">
        <v>1490</v>
      </c>
      <c r="D18968" t="s">
        <v>1491</v>
      </c>
      <c r="E18968" s="4">
        <v>0</v>
      </c>
      <c r="F18968" t="s">
        <v>1477</v>
      </c>
    </row>
    <row r="18969" spans="1:14" x14ac:dyDescent="0.25">
      <c r="A18969" t="s">
        <v>240</v>
      </c>
      <c r="B18969" s="1">
        <v>45777</v>
      </c>
      <c r="C18969" t="s">
        <v>1490</v>
      </c>
      <c r="D18969" t="s">
        <v>1491</v>
      </c>
      <c r="E18969" s="4">
        <v>0</v>
      </c>
      <c r="F18969" t="s">
        <v>1477</v>
      </c>
    </row>
    <row r="18970" spans="1:14" x14ac:dyDescent="0.25">
      <c r="A18970" t="s">
        <v>240</v>
      </c>
      <c r="B18970" s="1">
        <v>45808</v>
      </c>
      <c r="C18970" t="s">
        <v>1490</v>
      </c>
      <c r="D18970" t="s">
        <v>1491</v>
      </c>
      <c r="E18970" s="4">
        <v>0</v>
      </c>
      <c r="F18970" t="s">
        <v>1477</v>
      </c>
    </row>
    <row r="18971" spans="1:14" x14ac:dyDescent="0.25">
      <c r="A18971" t="s">
        <v>240</v>
      </c>
      <c r="B18971" s="1">
        <v>45838</v>
      </c>
      <c r="C18971" t="s">
        <v>1490</v>
      </c>
      <c r="D18971" t="s">
        <v>1491</v>
      </c>
      <c r="E18971" s="4">
        <v>0</v>
      </c>
      <c r="F18971" t="s">
        <v>1477</v>
      </c>
    </row>
    <row r="18972" spans="1:14" x14ac:dyDescent="0.25">
      <c r="A18972" t="s">
        <v>240</v>
      </c>
      <c r="B18972" s="1">
        <v>45869</v>
      </c>
      <c r="C18972" t="s">
        <v>1490</v>
      </c>
      <c r="D18972" t="s">
        <v>1491</v>
      </c>
      <c r="E18972" s="4">
        <v>0</v>
      </c>
      <c r="F18972" t="s">
        <v>1477</v>
      </c>
    </row>
    <row r="18973" spans="1:14" x14ac:dyDescent="0.25">
      <c r="A18973" t="s">
        <v>240</v>
      </c>
      <c r="B18973" s="1">
        <v>45900</v>
      </c>
      <c r="C18973" t="s">
        <v>1490</v>
      </c>
      <c r="D18973" t="s">
        <v>1491</v>
      </c>
      <c r="E18973" s="4">
        <v>0</v>
      </c>
      <c r="F18973" t="s">
        <v>1477</v>
      </c>
    </row>
    <row r="18974" spans="1:14" x14ac:dyDescent="0.25">
      <c r="A18974" t="s">
        <v>240</v>
      </c>
      <c r="B18974" s="1">
        <v>45930</v>
      </c>
      <c r="C18974" t="s">
        <v>1490</v>
      </c>
      <c r="D18974" t="s">
        <v>1491</v>
      </c>
      <c r="E18974" s="4">
        <v>0</v>
      </c>
      <c r="F18974" t="s">
        <v>1477</v>
      </c>
    </row>
    <row r="18975" spans="1:14" x14ac:dyDescent="0.25">
      <c r="A18975" t="s">
        <v>240</v>
      </c>
      <c r="B18975" s="1">
        <v>45961</v>
      </c>
      <c r="C18975" t="s">
        <v>1490</v>
      </c>
      <c r="D18975" t="s">
        <v>1491</v>
      </c>
      <c r="E18975" s="4">
        <v>0</v>
      </c>
      <c r="F18975" t="s">
        <v>1477</v>
      </c>
    </row>
    <row r="18976" spans="1:14" x14ac:dyDescent="0.25">
      <c r="A18976" t="s">
        <v>240</v>
      </c>
      <c r="B18976" s="1">
        <v>45991</v>
      </c>
      <c r="C18976" t="s">
        <v>1490</v>
      </c>
      <c r="D18976" t="s">
        <v>1491</v>
      </c>
      <c r="E18976" s="4">
        <v>0</v>
      </c>
      <c r="F18976" t="s">
        <v>1477</v>
      </c>
    </row>
    <row r="18977" spans="1:6" x14ac:dyDescent="0.25">
      <c r="A18977" t="s">
        <v>240</v>
      </c>
      <c r="B18977" s="1">
        <v>46022</v>
      </c>
      <c r="C18977" t="s">
        <v>1490</v>
      </c>
      <c r="D18977" t="s">
        <v>1491</v>
      </c>
      <c r="E18977" s="4">
        <v>100000</v>
      </c>
      <c r="F18977" t="s">
        <v>1477</v>
      </c>
    </row>
    <row r="18978" spans="1:6" x14ac:dyDescent="0.25">
      <c r="A18978" t="s">
        <v>240</v>
      </c>
      <c r="B18978" s="1">
        <v>45688</v>
      </c>
      <c r="C18978" t="s">
        <v>1492</v>
      </c>
      <c r="D18978" t="s">
        <v>1493</v>
      </c>
      <c r="E18978" s="4">
        <v>0</v>
      </c>
      <c r="F18978" t="s">
        <v>1477</v>
      </c>
    </row>
    <row r="18979" spans="1:6" x14ac:dyDescent="0.25">
      <c r="A18979" t="s">
        <v>240</v>
      </c>
      <c r="B18979" s="1">
        <v>45716</v>
      </c>
      <c r="C18979" t="s">
        <v>1492</v>
      </c>
      <c r="D18979" t="s">
        <v>1493</v>
      </c>
      <c r="E18979" s="4">
        <v>0</v>
      </c>
      <c r="F18979" t="s">
        <v>1477</v>
      </c>
    </row>
    <row r="18980" spans="1:6" x14ac:dyDescent="0.25">
      <c r="A18980" t="s">
        <v>240</v>
      </c>
      <c r="B18980" s="1">
        <v>45747</v>
      </c>
      <c r="C18980" t="s">
        <v>1492</v>
      </c>
      <c r="D18980" t="s">
        <v>1493</v>
      </c>
      <c r="E18980" s="4">
        <v>0</v>
      </c>
      <c r="F18980" t="s">
        <v>1477</v>
      </c>
    </row>
    <row r="18981" spans="1:6" x14ac:dyDescent="0.25">
      <c r="A18981" t="s">
        <v>240</v>
      </c>
      <c r="B18981" s="1">
        <v>45777</v>
      </c>
      <c r="C18981" t="s">
        <v>1492</v>
      </c>
      <c r="D18981" t="s">
        <v>1493</v>
      </c>
      <c r="E18981" s="4">
        <v>0</v>
      </c>
      <c r="F18981" t="s">
        <v>1477</v>
      </c>
    </row>
    <row r="18982" spans="1:6" x14ac:dyDescent="0.25">
      <c r="A18982" t="s">
        <v>240</v>
      </c>
      <c r="B18982" s="1">
        <v>45808</v>
      </c>
      <c r="C18982" t="s">
        <v>1492</v>
      </c>
      <c r="D18982" t="s">
        <v>1493</v>
      </c>
      <c r="E18982" s="4">
        <v>0</v>
      </c>
      <c r="F18982" t="s">
        <v>1477</v>
      </c>
    </row>
    <row r="18983" spans="1:6" x14ac:dyDescent="0.25">
      <c r="A18983" t="s">
        <v>240</v>
      </c>
      <c r="B18983" s="1">
        <v>45838</v>
      </c>
      <c r="C18983" t="s">
        <v>1492</v>
      </c>
      <c r="D18983" t="s">
        <v>1493</v>
      </c>
      <c r="E18983" s="4">
        <v>0</v>
      </c>
      <c r="F18983" t="s">
        <v>1477</v>
      </c>
    </row>
    <row r="18984" spans="1:6" x14ac:dyDescent="0.25">
      <c r="A18984" t="s">
        <v>240</v>
      </c>
      <c r="B18984" s="1">
        <v>45869</v>
      </c>
      <c r="C18984" t="s">
        <v>1492</v>
      </c>
      <c r="D18984" t="s">
        <v>1493</v>
      </c>
      <c r="E18984" s="4">
        <v>0</v>
      </c>
      <c r="F18984" t="s">
        <v>1477</v>
      </c>
    </row>
    <row r="18985" spans="1:6" x14ac:dyDescent="0.25">
      <c r="A18985" t="s">
        <v>240</v>
      </c>
      <c r="B18985" s="1">
        <v>45900</v>
      </c>
      <c r="C18985" t="s">
        <v>1492</v>
      </c>
      <c r="D18985" t="s">
        <v>1493</v>
      </c>
      <c r="E18985" s="4">
        <v>0</v>
      </c>
      <c r="F18985" t="s">
        <v>1477</v>
      </c>
    </row>
    <row r="18986" spans="1:6" x14ac:dyDescent="0.25">
      <c r="A18986" t="s">
        <v>240</v>
      </c>
      <c r="B18986" s="1">
        <v>45930</v>
      </c>
      <c r="C18986" t="s">
        <v>1492</v>
      </c>
      <c r="D18986" t="s">
        <v>1493</v>
      </c>
      <c r="E18986" s="4">
        <v>0</v>
      </c>
      <c r="F18986" t="s">
        <v>1477</v>
      </c>
    </row>
    <row r="18987" spans="1:6" x14ac:dyDescent="0.25">
      <c r="A18987" t="s">
        <v>240</v>
      </c>
      <c r="B18987" s="1">
        <v>45961</v>
      </c>
      <c r="C18987" t="s">
        <v>1492</v>
      </c>
      <c r="D18987" t="s">
        <v>1493</v>
      </c>
      <c r="E18987" s="4">
        <v>0</v>
      </c>
      <c r="F18987" t="s">
        <v>1477</v>
      </c>
    </row>
    <row r="18988" spans="1:6" x14ac:dyDescent="0.25">
      <c r="A18988" t="s">
        <v>240</v>
      </c>
      <c r="B18988" s="1">
        <v>45991</v>
      </c>
      <c r="C18988" t="s">
        <v>1492</v>
      </c>
      <c r="D18988" t="s">
        <v>1493</v>
      </c>
      <c r="E18988" s="4">
        <v>0</v>
      </c>
      <c r="F18988" t="s">
        <v>1477</v>
      </c>
    </row>
    <row r="18989" spans="1:6" x14ac:dyDescent="0.25">
      <c r="A18989" t="s">
        <v>240</v>
      </c>
      <c r="B18989" s="1">
        <v>46022</v>
      </c>
      <c r="C18989" t="s">
        <v>1492</v>
      </c>
      <c r="D18989" t="s">
        <v>1493</v>
      </c>
      <c r="E18989" s="4">
        <v>-99500</v>
      </c>
      <c r="F18989" t="s">
        <v>1477</v>
      </c>
    </row>
    <row r="18990" spans="1:6" x14ac:dyDescent="0.25">
      <c r="B18990" s="1"/>
      <c r="E18990" s="4"/>
    </row>
    <row r="18991" spans="1:6" x14ac:dyDescent="0.25">
      <c r="E18991" s="59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8A9B-E809-400D-A83E-DBC6D6C2F0B8}">
  <sheetPr>
    <tabColor theme="5" tint="0.79998168889431442"/>
  </sheetPr>
  <dimension ref="A1:B9"/>
  <sheetViews>
    <sheetView showGridLines="0" workbookViewId="0">
      <selection activeCell="A4" sqref="A4"/>
    </sheetView>
  </sheetViews>
  <sheetFormatPr defaultRowHeight="15" x14ac:dyDescent="0.25"/>
  <cols>
    <col min="1" max="1" width="9" bestFit="1" customWidth="1"/>
    <col min="2" max="2" width="40.28515625" bestFit="1" customWidth="1"/>
  </cols>
  <sheetData>
    <row r="1" spans="1:2" x14ac:dyDescent="0.25">
      <c r="A1" t="s">
        <v>43</v>
      </c>
      <c r="B1" t="s">
        <v>44</v>
      </c>
    </row>
    <row r="2" spans="1:2" x14ac:dyDescent="0.25">
      <c r="A2" t="s">
        <v>1479</v>
      </c>
      <c r="B2" t="s">
        <v>1480</v>
      </c>
    </row>
    <row r="3" spans="1:2" x14ac:dyDescent="0.25">
      <c r="A3" t="s">
        <v>1481</v>
      </c>
      <c r="B3" t="s">
        <v>1482</v>
      </c>
    </row>
    <row r="4" spans="1:2" x14ac:dyDescent="0.25">
      <c r="A4" t="s">
        <v>1483</v>
      </c>
      <c r="B4" t="s">
        <v>1484</v>
      </c>
    </row>
    <row r="5" spans="1:2" x14ac:dyDescent="0.25">
      <c r="A5" t="s">
        <v>1485</v>
      </c>
      <c r="B5" t="s">
        <v>1486</v>
      </c>
    </row>
    <row r="6" spans="1:2" x14ac:dyDescent="0.25">
      <c r="A6" t="s">
        <v>1487</v>
      </c>
      <c r="B6" t="s">
        <v>1488</v>
      </c>
    </row>
    <row r="7" spans="1:2" x14ac:dyDescent="0.25">
      <c r="A7" t="s">
        <v>1489</v>
      </c>
      <c r="B7" t="s">
        <v>1407</v>
      </c>
    </row>
    <row r="8" spans="1:2" x14ac:dyDescent="0.25">
      <c r="A8" t="s">
        <v>1490</v>
      </c>
      <c r="B8" t="s">
        <v>1491</v>
      </c>
    </row>
    <row r="9" spans="1:2" x14ac:dyDescent="0.25">
      <c r="A9" t="s">
        <v>1492</v>
      </c>
      <c r="B9" t="s">
        <v>1493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1FAF-D631-4658-BCB1-C9E4FC5C6FF2}">
  <sheetPr>
    <tabColor theme="5" tint="0.79998168889431442"/>
  </sheetPr>
  <dimension ref="A1:J497"/>
  <sheetViews>
    <sheetView showGridLines="0" zoomScale="70" zoomScaleNormal="70" workbookViewId="0">
      <selection sqref="A1:XFD1048576"/>
    </sheetView>
  </sheetViews>
  <sheetFormatPr defaultRowHeight="15" x14ac:dyDescent="0.25"/>
  <cols>
    <col min="1" max="1" width="8" customWidth="1"/>
    <col min="2" max="2" width="16.28515625" customWidth="1"/>
    <col min="3" max="3" width="60.140625" bestFit="1" customWidth="1"/>
    <col min="4" max="4" width="11.7109375" bestFit="1" customWidth="1"/>
    <col min="5" max="5" width="28.7109375" bestFit="1" customWidth="1"/>
    <col min="6" max="6" width="14.5703125" customWidth="1"/>
    <col min="7" max="7" width="12.5703125" customWidth="1"/>
    <col min="8" max="8" width="19.28515625" customWidth="1"/>
    <col min="9" max="9" width="72" customWidth="1"/>
    <col min="10" max="10" width="32.28515625" customWidth="1"/>
  </cols>
  <sheetData>
    <row r="1" spans="1:10" x14ac:dyDescent="0.25">
      <c r="A1" s="2" t="s">
        <v>470</v>
      </c>
      <c r="B1" s="2" t="s">
        <v>1494</v>
      </c>
      <c r="C1" s="2" t="s">
        <v>1495</v>
      </c>
      <c r="D1" s="2" t="s">
        <v>558</v>
      </c>
      <c r="E1" s="2" t="s">
        <v>559</v>
      </c>
      <c r="F1" s="2" t="s">
        <v>560</v>
      </c>
      <c r="G1" s="2" t="s">
        <v>561</v>
      </c>
      <c r="H1" s="2" t="s">
        <v>562</v>
      </c>
      <c r="I1" s="2" t="s">
        <v>563</v>
      </c>
      <c r="J1" s="2" t="s">
        <v>564</v>
      </c>
    </row>
    <row r="2" spans="1:10" x14ac:dyDescent="0.25">
      <c r="A2" t="s">
        <v>511</v>
      </c>
      <c r="B2" t="s">
        <v>1182</v>
      </c>
      <c r="C2" t="s">
        <v>1183</v>
      </c>
      <c r="D2" t="s">
        <v>347</v>
      </c>
      <c r="E2" t="s">
        <v>350</v>
      </c>
      <c r="F2" t="s">
        <v>848</v>
      </c>
      <c r="H2" t="s">
        <v>55</v>
      </c>
      <c r="I2" t="s">
        <v>414</v>
      </c>
      <c r="J2" t="s">
        <v>573</v>
      </c>
    </row>
    <row r="3" spans="1:10" x14ac:dyDescent="0.25">
      <c r="A3" t="s">
        <v>511</v>
      </c>
      <c r="B3" t="s">
        <v>570</v>
      </c>
      <c r="C3" t="s">
        <v>571</v>
      </c>
      <c r="D3" t="s">
        <v>514</v>
      </c>
      <c r="E3" t="s">
        <v>417</v>
      </c>
      <c r="F3" t="s">
        <v>572</v>
      </c>
      <c r="H3" t="s">
        <v>514</v>
      </c>
      <c r="I3" t="s">
        <v>417</v>
      </c>
      <c r="J3" t="s">
        <v>573</v>
      </c>
    </row>
    <row r="4" spans="1:10" x14ac:dyDescent="0.25">
      <c r="A4" t="s">
        <v>511</v>
      </c>
      <c r="B4" t="s">
        <v>576</v>
      </c>
      <c r="C4" t="s">
        <v>577</v>
      </c>
      <c r="D4" t="s">
        <v>514</v>
      </c>
      <c r="E4" t="s">
        <v>417</v>
      </c>
      <c r="F4" t="s">
        <v>572</v>
      </c>
      <c r="H4" t="s">
        <v>514</v>
      </c>
      <c r="I4" t="s">
        <v>417</v>
      </c>
      <c r="J4" t="s">
        <v>573</v>
      </c>
    </row>
    <row r="5" spans="1:10" x14ac:dyDescent="0.25">
      <c r="A5" t="s">
        <v>511</v>
      </c>
      <c r="B5" t="s">
        <v>580</v>
      </c>
      <c r="C5" t="s">
        <v>581</v>
      </c>
      <c r="D5" t="s">
        <v>514</v>
      </c>
      <c r="E5" t="s">
        <v>417</v>
      </c>
      <c r="F5" t="s">
        <v>572</v>
      </c>
      <c r="H5" t="s">
        <v>514</v>
      </c>
      <c r="I5" t="s">
        <v>417</v>
      </c>
      <c r="J5" t="s">
        <v>573</v>
      </c>
    </row>
    <row r="6" spans="1:10" x14ac:dyDescent="0.25">
      <c r="A6" t="s">
        <v>511</v>
      </c>
      <c r="B6" t="s">
        <v>584</v>
      </c>
      <c r="C6" t="s">
        <v>585</v>
      </c>
      <c r="D6" t="s">
        <v>514</v>
      </c>
      <c r="E6" t="s">
        <v>417</v>
      </c>
      <c r="F6" t="s">
        <v>572</v>
      </c>
      <c r="H6" t="s">
        <v>514</v>
      </c>
      <c r="I6" t="s">
        <v>417</v>
      </c>
      <c r="J6" t="s">
        <v>573</v>
      </c>
    </row>
    <row r="7" spans="1:10" x14ac:dyDescent="0.25">
      <c r="A7" t="s">
        <v>511</v>
      </c>
      <c r="B7" t="s">
        <v>588</v>
      </c>
      <c r="C7" t="s">
        <v>589</v>
      </c>
      <c r="D7" t="s">
        <v>514</v>
      </c>
      <c r="E7" t="s">
        <v>417</v>
      </c>
      <c r="F7" t="s">
        <v>572</v>
      </c>
      <c r="H7" t="s">
        <v>514</v>
      </c>
      <c r="I7" t="s">
        <v>417</v>
      </c>
      <c r="J7" t="s">
        <v>573</v>
      </c>
    </row>
    <row r="8" spans="1:10" x14ac:dyDescent="0.25">
      <c r="A8" t="s">
        <v>511</v>
      </c>
      <c r="B8" t="s">
        <v>592</v>
      </c>
      <c r="C8" t="s">
        <v>593</v>
      </c>
      <c r="D8" t="s">
        <v>518</v>
      </c>
      <c r="E8" t="s">
        <v>419</v>
      </c>
      <c r="F8" t="s">
        <v>594</v>
      </c>
      <c r="H8" t="s">
        <v>518</v>
      </c>
      <c r="I8" t="s">
        <v>419</v>
      </c>
      <c r="J8" t="s">
        <v>573</v>
      </c>
    </row>
    <row r="9" spans="1:10" x14ac:dyDescent="0.25">
      <c r="A9" t="s">
        <v>511</v>
      </c>
      <c r="B9" t="s">
        <v>597</v>
      </c>
      <c r="C9" t="s">
        <v>598</v>
      </c>
      <c r="D9" t="s">
        <v>518</v>
      </c>
      <c r="E9" t="s">
        <v>419</v>
      </c>
      <c r="F9" t="s">
        <v>594</v>
      </c>
      <c r="H9" t="s">
        <v>518</v>
      </c>
      <c r="I9" t="s">
        <v>419</v>
      </c>
      <c r="J9" t="s">
        <v>573</v>
      </c>
    </row>
    <row r="10" spans="1:10" x14ac:dyDescent="0.25">
      <c r="A10" t="s">
        <v>511</v>
      </c>
      <c r="B10" t="s">
        <v>601</v>
      </c>
      <c r="C10" t="s">
        <v>602</v>
      </c>
      <c r="D10" t="s">
        <v>518</v>
      </c>
      <c r="E10" t="s">
        <v>419</v>
      </c>
      <c r="F10" t="s">
        <v>594</v>
      </c>
      <c r="H10" t="s">
        <v>518</v>
      </c>
      <c r="I10" t="s">
        <v>419</v>
      </c>
      <c r="J10" t="s">
        <v>573</v>
      </c>
    </row>
    <row r="11" spans="1:10" x14ac:dyDescent="0.25">
      <c r="A11" t="s">
        <v>511</v>
      </c>
      <c r="B11" t="s">
        <v>605</v>
      </c>
      <c r="C11" t="s">
        <v>606</v>
      </c>
      <c r="D11" t="s">
        <v>518</v>
      </c>
      <c r="E11" t="s">
        <v>419</v>
      </c>
      <c r="F11" t="s">
        <v>594</v>
      </c>
      <c r="H11" t="s">
        <v>518</v>
      </c>
      <c r="I11" t="s">
        <v>419</v>
      </c>
      <c r="J11" t="s">
        <v>573</v>
      </c>
    </row>
    <row r="12" spans="1:10" x14ac:dyDescent="0.25">
      <c r="A12" t="s">
        <v>511</v>
      </c>
      <c r="B12" t="s">
        <v>1334</v>
      </c>
      <c r="C12" t="s">
        <v>1335</v>
      </c>
      <c r="D12" t="s">
        <v>518</v>
      </c>
      <c r="E12" t="s">
        <v>419</v>
      </c>
      <c r="F12" t="s">
        <v>594</v>
      </c>
      <c r="H12" t="s">
        <v>518</v>
      </c>
      <c r="I12" t="s">
        <v>419</v>
      </c>
      <c r="J12" t="s">
        <v>573</v>
      </c>
    </row>
    <row r="13" spans="1:10" x14ac:dyDescent="0.25">
      <c r="A13" t="s">
        <v>511</v>
      </c>
      <c r="B13" t="s">
        <v>611</v>
      </c>
      <c r="C13" t="s">
        <v>612</v>
      </c>
      <c r="D13" t="s">
        <v>518</v>
      </c>
      <c r="E13" t="s">
        <v>419</v>
      </c>
      <c r="F13" t="s">
        <v>594</v>
      </c>
      <c r="H13" t="s">
        <v>518</v>
      </c>
      <c r="I13" t="s">
        <v>419</v>
      </c>
      <c r="J13" t="s">
        <v>573</v>
      </c>
    </row>
    <row r="14" spans="1:10" x14ac:dyDescent="0.25">
      <c r="A14" t="s">
        <v>511</v>
      </c>
      <c r="B14" t="s">
        <v>1391</v>
      </c>
      <c r="C14" t="s">
        <v>1392</v>
      </c>
      <c r="D14" t="s">
        <v>518</v>
      </c>
      <c r="E14" t="s">
        <v>419</v>
      </c>
      <c r="F14" t="s">
        <v>594</v>
      </c>
      <c r="H14" t="s">
        <v>518</v>
      </c>
      <c r="I14" t="s">
        <v>419</v>
      </c>
      <c r="J14" t="s">
        <v>573</v>
      </c>
    </row>
    <row r="15" spans="1:10" x14ac:dyDescent="0.25">
      <c r="A15" t="s">
        <v>511</v>
      </c>
      <c r="B15" t="s">
        <v>617</v>
      </c>
      <c r="C15" t="s">
        <v>618</v>
      </c>
      <c r="D15" t="s">
        <v>518</v>
      </c>
      <c r="E15" t="s">
        <v>419</v>
      </c>
      <c r="F15" t="s">
        <v>594</v>
      </c>
      <c r="H15" t="s">
        <v>518</v>
      </c>
      <c r="I15" t="s">
        <v>419</v>
      </c>
      <c r="J15" t="s">
        <v>573</v>
      </c>
    </row>
    <row r="16" spans="1:10" x14ac:dyDescent="0.25">
      <c r="A16" t="s">
        <v>511</v>
      </c>
      <c r="B16" t="s">
        <v>621</v>
      </c>
      <c r="C16" t="s">
        <v>622</v>
      </c>
      <c r="D16" t="s">
        <v>518</v>
      </c>
      <c r="E16" t="s">
        <v>419</v>
      </c>
      <c r="F16" t="s">
        <v>594</v>
      </c>
      <c r="H16" t="s">
        <v>518</v>
      </c>
      <c r="I16" t="s">
        <v>419</v>
      </c>
      <c r="J16" t="s">
        <v>573</v>
      </c>
    </row>
    <row r="17" spans="1:10" x14ac:dyDescent="0.25">
      <c r="A17" t="s">
        <v>511</v>
      </c>
      <c r="B17" t="s">
        <v>625</v>
      </c>
      <c r="C17" t="s">
        <v>626</v>
      </c>
      <c r="D17" t="s">
        <v>518</v>
      </c>
      <c r="E17" t="s">
        <v>419</v>
      </c>
      <c r="F17" t="s">
        <v>594</v>
      </c>
      <c r="H17" t="s">
        <v>518</v>
      </c>
      <c r="I17" t="s">
        <v>419</v>
      </c>
      <c r="J17" t="s">
        <v>573</v>
      </c>
    </row>
    <row r="18" spans="1:10" x14ac:dyDescent="0.25">
      <c r="A18" t="s">
        <v>511</v>
      </c>
      <c r="B18" t="s">
        <v>629</v>
      </c>
      <c r="C18" t="s">
        <v>630</v>
      </c>
      <c r="D18" t="s">
        <v>518</v>
      </c>
      <c r="E18" t="s">
        <v>419</v>
      </c>
      <c r="F18" t="s">
        <v>594</v>
      </c>
      <c r="H18" t="s">
        <v>518</v>
      </c>
      <c r="I18" t="s">
        <v>419</v>
      </c>
      <c r="J18" t="s">
        <v>573</v>
      </c>
    </row>
    <row r="19" spans="1:10" x14ac:dyDescent="0.25">
      <c r="A19" t="s">
        <v>511</v>
      </c>
      <c r="B19" t="s">
        <v>1389</v>
      </c>
      <c r="C19" t="s">
        <v>1390</v>
      </c>
      <c r="D19" t="s">
        <v>518</v>
      </c>
      <c r="E19" t="s">
        <v>419</v>
      </c>
      <c r="F19" t="s">
        <v>594</v>
      </c>
      <c r="H19" t="s">
        <v>518</v>
      </c>
      <c r="I19" t="s">
        <v>419</v>
      </c>
      <c r="J19" t="s">
        <v>573</v>
      </c>
    </row>
    <row r="20" spans="1:10" x14ac:dyDescent="0.25">
      <c r="A20" t="s">
        <v>511</v>
      </c>
      <c r="B20" t="s">
        <v>1358</v>
      </c>
      <c r="C20" t="s">
        <v>1359</v>
      </c>
      <c r="D20" t="s">
        <v>518</v>
      </c>
      <c r="E20" t="s">
        <v>419</v>
      </c>
      <c r="F20" t="s">
        <v>594</v>
      </c>
      <c r="H20" t="s">
        <v>518</v>
      </c>
      <c r="I20" t="s">
        <v>419</v>
      </c>
      <c r="J20" t="s">
        <v>573</v>
      </c>
    </row>
    <row r="21" spans="1:10" x14ac:dyDescent="0.25">
      <c r="A21" t="s">
        <v>511</v>
      </c>
      <c r="B21" t="s">
        <v>637</v>
      </c>
      <c r="C21" t="s">
        <v>638</v>
      </c>
      <c r="D21" t="s">
        <v>336</v>
      </c>
      <c r="E21" t="s">
        <v>337</v>
      </c>
      <c r="F21" t="s">
        <v>639</v>
      </c>
      <c r="H21" t="s">
        <v>336</v>
      </c>
      <c r="I21" t="s">
        <v>337</v>
      </c>
      <c r="J21" t="s">
        <v>573</v>
      </c>
    </row>
    <row r="22" spans="1:10" x14ac:dyDescent="0.25">
      <c r="A22" t="s">
        <v>511</v>
      </c>
      <c r="B22" t="s">
        <v>48</v>
      </c>
      <c r="C22" t="s">
        <v>49</v>
      </c>
      <c r="D22" t="s">
        <v>336</v>
      </c>
      <c r="E22" t="s">
        <v>337</v>
      </c>
      <c r="F22" t="s">
        <v>639</v>
      </c>
      <c r="H22" t="s">
        <v>336</v>
      </c>
      <c r="I22" t="s">
        <v>337</v>
      </c>
      <c r="J22" t="s">
        <v>573</v>
      </c>
    </row>
    <row r="23" spans="1:10" x14ac:dyDescent="0.25">
      <c r="A23" t="s">
        <v>511</v>
      </c>
      <c r="B23" t="s">
        <v>53</v>
      </c>
      <c r="C23" t="s">
        <v>54</v>
      </c>
      <c r="D23" t="s">
        <v>336</v>
      </c>
      <c r="E23" t="s">
        <v>337</v>
      </c>
      <c r="F23" t="s">
        <v>639</v>
      </c>
      <c r="H23" t="s">
        <v>336</v>
      </c>
      <c r="I23" t="s">
        <v>337</v>
      </c>
      <c r="J23" t="s">
        <v>573</v>
      </c>
    </row>
    <row r="24" spans="1:10" x14ac:dyDescent="0.25">
      <c r="A24" t="s">
        <v>511</v>
      </c>
      <c r="B24" t="s">
        <v>57</v>
      </c>
      <c r="C24" t="s">
        <v>58</v>
      </c>
      <c r="D24" t="s">
        <v>336</v>
      </c>
      <c r="E24" t="s">
        <v>337</v>
      </c>
      <c r="F24" t="s">
        <v>639</v>
      </c>
      <c r="H24" t="s">
        <v>336</v>
      </c>
      <c r="I24" t="s">
        <v>337</v>
      </c>
      <c r="J24" t="s">
        <v>573</v>
      </c>
    </row>
    <row r="25" spans="1:10" x14ac:dyDescent="0.25">
      <c r="A25" t="s">
        <v>511</v>
      </c>
      <c r="B25" t="s">
        <v>61</v>
      </c>
      <c r="C25" t="s">
        <v>62</v>
      </c>
      <c r="D25" t="s">
        <v>336</v>
      </c>
      <c r="E25" t="s">
        <v>337</v>
      </c>
      <c r="F25" t="s">
        <v>639</v>
      </c>
      <c r="H25" t="s">
        <v>336</v>
      </c>
      <c r="I25" t="s">
        <v>337</v>
      </c>
      <c r="J25" t="s">
        <v>573</v>
      </c>
    </row>
    <row r="26" spans="1:10" x14ac:dyDescent="0.25">
      <c r="A26" t="s">
        <v>511</v>
      </c>
      <c r="B26" t="s">
        <v>64</v>
      </c>
      <c r="C26" t="s">
        <v>65</v>
      </c>
      <c r="D26" t="s">
        <v>336</v>
      </c>
      <c r="E26" t="s">
        <v>337</v>
      </c>
      <c r="F26" t="s">
        <v>639</v>
      </c>
      <c r="H26" t="s">
        <v>336</v>
      </c>
      <c r="I26" t="s">
        <v>337</v>
      </c>
      <c r="J26" t="s">
        <v>573</v>
      </c>
    </row>
    <row r="27" spans="1:10" x14ac:dyDescent="0.25">
      <c r="A27" t="s">
        <v>511</v>
      </c>
      <c r="B27" t="s">
        <v>66</v>
      </c>
      <c r="C27" t="s">
        <v>67</v>
      </c>
      <c r="D27" t="s">
        <v>336</v>
      </c>
      <c r="E27" t="s">
        <v>337</v>
      </c>
      <c r="F27" t="s">
        <v>639</v>
      </c>
      <c r="H27" t="s">
        <v>336</v>
      </c>
      <c r="I27" t="s">
        <v>337</v>
      </c>
      <c r="J27" t="s">
        <v>573</v>
      </c>
    </row>
    <row r="28" spans="1:10" x14ac:dyDescent="0.25">
      <c r="A28" t="s">
        <v>511</v>
      </c>
      <c r="B28" t="s">
        <v>139</v>
      </c>
      <c r="C28" t="s">
        <v>654</v>
      </c>
      <c r="D28" t="s">
        <v>338</v>
      </c>
      <c r="E28" t="s">
        <v>136</v>
      </c>
      <c r="F28" t="s">
        <v>655</v>
      </c>
      <c r="H28" t="s">
        <v>338</v>
      </c>
      <c r="I28" t="s">
        <v>136</v>
      </c>
      <c r="J28" t="s">
        <v>573</v>
      </c>
    </row>
    <row r="29" spans="1:10" x14ac:dyDescent="0.25">
      <c r="A29" t="s">
        <v>511</v>
      </c>
      <c r="B29" t="s">
        <v>658</v>
      </c>
      <c r="C29" t="s">
        <v>659</v>
      </c>
      <c r="D29" t="s">
        <v>338</v>
      </c>
      <c r="E29" t="s">
        <v>136</v>
      </c>
      <c r="F29" t="s">
        <v>655</v>
      </c>
      <c r="H29" t="s">
        <v>338</v>
      </c>
      <c r="I29" t="s">
        <v>136</v>
      </c>
      <c r="J29" t="s">
        <v>573</v>
      </c>
    </row>
    <row r="30" spans="1:10" x14ac:dyDescent="0.25">
      <c r="A30" t="s">
        <v>511</v>
      </c>
      <c r="B30" t="s">
        <v>143</v>
      </c>
      <c r="C30" t="s">
        <v>662</v>
      </c>
      <c r="D30" t="s">
        <v>338</v>
      </c>
      <c r="E30" t="s">
        <v>136</v>
      </c>
      <c r="F30" t="s">
        <v>655</v>
      </c>
      <c r="H30" t="s">
        <v>338</v>
      </c>
      <c r="I30" t="s">
        <v>136</v>
      </c>
      <c r="J30" t="s">
        <v>573</v>
      </c>
    </row>
    <row r="31" spans="1:10" x14ac:dyDescent="0.25">
      <c r="A31" t="s">
        <v>511</v>
      </c>
      <c r="B31" t="s">
        <v>665</v>
      </c>
      <c r="C31" t="s">
        <v>666</v>
      </c>
      <c r="D31" t="s">
        <v>340</v>
      </c>
      <c r="E31" t="s">
        <v>341</v>
      </c>
      <c r="F31" t="s">
        <v>667</v>
      </c>
      <c r="H31" t="s">
        <v>340</v>
      </c>
      <c r="I31" t="s">
        <v>341</v>
      </c>
      <c r="J31" t="s">
        <v>573</v>
      </c>
    </row>
    <row r="32" spans="1:10" x14ac:dyDescent="0.25">
      <c r="A32" t="s">
        <v>511</v>
      </c>
      <c r="B32" t="s">
        <v>670</v>
      </c>
      <c r="C32" t="s">
        <v>671</v>
      </c>
      <c r="D32" t="s">
        <v>340</v>
      </c>
      <c r="E32" t="s">
        <v>341</v>
      </c>
      <c r="F32" t="s">
        <v>667</v>
      </c>
      <c r="H32" t="s">
        <v>340</v>
      </c>
      <c r="I32" t="s">
        <v>341</v>
      </c>
      <c r="J32" t="s">
        <v>573</v>
      </c>
    </row>
    <row r="33" spans="1:10" x14ac:dyDescent="0.25">
      <c r="A33" t="s">
        <v>511</v>
      </c>
      <c r="B33" t="s">
        <v>674</v>
      </c>
      <c r="C33" t="s">
        <v>675</v>
      </c>
      <c r="D33" t="s">
        <v>340</v>
      </c>
      <c r="E33" t="s">
        <v>341</v>
      </c>
      <c r="F33" t="s">
        <v>667</v>
      </c>
      <c r="H33" t="s">
        <v>340</v>
      </c>
      <c r="I33" t="s">
        <v>341</v>
      </c>
      <c r="J33" t="s">
        <v>573</v>
      </c>
    </row>
    <row r="34" spans="1:10" x14ac:dyDescent="0.25">
      <c r="A34" t="s">
        <v>511</v>
      </c>
      <c r="B34" t="s">
        <v>678</v>
      </c>
      <c r="C34" t="s">
        <v>679</v>
      </c>
      <c r="D34" t="s">
        <v>340</v>
      </c>
      <c r="E34" t="s">
        <v>341</v>
      </c>
      <c r="F34" t="s">
        <v>667</v>
      </c>
      <c r="H34" t="s">
        <v>340</v>
      </c>
      <c r="I34" t="s">
        <v>341</v>
      </c>
      <c r="J34" t="s">
        <v>573</v>
      </c>
    </row>
    <row r="35" spans="1:10" x14ac:dyDescent="0.25">
      <c r="A35" t="s">
        <v>511</v>
      </c>
      <c r="B35" t="s">
        <v>682</v>
      </c>
      <c r="C35" t="s">
        <v>683</v>
      </c>
      <c r="D35" t="s">
        <v>345</v>
      </c>
      <c r="E35" t="s">
        <v>346</v>
      </c>
      <c r="F35" t="s">
        <v>684</v>
      </c>
      <c r="H35" t="s">
        <v>345</v>
      </c>
      <c r="I35" t="s">
        <v>346</v>
      </c>
      <c r="J35" t="s">
        <v>573</v>
      </c>
    </row>
    <row r="36" spans="1:10" x14ac:dyDescent="0.25">
      <c r="A36" t="s">
        <v>511</v>
      </c>
      <c r="B36" t="s">
        <v>687</v>
      </c>
      <c r="C36" t="s">
        <v>688</v>
      </c>
      <c r="D36" t="s">
        <v>355</v>
      </c>
      <c r="E36" t="s">
        <v>356</v>
      </c>
      <c r="F36" t="s">
        <v>689</v>
      </c>
      <c r="H36" t="s">
        <v>355</v>
      </c>
      <c r="I36" t="s">
        <v>427</v>
      </c>
      <c r="J36" t="s">
        <v>573</v>
      </c>
    </row>
    <row r="37" spans="1:10" x14ac:dyDescent="0.25">
      <c r="A37" t="s">
        <v>511</v>
      </c>
      <c r="B37" t="s">
        <v>1184</v>
      </c>
      <c r="C37" t="s">
        <v>1185</v>
      </c>
      <c r="D37" t="s">
        <v>355</v>
      </c>
      <c r="E37" t="s">
        <v>356</v>
      </c>
      <c r="F37" t="s">
        <v>689</v>
      </c>
      <c r="H37" t="s">
        <v>355</v>
      </c>
      <c r="I37" t="s">
        <v>427</v>
      </c>
      <c r="J37" t="s">
        <v>573</v>
      </c>
    </row>
    <row r="38" spans="1:10" x14ac:dyDescent="0.25">
      <c r="A38" t="s">
        <v>511</v>
      </c>
      <c r="B38" t="s">
        <v>694</v>
      </c>
      <c r="C38" t="s">
        <v>695</v>
      </c>
      <c r="D38" t="s">
        <v>345</v>
      </c>
      <c r="E38" t="s">
        <v>346</v>
      </c>
      <c r="F38" t="s">
        <v>684</v>
      </c>
      <c r="H38" t="s">
        <v>345</v>
      </c>
      <c r="I38" t="s">
        <v>346</v>
      </c>
      <c r="J38" t="s">
        <v>573</v>
      </c>
    </row>
    <row r="39" spans="1:10" x14ac:dyDescent="0.25">
      <c r="A39" t="s">
        <v>511</v>
      </c>
      <c r="B39" t="s">
        <v>1346</v>
      </c>
      <c r="C39" t="s">
        <v>1347</v>
      </c>
      <c r="D39" t="s">
        <v>345</v>
      </c>
      <c r="E39" t="s">
        <v>346</v>
      </c>
      <c r="F39" t="s">
        <v>684</v>
      </c>
      <c r="H39" t="s">
        <v>345</v>
      </c>
      <c r="I39" t="s">
        <v>346</v>
      </c>
      <c r="J39" t="s">
        <v>573</v>
      </c>
    </row>
    <row r="40" spans="1:10" x14ac:dyDescent="0.25">
      <c r="A40" t="s">
        <v>511</v>
      </c>
      <c r="B40" t="s">
        <v>700</v>
      </c>
      <c r="C40" t="s">
        <v>701</v>
      </c>
      <c r="D40" t="s">
        <v>355</v>
      </c>
      <c r="E40" t="s">
        <v>356</v>
      </c>
      <c r="F40" t="s">
        <v>689</v>
      </c>
      <c r="H40" t="s">
        <v>355</v>
      </c>
      <c r="I40" t="s">
        <v>427</v>
      </c>
      <c r="J40" t="s">
        <v>573</v>
      </c>
    </row>
    <row r="41" spans="1:10" x14ac:dyDescent="0.25">
      <c r="A41" t="s">
        <v>511</v>
      </c>
      <c r="B41" t="s">
        <v>1404</v>
      </c>
      <c r="C41" t="s">
        <v>1405</v>
      </c>
      <c r="D41" t="s">
        <v>355</v>
      </c>
      <c r="E41" t="s">
        <v>356</v>
      </c>
      <c r="F41" t="s">
        <v>689</v>
      </c>
      <c r="H41" t="s">
        <v>355</v>
      </c>
      <c r="I41" t="s">
        <v>427</v>
      </c>
      <c r="J41" t="s">
        <v>573</v>
      </c>
    </row>
    <row r="42" spans="1:10" x14ac:dyDescent="0.25">
      <c r="A42" t="s">
        <v>511</v>
      </c>
      <c r="B42" t="s">
        <v>706</v>
      </c>
      <c r="C42" t="s">
        <v>707</v>
      </c>
      <c r="D42" t="s">
        <v>345</v>
      </c>
      <c r="E42" t="s">
        <v>346</v>
      </c>
      <c r="F42" t="s">
        <v>684</v>
      </c>
      <c r="H42" t="s">
        <v>345</v>
      </c>
      <c r="I42" t="s">
        <v>346</v>
      </c>
      <c r="J42" t="s">
        <v>573</v>
      </c>
    </row>
    <row r="43" spans="1:10" x14ac:dyDescent="0.25">
      <c r="A43" t="s">
        <v>511</v>
      </c>
      <c r="B43" t="s">
        <v>710</v>
      </c>
      <c r="C43" t="s">
        <v>711</v>
      </c>
      <c r="D43" t="s">
        <v>355</v>
      </c>
      <c r="E43" t="s">
        <v>356</v>
      </c>
      <c r="F43" t="s">
        <v>689</v>
      </c>
      <c r="H43" t="s">
        <v>355</v>
      </c>
      <c r="I43" t="s">
        <v>427</v>
      </c>
      <c r="J43" t="s">
        <v>573</v>
      </c>
    </row>
    <row r="44" spans="1:10" x14ac:dyDescent="0.25">
      <c r="A44" t="s">
        <v>511</v>
      </c>
      <c r="B44" t="s">
        <v>714</v>
      </c>
      <c r="C44" t="s">
        <v>715</v>
      </c>
      <c r="D44" t="s">
        <v>355</v>
      </c>
      <c r="E44" t="s">
        <v>356</v>
      </c>
      <c r="F44" t="s">
        <v>689</v>
      </c>
      <c r="H44" t="s">
        <v>716</v>
      </c>
      <c r="I44" t="s">
        <v>356</v>
      </c>
      <c r="J44" t="s">
        <v>573</v>
      </c>
    </row>
    <row r="45" spans="1:10" x14ac:dyDescent="0.25">
      <c r="A45" t="s">
        <v>511</v>
      </c>
      <c r="B45" t="s">
        <v>1186</v>
      </c>
      <c r="C45" t="s">
        <v>1187</v>
      </c>
      <c r="D45" t="s">
        <v>355</v>
      </c>
      <c r="E45" t="s">
        <v>356</v>
      </c>
      <c r="F45" t="s">
        <v>689</v>
      </c>
      <c r="H45" t="s">
        <v>355</v>
      </c>
      <c r="I45" t="s">
        <v>427</v>
      </c>
      <c r="J45" t="s">
        <v>573</v>
      </c>
    </row>
    <row r="46" spans="1:10" x14ac:dyDescent="0.25">
      <c r="A46" t="s">
        <v>511</v>
      </c>
      <c r="B46" t="s">
        <v>1360</v>
      </c>
      <c r="C46" t="s">
        <v>1361</v>
      </c>
      <c r="D46" t="s">
        <v>355</v>
      </c>
      <c r="E46" t="s">
        <v>356</v>
      </c>
      <c r="F46" t="s">
        <v>689</v>
      </c>
      <c r="H46" t="s">
        <v>355</v>
      </c>
      <c r="I46" t="s">
        <v>427</v>
      </c>
      <c r="J46" t="s">
        <v>573</v>
      </c>
    </row>
    <row r="47" spans="1:10" x14ac:dyDescent="0.25">
      <c r="A47" t="s">
        <v>511</v>
      </c>
      <c r="B47" t="s">
        <v>723</v>
      </c>
      <c r="C47" t="s">
        <v>724</v>
      </c>
      <c r="D47" t="s">
        <v>345</v>
      </c>
      <c r="E47" t="s">
        <v>346</v>
      </c>
      <c r="F47" t="s">
        <v>725</v>
      </c>
      <c r="H47" t="s">
        <v>342</v>
      </c>
      <c r="I47" t="s">
        <v>346</v>
      </c>
      <c r="J47" t="s">
        <v>573</v>
      </c>
    </row>
    <row r="48" spans="1:10" x14ac:dyDescent="0.25">
      <c r="A48" t="s">
        <v>511</v>
      </c>
      <c r="B48" t="s">
        <v>728</v>
      </c>
      <c r="C48" t="s">
        <v>729</v>
      </c>
      <c r="D48" t="s">
        <v>345</v>
      </c>
      <c r="E48" t="s">
        <v>346</v>
      </c>
      <c r="F48" t="s">
        <v>684</v>
      </c>
      <c r="H48" t="s">
        <v>345</v>
      </c>
      <c r="I48" t="s">
        <v>346</v>
      </c>
      <c r="J48" t="s">
        <v>573</v>
      </c>
    </row>
    <row r="49" spans="1:10" x14ac:dyDescent="0.25">
      <c r="A49" t="s">
        <v>511</v>
      </c>
      <c r="B49" t="s">
        <v>732</v>
      </c>
      <c r="C49" t="s">
        <v>733</v>
      </c>
      <c r="D49" t="s">
        <v>345</v>
      </c>
      <c r="E49" t="s">
        <v>346</v>
      </c>
      <c r="F49" t="s">
        <v>684</v>
      </c>
      <c r="H49" t="s">
        <v>345</v>
      </c>
      <c r="I49" t="s">
        <v>346</v>
      </c>
      <c r="J49" t="s">
        <v>573</v>
      </c>
    </row>
    <row r="50" spans="1:10" x14ac:dyDescent="0.25">
      <c r="A50" t="s">
        <v>511</v>
      </c>
      <c r="B50" t="s">
        <v>736</v>
      </c>
      <c r="C50" t="s">
        <v>737</v>
      </c>
      <c r="D50" t="s">
        <v>345</v>
      </c>
      <c r="E50" t="s">
        <v>346</v>
      </c>
      <c r="F50" t="s">
        <v>684</v>
      </c>
      <c r="H50" t="s">
        <v>345</v>
      </c>
      <c r="I50" t="s">
        <v>346</v>
      </c>
      <c r="J50" t="s">
        <v>573</v>
      </c>
    </row>
    <row r="51" spans="1:10" x14ac:dyDescent="0.25">
      <c r="A51" t="s">
        <v>511</v>
      </c>
      <c r="B51" t="s">
        <v>740</v>
      </c>
      <c r="C51" t="s">
        <v>741</v>
      </c>
      <c r="D51" t="s">
        <v>345</v>
      </c>
      <c r="E51" t="s">
        <v>346</v>
      </c>
      <c r="F51" t="s">
        <v>684</v>
      </c>
      <c r="H51" t="s">
        <v>345</v>
      </c>
      <c r="I51" t="s">
        <v>346</v>
      </c>
      <c r="J51" t="s">
        <v>573</v>
      </c>
    </row>
    <row r="52" spans="1:10" x14ac:dyDescent="0.25">
      <c r="A52" t="s">
        <v>511</v>
      </c>
      <c r="B52" t="s">
        <v>744</v>
      </c>
      <c r="C52" t="s">
        <v>745</v>
      </c>
      <c r="D52" t="s">
        <v>348</v>
      </c>
      <c r="E52" t="s">
        <v>349</v>
      </c>
      <c r="F52" t="s">
        <v>746</v>
      </c>
      <c r="H52" t="s">
        <v>348</v>
      </c>
      <c r="I52" t="s">
        <v>346</v>
      </c>
      <c r="J52" t="s">
        <v>573</v>
      </c>
    </row>
    <row r="53" spans="1:10" x14ac:dyDescent="0.25">
      <c r="A53" t="s">
        <v>511</v>
      </c>
      <c r="B53" t="s">
        <v>749</v>
      </c>
      <c r="C53" t="s">
        <v>750</v>
      </c>
      <c r="D53" t="s">
        <v>345</v>
      </c>
      <c r="E53" t="s">
        <v>346</v>
      </c>
      <c r="F53" t="s">
        <v>684</v>
      </c>
      <c r="H53" t="s">
        <v>345</v>
      </c>
      <c r="I53" t="s">
        <v>346</v>
      </c>
      <c r="J53" t="s">
        <v>573</v>
      </c>
    </row>
    <row r="54" spans="1:10" x14ac:dyDescent="0.25">
      <c r="A54" t="s">
        <v>511</v>
      </c>
      <c r="B54" t="s">
        <v>753</v>
      </c>
      <c r="C54" t="s">
        <v>754</v>
      </c>
      <c r="D54" t="s">
        <v>345</v>
      </c>
      <c r="E54" t="s">
        <v>346</v>
      </c>
      <c r="F54" t="s">
        <v>684</v>
      </c>
      <c r="H54" t="s">
        <v>345</v>
      </c>
      <c r="I54" t="s">
        <v>346</v>
      </c>
      <c r="J54" t="s">
        <v>573</v>
      </c>
    </row>
    <row r="55" spans="1:10" x14ac:dyDescent="0.25">
      <c r="A55" t="s">
        <v>511</v>
      </c>
      <c r="B55" t="s">
        <v>757</v>
      </c>
      <c r="C55" t="s">
        <v>758</v>
      </c>
      <c r="D55" t="s">
        <v>342</v>
      </c>
      <c r="E55" t="s">
        <v>343</v>
      </c>
      <c r="F55" t="s">
        <v>725</v>
      </c>
      <c r="H55" t="s">
        <v>342</v>
      </c>
      <c r="I55" t="s">
        <v>343</v>
      </c>
      <c r="J55" t="s">
        <v>573</v>
      </c>
    </row>
    <row r="56" spans="1:10" x14ac:dyDescent="0.25">
      <c r="A56" t="s">
        <v>511</v>
      </c>
      <c r="B56" t="s">
        <v>761</v>
      </c>
      <c r="C56" t="s">
        <v>762</v>
      </c>
      <c r="D56" t="s">
        <v>345</v>
      </c>
      <c r="E56" t="s">
        <v>346</v>
      </c>
      <c r="F56" t="s">
        <v>684</v>
      </c>
      <c r="H56" t="s">
        <v>345</v>
      </c>
      <c r="I56" t="s">
        <v>346</v>
      </c>
      <c r="J56" t="s">
        <v>573</v>
      </c>
    </row>
    <row r="57" spans="1:10" x14ac:dyDescent="0.25">
      <c r="A57" t="s">
        <v>511</v>
      </c>
      <c r="B57" t="s">
        <v>765</v>
      </c>
      <c r="C57" t="s">
        <v>766</v>
      </c>
      <c r="D57" t="s">
        <v>345</v>
      </c>
      <c r="E57" t="s">
        <v>346</v>
      </c>
      <c r="F57" t="s">
        <v>684</v>
      </c>
      <c r="H57" t="s">
        <v>345</v>
      </c>
      <c r="I57" t="s">
        <v>346</v>
      </c>
      <c r="J57" t="s">
        <v>573</v>
      </c>
    </row>
    <row r="58" spans="1:10" x14ac:dyDescent="0.25">
      <c r="A58" t="s">
        <v>511</v>
      </c>
      <c r="B58" t="s">
        <v>1188</v>
      </c>
      <c r="C58" t="s">
        <v>1189</v>
      </c>
      <c r="D58" t="s">
        <v>345</v>
      </c>
      <c r="E58" t="s">
        <v>346</v>
      </c>
      <c r="F58" t="s">
        <v>684</v>
      </c>
      <c r="H58" t="s">
        <v>345</v>
      </c>
      <c r="I58" t="s">
        <v>346</v>
      </c>
      <c r="J58" t="s">
        <v>573</v>
      </c>
    </row>
    <row r="59" spans="1:10" x14ac:dyDescent="0.25">
      <c r="A59" t="s">
        <v>511</v>
      </c>
      <c r="B59" t="s">
        <v>771</v>
      </c>
      <c r="C59" t="s">
        <v>772</v>
      </c>
      <c r="D59" t="s">
        <v>340</v>
      </c>
      <c r="E59" t="s">
        <v>341</v>
      </c>
      <c r="F59" t="s">
        <v>667</v>
      </c>
      <c r="H59" t="s">
        <v>340</v>
      </c>
      <c r="I59" t="s">
        <v>341</v>
      </c>
      <c r="J59" t="s">
        <v>573</v>
      </c>
    </row>
    <row r="60" spans="1:10" x14ac:dyDescent="0.25">
      <c r="A60" t="s">
        <v>511</v>
      </c>
      <c r="B60" t="s">
        <v>1316</v>
      </c>
      <c r="C60" t="s">
        <v>1317</v>
      </c>
      <c r="D60" t="s">
        <v>345</v>
      </c>
      <c r="E60" t="s">
        <v>346</v>
      </c>
      <c r="F60" t="s">
        <v>684</v>
      </c>
      <c r="H60" t="s">
        <v>345</v>
      </c>
      <c r="I60" t="s">
        <v>346</v>
      </c>
      <c r="J60" t="s">
        <v>573</v>
      </c>
    </row>
    <row r="61" spans="1:10" x14ac:dyDescent="0.25">
      <c r="A61" t="s">
        <v>511</v>
      </c>
      <c r="B61" t="s">
        <v>1190</v>
      </c>
      <c r="C61" t="s">
        <v>1191</v>
      </c>
      <c r="D61" t="s">
        <v>345</v>
      </c>
      <c r="E61" t="s">
        <v>346</v>
      </c>
      <c r="F61" t="s">
        <v>684</v>
      </c>
      <c r="H61" t="s">
        <v>345</v>
      </c>
      <c r="I61" t="s">
        <v>346</v>
      </c>
      <c r="J61" t="s">
        <v>573</v>
      </c>
    </row>
    <row r="62" spans="1:10" x14ac:dyDescent="0.25">
      <c r="A62" t="s">
        <v>511</v>
      </c>
      <c r="B62" t="s">
        <v>779</v>
      </c>
      <c r="C62" t="s">
        <v>780</v>
      </c>
      <c r="D62" t="s">
        <v>345</v>
      </c>
      <c r="E62" t="s">
        <v>346</v>
      </c>
      <c r="F62" t="s">
        <v>684</v>
      </c>
      <c r="H62" t="s">
        <v>345</v>
      </c>
      <c r="I62" t="s">
        <v>432</v>
      </c>
      <c r="J62" t="s">
        <v>573</v>
      </c>
    </row>
    <row r="63" spans="1:10" x14ac:dyDescent="0.25">
      <c r="A63" t="s">
        <v>511</v>
      </c>
      <c r="B63" t="s">
        <v>783</v>
      </c>
      <c r="C63" t="s">
        <v>784</v>
      </c>
      <c r="D63" t="s">
        <v>345</v>
      </c>
      <c r="E63" t="s">
        <v>346</v>
      </c>
      <c r="F63" t="s">
        <v>684</v>
      </c>
      <c r="H63" t="s">
        <v>345</v>
      </c>
      <c r="I63" t="s">
        <v>432</v>
      </c>
      <c r="J63" t="s">
        <v>573</v>
      </c>
    </row>
    <row r="64" spans="1:10" x14ac:dyDescent="0.25">
      <c r="A64" t="s">
        <v>511</v>
      </c>
      <c r="B64" t="s">
        <v>68</v>
      </c>
      <c r="C64" t="s">
        <v>69</v>
      </c>
      <c r="D64" t="s">
        <v>324</v>
      </c>
      <c r="E64" t="s">
        <v>323</v>
      </c>
      <c r="F64" t="s">
        <v>787</v>
      </c>
      <c r="H64" t="s">
        <v>324</v>
      </c>
      <c r="I64" t="s">
        <v>323</v>
      </c>
      <c r="J64" t="s">
        <v>573</v>
      </c>
    </row>
    <row r="65" spans="1:10" x14ac:dyDescent="0.25">
      <c r="A65" t="s">
        <v>511</v>
      </c>
      <c r="B65" t="s">
        <v>70</v>
      </c>
      <c r="C65" t="s">
        <v>71</v>
      </c>
      <c r="D65" t="s">
        <v>324</v>
      </c>
      <c r="E65" t="s">
        <v>323</v>
      </c>
      <c r="F65" t="s">
        <v>787</v>
      </c>
      <c r="H65" t="s">
        <v>324</v>
      </c>
      <c r="I65" t="s">
        <v>323</v>
      </c>
      <c r="J65" t="s">
        <v>573</v>
      </c>
    </row>
    <row r="66" spans="1:10" x14ac:dyDescent="0.25">
      <c r="A66" t="s">
        <v>511</v>
      </c>
      <c r="B66" t="s">
        <v>72</v>
      </c>
      <c r="C66" t="s">
        <v>73</v>
      </c>
      <c r="D66" t="s">
        <v>324</v>
      </c>
      <c r="E66" t="s">
        <v>323</v>
      </c>
      <c r="F66" t="s">
        <v>787</v>
      </c>
      <c r="H66" t="s">
        <v>324</v>
      </c>
      <c r="I66" t="s">
        <v>323</v>
      </c>
      <c r="J66" t="s">
        <v>573</v>
      </c>
    </row>
    <row r="67" spans="1:10" x14ac:dyDescent="0.25">
      <c r="A67" t="s">
        <v>511</v>
      </c>
      <c r="B67" t="s">
        <v>74</v>
      </c>
      <c r="C67" t="s">
        <v>75</v>
      </c>
      <c r="D67" t="s">
        <v>324</v>
      </c>
      <c r="E67" t="s">
        <v>323</v>
      </c>
      <c r="F67" t="s">
        <v>787</v>
      </c>
      <c r="H67" t="s">
        <v>324</v>
      </c>
      <c r="I67" t="s">
        <v>323</v>
      </c>
      <c r="J67" t="s">
        <v>573</v>
      </c>
    </row>
    <row r="68" spans="1:10" x14ac:dyDescent="0.25">
      <c r="A68" t="s">
        <v>511</v>
      </c>
      <c r="B68" t="s">
        <v>76</v>
      </c>
      <c r="C68" t="s">
        <v>77</v>
      </c>
      <c r="D68" t="s">
        <v>324</v>
      </c>
      <c r="E68" t="s">
        <v>323</v>
      </c>
      <c r="F68" t="s">
        <v>787</v>
      </c>
      <c r="H68" t="s">
        <v>324</v>
      </c>
      <c r="I68" t="s">
        <v>323</v>
      </c>
      <c r="J68" t="s">
        <v>573</v>
      </c>
    </row>
    <row r="69" spans="1:10" x14ac:dyDescent="0.25">
      <c r="A69" t="s">
        <v>511</v>
      </c>
      <c r="B69" t="s">
        <v>1342</v>
      </c>
      <c r="C69" t="s">
        <v>1343</v>
      </c>
      <c r="D69" t="s">
        <v>324</v>
      </c>
      <c r="E69" t="s">
        <v>323</v>
      </c>
      <c r="F69" t="s">
        <v>787</v>
      </c>
      <c r="H69" t="s">
        <v>324</v>
      </c>
      <c r="I69" t="s">
        <v>323</v>
      </c>
      <c r="J69" t="s">
        <v>573</v>
      </c>
    </row>
    <row r="70" spans="1:10" x14ac:dyDescent="0.25">
      <c r="A70" t="s">
        <v>511</v>
      </c>
      <c r="B70" t="s">
        <v>102</v>
      </c>
      <c r="C70" t="s">
        <v>103</v>
      </c>
      <c r="D70" t="s">
        <v>324</v>
      </c>
      <c r="E70" t="s">
        <v>323</v>
      </c>
      <c r="F70" t="s">
        <v>787</v>
      </c>
      <c r="H70" t="s">
        <v>324</v>
      </c>
      <c r="I70" t="s">
        <v>323</v>
      </c>
      <c r="J70" t="s">
        <v>573</v>
      </c>
    </row>
    <row r="71" spans="1:10" x14ac:dyDescent="0.25">
      <c r="A71" t="s">
        <v>511</v>
      </c>
      <c r="B71" t="s">
        <v>78</v>
      </c>
      <c r="C71" t="s">
        <v>79</v>
      </c>
      <c r="D71" t="s">
        <v>324</v>
      </c>
      <c r="E71" t="s">
        <v>323</v>
      </c>
      <c r="F71" t="s">
        <v>787</v>
      </c>
      <c r="H71" t="s">
        <v>324</v>
      </c>
      <c r="I71" t="s">
        <v>323</v>
      </c>
      <c r="J71" t="s">
        <v>573</v>
      </c>
    </row>
    <row r="72" spans="1:10" x14ac:dyDescent="0.25">
      <c r="A72" t="s">
        <v>511</v>
      </c>
      <c r="B72" t="s">
        <v>80</v>
      </c>
      <c r="C72" t="s">
        <v>81</v>
      </c>
      <c r="D72" t="s">
        <v>324</v>
      </c>
      <c r="E72" t="s">
        <v>323</v>
      </c>
      <c r="F72" t="s">
        <v>787</v>
      </c>
      <c r="H72" t="s">
        <v>324</v>
      </c>
      <c r="I72" t="s">
        <v>323</v>
      </c>
      <c r="J72" t="s">
        <v>573</v>
      </c>
    </row>
    <row r="73" spans="1:10" x14ac:dyDescent="0.25">
      <c r="A73" t="s">
        <v>511</v>
      </c>
      <c r="B73" t="s">
        <v>806</v>
      </c>
      <c r="C73" t="s">
        <v>807</v>
      </c>
      <c r="D73" t="s">
        <v>324</v>
      </c>
      <c r="E73" t="s">
        <v>323</v>
      </c>
      <c r="F73" t="s">
        <v>787</v>
      </c>
      <c r="H73" t="s">
        <v>324</v>
      </c>
      <c r="I73" t="s">
        <v>323</v>
      </c>
      <c r="J73" t="s">
        <v>573</v>
      </c>
    </row>
    <row r="74" spans="1:10" x14ac:dyDescent="0.25">
      <c r="A74" t="s">
        <v>511</v>
      </c>
      <c r="B74" t="s">
        <v>810</v>
      </c>
      <c r="C74" t="s">
        <v>811</v>
      </c>
      <c r="D74" t="s">
        <v>324</v>
      </c>
      <c r="E74" t="s">
        <v>323</v>
      </c>
      <c r="F74" t="s">
        <v>787</v>
      </c>
      <c r="H74" t="s">
        <v>324</v>
      </c>
      <c r="I74" t="s">
        <v>323</v>
      </c>
      <c r="J74" t="s">
        <v>573</v>
      </c>
    </row>
    <row r="75" spans="1:10" x14ac:dyDescent="0.25">
      <c r="A75" t="s">
        <v>511</v>
      </c>
      <c r="B75" t="s">
        <v>82</v>
      </c>
      <c r="C75" t="s">
        <v>83</v>
      </c>
      <c r="D75" t="s">
        <v>324</v>
      </c>
      <c r="E75" t="s">
        <v>323</v>
      </c>
      <c r="F75" t="s">
        <v>787</v>
      </c>
      <c r="H75" t="s">
        <v>324</v>
      </c>
      <c r="I75" t="s">
        <v>323</v>
      </c>
      <c r="J75" t="s">
        <v>573</v>
      </c>
    </row>
    <row r="76" spans="1:10" x14ac:dyDescent="0.25">
      <c r="A76" t="s">
        <v>511</v>
      </c>
      <c r="B76" t="s">
        <v>84</v>
      </c>
      <c r="C76" t="s">
        <v>85</v>
      </c>
      <c r="D76" t="s">
        <v>324</v>
      </c>
      <c r="E76" t="s">
        <v>323</v>
      </c>
      <c r="F76" t="s">
        <v>787</v>
      </c>
      <c r="H76" t="s">
        <v>324</v>
      </c>
      <c r="I76" t="s">
        <v>323</v>
      </c>
      <c r="J76" t="s">
        <v>573</v>
      </c>
    </row>
    <row r="77" spans="1:10" x14ac:dyDescent="0.25">
      <c r="A77" t="s">
        <v>511</v>
      </c>
      <c r="B77" t="s">
        <v>86</v>
      </c>
      <c r="C77" t="s">
        <v>87</v>
      </c>
      <c r="D77" t="s">
        <v>324</v>
      </c>
      <c r="E77" t="s">
        <v>323</v>
      </c>
      <c r="F77" t="s">
        <v>787</v>
      </c>
      <c r="H77" t="s">
        <v>324</v>
      </c>
      <c r="I77" t="s">
        <v>323</v>
      </c>
      <c r="J77" t="s">
        <v>573</v>
      </c>
    </row>
    <row r="78" spans="1:10" x14ac:dyDescent="0.25">
      <c r="A78" t="s">
        <v>511</v>
      </c>
      <c r="B78" t="s">
        <v>88</v>
      </c>
      <c r="C78" t="s">
        <v>89</v>
      </c>
      <c r="D78" t="s">
        <v>324</v>
      </c>
      <c r="E78" t="s">
        <v>323</v>
      </c>
      <c r="F78" t="s">
        <v>787</v>
      </c>
      <c r="H78" t="s">
        <v>324</v>
      </c>
      <c r="I78" t="s">
        <v>323</v>
      </c>
      <c r="J78" t="s">
        <v>573</v>
      </c>
    </row>
    <row r="79" spans="1:10" x14ac:dyDescent="0.25">
      <c r="A79" t="s">
        <v>511</v>
      </c>
      <c r="B79" t="s">
        <v>90</v>
      </c>
      <c r="C79" t="s">
        <v>91</v>
      </c>
      <c r="D79" t="s">
        <v>324</v>
      </c>
      <c r="E79" t="s">
        <v>323</v>
      </c>
      <c r="F79" t="s">
        <v>787</v>
      </c>
      <c r="H79" t="s">
        <v>324</v>
      </c>
      <c r="I79" t="s">
        <v>323</v>
      </c>
      <c r="J79" t="s">
        <v>573</v>
      </c>
    </row>
    <row r="80" spans="1:10" x14ac:dyDescent="0.25">
      <c r="A80" t="s">
        <v>511</v>
      </c>
      <c r="B80" t="s">
        <v>824</v>
      </c>
      <c r="C80" t="s">
        <v>825</v>
      </c>
      <c r="D80" t="s">
        <v>327</v>
      </c>
      <c r="E80" t="s">
        <v>326</v>
      </c>
      <c r="F80" t="s">
        <v>787</v>
      </c>
      <c r="H80" t="s">
        <v>324</v>
      </c>
      <c r="I80" t="s">
        <v>323</v>
      </c>
      <c r="J80" t="s">
        <v>573</v>
      </c>
    </row>
    <row r="81" spans="1:10" x14ac:dyDescent="0.25">
      <c r="A81" t="s">
        <v>511</v>
      </c>
      <c r="B81" t="s">
        <v>92</v>
      </c>
      <c r="C81" t="s">
        <v>93</v>
      </c>
      <c r="D81" t="s">
        <v>324</v>
      </c>
      <c r="E81" t="s">
        <v>323</v>
      </c>
      <c r="F81" t="s">
        <v>787</v>
      </c>
      <c r="H81" t="s">
        <v>324</v>
      </c>
      <c r="I81" t="s">
        <v>323</v>
      </c>
      <c r="J81" t="s">
        <v>573</v>
      </c>
    </row>
    <row r="82" spans="1:10" x14ac:dyDescent="0.25">
      <c r="A82" t="s">
        <v>511</v>
      </c>
      <c r="B82" t="s">
        <v>94</v>
      </c>
      <c r="C82" t="s">
        <v>95</v>
      </c>
      <c r="D82" t="s">
        <v>324</v>
      </c>
      <c r="E82" t="s">
        <v>323</v>
      </c>
      <c r="F82" t="s">
        <v>787</v>
      </c>
      <c r="H82" t="s">
        <v>324</v>
      </c>
      <c r="I82" t="s">
        <v>323</v>
      </c>
      <c r="J82" t="s">
        <v>573</v>
      </c>
    </row>
    <row r="83" spans="1:10" x14ac:dyDescent="0.25">
      <c r="A83" t="s">
        <v>511</v>
      </c>
      <c r="B83" t="s">
        <v>96</v>
      </c>
      <c r="C83" t="s">
        <v>97</v>
      </c>
      <c r="D83" t="s">
        <v>324</v>
      </c>
      <c r="E83" t="s">
        <v>323</v>
      </c>
      <c r="F83" t="s">
        <v>787</v>
      </c>
      <c r="H83" t="s">
        <v>324</v>
      </c>
      <c r="I83" t="s">
        <v>323</v>
      </c>
      <c r="J83" t="s">
        <v>573</v>
      </c>
    </row>
    <row r="84" spans="1:10" x14ac:dyDescent="0.25">
      <c r="A84" t="s">
        <v>511</v>
      </c>
      <c r="B84" t="s">
        <v>98</v>
      </c>
      <c r="C84" t="s">
        <v>99</v>
      </c>
      <c r="D84" t="s">
        <v>324</v>
      </c>
      <c r="E84" t="s">
        <v>323</v>
      </c>
      <c r="F84" t="s">
        <v>787</v>
      </c>
      <c r="H84" t="s">
        <v>324</v>
      </c>
      <c r="I84" t="s">
        <v>323</v>
      </c>
      <c r="J84" t="s">
        <v>573</v>
      </c>
    </row>
    <row r="85" spans="1:10" x14ac:dyDescent="0.25">
      <c r="A85" t="s">
        <v>511</v>
      </c>
      <c r="B85" t="s">
        <v>1298</v>
      </c>
      <c r="C85" t="s">
        <v>1299</v>
      </c>
      <c r="D85" t="s">
        <v>324</v>
      </c>
      <c r="E85" t="s">
        <v>323</v>
      </c>
      <c r="F85" t="s">
        <v>787</v>
      </c>
      <c r="H85" t="s">
        <v>324</v>
      </c>
      <c r="I85" t="s">
        <v>323</v>
      </c>
      <c r="J85" t="s">
        <v>573</v>
      </c>
    </row>
    <row r="86" spans="1:10" x14ac:dyDescent="0.25">
      <c r="A86" t="s">
        <v>511</v>
      </c>
      <c r="B86" t="s">
        <v>104</v>
      </c>
      <c r="C86" t="s">
        <v>105</v>
      </c>
      <c r="D86" t="s">
        <v>324</v>
      </c>
      <c r="E86" t="s">
        <v>323</v>
      </c>
      <c r="F86" t="s">
        <v>787</v>
      </c>
      <c r="H86" t="s">
        <v>324</v>
      </c>
      <c r="I86" t="s">
        <v>323</v>
      </c>
      <c r="J86" t="s">
        <v>573</v>
      </c>
    </row>
    <row r="87" spans="1:10" x14ac:dyDescent="0.25">
      <c r="A87" t="s">
        <v>511</v>
      </c>
      <c r="B87" t="s">
        <v>100</v>
      </c>
      <c r="C87" t="s">
        <v>101</v>
      </c>
      <c r="D87" t="s">
        <v>324</v>
      </c>
      <c r="E87" t="s">
        <v>323</v>
      </c>
      <c r="F87" t="s">
        <v>787</v>
      </c>
      <c r="H87" t="s">
        <v>324</v>
      </c>
      <c r="I87" t="s">
        <v>323</v>
      </c>
      <c r="J87" t="s">
        <v>573</v>
      </c>
    </row>
    <row r="88" spans="1:10" x14ac:dyDescent="0.25">
      <c r="A88" t="s">
        <v>511</v>
      </c>
      <c r="B88" t="s">
        <v>108</v>
      </c>
      <c r="C88" t="s">
        <v>109</v>
      </c>
      <c r="D88" t="s">
        <v>324</v>
      </c>
      <c r="E88" t="s">
        <v>323</v>
      </c>
      <c r="F88" t="s">
        <v>787</v>
      </c>
      <c r="H88" t="s">
        <v>324</v>
      </c>
      <c r="I88" t="s">
        <v>323</v>
      </c>
      <c r="J88" t="s">
        <v>573</v>
      </c>
    </row>
    <row r="89" spans="1:10" x14ac:dyDescent="0.25">
      <c r="A89" t="s">
        <v>511</v>
      </c>
      <c r="B89" t="s">
        <v>1377</v>
      </c>
      <c r="C89" t="s">
        <v>1378</v>
      </c>
      <c r="D89" t="s">
        <v>324</v>
      </c>
      <c r="E89" t="s">
        <v>323</v>
      </c>
      <c r="F89" t="s">
        <v>787</v>
      </c>
      <c r="H89" t="s">
        <v>324</v>
      </c>
      <c r="I89" t="s">
        <v>323</v>
      </c>
      <c r="J89" t="s">
        <v>573</v>
      </c>
    </row>
    <row r="90" spans="1:10" x14ac:dyDescent="0.25">
      <c r="A90" t="s">
        <v>511</v>
      </c>
      <c r="B90" t="s">
        <v>846</v>
      </c>
      <c r="C90" t="s">
        <v>847</v>
      </c>
      <c r="D90" t="s">
        <v>347</v>
      </c>
      <c r="E90" t="s">
        <v>350</v>
      </c>
      <c r="F90" t="s">
        <v>848</v>
      </c>
      <c r="H90" t="s">
        <v>347</v>
      </c>
      <c r="I90" t="s">
        <v>350</v>
      </c>
      <c r="J90" t="s">
        <v>573</v>
      </c>
    </row>
    <row r="91" spans="1:10" x14ac:dyDescent="0.25">
      <c r="A91" t="s">
        <v>511</v>
      </c>
      <c r="B91" t="s">
        <v>851</v>
      </c>
      <c r="C91" t="s">
        <v>852</v>
      </c>
      <c r="D91" t="s">
        <v>347</v>
      </c>
      <c r="E91" t="s">
        <v>350</v>
      </c>
      <c r="F91" t="s">
        <v>848</v>
      </c>
      <c r="H91" t="s">
        <v>347</v>
      </c>
      <c r="I91" t="s">
        <v>350</v>
      </c>
      <c r="J91" t="s">
        <v>573</v>
      </c>
    </row>
    <row r="92" spans="1:10" x14ac:dyDescent="0.25">
      <c r="A92" t="s">
        <v>511</v>
      </c>
      <c r="B92" t="s">
        <v>855</v>
      </c>
      <c r="C92" t="s">
        <v>856</v>
      </c>
      <c r="D92" t="s">
        <v>347</v>
      </c>
      <c r="E92" t="s">
        <v>350</v>
      </c>
      <c r="F92" t="s">
        <v>848</v>
      </c>
      <c r="H92" t="s">
        <v>347</v>
      </c>
      <c r="I92" t="s">
        <v>350</v>
      </c>
      <c r="J92" t="s">
        <v>573</v>
      </c>
    </row>
    <row r="93" spans="1:10" x14ac:dyDescent="0.25">
      <c r="A93" t="s">
        <v>511</v>
      </c>
      <c r="B93" t="s">
        <v>859</v>
      </c>
      <c r="C93" t="s">
        <v>860</v>
      </c>
      <c r="D93" t="s">
        <v>351</v>
      </c>
      <c r="E93" t="s">
        <v>354</v>
      </c>
      <c r="F93" t="s">
        <v>848</v>
      </c>
      <c r="H93" t="s">
        <v>351</v>
      </c>
      <c r="I93" t="s">
        <v>438</v>
      </c>
      <c r="J93" t="s">
        <v>573</v>
      </c>
    </row>
    <row r="94" spans="1:10" x14ac:dyDescent="0.25">
      <c r="A94" t="s">
        <v>511</v>
      </c>
      <c r="B94" t="s">
        <v>1192</v>
      </c>
      <c r="C94" t="s">
        <v>1193</v>
      </c>
      <c r="D94" t="s">
        <v>351</v>
      </c>
      <c r="E94" t="s">
        <v>354</v>
      </c>
      <c r="F94" t="s">
        <v>848</v>
      </c>
      <c r="H94" t="s">
        <v>1194</v>
      </c>
      <c r="I94" t="s">
        <v>442</v>
      </c>
      <c r="J94" t="s">
        <v>573</v>
      </c>
    </row>
    <row r="95" spans="1:10" x14ac:dyDescent="0.25">
      <c r="A95" t="s">
        <v>511</v>
      </c>
      <c r="B95" t="s">
        <v>865</v>
      </c>
      <c r="C95" t="s">
        <v>866</v>
      </c>
      <c r="D95" t="s">
        <v>351</v>
      </c>
      <c r="E95" t="s">
        <v>354</v>
      </c>
      <c r="F95" t="s">
        <v>848</v>
      </c>
      <c r="H95" t="s">
        <v>351</v>
      </c>
      <c r="I95" t="s">
        <v>440</v>
      </c>
      <c r="J95" t="s">
        <v>573</v>
      </c>
    </row>
    <row r="96" spans="1:10" x14ac:dyDescent="0.25">
      <c r="A96" t="s">
        <v>511</v>
      </c>
      <c r="B96" t="s">
        <v>1232</v>
      </c>
      <c r="C96" t="s">
        <v>1233</v>
      </c>
      <c r="D96" t="s">
        <v>351</v>
      </c>
      <c r="E96" t="s">
        <v>354</v>
      </c>
      <c r="F96" t="s">
        <v>848</v>
      </c>
      <c r="H96" t="s">
        <v>351</v>
      </c>
      <c r="I96" t="s">
        <v>440</v>
      </c>
      <c r="J96" t="s">
        <v>573</v>
      </c>
    </row>
    <row r="97" spans="1:10" x14ac:dyDescent="0.25">
      <c r="A97" t="s">
        <v>511</v>
      </c>
      <c r="B97" t="s">
        <v>1326</v>
      </c>
      <c r="C97" t="s">
        <v>1327</v>
      </c>
      <c r="D97" t="s">
        <v>351</v>
      </c>
      <c r="E97" t="s">
        <v>354</v>
      </c>
      <c r="F97" t="s">
        <v>848</v>
      </c>
      <c r="H97" t="s">
        <v>351</v>
      </c>
      <c r="I97" t="s">
        <v>440</v>
      </c>
      <c r="J97" t="s">
        <v>573</v>
      </c>
    </row>
    <row r="98" spans="1:10" x14ac:dyDescent="0.25">
      <c r="A98" t="s">
        <v>511</v>
      </c>
      <c r="B98" t="s">
        <v>871</v>
      </c>
      <c r="C98" t="s">
        <v>872</v>
      </c>
      <c r="D98" t="s">
        <v>519</v>
      </c>
      <c r="E98" t="s">
        <v>513</v>
      </c>
      <c r="F98" t="s">
        <v>594</v>
      </c>
      <c r="H98" t="s">
        <v>519</v>
      </c>
      <c r="I98" t="s">
        <v>419</v>
      </c>
      <c r="J98" t="s">
        <v>573</v>
      </c>
    </row>
    <row r="99" spans="1:10" x14ac:dyDescent="0.25">
      <c r="A99" t="s">
        <v>511</v>
      </c>
      <c r="B99" t="s">
        <v>873</v>
      </c>
      <c r="C99" t="s">
        <v>874</v>
      </c>
      <c r="D99" t="s">
        <v>519</v>
      </c>
      <c r="E99" t="s">
        <v>513</v>
      </c>
      <c r="F99" t="s">
        <v>594</v>
      </c>
      <c r="H99" t="s">
        <v>519</v>
      </c>
      <c r="I99" t="s">
        <v>419</v>
      </c>
      <c r="J99" t="s">
        <v>573</v>
      </c>
    </row>
    <row r="100" spans="1:10" x14ac:dyDescent="0.25">
      <c r="A100" t="s">
        <v>511</v>
      </c>
      <c r="B100" t="s">
        <v>875</v>
      </c>
      <c r="C100" t="s">
        <v>876</v>
      </c>
      <c r="D100" t="s">
        <v>519</v>
      </c>
      <c r="E100" t="s">
        <v>513</v>
      </c>
      <c r="F100" t="s">
        <v>594</v>
      </c>
      <c r="H100" t="s">
        <v>519</v>
      </c>
      <c r="I100" t="s">
        <v>419</v>
      </c>
      <c r="J100" t="s">
        <v>573</v>
      </c>
    </row>
    <row r="101" spans="1:10" x14ac:dyDescent="0.25">
      <c r="A101" t="s">
        <v>511</v>
      </c>
      <c r="B101" t="s">
        <v>877</v>
      </c>
      <c r="C101" t="s">
        <v>878</v>
      </c>
      <c r="D101" t="s">
        <v>519</v>
      </c>
      <c r="E101" t="s">
        <v>513</v>
      </c>
      <c r="F101" t="s">
        <v>594</v>
      </c>
      <c r="H101" t="s">
        <v>519</v>
      </c>
      <c r="I101" t="s">
        <v>419</v>
      </c>
      <c r="J101" t="s">
        <v>573</v>
      </c>
    </row>
    <row r="102" spans="1:10" x14ac:dyDescent="0.25">
      <c r="A102" t="s">
        <v>511</v>
      </c>
      <c r="B102" t="s">
        <v>879</v>
      </c>
      <c r="C102" t="s">
        <v>880</v>
      </c>
      <c r="D102" t="s">
        <v>519</v>
      </c>
      <c r="E102" t="s">
        <v>513</v>
      </c>
      <c r="F102" t="s">
        <v>594</v>
      </c>
      <c r="H102" t="s">
        <v>519</v>
      </c>
      <c r="I102" t="s">
        <v>419</v>
      </c>
      <c r="J102" t="s">
        <v>573</v>
      </c>
    </row>
    <row r="103" spans="1:10" x14ac:dyDescent="0.25">
      <c r="A103" t="s">
        <v>511</v>
      </c>
      <c r="B103" t="s">
        <v>881</v>
      </c>
      <c r="C103" t="s">
        <v>882</v>
      </c>
      <c r="D103" t="s">
        <v>519</v>
      </c>
      <c r="E103" t="s">
        <v>513</v>
      </c>
      <c r="F103" t="s">
        <v>594</v>
      </c>
      <c r="H103" t="s">
        <v>519</v>
      </c>
      <c r="I103" t="s">
        <v>419</v>
      </c>
      <c r="J103" t="s">
        <v>573</v>
      </c>
    </row>
    <row r="104" spans="1:10" x14ac:dyDescent="0.25">
      <c r="A104" t="s">
        <v>511</v>
      </c>
      <c r="B104" t="s">
        <v>883</v>
      </c>
      <c r="C104" t="s">
        <v>884</v>
      </c>
      <c r="D104" t="s">
        <v>519</v>
      </c>
      <c r="E104" t="s">
        <v>513</v>
      </c>
      <c r="F104" t="s">
        <v>594</v>
      </c>
      <c r="H104" t="s">
        <v>519</v>
      </c>
      <c r="I104" t="s">
        <v>419</v>
      </c>
      <c r="J104" t="s">
        <v>573</v>
      </c>
    </row>
    <row r="105" spans="1:10" x14ac:dyDescent="0.25">
      <c r="A105" t="s">
        <v>511</v>
      </c>
      <c r="B105" t="s">
        <v>885</v>
      </c>
      <c r="C105" t="s">
        <v>886</v>
      </c>
      <c r="D105" t="s">
        <v>519</v>
      </c>
      <c r="E105" t="s">
        <v>513</v>
      </c>
      <c r="F105" t="s">
        <v>594</v>
      </c>
      <c r="H105" t="s">
        <v>519</v>
      </c>
      <c r="I105" t="s">
        <v>419</v>
      </c>
      <c r="J105" t="s">
        <v>573</v>
      </c>
    </row>
    <row r="106" spans="1:10" x14ac:dyDescent="0.25">
      <c r="A106" t="s">
        <v>511</v>
      </c>
      <c r="B106" t="s">
        <v>887</v>
      </c>
      <c r="C106" t="s">
        <v>888</v>
      </c>
      <c r="D106" t="s">
        <v>516</v>
      </c>
      <c r="E106" t="s">
        <v>512</v>
      </c>
      <c r="F106" t="s">
        <v>572</v>
      </c>
      <c r="H106" t="s">
        <v>516</v>
      </c>
      <c r="I106" t="s">
        <v>417</v>
      </c>
      <c r="J106" t="s">
        <v>573</v>
      </c>
    </row>
    <row r="107" spans="1:10" x14ac:dyDescent="0.25">
      <c r="A107" t="s">
        <v>511</v>
      </c>
      <c r="B107" t="s">
        <v>889</v>
      </c>
      <c r="C107" t="s">
        <v>890</v>
      </c>
      <c r="D107" t="s">
        <v>516</v>
      </c>
      <c r="E107" t="s">
        <v>512</v>
      </c>
      <c r="F107" t="s">
        <v>572</v>
      </c>
      <c r="H107" t="s">
        <v>516</v>
      </c>
      <c r="I107" t="s">
        <v>417</v>
      </c>
      <c r="J107" t="s">
        <v>573</v>
      </c>
    </row>
    <row r="108" spans="1:10" x14ac:dyDescent="0.25">
      <c r="A108" t="s">
        <v>511</v>
      </c>
      <c r="B108" t="s">
        <v>891</v>
      </c>
      <c r="C108" t="s">
        <v>892</v>
      </c>
      <c r="D108" t="s">
        <v>516</v>
      </c>
      <c r="E108" t="s">
        <v>512</v>
      </c>
      <c r="F108" t="s">
        <v>572</v>
      </c>
      <c r="H108" t="s">
        <v>516</v>
      </c>
      <c r="I108" t="s">
        <v>417</v>
      </c>
      <c r="J108" t="s">
        <v>573</v>
      </c>
    </row>
    <row r="109" spans="1:10" x14ac:dyDescent="0.25">
      <c r="A109" t="s">
        <v>511</v>
      </c>
      <c r="B109" t="s">
        <v>893</v>
      </c>
      <c r="C109" t="s">
        <v>894</v>
      </c>
      <c r="D109" t="s">
        <v>516</v>
      </c>
      <c r="E109" t="s">
        <v>512</v>
      </c>
      <c r="F109" t="s">
        <v>572</v>
      </c>
      <c r="H109" t="s">
        <v>516</v>
      </c>
      <c r="I109" t="s">
        <v>417</v>
      </c>
      <c r="J109" t="s">
        <v>573</v>
      </c>
    </row>
    <row r="110" spans="1:10" x14ac:dyDescent="0.25">
      <c r="A110" t="s">
        <v>511</v>
      </c>
      <c r="B110" t="s">
        <v>895</v>
      </c>
      <c r="C110" t="s">
        <v>896</v>
      </c>
      <c r="D110" t="s">
        <v>516</v>
      </c>
      <c r="E110" t="s">
        <v>512</v>
      </c>
      <c r="F110" t="s">
        <v>572</v>
      </c>
      <c r="H110" t="s">
        <v>516</v>
      </c>
      <c r="I110" t="s">
        <v>417</v>
      </c>
      <c r="J110" t="s">
        <v>573</v>
      </c>
    </row>
    <row r="111" spans="1:10" x14ac:dyDescent="0.25">
      <c r="A111" t="s">
        <v>511</v>
      </c>
      <c r="B111" t="s">
        <v>897</v>
      </c>
      <c r="C111" t="s">
        <v>898</v>
      </c>
      <c r="D111" t="s">
        <v>331</v>
      </c>
      <c r="E111" t="s">
        <v>332</v>
      </c>
      <c r="F111" t="s">
        <v>899</v>
      </c>
      <c r="H111" t="s">
        <v>331</v>
      </c>
      <c r="I111" t="s">
        <v>332</v>
      </c>
      <c r="J111" t="s">
        <v>573</v>
      </c>
    </row>
    <row r="112" spans="1:10" x14ac:dyDescent="0.25">
      <c r="A112" t="s">
        <v>511</v>
      </c>
      <c r="B112" t="s">
        <v>1195</v>
      </c>
      <c r="C112" t="s">
        <v>1196</v>
      </c>
      <c r="D112" t="s">
        <v>331</v>
      </c>
      <c r="E112" t="s">
        <v>332</v>
      </c>
      <c r="F112" t="s">
        <v>899</v>
      </c>
      <c r="H112" t="s">
        <v>331</v>
      </c>
      <c r="I112" t="s">
        <v>332</v>
      </c>
      <c r="J112" t="s">
        <v>573</v>
      </c>
    </row>
    <row r="113" spans="1:10" x14ac:dyDescent="0.25">
      <c r="A113" t="s">
        <v>511</v>
      </c>
      <c r="B113" t="s">
        <v>1197</v>
      </c>
      <c r="C113" t="s">
        <v>1198</v>
      </c>
      <c r="D113" t="s">
        <v>331</v>
      </c>
      <c r="E113" t="s">
        <v>332</v>
      </c>
      <c r="F113" t="s">
        <v>899</v>
      </c>
      <c r="H113" t="s">
        <v>331</v>
      </c>
      <c r="I113" t="s">
        <v>332</v>
      </c>
      <c r="J113" t="s">
        <v>573</v>
      </c>
    </row>
    <row r="114" spans="1:10" x14ac:dyDescent="0.25">
      <c r="A114" t="s">
        <v>511</v>
      </c>
      <c r="B114" t="s">
        <v>900</v>
      </c>
      <c r="C114" t="s">
        <v>901</v>
      </c>
      <c r="D114" t="s">
        <v>331</v>
      </c>
      <c r="E114" t="s">
        <v>332</v>
      </c>
      <c r="F114" t="s">
        <v>899</v>
      </c>
      <c r="H114" t="s">
        <v>331</v>
      </c>
      <c r="I114" t="s">
        <v>332</v>
      </c>
      <c r="J114" t="s">
        <v>573</v>
      </c>
    </row>
    <row r="115" spans="1:10" x14ac:dyDescent="0.25">
      <c r="A115" t="s">
        <v>511</v>
      </c>
      <c r="B115" t="s">
        <v>145</v>
      </c>
      <c r="C115" t="s">
        <v>1199</v>
      </c>
      <c r="D115" t="s">
        <v>338</v>
      </c>
      <c r="E115" t="s">
        <v>136</v>
      </c>
      <c r="F115" t="s">
        <v>655</v>
      </c>
      <c r="H115" t="s">
        <v>338</v>
      </c>
      <c r="I115" t="s">
        <v>136</v>
      </c>
      <c r="J115" t="s">
        <v>573</v>
      </c>
    </row>
    <row r="116" spans="1:10" x14ac:dyDescent="0.25">
      <c r="A116" t="s">
        <v>511</v>
      </c>
      <c r="B116" t="s">
        <v>141</v>
      </c>
      <c r="C116" t="s">
        <v>1318</v>
      </c>
      <c r="D116" t="s">
        <v>338</v>
      </c>
      <c r="E116" t="s">
        <v>136</v>
      </c>
      <c r="F116" t="s">
        <v>655</v>
      </c>
      <c r="H116" t="s">
        <v>338</v>
      </c>
      <c r="I116" t="s">
        <v>136</v>
      </c>
      <c r="J116" t="s">
        <v>573</v>
      </c>
    </row>
    <row r="117" spans="1:10" x14ac:dyDescent="0.25">
      <c r="A117" t="s">
        <v>511</v>
      </c>
      <c r="B117" t="s">
        <v>1200</v>
      </c>
      <c r="C117" t="s">
        <v>1201</v>
      </c>
      <c r="D117" t="s">
        <v>331</v>
      </c>
      <c r="E117" t="s">
        <v>332</v>
      </c>
      <c r="F117" t="s">
        <v>899</v>
      </c>
      <c r="H117" t="s">
        <v>331</v>
      </c>
      <c r="I117" t="s">
        <v>332</v>
      </c>
      <c r="J117" t="s">
        <v>573</v>
      </c>
    </row>
    <row r="118" spans="1:10" x14ac:dyDescent="0.25">
      <c r="A118" t="s">
        <v>511</v>
      </c>
      <c r="B118" t="s">
        <v>902</v>
      </c>
      <c r="C118" t="s">
        <v>903</v>
      </c>
      <c r="D118" t="s">
        <v>328</v>
      </c>
      <c r="E118" t="s">
        <v>329</v>
      </c>
      <c r="F118" t="s">
        <v>904</v>
      </c>
      <c r="H118" t="s">
        <v>328</v>
      </c>
      <c r="I118" t="s">
        <v>329</v>
      </c>
      <c r="J118" t="s">
        <v>573</v>
      </c>
    </row>
    <row r="119" spans="1:10" x14ac:dyDescent="0.25">
      <c r="A119" t="s">
        <v>511</v>
      </c>
      <c r="B119" t="s">
        <v>905</v>
      </c>
      <c r="C119" t="s">
        <v>906</v>
      </c>
      <c r="D119" t="s">
        <v>328</v>
      </c>
      <c r="E119" t="s">
        <v>329</v>
      </c>
      <c r="F119" t="s">
        <v>904</v>
      </c>
      <c r="H119" t="s">
        <v>328</v>
      </c>
      <c r="I119" t="s">
        <v>329</v>
      </c>
      <c r="J119" t="s">
        <v>573</v>
      </c>
    </row>
    <row r="120" spans="1:10" x14ac:dyDescent="0.25">
      <c r="A120" t="s">
        <v>511</v>
      </c>
      <c r="B120" t="s">
        <v>907</v>
      </c>
      <c r="C120" t="s">
        <v>908</v>
      </c>
      <c r="D120" t="s">
        <v>328</v>
      </c>
      <c r="E120" t="s">
        <v>329</v>
      </c>
      <c r="F120" t="s">
        <v>904</v>
      </c>
      <c r="H120" t="s">
        <v>328</v>
      </c>
      <c r="I120" t="s">
        <v>329</v>
      </c>
      <c r="J120" t="s">
        <v>573</v>
      </c>
    </row>
    <row r="121" spans="1:10" x14ac:dyDescent="0.25">
      <c r="A121" t="s">
        <v>511</v>
      </c>
      <c r="B121" t="s">
        <v>909</v>
      </c>
      <c r="C121" t="s">
        <v>910</v>
      </c>
      <c r="D121" t="s">
        <v>328</v>
      </c>
      <c r="E121" t="s">
        <v>329</v>
      </c>
      <c r="F121" t="s">
        <v>904</v>
      </c>
      <c r="H121" t="s">
        <v>328</v>
      </c>
      <c r="I121" t="s">
        <v>329</v>
      </c>
      <c r="J121" t="s">
        <v>573</v>
      </c>
    </row>
    <row r="122" spans="1:10" x14ac:dyDescent="0.25">
      <c r="A122" t="s">
        <v>511</v>
      </c>
      <c r="B122" t="s">
        <v>913</v>
      </c>
      <c r="C122" t="s">
        <v>914</v>
      </c>
      <c r="D122" t="s">
        <v>340</v>
      </c>
      <c r="E122" t="s">
        <v>341</v>
      </c>
      <c r="F122" t="s">
        <v>667</v>
      </c>
      <c r="H122" t="s">
        <v>340</v>
      </c>
      <c r="I122" t="s">
        <v>341</v>
      </c>
      <c r="J122" t="s">
        <v>573</v>
      </c>
    </row>
    <row r="123" spans="1:10" x14ac:dyDescent="0.25">
      <c r="A123" t="s">
        <v>511</v>
      </c>
      <c r="B123" t="s">
        <v>1379</v>
      </c>
      <c r="C123" t="s">
        <v>1380</v>
      </c>
      <c r="D123" t="s">
        <v>331</v>
      </c>
      <c r="E123" t="s">
        <v>332</v>
      </c>
      <c r="F123" t="s">
        <v>899</v>
      </c>
      <c r="I123" t="s">
        <v>332</v>
      </c>
      <c r="J123" t="s">
        <v>573</v>
      </c>
    </row>
    <row r="124" spans="1:10" x14ac:dyDescent="0.25">
      <c r="A124" t="s">
        <v>511</v>
      </c>
      <c r="B124" t="s">
        <v>1289</v>
      </c>
      <c r="C124" t="s">
        <v>1290</v>
      </c>
      <c r="D124" t="s">
        <v>324</v>
      </c>
      <c r="E124" t="s">
        <v>323</v>
      </c>
      <c r="F124" t="s">
        <v>787</v>
      </c>
      <c r="H124" t="s">
        <v>324</v>
      </c>
      <c r="I124" t="s">
        <v>323</v>
      </c>
      <c r="J124" t="s">
        <v>573</v>
      </c>
    </row>
    <row r="125" spans="1:10" x14ac:dyDescent="0.25">
      <c r="A125" t="s">
        <v>511</v>
      </c>
      <c r="B125" t="s">
        <v>921</v>
      </c>
      <c r="C125" t="s">
        <v>922</v>
      </c>
      <c r="D125" t="s">
        <v>333</v>
      </c>
      <c r="E125" t="s">
        <v>335</v>
      </c>
      <c r="F125" t="s">
        <v>923</v>
      </c>
      <c r="H125" t="s">
        <v>333</v>
      </c>
      <c r="I125" t="s">
        <v>335</v>
      </c>
      <c r="J125" t="s">
        <v>573</v>
      </c>
    </row>
    <row r="126" spans="1:10" x14ac:dyDescent="0.25">
      <c r="A126" t="s">
        <v>511</v>
      </c>
      <c r="B126" t="s">
        <v>110</v>
      </c>
      <c r="C126" t="s">
        <v>926</v>
      </c>
      <c r="D126" t="s">
        <v>333</v>
      </c>
      <c r="E126" t="s">
        <v>335</v>
      </c>
      <c r="F126" t="s">
        <v>923</v>
      </c>
      <c r="H126" t="s">
        <v>333</v>
      </c>
      <c r="I126" t="s">
        <v>335</v>
      </c>
      <c r="J126" t="s">
        <v>573</v>
      </c>
    </row>
    <row r="127" spans="1:10" x14ac:dyDescent="0.25">
      <c r="A127" t="s">
        <v>511</v>
      </c>
      <c r="B127" t="s">
        <v>929</v>
      </c>
      <c r="C127" t="s">
        <v>930</v>
      </c>
      <c r="D127" t="s">
        <v>333</v>
      </c>
      <c r="E127" t="s">
        <v>335</v>
      </c>
      <c r="F127" t="s">
        <v>923</v>
      </c>
      <c r="H127" t="s">
        <v>333</v>
      </c>
      <c r="I127" t="s">
        <v>335</v>
      </c>
      <c r="J127" t="s">
        <v>573</v>
      </c>
    </row>
    <row r="128" spans="1:10" x14ac:dyDescent="0.25">
      <c r="A128" t="s">
        <v>511</v>
      </c>
      <c r="B128" t="s">
        <v>933</v>
      </c>
      <c r="C128" t="s">
        <v>934</v>
      </c>
      <c r="D128" t="s">
        <v>324</v>
      </c>
      <c r="E128" t="s">
        <v>323</v>
      </c>
      <c r="F128" t="s">
        <v>787</v>
      </c>
      <c r="H128" t="s">
        <v>324</v>
      </c>
      <c r="I128" t="s">
        <v>323</v>
      </c>
      <c r="J128" t="s">
        <v>573</v>
      </c>
    </row>
    <row r="129" spans="1:10" x14ac:dyDescent="0.25">
      <c r="A129" t="s">
        <v>511</v>
      </c>
      <c r="B129" t="s">
        <v>112</v>
      </c>
      <c r="C129" t="s">
        <v>937</v>
      </c>
      <c r="D129" t="s">
        <v>333</v>
      </c>
      <c r="E129" t="s">
        <v>335</v>
      </c>
      <c r="F129" t="s">
        <v>923</v>
      </c>
      <c r="H129" t="s">
        <v>333</v>
      </c>
      <c r="I129" t="s">
        <v>335</v>
      </c>
      <c r="J129" t="s">
        <v>573</v>
      </c>
    </row>
    <row r="130" spans="1:10" x14ac:dyDescent="0.25">
      <c r="A130" t="s">
        <v>511</v>
      </c>
      <c r="B130" t="s">
        <v>940</v>
      </c>
      <c r="C130" t="s">
        <v>941</v>
      </c>
      <c r="D130" t="s">
        <v>324</v>
      </c>
      <c r="E130" t="s">
        <v>323</v>
      </c>
      <c r="F130" t="s">
        <v>787</v>
      </c>
      <c r="H130" t="s">
        <v>324</v>
      </c>
      <c r="I130" t="s">
        <v>323</v>
      </c>
      <c r="J130" t="s">
        <v>573</v>
      </c>
    </row>
    <row r="131" spans="1:10" x14ac:dyDescent="0.25">
      <c r="A131" t="s">
        <v>511</v>
      </c>
      <c r="B131" t="s">
        <v>115</v>
      </c>
      <c r="C131" t="s">
        <v>944</v>
      </c>
      <c r="D131" t="s">
        <v>333</v>
      </c>
      <c r="E131" t="s">
        <v>335</v>
      </c>
      <c r="F131" t="s">
        <v>923</v>
      </c>
      <c r="H131" t="s">
        <v>333</v>
      </c>
      <c r="I131" t="s">
        <v>335</v>
      </c>
      <c r="J131" t="s">
        <v>573</v>
      </c>
    </row>
    <row r="132" spans="1:10" x14ac:dyDescent="0.25">
      <c r="A132" t="s">
        <v>511</v>
      </c>
      <c r="B132" t="s">
        <v>117</v>
      </c>
      <c r="C132" t="s">
        <v>947</v>
      </c>
      <c r="D132" t="s">
        <v>333</v>
      </c>
      <c r="E132" t="s">
        <v>335</v>
      </c>
      <c r="F132" t="s">
        <v>923</v>
      </c>
      <c r="H132" t="s">
        <v>333</v>
      </c>
      <c r="I132" t="s">
        <v>335</v>
      </c>
      <c r="J132" t="s">
        <v>573</v>
      </c>
    </row>
    <row r="133" spans="1:10" x14ac:dyDescent="0.25">
      <c r="A133" t="s">
        <v>511</v>
      </c>
      <c r="B133" t="s">
        <v>950</v>
      </c>
      <c r="C133" t="s">
        <v>951</v>
      </c>
      <c r="D133" t="s">
        <v>324</v>
      </c>
      <c r="E133" t="s">
        <v>323</v>
      </c>
      <c r="F133" t="s">
        <v>787</v>
      </c>
      <c r="H133" t="s">
        <v>324</v>
      </c>
      <c r="I133" t="s">
        <v>323</v>
      </c>
      <c r="J133" t="s">
        <v>573</v>
      </c>
    </row>
    <row r="134" spans="1:10" x14ac:dyDescent="0.25">
      <c r="A134" t="s">
        <v>511</v>
      </c>
      <c r="B134" t="s">
        <v>954</v>
      </c>
      <c r="C134" t="s">
        <v>81</v>
      </c>
      <c r="D134" t="s">
        <v>324</v>
      </c>
      <c r="E134" t="s">
        <v>323</v>
      </c>
      <c r="F134" t="s">
        <v>787</v>
      </c>
      <c r="H134" t="s">
        <v>324</v>
      </c>
      <c r="I134" t="s">
        <v>323</v>
      </c>
      <c r="J134" t="s">
        <v>573</v>
      </c>
    </row>
    <row r="135" spans="1:10" x14ac:dyDescent="0.25">
      <c r="A135" t="s">
        <v>511</v>
      </c>
      <c r="B135" t="s">
        <v>119</v>
      </c>
      <c r="C135" t="s">
        <v>1202</v>
      </c>
      <c r="D135" t="s">
        <v>333</v>
      </c>
      <c r="E135" t="s">
        <v>335</v>
      </c>
      <c r="F135" t="s">
        <v>923</v>
      </c>
      <c r="H135" t="s">
        <v>333</v>
      </c>
      <c r="I135" t="s">
        <v>335</v>
      </c>
      <c r="J135" t="s">
        <v>573</v>
      </c>
    </row>
    <row r="136" spans="1:10" x14ac:dyDescent="0.25">
      <c r="A136" t="s">
        <v>511</v>
      </c>
      <c r="B136" t="s">
        <v>121</v>
      </c>
      <c r="C136" t="s">
        <v>1203</v>
      </c>
      <c r="D136" t="s">
        <v>333</v>
      </c>
      <c r="E136" t="s">
        <v>335</v>
      </c>
      <c r="F136" t="s">
        <v>923</v>
      </c>
      <c r="H136" t="s">
        <v>333</v>
      </c>
      <c r="I136" t="s">
        <v>335</v>
      </c>
      <c r="J136" t="s">
        <v>573</v>
      </c>
    </row>
    <row r="137" spans="1:10" x14ac:dyDescent="0.25">
      <c r="A137" t="s">
        <v>511</v>
      </c>
      <c r="B137" t="s">
        <v>106</v>
      </c>
      <c r="C137" t="s">
        <v>107</v>
      </c>
      <c r="D137" t="s">
        <v>327</v>
      </c>
      <c r="E137" t="s">
        <v>326</v>
      </c>
      <c r="F137" t="s">
        <v>787</v>
      </c>
      <c r="H137" t="s">
        <v>1319</v>
      </c>
      <c r="I137" t="s">
        <v>323</v>
      </c>
      <c r="J137" t="s">
        <v>573</v>
      </c>
    </row>
    <row r="138" spans="1:10" x14ac:dyDescent="0.25">
      <c r="A138" t="s">
        <v>511</v>
      </c>
      <c r="B138" t="s">
        <v>1395</v>
      </c>
      <c r="C138" t="s">
        <v>1396</v>
      </c>
      <c r="D138" t="s">
        <v>327</v>
      </c>
      <c r="E138" t="s">
        <v>326</v>
      </c>
      <c r="F138" t="s">
        <v>787</v>
      </c>
      <c r="H138" t="s">
        <v>1319</v>
      </c>
      <c r="I138" t="s">
        <v>323</v>
      </c>
      <c r="J138" t="s">
        <v>573</v>
      </c>
    </row>
    <row r="139" spans="1:10" x14ac:dyDescent="0.25">
      <c r="A139" t="s">
        <v>511</v>
      </c>
      <c r="B139" t="s">
        <v>965</v>
      </c>
      <c r="C139" t="s">
        <v>966</v>
      </c>
      <c r="D139" t="s">
        <v>333</v>
      </c>
      <c r="E139" t="s">
        <v>335</v>
      </c>
      <c r="F139" t="s">
        <v>923</v>
      </c>
      <c r="H139" t="s">
        <v>333</v>
      </c>
      <c r="I139" t="s">
        <v>335</v>
      </c>
      <c r="J139" t="s">
        <v>573</v>
      </c>
    </row>
    <row r="140" spans="1:10" x14ac:dyDescent="0.25">
      <c r="A140" t="s">
        <v>511</v>
      </c>
      <c r="B140" t="s">
        <v>969</v>
      </c>
      <c r="C140" t="s">
        <v>970</v>
      </c>
      <c r="D140" t="s">
        <v>333</v>
      </c>
      <c r="E140" t="s">
        <v>335</v>
      </c>
      <c r="F140" t="s">
        <v>923</v>
      </c>
      <c r="H140" t="s">
        <v>333</v>
      </c>
      <c r="I140" t="s">
        <v>335</v>
      </c>
      <c r="J140" t="s">
        <v>573</v>
      </c>
    </row>
    <row r="141" spans="1:10" x14ac:dyDescent="0.25">
      <c r="A141" t="s">
        <v>511</v>
      </c>
      <c r="B141" t="s">
        <v>123</v>
      </c>
      <c r="C141" t="s">
        <v>1204</v>
      </c>
      <c r="D141" t="s">
        <v>333</v>
      </c>
      <c r="E141" t="s">
        <v>335</v>
      </c>
      <c r="F141" t="s">
        <v>923</v>
      </c>
      <c r="H141" t="s">
        <v>333</v>
      </c>
      <c r="I141" t="s">
        <v>449</v>
      </c>
      <c r="J141" t="s">
        <v>573</v>
      </c>
    </row>
    <row r="142" spans="1:10" x14ac:dyDescent="0.25">
      <c r="A142" t="s">
        <v>511</v>
      </c>
      <c r="B142" t="s">
        <v>975</v>
      </c>
      <c r="C142" t="s">
        <v>976</v>
      </c>
      <c r="D142" t="s">
        <v>342</v>
      </c>
      <c r="E142" t="s">
        <v>343</v>
      </c>
      <c r="F142" t="s">
        <v>725</v>
      </c>
      <c r="H142" t="s">
        <v>342</v>
      </c>
      <c r="I142" t="s">
        <v>343</v>
      </c>
      <c r="J142" t="s">
        <v>573</v>
      </c>
    </row>
    <row r="143" spans="1:10" x14ac:dyDescent="0.25">
      <c r="A143" t="s">
        <v>511</v>
      </c>
      <c r="B143" t="s">
        <v>979</v>
      </c>
      <c r="C143" t="s">
        <v>980</v>
      </c>
      <c r="D143" t="s">
        <v>342</v>
      </c>
      <c r="E143" t="s">
        <v>343</v>
      </c>
      <c r="F143" t="s">
        <v>725</v>
      </c>
      <c r="H143" t="s">
        <v>342</v>
      </c>
      <c r="I143" t="s">
        <v>343</v>
      </c>
      <c r="J143" t="s">
        <v>573</v>
      </c>
    </row>
    <row r="144" spans="1:10" x14ac:dyDescent="0.25">
      <c r="A144" t="s">
        <v>511</v>
      </c>
      <c r="B144" t="s">
        <v>983</v>
      </c>
      <c r="C144" t="s">
        <v>984</v>
      </c>
      <c r="D144" t="s">
        <v>342</v>
      </c>
      <c r="E144" t="s">
        <v>343</v>
      </c>
      <c r="F144" t="s">
        <v>725</v>
      </c>
      <c r="H144" t="s">
        <v>342</v>
      </c>
      <c r="I144" t="s">
        <v>343</v>
      </c>
      <c r="J144" t="s">
        <v>573</v>
      </c>
    </row>
    <row r="145" spans="1:10" x14ac:dyDescent="0.25">
      <c r="A145" t="s">
        <v>511</v>
      </c>
      <c r="B145" t="s">
        <v>987</v>
      </c>
      <c r="C145" t="s">
        <v>988</v>
      </c>
      <c r="D145" t="s">
        <v>342</v>
      </c>
      <c r="E145" t="s">
        <v>343</v>
      </c>
      <c r="F145" t="s">
        <v>725</v>
      </c>
      <c r="H145" t="s">
        <v>342</v>
      </c>
      <c r="I145" t="s">
        <v>343</v>
      </c>
      <c r="J145" t="s">
        <v>573</v>
      </c>
    </row>
    <row r="146" spans="1:10" x14ac:dyDescent="0.25">
      <c r="A146" t="s">
        <v>511</v>
      </c>
      <c r="B146" t="s">
        <v>1205</v>
      </c>
      <c r="C146" t="s">
        <v>1206</v>
      </c>
      <c r="D146" t="s">
        <v>340</v>
      </c>
      <c r="E146" t="s">
        <v>341</v>
      </c>
      <c r="F146" t="s">
        <v>667</v>
      </c>
      <c r="H146" t="s">
        <v>340</v>
      </c>
      <c r="I146" t="s">
        <v>341</v>
      </c>
      <c r="J146" t="s">
        <v>573</v>
      </c>
    </row>
    <row r="147" spans="1:10" x14ac:dyDescent="0.25">
      <c r="A147" t="s">
        <v>511</v>
      </c>
      <c r="B147" t="s">
        <v>1362</v>
      </c>
      <c r="C147" t="s">
        <v>1363</v>
      </c>
      <c r="D147" t="s">
        <v>342</v>
      </c>
      <c r="E147" t="s">
        <v>343</v>
      </c>
      <c r="F147" t="s">
        <v>725</v>
      </c>
      <c r="H147" t="s">
        <v>342</v>
      </c>
      <c r="I147" t="s">
        <v>343</v>
      </c>
      <c r="J147" t="s">
        <v>573</v>
      </c>
    </row>
    <row r="148" spans="1:10" x14ac:dyDescent="0.25">
      <c r="A148" t="s">
        <v>511</v>
      </c>
      <c r="B148" t="s">
        <v>995</v>
      </c>
      <c r="C148" t="s">
        <v>996</v>
      </c>
      <c r="D148" t="s">
        <v>352</v>
      </c>
      <c r="E148" t="s">
        <v>353</v>
      </c>
      <c r="F148" t="s">
        <v>746</v>
      </c>
      <c r="H148" t="s">
        <v>352</v>
      </c>
      <c r="I148" t="s">
        <v>349</v>
      </c>
      <c r="J148" t="s">
        <v>573</v>
      </c>
    </row>
    <row r="149" spans="1:10" x14ac:dyDescent="0.25">
      <c r="A149" t="s">
        <v>511</v>
      </c>
      <c r="B149" t="s">
        <v>999</v>
      </c>
      <c r="C149" t="s">
        <v>1000</v>
      </c>
      <c r="D149" t="s">
        <v>348</v>
      </c>
      <c r="E149" t="s">
        <v>349</v>
      </c>
      <c r="F149" t="s">
        <v>746</v>
      </c>
      <c r="H149" t="s">
        <v>348</v>
      </c>
      <c r="I149" t="s">
        <v>349</v>
      </c>
      <c r="J149" t="s">
        <v>573</v>
      </c>
    </row>
    <row r="150" spans="1:10" x14ac:dyDescent="0.25">
      <c r="A150" t="s">
        <v>511</v>
      </c>
      <c r="B150" t="s">
        <v>1003</v>
      </c>
      <c r="C150" t="s">
        <v>1004</v>
      </c>
      <c r="D150" t="s">
        <v>348</v>
      </c>
      <c r="E150" t="s">
        <v>349</v>
      </c>
      <c r="F150" t="s">
        <v>746</v>
      </c>
      <c r="H150" t="s">
        <v>348</v>
      </c>
      <c r="I150" t="s">
        <v>349</v>
      </c>
      <c r="J150" t="s">
        <v>573</v>
      </c>
    </row>
    <row r="151" spans="1:10" x14ac:dyDescent="0.25">
      <c r="A151" t="s">
        <v>511</v>
      </c>
      <c r="B151" t="s">
        <v>1291</v>
      </c>
      <c r="C151" t="s">
        <v>1292</v>
      </c>
      <c r="D151" t="s">
        <v>348</v>
      </c>
      <c r="E151" t="s">
        <v>349</v>
      </c>
      <c r="F151" t="s">
        <v>746</v>
      </c>
      <c r="H151" t="s">
        <v>348</v>
      </c>
      <c r="I151" t="s">
        <v>349</v>
      </c>
      <c r="J151" t="s">
        <v>573</v>
      </c>
    </row>
    <row r="152" spans="1:10" x14ac:dyDescent="0.25">
      <c r="A152" t="s">
        <v>511</v>
      </c>
      <c r="B152" t="s">
        <v>1256</v>
      </c>
      <c r="C152" t="s">
        <v>1257</v>
      </c>
      <c r="D152" t="s">
        <v>348</v>
      </c>
      <c r="E152" t="s">
        <v>349</v>
      </c>
      <c r="F152" t="s">
        <v>746</v>
      </c>
      <c r="H152" t="s">
        <v>348</v>
      </c>
      <c r="I152" t="s">
        <v>349</v>
      </c>
      <c r="J152" t="s">
        <v>573</v>
      </c>
    </row>
    <row r="153" spans="1:10" x14ac:dyDescent="0.25">
      <c r="A153" t="s">
        <v>511</v>
      </c>
      <c r="B153" t="s">
        <v>1011</v>
      </c>
      <c r="C153" t="s">
        <v>1012</v>
      </c>
      <c r="D153" t="s">
        <v>348</v>
      </c>
      <c r="E153" t="s">
        <v>349</v>
      </c>
      <c r="F153" t="s">
        <v>746</v>
      </c>
      <c r="H153" t="s">
        <v>348</v>
      </c>
      <c r="I153" t="s">
        <v>349</v>
      </c>
      <c r="J153" t="s">
        <v>573</v>
      </c>
    </row>
    <row r="154" spans="1:10" x14ac:dyDescent="0.25">
      <c r="A154" t="s">
        <v>511</v>
      </c>
      <c r="B154" t="s">
        <v>1015</v>
      </c>
      <c r="C154" t="s">
        <v>1016</v>
      </c>
      <c r="D154" t="s">
        <v>348</v>
      </c>
      <c r="E154" t="s">
        <v>349</v>
      </c>
      <c r="F154" t="s">
        <v>746</v>
      </c>
      <c r="H154" t="s">
        <v>348</v>
      </c>
      <c r="I154" t="s">
        <v>349</v>
      </c>
      <c r="J154" t="s">
        <v>573</v>
      </c>
    </row>
    <row r="155" spans="1:10" x14ac:dyDescent="0.25">
      <c r="A155" t="s">
        <v>511</v>
      </c>
      <c r="B155" t="s">
        <v>1019</v>
      </c>
      <c r="C155" t="s">
        <v>1020</v>
      </c>
      <c r="D155" t="s">
        <v>348</v>
      </c>
      <c r="E155" t="s">
        <v>349</v>
      </c>
      <c r="F155" t="s">
        <v>746</v>
      </c>
      <c r="H155" t="s">
        <v>348</v>
      </c>
      <c r="I155" t="s">
        <v>349</v>
      </c>
      <c r="J155" t="s">
        <v>573</v>
      </c>
    </row>
    <row r="156" spans="1:10" x14ac:dyDescent="0.25">
      <c r="A156" t="s">
        <v>511</v>
      </c>
      <c r="B156" t="s">
        <v>1023</v>
      </c>
      <c r="C156" t="s">
        <v>1024</v>
      </c>
      <c r="D156" t="s">
        <v>348</v>
      </c>
      <c r="E156" t="s">
        <v>349</v>
      </c>
      <c r="F156" t="s">
        <v>746</v>
      </c>
      <c r="H156" t="s">
        <v>348</v>
      </c>
      <c r="I156" t="s">
        <v>349</v>
      </c>
      <c r="J156" t="s">
        <v>573</v>
      </c>
    </row>
    <row r="157" spans="1:10" x14ac:dyDescent="0.25">
      <c r="A157" t="s">
        <v>511</v>
      </c>
      <c r="B157" t="s">
        <v>1381</v>
      </c>
      <c r="C157" t="s">
        <v>1382</v>
      </c>
      <c r="D157" t="s">
        <v>331</v>
      </c>
      <c r="E157" t="s">
        <v>332</v>
      </c>
      <c r="F157" t="s">
        <v>899</v>
      </c>
      <c r="I157" t="s">
        <v>332</v>
      </c>
      <c r="J157" t="s">
        <v>573</v>
      </c>
    </row>
    <row r="158" spans="1:10" x14ac:dyDescent="0.25">
      <c r="A158" t="s">
        <v>511</v>
      </c>
      <c r="B158" t="s">
        <v>1207</v>
      </c>
      <c r="C158" t="s">
        <v>1208</v>
      </c>
      <c r="D158" t="s">
        <v>348</v>
      </c>
      <c r="E158" t="s">
        <v>349</v>
      </c>
      <c r="F158" t="s">
        <v>746</v>
      </c>
      <c r="H158" t="s">
        <v>348</v>
      </c>
      <c r="I158" t="s">
        <v>349</v>
      </c>
      <c r="J158" t="s">
        <v>573</v>
      </c>
    </row>
    <row r="159" spans="1:10" x14ac:dyDescent="0.25">
      <c r="A159" t="s">
        <v>511</v>
      </c>
      <c r="B159" t="s">
        <v>1269</v>
      </c>
      <c r="C159" t="s">
        <v>1270</v>
      </c>
      <c r="D159" t="s">
        <v>348</v>
      </c>
      <c r="E159" t="s">
        <v>349</v>
      </c>
      <c r="F159" t="s">
        <v>746</v>
      </c>
      <c r="H159" t="s">
        <v>348</v>
      </c>
      <c r="I159" t="s">
        <v>349</v>
      </c>
      <c r="J159" t="s">
        <v>573</v>
      </c>
    </row>
    <row r="160" spans="1:10" x14ac:dyDescent="0.25">
      <c r="A160" t="s">
        <v>511</v>
      </c>
      <c r="B160" t="s">
        <v>1320</v>
      </c>
      <c r="C160" t="s">
        <v>1321</v>
      </c>
      <c r="D160" t="s">
        <v>348</v>
      </c>
      <c r="E160" t="s">
        <v>349</v>
      </c>
      <c r="F160" t="s">
        <v>746</v>
      </c>
      <c r="H160" t="s">
        <v>348</v>
      </c>
      <c r="I160" t="s">
        <v>349</v>
      </c>
      <c r="J160" t="s">
        <v>573</v>
      </c>
    </row>
    <row r="161" spans="1:10" x14ac:dyDescent="0.25">
      <c r="A161" t="s">
        <v>511</v>
      </c>
      <c r="B161" t="s">
        <v>1033</v>
      </c>
      <c r="C161" t="s">
        <v>1034</v>
      </c>
      <c r="D161" t="s">
        <v>348</v>
      </c>
      <c r="E161" t="s">
        <v>349</v>
      </c>
      <c r="F161" t="s">
        <v>667</v>
      </c>
      <c r="H161" t="s">
        <v>340</v>
      </c>
      <c r="I161" t="s">
        <v>349</v>
      </c>
      <c r="J161" t="s">
        <v>573</v>
      </c>
    </row>
    <row r="162" spans="1:10" x14ac:dyDescent="0.25">
      <c r="A162" t="s">
        <v>511</v>
      </c>
      <c r="B162" t="s">
        <v>1037</v>
      </c>
      <c r="C162" t="s">
        <v>1038</v>
      </c>
      <c r="D162" t="s">
        <v>348</v>
      </c>
      <c r="E162" t="s">
        <v>349</v>
      </c>
      <c r="F162" t="s">
        <v>746</v>
      </c>
      <c r="H162" t="s">
        <v>348</v>
      </c>
      <c r="I162" t="s">
        <v>349</v>
      </c>
      <c r="J162" t="s">
        <v>573</v>
      </c>
    </row>
    <row r="163" spans="1:10" x14ac:dyDescent="0.25">
      <c r="A163" t="s">
        <v>511</v>
      </c>
      <c r="B163" t="s">
        <v>1209</v>
      </c>
      <c r="C163" t="s">
        <v>1210</v>
      </c>
      <c r="D163" t="s">
        <v>348</v>
      </c>
      <c r="E163" t="s">
        <v>349</v>
      </c>
      <c r="F163" t="s">
        <v>746</v>
      </c>
      <c r="H163" t="s">
        <v>348</v>
      </c>
      <c r="I163" t="s">
        <v>349</v>
      </c>
      <c r="J163" t="s">
        <v>573</v>
      </c>
    </row>
    <row r="164" spans="1:10" x14ac:dyDescent="0.25">
      <c r="A164" t="s">
        <v>511</v>
      </c>
      <c r="B164" t="s">
        <v>1352</v>
      </c>
      <c r="C164" t="s">
        <v>1353</v>
      </c>
      <c r="D164" t="s">
        <v>348</v>
      </c>
      <c r="E164" t="s">
        <v>349</v>
      </c>
      <c r="F164" t="s">
        <v>746</v>
      </c>
      <c r="H164" t="s">
        <v>348</v>
      </c>
      <c r="I164" t="s">
        <v>349</v>
      </c>
      <c r="J164" t="s">
        <v>573</v>
      </c>
    </row>
    <row r="165" spans="1:10" x14ac:dyDescent="0.25">
      <c r="A165" t="s">
        <v>511</v>
      </c>
      <c r="B165" t="s">
        <v>1383</v>
      </c>
      <c r="C165" t="s">
        <v>1384</v>
      </c>
      <c r="D165" t="s">
        <v>348</v>
      </c>
      <c r="E165" t="s">
        <v>349</v>
      </c>
      <c r="F165" t="s">
        <v>746</v>
      </c>
      <c r="I165" t="s">
        <v>349</v>
      </c>
      <c r="J165" t="s">
        <v>573</v>
      </c>
    </row>
    <row r="166" spans="1:10" x14ac:dyDescent="0.25">
      <c r="A166" t="s">
        <v>511</v>
      </c>
      <c r="B166" t="s">
        <v>1367</v>
      </c>
      <c r="C166" t="s">
        <v>1368</v>
      </c>
      <c r="D166" t="s">
        <v>355</v>
      </c>
      <c r="E166" t="s">
        <v>356</v>
      </c>
      <c r="F166" t="s">
        <v>689</v>
      </c>
      <c r="H166" t="s">
        <v>355</v>
      </c>
      <c r="I166" t="s">
        <v>356</v>
      </c>
      <c r="J166" t="s">
        <v>573</v>
      </c>
    </row>
    <row r="167" spans="1:10" x14ac:dyDescent="0.25">
      <c r="A167" t="s">
        <v>511</v>
      </c>
      <c r="B167" t="s">
        <v>1369</v>
      </c>
      <c r="C167" t="s">
        <v>1370</v>
      </c>
      <c r="D167" t="s">
        <v>355</v>
      </c>
      <c r="E167" t="s">
        <v>356</v>
      </c>
      <c r="F167" t="s">
        <v>689</v>
      </c>
      <c r="I167" t="s">
        <v>356</v>
      </c>
      <c r="J167" t="s">
        <v>573</v>
      </c>
    </row>
    <row r="168" spans="1:10" x14ac:dyDescent="0.25">
      <c r="A168" t="s">
        <v>511</v>
      </c>
      <c r="B168" t="s">
        <v>1230</v>
      </c>
      <c r="C168" t="s">
        <v>1231</v>
      </c>
      <c r="D168" t="s">
        <v>355</v>
      </c>
      <c r="E168" t="s">
        <v>356</v>
      </c>
      <c r="F168" t="s">
        <v>689</v>
      </c>
      <c r="H168" t="s">
        <v>716</v>
      </c>
      <c r="I168" t="s">
        <v>356</v>
      </c>
      <c r="J168" t="s">
        <v>573</v>
      </c>
    </row>
    <row r="169" spans="1:10" x14ac:dyDescent="0.25">
      <c r="A169" t="s">
        <v>511</v>
      </c>
      <c r="B169" t="s">
        <v>1324</v>
      </c>
      <c r="C169" t="s">
        <v>1325</v>
      </c>
      <c r="D169" t="s">
        <v>355</v>
      </c>
      <c r="E169" t="s">
        <v>356</v>
      </c>
      <c r="F169" t="s">
        <v>689</v>
      </c>
      <c r="H169" t="s">
        <v>355</v>
      </c>
      <c r="I169" t="s">
        <v>356</v>
      </c>
      <c r="J169" t="s">
        <v>573</v>
      </c>
    </row>
    <row r="170" spans="1:10" x14ac:dyDescent="0.25">
      <c r="A170" t="s">
        <v>511</v>
      </c>
      <c r="B170" t="s">
        <v>1050</v>
      </c>
      <c r="C170" t="s">
        <v>1051</v>
      </c>
      <c r="D170" t="s">
        <v>355</v>
      </c>
      <c r="E170" t="s">
        <v>356</v>
      </c>
      <c r="F170" t="s">
        <v>689</v>
      </c>
      <c r="H170" t="s">
        <v>348</v>
      </c>
      <c r="I170" t="s">
        <v>356</v>
      </c>
      <c r="J170" t="s">
        <v>573</v>
      </c>
    </row>
    <row r="171" spans="1:10" x14ac:dyDescent="0.25">
      <c r="A171" t="s">
        <v>511</v>
      </c>
      <c r="B171" t="s">
        <v>1054</v>
      </c>
      <c r="C171" t="s">
        <v>1055</v>
      </c>
      <c r="D171" t="s">
        <v>355</v>
      </c>
      <c r="E171" t="s">
        <v>356</v>
      </c>
      <c r="F171" t="s">
        <v>689</v>
      </c>
      <c r="H171" t="s">
        <v>355</v>
      </c>
      <c r="I171" t="s">
        <v>356</v>
      </c>
      <c r="J171" t="s">
        <v>573</v>
      </c>
    </row>
    <row r="172" spans="1:10" x14ac:dyDescent="0.25">
      <c r="A172" t="s">
        <v>511</v>
      </c>
      <c r="B172" t="s">
        <v>1211</v>
      </c>
      <c r="C172" t="s">
        <v>1212</v>
      </c>
      <c r="D172" t="s">
        <v>355</v>
      </c>
      <c r="E172" t="s">
        <v>356</v>
      </c>
      <c r="F172" t="s">
        <v>746</v>
      </c>
      <c r="H172" t="s">
        <v>348</v>
      </c>
      <c r="I172" t="s">
        <v>356</v>
      </c>
      <c r="J172" t="s">
        <v>573</v>
      </c>
    </row>
    <row r="173" spans="1:10" x14ac:dyDescent="0.25">
      <c r="A173" t="s">
        <v>511</v>
      </c>
      <c r="B173" t="s">
        <v>1060</v>
      </c>
      <c r="C173" t="s">
        <v>1061</v>
      </c>
      <c r="D173" t="s">
        <v>355</v>
      </c>
      <c r="E173" t="s">
        <v>356</v>
      </c>
      <c r="F173" t="s">
        <v>689</v>
      </c>
      <c r="H173" t="s">
        <v>355</v>
      </c>
      <c r="I173" t="s">
        <v>356</v>
      </c>
      <c r="J173" t="s">
        <v>573</v>
      </c>
    </row>
    <row r="174" spans="1:10" x14ac:dyDescent="0.25">
      <c r="A174" t="s">
        <v>511</v>
      </c>
      <c r="B174" t="s">
        <v>1064</v>
      </c>
      <c r="C174" t="s">
        <v>1065</v>
      </c>
      <c r="D174" t="s">
        <v>355</v>
      </c>
      <c r="E174" t="s">
        <v>356</v>
      </c>
      <c r="F174" t="s">
        <v>746</v>
      </c>
      <c r="H174" t="s">
        <v>348</v>
      </c>
      <c r="I174" t="s">
        <v>356</v>
      </c>
      <c r="J174" t="s">
        <v>573</v>
      </c>
    </row>
    <row r="175" spans="1:10" x14ac:dyDescent="0.25">
      <c r="A175" t="s">
        <v>511</v>
      </c>
      <c r="B175" t="s">
        <v>1408</v>
      </c>
      <c r="C175" t="s">
        <v>1409</v>
      </c>
      <c r="D175" t="s">
        <v>355</v>
      </c>
      <c r="E175" t="s">
        <v>356</v>
      </c>
      <c r="F175" t="s">
        <v>689</v>
      </c>
      <c r="H175" t="s">
        <v>355</v>
      </c>
      <c r="I175" t="s">
        <v>356</v>
      </c>
      <c r="J175" t="s">
        <v>573</v>
      </c>
    </row>
    <row r="176" spans="1:10" x14ac:dyDescent="0.25">
      <c r="A176" t="s">
        <v>511</v>
      </c>
      <c r="B176" t="s">
        <v>1213</v>
      </c>
      <c r="C176" t="s">
        <v>1214</v>
      </c>
      <c r="D176" t="s">
        <v>348</v>
      </c>
      <c r="E176" t="s">
        <v>349</v>
      </c>
      <c r="F176" t="s">
        <v>689</v>
      </c>
      <c r="H176" t="s">
        <v>348</v>
      </c>
      <c r="I176" t="s">
        <v>349</v>
      </c>
      <c r="J176" t="s">
        <v>573</v>
      </c>
    </row>
    <row r="177" spans="1:10" x14ac:dyDescent="0.25">
      <c r="A177" t="s">
        <v>511</v>
      </c>
      <c r="B177" t="s">
        <v>1072</v>
      </c>
      <c r="C177" t="s">
        <v>1073</v>
      </c>
      <c r="D177" t="s">
        <v>348</v>
      </c>
      <c r="E177" t="s">
        <v>349</v>
      </c>
      <c r="F177" t="s">
        <v>746</v>
      </c>
      <c r="H177" t="s">
        <v>348</v>
      </c>
      <c r="I177" t="s">
        <v>453</v>
      </c>
      <c r="J177" t="s">
        <v>573</v>
      </c>
    </row>
    <row r="178" spans="1:10" x14ac:dyDescent="0.25">
      <c r="A178" t="s">
        <v>511</v>
      </c>
      <c r="B178" t="s">
        <v>1076</v>
      </c>
      <c r="C178" t="s">
        <v>1077</v>
      </c>
      <c r="D178" t="s">
        <v>348</v>
      </c>
      <c r="E178" t="s">
        <v>349</v>
      </c>
      <c r="F178" t="s">
        <v>746</v>
      </c>
      <c r="H178" t="s">
        <v>348</v>
      </c>
      <c r="I178" t="s">
        <v>453</v>
      </c>
      <c r="J178" t="s">
        <v>573</v>
      </c>
    </row>
    <row r="179" spans="1:10" x14ac:dyDescent="0.25">
      <c r="A179" t="s">
        <v>511</v>
      </c>
      <c r="B179" t="s">
        <v>1234</v>
      </c>
      <c r="C179" t="s">
        <v>1235</v>
      </c>
      <c r="D179" t="s">
        <v>348</v>
      </c>
      <c r="E179" t="s">
        <v>349</v>
      </c>
      <c r="F179" t="s">
        <v>746</v>
      </c>
      <c r="H179" t="s">
        <v>348</v>
      </c>
      <c r="I179" t="s">
        <v>453</v>
      </c>
      <c r="J179" t="s">
        <v>573</v>
      </c>
    </row>
    <row r="180" spans="1:10" x14ac:dyDescent="0.25">
      <c r="A180" t="s">
        <v>511</v>
      </c>
      <c r="B180" t="s">
        <v>1215</v>
      </c>
      <c r="C180" t="s">
        <v>1216</v>
      </c>
      <c r="D180" t="s">
        <v>348</v>
      </c>
      <c r="E180" t="s">
        <v>349</v>
      </c>
      <c r="F180" t="s">
        <v>746</v>
      </c>
      <c r="H180" t="s">
        <v>348</v>
      </c>
      <c r="I180" t="s">
        <v>453</v>
      </c>
      <c r="J180" t="s">
        <v>573</v>
      </c>
    </row>
    <row r="181" spans="1:10" x14ac:dyDescent="0.25">
      <c r="A181" t="s">
        <v>511</v>
      </c>
      <c r="B181" t="s">
        <v>1217</v>
      </c>
      <c r="C181" t="s">
        <v>1218</v>
      </c>
      <c r="D181" t="s">
        <v>348</v>
      </c>
      <c r="E181" t="s">
        <v>349</v>
      </c>
      <c r="F181" t="s">
        <v>746</v>
      </c>
      <c r="H181" t="s">
        <v>348</v>
      </c>
      <c r="I181" t="s">
        <v>453</v>
      </c>
      <c r="J181" t="s">
        <v>573</v>
      </c>
    </row>
    <row r="182" spans="1:10" x14ac:dyDescent="0.25">
      <c r="A182" t="s">
        <v>511</v>
      </c>
      <c r="B182" t="s">
        <v>1087</v>
      </c>
      <c r="C182" t="s">
        <v>1088</v>
      </c>
      <c r="D182" t="s">
        <v>348</v>
      </c>
      <c r="E182" t="s">
        <v>349</v>
      </c>
      <c r="F182" t="s">
        <v>746</v>
      </c>
      <c r="H182" t="s">
        <v>348</v>
      </c>
      <c r="I182" t="s">
        <v>453</v>
      </c>
      <c r="J182" t="s">
        <v>573</v>
      </c>
    </row>
    <row r="183" spans="1:10" x14ac:dyDescent="0.25">
      <c r="A183" t="s">
        <v>511</v>
      </c>
      <c r="B183" t="s">
        <v>1091</v>
      </c>
      <c r="C183" t="s">
        <v>1092</v>
      </c>
      <c r="D183" t="s">
        <v>348</v>
      </c>
      <c r="E183" t="s">
        <v>349</v>
      </c>
      <c r="F183" t="s">
        <v>746</v>
      </c>
      <c r="H183" t="s">
        <v>348</v>
      </c>
      <c r="I183" t="s">
        <v>453</v>
      </c>
      <c r="J183" t="s">
        <v>573</v>
      </c>
    </row>
    <row r="184" spans="1:10" x14ac:dyDescent="0.25">
      <c r="A184" t="s">
        <v>511</v>
      </c>
      <c r="B184" t="s">
        <v>1095</v>
      </c>
      <c r="C184" t="s">
        <v>1096</v>
      </c>
      <c r="D184" t="s">
        <v>348</v>
      </c>
      <c r="E184" t="s">
        <v>349</v>
      </c>
      <c r="F184" t="s">
        <v>746</v>
      </c>
      <c r="H184" t="s">
        <v>348</v>
      </c>
      <c r="I184" t="s">
        <v>453</v>
      </c>
      <c r="J184" t="s">
        <v>573</v>
      </c>
    </row>
    <row r="185" spans="1:10" x14ac:dyDescent="0.25">
      <c r="A185" t="s">
        <v>511</v>
      </c>
      <c r="B185" t="s">
        <v>1099</v>
      </c>
      <c r="C185" t="s">
        <v>1100</v>
      </c>
      <c r="D185" t="s">
        <v>348</v>
      </c>
      <c r="E185" t="s">
        <v>349</v>
      </c>
      <c r="F185" t="s">
        <v>746</v>
      </c>
      <c r="H185" t="s">
        <v>348</v>
      </c>
      <c r="I185" t="s">
        <v>453</v>
      </c>
      <c r="J185" t="s">
        <v>573</v>
      </c>
    </row>
    <row r="186" spans="1:10" x14ac:dyDescent="0.25">
      <c r="A186" t="s">
        <v>511</v>
      </c>
      <c r="B186" t="s">
        <v>1103</v>
      </c>
      <c r="C186" t="s">
        <v>1104</v>
      </c>
      <c r="D186" t="s">
        <v>348</v>
      </c>
      <c r="E186" t="s">
        <v>349</v>
      </c>
      <c r="F186" t="s">
        <v>746</v>
      </c>
      <c r="H186" t="s">
        <v>348</v>
      </c>
      <c r="I186" t="s">
        <v>453</v>
      </c>
      <c r="J186" t="s">
        <v>573</v>
      </c>
    </row>
    <row r="187" spans="1:10" x14ac:dyDescent="0.25">
      <c r="A187" t="s">
        <v>511</v>
      </c>
      <c r="B187" t="s">
        <v>1107</v>
      </c>
      <c r="C187" t="s">
        <v>1108</v>
      </c>
      <c r="D187" t="s">
        <v>348</v>
      </c>
      <c r="E187" t="s">
        <v>349</v>
      </c>
      <c r="F187" t="s">
        <v>746</v>
      </c>
      <c r="H187" t="s">
        <v>348</v>
      </c>
      <c r="I187" t="s">
        <v>453</v>
      </c>
      <c r="J187" t="s">
        <v>573</v>
      </c>
    </row>
    <row r="188" spans="1:10" x14ac:dyDescent="0.25">
      <c r="A188" t="s">
        <v>511</v>
      </c>
      <c r="B188" t="s">
        <v>1109</v>
      </c>
      <c r="C188" t="s">
        <v>1110</v>
      </c>
      <c r="D188" t="s">
        <v>348</v>
      </c>
      <c r="E188" t="s">
        <v>349</v>
      </c>
      <c r="F188" t="s">
        <v>746</v>
      </c>
      <c r="H188" t="s">
        <v>348</v>
      </c>
      <c r="I188" t="s">
        <v>453</v>
      </c>
      <c r="J188" t="s">
        <v>573</v>
      </c>
    </row>
    <row r="189" spans="1:10" x14ac:dyDescent="0.25">
      <c r="A189" t="s">
        <v>511</v>
      </c>
      <c r="B189" t="s">
        <v>1111</v>
      </c>
      <c r="C189" t="s">
        <v>1112</v>
      </c>
      <c r="D189" t="s">
        <v>348</v>
      </c>
      <c r="E189" t="s">
        <v>349</v>
      </c>
      <c r="F189" t="s">
        <v>746</v>
      </c>
      <c r="H189" t="s">
        <v>348</v>
      </c>
      <c r="I189" t="s">
        <v>453</v>
      </c>
      <c r="J189" t="s">
        <v>573</v>
      </c>
    </row>
    <row r="190" spans="1:10" x14ac:dyDescent="0.25">
      <c r="A190" t="s">
        <v>511</v>
      </c>
      <c r="B190" t="s">
        <v>1113</v>
      </c>
      <c r="C190" t="s">
        <v>1114</v>
      </c>
      <c r="D190" t="s">
        <v>348</v>
      </c>
      <c r="E190" t="s">
        <v>349</v>
      </c>
      <c r="F190" t="s">
        <v>746</v>
      </c>
      <c r="H190" t="s">
        <v>348</v>
      </c>
      <c r="I190" t="s">
        <v>453</v>
      </c>
      <c r="J190" t="s">
        <v>573</v>
      </c>
    </row>
    <row r="191" spans="1:10" x14ac:dyDescent="0.25">
      <c r="A191" t="s">
        <v>511</v>
      </c>
      <c r="B191" t="s">
        <v>1115</v>
      </c>
      <c r="C191" t="s">
        <v>1116</v>
      </c>
      <c r="D191" t="s">
        <v>348</v>
      </c>
      <c r="E191" t="s">
        <v>349</v>
      </c>
      <c r="F191" t="s">
        <v>746</v>
      </c>
      <c r="H191" t="s">
        <v>348</v>
      </c>
      <c r="I191" t="s">
        <v>453</v>
      </c>
      <c r="J191" t="s">
        <v>573</v>
      </c>
    </row>
    <row r="192" spans="1:10" x14ac:dyDescent="0.25">
      <c r="A192" t="s">
        <v>511</v>
      </c>
      <c r="B192" t="s">
        <v>1219</v>
      </c>
      <c r="C192" t="s">
        <v>1220</v>
      </c>
      <c r="D192" t="s">
        <v>348</v>
      </c>
      <c r="E192" t="s">
        <v>349</v>
      </c>
      <c r="F192" t="s">
        <v>746</v>
      </c>
      <c r="H192" t="s">
        <v>348</v>
      </c>
      <c r="I192" t="s">
        <v>453</v>
      </c>
      <c r="J192" t="s">
        <v>573</v>
      </c>
    </row>
    <row r="193" spans="1:10" x14ac:dyDescent="0.25">
      <c r="A193" t="s">
        <v>511</v>
      </c>
      <c r="B193" t="s">
        <v>1344</v>
      </c>
      <c r="C193" t="s">
        <v>1345</v>
      </c>
      <c r="D193" t="s">
        <v>348</v>
      </c>
      <c r="E193" t="s">
        <v>349</v>
      </c>
      <c r="F193" t="s">
        <v>746</v>
      </c>
      <c r="H193" t="s">
        <v>348</v>
      </c>
      <c r="I193" t="s">
        <v>453</v>
      </c>
      <c r="J193" t="s">
        <v>573</v>
      </c>
    </row>
    <row r="194" spans="1:10" x14ac:dyDescent="0.25">
      <c r="A194" t="s">
        <v>511</v>
      </c>
      <c r="B194" t="s">
        <v>1371</v>
      </c>
      <c r="C194" t="s">
        <v>1372</v>
      </c>
      <c r="D194" t="s">
        <v>348</v>
      </c>
      <c r="E194" t="s">
        <v>349</v>
      </c>
      <c r="F194" t="s">
        <v>746</v>
      </c>
      <c r="I194" t="s">
        <v>349</v>
      </c>
      <c r="J194" t="s">
        <v>573</v>
      </c>
    </row>
    <row r="195" spans="1:10" x14ac:dyDescent="0.25">
      <c r="A195" t="s">
        <v>511</v>
      </c>
      <c r="B195" t="s">
        <v>1385</v>
      </c>
      <c r="C195" t="s">
        <v>1386</v>
      </c>
      <c r="D195" t="s">
        <v>348</v>
      </c>
      <c r="E195" t="s">
        <v>349</v>
      </c>
      <c r="F195" t="s">
        <v>746</v>
      </c>
      <c r="I195" t="s">
        <v>349</v>
      </c>
      <c r="J195" t="s">
        <v>573</v>
      </c>
    </row>
    <row r="196" spans="1:10" x14ac:dyDescent="0.25">
      <c r="A196" t="s">
        <v>511</v>
      </c>
      <c r="B196" t="s">
        <v>1387</v>
      </c>
      <c r="C196" t="s">
        <v>1388</v>
      </c>
      <c r="D196" t="s">
        <v>348</v>
      </c>
      <c r="E196" t="s">
        <v>349</v>
      </c>
      <c r="F196" t="s">
        <v>746</v>
      </c>
      <c r="I196" t="s">
        <v>349</v>
      </c>
      <c r="J196" t="s">
        <v>573</v>
      </c>
    </row>
    <row r="197" spans="1:10" x14ac:dyDescent="0.25">
      <c r="A197" t="s">
        <v>511</v>
      </c>
      <c r="B197" t="s">
        <v>1401</v>
      </c>
      <c r="C197" t="s">
        <v>1402</v>
      </c>
      <c r="D197" t="s">
        <v>348</v>
      </c>
      <c r="E197" t="s">
        <v>349</v>
      </c>
      <c r="F197" t="s">
        <v>746</v>
      </c>
      <c r="I197" t="s">
        <v>349</v>
      </c>
      <c r="J197" t="s">
        <v>573</v>
      </c>
    </row>
    <row r="198" spans="1:10" x14ac:dyDescent="0.25">
      <c r="A198" t="s">
        <v>511</v>
      </c>
      <c r="B198" t="s">
        <v>1117</v>
      </c>
      <c r="C198" t="s">
        <v>1118</v>
      </c>
      <c r="D198" t="s">
        <v>348</v>
      </c>
      <c r="E198" t="s">
        <v>349</v>
      </c>
      <c r="F198" t="s">
        <v>746</v>
      </c>
      <c r="H198" t="s">
        <v>348</v>
      </c>
      <c r="I198" t="s">
        <v>453</v>
      </c>
      <c r="J198" t="s">
        <v>573</v>
      </c>
    </row>
    <row r="199" spans="1:10" x14ac:dyDescent="0.25">
      <c r="A199" t="s">
        <v>511</v>
      </c>
      <c r="B199" t="s">
        <v>1119</v>
      </c>
      <c r="C199" t="s">
        <v>1120</v>
      </c>
      <c r="D199" t="s">
        <v>348</v>
      </c>
      <c r="E199" t="s">
        <v>349</v>
      </c>
      <c r="F199" t="s">
        <v>684</v>
      </c>
      <c r="H199" t="s">
        <v>1121</v>
      </c>
      <c r="I199" t="s">
        <v>453</v>
      </c>
      <c r="J199" t="s">
        <v>573</v>
      </c>
    </row>
    <row r="200" spans="1:10" x14ac:dyDescent="0.25">
      <c r="A200" t="s">
        <v>511</v>
      </c>
      <c r="B200" t="s">
        <v>1122</v>
      </c>
      <c r="C200" t="s">
        <v>1123</v>
      </c>
      <c r="D200" t="s">
        <v>348</v>
      </c>
      <c r="E200" t="s">
        <v>349</v>
      </c>
      <c r="F200" t="s">
        <v>746</v>
      </c>
      <c r="H200" t="s">
        <v>348</v>
      </c>
      <c r="I200" t="s">
        <v>457</v>
      </c>
      <c r="J200" t="s">
        <v>573</v>
      </c>
    </row>
    <row r="201" spans="1:10" x14ac:dyDescent="0.25">
      <c r="A201" t="s">
        <v>511</v>
      </c>
      <c r="B201" t="s">
        <v>1124</v>
      </c>
      <c r="C201" t="s">
        <v>1125</v>
      </c>
      <c r="D201" t="s">
        <v>348</v>
      </c>
      <c r="E201" t="s">
        <v>349</v>
      </c>
      <c r="F201" t="s">
        <v>746</v>
      </c>
      <c r="H201" t="s">
        <v>348</v>
      </c>
      <c r="I201" t="s">
        <v>457</v>
      </c>
      <c r="J201" t="s">
        <v>573</v>
      </c>
    </row>
    <row r="202" spans="1:10" x14ac:dyDescent="0.25">
      <c r="A202" t="s">
        <v>471</v>
      </c>
      <c r="B202" t="s">
        <v>565</v>
      </c>
      <c r="C202" t="s">
        <v>566</v>
      </c>
      <c r="D202" t="s">
        <v>291</v>
      </c>
      <c r="E202" t="s">
        <v>292</v>
      </c>
      <c r="F202" t="s">
        <v>251</v>
      </c>
      <c r="H202" t="s">
        <v>376</v>
      </c>
      <c r="I202" t="s">
        <v>377</v>
      </c>
      <c r="J202" t="s">
        <v>486</v>
      </c>
    </row>
    <row r="203" spans="1:10" x14ac:dyDescent="0.25">
      <c r="A203" t="s">
        <v>471</v>
      </c>
      <c r="B203" t="s">
        <v>568</v>
      </c>
      <c r="C203" t="s">
        <v>569</v>
      </c>
      <c r="D203" t="s">
        <v>291</v>
      </c>
      <c r="E203" t="s">
        <v>292</v>
      </c>
      <c r="F203" t="s">
        <v>251</v>
      </c>
      <c r="H203" t="s">
        <v>376</v>
      </c>
      <c r="I203" t="s">
        <v>377</v>
      </c>
      <c r="J203" t="s">
        <v>486</v>
      </c>
    </row>
    <row r="204" spans="1:10" x14ac:dyDescent="0.25">
      <c r="A204" t="s">
        <v>471</v>
      </c>
      <c r="B204" t="s">
        <v>574</v>
      </c>
      <c r="C204" t="s">
        <v>575</v>
      </c>
      <c r="D204" t="s">
        <v>291</v>
      </c>
      <c r="E204" t="s">
        <v>292</v>
      </c>
      <c r="F204" t="s">
        <v>251</v>
      </c>
      <c r="H204" t="s">
        <v>376</v>
      </c>
      <c r="I204" t="s">
        <v>377</v>
      </c>
      <c r="J204" t="s">
        <v>486</v>
      </c>
    </row>
    <row r="205" spans="1:10" x14ac:dyDescent="0.25">
      <c r="A205" t="s">
        <v>471</v>
      </c>
      <c r="B205" t="s">
        <v>578</v>
      </c>
      <c r="C205" t="s">
        <v>579</v>
      </c>
      <c r="D205" t="s">
        <v>298</v>
      </c>
      <c r="E205" t="s">
        <v>299</v>
      </c>
      <c r="F205" t="s">
        <v>258</v>
      </c>
      <c r="H205" t="s">
        <v>376</v>
      </c>
      <c r="I205" t="s">
        <v>377</v>
      </c>
      <c r="J205" t="s">
        <v>487</v>
      </c>
    </row>
    <row r="206" spans="1:10" x14ac:dyDescent="0.25">
      <c r="A206" t="s">
        <v>471</v>
      </c>
      <c r="B206" t="s">
        <v>582</v>
      </c>
      <c r="C206" t="s">
        <v>583</v>
      </c>
      <c r="D206" t="s">
        <v>291</v>
      </c>
      <c r="E206" t="s">
        <v>292</v>
      </c>
      <c r="F206" t="s">
        <v>251</v>
      </c>
      <c r="H206" t="s">
        <v>376</v>
      </c>
      <c r="I206" t="s">
        <v>377</v>
      </c>
      <c r="J206" t="s">
        <v>482</v>
      </c>
    </row>
    <row r="207" spans="1:10" x14ac:dyDescent="0.25">
      <c r="A207" t="s">
        <v>471</v>
      </c>
      <c r="B207" t="s">
        <v>586</v>
      </c>
      <c r="C207" t="s">
        <v>587</v>
      </c>
      <c r="D207" t="s">
        <v>298</v>
      </c>
      <c r="E207" t="s">
        <v>299</v>
      </c>
      <c r="F207" t="s">
        <v>258</v>
      </c>
      <c r="H207" t="s">
        <v>376</v>
      </c>
      <c r="I207" t="s">
        <v>377</v>
      </c>
      <c r="J207" t="s">
        <v>487</v>
      </c>
    </row>
    <row r="208" spans="1:10" x14ac:dyDescent="0.25">
      <c r="A208" t="s">
        <v>471</v>
      </c>
      <c r="B208" t="s">
        <v>590</v>
      </c>
      <c r="C208" t="s">
        <v>591</v>
      </c>
      <c r="D208" t="s">
        <v>298</v>
      </c>
      <c r="E208" t="s">
        <v>299</v>
      </c>
      <c r="F208" t="s">
        <v>258</v>
      </c>
      <c r="H208" t="s">
        <v>376</v>
      </c>
      <c r="I208" t="s">
        <v>377</v>
      </c>
      <c r="J208" t="s">
        <v>487</v>
      </c>
    </row>
    <row r="209" spans="1:10" x14ac:dyDescent="0.25">
      <c r="A209" t="s">
        <v>471</v>
      </c>
      <c r="B209" t="s">
        <v>595</v>
      </c>
      <c r="C209" t="s">
        <v>596</v>
      </c>
      <c r="D209" t="s">
        <v>311</v>
      </c>
      <c r="E209" t="s">
        <v>312</v>
      </c>
      <c r="F209" t="s">
        <v>264</v>
      </c>
      <c r="H209" t="s">
        <v>376</v>
      </c>
      <c r="I209" t="s">
        <v>377</v>
      </c>
      <c r="J209" t="s">
        <v>477</v>
      </c>
    </row>
    <row r="210" spans="1:10" x14ac:dyDescent="0.25">
      <c r="A210" t="s">
        <v>471</v>
      </c>
      <c r="B210" t="s">
        <v>599</v>
      </c>
      <c r="C210" t="s">
        <v>600</v>
      </c>
      <c r="D210" t="s">
        <v>298</v>
      </c>
      <c r="E210" t="s">
        <v>299</v>
      </c>
      <c r="F210" t="s">
        <v>258</v>
      </c>
      <c r="H210" t="s">
        <v>376</v>
      </c>
      <c r="I210" t="s">
        <v>377</v>
      </c>
      <c r="J210" t="s">
        <v>482</v>
      </c>
    </row>
    <row r="211" spans="1:10" x14ac:dyDescent="0.25">
      <c r="A211" t="s">
        <v>471</v>
      </c>
      <c r="B211" t="s">
        <v>603</v>
      </c>
      <c r="C211" t="s">
        <v>604</v>
      </c>
      <c r="D211" t="s">
        <v>311</v>
      </c>
      <c r="E211" t="s">
        <v>312</v>
      </c>
      <c r="F211" t="s">
        <v>264</v>
      </c>
      <c r="H211" t="s">
        <v>376</v>
      </c>
      <c r="I211" t="s">
        <v>377</v>
      </c>
      <c r="J211" t="s">
        <v>487</v>
      </c>
    </row>
    <row r="212" spans="1:10" x14ac:dyDescent="0.25">
      <c r="A212" t="s">
        <v>471</v>
      </c>
      <c r="B212" t="s">
        <v>607</v>
      </c>
      <c r="C212" t="s">
        <v>608</v>
      </c>
      <c r="D212" t="s">
        <v>291</v>
      </c>
      <c r="E212" t="s">
        <v>292</v>
      </c>
      <c r="F212" t="s">
        <v>251</v>
      </c>
      <c r="H212" t="s">
        <v>376</v>
      </c>
      <c r="I212" t="s">
        <v>377</v>
      </c>
      <c r="J212" t="s">
        <v>486</v>
      </c>
    </row>
    <row r="213" spans="1:10" x14ac:dyDescent="0.25">
      <c r="A213" t="s">
        <v>471</v>
      </c>
      <c r="B213" t="s">
        <v>1354</v>
      </c>
      <c r="C213" t="s">
        <v>1355</v>
      </c>
      <c r="D213" t="s">
        <v>311</v>
      </c>
      <c r="E213" t="s">
        <v>312</v>
      </c>
      <c r="F213" t="s">
        <v>264</v>
      </c>
      <c r="H213" t="s">
        <v>376</v>
      </c>
      <c r="I213" t="s">
        <v>377</v>
      </c>
      <c r="J213" t="s">
        <v>487</v>
      </c>
    </row>
    <row r="214" spans="1:10" x14ac:dyDescent="0.25">
      <c r="A214" t="s">
        <v>471</v>
      </c>
      <c r="B214" t="s">
        <v>609</v>
      </c>
      <c r="C214" t="s">
        <v>610</v>
      </c>
      <c r="D214" t="s">
        <v>291</v>
      </c>
      <c r="E214" t="s">
        <v>292</v>
      </c>
      <c r="F214" t="s">
        <v>251</v>
      </c>
      <c r="H214" t="s">
        <v>376</v>
      </c>
      <c r="I214" t="s">
        <v>377</v>
      </c>
      <c r="J214" t="s">
        <v>486</v>
      </c>
    </row>
    <row r="215" spans="1:10" x14ac:dyDescent="0.25">
      <c r="A215" t="s">
        <v>471</v>
      </c>
      <c r="B215" t="s">
        <v>613</v>
      </c>
      <c r="C215" t="s">
        <v>614</v>
      </c>
      <c r="D215" t="s">
        <v>291</v>
      </c>
      <c r="E215" t="s">
        <v>292</v>
      </c>
      <c r="F215" t="s">
        <v>251</v>
      </c>
      <c r="H215" t="s">
        <v>376</v>
      </c>
      <c r="I215" t="s">
        <v>377</v>
      </c>
      <c r="J215" t="s">
        <v>486</v>
      </c>
    </row>
    <row r="216" spans="1:10" x14ac:dyDescent="0.25">
      <c r="A216" t="s">
        <v>471</v>
      </c>
      <c r="B216" t="s">
        <v>615</v>
      </c>
      <c r="C216" t="s">
        <v>616</v>
      </c>
      <c r="D216" t="s">
        <v>291</v>
      </c>
      <c r="E216" t="s">
        <v>292</v>
      </c>
      <c r="F216" t="s">
        <v>251</v>
      </c>
      <c r="H216" t="s">
        <v>376</v>
      </c>
      <c r="I216" t="s">
        <v>377</v>
      </c>
      <c r="J216" t="s">
        <v>486</v>
      </c>
    </row>
    <row r="217" spans="1:10" x14ac:dyDescent="0.25">
      <c r="A217" t="s">
        <v>471</v>
      </c>
      <c r="B217" t="s">
        <v>619</v>
      </c>
      <c r="C217" t="s">
        <v>620</v>
      </c>
      <c r="D217" t="s">
        <v>291</v>
      </c>
      <c r="E217" t="s">
        <v>292</v>
      </c>
      <c r="F217" t="s">
        <v>251</v>
      </c>
      <c r="H217" t="s">
        <v>376</v>
      </c>
      <c r="I217" t="s">
        <v>377</v>
      </c>
      <c r="J217" t="s">
        <v>486</v>
      </c>
    </row>
    <row r="218" spans="1:10" x14ac:dyDescent="0.25">
      <c r="A218" t="s">
        <v>471</v>
      </c>
      <c r="B218" t="s">
        <v>623</v>
      </c>
      <c r="C218" t="s">
        <v>624</v>
      </c>
      <c r="D218" t="s">
        <v>291</v>
      </c>
      <c r="E218" t="s">
        <v>292</v>
      </c>
      <c r="F218" t="s">
        <v>251</v>
      </c>
      <c r="H218" t="s">
        <v>376</v>
      </c>
      <c r="I218" t="s">
        <v>377</v>
      </c>
      <c r="J218" t="s">
        <v>482</v>
      </c>
    </row>
    <row r="219" spans="1:10" x14ac:dyDescent="0.25">
      <c r="A219" t="s">
        <v>471</v>
      </c>
      <c r="B219" t="s">
        <v>1126</v>
      </c>
      <c r="C219" t="s">
        <v>1127</v>
      </c>
      <c r="D219" t="s">
        <v>291</v>
      </c>
      <c r="E219" t="s">
        <v>292</v>
      </c>
      <c r="F219" t="s">
        <v>251</v>
      </c>
      <c r="H219" t="s">
        <v>376</v>
      </c>
      <c r="I219" t="s">
        <v>377</v>
      </c>
      <c r="J219" t="s">
        <v>486</v>
      </c>
    </row>
    <row r="220" spans="1:10" x14ac:dyDescent="0.25">
      <c r="A220" t="s">
        <v>471</v>
      </c>
      <c r="B220" t="s">
        <v>1128</v>
      </c>
      <c r="C220" t="s">
        <v>1129</v>
      </c>
      <c r="D220" t="s">
        <v>291</v>
      </c>
      <c r="E220" t="s">
        <v>292</v>
      </c>
      <c r="F220" t="s">
        <v>251</v>
      </c>
      <c r="H220" t="s">
        <v>376</v>
      </c>
      <c r="I220" t="s">
        <v>377</v>
      </c>
      <c r="J220" t="s">
        <v>486</v>
      </c>
    </row>
    <row r="221" spans="1:10" x14ac:dyDescent="0.25">
      <c r="A221" t="s">
        <v>471</v>
      </c>
      <c r="B221" t="s">
        <v>1130</v>
      </c>
      <c r="C221" t="s">
        <v>1131</v>
      </c>
      <c r="D221" t="s">
        <v>291</v>
      </c>
      <c r="E221" t="s">
        <v>292</v>
      </c>
      <c r="F221" t="s">
        <v>251</v>
      </c>
      <c r="H221" t="s">
        <v>376</v>
      </c>
      <c r="I221" t="s">
        <v>377</v>
      </c>
      <c r="J221" t="s">
        <v>487</v>
      </c>
    </row>
    <row r="222" spans="1:10" x14ac:dyDescent="0.25">
      <c r="A222" t="s">
        <v>471</v>
      </c>
      <c r="B222" t="s">
        <v>1328</v>
      </c>
      <c r="C222" t="s">
        <v>1329</v>
      </c>
      <c r="D222" t="s">
        <v>291</v>
      </c>
      <c r="E222" t="s">
        <v>292</v>
      </c>
      <c r="F222" t="s">
        <v>251</v>
      </c>
      <c r="H222" t="s">
        <v>376</v>
      </c>
      <c r="I222" t="s">
        <v>377</v>
      </c>
      <c r="J222" t="s">
        <v>486</v>
      </c>
    </row>
    <row r="223" spans="1:10" x14ac:dyDescent="0.25">
      <c r="A223" t="s">
        <v>471</v>
      </c>
      <c r="B223" t="s">
        <v>1364</v>
      </c>
      <c r="C223" t="s">
        <v>1365</v>
      </c>
      <c r="D223" t="s">
        <v>311</v>
      </c>
      <c r="E223" t="s">
        <v>312</v>
      </c>
      <c r="F223" t="s">
        <v>264</v>
      </c>
      <c r="H223" t="s">
        <v>376</v>
      </c>
      <c r="I223" t="s">
        <v>377</v>
      </c>
      <c r="J223" t="s">
        <v>480</v>
      </c>
    </row>
    <row r="224" spans="1:10" x14ac:dyDescent="0.25">
      <c r="A224" t="s">
        <v>471</v>
      </c>
      <c r="B224" t="s">
        <v>1373</v>
      </c>
      <c r="C224" t="s">
        <v>1374</v>
      </c>
      <c r="D224" t="s">
        <v>311</v>
      </c>
      <c r="E224" t="s">
        <v>312</v>
      </c>
      <c r="F224" t="s">
        <v>264</v>
      </c>
      <c r="H224" t="s">
        <v>376</v>
      </c>
      <c r="I224" t="s">
        <v>377</v>
      </c>
      <c r="J224" t="s">
        <v>482</v>
      </c>
    </row>
    <row r="225" spans="1:10" x14ac:dyDescent="0.25">
      <c r="A225" t="s">
        <v>471</v>
      </c>
      <c r="B225" t="s">
        <v>627</v>
      </c>
      <c r="C225" t="s">
        <v>628</v>
      </c>
      <c r="D225" t="s">
        <v>295</v>
      </c>
      <c r="E225" t="s">
        <v>254</v>
      </c>
      <c r="F225" t="s">
        <v>253</v>
      </c>
      <c r="H225" t="s">
        <v>378</v>
      </c>
      <c r="I225" t="s">
        <v>379</v>
      </c>
      <c r="J225" t="s">
        <v>486</v>
      </c>
    </row>
    <row r="226" spans="1:10" x14ac:dyDescent="0.25">
      <c r="A226" t="s">
        <v>471</v>
      </c>
      <c r="B226" t="s">
        <v>631</v>
      </c>
      <c r="C226" t="s">
        <v>632</v>
      </c>
      <c r="D226" t="s">
        <v>301</v>
      </c>
      <c r="E226" t="s">
        <v>302</v>
      </c>
      <c r="F226" t="s">
        <v>258</v>
      </c>
      <c r="H226" t="s">
        <v>378</v>
      </c>
      <c r="I226" t="s">
        <v>379</v>
      </c>
      <c r="J226" t="s">
        <v>486</v>
      </c>
    </row>
    <row r="227" spans="1:10" x14ac:dyDescent="0.25">
      <c r="A227" t="s">
        <v>471</v>
      </c>
      <c r="B227" t="s">
        <v>633</v>
      </c>
      <c r="C227" t="s">
        <v>634</v>
      </c>
      <c r="D227" t="s">
        <v>295</v>
      </c>
      <c r="E227" t="s">
        <v>254</v>
      </c>
      <c r="F227" t="s">
        <v>253</v>
      </c>
      <c r="H227" t="s">
        <v>378</v>
      </c>
      <c r="I227" t="s">
        <v>379</v>
      </c>
      <c r="J227" t="s">
        <v>486</v>
      </c>
    </row>
    <row r="228" spans="1:10" x14ac:dyDescent="0.25">
      <c r="A228" t="s">
        <v>471</v>
      </c>
      <c r="B228" t="s">
        <v>635</v>
      </c>
      <c r="C228" t="s">
        <v>636</v>
      </c>
      <c r="D228" t="s">
        <v>301</v>
      </c>
      <c r="E228" t="s">
        <v>302</v>
      </c>
      <c r="F228" t="s">
        <v>258</v>
      </c>
      <c r="H228" t="s">
        <v>378</v>
      </c>
      <c r="I228" t="s">
        <v>379</v>
      </c>
      <c r="J228" t="s">
        <v>486</v>
      </c>
    </row>
    <row r="229" spans="1:10" x14ac:dyDescent="0.25">
      <c r="A229" t="s">
        <v>471</v>
      </c>
      <c r="B229" t="s">
        <v>640</v>
      </c>
      <c r="C229" t="s">
        <v>641</v>
      </c>
      <c r="D229" t="s">
        <v>301</v>
      </c>
      <c r="E229" t="s">
        <v>302</v>
      </c>
      <c r="F229" t="s">
        <v>258</v>
      </c>
      <c r="H229" t="s">
        <v>378</v>
      </c>
      <c r="I229" t="s">
        <v>379</v>
      </c>
      <c r="J229" t="s">
        <v>485</v>
      </c>
    </row>
    <row r="230" spans="1:10" x14ac:dyDescent="0.25">
      <c r="A230" t="s">
        <v>471</v>
      </c>
      <c r="B230" t="s">
        <v>642</v>
      </c>
      <c r="C230" t="s">
        <v>643</v>
      </c>
      <c r="D230" t="s">
        <v>311</v>
      </c>
      <c r="E230" t="s">
        <v>312</v>
      </c>
      <c r="F230" t="s">
        <v>264</v>
      </c>
      <c r="H230" t="s">
        <v>378</v>
      </c>
      <c r="I230" t="s">
        <v>379</v>
      </c>
      <c r="J230" t="s">
        <v>487</v>
      </c>
    </row>
    <row r="231" spans="1:10" x14ac:dyDescent="0.25">
      <c r="A231" t="s">
        <v>471</v>
      </c>
      <c r="B231" t="s">
        <v>644</v>
      </c>
      <c r="C231" t="s">
        <v>645</v>
      </c>
      <c r="D231" t="s">
        <v>295</v>
      </c>
      <c r="E231" t="s">
        <v>254</v>
      </c>
      <c r="F231" t="s">
        <v>253</v>
      </c>
      <c r="H231" t="s">
        <v>378</v>
      </c>
      <c r="I231" t="s">
        <v>379</v>
      </c>
      <c r="J231" t="s">
        <v>486</v>
      </c>
    </row>
    <row r="232" spans="1:10" x14ac:dyDescent="0.25">
      <c r="A232" t="s">
        <v>471</v>
      </c>
      <c r="B232" t="s">
        <v>646</v>
      </c>
      <c r="C232" t="s">
        <v>647</v>
      </c>
      <c r="D232" t="s">
        <v>295</v>
      </c>
      <c r="E232" t="s">
        <v>254</v>
      </c>
      <c r="F232" t="s">
        <v>253</v>
      </c>
      <c r="H232" t="s">
        <v>378</v>
      </c>
      <c r="I232" t="s">
        <v>379</v>
      </c>
      <c r="J232" t="s">
        <v>486</v>
      </c>
    </row>
    <row r="233" spans="1:10" x14ac:dyDescent="0.25">
      <c r="A233" t="s">
        <v>471</v>
      </c>
      <c r="B233" t="s">
        <v>648</v>
      </c>
      <c r="C233" t="s">
        <v>649</v>
      </c>
      <c r="D233" t="s">
        <v>295</v>
      </c>
      <c r="E233" t="s">
        <v>254</v>
      </c>
      <c r="F233" t="s">
        <v>253</v>
      </c>
      <c r="H233" t="s">
        <v>378</v>
      </c>
      <c r="I233" t="s">
        <v>379</v>
      </c>
      <c r="J233" t="s">
        <v>486</v>
      </c>
    </row>
    <row r="234" spans="1:10" x14ac:dyDescent="0.25">
      <c r="A234" t="s">
        <v>471</v>
      </c>
      <c r="B234" t="s">
        <v>1294</v>
      </c>
      <c r="C234" t="s">
        <v>1295</v>
      </c>
      <c r="D234" t="s">
        <v>295</v>
      </c>
      <c r="E234" t="s">
        <v>254</v>
      </c>
      <c r="F234" t="s">
        <v>253</v>
      </c>
      <c r="H234" t="s">
        <v>378</v>
      </c>
      <c r="I234" t="s">
        <v>379</v>
      </c>
      <c r="J234" t="s">
        <v>486</v>
      </c>
    </row>
    <row r="235" spans="1:10" x14ac:dyDescent="0.25">
      <c r="A235" t="s">
        <v>471</v>
      </c>
      <c r="B235" t="s">
        <v>650</v>
      </c>
      <c r="C235" t="s">
        <v>651</v>
      </c>
      <c r="D235" t="s">
        <v>308</v>
      </c>
      <c r="E235" t="s">
        <v>309</v>
      </c>
      <c r="F235" t="s">
        <v>264</v>
      </c>
      <c r="H235" t="s">
        <v>378</v>
      </c>
      <c r="I235" t="s">
        <v>379</v>
      </c>
      <c r="J235" t="s">
        <v>487</v>
      </c>
    </row>
    <row r="236" spans="1:10" x14ac:dyDescent="0.25">
      <c r="A236" t="s">
        <v>471</v>
      </c>
      <c r="B236" t="s">
        <v>652</v>
      </c>
      <c r="C236" t="s">
        <v>653</v>
      </c>
      <c r="D236" t="s">
        <v>308</v>
      </c>
      <c r="E236" t="s">
        <v>309</v>
      </c>
      <c r="F236" t="s">
        <v>264</v>
      </c>
      <c r="H236" t="s">
        <v>378</v>
      </c>
      <c r="I236" t="s">
        <v>379</v>
      </c>
      <c r="J236" t="s">
        <v>487</v>
      </c>
    </row>
    <row r="237" spans="1:10" x14ac:dyDescent="0.25">
      <c r="A237" t="s">
        <v>471</v>
      </c>
      <c r="B237" t="s">
        <v>656</v>
      </c>
      <c r="C237" t="s">
        <v>657</v>
      </c>
      <c r="D237" t="s">
        <v>308</v>
      </c>
      <c r="E237" t="s">
        <v>309</v>
      </c>
      <c r="F237" t="s">
        <v>264</v>
      </c>
      <c r="H237" t="s">
        <v>378</v>
      </c>
      <c r="I237" t="s">
        <v>379</v>
      </c>
      <c r="J237" t="s">
        <v>487</v>
      </c>
    </row>
    <row r="238" spans="1:10" x14ac:dyDescent="0.25">
      <c r="A238" t="s">
        <v>471</v>
      </c>
      <c r="B238" t="s">
        <v>660</v>
      </c>
      <c r="C238" t="s">
        <v>661</v>
      </c>
      <c r="D238" t="s">
        <v>295</v>
      </c>
      <c r="E238" t="s">
        <v>254</v>
      </c>
      <c r="F238" t="s">
        <v>253</v>
      </c>
      <c r="H238" t="s">
        <v>378</v>
      </c>
      <c r="I238" t="s">
        <v>379</v>
      </c>
      <c r="J238" t="s">
        <v>486</v>
      </c>
    </row>
    <row r="239" spans="1:10" x14ac:dyDescent="0.25">
      <c r="A239" t="s">
        <v>471</v>
      </c>
      <c r="B239" t="s">
        <v>663</v>
      </c>
      <c r="C239" t="s">
        <v>664</v>
      </c>
      <c r="D239" t="s">
        <v>308</v>
      </c>
      <c r="E239" t="s">
        <v>309</v>
      </c>
      <c r="F239" t="s">
        <v>264</v>
      </c>
      <c r="H239" t="s">
        <v>378</v>
      </c>
      <c r="I239" t="s">
        <v>379</v>
      </c>
      <c r="J239" t="s">
        <v>487</v>
      </c>
    </row>
    <row r="240" spans="1:10" x14ac:dyDescent="0.25">
      <c r="A240" t="s">
        <v>471</v>
      </c>
      <c r="B240" t="s">
        <v>668</v>
      </c>
      <c r="C240" t="s">
        <v>669</v>
      </c>
      <c r="D240" t="s">
        <v>308</v>
      </c>
      <c r="E240" t="s">
        <v>309</v>
      </c>
      <c r="F240" t="s">
        <v>264</v>
      </c>
      <c r="H240" t="s">
        <v>378</v>
      </c>
      <c r="I240" t="s">
        <v>379</v>
      </c>
      <c r="J240" t="s">
        <v>487</v>
      </c>
    </row>
    <row r="241" spans="1:10" x14ac:dyDescent="0.25">
      <c r="A241" t="s">
        <v>471</v>
      </c>
      <c r="B241" t="s">
        <v>672</v>
      </c>
      <c r="C241" t="s">
        <v>673</v>
      </c>
      <c r="D241" t="s">
        <v>308</v>
      </c>
      <c r="E241" t="s">
        <v>309</v>
      </c>
      <c r="F241" t="s">
        <v>264</v>
      </c>
      <c r="H241" t="s">
        <v>378</v>
      </c>
      <c r="I241" t="s">
        <v>379</v>
      </c>
      <c r="J241" t="s">
        <v>487</v>
      </c>
    </row>
    <row r="242" spans="1:10" x14ac:dyDescent="0.25">
      <c r="A242" t="s">
        <v>471</v>
      </c>
      <c r="B242" t="s">
        <v>676</v>
      </c>
      <c r="C242" t="s">
        <v>677</v>
      </c>
      <c r="D242" t="s">
        <v>308</v>
      </c>
      <c r="E242" t="s">
        <v>309</v>
      </c>
      <c r="F242" t="s">
        <v>264</v>
      </c>
      <c r="H242" t="s">
        <v>378</v>
      </c>
      <c r="I242" t="s">
        <v>379</v>
      </c>
      <c r="J242" t="s">
        <v>477</v>
      </c>
    </row>
    <row r="243" spans="1:10" x14ac:dyDescent="0.25">
      <c r="A243" t="s">
        <v>471</v>
      </c>
      <c r="B243" t="s">
        <v>680</v>
      </c>
      <c r="C243" t="s">
        <v>681</v>
      </c>
      <c r="D243" t="s">
        <v>308</v>
      </c>
      <c r="E243" t="s">
        <v>309</v>
      </c>
      <c r="F243" t="s">
        <v>264</v>
      </c>
      <c r="H243" t="s">
        <v>378</v>
      </c>
      <c r="I243" t="s">
        <v>379</v>
      </c>
      <c r="J243" t="s">
        <v>487</v>
      </c>
    </row>
    <row r="244" spans="1:10" x14ac:dyDescent="0.25">
      <c r="A244" t="s">
        <v>471</v>
      </c>
      <c r="B244" t="s">
        <v>685</v>
      </c>
      <c r="C244" t="s">
        <v>686</v>
      </c>
      <c r="D244" t="s">
        <v>301</v>
      </c>
      <c r="E244" t="s">
        <v>302</v>
      </c>
      <c r="F244" t="s">
        <v>258</v>
      </c>
      <c r="H244" t="s">
        <v>378</v>
      </c>
      <c r="I244" t="s">
        <v>379</v>
      </c>
      <c r="J244" t="s">
        <v>486</v>
      </c>
    </row>
    <row r="245" spans="1:10" x14ac:dyDescent="0.25">
      <c r="A245" t="s">
        <v>471</v>
      </c>
      <c r="B245" t="s">
        <v>690</v>
      </c>
      <c r="C245" t="s">
        <v>691</v>
      </c>
      <c r="D245" t="s">
        <v>308</v>
      </c>
      <c r="E245" t="s">
        <v>309</v>
      </c>
      <c r="F245" t="s">
        <v>264</v>
      </c>
      <c r="H245" t="s">
        <v>378</v>
      </c>
      <c r="I245" t="s">
        <v>379</v>
      </c>
      <c r="J245" t="s">
        <v>487</v>
      </c>
    </row>
    <row r="246" spans="1:10" x14ac:dyDescent="0.25">
      <c r="A246" t="s">
        <v>471</v>
      </c>
      <c r="B246" t="s">
        <v>692</v>
      </c>
      <c r="C246" t="s">
        <v>693</v>
      </c>
      <c r="D246" t="s">
        <v>308</v>
      </c>
      <c r="E246" t="s">
        <v>309</v>
      </c>
      <c r="F246" t="s">
        <v>264</v>
      </c>
      <c r="H246" t="s">
        <v>378</v>
      </c>
      <c r="I246" t="s">
        <v>379</v>
      </c>
      <c r="J246" t="s">
        <v>487</v>
      </c>
    </row>
    <row r="247" spans="1:10" x14ac:dyDescent="0.25">
      <c r="A247" t="s">
        <v>471</v>
      </c>
      <c r="B247" t="s">
        <v>696</v>
      </c>
      <c r="C247" t="s">
        <v>697</v>
      </c>
      <c r="D247" t="s">
        <v>308</v>
      </c>
      <c r="E247" t="s">
        <v>309</v>
      </c>
      <c r="F247" t="s">
        <v>264</v>
      </c>
      <c r="H247" t="s">
        <v>378</v>
      </c>
      <c r="I247" t="s">
        <v>379</v>
      </c>
      <c r="J247" t="s">
        <v>487</v>
      </c>
    </row>
    <row r="248" spans="1:10" x14ac:dyDescent="0.25">
      <c r="A248" t="s">
        <v>471</v>
      </c>
      <c r="B248" t="s">
        <v>698</v>
      </c>
      <c r="C248" t="s">
        <v>699</v>
      </c>
      <c r="D248" t="s">
        <v>308</v>
      </c>
      <c r="E248" t="s">
        <v>309</v>
      </c>
      <c r="F248" t="s">
        <v>264</v>
      </c>
      <c r="H248" t="s">
        <v>378</v>
      </c>
      <c r="I248" t="s">
        <v>379</v>
      </c>
      <c r="J248" t="s">
        <v>487</v>
      </c>
    </row>
    <row r="249" spans="1:10" x14ac:dyDescent="0.25">
      <c r="A249" t="s">
        <v>471</v>
      </c>
      <c r="B249" t="s">
        <v>1132</v>
      </c>
      <c r="C249" t="s">
        <v>1133</v>
      </c>
      <c r="D249" t="s">
        <v>308</v>
      </c>
      <c r="E249" t="s">
        <v>309</v>
      </c>
      <c r="F249" t="s">
        <v>264</v>
      </c>
      <c r="H249" t="s">
        <v>378</v>
      </c>
      <c r="I249" t="s">
        <v>379</v>
      </c>
      <c r="J249" t="s">
        <v>480</v>
      </c>
    </row>
    <row r="250" spans="1:10" x14ac:dyDescent="0.25">
      <c r="A250" t="s">
        <v>471</v>
      </c>
      <c r="B250" t="s">
        <v>1134</v>
      </c>
      <c r="C250" t="s">
        <v>1135</v>
      </c>
      <c r="D250" t="s">
        <v>301</v>
      </c>
      <c r="E250" t="s">
        <v>302</v>
      </c>
      <c r="F250" t="s">
        <v>258</v>
      </c>
      <c r="H250" t="s">
        <v>378</v>
      </c>
      <c r="I250" t="s">
        <v>379</v>
      </c>
      <c r="J250" t="s">
        <v>486</v>
      </c>
    </row>
    <row r="251" spans="1:10" x14ac:dyDescent="0.25">
      <c r="A251" t="s">
        <v>471</v>
      </c>
      <c r="B251" t="s">
        <v>1136</v>
      </c>
      <c r="C251" t="s">
        <v>1137</v>
      </c>
      <c r="D251" t="s">
        <v>308</v>
      </c>
      <c r="E251" t="s">
        <v>309</v>
      </c>
      <c r="F251" t="s">
        <v>264</v>
      </c>
      <c r="H251" t="s">
        <v>378</v>
      </c>
      <c r="I251" t="s">
        <v>379</v>
      </c>
      <c r="J251" t="s">
        <v>487</v>
      </c>
    </row>
    <row r="252" spans="1:10" x14ac:dyDescent="0.25">
      <c r="A252" t="s">
        <v>471</v>
      </c>
      <c r="B252" t="s">
        <v>1138</v>
      </c>
      <c r="C252" t="s">
        <v>1139</v>
      </c>
      <c r="D252" t="s">
        <v>311</v>
      </c>
      <c r="E252" t="s">
        <v>312</v>
      </c>
      <c r="F252" t="s">
        <v>264</v>
      </c>
      <c r="H252" t="s">
        <v>378</v>
      </c>
      <c r="I252" t="s">
        <v>379</v>
      </c>
      <c r="J252" t="s">
        <v>487</v>
      </c>
    </row>
    <row r="253" spans="1:10" x14ac:dyDescent="0.25">
      <c r="A253" t="s">
        <v>471</v>
      </c>
      <c r="B253" t="s">
        <v>1140</v>
      </c>
      <c r="C253" t="s">
        <v>1141</v>
      </c>
      <c r="D253" t="s">
        <v>308</v>
      </c>
      <c r="E253" t="s">
        <v>309</v>
      </c>
      <c r="F253" t="s">
        <v>264</v>
      </c>
      <c r="H253" t="s">
        <v>378</v>
      </c>
      <c r="I253" t="s">
        <v>379</v>
      </c>
      <c r="J253" t="s">
        <v>487</v>
      </c>
    </row>
    <row r="254" spans="1:10" x14ac:dyDescent="0.25">
      <c r="A254" t="s">
        <v>471</v>
      </c>
      <c r="B254" t="s">
        <v>1142</v>
      </c>
      <c r="C254" t="s">
        <v>1143</v>
      </c>
      <c r="D254" t="s">
        <v>308</v>
      </c>
      <c r="E254" t="s">
        <v>309</v>
      </c>
      <c r="F254" t="s">
        <v>264</v>
      </c>
      <c r="H254" t="s">
        <v>378</v>
      </c>
      <c r="I254" t="s">
        <v>379</v>
      </c>
      <c r="J254" t="s">
        <v>487</v>
      </c>
    </row>
    <row r="255" spans="1:10" x14ac:dyDescent="0.25">
      <c r="A255" t="s">
        <v>471</v>
      </c>
      <c r="B255" t="s">
        <v>1221</v>
      </c>
      <c r="C255" t="s">
        <v>1222</v>
      </c>
      <c r="D255" t="s">
        <v>317</v>
      </c>
      <c r="E255" t="s">
        <v>318</v>
      </c>
      <c r="F255" t="s">
        <v>276</v>
      </c>
      <c r="H255" t="s">
        <v>390</v>
      </c>
      <c r="I255" t="s">
        <v>391</v>
      </c>
      <c r="J255" t="s">
        <v>487</v>
      </c>
    </row>
    <row r="256" spans="1:10" x14ac:dyDescent="0.25">
      <c r="A256" t="s">
        <v>471</v>
      </c>
      <c r="B256" t="s">
        <v>1144</v>
      </c>
      <c r="C256" t="s">
        <v>1145</v>
      </c>
      <c r="D256" t="s">
        <v>308</v>
      </c>
      <c r="E256" t="s">
        <v>309</v>
      </c>
      <c r="F256" t="s">
        <v>264</v>
      </c>
      <c r="H256" t="s">
        <v>378</v>
      </c>
      <c r="I256" t="s">
        <v>379</v>
      </c>
      <c r="J256" t="s">
        <v>487</v>
      </c>
    </row>
    <row r="257" spans="1:10" x14ac:dyDescent="0.25">
      <c r="A257" t="s">
        <v>471</v>
      </c>
      <c r="B257" t="s">
        <v>1258</v>
      </c>
      <c r="C257" t="s">
        <v>1259</v>
      </c>
      <c r="D257" t="s">
        <v>308</v>
      </c>
      <c r="E257" t="s">
        <v>309</v>
      </c>
      <c r="F257" t="s">
        <v>264</v>
      </c>
      <c r="H257" t="s">
        <v>378</v>
      </c>
      <c r="I257" t="s">
        <v>379</v>
      </c>
      <c r="J257" t="s">
        <v>487</v>
      </c>
    </row>
    <row r="258" spans="1:10" x14ac:dyDescent="0.25">
      <c r="A258" t="s">
        <v>471</v>
      </c>
      <c r="B258" t="s">
        <v>1310</v>
      </c>
      <c r="C258" t="s">
        <v>1311</v>
      </c>
      <c r="D258" t="s">
        <v>308</v>
      </c>
      <c r="E258" t="s">
        <v>309</v>
      </c>
      <c r="F258" t="s">
        <v>264</v>
      </c>
      <c r="H258" t="s">
        <v>378</v>
      </c>
      <c r="I258" t="s">
        <v>379</v>
      </c>
      <c r="J258" t="s">
        <v>487</v>
      </c>
    </row>
    <row r="259" spans="1:10" x14ac:dyDescent="0.25">
      <c r="A259" t="s">
        <v>471</v>
      </c>
      <c r="B259" t="s">
        <v>702</v>
      </c>
      <c r="C259" t="s">
        <v>703</v>
      </c>
      <c r="D259" t="s">
        <v>311</v>
      </c>
      <c r="E259" t="s">
        <v>312</v>
      </c>
      <c r="F259" t="s">
        <v>264</v>
      </c>
      <c r="H259" t="s">
        <v>378</v>
      </c>
      <c r="I259" t="s">
        <v>379</v>
      </c>
      <c r="J259" t="s">
        <v>487</v>
      </c>
    </row>
    <row r="260" spans="1:10" x14ac:dyDescent="0.25">
      <c r="A260" t="s">
        <v>471</v>
      </c>
      <c r="B260" t="s">
        <v>1312</v>
      </c>
      <c r="C260" t="s">
        <v>1313</v>
      </c>
      <c r="D260" t="s">
        <v>311</v>
      </c>
      <c r="E260" t="s">
        <v>312</v>
      </c>
      <c r="F260" t="s">
        <v>264</v>
      </c>
      <c r="H260" t="s">
        <v>378</v>
      </c>
      <c r="I260" t="s">
        <v>379</v>
      </c>
      <c r="J260" t="s">
        <v>487</v>
      </c>
    </row>
    <row r="261" spans="1:10" x14ac:dyDescent="0.25">
      <c r="A261" t="s">
        <v>471</v>
      </c>
      <c r="B261" t="s">
        <v>1146</v>
      </c>
      <c r="C261" t="s">
        <v>1147</v>
      </c>
      <c r="D261" t="s">
        <v>311</v>
      </c>
      <c r="E261" t="s">
        <v>312</v>
      </c>
      <c r="F261" t="s">
        <v>264</v>
      </c>
      <c r="H261" t="s">
        <v>378</v>
      </c>
      <c r="I261" t="s">
        <v>379</v>
      </c>
      <c r="J261" t="s">
        <v>487</v>
      </c>
    </row>
    <row r="262" spans="1:10" x14ac:dyDescent="0.25">
      <c r="A262" t="s">
        <v>471</v>
      </c>
      <c r="B262" t="s">
        <v>1273</v>
      </c>
      <c r="C262" t="s">
        <v>1274</v>
      </c>
      <c r="D262" t="s">
        <v>301</v>
      </c>
      <c r="E262" t="s">
        <v>302</v>
      </c>
      <c r="F262" t="s">
        <v>258</v>
      </c>
      <c r="H262" t="s">
        <v>378</v>
      </c>
      <c r="I262" t="s">
        <v>379</v>
      </c>
      <c r="J262" t="s">
        <v>487</v>
      </c>
    </row>
    <row r="263" spans="1:10" x14ac:dyDescent="0.25">
      <c r="A263" t="s">
        <v>471</v>
      </c>
      <c r="B263" t="s">
        <v>1260</v>
      </c>
      <c r="C263" t="s">
        <v>1261</v>
      </c>
      <c r="D263" t="s">
        <v>311</v>
      </c>
      <c r="E263" t="s">
        <v>312</v>
      </c>
      <c r="F263" t="s">
        <v>264</v>
      </c>
      <c r="H263" t="s">
        <v>378</v>
      </c>
      <c r="I263" t="s">
        <v>379</v>
      </c>
      <c r="J263" t="s">
        <v>487</v>
      </c>
    </row>
    <row r="264" spans="1:10" x14ac:dyDescent="0.25">
      <c r="A264" t="s">
        <v>471</v>
      </c>
      <c r="B264" t="s">
        <v>704</v>
      </c>
      <c r="C264" t="s">
        <v>705</v>
      </c>
      <c r="D264" t="s">
        <v>311</v>
      </c>
      <c r="E264" t="s">
        <v>312</v>
      </c>
      <c r="F264" t="s">
        <v>264</v>
      </c>
      <c r="H264" t="s">
        <v>378</v>
      </c>
      <c r="I264" t="s">
        <v>379</v>
      </c>
      <c r="J264" t="s">
        <v>487</v>
      </c>
    </row>
    <row r="265" spans="1:10" x14ac:dyDescent="0.25">
      <c r="A265" t="s">
        <v>471</v>
      </c>
      <c r="B265" t="s">
        <v>708</v>
      </c>
      <c r="C265" t="s">
        <v>709</v>
      </c>
      <c r="D265" t="s">
        <v>301</v>
      </c>
      <c r="E265" t="s">
        <v>302</v>
      </c>
      <c r="F265" t="s">
        <v>258</v>
      </c>
      <c r="H265" t="s">
        <v>378</v>
      </c>
      <c r="I265" t="s">
        <v>379</v>
      </c>
      <c r="J265" t="s">
        <v>482</v>
      </c>
    </row>
    <row r="266" spans="1:10" x14ac:dyDescent="0.25">
      <c r="A266" t="s">
        <v>471</v>
      </c>
      <c r="B266" t="s">
        <v>1496</v>
      </c>
      <c r="C266" t="s">
        <v>1497</v>
      </c>
      <c r="D266" t="s">
        <v>301</v>
      </c>
      <c r="E266" t="s">
        <v>302</v>
      </c>
      <c r="F266" t="s">
        <v>258</v>
      </c>
      <c r="H266" t="s">
        <v>378</v>
      </c>
      <c r="I266" t="s">
        <v>379</v>
      </c>
      <c r="J266" t="s">
        <v>482</v>
      </c>
    </row>
    <row r="267" spans="1:10" x14ac:dyDescent="0.25">
      <c r="A267" t="s">
        <v>471</v>
      </c>
      <c r="B267" t="s">
        <v>712</v>
      </c>
      <c r="C267" t="s">
        <v>713</v>
      </c>
      <c r="D267" t="s">
        <v>311</v>
      </c>
      <c r="E267" t="s">
        <v>312</v>
      </c>
      <c r="F267" t="s">
        <v>264</v>
      </c>
      <c r="H267" t="s">
        <v>378</v>
      </c>
      <c r="I267" t="s">
        <v>379</v>
      </c>
      <c r="J267" t="s">
        <v>487</v>
      </c>
    </row>
    <row r="268" spans="1:10" x14ac:dyDescent="0.25">
      <c r="A268" t="s">
        <v>471</v>
      </c>
      <c r="B268" t="s">
        <v>717</v>
      </c>
      <c r="C268" t="s">
        <v>718</v>
      </c>
      <c r="D268" t="s">
        <v>311</v>
      </c>
      <c r="E268" t="s">
        <v>312</v>
      </c>
      <c r="F268" t="s">
        <v>264</v>
      </c>
      <c r="H268" t="s">
        <v>378</v>
      </c>
      <c r="I268" t="s">
        <v>379</v>
      </c>
      <c r="J268" t="s">
        <v>487</v>
      </c>
    </row>
    <row r="269" spans="1:10" x14ac:dyDescent="0.25">
      <c r="A269" t="s">
        <v>471</v>
      </c>
      <c r="B269" t="s">
        <v>719</v>
      </c>
      <c r="C269" t="s">
        <v>720</v>
      </c>
      <c r="D269" t="s">
        <v>311</v>
      </c>
      <c r="E269" t="s">
        <v>312</v>
      </c>
      <c r="F269" t="s">
        <v>264</v>
      </c>
      <c r="H269" t="s">
        <v>378</v>
      </c>
      <c r="I269" t="s">
        <v>379</v>
      </c>
      <c r="J269" t="s">
        <v>487</v>
      </c>
    </row>
    <row r="270" spans="1:10" x14ac:dyDescent="0.25">
      <c r="A270" t="s">
        <v>471</v>
      </c>
      <c r="B270" t="s">
        <v>1350</v>
      </c>
      <c r="C270" t="s">
        <v>1351</v>
      </c>
      <c r="D270" t="s">
        <v>301</v>
      </c>
      <c r="E270" t="s">
        <v>302</v>
      </c>
      <c r="F270" t="s">
        <v>258</v>
      </c>
      <c r="H270" t="s">
        <v>378</v>
      </c>
      <c r="I270" t="s">
        <v>379</v>
      </c>
      <c r="J270" t="s">
        <v>482</v>
      </c>
    </row>
    <row r="271" spans="1:10" x14ac:dyDescent="0.25">
      <c r="A271" t="s">
        <v>471</v>
      </c>
      <c r="B271" t="s">
        <v>721</v>
      </c>
      <c r="C271" t="s">
        <v>722</v>
      </c>
      <c r="D271" t="s">
        <v>308</v>
      </c>
      <c r="E271" t="s">
        <v>309</v>
      </c>
      <c r="F271" t="s">
        <v>264</v>
      </c>
      <c r="H271" t="s">
        <v>378</v>
      </c>
      <c r="I271" t="s">
        <v>379</v>
      </c>
      <c r="J271" t="s">
        <v>487</v>
      </c>
    </row>
    <row r="272" spans="1:10" x14ac:dyDescent="0.25">
      <c r="A272" t="s">
        <v>471</v>
      </c>
      <c r="B272" t="s">
        <v>726</v>
      </c>
      <c r="C272" t="s">
        <v>727</v>
      </c>
      <c r="D272" t="s">
        <v>301</v>
      </c>
      <c r="E272" t="s">
        <v>302</v>
      </c>
      <c r="F272" t="s">
        <v>258</v>
      </c>
      <c r="H272" t="s">
        <v>378</v>
      </c>
      <c r="I272" t="s">
        <v>379</v>
      </c>
      <c r="J272" t="s">
        <v>486</v>
      </c>
    </row>
    <row r="273" spans="1:10" x14ac:dyDescent="0.25">
      <c r="A273" t="s">
        <v>471</v>
      </c>
      <c r="B273" t="s">
        <v>730</v>
      </c>
      <c r="C273" t="s">
        <v>731</v>
      </c>
      <c r="D273" t="s">
        <v>308</v>
      </c>
      <c r="E273" t="s">
        <v>309</v>
      </c>
      <c r="F273" t="s">
        <v>264</v>
      </c>
      <c r="H273" t="s">
        <v>378</v>
      </c>
      <c r="I273" t="s">
        <v>379</v>
      </c>
      <c r="J273" t="s">
        <v>487</v>
      </c>
    </row>
    <row r="274" spans="1:10" x14ac:dyDescent="0.25">
      <c r="A274" t="s">
        <v>471</v>
      </c>
      <c r="B274" t="s">
        <v>734</v>
      </c>
      <c r="C274" t="s">
        <v>735</v>
      </c>
      <c r="D274" t="s">
        <v>308</v>
      </c>
      <c r="E274" t="s">
        <v>309</v>
      </c>
      <c r="F274" t="s">
        <v>264</v>
      </c>
      <c r="H274" t="s">
        <v>378</v>
      </c>
      <c r="I274" t="s">
        <v>379</v>
      </c>
      <c r="J274" t="s">
        <v>487</v>
      </c>
    </row>
    <row r="275" spans="1:10" x14ac:dyDescent="0.25">
      <c r="A275" t="s">
        <v>471</v>
      </c>
      <c r="B275" t="s">
        <v>738</v>
      </c>
      <c r="C275" t="s">
        <v>739</v>
      </c>
      <c r="D275" t="s">
        <v>301</v>
      </c>
      <c r="E275" t="s">
        <v>302</v>
      </c>
      <c r="F275" t="s">
        <v>258</v>
      </c>
      <c r="H275" t="s">
        <v>378</v>
      </c>
      <c r="I275" t="s">
        <v>379</v>
      </c>
      <c r="J275" t="s">
        <v>487</v>
      </c>
    </row>
    <row r="276" spans="1:10" x14ac:dyDescent="0.25">
      <c r="A276" t="s">
        <v>471</v>
      </c>
      <c r="B276" t="s">
        <v>742</v>
      </c>
      <c r="C276" t="s">
        <v>743</v>
      </c>
      <c r="D276" t="s">
        <v>308</v>
      </c>
      <c r="E276" t="s">
        <v>309</v>
      </c>
      <c r="F276" t="s">
        <v>264</v>
      </c>
      <c r="H276" t="s">
        <v>378</v>
      </c>
      <c r="I276" t="s">
        <v>379</v>
      </c>
      <c r="J276" t="s">
        <v>487</v>
      </c>
    </row>
    <row r="277" spans="1:10" x14ac:dyDescent="0.25">
      <c r="A277" t="s">
        <v>471</v>
      </c>
      <c r="B277" t="s">
        <v>747</v>
      </c>
      <c r="C277" t="s">
        <v>748</v>
      </c>
      <c r="D277" t="s">
        <v>308</v>
      </c>
      <c r="E277" t="s">
        <v>309</v>
      </c>
      <c r="F277" t="s">
        <v>264</v>
      </c>
      <c r="H277" t="s">
        <v>378</v>
      </c>
      <c r="I277" t="s">
        <v>379</v>
      </c>
      <c r="J277" t="s">
        <v>487</v>
      </c>
    </row>
    <row r="278" spans="1:10" x14ac:dyDescent="0.25">
      <c r="A278" t="s">
        <v>471</v>
      </c>
      <c r="B278" t="s">
        <v>1375</v>
      </c>
      <c r="C278" t="s">
        <v>1376</v>
      </c>
      <c r="D278" t="s">
        <v>301</v>
      </c>
      <c r="E278" t="s">
        <v>302</v>
      </c>
      <c r="F278" t="s">
        <v>258</v>
      </c>
      <c r="H278" t="s">
        <v>378</v>
      </c>
      <c r="I278" t="s">
        <v>379</v>
      </c>
      <c r="J278" t="s">
        <v>482</v>
      </c>
    </row>
    <row r="279" spans="1:10" x14ac:dyDescent="0.25">
      <c r="A279" t="s">
        <v>471</v>
      </c>
      <c r="B279" t="s">
        <v>751</v>
      </c>
      <c r="C279" t="s">
        <v>752</v>
      </c>
      <c r="D279" t="s">
        <v>308</v>
      </c>
      <c r="E279" t="s">
        <v>309</v>
      </c>
      <c r="F279" t="s">
        <v>264</v>
      </c>
      <c r="H279" t="s">
        <v>378</v>
      </c>
      <c r="I279" t="s">
        <v>379</v>
      </c>
      <c r="J279" t="s">
        <v>485</v>
      </c>
    </row>
    <row r="280" spans="1:10" x14ac:dyDescent="0.25">
      <c r="A280" t="s">
        <v>471</v>
      </c>
      <c r="B280" t="s">
        <v>755</v>
      </c>
      <c r="C280" t="s">
        <v>756</v>
      </c>
      <c r="D280" t="s">
        <v>311</v>
      </c>
      <c r="E280" t="s">
        <v>312</v>
      </c>
      <c r="F280" t="s">
        <v>264</v>
      </c>
      <c r="H280" t="s">
        <v>378</v>
      </c>
      <c r="I280" t="s">
        <v>379</v>
      </c>
      <c r="J280" t="s">
        <v>487</v>
      </c>
    </row>
    <row r="281" spans="1:10" x14ac:dyDescent="0.25">
      <c r="A281" t="s">
        <v>471</v>
      </c>
      <c r="B281" t="s">
        <v>759</v>
      </c>
      <c r="C281" t="s">
        <v>760</v>
      </c>
      <c r="D281" t="s">
        <v>311</v>
      </c>
      <c r="E281" t="s">
        <v>312</v>
      </c>
      <c r="F281" t="s">
        <v>264</v>
      </c>
      <c r="H281" t="s">
        <v>378</v>
      </c>
      <c r="I281" t="s">
        <v>379</v>
      </c>
      <c r="J281" t="s">
        <v>487</v>
      </c>
    </row>
    <row r="282" spans="1:10" x14ac:dyDescent="0.25">
      <c r="A282" t="s">
        <v>471</v>
      </c>
      <c r="B282" t="s">
        <v>763</v>
      </c>
      <c r="C282" t="s">
        <v>764</v>
      </c>
      <c r="D282" t="s">
        <v>308</v>
      </c>
      <c r="E282" t="s">
        <v>309</v>
      </c>
      <c r="F282" t="s">
        <v>264</v>
      </c>
      <c r="H282" t="s">
        <v>378</v>
      </c>
      <c r="I282" t="s">
        <v>379</v>
      </c>
      <c r="J282" t="s">
        <v>480</v>
      </c>
    </row>
    <row r="283" spans="1:10" x14ac:dyDescent="0.25">
      <c r="A283" t="s">
        <v>471</v>
      </c>
      <c r="B283" t="s">
        <v>767</v>
      </c>
      <c r="C283" t="s">
        <v>768</v>
      </c>
      <c r="D283" t="s">
        <v>308</v>
      </c>
      <c r="E283" t="s">
        <v>309</v>
      </c>
      <c r="F283" t="s">
        <v>264</v>
      </c>
      <c r="H283" t="s">
        <v>378</v>
      </c>
      <c r="I283" t="s">
        <v>379</v>
      </c>
      <c r="J283" t="s">
        <v>480</v>
      </c>
    </row>
    <row r="284" spans="1:10" x14ac:dyDescent="0.25">
      <c r="A284" t="s">
        <v>471</v>
      </c>
      <c r="B284" t="s">
        <v>769</v>
      </c>
      <c r="C284" t="s">
        <v>770</v>
      </c>
      <c r="D284" t="s">
        <v>311</v>
      </c>
      <c r="E284" t="s">
        <v>312</v>
      </c>
      <c r="F284" t="s">
        <v>264</v>
      </c>
      <c r="H284" t="s">
        <v>378</v>
      </c>
      <c r="I284" t="s">
        <v>379</v>
      </c>
      <c r="J284" t="s">
        <v>487</v>
      </c>
    </row>
    <row r="285" spans="1:10" x14ac:dyDescent="0.25">
      <c r="A285" t="s">
        <v>471</v>
      </c>
      <c r="B285" t="s">
        <v>773</v>
      </c>
      <c r="C285" t="s">
        <v>774</v>
      </c>
      <c r="D285" t="s">
        <v>308</v>
      </c>
      <c r="E285" t="s">
        <v>309</v>
      </c>
      <c r="F285" t="s">
        <v>264</v>
      </c>
      <c r="H285" t="s">
        <v>378</v>
      </c>
      <c r="I285" t="s">
        <v>379</v>
      </c>
      <c r="J285" t="s">
        <v>480</v>
      </c>
    </row>
    <row r="286" spans="1:10" x14ac:dyDescent="0.25">
      <c r="A286" t="s">
        <v>471</v>
      </c>
      <c r="B286" t="s">
        <v>775</v>
      </c>
      <c r="C286" t="s">
        <v>776</v>
      </c>
      <c r="D286" t="s">
        <v>311</v>
      </c>
      <c r="E286" t="s">
        <v>312</v>
      </c>
      <c r="F286" t="s">
        <v>264</v>
      </c>
      <c r="H286" t="s">
        <v>378</v>
      </c>
      <c r="I286" t="s">
        <v>379</v>
      </c>
      <c r="J286" t="s">
        <v>487</v>
      </c>
    </row>
    <row r="287" spans="1:10" x14ac:dyDescent="0.25">
      <c r="A287" t="s">
        <v>471</v>
      </c>
      <c r="B287" t="s">
        <v>777</v>
      </c>
      <c r="C287" t="s">
        <v>778</v>
      </c>
      <c r="D287" t="s">
        <v>311</v>
      </c>
      <c r="E287" t="s">
        <v>312</v>
      </c>
      <c r="F287" t="s">
        <v>264</v>
      </c>
      <c r="H287" t="s">
        <v>378</v>
      </c>
      <c r="I287" t="s">
        <v>379</v>
      </c>
      <c r="J287" t="s">
        <v>485</v>
      </c>
    </row>
    <row r="288" spans="1:10" x14ac:dyDescent="0.25">
      <c r="A288" t="s">
        <v>471</v>
      </c>
      <c r="B288" t="s">
        <v>781</v>
      </c>
      <c r="C288" t="s">
        <v>782</v>
      </c>
      <c r="D288" t="s">
        <v>311</v>
      </c>
      <c r="E288" t="s">
        <v>312</v>
      </c>
      <c r="F288" t="s">
        <v>264</v>
      </c>
      <c r="H288" t="s">
        <v>378</v>
      </c>
      <c r="I288" t="s">
        <v>379</v>
      </c>
      <c r="J288" t="s">
        <v>485</v>
      </c>
    </row>
    <row r="289" spans="1:10" x14ac:dyDescent="0.25">
      <c r="A289" t="s">
        <v>471</v>
      </c>
      <c r="B289" t="s">
        <v>785</v>
      </c>
      <c r="C289" t="s">
        <v>786</v>
      </c>
      <c r="D289" t="s">
        <v>311</v>
      </c>
      <c r="E289" t="s">
        <v>312</v>
      </c>
      <c r="F289" t="s">
        <v>264</v>
      </c>
      <c r="H289" t="s">
        <v>378</v>
      </c>
      <c r="I289" t="s">
        <v>379</v>
      </c>
      <c r="J289" t="s">
        <v>485</v>
      </c>
    </row>
    <row r="290" spans="1:10" x14ac:dyDescent="0.25">
      <c r="A290" t="s">
        <v>471</v>
      </c>
      <c r="B290" t="s">
        <v>788</v>
      </c>
      <c r="C290" t="s">
        <v>789</v>
      </c>
      <c r="D290" t="s">
        <v>311</v>
      </c>
      <c r="E290" t="s">
        <v>312</v>
      </c>
      <c r="F290" t="s">
        <v>264</v>
      </c>
      <c r="H290" t="s">
        <v>378</v>
      </c>
      <c r="I290" t="s">
        <v>379</v>
      </c>
      <c r="J290" t="s">
        <v>485</v>
      </c>
    </row>
    <row r="291" spans="1:10" x14ac:dyDescent="0.25">
      <c r="A291" t="s">
        <v>471</v>
      </c>
      <c r="B291" t="s">
        <v>790</v>
      </c>
      <c r="C291" t="s">
        <v>791</v>
      </c>
      <c r="D291" t="s">
        <v>311</v>
      </c>
      <c r="E291" t="s">
        <v>312</v>
      </c>
      <c r="F291" t="s">
        <v>264</v>
      </c>
      <c r="H291" t="s">
        <v>378</v>
      </c>
      <c r="I291" t="s">
        <v>379</v>
      </c>
      <c r="J291" t="s">
        <v>487</v>
      </c>
    </row>
    <row r="292" spans="1:10" x14ac:dyDescent="0.25">
      <c r="A292" t="s">
        <v>471</v>
      </c>
      <c r="B292" t="s">
        <v>792</v>
      </c>
      <c r="C292" t="s">
        <v>793</v>
      </c>
      <c r="D292" t="s">
        <v>308</v>
      </c>
      <c r="E292" t="s">
        <v>309</v>
      </c>
      <c r="F292" t="s">
        <v>264</v>
      </c>
      <c r="H292" t="s">
        <v>378</v>
      </c>
      <c r="I292" t="s">
        <v>379</v>
      </c>
      <c r="J292" t="s">
        <v>487</v>
      </c>
    </row>
    <row r="293" spans="1:10" x14ac:dyDescent="0.25">
      <c r="A293" t="s">
        <v>471</v>
      </c>
      <c r="B293" t="s">
        <v>1397</v>
      </c>
      <c r="C293" t="s">
        <v>862</v>
      </c>
      <c r="D293" t="s">
        <v>308</v>
      </c>
      <c r="E293" t="s">
        <v>309</v>
      </c>
      <c r="F293" t="s">
        <v>264</v>
      </c>
      <c r="H293" t="s">
        <v>378</v>
      </c>
      <c r="I293" t="s">
        <v>379</v>
      </c>
      <c r="J293" t="s">
        <v>487</v>
      </c>
    </row>
    <row r="294" spans="1:10" x14ac:dyDescent="0.25">
      <c r="A294" t="s">
        <v>471</v>
      </c>
      <c r="B294" t="s">
        <v>1148</v>
      </c>
      <c r="C294" t="s">
        <v>1149</v>
      </c>
      <c r="D294" t="s">
        <v>308</v>
      </c>
      <c r="E294" t="s">
        <v>309</v>
      </c>
      <c r="F294" t="s">
        <v>264</v>
      </c>
      <c r="H294" t="s">
        <v>378</v>
      </c>
      <c r="I294" t="s">
        <v>379</v>
      </c>
      <c r="J294" t="s">
        <v>480</v>
      </c>
    </row>
    <row r="295" spans="1:10" x14ac:dyDescent="0.25">
      <c r="A295" t="s">
        <v>471</v>
      </c>
      <c r="B295" t="s">
        <v>1223</v>
      </c>
      <c r="C295" t="s">
        <v>1224</v>
      </c>
      <c r="D295" t="s">
        <v>317</v>
      </c>
      <c r="E295" t="s">
        <v>318</v>
      </c>
      <c r="F295" t="s">
        <v>276</v>
      </c>
      <c r="H295" t="s">
        <v>390</v>
      </c>
      <c r="I295" t="s">
        <v>391</v>
      </c>
      <c r="J295" t="s">
        <v>487</v>
      </c>
    </row>
    <row r="296" spans="1:10" x14ac:dyDescent="0.25">
      <c r="A296" t="s">
        <v>471</v>
      </c>
      <c r="B296" t="s">
        <v>1275</v>
      </c>
      <c r="C296" t="s">
        <v>1276</v>
      </c>
      <c r="D296" t="s">
        <v>317</v>
      </c>
      <c r="E296" t="s">
        <v>318</v>
      </c>
      <c r="F296" t="s">
        <v>276</v>
      </c>
      <c r="H296" t="s">
        <v>390</v>
      </c>
      <c r="I296" t="s">
        <v>391</v>
      </c>
      <c r="J296" t="s">
        <v>487</v>
      </c>
    </row>
    <row r="297" spans="1:10" x14ac:dyDescent="0.25">
      <c r="A297" t="s">
        <v>471</v>
      </c>
      <c r="B297" t="s">
        <v>1225</v>
      </c>
      <c r="C297" t="s">
        <v>1226</v>
      </c>
      <c r="D297" t="s">
        <v>308</v>
      </c>
      <c r="E297" t="s">
        <v>309</v>
      </c>
      <c r="F297" t="s">
        <v>264</v>
      </c>
      <c r="H297" t="s">
        <v>378</v>
      </c>
      <c r="I297" t="s">
        <v>379</v>
      </c>
      <c r="J297" t="s">
        <v>480</v>
      </c>
    </row>
    <row r="298" spans="1:10" x14ac:dyDescent="0.25">
      <c r="A298" t="s">
        <v>471</v>
      </c>
      <c r="B298" t="s">
        <v>1236</v>
      </c>
      <c r="C298" t="s">
        <v>1237</v>
      </c>
      <c r="D298" t="s">
        <v>308</v>
      </c>
      <c r="E298" t="s">
        <v>309</v>
      </c>
      <c r="F298" t="s">
        <v>264</v>
      </c>
      <c r="H298" t="s">
        <v>378</v>
      </c>
      <c r="I298" t="s">
        <v>379</v>
      </c>
      <c r="J298" t="s">
        <v>480</v>
      </c>
    </row>
    <row r="299" spans="1:10" x14ac:dyDescent="0.25">
      <c r="A299" t="s">
        <v>471</v>
      </c>
      <c r="B299" t="s">
        <v>1238</v>
      </c>
      <c r="C299" t="s">
        <v>1239</v>
      </c>
      <c r="D299" t="s">
        <v>308</v>
      </c>
      <c r="E299" t="s">
        <v>309</v>
      </c>
      <c r="F299" t="s">
        <v>264</v>
      </c>
      <c r="H299" t="s">
        <v>378</v>
      </c>
      <c r="I299" t="s">
        <v>379</v>
      </c>
      <c r="J299" t="s">
        <v>487</v>
      </c>
    </row>
    <row r="300" spans="1:10" x14ac:dyDescent="0.25">
      <c r="A300" t="s">
        <v>471</v>
      </c>
      <c r="B300" t="s">
        <v>1330</v>
      </c>
      <c r="C300" t="s">
        <v>1331</v>
      </c>
      <c r="D300" t="s">
        <v>311</v>
      </c>
      <c r="E300" t="s">
        <v>312</v>
      </c>
      <c r="F300" t="s">
        <v>264</v>
      </c>
      <c r="H300" t="s">
        <v>378</v>
      </c>
      <c r="I300" t="s">
        <v>379</v>
      </c>
      <c r="J300" t="s">
        <v>487</v>
      </c>
    </row>
    <row r="301" spans="1:10" x14ac:dyDescent="0.25">
      <c r="A301" t="s">
        <v>471</v>
      </c>
      <c r="B301" t="s">
        <v>1336</v>
      </c>
      <c r="C301" t="s">
        <v>1337</v>
      </c>
      <c r="D301" t="s">
        <v>308</v>
      </c>
      <c r="E301" t="s">
        <v>309</v>
      </c>
      <c r="F301" t="s">
        <v>264</v>
      </c>
      <c r="G301" t="s">
        <v>1244</v>
      </c>
      <c r="H301" t="s">
        <v>378</v>
      </c>
      <c r="I301" t="s">
        <v>379</v>
      </c>
      <c r="J301" t="s">
        <v>488</v>
      </c>
    </row>
    <row r="302" spans="1:10" x14ac:dyDescent="0.25">
      <c r="A302" t="s">
        <v>471</v>
      </c>
      <c r="B302" t="s">
        <v>794</v>
      </c>
      <c r="C302" t="s">
        <v>795</v>
      </c>
      <c r="D302" t="s">
        <v>301</v>
      </c>
      <c r="E302" t="s">
        <v>302</v>
      </c>
      <c r="F302" t="s">
        <v>258</v>
      </c>
      <c r="H302" t="s">
        <v>378</v>
      </c>
      <c r="I302" t="s">
        <v>379</v>
      </c>
      <c r="J302" t="s">
        <v>482</v>
      </c>
    </row>
    <row r="303" spans="1:10" x14ac:dyDescent="0.25">
      <c r="A303" t="s">
        <v>471</v>
      </c>
      <c r="B303" t="s">
        <v>796</v>
      </c>
      <c r="C303" t="s">
        <v>797</v>
      </c>
      <c r="D303" t="s">
        <v>301</v>
      </c>
      <c r="E303" t="s">
        <v>302</v>
      </c>
      <c r="F303" t="s">
        <v>258</v>
      </c>
      <c r="H303" t="s">
        <v>378</v>
      </c>
      <c r="I303" t="s">
        <v>379</v>
      </c>
      <c r="J303" t="s">
        <v>482</v>
      </c>
    </row>
    <row r="304" spans="1:10" x14ac:dyDescent="0.25">
      <c r="A304" t="s">
        <v>471</v>
      </c>
      <c r="B304" t="s">
        <v>798</v>
      </c>
      <c r="C304" t="s">
        <v>799</v>
      </c>
      <c r="D304" t="s">
        <v>311</v>
      </c>
      <c r="E304" t="s">
        <v>312</v>
      </c>
      <c r="F304" t="s">
        <v>264</v>
      </c>
      <c r="H304" t="s">
        <v>378</v>
      </c>
      <c r="I304" t="s">
        <v>379</v>
      </c>
      <c r="J304" t="s">
        <v>487</v>
      </c>
    </row>
    <row r="305" spans="1:10" x14ac:dyDescent="0.25">
      <c r="A305" t="s">
        <v>471</v>
      </c>
      <c r="B305" t="s">
        <v>1150</v>
      </c>
      <c r="C305" t="s">
        <v>1151</v>
      </c>
      <c r="D305" t="s">
        <v>291</v>
      </c>
      <c r="E305" t="s">
        <v>292</v>
      </c>
      <c r="F305" t="s">
        <v>251</v>
      </c>
      <c r="H305" t="s">
        <v>376</v>
      </c>
      <c r="I305" t="s">
        <v>377</v>
      </c>
      <c r="J305" t="s">
        <v>486</v>
      </c>
    </row>
    <row r="306" spans="1:10" x14ac:dyDescent="0.25">
      <c r="A306" t="s">
        <v>471</v>
      </c>
      <c r="B306" t="s">
        <v>1302</v>
      </c>
      <c r="C306" t="s">
        <v>1303</v>
      </c>
      <c r="D306" t="s">
        <v>301</v>
      </c>
      <c r="E306" t="s">
        <v>302</v>
      </c>
      <c r="F306" t="s">
        <v>258</v>
      </c>
      <c r="H306" t="s">
        <v>378</v>
      </c>
      <c r="I306" t="s">
        <v>379</v>
      </c>
      <c r="J306" t="s">
        <v>482</v>
      </c>
    </row>
    <row r="307" spans="1:10" x14ac:dyDescent="0.25">
      <c r="A307" t="s">
        <v>471</v>
      </c>
      <c r="B307" t="s">
        <v>800</v>
      </c>
      <c r="C307" t="s">
        <v>801</v>
      </c>
      <c r="D307" t="s">
        <v>308</v>
      </c>
      <c r="E307" t="s">
        <v>309</v>
      </c>
      <c r="F307" t="s">
        <v>264</v>
      </c>
      <c r="H307" t="s">
        <v>378</v>
      </c>
      <c r="I307" t="s">
        <v>379</v>
      </c>
      <c r="J307" t="s">
        <v>487</v>
      </c>
    </row>
    <row r="308" spans="1:10" x14ac:dyDescent="0.25">
      <c r="A308" t="s">
        <v>471</v>
      </c>
      <c r="B308" t="s">
        <v>802</v>
      </c>
      <c r="C308" t="s">
        <v>803</v>
      </c>
      <c r="D308" t="s">
        <v>308</v>
      </c>
      <c r="E308" t="s">
        <v>309</v>
      </c>
      <c r="F308" t="s">
        <v>264</v>
      </c>
      <c r="H308" t="s">
        <v>378</v>
      </c>
      <c r="I308" t="s">
        <v>379</v>
      </c>
      <c r="J308" t="s">
        <v>487</v>
      </c>
    </row>
    <row r="309" spans="1:10" x14ac:dyDescent="0.25">
      <c r="A309" t="s">
        <v>471</v>
      </c>
      <c r="B309" t="s">
        <v>804</v>
      </c>
      <c r="C309" t="s">
        <v>805</v>
      </c>
      <c r="D309" t="s">
        <v>308</v>
      </c>
      <c r="E309" t="s">
        <v>309</v>
      </c>
      <c r="F309" t="s">
        <v>264</v>
      </c>
      <c r="H309" t="s">
        <v>378</v>
      </c>
      <c r="I309" t="s">
        <v>379</v>
      </c>
      <c r="J309" t="s">
        <v>487</v>
      </c>
    </row>
    <row r="310" spans="1:10" x14ac:dyDescent="0.25">
      <c r="A310" t="s">
        <v>471</v>
      </c>
      <c r="B310" t="s">
        <v>808</v>
      </c>
      <c r="C310" t="s">
        <v>809</v>
      </c>
      <c r="D310" t="s">
        <v>308</v>
      </c>
      <c r="E310" t="s">
        <v>309</v>
      </c>
      <c r="F310" t="s">
        <v>264</v>
      </c>
      <c r="H310" t="s">
        <v>378</v>
      </c>
      <c r="I310" t="s">
        <v>379</v>
      </c>
      <c r="J310" t="s">
        <v>487</v>
      </c>
    </row>
    <row r="311" spans="1:10" x14ac:dyDescent="0.25">
      <c r="A311" t="s">
        <v>471</v>
      </c>
      <c r="B311" t="s">
        <v>1245</v>
      </c>
      <c r="C311" t="s">
        <v>1246</v>
      </c>
      <c r="D311" t="s">
        <v>308</v>
      </c>
      <c r="E311" t="s">
        <v>309</v>
      </c>
      <c r="F311" t="s">
        <v>264</v>
      </c>
      <c r="H311" t="s">
        <v>378</v>
      </c>
      <c r="I311" t="s">
        <v>379</v>
      </c>
      <c r="J311" t="s">
        <v>487</v>
      </c>
    </row>
    <row r="312" spans="1:10" x14ac:dyDescent="0.25">
      <c r="A312" t="s">
        <v>471</v>
      </c>
      <c r="B312" t="s">
        <v>1240</v>
      </c>
      <c r="C312" t="s">
        <v>1241</v>
      </c>
      <c r="D312" t="s">
        <v>317</v>
      </c>
      <c r="E312" t="s">
        <v>318</v>
      </c>
      <c r="F312" t="s">
        <v>276</v>
      </c>
      <c r="H312" t="s">
        <v>390</v>
      </c>
      <c r="I312" t="s">
        <v>391</v>
      </c>
      <c r="J312" t="s">
        <v>487</v>
      </c>
    </row>
    <row r="313" spans="1:10" x14ac:dyDescent="0.25">
      <c r="A313" t="s">
        <v>471</v>
      </c>
      <c r="B313" t="s">
        <v>812</v>
      </c>
      <c r="C313" t="s">
        <v>813</v>
      </c>
      <c r="D313" t="s">
        <v>308</v>
      </c>
      <c r="E313" t="s">
        <v>309</v>
      </c>
      <c r="F313" t="s">
        <v>264</v>
      </c>
      <c r="H313" t="s">
        <v>378</v>
      </c>
      <c r="I313" t="s">
        <v>379</v>
      </c>
      <c r="J313" t="s">
        <v>487</v>
      </c>
    </row>
    <row r="314" spans="1:10" x14ac:dyDescent="0.25">
      <c r="A314" t="s">
        <v>471</v>
      </c>
      <c r="B314" t="s">
        <v>814</v>
      </c>
      <c r="C314" t="s">
        <v>815</v>
      </c>
      <c r="D314" t="s">
        <v>308</v>
      </c>
      <c r="E314" t="s">
        <v>309</v>
      </c>
      <c r="F314" t="s">
        <v>264</v>
      </c>
      <c r="H314" t="s">
        <v>378</v>
      </c>
      <c r="I314" t="s">
        <v>379</v>
      </c>
      <c r="J314" t="s">
        <v>480</v>
      </c>
    </row>
    <row r="315" spans="1:10" x14ac:dyDescent="0.25">
      <c r="A315" t="s">
        <v>471</v>
      </c>
      <c r="B315" t="s">
        <v>816</v>
      </c>
      <c r="C315" t="s">
        <v>817</v>
      </c>
      <c r="D315" t="s">
        <v>308</v>
      </c>
      <c r="E315" t="s">
        <v>309</v>
      </c>
      <c r="F315" t="s">
        <v>264</v>
      </c>
      <c r="H315" t="s">
        <v>378</v>
      </c>
      <c r="I315" t="s">
        <v>379</v>
      </c>
      <c r="J315" t="s">
        <v>477</v>
      </c>
    </row>
    <row r="316" spans="1:10" x14ac:dyDescent="0.25">
      <c r="A316" t="s">
        <v>471</v>
      </c>
      <c r="B316" t="s">
        <v>818</v>
      </c>
      <c r="C316" t="s">
        <v>819</v>
      </c>
      <c r="D316" t="s">
        <v>311</v>
      </c>
      <c r="E316" t="s">
        <v>312</v>
      </c>
      <c r="F316" t="s">
        <v>264</v>
      </c>
      <c r="H316" t="s">
        <v>378</v>
      </c>
      <c r="I316" t="s">
        <v>379</v>
      </c>
      <c r="J316" t="s">
        <v>487</v>
      </c>
    </row>
    <row r="317" spans="1:10" x14ac:dyDescent="0.25">
      <c r="A317" t="s">
        <v>471</v>
      </c>
      <c r="B317" t="s">
        <v>1152</v>
      </c>
      <c r="C317" t="s">
        <v>1153</v>
      </c>
      <c r="D317" t="s">
        <v>311</v>
      </c>
      <c r="E317" t="s">
        <v>312</v>
      </c>
      <c r="F317" t="s">
        <v>264</v>
      </c>
      <c r="H317" t="s">
        <v>378</v>
      </c>
      <c r="I317" t="s">
        <v>379</v>
      </c>
      <c r="J317" t="s">
        <v>487</v>
      </c>
    </row>
    <row r="318" spans="1:10" x14ac:dyDescent="0.25">
      <c r="A318" t="s">
        <v>471</v>
      </c>
      <c r="B318" t="s">
        <v>820</v>
      </c>
      <c r="C318" t="s">
        <v>821</v>
      </c>
      <c r="D318" t="s">
        <v>311</v>
      </c>
      <c r="E318" t="s">
        <v>312</v>
      </c>
      <c r="F318" t="s">
        <v>264</v>
      </c>
      <c r="H318" t="s">
        <v>378</v>
      </c>
      <c r="I318" t="s">
        <v>379</v>
      </c>
      <c r="J318" t="s">
        <v>487</v>
      </c>
    </row>
    <row r="319" spans="1:10" x14ac:dyDescent="0.25">
      <c r="A319" t="s">
        <v>471</v>
      </c>
      <c r="B319" t="s">
        <v>822</v>
      </c>
      <c r="C319" t="s">
        <v>823</v>
      </c>
      <c r="D319" t="s">
        <v>308</v>
      </c>
      <c r="E319" t="s">
        <v>309</v>
      </c>
      <c r="F319" t="s">
        <v>264</v>
      </c>
      <c r="H319" t="s">
        <v>378</v>
      </c>
      <c r="I319" t="s">
        <v>379</v>
      </c>
      <c r="J319" t="s">
        <v>477</v>
      </c>
    </row>
    <row r="320" spans="1:10" x14ac:dyDescent="0.25">
      <c r="A320" t="s">
        <v>471</v>
      </c>
      <c r="B320" t="s">
        <v>826</v>
      </c>
      <c r="C320" t="s">
        <v>827</v>
      </c>
      <c r="D320" t="s">
        <v>311</v>
      </c>
      <c r="E320" t="s">
        <v>312</v>
      </c>
      <c r="F320" t="s">
        <v>264</v>
      </c>
      <c r="H320" t="s">
        <v>378</v>
      </c>
      <c r="I320" t="s">
        <v>379</v>
      </c>
      <c r="J320" t="s">
        <v>487</v>
      </c>
    </row>
    <row r="321" spans="1:10" x14ac:dyDescent="0.25">
      <c r="A321" t="s">
        <v>471</v>
      </c>
      <c r="B321" t="s">
        <v>828</v>
      </c>
      <c r="C321" t="s">
        <v>829</v>
      </c>
      <c r="D321" t="s">
        <v>308</v>
      </c>
      <c r="E321" t="s">
        <v>309</v>
      </c>
      <c r="F321" t="s">
        <v>264</v>
      </c>
      <c r="H321" t="s">
        <v>378</v>
      </c>
      <c r="I321" t="s">
        <v>379</v>
      </c>
      <c r="J321" t="s">
        <v>487</v>
      </c>
    </row>
    <row r="322" spans="1:10" x14ac:dyDescent="0.25">
      <c r="A322" t="s">
        <v>471</v>
      </c>
      <c r="B322" t="s">
        <v>1277</v>
      </c>
      <c r="C322" t="s">
        <v>1278</v>
      </c>
      <c r="D322" t="s">
        <v>311</v>
      </c>
      <c r="E322" t="s">
        <v>312</v>
      </c>
      <c r="F322" t="s">
        <v>264</v>
      </c>
      <c r="H322" t="s">
        <v>378</v>
      </c>
      <c r="I322" t="s">
        <v>379</v>
      </c>
      <c r="J322" t="s">
        <v>487</v>
      </c>
    </row>
    <row r="323" spans="1:10" x14ac:dyDescent="0.25">
      <c r="A323" t="s">
        <v>471</v>
      </c>
      <c r="B323" t="s">
        <v>1247</v>
      </c>
      <c r="C323" t="s">
        <v>1248</v>
      </c>
      <c r="D323" t="s">
        <v>308</v>
      </c>
      <c r="E323" t="s">
        <v>309</v>
      </c>
      <c r="F323" t="s">
        <v>264</v>
      </c>
      <c r="H323" t="s">
        <v>378</v>
      </c>
      <c r="I323" t="s">
        <v>379</v>
      </c>
      <c r="J323" t="s">
        <v>480</v>
      </c>
    </row>
    <row r="324" spans="1:10" x14ac:dyDescent="0.25">
      <c r="A324" t="s">
        <v>471</v>
      </c>
      <c r="B324" t="s">
        <v>1154</v>
      </c>
      <c r="C324" t="s">
        <v>1155</v>
      </c>
      <c r="D324" t="s">
        <v>311</v>
      </c>
      <c r="E324" t="s">
        <v>312</v>
      </c>
      <c r="F324" t="s">
        <v>264</v>
      </c>
      <c r="H324" t="s">
        <v>378</v>
      </c>
      <c r="I324" t="s">
        <v>379</v>
      </c>
      <c r="J324" t="s">
        <v>487</v>
      </c>
    </row>
    <row r="325" spans="1:10" x14ac:dyDescent="0.25">
      <c r="A325" t="s">
        <v>471</v>
      </c>
      <c r="B325" t="s">
        <v>1249</v>
      </c>
      <c r="C325" t="s">
        <v>1250</v>
      </c>
      <c r="D325" t="s">
        <v>308</v>
      </c>
      <c r="E325" t="s">
        <v>309</v>
      </c>
      <c r="F325" t="s">
        <v>264</v>
      </c>
      <c r="G325" t="s">
        <v>1251</v>
      </c>
      <c r="H325" t="s">
        <v>378</v>
      </c>
      <c r="I325" t="s">
        <v>379</v>
      </c>
      <c r="J325" t="s">
        <v>488</v>
      </c>
    </row>
    <row r="326" spans="1:10" x14ac:dyDescent="0.25">
      <c r="A326" t="s">
        <v>471</v>
      </c>
      <c r="B326" t="s">
        <v>1252</v>
      </c>
      <c r="C326" t="s">
        <v>1253</v>
      </c>
      <c r="D326" t="s">
        <v>308</v>
      </c>
      <c r="E326" t="s">
        <v>309</v>
      </c>
      <c r="F326" t="s">
        <v>264</v>
      </c>
      <c r="H326" t="s">
        <v>378</v>
      </c>
      <c r="I326" t="s">
        <v>379</v>
      </c>
      <c r="J326" t="s">
        <v>487</v>
      </c>
    </row>
    <row r="327" spans="1:10" x14ac:dyDescent="0.25">
      <c r="A327" t="s">
        <v>471</v>
      </c>
      <c r="B327" t="s">
        <v>1242</v>
      </c>
      <c r="C327" t="s">
        <v>1243</v>
      </c>
      <c r="D327" t="s">
        <v>308</v>
      </c>
      <c r="E327" t="s">
        <v>309</v>
      </c>
      <c r="F327" t="s">
        <v>264</v>
      </c>
      <c r="G327" t="s">
        <v>1244</v>
      </c>
      <c r="H327" t="s">
        <v>378</v>
      </c>
      <c r="I327" t="s">
        <v>379</v>
      </c>
      <c r="J327" t="s">
        <v>480</v>
      </c>
    </row>
    <row r="328" spans="1:10" x14ac:dyDescent="0.25">
      <c r="A328" t="s">
        <v>471</v>
      </c>
      <c r="B328" t="s">
        <v>1314</v>
      </c>
      <c r="C328" t="s">
        <v>1315</v>
      </c>
      <c r="D328" t="s">
        <v>308</v>
      </c>
      <c r="E328" t="s">
        <v>309</v>
      </c>
      <c r="F328" t="s">
        <v>264</v>
      </c>
      <c r="H328" t="s">
        <v>378</v>
      </c>
      <c r="I328" t="s">
        <v>379</v>
      </c>
      <c r="J328" t="s">
        <v>487</v>
      </c>
    </row>
    <row r="329" spans="1:10" x14ac:dyDescent="0.25">
      <c r="A329" t="s">
        <v>471</v>
      </c>
      <c r="B329" t="s">
        <v>830</v>
      </c>
      <c r="C329" t="s">
        <v>831</v>
      </c>
      <c r="D329" t="s">
        <v>310</v>
      </c>
      <c r="E329" t="s">
        <v>263</v>
      </c>
      <c r="F329" t="s">
        <v>262</v>
      </c>
      <c r="H329" t="s">
        <v>380</v>
      </c>
      <c r="I329" t="s">
        <v>381</v>
      </c>
      <c r="J329" t="s">
        <v>487</v>
      </c>
    </row>
    <row r="330" spans="1:10" x14ac:dyDescent="0.25">
      <c r="A330" t="s">
        <v>471</v>
      </c>
      <c r="B330" t="s">
        <v>832</v>
      </c>
      <c r="C330" t="s">
        <v>833</v>
      </c>
      <c r="D330" t="s">
        <v>310</v>
      </c>
      <c r="E330" t="s">
        <v>263</v>
      </c>
      <c r="F330" t="s">
        <v>262</v>
      </c>
      <c r="H330" t="s">
        <v>380</v>
      </c>
      <c r="I330" t="s">
        <v>381</v>
      </c>
      <c r="J330" t="s">
        <v>487</v>
      </c>
    </row>
    <row r="331" spans="1:10" x14ac:dyDescent="0.25">
      <c r="A331" t="s">
        <v>471</v>
      </c>
      <c r="B331" t="s">
        <v>834</v>
      </c>
      <c r="C331" t="s">
        <v>835</v>
      </c>
      <c r="D331" t="s">
        <v>310</v>
      </c>
      <c r="E331" t="s">
        <v>263</v>
      </c>
      <c r="F331" t="s">
        <v>262</v>
      </c>
      <c r="H331" t="s">
        <v>380</v>
      </c>
      <c r="I331" t="s">
        <v>381</v>
      </c>
      <c r="J331" t="s">
        <v>487</v>
      </c>
    </row>
    <row r="332" spans="1:10" x14ac:dyDescent="0.25">
      <c r="A332" t="s">
        <v>471</v>
      </c>
      <c r="B332" t="s">
        <v>836</v>
      </c>
      <c r="C332" t="s">
        <v>837</v>
      </c>
      <c r="D332" t="s">
        <v>310</v>
      </c>
      <c r="E332" t="s">
        <v>263</v>
      </c>
      <c r="F332" t="s">
        <v>262</v>
      </c>
      <c r="H332" t="s">
        <v>380</v>
      </c>
      <c r="I332" t="s">
        <v>381</v>
      </c>
      <c r="J332" t="s">
        <v>487</v>
      </c>
    </row>
    <row r="333" spans="1:10" x14ac:dyDescent="0.25">
      <c r="A333" t="s">
        <v>471</v>
      </c>
      <c r="B333" t="s">
        <v>838</v>
      </c>
      <c r="C333" t="s">
        <v>839</v>
      </c>
      <c r="D333" t="s">
        <v>310</v>
      </c>
      <c r="E333" t="s">
        <v>263</v>
      </c>
      <c r="F333" t="s">
        <v>262</v>
      </c>
      <c r="H333" t="s">
        <v>380</v>
      </c>
      <c r="I333" t="s">
        <v>381</v>
      </c>
      <c r="J333" t="s">
        <v>487</v>
      </c>
    </row>
    <row r="334" spans="1:10" x14ac:dyDescent="0.25">
      <c r="A334" t="s">
        <v>471</v>
      </c>
      <c r="B334" t="s">
        <v>840</v>
      </c>
      <c r="C334" t="s">
        <v>841</v>
      </c>
      <c r="D334" t="s">
        <v>310</v>
      </c>
      <c r="E334" t="s">
        <v>263</v>
      </c>
      <c r="F334" t="s">
        <v>262</v>
      </c>
      <c r="H334" t="s">
        <v>380</v>
      </c>
      <c r="I334" t="s">
        <v>381</v>
      </c>
      <c r="J334" t="s">
        <v>487</v>
      </c>
    </row>
    <row r="335" spans="1:10" x14ac:dyDescent="0.25">
      <c r="A335" t="s">
        <v>471</v>
      </c>
      <c r="B335" t="s">
        <v>842</v>
      </c>
      <c r="C335" t="s">
        <v>843</v>
      </c>
      <c r="D335" t="s">
        <v>310</v>
      </c>
      <c r="E335" t="s">
        <v>263</v>
      </c>
      <c r="F335" t="s">
        <v>262</v>
      </c>
      <c r="H335" t="s">
        <v>380</v>
      </c>
      <c r="I335" t="s">
        <v>381</v>
      </c>
      <c r="J335" t="s">
        <v>487</v>
      </c>
    </row>
    <row r="336" spans="1:10" x14ac:dyDescent="0.25">
      <c r="A336" t="s">
        <v>471</v>
      </c>
      <c r="B336" t="s">
        <v>844</v>
      </c>
      <c r="C336" t="s">
        <v>845</v>
      </c>
      <c r="D336" t="s">
        <v>310</v>
      </c>
      <c r="E336" t="s">
        <v>263</v>
      </c>
      <c r="F336" t="s">
        <v>262</v>
      </c>
      <c r="H336" t="s">
        <v>380</v>
      </c>
      <c r="I336" t="s">
        <v>381</v>
      </c>
      <c r="J336" t="s">
        <v>487</v>
      </c>
    </row>
    <row r="337" spans="1:10" x14ac:dyDescent="0.25">
      <c r="A337" t="s">
        <v>471</v>
      </c>
      <c r="B337" t="s">
        <v>849</v>
      </c>
      <c r="C337" t="s">
        <v>850</v>
      </c>
      <c r="D337" t="s">
        <v>310</v>
      </c>
      <c r="E337" t="s">
        <v>263</v>
      </c>
      <c r="F337" t="s">
        <v>262</v>
      </c>
      <c r="H337" t="s">
        <v>380</v>
      </c>
      <c r="I337" t="s">
        <v>381</v>
      </c>
      <c r="J337" t="s">
        <v>487</v>
      </c>
    </row>
    <row r="338" spans="1:10" x14ac:dyDescent="0.25">
      <c r="A338" t="s">
        <v>471</v>
      </c>
      <c r="B338" t="s">
        <v>853</v>
      </c>
      <c r="C338" t="s">
        <v>854</v>
      </c>
      <c r="D338" t="s">
        <v>310</v>
      </c>
      <c r="E338" t="s">
        <v>263</v>
      </c>
      <c r="F338" t="s">
        <v>262</v>
      </c>
      <c r="H338" t="s">
        <v>380</v>
      </c>
      <c r="I338" t="s">
        <v>381</v>
      </c>
      <c r="J338" t="s">
        <v>487</v>
      </c>
    </row>
    <row r="339" spans="1:10" x14ac:dyDescent="0.25">
      <c r="A339" t="s">
        <v>471</v>
      </c>
      <c r="B339" t="s">
        <v>857</v>
      </c>
      <c r="C339" t="s">
        <v>858</v>
      </c>
      <c r="D339" t="s">
        <v>310</v>
      </c>
      <c r="E339" t="s">
        <v>263</v>
      </c>
      <c r="F339" t="s">
        <v>262</v>
      </c>
      <c r="H339" t="s">
        <v>380</v>
      </c>
      <c r="I339" t="s">
        <v>381</v>
      </c>
      <c r="J339" t="s">
        <v>487</v>
      </c>
    </row>
    <row r="340" spans="1:10" x14ac:dyDescent="0.25">
      <c r="A340" t="s">
        <v>471</v>
      </c>
      <c r="B340" t="s">
        <v>1254</v>
      </c>
      <c r="C340" t="s">
        <v>1255</v>
      </c>
      <c r="D340" t="s">
        <v>310</v>
      </c>
      <c r="E340" t="s">
        <v>263</v>
      </c>
      <c r="F340" t="s">
        <v>262</v>
      </c>
      <c r="H340" t="s">
        <v>380</v>
      </c>
      <c r="I340" t="s">
        <v>381</v>
      </c>
      <c r="J340" t="s">
        <v>487</v>
      </c>
    </row>
    <row r="341" spans="1:10" x14ac:dyDescent="0.25">
      <c r="A341" t="s">
        <v>471</v>
      </c>
      <c r="B341" t="s">
        <v>1304</v>
      </c>
      <c r="C341" t="s">
        <v>1305</v>
      </c>
      <c r="D341" t="s">
        <v>310</v>
      </c>
      <c r="E341" t="s">
        <v>263</v>
      </c>
      <c r="F341" t="s">
        <v>262</v>
      </c>
      <c r="H341" t="s">
        <v>380</v>
      </c>
      <c r="I341" t="s">
        <v>381</v>
      </c>
      <c r="J341" t="s">
        <v>487</v>
      </c>
    </row>
    <row r="342" spans="1:10" x14ac:dyDescent="0.25">
      <c r="A342" t="s">
        <v>471</v>
      </c>
      <c r="B342" t="s">
        <v>1306</v>
      </c>
      <c r="C342" t="s">
        <v>1307</v>
      </c>
      <c r="D342" t="s">
        <v>310</v>
      </c>
      <c r="E342" t="s">
        <v>263</v>
      </c>
      <c r="F342" t="s">
        <v>262</v>
      </c>
      <c r="H342" t="s">
        <v>380</v>
      </c>
      <c r="I342" t="s">
        <v>381</v>
      </c>
      <c r="J342" t="s">
        <v>487</v>
      </c>
    </row>
    <row r="343" spans="1:10" x14ac:dyDescent="0.25">
      <c r="A343" t="s">
        <v>471</v>
      </c>
      <c r="B343" t="s">
        <v>1338</v>
      </c>
      <c r="C343" t="s">
        <v>1498</v>
      </c>
      <c r="D343" t="s">
        <v>310</v>
      </c>
      <c r="E343" t="s">
        <v>263</v>
      </c>
      <c r="F343" t="s">
        <v>262</v>
      </c>
      <c r="H343" t="s">
        <v>380</v>
      </c>
      <c r="I343" t="s">
        <v>381</v>
      </c>
      <c r="J343" t="s">
        <v>487</v>
      </c>
    </row>
    <row r="344" spans="1:10" x14ac:dyDescent="0.25">
      <c r="A344" t="s">
        <v>471</v>
      </c>
      <c r="B344" t="s">
        <v>1348</v>
      </c>
      <c r="C344" t="s">
        <v>1499</v>
      </c>
      <c r="D344" t="s">
        <v>310</v>
      </c>
      <c r="E344" t="s">
        <v>263</v>
      </c>
      <c r="F344" t="s">
        <v>262</v>
      </c>
      <c r="H344" t="s">
        <v>380</v>
      </c>
      <c r="I344" t="s">
        <v>381</v>
      </c>
      <c r="J344" t="s">
        <v>487</v>
      </c>
    </row>
    <row r="345" spans="1:10" x14ac:dyDescent="0.25">
      <c r="A345" t="s">
        <v>471</v>
      </c>
      <c r="B345" t="s">
        <v>1406</v>
      </c>
      <c r="C345" t="s">
        <v>1407</v>
      </c>
      <c r="D345" t="s">
        <v>310</v>
      </c>
      <c r="E345" t="s">
        <v>263</v>
      </c>
      <c r="F345" t="s">
        <v>262</v>
      </c>
      <c r="H345" t="s">
        <v>380</v>
      </c>
      <c r="I345" t="s">
        <v>381</v>
      </c>
      <c r="J345" t="s">
        <v>487</v>
      </c>
    </row>
    <row r="346" spans="1:10" x14ac:dyDescent="0.25">
      <c r="A346" t="s">
        <v>471</v>
      </c>
      <c r="B346" t="s">
        <v>861</v>
      </c>
      <c r="C346" t="s">
        <v>862</v>
      </c>
      <c r="D346" t="s">
        <v>311</v>
      </c>
      <c r="E346" t="s">
        <v>312</v>
      </c>
      <c r="F346" t="s">
        <v>264</v>
      </c>
      <c r="H346" t="s">
        <v>380</v>
      </c>
      <c r="I346" t="s">
        <v>381</v>
      </c>
      <c r="J346" t="s">
        <v>487</v>
      </c>
    </row>
    <row r="347" spans="1:10" x14ac:dyDescent="0.25">
      <c r="A347" t="s">
        <v>471</v>
      </c>
      <c r="B347" t="s">
        <v>863</v>
      </c>
      <c r="C347" t="s">
        <v>864</v>
      </c>
      <c r="D347" t="s">
        <v>311</v>
      </c>
      <c r="E347" t="s">
        <v>312</v>
      </c>
      <c r="F347" t="s">
        <v>258</v>
      </c>
      <c r="H347" t="s">
        <v>380</v>
      </c>
      <c r="I347" t="s">
        <v>381</v>
      </c>
      <c r="J347" t="s">
        <v>487</v>
      </c>
    </row>
    <row r="348" spans="1:10" x14ac:dyDescent="0.25">
      <c r="A348" t="s">
        <v>471</v>
      </c>
      <c r="B348" t="s">
        <v>867</v>
      </c>
      <c r="C348" t="s">
        <v>868</v>
      </c>
      <c r="D348" t="s">
        <v>311</v>
      </c>
      <c r="E348" t="s">
        <v>312</v>
      </c>
      <c r="F348" t="s">
        <v>264</v>
      </c>
      <c r="H348" t="s">
        <v>380</v>
      </c>
      <c r="I348" t="s">
        <v>381</v>
      </c>
      <c r="J348" t="s">
        <v>487</v>
      </c>
    </row>
    <row r="349" spans="1:10" x14ac:dyDescent="0.25">
      <c r="A349" t="s">
        <v>471</v>
      </c>
      <c r="B349" t="s">
        <v>869</v>
      </c>
      <c r="C349" t="s">
        <v>870</v>
      </c>
      <c r="D349" t="s">
        <v>311</v>
      </c>
      <c r="E349" t="s">
        <v>312</v>
      </c>
      <c r="F349" t="s">
        <v>264</v>
      </c>
      <c r="H349" t="s">
        <v>380</v>
      </c>
      <c r="I349" t="s">
        <v>381</v>
      </c>
      <c r="J349" t="s">
        <v>487</v>
      </c>
    </row>
    <row r="350" spans="1:10" x14ac:dyDescent="0.25">
      <c r="A350" t="s">
        <v>471</v>
      </c>
      <c r="B350" t="s">
        <v>1332</v>
      </c>
      <c r="C350" t="s">
        <v>1333</v>
      </c>
      <c r="D350" t="s">
        <v>311</v>
      </c>
      <c r="E350" t="s">
        <v>312</v>
      </c>
      <c r="F350" t="s">
        <v>264</v>
      </c>
      <c r="H350" t="s">
        <v>380</v>
      </c>
      <c r="I350" t="s">
        <v>381</v>
      </c>
      <c r="J350" t="s">
        <v>482</v>
      </c>
    </row>
    <row r="351" spans="1:10" x14ac:dyDescent="0.25">
      <c r="A351" t="s">
        <v>471</v>
      </c>
      <c r="B351" t="s">
        <v>1500</v>
      </c>
      <c r="C351" t="s">
        <v>1501</v>
      </c>
      <c r="D351" t="s">
        <v>1502</v>
      </c>
      <c r="E351" t="s">
        <v>1502</v>
      </c>
      <c r="F351">
        <v>0</v>
      </c>
      <c r="H351" t="s">
        <v>382</v>
      </c>
      <c r="I351" t="s">
        <v>383</v>
      </c>
      <c r="J351" t="s">
        <v>487</v>
      </c>
    </row>
    <row r="352" spans="1:10" x14ac:dyDescent="0.25">
      <c r="A352" t="s">
        <v>471</v>
      </c>
      <c r="B352" t="s">
        <v>1413</v>
      </c>
      <c r="C352" t="s">
        <v>1414</v>
      </c>
      <c r="D352" t="s">
        <v>3</v>
      </c>
      <c r="E352" t="s">
        <v>2</v>
      </c>
      <c r="F352" t="s">
        <v>1415</v>
      </c>
      <c r="H352" t="s">
        <v>382</v>
      </c>
      <c r="I352" t="s">
        <v>383</v>
      </c>
      <c r="J352" t="s">
        <v>487</v>
      </c>
    </row>
    <row r="353" spans="1:10" x14ac:dyDescent="0.25">
      <c r="A353" t="s">
        <v>471</v>
      </c>
      <c r="B353" t="s">
        <v>1416</v>
      </c>
      <c r="C353" t="s">
        <v>1417</v>
      </c>
      <c r="D353" t="s">
        <v>5</v>
      </c>
      <c r="E353" t="s">
        <v>4</v>
      </c>
      <c r="F353" t="s">
        <v>260</v>
      </c>
      <c r="H353" t="s">
        <v>382</v>
      </c>
      <c r="I353" t="s">
        <v>383</v>
      </c>
      <c r="J353" t="s">
        <v>487</v>
      </c>
    </row>
    <row r="354" spans="1:10" x14ac:dyDescent="0.25">
      <c r="A354" t="s">
        <v>471</v>
      </c>
      <c r="B354" t="s">
        <v>1418</v>
      </c>
      <c r="C354" t="s">
        <v>1419</v>
      </c>
      <c r="D354" t="s">
        <v>300</v>
      </c>
      <c r="E354" t="s">
        <v>127</v>
      </c>
      <c r="F354" t="s">
        <v>260</v>
      </c>
      <c r="H354" t="s">
        <v>382</v>
      </c>
      <c r="I354" t="s">
        <v>383</v>
      </c>
      <c r="J354" t="s">
        <v>487</v>
      </c>
    </row>
    <row r="355" spans="1:10" x14ac:dyDescent="0.25">
      <c r="A355" t="s">
        <v>471</v>
      </c>
      <c r="B355" t="s">
        <v>1420</v>
      </c>
      <c r="C355" t="s">
        <v>1421</v>
      </c>
      <c r="D355" t="s">
        <v>307</v>
      </c>
      <c r="E355" t="s">
        <v>128</v>
      </c>
      <c r="F355" t="s">
        <v>260</v>
      </c>
      <c r="H355" t="s">
        <v>382</v>
      </c>
      <c r="I355" t="s">
        <v>383</v>
      </c>
      <c r="J355" t="s">
        <v>487</v>
      </c>
    </row>
    <row r="356" spans="1:10" x14ac:dyDescent="0.25">
      <c r="A356" t="s">
        <v>471</v>
      </c>
      <c r="B356" t="s">
        <v>1503</v>
      </c>
      <c r="C356" t="s">
        <v>1504</v>
      </c>
      <c r="D356" t="s">
        <v>1502</v>
      </c>
      <c r="E356" t="s">
        <v>1502</v>
      </c>
      <c r="F356">
        <v>0</v>
      </c>
      <c r="H356" t="s">
        <v>382</v>
      </c>
      <c r="I356" t="s">
        <v>383</v>
      </c>
      <c r="J356" t="s">
        <v>487</v>
      </c>
    </row>
    <row r="357" spans="1:10" x14ac:dyDescent="0.25">
      <c r="A357" t="s">
        <v>471</v>
      </c>
      <c r="B357" t="s">
        <v>1505</v>
      </c>
      <c r="C357" t="s">
        <v>1506</v>
      </c>
      <c r="D357" t="s">
        <v>1502</v>
      </c>
      <c r="E357" t="s">
        <v>1502</v>
      </c>
      <c r="F357">
        <v>0</v>
      </c>
      <c r="H357" t="s">
        <v>382</v>
      </c>
      <c r="I357" t="s">
        <v>383</v>
      </c>
      <c r="J357" t="s">
        <v>487</v>
      </c>
    </row>
    <row r="358" spans="1:10" x14ac:dyDescent="0.25">
      <c r="A358" t="s">
        <v>471</v>
      </c>
      <c r="B358" t="s">
        <v>1507</v>
      </c>
      <c r="C358" t="s">
        <v>1508</v>
      </c>
      <c r="D358" t="s">
        <v>1502</v>
      </c>
      <c r="E358" t="s">
        <v>1502</v>
      </c>
      <c r="F358">
        <v>0</v>
      </c>
      <c r="H358" t="s">
        <v>382</v>
      </c>
      <c r="I358" t="s">
        <v>383</v>
      </c>
      <c r="J358" t="s">
        <v>487</v>
      </c>
    </row>
    <row r="359" spans="1:10" x14ac:dyDescent="0.25">
      <c r="A359" t="s">
        <v>471</v>
      </c>
      <c r="B359" t="s">
        <v>1509</v>
      </c>
      <c r="C359" t="s">
        <v>1510</v>
      </c>
      <c r="D359" t="s">
        <v>1502</v>
      </c>
      <c r="E359" t="s">
        <v>1502</v>
      </c>
      <c r="F359">
        <v>0</v>
      </c>
      <c r="H359" t="s">
        <v>382</v>
      </c>
      <c r="I359" t="s">
        <v>383</v>
      </c>
      <c r="J359" t="s">
        <v>487</v>
      </c>
    </row>
    <row r="360" spans="1:10" x14ac:dyDescent="0.25">
      <c r="A360" t="s">
        <v>471</v>
      </c>
      <c r="B360" t="s">
        <v>1511</v>
      </c>
      <c r="C360" t="s">
        <v>1512</v>
      </c>
      <c r="D360" t="s">
        <v>1502</v>
      </c>
      <c r="E360" t="s">
        <v>1502</v>
      </c>
      <c r="F360">
        <v>0</v>
      </c>
      <c r="H360" t="s">
        <v>382</v>
      </c>
      <c r="I360" t="s">
        <v>383</v>
      </c>
      <c r="J360" t="s">
        <v>487</v>
      </c>
    </row>
    <row r="361" spans="1:10" x14ac:dyDescent="0.25">
      <c r="A361" t="s">
        <v>471</v>
      </c>
      <c r="B361" t="s">
        <v>1513</v>
      </c>
      <c r="C361" t="s">
        <v>1514</v>
      </c>
      <c r="D361" t="s">
        <v>1502</v>
      </c>
      <c r="E361" t="s">
        <v>1502</v>
      </c>
      <c r="F361">
        <v>0</v>
      </c>
      <c r="H361" t="s">
        <v>382</v>
      </c>
      <c r="I361" t="s">
        <v>383</v>
      </c>
      <c r="J361" t="s">
        <v>487</v>
      </c>
    </row>
    <row r="362" spans="1:10" x14ac:dyDescent="0.25">
      <c r="A362" t="s">
        <v>471</v>
      </c>
      <c r="B362" t="s">
        <v>1515</v>
      </c>
      <c r="C362" t="s">
        <v>1516</v>
      </c>
      <c r="D362" t="s">
        <v>1502</v>
      </c>
      <c r="E362" t="s">
        <v>1502</v>
      </c>
      <c r="F362">
        <v>0</v>
      </c>
      <c r="H362" t="s">
        <v>382</v>
      </c>
      <c r="I362" t="s">
        <v>383</v>
      </c>
      <c r="J362" t="s">
        <v>487</v>
      </c>
    </row>
    <row r="363" spans="1:10" x14ac:dyDescent="0.25">
      <c r="A363" t="s">
        <v>471</v>
      </c>
      <c r="B363" t="s">
        <v>1517</v>
      </c>
      <c r="C363" t="s">
        <v>1518</v>
      </c>
      <c r="D363" t="s">
        <v>1502</v>
      </c>
      <c r="E363" t="s">
        <v>1502</v>
      </c>
      <c r="F363">
        <v>0</v>
      </c>
      <c r="H363" t="s">
        <v>382</v>
      </c>
      <c r="I363" t="s">
        <v>383</v>
      </c>
      <c r="J363" t="s">
        <v>487</v>
      </c>
    </row>
    <row r="364" spans="1:10" x14ac:dyDescent="0.25">
      <c r="A364" t="s">
        <v>471</v>
      </c>
      <c r="B364" t="s">
        <v>1519</v>
      </c>
      <c r="C364" t="s">
        <v>1520</v>
      </c>
      <c r="D364" t="s">
        <v>1502</v>
      </c>
      <c r="E364" t="s">
        <v>1502</v>
      </c>
      <c r="F364">
        <v>0</v>
      </c>
      <c r="H364" t="s">
        <v>382</v>
      </c>
      <c r="I364" t="s">
        <v>383</v>
      </c>
      <c r="J364" t="s">
        <v>487</v>
      </c>
    </row>
    <row r="365" spans="1:10" x14ac:dyDescent="0.25">
      <c r="A365" t="s">
        <v>471</v>
      </c>
      <c r="B365" t="s">
        <v>1521</v>
      </c>
      <c r="C365" t="s">
        <v>1522</v>
      </c>
      <c r="D365" t="s">
        <v>1502</v>
      </c>
      <c r="E365" t="s">
        <v>1502</v>
      </c>
      <c r="F365">
        <v>0</v>
      </c>
      <c r="H365" t="s">
        <v>382</v>
      </c>
      <c r="I365" t="s">
        <v>383</v>
      </c>
      <c r="J365" t="s">
        <v>487</v>
      </c>
    </row>
    <row r="366" spans="1:10" x14ac:dyDescent="0.25">
      <c r="A366" t="s">
        <v>471</v>
      </c>
      <c r="B366" t="s">
        <v>1523</v>
      </c>
      <c r="C366" t="s">
        <v>1524</v>
      </c>
      <c r="D366" t="s">
        <v>1502</v>
      </c>
      <c r="E366" t="s">
        <v>1502</v>
      </c>
      <c r="F366">
        <v>0</v>
      </c>
      <c r="H366" t="s">
        <v>382</v>
      </c>
      <c r="I366" t="s">
        <v>383</v>
      </c>
      <c r="J366" t="s">
        <v>487</v>
      </c>
    </row>
    <row r="367" spans="1:10" x14ac:dyDescent="0.25">
      <c r="A367" t="s">
        <v>471</v>
      </c>
      <c r="B367" t="s">
        <v>1525</v>
      </c>
      <c r="C367" t="s">
        <v>1526</v>
      </c>
      <c r="D367" t="s">
        <v>1502</v>
      </c>
      <c r="E367" t="s">
        <v>1502</v>
      </c>
      <c r="F367">
        <v>0</v>
      </c>
      <c r="H367" t="s">
        <v>382</v>
      </c>
      <c r="I367" t="s">
        <v>383</v>
      </c>
      <c r="J367" t="s">
        <v>487</v>
      </c>
    </row>
    <row r="368" spans="1:10" x14ac:dyDescent="0.25">
      <c r="A368" t="s">
        <v>471</v>
      </c>
      <c r="B368" t="s">
        <v>1527</v>
      </c>
      <c r="C368" t="s">
        <v>1528</v>
      </c>
      <c r="D368" t="s">
        <v>1502</v>
      </c>
      <c r="E368" t="s">
        <v>1502</v>
      </c>
      <c r="F368">
        <v>0</v>
      </c>
      <c r="H368" t="s">
        <v>382</v>
      </c>
      <c r="I368" t="s">
        <v>383</v>
      </c>
      <c r="J368" t="s">
        <v>487</v>
      </c>
    </row>
    <row r="369" spans="1:10" x14ac:dyDescent="0.25">
      <c r="A369" t="s">
        <v>471</v>
      </c>
      <c r="B369" t="s">
        <v>1529</v>
      </c>
      <c r="C369" t="s">
        <v>1530</v>
      </c>
      <c r="D369" t="s">
        <v>1502</v>
      </c>
      <c r="E369" t="s">
        <v>1502</v>
      </c>
      <c r="F369">
        <v>0</v>
      </c>
      <c r="H369" t="s">
        <v>382</v>
      </c>
      <c r="I369" t="s">
        <v>383</v>
      </c>
      <c r="J369" t="s">
        <v>487</v>
      </c>
    </row>
    <row r="370" spans="1:10" x14ac:dyDescent="0.25">
      <c r="A370" t="s">
        <v>471</v>
      </c>
      <c r="B370" t="s">
        <v>1531</v>
      </c>
      <c r="C370" t="s">
        <v>1532</v>
      </c>
      <c r="D370" t="s">
        <v>1502</v>
      </c>
      <c r="E370" t="s">
        <v>1502</v>
      </c>
      <c r="F370">
        <v>0</v>
      </c>
      <c r="H370" t="s">
        <v>382</v>
      </c>
      <c r="I370" t="s">
        <v>383</v>
      </c>
      <c r="J370" t="s">
        <v>487</v>
      </c>
    </row>
    <row r="371" spans="1:10" x14ac:dyDescent="0.25">
      <c r="A371" t="s">
        <v>471</v>
      </c>
      <c r="B371" t="s">
        <v>1533</v>
      </c>
      <c r="C371" t="s">
        <v>1534</v>
      </c>
      <c r="D371" t="s">
        <v>1502</v>
      </c>
      <c r="E371" t="s">
        <v>1502</v>
      </c>
      <c r="F371">
        <v>0</v>
      </c>
      <c r="H371" t="s">
        <v>382</v>
      </c>
      <c r="I371" t="s">
        <v>383</v>
      </c>
      <c r="J371" t="s">
        <v>487</v>
      </c>
    </row>
    <row r="372" spans="1:10" x14ac:dyDescent="0.25">
      <c r="A372" t="s">
        <v>471</v>
      </c>
      <c r="B372" t="s">
        <v>1535</v>
      </c>
      <c r="C372" t="s">
        <v>1536</v>
      </c>
      <c r="D372" t="s">
        <v>1502</v>
      </c>
      <c r="E372" t="s">
        <v>1502</v>
      </c>
      <c r="F372">
        <v>0</v>
      </c>
      <c r="H372" t="s">
        <v>382</v>
      </c>
      <c r="I372" t="s">
        <v>383</v>
      </c>
      <c r="J372" t="s">
        <v>487</v>
      </c>
    </row>
    <row r="373" spans="1:10" x14ac:dyDescent="0.25">
      <c r="A373" t="s">
        <v>471</v>
      </c>
      <c r="B373" t="s">
        <v>1537</v>
      </c>
      <c r="C373" t="s">
        <v>1538</v>
      </c>
      <c r="D373" t="s">
        <v>1502</v>
      </c>
      <c r="E373" t="s">
        <v>1502</v>
      </c>
      <c r="F373">
        <v>0</v>
      </c>
      <c r="H373" t="s">
        <v>382</v>
      </c>
      <c r="I373" t="s">
        <v>383</v>
      </c>
      <c r="J373" t="s">
        <v>487</v>
      </c>
    </row>
    <row r="374" spans="1:10" x14ac:dyDescent="0.25">
      <c r="A374" t="s">
        <v>471</v>
      </c>
      <c r="B374" t="s">
        <v>1539</v>
      </c>
      <c r="C374" t="s">
        <v>1540</v>
      </c>
      <c r="D374" t="s">
        <v>1502</v>
      </c>
      <c r="E374" t="s">
        <v>1502</v>
      </c>
      <c r="F374">
        <v>0</v>
      </c>
      <c r="H374" t="s">
        <v>382</v>
      </c>
      <c r="I374" t="s">
        <v>383</v>
      </c>
      <c r="J374" t="s">
        <v>487</v>
      </c>
    </row>
    <row r="375" spans="1:10" x14ac:dyDescent="0.25">
      <c r="A375" t="s">
        <v>471</v>
      </c>
      <c r="B375" t="s">
        <v>1541</v>
      </c>
      <c r="C375" t="s">
        <v>1542</v>
      </c>
      <c r="D375" t="s">
        <v>1502</v>
      </c>
      <c r="E375" t="s">
        <v>1502</v>
      </c>
      <c r="F375">
        <v>0</v>
      </c>
      <c r="H375" t="s">
        <v>382</v>
      </c>
      <c r="I375" t="s">
        <v>383</v>
      </c>
      <c r="J375" t="s">
        <v>487</v>
      </c>
    </row>
    <row r="376" spans="1:10" x14ac:dyDescent="0.25">
      <c r="A376" t="s">
        <v>471</v>
      </c>
      <c r="B376" t="s">
        <v>1543</v>
      </c>
      <c r="C376" t="s">
        <v>1544</v>
      </c>
      <c r="D376" t="s">
        <v>1502</v>
      </c>
      <c r="E376" t="s">
        <v>1502</v>
      </c>
      <c r="F376">
        <v>0</v>
      </c>
      <c r="H376" t="s">
        <v>382</v>
      </c>
      <c r="I376" t="s">
        <v>383</v>
      </c>
      <c r="J376" t="s">
        <v>487</v>
      </c>
    </row>
    <row r="377" spans="1:10" x14ac:dyDescent="0.25">
      <c r="A377" t="s">
        <v>471</v>
      </c>
      <c r="B377" t="s">
        <v>1545</v>
      </c>
      <c r="C377" t="s">
        <v>1546</v>
      </c>
      <c r="D377" t="s">
        <v>1502</v>
      </c>
      <c r="E377" t="s">
        <v>1502</v>
      </c>
      <c r="F377">
        <v>0</v>
      </c>
      <c r="H377" t="s">
        <v>382</v>
      </c>
      <c r="I377" t="s">
        <v>383</v>
      </c>
      <c r="J377" t="s">
        <v>487</v>
      </c>
    </row>
    <row r="378" spans="1:10" x14ac:dyDescent="0.25">
      <c r="A378" t="s">
        <v>471</v>
      </c>
      <c r="B378" t="s">
        <v>1547</v>
      </c>
      <c r="C378" t="s">
        <v>1548</v>
      </c>
      <c r="D378" t="s">
        <v>1502</v>
      </c>
      <c r="E378" t="s">
        <v>1502</v>
      </c>
      <c r="F378">
        <v>0</v>
      </c>
      <c r="H378" t="s">
        <v>382</v>
      </c>
      <c r="I378" t="s">
        <v>383</v>
      </c>
      <c r="J378" t="s">
        <v>487</v>
      </c>
    </row>
    <row r="379" spans="1:10" x14ac:dyDescent="0.25">
      <c r="A379" t="s">
        <v>471</v>
      </c>
      <c r="B379" t="s">
        <v>1549</v>
      </c>
      <c r="C379" t="s">
        <v>1550</v>
      </c>
      <c r="D379" t="s">
        <v>1502</v>
      </c>
      <c r="E379" t="s">
        <v>1502</v>
      </c>
      <c r="F379">
        <v>0</v>
      </c>
      <c r="H379" t="s">
        <v>382</v>
      </c>
      <c r="I379" t="s">
        <v>383</v>
      </c>
      <c r="J379" t="s">
        <v>487</v>
      </c>
    </row>
    <row r="380" spans="1:10" x14ac:dyDescent="0.25">
      <c r="A380" t="s">
        <v>471</v>
      </c>
      <c r="B380" t="s">
        <v>911</v>
      </c>
      <c r="C380" t="s">
        <v>912</v>
      </c>
      <c r="D380" t="s">
        <v>313</v>
      </c>
      <c r="E380" t="s">
        <v>314</v>
      </c>
      <c r="F380" t="s">
        <v>268</v>
      </c>
      <c r="H380" t="s">
        <v>384</v>
      </c>
      <c r="I380" t="s">
        <v>385</v>
      </c>
      <c r="J380" t="s">
        <v>489</v>
      </c>
    </row>
    <row r="381" spans="1:10" x14ac:dyDescent="0.25">
      <c r="A381" t="s">
        <v>471</v>
      </c>
      <c r="B381" t="s">
        <v>915</v>
      </c>
      <c r="C381" t="s">
        <v>916</v>
      </c>
      <c r="D381" t="s">
        <v>313</v>
      </c>
      <c r="E381" t="s">
        <v>314</v>
      </c>
      <c r="F381" t="s">
        <v>268</v>
      </c>
      <c r="H381" t="s">
        <v>384</v>
      </c>
      <c r="I381" t="s">
        <v>385</v>
      </c>
      <c r="J381" t="s">
        <v>489</v>
      </c>
    </row>
    <row r="382" spans="1:10" x14ac:dyDescent="0.25">
      <c r="A382" t="s">
        <v>471</v>
      </c>
      <c r="B382" t="s">
        <v>917</v>
      </c>
      <c r="C382" t="s">
        <v>918</v>
      </c>
      <c r="D382" t="s">
        <v>313</v>
      </c>
      <c r="E382" t="s">
        <v>314</v>
      </c>
      <c r="F382" t="s">
        <v>268</v>
      </c>
      <c r="H382" t="s">
        <v>384</v>
      </c>
      <c r="I382" t="s">
        <v>385</v>
      </c>
      <c r="J382" t="s">
        <v>489</v>
      </c>
    </row>
    <row r="383" spans="1:10" x14ac:dyDescent="0.25">
      <c r="A383" t="s">
        <v>471</v>
      </c>
      <c r="B383" t="s">
        <v>919</v>
      </c>
      <c r="C383" t="s">
        <v>920</v>
      </c>
      <c r="D383" t="s">
        <v>313</v>
      </c>
      <c r="E383" t="s">
        <v>314</v>
      </c>
      <c r="F383" t="s">
        <v>268</v>
      </c>
      <c r="H383" t="s">
        <v>384</v>
      </c>
      <c r="I383" t="s">
        <v>385</v>
      </c>
      <c r="J383" t="s">
        <v>489</v>
      </c>
    </row>
    <row r="384" spans="1:10" x14ac:dyDescent="0.25">
      <c r="A384" t="s">
        <v>471</v>
      </c>
      <c r="B384" t="s">
        <v>924</v>
      </c>
      <c r="C384" t="s">
        <v>925</v>
      </c>
      <c r="D384" t="s">
        <v>303</v>
      </c>
      <c r="E384" t="s">
        <v>304</v>
      </c>
      <c r="F384" t="s">
        <v>268</v>
      </c>
      <c r="H384" t="s">
        <v>384</v>
      </c>
      <c r="I384" t="s">
        <v>385</v>
      </c>
      <c r="J384" t="s">
        <v>489</v>
      </c>
    </row>
    <row r="385" spans="1:10" x14ac:dyDescent="0.25">
      <c r="A385" t="s">
        <v>471</v>
      </c>
      <c r="B385" t="s">
        <v>927</v>
      </c>
      <c r="C385" t="s">
        <v>928</v>
      </c>
      <c r="D385" t="s">
        <v>313</v>
      </c>
      <c r="E385" t="s">
        <v>314</v>
      </c>
      <c r="F385" t="s">
        <v>268</v>
      </c>
      <c r="H385" t="s">
        <v>384</v>
      </c>
      <c r="I385" t="s">
        <v>385</v>
      </c>
      <c r="J385" t="s">
        <v>489</v>
      </c>
    </row>
    <row r="386" spans="1:10" x14ac:dyDescent="0.25">
      <c r="A386" t="s">
        <v>471</v>
      </c>
      <c r="B386" t="s">
        <v>931</v>
      </c>
      <c r="C386" t="s">
        <v>932</v>
      </c>
      <c r="D386" t="s">
        <v>303</v>
      </c>
      <c r="E386" t="s">
        <v>304</v>
      </c>
      <c r="F386" t="s">
        <v>268</v>
      </c>
      <c r="H386" t="s">
        <v>384</v>
      </c>
      <c r="I386" t="s">
        <v>385</v>
      </c>
      <c r="J386" t="s">
        <v>489</v>
      </c>
    </row>
    <row r="387" spans="1:10" x14ac:dyDescent="0.25">
      <c r="A387" t="s">
        <v>471</v>
      </c>
      <c r="B387" t="s">
        <v>935</v>
      </c>
      <c r="C387" t="s">
        <v>936</v>
      </c>
      <c r="D387" t="s">
        <v>303</v>
      </c>
      <c r="E387" t="s">
        <v>304</v>
      </c>
      <c r="F387" t="s">
        <v>268</v>
      </c>
      <c r="H387" t="s">
        <v>384</v>
      </c>
      <c r="I387" t="s">
        <v>385</v>
      </c>
      <c r="J387" t="s">
        <v>489</v>
      </c>
    </row>
    <row r="388" spans="1:10" x14ac:dyDescent="0.25">
      <c r="A388" t="s">
        <v>471</v>
      </c>
      <c r="B388" t="s">
        <v>938</v>
      </c>
      <c r="C388" t="s">
        <v>939</v>
      </c>
      <c r="D388" t="s">
        <v>313</v>
      </c>
      <c r="E388" t="s">
        <v>314</v>
      </c>
      <c r="F388" t="s">
        <v>268</v>
      </c>
      <c r="H388" t="s">
        <v>384</v>
      </c>
      <c r="I388" t="s">
        <v>385</v>
      </c>
      <c r="J388" t="s">
        <v>489</v>
      </c>
    </row>
    <row r="389" spans="1:10" x14ac:dyDescent="0.25">
      <c r="A389" t="s">
        <v>471</v>
      </c>
      <c r="B389" t="s">
        <v>942</v>
      </c>
      <c r="C389" t="s">
        <v>943</v>
      </c>
      <c r="D389" t="s">
        <v>313</v>
      </c>
      <c r="E389" t="s">
        <v>314</v>
      </c>
      <c r="F389" t="s">
        <v>268</v>
      </c>
      <c r="H389" t="s">
        <v>384</v>
      </c>
      <c r="I389" t="s">
        <v>385</v>
      </c>
      <c r="J389" t="s">
        <v>489</v>
      </c>
    </row>
    <row r="390" spans="1:10" x14ac:dyDescent="0.25">
      <c r="A390" t="s">
        <v>471</v>
      </c>
      <c r="B390" t="s">
        <v>945</v>
      </c>
      <c r="C390" t="s">
        <v>946</v>
      </c>
      <c r="D390" t="s">
        <v>313</v>
      </c>
      <c r="E390" t="s">
        <v>314</v>
      </c>
      <c r="F390" t="s">
        <v>268</v>
      </c>
      <c r="H390" t="s">
        <v>384</v>
      </c>
      <c r="I390" t="s">
        <v>385</v>
      </c>
      <c r="J390" t="s">
        <v>489</v>
      </c>
    </row>
    <row r="391" spans="1:10" x14ac:dyDescent="0.25">
      <c r="A391" t="s">
        <v>471</v>
      </c>
      <c r="B391" t="s">
        <v>948</v>
      </c>
      <c r="C391" t="s">
        <v>949</v>
      </c>
      <c r="D391" t="s">
        <v>303</v>
      </c>
      <c r="E391" t="s">
        <v>304</v>
      </c>
      <c r="F391" t="s">
        <v>268</v>
      </c>
      <c r="H391" t="s">
        <v>384</v>
      </c>
      <c r="I391" t="s">
        <v>385</v>
      </c>
      <c r="J391" t="s">
        <v>489</v>
      </c>
    </row>
    <row r="392" spans="1:10" x14ac:dyDescent="0.25">
      <c r="A392" t="s">
        <v>471</v>
      </c>
      <c r="B392" t="s">
        <v>1356</v>
      </c>
      <c r="C392" t="s">
        <v>1357</v>
      </c>
      <c r="D392" t="s">
        <v>317</v>
      </c>
      <c r="E392" t="s">
        <v>318</v>
      </c>
      <c r="F392" t="s">
        <v>276</v>
      </c>
      <c r="H392" t="s">
        <v>384</v>
      </c>
      <c r="I392" t="s">
        <v>385</v>
      </c>
      <c r="J392" t="s">
        <v>489</v>
      </c>
    </row>
    <row r="393" spans="1:10" x14ac:dyDescent="0.25">
      <c r="A393" t="s">
        <v>471</v>
      </c>
      <c r="B393" t="s">
        <v>952</v>
      </c>
      <c r="C393" t="s">
        <v>953</v>
      </c>
      <c r="D393" t="s">
        <v>246</v>
      </c>
      <c r="E393" t="s">
        <v>247</v>
      </c>
      <c r="F393" t="s">
        <v>246</v>
      </c>
      <c r="H393" t="s">
        <v>370</v>
      </c>
      <c r="I393" t="s">
        <v>371</v>
      </c>
      <c r="J393" t="s">
        <v>482</v>
      </c>
    </row>
    <row r="394" spans="1:10" x14ac:dyDescent="0.25">
      <c r="A394" t="s">
        <v>471</v>
      </c>
      <c r="B394" t="s">
        <v>1156</v>
      </c>
      <c r="C394" t="s">
        <v>1157</v>
      </c>
      <c r="D394" t="s">
        <v>293</v>
      </c>
      <c r="E394" t="s">
        <v>294</v>
      </c>
      <c r="F394" t="s">
        <v>251</v>
      </c>
      <c r="H394" t="s">
        <v>370</v>
      </c>
      <c r="I394" t="s">
        <v>371</v>
      </c>
      <c r="J394" t="s">
        <v>482</v>
      </c>
    </row>
    <row r="395" spans="1:10" x14ac:dyDescent="0.25">
      <c r="A395" t="s">
        <v>471</v>
      </c>
      <c r="B395" t="s">
        <v>955</v>
      </c>
      <c r="C395" t="s">
        <v>956</v>
      </c>
      <c r="D395" t="s">
        <v>293</v>
      </c>
      <c r="E395" t="s">
        <v>294</v>
      </c>
      <c r="F395" t="s">
        <v>251</v>
      </c>
      <c r="H395" t="s">
        <v>386</v>
      </c>
      <c r="I395" t="s">
        <v>387</v>
      </c>
      <c r="J395" t="s">
        <v>482</v>
      </c>
    </row>
    <row r="396" spans="1:10" x14ac:dyDescent="0.25">
      <c r="A396" t="s">
        <v>471</v>
      </c>
      <c r="B396" t="s">
        <v>957</v>
      </c>
      <c r="C396" t="s">
        <v>958</v>
      </c>
      <c r="D396" t="s">
        <v>270</v>
      </c>
      <c r="E396" t="s">
        <v>271</v>
      </c>
      <c r="F396" t="s">
        <v>270</v>
      </c>
      <c r="H396" t="s">
        <v>388</v>
      </c>
      <c r="I396" t="s">
        <v>389</v>
      </c>
      <c r="J396" t="s">
        <v>489</v>
      </c>
    </row>
    <row r="397" spans="1:10" x14ac:dyDescent="0.25">
      <c r="A397" t="s">
        <v>471</v>
      </c>
      <c r="B397" t="s">
        <v>1158</v>
      </c>
      <c r="C397" t="s">
        <v>1159</v>
      </c>
      <c r="D397" t="s">
        <v>270</v>
      </c>
      <c r="E397" t="s">
        <v>271</v>
      </c>
      <c r="F397" t="s">
        <v>270</v>
      </c>
      <c r="H397" t="s">
        <v>388</v>
      </c>
      <c r="I397" t="s">
        <v>389</v>
      </c>
      <c r="J397" t="s">
        <v>489</v>
      </c>
    </row>
    <row r="398" spans="1:10" x14ac:dyDescent="0.25">
      <c r="A398" t="s">
        <v>471</v>
      </c>
      <c r="B398" t="s">
        <v>959</v>
      </c>
      <c r="C398" t="s">
        <v>960</v>
      </c>
      <c r="D398" t="s">
        <v>270</v>
      </c>
      <c r="E398" t="s">
        <v>271</v>
      </c>
      <c r="F398" t="s">
        <v>270</v>
      </c>
      <c r="H398" t="s">
        <v>388</v>
      </c>
      <c r="I398" t="s">
        <v>389</v>
      </c>
      <c r="J398" t="s">
        <v>489</v>
      </c>
    </row>
    <row r="399" spans="1:10" x14ac:dyDescent="0.25">
      <c r="A399" t="s">
        <v>471</v>
      </c>
      <c r="B399" t="s">
        <v>961</v>
      </c>
      <c r="C399" t="s">
        <v>962</v>
      </c>
      <c r="D399" t="s">
        <v>311</v>
      </c>
      <c r="E399" t="s">
        <v>312</v>
      </c>
      <c r="F399" t="s">
        <v>264</v>
      </c>
      <c r="H399" t="s">
        <v>390</v>
      </c>
      <c r="I399" t="s">
        <v>391</v>
      </c>
      <c r="J399" t="s">
        <v>487</v>
      </c>
    </row>
    <row r="400" spans="1:10" x14ac:dyDescent="0.25">
      <c r="A400" t="s">
        <v>471</v>
      </c>
      <c r="B400" t="s">
        <v>963</v>
      </c>
      <c r="C400" t="s">
        <v>964</v>
      </c>
      <c r="D400" t="s">
        <v>311</v>
      </c>
      <c r="E400" t="s">
        <v>312</v>
      </c>
      <c r="F400" t="s">
        <v>264</v>
      </c>
      <c r="H400" t="s">
        <v>390</v>
      </c>
      <c r="I400" t="s">
        <v>391</v>
      </c>
      <c r="J400" t="s">
        <v>487</v>
      </c>
    </row>
    <row r="401" spans="1:10" x14ac:dyDescent="0.25">
      <c r="A401" t="s">
        <v>471</v>
      </c>
      <c r="B401" t="s">
        <v>967</v>
      </c>
      <c r="C401" t="s">
        <v>968</v>
      </c>
      <c r="D401" t="s">
        <v>311</v>
      </c>
      <c r="E401" t="s">
        <v>312</v>
      </c>
      <c r="F401" t="s">
        <v>264</v>
      </c>
      <c r="H401" t="s">
        <v>390</v>
      </c>
      <c r="I401" t="s">
        <v>391</v>
      </c>
      <c r="J401" t="s">
        <v>487</v>
      </c>
    </row>
    <row r="402" spans="1:10" x14ac:dyDescent="0.25">
      <c r="A402" t="s">
        <v>471</v>
      </c>
      <c r="B402" t="s">
        <v>971</v>
      </c>
      <c r="C402" t="s">
        <v>972</v>
      </c>
      <c r="D402" t="s">
        <v>311</v>
      </c>
      <c r="E402" t="s">
        <v>312</v>
      </c>
      <c r="F402" t="s">
        <v>264</v>
      </c>
      <c r="H402" t="s">
        <v>390</v>
      </c>
      <c r="I402" t="s">
        <v>391</v>
      </c>
      <c r="J402" t="s">
        <v>487</v>
      </c>
    </row>
    <row r="403" spans="1:10" x14ac:dyDescent="0.25">
      <c r="A403" t="s">
        <v>471</v>
      </c>
      <c r="B403" t="s">
        <v>973</v>
      </c>
      <c r="C403" t="s">
        <v>974</v>
      </c>
      <c r="D403" t="s">
        <v>311</v>
      </c>
      <c r="E403" t="s">
        <v>312</v>
      </c>
      <c r="F403" t="s">
        <v>264</v>
      </c>
      <c r="H403" t="s">
        <v>390</v>
      </c>
      <c r="I403" t="s">
        <v>391</v>
      </c>
      <c r="J403" t="s">
        <v>487</v>
      </c>
    </row>
    <row r="404" spans="1:10" x14ac:dyDescent="0.25">
      <c r="A404" t="s">
        <v>471</v>
      </c>
      <c r="B404" t="s">
        <v>977</v>
      </c>
      <c r="C404" t="s">
        <v>978</v>
      </c>
      <c r="D404" t="s">
        <v>311</v>
      </c>
      <c r="E404" t="s">
        <v>312</v>
      </c>
      <c r="F404" t="s">
        <v>264</v>
      </c>
      <c r="H404" t="s">
        <v>390</v>
      </c>
      <c r="I404" t="s">
        <v>391</v>
      </c>
      <c r="J404" t="s">
        <v>487</v>
      </c>
    </row>
    <row r="405" spans="1:10" x14ac:dyDescent="0.25">
      <c r="A405" t="s">
        <v>471</v>
      </c>
      <c r="B405" t="s">
        <v>1262</v>
      </c>
      <c r="C405" t="s">
        <v>1263</v>
      </c>
      <c r="D405" t="s">
        <v>311</v>
      </c>
      <c r="E405" t="s">
        <v>312</v>
      </c>
      <c r="F405" t="s">
        <v>264</v>
      </c>
      <c r="H405" t="s">
        <v>390</v>
      </c>
      <c r="I405" t="s">
        <v>391</v>
      </c>
      <c r="J405" t="s">
        <v>487</v>
      </c>
    </row>
    <row r="406" spans="1:10" x14ac:dyDescent="0.25">
      <c r="A406" t="s">
        <v>471</v>
      </c>
      <c r="B406" t="s">
        <v>981</v>
      </c>
      <c r="C406" t="s">
        <v>982</v>
      </c>
      <c r="D406" t="s">
        <v>311</v>
      </c>
      <c r="E406" t="s">
        <v>312</v>
      </c>
      <c r="F406" t="s">
        <v>264</v>
      </c>
      <c r="H406" t="s">
        <v>390</v>
      </c>
      <c r="I406" t="s">
        <v>391</v>
      </c>
      <c r="J406" t="s">
        <v>487</v>
      </c>
    </row>
    <row r="407" spans="1:10" x14ac:dyDescent="0.25">
      <c r="A407" t="s">
        <v>471</v>
      </c>
      <c r="B407" t="s">
        <v>985</v>
      </c>
      <c r="C407" t="s">
        <v>986</v>
      </c>
      <c r="D407" t="s">
        <v>311</v>
      </c>
      <c r="E407" t="s">
        <v>312</v>
      </c>
      <c r="F407" t="s">
        <v>264</v>
      </c>
      <c r="H407" t="s">
        <v>390</v>
      </c>
      <c r="I407" t="s">
        <v>391</v>
      </c>
      <c r="J407" t="s">
        <v>487</v>
      </c>
    </row>
    <row r="408" spans="1:10" x14ac:dyDescent="0.25">
      <c r="A408" t="s">
        <v>471</v>
      </c>
      <c r="B408" t="s">
        <v>989</v>
      </c>
      <c r="C408" t="s">
        <v>990</v>
      </c>
      <c r="D408" t="s">
        <v>317</v>
      </c>
      <c r="E408" t="s">
        <v>318</v>
      </c>
      <c r="F408" t="s">
        <v>276</v>
      </c>
      <c r="H408" t="s">
        <v>390</v>
      </c>
      <c r="I408" t="s">
        <v>391</v>
      </c>
      <c r="J408" t="s">
        <v>487</v>
      </c>
    </row>
    <row r="409" spans="1:10" x14ac:dyDescent="0.25">
      <c r="A409" t="s">
        <v>471</v>
      </c>
      <c r="B409" t="s">
        <v>1160</v>
      </c>
      <c r="C409" t="s">
        <v>1161</v>
      </c>
      <c r="D409" t="s">
        <v>311</v>
      </c>
      <c r="E409" t="s">
        <v>312</v>
      </c>
      <c r="F409" t="s">
        <v>264</v>
      </c>
      <c r="H409" t="s">
        <v>390</v>
      </c>
      <c r="I409" t="s">
        <v>391</v>
      </c>
      <c r="J409" t="s">
        <v>487</v>
      </c>
    </row>
    <row r="410" spans="1:10" x14ac:dyDescent="0.25">
      <c r="A410" t="s">
        <v>471</v>
      </c>
      <c r="B410" t="s">
        <v>991</v>
      </c>
      <c r="C410" t="s">
        <v>992</v>
      </c>
      <c r="D410" t="s">
        <v>311</v>
      </c>
      <c r="E410" t="s">
        <v>312</v>
      </c>
      <c r="F410" t="s">
        <v>264</v>
      </c>
      <c r="H410" t="s">
        <v>390</v>
      </c>
      <c r="I410" t="s">
        <v>391</v>
      </c>
      <c r="J410" t="s">
        <v>487</v>
      </c>
    </row>
    <row r="411" spans="1:10" x14ac:dyDescent="0.25">
      <c r="A411" t="s">
        <v>471</v>
      </c>
      <c r="B411" t="s">
        <v>993</v>
      </c>
      <c r="C411" t="s">
        <v>994</v>
      </c>
      <c r="D411" t="s">
        <v>311</v>
      </c>
      <c r="E411" t="s">
        <v>312</v>
      </c>
      <c r="F411" t="s">
        <v>264</v>
      </c>
      <c r="H411" t="s">
        <v>390</v>
      </c>
      <c r="I411" t="s">
        <v>391</v>
      </c>
      <c r="J411" t="s">
        <v>487</v>
      </c>
    </row>
    <row r="412" spans="1:10" x14ac:dyDescent="0.25">
      <c r="A412" t="s">
        <v>471</v>
      </c>
      <c r="B412" t="s">
        <v>997</v>
      </c>
      <c r="C412" t="s">
        <v>998</v>
      </c>
      <c r="D412" t="s">
        <v>311</v>
      </c>
      <c r="E412" t="s">
        <v>312</v>
      </c>
      <c r="F412" t="s">
        <v>264</v>
      </c>
      <c r="H412" t="s">
        <v>390</v>
      </c>
      <c r="I412" t="s">
        <v>391</v>
      </c>
      <c r="J412" t="s">
        <v>477</v>
      </c>
    </row>
    <row r="413" spans="1:10" x14ac:dyDescent="0.25">
      <c r="A413" t="s">
        <v>471</v>
      </c>
      <c r="B413" t="s">
        <v>1001</v>
      </c>
      <c r="C413" t="s">
        <v>1002</v>
      </c>
      <c r="D413" t="s">
        <v>311</v>
      </c>
      <c r="E413" t="s">
        <v>312</v>
      </c>
      <c r="F413" t="s">
        <v>264</v>
      </c>
      <c r="H413" t="s">
        <v>390</v>
      </c>
      <c r="I413" t="s">
        <v>391</v>
      </c>
      <c r="J413" t="s">
        <v>487</v>
      </c>
    </row>
    <row r="414" spans="1:10" x14ac:dyDescent="0.25">
      <c r="A414" t="s">
        <v>471</v>
      </c>
      <c r="B414" t="s">
        <v>1005</v>
      </c>
      <c r="C414" t="s">
        <v>1006</v>
      </c>
      <c r="D414" t="s">
        <v>311</v>
      </c>
      <c r="E414" t="s">
        <v>312</v>
      </c>
      <c r="F414" t="s">
        <v>264</v>
      </c>
      <c r="H414" t="s">
        <v>390</v>
      </c>
      <c r="I414" t="s">
        <v>391</v>
      </c>
      <c r="J414" t="s">
        <v>487</v>
      </c>
    </row>
    <row r="415" spans="1:10" x14ac:dyDescent="0.25">
      <c r="A415" t="s">
        <v>471</v>
      </c>
      <c r="B415" t="s">
        <v>1007</v>
      </c>
      <c r="C415" t="s">
        <v>1008</v>
      </c>
      <c r="D415" t="s">
        <v>317</v>
      </c>
      <c r="E415" t="s">
        <v>318</v>
      </c>
      <c r="F415" t="s">
        <v>276</v>
      </c>
      <c r="H415" t="s">
        <v>390</v>
      </c>
      <c r="I415" t="s">
        <v>391</v>
      </c>
      <c r="J415" t="s">
        <v>487</v>
      </c>
    </row>
    <row r="416" spans="1:10" x14ac:dyDescent="0.25">
      <c r="A416" t="s">
        <v>471</v>
      </c>
      <c r="B416" t="s">
        <v>1308</v>
      </c>
      <c r="C416" t="s">
        <v>1309</v>
      </c>
      <c r="D416" t="s">
        <v>317</v>
      </c>
      <c r="E416" t="s">
        <v>318</v>
      </c>
      <c r="F416" t="s">
        <v>276</v>
      </c>
      <c r="H416" t="s">
        <v>390</v>
      </c>
      <c r="I416" t="s">
        <v>391</v>
      </c>
      <c r="J416" t="s">
        <v>489</v>
      </c>
    </row>
    <row r="417" spans="1:10" x14ac:dyDescent="0.25">
      <c r="A417" t="s">
        <v>471</v>
      </c>
      <c r="B417" t="s">
        <v>1009</v>
      </c>
      <c r="C417" t="s">
        <v>1010</v>
      </c>
      <c r="D417" t="s">
        <v>311</v>
      </c>
      <c r="E417" t="s">
        <v>312</v>
      </c>
      <c r="F417" t="s">
        <v>264</v>
      </c>
      <c r="H417" t="s">
        <v>390</v>
      </c>
      <c r="I417" t="s">
        <v>391</v>
      </c>
      <c r="J417" t="s">
        <v>487</v>
      </c>
    </row>
    <row r="418" spans="1:10" x14ac:dyDescent="0.25">
      <c r="A418" t="s">
        <v>471</v>
      </c>
      <c r="B418" t="s">
        <v>1013</v>
      </c>
      <c r="C418" t="s">
        <v>1014</v>
      </c>
      <c r="D418" t="s">
        <v>311</v>
      </c>
      <c r="E418" t="s">
        <v>312</v>
      </c>
      <c r="F418" t="s">
        <v>264</v>
      </c>
      <c r="H418" t="s">
        <v>390</v>
      </c>
      <c r="I418" t="s">
        <v>391</v>
      </c>
      <c r="J418" t="s">
        <v>480</v>
      </c>
    </row>
    <row r="419" spans="1:10" x14ac:dyDescent="0.25">
      <c r="A419" t="s">
        <v>471</v>
      </c>
      <c r="B419" t="s">
        <v>1162</v>
      </c>
      <c r="C419" t="s">
        <v>1163</v>
      </c>
      <c r="D419" t="s">
        <v>311</v>
      </c>
      <c r="E419" t="s">
        <v>312</v>
      </c>
      <c r="F419" t="s">
        <v>264</v>
      </c>
      <c r="H419" t="s">
        <v>390</v>
      </c>
      <c r="I419" t="s">
        <v>391</v>
      </c>
      <c r="J419" t="s">
        <v>477</v>
      </c>
    </row>
    <row r="420" spans="1:10" x14ac:dyDescent="0.25">
      <c r="A420" t="s">
        <v>471</v>
      </c>
      <c r="B420" t="s">
        <v>1164</v>
      </c>
      <c r="C420" t="s">
        <v>1165</v>
      </c>
      <c r="D420" t="s">
        <v>317</v>
      </c>
      <c r="E420" t="s">
        <v>318</v>
      </c>
      <c r="F420" t="s">
        <v>276</v>
      </c>
      <c r="H420" t="s">
        <v>390</v>
      </c>
      <c r="I420" t="s">
        <v>391</v>
      </c>
      <c r="J420" t="s">
        <v>489</v>
      </c>
    </row>
    <row r="421" spans="1:10" x14ac:dyDescent="0.25">
      <c r="A421" t="s">
        <v>471</v>
      </c>
      <c r="B421" t="s">
        <v>1264</v>
      </c>
      <c r="C421" t="s">
        <v>1265</v>
      </c>
      <c r="D421" t="s">
        <v>317</v>
      </c>
      <c r="E421" t="s">
        <v>318</v>
      </c>
      <c r="F421" t="s">
        <v>276</v>
      </c>
      <c r="H421" t="s">
        <v>390</v>
      </c>
      <c r="I421" t="s">
        <v>391</v>
      </c>
      <c r="J421" t="s">
        <v>489</v>
      </c>
    </row>
    <row r="422" spans="1:10" x14ac:dyDescent="0.25">
      <c r="A422" t="s">
        <v>471</v>
      </c>
      <c r="B422" t="s">
        <v>1266</v>
      </c>
      <c r="C422" t="s">
        <v>1267</v>
      </c>
      <c r="D422" t="s">
        <v>311</v>
      </c>
      <c r="E422" t="s">
        <v>312</v>
      </c>
      <c r="F422" t="s">
        <v>264</v>
      </c>
      <c r="H422" t="s">
        <v>390</v>
      </c>
      <c r="I422" t="s">
        <v>391</v>
      </c>
      <c r="J422" t="s">
        <v>487</v>
      </c>
    </row>
    <row r="423" spans="1:10" x14ac:dyDescent="0.25">
      <c r="A423" t="s">
        <v>471</v>
      </c>
      <c r="B423" t="s">
        <v>1340</v>
      </c>
      <c r="C423" t="s">
        <v>1341</v>
      </c>
      <c r="D423" t="s">
        <v>317</v>
      </c>
      <c r="E423" t="s">
        <v>318</v>
      </c>
      <c r="F423" t="s">
        <v>276</v>
      </c>
      <c r="H423" t="s">
        <v>390</v>
      </c>
      <c r="I423" t="s">
        <v>391</v>
      </c>
      <c r="J423" t="s">
        <v>487</v>
      </c>
    </row>
    <row r="424" spans="1:10" x14ac:dyDescent="0.25">
      <c r="A424" t="s">
        <v>471</v>
      </c>
      <c r="B424" t="s">
        <v>1285</v>
      </c>
      <c r="C424" t="s">
        <v>1286</v>
      </c>
      <c r="D424" t="s">
        <v>316</v>
      </c>
      <c r="E424" t="s">
        <v>275</v>
      </c>
      <c r="F424" t="s">
        <v>274</v>
      </c>
      <c r="H424" t="s">
        <v>400</v>
      </c>
      <c r="I424" t="s">
        <v>401</v>
      </c>
      <c r="J424" t="s">
        <v>489</v>
      </c>
    </row>
    <row r="425" spans="1:10" x14ac:dyDescent="0.25">
      <c r="A425" t="s">
        <v>471</v>
      </c>
      <c r="B425" t="s">
        <v>1017</v>
      </c>
      <c r="C425" t="s">
        <v>1018</v>
      </c>
      <c r="D425" t="s">
        <v>316</v>
      </c>
      <c r="E425" t="s">
        <v>275</v>
      </c>
      <c r="F425" t="s">
        <v>274</v>
      </c>
      <c r="H425" t="s">
        <v>400</v>
      </c>
      <c r="I425" t="s">
        <v>401</v>
      </c>
      <c r="J425" t="s">
        <v>489</v>
      </c>
    </row>
    <row r="426" spans="1:10" x14ac:dyDescent="0.25">
      <c r="A426" t="s">
        <v>471</v>
      </c>
      <c r="B426" t="s">
        <v>1021</v>
      </c>
      <c r="C426" t="s">
        <v>1022</v>
      </c>
      <c r="D426" t="s">
        <v>316</v>
      </c>
      <c r="E426" t="s">
        <v>275</v>
      </c>
      <c r="F426" t="s">
        <v>274</v>
      </c>
      <c r="H426" t="s">
        <v>400</v>
      </c>
      <c r="I426" t="s">
        <v>401</v>
      </c>
      <c r="J426" t="s">
        <v>489</v>
      </c>
    </row>
    <row r="427" spans="1:10" x14ac:dyDescent="0.25">
      <c r="A427" t="s">
        <v>471</v>
      </c>
      <c r="B427" t="s">
        <v>1025</v>
      </c>
      <c r="C427" t="s">
        <v>1026</v>
      </c>
      <c r="D427" t="s">
        <v>316</v>
      </c>
      <c r="E427" t="s">
        <v>275</v>
      </c>
      <c r="F427" t="s">
        <v>274</v>
      </c>
      <c r="H427" t="s">
        <v>400</v>
      </c>
      <c r="I427" t="s">
        <v>401</v>
      </c>
      <c r="J427" t="s">
        <v>489</v>
      </c>
    </row>
    <row r="428" spans="1:10" x14ac:dyDescent="0.25">
      <c r="A428" t="s">
        <v>471</v>
      </c>
      <c r="B428" t="s">
        <v>1227</v>
      </c>
      <c r="C428" t="s">
        <v>1228</v>
      </c>
      <c r="D428" t="s">
        <v>316</v>
      </c>
      <c r="E428" t="s">
        <v>275</v>
      </c>
      <c r="F428" t="s">
        <v>274</v>
      </c>
      <c r="H428" t="s">
        <v>400</v>
      </c>
      <c r="I428" t="s">
        <v>401</v>
      </c>
      <c r="J428" t="s">
        <v>489</v>
      </c>
    </row>
    <row r="429" spans="1:10" x14ac:dyDescent="0.25">
      <c r="A429" t="s">
        <v>471</v>
      </c>
      <c r="B429" t="s">
        <v>1279</v>
      </c>
      <c r="C429" t="s">
        <v>1280</v>
      </c>
      <c r="D429" t="s">
        <v>316</v>
      </c>
      <c r="E429" t="s">
        <v>275</v>
      </c>
      <c r="F429" t="s">
        <v>274</v>
      </c>
      <c r="H429" t="s">
        <v>400</v>
      </c>
      <c r="I429" t="s">
        <v>401</v>
      </c>
      <c r="J429" t="s">
        <v>489</v>
      </c>
    </row>
    <row r="430" spans="1:10" x14ac:dyDescent="0.25">
      <c r="A430" t="s">
        <v>471</v>
      </c>
      <c r="B430" t="s">
        <v>1027</v>
      </c>
      <c r="C430" t="s">
        <v>1028</v>
      </c>
      <c r="D430" t="s">
        <v>316</v>
      </c>
      <c r="E430" t="s">
        <v>275</v>
      </c>
      <c r="F430" t="s">
        <v>274</v>
      </c>
      <c r="H430" t="s">
        <v>400</v>
      </c>
      <c r="I430" t="s">
        <v>401</v>
      </c>
      <c r="J430" t="s">
        <v>489</v>
      </c>
    </row>
    <row r="431" spans="1:10" x14ac:dyDescent="0.25">
      <c r="A431" t="s">
        <v>471</v>
      </c>
      <c r="B431" t="s">
        <v>1029</v>
      </c>
      <c r="C431" t="s">
        <v>1030</v>
      </c>
      <c r="D431" t="s">
        <v>316</v>
      </c>
      <c r="E431" t="s">
        <v>275</v>
      </c>
      <c r="F431" t="s">
        <v>274</v>
      </c>
      <c r="H431" t="s">
        <v>400</v>
      </c>
      <c r="I431" t="s">
        <v>401</v>
      </c>
      <c r="J431" t="s">
        <v>489</v>
      </c>
    </row>
    <row r="432" spans="1:10" x14ac:dyDescent="0.25">
      <c r="A432" t="s">
        <v>471</v>
      </c>
      <c r="B432" t="s">
        <v>1296</v>
      </c>
      <c r="C432" t="s">
        <v>1297</v>
      </c>
      <c r="D432" t="s">
        <v>279</v>
      </c>
      <c r="E432" t="s">
        <v>280</v>
      </c>
      <c r="F432" t="s">
        <v>279</v>
      </c>
      <c r="H432" t="s">
        <v>409</v>
      </c>
      <c r="I432" t="s">
        <v>410</v>
      </c>
      <c r="J432" t="s">
        <v>489</v>
      </c>
    </row>
    <row r="433" spans="1:10" x14ac:dyDescent="0.25">
      <c r="A433" t="s">
        <v>511</v>
      </c>
      <c r="B433" t="s">
        <v>1398</v>
      </c>
      <c r="C433" t="s">
        <v>1399</v>
      </c>
      <c r="D433" t="s">
        <v>355</v>
      </c>
      <c r="E433" t="s">
        <v>356</v>
      </c>
      <c r="F433" t="s">
        <v>689</v>
      </c>
      <c r="H433" t="s">
        <v>355</v>
      </c>
      <c r="I433" t="s">
        <v>427</v>
      </c>
      <c r="J433" t="s">
        <v>573</v>
      </c>
    </row>
    <row r="434" spans="1:10" x14ac:dyDescent="0.25">
      <c r="A434" t="s">
        <v>471</v>
      </c>
      <c r="B434" t="s">
        <v>1551</v>
      </c>
      <c r="C434" t="s">
        <v>1552</v>
      </c>
      <c r="D434" t="s">
        <v>288</v>
      </c>
      <c r="E434" t="s">
        <v>26</v>
      </c>
      <c r="F434" t="s">
        <v>243</v>
      </c>
      <c r="H434" t="s">
        <v>368</v>
      </c>
      <c r="I434" t="s">
        <v>369</v>
      </c>
      <c r="J434" t="s">
        <v>485</v>
      </c>
    </row>
    <row r="435" spans="1:10" x14ac:dyDescent="0.25">
      <c r="A435" t="s">
        <v>471</v>
      </c>
      <c r="B435" t="s">
        <v>27</v>
      </c>
      <c r="C435" t="s">
        <v>1032</v>
      </c>
      <c r="D435" t="s">
        <v>288</v>
      </c>
      <c r="E435" t="s">
        <v>26</v>
      </c>
      <c r="F435" t="s">
        <v>243</v>
      </c>
      <c r="H435" t="s">
        <v>368</v>
      </c>
      <c r="I435" t="s">
        <v>369</v>
      </c>
      <c r="J435" t="s">
        <v>485</v>
      </c>
    </row>
    <row r="436" spans="1:10" x14ac:dyDescent="0.25">
      <c r="A436" t="s">
        <v>471</v>
      </c>
      <c r="B436" t="s">
        <v>1035</v>
      </c>
      <c r="C436" t="s">
        <v>1036</v>
      </c>
      <c r="D436" t="s">
        <v>288</v>
      </c>
      <c r="E436" t="s">
        <v>26</v>
      </c>
      <c r="F436" t="s">
        <v>243</v>
      </c>
      <c r="H436" t="s">
        <v>368</v>
      </c>
      <c r="I436" t="s">
        <v>369</v>
      </c>
      <c r="J436" t="s">
        <v>485</v>
      </c>
    </row>
    <row r="437" spans="1:10" x14ac:dyDescent="0.25">
      <c r="A437" t="s">
        <v>471</v>
      </c>
      <c r="B437" t="s">
        <v>28</v>
      </c>
      <c r="C437" t="s">
        <v>1039</v>
      </c>
      <c r="D437" t="s">
        <v>288</v>
      </c>
      <c r="E437" t="s">
        <v>26</v>
      </c>
      <c r="F437" t="s">
        <v>243</v>
      </c>
      <c r="H437" t="s">
        <v>368</v>
      </c>
      <c r="I437" t="s">
        <v>369</v>
      </c>
      <c r="J437" t="s">
        <v>480</v>
      </c>
    </row>
    <row r="438" spans="1:10" x14ac:dyDescent="0.25">
      <c r="A438" t="s">
        <v>471</v>
      </c>
      <c r="B438" t="s">
        <v>29</v>
      </c>
      <c r="C438" t="s">
        <v>1040</v>
      </c>
      <c r="D438" t="s">
        <v>288</v>
      </c>
      <c r="E438" t="s">
        <v>26</v>
      </c>
      <c r="F438" t="s">
        <v>243</v>
      </c>
      <c r="H438" t="s">
        <v>368</v>
      </c>
      <c r="I438" t="s">
        <v>369</v>
      </c>
      <c r="J438" t="s">
        <v>480</v>
      </c>
    </row>
    <row r="439" spans="1:10" x14ac:dyDescent="0.25">
      <c r="A439" t="s">
        <v>471</v>
      </c>
      <c r="B439" t="s">
        <v>1041</v>
      </c>
      <c r="C439" t="s">
        <v>1042</v>
      </c>
      <c r="D439" t="s">
        <v>288</v>
      </c>
      <c r="E439" t="s">
        <v>26</v>
      </c>
      <c r="F439" t="s">
        <v>243</v>
      </c>
      <c r="H439" t="s">
        <v>368</v>
      </c>
      <c r="I439" t="s">
        <v>369</v>
      </c>
      <c r="J439" t="s">
        <v>489</v>
      </c>
    </row>
    <row r="440" spans="1:10" x14ac:dyDescent="0.25">
      <c r="A440" t="s">
        <v>471</v>
      </c>
      <c r="B440" t="s">
        <v>30</v>
      </c>
      <c r="C440" t="s">
        <v>1229</v>
      </c>
      <c r="D440" t="s">
        <v>288</v>
      </c>
      <c r="E440" t="s">
        <v>26</v>
      </c>
      <c r="F440" t="s">
        <v>243</v>
      </c>
      <c r="H440" t="s">
        <v>368</v>
      </c>
      <c r="I440" t="s">
        <v>369</v>
      </c>
      <c r="J440" t="s">
        <v>485</v>
      </c>
    </row>
    <row r="441" spans="1:10" x14ac:dyDescent="0.25">
      <c r="A441" t="s">
        <v>471</v>
      </c>
      <c r="B441" t="s">
        <v>31</v>
      </c>
      <c r="C441" t="s">
        <v>1293</v>
      </c>
      <c r="D441" t="s">
        <v>288</v>
      </c>
      <c r="E441" t="s">
        <v>26</v>
      </c>
      <c r="F441" t="s">
        <v>243</v>
      </c>
      <c r="H441" t="s">
        <v>368</v>
      </c>
      <c r="I441" t="s">
        <v>369</v>
      </c>
      <c r="J441" t="s">
        <v>480</v>
      </c>
    </row>
    <row r="442" spans="1:10" x14ac:dyDescent="0.25">
      <c r="A442" t="s">
        <v>471</v>
      </c>
      <c r="B442" t="s">
        <v>32</v>
      </c>
      <c r="C442" t="s">
        <v>1268</v>
      </c>
      <c r="D442" t="s">
        <v>288</v>
      </c>
      <c r="E442" t="s">
        <v>26</v>
      </c>
      <c r="F442" t="s">
        <v>243</v>
      </c>
      <c r="H442" t="s">
        <v>368</v>
      </c>
      <c r="I442" t="s">
        <v>369</v>
      </c>
      <c r="J442" t="s">
        <v>480</v>
      </c>
    </row>
    <row r="443" spans="1:10" x14ac:dyDescent="0.25">
      <c r="A443" t="s">
        <v>471</v>
      </c>
      <c r="B443" t="s">
        <v>33</v>
      </c>
      <c r="C443" t="s">
        <v>1043</v>
      </c>
      <c r="D443" t="s">
        <v>288</v>
      </c>
      <c r="E443" t="s">
        <v>26</v>
      </c>
      <c r="F443" t="s">
        <v>243</v>
      </c>
      <c r="H443" t="s">
        <v>368</v>
      </c>
      <c r="I443" t="s">
        <v>369</v>
      </c>
      <c r="J443" t="s">
        <v>480</v>
      </c>
    </row>
    <row r="444" spans="1:10" x14ac:dyDescent="0.25">
      <c r="A444" t="s">
        <v>471</v>
      </c>
      <c r="B444" t="s">
        <v>34</v>
      </c>
      <c r="C444" t="s">
        <v>1044</v>
      </c>
      <c r="D444" t="s">
        <v>317</v>
      </c>
      <c r="E444" t="s">
        <v>318</v>
      </c>
      <c r="F444" t="s">
        <v>276</v>
      </c>
      <c r="H444" t="s">
        <v>390</v>
      </c>
      <c r="I444" t="s">
        <v>391</v>
      </c>
      <c r="J444" t="s">
        <v>487</v>
      </c>
    </row>
    <row r="445" spans="1:10" x14ac:dyDescent="0.25">
      <c r="A445" t="s">
        <v>471</v>
      </c>
      <c r="B445" t="s">
        <v>1045</v>
      </c>
      <c r="C445" t="s">
        <v>1046</v>
      </c>
      <c r="D445" t="s">
        <v>311</v>
      </c>
      <c r="E445" t="s">
        <v>312</v>
      </c>
      <c r="F445" t="s">
        <v>264</v>
      </c>
      <c r="H445" t="s">
        <v>390</v>
      </c>
      <c r="I445" t="s">
        <v>391</v>
      </c>
      <c r="J445" t="s">
        <v>487</v>
      </c>
    </row>
    <row r="446" spans="1:10" x14ac:dyDescent="0.25">
      <c r="A446" t="s">
        <v>471</v>
      </c>
      <c r="B446" t="s">
        <v>1047</v>
      </c>
      <c r="C446" t="s">
        <v>1048</v>
      </c>
      <c r="D446" t="s">
        <v>248</v>
      </c>
      <c r="E446" t="s">
        <v>249</v>
      </c>
      <c r="F446" t="s">
        <v>248</v>
      </c>
      <c r="H446" t="s">
        <v>368</v>
      </c>
      <c r="I446" t="s">
        <v>369</v>
      </c>
      <c r="J446" t="s">
        <v>489</v>
      </c>
    </row>
    <row r="447" spans="1:10" x14ac:dyDescent="0.25">
      <c r="A447" t="s">
        <v>471</v>
      </c>
      <c r="B447" t="s">
        <v>25</v>
      </c>
      <c r="C447" t="s">
        <v>1049</v>
      </c>
      <c r="D447" t="s">
        <v>244</v>
      </c>
      <c r="E447" t="s">
        <v>245</v>
      </c>
      <c r="F447" t="s">
        <v>244</v>
      </c>
      <c r="H447" t="s">
        <v>368</v>
      </c>
      <c r="I447" t="s">
        <v>369</v>
      </c>
      <c r="J447" t="s">
        <v>480</v>
      </c>
    </row>
    <row r="448" spans="1:10" x14ac:dyDescent="0.25">
      <c r="A448" t="s">
        <v>471</v>
      </c>
      <c r="B448" t="s">
        <v>1052</v>
      </c>
      <c r="C448" t="s">
        <v>1053</v>
      </c>
      <c r="D448" t="s">
        <v>293</v>
      </c>
      <c r="E448" t="s">
        <v>294</v>
      </c>
      <c r="F448" t="s">
        <v>251</v>
      </c>
      <c r="H448" t="s">
        <v>370</v>
      </c>
      <c r="I448" t="s">
        <v>371</v>
      </c>
      <c r="J448" t="s">
        <v>482</v>
      </c>
    </row>
    <row r="449" spans="1:10" x14ac:dyDescent="0.25">
      <c r="A449" t="s">
        <v>471</v>
      </c>
      <c r="B449" t="s">
        <v>1056</v>
      </c>
      <c r="C449" t="s">
        <v>1057</v>
      </c>
      <c r="D449" t="s">
        <v>246</v>
      </c>
      <c r="E449" t="s">
        <v>247</v>
      </c>
      <c r="F449" t="s">
        <v>246</v>
      </c>
      <c r="H449" t="s">
        <v>370</v>
      </c>
      <c r="I449" t="s">
        <v>371</v>
      </c>
      <c r="J449" t="s">
        <v>482</v>
      </c>
    </row>
    <row r="450" spans="1:10" x14ac:dyDescent="0.25">
      <c r="A450" t="s">
        <v>471</v>
      </c>
      <c r="B450" t="s">
        <v>1058</v>
      </c>
      <c r="C450" t="s">
        <v>1059</v>
      </c>
      <c r="D450" t="s">
        <v>293</v>
      </c>
      <c r="E450" t="s">
        <v>294</v>
      </c>
      <c r="F450" t="s">
        <v>251</v>
      </c>
      <c r="H450" t="s">
        <v>386</v>
      </c>
      <c r="I450" t="s">
        <v>387</v>
      </c>
      <c r="J450" t="s">
        <v>482</v>
      </c>
    </row>
    <row r="451" spans="1:10" x14ac:dyDescent="0.25">
      <c r="A451" t="s">
        <v>471</v>
      </c>
      <c r="B451" t="s">
        <v>1062</v>
      </c>
      <c r="C451" t="s">
        <v>1063</v>
      </c>
      <c r="D451" t="s">
        <v>248</v>
      </c>
      <c r="E451" t="s">
        <v>249</v>
      </c>
      <c r="F451" t="s">
        <v>248</v>
      </c>
      <c r="H451" t="s">
        <v>372</v>
      </c>
      <c r="I451" t="s">
        <v>373</v>
      </c>
      <c r="J451" t="s">
        <v>487</v>
      </c>
    </row>
    <row r="452" spans="1:10" x14ac:dyDescent="0.25">
      <c r="A452" t="s">
        <v>471</v>
      </c>
      <c r="B452" t="s">
        <v>1066</v>
      </c>
      <c r="C452" t="s">
        <v>1067</v>
      </c>
      <c r="D452" t="s">
        <v>248</v>
      </c>
      <c r="E452" t="s">
        <v>249</v>
      </c>
      <c r="F452" t="s">
        <v>248</v>
      </c>
      <c r="H452" t="s">
        <v>372</v>
      </c>
      <c r="I452" t="s">
        <v>373</v>
      </c>
      <c r="J452" t="s">
        <v>487</v>
      </c>
    </row>
    <row r="453" spans="1:10" x14ac:dyDescent="0.25">
      <c r="A453" t="s">
        <v>471</v>
      </c>
      <c r="B453" t="s">
        <v>1287</v>
      </c>
      <c r="C453" t="s">
        <v>1288</v>
      </c>
      <c r="D453" t="s">
        <v>248</v>
      </c>
      <c r="E453" t="s">
        <v>249</v>
      </c>
      <c r="F453" t="s">
        <v>248</v>
      </c>
      <c r="H453" t="s">
        <v>372</v>
      </c>
      <c r="I453" t="s">
        <v>373</v>
      </c>
      <c r="J453" t="s">
        <v>487</v>
      </c>
    </row>
    <row r="454" spans="1:10" x14ac:dyDescent="0.25">
      <c r="A454" t="s">
        <v>471</v>
      </c>
      <c r="B454" t="s">
        <v>35</v>
      </c>
      <c r="C454" t="s">
        <v>1031</v>
      </c>
      <c r="D454" t="s">
        <v>288</v>
      </c>
      <c r="E454" t="s">
        <v>26</v>
      </c>
      <c r="F454" t="s">
        <v>243</v>
      </c>
      <c r="H454" t="s">
        <v>368</v>
      </c>
      <c r="I454" t="s">
        <v>369</v>
      </c>
      <c r="J454" t="s">
        <v>480</v>
      </c>
    </row>
    <row r="455" spans="1:10" x14ac:dyDescent="0.25">
      <c r="A455" t="s">
        <v>471</v>
      </c>
      <c r="B455" t="s">
        <v>1068</v>
      </c>
      <c r="C455" t="s">
        <v>1069</v>
      </c>
      <c r="D455" t="s">
        <v>248</v>
      </c>
      <c r="E455" t="s">
        <v>249</v>
      </c>
      <c r="F455" t="s">
        <v>248</v>
      </c>
      <c r="H455" t="s">
        <v>372</v>
      </c>
      <c r="I455" t="s">
        <v>373</v>
      </c>
      <c r="J455" t="s">
        <v>487</v>
      </c>
    </row>
    <row r="456" spans="1:10" x14ac:dyDescent="0.25">
      <c r="A456" t="s">
        <v>471</v>
      </c>
      <c r="B456" t="s">
        <v>1166</v>
      </c>
      <c r="C456" t="s">
        <v>1167</v>
      </c>
      <c r="D456" t="s">
        <v>248</v>
      </c>
      <c r="E456" t="s">
        <v>249</v>
      </c>
      <c r="F456" t="s">
        <v>248</v>
      </c>
      <c r="H456" t="s">
        <v>372</v>
      </c>
      <c r="I456" t="s">
        <v>373</v>
      </c>
      <c r="J456" t="s">
        <v>487</v>
      </c>
    </row>
    <row r="457" spans="1:10" x14ac:dyDescent="0.25">
      <c r="A457" t="s">
        <v>471</v>
      </c>
      <c r="B457" t="s">
        <v>1168</v>
      </c>
      <c r="C457" t="s">
        <v>1169</v>
      </c>
      <c r="D457" t="s">
        <v>248</v>
      </c>
      <c r="E457" t="s">
        <v>249</v>
      </c>
      <c r="F457" t="s">
        <v>248</v>
      </c>
      <c r="H457" t="s">
        <v>372</v>
      </c>
      <c r="I457" t="s">
        <v>373</v>
      </c>
      <c r="J457" t="s">
        <v>487</v>
      </c>
    </row>
    <row r="458" spans="1:10" x14ac:dyDescent="0.25">
      <c r="A458" t="s">
        <v>471</v>
      </c>
      <c r="B458" t="s">
        <v>1070</v>
      </c>
      <c r="C458" t="s">
        <v>1071</v>
      </c>
      <c r="D458" t="s">
        <v>248</v>
      </c>
      <c r="E458" t="s">
        <v>249</v>
      </c>
      <c r="F458" t="s">
        <v>248</v>
      </c>
      <c r="H458" t="s">
        <v>372</v>
      </c>
      <c r="I458" t="s">
        <v>373</v>
      </c>
      <c r="J458" t="s">
        <v>487</v>
      </c>
    </row>
    <row r="459" spans="1:10" x14ac:dyDescent="0.25">
      <c r="A459" t="s">
        <v>471</v>
      </c>
      <c r="B459" t="s">
        <v>1074</v>
      </c>
      <c r="C459" t="s">
        <v>1075</v>
      </c>
      <c r="D459" s="27" t="s">
        <v>248</v>
      </c>
      <c r="E459" s="27" t="s">
        <v>249</v>
      </c>
      <c r="F459" t="s">
        <v>248</v>
      </c>
      <c r="H459" t="s">
        <v>372</v>
      </c>
      <c r="I459" t="s">
        <v>373</v>
      </c>
      <c r="J459" t="s">
        <v>487</v>
      </c>
    </row>
    <row r="460" spans="1:10" x14ac:dyDescent="0.25">
      <c r="A460" t="s">
        <v>471</v>
      </c>
      <c r="B460" t="s">
        <v>1078</v>
      </c>
      <c r="C460" t="s">
        <v>1079</v>
      </c>
      <c r="D460" t="s">
        <v>248</v>
      </c>
      <c r="E460" t="s">
        <v>249</v>
      </c>
      <c r="F460" t="s">
        <v>248</v>
      </c>
      <c r="H460" t="s">
        <v>372</v>
      </c>
      <c r="I460" t="s">
        <v>373</v>
      </c>
      <c r="J460" t="s">
        <v>488</v>
      </c>
    </row>
    <row r="461" spans="1:10" x14ac:dyDescent="0.25">
      <c r="A461" t="s">
        <v>471</v>
      </c>
      <c r="B461" t="s">
        <v>1080</v>
      </c>
      <c r="C461" t="s">
        <v>1081</v>
      </c>
      <c r="D461" s="27" t="s">
        <v>317</v>
      </c>
      <c r="E461" s="27" t="s">
        <v>318</v>
      </c>
      <c r="F461" t="s">
        <v>276</v>
      </c>
      <c r="H461" t="s">
        <v>372</v>
      </c>
      <c r="I461" t="s">
        <v>373</v>
      </c>
      <c r="J461" t="s">
        <v>487</v>
      </c>
    </row>
    <row r="462" spans="1:10" x14ac:dyDescent="0.25">
      <c r="A462" t="s">
        <v>471</v>
      </c>
      <c r="B462" t="s">
        <v>1170</v>
      </c>
      <c r="C462" t="s">
        <v>1171</v>
      </c>
      <c r="D462" s="27" t="s">
        <v>317</v>
      </c>
      <c r="E462" s="27" t="s">
        <v>318</v>
      </c>
      <c r="F462" t="s">
        <v>276</v>
      </c>
      <c r="H462" t="s">
        <v>404</v>
      </c>
      <c r="I462" t="s">
        <v>405</v>
      </c>
      <c r="J462" t="s">
        <v>489</v>
      </c>
    </row>
    <row r="463" spans="1:10" x14ac:dyDescent="0.25">
      <c r="A463" t="s">
        <v>471</v>
      </c>
      <c r="B463" t="s">
        <v>1082</v>
      </c>
      <c r="C463" t="s">
        <v>1083</v>
      </c>
      <c r="D463" t="s">
        <v>248</v>
      </c>
      <c r="E463" t="s">
        <v>249</v>
      </c>
      <c r="F463" t="s">
        <v>248</v>
      </c>
      <c r="H463" t="s">
        <v>372</v>
      </c>
      <c r="I463" t="s">
        <v>373</v>
      </c>
      <c r="J463" t="s">
        <v>488</v>
      </c>
    </row>
    <row r="464" spans="1:10" x14ac:dyDescent="0.25">
      <c r="A464" t="s">
        <v>471</v>
      </c>
      <c r="B464" t="s">
        <v>1172</v>
      </c>
      <c r="C464" t="s">
        <v>1173</v>
      </c>
      <c r="D464" t="s">
        <v>291</v>
      </c>
      <c r="E464" t="s">
        <v>292</v>
      </c>
      <c r="F464" t="s">
        <v>251</v>
      </c>
      <c r="H464" t="s">
        <v>372</v>
      </c>
      <c r="I464" t="s">
        <v>373</v>
      </c>
      <c r="J464" t="s">
        <v>487</v>
      </c>
    </row>
    <row r="465" spans="1:10" x14ac:dyDescent="0.25">
      <c r="A465" t="s">
        <v>471</v>
      </c>
      <c r="B465" t="s">
        <v>1174</v>
      </c>
      <c r="C465" t="s">
        <v>1175</v>
      </c>
      <c r="D465" t="s">
        <v>317</v>
      </c>
      <c r="E465" t="s">
        <v>318</v>
      </c>
      <c r="F465" t="s">
        <v>276</v>
      </c>
      <c r="H465" t="s">
        <v>404</v>
      </c>
      <c r="I465" t="s">
        <v>405</v>
      </c>
      <c r="J465" t="s">
        <v>489</v>
      </c>
    </row>
    <row r="466" spans="1:10" x14ac:dyDescent="0.25">
      <c r="A466" t="s">
        <v>471</v>
      </c>
      <c r="B466" t="s">
        <v>1322</v>
      </c>
      <c r="C466" t="s">
        <v>1323</v>
      </c>
      <c r="D466" t="s">
        <v>291</v>
      </c>
      <c r="E466" t="s">
        <v>292</v>
      </c>
      <c r="F466" t="s">
        <v>251</v>
      </c>
      <c r="H466" t="s">
        <v>372</v>
      </c>
      <c r="I466" t="s">
        <v>373</v>
      </c>
      <c r="J466" t="s">
        <v>489</v>
      </c>
    </row>
    <row r="467" spans="1:10" x14ac:dyDescent="0.25">
      <c r="A467" t="s">
        <v>471</v>
      </c>
      <c r="B467" t="s">
        <v>1176</v>
      </c>
      <c r="C467" t="s">
        <v>1177</v>
      </c>
      <c r="D467" t="s">
        <v>316</v>
      </c>
      <c r="E467" t="s">
        <v>275</v>
      </c>
      <c r="F467" t="s">
        <v>274</v>
      </c>
      <c r="H467" t="s">
        <v>398</v>
      </c>
      <c r="I467" t="s">
        <v>399</v>
      </c>
      <c r="J467" t="s">
        <v>489</v>
      </c>
    </row>
    <row r="468" spans="1:10" x14ac:dyDescent="0.25">
      <c r="A468" t="s">
        <v>471</v>
      </c>
      <c r="B468" t="s">
        <v>1084</v>
      </c>
      <c r="C468" t="s">
        <v>1085</v>
      </c>
      <c r="D468" t="s">
        <v>248</v>
      </c>
      <c r="E468" t="s">
        <v>249</v>
      </c>
      <c r="F468" t="s">
        <v>248</v>
      </c>
      <c r="G468" t="s">
        <v>1086</v>
      </c>
      <c r="H468" t="s">
        <v>372</v>
      </c>
      <c r="I468" t="s">
        <v>373</v>
      </c>
      <c r="J468" t="s">
        <v>488</v>
      </c>
    </row>
    <row r="469" spans="1:10" x14ac:dyDescent="0.25">
      <c r="A469" t="s">
        <v>471</v>
      </c>
      <c r="B469" t="s">
        <v>1089</v>
      </c>
      <c r="C469" t="s">
        <v>1090</v>
      </c>
      <c r="D469" s="27" t="s">
        <v>248</v>
      </c>
      <c r="E469" t="s">
        <v>249</v>
      </c>
      <c r="F469" t="s">
        <v>248</v>
      </c>
      <c r="G469" t="s">
        <v>1086</v>
      </c>
      <c r="H469" t="s">
        <v>372</v>
      </c>
      <c r="I469" t="s">
        <v>373</v>
      </c>
      <c r="J469" t="s">
        <v>488</v>
      </c>
    </row>
    <row r="470" spans="1:10" x14ac:dyDescent="0.25">
      <c r="A470" t="s">
        <v>471</v>
      </c>
      <c r="B470" t="s">
        <v>1093</v>
      </c>
      <c r="C470" t="s">
        <v>1094</v>
      </c>
      <c r="D470" t="s">
        <v>248</v>
      </c>
      <c r="E470" t="s">
        <v>249</v>
      </c>
      <c r="F470" t="s">
        <v>248</v>
      </c>
      <c r="H470" t="s">
        <v>372</v>
      </c>
      <c r="I470" t="s">
        <v>373</v>
      </c>
      <c r="J470" t="s">
        <v>488</v>
      </c>
    </row>
    <row r="471" spans="1:10" x14ac:dyDescent="0.25">
      <c r="A471" t="s">
        <v>471</v>
      </c>
      <c r="B471" t="s">
        <v>1097</v>
      </c>
      <c r="C471" t="s">
        <v>1098</v>
      </c>
      <c r="D471" t="s">
        <v>317</v>
      </c>
      <c r="E471" t="s">
        <v>318</v>
      </c>
      <c r="F471" t="s">
        <v>276</v>
      </c>
      <c r="H471" t="s">
        <v>372</v>
      </c>
      <c r="I471" t="s">
        <v>373</v>
      </c>
      <c r="J471" t="s">
        <v>489</v>
      </c>
    </row>
    <row r="472" spans="1:10" x14ac:dyDescent="0.25">
      <c r="A472" t="s">
        <v>471</v>
      </c>
      <c r="B472" t="s">
        <v>1300</v>
      </c>
      <c r="C472" t="s">
        <v>1301</v>
      </c>
      <c r="D472" t="s">
        <v>248</v>
      </c>
      <c r="E472" t="s">
        <v>249</v>
      </c>
      <c r="F472" t="s">
        <v>248</v>
      </c>
      <c r="H472" t="s">
        <v>372</v>
      </c>
      <c r="I472" t="s">
        <v>373</v>
      </c>
      <c r="J472" t="s">
        <v>488</v>
      </c>
    </row>
    <row r="473" spans="1:10" x14ac:dyDescent="0.25">
      <c r="A473" t="s">
        <v>471</v>
      </c>
      <c r="B473" t="s">
        <v>1283</v>
      </c>
      <c r="C473" t="s">
        <v>1284</v>
      </c>
      <c r="D473" t="s">
        <v>317</v>
      </c>
      <c r="E473" t="s">
        <v>318</v>
      </c>
      <c r="F473" t="s">
        <v>276</v>
      </c>
      <c r="H473" t="s">
        <v>372</v>
      </c>
      <c r="I473" t="s">
        <v>373</v>
      </c>
      <c r="J473" t="s">
        <v>488</v>
      </c>
    </row>
    <row r="474" spans="1:10" x14ac:dyDescent="0.25">
      <c r="A474" t="s">
        <v>471</v>
      </c>
      <c r="B474" t="s">
        <v>1271</v>
      </c>
      <c r="C474" t="s">
        <v>1272</v>
      </c>
      <c r="D474" t="s">
        <v>317</v>
      </c>
      <c r="E474" t="s">
        <v>318</v>
      </c>
      <c r="F474" t="s">
        <v>276</v>
      </c>
      <c r="H474" t="s">
        <v>390</v>
      </c>
      <c r="I474" t="s">
        <v>391</v>
      </c>
      <c r="J474" t="s">
        <v>487</v>
      </c>
    </row>
    <row r="475" spans="1:10" x14ac:dyDescent="0.25">
      <c r="A475" t="s">
        <v>471</v>
      </c>
      <c r="B475" t="s">
        <v>1410</v>
      </c>
      <c r="C475" t="s">
        <v>1411</v>
      </c>
      <c r="D475" t="s">
        <v>248</v>
      </c>
      <c r="E475" t="s">
        <v>249</v>
      </c>
      <c r="F475" t="s">
        <v>248</v>
      </c>
      <c r="H475" t="s">
        <v>372</v>
      </c>
      <c r="I475" t="s">
        <v>373</v>
      </c>
      <c r="J475" t="s">
        <v>488</v>
      </c>
    </row>
    <row r="476" spans="1:10" x14ac:dyDescent="0.25">
      <c r="A476" t="s">
        <v>471</v>
      </c>
      <c r="B476" t="s">
        <v>1178</v>
      </c>
      <c r="C476" t="s">
        <v>1179</v>
      </c>
      <c r="D476" t="s">
        <v>317</v>
      </c>
      <c r="E476" t="s">
        <v>318</v>
      </c>
      <c r="F476" t="s">
        <v>276</v>
      </c>
      <c r="H476" t="s">
        <v>396</v>
      </c>
      <c r="I476" t="s">
        <v>397</v>
      </c>
      <c r="J476" t="s">
        <v>489</v>
      </c>
    </row>
    <row r="477" spans="1:10" x14ac:dyDescent="0.25">
      <c r="A477" t="s">
        <v>471</v>
      </c>
      <c r="B477" t="s">
        <v>1180</v>
      </c>
      <c r="C477" t="s">
        <v>1181</v>
      </c>
      <c r="D477" t="s">
        <v>316</v>
      </c>
      <c r="E477" t="s">
        <v>275</v>
      </c>
      <c r="F477" t="s">
        <v>274</v>
      </c>
      <c r="H477" t="s">
        <v>398</v>
      </c>
      <c r="I477" t="s">
        <v>399</v>
      </c>
      <c r="J477" t="s">
        <v>489</v>
      </c>
    </row>
    <row r="478" spans="1:10" x14ac:dyDescent="0.25">
      <c r="A478" t="s">
        <v>471</v>
      </c>
      <c r="B478" t="s">
        <v>1281</v>
      </c>
      <c r="C478" t="s">
        <v>1282</v>
      </c>
      <c r="D478" t="s">
        <v>316</v>
      </c>
      <c r="E478" t="s">
        <v>275</v>
      </c>
      <c r="F478" t="s">
        <v>274</v>
      </c>
      <c r="H478" t="s">
        <v>398</v>
      </c>
      <c r="I478" t="s">
        <v>399</v>
      </c>
      <c r="J478" t="s">
        <v>489</v>
      </c>
    </row>
    <row r="479" spans="1:10" x14ac:dyDescent="0.25">
      <c r="A479" t="s">
        <v>471</v>
      </c>
      <c r="B479" t="s">
        <v>1101</v>
      </c>
      <c r="C479" t="s">
        <v>1102</v>
      </c>
      <c r="D479" t="s">
        <v>316</v>
      </c>
      <c r="E479" t="s">
        <v>275</v>
      </c>
      <c r="F479" t="s">
        <v>274</v>
      </c>
      <c r="H479" t="s">
        <v>398</v>
      </c>
      <c r="I479" t="s">
        <v>399</v>
      </c>
      <c r="J479" t="s">
        <v>477</v>
      </c>
    </row>
    <row r="480" spans="1:10" x14ac:dyDescent="0.25">
      <c r="A480" t="s">
        <v>471</v>
      </c>
      <c r="B480" t="s">
        <v>1105</v>
      </c>
      <c r="C480" t="s">
        <v>1106</v>
      </c>
      <c r="D480" t="s">
        <v>316</v>
      </c>
      <c r="E480" t="s">
        <v>275</v>
      </c>
      <c r="F480" t="s">
        <v>274</v>
      </c>
      <c r="H480" t="s">
        <v>398</v>
      </c>
      <c r="I480" t="s">
        <v>399</v>
      </c>
      <c r="J480" t="s">
        <v>489</v>
      </c>
    </row>
    <row r="481" spans="1:10" x14ac:dyDescent="0.25">
      <c r="A481" t="s">
        <v>471</v>
      </c>
      <c r="B481" t="s">
        <v>1553</v>
      </c>
      <c r="C481" t="s">
        <v>1553</v>
      </c>
      <c r="D481" t="s">
        <v>1502</v>
      </c>
      <c r="E481" t="s">
        <v>1502</v>
      </c>
      <c r="F481">
        <v>0</v>
      </c>
      <c r="H481" t="s">
        <v>382</v>
      </c>
      <c r="I481" t="s">
        <v>383</v>
      </c>
      <c r="J481" t="s">
        <v>487</v>
      </c>
    </row>
    <row r="482" spans="1:10" x14ac:dyDescent="0.25">
      <c r="A482" t="s">
        <v>471</v>
      </c>
      <c r="B482" t="s">
        <v>1437</v>
      </c>
      <c r="C482" t="s">
        <v>1438</v>
      </c>
      <c r="D482" t="s">
        <v>310</v>
      </c>
      <c r="E482" t="s">
        <v>263</v>
      </c>
      <c r="F482" t="s">
        <v>262</v>
      </c>
      <c r="H482" t="s">
        <v>380</v>
      </c>
      <c r="I482" t="s">
        <v>381</v>
      </c>
      <c r="J482" t="s">
        <v>487</v>
      </c>
    </row>
    <row r="483" spans="1:10" x14ac:dyDescent="0.25">
      <c r="A483" t="s">
        <v>471</v>
      </c>
      <c r="B483" t="s">
        <v>1435</v>
      </c>
      <c r="C483" t="s">
        <v>1436</v>
      </c>
      <c r="D483" t="s">
        <v>3</v>
      </c>
      <c r="E483" t="s">
        <v>2</v>
      </c>
      <c r="F483" t="s">
        <v>1415</v>
      </c>
      <c r="H483" t="s">
        <v>382</v>
      </c>
      <c r="I483" t="s">
        <v>383</v>
      </c>
      <c r="J483" t="s">
        <v>487</v>
      </c>
    </row>
    <row r="484" spans="1:10" x14ac:dyDescent="0.25">
      <c r="A484" t="s">
        <v>471</v>
      </c>
      <c r="B484" t="s">
        <v>1433</v>
      </c>
      <c r="C484" t="s">
        <v>1434</v>
      </c>
      <c r="D484" t="s">
        <v>300</v>
      </c>
      <c r="E484" t="s">
        <v>127</v>
      </c>
      <c r="F484" t="s">
        <v>260</v>
      </c>
      <c r="H484" t="s">
        <v>382</v>
      </c>
      <c r="I484" t="s">
        <v>383</v>
      </c>
      <c r="J484" t="s">
        <v>487</v>
      </c>
    </row>
    <row r="485" spans="1:10" x14ac:dyDescent="0.25">
      <c r="A485" t="s">
        <v>471</v>
      </c>
      <c r="B485" t="s">
        <v>1430</v>
      </c>
      <c r="C485" t="s">
        <v>1431</v>
      </c>
      <c r="D485" t="s">
        <v>307</v>
      </c>
      <c r="E485" t="s">
        <v>128</v>
      </c>
      <c r="F485" t="s">
        <v>260</v>
      </c>
      <c r="H485" t="s">
        <v>382</v>
      </c>
      <c r="I485" t="s">
        <v>383</v>
      </c>
      <c r="J485" t="s">
        <v>487</v>
      </c>
    </row>
    <row r="486" spans="1:10" x14ac:dyDescent="0.25">
      <c r="A486" t="s">
        <v>471</v>
      </c>
      <c r="B486" t="s">
        <v>1432</v>
      </c>
      <c r="C486" t="s">
        <v>4</v>
      </c>
      <c r="D486" t="s">
        <v>5</v>
      </c>
      <c r="E486" t="s">
        <v>4</v>
      </c>
      <c r="F486" t="s">
        <v>260</v>
      </c>
      <c r="H486" t="s">
        <v>382</v>
      </c>
      <c r="I486" t="s">
        <v>383</v>
      </c>
      <c r="J486" t="s">
        <v>487</v>
      </c>
    </row>
    <row r="487" spans="1:10" x14ac:dyDescent="0.25">
      <c r="A487" t="s">
        <v>471</v>
      </c>
      <c r="B487" t="s">
        <v>1439</v>
      </c>
      <c r="C487" t="s">
        <v>1440</v>
      </c>
      <c r="D487" t="s">
        <v>317</v>
      </c>
      <c r="E487" t="s">
        <v>318</v>
      </c>
      <c r="F487" t="s">
        <v>276</v>
      </c>
      <c r="H487" t="s">
        <v>372</v>
      </c>
      <c r="I487" t="s">
        <v>373</v>
      </c>
      <c r="J487" t="s">
        <v>489</v>
      </c>
    </row>
    <row r="488" spans="1:10" x14ac:dyDescent="0.25">
      <c r="A488" t="s">
        <v>471</v>
      </c>
      <c r="B488" t="s">
        <v>1427</v>
      </c>
      <c r="C488" t="s">
        <v>304</v>
      </c>
      <c r="D488" t="s">
        <v>303</v>
      </c>
      <c r="E488" t="s">
        <v>304</v>
      </c>
      <c r="F488" t="s">
        <v>268</v>
      </c>
      <c r="H488" t="s">
        <v>384</v>
      </c>
      <c r="I488" t="s">
        <v>385</v>
      </c>
      <c r="J488" t="s">
        <v>489</v>
      </c>
    </row>
    <row r="489" spans="1:10" x14ac:dyDescent="0.25">
      <c r="A489" t="s">
        <v>471</v>
      </c>
      <c r="B489" t="s">
        <v>1426</v>
      </c>
      <c r="C489" t="s">
        <v>314</v>
      </c>
      <c r="D489" t="s">
        <v>313</v>
      </c>
      <c r="E489" t="s">
        <v>314</v>
      </c>
      <c r="F489" t="s">
        <v>268</v>
      </c>
      <c r="H489" t="s">
        <v>384</v>
      </c>
      <c r="I489" t="s">
        <v>385</v>
      </c>
      <c r="J489" t="s">
        <v>489</v>
      </c>
    </row>
    <row r="490" spans="1:10" x14ac:dyDescent="0.25">
      <c r="A490" t="s">
        <v>471</v>
      </c>
      <c r="B490" t="s">
        <v>1424</v>
      </c>
      <c r="C490" t="s">
        <v>292</v>
      </c>
      <c r="D490" t="s">
        <v>291</v>
      </c>
      <c r="E490" t="s">
        <v>292</v>
      </c>
      <c r="F490" t="s">
        <v>251</v>
      </c>
      <c r="H490" t="s">
        <v>376</v>
      </c>
      <c r="I490" t="s">
        <v>377</v>
      </c>
      <c r="J490" t="s">
        <v>486</v>
      </c>
    </row>
    <row r="491" spans="1:10" x14ac:dyDescent="0.25">
      <c r="A491" t="s">
        <v>471</v>
      </c>
      <c r="B491" t="s">
        <v>1447</v>
      </c>
      <c r="C491" t="s">
        <v>294</v>
      </c>
      <c r="D491" t="s">
        <v>293</v>
      </c>
      <c r="E491" t="s">
        <v>294</v>
      </c>
      <c r="F491" t="s">
        <v>251</v>
      </c>
      <c r="H491" t="s">
        <v>386</v>
      </c>
      <c r="I491" t="s">
        <v>387</v>
      </c>
      <c r="J491" t="s">
        <v>482</v>
      </c>
    </row>
    <row r="492" spans="1:10" x14ac:dyDescent="0.25">
      <c r="A492" t="s">
        <v>471</v>
      </c>
      <c r="B492" t="s">
        <v>1446</v>
      </c>
      <c r="C492" t="s">
        <v>247</v>
      </c>
      <c r="D492" t="s">
        <v>246</v>
      </c>
      <c r="E492" t="s">
        <v>247</v>
      </c>
      <c r="F492" t="s">
        <v>246</v>
      </c>
      <c r="H492" t="s">
        <v>370</v>
      </c>
      <c r="I492" t="s">
        <v>371</v>
      </c>
      <c r="J492" t="s">
        <v>482</v>
      </c>
    </row>
    <row r="493" spans="1:10" x14ac:dyDescent="0.25">
      <c r="A493" t="s">
        <v>471</v>
      </c>
      <c r="B493" t="s">
        <v>1425</v>
      </c>
      <c r="C493" t="s">
        <v>249</v>
      </c>
      <c r="D493" t="s">
        <v>248</v>
      </c>
      <c r="E493" t="s">
        <v>249</v>
      </c>
      <c r="F493" t="s">
        <v>248</v>
      </c>
      <c r="H493" t="s">
        <v>372</v>
      </c>
      <c r="I493" t="s">
        <v>373</v>
      </c>
      <c r="J493" t="s">
        <v>488</v>
      </c>
    </row>
    <row r="494" spans="1:10" x14ac:dyDescent="0.25">
      <c r="A494" t="s">
        <v>471</v>
      </c>
      <c r="B494" t="s">
        <v>1441</v>
      </c>
      <c r="C494" t="s">
        <v>1442</v>
      </c>
      <c r="D494" t="s">
        <v>317</v>
      </c>
      <c r="E494" t="s">
        <v>318</v>
      </c>
      <c r="F494" t="s">
        <v>276</v>
      </c>
      <c r="H494" t="s">
        <v>390</v>
      </c>
      <c r="I494" t="s">
        <v>391</v>
      </c>
      <c r="J494" t="s">
        <v>487</v>
      </c>
    </row>
    <row r="495" spans="1:10" x14ac:dyDescent="0.25">
      <c r="A495" t="s">
        <v>471</v>
      </c>
      <c r="B495" t="s">
        <v>1428</v>
      </c>
      <c r="C495" t="s">
        <v>1429</v>
      </c>
      <c r="D495" t="s">
        <v>311</v>
      </c>
      <c r="E495" t="s">
        <v>312</v>
      </c>
      <c r="F495" t="s">
        <v>264</v>
      </c>
      <c r="H495" t="s">
        <v>390</v>
      </c>
      <c r="I495" t="s">
        <v>391</v>
      </c>
      <c r="J495" t="s">
        <v>487</v>
      </c>
    </row>
    <row r="496" spans="1:10" x14ac:dyDescent="0.25">
      <c r="A496" t="s">
        <v>471</v>
      </c>
      <c r="B496" t="s">
        <v>1443</v>
      </c>
      <c r="C496" t="s">
        <v>1444</v>
      </c>
      <c r="D496" t="s">
        <v>311</v>
      </c>
      <c r="E496" t="s">
        <v>312</v>
      </c>
      <c r="F496" t="s">
        <v>264</v>
      </c>
      <c r="H496" t="s">
        <v>390</v>
      </c>
      <c r="I496" t="s">
        <v>391</v>
      </c>
      <c r="J496" t="s">
        <v>487</v>
      </c>
    </row>
    <row r="497" spans="1:10" x14ac:dyDescent="0.25">
      <c r="A497" t="s">
        <v>471</v>
      </c>
      <c r="B497" t="s">
        <v>1478</v>
      </c>
      <c r="C497" t="s">
        <v>1475</v>
      </c>
      <c r="D497" t="s">
        <v>248</v>
      </c>
      <c r="E497" t="s">
        <v>249</v>
      </c>
      <c r="F497" t="s">
        <v>248</v>
      </c>
      <c r="G497" t="s">
        <v>1086</v>
      </c>
      <c r="H497" t="s">
        <v>372</v>
      </c>
      <c r="I497" t="s">
        <v>373</v>
      </c>
      <c r="J497" t="s">
        <v>1478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6A37-E0F3-450E-A05D-052A065F61F8}">
  <sheetPr>
    <tabColor theme="9"/>
  </sheetPr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</sheetPr>
  <dimension ref="A1:D13287"/>
  <sheetViews>
    <sheetView showGridLines="0" workbookViewId="0">
      <selection activeCell="A10" sqref="A10"/>
    </sheetView>
  </sheetViews>
  <sheetFormatPr defaultRowHeight="15" x14ac:dyDescent="0.25"/>
  <cols>
    <col min="1" max="1" width="18.5703125" bestFit="1" customWidth="1"/>
    <col min="2" max="2" width="9.28515625" customWidth="1"/>
    <col min="3" max="3" width="60.140625" bestFit="1" customWidth="1"/>
    <col min="4" max="4" width="17.28515625" style="4" bestFit="1" customWidth="1"/>
  </cols>
  <sheetData>
    <row r="1" spans="1:4" x14ac:dyDescent="0.25">
      <c r="A1" s="2" t="s">
        <v>472</v>
      </c>
      <c r="B1" s="2" t="s">
        <v>43</v>
      </c>
      <c r="C1" s="2" t="s">
        <v>44</v>
      </c>
      <c r="D1" s="3" t="s">
        <v>556</v>
      </c>
    </row>
    <row r="2" spans="1:4" x14ac:dyDescent="0.25">
      <c r="A2" s="1">
        <v>44196</v>
      </c>
      <c r="B2" t="s">
        <v>565</v>
      </c>
      <c r="C2" t="s">
        <v>566</v>
      </c>
      <c r="D2" s="4">
        <v>497643.72999999992</v>
      </c>
    </row>
    <row r="3" spans="1:4" x14ac:dyDescent="0.25">
      <c r="A3" s="1">
        <v>44196</v>
      </c>
      <c r="B3" t="s">
        <v>568</v>
      </c>
      <c r="C3" t="s">
        <v>569</v>
      </c>
      <c r="D3" s="4">
        <v>119859.41000000002</v>
      </c>
    </row>
    <row r="4" spans="1:4" x14ac:dyDescent="0.25">
      <c r="A4" s="1">
        <v>44196</v>
      </c>
      <c r="B4" t="s">
        <v>574</v>
      </c>
      <c r="C4" t="s">
        <v>575</v>
      </c>
      <c r="D4" s="4">
        <v>49806.8</v>
      </c>
    </row>
    <row r="5" spans="1:4" x14ac:dyDescent="0.25">
      <c r="A5" s="1">
        <v>44196</v>
      </c>
      <c r="B5" t="s">
        <v>578</v>
      </c>
      <c r="C5" t="s">
        <v>579</v>
      </c>
      <c r="D5" s="4">
        <v>10689.559999999998</v>
      </c>
    </row>
    <row r="6" spans="1:4" x14ac:dyDescent="0.25">
      <c r="A6" s="1">
        <v>44196</v>
      </c>
      <c r="B6" t="s">
        <v>582</v>
      </c>
      <c r="C6" t="s">
        <v>583</v>
      </c>
      <c r="D6" s="4">
        <v>68214.8</v>
      </c>
    </row>
    <row r="7" spans="1:4" x14ac:dyDescent="0.25">
      <c r="A7" s="1">
        <v>44196</v>
      </c>
      <c r="B7" t="s">
        <v>586</v>
      </c>
      <c r="C7" t="s">
        <v>587</v>
      </c>
      <c r="D7" s="4">
        <v>5319.4699999999993</v>
      </c>
    </row>
    <row r="8" spans="1:4" x14ac:dyDescent="0.25">
      <c r="A8" s="1">
        <v>44196</v>
      </c>
      <c r="B8" t="s">
        <v>590</v>
      </c>
      <c r="C8" t="s">
        <v>591</v>
      </c>
      <c r="D8" s="4">
        <v>7859.2900000000009</v>
      </c>
    </row>
    <row r="9" spans="1:4" x14ac:dyDescent="0.25">
      <c r="A9" s="1">
        <v>44196</v>
      </c>
      <c r="B9" t="s">
        <v>595</v>
      </c>
      <c r="C9" t="s">
        <v>596</v>
      </c>
      <c r="D9" s="4">
        <v>4467.12</v>
      </c>
    </row>
    <row r="10" spans="1:4" x14ac:dyDescent="0.25">
      <c r="A10" s="1">
        <v>44196</v>
      </c>
      <c r="B10" t="s">
        <v>599</v>
      </c>
      <c r="C10" t="s">
        <v>600</v>
      </c>
      <c r="D10" s="4">
        <v>1077.92</v>
      </c>
    </row>
    <row r="11" spans="1:4" x14ac:dyDescent="0.25">
      <c r="A11" s="1">
        <v>44196</v>
      </c>
      <c r="B11" t="s">
        <v>603</v>
      </c>
      <c r="C11" t="s">
        <v>604</v>
      </c>
      <c r="D11" s="4">
        <v>10491.709999999997</v>
      </c>
    </row>
    <row r="12" spans="1:4" x14ac:dyDescent="0.25">
      <c r="A12" s="1">
        <v>44196</v>
      </c>
      <c r="B12" t="s">
        <v>607</v>
      </c>
      <c r="C12" t="s">
        <v>608</v>
      </c>
      <c r="D12" s="4">
        <v>230.28</v>
      </c>
    </row>
    <row r="13" spans="1:4" x14ac:dyDescent="0.25">
      <c r="A13" s="1">
        <v>44196</v>
      </c>
      <c r="B13" t="s">
        <v>609</v>
      </c>
      <c r="C13" t="s">
        <v>610</v>
      </c>
      <c r="D13" s="4">
        <v>133136.14000000001</v>
      </c>
    </row>
    <row r="14" spans="1:4" x14ac:dyDescent="0.25">
      <c r="A14" s="1">
        <v>44196</v>
      </c>
      <c r="B14" t="s">
        <v>613</v>
      </c>
      <c r="C14" t="s">
        <v>614</v>
      </c>
      <c r="D14" s="4">
        <v>212703.63999999993</v>
      </c>
    </row>
    <row r="15" spans="1:4" x14ac:dyDescent="0.25">
      <c r="A15" s="1">
        <v>44196</v>
      </c>
      <c r="B15" t="s">
        <v>615</v>
      </c>
      <c r="C15" t="s">
        <v>616</v>
      </c>
      <c r="D15" s="4">
        <v>259095.16</v>
      </c>
    </row>
    <row r="16" spans="1:4" x14ac:dyDescent="0.25">
      <c r="A16" s="1">
        <v>44196</v>
      </c>
      <c r="B16" t="s">
        <v>619</v>
      </c>
      <c r="C16" t="s">
        <v>620</v>
      </c>
      <c r="D16" s="4">
        <v>409573.87000000005</v>
      </c>
    </row>
    <row r="17" spans="1:4" x14ac:dyDescent="0.25">
      <c r="A17" s="1">
        <v>44196</v>
      </c>
      <c r="B17" t="s">
        <v>623</v>
      </c>
      <c r="C17" t="s">
        <v>624</v>
      </c>
      <c r="D17" s="4">
        <v>73108.45</v>
      </c>
    </row>
    <row r="18" spans="1:4" x14ac:dyDescent="0.25">
      <c r="A18" s="1">
        <v>44196</v>
      </c>
      <c r="B18" t="s">
        <v>627</v>
      </c>
      <c r="C18" t="s">
        <v>628</v>
      </c>
      <c r="D18" s="4">
        <v>200450.55000000002</v>
      </c>
    </row>
    <row r="19" spans="1:4" x14ac:dyDescent="0.25">
      <c r="A19" s="1">
        <v>44196</v>
      </c>
      <c r="B19" t="s">
        <v>631</v>
      </c>
      <c r="C19" t="s">
        <v>632</v>
      </c>
      <c r="D19" s="4">
        <v>5964.84</v>
      </c>
    </row>
    <row r="20" spans="1:4" x14ac:dyDescent="0.25">
      <c r="A20" s="1">
        <v>44196</v>
      </c>
      <c r="B20" t="s">
        <v>633</v>
      </c>
      <c r="C20" t="s">
        <v>634</v>
      </c>
      <c r="D20" s="4">
        <v>12983.18</v>
      </c>
    </row>
    <row r="21" spans="1:4" x14ac:dyDescent="0.25">
      <c r="A21" s="1">
        <v>44196</v>
      </c>
      <c r="B21" t="s">
        <v>635</v>
      </c>
      <c r="C21" t="s">
        <v>636</v>
      </c>
      <c r="D21" s="4">
        <v>39363</v>
      </c>
    </row>
    <row r="22" spans="1:4" x14ac:dyDescent="0.25">
      <c r="A22" s="1">
        <v>44196</v>
      </c>
      <c r="B22" t="s">
        <v>640</v>
      </c>
      <c r="C22" t="s">
        <v>641</v>
      </c>
      <c r="D22" s="4">
        <v>1269.8000000000002</v>
      </c>
    </row>
    <row r="23" spans="1:4" x14ac:dyDescent="0.25">
      <c r="A23" s="1">
        <v>44196</v>
      </c>
      <c r="B23" t="s">
        <v>642</v>
      </c>
      <c r="C23" t="s">
        <v>643</v>
      </c>
      <c r="D23" s="4">
        <v>13590</v>
      </c>
    </row>
    <row r="24" spans="1:4" x14ac:dyDescent="0.25">
      <c r="A24" s="1">
        <v>44196</v>
      </c>
      <c r="B24" t="s">
        <v>644</v>
      </c>
      <c r="C24" t="s">
        <v>645</v>
      </c>
      <c r="D24" s="4">
        <v>1643096.79</v>
      </c>
    </row>
    <row r="25" spans="1:4" x14ac:dyDescent="0.25">
      <c r="A25" s="1">
        <v>44196</v>
      </c>
      <c r="B25" t="s">
        <v>646</v>
      </c>
      <c r="C25" t="s">
        <v>647</v>
      </c>
      <c r="D25" s="4">
        <v>213011.9</v>
      </c>
    </row>
    <row r="26" spans="1:4" x14ac:dyDescent="0.25">
      <c r="A26" s="1">
        <v>44196</v>
      </c>
      <c r="B26" t="s">
        <v>648</v>
      </c>
      <c r="C26" t="s">
        <v>649</v>
      </c>
      <c r="D26" s="4">
        <v>2724289.8000000003</v>
      </c>
    </row>
    <row r="27" spans="1:4" x14ac:dyDescent="0.25">
      <c r="A27" s="1">
        <v>44196</v>
      </c>
      <c r="B27" t="s">
        <v>650</v>
      </c>
      <c r="C27" t="s">
        <v>651</v>
      </c>
      <c r="D27" s="4">
        <v>43053.66</v>
      </c>
    </row>
    <row r="28" spans="1:4" x14ac:dyDescent="0.25">
      <c r="A28" s="1">
        <v>44196</v>
      </c>
      <c r="B28" t="s">
        <v>652</v>
      </c>
      <c r="C28" t="s">
        <v>653</v>
      </c>
      <c r="D28" s="4">
        <v>6009.74</v>
      </c>
    </row>
    <row r="29" spans="1:4" x14ac:dyDescent="0.25">
      <c r="A29" s="1">
        <v>44196</v>
      </c>
      <c r="B29" t="s">
        <v>656</v>
      </c>
      <c r="C29" t="s">
        <v>657</v>
      </c>
      <c r="D29" s="4">
        <v>1981.1799999999998</v>
      </c>
    </row>
    <row r="30" spans="1:4" x14ac:dyDescent="0.25">
      <c r="A30" s="1">
        <v>44196</v>
      </c>
      <c r="B30" t="s">
        <v>660</v>
      </c>
      <c r="C30" t="s">
        <v>661</v>
      </c>
      <c r="D30" s="4">
        <v>31.859999999999985</v>
      </c>
    </row>
    <row r="31" spans="1:4" x14ac:dyDescent="0.25">
      <c r="A31" s="1">
        <v>44196</v>
      </c>
      <c r="B31" t="s">
        <v>663</v>
      </c>
      <c r="C31" t="s">
        <v>664</v>
      </c>
      <c r="D31" s="4">
        <v>13455.45</v>
      </c>
    </row>
    <row r="32" spans="1:4" x14ac:dyDescent="0.25">
      <c r="A32" s="1">
        <v>44196</v>
      </c>
      <c r="B32" t="s">
        <v>668</v>
      </c>
      <c r="C32" t="s">
        <v>669</v>
      </c>
      <c r="D32" s="4">
        <v>5356.19</v>
      </c>
    </row>
    <row r="33" spans="1:4" x14ac:dyDescent="0.25">
      <c r="A33" s="1">
        <v>44196</v>
      </c>
      <c r="B33" t="s">
        <v>672</v>
      </c>
      <c r="C33" t="s">
        <v>673</v>
      </c>
      <c r="D33" s="4">
        <v>4685.83</v>
      </c>
    </row>
    <row r="34" spans="1:4" x14ac:dyDescent="0.25">
      <c r="A34" s="1">
        <v>44196</v>
      </c>
      <c r="B34" t="s">
        <v>676</v>
      </c>
      <c r="C34" t="s">
        <v>677</v>
      </c>
      <c r="D34" s="4">
        <v>84840.6</v>
      </c>
    </row>
    <row r="35" spans="1:4" x14ac:dyDescent="0.25">
      <c r="A35" s="1">
        <v>44196</v>
      </c>
      <c r="B35" t="s">
        <v>680</v>
      </c>
      <c r="C35" t="s">
        <v>681</v>
      </c>
      <c r="D35" s="4">
        <v>54305.16</v>
      </c>
    </row>
    <row r="36" spans="1:4" x14ac:dyDescent="0.25">
      <c r="A36" s="1">
        <v>44196</v>
      </c>
      <c r="B36" t="s">
        <v>685</v>
      </c>
      <c r="C36" t="s">
        <v>686</v>
      </c>
      <c r="D36" s="4">
        <v>47742.97</v>
      </c>
    </row>
    <row r="37" spans="1:4" x14ac:dyDescent="0.25">
      <c r="A37" s="1">
        <v>44196</v>
      </c>
      <c r="B37" t="s">
        <v>690</v>
      </c>
      <c r="C37" t="s">
        <v>691</v>
      </c>
      <c r="D37" s="4">
        <v>26210</v>
      </c>
    </row>
    <row r="38" spans="1:4" x14ac:dyDescent="0.25">
      <c r="A38" s="1">
        <v>44196</v>
      </c>
      <c r="B38" t="s">
        <v>692</v>
      </c>
      <c r="C38" t="s">
        <v>693</v>
      </c>
      <c r="D38" s="4">
        <v>12736.14</v>
      </c>
    </row>
    <row r="39" spans="1:4" x14ac:dyDescent="0.25">
      <c r="A39" s="1">
        <v>44196</v>
      </c>
      <c r="B39" t="s">
        <v>696</v>
      </c>
      <c r="C39" t="s">
        <v>697</v>
      </c>
      <c r="D39" s="4">
        <v>9591.5300000000007</v>
      </c>
    </row>
    <row r="40" spans="1:4" x14ac:dyDescent="0.25">
      <c r="A40" s="1">
        <v>44196</v>
      </c>
      <c r="B40" t="s">
        <v>698</v>
      </c>
      <c r="C40" t="s">
        <v>699</v>
      </c>
      <c r="D40" s="4">
        <v>31448.400000000001</v>
      </c>
    </row>
    <row r="41" spans="1:4" x14ac:dyDescent="0.25">
      <c r="A41" s="1">
        <v>44196</v>
      </c>
      <c r="B41" t="s">
        <v>702</v>
      </c>
      <c r="C41" t="s">
        <v>703</v>
      </c>
      <c r="D41" s="4">
        <v>7280</v>
      </c>
    </row>
    <row r="42" spans="1:4" x14ac:dyDescent="0.25">
      <c r="A42" s="1">
        <v>44196</v>
      </c>
      <c r="B42" t="s">
        <v>704</v>
      </c>
      <c r="C42" t="s">
        <v>705</v>
      </c>
      <c r="D42" s="4">
        <v>15504.630000000003</v>
      </c>
    </row>
    <row r="43" spans="1:4" x14ac:dyDescent="0.25">
      <c r="A43" s="1">
        <v>44196</v>
      </c>
      <c r="B43" t="s">
        <v>708</v>
      </c>
      <c r="C43" t="s">
        <v>709</v>
      </c>
      <c r="D43" s="4">
        <v>1408.01</v>
      </c>
    </row>
    <row r="44" spans="1:4" x14ac:dyDescent="0.25">
      <c r="A44" s="1">
        <v>44196</v>
      </c>
      <c r="B44" t="s">
        <v>712</v>
      </c>
      <c r="C44" t="s">
        <v>713</v>
      </c>
      <c r="D44" s="4">
        <v>747.65000000000009</v>
      </c>
    </row>
    <row r="45" spans="1:4" x14ac:dyDescent="0.25">
      <c r="A45" s="1">
        <v>44196</v>
      </c>
      <c r="B45" t="s">
        <v>717</v>
      </c>
      <c r="C45" t="s">
        <v>718</v>
      </c>
      <c r="D45" s="4">
        <v>17193.05</v>
      </c>
    </row>
    <row r="46" spans="1:4" x14ac:dyDescent="0.25">
      <c r="A46" s="1">
        <v>44196</v>
      </c>
      <c r="B46" t="s">
        <v>719</v>
      </c>
      <c r="C46" t="s">
        <v>720</v>
      </c>
      <c r="D46" s="4">
        <v>1237.2</v>
      </c>
    </row>
    <row r="47" spans="1:4" x14ac:dyDescent="0.25">
      <c r="A47" s="1">
        <v>44196</v>
      </c>
      <c r="B47" t="s">
        <v>721</v>
      </c>
      <c r="C47" t="s">
        <v>722</v>
      </c>
      <c r="D47" s="4">
        <v>340</v>
      </c>
    </row>
    <row r="48" spans="1:4" x14ac:dyDescent="0.25">
      <c r="A48" s="1">
        <v>44196</v>
      </c>
      <c r="B48" t="s">
        <v>726</v>
      </c>
      <c r="C48" t="s">
        <v>727</v>
      </c>
      <c r="D48" s="4">
        <v>13337.689999999999</v>
      </c>
    </row>
    <row r="49" spans="1:4" x14ac:dyDescent="0.25">
      <c r="A49" s="1">
        <v>44196</v>
      </c>
      <c r="B49" t="s">
        <v>730</v>
      </c>
      <c r="C49" t="s">
        <v>731</v>
      </c>
      <c r="D49" s="4">
        <v>4540.3599999999997</v>
      </c>
    </row>
    <row r="50" spans="1:4" x14ac:dyDescent="0.25">
      <c r="A50" s="1">
        <v>44196</v>
      </c>
      <c r="B50" t="s">
        <v>734</v>
      </c>
      <c r="C50" t="s">
        <v>735</v>
      </c>
      <c r="D50" s="4">
        <v>1392.73</v>
      </c>
    </row>
    <row r="51" spans="1:4" x14ac:dyDescent="0.25">
      <c r="A51" s="1">
        <v>44196</v>
      </c>
      <c r="B51" t="s">
        <v>738</v>
      </c>
      <c r="C51" t="s">
        <v>739</v>
      </c>
      <c r="D51" s="4">
        <v>2379.5699999999997</v>
      </c>
    </row>
    <row r="52" spans="1:4" x14ac:dyDescent="0.25">
      <c r="A52" s="1">
        <v>44196</v>
      </c>
      <c r="B52" t="s">
        <v>742</v>
      </c>
      <c r="C52" t="s">
        <v>743</v>
      </c>
      <c r="D52" s="4">
        <v>219</v>
      </c>
    </row>
    <row r="53" spans="1:4" x14ac:dyDescent="0.25">
      <c r="A53" s="1">
        <v>44196</v>
      </c>
      <c r="B53" t="s">
        <v>747</v>
      </c>
      <c r="C53" t="s">
        <v>748</v>
      </c>
      <c r="D53" s="4">
        <v>27348.969999999998</v>
      </c>
    </row>
    <row r="54" spans="1:4" x14ac:dyDescent="0.25">
      <c r="A54" s="1">
        <v>44196</v>
      </c>
      <c r="B54" t="s">
        <v>751</v>
      </c>
      <c r="C54" t="s">
        <v>752</v>
      </c>
      <c r="D54" s="4">
        <v>64928.889999999985</v>
      </c>
    </row>
    <row r="55" spans="1:4" x14ac:dyDescent="0.25">
      <c r="A55" s="1">
        <v>44196</v>
      </c>
      <c r="B55" t="s">
        <v>755</v>
      </c>
      <c r="C55" t="s">
        <v>756</v>
      </c>
      <c r="D55" s="4">
        <v>70</v>
      </c>
    </row>
    <row r="56" spans="1:4" x14ac:dyDescent="0.25">
      <c r="A56" s="1">
        <v>44196</v>
      </c>
      <c r="B56" t="s">
        <v>759</v>
      </c>
      <c r="C56" t="s">
        <v>760</v>
      </c>
      <c r="D56" s="4">
        <v>2342.08</v>
      </c>
    </row>
    <row r="57" spans="1:4" x14ac:dyDescent="0.25">
      <c r="A57" s="1">
        <v>44196</v>
      </c>
      <c r="B57" t="s">
        <v>763</v>
      </c>
      <c r="C57" t="s">
        <v>764</v>
      </c>
      <c r="D57" s="4">
        <v>335</v>
      </c>
    </row>
    <row r="58" spans="1:4" x14ac:dyDescent="0.25">
      <c r="A58" s="1">
        <v>44196</v>
      </c>
      <c r="B58" t="s">
        <v>767</v>
      </c>
      <c r="C58" t="s">
        <v>768</v>
      </c>
      <c r="D58" s="4">
        <v>57492.449999999983</v>
      </c>
    </row>
    <row r="59" spans="1:4" x14ac:dyDescent="0.25">
      <c r="A59" s="1">
        <v>44196</v>
      </c>
      <c r="B59" t="s">
        <v>769</v>
      </c>
      <c r="C59" t="s">
        <v>770</v>
      </c>
      <c r="D59" s="4">
        <v>3898.8099999999995</v>
      </c>
    </row>
    <row r="60" spans="1:4" x14ac:dyDescent="0.25">
      <c r="A60" s="1">
        <v>44196</v>
      </c>
      <c r="B60" t="s">
        <v>773</v>
      </c>
      <c r="C60" t="s">
        <v>774</v>
      </c>
      <c r="D60" s="4">
        <v>11503.6</v>
      </c>
    </row>
    <row r="61" spans="1:4" x14ac:dyDescent="0.25">
      <c r="A61" s="1">
        <v>44196</v>
      </c>
      <c r="B61" t="s">
        <v>775</v>
      </c>
      <c r="C61" t="s">
        <v>776</v>
      </c>
      <c r="D61" s="4">
        <v>7861.1699999999992</v>
      </c>
    </row>
    <row r="62" spans="1:4" x14ac:dyDescent="0.25">
      <c r="A62" s="1">
        <v>44196</v>
      </c>
      <c r="B62" t="s">
        <v>777</v>
      </c>
      <c r="C62" t="s">
        <v>778</v>
      </c>
      <c r="D62" s="4">
        <v>5265.4499999999989</v>
      </c>
    </row>
    <row r="63" spans="1:4" x14ac:dyDescent="0.25">
      <c r="A63" s="1">
        <v>44196</v>
      </c>
      <c r="B63" t="s">
        <v>781</v>
      </c>
      <c r="C63" t="s">
        <v>782</v>
      </c>
      <c r="D63" s="4">
        <v>4089.5200000000004</v>
      </c>
    </row>
    <row r="64" spans="1:4" x14ac:dyDescent="0.25">
      <c r="A64" s="1">
        <v>44196</v>
      </c>
      <c r="B64" t="s">
        <v>785</v>
      </c>
      <c r="C64" t="s">
        <v>786</v>
      </c>
      <c r="D64" s="4">
        <v>19319.73</v>
      </c>
    </row>
    <row r="65" spans="1:4" x14ac:dyDescent="0.25">
      <c r="A65" s="1">
        <v>44196</v>
      </c>
      <c r="B65" t="s">
        <v>788</v>
      </c>
      <c r="C65" t="s">
        <v>789</v>
      </c>
      <c r="D65" s="4">
        <v>37591.960000000006</v>
      </c>
    </row>
    <row r="66" spans="1:4" x14ac:dyDescent="0.25">
      <c r="A66" s="1">
        <v>44196</v>
      </c>
      <c r="B66" t="s">
        <v>790</v>
      </c>
      <c r="C66" t="s">
        <v>791</v>
      </c>
      <c r="D66" s="4">
        <v>4785.6899999999996</v>
      </c>
    </row>
    <row r="67" spans="1:4" x14ac:dyDescent="0.25">
      <c r="A67" s="1">
        <v>44196</v>
      </c>
      <c r="B67" t="s">
        <v>792</v>
      </c>
      <c r="C67" t="s">
        <v>793</v>
      </c>
      <c r="D67" s="4">
        <v>420</v>
      </c>
    </row>
    <row r="68" spans="1:4" x14ac:dyDescent="0.25">
      <c r="A68" s="1">
        <v>44196</v>
      </c>
      <c r="B68" t="s">
        <v>794</v>
      </c>
      <c r="C68" t="s">
        <v>795</v>
      </c>
      <c r="D68" s="4">
        <v>84604.789999999979</v>
      </c>
    </row>
    <row r="69" spans="1:4" x14ac:dyDescent="0.25">
      <c r="A69" s="1">
        <v>44196</v>
      </c>
      <c r="B69" t="s">
        <v>796</v>
      </c>
      <c r="C69" t="s">
        <v>797</v>
      </c>
      <c r="D69" s="4">
        <v>6625.2900000000009</v>
      </c>
    </row>
    <row r="70" spans="1:4" x14ac:dyDescent="0.25">
      <c r="A70" s="1">
        <v>44196</v>
      </c>
      <c r="B70" t="s">
        <v>798</v>
      </c>
      <c r="C70" t="s">
        <v>799</v>
      </c>
      <c r="D70" s="4">
        <v>122.79</v>
      </c>
    </row>
    <row r="71" spans="1:4" x14ac:dyDescent="0.25">
      <c r="A71" s="1">
        <v>44196</v>
      </c>
      <c r="B71" t="s">
        <v>800</v>
      </c>
      <c r="C71" t="s">
        <v>801</v>
      </c>
      <c r="D71" s="4">
        <v>15291.5</v>
      </c>
    </row>
    <row r="72" spans="1:4" x14ac:dyDescent="0.25">
      <c r="A72" s="1">
        <v>44196</v>
      </c>
      <c r="B72" t="s">
        <v>802</v>
      </c>
      <c r="C72" t="s">
        <v>803</v>
      </c>
      <c r="D72" s="4">
        <v>1053.2</v>
      </c>
    </row>
    <row r="73" spans="1:4" x14ac:dyDescent="0.25">
      <c r="A73" s="1">
        <v>44196</v>
      </c>
      <c r="B73" t="s">
        <v>804</v>
      </c>
      <c r="C73" t="s">
        <v>805</v>
      </c>
      <c r="D73" s="4">
        <v>17665.480000000003</v>
      </c>
    </row>
    <row r="74" spans="1:4" x14ac:dyDescent="0.25">
      <c r="A74" s="1">
        <v>44196</v>
      </c>
      <c r="B74" t="s">
        <v>808</v>
      </c>
      <c r="C74" t="s">
        <v>809</v>
      </c>
      <c r="D74" s="4">
        <v>7718.7900000000009</v>
      </c>
    </row>
    <row r="75" spans="1:4" x14ac:dyDescent="0.25">
      <c r="A75" s="1">
        <v>44196</v>
      </c>
      <c r="B75" t="s">
        <v>812</v>
      </c>
      <c r="C75" t="s">
        <v>813</v>
      </c>
      <c r="D75" s="4">
        <v>1694.99</v>
      </c>
    </row>
    <row r="76" spans="1:4" x14ac:dyDescent="0.25">
      <c r="A76" s="1">
        <v>44196</v>
      </c>
      <c r="B76" t="s">
        <v>814</v>
      </c>
      <c r="C76" t="s">
        <v>815</v>
      </c>
      <c r="D76" s="4">
        <v>11287.95</v>
      </c>
    </row>
    <row r="77" spans="1:4" x14ac:dyDescent="0.25">
      <c r="A77" s="1">
        <v>44196</v>
      </c>
      <c r="B77" t="s">
        <v>816</v>
      </c>
      <c r="C77" t="s">
        <v>817</v>
      </c>
      <c r="D77" s="4">
        <v>30004.749999999975</v>
      </c>
    </row>
    <row r="78" spans="1:4" x14ac:dyDescent="0.25">
      <c r="A78" s="1">
        <v>44196</v>
      </c>
      <c r="B78" t="s">
        <v>818</v>
      </c>
      <c r="C78" t="s">
        <v>819</v>
      </c>
      <c r="D78" s="4">
        <v>9.2799999999999994</v>
      </c>
    </row>
    <row r="79" spans="1:4" x14ac:dyDescent="0.25">
      <c r="A79" s="1">
        <v>44196</v>
      </c>
      <c r="B79" t="s">
        <v>820</v>
      </c>
      <c r="C79" t="s">
        <v>821</v>
      </c>
      <c r="D79" s="4">
        <v>167.72</v>
      </c>
    </row>
    <row r="80" spans="1:4" x14ac:dyDescent="0.25">
      <c r="A80" s="1">
        <v>44196</v>
      </c>
      <c r="B80" t="s">
        <v>822</v>
      </c>
      <c r="C80" t="s">
        <v>823</v>
      </c>
      <c r="D80" s="4">
        <v>6146.9499999999989</v>
      </c>
    </row>
    <row r="81" spans="1:4" x14ac:dyDescent="0.25">
      <c r="A81" s="1">
        <v>44196</v>
      </c>
      <c r="B81" t="s">
        <v>826</v>
      </c>
      <c r="C81" t="s">
        <v>827</v>
      </c>
      <c r="D81" s="4">
        <v>1365.1200000000001</v>
      </c>
    </row>
    <row r="82" spans="1:4" x14ac:dyDescent="0.25">
      <c r="A82" s="1">
        <v>44196</v>
      </c>
      <c r="B82" t="s">
        <v>828</v>
      </c>
      <c r="C82" t="s">
        <v>829</v>
      </c>
      <c r="D82" s="4">
        <v>1534.72</v>
      </c>
    </row>
    <row r="83" spans="1:4" x14ac:dyDescent="0.25">
      <c r="A83" s="1">
        <v>44196</v>
      </c>
      <c r="B83" t="s">
        <v>830</v>
      </c>
      <c r="C83" t="s">
        <v>831</v>
      </c>
      <c r="D83" s="4">
        <v>6108</v>
      </c>
    </row>
    <row r="84" spans="1:4" x14ac:dyDescent="0.25">
      <c r="A84" s="1">
        <v>44196</v>
      </c>
      <c r="B84" t="s">
        <v>832</v>
      </c>
      <c r="C84" t="s">
        <v>833</v>
      </c>
      <c r="D84" s="4">
        <v>12000</v>
      </c>
    </row>
    <row r="85" spans="1:4" x14ac:dyDescent="0.25">
      <c r="A85" s="1">
        <v>44196</v>
      </c>
      <c r="B85" t="s">
        <v>834</v>
      </c>
      <c r="C85" t="s">
        <v>835</v>
      </c>
      <c r="D85" s="4">
        <v>36000</v>
      </c>
    </row>
    <row r="86" spans="1:4" x14ac:dyDescent="0.25">
      <c r="A86" s="1">
        <v>44196</v>
      </c>
      <c r="B86" t="s">
        <v>836</v>
      </c>
      <c r="C86" t="s">
        <v>837</v>
      </c>
      <c r="D86" s="4">
        <v>1100</v>
      </c>
    </row>
    <row r="87" spans="1:4" x14ac:dyDescent="0.25">
      <c r="A87" s="1">
        <v>44196</v>
      </c>
      <c r="B87" t="s">
        <v>838</v>
      </c>
      <c r="C87" t="s">
        <v>839</v>
      </c>
      <c r="D87" s="4">
        <v>15568</v>
      </c>
    </row>
    <row r="88" spans="1:4" x14ac:dyDescent="0.25">
      <c r="A88" s="1">
        <v>44196</v>
      </c>
      <c r="B88" t="s">
        <v>840</v>
      </c>
      <c r="C88" t="s">
        <v>841</v>
      </c>
      <c r="D88" s="4">
        <v>27500</v>
      </c>
    </row>
    <row r="89" spans="1:4" x14ac:dyDescent="0.25">
      <c r="A89" s="1">
        <v>44196</v>
      </c>
      <c r="B89" t="s">
        <v>842</v>
      </c>
      <c r="C89" t="s">
        <v>843</v>
      </c>
      <c r="D89" s="4">
        <v>1100</v>
      </c>
    </row>
    <row r="90" spans="1:4" x14ac:dyDescent="0.25">
      <c r="A90" s="1">
        <v>44196</v>
      </c>
      <c r="B90" t="s">
        <v>844</v>
      </c>
      <c r="C90" t="s">
        <v>845</v>
      </c>
      <c r="D90" s="4">
        <v>26673.89</v>
      </c>
    </row>
    <row r="91" spans="1:4" x14ac:dyDescent="0.25">
      <c r="A91" s="1">
        <v>44196</v>
      </c>
      <c r="B91" t="s">
        <v>849</v>
      </c>
      <c r="C91" t="s">
        <v>850</v>
      </c>
      <c r="D91" s="4">
        <v>16500</v>
      </c>
    </row>
    <row r="92" spans="1:4" x14ac:dyDescent="0.25">
      <c r="A92" s="1">
        <v>44196</v>
      </c>
      <c r="B92" t="s">
        <v>853</v>
      </c>
      <c r="C92" t="s">
        <v>854</v>
      </c>
      <c r="D92" s="4">
        <v>6950.8</v>
      </c>
    </row>
    <row r="93" spans="1:4" x14ac:dyDescent="0.25">
      <c r="A93" s="1">
        <v>44196</v>
      </c>
      <c r="B93" t="s">
        <v>857</v>
      </c>
      <c r="C93" t="s">
        <v>858</v>
      </c>
      <c r="D93" s="4">
        <v>18950</v>
      </c>
    </row>
    <row r="94" spans="1:4" x14ac:dyDescent="0.25">
      <c r="A94" s="1">
        <v>44196</v>
      </c>
      <c r="B94" t="s">
        <v>861</v>
      </c>
      <c r="C94" t="s">
        <v>862</v>
      </c>
      <c r="D94" s="4">
        <v>247777.46</v>
      </c>
    </row>
    <row r="95" spans="1:4" x14ac:dyDescent="0.25">
      <c r="A95" s="1">
        <v>44196</v>
      </c>
      <c r="B95" t="s">
        <v>863</v>
      </c>
      <c r="C95" t="s">
        <v>864</v>
      </c>
      <c r="D95" s="4">
        <v>690.6</v>
      </c>
    </row>
    <row r="96" spans="1:4" x14ac:dyDescent="0.25">
      <c r="A96" s="1">
        <v>44196</v>
      </c>
      <c r="B96" t="s">
        <v>867</v>
      </c>
      <c r="C96" t="s">
        <v>868</v>
      </c>
      <c r="D96" s="4">
        <v>13258.01</v>
      </c>
    </row>
    <row r="97" spans="1:4" x14ac:dyDescent="0.25">
      <c r="A97" s="1">
        <v>44196</v>
      </c>
      <c r="B97" t="s">
        <v>869</v>
      </c>
      <c r="C97" t="s">
        <v>870</v>
      </c>
      <c r="D97" s="4">
        <v>3631.4300000000003</v>
      </c>
    </row>
    <row r="98" spans="1:4" x14ac:dyDescent="0.25">
      <c r="A98" s="1">
        <v>44196</v>
      </c>
      <c r="B98" t="s">
        <v>1500</v>
      </c>
      <c r="C98" t="s">
        <v>1501</v>
      </c>
      <c r="D98" s="4">
        <v>989562.7699999999</v>
      </c>
    </row>
    <row r="99" spans="1:4" x14ac:dyDescent="0.25">
      <c r="A99" s="1">
        <v>44196</v>
      </c>
      <c r="B99" t="s">
        <v>1503</v>
      </c>
      <c r="C99" t="s">
        <v>1504</v>
      </c>
      <c r="D99" s="4">
        <v>726970.91999999993</v>
      </c>
    </row>
    <row r="100" spans="1:4" x14ac:dyDescent="0.25">
      <c r="A100" s="1">
        <v>44196</v>
      </c>
      <c r="B100" t="s">
        <v>1505</v>
      </c>
      <c r="C100" t="s">
        <v>1506</v>
      </c>
      <c r="D100" s="4">
        <v>246352.58000000002</v>
      </c>
    </row>
    <row r="101" spans="1:4" x14ac:dyDescent="0.25">
      <c r="A101" s="1">
        <v>44196</v>
      </c>
      <c r="B101" t="s">
        <v>1507</v>
      </c>
      <c r="C101" t="s">
        <v>1508</v>
      </c>
      <c r="D101" s="4">
        <v>43293.440000000002</v>
      </c>
    </row>
    <row r="102" spans="1:4" x14ac:dyDescent="0.25">
      <c r="A102" s="1">
        <v>44196</v>
      </c>
      <c r="B102" t="s">
        <v>1509</v>
      </c>
      <c r="C102" t="s">
        <v>1510</v>
      </c>
      <c r="D102" s="4">
        <v>9525</v>
      </c>
    </row>
    <row r="103" spans="1:4" x14ac:dyDescent="0.25">
      <c r="A103" s="1">
        <v>44196</v>
      </c>
      <c r="B103" t="s">
        <v>1511</v>
      </c>
      <c r="C103" t="s">
        <v>1512</v>
      </c>
      <c r="D103" s="4">
        <v>4687.5</v>
      </c>
    </row>
    <row r="104" spans="1:4" x14ac:dyDescent="0.25">
      <c r="A104" s="1">
        <v>44196</v>
      </c>
      <c r="B104" t="s">
        <v>1515</v>
      </c>
      <c r="C104" t="s">
        <v>1516</v>
      </c>
      <c r="D104" s="4">
        <v>152871.53</v>
      </c>
    </row>
    <row r="105" spans="1:4" x14ac:dyDescent="0.25">
      <c r="A105" s="1">
        <v>44196</v>
      </c>
      <c r="B105" t="s">
        <v>1517</v>
      </c>
      <c r="C105" t="s">
        <v>1518</v>
      </c>
      <c r="D105" s="4">
        <v>183259.06</v>
      </c>
    </row>
    <row r="106" spans="1:4" x14ac:dyDescent="0.25">
      <c r="A106" s="1">
        <v>44196</v>
      </c>
      <c r="B106" t="s">
        <v>1519</v>
      </c>
      <c r="C106" t="s">
        <v>1520</v>
      </c>
      <c r="D106" s="4">
        <v>29212.34</v>
      </c>
    </row>
    <row r="107" spans="1:4" x14ac:dyDescent="0.25">
      <c r="A107" s="1">
        <v>44196</v>
      </c>
      <c r="B107" t="s">
        <v>1521</v>
      </c>
      <c r="C107" t="s">
        <v>1522</v>
      </c>
      <c r="D107" s="4">
        <v>915.34000000000015</v>
      </c>
    </row>
    <row r="108" spans="1:4" x14ac:dyDescent="0.25">
      <c r="A108" s="1">
        <v>44196</v>
      </c>
      <c r="B108" t="s">
        <v>1523</v>
      </c>
      <c r="C108" t="s">
        <v>1524</v>
      </c>
      <c r="D108" s="4">
        <v>17290.599999999999</v>
      </c>
    </row>
    <row r="109" spans="1:4" x14ac:dyDescent="0.25">
      <c r="A109" s="1">
        <v>44196</v>
      </c>
      <c r="B109" t="s">
        <v>1525</v>
      </c>
      <c r="C109" t="s">
        <v>1526</v>
      </c>
      <c r="D109" s="4">
        <v>1070.0999999999999</v>
      </c>
    </row>
    <row r="110" spans="1:4" x14ac:dyDescent="0.25">
      <c r="A110" s="1">
        <v>44196</v>
      </c>
      <c r="B110" t="s">
        <v>1527</v>
      </c>
      <c r="C110" t="s">
        <v>1528</v>
      </c>
      <c r="D110" s="4">
        <v>69978.820000000007</v>
      </c>
    </row>
    <row r="111" spans="1:4" x14ac:dyDescent="0.25">
      <c r="A111" s="1">
        <v>44196</v>
      </c>
      <c r="B111" t="s">
        <v>1529</v>
      </c>
      <c r="C111" t="s">
        <v>1530</v>
      </c>
      <c r="D111" s="4">
        <v>41298.959999999999</v>
      </c>
    </row>
    <row r="112" spans="1:4" x14ac:dyDescent="0.25">
      <c r="A112" s="1">
        <v>44196</v>
      </c>
      <c r="B112" t="s">
        <v>1531</v>
      </c>
      <c r="C112" t="s">
        <v>1532</v>
      </c>
      <c r="D112" s="4">
        <v>17844.54</v>
      </c>
    </row>
    <row r="113" spans="1:4" x14ac:dyDescent="0.25">
      <c r="A113" s="1">
        <v>44196</v>
      </c>
      <c r="B113" t="s">
        <v>1533</v>
      </c>
      <c r="C113" t="s">
        <v>1534</v>
      </c>
      <c r="D113" s="4">
        <v>2375.6099999999997</v>
      </c>
    </row>
    <row r="114" spans="1:4" x14ac:dyDescent="0.25">
      <c r="A114" s="1">
        <v>44196</v>
      </c>
      <c r="B114" t="s">
        <v>1535</v>
      </c>
      <c r="C114" t="s">
        <v>1536</v>
      </c>
      <c r="D114" s="4">
        <v>10186.75</v>
      </c>
    </row>
    <row r="115" spans="1:4" x14ac:dyDescent="0.25">
      <c r="A115" s="1">
        <v>44196</v>
      </c>
      <c r="B115" t="s">
        <v>1537</v>
      </c>
      <c r="C115" t="s">
        <v>1538</v>
      </c>
      <c r="D115" s="4">
        <v>11024.21</v>
      </c>
    </row>
    <row r="116" spans="1:4" x14ac:dyDescent="0.25">
      <c r="A116" s="1">
        <v>44196</v>
      </c>
      <c r="B116" t="s">
        <v>1539</v>
      </c>
      <c r="C116" t="s">
        <v>1540</v>
      </c>
      <c r="D116" s="4">
        <v>842.2600000000001</v>
      </c>
    </row>
    <row r="117" spans="1:4" x14ac:dyDescent="0.25">
      <c r="A117" s="1">
        <v>44196</v>
      </c>
      <c r="B117" t="s">
        <v>1541</v>
      </c>
      <c r="C117" t="s">
        <v>1542</v>
      </c>
      <c r="D117" s="4">
        <v>2752</v>
      </c>
    </row>
    <row r="118" spans="1:4" x14ac:dyDescent="0.25">
      <c r="A118" s="1">
        <v>44196</v>
      </c>
      <c r="B118" t="s">
        <v>1543</v>
      </c>
      <c r="C118" t="s">
        <v>1544</v>
      </c>
      <c r="D118" s="4">
        <v>1421</v>
      </c>
    </row>
    <row r="119" spans="1:4" x14ac:dyDescent="0.25">
      <c r="A119" s="1">
        <v>44196</v>
      </c>
      <c r="B119" t="s">
        <v>1545</v>
      </c>
      <c r="C119" t="s">
        <v>1546</v>
      </c>
      <c r="D119" s="4">
        <v>86</v>
      </c>
    </row>
    <row r="120" spans="1:4" x14ac:dyDescent="0.25">
      <c r="A120" s="1">
        <v>44196</v>
      </c>
      <c r="B120" t="s">
        <v>1547</v>
      </c>
      <c r="C120" t="s">
        <v>1548</v>
      </c>
      <c r="D120" s="4">
        <v>1230</v>
      </c>
    </row>
    <row r="121" spans="1:4" x14ac:dyDescent="0.25">
      <c r="A121" s="1">
        <v>44196</v>
      </c>
      <c r="B121" t="s">
        <v>1549</v>
      </c>
      <c r="C121" t="s">
        <v>1550</v>
      </c>
      <c r="D121" s="4">
        <v>14023.87</v>
      </c>
    </row>
    <row r="122" spans="1:4" x14ac:dyDescent="0.25">
      <c r="A122" s="1">
        <v>44196</v>
      </c>
      <c r="B122" t="s">
        <v>911</v>
      </c>
      <c r="C122" t="s">
        <v>912</v>
      </c>
      <c r="D122" s="4">
        <v>7800</v>
      </c>
    </row>
    <row r="123" spans="1:4" x14ac:dyDescent="0.25">
      <c r="A123" s="1">
        <v>44196</v>
      </c>
      <c r="B123" t="s">
        <v>915</v>
      </c>
      <c r="C123" t="s">
        <v>916</v>
      </c>
      <c r="D123" s="4">
        <v>4000</v>
      </c>
    </row>
    <row r="124" spans="1:4" x14ac:dyDescent="0.25">
      <c r="A124" s="1">
        <v>44196</v>
      </c>
      <c r="B124" t="s">
        <v>917</v>
      </c>
      <c r="C124" t="s">
        <v>918</v>
      </c>
      <c r="D124" s="4">
        <v>10000</v>
      </c>
    </row>
    <row r="125" spans="1:4" x14ac:dyDescent="0.25">
      <c r="A125" s="1">
        <v>44196</v>
      </c>
      <c r="B125" t="s">
        <v>919</v>
      </c>
      <c r="C125" t="s">
        <v>920</v>
      </c>
      <c r="D125" s="4">
        <v>21213.350000000002</v>
      </c>
    </row>
    <row r="126" spans="1:4" x14ac:dyDescent="0.25">
      <c r="A126" s="1">
        <v>44196</v>
      </c>
      <c r="B126" t="s">
        <v>924</v>
      </c>
      <c r="C126" t="s">
        <v>925</v>
      </c>
      <c r="D126" s="4">
        <v>32054.719999999998</v>
      </c>
    </row>
    <row r="127" spans="1:4" x14ac:dyDescent="0.25">
      <c r="A127" s="1">
        <v>44196</v>
      </c>
      <c r="B127" t="s">
        <v>927</v>
      </c>
      <c r="C127" t="s">
        <v>928</v>
      </c>
      <c r="D127" s="4">
        <v>9310.9</v>
      </c>
    </row>
    <row r="128" spans="1:4" x14ac:dyDescent="0.25">
      <c r="A128" s="1">
        <v>44196</v>
      </c>
      <c r="B128" t="s">
        <v>931</v>
      </c>
      <c r="C128" t="s">
        <v>932</v>
      </c>
      <c r="D128" s="4">
        <v>44651.81</v>
      </c>
    </row>
    <row r="129" spans="1:4" x14ac:dyDescent="0.25">
      <c r="A129" s="1">
        <v>44196</v>
      </c>
      <c r="B129" t="s">
        <v>935</v>
      </c>
      <c r="C129" t="s">
        <v>936</v>
      </c>
      <c r="D129" s="4">
        <v>20818.71</v>
      </c>
    </row>
    <row r="130" spans="1:4" x14ac:dyDescent="0.25">
      <c r="A130" s="1">
        <v>44196</v>
      </c>
      <c r="B130" t="s">
        <v>938</v>
      </c>
      <c r="C130" t="s">
        <v>939</v>
      </c>
      <c r="D130" s="4">
        <v>2258.6000000000004</v>
      </c>
    </row>
    <row r="131" spans="1:4" x14ac:dyDescent="0.25">
      <c r="A131" s="1">
        <v>44196</v>
      </c>
      <c r="B131" t="s">
        <v>942</v>
      </c>
      <c r="C131" t="s">
        <v>943</v>
      </c>
      <c r="D131" s="4">
        <v>8731.66</v>
      </c>
    </row>
    <row r="132" spans="1:4" x14ac:dyDescent="0.25">
      <c r="A132" s="1">
        <v>44196</v>
      </c>
      <c r="B132" t="s">
        <v>945</v>
      </c>
      <c r="C132" t="s">
        <v>946</v>
      </c>
      <c r="D132" s="4">
        <v>393.75</v>
      </c>
    </row>
    <row r="133" spans="1:4" x14ac:dyDescent="0.25">
      <c r="A133" s="1">
        <v>44196</v>
      </c>
      <c r="B133" t="s">
        <v>948</v>
      </c>
      <c r="C133" t="s">
        <v>949</v>
      </c>
      <c r="D133" s="4">
        <v>3281.82</v>
      </c>
    </row>
    <row r="134" spans="1:4" x14ac:dyDescent="0.25">
      <c r="A134" s="1">
        <v>44196</v>
      </c>
      <c r="B134" t="s">
        <v>952</v>
      </c>
      <c r="C134" t="s">
        <v>953</v>
      </c>
      <c r="D134" s="4">
        <v>1065853.8899999999</v>
      </c>
    </row>
    <row r="135" spans="1:4" x14ac:dyDescent="0.25">
      <c r="A135" s="1">
        <v>44196</v>
      </c>
      <c r="B135" t="s">
        <v>955</v>
      </c>
      <c r="C135" t="s">
        <v>956</v>
      </c>
      <c r="D135" s="4">
        <v>275100</v>
      </c>
    </row>
    <row r="136" spans="1:4" x14ac:dyDescent="0.25">
      <c r="A136" s="1">
        <v>44196</v>
      </c>
      <c r="B136" t="s">
        <v>957</v>
      </c>
      <c r="C136" t="s">
        <v>958</v>
      </c>
      <c r="D136" s="4">
        <v>2395000</v>
      </c>
    </row>
    <row r="137" spans="1:4" x14ac:dyDescent="0.25">
      <c r="A137" s="1">
        <v>44196</v>
      </c>
      <c r="B137" t="s">
        <v>959</v>
      </c>
      <c r="C137" t="s">
        <v>960</v>
      </c>
      <c r="D137" s="4">
        <v>32000</v>
      </c>
    </row>
    <row r="138" spans="1:4" x14ac:dyDescent="0.25">
      <c r="A138" s="1">
        <v>44196</v>
      </c>
      <c r="B138" t="s">
        <v>961</v>
      </c>
      <c r="C138" t="s">
        <v>962</v>
      </c>
      <c r="D138" s="4">
        <v>6133.4299999999985</v>
      </c>
    </row>
    <row r="139" spans="1:4" x14ac:dyDescent="0.25">
      <c r="A139" s="1">
        <v>44196</v>
      </c>
      <c r="B139" t="s">
        <v>963</v>
      </c>
      <c r="C139" t="s">
        <v>964</v>
      </c>
      <c r="D139" s="4">
        <v>1300</v>
      </c>
    </row>
    <row r="140" spans="1:4" x14ac:dyDescent="0.25">
      <c r="A140" s="1">
        <v>44196</v>
      </c>
      <c r="B140" t="s">
        <v>967</v>
      </c>
      <c r="C140" t="s">
        <v>968</v>
      </c>
      <c r="D140" s="4">
        <v>169.88</v>
      </c>
    </row>
    <row r="141" spans="1:4" x14ac:dyDescent="0.25">
      <c r="A141" s="1">
        <v>44196</v>
      </c>
      <c r="B141" t="s">
        <v>971</v>
      </c>
      <c r="C141" t="s">
        <v>972</v>
      </c>
      <c r="D141" s="4">
        <v>1018</v>
      </c>
    </row>
    <row r="142" spans="1:4" x14ac:dyDescent="0.25">
      <c r="A142" s="1">
        <v>44196</v>
      </c>
      <c r="B142" t="s">
        <v>973</v>
      </c>
      <c r="C142" t="s">
        <v>974</v>
      </c>
      <c r="D142" s="4">
        <v>11480</v>
      </c>
    </row>
    <row r="143" spans="1:4" x14ac:dyDescent="0.25">
      <c r="A143" s="1">
        <v>44196</v>
      </c>
      <c r="B143" t="s">
        <v>977</v>
      </c>
      <c r="C143" t="s">
        <v>978</v>
      </c>
      <c r="D143" s="4">
        <v>4692.2999999999993</v>
      </c>
    </row>
    <row r="144" spans="1:4" x14ac:dyDescent="0.25">
      <c r="A144" s="1">
        <v>44196</v>
      </c>
      <c r="B144" t="s">
        <v>981</v>
      </c>
      <c r="C144" t="s">
        <v>982</v>
      </c>
      <c r="D144" s="4">
        <v>1641.45</v>
      </c>
    </row>
    <row r="145" spans="1:4" x14ac:dyDescent="0.25">
      <c r="A145" s="1">
        <v>44196</v>
      </c>
      <c r="B145" t="s">
        <v>985</v>
      </c>
      <c r="C145" t="s">
        <v>986</v>
      </c>
      <c r="D145" s="4">
        <v>17815.3</v>
      </c>
    </row>
    <row r="146" spans="1:4" x14ac:dyDescent="0.25">
      <c r="A146" s="1">
        <v>44196</v>
      </c>
      <c r="B146" t="s">
        <v>989</v>
      </c>
      <c r="C146" t="s">
        <v>990</v>
      </c>
      <c r="D146" s="4">
        <v>2677.1200000000003</v>
      </c>
    </row>
    <row r="147" spans="1:4" x14ac:dyDescent="0.25">
      <c r="A147" s="1">
        <v>44196</v>
      </c>
      <c r="B147" t="s">
        <v>991</v>
      </c>
      <c r="C147" t="s">
        <v>992</v>
      </c>
      <c r="D147" s="4">
        <v>16564.939999999999</v>
      </c>
    </row>
    <row r="148" spans="1:4" x14ac:dyDescent="0.25">
      <c r="A148" s="1">
        <v>44196</v>
      </c>
      <c r="B148" t="s">
        <v>993</v>
      </c>
      <c r="C148" t="s">
        <v>994</v>
      </c>
      <c r="D148" s="4">
        <v>12557.609999999999</v>
      </c>
    </row>
    <row r="149" spans="1:4" x14ac:dyDescent="0.25">
      <c r="A149" s="1">
        <v>44196</v>
      </c>
      <c r="B149" t="s">
        <v>997</v>
      </c>
      <c r="C149" t="s">
        <v>998</v>
      </c>
      <c r="D149" s="4">
        <v>270</v>
      </c>
    </row>
    <row r="150" spans="1:4" x14ac:dyDescent="0.25">
      <c r="A150" s="1">
        <v>44196</v>
      </c>
      <c r="B150" t="s">
        <v>1001</v>
      </c>
      <c r="C150" t="s">
        <v>1002</v>
      </c>
      <c r="D150" s="4">
        <v>16.489999999999998</v>
      </c>
    </row>
    <row r="151" spans="1:4" x14ac:dyDescent="0.25">
      <c r="A151" s="1">
        <v>44196</v>
      </c>
      <c r="B151" t="s">
        <v>1005</v>
      </c>
      <c r="C151" t="s">
        <v>1006</v>
      </c>
      <c r="D151" s="4">
        <v>13.189999999998875</v>
      </c>
    </row>
    <row r="152" spans="1:4" x14ac:dyDescent="0.25">
      <c r="A152" s="1">
        <v>44196</v>
      </c>
      <c r="B152" t="s">
        <v>1007</v>
      </c>
      <c r="C152" t="s">
        <v>1008</v>
      </c>
      <c r="D152" s="4">
        <v>56928.929999999993</v>
      </c>
    </row>
    <row r="153" spans="1:4" x14ac:dyDescent="0.25">
      <c r="A153" s="1">
        <v>44196</v>
      </c>
      <c r="B153" t="s">
        <v>1009</v>
      </c>
      <c r="C153" t="s">
        <v>1010</v>
      </c>
      <c r="D153" s="4">
        <v>10107.630000000001</v>
      </c>
    </row>
    <row r="154" spans="1:4" x14ac:dyDescent="0.25">
      <c r="A154" s="1">
        <v>44196</v>
      </c>
      <c r="B154" t="s">
        <v>1013</v>
      </c>
      <c r="C154" t="s">
        <v>1014</v>
      </c>
      <c r="D154" s="4">
        <v>1716.57</v>
      </c>
    </row>
    <row r="155" spans="1:4" x14ac:dyDescent="0.25">
      <c r="A155" s="1">
        <v>44196</v>
      </c>
      <c r="B155" t="s">
        <v>1017</v>
      </c>
      <c r="C155" t="s">
        <v>1018</v>
      </c>
      <c r="D155" s="4">
        <v>7516.7899999999991</v>
      </c>
    </row>
    <row r="156" spans="1:4" x14ac:dyDescent="0.25">
      <c r="A156" s="1">
        <v>44196</v>
      </c>
      <c r="B156" t="s">
        <v>1021</v>
      </c>
      <c r="C156" t="s">
        <v>1022</v>
      </c>
      <c r="D156" s="4">
        <v>4666.6500000000005</v>
      </c>
    </row>
    <row r="157" spans="1:4" x14ac:dyDescent="0.25">
      <c r="A157" s="1">
        <v>44196</v>
      </c>
      <c r="B157" t="s">
        <v>1025</v>
      </c>
      <c r="C157" t="s">
        <v>1026</v>
      </c>
      <c r="D157" s="4">
        <v>165.25</v>
      </c>
    </row>
    <row r="158" spans="1:4" x14ac:dyDescent="0.25">
      <c r="A158" s="1">
        <v>44196</v>
      </c>
      <c r="B158" t="s">
        <v>1027</v>
      </c>
      <c r="C158" t="s">
        <v>1028</v>
      </c>
      <c r="D158" s="4">
        <v>14.24</v>
      </c>
    </row>
    <row r="159" spans="1:4" x14ac:dyDescent="0.25">
      <c r="A159" s="1">
        <v>44196</v>
      </c>
      <c r="B159" t="s">
        <v>1029</v>
      </c>
      <c r="C159" t="s">
        <v>1030</v>
      </c>
      <c r="D159" s="4">
        <v>6928.2800000000016</v>
      </c>
    </row>
    <row r="160" spans="1:4" x14ac:dyDescent="0.25">
      <c r="A160" s="1">
        <v>44196</v>
      </c>
      <c r="B160" t="s">
        <v>35</v>
      </c>
      <c r="C160" t="s">
        <v>1031</v>
      </c>
      <c r="D160" s="4">
        <v>8405.92</v>
      </c>
    </row>
    <row r="161" spans="1:4" x14ac:dyDescent="0.25">
      <c r="A161" s="1">
        <v>44196</v>
      </c>
      <c r="B161" t="s">
        <v>27</v>
      </c>
      <c r="C161" t="s">
        <v>1032</v>
      </c>
      <c r="D161" s="4">
        <v>-1722914.94</v>
      </c>
    </row>
    <row r="162" spans="1:4" x14ac:dyDescent="0.25">
      <c r="A162" s="1">
        <v>44196</v>
      </c>
      <c r="B162" t="s">
        <v>1035</v>
      </c>
      <c r="C162" t="s">
        <v>1036</v>
      </c>
      <c r="D162" s="4">
        <v>-297151.04999999993</v>
      </c>
    </row>
    <row r="163" spans="1:4" x14ac:dyDescent="0.25">
      <c r="A163" s="1">
        <v>44196</v>
      </c>
      <c r="B163" t="s">
        <v>28</v>
      </c>
      <c r="C163" t="s">
        <v>1039</v>
      </c>
      <c r="D163" s="4">
        <v>-210665.21999999994</v>
      </c>
    </row>
    <row r="164" spans="1:4" x14ac:dyDescent="0.25">
      <c r="A164" s="1">
        <v>44196</v>
      </c>
      <c r="B164" t="s">
        <v>29</v>
      </c>
      <c r="C164" t="s">
        <v>1040</v>
      </c>
      <c r="D164" s="4">
        <v>-46208.399999999994</v>
      </c>
    </row>
    <row r="165" spans="1:4" x14ac:dyDescent="0.25">
      <c r="A165" s="1">
        <v>44196</v>
      </c>
      <c r="B165" t="s">
        <v>1041</v>
      </c>
      <c r="C165" t="s">
        <v>1042</v>
      </c>
      <c r="D165" s="4">
        <v>-5101463.0500000017</v>
      </c>
    </row>
    <row r="166" spans="1:4" x14ac:dyDescent="0.25">
      <c r="A166" s="1">
        <v>44196</v>
      </c>
      <c r="B166" t="s">
        <v>33</v>
      </c>
      <c r="C166" t="s">
        <v>1043</v>
      </c>
      <c r="D166" s="4">
        <v>-147.54</v>
      </c>
    </row>
    <row r="167" spans="1:4" x14ac:dyDescent="0.25">
      <c r="A167" s="1">
        <v>44196</v>
      </c>
      <c r="B167" t="s">
        <v>34</v>
      </c>
      <c r="C167" t="s">
        <v>1044</v>
      </c>
      <c r="D167" s="4">
        <v>-96888.81</v>
      </c>
    </row>
    <row r="168" spans="1:4" x14ac:dyDescent="0.25">
      <c r="A168" s="1">
        <v>44196</v>
      </c>
      <c r="B168" t="s">
        <v>1045</v>
      </c>
      <c r="C168" t="s">
        <v>1046</v>
      </c>
      <c r="D168" s="4">
        <v>-13371.559999999989</v>
      </c>
    </row>
    <row r="169" spans="1:4" x14ac:dyDescent="0.25">
      <c r="A169" s="1">
        <v>44196</v>
      </c>
      <c r="B169" t="s">
        <v>1047</v>
      </c>
      <c r="C169" t="s">
        <v>1048</v>
      </c>
      <c r="D169" s="4">
        <v>-1536948</v>
      </c>
    </row>
    <row r="170" spans="1:4" x14ac:dyDescent="0.25">
      <c r="A170" s="1">
        <v>44196</v>
      </c>
      <c r="B170" t="s">
        <v>25</v>
      </c>
      <c r="C170" t="s">
        <v>1049</v>
      </c>
      <c r="D170" s="4">
        <v>-1321235.5099999998</v>
      </c>
    </row>
    <row r="171" spans="1:4" x14ac:dyDescent="0.25">
      <c r="A171" s="1">
        <v>44196</v>
      </c>
      <c r="B171" t="s">
        <v>1052</v>
      </c>
      <c r="C171" t="s">
        <v>1053</v>
      </c>
      <c r="D171" s="4">
        <v>-16873</v>
      </c>
    </row>
    <row r="172" spans="1:4" x14ac:dyDescent="0.25">
      <c r="A172" s="1">
        <v>44196</v>
      </c>
      <c r="B172" t="s">
        <v>1056</v>
      </c>
      <c r="C172" t="s">
        <v>1057</v>
      </c>
      <c r="D172" s="4">
        <v>-3764522</v>
      </c>
    </row>
    <row r="173" spans="1:4" x14ac:dyDescent="0.25">
      <c r="A173" s="1">
        <v>44196</v>
      </c>
      <c r="B173" t="s">
        <v>1058</v>
      </c>
      <c r="C173" t="s">
        <v>1059</v>
      </c>
      <c r="D173" s="4">
        <v>-256165</v>
      </c>
    </row>
    <row r="174" spans="1:4" x14ac:dyDescent="0.25">
      <c r="A174" s="1">
        <v>44196</v>
      </c>
      <c r="B174" t="s">
        <v>1062</v>
      </c>
      <c r="C174" t="s">
        <v>1063</v>
      </c>
      <c r="D174" s="4">
        <v>-5.9099999999999717</v>
      </c>
    </row>
    <row r="175" spans="1:4" x14ac:dyDescent="0.25">
      <c r="A175" s="1">
        <v>44196</v>
      </c>
      <c r="B175" t="s">
        <v>1066</v>
      </c>
      <c r="C175" t="s">
        <v>1067</v>
      </c>
      <c r="D175" s="4">
        <v>-52.170000000001167</v>
      </c>
    </row>
    <row r="176" spans="1:4" x14ac:dyDescent="0.25">
      <c r="A176" s="1">
        <v>44196</v>
      </c>
      <c r="B176" t="s">
        <v>1068</v>
      </c>
      <c r="C176" t="s">
        <v>1069</v>
      </c>
      <c r="D176" s="4">
        <v>-2729.7</v>
      </c>
    </row>
    <row r="177" spans="1:4" x14ac:dyDescent="0.25">
      <c r="A177" s="1">
        <v>44196</v>
      </c>
      <c r="B177" t="s">
        <v>1070</v>
      </c>
      <c r="C177" t="s">
        <v>1071</v>
      </c>
      <c r="D177" s="4">
        <v>-3086</v>
      </c>
    </row>
    <row r="178" spans="1:4" x14ac:dyDescent="0.25">
      <c r="A178" s="1">
        <v>44196</v>
      </c>
      <c r="B178" t="s">
        <v>1074</v>
      </c>
      <c r="C178" t="s">
        <v>1075</v>
      </c>
      <c r="D178" s="4">
        <v>-32195.510000000002</v>
      </c>
    </row>
    <row r="179" spans="1:4" x14ac:dyDescent="0.25">
      <c r="A179" s="1">
        <v>44196</v>
      </c>
      <c r="B179" t="s">
        <v>1078</v>
      </c>
      <c r="C179" t="s">
        <v>1079</v>
      </c>
      <c r="D179" s="4">
        <v>-984.49</v>
      </c>
    </row>
    <row r="180" spans="1:4" x14ac:dyDescent="0.25">
      <c r="A180" s="1">
        <v>44196</v>
      </c>
      <c r="B180" t="s">
        <v>1080</v>
      </c>
      <c r="C180" t="s">
        <v>1081</v>
      </c>
      <c r="D180" s="4">
        <v>-37001.920000000006</v>
      </c>
    </row>
    <row r="181" spans="1:4" x14ac:dyDescent="0.25">
      <c r="A181" s="1">
        <v>44196</v>
      </c>
      <c r="B181" t="s">
        <v>1082</v>
      </c>
      <c r="C181" t="s">
        <v>1083</v>
      </c>
      <c r="D181" s="4">
        <v>-116</v>
      </c>
    </row>
    <row r="182" spans="1:4" x14ac:dyDescent="0.25">
      <c r="A182" s="1">
        <v>44196</v>
      </c>
      <c r="B182" t="s">
        <v>1084</v>
      </c>
      <c r="C182" t="s">
        <v>1085</v>
      </c>
      <c r="D182" s="4">
        <v>-206610.33000000002</v>
      </c>
    </row>
    <row r="183" spans="1:4" x14ac:dyDescent="0.25">
      <c r="A183" s="1">
        <v>44196</v>
      </c>
      <c r="B183" t="s">
        <v>1089</v>
      </c>
      <c r="C183" t="s">
        <v>1090</v>
      </c>
      <c r="D183" s="4">
        <v>-12678.449999999999</v>
      </c>
    </row>
    <row r="184" spans="1:4" x14ac:dyDescent="0.25">
      <c r="A184" s="1">
        <v>44196</v>
      </c>
      <c r="B184" t="s">
        <v>1093</v>
      </c>
      <c r="C184" t="s">
        <v>1094</v>
      </c>
      <c r="D184" s="4">
        <v>-2000</v>
      </c>
    </row>
    <row r="185" spans="1:4" x14ac:dyDescent="0.25">
      <c r="A185" s="1">
        <v>44196</v>
      </c>
      <c r="B185" t="s">
        <v>1097</v>
      </c>
      <c r="C185" t="s">
        <v>1098</v>
      </c>
      <c r="D185" s="4">
        <v>-24457.97</v>
      </c>
    </row>
    <row r="186" spans="1:4" x14ac:dyDescent="0.25">
      <c r="A186" s="1">
        <v>44196</v>
      </c>
      <c r="B186" t="s">
        <v>1101</v>
      </c>
      <c r="C186" t="s">
        <v>1102</v>
      </c>
      <c r="D186" s="4">
        <v>-148.77000000000001</v>
      </c>
    </row>
    <row r="187" spans="1:4" x14ac:dyDescent="0.25">
      <c r="A187" s="1">
        <v>44196</v>
      </c>
      <c r="B187" t="s">
        <v>1105</v>
      </c>
      <c r="C187" t="s">
        <v>1106</v>
      </c>
      <c r="D187" s="4">
        <v>-552.01000000000204</v>
      </c>
    </row>
    <row r="188" spans="1:4" x14ac:dyDescent="0.25">
      <c r="A188" s="1">
        <v>44196</v>
      </c>
      <c r="B188" t="s">
        <v>570</v>
      </c>
      <c r="C188" t="s">
        <v>571</v>
      </c>
      <c r="D188" s="4">
        <v>10000</v>
      </c>
    </row>
    <row r="189" spans="1:4" x14ac:dyDescent="0.25">
      <c r="A189" s="1">
        <v>44196</v>
      </c>
      <c r="B189" t="s">
        <v>576</v>
      </c>
      <c r="C189" t="s">
        <v>577</v>
      </c>
      <c r="D189" s="4">
        <v>1843</v>
      </c>
    </row>
    <row r="190" spans="1:4" x14ac:dyDescent="0.25">
      <c r="A190" s="1">
        <v>44196</v>
      </c>
      <c r="B190" t="s">
        <v>580</v>
      </c>
      <c r="C190" t="s">
        <v>581</v>
      </c>
      <c r="D190" s="4">
        <v>39000</v>
      </c>
    </row>
    <row r="191" spans="1:4" x14ac:dyDescent="0.25">
      <c r="A191" s="1">
        <v>44196</v>
      </c>
      <c r="B191" t="s">
        <v>584</v>
      </c>
      <c r="C191" t="s">
        <v>585</v>
      </c>
      <c r="D191" s="4">
        <v>100000</v>
      </c>
    </row>
    <row r="192" spans="1:4" x14ac:dyDescent="0.25">
      <c r="A192" s="1">
        <v>44196</v>
      </c>
      <c r="B192" t="s">
        <v>588</v>
      </c>
      <c r="C192" t="s">
        <v>589</v>
      </c>
      <c r="D192" s="4">
        <v>94265.23</v>
      </c>
    </row>
    <row r="193" spans="1:4" x14ac:dyDescent="0.25">
      <c r="A193" s="1">
        <v>44196</v>
      </c>
      <c r="B193" t="s">
        <v>592</v>
      </c>
      <c r="C193" t="s">
        <v>593</v>
      </c>
      <c r="D193" s="4">
        <v>87545.25</v>
      </c>
    </row>
    <row r="194" spans="1:4" x14ac:dyDescent="0.25">
      <c r="A194" s="1">
        <v>44196</v>
      </c>
      <c r="B194" t="s">
        <v>597</v>
      </c>
      <c r="C194" t="s">
        <v>598</v>
      </c>
      <c r="D194" s="4">
        <v>693957.03</v>
      </c>
    </row>
    <row r="195" spans="1:4" x14ac:dyDescent="0.25">
      <c r="A195" s="1">
        <v>44196</v>
      </c>
      <c r="B195" t="s">
        <v>601</v>
      </c>
      <c r="C195" t="s">
        <v>602</v>
      </c>
      <c r="D195" s="4">
        <v>88721.51</v>
      </c>
    </row>
    <row r="196" spans="1:4" x14ac:dyDescent="0.25">
      <c r="A196" s="1">
        <v>44196</v>
      </c>
      <c r="B196" t="s">
        <v>605</v>
      </c>
      <c r="C196" t="s">
        <v>606</v>
      </c>
      <c r="D196" s="4">
        <v>202071.74</v>
      </c>
    </row>
    <row r="197" spans="1:4" x14ac:dyDescent="0.25">
      <c r="A197" s="1">
        <v>44196</v>
      </c>
      <c r="B197" t="s">
        <v>611</v>
      </c>
      <c r="C197" t="s">
        <v>612</v>
      </c>
      <c r="D197" s="4">
        <v>205955.95</v>
      </c>
    </row>
    <row r="198" spans="1:4" x14ac:dyDescent="0.25">
      <c r="A198" s="1">
        <v>44196</v>
      </c>
      <c r="B198" t="s">
        <v>617</v>
      </c>
      <c r="C198" t="s">
        <v>618</v>
      </c>
      <c r="D198" s="4">
        <v>53628.630000000005</v>
      </c>
    </row>
    <row r="199" spans="1:4" x14ac:dyDescent="0.25">
      <c r="A199" s="1">
        <v>44196</v>
      </c>
      <c r="B199" t="s">
        <v>621</v>
      </c>
      <c r="C199" t="s">
        <v>622</v>
      </c>
      <c r="D199" s="4">
        <v>16409.09</v>
      </c>
    </row>
    <row r="200" spans="1:4" x14ac:dyDescent="0.25">
      <c r="A200" s="1">
        <v>44196</v>
      </c>
      <c r="B200" t="s">
        <v>625</v>
      </c>
      <c r="C200" t="s">
        <v>626</v>
      </c>
      <c r="D200" s="4">
        <v>84770.08</v>
      </c>
    </row>
    <row r="201" spans="1:4" x14ac:dyDescent="0.25">
      <c r="A201" s="1">
        <v>44196</v>
      </c>
      <c r="B201" t="s">
        <v>629</v>
      </c>
      <c r="C201" t="s">
        <v>630</v>
      </c>
      <c r="D201" s="4">
        <v>2625</v>
      </c>
    </row>
    <row r="202" spans="1:4" x14ac:dyDescent="0.25">
      <c r="A202" s="1">
        <v>44196</v>
      </c>
      <c r="B202" t="s">
        <v>637</v>
      </c>
      <c r="C202" t="s">
        <v>638</v>
      </c>
      <c r="D202" s="4">
        <v>1906.5</v>
      </c>
    </row>
    <row r="203" spans="1:4" x14ac:dyDescent="0.25">
      <c r="A203" s="1">
        <v>44196</v>
      </c>
      <c r="B203" t="s">
        <v>48</v>
      </c>
      <c r="C203" t="s">
        <v>49</v>
      </c>
      <c r="D203" s="4">
        <v>340</v>
      </c>
    </row>
    <row r="204" spans="1:4" x14ac:dyDescent="0.25">
      <c r="A204" s="1">
        <v>44196</v>
      </c>
      <c r="B204" t="s">
        <v>53</v>
      </c>
      <c r="C204" t="s">
        <v>54</v>
      </c>
      <c r="D204" s="4">
        <v>2500</v>
      </c>
    </row>
    <row r="205" spans="1:4" x14ac:dyDescent="0.25">
      <c r="A205" s="1">
        <v>44196</v>
      </c>
      <c r="B205" t="s">
        <v>57</v>
      </c>
      <c r="C205" t="s">
        <v>58</v>
      </c>
      <c r="D205" s="4">
        <v>250</v>
      </c>
    </row>
    <row r="206" spans="1:4" x14ac:dyDescent="0.25">
      <c r="A206" s="1">
        <v>44196</v>
      </c>
      <c r="B206" t="s">
        <v>139</v>
      </c>
      <c r="C206" t="s">
        <v>654</v>
      </c>
      <c r="D206" s="4">
        <v>256165</v>
      </c>
    </row>
    <row r="207" spans="1:4" x14ac:dyDescent="0.25">
      <c r="A207" s="1">
        <v>44196</v>
      </c>
      <c r="B207" t="s">
        <v>658</v>
      </c>
      <c r="C207" t="s">
        <v>659</v>
      </c>
      <c r="D207" s="4">
        <v>16873</v>
      </c>
    </row>
    <row r="208" spans="1:4" x14ac:dyDescent="0.25">
      <c r="A208" s="1">
        <v>44196</v>
      </c>
      <c r="B208" t="s">
        <v>143</v>
      </c>
      <c r="C208" t="s">
        <v>662</v>
      </c>
      <c r="D208" s="4">
        <v>3764522</v>
      </c>
    </row>
    <row r="209" spans="1:4" x14ac:dyDescent="0.25">
      <c r="A209" s="1">
        <v>44196</v>
      </c>
      <c r="B209" t="s">
        <v>665</v>
      </c>
      <c r="C209" t="s">
        <v>666</v>
      </c>
      <c r="D209" s="4">
        <v>420147.77999999229</v>
      </c>
    </row>
    <row r="210" spans="1:4" x14ac:dyDescent="0.25">
      <c r="A210" s="1">
        <v>44196</v>
      </c>
      <c r="B210" t="s">
        <v>670</v>
      </c>
      <c r="C210" t="s">
        <v>671</v>
      </c>
      <c r="D210" s="4">
        <v>24739.010000000009</v>
      </c>
    </row>
    <row r="211" spans="1:4" x14ac:dyDescent="0.25">
      <c r="A211" s="1">
        <v>44196</v>
      </c>
      <c r="B211" t="s">
        <v>674</v>
      </c>
      <c r="C211" t="s">
        <v>675</v>
      </c>
      <c r="D211" s="4">
        <v>2613.8700000000003</v>
      </c>
    </row>
    <row r="212" spans="1:4" x14ac:dyDescent="0.25">
      <c r="A212" s="1">
        <v>44196</v>
      </c>
      <c r="B212" t="s">
        <v>678</v>
      </c>
      <c r="C212" t="s">
        <v>679</v>
      </c>
      <c r="D212" s="4">
        <v>1539177.28</v>
      </c>
    </row>
    <row r="213" spans="1:4" x14ac:dyDescent="0.25">
      <c r="A213" s="1">
        <v>44196</v>
      </c>
      <c r="B213" t="s">
        <v>682</v>
      </c>
      <c r="C213" t="s">
        <v>683</v>
      </c>
      <c r="D213" s="4">
        <v>6000</v>
      </c>
    </row>
    <row r="214" spans="1:4" x14ac:dyDescent="0.25">
      <c r="A214" s="1">
        <v>44196</v>
      </c>
      <c r="B214" t="s">
        <v>687</v>
      </c>
      <c r="C214" t="s">
        <v>688</v>
      </c>
      <c r="D214" s="4">
        <v>38.719999999999992</v>
      </c>
    </row>
    <row r="215" spans="1:4" x14ac:dyDescent="0.25">
      <c r="A215" s="1">
        <v>44196</v>
      </c>
      <c r="B215" t="s">
        <v>694</v>
      </c>
      <c r="C215" t="s">
        <v>695</v>
      </c>
      <c r="D215" s="4">
        <v>40561.15</v>
      </c>
    </row>
    <row r="216" spans="1:4" x14ac:dyDescent="0.25">
      <c r="A216" s="1">
        <v>44196</v>
      </c>
      <c r="B216" t="s">
        <v>700</v>
      </c>
      <c r="C216" t="s">
        <v>701</v>
      </c>
      <c r="D216" s="4">
        <v>16153.98</v>
      </c>
    </row>
    <row r="217" spans="1:4" x14ac:dyDescent="0.25">
      <c r="A217" s="1">
        <v>44196</v>
      </c>
      <c r="B217" t="s">
        <v>706</v>
      </c>
      <c r="C217" t="s">
        <v>707</v>
      </c>
      <c r="D217" s="4">
        <v>22849.57</v>
      </c>
    </row>
    <row r="218" spans="1:4" x14ac:dyDescent="0.25">
      <c r="A218" s="1">
        <v>44196</v>
      </c>
      <c r="B218" t="s">
        <v>710</v>
      </c>
      <c r="C218" t="s">
        <v>711</v>
      </c>
      <c r="D218" s="4">
        <v>33716.150000000009</v>
      </c>
    </row>
    <row r="219" spans="1:4" x14ac:dyDescent="0.25">
      <c r="A219" s="1">
        <v>44196</v>
      </c>
      <c r="B219" t="s">
        <v>714</v>
      </c>
      <c r="C219" t="s">
        <v>715</v>
      </c>
      <c r="D219" s="4">
        <v>567716.85</v>
      </c>
    </row>
    <row r="220" spans="1:4" x14ac:dyDescent="0.25">
      <c r="A220" s="1">
        <v>44196</v>
      </c>
      <c r="B220" t="s">
        <v>723</v>
      </c>
      <c r="C220" t="s">
        <v>724</v>
      </c>
      <c r="D220" s="4">
        <v>10067.450000000004</v>
      </c>
    </row>
    <row r="221" spans="1:4" x14ac:dyDescent="0.25">
      <c r="A221" s="1">
        <v>44196</v>
      </c>
      <c r="B221" t="s">
        <v>728</v>
      </c>
      <c r="C221" t="s">
        <v>729</v>
      </c>
      <c r="D221" s="4">
        <v>785.29000000001361</v>
      </c>
    </row>
    <row r="222" spans="1:4" x14ac:dyDescent="0.25">
      <c r="A222" s="1">
        <v>44196</v>
      </c>
      <c r="B222" t="s">
        <v>732</v>
      </c>
      <c r="C222" t="s">
        <v>733</v>
      </c>
      <c r="D222" s="4">
        <v>699.99999999997453</v>
      </c>
    </row>
    <row r="223" spans="1:4" x14ac:dyDescent="0.25">
      <c r="A223" s="1">
        <v>44196</v>
      </c>
      <c r="B223" t="s">
        <v>736</v>
      </c>
      <c r="C223" t="s">
        <v>737</v>
      </c>
      <c r="D223" s="4">
        <v>27666</v>
      </c>
    </row>
    <row r="224" spans="1:4" x14ac:dyDescent="0.25">
      <c r="A224" s="1">
        <v>44196</v>
      </c>
      <c r="B224" t="s">
        <v>740</v>
      </c>
      <c r="C224" t="s">
        <v>741</v>
      </c>
      <c r="D224" s="4">
        <v>1473.9999999999991</v>
      </c>
    </row>
    <row r="225" spans="1:4" x14ac:dyDescent="0.25">
      <c r="A225" s="1">
        <v>44196</v>
      </c>
      <c r="B225" t="s">
        <v>744</v>
      </c>
      <c r="C225" t="s">
        <v>745</v>
      </c>
      <c r="D225" s="4">
        <v>3409.8300000000004</v>
      </c>
    </row>
    <row r="226" spans="1:4" x14ac:dyDescent="0.25">
      <c r="A226" s="1">
        <v>44196</v>
      </c>
      <c r="B226" t="s">
        <v>749</v>
      </c>
      <c r="C226" t="s">
        <v>750</v>
      </c>
      <c r="D226" s="4">
        <v>6595.27</v>
      </c>
    </row>
    <row r="227" spans="1:4" x14ac:dyDescent="0.25">
      <c r="A227" s="1">
        <v>44196</v>
      </c>
      <c r="B227" t="s">
        <v>753</v>
      </c>
      <c r="C227" t="s">
        <v>754</v>
      </c>
      <c r="D227" s="4">
        <v>33756.770000000004</v>
      </c>
    </row>
    <row r="228" spans="1:4" x14ac:dyDescent="0.25">
      <c r="A228" s="1">
        <v>44196</v>
      </c>
      <c r="B228" t="s">
        <v>757</v>
      </c>
      <c r="C228" t="s">
        <v>758</v>
      </c>
      <c r="D228" s="4">
        <v>175.94</v>
      </c>
    </row>
    <row r="229" spans="1:4" x14ac:dyDescent="0.25">
      <c r="A229" s="1">
        <v>44196</v>
      </c>
      <c r="B229" t="s">
        <v>761</v>
      </c>
      <c r="C229" t="s">
        <v>762</v>
      </c>
      <c r="D229" s="4">
        <v>1870.399999999998</v>
      </c>
    </row>
    <row r="230" spans="1:4" x14ac:dyDescent="0.25">
      <c r="A230" s="1">
        <v>44196</v>
      </c>
      <c r="B230" t="s">
        <v>765</v>
      </c>
      <c r="C230" t="s">
        <v>766</v>
      </c>
      <c r="D230" s="4">
        <v>4421.1899999999987</v>
      </c>
    </row>
    <row r="231" spans="1:4" x14ac:dyDescent="0.25">
      <c r="A231" s="1">
        <v>44196</v>
      </c>
      <c r="B231" t="s">
        <v>771</v>
      </c>
      <c r="C231" t="s">
        <v>772</v>
      </c>
      <c r="D231" s="4">
        <v>8317.89</v>
      </c>
    </row>
    <row r="232" spans="1:4" x14ac:dyDescent="0.25">
      <c r="A232" s="1">
        <v>44196</v>
      </c>
      <c r="B232" t="s">
        <v>779</v>
      </c>
      <c r="C232" t="s">
        <v>780</v>
      </c>
      <c r="D232" s="4">
        <v>73.349999999999994</v>
      </c>
    </row>
    <row r="233" spans="1:4" x14ac:dyDescent="0.25">
      <c r="A233" s="1">
        <v>44196</v>
      </c>
      <c r="B233" t="s">
        <v>783</v>
      </c>
      <c r="C233" t="s">
        <v>784</v>
      </c>
      <c r="D233" s="4">
        <v>19392.120000000003</v>
      </c>
    </row>
    <row r="234" spans="1:4" x14ac:dyDescent="0.25">
      <c r="A234" s="1">
        <v>44196</v>
      </c>
      <c r="B234" t="s">
        <v>68</v>
      </c>
      <c r="C234" t="s">
        <v>69</v>
      </c>
      <c r="D234" s="4">
        <v>181.09000000000037</v>
      </c>
    </row>
    <row r="235" spans="1:4" x14ac:dyDescent="0.25">
      <c r="A235" s="1">
        <v>44196</v>
      </c>
      <c r="B235" t="s">
        <v>78</v>
      </c>
      <c r="C235" t="s">
        <v>79</v>
      </c>
      <c r="D235" s="4">
        <v>71842.270000000251</v>
      </c>
    </row>
    <row r="236" spans="1:4" x14ac:dyDescent="0.25">
      <c r="A236" s="1">
        <v>44196</v>
      </c>
      <c r="B236" t="s">
        <v>806</v>
      </c>
      <c r="C236" t="s">
        <v>807</v>
      </c>
      <c r="D236" s="4">
        <v>7223.4100000005565</v>
      </c>
    </row>
    <row r="237" spans="1:4" x14ac:dyDescent="0.25">
      <c r="A237" s="1">
        <v>44196</v>
      </c>
      <c r="B237" t="s">
        <v>810</v>
      </c>
      <c r="C237" t="s">
        <v>811</v>
      </c>
      <c r="D237" s="4">
        <v>235.94000000000688</v>
      </c>
    </row>
    <row r="238" spans="1:4" x14ac:dyDescent="0.25">
      <c r="A238" s="1">
        <v>44196</v>
      </c>
      <c r="B238" t="s">
        <v>82</v>
      </c>
      <c r="C238" t="s">
        <v>83</v>
      </c>
      <c r="D238" s="4">
        <v>51339.61</v>
      </c>
    </row>
    <row r="239" spans="1:4" x14ac:dyDescent="0.25">
      <c r="A239" s="1">
        <v>44196</v>
      </c>
      <c r="B239" t="s">
        <v>84</v>
      </c>
      <c r="C239" t="s">
        <v>85</v>
      </c>
      <c r="D239" s="4">
        <v>72862.650000002526</v>
      </c>
    </row>
    <row r="240" spans="1:4" x14ac:dyDescent="0.25">
      <c r="A240" s="1">
        <v>44196</v>
      </c>
      <c r="B240" t="s">
        <v>86</v>
      </c>
      <c r="C240" t="s">
        <v>87</v>
      </c>
      <c r="D240" s="4">
        <v>53830.189999999995</v>
      </c>
    </row>
    <row r="241" spans="1:4" x14ac:dyDescent="0.25">
      <c r="A241" s="1">
        <v>44196</v>
      </c>
      <c r="B241" t="s">
        <v>88</v>
      </c>
      <c r="C241" t="s">
        <v>89</v>
      </c>
      <c r="D241" s="4">
        <v>44971.500000000116</v>
      </c>
    </row>
    <row r="242" spans="1:4" x14ac:dyDescent="0.25">
      <c r="A242" s="1">
        <v>44196</v>
      </c>
      <c r="B242" t="s">
        <v>90</v>
      </c>
      <c r="C242" t="s">
        <v>91</v>
      </c>
      <c r="D242" s="4">
        <v>9693.5699999999943</v>
      </c>
    </row>
    <row r="243" spans="1:4" x14ac:dyDescent="0.25">
      <c r="A243" s="1">
        <v>44196</v>
      </c>
      <c r="B243" t="s">
        <v>824</v>
      </c>
      <c r="C243" t="s">
        <v>825</v>
      </c>
      <c r="D243" s="4">
        <v>5096.01</v>
      </c>
    </row>
    <row r="244" spans="1:4" x14ac:dyDescent="0.25">
      <c r="A244" s="1">
        <v>44196</v>
      </c>
      <c r="B244" t="s">
        <v>846</v>
      </c>
      <c r="C244" t="s">
        <v>847</v>
      </c>
      <c r="D244" s="4">
        <v>-7600.0000000000146</v>
      </c>
    </row>
    <row r="245" spans="1:4" x14ac:dyDescent="0.25">
      <c r="A245" s="1">
        <v>44196</v>
      </c>
      <c r="B245" t="s">
        <v>851</v>
      </c>
      <c r="C245" t="s">
        <v>852</v>
      </c>
      <c r="D245" s="4">
        <v>-100000</v>
      </c>
    </row>
    <row r="246" spans="1:4" x14ac:dyDescent="0.25">
      <c r="A246" s="1">
        <v>44196</v>
      </c>
      <c r="B246" t="s">
        <v>855</v>
      </c>
      <c r="C246" t="s">
        <v>856</v>
      </c>
      <c r="D246" s="4">
        <v>-800000</v>
      </c>
    </row>
    <row r="247" spans="1:4" x14ac:dyDescent="0.25">
      <c r="A247" s="1">
        <v>44196</v>
      </c>
      <c r="B247" t="s">
        <v>859</v>
      </c>
      <c r="C247" t="s">
        <v>860</v>
      </c>
      <c r="D247" s="4">
        <v>-37761.910000000003</v>
      </c>
    </row>
    <row r="248" spans="1:4" x14ac:dyDescent="0.25">
      <c r="A248" s="1">
        <v>44196</v>
      </c>
      <c r="B248" t="s">
        <v>865</v>
      </c>
      <c r="C248" t="s">
        <v>866</v>
      </c>
      <c r="D248" s="4">
        <v>-83780</v>
      </c>
    </row>
    <row r="249" spans="1:4" x14ac:dyDescent="0.25">
      <c r="A249" s="1">
        <v>44196</v>
      </c>
      <c r="B249" t="s">
        <v>871</v>
      </c>
      <c r="C249" t="s">
        <v>872</v>
      </c>
      <c r="D249" s="4">
        <v>-62552.2</v>
      </c>
    </row>
    <row r="250" spans="1:4" x14ac:dyDescent="0.25">
      <c r="A250" s="1">
        <v>44196</v>
      </c>
      <c r="B250" t="s">
        <v>873</v>
      </c>
      <c r="C250" t="s">
        <v>874</v>
      </c>
      <c r="D250" s="4">
        <v>-153315.35</v>
      </c>
    </row>
    <row r="251" spans="1:4" x14ac:dyDescent="0.25">
      <c r="A251" s="1">
        <v>44196</v>
      </c>
      <c r="B251" t="s">
        <v>875</v>
      </c>
      <c r="C251" t="s">
        <v>876</v>
      </c>
      <c r="D251" s="4">
        <v>-60005.289999999994</v>
      </c>
    </row>
    <row r="252" spans="1:4" x14ac:dyDescent="0.25">
      <c r="A252" s="1">
        <v>44196</v>
      </c>
      <c r="B252" t="s">
        <v>877</v>
      </c>
      <c r="C252" t="s">
        <v>878</v>
      </c>
      <c r="D252" s="4">
        <v>-523.5</v>
      </c>
    </row>
    <row r="253" spans="1:4" x14ac:dyDescent="0.25">
      <c r="A253" s="1">
        <v>44196</v>
      </c>
      <c r="B253" t="s">
        <v>879</v>
      </c>
      <c r="C253" t="s">
        <v>880</v>
      </c>
      <c r="D253" s="4">
        <v>-29414.07</v>
      </c>
    </row>
    <row r="254" spans="1:4" x14ac:dyDescent="0.25">
      <c r="A254" s="1">
        <v>44196</v>
      </c>
      <c r="B254" t="s">
        <v>881</v>
      </c>
      <c r="C254" t="s">
        <v>882</v>
      </c>
      <c r="D254" s="4">
        <v>-11485.77</v>
      </c>
    </row>
    <row r="255" spans="1:4" x14ac:dyDescent="0.25">
      <c r="A255" s="1">
        <v>44196</v>
      </c>
      <c r="B255" t="s">
        <v>883</v>
      </c>
      <c r="C255" t="s">
        <v>884</v>
      </c>
      <c r="D255" s="4">
        <v>-14668.23</v>
      </c>
    </row>
    <row r="256" spans="1:4" x14ac:dyDescent="0.25">
      <c r="A256" s="1">
        <v>44196</v>
      </c>
      <c r="B256" t="s">
        <v>885</v>
      </c>
      <c r="C256" t="s">
        <v>886</v>
      </c>
      <c r="D256" s="4">
        <v>-3186.38</v>
      </c>
    </row>
    <row r="257" spans="1:4" x14ac:dyDescent="0.25">
      <c r="A257" s="1">
        <v>44196</v>
      </c>
      <c r="B257" t="s">
        <v>887</v>
      </c>
      <c r="C257" t="s">
        <v>888</v>
      </c>
      <c r="D257" s="4">
        <v>-8000</v>
      </c>
    </row>
    <row r="258" spans="1:4" x14ac:dyDescent="0.25">
      <c r="A258" s="1">
        <v>44196</v>
      </c>
      <c r="B258" t="s">
        <v>889</v>
      </c>
      <c r="C258" t="s">
        <v>890</v>
      </c>
      <c r="D258" s="4">
        <v>-20000</v>
      </c>
    </row>
    <row r="259" spans="1:4" x14ac:dyDescent="0.25">
      <c r="A259" s="1">
        <v>44196</v>
      </c>
      <c r="B259" t="s">
        <v>891</v>
      </c>
      <c r="C259" t="s">
        <v>892</v>
      </c>
      <c r="D259" s="4">
        <v>-1843</v>
      </c>
    </row>
    <row r="260" spans="1:4" x14ac:dyDescent="0.25">
      <c r="A260" s="1">
        <v>44196</v>
      </c>
      <c r="B260" t="s">
        <v>893</v>
      </c>
      <c r="C260" t="s">
        <v>894</v>
      </c>
      <c r="D260" s="4">
        <v>-42986.850000000006</v>
      </c>
    </row>
    <row r="261" spans="1:4" x14ac:dyDescent="0.25">
      <c r="A261" s="1">
        <v>44196</v>
      </c>
      <c r="B261" t="s">
        <v>895</v>
      </c>
      <c r="C261" t="s">
        <v>896</v>
      </c>
      <c r="D261" s="4">
        <v>-23400</v>
      </c>
    </row>
    <row r="262" spans="1:4" x14ac:dyDescent="0.25">
      <c r="A262" s="1">
        <v>44196</v>
      </c>
      <c r="B262" t="s">
        <v>897</v>
      </c>
      <c r="C262" t="s">
        <v>898</v>
      </c>
      <c r="D262" s="4">
        <v>-2450900</v>
      </c>
    </row>
    <row r="263" spans="1:4" x14ac:dyDescent="0.25">
      <c r="A263" s="1">
        <v>44196</v>
      </c>
      <c r="B263" t="s">
        <v>900</v>
      </c>
      <c r="C263" t="s">
        <v>901</v>
      </c>
      <c r="D263" s="4">
        <v>-6000</v>
      </c>
    </row>
    <row r="264" spans="1:4" x14ac:dyDescent="0.25">
      <c r="A264" s="1">
        <v>44196</v>
      </c>
      <c r="B264" t="s">
        <v>902</v>
      </c>
      <c r="C264" t="s">
        <v>903</v>
      </c>
      <c r="D264" s="4">
        <v>-107527.88</v>
      </c>
    </row>
    <row r="265" spans="1:4" x14ac:dyDescent="0.25">
      <c r="A265" s="1">
        <v>44196</v>
      </c>
      <c r="B265" t="s">
        <v>905</v>
      </c>
      <c r="C265" t="s">
        <v>906</v>
      </c>
      <c r="D265" s="4">
        <v>-191109.18</v>
      </c>
    </row>
    <row r="266" spans="1:4" x14ac:dyDescent="0.25">
      <c r="A266" s="1">
        <v>44196</v>
      </c>
      <c r="B266" t="s">
        <v>907</v>
      </c>
      <c r="C266" t="s">
        <v>908</v>
      </c>
      <c r="D266" s="4">
        <v>-36842.36</v>
      </c>
    </row>
    <row r="267" spans="1:4" x14ac:dyDescent="0.25">
      <c r="A267" s="1">
        <v>44196</v>
      </c>
      <c r="B267" t="s">
        <v>909</v>
      </c>
      <c r="C267" t="s">
        <v>910</v>
      </c>
      <c r="D267" s="4">
        <v>-2839.3399999999997</v>
      </c>
    </row>
    <row r="268" spans="1:4" x14ac:dyDescent="0.25">
      <c r="A268" s="1">
        <v>44196</v>
      </c>
      <c r="B268" t="s">
        <v>913</v>
      </c>
      <c r="C268" t="s">
        <v>914</v>
      </c>
      <c r="D268" s="4">
        <v>-57676.369999999995</v>
      </c>
    </row>
    <row r="269" spans="1:4" x14ac:dyDescent="0.25">
      <c r="A269" s="1">
        <v>44196</v>
      </c>
      <c r="B269" t="s">
        <v>921</v>
      </c>
      <c r="C269" t="s">
        <v>922</v>
      </c>
      <c r="D269" s="4">
        <v>-82790.690000000017</v>
      </c>
    </row>
    <row r="270" spans="1:4" x14ac:dyDescent="0.25">
      <c r="A270" s="1">
        <v>44196</v>
      </c>
      <c r="B270" t="s">
        <v>110</v>
      </c>
      <c r="C270" t="s">
        <v>926</v>
      </c>
      <c r="D270" s="4">
        <v>-212413.36</v>
      </c>
    </row>
    <row r="271" spans="1:4" x14ac:dyDescent="0.25">
      <c r="A271" s="1">
        <v>44196</v>
      </c>
      <c r="B271" t="s">
        <v>929</v>
      </c>
      <c r="C271" t="s">
        <v>930</v>
      </c>
      <c r="D271" s="4">
        <v>-104621.09</v>
      </c>
    </row>
    <row r="272" spans="1:4" x14ac:dyDescent="0.25">
      <c r="A272" s="1">
        <v>44196</v>
      </c>
      <c r="B272" t="s">
        <v>933</v>
      </c>
      <c r="C272" t="s">
        <v>934</v>
      </c>
      <c r="D272" s="4">
        <v>-9010.6099999999788</v>
      </c>
    </row>
    <row r="273" spans="1:4" x14ac:dyDescent="0.25">
      <c r="A273" s="1">
        <v>44196</v>
      </c>
      <c r="B273" t="s">
        <v>112</v>
      </c>
      <c r="C273" t="s">
        <v>937</v>
      </c>
      <c r="D273" s="4">
        <v>-700000</v>
      </c>
    </row>
    <row r="274" spans="1:4" x14ac:dyDescent="0.25">
      <c r="A274" s="1">
        <v>44196</v>
      </c>
      <c r="B274" t="s">
        <v>940</v>
      </c>
      <c r="C274" t="s">
        <v>941</v>
      </c>
      <c r="D274" s="4">
        <v>-24000</v>
      </c>
    </row>
    <row r="275" spans="1:4" x14ac:dyDescent="0.25">
      <c r="A275" s="1">
        <v>44196</v>
      </c>
      <c r="B275" t="s">
        <v>115</v>
      </c>
      <c r="C275" t="s">
        <v>944</v>
      </c>
      <c r="D275" s="4">
        <v>-367586.64</v>
      </c>
    </row>
    <row r="276" spans="1:4" x14ac:dyDescent="0.25">
      <c r="A276" s="1">
        <v>44196</v>
      </c>
      <c r="B276" t="s">
        <v>117</v>
      </c>
      <c r="C276" t="s">
        <v>947</v>
      </c>
      <c r="D276" s="4">
        <v>-100000</v>
      </c>
    </row>
    <row r="277" spans="1:4" x14ac:dyDescent="0.25">
      <c r="A277" s="1">
        <v>44196</v>
      </c>
      <c r="B277" t="s">
        <v>950</v>
      </c>
      <c r="C277" t="s">
        <v>951</v>
      </c>
      <c r="D277" s="4">
        <v>-49999.999999999985</v>
      </c>
    </row>
    <row r="278" spans="1:4" x14ac:dyDescent="0.25">
      <c r="A278" s="1">
        <v>44196</v>
      </c>
      <c r="B278" t="s">
        <v>954</v>
      </c>
      <c r="C278" t="s">
        <v>81</v>
      </c>
      <c r="D278" s="4">
        <v>-52832.98</v>
      </c>
    </row>
    <row r="279" spans="1:4" x14ac:dyDescent="0.25">
      <c r="A279" s="1">
        <v>44196</v>
      </c>
      <c r="B279" t="s">
        <v>965</v>
      </c>
      <c r="C279" t="s">
        <v>966</v>
      </c>
      <c r="D279" s="4">
        <v>-337499.99</v>
      </c>
    </row>
    <row r="280" spans="1:4" x14ac:dyDescent="0.25">
      <c r="A280" s="1">
        <v>44196</v>
      </c>
      <c r="B280" t="s">
        <v>969</v>
      </c>
      <c r="C280" t="s">
        <v>970</v>
      </c>
      <c r="D280" s="4">
        <v>-100000</v>
      </c>
    </row>
    <row r="281" spans="1:4" x14ac:dyDescent="0.25">
      <c r="A281" s="1">
        <v>44196</v>
      </c>
      <c r="B281" t="s">
        <v>975</v>
      </c>
      <c r="C281" t="s">
        <v>976</v>
      </c>
      <c r="D281" s="4">
        <v>-787987.05000000051</v>
      </c>
    </row>
    <row r="282" spans="1:4" x14ac:dyDescent="0.25">
      <c r="A282" s="1">
        <v>44196</v>
      </c>
      <c r="B282" t="s">
        <v>979</v>
      </c>
      <c r="C282" t="s">
        <v>980</v>
      </c>
      <c r="D282" s="4">
        <v>-13119.940000000002</v>
      </c>
    </row>
    <row r="283" spans="1:4" x14ac:dyDescent="0.25">
      <c r="A283" s="1">
        <v>44196</v>
      </c>
      <c r="B283" t="s">
        <v>983</v>
      </c>
      <c r="C283" t="s">
        <v>984</v>
      </c>
      <c r="D283" s="4">
        <v>-92.099999999999909</v>
      </c>
    </row>
    <row r="284" spans="1:4" x14ac:dyDescent="0.25">
      <c r="A284" s="1">
        <v>44196</v>
      </c>
      <c r="B284" t="s">
        <v>987</v>
      </c>
      <c r="C284" t="s">
        <v>988</v>
      </c>
      <c r="D284" s="4">
        <v>-697786.44</v>
      </c>
    </row>
    <row r="285" spans="1:4" x14ac:dyDescent="0.25">
      <c r="A285" s="1">
        <v>44196</v>
      </c>
      <c r="B285" t="s">
        <v>995</v>
      </c>
      <c r="C285" t="s">
        <v>996</v>
      </c>
      <c r="D285" s="4">
        <v>-176100.02999999994</v>
      </c>
    </row>
    <row r="286" spans="1:4" x14ac:dyDescent="0.25">
      <c r="A286" s="1">
        <v>44196</v>
      </c>
      <c r="B286" t="s">
        <v>999</v>
      </c>
      <c r="C286" t="s">
        <v>1000</v>
      </c>
      <c r="D286" s="4">
        <v>-2703.1600000000344</v>
      </c>
    </row>
    <row r="287" spans="1:4" x14ac:dyDescent="0.25">
      <c r="A287" s="1">
        <v>44196</v>
      </c>
      <c r="B287" t="s">
        <v>1003</v>
      </c>
      <c r="C287" t="s">
        <v>1004</v>
      </c>
      <c r="D287" s="4">
        <v>-61916.58</v>
      </c>
    </row>
    <row r="288" spans="1:4" x14ac:dyDescent="0.25">
      <c r="A288" s="1">
        <v>44196</v>
      </c>
      <c r="B288" t="s">
        <v>1011</v>
      </c>
      <c r="C288" t="s">
        <v>1012</v>
      </c>
      <c r="D288" s="4">
        <v>-15972.280000000002</v>
      </c>
    </row>
    <row r="289" spans="1:4" x14ac:dyDescent="0.25">
      <c r="A289" s="1">
        <v>44196</v>
      </c>
      <c r="B289" t="s">
        <v>1015</v>
      </c>
      <c r="C289" t="s">
        <v>1016</v>
      </c>
      <c r="D289" s="4">
        <v>-2014.9700000000007</v>
      </c>
    </row>
    <row r="290" spans="1:4" x14ac:dyDescent="0.25">
      <c r="A290" s="1">
        <v>44196</v>
      </c>
      <c r="B290" t="s">
        <v>1019</v>
      </c>
      <c r="C290" t="s">
        <v>1020</v>
      </c>
      <c r="D290" s="4">
        <v>-509.0000000000573</v>
      </c>
    </row>
    <row r="291" spans="1:4" x14ac:dyDescent="0.25">
      <c r="A291" s="1">
        <v>44196</v>
      </c>
      <c r="B291" t="s">
        <v>1023</v>
      </c>
      <c r="C291" t="s">
        <v>1024</v>
      </c>
      <c r="D291" s="4">
        <v>-9705.02</v>
      </c>
    </row>
    <row r="292" spans="1:4" x14ac:dyDescent="0.25">
      <c r="A292" s="1">
        <v>44196</v>
      </c>
      <c r="B292" t="s">
        <v>1033</v>
      </c>
      <c r="C292" t="s">
        <v>1034</v>
      </c>
      <c r="D292" s="4">
        <v>-160179.67999999996</v>
      </c>
    </row>
    <row r="293" spans="1:4" x14ac:dyDescent="0.25">
      <c r="A293" s="1">
        <v>44196</v>
      </c>
      <c r="B293" t="s">
        <v>1037</v>
      </c>
      <c r="C293" t="s">
        <v>1038</v>
      </c>
      <c r="D293" s="4">
        <v>-2433.8999999999992</v>
      </c>
    </row>
    <row r="294" spans="1:4" x14ac:dyDescent="0.25">
      <c r="A294" s="1">
        <v>44196</v>
      </c>
      <c r="B294" t="s">
        <v>1050</v>
      </c>
      <c r="C294" t="s">
        <v>1051</v>
      </c>
      <c r="D294" s="4">
        <v>-74820.429999999993</v>
      </c>
    </row>
    <row r="295" spans="1:4" x14ac:dyDescent="0.25">
      <c r="A295" s="1">
        <v>44196</v>
      </c>
      <c r="B295" t="s">
        <v>1054</v>
      </c>
      <c r="C295" t="s">
        <v>1055</v>
      </c>
      <c r="D295" s="4">
        <v>-7260.5300000000007</v>
      </c>
    </row>
    <row r="296" spans="1:4" x14ac:dyDescent="0.25">
      <c r="A296" s="1">
        <v>44196</v>
      </c>
      <c r="B296" t="s">
        <v>1060</v>
      </c>
      <c r="C296" t="s">
        <v>1061</v>
      </c>
      <c r="D296" s="4">
        <v>-122.32000000003156</v>
      </c>
    </row>
    <row r="297" spans="1:4" x14ac:dyDescent="0.25">
      <c r="A297" s="1">
        <v>44196</v>
      </c>
      <c r="B297" t="s">
        <v>1064</v>
      </c>
      <c r="C297" t="s">
        <v>1065</v>
      </c>
      <c r="D297" s="4">
        <v>-2.2799999999999727</v>
      </c>
    </row>
    <row r="298" spans="1:4" x14ac:dyDescent="0.25">
      <c r="A298" s="1">
        <v>44196</v>
      </c>
      <c r="B298" t="s">
        <v>1072</v>
      </c>
      <c r="C298" t="s">
        <v>1073</v>
      </c>
      <c r="D298" s="4">
        <v>-63028.580000000016</v>
      </c>
    </row>
    <row r="299" spans="1:4" x14ac:dyDescent="0.25">
      <c r="A299" s="1">
        <v>44196</v>
      </c>
      <c r="B299" t="s">
        <v>1076</v>
      </c>
      <c r="C299" t="s">
        <v>1077</v>
      </c>
      <c r="D299" s="4">
        <v>-774.00000000000182</v>
      </c>
    </row>
    <row r="300" spans="1:4" x14ac:dyDescent="0.25">
      <c r="A300" s="1">
        <v>44196</v>
      </c>
      <c r="B300" t="s">
        <v>1087</v>
      </c>
      <c r="C300" t="s">
        <v>1088</v>
      </c>
      <c r="D300" s="4">
        <v>-387.31</v>
      </c>
    </row>
    <row r="301" spans="1:4" x14ac:dyDescent="0.25">
      <c r="A301" s="1">
        <v>44196</v>
      </c>
      <c r="B301" t="s">
        <v>1091</v>
      </c>
      <c r="C301" t="s">
        <v>1092</v>
      </c>
      <c r="D301" s="4">
        <v>-2109.79</v>
      </c>
    </row>
    <row r="302" spans="1:4" x14ac:dyDescent="0.25">
      <c r="A302" s="1">
        <v>44196</v>
      </c>
      <c r="B302" t="s">
        <v>1095</v>
      </c>
      <c r="C302" t="s">
        <v>1096</v>
      </c>
      <c r="D302" s="4">
        <v>-387.31000000000006</v>
      </c>
    </row>
    <row r="303" spans="1:4" x14ac:dyDescent="0.25">
      <c r="A303" s="1">
        <v>44196</v>
      </c>
      <c r="B303" t="s">
        <v>1099</v>
      </c>
      <c r="C303" t="s">
        <v>1100</v>
      </c>
      <c r="D303" s="4">
        <v>-1699.6</v>
      </c>
    </row>
    <row r="304" spans="1:4" x14ac:dyDescent="0.25">
      <c r="A304" s="1">
        <v>44196</v>
      </c>
      <c r="B304" t="s">
        <v>1103</v>
      </c>
      <c r="C304" t="s">
        <v>1104</v>
      </c>
      <c r="D304" s="4">
        <v>-1553.3999999999999</v>
      </c>
    </row>
    <row r="305" spans="1:4" x14ac:dyDescent="0.25">
      <c r="A305" s="1">
        <v>44196</v>
      </c>
      <c r="B305" t="s">
        <v>1107</v>
      </c>
      <c r="C305" t="s">
        <v>1108</v>
      </c>
      <c r="D305" s="4">
        <v>-368.61000000000013</v>
      </c>
    </row>
    <row r="306" spans="1:4" x14ac:dyDescent="0.25">
      <c r="A306" s="1">
        <v>44196</v>
      </c>
      <c r="B306" t="s">
        <v>1109</v>
      </c>
      <c r="C306" t="s">
        <v>1110</v>
      </c>
      <c r="D306" s="4">
        <v>-642.3900000000001</v>
      </c>
    </row>
    <row r="307" spans="1:4" x14ac:dyDescent="0.25">
      <c r="A307" s="1">
        <v>44196</v>
      </c>
      <c r="B307" t="s">
        <v>1111</v>
      </c>
      <c r="C307" t="s">
        <v>1112</v>
      </c>
      <c r="D307" s="4">
        <v>-2234.7999999999997</v>
      </c>
    </row>
    <row r="308" spans="1:4" x14ac:dyDescent="0.25">
      <c r="A308" s="1">
        <v>44196</v>
      </c>
      <c r="B308" t="s">
        <v>1113</v>
      </c>
      <c r="C308" t="s">
        <v>1114</v>
      </c>
      <c r="D308" s="4">
        <v>-119.98</v>
      </c>
    </row>
    <row r="309" spans="1:4" x14ac:dyDescent="0.25">
      <c r="A309" s="1">
        <v>44196</v>
      </c>
      <c r="B309" t="s">
        <v>1115</v>
      </c>
      <c r="C309" t="s">
        <v>1116</v>
      </c>
      <c r="D309" s="4">
        <v>-372.2600000000192</v>
      </c>
    </row>
    <row r="310" spans="1:4" x14ac:dyDescent="0.25">
      <c r="A310" s="1">
        <v>44196</v>
      </c>
      <c r="B310" t="s">
        <v>1117</v>
      </c>
      <c r="C310" t="s">
        <v>1118</v>
      </c>
      <c r="D310" s="4">
        <v>-1212.0699999999997</v>
      </c>
    </row>
    <row r="311" spans="1:4" x14ac:dyDescent="0.25">
      <c r="A311" s="1">
        <v>44196</v>
      </c>
      <c r="B311" t="s">
        <v>1119</v>
      </c>
      <c r="C311" t="s">
        <v>1120</v>
      </c>
      <c r="D311" s="4">
        <v>-13786.39</v>
      </c>
    </row>
    <row r="312" spans="1:4" x14ac:dyDescent="0.25">
      <c r="A312" s="1">
        <v>44196</v>
      </c>
      <c r="B312" t="s">
        <v>1122</v>
      </c>
      <c r="C312" t="s">
        <v>1123</v>
      </c>
      <c r="D312" s="4">
        <v>-9831.5800000000017</v>
      </c>
    </row>
    <row r="313" spans="1:4" x14ac:dyDescent="0.25">
      <c r="A313" s="1">
        <v>44196</v>
      </c>
      <c r="B313" t="s">
        <v>1124</v>
      </c>
      <c r="C313" t="s">
        <v>1125</v>
      </c>
      <c r="D313" s="4">
        <v>-234490</v>
      </c>
    </row>
    <row r="314" spans="1:4" x14ac:dyDescent="0.25">
      <c r="A314" s="1">
        <v>44561</v>
      </c>
      <c r="B314" t="s">
        <v>565</v>
      </c>
      <c r="C314" t="s">
        <v>566</v>
      </c>
      <c r="D314" s="4">
        <v>587092.1</v>
      </c>
    </row>
    <row r="315" spans="1:4" x14ac:dyDescent="0.25">
      <c r="A315" s="1">
        <v>44561</v>
      </c>
      <c r="B315" t="s">
        <v>568</v>
      </c>
      <c r="C315" t="s">
        <v>569</v>
      </c>
      <c r="D315" s="4">
        <v>102143.39</v>
      </c>
    </row>
    <row r="316" spans="1:4" x14ac:dyDescent="0.25">
      <c r="A316" s="1">
        <v>44561</v>
      </c>
      <c r="B316" t="s">
        <v>574</v>
      </c>
      <c r="C316" t="s">
        <v>575</v>
      </c>
      <c r="D316" s="4">
        <v>59411.41</v>
      </c>
    </row>
    <row r="317" spans="1:4" x14ac:dyDescent="0.25">
      <c r="A317" s="1">
        <v>44561</v>
      </c>
      <c r="B317" t="s">
        <v>578</v>
      </c>
      <c r="C317" t="s">
        <v>579</v>
      </c>
      <c r="D317" s="4">
        <v>1562.0900000000001</v>
      </c>
    </row>
    <row r="318" spans="1:4" x14ac:dyDescent="0.25">
      <c r="A318" s="1">
        <v>44561</v>
      </c>
      <c r="B318" t="s">
        <v>582</v>
      </c>
      <c r="C318" t="s">
        <v>583</v>
      </c>
      <c r="D318" s="4">
        <v>28113.609999999997</v>
      </c>
    </row>
    <row r="319" spans="1:4" x14ac:dyDescent="0.25">
      <c r="A319" s="1">
        <v>44561</v>
      </c>
      <c r="B319" t="s">
        <v>586</v>
      </c>
      <c r="C319" t="s">
        <v>587</v>
      </c>
      <c r="D319" s="4">
        <v>5469.69</v>
      </c>
    </row>
    <row r="320" spans="1:4" x14ac:dyDescent="0.25">
      <c r="A320" s="1">
        <v>44561</v>
      </c>
      <c r="B320" t="s">
        <v>590</v>
      </c>
      <c r="C320" t="s">
        <v>591</v>
      </c>
      <c r="D320" s="4">
        <v>7643.2900000000009</v>
      </c>
    </row>
    <row r="321" spans="1:4" x14ac:dyDescent="0.25">
      <c r="A321" s="1">
        <v>44561</v>
      </c>
      <c r="B321" t="s">
        <v>595</v>
      </c>
      <c r="C321" t="s">
        <v>596</v>
      </c>
      <c r="D321" s="4">
        <v>3646.6699999999996</v>
      </c>
    </row>
    <row r="322" spans="1:4" x14ac:dyDescent="0.25">
      <c r="A322" s="1">
        <v>44561</v>
      </c>
      <c r="B322" t="s">
        <v>599</v>
      </c>
      <c r="C322" t="s">
        <v>600</v>
      </c>
      <c r="D322" s="4">
        <v>10.5</v>
      </c>
    </row>
    <row r="323" spans="1:4" x14ac:dyDescent="0.25">
      <c r="A323" s="1">
        <v>44561</v>
      </c>
      <c r="B323" t="s">
        <v>603</v>
      </c>
      <c r="C323" t="s">
        <v>604</v>
      </c>
      <c r="D323" s="4">
        <v>11803.539999999999</v>
      </c>
    </row>
    <row r="324" spans="1:4" x14ac:dyDescent="0.25">
      <c r="A324" s="1">
        <v>44561</v>
      </c>
      <c r="B324" t="s">
        <v>607</v>
      </c>
      <c r="C324" t="s">
        <v>608</v>
      </c>
      <c r="D324" s="4">
        <v>1659.1999999999998</v>
      </c>
    </row>
    <row r="325" spans="1:4" x14ac:dyDescent="0.25">
      <c r="A325" s="1">
        <v>44561</v>
      </c>
      <c r="B325" t="s">
        <v>609</v>
      </c>
      <c r="C325" t="s">
        <v>610</v>
      </c>
      <c r="D325" s="4">
        <v>668.73</v>
      </c>
    </row>
    <row r="326" spans="1:4" x14ac:dyDescent="0.25">
      <c r="A326" s="1">
        <v>44561</v>
      </c>
      <c r="B326" t="s">
        <v>613</v>
      </c>
      <c r="C326" t="s">
        <v>614</v>
      </c>
      <c r="D326" s="4">
        <v>69</v>
      </c>
    </row>
    <row r="327" spans="1:4" x14ac:dyDescent="0.25">
      <c r="A327" s="1">
        <v>44561</v>
      </c>
      <c r="B327" t="s">
        <v>1126</v>
      </c>
      <c r="C327" t="s">
        <v>1127</v>
      </c>
      <c r="D327" s="4">
        <v>222855.58</v>
      </c>
    </row>
    <row r="328" spans="1:4" x14ac:dyDescent="0.25">
      <c r="A328" s="1">
        <v>44561</v>
      </c>
      <c r="B328" t="s">
        <v>1128</v>
      </c>
      <c r="C328" t="s">
        <v>1129</v>
      </c>
      <c r="D328" s="4">
        <v>64515.1</v>
      </c>
    </row>
    <row r="329" spans="1:4" x14ac:dyDescent="0.25">
      <c r="A329" s="1">
        <v>44561</v>
      </c>
      <c r="B329" t="s">
        <v>1130</v>
      </c>
      <c r="C329" t="s">
        <v>1131</v>
      </c>
      <c r="D329" s="4">
        <v>111925.04999999999</v>
      </c>
    </row>
    <row r="330" spans="1:4" x14ac:dyDescent="0.25">
      <c r="A330" s="1">
        <v>44561</v>
      </c>
      <c r="B330" t="s">
        <v>627</v>
      </c>
      <c r="C330" t="s">
        <v>628</v>
      </c>
      <c r="D330" s="4">
        <v>191239.87</v>
      </c>
    </row>
    <row r="331" spans="1:4" x14ac:dyDescent="0.25">
      <c r="A331" s="1">
        <v>44561</v>
      </c>
      <c r="B331" t="s">
        <v>631</v>
      </c>
      <c r="C331" t="s">
        <v>632</v>
      </c>
      <c r="D331" s="4">
        <v>12401.21</v>
      </c>
    </row>
    <row r="332" spans="1:4" x14ac:dyDescent="0.25">
      <c r="A332" s="1">
        <v>44561</v>
      </c>
      <c r="B332" t="s">
        <v>633</v>
      </c>
      <c r="C332" t="s">
        <v>634</v>
      </c>
      <c r="D332" s="4">
        <v>22029.289999999997</v>
      </c>
    </row>
    <row r="333" spans="1:4" x14ac:dyDescent="0.25">
      <c r="A333" s="1">
        <v>44561</v>
      </c>
      <c r="B333" t="s">
        <v>640</v>
      </c>
      <c r="C333" t="s">
        <v>641</v>
      </c>
      <c r="D333" s="4">
        <v>12.899999999999773</v>
      </c>
    </row>
    <row r="334" spans="1:4" x14ac:dyDescent="0.25">
      <c r="A334" s="1">
        <v>44561</v>
      </c>
      <c r="B334" t="s">
        <v>644</v>
      </c>
      <c r="C334" t="s">
        <v>645</v>
      </c>
      <c r="D334" s="4">
        <v>84006.24</v>
      </c>
    </row>
    <row r="335" spans="1:4" x14ac:dyDescent="0.25">
      <c r="A335" s="1">
        <v>44561</v>
      </c>
      <c r="B335" t="s">
        <v>646</v>
      </c>
      <c r="C335" t="s">
        <v>647</v>
      </c>
      <c r="D335" s="4">
        <v>160812.29999999999</v>
      </c>
    </row>
    <row r="336" spans="1:4" x14ac:dyDescent="0.25">
      <c r="A336" s="1">
        <v>44561</v>
      </c>
      <c r="B336" t="s">
        <v>650</v>
      </c>
      <c r="C336" t="s">
        <v>651</v>
      </c>
      <c r="D336" s="4">
        <v>56672.649999999994</v>
      </c>
    </row>
    <row r="337" spans="1:4" x14ac:dyDescent="0.25">
      <c r="A337" s="1">
        <v>44561</v>
      </c>
      <c r="B337" t="s">
        <v>652</v>
      </c>
      <c r="C337" t="s">
        <v>653</v>
      </c>
      <c r="D337" s="4">
        <v>9845.9900000000016</v>
      </c>
    </row>
    <row r="338" spans="1:4" x14ac:dyDescent="0.25">
      <c r="A338" s="1">
        <v>44561</v>
      </c>
      <c r="B338" t="s">
        <v>656</v>
      </c>
      <c r="C338" t="s">
        <v>657</v>
      </c>
      <c r="D338" s="4">
        <v>2626.64</v>
      </c>
    </row>
    <row r="339" spans="1:4" x14ac:dyDescent="0.25">
      <c r="A339" s="1">
        <v>44561</v>
      </c>
      <c r="B339" t="s">
        <v>663</v>
      </c>
      <c r="C339" t="s">
        <v>664</v>
      </c>
      <c r="D339" s="4">
        <v>10228.23</v>
      </c>
    </row>
    <row r="340" spans="1:4" x14ac:dyDescent="0.25">
      <c r="A340" s="1">
        <v>44561</v>
      </c>
      <c r="B340" t="s">
        <v>668</v>
      </c>
      <c r="C340" t="s">
        <v>669</v>
      </c>
      <c r="D340" s="4">
        <v>6034.08</v>
      </c>
    </row>
    <row r="341" spans="1:4" x14ac:dyDescent="0.25">
      <c r="A341" s="1">
        <v>44561</v>
      </c>
      <c r="B341" t="s">
        <v>672</v>
      </c>
      <c r="C341" t="s">
        <v>673</v>
      </c>
      <c r="D341" s="4">
        <v>9879.83</v>
      </c>
    </row>
    <row r="342" spans="1:4" x14ac:dyDescent="0.25">
      <c r="A342" s="1">
        <v>44561</v>
      </c>
      <c r="B342" t="s">
        <v>676</v>
      </c>
      <c r="C342" t="s">
        <v>677</v>
      </c>
      <c r="D342" s="4">
        <v>89426.240000000005</v>
      </c>
    </row>
    <row r="343" spans="1:4" x14ac:dyDescent="0.25">
      <c r="A343" s="1">
        <v>44561</v>
      </c>
      <c r="B343" t="s">
        <v>680</v>
      </c>
      <c r="C343" t="s">
        <v>681</v>
      </c>
      <c r="D343" s="4">
        <v>51401.570000000007</v>
      </c>
    </row>
    <row r="344" spans="1:4" x14ac:dyDescent="0.25">
      <c r="A344" s="1">
        <v>44561</v>
      </c>
      <c r="B344" t="s">
        <v>685</v>
      </c>
      <c r="C344" t="s">
        <v>686</v>
      </c>
      <c r="D344" s="4">
        <v>69248.66</v>
      </c>
    </row>
    <row r="345" spans="1:4" x14ac:dyDescent="0.25">
      <c r="A345" s="1">
        <v>44561</v>
      </c>
      <c r="B345" t="s">
        <v>690</v>
      </c>
      <c r="C345" t="s">
        <v>691</v>
      </c>
      <c r="D345" s="4">
        <v>29139.67</v>
      </c>
    </row>
    <row r="346" spans="1:4" x14ac:dyDescent="0.25">
      <c r="A346" s="1">
        <v>44561</v>
      </c>
      <c r="B346" t="s">
        <v>692</v>
      </c>
      <c r="C346" t="s">
        <v>693</v>
      </c>
      <c r="D346" s="4">
        <v>7950</v>
      </c>
    </row>
    <row r="347" spans="1:4" x14ac:dyDescent="0.25">
      <c r="A347" s="1">
        <v>44561</v>
      </c>
      <c r="B347" t="s">
        <v>696</v>
      </c>
      <c r="C347" t="s">
        <v>697</v>
      </c>
      <c r="D347" s="4">
        <v>4366.9000000000005</v>
      </c>
    </row>
    <row r="348" spans="1:4" x14ac:dyDescent="0.25">
      <c r="A348" s="1">
        <v>44561</v>
      </c>
      <c r="B348" t="s">
        <v>698</v>
      </c>
      <c r="C348" t="s">
        <v>699</v>
      </c>
      <c r="D348" s="4">
        <v>39926.399999999994</v>
      </c>
    </row>
    <row r="349" spans="1:4" x14ac:dyDescent="0.25">
      <c r="A349" s="1">
        <v>44561</v>
      </c>
      <c r="B349" t="s">
        <v>1132</v>
      </c>
      <c r="C349" t="s">
        <v>1133</v>
      </c>
      <c r="D349" s="4">
        <v>79395</v>
      </c>
    </row>
    <row r="350" spans="1:4" x14ac:dyDescent="0.25">
      <c r="A350" s="1">
        <v>44561</v>
      </c>
      <c r="B350" t="s">
        <v>1134</v>
      </c>
      <c r="C350" t="s">
        <v>1135</v>
      </c>
      <c r="D350" s="4">
        <v>4434.8</v>
      </c>
    </row>
    <row r="351" spans="1:4" x14ac:dyDescent="0.25">
      <c r="A351" s="1">
        <v>44561</v>
      </c>
      <c r="B351" t="s">
        <v>1136</v>
      </c>
      <c r="C351" t="s">
        <v>1137</v>
      </c>
      <c r="D351" s="4">
        <v>42000</v>
      </c>
    </row>
    <row r="352" spans="1:4" x14ac:dyDescent="0.25">
      <c r="A352" s="1">
        <v>44561</v>
      </c>
      <c r="B352" t="s">
        <v>1138</v>
      </c>
      <c r="C352" t="s">
        <v>1139</v>
      </c>
      <c r="D352" s="4">
        <v>28115</v>
      </c>
    </row>
    <row r="353" spans="1:4" x14ac:dyDescent="0.25">
      <c r="A353" s="1">
        <v>44561</v>
      </c>
      <c r="B353" t="s">
        <v>1140</v>
      </c>
      <c r="C353" t="s">
        <v>1141</v>
      </c>
      <c r="D353" s="4">
        <v>4000</v>
      </c>
    </row>
    <row r="354" spans="1:4" x14ac:dyDescent="0.25">
      <c r="A354" s="1">
        <v>44561</v>
      </c>
      <c r="B354" t="s">
        <v>1142</v>
      </c>
      <c r="C354" t="s">
        <v>1143</v>
      </c>
      <c r="D354" s="4">
        <v>6260</v>
      </c>
    </row>
    <row r="355" spans="1:4" x14ac:dyDescent="0.25">
      <c r="A355" s="1">
        <v>44561</v>
      </c>
      <c r="B355" t="s">
        <v>1144</v>
      </c>
      <c r="C355" t="s">
        <v>1145</v>
      </c>
      <c r="D355" s="4">
        <v>3919.41</v>
      </c>
    </row>
    <row r="356" spans="1:4" x14ac:dyDescent="0.25">
      <c r="A356" s="1">
        <v>44561</v>
      </c>
      <c r="B356" t="s">
        <v>702</v>
      </c>
      <c r="C356" t="s">
        <v>703</v>
      </c>
      <c r="D356" s="4">
        <v>7280</v>
      </c>
    </row>
    <row r="357" spans="1:4" x14ac:dyDescent="0.25">
      <c r="A357" s="1">
        <v>44561</v>
      </c>
      <c r="B357" t="s">
        <v>1146</v>
      </c>
      <c r="C357" t="s">
        <v>1147</v>
      </c>
      <c r="D357" s="4">
        <v>30600</v>
      </c>
    </row>
    <row r="358" spans="1:4" x14ac:dyDescent="0.25">
      <c r="A358" s="1">
        <v>44561</v>
      </c>
      <c r="B358" t="s">
        <v>704</v>
      </c>
      <c r="C358" t="s">
        <v>705</v>
      </c>
      <c r="D358" s="4">
        <v>16060.1</v>
      </c>
    </row>
    <row r="359" spans="1:4" x14ac:dyDescent="0.25">
      <c r="A359" s="1">
        <v>44561</v>
      </c>
      <c r="B359" t="s">
        <v>708</v>
      </c>
      <c r="C359" t="s">
        <v>709</v>
      </c>
      <c r="D359" s="4">
        <v>1598.7299999999998</v>
      </c>
    </row>
    <row r="360" spans="1:4" x14ac:dyDescent="0.25">
      <c r="A360" s="1">
        <v>44561</v>
      </c>
      <c r="B360" t="s">
        <v>712</v>
      </c>
      <c r="C360" t="s">
        <v>713</v>
      </c>
      <c r="D360" s="4">
        <v>769.27</v>
      </c>
    </row>
    <row r="361" spans="1:4" x14ac:dyDescent="0.25">
      <c r="A361" s="1">
        <v>44561</v>
      </c>
      <c r="B361" t="s">
        <v>717</v>
      </c>
      <c r="C361" t="s">
        <v>718</v>
      </c>
      <c r="D361" s="4">
        <v>3764.1499999999996</v>
      </c>
    </row>
    <row r="362" spans="1:4" x14ac:dyDescent="0.25">
      <c r="A362" s="1">
        <v>44561</v>
      </c>
      <c r="B362" t="s">
        <v>719</v>
      </c>
      <c r="C362" t="s">
        <v>720</v>
      </c>
      <c r="D362" s="4">
        <v>2786.0200000000004</v>
      </c>
    </row>
    <row r="363" spans="1:4" x14ac:dyDescent="0.25">
      <c r="A363" s="1">
        <v>44561</v>
      </c>
      <c r="B363" t="s">
        <v>721</v>
      </c>
      <c r="C363" t="s">
        <v>722</v>
      </c>
      <c r="D363" s="4">
        <v>120</v>
      </c>
    </row>
    <row r="364" spans="1:4" x14ac:dyDescent="0.25">
      <c r="A364" s="1">
        <v>44561</v>
      </c>
      <c r="B364" t="s">
        <v>726</v>
      </c>
      <c r="C364" t="s">
        <v>727</v>
      </c>
      <c r="D364" s="4">
        <v>16904.22</v>
      </c>
    </row>
    <row r="365" spans="1:4" x14ac:dyDescent="0.25">
      <c r="A365" s="1">
        <v>44561</v>
      </c>
      <c r="B365" t="s">
        <v>730</v>
      </c>
      <c r="C365" t="s">
        <v>731</v>
      </c>
      <c r="D365" s="4">
        <v>901.49</v>
      </c>
    </row>
    <row r="366" spans="1:4" x14ac:dyDescent="0.25">
      <c r="A366" s="1">
        <v>44561</v>
      </c>
      <c r="B366" t="s">
        <v>734</v>
      </c>
      <c r="C366" t="s">
        <v>735</v>
      </c>
      <c r="D366" s="4">
        <v>624.94000000000005</v>
      </c>
    </row>
    <row r="367" spans="1:4" x14ac:dyDescent="0.25">
      <c r="A367" s="1">
        <v>44561</v>
      </c>
      <c r="B367" t="s">
        <v>738</v>
      </c>
      <c r="C367" t="s">
        <v>739</v>
      </c>
      <c r="D367" s="4">
        <v>11650.42</v>
      </c>
    </row>
    <row r="368" spans="1:4" x14ac:dyDescent="0.25">
      <c r="A368" s="1">
        <v>44561</v>
      </c>
      <c r="B368" t="s">
        <v>742</v>
      </c>
      <c r="C368" t="s">
        <v>743</v>
      </c>
      <c r="D368" s="4">
        <v>1008</v>
      </c>
    </row>
    <row r="369" spans="1:4" x14ac:dyDescent="0.25">
      <c r="A369" s="1">
        <v>44561</v>
      </c>
      <c r="B369" t="s">
        <v>747</v>
      </c>
      <c r="C369" t="s">
        <v>748</v>
      </c>
      <c r="D369" s="4">
        <v>38555.440000000002</v>
      </c>
    </row>
    <row r="370" spans="1:4" x14ac:dyDescent="0.25">
      <c r="A370" s="1">
        <v>44561</v>
      </c>
      <c r="B370" t="s">
        <v>751</v>
      </c>
      <c r="C370" t="s">
        <v>752</v>
      </c>
      <c r="D370" s="4">
        <v>28259.760000000002</v>
      </c>
    </row>
    <row r="371" spans="1:4" x14ac:dyDescent="0.25">
      <c r="A371" s="1">
        <v>44561</v>
      </c>
      <c r="B371" t="s">
        <v>759</v>
      </c>
      <c r="C371" t="s">
        <v>760</v>
      </c>
      <c r="D371" s="4">
        <v>1154.97</v>
      </c>
    </row>
    <row r="372" spans="1:4" x14ac:dyDescent="0.25">
      <c r="A372" s="1">
        <v>44561</v>
      </c>
      <c r="B372" t="s">
        <v>767</v>
      </c>
      <c r="C372" t="s">
        <v>768</v>
      </c>
      <c r="D372" s="4">
        <v>49156.87</v>
      </c>
    </row>
    <row r="373" spans="1:4" x14ac:dyDescent="0.25">
      <c r="A373" s="1">
        <v>44561</v>
      </c>
      <c r="B373" t="s">
        <v>769</v>
      </c>
      <c r="C373" t="s">
        <v>770</v>
      </c>
      <c r="D373" s="4">
        <v>6891.34</v>
      </c>
    </row>
    <row r="374" spans="1:4" x14ac:dyDescent="0.25">
      <c r="A374" s="1">
        <v>44561</v>
      </c>
      <c r="B374" t="s">
        <v>773</v>
      </c>
      <c r="C374" t="s">
        <v>774</v>
      </c>
      <c r="D374" s="4">
        <v>17334.84</v>
      </c>
    </row>
    <row r="375" spans="1:4" x14ac:dyDescent="0.25">
      <c r="A375" s="1">
        <v>44561</v>
      </c>
      <c r="B375" t="s">
        <v>775</v>
      </c>
      <c r="C375" t="s">
        <v>776</v>
      </c>
      <c r="D375" s="4">
        <v>9183.0399999999991</v>
      </c>
    </row>
    <row r="376" spans="1:4" x14ac:dyDescent="0.25">
      <c r="A376" s="1">
        <v>44561</v>
      </c>
      <c r="B376" t="s">
        <v>777</v>
      </c>
      <c r="C376" t="s">
        <v>778</v>
      </c>
      <c r="D376" s="4">
        <v>4969.24</v>
      </c>
    </row>
    <row r="377" spans="1:4" x14ac:dyDescent="0.25">
      <c r="A377" s="1">
        <v>44561</v>
      </c>
      <c r="B377" t="s">
        <v>781</v>
      </c>
      <c r="C377" t="s">
        <v>782</v>
      </c>
      <c r="D377" s="4">
        <v>7503.86</v>
      </c>
    </row>
    <row r="378" spans="1:4" x14ac:dyDescent="0.25">
      <c r="A378" s="1">
        <v>44561</v>
      </c>
      <c r="B378" t="s">
        <v>785</v>
      </c>
      <c r="C378" t="s">
        <v>786</v>
      </c>
      <c r="D378" s="4">
        <v>9483.77</v>
      </c>
    </row>
    <row r="379" spans="1:4" x14ac:dyDescent="0.25">
      <c r="A379" s="1">
        <v>44561</v>
      </c>
      <c r="B379" t="s">
        <v>788</v>
      </c>
      <c r="C379" t="s">
        <v>789</v>
      </c>
      <c r="D379" s="4">
        <v>32752.410000000003</v>
      </c>
    </row>
    <row r="380" spans="1:4" x14ac:dyDescent="0.25">
      <c r="A380" s="1">
        <v>44561</v>
      </c>
      <c r="B380" t="s">
        <v>790</v>
      </c>
      <c r="C380" t="s">
        <v>791</v>
      </c>
      <c r="D380" s="4">
        <v>18515.400000000001</v>
      </c>
    </row>
    <row r="381" spans="1:4" x14ac:dyDescent="0.25">
      <c r="A381" s="1">
        <v>44561</v>
      </c>
      <c r="B381" t="s">
        <v>792</v>
      </c>
      <c r="C381" t="s">
        <v>793</v>
      </c>
      <c r="D381" s="4">
        <v>4850</v>
      </c>
    </row>
    <row r="382" spans="1:4" x14ac:dyDescent="0.25">
      <c r="A382" s="1">
        <v>44561</v>
      </c>
      <c r="B382" t="s">
        <v>1148</v>
      </c>
      <c r="C382" t="s">
        <v>1149</v>
      </c>
      <c r="D382" s="4">
        <v>1579.19</v>
      </c>
    </row>
    <row r="383" spans="1:4" x14ac:dyDescent="0.25">
      <c r="A383" s="1">
        <v>44561</v>
      </c>
      <c r="B383" t="s">
        <v>794</v>
      </c>
      <c r="C383" t="s">
        <v>795</v>
      </c>
      <c r="D383" s="4">
        <v>54937.09</v>
      </c>
    </row>
    <row r="384" spans="1:4" x14ac:dyDescent="0.25">
      <c r="A384" s="1">
        <v>44561</v>
      </c>
      <c r="B384" t="s">
        <v>796</v>
      </c>
      <c r="C384" t="s">
        <v>797</v>
      </c>
      <c r="D384" s="4">
        <v>6866.4599999999991</v>
      </c>
    </row>
    <row r="385" spans="1:4" x14ac:dyDescent="0.25">
      <c r="A385" s="1">
        <v>44561</v>
      </c>
      <c r="B385" t="s">
        <v>1150</v>
      </c>
      <c r="C385" t="s">
        <v>1151</v>
      </c>
      <c r="D385" s="4">
        <v>206.92000000000002</v>
      </c>
    </row>
    <row r="386" spans="1:4" x14ac:dyDescent="0.25">
      <c r="A386" s="1">
        <v>44561</v>
      </c>
      <c r="B386" t="s">
        <v>800</v>
      </c>
      <c r="C386" t="s">
        <v>801</v>
      </c>
      <c r="D386" s="4">
        <v>25203</v>
      </c>
    </row>
    <row r="387" spans="1:4" x14ac:dyDescent="0.25">
      <c r="A387" s="1">
        <v>44561</v>
      </c>
      <c r="B387" t="s">
        <v>802</v>
      </c>
      <c r="C387" t="s">
        <v>803</v>
      </c>
      <c r="D387" s="4">
        <v>1178.3</v>
      </c>
    </row>
    <row r="388" spans="1:4" x14ac:dyDescent="0.25">
      <c r="A388" s="1">
        <v>44561</v>
      </c>
      <c r="B388" t="s">
        <v>804</v>
      </c>
      <c r="C388" t="s">
        <v>805</v>
      </c>
      <c r="D388" s="4">
        <v>9392.0600000000013</v>
      </c>
    </row>
    <row r="389" spans="1:4" x14ac:dyDescent="0.25">
      <c r="A389" s="1">
        <v>44561</v>
      </c>
      <c r="B389" t="s">
        <v>808</v>
      </c>
      <c r="C389" t="s">
        <v>809</v>
      </c>
      <c r="D389" s="4">
        <v>692.02</v>
      </c>
    </row>
    <row r="390" spans="1:4" x14ac:dyDescent="0.25">
      <c r="A390" s="1">
        <v>44561</v>
      </c>
      <c r="B390" t="s">
        <v>812</v>
      </c>
      <c r="C390" t="s">
        <v>813</v>
      </c>
      <c r="D390" s="4">
        <v>1707.3000000000002</v>
      </c>
    </row>
    <row r="391" spans="1:4" x14ac:dyDescent="0.25">
      <c r="A391" s="1">
        <v>44561</v>
      </c>
      <c r="B391" t="s">
        <v>814</v>
      </c>
      <c r="C391" t="s">
        <v>815</v>
      </c>
      <c r="D391" s="4">
        <v>3366.7300000000005</v>
      </c>
    </row>
    <row r="392" spans="1:4" x14ac:dyDescent="0.25">
      <c r="A392" s="1">
        <v>44561</v>
      </c>
      <c r="B392" t="s">
        <v>816</v>
      </c>
      <c r="C392" t="s">
        <v>817</v>
      </c>
      <c r="D392" s="4">
        <v>29901.059999999983</v>
      </c>
    </row>
    <row r="393" spans="1:4" x14ac:dyDescent="0.25">
      <c r="A393" s="1">
        <v>44561</v>
      </c>
      <c r="B393" t="s">
        <v>818</v>
      </c>
      <c r="C393" t="s">
        <v>819</v>
      </c>
      <c r="D393" s="4">
        <v>7.65</v>
      </c>
    </row>
    <row r="394" spans="1:4" x14ac:dyDescent="0.25">
      <c r="A394" s="1">
        <v>44561</v>
      </c>
      <c r="B394" t="s">
        <v>1152</v>
      </c>
      <c r="C394" t="s">
        <v>1153</v>
      </c>
      <c r="D394" s="4">
        <v>355.02</v>
      </c>
    </row>
    <row r="395" spans="1:4" x14ac:dyDescent="0.25">
      <c r="A395" s="1">
        <v>44561</v>
      </c>
      <c r="B395" t="s">
        <v>820</v>
      </c>
      <c r="C395" t="s">
        <v>821</v>
      </c>
      <c r="D395" s="4">
        <v>143.22</v>
      </c>
    </row>
    <row r="396" spans="1:4" x14ac:dyDescent="0.25">
      <c r="A396" s="1">
        <v>44561</v>
      </c>
      <c r="B396" t="s">
        <v>822</v>
      </c>
      <c r="C396" t="s">
        <v>823</v>
      </c>
      <c r="D396" s="4">
        <v>2582.35</v>
      </c>
    </row>
    <row r="397" spans="1:4" x14ac:dyDescent="0.25">
      <c r="A397" s="1">
        <v>44561</v>
      </c>
      <c r="B397" t="s">
        <v>826</v>
      </c>
      <c r="C397" t="s">
        <v>827</v>
      </c>
      <c r="D397" s="4">
        <v>2.749999999998181</v>
      </c>
    </row>
    <row r="398" spans="1:4" x14ac:dyDescent="0.25">
      <c r="A398" s="1">
        <v>44561</v>
      </c>
      <c r="B398" t="s">
        <v>828</v>
      </c>
      <c r="C398" t="s">
        <v>829</v>
      </c>
      <c r="D398" s="4">
        <v>469</v>
      </c>
    </row>
    <row r="399" spans="1:4" x14ac:dyDescent="0.25">
      <c r="A399" s="1">
        <v>44561</v>
      </c>
      <c r="B399" t="s">
        <v>1154</v>
      </c>
      <c r="C399" t="s">
        <v>1155</v>
      </c>
      <c r="D399" s="4">
        <v>6365</v>
      </c>
    </row>
    <row r="400" spans="1:4" x14ac:dyDescent="0.25">
      <c r="A400" s="1">
        <v>44561</v>
      </c>
      <c r="B400" t="s">
        <v>830</v>
      </c>
      <c r="C400" t="s">
        <v>831</v>
      </c>
      <c r="D400" s="4">
        <v>6654.45</v>
      </c>
    </row>
    <row r="401" spans="1:4" x14ac:dyDescent="0.25">
      <c r="A401" s="1">
        <v>44561</v>
      </c>
      <c r="B401" t="s">
        <v>832</v>
      </c>
      <c r="C401" t="s">
        <v>833</v>
      </c>
      <c r="D401" s="4">
        <v>12000</v>
      </c>
    </row>
    <row r="402" spans="1:4" x14ac:dyDescent="0.25">
      <c r="A402" s="1">
        <v>44561</v>
      </c>
      <c r="B402" t="s">
        <v>834</v>
      </c>
      <c r="C402" t="s">
        <v>835</v>
      </c>
      <c r="D402" s="4">
        <v>28888.89</v>
      </c>
    </row>
    <row r="403" spans="1:4" x14ac:dyDescent="0.25">
      <c r="A403" s="1">
        <v>44561</v>
      </c>
      <c r="B403" t="s">
        <v>836</v>
      </c>
      <c r="C403" t="s">
        <v>837</v>
      </c>
      <c r="D403" s="4">
        <v>1200</v>
      </c>
    </row>
    <row r="404" spans="1:4" x14ac:dyDescent="0.25">
      <c r="A404" s="1">
        <v>44561</v>
      </c>
      <c r="B404" t="s">
        <v>838</v>
      </c>
      <c r="C404" t="s">
        <v>839</v>
      </c>
      <c r="D404" s="4">
        <v>18168</v>
      </c>
    </row>
    <row r="405" spans="1:4" x14ac:dyDescent="0.25">
      <c r="A405" s="1">
        <v>44561</v>
      </c>
      <c r="B405" t="s">
        <v>840</v>
      </c>
      <c r="C405" t="s">
        <v>841</v>
      </c>
      <c r="D405" s="4">
        <v>31344.899999999998</v>
      </c>
    </row>
    <row r="406" spans="1:4" x14ac:dyDescent="0.25">
      <c r="A406" s="1">
        <v>44561</v>
      </c>
      <c r="B406" t="s">
        <v>842</v>
      </c>
      <c r="C406" t="s">
        <v>843</v>
      </c>
      <c r="D406" s="4">
        <v>1200</v>
      </c>
    </row>
    <row r="407" spans="1:4" x14ac:dyDescent="0.25">
      <c r="A407" s="1">
        <v>44561</v>
      </c>
      <c r="B407" t="s">
        <v>844</v>
      </c>
      <c r="C407" t="s">
        <v>845</v>
      </c>
      <c r="D407" s="4">
        <v>26500.920000000002</v>
      </c>
    </row>
    <row r="408" spans="1:4" x14ac:dyDescent="0.25">
      <c r="A408" s="1">
        <v>44561</v>
      </c>
      <c r="B408" t="s">
        <v>849</v>
      </c>
      <c r="C408" t="s">
        <v>850</v>
      </c>
      <c r="D408" s="4">
        <v>18040.5</v>
      </c>
    </row>
    <row r="409" spans="1:4" x14ac:dyDescent="0.25">
      <c r="A409" s="1">
        <v>44561</v>
      </c>
      <c r="B409" t="s">
        <v>853</v>
      </c>
      <c r="C409" t="s">
        <v>854</v>
      </c>
      <c r="D409" s="4">
        <v>5935.48</v>
      </c>
    </row>
    <row r="410" spans="1:4" x14ac:dyDescent="0.25">
      <c r="A410" s="1">
        <v>44561</v>
      </c>
      <c r="B410" t="s">
        <v>857</v>
      </c>
      <c r="C410" t="s">
        <v>858</v>
      </c>
      <c r="D410" s="4">
        <v>36731.18</v>
      </c>
    </row>
    <row r="411" spans="1:4" x14ac:dyDescent="0.25">
      <c r="A411" s="1">
        <v>44561</v>
      </c>
      <c r="B411" t="s">
        <v>861</v>
      </c>
      <c r="C411" t="s">
        <v>862</v>
      </c>
      <c r="D411" s="4">
        <v>35000</v>
      </c>
    </row>
    <row r="412" spans="1:4" x14ac:dyDescent="0.25">
      <c r="A412" s="1">
        <v>44561</v>
      </c>
      <c r="B412" t="s">
        <v>867</v>
      </c>
      <c r="C412" t="s">
        <v>868</v>
      </c>
      <c r="D412" s="4">
        <v>21036.080000000005</v>
      </c>
    </row>
    <row r="413" spans="1:4" x14ac:dyDescent="0.25">
      <c r="A413" s="1">
        <v>44561</v>
      </c>
      <c r="B413" t="s">
        <v>869</v>
      </c>
      <c r="C413" t="s">
        <v>870</v>
      </c>
      <c r="D413" s="4">
        <v>2942.21</v>
      </c>
    </row>
    <row r="414" spans="1:4" x14ac:dyDescent="0.25">
      <c r="A414" s="1">
        <v>44561</v>
      </c>
      <c r="B414" t="s">
        <v>1500</v>
      </c>
      <c r="C414" t="s">
        <v>1501</v>
      </c>
      <c r="D414" s="4">
        <v>1079523.55</v>
      </c>
    </row>
    <row r="415" spans="1:4" x14ac:dyDescent="0.25">
      <c r="A415" s="1">
        <v>44561</v>
      </c>
      <c r="B415" t="s">
        <v>1503</v>
      </c>
      <c r="C415" t="s">
        <v>1504</v>
      </c>
      <c r="D415" s="4">
        <v>785553.58</v>
      </c>
    </row>
    <row r="416" spans="1:4" x14ac:dyDescent="0.25">
      <c r="A416" s="1">
        <v>44561</v>
      </c>
      <c r="B416" t="s">
        <v>1505</v>
      </c>
      <c r="C416" t="s">
        <v>1506</v>
      </c>
      <c r="D416" s="4">
        <v>196839.41</v>
      </c>
    </row>
    <row r="417" spans="1:4" x14ac:dyDescent="0.25">
      <c r="A417" s="1">
        <v>44561</v>
      </c>
      <c r="B417" t="s">
        <v>1507</v>
      </c>
      <c r="C417" t="s">
        <v>1508</v>
      </c>
      <c r="D417" s="4">
        <v>40250.839999999997</v>
      </c>
    </row>
    <row r="418" spans="1:4" x14ac:dyDescent="0.25">
      <c r="A418" s="1">
        <v>44561</v>
      </c>
      <c r="B418" t="s">
        <v>1509</v>
      </c>
      <c r="C418" t="s">
        <v>1510</v>
      </c>
      <c r="D418" s="4">
        <v>12131.5</v>
      </c>
    </row>
    <row r="419" spans="1:4" x14ac:dyDescent="0.25">
      <c r="A419" s="1">
        <v>44561</v>
      </c>
      <c r="B419" t="s">
        <v>1511</v>
      </c>
      <c r="C419" t="s">
        <v>1512</v>
      </c>
      <c r="D419" s="4">
        <v>14267</v>
      </c>
    </row>
    <row r="420" spans="1:4" x14ac:dyDescent="0.25">
      <c r="A420" s="1">
        <v>44561</v>
      </c>
      <c r="B420" t="s">
        <v>1515</v>
      </c>
      <c r="C420" t="s">
        <v>1516</v>
      </c>
      <c r="D420" s="4">
        <v>181359.62</v>
      </c>
    </row>
    <row r="421" spans="1:4" x14ac:dyDescent="0.25">
      <c r="A421" s="1">
        <v>44561</v>
      </c>
      <c r="B421" t="s">
        <v>1517</v>
      </c>
      <c r="C421" t="s">
        <v>1518</v>
      </c>
      <c r="D421" s="4">
        <v>207303.44000000003</v>
      </c>
    </row>
    <row r="422" spans="1:4" x14ac:dyDescent="0.25">
      <c r="A422" s="1">
        <v>44561</v>
      </c>
      <c r="B422" t="s">
        <v>1519</v>
      </c>
      <c r="C422" t="s">
        <v>1520</v>
      </c>
      <c r="D422" s="4">
        <v>26165.69</v>
      </c>
    </row>
    <row r="423" spans="1:4" x14ac:dyDescent="0.25">
      <c r="A423" s="1">
        <v>44561</v>
      </c>
      <c r="B423" t="s">
        <v>1521</v>
      </c>
      <c r="C423" t="s">
        <v>1522</v>
      </c>
      <c r="D423" s="4">
        <v>264.13</v>
      </c>
    </row>
    <row r="424" spans="1:4" x14ac:dyDescent="0.25">
      <c r="A424" s="1">
        <v>44561</v>
      </c>
      <c r="B424" t="s">
        <v>1523</v>
      </c>
      <c r="C424" t="s">
        <v>1524</v>
      </c>
      <c r="D424" s="4">
        <v>19104.269999999997</v>
      </c>
    </row>
    <row r="425" spans="1:4" x14ac:dyDescent="0.25">
      <c r="A425" s="1">
        <v>44561</v>
      </c>
      <c r="B425" t="s">
        <v>1525</v>
      </c>
      <c r="C425" t="s">
        <v>1526</v>
      </c>
      <c r="D425" s="4">
        <v>5658.15</v>
      </c>
    </row>
    <row r="426" spans="1:4" x14ac:dyDescent="0.25">
      <c r="A426" s="1">
        <v>44561</v>
      </c>
      <c r="B426" t="s">
        <v>1527</v>
      </c>
      <c r="C426" t="s">
        <v>1528</v>
      </c>
      <c r="D426" s="4">
        <v>79973.109999999986</v>
      </c>
    </row>
    <row r="427" spans="1:4" x14ac:dyDescent="0.25">
      <c r="A427" s="1">
        <v>44561</v>
      </c>
      <c r="B427" t="s">
        <v>1529</v>
      </c>
      <c r="C427" t="s">
        <v>1530</v>
      </c>
      <c r="D427" s="4">
        <v>47001.81</v>
      </c>
    </row>
    <row r="428" spans="1:4" x14ac:dyDescent="0.25">
      <c r="A428" s="1">
        <v>44561</v>
      </c>
      <c r="B428" t="s">
        <v>1531</v>
      </c>
      <c r="C428" t="s">
        <v>1532</v>
      </c>
      <c r="D428" s="4">
        <v>12528.97</v>
      </c>
    </row>
    <row r="429" spans="1:4" x14ac:dyDescent="0.25">
      <c r="A429" s="1">
        <v>44561</v>
      </c>
      <c r="B429" t="s">
        <v>1533</v>
      </c>
      <c r="C429" t="s">
        <v>1534</v>
      </c>
      <c r="D429" s="4">
        <v>1161.1199999999999</v>
      </c>
    </row>
    <row r="430" spans="1:4" x14ac:dyDescent="0.25">
      <c r="A430" s="1">
        <v>44561</v>
      </c>
      <c r="B430" t="s">
        <v>1535</v>
      </c>
      <c r="C430" t="s">
        <v>1536</v>
      </c>
      <c r="D430" s="4">
        <v>10616.43</v>
      </c>
    </row>
    <row r="431" spans="1:4" x14ac:dyDescent="0.25">
      <c r="A431" s="1">
        <v>44561</v>
      </c>
      <c r="B431" t="s">
        <v>1537</v>
      </c>
      <c r="C431" t="s">
        <v>1538</v>
      </c>
      <c r="D431" s="4">
        <v>12983.53</v>
      </c>
    </row>
    <row r="432" spans="1:4" x14ac:dyDescent="0.25">
      <c r="A432" s="1">
        <v>44561</v>
      </c>
      <c r="B432" t="s">
        <v>1541</v>
      </c>
      <c r="C432" t="s">
        <v>1542</v>
      </c>
      <c r="D432" s="4">
        <v>3691</v>
      </c>
    </row>
    <row r="433" spans="1:4" x14ac:dyDescent="0.25">
      <c r="A433" s="1">
        <v>44561</v>
      </c>
      <c r="B433" t="s">
        <v>1543</v>
      </c>
      <c r="C433" t="s">
        <v>1544</v>
      </c>
      <c r="D433" s="4">
        <v>1519</v>
      </c>
    </row>
    <row r="434" spans="1:4" x14ac:dyDescent="0.25">
      <c r="A434" s="1">
        <v>44561</v>
      </c>
      <c r="B434" t="s">
        <v>1545</v>
      </c>
      <c r="C434" t="s">
        <v>1546</v>
      </c>
      <c r="D434" s="4">
        <v>120</v>
      </c>
    </row>
    <row r="435" spans="1:4" x14ac:dyDescent="0.25">
      <c r="A435" s="1">
        <v>44561</v>
      </c>
      <c r="B435" t="s">
        <v>1547</v>
      </c>
      <c r="C435" t="s">
        <v>1548</v>
      </c>
      <c r="D435" s="4">
        <v>915</v>
      </c>
    </row>
    <row r="436" spans="1:4" x14ac:dyDescent="0.25">
      <c r="A436" s="1">
        <v>44561</v>
      </c>
      <c r="B436" t="s">
        <v>1549</v>
      </c>
      <c r="C436" t="s">
        <v>1550</v>
      </c>
      <c r="D436" s="4">
        <v>500</v>
      </c>
    </row>
    <row r="437" spans="1:4" x14ac:dyDescent="0.25">
      <c r="A437" s="1">
        <v>44561</v>
      </c>
      <c r="B437" t="s">
        <v>911</v>
      </c>
      <c r="C437" t="s">
        <v>912</v>
      </c>
      <c r="D437" s="4">
        <v>12485</v>
      </c>
    </row>
    <row r="438" spans="1:4" x14ac:dyDescent="0.25">
      <c r="A438" s="1">
        <v>44561</v>
      </c>
      <c r="B438" t="s">
        <v>915</v>
      </c>
      <c r="C438" t="s">
        <v>916</v>
      </c>
      <c r="D438" s="4">
        <v>2000</v>
      </c>
    </row>
    <row r="439" spans="1:4" x14ac:dyDescent="0.25">
      <c r="A439" s="1">
        <v>44561</v>
      </c>
      <c r="B439" t="s">
        <v>917</v>
      </c>
      <c r="C439" t="s">
        <v>918</v>
      </c>
      <c r="D439" s="4">
        <v>10000</v>
      </c>
    </row>
    <row r="440" spans="1:4" x14ac:dyDescent="0.25">
      <c r="A440" s="1">
        <v>44561</v>
      </c>
      <c r="B440" t="s">
        <v>919</v>
      </c>
      <c r="C440" t="s">
        <v>920</v>
      </c>
      <c r="D440" s="4">
        <v>54553.200000000004</v>
      </c>
    </row>
    <row r="441" spans="1:4" x14ac:dyDescent="0.25">
      <c r="A441" s="1">
        <v>44561</v>
      </c>
      <c r="B441" t="s">
        <v>924</v>
      </c>
      <c r="C441" t="s">
        <v>925</v>
      </c>
      <c r="D441" s="4">
        <v>35234.25</v>
      </c>
    </row>
    <row r="442" spans="1:4" x14ac:dyDescent="0.25">
      <c r="A442" s="1">
        <v>44561</v>
      </c>
      <c r="B442" t="s">
        <v>927</v>
      </c>
      <c r="C442" t="s">
        <v>928</v>
      </c>
      <c r="D442" s="4">
        <v>10926.509999999998</v>
      </c>
    </row>
    <row r="443" spans="1:4" x14ac:dyDescent="0.25">
      <c r="A443" s="1">
        <v>44561</v>
      </c>
      <c r="B443" t="s">
        <v>931</v>
      </c>
      <c r="C443" t="s">
        <v>932</v>
      </c>
      <c r="D443" s="4">
        <v>34632.659999999996</v>
      </c>
    </row>
    <row r="444" spans="1:4" x14ac:dyDescent="0.25">
      <c r="A444" s="1">
        <v>44561</v>
      </c>
      <c r="B444" t="s">
        <v>935</v>
      </c>
      <c r="C444" t="s">
        <v>936</v>
      </c>
      <c r="D444" s="4">
        <v>20818.71</v>
      </c>
    </row>
    <row r="445" spans="1:4" x14ac:dyDescent="0.25">
      <c r="A445" s="1">
        <v>44561</v>
      </c>
      <c r="B445" t="s">
        <v>938</v>
      </c>
      <c r="C445" t="s">
        <v>939</v>
      </c>
      <c r="D445" s="4">
        <v>2894.75</v>
      </c>
    </row>
    <row r="446" spans="1:4" x14ac:dyDescent="0.25">
      <c r="A446" s="1">
        <v>44561</v>
      </c>
      <c r="B446" t="s">
        <v>942</v>
      </c>
      <c r="C446" t="s">
        <v>943</v>
      </c>
      <c r="D446" s="4">
        <v>11071.63</v>
      </c>
    </row>
    <row r="447" spans="1:4" x14ac:dyDescent="0.25">
      <c r="A447" s="1">
        <v>44561</v>
      </c>
      <c r="B447" t="s">
        <v>945</v>
      </c>
      <c r="C447" t="s">
        <v>946</v>
      </c>
      <c r="D447" s="4">
        <v>393.75</v>
      </c>
    </row>
    <row r="448" spans="1:4" x14ac:dyDescent="0.25">
      <c r="A448" s="1">
        <v>44561</v>
      </c>
      <c r="B448" t="s">
        <v>948</v>
      </c>
      <c r="C448" t="s">
        <v>949</v>
      </c>
      <c r="D448" s="4">
        <v>3281.82</v>
      </c>
    </row>
    <row r="449" spans="1:4" x14ac:dyDescent="0.25">
      <c r="A449" s="1">
        <v>44561</v>
      </c>
      <c r="B449" t="s">
        <v>952</v>
      </c>
      <c r="C449" t="s">
        <v>953</v>
      </c>
      <c r="D449" s="4">
        <v>3764522</v>
      </c>
    </row>
    <row r="450" spans="1:4" x14ac:dyDescent="0.25">
      <c r="A450" s="1">
        <v>44561</v>
      </c>
      <c r="B450" t="s">
        <v>1156</v>
      </c>
      <c r="C450" t="s">
        <v>1157</v>
      </c>
      <c r="D450" s="4">
        <v>16873</v>
      </c>
    </row>
    <row r="451" spans="1:4" x14ac:dyDescent="0.25">
      <c r="A451" s="1">
        <v>44561</v>
      </c>
      <c r="B451" t="s">
        <v>955</v>
      </c>
      <c r="C451" t="s">
        <v>956</v>
      </c>
      <c r="D451" s="4">
        <v>256165</v>
      </c>
    </row>
    <row r="452" spans="1:4" x14ac:dyDescent="0.25">
      <c r="A452" s="1">
        <v>44561</v>
      </c>
      <c r="B452" t="s">
        <v>957</v>
      </c>
      <c r="C452" t="s">
        <v>958</v>
      </c>
      <c r="D452" s="4">
        <v>110020.44</v>
      </c>
    </row>
    <row r="453" spans="1:4" x14ac:dyDescent="0.25">
      <c r="A453" s="1">
        <v>44561</v>
      </c>
      <c r="B453" t="s">
        <v>1158</v>
      </c>
      <c r="C453" t="s">
        <v>1159</v>
      </c>
      <c r="D453" s="4">
        <v>630595</v>
      </c>
    </row>
    <row r="454" spans="1:4" x14ac:dyDescent="0.25">
      <c r="A454" s="1">
        <v>44561</v>
      </c>
      <c r="B454" t="s">
        <v>959</v>
      </c>
      <c r="C454" t="s">
        <v>960</v>
      </c>
      <c r="D454" s="4">
        <v>68375.37</v>
      </c>
    </row>
    <row r="455" spans="1:4" x14ac:dyDescent="0.25">
      <c r="A455" s="1">
        <v>44561</v>
      </c>
      <c r="B455" t="s">
        <v>961</v>
      </c>
      <c r="C455" t="s">
        <v>962</v>
      </c>
      <c r="D455" s="4">
        <v>7024.7999999999993</v>
      </c>
    </row>
    <row r="456" spans="1:4" x14ac:dyDescent="0.25">
      <c r="A456" s="1">
        <v>44561</v>
      </c>
      <c r="B456" t="s">
        <v>963</v>
      </c>
      <c r="C456" t="s">
        <v>964</v>
      </c>
      <c r="D456" s="4">
        <v>450</v>
      </c>
    </row>
    <row r="457" spans="1:4" x14ac:dyDescent="0.25">
      <c r="A457" s="1">
        <v>44561</v>
      </c>
      <c r="B457" t="s">
        <v>967</v>
      </c>
      <c r="C457" t="s">
        <v>968</v>
      </c>
      <c r="D457" s="4">
        <v>80.900000000000006</v>
      </c>
    </row>
    <row r="458" spans="1:4" x14ac:dyDescent="0.25">
      <c r="A458" s="1">
        <v>44561</v>
      </c>
      <c r="B458" t="s">
        <v>971</v>
      </c>
      <c r="C458" t="s">
        <v>972</v>
      </c>
      <c r="D458" s="4">
        <v>1466</v>
      </c>
    </row>
    <row r="459" spans="1:4" x14ac:dyDescent="0.25">
      <c r="A459" s="1">
        <v>44561</v>
      </c>
      <c r="B459" t="s">
        <v>973</v>
      </c>
      <c r="C459" t="s">
        <v>974</v>
      </c>
      <c r="D459" s="4">
        <v>11480</v>
      </c>
    </row>
    <row r="460" spans="1:4" x14ac:dyDescent="0.25">
      <c r="A460" s="1">
        <v>44561</v>
      </c>
      <c r="B460" t="s">
        <v>977</v>
      </c>
      <c r="C460" t="s">
        <v>978</v>
      </c>
      <c r="D460" s="4">
        <v>4390.22</v>
      </c>
    </row>
    <row r="461" spans="1:4" x14ac:dyDescent="0.25">
      <c r="A461" s="1">
        <v>44561</v>
      </c>
      <c r="B461" t="s">
        <v>981</v>
      </c>
      <c r="C461" t="s">
        <v>982</v>
      </c>
      <c r="D461" s="4">
        <v>2702.12</v>
      </c>
    </row>
    <row r="462" spans="1:4" x14ac:dyDescent="0.25">
      <c r="A462" s="1">
        <v>44561</v>
      </c>
      <c r="B462" t="s">
        <v>989</v>
      </c>
      <c r="C462" t="s">
        <v>990</v>
      </c>
      <c r="D462" s="4">
        <v>41748.03</v>
      </c>
    </row>
    <row r="463" spans="1:4" x14ac:dyDescent="0.25">
      <c r="A463" s="1">
        <v>44561</v>
      </c>
      <c r="B463" t="s">
        <v>1160</v>
      </c>
      <c r="C463" t="s">
        <v>1161</v>
      </c>
      <c r="D463" s="4">
        <v>6340</v>
      </c>
    </row>
    <row r="464" spans="1:4" x14ac:dyDescent="0.25">
      <c r="A464" s="1">
        <v>44561</v>
      </c>
      <c r="B464" t="s">
        <v>991</v>
      </c>
      <c r="C464" t="s">
        <v>992</v>
      </c>
      <c r="D464" s="4">
        <v>1066.81</v>
      </c>
    </row>
    <row r="465" spans="1:4" x14ac:dyDescent="0.25">
      <c r="A465" s="1">
        <v>44561</v>
      </c>
      <c r="B465" t="s">
        <v>993</v>
      </c>
      <c r="C465" t="s">
        <v>994</v>
      </c>
      <c r="D465" s="4">
        <v>21063.67</v>
      </c>
    </row>
    <row r="466" spans="1:4" x14ac:dyDescent="0.25">
      <c r="A466" s="1">
        <v>44561</v>
      </c>
      <c r="B466" t="s">
        <v>997</v>
      </c>
      <c r="C466" t="s">
        <v>998</v>
      </c>
      <c r="D466" s="4">
        <v>366</v>
      </c>
    </row>
    <row r="467" spans="1:4" x14ac:dyDescent="0.25">
      <c r="A467" s="1">
        <v>44561</v>
      </c>
      <c r="B467" t="s">
        <v>1001</v>
      </c>
      <c r="C467" t="s">
        <v>1002</v>
      </c>
      <c r="D467" s="4">
        <v>1.06</v>
      </c>
    </row>
    <row r="468" spans="1:4" x14ac:dyDescent="0.25">
      <c r="A468" s="1">
        <v>44561</v>
      </c>
      <c r="B468" t="s">
        <v>1005</v>
      </c>
      <c r="C468" t="s">
        <v>1006</v>
      </c>
      <c r="D468" s="4">
        <v>10.150000000008554</v>
      </c>
    </row>
    <row r="469" spans="1:4" x14ac:dyDescent="0.25">
      <c r="A469" s="1">
        <v>44561</v>
      </c>
      <c r="B469" t="s">
        <v>1007</v>
      </c>
      <c r="C469" t="s">
        <v>1008</v>
      </c>
      <c r="D469" s="4">
        <v>164718.96999999997</v>
      </c>
    </row>
    <row r="470" spans="1:4" x14ac:dyDescent="0.25">
      <c r="A470" s="1">
        <v>44561</v>
      </c>
      <c r="B470" t="s">
        <v>1009</v>
      </c>
      <c r="C470" t="s">
        <v>1010</v>
      </c>
      <c r="D470" s="4">
        <v>12191</v>
      </c>
    </row>
    <row r="471" spans="1:4" x14ac:dyDescent="0.25">
      <c r="A471" s="1">
        <v>44561</v>
      </c>
      <c r="B471" t="s">
        <v>1013</v>
      </c>
      <c r="C471" t="s">
        <v>1014</v>
      </c>
      <c r="D471" s="4">
        <v>3348.2</v>
      </c>
    </row>
    <row r="472" spans="1:4" x14ac:dyDescent="0.25">
      <c r="A472" s="1">
        <v>44561</v>
      </c>
      <c r="B472" t="s">
        <v>1162</v>
      </c>
      <c r="C472" t="s">
        <v>1163</v>
      </c>
      <c r="D472" s="4">
        <v>2947.23</v>
      </c>
    </row>
    <row r="473" spans="1:4" x14ac:dyDescent="0.25">
      <c r="A473" s="1">
        <v>44561</v>
      </c>
      <c r="B473" t="s">
        <v>1164</v>
      </c>
      <c r="C473" t="s">
        <v>1165</v>
      </c>
      <c r="D473" s="4">
        <v>49517.33</v>
      </c>
    </row>
    <row r="474" spans="1:4" x14ac:dyDescent="0.25">
      <c r="A474" s="1">
        <v>44561</v>
      </c>
      <c r="B474" t="s">
        <v>1017</v>
      </c>
      <c r="C474" t="s">
        <v>1018</v>
      </c>
      <c r="D474" s="4">
        <v>14717.939999999999</v>
      </c>
    </row>
    <row r="475" spans="1:4" x14ac:dyDescent="0.25">
      <c r="A475" s="1">
        <v>44561</v>
      </c>
      <c r="B475" t="s">
        <v>1021</v>
      </c>
      <c r="C475" t="s">
        <v>1022</v>
      </c>
      <c r="D475" s="4">
        <v>11199.960000000001</v>
      </c>
    </row>
    <row r="476" spans="1:4" x14ac:dyDescent="0.25">
      <c r="A476" s="1">
        <v>44561</v>
      </c>
      <c r="B476" t="s">
        <v>1025</v>
      </c>
      <c r="C476" t="s">
        <v>1026</v>
      </c>
      <c r="D476" s="4">
        <v>1979.8600000000001</v>
      </c>
    </row>
    <row r="477" spans="1:4" x14ac:dyDescent="0.25">
      <c r="A477" s="1">
        <v>44561</v>
      </c>
      <c r="B477" t="s">
        <v>1029</v>
      </c>
      <c r="C477" t="s">
        <v>1030</v>
      </c>
      <c r="D477" s="4">
        <v>3986.3100000000004</v>
      </c>
    </row>
    <row r="478" spans="1:4" x14ac:dyDescent="0.25">
      <c r="A478" s="1">
        <v>44561</v>
      </c>
      <c r="B478" t="s">
        <v>35</v>
      </c>
      <c r="C478" t="s">
        <v>1031</v>
      </c>
      <c r="D478" s="4">
        <v>5700.78</v>
      </c>
    </row>
    <row r="479" spans="1:4" x14ac:dyDescent="0.25">
      <c r="A479" s="1">
        <v>44561</v>
      </c>
      <c r="B479" t="s">
        <v>27</v>
      </c>
      <c r="C479" t="s">
        <v>1032</v>
      </c>
      <c r="D479" s="4">
        <v>-2122596.0300000003</v>
      </c>
    </row>
    <row r="480" spans="1:4" x14ac:dyDescent="0.25">
      <c r="A480" s="1">
        <v>44561</v>
      </c>
      <c r="B480" t="s">
        <v>1035</v>
      </c>
      <c r="C480" t="s">
        <v>1036</v>
      </c>
      <c r="D480" s="4">
        <v>-473349.33999999997</v>
      </c>
    </row>
    <row r="481" spans="1:4" x14ac:dyDescent="0.25">
      <c r="A481" s="1">
        <v>44561</v>
      </c>
      <c r="B481" t="s">
        <v>28</v>
      </c>
      <c r="C481" t="s">
        <v>1039</v>
      </c>
      <c r="D481" s="4">
        <v>-223091.18</v>
      </c>
    </row>
    <row r="482" spans="1:4" x14ac:dyDescent="0.25">
      <c r="A482" s="1">
        <v>44561</v>
      </c>
      <c r="B482" t="s">
        <v>29</v>
      </c>
      <c r="C482" t="s">
        <v>1040</v>
      </c>
      <c r="D482" s="4">
        <v>-92889.920000000013</v>
      </c>
    </row>
    <row r="483" spans="1:4" x14ac:dyDescent="0.25">
      <c r="A483" s="1">
        <v>44561</v>
      </c>
      <c r="B483" t="s">
        <v>1041</v>
      </c>
      <c r="C483" t="s">
        <v>1042</v>
      </c>
      <c r="D483" s="4">
        <v>-180199.15</v>
      </c>
    </row>
    <row r="484" spans="1:4" x14ac:dyDescent="0.25">
      <c r="A484" s="1">
        <v>44561</v>
      </c>
      <c r="B484" t="s">
        <v>33</v>
      </c>
      <c r="C484" t="s">
        <v>1043</v>
      </c>
      <c r="D484" s="4">
        <v>-3185.84</v>
      </c>
    </row>
    <row r="485" spans="1:4" x14ac:dyDescent="0.25">
      <c r="A485" s="1">
        <v>44561</v>
      </c>
      <c r="B485" t="s">
        <v>34</v>
      </c>
      <c r="C485" t="s">
        <v>1044</v>
      </c>
      <c r="D485" s="4">
        <v>-65067.619999999995</v>
      </c>
    </row>
    <row r="486" spans="1:4" x14ac:dyDescent="0.25">
      <c r="A486" s="1">
        <v>44561</v>
      </c>
      <c r="B486" t="s">
        <v>1045</v>
      </c>
      <c r="C486" t="s">
        <v>1046</v>
      </c>
      <c r="D486" s="4">
        <v>-21.759999999999998</v>
      </c>
    </row>
    <row r="487" spans="1:4" x14ac:dyDescent="0.25">
      <c r="A487" s="1">
        <v>44561</v>
      </c>
      <c r="B487" t="s">
        <v>1047</v>
      </c>
      <c r="C487" t="s">
        <v>1048</v>
      </c>
      <c r="D487" s="4">
        <v>-4049768.1</v>
      </c>
    </row>
    <row r="488" spans="1:4" x14ac:dyDescent="0.25">
      <c r="A488" s="1">
        <v>44561</v>
      </c>
      <c r="B488" t="s">
        <v>25</v>
      </c>
      <c r="C488" t="s">
        <v>1049</v>
      </c>
      <c r="D488" s="4">
        <v>-1480608.2649999997</v>
      </c>
    </row>
    <row r="489" spans="1:4" x14ac:dyDescent="0.25">
      <c r="A489" s="1">
        <v>44561</v>
      </c>
      <c r="B489" t="s">
        <v>1056</v>
      </c>
      <c r="C489" t="s">
        <v>1057</v>
      </c>
      <c r="D489" s="4">
        <v>-1335823.58</v>
      </c>
    </row>
    <row r="490" spans="1:4" x14ac:dyDescent="0.25">
      <c r="A490" s="1">
        <v>44561</v>
      </c>
      <c r="B490" t="s">
        <v>1058</v>
      </c>
      <c r="C490" t="s">
        <v>1059</v>
      </c>
      <c r="D490" s="4">
        <v>-153350</v>
      </c>
    </row>
    <row r="491" spans="1:4" x14ac:dyDescent="0.25">
      <c r="A491" s="1">
        <v>44561</v>
      </c>
      <c r="B491" t="s">
        <v>1062</v>
      </c>
      <c r="C491" t="s">
        <v>1063</v>
      </c>
      <c r="D491" s="4">
        <v>-1.5499999999999265</v>
      </c>
    </row>
    <row r="492" spans="1:4" x14ac:dyDescent="0.25">
      <c r="A492" s="1">
        <v>44561</v>
      </c>
      <c r="B492" t="s">
        <v>1066</v>
      </c>
      <c r="C492" t="s">
        <v>1067</v>
      </c>
      <c r="D492" s="4">
        <v>-13.81000000000201</v>
      </c>
    </row>
    <row r="493" spans="1:4" x14ac:dyDescent="0.25">
      <c r="A493" s="1">
        <v>44561</v>
      </c>
      <c r="B493" t="s">
        <v>1068</v>
      </c>
      <c r="C493" t="s">
        <v>1069</v>
      </c>
      <c r="D493" s="4">
        <v>-1048.7099999999998</v>
      </c>
    </row>
    <row r="494" spans="1:4" x14ac:dyDescent="0.25">
      <c r="A494" s="1">
        <v>44561</v>
      </c>
      <c r="B494" t="s">
        <v>1166</v>
      </c>
      <c r="C494" t="s">
        <v>1167</v>
      </c>
      <c r="D494" s="4">
        <v>-150.44999999999999</v>
      </c>
    </row>
    <row r="495" spans="1:4" x14ac:dyDescent="0.25">
      <c r="A495" s="1">
        <v>44561</v>
      </c>
      <c r="B495" t="s">
        <v>1168</v>
      </c>
      <c r="C495" t="s">
        <v>1169</v>
      </c>
      <c r="D495" s="4">
        <v>-4311.97</v>
      </c>
    </row>
    <row r="496" spans="1:4" x14ac:dyDescent="0.25">
      <c r="A496" s="1">
        <v>44561</v>
      </c>
      <c r="B496" t="s">
        <v>1078</v>
      </c>
      <c r="C496" t="s">
        <v>1079</v>
      </c>
      <c r="D496" s="4">
        <v>-250</v>
      </c>
    </row>
    <row r="497" spans="1:4" x14ac:dyDescent="0.25">
      <c r="A497" s="1">
        <v>44561</v>
      </c>
      <c r="B497" t="s">
        <v>1080</v>
      </c>
      <c r="C497" t="s">
        <v>1081</v>
      </c>
      <c r="D497" s="4">
        <v>-131542.60000000003</v>
      </c>
    </row>
    <row r="498" spans="1:4" x14ac:dyDescent="0.25">
      <c r="A498" s="1">
        <v>44561</v>
      </c>
      <c r="B498" t="s">
        <v>1170</v>
      </c>
      <c r="C498" t="s">
        <v>1171</v>
      </c>
      <c r="D498" s="4">
        <v>-199.5</v>
      </c>
    </row>
    <row r="499" spans="1:4" x14ac:dyDescent="0.25">
      <c r="A499" s="1">
        <v>44561</v>
      </c>
      <c r="B499" t="s">
        <v>1082</v>
      </c>
      <c r="C499" t="s">
        <v>1083</v>
      </c>
      <c r="D499" s="4">
        <v>-776.65</v>
      </c>
    </row>
    <row r="500" spans="1:4" x14ac:dyDescent="0.25">
      <c r="A500" s="1">
        <v>44561</v>
      </c>
      <c r="B500" t="s">
        <v>1172</v>
      </c>
      <c r="C500" t="s">
        <v>1173</v>
      </c>
      <c r="D500" s="4">
        <v>-115704.95999999998</v>
      </c>
    </row>
    <row r="501" spans="1:4" x14ac:dyDescent="0.25">
      <c r="A501" s="1">
        <v>44561</v>
      </c>
      <c r="B501" t="s">
        <v>1174</v>
      </c>
      <c r="C501" t="s">
        <v>1175</v>
      </c>
      <c r="D501" s="4">
        <v>-167163.45000000001</v>
      </c>
    </row>
    <row r="502" spans="1:4" x14ac:dyDescent="0.25">
      <c r="A502" s="1">
        <v>44561</v>
      </c>
      <c r="B502" t="s">
        <v>1176</v>
      </c>
      <c r="C502" t="s">
        <v>1177</v>
      </c>
      <c r="D502" s="4">
        <v>-434.23000000000047</v>
      </c>
    </row>
    <row r="503" spans="1:4" x14ac:dyDescent="0.25">
      <c r="A503" s="1">
        <v>44561</v>
      </c>
      <c r="B503" t="s">
        <v>1084</v>
      </c>
      <c r="C503" t="s">
        <v>1085</v>
      </c>
      <c r="D503" s="4">
        <v>-436366.99</v>
      </c>
    </row>
    <row r="504" spans="1:4" x14ac:dyDescent="0.25">
      <c r="A504" s="1">
        <v>44561</v>
      </c>
      <c r="B504" t="s">
        <v>1089</v>
      </c>
      <c r="C504" t="s">
        <v>1090</v>
      </c>
      <c r="D504" s="4">
        <v>-645</v>
      </c>
    </row>
    <row r="505" spans="1:4" x14ac:dyDescent="0.25">
      <c r="A505" s="1">
        <v>44561</v>
      </c>
      <c r="B505" t="s">
        <v>1093</v>
      </c>
      <c r="C505" t="s">
        <v>1094</v>
      </c>
      <c r="D505" s="4">
        <v>-33543</v>
      </c>
    </row>
    <row r="506" spans="1:4" x14ac:dyDescent="0.25">
      <c r="A506" s="1">
        <v>44561</v>
      </c>
      <c r="B506" t="s">
        <v>1097</v>
      </c>
      <c r="C506" t="s">
        <v>1098</v>
      </c>
      <c r="D506" s="4">
        <v>-72133.06</v>
      </c>
    </row>
    <row r="507" spans="1:4" x14ac:dyDescent="0.25">
      <c r="A507" s="1">
        <v>44561</v>
      </c>
      <c r="B507" t="s">
        <v>1178</v>
      </c>
      <c r="C507" t="s">
        <v>1179</v>
      </c>
      <c r="D507" s="4">
        <v>-6</v>
      </c>
    </row>
    <row r="508" spans="1:4" x14ac:dyDescent="0.25">
      <c r="A508" s="1">
        <v>44561</v>
      </c>
      <c r="B508" t="s">
        <v>1180</v>
      </c>
      <c r="C508" t="s">
        <v>1181</v>
      </c>
      <c r="D508" s="4">
        <v>-5870.22</v>
      </c>
    </row>
    <row r="509" spans="1:4" x14ac:dyDescent="0.25">
      <c r="A509" s="1">
        <v>44561</v>
      </c>
      <c r="B509" t="s">
        <v>1101</v>
      </c>
      <c r="C509" t="s">
        <v>1102</v>
      </c>
      <c r="D509" s="4">
        <v>-638.02</v>
      </c>
    </row>
    <row r="510" spans="1:4" x14ac:dyDescent="0.25">
      <c r="A510" s="1">
        <v>44561</v>
      </c>
      <c r="B510" t="s">
        <v>1182</v>
      </c>
      <c r="C510" t="s">
        <v>1183</v>
      </c>
      <c r="D510" s="4">
        <v>100.00000000000182</v>
      </c>
    </row>
    <row r="511" spans="1:4" x14ac:dyDescent="0.25">
      <c r="A511" s="1">
        <v>44561</v>
      </c>
      <c r="B511" t="s">
        <v>570</v>
      </c>
      <c r="C511" t="s">
        <v>571</v>
      </c>
      <c r="D511" s="4">
        <v>10000</v>
      </c>
    </row>
    <row r="512" spans="1:4" x14ac:dyDescent="0.25">
      <c r="A512" s="1">
        <v>44561</v>
      </c>
      <c r="B512" t="s">
        <v>576</v>
      </c>
      <c r="C512" t="s">
        <v>577</v>
      </c>
      <c r="D512" s="4">
        <v>6343</v>
      </c>
    </row>
    <row r="513" spans="1:4" x14ac:dyDescent="0.25">
      <c r="A513" s="1">
        <v>44561</v>
      </c>
      <c r="B513" t="s">
        <v>580</v>
      </c>
      <c r="C513" t="s">
        <v>581</v>
      </c>
      <c r="D513" s="4">
        <v>57925</v>
      </c>
    </row>
    <row r="514" spans="1:4" x14ac:dyDescent="0.25">
      <c r="A514" s="1">
        <v>44561</v>
      </c>
      <c r="B514" t="s">
        <v>584</v>
      </c>
      <c r="C514" t="s">
        <v>585</v>
      </c>
      <c r="D514" s="4">
        <v>100000</v>
      </c>
    </row>
    <row r="515" spans="1:4" x14ac:dyDescent="0.25">
      <c r="A515" s="1">
        <v>44561</v>
      </c>
      <c r="B515" t="s">
        <v>588</v>
      </c>
      <c r="C515" t="s">
        <v>589</v>
      </c>
      <c r="D515" s="4">
        <v>168277.53</v>
      </c>
    </row>
    <row r="516" spans="1:4" x14ac:dyDescent="0.25">
      <c r="A516" s="1">
        <v>44561</v>
      </c>
      <c r="B516" t="s">
        <v>592</v>
      </c>
      <c r="C516" t="s">
        <v>593</v>
      </c>
      <c r="D516" s="4">
        <v>87545.25</v>
      </c>
    </row>
    <row r="517" spans="1:4" x14ac:dyDescent="0.25">
      <c r="A517" s="1">
        <v>44561</v>
      </c>
      <c r="B517" t="s">
        <v>597</v>
      </c>
      <c r="C517" t="s">
        <v>598</v>
      </c>
      <c r="D517" s="4">
        <v>693957.03</v>
      </c>
    </row>
    <row r="518" spans="1:4" x14ac:dyDescent="0.25">
      <c r="A518" s="1">
        <v>44561</v>
      </c>
      <c r="B518" t="s">
        <v>601</v>
      </c>
      <c r="C518" t="s">
        <v>602</v>
      </c>
      <c r="D518" s="4">
        <v>104261.51</v>
      </c>
    </row>
    <row r="519" spans="1:4" x14ac:dyDescent="0.25">
      <c r="A519" s="1">
        <v>44561</v>
      </c>
      <c r="B519" t="s">
        <v>605</v>
      </c>
      <c r="C519" t="s">
        <v>606</v>
      </c>
      <c r="D519" s="4">
        <v>202071.74</v>
      </c>
    </row>
    <row r="520" spans="1:4" x14ac:dyDescent="0.25">
      <c r="A520" s="1">
        <v>44561</v>
      </c>
      <c r="B520" t="s">
        <v>611</v>
      </c>
      <c r="C520" t="s">
        <v>612</v>
      </c>
      <c r="D520" s="4">
        <v>208455.95</v>
      </c>
    </row>
    <row r="521" spans="1:4" x14ac:dyDescent="0.25">
      <c r="A521" s="1">
        <v>44561</v>
      </c>
      <c r="B521" t="s">
        <v>617</v>
      </c>
      <c r="C521" t="s">
        <v>618</v>
      </c>
      <c r="D521" s="4">
        <v>71614.930000000008</v>
      </c>
    </row>
    <row r="522" spans="1:4" x14ac:dyDescent="0.25">
      <c r="A522" s="1">
        <v>44561</v>
      </c>
      <c r="B522" t="s">
        <v>621</v>
      </c>
      <c r="C522" t="s">
        <v>622</v>
      </c>
      <c r="D522" s="4">
        <v>16409.09</v>
      </c>
    </row>
    <row r="523" spans="1:4" x14ac:dyDescent="0.25">
      <c r="A523" s="1">
        <v>44561</v>
      </c>
      <c r="B523" t="s">
        <v>625</v>
      </c>
      <c r="C523" t="s">
        <v>626</v>
      </c>
      <c r="D523" s="4">
        <v>93951.49</v>
      </c>
    </row>
    <row r="524" spans="1:4" x14ac:dyDescent="0.25">
      <c r="A524" s="1">
        <v>44561</v>
      </c>
      <c r="B524" t="s">
        <v>629</v>
      </c>
      <c r="C524" t="s">
        <v>630</v>
      </c>
      <c r="D524" s="4">
        <v>2625</v>
      </c>
    </row>
    <row r="525" spans="1:4" x14ac:dyDescent="0.25">
      <c r="A525" s="1">
        <v>44561</v>
      </c>
      <c r="B525" t="s">
        <v>48</v>
      </c>
      <c r="C525" t="s">
        <v>49</v>
      </c>
      <c r="D525" s="4">
        <v>340</v>
      </c>
    </row>
    <row r="526" spans="1:4" x14ac:dyDescent="0.25">
      <c r="A526" s="1">
        <v>44561</v>
      </c>
      <c r="B526" t="s">
        <v>53</v>
      </c>
      <c r="C526" t="s">
        <v>54</v>
      </c>
      <c r="D526" s="4">
        <v>2500</v>
      </c>
    </row>
    <row r="527" spans="1:4" x14ac:dyDescent="0.25">
      <c r="A527" s="1">
        <v>44561</v>
      </c>
      <c r="B527" t="s">
        <v>57</v>
      </c>
      <c r="C527" t="s">
        <v>58</v>
      </c>
      <c r="D527" s="4">
        <v>250</v>
      </c>
    </row>
    <row r="528" spans="1:4" x14ac:dyDescent="0.25">
      <c r="A528" s="1">
        <v>44561</v>
      </c>
      <c r="B528" t="s">
        <v>61</v>
      </c>
      <c r="C528" t="s">
        <v>62</v>
      </c>
      <c r="D528" s="4">
        <v>997500</v>
      </c>
    </row>
    <row r="529" spans="1:4" x14ac:dyDescent="0.25">
      <c r="A529" s="1">
        <v>44561</v>
      </c>
      <c r="B529" t="s">
        <v>64</v>
      </c>
      <c r="C529" t="s">
        <v>65</v>
      </c>
      <c r="D529" s="4">
        <v>5870.22</v>
      </c>
    </row>
    <row r="530" spans="1:4" x14ac:dyDescent="0.25">
      <c r="A530" s="1">
        <v>44561</v>
      </c>
      <c r="B530" t="s">
        <v>139</v>
      </c>
      <c r="C530" t="s">
        <v>654</v>
      </c>
      <c r="D530" s="4">
        <v>153350</v>
      </c>
    </row>
    <row r="531" spans="1:4" x14ac:dyDescent="0.25">
      <c r="A531" s="1">
        <v>44561</v>
      </c>
      <c r="B531" t="s">
        <v>143</v>
      </c>
      <c r="C531" t="s">
        <v>662</v>
      </c>
      <c r="D531" s="4">
        <v>1335823.58</v>
      </c>
    </row>
    <row r="532" spans="1:4" x14ac:dyDescent="0.25">
      <c r="A532" s="1">
        <v>44561</v>
      </c>
      <c r="B532" t="s">
        <v>665</v>
      </c>
      <c r="C532" t="s">
        <v>666</v>
      </c>
      <c r="D532" s="4">
        <v>499131.63999999198</v>
      </c>
    </row>
    <row r="533" spans="1:4" x14ac:dyDescent="0.25">
      <c r="A533" s="1">
        <v>44561</v>
      </c>
      <c r="B533" t="s">
        <v>670</v>
      </c>
      <c r="C533" t="s">
        <v>671</v>
      </c>
      <c r="D533" s="4">
        <v>31656.620000000024</v>
      </c>
    </row>
    <row r="534" spans="1:4" x14ac:dyDescent="0.25">
      <c r="A534" s="1">
        <v>44561</v>
      </c>
      <c r="B534" t="s">
        <v>674</v>
      </c>
      <c r="C534" t="s">
        <v>675</v>
      </c>
      <c r="D534" s="4">
        <v>268510.03999999998</v>
      </c>
    </row>
    <row r="535" spans="1:4" x14ac:dyDescent="0.25">
      <c r="A535" s="1">
        <v>44561</v>
      </c>
      <c r="B535" t="s">
        <v>687</v>
      </c>
      <c r="C535" t="s">
        <v>688</v>
      </c>
      <c r="D535" s="4">
        <v>165.93</v>
      </c>
    </row>
    <row r="536" spans="1:4" x14ac:dyDescent="0.25">
      <c r="A536" s="1">
        <v>44561</v>
      </c>
      <c r="B536" t="s">
        <v>1184</v>
      </c>
      <c r="C536" t="s">
        <v>1185</v>
      </c>
      <c r="D536" s="4">
        <v>109597.23999999999</v>
      </c>
    </row>
    <row r="537" spans="1:4" x14ac:dyDescent="0.25">
      <c r="A537" s="1">
        <v>44561</v>
      </c>
      <c r="B537" t="s">
        <v>700</v>
      </c>
      <c r="C537" t="s">
        <v>701</v>
      </c>
      <c r="D537" s="4">
        <v>400.31999999999834</v>
      </c>
    </row>
    <row r="538" spans="1:4" x14ac:dyDescent="0.25">
      <c r="A538" s="1">
        <v>44561</v>
      </c>
      <c r="B538" t="s">
        <v>706</v>
      </c>
      <c r="C538" t="s">
        <v>707</v>
      </c>
      <c r="D538" s="4">
        <v>12170.82</v>
      </c>
    </row>
    <row r="539" spans="1:4" x14ac:dyDescent="0.25">
      <c r="A539" s="1">
        <v>44561</v>
      </c>
      <c r="B539" t="s">
        <v>710</v>
      </c>
      <c r="C539" t="s">
        <v>711</v>
      </c>
      <c r="D539" s="4">
        <v>34455.319999999992</v>
      </c>
    </row>
    <row r="540" spans="1:4" x14ac:dyDescent="0.25">
      <c r="A540" s="1">
        <v>44561</v>
      </c>
      <c r="B540" t="s">
        <v>714</v>
      </c>
      <c r="C540" t="s">
        <v>715</v>
      </c>
      <c r="D540" s="4">
        <v>72702.58</v>
      </c>
    </row>
    <row r="541" spans="1:4" x14ac:dyDescent="0.25">
      <c r="A541" s="1">
        <v>44561</v>
      </c>
      <c r="B541" t="s">
        <v>1186</v>
      </c>
      <c r="C541" t="s">
        <v>1187</v>
      </c>
      <c r="D541" s="4">
        <v>2378</v>
      </c>
    </row>
    <row r="542" spans="1:4" x14ac:dyDescent="0.25">
      <c r="A542" s="1">
        <v>44561</v>
      </c>
      <c r="B542" t="s">
        <v>723</v>
      </c>
      <c r="C542" t="s">
        <v>724</v>
      </c>
      <c r="D542" s="4">
        <v>42093.770000000004</v>
      </c>
    </row>
    <row r="543" spans="1:4" x14ac:dyDescent="0.25">
      <c r="A543" s="1">
        <v>44561</v>
      </c>
      <c r="B543" t="s">
        <v>728</v>
      </c>
      <c r="C543" t="s">
        <v>729</v>
      </c>
      <c r="D543" s="4">
        <v>2880.9300000000658</v>
      </c>
    </row>
    <row r="544" spans="1:4" x14ac:dyDescent="0.25">
      <c r="A544" s="1">
        <v>44561</v>
      </c>
      <c r="B544" t="s">
        <v>736</v>
      </c>
      <c r="C544" t="s">
        <v>737</v>
      </c>
      <c r="D544" s="4">
        <v>44068</v>
      </c>
    </row>
    <row r="545" spans="1:4" x14ac:dyDescent="0.25">
      <c r="A545" s="1">
        <v>44561</v>
      </c>
      <c r="B545" t="s">
        <v>740</v>
      </c>
      <c r="C545" t="s">
        <v>741</v>
      </c>
      <c r="D545" s="4">
        <v>10162.720000000001</v>
      </c>
    </row>
    <row r="546" spans="1:4" x14ac:dyDescent="0.25">
      <c r="A546" s="1">
        <v>44561</v>
      </c>
      <c r="B546" t="s">
        <v>744</v>
      </c>
      <c r="C546" t="s">
        <v>745</v>
      </c>
      <c r="D546" s="4">
        <v>160.97000000001935</v>
      </c>
    </row>
    <row r="547" spans="1:4" x14ac:dyDescent="0.25">
      <c r="A547" s="1">
        <v>44561</v>
      </c>
      <c r="B547" t="s">
        <v>749</v>
      </c>
      <c r="C547" t="s">
        <v>750</v>
      </c>
      <c r="D547" s="4">
        <v>111439.32</v>
      </c>
    </row>
    <row r="548" spans="1:4" x14ac:dyDescent="0.25">
      <c r="A548" s="1">
        <v>44561</v>
      </c>
      <c r="B548" t="s">
        <v>753</v>
      </c>
      <c r="C548" t="s">
        <v>754</v>
      </c>
      <c r="D548" s="4">
        <v>58156.770000000004</v>
      </c>
    </row>
    <row r="549" spans="1:4" x14ac:dyDescent="0.25">
      <c r="A549" s="1">
        <v>44561</v>
      </c>
      <c r="B549" t="s">
        <v>761</v>
      </c>
      <c r="C549" t="s">
        <v>762</v>
      </c>
      <c r="D549" s="4">
        <v>669.89999999999804</v>
      </c>
    </row>
    <row r="550" spans="1:4" x14ac:dyDescent="0.25">
      <c r="A550" s="1">
        <v>44561</v>
      </c>
      <c r="B550" t="s">
        <v>1188</v>
      </c>
      <c r="C550" t="s">
        <v>1189</v>
      </c>
      <c r="D550" s="4">
        <v>1091.8000000000002</v>
      </c>
    </row>
    <row r="551" spans="1:4" x14ac:dyDescent="0.25">
      <c r="A551" s="1">
        <v>44561</v>
      </c>
      <c r="B551" t="s">
        <v>1190</v>
      </c>
      <c r="C551" t="s">
        <v>1191</v>
      </c>
      <c r="D551" s="4">
        <v>2.1699999999999982</v>
      </c>
    </row>
    <row r="552" spans="1:4" x14ac:dyDescent="0.25">
      <c r="A552" s="1">
        <v>44561</v>
      </c>
      <c r="B552" t="s">
        <v>779</v>
      </c>
      <c r="C552" t="s">
        <v>780</v>
      </c>
      <c r="D552" s="4">
        <v>337.0300000000002</v>
      </c>
    </row>
    <row r="553" spans="1:4" x14ac:dyDescent="0.25">
      <c r="A553" s="1">
        <v>44561</v>
      </c>
      <c r="B553" t="s">
        <v>783</v>
      </c>
      <c r="C553" t="s">
        <v>784</v>
      </c>
      <c r="D553" s="4">
        <v>17823.510000000002</v>
      </c>
    </row>
    <row r="554" spans="1:4" x14ac:dyDescent="0.25">
      <c r="A554" s="1">
        <v>44561</v>
      </c>
      <c r="B554" t="s">
        <v>68</v>
      </c>
      <c r="C554" t="s">
        <v>69</v>
      </c>
      <c r="D554" s="4">
        <v>2917.5400000000004</v>
      </c>
    </row>
    <row r="555" spans="1:4" x14ac:dyDescent="0.25">
      <c r="A555" s="1">
        <v>44561</v>
      </c>
      <c r="B555" t="s">
        <v>70</v>
      </c>
      <c r="C555" t="s">
        <v>71</v>
      </c>
      <c r="D555" s="4">
        <v>2167.4050000000279</v>
      </c>
    </row>
    <row r="556" spans="1:4" x14ac:dyDescent="0.25">
      <c r="A556" s="1">
        <v>44561</v>
      </c>
      <c r="B556" t="s">
        <v>72</v>
      </c>
      <c r="C556" t="s">
        <v>73</v>
      </c>
      <c r="D556" s="4">
        <v>6713.1399999999994</v>
      </c>
    </row>
    <row r="557" spans="1:4" x14ac:dyDescent="0.25">
      <c r="A557" s="1">
        <v>44561</v>
      </c>
      <c r="B557" t="s">
        <v>78</v>
      </c>
      <c r="C557" t="s">
        <v>79</v>
      </c>
      <c r="D557" s="4">
        <v>1926847.7600000035</v>
      </c>
    </row>
    <row r="558" spans="1:4" x14ac:dyDescent="0.25">
      <c r="A558" s="1">
        <v>44561</v>
      </c>
      <c r="B558" t="s">
        <v>80</v>
      </c>
      <c r="C558" t="s">
        <v>81</v>
      </c>
      <c r="D558" s="4">
        <v>194631.11999999988</v>
      </c>
    </row>
    <row r="559" spans="1:4" x14ac:dyDescent="0.25">
      <c r="A559" s="1">
        <v>44561</v>
      </c>
      <c r="B559" t="s">
        <v>810</v>
      </c>
      <c r="C559" t="s">
        <v>811</v>
      </c>
      <c r="D559" s="4">
        <v>145.4100000000069</v>
      </c>
    </row>
    <row r="560" spans="1:4" x14ac:dyDescent="0.25">
      <c r="A560" s="1">
        <v>44561</v>
      </c>
      <c r="B560" t="s">
        <v>82</v>
      </c>
      <c r="C560" t="s">
        <v>83</v>
      </c>
      <c r="D560" s="4">
        <v>102773.58</v>
      </c>
    </row>
    <row r="561" spans="1:4" x14ac:dyDescent="0.25">
      <c r="A561" s="1">
        <v>44561</v>
      </c>
      <c r="B561" t="s">
        <v>84</v>
      </c>
      <c r="C561" t="s">
        <v>85</v>
      </c>
      <c r="D561" s="4">
        <v>905159.5400000026</v>
      </c>
    </row>
    <row r="562" spans="1:4" x14ac:dyDescent="0.25">
      <c r="A562" s="1">
        <v>44561</v>
      </c>
      <c r="B562" t="s">
        <v>86</v>
      </c>
      <c r="C562" t="s">
        <v>87</v>
      </c>
      <c r="D562" s="4">
        <v>82760.650000000023</v>
      </c>
    </row>
    <row r="563" spans="1:4" x14ac:dyDescent="0.25">
      <c r="A563" s="1">
        <v>44561</v>
      </c>
      <c r="B563" t="s">
        <v>88</v>
      </c>
      <c r="C563" t="s">
        <v>89</v>
      </c>
      <c r="D563" s="4">
        <v>233003.59000000032</v>
      </c>
    </row>
    <row r="564" spans="1:4" x14ac:dyDescent="0.25">
      <c r="A564" s="1">
        <v>44561</v>
      </c>
      <c r="B564" t="s">
        <v>90</v>
      </c>
      <c r="C564" t="s">
        <v>91</v>
      </c>
      <c r="D564" s="4">
        <v>23219.499999999993</v>
      </c>
    </row>
    <row r="565" spans="1:4" x14ac:dyDescent="0.25">
      <c r="A565" s="1">
        <v>44561</v>
      </c>
      <c r="B565" t="s">
        <v>92</v>
      </c>
      <c r="C565" t="s">
        <v>93</v>
      </c>
      <c r="D565" s="4">
        <v>675864.4800000001</v>
      </c>
    </row>
    <row r="566" spans="1:4" x14ac:dyDescent="0.25">
      <c r="A566" s="1">
        <v>44561</v>
      </c>
      <c r="B566" t="s">
        <v>94</v>
      </c>
      <c r="C566" t="s">
        <v>95</v>
      </c>
      <c r="D566" s="4">
        <v>16622.7</v>
      </c>
    </row>
    <row r="567" spans="1:4" x14ac:dyDescent="0.25">
      <c r="A567" s="1">
        <v>44561</v>
      </c>
      <c r="B567" t="s">
        <v>100</v>
      </c>
      <c r="C567" t="s">
        <v>101</v>
      </c>
      <c r="D567" s="4">
        <v>1000153.42</v>
      </c>
    </row>
    <row r="568" spans="1:4" x14ac:dyDescent="0.25">
      <c r="A568" s="1">
        <v>44561</v>
      </c>
      <c r="B568" t="s">
        <v>108</v>
      </c>
      <c r="C568" t="s">
        <v>109</v>
      </c>
      <c r="D568" s="4">
        <v>600000</v>
      </c>
    </row>
    <row r="569" spans="1:4" x14ac:dyDescent="0.25">
      <c r="A569" s="1">
        <v>44561</v>
      </c>
      <c r="B569" t="s">
        <v>1192</v>
      </c>
      <c r="C569" t="s">
        <v>1193</v>
      </c>
      <c r="D569" s="4">
        <v>17571</v>
      </c>
    </row>
    <row r="570" spans="1:4" x14ac:dyDescent="0.25">
      <c r="A570" s="1">
        <v>44561</v>
      </c>
      <c r="B570" t="s">
        <v>846</v>
      </c>
      <c r="C570" t="s">
        <v>847</v>
      </c>
      <c r="D570" s="4">
        <v>-7300</v>
      </c>
    </row>
    <row r="571" spans="1:4" x14ac:dyDescent="0.25">
      <c r="A571" s="1">
        <v>44561</v>
      </c>
      <c r="B571" t="s">
        <v>851</v>
      </c>
      <c r="C571" t="s">
        <v>852</v>
      </c>
      <c r="D571" s="4">
        <v>-100000</v>
      </c>
    </row>
    <row r="572" spans="1:4" x14ac:dyDescent="0.25">
      <c r="A572" s="1">
        <v>44561</v>
      </c>
      <c r="B572" t="s">
        <v>855</v>
      </c>
      <c r="C572" t="s">
        <v>856</v>
      </c>
      <c r="D572" s="4">
        <v>-800000</v>
      </c>
    </row>
    <row r="573" spans="1:4" x14ac:dyDescent="0.25">
      <c r="A573" s="1">
        <v>44561</v>
      </c>
      <c r="B573" t="s">
        <v>859</v>
      </c>
      <c r="C573" t="s">
        <v>860</v>
      </c>
      <c r="D573" s="4">
        <v>-47705.91</v>
      </c>
    </row>
    <row r="574" spans="1:4" x14ac:dyDescent="0.25">
      <c r="A574" s="1">
        <v>44561</v>
      </c>
      <c r="B574" t="s">
        <v>865</v>
      </c>
      <c r="C574" t="s">
        <v>866</v>
      </c>
      <c r="D574" s="4">
        <v>-84286.290000000008</v>
      </c>
    </row>
    <row r="575" spans="1:4" x14ac:dyDescent="0.25">
      <c r="A575" s="1">
        <v>44561</v>
      </c>
      <c r="B575" t="s">
        <v>871</v>
      </c>
      <c r="C575" t="s">
        <v>872</v>
      </c>
      <c r="D575" s="4">
        <v>-83370.91</v>
      </c>
    </row>
    <row r="576" spans="1:4" x14ac:dyDescent="0.25">
      <c r="A576" s="1">
        <v>44561</v>
      </c>
      <c r="B576" t="s">
        <v>873</v>
      </c>
      <c r="C576" t="s">
        <v>874</v>
      </c>
      <c r="D576" s="4">
        <v>-187948.01</v>
      </c>
    </row>
    <row r="577" spans="1:4" x14ac:dyDescent="0.25">
      <c r="A577" s="1">
        <v>44561</v>
      </c>
      <c r="B577" t="s">
        <v>875</v>
      </c>
      <c r="C577" t="s">
        <v>876</v>
      </c>
      <c r="D577" s="4">
        <v>-95239.54</v>
      </c>
    </row>
    <row r="578" spans="1:4" x14ac:dyDescent="0.25">
      <c r="A578" s="1">
        <v>44561</v>
      </c>
      <c r="B578" t="s">
        <v>877</v>
      </c>
      <c r="C578" t="s">
        <v>878</v>
      </c>
      <c r="D578" s="4">
        <v>-917.25</v>
      </c>
    </row>
    <row r="579" spans="1:4" x14ac:dyDescent="0.25">
      <c r="A579" s="1">
        <v>44561</v>
      </c>
      <c r="B579" t="s">
        <v>879</v>
      </c>
      <c r="C579" t="s">
        <v>880</v>
      </c>
      <c r="D579" s="4">
        <v>-40340.58</v>
      </c>
    </row>
    <row r="580" spans="1:4" x14ac:dyDescent="0.25">
      <c r="A580" s="1">
        <v>44561</v>
      </c>
      <c r="B580" t="s">
        <v>881</v>
      </c>
      <c r="C580" t="s">
        <v>882</v>
      </c>
      <c r="D580" s="4">
        <v>-14767.59</v>
      </c>
    </row>
    <row r="581" spans="1:4" x14ac:dyDescent="0.25">
      <c r="A581" s="1">
        <v>44561</v>
      </c>
      <c r="B581" t="s">
        <v>883</v>
      </c>
      <c r="C581" t="s">
        <v>884</v>
      </c>
      <c r="D581" s="4">
        <v>-25739.86</v>
      </c>
    </row>
    <row r="582" spans="1:4" x14ac:dyDescent="0.25">
      <c r="A582" s="1">
        <v>44561</v>
      </c>
      <c r="B582" t="s">
        <v>885</v>
      </c>
      <c r="C582" t="s">
        <v>886</v>
      </c>
      <c r="D582" s="4">
        <v>-6081.13</v>
      </c>
    </row>
    <row r="583" spans="1:4" x14ac:dyDescent="0.25">
      <c r="A583" s="1">
        <v>44561</v>
      </c>
      <c r="B583" t="s">
        <v>887</v>
      </c>
      <c r="C583" t="s">
        <v>888</v>
      </c>
      <c r="D583" s="4">
        <v>-10000</v>
      </c>
    </row>
    <row r="584" spans="1:4" x14ac:dyDescent="0.25">
      <c r="A584" s="1">
        <v>44561</v>
      </c>
      <c r="B584" t="s">
        <v>889</v>
      </c>
      <c r="C584" t="s">
        <v>890</v>
      </c>
      <c r="D584" s="4">
        <v>-30000</v>
      </c>
    </row>
    <row r="585" spans="1:4" x14ac:dyDescent="0.25">
      <c r="A585" s="1">
        <v>44561</v>
      </c>
      <c r="B585" t="s">
        <v>891</v>
      </c>
      <c r="C585" t="s">
        <v>892</v>
      </c>
      <c r="D585" s="4">
        <v>-2743</v>
      </c>
    </row>
    <row r="586" spans="1:4" x14ac:dyDescent="0.25">
      <c r="A586" s="1">
        <v>44561</v>
      </c>
      <c r="B586" t="s">
        <v>893</v>
      </c>
      <c r="C586" t="s">
        <v>894</v>
      </c>
      <c r="D586" s="4">
        <v>-97540.050000000017</v>
      </c>
    </row>
    <row r="587" spans="1:4" x14ac:dyDescent="0.25">
      <c r="A587" s="1">
        <v>44561</v>
      </c>
      <c r="B587" t="s">
        <v>895</v>
      </c>
      <c r="C587" t="s">
        <v>896</v>
      </c>
      <c r="D587" s="4">
        <v>-34985</v>
      </c>
    </row>
    <row r="588" spans="1:4" x14ac:dyDescent="0.25">
      <c r="A588" s="1">
        <v>44561</v>
      </c>
      <c r="B588" t="s">
        <v>897</v>
      </c>
      <c r="C588" t="s">
        <v>898</v>
      </c>
      <c r="D588" s="4">
        <v>-2450900</v>
      </c>
    </row>
    <row r="589" spans="1:4" x14ac:dyDescent="0.25">
      <c r="A589" s="1">
        <v>44561</v>
      </c>
      <c r="B589" t="s">
        <v>1195</v>
      </c>
      <c r="C589" t="s">
        <v>1196</v>
      </c>
      <c r="D589" s="4">
        <v>-83020.44</v>
      </c>
    </row>
    <row r="590" spans="1:4" x14ac:dyDescent="0.25">
      <c r="A590" s="1">
        <v>44561</v>
      </c>
      <c r="B590" t="s">
        <v>1197</v>
      </c>
      <c r="C590" t="s">
        <v>1198</v>
      </c>
      <c r="D590" s="4">
        <v>-27000</v>
      </c>
    </row>
    <row r="591" spans="1:4" x14ac:dyDescent="0.25">
      <c r="A591" s="1">
        <v>44561</v>
      </c>
      <c r="B591" t="s">
        <v>145</v>
      </c>
      <c r="C591" t="s">
        <v>1199</v>
      </c>
      <c r="D591" s="4">
        <v>-630595</v>
      </c>
    </row>
    <row r="592" spans="1:4" x14ac:dyDescent="0.25">
      <c r="A592" s="1">
        <v>44561</v>
      </c>
      <c r="B592" t="s">
        <v>1200</v>
      </c>
      <c r="C592" t="s">
        <v>1201</v>
      </c>
      <c r="D592" s="4">
        <v>-17571</v>
      </c>
    </row>
    <row r="593" spans="1:4" x14ac:dyDescent="0.25">
      <c r="A593" s="1">
        <v>44561</v>
      </c>
      <c r="B593" t="s">
        <v>902</v>
      </c>
      <c r="C593" t="s">
        <v>903</v>
      </c>
      <c r="D593" s="4">
        <v>-135904.57</v>
      </c>
    </row>
    <row r="594" spans="1:4" x14ac:dyDescent="0.25">
      <c r="A594" s="1">
        <v>44561</v>
      </c>
      <c r="B594" t="s">
        <v>905</v>
      </c>
      <c r="C594" t="s">
        <v>906</v>
      </c>
      <c r="D594" s="4">
        <v>-251322.11</v>
      </c>
    </row>
    <row r="595" spans="1:4" x14ac:dyDescent="0.25">
      <c r="A595" s="1">
        <v>44561</v>
      </c>
      <c r="B595" t="s">
        <v>907</v>
      </c>
      <c r="C595" t="s">
        <v>908</v>
      </c>
      <c r="D595" s="4">
        <v>-40731.19</v>
      </c>
    </row>
    <row r="596" spans="1:4" x14ac:dyDescent="0.25">
      <c r="A596" s="1">
        <v>44561</v>
      </c>
      <c r="B596" t="s">
        <v>909</v>
      </c>
      <c r="C596" t="s">
        <v>910</v>
      </c>
      <c r="D596" s="4">
        <v>-2737.0299999999943</v>
      </c>
    </row>
    <row r="597" spans="1:4" x14ac:dyDescent="0.25">
      <c r="A597" s="1">
        <v>44561</v>
      </c>
      <c r="B597" t="s">
        <v>913</v>
      </c>
      <c r="C597" t="s">
        <v>914</v>
      </c>
      <c r="D597" s="4">
        <v>-120389.22</v>
      </c>
    </row>
    <row r="598" spans="1:4" x14ac:dyDescent="0.25">
      <c r="A598" s="1">
        <v>44561</v>
      </c>
      <c r="B598" t="s">
        <v>921</v>
      </c>
      <c r="C598" t="s">
        <v>922</v>
      </c>
      <c r="D598" s="4">
        <v>-67767.080000000031</v>
      </c>
    </row>
    <row r="599" spans="1:4" x14ac:dyDescent="0.25">
      <c r="A599" s="1">
        <v>44561</v>
      </c>
      <c r="B599" t="s">
        <v>110</v>
      </c>
      <c r="C599" t="s">
        <v>926</v>
      </c>
      <c r="D599" s="4">
        <v>-212413.36</v>
      </c>
    </row>
    <row r="600" spans="1:4" x14ac:dyDescent="0.25">
      <c r="A600" s="1">
        <v>44561</v>
      </c>
      <c r="B600" t="s">
        <v>929</v>
      </c>
      <c r="C600" t="s">
        <v>930</v>
      </c>
      <c r="D600" s="4">
        <v>-30697.550000000014</v>
      </c>
    </row>
    <row r="601" spans="1:4" x14ac:dyDescent="0.25">
      <c r="A601" s="1">
        <v>44561</v>
      </c>
      <c r="B601" t="s">
        <v>112</v>
      </c>
      <c r="C601" t="s">
        <v>937</v>
      </c>
      <c r="D601" s="4">
        <v>-700000</v>
      </c>
    </row>
    <row r="602" spans="1:4" x14ac:dyDescent="0.25">
      <c r="A602" s="1">
        <v>44561</v>
      </c>
      <c r="B602" t="s">
        <v>115</v>
      </c>
      <c r="C602" t="s">
        <v>944</v>
      </c>
      <c r="D602" s="4">
        <v>-243316.98</v>
      </c>
    </row>
    <row r="603" spans="1:4" x14ac:dyDescent="0.25">
      <c r="A603" s="1">
        <v>44561</v>
      </c>
      <c r="B603" t="s">
        <v>117</v>
      </c>
      <c r="C603" t="s">
        <v>947</v>
      </c>
      <c r="D603" s="4">
        <v>-98411.91</v>
      </c>
    </row>
    <row r="604" spans="1:4" x14ac:dyDescent="0.25">
      <c r="A604" s="1">
        <v>44561</v>
      </c>
      <c r="B604" t="s">
        <v>119</v>
      </c>
      <c r="C604" t="s">
        <v>1202</v>
      </c>
      <c r="D604" s="4">
        <v>-110275.99</v>
      </c>
    </row>
    <row r="605" spans="1:4" x14ac:dyDescent="0.25">
      <c r="A605" s="1">
        <v>44561</v>
      </c>
      <c r="B605" t="s">
        <v>121</v>
      </c>
      <c r="C605" t="s">
        <v>1203</v>
      </c>
      <c r="D605" s="4">
        <v>-2500000</v>
      </c>
    </row>
    <row r="606" spans="1:4" x14ac:dyDescent="0.25">
      <c r="A606" s="1">
        <v>44561</v>
      </c>
      <c r="B606" t="s">
        <v>965</v>
      </c>
      <c r="C606" t="s">
        <v>966</v>
      </c>
      <c r="D606" s="4">
        <v>-87499.91000000012</v>
      </c>
    </row>
    <row r="607" spans="1:4" x14ac:dyDescent="0.25">
      <c r="A607" s="1">
        <v>44561</v>
      </c>
      <c r="B607" t="s">
        <v>123</v>
      </c>
      <c r="C607" t="s">
        <v>1204</v>
      </c>
      <c r="D607" s="4">
        <v>-83550</v>
      </c>
    </row>
    <row r="608" spans="1:4" x14ac:dyDescent="0.25">
      <c r="A608" s="1">
        <v>44561</v>
      </c>
      <c r="B608" t="s">
        <v>975</v>
      </c>
      <c r="C608" t="s">
        <v>976</v>
      </c>
      <c r="D608" s="4">
        <v>-412367.28999999957</v>
      </c>
    </row>
    <row r="609" spans="1:4" x14ac:dyDescent="0.25">
      <c r="A609" s="1">
        <v>44561</v>
      </c>
      <c r="B609" t="s">
        <v>983</v>
      </c>
      <c r="C609" t="s">
        <v>984</v>
      </c>
      <c r="D609" s="4">
        <v>-14302.66</v>
      </c>
    </row>
    <row r="610" spans="1:4" x14ac:dyDescent="0.25">
      <c r="A610" s="1">
        <v>44561</v>
      </c>
      <c r="B610" t="s">
        <v>987</v>
      </c>
      <c r="C610" t="s">
        <v>988</v>
      </c>
      <c r="D610" s="4">
        <v>-61824.569999999912</v>
      </c>
    </row>
    <row r="611" spans="1:4" x14ac:dyDescent="0.25">
      <c r="A611" s="1">
        <v>44561</v>
      </c>
      <c r="B611" t="s">
        <v>1205</v>
      </c>
      <c r="C611" t="s">
        <v>1206</v>
      </c>
      <c r="D611" s="4">
        <v>-266130.03999999998</v>
      </c>
    </row>
    <row r="612" spans="1:4" x14ac:dyDescent="0.25">
      <c r="A612" s="1">
        <v>44561</v>
      </c>
      <c r="B612" t="s">
        <v>995</v>
      </c>
      <c r="C612" t="s">
        <v>996</v>
      </c>
      <c r="D612" s="4">
        <v>-188999.12999999995</v>
      </c>
    </row>
    <row r="613" spans="1:4" x14ac:dyDescent="0.25">
      <c r="A613" s="1">
        <v>44561</v>
      </c>
      <c r="B613" t="s">
        <v>1003</v>
      </c>
      <c r="C613" t="s">
        <v>1004</v>
      </c>
      <c r="D613" s="4">
        <v>-93370.430000000008</v>
      </c>
    </row>
    <row r="614" spans="1:4" x14ac:dyDescent="0.25">
      <c r="A614" s="1">
        <v>44561</v>
      </c>
      <c r="B614" t="s">
        <v>1011</v>
      </c>
      <c r="C614" t="s">
        <v>1012</v>
      </c>
      <c r="D614" s="4">
        <v>-6204.4800000000032</v>
      </c>
    </row>
    <row r="615" spans="1:4" x14ac:dyDescent="0.25">
      <c r="A615" s="1">
        <v>44561</v>
      </c>
      <c r="B615" t="s">
        <v>1015</v>
      </c>
      <c r="C615" t="s">
        <v>1016</v>
      </c>
      <c r="D615" s="4">
        <v>-1471.4500000000016</v>
      </c>
    </row>
    <row r="616" spans="1:4" x14ac:dyDescent="0.25">
      <c r="A616" s="1">
        <v>44561</v>
      </c>
      <c r="B616" t="s">
        <v>1019</v>
      </c>
      <c r="C616" t="s">
        <v>1020</v>
      </c>
      <c r="D616" s="4">
        <v>-720.0000000000573</v>
      </c>
    </row>
    <row r="617" spans="1:4" x14ac:dyDescent="0.25">
      <c r="A617" s="1">
        <v>44561</v>
      </c>
      <c r="B617" t="s">
        <v>1023</v>
      </c>
      <c r="C617" t="s">
        <v>1024</v>
      </c>
      <c r="D617" s="4">
        <v>-7280.0000000000009</v>
      </c>
    </row>
    <row r="618" spans="1:4" x14ac:dyDescent="0.25">
      <c r="A618" s="1">
        <v>44561</v>
      </c>
      <c r="B618" t="s">
        <v>1207</v>
      </c>
      <c r="C618" t="s">
        <v>1208</v>
      </c>
      <c r="D618" s="4">
        <v>-28</v>
      </c>
    </row>
    <row r="619" spans="1:4" x14ac:dyDescent="0.25">
      <c r="A619" s="1">
        <v>44561</v>
      </c>
      <c r="B619" t="s">
        <v>1033</v>
      </c>
      <c r="C619" t="s">
        <v>1034</v>
      </c>
      <c r="D619" s="4">
        <v>-252845.84999999998</v>
      </c>
    </row>
    <row r="620" spans="1:4" x14ac:dyDescent="0.25">
      <c r="A620" s="1">
        <v>44561</v>
      </c>
      <c r="B620" t="s">
        <v>1209</v>
      </c>
      <c r="C620" t="s">
        <v>1210</v>
      </c>
      <c r="D620" s="4">
        <v>-63391.119999999995</v>
      </c>
    </row>
    <row r="621" spans="1:4" x14ac:dyDescent="0.25">
      <c r="A621" s="1">
        <v>44561</v>
      </c>
      <c r="B621" t="s">
        <v>1050</v>
      </c>
      <c r="C621" t="s">
        <v>1051</v>
      </c>
      <c r="D621" s="4">
        <v>-86628.399999999965</v>
      </c>
    </row>
    <row r="622" spans="1:4" x14ac:dyDescent="0.25">
      <c r="A622" s="1">
        <v>44561</v>
      </c>
      <c r="B622" t="s">
        <v>1054</v>
      </c>
      <c r="C622" t="s">
        <v>1055</v>
      </c>
      <c r="D622" s="4">
        <v>-8490.1700000000019</v>
      </c>
    </row>
    <row r="623" spans="1:4" x14ac:dyDescent="0.25">
      <c r="A623" s="1">
        <v>44561</v>
      </c>
      <c r="B623" t="s">
        <v>1211</v>
      </c>
      <c r="C623" t="s">
        <v>1212</v>
      </c>
      <c r="D623" s="4">
        <v>-267.07</v>
      </c>
    </row>
    <row r="624" spans="1:4" x14ac:dyDescent="0.25">
      <c r="A624" s="1">
        <v>44561</v>
      </c>
      <c r="B624" t="s">
        <v>1060</v>
      </c>
      <c r="C624" t="s">
        <v>1061</v>
      </c>
      <c r="D624" s="4">
        <v>-740.81000000003553</v>
      </c>
    </row>
    <row r="625" spans="1:4" x14ac:dyDescent="0.25">
      <c r="A625" s="1">
        <v>44561</v>
      </c>
      <c r="B625" t="s">
        <v>1064</v>
      </c>
      <c r="C625" t="s">
        <v>1065</v>
      </c>
      <c r="D625" s="4">
        <v>-2.2799999999999727</v>
      </c>
    </row>
    <row r="626" spans="1:4" x14ac:dyDescent="0.25">
      <c r="A626" s="1">
        <v>44561</v>
      </c>
      <c r="B626" t="s">
        <v>1213</v>
      </c>
      <c r="C626" t="s">
        <v>1214</v>
      </c>
      <c r="D626" s="4">
        <v>-5524.14</v>
      </c>
    </row>
    <row r="627" spans="1:4" x14ac:dyDescent="0.25">
      <c r="A627" s="1">
        <v>44561</v>
      </c>
      <c r="B627" t="s">
        <v>1072</v>
      </c>
      <c r="C627" t="s">
        <v>1073</v>
      </c>
      <c r="D627" s="4">
        <v>-78864.810000000012</v>
      </c>
    </row>
    <row r="628" spans="1:4" x14ac:dyDescent="0.25">
      <c r="A628" s="1">
        <v>44561</v>
      </c>
      <c r="B628" t="s">
        <v>1076</v>
      </c>
      <c r="C628" t="s">
        <v>1077</v>
      </c>
      <c r="D628" s="4">
        <v>-1826.0400000000011</v>
      </c>
    </row>
    <row r="629" spans="1:4" x14ac:dyDescent="0.25">
      <c r="A629" s="1">
        <v>44561</v>
      </c>
      <c r="B629" t="s">
        <v>1215</v>
      </c>
      <c r="C629" t="s">
        <v>1216</v>
      </c>
      <c r="D629" s="4">
        <v>-6.24</v>
      </c>
    </row>
    <row r="630" spans="1:4" x14ac:dyDescent="0.25">
      <c r="A630" s="1">
        <v>44561</v>
      </c>
      <c r="B630" t="s">
        <v>1217</v>
      </c>
      <c r="C630" t="s">
        <v>1218</v>
      </c>
      <c r="D630" s="4">
        <v>-336.31</v>
      </c>
    </row>
    <row r="631" spans="1:4" x14ac:dyDescent="0.25">
      <c r="A631" s="1">
        <v>44561</v>
      </c>
      <c r="B631" t="s">
        <v>1087</v>
      </c>
      <c r="C631" t="s">
        <v>1088</v>
      </c>
      <c r="D631" s="4">
        <v>-417.04</v>
      </c>
    </row>
    <row r="632" spans="1:4" x14ac:dyDescent="0.25">
      <c r="A632" s="1">
        <v>44561</v>
      </c>
      <c r="B632" t="s">
        <v>1091</v>
      </c>
      <c r="C632" t="s">
        <v>1092</v>
      </c>
      <c r="D632" s="4">
        <v>-2198.79</v>
      </c>
    </row>
    <row r="633" spans="1:4" x14ac:dyDescent="0.25">
      <c r="A633" s="1">
        <v>44561</v>
      </c>
      <c r="B633" t="s">
        <v>1095</v>
      </c>
      <c r="C633" t="s">
        <v>1096</v>
      </c>
      <c r="D633" s="4">
        <v>-415.67000000000007</v>
      </c>
    </row>
    <row r="634" spans="1:4" x14ac:dyDescent="0.25">
      <c r="A634" s="1">
        <v>44561</v>
      </c>
      <c r="B634" t="s">
        <v>1099</v>
      </c>
      <c r="C634" t="s">
        <v>1100</v>
      </c>
      <c r="D634" s="4">
        <v>-1576.62</v>
      </c>
    </row>
    <row r="635" spans="1:4" x14ac:dyDescent="0.25">
      <c r="A635" s="1">
        <v>44561</v>
      </c>
      <c r="B635" t="s">
        <v>1103</v>
      </c>
      <c r="C635" t="s">
        <v>1104</v>
      </c>
      <c r="D635" s="4">
        <v>-1669.2299999999996</v>
      </c>
    </row>
    <row r="636" spans="1:4" x14ac:dyDescent="0.25">
      <c r="A636" s="1">
        <v>44561</v>
      </c>
      <c r="B636" t="s">
        <v>1107</v>
      </c>
      <c r="C636" t="s">
        <v>1108</v>
      </c>
      <c r="D636" s="4">
        <v>-667.6600000000002</v>
      </c>
    </row>
    <row r="637" spans="1:4" x14ac:dyDescent="0.25">
      <c r="A637" s="1">
        <v>44561</v>
      </c>
      <c r="B637" t="s">
        <v>1109</v>
      </c>
      <c r="C637" t="s">
        <v>1110</v>
      </c>
      <c r="D637" s="4">
        <v>-647.69000000000017</v>
      </c>
    </row>
    <row r="638" spans="1:4" x14ac:dyDescent="0.25">
      <c r="A638" s="1">
        <v>44561</v>
      </c>
      <c r="B638" t="s">
        <v>1115</v>
      </c>
      <c r="C638" t="s">
        <v>1116</v>
      </c>
      <c r="D638" s="4">
        <v>-270.6400000000192</v>
      </c>
    </row>
    <row r="639" spans="1:4" x14ac:dyDescent="0.25">
      <c r="A639" s="1">
        <v>44561</v>
      </c>
      <c r="B639" t="s">
        <v>1219</v>
      </c>
      <c r="C639" t="s">
        <v>1220</v>
      </c>
      <c r="D639" s="4">
        <v>-443.75</v>
      </c>
    </row>
    <row r="640" spans="1:4" x14ac:dyDescent="0.25">
      <c r="A640" s="1">
        <v>44561</v>
      </c>
      <c r="B640" t="s">
        <v>1117</v>
      </c>
      <c r="C640" t="s">
        <v>1118</v>
      </c>
      <c r="D640" s="4">
        <v>-1265.0699999999997</v>
      </c>
    </row>
    <row r="641" spans="1:4" x14ac:dyDescent="0.25">
      <c r="A641" s="1">
        <v>44561</v>
      </c>
      <c r="B641" t="s">
        <v>1119</v>
      </c>
      <c r="C641" t="s">
        <v>1120</v>
      </c>
      <c r="D641" s="4">
        <v>-20328.949999999993</v>
      </c>
    </row>
    <row r="642" spans="1:4" x14ac:dyDescent="0.25">
      <c r="A642" s="1">
        <v>44561</v>
      </c>
      <c r="B642" t="s">
        <v>1122</v>
      </c>
      <c r="C642" t="s">
        <v>1123</v>
      </c>
      <c r="D642" s="4">
        <v>-3895.7500000000009</v>
      </c>
    </row>
    <row r="643" spans="1:4" x14ac:dyDescent="0.25">
      <c r="A643" s="1">
        <v>44561</v>
      </c>
      <c r="B643" t="s">
        <v>1124</v>
      </c>
      <c r="C643" t="s">
        <v>1125</v>
      </c>
      <c r="D643" s="4">
        <v>-230549.41</v>
      </c>
    </row>
    <row r="644" spans="1:4" x14ac:dyDescent="0.25">
      <c r="A644" s="1">
        <v>44592</v>
      </c>
      <c r="B644" t="s">
        <v>565</v>
      </c>
      <c r="C644" t="s">
        <v>566</v>
      </c>
      <c r="D644" s="4">
        <v>31419.21</v>
      </c>
    </row>
    <row r="645" spans="1:4" x14ac:dyDescent="0.25">
      <c r="A645" s="1">
        <v>44592</v>
      </c>
      <c r="B645" t="s">
        <v>568</v>
      </c>
      <c r="C645" t="s">
        <v>569</v>
      </c>
      <c r="D645" s="4">
        <v>12170.96</v>
      </c>
    </row>
    <row r="646" spans="1:4" x14ac:dyDescent="0.25">
      <c r="A646" s="1">
        <v>44592</v>
      </c>
      <c r="B646" t="s">
        <v>574</v>
      </c>
      <c r="C646" t="s">
        <v>575</v>
      </c>
      <c r="D646" s="4">
        <v>7055.0199999999995</v>
      </c>
    </row>
    <row r="647" spans="1:4" x14ac:dyDescent="0.25">
      <c r="A647" s="1">
        <v>44592</v>
      </c>
      <c r="B647" t="s">
        <v>578</v>
      </c>
      <c r="C647" t="s">
        <v>579</v>
      </c>
      <c r="D647" s="4">
        <v>99.159999999999982</v>
      </c>
    </row>
    <row r="648" spans="1:4" x14ac:dyDescent="0.25">
      <c r="A648" s="1">
        <v>44592</v>
      </c>
      <c r="B648" t="s">
        <v>582</v>
      </c>
      <c r="C648" t="s">
        <v>583</v>
      </c>
      <c r="D648" s="4">
        <v>3670.5400000000004</v>
      </c>
    </row>
    <row r="649" spans="1:4" x14ac:dyDescent="0.25">
      <c r="A649" s="1">
        <v>44592</v>
      </c>
      <c r="B649" t="s">
        <v>586</v>
      </c>
      <c r="C649" t="s">
        <v>587</v>
      </c>
      <c r="D649" s="4">
        <v>730.06000000000017</v>
      </c>
    </row>
    <row r="650" spans="1:4" x14ac:dyDescent="0.25">
      <c r="A650" s="1">
        <v>44592</v>
      </c>
      <c r="B650" t="s">
        <v>590</v>
      </c>
      <c r="C650" t="s">
        <v>591</v>
      </c>
      <c r="D650" s="4">
        <v>683.27</v>
      </c>
    </row>
    <row r="651" spans="1:4" x14ac:dyDescent="0.25">
      <c r="A651" s="1">
        <v>44592</v>
      </c>
      <c r="B651" t="s">
        <v>595</v>
      </c>
      <c r="C651" t="s">
        <v>596</v>
      </c>
      <c r="D651" s="4">
        <v>621.88</v>
      </c>
    </row>
    <row r="652" spans="1:4" x14ac:dyDescent="0.25">
      <c r="A652" s="1">
        <v>44592</v>
      </c>
      <c r="B652" t="s">
        <v>603</v>
      </c>
      <c r="C652" t="s">
        <v>604</v>
      </c>
      <c r="D652" s="4">
        <v>876.19999999999993</v>
      </c>
    </row>
    <row r="653" spans="1:4" x14ac:dyDescent="0.25">
      <c r="A653" s="1">
        <v>44592</v>
      </c>
      <c r="B653" t="s">
        <v>1128</v>
      </c>
      <c r="C653" t="s">
        <v>1129</v>
      </c>
      <c r="D653" s="4">
        <v>9702</v>
      </c>
    </row>
    <row r="654" spans="1:4" x14ac:dyDescent="0.25">
      <c r="A654" s="1">
        <v>44592</v>
      </c>
      <c r="B654" t="s">
        <v>1130</v>
      </c>
      <c r="C654" t="s">
        <v>1131</v>
      </c>
      <c r="D654" s="4">
        <v>22468.06</v>
      </c>
    </row>
    <row r="655" spans="1:4" x14ac:dyDescent="0.25">
      <c r="A655" s="1">
        <v>44592</v>
      </c>
      <c r="B655" t="s">
        <v>627</v>
      </c>
      <c r="C655" t="s">
        <v>628</v>
      </c>
      <c r="D655" s="4">
        <v>16072.400000000001</v>
      </c>
    </row>
    <row r="656" spans="1:4" x14ac:dyDescent="0.25">
      <c r="A656" s="1">
        <v>44592</v>
      </c>
      <c r="B656" t="s">
        <v>631</v>
      </c>
      <c r="C656" t="s">
        <v>632</v>
      </c>
      <c r="D656" s="4">
        <v>289.2</v>
      </c>
    </row>
    <row r="657" spans="1:4" x14ac:dyDescent="0.25">
      <c r="A657" s="1">
        <v>44592</v>
      </c>
      <c r="B657" t="s">
        <v>633</v>
      </c>
      <c r="C657" t="s">
        <v>634</v>
      </c>
      <c r="D657" s="4">
        <v>1489.85</v>
      </c>
    </row>
    <row r="658" spans="1:4" x14ac:dyDescent="0.25">
      <c r="A658" s="1">
        <v>44592</v>
      </c>
      <c r="B658" t="s">
        <v>644</v>
      </c>
      <c r="C658" t="s">
        <v>645</v>
      </c>
      <c r="D658" s="4">
        <v>36715.599999999999</v>
      </c>
    </row>
    <row r="659" spans="1:4" x14ac:dyDescent="0.25">
      <c r="A659" s="1">
        <v>44592</v>
      </c>
      <c r="B659" t="s">
        <v>646</v>
      </c>
      <c r="C659" t="s">
        <v>647</v>
      </c>
      <c r="D659" s="4">
        <v>2216.5</v>
      </c>
    </row>
    <row r="660" spans="1:4" x14ac:dyDescent="0.25">
      <c r="A660" s="1">
        <v>44592</v>
      </c>
      <c r="B660" t="s">
        <v>676</v>
      </c>
      <c r="C660" t="s">
        <v>677</v>
      </c>
      <c r="D660" s="4">
        <v>5820</v>
      </c>
    </row>
    <row r="661" spans="1:4" x14ac:dyDescent="0.25">
      <c r="A661" s="1">
        <v>44592</v>
      </c>
      <c r="B661" t="s">
        <v>698</v>
      </c>
      <c r="C661" t="s">
        <v>699</v>
      </c>
      <c r="D661" s="4">
        <v>900</v>
      </c>
    </row>
    <row r="662" spans="1:4" x14ac:dyDescent="0.25">
      <c r="A662" s="1">
        <v>44592</v>
      </c>
      <c r="B662" t="s">
        <v>1132</v>
      </c>
      <c r="C662" t="s">
        <v>1133</v>
      </c>
      <c r="D662" s="4">
        <v>5950</v>
      </c>
    </row>
    <row r="663" spans="1:4" x14ac:dyDescent="0.25">
      <c r="A663" s="1">
        <v>44592</v>
      </c>
      <c r="B663" t="s">
        <v>1136</v>
      </c>
      <c r="C663" t="s">
        <v>1137</v>
      </c>
      <c r="D663" s="4">
        <v>4766.67</v>
      </c>
    </row>
    <row r="664" spans="1:4" x14ac:dyDescent="0.25">
      <c r="A664" s="1">
        <v>44592</v>
      </c>
      <c r="B664" t="s">
        <v>1221</v>
      </c>
      <c r="C664" t="s">
        <v>1222</v>
      </c>
      <c r="D664" s="4">
        <v>380</v>
      </c>
    </row>
    <row r="665" spans="1:4" x14ac:dyDescent="0.25">
      <c r="A665" s="1">
        <v>44592</v>
      </c>
      <c r="B665" t="s">
        <v>704</v>
      </c>
      <c r="C665" t="s">
        <v>705</v>
      </c>
      <c r="D665" s="4">
        <v>5733.1200000000008</v>
      </c>
    </row>
    <row r="666" spans="1:4" x14ac:dyDescent="0.25">
      <c r="A666" s="1">
        <v>44592</v>
      </c>
      <c r="B666" t="s">
        <v>708</v>
      </c>
      <c r="C666" t="s">
        <v>709</v>
      </c>
      <c r="D666" s="4">
        <v>1414.1000000000001</v>
      </c>
    </row>
    <row r="667" spans="1:4" x14ac:dyDescent="0.25">
      <c r="A667" s="1">
        <v>44592</v>
      </c>
      <c r="B667" t="s">
        <v>712</v>
      </c>
      <c r="C667" t="s">
        <v>713</v>
      </c>
      <c r="D667" s="4">
        <v>916.69</v>
      </c>
    </row>
    <row r="668" spans="1:4" x14ac:dyDescent="0.25">
      <c r="A668" s="1">
        <v>44592</v>
      </c>
      <c r="B668" t="s">
        <v>719</v>
      </c>
      <c r="C668" t="s">
        <v>720</v>
      </c>
      <c r="D668" s="4">
        <v>2577.7299999999996</v>
      </c>
    </row>
    <row r="669" spans="1:4" x14ac:dyDescent="0.25">
      <c r="A669" s="1">
        <v>44592</v>
      </c>
      <c r="B669" t="s">
        <v>726</v>
      </c>
      <c r="C669" t="s">
        <v>727</v>
      </c>
      <c r="D669" s="4">
        <v>1323.5</v>
      </c>
    </row>
    <row r="670" spans="1:4" x14ac:dyDescent="0.25">
      <c r="A670" s="1">
        <v>44592</v>
      </c>
      <c r="B670" t="s">
        <v>738</v>
      </c>
      <c r="C670" t="s">
        <v>739</v>
      </c>
      <c r="D670" s="4">
        <v>952</v>
      </c>
    </row>
    <row r="671" spans="1:4" x14ac:dyDescent="0.25">
      <c r="A671" s="1">
        <v>44592</v>
      </c>
      <c r="B671" t="s">
        <v>747</v>
      </c>
      <c r="C671" t="s">
        <v>748</v>
      </c>
      <c r="D671" s="4">
        <v>9404.61</v>
      </c>
    </row>
    <row r="672" spans="1:4" x14ac:dyDescent="0.25">
      <c r="A672" s="1">
        <v>44592</v>
      </c>
      <c r="B672" t="s">
        <v>767</v>
      </c>
      <c r="C672" t="s">
        <v>768</v>
      </c>
      <c r="D672" s="4">
        <v>122</v>
      </c>
    </row>
    <row r="673" spans="1:4" x14ac:dyDescent="0.25">
      <c r="A673" s="1">
        <v>44592</v>
      </c>
      <c r="B673" t="s">
        <v>769</v>
      </c>
      <c r="C673" t="s">
        <v>770</v>
      </c>
      <c r="D673" s="4">
        <v>84</v>
      </c>
    </row>
    <row r="674" spans="1:4" x14ac:dyDescent="0.25">
      <c r="A674" s="1">
        <v>44592</v>
      </c>
      <c r="B674" t="s">
        <v>775</v>
      </c>
      <c r="C674" t="s">
        <v>776</v>
      </c>
      <c r="D674" s="4">
        <v>212.92</v>
      </c>
    </row>
    <row r="675" spans="1:4" x14ac:dyDescent="0.25">
      <c r="A675" s="1">
        <v>44592</v>
      </c>
      <c r="B675" t="s">
        <v>777</v>
      </c>
      <c r="C675" t="s">
        <v>778</v>
      </c>
      <c r="D675" s="4">
        <v>413</v>
      </c>
    </row>
    <row r="676" spans="1:4" x14ac:dyDescent="0.25">
      <c r="A676" s="1">
        <v>44592</v>
      </c>
      <c r="B676" t="s">
        <v>781</v>
      </c>
      <c r="C676" t="s">
        <v>782</v>
      </c>
      <c r="D676" s="4">
        <v>54.05</v>
      </c>
    </row>
    <row r="677" spans="1:4" x14ac:dyDescent="0.25">
      <c r="A677" s="1">
        <v>44592</v>
      </c>
      <c r="B677" t="s">
        <v>788</v>
      </c>
      <c r="C677" t="s">
        <v>789</v>
      </c>
      <c r="D677" s="4">
        <v>1963.99</v>
      </c>
    </row>
    <row r="678" spans="1:4" x14ac:dyDescent="0.25">
      <c r="A678" s="1">
        <v>44592</v>
      </c>
      <c r="B678" t="s">
        <v>1223</v>
      </c>
      <c r="C678" t="s">
        <v>1224</v>
      </c>
      <c r="D678" s="4">
        <v>3000</v>
      </c>
    </row>
    <row r="679" spans="1:4" x14ac:dyDescent="0.25">
      <c r="A679" s="1">
        <v>44592</v>
      </c>
      <c r="B679" t="s">
        <v>1225</v>
      </c>
      <c r="C679" t="s">
        <v>1226</v>
      </c>
      <c r="D679" s="4">
        <v>186</v>
      </c>
    </row>
    <row r="680" spans="1:4" x14ac:dyDescent="0.25">
      <c r="A680" s="1">
        <v>44592</v>
      </c>
      <c r="B680" t="s">
        <v>794</v>
      </c>
      <c r="C680" t="s">
        <v>795</v>
      </c>
      <c r="D680" s="4">
        <v>4426.7700000000004</v>
      </c>
    </row>
    <row r="681" spans="1:4" x14ac:dyDescent="0.25">
      <c r="A681" s="1">
        <v>44592</v>
      </c>
      <c r="B681" t="s">
        <v>796</v>
      </c>
      <c r="C681" t="s">
        <v>797</v>
      </c>
      <c r="D681" s="4">
        <v>220.33</v>
      </c>
    </row>
    <row r="682" spans="1:4" x14ac:dyDescent="0.25">
      <c r="A682" s="1">
        <v>44592</v>
      </c>
      <c r="B682" t="s">
        <v>800</v>
      </c>
      <c r="C682" t="s">
        <v>801</v>
      </c>
      <c r="D682" s="4">
        <v>1980</v>
      </c>
    </row>
    <row r="683" spans="1:4" x14ac:dyDescent="0.25">
      <c r="A683" s="1">
        <v>44592</v>
      </c>
      <c r="B683" t="s">
        <v>802</v>
      </c>
      <c r="C683" t="s">
        <v>803</v>
      </c>
      <c r="D683" s="4">
        <v>105</v>
      </c>
    </row>
    <row r="684" spans="1:4" x14ac:dyDescent="0.25">
      <c r="A684" s="1">
        <v>44592</v>
      </c>
      <c r="B684" t="s">
        <v>804</v>
      </c>
      <c r="C684" t="s">
        <v>805</v>
      </c>
      <c r="D684" s="4">
        <v>955</v>
      </c>
    </row>
    <row r="685" spans="1:4" x14ac:dyDescent="0.25">
      <c r="A685" s="1">
        <v>44592</v>
      </c>
      <c r="B685" t="s">
        <v>808</v>
      </c>
      <c r="C685" t="s">
        <v>809</v>
      </c>
      <c r="D685" s="4">
        <v>53.93</v>
      </c>
    </row>
    <row r="686" spans="1:4" x14ac:dyDescent="0.25">
      <c r="A686" s="1">
        <v>44592</v>
      </c>
      <c r="B686" t="s">
        <v>814</v>
      </c>
      <c r="C686" t="s">
        <v>815</v>
      </c>
      <c r="D686" s="4">
        <v>139.9</v>
      </c>
    </row>
    <row r="687" spans="1:4" x14ac:dyDescent="0.25">
      <c r="A687" s="1">
        <v>44592</v>
      </c>
      <c r="B687" t="s">
        <v>816</v>
      </c>
      <c r="C687" t="s">
        <v>817</v>
      </c>
      <c r="D687" s="4">
        <v>1118.2999999999904</v>
      </c>
    </row>
    <row r="688" spans="1:4" x14ac:dyDescent="0.25">
      <c r="A688" s="1">
        <v>44592</v>
      </c>
      <c r="B688" t="s">
        <v>1152</v>
      </c>
      <c r="C688" t="s">
        <v>1153</v>
      </c>
      <c r="D688" s="4">
        <v>307.63</v>
      </c>
    </row>
    <row r="689" spans="1:4" x14ac:dyDescent="0.25">
      <c r="A689" s="1">
        <v>44592</v>
      </c>
      <c r="B689" t="s">
        <v>820</v>
      </c>
      <c r="C689" t="s">
        <v>821</v>
      </c>
      <c r="D689" s="4">
        <v>8</v>
      </c>
    </row>
    <row r="690" spans="1:4" x14ac:dyDescent="0.25">
      <c r="A690" s="1">
        <v>44592</v>
      </c>
      <c r="B690" t="s">
        <v>822</v>
      </c>
      <c r="C690" t="s">
        <v>823</v>
      </c>
      <c r="D690" s="4">
        <v>614.12</v>
      </c>
    </row>
    <row r="691" spans="1:4" x14ac:dyDescent="0.25">
      <c r="A691" s="1">
        <v>44592</v>
      </c>
      <c r="B691" t="s">
        <v>828</v>
      </c>
      <c r="C691" t="s">
        <v>829</v>
      </c>
      <c r="D691" s="4">
        <v>371.11</v>
      </c>
    </row>
    <row r="692" spans="1:4" x14ac:dyDescent="0.25">
      <c r="A692" s="1">
        <v>44592</v>
      </c>
      <c r="B692" t="s">
        <v>830</v>
      </c>
      <c r="C692" t="s">
        <v>831</v>
      </c>
      <c r="D692" s="4">
        <v>430.05</v>
      </c>
    </row>
    <row r="693" spans="1:4" x14ac:dyDescent="0.25">
      <c r="A693" s="1">
        <v>44592</v>
      </c>
      <c r="B693" t="s">
        <v>832</v>
      </c>
      <c r="C693" t="s">
        <v>833</v>
      </c>
      <c r="D693" s="4">
        <v>1000</v>
      </c>
    </row>
    <row r="694" spans="1:4" x14ac:dyDescent="0.25">
      <c r="A694" s="1">
        <v>44592</v>
      </c>
      <c r="B694" t="s">
        <v>834</v>
      </c>
      <c r="C694" t="s">
        <v>835</v>
      </c>
      <c r="D694" s="4">
        <v>3195</v>
      </c>
    </row>
    <row r="695" spans="1:4" x14ac:dyDescent="0.25">
      <c r="A695" s="1">
        <v>44592</v>
      </c>
      <c r="B695" t="s">
        <v>836</v>
      </c>
      <c r="C695" t="s">
        <v>837</v>
      </c>
      <c r="D695" s="4">
        <v>100</v>
      </c>
    </row>
    <row r="696" spans="1:4" x14ac:dyDescent="0.25">
      <c r="A696" s="1">
        <v>44592</v>
      </c>
      <c r="B696" t="s">
        <v>838</v>
      </c>
      <c r="C696" t="s">
        <v>839</v>
      </c>
      <c r="D696" s="4">
        <v>1614</v>
      </c>
    </row>
    <row r="697" spans="1:4" x14ac:dyDescent="0.25">
      <c r="A697" s="1">
        <v>44592</v>
      </c>
      <c r="B697" t="s">
        <v>840</v>
      </c>
      <c r="C697" t="s">
        <v>841</v>
      </c>
      <c r="D697" s="4">
        <v>2518.98</v>
      </c>
    </row>
    <row r="698" spans="1:4" x14ac:dyDescent="0.25">
      <c r="A698" s="1">
        <v>44592</v>
      </c>
      <c r="B698" t="s">
        <v>842</v>
      </c>
      <c r="C698" t="s">
        <v>843</v>
      </c>
      <c r="D698" s="4">
        <v>100</v>
      </c>
    </row>
    <row r="699" spans="1:4" x14ac:dyDescent="0.25">
      <c r="A699" s="1">
        <v>44592</v>
      </c>
      <c r="B699" t="s">
        <v>844</v>
      </c>
      <c r="C699" t="s">
        <v>845</v>
      </c>
      <c r="D699" s="4">
        <v>4458.5200000000004</v>
      </c>
    </row>
    <row r="700" spans="1:4" x14ac:dyDescent="0.25">
      <c r="A700" s="1">
        <v>44592</v>
      </c>
      <c r="B700" t="s">
        <v>849</v>
      </c>
      <c r="C700" t="s">
        <v>850</v>
      </c>
      <c r="D700" s="4">
        <v>1545</v>
      </c>
    </row>
    <row r="701" spans="1:4" x14ac:dyDescent="0.25">
      <c r="A701" s="1">
        <v>44592</v>
      </c>
      <c r="B701" t="s">
        <v>857</v>
      </c>
      <c r="C701" t="s">
        <v>858</v>
      </c>
      <c r="D701" s="4">
        <v>3333.33</v>
      </c>
    </row>
    <row r="702" spans="1:4" x14ac:dyDescent="0.25">
      <c r="A702" s="1">
        <v>44592</v>
      </c>
      <c r="B702" t="s">
        <v>861</v>
      </c>
      <c r="C702" t="s">
        <v>862</v>
      </c>
      <c r="D702" s="4">
        <v>30000</v>
      </c>
    </row>
    <row r="703" spans="1:4" x14ac:dyDescent="0.25">
      <c r="A703" s="1">
        <v>44592</v>
      </c>
      <c r="B703" t="s">
        <v>867</v>
      </c>
      <c r="C703" t="s">
        <v>868</v>
      </c>
      <c r="D703" s="4">
        <v>3492.6200000000003</v>
      </c>
    </row>
    <row r="704" spans="1:4" x14ac:dyDescent="0.25">
      <c r="A704" s="1">
        <v>44592</v>
      </c>
      <c r="B704" t="s">
        <v>869</v>
      </c>
      <c r="C704" t="s">
        <v>870</v>
      </c>
      <c r="D704" s="4">
        <v>1715.3</v>
      </c>
    </row>
    <row r="705" spans="1:4" x14ac:dyDescent="0.25">
      <c r="A705" s="1">
        <v>44592</v>
      </c>
      <c r="B705" t="s">
        <v>1500</v>
      </c>
      <c r="C705" t="s">
        <v>1501</v>
      </c>
      <c r="D705" s="4">
        <v>73514.69</v>
      </c>
    </row>
    <row r="706" spans="1:4" x14ac:dyDescent="0.25">
      <c r="A706" s="1">
        <v>44592</v>
      </c>
      <c r="B706" t="s">
        <v>1503</v>
      </c>
      <c r="C706" t="s">
        <v>1504</v>
      </c>
      <c r="D706" s="4">
        <v>64401.599999999999</v>
      </c>
    </row>
    <row r="707" spans="1:4" x14ac:dyDescent="0.25">
      <c r="A707" s="1">
        <v>44592</v>
      </c>
      <c r="B707" t="s">
        <v>1505</v>
      </c>
      <c r="C707" t="s">
        <v>1506</v>
      </c>
      <c r="D707" s="4">
        <v>15914.349999999999</v>
      </c>
    </row>
    <row r="708" spans="1:4" x14ac:dyDescent="0.25">
      <c r="A708" s="1">
        <v>44592</v>
      </c>
      <c r="B708" t="s">
        <v>1507</v>
      </c>
      <c r="C708" t="s">
        <v>1508</v>
      </c>
      <c r="D708" s="4">
        <v>2540.54</v>
      </c>
    </row>
    <row r="709" spans="1:4" x14ac:dyDescent="0.25">
      <c r="A709" s="1">
        <v>44592</v>
      </c>
      <c r="B709" t="s">
        <v>1509</v>
      </c>
      <c r="C709" t="s">
        <v>1510</v>
      </c>
      <c r="D709" s="4">
        <v>990</v>
      </c>
    </row>
    <row r="710" spans="1:4" x14ac:dyDescent="0.25">
      <c r="A710" s="1">
        <v>44592</v>
      </c>
      <c r="B710" t="s">
        <v>1511</v>
      </c>
      <c r="C710" t="s">
        <v>1512</v>
      </c>
      <c r="D710" s="4">
        <v>1325</v>
      </c>
    </row>
    <row r="711" spans="1:4" x14ac:dyDescent="0.25">
      <c r="A711" s="1">
        <v>44592</v>
      </c>
      <c r="B711" t="s">
        <v>1515</v>
      </c>
      <c r="C711" t="s">
        <v>1516</v>
      </c>
      <c r="D711" s="4">
        <v>11673.7</v>
      </c>
    </row>
    <row r="712" spans="1:4" x14ac:dyDescent="0.25">
      <c r="A712" s="1">
        <v>44592</v>
      </c>
      <c r="B712" t="s">
        <v>1517</v>
      </c>
      <c r="C712" t="s">
        <v>1518</v>
      </c>
      <c r="D712" s="4">
        <v>15487.32</v>
      </c>
    </row>
    <row r="713" spans="1:4" x14ac:dyDescent="0.25">
      <c r="A713" s="1">
        <v>44592</v>
      </c>
      <c r="B713" t="s">
        <v>1519</v>
      </c>
      <c r="C713" t="s">
        <v>1520</v>
      </c>
      <c r="D713" s="4">
        <v>2084.34</v>
      </c>
    </row>
    <row r="714" spans="1:4" x14ac:dyDescent="0.25">
      <c r="A714" s="1">
        <v>44592</v>
      </c>
      <c r="B714" t="s">
        <v>1521</v>
      </c>
      <c r="C714" t="s">
        <v>1522</v>
      </c>
      <c r="D714" s="4">
        <v>16.399999999999999</v>
      </c>
    </row>
    <row r="715" spans="1:4" x14ac:dyDescent="0.25">
      <c r="A715" s="1">
        <v>44592</v>
      </c>
      <c r="B715" t="s">
        <v>1525</v>
      </c>
      <c r="C715" t="s">
        <v>1526</v>
      </c>
      <c r="D715" s="4">
        <v>302.82</v>
      </c>
    </row>
    <row r="716" spans="1:4" x14ac:dyDescent="0.25">
      <c r="A716" s="1">
        <v>44592</v>
      </c>
      <c r="B716" t="s">
        <v>1529</v>
      </c>
      <c r="C716" t="s">
        <v>1530</v>
      </c>
      <c r="D716" s="4">
        <v>194.67</v>
      </c>
    </row>
    <row r="717" spans="1:4" x14ac:dyDescent="0.25">
      <c r="A717" s="1">
        <v>44592</v>
      </c>
      <c r="B717" t="s">
        <v>1535</v>
      </c>
      <c r="C717" t="s">
        <v>1536</v>
      </c>
      <c r="D717" s="4">
        <v>799.7700000000001</v>
      </c>
    </row>
    <row r="718" spans="1:4" x14ac:dyDescent="0.25">
      <c r="A718" s="1">
        <v>44592</v>
      </c>
      <c r="B718" t="s">
        <v>1537</v>
      </c>
      <c r="C718" t="s">
        <v>1538</v>
      </c>
      <c r="D718" s="4">
        <v>832.66000000000008</v>
      </c>
    </row>
    <row r="719" spans="1:4" x14ac:dyDescent="0.25">
      <c r="A719" s="1">
        <v>44592</v>
      </c>
      <c r="B719" t="s">
        <v>1541</v>
      </c>
      <c r="C719" t="s">
        <v>1542</v>
      </c>
      <c r="D719" s="4">
        <v>317</v>
      </c>
    </row>
    <row r="720" spans="1:4" x14ac:dyDescent="0.25">
      <c r="A720" s="1">
        <v>44592</v>
      </c>
      <c r="B720" t="s">
        <v>1543</v>
      </c>
      <c r="C720" t="s">
        <v>1544</v>
      </c>
      <c r="D720" s="4">
        <v>135</v>
      </c>
    </row>
    <row r="721" spans="1:4" x14ac:dyDescent="0.25">
      <c r="A721" s="1">
        <v>44592</v>
      </c>
      <c r="B721" t="s">
        <v>1545</v>
      </c>
      <c r="C721" t="s">
        <v>1546</v>
      </c>
      <c r="D721" s="4">
        <v>10</v>
      </c>
    </row>
    <row r="722" spans="1:4" x14ac:dyDescent="0.25">
      <c r="A722" s="1">
        <v>44592</v>
      </c>
      <c r="B722" t="s">
        <v>1547</v>
      </c>
      <c r="C722" t="s">
        <v>1548</v>
      </c>
      <c r="D722" s="4">
        <v>83</v>
      </c>
    </row>
    <row r="723" spans="1:4" x14ac:dyDescent="0.25">
      <c r="A723" s="1">
        <v>44592</v>
      </c>
      <c r="B723" t="s">
        <v>961</v>
      </c>
      <c r="C723" t="s">
        <v>962</v>
      </c>
      <c r="D723" s="4">
        <v>91.35</v>
      </c>
    </row>
    <row r="724" spans="1:4" x14ac:dyDescent="0.25">
      <c r="A724" s="1">
        <v>44592</v>
      </c>
      <c r="B724" t="s">
        <v>967</v>
      </c>
      <c r="C724" t="s">
        <v>968</v>
      </c>
      <c r="D724" s="4">
        <v>2</v>
      </c>
    </row>
    <row r="725" spans="1:4" x14ac:dyDescent="0.25">
      <c r="A725" s="1">
        <v>44592</v>
      </c>
      <c r="B725" t="s">
        <v>971</v>
      </c>
      <c r="C725" t="s">
        <v>972</v>
      </c>
      <c r="D725" s="4">
        <v>271.85000000000002</v>
      </c>
    </row>
    <row r="726" spans="1:4" x14ac:dyDescent="0.25">
      <c r="A726" s="1">
        <v>44592</v>
      </c>
      <c r="B726" t="s">
        <v>989</v>
      </c>
      <c r="C726" t="s">
        <v>990</v>
      </c>
      <c r="D726" s="4">
        <v>115.55000000000001</v>
      </c>
    </row>
    <row r="727" spans="1:4" x14ac:dyDescent="0.25">
      <c r="A727" s="1">
        <v>44592</v>
      </c>
      <c r="B727" t="s">
        <v>991</v>
      </c>
      <c r="C727" t="s">
        <v>992</v>
      </c>
      <c r="D727" s="4">
        <v>382.76</v>
      </c>
    </row>
    <row r="728" spans="1:4" x14ac:dyDescent="0.25">
      <c r="A728" s="1">
        <v>44592</v>
      </c>
      <c r="B728" t="s">
        <v>993</v>
      </c>
      <c r="C728" t="s">
        <v>994</v>
      </c>
      <c r="D728" s="4">
        <v>24.6</v>
      </c>
    </row>
    <row r="729" spans="1:4" x14ac:dyDescent="0.25">
      <c r="A729" s="1">
        <v>44592</v>
      </c>
      <c r="B729" t="s">
        <v>1005</v>
      </c>
      <c r="C729" t="s">
        <v>1006</v>
      </c>
      <c r="D729" s="4">
        <v>7.0000000000000923E-2</v>
      </c>
    </row>
    <row r="730" spans="1:4" x14ac:dyDescent="0.25">
      <c r="A730" s="1">
        <v>44592</v>
      </c>
      <c r="B730" t="s">
        <v>1007</v>
      </c>
      <c r="C730" t="s">
        <v>1008</v>
      </c>
      <c r="D730" s="4">
        <v>653.70000000000005</v>
      </c>
    </row>
    <row r="731" spans="1:4" x14ac:dyDescent="0.25">
      <c r="A731" s="1">
        <v>44592</v>
      </c>
      <c r="B731" t="s">
        <v>1162</v>
      </c>
      <c r="C731" t="s">
        <v>1163</v>
      </c>
      <c r="D731" s="4">
        <v>58</v>
      </c>
    </row>
    <row r="732" spans="1:4" x14ac:dyDescent="0.25">
      <c r="A732" s="1">
        <v>44592</v>
      </c>
      <c r="B732" t="s">
        <v>1017</v>
      </c>
      <c r="C732" t="s">
        <v>1018</v>
      </c>
      <c r="D732" s="4">
        <v>405.83</v>
      </c>
    </row>
    <row r="733" spans="1:4" x14ac:dyDescent="0.25">
      <c r="A733" s="1">
        <v>44592</v>
      </c>
      <c r="B733" t="s">
        <v>1021</v>
      </c>
      <c r="C733" t="s">
        <v>1022</v>
      </c>
      <c r="D733" s="4">
        <v>933.33</v>
      </c>
    </row>
    <row r="734" spans="1:4" x14ac:dyDescent="0.25">
      <c r="A734" s="1">
        <v>44592</v>
      </c>
      <c r="B734" t="s">
        <v>1025</v>
      </c>
      <c r="C734" t="s">
        <v>1026</v>
      </c>
      <c r="D734" s="4">
        <v>165.25</v>
      </c>
    </row>
    <row r="735" spans="1:4" x14ac:dyDescent="0.25">
      <c r="A735" s="1">
        <v>44592</v>
      </c>
      <c r="B735" t="s">
        <v>1227</v>
      </c>
      <c r="C735" t="s">
        <v>1228</v>
      </c>
      <c r="D735" s="4">
        <v>3474.52</v>
      </c>
    </row>
    <row r="736" spans="1:4" x14ac:dyDescent="0.25">
      <c r="A736" s="1">
        <v>44592</v>
      </c>
      <c r="B736" t="s">
        <v>1029</v>
      </c>
      <c r="C736" t="s">
        <v>1030</v>
      </c>
      <c r="D736" s="4">
        <v>1488.9299999999998</v>
      </c>
    </row>
    <row r="737" spans="1:4" x14ac:dyDescent="0.25">
      <c r="A737" s="1">
        <v>44592</v>
      </c>
      <c r="B737" t="s">
        <v>1035</v>
      </c>
      <c r="C737" t="s">
        <v>1036</v>
      </c>
      <c r="D737" s="4">
        <v>776.81</v>
      </c>
    </row>
    <row r="738" spans="1:4" x14ac:dyDescent="0.25">
      <c r="A738" s="1">
        <v>44592</v>
      </c>
      <c r="B738" t="s">
        <v>28</v>
      </c>
      <c r="C738" t="s">
        <v>1039</v>
      </c>
      <c r="D738" s="4">
        <v>485.84000000000015</v>
      </c>
    </row>
    <row r="739" spans="1:4" x14ac:dyDescent="0.25">
      <c r="A739" s="1">
        <v>44592</v>
      </c>
      <c r="B739" t="s">
        <v>35</v>
      </c>
      <c r="C739" t="s">
        <v>1031</v>
      </c>
      <c r="D739" s="4">
        <v>1812.86</v>
      </c>
    </row>
    <row r="740" spans="1:4" x14ac:dyDescent="0.25">
      <c r="A740" s="1">
        <v>44592</v>
      </c>
      <c r="B740" t="s">
        <v>27</v>
      </c>
      <c r="C740" t="s">
        <v>1032</v>
      </c>
      <c r="D740" s="4">
        <v>-111737.60000000001</v>
      </c>
    </row>
    <row r="741" spans="1:4" x14ac:dyDescent="0.25">
      <c r="A741" s="1">
        <v>44592</v>
      </c>
      <c r="B741" t="s">
        <v>29</v>
      </c>
      <c r="C741" t="s">
        <v>1040</v>
      </c>
      <c r="D741" s="4">
        <v>-808.86999999999898</v>
      </c>
    </row>
    <row r="742" spans="1:4" x14ac:dyDescent="0.25">
      <c r="A742" s="1">
        <v>44592</v>
      </c>
      <c r="B742" t="s">
        <v>1041</v>
      </c>
      <c r="C742" t="s">
        <v>1042</v>
      </c>
      <c r="D742" s="4">
        <v>-50545.109999999993</v>
      </c>
    </row>
    <row r="743" spans="1:4" x14ac:dyDescent="0.25">
      <c r="A743" s="1">
        <v>44592</v>
      </c>
      <c r="B743" t="s">
        <v>30</v>
      </c>
      <c r="C743" t="s">
        <v>1229</v>
      </c>
      <c r="D743" s="4">
        <v>-1259.2</v>
      </c>
    </row>
    <row r="744" spans="1:4" x14ac:dyDescent="0.25">
      <c r="A744" s="1">
        <v>44592</v>
      </c>
      <c r="B744" t="s">
        <v>33</v>
      </c>
      <c r="C744" t="s">
        <v>1043</v>
      </c>
      <c r="D744" s="4">
        <v>-6.8999999999996362</v>
      </c>
    </row>
    <row r="745" spans="1:4" x14ac:dyDescent="0.25">
      <c r="A745" s="1">
        <v>44592</v>
      </c>
      <c r="B745" t="s">
        <v>34</v>
      </c>
      <c r="C745" t="s">
        <v>1044</v>
      </c>
      <c r="D745" s="4">
        <v>-8460</v>
      </c>
    </row>
    <row r="746" spans="1:4" x14ac:dyDescent="0.25">
      <c r="A746" s="1">
        <v>44592</v>
      </c>
      <c r="B746" t="s">
        <v>25</v>
      </c>
      <c r="C746" t="s">
        <v>1049</v>
      </c>
      <c r="D746" s="4">
        <v>-160263.87</v>
      </c>
    </row>
    <row r="747" spans="1:4" x14ac:dyDescent="0.25">
      <c r="A747" s="1">
        <v>44592</v>
      </c>
      <c r="B747" t="s">
        <v>1066</v>
      </c>
      <c r="C747" t="s">
        <v>1067</v>
      </c>
      <c r="D747" s="4">
        <v>-0.49000000000023808</v>
      </c>
    </row>
    <row r="748" spans="1:4" x14ac:dyDescent="0.25">
      <c r="A748" s="1">
        <v>44592</v>
      </c>
      <c r="B748" t="s">
        <v>1168</v>
      </c>
      <c r="C748" t="s">
        <v>1169</v>
      </c>
      <c r="D748" s="4">
        <v>-705.17999999999938</v>
      </c>
    </row>
    <row r="749" spans="1:4" x14ac:dyDescent="0.25">
      <c r="A749" s="1">
        <v>44592</v>
      </c>
      <c r="B749" t="s">
        <v>1172</v>
      </c>
      <c r="C749" t="s">
        <v>1173</v>
      </c>
      <c r="D749" s="4">
        <v>-22468.06</v>
      </c>
    </row>
    <row r="750" spans="1:4" x14ac:dyDescent="0.25">
      <c r="A750" s="1">
        <v>44592</v>
      </c>
      <c r="B750" t="s">
        <v>1182</v>
      </c>
      <c r="C750" t="s">
        <v>1183</v>
      </c>
      <c r="D750" s="4">
        <v>50.000000000001819</v>
      </c>
    </row>
    <row r="751" spans="1:4" x14ac:dyDescent="0.25">
      <c r="A751" s="1">
        <v>44592</v>
      </c>
      <c r="B751" t="s">
        <v>570</v>
      </c>
      <c r="C751" t="s">
        <v>571</v>
      </c>
      <c r="D751" s="4">
        <v>10000</v>
      </c>
    </row>
    <row r="752" spans="1:4" x14ac:dyDescent="0.25">
      <c r="A752" s="1">
        <v>44592</v>
      </c>
      <c r="B752" t="s">
        <v>576</v>
      </c>
      <c r="C752" t="s">
        <v>577</v>
      </c>
      <c r="D752" s="4">
        <v>6343</v>
      </c>
    </row>
    <row r="753" spans="1:4" x14ac:dyDescent="0.25">
      <c r="A753" s="1">
        <v>44592</v>
      </c>
      <c r="B753" t="s">
        <v>580</v>
      </c>
      <c r="C753" t="s">
        <v>581</v>
      </c>
      <c r="D753" s="4">
        <v>57925</v>
      </c>
    </row>
    <row r="754" spans="1:4" x14ac:dyDescent="0.25">
      <c r="A754" s="1">
        <v>44592</v>
      </c>
      <c r="B754" t="s">
        <v>584</v>
      </c>
      <c r="C754" t="s">
        <v>585</v>
      </c>
      <c r="D754" s="4">
        <v>100000</v>
      </c>
    </row>
    <row r="755" spans="1:4" x14ac:dyDescent="0.25">
      <c r="A755" s="1">
        <v>44592</v>
      </c>
      <c r="B755" t="s">
        <v>588</v>
      </c>
      <c r="C755" t="s">
        <v>589</v>
      </c>
      <c r="D755" s="4">
        <v>168277.53</v>
      </c>
    </row>
    <row r="756" spans="1:4" x14ac:dyDescent="0.25">
      <c r="A756" s="1">
        <v>44592</v>
      </c>
      <c r="B756" t="s">
        <v>592</v>
      </c>
      <c r="C756" t="s">
        <v>593</v>
      </c>
      <c r="D756" s="4">
        <v>87545.25</v>
      </c>
    </row>
    <row r="757" spans="1:4" x14ac:dyDescent="0.25">
      <c r="A757" s="1">
        <v>44592</v>
      </c>
      <c r="B757" t="s">
        <v>597</v>
      </c>
      <c r="C757" t="s">
        <v>598</v>
      </c>
      <c r="D757" s="4">
        <v>693957.03</v>
      </c>
    </row>
    <row r="758" spans="1:4" x14ac:dyDescent="0.25">
      <c r="A758" s="1">
        <v>44592</v>
      </c>
      <c r="B758" t="s">
        <v>601</v>
      </c>
      <c r="C758" t="s">
        <v>602</v>
      </c>
      <c r="D758" s="4">
        <v>104261.51</v>
      </c>
    </row>
    <row r="759" spans="1:4" x14ac:dyDescent="0.25">
      <c r="A759" s="1">
        <v>44592</v>
      </c>
      <c r="B759" t="s">
        <v>605</v>
      </c>
      <c r="C759" t="s">
        <v>606</v>
      </c>
      <c r="D759" s="4">
        <v>202071.74</v>
      </c>
    </row>
    <row r="760" spans="1:4" x14ac:dyDescent="0.25">
      <c r="A760" s="1">
        <v>44592</v>
      </c>
      <c r="B760" t="s">
        <v>611</v>
      </c>
      <c r="C760" t="s">
        <v>612</v>
      </c>
      <c r="D760" s="4">
        <v>217755.95</v>
      </c>
    </row>
    <row r="761" spans="1:4" x14ac:dyDescent="0.25">
      <c r="A761" s="1">
        <v>44592</v>
      </c>
      <c r="B761" t="s">
        <v>617</v>
      </c>
      <c r="C761" t="s">
        <v>618</v>
      </c>
      <c r="D761" s="4">
        <v>74159.930000000008</v>
      </c>
    </row>
    <row r="762" spans="1:4" x14ac:dyDescent="0.25">
      <c r="A762" s="1">
        <v>44592</v>
      </c>
      <c r="B762" t="s">
        <v>621</v>
      </c>
      <c r="C762" t="s">
        <v>622</v>
      </c>
      <c r="D762" s="4">
        <v>16409.09</v>
      </c>
    </row>
    <row r="763" spans="1:4" x14ac:dyDescent="0.25">
      <c r="A763" s="1">
        <v>44592</v>
      </c>
      <c r="B763" t="s">
        <v>625</v>
      </c>
      <c r="C763" t="s">
        <v>626</v>
      </c>
      <c r="D763" s="4">
        <v>93951.49</v>
      </c>
    </row>
    <row r="764" spans="1:4" x14ac:dyDescent="0.25">
      <c r="A764" s="1">
        <v>44592</v>
      </c>
      <c r="B764" t="s">
        <v>629</v>
      </c>
      <c r="C764" t="s">
        <v>630</v>
      </c>
      <c r="D764" s="4">
        <v>2625</v>
      </c>
    </row>
    <row r="765" spans="1:4" x14ac:dyDescent="0.25">
      <c r="A765" s="1">
        <v>44592</v>
      </c>
      <c r="B765" t="s">
        <v>48</v>
      </c>
      <c r="C765" t="s">
        <v>49</v>
      </c>
      <c r="D765" s="4">
        <v>340</v>
      </c>
    </row>
    <row r="766" spans="1:4" x14ac:dyDescent="0.25">
      <c r="A766" s="1">
        <v>44592</v>
      </c>
      <c r="B766" t="s">
        <v>53</v>
      </c>
      <c r="C766" t="s">
        <v>54</v>
      </c>
      <c r="D766" s="4">
        <v>2500</v>
      </c>
    </row>
    <row r="767" spans="1:4" x14ac:dyDescent="0.25">
      <c r="A767" s="1">
        <v>44592</v>
      </c>
      <c r="B767" t="s">
        <v>57</v>
      </c>
      <c r="C767" t="s">
        <v>58</v>
      </c>
      <c r="D767" s="4">
        <v>250</v>
      </c>
    </row>
    <row r="768" spans="1:4" x14ac:dyDescent="0.25">
      <c r="A768" s="1">
        <v>44592</v>
      </c>
      <c r="B768" t="s">
        <v>61</v>
      </c>
      <c r="C768" t="s">
        <v>62</v>
      </c>
      <c r="D768" s="4">
        <v>997500</v>
      </c>
    </row>
    <row r="769" spans="1:4" x14ac:dyDescent="0.25">
      <c r="A769" s="1">
        <v>44592</v>
      </c>
      <c r="B769" t="s">
        <v>64</v>
      </c>
      <c r="C769" t="s">
        <v>65</v>
      </c>
      <c r="D769" s="4">
        <v>5870.22</v>
      </c>
    </row>
    <row r="770" spans="1:4" x14ac:dyDescent="0.25">
      <c r="A770" s="1">
        <v>44592</v>
      </c>
      <c r="B770" t="s">
        <v>66</v>
      </c>
      <c r="C770" t="s">
        <v>67</v>
      </c>
      <c r="D770" s="4">
        <v>21607.21</v>
      </c>
    </row>
    <row r="771" spans="1:4" x14ac:dyDescent="0.25">
      <c r="A771" s="1">
        <v>44592</v>
      </c>
      <c r="B771" t="s">
        <v>139</v>
      </c>
      <c r="C771" t="s">
        <v>654</v>
      </c>
      <c r="D771" s="4">
        <v>153350</v>
      </c>
    </row>
    <row r="772" spans="1:4" x14ac:dyDescent="0.25">
      <c r="A772" s="1">
        <v>44592</v>
      </c>
      <c r="B772" t="s">
        <v>143</v>
      </c>
      <c r="C772" t="s">
        <v>662</v>
      </c>
      <c r="D772" s="4">
        <v>1335823.58</v>
      </c>
    </row>
    <row r="773" spans="1:4" x14ac:dyDescent="0.25">
      <c r="A773" s="1">
        <v>44592</v>
      </c>
      <c r="B773" t="s">
        <v>665</v>
      </c>
      <c r="C773" t="s">
        <v>666</v>
      </c>
      <c r="D773" s="4">
        <v>566731.79999999201</v>
      </c>
    </row>
    <row r="774" spans="1:4" x14ac:dyDescent="0.25">
      <c r="A774" s="1">
        <v>44592</v>
      </c>
      <c r="B774" t="s">
        <v>670</v>
      </c>
      <c r="C774" t="s">
        <v>671</v>
      </c>
      <c r="D774" s="4">
        <v>30656.620000000024</v>
      </c>
    </row>
    <row r="775" spans="1:4" x14ac:dyDescent="0.25">
      <c r="A775" s="1">
        <v>44592</v>
      </c>
      <c r="B775" t="s">
        <v>674</v>
      </c>
      <c r="C775" t="s">
        <v>675</v>
      </c>
      <c r="D775" s="4">
        <v>268510.03999999998</v>
      </c>
    </row>
    <row r="776" spans="1:4" x14ac:dyDescent="0.25">
      <c r="A776" s="1">
        <v>44592</v>
      </c>
      <c r="B776" t="s">
        <v>687</v>
      </c>
      <c r="C776" t="s">
        <v>688</v>
      </c>
      <c r="D776" s="4">
        <v>165.94</v>
      </c>
    </row>
    <row r="777" spans="1:4" x14ac:dyDescent="0.25">
      <c r="A777" s="1">
        <v>44592</v>
      </c>
      <c r="B777" t="s">
        <v>1184</v>
      </c>
      <c r="C777" t="s">
        <v>1185</v>
      </c>
      <c r="D777" s="4">
        <v>109597.23999999999</v>
      </c>
    </row>
    <row r="778" spans="1:4" x14ac:dyDescent="0.25">
      <c r="A778" s="1">
        <v>44592</v>
      </c>
      <c r="B778" t="s">
        <v>700</v>
      </c>
      <c r="C778" t="s">
        <v>701</v>
      </c>
      <c r="D778" s="4">
        <v>400.31999999999834</v>
      </c>
    </row>
    <row r="779" spans="1:4" x14ac:dyDescent="0.25">
      <c r="A779" s="1">
        <v>44592</v>
      </c>
      <c r="B779" t="s">
        <v>706</v>
      </c>
      <c r="C779" t="s">
        <v>707</v>
      </c>
      <c r="D779" s="4">
        <v>11967.82</v>
      </c>
    </row>
    <row r="780" spans="1:4" x14ac:dyDescent="0.25">
      <c r="A780" s="1">
        <v>44592</v>
      </c>
      <c r="B780" t="s">
        <v>710</v>
      </c>
      <c r="C780" t="s">
        <v>711</v>
      </c>
      <c r="D780" s="4">
        <v>28526.369999999995</v>
      </c>
    </row>
    <row r="781" spans="1:4" x14ac:dyDescent="0.25">
      <c r="A781" s="1">
        <v>44592</v>
      </c>
      <c r="B781" t="s">
        <v>1186</v>
      </c>
      <c r="C781" t="s">
        <v>1187</v>
      </c>
      <c r="D781" s="4">
        <v>2378</v>
      </c>
    </row>
    <row r="782" spans="1:4" x14ac:dyDescent="0.25">
      <c r="A782" s="1">
        <v>44592</v>
      </c>
      <c r="B782" t="s">
        <v>723</v>
      </c>
      <c r="C782" t="s">
        <v>724</v>
      </c>
      <c r="D782" s="4">
        <v>5908.0900000000038</v>
      </c>
    </row>
    <row r="783" spans="1:4" x14ac:dyDescent="0.25">
      <c r="A783" s="1">
        <v>44592</v>
      </c>
      <c r="B783" t="s">
        <v>728</v>
      </c>
      <c r="C783" t="s">
        <v>729</v>
      </c>
      <c r="D783" s="4">
        <v>2796.9300000000658</v>
      </c>
    </row>
    <row r="784" spans="1:4" x14ac:dyDescent="0.25">
      <c r="A784" s="1">
        <v>44592</v>
      </c>
      <c r="B784" t="s">
        <v>736</v>
      </c>
      <c r="C784" t="s">
        <v>737</v>
      </c>
      <c r="D784" s="4">
        <v>44068</v>
      </c>
    </row>
    <row r="785" spans="1:4" x14ac:dyDescent="0.25">
      <c r="A785" s="1">
        <v>44592</v>
      </c>
      <c r="B785" t="s">
        <v>740</v>
      </c>
      <c r="C785" t="s">
        <v>741</v>
      </c>
      <c r="D785" s="4">
        <v>9980.7200000000012</v>
      </c>
    </row>
    <row r="786" spans="1:4" x14ac:dyDescent="0.25">
      <c r="A786" s="1">
        <v>44592</v>
      </c>
      <c r="B786" t="s">
        <v>744</v>
      </c>
      <c r="C786" t="s">
        <v>745</v>
      </c>
      <c r="D786" s="4">
        <v>609.92000000001906</v>
      </c>
    </row>
    <row r="787" spans="1:4" x14ac:dyDescent="0.25">
      <c r="A787" s="1">
        <v>44592</v>
      </c>
      <c r="B787" t="s">
        <v>749</v>
      </c>
      <c r="C787" t="s">
        <v>750</v>
      </c>
      <c r="D787" s="4">
        <v>1351.0300000000134</v>
      </c>
    </row>
    <row r="788" spans="1:4" x14ac:dyDescent="0.25">
      <c r="A788" s="1">
        <v>44592</v>
      </c>
      <c r="B788" t="s">
        <v>753</v>
      </c>
      <c r="C788" t="s">
        <v>754</v>
      </c>
      <c r="D788" s="4">
        <v>44956.770000000004</v>
      </c>
    </row>
    <row r="789" spans="1:4" x14ac:dyDescent="0.25">
      <c r="A789" s="1">
        <v>44592</v>
      </c>
      <c r="B789" t="s">
        <v>761</v>
      </c>
      <c r="C789" t="s">
        <v>762</v>
      </c>
      <c r="D789" s="4">
        <v>669.89999999999804</v>
      </c>
    </row>
    <row r="790" spans="1:4" x14ac:dyDescent="0.25">
      <c r="A790" s="1">
        <v>44592</v>
      </c>
      <c r="B790" t="s">
        <v>1188</v>
      </c>
      <c r="C790" t="s">
        <v>1189</v>
      </c>
      <c r="D790" s="4">
        <v>1091.8000000000002</v>
      </c>
    </row>
    <row r="791" spans="1:4" x14ac:dyDescent="0.25">
      <c r="A791" s="1">
        <v>44592</v>
      </c>
      <c r="B791" t="s">
        <v>1190</v>
      </c>
      <c r="C791" t="s">
        <v>1191</v>
      </c>
      <c r="D791" s="4">
        <v>0.47999999999999821</v>
      </c>
    </row>
    <row r="792" spans="1:4" x14ac:dyDescent="0.25">
      <c r="A792" s="1">
        <v>44592</v>
      </c>
      <c r="B792" t="s">
        <v>783</v>
      </c>
      <c r="C792" t="s">
        <v>784</v>
      </c>
      <c r="D792" s="4">
        <v>533.2599999999984</v>
      </c>
    </row>
    <row r="793" spans="1:4" x14ac:dyDescent="0.25">
      <c r="A793" s="1">
        <v>44592</v>
      </c>
      <c r="B793" t="s">
        <v>68</v>
      </c>
      <c r="C793" t="s">
        <v>69</v>
      </c>
      <c r="D793" s="4">
        <v>2900.51</v>
      </c>
    </row>
    <row r="794" spans="1:4" x14ac:dyDescent="0.25">
      <c r="A794" s="1">
        <v>44592</v>
      </c>
      <c r="B794" t="s">
        <v>70</v>
      </c>
      <c r="C794" t="s">
        <v>71</v>
      </c>
      <c r="D794" s="4">
        <v>5686.2550000000047</v>
      </c>
    </row>
    <row r="795" spans="1:4" x14ac:dyDescent="0.25">
      <c r="A795" s="1">
        <v>44592</v>
      </c>
      <c r="B795" t="s">
        <v>72</v>
      </c>
      <c r="C795" t="s">
        <v>73</v>
      </c>
      <c r="D795" s="4">
        <v>5214.5199999999995</v>
      </c>
    </row>
    <row r="796" spans="1:4" x14ac:dyDescent="0.25">
      <c r="A796" s="1">
        <v>44592</v>
      </c>
      <c r="B796" t="s">
        <v>78</v>
      </c>
      <c r="C796" t="s">
        <v>79</v>
      </c>
      <c r="D796" s="4">
        <v>49907.250000004657</v>
      </c>
    </row>
    <row r="797" spans="1:4" x14ac:dyDescent="0.25">
      <c r="A797" s="1">
        <v>44592</v>
      </c>
      <c r="B797" t="s">
        <v>80</v>
      </c>
      <c r="C797" t="s">
        <v>81</v>
      </c>
      <c r="D797" s="4">
        <v>116431.7499999999</v>
      </c>
    </row>
    <row r="798" spans="1:4" x14ac:dyDescent="0.25">
      <c r="A798" s="1">
        <v>44592</v>
      </c>
      <c r="B798" t="s">
        <v>810</v>
      </c>
      <c r="C798" t="s">
        <v>811</v>
      </c>
      <c r="D798" s="4">
        <v>124.4100000000069</v>
      </c>
    </row>
    <row r="799" spans="1:4" x14ac:dyDescent="0.25">
      <c r="A799" s="1">
        <v>44592</v>
      </c>
      <c r="B799" t="s">
        <v>82</v>
      </c>
      <c r="C799" t="s">
        <v>83</v>
      </c>
      <c r="D799" s="4">
        <v>102773.58</v>
      </c>
    </row>
    <row r="800" spans="1:4" x14ac:dyDescent="0.25">
      <c r="A800" s="1">
        <v>44592</v>
      </c>
      <c r="B800" t="s">
        <v>84</v>
      </c>
      <c r="C800" t="s">
        <v>85</v>
      </c>
      <c r="D800" s="4">
        <v>394595.85000000265</v>
      </c>
    </row>
    <row r="801" spans="1:4" x14ac:dyDescent="0.25">
      <c r="A801" s="1">
        <v>44592</v>
      </c>
      <c r="B801" t="s">
        <v>86</v>
      </c>
      <c r="C801" t="s">
        <v>87</v>
      </c>
      <c r="D801" s="4">
        <v>72734.180000000022</v>
      </c>
    </row>
    <row r="802" spans="1:4" x14ac:dyDescent="0.25">
      <c r="A802" s="1">
        <v>44592</v>
      </c>
      <c r="B802" t="s">
        <v>88</v>
      </c>
      <c r="C802" t="s">
        <v>89</v>
      </c>
      <c r="D802" s="4">
        <v>266856.15000000031</v>
      </c>
    </row>
    <row r="803" spans="1:4" x14ac:dyDescent="0.25">
      <c r="A803" s="1">
        <v>44592</v>
      </c>
      <c r="B803" t="s">
        <v>90</v>
      </c>
      <c r="C803" t="s">
        <v>91</v>
      </c>
      <c r="D803" s="4">
        <v>39223.01999999999</v>
      </c>
    </row>
    <row r="804" spans="1:4" x14ac:dyDescent="0.25">
      <c r="A804" s="1">
        <v>44592</v>
      </c>
      <c r="B804" t="s">
        <v>92</v>
      </c>
      <c r="C804" t="s">
        <v>93</v>
      </c>
      <c r="D804" s="4">
        <v>339247.18000000011</v>
      </c>
    </row>
    <row r="805" spans="1:4" x14ac:dyDescent="0.25">
      <c r="A805" s="1">
        <v>44592</v>
      </c>
      <c r="B805" t="s">
        <v>94</v>
      </c>
      <c r="C805" t="s">
        <v>95</v>
      </c>
      <c r="D805" s="4">
        <v>115559.2</v>
      </c>
    </row>
    <row r="806" spans="1:4" x14ac:dyDescent="0.25">
      <c r="A806" s="1">
        <v>44592</v>
      </c>
      <c r="B806" t="s">
        <v>100</v>
      </c>
      <c r="C806" t="s">
        <v>101</v>
      </c>
      <c r="D806" s="4">
        <v>1000153.42</v>
      </c>
    </row>
    <row r="807" spans="1:4" x14ac:dyDescent="0.25">
      <c r="A807" s="1">
        <v>44592</v>
      </c>
      <c r="B807" t="s">
        <v>108</v>
      </c>
      <c r="C807" t="s">
        <v>109</v>
      </c>
      <c r="D807" s="4">
        <v>3000000</v>
      </c>
    </row>
    <row r="808" spans="1:4" x14ac:dyDescent="0.25">
      <c r="A808" s="1">
        <v>44592</v>
      </c>
      <c r="B808" t="s">
        <v>979</v>
      </c>
      <c r="C808" t="s">
        <v>980</v>
      </c>
      <c r="D808" s="4">
        <v>13</v>
      </c>
    </row>
    <row r="809" spans="1:4" x14ac:dyDescent="0.25">
      <c r="A809" s="1">
        <v>44592</v>
      </c>
      <c r="B809" t="s">
        <v>1230</v>
      </c>
      <c r="C809" t="s">
        <v>1231</v>
      </c>
      <c r="D809" s="4">
        <v>54117.489999999991</v>
      </c>
    </row>
    <row r="810" spans="1:4" x14ac:dyDescent="0.25">
      <c r="A810" s="1">
        <v>44592</v>
      </c>
      <c r="B810" t="s">
        <v>1117</v>
      </c>
      <c r="C810" t="s">
        <v>1118</v>
      </c>
      <c r="D810" s="4">
        <v>1318.9300000000003</v>
      </c>
    </row>
    <row r="811" spans="1:4" x14ac:dyDescent="0.25">
      <c r="A811" s="1">
        <v>44592</v>
      </c>
      <c r="B811" t="s">
        <v>757</v>
      </c>
      <c r="C811" t="s">
        <v>758</v>
      </c>
      <c r="D811" s="4">
        <v>-210</v>
      </c>
    </row>
    <row r="812" spans="1:4" x14ac:dyDescent="0.25">
      <c r="A812" s="1">
        <v>44592</v>
      </c>
      <c r="B812" t="s">
        <v>846</v>
      </c>
      <c r="C812" t="s">
        <v>847</v>
      </c>
      <c r="D812" s="4">
        <v>-7200</v>
      </c>
    </row>
    <row r="813" spans="1:4" x14ac:dyDescent="0.25">
      <c r="A813" s="1">
        <v>44592</v>
      </c>
      <c r="B813" t="s">
        <v>851</v>
      </c>
      <c r="C813" t="s">
        <v>852</v>
      </c>
      <c r="D813" s="4">
        <v>-100000</v>
      </c>
    </row>
    <row r="814" spans="1:4" x14ac:dyDescent="0.25">
      <c r="A814" s="1">
        <v>44592</v>
      </c>
      <c r="B814" t="s">
        <v>855</v>
      </c>
      <c r="C814" t="s">
        <v>856</v>
      </c>
      <c r="D814" s="4">
        <v>-800000</v>
      </c>
    </row>
    <row r="815" spans="1:4" x14ac:dyDescent="0.25">
      <c r="A815" s="1">
        <v>44592</v>
      </c>
      <c r="B815" t="s">
        <v>859</v>
      </c>
      <c r="C815" t="s">
        <v>860</v>
      </c>
      <c r="D815" s="4">
        <v>-47705.91</v>
      </c>
    </row>
    <row r="816" spans="1:4" x14ac:dyDescent="0.25">
      <c r="A816" s="1">
        <v>44592</v>
      </c>
      <c r="B816" t="s">
        <v>1192</v>
      </c>
      <c r="C816" t="s">
        <v>1193</v>
      </c>
      <c r="D816" s="4">
        <v>-4036.2099999999991</v>
      </c>
    </row>
    <row r="817" spans="1:4" x14ac:dyDescent="0.25">
      <c r="A817" s="1">
        <v>44592</v>
      </c>
      <c r="B817" t="s">
        <v>865</v>
      </c>
      <c r="C817" t="s">
        <v>866</v>
      </c>
      <c r="D817" s="4">
        <v>-84286.290000000008</v>
      </c>
    </row>
    <row r="818" spans="1:4" x14ac:dyDescent="0.25">
      <c r="A818" s="1">
        <v>44592</v>
      </c>
      <c r="B818" t="s">
        <v>1232</v>
      </c>
      <c r="C818" t="s">
        <v>1233</v>
      </c>
      <c r="D818" s="4">
        <v>-50741.535000002012</v>
      </c>
    </row>
    <row r="819" spans="1:4" x14ac:dyDescent="0.25">
      <c r="A819" s="1">
        <v>44592</v>
      </c>
      <c r="B819" t="s">
        <v>871</v>
      </c>
      <c r="C819" t="s">
        <v>872</v>
      </c>
      <c r="D819" s="4">
        <v>-83370.91</v>
      </c>
    </row>
    <row r="820" spans="1:4" x14ac:dyDescent="0.25">
      <c r="A820" s="1">
        <v>44592</v>
      </c>
      <c r="B820" t="s">
        <v>873</v>
      </c>
      <c r="C820" t="s">
        <v>874</v>
      </c>
      <c r="D820" s="4">
        <v>-187948.01</v>
      </c>
    </row>
    <row r="821" spans="1:4" x14ac:dyDescent="0.25">
      <c r="A821" s="1">
        <v>44592</v>
      </c>
      <c r="B821" t="s">
        <v>875</v>
      </c>
      <c r="C821" t="s">
        <v>876</v>
      </c>
      <c r="D821" s="4">
        <v>-95239.54</v>
      </c>
    </row>
    <row r="822" spans="1:4" x14ac:dyDescent="0.25">
      <c r="A822" s="1">
        <v>44592</v>
      </c>
      <c r="B822" t="s">
        <v>877</v>
      </c>
      <c r="C822" t="s">
        <v>878</v>
      </c>
      <c r="D822" s="4">
        <v>-917.25</v>
      </c>
    </row>
    <row r="823" spans="1:4" x14ac:dyDescent="0.25">
      <c r="A823" s="1">
        <v>44592</v>
      </c>
      <c r="B823" t="s">
        <v>879</v>
      </c>
      <c r="C823" t="s">
        <v>880</v>
      </c>
      <c r="D823" s="4">
        <v>-40340.58</v>
      </c>
    </row>
    <row r="824" spans="1:4" x14ac:dyDescent="0.25">
      <c r="A824" s="1">
        <v>44592</v>
      </c>
      <c r="B824" t="s">
        <v>881</v>
      </c>
      <c r="C824" t="s">
        <v>882</v>
      </c>
      <c r="D824" s="4">
        <v>-14767.59</v>
      </c>
    </row>
    <row r="825" spans="1:4" x14ac:dyDescent="0.25">
      <c r="A825" s="1">
        <v>44592</v>
      </c>
      <c r="B825" t="s">
        <v>883</v>
      </c>
      <c r="C825" t="s">
        <v>884</v>
      </c>
      <c r="D825" s="4">
        <v>-25739.86</v>
      </c>
    </row>
    <row r="826" spans="1:4" x14ac:dyDescent="0.25">
      <c r="A826" s="1">
        <v>44592</v>
      </c>
      <c r="B826" t="s">
        <v>885</v>
      </c>
      <c r="C826" t="s">
        <v>886</v>
      </c>
      <c r="D826" s="4">
        <v>-6081.13</v>
      </c>
    </row>
    <row r="827" spans="1:4" x14ac:dyDescent="0.25">
      <c r="A827" s="1">
        <v>44592</v>
      </c>
      <c r="B827" t="s">
        <v>887</v>
      </c>
      <c r="C827" t="s">
        <v>888</v>
      </c>
      <c r="D827" s="4">
        <v>-10000</v>
      </c>
    </row>
    <row r="828" spans="1:4" x14ac:dyDescent="0.25">
      <c r="A828" s="1">
        <v>44592</v>
      </c>
      <c r="B828" t="s">
        <v>889</v>
      </c>
      <c r="C828" t="s">
        <v>890</v>
      </c>
      <c r="D828" s="4">
        <v>-30000</v>
      </c>
    </row>
    <row r="829" spans="1:4" x14ac:dyDescent="0.25">
      <c r="A829" s="1">
        <v>44592</v>
      </c>
      <c r="B829" t="s">
        <v>891</v>
      </c>
      <c r="C829" t="s">
        <v>892</v>
      </c>
      <c r="D829" s="4">
        <v>-2743</v>
      </c>
    </row>
    <row r="830" spans="1:4" x14ac:dyDescent="0.25">
      <c r="A830" s="1">
        <v>44592</v>
      </c>
      <c r="B830" t="s">
        <v>893</v>
      </c>
      <c r="C830" t="s">
        <v>894</v>
      </c>
      <c r="D830" s="4">
        <v>-97540.050000000017</v>
      </c>
    </row>
    <row r="831" spans="1:4" x14ac:dyDescent="0.25">
      <c r="A831" s="1">
        <v>44592</v>
      </c>
      <c r="B831" t="s">
        <v>895</v>
      </c>
      <c r="C831" t="s">
        <v>896</v>
      </c>
      <c r="D831" s="4">
        <v>-34985</v>
      </c>
    </row>
    <row r="832" spans="1:4" x14ac:dyDescent="0.25">
      <c r="A832" s="1">
        <v>44592</v>
      </c>
      <c r="B832" t="s">
        <v>897</v>
      </c>
      <c r="C832" t="s">
        <v>898</v>
      </c>
      <c r="D832" s="4">
        <v>-2450900</v>
      </c>
    </row>
    <row r="833" spans="1:4" x14ac:dyDescent="0.25">
      <c r="A833" s="1">
        <v>44592</v>
      </c>
      <c r="B833" t="s">
        <v>1195</v>
      </c>
      <c r="C833" t="s">
        <v>1196</v>
      </c>
      <c r="D833" s="4">
        <v>-77020.44</v>
      </c>
    </row>
    <row r="834" spans="1:4" x14ac:dyDescent="0.25">
      <c r="A834" s="1">
        <v>44592</v>
      </c>
      <c r="B834" t="s">
        <v>1197</v>
      </c>
      <c r="C834" t="s">
        <v>1198</v>
      </c>
      <c r="D834" s="4">
        <v>-27000</v>
      </c>
    </row>
    <row r="835" spans="1:4" x14ac:dyDescent="0.25">
      <c r="A835" s="1">
        <v>44592</v>
      </c>
      <c r="B835" t="s">
        <v>145</v>
      </c>
      <c r="C835" t="s">
        <v>1199</v>
      </c>
      <c r="D835" s="4">
        <v>-630595</v>
      </c>
    </row>
    <row r="836" spans="1:4" x14ac:dyDescent="0.25">
      <c r="A836" s="1">
        <v>44592</v>
      </c>
      <c r="B836" t="s">
        <v>1200</v>
      </c>
      <c r="C836" t="s">
        <v>1201</v>
      </c>
      <c r="D836" s="4">
        <v>-17571</v>
      </c>
    </row>
    <row r="837" spans="1:4" x14ac:dyDescent="0.25">
      <c r="A837" s="1">
        <v>44592</v>
      </c>
      <c r="B837" t="s">
        <v>902</v>
      </c>
      <c r="C837" t="s">
        <v>903</v>
      </c>
      <c r="D837" s="4">
        <v>-121131.1</v>
      </c>
    </row>
    <row r="838" spans="1:4" x14ac:dyDescent="0.25">
      <c r="A838" s="1">
        <v>44592</v>
      </c>
      <c r="B838" t="s">
        <v>905</v>
      </c>
      <c r="C838" t="s">
        <v>906</v>
      </c>
      <c r="D838" s="4">
        <v>-251322.11</v>
      </c>
    </row>
    <row r="839" spans="1:4" x14ac:dyDescent="0.25">
      <c r="A839" s="1">
        <v>44592</v>
      </c>
      <c r="B839" t="s">
        <v>907</v>
      </c>
      <c r="C839" t="s">
        <v>908</v>
      </c>
      <c r="D839" s="4">
        <v>-40731.19</v>
      </c>
    </row>
    <row r="840" spans="1:4" x14ac:dyDescent="0.25">
      <c r="A840" s="1">
        <v>44592</v>
      </c>
      <c r="B840" t="s">
        <v>909</v>
      </c>
      <c r="C840" t="s">
        <v>910</v>
      </c>
      <c r="D840" s="4">
        <v>-2737.0299999999943</v>
      </c>
    </row>
    <row r="841" spans="1:4" x14ac:dyDescent="0.25">
      <c r="A841" s="1">
        <v>44592</v>
      </c>
      <c r="B841" t="s">
        <v>913</v>
      </c>
      <c r="C841" t="s">
        <v>914</v>
      </c>
      <c r="D841" s="4">
        <v>-120389.22</v>
      </c>
    </row>
    <row r="842" spans="1:4" x14ac:dyDescent="0.25">
      <c r="A842" s="1">
        <v>44592</v>
      </c>
      <c r="B842" t="s">
        <v>921</v>
      </c>
      <c r="C842" t="s">
        <v>922</v>
      </c>
      <c r="D842" s="4">
        <v>-65241.190000000031</v>
      </c>
    </row>
    <row r="843" spans="1:4" x14ac:dyDescent="0.25">
      <c r="A843" s="1">
        <v>44592</v>
      </c>
      <c r="B843" t="s">
        <v>110</v>
      </c>
      <c r="C843" t="s">
        <v>926</v>
      </c>
      <c r="D843" s="4">
        <v>-212413.36</v>
      </c>
    </row>
    <row r="844" spans="1:4" x14ac:dyDescent="0.25">
      <c r="A844" s="1">
        <v>44592</v>
      </c>
      <c r="B844" t="s">
        <v>929</v>
      </c>
      <c r="C844" t="s">
        <v>930</v>
      </c>
      <c r="D844" s="4">
        <v>-18376.960000000014</v>
      </c>
    </row>
    <row r="845" spans="1:4" x14ac:dyDescent="0.25">
      <c r="A845" s="1">
        <v>44592</v>
      </c>
      <c r="B845" t="s">
        <v>112</v>
      </c>
      <c r="C845" t="s">
        <v>937</v>
      </c>
      <c r="D845" s="4">
        <v>-700000</v>
      </c>
    </row>
    <row r="846" spans="1:4" x14ac:dyDescent="0.25">
      <c r="A846" s="1">
        <v>44592</v>
      </c>
      <c r="B846" t="s">
        <v>115</v>
      </c>
      <c r="C846" t="s">
        <v>944</v>
      </c>
      <c r="D846" s="4">
        <v>-229288.33000000002</v>
      </c>
    </row>
    <row r="847" spans="1:4" x14ac:dyDescent="0.25">
      <c r="A847" s="1">
        <v>44592</v>
      </c>
      <c r="B847" t="s">
        <v>117</v>
      </c>
      <c r="C847" t="s">
        <v>947</v>
      </c>
      <c r="D847" s="4">
        <v>-96821.24</v>
      </c>
    </row>
    <row r="848" spans="1:4" x14ac:dyDescent="0.25">
      <c r="A848" s="1">
        <v>44592</v>
      </c>
      <c r="B848" t="s">
        <v>119</v>
      </c>
      <c r="C848" t="s">
        <v>1202</v>
      </c>
      <c r="D848" s="4">
        <v>-110275.99</v>
      </c>
    </row>
    <row r="849" spans="1:4" x14ac:dyDescent="0.25">
      <c r="A849" s="1">
        <v>44592</v>
      </c>
      <c r="B849" t="s">
        <v>121</v>
      </c>
      <c r="C849" t="s">
        <v>1203</v>
      </c>
      <c r="D849" s="4">
        <v>-2423509.5699999998</v>
      </c>
    </row>
    <row r="850" spans="1:4" x14ac:dyDescent="0.25">
      <c r="A850" s="1">
        <v>44592</v>
      </c>
      <c r="B850" t="s">
        <v>965</v>
      </c>
      <c r="C850" t="s">
        <v>966</v>
      </c>
      <c r="D850" s="4">
        <v>-83333.240000000122</v>
      </c>
    </row>
    <row r="851" spans="1:4" x14ac:dyDescent="0.25">
      <c r="A851" s="1">
        <v>44592</v>
      </c>
      <c r="B851" t="s">
        <v>123</v>
      </c>
      <c r="C851" t="s">
        <v>1204</v>
      </c>
      <c r="D851" s="4">
        <v>-83550</v>
      </c>
    </row>
    <row r="852" spans="1:4" x14ac:dyDescent="0.25">
      <c r="A852" s="1">
        <v>44592</v>
      </c>
      <c r="B852" t="s">
        <v>975</v>
      </c>
      <c r="C852" t="s">
        <v>976</v>
      </c>
      <c r="D852" s="4">
        <v>-437049.74000000005</v>
      </c>
    </row>
    <row r="853" spans="1:4" x14ac:dyDescent="0.25">
      <c r="A853" s="1">
        <v>44592</v>
      </c>
      <c r="B853" t="s">
        <v>983</v>
      </c>
      <c r="C853" t="s">
        <v>984</v>
      </c>
      <c r="D853" s="4">
        <v>-14302.66</v>
      </c>
    </row>
    <row r="854" spans="1:4" x14ac:dyDescent="0.25">
      <c r="A854" s="1">
        <v>44592</v>
      </c>
      <c r="B854" t="s">
        <v>987</v>
      </c>
      <c r="C854" t="s">
        <v>988</v>
      </c>
      <c r="D854" s="4">
        <v>-17669.94999999991</v>
      </c>
    </row>
    <row r="855" spans="1:4" x14ac:dyDescent="0.25">
      <c r="A855" s="1">
        <v>44592</v>
      </c>
      <c r="B855" t="s">
        <v>1205</v>
      </c>
      <c r="C855" t="s">
        <v>1206</v>
      </c>
      <c r="D855" s="4">
        <v>-266130.03999999998</v>
      </c>
    </row>
    <row r="856" spans="1:4" x14ac:dyDescent="0.25">
      <c r="A856" s="1">
        <v>44592</v>
      </c>
      <c r="B856" t="s">
        <v>995</v>
      </c>
      <c r="C856" t="s">
        <v>996</v>
      </c>
      <c r="D856" s="4">
        <v>-159423.97999999995</v>
      </c>
    </row>
    <row r="857" spans="1:4" x14ac:dyDescent="0.25">
      <c r="A857" s="1">
        <v>44592</v>
      </c>
      <c r="B857" t="s">
        <v>1003</v>
      </c>
      <c r="C857" t="s">
        <v>1004</v>
      </c>
      <c r="D857" s="4">
        <v>-93370.430000000008</v>
      </c>
    </row>
    <row r="858" spans="1:4" x14ac:dyDescent="0.25">
      <c r="A858" s="1">
        <v>44592</v>
      </c>
      <c r="B858" t="s">
        <v>1011</v>
      </c>
      <c r="C858" t="s">
        <v>1012</v>
      </c>
      <c r="D858" s="4">
        <v>-3937.1100000000033</v>
      </c>
    </row>
    <row r="859" spans="1:4" x14ac:dyDescent="0.25">
      <c r="A859" s="1">
        <v>44592</v>
      </c>
      <c r="B859" t="s">
        <v>1015</v>
      </c>
      <c r="C859" t="s">
        <v>1016</v>
      </c>
      <c r="D859" s="4">
        <v>-2584.7500000000018</v>
      </c>
    </row>
    <row r="860" spans="1:4" x14ac:dyDescent="0.25">
      <c r="A860" s="1">
        <v>44592</v>
      </c>
      <c r="B860" t="s">
        <v>1019</v>
      </c>
      <c r="C860" t="s">
        <v>1020</v>
      </c>
      <c r="D860" s="4">
        <v>-573.0000000000573</v>
      </c>
    </row>
    <row r="861" spans="1:4" x14ac:dyDescent="0.25">
      <c r="A861" s="1">
        <v>44592</v>
      </c>
      <c r="B861" t="s">
        <v>1023</v>
      </c>
      <c r="C861" t="s">
        <v>1024</v>
      </c>
      <c r="D861" s="4">
        <v>-7280.0000000000009</v>
      </c>
    </row>
    <row r="862" spans="1:4" x14ac:dyDescent="0.25">
      <c r="A862" s="1">
        <v>44592</v>
      </c>
      <c r="B862" t="s">
        <v>1207</v>
      </c>
      <c r="C862" t="s">
        <v>1208</v>
      </c>
      <c r="D862" s="4">
        <v>-21.000000000014552</v>
      </c>
    </row>
    <row r="863" spans="1:4" x14ac:dyDescent="0.25">
      <c r="A863" s="1">
        <v>44592</v>
      </c>
      <c r="B863" t="s">
        <v>1033</v>
      </c>
      <c r="C863" t="s">
        <v>1034</v>
      </c>
      <c r="D863" s="4">
        <v>-252845.84999999998</v>
      </c>
    </row>
    <row r="864" spans="1:4" x14ac:dyDescent="0.25">
      <c r="A864" s="1">
        <v>44592</v>
      </c>
      <c r="B864" t="s">
        <v>1209</v>
      </c>
      <c r="C864" t="s">
        <v>1210</v>
      </c>
      <c r="D864" s="4">
        <v>-63391.119999999995</v>
      </c>
    </row>
    <row r="865" spans="1:4" x14ac:dyDescent="0.25">
      <c r="A865" s="1">
        <v>44592</v>
      </c>
      <c r="B865" t="s">
        <v>1050</v>
      </c>
      <c r="C865" t="s">
        <v>1051</v>
      </c>
      <c r="D865" s="4">
        <v>-46408.169999999969</v>
      </c>
    </row>
    <row r="866" spans="1:4" x14ac:dyDescent="0.25">
      <c r="A866" s="1">
        <v>44592</v>
      </c>
      <c r="B866" t="s">
        <v>1054</v>
      </c>
      <c r="C866" t="s">
        <v>1055</v>
      </c>
      <c r="D866" s="4">
        <v>-6607.9400000000014</v>
      </c>
    </row>
    <row r="867" spans="1:4" x14ac:dyDescent="0.25">
      <c r="A867" s="1">
        <v>44592</v>
      </c>
      <c r="B867" t="s">
        <v>1211</v>
      </c>
      <c r="C867" t="s">
        <v>1212</v>
      </c>
      <c r="D867" s="4">
        <v>-267.07</v>
      </c>
    </row>
    <row r="868" spans="1:4" x14ac:dyDescent="0.25">
      <c r="A868" s="1">
        <v>44592</v>
      </c>
      <c r="B868" t="s">
        <v>1060</v>
      </c>
      <c r="C868" t="s">
        <v>1061</v>
      </c>
      <c r="D868" s="4">
        <v>-741.20000000003552</v>
      </c>
    </row>
    <row r="869" spans="1:4" x14ac:dyDescent="0.25">
      <c r="A869" s="1">
        <v>44592</v>
      </c>
      <c r="B869" t="s">
        <v>1064</v>
      </c>
      <c r="C869" t="s">
        <v>1065</v>
      </c>
      <c r="D869" s="4">
        <v>-2.2799999999999727</v>
      </c>
    </row>
    <row r="870" spans="1:4" x14ac:dyDescent="0.25">
      <c r="A870" s="1">
        <v>44592</v>
      </c>
      <c r="B870" t="s">
        <v>1072</v>
      </c>
      <c r="C870" t="s">
        <v>1073</v>
      </c>
      <c r="D870" s="4">
        <v>-30009.460000000006</v>
      </c>
    </row>
    <row r="871" spans="1:4" x14ac:dyDescent="0.25">
      <c r="A871" s="1">
        <v>44592</v>
      </c>
      <c r="B871" t="s">
        <v>1076</v>
      </c>
      <c r="C871" t="s">
        <v>1077</v>
      </c>
      <c r="D871" s="4">
        <v>-1826.0400000000011</v>
      </c>
    </row>
    <row r="872" spans="1:4" x14ac:dyDescent="0.25">
      <c r="A872" s="1">
        <v>44592</v>
      </c>
      <c r="B872" t="s">
        <v>1234</v>
      </c>
      <c r="C872" t="s">
        <v>1235</v>
      </c>
      <c r="D872" s="4">
        <v>-3.4000000000000909</v>
      </c>
    </row>
    <row r="873" spans="1:4" x14ac:dyDescent="0.25">
      <c r="A873" s="1">
        <v>44592</v>
      </c>
      <c r="B873" t="s">
        <v>1215</v>
      </c>
      <c r="C873" t="s">
        <v>1216</v>
      </c>
      <c r="D873" s="4">
        <v>-6.24</v>
      </c>
    </row>
    <row r="874" spans="1:4" x14ac:dyDescent="0.25">
      <c r="A874" s="1">
        <v>44592</v>
      </c>
      <c r="B874" t="s">
        <v>1217</v>
      </c>
      <c r="C874" t="s">
        <v>1218</v>
      </c>
      <c r="D874" s="4">
        <v>-336.31</v>
      </c>
    </row>
    <row r="875" spans="1:4" x14ac:dyDescent="0.25">
      <c r="A875" s="1">
        <v>44592</v>
      </c>
      <c r="B875" t="s">
        <v>1087</v>
      </c>
      <c r="C875" t="s">
        <v>1088</v>
      </c>
      <c r="D875" s="4">
        <v>-516.94000000000005</v>
      </c>
    </row>
    <row r="876" spans="1:4" x14ac:dyDescent="0.25">
      <c r="A876" s="1">
        <v>44592</v>
      </c>
      <c r="B876" t="s">
        <v>1091</v>
      </c>
      <c r="C876" t="s">
        <v>1092</v>
      </c>
      <c r="D876" s="4">
        <v>-2733.96</v>
      </c>
    </row>
    <row r="877" spans="1:4" x14ac:dyDescent="0.25">
      <c r="A877" s="1">
        <v>44592</v>
      </c>
      <c r="B877" t="s">
        <v>1095</v>
      </c>
      <c r="C877" t="s">
        <v>1096</v>
      </c>
      <c r="D877" s="4">
        <v>-512.69000000000005</v>
      </c>
    </row>
    <row r="878" spans="1:4" x14ac:dyDescent="0.25">
      <c r="A878" s="1">
        <v>44592</v>
      </c>
      <c r="B878" t="s">
        <v>1099</v>
      </c>
      <c r="C878" t="s">
        <v>1100</v>
      </c>
      <c r="D878" s="4">
        <v>-1657.01</v>
      </c>
    </row>
    <row r="879" spans="1:4" x14ac:dyDescent="0.25">
      <c r="A879" s="1">
        <v>44592</v>
      </c>
      <c r="B879" t="s">
        <v>1103</v>
      </c>
      <c r="C879" t="s">
        <v>1104</v>
      </c>
      <c r="D879" s="4">
        <v>-2002.4699999999996</v>
      </c>
    </row>
    <row r="880" spans="1:4" x14ac:dyDescent="0.25">
      <c r="A880" s="1">
        <v>44592</v>
      </c>
      <c r="B880" t="s">
        <v>1107</v>
      </c>
      <c r="C880" t="s">
        <v>1108</v>
      </c>
      <c r="D880" s="4">
        <v>-759.20000000000016</v>
      </c>
    </row>
    <row r="881" spans="1:4" x14ac:dyDescent="0.25">
      <c r="A881" s="1">
        <v>44592</v>
      </c>
      <c r="B881" t="s">
        <v>1109</v>
      </c>
      <c r="C881" t="s">
        <v>1110</v>
      </c>
      <c r="D881" s="4">
        <v>-806.56000000000017</v>
      </c>
    </row>
    <row r="882" spans="1:4" x14ac:dyDescent="0.25">
      <c r="A882" s="1">
        <v>44592</v>
      </c>
      <c r="B882" t="s">
        <v>1115</v>
      </c>
      <c r="C882" t="s">
        <v>1116</v>
      </c>
      <c r="D882" s="4">
        <v>-337.71000000001919</v>
      </c>
    </row>
    <row r="883" spans="1:4" x14ac:dyDescent="0.25">
      <c r="A883" s="1">
        <v>44592</v>
      </c>
      <c r="B883" t="s">
        <v>1219</v>
      </c>
      <c r="C883" t="s">
        <v>1220</v>
      </c>
      <c r="D883" s="4">
        <v>-641.99</v>
      </c>
    </row>
    <row r="884" spans="1:4" x14ac:dyDescent="0.25">
      <c r="A884" s="1">
        <v>44592</v>
      </c>
      <c r="B884" t="s">
        <v>1119</v>
      </c>
      <c r="C884" t="s">
        <v>1120</v>
      </c>
      <c r="D884" s="4">
        <v>-20328.949999999993</v>
      </c>
    </row>
    <row r="885" spans="1:4" x14ac:dyDescent="0.25">
      <c r="A885" s="1">
        <v>44592</v>
      </c>
      <c r="B885" t="s">
        <v>1122</v>
      </c>
      <c r="C885" t="s">
        <v>1123</v>
      </c>
      <c r="D885" s="4">
        <v>-404.82000000000062</v>
      </c>
    </row>
    <row r="886" spans="1:4" x14ac:dyDescent="0.25">
      <c r="A886" s="1">
        <v>44592</v>
      </c>
      <c r="B886" t="s">
        <v>1124</v>
      </c>
      <c r="C886" t="s">
        <v>1125</v>
      </c>
      <c r="D886" s="4">
        <v>-230549.41</v>
      </c>
    </row>
    <row r="887" spans="1:4" x14ac:dyDescent="0.25">
      <c r="A887" s="1">
        <v>44620</v>
      </c>
      <c r="B887" t="s">
        <v>1500</v>
      </c>
      <c r="C887" t="s">
        <v>1501</v>
      </c>
      <c r="D887" s="4">
        <v>149129.54</v>
      </c>
    </row>
    <row r="888" spans="1:4" x14ac:dyDescent="0.25">
      <c r="A888" s="1">
        <v>44620</v>
      </c>
      <c r="B888" t="s">
        <v>1084</v>
      </c>
      <c r="C888" t="s">
        <v>1085</v>
      </c>
      <c r="D888" s="4">
        <v>-5150</v>
      </c>
    </row>
    <row r="889" spans="1:4" x14ac:dyDescent="0.25">
      <c r="A889" s="1">
        <v>44620</v>
      </c>
      <c r="B889" t="s">
        <v>565</v>
      </c>
      <c r="C889" t="s">
        <v>566</v>
      </c>
      <c r="D889" s="4">
        <v>58814.709999999992</v>
      </c>
    </row>
    <row r="890" spans="1:4" x14ac:dyDescent="0.25">
      <c r="A890" s="1">
        <v>44620</v>
      </c>
      <c r="B890" t="s">
        <v>568</v>
      </c>
      <c r="C890" t="s">
        <v>569</v>
      </c>
      <c r="D890" s="4">
        <v>23503.21</v>
      </c>
    </row>
    <row r="891" spans="1:4" x14ac:dyDescent="0.25">
      <c r="A891" s="1">
        <v>44620</v>
      </c>
      <c r="B891" t="s">
        <v>574</v>
      </c>
      <c r="C891" t="s">
        <v>575</v>
      </c>
      <c r="D891" s="4">
        <v>15737.32</v>
      </c>
    </row>
    <row r="892" spans="1:4" x14ac:dyDescent="0.25">
      <c r="A892" s="1">
        <v>44620</v>
      </c>
      <c r="B892" t="s">
        <v>578</v>
      </c>
      <c r="C892" t="s">
        <v>579</v>
      </c>
      <c r="D892" s="4">
        <v>1889.63</v>
      </c>
    </row>
    <row r="893" spans="1:4" x14ac:dyDescent="0.25">
      <c r="A893" s="1">
        <v>44620</v>
      </c>
      <c r="B893" t="s">
        <v>582</v>
      </c>
      <c r="C893" t="s">
        <v>583</v>
      </c>
      <c r="D893" s="4">
        <v>5029.13</v>
      </c>
    </row>
    <row r="894" spans="1:4" x14ac:dyDescent="0.25">
      <c r="A894" s="1">
        <v>44620</v>
      </c>
      <c r="B894" t="s">
        <v>586</v>
      </c>
      <c r="C894" t="s">
        <v>587</v>
      </c>
      <c r="D894" s="4">
        <v>892.11000000000024</v>
      </c>
    </row>
    <row r="895" spans="1:4" x14ac:dyDescent="0.25">
      <c r="A895" s="1">
        <v>44620</v>
      </c>
      <c r="B895" t="s">
        <v>590</v>
      </c>
      <c r="C895" t="s">
        <v>591</v>
      </c>
      <c r="D895" s="4">
        <v>1043.27</v>
      </c>
    </row>
    <row r="896" spans="1:4" x14ac:dyDescent="0.25">
      <c r="A896" s="1">
        <v>44620</v>
      </c>
      <c r="B896" t="s">
        <v>595</v>
      </c>
      <c r="C896" t="s">
        <v>596</v>
      </c>
      <c r="D896" s="4">
        <v>953.61999999999989</v>
      </c>
    </row>
    <row r="897" spans="1:4" x14ac:dyDescent="0.25">
      <c r="A897" s="1">
        <v>44620</v>
      </c>
      <c r="B897" t="s">
        <v>603</v>
      </c>
      <c r="C897" t="s">
        <v>604</v>
      </c>
      <c r="D897" s="4">
        <v>1046.24</v>
      </c>
    </row>
    <row r="898" spans="1:4" x14ac:dyDescent="0.25">
      <c r="A898" s="1">
        <v>44620</v>
      </c>
      <c r="B898" t="s">
        <v>1128</v>
      </c>
      <c r="C898" t="s">
        <v>1129</v>
      </c>
      <c r="D898" s="4">
        <v>21005.599999999999</v>
      </c>
    </row>
    <row r="899" spans="1:4" x14ac:dyDescent="0.25">
      <c r="A899" s="1">
        <v>44620</v>
      </c>
      <c r="B899" t="s">
        <v>1130</v>
      </c>
      <c r="C899" t="s">
        <v>1131</v>
      </c>
      <c r="D899" s="4">
        <v>27430.45</v>
      </c>
    </row>
    <row r="900" spans="1:4" x14ac:dyDescent="0.25">
      <c r="A900" s="1">
        <v>44620</v>
      </c>
      <c r="B900" t="s">
        <v>627</v>
      </c>
      <c r="C900" t="s">
        <v>628</v>
      </c>
      <c r="D900" s="4">
        <v>44132.800000000003</v>
      </c>
    </row>
    <row r="901" spans="1:4" x14ac:dyDescent="0.25">
      <c r="A901" s="1">
        <v>44620</v>
      </c>
      <c r="B901" t="s">
        <v>631</v>
      </c>
      <c r="C901" t="s">
        <v>632</v>
      </c>
      <c r="D901" s="4">
        <v>289.2</v>
      </c>
    </row>
    <row r="902" spans="1:4" x14ac:dyDescent="0.25">
      <c r="A902" s="1">
        <v>44620</v>
      </c>
      <c r="B902" t="s">
        <v>633</v>
      </c>
      <c r="C902" t="s">
        <v>634</v>
      </c>
      <c r="D902" s="4">
        <v>4439.7000000000007</v>
      </c>
    </row>
    <row r="903" spans="1:4" x14ac:dyDescent="0.25">
      <c r="A903" s="1">
        <v>44620</v>
      </c>
      <c r="B903" t="s">
        <v>644</v>
      </c>
      <c r="C903" t="s">
        <v>645</v>
      </c>
      <c r="D903" s="4">
        <v>52274.2</v>
      </c>
    </row>
    <row r="904" spans="1:4" x14ac:dyDescent="0.25">
      <c r="A904" s="1">
        <v>44620</v>
      </c>
      <c r="B904" t="s">
        <v>646</v>
      </c>
      <c r="C904" t="s">
        <v>647</v>
      </c>
      <c r="D904" s="4">
        <v>61230.65</v>
      </c>
    </row>
    <row r="905" spans="1:4" x14ac:dyDescent="0.25">
      <c r="A905" s="1">
        <v>44620</v>
      </c>
      <c r="B905" t="s">
        <v>650</v>
      </c>
      <c r="C905" t="s">
        <v>651</v>
      </c>
      <c r="D905" s="4">
        <v>4846.4400000000005</v>
      </c>
    </row>
    <row r="906" spans="1:4" x14ac:dyDescent="0.25">
      <c r="A906" s="1">
        <v>44620</v>
      </c>
      <c r="B906" t="s">
        <v>652</v>
      </c>
      <c r="C906" t="s">
        <v>653</v>
      </c>
      <c r="D906" s="4">
        <v>2883.8900000000003</v>
      </c>
    </row>
    <row r="907" spans="1:4" x14ac:dyDescent="0.25">
      <c r="A907" s="1">
        <v>44620</v>
      </c>
      <c r="B907" t="s">
        <v>656</v>
      </c>
      <c r="C907" t="s">
        <v>657</v>
      </c>
      <c r="D907" s="4">
        <v>4.960000000000008</v>
      </c>
    </row>
    <row r="908" spans="1:4" x14ac:dyDescent="0.25">
      <c r="A908" s="1">
        <v>44620</v>
      </c>
      <c r="B908" t="s">
        <v>663</v>
      </c>
      <c r="C908" t="s">
        <v>664</v>
      </c>
      <c r="D908" s="4">
        <v>524.19000000000005</v>
      </c>
    </row>
    <row r="909" spans="1:4" x14ac:dyDescent="0.25">
      <c r="A909" s="1">
        <v>44620</v>
      </c>
      <c r="B909" t="s">
        <v>676</v>
      </c>
      <c r="C909" t="s">
        <v>677</v>
      </c>
      <c r="D909" s="4">
        <v>11744</v>
      </c>
    </row>
    <row r="910" spans="1:4" x14ac:dyDescent="0.25">
      <c r="A910" s="1">
        <v>44620</v>
      </c>
      <c r="B910" t="s">
        <v>698</v>
      </c>
      <c r="C910" t="s">
        <v>699</v>
      </c>
      <c r="D910" s="4">
        <v>2382</v>
      </c>
    </row>
    <row r="911" spans="1:4" x14ac:dyDescent="0.25">
      <c r="A911" s="1">
        <v>44620</v>
      </c>
      <c r="B911" t="s">
        <v>1132</v>
      </c>
      <c r="C911" t="s">
        <v>1133</v>
      </c>
      <c r="D911" s="4">
        <v>11900</v>
      </c>
    </row>
    <row r="912" spans="1:4" x14ac:dyDescent="0.25">
      <c r="A912" s="1">
        <v>44620</v>
      </c>
      <c r="B912" t="s">
        <v>1134</v>
      </c>
      <c r="C912" t="s">
        <v>1135</v>
      </c>
      <c r="D912" s="4">
        <v>5633.3</v>
      </c>
    </row>
    <row r="913" spans="1:4" x14ac:dyDescent="0.25">
      <c r="A913" s="1">
        <v>44620</v>
      </c>
      <c r="B913" t="s">
        <v>1136</v>
      </c>
      <c r="C913" t="s">
        <v>1137</v>
      </c>
      <c r="D913" s="4">
        <v>9533.34</v>
      </c>
    </row>
    <row r="914" spans="1:4" x14ac:dyDescent="0.25">
      <c r="A914" s="1">
        <v>44620</v>
      </c>
      <c r="B914" t="s">
        <v>1221</v>
      </c>
      <c r="C914" t="s">
        <v>1222</v>
      </c>
      <c r="D914" s="4">
        <v>6316.32</v>
      </c>
    </row>
    <row r="915" spans="1:4" x14ac:dyDescent="0.25">
      <c r="A915" s="1">
        <v>44620</v>
      </c>
      <c r="B915" t="s">
        <v>704</v>
      </c>
      <c r="C915" t="s">
        <v>705</v>
      </c>
      <c r="D915" s="4">
        <v>5733.1200000000008</v>
      </c>
    </row>
    <row r="916" spans="1:4" x14ac:dyDescent="0.25">
      <c r="A916" s="1">
        <v>44620</v>
      </c>
      <c r="B916" t="s">
        <v>708</v>
      </c>
      <c r="C916" t="s">
        <v>709</v>
      </c>
      <c r="D916" s="4">
        <v>1414.1000000000001</v>
      </c>
    </row>
    <row r="917" spans="1:4" x14ac:dyDescent="0.25">
      <c r="A917" s="1">
        <v>44620</v>
      </c>
      <c r="B917" t="s">
        <v>712</v>
      </c>
      <c r="C917" t="s">
        <v>713</v>
      </c>
      <c r="D917" s="4">
        <v>916.69</v>
      </c>
    </row>
    <row r="918" spans="1:4" x14ac:dyDescent="0.25">
      <c r="A918" s="1">
        <v>44620</v>
      </c>
      <c r="B918" t="s">
        <v>717</v>
      </c>
      <c r="C918" t="s">
        <v>718</v>
      </c>
      <c r="D918" s="4">
        <v>209.37</v>
      </c>
    </row>
    <row r="919" spans="1:4" x14ac:dyDescent="0.25">
      <c r="A919" s="1">
        <v>44620</v>
      </c>
      <c r="B919" t="s">
        <v>719</v>
      </c>
      <c r="C919" t="s">
        <v>720</v>
      </c>
      <c r="D919" s="4">
        <v>2577.7299999999996</v>
      </c>
    </row>
    <row r="920" spans="1:4" x14ac:dyDescent="0.25">
      <c r="A920" s="1">
        <v>44620</v>
      </c>
      <c r="B920" t="s">
        <v>726</v>
      </c>
      <c r="C920" t="s">
        <v>727</v>
      </c>
      <c r="D920" s="4">
        <v>1643.5</v>
      </c>
    </row>
    <row r="921" spans="1:4" x14ac:dyDescent="0.25">
      <c r="A921" s="1">
        <v>44620</v>
      </c>
      <c r="B921" t="s">
        <v>738</v>
      </c>
      <c r="C921" t="s">
        <v>739</v>
      </c>
      <c r="D921" s="4">
        <v>1462</v>
      </c>
    </row>
    <row r="922" spans="1:4" x14ac:dyDescent="0.25">
      <c r="A922" s="1">
        <v>44620</v>
      </c>
      <c r="B922" t="s">
        <v>747</v>
      </c>
      <c r="C922" t="s">
        <v>748</v>
      </c>
      <c r="D922" s="4">
        <v>18059.71</v>
      </c>
    </row>
    <row r="923" spans="1:4" x14ac:dyDescent="0.25">
      <c r="A923" s="1">
        <v>44620</v>
      </c>
      <c r="B923" t="s">
        <v>767</v>
      </c>
      <c r="C923" t="s">
        <v>768</v>
      </c>
      <c r="D923" s="4">
        <v>247.99999999999997</v>
      </c>
    </row>
    <row r="924" spans="1:4" x14ac:dyDescent="0.25">
      <c r="A924" s="1">
        <v>44620</v>
      </c>
      <c r="B924" t="s">
        <v>769</v>
      </c>
      <c r="C924" t="s">
        <v>770</v>
      </c>
      <c r="D924" s="4">
        <v>925.19999999999993</v>
      </c>
    </row>
    <row r="925" spans="1:4" x14ac:dyDescent="0.25">
      <c r="A925" s="1">
        <v>44620</v>
      </c>
      <c r="B925" t="s">
        <v>773</v>
      </c>
      <c r="C925" t="s">
        <v>774</v>
      </c>
      <c r="D925" s="4">
        <v>600</v>
      </c>
    </row>
    <row r="926" spans="1:4" x14ac:dyDescent="0.25">
      <c r="A926" s="1">
        <v>44620</v>
      </c>
      <c r="B926" t="s">
        <v>775</v>
      </c>
      <c r="C926" t="s">
        <v>776</v>
      </c>
      <c r="D926" s="4">
        <v>1241.3900000000001</v>
      </c>
    </row>
    <row r="927" spans="1:4" x14ac:dyDescent="0.25">
      <c r="A927" s="1">
        <v>44620</v>
      </c>
      <c r="B927" t="s">
        <v>777</v>
      </c>
      <c r="C927" t="s">
        <v>778</v>
      </c>
      <c r="D927" s="4">
        <v>866.41000000000008</v>
      </c>
    </row>
    <row r="928" spans="1:4" x14ac:dyDescent="0.25">
      <c r="A928" s="1">
        <v>44620</v>
      </c>
      <c r="B928" t="s">
        <v>781</v>
      </c>
      <c r="C928" t="s">
        <v>782</v>
      </c>
      <c r="D928" s="4">
        <v>402.59</v>
      </c>
    </row>
    <row r="929" spans="1:4" x14ac:dyDescent="0.25">
      <c r="A929" s="1">
        <v>44620</v>
      </c>
      <c r="B929" t="s">
        <v>785</v>
      </c>
      <c r="C929" t="s">
        <v>786</v>
      </c>
      <c r="D929" s="4">
        <v>347.1</v>
      </c>
    </row>
    <row r="930" spans="1:4" x14ac:dyDescent="0.25">
      <c r="A930" s="1">
        <v>44620</v>
      </c>
      <c r="B930" t="s">
        <v>788</v>
      </c>
      <c r="C930" t="s">
        <v>789</v>
      </c>
      <c r="D930" s="4">
        <v>4195.7699999999995</v>
      </c>
    </row>
    <row r="931" spans="1:4" x14ac:dyDescent="0.25">
      <c r="A931" s="1">
        <v>44620</v>
      </c>
      <c r="B931" t="s">
        <v>1223</v>
      </c>
      <c r="C931" t="s">
        <v>1224</v>
      </c>
      <c r="D931" s="4">
        <v>3000</v>
      </c>
    </row>
    <row r="932" spans="1:4" x14ac:dyDescent="0.25">
      <c r="A932" s="1">
        <v>44620</v>
      </c>
      <c r="B932" t="s">
        <v>1225</v>
      </c>
      <c r="C932" t="s">
        <v>1226</v>
      </c>
      <c r="D932" s="4">
        <v>250</v>
      </c>
    </row>
    <row r="933" spans="1:4" x14ac:dyDescent="0.25">
      <c r="A933" s="1">
        <v>44620</v>
      </c>
      <c r="B933" t="s">
        <v>1236</v>
      </c>
      <c r="C933" t="s">
        <v>1237</v>
      </c>
      <c r="D933" s="4">
        <v>750</v>
      </c>
    </row>
    <row r="934" spans="1:4" x14ac:dyDescent="0.25">
      <c r="A934" s="1">
        <v>44620</v>
      </c>
      <c r="B934" t="s">
        <v>1238</v>
      </c>
      <c r="C934" t="s">
        <v>1239</v>
      </c>
      <c r="D934" s="4">
        <v>1253.8</v>
      </c>
    </row>
    <row r="935" spans="1:4" x14ac:dyDescent="0.25">
      <c r="A935" s="1">
        <v>44620</v>
      </c>
      <c r="B935" t="s">
        <v>794</v>
      </c>
      <c r="C935" t="s">
        <v>795</v>
      </c>
      <c r="D935" s="4">
        <v>7679.67</v>
      </c>
    </row>
    <row r="936" spans="1:4" x14ac:dyDescent="0.25">
      <c r="A936" s="1">
        <v>44620</v>
      </c>
      <c r="B936" t="s">
        <v>796</v>
      </c>
      <c r="C936" t="s">
        <v>797</v>
      </c>
      <c r="D936" s="4">
        <v>803.34</v>
      </c>
    </row>
    <row r="937" spans="1:4" x14ac:dyDescent="0.25">
      <c r="A937" s="1">
        <v>44620</v>
      </c>
      <c r="B937" t="s">
        <v>800</v>
      </c>
      <c r="C937" t="s">
        <v>801</v>
      </c>
      <c r="D937" s="4">
        <v>4026</v>
      </c>
    </row>
    <row r="938" spans="1:4" x14ac:dyDescent="0.25">
      <c r="A938" s="1">
        <v>44620</v>
      </c>
      <c r="B938" t="s">
        <v>802</v>
      </c>
      <c r="C938" t="s">
        <v>803</v>
      </c>
      <c r="D938" s="4">
        <v>105</v>
      </c>
    </row>
    <row r="939" spans="1:4" x14ac:dyDescent="0.25">
      <c r="A939" s="1">
        <v>44620</v>
      </c>
      <c r="B939" t="s">
        <v>804</v>
      </c>
      <c r="C939" t="s">
        <v>805</v>
      </c>
      <c r="D939" s="4">
        <v>1145.8399999999999</v>
      </c>
    </row>
    <row r="940" spans="1:4" x14ac:dyDescent="0.25">
      <c r="A940" s="1">
        <v>44620</v>
      </c>
      <c r="B940" t="s">
        <v>808</v>
      </c>
      <c r="C940" t="s">
        <v>809</v>
      </c>
      <c r="D940" s="4">
        <v>167.81</v>
      </c>
    </row>
    <row r="941" spans="1:4" x14ac:dyDescent="0.25">
      <c r="A941" s="1">
        <v>44620</v>
      </c>
      <c r="B941" t="s">
        <v>1240</v>
      </c>
      <c r="C941" t="s">
        <v>1241</v>
      </c>
      <c r="D941" s="4">
        <v>17.489999999999998</v>
      </c>
    </row>
    <row r="942" spans="1:4" x14ac:dyDescent="0.25">
      <c r="A942" s="1">
        <v>44620</v>
      </c>
      <c r="B942" t="s">
        <v>812</v>
      </c>
      <c r="C942" t="s">
        <v>813</v>
      </c>
      <c r="D942" s="4">
        <v>134</v>
      </c>
    </row>
    <row r="943" spans="1:4" x14ac:dyDescent="0.25">
      <c r="A943" s="1">
        <v>44620</v>
      </c>
      <c r="B943" t="s">
        <v>814</v>
      </c>
      <c r="C943" t="s">
        <v>815</v>
      </c>
      <c r="D943" s="4">
        <v>139.9</v>
      </c>
    </row>
    <row r="944" spans="1:4" x14ac:dyDescent="0.25">
      <c r="A944" s="1">
        <v>44620</v>
      </c>
      <c r="B944" t="s">
        <v>816</v>
      </c>
      <c r="C944" t="s">
        <v>817</v>
      </c>
      <c r="D944" s="4">
        <v>2334.9799999999823</v>
      </c>
    </row>
    <row r="945" spans="1:4" x14ac:dyDescent="0.25">
      <c r="A945" s="1">
        <v>44620</v>
      </c>
      <c r="B945" t="s">
        <v>1152</v>
      </c>
      <c r="C945" t="s">
        <v>1153</v>
      </c>
      <c r="D945" s="4">
        <v>546.63</v>
      </c>
    </row>
    <row r="946" spans="1:4" x14ac:dyDescent="0.25">
      <c r="A946" s="1">
        <v>44620</v>
      </c>
      <c r="B946" t="s">
        <v>820</v>
      </c>
      <c r="C946" t="s">
        <v>821</v>
      </c>
      <c r="D946" s="4">
        <v>20</v>
      </c>
    </row>
    <row r="947" spans="1:4" x14ac:dyDescent="0.25">
      <c r="A947" s="1">
        <v>44620</v>
      </c>
      <c r="B947" t="s">
        <v>822</v>
      </c>
      <c r="C947" t="s">
        <v>823</v>
      </c>
      <c r="D947" s="4">
        <v>807.81999999999994</v>
      </c>
    </row>
    <row r="948" spans="1:4" x14ac:dyDescent="0.25">
      <c r="A948" s="1">
        <v>44620</v>
      </c>
      <c r="B948" t="s">
        <v>828</v>
      </c>
      <c r="C948" t="s">
        <v>829</v>
      </c>
      <c r="D948" s="4">
        <v>371.11</v>
      </c>
    </row>
    <row r="949" spans="1:4" x14ac:dyDescent="0.25">
      <c r="A949" s="1">
        <v>44620</v>
      </c>
      <c r="B949" t="s">
        <v>1242</v>
      </c>
      <c r="C949" t="s">
        <v>1243</v>
      </c>
      <c r="D949" s="4">
        <v>55.67</v>
      </c>
    </row>
    <row r="950" spans="1:4" x14ac:dyDescent="0.25">
      <c r="A950" s="1">
        <v>44620</v>
      </c>
      <c r="B950" t="s">
        <v>830</v>
      </c>
      <c r="C950" t="s">
        <v>831</v>
      </c>
      <c r="D950" s="4">
        <v>430.05</v>
      </c>
    </row>
    <row r="951" spans="1:4" x14ac:dyDescent="0.25">
      <c r="A951" s="1">
        <v>44620</v>
      </c>
      <c r="B951" t="s">
        <v>832</v>
      </c>
      <c r="C951" t="s">
        <v>833</v>
      </c>
      <c r="D951" s="4">
        <v>2000</v>
      </c>
    </row>
    <row r="952" spans="1:4" x14ac:dyDescent="0.25">
      <c r="A952" s="1">
        <v>44620</v>
      </c>
      <c r="B952" t="s">
        <v>834</v>
      </c>
      <c r="C952" t="s">
        <v>835</v>
      </c>
      <c r="D952" s="4">
        <v>6395</v>
      </c>
    </row>
    <row r="953" spans="1:4" x14ac:dyDescent="0.25">
      <c r="A953" s="1">
        <v>44620</v>
      </c>
      <c r="B953" t="s">
        <v>836</v>
      </c>
      <c r="C953" t="s">
        <v>837</v>
      </c>
      <c r="D953" s="4">
        <v>200</v>
      </c>
    </row>
    <row r="954" spans="1:4" x14ac:dyDescent="0.25">
      <c r="A954" s="1">
        <v>44620</v>
      </c>
      <c r="B954" t="s">
        <v>838</v>
      </c>
      <c r="C954" t="s">
        <v>839</v>
      </c>
      <c r="D954" s="4">
        <v>3228</v>
      </c>
    </row>
    <row r="955" spans="1:4" x14ac:dyDescent="0.25">
      <c r="A955" s="1">
        <v>44620</v>
      </c>
      <c r="B955" t="s">
        <v>840</v>
      </c>
      <c r="C955" t="s">
        <v>841</v>
      </c>
      <c r="D955" s="4">
        <v>5037.96</v>
      </c>
    </row>
    <row r="956" spans="1:4" x14ac:dyDescent="0.25">
      <c r="A956" s="1">
        <v>44620</v>
      </c>
      <c r="B956" t="s">
        <v>842</v>
      </c>
      <c r="C956" t="s">
        <v>843</v>
      </c>
      <c r="D956" s="4">
        <v>200</v>
      </c>
    </row>
    <row r="957" spans="1:4" x14ac:dyDescent="0.25">
      <c r="A957" s="1">
        <v>44620</v>
      </c>
      <c r="B957" t="s">
        <v>844</v>
      </c>
      <c r="C957" t="s">
        <v>845</v>
      </c>
      <c r="D957" s="4">
        <v>4458.5200000000004</v>
      </c>
    </row>
    <row r="958" spans="1:4" x14ac:dyDescent="0.25">
      <c r="A958" s="1">
        <v>44620</v>
      </c>
      <c r="B958" t="s">
        <v>849</v>
      </c>
      <c r="C958" t="s">
        <v>850</v>
      </c>
      <c r="D958" s="4">
        <v>3090</v>
      </c>
    </row>
    <row r="959" spans="1:4" x14ac:dyDescent="0.25">
      <c r="A959" s="1">
        <v>44620</v>
      </c>
      <c r="B959" t="s">
        <v>853</v>
      </c>
      <c r="C959" t="s">
        <v>854</v>
      </c>
      <c r="D959" s="4">
        <v>500</v>
      </c>
    </row>
    <row r="960" spans="1:4" x14ac:dyDescent="0.25">
      <c r="A960" s="1">
        <v>44620</v>
      </c>
      <c r="B960" t="s">
        <v>857</v>
      </c>
      <c r="C960" t="s">
        <v>858</v>
      </c>
      <c r="D960" s="4">
        <v>9999.99</v>
      </c>
    </row>
    <row r="961" spans="1:4" x14ac:dyDescent="0.25">
      <c r="A961" s="1">
        <v>44620</v>
      </c>
      <c r="B961" t="s">
        <v>861</v>
      </c>
      <c r="C961" t="s">
        <v>862</v>
      </c>
      <c r="D961" s="4">
        <v>30000</v>
      </c>
    </row>
    <row r="962" spans="1:4" x14ac:dyDescent="0.25">
      <c r="A962" s="1">
        <v>44620</v>
      </c>
      <c r="B962" t="s">
        <v>867</v>
      </c>
      <c r="C962" t="s">
        <v>868</v>
      </c>
      <c r="D962" s="4">
        <v>5435.13</v>
      </c>
    </row>
    <row r="963" spans="1:4" x14ac:dyDescent="0.25">
      <c r="A963" s="1">
        <v>44620</v>
      </c>
      <c r="B963" t="s">
        <v>869</v>
      </c>
      <c r="C963" t="s">
        <v>870</v>
      </c>
      <c r="D963" s="4">
        <v>1715.3</v>
      </c>
    </row>
    <row r="964" spans="1:4" x14ac:dyDescent="0.25">
      <c r="A964" s="1">
        <v>44620</v>
      </c>
      <c r="B964" t="s">
        <v>1503</v>
      </c>
      <c r="C964" t="s">
        <v>1504</v>
      </c>
      <c r="D964" s="4">
        <v>118516.15</v>
      </c>
    </row>
    <row r="965" spans="1:4" x14ac:dyDescent="0.25">
      <c r="A965" s="1">
        <v>44620</v>
      </c>
      <c r="B965" t="s">
        <v>1505</v>
      </c>
      <c r="C965" t="s">
        <v>1506</v>
      </c>
      <c r="D965" s="4">
        <v>29783.869999999995</v>
      </c>
    </row>
    <row r="966" spans="1:4" x14ac:dyDescent="0.25">
      <c r="A966" s="1">
        <v>44620</v>
      </c>
      <c r="B966" t="s">
        <v>1507</v>
      </c>
      <c r="C966" t="s">
        <v>1508</v>
      </c>
      <c r="D966" s="4">
        <v>6916.07</v>
      </c>
    </row>
    <row r="967" spans="1:4" x14ac:dyDescent="0.25">
      <c r="A967" s="1">
        <v>44620</v>
      </c>
      <c r="B967" t="s">
        <v>1509</v>
      </c>
      <c r="C967" t="s">
        <v>1510</v>
      </c>
      <c r="D967" s="4">
        <v>2040</v>
      </c>
    </row>
    <row r="968" spans="1:4" x14ac:dyDescent="0.25">
      <c r="A968" s="1">
        <v>44620</v>
      </c>
      <c r="B968" t="s">
        <v>1511</v>
      </c>
      <c r="C968" t="s">
        <v>1512</v>
      </c>
      <c r="D968" s="4">
        <v>2650</v>
      </c>
    </row>
    <row r="969" spans="1:4" x14ac:dyDescent="0.25">
      <c r="A969" s="1">
        <v>44620</v>
      </c>
      <c r="B969" t="s">
        <v>1515</v>
      </c>
      <c r="C969" t="s">
        <v>1516</v>
      </c>
      <c r="D969" s="4">
        <v>24470.82</v>
      </c>
    </row>
    <row r="970" spans="1:4" x14ac:dyDescent="0.25">
      <c r="A970" s="1">
        <v>44620</v>
      </c>
      <c r="B970" t="s">
        <v>1517</v>
      </c>
      <c r="C970" t="s">
        <v>1518</v>
      </c>
      <c r="D970" s="4">
        <v>29279.96</v>
      </c>
    </row>
    <row r="971" spans="1:4" x14ac:dyDescent="0.25">
      <c r="A971" s="1">
        <v>44620</v>
      </c>
      <c r="B971" t="s">
        <v>1519</v>
      </c>
      <c r="C971" t="s">
        <v>1520</v>
      </c>
      <c r="D971" s="4">
        <v>3940.3500000000004</v>
      </c>
    </row>
    <row r="972" spans="1:4" x14ac:dyDescent="0.25">
      <c r="A972" s="1">
        <v>44620</v>
      </c>
      <c r="B972" t="s">
        <v>1521</v>
      </c>
      <c r="C972" t="s">
        <v>1522</v>
      </c>
      <c r="D972" s="4">
        <v>32.799999999999997</v>
      </c>
    </row>
    <row r="973" spans="1:4" x14ac:dyDescent="0.25">
      <c r="A973" s="1">
        <v>44620</v>
      </c>
      <c r="B973" t="s">
        <v>1523</v>
      </c>
      <c r="C973" t="s">
        <v>1524</v>
      </c>
      <c r="D973" s="4">
        <v>19104.259999999998</v>
      </c>
    </row>
    <row r="974" spans="1:4" x14ac:dyDescent="0.25">
      <c r="A974" s="1">
        <v>44620</v>
      </c>
      <c r="B974" t="s">
        <v>1525</v>
      </c>
      <c r="C974" t="s">
        <v>1526</v>
      </c>
      <c r="D974" s="4">
        <v>612.19000000000005</v>
      </c>
    </row>
    <row r="975" spans="1:4" x14ac:dyDescent="0.25">
      <c r="A975" s="1">
        <v>44620</v>
      </c>
      <c r="B975" t="s">
        <v>1529</v>
      </c>
      <c r="C975" t="s">
        <v>1530</v>
      </c>
      <c r="D975" s="4">
        <v>194.67</v>
      </c>
    </row>
    <row r="976" spans="1:4" x14ac:dyDescent="0.25">
      <c r="A976" s="1">
        <v>44620</v>
      </c>
      <c r="B976" t="s">
        <v>1535</v>
      </c>
      <c r="C976" t="s">
        <v>1536</v>
      </c>
      <c r="D976" s="4">
        <v>1555.43</v>
      </c>
    </row>
    <row r="977" spans="1:4" x14ac:dyDescent="0.25">
      <c r="A977" s="1">
        <v>44620</v>
      </c>
      <c r="B977" t="s">
        <v>1537</v>
      </c>
      <c r="C977" t="s">
        <v>1538</v>
      </c>
      <c r="D977" s="4">
        <v>1621.98</v>
      </c>
    </row>
    <row r="978" spans="1:4" x14ac:dyDescent="0.25">
      <c r="A978" s="1">
        <v>44620</v>
      </c>
      <c r="B978" t="s">
        <v>1541</v>
      </c>
      <c r="C978" t="s">
        <v>1542</v>
      </c>
      <c r="D978" s="4">
        <v>637</v>
      </c>
    </row>
    <row r="979" spans="1:4" x14ac:dyDescent="0.25">
      <c r="A979" s="1">
        <v>44620</v>
      </c>
      <c r="B979" t="s">
        <v>1543</v>
      </c>
      <c r="C979" t="s">
        <v>1544</v>
      </c>
      <c r="D979" s="4">
        <v>271</v>
      </c>
    </row>
    <row r="980" spans="1:4" x14ac:dyDescent="0.25">
      <c r="A980" s="1">
        <v>44620</v>
      </c>
      <c r="B980" t="s">
        <v>1545</v>
      </c>
      <c r="C980" t="s">
        <v>1546</v>
      </c>
      <c r="D980" s="4">
        <v>20</v>
      </c>
    </row>
    <row r="981" spans="1:4" x14ac:dyDescent="0.25">
      <c r="A981" s="1">
        <v>44620</v>
      </c>
      <c r="B981" t="s">
        <v>1547</v>
      </c>
      <c r="C981" t="s">
        <v>1548</v>
      </c>
      <c r="D981" s="4">
        <v>158</v>
      </c>
    </row>
    <row r="982" spans="1:4" x14ac:dyDescent="0.25">
      <c r="A982" s="1">
        <v>44620</v>
      </c>
      <c r="B982" t="s">
        <v>952</v>
      </c>
      <c r="C982" t="s">
        <v>953</v>
      </c>
      <c r="D982" s="4">
        <v>222855.58</v>
      </c>
    </row>
    <row r="983" spans="1:4" x14ac:dyDescent="0.25">
      <c r="A983" s="1">
        <v>44620</v>
      </c>
      <c r="B983" t="s">
        <v>961</v>
      </c>
      <c r="C983" t="s">
        <v>962</v>
      </c>
      <c r="D983" s="4">
        <v>205.35</v>
      </c>
    </row>
    <row r="984" spans="1:4" x14ac:dyDescent="0.25">
      <c r="A984" s="1">
        <v>44620</v>
      </c>
      <c r="B984" t="s">
        <v>963</v>
      </c>
      <c r="C984" t="s">
        <v>964</v>
      </c>
      <c r="D984" s="4">
        <v>400</v>
      </c>
    </row>
    <row r="985" spans="1:4" x14ac:dyDescent="0.25">
      <c r="A985" s="1">
        <v>44620</v>
      </c>
      <c r="B985" t="s">
        <v>967</v>
      </c>
      <c r="C985" t="s">
        <v>968</v>
      </c>
      <c r="D985" s="4">
        <v>2</v>
      </c>
    </row>
    <row r="986" spans="1:4" x14ac:dyDescent="0.25">
      <c r="A986" s="1">
        <v>44620</v>
      </c>
      <c r="B986" t="s">
        <v>971</v>
      </c>
      <c r="C986" t="s">
        <v>972</v>
      </c>
      <c r="D986" s="4">
        <v>276.85000000000002</v>
      </c>
    </row>
    <row r="987" spans="1:4" x14ac:dyDescent="0.25">
      <c r="A987" s="1">
        <v>44620</v>
      </c>
      <c r="B987" t="s">
        <v>981</v>
      </c>
      <c r="C987" t="s">
        <v>982</v>
      </c>
      <c r="D987" s="4">
        <v>32.799999999999997</v>
      </c>
    </row>
    <row r="988" spans="1:4" x14ac:dyDescent="0.25">
      <c r="A988" s="1">
        <v>44620</v>
      </c>
      <c r="B988" t="s">
        <v>989</v>
      </c>
      <c r="C988" t="s">
        <v>990</v>
      </c>
      <c r="D988" s="4">
        <v>183.61</v>
      </c>
    </row>
    <row r="989" spans="1:4" x14ac:dyDescent="0.25">
      <c r="A989" s="1">
        <v>44620</v>
      </c>
      <c r="B989" t="s">
        <v>991</v>
      </c>
      <c r="C989" t="s">
        <v>992</v>
      </c>
      <c r="D989" s="4">
        <v>556.19000000000005</v>
      </c>
    </row>
    <row r="990" spans="1:4" x14ac:dyDescent="0.25">
      <c r="A990" s="1">
        <v>44620</v>
      </c>
      <c r="B990" t="s">
        <v>993</v>
      </c>
      <c r="C990" t="s">
        <v>994</v>
      </c>
      <c r="D990" s="4">
        <v>420.14</v>
      </c>
    </row>
    <row r="991" spans="1:4" x14ac:dyDescent="0.25">
      <c r="A991" s="1">
        <v>44620</v>
      </c>
      <c r="B991" t="s">
        <v>1001</v>
      </c>
      <c r="C991" t="s">
        <v>1002</v>
      </c>
      <c r="D991" s="4">
        <v>7.569999999999709</v>
      </c>
    </row>
    <row r="992" spans="1:4" x14ac:dyDescent="0.25">
      <c r="A992" s="1">
        <v>44620</v>
      </c>
      <c r="B992" t="s">
        <v>1005</v>
      </c>
      <c r="C992" t="s">
        <v>1006</v>
      </c>
      <c r="D992" s="4">
        <v>8.0000000000000918E-2</v>
      </c>
    </row>
    <row r="993" spans="1:4" x14ac:dyDescent="0.25">
      <c r="A993" s="1">
        <v>44620</v>
      </c>
      <c r="B993" t="s">
        <v>1007</v>
      </c>
      <c r="C993" t="s">
        <v>1008</v>
      </c>
      <c r="D993" s="4">
        <v>701.45</v>
      </c>
    </row>
    <row r="994" spans="1:4" x14ac:dyDescent="0.25">
      <c r="A994" s="1">
        <v>44620</v>
      </c>
      <c r="B994" t="s">
        <v>1162</v>
      </c>
      <c r="C994" t="s">
        <v>1163</v>
      </c>
      <c r="D994" s="4">
        <v>61.6200000000008</v>
      </c>
    </row>
    <row r="995" spans="1:4" x14ac:dyDescent="0.25">
      <c r="A995" s="1">
        <v>44620</v>
      </c>
      <c r="B995" t="s">
        <v>1017</v>
      </c>
      <c r="C995" t="s">
        <v>1018</v>
      </c>
      <c r="D995" s="4">
        <v>761.22</v>
      </c>
    </row>
    <row r="996" spans="1:4" x14ac:dyDescent="0.25">
      <c r="A996" s="1">
        <v>44620</v>
      </c>
      <c r="B996" t="s">
        <v>1021</v>
      </c>
      <c r="C996" t="s">
        <v>1022</v>
      </c>
      <c r="D996" s="4">
        <v>1866.66</v>
      </c>
    </row>
    <row r="997" spans="1:4" x14ac:dyDescent="0.25">
      <c r="A997" s="1">
        <v>44620</v>
      </c>
      <c r="B997" t="s">
        <v>1025</v>
      </c>
      <c r="C997" t="s">
        <v>1026</v>
      </c>
      <c r="D997" s="4">
        <v>327.83000000000004</v>
      </c>
    </row>
    <row r="998" spans="1:4" x14ac:dyDescent="0.25">
      <c r="A998" s="1">
        <v>44620</v>
      </c>
      <c r="B998" t="s">
        <v>1227</v>
      </c>
      <c r="C998" t="s">
        <v>1228</v>
      </c>
      <c r="D998" s="4">
        <v>3474.52</v>
      </c>
    </row>
    <row r="999" spans="1:4" x14ac:dyDescent="0.25">
      <c r="A999" s="1">
        <v>44620</v>
      </c>
      <c r="B999" t="s">
        <v>1029</v>
      </c>
      <c r="C999" t="s">
        <v>1030</v>
      </c>
      <c r="D999" s="4">
        <v>1488.9299999999998</v>
      </c>
    </row>
    <row r="1000" spans="1:4" x14ac:dyDescent="0.25">
      <c r="A1000" s="1">
        <v>44620</v>
      </c>
      <c r="B1000" t="s">
        <v>1035</v>
      </c>
      <c r="C1000" t="s">
        <v>1036</v>
      </c>
      <c r="D1000" s="4">
        <v>944.20999999999992</v>
      </c>
    </row>
    <row r="1001" spans="1:4" x14ac:dyDescent="0.25">
      <c r="A1001" s="1">
        <v>44620</v>
      </c>
      <c r="B1001" t="s">
        <v>28</v>
      </c>
      <c r="C1001" t="s">
        <v>1039</v>
      </c>
      <c r="D1001" s="4">
        <v>724.80000000000018</v>
      </c>
    </row>
    <row r="1002" spans="1:4" x14ac:dyDescent="0.25">
      <c r="A1002" s="1">
        <v>44620</v>
      </c>
      <c r="B1002" t="s">
        <v>35</v>
      </c>
      <c r="C1002" t="s">
        <v>1031</v>
      </c>
      <c r="D1002" s="4">
        <v>2694.74</v>
      </c>
    </row>
    <row r="1003" spans="1:4" x14ac:dyDescent="0.25">
      <c r="A1003" s="1">
        <v>44620</v>
      </c>
      <c r="B1003" t="s">
        <v>27</v>
      </c>
      <c r="C1003" t="s">
        <v>1032</v>
      </c>
      <c r="D1003" s="4">
        <v>-365347.14</v>
      </c>
    </row>
    <row r="1004" spans="1:4" x14ac:dyDescent="0.25">
      <c r="A1004" s="1">
        <v>44620</v>
      </c>
      <c r="B1004" t="s">
        <v>29</v>
      </c>
      <c r="C1004" t="s">
        <v>1040</v>
      </c>
      <c r="D1004" s="4">
        <v>-898.76999999999964</v>
      </c>
    </row>
    <row r="1005" spans="1:4" x14ac:dyDescent="0.25">
      <c r="A1005" s="1">
        <v>44620</v>
      </c>
      <c r="B1005" t="s">
        <v>1041</v>
      </c>
      <c r="C1005" t="s">
        <v>1042</v>
      </c>
      <c r="D1005" s="4">
        <v>-59508.389999999992</v>
      </c>
    </row>
    <row r="1006" spans="1:4" x14ac:dyDescent="0.25">
      <c r="A1006" s="1">
        <v>44620</v>
      </c>
      <c r="B1006" t="s">
        <v>30</v>
      </c>
      <c r="C1006" t="s">
        <v>1229</v>
      </c>
      <c r="D1006" s="4">
        <v>-267389.24</v>
      </c>
    </row>
    <row r="1007" spans="1:4" x14ac:dyDescent="0.25">
      <c r="A1007" s="1">
        <v>44620</v>
      </c>
      <c r="B1007" t="s">
        <v>33</v>
      </c>
      <c r="C1007" t="s">
        <v>1043</v>
      </c>
      <c r="D1007" s="4">
        <v>-326.89999999999964</v>
      </c>
    </row>
    <row r="1008" spans="1:4" x14ac:dyDescent="0.25">
      <c r="A1008" s="1">
        <v>44620</v>
      </c>
      <c r="B1008" t="s">
        <v>34</v>
      </c>
      <c r="C1008" t="s">
        <v>1044</v>
      </c>
      <c r="D1008" s="4">
        <v>-23250</v>
      </c>
    </row>
    <row r="1009" spans="1:4" x14ac:dyDescent="0.25">
      <c r="A1009" s="1">
        <v>44620</v>
      </c>
      <c r="B1009" t="s">
        <v>1047</v>
      </c>
      <c r="C1009" t="s">
        <v>1048</v>
      </c>
      <c r="D1009" s="4">
        <v>-255483.9</v>
      </c>
    </row>
    <row r="1010" spans="1:4" x14ac:dyDescent="0.25">
      <c r="A1010" s="1">
        <v>44620</v>
      </c>
      <c r="B1010" t="s">
        <v>25</v>
      </c>
      <c r="C1010" t="s">
        <v>1049</v>
      </c>
      <c r="D1010" s="4">
        <v>-283119.39999999991</v>
      </c>
    </row>
    <row r="1011" spans="1:4" x14ac:dyDescent="0.25">
      <c r="A1011" s="1">
        <v>44620</v>
      </c>
      <c r="B1011" t="s">
        <v>1066</v>
      </c>
      <c r="C1011" t="s">
        <v>1067</v>
      </c>
      <c r="D1011" s="4">
        <v>-1.5600000000002361</v>
      </c>
    </row>
    <row r="1012" spans="1:4" x14ac:dyDescent="0.25">
      <c r="A1012" s="1">
        <v>44620</v>
      </c>
      <c r="B1012" t="s">
        <v>1168</v>
      </c>
      <c r="C1012" t="s">
        <v>1169</v>
      </c>
      <c r="D1012" s="4">
        <v>-1447.6199999999994</v>
      </c>
    </row>
    <row r="1013" spans="1:4" x14ac:dyDescent="0.25">
      <c r="A1013" s="1">
        <v>44620</v>
      </c>
      <c r="B1013" t="s">
        <v>1080</v>
      </c>
      <c r="C1013" t="s">
        <v>1081</v>
      </c>
      <c r="D1013" s="4">
        <v>-222.37</v>
      </c>
    </row>
    <row r="1014" spans="1:4" x14ac:dyDescent="0.25">
      <c r="A1014" s="1">
        <v>44620</v>
      </c>
      <c r="B1014" t="s">
        <v>1082</v>
      </c>
      <c r="C1014" t="s">
        <v>1083</v>
      </c>
      <c r="D1014" s="4">
        <v>-63.55</v>
      </c>
    </row>
    <row r="1015" spans="1:4" x14ac:dyDescent="0.25">
      <c r="A1015" s="1">
        <v>44620</v>
      </c>
      <c r="B1015" t="s">
        <v>1172</v>
      </c>
      <c r="C1015" t="s">
        <v>1173</v>
      </c>
      <c r="D1015" s="4">
        <v>-27434.080000000002</v>
      </c>
    </row>
    <row r="1016" spans="1:4" x14ac:dyDescent="0.25">
      <c r="A1016" s="1">
        <v>44620</v>
      </c>
      <c r="B1016" t="s">
        <v>570</v>
      </c>
      <c r="C1016" t="s">
        <v>571</v>
      </c>
      <c r="D1016" s="4">
        <v>10000</v>
      </c>
    </row>
    <row r="1017" spans="1:4" x14ac:dyDescent="0.25">
      <c r="A1017" s="1">
        <v>44620</v>
      </c>
      <c r="B1017" t="s">
        <v>576</v>
      </c>
      <c r="C1017" t="s">
        <v>577</v>
      </c>
      <c r="D1017" s="4">
        <v>6343</v>
      </c>
    </row>
    <row r="1018" spans="1:4" x14ac:dyDescent="0.25">
      <c r="A1018" s="1">
        <v>44620</v>
      </c>
      <c r="B1018" t="s">
        <v>580</v>
      </c>
      <c r="C1018" t="s">
        <v>581</v>
      </c>
      <c r="D1018" s="4">
        <v>57925</v>
      </c>
    </row>
    <row r="1019" spans="1:4" x14ac:dyDescent="0.25">
      <c r="A1019" s="1">
        <v>44620</v>
      </c>
      <c r="B1019" t="s">
        <v>584</v>
      </c>
      <c r="C1019" t="s">
        <v>585</v>
      </c>
      <c r="D1019" s="4">
        <v>100000</v>
      </c>
    </row>
    <row r="1020" spans="1:4" x14ac:dyDescent="0.25">
      <c r="A1020" s="1">
        <v>44620</v>
      </c>
      <c r="B1020" t="s">
        <v>588</v>
      </c>
      <c r="C1020" t="s">
        <v>589</v>
      </c>
      <c r="D1020" s="4">
        <v>168277.53</v>
      </c>
    </row>
    <row r="1021" spans="1:4" x14ac:dyDescent="0.25">
      <c r="A1021" s="1">
        <v>44620</v>
      </c>
      <c r="B1021" t="s">
        <v>592</v>
      </c>
      <c r="C1021" t="s">
        <v>593</v>
      </c>
      <c r="D1021" s="4">
        <v>87545.25</v>
      </c>
    </row>
    <row r="1022" spans="1:4" x14ac:dyDescent="0.25">
      <c r="A1022" s="1">
        <v>44620</v>
      </c>
      <c r="B1022" t="s">
        <v>597</v>
      </c>
      <c r="C1022" t="s">
        <v>598</v>
      </c>
      <c r="D1022" s="4">
        <v>693957.03</v>
      </c>
    </row>
    <row r="1023" spans="1:4" x14ac:dyDescent="0.25">
      <c r="A1023" s="1">
        <v>44620</v>
      </c>
      <c r="B1023" t="s">
        <v>601</v>
      </c>
      <c r="C1023" t="s">
        <v>602</v>
      </c>
      <c r="D1023" s="4">
        <v>104261.51</v>
      </c>
    </row>
    <row r="1024" spans="1:4" x14ac:dyDescent="0.25">
      <c r="A1024" s="1">
        <v>44620</v>
      </c>
      <c r="B1024" t="s">
        <v>605</v>
      </c>
      <c r="C1024" t="s">
        <v>606</v>
      </c>
      <c r="D1024" s="4">
        <v>202071.74</v>
      </c>
    </row>
    <row r="1025" spans="1:4" x14ac:dyDescent="0.25">
      <c r="A1025" s="1">
        <v>44620</v>
      </c>
      <c r="B1025" t="s">
        <v>611</v>
      </c>
      <c r="C1025" t="s">
        <v>612</v>
      </c>
      <c r="D1025" s="4">
        <v>229871.05000000002</v>
      </c>
    </row>
    <row r="1026" spans="1:4" x14ac:dyDescent="0.25">
      <c r="A1026" s="1">
        <v>44620</v>
      </c>
      <c r="B1026" t="s">
        <v>617</v>
      </c>
      <c r="C1026" t="s">
        <v>618</v>
      </c>
      <c r="D1026" s="4">
        <v>74159.930000000008</v>
      </c>
    </row>
    <row r="1027" spans="1:4" x14ac:dyDescent="0.25">
      <c r="A1027" s="1">
        <v>44620</v>
      </c>
      <c r="B1027" t="s">
        <v>621</v>
      </c>
      <c r="C1027" t="s">
        <v>622</v>
      </c>
      <c r="D1027" s="4">
        <v>16409.09</v>
      </c>
    </row>
    <row r="1028" spans="1:4" x14ac:dyDescent="0.25">
      <c r="A1028" s="1">
        <v>44620</v>
      </c>
      <c r="B1028" t="s">
        <v>625</v>
      </c>
      <c r="C1028" t="s">
        <v>626</v>
      </c>
      <c r="D1028" s="4">
        <v>93951.49</v>
      </c>
    </row>
    <row r="1029" spans="1:4" x14ac:dyDescent="0.25">
      <c r="A1029" s="1">
        <v>44620</v>
      </c>
      <c r="B1029" t="s">
        <v>629</v>
      </c>
      <c r="C1029" t="s">
        <v>630</v>
      </c>
      <c r="D1029" s="4">
        <v>2625</v>
      </c>
    </row>
    <row r="1030" spans="1:4" x14ac:dyDescent="0.25">
      <c r="A1030" s="1">
        <v>44620</v>
      </c>
      <c r="B1030" t="s">
        <v>48</v>
      </c>
      <c r="C1030" t="s">
        <v>49</v>
      </c>
      <c r="D1030" s="4">
        <v>340</v>
      </c>
    </row>
    <row r="1031" spans="1:4" x14ac:dyDescent="0.25">
      <c r="A1031" s="1">
        <v>44620</v>
      </c>
      <c r="B1031" t="s">
        <v>53</v>
      </c>
      <c r="C1031" t="s">
        <v>54</v>
      </c>
      <c r="D1031" s="4">
        <v>2500</v>
      </c>
    </row>
    <row r="1032" spans="1:4" x14ac:dyDescent="0.25">
      <c r="A1032" s="1">
        <v>44620</v>
      </c>
      <c r="B1032" t="s">
        <v>57</v>
      </c>
      <c r="C1032" t="s">
        <v>58</v>
      </c>
      <c r="D1032" s="4">
        <v>250</v>
      </c>
    </row>
    <row r="1033" spans="1:4" x14ac:dyDescent="0.25">
      <c r="A1033" s="1">
        <v>44620</v>
      </c>
      <c r="B1033" t="s">
        <v>61</v>
      </c>
      <c r="C1033" t="s">
        <v>62</v>
      </c>
      <c r="D1033" s="4">
        <v>997500</v>
      </c>
    </row>
    <row r="1034" spans="1:4" x14ac:dyDescent="0.25">
      <c r="A1034" s="1">
        <v>44620</v>
      </c>
      <c r="B1034" t="s">
        <v>64</v>
      </c>
      <c r="C1034" t="s">
        <v>65</v>
      </c>
      <c r="D1034" s="4">
        <v>5870.22</v>
      </c>
    </row>
    <row r="1035" spans="1:4" x14ac:dyDescent="0.25">
      <c r="A1035" s="1">
        <v>44620</v>
      </c>
      <c r="B1035" t="s">
        <v>66</v>
      </c>
      <c r="C1035" t="s">
        <v>67</v>
      </c>
      <c r="D1035" s="4">
        <v>46543.58</v>
      </c>
    </row>
    <row r="1036" spans="1:4" x14ac:dyDescent="0.25">
      <c r="A1036" s="1">
        <v>44620</v>
      </c>
      <c r="B1036" t="s">
        <v>139</v>
      </c>
      <c r="C1036" t="s">
        <v>654</v>
      </c>
      <c r="D1036" s="4">
        <v>153350</v>
      </c>
    </row>
    <row r="1037" spans="1:4" x14ac:dyDescent="0.25">
      <c r="A1037" s="1">
        <v>44620</v>
      </c>
      <c r="B1037" t="s">
        <v>143</v>
      </c>
      <c r="C1037" t="s">
        <v>662</v>
      </c>
      <c r="D1037" s="4">
        <v>1112968</v>
      </c>
    </row>
    <row r="1038" spans="1:4" x14ac:dyDescent="0.25">
      <c r="A1038" s="1">
        <v>44620</v>
      </c>
      <c r="B1038" t="s">
        <v>665</v>
      </c>
      <c r="C1038" t="s">
        <v>666</v>
      </c>
      <c r="D1038" s="4">
        <v>741049.70999999228</v>
      </c>
    </row>
    <row r="1039" spans="1:4" x14ac:dyDescent="0.25">
      <c r="A1039" s="1">
        <v>44620</v>
      </c>
      <c r="B1039" t="s">
        <v>670</v>
      </c>
      <c r="C1039" t="s">
        <v>671</v>
      </c>
      <c r="D1039" s="4">
        <v>29656.620000000024</v>
      </c>
    </row>
    <row r="1040" spans="1:4" x14ac:dyDescent="0.25">
      <c r="A1040" s="1">
        <v>44620</v>
      </c>
      <c r="B1040" t="s">
        <v>674</v>
      </c>
      <c r="C1040" t="s">
        <v>675</v>
      </c>
      <c r="D1040" s="4">
        <v>268510.03999999998</v>
      </c>
    </row>
    <row r="1041" spans="1:4" x14ac:dyDescent="0.25">
      <c r="A1041" s="1">
        <v>44620</v>
      </c>
      <c r="B1041" t="s">
        <v>687</v>
      </c>
      <c r="C1041" t="s">
        <v>688</v>
      </c>
      <c r="D1041" s="4">
        <v>165.94</v>
      </c>
    </row>
    <row r="1042" spans="1:4" x14ac:dyDescent="0.25">
      <c r="A1042" s="1">
        <v>44620</v>
      </c>
      <c r="B1042" t="s">
        <v>1184</v>
      </c>
      <c r="C1042" t="s">
        <v>1185</v>
      </c>
      <c r="D1042" s="4">
        <v>109597.23999999999</v>
      </c>
    </row>
    <row r="1043" spans="1:4" x14ac:dyDescent="0.25">
      <c r="A1043" s="1">
        <v>44620</v>
      </c>
      <c r="B1043" t="s">
        <v>700</v>
      </c>
      <c r="C1043" t="s">
        <v>701</v>
      </c>
      <c r="D1043" s="4">
        <v>400.31999999999834</v>
      </c>
    </row>
    <row r="1044" spans="1:4" x14ac:dyDescent="0.25">
      <c r="A1044" s="1">
        <v>44620</v>
      </c>
      <c r="B1044" t="s">
        <v>706</v>
      </c>
      <c r="C1044" t="s">
        <v>707</v>
      </c>
      <c r="D1044" s="4">
        <v>11967.82</v>
      </c>
    </row>
    <row r="1045" spans="1:4" x14ac:dyDescent="0.25">
      <c r="A1045" s="1">
        <v>44620</v>
      </c>
      <c r="B1045" t="s">
        <v>710</v>
      </c>
      <c r="C1045" t="s">
        <v>711</v>
      </c>
      <c r="D1045" s="4">
        <v>7675.5599999999977</v>
      </c>
    </row>
    <row r="1046" spans="1:4" x14ac:dyDescent="0.25">
      <c r="A1046" s="1">
        <v>44620</v>
      </c>
      <c r="B1046" t="s">
        <v>1186</v>
      </c>
      <c r="C1046" t="s">
        <v>1187</v>
      </c>
      <c r="D1046" s="4">
        <v>2378</v>
      </c>
    </row>
    <row r="1047" spans="1:4" x14ac:dyDescent="0.25">
      <c r="A1047" s="1">
        <v>44620</v>
      </c>
      <c r="B1047" t="s">
        <v>723</v>
      </c>
      <c r="C1047" t="s">
        <v>724</v>
      </c>
      <c r="D1047" s="4">
        <v>4407.5200000000041</v>
      </c>
    </row>
    <row r="1048" spans="1:4" x14ac:dyDescent="0.25">
      <c r="A1048" s="1">
        <v>44620</v>
      </c>
      <c r="B1048" t="s">
        <v>728</v>
      </c>
      <c r="C1048" t="s">
        <v>729</v>
      </c>
      <c r="D1048" s="4">
        <v>2796.9300000000658</v>
      </c>
    </row>
    <row r="1049" spans="1:4" x14ac:dyDescent="0.25">
      <c r="A1049" s="1">
        <v>44620</v>
      </c>
      <c r="B1049" t="s">
        <v>736</v>
      </c>
      <c r="C1049" t="s">
        <v>737</v>
      </c>
      <c r="D1049" s="4">
        <v>49578</v>
      </c>
    </row>
    <row r="1050" spans="1:4" x14ac:dyDescent="0.25">
      <c r="A1050" s="1">
        <v>44620</v>
      </c>
      <c r="B1050" t="s">
        <v>740</v>
      </c>
      <c r="C1050" t="s">
        <v>741</v>
      </c>
      <c r="D1050" s="4">
        <v>9880.7200000000012</v>
      </c>
    </row>
    <row r="1051" spans="1:4" x14ac:dyDescent="0.25">
      <c r="A1051" s="1">
        <v>44620</v>
      </c>
      <c r="B1051" t="s">
        <v>744</v>
      </c>
      <c r="C1051" t="s">
        <v>745</v>
      </c>
      <c r="D1051" s="4">
        <v>632.0900000000189</v>
      </c>
    </row>
    <row r="1052" spans="1:4" x14ac:dyDescent="0.25">
      <c r="A1052" s="1">
        <v>44620</v>
      </c>
      <c r="B1052" t="s">
        <v>749</v>
      </c>
      <c r="C1052" t="s">
        <v>750</v>
      </c>
      <c r="D1052" s="4">
        <v>1455.0300000000134</v>
      </c>
    </row>
    <row r="1053" spans="1:4" x14ac:dyDescent="0.25">
      <c r="A1053" s="1">
        <v>44620</v>
      </c>
      <c r="B1053" t="s">
        <v>753</v>
      </c>
      <c r="C1053" t="s">
        <v>754</v>
      </c>
      <c r="D1053" s="4">
        <v>44956.770000000004</v>
      </c>
    </row>
    <row r="1054" spans="1:4" x14ac:dyDescent="0.25">
      <c r="A1054" s="1">
        <v>44620</v>
      </c>
      <c r="B1054" t="s">
        <v>761</v>
      </c>
      <c r="C1054" t="s">
        <v>762</v>
      </c>
      <c r="D1054" s="4">
        <v>47.999999999998067</v>
      </c>
    </row>
    <row r="1055" spans="1:4" x14ac:dyDescent="0.25">
      <c r="A1055" s="1">
        <v>44620</v>
      </c>
      <c r="B1055" t="s">
        <v>1188</v>
      </c>
      <c r="C1055" t="s">
        <v>1189</v>
      </c>
      <c r="D1055" s="4">
        <v>1091.8000000000002</v>
      </c>
    </row>
    <row r="1056" spans="1:4" x14ac:dyDescent="0.25">
      <c r="A1056" s="1">
        <v>44620</v>
      </c>
      <c r="B1056" t="s">
        <v>1190</v>
      </c>
      <c r="C1056" t="s">
        <v>1191</v>
      </c>
      <c r="D1056" s="4">
        <v>0.47999999999999821</v>
      </c>
    </row>
    <row r="1057" spans="1:4" x14ac:dyDescent="0.25">
      <c r="A1057" s="1">
        <v>44620</v>
      </c>
      <c r="B1057" t="s">
        <v>68</v>
      </c>
      <c r="C1057" t="s">
        <v>69</v>
      </c>
      <c r="D1057" s="4">
        <v>2565.7700000000004</v>
      </c>
    </row>
    <row r="1058" spans="1:4" x14ac:dyDescent="0.25">
      <c r="A1058" s="1">
        <v>44620</v>
      </c>
      <c r="B1058" t="s">
        <v>70</v>
      </c>
      <c r="C1058" t="s">
        <v>71</v>
      </c>
      <c r="D1058" s="4">
        <v>1380.3049999999348</v>
      </c>
    </row>
    <row r="1059" spans="1:4" x14ac:dyDescent="0.25">
      <c r="A1059" s="1">
        <v>44620</v>
      </c>
      <c r="B1059" t="s">
        <v>72</v>
      </c>
      <c r="C1059" t="s">
        <v>73</v>
      </c>
      <c r="D1059" s="4">
        <v>6995.7099999999991</v>
      </c>
    </row>
    <row r="1060" spans="1:4" x14ac:dyDescent="0.25">
      <c r="A1060" s="1">
        <v>44620</v>
      </c>
      <c r="B1060" t="s">
        <v>78</v>
      </c>
      <c r="C1060" t="s">
        <v>79</v>
      </c>
      <c r="D1060" s="4">
        <v>183977.50000000471</v>
      </c>
    </row>
    <row r="1061" spans="1:4" x14ac:dyDescent="0.25">
      <c r="A1061" s="1">
        <v>44620</v>
      </c>
      <c r="B1061" t="s">
        <v>80</v>
      </c>
      <c r="C1061" t="s">
        <v>81</v>
      </c>
      <c r="D1061" s="4">
        <v>56798.079999999936</v>
      </c>
    </row>
    <row r="1062" spans="1:4" x14ac:dyDescent="0.25">
      <c r="A1062" s="1">
        <v>44620</v>
      </c>
      <c r="B1062" t="s">
        <v>810</v>
      </c>
      <c r="C1062" t="s">
        <v>811</v>
      </c>
      <c r="D1062" s="4">
        <v>124.4100000000069</v>
      </c>
    </row>
    <row r="1063" spans="1:4" x14ac:dyDescent="0.25">
      <c r="A1063" s="1">
        <v>44620</v>
      </c>
      <c r="B1063" t="s">
        <v>82</v>
      </c>
      <c r="C1063" t="s">
        <v>83</v>
      </c>
      <c r="D1063" s="4">
        <v>102773.58</v>
      </c>
    </row>
    <row r="1064" spans="1:4" x14ac:dyDescent="0.25">
      <c r="A1064" s="1">
        <v>44620</v>
      </c>
      <c r="B1064" t="s">
        <v>84</v>
      </c>
      <c r="C1064" t="s">
        <v>85</v>
      </c>
      <c r="D1064" s="4">
        <v>174346.44000000256</v>
      </c>
    </row>
    <row r="1065" spans="1:4" x14ac:dyDescent="0.25">
      <c r="A1065" s="1">
        <v>44620</v>
      </c>
      <c r="B1065" t="s">
        <v>86</v>
      </c>
      <c r="C1065" t="s">
        <v>87</v>
      </c>
      <c r="D1065" s="4">
        <v>78823.450000000026</v>
      </c>
    </row>
    <row r="1066" spans="1:4" x14ac:dyDescent="0.25">
      <c r="A1066" s="1">
        <v>44620</v>
      </c>
      <c r="B1066" t="s">
        <v>88</v>
      </c>
      <c r="C1066" t="s">
        <v>89</v>
      </c>
      <c r="D1066" s="4">
        <v>305836.8200000003</v>
      </c>
    </row>
    <row r="1067" spans="1:4" x14ac:dyDescent="0.25">
      <c r="A1067" s="1">
        <v>44620</v>
      </c>
      <c r="B1067" t="s">
        <v>90</v>
      </c>
      <c r="C1067" t="s">
        <v>91</v>
      </c>
      <c r="D1067" s="4">
        <v>47038.599999999991</v>
      </c>
    </row>
    <row r="1068" spans="1:4" x14ac:dyDescent="0.25">
      <c r="A1068" s="1">
        <v>44620</v>
      </c>
      <c r="B1068" t="s">
        <v>92</v>
      </c>
      <c r="C1068" t="s">
        <v>93</v>
      </c>
      <c r="D1068" s="4">
        <v>432766.93000000011</v>
      </c>
    </row>
    <row r="1069" spans="1:4" x14ac:dyDescent="0.25">
      <c r="A1069" s="1">
        <v>44620</v>
      </c>
      <c r="B1069" t="s">
        <v>94</v>
      </c>
      <c r="C1069" t="s">
        <v>95</v>
      </c>
      <c r="D1069" s="4">
        <v>111788.8</v>
      </c>
    </row>
    <row r="1070" spans="1:4" x14ac:dyDescent="0.25">
      <c r="A1070" s="1">
        <v>44620</v>
      </c>
      <c r="B1070" t="s">
        <v>96</v>
      </c>
      <c r="C1070" t="s">
        <v>97</v>
      </c>
      <c r="D1070" s="4">
        <v>131575.31</v>
      </c>
    </row>
    <row r="1071" spans="1:4" x14ac:dyDescent="0.25">
      <c r="A1071" s="1">
        <v>44620</v>
      </c>
      <c r="B1071" t="s">
        <v>100</v>
      </c>
      <c r="C1071" t="s">
        <v>101</v>
      </c>
      <c r="D1071" s="4">
        <v>1000153.42</v>
      </c>
    </row>
    <row r="1072" spans="1:4" x14ac:dyDescent="0.25">
      <c r="A1072" s="1">
        <v>44620</v>
      </c>
      <c r="B1072" t="s">
        <v>108</v>
      </c>
      <c r="C1072" t="s">
        <v>109</v>
      </c>
      <c r="D1072" s="4">
        <v>3000000</v>
      </c>
    </row>
    <row r="1073" spans="1:4" x14ac:dyDescent="0.25">
      <c r="A1073" s="1">
        <v>44620</v>
      </c>
      <c r="B1073" t="s">
        <v>979</v>
      </c>
      <c r="C1073" t="s">
        <v>980</v>
      </c>
      <c r="D1073" s="4">
        <v>611.02</v>
      </c>
    </row>
    <row r="1074" spans="1:4" x14ac:dyDescent="0.25">
      <c r="A1074" s="1">
        <v>44620</v>
      </c>
      <c r="B1074" t="s">
        <v>1117</v>
      </c>
      <c r="C1074" t="s">
        <v>1118</v>
      </c>
      <c r="D1074" s="4">
        <v>777.93000000000029</v>
      </c>
    </row>
    <row r="1075" spans="1:4" x14ac:dyDescent="0.25">
      <c r="A1075" s="1">
        <v>44620</v>
      </c>
      <c r="B1075" t="s">
        <v>846</v>
      </c>
      <c r="C1075" t="s">
        <v>847</v>
      </c>
      <c r="D1075" s="4">
        <v>-7150</v>
      </c>
    </row>
    <row r="1076" spans="1:4" x14ac:dyDescent="0.25">
      <c r="A1076" s="1">
        <v>44620</v>
      </c>
      <c r="B1076" t="s">
        <v>851</v>
      </c>
      <c r="C1076" t="s">
        <v>852</v>
      </c>
      <c r="D1076" s="4">
        <v>-100000</v>
      </c>
    </row>
    <row r="1077" spans="1:4" x14ac:dyDescent="0.25">
      <c r="A1077" s="1">
        <v>44620</v>
      </c>
      <c r="B1077" t="s">
        <v>855</v>
      </c>
      <c r="C1077" t="s">
        <v>856</v>
      </c>
      <c r="D1077" s="4">
        <v>-800000</v>
      </c>
    </row>
    <row r="1078" spans="1:4" x14ac:dyDescent="0.25">
      <c r="A1078" s="1">
        <v>44620</v>
      </c>
      <c r="B1078" t="s">
        <v>859</v>
      </c>
      <c r="C1078" t="s">
        <v>860</v>
      </c>
      <c r="D1078" s="4">
        <v>-47705.91</v>
      </c>
    </row>
    <row r="1079" spans="1:4" x14ac:dyDescent="0.25">
      <c r="A1079" s="1">
        <v>44620</v>
      </c>
      <c r="B1079" t="s">
        <v>1192</v>
      </c>
      <c r="C1079" t="s">
        <v>1193</v>
      </c>
      <c r="D1079" s="4">
        <v>-28972.579999999998</v>
      </c>
    </row>
    <row r="1080" spans="1:4" x14ac:dyDescent="0.25">
      <c r="A1080" s="1">
        <v>44620</v>
      </c>
      <c r="B1080" t="s">
        <v>865</v>
      </c>
      <c r="C1080" t="s">
        <v>866</v>
      </c>
      <c r="D1080" s="4">
        <v>-84286.290000000008</v>
      </c>
    </row>
    <row r="1081" spans="1:4" x14ac:dyDescent="0.25">
      <c r="A1081" s="1">
        <v>44620</v>
      </c>
      <c r="B1081" t="s">
        <v>1232</v>
      </c>
      <c r="C1081" t="s">
        <v>1233</v>
      </c>
      <c r="D1081" s="4">
        <v>-50741.535000002012</v>
      </c>
    </row>
    <row r="1082" spans="1:4" x14ac:dyDescent="0.25">
      <c r="A1082" s="1">
        <v>44620</v>
      </c>
      <c r="B1082" t="s">
        <v>871</v>
      </c>
      <c r="C1082" t="s">
        <v>872</v>
      </c>
      <c r="D1082" s="4">
        <v>-83370.91</v>
      </c>
    </row>
    <row r="1083" spans="1:4" x14ac:dyDescent="0.25">
      <c r="A1083" s="1">
        <v>44620</v>
      </c>
      <c r="B1083" t="s">
        <v>873</v>
      </c>
      <c r="C1083" t="s">
        <v>874</v>
      </c>
      <c r="D1083" s="4">
        <v>-187948.01</v>
      </c>
    </row>
    <row r="1084" spans="1:4" x14ac:dyDescent="0.25">
      <c r="A1084" s="1">
        <v>44620</v>
      </c>
      <c r="B1084" t="s">
        <v>875</v>
      </c>
      <c r="C1084" t="s">
        <v>876</v>
      </c>
      <c r="D1084" s="4">
        <v>-95239.54</v>
      </c>
    </row>
    <row r="1085" spans="1:4" x14ac:dyDescent="0.25">
      <c r="A1085" s="1">
        <v>44620</v>
      </c>
      <c r="B1085" t="s">
        <v>877</v>
      </c>
      <c r="C1085" t="s">
        <v>878</v>
      </c>
      <c r="D1085" s="4">
        <v>-917.25</v>
      </c>
    </row>
    <row r="1086" spans="1:4" x14ac:dyDescent="0.25">
      <c r="A1086" s="1">
        <v>44620</v>
      </c>
      <c r="B1086" t="s">
        <v>879</v>
      </c>
      <c r="C1086" t="s">
        <v>880</v>
      </c>
      <c r="D1086" s="4">
        <v>-40340.58</v>
      </c>
    </row>
    <row r="1087" spans="1:4" x14ac:dyDescent="0.25">
      <c r="A1087" s="1">
        <v>44620</v>
      </c>
      <c r="B1087" t="s">
        <v>881</v>
      </c>
      <c r="C1087" t="s">
        <v>882</v>
      </c>
      <c r="D1087" s="4">
        <v>-14767.59</v>
      </c>
    </row>
    <row r="1088" spans="1:4" x14ac:dyDescent="0.25">
      <c r="A1088" s="1">
        <v>44620</v>
      </c>
      <c r="B1088" t="s">
        <v>883</v>
      </c>
      <c r="C1088" t="s">
        <v>884</v>
      </c>
      <c r="D1088" s="4">
        <v>-25739.86</v>
      </c>
    </row>
    <row r="1089" spans="1:4" x14ac:dyDescent="0.25">
      <c r="A1089" s="1">
        <v>44620</v>
      </c>
      <c r="B1089" t="s">
        <v>885</v>
      </c>
      <c r="C1089" t="s">
        <v>886</v>
      </c>
      <c r="D1089" s="4">
        <v>-6081.13</v>
      </c>
    </row>
    <row r="1090" spans="1:4" x14ac:dyDescent="0.25">
      <c r="A1090" s="1">
        <v>44620</v>
      </c>
      <c r="B1090" t="s">
        <v>887</v>
      </c>
      <c r="C1090" t="s">
        <v>888</v>
      </c>
      <c r="D1090" s="4">
        <v>-10000</v>
      </c>
    </row>
    <row r="1091" spans="1:4" x14ac:dyDescent="0.25">
      <c r="A1091" s="1">
        <v>44620</v>
      </c>
      <c r="B1091" t="s">
        <v>889</v>
      </c>
      <c r="C1091" t="s">
        <v>890</v>
      </c>
      <c r="D1091" s="4">
        <v>-30000</v>
      </c>
    </row>
    <row r="1092" spans="1:4" x14ac:dyDescent="0.25">
      <c r="A1092" s="1">
        <v>44620</v>
      </c>
      <c r="B1092" t="s">
        <v>891</v>
      </c>
      <c r="C1092" t="s">
        <v>892</v>
      </c>
      <c r="D1092" s="4">
        <v>-2743</v>
      </c>
    </row>
    <row r="1093" spans="1:4" x14ac:dyDescent="0.25">
      <c r="A1093" s="1">
        <v>44620</v>
      </c>
      <c r="B1093" t="s">
        <v>893</v>
      </c>
      <c r="C1093" t="s">
        <v>894</v>
      </c>
      <c r="D1093" s="4">
        <v>-97540.050000000017</v>
      </c>
    </row>
    <row r="1094" spans="1:4" x14ac:dyDescent="0.25">
      <c r="A1094" s="1">
        <v>44620</v>
      </c>
      <c r="B1094" t="s">
        <v>895</v>
      </c>
      <c r="C1094" t="s">
        <v>896</v>
      </c>
      <c r="D1094" s="4">
        <v>-34985</v>
      </c>
    </row>
    <row r="1095" spans="1:4" x14ac:dyDescent="0.25">
      <c r="A1095" s="1">
        <v>44620</v>
      </c>
      <c r="B1095" t="s">
        <v>897</v>
      </c>
      <c r="C1095" t="s">
        <v>898</v>
      </c>
      <c r="D1095" s="4">
        <v>-2450900</v>
      </c>
    </row>
    <row r="1096" spans="1:4" x14ac:dyDescent="0.25">
      <c r="A1096" s="1">
        <v>44620</v>
      </c>
      <c r="B1096" t="s">
        <v>1195</v>
      </c>
      <c r="C1096" t="s">
        <v>1196</v>
      </c>
      <c r="D1096" s="4">
        <v>-77020.44</v>
      </c>
    </row>
    <row r="1097" spans="1:4" x14ac:dyDescent="0.25">
      <c r="A1097" s="1">
        <v>44620</v>
      </c>
      <c r="B1097" t="s">
        <v>1197</v>
      </c>
      <c r="C1097" t="s">
        <v>1198</v>
      </c>
      <c r="D1097" s="4">
        <v>-27000</v>
      </c>
    </row>
    <row r="1098" spans="1:4" x14ac:dyDescent="0.25">
      <c r="A1098" s="1">
        <v>44620</v>
      </c>
      <c r="B1098" t="s">
        <v>145</v>
      </c>
      <c r="C1098" t="s">
        <v>1199</v>
      </c>
      <c r="D1098" s="4">
        <v>-630595</v>
      </c>
    </row>
    <row r="1099" spans="1:4" x14ac:dyDescent="0.25">
      <c r="A1099" s="1">
        <v>44620</v>
      </c>
      <c r="B1099" t="s">
        <v>1200</v>
      </c>
      <c r="C1099" t="s">
        <v>1201</v>
      </c>
      <c r="D1099" s="4">
        <v>-17571</v>
      </c>
    </row>
    <row r="1100" spans="1:4" x14ac:dyDescent="0.25">
      <c r="A1100" s="1">
        <v>44620</v>
      </c>
      <c r="B1100" t="s">
        <v>902</v>
      </c>
      <c r="C1100" t="s">
        <v>903</v>
      </c>
      <c r="D1100" s="4">
        <v>-121131.1</v>
      </c>
    </row>
    <row r="1101" spans="1:4" x14ac:dyDescent="0.25">
      <c r="A1101" s="1">
        <v>44620</v>
      </c>
      <c r="B1101" t="s">
        <v>905</v>
      </c>
      <c r="C1101" t="s">
        <v>906</v>
      </c>
      <c r="D1101" s="4">
        <v>-251322.11</v>
      </c>
    </row>
    <row r="1102" spans="1:4" x14ac:dyDescent="0.25">
      <c r="A1102" s="1">
        <v>44620</v>
      </c>
      <c r="B1102" t="s">
        <v>907</v>
      </c>
      <c r="C1102" t="s">
        <v>908</v>
      </c>
      <c r="D1102" s="4">
        <v>-40731.19</v>
      </c>
    </row>
    <row r="1103" spans="1:4" x14ac:dyDescent="0.25">
      <c r="A1103" s="1">
        <v>44620</v>
      </c>
      <c r="B1103" t="s">
        <v>909</v>
      </c>
      <c r="C1103" t="s">
        <v>910</v>
      </c>
      <c r="D1103" s="4">
        <v>-2737.0299999999943</v>
      </c>
    </row>
    <row r="1104" spans="1:4" x14ac:dyDescent="0.25">
      <c r="A1104" s="1">
        <v>44620</v>
      </c>
      <c r="B1104" t="s">
        <v>913</v>
      </c>
      <c r="C1104" t="s">
        <v>914</v>
      </c>
      <c r="D1104" s="4">
        <v>-120389.22</v>
      </c>
    </row>
    <row r="1105" spans="1:4" x14ac:dyDescent="0.25">
      <c r="A1105" s="1">
        <v>44620</v>
      </c>
      <c r="B1105" t="s">
        <v>921</v>
      </c>
      <c r="C1105" t="s">
        <v>922</v>
      </c>
      <c r="D1105" s="4">
        <v>-62708.980000000032</v>
      </c>
    </row>
    <row r="1106" spans="1:4" x14ac:dyDescent="0.25">
      <c r="A1106" s="1">
        <v>44620</v>
      </c>
      <c r="B1106" t="s">
        <v>110</v>
      </c>
      <c r="C1106" t="s">
        <v>926</v>
      </c>
      <c r="D1106" s="4">
        <v>-212413.36</v>
      </c>
    </row>
    <row r="1107" spans="1:4" x14ac:dyDescent="0.25">
      <c r="A1107" s="1">
        <v>44620</v>
      </c>
      <c r="B1107" t="s">
        <v>929</v>
      </c>
      <c r="C1107" t="s">
        <v>930</v>
      </c>
      <c r="D1107" s="4">
        <v>-6056.3700000000135</v>
      </c>
    </row>
    <row r="1108" spans="1:4" x14ac:dyDescent="0.25">
      <c r="A1108" s="1">
        <v>44620</v>
      </c>
      <c r="B1108" t="s">
        <v>112</v>
      </c>
      <c r="C1108" t="s">
        <v>937</v>
      </c>
      <c r="D1108" s="4">
        <v>-700000</v>
      </c>
    </row>
    <row r="1109" spans="1:4" x14ac:dyDescent="0.25">
      <c r="A1109" s="1">
        <v>44620</v>
      </c>
      <c r="B1109" t="s">
        <v>115</v>
      </c>
      <c r="C1109" t="s">
        <v>944</v>
      </c>
      <c r="D1109" s="4">
        <v>-229288.33000000002</v>
      </c>
    </row>
    <row r="1110" spans="1:4" x14ac:dyDescent="0.25">
      <c r="A1110" s="1">
        <v>44620</v>
      </c>
      <c r="B1110" t="s">
        <v>117</v>
      </c>
      <c r="C1110" t="s">
        <v>947</v>
      </c>
      <c r="D1110" s="4">
        <v>-95227.98000000001</v>
      </c>
    </row>
    <row r="1111" spans="1:4" x14ac:dyDescent="0.25">
      <c r="A1111" s="1">
        <v>44620</v>
      </c>
      <c r="B1111" t="s">
        <v>119</v>
      </c>
      <c r="C1111" t="s">
        <v>1202</v>
      </c>
      <c r="D1111" s="4">
        <v>-110275.99</v>
      </c>
    </row>
    <row r="1112" spans="1:4" x14ac:dyDescent="0.25">
      <c r="A1112" s="1">
        <v>44620</v>
      </c>
      <c r="B1112" t="s">
        <v>121</v>
      </c>
      <c r="C1112" t="s">
        <v>1203</v>
      </c>
      <c r="D1112" s="4">
        <v>-2423509.5699999998</v>
      </c>
    </row>
    <row r="1113" spans="1:4" x14ac:dyDescent="0.25">
      <c r="A1113" s="1">
        <v>44620</v>
      </c>
      <c r="B1113" t="s">
        <v>965</v>
      </c>
      <c r="C1113" t="s">
        <v>966</v>
      </c>
      <c r="D1113" s="4">
        <v>-79166.570000000123</v>
      </c>
    </row>
    <row r="1114" spans="1:4" x14ac:dyDescent="0.25">
      <c r="A1114" s="1">
        <v>44620</v>
      </c>
      <c r="B1114" t="s">
        <v>123</v>
      </c>
      <c r="C1114" t="s">
        <v>1204</v>
      </c>
      <c r="D1114" s="4">
        <v>-83550</v>
      </c>
    </row>
    <row r="1115" spans="1:4" x14ac:dyDescent="0.25">
      <c r="A1115" s="1">
        <v>44620</v>
      </c>
      <c r="B1115" t="s">
        <v>975</v>
      </c>
      <c r="C1115" t="s">
        <v>976</v>
      </c>
      <c r="D1115" s="4">
        <v>-519030.34000000032</v>
      </c>
    </row>
    <row r="1116" spans="1:4" x14ac:dyDescent="0.25">
      <c r="A1116" s="1">
        <v>44620</v>
      </c>
      <c r="B1116" t="s">
        <v>983</v>
      </c>
      <c r="C1116" t="s">
        <v>984</v>
      </c>
      <c r="D1116" s="4">
        <v>-14210.56</v>
      </c>
    </row>
    <row r="1117" spans="1:4" x14ac:dyDescent="0.25">
      <c r="A1117" s="1">
        <v>44620</v>
      </c>
      <c r="B1117" t="s">
        <v>995</v>
      </c>
      <c r="C1117" t="s">
        <v>996</v>
      </c>
      <c r="D1117" s="4">
        <v>-140362.99999999997</v>
      </c>
    </row>
    <row r="1118" spans="1:4" x14ac:dyDescent="0.25">
      <c r="A1118" s="1">
        <v>44620</v>
      </c>
      <c r="B1118" t="s">
        <v>1003</v>
      </c>
      <c r="C1118" t="s">
        <v>1004</v>
      </c>
      <c r="D1118" s="4">
        <v>-93370.430000000008</v>
      </c>
    </row>
    <row r="1119" spans="1:4" x14ac:dyDescent="0.25">
      <c r="A1119" s="1">
        <v>44620</v>
      </c>
      <c r="B1119" t="s">
        <v>1015</v>
      </c>
      <c r="C1119" t="s">
        <v>1016</v>
      </c>
      <c r="D1119" s="4">
        <v>-4196.590000000002</v>
      </c>
    </row>
    <row r="1120" spans="1:4" x14ac:dyDescent="0.25">
      <c r="A1120" s="1">
        <v>44620</v>
      </c>
      <c r="B1120" t="s">
        <v>1019</v>
      </c>
      <c r="C1120" t="s">
        <v>1020</v>
      </c>
      <c r="D1120" s="4">
        <v>-720.00000000004275</v>
      </c>
    </row>
    <row r="1121" spans="1:4" x14ac:dyDescent="0.25">
      <c r="A1121" s="1">
        <v>44620</v>
      </c>
      <c r="B1121" t="s">
        <v>1023</v>
      </c>
      <c r="C1121" t="s">
        <v>1024</v>
      </c>
      <c r="D1121" s="4">
        <v>-7280.0000000000009</v>
      </c>
    </row>
    <row r="1122" spans="1:4" x14ac:dyDescent="0.25">
      <c r="A1122" s="1">
        <v>44620</v>
      </c>
      <c r="B1122" t="s">
        <v>1207</v>
      </c>
      <c r="C1122" t="s">
        <v>1208</v>
      </c>
      <c r="D1122" s="4">
        <v>-21.000000000014552</v>
      </c>
    </row>
    <row r="1123" spans="1:4" x14ac:dyDescent="0.25">
      <c r="A1123" s="1">
        <v>44620</v>
      </c>
      <c r="B1123" t="s">
        <v>1033</v>
      </c>
      <c r="C1123" t="s">
        <v>1034</v>
      </c>
      <c r="D1123" s="4">
        <v>-252845.84999999998</v>
      </c>
    </row>
    <row r="1124" spans="1:4" x14ac:dyDescent="0.25">
      <c r="A1124" s="1">
        <v>44620</v>
      </c>
      <c r="B1124" t="s">
        <v>1209</v>
      </c>
      <c r="C1124" t="s">
        <v>1210</v>
      </c>
      <c r="D1124" s="4">
        <v>-63391.119999999995</v>
      </c>
    </row>
    <row r="1125" spans="1:4" x14ac:dyDescent="0.25">
      <c r="A1125" s="1">
        <v>44620</v>
      </c>
      <c r="B1125" t="s">
        <v>1230</v>
      </c>
      <c r="C1125" t="s">
        <v>1231</v>
      </c>
      <c r="D1125" s="4">
        <v>-17903.579999999958</v>
      </c>
    </row>
    <row r="1126" spans="1:4" x14ac:dyDescent="0.25">
      <c r="A1126" s="1">
        <v>44620</v>
      </c>
      <c r="B1126" t="s">
        <v>1050</v>
      </c>
      <c r="C1126" t="s">
        <v>1051</v>
      </c>
      <c r="D1126" s="4">
        <v>-34417.909999999967</v>
      </c>
    </row>
    <row r="1127" spans="1:4" x14ac:dyDescent="0.25">
      <c r="A1127" s="1">
        <v>44620</v>
      </c>
      <c r="B1127" t="s">
        <v>1054</v>
      </c>
      <c r="C1127" t="s">
        <v>1055</v>
      </c>
      <c r="D1127" s="4">
        <v>-3538.6100000000015</v>
      </c>
    </row>
    <row r="1128" spans="1:4" x14ac:dyDescent="0.25">
      <c r="A1128" s="1">
        <v>44620</v>
      </c>
      <c r="B1128" t="s">
        <v>1211</v>
      </c>
      <c r="C1128" t="s">
        <v>1212</v>
      </c>
      <c r="D1128" s="4">
        <v>-267.07</v>
      </c>
    </row>
    <row r="1129" spans="1:4" x14ac:dyDescent="0.25">
      <c r="A1129" s="1">
        <v>44620</v>
      </c>
      <c r="B1129" t="s">
        <v>1060</v>
      </c>
      <c r="C1129" t="s">
        <v>1061</v>
      </c>
      <c r="D1129" s="4">
        <v>-0.39000000003557034</v>
      </c>
    </row>
    <row r="1130" spans="1:4" x14ac:dyDescent="0.25">
      <c r="A1130" s="1">
        <v>44620</v>
      </c>
      <c r="B1130" t="s">
        <v>1064</v>
      </c>
      <c r="C1130" t="s">
        <v>1065</v>
      </c>
      <c r="D1130" s="4">
        <v>-2.2799999999999727</v>
      </c>
    </row>
    <row r="1131" spans="1:4" x14ac:dyDescent="0.25">
      <c r="A1131" s="1">
        <v>44620</v>
      </c>
      <c r="B1131" t="s">
        <v>1072</v>
      </c>
      <c r="C1131" t="s">
        <v>1073</v>
      </c>
      <c r="D1131" s="4">
        <v>-30002.470000000005</v>
      </c>
    </row>
    <row r="1132" spans="1:4" x14ac:dyDescent="0.25">
      <c r="A1132" s="1">
        <v>44620</v>
      </c>
      <c r="B1132" t="s">
        <v>1076</v>
      </c>
      <c r="C1132" t="s">
        <v>1077</v>
      </c>
      <c r="D1132" s="4">
        <v>-15691.84</v>
      </c>
    </row>
    <row r="1133" spans="1:4" x14ac:dyDescent="0.25">
      <c r="A1133" s="1">
        <v>44620</v>
      </c>
      <c r="B1133" t="s">
        <v>1234</v>
      </c>
      <c r="C1133" t="s">
        <v>1235</v>
      </c>
      <c r="D1133" s="4">
        <v>-3.4000000000000909</v>
      </c>
    </row>
    <row r="1134" spans="1:4" x14ac:dyDescent="0.25">
      <c r="A1134" s="1">
        <v>44620</v>
      </c>
      <c r="B1134" t="s">
        <v>1215</v>
      </c>
      <c r="C1134" t="s">
        <v>1216</v>
      </c>
      <c r="D1134" s="4">
        <v>-6.24</v>
      </c>
    </row>
    <row r="1135" spans="1:4" x14ac:dyDescent="0.25">
      <c r="A1135" s="1">
        <v>44620</v>
      </c>
      <c r="B1135" t="s">
        <v>1217</v>
      </c>
      <c r="C1135" t="s">
        <v>1218</v>
      </c>
      <c r="D1135" s="4">
        <v>-336.31</v>
      </c>
    </row>
    <row r="1136" spans="1:4" x14ac:dyDescent="0.25">
      <c r="A1136" s="1">
        <v>44620</v>
      </c>
      <c r="B1136" t="s">
        <v>1087</v>
      </c>
      <c r="C1136" t="s">
        <v>1088</v>
      </c>
      <c r="D1136" s="4">
        <v>-192.25</v>
      </c>
    </row>
    <row r="1137" spans="1:4" x14ac:dyDescent="0.25">
      <c r="A1137" s="1">
        <v>44620</v>
      </c>
      <c r="B1137" t="s">
        <v>1091</v>
      </c>
      <c r="C1137" t="s">
        <v>1092</v>
      </c>
      <c r="D1137" s="4">
        <v>-1036.75</v>
      </c>
    </row>
    <row r="1138" spans="1:4" x14ac:dyDescent="0.25">
      <c r="A1138" s="1">
        <v>44620</v>
      </c>
      <c r="B1138" t="s">
        <v>1095</v>
      </c>
      <c r="C1138" t="s">
        <v>1096</v>
      </c>
      <c r="D1138" s="4">
        <v>-188.94000000000011</v>
      </c>
    </row>
    <row r="1139" spans="1:4" x14ac:dyDescent="0.25">
      <c r="A1139" s="1">
        <v>44620</v>
      </c>
      <c r="B1139" t="s">
        <v>1099</v>
      </c>
      <c r="C1139" t="s">
        <v>1100</v>
      </c>
      <c r="D1139" s="4">
        <v>-152.17000000000007</v>
      </c>
    </row>
    <row r="1140" spans="1:4" x14ac:dyDescent="0.25">
      <c r="A1140" s="1">
        <v>44620</v>
      </c>
      <c r="B1140" t="s">
        <v>1103</v>
      </c>
      <c r="C1140" t="s">
        <v>1104</v>
      </c>
      <c r="D1140" s="4">
        <v>-887.10999999999945</v>
      </c>
    </row>
    <row r="1141" spans="1:4" x14ac:dyDescent="0.25">
      <c r="A1141" s="1">
        <v>44620</v>
      </c>
      <c r="B1141" t="s">
        <v>1107</v>
      </c>
      <c r="C1141" t="s">
        <v>1108</v>
      </c>
      <c r="D1141" s="4">
        <v>-453.61000000000013</v>
      </c>
    </row>
    <row r="1142" spans="1:4" x14ac:dyDescent="0.25">
      <c r="A1142" s="1">
        <v>44620</v>
      </c>
      <c r="B1142" t="s">
        <v>1109</v>
      </c>
      <c r="C1142" t="s">
        <v>1110</v>
      </c>
      <c r="D1142" s="4">
        <v>-314.84000000000015</v>
      </c>
    </row>
    <row r="1143" spans="1:4" x14ac:dyDescent="0.25">
      <c r="A1143" s="1">
        <v>44620</v>
      </c>
      <c r="B1143" t="s">
        <v>1115</v>
      </c>
      <c r="C1143" t="s">
        <v>1116</v>
      </c>
      <c r="D1143" s="4">
        <v>-127.75000000001921</v>
      </c>
    </row>
    <row r="1144" spans="1:4" x14ac:dyDescent="0.25">
      <c r="A1144" s="1">
        <v>44620</v>
      </c>
      <c r="B1144" t="s">
        <v>1219</v>
      </c>
      <c r="C1144" t="s">
        <v>1220</v>
      </c>
      <c r="D1144" s="4">
        <v>-842.31</v>
      </c>
    </row>
    <row r="1145" spans="1:4" x14ac:dyDescent="0.25">
      <c r="A1145" s="1">
        <v>44620</v>
      </c>
      <c r="B1145" t="s">
        <v>1119</v>
      </c>
      <c r="C1145" t="s">
        <v>1120</v>
      </c>
      <c r="D1145" s="4">
        <v>-20328.949999999993</v>
      </c>
    </row>
    <row r="1146" spans="1:4" x14ac:dyDescent="0.25">
      <c r="A1146" s="1">
        <v>44620</v>
      </c>
      <c r="B1146" t="s">
        <v>1122</v>
      </c>
      <c r="C1146" t="s">
        <v>1123</v>
      </c>
      <c r="D1146" s="4">
        <v>-404.82000000000062</v>
      </c>
    </row>
    <row r="1147" spans="1:4" x14ac:dyDescent="0.25">
      <c r="A1147" s="1">
        <v>44620</v>
      </c>
      <c r="B1147" t="s">
        <v>1124</v>
      </c>
      <c r="C1147" t="s">
        <v>1125</v>
      </c>
      <c r="D1147" s="4">
        <v>-230549.41</v>
      </c>
    </row>
    <row r="1148" spans="1:4" x14ac:dyDescent="0.25">
      <c r="A1148" s="1">
        <v>44651</v>
      </c>
      <c r="B1148" t="s">
        <v>1084</v>
      </c>
      <c r="C1148" t="s">
        <v>1085</v>
      </c>
      <c r="D1148" s="4">
        <v>-6470</v>
      </c>
    </row>
    <row r="1149" spans="1:4" x14ac:dyDescent="0.25">
      <c r="A1149" s="1">
        <v>44651</v>
      </c>
      <c r="B1149" t="s">
        <v>1500</v>
      </c>
      <c r="C1149" t="s">
        <v>1501</v>
      </c>
      <c r="D1149" s="4">
        <v>246031.81</v>
      </c>
    </row>
    <row r="1150" spans="1:4" x14ac:dyDescent="0.25">
      <c r="A1150" s="1">
        <v>44651</v>
      </c>
      <c r="B1150" t="s">
        <v>565</v>
      </c>
      <c r="C1150" t="s">
        <v>566</v>
      </c>
      <c r="D1150" s="4">
        <v>86170.109999999986</v>
      </c>
    </row>
    <row r="1151" spans="1:4" x14ac:dyDescent="0.25">
      <c r="A1151" s="1">
        <v>44651</v>
      </c>
      <c r="B1151" t="s">
        <v>568</v>
      </c>
      <c r="C1151" t="s">
        <v>569</v>
      </c>
      <c r="D1151" s="4">
        <v>26529.3</v>
      </c>
    </row>
    <row r="1152" spans="1:4" x14ac:dyDescent="0.25">
      <c r="A1152" s="1">
        <v>44651</v>
      </c>
      <c r="B1152" t="s">
        <v>574</v>
      </c>
      <c r="C1152" t="s">
        <v>575</v>
      </c>
      <c r="D1152" s="4">
        <v>19328.349999999999</v>
      </c>
    </row>
    <row r="1153" spans="1:4" x14ac:dyDescent="0.25">
      <c r="A1153" s="1">
        <v>44651</v>
      </c>
      <c r="B1153" t="s">
        <v>578</v>
      </c>
      <c r="C1153" t="s">
        <v>579</v>
      </c>
      <c r="D1153" s="4">
        <v>3235.3900000000003</v>
      </c>
    </row>
    <row r="1154" spans="1:4" x14ac:dyDescent="0.25">
      <c r="A1154" s="1">
        <v>44651</v>
      </c>
      <c r="B1154" t="s">
        <v>582</v>
      </c>
      <c r="C1154" t="s">
        <v>583</v>
      </c>
      <c r="D1154" s="4">
        <v>7681.89</v>
      </c>
    </row>
    <row r="1155" spans="1:4" x14ac:dyDescent="0.25">
      <c r="A1155" s="1">
        <v>44651</v>
      </c>
      <c r="B1155" t="s">
        <v>586</v>
      </c>
      <c r="C1155" t="s">
        <v>587</v>
      </c>
      <c r="D1155" s="4">
        <v>1691.8800000000003</v>
      </c>
    </row>
    <row r="1156" spans="1:4" x14ac:dyDescent="0.25">
      <c r="A1156" s="1">
        <v>44651</v>
      </c>
      <c r="B1156" t="s">
        <v>590</v>
      </c>
      <c r="C1156" t="s">
        <v>591</v>
      </c>
      <c r="D1156" s="4">
        <v>1557.0900000000001</v>
      </c>
    </row>
    <row r="1157" spans="1:4" x14ac:dyDescent="0.25">
      <c r="A1157" s="1">
        <v>44651</v>
      </c>
      <c r="B1157" t="s">
        <v>595</v>
      </c>
      <c r="C1157" t="s">
        <v>596</v>
      </c>
      <c r="D1157" s="4">
        <v>1434.9299999999998</v>
      </c>
    </row>
    <row r="1158" spans="1:4" x14ac:dyDescent="0.25">
      <c r="A1158" s="1">
        <v>44651</v>
      </c>
      <c r="B1158" t="s">
        <v>603</v>
      </c>
      <c r="C1158" t="s">
        <v>604</v>
      </c>
      <c r="D1158" s="4">
        <v>2624.63</v>
      </c>
    </row>
    <row r="1159" spans="1:4" x14ac:dyDescent="0.25">
      <c r="A1159" s="1">
        <v>44651</v>
      </c>
      <c r="B1159" t="s">
        <v>1128</v>
      </c>
      <c r="C1159" t="s">
        <v>1129</v>
      </c>
      <c r="D1159" s="4">
        <v>34518</v>
      </c>
    </row>
    <row r="1160" spans="1:4" x14ac:dyDescent="0.25">
      <c r="A1160" s="1">
        <v>44651</v>
      </c>
      <c r="B1160" t="s">
        <v>1130</v>
      </c>
      <c r="C1160" t="s">
        <v>1131</v>
      </c>
      <c r="D1160" s="4">
        <v>114937.92</v>
      </c>
    </row>
    <row r="1161" spans="1:4" x14ac:dyDescent="0.25">
      <c r="A1161" s="1">
        <v>44651</v>
      </c>
      <c r="B1161" t="s">
        <v>627</v>
      </c>
      <c r="C1161" t="s">
        <v>628</v>
      </c>
      <c r="D1161" s="4">
        <v>66309.37</v>
      </c>
    </row>
    <row r="1162" spans="1:4" x14ac:dyDescent="0.25">
      <c r="A1162" s="1">
        <v>44651</v>
      </c>
      <c r="B1162" t="s">
        <v>631</v>
      </c>
      <c r="C1162" t="s">
        <v>632</v>
      </c>
      <c r="D1162" s="4">
        <v>292.2</v>
      </c>
    </row>
    <row r="1163" spans="1:4" x14ac:dyDescent="0.25">
      <c r="A1163" s="1">
        <v>44651</v>
      </c>
      <c r="B1163" t="s">
        <v>633</v>
      </c>
      <c r="C1163" t="s">
        <v>634</v>
      </c>
      <c r="D1163" s="4">
        <v>4439.7000000000007</v>
      </c>
    </row>
    <row r="1164" spans="1:4" x14ac:dyDescent="0.25">
      <c r="A1164" s="1">
        <v>44651</v>
      </c>
      <c r="B1164" t="s">
        <v>644</v>
      </c>
      <c r="C1164" t="s">
        <v>645</v>
      </c>
      <c r="D1164" s="4">
        <v>69321.399999999994</v>
      </c>
    </row>
    <row r="1165" spans="1:4" x14ac:dyDescent="0.25">
      <c r="A1165" s="1">
        <v>44651</v>
      </c>
      <c r="B1165" t="s">
        <v>646</v>
      </c>
      <c r="C1165" t="s">
        <v>647</v>
      </c>
      <c r="D1165" s="4">
        <v>103180.25</v>
      </c>
    </row>
    <row r="1166" spans="1:4" x14ac:dyDescent="0.25">
      <c r="A1166" s="1">
        <v>44651</v>
      </c>
      <c r="B1166" t="s">
        <v>650</v>
      </c>
      <c r="C1166" t="s">
        <v>651</v>
      </c>
      <c r="D1166" s="4">
        <v>9057.119999999999</v>
      </c>
    </row>
    <row r="1167" spans="1:4" x14ac:dyDescent="0.25">
      <c r="A1167" s="1">
        <v>44651</v>
      </c>
      <c r="B1167" t="s">
        <v>652</v>
      </c>
      <c r="C1167" t="s">
        <v>653</v>
      </c>
      <c r="D1167" s="4">
        <v>4841.6100000000006</v>
      </c>
    </row>
    <row r="1168" spans="1:4" x14ac:dyDescent="0.25">
      <c r="A1168" s="1">
        <v>44651</v>
      </c>
      <c r="B1168" t="s">
        <v>656</v>
      </c>
      <c r="C1168" t="s">
        <v>657</v>
      </c>
      <c r="D1168" s="4">
        <v>427.20999999999992</v>
      </c>
    </row>
    <row r="1169" spans="1:4" x14ac:dyDescent="0.25">
      <c r="A1169" s="1">
        <v>44651</v>
      </c>
      <c r="B1169" t="s">
        <v>663</v>
      </c>
      <c r="C1169" t="s">
        <v>664</v>
      </c>
      <c r="D1169" s="4">
        <v>911.94</v>
      </c>
    </row>
    <row r="1170" spans="1:4" x14ac:dyDescent="0.25">
      <c r="A1170" s="1">
        <v>44651</v>
      </c>
      <c r="B1170" t="s">
        <v>668</v>
      </c>
      <c r="C1170" t="s">
        <v>669</v>
      </c>
      <c r="D1170" s="4">
        <v>1123.69</v>
      </c>
    </row>
    <row r="1171" spans="1:4" x14ac:dyDescent="0.25">
      <c r="A1171" s="1">
        <v>44651</v>
      </c>
      <c r="B1171" t="s">
        <v>676</v>
      </c>
      <c r="C1171" t="s">
        <v>677</v>
      </c>
      <c r="D1171" s="4">
        <v>15592</v>
      </c>
    </row>
    <row r="1172" spans="1:4" x14ac:dyDescent="0.25">
      <c r="A1172" s="1">
        <v>44651</v>
      </c>
      <c r="B1172" t="s">
        <v>698</v>
      </c>
      <c r="C1172" t="s">
        <v>699</v>
      </c>
      <c r="D1172" s="4">
        <v>2382</v>
      </c>
    </row>
    <row r="1173" spans="1:4" x14ac:dyDescent="0.25">
      <c r="A1173" s="1">
        <v>44651</v>
      </c>
      <c r="B1173" t="s">
        <v>1132</v>
      </c>
      <c r="C1173" t="s">
        <v>1133</v>
      </c>
      <c r="D1173" s="4">
        <v>17850</v>
      </c>
    </row>
    <row r="1174" spans="1:4" x14ac:dyDescent="0.25">
      <c r="A1174" s="1">
        <v>44651</v>
      </c>
      <c r="B1174" t="s">
        <v>1134</v>
      </c>
      <c r="C1174" t="s">
        <v>1135</v>
      </c>
      <c r="D1174" s="4">
        <v>16899.899999999998</v>
      </c>
    </row>
    <row r="1175" spans="1:4" x14ac:dyDescent="0.25">
      <c r="A1175" s="1">
        <v>44651</v>
      </c>
      <c r="B1175" t="s">
        <v>1136</v>
      </c>
      <c r="C1175" t="s">
        <v>1137</v>
      </c>
      <c r="D1175" s="4">
        <v>14300.01</v>
      </c>
    </row>
    <row r="1176" spans="1:4" x14ac:dyDescent="0.25">
      <c r="A1176" s="1">
        <v>44651</v>
      </c>
      <c r="B1176" t="s">
        <v>1140</v>
      </c>
      <c r="C1176" t="s">
        <v>1141</v>
      </c>
      <c r="D1176" s="4">
        <v>1250</v>
      </c>
    </row>
    <row r="1177" spans="1:4" x14ac:dyDescent="0.25">
      <c r="A1177" s="1">
        <v>44651</v>
      </c>
      <c r="B1177" t="s">
        <v>1221</v>
      </c>
      <c r="C1177" t="s">
        <v>1222</v>
      </c>
      <c r="D1177" s="4">
        <v>7846.32</v>
      </c>
    </row>
    <row r="1178" spans="1:4" x14ac:dyDescent="0.25">
      <c r="A1178" s="1">
        <v>44651</v>
      </c>
      <c r="B1178" t="s">
        <v>704</v>
      </c>
      <c r="C1178" t="s">
        <v>705</v>
      </c>
      <c r="D1178" s="4">
        <v>5733.1200000000008</v>
      </c>
    </row>
    <row r="1179" spans="1:4" x14ac:dyDescent="0.25">
      <c r="A1179" s="1">
        <v>44651</v>
      </c>
      <c r="B1179" t="s">
        <v>708</v>
      </c>
      <c r="C1179" t="s">
        <v>709</v>
      </c>
      <c r="D1179" s="4">
        <v>1414.1000000000001</v>
      </c>
    </row>
    <row r="1180" spans="1:4" x14ac:dyDescent="0.25">
      <c r="A1180" s="1">
        <v>44651</v>
      </c>
      <c r="B1180" t="s">
        <v>712</v>
      </c>
      <c r="C1180" t="s">
        <v>713</v>
      </c>
      <c r="D1180" s="4">
        <v>916.69</v>
      </c>
    </row>
    <row r="1181" spans="1:4" x14ac:dyDescent="0.25">
      <c r="A1181" s="1">
        <v>44651</v>
      </c>
      <c r="B1181" t="s">
        <v>717</v>
      </c>
      <c r="C1181" t="s">
        <v>718</v>
      </c>
      <c r="D1181" s="4">
        <v>209.37</v>
      </c>
    </row>
    <row r="1182" spans="1:4" x14ac:dyDescent="0.25">
      <c r="A1182" s="1">
        <v>44651</v>
      </c>
      <c r="B1182" t="s">
        <v>719</v>
      </c>
      <c r="C1182" t="s">
        <v>720</v>
      </c>
      <c r="D1182" s="4">
        <v>2577.7299999999996</v>
      </c>
    </row>
    <row r="1183" spans="1:4" x14ac:dyDescent="0.25">
      <c r="A1183" s="1">
        <v>44651</v>
      </c>
      <c r="B1183" t="s">
        <v>726</v>
      </c>
      <c r="C1183" t="s">
        <v>727</v>
      </c>
      <c r="D1183" s="4">
        <v>1643.5</v>
      </c>
    </row>
    <row r="1184" spans="1:4" x14ac:dyDescent="0.25">
      <c r="A1184" s="1">
        <v>44651</v>
      </c>
      <c r="B1184" t="s">
        <v>734</v>
      </c>
      <c r="C1184" t="s">
        <v>735</v>
      </c>
      <c r="D1184" s="4">
        <v>25.72</v>
      </c>
    </row>
    <row r="1185" spans="1:4" x14ac:dyDescent="0.25">
      <c r="A1185" s="1">
        <v>44651</v>
      </c>
      <c r="B1185" t="s">
        <v>738</v>
      </c>
      <c r="C1185" t="s">
        <v>739</v>
      </c>
      <c r="D1185" s="4">
        <v>4984</v>
      </c>
    </row>
    <row r="1186" spans="1:4" x14ac:dyDescent="0.25">
      <c r="A1186" s="1">
        <v>44651</v>
      </c>
      <c r="B1186" t="s">
        <v>747</v>
      </c>
      <c r="C1186" t="s">
        <v>748</v>
      </c>
      <c r="D1186" s="4">
        <v>24066.799999999999</v>
      </c>
    </row>
    <row r="1187" spans="1:4" x14ac:dyDescent="0.25">
      <c r="A1187" s="1">
        <v>44651</v>
      </c>
      <c r="B1187" t="s">
        <v>751</v>
      </c>
      <c r="C1187" t="s">
        <v>752</v>
      </c>
      <c r="D1187" s="4">
        <v>2047.4699999999998</v>
      </c>
    </row>
    <row r="1188" spans="1:4" x14ac:dyDescent="0.25">
      <c r="A1188" s="1">
        <v>44651</v>
      </c>
      <c r="B1188" t="s">
        <v>763</v>
      </c>
      <c r="C1188" t="s">
        <v>764</v>
      </c>
      <c r="D1188" s="4">
        <v>1480</v>
      </c>
    </row>
    <row r="1189" spans="1:4" x14ac:dyDescent="0.25">
      <c r="A1189" s="1">
        <v>44651</v>
      </c>
      <c r="B1189" t="s">
        <v>767</v>
      </c>
      <c r="C1189" t="s">
        <v>768</v>
      </c>
      <c r="D1189" s="4">
        <v>247.99999999999972</v>
      </c>
    </row>
    <row r="1190" spans="1:4" x14ac:dyDescent="0.25">
      <c r="A1190" s="1">
        <v>44651</v>
      </c>
      <c r="B1190" t="s">
        <v>769</v>
      </c>
      <c r="C1190" t="s">
        <v>770</v>
      </c>
      <c r="D1190" s="4">
        <v>5302.2</v>
      </c>
    </row>
    <row r="1191" spans="1:4" x14ac:dyDescent="0.25">
      <c r="A1191" s="1">
        <v>44651</v>
      </c>
      <c r="B1191" t="s">
        <v>773</v>
      </c>
      <c r="C1191" t="s">
        <v>774</v>
      </c>
      <c r="D1191" s="4">
        <v>600</v>
      </c>
    </row>
    <row r="1192" spans="1:4" x14ac:dyDescent="0.25">
      <c r="A1192" s="1">
        <v>44651</v>
      </c>
      <c r="B1192" t="s">
        <v>775</v>
      </c>
      <c r="C1192" t="s">
        <v>776</v>
      </c>
      <c r="D1192" s="4">
        <v>2053.61</v>
      </c>
    </row>
    <row r="1193" spans="1:4" x14ac:dyDescent="0.25">
      <c r="A1193" s="1">
        <v>44651</v>
      </c>
      <c r="B1193" t="s">
        <v>777</v>
      </c>
      <c r="C1193" t="s">
        <v>778</v>
      </c>
      <c r="D1193" s="4">
        <v>1407.5700000000002</v>
      </c>
    </row>
    <row r="1194" spans="1:4" x14ac:dyDescent="0.25">
      <c r="A1194" s="1">
        <v>44651</v>
      </c>
      <c r="B1194" t="s">
        <v>781</v>
      </c>
      <c r="C1194" t="s">
        <v>782</v>
      </c>
      <c r="D1194" s="4">
        <v>586.11</v>
      </c>
    </row>
    <row r="1195" spans="1:4" x14ac:dyDescent="0.25">
      <c r="A1195" s="1">
        <v>44651</v>
      </c>
      <c r="B1195" t="s">
        <v>785</v>
      </c>
      <c r="C1195" t="s">
        <v>786</v>
      </c>
      <c r="D1195" s="4">
        <v>621.6</v>
      </c>
    </row>
    <row r="1196" spans="1:4" x14ac:dyDescent="0.25">
      <c r="A1196" s="1">
        <v>44651</v>
      </c>
      <c r="B1196" t="s">
        <v>788</v>
      </c>
      <c r="C1196" t="s">
        <v>789</v>
      </c>
      <c r="D1196" s="4">
        <v>6208.11</v>
      </c>
    </row>
    <row r="1197" spans="1:4" x14ac:dyDescent="0.25">
      <c r="A1197" s="1">
        <v>44651</v>
      </c>
      <c r="B1197" t="s">
        <v>1148</v>
      </c>
      <c r="C1197" t="s">
        <v>1149</v>
      </c>
      <c r="D1197" s="4">
        <v>365</v>
      </c>
    </row>
    <row r="1198" spans="1:4" x14ac:dyDescent="0.25">
      <c r="A1198" s="1">
        <v>44651</v>
      </c>
      <c r="B1198" t="s">
        <v>1223</v>
      </c>
      <c r="C1198" t="s">
        <v>1224</v>
      </c>
      <c r="D1198" s="4">
        <v>3000</v>
      </c>
    </row>
    <row r="1199" spans="1:4" x14ac:dyDescent="0.25">
      <c r="A1199" s="1">
        <v>44651</v>
      </c>
      <c r="B1199" t="s">
        <v>1225</v>
      </c>
      <c r="C1199" t="s">
        <v>1226</v>
      </c>
      <c r="D1199" s="4">
        <v>250</v>
      </c>
    </row>
    <row r="1200" spans="1:4" x14ac:dyDescent="0.25">
      <c r="A1200" s="1">
        <v>44651</v>
      </c>
      <c r="B1200" t="s">
        <v>1236</v>
      </c>
      <c r="C1200" t="s">
        <v>1237</v>
      </c>
      <c r="D1200" s="4">
        <v>1750</v>
      </c>
    </row>
    <row r="1201" spans="1:4" x14ac:dyDescent="0.25">
      <c r="A1201" s="1">
        <v>44651</v>
      </c>
      <c r="B1201" t="s">
        <v>1238</v>
      </c>
      <c r="C1201" t="s">
        <v>1239</v>
      </c>
      <c r="D1201" s="4">
        <v>1867.58</v>
      </c>
    </row>
    <row r="1202" spans="1:4" x14ac:dyDescent="0.25">
      <c r="A1202" s="1">
        <v>44651</v>
      </c>
      <c r="B1202" t="s">
        <v>794</v>
      </c>
      <c r="C1202" t="s">
        <v>795</v>
      </c>
      <c r="D1202" s="4">
        <v>14928.99</v>
      </c>
    </row>
    <row r="1203" spans="1:4" x14ac:dyDescent="0.25">
      <c r="A1203" s="1">
        <v>44651</v>
      </c>
      <c r="B1203" t="s">
        <v>796</v>
      </c>
      <c r="C1203" t="s">
        <v>797</v>
      </c>
      <c r="D1203" s="4">
        <v>1061.2400000000002</v>
      </c>
    </row>
    <row r="1204" spans="1:4" x14ac:dyDescent="0.25">
      <c r="A1204" s="1">
        <v>44651</v>
      </c>
      <c r="B1204" t="s">
        <v>800</v>
      </c>
      <c r="C1204" t="s">
        <v>801</v>
      </c>
      <c r="D1204" s="4">
        <v>6523.5</v>
      </c>
    </row>
    <row r="1205" spans="1:4" x14ac:dyDescent="0.25">
      <c r="A1205" s="1">
        <v>44651</v>
      </c>
      <c r="B1205" t="s">
        <v>802</v>
      </c>
      <c r="C1205" t="s">
        <v>803</v>
      </c>
      <c r="D1205" s="4">
        <v>105</v>
      </c>
    </row>
    <row r="1206" spans="1:4" x14ac:dyDescent="0.25">
      <c r="A1206" s="1">
        <v>44651</v>
      </c>
      <c r="B1206" t="s">
        <v>804</v>
      </c>
      <c r="C1206" t="s">
        <v>805</v>
      </c>
      <c r="D1206" s="4">
        <v>3352.84</v>
      </c>
    </row>
    <row r="1207" spans="1:4" x14ac:dyDescent="0.25">
      <c r="A1207" s="1">
        <v>44651</v>
      </c>
      <c r="B1207" t="s">
        <v>808</v>
      </c>
      <c r="C1207" t="s">
        <v>809</v>
      </c>
      <c r="D1207" s="4">
        <v>160.16999999999999</v>
      </c>
    </row>
    <row r="1208" spans="1:4" x14ac:dyDescent="0.25">
      <c r="A1208" s="1">
        <v>44651</v>
      </c>
      <c r="B1208" t="s">
        <v>1245</v>
      </c>
      <c r="C1208" t="s">
        <v>1246</v>
      </c>
      <c r="D1208" s="4">
        <v>86.78</v>
      </c>
    </row>
    <row r="1209" spans="1:4" x14ac:dyDescent="0.25">
      <c r="A1209" s="1">
        <v>44651</v>
      </c>
      <c r="B1209" t="s">
        <v>1240</v>
      </c>
      <c r="C1209" t="s">
        <v>1241</v>
      </c>
      <c r="D1209" s="4">
        <v>17.489999999999998</v>
      </c>
    </row>
    <row r="1210" spans="1:4" x14ac:dyDescent="0.25">
      <c r="A1210" s="1">
        <v>44651</v>
      </c>
      <c r="B1210" t="s">
        <v>812</v>
      </c>
      <c r="C1210" t="s">
        <v>813</v>
      </c>
      <c r="D1210" s="4">
        <v>134</v>
      </c>
    </row>
    <row r="1211" spans="1:4" x14ac:dyDescent="0.25">
      <c r="A1211" s="1">
        <v>44651</v>
      </c>
      <c r="B1211" t="s">
        <v>814</v>
      </c>
      <c r="C1211" t="s">
        <v>815</v>
      </c>
      <c r="D1211" s="4">
        <v>911.99999999999989</v>
      </c>
    </row>
    <row r="1212" spans="1:4" x14ac:dyDescent="0.25">
      <c r="A1212" s="1">
        <v>44651</v>
      </c>
      <c r="B1212" t="s">
        <v>816</v>
      </c>
      <c r="C1212" t="s">
        <v>817</v>
      </c>
      <c r="D1212" s="4">
        <v>4058.49999999998</v>
      </c>
    </row>
    <row r="1213" spans="1:4" x14ac:dyDescent="0.25">
      <c r="A1213" s="1">
        <v>44651</v>
      </c>
      <c r="B1213" t="s">
        <v>1152</v>
      </c>
      <c r="C1213" t="s">
        <v>1153</v>
      </c>
      <c r="D1213" s="4">
        <v>546.63</v>
      </c>
    </row>
    <row r="1214" spans="1:4" x14ac:dyDescent="0.25">
      <c r="A1214" s="1">
        <v>44651</v>
      </c>
      <c r="B1214" t="s">
        <v>820</v>
      </c>
      <c r="C1214" t="s">
        <v>821</v>
      </c>
      <c r="D1214" s="4">
        <v>35.67</v>
      </c>
    </row>
    <row r="1215" spans="1:4" x14ac:dyDescent="0.25">
      <c r="A1215" s="1">
        <v>44651</v>
      </c>
      <c r="B1215" t="s">
        <v>822</v>
      </c>
      <c r="C1215" t="s">
        <v>823</v>
      </c>
      <c r="D1215" s="4">
        <v>1012.1999999999999</v>
      </c>
    </row>
    <row r="1216" spans="1:4" x14ac:dyDescent="0.25">
      <c r="A1216" s="1">
        <v>44651</v>
      </c>
      <c r="B1216" t="s">
        <v>828</v>
      </c>
      <c r="C1216" t="s">
        <v>829</v>
      </c>
      <c r="D1216" s="4">
        <v>371.11</v>
      </c>
    </row>
    <row r="1217" spans="1:4" x14ac:dyDescent="0.25">
      <c r="A1217" s="1">
        <v>44651</v>
      </c>
      <c r="B1217" t="s">
        <v>1247</v>
      </c>
      <c r="C1217" t="s">
        <v>1248</v>
      </c>
      <c r="D1217" s="4">
        <v>4800</v>
      </c>
    </row>
    <row r="1218" spans="1:4" x14ac:dyDescent="0.25">
      <c r="A1218" s="1">
        <v>44651</v>
      </c>
      <c r="B1218" t="s">
        <v>1249</v>
      </c>
      <c r="C1218" t="s">
        <v>1250</v>
      </c>
      <c r="D1218" s="4">
        <v>500</v>
      </c>
    </row>
    <row r="1219" spans="1:4" x14ac:dyDescent="0.25">
      <c r="A1219" s="1">
        <v>44651</v>
      </c>
      <c r="B1219" t="s">
        <v>1252</v>
      </c>
      <c r="C1219" t="s">
        <v>1253</v>
      </c>
      <c r="D1219" s="4">
        <v>1080.5900000000001</v>
      </c>
    </row>
    <row r="1220" spans="1:4" x14ac:dyDescent="0.25">
      <c r="A1220" s="1">
        <v>44651</v>
      </c>
      <c r="B1220" t="s">
        <v>1242</v>
      </c>
      <c r="C1220" t="s">
        <v>1243</v>
      </c>
      <c r="D1220" s="4">
        <v>1618.67</v>
      </c>
    </row>
    <row r="1221" spans="1:4" x14ac:dyDescent="0.25">
      <c r="A1221" s="1">
        <v>44651</v>
      </c>
      <c r="B1221" t="s">
        <v>830</v>
      </c>
      <c r="C1221" t="s">
        <v>831</v>
      </c>
      <c r="D1221" s="4">
        <v>430.05</v>
      </c>
    </row>
    <row r="1222" spans="1:4" x14ac:dyDescent="0.25">
      <c r="A1222" s="1">
        <v>44651</v>
      </c>
      <c r="B1222" t="s">
        <v>832</v>
      </c>
      <c r="C1222" t="s">
        <v>833</v>
      </c>
      <c r="D1222" s="4">
        <v>3000</v>
      </c>
    </row>
    <row r="1223" spans="1:4" x14ac:dyDescent="0.25">
      <c r="A1223" s="1">
        <v>44651</v>
      </c>
      <c r="B1223" t="s">
        <v>834</v>
      </c>
      <c r="C1223" t="s">
        <v>835</v>
      </c>
      <c r="D1223" s="4">
        <v>9595</v>
      </c>
    </row>
    <row r="1224" spans="1:4" x14ac:dyDescent="0.25">
      <c r="A1224" s="1">
        <v>44651</v>
      </c>
      <c r="B1224" t="s">
        <v>836</v>
      </c>
      <c r="C1224" t="s">
        <v>837</v>
      </c>
      <c r="D1224" s="4">
        <v>300</v>
      </c>
    </row>
    <row r="1225" spans="1:4" x14ac:dyDescent="0.25">
      <c r="A1225" s="1">
        <v>44651</v>
      </c>
      <c r="B1225" t="s">
        <v>838</v>
      </c>
      <c r="C1225" t="s">
        <v>839</v>
      </c>
      <c r="D1225" s="4">
        <v>3228</v>
      </c>
    </row>
    <row r="1226" spans="1:4" x14ac:dyDescent="0.25">
      <c r="A1226" s="1">
        <v>44651</v>
      </c>
      <c r="B1226" t="s">
        <v>840</v>
      </c>
      <c r="C1226" t="s">
        <v>841</v>
      </c>
      <c r="D1226" s="4">
        <v>7556.9400000000005</v>
      </c>
    </row>
    <row r="1227" spans="1:4" x14ac:dyDescent="0.25">
      <c r="A1227" s="1">
        <v>44651</v>
      </c>
      <c r="B1227" t="s">
        <v>842</v>
      </c>
      <c r="C1227" t="s">
        <v>843</v>
      </c>
      <c r="D1227" s="4">
        <v>300</v>
      </c>
    </row>
    <row r="1228" spans="1:4" x14ac:dyDescent="0.25">
      <c r="A1228" s="1">
        <v>44651</v>
      </c>
      <c r="B1228" t="s">
        <v>844</v>
      </c>
      <c r="C1228" t="s">
        <v>845</v>
      </c>
      <c r="D1228" s="4">
        <v>11108.52</v>
      </c>
    </row>
    <row r="1229" spans="1:4" x14ac:dyDescent="0.25">
      <c r="A1229" s="1">
        <v>44651</v>
      </c>
      <c r="B1229" t="s">
        <v>849</v>
      </c>
      <c r="C1229" t="s">
        <v>850</v>
      </c>
      <c r="D1229" s="4">
        <v>4635</v>
      </c>
    </row>
    <row r="1230" spans="1:4" x14ac:dyDescent="0.25">
      <c r="A1230" s="1">
        <v>44651</v>
      </c>
      <c r="B1230" t="s">
        <v>853</v>
      </c>
      <c r="C1230" t="s">
        <v>854</v>
      </c>
      <c r="D1230" s="4">
        <v>1000</v>
      </c>
    </row>
    <row r="1231" spans="1:4" x14ac:dyDescent="0.25">
      <c r="A1231" s="1">
        <v>44651</v>
      </c>
      <c r="B1231" t="s">
        <v>857</v>
      </c>
      <c r="C1231" t="s">
        <v>858</v>
      </c>
      <c r="D1231" s="4">
        <v>10835.97</v>
      </c>
    </row>
    <row r="1232" spans="1:4" x14ac:dyDescent="0.25">
      <c r="A1232" s="1">
        <v>44651</v>
      </c>
      <c r="B1232" t="s">
        <v>1254</v>
      </c>
      <c r="C1232" t="s">
        <v>1255</v>
      </c>
      <c r="D1232" s="4">
        <v>2346</v>
      </c>
    </row>
    <row r="1233" spans="1:4" x14ac:dyDescent="0.25">
      <c r="A1233" s="1">
        <v>44651</v>
      </c>
      <c r="B1233" t="s">
        <v>861</v>
      </c>
      <c r="C1233" t="s">
        <v>862</v>
      </c>
      <c r="D1233" s="4">
        <v>30000</v>
      </c>
    </row>
    <row r="1234" spans="1:4" x14ac:dyDescent="0.25">
      <c r="A1234" s="1">
        <v>44651</v>
      </c>
      <c r="B1234" t="s">
        <v>867</v>
      </c>
      <c r="C1234" t="s">
        <v>868</v>
      </c>
      <c r="D1234" s="4">
        <v>7377.64</v>
      </c>
    </row>
    <row r="1235" spans="1:4" x14ac:dyDescent="0.25">
      <c r="A1235" s="1">
        <v>44651</v>
      </c>
      <c r="B1235" t="s">
        <v>869</v>
      </c>
      <c r="C1235" t="s">
        <v>870</v>
      </c>
      <c r="D1235" s="4">
        <v>2939.25</v>
      </c>
    </row>
    <row r="1236" spans="1:4" x14ac:dyDescent="0.25">
      <c r="A1236" s="1">
        <v>44651</v>
      </c>
      <c r="B1236" t="s">
        <v>1503</v>
      </c>
      <c r="C1236" t="s">
        <v>1504</v>
      </c>
      <c r="D1236" s="4">
        <v>189081.7</v>
      </c>
    </row>
    <row r="1237" spans="1:4" x14ac:dyDescent="0.25">
      <c r="A1237" s="1">
        <v>44651</v>
      </c>
      <c r="B1237" t="s">
        <v>1505</v>
      </c>
      <c r="C1237" t="s">
        <v>1506</v>
      </c>
      <c r="D1237" s="4">
        <v>44861.819999999992</v>
      </c>
    </row>
    <row r="1238" spans="1:4" x14ac:dyDescent="0.25">
      <c r="A1238" s="1">
        <v>44651</v>
      </c>
      <c r="B1238" t="s">
        <v>1507</v>
      </c>
      <c r="C1238" t="s">
        <v>1508</v>
      </c>
      <c r="D1238" s="4">
        <v>11291.599999999999</v>
      </c>
    </row>
    <row r="1239" spans="1:4" x14ac:dyDescent="0.25">
      <c r="A1239" s="1">
        <v>44651</v>
      </c>
      <c r="B1239" t="s">
        <v>1509</v>
      </c>
      <c r="C1239" t="s">
        <v>1510</v>
      </c>
      <c r="D1239" s="4">
        <v>2640</v>
      </c>
    </row>
    <row r="1240" spans="1:4" x14ac:dyDescent="0.25">
      <c r="A1240" s="1">
        <v>44651</v>
      </c>
      <c r="B1240" t="s">
        <v>1511</v>
      </c>
      <c r="C1240" t="s">
        <v>1512</v>
      </c>
      <c r="D1240" s="4">
        <v>3077.42</v>
      </c>
    </row>
    <row r="1241" spans="1:4" x14ac:dyDescent="0.25">
      <c r="A1241" s="1">
        <v>44651</v>
      </c>
      <c r="B1241" t="s">
        <v>1515</v>
      </c>
      <c r="C1241" t="s">
        <v>1516</v>
      </c>
      <c r="D1241" s="4">
        <v>41068.82</v>
      </c>
    </row>
    <row r="1242" spans="1:4" x14ac:dyDescent="0.25">
      <c r="A1242" s="1">
        <v>44651</v>
      </c>
      <c r="B1242" t="s">
        <v>1517</v>
      </c>
      <c r="C1242" t="s">
        <v>1518</v>
      </c>
      <c r="D1242" s="4">
        <v>49148.32</v>
      </c>
    </row>
    <row r="1243" spans="1:4" x14ac:dyDescent="0.25">
      <c r="A1243" s="1">
        <v>44651</v>
      </c>
      <c r="B1243" t="s">
        <v>1519</v>
      </c>
      <c r="C1243" t="s">
        <v>1520</v>
      </c>
      <c r="D1243" s="4">
        <v>6820.32</v>
      </c>
    </row>
    <row r="1244" spans="1:4" x14ac:dyDescent="0.25">
      <c r="A1244" s="1">
        <v>44651</v>
      </c>
      <c r="B1244" t="s">
        <v>1521</v>
      </c>
      <c r="C1244" t="s">
        <v>1522</v>
      </c>
      <c r="D1244" s="4">
        <v>50.3</v>
      </c>
    </row>
    <row r="1245" spans="1:4" x14ac:dyDescent="0.25">
      <c r="A1245" s="1">
        <v>44651</v>
      </c>
      <c r="B1245" t="s">
        <v>1523</v>
      </c>
      <c r="C1245" t="s">
        <v>1524</v>
      </c>
      <c r="D1245" s="4">
        <v>19104.259999999998</v>
      </c>
    </row>
    <row r="1246" spans="1:4" x14ac:dyDescent="0.25">
      <c r="A1246" s="1">
        <v>44651</v>
      </c>
      <c r="B1246" t="s">
        <v>1525</v>
      </c>
      <c r="C1246" t="s">
        <v>1526</v>
      </c>
      <c r="D1246" s="4">
        <v>719.91000000000008</v>
      </c>
    </row>
    <row r="1247" spans="1:4" x14ac:dyDescent="0.25">
      <c r="A1247" s="1">
        <v>44651</v>
      </c>
      <c r="B1247" t="s">
        <v>1527</v>
      </c>
      <c r="C1247" t="s">
        <v>1528</v>
      </c>
      <c r="D1247" s="4">
        <v>819.72</v>
      </c>
    </row>
    <row r="1248" spans="1:4" x14ac:dyDescent="0.25">
      <c r="A1248" s="1">
        <v>44651</v>
      </c>
      <c r="B1248" t="s">
        <v>1529</v>
      </c>
      <c r="C1248" t="s">
        <v>1530</v>
      </c>
      <c r="D1248" s="4">
        <v>729.30000000000007</v>
      </c>
    </row>
    <row r="1249" spans="1:4" x14ac:dyDescent="0.25">
      <c r="A1249" s="1">
        <v>44651</v>
      </c>
      <c r="B1249" t="s">
        <v>1531</v>
      </c>
      <c r="C1249" t="s">
        <v>1532</v>
      </c>
      <c r="D1249" s="4">
        <v>533.08000000000004</v>
      </c>
    </row>
    <row r="1250" spans="1:4" x14ac:dyDescent="0.25">
      <c r="A1250" s="1">
        <v>44651</v>
      </c>
      <c r="B1250" t="s">
        <v>1535</v>
      </c>
      <c r="C1250" t="s">
        <v>1536</v>
      </c>
      <c r="D1250" s="4">
        <v>2428.2800000000002</v>
      </c>
    </row>
    <row r="1251" spans="1:4" x14ac:dyDescent="0.25">
      <c r="A1251" s="1">
        <v>44651</v>
      </c>
      <c r="B1251" t="s">
        <v>1537</v>
      </c>
      <c r="C1251" t="s">
        <v>1538</v>
      </c>
      <c r="D1251" s="4">
        <v>2466.11</v>
      </c>
    </row>
    <row r="1252" spans="1:4" x14ac:dyDescent="0.25">
      <c r="A1252" s="1">
        <v>44651</v>
      </c>
      <c r="B1252" t="s">
        <v>1541</v>
      </c>
      <c r="C1252" t="s">
        <v>1542</v>
      </c>
      <c r="D1252" s="4">
        <v>968</v>
      </c>
    </row>
    <row r="1253" spans="1:4" x14ac:dyDescent="0.25">
      <c r="A1253" s="1">
        <v>44651</v>
      </c>
      <c r="B1253" t="s">
        <v>1543</v>
      </c>
      <c r="C1253" t="s">
        <v>1544</v>
      </c>
      <c r="D1253" s="4">
        <v>412</v>
      </c>
    </row>
    <row r="1254" spans="1:4" x14ac:dyDescent="0.25">
      <c r="A1254" s="1">
        <v>44651</v>
      </c>
      <c r="B1254" t="s">
        <v>1545</v>
      </c>
      <c r="C1254" t="s">
        <v>1546</v>
      </c>
      <c r="D1254" s="4">
        <v>30</v>
      </c>
    </row>
    <row r="1255" spans="1:4" x14ac:dyDescent="0.25">
      <c r="A1255" s="1">
        <v>44651</v>
      </c>
      <c r="B1255" t="s">
        <v>1547</v>
      </c>
      <c r="C1255" t="s">
        <v>1548</v>
      </c>
      <c r="D1255" s="4">
        <v>234</v>
      </c>
    </row>
    <row r="1256" spans="1:4" x14ac:dyDescent="0.25">
      <c r="A1256" s="1">
        <v>44651</v>
      </c>
      <c r="B1256" t="s">
        <v>952</v>
      </c>
      <c r="C1256" t="s">
        <v>953</v>
      </c>
      <c r="D1256" s="4">
        <v>222855.58</v>
      </c>
    </row>
    <row r="1257" spans="1:4" x14ac:dyDescent="0.25">
      <c r="A1257" s="1">
        <v>44651</v>
      </c>
      <c r="B1257" t="s">
        <v>961</v>
      </c>
      <c r="C1257" t="s">
        <v>962</v>
      </c>
      <c r="D1257" s="4">
        <v>1455.35</v>
      </c>
    </row>
    <row r="1258" spans="1:4" x14ac:dyDescent="0.25">
      <c r="A1258" s="1">
        <v>44651</v>
      </c>
      <c r="B1258" t="s">
        <v>963</v>
      </c>
      <c r="C1258" t="s">
        <v>964</v>
      </c>
      <c r="D1258" s="4">
        <v>400</v>
      </c>
    </row>
    <row r="1259" spans="1:4" x14ac:dyDescent="0.25">
      <c r="A1259" s="1">
        <v>44651</v>
      </c>
      <c r="B1259" t="s">
        <v>967</v>
      </c>
      <c r="C1259" t="s">
        <v>968</v>
      </c>
      <c r="D1259" s="4">
        <v>2</v>
      </c>
    </row>
    <row r="1260" spans="1:4" x14ac:dyDescent="0.25">
      <c r="A1260" s="1">
        <v>44651</v>
      </c>
      <c r="B1260" t="s">
        <v>971</v>
      </c>
      <c r="C1260" t="s">
        <v>972</v>
      </c>
      <c r="D1260" s="4">
        <v>276.85000000000002</v>
      </c>
    </row>
    <row r="1261" spans="1:4" x14ac:dyDescent="0.25">
      <c r="A1261" s="1">
        <v>44651</v>
      </c>
      <c r="B1261" t="s">
        <v>981</v>
      </c>
      <c r="C1261" t="s">
        <v>982</v>
      </c>
      <c r="D1261" s="4">
        <v>32.799999999999997</v>
      </c>
    </row>
    <row r="1262" spans="1:4" x14ac:dyDescent="0.25">
      <c r="A1262" s="1">
        <v>44651</v>
      </c>
      <c r="B1262" t="s">
        <v>989</v>
      </c>
      <c r="C1262" t="s">
        <v>990</v>
      </c>
      <c r="D1262" s="4">
        <v>370.28</v>
      </c>
    </row>
    <row r="1263" spans="1:4" x14ac:dyDescent="0.25">
      <c r="A1263" s="1">
        <v>44651</v>
      </c>
      <c r="B1263" t="s">
        <v>991</v>
      </c>
      <c r="C1263" t="s">
        <v>992</v>
      </c>
      <c r="D1263" s="4">
        <v>594.3900000000001</v>
      </c>
    </row>
    <row r="1264" spans="1:4" x14ac:dyDescent="0.25">
      <c r="A1264" s="1">
        <v>44651</v>
      </c>
      <c r="B1264" t="s">
        <v>993</v>
      </c>
      <c r="C1264" t="s">
        <v>994</v>
      </c>
      <c r="D1264" s="4">
        <v>512.79</v>
      </c>
    </row>
    <row r="1265" spans="1:4" x14ac:dyDescent="0.25">
      <c r="A1265" s="1">
        <v>44651</v>
      </c>
      <c r="B1265" t="s">
        <v>1001</v>
      </c>
      <c r="C1265" t="s">
        <v>1002</v>
      </c>
      <c r="D1265" s="4">
        <v>19.87999999999397</v>
      </c>
    </row>
    <row r="1266" spans="1:4" x14ac:dyDescent="0.25">
      <c r="A1266" s="1">
        <v>44651</v>
      </c>
      <c r="B1266" t="s">
        <v>1005</v>
      </c>
      <c r="C1266" t="s">
        <v>1006</v>
      </c>
      <c r="D1266" s="4">
        <v>2.9899999999998927</v>
      </c>
    </row>
    <row r="1267" spans="1:4" x14ac:dyDescent="0.25">
      <c r="A1267" s="1">
        <v>44651</v>
      </c>
      <c r="B1267" t="s">
        <v>1007</v>
      </c>
      <c r="C1267" t="s">
        <v>1008</v>
      </c>
      <c r="D1267" s="4">
        <v>1001.76</v>
      </c>
    </row>
    <row r="1268" spans="1:4" x14ac:dyDescent="0.25">
      <c r="A1268" s="1">
        <v>44651</v>
      </c>
      <c r="B1268" t="s">
        <v>1162</v>
      </c>
      <c r="C1268" t="s">
        <v>1163</v>
      </c>
      <c r="D1268" s="4">
        <v>61.6200000000008</v>
      </c>
    </row>
    <row r="1269" spans="1:4" x14ac:dyDescent="0.25">
      <c r="A1269" s="1">
        <v>44651</v>
      </c>
      <c r="B1269" t="s">
        <v>1017</v>
      </c>
      <c r="C1269" t="s">
        <v>1018</v>
      </c>
      <c r="D1269" s="4">
        <v>7314.6100000000006</v>
      </c>
    </row>
    <row r="1270" spans="1:4" x14ac:dyDescent="0.25">
      <c r="A1270" s="1">
        <v>44651</v>
      </c>
      <c r="B1270" t="s">
        <v>1021</v>
      </c>
      <c r="C1270" t="s">
        <v>1022</v>
      </c>
      <c r="D1270" s="4">
        <v>2799.9900000000002</v>
      </c>
    </row>
    <row r="1271" spans="1:4" x14ac:dyDescent="0.25">
      <c r="A1271" s="1">
        <v>44651</v>
      </c>
      <c r="B1271" t="s">
        <v>1025</v>
      </c>
      <c r="C1271" t="s">
        <v>1026</v>
      </c>
      <c r="D1271" s="4">
        <v>472.26000000000005</v>
      </c>
    </row>
    <row r="1272" spans="1:4" x14ac:dyDescent="0.25">
      <c r="A1272" s="1">
        <v>44651</v>
      </c>
      <c r="B1272" t="s">
        <v>1227</v>
      </c>
      <c r="C1272" t="s">
        <v>1228</v>
      </c>
      <c r="D1272" s="4">
        <v>3474.52</v>
      </c>
    </row>
    <row r="1273" spans="1:4" x14ac:dyDescent="0.25">
      <c r="A1273" s="1">
        <v>44651</v>
      </c>
      <c r="B1273" t="s">
        <v>1029</v>
      </c>
      <c r="C1273" t="s">
        <v>1030</v>
      </c>
      <c r="D1273" s="4">
        <v>1488.9299999999998</v>
      </c>
    </row>
    <row r="1274" spans="1:4" x14ac:dyDescent="0.25">
      <c r="A1274" s="1">
        <v>44651</v>
      </c>
      <c r="B1274" t="s">
        <v>35</v>
      </c>
      <c r="C1274" t="s">
        <v>1031</v>
      </c>
      <c r="D1274" s="4">
        <v>3611.64</v>
      </c>
    </row>
    <row r="1275" spans="1:4" x14ac:dyDescent="0.25">
      <c r="A1275" s="1">
        <v>44651</v>
      </c>
      <c r="B1275" t="s">
        <v>27</v>
      </c>
      <c r="C1275" t="s">
        <v>1032</v>
      </c>
      <c r="D1275" s="4">
        <v>-581821.24</v>
      </c>
    </row>
    <row r="1276" spans="1:4" x14ac:dyDescent="0.25">
      <c r="A1276" s="1">
        <v>44651</v>
      </c>
      <c r="B1276" t="s">
        <v>1035</v>
      </c>
      <c r="C1276" t="s">
        <v>1036</v>
      </c>
      <c r="D1276" s="4">
        <v>-123235.59</v>
      </c>
    </row>
    <row r="1277" spans="1:4" x14ac:dyDescent="0.25">
      <c r="A1277" s="1">
        <v>44651</v>
      </c>
      <c r="B1277" t="s">
        <v>28</v>
      </c>
      <c r="C1277" t="s">
        <v>1039</v>
      </c>
      <c r="D1277" s="4">
        <v>-1315.9099999999999</v>
      </c>
    </row>
    <row r="1278" spans="1:4" x14ac:dyDescent="0.25">
      <c r="A1278" s="1">
        <v>44651</v>
      </c>
      <c r="B1278" t="s">
        <v>29</v>
      </c>
      <c r="C1278" t="s">
        <v>1040</v>
      </c>
      <c r="D1278" s="4">
        <v>-1561.5099999999975</v>
      </c>
    </row>
    <row r="1279" spans="1:4" x14ac:dyDescent="0.25">
      <c r="A1279" s="1">
        <v>44651</v>
      </c>
      <c r="B1279" t="s">
        <v>1041</v>
      </c>
      <c r="C1279" t="s">
        <v>1042</v>
      </c>
      <c r="D1279" s="4">
        <v>-84149.26</v>
      </c>
    </row>
    <row r="1280" spans="1:4" x14ac:dyDescent="0.25">
      <c r="A1280" s="1">
        <v>44651</v>
      </c>
      <c r="B1280" t="s">
        <v>30</v>
      </c>
      <c r="C1280" t="s">
        <v>1229</v>
      </c>
      <c r="D1280" s="4">
        <v>-267734.24</v>
      </c>
    </row>
    <row r="1281" spans="1:4" x14ac:dyDescent="0.25">
      <c r="A1281" s="1">
        <v>44651</v>
      </c>
      <c r="B1281" t="s">
        <v>33</v>
      </c>
      <c r="C1281" t="s">
        <v>1043</v>
      </c>
      <c r="D1281" s="4">
        <v>-326.89999999999964</v>
      </c>
    </row>
    <row r="1282" spans="1:4" x14ac:dyDescent="0.25">
      <c r="A1282" s="1">
        <v>44651</v>
      </c>
      <c r="B1282" t="s">
        <v>34</v>
      </c>
      <c r="C1282" t="s">
        <v>1044</v>
      </c>
      <c r="D1282" s="4">
        <v>-30710</v>
      </c>
    </row>
    <row r="1283" spans="1:4" x14ac:dyDescent="0.25">
      <c r="A1283" s="1">
        <v>44651</v>
      </c>
      <c r="B1283" t="s">
        <v>1047</v>
      </c>
      <c r="C1283" t="s">
        <v>1048</v>
      </c>
      <c r="D1283" s="4">
        <v>-255483.9</v>
      </c>
    </row>
    <row r="1284" spans="1:4" x14ac:dyDescent="0.25">
      <c r="A1284" s="1">
        <v>44651</v>
      </c>
      <c r="B1284" t="s">
        <v>25</v>
      </c>
      <c r="C1284" t="s">
        <v>1049</v>
      </c>
      <c r="D1284" s="4">
        <v>-391290.18999999994</v>
      </c>
    </row>
    <row r="1285" spans="1:4" x14ac:dyDescent="0.25">
      <c r="A1285" s="1">
        <v>44651</v>
      </c>
      <c r="B1285" t="s">
        <v>1062</v>
      </c>
      <c r="C1285" t="s">
        <v>1063</v>
      </c>
      <c r="D1285" s="4">
        <v>-0.03</v>
      </c>
    </row>
    <row r="1286" spans="1:4" x14ac:dyDescent="0.25">
      <c r="A1286" s="1">
        <v>44651</v>
      </c>
      <c r="B1286" t="s">
        <v>1066</v>
      </c>
      <c r="C1286" t="s">
        <v>1067</v>
      </c>
      <c r="D1286" s="4">
        <v>-2.4300000000002284</v>
      </c>
    </row>
    <row r="1287" spans="1:4" x14ac:dyDescent="0.25">
      <c r="A1287" s="1">
        <v>44651</v>
      </c>
      <c r="B1287" t="s">
        <v>1168</v>
      </c>
      <c r="C1287" t="s">
        <v>1169</v>
      </c>
      <c r="D1287" s="4">
        <v>-1838.8799999999994</v>
      </c>
    </row>
    <row r="1288" spans="1:4" x14ac:dyDescent="0.25">
      <c r="A1288" s="1">
        <v>44651</v>
      </c>
      <c r="B1288" t="s">
        <v>1080</v>
      </c>
      <c r="C1288" t="s">
        <v>1081</v>
      </c>
      <c r="D1288" s="4">
        <v>-272.37</v>
      </c>
    </row>
    <row r="1289" spans="1:4" x14ac:dyDescent="0.25">
      <c r="A1289" s="1">
        <v>44651</v>
      </c>
      <c r="B1289" t="s">
        <v>1082</v>
      </c>
      <c r="C1289" t="s">
        <v>1083</v>
      </c>
      <c r="D1289" s="4">
        <v>-63.55</v>
      </c>
    </row>
    <row r="1290" spans="1:4" x14ac:dyDescent="0.25">
      <c r="A1290" s="1">
        <v>44651</v>
      </c>
      <c r="B1290" t="s">
        <v>1172</v>
      </c>
      <c r="C1290" t="s">
        <v>1173</v>
      </c>
      <c r="D1290" s="4">
        <v>-114941.55</v>
      </c>
    </row>
    <row r="1291" spans="1:4" x14ac:dyDescent="0.25">
      <c r="A1291" s="1">
        <v>44651</v>
      </c>
      <c r="B1291" t="s">
        <v>1101</v>
      </c>
      <c r="C1291" t="s">
        <v>1102</v>
      </c>
      <c r="D1291" s="4">
        <v>-84.36</v>
      </c>
    </row>
    <row r="1292" spans="1:4" x14ac:dyDescent="0.25">
      <c r="A1292" s="1">
        <v>44651</v>
      </c>
      <c r="B1292" t="s">
        <v>570</v>
      </c>
      <c r="C1292" t="s">
        <v>571</v>
      </c>
      <c r="D1292" s="4">
        <v>10000</v>
      </c>
    </row>
    <row r="1293" spans="1:4" x14ac:dyDescent="0.25">
      <c r="A1293" s="1">
        <v>44651</v>
      </c>
      <c r="B1293" t="s">
        <v>576</v>
      </c>
      <c r="C1293" t="s">
        <v>577</v>
      </c>
      <c r="D1293" s="4">
        <v>6343</v>
      </c>
    </row>
    <row r="1294" spans="1:4" x14ac:dyDescent="0.25">
      <c r="A1294" s="1">
        <v>44651</v>
      </c>
      <c r="B1294" t="s">
        <v>580</v>
      </c>
      <c r="C1294" t="s">
        <v>581</v>
      </c>
      <c r="D1294" s="4">
        <v>57925</v>
      </c>
    </row>
    <row r="1295" spans="1:4" x14ac:dyDescent="0.25">
      <c r="A1295" s="1">
        <v>44651</v>
      </c>
      <c r="B1295" t="s">
        <v>584</v>
      </c>
      <c r="C1295" t="s">
        <v>585</v>
      </c>
      <c r="D1295" s="4">
        <v>100000</v>
      </c>
    </row>
    <row r="1296" spans="1:4" x14ac:dyDescent="0.25">
      <c r="A1296" s="1">
        <v>44651</v>
      </c>
      <c r="B1296" t="s">
        <v>588</v>
      </c>
      <c r="C1296" t="s">
        <v>589</v>
      </c>
      <c r="D1296" s="4">
        <v>168277.53</v>
      </c>
    </row>
    <row r="1297" spans="1:4" x14ac:dyDescent="0.25">
      <c r="A1297" s="1">
        <v>44651</v>
      </c>
      <c r="B1297" t="s">
        <v>592</v>
      </c>
      <c r="C1297" t="s">
        <v>593</v>
      </c>
      <c r="D1297" s="4">
        <v>87545.25</v>
      </c>
    </row>
    <row r="1298" spans="1:4" x14ac:dyDescent="0.25">
      <c r="A1298" s="1">
        <v>44651</v>
      </c>
      <c r="B1298" t="s">
        <v>597</v>
      </c>
      <c r="C1298" t="s">
        <v>598</v>
      </c>
      <c r="D1298" s="4">
        <v>693957.03</v>
      </c>
    </row>
    <row r="1299" spans="1:4" x14ac:dyDescent="0.25">
      <c r="A1299" s="1">
        <v>44651</v>
      </c>
      <c r="B1299" t="s">
        <v>601</v>
      </c>
      <c r="C1299" t="s">
        <v>602</v>
      </c>
      <c r="D1299" s="4">
        <v>104261.51</v>
      </c>
    </row>
    <row r="1300" spans="1:4" x14ac:dyDescent="0.25">
      <c r="A1300" s="1">
        <v>44651</v>
      </c>
      <c r="B1300" t="s">
        <v>605</v>
      </c>
      <c r="C1300" t="s">
        <v>606</v>
      </c>
      <c r="D1300" s="4">
        <v>202071.74</v>
      </c>
    </row>
    <row r="1301" spans="1:4" x14ac:dyDescent="0.25">
      <c r="A1301" s="1">
        <v>44651</v>
      </c>
      <c r="B1301" t="s">
        <v>611</v>
      </c>
      <c r="C1301" t="s">
        <v>612</v>
      </c>
      <c r="D1301" s="4">
        <v>229871.05000000002</v>
      </c>
    </row>
    <row r="1302" spans="1:4" x14ac:dyDescent="0.25">
      <c r="A1302" s="1">
        <v>44651</v>
      </c>
      <c r="B1302" t="s">
        <v>617</v>
      </c>
      <c r="C1302" t="s">
        <v>618</v>
      </c>
      <c r="D1302" s="4">
        <v>75419.930000000008</v>
      </c>
    </row>
    <row r="1303" spans="1:4" x14ac:dyDescent="0.25">
      <c r="A1303" s="1">
        <v>44651</v>
      </c>
      <c r="B1303" t="s">
        <v>621</v>
      </c>
      <c r="C1303" t="s">
        <v>622</v>
      </c>
      <c r="D1303" s="4">
        <v>16409.09</v>
      </c>
    </row>
    <row r="1304" spans="1:4" x14ac:dyDescent="0.25">
      <c r="A1304" s="1">
        <v>44651</v>
      </c>
      <c r="B1304" t="s">
        <v>625</v>
      </c>
      <c r="C1304" t="s">
        <v>626</v>
      </c>
      <c r="D1304" s="4">
        <v>93951.49</v>
      </c>
    </row>
    <row r="1305" spans="1:4" x14ac:dyDescent="0.25">
      <c r="A1305" s="1">
        <v>44651</v>
      </c>
      <c r="B1305" t="s">
        <v>629</v>
      </c>
      <c r="C1305" t="s">
        <v>630</v>
      </c>
      <c r="D1305" s="4">
        <v>2625</v>
      </c>
    </row>
    <row r="1306" spans="1:4" x14ac:dyDescent="0.25">
      <c r="A1306" s="1">
        <v>44651</v>
      </c>
      <c r="B1306" t="s">
        <v>48</v>
      </c>
      <c r="C1306" t="s">
        <v>49</v>
      </c>
      <c r="D1306" s="4">
        <v>340</v>
      </c>
    </row>
    <row r="1307" spans="1:4" x14ac:dyDescent="0.25">
      <c r="A1307" s="1">
        <v>44651</v>
      </c>
      <c r="B1307" t="s">
        <v>53</v>
      </c>
      <c r="C1307" t="s">
        <v>54</v>
      </c>
      <c r="D1307" s="4">
        <v>2500</v>
      </c>
    </row>
    <row r="1308" spans="1:4" x14ac:dyDescent="0.25">
      <c r="A1308" s="1">
        <v>44651</v>
      </c>
      <c r="B1308" t="s">
        <v>57</v>
      </c>
      <c r="C1308" t="s">
        <v>58</v>
      </c>
      <c r="D1308" s="4">
        <v>250</v>
      </c>
    </row>
    <row r="1309" spans="1:4" x14ac:dyDescent="0.25">
      <c r="A1309" s="1">
        <v>44651</v>
      </c>
      <c r="B1309" t="s">
        <v>61</v>
      </c>
      <c r="C1309" t="s">
        <v>62</v>
      </c>
      <c r="D1309" s="4">
        <v>997500</v>
      </c>
    </row>
    <row r="1310" spans="1:4" x14ac:dyDescent="0.25">
      <c r="A1310" s="1">
        <v>44651</v>
      </c>
      <c r="B1310" t="s">
        <v>64</v>
      </c>
      <c r="C1310" t="s">
        <v>65</v>
      </c>
      <c r="D1310" s="4">
        <v>5870.22</v>
      </c>
    </row>
    <row r="1311" spans="1:4" x14ac:dyDescent="0.25">
      <c r="A1311" s="1">
        <v>44651</v>
      </c>
      <c r="B1311" t="s">
        <v>66</v>
      </c>
      <c r="C1311" t="s">
        <v>67</v>
      </c>
      <c r="D1311" s="4">
        <v>84646.24</v>
      </c>
    </row>
    <row r="1312" spans="1:4" x14ac:dyDescent="0.25">
      <c r="A1312" s="1">
        <v>44651</v>
      </c>
      <c r="B1312" t="s">
        <v>139</v>
      </c>
      <c r="C1312" t="s">
        <v>654</v>
      </c>
      <c r="D1312" s="4">
        <v>153350</v>
      </c>
    </row>
    <row r="1313" spans="1:4" x14ac:dyDescent="0.25">
      <c r="A1313" s="1">
        <v>44651</v>
      </c>
      <c r="B1313" t="s">
        <v>143</v>
      </c>
      <c r="C1313" t="s">
        <v>662</v>
      </c>
      <c r="D1313" s="4">
        <v>1112968</v>
      </c>
    </row>
    <row r="1314" spans="1:4" x14ac:dyDescent="0.25">
      <c r="A1314" s="1">
        <v>44651</v>
      </c>
      <c r="B1314" t="s">
        <v>665</v>
      </c>
      <c r="C1314" t="s">
        <v>666</v>
      </c>
      <c r="D1314" s="4">
        <v>782628.6199999922</v>
      </c>
    </row>
    <row r="1315" spans="1:4" x14ac:dyDescent="0.25">
      <c r="A1315" s="1">
        <v>44651</v>
      </c>
      <c r="B1315" t="s">
        <v>670</v>
      </c>
      <c r="C1315" t="s">
        <v>671</v>
      </c>
      <c r="D1315" s="4">
        <v>96012.620000000024</v>
      </c>
    </row>
    <row r="1316" spans="1:4" x14ac:dyDescent="0.25">
      <c r="A1316" s="1">
        <v>44651</v>
      </c>
      <c r="B1316" t="s">
        <v>674</v>
      </c>
      <c r="C1316" t="s">
        <v>675</v>
      </c>
      <c r="D1316" s="4">
        <v>2379.9999999999418</v>
      </c>
    </row>
    <row r="1317" spans="1:4" x14ac:dyDescent="0.25">
      <c r="A1317" s="1">
        <v>44651</v>
      </c>
      <c r="B1317" t="s">
        <v>687</v>
      </c>
      <c r="C1317" t="s">
        <v>688</v>
      </c>
      <c r="D1317" s="4">
        <v>187.9</v>
      </c>
    </row>
    <row r="1318" spans="1:4" x14ac:dyDescent="0.25">
      <c r="A1318" s="1">
        <v>44651</v>
      </c>
      <c r="B1318" t="s">
        <v>1184</v>
      </c>
      <c r="C1318" t="s">
        <v>1185</v>
      </c>
      <c r="D1318" s="4">
        <v>109597.23999999999</v>
      </c>
    </row>
    <row r="1319" spans="1:4" x14ac:dyDescent="0.25">
      <c r="A1319" s="1">
        <v>44651</v>
      </c>
      <c r="B1319" t="s">
        <v>700</v>
      </c>
      <c r="C1319" t="s">
        <v>701</v>
      </c>
      <c r="D1319" s="4">
        <v>400.31999999999834</v>
      </c>
    </row>
    <row r="1320" spans="1:4" x14ac:dyDescent="0.25">
      <c r="A1320" s="1">
        <v>44651</v>
      </c>
      <c r="B1320" t="s">
        <v>706</v>
      </c>
      <c r="C1320" t="s">
        <v>707</v>
      </c>
      <c r="D1320" s="4">
        <v>11967.82</v>
      </c>
    </row>
    <row r="1321" spans="1:4" x14ac:dyDescent="0.25">
      <c r="A1321" s="1">
        <v>44651</v>
      </c>
      <c r="B1321" t="s">
        <v>710</v>
      </c>
      <c r="C1321" t="s">
        <v>711</v>
      </c>
      <c r="D1321" s="4">
        <v>8161.4799999999977</v>
      </c>
    </row>
    <row r="1322" spans="1:4" x14ac:dyDescent="0.25">
      <c r="A1322" s="1">
        <v>44651</v>
      </c>
      <c r="B1322" t="s">
        <v>1186</v>
      </c>
      <c r="C1322" t="s">
        <v>1187</v>
      </c>
      <c r="D1322" s="4">
        <v>2378</v>
      </c>
    </row>
    <row r="1323" spans="1:4" x14ac:dyDescent="0.25">
      <c r="A1323" s="1">
        <v>44651</v>
      </c>
      <c r="B1323" t="s">
        <v>723</v>
      </c>
      <c r="C1323" t="s">
        <v>724</v>
      </c>
      <c r="D1323" s="4">
        <v>6707.100000000004</v>
      </c>
    </row>
    <row r="1324" spans="1:4" x14ac:dyDescent="0.25">
      <c r="A1324" s="1">
        <v>44651</v>
      </c>
      <c r="B1324" t="s">
        <v>728</v>
      </c>
      <c r="C1324" t="s">
        <v>729</v>
      </c>
      <c r="D1324" s="4">
        <v>2796.9300000000658</v>
      </c>
    </row>
    <row r="1325" spans="1:4" x14ac:dyDescent="0.25">
      <c r="A1325" s="1">
        <v>44651</v>
      </c>
      <c r="B1325" t="s">
        <v>736</v>
      </c>
      <c r="C1325" t="s">
        <v>737</v>
      </c>
      <c r="D1325" s="4">
        <v>46607</v>
      </c>
    </row>
    <row r="1326" spans="1:4" x14ac:dyDescent="0.25">
      <c r="A1326" s="1">
        <v>44651</v>
      </c>
      <c r="B1326" t="s">
        <v>740</v>
      </c>
      <c r="C1326" t="s">
        <v>741</v>
      </c>
      <c r="D1326" s="4">
        <v>5506</v>
      </c>
    </row>
    <row r="1327" spans="1:4" x14ac:dyDescent="0.25">
      <c r="A1327" s="1">
        <v>44651</v>
      </c>
      <c r="B1327" t="s">
        <v>744</v>
      </c>
      <c r="C1327" t="s">
        <v>745</v>
      </c>
      <c r="D1327" s="4">
        <v>616.12000000001899</v>
      </c>
    </row>
    <row r="1328" spans="1:4" x14ac:dyDescent="0.25">
      <c r="A1328" s="1">
        <v>44651</v>
      </c>
      <c r="B1328" t="s">
        <v>749</v>
      </c>
      <c r="C1328" t="s">
        <v>750</v>
      </c>
      <c r="D1328" s="4">
        <v>1455.0300000000134</v>
      </c>
    </row>
    <row r="1329" spans="1:4" x14ac:dyDescent="0.25">
      <c r="A1329" s="1">
        <v>44651</v>
      </c>
      <c r="B1329" t="s">
        <v>753</v>
      </c>
      <c r="C1329" t="s">
        <v>754</v>
      </c>
      <c r="D1329" s="4">
        <v>44956.770000000004</v>
      </c>
    </row>
    <row r="1330" spans="1:4" x14ac:dyDescent="0.25">
      <c r="A1330" s="1">
        <v>44651</v>
      </c>
      <c r="B1330" t="s">
        <v>761</v>
      </c>
      <c r="C1330" t="s">
        <v>762</v>
      </c>
      <c r="D1330" s="4">
        <v>47.999999999998067</v>
      </c>
    </row>
    <row r="1331" spans="1:4" x14ac:dyDescent="0.25">
      <c r="A1331" s="1">
        <v>44651</v>
      </c>
      <c r="B1331" t="s">
        <v>1188</v>
      </c>
      <c r="C1331" t="s">
        <v>1189</v>
      </c>
      <c r="D1331" s="4">
        <v>1091.8000000000002</v>
      </c>
    </row>
    <row r="1332" spans="1:4" x14ac:dyDescent="0.25">
      <c r="A1332" s="1">
        <v>44651</v>
      </c>
      <c r="B1332" t="s">
        <v>1190</v>
      </c>
      <c r="C1332" t="s">
        <v>1191</v>
      </c>
      <c r="D1332" s="4">
        <v>62.879999999999995</v>
      </c>
    </row>
    <row r="1333" spans="1:4" x14ac:dyDescent="0.25">
      <c r="A1333" s="1">
        <v>44651</v>
      </c>
      <c r="B1333" t="s">
        <v>68</v>
      </c>
      <c r="C1333" t="s">
        <v>69</v>
      </c>
      <c r="D1333" s="4">
        <v>3733.3500000000004</v>
      </c>
    </row>
    <row r="1334" spans="1:4" x14ac:dyDescent="0.25">
      <c r="A1334" s="1">
        <v>44651</v>
      </c>
      <c r="B1334" t="s">
        <v>70</v>
      </c>
      <c r="C1334" t="s">
        <v>71</v>
      </c>
      <c r="D1334" s="4">
        <v>3232.3549999998941</v>
      </c>
    </row>
    <row r="1335" spans="1:4" x14ac:dyDescent="0.25">
      <c r="A1335" s="1">
        <v>44651</v>
      </c>
      <c r="B1335" t="s">
        <v>72</v>
      </c>
      <c r="C1335" t="s">
        <v>73</v>
      </c>
      <c r="D1335" s="4">
        <v>6042.5999999999995</v>
      </c>
    </row>
    <row r="1336" spans="1:4" x14ac:dyDescent="0.25">
      <c r="A1336" s="1">
        <v>44651</v>
      </c>
      <c r="B1336" t="s">
        <v>78</v>
      </c>
      <c r="C1336" t="s">
        <v>79</v>
      </c>
      <c r="D1336" s="4">
        <v>260821.28000000515</v>
      </c>
    </row>
    <row r="1337" spans="1:4" x14ac:dyDescent="0.25">
      <c r="A1337" s="1">
        <v>44651</v>
      </c>
      <c r="B1337" t="s">
        <v>80</v>
      </c>
      <c r="C1337" t="s">
        <v>81</v>
      </c>
      <c r="D1337" s="4">
        <v>100298.97999999992</v>
      </c>
    </row>
    <row r="1338" spans="1:4" x14ac:dyDescent="0.25">
      <c r="A1338" s="1">
        <v>44651</v>
      </c>
      <c r="B1338" t="s">
        <v>810</v>
      </c>
      <c r="C1338" t="s">
        <v>811</v>
      </c>
      <c r="D1338" s="4">
        <v>124.4100000000069</v>
      </c>
    </row>
    <row r="1339" spans="1:4" x14ac:dyDescent="0.25">
      <c r="A1339" s="1">
        <v>44651</v>
      </c>
      <c r="B1339" t="s">
        <v>82</v>
      </c>
      <c r="C1339" t="s">
        <v>83</v>
      </c>
      <c r="D1339" s="4">
        <v>102773.58</v>
      </c>
    </row>
    <row r="1340" spans="1:4" x14ac:dyDescent="0.25">
      <c r="A1340" s="1">
        <v>44651</v>
      </c>
      <c r="B1340" t="s">
        <v>84</v>
      </c>
      <c r="C1340" t="s">
        <v>85</v>
      </c>
      <c r="D1340" s="4">
        <v>209059.8500000026</v>
      </c>
    </row>
    <row r="1341" spans="1:4" x14ac:dyDescent="0.25">
      <c r="A1341" s="1">
        <v>44651</v>
      </c>
      <c r="B1341" t="s">
        <v>86</v>
      </c>
      <c r="C1341" t="s">
        <v>87</v>
      </c>
      <c r="D1341" s="4">
        <v>95164.460000000021</v>
      </c>
    </row>
    <row r="1342" spans="1:4" x14ac:dyDescent="0.25">
      <c r="A1342" s="1">
        <v>44651</v>
      </c>
      <c r="B1342" t="s">
        <v>88</v>
      </c>
      <c r="C1342" t="s">
        <v>89</v>
      </c>
      <c r="D1342" s="4">
        <v>215141.6300000003</v>
      </c>
    </row>
    <row r="1343" spans="1:4" x14ac:dyDescent="0.25">
      <c r="A1343" s="1">
        <v>44651</v>
      </c>
      <c r="B1343" t="s">
        <v>90</v>
      </c>
      <c r="C1343" t="s">
        <v>91</v>
      </c>
      <c r="D1343" s="4">
        <v>45503.369999999995</v>
      </c>
    </row>
    <row r="1344" spans="1:4" x14ac:dyDescent="0.25">
      <c r="A1344" s="1">
        <v>44651</v>
      </c>
      <c r="B1344" t="s">
        <v>92</v>
      </c>
      <c r="C1344" t="s">
        <v>93</v>
      </c>
      <c r="D1344" s="4">
        <v>228543.40000000008</v>
      </c>
    </row>
    <row r="1345" spans="1:4" x14ac:dyDescent="0.25">
      <c r="A1345" s="1">
        <v>44651</v>
      </c>
      <c r="B1345" t="s">
        <v>94</v>
      </c>
      <c r="C1345" t="s">
        <v>95</v>
      </c>
      <c r="D1345" s="4">
        <v>97194.1</v>
      </c>
    </row>
    <row r="1346" spans="1:4" x14ac:dyDescent="0.25">
      <c r="A1346" s="1">
        <v>44651</v>
      </c>
      <c r="B1346" t="s">
        <v>96</v>
      </c>
      <c r="C1346" t="s">
        <v>97</v>
      </c>
      <c r="D1346" s="4">
        <v>139051.41999999998</v>
      </c>
    </row>
    <row r="1347" spans="1:4" x14ac:dyDescent="0.25">
      <c r="A1347" s="1">
        <v>44651</v>
      </c>
      <c r="B1347" t="s">
        <v>98</v>
      </c>
      <c r="C1347" t="s">
        <v>99</v>
      </c>
      <c r="D1347" s="4">
        <v>4875.4900000000007</v>
      </c>
    </row>
    <row r="1348" spans="1:4" x14ac:dyDescent="0.25">
      <c r="A1348" s="1">
        <v>44651</v>
      </c>
      <c r="B1348" t="s">
        <v>100</v>
      </c>
      <c r="C1348" t="s">
        <v>101</v>
      </c>
      <c r="D1348" s="4">
        <v>1000153.42</v>
      </c>
    </row>
    <row r="1349" spans="1:4" x14ac:dyDescent="0.25">
      <c r="A1349" s="1">
        <v>44651</v>
      </c>
      <c r="B1349" t="s">
        <v>108</v>
      </c>
      <c r="C1349" t="s">
        <v>109</v>
      </c>
      <c r="D1349" s="4">
        <v>3000000</v>
      </c>
    </row>
    <row r="1350" spans="1:4" x14ac:dyDescent="0.25">
      <c r="A1350" s="1">
        <v>44651</v>
      </c>
      <c r="B1350" t="s">
        <v>979</v>
      </c>
      <c r="C1350" t="s">
        <v>980</v>
      </c>
      <c r="D1350" s="4">
        <v>761.14</v>
      </c>
    </row>
    <row r="1351" spans="1:4" x14ac:dyDescent="0.25">
      <c r="A1351" s="1">
        <v>44651</v>
      </c>
      <c r="B1351" t="s">
        <v>983</v>
      </c>
      <c r="C1351" t="s">
        <v>984</v>
      </c>
      <c r="D1351" s="4">
        <v>49.940000000000509</v>
      </c>
    </row>
    <row r="1352" spans="1:4" x14ac:dyDescent="0.25">
      <c r="A1352" s="1">
        <v>44651</v>
      </c>
      <c r="B1352" t="s">
        <v>1230</v>
      </c>
      <c r="C1352" t="s">
        <v>1231</v>
      </c>
      <c r="D1352" s="4">
        <v>2820.4100000000981</v>
      </c>
    </row>
    <row r="1353" spans="1:4" x14ac:dyDescent="0.25">
      <c r="A1353" s="1">
        <v>44651</v>
      </c>
      <c r="B1353" t="s">
        <v>1117</v>
      </c>
      <c r="C1353" t="s">
        <v>1118</v>
      </c>
      <c r="D1353" s="4">
        <v>219.93000000000029</v>
      </c>
    </row>
    <row r="1354" spans="1:4" x14ac:dyDescent="0.25">
      <c r="A1354" s="1">
        <v>44651</v>
      </c>
      <c r="B1354" t="s">
        <v>846</v>
      </c>
      <c r="C1354" t="s">
        <v>847</v>
      </c>
      <c r="D1354" s="4">
        <v>-7050</v>
      </c>
    </row>
    <row r="1355" spans="1:4" x14ac:dyDescent="0.25">
      <c r="A1355" s="1">
        <v>44651</v>
      </c>
      <c r="B1355" t="s">
        <v>851</v>
      </c>
      <c r="C1355" t="s">
        <v>852</v>
      </c>
      <c r="D1355" s="4">
        <v>-100000</v>
      </c>
    </row>
    <row r="1356" spans="1:4" x14ac:dyDescent="0.25">
      <c r="A1356" s="1">
        <v>44651</v>
      </c>
      <c r="B1356" t="s">
        <v>855</v>
      </c>
      <c r="C1356" t="s">
        <v>856</v>
      </c>
      <c r="D1356" s="4">
        <v>-800000</v>
      </c>
    </row>
    <row r="1357" spans="1:4" x14ac:dyDescent="0.25">
      <c r="A1357" s="1">
        <v>44651</v>
      </c>
      <c r="B1357" t="s">
        <v>859</v>
      </c>
      <c r="C1357" t="s">
        <v>860</v>
      </c>
      <c r="D1357" s="4">
        <v>-47705.91</v>
      </c>
    </row>
    <row r="1358" spans="1:4" x14ac:dyDescent="0.25">
      <c r="A1358" s="1">
        <v>44651</v>
      </c>
      <c r="B1358" t="s">
        <v>1192</v>
      </c>
      <c r="C1358" t="s">
        <v>1193</v>
      </c>
      <c r="D1358" s="4">
        <v>-67075.240000000005</v>
      </c>
    </row>
    <row r="1359" spans="1:4" x14ac:dyDescent="0.25">
      <c r="A1359" s="1">
        <v>44651</v>
      </c>
      <c r="B1359" t="s">
        <v>865</v>
      </c>
      <c r="C1359" t="s">
        <v>866</v>
      </c>
      <c r="D1359" s="4">
        <v>-84286.290000000008</v>
      </c>
    </row>
    <row r="1360" spans="1:4" x14ac:dyDescent="0.25">
      <c r="A1360" s="1">
        <v>44651</v>
      </c>
      <c r="B1360" t="s">
        <v>1232</v>
      </c>
      <c r="C1360" t="s">
        <v>1233</v>
      </c>
      <c r="D1360" s="4">
        <v>-50741.535000002012</v>
      </c>
    </row>
    <row r="1361" spans="1:4" x14ac:dyDescent="0.25">
      <c r="A1361" s="1">
        <v>44651</v>
      </c>
      <c r="B1361" t="s">
        <v>871</v>
      </c>
      <c r="C1361" t="s">
        <v>872</v>
      </c>
      <c r="D1361" s="4">
        <v>-83370.91</v>
      </c>
    </row>
    <row r="1362" spans="1:4" x14ac:dyDescent="0.25">
      <c r="A1362" s="1">
        <v>44651</v>
      </c>
      <c r="B1362" t="s">
        <v>873</v>
      </c>
      <c r="C1362" t="s">
        <v>874</v>
      </c>
      <c r="D1362" s="4">
        <v>-187948.01</v>
      </c>
    </row>
    <row r="1363" spans="1:4" x14ac:dyDescent="0.25">
      <c r="A1363" s="1">
        <v>44651</v>
      </c>
      <c r="B1363" t="s">
        <v>875</v>
      </c>
      <c r="C1363" t="s">
        <v>876</v>
      </c>
      <c r="D1363" s="4">
        <v>-95239.54</v>
      </c>
    </row>
    <row r="1364" spans="1:4" x14ac:dyDescent="0.25">
      <c r="A1364" s="1">
        <v>44651</v>
      </c>
      <c r="B1364" t="s">
        <v>877</v>
      </c>
      <c r="C1364" t="s">
        <v>878</v>
      </c>
      <c r="D1364" s="4">
        <v>-917.25</v>
      </c>
    </row>
    <row r="1365" spans="1:4" x14ac:dyDescent="0.25">
      <c r="A1365" s="1">
        <v>44651</v>
      </c>
      <c r="B1365" t="s">
        <v>879</v>
      </c>
      <c r="C1365" t="s">
        <v>880</v>
      </c>
      <c r="D1365" s="4">
        <v>-40340.58</v>
      </c>
    </row>
    <row r="1366" spans="1:4" x14ac:dyDescent="0.25">
      <c r="A1366" s="1">
        <v>44651</v>
      </c>
      <c r="B1366" t="s">
        <v>881</v>
      </c>
      <c r="C1366" t="s">
        <v>882</v>
      </c>
      <c r="D1366" s="4">
        <v>-14767.59</v>
      </c>
    </row>
    <row r="1367" spans="1:4" x14ac:dyDescent="0.25">
      <c r="A1367" s="1">
        <v>44651</v>
      </c>
      <c r="B1367" t="s">
        <v>883</v>
      </c>
      <c r="C1367" t="s">
        <v>884</v>
      </c>
      <c r="D1367" s="4">
        <v>-25739.86</v>
      </c>
    </row>
    <row r="1368" spans="1:4" x14ac:dyDescent="0.25">
      <c r="A1368" s="1">
        <v>44651</v>
      </c>
      <c r="B1368" t="s">
        <v>885</v>
      </c>
      <c r="C1368" t="s">
        <v>886</v>
      </c>
      <c r="D1368" s="4">
        <v>-6081.13</v>
      </c>
    </row>
    <row r="1369" spans="1:4" x14ac:dyDescent="0.25">
      <c r="A1369" s="1">
        <v>44651</v>
      </c>
      <c r="B1369" t="s">
        <v>887</v>
      </c>
      <c r="C1369" t="s">
        <v>888</v>
      </c>
      <c r="D1369" s="4">
        <v>-10000</v>
      </c>
    </row>
    <row r="1370" spans="1:4" x14ac:dyDescent="0.25">
      <c r="A1370" s="1">
        <v>44651</v>
      </c>
      <c r="B1370" t="s">
        <v>889</v>
      </c>
      <c r="C1370" t="s">
        <v>890</v>
      </c>
      <c r="D1370" s="4">
        <v>-30000</v>
      </c>
    </row>
    <row r="1371" spans="1:4" x14ac:dyDescent="0.25">
      <c r="A1371" s="1">
        <v>44651</v>
      </c>
      <c r="B1371" t="s">
        <v>891</v>
      </c>
      <c r="C1371" t="s">
        <v>892</v>
      </c>
      <c r="D1371" s="4">
        <v>-2743</v>
      </c>
    </row>
    <row r="1372" spans="1:4" x14ac:dyDescent="0.25">
      <c r="A1372" s="1">
        <v>44651</v>
      </c>
      <c r="B1372" t="s">
        <v>893</v>
      </c>
      <c r="C1372" t="s">
        <v>894</v>
      </c>
      <c r="D1372" s="4">
        <v>-97540.050000000017</v>
      </c>
    </row>
    <row r="1373" spans="1:4" x14ac:dyDescent="0.25">
      <c r="A1373" s="1">
        <v>44651</v>
      </c>
      <c r="B1373" t="s">
        <v>895</v>
      </c>
      <c r="C1373" t="s">
        <v>896</v>
      </c>
      <c r="D1373" s="4">
        <v>-34985</v>
      </c>
    </row>
    <row r="1374" spans="1:4" x14ac:dyDescent="0.25">
      <c r="A1374" s="1">
        <v>44651</v>
      </c>
      <c r="B1374" t="s">
        <v>897</v>
      </c>
      <c r="C1374" t="s">
        <v>898</v>
      </c>
      <c r="D1374" s="4">
        <v>-2450900</v>
      </c>
    </row>
    <row r="1375" spans="1:4" x14ac:dyDescent="0.25">
      <c r="A1375" s="1">
        <v>44651</v>
      </c>
      <c r="B1375" t="s">
        <v>1195</v>
      </c>
      <c r="C1375" t="s">
        <v>1196</v>
      </c>
      <c r="D1375" s="4">
        <v>-62286.83</v>
      </c>
    </row>
    <row r="1376" spans="1:4" x14ac:dyDescent="0.25">
      <c r="A1376" s="1">
        <v>44651</v>
      </c>
      <c r="B1376" t="s">
        <v>1197</v>
      </c>
      <c r="C1376" t="s">
        <v>1198</v>
      </c>
      <c r="D1376" s="4">
        <v>-27000</v>
      </c>
    </row>
    <row r="1377" spans="1:4" x14ac:dyDescent="0.25">
      <c r="A1377" s="1">
        <v>44651</v>
      </c>
      <c r="B1377" t="s">
        <v>145</v>
      </c>
      <c r="C1377" t="s">
        <v>1199</v>
      </c>
      <c r="D1377" s="4">
        <v>-630595</v>
      </c>
    </row>
    <row r="1378" spans="1:4" x14ac:dyDescent="0.25">
      <c r="A1378" s="1">
        <v>44651</v>
      </c>
      <c r="B1378" t="s">
        <v>1200</v>
      </c>
      <c r="C1378" t="s">
        <v>1201</v>
      </c>
      <c r="D1378" s="4">
        <v>-17571</v>
      </c>
    </row>
    <row r="1379" spans="1:4" x14ac:dyDescent="0.25">
      <c r="A1379" s="1">
        <v>44651</v>
      </c>
      <c r="B1379" t="s">
        <v>902</v>
      </c>
      <c r="C1379" t="s">
        <v>903</v>
      </c>
      <c r="D1379" s="4">
        <v>-111182.90000000001</v>
      </c>
    </row>
    <row r="1380" spans="1:4" x14ac:dyDescent="0.25">
      <c r="A1380" s="1">
        <v>44651</v>
      </c>
      <c r="B1380" t="s">
        <v>905</v>
      </c>
      <c r="C1380" t="s">
        <v>906</v>
      </c>
      <c r="D1380" s="4">
        <v>-244416.09</v>
      </c>
    </row>
    <row r="1381" spans="1:4" x14ac:dyDescent="0.25">
      <c r="A1381" s="1">
        <v>44651</v>
      </c>
      <c r="B1381" t="s">
        <v>907</v>
      </c>
      <c r="C1381" t="s">
        <v>908</v>
      </c>
      <c r="D1381" s="4">
        <v>-35815.83</v>
      </c>
    </row>
    <row r="1382" spans="1:4" x14ac:dyDescent="0.25">
      <c r="A1382" s="1">
        <v>44651</v>
      </c>
      <c r="B1382" t="s">
        <v>909</v>
      </c>
      <c r="C1382" t="s">
        <v>910</v>
      </c>
      <c r="D1382" s="4">
        <v>-2737.0299999999943</v>
      </c>
    </row>
    <row r="1383" spans="1:4" x14ac:dyDescent="0.25">
      <c r="A1383" s="1">
        <v>44651</v>
      </c>
      <c r="B1383" t="s">
        <v>913</v>
      </c>
      <c r="C1383" t="s">
        <v>914</v>
      </c>
      <c r="D1383" s="4">
        <v>-117464.21</v>
      </c>
    </row>
    <row r="1384" spans="1:4" x14ac:dyDescent="0.25">
      <c r="A1384" s="1">
        <v>44651</v>
      </c>
      <c r="B1384" t="s">
        <v>921</v>
      </c>
      <c r="C1384" t="s">
        <v>922</v>
      </c>
      <c r="D1384" s="4">
        <v>-60170.440000000031</v>
      </c>
    </row>
    <row r="1385" spans="1:4" x14ac:dyDescent="0.25">
      <c r="A1385" s="1">
        <v>44651</v>
      </c>
      <c r="B1385" t="s">
        <v>110</v>
      </c>
      <c r="C1385" t="s">
        <v>926</v>
      </c>
      <c r="D1385" s="4">
        <v>-212413.36</v>
      </c>
    </row>
    <row r="1386" spans="1:4" x14ac:dyDescent="0.25">
      <c r="A1386" s="1">
        <v>44651</v>
      </c>
      <c r="B1386" t="s">
        <v>112</v>
      </c>
      <c r="C1386" t="s">
        <v>937</v>
      </c>
      <c r="D1386" s="4">
        <v>-700000</v>
      </c>
    </row>
    <row r="1387" spans="1:4" x14ac:dyDescent="0.25">
      <c r="A1387" s="1">
        <v>44651</v>
      </c>
      <c r="B1387" t="s">
        <v>115</v>
      </c>
      <c r="C1387" t="s">
        <v>944</v>
      </c>
      <c r="D1387" s="4">
        <v>-229288.33000000002</v>
      </c>
    </row>
    <row r="1388" spans="1:4" x14ac:dyDescent="0.25">
      <c r="A1388" s="1">
        <v>44651</v>
      </c>
      <c r="B1388" t="s">
        <v>117</v>
      </c>
      <c r="C1388" t="s">
        <v>947</v>
      </c>
      <c r="D1388" s="4">
        <v>-93632.140000000014</v>
      </c>
    </row>
    <row r="1389" spans="1:4" x14ac:dyDescent="0.25">
      <c r="A1389" s="1">
        <v>44651</v>
      </c>
      <c r="B1389" t="s">
        <v>119</v>
      </c>
      <c r="C1389" t="s">
        <v>1202</v>
      </c>
      <c r="D1389" s="4">
        <v>-110275.99</v>
      </c>
    </row>
    <row r="1390" spans="1:4" x14ac:dyDescent="0.25">
      <c r="A1390" s="1">
        <v>44651</v>
      </c>
      <c r="B1390" t="s">
        <v>121</v>
      </c>
      <c r="C1390" t="s">
        <v>1203</v>
      </c>
      <c r="D1390" s="4">
        <v>-2423509.5699999998</v>
      </c>
    </row>
    <row r="1391" spans="1:4" x14ac:dyDescent="0.25">
      <c r="A1391" s="1">
        <v>44651</v>
      </c>
      <c r="B1391" t="s">
        <v>965</v>
      </c>
      <c r="C1391" t="s">
        <v>966</v>
      </c>
      <c r="D1391" s="4">
        <v>-74999.900000000125</v>
      </c>
    </row>
    <row r="1392" spans="1:4" x14ac:dyDescent="0.25">
      <c r="A1392" s="1">
        <v>44651</v>
      </c>
      <c r="B1392" t="s">
        <v>123</v>
      </c>
      <c r="C1392" t="s">
        <v>1204</v>
      </c>
      <c r="D1392" s="4">
        <v>-83550</v>
      </c>
    </row>
    <row r="1393" spans="1:4" x14ac:dyDescent="0.25">
      <c r="A1393" s="1">
        <v>44651</v>
      </c>
      <c r="B1393" t="s">
        <v>975</v>
      </c>
      <c r="C1393" t="s">
        <v>976</v>
      </c>
      <c r="D1393" s="4">
        <v>-500256.38000000035</v>
      </c>
    </row>
    <row r="1394" spans="1:4" x14ac:dyDescent="0.25">
      <c r="A1394" s="1">
        <v>44651</v>
      </c>
      <c r="B1394" t="s">
        <v>995</v>
      </c>
      <c r="C1394" t="s">
        <v>996</v>
      </c>
      <c r="D1394" s="4">
        <v>-183679.40999999997</v>
      </c>
    </row>
    <row r="1395" spans="1:4" x14ac:dyDescent="0.25">
      <c r="A1395" s="1">
        <v>44651</v>
      </c>
      <c r="B1395" t="s">
        <v>1003</v>
      </c>
      <c r="C1395" t="s">
        <v>1004</v>
      </c>
      <c r="D1395" s="4">
        <v>-93370.430000000008</v>
      </c>
    </row>
    <row r="1396" spans="1:4" x14ac:dyDescent="0.25">
      <c r="A1396" s="1">
        <v>44651</v>
      </c>
      <c r="B1396" t="s">
        <v>1256</v>
      </c>
      <c r="C1396" t="s">
        <v>1257</v>
      </c>
      <c r="D1396" s="4">
        <v>-100</v>
      </c>
    </row>
    <row r="1397" spans="1:4" x14ac:dyDescent="0.25">
      <c r="A1397" s="1">
        <v>44651</v>
      </c>
      <c r="B1397" t="s">
        <v>1015</v>
      </c>
      <c r="C1397" t="s">
        <v>1016</v>
      </c>
      <c r="D1397" s="4">
        <v>-5590.4500000000025</v>
      </c>
    </row>
    <row r="1398" spans="1:4" x14ac:dyDescent="0.25">
      <c r="A1398" s="1">
        <v>44651</v>
      </c>
      <c r="B1398" t="s">
        <v>1019</v>
      </c>
      <c r="C1398" t="s">
        <v>1020</v>
      </c>
      <c r="D1398" s="4">
        <v>-2766.8500000000631</v>
      </c>
    </row>
    <row r="1399" spans="1:4" x14ac:dyDescent="0.25">
      <c r="A1399" s="1">
        <v>44651</v>
      </c>
      <c r="B1399" t="s">
        <v>1023</v>
      </c>
      <c r="C1399" t="s">
        <v>1024</v>
      </c>
      <c r="D1399" s="4">
        <v>-7280.0000000000009</v>
      </c>
    </row>
    <row r="1400" spans="1:4" x14ac:dyDescent="0.25">
      <c r="A1400" s="1">
        <v>44651</v>
      </c>
      <c r="B1400" t="s">
        <v>1207</v>
      </c>
      <c r="C1400" t="s">
        <v>1208</v>
      </c>
      <c r="D1400" s="4">
        <v>-14.000000000014552</v>
      </c>
    </row>
    <row r="1401" spans="1:4" x14ac:dyDescent="0.25">
      <c r="A1401" s="1">
        <v>44651</v>
      </c>
      <c r="B1401" t="s">
        <v>1033</v>
      </c>
      <c r="C1401" t="s">
        <v>1034</v>
      </c>
      <c r="D1401" s="4">
        <v>-4236.9700000000012</v>
      </c>
    </row>
    <row r="1402" spans="1:4" x14ac:dyDescent="0.25">
      <c r="A1402" s="1">
        <v>44651</v>
      </c>
      <c r="B1402" t="s">
        <v>1209</v>
      </c>
      <c r="C1402" t="s">
        <v>1210</v>
      </c>
      <c r="D1402" s="4">
        <v>-63391.119999999995</v>
      </c>
    </row>
    <row r="1403" spans="1:4" x14ac:dyDescent="0.25">
      <c r="A1403" s="1">
        <v>44651</v>
      </c>
      <c r="B1403" t="s">
        <v>1050</v>
      </c>
      <c r="C1403" t="s">
        <v>1051</v>
      </c>
      <c r="D1403" s="4">
        <v>-42424.069999999963</v>
      </c>
    </row>
    <row r="1404" spans="1:4" x14ac:dyDescent="0.25">
      <c r="A1404" s="1">
        <v>44651</v>
      </c>
      <c r="B1404" t="s">
        <v>1054</v>
      </c>
      <c r="C1404" t="s">
        <v>1055</v>
      </c>
      <c r="D1404" s="4">
        <v>-1185.1000000000013</v>
      </c>
    </row>
    <row r="1405" spans="1:4" x14ac:dyDescent="0.25">
      <c r="A1405" s="1">
        <v>44651</v>
      </c>
      <c r="B1405" t="s">
        <v>1211</v>
      </c>
      <c r="C1405" t="s">
        <v>1212</v>
      </c>
      <c r="D1405" s="4">
        <v>-267.07</v>
      </c>
    </row>
    <row r="1406" spans="1:4" x14ac:dyDescent="0.25">
      <c r="A1406" s="1">
        <v>44651</v>
      </c>
      <c r="B1406" t="s">
        <v>1060</v>
      </c>
      <c r="C1406" t="s">
        <v>1061</v>
      </c>
      <c r="D1406" s="4">
        <v>-66.840000000035275</v>
      </c>
    </row>
    <row r="1407" spans="1:4" x14ac:dyDescent="0.25">
      <c r="A1407" s="1">
        <v>44651</v>
      </c>
      <c r="B1407" t="s">
        <v>1064</v>
      </c>
      <c r="C1407" t="s">
        <v>1065</v>
      </c>
      <c r="D1407" s="4">
        <v>-2.2799999999999727</v>
      </c>
    </row>
    <row r="1408" spans="1:4" x14ac:dyDescent="0.25">
      <c r="A1408" s="1">
        <v>44651</v>
      </c>
      <c r="B1408" t="s">
        <v>1072</v>
      </c>
      <c r="C1408" t="s">
        <v>1073</v>
      </c>
      <c r="D1408" s="4">
        <v>-46803.3</v>
      </c>
    </row>
    <row r="1409" spans="1:4" x14ac:dyDescent="0.25">
      <c r="A1409" s="1">
        <v>44651</v>
      </c>
      <c r="B1409" t="s">
        <v>1076</v>
      </c>
      <c r="C1409" t="s">
        <v>1077</v>
      </c>
      <c r="D1409" s="4">
        <v>-15693.06</v>
      </c>
    </row>
    <row r="1410" spans="1:4" x14ac:dyDescent="0.25">
      <c r="A1410" s="1">
        <v>44651</v>
      </c>
      <c r="B1410" t="s">
        <v>1234</v>
      </c>
      <c r="C1410" t="s">
        <v>1235</v>
      </c>
      <c r="D1410" s="4">
        <v>-3.4000000000000909</v>
      </c>
    </row>
    <row r="1411" spans="1:4" x14ac:dyDescent="0.25">
      <c r="A1411" s="1">
        <v>44651</v>
      </c>
      <c r="B1411" t="s">
        <v>1215</v>
      </c>
      <c r="C1411" t="s">
        <v>1216</v>
      </c>
      <c r="D1411" s="4">
        <v>-6.24</v>
      </c>
    </row>
    <row r="1412" spans="1:4" x14ac:dyDescent="0.25">
      <c r="A1412" s="1">
        <v>44651</v>
      </c>
      <c r="B1412" t="s">
        <v>1217</v>
      </c>
      <c r="C1412" t="s">
        <v>1218</v>
      </c>
      <c r="D1412" s="4">
        <v>-336.31</v>
      </c>
    </row>
    <row r="1413" spans="1:4" x14ac:dyDescent="0.25">
      <c r="A1413" s="1">
        <v>44651</v>
      </c>
      <c r="B1413" t="s">
        <v>1087</v>
      </c>
      <c r="C1413" t="s">
        <v>1088</v>
      </c>
      <c r="D1413" s="4">
        <v>-298.79000000000002</v>
      </c>
    </row>
    <row r="1414" spans="1:4" x14ac:dyDescent="0.25">
      <c r="A1414" s="1">
        <v>44651</v>
      </c>
      <c r="B1414" t="s">
        <v>1091</v>
      </c>
      <c r="C1414" t="s">
        <v>1092</v>
      </c>
      <c r="D1414" s="4">
        <v>-1607.53</v>
      </c>
    </row>
    <row r="1415" spans="1:4" x14ac:dyDescent="0.25">
      <c r="A1415" s="1">
        <v>44651</v>
      </c>
      <c r="B1415" t="s">
        <v>1095</v>
      </c>
      <c r="C1415" t="s">
        <v>1096</v>
      </c>
      <c r="D1415" s="4">
        <v>-294.75000000000011</v>
      </c>
    </row>
    <row r="1416" spans="1:4" x14ac:dyDescent="0.25">
      <c r="A1416" s="1">
        <v>44651</v>
      </c>
      <c r="B1416" t="s">
        <v>1099</v>
      </c>
      <c r="C1416" t="s">
        <v>1100</v>
      </c>
      <c r="D1416" s="4">
        <v>-228.07000000000008</v>
      </c>
    </row>
    <row r="1417" spans="1:4" x14ac:dyDescent="0.25">
      <c r="A1417" s="1">
        <v>44651</v>
      </c>
      <c r="B1417" t="s">
        <v>1103</v>
      </c>
      <c r="C1417" t="s">
        <v>1104</v>
      </c>
      <c r="D1417" s="4">
        <v>-1029.2399999999996</v>
      </c>
    </row>
    <row r="1418" spans="1:4" x14ac:dyDescent="0.25">
      <c r="A1418" s="1">
        <v>44651</v>
      </c>
      <c r="B1418" t="s">
        <v>1107</v>
      </c>
      <c r="C1418" t="s">
        <v>1108</v>
      </c>
      <c r="D1418" s="4">
        <v>-278.06000000000012</v>
      </c>
    </row>
    <row r="1419" spans="1:4" x14ac:dyDescent="0.25">
      <c r="A1419" s="1">
        <v>44651</v>
      </c>
      <c r="B1419" t="s">
        <v>1109</v>
      </c>
      <c r="C1419" t="s">
        <v>1110</v>
      </c>
      <c r="D1419" s="4">
        <v>-470.30000000000018</v>
      </c>
    </row>
    <row r="1420" spans="1:4" x14ac:dyDescent="0.25">
      <c r="A1420" s="1">
        <v>44651</v>
      </c>
      <c r="B1420" t="s">
        <v>1115</v>
      </c>
      <c r="C1420" t="s">
        <v>1116</v>
      </c>
      <c r="D1420" s="4">
        <v>-197.98000000001923</v>
      </c>
    </row>
    <row r="1421" spans="1:4" x14ac:dyDescent="0.25">
      <c r="A1421" s="1">
        <v>44651</v>
      </c>
      <c r="B1421" t="s">
        <v>1219</v>
      </c>
      <c r="C1421" t="s">
        <v>1220</v>
      </c>
      <c r="D1421" s="4">
        <v>-1040.55</v>
      </c>
    </row>
    <row r="1422" spans="1:4" x14ac:dyDescent="0.25">
      <c r="A1422" s="1">
        <v>44651</v>
      </c>
      <c r="B1422" t="s">
        <v>1119</v>
      </c>
      <c r="C1422" t="s">
        <v>1120</v>
      </c>
      <c r="D1422" s="4">
        <v>-20328.949999999993</v>
      </c>
    </row>
    <row r="1423" spans="1:4" x14ac:dyDescent="0.25">
      <c r="A1423" s="1">
        <v>44651</v>
      </c>
      <c r="B1423" t="s">
        <v>1122</v>
      </c>
      <c r="C1423" t="s">
        <v>1123</v>
      </c>
      <c r="D1423" s="4">
        <v>-4.1500000000006594</v>
      </c>
    </row>
    <row r="1424" spans="1:4" x14ac:dyDescent="0.25">
      <c r="A1424" s="1">
        <v>44651</v>
      </c>
      <c r="B1424" t="s">
        <v>1124</v>
      </c>
      <c r="C1424" t="s">
        <v>1125</v>
      </c>
      <c r="D1424" s="4">
        <v>-226630</v>
      </c>
    </row>
    <row r="1425" spans="1:4" x14ac:dyDescent="0.25">
      <c r="A1425" s="1">
        <v>44681</v>
      </c>
      <c r="B1425" t="s">
        <v>1084</v>
      </c>
      <c r="C1425" t="s">
        <v>1085</v>
      </c>
      <c r="D1425" s="4">
        <v>-6470</v>
      </c>
    </row>
    <row r="1426" spans="1:4" x14ac:dyDescent="0.25">
      <c r="A1426" s="1">
        <v>44681</v>
      </c>
      <c r="B1426" t="s">
        <v>1500</v>
      </c>
      <c r="C1426" t="s">
        <v>1501</v>
      </c>
      <c r="D1426" s="4">
        <v>329949.89</v>
      </c>
    </row>
    <row r="1427" spans="1:4" x14ac:dyDescent="0.25">
      <c r="A1427" s="1">
        <v>44681</v>
      </c>
      <c r="B1427" t="s">
        <v>565</v>
      </c>
      <c r="C1427" t="s">
        <v>566</v>
      </c>
      <c r="D1427" s="4">
        <v>127617.89999999998</v>
      </c>
    </row>
    <row r="1428" spans="1:4" x14ac:dyDescent="0.25">
      <c r="A1428" s="1">
        <v>44681</v>
      </c>
      <c r="B1428" t="s">
        <v>568</v>
      </c>
      <c r="C1428" t="s">
        <v>569</v>
      </c>
      <c r="D1428" s="4">
        <v>31188.36</v>
      </c>
    </row>
    <row r="1429" spans="1:4" x14ac:dyDescent="0.25">
      <c r="A1429" s="1">
        <v>44681</v>
      </c>
      <c r="B1429" t="s">
        <v>574</v>
      </c>
      <c r="C1429" t="s">
        <v>575</v>
      </c>
      <c r="D1429" s="4">
        <v>31683.59</v>
      </c>
    </row>
    <row r="1430" spans="1:4" x14ac:dyDescent="0.25">
      <c r="A1430" s="1">
        <v>44681</v>
      </c>
      <c r="B1430" t="s">
        <v>578</v>
      </c>
      <c r="C1430" t="s">
        <v>579</v>
      </c>
      <c r="D1430" s="4">
        <v>1948.0200000000004</v>
      </c>
    </row>
    <row r="1431" spans="1:4" x14ac:dyDescent="0.25">
      <c r="A1431" s="1">
        <v>44681</v>
      </c>
      <c r="B1431" t="s">
        <v>582</v>
      </c>
      <c r="C1431" t="s">
        <v>583</v>
      </c>
      <c r="D1431" s="4">
        <v>9979.49</v>
      </c>
    </row>
    <row r="1432" spans="1:4" x14ac:dyDescent="0.25">
      <c r="A1432" s="1">
        <v>44681</v>
      </c>
      <c r="B1432" t="s">
        <v>586</v>
      </c>
      <c r="C1432" t="s">
        <v>587</v>
      </c>
      <c r="D1432" s="4">
        <v>2294.4300000000003</v>
      </c>
    </row>
    <row r="1433" spans="1:4" x14ac:dyDescent="0.25">
      <c r="A1433" s="1">
        <v>44681</v>
      </c>
      <c r="B1433" t="s">
        <v>590</v>
      </c>
      <c r="C1433" t="s">
        <v>591</v>
      </c>
      <c r="D1433" s="4">
        <v>2351.5100000000002</v>
      </c>
    </row>
    <row r="1434" spans="1:4" x14ac:dyDescent="0.25">
      <c r="A1434" s="1">
        <v>44681</v>
      </c>
      <c r="B1434" t="s">
        <v>595</v>
      </c>
      <c r="C1434" t="s">
        <v>596</v>
      </c>
      <c r="D1434" s="4">
        <v>1680.5199999999998</v>
      </c>
    </row>
    <row r="1435" spans="1:4" x14ac:dyDescent="0.25">
      <c r="A1435" s="1">
        <v>44681</v>
      </c>
      <c r="B1435" t="s">
        <v>603</v>
      </c>
      <c r="C1435" t="s">
        <v>604</v>
      </c>
      <c r="D1435" s="4">
        <v>5027.26</v>
      </c>
    </row>
    <row r="1436" spans="1:4" x14ac:dyDescent="0.25">
      <c r="A1436" s="1">
        <v>44681</v>
      </c>
      <c r="B1436" t="s">
        <v>1128</v>
      </c>
      <c r="C1436" t="s">
        <v>1129</v>
      </c>
      <c r="D1436" s="4">
        <v>42185</v>
      </c>
    </row>
    <row r="1437" spans="1:4" x14ac:dyDescent="0.25">
      <c r="A1437" s="1">
        <v>44681</v>
      </c>
      <c r="B1437" t="s">
        <v>1130</v>
      </c>
      <c r="C1437" t="s">
        <v>1131</v>
      </c>
      <c r="D1437" s="4">
        <v>128502</v>
      </c>
    </row>
    <row r="1438" spans="1:4" x14ac:dyDescent="0.25">
      <c r="A1438" s="1">
        <v>44681</v>
      </c>
      <c r="B1438" t="s">
        <v>627</v>
      </c>
      <c r="C1438" t="s">
        <v>628</v>
      </c>
      <c r="D1438" s="4">
        <v>84119.92</v>
      </c>
    </row>
    <row r="1439" spans="1:4" x14ac:dyDescent="0.25">
      <c r="A1439" s="1">
        <v>44681</v>
      </c>
      <c r="B1439" t="s">
        <v>631</v>
      </c>
      <c r="C1439" t="s">
        <v>632</v>
      </c>
      <c r="D1439" s="4">
        <v>492.45</v>
      </c>
    </row>
    <row r="1440" spans="1:4" x14ac:dyDescent="0.25">
      <c r="A1440" s="1">
        <v>44681</v>
      </c>
      <c r="B1440" t="s">
        <v>633</v>
      </c>
      <c r="C1440" t="s">
        <v>634</v>
      </c>
      <c r="D1440" s="4">
        <v>7146.7000000000007</v>
      </c>
    </row>
    <row r="1441" spans="1:4" x14ac:dyDescent="0.25">
      <c r="A1441" s="1">
        <v>44681</v>
      </c>
      <c r="B1441" t="s">
        <v>644</v>
      </c>
      <c r="C1441" t="s">
        <v>645</v>
      </c>
      <c r="D1441" s="4">
        <v>71388.599999999991</v>
      </c>
    </row>
    <row r="1442" spans="1:4" x14ac:dyDescent="0.25">
      <c r="A1442" s="1">
        <v>44681</v>
      </c>
      <c r="B1442" t="s">
        <v>646</v>
      </c>
      <c r="C1442" t="s">
        <v>647</v>
      </c>
      <c r="D1442" s="4">
        <v>132052.75</v>
      </c>
    </row>
    <row r="1443" spans="1:4" x14ac:dyDescent="0.25">
      <c r="A1443" s="1">
        <v>44681</v>
      </c>
      <c r="B1443" t="s">
        <v>650</v>
      </c>
      <c r="C1443" t="s">
        <v>651</v>
      </c>
      <c r="D1443" s="4">
        <v>14721.169999999998</v>
      </c>
    </row>
    <row r="1444" spans="1:4" x14ac:dyDescent="0.25">
      <c r="A1444" s="1">
        <v>44681</v>
      </c>
      <c r="B1444" t="s">
        <v>652</v>
      </c>
      <c r="C1444" t="s">
        <v>653</v>
      </c>
      <c r="D1444" s="4">
        <v>7191.51</v>
      </c>
    </row>
    <row r="1445" spans="1:4" x14ac:dyDescent="0.25">
      <c r="A1445" s="1">
        <v>44681</v>
      </c>
      <c r="B1445" t="s">
        <v>656</v>
      </c>
      <c r="C1445" t="s">
        <v>657</v>
      </c>
      <c r="D1445" s="4">
        <v>427.20999999999992</v>
      </c>
    </row>
    <row r="1446" spans="1:4" x14ac:dyDescent="0.25">
      <c r="A1446" s="1">
        <v>44681</v>
      </c>
      <c r="B1446" t="s">
        <v>663</v>
      </c>
      <c r="C1446" t="s">
        <v>664</v>
      </c>
      <c r="D1446" s="4">
        <v>1864.68</v>
      </c>
    </row>
    <row r="1447" spans="1:4" x14ac:dyDescent="0.25">
      <c r="A1447" s="1">
        <v>44681</v>
      </c>
      <c r="B1447" t="s">
        <v>668</v>
      </c>
      <c r="C1447" t="s">
        <v>669</v>
      </c>
      <c r="D1447" s="4">
        <v>1123.69</v>
      </c>
    </row>
    <row r="1448" spans="1:4" x14ac:dyDescent="0.25">
      <c r="A1448" s="1">
        <v>44681</v>
      </c>
      <c r="B1448" t="s">
        <v>676</v>
      </c>
      <c r="C1448" t="s">
        <v>677</v>
      </c>
      <c r="D1448" s="4">
        <v>23592</v>
      </c>
    </row>
    <row r="1449" spans="1:4" x14ac:dyDescent="0.25">
      <c r="A1449" s="1">
        <v>44681</v>
      </c>
      <c r="B1449" t="s">
        <v>680</v>
      </c>
      <c r="C1449" t="s">
        <v>681</v>
      </c>
      <c r="D1449" s="4">
        <v>11876.8</v>
      </c>
    </row>
    <row r="1450" spans="1:4" x14ac:dyDescent="0.25">
      <c r="A1450" s="1">
        <v>44681</v>
      </c>
      <c r="B1450" t="s">
        <v>692</v>
      </c>
      <c r="C1450" t="s">
        <v>693</v>
      </c>
      <c r="D1450" s="4">
        <v>400</v>
      </c>
    </row>
    <row r="1451" spans="1:4" x14ac:dyDescent="0.25">
      <c r="A1451" s="1">
        <v>44681</v>
      </c>
      <c r="B1451" t="s">
        <v>696</v>
      </c>
      <c r="C1451" t="s">
        <v>697</v>
      </c>
      <c r="D1451" s="4">
        <v>250</v>
      </c>
    </row>
    <row r="1452" spans="1:4" x14ac:dyDescent="0.25">
      <c r="A1452" s="1">
        <v>44681</v>
      </c>
      <c r="B1452" t="s">
        <v>698</v>
      </c>
      <c r="C1452" t="s">
        <v>699</v>
      </c>
      <c r="D1452" s="4">
        <v>9382</v>
      </c>
    </row>
    <row r="1453" spans="1:4" x14ac:dyDescent="0.25">
      <c r="A1453" s="1">
        <v>44681</v>
      </c>
      <c r="B1453" t="s">
        <v>1132</v>
      </c>
      <c r="C1453" t="s">
        <v>1133</v>
      </c>
      <c r="D1453" s="4">
        <v>23800</v>
      </c>
    </row>
    <row r="1454" spans="1:4" x14ac:dyDescent="0.25">
      <c r="A1454" s="1">
        <v>44681</v>
      </c>
      <c r="B1454" t="s">
        <v>1134</v>
      </c>
      <c r="C1454" t="s">
        <v>1135</v>
      </c>
      <c r="D1454" s="4">
        <v>22533.199999999997</v>
      </c>
    </row>
    <row r="1455" spans="1:4" x14ac:dyDescent="0.25">
      <c r="A1455" s="1">
        <v>44681</v>
      </c>
      <c r="B1455" t="s">
        <v>1136</v>
      </c>
      <c r="C1455" t="s">
        <v>1137</v>
      </c>
      <c r="D1455" s="4">
        <v>20386.41</v>
      </c>
    </row>
    <row r="1456" spans="1:4" x14ac:dyDescent="0.25">
      <c r="A1456" s="1">
        <v>44681</v>
      </c>
      <c r="B1456" t="s">
        <v>1140</v>
      </c>
      <c r="C1456" t="s">
        <v>1141</v>
      </c>
      <c r="D1456" s="4">
        <v>1250</v>
      </c>
    </row>
    <row r="1457" spans="1:4" x14ac:dyDescent="0.25">
      <c r="A1457" s="1">
        <v>44681</v>
      </c>
      <c r="B1457" t="s">
        <v>1221</v>
      </c>
      <c r="C1457" t="s">
        <v>1222</v>
      </c>
      <c r="D1457" s="4">
        <v>8336.32</v>
      </c>
    </row>
    <row r="1458" spans="1:4" x14ac:dyDescent="0.25">
      <c r="A1458" s="1">
        <v>44681</v>
      </c>
      <c r="B1458" t="s">
        <v>1258</v>
      </c>
      <c r="C1458" t="s">
        <v>1259</v>
      </c>
      <c r="D1458" s="4">
        <v>3622.09</v>
      </c>
    </row>
    <row r="1459" spans="1:4" x14ac:dyDescent="0.25">
      <c r="A1459" s="1">
        <v>44681</v>
      </c>
      <c r="B1459" t="s">
        <v>1146</v>
      </c>
      <c r="C1459" t="s">
        <v>1147</v>
      </c>
      <c r="D1459" s="4">
        <v>5000</v>
      </c>
    </row>
    <row r="1460" spans="1:4" x14ac:dyDescent="0.25">
      <c r="A1460" s="1">
        <v>44681</v>
      </c>
      <c r="B1460" t="s">
        <v>1260</v>
      </c>
      <c r="C1460" t="s">
        <v>1261</v>
      </c>
      <c r="D1460" s="4">
        <v>800</v>
      </c>
    </row>
    <row r="1461" spans="1:4" x14ac:dyDescent="0.25">
      <c r="A1461" s="1">
        <v>44681</v>
      </c>
      <c r="B1461" t="s">
        <v>704</v>
      </c>
      <c r="C1461" t="s">
        <v>705</v>
      </c>
      <c r="D1461" s="4">
        <v>14002.800000000001</v>
      </c>
    </row>
    <row r="1462" spans="1:4" x14ac:dyDescent="0.25">
      <c r="A1462" s="1">
        <v>44681</v>
      </c>
      <c r="B1462" t="s">
        <v>708</v>
      </c>
      <c r="C1462" t="s">
        <v>709</v>
      </c>
      <c r="D1462" s="4">
        <v>1414.1000000000001</v>
      </c>
    </row>
    <row r="1463" spans="1:4" x14ac:dyDescent="0.25">
      <c r="A1463" s="1">
        <v>44681</v>
      </c>
      <c r="B1463" t="s">
        <v>712</v>
      </c>
      <c r="C1463" t="s">
        <v>713</v>
      </c>
      <c r="D1463" s="4">
        <v>916.69</v>
      </c>
    </row>
    <row r="1464" spans="1:4" x14ac:dyDescent="0.25">
      <c r="A1464" s="1">
        <v>44681</v>
      </c>
      <c r="B1464" t="s">
        <v>717</v>
      </c>
      <c r="C1464" t="s">
        <v>718</v>
      </c>
      <c r="D1464" s="4">
        <v>209.37</v>
      </c>
    </row>
    <row r="1465" spans="1:4" x14ac:dyDescent="0.25">
      <c r="A1465" s="1">
        <v>44681</v>
      </c>
      <c r="B1465" t="s">
        <v>719</v>
      </c>
      <c r="C1465" t="s">
        <v>720</v>
      </c>
      <c r="D1465" s="4">
        <v>2577.7299999999996</v>
      </c>
    </row>
    <row r="1466" spans="1:4" x14ac:dyDescent="0.25">
      <c r="A1466" s="1">
        <v>44681</v>
      </c>
      <c r="B1466" t="s">
        <v>726</v>
      </c>
      <c r="C1466" t="s">
        <v>727</v>
      </c>
      <c r="D1466" s="4">
        <v>1843.5</v>
      </c>
    </row>
    <row r="1467" spans="1:4" x14ac:dyDescent="0.25">
      <c r="A1467" s="1">
        <v>44681</v>
      </c>
      <c r="B1467" t="s">
        <v>734</v>
      </c>
      <c r="C1467" t="s">
        <v>735</v>
      </c>
      <c r="D1467" s="4">
        <v>270.76</v>
      </c>
    </row>
    <row r="1468" spans="1:4" x14ac:dyDescent="0.25">
      <c r="A1468" s="1">
        <v>44681</v>
      </c>
      <c r="B1468" t="s">
        <v>738</v>
      </c>
      <c r="C1468" t="s">
        <v>739</v>
      </c>
      <c r="D1468" s="4">
        <v>6032.5</v>
      </c>
    </row>
    <row r="1469" spans="1:4" x14ac:dyDescent="0.25">
      <c r="A1469" s="1">
        <v>44681</v>
      </c>
      <c r="B1469" t="s">
        <v>747</v>
      </c>
      <c r="C1469" t="s">
        <v>748</v>
      </c>
      <c r="D1469" s="4">
        <v>25317.05</v>
      </c>
    </row>
    <row r="1470" spans="1:4" x14ac:dyDescent="0.25">
      <c r="A1470" s="1">
        <v>44681</v>
      </c>
      <c r="B1470" t="s">
        <v>751</v>
      </c>
      <c r="C1470" t="s">
        <v>752</v>
      </c>
      <c r="D1470" s="4">
        <v>2047.4699999999998</v>
      </c>
    </row>
    <row r="1471" spans="1:4" x14ac:dyDescent="0.25">
      <c r="A1471" s="1">
        <v>44681</v>
      </c>
      <c r="B1471" t="s">
        <v>763</v>
      </c>
      <c r="C1471" t="s">
        <v>764</v>
      </c>
      <c r="D1471" s="4">
        <v>1733.12</v>
      </c>
    </row>
    <row r="1472" spans="1:4" x14ac:dyDescent="0.25">
      <c r="A1472" s="1">
        <v>44681</v>
      </c>
      <c r="B1472" t="s">
        <v>767</v>
      </c>
      <c r="C1472" t="s">
        <v>768</v>
      </c>
      <c r="D1472" s="4">
        <v>449.1999999999997</v>
      </c>
    </row>
    <row r="1473" spans="1:4" x14ac:dyDescent="0.25">
      <c r="A1473" s="1">
        <v>44681</v>
      </c>
      <c r="B1473" t="s">
        <v>769</v>
      </c>
      <c r="C1473" t="s">
        <v>770</v>
      </c>
      <c r="D1473" s="4">
        <v>6349.2199999999993</v>
      </c>
    </row>
    <row r="1474" spans="1:4" x14ac:dyDescent="0.25">
      <c r="A1474" s="1">
        <v>44681</v>
      </c>
      <c r="B1474" t="s">
        <v>773</v>
      </c>
      <c r="C1474" t="s">
        <v>774</v>
      </c>
      <c r="D1474" s="4">
        <v>2390</v>
      </c>
    </row>
    <row r="1475" spans="1:4" x14ac:dyDescent="0.25">
      <c r="A1475" s="1">
        <v>44681</v>
      </c>
      <c r="B1475" t="s">
        <v>775</v>
      </c>
      <c r="C1475" t="s">
        <v>776</v>
      </c>
      <c r="D1475" s="4">
        <v>2654.1000000000004</v>
      </c>
    </row>
    <row r="1476" spans="1:4" x14ac:dyDescent="0.25">
      <c r="A1476" s="1">
        <v>44681</v>
      </c>
      <c r="B1476" t="s">
        <v>777</v>
      </c>
      <c r="C1476" t="s">
        <v>778</v>
      </c>
      <c r="D1476" s="4">
        <v>1878.4</v>
      </c>
    </row>
    <row r="1477" spans="1:4" x14ac:dyDescent="0.25">
      <c r="A1477" s="1">
        <v>44681</v>
      </c>
      <c r="B1477" t="s">
        <v>781</v>
      </c>
      <c r="C1477" t="s">
        <v>782</v>
      </c>
      <c r="D1477" s="4">
        <v>697.12</v>
      </c>
    </row>
    <row r="1478" spans="1:4" x14ac:dyDescent="0.25">
      <c r="A1478" s="1">
        <v>44681</v>
      </c>
      <c r="B1478" t="s">
        <v>785</v>
      </c>
      <c r="C1478" t="s">
        <v>786</v>
      </c>
      <c r="D1478" s="4">
        <v>621.6</v>
      </c>
    </row>
    <row r="1479" spans="1:4" x14ac:dyDescent="0.25">
      <c r="A1479" s="1">
        <v>44681</v>
      </c>
      <c r="B1479" t="s">
        <v>788</v>
      </c>
      <c r="C1479" t="s">
        <v>789</v>
      </c>
      <c r="D1479" s="4">
        <v>7132.8799999999992</v>
      </c>
    </row>
    <row r="1480" spans="1:4" x14ac:dyDescent="0.25">
      <c r="A1480" s="1">
        <v>44681</v>
      </c>
      <c r="B1480" t="s">
        <v>1148</v>
      </c>
      <c r="C1480" t="s">
        <v>1149</v>
      </c>
      <c r="D1480" s="4">
        <v>710</v>
      </c>
    </row>
    <row r="1481" spans="1:4" x14ac:dyDescent="0.25">
      <c r="A1481" s="1">
        <v>44681</v>
      </c>
      <c r="B1481" t="s">
        <v>1223</v>
      </c>
      <c r="C1481" t="s">
        <v>1224</v>
      </c>
      <c r="D1481" s="4">
        <v>3000</v>
      </c>
    </row>
    <row r="1482" spans="1:4" x14ac:dyDescent="0.25">
      <c r="A1482" s="1">
        <v>44681</v>
      </c>
      <c r="B1482" t="s">
        <v>1225</v>
      </c>
      <c r="C1482" t="s">
        <v>1226</v>
      </c>
      <c r="D1482" s="4">
        <v>2478</v>
      </c>
    </row>
    <row r="1483" spans="1:4" x14ac:dyDescent="0.25">
      <c r="A1483" s="1">
        <v>44681</v>
      </c>
      <c r="B1483" t="s">
        <v>1236</v>
      </c>
      <c r="C1483" t="s">
        <v>1237</v>
      </c>
      <c r="D1483" s="4">
        <v>2550</v>
      </c>
    </row>
    <row r="1484" spans="1:4" x14ac:dyDescent="0.25">
      <c r="A1484" s="1">
        <v>44681</v>
      </c>
      <c r="B1484" t="s">
        <v>1238</v>
      </c>
      <c r="C1484" t="s">
        <v>1239</v>
      </c>
      <c r="D1484" s="4">
        <v>3383.1699999999996</v>
      </c>
    </row>
    <row r="1485" spans="1:4" x14ac:dyDescent="0.25">
      <c r="A1485" s="1">
        <v>44681</v>
      </c>
      <c r="B1485" t="s">
        <v>794</v>
      </c>
      <c r="C1485" t="s">
        <v>795</v>
      </c>
      <c r="D1485" s="4">
        <v>19928.96</v>
      </c>
    </row>
    <row r="1486" spans="1:4" x14ac:dyDescent="0.25">
      <c r="A1486" s="1">
        <v>44681</v>
      </c>
      <c r="B1486" t="s">
        <v>796</v>
      </c>
      <c r="C1486" t="s">
        <v>797</v>
      </c>
      <c r="D1486" s="4">
        <v>1566.4800000000002</v>
      </c>
    </row>
    <row r="1487" spans="1:4" x14ac:dyDescent="0.25">
      <c r="A1487" s="1">
        <v>44681</v>
      </c>
      <c r="B1487" t="s">
        <v>800</v>
      </c>
      <c r="C1487" t="s">
        <v>801</v>
      </c>
      <c r="D1487" s="4">
        <v>8951</v>
      </c>
    </row>
    <row r="1488" spans="1:4" x14ac:dyDescent="0.25">
      <c r="A1488" s="1">
        <v>44681</v>
      </c>
      <c r="B1488" t="s">
        <v>802</v>
      </c>
      <c r="C1488" t="s">
        <v>803</v>
      </c>
      <c r="D1488" s="4">
        <v>210</v>
      </c>
    </row>
    <row r="1489" spans="1:4" x14ac:dyDescent="0.25">
      <c r="A1489" s="1">
        <v>44681</v>
      </c>
      <c r="B1489" t="s">
        <v>804</v>
      </c>
      <c r="C1489" t="s">
        <v>805</v>
      </c>
      <c r="D1489" s="4">
        <v>3352.84</v>
      </c>
    </row>
    <row r="1490" spans="1:4" x14ac:dyDescent="0.25">
      <c r="A1490" s="1">
        <v>44681</v>
      </c>
      <c r="B1490" t="s">
        <v>808</v>
      </c>
      <c r="C1490" t="s">
        <v>809</v>
      </c>
      <c r="D1490" s="4">
        <v>342.15</v>
      </c>
    </row>
    <row r="1491" spans="1:4" x14ac:dyDescent="0.25">
      <c r="A1491" s="1">
        <v>44681</v>
      </c>
      <c r="B1491" t="s">
        <v>1245</v>
      </c>
      <c r="C1491" t="s">
        <v>1246</v>
      </c>
      <c r="D1491" s="4">
        <v>86.78</v>
      </c>
    </row>
    <row r="1492" spans="1:4" x14ac:dyDescent="0.25">
      <c r="A1492" s="1">
        <v>44681</v>
      </c>
      <c r="B1492" t="s">
        <v>1240</v>
      </c>
      <c r="C1492" t="s">
        <v>1241</v>
      </c>
      <c r="D1492" s="4">
        <v>819.40000000000009</v>
      </c>
    </row>
    <row r="1493" spans="1:4" x14ac:dyDescent="0.25">
      <c r="A1493" s="1">
        <v>44681</v>
      </c>
      <c r="B1493" t="s">
        <v>812</v>
      </c>
      <c r="C1493" t="s">
        <v>813</v>
      </c>
      <c r="D1493" s="4">
        <v>1063.0999999999999</v>
      </c>
    </row>
    <row r="1494" spans="1:4" x14ac:dyDescent="0.25">
      <c r="A1494" s="1">
        <v>44681</v>
      </c>
      <c r="B1494" t="s">
        <v>814</v>
      </c>
      <c r="C1494" t="s">
        <v>815</v>
      </c>
      <c r="D1494" s="4">
        <v>911.99999999999989</v>
      </c>
    </row>
    <row r="1495" spans="1:4" x14ac:dyDescent="0.25">
      <c r="A1495" s="1">
        <v>44681</v>
      </c>
      <c r="B1495" t="s">
        <v>816</v>
      </c>
      <c r="C1495" t="s">
        <v>817</v>
      </c>
      <c r="D1495" s="4">
        <v>6564.0999999999603</v>
      </c>
    </row>
    <row r="1496" spans="1:4" x14ac:dyDescent="0.25">
      <c r="A1496" s="1">
        <v>44681</v>
      </c>
      <c r="B1496" t="s">
        <v>1152</v>
      </c>
      <c r="C1496" t="s">
        <v>1153</v>
      </c>
      <c r="D1496" s="4">
        <v>546.63</v>
      </c>
    </row>
    <row r="1497" spans="1:4" x14ac:dyDescent="0.25">
      <c r="A1497" s="1">
        <v>44681</v>
      </c>
      <c r="B1497" t="s">
        <v>820</v>
      </c>
      <c r="C1497" t="s">
        <v>821</v>
      </c>
      <c r="D1497" s="4">
        <v>59.669999999999092</v>
      </c>
    </row>
    <row r="1498" spans="1:4" x14ac:dyDescent="0.25">
      <c r="A1498" s="1">
        <v>44681</v>
      </c>
      <c r="B1498" t="s">
        <v>822</v>
      </c>
      <c r="C1498" t="s">
        <v>823</v>
      </c>
      <c r="D1498" s="4">
        <v>1263.28</v>
      </c>
    </row>
    <row r="1499" spans="1:4" x14ac:dyDescent="0.25">
      <c r="A1499" s="1">
        <v>44681</v>
      </c>
      <c r="B1499" t="s">
        <v>828</v>
      </c>
      <c r="C1499" t="s">
        <v>829</v>
      </c>
      <c r="D1499" s="4">
        <v>371.11</v>
      </c>
    </row>
    <row r="1500" spans="1:4" x14ac:dyDescent="0.25">
      <c r="A1500" s="1">
        <v>44681</v>
      </c>
      <c r="B1500" t="s">
        <v>1247</v>
      </c>
      <c r="C1500" t="s">
        <v>1248</v>
      </c>
      <c r="D1500" s="4">
        <v>4800</v>
      </c>
    </row>
    <row r="1501" spans="1:4" x14ac:dyDescent="0.25">
      <c r="A1501" s="1">
        <v>44681</v>
      </c>
      <c r="B1501" t="s">
        <v>1249</v>
      </c>
      <c r="C1501" t="s">
        <v>1250</v>
      </c>
      <c r="D1501" s="4">
        <v>1540</v>
      </c>
    </row>
    <row r="1502" spans="1:4" x14ac:dyDescent="0.25">
      <c r="A1502" s="1">
        <v>44681</v>
      </c>
      <c r="B1502" t="s">
        <v>1252</v>
      </c>
      <c r="C1502" t="s">
        <v>1253</v>
      </c>
      <c r="D1502" s="4">
        <v>1080.5900000000001</v>
      </c>
    </row>
    <row r="1503" spans="1:4" x14ac:dyDescent="0.25">
      <c r="A1503" s="1">
        <v>44681</v>
      </c>
      <c r="B1503" t="s">
        <v>1242</v>
      </c>
      <c r="C1503" t="s">
        <v>1243</v>
      </c>
      <c r="D1503" s="4">
        <v>1618.67</v>
      </c>
    </row>
    <row r="1504" spans="1:4" x14ac:dyDescent="0.25">
      <c r="A1504" s="1">
        <v>44681</v>
      </c>
      <c r="B1504" t="s">
        <v>830</v>
      </c>
      <c r="C1504" t="s">
        <v>831</v>
      </c>
      <c r="D1504" s="4">
        <v>430.05</v>
      </c>
    </row>
    <row r="1505" spans="1:4" x14ac:dyDescent="0.25">
      <c r="A1505" s="1">
        <v>44681</v>
      </c>
      <c r="B1505" t="s">
        <v>832</v>
      </c>
      <c r="C1505" t="s">
        <v>833</v>
      </c>
      <c r="D1505" s="4">
        <v>4000</v>
      </c>
    </row>
    <row r="1506" spans="1:4" x14ac:dyDescent="0.25">
      <c r="A1506" s="1">
        <v>44681</v>
      </c>
      <c r="B1506" t="s">
        <v>834</v>
      </c>
      <c r="C1506" t="s">
        <v>835</v>
      </c>
      <c r="D1506" s="4">
        <v>15995</v>
      </c>
    </row>
    <row r="1507" spans="1:4" x14ac:dyDescent="0.25">
      <c r="A1507" s="1">
        <v>44681</v>
      </c>
      <c r="B1507" t="s">
        <v>836</v>
      </c>
      <c r="C1507" t="s">
        <v>837</v>
      </c>
      <c r="D1507" s="4">
        <v>400</v>
      </c>
    </row>
    <row r="1508" spans="1:4" x14ac:dyDescent="0.25">
      <c r="A1508" s="1">
        <v>44681</v>
      </c>
      <c r="B1508" t="s">
        <v>838</v>
      </c>
      <c r="C1508" t="s">
        <v>839</v>
      </c>
      <c r="D1508" s="4">
        <v>3228</v>
      </c>
    </row>
    <row r="1509" spans="1:4" x14ac:dyDescent="0.25">
      <c r="A1509" s="1">
        <v>44681</v>
      </c>
      <c r="B1509" t="s">
        <v>840</v>
      </c>
      <c r="C1509" t="s">
        <v>841</v>
      </c>
      <c r="D1509" s="4">
        <v>7556.9400000000005</v>
      </c>
    </row>
    <row r="1510" spans="1:4" x14ac:dyDescent="0.25">
      <c r="A1510" s="1">
        <v>44681</v>
      </c>
      <c r="B1510" t="s">
        <v>842</v>
      </c>
      <c r="C1510" t="s">
        <v>843</v>
      </c>
      <c r="D1510" s="4">
        <v>400</v>
      </c>
    </row>
    <row r="1511" spans="1:4" x14ac:dyDescent="0.25">
      <c r="A1511" s="1">
        <v>44681</v>
      </c>
      <c r="B1511" t="s">
        <v>844</v>
      </c>
      <c r="C1511" t="s">
        <v>845</v>
      </c>
      <c r="D1511" s="4">
        <v>11108.52</v>
      </c>
    </row>
    <row r="1512" spans="1:4" x14ac:dyDescent="0.25">
      <c r="A1512" s="1">
        <v>44681</v>
      </c>
      <c r="B1512" t="s">
        <v>849</v>
      </c>
      <c r="C1512" t="s">
        <v>850</v>
      </c>
      <c r="D1512" s="4">
        <v>6180</v>
      </c>
    </row>
    <row r="1513" spans="1:4" x14ac:dyDescent="0.25">
      <c r="A1513" s="1">
        <v>44681</v>
      </c>
      <c r="B1513" t="s">
        <v>853</v>
      </c>
      <c r="C1513" t="s">
        <v>854</v>
      </c>
      <c r="D1513" s="4">
        <v>1500</v>
      </c>
    </row>
    <row r="1514" spans="1:4" x14ac:dyDescent="0.25">
      <c r="A1514" s="1">
        <v>44681</v>
      </c>
      <c r="B1514" t="s">
        <v>857</v>
      </c>
      <c r="C1514" t="s">
        <v>858</v>
      </c>
      <c r="D1514" s="4">
        <v>14169.3</v>
      </c>
    </row>
    <row r="1515" spans="1:4" x14ac:dyDescent="0.25">
      <c r="A1515" s="1">
        <v>44681</v>
      </c>
      <c r="B1515" t="s">
        <v>1254</v>
      </c>
      <c r="C1515" t="s">
        <v>1255</v>
      </c>
      <c r="D1515" s="4">
        <v>4646</v>
      </c>
    </row>
    <row r="1516" spans="1:4" x14ac:dyDescent="0.25">
      <c r="A1516" s="1">
        <v>44681</v>
      </c>
      <c r="B1516" t="s">
        <v>861</v>
      </c>
      <c r="C1516" t="s">
        <v>862</v>
      </c>
      <c r="D1516" s="4">
        <v>30000</v>
      </c>
    </row>
    <row r="1517" spans="1:4" x14ac:dyDescent="0.25">
      <c r="A1517" s="1">
        <v>44681</v>
      </c>
      <c r="B1517" t="s">
        <v>867</v>
      </c>
      <c r="C1517" t="s">
        <v>868</v>
      </c>
      <c r="D1517" s="4">
        <v>9320.15</v>
      </c>
    </row>
    <row r="1518" spans="1:4" x14ac:dyDescent="0.25">
      <c r="A1518" s="1">
        <v>44681</v>
      </c>
      <c r="B1518" t="s">
        <v>869</v>
      </c>
      <c r="C1518" t="s">
        <v>870</v>
      </c>
      <c r="D1518" s="4">
        <v>2939.25</v>
      </c>
    </row>
    <row r="1519" spans="1:4" x14ac:dyDescent="0.25">
      <c r="A1519" s="1">
        <v>44681</v>
      </c>
      <c r="B1519" t="s">
        <v>1503</v>
      </c>
      <c r="C1519" t="s">
        <v>1504</v>
      </c>
      <c r="D1519" s="4">
        <v>264840.53000000003</v>
      </c>
    </row>
    <row r="1520" spans="1:4" x14ac:dyDescent="0.25">
      <c r="A1520" s="1">
        <v>44681</v>
      </c>
      <c r="B1520" t="s">
        <v>1505</v>
      </c>
      <c r="C1520" t="s">
        <v>1506</v>
      </c>
      <c r="D1520" s="4">
        <v>57768.709999999992</v>
      </c>
    </row>
    <row r="1521" spans="1:4" x14ac:dyDescent="0.25">
      <c r="A1521" s="1">
        <v>44681</v>
      </c>
      <c r="B1521" t="s">
        <v>1507</v>
      </c>
      <c r="C1521" t="s">
        <v>1508</v>
      </c>
      <c r="D1521" s="4">
        <v>15975.55</v>
      </c>
    </row>
    <row r="1522" spans="1:4" x14ac:dyDescent="0.25">
      <c r="A1522" s="1">
        <v>44681</v>
      </c>
      <c r="B1522" t="s">
        <v>1509</v>
      </c>
      <c r="C1522" t="s">
        <v>1510</v>
      </c>
      <c r="D1522" s="4">
        <v>2670</v>
      </c>
    </row>
    <row r="1523" spans="1:4" x14ac:dyDescent="0.25">
      <c r="A1523" s="1">
        <v>44681</v>
      </c>
      <c r="B1523" t="s">
        <v>1511</v>
      </c>
      <c r="C1523" t="s">
        <v>1512</v>
      </c>
      <c r="D1523" s="4">
        <v>3077.42</v>
      </c>
    </row>
    <row r="1524" spans="1:4" x14ac:dyDescent="0.25">
      <c r="A1524" s="1">
        <v>44681</v>
      </c>
      <c r="B1524" t="s">
        <v>1513</v>
      </c>
      <c r="C1524" t="s">
        <v>1514</v>
      </c>
      <c r="D1524" s="4">
        <v>12040.57</v>
      </c>
    </row>
    <row r="1525" spans="1:4" x14ac:dyDescent="0.25">
      <c r="A1525" s="1">
        <v>44681</v>
      </c>
      <c r="B1525" t="s">
        <v>1515</v>
      </c>
      <c r="C1525" t="s">
        <v>1516</v>
      </c>
      <c r="D1525" s="4">
        <v>54162.04</v>
      </c>
    </row>
    <row r="1526" spans="1:4" x14ac:dyDescent="0.25">
      <c r="A1526" s="1">
        <v>44681</v>
      </c>
      <c r="B1526" t="s">
        <v>1517</v>
      </c>
      <c r="C1526" t="s">
        <v>1518</v>
      </c>
      <c r="D1526" s="4">
        <v>70310.2</v>
      </c>
    </row>
    <row r="1527" spans="1:4" x14ac:dyDescent="0.25">
      <c r="A1527" s="1">
        <v>44681</v>
      </c>
      <c r="B1527" t="s">
        <v>1519</v>
      </c>
      <c r="C1527" t="s">
        <v>1520</v>
      </c>
      <c r="D1527" s="4">
        <v>8548.2099999999991</v>
      </c>
    </row>
    <row r="1528" spans="1:4" x14ac:dyDescent="0.25">
      <c r="A1528" s="1">
        <v>44681</v>
      </c>
      <c r="B1528" t="s">
        <v>1521</v>
      </c>
      <c r="C1528" t="s">
        <v>1522</v>
      </c>
      <c r="D1528" s="4">
        <v>89.949999999999989</v>
      </c>
    </row>
    <row r="1529" spans="1:4" x14ac:dyDescent="0.25">
      <c r="A1529" s="1">
        <v>44681</v>
      </c>
      <c r="B1529" t="s">
        <v>1523</v>
      </c>
      <c r="C1529" t="s">
        <v>1524</v>
      </c>
      <c r="D1529" s="4">
        <v>19104.259999999998</v>
      </c>
    </row>
    <row r="1530" spans="1:4" x14ac:dyDescent="0.25">
      <c r="A1530" s="1">
        <v>44681</v>
      </c>
      <c r="B1530" t="s">
        <v>1525</v>
      </c>
      <c r="C1530" t="s">
        <v>1526</v>
      </c>
      <c r="D1530" s="4">
        <v>719.91000000000008</v>
      </c>
    </row>
    <row r="1531" spans="1:4" x14ac:dyDescent="0.25">
      <c r="A1531" s="1">
        <v>44681</v>
      </c>
      <c r="B1531" t="s">
        <v>1527</v>
      </c>
      <c r="C1531" t="s">
        <v>1528</v>
      </c>
      <c r="D1531" s="4">
        <v>819.72</v>
      </c>
    </row>
    <row r="1532" spans="1:4" x14ac:dyDescent="0.25">
      <c r="A1532" s="1">
        <v>44681</v>
      </c>
      <c r="B1532" t="s">
        <v>1529</v>
      </c>
      <c r="C1532" t="s">
        <v>1530</v>
      </c>
      <c r="D1532" s="4">
        <v>1704.58</v>
      </c>
    </row>
    <row r="1533" spans="1:4" x14ac:dyDescent="0.25">
      <c r="A1533" s="1">
        <v>44681</v>
      </c>
      <c r="B1533" t="s">
        <v>1531</v>
      </c>
      <c r="C1533" t="s">
        <v>1532</v>
      </c>
      <c r="D1533" s="4">
        <v>533.08000000000004</v>
      </c>
    </row>
    <row r="1534" spans="1:4" x14ac:dyDescent="0.25">
      <c r="A1534" s="1">
        <v>44681</v>
      </c>
      <c r="B1534" t="s">
        <v>1535</v>
      </c>
      <c r="C1534" t="s">
        <v>1536</v>
      </c>
      <c r="D1534" s="4">
        <v>3123.2700000000004</v>
      </c>
    </row>
    <row r="1535" spans="1:4" x14ac:dyDescent="0.25">
      <c r="A1535" s="1">
        <v>44681</v>
      </c>
      <c r="B1535" t="s">
        <v>1537</v>
      </c>
      <c r="C1535" t="s">
        <v>1538</v>
      </c>
      <c r="D1535" s="4">
        <v>3425.87</v>
      </c>
    </row>
    <row r="1536" spans="1:4" x14ac:dyDescent="0.25">
      <c r="A1536" s="1">
        <v>44681</v>
      </c>
      <c r="B1536" t="s">
        <v>1541</v>
      </c>
      <c r="C1536" t="s">
        <v>1542</v>
      </c>
      <c r="D1536" s="4">
        <v>1283</v>
      </c>
    </row>
    <row r="1537" spans="1:4" x14ac:dyDescent="0.25">
      <c r="A1537" s="1">
        <v>44681</v>
      </c>
      <c r="B1537" t="s">
        <v>1543</v>
      </c>
      <c r="C1537" t="s">
        <v>1544</v>
      </c>
      <c r="D1537" s="4">
        <v>557</v>
      </c>
    </row>
    <row r="1538" spans="1:4" x14ac:dyDescent="0.25">
      <c r="A1538" s="1">
        <v>44681</v>
      </c>
      <c r="B1538" t="s">
        <v>1545</v>
      </c>
      <c r="C1538" t="s">
        <v>1546</v>
      </c>
      <c r="D1538" s="4">
        <v>40</v>
      </c>
    </row>
    <row r="1539" spans="1:4" x14ac:dyDescent="0.25">
      <c r="A1539" s="1">
        <v>44681</v>
      </c>
      <c r="B1539" t="s">
        <v>1547</v>
      </c>
      <c r="C1539" t="s">
        <v>1548</v>
      </c>
      <c r="D1539" s="4">
        <v>294</v>
      </c>
    </row>
    <row r="1540" spans="1:4" x14ac:dyDescent="0.25">
      <c r="A1540" s="1">
        <v>44681</v>
      </c>
      <c r="B1540" t="s">
        <v>1549</v>
      </c>
      <c r="C1540" t="s">
        <v>1550</v>
      </c>
      <c r="D1540" s="4">
        <v>599.99999999999977</v>
      </c>
    </row>
    <row r="1541" spans="1:4" x14ac:dyDescent="0.25">
      <c r="A1541" s="1">
        <v>44681</v>
      </c>
      <c r="B1541" t="s">
        <v>952</v>
      </c>
      <c r="C1541" t="s">
        <v>953</v>
      </c>
      <c r="D1541" s="4">
        <v>222855.58</v>
      </c>
    </row>
    <row r="1542" spans="1:4" x14ac:dyDescent="0.25">
      <c r="A1542" s="1">
        <v>44681</v>
      </c>
      <c r="B1542" t="s">
        <v>961</v>
      </c>
      <c r="C1542" t="s">
        <v>962</v>
      </c>
      <c r="D1542" s="4">
        <v>1455.35</v>
      </c>
    </row>
    <row r="1543" spans="1:4" x14ac:dyDescent="0.25">
      <c r="A1543" s="1">
        <v>44681</v>
      </c>
      <c r="B1543" t="s">
        <v>963</v>
      </c>
      <c r="C1543" t="s">
        <v>964</v>
      </c>
      <c r="D1543" s="4">
        <v>400</v>
      </c>
    </row>
    <row r="1544" spans="1:4" x14ac:dyDescent="0.25">
      <c r="A1544" s="1">
        <v>44681</v>
      </c>
      <c r="B1544" t="s">
        <v>967</v>
      </c>
      <c r="C1544" t="s">
        <v>968</v>
      </c>
      <c r="D1544" s="4">
        <v>2</v>
      </c>
    </row>
    <row r="1545" spans="1:4" x14ac:dyDescent="0.25">
      <c r="A1545" s="1">
        <v>44681</v>
      </c>
      <c r="B1545" t="s">
        <v>971</v>
      </c>
      <c r="C1545" t="s">
        <v>972</v>
      </c>
      <c r="D1545" s="4">
        <v>476.85</v>
      </c>
    </row>
    <row r="1546" spans="1:4" x14ac:dyDescent="0.25">
      <c r="A1546" s="1">
        <v>44681</v>
      </c>
      <c r="B1546" t="s">
        <v>1262</v>
      </c>
      <c r="C1546" t="s">
        <v>1263</v>
      </c>
      <c r="D1546" s="4">
        <v>55.97</v>
      </c>
    </row>
    <row r="1547" spans="1:4" x14ac:dyDescent="0.25">
      <c r="A1547" s="1">
        <v>44681</v>
      </c>
      <c r="B1547" t="s">
        <v>981</v>
      </c>
      <c r="C1547" t="s">
        <v>982</v>
      </c>
      <c r="D1547" s="4">
        <v>32.799999999999997</v>
      </c>
    </row>
    <row r="1548" spans="1:4" x14ac:dyDescent="0.25">
      <c r="A1548" s="1">
        <v>44681</v>
      </c>
      <c r="B1548" t="s">
        <v>989</v>
      </c>
      <c r="C1548" t="s">
        <v>990</v>
      </c>
      <c r="D1548" s="4">
        <v>1062.3100000000004</v>
      </c>
    </row>
    <row r="1549" spans="1:4" x14ac:dyDescent="0.25">
      <c r="A1549" s="1">
        <v>44681</v>
      </c>
      <c r="B1549" t="s">
        <v>991</v>
      </c>
      <c r="C1549" t="s">
        <v>992</v>
      </c>
      <c r="D1549" s="4">
        <v>643.08000000000015</v>
      </c>
    </row>
    <row r="1550" spans="1:4" x14ac:dyDescent="0.25">
      <c r="A1550" s="1">
        <v>44681</v>
      </c>
      <c r="B1550" t="s">
        <v>993</v>
      </c>
      <c r="C1550" t="s">
        <v>994</v>
      </c>
      <c r="D1550" s="4">
        <v>2518.4499999999998</v>
      </c>
    </row>
    <row r="1551" spans="1:4" x14ac:dyDescent="0.25">
      <c r="A1551" s="1">
        <v>44681</v>
      </c>
      <c r="B1551" t="s">
        <v>1001</v>
      </c>
      <c r="C1551" t="s">
        <v>1002</v>
      </c>
      <c r="D1551" s="4">
        <v>19.87999999999397</v>
      </c>
    </row>
    <row r="1552" spans="1:4" x14ac:dyDescent="0.25">
      <c r="A1552" s="1">
        <v>44681</v>
      </c>
      <c r="B1552" t="s">
        <v>1005</v>
      </c>
      <c r="C1552" t="s">
        <v>1006</v>
      </c>
      <c r="D1552" s="4">
        <v>3.7299999999977098</v>
      </c>
    </row>
    <row r="1553" spans="1:4" x14ac:dyDescent="0.25">
      <c r="A1553" s="1">
        <v>44681</v>
      </c>
      <c r="B1553" t="s">
        <v>1007</v>
      </c>
      <c r="C1553" t="s">
        <v>1008</v>
      </c>
      <c r="D1553" s="4">
        <v>1038.69</v>
      </c>
    </row>
    <row r="1554" spans="1:4" x14ac:dyDescent="0.25">
      <c r="A1554" s="1">
        <v>44681</v>
      </c>
      <c r="B1554" t="s">
        <v>1162</v>
      </c>
      <c r="C1554" t="s">
        <v>1163</v>
      </c>
      <c r="D1554" s="4">
        <v>61.6200000000008</v>
      </c>
    </row>
    <row r="1555" spans="1:4" x14ac:dyDescent="0.25">
      <c r="A1555" s="1">
        <v>44681</v>
      </c>
      <c r="B1555" t="s">
        <v>1264</v>
      </c>
      <c r="C1555" t="s">
        <v>1265</v>
      </c>
      <c r="D1555" s="4">
        <v>2880</v>
      </c>
    </row>
    <row r="1556" spans="1:4" x14ac:dyDescent="0.25">
      <c r="A1556" s="1">
        <v>44681</v>
      </c>
      <c r="B1556" t="s">
        <v>1266</v>
      </c>
      <c r="C1556" t="s">
        <v>1267</v>
      </c>
      <c r="D1556" s="4">
        <v>254.4</v>
      </c>
    </row>
    <row r="1557" spans="1:4" x14ac:dyDescent="0.25">
      <c r="A1557" s="1">
        <v>44681</v>
      </c>
      <c r="B1557" t="s">
        <v>1017</v>
      </c>
      <c r="C1557" t="s">
        <v>1018</v>
      </c>
      <c r="D1557" s="4">
        <v>7568.5700000000006</v>
      </c>
    </row>
    <row r="1558" spans="1:4" x14ac:dyDescent="0.25">
      <c r="A1558" s="1">
        <v>44681</v>
      </c>
      <c r="B1558" t="s">
        <v>1021</v>
      </c>
      <c r="C1558" t="s">
        <v>1022</v>
      </c>
      <c r="D1558" s="4">
        <v>3733.32</v>
      </c>
    </row>
    <row r="1559" spans="1:4" x14ac:dyDescent="0.25">
      <c r="A1559" s="1">
        <v>44681</v>
      </c>
      <c r="B1559" t="s">
        <v>1025</v>
      </c>
      <c r="C1559" t="s">
        <v>1026</v>
      </c>
      <c r="D1559" s="4">
        <v>629.48</v>
      </c>
    </row>
    <row r="1560" spans="1:4" x14ac:dyDescent="0.25">
      <c r="A1560" s="1">
        <v>44681</v>
      </c>
      <c r="B1560" t="s">
        <v>1227</v>
      </c>
      <c r="C1560" t="s">
        <v>1228</v>
      </c>
      <c r="D1560" s="4">
        <v>6806.85</v>
      </c>
    </row>
    <row r="1561" spans="1:4" x14ac:dyDescent="0.25">
      <c r="A1561" s="1">
        <v>44681</v>
      </c>
      <c r="B1561" t="s">
        <v>1029</v>
      </c>
      <c r="C1561" t="s">
        <v>1030</v>
      </c>
      <c r="D1561" s="4">
        <v>5730.9499999999989</v>
      </c>
    </row>
    <row r="1562" spans="1:4" x14ac:dyDescent="0.25">
      <c r="A1562" s="1">
        <v>44681</v>
      </c>
      <c r="B1562" t="s">
        <v>35</v>
      </c>
      <c r="C1562" t="s">
        <v>1031</v>
      </c>
      <c r="D1562" s="4">
        <v>4144.96</v>
      </c>
    </row>
    <row r="1563" spans="1:4" x14ac:dyDescent="0.25">
      <c r="A1563" s="1">
        <v>44681</v>
      </c>
      <c r="B1563" t="s">
        <v>27</v>
      </c>
      <c r="C1563" t="s">
        <v>1032</v>
      </c>
      <c r="D1563" s="4">
        <v>-1119361.02</v>
      </c>
    </row>
    <row r="1564" spans="1:4" x14ac:dyDescent="0.25">
      <c r="A1564" s="1">
        <v>44681</v>
      </c>
      <c r="B1564" t="s">
        <v>1035</v>
      </c>
      <c r="C1564" t="s">
        <v>1036</v>
      </c>
      <c r="D1564" s="4">
        <v>-135532.21</v>
      </c>
    </row>
    <row r="1565" spans="1:4" x14ac:dyDescent="0.25">
      <c r="A1565" s="1">
        <v>44681</v>
      </c>
      <c r="B1565" t="s">
        <v>28</v>
      </c>
      <c r="C1565" t="s">
        <v>1039</v>
      </c>
      <c r="D1565" s="4">
        <v>-1315.9099999999999</v>
      </c>
    </row>
    <row r="1566" spans="1:4" x14ac:dyDescent="0.25">
      <c r="A1566" s="1">
        <v>44681</v>
      </c>
      <c r="B1566" t="s">
        <v>29</v>
      </c>
      <c r="C1566" t="s">
        <v>1040</v>
      </c>
      <c r="D1566" s="4">
        <v>-2320.7799999999957</v>
      </c>
    </row>
    <row r="1567" spans="1:4" x14ac:dyDescent="0.25">
      <c r="A1567" s="1">
        <v>44681</v>
      </c>
      <c r="B1567" t="s">
        <v>1041</v>
      </c>
      <c r="C1567" t="s">
        <v>1042</v>
      </c>
      <c r="D1567" s="4">
        <v>-88533.909999999989</v>
      </c>
    </row>
    <row r="1568" spans="1:4" x14ac:dyDescent="0.25">
      <c r="A1568" s="1">
        <v>44681</v>
      </c>
      <c r="B1568" t="s">
        <v>30</v>
      </c>
      <c r="C1568" t="s">
        <v>1229</v>
      </c>
      <c r="D1568" s="4">
        <v>-267834.23999999999</v>
      </c>
    </row>
    <row r="1569" spans="1:4" x14ac:dyDescent="0.25">
      <c r="A1569" s="1">
        <v>44681</v>
      </c>
      <c r="B1569" t="s">
        <v>32</v>
      </c>
      <c r="C1569" t="s">
        <v>1268</v>
      </c>
      <c r="D1569" s="4">
        <v>-10000</v>
      </c>
    </row>
    <row r="1570" spans="1:4" x14ac:dyDescent="0.25">
      <c r="A1570" s="1">
        <v>44681</v>
      </c>
      <c r="B1570" t="s">
        <v>33</v>
      </c>
      <c r="C1570" t="s">
        <v>1043</v>
      </c>
      <c r="D1570" s="4">
        <v>-326.89999999999964</v>
      </c>
    </row>
    <row r="1571" spans="1:4" x14ac:dyDescent="0.25">
      <c r="A1571" s="1">
        <v>44681</v>
      </c>
      <c r="B1571" t="s">
        <v>34</v>
      </c>
      <c r="C1571" t="s">
        <v>1044</v>
      </c>
      <c r="D1571" s="4">
        <v>-45619.020000000004</v>
      </c>
    </row>
    <row r="1572" spans="1:4" x14ac:dyDescent="0.25">
      <c r="A1572" s="1">
        <v>44681</v>
      </c>
      <c r="B1572" t="s">
        <v>1047</v>
      </c>
      <c r="C1572" t="s">
        <v>1048</v>
      </c>
      <c r="D1572" s="4">
        <v>-255483.9</v>
      </c>
    </row>
    <row r="1573" spans="1:4" x14ac:dyDescent="0.25">
      <c r="A1573" s="1">
        <v>44681</v>
      </c>
      <c r="B1573" t="s">
        <v>25</v>
      </c>
      <c r="C1573" t="s">
        <v>1049</v>
      </c>
      <c r="D1573" s="4">
        <v>-553315.96000000008</v>
      </c>
    </row>
    <row r="1574" spans="1:4" x14ac:dyDescent="0.25">
      <c r="A1574" s="1">
        <v>44681</v>
      </c>
      <c r="B1574" t="s">
        <v>1062</v>
      </c>
      <c r="C1574" t="s">
        <v>1063</v>
      </c>
      <c r="D1574" s="4">
        <v>-0.03</v>
      </c>
    </row>
    <row r="1575" spans="1:4" x14ac:dyDescent="0.25">
      <c r="A1575" s="1">
        <v>44681</v>
      </c>
      <c r="B1575" t="s">
        <v>1066</v>
      </c>
      <c r="C1575" t="s">
        <v>1067</v>
      </c>
      <c r="D1575" s="4">
        <v>-10.520000000000316</v>
      </c>
    </row>
    <row r="1576" spans="1:4" x14ac:dyDescent="0.25">
      <c r="A1576" s="1">
        <v>44681</v>
      </c>
      <c r="B1576" t="s">
        <v>1068</v>
      </c>
      <c r="C1576" t="s">
        <v>1069</v>
      </c>
      <c r="D1576" s="4">
        <v>-100</v>
      </c>
    </row>
    <row r="1577" spans="1:4" x14ac:dyDescent="0.25">
      <c r="A1577" s="1">
        <v>44681</v>
      </c>
      <c r="B1577" t="s">
        <v>1168</v>
      </c>
      <c r="C1577" t="s">
        <v>1169</v>
      </c>
      <c r="D1577" s="4">
        <v>-2691.4799999999996</v>
      </c>
    </row>
    <row r="1578" spans="1:4" x14ac:dyDescent="0.25">
      <c r="A1578" s="1">
        <v>44681</v>
      </c>
      <c r="B1578" t="s">
        <v>1080</v>
      </c>
      <c r="C1578" t="s">
        <v>1081</v>
      </c>
      <c r="D1578" s="4">
        <v>-272.37</v>
      </c>
    </row>
    <row r="1579" spans="1:4" x14ac:dyDescent="0.25">
      <c r="A1579" s="1">
        <v>44681</v>
      </c>
      <c r="B1579" t="s">
        <v>1082</v>
      </c>
      <c r="C1579" t="s">
        <v>1083</v>
      </c>
      <c r="D1579" s="4">
        <v>-63.55</v>
      </c>
    </row>
    <row r="1580" spans="1:4" x14ac:dyDescent="0.25">
      <c r="A1580" s="1">
        <v>44681</v>
      </c>
      <c r="B1580" t="s">
        <v>1172</v>
      </c>
      <c r="C1580" t="s">
        <v>1173</v>
      </c>
      <c r="D1580" s="4">
        <v>-128505.63</v>
      </c>
    </row>
    <row r="1581" spans="1:4" x14ac:dyDescent="0.25">
      <c r="A1581" s="1">
        <v>44681</v>
      </c>
      <c r="B1581" t="s">
        <v>1101</v>
      </c>
      <c r="C1581" t="s">
        <v>1102</v>
      </c>
      <c r="D1581" s="4">
        <v>-84.36</v>
      </c>
    </row>
    <row r="1582" spans="1:4" x14ac:dyDescent="0.25">
      <c r="A1582" s="1">
        <v>44681</v>
      </c>
      <c r="B1582" t="s">
        <v>570</v>
      </c>
      <c r="C1582" t="s">
        <v>571</v>
      </c>
      <c r="D1582" s="4">
        <v>10000</v>
      </c>
    </row>
    <row r="1583" spans="1:4" x14ac:dyDescent="0.25">
      <c r="A1583" s="1">
        <v>44681</v>
      </c>
      <c r="B1583" t="s">
        <v>576</v>
      </c>
      <c r="C1583" t="s">
        <v>577</v>
      </c>
      <c r="D1583" s="4">
        <v>6343</v>
      </c>
    </row>
    <row r="1584" spans="1:4" x14ac:dyDescent="0.25">
      <c r="A1584" s="1">
        <v>44681</v>
      </c>
      <c r="B1584" t="s">
        <v>580</v>
      </c>
      <c r="C1584" t="s">
        <v>581</v>
      </c>
      <c r="D1584" s="4">
        <v>57925</v>
      </c>
    </row>
    <row r="1585" spans="1:4" x14ac:dyDescent="0.25">
      <c r="A1585" s="1">
        <v>44681</v>
      </c>
      <c r="B1585" t="s">
        <v>584</v>
      </c>
      <c r="C1585" t="s">
        <v>585</v>
      </c>
      <c r="D1585" s="4">
        <v>100000</v>
      </c>
    </row>
    <row r="1586" spans="1:4" x14ac:dyDescent="0.25">
      <c r="A1586" s="1">
        <v>44681</v>
      </c>
      <c r="B1586" t="s">
        <v>588</v>
      </c>
      <c r="C1586" t="s">
        <v>589</v>
      </c>
      <c r="D1586" s="4">
        <v>168277.53</v>
      </c>
    </row>
    <row r="1587" spans="1:4" x14ac:dyDescent="0.25">
      <c r="A1587" s="1">
        <v>44681</v>
      </c>
      <c r="B1587" t="s">
        <v>592</v>
      </c>
      <c r="C1587" t="s">
        <v>593</v>
      </c>
      <c r="D1587" s="4">
        <v>87545.25</v>
      </c>
    </row>
    <row r="1588" spans="1:4" x14ac:dyDescent="0.25">
      <c r="A1588" s="1">
        <v>44681</v>
      </c>
      <c r="B1588" t="s">
        <v>597</v>
      </c>
      <c r="C1588" t="s">
        <v>598</v>
      </c>
      <c r="D1588" s="4">
        <v>693957.03</v>
      </c>
    </row>
    <row r="1589" spans="1:4" x14ac:dyDescent="0.25">
      <c r="A1589" s="1">
        <v>44681</v>
      </c>
      <c r="B1589" t="s">
        <v>601</v>
      </c>
      <c r="C1589" t="s">
        <v>602</v>
      </c>
      <c r="D1589" s="4">
        <v>104261.51</v>
      </c>
    </row>
    <row r="1590" spans="1:4" x14ac:dyDescent="0.25">
      <c r="A1590" s="1">
        <v>44681</v>
      </c>
      <c r="B1590" t="s">
        <v>605</v>
      </c>
      <c r="C1590" t="s">
        <v>606</v>
      </c>
      <c r="D1590" s="4">
        <v>202071.74</v>
      </c>
    </row>
    <row r="1591" spans="1:4" x14ac:dyDescent="0.25">
      <c r="A1591" s="1">
        <v>44681</v>
      </c>
      <c r="B1591" t="s">
        <v>611</v>
      </c>
      <c r="C1591" t="s">
        <v>612</v>
      </c>
      <c r="D1591" s="4">
        <v>229871.05000000002</v>
      </c>
    </row>
    <row r="1592" spans="1:4" x14ac:dyDescent="0.25">
      <c r="A1592" s="1">
        <v>44681</v>
      </c>
      <c r="B1592" t="s">
        <v>617</v>
      </c>
      <c r="C1592" t="s">
        <v>618</v>
      </c>
      <c r="D1592" s="4">
        <v>75419.930000000008</v>
      </c>
    </row>
    <row r="1593" spans="1:4" x14ac:dyDescent="0.25">
      <c r="A1593" s="1">
        <v>44681</v>
      </c>
      <c r="B1593" t="s">
        <v>621</v>
      </c>
      <c r="C1593" t="s">
        <v>622</v>
      </c>
      <c r="D1593" s="4">
        <v>16409.09</v>
      </c>
    </row>
    <row r="1594" spans="1:4" x14ac:dyDescent="0.25">
      <c r="A1594" s="1">
        <v>44681</v>
      </c>
      <c r="B1594" t="s">
        <v>625</v>
      </c>
      <c r="C1594" t="s">
        <v>626</v>
      </c>
      <c r="D1594" s="4">
        <v>93951.49</v>
      </c>
    </row>
    <row r="1595" spans="1:4" x14ac:dyDescent="0.25">
      <c r="A1595" s="1">
        <v>44681</v>
      </c>
      <c r="B1595" t="s">
        <v>629</v>
      </c>
      <c r="C1595" t="s">
        <v>630</v>
      </c>
      <c r="D1595" s="4">
        <v>2625</v>
      </c>
    </row>
    <row r="1596" spans="1:4" x14ac:dyDescent="0.25">
      <c r="A1596" s="1">
        <v>44681</v>
      </c>
      <c r="B1596" t="s">
        <v>48</v>
      </c>
      <c r="C1596" t="s">
        <v>49</v>
      </c>
      <c r="D1596" s="4">
        <v>340</v>
      </c>
    </row>
    <row r="1597" spans="1:4" x14ac:dyDescent="0.25">
      <c r="A1597" s="1">
        <v>44681</v>
      </c>
      <c r="B1597" t="s">
        <v>53</v>
      </c>
      <c r="C1597" t="s">
        <v>54</v>
      </c>
      <c r="D1597" s="4">
        <v>2500</v>
      </c>
    </row>
    <row r="1598" spans="1:4" x14ac:dyDescent="0.25">
      <c r="A1598" s="1">
        <v>44681</v>
      </c>
      <c r="B1598" t="s">
        <v>57</v>
      </c>
      <c r="C1598" t="s">
        <v>58</v>
      </c>
      <c r="D1598" s="4">
        <v>250</v>
      </c>
    </row>
    <row r="1599" spans="1:4" x14ac:dyDescent="0.25">
      <c r="A1599" s="1">
        <v>44681</v>
      </c>
      <c r="B1599" t="s">
        <v>61</v>
      </c>
      <c r="C1599" t="s">
        <v>62</v>
      </c>
      <c r="D1599" s="4">
        <v>997500</v>
      </c>
    </row>
    <row r="1600" spans="1:4" x14ac:dyDescent="0.25">
      <c r="A1600" s="1">
        <v>44681</v>
      </c>
      <c r="B1600" t="s">
        <v>64</v>
      </c>
      <c r="C1600" t="s">
        <v>65</v>
      </c>
      <c r="D1600" s="4">
        <v>5870.22</v>
      </c>
    </row>
    <row r="1601" spans="1:4" x14ac:dyDescent="0.25">
      <c r="A1601" s="1">
        <v>44681</v>
      </c>
      <c r="B1601" t="s">
        <v>66</v>
      </c>
      <c r="C1601" t="s">
        <v>67</v>
      </c>
      <c r="D1601" s="4">
        <v>119574.02</v>
      </c>
    </row>
    <row r="1602" spans="1:4" x14ac:dyDescent="0.25">
      <c r="A1602" s="1">
        <v>44681</v>
      </c>
      <c r="B1602" t="s">
        <v>139</v>
      </c>
      <c r="C1602" t="s">
        <v>654</v>
      </c>
      <c r="D1602" s="4">
        <v>153350</v>
      </c>
    </row>
    <row r="1603" spans="1:4" x14ac:dyDescent="0.25">
      <c r="A1603" s="1">
        <v>44681</v>
      </c>
      <c r="B1603" t="s">
        <v>143</v>
      </c>
      <c r="C1603" t="s">
        <v>662</v>
      </c>
      <c r="D1603" s="4">
        <v>1112968</v>
      </c>
    </row>
    <row r="1604" spans="1:4" x14ac:dyDescent="0.25">
      <c r="A1604" s="1">
        <v>44681</v>
      </c>
      <c r="B1604" t="s">
        <v>665</v>
      </c>
      <c r="C1604" t="s">
        <v>666</v>
      </c>
      <c r="D1604" s="4">
        <v>1338385.149999992</v>
      </c>
    </row>
    <row r="1605" spans="1:4" x14ac:dyDescent="0.25">
      <c r="A1605" s="1">
        <v>44681</v>
      </c>
      <c r="B1605" t="s">
        <v>670</v>
      </c>
      <c r="C1605" t="s">
        <v>671</v>
      </c>
      <c r="D1605" s="4">
        <v>85174.120000000024</v>
      </c>
    </row>
    <row r="1606" spans="1:4" x14ac:dyDescent="0.25">
      <c r="A1606" s="1">
        <v>44681</v>
      </c>
      <c r="B1606" t="s">
        <v>674</v>
      </c>
      <c r="C1606" t="s">
        <v>675</v>
      </c>
      <c r="D1606" s="4">
        <v>2379.9999999999418</v>
      </c>
    </row>
    <row r="1607" spans="1:4" x14ac:dyDescent="0.25">
      <c r="A1607" s="1">
        <v>44681</v>
      </c>
      <c r="B1607" t="s">
        <v>687</v>
      </c>
      <c r="C1607" t="s">
        <v>688</v>
      </c>
      <c r="D1607" s="4">
        <v>187.9</v>
      </c>
    </row>
    <row r="1608" spans="1:4" x14ac:dyDescent="0.25">
      <c r="A1608" s="1">
        <v>44681</v>
      </c>
      <c r="B1608" t="s">
        <v>1184</v>
      </c>
      <c r="C1608" t="s">
        <v>1185</v>
      </c>
      <c r="D1608" s="4">
        <v>109597.23999999999</v>
      </c>
    </row>
    <row r="1609" spans="1:4" x14ac:dyDescent="0.25">
      <c r="A1609" s="1">
        <v>44681</v>
      </c>
      <c r="B1609" t="s">
        <v>700</v>
      </c>
      <c r="C1609" t="s">
        <v>701</v>
      </c>
      <c r="D1609" s="4">
        <v>400.31999999999834</v>
      </c>
    </row>
    <row r="1610" spans="1:4" x14ac:dyDescent="0.25">
      <c r="A1610" s="1">
        <v>44681</v>
      </c>
      <c r="B1610" t="s">
        <v>710</v>
      </c>
      <c r="C1610" t="s">
        <v>711</v>
      </c>
      <c r="D1610" s="4">
        <v>7948.2099999999973</v>
      </c>
    </row>
    <row r="1611" spans="1:4" x14ac:dyDescent="0.25">
      <c r="A1611" s="1">
        <v>44681</v>
      </c>
      <c r="B1611" t="s">
        <v>1186</v>
      </c>
      <c r="C1611" t="s">
        <v>1187</v>
      </c>
      <c r="D1611" s="4">
        <v>2378</v>
      </c>
    </row>
    <row r="1612" spans="1:4" x14ac:dyDescent="0.25">
      <c r="A1612" s="1">
        <v>44681</v>
      </c>
      <c r="B1612" t="s">
        <v>723</v>
      </c>
      <c r="C1612" t="s">
        <v>724</v>
      </c>
      <c r="D1612" s="4">
        <v>10623.100000000006</v>
      </c>
    </row>
    <row r="1613" spans="1:4" x14ac:dyDescent="0.25">
      <c r="A1613" s="1">
        <v>44681</v>
      </c>
      <c r="B1613" t="s">
        <v>728</v>
      </c>
      <c r="C1613" t="s">
        <v>729</v>
      </c>
      <c r="D1613" s="4">
        <v>2796.9300000000658</v>
      </c>
    </row>
    <row r="1614" spans="1:4" x14ac:dyDescent="0.25">
      <c r="A1614" s="1">
        <v>44681</v>
      </c>
      <c r="B1614" t="s">
        <v>736</v>
      </c>
      <c r="C1614" t="s">
        <v>737</v>
      </c>
      <c r="D1614" s="4">
        <v>57157</v>
      </c>
    </row>
    <row r="1615" spans="1:4" x14ac:dyDescent="0.25">
      <c r="A1615" s="1">
        <v>44681</v>
      </c>
      <c r="B1615" t="s">
        <v>744</v>
      </c>
      <c r="C1615" t="s">
        <v>745</v>
      </c>
      <c r="D1615" s="4">
        <v>338.90000000001902</v>
      </c>
    </row>
    <row r="1616" spans="1:4" x14ac:dyDescent="0.25">
      <c r="A1616" s="1">
        <v>44681</v>
      </c>
      <c r="B1616" t="s">
        <v>749</v>
      </c>
      <c r="C1616" t="s">
        <v>750</v>
      </c>
      <c r="D1616" s="4">
        <v>1455.0300000000134</v>
      </c>
    </row>
    <row r="1617" spans="1:4" x14ac:dyDescent="0.25">
      <c r="A1617" s="1">
        <v>44681</v>
      </c>
      <c r="B1617" t="s">
        <v>753</v>
      </c>
      <c r="C1617" t="s">
        <v>754</v>
      </c>
      <c r="D1617" s="4">
        <v>44956.770000000004</v>
      </c>
    </row>
    <row r="1618" spans="1:4" x14ac:dyDescent="0.25">
      <c r="A1618" s="1">
        <v>44681</v>
      </c>
      <c r="B1618" t="s">
        <v>1188</v>
      </c>
      <c r="C1618" t="s">
        <v>1189</v>
      </c>
      <c r="D1618" s="4">
        <v>1091.8000000000002</v>
      </c>
    </row>
    <row r="1619" spans="1:4" x14ac:dyDescent="0.25">
      <c r="A1619" s="1">
        <v>44681</v>
      </c>
      <c r="B1619" t="s">
        <v>1190</v>
      </c>
      <c r="C1619" t="s">
        <v>1191</v>
      </c>
      <c r="D1619" s="4">
        <v>62.879999999999995</v>
      </c>
    </row>
    <row r="1620" spans="1:4" x14ac:dyDescent="0.25">
      <c r="A1620" s="1">
        <v>44681</v>
      </c>
      <c r="B1620" t="s">
        <v>68</v>
      </c>
      <c r="C1620" t="s">
        <v>69</v>
      </c>
      <c r="D1620" s="4">
        <v>3859.1000000000004</v>
      </c>
    </row>
    <row r="1621" spans="1:4" x14ac:dyDescent="0.25">
      <c r="A1621" s="1">
        <v>44681</v>
      </c>
      <c r="B1621" t="s">
        <v>70</v>
      </c>
      <c r="C1621" t="s">
        <v>71</v>
      </c>
      <c r="D1621" s="4">
        <v>21452.334999999701</v>
      </c>
    </row>
    <row r="1622" spans="1:4" x14ac:dyDescent="0.25">
      <c r="A1622" s="1">
        <v>44681</v>
      </c>
      <c r="B1622" t="s">
        <v>72</v>
      </c>
      <c r="C1622" t="s">
        <v>73</v>
      </c>
      <c r="D1622" s="4">
        <v>6617.11</v>
      </c>
    </row>
    <row r="1623" spans="1:4" x14ac:dyDescent="0.25">
      <c r="A1623" s="1">
        <v>44681</v>
      </c>
      <c r="B1623" t="s">
        <v>80</v>
      </c>
      <c r="C1623" t="s">
        <v>81</v>
      </c>
      <c r="D1623" s="4">
        <v>173013.14999999991</v>
      </c>
    </row>
    <row r="1624" spans="1:4" x14ac:dyDescent="0.25">
      <c r="A1624" s="1">
        <v>44681</v>
      </c>
      <c r="B1624" t="s">
        <v>810</v>
      </c>
      <c r="C1624" t="s">
        <v>811</v>
      </c>
      <c r="D1624" s="4">
        <v>103.4100000000069</v>
      </c>
    </row>
    <row r="1625" spans="1:4" x14ac:dyDescent="0.25">
      <c r="A1625" s="1">
        <v>44681</v>
      </c>
      <c r="B1625" t="s">
        <v>82</v>
      </c>
      <c r="C1625" t="s">
        <v>83</v>
      </c>
      <c r="D1625" s="4">
        <v>102773.58</v>
      </c>
    </row>
    <row r="1626" spans="1:4" x14ac:dyDescent="0.25">
      <c r="A1626" s="1">
        <v>44681</v>
      </c>
      <c r="B1626" t="s">
        <v>84</v>
      </c>
      <c r="C1626" t="s">
        <v>85</v>
      </c>
      <c r="D1626" s="4">
        <v>104688.41000000262</v>
      </c>
    </row>
    <row r="1627" spans="1:4" x14ac:dyDescent="0.25">
      <c r="A1627" s="1">
        <v>44681</v>
      </c>
      <c r="B1627" t="s">
        <v>86</v>
      </c>
      <c r="C1627" t="s">
        <v>87</v>
      </c>
      <c r="D1627" s="4">
        <v>94933.500000000015</v>
      </c>
    </row>
    <row r="1628" spans="1:4" x14ac:dyDescent="0.25">
      <c r="A1628" s="1">
        <v>44681</v>
      </c>
      <c r="B1628" t="s">
        <v>88</v>
      </c>
      <c r="C1628" t="s">
        <v>89</v>
      </c>
      <c r="D1628" s="4">
        <v>106826.39000000031</v>
      </c>
    </row>
    <row r="1629" spans="1:4" x14ac:dyDescent="0.25">
      <c r="A1629" s="1">
        <v>44681</v>
      </c>
      <c r="B1629" t="s">
        <v>90</v>
      </c>
      <c r="C1629" t="s">
        <v>91</v>
      </c>
      <c r="D1629" s="4">
        <v>32918.489999999991</v>
      </c>
    </row>
    <row r="1630" spans="1:4" x14ac:dyDescent="0.25">
      <c r="A1630" s="1">
        <v>44681</v>
      </c>
      <c r="B1630" t="s">
        <v>92</v>
      </c>
      <c r="C1630" t="s">
        <v>93</v>
      </c>
      <c r="D1630" s="4">
        <v>259670.90000000008</v>
      </c>
    </row>
    <row r="1631" spans="1:4" x14ac:dyDescent="0.25">
      <c r="A1631" s="1">
        <v>44681</v>
      </c>
      <c r="B1631" t="s">
        <v>94</v>
      </c>
      <c r="C1631" t="s">
        <v>95</v>
      </c>
      <c r="D1631" s="4">
        <v>79794.180000000008</v>
      </c>
    </row>
    <row r="1632" spans="1:4" x14ac:dyDescent="0.25">
      <c r="A1632" s="1">
        <v>44681</v>
      </c>
      <c r="B1632" t="s">
        <v>96</v>
      </c>
      <c r="C1632" t="s">
        <v>97</v>
      </c>
      <c r="D1632" s="4">
        <v>138690.81999999998</v>
      </c>
    </row>
    <row r="1633" spans="1:4" x14ac:dyDescent="0.25">
      <c r="A1633" s="1">
        <v>44681</v>
      </c>
      <c r="B1633" t="s">
        <v>98</v>
      </c>
      <c r="C1633" t="s">
        <v>99</v>
      </c>
      <c r="D1633" s="4">
        <v>4875.4900000000007</v>
      </c>
    </row>
    <row r="1634" spans="1:4" x14ac:dyDescent="0.25">
      <c r="A1634" s="1">
        <v>44681</v>
      </c>
      <c r="B1634" t="s">
        <v>100</v>
      </c>
      <c r="C1634" t="s">
        <v>101</v>
      </c>
      <c r="D1634" s="4">
        <v>1000153.42</v>
      </c>
    </row>
    <row r="1635" spans="1:4" x14ac:dyDescent="0.25">
      <c r="A1635" s="1">
        <v>44681</v>
      </c>
      <c r="B1635" t="s">
        <v>108</v>
      </c>
      <c r="C1635" t="s">
        <v>109</v>
      </c>
      <c r="D1635" s="4">
        <v>3000000</v>
      </c>
    </row>
    <row r="1636" spans="1:4" x14ac:dyDescent="0.25">
      <c r="A1636" s="1">
        <v>44681</v>
      </c>
      <c r="B1636" t="s">
        <v>979</v>
      </c>
      <c r="C1636" t="s">
        <v>980</v>
      </c>
      <c r="D1636" s="4">
        <v>142.91000000000042</v>
      </c>
    </row>
    <row r="1637" spans="1:4" x14ac:dyDescent="0.25">
      <c r="A1637" s="1">
        <v>44681</v>
      </c>
      <c r="B1637" t="s">
        <v>740</v>
      </c>
      <c r="C1637" t="s">
        <v>741</v>
      </c>
      <c r="D1637" s="4">
        <v>-100</v>
      </c>
    </row>
    <row r="1638" spans="1:4" x14ac:dyDescent="0.25">
      <c r="A1638" s="1">
        <v>44681</v>
      </c>
      <c r="B1638" t="s">
        <v>78</v>
      </c>
      <c r="C1638" t="s">
        <v>79</v>
      </c>
      <c r="D1638" s="4">
        <v>-11143.619999994873</v>
      </c>
    </row>
    <row r="1639" spans="1:4" x14ac:dyDescent="0.25">
      <c r="A1639" s="1">
        <v>44681</v>
      </c>
      <c r="B1639" t="s">
        <v>846</v>
      </c>
      <c r="C1639" t="s">
        <v>847</v>
      </c>
      <c r="D1639" s="4">
        <v>-7200</v>
      </c>
    </row>
    <row r="1640" spans="1:4" x14ac:dyDescent="0.25">
      <c r="A1640" s="1">
        <v>44681</v>
      </c>
      <c r="B1640" t="s">
        <v>851</v>
      </c>
      <c r="C1640" t="s">
        <v>852</v>
      </c>
      <c r="D1640" s="4">
        <v>-100000</v>
      </c>
    </row>
    <row r="1641" spans="1:4" x14ac:dyDescent="0.25">
      <c r="A1641" s="1">
        <v>44681</v>
      </c>
      <c r="B1641" t="s">
        <v>855</v>
      </c>
      <c r="C1641" t="s">
        <v>856</v>
      </c>
      <c r="D1641" s="4">
        <v>-800000</v>
      </c>
    </row>
    <row r="1642" spans="1:4" x14ac:dyDescent="0.25">
      <c r="A1642" s="1">
        <v>44681</v>
      </c>
      <c r="B1642" t="s">
        <v>859</v>
      </c>
      <c r="C1642" t="s">
        <v>860</v>
      </c>
      <c r="D1642" s="4">
        <v>-47705.91</v>
      </c>
    </row>
    <row r="1643" spans="1:4" x14ac:dyDescent="0.25">
      <c r="A1643" s="1">
        <v>44681</v>
      </c>
      <c r="B1643" t="s">
        <v>1192</v>
      </c>
      <c r="C1643" t="s">
        <v>1193</v>
      </c>
      <c r="D1643" s="4">
        <v>-102003.02</v>
      </c>
    </row>
    <row r="1644" spans="1:4" x14ac:dyDescent="0.25">
      <c r="A1644" s="1">
        <v>44681</v>
      </c>
      <c r="B1644" t="s">
        <v>865</v>
      </c>
      <c r="C1644" t="s">
        <v>866</v>
      </c>
      <c r="D1644" s="4">
        <v>-84286.290000000008</v>
      </c>
    </row>
    <row r="1645" spans="1:4" x14ac:dyDescent="0.25">
      <c r="A1645" s="1">
        <v>44681</v>
      </c>
      <c r="B1645" t="s">
        <v>1232</v>
      </c>
      <c r="C1645" t="s">
        <v>1233</v>
      </c>
      <c r="D1645" s="4">
        <v>-50741.535000002012</v>
      </c>
    </row>
    <row r="1646" spans="1:4" x14ac:dyDescent="0.25">
      <c r="A1646" s="1">
        <v>44681</v>
      </c>
      <c r="B1646" t="s">
        <v>871</v>
      </c>
      <c r="C1646" t="s">
        <v>872</v>
      </c>
      <c r="D1646" s="4">
        <v>-83370.91</v>
      </c>
    </row>
    <row r="1647" spans="1:4" x14ac:dyDescent="0.25">
      <c r="A1647" s="1">
        <v>44681</v>
      </c>
      <c r="B1647" t="s">
        <v>873</v>
      </c>
      <c r="C1647" t="s">
        <v>874</v>
      </c>
      <c r="D1647" s="4">
        <v>-187948.01</v>
      </c>
    </row>
    <row r="1648" spans="1:4" x14ac:dyDescent="0.25">
      <c r="A1648" s="1">
        <v>44681</v>
      </c>
      <c r="B1648" t="s">
        <v>875</v>
      </c>
      <c r="C1648" t="s">
        <v>876</v>
      </c>
      <c r="D1648" s="4">
        <v>-95239.54</v>
      </c>
    </row>
    <row r="1649" spans="1:4" x14ac:dyDescent="0.25">
      <c r="A1649" s="1">
        <v>44681</v>
      </c>
      <c r="B1649" t="s">
        <v>877</v>
      </c>
      <c r="C1649" t="s">
        <v>878</v>
      </c>
      <c r="D1649" s="4">
        <v>-917.25</v>
      </c>
    </row>
    <row r="1650" spans="1:4" x14ac:dyDescent="0.25">
      <c r="A1650" s="1">
        <v>44681</v>
      </c>
      <c r="B1650" t="s">
        <v>879</v>
      </c>
      <c r="C1650" t="s">
        <v>880</v>
      </c>
      <c r="D1650" s="4">
        <v>-40340.58</v>
      </c>
    </row>
    <row r="1651" spans="1:4" x14ac:dyDescent="0.25">
      <c r="A1651" s="1">
        <v>44681</v>
      </c>
      <c r="B1651" t="s">
        <v>881</v>
      </c>
      <c r="C1651" t="s">
        <v>882</v>
      </c>
      <c r="D1651" s="4">
        <v>-14767.59</v>
      </c>
    </row>
    <row r="1652" spans="1:4" x14ac:dyDescent="0.25">
      <c r="A1652" s="1">
        <v>44681</v>
      </c>
      <c r="B1652" t="s">
        <v>883</v>
      </c>
      <c r="C1652" t="s">
        <v>884</v>
      </c>
      <c r="D1652" s="4">
        <v>-25739.86</v>
      </c>
    </row>
    <row r="1653" spans="1:4" x14ac:dyDescent="0.25">
      <c r="A1653" s="1">
        <v>44681</v>
      </c>
      <c r="B1653" t="s">
        <v>885</v>
      </c>
      <c r="C1653" t="s">
        <v>886</v>
      </c>
      <c r="D1653" s="4">
        <v>-6081.13</v>
      </c>
    </row>
    <row r="1654" spans="1:4" x14ac:dyDescent="0.25">
      <c r="A1654" s="1">
        <v>44681</v>
      </c>
      <c r="B1654" t="s">
        <v>887</v>
      </c>
      <c r="C1654" t="s">
        <v>888</v>
      </c>
      <c r="D1654" s="4">
        <v>-10000</v>
      </c>
    </row>
    <row r="1655" spans="1:4" x14ac:dyDescent="0.25">
      <c r="A1655" s="1">
        <v>44681</v>
      </c>
      <c r="B1655" t="s">
        <v>889</v>
      </c>
      <c r="C1655" t="s">
        <v>890</v>
      </c>
      <c r="D1655" s="4">
        <v>-30000</v>
      </c>
    </row>
    <row r="1656" spans="1:4" x14ac:dyDescent="0.25">
      <c r="A1656" s="1">
        <v>44681</v>
      </c>
      <c r="B1656" t="s">
        <v>891</v>
      </c>
      <c r="C1656" t="s">
        <v>892</v>
      </c>
      <c r="D1656" s="4">
        <v>-2743</v>
      </c>
    </row>
    <row r="1657" spans="1:4" x14ac:dyDescent="0.25">
      <c r="A1657" s="1">
        <v>44681</v>
      </c>
      <c r="B1657" t="s">
        <v>893</v>
      </c>
      <c r="C1657" t="s">
        <v>894</v>
      </c>
      <c r="D1657" s="4">
        <v>-97540.050000000017</v>
      </c>
    </row>
    <row r="1658" spans="1:4" x14ac:dyDescent="0.25">
      <c r="A1658" s="1">
        <v>44681</v>
      </c>
      <c r="B1658" t="s">
        <v>895</v>
      </c>
      <c r="C1658" t="s">
        <v>896</v>
      </c>
      <c r="D1658" s="4">
        <v>-34985</v>
      </c>
    </row>
    <row r="1659" spans="1:4" x14ac:dyDescent="0.25">
      <c r="A1659" s="1">
        <v>44681</v>
      </c>
      <c r="B1659" t="s">
        <v>897</v>
      </c>
      <c r="C1659" t="s">
        <v>898</v>
      </c>
      <c r="D1659" s="4">
        <v>-2450900</v>
      </c>
    </row>
    <row r="1660" spans="1:4" x14ac:dyDescent="0.25">
      <c r="A1660" s="1">
        <v>44681</v>
      </c>
      <c r="B1660" t="s">
        <v>1195</v>
      </c>
      <c r="C1660" t="s">
        <v>1196</v>
      </c>
      <c r="D1660" s="4">
        <v>-56930.83</v>
      </c>
    </row>
    <row r="1661" spans="1:4" x14ac:dyDescent="0.25">
      <c r="A1661" s="1">
        <v>44681</v>
      </c>
      <c r="B1661" t="s">
        <v>1197</v>
      </c>
      <c r="C1661" t="s">
        <v>1198</v>
      </c>
      <c r="D1661" s="4">
        <v>-27000</v>
      </c>
    </row>
    <row r="1662" spans="1:4" x14ac:dyDescent="0.25">
      <c r="A1662" s="1">
        <v>44681</v>
      </c>
      <c r="B1662" t="s">
        <v>145</v>
      </c>
      <c r="C1662" t="s">
        <v>1199</v>
      </c>
      <c r="D1662" s="4">
        <v>-630595</v>
      </c>
    </row>
    <row r="1663" spans="1:4" x14ac:dyDescent="0.25">
      <c r="A1663" s="1">
        <v>44681</v>
      </c>
      <c r="B1663" t="s">
        <v>1200</v>
      </c>
      <c r="C1663" t="s">
        <v>1201</v>
      </c>
      <c r="D1663" s="4">
        <v>-17571</v>
      </c>
    </row>
    <row r="1664" spans="1:4" x14ac:dyDescent="0.25">
      <c r="A1664" s="1">
        <v>44681</v>
      </c>
      <c r="B1664" t="s">
        <v>902</v>
      </c>
      <c r="C1664" t="s">
        <v>903</v>
      </c>
      <c r="D1664" s="4">
        <v>-105005.73000000001</v>
      </c>
    </row>
    <row r="1665" spans="1:4" x14ac:dyDescent="0.25">
      <c r="A1665" s="1">
        <v>44681</v>
      </c>
      <c r="B1665" t="s">
        <v>905</v>
      </c>
      <c r="C1665" t="s">
        <v>906</v>
      </c>
      <c r="D1665" s="4">
        <v>-244416.09</v>
      </c>
    </row>
    <row r="1666" spans="1:4" x14ac:dyDescent="0.25">
      <c r="A1666" s="1">
        <v>44681</v>
      </c>
      <c r="B1666" t="s">
        <v>907</v>
      </c>
      <c r="C1666" t="s">
        <v>908</v>
      </c>
      <c r="D1666" s="4">
        <v>-35815.83</v>
      </c>
    </row>
    <row r="1667" spans="1:4" x14ac:dyDescent="0.25">
      <c r="A1667" s="1">
        <v>44681</v>
      </c>
      <c r="B1667" t="s">
        <v>909</v>
      </c>
      <c r="C1667" t="s">
        <v>910</v>
      </c>
      <c r="D1667" s="4">
        <v>-2737.0299999999943</v>
      </c>
    </row>
    <row r="1668" spans="1:4" x14ac:dyDescent="0.25">
      <c r="A1668" s="1">
        <v>44681</v>
      </c>
      <c r="B1668" t="s">
        <v>913</v>
      </c>
      <c r="C1668" t="s">
        <v>914</v>
      </c>
      <c r="D1668" s="4">
        <v>-117464.21</v>
      </c>
    </row>
    <row r="1669" spans="1:4" x14ac:dyDescent="0.25">
      <c r="A1669" s="1">
        <v>44681</v>
      </c>
      <c r="B1669" t="s">
        <v>921</v>
      </c>
      <c r="C1669" t="s">
        <v>922</v>
      </c>
      <c r="D1669" s="4">
        <v>-57625.560000000034</v>
      </c>
    </row>
    <row r="1670" spans="1:4" x14ac:dyDescent="0.25">
      <c r="A1670" s="1">
        <v>44681</v>
      </c>
      <c r="B1670" t="s">
        <v>110</v>
      </c>
      <c r="C1670" t="s">
        <v>926</v>
      </c>
      <c r="D1670" s="4">
        <v>-212413.36</v>
      </c>
    </row>
    <row r="1671" spans="1:4" x14ac:dyDescent="0.25">
      <c r="A1671" s="1">
        <v>44681</v>
      </c>
      <c r="B1671" t="s">
        <v>112</v>
      </c>
      <c r="C1671" t="s">
        <v>937</v>
      </c>
      <c r="D1671" s="4">
        <v>-700000</v>
      </c>
    </row>
    <row r="1672" spans="1:4" x14ac:dyDescent="0.25">
      <c r="A1672" s="1">
        <v>44681</v>
      </c>
      <c r="B1672" t="s">
        <v>115</v>
      </c>
      <c r="C1672" t="s">
        <v>944</v>
      </c>
      <c r="D1672" s="4">
        <v>-229288.33000000002</v>
      </c>
    </row>
    <row r="1673" spans="1:4" x14ac:dyDescent="0.25">
      <c r="A1673" s="1">
        <v>44681</v>
      </c>
      <c r="B1673" t="s">
        <v>117</v>
      </c>
      <c r="C1673" t="s">
        <v>947</v>
      </c>
      <c r="D1673" s="4">
        <v>-92033.700000000012</v>
      </c>
    </row>
    <row r="1674" spans="1:4" x14ac:dyDescent="0.25">
      <c r="A1674" s="1">
        <v>44681</v>
      </c>
      <c r="B1674" t="s">
        <v>119</v>
      </c>
      <c r="C1674" t="s">
        <v>1202</v>
      </c>
      <c r="D1674" s="4">
        <v>-110275.99</v>
      </c>
    </row>
    <row r="1675" spans="1:4" x14ac:dyDescent="0.25">
      <c r="A1675" s="1">
        <v>44681</v>
      </c>
      <c r="B1675" t="s">
        <v>121</v>
      </c>
      <c r="C1675" t="s">
        <v>1203</v>
      </c>
      <c r="D1675" s="4">
        <v>-2346915.11</v>
      </c>
    </row>
    <row r="1676" spans="1:4" x14ac:dyDescent="0.25">
      <c r="A1676" s="1">
        <v>44681</v>
      </c>
      <c r="B1676" t="s">
        <v>965</v>
      </c>
      <c r="C1676" t="s">
        <v>966</v>
      </c>
      <c r="D1676" s="4">
        <v>-70833.230000000127</v>
      </c>
    </row>
    <row r="1677" spans="1:4" x14ac:dyDescent="0.25">
      <c r="A1677" s="1">
        <v>44681</v>
      </c>
      <c r="B1677" t="s">
        <v>123</v>
      </c>
      <c r="C1677" t="s">
        <v>1204</v>
      </c>
      <c r="D1677" s="4">
        <v>-83550</v>
      </c>
    </row>
    <row r="1678" spans="1:4" x14ac:dyDescent="0.25">
      <c r="A1678" s="1">
        <v>44681</v>
      </c>
      <c r="B1678" t="s">
        <v>975</v>
      </c>
      <c r="C1678" t="s">
        <v>976</v>
      </c>
      <c r="D1678" s="4">
        <v>-454616.36000000028</v>
      </c>
    </row>
    <row r="1679" spans="1:4" x14ac:dyDescent="0.25">
      <c r="A1679" s="1">
        <v>44681</v>
      </c>
      <c r="B1679" t="s">
        <v>983</v>
      </c>
      <c r="C1679" t="s">
        <v>984</v>
      </c>
      <c r="D1679" s="4">
        <v>-20.059999999999491</v>
      </c>
    </row>
    <row r="1680" spans="1:4" x14ac:dyDescent="0.25">
      <c r="A1680" s="1">
        <v>44681</v>
      </c>
      <c r="B1680" t="s">
        <v>995</v>
      </c>
      <c r="C1680" t="s">
        <v>996</v>
      </c>
      <c r="D1680" s="4">
        <v>-159489.34999999998</v>
      </c>
    </row>
    <row r="1681" spans="1:4" x14ac:dyDescent="0.25">
      <c r="A1681" s="1">
        <v>44681</v>
      </c>
      <c r="B1681" t="s">
        <v>1003</v>
      </c>
      <c r="C1681" t="s">
        <v>1004</v>
      </c>
      <c r="D1681" s="4">
        <v>-93370.430000000008</v>
      </c>
    </row>
    <row r="1682" spans="1:4" x14ac:dyDescent="0.25">
      <c r="A1682" s="1">
        <v>44681</v>
      </c>
      <c r="B1682" t="s">
        <v>1256</v>
      </c>
      <c r="C1682" t="s">
        <v>1257</v>
      </c>
      <c r="D1682" s="4">
        <v>-100</v>
      </c>
    </row>
    <row r="1683" spans="1:4" x14ac:dyDescent="0.25">
      <c r="A1683" s="1">
        <v>44681</v>
      </c>
      <c r="B1683" t="s">
        <v>1015</v>
      </c>
      <c r="C1683" t="s">
        <v>1016</v>
      </c>
      <c r="D1683" s="4">
        <v>-989.37000000000262</v>
      </c>
    </row>
    <row r="1684" spans="1:4" x14ac:dyDescent="0.25">
      <c r="A1684" s="1">
        <v>44681</v>
      </c>
      <c r="B1684" t="s">
        <v>1019</v>
      </c>
      <c r="C1684" t="s">
        <v>1020</v>
      </c>
      <c r="D1684" s="4">
        <v>-496.00000000007776</v>
      </c>
    </row>
    <row r="1685" spans="1:4" x14ac:dyDescent="0.25">
      <c r="A1685" s="1">
        <v>44681</v>
      </c>
      <c r="B1685" t="s">
        <v>1023</v>
      </c>
      <c r="C1685" t="s">
        <v>1024</v>
      </c>
      <c r="D1685" s="4">
        <v>-7280.0000000000009</v>
      </c>
    </row>
    <row r="1686" spans="1:4" x14ac:dyDescent="0.25">
      <c r="A1686" s="1">
        <v>44681</v>
      </c>
      <c r="B1686" t="s">
        <v>1207</v>
      </c>
      <c r="C1686" t="s">
        <v>1208</v>
      </c>
      <c r="D1686" s="4">
        <v>-14.000000000014552</v>
      </c>
    </row>
    <row r="1687" spans="1:4" x14ac:dyDescent="0.25">
      <c r="A1687" s="1">
        <v>44681</v>
      </c>
      <c r="B1687" t="s">
        <v>1269</v>
      </c>
      <c r="C1687" t="s">
        <v>1270</v>
      </c>
      <c r="D1687" s="4">
        <v>-2852</v>
      </c>
    </row>
    <row r="1688" spans="1:4" x14ac:dyDescent="0.25">
      <c r="A1688" s="1">
        <v>44681</v>
      </c>
      <c r="B1688" t="s">
        <v>1033</v>
      </c>
      <c r="C1688" t="s">
        <v>1034</v>
      </c>
      <c r="D1688" s="4">
        <v>-2457.650000000001</v>
      </c>
    </row>
    <row r="1689" spans="1:4" x14ac:dyDescent="0.25">
      <c r="A1689" s="1">
        <v>44681</v>
      </c>
      <c r="B1689" t="s">
        <v>1209</v>
      </c>
      <c r="C1689" t="s">
        <v>1210</v>
      </c>
      <c r="D1689" s="4">
        <v>-63391.119999999995</v>
      </c>
    </row>
    <row r="1690" spans="1:4" x14ac:dyDescent="0.25">
      <c r="A1690" s="1">
        <v>44681</v>
      </c>
      <c r="B1690" t="s">
        <v>1230</v>
      </c>
      <c r="C1690" t="s">
        <v>1231</v>
      </c>
      <c r="D1690" s="4">
        <v>-45087.199999999873</v>
      </c>
    </row>
    <row r="1691" spans="1:4" x14ac:dyDescent="0.25">
      <c r="A1691" s="1">
        <v>44681</v>
      </c>
      <c r="B1691" t="s">
        <v>1050</v>
      </c>
      <c r="C1691" t="s">
        <v>1051</v>
      </c>
      <c r="D1691" s="4">
        <v>-51257.189999999959</v>
      </c>
    </row>
    <row r="1692" spans="1:4" x14ac:dyDescent="0.25">
      <c r="A1692" s="1">
        <v>44681</v>
      </c>
      <c r="B1692" t="s">
        <v>1054</v>
      </c>
      <c r="C1692" t="s">
        <v>1055</v>
      </c>
      <c r="D1692" s="4">
        <v>-2840.2900000000009</v>
      </c>
    </row>
    <row r="1693" spans="1:4" x14ac:dyDescent="0.25">
      <c r="A1693" s="1">
        <v>44681</v>
      </c>
      <c r="B1693" t="s">
        <v>1211</v>
      </c>
      <c r="C1693" t="s">
        <v>1212</v>
      </c>
      <c r="D1693" s="4">
        <v>-267.07</v>
      </c>
    </row>
    <row r="1694" spans="1:4" x14ac:dyDescent="0.25">
      <c r="A1694" s="1">
        <v>44681</v>
      </c>
      <c r="B1694" t="s">
        <v>1060</v>
      </c>
      <c r="C1694" t="s">
        <v>1061</v>
      </c>
      <c r="D1694" s="4">
        <v>-105.70000000003527</v>
      </c>
    </row>
    <row r="1695" spans="1:4" x14ac:dyDescent="0.25">
      <c r="A1695" s="1">
        <v>44681</v>
      </c>
      <c r="B1695" t="s">
        <v>1064</v>
      </c>
      <c r="C1695" t="s">
        <v>1065</v>
      </c>
      <c r="D1695" s="4">
        <v>-2.2799999999999727</v>
      </c>
    </row>
    <row r="1696" spans="1:4" x14ac:dyDescent="0.25">
      <c r="A1696" s="1">
        <v>44681</v>
      </c>
      <c r="B1696" t="s">
        <v>1213</v>
      </c>
      <c r="C1696" t="s">
        <v>1214</v>
      </c>
      <c r="D1696" s="4">
        <v>-1748</v>
      </c>
    </row>
    <row r="1697" spans="1:4" x14ac:dyDescent="0.25">
      <c r="A1697" s="1">
        <v>44681</v>
      </c>
      <c r="B1697" t="s">
        <v>1072</v>
      </c>
      <c r="C1697" t="s">
        <v>1073</v>
      </c>
      <c r="D1697" s="4">
        <v>-45391.749999999993</v>
      </c>
    </row>
    <row r="1698" spans="1:4" x14ac:dyDescent="0.25">
      <c r="A1698" s="1">
        <v>44681</v>
      </c>
      <c r="B1698" t="s">
        <v>1076</v>
      </c>
      <c r="C1698" t="s">
        <v>1077</v>
      </c>
      <c r="D1698" s="4">
        <v>-15693.06</v>
      </c>
    </row>
    <row r="1699" spans="1:4" x14ac:dyDescent="0.25">
      <c r="A1699" s="1">
        <v>44681</v>
      </c>
      <c r="B1699" t="s">
        <v>1234</v>
      </c>
      <c r="C1699" t="s">
        <v>1235</v>
      </c>
      <c r="D1699" s="4">
        <v>-3.4000000000000909</v>
      </c>
    </row>
    <row r="1700" spans="1:4" x14ac:dyDescent="0.25">
      <c r="A1700" s="1">
        <v>44681</v>
      </c>
      <c r="B1700" t="s">
        <v>1215</v>
      </c>
      <c r="C1700" t="s">
        <v>1216</v>
      </c>
      <c r="D1700" s="4">
        <v>-6.24</v>
      </c>
    </row>
    <row r="1701" spans="1:4" x14ac:dyDescent="0.25">
      <c r="A1701" s="1">
        <v>44681</v>
      </c>
      <c r="B1701" t="s">
        <v>1217</v>
      </c>
      <c r="C1701" t="s">
        <v>1218</v>
      </c>
      <c r="D1701" s="4">
        <v>-336.31</v>
      </c>
    </row>
    <row r="1702" spans="1:4" x14ac:dyDescent="0.25">
      <c r="A1702" s="1">
        <v>44681</v>
      </c>
      <c r="B1702" t="s">
        <v>1087</v>
      </c>
      <c r="C1702" t="s">
        <v>1088</v>
      </c>
      <c r="D1702" s="4">
        <v>-396.08000000000004</v>
      </c>
    </row>
    <row r="1703" spans="1:4" x14ac:dyDescent="0.25">
      <c r="A1703" s="1">
        <v>44681</v>
      </c>
      <c r="B1703" t="s">
        <v>1091</v>
      </c>
      <c r="C1703" t="s">
        <v>1092</v>
      </c>
      <c r="D1703" s="4">
        <v>-2160.5500000000002</v>
      </c>
    </row>
    <row r="1704" spans="1:4" x14ac:dyDescent="0.25">
      <c r="A1704" s="1">
        <v>44681</v>
      </c>
      <c r="B1704" t="s">
        <v>1095</v>
      </c>
      <c r="C1704" t="s">
        <v>1096</v>
      </c>
      <c r="D1704" s="4">
        <v>-398.46000000000009</v>
      </c>
    </row>
    <row r="1705" spans="1:4" x14ac:dyDescent="0.25">
      <c r="A1705" s="1">
        <v>44681</v>
      </c>
      <c r="B1705" t="s">
        <v>1099</v>
      </c>
      <c r="C1705" t="s">
        <v>1100</v>
      </c>
      <c r="D1705" s="4">
        <v>-306.56000000000006</v>
      </c>
    </row>
    <row r="1706" spans="1:4" x14ac:dyDescent="0.25">
      <c r="A1706" s="1">
        <v>44681</v>
      </c>
      <c r="B1706" t="s">
        <v>1103</v>
      </c>
      <c r="C1706" t="s">
        <v>1104</v>
      </c>
      <c r="D1706" s="4">
        <v>-1376.9899999999996</v>
      </c>
    </row>
    <row r="1707" spans="1:4" x14ac:dyDescent="0.25">
      <c r="A1707" s="1">
        <v>44681</v>
      </c>
      <c r="B1707" t="s">
        <v>1107</v>
      </c>
      <c r="C1707" t="s">
        <v>1108</v>
      </c>
      <c r="D1707" s="4">
        <v>-369.36000000000013</v>
      </c>
    </row>
    <row r="1708" spans="1:4" x14ac:dyDescent="0.25">
      <c r="A1708" s="1">
        <v>44681</v>
      </c>
      <c r="B1708" t="s">
        <v>1109</v>
      </c>
      <c r="C1708" t="s">
        <v>1110</v>
      </c>
      <c r="D1708" s="4">
        <v>-629.17000000000019</v>
      </c>
    </row>
    <row r="1709" spans="1:4" x14ac:dyDescent="0.25">
      <c r="A1709" s="1">
        <v>44681</v>
      </c>
      <c r="B1709" t="s">
        <v>1115</v>
      </c>
      <c r="C1709" t="s">
        <v>1116</v>
      </c>
      <c r="D1709" s="4">
        <v>-263.29000000001923</v>
      </c>
    </row>
    <row r="1710" spans="1:4" x14ac:dyDescent="0.25">
      <c r="A1710" s="1">
        <v>44681</v>
      </c>
      <c r="B1710" t="s">
        <v>1219</v>
      </c>
      <c r="C1710" t="s">
        <v>1220</v>
      </c>
      <c r="D1710" s="4">
        <v>-1238.79</v>
      </c>
    </row>
    <row r="1711" spans="1:4" x14ac:dyDescent="0.25">
      <c r="A1711" s="1">
        <v>44681</v>
      </c>
      <c r="B1711" t="s">
        <v>1117</v>
      </c>
      <c r="C1711" t="s">
        <v>1118</v>
      </c>
      <c r="D1711" s="4">
        <v>-310.06999999999971</v>
      </c>
    </row>
    <row r="1712" spans="1:4" x14ac:dyDescent="0.25">
      <c r="A1712" s="1">
        <v>44681</v>
      </c>
      <c r="B1712" t="s">
        <v>1119</v>
      </c>
      <c r="C1712" t="s">
        <v>1120</v>
      </c>
      <c r="D1712" s="4">
        <v>-20328.949999999993</v>
      </c>
    </row>
    <row r="1713" spans="1:4" x14ac:dyDescent="0.25">
      <c r="A1713" s="1">
        <v>44681</v>
      </c>
      <c r="B1713" t="s">
        <v>1122</v>
      </c>
      <c r="C1713" t="s">
        <v>1123</v>
      </c>
      <c r="D1713" s="4">
        <v>-4.1500000000006594</v>
      </c>
    </row>
    <row r="1714" spans="1:4" x14ac:dyDescent="0.25">
      <c r="A1714" s="1">
        <v>44681</v>
      </c>
      <c r="B1714" t="s">
        <v>1124</v>
      </c>
      <c r="C1714" t="s">
        <v>1125</v>
      </c>
      <c r="D1714" s="4">
        <v>-226630</v>
      </c>
    </row>
    <row r="1715" spans="1:4" x14ac:dyDescent="0.25">
      <c r="A1715" s="1">
        <v>44712</v>
      </c>
      <c r="B1715" t="s">
        <v>1084</v>
      </c>
      <c r="C1715" t="s">
        <v>1085</v>
      </c>
      <c r="D1715" s="4">
        <v>-151392.44</v>
      </c>
    </row>
    <row r="1716" spans="1:4" x14ac:dyDescent="0.25">
      <c r="A1716" s="1">
        <v>44712</v>
      </c>
      <c r="B1716" t="s">
        <v>1271</v>
      </c>
      <c r="C1716" t="s">
        <v>1272</v>
      </c>
      <c r="D1716" s="4">
        <v>-17335.11</v>
      </c>
    </row>
    <row r="1717" spans="1:4" x14ac:dyDescent="0.25">
      <c r="A1717" s="1">
        <v>44712</v>
      </c>
      <c r="B1717" t="s">
        <v>1500</v>
      </c>
      <c r="C1717" t="s">
        <v>1501</v>
      </c>
      <c r="D1717" s="4">
        <v>422167.12</v>
      </c>
    </row>
    <row r="1718" spans="1:4" x14ac:dyDescent="0.25">
      <c r="A1718" s="1">
        <v>44712</v>
      </c>
      <c r="B1718" t="s">
        <v>565</v>
      </c>
      <c r="C1718" t="s">
        <v>566</v>
      </c>
      <c r="D1718" s="4">
        <v>182813.05</v>
      </c>
    </row>
    <row r="1719" spans="1:4" x14ac:dyDescent="0.25">
      <c r="A1719" s="1">
        <v>44712</v>
      </c>
      <c r="B1719" t="s">
        <v>568</v>
      </c>
      <c r="C1719" t="s">
        <v>569</v>
      </c>
      <c r="D1719" s="4">
        <v>48484.08</v>
      </c>
    </row>
    <row r="1720" spans="1:4" x14ac:dyDescent="0.25">
      <c r="A1720" s="1">
        <v>44712</v>
      </c>
      <c r="B1720" t="s">
        <v>574</v>
      </c>
      <c r="C1720" t="s">
        <v>575</v>
      </c>
      <c r="D1720" s="4">
        <v>33980.99</v>
      </c>
    </row>
    <row r="1721" spans="1:4" x14ac:dyDescent="0.25">
      <c r="A1721" s="1">
        <v>44712</v>
      </c>
      <c r="B1721" t="s">
        <v>578</v>
      </c>
      <c r="C1721" t="s">
        <v>579</v>
      </c>
      <c r="D1721" s="4">
        <v>1853.6300000000006</v>
      </c>
    </row>
    <row r="1722" spans="1:4" x14ac:dyDescent="0.25">
      <c r="A1722" s="1">
        <v>44712</v>
      </c>
      <c r="B1722" t="s">
        <v>582</v>
      </c>
      <c r="C1722" t="s">
        <v>583</v>
      </c>
      <c r="D1722" s="4">
        <v>10968.27</v>
      </c>
    </row>
    <row r="1723" spans="1:4" x14ac:dyDescent="0.25">
      <c r="A1723" s="1">
        <v>44712</v>
      </c>
      <c r="B1723" t="s">
        <v>586</v>
      </c>
      <c r="C1723" t="s">
        <v>587</v>
      </c>
      <c r="D1723" s="4">
        <v>3175.0700000000006</v>
      </c>
    </row>
    <row r="1724" spans="1:4" x14ac:dyDescent="0.25">
      <c r="A1724" s="1">
        <v>44712</v>
      </c>
      <c r="B1724" t="s">
        <v>590</v>
      </c>
      <c r="C1724" t="s">
        <v>591</v>
      </c>
      <c r="D1724" s="4">
        <v>3494.4100000000003</v>
      </c>
    </row>
    <row r="1725" spans="1:4" x14ac:dyDescent="0.25">
      <c r="A1725" s="1">
        <v>44712</v>
      </c>
      <c r="B1725" t="s">
        <v>595</v>
      </c>
      <c r="C1725" t="s">
        <v>596</v>
      </c>
      <c r="D1725" s="4">
        <v>2125.35</v>
      </c>
    </row>
    <row r="1726" spans="1:4" x14ac:dyDescent="0.25">
      <c r="A1726" s="1">
        <v>44712</v>
      </c>
      <c r="B1726" t="s">
        <v>603</v>
      </c>
      <c r="C1726" t="s">
        <v>604</v>
      </c>
      <c r="D1726" s="4">
        <v>6471.13</v>
      </c>
    </row>
    <row r="1727" spans="1:4" x14ac:dyDescent="0.25">
      <c r="A1727" s="1">
        <v>44712</v>
      </c>
      <c r="B1727" t="s">
        <v>1128</v>
      </c>
      <c r="C1727" t="s">
        <v>1129</v>
      </c>
      <c r="D1727" s="4">
        <v>53309</v>
      </c>
    </row>
    <row r="1728" spans="1:4" x14ac:dyDescent="0.25">
      <c r="A1728" s="1">
        <v>44712</v>
      </c>
      <c r="B1728" t="s">
        <v>1130</v>
      </c>
      <c r="C1728" t="s">
        <v>1131</v>
      </c>
      <c r="D1728" s="4">
        <v>174866.14</v>
      </c>
    </row>
    <row r="1729" spans="1:4" x14ac:dyDescent="0.25">
      <c r="A1729" s="1">
        <v>44712</v>
      </c>
      <c r="B1729" t="s">
        <v>627</v>
      </c>
      <c r="C1729" t="s">
        <v>628</v>
      </c>
      <c r="D1729" s="4">
        <v>98163.86</v>
      </c>
    </row>
    <row r="1730" spans="1:4" x14ac:dyDescent="0.25">
      <c r="A1730" s="1">
        <v>44712</v>
      </c>
      <c r="B1730" t="s">
        <v>631</v>
      </c>
      <c r="C1730" t="s">
        <v>632</v>
      </c>
      <c r="D1730" s="4">
        <v>630.45000000000005</v>
      </c>
    </row>
    <row r="1731" spans="1:4" x14ac:dyDescent="0.25">
      <c r="A1731" s="1">
        <v>44712</v>
      </c>
      <c r="B1731" t="s">
        <v>633</v>
      </c>
      <c r="C1731" t="s">
        <v>634</v>
      </c>
      <c r="D1731" s="4">
        <v>13290.7</v>
      </c>
    </row>
    <row r="1732" spans="1:4" x14ac:dyDescent="0.25">
      <c r="A1732" s="1">
        <v>44712</v>
      </c>
      <c r="B1732" t="s">
        <v>644</v>
      </c>
      <c r="C1732" t="s">
        <v>645</v>
      </c>
      <c r="D1732" s="4">
        <v>73656.599999999991</v>
      </c>
    </row>
    <row r="1733" spans="1:4" x14ac:dyDescent="0.25">
      <c r="A1733" s="1">
        <v>44712</v>
      </c>
      <c r="B1733" t="s">
        <v>646</v>
      </c>
      <c r="C1733" t="s">
        <v>647</v>
      </c>
      <c r="D1733" s="4">
        <v>194369.44</v>
      </c>
    </row>
    <row r="1734" spans="1:4" x14ac:dyDescent="0.25">
      <c r="A1734" s="1">
        <v>44712</v>
      </c>
      <c r="B1734" t="s">
        <v>650</v>
      </c>
      <c r="C1734" t="s">
        <v>651</v>
      </c>
      <c r="D1734" s="4">
        <v>18668.509999999998</v>
      </c>
    </row>
    <row r="1735" spans="1:4" x14ac:dyDescent="0.25">
      <c r="A1735" s="1">
        <v>44712</v>
      </c>
      <c r="B1735" t="s">
        <v>652</v>
      </c>
      <c r="C1735" t="s">
        <v>653</v>
      </c>
      <c r="D1735" s="4">
        <v>8001.3600000000006</v>
      </c>
    </row>
    <row r="1736" spans="1:4" x14ac:dyDescent="0.25">
      <c r="A1736" s="1">
        <v>44712</v>
      </c>
      <c r="B1736" t="s">
        <v>656</v>
      </c>
      <c r="C1736" t="s">
        <v>657</v>
      </c>
      <c r="D1736" s="4">
        <v>453.26999999999992</v>
      </c>
    </row>
    <row r="1737" spans="1:4" x14ac:dyDescent="0.25">
      <c r="A1737" s="1">
        <v>44712</v>
      </c>
      <c r="B1737" t="s">
        <v>663</v>
      </c>
      <c r="C1737" t="s">
        <v>664</v>
      </c>
      <c r="D1737" s="4">
        <v>2502.9499999999998</v>
      </c>
    </row>
    <row r="1738" spans="1:4" x14ac:dyDescent="0.25">
      <c r="A1738" s="1">
        <v>44712</v>
      </c>
      <c r="B1738" t="s">
        <v>668</v>
      </c>
      <c r="C1738" t="s">
        <v>669</v>
      </c>
      <c r="D1738" s="4">
        <v>2257.88</v>
      </c>
    </row>
    <row r="1739" spans="1:4" x14ac:dyDescent="0.25">
      <c r="A1739" s="1">
        <v>44712</v>
      </c>
      <c r="B1739" t="s">
        <v>672</v>
      </c>
      <c r="C1739" t="s">
        <v>673</v>
      </c>
      <c r="D1739" s="4">
        <v>2575</v>
      </c>
    </row>
    <row r="1740" spans="1:4" x14ac:dyDescent="0.25">
      <c r="A1740" s="1">
        <v>44712</v>
      </c>
      <c r="B1740" t="s">
        <v>676</v>
      </c>
      <c r="C1740" t="s">
        <v>677</v>
      </c>
      <c r="D1740" s="4">
        <v>31440</v>
      </c>
    </row>
    <row r="1741" spans="1:4" x14ac:dyDescent="0.25">
      <c r="A1741" s="1">
        <v>44712</v>
      </c>
      <c r="B1741" t="s">
        <v>680</v>
      </c>
      <c r="C1741" t="s">
        <v>681</v>
      </c>
      <c r="D1741" s="4">
        <v>11876.8</v>
      </c>
    </row>
    <row r="1742" spans="1:4" x14ac:dyDescent="0.25">
      <c r="A1742" s="1">
        <v>44712</v>
      </c>
      <c r="B1742" t="s">
        <v>685</v>
      </c>
      <c r="C1742" t="s">
        <v>686</v>
      </c>
      <c r="D1742" s="4">
        <v>2132</v>
      </c>
    </row>
    <row r="1743" spans="1:4" x14ac:dyDescent="0.25">
      <c r="A1743" s="1">
        <v>44712</v>
      </c>
      <c r="B1743" t="s">
        <v>690</v>
      </c>
      <c r="C1743" t="s">
        <v>691</v>
      </c>
      <c r="D1743" s="4">
        <v>21851</v>
      </c>
    </row>
    <row r="1744" spans="1:4" x14ac:dyDescent="0.25">
      <c r="A1744" s="1">
        <v>44712</v>
      </c>
      <c r="B1744" t="s">
        <v>692</v>
      </c>
      <c r="C1744" t="s">
        <v>693</v>
      </c>
      <c r="D1744" s="4">
        <v>816</v>
      </c>
    </row>
    <row r="1745" spans="1:4" x14ac:dyDescent="0.25">
      <c r="A1745" s="1">
        <v>44712</v>
      </c>
      <c r="B1745" t="s">
        <v>696</v>
      </c>
      <c r="C1745" t="s">
        <v>697</v>
      </c>
      <c r="D1745" s="4">
        <v>250</v>
      </c>
    </row>
    <row r="1746" spans="1:4" x14ac:dyDescent="0.25">
      <c r="A1746" s="1">
        <v>44712</v>
      </c>
      <c r="B1746" t="s">
        <v>698</v>
      </c>
      <c r="C1746" t="s">
        <v>699</v>
      </c>
      <c r="D1746" s="4">
        <v>9382</v>
      </c>
    </row>
    <row r="1747" spans="1:4" x14ac:dyDescent="0.25">
      <c r="A1747" s="1">
        <v>44712</v>
      </c>
      <c r="B1747" t="s">
        <v>1132</v>
      </c>
      <c r="C1747" t="s">
        <v>1133</v>
      </c>
      <c r="D1747" s="4">
        <v>29750</v>
      </c>
    </row>
    <row r="1748" spans="1:4" x14ac:dyDescent="0.25">
      <c r="A1748" s="1">
        <v>44712</v>
      </c>
      <c r="B1748" t="s">
        <v>1134</v>
      </c>
      <c r="C1748" t="s">
        <v>1135</v>
      </c>
      <c r="D1748" s="4">
        <v>22533.199999999997</v>
      </c>
    </row>
    <row r="1749" spans="1:4" x14ac:dyDescent="0.25">
      <c r="A1749" s="1">
        <v>44712</v>
      </c>
      <c r="B1749" t="s">
        <v>1136</v>
      </c>
      <c r="C1749" t="s">
        <v>1137</v>
      </c>
      <c r="D1749" s="4">
        <v>24486.41</v>
      </c>
    </row>
    <row r="1750" spans="1:4" x14ac:dyDescent="0.25">
      <c r="A1750" s="1">
        <v>44712</v>
      </c>
      <c r="B1750" t="s">
        <v>1140</v>
      </c>
      <c r="C1750" t="s">
        <v>1141</v>
      </c>
      <c r="D1750" s="4">
        <v>1250</v>
      </c>
    </row>
    <row r="1751" spans="1:4" x14ac:dyDescent="0.25">
      <c r="A1751" s="1">
        <v>44712</v>
      </c>
      <c r="B1751" t="s">
        <v>1221</v>
      </c>
      <c r="C1751" t="s">
        <v>1222</v>
      </c>
      <c r="D1751" s="4">
        <v>13286.32</v>
      </c>
    </row>
    <row r="1752" spans="1:4" x14ac:dyDescent="0.25">
      <c r="A1752" s="1">
        <v>44712</v>
      </c>
      <c r="B1752" t="s">
        <v>1258</v>
      </c>
      <c r="C1752" t="s">
        <v>1259</v>
      </c>
      <c r="D1752" s="4">
        <v>4663.45</v>
      </c>
    </row>
    <row r="1753" spans="1:4" x14ac:dyDescent="0.25">
      <c r="A1753" s="1">
        <v>44712</v>
      </c>
      <c r="B1753" t="s">
        <v>1146</v>
      </c>
      <c r="C1753" t="s">
        <v>1147</v>
      </c>
      <c r="D1753" s="4">
        <v>14050</v>
      </c>
    </row>
    <row r="1754" spans="1:4" x14ac:dyDescent="0.25">
      <c r="A1754" s="1">
        <v>44712</v>
      </c>
      <c r="B1754" t="s">
        <v>1273</v>
      </c>
      <c r="C1754" t="s">
        <v>1274</v>
      </c>
      <c r="D1754" s="4">
        <v>4160</v>
      </c>
    </row>
    <row r="1755" spans="1:4" x14ac:dyDescent="0.25">
      <c r="A1755" s="1">
        <v>44712</v>
      </c>
      <c r="B1755" t="s">
        <v>1260</v>
      </c>
      <c r="C1755" t="s">
        <v>1261</v>
      </c>
      <c r="D1755" s="4">
        <v>1000</v>
      </c>
    </row>
    <row r="1756" spans="1:4" x14ac:dyDescent="0.25">
      <c r="A1756" s="1">
        <v>44712</v>
      </c>
      <c r="B1756" t="s">
        <v>704</v>
      </c>
      <c r="C1756" t="s">
        <v>705</v>
      </c>
      <c r="D1756" s="4">
        <v>14002.800000000001</v>
      </c>
    </row>
    <row r="1757" spans="1:4" x14ac:dyDescent="0.25">
      <c r="A1757" s="1">
        <v>44712</v>
      </c>
      <c r="B1757" t="s">
        <v>708</v>
      </c>
      <c r="C1757" t="s">
        <v>709</v>
      </c>
      <c r="D1757" s="4">
        <v>1414.1000000000001</v>
      </c>
    </row>
    <row r="1758" spans="1:4" x14ac:dyDescent="0.25">
      <c r="A1758" s="1">
        <v>44712</v>
      </c>
      <c r="B1758" t="s">
        <v>712</v>
      </c>
      <c r="C1758" t="s">
        <v>713</v>
      </c>
      <c r="D1758" s="4">
        <v>916.69</v>
      </c>
    </row>
    <row r="1759" spans="1:4" x14ac:dyDescent="0.25">
      <c r="A1759" s="1">
        <v>44712</v>
      </c>
      <c r="B1759" t="s">
        <v>717</v>
      </c>
      <c r="C1759" t="s">
        <v>718</v>
      </c>
      <c r="D1759" s="4">
        <v>209.37</v>
      </c>
    </row>
    <row r="1760" spans="1:4" x14ac:dyDescent="0.25">
      <c r="A1760" s="1">
        <v>44712</v>
      </c>
      <c r="B1760" t="s">
        <v>719</v>
      </c>
      <c r="C1760" t="s">
        <v>720</v>
      </c>
      <c r="D1760" s="4">
        <v>2577.7299999999996</v>
      </c>
    </row>
    <row r="1761" spans="1:4" x14ac:dyDescent="0.25">
      <c r="A1761" s="1">
        <v>44712</v>
      </c>
      <c r="B1761" t="s">
        <v>721</v>
      </c>
      <c r="C1761" t="s">
        <v>722</v>
      </c>
      <c r="D1761" s="4">
        <v>180</v>
      </c>
    </row>
    <row r="1762" spans="1:4" x14ac:dyDescent="0.25">
      <c r="A1762" s="1">
        <v>44712</v>
      </c>
      <c r="B1762" t="s">
        <v>726</v>
      </c>
      <c r="C1762" t="s">
        <v>727</v>
      </c>
      <c r="D1762" s="4">
        <v>2008.5</v>
      </c>
    </row>
    <row r="1763" spans="1:4" x14ac:dyDescent="0.25">
      <c r="A1763" s="1">
        <v>44712</v>
      </c>
      <c r="B1763" t="s">
        <v>734</v>
      </c>
      <c r="C1763" t="s">
        <v>735</v>
      </c>
      <c r="D1763" s="4">
        <v>448.98</v>
      </c>
    </row>
    <row r="1764" spans="1:4" x14ac:dyDescent="0.25">
      <c r="A1764" s="1">
        <v>44712</v>
      </c>
      <c r="B1764" t="s">
        <v>738</v>
      </c>
      <c r="C1764" t="s">
        <v>739</v>
      </c>
      <c r="D1764" s="4">
        <v>6340.5</v>
      </c>
    </row>
    <row r="1765" spans="1:4" x14ac:dyDescent="0.25">
      <c r="A1765" s="1">
        <v>44712</v>
      </c>
      <c r="B1765" t="s">
        <v>747</v>
      </c>
      <c r="C1765" t="s">
        <v>748</v>
      </c>
      <c r="D1765" s="4">
        <v>26539.16</v>
      </c>
    </row>
    <row r="1766" spans="1:4" x14ac:dyDescent="0.25">
      <c r="A1766" s="1">
        <v>44712</v>
      </c>
      <c r="B1766" t="s">
        <v>751</v>
      </c>
      <c r="C1766" t="s">
        <v>752</v>
      </c>
      <c r="D1766" s="4">
        <v>2606.64</v>
      </c>
    </row>
    <row r="1767" spans="1:4" x14ac:dyDescent="0.25">
      <c r="A1767" s="1">
        <v>44712</v>
      </c>
      <c r="B1767" t="s">
        <v>755</v>
      </c>
      <c r="C1767" t="s">
        <v>756</v>
      </c>
      <c r="D1767" s="4">
        <v>311.60000000000002</v>
      </c>
    </row>
    <row r="1768" spans="1:4" x14ac:dyDescent="0.25">
      <c r="A1768" s="1">
        <v>44712</v>
      </c>
      <c r="B1768" t="s">
        <v>763</v>
      </c>
      <c r="C1768" t="s">
        <v>764</v>
      </c>
      <c r="D1768" s="4">
        <v>2114.27</v>
      </c>
    </row>
    <row r="1769" spans="1:4" x14ac:dyDescent="0.25">
      <c r="A1769" s="1">
        <v>44712</v>
      </c>
      <c r="B1769" t="s">
        <v>767</v>
      </c>
      <c r="C1769" t="s">
        <v>768</v>
      </c>
      <c r="D1769" s="4">
        <v>805.3299999999997</v>
      </c>
    </row>
    <row r="1770" spans="1:4" x14ac:dyDescent="0.25">
      <c r="A1770" s="1">
        <v>44712</v>
      </c>
      <c r="B1770" t="s">
        <v>769</v>
      </c>
      <c r="C1770" t="s">
        <v>770</v>
      </c>
      <c r="D1770" s="4">
        <v>8373.2599999999984</v>
      </c>
    </row>
    <row r="1771" spans="1:4" x14ac:dyDescent="0.25">
      <c r="A1771" s="1">
        <v>44712</v>
      </c>
      <c r="B1771" t="s">
        <v>773</v>
      </c>
      <c r="C1771" t="s">
        <v>774</v>
      </c>
      <c r="D1771" s="4">
        <v>5286</v>
      </c>
    </row>
    <row r="1772" spans="1:4" x14ac:dyDescent="0.25">
      <c r="A1772" s="1">
        <v>44712</v>
      </c>
      <c r="B1772" t="s">
        <v>775</v>
      </c>
      <c r="C1772" t="s">
        <v>776</v>
      </c>
      <c r="D1772" s="4">
        <v>3920.7300000000005</v>
      </c>
    </row>
    <row r="1773" spans="1:4" x14ac:dyDescent="0.25">
      <c r="A1773" s="1">
        <v>44712</v>
      </c>
      <c r="B1773" t="s">
        <v>777</v>
      </c>
      <c r="C1773" t="s">
        <v>778</v>
      </c>
      <c r="D1773" s="4">
        <v>2306.3200000000002</v>
      </c>
    </row>
    <row r="1774" spans="1:4" x14ac:dyDescent="0.25">
      <c r="A1774" s="1">
        <v>44712</v>
      </c>
      <c r="B1774" t="s">
        <v>781</v>
      </c>
      <c r="C1774" t="s">
        <v>782</v>
      </c>
      <c r="D1774" s="4">
        <v>820.05</v>
      </c>
    </row>
    <row r="1775" spans="1:4" x14ac:dyDescent="0.25">
      <c r="A1775" s="1">
        <v>44712</v>
      </c>
      <c r="B1775" t="s">
        <v>785</v>
      </c>
      <c r="C1775" t="s">
        <v>786</v>
      </c>
      <c r="D1775" s="4">
        <v>2435.1999999999998</v>
      </c>
    </row>
    <row r="1776" spans="1:4" x14ac:dyDescent="0.25">
      <c r="A1776" s="1">
        <v>44712</v>
      </c>
      <c r="B1776" t="s">
        <v>788</v>
      </c>
      <c r="C1776" t="s">
        <v>789</v>
      </c>
      <c r="D1776" s="4">
        <v>8025.8599999999988</v>
      </c>
    </row>
    <row r="1777" spans="1:4" x14ac:dyDescent="0.25">
      <c r="A1777" s="1">
        <v>44712</v>
      </c>
      <c r="B1777" t="s">
        <v>792</v>
      </c>
      <c r="C1777" t="s">
        <v>793</v>
      </c>
      <c r="D1777" s="4">
        <v>200</v>
      </c>
    </row>
    <row r="1778" spans="1:4" x14ac:dyDescent="0.25">
      <c r="A1778" s="1">
        <v>44712</v>
      </c>
      <c r="B1778" t="s">
        <v>1148</v>
      </c>
      <c r="C1778" t="s">
        <v>1149</v>
      </c>
      <c r="D1778" s="4">
        <v>1827.49</v>
      </c>
    </row>
    <row r="1779" spans="1:4" x14ac:dyDescent="0.25">
      <c r="A1779" s="1">
        <v>44712</v>
      </c>
      <c r="B1779" t="s">
        <v>1223</v>
      </c>
      <c r="C1779" t="s">
        <v>1224</v>
      </c>
      <c r="D1779" s="4">
        <v>3000</v>
      </c>
    </row>
    <row r="1780" spans="1:4" x14ac:dyDescent="0.25">
      <c r="A1780" s="1">
        <v>44712</v>
      </c>
      <c r="B1780" t="s">
        <v>1275</v>
      </c>
      <c r="C1780" t="s">
        <v>1276</v>
      </c>
      <c r="D1780" s="4">
        <v>799.99</v>
      </c>
    </row>
    <row r="1781" spans="1:4" x14ac:dyDescent="0.25">
      <c r="A1781" s="1">
        <v>44712</v>
      </c>
      <c r="B1781" t="s">
        <v>1225</v>
      </c>
      <c r="C1781" t="s">
        <v>1226</v>
      </c>
      <c r="D1781" s="4">
        <v>2606</v>
      </c>
    </row>
    <row r="1782" spans="1:4" x14ac:dyDescent="0.25">
      <c r="A1782" s="1">
        <v>44712</v>
      </c>
      <c r="B1782" t="s">
        <v>1236</v>
      </c>
      <c r="C1782" t="s">
        <v>1237</v>
      </c>
      <c r="D1782" s="4">
        <v>3550</v>
      </c>
    </row>
    <row r="1783" spans="1:4" x14ac:dyDescent="0.25">
      <c r="A1783" s="1">
        <v>44712</v>
      </c>
      <c r="B1783" t="s">
        <v>1238</v>
      </c>
      <c r="C1783" t="s">
        <v>1239</v>
      </c>
      <c r="D1783" s="4">
        <v>10155.119999999999</v>
      </c>
    </row>
    <row r="1784" spans="1:4" x14ac:dyDescent="0.25">
      <c r="A1784" s="1">
        <v>44712</v>
      </c>
      <c r="B1784" t="s">
        <v>794</v>
      </c>
      <c r="C1784" t="s">
        <v>795</v>
      </c>
      <c r="D1784" s="4">
        <v>25667.05</v>
      </c>
    </row>
    <row r="1785" spans="1:4" x14ac:dyDescent="0.25">
      <c r="A1785" s="1">
        <v>44712</v>
      </c>
      <c r="B1785" t="s">
        <v>796</v>
      </c>
      <c r="C1785" t="s">
        <v>797</v>
      </c>
      <c r="D1785" s="4">
        <v>3192.1500000000005</v>
      </c>
    </row>
    <row r="1786" spans="1:4" x14ac:dyDescent="0.25">
      <c r="A1786" s="1">
        <v>44712</v>
      </c>
      <c r="B1786" t="s">
        <v>800</v>
      </c>
      <c r="C1786" t="s">
        <v>801</v>
      </c>
      <c r="D1786" s="4">
        <v>10964</v>
      </c>
    </row>
    <row r="1787" spans="1:4" x14ac:dyDescent="0.25">
      <c r="A1787" s="1">
        <v>44712</v>
      </c>
      <c r="B1787" t="s">
        <v>802</v>
      </c>
      <c r="C1787" t="s">
        <v>803</v>
      </c>
      <c r="D1787" s="4">
        <v>210</v>
      </c>
    </row>
    <row r="1788" spans="1:4" x14ac:dyDescent="0.25">
      <c r="A1788" s="1">
        <v>44712</v>
      </c>
      <c r="B1788" t="s">
        <v>804</v>
      </c>
      <c r="C1788" t="s">
        <v>805</v>
      </c>
      <c r="D1788" s="4">
        <v>3413.38</v>
      </c>
    </row>
    <row r="1789" spans="1:4" x14ac:dyDescent="0.25">
      <c r="A1789" s="1">
        <v>44712</v>
      </c>
      <c r="B1789" t="s">
        <v>808</v>
      </c>
      <c r="C1789" t="s">
        <v>809</v>
      </c>
      <c r="D1789" s="4">
        <v>386.13</v>
      </c>
    </row>
    <row r="1790" spans="1:4" x14ac:dyDescent="0.25">
      <c r="A1790" s="1">
        <v>44712</v>
      </c>
      <c r="B1790" t="s">
        <v>1245</v>
      </c>
      <c r="C1790" t="s">
        <v>1246</v>
      </c>
      <c r="D1790" s="4">
        <v>86.78</v>
      </c>
    </row>
    <row r="1791" spans="1:4" x14ac:dyDescent="0.25">
      <c r="A1791" s="1">
        <v>44712</v>
      </c>
      <c r="B1791" t="s">
        <v>1240</v>
      </c>
      <c r="C1791" t="s">
        <v>1241</v>
      </c>
      <c r="D1791" s="4">
        <v>1321.0100000000002</v>
      </c>
    </row>
    <row r="1792" spans="1:4" x14ac:dyDescent="0.25">
      <c r="A1792" s="1">
        <v>44712</v>
      </c>
      <c r="B1792" t="s">
        <v>812</v>
      </c>
      <c r="C1792" t="s">
        <v>813</v>
      </c>
      <c r="D1792" s="4">
        <v>1063.0999999999999</v>
      </c>
    </row>
    <row r="1793" spans="1:4" x14ac:dyDescent="0.25">
      <c r="A1793" s="1">
        <v>44712</v>
      </c>
      <c r="B1793" t="s">
        <v>814</v>
      </c>
      <c r="C1793" t="s">
        <v>815</v>
      </c>
      <c r="D1793" s="4">
        <v>1099.0599999999995</v>
      </c>
    </row>
    <row r="1794" spans="1:4" x14ac:dyDescent="0.25">
      <c r="A1794" s="1">
        <v>44712</v>
      </c>
      <c r="B1794" t="s">
        <v>816</v>
      </c>
      <c r="C1794" t="s">
        <v>817</v>
      </c>
      <c r="D1794" s="4">
        <v>8022.2599999999475</v>
      </c>
    </row>
    <row r="1795" spans="1:4" x14ac:dyDescent="0.25">
      <c r="A1795" s="1">
        <v>44712</v>
      </c>
      <c r="B1795" t="s">
        <v>1152</v>
      </c>
      <c r="C1795" t="s">
        <v>1153</v>
      </c>
      <c r="D1795" s="4">
        <v>546.63</v>
      </c>
    </row>
    <row r="1796" spans="1:4" x14ac:dyDescent="0.25">
      <c r="A1796" s="1">
        <v>44712</v>
      </c>
      <c r="B1796" t="s">
        <v>820</v>
      </c>
      <c r="C1796" t="s">
        <v>821</v>
      </c>
      <c r="D1796" s="4">
        <v>81.669999999999092</v>
      </c>
    </row>
    <row r="1797" spans="1:4" x14ac:dyDescent="0.25">
      <c r="A1797" s="1">
        <v>44712</v>
      </c>
      <c r="B1797" t="s">
        <v>822</v>
      </c>
      <c r="C1797" t="s">
        <v>823</v>
      </c>
      <c r="D1797" s="4">
        <v>1436.47</v>
      </c>
    </row>
    <row r="1798" spans="1:4" x14ac:dyDescent="0.25">
      <c r="A1798" s="1">
        <v>44712</v>
      </c>
      <c r="B1798" t="s">
        <v>828</v>
      </c>
      <c r="C1798" t="s">
        <v>829</v>
      </c>
      <c r="D1798" s="4">
        <v>1415.1100000000001</v>
      </c>
    </row>
    <row r="1799" spans="1:4" x14ac:dyDescent="0.25">
      <c r="A1799" s="1">
        <v>44712</v>
      </c>
      <c r="B1799" t="s">
        <v>1277</v>
      </c>
      <c r="C1799" t="s">
        <v>1278</v>
      </c>
      <c r="D1799" s="4">
        <v>2134.83</v>
      </c>
    </row>
    <row r="1800" spans="1:4" x14ac:dyDescent="0.25">
      <c r="A1800" s="1">
        <v>44712</v>
      </c>
      <c r="B1800" t="s">
        <v>1247</v>
      </c>
      <c r="C1800" t="s">
        <v>1248</v>
      </c>
      <c r="D1800" s="4">
        <v>12200.98</v>
      </c>
    </row>
    <row r="1801" spans="1:4" x14ac:dyDescent="0.25">
      <c r="A1801" s="1">
        <v>44712</v>
      </c>
      <c r="B1801" t="s">
        <v>1249</v>
      </c>
      <c r="C1801" t="s">
        <v>1250</v>
      </c>
      <c r="D1801" s="4">
        <v>1915</v>
      </c>
    </row>
    <row r="1802" spans="1:4" x14ac:dyDescent="0.25">
      <c r="A1802" s="1">
        <v>44712</v>
      </c>
      <c r="B1802" t="s">
        <v>1252</v>
      </c>
      <c r="C1802" t="s">
        <v>1253</v>
      </c>
      <c r="D1802" s="4">
        <v>1440.5900000000001</v>
      </c>
    </row>
    <row r="1803" spans="1:4" x14ac:dyDescent="0.25">
      <c r="A1803" s="1">
        <v>44712</v>
      </c>
      <c r="B1803" t="s">
        <v>1242</v>
      </c>
      <c r="C1803" t="s">
        <v>1243</v>
      </c>
      <c r="D1803" s="4">
        <v>1978.67</v>
      </c>
    </row>
    <row r="1804" spans="1:4" x14ac:dyDescent="0.25">
      <c r="A1804" s="1">
        <v>44712</v>
      </c>
      <c r="B1804" t="s">
        <v>830</v>
      </c>
      <c r="C1804" t="s">
        <v>831</v>
      </c>
      <c r="D1804" s="4">
        <v>430.05</v>
      </c>
    </row>
    <row r="1805" spans="1:4" x14ac:dyDescent="0.25">
      <c r="A1805" s="1">
        <v>44712</v>
      </c>
      <c r="B1805" t="s">
        <v>832</v>
      </c>
      <c r="C1805" t="s">
        <v>833</v>
      </c>
      <c r="D1805" s="4">
        <v>5000</v>
      </c>
    </row>
    <row r="1806" spans="1:4" x14ac:dyDescent="0.25">
      <c r="A1806" s="1">
        <v>44712</v>
      </c>
      <c r="B1806" t="s">
        <v>834</v>
      </c>
      <c r="C1806" t="s">
        <v>835</v>
      </c>
      <c r="D1806" s="4">
        <v>15995</v>
      </c>
    </row>
    <row r="1807" spans="1:4" x14ac:dyDescent="0.25">
      <c r="A1807" s="1">
        <v>44712</v>
      </c>
      <c r="B1807" t="s">
        <v>836</v>
      </c>
      <c r="C1807" t="s">
        <v>837</v>
      </c>
      <c r="D1807" s="4">
        <v>500</v>
      </c>
    </row>
    <row r="1808" spans="1:4" x14ac:dyDescent="0.25">
      <c r="A1808" s="1">
        <v>44712</v>
      </c>
      <c r="B1808" t="s">
        <v>838</v>
      </c>
      <c r="C1808" t="s">
        <v>839</v>
      </c>
      <c r="D1808" s="4">
        <v>3228</v>
      </c>
    </row>
    <row r="1809" spans="1:4" x14ac:dyDescent="0.25">
      <c r="A1809" s="1">
        <v>44712</v>
      </c>
      <c r="B1809" t="s">
        <v>840</v>
      </c>
      <c r="C1809" t="s">
        <v>841</v>
      </c>
      <c r="D1809" s="4">
        <v>12594.900000000001</v>
      </c>
    </row>
    <row r="1810" spans="1:4" x14ac:dyDescent="0.25">
      <c r="A1810" s="1">
        <v>44712</v>
      </c>
      <c r="B1810" t="s">
        <v>842</v>
      </c>
      <c r="C1810" t="s">
        <v>843</v>
      </c>
      <c r="D1810" s="4">
        <v>500</v>
      </c>
    </row>
    <row r="1811" spans="1:4" x14ac:dyDescent="0.25">
      <c r="A1811" s="1">
        <v>44712</v>
      </c>
      <c r="B1811" t="s">
        <v>844</v>
      </c>
      <c r="C1811" t="s">
        <v>845</v>
      </c>
      <c r="D1811" s="4">
        <v>11108.52</v>
      </c>
    </row>
    <row r="1812" spans="1:4" x14ac:dyDescent="0.25">
      <c r="A1812" s="1">
        <v>44712</v>
      </c>
      <c r="B1812" t="s">
        <v>849</v>
      </c>
      <c r="C1812" t="s">
        <v>850</v>
      </c>
      <c r="D1812" s="4">
        <v>7725</v>
      </c>
    </row>
    <row r="1813" spans="1:4" x14ac:dyDescent="0.25">
      <c r="A1813" s="1">
        <v>44712</v>
      </c>
      <c r="B1813" t="s">
        <v>853</v>
      </c>
      <c r="C1813" t="s">
        <v>854</v>
      </c>
      <c r="D1813" s="4">
        <v>2000</v>
      </c>
    </row>
    <row r="1814" spans="1:4" x14ac:dyDescent="0.25">
      <c r="A1814" s="1">
        <v>44712</v>
      </c>
      <c r="B1814" t="s">
        <v>857</v>
      </c>
      <c r="C1814" t="s">
        <v>858</v>
      </c>
      <c r="D1814" s="4">
        <v>17502.629999999997</v>
      </c>
    </row>
    <row r="1815" spans="1:4" x14ac:dyDescent="0.25">
      <c r="A1815" s="1">
        <v>44712</v>
      </c>
      <c r="B1815" t="s">
        <v>1254</v>
      </c>
      <c r="C1815" t="s">
        <v>1255</v>
      </c>
      <c r="D1815" s="4">
        <v>6946</v>
      </c>
    </row>
    <row r="1816" spans="1:4" x14ac:dyDescent="0.25">
      <c r="A1816" s="1">
        <v>44712</v>
      </c>
      <c r="B1816" t="s">
        <v>861</v>
      </c>
      <c r="C1816" t="s">
        <v>862</v>
      </c>
      <c r="D1816" s="4">
        <v>30000</v>
      </c>
    </row>
    <row r="1817" spans="1:4" x14ac:dyDescent="0.25">
      <c r="A1817" s="1">
        <v>44712</v>
      </c>
      <c r="B1817" t="s">
        <v>867</v>
      </c>
      <c r="C1817" t="s">
        <v>868</v>
      </c>
      <c r="D1817" s="4">
        <v>11262.66</v>
      </c>
    </row>
    <row r="1818" spans="1:4" x14ac:dyDescent="0.25">
      <c r="A1818" s="1">
        <v>44712</v>
      </c>
      <c r="B1818" t="s">
        <v>869</v>
      </c>
      <c r="C1818" t="s">
        <v>870</v>
      </c>
      <c r="D1818" s="4">
        <v>2939.25</v>
      </c>
    </row>
    <row r="1819" spans="1:4" x14ac:dyDescent="0.25">
      <c r="A1819" s="1">
        <v>44712</v>
      </c>
      <c r="B1819" t="s">
        <v>1503</v>
      </c>
      <c r="C1819" t="s">
        <v>1504</v>
      </c>
      <c r="D1819" s="4">
        <v>340219.88</v>
      </c>
    </row>
    <row r="1820" spans="1:4" x14ac:dyDescent="0.25">
      <c r="A1820" s="1">
        <v>44712</v>
      </c>
      <c r="B1820" t="s">
        <v>1505</v>
      </c>
      <c r="C1820" t="s">
        <v>1506</v>
      </c>
      <c r="D1820" s="4">
        <v>70604.539999999994</v>
      </c>
    </row>
    <row r="1821" spans="1:4" x14ac:dyDescent="0.25">
      <c r="A1821" s="1">
        <v>44712</v>
      </c>
      <c r="B1821" t="s">
        <v>1507</v>
      </c>
      <c r="C1821" t="s">
        <v>1508</v>
      </c>
      <c r="D1821" s="4">
        <v>21972.400000000001</v>
      </c>
    </row>
    <row r="1822" spans="1:4" x14ac:dyDescent="0.25">
      <c r="A1822" s="1">
        <v>44712</v>
      </c>
      <c r="B1822" t="s">
        <v>1509</v>
      </c>
      <c r="C1822" t="s">
        <v>1510</v>
      </c>
      <c r="D1822" s="4">
        <v>2670</v>
      </c>
    </row>
    <row r="1823" spans="1:4" x14ac:dyDescent="0.25">
      <c r="A1823" s="1">
        <v>44712</v>
      </c>
      <c r="B1823" t="s">
        <v>1511</v>
      </c>
      <c r="C1823" t="s">
        <v>1512</v>
      </c>
      <c r="D1823" s="4">
        <v>3077.42</v>
      </c>
    </row>
    <row r="1824" spans="1:4" x14ac:dyDescent="0.25">
      <c r="A1824" s="1">
        <v>44712</v>
      </c>
      <c r="B1824" t="s">
        <v>1513</v>
      </c>
      <c r="C1824" t="s">
        <v>1514</v>
      </c>
      <c r="D1824" s="4">
        <v>15786.51</v>
      </c>
    </row>
    <row r="1825" spans="1:4" x14ac:dyDescent="0.25">
      <c r="A1825" s="1">
        <v>44712</v>
      </c>
      <c r="B1825" t="s">
        <v>1515</v>
      </c>
      <c r="C1825" t="s">
        <v>1516</v>
      </c>
      <c r="D1825" s="4">
        <v>68361.83</v>
      </c>
    </row>
    <row r="1826" spans="1:4" x14ac:dyDescent="0.25">
      <c r="A1826" s="1">
        <v>44712</v>
      </c>
      <c r="B1826" t="s">
        <v>1517</v>
      </c>
      <c r="C1826" t="s">
        <v>1518</v>
      </c>
      <c r="D1826" s="4">
        <v>87067.14</v>
      </c>
    </row>
    <row r="1827" spans="1:4" x14ac:dyDescent="0.25">
      <c r="A1827" s="1">
        <v>44712</v>
      </c>
      <c r="B1827" t="s">
        <v>1519</v>
      </c>
      <c r="C1827" t="s">
        <v>1520</v>
      </c>
      <c r="D1827" s="4">
        <v>10268.669999999998</v>
      </c>
    </row>
    <row r="1828" spans="1:4" x14ac:dyDescent="0.25">
      <c r="A1828" s="1">
        <v>44712</v>
      </c>
      <c r="B1828" t="s">
        <v>1521</v>
      </c>
      <c r="C1828" t="s">
        <v>1522</v>
      </c>
      <c r="D1828" s="4">
        <v>131.56</v>
      </c>
    </row>
    <row r="1829" spans="1:4" x14ac:dyDescent="0.25">
      <c r="A1829" s="1">
        <v>44712</v>
      </c>
      <c r="B1829" t="s">
        <v>1523</v>
      </c>
      <c r="C1829" t="s">
        <v>1524</v>
      </c>
      <c r="D1829" s="4">
        <v>19104.259999999998</v>
      </c>
    </row>
    <row r="1830" spans="1:4" x14ac:dyDescent="0.25">
      <c r="A1830" s="1">
        <v>44712</v>
      </c>
      <c r="B1830" t="s">
        <v>1525</v>
      </c>
      <c r="C1830" t="s">
        <v>1526</v>
      </c>
      <c r="D1830" s="4">
        <v>719.91000000000008</v>
      </c>
    </row>
    <row r="1831" spans="1:4" x14ac:dyDescent="0.25">
      <c r="A1831" s="1">
        <v>44712</v>
      </c>
      <c r="B1831" t="s">
        <v>1527</v>
      </c>
      <c r="C1831" t="s">
        <v>1528</v>
      </c>
      <c r="D1831" s="4">
        <v>1351.03</v>
      </c>
    </row>
    <row r="1832" spans="1:4" x14ac:dyDescent="0.25">
      <c r="A1832" s="1">
        <v>44712</v>
      </c>
      <c r="B1832" t="s">
        <v>1529</v>
      </c>
      <c r="C1832" t="s">
        <v>1530</v>
      </c>
      <c r="D1832" s="4">
        <v>2281.37</v>
      </c>
    </row>
    <row r="1833" spans="1:4" x14ac:dyDescent="0.25">
      <c r="A1833" s="1">
        <v>44712</v>
      </c>
      <c r="B1833" t="s">
        <v>1531</v>
      </c>
      <c r="C1833" t="s">
        <v>1532</v>
      </c>
      <c r="D1833" s="4">
        <v>533.08000000000004</v>
      </c>
    </row>
    <row r="1834" spans="1:4" x14ac:dyDescent="0.25">
      <c r="A1834" s="1">
        <v>44712</v>
      </c>
      <c r="B1834" t="s">
        <v>1535</v>
      </c>
      <c r="C1834" t="s">
        <v>1536</v>
      </c>
      <c r="D1834" s="4">
        <v>3881.1100000000006</v>
      </c>
    </row>
    <row r="1835" spans="1:4" x14ac:dyDescent="0.25">
      <c r="A1835" s="1">
        <v>44712</v>
      </c>
      <c r="B1835" t="s">
        <v>1537</v>
      </c>
      <c r="C1835" t="s">
        <v>1538</v>
      </c>
      <c r="D1835" s="4">
        <v>4411.33</v>
      </c>
    </row>
    <row r="1836" spans="1:4" x14ac:dyDescent="0.25">
      <c r="A1836" s="1">
        <v>44712</v>
      </c>
      <c r="B1836" t="s">
        <v>1541</v>
      </c>
      <c r="C1836" t="s">
        <v>1542</v>
      </c>
      <c r="D1836" s="4">
        <v>1603</v>
      </c>
    </row>
    <row r="1837" spans="1:4" x14ac:dyDescent="0.25">
      <c r="A1837" s="1">
        <v>44712</v>
      </c>
      <c r="B1837" t="s">
        <v>1543</v>
      </c>
      <c r="C1837" t="s">
        <v>1544</v>
      </c>
      <c r="D1837" s="4">
        <v>692</v>
      </c>
    </row>
    <row r="1838" spans="1:4" x14ac:dyDescent="0.25">
      <c r="A1838" s="1">
        <v>44712</v>
      </c>
      <c r="B1838" t="s">
        <v>1545</v>
      </c>
      <c r="C1838" t="s">
        <v>1546</v>
      </c>
      <c r="D1838" s="4">
        <v>50</v>
      </c>
    </row>
    <row r="1839" spans="1:4" x14ac:dyDescent="0.25">
      <c r="A1839" s="1">
        <v>44712</v>
      </c>
      <c r="B1839" t="s">
        <v>1547</v>
      </c>
      <c r="C1839" t="s">
        <v>1548</v>
      </c>
      <c r="D1839" s="4">
        <v>354</v>
      </c>
    </row>
    <row r="1840" spans="1:4" x14ac:dyDescent="0.25">
      <c r="A1840" s="1">
        <v>44712</v>
      </c>
      <c r="B1840" t="s">
        <v>1549</v>
      </c>
      <c r="C1840" t="s">
        <v>1550</v>
      </c>
      <c r="D1840" s="4">
        <v>599.99999999999977</v>
      </c>
    </row>
    <row r="1841" spans="1:4" x14ac:dyDescent="0.25">
      <c r="A1841" s="1">
        <v>44712</v>
      </c>
      <c r="B1841" t="s">
        <v>952</v>
      </c>
      <c r="C1841" t="s">
        <v>953</v>
      </c>
      <c r="D1841" s="4">
        <v>222855.58</v>
      </c>
    </row>
    <row r="1842" spans="1:4" x14ac:dyDescent="0.25">
      <c r="A1842" s="1">
        <v>44712</v>
      </c>
      <c r="B1842" t="s">
        <v>961</v>
      </c>
      <c r="C1842" t="s">
        <v>962</v>
      </c>
      <c r="D1842" s="4">
        <v>1455.35</v>
      </c>
    </row>
    <row r="1843" spans="1:4" x14ac:dyDescent="0.25">
      <c r="A1843" s="1">
        <v>44712</v>
      </c>
      <c r="B1843" t="s">
        <v>963</v>
      </c>
      <c r="C1843" t="s">
        <v>964</v>
      </c>
      <c r="D1843" s="4">
        <v>820</v>
      </c>
    </row>
    <row r="1844" spans="1:4" x14ac:dyDescent="0.25">
      <c r="A1844" s="1">
        <v>44712</v>
      </c>
      <c r="B1844" t="s">
        <v>967</v>
      </c>
      <c r="C1844" t="s">
        <v>968</v>
      </c>
      <c r="D1844" s="4">
        <v>2</v>
      </c>
    </row>
    <row r="1845" spans="1:4" x14ac:dyDescent="0.25">
      <c r="A1845" s="1">
        <v>44712</v>
      </c>
      <c r="B1845" t="s">
        <v>971</v>
      </c>
      <c r="C1845" t="s">
        <v>972</v>
      </c>
      <c r="D1845" s="4">
        <v>691.85</v>
      </c>
    </row>
    <row r="1846" spans="1:4" x14ac:dyDescent="0.25">
      <c r="A1846" s="1">
        <v>44712</v>
      </c>
      <c r="B1846" t="s">
        <v>1262</v>
      </c>
      <c r="C1846" t="s">
        <v>1263</v>
      </c>
      <c r="D1846" s="4">
        <v>55.97</v>
      </c>
    </row>
    <row r="1847" spans="1:4" x14ac:dyDescent="0.25">
      <c r="A1847" s="1">
        <v>44712</v>
      </c>
      <c r="B1847" t="s">
        <v>981</v>
      </c>
      <c r="C1847" t="s">
        <v>982</v>
      </c>
      <c r="D1847" s="4">
        <v>32.799999999999997</v>
      </c>
    </row>
    <row r="1848" spans="1:4" x14ac:dyDescent="0.25">
      <c r="A1848" s="1">
        <v>44712</v>
      </c>
      <c r="B1848" t="s">
        <v>989</v>
      </c>
      <c r="C1848" t="s">
        <v>990</v>
      </c>
      <c r="D1848" s="4">
        <v>1217.2500000000005</v>
      </c>
    </row>
    <row r="1849" spans="1:4" x14ac:dyDescent="0.25">
      <c r="A1849" s="1">
        <v>44712</v>
      </c>
      <c r="B1849" t="s">
        <v>991</v>
      </c>
      <c r="C1849" t="s">
        <v>992</v>
      </c>
      <c r="D1849" s="4">
        <v>649.0300000000002</v>
      </c>
    </row>
    <row r="1850" spans="1:4" x14ac:dyDescent="0.25">
      <c r="A1850" s="1">
        <v>44712</v>
      </c>
      <c r="B1850" t="s">
        <v>993</v>
      </c>
      <c r="C1850" t="s">
        <v>994</v>
      </c>
      <c r="D1850" s="4">
        <v>3404.3</v>
      </c>
    </row>
    <row r="1851" spans="1:4" x14ac:dyDescent="0.25">
      <c r="A1851" s="1">
        <v>44712</v>
      </c>
      <c r="B1851" t="s">
        <v>1001</v>
      </c>
      <c r="C1851" t="s">
        <v>1002</v>
      </c>
      <c r="D1851" s="4">
        <v>19.87999999999397</v>
      </c>
    </row>
    <row r="1852" spans="1:4" x14ac:dyDescent="0.25">
      <c r="A1852" s="1">
        <v>44712</v>
      </c>
      <c r="B1852" t="s">
        <v>1005</v>
      </c>
      <c r="C1852" t="s">
        <v>1006</v>
      </c>
      <c r="D1852" s="4">
        <v>3.7299999999977098</v>
      </c>
    </row>
    <row r="1853" spans="1:4" x14ac:dyDescent="0.25">
      <c r="A1853" s="1">
        <v>44712</v>
      </c>
      <c r="B1853" t="s">
        <v>1007</v>
      </c>
      <c r="C1853" t="s">
        <v>1008</v>
      </c>
      <c r="D1853" s="4">
        <v>2697.3599999999947</v>
      </c>
    </row>
    <row r="1854" spans="1:4" x14ac:dyDescent="0.25">
      <c r="A1854" s="1">
        <v>44712</v>
      </c>
      <c r="B1854" t="s">
        <v>1162</v>
      </c>
      <c r="C1854" t="s">
        <v>1163</v>
      </c>
      <c r="D1854" s="4">
        <v>491.62000000000216</v>
      </c>
    </row>
    <row r="1855" spans="1:4" x14ac:dyDescent="0.25">
      <c r="A1855" s="1">
        <v>44712</v>
      </c>
      <c r="B1855" t="s">
        <v>1264</v>
      </c>
      <c r="C1855" t="s">
        <v>1265</v>
      </c>
      <c r="D1855" s="4">
        <v>7880</v>
      </c>
    </row>
    <row r="1856" spans="1:4" x14ac:dyDescent="0.25">
      <c r="A1856" s="1">
        <v>44712</v>
      </c>
      <c r="B1856" t="s">
        <v>1266</v>
      </c>
      <c r="C1856" t="s">
        <v>1267</v>
      </c>
      <c r="D1856" s="4">
        <v>254.4</v>
      </c>
    </row>
    <row r="1857" spans="1:4" x14ac:dyDescent="0.25">
      <c r="A1857" s="1">
        <v>44712</v>
      </c>
      <c r="B1857" t="s">
        <v>1017</v>
      </c>
      <c r="C1857" t="s">
        <v>1018</v>
      </c>
      <c r="D1857" s="4">
        <v>7811.1500000000005</v>
      </c>
    </row>
    <row r="1858" spans="1:4" x14ac:dyDescent="0.25">
      <c r="A1858" s="1">
        <v>44712</v>
      </c>
      <c r="B1858" t="s">
        <v>1021</v>
      </c>
      <c r="C1858" t="s">
        <v>1022</v>
      </c>
      <c r="D1858" s="4">
        <v>4666.6500000000005</v>
      </c>
    </row>
    <row r="1859" spans="1:4" x14ac:dyDescent="0.25">
      <c r="A1859" s="1">
        <v>44712</v>
      </c>
      <c r="B1859" t="s">
        <v>1025</v>
      </c>
      <c r="C1859" t="s">
        <v>1026</v>
      </c>
      <c r="D1859" s="4">
        <v>779.03</v>
      </c>
    </row>
    <row r="1860" spans="1:4" x14ac:dyDescent="0.25">
      <c r="A1860" s="1">
        <v>44712</v>
      </c>
      <c r="B1860" t="s">
        <v>1227</v>
      </c>
      <c r="C1860" t="s">
        <v>1228</v>
      </c>
      <c r="D1860" s="4">
        <v>6806.85</v>
      </c>
    </row>
    <row r="1861" spans="1:4" x14ac:dyDescent="0.25">
      <c r="A1861" s="1">
        <v>44712</v>
      </c>
      <c r="B1861" t="s">
        <v>1279</v>
      </c>
      <c r="C1861" t="s">
        <v>1280</v>
      </c>
      <c r="D1861" s="4">
        <v>11.17</v>
      </c>
    </row>
    <row r="1862" spans="1:4" x14ac:dyDescent="0.25">
      <c r="A1862" s="1">
        <v>44712</v>
      </c>
      <c r="B1862" t="s">
        <v>1029</v>
      </c>
      <c r="C1862" t="s">
        <v>1030</v>
      </c>
      <c r="D1862" s="4">
        <v>5730.9499999999989</v>
      </c>
    </row>
    <row r="1863" spans="1:4" x14ac:dyDescent="0.25">
      <c r="A1863" s="1">
        <v>44712</v>
      </c>
      <c r="B1863" t="s">
        <v>35</v>
      </c>
      <c r="C1863" t="s">
        <v>1031</v>
      </c>
      <c r="D1863" s="4">
        <v>4989.12</v>
      </c>
    </row>
    <row r="1864" spans="1:4" x14ac:dyDescent="0.25">
      <c r="A1864" s="1">
        <v>44712</v>
      </c>
      <c r="B1864" t="s">
        <v>27</v>
      </c>
      <c r="C1864" t="s">
        <v>1032</v>
      </c>
      <c r="D1864" s="4">
        <v>-1921617.8599999999</v>
      </c>
    </row>
    <row r="1865" spans="1:4" x14ac:dyDescent="0.25">
      <c r="A1865" s="1">
        <v>44712</v>
      </c>
      <c r="B1865" t="s">
        <v>1035</v>
      </c>
      <c r="C1865" t="s">
        <v>1036</v>
      </c>
      <c r="D1865" s="4">
        <v>-134202.60999999999</v>
      </c>
    </row>
    <row r="1866" spans="1:4" x14ac:dyDescent="0.25">
      <c r="A1866" s="1">
        <v>44712</v>
      </c>
      <c r="B1866" t="s">
        <v>28</v>
      </c>
      <c r="C1866" t="s">
        <v>1039</v>
      </c>
      <c r="D1866" s="4">
        <v>-134263.80999999994</v>
      </c>
    </row>
    <row r="1867" spans="1:4" x14ac:dyDescent="0.25">
      <c r="A1867" s="1">
        <v>44712</v>
      </c>
      <c r="B1867" t="s">
        <v>29</v>
      </c>
      <c r="C1867" t="s">
        <v>1040</v>
      </c>
      <c r="D1867" s="4">
        <v>-3059.1499999999974</v>
      </c>
    </row>
    <row r="1868" spans="1:4" x14ac:dyDescent="0.25">
      <c r="A1868" s="1">
        <v>44712</v>
      </c>
      <c r="B1868" t="s">
        <v>1041</v>
      </c>
      <c r="C1868" t="s">
        <v>1042</v>
      </c>
      <c r="D1868" s="4">
        <v>-92577.339999999982</v>
      </c>
    </row>
    <row r="1869" spans="1:4" x14ac:dyDescent="0.25">
      <c r="A1869" s="1">
        <v>44712</v>
      </c>
      <c r="B1869" t="s">
        <v>30</v>
      </c>
      <c r="C1869" t="s">
        <v>1229</v>
      </c>
      <c r="D1869" s="4">
        <v>-267834.23999999999</v>
      </c>
    </row>
    <row r="1870" spans="1:4" x14ac:dyDescent="0.25">
      <c r="A1870" s="1">
        <v>44712</v>
      </c>
      <c r="B1870" t="s">
        <v>32</v>
      </c>
      <c r="C1870" t="s">
        <v>1268</v>
      </c>
      <c r="D1870" s="4">
        <v>-17619.05</v>
      </c>
    </row>
    <row r="1871" spans="1:4" x14ac:dyDescent="0.25">
      <c r="A1871" s="1">
        <v>44712</v>
      </c>
      <c r="B1871" t="s">
        <v>33</v>
      </c>
      <c r="C1871" t="s">
        <v>1043</v>
      </c>
      <c r="D1871" s="4">
        <v>-326.89999999999964</v>
      </c>
    </row>
    <row r="1872" spans="1:4" x14ac:dyDescent="0.25">
      <c r="A1872" s="1">
        <v>44712</v>
      </c>
      <c r="B1872" t="s">
        <v>34</v>
      </c>
      <c r="C1872" t="s">
        <v>1044</v>
      </c>
      <c r="D1872" s="4">
        <v>-45619.020000000004</v>
      </c>
    </row>
    <row r="1873" spans="1:4" x14ac:dyDescent="0.25">
      <c r="A1873" s="1">
        <v>44712</v>
      </c>
      <c r="B1873" t="s">
        <v>1047</v>
      </c>
      <c r="C1873" t="s">
        <v>1048</v>
      </c>
      <c r="D1873" s="4">
        <v>-255483.9</v>
      </c>
    </row>
    <row r="1874" spans="1:4" x14ac:dyDescent="0.25">
      <c r="A1874" s="1">
        <v>44712</v>
      </c>
      <c r="B1874" t="s">
        <v>25</v>
      </c>
      <c r="C1874" t="s">
        <v>1049</v>
      </c>
      <c r="D1874" s="4">
        <v>-728686.30000000016</v>
      </c>
    </row>
    <row r="1875" spans="1:4" x14ac:dyDescent="0.25">
      <c r="A1875" s="1">
        <v>44712</v>
      </c>
      <c r="B1875" t="s">
        <v>1062</v>
      </c>
      <c r="C1875" t="s">
        <v>1063</v>
      </c>
      <c r="D1875" s="4">
        <v>-0.03</v>
      </c>
    </row>
    <row r="1876" spans="1:4" x14ac:dyDescent="0.25">
      <c r="A1876" s="1">
        <v>44712</v>
      </c>
      <c r="B1876" t="s">
        <v>1066</v>
      </c>
      <c r="C1876" t="s">
        <v>1067</v>
      </c>
      <c r="D1876" s="4">
        <v>-10.830000000000307</v>
      </c>
    </row>
    <row r="1877" spans="1:4" x14ac:dyDescent="0.25">
      <c r="A1877" s="1">
        <v>44712</v>
      </c>
      <c r="B1877" t="s">
        <v>1068</v>
      </c>
      <c r="C1877" t="s">
        <v>1069</v>
      </c>
      <c r="D1877" s="4">
        <v>-155.74</v>
      </c>
    </row>
    <row r="1878" spans="1:4" x14ac:dyDescent="0.25">
      <c r="A1878" s="1">
        <v>44712</v>
      </c>
      <c r="B1878" t="s">
        <v>1168</v>
      </c>
      <c r="C1878" t="s">
        <v>1169</v>
      </c>
      <c r="D1878" s="4">
        <v>-3100.3799999999997</v>
      </c>
    </row>
    <row r="1879" spans="1:4" x14ac:dyDescent="0.25">
      <c r="A1879" s="1">
        <v>44712</v>
      </c>
      <c r="B1879" t="s">
        <v>1080</v>
      </c>
      <c r="C1879" t="s">
        <v>1081</v>
      </c>
      <c r="D1879" s="4">
        <v>-4292.37</v>
      </c>
    </row>
    <row r="1880" spans="1:4" x14ac:dyDescent="0.25">
      <c r="A1880" s="1">
        <v>44712</v>
      </c>
      <c r="B1880" t="s">
        <v>1082</v>
      </c>
      <c r="C1880" t="s">
        <v>1083</v>
      </c>
      <c r="D1880" s="4">
        <v>-63.55</v>
      </c>
    </row>
    <row r="1881" spans="1:4" x14ac:dyDescent="0.25">
      <c r="A1881" s="1">
        <v>44712</v>
      </c>
      <c r="B1881" t="s">
        <v>1172</v>
      </c>
      <c r="C1881" t="s">
        <v>1173</v>
      </c>
      <c r="D1881" s="4">
        <v>-174913.77000000002</v>
      </c>
    </row>
    <row r="1882" spans="1:4" x14ac:dyDescent="0.25">
      <c r="A1882" s="1">
        <v>44712</v>
      </c>
      <c r="B1882" t="s">
        <v>1281</v>
      </c>
      <c r="C1882" t="s">
        <v>1282</v>
      </c>
      <c r="D1882" s="4">
        <v>-20</v>
      </c>
    </row>
    <row r="1883" spans="1:4" x14ac:dyDescent="0.25">
      <c r="A1883" s="1">
        <v>44712</v>
      </c>
      <c r="B1883" t="s">
        <v>1101</v>
      </c>
      <c r="C1883" t="s">
        <v>1102</v>
      </c>
      <c r="D1883" s="4">
        <v>-84.36</v>
      </c>
    </row>
    <row r="1884" spans="1:4" x14ac:dyDescent="0.25">
      <c r="A1884" s="1">
        <v>44712</v>
      </c>
      <c r="B1884" t="s">
        <v>570</v>
      </c>
      <c r="C1884" t="s">
        <v>571</v>
      </c>
      <c r="D1884" s="4">
        <v>10000</v>
      </c>
    </row>
    <row r="1885" spans="1:4" x14ac:dyDescent="0.25">
      <c r="A1885" s="1">
        <v>44712</v>
      </c>
      <c r="B1885" t="s">
        <v>576</v>
      </c>
      <c r="C1885" t="s">
        <v>577</v>
      </c>
      <c r="D1885" s="4">
        <v>6343</v>
      </c>
    </row>
    <row r="1886" spans="1:4" x14ac:dyDescent="0.25">
      <c r="A1886" s="1">
        <v>44712</v>
      </c>
      <c r="B1886" t="s">
        <v>580</v>
      </c>
      <c r="C1886" t="s">
        <v>581</v>
      </c>
      <c r="D1886" s="4">
        <v>57925</v>
      </c>
    </row>
    <row r="1887" spans="1:4" x14ac:dyDescent="0.25">
      <c r="A1887" s="1">
        <v>44712</v>
      </c>
      <c r="B1887" t="s">
        <v>584</v>
      </c>
      <c r="C1887" t="s">
        <v>585</v>
      </c>
      <c r="D1887" s="4">
        <v>100000</v>
      </c>
    </row>
    <row r="1888" spans="1:4" x14ac:dyDescent="0.25">
      <c r="A1888" s="1">
        <v>44712</v>
      </c>
      <c r="B1888" t="s">
        <v>588</v>
      </c>
      <c r="C1888" t="s">
        <v>589</v>
      </c>
      <c r="D1888" s="4">
        <v>168277.53</v>
      </c>
    </row>
    <row r="1889" spans="1:4" x14ac:dyDescent="0.25">
      <c r="A1889" s="1">
        <v>44712</v>
      </c>
      <c r="B1889" t="s">
        <v>592</v>
      </c>
      <c r="C1889" t="s">
        <v>593</v>
      </c>
      <c r="D1889" s="4">
        <v>87545.25</v>
      </c>
    </row>
    <row r="1890" spans="1:4" x14ac:dyDescent="0.25">
      <c r="A1890" s="1">
        <v>44712</v>
      </c>
      <c r="B1890" t="s">
        <v>597</v>
      </c>
      <c r="C1890" t="s">
        <v>598</v>
      </c>
      <c r="D1890" s="4">
        <v>693957.03</v>
      </c>
    </row>
    <row r="1891" spans="1:4" x14ac:dyDescent="0.25">
      <c r="A1891" s="1">
        <v>44712</v>
      </c>
      <c r="B1891" t="s">
        <v>601</v>
      </c>
      <c r="C1891" t="s">
        <v>602</v>
      </c>
      <c r="D1891" s="4">
        <v>104261.51</v>
      </c>
    </row>
    <row r="1892" spans="1:4" x14ac:dyDescent="0.25">
      <c r="A1892" s="1">
        <v>44712</v>
      </c>
      <c r="B1892" t="s">
        <v>605</v>
      </c>
      <c r="C1892" t="s">
        <v>606</v>
      </c>
      <c r="D1892" s="4">
        <v>202071.74</v>
      </c>
    </row>
    <row r="1893" spans="1:4" x14ac:dyDescent="0.25">
      <c r="A1893" s="1">
        <v>44712</v>
      </c>
      <c r="B1893" t="s">
        <v>611</v>
      </c>
      <c r="C1893" t="s">
        <v>612</v>
      </c>
      <c r="D1893" s="4">
        <v>229871.05000000002</v>
      </c>
    </row>
    <row r="1894" spans="1:4" x14ac:dyDescent="0.25">
      <c r="A1894" s="1">
        <v>44712</v>
      </c>
      <c r="B1894" t="s">
        <v>617</v>
      </c>
      <c r="C1894" t="s">
        <v>618</v>
      </c>
      <c r="D1894" s="4">
        <v>76009.930000000008</v>
      </c>
    </row>
    <row r="1895" spans="1:4" x14ac:dyDescent="0.25">
      <c r="A1895" s="1">
        <v>44712</v>
      </c>
      <c r="B1895" t="s">
        <v>621</v>
      </c>
      <c r="C1895" t="s">
        <v>622</v>
      </c>
      <c r="D1895" s="4">
        <v>16409.09</v>
      </c>
    </row>
    <row r="1896" spans="1:4" x14ac:dyDescent="0.25">
      <c r="A1896" s="1">
        <v>44712</v>
      </c>
      <c r="B1896" t="s">
        <v>625</v>
      </c>
      <c r="C1896" t="s">
        <v>626</v>
      </c>
      <c r="D1896" s="4">
        <v>94542.99</v>
      </c>
    </row>
    <row r="1897" spans="1:4" x14ac:dyDescent="0.25">
      <c r="A1897" s="1">
        <v>44712</v>
      </c>
      <c r="B1897" t="s">
        <v>629</v>
      </c>
      <c r="C1897" t="s">
        <v>630</v>
      </c>
      <c r="D1897" s="4">
        <v>2625</v>
      </c>
    </row>
    <row r="1898" spans="1:4" x14ac:dyDescent="0.25">
      <c r="A1898" s="1">
        <v>44712</v>
      </c>
      <c r="B1898" t="s">
        <v>48</v>
      </c>
      <c r="C1898" t="s">
        <v>49</v>
      </c>
      <c r="D1898" s="4">
        <v>340</v>
      </c>
    </row>
    <row r="1899" spans="1:4" x14ac:dyDescent="0.25">
      <c r="A1899" s="1">
        <v>44712</v>
      </c>
      <c r="B1899" t="s">
        <v>53</v>
      </c>
      <c r="C1899" t="s">
        <v>54</v>
      </c>
      <c r="D1899" s="4">
        <v>2500</v>
      </c>
    </row>
    <row r="1900" spans="1:4" x14ac:dyDescent="0.25">
      <c r="A1900" s="1">
        <v>44712</v>
      </c>
      <c r="B1900" t="s">
        <v>57</v>
      </c>
      <c r="C1900" t="s">
        <v>58</v>
      </c>
      <c r="D1900" s="4">
        <v>250</v>
      </c>
    </row>
    <row r="1901" spans="1:4" x14ac:dyDescent="0.25">
      <c r="A1901" s="1">
        <v>44712</v>
      </c>
      <c r="B1901" t="s">
        <v>61</v>
      </c>
      <c r="C1901" t="s">
        <v>62</v>
      </c>
      <c r="D1901" s="4">
        <v>997500</v>
      </c>
    </row>
    <row r="1902" spans="1:4" x14ac:dyDescent="0.25">
      <c r="A1902" s="1">
        <v>44712</v>
      </c>
      <c r="B1902" t="s">
        <v>64</v>
      </c>
      <c r="C1902" t="s">
        <v>65</v>
      </c>
      <c r="D1902" s="4">
        <v>5870.22</v>
      </c>
    </row>
    <row r="1903" spans="1:4" x14ac:dyDescent="0.25">
      <c r="A1903" s="1">
        <v>44712</v>
      </c>
      <c r="B1903" t="s">
        <v>66</v>
      </c>
      <c r="C1903" t="s">
        <v>67</v>
      </c>
      <c r="D1903" s="4">
        <v>125535.66</v>
      </c>
    </row>
    <row r="1904" spans="1:4" x14ac:dyDescent="0.25">
      <c r="A1904" s="1">
        <v>44712</v>
      </c>
      <c r="B1904" t="s">
        <v>139</v>
      </c>
      <c r="C1904" t="s">
        <v>654</v>
      </c>
      <c r="D1904" s="4">
        <v>153350</v>
      </c>
    </row>
    <row r="1905" spans="1:4" x14ac:dyDescent="0.25">
      <c r="A1905" s="1">
        <v>44712</v>
      </c>
      <c r="B1905" t="s">
        <v>143</v>
      </c>
      <c r="C1905" t="s">
        <v>662</v>
      </c>
      <c r="D1905" s="4">
        <v>1112968</v>
      </c>
    </row>
    <row r="1906" spans="1:4" x14ac:dyDescent="0.25">
      <c r="A1906" s="1">
        <v>44712</v>
      </c>
      <c r="B1906" t="s">
        <v>665</v>
      </c>
      <c r="C1906" t="s">
        <v>666</v>
      </c>
      <c r="D1906" s="4">
        <v>1635883.6999999923</v>
      </c>
    </row>
    <row r="1907" spans="1:4" x14ac:dyDescent="0.25">
      <c r="A1907" s="1">
        <v>44712</v>
      </c>
      <c r="B1907" t="s">
        <v>670</v>
      </c>
      <c r="C1907" t="s">
        <v>671</v>
      </c>
      <c r="D1907" s="4">
        <v>84174.120000000024</v>
      </c>
    </row>
    <row r="1908" spans="1:4" x14ac:dyDescent="0.25">
      <c r="A1908" s="1">
        <v>44712</v>
      </c>
      <c r="B1908" t="s">
        <v>674</v>
      </c>
      <c r="C1908" t="s">
        <v>675</v>
      </c>
      <c r="D1908" s="4">
        <v>2379.9999999999418</v>
      </c>
    </row>
    <row r="1909" spans="1:4" x14ac:dyDescent="0.25">
      <c r="A1909" s="1">
        <v>44712</v>
      </c>
      <c r="B1909" t="s">
        <v>687</v>
      </c>
      <c r="C1909" t="s">
        <v>688</v>
      </c>
      <c r="D1909" s="4">
        <v>187.9</v>
      </c>
    </row>
    <row r="1910" spans="1:4" x14ac:dyDescent="0.25">
      <c r="A1910" s="1">
        <v>44712</v>
      </c>
      <c r="B1910" t="s">
        <v>1184</v>
      </c>
      <c r="C1910" t="s">
        <v>1185</v>
      </c>
      <c r="D1910" s="4">
        <v>109597.23999999999</v>
      </c>
    </row>
    <row r="1911" spans="1:4" x14ac:dyDescent="0.25">
      <c r="A1911" s="1">
        <v>44712</v>
      </c>
      <c r="B1911" t="s">
        <v>700</v>
      </c>
      <c r="C1911" t="s">
        <v>701</v>
      </c>
      <c r="D1911" s="4">
        <v>400.31999999999834</v>
      </c>
    </row>
    <row r="1912" spans="1:4" x14ac:dyDescent="0.25">
      <c r="A1912" s="1">
        <v>44712</v>
      </c>
      <c r="B1912" t="s">
        <v>710</v>
      </c>
      <c r="C1912" t="s">
        <v>711</v>
      </c>
      <c r="D1912" s="4">
        <v>8463.8799999999974</v>
      </c>
    </row>
    <row r="1913" spans="1:4" x14ac:dyDescent="0.25">
      <c r="A1913" s="1">
        <v>44712</v>
      </c>
      <c r="B1913" t="s">
        <v>1186</v>
      </c>
      <c r="C1913" t="s">
        <v>1187</v>
      </c>
      <c r="D1913" s="4">
        <v>2378</v>
      </c>
    </row>
    <row r="1914" spans="1:4" x14ac:dyDescent="0.25">
      <c r="A1914" s="1">
        <v>44712</v>
      </c>
      <c r="B1914" t="s">
        <v>723</v>
      </c>
      <c r="C1914" t="s">
        <v>724</v>
      </c>
      <c r="D1914" s="4">
        <v>19098.470000000008</v>
      </c>
    </row>
    <row r="1915" spans="1:4" x14ac:dyDescent="0.25">
      <c r="A1915" s="1">
        <v>44712</v>
      </c>
      <c r="B1915" t="s">
        <v>728</v>
      </c>
      <c r="C1915" t="s">
        <v>729</v>
      </c>
      <c r="D1915" s="4">
        <v>2796.9300000000658</v>
      </c>
    </row>
    <row r="1916" spans="1:4" x14ac:dyDescent="0.25">
      <c r="A1916" s="1">
        <v>44712</v>
      </c>
      <c r="B1916" t="s">
        <v>736</v>
      </c>
      <c r="C1916" t="s">
        <v>737</v>
      </c>
      <c r="D1916" s="4">
        <v>57657</v>
      </c>
    </row>
    <row r="1917" spans="1:4" x14ac:dyDescent="0.25">
      <c r="A1917" s="1">
        <v>44712</v>
      </c>
      <c r="B1917" t="s">
        <v>744</v>
      </c>
      <c r="C1917" t="s">
        <v>745</v>
      </c>
      <c r="D1917" s="4">
        <v>345.70000000002943</v>
      </c>
    </row>
    <row r="1918" spans="1:4" x14ac:dyDescent="0.25">
      <c r="A1918" s="1">
        <v>44712</v>
      </c>
      <c r="B1918" t="s">
        <v>749</v>
      </c>
      <c r="C1918" t="s">
        <v>750</v>
      </c>
      <c r="D1918" s="4">
        <v>1455.0300000000134</v>
      </c>
    </row>
    <row r="1919" spans="1:4" x14ac:dyDescent="0.25">
      <c r="A1919" s="1">
        <v>44712</v>
      </c>
      <c r="B1919" t="s">
        <v>753</v>
      </c>
      <c r="C1919" t="s">
        <v>754</v>
      </c>
      <c r="D1919" s="4">
        <v>44956.770000000004</v>
      </c>
    </row>
    <row r="1920" spans="1:4" x14ac:dyDescent="0.25">
      <c r="A1920" s="1">
        <v>44712</v>
      </c>
      <c r="B1920" t="s">
        <v>761</v>
      </c>
      <c r="C1920" t="s">
        <v>762</v>
      </c>
      <c r="D1920" s="4">
        <v>256.87999999999818</v>
      </c>
    </row>
    <row r="1921" spans="1:4" x14ac:dyDescent="0.25">
      <c r="A1921" s="1">
        <v>44712</v>
      </c>
      <c r="B1921" t="s">
        <v>765</v>
      </c>
      <c r="C1921" t="s">
        <v>766</v>
      </c>
      <c r="D1921" s="4">
        <v>53.55</v>
      </c>
    </row>
    <row r="1922" spans="1:4" x14ac:dyDescent="0.25">
      <c r="A1922" s="1">
        <v>44712</v>
      </c>
      <c r="B1922" t="s">
        <v>1188</v>
      </c>
      <c r="C1922" t="s">
        <v>1189</v>
      </c>
      <c r="D1922" s="4">
        <v>1091.8000000000002</v>
      </c>
    </row>
    <row r="1923" spans="1:4" x14ac:dyDescent="0.25">
      <c r="A1923" s="1">
        <v>44712</v>
      </c>
      <c r="B1923" t="s">
        <v>1190</v>
      </c>
      <c r="C1923" t="s">
        <v>1191</v>
      </c>
      <c r="D1923" s="4">
        <v>62.4</v>
      </c>
    </row>
    <row r="1924" spans="1:4" x14ac:dyDescent="0.25">
      <c r="A1924" s="1">
        <v>44712</v>
      </c>
      <c r="B1924" t="s">
        <v>68</v>
      </c>
      <c r="C1924" t="s">
        <v>69</v>
      </c>
      <c r="D1924" s="4">
        <v>7397.2800000000007</v>
      </c>
    </row>
    <row r="1925" spans="1:4" x14ac:dyDescent="0.25">
      <c r="A1925" s="1">
        <v>44712</v>
      </c>
      <c r="B1925" t="s">
        <v>70</v>
      </c>
      <c r="C1925" t="s">
        <v>71</v>
      </c>
      <c r="D1925" s="4">
        <v>7520.0049999996263</v>
      </c>
    </row>
    <row r="1926" spans="1:4" x14ac:dyDescent="0.25">
      <c r="A1926" s="1">
        <v>44712</v>
      </c>
      <c r="B1926" t="s">
        <v>72</v>
      </c>
      <c r="C1926" t="s">
        <v>73</v>
      </c>
      <c r="D1926" s="4">
        <v>5029.28</v>
      </c>
    </row>
    <row r="1927" spans="1:4" x14ac:dyDescent="0.25">
      <c r="A1927" s="1">
        <v>44712</v>
      </c>
      <c r="B1927" t="s">
        <v>78</v>
      </c>
      <c r="C1927" t="s">
        <v>79</v>
      </c>
      <c r="D1927" s="4">
        <v>264196.8900000056</v>
      </c>
    </row>
    <row r="1928" spans="1:4" x14ac:dyDescent="0.25">
      <c r="A1928" s="1">
        <v>44712</v>
      </c>
      <c r="B1928" t="s">
        <v>80</v>
      </c>
      <c r="C1928" t="s">
        <v>81</v>
      </c>
      <c r="D1928" s="4">
        <v>265622.69999999995</v>
      </c>
    </row>
    <row r="1929" spans="1:4" x14ac:dyDescent="0.25">
      <c r="A1929" s="1">
        <v>44712</v>
      </c>
      <c r="B1929" t="s">
        <v>810</v>
      </c>
      <c r="C1929" t="s">
        <v>811</v>
      </c>
      <c r="D1929" s="4">
        <v>103.4100000000069</v>
      </c>
    </row>
    <row r="1930" spans="1:4" x14ac:dyDescent="0.25">
      <c r="A1930" s="1">
        <v>44712</v>
      </c>
      <c r="B1930" t="s">
        <v>82</v>
      </c>
      <c r="C1930" t="s">
        <v>83</v>
      </c>
      <c r="D1930" s="4">
        <v>102773.58</v>
      </c>
    </row>
    <row r="1931" spans="1:4" x14ac:dyDescent="0.25">
      <c r="A1931" s="1">
        <v>44712</v>
      </c>
      <c r="B1931" t="s">
        <v>84</v>
      </c>
      <c r="C1931" t="s">
        <v>85</v>
      </c>
      <c r="D1931" s="4">
        <v>299879.93000000261</v>
      </c>
    </row>
    <row r="1932" spans="1:4" x14ac:dyDescent="0.25">
      <c r="A1932" s="1">
        <v>44712</v>
      </c>
      <c r="B1932" t="s">
        <v>86</v>
      </c>
      <c r="C1932" t="s">
        <v>87</v>
      </c>
      <c r="D1932" s="4">
        <v>124046.76000000001</v>
      </c>
    </row>
    <row r="1933" spans="1:4" x14ac:dyDescent="0.25">
      <c r="A1933" s="1">
        <v>44712</v>
      </c>
      <c r="B1933" t="s">
        <v>88</v>
      </c>
      <c r="C1933" t="s">
        <v>89</v>
      </c>
      <c r="D1933" s="4">
        <v>159759.25000000032</v>
      </c>
    </row>
    <row r="1934" spans="1:4" x14ac:dyDescent="0.25">
      <c r="A1934" s="1">
        <v>44712</v>
      </c>
      <c r="B1934" t="s">
        <v>90</v>
      </c>
      <c r="C1934" t="s">
        <v>91</v>
      </c>
      <c r="D1934" s="4">
        <v>40028.849999999991</v>
      </c>
    </row>
    <row r="1935" spans="1:4" x14ac:dyDescent="0.25">
      <c r="A1935" s="1">
        <v>44712</v>
      </c>
      <c r="B1935" t="s">
        <v>92</v>
      </c>
      <c r="C1935" t="s">
        <v>93</v>
      </c>
      <c r="D1935" s="4">
        <v>172189.54000000007</v>
      </c>
    </row>
    <row r="1936" spans="1:4" x14ac:dyDescent="0.25">
      <c r="A1936" s="1">
        <v>44712</v>
      </c>
      <c r="B1936" t="s">
        <v>94</v>
      </c>
      <c r="C1936" t="s">
        <v>95</v>
      </c>
      <c r="D1936" s="4">
        <v>64238.540000000008</v>
      </c>
    </row>
    <row r="1937" spans="1:4" x14ac:dyDescent="0.25">
      <c r="A1937" s="1">
        <v>44712</v>
      </c>
      <c r="B1937" t="s">
        <v>96</v>
      </c>
      <c r="C1937" t="s">
        <v>97</v>
      </c>
      <c r="D1937" s="4">
        <v>130542.61999999998</v>
      </c>
    </row>
    <row r="1938" spans="1:4" x14ac:dyDescent="0.25">
      <c r="A1938" s="1">
        <v>44712</v>
      </c>
      <c r="B1938" t="s">
        <v>98</v>
      </c>
      <c r="C1938" t="s">
        <v>99</v>
      </c>
      <c r="D1938" s="4">
        <v>13775.490000000002</v>
      </c>
    </row>
    <row r="1939" spans="1:4" x14ac:dyDescent="0.25">
      <c r="A1939" s="1">
        <v>44712</v>
      </c>
      <c r="B1939" t="s">
        <v>100</v>
      </c>
      <c r="C1939" t="s">
        <v>101</v>
      </c>
      <c r="D1939" s="4">
        <v>1000153.42</v>
      </c>
    </row>
    <row r="1940" spans="1:4" x14ac:dyDescent="0.25">
      <c r="A1940" s="1">
        <v>44712</v>
      </c>
      <c r="B1940" t="s">
        <v>108</v>
      </c>
      <c r="C1940" t="s">
        <v>109</v>
      </c>
      <c r="D1940" s="4">
        <v>3000000</v>
      </c>
    </row>
    <row r="1941" spans="1:4" x14ac:dyDescent="0.25">
      <c r="A1941" s="1">
        <v>44712</v>
      </c>
      <c r="B1941" t="s">
        <v>1232</v>
      </c>
      <c r="C1941" t="s">
        <v>1233</v>
      </c>
      <c r="D1941" s="4">
        <v>4.9999979892163537E-3</v>
      </c>
    </row>
    <row r="1942" spans="1:4" x14ac:dyDescent="0.25">
      <c r="A1942" s="1">
        <v>44712</v>
      </c>
      <c r="B1942" t="s">
        <v>846</v>
      </c>
      <c r="C1942" t="s">
        <v>847</v>
      </c>
      <c r="D1942" s="4">
        <v>-7149.9999999999709</v>
      </c>
    </row>
    <row r="1943" spans="1:4" x14ac:dyDescent="0.25">
      <c r="A1943" s="1">
        <v>44712</v>
      </c>
      <c r="B1943" t="s">
        <v>851</v>
      </c>
      <c r="C1943" t="s">
        <v>852</v>
      </c>
      <c r="D1943" s="4">
        <v>-100000</v>
      </c>
    </row>
    <row r="1944" spans="1:4" x14ac:dyDescent="0.25">
      <c r="A1944" s="1">
        <v>44712</v>
      </c>
      <c r="B1944" t="s">
        <v>855</v>
      </c>
      <c r="C1944" t="s">
        <v>856</v>
      </c>
      <c r="D1944" s="4">
        <v>-800000</v>
      </c>
    </row>
    <row r="1945" spans="1:4" x14ac:dyDescent="0.25">
      <c r="A1945" s="1">
        <v>44712</v>
      </c>
      <c r="B1945" t="s">
        <v>859</v>
      </c>
      <c r="C1945" t="s">
        <v>860</v>
      </c>
      <c r="D1945" s="4">
        <v>-62928.91</v>
      </c>
    </row>
    <row r="1946" spans="1:4" x14ac:dyDescent="0.25">
      <c r="A1946" s="1">
        <v>44712</v>
      </c>
      <c r="B1946" t="s">
        <v>1192</v>
      </c>
      <c r="C1946" t="s">
        <v>1193</v>
      </c>
      <c r="D1946" s="4">
        <v>-107964.66</v>
      </c>
    </row>
    <row r="1947" spans="1:4" x14ac:dyDescent="0.25">
      <c r="A1947" s="1">
        <v>44712</v>
      </c>
      <c r="B1947" t="s">
        <v>865</v>
      </c>
      <c r="C1947" t="s">
        <v>866</v>
      </c>
      <c r="D1947" s="4">
        <v>-86282.830000000016</v>
      </c>
    </row>
    <row r="1948" spans="1:4" x14ac:dyDescent="0.25">
      <c r="A1948" s="1">
        <v>44712</v>
      </c>
      <c r="B1948" t="s">
        <v>871</v>
      </c>
      <c r="C1948" t="s">
        <v>872</v>
      </c>
      <c r="D1948" s="4">
        <v>-83370.91</v>
      </c>
    </row>
    <row r="1949" spans="1:4" x14ac:dyDescent="0.25">
      <c r="A1949" s="1">
        <v>44712</v>
      </c>
      <c r="B1949" t="s">
        <v>873</v>
      </c>
      <c r="C1949" t="s">
        <v>874</v>
      </c>
      <c r="D1949" s="4">
        <v>-187948.01</v>
      </c>
    </row>
    <row r="1950" spans="1:4" x14ac:dyDescent="0.25">
      <c r="A1950" s="1">
        <v>44712</v>
      </c>
      <c r="B1950" t="s">
        <v>875</v>
      </c>
      <c r="C1950" t="s">
        <v>876</v>
      </c>
      <c r="D1950" s="4">
        <v>-95239.54</v>
      </c>
    </row>
    <row r="1951" spans="1:4" x14ac:dyDescent="0.25">
      <c r="A1951" s="1">
        <v>44712</v>
      </c>
      <c r="B1951" t="s">
        <v>877</v>
      </c>
      <c r="C1951" t="s">
        <v>878</v>
      </c>
      <c r="D1951" s="4">
        <v>-917.25</v>
      </c>
    </row>
    <row r="1952" spans="1:4" x14ac:dyDescent="0.25">
      <c r="A1952" s="1">
        <v>44712</v>
      </c>
      <c r="B1952" t="s">
        <v>879</v>
      </c>
      <c r="C1952" t="s">
        <v>880</v>
      </c>
      <c r="D1952" s="4">
        <v>-40340.58</v>
      </c>
    </row>
    <row r="1953" spans="1:4" x14ac:dyDescent="0.25">
      <c r="A1953" s="1">
        <v>44712</v>
      </c>
      <c r="B1953" t="s">
        <v>881</v>
      </c>
      <c r="C1953" t="s">
        <v>882</v>
      </c>
      <c r="D1953" s="4">
        <v>-14767.59</v>
      </c>
    </row>
    <row r="1954" spans="1:4" x14ac:dyDescent="0.25">
      <c r="A1954" s="1">
        <v>44712</v>
      </c>
      <c r="B1954" t="s">
        <v>883</v>
      </c>
      <c r="C1954" t="s">
        <v>884</v>
      </c>
      <c r="D1954" s="4">
        <v>-25739.86</v>
      </c>
    </row>
    <row r="1955" spans="1:4" x14ac:dyDescent="0.25">
      <c r="A1955" s="1">
        <v>44712</v>
      </c>
      <c r="B1955" t="s">
        <v>885</v>
      </c>
      <c r="C1955" t="s">
        <v>886</v>
      </c>
      <c r="D1955" s="4">
        <v>-6081.13</v>
      </c>
    </row>
    <row r="1956" spans="1:4" x14ac:dyDescent="0.25">
      <c r="A1956" s="1">
        <v>44712</v>
      </c>
      <c r="B1956" t="s">
        <v>887</v>
      </c>
      <c r="C1956" t="s">
        <v>888</v>
      </c>
      <c r="D1956" s="4">
        <v>-10000</v>
      </c>
    </row>
    <row r="1957" spans="1:4" x14ac:dyDescent="0.25">
      <c r="A1957" s="1">
        <v>44712</v>
      </c>
      <c r="B1957" t="s">
        <v>889</v>
      </c>
      <c r="C1957" t="s">
        <v>890</v>
      </c>
      <c r="D1957" s="4">
        <v>-30000</v>
      </c>
    </row>
    <row r="1958" spans="1:4" x14ac:dyDescent="0.25">
      <c r="A1958" s="1">
        <v>44712</v>
      </c>
      <c r="B1958" t="s">
        <v>891</v>
      </c>
      <c r="C1958" t="s">
        <v>892</v>
      </c>
      <c r="D1958" s="4">
        <v>-2743</v>
      </c>
    </row>
    <row r="1959" spans="1:4" x14ac:dyDescent="0.25">
      <c r="A1959" s="1">
        <v>44712</v>
      </c>
      <c r="B1959" t="s">
        <v>893</v>
      </c>
      <c r="C1959" t="s">
        <v>894</v>
      </c>
      <c r="D1959" s="4">
        <v>-97540.050000000017</v>
      </c>
    </row>
    <row r="1960" spans="1:4" x14ac:dyDescent="0.25">
      <c r="A1960" s="1">
        <v>44712</v>
      </c>
      <c r="B1960" t="s">
        <v>895</v>
      </c>
      <c r="C1960" t="s">
        <v>896</v>
      </c>
      <c r="D1960" s="4">
        <v>-34985</v>
      </c>
    </row>
    <row r="1961" spans="1:4" x14ac:dyDescent="0.25">
      <c r="A1961" s="1">
        <v>44712</v>
      </c>
      <c r="B1961" t="s">
        <v>897</v>
      </c>
      <c r="C1961" t="s">
        <v>898</v>
      </c>
      <c r="D1961" s="4">
        <v>-2450900</v>
      </c>
    </row>
    <row r="1962" spans="1:4" x14ac:dyDescent="0.25">
      <c r="A1962" s="1">
        <v>44712</v>
      </c>
      <c r="B1962" t="s">
        <v>1195</v>
      </c>
      <c r="C1962" t="s">
        <v>1196</v>
      </c>
      <c r="D1962" s="4">
        <v>-56800.83</v>
      </c>
    </row>
    <row r="1963" spans="1:4" x14ac:dyDescent="0.25">
      <c r="A1963" s="1">
        <v>44712</v>
      </c>
      <c r="B1963" t="s">
        <v>1197</v>
      </c>
      <c r="C1963" t="s">
        <v>1198</v>
      </c>
      <c r="D1963" s="4">
        <v>-27000</v>
      </c>
    </row>
    <row r="1964" spans="1:4" x14ac:dyDescent="0.25">
      <c r="A1964" s="1">
        <v>44712</v>
      </c>
      <c r="B1964" t="s">
        <v>145</v>
      </c>
      <c r="C1964" t="s">
        <v>1199</v>
      </c>
      <c r="D1964" s="4">
        <v>-630595</v>
      </c>
    </row>
    <row r="1965" spans="1:4" x14ac:dyDescent="0.25">
      <c r="A1965" s="1">
        <v>44712</v>
      </c>
      <c r="B1965" t="s">
        <v>1200</v>
      </c>
      <c r="C1965" t="s">
        <v>1201</v>
      </c>
      <c r="D1965" s="4">
        <v>-17571</v>
      </c>
    </row>
    <row r="1966" spans="1:4" x14ac:dyDescent="0.25">
      <c r="A1966" s="1">
        <v>44712</v>
      </c>
      <c r="B1966" t="s">
        <v>902</v>
      </c>
      <c r="C1966" t="s">
        <v>903</v>
      </c>
      <c r="D1966" s="4">
        <v>-102812.27</v>
      </c>
    </row>
    <row r="1967" spans="1:4" x14ac:dyDescent="0.25">
      <c r="A1967" s="1">
        <v>44712</v>
      </c>
      <c r="B1967" t="s">
        <v>905</v>
      </c>
      <c r="C1967" t="s">
        <v>906</v>
      </c>
      <c r="D1967" s="4">
        <v>-239399.16</v>
      </c>
    </row>
    <row r="1968" spans="1:4" x14ac:dyDescent="0.25">
      <c r="A1968" s="1">
        <v>44712</v>
      </c>
      <c r="B1968" t="s">
        <v>907</v>
      </c>
      <c r="C1968" t="s">
        <v>908</v>
      </c>
      <c r="D1968" s="4">
        <v>-35815.83</v>
      </c>
    </row>
    <row r="1969" spans="1:4" x14ac:dyDescent="0.25">
      <c r="A1969" s="1">
        <v>44712</v>
      </c>
      <c r="B1969" t="s">
        <v>909</v>
      </c>
      <c r="C1969" t="s">
        <v>910</v>
      </c>
      <c r="D1969" s="4">
        <v>-2737.0299999999943</v>
      </c>
    </row>
    <row r="1970" spans="1:4" x14ac:dyDescent="0.25">
      <c r="A1970" s="1">
        <v>44712</v>
      </c>
      <c r="B1970" t="s">
        <v>913</v>
      </c>
      <c r="C1970" t="s">
        <v>914</v>
      </c>
      <c r="D1970" s="4">
        <v>-117464.21</v>
      </c>
    </row>
    <row r="1971" spans="1:4" x14ac:dyDescent="0.25">
      <c r="A1971" s="1">
        <v>44712</v>
      </c>
      <c r="B1971" t="s">
        <v>921</v>
      </c>
      <c r="C1971" t="s">
        <v>922</v>
      </c>
      <c r="D1971" s="4">
        <v>-55074.310000000034</v>
      </c>
    </row>
    <row r="1972" spans="1:4" x14ac:dyDescent="0.25">
      <c r="A1972" s="1">
        <v>44712</v>
      </c>
      <c r="B1972" t="s">
        <v>110</v>
      </c>
      <c r="C1972" t="s">
        <v>926</v>
      </c>
      <c r="D1972" s="4">
        <v>-212413.36</v>
      </c>
    </row>
    <row r="1973" spans="1:4" x14ac:dyDescent="0.25">
      <c r="A1973" s="1">
        <v>44712</v>
      </c>
      <c r="B1973" t="s">
        <v>112</v>
      </c>
      <c r="C1973" t="s">
        <v>937</v>
      </c>
      <c r="D1973" s="4">
        <v>-700000</v>
      </c>
    </row>
    <row r="1974" spans="1:4" x14ac:dyDescent="0.25">
      <c r="A1974" s="1">
        <v>44712</v>
      </c>
      <c r="B1974" t="s">
        <v>115</v>
      </c>
      <c r="C1974" t="s">
        <v>944</v>
      </c>
      <c r="D1974" s="4">
        <v>-229288.33000000002</v>
      </c>
    </row>
    <row r="1975" spans="1:4" x14ac:dyDescent="0.25">
      <c r="A1975" s="1">
        <v>44712</v>
      </c>
      <c r="B1975" t="s">
        <v>117</v>
      </c>
      <c r="C1975" t="s">
        <v>947</v>
      </c>
      <c r="D1975" s="4">
        <v>-90432.660000000018</v>
      </c>
    </row>
    <row r="1976" spans="1:4" x14ac:dyDescent="0.25">
      <c r="A1976" s="1">
        <v>44712</v>
      </c>
      <c r="B1976" t="s">
        <v>119</v>
      </c>
      <c r="C1976" t="s">
        <v>1202</v>
      </c>
      <c r="D1976" s="4">
        <v>-110275.99</v>
      </c>
    </row>
    <row r="1977" spans="1:4" x14ac:dyDescent="0.25">
      <c r="A1977" s="1">
        <v>44712</v>
      </c>
      <c r="B1977" t="s">
        <v>121</v>
      </c>
      <c r="C1977" t="s">
        <v>1203</v>
      </c>
      <c r="D1977" s="4">
        <v>-2346915.11</v>
      </c>
    </row>
    <row r="1978" spans="1:4" x14ac:dyDescent="0.25">
      <c r="A1978" s="1">
        <v>44712</v>
      </c>
      <c r="B1978" t="s">
        <v>965</v>
      </c>
      <c r="C1978" t="s">
        <v>966</v>
      </c>
      <c r="D1978" s="4">
        <v>-66666.560000000129</v>
      </c>
    </row>
    <row r="1979" spans="1:4" x14ac:dyDescent="0.25">
      <c r="A1979" s="1">
        <v>44712</v>
      </c>
      <c r="B1979" t="s">
        <v>123</v>
      </c>
      <c r="C1979" t="s">
        <v>1204</v>
      </c>
      <c r="D1979" s="4">
        <v>-83550</v>
      </c>
    </row>
    <row r="1980" spans="1:4" x14ac:dyDescent="0.25">
      <c r="A1980" s="1">
        <v>44712</v>
      </c>
      <c r="B1980" t="s">
        <v>975</v>
      </c>
      <c r="C1980" t="s">
        <v>976</v>
      </c>
      <c r="D1980" s="4">
        <v>-489066.33</v>
      </c>
    </row>
    <row r="1981" spans="1:4" x14ac:dyDescent="0.25">
      <c r="A1981" s="1">
        <v>44712</v>
      </c>
      <c r="B1981" t="s">
        <v>979</v>
      </c>
      <c r="C1981" t="s">
        <v>980</v>
      </c>
      <c r="D1981" s="4">
        <v>-7153.7599999999984</v>
      </c>
    </row>
    <row r="1982" spans="1:4" x14ac:dyDescent="0.25">
      <c r="A1982" s="1">
        <v>44712</v>
      </c>
      <c r="B1982" t="s">
        <v>983</v>
      </c>
      <c r="C1982" t="s">
        <v>984</v>
      </c>
      <c r="D1982" s="4">
        <v>-68.999999999999488</v>
      </c>
    </row>
    <row r="1983" spans="1:4" x14ac:dyDescent="0.25">
      <c r="A1983" s="1">
        <v>44712</v>
      </c>
      <c r="B1983" t="s">
        <v>995</v>
      </c>
      <c r="C1983" t="s">
        <v>996</v>
      </c>
      <c r="D1983" s="4">
        <v>-170828.04999999996</v>
      </c>
    </row>
    <row r="1984" spans="1:4" x14ac:dyDescent="0.25">
      <c r="A1984" s="1">
        <v>44712</v>
      </c>
      <c r="B1984" t="s">
        <v>1003</v>
      </c>
      <c r="C1984" t="s">
        <v>1004</v>
      </c>
      <c r="D1984" s="4">
        <v>-93370.430000000008</v>
      </c>
    </row>
    <row r="1985" spans="1:4" x14ac:dyDescent="0.25">
      <c r="A1985" s="1">
        <v>44712</v>
      </c>
      <c r="B1985" t="s">
        <v>1256</v>
      </c>
      <c r="C1985" t="s">
        <v>1257</v>
      </c>
      <c r="D1985" s="4">
        <v>-100</v>
      </c>
    </row>
    <row r="1986" spans="1:4" x14ac:dyDescent="0.25">
      <c r="A1986" s="1">
        <v>44712</v>
      </c>
      <c r="B1986" t="s">
        <v>1015</v>
      </c>
      <c r="C1986" t="s">
        <v>1016</v>
      </c>
      <c r="D1986" s="4">
        <v>-1898.6100000000024</v>
      </c>
    </row>
    <row r="1987" spans="1:4" x14ac:dyDescent="0.25">
      <c r="A1987" s="1">
        <v>44712</v>
      </c>
      <c r="B1987" t="s">
        <v>1019</v>
      </c>
      <c r="C1987" t="s">
        <v>1020</v>
      </c>
      <c r="D1987" s="4">
        <v>-296.00000000007776</v>
      </c>
    </row>
    <row r="1988" spans="1:4" x14ac:dyDescent="0.25">
      <c r="A1988" s="1">
        <v>44712</v>
      </c>
      <c r="B1988" t="s">
        <v>1023</v>
      </c>
      <c r="C1988" t="s">
        <v>1024</v>
      </c>
      <c r="D1988" s="4">
        <v>-2427.0200000000013</v>
      </c>
    </row>
    <row r="1989" spans="1:4" x14ac:dyDescent="0.25">
      <c r="A1989" s="1">
        <v>44712</v>
      </c>
      <c r="B1989" t="s">
        <v>1207</v>
      </c>
      <c r="C1989" t="s">
        <v>1208</v>
      </c>
      <c r="D1989" s="4">
        <v>-14.000000000014552</v>
      </c>
    </row>
    <row r="1990" spans="1:4" x14ac:dyDescent="0.25">
      <c r="A1990" s="1">
        <v>44712</v>
      </c>
      <c r="B1990" t="s">
        <v>1033</v>
      </c>
      <c r="C1990" t="s">
        <v>1034</v>
      </c>
      <c r="D1990" s="4">
        <v>-238.58000000000084</v>
      </c>
    </row>
    <row r="1991" spans="1:4" x14ac:dyDescent="0.25">
      <c r="A1991" s="1">
        <v>44712</v>
      </c>
      <c r="B1991" t="s">
        <v>1209</v>
      </c>
      <c r="C1991" t="s">
        <v>1210</v>
      </c>
      <c r="D1991" s="4">
        <v>-56472.52</v>
      </c>
    </row>
    <row r="1992" spans="1:4" x14ac:dyDescent="0.25">
      <c r="A1992" s="1">
        <v>44712</v>
      </c>
      <c r="B1992" t="s">
        <v>1230</v>
      </c>
      <c r="C1992" t="s">
        <v>1231</v>
      </c>
      <c r="D1992" s="4">
        <v>-178620.36999999985</v>
      </c>
    </row>
    <row r="1993" spans="1:4" x14ac:dyDescent="0.25">
      <c r="A1993" s="1">
        <v>44712</v>
      </c>
      <c r="B1993" t="s">
        <v>1050</v>
      </c>
      <c r="C1993" t="s">
        <v>1051</v>
      </c>
      <c r="D1993" s="4">
        <v>-48949.429999999957</v>
      </c>
    </row>
    <row r="1994" spans="1:4" x14ac:dyDescent="0.25">
      <c r="A1994" s="1">
        <v>44712</v>
      </c>
      <c r="B1994" t="s">
        <v>1054</v>
      </c>
      <c r="C1994" t="s">
        <v>1055</v>
      </c>
      <c r="D1994" s="4">
        <v>-2306.0500000000011</v>
      </c>
    </row>
    <row r="1995" spans="1:4" x14ac:dyDescent="0.25">
      <c r="A1995" s="1">
        <v>44712</v>
      </c>
      <c r="B1995" t="s">
        <v>1211</v>
      </c>
      <c r="C1995" t="s">
        <v>1212</v>
      </c>
      <c r="D1995" s="4">
        <v>-267.07</v>
      </c>
    </row>
    <row r="1996" spans="1:4" x14ac:dyDescent="0.25">
      <c r="A1996" s="1">
        <v>44712</v>
      </c>
      <c r="B1996" t="s">
        <v>1060</v>
      </c>
      <c r="C1996" t="s">
        <v>1061</v>
      </c>
      <c r="D1996" s="4">
        <v>-131.76000000003529</v>
      </c>
    </row>
    <row r="1997" spans="1:4" x14ac:dyDescent="0.25">
      <c r="A1997" s="1">
        <v>44712</v>
      </c>
      <c r="B1997" t="s">
        <v>1064</v>
      </c>
      <c r="C1997" t="s">
        <v>1065</v>
      </c>
      <c r="D1997" s="4">
        <v>-2.2799999999999727</v>
      </c>
    </row>
    <row r="1998" spans="1:4" x14ac:dyDescent="0.25">
      <c r="A1998" s="1">
        <v>44712</v>
      </c>
      <c r="B1998" t="s">
        <v>1213</v>
      </c>
      <c r="C1998" t="s">
        <v>1214</v>
      </c>
      <c r="D1998" s="4">
        <v>-1748</v>
      </c>
    </row>
    <row r="1999" spans="1:4" x14ac:dyDescent="0.25">
      <c r="A1999" s="1">
        <v>44712</v>
      </c>
      <c r="B1999" t="s">
        <v>1072</v>
      </c>
      <c r="C1999" t="s">
        <v>1073</v>
      </c>
      <c r="D1999" s="4">
        <v>-37570.54</v>
      </c>
    </row>
    <row r="2000" spans="1:4" x14ac:dyDescent="0.25">
      <c r="A2000" s="1">
        <v>44712</v>
      </c>
      <c r="B2000" t="s">
        <v>1076</v>
      </c>
      <c r="C2000" t="s">
        <v>1077</v>
      </c>
      <c r="D2000" s="4">
        <v>-10462.32</v>
      </c>
    </row>
    <row r="2001" spans="1:4" x14ac:dyDescent="0.25">
      <c r="A2001" s="1">
        <v>44712</v>
      </c>
      <c r="B2001" t="s">
        <v>1234</v>
      </c>
      <c r="C2001" t="s">
        <v>1235</v>
      </c>
      <c r="D2001" s="4">
        <v>-3.4000000000000909</v>
      </c>
    </row>
    <row r="2002" spans="1:4" x14ac:dyDescent="0.25">
      <c r="A2002" s="1">
        <v>44712</v>
      </c>
      <c r="B2002" t="s">
        <v>1215</v>
      </c>
      <c r="C2002" t="s">
        <v>1216</v>
      </c>
      <c r="D2002" s="4">
        <v>-6.24</v>
      </c>
    </row>
    <row r="2003" spans="1:4" x14ac:dyDescent="0.25">
      <c r="A2003" s="1">
        <v>44712</v>
      </c>
      <c r="B2003" t="s">
        <v>1217</v>
      </c>
      <c r="C2003" t="s">
        <v>1218</v>
      </c>
      <c r="D2003" s="4">
        <v>-336.31</v>
      </c>
    </row>
    <row r="2004" spans="1:4" x14ac:dyDescent="0.25">
      <c r="A2004" s="1">
        <v>44712</v>
      </c>
      <c r="B2004" t="s">
        <v>1087</v>
      </c>
      <c r="C2004" t="s">
        <v>1088</v>
      </c>
      <c r="D2004" s="4">
        <v>-203.03000000000003</v>
      </c>
    </row>
    <row r="2005" spans="1:4" x14ac:dyDescent="0.25">
      <c r="A2005" s="1">
        <v>44712</v>
      </c>
      <c r="B2005" t="s">
        <v>1091</v>
      </c>
      <c r="C2005" t="s">
        <v>1092</v>
      </c>
      <c r="D2005" s="4">
        <v>-1129.0300000000002</v>
      </c>
    </row>
    <row r="2006" spans="1:4" x14ac:dyDescent="0.25">
      <c r="A2006" s="1">
        <v>44712</v>
      </c>
      <c r="B2006" t="s">
        <v>1095</v>
      </c>
      <c r="C2006" t="s">
        <v>1096</v>
      </c>
      <c r="D2006" s="4">
        <v>-216.73000000000008</v>
      </c>
    </row>
    <row r="2007" spans="1:4" x14ac:dyDescent="0.25">
      <c r="A2007" s="1">
        <v>44712</v>
      </c>
      <c r="B2007" t="s">
        <v>1099</v>
      </c>
      <c r="C2007" t="s">
        <v>1100</v>
      </c>
      <c r="D2007" s="4">
        <v>-166.19000000000005</v>
      </c>
    </row>
    <row r="2008" spans="1:4" x14ac:dyDescent="0.25">
      <c r="A2008" s="1">
        <v>44712</v>
      </c>
      <c r="B2008" t="s">
        <v>1103</v>
      </c>
      <c r="C2008" t="s">
        <v>1104</v>
      </c>
      <c r="D2008" s="4">
        <v>-708.88999999999953</v>
      </c>
    </row>
    <row r="2009" spans="1:4" x14ac:dyDescent="0.25">
      <c r="A2009" s="1">
        <v>44712</v>
      </c>
      <c r="B2009" t="s">
        <v>1107</v>
      </c>
      <c r="C2009" t="s">
        <v>1108</v>
      </c>
      <c r="D2009" s="4">
        <v>-191.50000000000011</v>
      </c>
    </row>
    <row r="2010" spans="1:4" x14ac:dyDescent="0.25">
      <c r="A2010" s="1">
        <v>44712</v>
      </c>
      <c r="B2010" t="s">
        <v>1109</v>
      </c>
      <c r="C2010" t="s">
        <v>1110</v>
      </c>
      <c r="D2010" s="4">
        <v>-323.84000000000015</v>
      </c>
    </row>
    <row r="2011" spans="1:4" x14ac:dyDescent="0.25">
      <c r="A2011" s="1">
        <v>44712</v>
      </c>
      <c r="B2011" t="s">
        <v>1115</v>
      </c>
      <c r="C2011" t="s">
        <v>1116</v>
      </c>
      <c r="D2011" s="4">
        <v>-135.27000000001925</v>
      </c>
    </row>
    <row r="2012" spans="1:4" x14ac:dyDescent="0.25">
      <c r="A2012" s="1">
        <v>44712</v>
      </c>
      <c r="B2012" t="s">
        <v>1219</v>
      </c>
      <c r="C2012" t="s">
        <v>1220</v>
      </c>
      <c r="D2012" s="4">
        <v>-1435.03</v>
      </c>
    </row>
    <row r="2013" spans="1:4" x14ac:dyDescent="0.25">
      <c r="A2013" s="1">
        <v>44712</v>
      </c>
      <c r="B2013" t="s">
        <v>1117</v>
      </c>
      <c r="C2013" t="s">
        <v>1118</v>
      </c>
      <c r="D2013" s="4">
        <v>-835.06999999999971</v>
      </c>
    </row>
    <row r="2014" spans="1:4" x14ac:dyDescent="0.25">
      <c r="A2014" s="1">
        <v>44712</v>
      </c>
      <c r="B2014" t="s">
        <v>1119</v>
      </c>
      <c r="C2014" t="s">
        <v>1120</v>
      </c>
      <c r="D2014" s="4">
        <v>-20328.949999999993</v>
      </c>
    </row>
    <row r="2015" spans="1:4" x14ac:dyDescent="0.25">
      <c r="A2015" s="1">
        <v>44712</v>
      </c>
      <c r="B2015" t="s">
        <v>1124</v>
      </c>
      <c r="C2015" t="s">
        <v>1125</v>
      </c>
      <c r="D2015" s="4">
        <v>-226630</v>
      </c>
    </row>
    <row r="2016" spans="1:4" x14ac:dyDescent="0.25">
      <c r="A2016" s="1">
        <v>44742</v>
      </c>
      <c r="B2016" t="s">
        <v>1084</v>
      </c>
      <c r="C2016" t="s">
        <v>1085</v>
      </c>
      <c r="D2016" s="4">
        <v>-160692.44</v>
      </c>
    </row>
    <row r="2017" spans="1:4" x14ac:dyDescent="0.25">
      <c r="A2017" s="1">
        <v>44742</v>
      </c>
      <c r="B2017" t="s">
        <v>1089</v>
      </c>
      <c r="C2017" t="s">
        <v>1090</v>
      </c>
      <c r="D2017" s="4">
        <v>-500</v>
      </c>
    </row>
    <row r="2018" spans="1:4" x14ac:dyDescent="0.25">
      <c r="A2018" s="1">
        <v>44742</v>
      </c>
      <c r="B2018" t="s">
        <v>1283</v>
      </c>
      <c r="C2018" t="s">
        <v>1284</v>
      </c>
      <c r="D2018" s="4">
        <v>-1606.24</v>
      </c>
    </row>
    <row r="2019" spans="1:4" x14ac:dyDescent="0.25">
      <c r="A2019" s="1">
        <v>44742</v>
      </c>
      <c r="B2019" t="s">
        <v>1271</v>
      </c>
      <c r="C2019" t="s">
        <v>1272</v>
      </c>
      <c r="D2019" s="4">
        <v>-17335.11</v>
      </c>
    </row>
    <row r="2020" spans="1:4" x14ac:dyDescent="0.25">
      <c r="A2020" s="1">
        <v>44742</v>
      </c>
      <c r="B2020" t="s">
        <v>1500</v>
      </c>
      <c r="C2020" t="s">
        <v>1501</v>
      </c>
      <c r="D2020" s="4">
        <v>601110.81000000006</v>
      </c>
    </row>
    <row r="2021" spans="1:4" x14ac:dyDescent="0.25">
      <c r="A2021" s="1">
        <v>44742</v>
      </c>
      <c r="B2021" t="s">
        <v>565</v>
      </c>
      <c r="C2021" t="s">
        <v>566</v>
      </c>
      <c r="D2021" s="4">
        <v>201826.75999999998</v>
      </c>
    </row>
    <row r="2022" spans="1:4" x14ac:dyDescent="0.25">
      <c r="A2022" s="1">
        <v>44742</v>
      </c>
      <c r="B2022" t="s">
        <v>568</v>
      </c>
      <c r="C2022" t="s">
        <v>569</v>
      </c>
      <c r="D2022" s="4">
        <v>57972.639999999999</v>
      </c>
    </row>
    <row r="2023" spans="1:4" x14ac:dyDescent="0.25">
      <c r="A2023" s="1">
        <v>44742</v>
      </c>
      <c r="B2023" t="s">
        <v>574</v>
      </c>
      <c r="C2023" t="s">
        <v>575</v>
      </c>
      <c r="D2023" s="4">
        <v>36639.74</v>
      </c>
    </row>
    <row r="2024" spans="1:4" x14ac:dyDescent="0.25">
      <c r="A2024" s="1">
        <v>44742</v>
      </c>
      <c r="B2024" t="s">
        <v>578</v>
      </c>
      <c r="C2024" t="s">
        <v>579</v>
      </c>
      <c r="D2024" s="4">
        <v>2138.7300000000005</v>
      </c>
    </row>
    <row r="2025" spans="1:4" x14ac:dyDescent="0.25">
      <c r="A2025" s="1">
        <v>44742</v>
      </c>
      <c r="B2025" t="s">
        <v>582</v>
      </c>
      <c r="C2025" t="s">
        <v>583</v>
      </c>
      <c r="D2025" s="4">
        <v>11238.07</v>
      </c>
    </row>
    <row r="2026" spans="1:4" x14ac:dyDescent="0.25">
      <c r="A2026" s="1">
        <v>44742</v>
      </c>
      <c r="B2026" t="s">
        <v>586</v>
      </c>
      <c r="C2026" t="s">
        <v>587</v>
      </c>
      <c r="D2026" s="4">
        <v>3735.6200000000008</v>
      </c>
    </row>
    <row r="2027" spans="1:4" x14ac:dyDescent="0.25">
      <c r="A2027" s="1">
        <v>44742</v>
      </c>
      <c r="B2027" t="s">
        <v>590</v>
      </c>
      <c r="C2027" t="s">
        <v>591</v>
      </c>
      <c r="D2027" s="4">
        <v>4267.91</v>
      </c>
    </row>
    <row r="2028" spans="1:4" x14ac:dyDescent="0.25">
      <c r="A2028" s="1">
        <v>44742</v>
      </c>
      <c r="B2028" t="s">
        <v>595</v>
      </c>
      <c r="C2028" t="s">
        <v>596</v>
      </c>
      <c r="D2028" s="4">
        <v>2207.8399999999997</v>
      </c>
    </row>
    <row r="2029" spans="1:4" x14ac:dyDescent="0.25">
      <c r="A2029" s="1">
        <v>44742</v>
      </c>
      <c r="B2029" t="s">
        <v>603</v>
      </c>
      <c r="C2029" t="s">
        <v>604</v>
      </c>
      <c r="D2029" s="4">
        <v>7099.75</v>
      </c>
    </row>
    <row r="2030" spans="1:4" x14ac:dyDescent="0.25">
      <c r="A2030" s="1">
        <v>44742</v>
      </c>
      <c r="B2030" t="s">
        <v>1128</v>
      </c>
      <c r="C2030" t="s">
        <v>1129</v>
      </c>
      <c r="D2030" s="4">
        <v>55399</v>
      </c>
    </row>
    <row r="2031" spans="1:4" x14ac:dyDescent="0.25">
      <c r="A2031" s="1">
        <v>44742</v>
      </c>
      <c r="B2031" t="s">
        <v>1130</v>
      </c>
      <c r="C2031" t="s">
        <v>1131</v>
      </c>
      <c r="D2031" s="4">
        <v>191320.24000000002</v>
      </c>
    </row>
    <row r="2032" spans="1:4" x14ac:dyDescent="0.25">
      <c r="A2032" s="1">
        <v>44742</v>
      </c>
      <c r="B2032" t="s">
        <v>627</v>
      </c>
      <c r="C2032" t="s">
        <v>628</v>
      </c>
      <c r="D2032" s="4">
        <v>113867.86</v>
      </c>
    </row>
    <row r="2033" spans="1:4" x14ac:dyDescent="0.25">
      <c r="A2033" s="1">
        <v>44742</v>
      </c>
      <c r="B2033" t="s">
        <v>631</v>
      </c>
      <c r="C2033" t="s">
        <v>632</v>
      </c>
      <c r="D2033" s="4">
        <v>832.95</v>
      </c>
    </row>
    <row r="2034" spans="1:4" x14ac:dyDescent="0.25">
      <c r="A2034" s="1">
        <v>44742</v>
      </c>
      <c r="B2034" t="s">
        <v>633</v>
      </c>
      <c r="C2034" t="s">
        <v>634</v>
      </c>
      <c r="D2034" s="4">
        <v>23857.38</v>
      </c>
    </row>
    <row r="2035" spans="1:4" x14ac:dyDescent="0.25">
      <c r="A2035" s="1">
        <v>44742</v>
      </c>
      <c r="B2035" t="s">
        <v>644</v>
      </c>
      <c r="C2035" t="s">
        <v>645</v>
      </c>
      <c r="D2035" s="4">
        <v>73656.599999999991</v>
      </c>
    </row>
    <row r="2036" spans="1:4" x14ac:dyDescent="0.25">
      <c r="A2036" s="1">
        <v>44742</v>
      </c>
      <c r="B2036" t="s">
        <v>646</v>
      </c>
      <c r="C2036" t="s">
        <v>647</v>
      </c>
      <c r="D2036" s="4">
        <v>231689.46000000002</v>
      </c>
    </row>
    <row r="2037" spans="1:4" x14ac:dyDescent="0.25">
      <c r="A2037" s="1">
        <v>44742</v>
      </c>
      <c r="B2037" t="s">
        <v>650</v>
      </c>
      <c r="C2037" t="s">
        <v>651</v>
      </c>
      <c r="D2037" s="4">
        <v>23466.94</v>
      </c>
    </row>
    <row r="2038" spans="1:4" x14ac:dyDescent="0.25">
      <c r="A2038" s="1">
        <v>44742</v>
      </c>
      <c r="B2038" t="s">
        <v>652</v>
      </c>
      <c r="C2038" t="s">
        <v>653</v>
      </c>
      <c r="D2038" s="4">
        <v>8472.02</v>
      </c>
    </row>
    <row r="2039" spans="1:4" x14ac:dyDescent="0.25">
      <c r="A2039" s="1">
        <v>44742</v>
      </c>
      <c r="B2039" t="s">
        <v>656</v>
      </c>
      <c r="C2039" t="s">
        <v>657</v>
      </c>
      <c r="D2039" s="4">
        <v>556.29</v>
      </c>
    </row>
    <row r="2040" spans="1:4" x14ac:dyDescent="0.25">
      <c r="A2040" s="1">
        <v>44742</v>
      </c>
      <c r="B2040" t="s">
        <v>663</v>
      </c>
      <c r="C2040" t="s">
        <v>664</v>
      </c>
      <c r="D2040" s="4">
        <v>3148.43</v>
      </c>
    </row>
    <row r="2041" spans="1:4" x14ac:dyDescent="0.25">
      <c r="A2041" s="1">
        <v>44742</v>
      </c>
      <c r="B2041" t="s">
        <v>668</v>
      </c>
      <c r="C2041" t="s">
        <v>669</v>
      </c>
      <c r="D2041" s="4">
        <v>2257.88</v>
      </c>
    </row>
    <row r="2042" spans="1:4" x14ac:dyDescent="0.25">
      <c r="A2042" s="1">
        <v>44742</v>
      </c>
      <c r="B2042" t="s">
        <v>672</v>
      </c>
      <c r="C2042" t="s">
        <v>673</v>
      </c>
      <c r="D2042" s="4">
        <v>2575</v>
      </c>
    </row>
    <row r="2043" spans="1:4" x14ac:dyDescent="0.25">
      <c r="A2043" s="1">
        <v>44742</v>
      </c>
      <c r="B2043" t="s">
        <v>676</v>
      </c>
      <c r="C2043" t="s">
        <v>677</v>
      </c>
      <c r="D2043" s="4">
        <v>35940</v>
      </c>
    </row>
    <row r="2044" spans="1:4" x14ac:dyDescent="0.25">
      <c r="A2044" s="1">
        <v>44742</v>
      </c>
      <c r="B2044" t="s">
        <v>680</v>
      </c>
      <c r="C2044" t="s">
        <v>681</v>
      </c>
      <c r="D2044" s="4">
        <v>12876.8</v>
      </c>
    </row>
    <row r="2045" spans="1:4" x14ac:dyDescent="0.25">
      <c r="A2045" s="1">
        <v>44742</v>
      </c>
      <c r="B2045" t="s">
        <v>685</v>
      </c>
      <c r="C2045" t="s">
        <v>686</v>
      </c>
      <c r="D2045" s="4">
        <v>3683.6800000000003</v>
      </c>
    </row>
    <row r="2046" spans="1:4" x14ac:dyDescent="0.25">
      <c r="A2046" s="1">
        <v>44742</v>
      </c>
      <c r="B2046" t="s">
        <v>690</v>
      </c>
      <c r="C2046" t="s">
        <v>691</v>
      </c>
      <c r="D2046" s="4">
        <v>27392.44</v>
      </c>
    </row>
    <row r="2047" spans="1:4" x14ac:dyDescent="0.25">
      <c r="A2047" s="1">
        <v>44742</v>
      </c>
      <c r="B2047" t="s">
        <v>692</v>
      </c>
      <c r="C2047" t="s">
        <v>693</v>
      </c>
      <c r="D2047" s="4">
        <v>816</v>
      </c>
    </row>
    <row r="2048" spans="1:4" x14ac:dyDescent="0.25">
      <c r="A2048" s="1">
        <v>44742</v>
      </c>
      <c r="B2048" t="s">
        <v>696</v>
      </c>
      <c r="C2048" t="s">
        <v>697</v>
      </c>
      <c r="D2048" s="4">
        <v>250</v>
      </c>
    </row>
    <row r="2049" spans="1:4" x14ac:dyDescent="0.25">
      <c r="A2049" s="1">
        <v>44742</v>
      </c>
      <c r="B2049" t="s">
        <v>698</v>
      </c>
      <c r="C2049" t="s">
        <v>699</v>
      </c>
      <c r="D2049" s="4">
        <v>9757</v>
      </c>
    </row>
    <row r="2050" spans="1:4" x14ac:dyDescent="0.25">
      <c r="A2050" s="1">
        <v>44742</v>
      </c>
      <c r="B2050" t="s">
        <v>1132</v>
      </c>
      <c r="C2050" t="s">
        <v>1133</v>
      </c>
      <c r="D2050" s="4">
        <v>35700</v>
      </c>
    </row>
    <row r="2051" spans="1:4" x14ac:dyDescent="0.25">
      <c r="A2051" s="1">
        <v>44742</v>
      </c>
      <c r="B2051" t="s">
        <v>1134</v>
      </c>
      <c r="C2051" t="s">
        <v>1135</v>
      </c>
      <c r="D2051" s="4">
        <v>33799.799999999996</v>
      </c>
    </row>
    <row r="2052" spans="1:4" x14ac:dyDescent="0.25">
      <c r="A2052" s="1">
        <v>44742</v>
      </c>
      <c r="B2052" t="s">
        <v>1136</v>
      </c>
      <c r="C2052" t="s">
        <v>1137</v>
      </c>
      <c r="D2052" s="4">
        <v>29286.41</v>
      </c>
    </row>
    <row r="2053" spans="1:4" x14ac:dyDescent="0.25">
      <c r="A2053" s="1">
        <v>44742</v>
      </c>
      <c r="B2053" t="s">
        <v>1140</v>
      </c>
      <c r="C2053" t="s">
        <v>1141</v>
      </c>
      <c r="D2053" s="4">
        <v>2750</v>
      </c>
    </row>
    <row r="2054" spans="1:4" x14ac:dyDescent="0.25">
      <c r="A2054" s="1">
        <v>44742</v>
      </c>
      <c r="B2054" t="s">
        <v>1221</v>
      </c>
      <c r="C2054" t="s">
        <v>1222</v>
      </c>
      <c r="D2054" s="4">
        <v>18380.32</v>
      </c>
    </row>
    <row r="2055" spans="1:4" x14ac:dyDescent="0.25">
      <c r="A2055" s="1">
        <v>44742</v>
      </c>
      <c r="B2055" t="s">
        <v>1258</v>
      </c>
      <c r="C2055" t="s">
        <v>1259</v>
      </c>
      <c r="D2055" s="4">
        <v>5470.44</v>
      </c>
    </row>
    <row r="2056" spans="1:4" x14ac:dyDescent="0.25">
      <c r="A2056" s="1">
        <v>44742</v>
      </c>
      <c r="B2056" t="s">
        <v>1146</v>
      </c>
      <c r="C2056" t="s">
        <v>1147</v>
      </c>
      <c r="D2056" s="4">
        <v>15300</v>
      </c>
    </row>
    <row r="2057" spans="1:4" x14ac:dyDescent="0.25">
      <c r="A2057" s="1">
        <v>44742</v>
      </c>
      <c r="B2057" t="s">
        <v>1273</v>
      </c>
      <c r="C2057" t="s">
        <v>1274</v>
      </c>
      <c r="D2057" s="4">
        <v>4160</v>
      </c>
    </row>
    <row r="2058" spans="1:4" x14ac:dyDescent="0.25">
      <c r="A2058" s="1">
        <v>44742</v>
      </c>
      <c r="B2058" t="s">
        <v>1260</v>
      </c>
      <c r="C2058" t="s">
        <v>1261</v>
      </c>
      <c r="D2058" s="4">
        <v>1200</v>
      </c>
    </row>
    <row r="2059" spans="1:4" x14ac:dyDescent="0.25">
      <c r="A2059" s="1">
        <v>44742</v>
      </c>
      <c r="B2059" t="s">
        <v>704</v>
      </c>
      <c r="C2059" t="s">
        <v>705</v>
      </c>
      <c r="D2059" s="4">
        <v>14002.800000000001</v>
      </c>
    </row>
    <row r="2060" spans="1:4" x14ac:dyDescent="0.25">
      <c r="A2060" s="1">
        <v>44742</v>
      </c>
      <c r="B2060" t="s">
        <v>708</v>
      </c>
      <c r="C2060" t="s">
        <v>709</v>
      </c>
      <c r="D2060" s="4">
        <v>1414.1000000000001</v>
      </c>
    </row>
    <row r="2061" spans="1:4" x14ac:dyDescent="0.25">
      <c r="A2061" s="1">
        <v>44742</v>
      </c>
      <c r="B2061" t="s">
        <v>712</v>
      </c>
      <c r="C2061" t="s">
        <v>713</v>
      </c>
      <c r="D2061" s="4">
        <v>916.69</v>
      </c>
    </row>
    <row r="2062" spans="1:4" x14ac:dyDescent="0.25">
      <c r="A2062" s="1">
        <v>44742</v>
      </c>
      <c r="B2062" t="s">
        <v>717</v>
      </c>
      <c r="C2062" t="s">
        <v>718</v>
      </c>
      <c r="D2062" s="4">
        <v>209.37</v>
      </c>
    </row>
    <row r="2063" spans="1:4" x14ac:dyDescent="0.25">
      <c r="A2063" s="1">
        <v>44742</v>
      </c>
      <c r="B2063" t="s">
        <v>719</v>
      </c>
      <c r="C2063" t="s">
        <v>720</v>
      </c>
      <c r="D2063" s="4">
        <v>2577.7299999999996</v>
      </c>
    </row>
    <row r="2064" spans="1:4" x14ac:dyDescent="0.25">
      <c r="A2064" s="1">
        <v>44742</v>
      </c>
      <c r="B2064" t="s">
        <v>721</v>
      </c>
      <c r="C2064" t="s">
        <v>722</v>
      </c>
      <c r="D2064" s="4">
        <v>180</v>
      </c>
    </row>
    <row r="2065" spans="1:4" x14ac:dyDescent="0.25">
      <c r="A2065" s="1">
        <v>44742</v>
      </c>
      <c r="B2065" t="s">
        <v>726</v>
      </c>
      <c r="C2065" t="s">
        <v>727</v>
      </c>
      <c r="D2065" s="4">
        <v>4371.6000000000004</v>
      </c>
    </row>
    <row r="2066" spans="1:4" x14ac:dyDescent="0.25">
      <c r="A2066" s="1">
        <v>44742</v>
      </c>
      <c r="B2066" t="s">
        <v>734</v>
      </c>
      <c r="C2066" t="s">
        <v>735</v>
      </c>
      <c r="D2066" s="4">
        <v>777.7</v>
      </c>
    </row>
    <row r="2067" spans="1:4" x14ac:dyDescent="0.25">
      <c r="A2067" s="1">
        <v>44742</v>
      </c>
      <c r="B2067" t="s">
        <v>738</v>
      </c>
      <c r="C2067" t="s">
        <v>739</v>
      </c>
      <c r="D2067" s="4">
        <v>7331.5</v>
      </c>
    </row>
    <row r="2068" spans="1:4" x14ac:dyDescent="0.25">
      <c r="A2068" s="1">
        <v>44742</v>
      </c>
      <c r="B2068" t="s">
        <v>747</v>
      </c>
      <c r="C2068" t="s">
        <v>748</v>
      </c>
      <c r="D2068" s="4">
        <v>34007.51</v>
      </c>
    </row>
    <row r="2069" spans="1:4" x14ac:dyDescent="0.25">
      <c r="A2069" s="1">
        <v>44742</v>
      </c>
      <c r="B2069" t="s">
        <v>751</v>
      </c>
      <c r="C2069" t="s">
        <v>752</v>
      </c>
      <c r="D2069" s="4">
        <v>2606.64</v>
      </c>
    </row>
    <row r="2070" spans="1:4" x14ac:dyDescent="0.25">
      <c r="A2070" s="1">
        <v>44742</v>
      </c>
      <c r="B2070" t="s">
        <v>755</v>
      </c>
      <c r="C2070" t="s">
        <v>756</v>
      </c>
      <c r="D2070" s="4">
        <v>311.60000000000002</v>
      </c>
    </row>
    <row r="2071" spans="1:4" x14ac:dyDescent="0.25">
      <c r="A2071" s="1">
        <v>44742</v>
      </c>
      <c r="B2071" t="s">
        <v>763</v>
      </c>
      <c r="C2071" t="s">
        <v>764</v>
      </c>
      <c r="D2071" s="4">
        <v>3938.77</v>
      </c>
    </row>
    <row r="2072" spans="1:4" x14ac:dyDescent="0.25">
      <c r="A2072" s="1">
        <v>44742</v>
      </c>
      <c r="B2072" t="s">
        <v>767</v>
      </c>
      <c r="C2072" t="s">
        <v>768</v>
      </c>
      <c r="D2072" s="4">
        <v>805.32999999999981</v>
      </c>
    </row>
    <row r="2073" spans="1:4" x14ac:dyDescent="0.25">
      <c r="A2073" s="1">
        <v>44742</v>
      </c>
      <c r="B2073" t="s">
        <v>769</v>
      </c>
      <c r="C2073" t="s">
        <v>770</v>
      </c>
      <c r="D2073" s="4">
        <v>10029.289999999999</v>
      </c>
    </row>
    <row r="2074" spans="1:4" x14ac:dyDescent="0.25">
      <c r="A2074" s="1">
        <v>44742</v>
      </c>
      <c r="B2074" t="s">
        <v>773</v>
      </c>
      <c r="C2074" t="s">
        <v>774</v>
      </c>
      <c r="D2074" s="4">
        <v>7148</v>
      </c>
    </row>
    <row r="2075" spans="1:4" x14ac:dyDescent="0.25">
      <c r="A2075" s="1">
        <v>44742</v>
      </c>
      <c r="B2075" t="s">
        <v>775</v>
      </c>
      <c r="C2075" t="s">
        <v>776</v>
      </c>
      <c r="D2075" s="4">
        <v>6018</v>
      </c>
    </row>
    <row r="2076" spans="1:4" x14ac:dyDescent="0.25">
      <c r="A2076" s="1">
        <v>44742</v>
      </c>
      <c r="B2076" t="s">
        <v>777</v>
      </c>
      <c r="C2076" t="s">
        <v>778</v>
      </c>
      <c r="D2076" s="4">
        <v>2893.94</v>
      </c>
    </row>
    <row r="2077" spans="1:4" x14ac:dyDescent="0.25">
      <c r="A2077" s="1">
        <v>44742</v>
      </c>
      <c r="B2077" t="s">
        <v>781</v>
      </c>
      <c r="C2077" t="s">
        <v>782</v>
      </c>
      <c r="D2077" s="4">
        <v>1646.12</v>
      </c>
    </row>
    <row r="2078" spans="1:4" x14ac:dyDescent="0.25">
      <c r="A2078" s="1">
        <v>44742</v>
      </c>
      <c r="B2078" t="s">
        <v>785</v>
      </c>
      <c r="C2078" t="s">
        <v>786</v>
      </c>
      <c r="D2078" s="4">
        <v>3405.18</v>
      </c>
    </row>
    <row r="2079" spans="1:4" x14ac:dyDescent="0.25">
      <c r="A2079" s="1">
        <v>44742</v>
      </c>
      <c r="B2079" t="s">
        <v>788</v>
      </c>
      <c r="C2079" t="s">
        <v>789</v>
      </c>
      <c r="D2079" s="4">
        <v>8637.9499999999989</v>
      </c>
    </row>
    <row r="2080" spans="1:4" x14ac:dyDescent="0.25">
      <c r="A2080" s="1">
        <v>44742</v>
      </c>
      <c r="B2080" t="s">
        <v>792</v>
      </c>
      <c r="C2080" t="s">
        <v>793</v>
      </c>
      <c r="D2080" s="4">
        <v>200</v>
      </c>
    </row>
    <row r="2081" spans="1:4" x14ac:dyDescent="0.25">
      <c r="A2081" s="1">
        <v>44742</v>
      </c>
      <c r="B2081" t="s">
        <v>1148</v>
      </c>
      <c r="C2081" t="s">
        <v>1149</v>
      </c>
      <c r="D2081" s="4">
        <v>3250.49</v>
      </c>
    </row>
    <row r="2082" spans="1:4" x14ac:dyDescent="0.25">
      <c r="A2082" s="1">
        <v>44742</v>
      </c>
      <c r="B2082" t="s">
        <v>1223</v>
      </c>
      <c r="C2082" t="s">
        <v>1224</v>
      </c>
      <c r="D2082" s="4">
        <v>3000</v>
      </c>
    </row>
    <row r="2083" spans="1:4" x14ac:dyDescent="0.25">
      <c r="A2083" s="1">
        <v>44742</v>
      </c>
      <c r="B2083" t="s">
        <v>1275</v>
      </c>
      <c r="C2083" t="s">
        <v>1276</v>
      </c>
      <c r="D2083" s="4">
        <v>799.99</v>
      </c>
    </row>
    <row r="2084" spans="1:4" x14ac:dyDescent="0.25">
      <c r="A2084" s="1">
        <v>44742</v>
      </c>
      <c r="B2084" t="s">
        <v>1225</v>
      </c>
      <c r="C2084" t="s">
        <v>1226</v>
      </c>
      <c r="D2084" s="4">
        <v>2606</v>
      </c>
    </row>
    <row r="2085" spans="1:4" x14ac:dyDescent="0.25">
      <c r="A2085" s="1">
        <v>44742</v>
      </c>
      <c r="B2085" t="s">
        <v>1236</v>
      </c>
      <c r="C2085" t="s">
        <v>1237</v>
      </c>
      <c r="D2085" s="4">
        <v>4050</v>
      </c>
    </row>
    <row r="2086" spans="1:4" x14ac:dyDescent="0.25">
      <c r="A2086" s="1">
        <v>44742</v>
      </c>
      <c r="B2086" t="s">
        <v>1238</v>
      </c>
      <c r="C2086" t="s">
        <v>1239</v>
      </c>
      <c r="D2086" s="4">
        <v>12548.46</v>
      </c>
    </row>
    <row r="2087" spans="1:4" x14ac:dyDescent="0.25">
      <c r="A2087" s="1">
        <v>44742</v>
      </c>
      <c r="B2087" t="s">
        <v>794</v>
      </c>
      <c r="C2087" t="s">
        <v>795</v>
      </c>
      <c r="D2087" s="4">
        <v>31369.57</v>
      </c>
    </row>
    <row r="2088" spans="1:4" x14ac:dyDescent="0.25">
      <c r="A2088" s="1">
        <v>44742</v>
      </c>
      <c r="B2088" t="s">
        <v>796</v>
      </c>
      <c r="C2088" t="s">
        <v>797</v>
      </c>
      <c r="D2088" s="4">
        <v>3392.5800000000008</v>
      </c>
    </row>
    <row r="2089" spans="1:4" x14ac:dyDescent="0.25">
      <c r="A2089" s="1">
        <v>44742</v>
      </c>
      <c r="B2089" t="s">
        <v>800</v>
      </c>
      <c r="C2089" t="s">
        <v>801</v>
      </c>
      <c r="D2089" s="4">
        <v>11121.5</v>
      </c>
    </row>
    <row r="2090" spans="1:4" x14ac:dyDescent="0.25">
      <c r="A2090" s="1">
        <v>44742</v>
      </c>
      <c r="B2090" t="s">
        <v>802</v>
      </c>
      <c r="C2090" t="s">
        <v>803</v>
      </c>
      <c r="D2090" s="4">
        <v>210</v>
      </c>
    </row>
    <row r="2091" spans="1:4" x14ac:dyDescent="0.25">
      <c r="A2091" s="1">
        <v>44742</v>
      </c>
      <c r="B2091" t="s">
        <v>804</v>
      </c>
      <c r="C2091" t="s">
        <v>805</v>
      </c>
      <c r="D2091" s="4">
        <v>5658.38</v>
      </c>
    </row>
    <row r="2092" spans="1:4" x14ac:dyDescent="0.25">
      <c r="A2092" s="1">
        <v>44742</v>
      </c>
      <c r="B2092" t="s">
        <v>808</v>
      </c>
      <c r="C2092" t="s">
        <v>809</v>
      </c>
      <c r="D2092" s="4">
        <v>521.41</v>
      </c>
    </row>
    <row r="2093" spans="1:4" x14ac:dyDescent="0.25">
      <c r="A2093" s="1">
        <v>44742</v>
      </c>
      <c r="B2093" t="s">
        <v>1245</v>
      </c>
      <c r="C2093" t="s">
        <v>1246</v>
      </c>
      <c r="D2093" s="4">
        <v>86.78</v>
      </c>
    </row>
    <row r="2094" spans="1:4" x14ac:dyDescent="0.25">
      <c r="A2094" s="1">
        <v>44742</v>
      </c>
      <c r="B2094" t="s">
        <v>1240</v>
      </c>
      <c r="C2094" t="s">
        <v>1241</v>
      </c>
      <c r="D2094" s="4">
        <v>1385.9800000000002</v>
      </c>
    </row>
    <row r="2095" spans="1:4" x14ac:dyDescent="0.25">
      <c r="A2095" s="1">
        <v>44742</v>
      </c>
      <c r="B2095" t="s">
        <v>812</v>
      </c>
      <c r="C2095" t="s">
        <v>813</v>
      </c>
      <c r="D2095" s="4">
        <v>2463.1</v>
      </c>
    </row>
    <row r="2096" spans="1:4" x14ac:dyDescent="0.25">
      <c r="A2096" s="1">
        <v>44742</v>
      </c>
      <c r="B2096" t="s">
        <v>814</v>
      </c>
      <c r="C2096" t="s">
        <v>815</v>
      </c>
      <c r="D2096" s="4">
        <v>1099.0599999999995</v>
      </c>
    </row>
    <row r="2097" spans="1:4" x14ac:dyDescent="0.25">
      <c r="A2097" s="1">
        <v>44742</v>
      </c>
      <c r="B2097" t="s">
        <v>816</v>
      </c>
      <c r="C2097" t="s">
        <v>817</v>
      </c>
      <c r="D2097" s="4">
        <v>10322.039999999948</v>
      </c>
    </row>
    <row r="2098" spans="1:4" x14ac:dyDescent="0.25">
      <c r="A2098" s="1">
        <v>44742</v>
      </c>
      <c r="B2098" t="s">
        <v>818</v>
      </c>
      <c r="C2098" t="s">
        <v>819</v>
      </c>
      <c r="D2098" s="4">
        <v>2</v>
      </c>
    </row>
    <row r="2099" spans="1:4" x14ac:dyDescent="0.25">
      <c r="A2099" s="1">
        <v>44742</v>
      </c>
      <c r="B2099" t="s">
        <v>1152</v>
      </c>
      <c r="C2099" t="s">
        <v>1153</v>
      </c>
      <c r="D2099" s="4">
        <v>1390.9099999999999</v>
      </c>
    </row>
    <row r="2100" spans="1:4" x14ac:dyDescent="0.25">
      <c r="A2100" s="1">
        <v>44742</v>
      </c>
      <c r="B2100" t="s">
        <v>820</v>
      </c>
      <c r="C2100" t="s">
        <v>821</v>
      </c>
      <c r="D2100" s="4">
        <v>102.15999999999909</v>
      </c>
    </row>
    <row r="2101" spans="1:4" x14ac:dyDescent="0.25">
      <c r="A2101" s="1">
        <v>44742</v>
      </c>
      <c r="B2101" t="s">
        <v>822</v>
      </c>
      <c r="C2101" t="s">
        <v>823</v>
      </c>
      <c r="D2101" s="4">
        <v>1669.6200000000001</v>
      </c>
    </row>
    <row r="2102" spans="1:4" x14ac:dyDescent="0.25">
      <c r="A2102" s="1">
        <v>44742</v>
      </c>
      <c r="B2102" t="s">
        <v>828</v>
      </c>
      <c r="C2102" t="s">
        <v>829</v>
      </c>
      <c r="D2102" s="4">
        <v>1415.1100000000001</v>
      </c>
    </row>
    <row r="2103" spans="1:4" x14ac:dyDescent="0.25">
      <c r="A2103" s="1">
        <v>44742</v>
      </c>
      <c r="B2103" t="s">
        <v>1277</v>
      </c>
      <c r="C2103" t="s">
        <v>1278</v>
      </c>
      <c r="D2103" s="4">
        <v>2134.83</v>
      </c>
    </row>
    <row r="2104" spans="1:4" x14ac:dyDescent="0.25">
      <c r="A2104" s="1">
        <v>44742</v>
      </c>
      <c r="B2104" t="s">
        <v>1247</v>
      </c>
      <c r="C2104" t="s">
        <v>1248</v>
      </c>
      <c r="D2104" s="4">
        <v>12200.98</v>
      </c>
    </row>
    <row r="2105" spans="1:4" x14ac:dyDescent="0.25">
      <c r="A2105" s="1">
        <v>44742</v>
      </c>
      <c r="B2105" t="s">
        <v>1249</v>
      </c>
      <c r="C2105" t="s">
        <v>1250</v>
      </c>
      <c r="D2105" s="4">
        <v>3115</v>
      </c>
    </row>
    <row r="2106" spans="1:4" x14ac:dyDescent="0.25">
      <c r="A2106" s="1">
        <v>44742</v>
      </c>
      <c r="B2106" t="s">
        <v>1252</v>
      </c>
      <c r="C2106" t="s">
        <v>1253</v>
      </c>
      <c r="D2106" s="4">
        <v>12540.59</v>
      </c>
    </row>
    <row r="2107" spans="1:4" x14ac:dyDescent="0.25">
      <c r="A2107" s="1">
        <v>44742</v>
      </c>
      <c r="B2107" t="s">
        <v>1242</v>
      </c>
      <c r="C2107" t="s">
        <v>1243</v>
      </c>
      <c r="D2107" s="4">
        <v>1978.67</v>
      </c>
    </row>
    <row r="2108" spans="1:4" x14ac:dyDescent="0.25">
      <c r="A2108" s="1">
        <v>44742</v>
      </c>
      <c r="B2108" t="s">
        <v>830</v>
      </c>
      <c r="C2108" t="s">
        <v>831</v>
      </c>
      <c r="D2108" s="4">
        <v>430.05</v>
      </c>
    </row>
    <row r="2109" spans="1:4" x14ac:dyDescent="0.25">
      <c r="A2109" s="1">
        <v>44742</v>
      </c>
      <c r="B2109" t="s">
        <v>832</v>
      </c>
      <c r="C2109" t="s">
        <v>833</v>
      </c>
      <c r="D2109" s="4">
        <v>6000</v>
      </c>
    </row>
    <row r="2110" spans="1:4" x14ac:dyDescent="0.25">
      <c r="A2110" s="1">
        <v>44742</v>
      </c>
      <c r="B2110" t="s">
        <v>834</v>
      </c>
      <c r="C2110" t="s">
        <v>835</v>
      </c>
      <c r="D2110" s="4">
        <v>19195</v>
      </c>
    </row>
    <row r="2111" spans="1:4" x14ac:dyDescent="0.25">
      <c r="A2111" s="1">
        <v>44742</v>
      </c>
      <c r="B2111" t="s">
        <v>836</v>
      </c>
      <c r="C2111" t="s">
        <v>837</v>
      </c>
      <c r="D2111" s="4">
        <v>600</v>
      </c>
    </row>
    <row r="2112" spans="1:4" x14ac:dyDescent="0.25">
      <c r="A2112" s="1">
        <v>44742</v>
      </c>
      <c r="B2112" t="s">
        <v>838</v>
      </c>
      <c r="C2112" t="s">
        <v>839</v>
      </c>
      <c r="D2112" s="4">
        <v>3228</v>
      </c>
    </row>
    <row r="2113" spans="1:4" x14ac:dyDescent="0.25">
      <c r="A2113" s="1">
        <v>44742</v>
      </c>
      <c r="B2113" t="s">
        <v>840</v>
      </c>
      <c r="C2113" t="s">
        <v>841</v>
      </c>
      <c r="D2113" s="4">
        <v>15113.880000000001</v>
      </c>
    </row>
    <row r="2114" spans="1:4" x14ac:dyDescent="0.25">
      <c r="A2114" s="1">
        <v>44742</v>
      </c>
      <c r="B2114" t="s">
        <v>842</v>
      </c>
      <c r="C2114" t="s">
        <v>843</v>
      </c>
      <c r="D2114" s="4">
        <v>600</v>
      </c>
    </row>
    <row r="2115" spans="1:4" x14ac:dyDescent="0.25">
      <c r="A2115" s="1">
        <v>44742</v>
      </c>
      <c r="B2115" t="s">
        <v>844</v>
      </c>
      <c r="C2115" t="s">
        <v>845</v>
      </c>
      <c r="D2115" s="4">
        <v>17758.52</v>
      </c>
    </row>
    <row r="2116" spans="1:4" x14ac:dyDescent="0.25">
      <c r="A2116" s="1">
        <v>44742</v>
      </c>
      <c r="B2116" t="s">
        <v>849</v>
      </c>
      <c r="C2116" t="s">
        <v>850</v>
      </c>
      <c r="D2116" s="4">
        <v>9270</v>
      </c>
    </row>
    <row r="2117" spans="1:4" x14ac:dyDescent="0.25">
      <c r="A2117" s="1">
        <v>44742</v>
      </c>
      <c r="B2117" t="s">
        <v>853</v>
      </c>
      <c r="C2117" t="s">
        <v>854</v>
      </c>
      <c r="D2117" s="4">
        <v>4741.46</v>
      </c>
    </row>
    <row r="2118" spans="1:4" x14ac:dyDescent="0.25">
      <c r="A2118" s="1">
        <v>44742</v>
      </c>
      <c r="B2118" t="s">
        <v>857</v>
      </c>
      <c r="C2118" t="s">
        <v>858</v>
      </c>
      <c r="D2118" s="4">
        <v>20835.96</v>
      </c>
    </row>
    <row r="2119" spans="1:4" x14ac:dyDescent="0.25">
      <c r="A2119" s="1">
        <v>44742</v>
      </c>
      <c r="B2119" t="s">
        <v>1254</v>
      </c>
      <c r="C2119" t="s">
        <v>1255</v>
      </c>
      <c r="D2119" s="4">
        <v>9246</v>
      </c>
    </row>
    <row r="2120" spans="1:4" x14ac:dyDescent="0.25">
      <c r="A2120" s="1">
        <v>44742</v>
      </c>
      <c r="B2120" t="s">
        <v>861</v>
      </c>
      <c r="C2120" t="s">
        <v>862</v>
      </c>
      <c r="D2120" s="4">
        <v>30000</v>
      </c>
    </row>
    <row r="2121" spans="1:4" x14ac:dyDescent="0.25">
      <c r="A2121" s="1">
        <v>44742</v>
      </c>
      <c r="B2121" t="s">
        <v>867</v>
      </c>
      <c r="C2121" t="s">
        <v>868</v>
      </c>
      <c r="D2121" s="4">
        <v>13205.17</v>
      </c>
    </row>
    <row r="2122" spans="1:4" x14ac:dyDescent="0.25">
      <c r="A2122" s="1">
        <v>44742</v>
      </c>
      <c r="B2122" t="s">
        <v>869</v>
      </c>
      <c r="C2122" t="s">
        <v>870</v>
      </c>
      <c r="D2122" s="4">
        <v>4484.8</v>
      </c>
    </row>
    <row r="2123" spans="1:4" x14ac:dyDescent="0.25">
      <c r="A2123" s="1">
        <v>44742</v>
      </c>
      <c r="B2123" t="s">
        <v>1503</v>
      </c>
      <c r="C2123" t="s">
        <v>1504</v>
      </c>
      <c r="D2123" s="4">
        <v>451789.09</v>
      </c>
    </row>
    <row r="2124" spans="1:4" x14ac:dyDescent="0.25">
      <c r="A2124" s="1">
        <v>44742</v>
      </c>
      <c r="B2124" t="s">
        <v>1505</v>
      </c>
      <c r="C2124" t="s">
        <v>1506</v>
      </c>
      <c r="D2124" s="4">
        <v>90926.04</v>
      </c>
    </row>
    <row r="2125" spans="1:4" x14ac:dyDescent="0.25">
      <c r="A2125" s="1">
        <v>44742</v>
      </c>
      <c r="B2125" t="s">
        <v>1507</v>
      </c>
      <c r="C2125" t="s">
        <v>1508</v>
      </c>
      <c r="D2125" s="4">
        <v>27446.13</v>
      </c>
    </row>
    <row r="2126" spans="1:4" x14ac:dyDescent="0.25">
      <c r="A2126" s="1">
        <v>44742</v>
      </c>
      <c r="B2126" t="s">
        <v>1509</v>
      </c>
      <c r="C2126" t="s">
        <v>1510</v>
      </c>
      <c r="D2126" s="4">
        <v>2670</v>
      </c>
    </row>
    <row r="2127" spans="1:4" x14ac:dyDescent="0.25">
      <c r="A2127" s="1">
        <v>44742</v>
      </c>
      <c r="B2127" t="s">
        <v>1511</v>
      </c>
      <c r="C2127" t="s">
        <v>1512</v>
      </c>
      <c r="D2127" s="4">
        <v>3077.42</v>
      </c>
    </row>
    <row r="2128" spans="1:4" x14ac:dyDescent="0.25">
      <c r="A2128" s="1">
        <v>44742</v>
      </c>
      <c r="B2128" t="s">
        <v>1513</v>
      </c>
      <c r="C2128" t="s">
        <v>1514</v>
      </c>
      <c r="D2128" s="4">
        <v>18939.18</v>
      </c>
    </row>
    <row r="2129" spans="1:4" x14ac:dyDescent="0.25">
      <c r="A2129" s="1">
        <v>44742</v>
      </c>
      <c r="B2129" t="s">
        <v>1515</v>
      </c>
      <c r="C2129" t="s">
        <v>1516</v>
      </c>
      <c r="D2129" s="4">
        <v>96244.33</v>
      </c>
    </row>
    <row r="2130" spans="1:4" x14ac:dyDescent="0.25">
      <c r="A2130" s="1">
        <v>44742</v>
      </c>
      <c r="B2130" t="s">
        <v>1517</v>
      </c>
      <c r="C2130" t="s">
        <v>1518</v>
      </c>
      <c r="D2130" s="4">
        <v>115514.02</v>
      </c>
    </row>
    <row r="2131" spans="1:4" x14ac:dyDescent="0.25">
      <c r="A2131" s="1">
        <v>44742</v>
      </c>
      <c r="B2131" t="s">
        <v>1519</v>
      </c>
      <c r="C2131" t="s">
        <v>1520</v>
      </c>
      <c r="D2131" s="4">
        <v>13032.029999999999</v>
      </c>
    </row>
    <row r="2132" spans="1:4" x14ac:dyDescent="0.25">
      <c r="A2132" s="1">
        <v>44742</v>
      </c>
      <c r="B2132" t="s">
        <v>1521</v>
      </c>
      <c r="C2132" t="s">
        <v>1522</v>
      </c>
      <c r="D2132" s="4">
        <v>167.82999999999998</v>
      </c>
    </row>
    <row r="2133" spans="1:4" x14ac:dyDescent="0.25">
      <c r="A2133" s="1">
        <v>44742</v>
      </c>
      <c r="B2133" t="s">
        <v>1523</v>
      </c>
      <c r="C2133" t="s">
        <v>1524</v>
      </c>
      <c r="D2133" s="4">
        <v>19104.259999999998</v>
      </c>
    </row>
    <row r="2134" spans="1:4" x14ac:dyDescent="0.25">
      <c r="A2134" s="1">
        <v>44742</v>
      </c>
      <c r="B2134" t="s">
        <v>1525</v>
      </c>
      <c r="C2134" t="s">
        <v>1526</v>
      </c>
      <c r="D2134" s="4">
        <v>719.91000000000008</v>
      </c>
    </row>
    <row r="2135" spans="1:4" x14ac:dyDescent="0.25">
      <c r="A2135" s="1">
        <v>44742</v>
      </c>
      <c r="B2135" t="s">
        <v>1527</v>
      </c>
      <c r="C2135" t="s">
        <v>1528</v>
      </c>
      <c r="D2135" s="4">
        <v>44068</v>
      </c>
    </row>
    <row r="2136" spans="1:4" x14ac:dyDescent="0.25">
      <c r="A2136" s="1">
        <v>44742</v>
      </c>
      <c r="B2136" t="s">
        <v>1529</v>
      </c>
      <c r="C2136" t="s">
        <v>1530</v>
      </c>
      <c r="D2136" s="4">
        <v>24885.48</v>
      </c>
    </row>
    <row r="2137" spans="1:4" x14ac:dyDescent="0.25">
      <c r="A2137" s="1">
        <v>44742</v>
      </c>
      <c r="B2137" t="s">
        <v>1531</v>
      </c>
      <c r="C2137" t="s">
        <v>1532</v>
      </c>
      <c r="D2137" s="4">
        <v>6583.42</v>
      </c>
    </row>
    <row r="2138" spans="1:4" x14ac:dyDescent="0.25">
      <c r="A2138" s="1">
        <v>44742</v>
      </c>
      <c r="B2138" t="s">
        <v>1535</v>
      </c>
      <c r="C2138" t="s">
        <v>1536</v>
      </c>
      <c r="D2138" s="4">
        <v>4608.1100000000006</v>
      </c>
    </row>
    <row r="2139" spans="1:4" x14ac:dyDescent="0.25">
      <c r="A2139" s="1">
        <v>44742</v>
      </c>
      <c r="B2139" t="s">
        <v>1537</v>
      </c>
      <c r="C2139" t="s">
        <v>1538</v>
      </c>
      <c r="D2139" s="4">
        <v>5364.13</v>
      </c>
    </row>
    <row r="2140" spans="1:4" x14ac:dyDescent="0.25">
      <c r="A2140" s="1">
        <v>44742</v>
      </c>
      <c r="B2140" t="s">
        <v>1541</v>
      </c>
      <c r="C2140" t="s">
        <v>1542</v>
      </c>
      <c r="D2140" s="4">
        <v>1924</v>
      </c>
    </row>
    <row r="2141" spans="1:4" x14ac:dyDescent="0.25">
      <c r="A2141" s="1">
        <v>44742</v>
      </c>
      <c r="B2141" t="s">
        <v>1543</v>
      </c>
      <c r="C2141" t="s">
        <v>1544</v>
      </c>
      <c r="D2141" s="4">
        <v>828</v>
      </c>
    </row>
    <row r="2142" spans="1:4" x14ac:dyDescent="0.25">
      <c r="A2142" s="1">
        <v>44742</v>
      </c>
      <c r="B2142" t="s">
        <v>1545</v>
      </c>
      <c r="C2142" t="s">
        <v>1546</v>
      </c>
      <c r="D2142" s="4">
        <v>60</v>
      </c>
    </row>
    <row r="2143" spans="1:4" x14ac:dyDescent="0.25">
      <c r="A2143" s="1">
        <v>44742</v>
      </c>
      <c r="B2143" t="s">
        <v>1547</v>
      </c>
      <c r="C2143" t="s">
        <v>1548</v>
      </c>
      <c r="D2143" s="4">
        <v>420</v>
      </c>
    </row>
    <row r="2144" spans="1:4" x14ac:dyDescent="0.25">
      <c r="A2144" s="1">
        <v>44742</v>
      </c>
      <c r="B2144" t="s">
        <v>1549</v>
      </c>
      <c r="C2144" t="s">
        <v>1550</v>
      </c>
      <c r="D2144" s="4">
        <v>599.99999999999977</v>
      </c>
    </row>
    <row r="2145" spans="1:4" x14ac:dyDescent="0.25">
      <c r="A2145" s="1">
        <v>44742</v>
      </c>
      <c r="B2145" t="s">
        <v>952</v>
      </c>
      <c r="C2145" t="s">
        <v>953</v>
      </c>
      <c r="D2145" s="4">
        <v>222855.58</v>
      </c>
    </row>
    <row r="2146" spans="1:4" x14ac:dyDescent="0.25">
      <c r="A2146" s="1">
        <v>44742</v>
      </c>
      <c r="B2146" t="s">
        <v>961</v>
      </c>
      <c r="C2146" t="s">
        <v>962</v>
      </c>
      <c r="D2146" s="4">
        <v>3060.35</v>
      </c>
    </row>
    <row r="2147" spans="1:4" x14ac:dyDescent="0.25">
      <c r="A2147" s="1">
        <v>44742</v>
      </c>
      <c r="B2147" t="s">
        <v>963</v>
      </c>
      <c r="C2147" t="s">
        <v>964</v>
      </c>
      <c r="D2147" s="4">
        <v>820</v>
      </c>
    </row>
    <row r="2148" spans="1:4" x14ac:dyDescent="0.25">
      <c r="A2148" s="1">
        <v>44742</v>
      </c>
      <c r="B2148" t="s">
        <v>967</v>
      </c>
      <c r="C2148" t="s">
        <v>968</v>
      </c>
      <c r="D2148" s="4">
        <v>2</v>
      </c>
    </row>
    <row r="2149" spans="1:4" x14ac:dyDescent="0.25">
      <c r="A2149" s="1">
        <v>44742</v>
      </c>
      <c r="B2149" t="s">
        <v>971</v>
      </c>
      <c r="C2149" t="s">
        <v>972</v>
      </c>
      <c r="D2149" s="4">
        <v>1176.8499999999999</v>
      </c>
    </row>
    <row r="2150" spans="1:4" x14ac:dyDescent="0.25">
      <c r="A2150" s="1">
        <v>44742</v>
      </c>
      <c r="B2150" t="s">
        <v>973</v>
      </c>
      <c r="C2150" t="s">
        <v>974</v>
      </c>
      <c r="D2150" s="4">
        <v>5740</v>
      </c>
    </row>
    <row r="2151" spans="1:4" x14ac:dyDescent="0.25">
      <c r="A2151" s="1">
        <v>44742</v>
      </c>
      <c r="B2151" t="s">
        <v>977</v>
      </c>
      <c r="C2151" t="s">
        <v>978</v>
      </c>
      <c r="D2151" s="4">
        <v>244</v>
      </c>
    </row>
    <row r="2152" spans="1:4" x14ac:dyDescent="0.25">
      <c r="A2152" s="1">
        <v>44742</v>
      </c>
      <c r="B2152" t="s">
        <v>1262</v>
      </c>
      <c r="C2152" t="s">
        <v>1263</v>
      </c>
      <c r="D2152" s="4">
        <v>55.97</v>
      </c>
    </row>
    <row r="2153" spans="1:4" x14ac:dyDescent="0.25">
      <c r="A2153" s="1">
        <v>44742</v>
      </c>
      <c r="B2153" t="s">
        <v>981</v>
      </c>
      <c r="C2153" t="s">
        <v>982</v>
      </c>
      <c r="D2153" s="4">
        <v>2032.8</v>
      </c>
    </row>
    <row r="2154" spans="1:4" x14ac:dyDescent="0.25">
      <c r="A2154" s="1">
        <v>44742</v>
      </c>
      <c r="B2154" t="s">
        <v>989</v>
      </c>
      <c r="C2154" t="s">
        <v>990</v>
      </c>
      <c r="D2154" s="4">
        <v>1300.5700000000004</v>
      </c>
    </row>
    <row r="2155" spans="1:4" x14ac:dyDescent="0.25">
      <c r="A2155" s="1">
        <v>44742</v>
      </c>
      <c r="B2155" t="s">
        <v>991</v>
      </c>
      <c r="C2155" t="s">
        <v>992</v>
      </c>
      <c r="D2155" s="4">
        <v>649.0300000000002</v>
      </c>
    </row>
    <row r="2156" spans="1:4" x14ac:dyDescent="0.25">
      <c r="A2156" s="1">
        <v>44742</v>
      </c>
      <c r="B2156" t="s">
        <v>993</v>
      </c>
      <c r="C2156" t="s">
        <v>994</v>
      </c>
      <c r="D2156" s="4">
        <v>4322.25</v>
      </c>
    </row>
    <row r="2157" spans="1:4" x14ac:dyDescent="0.25">
      <c r="A2157" s="1">
        <v>44742</v>
      </c>
      <c r="B2157" t="s">
        <v>1001</v>
      </c>
      <c r="C2157" t="s">
        <v>1002</v>
      </c>
      <c r="D2157" s="4">
        <v>19.87999999999397</v>
      </c>
    </row>
    <row r="2158" spans="1:4" x14ac:dyDescent="0.25">
      <c r="A2158" s="1">
        <v>44742</v>
      </c>
      <c r="B2158" t="s">
        <v>1005</v>
      </c>
      <c r="C2158" t="s">
        <v>1006</v>
      </c>
      <c r="D2158" s="4">
        <v>4.1999999999977096</v>
      </c>
    </row>
    <row r="2159" spans="1:4" x14ac:dyDescent="0.25">
      <c r="A2159" s="1">
        <v>44742</v>
      </c>
      <c r="B2159" t="s">
        <v>1007</v>
      </c>
      <c r="C2159" t="s">
        <v>1008</v>
      </c>
      <c r="D2159" s="4">
        <v>2735.7999999999952</v>
      </c>
    </row>
    <row r="2160" spans="1:4" x14ac:dyDescent="0.25">
      <c r="A2160" s="1">
        <v>44742</v>
      </c>
      <c r="B2160" t="s">
        <v>1162</v>
      </c>
      <c r="C2160" t="s">
        <v>1163</v>
      </c>
      <c r="D2160" s="4">
        <v>527.34000000000219</v>
      </c>
    </row>
    <row r="2161" spans="1:4" x14ac:dyDescent="0.25">
      <c r="A2161" s="1">
        <v>44742</v>
      </c>
      <c r="B2161" t="s">
        <v>1264</v>
      </c>
      <c r="C2161" t="s">
        <v>1265</v>
      </c>
      <c r="D2161" s="4">
        <v>7880</v>
      </c>
    </row>
    <row r="2162" spans="1:4" x14ac:dyDescent="0.25">
      <c r="A2162" s="1">
        <v>44742</v>
      </c>
      <c r="B2162" t="s">
        <v>1266</v>
      </c>
      <c r="C2162" t="s">
        <v>1267</v>
      </c>
      <c r="D2162" s="4">
        <v>254.4</v>
      </c>
    </row>
    <row r="2163" spans="1:4" x14ac:dyDescent="0.25">
      <c r="A2163" s="1">
        <v>44742</v>
      </c>
      <c r="B2163" t="s">
        <v>1285</v>
      </c>
      <c r="C2163" t="s">
        <v>1286</v>
      </c>
      <c r="D2163" s="4">
        <v>3341.41</v>
      </c>
    </row>
    <row r="2164" spans="1:4" x14ac:dyDescent="0.25">
      <c r="A2164" s="1">
        <v>44742</v>
      </c>
      <c r="B2164" t="s">
        <v>1017</v>
      </c>
      <c r="C2164" t="s">
        <v>1018</v>
      </c>
      <c r="D2164" s="4">
        <v>8051.9500000000007</v>
      </c>
    </row>
    <row r="2165" spans="1:4" x14ac:dyDescent="0.25">
      <c r="A2165" s="1">
        <v>44742</v>
      </c>
      <c r="B2165" t="s">
        <v>1021</v>
      </c>
      <c r="C2165" t="s">
        <v>1022</v>
      </c>
      <c r="D2165" s="4">
        <v>5599.9800000000005</v>
      </c>
    </row>
    <row r="2166" spans="1:4" x14ac:dyDescent="0.25">
      <c r="A2166" s="1">
        <v>44742</v>
      </c>
      <c r="B2166" t="s">
        <v>1025</v>
      </c>
      <c r="C2166" t="s">
        <v>1026</v>
      </c>
      <c r="D2166" s="4">
        <v>930.88</v>
      </c>
    </row>
    <row r="2167" spans="1:4" x14ac:dyDescent="0.25">
      <c r="A2167" s="1">
        <v>44742</v>
      </c>
      <c r="B2167" t="s">
        <v>1227</v>
      </c>
      <c r="C2167" t="s">
        <v>1228</v>
      </c>
      <c r="D2167" s="4">
        <v>6806.85</v>
      </c>
    </row>
    <row r="2168" spans="1:4" x14ac:dyDescent="0.25">
      <c r="A2168" s="1">
        <v>44742</v>
      </c>
      <c r="B2168" t="s">
        <v>1279</v>
      </c>
      <c r="C2168" t="s">
        <v>1280</v>
      </c>
      <c r="D2168" s="4">
        <v>11.17</v>
      </c>
    </row>
    <row r="2169" spans="1:4" x14ac:dyDescent="0.25">
      <c r="A2169" s="1">
        <v>44742</v>
      </c>
      <c r="B2169" t="s">
        <v>1027</v>
      </c>
      <c r="C2169" t="s">
        <v>1028</v>
      </c>
      <c r="D2169" s="4">
        <v>7.2</v>
      </c>
    </row>
    <row r="2170" spans="1:4" x14ac:dyDescent="0.25">
      <c r="A2170" s="1">
        <v>44742</v>
      </c>
      <c r="B2170" t="s">
        <v>1029</v>
      </c>
      <c r="C2170" t="s">
        <v>1030</v>
      </c>
      <c r="D2170" s="4">
        <v>5735.9499999999989</v>
      </c>
    </row>
    <row r="2171" spans="1:4" x14ac:dyDescent="0.25">
      <c r="A2171" s="1">
        <v>44742</v>
      </c>
      <c r="B2171" t="s">
        <v>35</v>
      </c>
      <c r="C2171" t="s">
        <v>1031</v>
      </c>
      <c r="D2171" s="4">
        <v>5920.25</v>
      </c>
    </row>
    <row r="2172" spans="1:4" x14ac:dyDescent="0.25">
      <c r="A2172" s="1">
        <v>44742</v>
      </c>
      <c r="B2172" t="s">
        <v>27</v>
      </c>
      <c r="C2172" t="s">
        <v>1032</v>
      </c>
      <c r="D2172" s="4">
        <v>-2185302.73</v>
      </c>
    </row>
    <row r="2173" spans="1:4" x14ac:dyDescent="0.25">
      <c r="A2173" s="1">
        <v>44742</v>
      </c>
      <c r="B2173" t="s">
        <v>1035</v>
      </c>
      <c r="C2173" t="s">
        <v>1036</v>
      </c>
      <c r="D2173" s="4">
        <v>-134202.60999999999</v>
      </c>
    </row>
    <row r="2174" spans="1:4" x14ac:dyDescent="0.25">
      <c r="A2174" s="1">
        <v>44742</v>
      </c>
      <c r="B2174" t="s">
        <v>28</v>
      </c>
      <c r="C2174" t="s">
        <v>1039</v>
      </c>
      <c r="D2174" s="4">
        <v>-128432.11999999994</v>
      </c>
    </row>
    <row r="2175" spans="1:4" x14ac:dyDescent="0.25">
      <c r="A2175" s="1">
        <v>44742</v>
      </c>
      <c r="B2175" t="s">
        <v>29</v>
      </c>
      <c r="C2175" t="s">
        <v>1040</v>
      </c>
      <c r="D2175" s="4">
        <v>-3535.3899999999981</v>
      </c>
    </row>
    <row r="2176" spans="1:4" x14ac:dyDescent="0.25">
      <c r="A2176" s="1">
        <v>44742</v>
      </c>
      <c r="B2176" t="s">
        <v>1041</v>
      </c>
      <c r="C2176" t="s">
        <v>1042</v>
      </c>
      <c r="D2176" s="4">
        <v>-96141.839999999982</v>
      </c>
    </row>
    <row r="2177" spans="1:4" x14ac:dyDescent="0.25">
      <c r="A2177" s="1">
        <v>44742</v>
      </c>
      <c r="B2177" t="s">
        <v>30</v>
      </c>
      <c r="C2177" t="s">
        <v>1229</v>
      </c>
      <c r="D2177" s="4">
        <v>-268586.33999999997</v>
      </c>
    </row>
    <row r="2178" spans="1:4" x14ac:dyDescent="0.25">
      <c r="A2178" s="1">
        <v>44742</v>
      </c>
      <c r="B2178" t="s">
        <v>32</v>
      </c>
      <c r="C2178" t="s">
        <v>1268</v>
      </c>
      <c r="D2178" s="4">
        <v>-18019.05</v>
      </c>
    </row>
    <row r="2179" spans="1:4" x14ac:dyDescent="0.25">
      <c r="A2179" s="1">
        <v>44742</v>
      </c>
      <c r="B2179" t="s">
        <v>33</v>
      </c>
      <c r="C2179" t="s">
        <v>1043</v>
      </c>
      <c r="D2179" s="4">
        <v>-386.89999999999964</v>
      </c>
    </row>
    <row r="2180" spans="1:4" x14ac:dyDescent="0.25">
      <c r="A2180" s="1">
        <v>44742</v>
      </c>
      <c r="B2180" t="s">
        <v>34</v>
      </c>
      <c r="C2180" t="s">
        <v>1044</v>
      </c>
      <c r="D2180" s="4">
        <v>-56129.020000000004</v>
      </c>
    </row>
    <row r="2181" spans="1:4" x14ac:dyDescent="0.25">
      <c r="A2181" s="1">
        <v>44742</v>
      </c>
      <c r="B2181" t="s">
        <v>1047</v>
      </c>
      <c r="C2181" t="s">
        <v>1048</v>
      </c>
      <c r="D2181" s="4">
        <v>-255483.9</v>
      </c>
    </row>
    <row r="2182" spans="1:4" x14ac:dyDescent="0.25">
      <c r="A2182" s="1">
        <v>44742</v>
      </c>
      <c r="B2182" t="s">
        <v>25</v>
      </c>
      <c r="C2182" t="s">
        <v>1049</v>
      </c>
      <c r="D2182" s="4">
        <v>-869718.59000000032</v>
      </c>
    </row>
    <row r="2183" spans="1:4" x14ac:dyDescent="0.25">
      <c r="A2183" s="1">
        <v>44742</v>
      </c>
      <c r="B2183" t="s">
        <v>1062</v>
      </c>
      <c r="C2183" t="s">
        <v>1063</v>
      </c>
      <c r="D2183" s="4">
        <v>-0.03</v>
      </c>
    </row>
    <row r="2184" spans="1:4" x14ac:dyDescent="0.25">
      <c r="A2184" s="1">
        <v>44742</v>
      </c>
      <c r="B2184" t="s">
        <v>1066</v>
      </c>
      <c r="C2184" t="s">
        <v>1067</v>
      </c>
      <c r="D2184" s="4">
        <v>-10.840000000000298</v>
      </c>
    </row>
    <row r="2185" spans="1:4" x14ac:dyDescent="0.25">
      <c r="A2185" s="1">
        <v>44742</v>
      </c>
      <c r="B2185" t="s">
        <v>1287</v>
      </c>
      <c r="C2185" t="s">
        <v>1288</v>
      </c>
      <c r="D2185" s="4">
        <v>-15.08</v>
      </c>
    </row>
    <row r="2186" spans="1:4" x14ac:dyDescent="0.25">
      <c r="A2186" s="1">
        <v>44742</v>
      </c>
      <c r="B2186" t="s">
        <v>1068</v>
      </c>
      <c r="C2186" t="s">
        <v>1069</v>
      </c>
      <c r="D2186" s="4">
        <v>-155.74</v>
      </c>
    </row>
    <row r="2187" spans="1:4" x14ac:dyDescent="0.25">
      <c r="A2187" s="1">
        <v>44742</v>
      </c>
      <c r="B2187" t="s">
        <v>1168</v>
      </c>
      <c r="C2187" t="s">
        <v>1169</v>
      </c>
      <c r="D2187" s="4">
        <v>-3681.2799999999997</v>
      </c>
    </row>
    <row r="2188" spans="1:4" x14ac:dyDescent="0.25">
      <c r="A2188" s="1">
        <v>44742</v>
      </c>
      <c r="B2188" t="s">
        <v>1080</v>
      </c>
      <c r="C2188" t="s">
        <v>1081</v>
      </c>
      <c r="D2188" s="4">
        <v>-4292.37</v>
      </c>
    </row>
    <row r="2189" spans="1:4" x14ac:dyDescent="0.25">
      <c r="A2189" s="1">
        <v>44742</v>
      </c>
      <c r="B2189" t="s">
        <v>1082</v>
      </c>
      <c r="C2189" t="s">
        <v>1083</v>
      </c>
      <c r="D2189" s="4">
        <v>-63.55</v>
      </c>
    </row>
    <row r="2190" spans="1:4" x14ac:dyDescent="0.25">
      <c r="A2190" s="1">
        <v>44742</v>
      </c>
      <c r="B2190" t="s">
        <v>1172</v>
      </c>
      <c r="C2190" t="s">
        <v>1173</v>
      </c>
      <c r="D2190" s="4">
        <v>-191371.83000000002</v>
      </c>
    </row>
    <row r="2191" spans="1:4" x14ac:dyDescent="0.25">
      <c r="A2191" s="1">
        <v>44742</v>
      </c>
      <c r="B2191" t="s">
        <v>1281</v>
      </c>
      <c r="C2191" t="s">
        <v>1282</v>
      </c>
      <c r="D2191" s="4">
        <v>-20</v>
      </c>
    </row>
    <row r="2192" spans="1:4" x14ac:dyDescent="0.25">
      <c r="A2192" s="1">
        <v>44742</v>
      </c>
      <c r="B2192" t="s">
        <v>1101</v>
      </c>
      <c r="C2192" t="s">
        <v>1102</v>
      </c>
      <c r="D2192" s="4">
        <v>-105.25999999999999</v>
      </c>
    </row>
    <row r="2193" spans="1:4" x14ac:dyDescent="0.25">
      <c r="A2193" s="1">
        <v>44742</v>
      </c>
      <c r="B2193" t="s">
        <v>570</v>
      </c>
      <c r="C2193" t="s">
        <v>571</v>
      </c>
      <c r="D2193" s="4">
        <v>10000</v>
      </c>
    </row>
    <row r="2194" spans="1:4" x14ac:dyDescent="0.25">
      <c r="A2194" s="1">
        <v>44742</v>
      </c>
      <c r="B2194" t="s">
        <v>576</v>
      </c>
      <c r="C2194" t="s">
        <v>577</v>
      </c>
      <c r="D2194" s="4">
        <v>6343</v>
      </c>
    </row>
    <row r="2195" spans="1:4" x14ac:dyDescent="0.25">
      <c r="A2195" s="1">
        <v>44742</v>
      </c>
      <c r="B2195" t="s">
        <v>580</v>
      </c>
      <c r="C2195" t="s">
        <v>581</v>
      </c>
      <c r="D2195" s="4">
        <v>57925</v>
      </c>
    </row>
    <row r="2196" spans="1:4" x14ac:dyDescent="0.25">
      <c r="A2196" s="1">
        <v>44742</v>
      </c>
      <c r="B2196" t="s">
        <v>584</v>
      </c>
      <c r="C2196" t="s">
        <v>585</v>
      </c>
      <c r="D2196" s="4">
        <v>100000</v>
      </c>
    </row>
    <row r="2197" spans="1:4" x14ac:dyDescent="0.25">
      <c r="A2197" s="1">
        <v>44742</v>
      </c>
      <c r="B2197" t="s">
        <v>588</v>
      </c>
      <c r="C2197" t="s">
        <v>589</v>
      </c>
      <c r="D2197" s="4">
        <v>168277.53</v>
      </c>
    </row>
    <row r="2198" spans="1:4" x14ac:dyDescent="0.25">
      <c r="A2198" s="1">
        <v>44742</v>
      </c>
      <c r="B2198" t="s">
        <v>592</v>
      </c>
      <c r="C2198" t="s">
        <v>593</v>
      </c>
      <c r="D2198" s="4">
        <v>87545.25</v>
      </c>
    </row>
    <row r="2199" spans="1:4" x14ac:dyDescent="0.25">
      <c r="A2199" s="1">
        <v>44742</v>
      </c>
      <c r="B2199" t="s">
        <v>597</v>
      </c>
      <c r="C2199" t="s">
        <v>598</v>
      </c>
      <c r="D2199" s="4">
        <v>693957.03</v>
      </c>
    </row>
    <row r="2200" spans="1:4" x14ac:dyDescent="0.25">
      <c r="A2200" s="1">
        <v>44742</v>
      </c>
      <c r="B2200" t="s">
        <v>601</v>
      </c>
      <c r="C2200" t="s">
        <v>602</v>
      </c>
      <c r="D2200" s="4">
        <v>104261.51</v>
      </c>
    </row>
    <row r="2201" spans="1:4" x14ac:dyDescent="0.25">
      <c r="A2201" s="1">
        <v>44742</v>
      </c>
      <c r="B2201" t="s">
        <v>605</v>
      </c>
      <c r="C2201" t="s">
        <v>606</v>
      </c>
      <c r="D2201" s="4">
        <v>204582.74</v>
      </c>
    </row>
    <row r="2202" spans="1:4" x14ac:dyDescent="0.25">
      <c r="A2202" s="1">
        <v>44742</v>
      </c>
      <c r="B2202" t="s">
        <v>611</v>
      </c>
      <c r="C2202" t="s">
        <v>612</v>
      </c>
      <c r="D2202" s="4">
        <v>229871.05000000002</v>
      </c>
    </row>
    <row r="2203" spans="1:4" x14ac:dyDescent="0.25">
      <c r="A2203" s="1">
        <v>44742</v>
      </c>
      <c r="B2203" t="s">
        <v>617</v>
      </c>
      <c r="C2203" t="s">
        <v>618</v>
      </c>
      <c r="D2203" s="4">
        <v>76799.930000000008</v>
      </c>
    </row>
    <row r="2204" spans="1:4" x14ac:dyDescent="0.25">
      <c r="A2204" s="1">
        <v>44742</v>
      </c>
      <c r="B2204" t="s">
        <v>621</v>
      </c>
      <c r="C2204" t="s">
        <v>622</v>
      </c>
      <c r="D2204" s="4">
        <v>16409.09</v>
      </c>
    </row>
    <row r="2205" spans="1:4" x14ac:dyDescent="0.25">
      <c r="A2205" s="1">
        <v>44742</v>
      </c>
      <c r="B2205" t="s">
        <v>625</v>
      </c>
      <c r="C2205" t="s">
        <v>626</v>
      </c>
      <c r="D2205" s="4">
        <v>94542.99</v>
      </c>
    </row>
    <row r="2206" spans="1:4" x14ac:dyDescent="0.25">
      <c r="A2206" s="1">
        <v>44742</v>
      </c>
      <c r="B2206" t="s">
        <v>629</v>
      </c>
      <c r="C2206" t="s">
        <v>630</v>
      </c>
      <c r="D2206" s="4">
        <v>2625</v>
      </c>
    </row>
    <row r="2207" spans="1:4" x14ac:dyDescent="0.25">
      <c r="A2207" s="1">
        <v>44742</v>
      </c>
      <c r="B2207" t="s">
        <v>48</v>
      </c>
      <c r="C2207" t="s">
        <v>49</v>
      </c>
      <c r="D2207" s="4">
        <v>340</v>
      </c>
    </row>
    <row r="2208" spans="1:4" x14ac:dyDescent="0.25">
      <c r="A2208" s="1">
        <v>44742</v>
      </c>
      <c r="B2208" t="s">
        <v>53</v>
      </c>
      <c r="C2208" t="s">
        <v>54</v>
      </c>
      <c r="D2208" s="4">
        <v>2500</v>
      </c>
    </row>
    <row r="2209" spans="1:4" x14ac:dyDescent="0.25">
      <c r="A2209" s="1">
        <v>44742</v>
      </c>
      <c r="B2209" t="s">
        <v>57</v>
      </c>
      <c r="C2209" t="s">
        <v>58</v>
      </c>
      <c r="D2209" s="4">
        <v>250</v>
      </c>
    </row>
    <row r="2210" spans="1:4" x14ac:dyDescent="0.25">
      <c r="A2210" s="1">
        <v>44742</v>
      </c>
      <c r="B2210" t="s">
        <v>61</v>
      </c>
      <c r="C2210" t="s">
        <v>62</v>
      </c>
      <c r="D2210" s="4">
        <v>997500</v>
      </c>
    </row>
    <row r="2211" spans="1:4" x14ac:dyDescent="0.25">
      <c r="A2211" s="1">
        <v>44742</v>
      </c>
      <c r="B2211" t="s">
        <v>64</v>
      </c>
      <c r="C2211" t="s">
        <v>65</v>
      </c>
      <c r="D2211" s="4">
        <v>5870.22</v>
      </c>
    </row>
    <row r="2212" spans="1:4" x14ac:dyDescent="0.25">
      <c r="A2212" s="1">
        <v>44742</v>
      </c>
      <c r="B2212" t="s">
        <v>66</v>
      </c>
      <c r="C2212" t="s">
        <v>67</v>
      </c>
      <c r="D2212" s="4">
        <v>146905.12</v>
      </c>
    </row>
    <row r="2213" spans="1:4" x14ac:dyDescent="0.25">
      <c r="A2213" s="1">
        <v>44742</v>
      </c>
      <c r="B2213" t="s">
        <v>139</v>
      </c>
      <c r="C2213" t="s">
        <v>654</v>
      </c>
      <c r="D2213" s="4">
        <v>153350</v>
      </c>
    </row>
    <row r="2214" spans="1:4" x14ac:dyDescent="0.25">
      <c r="A2214" s="1">
        <v>44742</v>
      </c>
      <c r="B2214" t="s">
        <v>143</v>
      </c>
      <c r="C2214" t="s">
        <v>662</v>
      </c>
      <c r="D2214" s="4">
        <v>1112968</v>
      </c>
    </row>
    <row r="2215" spans="1:4" x14ac:dyDescent="0.25">
      <c r="A2215" s="1">
        <v>44742</v>
      </c>
      <c r="B2215" t="s">
        <v>665</v>
      </c>
      <c r="C2215" t="s">
        <v>666</v>
      </c>
      <c r="D2215" s="4">
        <v>727864.28999999235</v>
      </c>
    </row>
    <row r="2216" spans="1:4" x14ac:dyDescent="0.25">
      <c r="A2216" s="1">
        <v>44742</v>
      </c>
      <c r="B2216" t="s">
        <v>670</v>
      </c>
      <c r="C2216" t="s">
        <v>671</v>
      </c>
      <c r="D2216" s="4">
        <v>17818.120000000024</v>
      </c>
    </row>
    <row r="2217" spans="1:4" x14ac:dyDescent="0.25">
      <c r="A2217" s="1">
        <v>44742</v>
      </c>
      <c r="B2217" t="s">
        <v>674</v>
      </c>
      <c r="C2217" t="s">
        <v>675</v>
      </c>
      <c r="D2217" s="4">
        <v>2379.9999999999418</v>
      </c>
    </row>
    <row r="2218" spans="1:4" x14ac:dyDescent="0.25">
      <c r="A2218" s="1">
        <v>44742</v>
      </c>
      <c r="B2218" t="s">
        <v>687</v>
      </c>
      <c r="C2218" t="s">
        <v>688</v>
      </c>
      <c r="D2218" s="4">
        <v>193.35</v>
      </c>
    </row>
    <row r="2219" spans="1:4" x14ac:dyDescent="0.25">
      <c r="A2219" s="1">
        <v>44742</v>
      </c>
      <c r="B2219" t="s">
        <v>1184</v>
      </c>
      <c r="C2219" t="s">
        <v>1185</v>
      </c>
      <c r="D2219" s="4">
        <v>109597.23999999999</v>
      </c>
    </row>
    <row r="2220" spans="1:4" x14ac:dyDescent="0.25">
      <c r="A2220" s="1">
        <v>44742</v>
      </c>
      <c r="B2220" t="s">
        <v>700</v>
      </c>
      <c r="C2220" t="s">
        <v>701</v>
      </c>
      <c r="D2220" s="4">
        <v>652.31999999999834</v>
      </c>
    </row>
    <row r="2221" spans="1:4" x14ac:dyDescent="0.25">
      <c r="A2221" s="1">
        <v>44742</v>
      </c>
      <c r="B2221" t="s">
        <v>710</v>
      </c>
      <c r="C2221" t="s">
        <v>711</v>
      </c>
      <c r="D2221" s="4">
        <v>20097.71</v>
      </c>
    </row>
    <row r="2222" spans="1:4" x14ac:dyDescent="0.25">
      <c r="A2222" s="1">
        <v>44742</v>
      </c>
      <c r="B2222" t="s">
        <v>1186</v>
      </c>
      <c r="C2222" t="s">
        <v>1187</v>
      </c>
      <c r="D2222" s="4">
        <v>2378</v>
      </c>
    </row>
    <row r="2223" spans="1:4" x14ac:dyDescent="0.25">
      <c r="A2223" s="1">
        <v>44742</v>
      </c>
      <c r="B2223" t="s">
        <v>723</v>
      </c>
      <c r="C2223" t="s">
        <v>724</v>
      </c>
      <c r="D2223" s="4">
        <v>11106.780000000012</v>
      </c>
    </row>
    <row r="2224" spans="1:4" x14ac:dyDescent="0.25">
      <c r="A2224" s="1">
        <v>44742</v>
      </c>
      <c r="B2224" t="s">
        <v>728</v>
      </c>
      <c r="C2224" t="s">
        <v>729</v>
      </c>
      <c r="D2224" s="4">
        <v>2796.9300000000658</v>
      </c>
    </row>
    <row r="2225" spans="1:4" x14ac:dyDescent="0.25">
      <c r="A2225" s="1">
        <v>44742</v>
      </c>
      <c r="B2225" t="s">
        <v>736</v>
      </c>
      <c r="C2225" t="s">
        <v>737</v>
      </c>
      <c r="D2225" s="4">
        <v>57657</v>
      </c>
    </row>
    <row r="2226" spans="1:4" x14ac:dyDescent="0.25">
      <c r="A2226" s="1">
        <v>44742</v>
      </c>
      <c r="B2226" t="s">
        <v>744</v>
      </c>
      <c r="C2226" t="s">
        <v>745</v>
      </c>
      <c r="D2226" s="4">
        <v>342.37000000002962</v>
      </c>
    </row>
    <row r="2227" spans="1:4" x14ac:dyDescent="0.25">
      <c r="A2227" s="1">
        <v>44742</v>
      </c>
      <c r="B2227" t="s">
        <v>749</v>
      </c>
      <c r="C2227" t="s">
        <v>750</v>
      </c>
      <c r="D2227" s="4">
        <v>1455.0300000000134</v>
      </c>
    </row>
    <row r="2228" spans="1:4" x14ac:dyDescent="0.25">
      <c r="A2228" s="1">
        <v>44742</v>
      </c>
      <c r="B2228" t="s">
        <v>753</v>
      </c>
      <c r="C2228" t="s">
        <v>754</v>
      </c>
      <c r="D2228" s="4">
        <v>44956.770000000004</v>
      </c>
    </row>
    <row r="2229" spans="1:4" x14ac:dyDescent="0.25">
      <c r="A2229" s="1">
        <v>44742</v>
      </c>
      <c r="B2229" t="s">
        <v>761</v>
      </c>
      <c r="C2229" t="s">
        <v>762</v>
      </c>
      <c r="D2229" s="4">
        <v>256.87999999999818</v>
      </c>
    </row>
    <row r="2230" spans="1:4" x14ac:dyDescent="0.25">
      <c r="A2230" s="1">
        <v>44742</v>
      </c>
      <c r="B2230" t="s">
        <v>765</v>
      </c>
      <c r="C2230" t="s">
        <v>766</v>
      </c>
      <c r="D2230" s="4">
        <v>53.55</v>
      </c>
    </row>
    <row r="2231" spans="1:4" x14ac:dyDescent="0.25">
      <c r="A2231" s="1">
        <v>44742</v>
      </c>
      <c r="B2231" t="s">
        <v>1188</v>
      </c>
      <c r="C2231" t="s">
        <v>1189</v>
      </c>
      <c r="D2231" s="4">
        <v>1091.8000000000002</v>
      </c>
    </row>
    <row r="2232" spans="1:4" x14ac:dyDescent="0.25">
      <c r="A2232" s="1">
        <v>44742</v>
      </c>
      <c r="B2232" t="s">
        <v>1190</v>
      </c>
      <c r="C2232" t="s">
        <v>1191</v>
      </c>
      <c r="D2232" s="4">
        <v>77.849999999999994</v>
      </c>
    </row>
    <row r="2233" spans="1:4" x14ac:dyDescent="0.25">
      <c r="A2233" s="1">
        <v>44742</v>
      </c>
      <c r="B2233" t="s">
        <v>783</v>
      </c>
      <c r="C2233" t="s">
        <v>784</v>
      </c>
      <c r="D2233" s="4">
        <v>1119.9999999999986</v>
      </c>
    </row>
    <row r="2234" spans="1:4" x14ac:dyDescent="0.25">
      <c r="A2234" s="1">
        <v>44742</v>
      </c>
      <c r="B2234" t="s">
        <v>68</v>
      </c>
      <c r="C2234" t="s">
        <v>69</v>
      </c>
      <c r="D2234" s="4">
        <v>7477.2300000000005</v>
      </c>
    </row>
    <row r="2235" spans="1:4" x14ac:dyDescent="0.25">
      <c r="A2235" s="1">
        <v>44742</v>
      </c>
      <c r="B2235" t="s">
        <v>70</v>
      </c>
      <c r="C2235" t="s">
        <v>71</v>
      </c>
      <c r="D2235" s="4">
        <v>2854.9749999995402</v>
      </c>
    </row>
    <row r="2236" spans="1:4" x14ac:dyDescent="0.25">
      <c r="A2236" s="1">
        <v>44742</v>
      </c>
      <c r="B2236" t="s">
        <v>72</v>
      </c>
      <c r="C2236" t="s">
        <v>73</v>
      </c>
      <c r="D2236" s="4">
        <v>3717.96</v>
      </c>
    </row>
    <row r="2237" spans="1:4" x14ac:dyDescent="0.25">
      <c r="A2237" s="1">
        <v>44742</v>
      </c>
      <c r="B2237" t="s">
        <v>78</v>
      </c>
      <c r="C2237" t="s">
        <v>79</v>
      </c>
      <c r="D2237" s="4">
        <v>603280.00000000547</v>
      </c>
    </row>
    <row r="2238" spans="1:4" x14ac:dyDescent="0.25">
      <c r="A2238" s="1">
        <v>44742</v>
      </c>
      <c r="B2238" t="s">
        <v>80</v>
      </c>
      <c r="C2238" t="s">
        <v>81</v>
      </c>
      <c r="D2238" s="4">
        <v>463570.05999999994</v>
      </c>
    </row>
    <row r="2239" spans="1:4" x14ac:dyDescent="0.25">
      <c r="A2239" s="1">
        <v>44742</v>
      </c>
      <c r="B2239" t="s">
        <v>810</v>
      </c>
      <c r="C2239" t="s">
        <v>811</v>
      </c>
      <c r="D2239" s="4">
        <v>103.4100000000069</v>
      </c>
    </row>
    <row r="2240" spans="1:4" x14ac:dyDescent="0.25">
      <c r="A2240" s="1">
        <v>44742</v>
      </c>
      <c r="B2240" t="s">
        <v>82</v>
      </c>
      <c r="C2240" t="s">
        <v>83</v>
      </c>
      <c r="D2240" s="4">
        <v>102773.58</v>
      </c>
    </row>
    <row r="2241" spans="1:4" x14ac:dyDescent="0.25">
      <c r="A2241" s="1">
        <v>44742</v>
      </c>
      <c r="B2241" t="s">
        <v>84</v>
      </c>
      <c r="C2241" t="s">
        <v>85</v>
      </c>
      <c r="D2241" s="4">
        <v>489555.24000000267</v>
      </c>
    </row>
    <row r="2242" spans="1:4" x14ac:dyDescent="0.25">
      <c r="A2242" s="1">
        <v>44742</v>
      </c>
      <c r="B2242" t="s">
        <v>86</v>
      </c>
      <c r="C2242" t="s">
        <v>87</v>
      </c>
      <c r="D2242" s="4">
        <v>108988.65000000001</v>
      </c>
    </row>
    <row r="2243" spans="1:4" x14ac:dyDescent="0.25">
      <c r="A2243" s="1">
        <v>44742</v>
      </c>
      <c r="B2243" t="s">
        <v>88</v>
      </c>
      <c r="C2243" t="s">
        <v>89</v>
      </c>
      <c r="D2243" s="4">
        <v>194700.14000000031</v>
      </c>
    </row>
    <row r="2244" spans="1:4" x14ac:dyDescent="0.25">
      <c r="A2244" s="1">
        <v>44742</v>
      </c>
      <c r="B2244" t="s">
        <v>90</v>
      </c>
      <c r="C2244" t="s">
        <v>91</v>
      </c>
      <c r="D2244" s="4">
        <v>51706.169999999991</v>
      </c>
    </row>
    <row r="2245" spans="1:4" x14ac:dyDescent="0.25">
      <c r="A2245" s="1">
        <v>44742</v>
      </c>
      <c r="B2245" t="s">
        <v>92</v>
      </c>
      <c r="C2245" t="s">
        <v>93</v>
      </c>
      <c r="D2245" s="4">
        <v>233375.53000000006</v>
      </c>
    </row>
    <row r="2246" spans="1:4" x14ac:dyDescent="0.25">
      <c r="A2246" s="1">
        <v>44742</v>
      </c>
      <c r="B2246" t="s">
        <v>94</v>
      </c>
      <c r="C2246" t="s">
        <v>95</v>
      </c>
      <c r="D2246" s="4">
        <v>35390.000000000007</v>
      </c>
    </row>
    <row r="2247" spans="1:4" x14ac:dyDescent="0.25">
      <c r="A2247" s="1">
        <v>44742</v>
      </c>
      <c r="B2247" t="s">
        <v>96</v>
      </c>
      <c r="C2247" t="s">
        <v>97</v>
      </c>
      <c r="D2247" s="4">
        <v>128205.11999999998</v>
      </c>
    </row>
    <row r="2248" spans="1:4" x14ac:dyDescent="0.25">
      <c r="A2248" s="1">
        <v>44742</v>
      </c>
      <c r="B2248" t="s">
        <v>98</v>
      </c>
      <c r="C2248" t="s">
        <v>99</v>
      </c>
      <c r="D2248" s="4">
        <v>13760.79</v>
      </c>
    </row>
    <row r="2249" spans="1:4" x14ac:dyDescent="0.25">
      <c r="A2249" s="1">
        <v>44742</v>
      </c>
      <c r="B2249" t="s">
        <v>100</v>
      </c>
      <c r="C2249" t="s">
        <v>101</v>
      </c>
      <c r="D2249" s="4">
        <v>1000153.42</v>
      </c>
    </row>
    <row r="2250" spans="1:4" x14ac:dyDescent="0.25">
      <c r="A2250" s="1">
        <v>44742</v>
      </c>
      <c r="B2250" t="s">
        <v>108</v>
      </c>
      <c r="C2250" t="s">
        <v>109</v>
      </c>
      <c r="D2250" s="4">
        <v>3000000</v>
      </c>
    </row>
    <row r="2251" spans="1:4" x14ac:dyDescent="0.25">
      <c r="A2251" s="1">
        <v>44742</v>
      </c>
      <c r="B2251" t="s">
        <v>1232</v>
      </c>
      <c r="C2251" t="s">
        <v>1233</v>
      </c>
      <c r="D2251" s="4">
        <v>4.9999979892163537E-3</v>
      </c>
    </row>
    <row r="2252" spans="1:4" x14ac:dyDescent="0.25">
      <c r="A2252" s="1">
        <v>44742</v>
      </c>
      <c r="B2252" t="s">
        <v>846</v>
      </c>
      <c r="C2252" t="s">
        <v>847</v>
      </c>
      <c r="D2252" s="4">
        <v>-7549.9999999999982</v>
      </c>
    </row>
    <row r="2253" spans="1:4" x14ac:dyDescent="0.25">
      <c r="A2253" s="1">
        <v>44742</v>
      </c>
      <c r="B2253" t="s">
        <v>851</v>
      </c>
      <c r="C2253" t="s">
        <v>852</v>
      </c>
      <c r="D2253" s="4">
        <v>-100000</v>
      </c>
    </row>
    <row r="2254" spans="1:4" x14ac:dyDescent="0.25">
      <c r="A2254" s="1">
        <v>44742</v>
      </c>
      <c r="B2254" t="s">
        <v>855</v>
      </c>
      <c r="C2254" t="s">
        <v>856</v>
      </c>
      <c r="D2254" s="4">
        <v>-800000</v>
      </c>
    </row>
    <row r="2255" spans="1:4" x14ac:dyDescent="0.25">
      <c r="A2255" s="1">
        <v>44742</v>
      </c>
      <c r="B2255" t="s">
        <v>859</v>
      </c>
      <c r="C2255" t="s">
        <v>860</v>
      </c>
      <c r="D2255" s="4">
        <v>-62928.91</v>
      </c>
    </row>
    <row r="2256" spans="1:4" x14ac:dyDescent="0.25">
      <c r="A2256" s="1">
        <v>44742</v>
      </c>
      <c r="B2256" t="s">
        <v>1192</v>
      </c>
      <c r="C2256" t="s">
        <v>1193</v>
      </c>
      <c r="D2256" s="4">
        <v>-129334.12</v>
      </c>
    </row>
    <row r="2257" spans="1:4" x14ac:dyDescent="0.25">
      <c r="A2257" s="1">
        <v>44742</v>
      </c>
      <c r="B2257" t="s">
        <v>865</v>
      </c>
      <c r="C2257" t="s">
        <v>866</v>
      </c>
      <c r="D2257" s="4">
        <v>-86282.830000000016</v>
      </c>
    </row>
    <row r="2258" spans="1:4" x14ac:dyDescent="0.25">
      <c r="A2258" s="1">
        <v>44742</v>
      </c>
      <c r="B2258" t="s">
        <v>871</v>
      </c>
      <c r="C2258" t="s">
        <v>872</v>
      </c>
      <c r="D2258" s="4">
        <v>-83370.91</v>
      </c>
    </row>
    <row r="2259" spans="1:4" x14ac:dyDescent="0.25">
      <c r="A2259" s="1">
        <v>44742</v>
      </c>
      <c r="B2259" t="s">
        <v>873</v>
      </c>
      <c r="C2259" t="s">
        <v>874</v>
      </c>
      <c r="D2259" s="4">
        <v>-187948.01</v>
      </c>
    </row>
    <row r="2260" spans="1:4" x14ac:dyDescent="0.25">
      <c r="A2260" s="1">
        <v>44742</v>
      </c>
      <c r="B2260" t="s">
        <v>875</v>
      </c>
      <c r="C2260" t="s">
        <v>876</v>
      </c>
      <c r="D2260" s="4">
        <v>-95239.54</v>
      </c>
    </row>
    <row r="2261" spans="1:4" x14ac:dyDescent="0.25">
      <c r="A2261" s="1">
        <v>44742</v>
      </c>
      <c r="B2261" t="s">
        <v>877</v>
      </c>
      <c r="C2261" t="s">
        <v>878</v>
      </c>
      <c r="D2261" s="4">
        <v>-917.25</v>
      </c>
    </row>
    <row r="2262" spans="1:4" x14ac:dyDescent="0.25">
      <c r="A2262" s="1">
        <v>44742</v>
      </c>
      <c r="B2262" t="s">
        <v>879</v>
      </c>
      <c r="C2262" t="s">
        <v>880</v>
      </c>
      <c r="D2262" s="4">
        <v>-40340.58</v>
      </c>
    </row>
    <row r="2263" spans="1:4" x14ac:dyDescent="0.25">
      <c r="A2263" s="1">
        <v>44742</v>
      </c>
      <c r="B2263" t="s">
        <v>881</v>
      </c>
      <c r="C2263" t="s">
        <v>882</v>
      </c>
      <c r="D2263" s="4">
        <v>-14767.59</v>
      </c>
    </row>
    <row r="2264" spans="1:4" x14ac:dyDescent="0.25">
      <c r="A2264" s="1">
        <v>44742</v>
      </c>
      <c r="B2264" t="s">
        <v>883</v>
      </c>
      <c r="C2264" t="s">
        <v>884</v>
      </c>
      <c r="D2264" s="4">
        <v>-25739.86</v>
      </c>
    </row>
    <row r="2265" spans="1:4" x14ac:dyDescent="0.25">
      <c r="A2265" s="1">
        <v>44742</v>
      </c>
      <c r="B2265" t="s">
        <v>885</v>
      </c>
      <c r="C2265" t="s">
        <v>886</v>
      </c>
      <c r="D2265" s="4">
        <v>-6081.13</v>
      </c>
    </row>
    <row r="2266" spans="1:4" x14ac:dyDescent="0.25">
      <c r="A2266" s="1">
        <v>44742</v>
      </c>
      <c r="B2266" t="s">
        <v>887</v>
      </c>
      <c r="C2266" t="s">
        <v>888</v>
      </c>
      <c r="D2266" s="4">
        <v>-10000</v>
      </c>
    </row>
    <row r="2267" spans="1:4" x14ac:dyDescent="0.25">
      <c r="A2267" s="1">
        <v>44742</v>
      </c>
      <c r="B2267" t="s">
        <v>889</v>
      </c>
      <c r="C2267" t="s">
        <v>890</v>
      </c>
      <c r="D2267" s="4">
        <v>-30000</v>
      </c>
    </row>
    <row r="2268" spans="1:4" x14ac:dyDescent="0.25">
      <c r="A2268" s="1">
        <v>44742</v>
      </c>
      <c r="B2268" t="s">
        <v>891</v>
      </c>
      <c r="C2268" t="s">
        <v>892</v>
      </c>
      <c r="D2268" s="4">
        <v>-2743</v>
      </c>
    </row>
    <row r="2269" spans="1:4" x14ac:dyDescent="0.25">
      <c r="A2269" s="1">
        <v>44742</v>
      </c>
      <c r="B2269" t="s">
        <v>893</v>
      </c>
      <c r="C2269" t="s">
        <v>894</v>
      </c>
      <c r="D2269" s="4">
        <v>-97540.050000000017</v>
      </c>
    </row>
    <row r="2270" spans="1:4" x14ac:dyDescent="0.25">
      <c r="A2270" s="1">
        <v>44742</v>
      </c>
      <c r="B2270" t="s">
        <v>895</v>
      </c>
      <c r="C2270" t="s">
        <v>896</v>
      </c>
      <c r="D2270" s="4">
        <v>-34985</v>
      </c>
    </row>
    <row r="2271" spans="1:4" x14ac:dyDescent="0.25">
      <c r="A2271" s="1">
        <v>44742</v>
      </c>
      <c r="B2271" t="s">
        <v>897</v>
      </c>
      <c r="C2271" t="s">
        <v>898</v>
      </c>
      <c r="D2271" s="4">
        <v>-2450900</v>
      </c>
    </row>
    <row r="2272" spans="1:4" x14ac:dyDescent="0.25">
      <c r="A2272" s="1">
        <v>44742</v>
      </c>
      <c r="B2272" t="s">
        <v>1195</v>
      </c>
      <c r="C2272" t="s">
        <v>1196</v>
      </c>
      <c r="D2272" s="4">
        <v>-56800.83</v>
      </c>
    </row>
    <row r="2273" spans="1:4" x14ac:dyDescent="0.25">
      <c r="A2273" s="1">
        <v>44742</v>
      </c>
      <c r="B2273" t="s">
        <v>1197</v>
      </c>
      <c r="C2273" t="s">
        <v>1198</v>
      </c>
      <c r="D2273" s="4">
        <v>-27000</v>
      </c>
    </row>
    <row r="2274" spans="1:4" x14ac:dyDescent="0.25">
      <c r="A2274" s="1">
        <v>44742</v>
      </c>
      <c r="B2274" t="s">
        <v>145</v>
      </c>
      <c r="C2274" t="s">
        <v>1199</v>
      </c>
      <c r="D2274" s="4">
        <v>-630595</v>
      </c>
    </row>
    <row r="2275" spans="1:4" x14ac:dyDescent="0.25">
      <c r="A2275" s="1">
        <v>44742</v>
      </c>
      <c r="B2275" t="s">
        <v>1200</v>
      </c>
      <c r="C2275" t="s">
        <v>1201</v>
      </c>
      <c r="D2275" s="4">
        <v>-17571</v>
      </c>
    </row>
    <row r="2276" spans="1:4" x14ac:dyDescent="0.25">
      <c r="A2276" s="1">
        <v>44742</v>
      </c>
      <c r="B2276" t="s">
        <v>902</v>
      </c>
      <c r="C2276" t="s">
        <v>903</v>
      </c>
      <c r="D2276" s="4">
        <v>-124492.89</v>
      </c>
    </row>
    <row r="2277" spans="1:4" x14ac:dyDescent="0.25">
      <c r="A2277" s="1">
        <v>44742</v>
      </c>
      <c r="B2277" t="s">
        <v>905</v>
      </c>
      <c r="C2277" t="s">
        <v>906</v>
      </c>
      <c r="D2277" s="4">
        <v>-280416.02</v>
      </c>
    </row>
    <row r="2278" spans="1:4" x14ac:dyDescent="0.25">
      <c r="A2278" s="1">
        <v>44742</v>
      </c>
      <c r="B2278" t="s">
        <v>907</v>
      </c>
      <c r="C2278" t="s">
        <v>908</v>
      </c>
      <c r="D2278" s="4">
        <v>-41832.44</v>
      </c>
    </row>
    <row r="2279" spans="1:4" x14ac:dyDescent="0.25">
      <c r="A2279" s="1">
        <v>44742</v>
      </c>
      <c r="B2279" t="s">
        <v>909</v>
      </c>
      <c r="C2279" t="s">
        <v>910</v>
      </c>
      <c r="D2279" s="4">
        <v>-2737.0299999999943</v>
      </c>
    </row>
    <row r="2280" spans="1:4" x14ac:dyDescent="0.25">
      <c r="A2280" s="1">
        <v>44742</v>
      </c>
      <c r="B2280" t="s">
        <v>913</v>
      </c>
      <c r="C2280" t="s">
        <v>914</v>
      </c>
      <c r="D2280" s="4">
        <v>-115236</v>
      </c>
    </row>
    <row r="2281" spans="1:4" x14ac:dyDescent="0.25">
      <c r="A2281" s="1">
        <v>44742</v>
      </c>
      <c r="B2281" t="s">
        <v>1289</v>
      </c>
      <c r="C2281" t="s">
        <v>1290</v>
      </c>
      <c r="D2281" s="4">
        <v>-5</v>
      </c>
    </row>
    <row r="2282" spans="1:4" x14ac:dyDescent="0.25">
      <c r="A2282" s="1">
        <v>44742</v>
      </c>
      <c r="B2282" t="s">
        <v>921</v>
      </c>
      <c r="C2282" t="s">
        <v>922</v>
      </c>
      <c r="D2282" s="4">
        <v>-52516.690000000031</v>
      </c>
    </row>
    <row r="2283" spans="1:4" x14ac:dyDescent="0.25">
      <c r="A2283" s="1">
        <v>44742</v>
      </c>
      <c r="B2283" t="s">
        <v>110</v>
      </c>
      <c r="C2283" t="s">
        <v>926</v>
      </c>
      <c r="D2283" s="4">
        <v>-201770.86</v>
      </c>
    </row>
    <row r="2284" spans="1:4" x14ac:dyDescent="0.25">
      <c r="A2284" s="1">
        <v>44742</v>
      </c>
      <c r="B2284" t="s">
        <v>112</v>
      </c>
      <c r="C2284" t="s">
        <v>937</v>
      </c>
      <c r="D2284" s="4">
        <v>-700000</v>
      </c>
    </row>
    <row r="2285" spans="1:4" x14ac:dyDescent="0.25">
      <c r="A2285" s="1">
        <v>44742</v>
      </c>
      <c r="B2285" t="s">
        <v>115</v>
      </c>
      <c r="C2285" t="s">
        <v>944</v>
      </c>
      <c r="D2285" s="4">
        <v>-229288.33000000002</v>
      </c>
    </row>
    <row r="2286" spans="1:4" x14ac:dyDescent="0.25">
      <c r="A2286" s="1">
        <v>44742</v>
      </c>
      <c r="B2286" t="s">
        <v>117</v>
      </c>
      <c r="C2286" t="s">
        <v>947</v>
      </c>
      <c r="D2286" s="4">
        <v>-88829.020000000019</v>
      </c>
    </row>
    <row r="2287" spans="1:4" x14ac:dyDescent="0.25">
      <c r="A2287" s="1">
        <v>44742</v>
      </c>
      <c r="B2287" t="s">
        <v>119</v>
      </c>
      <c r="C2287" t="s">
        <v>1202</v>
      </c>
      <c r="D2287" s="4">
        <v>-110275.99</v>
      </c>
    </row>
    <row r="2288" spans="1:4" x14ac:dyDescent="0.25">
      <c r="A2288" s="1">
        <v>44742</v>
      </c>
      <c r="B2288" t="s">
        <v>121</v>
      </c>
      <c r="C2288" t="s">
        <v>1203</v>
      </c>
      <c r="D2288" s="4">
        <v>-2346915.11</v>
      </c>
    </row>
    <row r="2289" spans="1:4" x14ac:dyDescent="0.25">
      <c r="A2289" s="1">
        <v>44742</v>
      </c>
      <c r="B2289" t="s">
        <v>965</v>
      </c>
      <c r="C2289" t="s">
        <v>966</v>
      </c>
      <c r="D2289" s="4">
        <v>-62499.89000000013</v>
      </c>
    </row>
    <row r="2290" spans="1:4" x14ac:dyDescent="0.25">
      <c r="A2290" s="1">
        <v>44742</v>
      </c>
      <c r="B2290" t="s">
        <v>123</v>
      </c>
      <c r="C2290" t="s">
        <v>1204</v>
      </c>
      <c r="D2290" s="4">
        <v>-83550</v>
      </c>
    </row>
    <row r="2291" spans="1:4" x14ac:dyDescent="0.25">
      <c r="A2291" s="1">
        <v>44742</v>
      </c>
      <c r="B2291" t="s">
        <v>975</v>
      </c>
      <c r="C2291" t="s">
        <v>976</v>
      </c>
      <c r="D2291" s="4">
        <v>-430145.94000000018</v>
      </c>
    </row>
    <row r="2292" spans="1:4" x14ac:dyDescent="0.25">
      <c r="A2292" s="1">
        <v>44742</v>
      </c>
      <c r="B2292" t="s">
        <v>979</v>
      </c>
      <c r="C2292" t="s">
        <v>980</v>
      </c>
      <c r="D2292" s="4">
        <v>-750.3799999999992</v>
      </c>
    </row>
    <row r="2293" spans="1:4" x14ac:dyDescent="0.25">
      <c r="A2293" s="1">
        <v>44742</v>
      </c>
      <c r="B2293" t="s">
        <v>983</v>
      </c>
      <c r="C2293" t="s">
        <v>984</v>
      </c>
      <c r="D2293" s="4">
        <v>-68.999999999999488</v>
      </c>
    </row>
    <row r="2294" spans="1:4" x14ac:dyDescent="0.25">
      <c r="A2294" s="1">
        <v>44742</v>
      </c>
      <c r="B2294" t="s">
        <v>995</v>
      </c>
      <c r="C2294" t="s">
        <v>996</v>
      </c>
      <c r="D2294" s="4">
        <v>-170820.54999999996</v>
      </c>
    </row>
    <row r="2295" spans="1:4" x14ac:dyDescent="0.25">
      <c r="A2295" s="1">
        <v>44742</v>
      </c>
      <c r="B2295" t="s">
        <v>1003</v>
      </c>
      <c r="C2295" t="s">
        <v>1004</v>
      </c>
      <c r="D2295" s="4">
        <v>-152429.59999999998</v>
      </c>
    </row>
    <row r="2296" spans="1:4" x14ac:dyDescent="0.25">
      <c r="A2296" s="1">
        <v>44742</v>
      </c>
      <c r="B2296" t="s">
        <v>1291</v>
      </c>
      <c r="C2296" t="s">
        <v>1292</v>
      </c>
      <c r="D2296" s="4">
        <v>-76689.530000000013</v>
      </c>
    </row>
    <row r="2297" spans="1:4" x14ac:dyDescent="0.25">
      <c r="A2297" s="1">
        <v>44742</v>
      </c>
      <c r="B2297" t="s">
        <v>1256</v>
      </c>
      <c r="C2297" t="s">
        <v>1257</v>
      </c>
      <c r="D2297" s="4">
        <v>-100</v>
      </c>
    </row>
    <row r="2298" spans="1:4" x14ac:dyDescent="0.25">
      <c r="A2298" s="1">
        <v>44742</v>
      </c>
      <c r="B2298" t="s">
        <v>1015</v>
      </c>
      <c r="C2298" t="s">
        <v>1016</v>
      </c>
      <c r="D2298" s="4">
        <v>-3843.6800000000026</v>
      </c>
    </row>
    <row r="2299" spans="1:4" x14ac:dyDescent="0.25">
      <c r="A2299" s="1">
        <v>44742</v>
      </c>
      <c r="B2299" t="s">
        <v>1019</v>
      </c>
      <c r="C2299" t="s">
        <v>1020</v>
      </c>
      <c r="D2299" s="4">
        <v>-296.00000000006321</v>
      </c>
    </row>
    <row r="2300" spans="1:4" x14ac:dyDescent="0.25">
      <c r="A2300" s="1">
        <v>44742</v>
      </c>
      <c r="B2300" t="s">
        <v>1023</v>
      </c>
      <c r="C2300" t="s">
        <v>1024</v>
      </c>
      <c r="D2300" s="4">
        <v>-2427.0200000000013</v>
      </c>
    </row>
    <row r="2301" spans="1:4" x14ac:dyDescent="0.25">
      <c r="A2301" s="1">
        <v>44742</v>
      </c>
      <c r="B2301" t="s">
        <v>1207</v>
      </c>
      <c r="C2301" t="s">
        <v>1208</v>
      </c>
      <c r="D2301" s="4">
        <v>-14.000000000014552</v>
      </c>
    </row>
    <row r="2302" spans="1:4" x14ac:dyDescent="0.25">
      <c r="A2302" s="1">
        <v>44742</v>
      </c>
      <c r="B2302" t="s">
        <v>1033</v>
      </c>
      <c r="C2302" t="s">
        <v>1034</v>
      </c>
      <c r="D2302" s="4">
        <v>-68467.399999999994</v>
      </c>
    </row>
    <row r="2303" spans="1:4" x14ac:dyDescent="0.25">
      <c r="A2303" s="1">
        <v>44742</v>
      </c>
      <c r="B2303" t="s">
        <v>1209</v>
      </c>
      <c r="C2303" t="s">
        <v>1210</v>
      </c>
      <c r="D2303" s="4">
        <v>-56472.52</v>
      </c>
    </row>
    <row r="2304" spans="1:4" x14ac:dyDescent="0.25">
      <c r="A2304" s="1">
        <v>44742</v>
      </c>
      <c r="B2304" t="s">
        <v>1230</v>
      </c>
      <c r="C2304" t="s">
        <v>1231</v>
      </c>
      <c r="D2304" s="4">
        <v>-47237.089999999822</v>
      </c>
    </row>
    <row r="2305" spans="1:4" x14ac:dyDescent="0.25">
      <c r="A2305" s="1">
        <v>44742</v>
      </c>
      <c r="B2305" t="s">
        <v>1050</v>
      </c>
      <c r="C2305" t="s">
        <v>1051</v>
      </c>
      <c r="D2305" s="4">
        <v>-43925.629999999961</v>
      </c>
    </row>
    <row r="2306" spans="1:4" x14ac:dyDescent="0.25">
      <c r="A2306" s="1">
        <v>44742</v>
      </c>
      <c r="B2306" t="s">
        <v>1054</v>
      </c>
      <c r="C2306" t="s">
        <v>1055</v>
      </c>
      <c r="D2306" s="4">
        <v>-3438.7100000000009</v>
      </c>
    </row>
    <row r="2307" spans="1:4" x14ac:dyDescent="0.25">
      <c r="A2307" s="1">
        <v>44742</v>
      </c>
      <c r="B2307" t="s">
        <v>1211</v>
      </c>
      <c r="C2307" t="s">
        <v>1212</v>
      </c>
      <c r="D2307" s="4">
        <v>-267.07</v>
      </c>
    </row>
    <row r="2308" spans="1:4" x14ac:dyDescent="0.25">
      <c r="A2308" s="1">
        <v>44742</v>
      </c>
      <c r="B2308" t="s">
        <v>1060</v>
      </c>
      <c r="C2308" t="s">
        <v>1061</v>
      </c>
      <c r="D2308" s="4">
        <v>-2698.2800000000352</v>
      </c>
    </row>
    <row r="2309" spans="1:4" x14ac:dyDescent="0.25">
      <c r="A2309" s="1">
        <v>44742</v>
      </c>
      <c r="B2309" t="s">
        <v>1064</v>
      </c>
      <c r="C2309" t="s">
        <v>1065</v>
      </c>
      <c r="D2309" s="4">
        <v>-2.2799999999999727</v>
      </c>
    </row>
    <row r="2310" spans="1:4" x14ac:dyDescent="0.25">
      <c r="A2310" s="1">
        <v>44742</v>
      </c>
      <c r="B2310" t="s">
        <v>1072</v>
      </c>
      <c r="C2310" t="s">
        <v>1073</v>
      </c>
      <c r="D2310" s="4">
        <v>-42776.27</v>
      </c>
    </row>
    <row r="2311" spans="1:4" x14ac:dyDescent="0.25">
      <c r="A2311" s="1">
        <v>44742</v>
      </c>
      <c r="B2311" t="s">
        <v>1076</v>
      </c>
      <c r="C2311" t="s">
        <v>1077</v>
      </c>
      <c r="D2311" s="4">
        <v>-10462.32</v>
      </c>
    </row>
    <row r="2312" spans="1:4" x14ac:dyDescent="0.25">
      <c r="A2312" s="1">
        <v>44742</v>
      </c>
      <c r="B2312" t="s">
        <v>1234</v>
      </c>
      <c r="C2312" t="s">
        <v>1235</v>
      </c>
      <c r="D2312" s="4">
        <v>-3.4000000000000909</v>
      </c>
    </row>
    <row r="2313" spans="1:4" x14ac:dyDescent="0.25">
      <c r="A2313" s="1">
        <v>44742</v>
      </c>
      <c r="B2313" t="s">
        <v>1215</v>
      </c>
      <c r="C2313" t="s">
        <v>1216</v>
      </c>
      <c r="D2313" s="4">
        <v>-6.24</v>
      </c>
    </row>
    <row r="2314" spans="1:4" x14ac:dyDescent="0.25">
      <c r="A2314" s="1">
        <v>44742</v>
      </c>
      <c r="B2314" t="s">
        <v>1217</v>
      </c>
      <c r="C2314" t="s">
        <v>1218</v>
      </c>
      <c r="D2314" s="4">
        <v>-336.31</v>
      </c>
    </row>
    <row r="2315" spans="1:4" x14ac:dyDescent="0.25">
      <c r="A2315" s="1">
        <v>44742</v>
      </c>
      <c r="B2315" t="s">
        <v>1087</v>
      </c>
      <c r="C2315" t="s">
        <v>1088</v>
      </c>
      <c r="D2315" s="4">
        <v>-304.63</v>
      </c>
    </row>
    <row r="2316" spans="1:4" x14ac:dyDescent="0.25">
      <c r="A2316" s="1">
        <v>44742</v>
      </c>
      <c r="B2316" t="s">
        <v>1091</v>
      </c>
      <c r="C2316" t="s">
        <v>1092</v>
      </c>
      <c r="D2316" s="4">
        <v>-1681.4900000000002</v>
      </c>
    </row>
    <row r="2317" spans="1:4" x14ac:dyDescent="0.25">
      <c r="A2317" s="1">
        <v>44742</v>
      </c>
      <c r="B2317" t="s">
        <v>1095</v>
      </c>
      <c r="C2317" t="s">
        <v>1096</v>
      </c>
      <c r="D2317" s="4">
        <v>-325.31000000000006</v>
      </c>
    </row>
    <row r="2318" spans="1:4" x14ac:dyDescent="0.25">
      <c r="A2318" s="1">
        <v>44742</v>
      </c>
      <c r="B2318" t="s">
        <v>1099</v>
      </c>
      <c r="C2318" t="s">
        <v>1100</v>
      </c>
      <c r="D2318" s="4">
        <v>-244.35000000000005</v>
      </c>
    </row>
    <row r="2319" spans="1:4" x14ac:dyDescent="0.25">
      <c r="A2319" s="1">
        <v>44742</v>
      </c>
      <c r="B2319" t="s">
        <v>1103</v>
      </c>
      <c r="C2319" t="s">
        <v>1104</v>
      </c>
      <c r="D2319" s="4">
        <v>-1066.6399999999994</v>
      </c>
    </row>
    <row r="2320" spans="1:4" x14ac:dyDescent="0.25">
      <c r="A2320" s="1">
        <v>44742</v>
      </c>
      <c r="B2320" t="s">
        <v>1107</v>
      </c>
      <c r="C2320" t="s">
        <v>1108</v>
      </c>
      <c r="D2320" s="4">
        <v>-286.71000000000009</v>
      </c>
    </row>
    <row r="2321" spans="1:4" x14ac:dyDescent="0.25">
      <c r="A2321" s="1">
        <v>44742</v>
      </c>
      <c r="B2321" t="s">
        <v>1109</v>
      </c>
      <c r="C2321" t="s">
        <v>1110</v>
      </c>
      <c r="D2321" s="4">
        <v>-484.88000000000011</v>
      </c>
    </row>
    <row r="2322" spans="1:4" x14ac:dyDescent="0.25">
      <c r="A2322" s="1">
        <v>44742</v>
      </c>
      <c r="B2322" t="s">
        <v>1115</v>
      </c>
      <c r="C2322" t="s">
        <v>1116</v>
      </c>
      <c r="D2322" s="4">
        <v>-202.25000000001927</v>
      </c>
    </row>
    <row r="2323" spans="1:4" x14ac:dyDescent="0.25">
      <c r="A2323" s="1">
        <v>44742</v>
      </c>
      <c r="B2323" t="s">
        <v>1219</v>
      </c>
      <c r="C2323" t="s">
        <v>1220</v>
      </c>
      <c r="D2323" s="4">
        <v>-1633.27</v>
      </c>
    </row>
    <row r="2324" spans="1:4" x14ac:dyDescent="0.25">
      <c r="A2324" s="1">
        <v>44742</v>
      </c>
      <c r="B2324" t="s">
        <v>1117</v>
      </c>
      <c r="C2324" t="s">
        <v>1118</v>
      </c>
      <c r="D2324" s="4">
        <v>-1368.0699999999997</v>
      </c>
    </row>
    <row r="2325" spans="1:4" x14ac:dyDescent="0.25">
      <c r="A2325" s="1">
        <v>44742</v>
      </c>
      <c r="B2325" t="s">
        <v>1119</v>
      </c>
      <c r="C2325" t="s">
        <v>1120</v>
      </c>
      <c r="D2325" s="4">
        <v>-45368.49</v>
      </c>
    </row>
    <row r="2326" spans="1:4" x14ac:dyDescent="0.25">
      <c r="A2326" s="1">
        <v>44742</v>
      </c>
      <c r="B2326" t="s">
        <v>1124</v>
      </c>
      <c r="C2326" t="s">
        <v>1125</v>
      </c>
      <c r="D2326" s="4">
        <v>-226630</v>
      </c>
    </row>
    <row r="2327" spans="1:4" x14ac:dyDescent="0.25">
      <c r="A2327" s="1">
        <v>44773</v>
      </c>
      <c r="B2327" t="s">
        <v>1084</v>
      </c>
      <c r="C2327" t="s">
        <v>1085</v>
      </c>
      <c r="D2327" s="4">
        <v>-160692.44</v>
      </c>
    </row>
    <row r="2328" spans="1:4" x14ac:dyDescent="0.25">
      <c r="A2328" s="1">
        <v>44773</v>
      </c>
      <c r="B2328" t="s">
        <v>1089</v>
      </c>
      <c r="C2328" t="s">
        <v>1090</v>
      </c>
      <c r="D2328" s="4">
        <v>-4642</v>
      </c>
    </row>
    <row r="2329" spans="1:4" x14ac:dyDescent="0.25">
      <c r="A2329" s="1">
        <v>44773</v>
      </c>
      <c r="B2329" t="s">
        <v>1283</v>
      </c>
      <c r="C2329" t="s">
        <v>1284</v>
      </c>
      <c r="D2329" s="4">
        <v>-3156.24</v>
      </c>
    </row>
    <row r="2330" spans="1:4" x14ac:dyDescent="0.25">
      <c r="A2330" s="1">
        <v>44773</v>
      </c>
      <c r="B2330" t="s">
        <v>1271</v>
      </c>
      <c r="C2330" t="s">
        <v>1272</v>
      </c>
      <c r="D2330" s="4">
        <v>-17335.11</v>
      </c>
    </row>
    <row r="2331" spans="1:4" x14ac:dyDescent="0.25">
      <c r="A2331" s="1">
        <v>44773</v>
      </c>
      <c r="B2331" t="s">
        <v>1500</v>
      </c>
      <c r="C2331" t="s">
        <v>1501</v>
      </c>
      <c r="D2331" s="4">
        <v>718796.77</v>
      </c>
    </row>
    <row r="2332" spans="1:4" x14ac:dyDescent="0.25">
      <c r="A2332" s="1">
        <v>44773</v>
      </c>
      <c r="B2332" t="s">
        <v>565</v>
      </c>
      <c r="C2332" t="s">
        <v>566</v>
      </c>
      <c r="D2332" s="4">
        <v>255334.86999999997</v>
      </c>
    </row>
    <row r="2333" spans="1:4" x14ac:dyDescent="0.25">
      <c r="A2333" s="1">
        <v>44773</v>
      </c>
      <c r="B2333" t="s">
        <v>568</v>
      </c>
      <c r="C2333" t="s">
        <v>569</v>
      </c>
      <c r="D2333" s="4">
        <v>70344.73</v>
      </c>
    </row>
    <row r="2334" spans="1:4" x14ac:dyDescent="0.25">
      <c r="A2334" s="1">
        <v>44773</v>
      </c>
      <c r="B2334" t="s">
        <v>574</v>
      </c>
      <c r="C2334" t="s">
        <v>575</v>
      </c>
      <c r="D2334" s="4">
        <v>42077.29</v>
      </c>
    </row>
    <row r="2335" spans="1:4" x14ac:dyDescent="0.25">
      <c r="A2335" s="1">
        <v>44773</v>
      </c>
      <c r="B2335" t="s">
        <v>578</v>
      </c>
      <c r="C2335" t="s">
        <v>579</v>
      </c>
      <c r="D2335" s="4">
        <v>2138.7300000000005</v>
      </c>
    </row>
    <row r="2336" spans="1:4" x14ac:dyDescent="0.25">
      <c r="A2336" s="1">
        <v>44773</v>
      </c>
      <c r="B2336" t="s">
        <v>582</v>
      </c>
      <c r="C2336" t="s">
        <v>583</v>
      </c>
      <c r="D2336" s="4">
        <v>17585.14</v>
      </c>
    </row>
    <row r="2337" spans="1:4" x14ac:dyDescent="0.25">
      <c r="A2337" s="1">
        <v>44773</v>
      </c>
      <c r="B2337" t="s">
        <v>586</v>
      </c>
      <c r="C2337" t="s">
        <v>587</v>
      </c>
      <c r="D2337" s="4">
        <v>3998.5300000000007</v>
      </c>
    </row>
    <row r="2338" spans="1:4" x14ac:dyDescent="0.25">
      <c r="A2338" s="1">
        <v>44773</v>
      </c>
      <c r="B2338" t="s">
        <v>590</v>
      </c>
      <c r="C2338" t="s">
        <v>591</v>
      </c>
      <c r="D2338" s="4">
        <v>6107.91</v>
      </c>
    </row>
    <row r="2339" spans="1:4" x14ac:dyDescent="0.25">
      <c r="A2339" s="1">
        <v>44773</v>
      </c>
      <c r="B2339" t="s">
        <v>595</v>
      </c>
      <c r="C2339" t="s">
        <v>596</v>
      </c>
      <c r="D2339" s="4">
        <v>2769.5699999999997</v>
      </c>
    </row>
    <row r="2340" spans="1:4" x14ac:dyDescent="0.25">
      <c r="A2340" s="1">
        <v>44773</v>
      </c>
      <c r="B2340" t="s">
        <v>603</v>
      </c>
      <c r="C2340" t="s">
        <v>604</v>
      </c>
      <c r="D2340" s="4">
        <v>8708.5499999999993</v>
      </c>
    </row>
    <row r="2341" spans="1:4" x14ac:dyDescent="0.25">
      <c r="A2341" s="1">
        <v>44773</v>
      </c>
      <c r="B2341" t="s">
        <v>1128</v>
      </c>
      <c r="C2341" t="s">
        <v>1129</v>
      </c>
      <c r="D2341" s="4">
        <v>74740.600000000006</v>
      </c>
    </row>
    <row r="2342" spans="1:4" x14ac:dyDescent="0.25">
      <c r="A2342" s="1">
        <v>44773</v>
      </c>
      <c r="B2342" t="s">
        <v>1130</v>
      </c>
      <c r="C2342" t="s">
        <v>1131</v>
      </c>
      <c r="D2342" s="4">
        <v>198749.31000000003</v>
      </c>
    </row>
    <row r="2343" spans="1:4" x14ac:dyDescent="0.25">
      <c r="A2343" s="1">
        <v>44773</v>
      </c>
      <c r="B2343" t="s">
        <v>627</v>
      </c>
      <c r="C2343" t="s">
        <v>628</v>
      </c>
      <c r="D2343" s="4">
        <v>152207.97999999998</v>
      </c>
    </row>
    <row r="2344" spans="1:4" x14ac:dyDescent="0.25">
      <c r="A2344" s="1">
        <v>44773</v>
      </c>
      <c r="B2344" t="s">
        <v>631</v>
      </c>
      <c r="C2344" t="s">
        <v>632</v>
      </c>
      <c r="D2344" s="4">
        <v>1710.6</v>
      </c>
    </row>
    <row r="2345" spans="1:4" x14ac:dyDescent="0.25">
      <c r="A2345" s="1">
        <v>44773</v>
      </c>
      <c r="B2345" t="s">
        <v>633</v>
      </c>
      <c r="C2345" t="s">
        <v>634</v>
      </c>
      <c r="D2345" s="4">
        <v>28686.18</v>
      </c>
    </row>
    <row r="2346" spans="1:4" x14ac:dyDescent="0.25">
      <c r="A2346" s="1">
        <v>44773</v>
      </c>
      <c r="B2346" t="s">
        <v>640</v>
      </c>
      <c r="C2346" t="s">
        <v>641</v>
      </c>
      <c r="D2346" s="4">
        <v>120</v>
      </c>
    </row>
    <row r="2347" spans="1:4" x14ac:dyDescent="0.25">
      <c r="A2347" s="1">
        <v>44773</v>
      </c>
      <c r="B2347" t="s">
        <v>644</v>
      </c>
      <c r="C2347" t="s">
        <v>645</v>
      </c>
      <c r="D2347" s="4">
        <v>73656.599999999991</v>
      </c>
    </row>
    <row r="2348" spans="1:4" x14ac:dyDescent="0.25">
      <c r="A2348" s="1">
        <v>44773</v>
      </c>
      <c r="B2348" t="s">
        <v>646</v>
      </c>
      <c r="C2348" t="s">
        <v>647</v>
      </c>
      <c r="D2348" s="4">
        <v>244040.68000000002</v>
      </c>
    </row>
    <row r="2349" spans="1:4" x14ac:dyDescent="0.25">
      <c r="A2349" s="1">
        <v>44773</v>
      </c>
      <c r="B2349" t="s">
        <v>650</v>
      </c>
      <c r="C2349" t="s">
        <v>651</v>
      </c>
      <c r="D2349" s="4">
        <v>30630.719999999998</v>
      </c>
    </row>
    <row r="2350" spans="1:4" x14ac:dyDescent="0.25">
      <c r="A2350" s="1">
        <v>44773</v>
      </c>
      <c r="B2350" t="s">
        <v>652</v>
      </c>
      <c r="C2350" t="s">
        <v>653</v>
      </c>
      <c r="D2350" s="4">
        <v>8515.61</v>
      </c>
    </row>
    <row r="2351" spans="1:4" x14ac:dyDescent="0.25">
      <c r="A2351" s="1">
        <v>44773</v>
      </c>
      <c r="B2351" t="s">
        <v>656</v>
      </c>
      <c r="C2351" t="s">
        <v>657</v>
      </c>
      <c r="D2351" s="4">
        <v>623.34999999999991</v>
      </c>
    </row>
    <row r="2352" spans="1:4" x14ac:dyDescent="0.25">
      <c r="A2352" s="1">
        <v>44773</v>
      </c>
      <c r="B2352" t="s">
        <v>663</v>
      </c>
      <c r="C2352" t="s">
        <v>664</v>
      </c>
      <c r="D2352" s="4">
        <v>3775.1099999999997</v>
      </c>
    </row>
    <row r="2353" spans="1:4" x14ac:dyDescent="0.25">
      <c r="A2353" s="1">
        <v>44773</v>
      </c>
      <c r="B2353" t="s">
        <v>668</v>
      </c>
      <c r="C2353" t="s">
        <v>669</v>
      </c>
      <c r="D2353" s="4">
        <v>2257.88</v>
      </c>
    </row>
    <row r="2354" spans="1:4" x14ac:dyDescent="0.25">
      <c r="A2354" s="1">
        <v>44773</v>
      </c>
      <c r="B2354" t="s">
        <v>672</v>
      </c>
      <c r="C2354" t="s">
        <v>673</v>
      </c>
      <c r="D2354" s="4">
        <v>4371.87</v>
      </c>
    </row>
    <row r="2355" spans="1:4" x14ac:dyDescent="0.25">
      <c r="A2355" s="1">
        <v>44773</v>
      </c>
      <c r="B2355" t="s">
        <v>676</v>
      </c>
      <c r="C2355" t="s">
        <v>677</v>
      </c>
      <c r="D2355" s="4">
        <v>43788</v>
      </c>
    </row>
    <row r="2356" spans="1:4" x14ac:dyDescent="0.25">
      <c r="A2356" s="1">
        <v>44773</v>
      </c>
      <c r="B2356" t="s">
        <v>680</v>
      </c>
      <c r="C2356" t="s">
        <v>681</v>
      </c>
      <c r="D2356" s="4">
        <v>20076.72</v>
      </c>
    </row>
    <row r="2357" spans="1:4" x14ac:dyDescent="0.25">
      <c r="A2357" s="1">
        <v>44773</v>
      </c>
      <c r="B2357" t="s">
        <v>685</v>
      </c>
      <c r="C2357" t="s">
        <v>686</v>
      </c>
      <c r="D2357" s="4">
        <v>5033.68</v>
      </c>
    </row>
    <row r="2358" spans="1:4" x14ac:dyDescent="0.25">
      <c r="A2358" s="1">
        <v>44773</v>
      </c>
      <c r="B2358" t="s">
        <v>690</v>
      </c>
      <c r="C2358" t="s">
        <v>691</v>
      </c>
      <c r="D2358" s="4">
        <v>33035.299999999996</v>
      </c>
    </row>
    <row r="2359" spans="1:4" x14ac:dyDescent="0.25">
      <c r="A2359" s="1">
        <v>44773</v>
      </c>
      <c r="B2359" t="s">
        <v>692</v>
      </c>
      <c r="C2359" t="s">
        <v>693</v>
      </c>
      <c r="D2359" s="4">
        <v>2316</v>
      </c>
    </row>
    <row r="2360" spans="1:4" x14ac:dyDescent="0.25">
      <c r="A2360" s="1">
        <v>44773</v>
      </c>
      <c r="B2360" t="s">
        <v>696</v>
      </c>
      <c r="C2360" t="s">
        <v>697</v>
      </c>
      <c r="D2360" s="4">
        <v>250</v>
      </c>
    </row>
    <row r="2361" spans="1:4" x14ac:dyDescent="0.25">
      <c r="A2361" s="1">
        <v>44773</v>
      </c>
      <c r="B2361" t="s">
        <v>698</v>
      </c>
      <c r="C2361" t="s">
        <v>699</v>
      </c>
      <c r="D2361" s="4">
        <v>13224.5</v>
      </c>
    </row>
    <row r="2362" spans="1:4" x14ac:dyDescent="0.25">
      <c r="A2362" s="1">
        <v>44773</v>
      </c>
      <c r="B2362" t="s">
        <v>1132</v>
      </c>
      <c r="C2362" t="s">
        <v>1133</v>
      </c>
      <c r="D2362" s="4">
        <v>35700</v>
      </c>
    </row>
    <row r="2363" spans="1:4" x14ac:dyDescent="0.25">
      <c r="A2363" s="1">
        <v>44773</v>
      </c>
      <c r="B2363" t="s">
        <v>1134</v>
      </c>
      <c r="C2363" t="s">
        <v>1135</v>
      </c>
      <c r="D2363" s="4">
        <v>39433.129999999997</v>
      </c>
    </row>
    <row r="2364" spans="1:4" x14ac:dyDescent="0.25">
      <c r="A2364" s="1">
        <v>44773</v>
      </c>
      <c r="B2364" t="s">
        <v>1136</v>
      </c>
      <c r="C2364" t="s">
        <v>1137</v>
      </c>
      <c r="D2364" s="4">
        <v>35486.410000000003</v>
      </c>
    </row>
    <row r="2365" spans="1:4" x14ac:dyDescent="0.25">
      <c r="A2365" s="1">
        <v>44773</v>
      </c>
      <c r="B2365" t="s">
        <v>1140</v>
      </c>
      <c r="C2365" t="s">
        <v>1141</v>
      </c>
      <c r="D2365" s="4">
        <v>2750</v>
      </c>
    </row>
    <row r="2366" spans="1:4" x14ac:dyDescent="0.25">
      <c r="A2366" s="1">
        <v>44773</v>
      </c>
      <c r="B2366" t="s">
        <v>1221</v>
      </c>
      <c r="C2366" t="s">
        <v>1222</v>
      </c>
      <c r="D2366" s="4">
        <v>21647.119999999999</v>
      </c>
    </row>
    <row r="2367" spans="1:4" x14ac:dyDescent="0.25">
      <c r="A2367" s="1">
        <v>44773</v>
      </c>
      <c r="B2367" t="s">
        <v>1258</v>
      </c>
      <c r="C2367" t="s">
        <v>1259</v>
      </c>
      <c r="D2367" s="4">
        <v>5470.44</v>
      </c>
    </row>
    <row r="2368" spans="1:4" x14ac:dyDescent="0.25">
      <c r="A2368" s="1">
        <v>44773</v>
      </c>
      <c r="B2368" t="s">
        <v>1146</v>
      </c>
      <c r="C2368" t="s">
        <v>1147</v>
      </c>
      <c r="D2368" s="4">
        <v>16550</v>
      </c>
    </row>
    <row r="2369" spans="1:4" x14ac:dyDescent="0.25">
      <c r="A2369" s="1">
        <v>44773</v>
      </c>
      <c r="B2369" t="s">
        <v>1273</v>
      </c>
      <c r="C2369" t="s">
        <v>1274</v>
      </c>
      <c r="D2369" s="4">
        <v>4160</v>
      </c>
    </row>
    <row r="2370" spans="1:4" x14ac:dyDescent="0.25">
      <c r="A2370" s="1">
        <v>44773</v>
      </c>
      <c r="B2370" t="s">
        <v>1260</v>
      </c>
      <c r="C2370" t="s">
        <v>1261</v>
      </c>
      <c r="D2370" s="4">
        <v>1400</v>
      </c>
    </row>
    <row r="2371" spans="1:4" x14ac:dyDescent="0.25">
      <c r="A2371" s="1">
        <v>44773</v>
      </c>
      <c r="B2371" t="s">
        <v>704</v>
      </c>
      <c r="C2371" t="s">
        <v>705</v>
      </c>
      <c r="D2371" s="4">
        <v>18037.050000000003</v>
      </c>
    </row>
    <row r="2372" spans="1:4" x14ac:dyDescent="0.25">
      <c r="A2372" s="1">
        <v>44773</v>
      </c>
      <c r="B2372" t="s">
        <v>708</v>
      </c>
      <c r="C2372" t="s">
        <v>709</v>
      </c>
      <c r="D2372" s="4">
        <v>1414.1000000000001</v>
      </c>
    </row>
    <row r="2373" spans="1:4" x14ac:dyDescent="0.25">
      <c r="A2373" s="1">
        <v>44773</v>
      </c>
      <c r="B2373" t="s">
        <v>712</v>
      </c>
      <c r="C2373" t="s">
        <v>713</v>
      </c>
      <c r="D2373" s="4">
        <v>916.69</v>
      </c>
    </row>
    <row r="2374" spans="1:4" x14ac:dyDescent="0.25">
      <c r="A2374" s="1">
        <v>44773</v>
      </c>
      <c r="B2374" t="s">
        <v>717</v>
      </c>
      <c r="C2374" t="s">
        <v>718</v>
      </c>
      <c r="D2374" s="4">
        <v>209.37</v>
      </c>
    </row>
    <row r="2375" spans="1:4" x14ac:dyDescent="0.25">
      <c r="A2375" s="1">
        <v>44773</v>
      </c>
      <c r="B2375" t="s">
        <v>719</v>
      </c>
      <c r="C2375" t="s">
        <v>720</v>
      </c>
      <c r="D2375" s="4">
        <v>4833.6899999999996</v>
      </c>
    </row>
    <row r="2376" spans="1:4" x14ac:dyDescent="0.25">
      <c r="A2376" s="1">
        <v>44773</v>
      </c>
      <c r="B2376" t="s">
        <v>721</v>
      </c>
      <c r="C2376" t="s">
        <v>722</v>
      </c>
      <c r="D2376" s="4">
        <v>360</v>
      </c>
    </row>
    <row r="2377" spans="1:4" x14ac:dyDescent="0.25">
      <c r="A2377" s="1">
        <v>44773</v>
      </c>
      <c r="B2377" t="s">
        <v>726</v>
      </c>
      <c r="C2377" t="s">
        <v>727</v>
      </c>
      <c r="D2377" s="4">
        <v>4686.6000000000004</v>
      </c>
    </row>
    <row r="2378" spans="1:4" x14ac:dyDescent="0.25">
      <c r="A2378" s="1">
        <v>44773</v>
      </c>
      <c r="B2378" t="s">
        <v>734</v>
      </c>
      <c r="C2378" t="s">
        <v>735</v>
      </c>
      <c r="D2378" s="4">
        <v>1080.0999999999999</v>
      </c>
    </row>
    <row r="2379" spans="1:4" x14ac:dyDescent="0.25">
      <c r="A2379" s="1">
        <v>44773</v>
      </c>
      <c r="B2379" t="s">
        <v>738</v>
      </c>
      <c r="C2379" t="s">
        <v>739</v>
      </c>
      <c r="D2379" s="4">
        <v>7801.5</v>
      </c>
    </row>
    <row r="2380" spans="1:4" x14ac:dyDescent="0.25">
      <c r="A2380" s="1">
        <v>44773</v>
      </c>
      <c r="B2380" t="s">
        <v>742</v>
      </c>
      <c r="C2380" t="s">
        <v>743</v>
      </c>
      <c r="D2380" s="4">
        <v>4395.63</v>
      </c>
    </row>
    <row r="2381" spans="1:4" x14ac:dyDescent="0.25">
      <c r="A2381" s="1">
        <v>44773</v>
      </c>
      <c r="B2381" t="s">
        <v>747</v>
      </c>
      <c r="C2381" t="s">
        <v>748</v>
      </c>
      <c r="D2381" s="4">
        <v>28551.910000000003</v>
      </c>
    </row>
    <row r="2382" spans="1:4" x14ac:dyDescent="0.25">
      <c r="A2382" s="1">
        <v>44773</v>
      </c>
      <c r="B2382" t="s">
        <v>751</v>
      </c>
      <c r="C2382" t="s">
        <v>752</v>
      </c>
      <c r="D2382" s="4">
        <v>2606.64</v>
      </c>
    </row>
    <row r="2383" spans="1:4" x14ac:dyDescent="0.25">
      <c r="A2383" s="1">
        <v>44773</v>
      </c>
      <c r="B2383" t="s">
        <v>755</v>
      </c>
      <c r="C2383" t="s">
        <v>756</v>
      </c>
      <c r="D2383" s="4">
        <v>311.60000000000002</v>
      </c>
    </row>
    <row r="2384" spans="1:4" x14ac:dyDescent="0.25">
      <c r="A2384" s="1">
        <v>44773</v>
      </c>
      <c r="B2384" t="s">
        <v>763</v>
      </c>
      <c r="C2384" t="s">
        <v>764</v>
      </c>
      <c r="D2384" s="4">
        <v>4188.7700000000004</v>
      </c>
    </row>
    <row r="2385" spans="1:4" x14ac:dyDescent="0.25">
      <c r="A2385" s="1">
        <v>44773</v>
      </c>
      <c r="B2385" t="s">
        <v>767</v>
      </c>
      <c r="C2385" t="s">
        <v>768</v>
      </c>
      <c r="D2385" s="4">
        <v>805.32999999999981</v>
      </c>
    </row>
    <row r="2386" spans="1:4" x14ac:dyDescent="0.25">
      <c r="A2386" s="1">
        <v>44773</v>
      </c>
      <c r="B2386" t="s">
        <v>769</v>
      </c>
      <c r="C2386" t="s">
        <v>770</v>
      </c>
      <c r="D2386" s="4">
        <v>10470.39</v>
      </c>
    </row>
    <row r="2387" spans="1:4" x14ac:dyDescent="0.25">
      <c r="A2387" s="1">
        <v>44773</v>
      </c>
      <c r="B2387" t="s">
        <v>773</v>
      </c>
      <c r="C2387" t="s">
        <v>774</v>
      </c>
      <c r="D2387" s="4">
        <v>7148</v>
      </c>
    </row>
    <row r="2388" spans="1:4" x14ac:dyDescent="0.25">
      <c r="A2388" s="1">
        <v>44773</v>
      </c>
      <c r="B2388" t="s">
        <v>775</v>
      </c>
      <c r="C2388" t="s">
        <v>776</v>
      </c>
      <c r="D2388" s="4">
        <v>6740.98</v>
      </c>
    </row>
    <row r="2389" spans="1:4" x14ac:dyDescent="0.25">
      <c r="A2389" s="1">
        <v>44773</v>
      </c>
      <c r="B2389" t="s">
        <v>777</v>
      </c>
      <c r="C2389" t="s">
        <v>778</v>
      </c>
      <c r="D2389" s="4">
        <v>3634.02</v>
      </c>
    </row>
    <row r="2390" spans="1:4" x14ac:dyDescent="0.25">
      <c r="A2390" s="1">
        <v>44773</v>
      </c>
      <c r="B2390" t="s">
        <v>781</v>
      </c>
      <c r="C2390" t="s">
        <v>782</v>
      </c>
      <c r="D2390" s="4">
        <v>1738.6399999999999</v>
      </c>
    </row>
    <row r="2391" spans="1:4" x14ac:dyDescent="0.25">
      <c r="A2391" s="1">
        <v>44773</v>
      </c>
      <c r="B2391" t="s">
        <v>785</v>
      </c>
      <c r="C2391" t="s">
        <v>786</v>
      </c>
      <c r="D2391" s="4">
        <v>3857.18</v>
      </c>
    </row>
    <row r="2392" spans="1:4" x14ac:dyDescent="0.25">
      <c r="A2392" s="1">
        <v>44773</v>
      </c>
      <c r="B2392" t="s">
        <v>788</v>
      </c>
      <c r="C2392" t="s">
        <v>789</v>
      </c>
      <c r="D2392" s="4">
        <v>10049.029999999999</v>
      </c>
    </row>
    <row r="2393" spans="1:4" x14ac:dyDescent="0.25">
      <c r="A2393" s="1">
        <v>44773</v>
      </c>
      <c r="B2393" t="s">
        <v>792</v>
      </c>
      <c r="C2393" t="s">
        <v>793</v>
      </c>
      <c r="D2393" s="4">
        <v>1670</v>
      </c>
    </row>
    <row r="2394" spans="1:4" x14ac:dyDescent="0.25">
      <c r="A2394" s="1">
        <v>44773</v>
      </c>
      <c r="B2394" t="s">
        <v>1148</v>
      </c>
      <c r="C2394" t="s">
        <v>1149</v>
      </c>
      <c r="D2394" s="4">
        <v>3250.49</v>
      </c>
    </row>
    <row r="2395" spans="1:4" x14ac:dyDescent="0.25">
      <c r="A2395" s="1">
        <v>44773</v>
      </c>
      <c r="B2395" t="s">
        <v>1223</v>
      </c>
      <c r="C2395" t="s">
        <v>1224</v>
      </c>
      <c r="D2395" s="4">
        <v>3000</v>
      </c>
    </row>
    <row r="2396" spans="1:4" x14ac:dyDescent="0.25">
      <c r="A2396" s="1">
        <v>44773</v>
      </c>
      <c r="B2396" t="s">
        <v>1275</v>
      </c>
      <c r="C2396" t="s">
        <v>1276</v>
      </c>
      <c r="D2396" s="4">
        <v>799.99</v>
      </c>
    </row>
    <row r="2397" spans="1:4" x14ac:dyDescent="0.25">
      <c r="A2397" s="1">
        <v>44773</v>
      </c>
      <c r="B2397" t="s">
        <v>1225</v>
      </c>
      <c r="C2397" t="s">
        <v>1226</v>
      </c>
      <c r="D2397" s="4">
        <v>2606</v>
      </c>
    </row>
    <row r="2398" spans="1:4" x14ac:dyDescent="0.25">
      <c r="A2398" s="1">
        <v>44773</v>
      </c>
      <c r="B2398" t="s">
        <v>1236</v>
      </c>
      <c r="C2398" t="s">
        <v>1237</v>
      </c>
      <c r="D2398" s="4">
        <v>5100</v>
      </c>
    </row>
    <row r="2399" spans="1:4" x14ac:dyDescent="0.25">
      <c r="A2399" s="1">
        <v>44773</v>
      </c>
      <c r="B2399" t="s">
        <v>1238</v>
      </c>
      <c r="C2399" t="s">
        <v>1239</v>
      </c>
      <c r="D2399" s="4">
        <v>14941.8</v>
      </c>
    </row>
    <row r="2400" spans="1:4" x14ac:dyDescent="0.25">
      <c r="A2400" s="1">
        <v>44773</v>
      </c>
      <c r="B2400" t="s">
        <v>794</v>
      </c>
      <c r="C2400" t="s">
        <v>795</v>
      </c>
      <c r="D2400" s="4">
        <v>39133.83</v>
      </c>
    </row>
    <row r="2401" spans="1:4" x14ac:dyDescent="0.25">
      <c r="A2401" s="1">
        <v>44773</v>
      </c>
      <c r="B2401" t="s">
        <v>796</v>
      </c>
      <c r="C2401" t="s">
        <v>797</v>
      </c>
      <c r="D2401" s="4">
        <v>3562.5800000000008</v>
      </c>
    </row>
    <row r="2402" spans="1:4" x14ac:dyDescent="0.25">
      <c r="A2402" s="1">
        <v>44773</v>
      </c>
      <c r="B2402" t="s">
        <v>800</v>
      </c>
      <c r="C2402" t="s">
        <v>801</v>
      </c>
      <c r="D2402" s="4">
        <v>13373.75</v>
      </c>
    </row>
    <row r="2403" spans="1:4" x14ac:dyDescent="0.25">
      <c r="A2403" s="1">
        <v>44773</v>
      </c>
      <c r="B2403" t="s">
        <v>802</v>
      </c>
      <c r="C2403" t="s">
        <v>803</v>
      </c>
      <c r="D2403" s="4">
        <v>315</v>
      </c>
    </row>
    <row r="2404" spans="1:4" x14ac:dyDescent="0.25">
      <c r="A2404" s="1">
        <v>44773</v>
      </c>
      <c r="B2404" t="s">
        <v>804</v>
      </c>
      <c r="C2404" t="s">
        <v>805</v>
      </c>
      <c r="D2404" s="4">
        <v>5658.38</v>
      </c>
    </row>
    <row r="2405" spans="1:4" x14ac:dyDescent="0.25">
      <c r="A2405" s="1">
        <v>44773</v>
      </c>
      <c r="B2405" t="s">
        <v>808</v>
      </c>
      <c r="C2405" t="s">
        <v>809</v>
      </c>
      <c r="D2405" s="4">
        <v>703.39</v>
      </c>
    </row>
    <row r="2406" spans="1:4" x14ac:dyDescent="0.25">
      <c r="A2406" s="1">
        <v>44773</v>
      </c>
      <c r="B2406" t="s">
        <v>1245</v>
      </c>
      <c r="C2406" t="s">
        <v>1246</v>
      </c>
      <c r="D2406" s="4">
        <v>216.62</v>
      </c>
    </row>
    <row r="2407" spans="1:4" x14ac:dyDescent="0.25">
      <c r="A2407" s="1">
        <v>44773</v>
      </c>
      <c r="B2407" t="s">
        <v>1240</v>
      </c>
      <c r="C2407" t="s">
        <v>1241</v>
      </c>
      <c r="D2407" s="4">
        <v>2073.9500000000003</v>
      </c>
    </row>
    <row r="2408" spans="1:4" x14ac:dyDescent="0.25">
      <c r="A2408" s="1">
        <v>44773</v>
      </c>
      <c r="B2408" t="s">
        <v>812</v>
      </c>
      <c r="C2408" t="s">
        <v>813</v>
      </c>
      <c r="D2408" s="4">
        <v>2463.1</v>
      </c>
    </row>
    <row r="2409" spans="1:4" x14ac:dyDescent="0.25">
      <c r="A2409" s="1">
        <v>44773</v>
      </c>
      <c r="B2409" t="s">
        <v>814</v>
      </c>
      <c r="C2409" t="s">
        <v>815</v>
      </c>
      <c r="D2409" s="4">
        <v>1099.0599999999995</v>
      </c>
    </row>
    <row r="2410" spans="1:4" x14ac:dyDescent="0.25">
      <c r="A2410" s="1">
        <v>44773</v>
      </c>
      <c r="B2410" t="s">
        <v>816</v>
      </c>
      <c r="C2410" t="s">
        <v>817</v>
      </c>
      <c r="D2410" s="4">
        <v>13099.619999999961</v>
      </c>
    </row>
    <row r="2411" spans="1:4" x14ac:dyDescent="0.25">
      <c r="A2411" s="1">
        <v>44773</v>
      </c>
      <c r="B2411" t="s">
        <v>818</v>
      </c>
      <c r="C2411" t="s">
        <v>819</v>
      </c>
      <c r="D2411" s="4">
        <v>2</v>
      </c>
    </row>
    <row r="2412" spans="1:4" x14ac:dyDescent="0.25">
      <c r="A2412" s="1">
        <v>44773</v>
      </c>
      <c r="B2412" t="s">
        <v>1152</v>
      </c>
      <c r="C2412" t="s">
        <v>1153</v>
      </c>
      <c r="D2412" s="4">
        <v>1390.9099999999999</v>
      </c>
    </row>
    <row r="2413" spans="1:4" x14ac:dyDescent="0.25">
      <c r="A2413" s="1">
        <v>44773</v>
      </c>
      <c r="B2413" t="s">
        <v>820</v>
      </c>
      <c r="C2413" t="s">
        <v>821</v>
      </c>
      <c r="D2413" s="4">
        <v>110.15999999999909</v>
      </c>
    </row>
    <row r="2414" spans="1:4" x14ac:dyDescent="0.25">
      <c r="A2414" s="1">
        <v>44773</v>
      </c>
      <c r="B2414" t="s">
        <v>822</v>
      </c>
      <c r="C2414" t="s">
        <v>823</v>
      </c>
      <c r="D2414" s="4">
        <v>2090.7800000000002</v>
      </c>
    </row>
    <row r="2415" spans="1:4" x14ac:dyDescent="0.25">
      <c r="A2415" s="1">
        <v>44773</v>
      </c>
      <c r="B2415" t="s">
        <v>828</v>
      </c>
      <c r="C2415" t="s">
        <v>829</v>
      </c>
      <c r="D2415" s="4">
        <v>1415.1100000000001</v>
      </c>
    </row>
    <row r="2416" spans="1:4" x14ac:dyDescent="0.25">
      <c r="A2416" s="1">
        <v>44773</v>
      </c>
      <c r="B2416" t="s">
        <v>1277</v>
      </c>
      <c r="C2416" t="s">
        <v>1278</v>
      </c>
      <c r="D2416" s="4">
        <v>2134.83</v>
      </c>
    </row>
    <row r="2417" spans="1:4" x14ac:dyDescent="0.25">
      <c r="A2417" s="1">
        <v>44773</v>
      </c>
      <c r="B2417" t="s">
        <v>1247</v>
      </c>
      <c r="C2417" t="s">
        <v>1248</v>
      </c>
      <c r="D2417" s="4">
        <v>12200.98</v>
      </c>
    </row>
    <row r="2418" spans="1:4" x14ac:dyDescent="0.25">
      <c r="A2418" s="1">
        <v>44773</v>
      </c>
      <c r="B2418" t="s">
        <v>1249</v>
      </c>
      <c r="C2418" t="s">
        <v>1250</v>
      </c>
      <c r="D2418" s="4">
        <v>3115</v>
      </c>
    </row>
    <row r="2419" spans="1:4" x14ac:dyDescent="0.25">
      <c r="A2419" s="1">
        <v>44773</v>
      </c>
      <c r="B2419" t="s">
        <v>1252</v>
      </c>
      <c r="C2419" t="s">
        <v>1253</v>
      </c>
      <c r="D2419" s="4">
        <v>18439.79</v>
      </c>
    </row>
    <row r="2420" spans="1:4" x14ac:dyDescent="0.25">
      <c r="A2420" s="1">
        <v>44773</v>
      </c>
      <c r="B2420" t="s">
        <v>1242</v>
      </c>
      <c r="C2420" t="s">
        <v>1243</v>
      </c>
      <c r="D2420" s="4">
        <v>2218.67</v>
      </c>
    </row>
    <row r="2421" spans="1:4" x14ac:dyDescent="0.25">
      <c r="A2421" s="1">
        <v>44773</v>
      </c>
      <c r="B2421" t="s">
        <v>830</v>
      </c>
      <c r="C2421" t="s">
        <v>831</v>
      </c>
      <c r="D2421" s="4">
        <v>430.05</v>
      </c>
    </row>
    <row r="2422" spans="1:4" x14ac:dyDescent="0.25">
      <c r="A2422" s="1">
        <v>44773</v>
      </c>
      <c r="B2422" t="s">
        <v>832</v>
      </c>
      <c r="C2422" t="s">
        <v>833</v>
      </c>
      <c r="D2422" s="4">
        <v>7000</v>
      </c>
    </row>
    <row r="2423" spans="1:4" x14ac:dyDescent="0.25">
      <c r="A2423" s="1">
        <v>44773</v>
      </c>
      <c r="B2423" t="s">
        <v>834</v>
      </c>
      <c r="C2423" t="s">
        <v>835</v>
      </c>
      <c r="D2423" s="4">
        <v>22395</v>
      </c>
    </row>
    <row r="2424" spans="1:4" x14ac:dyDescent="0.25">
      <c r="A2424" s="1">
        <v>44773</v>
      </c>
      <c r="B2424" t="s">
        <v>836</v>
      </c>
      <c r="C2424" t="s">
        <v>837</v>
      </c>
      <c r="D2424" s="4">
        <v>700</v>
      </c>
    </row>
    <row r="2425" spans="1:4" x14ac:dyDescent="0.25">
      <c r="A2425" s="1">
        <v>44773</v>
      </c>
      <c r="B2425" t="s">
        <v>838</v>
      </c>
      <c r="C2425" t="s">
        <v>839</v>
      </c>
      <c r="D2425" s="4">
        <v>3228</v>
      </c>
    </row>
    <row r="2426" spans="1:4" x14ac:dyDescent="0.25">
      <c r="A2426" s="1">
        <v>44773</v>
      </c>
      <c r="B2426" t="s">
        <v>840</v>
      </c>
      <c r="C2426" t="s">
        <v>841</v>
      </c>
      <c r="D2426" s="4">
        <v>17632.86</v>
      </c>
    </row>
    <row r="2427" spans="1:4" x14ac:dyDescent="0.25">
      <c r="A2427" s="1">
        <v>44773</v>
      </c>
      <c r="B2427" t="s">
        <v>842</v>
      </c>
      <c r="C2427" t="s">
        <v>843</v>
      </c>
      <c r="D2427" s="4">
        <v>700</v>
      </c>
    </row>
    <row r="2428" spans="1:4" x14ac:dyDescent="0.25">
      <c r="A2428" s="1">
        <v>44773</v>
      </c>
      <c r="B2428" t="s">
        <v>844</v>
      </c>
      <c r="C2428" t="s">
        <v>845</v>
      </c>
      <c r="D2428" s="4">
        <v>17758.52</v>
      </c>
    </row>
    <row r="2429" spans="1:4" x14ac:dyDescent="0.25">
      <c r="A2429" s="1">
        <v>44773</v>
      </c>
      <c r="B2429" t="s">
        <v>849</v>
      </c>
      <c r="C2429" t="s">
        <v>850</v>
      </c>
      <c r="D2429" s="4">
        <v>10815</v>
      </c>
    </row>
    <row r="2430" spans="1:4" x14ac:dyDescent="0.25">
      <c r="A2430" s="1">
        <v>44773</v>
      </c>
      <c r="B2430" t="s">
        <v>853</v>
      </c>
      <c r="C2430" t="s">
        <v>854</v>
      </c>
      <c r="D2430" s="4">
        <v>5241.46</v>
      </c>
    </row>
    <row r="2431" spans="1:4" x14ac:dyDescent="0.25">
      <c r="A2431" s="1">
        <v>44773</v>
      </c>
      <c r="B2431" t="s">
        <v>857</v>
      </c>
      <c r="C2431" t="s">
        <v>858</v>
      </c>
      <c r="D2431" s="4">
        <v>24169.29</v>
      </c>
    </row>
    <row r="2432" spans="1:4" x14ac:dyDescent="0.25">
      <c r="A2432" s="1">
        <v>44773</v>
      </c>
      <c r="B2432" t="s">
        <v>1254</v>
      </c>
      <c r="C2432" t="s">
        <v>1255</v>
      </c>
      <c r="D2432" s="4">
        <v>9246</v>
      </c>
    </row>
    <row r="2433" spans="1:4" x14ac:dyDescent="0.25">
      <c r="A2433" s="1">
        <v>44773</v>
      </c>
      <c r="B2433" t="s">
        <v>861</v>
      </c>
      <c r="C2433" t="s">
        <v>862</v>
      </c>
      <c r="D2433" s="4">
        <v>30000</v>
      </c>
    </row>
    <row r="2434" spans="1:4" x14ac:dyDescent="0.25">
      <c r="A2434" s="1">
        <v>44773</v>
      </c>
      <c r="B2434" t="s">
        <v>867</v>
      </c>
      <c r="C2434" t="s">
        <v>868</v>
      </c>
      <c r="D2434" s="4">
        <v>15147.68</v>
      </c>
    </row>
    <row r="2435" spans="1:4" x14ac:dyDescent="0.25">
      <c r="A2435" s="1">
        <v>44773</v>
      </c>
      <c r="B2435" t="s">
        <v>869</v>
      </c>
      <c r="C2435" t="s">
        <v>870</v>
      </c>
      <c r="D2435" s="4">
        <v>7062.18</v>
      </c>
    </row>
    <row r="2436" spans="1:4" x14ac:dyDescent="0.25">
      <c r="A2436" s="1">
        <v>44773</v>
      </c>
      <c r="B2436" t="s">
        <v>1503</v>
      </c>
      <c r="C2436" t="s">
        <v>1504</v>
      </c>
      <c r="D2436" s="4">
        <v>537333.81000000006</v>
      </c>
    </row>
    <row r="2437" spans="1:4" x14ac:dyDescent="0.25">
      <c r="A2437" s="1">
        <v>44773</v>
      </c>
      <c r="B2437" t="s">
        <v>1505</v>
      </c>
      <c r="C2437" t="s">
        <v>1506</v>
      </c>
      <c r="D2437" s="4">
        <v>107715.04999999999</v>
      </c>
    </row>
    <row r="2438" spans="1:4" x14ac:dyDescent="0.25">
      <c r="A2438" s="1">
        <v>44773</v>
      </c>
      <c r="B2438" t="s">
        <v>1507</v>
      </c>
      <c r="C2438" t="s">
        <v>1508</v>
      </c>
      <c r="D2438" s="4">
        <v>33354.270000000004</v>
      </c>
    </row>
    <row r="2439" spans="1:4" x14ac:dyDescent="0.25">
      <c r="A2439" s="1">
        <v>44773</v>
      </c>
      <c r="B2439" t="s">
        <v>1509</v>
      </c>
      <c r="C2439" t="s">
        <v>1510</v>
      </c>
      <c r="D2439" s="4">
        <v>3120</v>
      </c>
    </row>
    <row r="2440" spans="1:4" x14ac:dyDescent="0.25">
      <c r="A2440" s="1">
        <v>44773</v>
      </c>
      <c r="B2440" t="s">
        <v>1511</v>
      </c>
      <c r="C2440" t="s">
        <v>1512</v>
      </c>
      <c r="D2440" s="4">
        <v>3077.42</v>
      </c>
    </row>
    <row r="2441" spans="1:4" x14ac:dyDescent="0.25">
      <c r="A2441" s="1">
        <v>44773</v>
      </c>
      <c r="B2441" t="s">
        <v>1513</v>
      </c>
      <c r="C2441" t="s">
        <v>1514</v>
      </c>
      <c r="D2441" s="4">
        <v>18939.18</v>
      </c>
    </row>
    <row r="2442" spans="1:4" x14ac:dyDescent="0.25">
      <c r="A2442" s="1">
        <v>44773</v>
      </c>
      <c r="B2442" t="s">
        <v>1515</v>
      </c>
      <c r="C2442" t="s">
        <v>1516</v>
      </c>
      <c r="D2442" s="4">
        <v>117588.43000000002</v>
      </c>
    </row>
    <row r="2443" spans="1:4" x14ac:dyDescent="0.25">
      <c r="A2443" s="1">
        <v>44773</v>
      </c>
      <c r="B2443" t="s">
        <v>1517</v>
      </c>
      <c r="C2443" t="s">
        <v>1518</v>
      </c>
      <c r="D2443" s="4">
        <v>137966.24000000002</v>
      </c>
    </row>
    <row r="2444" spans="1:4" x14ac:dyDescent="0.25">
      <c r="A2444" s="1">
        <v>44773</v>
      </c>
      <c r="B2444" t="s">
        <v>1519</v>
      </c>
      <c r="C2444" t="s">
        <v>1520</v>
      </c>
      <c r="D2444" s="4">
        <v>15431</v>
      </c>
    </row>
    <row r="2445" spans="1:4" x14ac:dyDescent="0.25">
      <c r="A2445" s="1">
        <v>44773</v>
      </c>
      <c r="B2445" t="s">
        <v>1521</v>
      </c>
      <c r="C2445" t="s">
        <v>1522</v>
      </c>
      <c r="D2445" s="4">
        <v>224.95999999999998</v>
      </c>
    </row>
    <row r="2446" spans="1:4" x14ac:dyDescent="0.25">
      <c r="A2446" s="1">
        <v>44773</v>
      </c>
      <c r="B2446" t="s">
        <v>1523</v>
      </c>
      <c r="C2446" t="s">
        <v>1524</v>
      </c>
      <c r="D2446" s="4">
        <v>19104.259999999998</v>
      </c>
    </row>
    <row r="2447" spans="1:4" x14ac:dyDescent="0.25">
      <c r="A2447" s="1">
        <v>44773</v>
      </c>
      <c r="B2447" t="s">
        <v>1525</v>
      </c>
      <c r="C2447" t="s">
        <v>1526</v>
      </c>
      <c r="D2447" s="4">
        <v>719.91000000000008</v>
      </c>
    </row>
    <row r="2448" spans="1:4" x14ac:dyDescent="0.25">
      <c r="A2448" s="1">
        <v>44773</v>
      </c>
      <c r="B2448" t="s">
        <v>1527</v>
      </c>
      <c r="C2448" t="s">
        <v>1528</v>
      </c>
      <c r="D2448" s="4">
        <v>54028.21</v>
      </c>
    </row>
    <row r="2449" spans="1:4" x14ac:dyDescent="0.25">
      <c r="A2449" s="1">
        <v>44773</v>
      </c>
      <c r="B2449" t="s">
        <v>1529</v>
      </c>
      <c r="C2449" t="s">
        <v>1530</v>
      </c>
      <c r="D2449" s="4">
        <v>29570.720000000001</v>
      </c>
    </row>
    <row r="2450" spans="1:4" x14ac:dyDescent="0.25">
      <c r="A2450" s="1">
        <v>44773</v>
      </c>
      <c r="B2450" t="s">
        <v>1531</v>
      </c>
      <c r="C2450" t="s">
        <v>1532</v>
      </c>
      <c r="D2450" s="4">
        <v>6414.42</v>
      </c>
    </row>
    <row r="2451" spans="1:4" x14ac:dyDescent="0.25">
      <c r="A2451" s="1">
        <v>44773</v>
      </c>
      <c r="B2451" t="s">
        <v>1535</v>
      </c>
      <c r="C2451" t="s">
        <v>1536</v>
      </c>
      <c r="D2451" s="4">
        <v>5304.4800000000005</v>
      </c>
    </row>
    <row r="2452" spans="1:4" x14ac:dyDescent="0.25">
      <c r="A2452" s="1">
        <v>44773</v>
      </c>
      <c r="B2452" t="s">
        <v>1537</v>
      </c>
      <c r="C2452" t="s">
        <v>1538</v>
      </c>
      <c r="D2452" s="4">
        <v>6331.14</v>
      </c>
    </row>
    <row r="2453" spans="1:4" x14ac:dyDescent="0.25">
      <c r="A2453" s="1">
        <v>44773</v>
      </c>
      <c r="B2453" t="s">
        <v>1541</v>
      </c>
      <c r="C2453" t="s">
        <v>1542</v>
      </c>
      <c r="D2453" s="4">
        <v>2260</v>
      </c>
    </row>
    <row r="2454" spans="1:4" x14ac:dyDescent="0.25">
      <c r="A2454" s="1">
        <v>44773</v>
      </c>
      <c r="B2454" t="s">
        <v>1543</v>
      </c>
      <c r="C2454" t="s">
        <v>1544</v>
      </c>
      <c r="D2454" s="4">
        <v>963</v>
      </c>
    </row>
    <row r="2455" spans="1:4" x14ac:dyDescent="0.25">
      <c r="A2455" s="1">
        <v>44773</v>
      </c>
      <c r="B2455" t="s">
        <v>1545</v>
      </c>
      <c r="C2455" t="s">
        <v>1546</v>
      </c>
      <c r="D2455" s="4">
        <v>70</v>
      </c>
    </row>
    <row r="2456" spans="1:4" x14ac:dyDescent="0.25">
      <c r="A2456" s="1">
        <v>44773</v>
      </c>
      <c r="B2456" t="s">
        <v>1547</v>
      </c>
      <c r="C2456" t="s">
        <v>1548</v>
      </c>
      <c r="D2456" s="4">
        <v>480</v>
      </c>
    </row>
    <row r="2457" spans="1:4" x14ac:dyDescent="0.25">
      <c r="A2457" s="1">
        <v>44773</v>
      </c>
      <c r="B2457" t="s">
        <v>1549</v>
      </c>
      <c r="C2457" t="s">
        <v>1550</v>
      </c>
      <c r="D2457" s="4">
        <v>1317.7999999999997</v>
      </c>
    </row>
    <row r="2458" spans="1:4" x14ac:dyDescent="0.25">
      <c r="A2458" s="1">
        <v>44773</v>
      </c>
      <c r="B2458" t="s">
        <v>952</v>
      </c>
      <c r="C2458" t="s">
        <v>953</v>
      </c>
      <c r="D2458" s="4">
        <v>222855.58</v>
      </c>
    </row>
    <row r="2459" spans="1:4" x14ac:dyDescent="0.25">
      <c r="A2459" s="1">
        <v>44773</v>
      </c>
      <c r="B2459" t="s">
        <v>961</v>
      </c>
      <c r="C2459" t="s">
        <v>962</v>
      </c>
      <c r="D2459" s="4">
        <v>3060.35</v>
      </c>
    </row>
    <row r="2460" spans="1:4" x14ac:dyDescent="0.25">
      <c r="A2460" s="1">
        <v>44773</v>
      </c>
      <c r="B2460" t="s">
        <v>963</v>
      </c>
      <c r="C2460" t="s">
        <v>964</v>
      </c>
      <c r="D2460" s="4">
        <v>820</v>
      </c>
    </row>
    <row r="2461" spans="1:4" x14ac:dyDescent="0.25">
      <c r="A2461" s="1">
        <v>44773</v>
      </c>
      <c r="B2461" t="s">
        <v>967</v>
      </c>
      <c r="C2461" t="s">
        <v>968</v>
      </c>
      <c r="D2461" s="4">
        <v>4</v>
      </c>
    </row>
    <row r="2462" spans="1:4" x14ac:dyDescent="0.25">
      <c r="A2462" s="1">
        <v>44773</v>
      </c>
      <c r="B2462" t="s">
        <v>971</v>
      </c>
      <c r="C2462" t="s">
        <v>972</v>
      </c>
      <c r="D2462" s="4">
        <v>1376.85</v>
      </c>
    </row>
    <row r="2463" spans="1:4" x14ac:dyDescent="0.25">
      <c r="A2463" s="1">
        <v>44773</v>
      </c>
      <c r="B2463" t="s">
        <v>973</v>
      </c>
      <c r="C2463" t="s">
        <v>974</v>
      </c>
      <c r="D2463" s="4">
        <v>5740</v>
      </c>
    </row>
    <row r="2464" spans="1:4" x14ac:dyDescent="0.25">
      <c r="A2464" s="1">
        <v>44773</v>
      </c>
      <c r="B2464" t="s">
        <v>977</v>
      </c>
      <c r="C2464" t="s">
        <v>978</v>
      </c>
      <c r="D2464" s="4">
        <v>1168.1199999999999</v>
      </c>
    </row>
    <row r="2465" spans="1:4" x14ac:dyDescent="0.25">
      <c r="A2465" s="1">
        <v>44773</v>
      </c>
      <c r="B2465" t="s">
        <v>1262</v>
      </c>
      <c r="C2465" t="s">
        <v>1263</v>
      </c>
      <c r="D2465" s="4">
        <v>68.050000000000011</v>
      </c>
    </row>
    <row r="2466" spans="1:4" x14ac:dyDescent="0.25">
      <c r="A2466" s="1">
        <v>44773</v>
      </c>
      <c r="B2466" t="s">
        <v>981</v>
      </c>
      <c r="C2466" t="s">
        <v>982</v>
      </c>
      <c r="D2466" s="4">
        <v>2032.8</v>
      </c>
    </row>
    <row r="2467" spans="1:4" x14ac:dyDescent="0.25">
      <c r="A2467" s="1">
        <v>44773</v>
      </c>
      <c r="B2467" t="s">
        <v>989</v>
      </c>
      <c r="C2467" t="s">
        <v>990</v>
      </c>
      <c r="D2467" s="4">
        <v>1358.3400000000004</v>
      </c>
    </row>
    <row r="2468" spans="1:4" x14ac:dyDescent="0.25">
      <c r="A2468" s="1">
        <v>44773</v>
      </c>
      <c r="B2468" t="s">
        <v>1160</v>
      </c>
      <c r="C2468" t="s">
        <v>1161</v>
      </c>
      <c r="D2468" s="4">
        <v>1940</v>
      </c>
    </row>
    <row r="2469" spans="1:4" x14ac:dyDescent="0.25">
      <c r="A2469" s="1">
        <v>44773</v>
      </c>
      <c r="B2469" t="s">
        <v>991</v>
      </c>
      <c r="C2469" t="s">
        <v>992</v>
      </c>
      <c r="D2469" s="4">
        <v>840.89000000000021</v>
      </c>
    </row>
    <row r="2470" spans="1:4" x14ac:dyDescent="0.25">
      <c r="A2470" s="1">
        <v>44773</v>
      </c>
      <c r="B2470" t="s">
        <v>993</v>
      </c>
      <c r="C2470" t="s">
        <v>994</v>
      </c>
      <c r="D2470" s="4">
        <v>4701.38</v>
      </c>
    </row>
    <row r="2471" spans="1:4" x14ac:dyDescent="0.25">
      <c r="A2471" s="1">
        <v>44773</v>
      </c>
      <c r="B2471" t="s">
        <v>1001</v>
      </c>
      <c r="C2471" t="s">
        <v>1002</v>
      </c>
      <c r="D2471" s="4">
        <v>19.87999999999397</v>
      </c>
    </row>
    <row r="2472" spans="1:4" x14ac:dyDescent="0.25">
      <c r="A2472" s="1">
        <v>44773</v>
      </c>
      <c r="B2472" t="s">
        <v>1005</v>
      </c>
      <c r="C2472" t="s">
        <v>1006</v>
      </c>
      <c r="D2472" s="4">
        <v>6.2199999999977091</v>
      </c>
    </row>
    <row r="2473" spans="1:4" x14ac:dyDescent="0.25">
      <c r="A2473" s="1">
        <v>44773</v>
      </c>
      <c r="B2473" t="s">
        <v>1007</v>
      </c>
      <c r="C2473" t="s">
        <v>1008</v>
      </c>
      <c r="D2473" s="4">
        <v>6853.5399999999954</v>
      </c>
    </row>
    <row r="2474" spans="1:4" x14ac:dyDescent="0.25">
      <c r="A2474" s="1">
        <v>44773</v>
      </c>
      <c r="B2474" t="s">
        <v>1162</v>
      </c>
      <c r="C2474" t="s">
        <v>1163</v>
      </c>
      <c r="D2474" s="4">
        <v>527.34000000000219</v>
      </c>
    </row>
    <row r="2475" spans="1:4" x14ac:dyDescent="0.25">
      <c r="A2475" s="1">
        <v>44773</v>
      </c>
      <c r="B2475" t="s">
        <v>1264</v>
      </c>
      <c r="C2475" t="s">
        <v>1265</v>
      </c>
      <c r="D2475" s="4">
        <v>7880</v>
      </c>
    </row>
    <row r="2476" spans="1:4" x14ac:dyDescent="0.25">
      <c r="A2476" s="1">
        <v>44773</v>
      </c>
      <c r="B2476" t="s">
        <v>1266</v>
      </c>
      <c r="C2476" t="s">
        <v>1267</v>
      </c>
      <c r="D2476" s="4">
        <v>309.3</v>
      </c>
    </row>
    <row r="2477" spans="1:4" x14ac:dyDescent="0.25">
      <c r="A2477" s="1">
        <v>44773</v>
      </c>
      <c r="B2477" t="s">
        <v>1285</v>
      </c>
      <c r="C2477" t="s">
        <v>1286</v>
      </c>
      <c r="D2477" s="4">
        <v>3341.41</v>
      </c>
    </row>
    <row r="2478" spans="1:4" x14ac:dyDescent="0.25">
      <c r="A2478" s="1">
        <v>44773</v>
      </c>
      <c r="B2478" t="s">
        <v>1017</v>
      </c>
      <c r="C2478" t="s">
        <v>1018</v>
      </c>
      <c r="D2478" s="4">
        <v>10241.1</v>
      </c>
    </row>
    <row r="2479" spans="1:4" x14ac:dyDescent="0.25">
      <c r="A2479" s="1">
        <v>44773</v>
      </c>
      <c r="B2479" t="s">
        <v>1021</v>
      </c>
      <c r="C2479" t="s">
        <v>1022</v>
      </c>
      <c r="D2479" s="4">
        <v>6533.31</v>
      </c>
    </row>
    <row r="2480" spans="1:4" x14ac:dyDescent="0.25">
      <c r="A2480" s="1">
        <v>44773</v>
      </c>
      <c r="B2480" t="s">
        <v>1025</v>
      </c>
      <c r="C2480" t="s">
        <v>1026</v>
      </c>
      <c r="D2480" s="4">
        <v>1075.23</v>
      </c>
    </row>
    <row r="2481" spans="1:4" x14ac:dyDescent="0.25">
      <c r="A2481" s="1">
        <v>44773</v>
      </c>
      <c r="B2481" t="s">
        <v>1227</v>
      </c>
      <c r="C2481" t="s">
        <v>1228</v>
      </c>
      <c r="D2481" s="4">
        <v>10690.99</v>
      </c>
    </row>
    <row r="2482" spans="1:4" x14ac:dyDescent="0.25">
      <c r="A2482" s="1">
        <v>44773</v>
      </c>
      <c r="B2482" t="s">
        <v>1279</v>
      </c>
      <c r="C2482" t="s">
        <v>1280</v>
      </c>
      <c r="D2482" s="4">
        <v>11.17</v>
      </c>
    </row>
    <row r="2483" spans="1:4" x14ac:dyDescent="0.25">
      <c r="A2483" s="1">
        <v>44773</v>
      </c>
      <c r="B2483" t="s">
        <v>1027</v>
      </c>
      <c r="C2483" t="s">
        <v>1028</v>
      </c>
      <c r="D2483" s="4">
        <v>7.2</v>
      </c>
    </row>
    <row r="2484" spans="1:4" x14ac:dyDescent="0.25">
      <c r="A2484" s="1">
        <v>44773</v>
      </c>
      <c r="B2484" t="s">
        <v>1029</v>
      </c>
      <c r="C2484" t="s">
        <v>1030</v>
      </c>
      <c r="D2484" s="4">
        <v>9185.91</v>
      </c>
    </row>
    <row r="2485" spans="1:4" x14ac:dyDescent="0.25">
      <c r="A2485" s="1">
        <v>44773</v>
      </c>
      <c r="B2485" t="s">
        <v>35</v>
      </c>
      <c r="C2485" t="s">
        <v>1031</v>
      </c>
      <c r="D2485" s="4">
        <v>9366.2000000000007</v>
      </c>
    </row>
    <row r="2486" spans="1:4" x14ac:dyDescent="0.25">
      <c r="A2486" s="1">
        <v>44773</v>
      </c>
      <c r="B2486" t="s">
        <v>27</v>
      </c>
      <c r="C2486" t="s">
        <v>1032</v>
      </c>
      <c r="D2486" s="4">
        <v>-2337285.81</v>
      </c>
    </row>
    <row r="2487" spans="1:4" x14ac:dyDescent="0.25">
      <c r="A2487" s="1">
        <v>44773</v>
      </c>
      <c r="B2487" t="s">
        <v>1035</v>
      </c>
      <c r="C2487" t="s">
        <v>1036</v>
      </c>
      <c r="D2487" s="4">
        <v>-133788.60999999999</v>
      </c>
    </row>
    <row r="2488" spans="1:4" x14ac:dyDescent="0.25">
      <c r="A2488" s="1">
        <v>44773</v>
      </c>
      <c r="B2488" t="s">
        <v>28</v>
      </c>
      <c r="C2488" t="s">
        <v>1039</v>
      </c>
      <c r="D2488" s="4">
        <v>-120139.19999999994</v>
      </c>
    </row>
    <row r="2489" spans="1:4" x14ac:dyDescent="0.25">
      <c r="A2489" s="1">
        <v>44773</v>
      </c>
      <c r="B2489" t="s">
        <v>29</v>
      </c>
      <c r="C2489" t="s">
        <v>1040</v>
      </c>
      <c r="D2489" s="4">
        <v>-5415.6699999999983</v>
      </c>
    </row>
    <row r="2490" spans="1:4" x14ac:dyDescent="0.25">
      <c r="A2490" s="1">
        <v>44773</v>
      </c>
      <c r="B2490" t="s">
        <v>1041</v>
      </c>
      <c r="C2490" t="s">
        <v>1042</v>
      </c>
      <c r="D2490" s="4">
        <v>-126915.83999999998</v>
      </c>
    </row>
    <row r="2491" spans="1:4" x14ac:dyDescent="0.25">
      <c r="A2491" s="1">
        <v>44773</v>
      </c>
      <c r="B2491" t="s">
        <v>30</v>
      </c>
      <c r="C2491" t="s">
        <v>1229</v>
      </c>
      <c r="D2491" s="4">
        <v>-268586.33999999997</v>
      </c>
    </row>
    <row r="2492" spans="1:4" x14ac:dyDescent="0.25">
      <c r="A2492" s="1">
        <v>44773</v>
      </c>
      <c r="B2492" t="s">
        <v>31</v>
      </c>
      <c r="C2492" t="s">
        <v>1293</v>
      </c>
      <c r="D2492" s="4">
        <v>-9550</v>
      </c>
    </row>
    <row r="2493" spans="1:4" x14ac:dyDescent="0.25">
      <c r="A2493" s="1">
        <v>44773</v>
      </c>
      <c r="B2493" t="s">
        <v>32</v>
      </c>
      <c r="C2493" t="s">
        <v>1268</v>
      </c>
      <c r="D2493" s="4">
        <v>-18019.05</v>
      </c>
    </row>
    <row r="2494" spans="1:4" x14ac:dyDescent="0.25">
      <c r="A2494" s="1">
        <v>44773</v>
      </c>
      <c r="B2494" t="s">
        <v>33</v>
      </c>
      <c r="C2494" t="s">
        <v>1043</v>
      </c>
      <c r="D2494" s="4">
        <v>-386.89999999999964</v>
      </c>
    </row>
    <row r="2495" spans="1:4" x14ac:dyDescent="0.25">
      <c r="A2495" s="1">
        <v>44773</v>
      </c>
      <c r="B2495" t="s">
        <v>34</v>
      </c>
      <c r="C2495" t="s">
        <v>1044</v>
      </c>
      <c r="D2495" s="4">
        <v>-56129.020000000004</v>
      </c>
    </row>
    <row r="2496" spans="1:4" x14ac:dyDescent="0.25">
      <c r="A2496" s="1">
        <v>44773</v>
      </c>
      <c r="B2496" t="s">
        <v>1047</v>
      </c>
      <c r="C2496" t="s">
        <v>1048</v>
      </c>
      <c r="D2496" s="4">
        <v>-255483.9</v>
      </c>
    </row>
    <row r="2497" spans="1:4" x14ac:dyDescent="0.25">
      <c r="A2497" s="1">
        <v>44773</v>
      </c>
      <c r="B2497" t="s">
        <v>25</v>
      </c>
      <c r="C2497" t="s">
        <v>1049</v>
      </c>
      <c r="D2497" s="4">
        <v>-1104364.8000000003</v>
      </c>
    </row>
    <row r="2498" spans="1:4" x14ac:dyDescent="0.25">
      <c r="A2498" s="1">
        <v>44773</v>
      </c>
      <c r="B2498" t="s">
        <v>1062</v>
      </c>
      <c r="C2498" t="s">
        <v>1063</v>
      </c>
      <c r="D2498" s="4">
        <v>-0.06</v>
      </c>
    </row>
    <row r="2499" spans="1:4" x14ac:dyDescent="0.25">
      <c r="A2499" s="1">
        <v>44773</v>
      </c>
      <c r="B2499" t="s">
        <v>1066</v>
      </c>
      <c r="C2499" t="s">
        <v>1067</v>
      </c>
      <c r="D2499" s="4">
        <v>-11.120000000000317</v>
      </c>
    </row>
    <row r="2500" spans="1:4" x14ac:dyDescent="0.25">
      <c r="A2500" s="1">
        <v>44773</v>
      </c>
      <c r="B2500" t="s">
        <v>1287</v>
      </c>
      <c r="C2500" t="s">
        <v>1288</v>
      </c>
      <c r="D2500" s="4">
        <v>-15.08</v>
      </c>
    </row>
    <row r="2501" spans="1:4" x14ac:dyDescent="0.25">
      <c r="A2501" s="1">
        <v>44773</v>
      </c>
      <c r="B2501" t="s">
        <v>1068</v>
      </c>
      <c r="C2501" t="s">
        <v>1069</v>
      </c>
      <c r="D2501" s="4">
        <v>-3276.7799999999997</v>
      </c>
    </row>
    <row r="2502" spans="1:4" x14ac:dyDescent="0.25">
      <c r="A2502" s="1">
        <v>44773</v>
      </c>
      <c r="B2502" t="s">
        <v>1168</v>
      </c>
      <c r="C2502" t="s">
        <v>1169</v>
      </c>
      <c r="D2502" s="4">
        <v>-4995.1099999999997</v>
      </c>
    </row>
    <row r="2503" spans="1:4" x14ac:dyDescent="0.25">
      <c r="A2503" s="1">
        <v>44773</v>
      </c>
      <c r="B2503" t="s">
        <v>1080</v>
      </c>
      <c r="C2503" t="s">
        <v>1081</v>
      </c>
      <c r="D2503" s="4">
        <v>-4292.37</v>
      </c>
    </row>
    <row r="2504" spans="1:4" x14ac:dyDescent="0.25">
      <c r="A2504" s="1">
        <v>44773</v>
      </c>
      <c r="B2504" t="s">
        <v>1082</v>
      </c>
      <c r="C2504" t="s">
        <v>1083</v>
      </c>
      <c r="D2504" s="4">
        <v>-63.55</v>
      </c>
    </row>
    <row r="2505" spans="1:4" x14ac:dyDescent="0.25">
      <c r="A2505" s="1">
        <v>44773</v>
      </c>
      <c r="B2505" t="s">
        <v>1172</v>
      </c>
      <c r="C2505" t="s">
        <v>1173</v>
      </c>
      <c r="D2505" s="4">
        <v>-199859.99000000002</v>
      </c>
    </row>
    <row r="2506" spans="1:4" x14ac:dyDescent="0.25">
      <c r="A2506" s="1">
        <v>44773</v>
      </c>
      <c r="B2506" t="s">
        <v>1281</v>
      </c>
      <c r="C2506" t="s">
        <v>1282</v>
      </c>
      <c r="D2506" s="4">
        <v>-20</v>
      </c>
    </row>
    <row r="2507" spans="1:4" x14ac:dyDescent="0.25">
      <c r="A2507" s="1">
        <v>44773</v>
      </c>
      <c r="B2507" t="s">
        <v>1101</v>
      </c>
      <c r="C2507" t="s">
        <v>1102</v>
      </c>
      <c r="D2507" s="4">
        <v>-105.25999999999999</v>
      </c>
    </row>
    <row r="2508" spans="1:4" x14ac:dyDescent="0.25">
      <c r="A2508" s="1">
        <v>44773</v>
      </c>
      <c r="B2508" t="s">
        <v>570</v>
      </c>
      <c r="C2508" t="s">
        <v>571</v>
      </c>
      <c r="D2508" s="4">
        <v>10000</v>
      </c>
    </row>
    <row r="2509" spans="1:4" x14ac:dyDescent="0.25">
      <c r="A2509" s="1">
        <v>44773</v>
      </c>
      <c r="B2509" t="s">
        <v>576</v>
      </c>
      <c r="C2509" t="s">
        <v>577</v>
      </c>
      <c r="D2509" s="4">
        <v>6343</v>
      </c>
    </row>
    <row r="2510" spans="1:4" x14ac:dyDescent="0.25">
      <c r="A2510" s="1">
        <v>44773</v>
      </c>
      <c r="B2510" t="s">
        <v>580</v>
      </c>
      <c r="C2510" t="s">
        <v>581</v>
      </c>
      <c r="D2510" s="4">
        <v>74079.209999999992</v>
      </c>
    </row>
    <row r="2511" spans="1:4" x14ac:dyDescent="0.25">
      <c r="A2511" s="1">
        <v>44773</v>
      </c>
      <c r="B2511" t="s">
        <v>584</v>
      </c>
      <c r="C2511" t="s">
        <v>585</v>
      </c>
      <c r="D2511" s="4">
        <v>100000</v>
      </c>
    </row>
    <row r="2512" spans="1:4" x14ac:dyDescent="0.25">
      <c r="A2512" s="1">
        <v>44773</v>
      </c>
      <c r="B2512" t="s">
        <v>588</v>
      </c>
      <c r="C2512" t="s">
        <v>589</v>
      </c>
      <c r="D2512" s="4">
        <v>168277.53</v>
      </c>
    </row>
    <row r="2513" spans="1:4" x14ac:dyDescent="0.25">
      <c r="A2513" s="1">
        <v>44773</v>
      </c>
      <c r="B2513" t="s">
        <v>592</v>
      </c>
      <c r="C2513" t="s">
        <v>593</v>
      </c>
      <c r="D2513" s="4">
        <v>87545.25</v>
      </c>
    </row>
    <row r="2514" spans="1:4" x14ac:dyDescent="0.25">
      <c r="A2514" s="1">
        <v>44773</v>
      </c>
      <c r="B2514" t="s">
        <v>597</v>
      </c>
      <c r="C2514" t="s">
        <v>598</v>
      </c>
      <c r="D2514" s="4">
        <v>693957.03</v>
      </c>
    </row>
    <row r="2515" spans="1:4" x14ac:dyDescent="0.25">
      <c r="A2515" s="1">
        <v>44773</v>
      </c>
      <c r="B2515" t="s">
        <v>601</v>
      </c>
      <c r="C2515" t="s">
        <v>602</v>
      </c>
      <c r="D2515" s="4">
        <v>104261.51</v>
      </c>
    </row>
    <row r="2516" spans="1:4" x14ac:dyDescent="0.25">
      <c r="A2516" s="1">
        <v>44773</v>
      </c>
      <c r="B2516" t="s">
        <v>605</v>
      </c>
      <c r="C2516" t="s">
        <v>606</v>
      </c>
      <c r="D2516" s="4">
        <v>204582.74</v>
      </c>
    </row>
    <row r="2517" spans="1:4" x14ac:dyDescent="0.25">
      <c r="A2517" s="1">
        <v>44773</v>
      </c>
      <c r="B2517" t="s">
        <v>611</v>
      </c>
      <c r="C2517" t="s">
        <v>612</v>
      </c>
      <c r="D2517" s="4">
        <v>229871.05000000002</v>
      </c>
    </row>
    <row r="2518" spans="1:4" x14ac:dyDescent="0.25">
      <c r="A2518" s="1">
        <v>44773</v>
      </c>
      <c r="B2518" t="s">
        <v>617</v>
      </c>
      <c r="C2518" t="s">
        <v>618</v>
      </c>
      <c r="D2518" s="4">
        <v>76799.930000000008</v>
      </c>
    </row>
    <row r="2519" spans="1:4" x14ac:dyDescent="0.25">
      <c r="A2519" s="1">
        <v>44773</v>
      </c>
      <c r="B2519" t="s">
        <v>621</v>
      </c>
      <c r="C2519" t="s">
        <v>622</v>
      </c>
      <c r="D2519" s="4">
        <v>16409.09</v>
      </c>
    </row>
    <row r="2520" spans="1:4" x14ac:dyDescent="0.25">
      <c r="A2520" s="1">
        <v>44773</v>
      </c>
      <c r="B2520" t="s">
        <v>625</v>
      </c>
      <c r="C2520" t="s">
        <v>626</v>
      </c>
      <c r="D2520" s="4">
        <v>94542.99</v>
      </c>
    </row>
    <row r="2521" spans="1:4" x14ac:dyDescent="0.25">
      <c r="A2521" s="1">
        <v>44773</v>
      </c>
      <c r="B2521" t="s">
        <v>629</v>
      </c>
      <c r="C2521" t="s">
        <v>630</v>
      </c>
      <c r="D2521" s="4">
        <v>2625</v>
      </c>
    </row>
    <row r="2522" spans="1:4" x14ac:dyDescent="0.25">
      <c r="A2522" s="1">
        <v>44773</v>
      </c>
      <c r="B2522" t="s">
        <v>48</v>
      </c>
      <c r="C2522" t="s">
        <v>49</v>
      </c>
      <c r="D2522" s="4">
        <v>340</v>
      </c>
    </row>
    <row r="2523" spans="1:4" x14ac:dyDescent="0.25">
      <c r="A2523" s="1">
        <v>44773</v>
      </c>
      <c r="B2523" t="s">
        <v>53</v>
      </c>
      <c r="C2523" t="s">
        <v>54</v>
      </c>
      <c r="D2523" s="4">
        <v>2500</v>
      </c>
    </row>
    <row r="2524" spans="1:4" x14ac:dyDescent="0.25">
      <c r="A2524" s="1">
        <v>44773</v>
      </c>
      <c r="B2524" t="s">
        <v>57</v>
      </c>
      <c r="C2524" t="s">
        <v>58</v>
      </c>
      <c r="D2524" s="4">
        <v>250</v>
      </c>
    </row>
    <row r="2525" spans="1:4" x14ac:dyDescent="0.25">
      <c r="A2525" s="1">
        <v>44773</v>
      </c>
      <c r="B2525" t="s">
        <v>61</v>
      </c>
      <c r="C2525" t="s">
        <v>62</v>
      </c>
      <c r="D2525" s="4">
        <v>997500</v>
      </c>
    </row>
    <row r="2526" spans="1:4" x14ac:dyDescent="0.25">
      <c r="A2526" s="1">
        <v>44773</v>
      </c>
      <c r="B2526" t="s">
        <v>64</v>
      </c>
      <c r="C2526" t="s">
        <v>65</v>
      </c>
      <c r="D2526" s="4">
        <v>5870.22</v>
      </c>
    </row>
    <row r="2527" spans="1:4" x14ac:dyDescent="0.25">
      <c r="A2527" s="1">
        <v>44773</v>
      </c>
      <c r="B2527" t="s">
        <v>66</v>
      </c>
      <c r="C2527" t="s">
        <v>67</v>
      </c>
      <c r="D2527" s="4">
        <v>146905.12</v>
      </c>
    </row>
    <row r="2528" spans="1:4" x14ac:dyDescent="0.25">
      <c r="A2528" s="1">
        <v>44773</v>
      </c>
      <c r="B2528" t="s">
        <v>139</v>
      </c>
      <c r="C2528" t="s">
        <v>654</v>
      </c>
      <c r="D2528" s="4">
        <v>153350</v>
      </c>
    </row>
    <row r="2529" spans="1:4" x14ac:dyDescent="0.25">
      <c r="A2529" s="1">
        <v>44773</v>
      </c>
      <c r="B2529" t="s">
        <v>143</v>
      </c>
      <c r="C2529" t="s">
        <v>662</v>
      </c>
      <c r="D2529" s="4">
        <v>1112968</v>
      </c>
    </row>
    <row r="2530" spans="1:4" x14ac:dyDescent="0.25">
      <c r="A2530" s="1">
        <v>44773</v>
      </c>
      <c r="B2530" t="s">
        <v>665</v>
      </c>
      <c r="C2530" t="s">
        <v>666</v>
      </c>
      <c r="D2530" s="4">
        <v>760149.90999999235</v>
      </c>
    </row>
    <row r="2531" spans="1:4" x14ac:dyDescent="0.25">
      <c r="A2531" s="1">
        <v>44773</v>
      </c>
      <c r="B2531" t="s">
        <v>670</v>
      </c>
      <c r="C2531" t="s">
        <v>671</v>
      </c>
      <c r="D2531" s="4">
        <v>17818.120000000024</v>
      </c>
    </row>
    <row r="2532" spans="1:4" x14ac:dyDescent="0.25">
      <c r="A2532" s="1">
        <v>44773</v>
      </c>
      <c r="B2532" t="s">
        <v>674</v>
      </c>
      <c r="C2532" t="s">
        <v>675</v>
      </c>
      <c r="D2532" s="4">
        <v>2379.9999999999418</v>
      </c>
    </row>
    <row r="2533" spans="1:4" x14ac:dyDescent="0.25">
      <c r="A2533" s="1">
        <v>44773</v>
      </c>
      <c r="B2533" t="s">
        <v>687</v>
      </c>
      <c r="C2533" t="s">
        <v>688</v>
      </c>
      <c r="D2533" s="4">
        <v>193.35</v>
      </c>
    </row>
    <row r="2534" spans="1:4" x14ac:dyDescent="0.25">
      <c r="A2534" s="1">
        <v>44773</v>
      </c>
      <c r="B2534" t="s">
        <v>1184</v>
      </c>
      <c r="C2534" t="s">
        <v>1185</v>
      </c>
      <c r="D2534" s="4">
        <v>109597.23999999999</v>
      </c>
    </row>
    <row r="2535" spans="1:4" x14ac:dyDescent="0.25">
      <c r="A2535" s="1">
        <v>44773</v>
      </c>
      <c r="B2535" t="s">
        <v>700</v>
      </c>
      <c r="C2535" t="s">
        <v>701</v>
      </c>
      <c r="D2535" s="4">
        <v>652.31999999999834</v>
      </c>
    </row>
    <row r="2536" spans="1:4" x14ac:dyDescent="0.25">
      <c r="A2536" s="1">
        <v>44773</v>
      </c>
      <c r="B2536" t="s">
        <v>710</v>
      </c>
      <c r="C2536" t="s">
        <v>711</v>
      </c>
      <c r="D2536" s="4">
        <v>43049.16</v>
      </c>
    </row>
    <row r="2537" spans="1:4" x14ac:dyDescent="0.25">
      <c r="A2537" s="1">
        <v>44773</v>
      </c>
      <c r="B2537" t="s">
        <v>1186</v>
      </c>
      <c r="C2537" t="s">
        <v>1187</v>
      </c>
      <c r="D2537" s="4">
        <v>2378</v>
      </c>
    </row>
    <row r="2538" spans="1:4" x14ac:dyDescent="0.25">
      <c r="A2538" s="1">
        <v>44773</v>
      </c>
      <c r="B2538" t="s">
        <v>723</v>
      </c>
      <c r="C2538" t="s">
        <v>724</v>
      </c>
      <c r="D2538" s="4">
        <v>15687.260000000011</v>
      </c>
    </row>
    <row r="2539" spans="1:4" x14ac:dyDescent="0.25">
      <c r="A2539" s="1">
        <v>44773</v>
      </c>
      <c r="B2539" t="s">
        <v>728</v>
      </c>
      <c r="C2539" t="s">
        <v>729</v>
      </c>
      <c r="D2539" s="4">
        <v>2796.9300000000658</v>
      </c>
    </row>
    <row r="2540" spans="1:4" x14ac:dyDescent="0.25">
      <c r="A2540" s="1">
        <v>44773</v>
      </c>
      <c r="B2540" t="s">
        <v>736</v>
      </c>
      <c r="C2540" t="s">
        <v>737</v>
      </c>
      <c r="D2540" s="4">
        <v>50357</v>
      </c>
    </row>
    <row r="2541" spans="1:4" x14ac:dyDescent="0.25">
      <c r="A2541" s="1">
        <v>44773</v>
      </c>
      <c r="B2541" t="s">
        <v>744</v>
      </c>
      <c r="C2541" t="s">
        <v>745</v>
      </c>
      <c r="D2541" s="4">
        <v>142.23000000002784</v>
      </c>
    </row>
    <row r="2542" spans="1:4" x14ac:dyDescent="0.25">
      <c r="A2542" s="1">
        <v>44773</v>
      </c>
      <c r="B2542" t="s">
        <v>749</v>
      </c>
      <c r="C2542" t="s">
        <v>750</v>
      </c>
      <c r="D2542" s="4">
        <v>1455.0300000000134</v>
      </c>
    </row>
    <row r="2543" spans="1:4" x14ac:dyDescent="0.25">
      <c r="A2543" s="1">
        <v>44773</v>
      </c>
      <c r="B2543" t="s">
        <v>753</v>
      </c>
      <c r="C2543" t="s">
        <v>754</v>
      </c>
      <c r="D2543" s="4">
        <v>44956.770000000004</v>
      </c>
    </row>
    <row r="2544" spans="1:4" x14ac:dyDescent="0.25">
      <c r="A2544" s="1">
        <v>44773</v>
      </c>
      <c r="B2544" t="s">
        <v>765</v>
      </c>
      <c r="C2544" t="s">
        <v>766</v>
      </c>
      <c r="D2544" s="4">
        <v>53.55</v>
      </c>
    </row>
    <row r="2545" spans="1:4" x14ac:dyDescent="0.25">
      <c r="A2545" s="1">
        <v>44773</v>
      </c>
      <c r="B2545" t="s">
        <v>1188</v>
      </c>
      <c r="C2545" t="s">
        <v>1189</v>
      </c>
      <c r="D2545" s="4">
        <v>1091.8000000000002</v>
      </c>
    </row>
    <row r="2546" spans="1:4" x14ac:dyDescent="0.25">
      <c r="A2546" s="1">
        <v>44773</v>
      </c>
      <c r="B2546" t="s">
        <v>1190</v>
      </c>
      <c r="C2546" t="s">
        <v>1191</v>
      </c>
      <c r="D2546" s="4">
        <v>77.849999999999994</v>
      </c>
    </row>
    <row r="2547" spans="1:4" x14ac:dyDescent="0.25">
      <c r="A2547" s="1">
        <v>44773</v>
      </c>
      <c r="B2547" t="s">
        <v>783</v>
      </c>
      <c r="C2547" t="s">
        <v>784</v>
      </c>
      <c r="D2547" s="4">
        <v>1119.9999999999986</v>
      </c>
    </row>
    <row r="2548" spans="1:4" x14ac:dyDescent="0.25">
      <c r="A2548" s="1">
        <v>44773</v>
      </c>
      <c r="B2548" t="s">
        <v>68</v>
      </c>
      <c r="C2548" t="s">
        <v>69</v>
      </c>
      <c r="D2548" s="4">
        <v>7396.0300000000007</v>
      </c>
    </row>
    <row r="2549" spans="1:4" x14ac:dyDescent="0.25">
      <c r="A2549" s="1">
        <v>44773</v>
      </c>
      <c r="B2549" t="s">
        <v>70</v>
      </c>
      <c r="C2549" t="s">
        <v>71</v>
      </c>
      <c r="D2549" s="4">
        <v>30260.854999999312</v>
      </c>
    </row>
    <row r="2550" spans="1:4" x14ac:dyDescent="0.25">
      <c r="A2550" s="1">
        <v>44773</v>
      </c>
      <c r="B2550" t="s">
        <v>72</v>
      </c>
      <c r="C2550" t="s">
        <v>73</v>
      </c>
      <c r="D2550" s="4">
        <v>3045.83</v>
      </c>
    </row>
    <row r="2551" spans="1:4" x14ac:dyDescent="0.25">
      <c r="A2551" s="1">
        <v>44773</v>
      </c>
      <c r="B2551" t="s">
        <v>78</v>
      </c>
      <c r="C2551" t="s">
        <v>79</v>
      </c>
      <c r="D2551" s="4">
        <v>395092.20000000525</v>
      </c>
    </row>
    <row r="2552" spans="1:4" x14ac:dyDescent="0.25">
      <c r="A2552" s="1">
        <v>44773</v>
      </c>
      <c r="B2552" t="s">
        <v>80</v>
      </c>
      <c r="C2552" t="s">
        <v>81</v>
      </c>
      <c r="D2552" s="4">
        <v>310699.19999999995</v>
      </c>
    </row>
    <row r="2553" spans="1:4" x14ac:dyDescent="0.25">
      <c r="A2553" s="1">
        <v>44773</v>
      </c>
      <c r="B2553" t="s">
        <v>810</v>
      </c>
      <c r="C2553" t="s">
        <v>811</v>
      </c>
      <c r="D2553" s="4">
        <v>82.410000000006903</v>
      </c>
    </row>
    <row r="2554" spans="1:4" x14ac:dyDescent="0.25">
      <c r="A2554" s="1">
        <v>44773</v>
      </c>
      <c r="B2554" t="s">
        <v>82</v>
      </c>
      <c r="C2554" t="s">
        <v>83</v>
      </c>
      <c r="D2554" s="4">
        <v>102773.58</v>
      </c>
    </row>
    <row r="2555" spans="1:4" x14ac:dyDescent="0.25">
      <c r="A2555" s="1">
        <v>44773</v>
      </c>
      <c r="B2555" t="s">
        <v>84</v>
      </c>
      <c r="C2555" t="s">
        <v>85</v>
      </c>
      <c r="D2555" s="4">
        <v>568819.45000000275</v>
      </c>
    </row>
    <row r="2556" spans="1:4" x14ac:dyDescent="0.25">
      <c r="A2556" s="1">
        <v>44773</v>
      </c>
      <c r="B2556" t="s">
        <v>86</v>
      </c>
      <c r="C2556" t="s">
        <v>87</v>
      </c>
      <c r="D2556" s="4">
        <v>113473.32</v>
      </c>
    </row>
    <row r="2557" spans="1:4" x14ac:dyDescent="0.25">
      <c r="A2557" s="1">
        <v>44773</v>
      </c>
      <c r="B2557" t="s">
        <v>88</v>
      </c>
      <c r="C2557" t="s">
        <v>89</v>
      </c>
      <c r="D2557" s="4">
        <v>100766.3100000003</v>
      </c>
    </row>
    <row r="2558" spans="1:4" x14ac:dyDescent="0.25">
      <c r="A2558" s="1">
        <v>44773</v>
      </c>
      <c r="B2558" t="s">
        <v>90</v>
      </c>
      <c r="C2558" t="s">
        <v>91</v>
      </c>
      <c r="D2558" s="4">
        <v>72059.799999999988</v>
      </c>
    </row>
    <row r="2559" spans="1:4" x14ac:dyDescent="0.25">
      <c r="A2559" s="1">
        <v>44773</v>
      </c>
      <c r="B2559" t="s">
        <v>92</v>
      </c>
      <c r="C2559" t="s">
        <v>93</v>
      </c>
      <c r="D2559" s="4">
        <v>305810.76000000007</v>
      </c>
    </row>
    <row r="2560" spans="1:4" x14ac:dyDescent="0.25">
      <c r="A2560" s="1">
        <v>44773</v>
      </c>
      <c r="B2560" t="s">
        <v>94</v>
      </c>
      <c r="C2560" t="s">
        <v>95</v>
      </c>
      <c r="D2560" s="4">
        <v>6743.8400000000038</v>
      </c>
    </row>
    <row r="2561" spans="1:4" x14ac:dyDescent="0.25">
      <c r="A2561" s="1">
        <v>44773</v>
      </c>
      <c r="B2561" t="s">
        <v>96</v>
      </c>
      <c r="C2561" t="s">
        <v>97</v>
      </c>
      <c r="D2561" s="4">
        <v>127804.51999999997</v>
      </c>
    </row>
    <row r="2562" spans="1:4" x14ac:dyDescent="0.25">
      <c r="A2562" s="1">
        <v>44773</v>
      </c>
      <c r="B2562" t="s">
        <v>98</v>
      </c>
      <c r="C2562" t="s">
        <v>99</v>
      </c>
      <c r="D2562" s="4">
        <v>7613.9900000000007</v>
      </c>
    </row>
    <row r="2563" spans="1:4" x14ac:dyDescent="0.25">
      <c r="A2563" s="1">
        <v>44773</v>
      </c>
      <c r="B2563" t="s">
        <v>100</v>
      </c>
      <c r="C2563" t="s">
        <v>101</v>
      </c>
      <c r="D2563" s="4">
        <v>1000153.42</v>
      </c>
    </row>
    <row r="2564" spans="1:4" x14ac:dyDescent="0.25">
      <c r="A2564" s="1">
        <v>44773</v>
      </c>
      <c r="B2564" t="s">
        <v>108</v>
      </c>
      <c r="C2564" t="s">
        <v>109</v>
      </c>
      <c r="D2564" s="4">
        <v>3000000</v>
      </c>
    </row>
    <row r="2565" spans="1:4" x14ac:dyDescent="0.25">
      <c r="A2565" s="1">
        <v>44773</v>
      </c>
      <c r="B2565" t="s">
        <v>1232</v>
      </c>
      <c r="C2565" t="s">
        <v>1233</v>
      </c>
      <c r="D2565" s="4">
        <v>4.9999979892163537E-3</v>
      </c>
    </row>
    <row r="2566" spans="1:4" x14ac:dyDescent="0.25">
      <c r="A2566" s="1">
        <v>44773</v>
      </c>
      <c r="B2566" t="s">
        <v>1117</v>
      </c>
      <c r="C2566" t="s">
        <v>1118</v>
      </c>
      <c r="D2566" s="4">
        <v>1282.9300000000003</v>
      </c>
    </row>
    <row r="2567" spans="1:4" x14ac:dyDescent="0.25">
      <c r="A2567" s="1">
        <v>44773</v>
      </c>
      <c r="B2567" t="s">
        <v>740</v>
      </c>
      <c r="C2567" t="s">
        <v>741</v>
      </c>
      <c r="D2567" s="4">
        <v>-260</v>
      </c>
    </row>
    <row r="2568" spans="1:4" x14ac:dyDescent="0.25">
      <c r="A2568" s="1">
        <v>44773</v>
      </c>
      <c r="B2568" t="s">
        <v>846</v>
      </c>
      <c r="C2568" t="s">
        <v>847</v>
      </c>
      <c r="D2568" s="4">
        <v>-7599.9999999999982</v>
      </c>
    </row>
    <row r="2569" spans="1:4" x14ac:dyDescent="0.25">
      <c r="A2569" s="1">
        <v>44773</v>
      </c>
      <c r="B2569" t="s">
        <v>851</v>
      </c>
      <c r="C2569" t="s">
        <v>852</v>
      </c>
      <c r="D2569" s="4">
        <v>-100000</v>
      </c>
    </row>
    <row r="2570" spans="1:4" x14ac:dyDescent="0.25">
      <c r="A2570" s="1">
        <v>44773</v>
      </c>
      <c r="B2570" t="s">
        <v>855</v>
      </c>
      <c r="C2570" t="s">
        <v>856</v>
      </c>
      <c r="D2570" s="4">
        <v>-800000</v>
      </c>
    </row>
    <row r="2571" spans="1:4" x14ac:dyDescent="0.25">
      <c r="A2571" s="1">
        <v>44773</v>
      </c>
      <c r="B2571" t="s">
        <v>859</v>
      </c>
      <c r="C2571" t="s">
        <v>860</v>
      </c>
      <c r="D2571" s="4">
        <v>-62928.91</v>
      </c>
    </row>
    <row r="2572" spans="1:4" x14ac:dyDescent="0.25">
      <c r="A2572" s="1">
        <v>44773</v>
      </c>
      <c r="B2572" t="s">
        <v>1192</v>
      </c>
      <c r="C2572" t="s">
        <v>1193</v>
      </c>
      <c r="D2572" s="4">
        <v>-97677.22</v>
      </c>
    </row>
    <row r="2573" spans="1:4" x14ac:dyDescent="0.25">
      <c r="A2573" s="1">
        <v>44773</v>
      </c>
      <c r="B2573" t="s">
        <v>865</v>
      </c>
      <c r="C2573" t="s">
        <v>866</v>
      </c>
      <c r="D2573" s="4">
        <v>-86282.830000000016</v>
      </c>
    </row>
    <row r="2574" spans="1:4" x14ac:dyDescent="0.25">
      <c r="A2574" s="1">
        <v>44773</v>
      </c>
      <c r="B2574" t="s">
        <v>871</v>
      </c>
      <c r="C2574" t="s">
        <v>872</v>
      </c>
      <c r="D2574" s="4">
        <v>-83370.91</v>
      </c>
    </row>
    <row r="2575" spans="1:4" x14ac:dyDescent="0.25">
      <c r="A2575" s="1">
        <v>44773</v>
      </c>
      <c r="B2575" t="s">
        <v>873</v>
      </c>
      <c r="C2575" t="s">
        <v>874</v>
      </c>
      <c r="D2575" s="4">
        <v>-187948.01</v>
      </c>
    </row>
    <row r="2576" spans="1:4" x14ac:dyDescent="0.25">
      <c r="A2576" s="1">
        <v>44773</v>
      </c>
      <c r="B2576" t="s">
        <v>875</v>
      </c>
      <c r="C2576" t="s">
        <v>876</v>
      </c>
      <c r="D2576" s="4">
        <v>-95239.54</v>
      </c>
    </row>
    <row r="2577" spans="1:4" x14ac:dyDescent="0.25">
      <c r="A2577" s="1">
        <v>44773</v>
      </c>
      <c r="B2577" t="s">
        <v>877</v>
      </c>
      <c r="C2577" t="s">
        <v>878</v>
      </c>
      <c r="D2577" s="4">
        <v>-917.25</v>
      </c>
    </row>
    <row r="2578" spans="1:4" x14ac:dyDescent="0.25">
      <c r="A2578" s="1">
        <v>44773</v>
      </c>
      <c r="B2578" t="s">
        <v>879</v>
      </c>
      <c r="C2578" t="s">
        <v>880</v>
      </c>
      <c r="D2578" s="4">
        <v>-40340.58</v>
      </c>
    </row>
    <row r="2579" spans="1:4" x14ac:dyDescent="0.25">
      <c r="A2579" s="1">
        <v>44773</v>
      </c>
      <c r="B2579" t="s">
        <v>881</v>
      </c>
      <c r="C2579" t="s">
        <v>882</v>
      </c>
      <c r="D2579" s="4">
        <v>-14767.59</v>
      </c>
    </row>
    <row r="2580" spans="1:4" x14ac:dyDescent="0.25">
      <c r="A2580" s="1">
        <v>44773</v>
      </c>
      <c r="B2580" t="s">
        <v>883</v>
      </c>
      <c r="C2580" t="s">
        <v>884</v>
      </c>
      <c r="D2580" s="4">
        <v>-25739.86</v>
      </c>
    </row>
    <row r="2581" spans="1:4" x14ac:dyDescent="0.25">
      <c r="A2581" s="1">
        <v>44773</v>
      </c>
      <c r="B2581" t="s">
        <v>885</v>
      </c>
      <c r="C2581" t="s">
        <v>886</v>
      </c>
      <c r="D2581" s="4">
        <v>-6081.13</v>
      </c>
    </row>
    <row r="2582" spans="1:4" x14ac:dyDescent="0.25">
      <c r="A2582" s="1">
        <v>44773</v>
      </c>
      <c r="B2582" t="s">
        <v>887</v>
      </c>
      <c r="C2582" t="s">
        <v>888</v>
      </c>
      <c r="D2582" s="4">
        <v>-10000</v>
      </c>
    </row>
    <row r="2583" spans="1:4" x14ac:dyDescent="0.25">
      <c r="A2583" s="1">
        <v>44773</v>
      </c>
      <c r="B2583" t="s">
        <v>889</v>
      </c>
      <c r="C2583" t="s">
        <v>890</v>
      </c>
      <c r="D2583" s="4">
        <v>-30000</v>
      </c>
    </row>
    <row r="2584" spans="1:4" x14ac:dyDescent="0.25">
      <c r="A2584" s="1">
        <v>44773</v>
      </c>
      <c r="B2584" t="s">
        <v>891</v>
      </c>
      <c r="C2584" t="s">
        <v>892</v>
      </c>
      <c r="D2584" s="4">
        <v>-2743</v>
      </c>
    </row>
    <row r="2585" spans="1:4" x14ac:dyDescent="0.25">
      <c r="A2585" s="1">
        <v>44773</v>
      </c>
      <c r="B2585" t="s">
        <v>893</v>
      </c>
      <c r="C2585" t="s">
        <v>894</v>
      </c>
      <c r="D2585" s="4">
        <v>-97540.050000000017</v>
      </c>
    </row>
    <row r="2586" spans="1:4" x14ac:dyDescent="0.25">
      <c r="A2586" s="1">
        <v>44773</v>
      </c>
      <c r="B2586" t="s">
        <v>895</v>
      </c>
      <c r="C2586" t="s">
        <v>896</v>
      </c>
      <c r="D2586" s="4">
        <v>-34985</v>
      </c>
    </row>
    <row r="2587" spans="1:4" x14ac:dyDescent="0.25">
      <c r="A2587" s="1">
        <v>44773</v>
      </c>
      <c r="B2587" t="s">
        <v>897</v>
      </c>
      <c r="C2587" t="s">
        <v>898</v>
      </c>
      <c r="D2587" s="4">
        <v>-2450900</v>
      </c>
    </row>
    <row r="2588" spans="1:4" x14ac:dyDescent="0.25">
      <c r="A2588" s="1">
        <v>44773</v>
      </c>
      <c r="B2588" t="s">
        <v>1195</v>
      </c>
      <c r="C2588" t="s">
        <v>1196</v>
      </c>
      <c r="D2588" s="4">
        <v>-56800.83</v>
      </c>
    </row>
    <row r="2589" spans="1:4" x14ac:dyDescent="0.25">
      <c r="A2589" s="1">
        <v>44773</v>
      </c>
      <c r="B2589" t="s">
        <v>1197</v>
      </c>
      <c r="C2589" t="s">
        <v>1198</v>
      </c>
      <c r="D2589" s="4">
        <v>-27000</v>
      </c>
    </row>
    <row r="2590" spans="1:4" x14ac:dyDescent="0.25">
      <c r="A2590" s="1">
        <v>44773</v>
      </c>
      <c r="B2590" t="s">
        <v>145</v>
      </c>
      <c r="C2590" t="s">
        <v>1199</v>
      </c>
      <c r="D2590" s="4">
        <v>-630595</v>
      </c>
    </row>
    <row r="2591" spans="1:4" x14ac:dyDescent="0.25">
      <c r="A2591" s="1">
        <v>44773</v>
      </c>
      <c r="B2591" t="s">
        <v>1200</v>
      </c>
      <c r="C2591" t="s">
        <v>1201</v>
      </c>
      <c r="D2591" s="4">
        <v>-49227.9</v>
      </c>
    </row>
    <row r="2592" spans="1:4" x14ac:dyDescent="0.25">
      <c r="A2592" s="1">
        <v>44773</v>
      </c>
      <c r="B2592" t="s">
        <v>902</v>
      </c>
      <c r="C2592" t="s">
        <v>903</v>
      </c>
      <c r="D2592" s="4">
        <v>-128311.98000000001</v>
      </c>
    </row>
    <row r="2593" spans="1:4" x14ac:dyDescent="0.25">
      <c r="A2593" s="1">
        <v>44773</v>
      </c>
      <c r="B2593" t="s">
        <v>905</v>
      </c>
      <c r="C2593" t="s">
        <v>906</v>
      </c>
      <c r="D2593" s="4">
        <v>-280697.76</v>
      </c>
    </row>
    <row r="2594" spans="1:4" x14ac:dyDescent="0.25">
      <c r="A2594" s="1">
        <v>44773</v>
      </c>
      <c r="B2594" t="s">
        <v>907</v>
      </c>
      <c r="C2594" t="s">
        <v>908</v>
      </c>
      <c r="D2594" s="4">
        <v>-41665.350000000006</v>
      </c>
    </row>
    <row r="2595" spans="1:4" x14ac:dyDescent="0.25">
      <c r="A2595" s="1">
        <v>44773</v>
      </c>
      <c r="B2595" t="s">
        <v>909</v>
      </c>
      <c r="C2595" t="s">
        <v>910</v>
      </c>
      <c r="D2595" s="4">
        <v>-2737.0299999999943</v>
      </c>
    </row>
    <row r="2596" spans="1:4" x14ac:dyDescent="0.25">
      <c r="A2596" s="1">
        <v>44773</v>
      </c>
      <c r="B2596" t="s">
        <v>913</v>
      </c>
      <c r="C2596" t="s">
        <v>914</v>
      </c>
      <c r="D2596" s="4">
        <v>-115236</v>
      </c>
    </row>
    <row r="2597" spans="1:4" x14ac:dyDescent="0.25">
      <c r="A2597" s="1">
        <v>44773</v>
      </c>
      <c r="B2597" t="s">
        <v>1289</v>
      </c>
      <c r="C2597" t="s">
        <v>1290</v>
      </c>
      <c r="D2597" s="4">
        <v>-5</v>
      </c>
    </row>
    <row r="2598" spans="1:4" x14ac:dyDescent="0.25">
      <c r="A2598" s="1">
        <v>44773</v>
      </c>
      <c r="B2598" t="s">
        <v>921</v>
      </c>
      <c r="C2598" t="s">
        <v>922</v>
      </c>
      <c r="D2598" s="4">
        <v>-49952.670000000035</v>
      </c>
    </row>
    <row r="2599" spans="1:4" x14ac:dyDescent="0.25">
      <c r="A2599" s="1">
        <v>44773</v>
      </c>
      <c r="B2599" t="s">
        <v>110</v>
      </c>
      <c r="C2599" t="s">
        <v>926</v>
      </c>
      <c r="D2599" s="4">
        <v>-201770.86</v>
      </c>
    </row>
    <row r="2600" spans="1:4" x14ac:dyDescent="0.25">
      <c r="A2600" s="1">
        <v>44773</v>
      </c>
      <c r="B2600" t="s">
        <v>112</v>
      </c>
      <c r="C2600" t="s">
        <v>937</v>
      </c>
      <c r="D2600" s="4">
        <v>-700000</v>
      </c>
    </row>
    <row r="2601" spans="1:4" x14ac:dyDescent="0.25">
      <c r="A2601" s="1">
        <v>44773</v>
      </c>
      <c r="B2601" t="s">
        <v>115</v>
      </c>
      <c r="C2601" t="s">
        <v>944</v>
      </c>
      <c r="D2601" s="4">
        <v>-215224.61000000002</v>
      </c>
    </row>
    <row r="2602" spans="1:4" x14ac:dyDescent="0.25">
      <c r="A2602" s="1">
        <v>44773</v>
      </c>
      <c r="B2602" t="s">
        <v>117</v>
      </c>
      <c r="C2602" t="s">
        <v>947</v>
      </c>
      <c r="D2602" s="4">
        <v>-87222.780000000013</v>
      </c>
    </row>
    <row r="2603" spans="1:4" x14ac:dyDescent="0.25">
      <c r="A2603" s="1">
        <v>44773</v>
      </c>
      <c r="B2603" t="s">
        <v>119</v>
      </c>
      <c r="C2603" t="s">
        <v>1202</v>
      </c>
      <c r="D2603" s="4">
        <v>-110275.99</v>
      </c>
    </row>
    <row r="2604" spans="1:4" x14ac:dyDescent="0.25">
      <c r="A2604" s="1">
        <v>44773</v>
      </c>
      <c r="B2604" t="s">
        <v>121</v>
      </c>
      <c r="C2604" t="s">
        <v>1203</v>
      </c>
      <c r="D2604" s="4">
        <v>-2270216.48</v>
      </c>
    </row>
    <row r="2605" spans="1:4" x14ac:dyDescent="0.25">
      <c r="A2605" s="1">
        <v>44773</v>
      </c>
      <c r="B2605" t="s">
        <v>965</v>
      </c>
      <c r="C2605" t="s">
        <v>966</v>
      </c>
      <c r="D2605" s="4">
        <v>-58333.220000000132</v>
      </c>
    </row>
    <row r="2606" spans="1:4" x14ac:dyDescent="0.25">
      <c r="A2606" s="1">
        <v>44773</v>
      </c>
      <c r="B2606" t="s">
        <v>123</v>
      </c>
      <c r="C2606" t="s">
        <v>1204</v>
      </c>
      <c r="D2606" s="4">
        <v>-83550</v>
      </c>
    </row>
    <row r="2607" spans="1:4" x14ac:dyDescent="0.25">
      <c r="A2607" s="1">
        <v>44773</v>
      </c>
      <c r="B2607" t="s">
        <v>975</v>
      </c>
      <c r="C2607" t="s">
        <v>976</v>
      </c>
      <c r="D2607" s="4">
        <v>-406196.51000000013</v>
      </c>
    </row>
    <row r="2608" spans="1:4" x14ac:dyDescent="0.25">
      <c r="A2608" s="1">
        <v>44773</v>
      </c>
      <c r="B2608" t="s">
        <v>979</v>
      </c>
      <c r="C2608" t="s">
        <v>980</v>
      </c>
      <c r="D2608" s="4">
        <v>-750.3799999999992</v>
      </c>
    </row>
    <row r="2609" spans="1:4" x14ac:dyDescent="0.25">
      <c r="A2609" s="1">
        <v>44773</v>
      </c>
      <c r="B2609" t="s">
        <v>983</v>
      </c>
      <c r="C2609" t="s">
        <v>984</v>
      </c>
      <c r="D2609" s="4">
        <v>-68.999999999999488</v>
      </c>
    </row>
    <row r="2610" spans="1:4" x14ac:dyDescent="0.25">
      <c r="A2610" s="1">
        <v>44773</v>
      </c>
      <c r="B2610" t="s">
        <v>995</v>
      </c>
      <c r="C2610" t="s">
        <v>996</v>
      </c>
      <c r="D2610" s="4">
        <v>-222528.21</v>
      </c>
    </row>
    <row r="2611" spans="1:4" x14ac:dyDescent="0.25">
      <c r="A2611" s="1">
        <v>44773</v>
      </c>
      <c r="B2611" t="s">
        <v>1003</v>
      </c>
      <c r="C2611" t="s">
        <v>1004</v>
      </c>
      <c r="D2611" s="4">
        <v>-164467.9</v>
      </c>
    </row>
    <row r="2612" spans="1:4" x14ac:dyDescent="0.25">
      <c r="A2612" s="1">
        <v>44773</v>
      </c>
      <c r="B2612" t="s">
        <v>1291</v>
      </c>
      <c r="C2612" t="s">
        <v>1292</v>
      </c>
      <c r="D2612" s="4">
        <v>-91271.16</v>
      </c>
    </row>
    <row r="2613" spans="1:4" x14ac:dyDescent="0.25">
      <c r="A2613" s="1">
        <v>44773</v>
      </c>
      <c r="B2613" t="s">
        <v>1256</v>
      </c>
      <c r="C2613" t="s">
        <v>1257</v>
      </c>
      <c r="D2613" s="4">
        <v>-100</v>
      </c>
    </row>
    <row r="2614" spans="1:4" x14ac:dyDescent="0.25">
      <c r="A2614" s="1">
        <v>44773</v>
      </c>
      <c r="B2614" t="s">
        <v>1015</v>
      </c>
      <c r="C2614" t="s">
        <v>1016</v>
      </c>
      <c r="D2614" s="4">
        <v>-1265.8900000000026</v>
      </c>
    </row>
    <row r="2615" spans="1:4" x14ac:dyDescent="0.25">
      <c r="A2615" s="1">
        <v>44773</v>
      </c>
      <c r="B2615" t="s">
        <v>1019</v>
      </c>
      <c r="C2615" t="s">
        <v>1020</v>
      </c>
      <c r="D2615" s="4">
        <v>-296.00000000006321</v>
      </c>
    </row>
    <row r="2616" spans="1:4" x14ac:dyDescent="0.25">
      <c r="A2616" s="1">
        <v>44773</v>
      </c>
      <c r="B2616" t="s">
        <v>1023</v>
      </c>
      <c r="C2616" t="s">
        <v>1024</v>
      </c>
      <c r="D2616" s="4">
        <v>-2427.0200000000013</v>
      </c>
    </row>
    <row r="2617" spans="1:4" x14ac:dyDescent="0.25">
      <c r="A2617" s="1">
        <v>44773</v>
      </c>
      <c r="B2617" t="s">
        <v>1207</v>
      </c>
      <c r="C2617" t="s">
        <v>1208</v>
      </c>
      <c r="D2617" s="4">
        <v>-14.000000000014552</v>
      </c>
    </row>
    <row r="2618" spans="1:4" x14ac:dyDescent="0.25">
      <c r="A2618" s="1">
        <v>44773</v>
      </c>
      <c r="B2618" t="s">
        <v>1033</v>
      </c>
      <c r="C2618" t="s">
        <v>1034</v>
      </c>
      <c r="D2618" s="4">
        <v>-68467.399999999994</v>
      </c>
    </row>
    <row r="2619" spans="1:4" x14ac:dyDescent="0.25">
      <c r="A2619" s="1">
        <v>44773</v>
      </c>
      <c r="B2619" t="s">
        <v>1209</v>
      </c>
      <c r="C2619" t="s">
        <v>1210</v>
      </c>
      <c r="D2619" s="4">
        <v>-56472.52</v>
      </c>
    </row>
    <row r="2620" spans="1:4" x14ac:dyDescent="0.25">
      <c r="A2620" s="1">
        <v>44773</v>
      </c>
      <c r="B2620" t="s">
        <v>1230</v>
      </c>
      <c r="C2620" t="s">
        <v>1231</v>
      </c>
      <c r="D2620" s="4">
        <v>-32892.109999999811</v>
      </c>
    </row>
    <row r="2621" spans="1:4" x14ac:dyDescent="0.25">
      <c r="A2621" s="1">
        <v>44773</v>
      </c>
      <c r="B2621" t="s">
        <v>1050</v>
      </c>
      <c r="C2621" t="s">
        <v>1051</v>
      </c>
      <c r="D2621" s="4">
        <v>-42810.649999999965</v>
      </c>
    </row>
    <row r="2622" spans="1:4" x14ac:dyDescent="0.25">
      <c r="A2622" s="1">
        <v>44773</v>
      </c>
      <c r="B2622" t="s">
        <v>1054</v>
      </c>
      <c r="C2622" t="s">
        <v>1055</v>
      </c>
      <c r="D2622" s="4">
        <v>-2322.0100000000011</v>
      </c>
    </row>
    <row r="2623" spans="1:4" x14ac:dyDescent="0.25">
      <c r="A2623" s="1">
        <v>44773</v>
      </c>
      <c r="B2623" t="s">
        <v>1211</v>
      </c>
      <c r="C2623" t="s">
        <v>1212</v>
      </c>
      <c r="D2623" s="4">
        <v>-267.07</v>
      </c>
    </row>
    <row r="2624" spans="1:4" x14ac:dyDescent="0.25">
      <c r="A2624" s="1">
        <v>44773</v>
      </c>
      <c r="B2624" t="s">
        <v>1060</v>
      </c>
      <c r="C2624" t="s">
        <v>1061</v>
      </c>
      <c r="D2624" s="4">
        <v>-3295.6000000000354</v>
      </c>
    </row>
    <row r="2625" spans="1:4" x14ac:dyDescent="0.25">
      <c r="A2625" s="1">
        <v>44773</v>
      </c>
      <c r="B2625" t="s">
        <v>1064</v>
      </c>
      <c r="C2625" t="s">
        <v>1065</v>
      </c>
      <c r="D2625" s="4">
        <v>-2.2799999999999727</v>
      </c>
    </row>
    <row r="2626" spans="1:4" x14ac:dyDescent="0.25">
      <c r="A2626" s="1">
        <v>44773</v>
      </c>
      <c r="B2626" t="s">
        <v>1072</v>
      </c>
      <c r="C2626" t="s">
        <v>1073</v>
      </c>
      <c r="D2626" s="4">
        <v>-28714.62</v>
      </c>
    </row>
    <row r="2627" spans="1:4" x14ac:dyDescent="0.25">
      <c r="A2627" s="1">
        <v>44773</v>
      </c>
      <c r="B2627" t="s">
        <v>1076</v>
      </c>
      <c r="C2627" t="s">
        <v>1077</v>
      </c>
      <c r="D2627" s="4">
        <v>-10462.32</v>
      </c>
    </row>
    <row r="2628" spans="1:4" x14ac:dyDescent="0.25">
      <c r="A2628" s="1">
        <v>44773</v>
      </c>
      <c r="B2628" t="s">
        <v>1234</v>
      </c>
      <c r="C2628" t="s">
        <v>1235</v>
      </c>
      <c r="D2628" s="4">
        <v>-3.4000000000000909</v>
      </c>
    </row>
    <row r="2629" spans="1:4" x14ac:dyDescent="0.25">
      <c r="A2629" s="1">
        <v>44773</v>
      </c>
      <c r="B2629" t="s">
        <v>1215</v>
      </c>
      <c r="C2629" t="s">
        <v>1216</v>
      </c>
      <c r="D2629" s="4">
        <v>-6.24</v>
      </c>
    </row>
    <row r="2630" spans="1:4" x14ac:dyDescent="0.25">
      <c r="A2630" s="1">
        <v>44773</v>
      </c>
      <c r="B2630" t="s">
        <v>1217</v>
      </c>
      <c r="C2630" t="s">
        <v>1218</v>
      </c>
      <c r="D2630" s="4">
        <v>-336.31</v>
      </c>
    </row>
    <row r="2631" spans="1:4" x14ac:dyDescent="0.25">
      <c r="A2631" s="1">
        <v>44773</v>
      </c>
      <c r="B2631" t="s">
        <v>1087</v>
      </c>
      <c r="C2631" t="s">
        <v>1088</v>
      </c>
      <c r="D2631" s="4">
        <v>-97.16</v>
      </c>
    </row>
    <row r="2632" spans="1:4" x14ac:dyDescent="0.25">
      <c r="A2632" s="1">
        <v>44773</v>
      </c>
      <c r="B2632" t="s">
        <v>1091</v>
      </c>
      <c r="C2632" t="s">
        <v>1092</v>
      </c>
      <c r="D2632" s="4">
        <v>-557.38000000000011</v>
      </c>
    </row>
    <row r="2633" spans="1:4" x14ac:dyDescent="0.25">
      <c r="A2633" s="1">
        <v>44773</v>
      </c>
      <c r="B2633" t="s">
        <v>1095</v>
      </c>
      <c r="C2633" t="s">
        <v>1096</v>
      </c>
      <c r="D2633" s="4">
        <v>-103.71000000000004</v>
      </c>
    </row>
    <row r="2634" spans="1:4" x14ac:dyDescent="0.25">
      <c r="A2634" s="1">
        <v>44773</v>
      </c>
      <c r="B2634" t="s">
        <v>1099</v>
      </c>
      <c r="C2634" t="s">
        <v>1100</v>
      </c>
      <c r="D2634" s="4">
        <v>-83.930000000000064</v>
      </c>
    </row>
    <row r="2635" spans="1:4" x14ac:dyDescent="0.25">
      <c r="A2635" s="1">
        <v>44773</v>
      </c>
      <c r="B2635" t="s">
        <v>1103</v>
      </c>
      <c r="C2635" t="s">
        <v>1104</v>
      </c>
      <c r="D2635" s="4">
        <v>-334.70999999999935</v>
      </c>
    </row>
    <row r="2636" spans="1:4" x14ac:dyDescent="0.25">
      <c r="A2636" s="1">
        <v>44773</v>
      </c>
      <c r="B2636" t="s">
        <v>1107</v>
      </c>
      <c r="C2636" t="s">
        <v>1108</v>
      </c>
      <c r="D2636" s="4">
        <v>-91.230000000000132</v>
      </c>
    </row>
    <row r="2637" spans="1:4" x14ac:dyDescent="0.25">
      <c r="A2637" s="1">
        <v>44773</v>
      </c>
      <c r="B2637" t="s">
        <v>1109</v>
      </c>
      <c r="C2637" t="s">
        <v>1110</v>
      </c>
      <c r="D2637" s="4">
        <v>-161.04000000000008</v>
      </c>
    </row>
    <row r="2638" spans="1:4" x14ac:dyDescent="0.25">
      <c r="A2638" s="1">
        <v>44773</v>
      </c>
      <c r="B2638" t="s">
        <v>1115</v>
      </c>
      <c r="C2638" t="s">
        <v>1116</v>
      </c>
      <c r="D2638" s="4">
        <v>-64.960000000019249</v>
      </c>
    </row>
    <row r="2639" spans="1:4" x14ac:dyDescent="0.25">
      <c r="A2639" s="1">
        <v>44773</v>
      </c>
      <c r="B2639" t="s">
        <v>1219</v>
      </c>
      <c r="C2639" t="s">
        <v>1220</v>
      </c>
      <c r="D2639" s="4">
        <v>-1831.51</v>
      </c>
    </row>
    <row r="2640" spans="1:4" x14ac:dyDescent="0.25">
      <c r="A2640" s="1">
        <v>44773</v>
      </c>
      <c r="B2640" t="s">
        <v>1119</v>
      </c>
      <c r="C2640" t="s">
        <v>1120</v>
      </c>
      <c r="D2640" s="4">
        <v>-49891.21</v>
      </c>
    </row>
    <row r="2641" spans="1:4" x14ac:dyDescent="0.25">
      <c r="A2641" s="1">
        <v>44773</v>
      </c>
      <c r="B2641" t="s">
        <v>1124</v>
      </c>
      <c r="C2641" t="s">
        <v>1125</v>
      </c>
      <c r="D2641" s="4">
        <v>-226630</v>
      </c>
    </row>
    <row r="2642" spans="1:4" x14ac:dyDescent="0.25">
      <c r="A2642" s="1">
        <v>44804</v>
      </c>
      <c r="B2642" t="s">
        <v>1084</v>
      </c>
      <c r="C2642" t="s">
        <v>1085</v>
      </c>
      <c r="D2642" s="4">
        <v>-160692.44</v>
      </c>
    </row>
    <row r="2643" spans="1:4" x14ac:dyDescent="0.25">
      <c r="A2643" s="1">
        <v>44804</v>
      </c>
      <c r="B2643" t="s">
        <v>1089</v>
      </c>
      <c r="C2643" t="s">
        <v>1090</v>
      </c>
      <c r="D2643" s="4">
        <v>-4642</v>
      </c>
    </row>
    <row r="2644" spans="1:4" x14ac:dyDescent="0.25">
      <c r="A2644" s="1">
        <v>44804</v>
      </c>
      <c r="B2644" t="s">
        <v>1500</v>
      </c>
      <c r="C2644" t="s">
        <v>1501</v>
      </c>
      <c r="D2644" s="4">
        <v>799010.29</v>
      </c>
    </row>
    <row r="2645" spans="1:4" x14ac:dyDescent="0.25">
      <c r="A2645" s="1">
        <v>44804</v>
      </c>
      <c r="B2645" t="s">
        <v>1283</v>
      </c>
      <c r="C2645" t="s">
        <v>1284</v>
      </c>
      <c r="D2645" s="4">
        <v>-3156.24</v>
      </c>
    </row>
    <row r="2646" spans="1:4" x14ac:dyDescent="0.25">
      <c r="A2646" s="1">
        <v>44804</v>
      </c>
      <c r="B2646" t="s">
        <v>1271</v>
      </c>
      <c r="C2646" t="s">
        <v>1272</v>
      </c>
      <c r="D2646" s="4">
        <v>-17335.11</v>
      </c>
    </row>
    <row r="2647" spans="1:4" x14ac:dyDescent="0.25">
      <c r="A2647" s="1">
        <v>44804</v>
      </c>
      <c r="B2647" t="s">
        <v>565</v>
      </c>
      <c r="C2647" t="s">
        <v>566</v>
      </c>
      <c r="D2647" s="4">
        <v>278969.32999999996</v>
      </c>
    </row>
    <row r="2648" spans="1:4" x14ac:dyDescent="0.25">
      <c r="A2648" s="1">
        <v>44804</v>
      </c>
      <c r="B2648" t="s">
        <v>568</v>
      </c>
      <c r="C2648" t="s">
        <v>569</v>
      </c>
      <c r="D2648" s="4">
        <v>73355.01999999999</v>
      </c>
    </row>
    <row r="2649" spans="1:4" x14ac:dyDescent="0.25">
      <c r="A2649" s="1">
        <v>44804</v>
      </c>
      <c r="B2649" t="s">
        <v>574</v>
      </c>
      <c r="C2649" t="s">
        <v>575</v>
      </c>
      <c r="D2649" s="4">
        <v>44845.49</v>
      </c>
    </row>
    <row r="2650" spans="1:4" x14ac:dyDescent="0.25">
      <c r="A2650" s="1">
        <v>44804</v>
      </c>
      <c r="B2650" t="s">
        <v>578</v>
      </c>
      <c r="C2650" t="s">
        <v>579</v>
      </c>
      <c r="D2650" s="4">
        <v>4428.5700000000006</v>
      </c>
    </row>
    <row r="2651" spans="1:4" x14ac:dyDescent="0.25">
      <c r="A2651" s="1">
        <v>44804</v>
      </c>
      <c r="B2651" t="s">
        <v>582</v>
      </c>
      <c r="C2651" t="s">
        <v>583</v>
      </c>
      <c r="D2651" s="4">
        <v>18485.14</v>
      </c>
    </row>
    <row r="2652" spans="1:4" x14ac:dyDescent="0.25">
      <c r="A2652" s="1">
        <v>44804</v>
      </c>
      <c r="B2652" t="s">
        <v>586</v>
      </c>
      <c r="C2652" t="s">
        <v>587</v>
      </c>
      <c r="D2652" s="4">
        <v>4504.7500000000009</v>
      </c>
    </row>
    <row r="2653" spans="1:4" x14ac:dyDescent="0.25">
      <c r="A2653" s="1">
        <v>44804</v>
      </c>
      <c r="B2653" t="s">
        <v>590</v>
      </c>
      <c r="C2653" t="s">
        <v>591</v>
      </c>
      <c r="D2653" s="4">
        <v>6247.17</v>
      </c>
    </row>
    <row r="2654" spans="1:4" x14ac:dyDescent="0.25">
      <c r="A2654" s="1">
        <v>44804</v>
      </c>
      <c r="B2654" t="s">
        <v>595</v>
      </c>
      <c r="C2654" t="s">
        <v>596</v>
      </c>
      <c r="D2654" s="4">
        <v>3224.5899999999997</v>
      </c>
    </row>
    <row r="2655" spans="1:4" x14ac:dyDescent="0.25">
      <c r="A2655" s="1">
        <v>44804</v>
      </c>
      <c r="B2655" t="s">
        <v>603</v>
      </c>
      <c r="C2655" t="s">
        <v>604</v>
      </c>
      <c r="D2655" s="4">
        <v>11557.369999999999</v>
      </c>
    </row>
    <row r="2656" spans="1:4" x14ac:dyDescent="0.25">
      <c r="A2656" s="1">
        <v>44804</v>
      </c>
      <c r="B2656" t="s">
        <v>1128</v>
      </c>
      <c r="C2656" t="s">
        <v>1129</v>
      </c>
      <c r="D2656" s="4">
        <v>75222</v>
      </c>
    </row>
    <row r="2657" spans="1:4" x14ac:dyDescent="0.25">
      <c r="A2657" s="1">
        <v>44804</v>
      </c>
      <c r="B2657" t="s">
        <v>1130</v>
      </c>
      <c r="C2657" t="s">
        <v>1131</v>
      </c>
      <c r="D2657" s="4">
        <v>427187.85000000003</v>
      </c>
    </row>
    <row r="2658" spans="1:4" x14ac:dyDescent="0.25">
      <c r="A2658" s="1">
        <v>44804</v>
      </c>
      <c r="B2658" t="s">
        <v>627</v>
      </c>
      <c r="C2658" t="s">
        <v>628</v>
      </c>
      <c r="D2658" s="4">
        <v>166955.41999999998</v>
      </c>
    </row>
    <row r="2659" spans="1:4" x14ac:dyDescent="0.25">
      <c r="A2659" s="1">
        <v>44804</v>
      </c>
      <c r="B2659" t="s">
        <v>631</v>
      </c>
      <c r="C2659" t="s">
        <v>632</v>
      </c>
      <c r="D2659" s="4">
        <v>2129.1</v>
      </c>
    </row>
    <row r="2660" spans="1:4" x14ac:dyDescent="0.25">
      <c r="A2660" s="1">
        <v>44804</v>
      </c>
      <c r="B2660" t="s">
        <v>633</v>
      </c>
      <c r="C2660" t="s">
        <v>634</v>
      </c>
      <c r="D2660" s="4">
        <v>31369.68</v>
      </c>
    </row>
    <row r="2661" spans="1:4" x14ac:dyDescent="0.25">
      <c r="A2661" s="1">
        <v>44804</v>
      </c>
      <c r="B2661" t="s">
        <v>640</v>
      </c>
      <c r="C2661" t="s">
        <v>641</v>
      </c>
      <c r="D2661" s="4">
        <v>120</v>
      </c>
    </row>
    <row r="2662" spans="1:4" x14ac:dyDescent="0.25">
      <c r="A2662" s="1">
        <v>44804</v>
      </c>
      <c r="B2662" t="s">
        <v>644</v>
      </c>
      <c r="C2662" t="s">
        <v>645</v>
      </c>
      <c r="D2662" s="4">
        <v>73656.599999999991</v>
      </c>
    </row>
    <row r="2663" spans="1:4" x14ac:dyDescent="0.25">
      <c r="A2663" s="1">
        <v>44804</v>
      </c>
      <c r="B2663" t="s">
        <v>646</v>
      </c>
      <c r="C2663" t="s">
        <v>647</v>
      </c>
      <c r="D2663" s="4">
        <v>271293.51</v>
      </c>
    </row>
    <row r="2664" spans="1:4" x14ac:dyDescent="0.25">
      <c r="A2664" s="1">
        <v>44804</v>
      </c>
      <c r="B2664" t="s">
        <v>650</v>
      </c>
      <c r="C2664" t="s">
        <v>651</v>
      </c>
      <c r="D2664" s="4">
        <v>42581.9</v>
      </c>
    </row>
    <row r="2665" spans="1:4" x14ac:dyDescent="0.25">
      <c r="A2665" s="1">
        <v>44804</v>
      </c>
      <c r="B2665" t="s">
        <v>652</v>
      </c>
      <c r="C2665" t="s">
        <v>653</v>
      </c>
      <c r="D2665" s="4">
        <v>8562.61</v>
      </c>
    </row>
    <row r="2666" spans="1:4" x14ac:dyDescent="0.25">
      <c r="A2666" s="1">
        <v>44804</v>
      </c>
      <c r="B2666" t="s">
        <v>656</v>
      </c>
      <c r="C2666" t="s">
        <v>657</v>
      </c>
      <c r="D2666" s="4">
        <v>623.34999999999991</v>
      </c>
    </row>
    <row r="2667" spans="1:4" x14ac:dyDescent="0.25">
      <c r="A2667" s="1">
        <v>44804</v>
      </c>
      <c r="B2667" t="s">
        <v>663</v>
      </c>
      <c r="C2667" t="s">
        <v>664</v>
      </c>
      <c r="D2667" s="4">
        <v>4589.1899999999996</v>
      </c>
    </row>
    <row r="2668" spans="1:4" x14ac:dyDescent="0.25">
      <c r="A2668" s="1">
        <v>44804</v>
      </c>
      <c r="B2668" t="s">
        <v>668</v>
      </c>
      <c r="C2668" t="s">
        <v>669</v>
      </c>
      <c r="D2668" s="4">
        <v>3353.9900000000002</v>
      </c>
    </row>
    <row r="2669" spans="1:4" x14ac:dyDescent="0.25">
      <c r="A2669" s="1">
        <v>44804</v>
      </c>
      <c r="B2669" t="s">
        <v>672</v>
      </c>
      <c r="C2669" t="s">
        <v>673</v>
      </c>
      <c r="D2669" s="4">
        <v>4371.87</v>
      </c>
    </row>
    <row r="2670" spans="1:4" x14ac:dyDescent="0.25">
      <c r="A2670" s="1">
        <v>44804</v>
      </c>
      <c r="B2670" t="s">
        <v>676</v>
      </c>
      <c r="C2670" t="s">
        <v>677</v>
      </c>
      <c r="D2670" s="4">
        <v>49608</v>
      </c>
    </row>
    <row r="2671" spans="1:4" x14ac:dyDescent="0.25">
      <c r="A2671" s="1">
        <v>44804</v>
      </c>
      <c r="B2671" t="s">
        <v>680</v>
      </c>
      <c r="C2671" t="s">
        <v>681</v>
      </c>
      <c r="D2671" s="4">
        <v>20076.72</v>
      </c>
    </row>
    <row r="2672" spans="1:4" x14ac:dyDescent="0.25">
      <c r="A2672" s="1">
        <v>44804</v>
      </c>
      <c r="B2672" t="s">
        <v>685</v>
      </c>
      <c r="C2672" t="s">
        <v>686</v>
      </c>
      <c r="D2672" s="4">
        <v>7256.68</v>
      </c>
    </row>
    <row r="2673" spans="1:4" x14ac:dyDescent="0.25">
      <c r="A2673" s="1">
        <v>44804</v>
      </c>
      <c r="B2673" t="s">
        <v>690</v>
      </c>
      <c r="C2673" t="s">
        <v>691</v>
      </c>
      <c r="D2673" s="4">
        <v>38678.159999999996</v>
      </c>
    </row>
    <row r="2674" spans="1:4" x14ac:dyDescent="0.25">
      <c r="A2674" s="1">
        <v>44804</v>
      </c>
      <c r="B2674" t="s">
        <v>692</v>
      </c>
      <c r="C2674" t="s">
        <v>693</v>
      </c>
      <c r="D2674" s="4">
        <v>2732</v>
      </c>
    </row>
    <row r="2675" spans="1:4" x14ac:dyDescent="0.25">
      <c r="A2675" s="1">
        <v>44804</v>
      </c>
      <c r="B2675" t="s">
        <v>696</v>
      </c>
      <c r="C2675" t="s">
        <v>697</v>
      </c>
      <c r="D2675" s="4">
        <v>250</v>
      </c>
    </row>
    <row r="2676" spans="1:4" x14ac:dyDescent="0.25">
      <c r="A2676" s="1">
        <v>44804</v>
      </c>
      <c r="B2676" t="s">
        <v>698</v>
      </c>
      <c r="C2676" t="s">
        <v>699</v>
      </c>
      <c r="D2676" s="4">
        <v>15524.5</v>
      </c>
    </row>
    <row r="2677" spans="1:4" x14ac:dyDescent="0.25">
      <c r="A2677" s="1">
        <v>44804</v>
      </c>
      <c r="B2677" t="s">
        <v>1132</v>
      </c>
      <c r="C2677" t="s">
        <v>1133</v>
      </c>
      <c r="D2677" s="4">
        <v>35700</v>
      </c>
    </row>
    <row r="2678" spans="1:4" x14ac:dyDescent="0.25">
      <c r="A2678" s="1">
        <v>44804</v>
      </c>
      <c r="B2678" t="s">
        <v>1134</v>
      </c>
      <c r="C2678" t="s">
        <v>1135</v>
      </c>
      <c r="D2678" s="4">
        <v>45066.46</v>
      </c>
    </row>
    <row r="2679" spans="1:4" x14ac:dyDescent="0.25">
      <c r="A2679" s="1">
        <v>44804</v>
      </c>
      <c r="B2679" t="s">
        <v>1136</v>
      </c>
      <c r="C2679" t="s">
        <v>1137</v>
      </c>
      <c r="D2679" s="4">
        <v>41818.410000000003</v>
      </c>
    </row>
    <row r="2680" spans="1:4" x14ac:dyDescent="0.25">
      <c r="A2680" s="1">
        <v>44804</v>
      </c>
      <c r="B2680" t="s">
        <v>1140</v>
      </c>
      <c r="C2680" t="s">
        <v>1141</v>
      </c>
      <c r="D2680" s="4">
        <v>2750</v>
      </c>
    </row>
    <row r="2681" spans="1:4" x14ac:dyDescent="0.25">
      <c r="A2681" s="1">
        <v>44804</v>
      </c>
      <c r="B2681" t="s">
        <v>1221</v>
      </c>
      <c r="C2681" t="s">
        <v>1222</v>
      </c>
      <c r="D2681" s="4">
        <v>22167.119999999999</v>
      </c>
    </row>
    <row r="2682" spans="1:4" x14ac:dyDescent="0.25">
      <c r="A2682" s="1">
        <v>44804</v>
      </c>
      <c r="B2682" t="s">
        <v>1258</v>
      </c>
      <c r="C2682" t="s">
        <v>1259</v>
      </c>
      <c r="D2682" s="4">
        <v>5591.65</v>
      </c>
    </row>
    <row r="2683" spans="1:4" x14ac:dyDescent="0.25">
      <c r="A2683" s="1">
        <v>44804</v>
      </c>
      <c r="B2683" t="s">
        <v>1146</v>
      </c>
      <c r="C2683" t="s">
        <v>1147</v>
      </c>
      <c r="D2683" s="4">
        <v>17800</v>
      </c>
    </row>
    <row r="2684" spans="1:4" x14ac:dyDescent="0.25">
      <c r="A2684" s="1">
        <v>44804</v>
      </c>
      <c r="B2684" t="s">
        <v>1273</v>
      </c>
      <c r="C2684" t="s">
        <v>1274</v>
      </c>
      <c r="D2684" s="4">
        <v>4160</v>
      </c>
    </row>
    <row r="2685" spans="1:4" x14ac:dyDescent="0.25">
      <c r="A2685" s="1">
        <v>44804</v>
      </c>
      <c r="B2685" t="s">
        <v>1260</v>
      </c>
      <c r="C2685" t="s">
        <v>1261</v>
      </c>
      <c r="D2685" s="4">
        <v>1600</v>
      </c>
    </row>
    <row r="2686" spans="1:4" x14ac:dyDescent="0.25">
      <c r="A2686" s="1">
        <v>44804</v>
      </c>
      <c r="B2686" t="s">
        <v>704</v>
      </c>
      <c r="C2686" t="s">
        <v>705</v>
      </c>
      <c r="D2686" s="4">
        <v>18037.050000000003</v>
      </c>
    </row>
    <row r="2687" spans="1:4" x14ac:dyDescent="0.25">
      <c r="A2687" s="1">
        <v>44804</v>
      </c>
      <c r="B2687" t="s">
        <v>708</v>
      </c>
      <c r="C2687" t="s">
        <v>709</v>
      </c>
      <c r="D2687" s="4">
        <v>1414.1000000000001</v>
      </c>
    </row>
    <row r="2688" spans="1:4" x14ac:dyDescent="0.25">
      <c r="A2688" s="1">
        <v>44804</v>
      </c>
      <c r="B2688" t="s">
        <v>712</v>
      </c>
      <c r="C2688" t="s">
        <v>713</v>
      </c>
      <c r="D2688" s="4">
        <v>916.69</v>
      </c>
    </row>
    <row r="2689" spans="1:4" x14ac:dyDescent="0.25">
      <c r="A2689" s="1">
        <v>44804</v>
      </c>
      <c r="B2689" t="s">
        <v>717</v>
      </c>
      <c r="C2689" t="s">
        <v>718</v>
      </c>
      <c r="D2689" s="4">
        <v>209.37</v>
      </c>
    </row>
    <row r="2690" spans="1:4" x14ac:dyDescent="0.25">
      <c r="A2690" s="1">
        <v>44804</v>
      </c>
      <c r="B2690" t="s">
        <v>719</v>
      </c>
      <c r="C2690" t="s">
        <v>720</v>
      </c>
      <c r="D2690" s="4">
        <v>4833.6899999999996</v>
      </c>
    </row>
    <row r="2691" spans="1:4" x14ac:dyDescent="0.25">
      <c r="A2691" s="1">
        <v>44804</v>
      </c>
      <c r="B2691" t="s">
        <v>721</v>
      </c>
      <c r="C2691" t="s">
        <v>722</v>
      </c>
      <c r="D2691" s="4">
        <v>360</v>
      </c>
    </row>
    <row r="2692" spans="1:4" x14ac:dyDescent="0.25">
      <c r="A2692" s="1">
        <v>44804</v>
      </c>
      <c r="B2692" t="s">
        <v>726</v>
      </c>
      <c r="C2692" t="s">
        <v>727</v>
      </c>
      <c r="D2692" s="4">
        <v>6294.1500000000005</v>
      </c>
    </row>
    <row r="2693" spans="1:4" x14ac:dyDescent="0.25">
      <c r="A2693" s="1">
        <v>44804</v>
      </c>
      <c r="B2693" t="s">
        <v>734</v>
      </c>
      <c r="C2693" t="s">
        <v>735</v>
      </c>
      <c r="D2693" s="4">
        <v>1533.54</v>
      </c>
    </row>
    <row r="2694" spans="1:4" x14ac:dyDescent="0.25">
      <c r="A2694" s="1">
        <v>44804</v>
      </c>
      <c r="B2694" t="s">
        <v>738</v>
      </c>
      <c r="C2694" t="s">
        <v>739</v>
      </c>
      <c r="D2694" s="4">
        <v>7801.5</v>
      </c>
    </row>
    <row r="2695" spans="1:4" x14ac:dyDescent="0.25">
      <c r="A2695" s="1">
        <v>44804</v>
      </c>
      <c r="B2695" t="s">
        <v>742</v>
      </c>
      <c r="C2695" t="s">
        <v>743</v>
      </c>
      <c r="D2695" s="4">
        <v>4395.63</v>
      </c>
    </row>
    <row r="2696" spans="1:4" x14ac:dyDescent="0.25">
      <c r="A2696" s="1">
        <v>44804</v>
      </c>
      <c r="B2696" t="s">
        <v>747</v>
      </c>
      <c r="C2696" t="s">
        <v>748</v>
      </c>
      <c r="D2696" s="4">
        <v>30001.910000000003</v>
      </c>
    </row>
    <row r="2697" spans="1:4" x14ac:dyDescent="0.25">
      <c r="A2697" s="1">
        <v>44804</v>
      </c>
      <c r="B2697" t="s">
        <v>751</v>
      </c>
      <c r="C2697" t="s">
        <v>752</v>
      </c>
      <c r="D2697" s="4">
        <v>5383.62</v>
      </c>
    </row>
    <row r="2698" spans="1:4" x14ac:dyDescent="0.25">
      <c r="A2698" s="1">
        <v>44804</v>
      </c>
      <c r="B2698" t="s">
        <v>755</v>
      </c>
      <c r="C2698" t="s">
        <v>756</v>
      </c>
      <c r="D2698" s="4">
        <v>311.60000000000002</v>
      </c>
    </row>
    <row r="2699" spans="1:4" x14ac:dyDescent="0.25">
      <c r="A2699" s="1">
        <v>44804</v>
      </c>
      <c r="B2699" t="s">
        <v>763</v>
      </c>
      <c r="C2699" t="s">
        <v>764</v>
      </c>
      <c r="D2699" s="4">
        <v>4188.7700000000004</v>
      </c>
    </row>
    <row r="2700" spans="1:4" x14ac:dyDescent="0.25">
      <c r="A2700" s="1">
        <v>44804</v>
      </c>
      <c r="B2700" t="s">
        <v>767</v>
      </c>
      <c r="C2700" t="s">
        <v>768</v>
      </c>
      <c r="D2700" s="4">
        <v>805.32999999999981</v>
      </c>
    </row>
    <row r="2701" spans="1:4" x14ac:dyDescent="0.25">
      <c r="A2701" s="1">
        <v>44804</v>
      </c>
      <c r="B2701" t="s">
        <v>769</v>
      </c>
      <c r="C2701" t="s">
        <v>770</v>
      </c>
      <c r="D2701" s="4">
        <v>12457.21</v>
      </c>
    </row>
    <row r="2702" spans="1:4" x14ac:dyDescent="0.25">
      <c r="A2702" s="1">
        <v>44804</v>
      </c>
      <c r="B2702" t="s">
        <v>773</v>
      </c>
      <c r="C2702" t="s">
        <v>774</v>
      </c>
      <c r="D2702" s="4">
        <v>8048</v>
      </c>
    </row>
    <row r="2703" spans="1:4" x14ac:dyDescent="0.25">
      <c r="A2703" s="1">
        <v>44804</v>
      </c>
      <c r="B2703" t="s">
        <v>775</v>
      </c>
      <c r="C2703" t="s">
        <v>776</v>
      </c>
      <c r="D2703" s="4">
        <v>7315.9599999999991</v>
      </c>
    </row>
    <row r="2704" spans="1:4" x14ac:dyDescent="0.25">
      <c r="A2704" s="1">
        <v>44804</v>
      </c>
      <c r="B2704" t="s">
        <v>777</v>
      </c>
      <c r="C2704" t="s">
        <v>778</v>
      </c>
      <c r="D2704" s="4">
        <v>4183.4400000000005</v>
      </c>
    </row>
    <row r="2705" spans="1:4" x14ac:dyDescent="0.25">
      <c r="A2705" s="1">
        <v>44804</v>
      </c>
      <c r="B2705" t="s">
        <v>781</v>
      </c>
      <c r="C2705" t="s">
        <v>782</v>
      </c>
      <c r="D2705" s="4">
        <v>1798.79</v>
      </c>
    </row>
    <row r="2706" spans="1:4" x14ac:dyDescent="0.25">
      <c r="A2706" s="1">
        <v>44804</v>
      </c>
      <c r="B2706" t="s">
        <v>785</v>
      </c>
      <c r="C2706" t="s">
        <v>786</v>
      </c>
      <c r="D2706" s="4">
        <v>5877.2199999999993</v>
      </c>
    </row>
    <row r="2707" spans="1:4" x14ac:dyDescent="0.25">
      <c r="A2707" s="1">
        <v>44804</v>
      </c>
      <c r="B2707" t="s">
        <v>788</v>
      </c>
      <c r="C2707" t="s">
        <v>789</v>
      </c>
      <c r="D2707" s="4">
        <v>10928.15</v>
      </c>
    </row>
    <row r="2708" spans="1:4" x14ac:dyDescent="0.25">
      <c r="A2708" s="1">
        <v>44804</v>
      </c>
      <c r="B2708" t="s">
        <v>792</v>
      </c>
      <c r="C2708" t="s">
        <v>793</v>
      </c>
      <c r="D2708" s="4">
        <v>1670</v>
      </c>
    </row>
    <row r="2709" spans="1:4" x14ac:dyDescent="0.25">
      <c r="A2709" s="1">
        <v>44804</v>
      </c>
      <c r="B2709" t="s">
        <v>1148</v>
      </c>
      <c r="C2709" t="s">
        <v>1149</v>
      </c>
      <c r="D2709" s="4">
        <v>3339.64</v>
      </c>
    </row>
    <row r="2710" spans="1:4" x14ac:dyDescent="0.25">
      <c r="A2710" s="1">
        <v>44804</v>
      </c>
      <c r="B2710" t="s">
        <v>1223</v>
      </c>
      <c r="C2710" t="s">
        <v>1224</v>
      </c>
      <c r="D2710" s="4">
        <v>3000</v>
      </c>
    </row>
    <row r="2711" spans="1:4" x14ac:dyDescent="0.25">
      <c r="A2711" s="1">
        <v>44804</v>
      </c>
      <c r="B2711" t="s">
        <v>1275</v>
      </c>
      <c r="C2711" t="s">
        <v>1276</v>
      </c>
      <c r="D2711" s="4">
        <v>799.99</v>
      </c>
    </row>
    <row r="2712" spans="1:4" x14ac:dyDescent="0.25">
      <c r="A2712" s="1">
        <v>44804</v>
      </c>
      <c r="B2712" t="s">
        <v>1225</v>
      </c>
      <c r="C2712" t="s">
        <v>1226</v>
      </c>
      <c r="D2712" s="4">
        <v>2606</v>
      </c>
    </row>
    <row r="2713" spans="1:4" x14ac:dyDescent="0.25">
      <c r="A2713" s="1">
        <v>44804</v>
      </c>
      <c r="B2713" t="s">
        <v>1236</v>
      </c>
      <c r="C2713" t="s">
        <v>1237</v>
      </c>
      <c r="D2713" s="4">
        <v>5850</v>
      </c>
    </row>
    <row r="2714" spans="1:4" x14ac:dyDescent="0.25">
      <c r="A2714" s="1">
        <v>44804</v>
      </c>
      <c r="B2714" t="s">
        <v>1238</v>
      </c>
      <c r="C2714" t="s">
        <v>1239</v>
      </c>
      <c r="D2714" s="4">
        <v>16455.79</v>
      </c>
    </row>
    <row r="2715" spans="1:4" x14ac:dyDescent="0.25">
      <c r="A2715" s="1">
        <v>44804</v>
      </c>
      <c r="B2715" t="s">
        <v>794</v>
      </c>
      <c r="C2715" t="s">
        <v>795</v>
      </c>
      <c r="D2715" s="4">
        <v>43244.98</v>
      </c>
    </row>
    <row r="2716" spans="1:4" x14ac:dyDescent="0.25">
      <c r="A2716" s="1">
        <v>44804</v>
      </c>
      <c r="B2716" t="s">
        <v>796</v>
      </c>
      <c r="C2716" t="s">
        <v>797</v>
      </c>
      <c r="D2716" s="4">
        <v>4692.5800000000008</v>
      </c>
    </row>
    <row r="2717" spans="1:4" x14ac:dyDescent="0.25">
      <c r="A2717" s="1">
        <v>44804</v>
      </c>
      <c r="B2717" t="s">
        <v>800</v>
      </c>
      <c r="C2717" t="s">
        <v>801</v>
      </c>
      <c r="D2717" s="4">
        <v>13443.75</v>
      </c>
    </row>
    <row r="2718" spans="1:4" x14ac:dyDescent="0.25">
      <c r="A2718" s="1">
        <v>44804</v>
      </c>
      <c r="B2718" t="s">
        <v>802</v>
      </c>
      <c r="C2718" t="s">
        <v>803</v>
      </c>
      <c r="D2718" s="4">
        <v>315</v>
      </c>
    </row>
    <row r="2719" spans="1:4" x14ac:dyDescent="0.25">
      <c r="A2719" s="1">
        <v>44804</v>
      </c>
      <c r="B2719" t="s">
        <v>804</v>
      </c>
      <c r="C2719" t="s">
        <v>805</v>
      </c>
      <c r="D2719" s="4">
        <v>5784.9000000000005</v>
      </c>
    </row>
    <row r="2720" spans="1:4" x14ac:dyDescent="0.25">
      <c r="A2720" s="1">
        <v>44804</v>
      </c>
      <c r="B2720" t="s">
        <v>808</v>
      </c>
      <c r="C2720" t="s">
        <v>809</v>
      </c>
      <c r="D2720" s="4">
        <v>1735.37</v>
      </c>
    </row>
    <row r="2721" spans="1:4" x14ac:dyDescent="0.25">
      <c r="A2721" s="1">
        <v>44804</v>
      </c>
      <c r="B2721" t="s">
        <v>1245</v>
      </c>
      <c r="C2721" t="s">
        <v>1246</v>
      </c>
      <c r="D2721" s="4">
        <v>216.62</v>
      </c>
    </row>
    <row r="2722" spans="1:4" x14ac:dyDescent="0.25">
      <c r="A2722" s="1">
        <v>44804</v>
      </c>
      <c r="B2722" t="s">
        <v>1240</v>
      </c>
      <c r="C2722" t="s">
        <v>1241</v>
      </c>
      <c r="D2722" s="4">
        <v>2741.7500000000005</v>
      </c>
    </row>
    <row r="2723" spans="1:4" x14ac:dyDescent="0.25">
      <c r="A2723" s="1">
        <v>44804</v>
      </c>
      <c r="B2723" t="s">
        <v>812</v>
      </c>
      <c r="C2723" t="s">
        <v>813</v>
      </c>
      <c r="D2723" s="4">
        <v>2804.1</v>
      </c>
    </row>
    <row r="2724" spans="1:4" x14ac:dyDescent="0.25">
      <c r="A2724" s="1">
        <v>44804</v>
      </c>
      <c r="B2724" t="s">
        <v>814</v>
      </c>
      <c r="C2724" t="s">
        <v>815</v>
      </c>
      <c r="D2724" s="4">
        <v>1099.0599999999995</v>
      </c>
    </row>
    <row r="2725" spans="1:4" x14ac:dyDescent="0.25">
      <c r="A2725" s="1">
        <v>44804</v>
      </c>
      <c r="B2725" t="s">
        <v>816</v>
      </c>
      <c r="C2725" t="s">
        <v>817</v>
      </c>
      <c r="D2725" s="4">
        <v>15266.789999999975</v>
      </c>
    </row>
    <row r="2726" spans="1:4" x14ac:dyDescent="0.25">
      <c r="A2726" s="1">
        <v>44804</v>
      </c>
      <c r="B2726" t="s">
        <v>818</v>
      </c>
      <c r="C2726" t="s">
        <v>819</v>
      </c>
      <c r="D2726" s="4">
        <v>2</v>
      </c>
    </row>
    <row r="2727" spans="1:4" x14ac:dyDescent="0.25">
      <c r="A2727" s="1">
        <v>44804</v>
      </c>
      <c r="B2727" t="s">
        <v>1152</v>
      </c>
      <c r="C2727" t="s">
        <v>1153</v>
      </c>
      <c r="D2727" s="4">
        <v>1629.9099999999999</v>
      </c>
    </row>
    <row r="2728" spans="1:4" x14ac:dyDescent="0.25">
      <c r="A2728" s="1">
        <v>44804</v>
      </c>
      <c r="B2728" t="s">
        <v>820</v>
      </c>
      <c r="C2728" t="s">
        <v>821</v>
      </c>
      <c r="D2728" s="4">
        <v>122.15999999999909</v>
      </c>
    </row>
    <row r="2729" spans="1:4" x14ac:dyDescent="0.25">
      <c r="A2729" s="1">
        <v>44804</v>
      </c>
      <c r="B2729" t="s">
        <v>822</v>
      </c>
      <c r="C2729" t="s">
        <v>823</v>
      </c>
      <c r="D2729" s="4">
        <v>2224.4700000000003</v>
      </c>
    </row>
    <row r="2730" spans="1:4" x14ac:dyDescent="0.25">
      <c r="A2730" s="1">
        <v>44804</v>
      </c>
      <c r="B2730" t="s">
        <v>828</v>
      </c>
      <c r="C2730" t="s">
        <v>829</v>
      </c>
      <c r="D2730" s="4">
        <v>1415.1100000000001</v>
      </c>
    </row>
    <row r="2731" spans="1:4" x14ac:dyDescent="0.25">
      <c r="A2731" s="1">
        <v>44804</v>
      </c>
      <c r="B2731" t="s">
        <v>1277</v>
      </c>
      <c r="C2731" t="s">
        <v>1278</v>
      </c>
      <c r="D2731" s="4">
        <v>2134.83</v>
      </c>
    </row>
    <row r="2732" spans="1:4" x14ac:dyDescent="0.25">
      <c r="A2732" s="1">
        <v>44804</v>
      </c>
      <c r="B2732" t="s">
        <v>1247</v>
      </c>
      <c r="C2732" t="s">
        <v>1248</v>
      </c>
      <c r="D2732" s="4">
        <v>18757.73</v>
      </c>
    </row>
    <row r="2733" spans="1:4" x14ac:dyDescent="0.25">
      <c r="A2733" s="1">
        <v>44804</v>
      </c>
      <c r="B2733" t="s">
        <v>1249</v>
      </c>
      <c r="C2733" t="s">
        <v>1250</v>
      </c>
      <c r="D2733" s="4">
        <v>6115</v>
      </c>
    </row>
    <row r="2734" spans="1:4" x14ac:dyDescent="0.25">
      <c r="A2734" s="1">
        <v>44804</v>
      </c>
      <c r="B2734" t="s">
        <v>1252</v>
      </c>
      <c r="C2734" t="s">
        <v>1253</v>
      </c>
      <c r="D2734" s="4">
        <v>19879.79</v>
      </c>
    </row>
    <row r="2735" spans="1:4" x14ac:dyDescent="0.25">
      <c r="A2735" s="1">
        <v>44804</v>
      </c>
      <c r="B2735" t="s">
        <v>1242</v>
      </c>
      <c r="C2735" t="s">
        <v>1243</v>
      </c>
      <c r="D2735" s="4">
        <v>5716.67</v>
      </c>
    </row>
    <row r="2736" spans="1:4" x14ac:dyDescent="0.25">
      <c r="A2736" s="1">
        <v>44804</v>
      </c>
      <c r="B2736" t="s">
        <v>830</v>
      </c>
      <c r="C2736" t="s">
        <v>831</v>
      </c>
      <c r="D2736" s="4">
        <v>430.05</v>
      </c>
    </row>
    <row r="2737" spans="1:4" x14ac:dyDescent="0.25">
      <c r="A2737" s="1">
        <v>44804</v>
      </c>
      <c r="B2737" t="s">
        <v>832</v>
      </c>
      <c r="C2737" t="s">
        <v>833</v>
      </c>
      <c r="D2737" s="4">
        <v>8000</v>
      </c>
    </row>
    <row r="2738" spans="1:4" x14ac:dyDescent="0.25">
      <c r="A2738" s="1">
        <v>44804</v>
      </c>
      <c r="B2738" t="s">
        <v>834</v>
      </c>
      <c r="C2738" t="s">
        <v>835</v>
      </c>
      <c r="D2738" s="4">
        <v>25795</v>
      </c>
    </row>
    <row r="2739" spans="1:4" x14ac:dyDescent="0.25">
      <c r="A2739" s="1">
        <v>44804</v>
      </c>
      <c r="B2739" t="s">
        <v>836</v>
      </c>
      <c r="C2739" t="s">
        <v>837</v>
      </c>
      <c r="D2739" s="4">
        <v>800</v>
      </c>
    </row>
    <row r="2740" spans="1:4" x14ac:dyDescent="0.25">
      <c r="A2740" s="1">
        <v>44804</v>
      </c>
      <c r="B2740" t="s">
        <v>838</v>
      </c>
      <c r="C2740" t="s">
        <v>839</v>
      </c>
      <c r="D2740" s="4">
        <v>3228</v>
      </c>
    </row>
    <row r="2741" spans="1:4" x14ac:dyDescent="0.25">
      <c r="A2741" s="1">
        <v>44804</v>
      </c>
      <c r="B2741" t="s">
        <v>840</v>
      </c>
      <c r="C2741" t="s">
        <v>841</v>
      </c>
      <c r="D2741" s="4">
        <v>17632.86</v>
      </c>
    </row>
    <row r="2742" spans="1:4" x14ac:dyDescent="0.25">
      <c r="A2742" s="1">
        <v>44804</v>
      </c>
      <c r="B2742" t="s">
        <v>842</v>
      </c>
      <c r="C2742" t="s">
        <v>843</v>
      </c>
      <c r="D2742" s="4">
        <v>800</v>
      </c>
    </row>
    <row r="2743" spans="1:4" x14ac:dyDescent="0.25">
      <c r="A2743" s="1">
        <v>44804</v>
      </c>
      <c r="B2743" t="s">
        <v>844</v>
      </c>
      <c r="C2743" t="s">
        <v>845</v>
      </c>
      <c r="D2743" s="4">
        <v>17758.52</v>
      </c>
    </row>
    <row r="2744" spans="1:4" x14ac:dyDescent="0.25">
      <c r="A2744" s="1">
        <v>44804</v>
      </c>
      <c r="B2744" t="s">
        <v>849</v>
      </c>
      <c r="C2744" t="s">
        <v>850</v>
      </c>
      <c r="D2744" s="4">
        <v>12360</v>
      </c>
    </row>
    <row r="2745" spans="1:4" x14ac:dyDescent="0.25">
      <c r="A2745" s="1">
        <v>44804</v>
      </c>
      <c r="B2745" t="s">
        <v>853</v>
      </c>
      <c r="C2745" t="s">
        <v>854</v>
      </c>
      <c r="D2745" s="4">
        <v>5289.84</v>
      </c>
    </row>
    <row r="2746" spans="1:4" x14ac:dyDescent="0.25">
      <c r="A2746" s="1">
        <v>44804</v>
      </c>
      <c r="B2746" t="s">
        <v>857</v>
      </c>
      <c r="C2746" t="s">
        <v>858</v>
      </c>
      <c r="D2746" s="4">
        <v>27502.620000000003</v>
      </c>
    </row>
    <row r="2747" spans="1:4" x14ac:dyDescent="0.25">
      <c r="A2747" s="1">
        <v>44804</v>
      </c>
      <c r="B2747" t="s">
        <v>1254</v>
      </c>
      <c r="C2747" t="s">
        <v>1255</v>
      </c>
      <c r="D2747" s="4">
        <v>13942</v>
      </c>
    </row>
    <row r="2748" spans="1:4" x14ac:dyDescent="0.25">
      <c r="A2748" s="1">
        <v>44804</v>
      </c>
      <c r="B2748" t="s">
        <v>861</v>
      </c>
      <c r="C2748" t="s">
        <v>862</v>
      </c>
      <c r="D2748" s="4">
        <v>30000</v>
      </c>
    </row>
    <row r="2749" spans="1:4" x14ac:dyDescent="0.25">
      <c r="A2749" s="1">
        <v>44804</v>
      </c>
      <c r="B2749" t="s">
        <v>867</v>
      </c>
      <c r="C2749" t="s">
        <v>868</v>
      </c>
      <c r="D2749" s="4">
        <v>17090.189999999999</v>
      </c>
    </row>
    <row r="2750" spans="1:4" x14ac:dyDescent="0.25">
      <c r="A2750" s="1">
        <v>44804</v>
      </c>
      <c r="B2750" t="s">
        <v>869</v>
      </c>
      <c r="C2750" t="s">
        <v>870</v>
      </c>
      <c r="D2750" s="4">
        <v>7062.18</v>
      </c>
    </row>
    <row r="2751" spans="1:4" x14ac:dyDescent="0.25">
      <c r="A2751" s="1">
        <v>44804</v>
      </c>
      <c r="B2751" t="s">
        <v>1503</v>
      </c>
      <c r="C2751" t="s">
        <v>1504</v>
      </c>
      <c r="D2751" s="4">
        <v>593376.12</v>
      </c>
    </row>
    <row r="2752" spans="1:4" x14ac:dyDescent="0.25">
      <c r="A2752" s="1">
        <v>44804</v>
      </c>
      <c r="B2752" t="s">
        <v>1505</v>
      </c>
      <c r="C2752" t="s">
        <v>1506</v>
      </c>
      <c r="D2752" s="4">
        <v>117702.15999999999</v>
      </c>
    </row>
    <row r="2753" spans="1:4" x14ac:dyDescent="0.25">
      <c r="A2753" s="1">
        <v>44804</v>
      </c>
      <c r="B2753" t="s">
        <v>1507</v>
      </c>
      <c r="C2753" t="s">
        <v>1508</v>
      </c>
      <c r="D2753" s="4">
        <v>39828.230000000003</v>
      </c>
    </row>
    <row r="2754" spans="1:4" x14ac:dyDescent="0.25">
      <c r="A2754" s="1">
        <v>44804</v>
      </c>
      <c r="B2754" t="s">
        <v>1509</v>
      </c>
      <c r="C2754" t="s">
        <v>1510</v>
      </c>
      <c r="D2754" s="4">
        <v>4058</v>
      </c>
    </row>
    <row r="2755" spans="1:4" x14ac:dyDescent="0.25">
      <c r="A2755" s="1">
        <v>44804</v>
      </c>
      <c r="B2755" t="s">
        <v>1511</v>
      </c>
      <c r="C2755" t="s">
        <v>1512</v>
      </c>
      <c r="D2755" s="4">
        <v>3077.42</v>
      </c>
    </row>
    <row r="2756" spans="1:4" x14ac:dyDescent="0.25">
      <c r="A2756" s="1">
        <v>44804</v>
      </c>
      <c r="B2756" t="s">
        <v>1513</v>
      </c>
      <c r="C2756" t="s">
        <v>1514</v>
      </c>
      <c r="D2756" s="4">
        <v>19215.47</v>
      </c>
    </row>
    <row r="2757" spans="1:4" x14ac:dyDescent="0.25">
      <c r="A2757" s="1">
        <v>44804</v>
      </c>
      <c r="B2757" t="s">
        <v>1515</v>
      </c>
      <c r="C2757" t="s">
        <v>1516</v>
      </c>
      <c r="D2757" s="4">
        <v>130060.62000000002</v>
      </c>
    </row>
    <row r="2758" spans="1:4" x14ac:dyDescent="0.25">
      <c r="A2758" s="1">
        <v>44804</v>
      </c>
      <c r="B2758" t="s">
        <v>1517</v>
      </c>
      <c r="C2758" t="s">
        <v>1518</v>
      </c>
      <c r="D2758" s="4">
        <v>152076.77000000002</v>
      </c>
    </row>
    <row r="2759" spans="1:4" x14ac:dyDescent="0.25">
      <c r="A2759" s="1">
        <v>44804</v>
      </c>
      <c r="B2759" t="s">
        <v>1519</v>
      </c>
      <c r="C2759" t="s">
        <v>1520</v>
      </c>
      <c r="D2759" s="4">
        <v>16817.05</v>
      </c>
    </row>
    <row r="2760" spans="1:4" x14ac:dyDescent="0.25">
      <c r="A2760" s="1">
        <v>44804</v>
      </c>
      <c r="B2760" t="s">
        <v>1521</v>
      </c>
      <c r="C2760" t="s">
        <v>1522</v>
      </c>
      <c r="D2760" s="4">
        <v>288.54999999999995</v>
      </c>
    </row>
    <row r="2761" spans="1:4" x14ac:dyDescent="0.25">
      <c r="A2761" s="1">
        <v>44804</v>
      </c>
      <c r="B2761" t="s">
        <v>1523</v>
      </c>
      <c r="C2761" t="s">
        <v>1524</v>
      </c>
      <c r="D2761" s="4">
        <v>19104.259999999998</v>
      </c>
    </row>
    <row r="2762" spans="1:4" x14ac:dyDescent="0.25">
      <c r="A2762" s="1">
        <v>44804</v>
      </c>
      <c r="B2762" t="s">
        <v>1525</v>
      </c>
      <c r="C2762" t="s">
        <v>1526</v>
      </c>
      <c r="D2762" s="4">
        <v>719.91000000000008</v>
      </c>
    </row>
    <row r="2763" spans="1:4" x14ac:dyDescent="0.25">
      <c r="A2763" s="1">
        <v>44804</v>
      </c>
      <c r="B2763" t="s">
        <v>1527</v>
      </c>
      <c r="C2763" t="s">
        <v>1528</v>
      </c>
      <c r="D2763" s="4">
        <v>61892.68</v>
      </c>
    </row>
    <row r="2764" spans="1:4" x14ac:dyDescent="0.25">
      <c r="A2764" s="1">
        <v>44804</v>
      </c>
      <c r="B2764" t="s">
        <v>1529</v>
      </c>
      <c r="C2764" t="s">
        <v>1530</v>
      </c>
      <c r="D2764" s="4">
        <v>33432.04</v>
      </c>
    </row>
    <row r="2765" spans="1:4" x14ac:dyDescent="0.25">
      <c r="A2765" s="1">
        <v>44804</v>
      </c>
      <c r="B2765" t="s">
        <v>1531</v>
      </c>
      <c r="C2765" t="s">
        <v>1532</v>
      </c>
      <c r="D2765" s="4">
        <v>7390.23</v>
      </c>
    </row>
    <row r="2766" spans="1:4" x14ac:dyDescent="0.25">
      <c r="A2766" s="1">
        <v>44804</v>
      </c>
      <c r="B2766" t="s">
        <v>1535</v>
      </c>
      <c r="C2766" t="s">
        <v>1536</v>
      </c>
      <c r="D2766" s="4">
        <v>6067.42</v>
      </c>
    </row>
    <row r="2767" spans="1:4" x14ac:dyDescent="0.25">
      <c r="A2767" s="1">
        <v>44804</v>
      </c>
      <c r="B2767" t="s">
        <v>1537</v>
      </c>
      <c r="C2767" t="s">
        <v>1538</v>
      </c>
      <c r="D2767" s="4">
        <v>7302.81</v>
      </c>
    </row>
    <row r="2768" spans="1:4" x14ac:dyDescent="0.25">
      <c r="A2768" s="1">
        <v>44804</v>
      </c>
      <c r="B2768" t="s">
        <v>1541</v>
      </c>
      <c r="C2768" t="s">
        <v>1542</v>
      </c>
      <c r="D2768" s="4">
        <v>2590</v>
      </c>
    </row>
    <row r="2769" spans="1:4" x14ac:dyDescent="0.25">
      <c r="A2769" s="1">
        <v>44804</v>
      </c>
      <c r="B2769" t="s">
        <v>1543</v>
      </c>
      <c r="C2769" t="s">
        <v>1544</v>
      </c>
      <c r="D2769" s="4">
        <v>1098</v>
      </c>
    </row>
    <row r="2770" spans="1:4" x14ac:dyDescent="0.25">
      <c r="A2770" s="1">
        <v>44804</v>
      </c>
      <c r="B2770" t="s">
        <v>1545</v>
      </c>
      <c r="C2770" t="s">
        <v>1546</v>
      </c>
      <c r="D2770" s="4">
        <v>80</v>
      </c>
    </row>
    <row r="2771" spans="1:4" x14ac:dyDescent="0.25">
      <c r="A2771" s="1">
        <v>44804</v>
      </c>
      <c r="B2771" t="s">
        <v>1547</v>
      </c>
      <c r="C2771" t="s">
        <v>1548</v>
      </c>
      <c r="D2771" s="4">
        <v>540</v>
      </c>
    </row>
    <row r="2772" spans="1:4" x14ac:dyDescent="0.25">
      <c r="A2772" s="1">
        <v>44804</v>
      </c>
      <c r="B2772" t="s">
        <v>1549</v>
      </c>
      <c r="C2772" t="s">
        <v>1550</v>
      </c>
      <c r="D2772" s="4">
        <v>1317.7999999999997</v>
      </c>
    </row>
    <row r="2773" spans="1:4" x14ac:dyDescent="0.25">
      <c r="A2773" s="1">
        <v>44804</v>
      </c>
      <c r="B2773" t="s">
        <v>952</v>
      </c>
      <c r="C2773" t="s">
        <v>953</v>
      </c>
      <c r="D2773" s="4">
        <v>222855.58</v>
      </c>
    </row>
    <row r="2774" spans="1:4" x14ac:dyDescent="0.25">
      <c r="A2774" s="1">
        <v>44804</v>
      </c>
      <c r="B2774" t="s">
        <v>961</v>
      </c>
      <c r="C2774" t="s">
        <v>962</v>
      </c>
      <c r="D2774" s="4">
        <v>3060.35</v>
      </c>
    </row>
    <row r="2775" spans="1:4" x14ac:dyDescent="0.25">
      <c r="A2775" s="1">
        <v>44804</v>
      </c>
      <c r="B2775" t="s">
        <v>963</v>
      </c>
      <c r="C2775" t="s">
        <v>964</v>
      </c>
      <c r="D2775" s="4">
        <v>1287</v>
      </c>
    </row>
    <row r="2776" spans="1:4" x14ac:dyDescent="0.25">
      <c r="A2776" s="1">
        <v>44804</v>
      </c>
      <c r="B2776" t="s">
        <v>967</v>
      </c>
      <c r="C2776" t="s">
        <v>968</v>
      </c>
      <c r="D2776" s="4">
        <v>4</v>
      </c>
    </row>
    <row r="2777" spans="1:4" x14ac:dyDescent="0.25">
      <c r="A2777" s="1">
        <v>44804</v>
      </c>
      <c r="B2777" t="s">
        <v>971</v>
      </c>
      <c r="C2777" t="s">
        <v>972</v>
      </c>
      <c r="D2777" s="4">
        <v>2186.35</v>
      </c>
    </row>
    <row r="2778" spans="1:4" x14ac:dyDescent="0.25">
      <c r="A2778" s="1">
        <v>44804</v>
      </c>
      <c r="B2778" t="s">
        <v>973</v>
      </c>
      <c r="C2778" t="s">
        <v>974</v>
      </c>
      <c r="D2778" s="4">
        <v>5740</v>
      </c>
    </row>
    <row r="2779" spans="1:4" x14ac:dyDescent="0.25">
      <c r="A2779" s="1">
        <v>44804</v>
      </c>
      <c r="B2779" t="s">
        <v>977</v>
      </c>
      <c r="C2779" t="s">
        <v>978</v>
      </c>
      <c r="D2779" s="4">
        <v>1341.12</v>
      </c>
    </row>
    <row r="2780" spans="1:4" x14ac:dyDescent="0.25">
      <c r="A2780" s="1">
        <v>44804</v>
      </c>
      <c r="B2780" t="s">
        <v>1262</v>
      </c>
      <c r="C2780" t="s">
        <v>1263</v>
      </c>
      <c r="D2780" s="4">
        <v>68.050000000000011</v>
      </c>
    </row>
    <row r="2781" spans="1:4" x14ac:dyDescent="0.25">
      <c r="A2781" s="1">
        <v>44804</v>
      </c>
      <c r="B2781" t="s">
        <v>981</v>
      </c>
      <c r="C2781" t="s">
        <v>982</v>
      </c>
      <c r="D2781" s="4">
        <v>2032.8</v>
      </c>
    </row>
    <row r="2782" spans="1:4" x14ac:dyDescent="0.25">
      <c r="A2782" s="1">
        <v>44804</v>
      </c>
      <c r="B2782" t="s">
        <v>989</v>
      </c>
      <c r="C2782" t="s">
        <v>990</v>
      </c>
      <c r="D2782" s="4">
        <v>1494.9900000000005</v>
      </c>
    </row>
    <row r="2783" spans="1:4" x14ac:dyDescent="0.25">
      <c r="A2783" s="1">
        <v>44804</v>
      </c>
      <c r="B2783" t="s">
        <v>1160</v>
      </c>
      <c r="C2783" t="s">
        <v>1161</v>
      </c>
      <c r="D2783" s="4">
        <v>1940</v>
      </c>
    </row>
    <row r="2784" spans="1:4" x14ac:dyDescent="0.25">
      <c r="A2784" s="1">
        <v>44804</v>
      </c>
      <c r="B2784" t="s">
        <v>991</v>
      </c>
      <c r="C2784" t="s">
        <v>992</v>
      </c>
      <c r="D2784" s="4">
        <v>840.89000000000021</v>
      </c>
    </row>
    <row r="2785" spans="1:4" x14ac:dyDescent="0.25">
      <c r="A2785" s="1">
        <v>44804</v>
      </c>
      <c r="B2785" t="s">
        <v>993</v>
      </c>
      <c r="C2785" t="s">
        <v>994</v>
      </c>
      <c r="D2785" s="4">
        <v>4767.58</v>
      </c>
    </row>
    <row r="2786" spans="1:4" x14ac:dyDescent="0.25">
      <c r="A2786" s="1">
        <v>44804</v>
      </c>
      <c r="B2786" t="s">
        <v>1001</v>
      </c>
      <c r="C2786" t="s">
        <v>1002</v>
      </c>
      <c r="D2786" s="4">
        <v>19.87999999999397</v>
      </c>
    </row>
    <row r="2787" spans="1:4" x14ac:dyDescent="0.25">
      <c r="A2787" s="1">
        <v>44804</v>
      </c>
      <c r="B2787" t="s">
        <v>1005</v>
      </c>
      <c r="C2787" t="s">
        <v>1006</v>
      </c>
      <c r="D2787" s="4">
        <v>6.599999999997709</v>
      </c>
    </row>
    <row r="2788" spans="1:4" x14ac:dyDescent="0.25">
      <c r="A2788" s="1">
        <v>44804</v>
      </c>
      <c r="B2788" t="s">
        <v>1007</v>
      </c>
      <c r="C2788" t="s">
        <v>1008</v>
      </c>
      <c r="D2788" s="4">
        <v>6853.5399999999954</v>
      </c>
    </row>
    <row r="2789" spans="1:4" x14ac:dyDescent="0.25">
      <c r="A2789" s="1">
        <v>44804</v>
      </c>
      <c r="B2789" t="s">
        <v>1162</v>
      </c>
      <c r="C2789" t="s">
        <v>1163</v>
      </c>
      <c r="D2789" s="4">
        <v>536.09000000000219</v>
      </c>
    </row>
    <row r="2790" spans="1:4" x14ac:dyDescent="0.25">
      <c r="A2790" s="1">
        <v>44804</v>
      </c>
      <c r="B2790" t="s">
        <v>1264</v>
      </c>
      <c r="C2790" t="s">
        <v>1265</v>
      </c>
      <c r="D2790" s="4">
        <v>12530</v>
      </c>
    </row>
    <row r="2791" spans="1:4" x14ac:dyDescent="0.25">
      <c r="A2791" s="1">
        <v>44804</v>
      </c>
      <c r="B2791" t="s">
        <v>1266</v>
      </c>
      <c r="C2791" t="s">
        <v>1267</v>
      </c>
      <c r="D2791" s="4">
        <v>309.3</v>
      </c>
    </row>
    <row r="2792" spans="1:4" x14ac:dyDescent="0.25">
      <c r="A2792" s="1">
        <v>44804</v>
      </c>
      <c r="B2792" t="s">
        <v>1285</v>
      </c>
      <c r="C2792" t="s">
        <v>1286</v>
      </c>
      <c r="D2792" s="4">
        <v>3341.41</v>
      </c>
    </row>
    <row r="2793" spans="1:4" x14ac:dyDescent="0.25">
      <c r="A2793" s="1">
        <v>44804</v>
      </c>
      <c r="B2793" t="s">
        <v>1017</v>
      </c>
      <c r="C2793" t="s">
        <v>1018</v>
      </c>
      <c r="D2793" s="4">
        <v>10468.67</v>
      </c>
    </row>
    <row r="2794" spans="1:4" x14ac:dyDescent="0.25">
      <c r="A2794" s="1">
        <v>44804</v>
      </c>
      <c r="B2794" t="s">
        <v>1021</v>
      </c>
      <c r="C2794" t="s">
        <v>1022</v>
      </c>
      <c r="D2794" s="4">
        <v>7466.64</v>
      </c>
    </row>
    <row r="2795" spans="1:4" x14ac:dyDescent="0.25">
      <c r="A2795" s="1">
        <v>44804</v>
      </c>
      <c r="B2795" t="s">
        <v>1025</v>
      </c>
      <c r="C2795" t="s">
        <v>1026</v>
      </c>
      <c r="D2795" s="4">
        <v>1221.69</v>
      </c>
    </row>
    <row r="2796" spans="1:4" x14ac:dyDescent="0.25">
      <c r="A2796" s="1">
        <v>44804</v>
      </c>
      <c r="B2796" t="s">
        <v>1227</v>
      </c>
      <c r="C2796" t="s">
        <v>1228</v>
      </c>
      <c r="D2796" s="4">
        <v>10690.99</v>
      </c>
    </row>
    <row r="2797" spans="1:4" x14ac:dyDescent="0.25">
      <c r="A2797" s="1">
        <v>44804</v>
      </c>
      <c r="B2797" t="s">
        <v>1279</v>
      </c>
      <c r="C2797" t="s">
        <v>1280</v>
      </c>
      <c r="D2797" s="4">
        <v>11.17</v>
      </c>
    </row>
    <row r="2798" spans="1:4" x14ac:dyDescent="0.25">
      <c r="A2798" s="1">
        <v>44804</v>
      </c>
      <c r="B2798" t="s">
        <v>1027</v>
      </c>
      <c r="C2798" t="s">
        <v>1028</v>
      </c>
      <c r="D2798" s="4">
        <v>7.2</v>
      </c>
    </row>
    <row r="2799" spans="1:4" x14ac:dyDescent="0.25">
      <c r="A2799" s="1">
        <v>44804</v>
      </c>
      <c r="B2799" t="s">
        <v>1029</v>
      </c>
      <c r="C2799" t="s">
        <v>1030</v>
      </c>
      <c r="D2799" s="4">
        <v>9185.91</v>
      </c>
    </row>
    <row r="2800" spans="1:4" x14ac:dyDescent="0.25">
      <c r="A2800" s="1">
        <v>44804</v>
      </c>
      <c r="B2800" t="s">
        <v>35</v>
      </c>
      <c r="C2800" t="s">
        <v>1031</v>
      </c>
      <c r="D2800" s="4">
        <v>11348.2</v>
      </c>
    </row>
    <row r="2801" spans="1:4" x14ac:dyDescent="0.25">
      <c r="A2801" s="1">
        <v>44804</v>
      </c>
      <c r="B2801" t="s">
        <v>27</v>
      </c>
      <c r="C2801" t="s">
        <v>1032</v>
      </c>
      <c r="D2801" s="4">
        <v>-2376960.54</v>
      </c>
    </row>
    <row r="2802" spans="1:4" x14ac:dyDescent="0.25">
      <c r="A2802" s="1">
        <v>44804</v>
      </c>
      <c r="B2802" t="s">
        <v>1035</v>
      </c>
      <c r="C2802" t="s">
        <v>1036</v>
      </c>
      <c r="D2802" s="4">
        <v>-133586.10999999999</v>
      </c>
    </row>
    <row r="2803" spans="1:4" x14ac:dyDescent="0.25">
      <c r="A2803" s="1">
        <v>44804</v>
      </c>
      <c r="B2803" t="s">
        <v>28</v>
      </c>
      <c r="C2803" t="s">
        <v>1039</v>
      </c>
      <c r="D2803" s="4">
        <v>-136303.36999999994</v>
      </c>
    </row>
    <row r="2804" spans="1:4" x14ac:dyDescent="0.25">
      <c r="A2804" s="1">
        <v>44804</v>
      </c>
      <c r="B2804" t="s">
        <v>29</v>
      </c>
      <c r="C2804" t="s">
        <v>1040</v>
      </c>
      <c r="D2804" s="4">
        <v>-4532.0299999999988</v>
      </c>
    </row>
    <row r="2805" spans="1:4" x14ac:dyDescent="0.25">
      <c r="A2805" s="1">
        <v>44804</v>
      </c>
      <c r="B2805" t="s">
        <v>1041</v>
      </c>
      <c r="C2805" t="s">
        <v>1042</v>
      </c>
      <c r="D2805" s="4">
        <v>-128849.09999999998</v>
      </c>
    </row>
    <row r="2806" spans="1:4" x14ac:dyDescent="0.25">
      <c r="A2806" s="1">
        <v>44804</v>
      </c>
      <c r="B2806" t="s">
        <v>30</v>
      </c>
      <c r="C2806" t="s">
        <v>1229</v>
      </c>
      <c r="D2806" s="4">
        <v>-268586.33999999997</v>
      </c>
    </row>
    <row r="2807" spans="1:4" x14ac:dyDescent="0.25">
      <c r="A2807" s="1">
        <v>44804</v>
      </c>
      <c r="B2807" t="s">
        <v>31</v>
      </c>
      <c r="C2807" t="s">
        <v>1293</v>
      </c>
      <c r="D2807" s="4">
        <v>-9550</v>
      </c>
    </row>
    <row r="2808" spans="1:4" x14ac:dyDescent="0.25">
      <c r="A2808" s="1">
        <v>44804</v>
      </c>
      <c r="B2808" t="s">
        <v>32</v>
      </c>
      <c r="C2808" t="s">
        <v>1268</v>
      </c>
      <c r="D2808" s="4">
        <v>-18227.05</v>
      </c>
    </row>
    <row r="2809" spans="1:4" x14ac:dyDescent="0.25">
      <c r="A2809" s="1">
        <v>44804</v>
      </c>
      <c r="B2809" t="s">
        <v>33</v>
      </c>
      <c r="C2809" t="s">
        <v>1043</v>
      </c>
      <c r="D2809" s="4">
        <v>-386.89999999999964</v>
      </c>
    </row>
    <row r="2810" spans="1:4" x14ac:dyDescent="0.25">
      <c r="A2810" s="1">
        <v>44804</v>
      </c>
      <c r="B2810" t="s">
        <v>34</v>
      </c>
      <c r="C2810" t="s">
        <v>1044</v>
      </c>
      <c r="D2810" s="4">
        <v>-56129.020000000004</v>
      </c>
    </row>
    <row r="2811" spans="1:4" x14ac:dyDescent="0.25">
      <c r="A2811" s="1">
        <v>44804</v>
      </c>
      <c r="B2811" t="s">
        <v>1047</v>
      </c>
      <c r="C2811" t="s">
        <v>1048</v>
      </c>
      <c r="D2811" s="4">
        <v>-255483.9</v>
      </c>
    </row>
    <row r="2812" spans="1:4" x14ac:dyDescent="0.25">
      <c r="A2812" s="1">
        <v>44804</v>
      </c>
      <c r="B2812" t="s">
        <v>25</v>
      </c>
      <c r="C2812" t="s">
        <v>1049</v>
      </c>
      <c r="D2812" s="4">
        <v>-1219131.5500000003</v>
      </c>
    </row>
    <row r="2813" spans="1:4" x14ac:dyDescent="0.25">
      <c r="A2813" s="1">
        <v>44804</v>
      </c>
      <c r="B2813" t="s">
        <v>1062</v>
      </c>
      <c r="C2813" t="s">
        <v>1063</v>
      </c>
      <c r="D2813" s="4">
        <v>-0.06</v>
      </c>
    </row>
    <row r="2814" spans="1:4" x14ac:dyDescent="0.25">
      <c r="A2814" s="1">
        <v>44804</v>
      </c>
      <c r="B2814" t="s">
        <v>1066</v>
      </c>
      <c r="C2814" t="s">
        <v>1067</v>
      </c>
      <c r="D2814" s="4">
        <v>-11.160000000000061</v>
      </c>
    </row>
    <row r="2815" spans="1:4" x14ac:dyDescent="0.25">
      <c r="A2815" s="1">
        <v>44804</v>
      </c>
      <c r="B2815" t="s">
        <v>1287</v>
      </c>
      <c r="C2815" t="s">
        <v>1288</v>
      </c>
      <c r="D2815" s="4">
        <v>-15.08</v>
      </c>
    </row>
    <row r="2816" spans="1:4" x14ac:dyDescent="0.25">
      <c r="A2816" s="1">
        <v>44804</v>
      </c>
      <c r="B2816" t="s">
        <v>1068</v>
      </c>
      <c r="C2816" t="s">
        <v>1069</v>
      </c>
      <c r="D2816" s="4">
        <v>-3361.18</v>
      </c>
    </row>
    <row r="2817" spans="1:4" x14ac:dyDescent="0.25">
      <c r="A2817" s="1">
        <v>44804</v>
      </c>
      <c r="B2817" t="s">
        <v>1168</v>
      </c>
      <c r="C2817" t="s">
        <v>1169</v>
      </c>
      <c r="D2817" s="4">
        <v>-5237.08</v>
      </c>
    </row>
    <row r="2818" spans="1:4" x14ac:dyDescent="0.25">
      <c r="A2818" s="1">
        <v>44804</v>
      </c>
      <c r="B2818" t="s">
        <v>1080</v>
      </c>
      <c r="C2818" t="s">
        <v>1081</v>
      </c>
      <c r="D2818" s="4">
        <v>-4292.37</v>
      </c>
    </row>
    <row r="2819" spans="1:4" x14ac:dyDescent="0.25">
      <c r="A2819" s="1">
        <v>44804</v>
      </c>
      <c r="B2819" t="s">
        <v>1082</v>
      </c>
      <c r="C2819" t="s">
        <v>1083</v>
      </c>
      <c r="D2819" s="4">
        <v>-63.55</v>
      </c>
    </row>
    <row r="2820" spans="1:4" x14ac:dyDescent="0.25">
      <c r="A2820" s="1">
        <v>44804</v>
      </c>
      <c r="B2820" t="s">
        <v>1172</v>
      </c>
      <c r="C2820" t="s">
        <v>1173</v>
      </c>
      <c r="D2820" s="4">
        <v>-202715.53000000003</v>
      </c>
    </row>
    <row r="2821" spans="1:4" x14ac:dyDescent="0.25">
      <c r="A2821" s="1">
        <v>44804</v>
      </c>
      <c r="B2821" t="s">
        <v>1281</v>
      </c>
      <c r="C2821" t="s">
        <v>1282</v>
      </c>
      <c r="D2821" s="4">
        <v>-20</v>
      </c>
    </row>
    <row r="2822" spans="1:4" x14ac:dyDescent="0.25">
      <c r="A2822" s="1">
        <v>44804</v>
      </c>
      <c r="B2822" t="s">
        <v>1101</v>
      </c>
      <c r="C2822" t="s">
        <v>1102</v>
      </c>
      <c r="D2822" s="4">
        <v>-105.25999999999999</v>
      </c>
    </row>
    <row r="2823" spans="1:4" x14ac:dyDescent="0.25">
      <c r="A2823" s="1">
        <v>44804</v>
      </c>
      <c r="B2823" t="s">
        <v>570</v>
      </c>
      <c r="C2823" t="s">
        <v>571</v>
      </c>
      <c r="D2823" s="4">
        <v>10000</v>
      </c>
    </row>
    <row r="2824" spans="1:4" x14ac:dyDescent="0.25">
      <c r="A2824" s="1">
        <v>44804</v>
      </c>
      <c r="B2824" t="s">
        <v>576</v>
      </c>
      <c r="C2824" t="s">
        <v>577</v>
      </c>
      <c r="D2824" s="4">
        <v>6343</v>
      </c>
    </row>
    <row r="2825" spans="1:4" x14ac:dyDescent="0.25">
      <c r="A2825" s="1">
        <v>44804</v>
      </c>
      <c r="B2825" t="s">
        <v>580</v>
      </c>
      <c r="C2825" t="s">
        <v>581</v>
      </c>
      <c r="D2825" s="4">
        <v>74079.209999999992</v>
      </c>
    </row>
    <row r="2826" spans="1:4" x14ac:dyDescent="0.25">
      <c r="A2826" s="1">
        <v>44804</v>
      </c>
      <c r="B2826" t="s">
        <v>584</v>
      </c>
      <c r="C2826" t="s">
        <v>585</v>
      </c>
      <c r="D2826" s="4">
        <v>100000</v>
      </c>
    </row>
    <row r="2827" spans="1:4" x14ac:dyDescent="0.25">
      <c r="A2827" s="1">
        <v>44804</v>
      </c>
      <c r="B2827" t="s">
        <v>588</v>
      </c>
      <c r="C2827" t="s">
        <v>589</v>
      </c>
      <c r="D2827" s="4">
        <v>168277.53</v>
      </c>
    </row>
    <row r="2828" spans="1:4" x14ac:dyDescent="0.25">
      <c r="A2828" s="1">
        <v>44804</v>
      </c>
      <c r="B2828" t="s">
        <v>592</v>
      </c>
      <c r="C2828" t="s">
        <v>593</v>
      </c>
      <c r="D2828" s="4">
        <v>87545.25</v>
      </c>
    </row>
    <row r="2829" spans="1:4" x14ac:dyDescent="0.25">
      <c r="A2829" s="1">
        <v>44804</v>
      </c>
      <c r="B2829" t="s">
        <v>597</v>
      </c>
      <c r="C2829" t="s">
        <v>598</v>
      </c>
      <c r="D2829" s="4">
        <v>693957.03</v>
      </c>
    </row>
    <row r="2830" spans="1:4" x14ac:dyDescent="0.25">
      <c r="A2830" s="1">
        <v>44804</v>
      </c>
      <c r="B2830" t="s">
        <v>601</v>
      </c>
      <c r="C2830" t="s">
        <v>602</v>
      </c>
      <c r="D2830" s="4">
        <v>104261.51</v>
      </c>
    </row>
    <row r="2831" spans="1:4" x14ac:dyDescent="0.25">
      <c r="A2831" s="1">
        <v>44804</v>
      </c>
      <c r="B2831" t="s">
        <v>605</v>
      </c>
      <c r="C2831" t="s">
        <v>606</v>
      </c>
      <c r="D2831" s="4">
        <v>204582.74</v>
      </c>
    </row>
    <row r="2832" spans="1:4" x14ac:dyDescent="0.25">
      <c r="A2832" s="1">
        <v>44804</v>
      </c>
      <c r="B2832" t="s">
        <v>611</v>
      </c>
      <c r="C2832" t="s">
        <v>612</v>
      </c>
      <c r="D2832" s="4">
        <v>229871.05000000002</v>
      </c>
    </row>
    <row r="2833" spans="1:4" x14ac:dyDescent="0.25">
      <c r="A2833" s="1">
        <v>44804</v>
      </c>
      <c r="B2833" t="s">
        <v>617</v>
      </c>
      <c r="C2833" t="s">
        <v>618</v>
      </c>
      <c r="D2833" s="4">
        <v>76799.930000000008</v>
      </c>
    </row>
    <row r="2834" spans="1:4" x14ac:dyDescent="0.25">
      <c r="A2834" s="1">
        <v>44804</v>
      </c>
      <c r="B2834" t="s">
        <v>621</v>
      </c>
      <c r="C2834" t="s">
        <v>622</v>
      </c>
      <c r="D2834" s="4">
        <v>16409.09</v>
      </c>
    </row>
    <row r="2835" spans="1:4" x14ac:dyDescent="0.25">
      <c r="A2835" s="1">
        <v>44804</v>
      </c>
      <c r="B2835" t="s">
        <v>625</v>
      </c>
      <c r="C2835" t="s">
        <v>626</v>
      </c>
      <c r="D2835" s="4">
        <v>94542.99</v>
      </c>
    </row>
    <row r="2836" spans="1:4" x14ac:dyDescent="0.25">
      <c r="A2836" s="1">
        <v>44804</v>
      </c>
      <c r="B2836" t="s">
        <v>629</v>
      </c>
      <c r="C2836" t="s">
        <v>630</v>
      </c>
      <c r="D2836" s="4">
        <v>2625</v>
      </c>
    </row>
    <row r="2837" spans="1:4" x14ac:dyDescent="0.25">
      <c r="A2837" s="1">
        <v>44804</v>
      </c>
      <c r="B2837" t="s">
        <v>48</v>
      </c>
      <c r="C2837" t="s">
        <v>49</v>
      </c>
      <c r="D2837" s="4">
        <v>340</v>
      </c>
    </row>
    <row r="2838" spans="1:4" x14ac:dyDescent="0.25">
      <c r="A2838" s="1">
        <v>44804</v>
      </c>
      <c r="B2838" t="s">
        <v>53</v>
      </c>
      <c r="C2838" t="s">
        <v>54</v>
      </c>
      <c r="D2838" s="4">
        <v>2500</v>
      </c>
    </row>
    <row r="2839" spans="1:4" x14ac:dyDescent="0.25">
      <c r="A2839" s="1">
        <v>44804</v>
      </c>
      <c r="B2839" t="s">
        <v>57</v>
      </c>
      <c r="C2839" t="s">
        <v>58</v>
      </c>
      <c r="D2839" s="4">
        <v>250</v>
      </c>
    </row>
    <row r="2840" spans="1:4" x14ac:dyDescent="0.25">
      <c r="A2840" s="1">
        <v>44804</v>
      </c>
      <c r="B2840" t="s">
        <v>61</v>
      </c>
      <c r="C2840" t="s">
        <v>62</v>
      </c>
      <c r="D2840" s="4">
        <v>997500</v>
      </c>
    </row>
    <row r="2841" spans="1:4" x14ac:dyDescent="0.25">
      <c r="A2841" s="1">
        <v>44804</v>
      </c>
      <c r="B2841" t="s">
        <v>64</v>
      </c>
      <c r="C2841" t="s">
        <v>65</v>
      </c>
      <c r="D2841" s="4">
        <v>5870.22</v>
      </c>
    </row>
    <row r="2842" spans="1:4" x14ac:dyDescent="0.25">
      <c r="A2842" s="1">
        <v>44804</v>
      </c>
      <c r="B2842" t="s">
        <v>66</v>
      </c>
      <c r="C2842" t="s">
        <v>67</v>
      </c>
      <c r="D2842" s="4">
        <v>209288.72999999998</v>
      </c>
    </row>
    <row r="2843" spans="1:4" x14ac:dyDescent="0.25">
      <c r="A2843" s="1">
        <v>44804</v>
      </c>
      <c r="B2843" t="s">
        <v>139</v>
      </c>
      <c r="C2843" t="s">
        <v>654</v>
      </c>
      <c r="D2843" s="4">
        <v>153350</v>
      </c>
    </row>
    <row r="2844" spans="1:4" x14ac:dyDescent="0.25">
      <c r="A2844" s="1">
        <v>44804</v>
      </c>
      <c r="B2844" t="s">
        <v>143</v>
      </c>
      <c r="C2844" t="s">
        <v>662</v>
      </c>
      <c r="D2844" s="4">
        <v>1112968</v>
      </c>
    </row>
    <row r="2845" spans="1:4" x14ac:dyDescent="0.25">
      <c r="A2845" s="1">
        <v>44804</v>
      </c>
      <c r="B2845" t="s">
        <v>665</v>
      </c>
      <c r="C2845" t="s">
        <v>666</v>
      </c>
      <c r="D2845" s="4">
        <v>663142.39999999234</v>
      </c>
    </row>
    <row r="2846" spans="1:4" x14ac:dyDescent="0.25">
      <c r="A2846" s="1">
        <v>44804</v>
      </c>
      <c r="B2846" t="s">
        <v>670</v>
      </c>
      <c r="C2846" t="s">
        <v>671</v>
      </c>
      <c r="D2846" s="4">
        <v>17818.120000000024</v>
      </c>
    </row>
    <row r="2847" spans="1:4" x14ac:dyDescent="0.25">
      <c r="A2847" s="1">
        <v>44804</v>
      </c>
      <c r="B2847" t="s">
        <v>674</v>
      </c>
      <c r="C2847" t="s">
        <v>675</v>
      </c>
      <c r="D2847" s="4">
        <v>2379.9999999999418</v>
      </c>
    </row>
    <row r="2848" spans="1:4" x14ac:dyDescent="0.25">
      <c r="A2848" s="1">
        <v>44804</v>
      </c>
      <c r="B2848" t="s">
        <v>687</v>
      </c>
      <c r="C2848" t="s">
        <v>688</v>
      </c>
      <c r="D2848" s="4">
        <v>193.35</v>
      </c>
    </row>
    <row r="2849" spans="1:4" x14ac:dyDescent="0.25">
      <c r="A2849" s="1">
        <v>44804</v>
      </c>
      <c r="B2849" t="s">
        <v>1184</v>
      </c>
      <c r="C2849" t="s">
        <v>1185</v>
      </c>
      <c r="D2849" s="4">
        <v>109597.23999999999</v>
      </c>
    </row>
    <row r="2850" spans="1:4" x14ac:dyDescent="0.25">
      <c r="A2850" s="1">
        <v>44804</v>
      </c>
      <c r="B2850" t="s">
        <v>700</v>
      </c>
      <c r="C2850" t="s">
        <v>701</v>
      </c>
      <c r="D2850" s="4">
        <v>652.31999999999834</v>
      </c>
    </row>
    <row r="2851" spans="1:4" x14ac:dyDescent="0.25">
      <c r="A2851" s="1">
        <v>44804</v>
      </c>
      <c r="B2851" t="s">
        <v>710</v>
      </c>
      <c r="C2851" t="s">
        <v>711</v>
      </c>
      <c r="D2851" s="4">
        <v>37809.700000000004</v>
      </c>
    </row>
    <row r="2852" spans="1:4" x14ac:dyDescent="0.25">
      <c r="A2852" s="1">
        <v>44804</v>
      </c>
      <c r="B2852" t="s">
        <v>1186</v>
      </c>
      <c r="C2852" t="s">
        <v>1187</v>
      </c>
      <c r="D2852" s="4">
        <v>2378</v>
      </c>
    </row>
    <row r="2853" spans="1:4" x14ac:dyDescent="0.25">
      <c r="A2853" s="1">
        <v>44804</v>
      </c>
      <c r="B2853" t="s">
        <v>723</v>
      </c>
      <c r="C2853" t="s">
        <v>724</v>
      </c>
      <c r="D2853" s="4">
        <v>17211.040000000012</v>
      </c>
    </row>
    <row r="2854" spans="1:4" x14ac:dyDescent="0.25">
      <c r="A2854" s="1">
        <v>44804</v>
      </c>
      <c r="B2854" t="s">
        <v>728</v>
      </c>
      <c r="C2854" t="s">
        <v>729</v>
      </c>
      <c r="D2854" s="4">
        <v>2796.9300000000658</v>
      </c>
    </row>
    <row r="2855" spans="1:4" x14ac:dyDescent="0.25">
      <c r="A2855" s="1">
        <v>44804</v>
      </c>
      <c r="B2855" t="s">
        <v>736</v>
      </c>
      <c r="C2855" t="s">
        <v>737</v>
      </c>
      <c r="D2855" s="4">
        <v>50357</v>
      </c>
    </row>
    <row r="2856" spans="1:4" x14ac:dyDescent="0.25">
      <c r="A2856" s="1">
        <v>44804</v>
      </c>
      <c r="B2856" t="s">
        <v>744</v>
      </c>
      <c r="C2856" t="s">
        <v>745</v>
      </c>
      <c r="D2856" s="4">
        <v>137.06000000003164</v>
      </c>
    </row>
    <row r="2857" spans="1:4" x14ac:dyDescent="0.25">
      <c r="A2857" s="1">
        <v>44804</v>
      </c>
      <c r="B2857" t="s">
        <v>749</v>
      </c>
      <c r="C2857" t="s">
        <v>750</v>
      </c>
      <c r="D2857" s="4">
        <v>1483.0300000000134</v>
      </c>
    </row>
    <row r="2858" spans="1:4" x14ac:dyDescent="0.25">
      <c r="A2858" s="1">
        <v>44804</v>
      </c>
      <c r="B2858" t="s">
        <v>753</v>
      </c>
      <c r="C2858" t="s">
        <v>754</v>
      </c>
      <c r="D2858" s="4">
        <v>44956.770000000004</v>
      </c>
    </row>
    <row r="2859" spans="1:4" x14ac:dyDescent="0.25">
      <c r="A2859" s="1">
        <v>44804</v>
      </c>
      <c r="B2859" t="s">
        <v>765</v>
      </c>
      <c r="C2859" t="s">
        <v>766</v>
      </c>
      <c r="D2859" s="4">
        <v>53.55</v>
      </c>
    </row>
    <row r="2860" spans="1:4" x14ac:dyDescent="0.25">
      <c r="A2860" s="1">
        <v>44804</v>
      </c>
      <c r="B2860" t="s">
        <v>1188</v>
      </c>
      <c r="C2860" t="s">
        <v>1189</v>
      </c>
      <c r="D2860" s="4">
        <v>1091.8000000000002</v>
      </c>
    </row>
    <row r="2861" spans="1:4" x14ac:dyDescent="0.25">
      <c r="A2861" s="1">
        <v>44804</v>
      </c>
      <c r="B2861" t="s">
        <v>1190</v>
      </c>
      <c r="C2861" t="s">
        <v>1191</v>
      </c>
      <c r="D2861" s="4">
        <v>77.849999999999994</v>
      </c>
    </row>
    <row r="2862" spans="1:4" x14ac:dyDescent="0.25">
      <c r="A2862" s="1">
        <v>44804</v>
      </c>
      <c r="B2862" t="s">
        <v>783</v>
      </c>
      <c r="C2862" t="s">
        <v>784</v>
      </c>
      <c r="D2862" s="4">
        <v>1119.9999999999986</v>
      </c>
    </row>
    <row r="2863" spans="1:4" x14ac:dyDescent="0.25">
      <c r="A2863" s="1">
        <v>44804</v>
      </c>
      <c r="B2863" t="s">
        <v>68</v>
      </c>
      <c r="C2863" t="s">
        <v>69</v>
      </c>
      <c r="D2863" s="4">
        <v>9268.0600000000013</v>
      </c>
    </row>
    <row r="2864" spans="1:4" x14ac:dyDescent="0.25">
      <c r="A2864" s="1">
        <v>44804</v>
      </c>
      <c r="B2864" t="s">
        <v>70</v>
      </c>
      <c r="C2864" t="s">
        <v>71</v>
      </c>
      <c r="D2864" s="4">
        <v>5265.9049999993003</v>
      </c>
    </row>
    <row r="2865" spans="1:4" x14ac:dyDescent="0.25">
      <c r="A2865" s="1">
        <v>44804</v>
      </c>
      <c r="B2865" t="s">
        <v>72</v>
      </c>
      <c r="C2865" t="s">
        <v>73</v>
      </c>
      <c r="D2865" s="4">
        <v>4286.4399999999996</v>
      </c>
    </row>
    <row r="2866" spans="1:4" x14ac:dyDescent="0.25">
      <c r="A2866" s="1">
        <v>44804</v>
      </c>
      <c r="B2866" t="s">
        <v>78</v>
      </c>
      <c r="C2866" t="s">
        <v>79</v>
      </c>
      <c r="D2866" s="4">
        <v>430329.97000000556</v>
      </c>
    </row>
    <row r="2867" spans="1:4" x14ac:dyDescent="0.25">
      <c r="A2867" s="1">
        <v>44804</v>
      </c>
      <c r="B2867" t="s">
        <v>80</v>
      </c>
      <c r="C2867" t="s">
        <v>81</v>
      </c>
      <c r="D2867" s="4">
        <v>220097.34999999998</v>
      </c>
    </row>
    <row r="2868" spans="1:4" x14ac:dyDescent="0.25">
      <c r="A2868" s="1">
        <v>44804</v>
      </c>
      <c r="B2868" t="s">
        <v>810</v>
      </c>
      <c r="C2868" t="s">
        <v>811</v>
      </c>
      <c r="D2868" s="4">
        <v>82.410000000006903</v>
      </c>
    </row>
    <row r="2869" spans="1:4" x14ac:dyDescent="0.25">
      <c r="A2869" s="1">
        <v>44804</v>
      </c>
      <c r="B2869" t="s">
        <v>82</v>
      </c>
      <c r="C2869" t="s">
        <v>83</v>
      </c>
      <c r="D2869" s="4">
        <v>102773.58</v>
      </c>
    </row>
    <row r="2870" spans="1:4" x14ac:dyDescent="0.25">
      <c r="A2870" s="1">
        <v>44804</v>
      </c>
      <c r="B2870" t="s">
        <v>84</v>
      </c>
      <c r="C2870" t="s">
        <v>85</v>
      </c>
      <c r="D2870" s="4">
        <v>416764.33000000269</v>
      </c>
    </row>
    <row r="2871" spans="1:4" x14ac:dyDescent="0.25">
      <c r="A2871" s="1">
        <v>44804</v>
      </c>
      <c r="B2871" t="s">
        <v>86</v>
      </c>
      <c r="C2871" t="s">
        <v>87</v>
      </c>
      <c r="D2871" s="4">
        <v>111967.68000000001</v>
      </c>
    </row>
    <row r="2872" spans="1:4" x14ac:dyDescent="0.25">
      <c r="A2872" s="1">
        <v>44804</v>
      </c>
      <c r="B2872" t="s">
        <v>88</v>
      </c>
      <c r="C2872" t="s">
        <v>89</v>
      </c>
      <c r="D2872" s="4">
        <v>113539.2300000003</v>
      </c>
    </row>
    <row r="2873" spans="1:4" x14ac:dyDescent="0.25">
      <c r="A2873" s="1">
        <v>44804</v>
      </c>
      <c r="B2873" t="s">
        <v>90</v>
      </c>
      <c r="C2873" t="s">
        <v>91</v>
      </c>
      <c r="D2873" s="4">
        <v>28324.879999999983</v>
      </c>
    </row>
    <row r="2874" spans="1:4" x14ac:dyDescent="0.25">
      <c r="A2874" s="1">
        <v>44804</v>
      </c>
      <c r="B2874" t="s">
        <v>92</v>
      </c>
      <c r="C2874" t="s">
        <v>93</v>
      </c>
      <c r="D2874" s="4">
        <v>333188.7900000001</v>
      </c>
    </row>
    <row r="2875" spans="1:4" x14ac:dyDescent="0.25">
      <c r="A2875" s="1">
        <v>44804</v>
      </c>
      <c r="B2875" t="s">
        <v>94</v>
      </c>
      <c r="C2875" t="s">
        <v>95</v>
      </c>
      <c r="D2875" s="4">
        <v>15191.240000000003</v>
      </c>
    </row>
    <row r="2876" spans="1:4" x14ac:dyDescent="0.25">
      <c r="A2876" s="1">
        <v>44804</v>
      </c>
      <c r="B2876" t="s">
        <v>96</v>
      </c>
      <c r="C2876" t="s">
        <v>97</v>
      </c>
      <c r="D2876" s="4">
        <v>124803.91999999997</v>
      </c>
    </row>
    <row r="2877" spans="1:4" x14ac:dyDescent="0.25">
      <c r="A2877" s="1">
        <v>44804</v>
      </c>
      <c r="B2877" t="s">
        <v>98</v>
      </c>
      <c r="C2877" t="s">
        <v>99</v>
      </c>
      <c r="D2877" s="4">
        <v>7543.9900000000007</v>
      </c>
    </row>
    <row r="2878" spans="1:4" x14ac:dyDescent="0.25">
      <c r="A2878" s="1">
        <v>44804</v>
      </c>
      <c r="B2878" t="s">
        <v>100</v>
      </c>
      <c r="C2878" t="s">
        <v>101</v>
      </c>
      <c r="D2878" s="4">
        <v>1000153.42</v>
      </c>
    </row>
    <row r="2879" spans="1:4" x14ac:dyDescent="0.25">
      <c r="A2879" s="1">
        <v>44804</v>
      </c>
      <c r="B2879" t="s">
        <v>108</v>
      </c>
      <c r="C2879" t="s">
        <v>109</v>
      </c>
      <c r="D2879" s="4">
        <v>3000000</v>
      </c>
    </row>
    <row r="2880" spans="1:4" x14ac:dyDescent="0.25">
      <c r="A2880" s="1">
        <v>44804</v>
      </c>
      <c r="B2880" t="s">
        <v>1232</v>
      </c>
      <c r="C2880" t="s">
        <v>1233</v>
      </c>
      <c r="D2880" s="4">
        <v>4.9999979892163537E-3</v>
      </c>
    </row>
    <row r="2881" spans="1:4" x14ac:dyDescent="0.25">
      <c r="A2881" s="1">
        <v>44804</v>
      </c>
      <c r="B2881" t="s">
        <v>1117</v>
      </c>
      <c r="C2881" t="s">
        <v>1118</v>
      </c>
      <c r="D2881" s="4">
        <v>747.93000000000029</v>
      </c>
    </row>
    <row r="2882" spans="1:4" x14ac:dyDescent="0.25">
      <c r="A2882" s="1">
        <v>44804</v>
      </c>
      <c r="B2882" t="s">
        <v>846</v>
      </c>
      <c r="C2882" t="s">
        <v>847</v>
      </c>
      <c r="D2882" s="4">
        <v>-7549.9999999999982</v>
      </c>
    </row>
    <row r="2883" spans="1:4" x14ac:dyDescent="0.25">
      <c r="A2883" s="1">
        <v>44804</v>
      </c>
      <c r="B2883" t="s">
        <v>851</v>
      </c>
      <c r="C2883" t="s">
        <v>852</v>
      </c>
      <c r="D2883" s="4">
        <v>-100000</v>
      </c>
    </row>
    <row r="2884" spans="1:4" x14ac:dyDescent="0.25">
      <c r="A2884" s="1">
        <v>44804</v>
      </c>
      <c r="B2884" t="s">
        <v>855</v>
      </c>
      <c r="C2884" t="s">
        <v>856</v>
      </c>
      <c r="D2884" s="4">
        <v>-800000</v>
      </c>
    </row>
    <row r="2885" spans="1:4" x14ac:dyDescent="0.25">
      <c r="A2885" s="1">
        <v>44804</v>
      </c>
      <c r="B2885" t="s">
        <v>859</v>
      </c>
      <c r="C2885" t="s">
        <v>860</v>
      </c>
      <c r="D2885" s="4">
        <v>-62928.91</v>
      </c>
    </row>
    <row r="2886" spans="1:4" x14ac:dyDescent="0.25">
      <c r="A2886" s="1">
        <v>44804</v>
      </c>
      <c r="B2886" t="s">
        <v>1192</v>
      </c>
      <c r="C2886" t="s">
        <v>1193</v>
      </c>
      <c r="D2886" s="4">
        <v>-160060.83000000002</v>
      </c>
    </row>
    <row r="2887" spans="1:4" x14ac:dyDescent="0.25">
      <c r="A2887" s="1">
        <v>44804</v>
      </c>
      <c r="B2887" t="s">
        <v>865</v>
      </c>
      <c r="C2887" t="s">
        <v>866</v>
      </c>
      <c r="D2887" s="4">
        <v>-86282.830000000016</v>
      </c>
    </row>
    <row r="2888" spans="1:4" x14ac:dyDescent="0.25">
      <c r="A2888" s="1">
        <v>44804</v>
      </c>
      <c r="B2888" t="s">
        <v>871</v>
      </c>
      <c r="C2888" t="s">
        <v>872</v>
      </c>
      <c r="D2888" s="4">
        <v>-83370.91</v>
      </c>
    </row>
    <row r="2889" spans="1:4" x14ac:dyDescent="0.25">
      <c r="A2889" s="1">
        <v>44804</v>
      </c>
      <c r="B2889" t="s">
        <v>873</v>
      </c>
      <c r="C2889" t="s">
        <v>874</v>
      </c>
      <c r="D2889" s="4">
        <v>-187948.01</v>
      </c>
    </row>
    <row r="2890" spans="1:4" x14ac:dyDescent="0.25">
      <c r="A2890" s="1">
        <v>44804</v>
      </c>
      <c r="B2890" t="s">
        <v>875</v>
      </c>
      <c r="C2890" t="s">
        <v>876</v>
      </c>
      <c r="D2890" s="4">
        <v>-95239.54</v>
      </c>
    </row>
    <row r="2891" spans="1:4" x14ac:dyDescent="0.25">
      <c r="A2891" s="1">
        <v>44804</v>
      </c>
      <c r="B2891" t="s">
        <v>877</v>
      </c>
      <c r="C2891" t="s">
        <v>878</v>
      </c>
      <c r="D2891" s="4">
        <v>-917.25</v>
      </c>
    </row>
    <row r="2892" spans="1:4" x14ac:dyDescent="0.25">
      <c r="A2892" s="1">
        <v>44804</v>
      </c>
      <c r="B2892" t="s">
        <v>879</v>
      </c>
      <c r="C2892" t="s">
        <v>880</v>
      </c>
      <c r="D2892" s="4">
        <v>-40340.58</v>
      </c>
    </row>
    <row r="2893" spans="1:4" x14ac:dyDescent="0.25">
      <c r="A2893" s="1">
        <v>44804</v>
      </c>
      <c r="B2893" t="s">
        <v>881</v>
      </c>
      <c r="C2893" t="s">
        <v>882</v>
      </c>
      <c r="D2893" s="4">
        <v>-14767.59</v>
      </c>
    </row>
    <row r="2894" spans="1:4" x14ac:dyDescent="0.25">
      <c r="A2894" s="1">
        <v>44804</v>
      </c>
      <c r="B2894" t="s">
        <v>883</v>
      </c>
      <c r="C2894" t="s">
        <v>884</v>
      </c>
      <c r="D2894" s="4">
        <v>-25739.86</v>
      </c>
    </row>
    <row r="2895" spans="1:4" x14ac:dyDescent="0.25">
      <c r="A2895" s="1">
        <v>44804</v>
      </c>
      <c r="B2895" t="s">
        <v>885</v>
      </c>
      <c r="C2895" t="s">
        <v>886</v>
      </c>
      <c r="D2895" s="4">
        <v>-6081.13</v>
      </c>
    </row>
    <row r="2896" spans="1:4" x14ac:dyDescent="0.25">
      <c r="A2896" s="1">
        <v>44804</v>
      </c>
      <c r="B2896" t="s">
        <v>887</v>
      </c>
      <c r="C2896" t="s">
        <v>888</v>
      </c>
      <c r="D2896" s="4">
        <v>-10000</v>
      </c>
    </row>
    <row r="2897" spans="1:4" x14ac:dyDescent="0.25">
      <c r="A2897" s="1">
        <v>44804</v>
      </c>
      <c r="B2897" t="s">
        <v>889</v>
      </c>
      <c r="C2897" t="s">
        <v>890</v>
      </c>
      <c r="D2897" s="4">
        <v>-30000</v>
      </c>
    </row>
    <row r="2898" spans="1:4" x14ac:dyDescent="0.25">
      <c r="A2898" s="1">
        <v>44804</v>
      </c>
      <c r="B2898" t="s">
        <v>891</v>
      </c>
      <c r="C2898" t="s">
        <v>892</v>
      </c>
      <c r="D2898" s="4">
        <v>-2743</v>
      </c>
    </row>
    <row r="2899" spans="1:4" x14ac:dyDescent="0.25">
      <c r="A2899" s="1">
        <v>44804</v>
      </c>
      <c r="B2899" t="s">
        <v>893</v>
      </c>
      <c r="C2899" t="s">
        <v>894</v>
      </c>
      <c r="D2899" s="4">
        <v>-97540.050000000017</v>
      </c>
    </row>
    <row r="2900" spans="1:4" x14ac:dyDescent="0.25">
      <c r="A2900" s="1">
        <v>44804</v>
      </c>
      <c r="B2900" t="s">
        <v>895</v>
      </c>
      <c r="C2900" t="s">
        <v>896</v>
      </c>
      <c r="D2900" s="4">
        <v>-34985</v>
      </c>
    </row>
    <row r="2901" spans="1:4" x14ac:dyDescent="0.25">
      <c r="A2901" s="1">
        <v>44804</v>
      </c>
      <c r="B2901" t="s">
        <v>897</v>
      </c>
      <c r="C2901" t="s">
        <v>898</v>
      </c>
      <c r="D2901" s="4">
        <v>-2450900</v>
      </c>
    </row>
    <row r="2902" spans="1:4" x14ac:dyDescent="0.25">
      <c r="A2902" s="1">
        <v>44804</v>
      </c>
      <c r="B2902" t="s">
        <v>1195</v>
      </c>
      <c r="C2902" t="s">
        <v>1196</v>
      </c>
      <c r="D2902" s="4">
        <v>-56800.83</v>
      </c>
    </row>
    <row r="2903" spans="1:4" x14ac:dyDescent="0.25">
      <c r="A2903" s="1">
        <v>44804</v>
      </c>
      <c r="B2903" t="s">
        <v>1197</v>
      </c>
      <c r="C2903" t="s">
        <v>1198</v>
      </c>
      <c r="D2903" s="4">
        <v>-27000</v>
      </c>
    </row>
    <row r="2904" spans="1:4" x14ac:dyDescent="0.25">
      <c r="A2904" s="1">
        <v>44804</v>
      </c>
      <c r="B2904" t="s">
        <v>145</v>
      </c>
      <c r="C2904" t="s">
        <v>1199</v>
      </c>
      <c r="D2904" s="4">
        <v>-630595</v>
      </c>
    </row>
    <row r="2905" spans="1:4" x14ac:dyDescent="0.25">
      <c r="A2905" s="1">
        <v>44804</v>
      </c>
      <c r="B2905" t="s">
        <v>1200</v>
      </c>
      <c r="C2905" t="s">
        <v>1201</v>
      </c>
      <c r="D2905" s="4">
        <v>-49227.9</v>
      </c>
    </row>
    <row r="2906" spans="1:4" x14ac:dyDescent="0.25">
      <c r="A2906" s="1">
        <v>44804</v>
      </c>
      <c r="B2906" t="s">
        <v>902</v>
      </c>
      <c r="C2906" t="s">
        <v>903</v>
      </c>
      <c r="D2906" s="4">
        <v>-132008.66</v>
      </c>
    </row>
    <row r="2907" spans="1:4" x14ac:dyDescent="0.25">
      <c r="A2907" s="1">
        <v>44804</v>
      </c>
      <c r="B2907" t="s">
        <v>905</v>
      </c>
      <c r="C2907" t="s">
        <v>906</v>
      </c>
      <c r="D2907" s="4">
        <v>-288432.7</v>
      </c>
    </row>
    <row r="2908" spans="1:4" x14ac:dyDescent="0.25">
      <c r="A2908" s="1">
        <v>44804</v>
      </c>
      <c r="B2908" t="s">
        <v>907</v>
      </c>
      <c r="C2908" t="s">
        <v>908</v>
      </c>
      <c r="D2908" s="4">
        <v>-42639.140000000007</v>
      </c>
    </row>
    <row r="2909" spans="1:4" x14ac:dyDescent="0.25">
      <c r="A2909" s="1">
        <v>44804</v>
      </c>
      <c r="B2909" t="s">
        <v>909</v>
      </c>
      <c r="C2909" t="s">
        <v>910</v>
      </c>
      <c r="D2909" s="4">
        <v>-2737.0299999999943</v>
      </c>
    </row>
    <row r="2910" spans="1:4" x14ac:dyDescent="0.25">
      <c r="A2910" s="1">
        <v>44804</v>
      </c>
      <c r="B2910" t="s">
        <v>913</v>
      </c>
      <c r="C2910" t="s">
        <v>914</v>
      </c>
      <c r="D2910" s="4">
        <v>-115236</v>
      </c>
    </row>
    <row r="2911" spans="1:4" x14ac:dyDescent="0.25">
      <c r="A2911" s="1">
        <v>44804</v>
      </c>
      <c r="B2911" t="s">
        <v>1289</v>
      </c>
      <c r="C2911" t="s">
        <v>1290</v>
      </c>
      <c r="D2911" s="4">
        <v>-5</v>
      </c>
    </row>
    <row r="2912" spans="1:4" x14ac:dyDescent="0.25">
      <c r="A2912" s="1">
        <v>44804</v>
      </c>
      <c r="B2912" t="s">
        <v>921</v>
      </c>
      <c r="C2912" t="s">
        <v>922</v>
      </c>
      <c r="D2912" s="4">
        <v>-47382.240000000034</v>
      </c>
    </row>
    <row r="2913" spans="1:4" x14ac:dyDescent="0.25">
      <c r="A2913" s="1">
        <v>44804</v>
      </c>
      <c r="B2913" t="s">
        <v>110</v>
      </c>
      <c r="C2913" t="s">
        <v>926</v>
      </c>
      <c r="D2913" s="4">
        <v>-201770.86</v>
      </c>
    </row>
    <row r="2914" spans="1:4" x14ac:dyDescent="0.25">
      <c r="A2914" s="1">
        <v>44804</v>
      </c>
      <c r="B2914" t="s">
        <v>112</v>
      </c>
      <c r="C2914" t="s">
        <v>937</v>
      </c>
      <c r="D2914" s="4">
        <v>-685868.64</v>
      </c>
    </row>
    <row r="2915" spans="1:4" x14ac:dyDescent="0.25">
      <c r="A2915" s="1">
        <v>44804</v>
      </c>
      <c r="B2915" t="s">
        <v>115</v>
      </c>
      <c r="C2915" t="s">
        <v>944</v>
      </c>
      <c r="D2915" s="4">
        <v>-215224.61000000002</v>
      </c>
    </row>
    <row r="2916" spans="1:4" x14ac:dyDescent="0.25">
      <c r="A2916" s="1">
        <v>44804</v>
      </c>
      <c r="B2916" t="s">
        <v>117</v>
      </c>
      <c r="C2916" t="s">
        <v>947</v>
      </c>
      <c r="D2916" s="4">
        <v>-85613.930000000008</v>
      </c>
    </row>
    <row r="2917" spans="1:4" x14ac:dyDescent="0.25">
      <c r="A2917" s="1">
        <v>44804</v>
      </c>
      <c r="B2917" t="s">
        <v>119</v>
      </c>
      <c r="C2917" t="s">
        <v>1202</v>
      </c>
      <c r="D2917" s="4">
        <v>-110275.99</v>
      </c>
    </row>
    <row r="2918" spans="1:4" x14ac:dyDescent="0.25">
      <c r="A2918" s="1">
        <v>44804</v>
      </c>
      <c r="B2918" t="s">
        <v>121</v>
      </c>
      <c r="C2918" t="s">
        <v>1203</v>
      </c>
      <c r="D2918" s="4">
        <v>-2270216.48</v>
      </c>
    </row>
    <row r="2919" spans="1:4" x14ac:dyDescent="0.25">
      <c r="A2919" s="1">
        <v>44804</v>
      </c>
      <c r="B2919" t="s">
        <v>965</v>
      </c>
      <c r="C2919" t="s">
        <v>966</v>
      </c>
      <c r="D2919" s="4">
        <v>-54166.550000000134</v>
      </c>
    </row>
    <row r="2920" spans="1:4" x14ac:dyDescent="0.25">
      <c r="A2920" s="1">
        <v>44804</v>
      </c>
      <c r="B2920" t="s">
        <v>123</v>
      </c>
      <c r="C2920" t="s">
        <v>1204</v>
      </c>
      <c r="D2920" s="4">
        <v>-83550</v>
      </c>
    </row>
    <row r="2921" spans="1:4" x14ac:dyDescent="0.25">
      <c r="A2921" s="1">
        <v>44804</v>
      </c>
      <c r="B2921" t="s">
        <v>975</v>
      </c>
      <c r="C2921" t="s">
        <v>976</v>
      </c>
      <c r="D2921" s="4">
        <v>-409156.81000000006</v>
      </c>
    </row>
    <row r="2922" spans="1:4" x14ac:dyDescent="0.25">
      <c r="A2922" s="1">
        <v>44804</v>
      </c>
      <c r="B2922" t="s">
        <v>979</v>
      </c>
      <c r="C2922" t="s">
        <v>980</v>
      </c>
      <c r="D2922" s="4">
        <v>-227544.93</v>
      </c>
    </row>
    <row r="2923" spans="1:4" x14ac:dyDescent="0.25">
      <c r="A2923" s="1">
        <v>44804</v>
      </c>
      <c r="B2923" t="s">
        <v>983</v>
      </c>
      <c r="C2923" t="s">
        <v>984</v>
      </c>
      <c r="D2923" s="4">
        <v>-4691.1099999999988</v>
      </c>
    </row>
    <row r="2924" spans="1:4" x14ac:dyDescent="0.25">
      <c r="A2924" s="1">
        <v>44804</v>
      </c>
      <c r="B2924" t="s">
        <v>995</v>
      </c>
      <c r="C2924" t="s">
        <v>996</v>
      </c>
      <c r="D2924" s="4">
        <v>-180651.13</v>
      </c>
    </row>
    <row r="2925" spans="1:4" x14ac:dyDescent="0.25">
      <c r="A2925" s="1">
        <v>44804</v>
      </c>
      <c r="B2925" t="s">
        <v>1003</v>
      </c>
      <c r="C2925" t="s">
        <v>1004</v>
      </c>
      <c r="D2925" s="4">
        <v>-112198.29000000002</v>
      </c>
    </row>
    <row r="2926" spans="1:4" x14ac:dyDescent="0.25">
      <c r="A2926" s="1">
        <v>44804</v>
      </c>
      <c r="B2926" t="s">
        <v>1291</v>
      </c>
      <c r="C2926" t="s">
        <v>1292</v>
      </c>
      <c r="D2926" s="4">
        <v>-105962.13000000002</v>
      </c>
    </row>
    <row r="2927" spans="1:4" x14ac:dyDescent="0.25">
      <c r="A2927" s="1">
        <v>44804</v>
      </c>
      <c r="B2927" t="s">
        <v>1256</v>
      </c>
      <c r="C2927" t="s">
        <v>1257</v>
      </c>
      <c r="D2927" s="4">
        <v>-100</v>
      </c>
    </row>
    <row r="2928" spans="1:4" x14ac:dyDescent="0.25">
      <c r="A2928" s="1">
        <v>44804</v>
      </c>
      <c r="B2928" t="s">
        <v>1015</v>
      </c>
      <c r="C2928" t="s">
        <v>1016</v>
      </c>
      <c r="D2928" s="4">
        <v>-809.5000000000025</v>
      </c>
    </row>
    <row r="2929" spans="1:4" x14ac:dyDescent="0.25">
      <c r="A2929" s="1">
        <v>44804</v>
      </c>
      <c r="B2929" t="s">
        <v>1019</v>
      </c>
      <c r="C2929" t="s">
        <v>1020</v>
      </c>
      <c r="D2929" s="4">
        <v>-296.00000000006321</v>
      </c>
    </row>
    <row r="2930" spans="1:4" x14ac:dyDescent="0.25">
      <c r="A2930" s="1">
        <v>44804</v>
      </c>
      <c r="B2930" t="s">
        <v>1023</v>
      </c>
      <c r="C2930" t="s">
        <v>1024</v>
      </c>
      <c r="D2930" s="4">
        <v>-2427.0200000000013</v>
      </c>
    </row>
    <row r="2931" spans="1:4" x14ac:dyDescent="0.25">
      <c r="A2931" s="1">
        <v>44804</v>
      </c>
      <c r="B2931" t="s">
        <v>1207</v>
      </c>
      <c r="C2931" t="s">
        <v>1208</v>
      </c>
      <c r="D2931" s="4">
        <v>-14.000000000014552</v>
      </c>
    </row>
    <row r="2932" spans="1:4" x14ac:dyDescent="0.25">
      <c r="A2932" s="1">
        <v>44804</v>
      </c>
      <c r="B2932" t="s">
        <v>1033</v>
      </c>
      <c r="C2932" t="s">
        <v>1034</v>
      </c>
      <c r="D2932" s="4">
        <v>-68467.399999999994</v>
      </c>
    </row>
    <row r="2933" spans="1:4" x14ac:dyDescent="0.25">
      <c r="A2933" s="1">
        <v>44804</v>
      </c>
      <c r="B2933" t="s">
        <v>1209</v>
      </c>
      <c r="C2933" t="s">
        <v>1210</v>
      </c>
      <c r="D2933" s="4">
        <v>-56472.52</v>
      </c>
    </row>
    <row r="2934" spans="1:4" x14ac:dyDescent="0.25">
      <c r="A2934" s="1">
        <v>44804</v>
      </c>
      <c r="B2934" t="s">
        <v>1230</v>
      </c>
      <c r="C2934" t="s">
        <v>1231</v>
      </c>
      <c r="D2934" s="4">
        <v>-3134.7299999998213</v>
      </c>
    </row>
    <row r="2935" spans="1:4" x14ac:dyDescent="0.25">
      <c r="A2935" s="1">
        <v>44804</v>
      </c>
      <c r="B2935" t="s">
        <v>1050</v>
      </c>
      <c r="C2935" t="s">
        <v>1051</v>
      </c>
      <c r="D2935" s="4">
        <v>-44224.709999999963</v>
      </c>
    </row>
    <row r="2936" spans="1:4" x14ac:dyDescent="0.25">
      <c r="A2936" s="1">
        <v>44804</v>
      </c>
      <c r="B2936" t="s">
        <v>1054</v>
      </c>
      <c r="C2936" t="s">
        <v>1055</v>
      </c>
      <c r="D2936" s="4">
        <v>-1376.0600000000011</v>
      </c>
    </row>
    <row r="2937" spans="1:4" x14ac:dyDescent="0.25">
      <c r="A2937" s="1">
        <v>44804</v>
      </c>
      <c r="B2937" t="s">
        <v>1211</v>
      </c>
      <c r="C2937" t="s">
        <v>1212</v>
      </c>
      <c r="D2937" s="4">
        <v>-267.07</v>
      </c>
    </row>
    <row r="2938" spans="1:4" x14ac:dyDescent="0.25">
      <c r="A2938" s="1">
        <v>44804</v>
      </c>
      <c r="B2938" t="s">
        <v>1060</v>
      </c>
      <c r="C2938" t="s">
        <v>1061</v>
      </c>
      <c r="D2938" s="4">
        <v>-3487.770000000035</v>
      </c>
    </row>
    <row r="2939" spans="1:4" x14ac:dyDescent="0.25">
      <c r="A2939" s="1">
        <v>44804</v>
      </c>
      <c r="B2939" t="s">
        <v>1064</v>
      </c>
      <c r="C2939" t="s">
        <v>1065</v>
      </c>
      <c r="D2939" s="4">
        <v>-2.2799999999999727</v>
      </c>
    </row>
    <row r="2940" spans="1:4" x14ac:dyDescent="0.25">
      <c r="A2940" s="1">
        <v>44804</v>
      </c>
      <c r="B2940" t="s">
        <v>1072</v>
      </c>
      <c r="C2940" t="s">
        <v>1073</v>
      </c>
      <c r="D2940" s="4">
        <v>-37819.509999999995</v>
      </c>
    </row>
    <row r="2941" spans="1:4" x14ac:dyDescent="0.25">
      <c r="A2941" s="1">
        <v>44804</v>
      </c>
      <c r="B2941" t="s">
        <v>1076</v>
      </c>
      <c r="C2941" t="s">
        <v>1077</v>
      </c>
      <c r="D2941" s="4">
        <v>-5230.2699999999995</v>
      </c>
    </row>
    <row r="2942" spans="1:4" x14ac:dyDescent="0.25">
      <c r="A2942" s="1">
        <v>44804</v>
      </c>
      <c r="B2942" t="s">
        <v>1234</v>
      </c>
      <c r="C2942" t="s">
        <v>1235</v>
      </c>
      <c r="D2942" s="4">
        <v>-3.4000000000000909</v>
      </c>
    </row>
    <row r="2943" spans="1:4" x14ac:dyDescent="0.25">
      <c r="A2943" s="1">
        <v>44804</v>
      </c>
      <c r="B2943" t="s">
        <v>1215</v>
      </c>
      <c r="C2943" t="s">
        <v>1216</v>
      </c>
      <c r="D2943" s="4">
        <v>-6.24</v>
      </c>
    </row>
    <row r="2944" spans="1:4" x14ac:dyDescent="0.25">
      <c r="A2944" s="1">
        <v>44804</v>
      </c>
      <c r="B2944" t="s">
        <v>1217</v>
      </c>
      <c r="C2944" t="s">
        <v>1218</v>
      </c>
      <c r="D2944" s="4">
        <v>-336.31</v>
      </c>
    </row>
    <row r="2945" spans="1:4" x14ac:dyDescent="0.25">
      <c r="A2945" s="1">
        <v>44804</v>
      </c>
      <c r="B2945" t="s">
        <v>1087</v>
      </c>
      <c r="C2945" t="s">
        <v>1088</v>
      </c>
      <c r="D2945" s="4">
        <v>-203.28</v>
      </c>
    </row>
    <row r="2946" spans="1:4" x14ac:dyDescent="0.25">
      <c r="A2946" s="1">
        <v>44804</v>
      </c>
      <c r="B2946" t="s">
        <v>1091</v>
      </c>
      <c r="C2946" t="s">
        <v>1092</v>
      </c>
      <c r="D2946" s="4">
        <v>-1126.3400000000001</v>
      </c>
    </row>
    <row r="2947" spans="1:4" x14ac:dyDescent="0.25">
      <c r="A2947" s="1">
        <v>44804</v>
      </c>
      <c r="B2947" t="s">
        <v>1095</v>
      </c>
      <c r="C2947" t="s">
        <v>1096</v>
      </c>
      <c r="D2947" s="4">
        <v>-217.50000000000006</v>
      </c>
    </row>
    <row r="2948" spans="1:4" x14ac:dyDescent="0.25">
      <c r="A2948" s="1">
        <v>44804</v>
      </c>
      <c r="B2948" t="s">
        <v>1099</v>
      </c>
      <c r="C2948" t="s">
        <v>1100</v>
      </c>
      <c r="D2948" s="4">
        <v>-165.88000000000005</v>
      </c>
    </row>
    <row r="2949" spans="1:4" x14ac:dyDescent="0.25">
      <c r="A2949" s="1">
        <v>44804</v>
      </c>
      <c r="B2949" t="s">
        <v>1103</v>
      </c>
      <c r="C2949" t="s">
        <v>1104</v>
      </c>
      <c r="D2949" s="4">
        <v>-711.14999999999941</v>
      </c>
    </row>
    <row r="2950" spans="1:4" x14ac:dyDescent="0.25">
      <c r="A2950" s="1">
        <v>44804</v>
      </c>
      <c r="B2950" t="s">
        <v>1107</v>
      </c>
      <c r="C2950" t="s">
        <v>1108</v>
      </c>
      <c r="D2950" s="4">
        <v>-190.70000000000013</v>
      </c>
    </row>
    <row r="2951" spans="1:4" x14ac:dyDescent="0.25">
      <c r="A2951" s="1">
        <v>44804</v>
      </c>
      <c r="B2951" t="s">
        <v>1109</v>
      </c>
      <c r="C2951" t="s">
        <v>1110</v>
      </c>
      <c r="D2951" s="4">
        <v>-322.08000000000004</v>
      </c>
    </row>
    <row r="2952" spans="1:4" x14ac:dyDescent="0.25">
      <c r="A2952" s="1">
        <v>44804</v>
      </c>
      <c r="B2952" t="s">
        <v>1115</v>
      </c>
      <c r="C2952" t="s">
        <v>1116</v>
      </c>
      <c r="D2952" s="4">
        <v>-135.99000000001925</v>
      </c>
    </row>
    <row r="2953" spans="1:4" x14ac:dyDescent="0.25">
      <c r="A2953" s="1">
        <v>44804</v>
      </c>
      <c r="B2953" t="s">
        <v>1219</v>
      </c>
      <c r="C2953" t="s">
        <v>1220</v>
      </c>
      <c r="D2953" s="4">
        <v>-2029.75</v>
      </c>
    </row>
    <row r="2954" spans="1:4" x14ac:dyDescent="0.25">
      <c r="A2954" s="1">
        <v>44804</v>
      </c>
      <c r="B2954" t="s">
        <v>1119</v>
      </c>
      <c r="C2954" t="s">
        <v>1120</v>
      </c>
      <c r="D2954" s="4">
        <v>-41941.69</v>
      </c>
    </row>
    <row r="2955" spans="1:4" x14ac:dyDescent="0.25">
      <c r="A2955" s="1">
        <v>44804</v>
      </c>
      <c r="B2955" t="s">
        <v>1124</v>
      </c>
      <c r="C2955" t="s">
        <v>1125</v>
      </c>
      <c r="D2955" s="4">
        <v>-226630</v>
      </c>
    </row>
    <row r="2956" spans="1:4" x14ac:dyDescent="0.25">
      <c r="A2956" s="1">
        <v>44834</v>
      </c>
      <c r="B2956" t="s">
        <v>1084</v>
      </c>
      <c r="C2956" t="s">
        <v>1085</v>
      </c>
      <c r="D2956" s="4">
        <v>-220341.22999999998</v>
      </c>
    </row>
    <row r="2957" spans="1:4" x14ac:dyDescent="0.25">
      <c r="A2957" s="1">
        <v>44834</v>
      </c>
      <c r="B2957" t="s">
        <v>1089</v>
      </c>
      <c r="C2957" t="s">
        <v>1090</v>
      </c>
      <c r="D2957" s="4">
        <v>-4642</v>
      </c>
    </row>
    <row r="2958" spans="1:4" x14ac:dyDescent="0.25">
      <c r="A2958" s="1">
        <v>44834</v>
      </c>
      <c r="B2958" t="s">
        <v>1283</v>
      </c>
      <c r="C2958" t="s">
        <v>1284</v>
      </c>
      <c r="D2958" s="4">
        <v>-3156.24</v>
      </c>
    </row>
    <row r="2959" spans="1:4" x14ac:dyDescent="0.25">
      <c r="A2959" s="1">
        <v>44834</v>
      </c>
      <c r="B2959" t="s">
        <v>1500</v>
      </c>
      <c r="C2959" t="s">
        <v>1501</v>
      </c>
      <c r="D2959" s="4">
        <v>912109.31</v>
      </c>
    </row>
    <row r="2960" spans="1:4" x14ac:dyDescent="0.25">
      <c r="A2960" s="1">
        <v>44834</v>
      </c>
      <c r="B2960" t="s">
        <v>1271</v>
      </c>
      <c r="C2960" t="s">
        <v>1272</v>
      </c>
      <c r="D2960" s="4">
        <v>-17335.11</v>
      </c>
    </row>
    <row r="2961" spans="1:4" x14ac:dyDescent="0.25">
      <c r="A2961" s="1">
        <v>44834</v>
      </c>
      <c r="B2961" t="s">
        <v>565</v>
      </c>
      <c r="C2961" t="s">
        <v>566</v>
      </c>
      <c r="D2961" s="4">
        <v>343902.55</v>
      </c>
    </row>
    <row r="2962" spans="1:4" x14ac:dyDescent="0.25">
      <c r="A2962" s="1">
        <v>44834</v>
      </c>
      <c r="B2962" t="s">
        <v>568</v>
      </c>
      <c r="C2962" t="s">
        <v>569</v>
      </c>
      <c r="D2962" s="4">
        <v>87045.93</v>
      </c>
    </row>
    <row r="2963" spans="1:4" x14ac:dyDescent="0.25">
      <c r="A2963" s="1">
        <v>44834</v>
      </c>
      <c r="B2963" t="s">
        <v>574</v>
      </c>
      <c r="C2963" t="s">
        <v>575</v>
      </c>
      <c r="D2963" s="4">
        <v>57601.439999999995</v>
      </c>
    </row>
    <row r="2964" spans="1:4" x14ac:dyDescent="0.25">
      <c r="A2964" s="1">
        <v>44834</v>
      </c>
      <c r="B2964" t="s">
        <v>578</v>
      </c>
      <c r="C2964" t="s">
        <v>579</v>
      </c>
      <c r="D2964" s="4">
        <v>4440.0200000000004</v>
      </c>
    </row>
    <row r="2965" spans="1:4" x14ac:dyDescent="0.25">
      <c r="A2965" s="1">
        <v>44834</v>
      </c>
      <c r="B2965" t="s">
        <v>582</v>
      </c>
      <c r="C2965" t="s">
        <v>583</v>
      </c>
      <c r="D2965" s="4">
        <v>34606.380000000005</v>
      </c>
    </row>
    <row r="2966" spans="1:4" x14ac:dyDescent="0.25">
      <c r="A2966" s="1">
        <v>44834</v>
      </c>
      <c r="B2966" t="s">
        <v>586</v>
      </c>
      <c r="C2966" t="s">
        <v>587</v>
      </c>
      <c r="D2966" s="4">
        <v>5110.1600000000008</v>
      </c>
    </row>
    <row r="2967" spans="1:4" x14ac:dyDescent="0.25">
      <c r="A2967" s="1">
        <v>44834</v>
      </c>
      <c r="B2967" t="s">
        <v>590</v>
      </c>
      <c r="C2967" t="s">
        <v>591</v>
      </c>
      <c r="D2967" s="4">
        <v>7357.71</v>
      </c>
    </row>
    <row r="2968" spans="1:4" x14ac:dyDescent="0.25">
      <c r="A2968" s="1">
        <v>44834</v>
      </c>
      <c r="B2968" t="s">
        <v>595</v>
      </c>
      <c r="C2968" t="s">
        <v>596</v>
      </c>
      <c r="D2968" s="4">
        <v>3506.3199999999997</v>
      </c>
    </row>
    <row r="2969" spans="1:4" x14ac:dyDescent="0.25">
      <c r="A2969" s="1">
        <v>44834</v>
      </c>
      <c r="B2969" t="s">
        <v>603</v>
      </c>
      <c r="C2969" t="s">
        <v>604</v>
      </c>
      <c r="D2969" s="4">
        <v>13592.91</v>
      </c>
    </row>
    <row r="2970" spans="1:4" x14ac:dyDescent="0.25">
      <c r="A2970" s="1">
        <v>44834</v>
      </c>
      <c r="B2970" t="s">
        <v>1128</v>
      </c>
      <c r="C2970" t="s">
        <v>1129</v>
      </c>
      <c r="D2970" s="4">
        <v>81846</v>
      </c>
    </row>
    <row r="2971" spans="1:4" x14ac:dyDescent="0.25">
      <c r="A2971" s="1">
        <v>44834</v>
      </c>
      <c r="B2971" t="s">
        <v>1130</v>
      </c>
      <c r="C2971" t="s">
        <v>1131</v>
      </c>
      <c r="D2971" s="4">
        <v>429245.85000000003</v>
      </c>
    </row>
    <row r="2972" spans="1:4" x14ac:dyDescent="0.25">
      <c r="A2972" s="1">
        <v>44834</v>
      </c>
      <c r="B2972" t="s">
        <v>627</v>
      </c>
      <c r="C2972" t="s">
        <v>628</v>
      </c>
      <c r="D2972" s="4">
        <v>184281.47999999998</v>
      </c>
    </row>
    <row r="2973" spans="1:4" x14ac:dyDescent="0.25">
      <c r="A2973" s="1">
        <v>44834</v>
      </c>
      <c r="B2973" t="s">
        <v>631</v>
      </c>
      <c r="C2973" t="s">
        <v>632</v>
      </c>
      <c r="D2973" s="4">
        <v>2646.6</v>
      </c>
    </row>
    <row r="2974" spans="1:4" x14ac:dyDescent="0.25">
      <c r="A2974" s="1">
        <v>44834</v>
      </c>
      <c r="B2974" t="s">
        <v>633</v>
      </c>
      <c r="C2974" t="s">
        <v>634</v>
      </c>
      <c r="D2974" s="4">
        <v>32784.480000000003</v>
      </c>
    </row>
    <row r="2975" spans="1:4" x14ac:dyDescent="0.25">
      <c r="A2975" s="1">
        <v>44834</v>
      </c>
      <c r="B2975" t="s">
        <v>640</v>
      </c>
      <c r="C2975" t="s">
        <v>641</v>
      </c>
      <c r="D2975" s="4">
        <v>120</v>
      </c>
    </row>
    <row r="2976" spans="1:4" x14ac:dyDescent="0.25">
      <c r="A2976" s="1">
        <v>44834</v>
      </c>
      <c r="B2976" t="s">
        <v>644</v>
      </c>
      <c r="C2976" t="s">
        <v>645</v>
      </c>
      <c r="D2976" s="4">
        <v>73656.599999999991</v>
      </c>
    </row>
    <row r="2977" spans="1:4" x14ac:dyDescent="0.25">
      <c r="A2977" s="1">
        <v>44834</v>
      </c>
      <c r="B2977" t="s">
        <v>646</v>
      </c>
      <c r="C2977" t="s">
        <v>647</v>
      </c>
      <c r="D2977" s="4">
        <v>328687.83</v>
      </c>
    </row>
    <row r="2978" spans="1:4" x14ac:dyDescent="0.25">
      <c r="A2978" s="1">
        <v>44834</v>
      </c>
      <c r="B2978" t="s">
        <v>1294</v>
      </c>
      <c r="C2978" t="s">
        <v>1295</v>
      </c>
      <c r="D2978" s="4">
        <v>35700</v>
      </c>
    </row>
    <row r="2979" spans="1:4" x14ac:dyDescent="0.25">
      <c r="A2979" s="1">
        <v>44834</v>
      </c>
      <c r="B2979" t="s">
        <v>650</v>
      </c>
      <c r="C2979" t="s">
        <v>651</v>
      </c>
      <c r="D2979" s="4">
        <v>61201.060000000005</v>
      </c>
    </row>
    <row r="2980" spans="1:4" x14ac:dyDescent="0.25">
      <c r="A2980" s="1">
        <v>44834</v>
      </c>
      <c r="B2980" t="s">
        <v>652</v>
      </c>
      <c r="C2980" t="s">
        <v>653</v>
      </c>
      <c r="D2980" s="4">
        <v>8611</v>
      </c>
    </row>
    <row r="2981" spans="1:4" x14ac:dyDescent="0.25">
      <c r="A2981" s="1">
        <v>44834</v>
      </c>
      <c r="B2981" t="s">
        <v>656</v>
      </c>
      <c r="C2981" t="s">
        <v>657</v>
      </c>
      <c r="D2981" s="4">
        <v>1805.33</v>
      </c>
    </row>
    <row r="2982" spans="1:4" x14ac:dyDescent="0.25">
      <c r="A2982" s="1">
        <v>44834</v>
      </c>
      <c r="B2982" t="s">
        <v>663</v>
      </c>
      <c r="C2982" t="s">
        <v>664</v>
      </c>
      <c r="D2982" s="4">
        <v>5150.4699999999993</v>
      </c>
    </row>
    <row r="2983" spans="1:4" x14ac:dyDescent="0.25">
      <c r="A2983" s="1">
        <v>44834</v>
      </c>
      <c r="B2983" t="s">
        <v>668</v>
      </c>
      <c r="C2983" t="s">
        <v>669</v>
      </c>
      <c r="D2983" s="4">
        <v>4524.1900000000005</v>
      </c>
    </row>
    <row r="2984" spans="1:4" x14ac:dyDescent="0.25">
      <c r="A2984" s="1">
        <v>44834</v>
      </c>
      <c r="B2984" t="s">
        <v>672</v>
      </c>
      <c r="C2984" t="s">
        <v>673</v>
      </c>
      <c r="D2984" s="4">
        <v>6130.11</v>
      </c>
    </row>
    <row r="2985" spans="1:4" x14ac:dyDescent="0.25">
      <c r="A2985" s="1">
        <v>44834</v>
      </c>
      <c r="B2985" t="s">
        <v>676</v>
      </c>
      <c r="C2985" t="s">
        <v>677</v>
      </c>
      <c r="D2985" s="4">
        <v>55532</v>
      </c>
    </row>
    <row r="2986" spans="1:4" x14ac:dyDescent="0.25">
      <c r="A2986" s="1">
        <v>44834</v>
      </c>
      <c r="B2986" t="s">
        <v>680</v>
      </c>
      <c r="C2986" t="s">
        <v>681</v>
      </c>
      <c r="D2986" s="4">
        <v>20076.72</v>
      </c>
    </row>
    <row r="2987" spans="1:4" x14ac:dyDescent="0.25">
      <c r="A2987" s="1">
        <v>44834</v>
      </c>
      <c r="B2987" t="s">
        <v>685</v>
      </c>
      <c r="C2987" t="s">
        <v>686</v>
      </c>
      <c r="D2987" s="4">
        <v>8456.68</v>
      </c>
    </row>
    <row r="2988" spans="1:4" x14ac:dyDescent="0.25">
      <c r="A2988" s="1">
        <v>44834</v>
      </c>
      <c r="B2988" t="s">
        <v>690</v>
      </c>
      <c r="C2988" t="s">
        <v>691</v>
      </c>
      <c r="D2988" s="4">
        <v>44321.02</v>
      </c>
    </row>
    <row r="2989" spans="1:4" x14ac:dyDescent="0.25">
      <c r="A2989" s="1">
        <v>44834</v>
      </c>
      <c r="B2989" t="s">
        <v>692</v>
      </c>
      <c r="C2989" t="s">
        <v>693</v>
      </c>
      <c r="D2989" s="4">
        <v>2732</v>
      </c>
    </row>
    <row r="2990" spans="1:4" x14ac:dyDescent="0.25">
      <c r="A2990" s="1">
        <v>44834</v>
      </c>
      <c r="B2990" t="s">
        <v>696</v>
      </c>
      <c r="C2990" t="s">
        <v>697</v>
      </c>
      <c r="D2990" s="4">
        <v>250</v>
      </c>
    </row>
    <row r="2991" spans="1:4" x14ac:dyDescent="0.25">
      <c r="A2991" s="1">
        <v>44834</v>
      </c>
      <c r="B2991" t="s">
        <v>698</v>
      </c>
      <c r="C2991" t="s">
        <v>699</v>
      </c>
      <c r="D2991" s="4">
        <v>16024.5</v>
      </c>
    </row>
    <row r="2992" spans="1:4" x14ac:dyDescent="0.25">
      <c r="A2992" s="1">
        <v>44834</v>
      </c>
      <c r="B2992" t="s">
        <v>1132</v>
      </c>
      <c r="C2992" t="s">
        <v>1133</v>
      </c>
      <c r="D2992" s="4">
        <v>35700</v>
      </c>
    </row>
    <row r="2993" spans="1:4" x14ac:dyDescent="0.25">
      <c r="A2993" s="1">
        <v>44834</v>
      </c>
      <c r="B2993" t="s">
        <v>1134</v>
      </c>
      <c r="C2993" t="s">
        <v>1135</v>
      </c>
      <c r="D2993" s="4">
        <v>50699.79</v>
      </c>
    </row>
    <row r="2994" spans="1:4" x14ac:dyDescent="0.25">
      <c r="A2994" s="1">
        <v>44834</v>
      </c>
      <c r="B2994" t="s">
        <v>1136</v>
      </c>
      <c r="C2994" t="s">
        <v>1137</v>
      </c>
      <c r="D2994" s="4">
        <v>48150.41</v>
      </c>
    </row>
    <row r="2995" spans="1:4" x14ac:dyDescent="0.25">
      <c r="A2995" s="1">
        <v>44834</v>
      </c>
      <c r="B2995" t="s">
        <v>1140</v>
      </c>
      <c r="C2995" t="s">
        <v>1141</v>
      </c>
      <c r="D2995" s="4">
        <v>2750</v>
      </c>
    </row>
    <row r="2996" spans="1:4" x14ac:dyDescent="0.25">
      <c r="A2996" s="1">
        <v>44834</v>
      </c>
      <c r="B2996" t="s">
        <v>1221</v>
      </c>
      <c r="C2996" t="s">
        <v>1222</v>
      </c>
      <c r="D2996" s="4">
        <v>26937.019999999997</v>
      </c>
    </row>
    <row r="2997" spans="1:4" x14ac:dyDescent="0.25">
      <c r="A2997" s="1">
        <v>44834</v>
      </c>
      <c r="B2997" t="s">
        <v>1258</v>
      </c>
      <c r="C2997" t="s">
        <v>1259</v>
      </c>
      <c r="D2997" s="4">
        <v>5724.45</v>
      </c>
    </row>
    <row r="2998" spans="1:4" x14ac:dyDescent="0.25">
      <c r="A2998" s="1">
        <v>44834</v>
      </c>
      <c r="B2998" t="s">
        <v>1146</v>
      </c>
      <c r="C2998" t="s">
        <v>1147</v>
      </c>
      <c r="D2998" s="4">
        <v>19050</v>
      </c>
    </row>
    <row r="2999" spans="1:4" x14ac:dyDescent="0.25">
      <c r="A2999" s="1">
        <v>44834</v>
      </c>
      <c r="B2999" t="s">
        <v>1273</v>
      </c>
      <c r="C2999" t="s">
        <v>1274</v>
      </c>
      <c r="D2999" s="4">
        <v>4160</v>
      </c>
    </row>
    <row r="3000" spans="1:4" x14ac:dyDescent="0.25">
      <c r="A3000" s="1">
        <v>44834</v>
      </c>
      <c r="B3000" t="s">
        <v>1260</v>
      </c>
      <c r="C3000" t="s">
        <v>1261</v>
      </c>
      <c r="D3000" s="4">
        <v>1800</v>
      </c>
    </row>
    <row r="3001" spans="1:4" x14ac:dyDescent="0.25">
      <c r="A3001" s="1">
        <v>44834</v>
      </c>
      <c r="B3001" t="s">
        <v>704</v>
      </c>
      <c r="C3001" t="s">
        <v>705</v>
      </c>
      <c r="D3001" s="4">
        <v>19718.050000000003</v>
      </c>
    </row>
    <row r="3002" spans="1:4" x14ac:dyDescent="0.25">
      <c r="A3002" s="1">
        <v>44834</v>
      </c>
      <c r="B3002" t="s">
        <v>708</v>
      </c>
      <c r="C3002" t="s">
        <v>709</v>
      </c>
      <c r="D3002" s="4">
        <v>1414.1000000000001</v>
      </c>
    </row>
    <row r="3003" spans="1:4" x14ac:dyDescent="0.25">
      <c r="A3003" s="1">
        <v>44834</v>
      </c>
      <c r="B3003" t="s">
        <v>712</v>
      </c>
      <c r="C3003" t="s">
        <v>713</v>
      </c>
      <c r="D3003" s="4">
        <v>916.69</v>
      </c>
    </row>
    <row r="3004" spans="1:4" x14ac:dyDescent="0.25">
      <c r="A3004" s="1">
        <v>44834</v>
      </c>
      <c r="B3004" t="s">
        <v>717</v>
      </c>
      <c r="C3004" t="s">
        <v>718</v>
      </c>
      <c r="D3004" s="4">
        <v>209.37</v>
      </c>
    </row>
    <row r="3005" spans="1:4" x14ac:dyDescent="0.25">
      <c r="A3005" s="1">
        <v>44834</v>
      </c>
      <c r="B3005" t="s">
        <v>719</v>
      </c>
      <c r="C3005" t="s">
        <v>720</v>
      </c>
      <c r="D3005" s="4">
        <v>4833.6899999999996</v>
      </c>
    </row>
    <row r="3006" spans="1:4" x14ac:dyDescent="0.25">
      <c r="A3006" s="1">
        <v>44834</v>
      </c>
      <c r="B3006" t="s">
        <v>721</v>
      </c>
      <c r="C3006" t="s">
        <v>722</v>
      </c>
      <c r="D3006" s="4">
        <v>5468</v>
      </c>
    </row>
    <row r="3007" spans="1:4" x14ac:dyDescent="0.25">
      <c r="A3007" s="1">
        <v>44834</v>
      </c>
      <c r="B3007" t="s">
        <v>726</v>
      </c>
      <c r="C3007" t="s">
        <v>727</v>
      </c>
      <c r="D3007" s="4">
        <v>7037.3700000000008</v>
      </c>
    </row>
    <row r="3008" spans="1:4" x14ac:dyDescent="0.25">
      <c r="A3008" s="1">
        <v>44834</v>
      </c>
      <c r="B3008" t="s">
        <v>734</v>
      </c>
      <c r="C3008" t="s">
        <v>735</v>
      </c>
      <c r="D3008" s="4">
        <v>1533.54</v>
      </c>
    </row>
    <row r="3009" spans="1:4" x14ac:dyDescent="0.25">
      <c r="A3009" s="1">
        <v>44834</v>
      </c>
      <c r="B3009" t="s">
        <v>738</v>
      </c>
      <c r="C3009" t="s">
        <v>739</v>
      </c>
      <c r="D3009" s="4">
        <v>15156.5</v>
      </c>
    </row>
    <row r="3010" spans="1:4" x14ac:dyDescent="0.25">
      <c r="A3010" s="1">
        <v>44834</v>
      </c>
      <c r="B3010" t="s">
        <v>742</v>
      </c>
      <c r="C3010" t="s">
        <v>743</v>
      </c>
      <c r="D3010" s="4">
        <v>4395.63</v>
      </c>
    </row>
    <row r="3011" spans="1:4" x14ac:dyDescent="0.25">
      <c r="A3011" s="1">
        <v>44834</v>
      </c>
      <c r="B3011" t="s">
        <v>747</v>
      </c>
      <c r="C3011" t="s">
        <v>748</v>
      </c>
      <c r="D3011" s="4">
        <v>36041.25</v>
      </c>
    </row>
    <row r="3012" spans="1:4" x14ac:dyDescent="0.25">
      <c r="A3012" s="1">
        <v>44834</v>
      </c>
      <c r="B3012" t="s">
        <v>751</v>
      </c>
      <c r="C3012" t="s">
        <v>752</v>
      </c>
      <c r="D3012" s="4">
        <v>5383.62</v>
      </c>
    </row>
    <row r="3013" spans="1:4" x14ac:dyDescent="0.25">
      <c r="A3013" s="1">
        <v>44834</v>
      </c>
      <c r="B3013" t="s">
        <v>755</v>
      </c>
      <c r="C3013" t="s">
        <v>756</v>
      </c>
      <c r="D3013" s="4">
        <v>311.60000000000002</v>
      </c>
    </row>
    <row r="3014" spans="1:4" x14ac:dyDescent="0.25">
      <c r="A3014" s="1">
        <v>44834</v>
      </c>
      <c r="B3014" t="s">
        <v>763</v>
      </c>
      <c r="C3014" t="s">
        <v>764</v>
      </c>
      <c r="D3014" s="4">
        <v>4188.7700000000004</v>
      </c>
    </row>
    <row r="3015" spans="1:4" x14ac:dyDescent="0.25">
      <c r="A3015" s="1">
        <v>44834</v>
      </c>
      <c r="B3015" t="s">
        <v>767</v>
      </c>
      <c r="C3015" t="s">
        <v>768</v>
      </c>
      <c r="D3015" s="4">
        <v>5006.68</v>
      </c>
    </row>
    <row r="3016" spans="1:4" x14ac:dyDescent="0.25">
      <c r="A3016" s="1">
        <v>44834</v>
      </c>
      <c r="B3016" t="s">
        <v>769</v>
      </c>
      <c r="C3016" t="s">
        <v>770</v>
      </c>
      <c r="D3016" s="4">
        <v>13394.13</v>
      </c>
    </row>
    <row r="3017" spans="1:4" x14ac:dyDescent="0.25">
      <c r="A3017" s="1">
        <v>44834</v>
      </c>
      <c r="B3017" t="s">
        <v>773</v>
      </c>
      <c r="C3017" t="s">
        <v>774</v>
      </c>
      <c r="D3017" s="4">
        <v>8048</v>
      </c>
    </row>
    <row r="3018" spans="1:4" x14ac:dyDescent="0.25">
      <c r="A3018" s="1">
        <v>44834</v>
      </c>
      <c r="B3018" t="s">
        <v>775</v>
      </c>
      <c r="C3018" t="s">
        <v>776</v>
      </c>
      <c r="D3018" s="4">
        <v>7824.7399999999989</v>
      </c>
    </row>
    <row r="3019" spans="1:4" x14ac:dyDescent="0.25">
      <c r="A3019" s="1">
        <v>44834</v>
      </c>
      <c r="B3019" t="s">
        <v>777</v>
      </c>
      <c r="C3019" t="s">
        <v>778</v>
      </c>
      <c r="D3019" s="4">
        <v>4767.0000000000009</v>
      </c>
    </row>
    <row r="3020" spans="1:4" x14ac:dyDescent="0.25">
      <c r="A3020" s="1">
        <v>44834</v>
      </c>
      <c r="B3020" t="s">
        <v>781</v>
      </c>
      <c r="C3020" t="s">
        <v>782</v>
      </c>
      <c r="D3020" s="4">
        <v>1837.26</v>
      </c>
    </row>
    <row r="3021" spans="1:4" x14ac:dyDescent="0.25">
      <c r="A3021" s="1">
        <v>44834</v>
      </c>
      <c r="B3021" t="s">
        <v>785</v>
      </c>
      <c r="C3021" t="s">
        <v>786</v>
      </c>
      <c r="D3021" s="4">
        <v>7830.8099999999995</v>
      </c>
    </row>
    <row r="3022" spans="1:4" x14ac:dyDescent="0.25">
      <c r="A3022" s="1">
        <v>44834</v>
      </c>
      <c r="B3022" t="s">
        <v>788</v>
      </c>
      <c r="C3022" t="s">
        <v>789</v>
      </c>
      <c r="D3022" s="4">
        <v>11826.699999999999</v>
      </c>
    </row>
    <row r="3023" spans="1:4" x14ac:dyDescent="0.25">
      <c r="A3023" s="1">
        <v>44834</v>
      </c>
      <c r="B3023" t="s">
        <v>792</v>
      </c>
      <c r="C3023" t="s">
        <v>793</v>
      </c>
      <c r="D3023" s="4">
        <v>1670</v>
      </c>
    </row>
    <row r="3024" spans="1:4" x14ac:dyDescent="0.25">
      <c r="A3024" s="1">
        <v>44834</v>
      </c>
      <c r="B3024" t="s">
        <v>1148</v>
      </c>
      <c r="C3024" t="s">
        <v>1149</v>
      </c>
      <c r="D3024" s="4">
        <v>3339.64</v>
      </c>
    </row>
    <row r="3025" spans="1:4" x14ac:dyDescent="0.25">
      <c r="A3025" s="1">
        <v>44834</v>
      </c>
      <c r="B3025" t="s">
        <v>1223</v>
      </c>
      <c r="C3025" t="s">
        <v>1224</v>
      </c>
      <c r="D3025" s="4">
        <v>3000</v>
      </c>
    </row>
    <row r="3026" spans="1:4" x14ac:dyDescent="0.25">
      <c r="A3026" s="1">
        <v>44834</v>
      </c>
      <c r="B3026" t="s">
        <v>1275</v>
      </c>
      <c r="C3026" t="s">
        <v>1276</v>
      </c>
      <c r="D3026" s="4">
        <v>799.99</v>
      </c>
    </row>
    <row r="3027" spans="1:4" x14ac:dyDescent="0.25">
      <c r="A3027" s="1">
        <v>44834</v>
      </c>
      <c r="B3027" t="s">
        <v>1225</v>
      </c>
      <c r="C3027" t="s">
        <v>1226</v>
      </c>
      <c r="D3027" s="4">
        <v>16840.75</v>
      </c>
    </row>
    <row r="3028" spans="1:4" x14ac:dyDescent="0.25">
      <c r="A3028" s="1">
        <v>44834</v>
      </c>
      <c r="B3028" t="s">
        <v>1236</v>
      </c>
      <c r="C3028" t="s">
        <v>1237</v>
      </c>
      <c r="D3028" s="4">
        <v>6900</v>
      </c>
    </row>
    <row r="3029" spans="1:4" x14ac:dyDescent="0.25">
      <c r="A3029" s="1">
        <v>44834</v>
      </c>
      <c r="B3029" t="s">
        <v>1238</v>
      </c>
      <c r="C3029" t="s">
        <v>1239</v>
      </c>
      <c r="D3029" s="4">
        <v>17873.560000000001</v>
      </c>
    </row>
    <row r="3030" spans="1:4" x14ac:dyDescent="0.25">
      <c r="A3030" s="1">
        <v>44834</v>
      </c>
      <c r="B3030" t="s">
        <v>794</v>
      </c>
      <c r="C3030" t="s">
        <v>795</v>
      </c>
      <c r="D3030" s="4">
        <v>50938.670000000006</v>
      </c>
    </row>
    <row r="3031" spans="1:4" x14ac:dyDescent="0.25">
      <c r="A3031" s="1">
        <v>44834</v>
      </c>
      <c r="B3031" t="s">
        <v>796</v>
      </c>
      <c r="C3031" t="s">
        <v>797</v>
      </c>
      <c r="D3031" s="4">
        <v>7783.4400000000005</v>
      </c>
    </row>
    <row r="3032" spans="1:4" x14ac:dyDescent="0.25">
      <c r="A3032" s="1">
        <v>44834</v>
      </c>
      <c r="B3032" t="s">
        <v>800</v>
      </c>
      <c r="C3032" t="s">
        <v>801</v>
      </c>
      <c r="D3032" s="4">
        <v>13548.75</v>
      </c>
    </row>
    <row r="3033" spans="1:4" x14ac:dyDescent="0.25">
      <c r="A3033" s="1">
        <v>44834</v>
      </c>
      <c r="B3033" t="s">
        <v>802</v>
      </c>
      <c r="C3033" t="s">
        <v>803</v>
      </c>
      <c r="D3033" s="4">
        <v>315</v>
      </c>
    </row>
    <row r="3034" spans="1:4" x14ac:dyDescent="0.25">
      <c r="A3034" s="1">
        <v>44834</v>
      </c>
      <c r="B3034" t="s">
        <v>804</v>
      </c>
      <c r="C3034" t="s">
        <v>805</v>
      </c>
      <c r="D3034" s="4">
        <v>5931.0000000000009</v>
      </c>
    </row>
    <row r="3035" spans="1:4" x14ac:dyDescent="0.25">
      <c r="A3035" s="1">
        <v>44834</v>
      </c>
      <c r="B3035" t="s">
        <v>808</v>
      </c>
      <c r="C3035" t="s">
        <v>809</v>
      </c>
      <c r="D3035" s="4">
        <v>1767.35</v>
      </c>
    </row>
    <row r="3036" spans="1:4" x14ac:dyDescent="0.25">
      <c r="A3036" s="1">
        <v>44834</v>
      </c>
      <c r="B3036" t="s">
        <v>1245</v>
      </c>
      <c r="C3036" t="s">
        <v>1246</v>
      </c>
      <c r="D3036" s="4">
        <v>216.62</v>
      </c>
    </row>
    <row r="3037" spans="1:4" x14ac:dyDescent="0.25">
      <c r="A3037" s="1">
        <v>44834</v>
      </c>
      <c r="B3037" t="s">
        <v>1240</v>
      </c>
      <c r="C3037" t="s">
        <v>1241</v>
      </c>
      <c r="D3037" s="4">
        <v>4014.1500000000005</v>
      </c>
    </row>
    <row r="3038" spans="1:4" x14ac:dyDescent="0.25">
      <c r="A3038" s="1">
        <v>44834</v>
      </c>
      <c r="B3038" t="s">
        <v>812</v>
      </c>
      <c r="C3038" t="s">
        <v>813</v>
      </c>
      <c r="D3038" s="4">
        <v>2804.1</v>
      </c>
    </row>
    <row r="3039" spans="1:4" x14ac:dyDescent="0.25">
      <c r="A3039" s="1">
        <v>44834</v>
      </c>
      <c r="B3039" t="s">
        <v>814</v>
      </c>
      <c r="C3039" t="s">
        <v>815</v>
      </c>
      <c r="D3039" s="4">
        <v>1099.0599999999995</v>
      </c>
    </row>
    <row r="3040" spans="1:4" x14ac:dyDescent="0.25">
      <c r="A3040" s="1">
        <v>44834</v>
      </c>
      <c r="B3040" t="s">
        <v>816</v>
      </c>
      <c r="C3040" t="s">
        <v>817</v>
      </c>
      <c r="D3040" s="4">
        <v>17968.149999999972</v>
      </c>
    </row>
    <row r="3041" spans="1:4" x14ac:dyDescent="0.25">
      <c r="A3041" s="1">
        <v>44834</v>
      </c>
      <c r="B3041" t="s">
        <v>818</v>
      </c>
      <c r="C3041" t="s">
        <v>819</v>
      </c>
      <c r="D3041" s="4">
        <v>2</v>
      </c>
    </row>
    <row r="3042" spans="1:4" x14ac:dyDescent="0.25">
      <c r="A3042" s="1">
        <v>44834</v>
      </c>
      <c r="B3042" t="s">
        <v>1152</v>
      </c>
      <c r="C3042" t="s">
        <v>1153</v>
      </c>
      <c r="D3042" s="4">
        <v>1629.9099999999999</v>
      </c>
    </row>
    <row r="3043" spans="1:4" x14ac:dyDescent="0.25">
      <c r="A3043" s="1">
        <v>44834</v>
      </c>
      <c r="B3043" t="s">
        <v>820</v>
      </c>
      <c r="C3043" t="s">
        <v>821</v>
      </c>
      <c r="D3043" s="4">
        <v>134.15999999999909</v>
      </c>
    </row>
    <row r="3044" spans="1:4" x14ac:dyDescent="0.25">
      <c r="A3044" s="1">
        <v>44834</v>
      </c>
      <c r="B3044" t="s">
        <v>822</v>
      </c>
      <c r="C3044" t="s">
        <v>823</v>
      </c>
      <c r="D3044" s="4">
        <v>2327.1600000000003</v>
      </c>
    </row>
    <row r="3045" spans="1:4" x14ac:dyDescent="0.25">
      <c r="A3045" s="1">
        <v>44834</v>
      </c>
      <c r="B3045" t="s">
        <v>828</v>
      </c>
      <c r="C3045" t="s">
        <v>829</v>
      </c>
      <c r="D3045" s="4">
        <v>1415.1100000000001</v>
      </c>
    </row>
    <row r="3046" spans="1:4" x14ac:dyDescent="0.25">
      <c r="A3046" s="1">
        <v>44834</v>
      </c>
      <c r="B3046" t="s">
        <v>1277</v>
      </c>
      <c r="C3046" t="s">
        <v>1278</v>
      </c>
      <c r="D3046" s="4">
        <v>2134.83</v>
      </c>
    </row>
    <row r="3047" spans="1:4" x14ac:dyDescent="0.25">
      <c r="A3047" s="1">
        <v>44834</v>
      </c>
      <c r="B3047" t="s">
        <v>1247</v>
      </c>
      <c r="C3047" t="s">
        <v>1248</v>
      </c>
      <c r="D3047" s="4">
        <v>18757.73</v>
      </c>
    </row>
    <row r="3048" spans="1:4" x14ac:dyDescent="0.25">
      <c r="A3048" s="1">
        <v>44834</v>
      </c>
      <c r="B3048" t="s">
        <v>1249</v>
      </c>
      <c r="C3048" t="s">
        <v>1250</v>
      </c>
      <c r="D3048" s="4">
        <v>14735</v>
      </c>
    </row>
    <row r="3049" spans="1:4" x14ac:dyDescent="0.25">
      <c r="A3049" s="1">
        <v>44834</v>
      </c>
      <c r="B3049" t="s">
        <v>1252</v>
      </c>
      <c r="C3049" t="s">
        <v>1253</v>
      </c>
      <c r="D3049" s="4">
        <v>19879.79</v>
      </c>
    </row>
    <row r="3050" spans="1:4" x14ac:dyDescent="0.25">
      <c r="A3050" s="1">
        <v>44834</v>
      </c>
      <c r="B3050" t="s">
        <v>1242</v>
      </c>
      <c r="C3050" t="s">
        <v>1243</v>
      </c>
      <c r="D3050" s="4">
        <v>6041.67</v>
      </c>
    </row>
    <row r="3051" spans="1:4" x14ac:dyDescent="0.25">
      <c r="A3051" s="1">
        <v>44834</v>
      </c>
      <c r="B3051" t="s">
        <v>830</v>
      </c>
      <c r="C3051" t="s">
        <v>831</v>
      </c>
      <c r="D3051" s="4">
        <v>430.05</v>
      </c>
    </row>
    <row r="3052" spans="1:4" x14ac:dyDescent="0.25">
      <c r="A3052" s="1">
        <v>44834</v>
      </c>
      <c r="B3052" t="s">
        <v>832</v>
      </c>
      <c r="C3052" t="s">
        <v>833</v>
      </c>
      <c r="D3052" s="4">
        <v>9000</v>
      </c>
    </row>
    <row r="3053" spans="1:4" x14ac:dyDescent="0.25">
      <c r="A3053" s="1">
        <v>44834</v>
      </c>
      <c r="B3053" t="s">
        <v>834</v>
      </c>
      <c r="C3053" t="s">
        <v>835</v>
      </c>
      <c r="D3053" s="4">
        <v>32595</v>
      </c>
    </row>
    <row r="3054" spans="1:4" x14ac:dyDescent="0.25">
      <c r="A3054" s="1">
        <v>44834</v>
      </c>
      <c r="B3054" t="s">
        <v>836</v>
      </c>
      <c r="C3054" t="s">
        <v>837</v>
      </c>
      <c r="D3054" s="4">
        <v>900</v>
      </c>
    </row>
    <row r="3055" spans="1:4" x14ac:dyDescent="0.25">
      <c r="A3055" s="1">
        <v>44834</v>
      </c>
      <c r="B3055" t="s">
        <v>838</v>
      </c>
      <c r="C3055" t="s">
        <v>839</v>
      </c>
      <c r="D3055" s="4">
        <v>3228</v>
      </c>
    </row>
    <row r="3056" spans="1:4" x14ac:dyDescent="0.25">
      <c r="A3056" s="1">
        <v>44834</v>
      </c>
      <c r="B3056" t="s">
        <v>840</v>
      </c>
      <c r="C3056" t="s">
        <v>841</v>
      </c>
      <c r="D3056" s="4">
        <v>23660.82</v>
      </c>
    </row>
    <row r="3057" spans="1:4" x14ac:dyDescent="0.25">
      <c r="A3057" s="1">
        <v>44834</v>
      </c>
      <c r="B3057" t="s">
        <v>842</v>
      </c>
      <c r="C3057" t="s">
        <v>843</v>
      </c>
      <c r="D3057" s="4">
        <v>900</v>
      </c>
    </row>
    <row r="3058" spans="1:4" x14ac:dyDescent="0.25">
      <c r="A3058" s="1">
        <v>44834</v>
      </c>
      <c r="B3058" t="s">
        <v>844</v>
      </c>
      <c r="C3058" t="s">
        <v>845</v>
      </c>
      <c r="D3058" s="4">
        <v>24408.52</v>
      </c>
    </row>
    <row r="3059" spans="1:4" x14ac:dyDescent="0.25">
      <c r="A3059" s="1">
        <v>44834</v>
      </c>
      <c r="B3059" t="s">
        <v>849</v>
      </c>
      <c r="C3059" t="s">
        <v>850</v>
      </c>
      <c r="D3059" s="4">
        <v>13905</v>
      </c>
    </row>
    <row r="3060" spans="1:4" x14ac:dyDescent="0.25">
      <c r="A3060" s="1">
        <v>44834</v>
      </c>
      <c r="B3060" t="s">
        <v>853</v>
      </c>
      <c r="C3060" t="s">
        <v>854</v>
      </c>
      <c r="D3060" s="4">
        <v>5289.84</v>
      </c>
    </row>
    <row r="3061" spans="1:4" x14ac:dyDescent="0.25">
      <c r="A3061" s="1">
        <v>44834</v>
      </c>
      <c r="B3061" t="s">
        <v>857</v>
      </c>
      <c r="C3061" t="s">
        <v>858</v>
      </c>
      <c r="D3061" s="4">
        <v>30835.950000000004</v>
      </c>
    </row>
    <row r="3062" spans="1:4" x14ac:dyDescent="0.25">
      <c r="A3062" s="1">
        <v>44834</v>
      </c>
      <c r="B3062" t="s">
        <v>1254</v>
      </c>
      <c r="C3062" t="s">
        <v>1255</v>
      </c>
      <c r="D3062" s="4">
        <v>16320</v>
      </c>
    </row>
    <row r="3063" spans="1:4" x14ac:dyDescent="0.25">
      <c r="A3063" s="1">
        <v>44834</v>
      </c>
      <c r="B3063" t="s">
        <v>861</v>
      </c>
      <c r="C3063" t="s">
        <v>862</v>
      </c>
      <c r="D3063" s="4">
        <v>30000</v>
      </c>
    </row>
    <row r="3064" spans="1:4" x14ac:dyDescent="0.25">
      <c r="A3064" s="1">
        <v>44834</v>
      </c>
      <c r="B3064" t="s">
        <v>867</v>
      </c>
      <c r="C3064" t="s">
        <v>868</v>
      </c>
      <c r="D3064" s="4">
        <v>19032.699999999997</v>
      </c>
    </row>
    <row r="3065" spans="1:4" x14ac:dyDescent="0.25">
      <c r="A3065" s="1">
        <v>44834</v>
      </c>
      <c r="B3065" t="s">
        <v>869</v>
      </c>
      <c r="C3065" t="s">
        <v>870</v>
      </c>
      <c r="D3065" s="4">
        <v>8312.23</v>
      </c>
    </row>
    <row r="3066" spans="1:4" x14ac:dyDescent="0.25">
      <c r="A3066" s="1">
        <v>44834</v>
      </c>
      <c r="B3066" t="s">
        <v>1503</v>
      </c>
      <c r="C3066" t="s">
        <v>1504</v>
      </c>
      <c r="D3066" s="4">
        <v>662282.22</v>
      </c>
    </row>
    <row r="3067" spans="1:4" x14ac:dyDescent="0.25">
      <c r="A3067" s="1">
        <v>44834</v>
      </c>
      <c r="B3067" t="s">
        <v>1505</v>
      </c>
      <c r="C3067" t="s">
        <v>1506</v>
      </c>
      <c r="D3067" s="4">
        <v>131843.87999999998</v>
      </c>
    </row>
    <row r="3068" spans="1:4" x14ac:dyDescent="0.25">
      <c r="A3068" s="1">
        <v>44834</v>
      </c>
      <c r="B3068" t="s">
        <v>1507</v>
      </c>
      <c r="C3068" t="s">
        <v>1508</v>
      </c>
      <c r="D3068" s="4">
        <v>45410.73</v>
      </c>
    </row>
    <row r="3069" spans="1:4" x14ac:dyDescent="0.25">
      <c r="A3069" s="1">
        <v>44834</v>
      </c>
      <c r="B3069" t="s">
        <v>1509</v>
      </c>
      <c r="C3069" t="s">
        <v>1510</v>
      </c>
      <c r="D3069" s="4">
        <v>5184</v>
      </c>
    </row>
    <row r="3070" spans="1:4" x14ac:dyDescent="0.25">
      <c r="A3070" s="1">
        <v>44834</v>
      </c>
      <c r="B3070" t="s">
        <v>1511</v>
      </c>
      <c r="C3070" t="s">
        <v>1512</v>
      </c>
      <c r="D3070" s="4">
        <v>3077.42</v>
      </c>
    </row>
    <row r="3071" spans="1:4" x14ac:dyDescent="0.25">
      <c r="A3071" s="1">
        <v>44834</v>
      </c>
      <c r="B3071" t="s">
        <v>1513</v>
      </c>
      <c r="C3071" t="s">
        <v>1514</v>
      </c>
      <c r="D3071" s="4">
        <v>19609.670000000002</v>
      </c>
    </row>
    <row r="3072" spans="1:4" x14ac:dyDescent="0.25">
      <c r="A3072" s="1">
        <v>44834</v>
      </c>
      <c r="B3072" t="s">
        <v>1515</v>
      </c>
      <c r="C3072" t="s">
        <v>1516</v>
      </c>
      <c r="D3072" s="4">
        <v>150665.78000000003</v>
      </c>
    </row>
    <row r="3073" spans="1:4" x14ac:dyDescent="0.25">
      <c r="A3073" s="1">
        <v>44834</v>
      </c>
      <c r="B3073" t="s">
        <v>1517</v>
      </c>
      <c r="C3073" t="s">
        <v>1518</v>
      </c>
      <c r="D3073" s="4">
        <v>169347.30000000002</v>
      </c>
    </row>
    <row r="3074" spans="1:4" x14ac:dyDescent="0.25">
      <c r="A3074" s="1">
        <v>44834</v>
      </c>
      <c r="B3074" t="s">
        <v>1519</v>
      </c>
      <c r="C3074" t="s">
        <v>1520</v>
      </c>
      <c r="D3074" s="4">
        <v>19128.21</v>
      </c>
    </row>
    <row r="3075" spans="1:4" x14ac:dyDescent="0.25">
      <c r="A3075" s="1">
        <v>44834</v>
      </c>
      <c r="B3075" t="s">
        <v>1521</v>
      </c>
      <c r="C3075" t="s">
        <v>1522</v>
      </c>
      <c r="D3075" s="4">
        <v>348.25999999999993</v>
      </c>
    </row>
    <row r="3076" spans="1:4" x14ac:dyDescent="0.25">
      <c r="A3076" s="1">
        <v>44834</v>
      </c>
      <c r="B3076" t="s">
        <v>1523</v>
      </c>
      <c r="C3076" t="s">
        <v>1524</v>
      </c>
      <c r="D3076" s="4">
        <v>19104.259999999998</v>
      </c>
    </row>
    <row r="3077" spans="1:4" x14ac:dyDescent="0.25">
      <c r="A3077" s="1">
        <v>44834</v>
      </c>
      <c r="B3077" t="s">
        <v>1525</v>
      </c>
      <c r="C3077" t="s">
        <v>1526</v>
      </c>
      <c r="D3077" s="4">
        <v>719.91000000000008</v>
      </c>
    </row>
    <row r="3078" spans="1:4" x14ac:dyDescent="0.25">
      <c r="A3078" s="1">
        <v>44834</v>
      </c>
      <c r="B3078" t="s">
        <v>1527</v>
      </c>
      <c r="C3078" t="s">
        <v>1528</v>
      </c>
      <c r="D3078" s="4">
        <v>70530.549999999988</v>
      </c>
    </row>
    <row r="3079" spans="1:4" x14ac:dyDescent="0.25">
      <c r="A3079" s="1">
        <v>44834</v>
      </c>
      <c r="B3079" t="s">
        <v>1529</v>
      </c>
      <c r="C3079" t="s">
        <v>1530</v>
      </c>
      <c r="D3079" s="4">
        <v>37626.5</v>
      </c>
    </row>
    <row r="3080" spans="1:4" x14ac:dyDescent="0.25">
      <c r="A3080" s="1">
        <v>44834</v>
      </c>
      <c r="B3080" t="s">
        <v>1531</v>
      </c>
      <c r="C3080" t="s">
        <v>1532</v>
      </c>
      <c r="D3080" s="4">
        <v>8337.0099999999984</v>
      </c>
    </row>
    <row r="3081" spans="1:4" x14ac:dyDescent="0.25">
      <c r="A3081" s="1">
        <v>44834</v>
      </c>
      <c r="B3081" t="s">
        <v>1535</v>
      </c>
      <c r="C3081" t="s">
        <v>1536</v>
      </c>
      <c r="D3081" s="4">
        <v>6796.1900000000005</v>
      </c>
    </row>
    <row r="3082" spans="1:4" x14ac:dyDescent="0.25">
      <c r="A3082" s="1">
        <v>44834</v>
      </c>
      <c r="B3082" t="s">
        <v>1537</v>
      </c>
      <c r="C3082" t="s">
        <v>1538</v>
      </c>
      <c r="D3082" s="4">
        <v>8256.51</v>
      </c>
    </row>
    <row r="3083" spans="1:4" x14ac:dyDescent="0.25">
      <c r="A3083" s="1">
        <v>44834</v>
      </c>
      <c r="B3083" t="s">
        <v>1541</v>
      </c>
      <c r="C3083" t="s">
        <v>1542</v>
      </c>
      <c r="D3083" s="4">
        <v>2920</v>
      </c>
    </row>
    <row r="3084" spans="1:4" x14ac:dyDescent="0.25">
      <c r="A3084" s="1">
        <v>44834</v>
      </c>
      <c r="B3084" t="s">
        <v>1543</v>
      </c>
      <c r="C3084" t="s">
        <v>1544</v>
      </c>
      <c r="D3084" s="4">
        <v>1233</v>
      </c>
    </row>
    <row r="3085" spans="1:4" x14ac:dyDescent="0.25">
      <c r="A3085" s="1">
        <v>44834</v>
      </c>
      <c r="B3085" t="s">
        <v>1545</v>
      </c>
      <c r="C3085" t="s">
        <v>1546</v>
      </c>
      <c r="D3085" s="4">
        <v>90</v>
      </c>
    </row>
    <row r="3086" spans="1:4" x14ac:dyDescent="0.25">
      <c r="A3086" s="1">
        <v>44834</v>
      </c>
      <c r="B3086" t="s">
        <v>1547</v>
      </c>
      <c r="C3086" t="s">
        <v>1548</v>
      </c>
      <c r="D3086" s="4">
        <v>600</v>
      </c>
    </row>
    <row r="3087" spans="1:4" x14ac:dyDescent="0.25">
      <c r="A3087" s="1">
        <v>44834</v>
      </c>
      <c r="B3087" t="s">
        <v>1549</v>
      </c>
      <c r="C3087" t="s">
        <v>1550</v>
      </c>
      <c r="D3087" s="4">
        <v>13539.119999999999</v>
      </c>
    </row>
    <row r="3088" spans="1:4" x14ac:dyDescent="0.25">
      <c r="A3088" s="1">
        <v>44834</v>
      </c>
      <c r="B3088" t="s">
        <v>952</v>
      </c>
      <c r="C3088" t="s">
        <v>953</v>
      </c>
      <c r="D3088" s="4">
        <v>222855.58</v>
      </c>
    </row>
    <row r="3089" spans="1:4" x14ac:dyDescent="0.25">
      <c r="A3089" s="1">
        <v>44834</v>
      </c>
      <c r="B3089" t="s">
        <v>961</v>
      </c>
      <c r="C3089" t="s">
        <v>962</v>
      </c>
      <c r="D3089" s="4">
        <v>8871.35</v>
      </c>
    </row>
    <row r="3090" spans="1:4" x14ac:dyDescent="0.25">
      <c r="A3090" s="1">
        <v>44834</v>
      </c>
      <c r="B3090" t="s">
        <v>963</v>
      </c>
      <c r="C3090" t="s">
        <v>964</v>
      </c>
      <c r="D3090" s="4">
        <v>1287</v>
      </c>
    </row>
    <row r="3091" spans="1:4" x14ac:dyDescent="0.25">
      <c r="A3091" s="1">
        <v>44834</v>
      </c>
      <c r="B3091" t="s">
        <v>967</v>
      </c>
      <c r="C3091" t="s">
        <v>968</v>
      </c>
      <c r="D3091" s="4">
        <v>76.489999999999995</v>
      </c>
    </row>
    <row r="3092" spans="1:4" x14ac:dyDescent="0.25">
      <c r="A3092" s="1">
        <v>44834</v>
      </c>
      <c r="B3092" t="s">
        <v>971</v>
      </c>
      <c r="C3092" t="s">
        <v>972</v>
      </c>
      <c r="D3092" s="4">
        <v>2186.35</v>
      </c>
    </row>
    <row r="3093" spans="1:4" x14ac:dyDescent="0.25">
      <c r="A3093" s="1">
        <v>44834</v>
      </c>
      <c r="B3093" t="s">
        <v>973</v>
      </c>
      <c r="C3093" t="s">
        <v>974</v>
      </c>
      <c r="D3093" s="4">
        <v>5740</v>
      </c>
    </row>
    <row r="3094" spans="1:4" x14ac:dyDescent="0.25">
      <c r="A3094" s="1">
        <v>44834</v>
      </c>
      <c r="B3094" t="s">
        <v>977</v>
      </c>
      <c r="C3094" t="s">
        <v>978</v>
      </c>
      <c r="D3094" s="4">
        <v>2651.2999999999997</v>
      </c>
    </row>
    <row r="3095" spans="1:4" x14ac:dyDescent="0.25">
      <c r="A3095" s="1">
        <v>44834</v>
      </c>
      <c r="B3095" t="s">
        <v>1262</v>
      </c>
      <c r="C3095" t="s">
        <v>1263</v>
      </c>
      <c r="D3095" s="4">
        <v>68.050000000000011</v>
      </c>
    </row>
    <row r="3096" spans="1:4" x14ac:dyDescent="0.25">
      <c r="A3096" s="1">
        <v>44834</v>
      </c>
      <c r="B3096" t="s">
        <v>981</v>
      </c>
      <c r="C3096" t="s">
        <v>982</v>
      </c>
      <c r="D3096" s="4">
        <v>2032.8</v>
      </c>
    </row>
    <row r="3097" spans="1:4" x14ac:dyDescent="0.25">
      <c r="A3097" s="1">
        <v>44834</v>
      </c>
      <c r="B3097" t="s">
        <v>989</v>
      </c>
      <c r="C3097" t="s">
        <v>990</v>
      </c>
      <c r="D3097" s="4">
        <v>1536.1400000000006</v>
      </c>
    </row>
    <row r="3098" spans="1:4" x14ac:dyDescent="0.25">
      <c r="A3098" s="1">
        <v>44834</v>
      </c>
      <c r="B3098" t="s">
        <v>1160</v>
      </c>
      <c r="C3098" t="s">
        <v>1161</v>
      </c>
      <c r="D3098" s="4">
        <v>5820</v>
      </c>
    </row>
    <row r="3099" spans="1:4" x14ac:dyDescent="0.25">
      <c r="A3099" s="1">
        <v>44834</v>
      </c>
      <c r="B3099" t="s">
        <v>991</v>
      </c>
      <c r="C3099" t="s">
        <v>992</v>
      </c>
      <c r="D3099" s="4">
        <v>852.37000000000023</v>
      </c>
    </row>
    <row r="3100" spans="1:4" x14ac:dyDescent="0.25">
      <c r="A3100" s="1">
        <v>44834</v>
      </c>
      <c r="B3100" t="s">
        <v>993</v>
      </c>
      <c r="C3100" t="s">
        <v>994</v>
      </c>
      <c r="D3100" s="4">
        <v>5109.76</v>
      </c>
    </row>
    <row r="3101" spans="1:4" x14ac:dyDescent="0.25">
      <c r="A3101" s="1">
        <v>44834</v>
      </c>
      <c r="B3101" t="s">
        <v>1001</v>
      </c>
      <c r="C3101" t="s">
        <v>1002</v>
      </c>
      <c r="D3101" s="4">
        <v>19.87999999999397</v>
      </c>
    </row>
    <row r="3102" spans="1:4" x14ac:dyDescent="0.25">
      <c r="A3102" s="1">
        <v>44834</v>
      </c>
      <c r="B3102" t="s">
        <v>1005</v>
      </c>
      <c r="C3102" t="s">
        <v>1006</v>
      </c>
      <c r="D3102" s="4">
        <v>7.4799999999976956</v>
      </c>
    </row>
    <row r="3103" spans="1:4" x14ac:dyDescent="0.25">
      <c r="A3103" s="1">
        <v>44834</v>
      </c>
      <c r="B3103" t="s">
        <v>1007</v>
      </c>
      <c r="C3103" t="s">
        <v>1008</v>
      </c>
      <c r="D3103" s="4">
        <v>6971.6799999999957</v>
      </c>
    </row>
    <row r="3104" spans="1:4" x14ac:dyDescent="0.25">
      <c r="A3104" s="1">
        <v>44834</v>
      </c>
      <c r="B3104" t="s">
        <v>1162</v>
      </c>
      <c r="C3104" t="s">
        <v>1163</v>
      </c>
      <c r="D3104" s="4">
        <v>536.09000000000219</v>
      </c>
    </row>
    <row r="3105" spans="1:4" x14ac:dyDescent="0.25">
      <c r="A3105" s="1">
        <v>44834</v>
      </c>
      <c r="B3105" t="s">
        <v>1264</v>
      </c>
      <c r="C3105" t="s">
        <v>1265</v>
      </c>
      <c r="D3105" s="4">
        <v>12530</v>
      </c>
    </row>
    <row r="3106" spans="1:4" x14ac:dyDescent="0.25">
      <c r="A3106" s="1">
        <v>44834</v>
      </c>
      <c r="B3106" t="s">
        <v>1266</v>
      </c>
      <c r="C3106" t="s">
        <v>1267</v>
      </c>
      <c r="D3106" s="4">
        <v>309.3</v>
      </c>
    </row>
    <row r="3107" spans="1:4" x14ac:dyDescent="0.25">
      <c r="A3107" s="1">
        <v>44834</v>
      </c>
      <c r="B3107" t="s">
        <v>1285</v>
      </c>
      <c r="C3107" t="s">
        <v>1286</v>
      </c>
      <c r="D3107" s="4">
        <v>3341.41</v>
      </c>
    </row>
    <row r="3108" spans="1:4" x14ac:dyDescent="0.25">
      <c r="A3108" s="1">
        <v>44834</v>
      </c>
      <c r="B3108" t="s">
        <v>1017</v>
      </c>
      <c r="C3108" t="s">
        <v>1018</v>
      </c>
      <c r="D3108" s="4">
        <v>10689.6</v>
      </c>
    </row>
    <row r="3109" spans="1:4" x14ac:dyDescent="0.25">
      <c r="A3109" s="1">
        <v>44834</v>
      </c>
      <c r="B3109" t="s">
        <v>1021</v>
      </c>
      <c r="C3109" t="s">
        <v>1022</v>
      </c>
      <c r="D3109" s="4">
        <v>8381.1200000000008</v>
      </c>
    </row>
    <row r="3110" spans="1:4" x14ac:dyDescent="0.25">
      <c r="A3110" s="1">
        <v>44834</v>
      </c>
      <c r="B3110" t="s">
        <v>1025</v>
      </c>
      <c r="C3110" t="s">
        <v>1026</v>
      </c>
      <c r="D3110" s="4">
        <v>1365.51</v>
      </c>
    </row>
    <row r="3111" spans="1:4" x14ac:dyDescent="0.25">
      <c r="A3111" s="1">
        <v>44834</v>
      </c>
      <c r="B3111" t="s">
        <v>1227</v>
      </c>
      <c r="C3111" t="s">
        <v>1228</v>
      </c>
      <c r="D3111" s="4">
        <v>10690.99</v>
      </c>
    </row>
    <row r="3112" spans="1:4" x14ac:dyDescent="0.25">
      <c r="A3112" s="1">
        <v>44834</v>
      </c>
      <c r="B3112" t="s">
        <v>1279</v>
      </c>
      <c r="C3112" t="s">
        <v>1280</v>
      </c>
      <c r="D3112" s="4">
        <v>11.17</v>
      </c>
    </row>
    <row r="3113" spans="1:4" x14ac:dyDescent="0.25">
      <c r="A3113" s="1">
        <v>44834</v>
      </c>
      <c r="B3113" t="s">
        <v>1027</v>
      </c>
      <c r="C3113" t="s">
        <v>1028</v>
      </c>
      <c r="D3113" s="4">
        <v>7.2</v>
      </c>
    </row>
    <row r="3114" spans="1:4" x14ac:dyDescent="0.25">
      <c r="A3114" s="1">
        <v>44834</v>
      </c>
      <c r="B3114" t="s">
        <v>1029</v>
      </c>
      <c r="C3114" t="s">
        <v>1030</v>
      </c>
      <c r="D3114" s="4">
        <v>9185.91</v>
      </c>
    </row>
    <row r="3115" spans="1:4" x14ac:dyDescent="0.25">
      <c r="A3115" s="1">
        <v>44834</v>
      </c>
      <c r="B3115" t="s">
        <v>35</v>
      </c>
      <c r="C3115" t="s">
        <v>1031</v>
      </c>
      <c r="D3115" s="4">
        <v>13045.050000000001</v>
      </c>
    </row>
    <row r="3116" spans="1:4" x14ac:dyDescent="0.25">
      <c r="A3116" s="1">
        <v>44834</v>
      </c>
      <c r="B3116" t="s">
        <v>27</v>
      </c>
      <c r="C3116" t="s">
        <v>1032</v>
      </c>
      <c r="D3116" s="4">
        <v>-2640920.94</v>
      </c>
    </row>
    <row r="3117" spans="1:4" x14ac:dyDescent="0.25">
      <c r="A3117" s="1">
        <v>44834</v>
      </c>
      <c r="B3117" t="s">
        <v>1035</v>
      </c>
      <c r="C3117" t="s">
        <v>1036</v>
      </c>
      <c r="D3117" s="4">
        <v>-198887.52999999997</v>
      </c>
    </row>
    <row r="3118" spans="1:4" x14ac:dyDescent="0.25">
      <c r="A3118" s="1">
        <v>44834</v>
      </c>
      <c r="B3118" t="s">
        <v>28</v>
      </c>
      <c r="C3118" t="s">
        <v>1039</v>
      </c>
      <c r="D3118" s="4">
        <v>-136247.36999999994</v>
      </c>
    </row>
    <row r="3119" spans="1:4" x14ac:dyDescent="0.25">
      <c r="A3119" s="1">
        <v>44834</v>
      </c>
      <c r="B3119" t="s">
        <v>29</v>
      </c>
      <c r="C3119" t="s">
        <v>1040</v>
      </c>
      <c r="D3119" s="4">
        <v>-4978.1299999999992</v>
      </c>
    </row>
    <row r="3120" spans="1:4" x14ac:dyDescent="0.25">
      <c r="A3120" s="1">
        <v>44834</v>
      </c>
      <c r="B3120" t="s">
        <v>1041</v>
      </c>
      <c r="C3120" t="s">
        <v>1042</v>
      </c>
      <c r="D3120" s="4">
        <v>-137047.86999999997</v>
      </c>
    </row>
    <row r="3121" spans="1:4" x14ac:dyDescent="0.25">
      <c r="A3121" s="1">
        <v>44834</v>
      </c>
      <c r="B3121" t="s">
        <v>30</v>
      </c>
      <c r="C3121" t="s">
        <v>1229</v>
      </c>
      <c r="D3121" s="4">
        <v>-296865.33999999997</v>
      </c>
    </row>
    <row r="3122" spans="1:4" x14ac:dyDescent="0.25">
      <c r="A3122" s="1">
        <v>44834</v>
      </c>
      <c r="B3122" t="s">
        <v>31</v>
      </c>
      <c r="C3122" t="s">
        <v>1293</v>
      </c>
      <c r="D3122" s="4">
        <v>-10672</v>
      </c>
    </row>
    <row r="3123" spans="1:4" x14ac:dyDescent="0.25">
      <c r="A3123" s="1">
        <v>44834</v>
      </c>
      <c r="B3123" t="s">
        <v>32</v>
      </c>
      <c r="C3123" t="s">
        <v>1268</v>
      </c>
      <c r="D3123" s="4">
        <v>-24893.72</v>
      </c>
    </row>
    <row r="3124" spans="1:4" x14ac:dyDescent="0.25">
      <c r="A3124" s="1">
        <v>44834</v>
      </c>
      <c r="B3124" t="s">
        <v>33</v>
      </c>
      <c r="C3124" t="s">
        <v>1043</v>
      </c>
      <c r="D3124" s="4">
        <v>-3686.8999999999978</v>
      </c>
    </row>
    <row r="3125" spans="1:4" x14ac:dyDescent="0.25">
      <c r="A3125" s="1">
        <v>44834</v>
      </c>
      <c r="B3125" t="s">
        <v>34</v>
      </c>
      <c r="C3125" t="s">
        <v>1044</v>
      </c>
      <c r="D3125" s="4">
        <v>-78219.02</v>
      </c>
    </row>
    <row r="3126" spans="1:4" x14ac:dyDescent="0.25">
      <c r="A3126" s="1">
        <v>44834</v>
      </c>
      <c r="B3126" t="s">
        <v>1047</v>
      </c>
      <c r="C3126" t="s">
        <v>1048</v>
      </c>
      <c r="D3126" s="4">
        <v>-255483.9</v>
      </c>
    </row>
    <row r="3127" spans="1:4" x14ac:dyDescent="0.25">
      <c r="A3127" s="1">
        <v>44834</v>
      </c>
      <c r="B3127" t="s">
        <v>25</v>
      </c>
      <c r="C3127" t="s">
        <v>1049</v>
      </c>
      <c r="D3127" s="4">
        <v>-1305623.6100000003</v>
      </c>
    </row>
    <row r="3128" spans="1:4" x14ac:dyDescent="0.25">
      <c r="A3128" s="1">
        <v>44834</v>
      </c>
      <c r="B3128" t="s">
        <v>1062</v>
      </c>
      <c r="C3128" t="s">
        <v>1063</v>
      </c>
      <c r="D3128" s="4">
        <v>-6.9999999999999993E-2</v>
      </c>
    </row>
    <row r="3129" spans="1:4" x14ac:dyDescent="0.25">
      <c r="A3129" s="1">
        <v>44834</v>
      </c>
      <c r="B3129" t="s">
        <v>1066</v>
      </c>
      <c r="C3129" t="s">
        <v>1067</v>
      </c>
      <c r="D3129" s="4">
        <v>-11.170000000000051</v>
      </c>
    </row>
    <row r="3130" spans="1:4" x14ac:dyDescent="0.25">
      <c r="A3130" s="1">
        <v>44834</v>
      </c>
      <c r="B3130" t="s">
        <v>1287</v>
      </c>
      <c r="C3130" t="s">
        <v>1288</v>
      </c>
      <c r="D3130" s="4">
        <v>-15.08</v>
      </c>
    </row>
    <row r="3131" spans="1:4" x14ac:dyDescent="0.25">
      <c r="A3131" s="1">
        <v>44834</v>
      </c>
      <c r="B3131" t="s">
        <v>1068</v>
      </c>
      <c r="C3131" t="s">
        <v>1069</v>
      </c>
      <c r="D3131" s="4">
        <v>-3462.18</v>
      </c>
    </row>
    <row r="3132" spans="1:4" x14ac:dyDescent="0.25">
      <c r="A3132" s="1">
        <v>44834</v>
      </c>
      <c r="B3132" t="s">
        <v>1168</v>
      </c>
      <c r="C3132" t="s">
        <v>1169</v>
      </c>
      <c r="D3132" s="4">
        <v>-5230.58</v>
      </c>
    </row>
    <row r="3133" spans="1:4" x14ac:dyDescent="0.25">
      <c r="A3133" s="1">
        <v>44834</v>
      </c>
      <c r="B3133" t="s">
        <v>1080</v>
      </c>
      <c r="C3133" t="s">
        <v>1081</v>
      </c>
      <c r="D3133" s="4">
        <v>-4292.37</v>
      </c>
    </row>
    <row r="3134" spans="1:4" x14ac:dyDescent="0.25">
      <c r="A3134" s="1">
        <v>44834</v>
      </c>
      <c r="B3134" t="s">
        <v>1082</v>
      </c>
      <c r="C3134" t="s">
        <v>1083</v>
      </c>
      <c r="D3134" s="4">
        <v>-63.55</v>
      </c>
    </row>
    <row r="3135" spans="1:4" x14ac:dyDescent="0.25">
      <c r="A3135" s="1">
        <v>44834</v>
      </c>
      <c r="B3135" t="s">
        <v>1172</v>
      </c>
      <c r="C3135" t="s">
        <v>1173</v>
      </c>
      <c r="D3135" s="4">
        <v>-204773.53000000003</v>
      </c>
    </row>
    <row r="3136" spans="1:4" x14ac:dyDescent="0.25">
      <c r="A3136" s="1">
        <v>44834</v>
      </c>
      <c r="B3136" t="s">
        <v>1281</v>
      </c>
      <c r="C3136" t="s">
        <v>1282</v>
      </c>
      <c r="D3136" s="4">
        <v>-20</v>
      </c>
    </row>
    <row r="3137" spans="1:4" x14ac:dyDescent="0.25">
      <c r="A3137" s="1">
        <v>44834</v>
      </c>
      <c r="B3137" t="s">
        <v>1101</v>
      </c>
      <c r="C3137" t="s">
        <v>1102</v>
      </c>
      <c r="D3137" s="4">
        <v>-141.66999999999999</v>
      </c>
    </row>
    <row r="3138" spans="1:4" x14ac:dyDescent="0.25">
      <c r="A3138" s="1">
        <v>44834</v>
      </c>
      <c r="B3138" t="s">
        <v>570</v>
      </c>
      <c r="C3138" t="s">
        <v>571</v>
      </c>
      <c r="D3138" s="4">
        <v>10000</v>
      </c>
    </row>
    <row r="3139" spans="1:4" x14ac:dyDescent="0.25">
      <c r="A3139" s="1">
        <v>44834</v>
      </c>
      <c r="B3139" t="s">
        <v>576</v>
      </c>
      <c r="C3139" t="s">
        <v>577</v>
      </c>
      <c r="D3139" s="4">
        <v>6343</v>
      </c>
    </row>
    <row r="3140" spans="1:4" x14ac:dyDescent="0.25">
      <c r="A3140" s="1">
        <v>44834</v>
      </c>
      <c r="B3140" t="s">
        <v>580</v>
      </c>
      <c r="C3140" t="s">
        <v>581</v>
      </c>
      <c r="D3140" s="4">
        <v>74079.209999999992</v>
      </c>
    </row>
    <row r="3141" spans="1:4" x14ac:dyDescent="0.25">
      <c r="A3141" s="1">
        <v>44834</v>
      </c>
      <c r="B3141" t="s">
        <v>584</v>
      </c>
      <c r="C3141" t="s">
        <v>585</v>
      </c>
      <c r="D3141" s="4">
        <v>100000</v>
      </c>
    </row>
    <row r="3142" spans="1:4" x14ac:dyDescent="0.25">
      <c r="A3142" s="1">
        <v>44834</v>
      </c>
      <c r="B3142" t="s">
        <v>588</v>
      </c>
      <c r="C3142" t="s">
        <v>589</v>
      </c>
      <c r="D3142" s="4">
        <v>168277.53</v>
      </c>
    </row>
    <row r="3143" spans="1:4" x14ac:dyDescent="0.25">
      <c r="A3143" s="1">
        <v>44834</v>
      </c>
      <c r="B3143" t="s">
        <v>592</v>
      </c>
      <c r="C3143" t="s">
        <v>593</v>
      </c>
      <c r="D3143" s="4">
        <v>87545.25</v>
      </c>
    </row>
    <row r="3144" spans="1:4" x14ac:dyDescent="0.25">
      <c r="A3144" s="1">
        <v>44834</v>
      </c>
      <c r="B3144" t="s">
        <v>597</v>
      </c>
      <c r="C3144" t="s">
        <v>598</v>
      </c>
      <c r="D3144" s="4">
        <v>693957.03</v>
      </c>
    </row>
    <row r="3145" spans="1:4" x14ac:dyDescent="0.25">
      <c r="A3145" s="1">
        <v>44834</v>
      </c>
      <c r="B3145" t="s">
        <v>601</v>
      </c>
      <c r="C3145" t="s">
        <v>602</v>
      </c>
      <c r="D3145" s="4">
        <v>104261.51</v>
      </c>
    </row>
    <row r="3146" spans="1:4" x14ac:dyDescent="0.25">
      <c r="A3146" s="1">
        <v>44834</v>
      </c>
      <c r="B3146" t="s">
        <v>605</v>
      </c>
      <c r="C3146" t="s">
        <v>606</v>
      </c>
      <c r="D3146" s="4">
        <v>204582.74</v>
      </c>
    </row>
    <row r="3147" spans="1:4" x14ac:dyDescent="0.25">
      <c r="A3147" s="1">
        <v>44834</v>
      </c>
      <c r="B3147" t="s">
        <v>611</v>
      </c>
      <c r="C3147" t="s">
        <v>612</v>
      </c>
      <c r="D3147" s="4">
        <v>229871.05000000002</v>
      </c>
    </row>
    <row r="3148" spans="1:4" x14ac:dyDescent="0.25">
      <c r="A3148" s="1">
        <v>44834</v>
      </c>
      <c r="B3148" t="s">
        <v>617</v>
      </c>
      <c r="C3148" t="s">
        <v>618</v>
      </c>
      <c r="D3148" s="4">
        <v>77399.930000000008</v>
      </c>
    </row>
    <row r="3149" spans="1:4" x14ac:dyDescent="0.25">
      <c r="A3149" s="1">
        <v>44834</v>
      </c>
      <c r="B3149" t="s">
        <v>621</v>
      </c>
      <c r="C3149" t="s">
        <v>622</v>
      </c>
      <c r="D3149" s="4">
        <v>16409.09</v>
      </c>
    </row>
    <row r="3150" spans="1:4" x14ac:dyDescent="0.25">
      <c r="A3150" s="1">
        <v>44834</v>
      </c>
      <c r="B3150" t="s">
        <v>625</v>
      </c>
      <c r="C3150" t="s">
        <v>626</v>
      </c>
      <c r="D3150" s="4">
        <v>94542.99</v>
      </c>
    </row>
    <row r="3151" spans="1:4" x14ac:dyDescent="0.25">
      <c r="A3151" s="1">
        <v>44834</v>
      </c>
      <c r="B3151" t="s">
        <v>629</v>
      </c>
      <c r="C3151" t="s">
        <v>630</v>
      </c>
      <c r="D3151" s="4">
        <v>2625</v>
      </c>
    </row>
    <row r="3152" spans="1:4" x14ac:dyDescent="0.25">
      <c r="A3152" s="1">
        <v>44834</v>
      </c>
      <c r="B3152" t="s">
        <v>48</v>
      </c>
      <c r="C3152" t="s">
        <v>49</v>
      </c>
      <c r="D3152" s="4">
        <v>340</v>
      </c>
    </row>
    <row r="3153" spans="1:4" x14ac:dyDescent="0.25">
      <c r="A3153" s="1">
        <v>44834</v>
      </c>
      <c r="B3153" t="s">
        <v>53</v>
      </c>
      <c r="C3153" t="s">
        <v>54</v>
      </c>
      <c r="D3153" s="4">
        <v>2500</v>
      </c>
    </row>
    <row r="3154" spans="1:4" x14ac:dyDescent="0.25">
      <c r="A3154" s="1">
        <v>44834</v>
      </c>
      <c r="B3154" t="s">
        <v>57</v>
      </c>
      <c r="C3154" t="s">
        <v>58</v>
      </c>
      <c r="D3154" s="4">
        <v>250</v>
      </c>
    </row>
    <row r="3155" spans="1:4" x14ac:dyDescent="0.25">
      <c r="A3155" s="1">
        <v>44834</v>
      </c>
      <c r="B3155" t="s">
        <v>61</v>
      </c>
      <c r="C3155" t="s">
        <v>62</v>
      </c>
      <c r="D3155" s="4">
        <v>997500</v>
      </c>
    </row>
    <row r="3156" spans="1:4" x14ac:dyDescent="0.25">
      <c r="A3156" s="1">
        <v>44834</v>
      </c>
      <c r="B3156" t="s">
        <v>64</v>
      </c>
      <c r="C3156" t="s">
        <v>65</v>
      </c>
      <c r="D3156" s="4">
        <v>5870.22</v>
      </c>
    </row>
    <row r="3157" spans="1:4" x14ac:dyDescent="0.25">
      <c r="A3157" s="1">
        <v>44834</v>
      </c>
      <c r="B3157" t="s">
        <v>66</v>
      </c>
      <c r="C3157" t="s">
        <v>67</v>
      </c>
      <c r="D3157" s="4">
        <v>255585.83</v>
      </c>
    </row>
    <row r="3158" spans="1:4" x14ac:dyDescent="0.25">
      <c r="A3158" s="1">
        <v>44834</v>
      </c>
      <c r="B3158" t="s">
        <v>139</v>
      </c>
      <c r="C3158" t="s">
        <v>654</v>
      </c>
      <c r="D3158" s="4">
        <v>153350</v>
      </c>
    </row>
    <row r="3159" spans="1:4" x14ac:dyDescent="0.25">
      <c r="A3159" s="1">
        <v>44834</v>
      </c>
      <c r="B3159" t="s">
        <v>143</v>
      </c>
      <c r="C3159" t="s">
        <v>662</v>
      </c>
      <c r="D3159" s="4">
        <v>1112968</v>
      </c>
    </row>
    <row r="3160" spans="1:4" x14ac:dyDescent="0.25">
      <c r="A3160" s="1">
        <v>44834</v>
      </c>
      <c r="B3160" t="s">
        <v>665</v>
      </c>
      <c r="C3160" t="s">
        <v>666</v>
      </c>
      <c r="D3160" s="4">
        <v>676114.15999999235</v>
      </c>
    </row>
    <row r="3161" spans="1:4" x14ac:dyDescent="0.25">
      <c r="A3161" s="1">
        <v>44834</v>
      </c>
      <c r="B3161" t="s">
        <v>670</v>
      </c>
      <c r="C3161" t="s">
        <v>671</v>
      </c>
      <c r="D3161" s="4">
        <v>85254.070000000022</v>
      </c>
    </row>
    <row r="3162" spans="1:4" x14ac:dyDescent="0.25">
      <c r="A3162" s="1">
        <v>44834</v>
      </c>
      <c r="B3162" t="s">
        <v>674</v>
      </c>
      <c r="C3162" t="s">
        <v>675</v>
      </c>
      <c r="D3162" s="4">
        <v>14741.999999999942</v>
      </c>
    </row>
    <row r="3163" spans="1:4" x14ac:dyDescent="0.25">
      <c r="A3163" s="1">
        <v>44834</v>
      </c>
      <c r="B3163" t="s">
        <v>687</v>
      </c>
      <c r="C3163" t="s">
        <v>688</v>
      </c>
      <c r="D3163" s="4">
        <v>202.84</v>
      </c>
    </row>
    <row r="3164" spans="1:4" x14ac:dyDescent="0.25">
      <c r="A3164" s="1">
        <v>44834</v>
      </c>
      <c r="B3164" t="s">
        <v>1184</v>
      </c>
      <c r="C3164" t="s">
        <v>1185</v>
      </c>
      <c r="D3164" s="4">
        <v>109597.23999999999</v>
      </c>
    </row>
    <row r="3165" spans="1:4" x14ac:dyDescent="0.25">
      <c r="A3165" s="1">
        <v>44834</v>
      </c>
      <c r="B3165" t="s">
        <v>700</v>
      </c>
      <c r="C3165" t="s">
        <v>701</v>
      </c>
      <c r="D3165" s="4">
        <v>5130.8999999999978</v>
      </c>
    </row>
    <row r="3166" spans="1:4" x14ac:dyDescent="0.25">
      <c r="A3166" s="1">
        <v>44834</v>
      </c>
      <c r="B3166" t="s">
        <v>710</v>
      </c>
      <c r="C3166" t="s">
        <v>711</v>
      </c>
      <c r="D3166" s="4">
        <v>25364.780000000006</v>
      </c>
    </row>
    <row r="3167" spans="1:4" x14ac:dyDescent="0.25">
      <c r="A3167" s="1">
        <v>44834</v>
      </c>
      <c r="B3167" t="s">
        <v>1186</v>
      </c>
      <c r="C3167" t="s">
        <v>1187</v>
      </c>
      <c r="D3167" s="4">
        <v>2378</v>
      </c>
    </row>
    <row r="3168" spans="1:4" x14ac:dyDescent="0.25">
      <c r="A3168" s="1">
        <v>44834</v>
      </c>
      <c r="B3168" t="s">
        <v>723</v>
      </c>
      <c r="C3168" t="s">
        <v>724</v>
      </c>
      <c r="D3168" s="4">
        <v>11970.010000000013</v>
      </c>
    </row>
    <row r="3169" spans="1:4" x14ac:dyDescent="0.25">
      <c r="A3169" s="1">
        <v>44834</v>
      </c>
      <c r="B3169" t="s">
        <v>728</v>
      </c>
      <c r="C3169" t="s">
        <v>729</v>
      </c>
      <c r="D3169" s="4">
        <v>2796.9300000000658</v>
      </c>
    </row>
    <row r="3170" spans="1:4" x14ac:dyDescent="0.25">
      <c r="A3170" s="1">
        <v>44834</v>
      </c>
      <c r="B3170" t="s">
        <v>736</v>
      </c>
      <c r="C3170" t="s">
        <v>737</v>
      </c>
      <c r="D3170" s="4">
        <v>50357</v>
      </c>
    </row>
    <row r="3171" spans="1:4" x14ac:dyDescent="0.25">
      <c r="A3171" s="1">
        <v>44834</v>
      </c>
      <c r="B3171" t="s">
        <v>740</v>
      </c>
      <c r="C3171" t="s">
        <v>741</v>
      </c>
      <c r="D3171" s="4">
        <v>400</v>
      </c>
    </row>
    <row r="3172" spans="1:4" x14ac:dyDescent="0.25">
      <c r="A3172" s="1">
        <v>44834</v>
      </c>
      <c r="B3172" t="s">
        <v>744</v>
      </c>
      <c r="C3172" t="s">
        <v>745</v>
      </c>
      <c r="D3172" s="4">
        <v>143.21000000003198</v>
      </c>
    </row>
    <row r="3173" spans="1:4" x14ac:dyDescent="0.25">
      <c r="A3173" s="1">
        <v>44834</v>
      </c>
      <c r="B3173" t="s">
        <v>749</v>
      </c>
      <c r="C3173" t="s">
        <v>750</v>
      </c>
      <c r="D3173" s="4">
        <v>1483.0300000000134</v>
      </c>
    </row>
    <row r="3174" spans="1:4" x14ac:dyDescent="0.25">
      <c r="A3174" s="1">
        <v>44834</v>
      </c>
      <c r="B3174" t="s">
        <v>753</v>
      </c>
      <c r="C3174" t="s">
        <v>754</v>
      </c>
      <c r="D3174" s="4">
        <v>44956.770000000004</v>
      </c>
    </row>
    <row r="3175" spans="1:4" x14ac:dyDescent="0.25">
      <c r="A3175" s="1">
        <v>44834</v>
      </c>
      <c r="B3175" t="s">
        <v>765</v>
      </c>
      <c r="C3175" t="s">
        <v>766</v>
      </c>
      <c r="D3175" s="4">
        <v>53.55</v>
      </c>
    </row>
    <row r="3176" spans="1:4" x14ac:dyDescent="0.25">
      <c r="A3176" s="1">
        <v>44834</v>
      </c>
      <c r="B3176" t="s">
        <v>1188</v>
      </c>
      <c r="C3176" t="s">
        <v>1189</v>
      </c>
      <c r="D3176" s="4">
        <v>1091.8000000000002</v>
      </c>
    </row>
    <row r="3177" spans="1:4" x14ac:dyDescent="0.25">
      <c r="A3177" s="1">
        <v>44834</v>
      </c>
      <c r="B3177" t="s">
        <v>1190</v>
      </c>
      <c r="C3177" t="s">
        <v>1191</v>
      </c>
      <c r="D3177" s="4">
        <v>200104.77</v>
      </c>
    </row>
    <row r="3178" spans="1:4" x14ac:dyDescent="0.25">
      <c r="A3178" s="1">
        <v>44834</v>
      </c>
      <c r="B3178" t="s">
        <v>783</v>
      </c>
      <c r="C3178" t="s">
        <v>784</v>
      </c>
      <c r="D3178" s="4">
        <v>1119.9999999999986</v>
      </c>
    </row>
    <row r="3179" spans="1:4" x14ac:dyDescent="0.25">
      <c r="A3179" s="1">
        <v>44834</v>
      </c>
      <c r="B3179" t="s">
        <v>68</v>
      </c>
      <c r="C3179" t="s">
        <v>69</v>
      </c>
      <c r="D3179" s="4">
        <v>17197.25</v>
      </c>
    </row>
    <row r="3180" spans="1:4" x14ac:dyDescent="0.25">
      <c r="A3180" s="1">
        <v>44834</v>
      </c>
      <c r="B3180" t="s">
        <v>70</v>
      </c>
      <c r="C3180" t="s">
        <v>71</v>
      </c>
      <c r="D3180" s="4">
        <v>7215.9849999993748</v>
      </c>
    </row>
    <row r="3181" spans="1:4" x14ac:dyDescent="0.25">
      <c r="A3181" s="1">
        <v>44834</v>
      </c>
      <c r="B3181" t="s">
        <v>72</v>
      </c>
      <c r="C3181" t="s">
        <v>73</v>
      </c>
      <c r="D3181" s="4">
        <v>3384.2799999999997</v>
      </c>
    </row>
    <row r="3182" spans="1:4" x14ac:dyDescent="0.25">
      <c r="A3182" s="1">
        <v>44834</v>
      </c>
      <c r="B3182" t="s">
        <v>78</v>
      </c>
      <c r="C3182" t="s">
        <v>79</v>
      </c>
      <c r="D3182" s="4">
        <v>68932.910000005562</v>
      </c>
    </row>
    <row r="3183" spans="1:4" x14ac:dyDescent="0.25">
      <c r="A3183" s="1">
        <v>44834</v>
      </c>
      <c r="B3183" t="s">
        <v>80</v>
      </c>
      <c r="C3183" t="s">
        <v>81</v>
      </c>
      <c r="D3183" s="4">
        <v>293705.96999999997</v>
      </c>
    </row>
    <row r="3184" spans="1:4" x14ac:dyDescent="0.25">
      <c r="A3184" s="1">
        <v>44834</v>
      </c>
      <c r="B3184" t="s">
        <v>82</v>
      </c>
      <c r="C3184" t="s">
        <v>83</v>
      </c>
      <c r="D3184" s="4">
        <v>102773.58</v>
      </c>
    </row>
    <row r="3185" spans="1:4" x14ac:dyDescent="0.25">
      <c r="A3185" s="1">
        <v>44834</v>
      </c>
      <c r="B3185" t="s">
        <v>84</v>
      </c>
      <c r="C3185" t="s">
        <v>85</v>
      </c>
      <c r="D3185" s="4">
        <v>392950.07000000268</v>
      </c>
    </row>
    <row r="3186" spans="1:4" x14ac:dyDescent="0.25">
      <c r="A3186" s="1">
        <v>44834</v>
      </c>
      <c r="B3186" t="s">
        <v>86</v>
      </c>
      <c r="C3186" t="s">
        <v>87</v>
      </c>
      <c r="D3186" s="4">
        <v>104227.54000000001</v>
      </c>
    </row>
    <row r="3187" spans="1:4" x14ac:dyDescent="0.25">
      <c r="A3187" s="1">
        <v>44834</v>
      </c>
      <c r="B3187" t="s">
        <v>88</v>
      </c>
      <c r="C3187" t="s">
        <v>89</v>
      </c>
      <c r="D3187" s="4">
        <v>118010.9600000003</v>
      </c>
    </row>
    <row r="3188" spans="1:4" x14ac:dyDescent="0.25">
      <c r="A3188" s="1">
        <v>44834</v>
      </c>
      <c r="B3188" t="s">
        <v>90</v>
      </c>
      <c r="C3188" t="s">
        <v>91</v>
      </c>
      <c r="D3188" s="4">
        <v>33208.00999999998</v>
      </c>
    </row>
    <row r="3189" spans="1:4" x14ac:dyDescent="0.25">
      <c r="A3189" s="1">
        <v>44834</v>
      </c>
      <c r="B3189" t="s">
        <v>92</v>
      </c>
      <c r="C3189" t="s">
        <v>93</v>
      </c>
      <c r="D3189" s="4">
        <v>267189.76000000007</v>
      </c>
    </row>
    <row r="3190" spans="1:4" x14ac:dyDescent="0.25">
      <c r="A3190" s="1">
        <v>44834</v>
      </c>
      <c r="B3190" t="s">
        <v>94</v>
      </c>
      <c r="C3190" t="s">
        <v>95</v>
      </c>
      <c r="D3190" s="4">
        <v>11376.820000000003</v>
      </c>
    </row>
    <row r="3191" spans="1:4" x14ac:dyDescent="0.25">
      <c r="A3191" s="1">
        <v>44834</v>
      </c>
      <c r="B3191" t="s">
        <v>96</v>
      </c>
      <c r="C3191" t="s">
        <v>97</v>
      </c>
      <c r="D3191" s="4">
        <v>124002.21999999997</v>
      </c>
    </row>
    <row r="3192" spans="1:4" x14ac:dyDescent="0.25">
      <c r="A3192" s="1">
        <v>44834</v>
      </c>
      <c r="B3192" t="s">
        <v>98</v>
      </c>
      <c r="C3192" t="s">
        <v>99</v>
      </c>
      <c r="D3192" s="4">
        <v>4260.55</v>
      </c>
    </row>
    <row r="3193" spans="1:4" x14ac:dyDescent="0.25">
      <c r="A3193" s="1">
        <v>44834</v>
      </c>
      <c r="B3193" t="s">
        <v>100</v>
      </c>
      <c r="C3193" t="s">
        <v>101</v>
      </c>
      <c r="D3193" s="4">
        <v>1000153.42</v>
      </c>
    </row>
    <row r="3194" spans="1:4" x14ac:dyDescent="0.25">
      <c r="A3194" s="1">
        <v>44834</v>
      </c>
      <c r="B3194" t="s">
        <v>108</v>
      </c>
      <c r="C3194" t="s">
        <v>109</v>
      </c>
      <c r="D3194" s="4">
        <v>3000000</v>
      </c>
    </row>
    <row r="3195" spans="1:4" x14ac:dyDescent="0.25">
      <c r="A3195" s="1">
        <v>44834</v>
      </c>
      <c r="B3195" t="s">
        <v>1232</v>
      </c>
      <c r="C3195" t="s">
        <v>1233</v>
      </c>
      <c r="D3195" s="4">
        <v>4.9999979892163537E-3</v>
      </c>
    </row>
    <row r="3196" spans="1:4" x14ac:dyDescent="0.25">
      <c r="A3196" s="1">
        <v>44834</v>
      </c>
      <c r="B3196" t="s">
        <v>1117</v>
      </c>
      <c r="C3196" t="s">
        <v>1118</v>
      </c>
      <c r="D3196" s="4">
        <v>212.93000000000029</v>
      </c>
    </row>
    <row r="3197" spans="1:4" x14ac:dyDescent="0.25">
      <c r="A3197" s="1">
        <v>44834</v>
      </c>
      <c r="B3197" t="s">
        <v>846</v>
      </c>
      <c r="C3197" t="s">
        <v>847</v>
      </c>
      <c r="D3197" s="4">
        <v>-7500.0000000000127</v>
      </c>
    </row>
    <row r="3198" spans="1:4" x14ac:dyDescent="0.25">
      <c r="A3198" s="1">
        <v>44834</v>
      </c>
      <c r="B3198" t="s">
        <v>851</v>
      </c>
      <c r="C3198" t="s">
        <v>852</v>
      </c>
      <c r="D3198" s="4">
        <v>-100000</v>
      </c>
    </row>
    <row r="3199" spans="1:4" x14ac:dyDescent="0.25">
      <c r="A3199" s="1">
        <v>44834</v>
      </c>
      <c r="B3199" t="s">
        <v>855</v>
      </c>
      <c r="C3199" t="s">
        <v>856</v>
      </c>
      <c r="D3199" s="4">
        <v>-800000</v>
      </c>
    </row>
    <row r="3200" spans="1:4" x14ac:dyDescent="0.25">
      <c r="A3200" s="1">
        <v>44834</v>
      </c>
      <c r="B3200" t="s">
        <v>859</v>
      </c>
      <c r="C3200" t="s">
        <v>860</v>
      </c>
      <c r="D3200" s="4">
        <v>-62928.91</v>
      </c>
    </row>
    <row r="3201" spans="1:4" x14ac:dyDescent="0.25">
      <c r="A3201" s="1">
        <v>44834</v>
      </c>
      <c r="B3201" t="s">
        <v>1192</v>
      </c>
      <c r="C3201" t="s">
        <v>1193</v>
      </c>
      <c r="D3201" s="4">
        <v>-206357.93000000002</v>
      </c>
    </row>
    <row r="3202" spans="1:4" x14ac:dyDescent="0.25">
      <c r="A3202" s="1">
        <v>44834</v>
      </c>
      <c r="B3202" t="s">
        <v>865</v>
      </c>
      <c r="C3202" t="s">
        <v>866</v>
      </c>
      <c r="D3202" s="4">
        <v>-86282.830000000016</v>
      </c>
    </row>
    <row r="3203" spans="1:4" x14ac:dyDescent="0.25">
      <c r="A3203" s="1">
        <v>44834</v>
      </c>
      <c r="B3203" t="s">
        <v>871</v>
      </c>
      <c r="C3203" t="s">
        <v>872</v>
      </c>
      <c r="D3203" s="4">
        <v>-83370.91</v>
      </c>
    </row>
    <row r="3204" spans="1:4" x14ac:dyDescent="0.25">
      <c r="A3204" s="1">
        <v>44834</v>
      </c>
      <c r="B3204" t="s">
        <v>873</v>
      </c>
      <c r="C3204" t="s">
        <v>874</v>
      </c>
      <c r="D3204" s="4">
        <v>-187948.01</v>
      </c>
    </row>
    <row r="3205" spans="1:4" x14ac:dyDescent="0.25">
      <c r="A3205" s="1">
        <v>44834</v>
      </c>
      <c r="B3205" t="s">
        <v>875</v>
      </c>
      <c r="C3205" t="s">
        <v>876</v>
      </c>
      <c r="D3205" s="4">
        <v>-95239.54</v>
      </c>
    </row>
    <row r="3206" spans="1:4" x14ac:dyDescent="0.25">
      <c r="A3206" s="1">
        <v>44834</v>
      </c>
      <c r="B3206" t="s">
        <v>877</v>
      </c>
      <c r="C3206" t="s">
        <v>878</v>
      </c>
      <c r="D3206" s="4">
        <v>-917.25</v>
      </c>
    </row>
    <row r="3207" spans="1:4" x14ac:dyDescent="0.25">
      <c r="A3207" s="1">
        <v>44834</v>
      </c>
      <c r="B3207" t="s">
        <v>879</v>
      </c>
      <c r="C3207" t="s">
        <v>880</v>
      </c>
      <c r="D3207" s="4">
        <v>-40340.58</v>
      </c>
    </row>
    <row r="3208" spans="1:4" x14ac:dyDescent="0.25">
      <c r="A3208" s="1">
        <v>44834</v>
      </c>
      <c r="B3208" t="s">
        <v>881</v>
      </c>
      <c r="C3208" t="s">
        <v>882</v>
      </c>
      <c r="D3208" s="4">
        <v>-14767.59</v>
      </c>
    </row>
    <row r="3209" spans="1:4" x14ac:dyDescent="0.25">
      <c r="A3209" s="1">
        <v>44834</v>
      </c>
      <c r="B3209" t="s">
        <v>883</v>
      </c>
      <c r="C3209" t="s">
        <v>884</v>
      </c>
      <c r="D3209" s="4">
        <v>-25739.86</v>
      </c>
    </row>
    <row r="3210" spans="1:4" x14ac:dyDescent="0.25">
      <c r="A3210" s="1">
        <v>44834</v>
      </c>
      <c r="B3210" t="s">
        <v>885</v>
      </c>
      <c r="C3210" t="s">
        <v>886</v>
      </c>
      <c r="D3210" s="4">
        <v>-6081.13</v>
      </c>
    </row>
    <row r="3211" spans="1:4" x14ac:dyDescent="0.25">
      <c r="A3211" s="1">
        <v>44834</v>
      </c>
      <c r="B3211" t="s">
        <v>887</v>
      </c>
      <c r="C3211" t="s">
        <v>888</v>
      </c>
      <c r="D3211" s="4">
        <v>-10000</v>
      </c>
    </row>
    <row r="3212" spans="1:4" x14ac:dyDescent="0.25">
      <c r="A3212" s="1">
        <v>44834</v>
      </c>
      <c r="B3212" t="s">
        <v>889</v>
      </c>
      <c r="C3212" t="s">
        <v>890</v>
      </c>
      <c r="D3212" s="4">
        <v>-30000</v>
      </c>
    </row>
    <row r="3213" spans="1:4" x14ac:dyDescent="0.25">
      <c r="A3213" s="1">
        <v>44834</v>
      </c>
      <c r="B3213" t="s">
        <v>891</v>
      </c>
      <c r="C3213" t="s">
        <v>892</v>
      </c>
      <c r="D3213" s="4">
        <v>-2743</v>
      </c>
    </row>
    <row r="3214" spans="1:4" x14ac:dyDescent="0.25">
      <c r="A3214" s="1">
        <v>44834</v>
      </c>
      <c r="B3214" t="s">
        <v>893</v>
      </c>
      <c r="C3214" t="s">
        <v>894</v>
      </c>
      <c r="D3214" s="4">
        <v>-97540.050000000017</v>
      </c>
    </row>
    <row r="3215" spans="1:4" x14ac:dyDescent="0.25">
      <c r="A3215" s="1">
        <v>44834</v>
      </c>
      <c r="B3215" t="s">
        <v>895</v>
      </c>
      <c r="C3215" t="s">
        <v>896</v>
      </c>
      <c r="D3215" s="4">
        <v>-34985</v>
      </c>
    </row>
    <row r="3216" spans="1:4" x14ac:dyDescent="0.25">
      <c r="A3216" s="1">
        <v>44834</v>
      </c>
      <c r="B3216" t="s">
        <v>897</v>
      </c>
      <c r="C3216" t="s">
        <v>898</v>
      </c>
      <c r="D3216" s="4">
        <v>-2450900</v>
      </c>
    </row>
    <row r="3217" spans="1:4" x14ac:dyDescent="0.25">
      <c r="A3217" s="1">
        <v>44834</v>
      </c>
      <c r="B3217" t="s">
        <v>1195</v>
      </c>
      <c r="C3217" t="s">
        <v>1196</v>
      </c>
      <c r="D3217" s="4">
        <v>-56800.83</v>
      </c>
    </row>
    <row r="3218" spans="1:4" x14ac:dyDescent="0.25">
      <c r="A3218" s="1">
        <v>44834</v>
      </c>
      <c r="B3218" t="s">
        <v>1197</v>
      </c>
      <c r="C3218" t="s">
        <v>1198</v>
      </c>
      <c r="D3218" s="4">
        <v>-27000</v>
      </c>
    </row>
    <row r="3219" spans="1:4" x14ac:dyDescent="0.25">
      <c r="A3219" s="1">
        <v>44834</v>
      </c>
      <c r="B3219" t="s">
        <v>145</v>
      </c>
      <c r="C3219" t="s">
        <v>1199</v>
      </c>
      <c r="D3219" s="4">
        <v>-630595</v>
      </c>
    </row>
    <row r="3220" spans="1:4" x14ac:dyDescent="0.25">
      <c r="A3220" s="1">
        <v>44834</v>
      </c>
      <c r="B3220" t="s">
        <v>1200</v>
      </c>
      <c r="C3220" t="s">
        <v>1201</v>
      </c>
      <c r="D3220" s="4">
        <v>-49227.9</v>
      </c>
    </row>
    <row r="3221" spans="1:4" x14ac:dyDescent="0.25">
      <c r="A3221" s="1">
        <v>44834</v>
      </c>
      <c r="B3221" t="s">
        <v>902</v>
      </c>
      <c r="C3221" t="s">
        <v>903</v>
      </c>
      <c r="D3221" s="4">
        <v>-134021.35</v>
      </c>
    </row>
    <row r="3222" spans="1:4" x14ac:dyDescent="0.25">
      <c r="A3222" s="1">
        <v>44834</v>
      </c>
      <c r="B3222" t="s">
        <v>905</v>
      </c>
      <c r="C3222" t="s">
        <v>906</v>
      </c>
      <c r="D3222" s="4">
        <v>-293336.02</v>
      </c>
    </row>
    <row r="3223" spans="1:4" x14ac:dyDescent="0.25">
      <c r="A3223" s="1">
        <v>44834</v>
      </c>
      <c r="B3223" t="s">
        <v>907</v>
      </c>
      <c r="C3223" t="s">
        <v>908</v>
      </c>
      <c r="D3223" s="4">
        <v>-42986.720000000008</v>
      </c>
    </row>
    <row r="3224" spans="1:4" x14ac:dyDescent="0.25">
      <c r="A3224" s="1">
        <v>44834</v>
      </c>
      <c r="B3224" t="s">
        <v>909</v>
      </c>
      <c r="C3224" t="s">
        <v>910</v>
      </c>
      <c r="D3224" s="4">
        <v>-2737.0299999999943</v>
      </c>
    </row>
    <row r="3225" spans="1:4" x14ac:dyDescent="0.25">
      <c r="A3225" s="1">
        <v>44834</v>
      </c>
      <c r="B3225" t="s">
        <v>913</v>
      </c>
      <c r="C3225" t="s">
        <v>914</v>
      </c>
      <c r="D3225" s="4">
        <v>-115236</v>
      </c>
    </row>
    <row r="3226" spans="1:4" x14ac:dyDescent="0.25">
      <c r="A3226" s="1">
        <v>44834</v>
      </c>
      <c r="B3226" t="s">
        <v>1289</v>
      </c>
      <c r="C3226" t="s">
        <v>1290</v>
      </c>
      <c r="D3226" s="4">
        <v>-5</v>
      </c>
    </row>
    <row r="3227" spans="1:4" x14ac:dyDescent="0.25">
      <c r="A3227" s="1">
        <v>44834</v>
      </c>
      <c r="B3227" t="s">
        <v>921</v>
      </c>
      <c r="C3227" t="s">
        <v>922</v>
      </c>
      <c r="D3227" s="4">
        <v>-44805.390000000036</v>
      </c>
    </row>
    <row r="3228" spans="1:4" x14ac:dyDescent="0.25">
      <c r="A3228" s="1">
        <v>44834</v>
      </c>
      <c r="B3228" t="s">
        <v>110</v>
      </c>
      <c r="C3228" t="s">
        <v>926</v>
      </c>
      <c r="D3228" s="4">
        <v>-201770.86</v>
      </c>
    </row>
    <row r="3229" spans="1:4" x14ac:dyDescent="0.25">
      <c r="A3229" s="1">
        <v>44834</v>
      </c>
      <c r="B3229" t="s">
        <v>112</v>
      </c>
      <c r="C3229" t="s">
        <v>937</v>
      </c>
      <c r="D3229" s="4">
        <v>-671718.43</v>
      </c>
    </row>
    <row r="3230" spans="1:4" x14ac:dyDescent="0.25">
      <c r="A3230" s="1">
        <v>44834</v>
      </c>
      <c r="B3230" t="s">
        <v>115</v>
      </c>
      <c r="C3230" t="s">
        <v>944</v>
      </c>
      <c r="D3230" s="4">
        <v>-215224.61000000002</v>
      </c>
    </row>
    <row r="3231" spans="1:4" x14ac:dyDescent="0.25">
      <c r="A3231" s="1">
        <v>44834</v>
      </c>
      <c r="B3231" t="s">
        <v>117</v>
      </c>
      <c r="C3231" t="s">
        <v>947</v>
      </c>
      <c r="D3231" s="4">
        <v>-84002.52</v>
      </c>
    </row>
    <row r="3232" spans="1:4" x14ac:dyDescent="0.25">
      <c r="A3232" s="1">
        <v>44834</v>
      </c>
      <c r="B3232" t="s">
        <v>119</v>
      </c>
      <c r="C3232" t="s">
        <v>1202</v>
      </c>
      <c r="D3232" s="4">
        <v>-110275.99</v>
      </c>
    </row>
    <row r="3233" spans="1:4" x14ac:dyDescent="0.25">
      <c r="A3233" s="1">
        <v>44834</v>
      </c>
      <c r="B3233" t="s">
        <v>121</v>
      </c>
      <c r="C3233" t="s">
        <v>1203</v>
      </c>
      <c r="D3233" s="4">
        <v>-2270216.48</v>
      </c>
    </row>
    <row r="3234" spans="1:4" x14ac:dyDescent="0.25">
      <c r="A3234" s="1">
        <v>44834</v>
      </c>
      <c r="B3234" t="s">
        <v>965</v>
      </c>
      <c r="C3234" t="s">
        <v>966</v>
      </c>
      <c r="D3234" s="4">
        <v>-49999.880000000136</v>
      </c>
    </row>
    <row r="3235" spans="1:4" x14ac:dyDescent="0.25">
      <c r="A3235" s="1">
        <v>44834</v>
      </c>
      <c r="B3235" t="s">
        <v>123</v>
      </c>
      <c r="C3235" t="s">
        <v>1204</v>
      </c>
      <c r="D3235" s="4">
        <v>-83550</v>
      </c>
    </row>
    <row r="3236" spans="1:4" x14ac:dyDescent="0.25">
      <c r="A3236" s="1">
        <v>44834</v>
      </c>
      <c r="B3236" t="s">
        <v>975</v>
      </c>
      <c r="C3236" t="s">
        <v>976</v>
      </c>
      <c r="D3236" s="4">
        <v>-362882.24999999988</v>
      </c>
    </row>
    <row r="3237" spans="1:4" x14ac:dyDescent="0.25">
      <c r="A3237" s="1">
        <v>44834</v>
      </c>
      <c r="B3237" t="s">
        <v>979</v>
      </c>
      <c r="C3237" t="s">
        <v>980</v>
      </c>
      <c r="D3237" s="4">
        <v>-226796.88</v>
      </c>
    </row>
    <row r="3238" spans="1:4" x14ac:dyDescent="0.25">
      <c r="A3238" s="1">
        <v>44834</v>
      </c>
      <c r="B3238" t="s">
        <v>983</v>
      </c>
      <c r="C3238" t="s">
        <v>984</v>
      </c>
      <c r="D3238" s="4">
        <v>-3327.9999999999991</v>
      </c>
    </row>
    <row r="3239" spans="1:4" x14ac:dyDescent="0.25">
      <c r="A3239" s="1">
        <v>44834</v>
      </c>
      <c r="B3239" t="s">
        <v>995</v>
      </c>
      <c r="C3239" t="s">
        <v>996</v>
      </c>
      <c r="D3239" s="4">
        <v>-184713.59999999995</v>
      </c>
    </row>
    <row r="3240" spans="1:4" x14ac:dyDescent="0.25">
      <c r="A3240" s="1">
        <v>44834</v>
      </c>
      <c r="B3240" t="s">
        <v>1003</v>
      </c>
      <c r="C3240" t="s">
        <v>1004</v>
      </c>
      <c r="D3240" s="4">
        <v>-116152.98000000005</v>
      </c>
    </row>
    <row r="3241" spans="1:4" x14ac:dyDescent="0.25">
      <c r="A3241" s="1">
        <v>44834</v>
      </c>
      <c r="B3241" t="s">
        <v>1291</v>
      </c>
      <c r="C3241" t="s">
        <v>1292</v>
      </c>
      <c r="D3241" s="4">
        <v>-117338.35</v>
      </c>
    </row>
    <row r="3242" spans="1:4" x14ac:dyDescent="0.25">
      <c r="A3242" s="1">
        <v>44834</v>
      </c>
      <c r="B3242" t="s">
        <v>1256</v>
      </c>
      <c r="C3242" t="s">
        <v>1257</v>
      </c>
      <c r="D3242" s="4">
        <v>-300</v>
      </c>
    </row>
    <row r="3243" spans="1:4" x14ac:dyDescent="0.25">
      <c r="A3243" s="1">
        <v>44834</v>
      </c>
      <c r="B3243" t="s">
        <v>1015</v>
      </c>
      <c r="C3243" t="s">
        <v>1016</v>
      </c>
      <c r="D3243" s="4">
        <v>-1355.1400000000026</v>
      </c>
    </row>
    <row r="3244" spans="1:4" x14ac:dyDescent="0.25">
      <c r="A3244" s="1">
        <v>44834</v>
      </c>
      <c r="B3244" t="s">
        <v>1019</v>
      </c>
      <c r="C3244" t="s">
        <v>1020</v>
      </c>
      <c r="D3244" s="4">
        <v>-296.00000000009231</v>
      </c>
    </row>
    <row r="3245" spans="1:4" x14ac:dyDescent="0.25">
      <c r="A3245" s="1">
        <v>44834</v>
      </c>
      <c r="B3245" t="s">
        <v>1023</v>
      </c>
      <c r="C3245" t="s">
        <v>1024</v>
      </c>
      <c r="D3245" s="4">
        <v>-2427.0200000000013</v>
      </c>
    </row>
    <row r="3246" spans="1:4" x14ac:dyDescent="0.25">
      <c r="A3246" s="1">
        <v>44834</v>
      </c>
      <c r="B3246" t="s">
        <v>1207</v>
      </c>
      <c r="C3246" t="s">
        <v>1208</v>
      </c>
      <c r="D3246" s="4">
        <v>-14.000000000014552</v>
      </c>
    </row>
    <row r="3247" spans="1:4" x14ac:dyDescent="0.25">
      <c r="A3247" s="1">
        <v>44834</v>
      </c>
      <c r="B3247" t="s">
        <v>1033</v>
      </c>
      <c r="C3247" t="s">
        <v>1034</v>
      </c>
      <c r="D3247" s="4">
        <v>-68539.759999999995</v>
      </c>
    </row>
    <row r="3248" spans="1:4" x14ac:dyDescent="0.25">
      <c r="A3248" s="1">
        <v>44834</v>
      </c>
      <c r="B3248" t="s">
        <v>1037</v>
      </c>
      <c r="C3248" t="s">
        <v>1038</v>
      </c>
      <c r="D3248" s="4">
        <v>-67315.710000000006</v>
      </c>
    </row>
    <row r="3249" spans="1:4" x14ac:dyDescent="0.25">
      <c r="A3249" s="1">
        <v>44834</v>
      </c>
      <c r="B3249" t="s">
        <v>1209</v>
      </c>
      <c r="C3249" t="s">
        <v>1210</v>
      </c>
      <c r="D3249" s="4">
        <v>-56472.52</v>
      </c>
    </row>
    <row r="3250" spans="1:4" x14ac:dyDescent="0.25">
      <c r="A3250" s="1">
        <v>44834</v>
      </c>
      <c r="B3250" t="s">
        <v>1230</v>
      </c>
      <c r="C3250" t="s">
        <v>1231</v>
      </c>
      <c r="D3250" s="4">
        <v>-4146.4899999997906</v>
      </c>
    </row>
    <row r="3251" spans="1:4" x14ac:dyDescent="0.25">
      <c r="A3251" s="1">
        <v>44834</v>
      </c>
      <c r="B3251" t="s">
        <v>1050</v>
      </c>
      <c r="C3251" t="s">
        <v>1051</v>
      </c>
      <c r="D3251" s="4">
        <v>-41834.229999999967</v>
      </c>
    </row>
    <row r="3252" spans="1:4" x14ac:dyDescent="0.25">
      <c r="A3252" s="1">
        <v>44834</v>
      </c>
      <c r="B3252" t="s">
        <v>1054</v>
      </c>
      <c r="C3252" t="s">
        <v>1055</v>
      </c>
      <c r="D3252" s="4">
        <v>-996.55000000000121</v>
      </c>
    </row>
    <row r="3253" spans="1:4" x14ac:dyDescent="0.25">
      <c r="A3253" s="1">
        <v>44834</v>
      </c>
      <c r="B3253" t="s">
        <v>1211</v>
      </c>
      <c r="C3253" t="s">
        <v>1212</v>
      </c>
      <c r="D3253" s="4">
        <v>-267.07</v>
      </c>
    </row>
    <row r="3254" spans="1:4" x14ac:dyDescent="0.25">
      <c r="A3254" s="1">
        <v>44834</v>
      </c>
      <c r="B3254" t="s">
        <v>1060</v>
      </c>
      <c r="C3254" t="s">
        <v>1061</v>
      </c>
      <c r="D3254" s="4">
        <v>-3904.2700000000345</v>
      </c>
    </row>
    <row r="3255" spans="1:4" x14ac:dyDescent="0.25">
      <c r="A3255" s="1">
        <v>44834</v>
      </c>
      <c r="B3255" t="s">
        <v>1064</v>
      </c>
      <c r="C3255" t="s">
        <v>1065</v>
      </c>
      <c r="D3255" s="4">
        <v>-2.2799999999999727</v>
      </c>
    </row>
    <row r="3256" spans="1:4" x14ac:dyDescent="0.25">
      <c r="A3256" s="1">
        <v>44834</v>
      </c>
      <c r="B3256" t="s">
        <v>1072</v>
      </c>
      <c r="C3256" t="s">
        <v>1073</v>
      </c>
      <c r="D3256" s="4">
        <v>-44003.099999999991</v>
      </c>
    </row>
    <row r="3257" spans="1:4" x14ac:dyDescent="0.25">
      <c r="A3257" s="1">
        <v>44834</v>
      </c>
      <c r="B3257" t="s">
        <v>1076</v>
      </c>
      <c r="C3257" t="s">
        <v>1077</v>
      </c>
      <c r="D3257" s="4">
        <v>-5230.2699999999995</v>
      </c>
    </row>
    <row r="3258" spans="1:4" x14ac:dyDescent="0.25">
      <c r="A3258" s="1">
        <v>44834</v>
      </c>
      <c r="B3258" t="s">
        <v>1234</v>
      </c>
      <c r="C3258" t="s">
        <v>1235</v>
      </c>
      <c r="D3258" s="4">
        <v>-3.4000000000000909</v>
      </c>
    </row>
    <row r="3259" spans="1:4" x14ac:dyDescent="0.25">
      <c r="A3259" s="1">
        <v>44834</v>
      </c>
      <c r="B3259" t="s">
        <v>1215</v>
      </c>
      <c r="C3259" t="s">
        <v>1216</v>
      </c>
      <c r="D3259" s="4">
        <v>-6.24</v>
      </c>
    </row>
    <row r="3260" spans="1:4" x14ac:dyDescent="0.25">
      <c r="A3260" s="1">
        <v>44834</v>
      </c>
      <c r="B3260" t="s">
        <v>1217</v>
      </c>
      <c r="C3260" t="s">
        <v>1218</v>
      </c>
      <c r="D3260" s="4">
        <v>-336.31</v>
      </c>
    </row>
    <row r="3261" spans="1:4" x14ac:dyDescent="0.25">
      <c r="A3261" s="1">
        <v>44834</v>
      </c>
      <c r="B3261" t="s">
        <v>1087</v>
      </c>
      <c r="C3261" t="s">
        <v>1088</v>
      </c>
      <c r="D3261" s="4">
        <v>-304.81</v>
      </c>
    </row>
    <row r="3262" spans="1:4" x14ac:dyDescent="0.25">
      <c r="A3262" s="1">
        <v>44834</v>
      </c>
      <c r="B3262" t="s">
        <v>1091</v>
      </c>
      <c r="C3262" t="s">
        <v>1092</v>
      </c>
      <c r="D3262" s="4">
        <v>-1678.98</v>
      </c>
    </row>
    <row r="3263" spans="1:4" x14ac:dyDescent="0.25">
      <c r="A3263" s="1">
        <v>44834</v>
      </c>
      <c r="B3263" t="s">
        <v>1095</v>
      </c>
      <c r="C3263" t="s">
        <v>1096</v>
      </c>
      <c r="D3263" s="4">
        <v>-326.08000000000004</v>
      </c>
    </row>
    <row r="3264" spans="1:4" x14ac:dyDescent="0.25">
      <c r="A3264" s="1">
        <v>44834</v>
      </c>
      <c r="B3264" t="s">
        <v>1099</v>
      </c>
      <c r="C3264" t="s">
        <v>1100</v>
      </c>
      <c r="D3264" s="4">
        <v>-246.86000000000007</v>
      </c>
    </row>
    <row r="3265" spans="1:4" x14ac:dyDescent="0.25">
      <c r="A3265" s="1">
        <v>44834</v>
      </c>
      <c r="B3265" t="s">
        <v>1103</v>
      </c>
      <c r="C3265" t="s">
        <v>1104</v>
      </c>
      <c r="D3265" s="4">
        <v>-1064.8399999999995</v>
      </c>
    </row>
    <row r="3266" spans="1:4" x14ac:dyDescent="0.25">
      <c r="A3266" s="1">
        <v>44834</v>
      </c>
      <c r="B3266" t="s">
        <v>1107</v>
      </c>
      <c r="C3266" t="s">
        <v>1108</v>
      </c>
      <c r="D3266" s="4">
        <v>-286.09000000000015</v>
      </c>
    </row>
    <row r="3267" spans="1:4" x14ac:dyDescent="0.25">
      <c r="A3267" s="1">
        <v>44834</v>
      </c>
      <c r="B3267" t="s">
        <v>1109</v>
      </c>
      <c r="C3267" t="s">
        <v>1110</v>
      </c>
      <c r="D3267" s="4">
        <v>-483.12</v>
      </c>
    </row>
    <row r="3268" spans="1:4" x14ac:dyDescent="0.25">
      <c r="A3268" s="1">
        <v>44834</v>
      </c>
      <c r="B3268" t="s">
        <v>1115</v>
      </c>
      <c r="C3268" t="s">
        <v>1116</v>
      </c>
      <c r="D3268" s="4">
        <v>-206.19000000001927</v>
      </c>
    </row>
    <row r="3269" spans="1:4" x14ac:dyDescent="0.25">
      <c r="A3269" s="1">
        <v>44834</v>
      </c>
      <c r="B3269" t="s">
        <v>1219</v>
      </c>
      <c r="C3269" t="s">
        <v>1220</v>
      </c>
      <c r="D3269" s="4">
        <v>-2227.9899999999998</v>
      </c>
    </row>
    <row r="3270" spans="1:4" x14ac:dyDescent="0.25">
      <c r="A3270" s="1">
        <v>44834</v>
      </c>
      <c r="B3270" t="s">
        <v>1119</v>
      </c>
      <c r="C3270" t="s">
        <v>1120</v>
      </c>
      <c r="D3270" s="4">
        <v>-44728.23</v>
      </c>
    </row>
    <row r="3271" spans="1:4" x14ac:dyDescent="0.25">
      <c r="A3271" s="1">
        <v>44834</v>
      </c>
      <c r="B3271" t="s">
        <v>1124</v>
      </c>
      <c r="C3271" t="s">
        <v>1125</v>
      </c>
      <c r="D3271" s="4">
        <v>-226630</v>
      </c>
    </row>
    <row r="3272" spans="1:4" x14ac:dyDescent="0.25">
      <c r="A3272" s="1">
        <v>44865</v>
      </c>
      <c r="B3272" t="s">
        <v>1084</v>
      </c>
      <c r="C3272" t="s">
        <v>1085</v>
      </c>
      <c r="D3272" s="4">
        <v>-225491.22999999998</v>
      </c>
    </row>
    <row r="3273" spans="1:4" x14ac:dyDescent="0.25">
      <c r="A3273" s="1">
        <v>44865</v>
      </c>
      <c r="B3273" t="s">
        <v>1089</v>
      </c>
      <c r="C3273" t="s">
        <v>1090</v>
      </c>
      <c r="D3273" s="4">
        <v>-4642</v>
      </c>
    </row>
    <row r="3274" spans="1:4" x14ac:dyDescent="0.25">
      <c r="A3274" s="1">
        <v>44865</v>
      </c>
      <c r="B3274" t="s">
        <v>1500</v>
      </c>
      <c r="C3274" t="s">
        <v>1501</v>
      </c>
      <c r="D3274" s="4">
        <v>1026997.4600000001</v>
      </c>
    </row>
    <row r="3275" spans="1:4" x14ac:dyDescent="0.25">
      <c r="A3275" s="1">
        <v>44865</v>
      </c>
      <c r="B3275" t="s">
        <v>1283</v>
      </c>
      <c r="C3275" t="s">
        <v>1284</v>
      </c>
      <c r="D3275" s="4">
        <v>-3176.24</v>
      </c>
    </row>
    <row r="3276" spans="1:4" x14ac:dyDescent="0.25">
      <c r="A3276" s="1">
        <v>44865</v>
      </c>
      <c r="B3276" t="s">
        <v>1271</v>
      </c>
      <c r="C3276" t="s">
        <v>1272</v>
      </c>
      <c r="D3276" s="4">
        <v>-24128.61</v>
      </c>
    </row>
    <row r="3277" spans="1:4" x14ac:dyDescent="0.25">
      <c r="A3277" s="1">
        <v>44865</v>
      </c>
      <c r="B3277" t="s">
        <v>565</v>
      </c>
      <c r="C3277" t="s">
        <v>566</v>
      </c>
      <c r="D3277" s="4">
        <v>495247.18</v>
      </c>
    </row>
    <row r="3278" spans="1:4" x14ac:dyDescent="0.25">
      <c r="A3278" s="1">
        <v>44865</v>
      </c>
      <c r="B3278" t="s">
        <v>568</v>
      </c>
      <c r="C3278" t="s">
        <v>569</v>
      </c>
      <c r="D3278" s="4">
        <v>97996.17</v>
      </c>
    </row>
    <row r="3279" spans="1:4" x14ac:dyDescent="0.25">
      <c r="A3279" s="1">
        <v>44865</v>
      </c>
      <c r="B3279" t="s">
        <v>574</v>
      </c>
      <c r="C3279" t="s">
        <v>575</v>
      </c>
      <c r="D3279" s="4">
        <v>61881.34</v>
      </c>
    </row>
    <row r="3280" spans="1:4" x14ac:dyDescent="0.25">
      <c r="A3280" s="1">
        <v>44865</v>
      </c>
      <c r="B3280" t="s">
        <v>578</v>
      </c>
      <c r="C3280" t="s">
        <v>579</v>
      </c>
      <c r="D3280" s="4">
        <v>4461</v>
      </c>
    </row>
    <row r="3281" spans="1:4" x14ac:dyDescent="0.25">
      <c r="A3281" s="1">
        <v>44865</v>
      </c>
      <c r="B3281" t="s">
        <v>582</v>
      </c>
      <c r="C3281" t="s">
        <v>583</v>
      </c>
      <c r="D3281" s="4">
        <v>40536.790000000008</v>
      </c>
    </row>
    <row r="3282" spans="1:4" x14ac:dyDescent="0.25">
      <c r="A3282" s="1">
        <v>44865</v>
      </c>
      <c r="B3282" t="s">
        <v>586</v>
      </c>
      <c r="C3282" t="s">
        <v>587</v>
      </c>
      <c r="D3282" s="4">
        <v>5553.670000000001</v>
      </c>
    </row>
    <row r="3283" spans="1:4" x14ac:dyDescent="0.25">
      <c r="A3283" s="1">
        <v>44865</v>
      </c>
      <c r="B3283" t="s">
        <v>590</v>
      </c>
      <c r="C3283" t="s">
        <v>591</v>
      </c>
      <c r="D3283" s="4">
        <v>8355.5400000000009</v>
      </c>
    </row>
    <row r="3284" spans="1:4" x14ac:dyDescent="0.25">
      <c r="A3284" s="1">
        <v>44865</v>
      </c>
      <c r="B3284" t="s">
        <v>595</v>
      </c>
      <c r="C3284" t="s">
        <v>596</v>
      </c>
      <c r="D3284" s="4">
        <v>3673.1899999999996</v>
      </c>
    </row>
    <row r="3285" spans="1:4" x14ac:dyDescent="0.25">
      <c r="A3285" s="1">
        <v>44865</v>
      </c>
      <c r="B3285" t="s">
        <v>603</v>
      </c>
      <c r="C3285" t="s">
        <v>604</v>
      </c>
      <c r="D3285" s="4">
        <v>15627.81</v>
      </c>
    </row>
    <row r="3286" spans="1:4" x14ac:dyDescent="0.25">
      <c r="A3286" s="1">
        <v>44865</v>
      </c>
      <c r="B3286" t="s">
        <v>1128</v>
      </c>
      <c r="C3286" t="s">
        <v>1129</v>
      </c>
      <c r="D3286" s="4">
        <v>85971</v>
      </c>
    </row>
    <row r="3287" spans="1:4" x14ac:dyDescent="0.25">
      <c r="A3287" s="1">
        <v>44865</v>
      </c>
      <c r="B3287" t="s">
        <v>1130</v>
      </c>
      <c r="C3287" t="s">
        <v>1131</v>
      </c>
      <c r="D3287" s="4">
        <v>212823.59000000003</v>
      </c>
    </row>
    <row r="3288" spans="1:4" x14ac:dyDescent="0.25">
      <c r="A3288" s="1">
        <v>44865</v>
      </c>
      <c r="B3288" t="s">
        <v>627</v>
      </c>
      <c r="C3288" t="s">
        <v>628</v>
      </c>
      <c r="D3288" s="4">
        <v>210974.97999999998</v>
      </c>
    </row>
    <row r="3289" spans="1:4" x14ac:dyDescent="0.25">
      <c r="A3289" s="1">
        <v>44865</v>
      </c>
      <c r="B3289" t="s">
        <v>631</v>
      </c>
      <c r="C3289" t="s">
        <v>632</v>
      </c>
      <c r="D3289" s="4">
        <v>4023.96</v>
      </c>
    </row>
    <row r="3290" spans="1:4" x14ac:dyDescent="0.25">
      <c r="A3290" s="1">
        <v>44865</v>
      </c>
      <c r="B3290" t="s">
        <v>633</v>
      </c>
      <c r="C3290" t="s">
        <v>634</v>
      </c>
      <c r="D3290" s="4">
        <v>54111.98</v>
      </c>
    </row>
    <row r="3291" spans="1:4" x14ac:dyDescent="0.25">
      <c r="A3291" s="1">
        <v>44865</v>
      </c>
      <c r="B3291" t="s">
        <v>640</v>
      </c>
      <c r="C3291" t="s">
        <v>641</v>
      </c>
      <c r="D3291" s="4">
        <v>273.07</v>
      </c>
    </row>
    <row r="3292" spans="1:4" x14ac:dyDescent="0.25">
      <c r="A3292" s="1">
        <v>44865</v>
      </c>
      <c r="B3292" t="s">
        <v>644</v>
      </c>
      <c r="C3292" t="s">
        <v>645</v>
      </c>
      <c r="D3292" s="4">
        <v>73656.599999999991</v>
      </c>
    </row>
    <row r="3293" spans="1:4" x14ac:dyDescent="0.25">
      <c r="A3293" s="1">
        <v>44865</v>
      </c>
      <c r="B3293" t="s">
        <v>646</v>
      </c>
      <c r="C3293" t="s">
        <v>647</v>
      </c>
      <c r="D3293" s="4">
        <v>351995.80000000005</v>
      </c>
    </row>
    <row r="3294" spans="1:4" x14ac:dyDescent="0.25">
      <c r="A3294" s="1">
        <v>44865</v>
      </c>
      <c r="B3294" t="s">
        <v>1294</v>
      </c>
      <c r="C3294" t="s">
        <v>1295</v>
      </c>
      <c r="D3294" s="4">
        <v>36960</v>
      </c>
    </row>
    <row r="3295" spans="1:4" x14ac:dyDescent="0.25">
      <c r="A3295" s="1">
        <v>44865</v>
      </c>
      <c r="B3295" t="s">
        <v>650</v>
      </c>
      <c r="C3295" t="s">
        <v>651</v>
      </c>
      <c r="D3295" s="4">
        <v>69382.05</v>
      </c>
    </row>
    <row r="3296" spans="1:4" x14ac:dyDescent="0.25">
      <c r="A3296" s="1">
        <v>44865</v>
      </c>
      <c r="B3296" t="s">
        <v>652</v>
      </c>
      <c r="C3296" t="s">
        <v>653</v>
      </c>
      <c r="D3296" s="4">
        <v>8678.0300000000007</v>
      </c>
    </row>
    <row r="3297" spans="1:4" x14ac:dyDescent="0.25">
      <c r="A3297" s="1">
        <v>44865</v>
      </c>
      <c r="B3297" t="s">
        <v>656</v>
      </c>
      <c r="C3297" t="s">
        <v>657</v>
      </c>
      <c r="D3297" s="4">
        <v>1898.07</v>
      </c>
    </row>
    <row r="3298" spans="1:4" x14ac:dyDescent="0.25">
      <c r="A3298" s="1">
        <v>44865</v>
      </c>
      <c r="B3298" t="s">
        <v>663</v>
      </c>
      <c r="C3298" t="s">
        <v>664</v>
      </c>
      <c r="D3298" s="4">
        <v>5750.2399999999989</v>
      </c>
    </row>
    <row r="3299" spans="1:4" x14ac:dyDescent="0.25">
      <c r="A3299" s="1">
        <v>44865</v>
      </c>
      <c r="B3299" t="s">
        <v>668</v>
      </c>
      <c r="C3299" t="s">
        <v>669</v>
      </c>
      <c r="D3299" s="4">
        <v>4524.1900000000005</v>
      </c>
    </row>
    <row r="3300" spans="1:4" x14ac:dyDescent="0.25">
      <c r="A3300" s="1">
        <v>44865</v>
      </c>
      <c r="B3300" t="s">
        <v>672</v>
      </c>
      <c r="C3300" t="s">
        <v>673</v>
      </c>
      <c r="D3300" s="4">
        <v>7114.79</v>
      </c>
    </row>
    <row r="3301" spans="1:4" x14ac:dyDescent="0.25">
      <c r="A3301" s="1">
        <v>44865</v>
      </c>
      <c r="B3301" t="s">
        <v>676</v>
      </c>
      <c r="C3301" t="s">
        <v>677</v>
      </c>
      <c r="D3301" s="4">
        <v>61456</v>
      </c>
    </row>
    <row r="3302" spans="1:4" x14ac:dyDescent="0.25">
      <c r="A3302" s="1">
        <v>44865</v>
      </c>
      <c r="B3302" t="s">
        <v>680</v>
      </c>
      <c r="C3302" t="s">
        <v>681</v>
      </c>
      <c r="D3302" s="4">
        <v>29428.400000000001</v>
      </c>
    </row>
    <row r="3303" spans="1:4" x14ac:dyDescent="0.25">
      <c r="A3303" s="1">
        <v>44865</v>
      </c>
      <c r="B3303" t="s">
        <v>685</v>
      </c>
      <c r="C3303" t="s">
        <v>686</v>
      </c>
      <c r="D3303" s="4">
        <v>9704.68</v>
      </c>
    </row>
    <row r="3304" spans="1:4" x14ac:dyDescent="0.25">
      <c r="A3304" s="1">
        <v>44865</v>
      </c>
      <c r="B3304" t="s">
        <v>690</v>
      </c>
      <c r="C3304" t="s">
        <v>691</v>
      </c>
      <c r="D3304" s="4">
        <v>49963.88</v>
      </c>
    </row>
    <row r="3305" spans="1:4" x14ac:dyDescent="0.25">
      <c r="A3305" s="1">
        <v>44865</v>
      </c>
      <c r="B3305" t="s">
        <v>692</v>
      </c>
      <c r="C3305" t="s">
        <v>693</v>
      </c>
      <c r="D3305" s="4">
        <v>2732</v>
      </c>
    </row>
    <row r="3306" spans="1:4" x14ac:dyDescent="0.25">
      <c r="A3306" s="1">
        <v>44865</v>
      </c>
      <c r="B3306" t="s">
        <v>696</v>
      </c>
      <c r="C3306" t="s">
        <v>697</v>
      </c>
      <c r="D3306" s="4">
        <v>250</v>
      </c>
    </row>
    <row r="3307" spans="1:4" x14ac:dyDescent="0.25">
      <c r="A3307" s="1">
        <v>44865</v>
      </c>
      <c r="B3307" t="s">
        <v>698</v>
      </c>
      <c r="C3307" t="s">
        <v>699</v>
      </c>
      <c r="D3307" s="4">
        <v>16024.5</v>
      </c>
    </row>
    <row r="3308" spans="1:4" x14ac:dyDescent="0.25">
      <c r="A3308" s="1">
        <v>44865</v>
      </c>
      <c r="B3308" t="s">
        <v>1132</v>
      </c>
      <c r="C3308" t="s">
        <v>1133</v>
      </c>
      <c r="D3308" s="4">
        <v>35700</v>
      </c>
    </row>
    <row r="3309" spans="1:4" x14ac:dyDescent="0.25">
      <c r="A3309" s="1">
        <v>44865</v>
      </c>
      <c r="B3309" t="s">
        <v>1134</v>
      </c>
      <c r="C3309" t="s">
        <v>1135</v>
      </c>
      <c r="D3309" s="4">
        <v>56333.120000000003</v>
      </c>
    </row>
    <row r="3310" spans="1:4" x14ac:dyDescent="0.25">
      <c r="A3310" s="1">
        <v>44865</v>
      </c>
      <c r="B3310" t="s">
        <v>1136</v>
      </c>
      <c r="C3310" t="s">
        <v>1137</v>
      </c>
      <c r="D3310" s="4">
        <v>54013.500000000007</v>
      </c>
    </row>
    <row r="3311" spans="1:4" x14ac:dyDescent="0.25">
      <c r="A3311" s="1">
        <v>44865</v>
      </c>
      <c r="B3311" t="s">
        <v>1140</v>
      </c>
      <c r="C3311" t="s">
        <v>1141</v>
      </c>
      <c r="D3311" s="4">
        <v>3500</v>
      </c>
    </row>
    <row r="3312" spans="1:4" x14ac:dyDescent="0.25">
      <c r="A3312" s="1">
        <v>44865</v>
      </c>
      <c r="B3312" t="s">
        <v>1221</v>
      </c>
      <c r="C3312" t="s">
        <v>1222</v>
      </c>
      <c r="D3312" s="4">
        <v>27937.019999999997</v>
      </c>
    </row>
    <row r="3313" spans="1:4" x14ac:dyDescent="0.25">
      <c r="A3313" s="1">
        <v>44865</v>
      </c>
      <c r="B3313" t="s">
        <v>1258</v>
      </c>
      <c r="C3313" t="s">
        <v>1259</v>
      </c>
      <c r="D3313" s="4">
        <v>5724.45</v>
      </c>
    </row>
    <row r="3314" spans="1:4" x14ac:dyDescent="0.25">
      <c r="A3314" s="1">
        <v>44865</v>
      </c>
      <c r="B3314" t="s">
        <v>1146</v>
      </c>
      <c r="C3314" t="s">
        <v>1147</v>
      </c>
      <c r="D3314" s="4">
        <v>28100</v>
      </c>
    </row>
    <row r="3315" spans="1:4" x14ac:dyDescent="0.25">
      <c r="A3315" s="1">
        <v>44865</v>
      </c>
      <c r="B3315" t="s">
        <v>1273</v>
      </c>
      <c r="C3315" t="s">
        <v>1274</v>
      </c>
      <c r="D3315" s="4">
        <v>8320</v>
      </c>
    </row>
    <row r="3316" spans="1:4" x14ac:dyDescent="0.25">
      <c r="A3316" s="1">
        <v>44865</v>
      </c>
      <c r="B3316" t="s">
        <v>1260</v>
      </c>
      <c r="C3316" t="s">
        <v>1261</v>
      </c>
      <c r="D3316" s="4">
        <v>2000</v>
      </c>
    </row>
    <row r="3317" spans="1:4" x14ac:dyDescent="0.25">
      <c r="A3317" s="1">
        <v>44865</v>
      </c>
      <c r="B3317" t="s">
        <v>704</v>
      </c>
      <c r="C3317" t="s">
        <v>705</v>
      </c>
      <c r="D3317" s="4">
        <v>30918.65</v>
      </c>
    </row>
    <row r="3318" spans="1:4" x14ac:dyDescent="0.25">
      <c r="A3318" s="1">
        <v>44865</v>
      </c>
      <c r="B3318" t="s">
        <v>708</v>
      </c>
      <c r="C3318" t="s">
        <v>709</v>
      </c>
      <c r="D3318" s="4">
        <v>1414.1000000000001</v>
      </c>
    </row>
    <row r="3319" spans="1:4" x14ac:dyDescent="0.25">
      <c r="A3319" s="1">
        <v>44865</v>
      </c>
      <c r="B3319" t="s">
        <v>712</v>
      </c>
      <c r="C3319" t="s">
        <v>713</v>
      </c>
      <c r="D3319" s="4">
        <v>916.69</v>
      </c>
    </row>
    <row r="3320" spans="1:4" x14ac:dyDescent="0.25">
      <c r="A3320" s="1">
        <v>44865</v>
      </c>
      <c r="B3320" t="s">
        <v>717</v>
      </c>
      <c r="C3320" t="s">
        <v>718</v>
      </c>
      <c r="D3320" s="4">
        <v>209.37</v>
      </c>
    </row>
    <row r="3321" spans="1:4" x14ac:dyDescent="0.25">
      <c r="A3321" s="1">
        <v>44865</v>
      </c>
      <c r="B3321" t="s">
        <v>719</v>
      </c>
      <c r="C3321" t="s">
        <v>720</v>
      </c>
      <c r="D3321" s="4">
        <v>4833.6899999999996</v>
      </c>
    </row>
    <row r="3322" spans="1:4" x14ac:dyDescent="0.25">
      <c r="A3322" s="1">
        <v>44865</v>
      </c>
      <c r="B3322" t="s">
        <v>721</v>
      </c>
      <c r="C3322" t="s">
        <v>722</v>
      </c>
      <c r="D3322" s="4">
        <v>7402.9</v>
      </c>
    </row>
    <row r="3323" spans="1:4" x14ac:dyDescent="0.25">
      <c r="A3323" s="1">
        <v>44865</v>
      </c>
      <c r="B3323" t="s">
        <v>726</v>
      </c>
      <c r="C3323" t="s">
        <v>727</v>
      </c>
      <c r="D3323" s="4">
        <v>7653.4700000000012</v>
      </c>
    </row>
    <row r="3324" spans="1:4" x14ac:dyDescent="0.25">
      <c r="A3324" s="1">
        <v>44865</v>
      </c>
      <c r="B3324" t="s">
        <v>734</v>
      </c>
      <c r="C3324" t="s">
        <v>735</v>
      </c>
      <c r="D3324" s="4">
        <v>1700.82</v>
      </c>
    </row>
    <row r="3325" spans="1:4" x14ac:dyDescent="0.25">
      <c r="A3325" s="1">
        <v>44865</v>
      </c>
      <c r="B3325" t="s">
        <v>738</v>
      </c>
      <c r="C3325" t="s">
        <v>739</v>
      </c>
      <c r="D3325" s="4">
        <v>15214.5</v>
      </c>
    </row>
    <row r="3326" spans="1:4" x14ac:dyDescent="0.25">
      <c r="A3326" s="1">
        <v>44865</v>
      </c>
      <c r="B3326" t="s">
        <v>742</v>
      </c>
      <c r="C3326" t="s">
        <v>743</v>
      </c>
      <c r="D3326" s="4">
        <v>4395.63</v>
      </c>
    </row>
    <row r="3327" spans="1:4" x14ac:dyDescent="0.25">
      <c r="A3327" s="1">
        <v>44865</v>
      </c>
      <c r="B3327" t="s">
        <v>747</v>
      </c>
      <c r="C3327" t="s">
        <v>748</v>
      </c>
      <c r="D3327" s="4">
        <v>39071.870000000003</v>
      </c>
    </row>
    <row r="3328" spans="1:4" x14ac:dyDescent="0.25">
      <c r="A3328" s="1">
        <v>44865</v>
      </c>
      <c r="B3328" t="s">
        <v>751</v>
      </c>
      <c r="C3328" t="s">
        <v>752</v>
      </c>
      <c r="D3328" s="4">
        <v>5383.62</v>
      </c>
    </row>
    <row r="3329" spans="1:4" x14ac:dyDescent="0.25">
      <c r="A3329" s="1">
        <v>44865</v>
      </c>
      <c r="B3329" t="s">
        <v>755</v>
      </c>
      <c r="C3329" t="s">
        <v>756</v>
      </c>
      <c r="D3329" s="4">
        <v>311.60000000000002</v>
      </c>
    </row>
    <row r="3330" spans="1:4" x14ac:dyDescent="0.25">
      <c r="A3330" s="1">
        <v>44865</v>
      </c>
      <c r="B3330" t="s">
        <v>763</v>
      </c>
      <c r="C3330" t="s">
        <v>764</v>
      </c>
      <c r="D3330" s="4">
        <v>4188.7700000000004</v>
      </c>
    </row>
    <row r="3331" spans="1:4" x14ac:dyDescent="0.25">
      <c r="A3331" s="1">
        <v>44865</v>
      </c>
      <c r="B3331" t="s">
        <v>767</v>
      </c>
      <c r="C3331" t="s">
        <v>768</v>
      </c>
      <c r="D3331" s="4">
        <v>5421.8600000000006</v>
      </c>
    </row>
    <row r="3332" spans="1:4" x14ac:dyDescent="0.25">
      <c r="A3332" s="1">
        <v>44865</v>
      </c>
      <c r="B3332" t="s">
        <v>769</v>
      </c>
      <c r="C3332" t="s">
        <v>770</v>
      </c>
      <c r="D3332" s="4">
        <v>18186.509999999998</v>
      </c>
    </row>
    <row r="3333" spans="1:4" x14ac:dyDescent="0.25">
      <c r="A3333" s="1">
        <v>44865</v>
      </c>
      <c r="B3333" t="s">
        <v>773</v>
      </c>
      <c r="C3333" t="s">
        <v>774</v>
      </c>
      <c r="D3333" s="4">
        <v>8048</v>
      </c>
    </row>
    <row r="3334" spans="1:4" x14ac:dyDescent="0.25">
      <c r="A3334" s="1">
        <v>44865</v>
      </c>
      <c r="B3334" t="s">
        <v>775</v>
      </c>
      <c r="C3334" t="s">
        <v>776</v>
      </c>
      <c r="D3334" s="4">
        <v>8720.07</v>
      </c>
    </row>
    <row r="3335" spans="1:4" x14ac:dyDescent="0.25">
      <c r="A3335" s="1">
        <v>44865</v>
      </c>
      <c r="B3335" t="s">
        <v>777</v>
      </c>
      <c r="C3335" t="s">
        <v>778</v>
      </c>
      <c r="D3335" s="4">
        <v>5658.5800000000008</v>
      </c>
    </row>
    <row r="3336" spans="1:4" x14ac:dyDescent="0.25">
      <c r="A3336" s="1">
        <v>44865</v>
      </c>
      <c r="B3336" t="s">
        <v>781</v>
      </c>
      <c r="C3336" t="s">
        <v>782</v>
      </c>
      <c r="D3336" s="4">
        <v>2016.15</v>
      </c>
    </row>
    <row r="3337" spans="1:4" x14ac:dyDescent="0.25">
      <c r="A3337" s="1">
        <v>44865</v>
      </c>
      <c r="B3337" t="s">
        <v>785</v>
      </c>
      <c r="C3337" t="s">
        <v>786</v>
      </c>
      <c r="D3337" s="4">
        <v>8771.41</v>
      </c>
    </row>
    <row r="3338" spans="1:4" x14ac:dyDescent="0.25">
      <c r="A3338" s="1">
        <v>44865</v>
      </c>
      <c r="B3338" t="s">
        <v>788</v>
      </c>
      <c r="C3338" t="s">
        <v>789</v>
      </c>
      <c r="D3338" s="4">
        <v>13299.619999999999</v>
      </c>
    </row>
    <row r="3339" spans="1:4" x14ac:dyDescent="0.25">
      <c r="A3339" s="1">
        <v>44865</v>
      </c>
      <c r="B3339" t="s">
        <v>790</v>
      </c>
      <c r="C3339" t="s">
        <v>791</v>
      </c>
      <c r="D3339" s="4">
        <v>750</v>
      </c>
    </row>
    <row r="3340" spans="1:4" x14ac:dyDescent="0.25">
      <c r="A3340" s="1">
        <v>44865</v>
      </c>
      <c r="B3340" t="s">
        <v>792</v>
      </c>
      <c r="C3340" t="s">
        <v>793</v>
      </c>
      <c r="D3340" s="4">
        <v>1670</v>
      </c>
    </row>
    <row r="3341" spans="1:4" x14ac:dyDescent="0.25">
      <c r="A3341" s="1">
        <v>44865</v>
      </c>
      <c r="B3341" t="s">
        <v>1148</v>
      </c>
      <c r="C3341" t="s">
        <v>1149</v>
      </c>
      <c r="D3341" s="4">
        <v>3451.64</v>
      </c>
    </row>
    <row r="3342" spans="1:4" x14ac:dyDescent="0.25">
      <c r="A3342" s="1">
        <v>44865</v>
      </c>
      <c r="B3342" t="s">
        <v>1223</v>
      </c>
      <c r="C3342" t="s">
        <v>1224</v>
      </c>
      <c r="D3342" s="4">
        <v>3000</v>
      </c>
    </row>
    <row r="3343" spans="1:4" x14ac:dyDescent="0.25">
      <c r="A3343" s="1">
        <v>44865</v>
      </c>
      <c r="B3343" t="s">
        <v>1275</v>
      </c>
      <c r="C3343" t="s">
        <v>1276</v>
      </c>
      <c r="D3343" s="4">
        <v>799.99</v>
      </c>
    </row>
    <row r="3344" spans="1:4" x14ac:dyDescent="0.25">
      <c r="A3344" s="1">
        <v>44865</v>
      </c>
      <c r="B3344" t="s">
        <v>1225</v>
      </c>
      <c r="C3344" t="s">
        <v>1226</v>
      </c>
      <c r="D3344" s="4">
        <v>23403.360000000001</v>
      </c>
    </row>
    <row r="3345" spans="1:4" x14ac:dyDescent="0.25">
      <c r="A3345" s="1">
        <v>44865</v>
      </c>
      <c r="B3345" t="s">
        <v>1236</v>
      </c>
      <c r="C3345" t="s">
        <v>1237</v>
      </c>
      <c r="D3345" s="4">
        <v>7650</v>
      </c>
    </row>
    <row r="3346" spans="1:4" x14ac:dyDescent="0.25">
      <c r="A3346" s="1">
        <v>44865</v>
      </c>
      <c r="B3346" t="s">
        <v>1238</v>
      </c>
      <c r="C3346" t="s">
        <v>1239</v>
      </c>
      <c r="D3346" s="4">
        <v>19291.330000000002</v>
      </c>
    </row>
    <row r="3347" spans="1:4" x14ac:dyDescent="0.25">
      <c r="A3347" s="1">
        <v>44865</v>
      </c>
      <c r="B3347" t="s">
        <v>794</v>
      </c>
      <c r="C3347" t="s">
        <v>795</v>
      </c>
      <c r="D3347" s="4">
        <v>57316.040000000008</v>
      </c>
    </row>
    <row r="3348" spans="1:4" x14ac:dyDescent="0.25">
      <c r="A3348" s="1">
        <v>44865</v>
      </c>
      <c r="B3348" t="s">
        <v>796</v>
      </c>
      <c r="C3348" t="s">
        <v>797</v>
      </c>
      <c r="D3348" s="4">
        <v>8544.34</v>
      </c>
    </row>
    <row r="3349" spans="1:4" x14ac:dyDescent="0.25">
      <c r="A3349" s="1">
        <v>44865</v>
      </c>
      <c r="B3349" t="s">
        <v>800</v>
      </c>
      <c r="C3349" t="s">
        <v>801</v>
      </c>
      <c r="D3349" s="4">
        <v>13583.75</v>
      </c>
    </row>
    <row r="3350" spans="1:4" x14ac:dyDescent="0.25">
      <c r="A3350" s="1">
        <v>44865</v>
      </c>
      <c r="B3350" t="s">
        <v>802</v>
      </c>
      <c r="C3350" t="s">
        <v>803</v>
      </c>
      <c r="D3350" s="4">
        <v>420</v>
      </c>
    </row>
    <row r="3351" spans="1:4" x14ac:dyDescent="0.25">
      <c r="A3351" s="1">
        <v>44865</v>
      </c>
      <c r="B3351" t="s">
        <v>804</v>
      </c>
      <c r="C3351" t="s">
        <v>805</v>
      </c>
      <c r="D3351" s="4">
        <v>7841.1200000000008</v>
      </c>
    </row>
    <row r="3352" spans="1:4" x14ac:dyDescent="0.25">
      <c r="A3352" s="1">
        <v>44865</v>
      </c>
      <c r="B3352" t="s">
        <v>808</v>
      </c>
      <c r="C3352" t="s">
        <v>809</v>
      </c>
      <c r="D3352" s="4">
        <v>1799.33</v>
      </c>
    </row>
    <row r="3353" spans="1:4" x14ac:dyDescent="0.25">
      <c r="A3353" s="1">
        <v>44865</v>
      </c>
      <c r="B3353" t="s">
        <v>1245</v>
      </c>
      <c r="C3353" t="s">
        <v>1246</v>
      </c>
      <c r="D3353" s="4">
        <v>216.62</v>
      </c>
    </row>
    <row r="3354" spans="1:4" x14ac:dyDescent="0.25">
      <c r="A3354" s="1">
        <v>44865</v>
      </c>
      <c r="B3354" t="s">
        <v>1240</v>
      </c>
      <c r="C3354" t="s">
        <v>1241</v>
      </c>
      <c r="D3354" s="4">
        <v>4102.1600000000008</v>
      </c>
    </row>
    <row r="3355" spans="1:4" x14ac:dyDescent="0.25">
      <c r="A3355" s="1">
        <v>44865</v>
      </c>
      <c r="B3355" t="s">
        <v>812</v>
      </c>
      <c r="C3355" t="s">
        <v>813</v>
      </c>
      <c r="D3355" s="4">
        <v>3160.1</v>
      </c>
    </row>
    <row r="3356" spans="1:4" x14ac:dyDescent="0.25">
      <c r="A3356" s="1">
        <v>44865</v>
      </c>
      <c r="B3356" t="s">
        <v>814</v>
      </c>
      <c r="C3356" t="s">
        <v>815</v>
      </c>
      <c r="D3356" s="4">
        <v>1345.0099999999995</v>
      </c>
    </row>
    <row r="3357" spans="1:4" x14ac:dyDescent="0.25">
      <c r="A3357" s="1">
        <v>44865</v>
      </c>
      <c r="B3357" t="s">
        <v>816</v>
      </c>
      <c r="C3357" t="s">
        <v>817</v>
      </c>
      <c r="D3357" s="4">
        <v>20300.929999999953</v>
      </c>
    </row>
    <row r="3358" spans="1:4" x14ac:dyDescent="0.25">
      <c r="A3358" s="1">
        <v>44865</v>
      </c>
      <c r="B3358" t="s">
        <v>818</v>
      </c>
      <c r="C3358" t="s">
        <v>819</v>
      </c>
      <c r="D3358" s="4">
        <v>2</v>
      </c>
    </row>
    <row r="3359" spans="1:4" x14ac:dyDescent="0.25">
      <c r="A3359" s="1">
        <v>44865</v>
      </c>
      <c r="B3359" t="s">
        <v>1152</v>
      </c>
      <c r="C3359" t="s">
        <v>1153</v>
      </c>
      <c r="D3359" s="4">
        <v>1629.9099999999999</v>
      </c>
    </row>
    <row r="3360" spans="1:4" x14ac:dyDescent="0.25">
      <c r="A3360" s="1">
        <v>44865</v>
      </c>
      <c r="B3360" t="s">
        <v>820</v>
      </c>
      <c r="C3360" t="s">
        <v>821</v>
      </c>
      <c r="D3360" s="4">
        <v>150.15999999999909</v>
      </c>
    </row>
    <row r="3361" spans="1:4" x14ac:dyDescent="0.25">
      <c r="A3361" s="1">
        <v>44865</v>
      </c>
      <c r="B3361" t="s">
        <v>822</v>
      </c>
      <c r="C3361" t="s">
        <v>823</v>
      </c>
      <c r="D3361" s="4">
        <v>2450.13</v>
      </c>
    </row>
    <row r="3362" spans="1:4" x14ac:dyDescent="0.25">
      <c r="A3362" s="1">
        <v>44865</v>
      </c>
      <c r="B3362" t="s">
        <v>828</v>
      </c>
      <c r="C3362" t="s">
        <v>829</v>
      </c>
      <c r="D3362" s="4">
        <v>1466.7600000000002</v>
      </c>
    </row>
    <row r="3363" spans="1:4" x14ac:dyDescent="0.25">
      <c r="A3363" s="1">
        <v>44865</v>
      </c>
      <c r="B3363" t="s">
        <v>1277</v>
      </c>
      <c r="C3363" t="s">
        <v>1278</v>
      </c>
      <c r="D3363" s="4">
        <v>2134.83</v>
      </c>
    </row>
    <row r="3364" spans="1:4" x14ac:dyDescent="0.25">
      <c r="A3364" s="1">
        <v>44865</v>
      </c>
      <c r="B3364" t="s">
        <v>1247</v>
      </c>
      <c r="C3364" t="s">
        <v>1248</v>
      </c>
      <c r="D3364" s="4">
        <v>27008.73</v>
      </c>
    </row>
    <row r="3365" spans="1:4" x14ac:dyDescent="0.25">
      <c r="A3365" s="1">
        <v>44865</v>
      </c>
      <c r="B3365" t="s">
        <v>1249</v>
      </c>
      <c r="C3365" t="s">
        <v>1250</v>
      </c>
      <c r="D3365" s="4">
        <v>17603</v>
      </c>
    </row>
    <row r="3366" spans="1:4" x14ac:dyDescent="0.25">
      <c r="A3366" s="1">
        <v>44865</v>
      </c>
      <c r="B3366" t="s">
        <v>1252</v>
      </c>
      <c r="C3366" t="s">
        <v>1253</v>
      </c>
      <c r="D3366" s="4">
        <v>19879.79</v>
      </c>
    </row>
    <row r="3367" spans="1:4" x14ac:dyDescent="0.25">
      <c r="A3367" s="1">
        <v>44865</v>
      </c>
      <c r="B3367" t="s">
        <v>1242</v>
      </c>
      <c r="C3367" t="s">
        <v>1243</v>
      </c>
      <c r="D3367" s="4">
        <v>6392.71</v>
      </c>
    </row>
    <row r="3368" spans="1:4" x14ac:dyDescent="0.25">
      <c r="A3368" s="1">
        <v>44865</v>
      </c>
      <c r="B3368" t="s">
        <v>830</v>
      </c>
      <c r="C3368" t="s">
        <v>831</v>
      </c>
      <c r="D3368" s="4">
        <v>430.05</v>
      </c>
    </row>
    <row r="3369" spans="1:4" x14ac:dyDescent="0.25">
      <c r="A3369" s="1">
        <v>44865</v>
      </c>
      <c r="B3369" t="s">
        <v>832</v>
      </c>
      <c r="C3369" t="s">
        <v>833</v>
      </c>
      <c r="D3369" s="4">
        <v>10000</v>
      </c>
    </row>
    <row r="3370" spans="1:4" x14ac:dyDescent="0.25">
      <c r="A3370" s="1">
        <v>44865</v>
      </c>
      <c r="B3370" t="s">
        <v>834</v>
      </c>
      <c r="C3370" t="s">
        <v>835</v>
      </c>
      <c r="D3370" s="4">
        <v>32595</v>
      </c>
    </row>
    <row r="3371" spans="1:4" x14ac:dyDescent="0.25">
      <c r="A3371" s="1">
        <v>44865</v>
      </c>
      <c r="B3371" t="s">
        <v>836</v>
      </c>
      <c r="C3371" t="s">
        <v>837</v>
      </c>
      <c r="D3371" s="4">
        <v>1000</v>
      </c>
    </row>
    <row r="3372" spans="1:4" x14ac:dyDescent="0.25">
      <c r="A3372" s="1">
        <v>44865</v>
      </c>
      <c r="B3372" t="s">
        <v>838</v>
      </c>
      <c r="C3372" t="s">
        <v>839</v>
      </c>
      <c r="D3372" s="4">
        <v>3228</v>
      </c>
    </row>
    <row r="3373" spans="1:4" x14ac:dyDescent="0.25">
      <c r="A3373" s="1">
        <v>44865</v>
      </c>
      <c r="B3373" t="s">
        <v>840</v>
      </c>
      <c r="C3373" t="s">
        <v>841</v>
      </c>
      <c r="D3373" s="4">
        <v>26674.799999999999</v>
      </c>
    </row>
    <row r="3374" spans="1:4" x14ac:dyDescent="0.25">
      <c r="A3374" s="1">
        <v>44865</v>
      </c>
      <c r="B3374" t="s">
        <v>842</v>
      </c>
      <c r="C3374" t="s">
        <v>843</v>
      </c>
      <c r="D3374" s="4">
        <v>1000</v>
      </c>
    </row>
    <row r="3375" spans="1:4" x14ac:dyDescent="0.25">
      <c r="A3375" s="1">
        <v>44865</v>
      </c>
      <c r="B3375" t="s">
        <v>844</v>
      </c>
      <c r="C3375" t="s">
        <v>845</v>
      </c>
      <c r="D3375" s="4">
        <v>24408.52</v>
      </c>
    </row>
    <row r="3376" spans="1:4" x14ac:dyDescent="0.25">
      <c r="A3376" s="1">
        <v>44865</v>
      </c>
      <c r="B3376" t="s">
        <v>849</v>
      </c>
      <c r="C3376" t="s">
        <v>850</v>
      </c>
      <c r="D3376" s="4">
        <v>15450</v>
      </c>
    </row>
    <row r="3377" spans="1:4" x14ac:dyDescent="0.25">
      <c r="A3377" s="1">
        <v>44865</v>
      </c>
      <c r="B3377" t="s">
        <v>853</v>
      </c>
      <c r="C3377" t="s">
        <v>854</v>
      </c>
      <c r="D3377" s="4">
        <v>5289.84</v>
      </c>
    </row>
    <row r="3378" spans="1:4" x14ac:dyDescent="0.25">
      <c r="A3378" s="1">
        <v>44865</v>
      </c>
      <c r="B3378" t="s">
        <v>857</v>
      </c>
      <c r="C3378" t="s">
        <v>858</v>
      </c>
      <c r="D3378" s="4">
        <v>34298.740000000005</v>
      </c>
    </row>
    <row r="3379" spans="1:4" x14ac:dyDescent="0.25">
      <c r="A3379" s="1">
        <v>44865</v>
      </c>
      <c r="B3379" t="s">
        <v>1254</v>
      </c>
      <c r="C3379" t="s">
        <v>1255</v>
      </c>
      <c r="D3379" s="4">
        <v>20920</v>
      </c>
    </row>
    <row r="3380" spans="1:4" x14ac:dyDescent="0.25">
      <c r="A3380" s="1">
        <v>44865</v>
      </c>
      <c r="B3380" t="s">
        <v>861</v>
      </c>
      <c r="C3380" t="s">
        <v>862</v>
      </c>
      <c r="D3380" s="4">
        <v>30000</v>
      </c>
    </row>
    <row r="3381" spans="1:4" x14ac:dyDescent="0.25">
      <c r="A3381" s="1">
        <v>44865</v>
      </c>
      <c r="B3381" t="s">
        <v>867</v>
      </c>
      <c r="C3381" t="s">
        <v>868</v>
      </c>
      <c r="D3381" s="4">
        <v>20975.209999999995</v>
      </c>
    </row>
    <row r="3382" spans="1:4" x14ac:dyDescent="0.25">
      <c r="A3382" s="1">
        <v>44865</v>
      </c>
      <c r="B3382" t="s">
        <v>869</v>
      </c>
      <c r="C3382" t="s">
        <v>870</v>
      </c>
      <c r="D3382" s="4">
        <v>8512.23</v>
      </c>
    </row>
    <row r="3383" spans="1:4" x14ac:dyDescent="0.25">
      <c r="A3383" s="1">
        <v>44865</v>
      </c>
      <c r="B3383" t="s">
        <v>1503</v>
      </c>
      <c r="C3383" t="s">
        <v>1504</v>
      </c>
      <c r="D3383" s="4">
        <v>731745.42999999993</v>
      </c>
    </row>
    <row r="3384" spans="1:4" x14ac:dyDescent="0.25">
      <c r="A3384" s="1">
        <v>44865</v>
      </c>
      <c r="B3384" t="s">
        <v>1505</v>
      </c>
      <c r="C3384" t="s">
        <v>1506</v>
      </c>
      <c r="D3384" s="4">
        <v>142080.87999999998</v>
      </c>
    </row>
    <row r="3385" spans="1:4" x14ac:dyDescent="0.25">
      <c r="A3385" s="1">
        <v>44865</v>
      </c>
      <c r="B3385" t="s">
        <v>1507</v>
      </c>
      <c r="C3385" t="s">
        <v>1508</v>
      </c>
      <c r="D3385" s="4">
        <v>51440.810000000005</v>
      </c>
    </row>
    <row r="3386" spans="1:4" x14ac:dyDescent="0.25">
      <c r="A3386" s="1">
        <v>44865</v>
      </c>
      <c r="B3386" t="s">
        <v>1509</v>
      </c>
      <c r="C3386" t="s">
        <v>1510</v>
      </c>
      <c r="D3386" s="4">
        <v>6372</v>
      </c>
    </row>
    <row r="3387" spans="1:4" x14ac:dyDescent="0.25">
      <c r="A3387" s="1">
        <v>44865</v>
      </c>
      <c r="B3387" t="s">
        <v>1511</v>
      </c>
      <c r="C3387" t="s">
        <v>1512</v>
      </c>
      <c r="D3387" s="4">
        <v>3077.42</v>
      </c>
    </row>
    <row r="3388" spans="1:4" x14ac:dyDescent="0.25">
      <c r="A3388" s="1">
        <v>44865</v>
      </c>
      <c r="B3388" t="s">
        <v>1513</v>
      </c>
      <c r="C3388" t="s">
        <v>1514</v>
      </c>
      <c r="D3388" s="4">
        <v>19609.670000000002</v>
      </c>
    </row>
    <row r="3389" spans="1:4" x14ac:dyDescent="0.25">
      <c r="A3389" s="1">
        <v>44865</v>
      </c>
      <c r="B3389" t="s">
        <v>1515</v>
      </c>
      <c r="C3389" t="s">
        <v>1516</v>
      </c>
      <c r="D3389" s="4">
        <v>170619.76000000004</v>
      </c>
    </row>
    <row r="3390" spans="1:4" x14ac:dyDescent="0.25">
      <c r="A3390" s="1">
        <v>44865</v>
      </c>
      <c r="B3390" t="s">
        <v>1517</v>
      </c>
      <c r="C3390" t="s">
        <v>1518</v>
      </c>
      <c r="D3390" s="4">
        <v>186636.23000000004</v>
      </c>
    </row>
    <row r="3391" spans="1:4" x14ac:dyDescent="0.25">
      <c r="A3391" s="1">
        <v>44865</v>
      </c>
      <c r="B3391" t="s">
        <v>1519</v>
      </c>
      <c r="C3391" t="s">
        <v>1520</v>
      </c>
      <c r="D3391" s="4">
        <v>20533.239999999998</v>
      </c>
    </row>
    <row r="3392" spans="1:4" x14ac:dyDescent="0.25">
      <c r="A3392" s="1">
        <v>44865</v>
      </c>
      <c r="B3392" t="s">
        <v>1521</v>
      </c>
      <c r="C3392" t="s">
        <v>1522</v>
      </c>
      <c r="D3392" s="4">
        <v>411.88999999999993</v>
      </c>
    </row>
    <row r="3393" spans="1:4" x14ac:dyDescent="0.25">
      <c r="A3393" s="1">
        <v>44865</v>
      </c>
      <c r="B3393" t="s">
        <v>1523</v>
      </c>
      <c r="C3393" t="s">
        <v>1524</v>
      </c>
      <c r="D3393" s="4">
        <v>19104.259999999998</v>
      </c>
    </row>
    <row r="3394" spans="1:4" x14ac:dyDescent="0.25">
      <c r="A3394" s="1">
        <v>44865</v>
      </c>
      <c r="B3394" t="s">
        <v>1525</v>
      </c>
      <c r="C3394" t="s">
        <v>1526</v>
      </c>
      <c r="D3394" s="4">
        <v>719.91000000000008</v>
      </c>
    </row>
    <row r="3395" spans="1:4" x14ac:dyDescent="0.25">
      <c r="A3395" s="1">
        <v>44865</v>
      </c>
      <c r="B3395" t="s">
        <v>1527</v>
      </c>
      <c r="C3395" t="s">
        <v>1528</v>
      </c>
      <c r="D3395" s="4">
        <v>78589.37</v>
      </c>
    </row>
    <row r="3396" spans="1:4" x14ac:dyDescent="0.25">
      <c r="A3396" s="1">
        <v>44865</v>
      </c>
      <c r="B3396" t="s">
        <v>1529</v>
      </c>
      <c r="C3396" t="s">
        <v>1530</v>
      </c>
      <c r="D3396" s="4">
        <v>41129.679999999993</v>
      </c>
    </row>
    <row r="3397" spans="1:4" x14ac:dyDescent="0.25">
      <c r="A3397" s="1">
        <v>44865</v>
      </c>
      <c r="B3397" t="s">
        <v>1531</v>
      </c>
      <c r="C3397" t="s">
        <v>1532</v>
      </c>
      <c r="D3397" s="4">
        <v>8265.4399999999987</v>
      </c>
    </row>
    <row r="3398" spans="1:4" x14ac:dyDescent="0.25">
      <c r="A3398" s="1">
        <v>44865</v>
      </c>
      <c r="B3398" t="s">
        <v>1535</v>
      </c>
      <c r="C3398" t="s">
        <v>1536</v>
      </c>
      <c r="D3398" s="4">
        <v>7495.8700000000008</v>
      </c>
    </row>
    <row r="3399" spans="1:4" x14ac:dyDescent="0.25">
      <c r="A3399" s="1">
        <v>44865</v>
      </c>
      <c r="B3399" t="s">
        <v>1537</v>
      </c>
      <c r="C3399" t="s">
        <v>1538</v>
      </c>
      <c r="D3399" s="4">
        <v>9242.1</v>
      </c>
    </row>
    <row r="3400" spans="1:4" x14ac:dyDescent="0.25">
      <c r="A3400" s="1">
        <v>44865</v>
      </c>
      <c r="B3400" t="s">
        <v>1541</v>
      </c>
      <c r="C3400" t="s">
        <v>1542</v>
      </c>
      <c r="D3400" s="4">
        <v>3250</v>
      </c>
    </row>
    <row r="3401" spans="1:4" x14ac:dyDescent="0.25">
      <c r="A3401" s="1">
        <v>44865</v>
      </c>
      <c r="B3401" t="s">
        <v>1543</v>
      </c>
      <c r="C3401" t="s">
        <v>1544</v>
      </c>
      <c r="D3401" s="4">
        <v>1363</v>
      </c>
    </row>
    <row r="3402" spans="1:4" x14ac:dyDescent="0.25">
      <c r="A3402" s="1">
        <v>44865</v>
      </c>
      <c r="B3402" t="s">
        <v>1545</v>
      </c>
      <c r="C3402" t="s">
        <v>1546</v>
      </c>
      <c r="D3402" s="4">
        <v>100</v>
      </c>
    </row>
    <row r="3403" spans="1:4" x14ac:dyDescent="0.25">
      <c r="A3403" s="1">
        <v>44865</v>
      </c>
      <c r="B3403" t="s">
        <v>1547</v>
      </c>
      <c r="C3403" t="s">
        <v>1548</v>
      </c>
      <c r="D3403" s="4">
        <v>655</v>
      </c>
    </row>
    <row r="3404" spans="1:4" x14ac:dyDescent="0.25">
      <c r="A3404" s="1">
        <v>44865</v>
      </c>
      <c r="B3404" t="s">
        <v>1549</v>
      </c>
      <c r="C3404" t="s">
        <v>1550</v>
      </c>
      <c r="D3404" s="4">
        <v>13539.119999999999</v>
      </c>
    </row>
    <row r="3405" spans="1:4" x14ac:dyDescent="0.25">
      <c r="A3405" s="1">
        <v>44865</v>
      </c>
      <c r="B3405" t="s">
        <v>952</v>
      </c>
      <c r="C3405" t="s">
        <v>953</v>
      </c>
      <c r="D3405" s="4">
        <v>222855.58</v>
      </c>
    </row>
    <row r="3406" spans="1:4" x14ac:dyDescent="0.25">
      <c r="A3406" s="1">
        <v>44865</v>
      </c>
      <c r="B3406" t="s">
        <v>961</v>
      </c>
      <c r="C3406" t="s">
        <v>962</v>
      </c>
      <c r="D3406" s="4">
        <v>8871.35</v>
      </c>
    </row>
    <row r="3407" spans="1:4" x14ac:dyDescent="0.25">
      <c r="A3407" s="1">
        <v>44865</v>
      </c>
      <c r="B3407" t="s">
        <v>963</v>
      </c>
      <c r="C3407" t="s">
        <v>964</v>
      </c>
      <c r="D3407" s="4">
        <v>2287</v>
      </c>
    </row>
    <row r="3408" spans="1:4" x14ac:dyDescent="0.25">
      <c r="A3408" s="1">
        <v>44865</v>
      </c>
      <c r="B3408" t="s">
        <v>967</v>
      </c>
      <c r="C3408" t="s">
        <v>968</v>
      </c>
      <c r="D3408" s="4">
        <v>76.49000000000045</v>
      </c>
    </row>
    <row r="3409" spans="1:4" x14ac:dyDescent="0.25">
      <c r="A3409" s="1">
        <v>44865</v>
      </c>
      <c r="B3409" t="s">
        <v>971</v>
      </c>
      <c r="C3409" t="s">
        <v>972</v>
      </c>
      <c r="D3409" s="4">
        <v>2186.35</v>
      </c>
    </row>
    <row r="3410" spans="1:4" x14ac:dyDescent="0.25">
      <c r="A3410" s="1">
        <v>44865</v>
      </c>
      <c r="B3410" t="s">
        <v>973</v>
      </c>
      <c r="C3410" t="s">
        <v>974</v>
      </c>
      <c r="D3410" s="4">
        <v>5740</v>
      </c>
    </row>
    <row r="3411" spans="1:4" x14ac:dyDescent="0.25">
      <c r="A3411" s="1">
        <v>44865</v>
      </c>
      <c r="B3411" t="s">
        <v>977</v>
      </c>
      <c r="C3411" t="s">
        <v>978</v>
      </c>
      <c r="D3411" s="4">
        <v>2651.2999999999997</v>
      </c>
    </row>
    <row r="3412" spans="1:4" x14ac:dyDescent="0.25">
      <c r="A3412" s="1">
        <v>44865</v>
      </c>
      <c r="B3412" t="s">
        <v>1262</v>
      </c>
      <c r="C3412" t="s">
        <v>1263</v>
      </c>
      <c r="D3412" s="4">
        <v>136.03000000000003</v>
      </c>
    </row>
    <row r="3413" spans="1:4" x14ac:dyDescent="0.25">
      <c r="A3413" s="1">
        <v>44865</v>
      </c>
      <c r="B3413" t="s">
        <v>981</v>
      </c>
      <c r="C3413" t="s">
        <v>982</v>
      </c>
      <c r="D3413" s="4">
        <v>2049.8200000000002</v>
      </c>
    </row>
    <row r="3414" spans="1:4" x14ac:dyDescent="0.25">
      <c r="A3414" s="1">
        <v>44865</v>
      </c>
      <c r="B3414" t="s">
        <v>989</v>
      </c>
      <c r="C3414" t="s">
        <v>990</v>
      </c>
      <c r="D3414" s="4">
        <v>1822.4400000000005</v>
      </c>
    </row>
    <row r="3415" spans="1:4" x14ac:dyDescent="0.25">
      <c r="A3415" s="1">
        <v>44865</v>
      </c>
      <c r="B3415" t="s">
        <v>1160</v>
      </c>
      <c r="C3415" t="s">
        <v>1161</v>
      </c>
      <c r="D3415" s="4">
        <v>5820</v>
      </c>
    </row>
    <row r="3416" spans="1:4" x14ac:dyDescent="0.25">
      <c r="A3416" s="1">
        <v>44865</v>
      </c>
      <c r="B3416" t="s">
        <v>991</v>
      </c>
      <c r="C3416" t="s">
        <v>992</v>
      </c>
      <c r="D3416" s="4">
        <v>986.55000000000018</v>
      </c>
    </row>
    <row r="3417" spans="1:4" x14ac:dyDescent="0.25">
      <c r="A3417" s="1">
        <v>44865</v>
      </c>
      <c r="B3417" t="s">
        <v>993</v>
      </c>
      <c r="C3417" t="s">
        <v>994</v>
      </c>
      <c r="D3417" s="4">
        <v>5604.9000000000005</v>
      </c>
    </row>
    <row r="3418" spans="1:4" x14ac:dyDescent="0.25">
      <c r="A3418" s="1">
        <v>44865</v>
      </c>
      <c r="B3418" t="s">
        <v>1001</v>
      </c>
      <c r="C3418" t="s">
        <v>1002</v>
      </c>
      <c r="D3418" s="4">
        <v>19.87999999999397</v>
      </c>
    </row>
    <row r="3419" spans="1:4" x14ac:dyDescent="0.25">
      <c r="A3419" s="1">
        <v>44865</v>
      </c>
      <c r="B3419" t="s">
        <v>1005</v>
      </c>
      <c r="C3419" t="s">
        <v>1006</v>
      </c>
      <c r="D3419" s="4">
        <v>11.919999999999465</v>
      </c>
    </row>
    <row r="3420" spans="1:4" x14ac:dyDescent="0.25">
      <c r="A3420" s="1">
        <v>44865</v>
      </c>
      <c r="B3420" t="s">
        <v>1007</v>
      </c>
      <c r="C3420" t="s">
        <v>1008</v>
      </c>
      <c r="D3420" s="4">
        <v>7035.6399999999958</v>
      </c>
    </row>
    <row r="3421" spans="1:4" x14ac:dyDescent="0.25">
      <c r="A3421" s="1">
        <v>44865</v>
      </c>
      <c r="B3421" t="s">
        <v>1162</v>
      </c>
      <c r="C3421" t="s">
        <v>1163</v>
      </c>
      <c r="D3421" s="4">
        <v>536.09000000000219</v>
      </c>
    </row>
    <row r="3422" spans="1:4" x14ac:dyDescent="0.25">
      <c r="A3422" s="1">
        <v>44865</v>
      </c>
      <c r="B3422" t="s">
        <v>1264</v>
      </c>
      <c r="C3422" t="s">
        <v>1265</v>
      </c>
      <c r="D3422" s="4">
        <v>12530</v>
      </c>
    </row>
    <row r="3423" spans="1:4" x14ac:dyDescent="0.25">
      <c r="A3423" s="1">
        <v>44865</v>
      </c>
      <c r="B3423" t="s">
        <v>1266</v>
      </c>
      <c r="C3423" t="s">
        <v>1267</v>
      </c>
      <c r="D3423" s="4">
        <v>618.31999999999994</v>
      </c>
    </row>
    <row r="3424" spans="1:4" x14ac:dyDescent="0.25">
      <c r="A3424" s="1">
        <v>44865</v>
      </c>
      <c r="B3424" t="s">
        <v>1285</v>
      </c>
      <c r="C3424" t="s">
        <v>1286</v>
      </c>
      <c r="D3424" s="4">
        <v>3341.41</v>
      </c>
    </row>
    <row r="3425" spans="1:4" x14ac:dyDescent="0.25">
      <c r="A3425" s="1">
        <v>44865</v>
      </c>
      <c r="B3425" t="s">
        <v>1017</v>
      </c>
      <c r="C3425" t="s">
        <v>1018</v>
      </c>
      <c r="D3425" s="4">
        <v>10907.460000000001</v>
      </c>
    </row>
    <row r="3426" spans="1:4" x14ac:dyDescent="0.25">
      <c r="A3426" s="1">
        <v>44865</v>
      </c>
      <c r="B3426" t="s">
        <v>1021</v>
      </c>
      <c r="C3426" t="s">
        <v>1022</v>
      </c>
      <c r="D3426" s="4">
        <v>9690.01</v>
      </c>
    </row>
    <row r="3427" spans="1:4" x14ac:dyDescent="0.25">
      <c r="A3427" s="1">
        <v>44865</v>
      </c>
      <c r="B3427" t="s">
        <v>1025</v>
      </c>
      <c r="C3427" t="s">
        <v>1026</v>
      </c>
      <c r="D3427" s="4">
        <v>1515.27</v>
      </c>
    </row>
    <row r="3428" spans="1:4" x14ac:dyDescent="0.25">
      <c r="A3428" s="1">
        <v>44865</v>
      </c>
      <c r="B3428" t="s">
        <v>1227</v>
      </c>
      <c r="C3428" t="s">
        <v>1228</v>
      </c>
      <c r="D3428" s="4">
        <v>18449.45</v>
      </c>
    </row>
    <row r="3429" spans="1:4" x14ac:dyDescent="0.25">
      <c r="A3429" s="1">
        <v>44865</v>
      </c>
      <c r="B3429" t="s">
        <v>1279</v>
      </c>
      <c r="C3429" t="s">
        <v>1280</v>
      </c>
      <c r="D3429" s="4">
        <v>11.17</v>
      </c>
    </row>
    <row r="3430" spans="1:4" x14ac:dyDescent="0.25">
      <c r="A3430" s="1">
        <v>44865</v>
      </c>
      <c r="B3430" t="s">
        <v>1027</v>
      </c>
      <c r="C3430" t="s">
        <v>1028</v>
      </c>
      <c r="D3430" s="4">
        <v>7.2</v>
      </c>
    </row>
    <row r="3431" spans="1:4" x14ac:dyDescent="0.25">
      <c r="A3431" s="1">
        <v>44865</v>
      </c>
      <c r="B3431" t="s">
        <v>1029</v>
      </c>
      <c r="C3431" t="s">
        <v>1030</v>
      </c>
      <c r="D3431" s="4">
        <v>9185.91</v>
      </c>
    </row>
    <row r="3432" spans="1:4" x14ac:dyDescent="0.25">
      <c r="A3432" s="1">
        <v>44865</v>
      </c>
      <c r="B3432" t="s">
        <v>1296</v>
      </c>
      <c r="C3432" t="s">
        <v>1297</v>
      </c>
      <c r="D3432" s="4">
        <v>948</v>
      </c>
    </row>
    <row r="3433" spans="1:4" x14ac:dyDescent="0.25">
      <c r="A3433" s="1">
        <v>44865</v>
      </c>
      <c r="B3433" t="s">
        <v>35</v>
      </c>
      <c r="C3433" t="s">
        <v>1031</v>
      </c>
      <c r="D3433" s="4">
        <v>13730.400000000001</v>
      </c>
    </row>
    <row r="3434" spans="1:4" x14ac:dyDescent="0.25">
      <c r="A3434" s="1">
        <v>44865</v>
      </c>
      <c r="B3434" t="s">
        <v>27</v>
      </c>
      <c r="C3434" t="s">
        <v>1032</v>
      </c>
      <c r="D3434" s="4">
        <v>-2825812.12</v>
      </c>
    </row>
    <row r="3435" spans="1:4" x14ac:dyDescent="0.25">
      <c r="A3435" s="1">
        <v>44865</v>
      </c>
      <c r="B3435" t="s">
        <v>1035</v>
      </c>
      <c r="C3435" t="s">
        <v>1036</v>
      </c>
      <c r="D3435" s="4">
        <v>-198807.52999999997</v>
      </c>
    </row>
    <row r="3436" spans="1:4" x14ac:dyDescent="0.25">
      <c r="A3436" s="1">
        <v>44865</v>
      </c>
      <c r="B3436" t="s">
        <v>28</v>
      </c>
      <c r="C3436" t="s">
        <v>1039</v>
      </c>
      <c r="D3436" s="4">
        <v>-280333.29999999993</v>
      </c>
    </row>
    <row r="3437" spans="1:4" x14ac:dyDescent="0.25">
      <c r="A3437" s="1">
        <v>44865</v>
      </c>
      <c r="B3437" t="s">
        <v>29</v>
      </c>
      <c r="C3437" t="s">
        <v>1040</v>
      </c>
      <c r="D3437" s="4">
        <v>-6592.6099999999988</v>
      </c>
    </row>
    <row r="3438" spans="1:4" x14ac:dyDescent="0.25">
      <c r="A3438" s="1">
        <v>44865</v>
      </c>
      <c r="B3438" t="s">
        <v>1041</v>
      </c>
      <c r="C3438" t="s">
        <v>1042</v>
      </c>
      <c r="D3438" s="4">
        <v>-142077.86999999997</v>
      </c>
    </row>
    <row r="3439" spans="1:4" x14ac:dyDescent="0.25">
      <c r="A3439" s="1">
        <v>44865</v>
      </c>
      <c r="B3439" t="s">
        <v>30</v>
      </c>
      <c r="C3439" t="s">
        <v>1229</v>
      </c>
      <c r="D3439" s="4">
        <v>-296865.33999999997</v>
      </c>
    </row>
    <row r="3440" spans="1:4" x14ac:dyDescent="0.25">
      <c r="A3440" s="1">
        <v>44865</v>
      </c>
      <c r="B3440" t="s">
        <v>31</v>
      </c>
      <c r="C3440" t="s">
        <v>1293</v>
      </c>
      <c r="D3440" s="4">
        <v>-11632</v>
      </c>
    </row>
    <row r="3441" spans="1:4" x14ac:dyDescent="0.25">
      <c r="A3441" s="1">
        <v>44865</v>
      </c>
      <c r="B3441" t="s">
        <v>32</v>
      </c>
      <c r="C3441" t="s">
        <v>1268</v>
      </c>
      <c r="D3441" s="4">
        <v>-24893.72</v>
      </c>
    </row>
    <row r="3442" spans="1:4" x14ac:dyDescent="0.25">
      <c r="A3442" s="1">
        <v>44865</v>
      </c>
      <c r="B3442" t="s">
        <v>33</v>
      </c>
      <c r="C3442" t="s">
        <v>1043</v>
      </c>
      <c r="D3442" s="4">
        <v>-3686.8999999999978</v>
      </c>
    </row>
    <row r="3443" spans="1:4" x14ac:dyDescent="0.25">
      <c r="A3443" s="1">
        <v>44865</v>
      </c>
      <c r="B3443" t="s">
        <v>34</v>
      </c>
      <c r="C3443" t="s">
        <v>1044</v>
      </c>
      <c r="D3443" s="4">
        <v>-98444.02</v>
      </c>
    </row>
    <row r="3444" spans="1:4" x14ac:dyDescent="0.25">
      <c r="A3444" s="1">
        <v>44865</v>
      </c>
      <c r="B3444" t="s">
        <v>1047</v>
      </c>
      <c r="C3444" t="s">
        <v>1048</v>
      </c>
      <c r="D3444" s="4">
        <v>-255483.9</v>
      </c>
    </row>
    <row r="3445" spans="1:4" x14ac:dyDescent="0.25">
      <c r="A3445" s="1">
        <v>44865</v>
      </c>
      <c r="B3445" t="s">
        <v>25</v>
      </c>
      <c r="C3445" t="s">
        <v>1049</v>
      </c>
      <c r="D3445" s="4">
        <v>-1435688.7100000004</v>
      </c>
    </row>
    <row r="3446" spans="1:4" x14ac:dyDescent="0.25">
      <c r="A3446" s="1">
        <v>44865</v>
      </c>
      <c r="B3446" t="s">
        <v>1062</v>
      </c>
      <c r="C3446" t="s">
        <v>1063</v>
      </c>
      <c r="D3446" s="4">
        <v>-0.13999999999999999</v>
      </c>
    </row>
    <row r="3447" spans="1:4" x14ac:dyDescent="0.25">
      <c r="A3447" s="1">
        <v>44865</v>
      </c>
      <c r="B3447" t="s">
        <v>1066</v>
      </c>
      <c r="C3447" t="s">
        <v>1067</v>
      </c>
      <c r="D3447" s="4">
        <v>-11.280000000000056</v>
      </c>
    </row>
    <row r="3448" spans="1:4" x14ac:dyDescent="0.25">
      <c r="A3448" s="1">
        <v>44865</v>
      </c>
      <c r="B3448" t="s">
        <v>1287</v>
      </c>
      <c r="C3448" t="s">
        <v>1288</v>
      </c>
      <c r="D3448" s="4">
        <v>-15.08</v>
      </c>
    </row>
    <row r="3449" spans="1:4" x14ac:dyDescent="0.25">
      <c r="A3449" s="1">
        <v>44865</v>
      </c>
      <c r="B3449" t="s">
        <v>1068</v>
      </c>
      <c r="C3449" t="s">
        <v>1069</v>
      </c>
      <c r="D3449" s="4">
        <v>-3462.18</v>
      </c>
    </row>
    <row r="3450" spans="1:4" x14ac:dyDescent="0.25">
      <c r="A3450" s="1">
        <v>44865</v>
      </c>
      <c r="B3450" t="s">
        <v>1168</v>
      </c>
      <c r="C3450" t="s">
        <v>1169</v>
      </c>
      <c r="D3450" s="4">
        <v>-6491.58</v>
      </c>
    </row>
    <row r="3451" spans="1:4" x14ac:dyDescent="0.25">
      <c r="A3451" s="1">
        <v>44865</v>
      </c>
      <c r="B3451" t="s">
        <v>1080</v>
      </c>
      <c r="C3451" t="s">
        <v>1081</v>
      </c>
      <c r="D3451" s="4">
        <v>-9223.7900000000009</v>
      </c>
    </row>
    <row r="3452" spans="1:4" x14ac:dyDescent="0.25">
      <c r="A3452" s="1">
        <v>44865</v>
      </c>
      <c r="B3452" t="s">
        <v>1082</v>
      </c>
      <c r="C3452" t="s">
        <v>1083</v>
      </c>
      <c r="D3452" s="4">
        <v>-63.55</v>
      </c>
    </row>
    <row r="3453" spans="1:4" x14ac:dyDescent="0.25">
      <c r="A3453" s="1">
        <v>44865</v>
      </c>
      <c r="B3453" t="s">
        <v>1172</v>
      </c>
      <c r="C3453" t="s">
        <v>1173</v>
      </c>
      <c r="D3453" s="4">
        <v>-215760.43000000002</v>
      </c>
    </row>
    <row r="3454" spans="1:4" x14ac:dyDescent="0.25">
      <c r="A3454" s="1">
        <v>44865</v>
      </c>
      <c r="B3454" t="s">
        <v>1281</v>
      </c>
      <c r="C3454" t="s">
        <v>1282</v>
      </c>
      <c r="D3454" s="4">
        <v>-20</v>
      </c>
    </row>
    <row r="3455" spans="1:4" x14ac:dyDescent="0.25">
      <c r="A3455" s="1">
        <v>44865</v>
      </c>
      <c r="B3455" t="s">
        <v>1101</v>
      </c>
      <c r="C3455" t="s">
        <v>1102</v>
      </c>
      <c r="D3455" s="4">
        <v>-805.70999999999992</v>
      </c>
    </row>
    <row r="3456" spans="1:4" x14ac:dyDescent="0.25">
      <c r="A3456" s="1">
        <v>44865</v>
      </c>
      <c r="B3456" t="s">
        <v>570</v>
      </c>
      <c r="C3456" t="s">
        <v>571</v>
      </c>
      <c r="D3456" s="4">
        <v>10000</v>
      </c>
    </row>
    <row r="3457" spans="1:4" x14ac:dyDescent="0.25">
      <c r="A3457" s="1">
        <v>44865</v>
      </c>
      <c r="B3457" t="s">
        <v>576</v>
      </c>
      <c r="C3457" t="s">
        <v>577</v>
      </c>
      <c r="D3457" s="4">
        <v>6343</v>
      </c>
    </row>
    <row r="3458" spans="1:4" x14ac:dyDescent="0.25">
      <c r="A3458" s="1">
        <v>44865</v>
      </c>
      <c r="B3458" t="s">
        <v>580</v>
      </c>
      <c r="C3458" t="s">
        <v>581</v>
      </c>
      <c r="D3458" s="4">
        <v>74079.209999999992</v>
      </c>
    </row>
    <row r="3459" spans="1:4" x14ac:dyDescent="0.25">
      <c r="A3459" s="1">
        <v>44865</v>
      </c>
      <c r="B3459" t="s">
        <v>584</v>
      </c>
      <c r="C3459" t="s">
        <v>585</v>
      </c>
      <c r="D3459" s="4">
        <v>100000</v>
      </c>
    </row>
    <row r="3460" spans="1:4" x14ac:dyDescent="0.25">
      <c r="A3460" s="1">
        <v>44865</v>
      </c>
      <c r="B3460" t="s">
        <v>588</v>
      </c>
      <c r="C3460" t="s">
        <v>589</v>
      </c>
      <c r="D3460" s="4">
        <v>168277.53</v>
      </c>
    </row>
    <row r="3461" spans="1:4" x14ac:dyDescent="0.25">
      <c r="A3461" s="1">
        <v>44865</v>
      </c>
      <c r="B3461" t="s">
        <v>592</v>
      </c>
      <c r="C3461" t="s">
        <v>593</v>
      </c>
      <c r="D3461" s="4">
        <v>87545.25</v>
      </c>
    </row>
    <row r="3462" spans="1:4" x14ac:dyDescent="0.25">
      <c r="A3462" s="1">
        <v>44865</v>
      </c>
      <c r="B3462" t="s">
        <v>597</v>
      </c>
      <c r="C3462" t="s">
        <v>598</v>
      </c>
      <c r="D3462" s="4">
        <v>693957.03</v>
      </c>
    </row>
    <row r="3463" spans="1:4" x14ac:dyDescent="0.25">
      <c r="A3463" s="1">
        <v>44865</v>
      </c>
      <c r="B3463" t="s">
        <v>601</v>
      </c>
      <c r="C3463" t="s">
        <v>602</v>
      </c>
      <c r="D3463" s="4">
        <v>104261.51</v>
      </c>
    </row>
    <row r="3464" spans="1:4" x14ac:dyDescent="0.25">
      <c r="A3464" s="1">
        <v>44865</v>
      </c>
      <c r="B3464" t="s">
        <v>605</v>
      </c>
      <c r="C3464" t="s">
        <v>606</v>
      </c>
      <c r="D3464" s="4">
        <v>204582.74</v>
      </c>
    </row>
    <row r="3465" spans="1:4" x14ac:dyDescent="0.25">
      <c r="A3465" s="1">
        <v>44865</v>
      </c>
      <c r="B3465" t="s">
        <v>611</v>
      </c>
      <c r="C3465" t="s">
        <v>612</v>
      </c>
      <c r="D3465" s="4">
        <v>229871.05000000002</v>
      </c>
    </row>
    <row r="3466" spans="1:4" x14ac:dyDescent="0.25">
      <c r="A3466" s="1">
        <v>44865</v>
      </c>
      <c r="B3466" t="s">
        <v>617</v>
      </c>
      <c r="C3466" t="s">
        <v>618</v>
      </c>
      <c r="D3466" s="4">
        <v>81049.930000000008</v>
      </c>
    </row>
    <row r="3467" spans="1:4" x14ac:dyDescent="0.25">
      <c r="A3467" s="1">
        <v>44865</v>
      </c>
      <c r="B3467" t="s">
        <v>621</v>
      </c>
      <c r="C3467" t="s">
        <v>622</v>
      </c>
      <c r="D3467" s="4">
        <v>16409.09</v>
      </c>
    </row>
    <row r="3468" spans="1:4" x14ac:dyDescent="0.25">
      <c r="A3468" s="1">
        <v>44865</v>
      </c>
      <c r="B3468" t="s">
        <v>625</v>
      </c>
      <c r="C3468" t="s">
        <v>626</v>
      </c>
      <c r="D3468" s="4">
        <v>94542.99</v>
      </c>
    </row>
    <row r="3469" spans="1:4" x14ac:dyDescent="0.25">
      <c r="A3469" s="1">
        <v>44865</v>
      </c>
      <c r="B3469" t="s">
        <v>629</v>
      </c>
      <c r="C3469" t="s">
        <v>630</v>
      </c>
      <c r="D3469" s="4">
        <v>2625</v>
      </c>
    </row>
    <row r="3470" spans="1:4" x14ac:dyDescent="0.25">
      <c r="A3470" s="1">
        <v>44865</v>
      </c>
      <c r="B3470" t="s">
        <v>48</v>
      </c>
      <c r="C3470" t="s">
        <v>49</v>
      </c>
      <c r="D3470" s="4">
        <v>340</v>
      </c>
    </row>
    <row r="3471" spans="1:4" x14ac:dyDescent="0.25">
      <c r="A3471" s="1">
        <v>44865</v>
      </c>
      <c r="B3471" t="s">
        <v>53</v>
      </c>
      <c r="C3471" t="s">
        <v>54</v>
      </c>
      <c r="D3471" s="4">
        <v>2500</v>
      </c>
    </row>
    <row r="3472" spans="1:4" x14ac:dyDescent="0.25">
      <c r="A3472" s="1">
        <v>44865</v>
      </c>
      <c r="B3472" t="s">
        <v>57</v>
      </c>
      <c r="C3472" t="s">
        <v>58</v>
      </c>
      <c r="D3472" s="4">
        <v>250</v>
      </c>
    </row>
    <row r="3473" spans="1:4" x14ac:dyDescent="0.25">
      <c r="A3473" s="1">
        <v>44865</v>
      </c>
      <c r="B3473" t="s">
        <v>61</v>
      </c>
      <c r="C3473" t="s">
        <v>62</v>
      </c>
      <c r="D3473" s="4">
        <v>997500</v>
      </c>
    </row>
    <row r="3474" spans="1:4" x14ac:dyDescent="0.25">
      <c r="A3474" s="1">
        <v>44865</v>
      </c>
      <c r="B3474" t="s">
        <v>64</v>
      </c>
      <c r="C3474" t="s">
        <v>65</v>
      </c>
      <c r="D3474" s="4">
        <v>5870.22</v>
      </c>
    </row>
    <row r="3475" spans="1:4" x14ac:dyDescent="0.25">
      <c r="A3475" s="1">
        <v>44865</v>
      </c>
      <c r="B3475" t="s">
        <v>66</v>
      </c>
      <c r="C3475" t="s">
        <v>67</v>
      </c>
      <c r="D3475" s="4">
        <v>255585.83</v>
      </c>
    </row>
    <row r="3476" spans="1:4" x14ac:dyDescent="0.25">
      <c r="A3476" s="1">
        <v>44865</v>
      </c>
      <c r="B3476" t="s">
        <v>139</v>
      </c>
      <c r="C3476" t="s">
        <v>654</v>
      </c>
      <c r="D3476" s="4">
        <v>153350</v>
      </c>
    </row>
    <row r="3477" spans="1:4" x14ac:dyDescent="0.25">
      <c r="A3477" s="1">
        <v>44865</v>
      </c>
      <c r="B3477" t="s">
        <v>143</v>
      </c>
      <c r="C3477" t="s">
        <v>662</v>
      </c>
      <c r="D3477" s="4">
        <v>1112968</v>
      </c>
    </row>
    <row r="3478" spans="1:4" x14ac:dyDescent="0.25">
      <c r="A3478" s="1">
        <v>44865</v>
      </c>
      <c r="B3478" t="s">
        <v>665</v>
      </c>
      <c r="C3478" t="s">
        <v>666</v>
      </c>
      <c r="D3478" s="4">
        <v>833361.59999999229</v>
      </c>
    </row>
    <row r="3479" spans="1:4" x14ac:dyDescent="0.25">
      <c r="A3479" s="1">
        <v>44865</v>
      </c>
      <c r="B3479" t="s">
        <v>670</v>
      </c>
      <c r="C3479" t="s">
        <v>671</v>
      </c>
      <c r="D3479" s="4">
        <v>83254.070000000022</v>
      </c>
    </row>
    <row r="3480" spans="1:4" x14ac:dyDescent="0.25">
      <c r="A3480" s="1">
        <v>44865</v>
      </c>
      <c r="B3480" t="s">
        <v>674</v>
      </c>
      <c r="C3480" t="s">
        <v>675</v>
      </c>
      <c r="D3480" s="4">
        <v>14741.999999999942</v>
      </c>
    </row>
    <row r="3481" spans="1:4" x14ac:dyDescent="0.25">
      <c r="A3481" s="1">
        <v>44865</v>
      </c>
      <c r="B3481" t="s">
        <v>687</v>
      </c>
      <c r="C3481" t="s">
        <v>688</v>
      </c>
      <c r="D3481" s="4">
        <v>202.84</v>
      </c>
    </row>
    <row r="3482" spans="1:4" x14ac:dyDescent="0.25">
      <c r="A3482" s="1">
        <v>44865</v>
      </c>
      <c r="B3482" t="s">
        <v>1184</v>
      </c>
      <c r="C3482" t="s">
        <v>1185</v>
      </c>
      <c r="D3482" s="4">
        <v>109597.23999999999</v>
      </c>
    </row>
    <row r="3483" spans="1:4" x14ac:dyDescent="0.25">
      <c r="A3483" s="1">
        <v>44865</v>
      </c>
      <c r="B3483" t="s">
        <v>700</v>
      </c>
      <c r="C3483" t="s">
        <v>701</v>
      </c>
      <c r="D3483" s="4">
        <v>10012.319999999998</v>
      </c>
    </row>
    <row r="3484" spans="1:4" x14ac:dyDescent="0.25">
      <c r="A3484" s="1">
        <v>44865</v>
      </c>
      <c r="B3484" t="s">
        <v>710</v>
      </c>
      <c r="C3484" t="s">
        <v>711</v>
      </c>
      <c r="D3484" s="4">
        <v>20058.180000000008</v>
      </c>
    </row>
    <row r="3485" spans="1:4" x14ac:dyDescent="0.25">
      <c r="A3485" s="1">
        <v>44865</v>
      </c>
      <c r="B3485" t="s">
        <v>1186</v>
      </c>
      <c r="C3485" t="s">
        <v>1187</v>
      </c>
      <c r="D3485" s="4">
        <v>1430</v>
      </c>
    </row>
    <row r="3486" spans="1:4" x14ac:dyDescent="0.25">
      <c r="A3486" s="1">
        <v>44865</v>
      </c>
      <c r="B3486" t="s">
        <v>723</v>
      </c>
      <c r="C3486" t="s">
        <v>724</v>
      </c>
      <c r="D3486" s="4">
        <v>14622.160000000014</v>
      </c>
    </row>
    <row r="3487" spans="1:4" x14ac:dyDescent="0.25">
      <c r="A3487" s="1">
        <v>44865</v>
      </c>
      <c r="B3487" t="s">
        <v>728</v>
      </c>
      <c r="C3487" t="s">
        <v>729</v>
      </c>
      <c r="D3487" s="4">
        <v>2796.9300000000658</v>
      </c>
    </row>
    <row r="3488" spans="1:4" x14ac:dyDescent="0.25">
      <c r="A3488" s="1">
        <v>44865</v>
      </c>
      <c r="B3488" t="s">
        <v>736</v>
      </c>
      <c r="C3488" t="s">
        <v>737</v>
      </c>
      <c r="D3488" s="4">
        <v>52555</v>
      </c>
    </row>
    <row r="3489" spans="1:4" x14ac:dyDescent="0.25">
      <c r="A3489" s="1">
        <v>44865</v>
      </c>
      <c r="B3489" t="s">
        <v>740</v>
      </c>
      <c r="C3489" t="s">
        <v>741</v>
      </c>
      <c r="D3489" s="4">
        <v>699.99999999999682</v>
      </c>
    </row>
    <row r="3490" spans="1:4" x14ac:dyDescent="0.25">
      <c r="A3490" s="1">
        <v>44865</v>
      </c>
      <c r="B3490" t="s">
        <v>744</v>
      </c>
      <c r="C3490" t="s">
        <v>745</v>
      </c>
      <c r="D3490" s="4">
        <v>140.26000000003199</v>
      </c>
    </row>
    <row r="3491" spans="1:4" x14ac:dyDescent="0.25">
      <c r="A3491" s="1">
        <v>44865</v>
      </c>
      <c r="B3491" t="s">
        <v>749</v>
      </c>
      <c r="C3491" t="s">
        <v>750</v>
      </c>
      <c r="D3491" s="4">
        <v>1483.0300000000134</v>
      </c>
    </row>
    <row r="3492" spans="1:4" x14ac:dyDescent="0.25">
      <c r="A3492" s="1">
        <v>44865</v>
      </c>
      <c r="B3492" t="s">
        <v>753</v>
      </c>
      <c r="C3492" t="s">
        <v>754</v>
      </c>
      <c r="D3492" s="4">
        <v>44956.770000000004</v>
      </c>
    </row>
    <row r="3493" spans="1:4" x14ac:dyDescent="0.25">
      <c r="A3493" s="1">
        <v>44865</v>
      </c>
      <c r="B3493" t="s">
        <v>765</v>
      </c>
      <c r="C3493" t="s">
        <v>766</v>
      </c>
      <c r="D3493" s="4">
        <v>53.55</v>
      </c>
    </row>
    <row r="3494" spans="1:4" x14ac:dyDescent="0.25">
      <c r="A3494" s="1">
        <v>44865</v>
      </c>
      <c r="B3494" t="s">
        <v>1188</v>
      </c>
      <c r="C3494" t="s">
        <v>1189</v>
      </c>
      <c r="D3494" s="4">
        <v>1091.8000000000002</v>
      </c>
    </row>
    <row r="3495" spans="1:4" x14ac:dyDescent="0.25">
      <c r="A3495" s="1">
        <v>44865</v>
      </c>
      <c r="B3495" t="s">
        <v>1190</v>
      </c>
      <c r="C3495" t="s">
        <v>1191</v>
      </c>
      <c r="D3495" s="4">
        <v>104.76999999998952</v>
      </c>
    </row>
    <row r="3496" spans="1:4" x14ac:dyDescent="0.25">
      <c r="A3496" s="1">
        <v>44865</v>
      </c>
      <c r="B3496" t="s">
        <v>783</v>
      </c>
      <c r="C3496" t="s">
        <v>784</v>
      </c>
      <c r="D3496" s="4">
        <v>1119.9999999999986</v>
      </c>
    </row>
    <row r="3497" spans="1:4" x14ac:dyDescent="0.25">
      <c r="A3497" s="1">
        <v>44865</v>
      </c>
      <c r="B3497" t="s">
        <v>68</v>
      </c>
      <c r="C3497" t="s">
        <v>69</v>
      </c>
      <c r="D3497" s="4">
        <v>3069.9200000000019</v>
      </c>
    </row>
    <row r="3498" spans="1:4" x14ac:dyDescent="0.25">
      <c r="A3498" s="1">
        <v>44865</v>
      </c>
      <c r="B3498" t="s">
        <v>70</v>
      </c>
      <c r="C3498" t="s">
        <v>71</v>
      </c>
      <c r="D3498" s="4">
        <v>12183.634999999427</v>
      </c>
    </row>
    <row r="3499" spans="1:4" x14ac:dyDescent="0.25">
      <c r="A3499" s="1">
        <v>44865</v>
      </c>
      <c r="B3499" t="s">
        <v>72</v>
      </c>
      <c r="C3499" t="s">
        <v>73</v>
      </c>
      <c r="D3499" s="4">
        <v>2325.0999999999995</v>
      </c>
    </row>
    <row r="3500" spans="1:4" x14ac:dyDescent="0.25">
      <c r="A3500" s="1">
        <v>44865</v>
      </c>
      <c r="B3500" t="s">
        <v>78</v>
      </c>
      <c r="C3500" t="s">
        <v>79</v>
      </c>
      <c r="D3500" s="4">
        <v>236155.3500000058</v>
      </c>
    </row>
    <row r="3501" spans="1:4" x14ac:dyDescent="0.25">
      <c r="A3501" s="1">
        <v>44865</v>
      </c>
      <c r="B3501" t="s">
        <v>80</v>
      </c>
      <c r="C3501" t="s">
        <v>81</v>
      </c>
      <c r="D3501" s="4">
        <v>276931.83999999997</v>
      </c>
    </row>
    <row r="3502" spans="1:4" x14ac:dyDescent="0.25">
      <c r="A3502" s="1">
        <v>44865</v>
      </c>
      <c r="B3502" t="s">
        <v>82</v>
      </c>
      <c r="C3502" t="s">
        <v>83</v>
      </c>
      <c r="D3502" s="4">
        <v>102773.58</v>
      </c>
    </row>
    <row r="3503" spans="1:4" x14ac:dyDescent="0.25">
      <c r="A3503" s="1">
        <v>44865</v>
      </c>
      <c r="B3503" t="s">
        <v>84</v>
      </c>
      <c r="C3503" t="s">
        <v>85</v>
      </c>
      <c r="D3503" s="4">
        <v>187419.32000000268</v>
      </c>
    </row>
    <row r="3504" spans="1:4" x14ac:dyDescent="0.25">
      <c r="A3504" s="1">
        <v>44865</v>
      </c>
      <c r="B3504" t="s">
        <v>86</v>
      </c>
      <c r="C3504" t="s">
        <v>87</v>
      </c>
      <c r="D3504" s="4">
        <v>123036.53</v>
      </c>
    </row>
    <row r="3505" spans="1:4" x14ac:dyDescent="0.25">
      <c r="A3505" s="1">
        <v>44865</v>
      </c>
      <c r="B3505" t="s">
        <v>88</v>
      </c>
      <c r="C3505" t="s">
        <v>89</v>
      </c>
      <c r="D3505" s="4">
        <v>132680.93000000028</v>
      </c>
    </row>
    <row r="3506" spans="1:4" x14ac:dyDescent="0.25">
      <c r="A3506" s="1">
        <v>44865</v>
      </c>
      <c r="B3506" t="s">
        <v>90</v>
      </c>
      <c r="C3506" t="s">
        <v>91</v>
      </c>
      <c r="D3506" s="4">
        <v>38485.169999999984</v>
      </c>
    </row>
    <row r="3507" spans="1:4" x14ac:dyDescent="0.25">
      <c r="A3507" s="1">
        <v>44865</v>
      </c>
      <c r="B3507" t="s">
        <v>92</v>
      </c>
      <c r="C3507" t="s">
        <v>93</v>
      </c>
      <c r="D3507" s="4">
        <v>86124.810000000056</v>
      </c>
    </row>
    <row r="3508" spans="1:4" x14ac:dyDescent="0.25">
      <c r="A3508" s="1">
        <v>44865</v>
      </c>
      <c r="B3508" t="s">
        <v>94</v>
      </c>
      <c r="C3508" t="s">
        <v>95</v>
      </c>
      <c r="D3508" s="4">
        <v>8108.0400000000027</v>
      </c>
    </row>
    <row r="3509" spans="1:4" x14ac:dyDescent="0.25">
      <c r="A3509" s="1">
        <v>44865</v>
      </c>
      <c r="B3509" t="s">
        <v>96</v>
      </c>
      <c r="C3509" t="s">
        <v>97</v>
      </c>
      <c r="D3509" s="4">
        <v>121843.77999999997</v>
      </c>
    </row>
    <row r="3510" spans="1:4" x14ac:dyDescent="0.25">
      <c r="A3510" s="1">
        <v>44865</v>
      </c>
      <c r="B3510" t="s">
        <v>98</v>
      </c>
      <c r="C3510" t="s">
        <v>99</v>
      </c>
      <c r="D3510" s="4">
        <v>931.80000000000018</v>
      </c>
    </row>
    <row r="3511" spans="1:4" x14ac:dyDescent="0.25">
      <c r="A3511" s="1">
        <v>44865</v>
      </c>
      <c r="B3511" t="s">
        <v>1298</v>
      </c>
      <c r="C3511" t="s">
        <v>1299</v>
      </c>
      <c r="D3511" s="4">
        <v>200000</v>
      </c>
    </row>
    <row r="3512" spans="1:4" x14ac:dyDescent="0.25">
      <c r="A3512" s="1">
        <v>44865</v>
      </c>
      <c r="B3512" t="s">
        <v>100</v>
      </c>
      <c r="C3512" t="s">
        <v>101</v>
      </c>
      <c r="D3512" s="4">
        <v>1000153.42</v>
      </c>
    </row>
    <row r="3513" spans="1:4" x14ac:dyDescent="0.25">
      <c r="A3513" s="1">
        <v>44865</v>
      </c>
      <c r="B3513" t="s">
        <v>108</v>
      </c>
      <c r="C3513" t="s">
        <v>109</v>
      </c>
      <c r="D3513" s="4">
        <v>3000000</v>
      </c>
    </row>
    <row r="3514" spans="1:4" x14ac:dyDescent="0.25">
      <c r="A3514" s="1">
        <v>44865</v>
      </c>
      <c r="B3514" t="s">
        <v>1232</v>
      </c>
      <c r="C3514" t="s">
        <v>1233</v>
      </c>
      <c r="D3514" s="4">
        <v>4.9999979892163537E-3</v>
      </c>
    </row>
    <row r="3515" spans="1:4" x14ac:dyDescent="0.25">
      <c r="A3515" s="1">
        <v>44865</v>
      </c>
      <c r="B3515" t="s">
        <v>846</v>
      </c>
      <c r="C3515" t="s">
        <v>847</v>
      </c>
      <c r="D3515" s="4">
        <v>-7400.0000000000127</v>
      </c>
    </row>
    <row r="3516" spans="1:4" x14ac:dyDescent="0.25">
      <c r="A3516" s="1">
        <v>44865</v>
      </c>
      <c r="B3516" t="s">
        <v>851</v>
      </c>
      <c r="C3516" t="s">
        <v>852</v>
      </c>
      <c r="D3516" s="4">
        <v>-100000</v>
      </c>
    </row>
    <row r="3517" spans="1:4" x14ac:dyDescent="0.25">
      <c r="A3517" s="1">
        <v>44865</v>
      </c>
      <c r="B3517" t="s">
        <v>855</v>
      </c>
      <c r="C3517" t="s">
        <v>856</v>
      </c>
      <c r="D3517" s="4">
        <v>-800000</v>
      </c>
    </row>
    <row r="3518" spans="1:4" x14ac:dyDescent="0.25">
      <c r="A3518" s="1">
        <v>44865</v>
      </c>
      <c r="B3518" t="s">
        <v>859</v>
      </c>
      <c r="C3518" t="s">
        <v>860</v>
      </c>
      <c r="D3518" s="4">
        <v>-62928.91</v>
      </c>
    </row>
    <row r="3519" spans="1:4" x14ac:dyDescent="0.25">
      <c r="A3519" s="1">
        <v>44865</v>
      </c>
      <c r="B3519" t="s">
        <v>1192</v>
      </c>
      <c r="C3519" t="s">
        <v>1193</v>
      </c>
      <c r="D3519" s="4">
        <v>-199945.12000000002</v>
      </c>
    </row>
    <row r="3520" spans="1:4" x14ac:dyDescent="0.25">
      <c r="A3520" s="1">
        <v>44865</v>
      </c>
      <c r="B3520" t="s">
        <v>865</v>
      </c>
      <c r="C3520" t="s">
        <v>866</v>
      </c>
      <c r="D3520" s="4">
        <v>-86282.830000000016</v>
      </c>
    </row>
    <row r="3521" spans="1:4" x14ac:dyDescent="0.25">
      <c r="A3521" s="1">
        <v>44865</v>
      </c>
      <c r="B3521" t="s">
        <v>871</v>
      </c>
      <c r="C3521" t="s">
        <v>872</v>
      </c>
      <c r="D3521" s="4">
        <v>-83370.91</v>
      </c>
    </row>
    <row r="3522" spans="1:4" x14ac:dyDescent="0.25">
      <c r="A3522" s="1">
        <v>44865</v>
      </c>
      <c r="B3522" t="s">
        <v>873</v>
      </c>
      <c r="C3522" t="s">
        <v>874</v>
      </c>
      <c r="D3522" s="4">
        <v>-187948.01</v>
      </c>
    </row>
    <row r="3523" spans="1:4" x14ac:dyDescent="0.25">
      <c r="A3523" s="1">
        <v>44865</v>
      </c>
      <c r="B3523" t="s">
        <v>875</v>
      </c>
      <c r="C3523" t="s">
        <v>876</v>
      </c>
      <c r="D3523" s="4">
        <v>-95239.54</v>
      </c>
    </row>
    <row r="3524" spans="1:4" x14ac:dyDescent="0.25">
      <c r="A3524" s="1">
        <v>44865</v>
      </c>
      <c r="B3524" t="s">
        <v>877</v>
      </c>
      <c r="C3524" t="s">
        <v>878</v>
      </c>
      <c r="D3524" s="4">
        <v>-917.25</v>
      </c>
    </row>
    <row r="3525" spans="1:4" x14ac:dyDescent="0.25">
      <c r="A3525" s="1">
        <v>44865</v>
      </c>
      <c r="B3525" t="s">
        <v>879</v>
      </c>
      <c r="C3525" t="s">
        <v>880</v>
      </c>
      <c r="D3525" s="4">
        <v>-40340.58</v>
      </c>
    </row>
    <row r="3526" spans="1:4" x14ac:dyDescent="0.25">
      <c r="A3526" s="1">
        <v>44865</v>
      </c>
      <c r="B3526" t="s">
        <v>881</v>
      </c>
      <c r="C3526" t="s">
        <v>882</v>
      </c>
      <c r="D3526" s="4">
        <v>-14767.59</v>
      </c>
    </row>
    <row r="3527" spans="1:4" x14ac:dyDescent="0.25">
      <c r="A3527" s="1">
        <v>44865</v>
      </c>
      <c r="B3527" t="s">
        <v>883</v>
      </c>
      <c r="C3527" t="s">
        <v>884</v>
      </c>
      <c r="D3527" s="4">
        <v>-25739.86</v>
      </c>
    </row>
    <row r="3528" spans="1:4" x14ac:dyDescent="0.25">
      <c r="A3528" s="1">
        <v>44865</v>
      </c>
      <c r="B3528" t="s">
        <v>885</v>
      </c>
      <c r="C3528" t="s">
        <v>886</v>
      </c>
      <c r="D3528" s="4">
        <v>-6081.13</v>
      </c>
    </row>
    <row r="3529" spans="1:4" x14ac:dyDescent="0.25">
      <c r="A3529" s="1">
        <v>44865</v>
      </c>
      <c r="B3529" t="s">
        <v>887</v>
      </c>
      <c r="C3529" t="s">
        <v>888</v>
      </c>
      <c r="D3529" s="4">
        <v>-10000</v>
      </c>
    </row>
    <row r="3530" spans="1:4" x14ac:dyDescent="0.25">
      <c r="A3530" s="1">
        <v>44865</v>
      </c>
      <c r="B3530" t="s">
        <v>889</v>
      </c>
      <c r="C3530" t="s">
        <v>890</v>
      </c>
      <c r="D3530" s="4">
        <v>-30000</v>
      </c>
    </row>
    <row r="3531" spans="1:4" x14ac:dyDescent="0.25">
      <c r="A3531" s="1">
        <v>44865</v>
      </c>
      <c r="B3531" t="s">
        <v>891</v>
      </c>
      <c r="C3531" t="s">
        <v>892</v>
      </c>
      <c r="D3531" s="4">
        <v>-2743</v>
      </c>
    </row>
    <row r="3532" spans="1:4" x14ac:dyDescent="0.25">
      <c r="A3532" s="1">
        <v>44865</v>
      </c>
      <c r="B3532" t="s">
        <v>893</v>
      </c>
      <c r="C3532" t="s">
        <v>894</v>
      </c>
      <c r="D3532" s="4">
        <v>-97540.050000000017</v>
      </c>
    </row>
    <row r="3533" spans="1:4" x14ac:dyDescent="0.25">
      <c r="A3533" s="1">
        <v>44865</v>
      </c>
      <c r="B3533" t="s">
        <v>895</v>
      </c>
      <c r="C3533" t="s">
        <v>896</v>
      </c>
      <c r="D3533" s="4">
        <v>-34985</v>
      </c>
    </row>
    <row r="3534" spans="1:4" x14ac:dyDescent="0.25">
      <c r="A3534" s="1">
        <v>44865</v>
      </c>
      <c r="B3534" t="s">
        <v>897</v>
      </c>
      <c r="C3534" t="s">
        <v>898</v>
      </c>
      <c r="D3534" s="4">
        <v>-2450900</v>
      </c>
    </row>
    <row r="3535" spans="1:4" x14ac:dyDescent="0.25">
      <c r="A3535" s="1">
        <v>44865</v>
      </c>
      <c r="B3535" t="s">
        <v>1195</v>
      </c>
      <c r="C3535" t="s">
        <v>1196</v>
      </c>
      <c r="D3535" s="4">
        <v>-56800.83</v>
      </c>
    </row>
    <row r="3536" spans="1:4" x14ac:dyDescent="0.25">
      <c r="A3536" s="1">
        <v>44865</v>
      </c>
      <c r="B3536" t="s">
        <v>1197</v>
      </c>
      <c r="C3536" t="s">
        <v>1198</v>
      </c>
      <c r="D3536" s="4">
        <v>-27000</v>
      </c>
    </row>
    <row r="3537" spans="1:4" x14ac:dyDescent="0.25">
      <c r="A3537" s="1">
        <v>44865</v>
      </c>
      <c r="B3537" t="s">
        <v>145</v>
      </c>
      <c r="C3537" t="s">
        <v>1199</v>
      </c>
      <c r="D3537" s="4">
        <v>-630595</v>
      </c>
    </row>
    <row r="3538" spans="1:4" x14ac:dyDescent="0.25">
      <c r="A3538" s="1">
        <v>44865</v>
      </c>
      <c r="B3538" t="s">
        <v>1200</v>
      </c>
      <c r="C3538" t="s">
        <v>1201</v>
      </c>
      <c r="D3538" s="4">
        <v>-55640.71</v>
      </c>
    </row>
    <row r="3539" spans="1:4" x14ac:dyDescent="0.25">
      <c r="A3539" s="1">
        <v>44865</v>
      </c>
      <c r="B3539" t="s">
        <v>902</v>
      </c>
      <c r="C3539" t="s">
        <v>903</v>
      </c>
      <c r="D3539" s="4">
        <v>-136143.92000000001</v>
      </c>
    </row>
    <row r="3540" spans="1:4" x14ac:dyDescent="0.25">
      <c r="A3540" s="1">
        <v>44865</v>
      </c>
      <c r="B3540" t="s">
        <v>905</v>
      </c>
      <c r="C3540" t="s">
        <v>906</v>
      </c>
      <c r="D3540" s="4">
        <v>-301271.84000000003</v>
      </c>
    </row>
    <row r="3541" spans="1:4" x14ac:dyDescent="0.25">
      <c r="A3541" s="1">
        <v>44865</v>
      </c>
      <c r="B3541" t="s">
        <v>907</v>
      </c>
      <c r="C3541" t="s">
        <v>908</v>
      </c>
      <c r="D3541" s="4">
        <v>-42085.430000000008</v>
      </c>
    </row>
    <row r="3542" spans="1:4" x14ac:dyDescent="0.25">
      <c r="A3542" s="1">
        <v>44865</v>
      </c>
      <c r="B3542" t="s">
        <v>909</v>
      </c>
      <c r="C3542" t="s">
        <v>910</v>
      </c>
      <c r="D3542" s="4">
        <v>-2737.0299999999943</v>
      </c>
    </row>
    <row r="3543" spans="1:4" x14ac:dyDescent="0.25">
      <c r="A3543" s="1">
        <v>44865</v>
      </c>
      <c r="B3543" t="s">
        <v>913</v>
      </c>
      <c r="C3543" t="s">
        <v>914</v>
      </c>
      <c r="D3543" s="4">
        <v>-115236</v>
      </c>
    </row>
    <row r="3544" spans="1:4" x14ac:dyDescent="0.25">
      <c r="A3544" s="1">
        <v>44865</v>
      </c>
      <c r="B3544" t="s">
        <v>1289</v>
      </c>
      <c r="C3544" t="s">
        <v>1290</v>
      </c>
      <c r="D3544" s="4">
        <v>-5</v>
      </c>
    </row>
    <row r="3545" spans="1:4" x14ac:dyDescent="0.25">
      <c r="A3545" s="1">
        <v>44865</v>
      </c>
      <c r="B3545" t="s">
        <v>921</v>
      </c>
      <c r="C3545" t="s">
        <v>922</v>
      </c>
      <c r="D3545" s="4">
        <v>-42222.090000000033</v>
      </c>
    </row>
    <row r="3546" spans="1:4" x14ac:dyDescent="0.25">
      <c r="A3546" s="1">
        <v>44865</v>
      </c>
      <c r="B3546" t="s">
        <v>110</v>
      </c>
      <c r="C3546" t="s">
        <v>926</v>
      </c>
      <c r="D3546" s="4">
        <v>-201770.86</v>
      </c>
    </row>
    <row r="3547" spans="1:4" x14ac:dyDescent="0.25">
      <c r="A3547" s="1">
        <v>44865</v>
      </c>
      <c r="B3547" t="s">
        <v>112</v>
      </c>
      <c r="C3547" t="s">
        <v>937</v>
      </c>
      <c r="D3547" s="4">
        <v>-657549.3600000001</v>
      </c>
    </row>
    <row r="3548" spans="1:4" x14ac:dyDescent="0.25">
      <c r="A3548" s="1">
        <v>44865</v>
      </c>
      <c r="B3548" t="s">
        <v>115</v>
      </c>
      <c r="C3548" t="s">
        <v>944</v>
      </c>
      <c r="D3548" s="4">
        <v>-215224.61000000002</v>
      </c>
    </row>
    <row r="3549" spans="1:4" x14ac:dyDescent="0.25">
      <c r="A3549" s="1">
        <v>44865</v>
      </c>
      <c r="B3549" t="s">
        <v>117</v>
      </c>
      <c r="C3549" t="s">
        <v>947</v>
      </c>
      <c r="D3549" s="4">
        <v>-82388.430000000008</v>
      </c>
    </row>
    <row r="3550" spans="1:4" x14ac:dyDescent="0.25">
      <c r="A3550" s="1">
        <v>44865</v>
      </c>
      <c r="B3550" t="s">
        <v>119</v>
      </c>
      <c r="C3550" t="s">
        <v>1202</v>
      </c>
      <c r="D3550" s="4">
        <v>-110275.99</v>
      </c>
    </row>
    <row r="3551" spans="1:4" x14ac:dyDescent="0.25">
      <c r="A3551" s="1">
        <v>44865</v>
      </c>
      <c r="B3551" t="s">
        <v>121</v>
      </c>
      <c r="C3551" t="s">
        <v>1203</v>
      </c>
      <c r="D3551" s="4">
        <v>-2193413.54</v>
      </c>
    </row>
    <row r="3552" spans="1:4" x14ac:dyDescent="0.25">
      <c r="A3552" s="1">
        <v>44865</v>
      </c>
      <c r="B3552" t="s">
        <v>965</v>
      </c>
      <c r="C3552" t="s">
        <v>966</v>
      </c>
      <c r="D3552" s="4">
        <v>-45833.210000000137</v>
      </c>
    </row>
    <row r="3553" spans="1:4" x14ac:dyDescent="0.25">
      <c r="A3553" s="1">
        <v>44865</v>
      </c>
      <c r="B3553" t="s">
        <v>123</v>
      </c>
      <c r="C3553" t="s">
        <v>1204</v>
      </c>
      <c r="D3553" s="4">
        <v>-83550</v>
      </c>
    </row>
    <row r="3554" spans="1:4" x14ac:dyDescent="0.25">
      <c r="A3554" s="1">
        <v>44865</v>
      </c>
      <c r="B3554" t="s">
        <v>975</v>
      </c>
      <c r="C3554" t="s">
        <v>976</v>
      </c>
      <c r="D3554" s="4">
        <v>-517803.80000000016</v>
      </c>
    </row>
    <row r="3555" spans="1:4" x14ac:dyDescent="0.25">
      <c r="A3555" s="1">
        <v>44865</v>
      </c>
      <c r="B3555" t="s">
        <v>979</v>
      </c>
      <c r="C3555" t="s">
        <v>980</v>
      </c>
      <c r="D3555" s="4">
        <v>-1275.9200000000128</v>
      </c>
    </row>
    <row r="3556" spans="1:4" x14ac:dyDescent="0.25">
      <c r="A3556" s="1">
        <v>44865</v>
      </c>
      <c r="B3556" t="s">
        <v>983</v>
      </c>
      <c r="C3556" t="s">
        <v>984</v>
      </c>
      <c r="D3556" s="4">
        <v>-3180.4999999999991</v>
      </c>
    </row>
    <row r="3557" spans="1:4" x14ac:dyDescent="0.25">
      <c r="A3557" s="1">
        <v>44865</v>
      </c>
      <c r="B3557" t="s">
        <v>995</v>
      </c>
      <c r="C3557" t="s">
        <v>996</v>
      </c>
      <c r="D3557" s="4">
        <v>-167761.95999999993</v>
      </c>
    </row>
    <row r="3558" spans="1:4" x14ac:dyDescent="0.25">
      <c r="A3558" s="1">
        <v>44865</v>
      </c>
      <c r="B3558" t="s">
        <v>1003</v>
      </c>
      <c r="C3558" t="s">
        <v>1004</v>
      </c>
      <c r="D3558" s="4">
        <v>-131130.89000000004</v>
      </c>
    </row>
    <row r="3559" spans="1:4" x14ac:dyDescent="0.25">
      <c r="A3559" s="1">
        <v>44865</v>
      </c>
      <c r="B3559" t="s">
        <v>1291</v>
      </c>
      <c r="C3559" t="s">
        <v>1292</v>
      </c>
      <c r="D3559" s="4">
        <v>-130552.49</v>
      </c>
    </row>
    <row r="3560" spans="1:4" x14ac:dyDescent="0.25">
      <c r="A3560" s="1">
        <v>44865</v>
      </c>
      <c r="B3560" t="s">
        <v>1256</v>
      </c>
      <c r="C3560" t="s">
        <v>1257</v>
      </c>
      <c r="D3560" s="4">
        <v>-350</v>
      </c>
    </row>
    <row r="3561" spans="1:4" x14ac:dyDescent="0.25">
      <c r="A3561" s="1">
        <v>44865</v>
      </c>
      <c r="B3561" t="s">
        <v>1015</v>
      </c>
      <c r="C3561" t="s">
        <v>1016</v>
      </c>
      <c r="D3561" s="4">
        <v>-5803.1000000000022</v>
      </c>
    </row>
    <row r="3562" spans="1:4" x14ac:dyDescent="0.25">
      <c r="A3562" s="1">
        <v>44865</v>
      </c>
      <c r="B3562" t="s">
        <v>1019</v>
      </c>
      <c r="C3562" t="s">
        <v>1020</v>
      </c>
      <c r="D3562" s="4">
        <v>-375.76000000009162</v>
      </c>
    </row>
    <row r="3563" spans="1:4" x14ac:dyDescent="0.25">
      <c r="A3563" s="1">
        <v>44865</v>
      </c>
      <c r="B3563" t="s">
        <v>1023</v>
      </c>
      <c r="C3563" t="s">
        <v>1024</v>
      </c>
      <c r="D3563" s="4">
        <v>-2427.0200000000013</v>
      </c>
    </row>
    <row r="3564" spans="1:4" x14ac:dyDescent="0.25">
      <c r="A3564" s="1">
        <v>44865</v>
      </c>
      <c r="B3564" t="s">
        <v>1207</v>
      </c>
      <c r="C3564" t="s">
        <v>1208</v>
      </c>
      <c r="D3564" s="4">
        <v>-14.000000000014552</v>
      </c>
    </row>
    <row r="3565" spans="1:4" x14ac:dyDescent="0.25">
      <c r="A3565" s="1">
        <v>44865</v>
      </c>
      <c r="B3565" t="s">
        <v>1033</v>
      </c>
      <c r="C3565" t="s">
        <v>1034</v>
      </c>
      <c r="D3565" s="4">
        <v>-68539.759999999995</v>
      </c>
    </row>
    <row r="3566" spans="1:4" x14ac:dyDescent="0.25">
      <c r="A3566" s="1">
        <v>44865</v>
      </c>
      <c r="B3566" t="s">
        <v>1037</v>
      </c>
      <c r="C3566" t="s">
        <v>1038</v>
      </c>
      <c r="D3566" s="4">
        <v>-67315.710000000006</v>
      </c>
    </row>
    <row r="3567" spans="1:4" x14ac:dyDescent="0.25">
      <c r="A3567" s="1">
        <v>44865</v>
      </c>
      <c r="B3567" t="s">
        <v>1209</v>
      </c>
      <c r="C3567" t="s">
        <v>1210</v>
      </c>
      <c r="D3567" s="4">
        <v>-56472.52</v>
      </c>
    </row>
    <row r="3568" spans="1:4" x14ac:dyDescent="0.25">
      <c r="A3568" s="1">
        <v>44865</v>
      </c>
      <c r="B3568" t="s">
        <v>1230</v>
      </c>
      <c r="C3568" t="s">
        <v>1231</v>
      </c>
      <c r="D3568" s="4">
        <v>-18240.15999999972</v>
      </c>
    </row>
    <row r="3569" spans="1:4" x14ac:dyDescent="0.25">
      <c r="A3569" s="1">
        <v>44865</v>
      </c>
      <c r="B3569" t="s">
        <v>1050</v>
      </c>
      <c r="C3569" t="s">
        <v>1051</v>
      </c>
      <c r="D3569" s="4">
        <v>-41280.789999999972</v>
      </c>
    </row>
    <row r="3570" spans="1:4" x14ac:dyDescent="0.25">
      <c r="A3570" s="1">
        <v>44865</v>
      </c>
      <c r="B3570" t="s">
        <v>1054</v>
      </c>
      <c r="C3570" t="s">
        <v>1055</v>
      </c>
      <c r="D3570" s="4">
        <v>-5656.4500000000007</v>
      </c>
    </row>
    <row r="3571" spans="1:4" x14ac:dyDescent="0.25">
      <c r="A3571" s="1">
        <v>44865</v>
      </c>
      <c r="B3571" t="s">
        <v>1211</v>
      </c>
      <c r="C3571" t="s">
        <v>1212</v>
      </c>
      <c r="D3571" s="4">
        <v>-267.07</v>
      </c>
    </row>
    <row r="3572" spans="1:4" x14ac:dyDescent="0.25">
      <c r="A3572" s="1">
        <v>44865</v>
      </c>
      <c r="B3572" t="s">
        <v>1060</v>
      </c>
      <c r="C3572" t="s">
        <v>1061</v>
      </c>
      <c r="D3572" s="4">
        <v>-4062.0900000000111</v>
      </c>
    </row>
    <row r="3573" spans="1:4" x14ac:dyDescent="0.25">
      <c r="A3573" s="1">
        <v>44865</v>
      </c>
      <c r="B3573" t="s">
        <v>1064</v>
      </c>
      <c r="C3573" t="s">
        <v>1065</v>
      </c>
      <c r="D3573" s="4">
        <v>-2.2799999999999727</v>
      </c>
    </row>
    <row r="3574" spans="1:4" x14ac:dyDescent="0.25">
      <c r="A3574" s="1">
        <v>44865</v>
      </c>
      <c r="B3574" t="s">
        <v>1072</v>
      </c>
      <c r="C3574" t="s">
        <v>1073</v>
      </c>
      <c r="D3574" s="4">
        <v>-33313.929999999993</v>
      </c>
    </row>
    <row r="3575" spans="1:4" x14ac:dyDescent="0.25">
      <c r="A3575" s="1">
        <v>44865</v>
      </c>
      <c r="B3575" t="s">
        <v>1076</v>
      </c>
      <c r="C3575" t="s">
        <v>1077</v>
      </c>
      <c r="D3575" s="4">
        <v>-5230.2699999999995</v>
      </c>
    </row>
    <row r="3576" spans="1:4" x14ac:dyDescent="0.25">
      <c r="A3576" s="1">
        <v>44865</v>
      </c>
      <c r="B3576" t="s">
        <v>1234</v>
      </c>
      <c r="C3576" t="s">
        <v>1235</v>
      </c>
      <c r="D3576" s="4">
        <v>-3.4000000000000909</v>
      </c>
    </row>
    <row r="3577" spans="1:4" x14ac:dyDescent="0.25">
      <c r="A3577" s="1">
        <v>44865</v>
      </c>
      <c r="B3577" t="s">
        <v>1215</v>
      </c>
      <c r="C3577" t="s">
        <v>1216</v>
      </c>
      <c r="D3577" s="4">
        <v>-6.24</v>
      </c>
    </row>
    <row r="3578" spans="1:4" x14ac:dyDescent="0.25">
      <c r="A3578" s="1">
        <v>44865</v>
      </c>
      <c r="B3578" t="s">
        <v>1217</v>
      </c>
      <c r="C3578" t="s">
        <v>1218</v>
      </c>
      <c r="D3578" s="4">
        <v>-336.31</v>
      </c>
    </row>
    <row r="3579" spans="1:4" x14ac:dyDescent="0.25">
      <c r="A3579" s="1">
        <v>44865</v>
      </c>
      <c r="B3579" t="s">
        <v>1087</v>
      </c>
      <c r="C3579" t="s">
        <v>1088</v>
      </c>
      <c r="D3579" s="4">
        <v>-401.83</v>
      </c>
    </row>
    <row r="3580" spans="1:4" x14ac:dyDescent="0.25">
      <c r="A3580" s="1">
        <v>44865</v>
      </c>
      <c r="B3580" t="s">
        <v>1091</v>
      </c>
      <c r="C3580" t="s">
        <v>1092</v>
      </c>
      <c r="D3580" s="4">
        <v>-2245.58</v>
      </c>
    </row>
    <row r="3581" spans="1:4" x14ac:dyDescent="0.25">
      <c r="A3581" s="1">
        <v>44865</v>
      </c>
      <c r="B3581" t="s">
        <v>1095</v>
      </c>
      <c r="C3581" t="s">
        <v>1096</v>
      </c>
      <c r="D3581" s="4">
        <v>-430.11</v>
      </c>
    </row>
    <row r="3582" spans="1:4" x14ac:dyDescent="0.25">
      <c r="A3582" s="1">
        <v>44865</v>
      </c>
      <c r="B3582" t="s">
        <v>1099</v>
      </c>
      <c r="C3582" t="s">
        <v>1100</v>
      </c>
      <c r="D3582" s="4">
        <v>-334.0100000000001</v>
      </c>
    </row>
    <row r="3583" spans="1:4" x14ac:dyDescent="0.25">
      <c r="A3583" s="1">
        <v>44865</v>
      </c>
      <c r="B3583" t="s">
        <v>1103</v>
      </c>
      <c r="C3583" t="s">
        <v>1104</v>
      </c>
      <c r="D3583" s="4">
        <v>-1415.6099999999994</v>
      </c>
    </row>
    <row r="3584" spans="1:4" x14ac:dyDescent="0.25">
      <c r="A3584" s="1">
        <v>44865</v>
      </c>
      <c r="B3584" t="s">
        <v>1107</v>
      </c>
      <c r="C3584" t="s">
        <v>1108</v>
      </c>
      <c r="D3584" s="4">
        <v>-377.03000000000014</v>
      </c>
    </row>
    <row r="3585" spans="1:4" x14ac:dyDescent="0.25">
      <c r="A3585" s="1">
        <v>44865</v>
      </c>
      <c r="B3585" t="s">
        <v>1109</v>
      </c>
      <c r="C3585" t="s">
        <v>1110</v>
      </c>
      <c r="D3585" s="4">
        <v>-644.16</v>
      </c>
    </row>
    <row r="3586" spans="1:4" x14ac:dyDescent="0.25">
      <c r="A3586" s="1">
        <v>44865</v>
      </c>
      <c r="B3586" t="s">
        <v>1115</v>
      </c>
      <c r="C3586" t="s">
        <v>1116</v>
      </c>
      <c r="D3586" s="4">
        <v>-275.16000000001929</v>
      </c>
    </row>
    <row r="3587" spans="1:4" x14ac:dyDescent="0.25">
      <c r="A3587" s="1">
        <v>44865</v>
      </c>
      <c r="B3587" t="s">
        <v>1219</v>
      </c>
      <c r="C3587" t="s">
        <v>1220</v>
      </c>
      <c r="D3587" s="4">
        <v>-2426.2299999999996</v>
      </c>
    </row>
    <row r="3588" spans="1:4" x14ac:dyDescent="0.25">
      <c r="A3588" s="1">
        <v>44865</v>
      </c>
      <c r="B3588" t="s">
        <v>1117</v>
      </c>
      <c r="C3588" t="s">
        <v>1118</v>
      </c>
      <c r="D3588" s="4">
        <v>-312.06999999999971</v>
      </c>
    </row>
    <row r="3589" spans="1:4" x14ac:dyDescent="0.25">
      <c r="A3589" s="1">
        <v>44865</v>
      </c>
      <c r="B3589" t="s">
        <v>1119</v>
      </c>
      <c r="C3589" t="s">
        <v>1120</v>
      </c>
      <c r="D3589" s="4">
        <v>-50183.530000000006</v>
      </c>
    </row>
    <row r="3590" spans="1:4" x14ac:dyDescent="0.25">
      <c r="A3590" s="1">
        <v>44865</v>
      </c>
      <c r="B3590" t="s">
        <v>1124</v>
      </c>
      <c r="C3590" t="s">
        <v>1125</v>
      </c>
      <c r="D3590" s="4">
        <v>-226630</v>
      </c>
    </row>
    <row r="3591" spans="1:4" x14ac:dyDescent="0.25">
      <c r="A3591" s="1">
        <v>44895</v>
      </c>
      <c r="B3591" t="s">
        <v>1500</v>
      </c>
      <c r="C3591" t="s">
        <v>1501</v>
      </c>
      <c r="D3591" s="4">
        <v>1152729.78</v>
      </c>
    </row>
    <row r="3592" spans="1:4" x14ac:dyDescent="0.25">
      <c r="A3592" s="1">
        <v>44895</v>
      </c>
      <c r="B3592" t="s">
        <v>1084</v>
      </c>
      <c r="C3592" t="s">
        <v>1085</v>
      </c>
      <c r="D3592" s="4">
        <v>-226491.22999999998</v>
      </c>
    </row>
    <row r="3593" spans="1:4" x14ac:dyDescent="0.25">
      <c r="A3593" s="1">
        <v>44895</v>
      </c>
      <c r="B3593" t="s">
        <v>1089</v>
      </c>
      <c r="C3593" t="s">
        <v>1090</v>
      </c>
      <c r="D3593" s="4">
        <v>-4642</v>
      </c>
    </row>
    <row r="3594" spans="1:4" x14ac:dyDescent="0.25">
      <c r="A3594" s="1">
        <v>44895</v>
      </c>
      <c r="B3594" t="s">
        <v>1300</v>
      </c>
      <c r="C3594" t="s">
        <v>1301</v>
      </c>
      <c r="D3594" s="4">
        <v>-19471.2</v>
      </c>
    </row>
    <row r="3595" spans="1:4" x14ac:dyDescent="0.25">
      <c r="A3595" s="1">
        <v>44895</v>
      </c>
      <c r="B3595" t="s">
        <v>1283</v>
      </c>
      <c r="C3595" t="s">
        <v>1284</v>
      </c>
      <c r="D3595" s="4">
        <v>-3476.24</v>
      </c>
    </row>
    <row r="3596" spans="1:4" x14ac:dyDescent="0.25">
      <c r="A3596" s="1">
        <v>44895</v>
      </c>
      <c r="B3596" t="s">
        <v>1271</v>
      </c>
      <c r="C3596" t="s">
        <v>1272</v>
      </c>
      <c r="D3596" s="4">
        <v>-29128.61</v>
      </c>
    </row>
    <row r="3597" spans="1:4" x14ac:dyDescent="0.25">
      <c r="A3597" s="1">
        <v>44895</v>
      </c>
      <c r="B3597" t="s">
        <v>565</v>
      </c>
      <c r="C3597" t="s">
        <v>566</v>
      </c>
      <c r="D3597" s="4">
        <v>591465.07999999996</v>
      </c>
    </row>
    <row r="3598" spans="1:4" x14ac:dyDescent="0.25">
      <c r="A3598" s="1">
        <v>44895</v>
      </c>
      <c r="B3598" t="s">
        <v>568</v>
      </c>
      <c r="C3598" t="s">
        <v>569</v>
      </c>
      <c r="D3598" s="4">
        <v>111565.66</v>
      </c>
    </row>
    <row r="3599" spans="1:4" x14ac:dyDescent="0.25">
      <c r="A3599" s="1">
        <v>44895</v>
      </c>
      <c r="B3599" t="s">
        <v>574</v>
      </c>
      <c r="C3599" t="s">
        <v>575</v>
      </c>
      <c r="D3599" s="4">
        <v>70556.409999999989</v>
      </c>
    </row>
    <row r="3600" spans="1:4" x14ac:dyDescent="0.25">
      <c r="A3600" s="1">
        <v>44895</v>
      </c>
      <c r="B3600" t="s">
        <v>578</v>
      </c>
      <c r="C3600" t="s">
        <v>579</v>
      </c>
      <c r="D3600" s="4">
        <v>4538.3100000000004</v>
      </c>
    </row>
    <row r="3601" spans="1:4" x14ac:dyDescent="0.25">
      <c r="A3601" s="1">
        <v>44895</v>
      </c>
      <c r="B3601" t="s">
        <v>582</v>
      </c>
      <c r="C3601" t="s">
        <v>583</v>
      </c>
      <c r="D3601" s="4">
        <v>40691.850000000006</v>
      </c>
    </row>
    <row r="3602" spans="1:4" x14ac:dyDescent="0.25">
      <c r="A3602" s="1">
        <v>44895</v>
      </c>
      <c r="B3602" t="s">
        <v>586</v>
      </c>
      <c r="C3602" t="s">
        <v>587</v>
      </c>
      <c r="D3602" s="4">
        <v>6515.920000000001</v>
      </c>
    </row>
    <row r="3603" spans="1:4" x14ac:dyDescent="0.25">
      <c r="A3603" s="1">
        <v>44895</v>
      </c>
      <c r="B3603" t="s">
        <v>590</v>
      </c>
      <c r="C3603" t="s">
        <v>591</v>
      </c>
      <c r="D3603" s="4">
        <v>9495.2100000000009</v>
      </c>
    </row>
    <row r="3604" spans="1:4" x14ac:dyDescent="0.25">
      <c r="A3604" s="1">
        <v>44895</v>
      </c>
      <c r="B3604" t="s">
        <v>595</v>
      </c>
      <c r="C3604" t="s">
        <v>596</v>
      </c>
      <c r="D3604" s="4">
        <v>4175.6499999999996</v>
      </c>
    </row>
    <row r="3605" spans="1:4" x14ac:dyDescent="0.25">
      <c r="A3605" s="1">
        <v>44895</v>
      </c>
      <c r="B3605" t="s">
        <v>603</v>
      </c>
      <c r="C3605" t="s">
        <v>604</v>
      </c>
      <c r="D3605" s="4">
        <v>17647.189999999999</v>
      </c>
    </row>
    <row r="3606" spans="1:4" x14ac:dyDescent="0.25">
      <c r="A3606" s="1">
        <v>44895</v>
      </c>
      <c r="B3606" t="s">
        <v>1128</v>
      </c>
      <c r="C3606" t="s">
        <v>1129</v>
      </c>
      <c r="D3606" s="4">
        <v>88491</v>
      </c>
    </row>
    <row r="3607" spans="1:4" x14ac:dyDescent="0.25">
      <c r="A3607" s="1">
        <v>44895</v>
      </c>
      <c r="B3607" t="s">
        <v>1130</v>
      </c>
      <c r="C3607" t="s">
        <v>1131</v>
      </c>
      <c r="D3607" s="4">
        <v>216994.54000000004</v>
      </c>
    </row>
    <row r="3608" spans="1:4" x14ac:dyDescent="0.25">
      <c r="A3608" s="1">
        <v>44895</v>
      </c>
      <c r="B3608" t="s">
        <v>627</v>
      </c>
      <c r="C3608" t="s">
        <v>628</v>
      </c>
      <c r="D3608" s="4">
        <v>236008.44999999998</v>
      </c>
    </row>
    <row r="3609" spans="1:4" x14ac:dyDescent="0.25">
      <c r="A3609" s="1">
        <v>44895</v>
      </c>
      <c r="B3609" t="s">
        <v>631</v>
      </c>
      <c r="C3609" t="s">
        <v>632</v>
      </c>
      <c r="D3609" s="4">
        <v>4187.46</v>
      </c>
    </row>
    <row r="3610" spans="1:4" x14ac:dyDescent="0.25">
      <c r="A3610" s="1">
        <v>44895</v>
      </c>
      <c r="B3610" t="s">
        <v>633</v>
      </c>
      <c r="C3610" t="s">
        <v>634</v>
      </c>
      <c r="D3610" s="4">
        <v>74503.25</v>
      </c>
    </row>
    <row r="3611" spans="1:4" x14ac:dyDescent="0.25">
      <c r="A3611" s="1">
        <v>44895</v>
      </c>
      <c r="B3611" t="s">
        <v>640</v>
      </c>
      <c r="C3611" t="s">
        <v>641</v>
      </c>
      <c r="D3611" s="4">
        <v>273.07</v>
      </c>
    </row>
    <row r="3612" spans="1:4" x14ac:dyDescent="0.25">
      <c r="A3612" s="1">
        <v>44895</v>
      </c>
      <c r="B3612" t="s">
        <v>644</v>
      </c>
      <c r="C3612" t="s">
        <v>645</v>
      </c>
      <c r="D3612" s="4">
        <v>73656.599999999991</v>
      </c>
    </row>
    <row r="3613" spans="1:4" x14ac:dyDescent="0.25">
      <c r="A3613" s="1">
        <v>44895</v>
      </c>
      <c r="B3613" t="s">
        <v>646</v>
      </c>
      <c r="C3613" t="s">
        <v>647</v>
      </c>
      <c r="D3613" s="4">
        <v>389862.29000000004</v>
      </c>
    </row>
    <row r="3614" spans="1:4" x14ac:dyDescent="0.25">
      <c r="A3614" s="1">
        <v>44895</v>
      </c>
      <c r="B3614" t="s">
        <v>1294</v>
      </c>
      <c r="C3614" t="s">
        <v>1295</v>
      </c>
      <c r="D3614" s="4">
        <v>39414.1</v>
      </c>
    </row>
    <row r="3615" spans="1:4" x14ac:dyDescent="0.25">
      <c r="A3615" s="1">
        <v>44895</v>
      </c>
      <c r="B3615" t="s">
        <v>650</v>
      </c>
      <c r="C3615" t="s">
        <v>651</v>
      </c>
      <c r="D3615" s="4">
        <v>73563.77</v>
      </c>
    </row>
    <row r="3616" spans="1:4" x14ac:dyDescent="0.25">
      <c r="A3616" s="1">
        <v>44895</v>
      </c>
      <c r="B3616" t="s">
        <v>652</v>
      </c>
      <c r="C3616" t="s">
        <v>653</v>
      </c>
      <c r="D3616" s="4">
        <v>8726.42</v>
      </c>
    </row>
    <row r="3617" spans="1:4" x14ac:dyDescent="0.25">
      <c r="A3617" s="1">
        <v>44895</v>
      </c>
      <c r="B3617" t="s">
        <v>656</v>
      </c>
      <c r="C3617" t="s">
        <v>657</v>
      </c>
      <c r="D3617" s="4">
        <v>2445.29</v>
      </c>
    </row>
    <row r="3618" spans="1:4" x14ac:dyDescent="0.25">
      <c r="A3618" s="1">
        <v>44895</v>
      </c>
      <c r="B3618" t="s">
        <v>663</v>
      </c>
      <c r="C3618" t="s">
        <v>664</v>
      </c>
      <c r="D3618" s="4">
        <v>6297.3799999999992</v>
      </c>
    </row>
    <row r="3619" spans="1:4" x14ac:dyDescent="0.25">
      <c r="A3619" s="1">
        <v>44895</v>
      </c>
      <c r="B3619" t="s">
        <v>668</v>
      </c>
      <c r="C3619" t="s">
        <v>669</v>
      </c>
      <c r="D3619" s="4">
        <v>5691.7800000000007</v>
      </c>
    </row>
    <row r="3620" spans="1:4" x14ac:dyDescent="0.25">
      <c r="A3620" s="1">
        <v>44895</v>
      </c>
      <c r="B3620" t="s">
        <v>672</v>
      </c>
      <c r="C3620" t="s">
        <v>673</v>
      </c>
      <c r="D3620" s="4">
        <v>7914.79</v>
      </c>
    </row>
    <row r="3621" spans="1:4" x14ac:dyDescent="0.25">
      <c r="A3621" s="1">
        <v>44895</v>
      </c>
      <c r="B3621" t="s">
        <v>676</v>
      </c>
      <c r="C3621" t="s">
        <v>677</v>
      </c>
      <c r="D3621" s="4">
        <v>69304</v>
      </c>
    </row>
    <row r="3622" spans="1:4" x14ac:dyDescent="0.25">
      <c r="A3622" s="1">
        <v>44895</v>
      </c>
      <c r="B3622" t="s">
        <v>680</v>
      </c>
      <c r="C3622" t="s">
        <v>681</v>
      </c>
      <c r="D3622" s="4">
        <v>29428.400000000001</v>
      </c>
    </row>
    <row r="3623" spans="1:4" x14ac:dyDescent="0.25">
      <c r="A3623" s="1">
        <v>44895</v>
      </c>
      <c r="B3623" t="s">
        <v>685</v>
      </c>
      <c r="C3623" t="s">
        <v>686</v>
      </c>
      <c r="D3623" s="4">
        <v>11888.8</v>
      </c>
    </row>
    <row r="3624" spans="1:4" x14ac:dyDescent="0.25">
      <c r="A3624" s="1">
        <v>44895</v>
      </c>
      <c r="B3624" t="s">
        <v>690</v>
      </c>
      <c r="C3624" t="s">
        <v>691</v>
      </c>
      <c r="D3624" s="4">
        <v>55606.74</v>
      </c>
    </row>
    <row r="3625" spans="1:4" x14ac:dyDescent="0.25">
      <c r="A3625" s="1">
        <v>44895</v>
      </c>
      <c r="B3625" t="s">
        <v>692</v>
      </c>
      <c r="C3625" t="s">
        <v>693</v>
      </c>
      <c r="D3625" s="4">
        <v>2732</v>
      </c>
    </row>
    <row r="3626" spans="1:4" x14ac:dyDescent="0.25">
      <c r="A3626" s="1">
        <v>44895</v>
      </c>
      <c r="B3626" t="s">
        <v>696</v>
      </c>
      <c r="C3626" t="s">
        <v>697</v>
      </c>
      <c r="D3626" s="4">
        <v>250</v>
      </c>
    </row>
    <row r="3627" spans="1:4" x14ac:dyDescent="0.25">
      <c r="A3627" s="1">
        <v>44895</v>
      </c>
      <c r="B3627" t="s">
        <v>698</v>
      </c>
      <c r="C3627" t="s">
        <v>699</v>
      </c>
      <c r="D3627" s="4">
        <v>16214</v>
      </c>
    </row>
    <row r="3628" spans="1:4" x14ac:dyDescent="0.25">
      <c r="A3628" s="1">
        <v>44895</v>
      </c>
      <c r="B3628" t="s">
        <v>1132</v>
      </c>
      <c r="C3628" t="s">
        <v>1133</v>
      </c>
      <c r="D3628" s="4">
        <v>35700</v>
      </c>
    </row>
    <row r="3629" spans="1:4" x14ac:dyDescent="0.25">
      <c r="A3629" s="1">
        <v>44895</v>
      </c>
      <c r="B3629" t="s">
        <v>1134</v>
      </c>
      <c r="C3629" t="s">
        <v>1135</v>
      </c>
      <c r="D3629" s="4">
        <v>61966.450000000004</v>
      </c>
    </row>
    <row r="3630" spans="1:4" x14ac:dyDescent="0.25">
      <c r="A3630" s="1">
        <v>44895</v>
      </c>
      <c r="B3630" t="s">
        <v>1136</v>
      </c>
      <c r="C3630" t="s">
        <v>1137</v>
      </c>
      <c r="D3630" s="4">
        <v>59512.170000000006</v>
      </c>
    </row>
    <row r="3631" spans="1:4" x14ac:dyDescent="0.25">
      <c r="A3631" s="1">
        <v>44895</v>
      </c>
      <c r="B3631" t="s">
        <v>1140</v>
      </c>
      <c r="C3631" t="s">
        <v>1141</v>
      </c>
      <c r="D3631" s="4">
        <v>3500</v>
      </c>
    </row>
    <row r="3632" spans="1:4" x14ac:dyDescent="0.25">
      <c r="A3632" s="1">
        <v>44895</v>
      </c>
      <c r="B3632" t="s">
        <v>1221</v>
      </c>
      <c r="C3632" t="s">
        <v>1222</v>
      </c>
      <c r="D3632" s="4">
        <v>32950.019999999997</v>
      </c>
    </row>
    <row r="3633" spans="1:4" x14ac:dyDescent="0.25">
      <c r="A3633" s="1">
        <v>44895</v>
      </c>
      <c r="B3633" t="s">
        <v>1258</v>
      </c>
      <c r="C3633" t="s">
        <v>1259</v>
      </c>
      <c r="D3633" s="4">
        <v>5724.45</v>
      </c>
    </row>
    <row r="3634" spans="1:4" x14ac:dyDescent="0.25">
      <c r="A3634" s="1">
        <v>44895</v>
      </c>
      <c r="B3634" t="s">
        <v>1146</v>
      </c>
      <c r="C3634" t="s">
        <v>1147</v>
      </c>
      <c r="D3634" s="4">
        <v>29350</v>
      </c>
    </row>
    <row r="3635" spans="1:4" x14ac:dyDescent="0.25">
      <c r="A3635" s="1">
        <v>44895</v>
      </c>
      <c r="B3635" t="s">
        <v>1273</v>
      </c>
      <c r="C3635" t="s">
        <v>1274</v>
      </c>
      <c r="D3635" s="4">
        <v>8320</v>
      </c>
    </row>
    <row r="3636" spans="1:4" x14ac:dyDescent="0.25">
      <c r="A3636" s="1">
        <v>44895</v>
      </c>
      <c r="B3636" t="s">
        <v>1260</v>
      </c>
      <c r="C3636" t="s">
        <v>1261</v>
      </c>
      <c r="D3636" s="4">
        <v>2200</v>
      </c>
    </row>
    <row r="3637" spans="1:4" x14ac:dyDescent="0.25">
      <c r="A3637" s="1">
        <v>44895</v>
      </c>
      <c r="B3637" t="s">
        <v>704</v>
      </c>
      <c r="C3637" t="s">
        <v>705</v>
      </c>
      <c r="D3637" s="4">
        <v>30918.65</v>
      </c>
    </row>
    <row r="3638" spans="1:4" x14ac:dyDescent="0.25">
      <c r="A3638" s="1">
        <v>44895</v>
      </c>
      <c r="B3638" t="s">
        <v>708</v>
      </c>
      <c r="C3638" t="s">
        <v>709</v>
      </c>
      <c r="D3638" s="4">
        <v>3282.1000000000004</v>
      </c>
    </row>
    <row r="3639" spans="1:4" x14ac:dyDescent="0.25">
      <c r="A3639" s="1">
        <v>44895</v>
      </c>
      <c r="B3639" t="s">
        <v>712</v>
      </c>
      <c r="C3639" t="s">
        <v>713</v>
      </c>
      <c r="D3639" s="4">
        <v>916.69</v>
      </c>
    </row>
    <row r="3640" spans="1:4" x14ac:dyDescent="0.25">
      <c r="A3640" s="1">
        <v>44895</v>
      </c>
      <c r="B3640" t="s">
        <v>717</v>
      </c>
      <c r="C3640" t="s">
        <v>718</v>
      </c>
      <c r="D3640" s="4">
        <v>209.37</v>
      </c>
    </row>
    <row r="3641" spans="1:4" x14ac:dyDescent="0.25">
      <c r="A3641" s="1">
        <v>44895</v>
      </c>
      <c r="B3641" t="s">
        <v>719</v>
      </c>
      <c r="C3641" t="s">
        <v>720</v>
      </c>
      <c r="D3641" s="4">
        <v>4833.6899999999996</v>
      </c>
    </row>
    <row r="3642" spans="1:4" x14ac:dyDescent="0.25">
      <c r="A3642" s="1">
        <v>44895</v>
      </c>
      <c r="B3642" t="s">
        <v>721</v>
      </c>
      <c r="C3642" t="s">
        <v>722</v>
      </c>
      <c r="D3642" s="4">
        <v>21823</v>
      </c>
    </row>
    <row r="3643" spans="1:4" x14ac:dyDescent="0.25">
      <c r="A3643" s="1">
        <v>44895</v>
      </c>
      <c r="B3643" t="s">
        <v>726</v>
      </c>
      <c r="C3643" t="s">
        <v>727</v>
      </c>
      <c r="D3643" s="4">
        <v>7742.7700000000013</v>
      </c>
    </row>
    <row r="3644" spans="1:4" x14ac:dyDescent="0.25">
      <c r="A3644" s="1">
        <v>44895</v>
      </c>
      <c r="B3644" t="s">
        <v>730</v>
      </c>
      <c r="C3644" t="s">
        <v>731</v>
      </c>
      <c r="D3644" s="4">
        <v>419.4</v>
      </c>
    </row>
    <row r="3645" spans="1:4" x14ac:dyDescent="0.25">
      <c r="A3645" s="1">
        <v>44895</v>
      </c>
      <c r="B3645" t="s">
        <v>734</v>
      </c>
      <c r="C3645" t="s">
        <v>735</v>
      </c>
      <c r="D3645" s="4">
        <v>1729.9399999999998</v>
      </c>
    </row>
    <row r="3646" spans="1:4" x14ac:dyDescent="0.25">
      <c r="A3646" s="1">
        <v>44895</v>
      </c>
      <c r="B3646" t="s">
        <v>738</v>
      </c>
      <c r="C3646" t="s">
        <v>739</v>
      </c>
      <c r="D3646" s="4">
        <v>24289.4</v>
      </c>
    </row>
    <row r="3647" spans="1:4" x14ac:dyDescent="0.25">
      <c r="A3647" s="1">
        <v>44895</v>
      </c>
      <c r="B3647" t="s">
        <v>742</v>
      </c>
      <c r="C3647" t="s">
        <v>743</v>
      </c>
      <c r="D3647" s="4">
        <v>4395.63</v>
      </c>
    </row>
    <row r="3648" spans="1:4" x14ac:dyDescent="0.25">
      <c r="A3648" s="1">
        <v>44895</v>
      </c>
      <c r="B3648" t="s">
        <v>747</v>
      </c>
      <c r="C3648" t="s">
        <v>748</v>
      </c>
      <c r="D3648" s="4">
        <v>41472.5</v>
      </c>
    </row>
    <row r="3649" spans="1:4" x14ac:dyDescent="0.25">
      <c r="A3649" s="1">
        <v>44895</v>
      </c>
      <c r="B3649" t="s">
        <v>751</v>
      </c>
      <c r="C3649" t="s">
        <v>752</v>
      </c>
      <c r="D3649" s="4">
        <v>10266.86</v>
      </c>
    </row>
    <row r="3650" spans="1:4" x14ac:dyDescent="0.25">
      <c r="A3650" s="1">
        <v>44895</v>
      </c>
      <c r="B3650" t="s">
        <v>755</v>
      </c>
      <c r="C3650" t="s">
        <v>756</v>
      </c>
      <c r="D3650" s="4">
        <v>311.60000000000002</v>
      </c>
    </row>
    <row r="3651" spans="1:4" x14ac:dyDescent="0.25">
      <c r="A3651" s="1">
        <v>44895</v>
      </c>
      <c r="B3651" t="s">
        <v>763</v>
      </c>
      <c r="C3651" t="s">
        <v>764</v>
      </c>
      <c r="D3651" s="4">
        <v>4188.7700000000004</v>
      </c>
    </row>
    <row r="3652" spans="1:4" x14ac:dyDescent="0.25">
      <c r="A3652" s="1">
        <v>44895</v>
      </c>
      <c r="B3652" t="s">
        <v>767</v>
      </c>
      <c r="C3652" t="s">
        <v>768</v>
      </c>
      <c r="D3652" s="4">
        <v>5821.920000000001</v>
      </c>
    </row>
    <row r="3653" spans="1:4" x14ac:dyDescent="0.25">
      <c r="A3653" s="1">
        <v>44895</v>
      </c>
      <c r="B3653" t="s">
        <v>769</v>
      </c>
      <c r="C3653" t="s">
        <v>770</v>
      </c>
      <c r="D3653" s="4">
        <v>19444.789999999997</v>
      </c>
    </row>
    <row r="3654" spans="1:4" x14ac:dyDescent="0.25">
      <c r="A3654" s="1">
        <v>44895</v>
      </c>
      <c r="B3654" t="s">
        <v>773</v>
      </c>
      <c r="C3654" t="s">
        <v>774</v>
      </c>
      <c r="D3654" s="4">
        <v>8048</v>
      </c>
    </row>
    <row r="3655" spans="1:4" x14ac:dyDescent="0.25">
      <c r="A3655" s="1">
        <v>44895</v>
      </c>
      <c r="B3655" t="s">
        <v>775</v>
      </c>
      <c r="C3655" t="s">
        <v>776</v>
      </c>
      <c r="D3655" s="4">
        <v>9698.19</v>
      </c>
    </row>
    <row r="3656" spans="1:4" x14ac:dyDescent="0.25">
      <c r="A3656" s="1">
        <v>44895</v>
      </c>
      <c r="B3656" t="s">
        <v>777</v>
      </c>
      <c r="C3656" t="s">
        <v>778</v>
      </c>
      <c r="D3656" s="4">
        <v>6684.7900000000009</v>
      </c>
    </row>
    <row r="3657" spans="1:4" x14ac:dyDescent="0.25">
      <c r="A3657" s="1">
        <v>44895</v>
      </c>
      <c r="B3657" t="s">
        <v>781</v>
      </c>
      <c r="C3657" t="s">
        <v>782</v>
      </c>
      <c r="D3657" s="4">
        <v>2311.5</v>
      </c>
    </row>
    <row r="3658" spans="1:4" x14ac:dyDescent="0.25">
      <c r="A3658" s="1">
        <v>44895</v>
      </c>
      <c r="B3658" t="s">
        <v>785</v>
      </c>
      <c r="C3658" t="s">
        <v>786</v>
      </c>
      <c r="D3658" s="4">
        <v>8771.41</v>
      </c>
    </row>
    <row r="3659" spans="1:4" x14ac:dyDescent="0.25">
      <c r="A3659" s="1">
        <v>44895</v>
      </c>
      <c r="B3659" t="s">
        <v>788</v>
      </c>
      <c r="C3659" t="s">
        <v>789</v>
      </c>
      <c r="D3659" s="4">
        <v>15588.32</v>
      </c>
    </row>
    <row r="3660" spans="1:4" x14ac:dyDescent="0.25">
      <c r="A3660" s="1">
        <v>44895</v>
      </c>
      <c r="B3660" t="s">
        <v>790</v>
      </c>
      <c r="C3660" t="s">
        <v>791</v>
      </c>
      <c r="D3660" s="4">
        <v>1030</v>
      </c>
    </row>
    <row r="3661" spans="1:4" x14ac:dyDescent="0.25">
      <c r="A3661" s="1">
        <v>44895</v>
      </c>
      <c r="B3661" t="s">
        <v>792</v>
      </c>
      <c r="C3661" t="s">
        <v>793</v>
      </c>
      <c r="D3661" s="4">
        <v>1670</v>
      </c>
    </row>
    <row r="3662" spans="1:4" x14ac:dyDescent="0.25">
      <c r="A3662" s="1">
        <v>44895</v>
      </c>
      <c r="B3662" t="s">
        <v>1148</v>
      </c>
      <c r="C3662" t="s">
        <v>1149</v>
      </c>
      <c r="D3662" s="4">
        <v>3661.5099999999998</v>
      </c>
    </row>
    <row r="3663" spans="1:4" x14ac:dyDescent="0.25">
      <c r="A3663" s="1">
        <v>44895</v>
      </c>
      <c r="B3663" t="s">
        <v>1223</v>
      </c>
      <c r="C3663" t="s">
        <v>1224</v>
      </c>
      <c r="D3663" s="4">
        <v>3000</v>
      </c>
    </row>
    <row r="3664" spans="1:4" x14ac:dyDescent="0.25">
      <c r="A3664" s="1">
        <v>44895</v>
      </c>
      <c r="B3664" t="s">
        <v>1275</v>
      </c>
      <c r="C3664" t="s">
        <v>1276</v>
      </c>
      <c r="D3664" s="4">
        <v>799.99</v>
      </c>
    </row>
    <row r="3665" spans="1:4" x14ac:dyDescent="0.25">
      <c r="A3665" s="1">
        <v>44895</v>
      </c>
      <c r="B3665" t="s">
        <v>1225</v>
      </c>
      <c r="C3665" t="s">
        <v>1226</v>
      </c>
      <c r="D3665" s="4">
        <v>27874.59</v>
      </c>
    </row>
    <row r="3666" spans="1:4" x14ac:dyDescent="0.25">
      <c r="A3666" s="1">
        <v>44895</v>
      </c>
      <c r="B3666" t="s">
        <v>1236</v>
      </c>
      <c r="C3666" t="s">
        <v>1237</v>
      </c>
      <c r="D3666" s="4">
        <v>8700</v>
      </c>
    </row>
    <row r="3667" spans="1:4" x14ac:dyDescent="0.25">
      <c r="A3667" s="1">
        <v>44895</v>
      </c>
      <c r="B3667" t="s">
        <v>1238</v>
      </c>
      <c r="C3667" t="s">
        <v>1239</v>
      </c>
      <c r="D3667" s="4">
        <v>20709.100000000002</v>
      </c>
    </row>
    <row r="3668" spans="1:4" x14ac:dyDescent="0.25">
      <c r="A3668" s="1">
        <v>44895</v>
      </c>
      <c r="B3668" t="s">
        <v>794</v>
      </c>
      <c r="C3668" t="s">
        <v>795</v>
      </c>
      <c r="D3668" s="4">
        <v>64233.110000000008</v>
      </c>
    </row>
    <row r="3669" spans="1:4" x14ac:dyDescent="0.25">
      <c r="A3669" s="1">
        <v>44895</v>
      </c>
      <c r="B3669" t="s">
        <v>796</v>
      </c>
      <c r="C3669" t="s">
        <v>797</v>
      </c>
      <c r="D3669" s="4">
        <v>8719.84</v>
      </c>
    </row>
    <row r="3670" spans="1:4" x14ac:dyDescent="0.25">
      <c r="A3670" s="1">
        <v>44895</v>
      </c>
      <c r="B3670" t="s">
        <v>1302</v>
      </c>
      <c r="C3670" t="s">
        <v>1303</v>
      </c>
      <c r="D3670" s="4">
        <v>100</v>
      </c>
    </row>
    <row r="3671" spans="1:4" x14ac:dyDescent="0.25">
      <c r="A3671" s="1">
        <v>44895</v>
      </c>
      <c r="B3671" t="s">
        <v>800</v>
      </c>
      <c r="C3671" t="s">
        <v>801</v>
      </c>
      <c r="D3671" s="4">
        <v>13618.75</v>
      </c>
    </row>
    <row r="3672" spans="1:4" x14ac:dyDescent="0.25">
      <c r="A3672" s="1">
        <v>44895</v>
      </c>
      <c r="B3672" t="s">
        <v>802</v>
      </c>
      <c r="C3672" t="s">
        <v>803</v>
      </c>
      <c r="D3672" s="4">
        <v>420</v>
      </c>
    </row>
    <row r="3673" spans="1:4" x14ac:dyDescent="0.25">
      <c r="A3673" s="1">
        <v>44895</v>
      </c>
      <c r="B3673" t="s">
        <v>804</v>
      </c>
      <c r="C3673" t="s">
        <v>805</v>
      </c>
      <c r="D3673" s="4">
        <v>8017.8300000000008</v>
      </c>
    </row>
    <row r="3674" spans="1:4" x14ac:dyDescent="0.25">
      <c r="A3674" s="1">
        <v>44895</v>
      </c>
      <c r="B3674" t="s">
        <v>808</v>
      </c>
      <c r="C3674" t="s">
        <v>809</v>
      </c>
      <c r="D3674" s="4">
        <v>2037.3799999999999</v>
      </c>
    </row>
    <row r="3675" spans="1:4" x14ac:dyDescent="0.25">
      <c r="A3675" s="1">
        <v>44895</v>
      </c>
      <c r="B3675" t="s">
        <v>1245</v>
      </c>
      <c r="C3675" t="s">
        <v>1246</v>
      </c>
      <c r="D3675" s="4">
        <v>216.62</v>
      </c>
    </row>
    <row r="3676" spans="1:4" x14ac:dyDescent="0.25">
      <c r="A3676" s="1">
        <v>44895</v>
      </c>
      <c r="B3676" t="s">
        <v>1240</v>
      </c>
      <c r="C3676" t="s">
        <v>1241</v>
      </c>
      <c r="D3676" s="4">
        <v>4362.3100000000004</v>
      </c>
    </row>
    <row r="3677" spans="1:4" x14ac:dyDescent="0.25">
      <c r="A3677" s="1">
        <v>44895</v>
      </c>
      <c r="B3677" t="s">
        <v>812</v>
      </c>
      <c r="C3677" t="s">
        <v>813</v>
      </c>
      <c r="D3677" s="4">
        <v>3160.1</v>
      </c>
    </row>
    <row r="3678" spans="1:4" x14ac:dyDescent="0.25">
      <c r="A3678" s="1">
        <v>44895</v>
      </c>
      <c r="B3678" t="s">
        <v>814</v>
      </c>
      <c r="C3678" t="s">
        <v>815</v>
      </c>
      <c r="D3678" s="4">
        <v>2245.0099999999993</v>
      </c>
    </row>
    <row r="3679" spans="1:4" x14ac:dyDescent="0.25">
      <c r="A3679" s="1">
        <v>44895</v>
      </c>
      <c r="B3679" t="s">
        <v>816</v>
      </c>
      <c r="C3679" t="s">
        <v>817</v>
      </c>
      <c r="D3679" s="4">
        <v>21695.989999999962</v>
      </c>
    </row>
    <row r="3680" spans="1:4" x14ac:dyDescent="0.25">
      <c r="A3680" s="1">
        <v>44895</v>
      </c>
      <c r="B3680" t="s">
        <v>818</v>
      </c>
      <c r="C3680" t="s">
        <v>819</v>
      </c>
      <c r="D3680" s="4">
        <v>2</v>
      </c>
    </row>
    <row r="3681" spans="1:4" x14ac:dyDescent="0.25">
      <c r="A3681" s="1">
        <v>44895</v>
      </c>
      <c r="B3681" t="s">
        <v>1152</v>
      </c>
      <c r="C3681" t="s">
        <v>1153</v>
      </c>
      <c r="D3681" s="4">
        <v>1629.9099999999999</v>
      </c>
    </row>
    <row r="3682" spans="1:4" x14ac:dyDescent="0.25">
      <c r="A3682" s="1">
        <v>44895</v>
      </c>
      <c r="B3682" t="s">
        <v>820</v>
      </c>
      <c r="C3682" t="s">
        <v>821</v>
      </c>
      <c r="D3682" s="4">
        <v>182.15999999999909</v>
      </c>
    </row>
    <row r="3683" spans="1:4" x14ac:dyDescent="0.25">
      <c r="A3683" s="1">
        <v>44895</v>
      </c>
      <c r="B3683" t="s">
        <v>822</v>
      </c>
      <c r="C3683" t="s">
        <v>823</v>
      </c>
      <c r="D3683" s="4">
        <v>2683.02</v>
      </c>
    </row>
    <row r="3684" spans="1:4" x14ac:dyDescent="0.25">
      <c r="A3684" s="1">
        <v>44895</v>
      </c>
      <c r="B3684" t="s">
        <v>828</v>
      </c>
      <c r="C3684" t="s">
        <v>829</v>
      </c>
      <c r="D3684" s="4">
        <v>1498.7400000000002</v>
      </c>
    </row>
    <row r="3685" spans="1:4" x14ac:dyDescent="0.25">
      <c r="A3685" s="1">
        <v>44895</v>
      </c>
      <c r="B3685" t="s">
        <v>1277</v>
      </c>
      <c r="C3685" t="s">
        <v>1278</v>
      </c>
      <c r="D3685" s="4">
        <v>2971.66</v>
      </c>
    </row>
    <row r="3686" spans="1:4" x14ac:dyDescent="0.25">
      <c r="A3686" s="1">
        <v>44895</v>
      </c>
      <c r="B3686" t="s">
        <v>1247</v>
      </c>
      <c r="C3686" t="s">
        <v>1248</v>
      </c>
      <c r="D3686" s="4">
        <v>27008.73</v>
      </c>
    </row>
    <row r="3687" spans="1:4" x14ac:dyDescent="0.25">
      <c r="A3687" s="1">
        <v>44895</v>
      </c>
      <c r="B3687" t="s">
        <v>1249</v>
      </c>
      <c r="C3687" t="s">
        <v>1250</v>
      </c>
      <c r="D3687" s="4">
        <v>24748.04</v>
      </c>
    </row>
    <row r="3688" spans="1:4" x14ac:dyDescent="0.25">
      <c r="A3688" s="1">
        <v>44895</v>
      </c>
      <c r="B3688" t="s">
        <v>1252</v>
      </c>
      <c r="C3688" t="s">
        <v>1253</v>
      </c>
      <c r="D3688" s="4">
        <v>19879.79</v>
      </c>
    </row>
    <row r="3689" spans="1:4" x14ac:dyDescent="0.25">
      <c r="A3689" s="1">
        <v>44895</v>
      </c>
      <c r="B3689" t="s">
        <v>1242</v>
      </c>
      <c r="C3689" t="s">
        <v>1243</v>
      </c>
      <c r="D3689" s="4">
        <v>6462.72</v>
      </c>
    </row>
    <row r="3690" spans="1:4" x14ac:dyDescent="0.25">
      <c r="A3690" s="1">
        <v>44895</v>
      </c>
      <c r="B3690" t="s">
        <v>830</v>
      </c>
      <c r="C3690" t="s">
        <v>831</v>
      </c>
      <c r="D3690" s="4">
        <v>430.05</v>
      </c>
    </row>
    <row r="3691" spans="1:4" x14ac:dyDescent="0.25">
      <c r="A3691" s="1">
        <v>44895</v>
      </c>
      <c r="B3691" t="s">
        <v>832</v>
      </c>
      <c r="C3691" t="s">
        <v>833</v>
      </c>
      <c r="D3691" s="4">
        <v>11000</v>
      </c>
    </row>
    <row r="3692" spans="1:4" x14ac:dyDescent="0.25">
      <c r="A3692" s="1">
        <v>44895</v>
      </c>
      <c r="B3692" t="s">
        <v>834</v>
      </c>
      <c r="C3692" t="s">
        <v>835</v>
      </c>
      <c r="D3692" s="4">
        <v>35995</v>
      </c>
    </row>
    <row r="3693" spans="1:4" x14ac:dyDescent="0.25">
      <c r="A3693" s="1">
        <v>44895</v>
      </c>
      <c r="B3693" t="s">
        <v>836</v>
      </c>
      <c r="C3693" t="s">
        <v>837</v>
      </c>
      <c r="D3693" s="4">
        <v>1100</v>
      </c>
    </row>
    <row r="3694" spans="1:4" x14ac:dyDescent="0.25">
      <c r="A3694" s="1">
        <v>44895</v>
      </c>
      <c r="B3694" t="s">
        <v>838</v>
      </c>
      <c r="C3694" t="s">
        <v>839</v>
      </c>
      <c r="D3694" s="4">
        <v>3228</v>
      </c>
    </row>
    <row r="3695" spans="1:4" x14ac:dyDescent="0.25">
      <c r="A3695" s="1">
        <v>44895</v>
      </c>
      <c r="B3695" t="s">
        <v>840</v>
      </c>
      <c r="C3695" t="s">
        <v>841</v>
      </c>
      <c r="D3695" s="4">
        <v>29688.78</v>
      </c>
    </row>
    <row r="3696" spans="1:4" x14ac:dyDescent="0.25">
      <c r="A3696" s="1">
        <v>44895</v>
      </c>
      <c r="B3696" t="s">
        <v>842</v>
      </c>
      <c r="C3696" t="s">
        <v>843</v>
      </c>
      <c r="D3696" s="4">
        <v>1100</v>
      </c>
    </row>
    <row r="3697" spans="1:4" x14ac:dyDescent="0.25">
      <c r="A3697" s="1">
        <v>44895</v>
      </c>
      <c r="B3697" t="s">
        <v>844</v>
      </c>
      <c r="C3697" t="s">
        <v>845</v>
      </c>
      <c r="D3697" s="4">
        <v>24408.52</v>
      </c>
    </row>
    <row r="3698" spans="1:4" x14ac:dyDescent="0.25">
      <c r="A3698" s="1">
        <v>44895</v>
      </c>
      <c r="B3698" t="s">
        <v>849</v>
      </c>
      <c r="C3698" t="s">
        <v>850</v>
      </c>
      <c r="D3698" s="4">
        <v>16995</v>
      </c>
    </row>
    <row r="3699" spans="1:4" x14ac:dyDescent="0.25">
      <c r="A3699" s="1">
        <v>44895</v>
      </c>
      <c r="B3699" t="s">
        <v>853</v>
      </c>
      <c r="C3699" t="s">
        <v>854</v>
      </c>
      <c r="D3699" s="4">
        <v>5289.84</v>
      </c>
    </row>
    <row r="3700" spans="1:4" x14ac:dyDescent="0.25">
      <c r="A3700" s="1">
        <v>44895</v>
      </c>
      <c r="B3700" t="s">
        <v>857</v>
      </c>
      <c r="C3700" t="s">
        <v>858</v>
      </c>
      <c r="D3700" s="4">
        <v>37918.740000000005</v>
      </c>
    </row>
    <row r="3701" spans="1:4" x14ac:dyDescent="0.25">
      <c r="A3701" s="1">
        <v>44895</v>
      </c>
      <c r="B3701" t="s">
        <v>1254</v>
      </c>
      <c r="C3701" t="s">
        <v>1255</v>
      </c>
      <c r="D3701" s="4">
        <v>20990</v>
      </c>
    </row>
    <row r="3702" spans="1:4" x14ac:dyDescent="0.25">
      <c r="A3702" s="1">
        <v>44895</v>
      </c>
      <c r="B3702" t="s">
        <v>1304</v>
      </c>
      <c r="C3702" t="s">
        <v>1305</v>
      </c>
      <c r="D3702" s="4">
        <v>2500</v>
      </c>
    </row>
    <row r="3703" spans="1:4" x14ac:dyDescent="0.25">
      <c r="A3703" s="1">
        <v>44895</v>
      </c>
      <c r="B3703" t="s">
        <v>1306</v>
      </c>
      <c r="C3703" t="s">
        <v>1307</v>
      </c>
      <c r="D3703" s="4">
        <v>125</v>
      </c>
    </row>
    <row r="3704" spans="1:4" x14ac:dyDescent="0.25">
      <c r="A3704" s="1">
        <v>44895</v>
      </c>
      <c r="B3704" t="s">
        <v>861</v>
      </c>
      <c r="C3704" t="s">
        <v>862</v>
      </c>
      <c r="D3704" s="4">
        <v>30000</v>
      </c>
    </row>
    <row r="3705" spans="1:4" x14ac:dyDescent="0.25">
      <c r="A3705" s="1">
        <v>44895</v>
      </c>
      <c r="B3705" t="s">
        <v>867</v>
      </c>
      <c r="C3705" t="s">
        <v>868</v>
      </c>
      <c r="D3705" s="4">
        <v>22917.719999999994</v>
      </c>
    </row>
    <row r="3706" spans="1:4" x14ac:dyDescent="0.25">
      <c r="A3706" s="1">
        <v>44895</v>
      </c>
      <c r="B3706" t="s">
        <v>869</v>
      </c>
      <c r="C3706" t="s">
        <v>870</v>
      </c>
      <c r="D3706" s="4">
        <v>8512.23</v>
      </c>
    </row>
    <row r="3707" spans="1:4" x14ac:dyDescent="0.25">
      <c r="A3707" s="1">
        <v>44895</v>
      </c>
      <c r="B3707" t="s">
        <v>1503</v>
      </c>
      <c r="C3707" t="s">
        <v>1504</v>
      </c>
      <c r="D3707" s="4">
        <v>808559.95</v>
      </c>
    </row>
    <row r="3708" spans="1:4" x14ac:dyDescent="0.25">
      <c r="A3708" s="1">
        <v>44895</v>
      </c>
      <c r="B3708" t="s">
        <v>1505</v>
      </c>
      <c r="C3708" t="s">
        <v>1506</v>
      </c>
      <c r="D3708" s="4">
        <v>154688.07999999999</v>
      </c>
    </row>
    <row r="3709" spans="1:4" x14ac:dyDescent="0.25">
      <c r="A3709" s="1">
        <v>44895</v>
      </c>
      <c r="B3709" t="s">
        <v>1507</v>
      </c>
      <c r="C3709" t="s">
        <v>1508</v>
      </c>
      <c r="D3709" s="4">
        <v>57395.700000000004</v>
      </c>
    </row>
    <row r="3710" spans="1:4" x14ac:dyDescent="0.25">
      <c r="A3710" s="1">
        <v>44895</v>
      </c>
      <c r="B3710" t="s">
        <v>1509</v>
      </c>
      <c r="C3710" t="s">
        <v>1510</v>
      </c>
      <c r="D3710" s="4">
        <v>7597</v>
      </c>
    </row>
    <row r="3711" spans="1:4" x14ac:dyDescent="0.25">
      <c r="A3711" s="1">
        <v>44895</v>
      </c>
      <c r="B3711" t="s">
        <v>1511</v>
      </c>
      <c r="C3711" t="s">
        <v>1512</v>
      </c>
      <c r="D3711" s="4">
        <v>3077.42</v>
      </c>
    </row>
    <row r="3712" spans="1:4" x14ac:dyDescent="0.25">
      <c r="A3712" s="1">
        <v>44895</v>
      </c>
      <c r="B3712" t="s">
        <v>1513</v>
      </c>
      <c r="C3712" t="s">
        <v>1514</v>
      </c>
      <c r="D3712" s="4">
        <v>19609.670000000002</v>
      </c>
    </row>
    <row r="3713" spans="1:4" x14ac:dyDescent="0.25">
      <c r="A3713" s="1">
        <v>44895</v>
      </c>
      <c r="B3713" t="s">
        <v>1515</v>
      </c>
      <c r="C3713" t="s">
        <v>1516</v>
      </c>
      <c r="D3713" s="4">
        <v>191994.99000000005</v>
      </c>
    </row>
    <row r="3714" spans="1:4" x14ac:dyDescent="0.25">
      <c r="A3714" s="1">
        <v>44895</v>
      </c>
      <c r="B3714" t="s">
        <v>1517</v>
      </c>
      <c r="C3714" t="s">
        <v>1518</v>
      </c>
      <c r="D3714" s="4">
        <v>205962.52000000005</v>
      </c>
    </row>
    <row r="3715" spans="1:4" x14ac:dyDescent="0.25">
      <c r="A3715" s="1">
        <v>44895</v>
      </c>
      <c r="B3715" t="s">
        <v>1519</v>
      </c>
      <c r="C3715" t="s">
        <v>1520</v>
      </c>
      <c r="D3715" s="4">
        <v>22273.03</v>
      </c>
    </row>
    <row r="3716" spans="1:4" x14ac:dyDescent="0.25">
      <c r="A3716" s="1">
        <v>44895</v>
      </c>
      <c r="B3716" t="s">
        <v>1521</v>
      </c>
      <c r="C3716" t="s">
        <v>1522</v>
      </c>
      <c r="D3716" s="4">
        <v>475.9899999999999</v>
      </c>
    </row>
    <row r="3717" spans="1:4" x14ac:dyDescent="0.25">
      <c r="A3717" s="1">
        <v>44895</v>
      </c>
      <c r="B3717" t="s">
        <v>1523</v>
      </c>
      <c r="C3717" t="s">
        <v>1524</v>
      </c>
      <c r="D3717" s="4">
        <v>19104.259999999998</v>
      </c>
    </row>
    <row r="3718" spans="1:4" x14ac:dyDescent="0.25">
      <c r="A3718" s="1">
        <v>44895</v>
      </c>
      <c r="B3718" t="s">
        <v>1525</v>
      </c>
      <c r="C3718" t="s">
        <v>1526</v>
      </c>
      <c r="D3718" s="4">
        <v>719.91000000000008</v>
      </c>
    </row>
    <row r="3719" spans="1:4" x14ac:dyDescent="0.25">
      <c r="A3719" s="1">
        <v>44895</v>
      </c>
      <c r="B3719" t="s">
        <v>1527</v>
      </c>
      <c r="C3719" t="s">
        <v>1528</v>
      </c>
      <c r="D3719" s="4">
        <v>91917.7</v>
      </c>
    </row>
    <row r="3720" spans="1:4" x14ac:dyDescent="0.25">
      <c r="A3720" s="1">
        <v>44895</v>
      </c>
      <c r="B3720" t="s">
        <v>1529</v>
      </c>
      <c r="C3720" t="s">
        <v>1530</v>
      </c>
      <c r="D3720" s="4">
        <v>47549.71</v>
      </c>
    </row>
    <row r="3721" spans="1:4" x14ac:dyDescent="0.25">
      <c r="A3721" s="1">
        <v>44895</v>
      </c>
      <c r="B3721" t="s">
        <v>1531</v>
      </c>
      <c r="C3721" t="s">
        <v>1532</v>
      </c>
      <c r="D3721" s="4">
        <v>9136.14</v>
      </c>
    </row>
    <row r="3722" spans="1:4" x14ac:dyDescent="0.25">
      <c r="A3722" s="1">
        <v>44895</v>
      </c>
      <c r="B3722" t="s">
        <v>1535</v>
      </c>
      <c r="C3722" t="s">
        <v>1536</v>
      </c>
      <c r="D3722" s="4">
        <v>8251.58</v>
      </c>
    </row>
    <row r="3723" spans="1:4" x14ac:dyDescent="0.25">
      <c r="A3723" s="1">
        <v>44895</v>
      </c>
      <c r="B3723" t="s">
        <v>1537</v>
      </c>
      <c r="C3723" t="s">
        <v>1538</v>
      </c>
      <c r="D3723" s="4">
        <v>10246.34</v>
      </c>
    </row>
    <row r="3724" spans="1:4" x14ac:dyDescent="0.25">
      <c r="A3724" s="1">
        <v>44895</v>
      </c>
      <c r="B3724" t="s">
        <v>1541</v>
      </c>
      <c r="C3724" t="s">
        <v>1542</v>
      </c>
      <c r="D3724" s="4">
        <v>3580</v>
      </c>
    </row>
    <row r="3725" spans="1:4" x14ac:dyDescent="0.25">
      <c r="A3725" s="1">
        <v>44895</v>
      </c>
      <c r="B3725" t="s">
        <v>1543</v>
      </c>
      <c r="C3725" t="s">
        <v>1544</v>
      </c>
      <c r="D3725" s="4">
        <v>1493</v>
      </c>
    </row>
    <row r="3726" spans="1:4" x14ac:dyDescent="0.25">
      <c r="A3726" s="1">
        <v>44895</v>
      </c>
      <c r="B3726" t="s">
        <v>1545</v>
      </c>
      <c r="C3726" t="s">
        <v>1546</v>
      </c>
      <c r="D3726" s="4">
        <v>110</v>
      </c>
    </row>
    <row r="3727" spans="1:4" x14ac:dyDescent="0.25">
      <c r="A3727" s="1">
        <v>44895</v>
      </c>
      <c r="B3727" t="s">
        <v>1547</v>
      </c>
      <c r="C3727" t="s">
        <v>1548</v>
      </c>
      <c r="D3727" s="4">
        <v>705</v>
      </c>
    </row>
    <row r="3728" spans="1:4" x14ac:dyDescent="0.25">
      <c r="A3728" s="1">
        <v>44895</v>
      </c>
      <c r="B3728" t="s">
        <v>1549</v>
      </c>
      <c r="C3728" t="s">
        <v>1550</v>
      </c>
      <c r="D3728" s="4">
        <v>21119.119999999999</v>
      </c>
    </row>
    <row r="3729" spans="1:4" x14ac:dyDescent="0.25">
      <c r="A3729" s="1">
        <v>44895</v>
      </c>
      <c r="B3729" t="s">
        <v>952</v>
      </c>
      <c r="C3729" t="s">
        <v>953</v>
      </c>
      <c r="D3729" s="4">
        <v>222855.58</v>
      </c>
    </row>
    <row r="3730" spans="1:4" x14ac:dyDescent="0.25">
      <c r="A3730" s="1">
        <v>44895</v>
      </c>
      <c r="B3730" t="s">
        <v>961</v>
      </c>
      <c r="C3730" t="s">
        <v>962</v>
      </c>
      <c r="D3730" s="4">
        <v>8871.35</v>
      </c>
    </row>
    <row r="3731" spans="1:4" x14ac:dyDescent="0.25">
      <c r="A3731" s="1">
        <v>44895</v>
      </c>
      <c r="B3731" t="s">
        <v>963</v>
      </c>
      <c r="C3731" t="s">
        <v>964</v>
      </c>
      <c r="D3731" s="4">
        <v>2537</v>
      </c>
    </row>
    <row r="3732" spans="1:4" x14ac:dyDescent="0.25">
      <c r="A3732" s="1">
        <v>44895</v>
      </c>
      <c r="B3732" t="s">
        <v>967</v>
      </c>
      <c r="C3732" t="s">
        <v>968</v>
      </c>
      <c r="D3732" s="4">
        <v>76.49000000000045</v>
      </c>
    </row>
    <row r="3733" spans="1:4" x14ac:dyDescent="0.25">
      <c r="A3733" s="1">
        <v>44895</v>
      </c>
      <c r="B3733" t="s">
        <v>971</v>
      </c>
      <c r="C3733" t="s">
        <v>972</v>
      </c>
      <c r="D3733" s="4">
        <v>2401.85</v>
      </c>
    </row>
    <row r="3734" spans="1:4" x14ac:dyDescent="0.25">
      <c r="A3734" s="1">
        <v>44895</v>
      </c>
      <c r="B3734" t="s">
        <v>973</v>
      </c>
      <c r="C3734" t="s">
        <v>974</v>
      </c>
      <c r="D3734" s="4">
        <v>5740</v>
      </c>
    </row>
    <row r="3735" spans="1:4" x14ac:dyDescent="0.25">
      <c r="A3735" s="1">
        <v>44895</v>
      </c>
      <c r="B3735" t="s">
        <v>977</v>
      </c>
      <c r="C3735" t="s">
        <v>978</v>
      </c>
      <c r="D3735" s="4">
        <v>2825.7999999999997</v>
      </c>
    </row>
    <row r="3736" spans="1:4" x14ac:dyDescent="0.25">
      <c r="A3736" s="1">
        <v>44895</v>
      </c>
      <c r="B3736" t="s">
        <v>1262</v>
      </c>
      <c r="C3736" t="s">
        <v>1263</v>
      </c>
      <c r="D3736" s="4">
        <v>3647.2300000000009</v>
      </c>
    </row>
    <row r="3737" spans="1:4" x14ac:dyDescent="0.25">
      <c r="A3737" s="1">
        <v>44895</v>
      </c>
      <c r="B3737" t="s">
        <v>981</v>
      </c>
      <c r="C3737" t="s">
        <v>982</v>
      </c>
      <c r="D3737" s="4">
        <v>2049.8200000000002</v>
      </c>
    </row>
    <row r="3738" spans="1:4" x14ac:dyDescent="0.25">
      <c r="A3738" s="1">
        <v>44895</v>
      </c>
      <c r="B3738" t="s">
        <v>989</v>
      </c>
      <c r="C3738" t="s">
        <v>990</v>
      </c>
      <c r="D3738" s="4">
        <v>1992.2400000000005</v>
      </c>
    </row>
    <row r="3739" spans="1:4" x14ac:dyDescent="0.25">
      <c r="A3739" s="1">
        <v>44895</v>
      </c>
      <c r="B3739" t="s">
        <v>1160</v>
      </c>
      <c r="C3739" t="s">
        <v>1161</v>
      </c>
      <c r="D3739" s="4">
        <v>5820</v>
      </c>
    </row>
    <row r="3740" spans="1:4" x14ac:dyDescent="0.25">
      <c r="A3740" s="1">
        <v>44895</v>
      </c>
      <c r="B3740" t="s">
        <v>991</v>
      </c>
      <c r="C3740" t="s">
        <v>992</v>
      </c>
      <c r="D3740" s="4">
        <v>1034.4500000000003</v>
      </c>
    </row>
    <row r="3741" spans="1:4" x14ac:dyDescent="0.25">
      <c r="A3741" s="1">
        <v>44895</v>
      </c>
      <c r="B3741" t="s">
        <v>993</v>
      </c>
      <c r="C3741" t="s">
        <v>994</v>
      </c>
      <c r="D3741" s="4">
        <v>5969.7100000000009</v>
      </c>
    </row>
    <row r="3742" spans="1:4" x14ac:dyDescent="0.25">
      <c r="A3742" s="1">
        <v>44895</v>
      </c>
      <c r="B3742" t="s">
        <v>1001</v>
      </c>
      <c r="C3742" t="s">
        <v>1002</v>
      </c>
      <c r="D3742" s="4">
        <v>19.87999999999397</v>
      </c>
    </row>
    <row r="3743" spans="1:4" x14ac:dyDescent="0.25">
      <c r="A3743" s="1">
        <v>44895</v>
      </c>
      <c r="B3743" t="s">
        <v>1005</v>
      </c>
      <c r="C3743" t="s">
        <v>1006</v>
      </c>
      <c r="D3743" s="4">
        <v>16.309999999999466</v>
      </c>
    </row>
    <row r="3744" spans="1:4" x14ac:dyDescent="0.25">
      <c r="A3744" s="1">
        <v>44895</v>
      </c>
      <c r="B3744" t="s">
        <v>1007</v>
      </c>
      <c r="C3744" t="s">
        <v>1008</v>
      </c>
      <c r="D3744" s="4">
        <v>7035.6399999999958</v>
      </c>
    </row>
    <row r="3745" spans="1:4" x14ac:dyDescent="0.25">
      <c r="A3745" s="1">
        <v>44895</v>
      </c>
      <c r="B3745" t="s">
        <v>1308</v>
      </c>
      <c r="C3745" t="s">
        <v>1309</v>
      </c>
      <c r="D3745" s="4">
        <v>300</v>
      </c>
    </row>
    <row r="3746" spans="1:4" x14ac:dyDescent="0.25">
      <c r="A3746" s="1">
        <v>44895</v>
      </c>
      <c r="B3746" t="s">
        <v>1162</v>
      </c>
      <c r="C3746" t="s">
        <v>1163</v>
      </c>
      <c r="D3746" s="4">
        <v>599.09000000000219</v>
      </c>
    </row>
    <row r="3747" spans="1:4" x14ac:dyDescent="0.25">
      <c r="A3747" s="1">
        <v>44895</v>
      </c>
      <c r="B3747" t="s">
        <v>1264</v>
      </c>
      <c r="C3747" t="s">
        <v>1265</v>
      </c>
      <c r="D3747" s="4">
        <v>12530</v>
      </c>
    </row>
    <row r="3748" spans="1:4" x14ac:dyDescent="0.25">
      <c r="A3748" s="1">
        <v>44895</v>
      </c>
      <c r="B3748" t="s">
        <v>1266</v>
      </c>
      <c r="C3748" t="s">
        <v>1267</v>
      </c>
      <c r="D3748" s="4">
        <v>618.31999999999994</v>
      </c>
    </row>
    <row r="3749" spans="1:4" x14ac:dyDescent="0.25">
      <c r="A3749" s="1">
        <v>44895</v>
      </c>
      <c r="B3749" t="s">
        <v>1285</v>
      </c>
      <c r="C3749" t="s">
        <v>1286</v>
      </c>
      <c r="D3749" s="4">
        <v>3341.41</v>
      </c>
    </row>
    <row r="3750" spans="1:4" x14ac:dyDescent="0.25">
      <c r="A3750" s="1">
        <v>44895</v>
      </c>
      <c r="B3750" t="s">
        <v>1017</v>
      </c>
      <c r="C3750" t="s">
        <v>1018</v>
      </c>
      <c r="D3750" s="4">
        <v>11162.26</v>
      </c>
    </row>
    <row r="3751" spans="1:4" x14ac:dyDescent="0.25">
      <c r="A3751" s="1">
        <v>44895</v>
      </c>
      <c r="B3751" t="s">
        <v>1021</v>
      </c>
      <c r="C3751" t="s">
        <v>1022</v>
      </c>
      <c r="D3751" s="4">
        <v>11094.42</v>
      </c>
    </row>
    <row r="3752" spans="1:4" x14ac:dyDescent="0.25">
      <c r="A3752" s="1">
        <v>44895</v>
      </c>
      <c r="B3752" t="s">
        <v>1025</v>
      </c>
      <c r="C3752" t="s">
        <v>1026</v>
      </c>
      <c r="D3752" s="4">
        <v>1690.8899999999999</v>
      </c>
    </row>
    <row r="3753" spans="1:4" x14ac:dyDescent="0.25">
      <c r="A3753" s="1">
        <v>44895</v>
      </c>
      <c r="B3753" t="s">
        <v>1227</v>
      </c>
      <c r="C3753" t="s">
        <v>1228</v>
      </c>
      <c r="D3753" s="4">
        <v>18449.45</v>
      </c>
    </row>
    <row r="3754" spans="1:4" x14ac:dyDescent="0.25">
      <c r="A3754" s="1">
        <v>44895</v>
      </c>
      <c r="B3754" t="s">
        <v>1279</v>
      </c>
      <c r="C3754" t="s">
        <v>1280</v>
      </c>
      <c r="D3754" s="4">
        <v>11.17</v>
      </c>
    </row>
    <row r="3755" spans="1:4" x14ac:dyDescent="0.25">
      <c r="A3755" s="1">
        <v>44895</v>
      </c>
      <c r="B3755" t="s">
        <v>1027</v>
      </c>
      <c r="C3755" t="s">
        <v>1028</v>
      </c>
      <c r="D3755" s="4">
        <v>7.2</v>
      </c>
    </row>
    <row r="3756" spans="1:4" x14ac:dyDescent="0.25">
      <c r="A3756" s="1">
        <v>44895</v>
      </c>
      <c r="B3756" t="s">
        <v>1029</v>
      </c>
      <c r="C3756" t="s">
        <v>1030</v>
      </c>
      <c r="D3756" s="4">
        <v>9185.91</v>
      </c>
    </row>
    <row r="3757" spans="1:4" x14ac:dyDescent="0.25">
      <c r="A3757" s="1">
        <v>44895</v>
      </c>
      <c r="B3757" t="s">
        <v>1296</v>
      </c>
      <c r="C3757" t="s">
        <v>1297</v>
      </c>
      <c r="D3757" s="4">
        <v>948</v>
      </c>
    </row>
    <row r="3758" spans="1:4" x14ac:dyDescent="0.25">
      <c r="A3758" s="1">
        <v>44895</v>
      </c>
      <c r="B3758" t="s">
        <v>35</v>
      </c>
      <c r="C3758" t="s">
        <v>1031</v>
      </c>
      <c r="D3758" s="4">
        <v>14013.800000000001</v>
      </c>
    </row>
    <row r="3759" spans="1:4" x14ac:dyDescent="0.25">
      <c r="A3759" s="1">
        <v>44895</v>
      </c>
      <c r="B3759" t="s">
        <v>27</v>
      </c>
      <c r="C3759" t="s">
        <v>1032</v>
      </c>
      <c r="D3759" s="4">
        <v>-3088129.37</v>
      </c>
    </row>
    <row r="3760" spans="1:4" x14ac:dyDescent="0.25">
      <c r="A3760" s="1">
        <v>44895</v>
      </c>
      <c r="B3760" t="s">
        <v>1035</v>
      </c>
      <c r="C3760" t="s">
        <v>1036</v>
      </c>
      <c r="D3760" s="4">
        <v>-197489.43999999997</v>
      </c>
    </row>
    <row r="3761" spans="1:4" x14ac:dyDescent="0.25">
      <c r="A3761" s="1">
        <v>44895</v>
      </c>
      <c r="B3761" t="s">
        <v>28</v>
      </c>
      <c r="C3761" t="s">
        <v>1039</v>
      </c>
      <c r="D3761" s="4">
        <v>-276041.72999999992</v>
      </c>
    </row>
    <row r="3762" spans="1:4" x14ac:dyDescent="0.25">
      <c r="A3762" s="1">
        <v>44895</v>
      </c>
      <c r="B3762" t="s">
        <v>29</v>
      </c>
      <c r="C3762" t="s">
        <v>1040</v>
      </c>
      <c r="D3762" s="4">
        <v>-13751.4</v>
      </c>
    </row>
    <row r="3763" spans="1:4" x14ac:dyDescent="0.25">
      <c r="A3763" s="1">
        <v>44895</v>
      </c>
      <c r="B3763" t="s">
        <v>1041</v>
      </c>
      <c r="C3763" t="s">
        <v>1042</v>
      </c>
      <c r="D3763" s="4">
        <v>-146277.86999999997</v>
      </c>
    </row>
    <row r="3764" spans="1:4" x14ac:dyDescent="0.25">
      <c r="A3764" s="1">
        <v>44895</v>
      </c>
      <c r="B3764" t="s">
        <v>30</v>
      </c>
      <c r="C3764" t="s">
        <v>1229</v>
      </c>
      <c r="D3764" s="4">
        <v>-296865.33999999997</v>
      </c>
    </row>
    <row r="3765" spans="1:4" x14ac:dyDescent="0.25">
      <c r="A3765" s="1">
        <v>44895</v>
      </c>
      <c r="B3765" t="s">
        <v>31</v>
      </c>
      <c r="C3765" t="s">
        <v>1293</v>
      </c>
      <c r="D3765" s="4">
        <v>-13737</v>
      </c>
    </row>
    <row r="3766" spans="1:4" x14ac:dyDescent="0.25">
      <c r="A3766" s="1">
        <v>44895</v>
      </c>
      <c r="B3766" t="s">
        <v>32</v>
      </c>
      <c r="C3766" t="s">
        <v>1268</v>
      </c>
      <c r="D3766" s="4">
        <v>-26193.72</v>
      </c>
    </row>
    <row r="3767" spans="1:4" x14ac:dyDescent="0.25">
      <c r="A3767" s="1">
        <v>44895</v>
      </c>
      <c r="B3767" t="s">
        <v>33</v>
      </c>
      <c r="C3767" t="s">
        <v>1043</v>
      </c>
      <c r="D3767" s="4">
        <v>-3831.8999999999978</v>
      </c>
    </row>
    <row r="3768" spans="1:4" x14ac:dyDescent="0.25">
      <c r="A3768" s="1">
        <v>44895</v>
      </c>
      <c r="B3768" t="s">
        <v>34</v>
      </c>
      <c r="C3768" t="s">
        <v>1044</v>
      </c>
      <c r="D3768" s="4">
        <v>-146645.66</v>
      </c>
    </row>
    <row r="3769" spans="1:4" x14ac:dyDescent="0.25">
      <c r="A3769" s="1">
        <v>44895</v>
      </c>
      <c r="B3769" t="s">
        <v>1047</v>
      </c>
      <c r="C3769" t="s">
        <v>1048</v>
      </c>
      <c r="D3769" s="4">
        <v>-255483.9</v>
      </c>
    </row>
    <row r="3770" spans="1:4" x14ac:dyDescent="0.25">
      <c r="A3770" s="1">
        <v>44895</v>
      </c>
      <c r="B3770" t="s">
        <v>25</v>
      </c>
      <c r="C3770" t="s">
        <v>1049</v>
      </c>
      <c r="D3770" s="4">
        <v>-1577246.0600000005</v>
      </c>
    </row>
    <row r="3771" spans="1:4" x14ac:dyDescent="0.25">
      <c r="A3771" s="1">
        <v>44895</v>
      </c>
      <c r="B3771" t="s">
        <v>1062</v>
      </c>
      <c r="C3771" t="s">
        <v>1063</v>
      </c>
      <c r="D3771" s="4">
        <v>-0.13999999999999999</v>
      </c>
    </row>
    <row r="3772" spans="1:4" x14ac:dyDescent="0.25">
      <c r="A3772" s="1">
        <v>44895</v>
      </c>
      <c r="B3772" t="s">
        <v>1066</v>
      </c>
      <c r="C3772" t="s">
        <v>1067</v>
      </c>
      <c r="D3772" s="4">
        <v>-11.319999999999821</v>
      </c>
    </row>
    <row r="3773" spans="1:4" x14ac:dyDescent="0.25">
      <c r="A3773" s="1">
        <v>44895</v>
      </c>
      <c r="B3773" t="s">
        <v>1287</v>
      </c>
      <c r="C3773" t="s">
        <v>1288</v>
      </c>
      <c r="D3773" s="4">
        <v>-15.08</v>
      </c>
    </row>
    <row r="3774" spans="1:4" x14ac:dyDescent="0.25">
      <c r="A3774" s="1">
        <v>44895</v>
      </c>
      <c r="B3774" t="s">
        <v>1068</v>
      </c>
      <c r="C3774" t="s">
        <v>1069</v>
      </c>
      <c r="D3774" s="4">
        <v>-3675.7799999999997</v>
      </c>
    </row>
    <row r="3775" spans="1:4" x14ac:dyDescent="0.25">
      <c r="A3775" s="1">
        <v>44895</v>
      </c>
      <c r="B3775" t="s">
        <v>1166</v>
      </c>
      <c r="C3775" t="s">
        <v>1167</v>
      </c>
      <c r="D3775" s="4">
        <v>-2.5</v>
      </c>
    </row>
    <row r="3776" spans="1:4" x14ac:dyDescent="0.25">
      <c r="A3776" s="1">
        <v>44895</v>
      </c>
      <c r="B3776" t="s">
        <v>1168</v>
      </c>
      <c r="C3776" t="s">
        <v>1169</v>
      </c>
      <c r="D3776" s="4">
        <v>-7926.48</v>
      </c>
    </row>
    <row r="3777" spans="1:4" x14ac:dyDescent="0.25">
      <c r="A3777" s="1">
        <v>44895</v>
      </c>
      <c r="B3777" t="s">
        <v>1080</v>
      </c>
      <c r="C3777" t="s">
        <v>1081</v>
      </c>
      <c r="D3777" s="4">
        <v>-9223.7900000000009</v>
      </c>
    </row>
    <row r="3778" spans="1:4" x14ac:dyDescent="0.25">
      <c r="A3778" s="1">
        <v>44895</v>
      </c>
      <c r="B3778" t="s">
        <v>1082</v>
      </c>
      <c r="C3778" t="s">
        <v>1083</v>
      </c>
      <c r="D3778" s="4">
        <v>-63.55</v>
      </c>
    </row>
    <row r="3779" spans="1:4" x14ac:dyDescent="0.25">
      <c r="A3779" s="1">
        <v>44895</v>
      </c>
      <c r="B3779" t="s">
        <v>1172</v>
      </c>
      <c r="C3779" t="s">
        <v>1173</v>
      </c>
      <c r="D3779" s="4">
        <v>-220173.86000000002</v>
      </c>
    </row>
    <row r="3780" spans="1:4" x14ac:dyDescent="0.25">
      <c r="A3780" s="1">
        <v>44895</v>
      </c>
      <c r="B3780" t="s">
        <v>1281</v>
      </c>
      <c r="C3780" t="s">
        <v>1282</v>
      </c>
      <c r="D3780" s="4">
        <v>-20</v>
      </c>
    </row>
    <row r="3781" spans="1:4" x14ac:dyDescent="0.25">
      <c r="A3781" s="1">
        <v>44895</v>
      </c>
      <c r="B3781" t="s">
        <v>1101</v>
      </c>
      <c r="C3781" t="s">
        <v>1102</v>
      </c>
      <c r="D3781" s="4">
        <v>-805.70999999999992</v>
      </c>
    </row>
    <row r="3782" spans="1:4" x14ac:dyDescent="0.25">
      <c r="A3782" s="1">
        <v>44895</v>
      </c>
      <c r="B3782" t="s">
        <v>570</v>
      </c>
      <c r="C3782" t="s">
        <v>571</v>
      </c>
      <c r="D3782" s="4">
        <v>10000</v>
      </c>
    </row>
    <row r="3783" spans="1:4" x14ac:dyDescent="0.25">
      <c r="A3783" s="1">
        <v>44895</v>
      </c>
      <c r="B3783" t="s">
        <v>576</v>
      </c>
      <c r="C3783" t="s">
        <v>577</v>
      </c>
      <c r="D3783" s="4">
        <v>6343</v>
      </c>
    </row>
    <row r="3784" spans="1:4" x14ac:dyDescent="0.25">
      <c r="A3784" s="1">
        <v>44895</v>
      </c>
      <c r="B3784" t="s">
        <v>580</v>
      </c>
      <c r="C3784" t="s">
        <v>581</v>
      </c>
      <c r="D3784" s="4">
        <v>74079.209999999992</v>
      </c>
    </row>
    <row r="3785" spans="1:4" x14ac:dyDescent="0.25">
      <c r="A3785" s="1">
        <v>44895</v>
      </c>
      <c r="B3785" t="s">
        <v>584</v>
      </c>
      <c r="C3785" t="s">
        <v>585</v>
      </c>
      <c r="D3785" s="4">
        <v>100000</v>
      </c>
    </row>
    <row r="3786" spans="1:4" x14ac:dyDescent="0.25">
      <c r="A3786" s="1">
        <v>44895</v>
      </c>
      <c r="B3786" t="s">
        <v>588</v>
      </c>
      <c r="C3786" t="s">
        <v>589</v>
      </c>
      <c r="D3786" s="4">
        <v>168277.53</v>
      </c>
    </row>
    <row r="3787" spans="1:4" x14ac:dyDescent="0.25">
      <c r="A3787" s="1">
        <v>44895</v>
      </c>
      <c r="B3787" t="s">
        <v>592</v>
      </c>
      <c r="C3787" t="s">
        <v>593</v>
      </c>
      <c r="D3787" s="4">
        <v>87545.25</v>
      </c>
    </row>
    <row r="3788" spans="1:4" x14ac:dyDescent="0.25">
      <c r="A3788" s="1">
        <v>44895</v>
      </c>
      <c r="B3788" t="s">
        <v>597</v>
      </c>
      <c r="C3788" t="s">
        <v>598</v>
      </c>
      <c r="D3788" s="4">
        <v>693957.03</v>
      </c>
    </row>
    <row r="3789" spans="1:4" x14ac:dyDescent="0.25">
      <c r="A3789" s="1">
        <v>44895</v>
      </c>
      <c r="B3789" t="s">
        <v>601</v>
      </c>
      <c r="C3789" t="s">
        <v>602</v>
      </c>
      <c r="D3789" s="4">
        <v>104261.51</v>
      </c>
    </row>
    <row r="3790" spans="1:4" x14ac:dyDescent="0.25">
      <c r="A3790" s="1">
        <v>44895</v>
      </c>
      <c r="B3790" t="s">
        <v>605</v>
      </c>
      <c r="C3790" t="s">
        <v>606</v>
      </c>
      <c r="D3790" s="4">
        <v>204582.74</v>
      </c>
    </row>
    <row r="3791" spans="1:4" x14ac:dyDescent="0.25">
      <c r="A3791" s="1">
        <v>44895</v>
      </c>
      <c r="B3791" t="s">
        <v>611</v>
      </c>
      <c r="C3791" t="s">
        <v>612</v>
      </c>
      <c r="D3791" s="4">
        <v>245831.05000000002</v>
      </c>
    </row>
    <row r="3792" spans="1:4" x14ac:dyDescent="0.25">
      <c r="A3792" s="1">
        <v>44895</v>
      </c>
      <c r="B3792" t="s">
        <v>617</v>
      </c>
      <c r="C3792" t="s">
        <v>618</v>
      </c>
      <c r="D3792" s="4">
        <v>81549.930000000008</v>
      </c>
    </row>
    <row r="3793" spans="1:4" x14ac:dyDescent="0.25">
      <c r="A3793" s="1">
        <v>44895</v>
      </c>
      <c r="B3793" t="s">
        <v>621</v>
      </c>
      <c r="C3793" t="s">
        <v>622</v>
      </c>
      <c r="D3793" s="4">
        <v>16409.09</v>
      </c>
    </row>
    <row r="3794" spans="1:4" x14ac:dyDescent="0.25">
      <c r="A3794" s="1">
        <v>44895</v>
      </c>
      <c r="B3794" t="s">
        <v>625</v>
      </c>
      <c r="C3794" t="s">
        <v>626</v>
      </c>
      <c r="D3794" s="4">
        <v>102391.51000000001</v>
      </c>
    </row>
    <row r="3795" spans="1:4" x14ac:dyDescent="0.25">
      <c r="A3795" s="1">
        <v>44895</v>
      </c>
      <c r="B3795" t="s">
        <v>629</v>
      </c>
      <c r="C3795" t="s">
        <v>630</v>
      </c>
      <c r="D3795" s="4">
        <v>2625</v>
      </c>
    </row>
    <row r="3796" spans="1:4" x14ac:dyDescent="0.25">
      <c r="A3796" s="1">
        <v>44895</v>
      </c>
      <c r="B3796" t="s">
        <v>48</v>
      </c>
      <c r="C3796" t="s">
        <v>49</v>
      </c>
      <c r="D3796" s="4">
        <v>340</v>
      </c>
    </row>
    <row r="3797" spans="1:4" x14ac:dyDescent="0.25">
      <c r="A3797" s="1">
        <v>44895</v>
      </c>
      <c r="B3797" t="s">
        <v>53</v>
      </c>
      <c r="C3797" t="s">
        <v>54</v>
      </c>
      <c r="D3797" s="4">
        <v>2500</v>
      </c>
    </row>
    <row r="3798" spans="1:4" x14ac:dyDescent="0.25">
      <c r="A3798" s="1">
        <v>44895</v>
      </c>
      <c r="B3798" t="s">
        <v>57</v>
      </c>
      <c r="C3798" t="s">
        <v>58</v>
      </c>
      <c r="D3798" s="4">
        <v>250</v>
      </c>
    </row>
    <row r="3799" spans="1:4" x14ac:dyDescent="0.25">
      <c r="A3799" s="1">
        <v>44895</v>
      </c>
      <c r="B3799" t="s">
        <v>61</v>
      </c>
      <c r="C3799" t="s">
        <v>62</v>
      </c>
      <c r="D3799" s="4">
        <v>997500</v>
      </c>
    </row>
    <row r="3800" spans="1:4" x14ac:dyDescent="0.25">
      <c r="A3800" s="1">
        <v>44895</v>
      </c>
      <c r="B3800" t="s">
        <v>64</v>
      </c>
      <c r="C3800" t="s">
        <v>65</v>
      </c>
      <c r="D3800" s="4">
        <v>5870.22</v>
      </c>
    </row>
    <row r="3801" spans="1:4" x14ac:dyDescent="0.25">
      <c r="A3801" s="1">
        <v>44895</v>
      </c>
      <c r="B3801" t="s">
        <v>66</v>
      </c>
      <c r="C3801" t="s">
        <v>67</v>
      </c>
      <c r="D3801" s="4">
        <v>255585.83</v>
      </c>
    </row>
    <row r="3802" spans="1:4" x14ac:dyDescent="0.25">
      <c r="A3802" s="1">
        <v>44895</v>
      </c>
      <c r="B3802" t="s">
        <v>139</v>
      </c>
      <c r="C3802" t="s">
        <v>654</v>
      </c>
      <c r="D3802" s="4">
        <v>153350</v>
      </c>
    </row>
    <row r="3803" spans="1:4" x14ac:dyDescent="0.25">
      <c r="A3803" s="1">
        <v>44895</v>
      </c>
      <c r="B3803" t="s">
        <v>143</v>
      </c>
      <c r="C3803" t="s">
        <v>662</v>
      </c>
      <c r="D3803" s="4">
        <v>1112968</v>
      </c>
    </row>
    <row r="3804" spans="1:4" x14ac:dyDescent="0.25">
      <c r="A3804" s="1">
        <v>44895</v>
      </c>
      <c r="B3804" t="s">
        <v>665</v>
      </c>
      <c r="C3804" t="s">
        <v>666</v>
      </c>
      <c r="D3804" s="4">
        <v>1039028.7999999924</v>
      </c>
    </row>
    <row r="3805" spans="1:4" x14ac:dyDescent="0.25">
      <c r="A3805" s="1">
        <v>44895</v>
      </c>
      <c r="B3805" t="s">
        <v>670</v>
      </c>
      <c r="C3805" t="s">
        <v>671</v>
      </c>
      <c r="D3805" s="4">
        <v>67515.370000000024</v>
      </c>
    </row>
    <row r="3806" spans="1:4" x14ac:dyDescent="0.25">
      <c r="A3806" s="1">
        <v>44895</v>
      </c>
      <c r="B3806" t="s">
        <v>674</v>
      </c>
      <c r="C3806" t="s">
        <v>675</v>
      </c>
      <c r="D3806" s="4">
        <v>14741.999999999942</v>
      </c>
    </row>
    <row r="3807" spans="1:4" x14ac:dyDescent="0.25">
      <c r="A3807" s="1">
        <v>44895</v>
      </c>
      <c r="B3807" t="s">
        <v>687</v>
      </c>
      <c r="C3807" t="s">
        <v>688</v>
      </c>
      <c r="D3807" s="4">
        <v>202.84</v>
      </c>
    </row>
    <row r="3808" spans="1:4" x14ac:dyDescent="0.25">
      <c r="A3808" s="1">
        <v>44895</v>
      </c>
      <c r="B3808" t="s">
        <v>1184</v>
      </c>
      <c r="C3808" t="s">
        <v>1185</v>
      </c>
      <c r="D3808" s="4">
        <v>109597.23999999999</v>
      </c>
    </row>
    <row r="3809" spans="1:4" x14ac:dyDescent="0.25">
      <c r="A3809" s="1">
        <v>44895</v>
      </c>
      <c r="B3809" t="s">
        <v>700</v>
      </c>
      <c r="C3809" t="s">
        <v>701</v>
      </c>
      <c r="D3809" s="4">
        <v>10012.319999999998</v>
      </c>
    </row>
    <row r="3810" spans="1:4" x14ac:dyDescent="0.25">
      <c r="A3810" s="1">
        <v>44895</v>
      </c>
      <c r="B3810" t="s">
        <v>710</v>
      </c>
      <c r="C3810" t="s">
        <v>711</v>
      </c>
      <c r="D3810" s="4">
        <v>8912.3500000000076</v>
      </c>
    </row>
    <row r="3811" spans="1:4" x14ac:dyDescent="0.25">
      <c r="A3811" s="1">
        <v>44895</v>
      </c>
      <c r="B3811" t="s">
        <v>1186</v>
      </c>
      <c r="C3811" t="s">
        <v>1187</v>
      </c>
      <c r="D3811" s="4">
        <v>1430</v>
      </c>
    </row>
    <row r="3812" spans="1:4" x14ac:dyDescent="0.25">
      <c r="A3812" s="1">
        <v>44895</v>
      </c>
      <c r="B3812" t="s">
        <v>723</v>
      </c>
      <c r="C3812" t="s">
        <v>724</v>
      </c>
      <c r="D3812" s="4">
        <v>9286.8400000000147</v>
      </c>
    </row>
    <row r="3813" spans="1:4" x14ac:dyDescent="0.25">
      <c r="A3813" s="1">
        <v>44895</v>
      </c>
      <c r="B3813" t="s">
        <v>728</v>
      </c>
      <c r="C3813" t="s">
        <v>729</v>
      </c>
      <c r="D3813" s="4">
        <v>2796.9300000000658</v>
      </c>
    </row>
    <row r="3814" spans="1:4" x14ac:dyDescent="0.25">
      <c r="A3814" s="1">
        <v>44895</v>
      </c>
      <c r="B3814" t="s">
        <v>736</v>
      </c>
      <c r="C3814" t="s">
        <v>737</v>
      </c>
      <c r="D3814" s="4">
        <v>57421.3</v>
      </c>
    </row>
    <row r="3815" spans="1:4" x14ac:dyDescent="0.25">
      <c r="A3815" s="1">
        <v>44895</v>
      </c>
      <c r="B3815" t="s">
        <v>740</v>
      </c>
      <c r="C3815" t="s">
        <v>741</v>
      </c>
      <c r="D3815" s="4">
        <v>1344.5599999999968</v>
      </c>
    </row>
    <row r="3816" spans="1:4" x14ac:dyDescent="0.25">
      <c r="A3816" s="1">
        <v>44895</v>
      </c>
      <c r="B3816" t="s">
        <v>744</v>
      </c>
      <c r="C3816" t="s">
        <v>745</v>
      </c>
      <c r="D3816" s="4">
        <v>140.99000000003124</v>
      </c>
    </row>
    <row r="3817" spans="1:4" x14ac:dyDescent="0.25">
      <c r="A3817" s="1">
        <v>44895</v>
      </c>
      <c r="B3817" t="s">
        <v>749</v>
      </c>
      <c r="C3817" t="s">
        <v>750</v>
      </c>
      <c r="D3817" s="4">
        <v>1483.0300000000134</v>
      </c>
    </row>
    <row r="3818" spans="1:4" x14ac:dyDescent="0.25">
      <c r="A3818" s="1">
        <v>44895</v>
      </c>
      <c r="B3818" t="s">
        <v>753</v>
      </c>
      <c r="C3818" t="s">
        <v>754</v>
      </c>
      <c r="D3818" s="4">
        <v>49592.770000000004</v>
      </c>
    </row>
    <row r="3819" spans="1:4" x14ac:dyDescent="0.25">
      <c r="A3819" s="1">
        <v>44895</v>
      </c>
      <c r="B3819" t="s">
        <v>765</v>
      </c>
      <c r="C3819" t="s">
        <v>766</v>
      </c>
      <c r="D3819" s="4">
        <v>53.55</v>
      </c>
    </row>
    <row r="3820" spans="1:4" x14ac:dyDescent="0.25">
      <c r="A3820" s="1">
        <v>44895</v>
      </c>
      <c r="B3820" t="s">
        <v>1188</v>
      </c>
      <c r="C3820" t="s">
        <v>1189</v>
      </c>
      <c r="D3820" s="4">
        <v>1091.8000000000002</v>
      </c>
    </row>
    <row r="3821" spans="1:4" x14ac:dyDescent="0.25">
      <c r="A3821" s="1">
        <v>44895</v>
      </c>
      <c r="B3821" t="s">
        <v>1190</v>
      </c>
      <c r="C3821" t="s">
        <v>1191</v>
      </c>
      <c r="D3821" s="4">
        <v>104.76999999998952</v>
      </c>
    </row>
    <row r="3822" spans="1:4" x14ac:dyDescent="0.25">
      <c r="A3822" s="1">
        <v>44895</v>
      </c>
      <c r="B3822" t="s">
        <v>783</v>
      </c>
      <c r="C3822" t="s">
        <v>784</v>
      </c>
      <c r="D3822" s="4">
        <v>1119.9999999999986</v>
      </c>
    </row>
    <row r="3823" spans="1:4" x14ac:dyDescent="0.25">
      <c r="A3823" s="1">
        <v>44895</v>
      </c>
      <c r="B3823" t="s">
        <v>68</v>
      </c>
      <c r="C3823" t="s">
        <v>69</v>
      </c>
      <c r="D3823" s="4">
        <v>2962.0600000000018</v>
      </c>
    </row>
    <row r="3824" spans="1:4" x14ac:dyDescent="0.25">
      <c r="A3824" s="1">
        <v>44895</v>
      </c>
      <c r="B3824" t="s">
        <v>70</v>
      </c>
      <c r="C3824" t="s">
        <v>71</v>
      </c>
      <c r="D3824" s="4">
        <v>8174.0649999993329</v>
      </c>
    </row>
    <row r="3825" spans="1:4" x14ac:dyDescent="0.25">
      <c r="A3825" s="1">
        <v>44895</v>
      </c>
      <c r="B3825" t="s">
        <v>72</v>
      </c>
      <c r="C3825" t="s">
        <v>73</v>
      </c>
      <c r="D3825" s="4">
        <v>1487.5899999999995</v>
      </c>
    </row>
    <row r="3826" spans="1:4" x14ac:dyDescent="0.25">
      <c r="A3826" s="1">
        <v>44895</v>
      </c>
      <c r="B3826" t="s">
        <v>78</v>
      </c>
      <c r="C3826" t="s">
        <v>79</v>
      </c>
      <c r="D3826" s="4">
        <v>154869.01000000606</v>
      </c>
    </row>
    <row r="3827" spans="1:4" x14ac:dyDescent="0.25">
      <c r="A3827" s="1">
        <v>44895</v>
      </c>
      <c r="B3827" t="s">
        <v>80</v>
      </c>
      <c r="C3827" t="s">
        <v>81</v>
      </c>
      <c r="D3827" s="4">
        <v>79182.20000000007</v>
      </c>
    </row>
    <row r="3828" spans="1:4" x14ac:dyDescent="0.25">
      <c r="A3828" s="1">
        <v>44895</v>
      </c>
      <c r="B3828" t="s">
        <v>82</v>
      </c>
      <c r="C3828" t="s">
        <v>83</v>
      </c>
      <c r="D3828" s="4">
        <v>102773.58</v>
      </c>
    </row>
    <row r="3829" spans="1:4" x14ac:dyDescent="0.25">
      <c r="A3829" s="1">
        <v>44895</v>
      </c>
      <c r="B3829" t="s">
        <v>84</v>
      </c>
      <c r="C3829" t="s">
        <v>85</v>
      </c>
      <c r="D3829" s="4">
        <v>130154.19000000265</v>
      </c>
    </row>
    <row r="3830" spans="1:4" x14ac:dyDescent="0.25">
      <c r="A3830" s="1">
        <v>44895</v>
      </c>
      <c r="B3830" t="s">
        <v>86</v>
      </c>
      <c r="C3830" t="s">
        <v>87</v>
      </c>
      <c r="D3830" s="4">
        <v>141245.04</v>
      </c>
    </row>
    <row r="3831" spans="1:4" x14ac:dyDescent="0.25">
      <c r="A3831" s="1">
        <v>44895</v>
      </c>
      <c r="B3831" t="s">
        <v>88</v>
      </c>
      <c r="C3831" t="s">
        <v>89</v>
      </c>
      <c r="D3831" s="4">
        <v>145081.7300000003</v>
      </c>
    </row>
    <row r="3832" spans="1:4" x14ac:dyDescent="0.25">
      <c r="A3832" s="1">
        <v>44895</v>
      </c>
      <c r="B3832" t="s">
        <v>90</v>
      </c>
      <c r="C3832" t="s">
        <v>91</v>
      </c>
      <c r="D3832" s="4">
        <v>24005.409999999985</v>
      </c>
    </row>
    <row r="3833" spans="1:4" x14ac:dyDescent="0.25">
      <c r="A3833" s="1">
        <v>44895</v>
      </c>
      <c r="B3833" t="s">
        <v>92</v>
      </c>
      <c r="C3833" t="s">
        <v>93</v>
      </c>
      <c r="D3833" s="4">
        <v>161126.13000000006</v>
      </c>
    </row>
    <row r="3834" spans="1:4" x14ac:dyDescent="0.25">
      <c r="A3834" s="1">
        <v>44895</v>
      </c>
      <c r="B3834" t="s">
        <v>94</v>
      </c>
      <c r="C3834" t="s">
        <v>95</v>
      </c>
      <c r="D3834" s="4">
        <v>253.62000000000262</v>
      </c>
    </row>
    <row r="3835" spans="1:4" x14ac:dyDescent="0.25">
      <c r="A3835" s="1">
        <v>44895</v>
      </c>
      <c r="B3835" t="s">
        <v>96</v>
      </c>
      <c r="C3835" t="s">
        <v>97</v>
      </c>
      <c r="D3835" s="4">
        <v>115226.17999999996</v>
      </c>
    </row>
    <row r="3836" spans="1:4" x14ac:dyDescent="0.25">
      <c r="A3836" s="1">
        <v>44895</v>
      </c>
      <c r="B3836" t="s">
        <v>98</v>
      </c>
      <c r="C3836" t="s">
        <v>99</v>
      </c>
      <c r="D3836" s="4">
        <v>12313.380000000001</v>
      </c>
    </row>
    <row r="3837" spans="1:4" x14ac:dyDescent="0.25">
      <c r="A3837" s="1">
        <v>44895</v>
      </c>
      <c r="B3837" t="s">
        <v>1298</v>
      </c>
      <c r="C3837" t="s">
        <v>1299</v>
      </c>
      <c r="D3837" s="4">
        <v>49940.049999999988</v>
      </c>
    </row>
    <row r="3838" spans="1:4" x14ac:dyDescent="0.25">
      <c r="A3838" s="1">
        <v>44895</v>
      </c>
      <c r="B3838" t="s">
        <v>100</v>
      </c>
      <c r="C3838" t="s">
        <v>101</v>
      </c>
      <c r="D3838" s="4">
        <v>1000153.42</v>
      </c>
    </row>
    <row r="3839" spans="1:4" x14ac:dyDescent="0.25">
      <c r="A3839" s="1">
        <v>44895</v>
      </c>
      <c r="B3839" t="s">
        <v>108</v>
      </c>
      <c r="C3839" t="s">
        <v>109</v>
      </c>
      <c r="D3839" s="4">
        <v>3000000</v>
      </c>
    </row>
    <row r="3840" spans="1:4" x14ac:dyDescent="0.25">
      <c r="A3840" s="1">
        <v>44895</v>
      </c>
      <c r="B3840" t="s">
        <v>1232</v>
      </c>
      <c r="C3840" t="s">
        <v>1233</v>
      </c>
      <c r="D3840" s="4">
        <v>4.9999979892163537E-3</v>
      </c>
    </row>
    <row r="3841" spans="1:4" x14ac:dyDescent="0.25">
      <c r="A3841" s="1">
        <v>44895</v>
      </c>
      <c r="B3841" t="s">
        <v>846</v>
      </c>
      <c r="C3841" t="s">
        <v>847</v>
      </c>
      <c r="D3841" s="4">
        <v>-7450.0000000000127</v>
      </c>
    </row>
    <row r="3842" spans="1:4" x14ac:dyDescent="0.25">
      <c r="A3842" s="1">
        <v>44895</v>
      </c>
      <c r="B3842" t="s">
        <v>851</v>
      </c>
      <c r="C3842" t="s">
        <v>852</v>
      </c>
      <c r="D3842" s="4">
        <v>-100000</v>
      </c>
    </row>
    <row r="3843" spans="1:4" x14ac:dyDescent="0.25">
      <c r="A3843" s="1">
        <v>44895</v>
      </c>
      <c r="B3843" t="s">
        <v>855</v>
      </c>
      <c r="C3843" t="s">
        <v>856</v>
      </c>
      <c r="D3843" s="4">
        <v>-800000</v>
      </c>
    </row>
    <row r="3844" spans="1:4" x14ac:dyDescent="0.25">
      <c r="A3844" s="1">
        <v>44895</v>
      </c>
      <c r="B3844" t="s">
        <v>859</v>
      </c>
      <c r="C3844" t="s">
        <v>860</v>
      </c>
      <c r="D3844" s="4">
        <v>-62928.91</v>
      </c>
    </row>
    <row r="3845" spans="1:4" x14ac:dyDescent="0.25">
      <c r="A3845" s="1">
        <v>44895</v>
      </c>
      <c r="B3845" t="s">
        <v>1192</v>
      </c>
      <c r="C3845" t="s">
        <v>1193</v>
      </c>
      <c r="D3845" s="4">
        <v>-182321.7</v>
      </c>
    </row>
    <row r="3846" spans="1:4" x14ac:dyDescent="0.25">
      <c r="A3846" s="1">
        <v>44895</v>
      </c>
      <c r="B3846" t="s">
        <v>865</v>
      </c>
      <c r="C3846" t="s">
        <v>866</v>
      </c>
      <c r="D3846" s="4">
        <v>-86282.830000000016</v>
      </c>
    </row>
    <row r="3847" spans="1:4" x14ac:dyDescent="0.25">
      <c r="A3847" s="1">
        <v>44895</v>
      </c>
      <c r="B3847" t="s">
        <v>871</v>
      </c>
      <c r="C3847" t="s">
        <v>872</v>
      </c>
      <c r="D3847" s="4">
        <v>-83370.91</v>
      </c>
    </row>
    <row r="3848" spans="1:4" x14ac:dyDescent="0.25">
      <c r="A3848" s="1">
        <v>44895</v>
      </c>
      <c r="B3848" t="s">
        <v>873</v>
      </c>
      <c r="C3848" t="s">
        <v>874</v>
      </c>
      <c r="D3848" s="4">
        <v>-187948.01</v>
      </c>
    </row>
    <row r="3849" spans="1:4" x14ac:dyDescent="0.25">
      <c r="A3849" s="1">
        <v>44895</v>
      </c>
      <c r="B3849" t="s">
        <v>875</v>
      </c>
      <c r="C3849" t="s">
        <v>876</v>
      </c>
      <c r="D3849" s="4">
        <v>-95239.54</v>
      </c>
    </row>
    <row r="3850" spans="1:4" x14ac:dyDescent="0.25">
      <c r="A3850" s="1">
        <v>44895</v>
      </c>
      <c r="B3850" t="s">
        <v>877</v>
      </c>
      <c r="C3850" t="s">
        <v>878</v>
      </c>
      <c r="D3850" s="4">
        <v>-917.25</v>
      </c>
    </row>
    <row r="3851" spans="1:4" x14ac:dyDescent="0.25">
      <c r="A3851" s="1">
        <v>44895</v>
      </c>
      <c r="B3851" t="s">
        <v>879</v>
      </c>
      <c r="C3851" t="s">
        <v>880</v>
      </c>
      <c r="D3851" s="4">
        <v>-39890.58</v>
      </c>
    </row>
    <row r="3852" spans="1:4" x14ac:dyDescent="0.25">
      <c r="A3852" s="1">
        <v>44895</v>
      </c>
      <c r="B3852" t="s">
        <v>881</v>
      </c>
      <c r="C3852" t="s">
        <v>882</v>
      </c>
      <c r="D3852" s="4">
        <v>-14767.59</v>
      </c>
    </row>
    <row r="3853" spans="1:4" x14ac:dyDescent="0.25">
      <c r="A3853" s="1">
        <v>44895</v>
      </c>
      <c r="B3853" t="s">
        <v>883</v>
      </c>
      <c r="C3853" t="s">
        <v>884</v>
      </c>
      <c r="D3853" s="4">
        <v>-25739.86</v>
      </c>
    </row>
    <row r="3854" spans="1:4" x14ac:dyDescent="0.25">
      <c r="A3854" s="1">
        <v>44895</v>
      </c>
      <c r="B3854" t="s">
        <v>885</v>
      </c>
      <c r="C3854" t="s">
        <v>886</v>
      </c>
      <c r="D3854" s="4">
        <v>-6081.13</v>
      </c>
    </row>
    <row r="3855" spans="1:4" x14ac:dyDescent="0.25">
      <c r="A3855" s="1">
        <v>44895</v>
      </c>
      <c r="B3855" t="s">
        <v>887</v>
      </c>
      <c r="C3855" t="s">
        <v>888</v>
      </c>
      <c r="D3855" s="4">
        <v>-10000</v>
      </c>
    </row>
    <row r="3856" spans="1:4" x14ac:dyDescent="0.25">
      <c r="A3856" s="1">
        <v>44895</v>
      </c>
      <c r="B3856" t="s">
        <v>889</v>
      </c>
      <c r="C3856" t="s">
        <v>890</v>
      </c>
      <c r="D3856" s="4">
        <v>-30000</v>
      </c>
    </row>
    <row r="3857" spans="1:4" x14ac:dyDescent="0.25">
      <c r="A3857" s="1">
        <v>44895</v>
      </c>
      <c r="B3857" t="s">
        <v>891</v>
      </c>
      <c r="C3857" t="s">
        <v>892</v>
      </c>
      <c r="D3857" s="4">
        <v>-2743</v>
      </c>
    </row>
    <row r="3858" spans="1:4" x14ac:dyDescent="0.25">
      <c r="A3858" s="1">
        <v>44895</v>
      </c>
      <c r="B3858" t="s">
        <v>893</v>
      </c>
      <c r="C3858" t="s">
        <v>894</v>
      </c>
      <c r="D3858" s="4">
        <v>-97540.050000000017</v>
      </c>
    </row>
    <row r="3859" spans="1:4" x14ac:dyDescent="0.25">
      <c r="A3859" s="1">
        <v>44895</v>
      </c>
      <c r="B3859" t="s">
        <v>895</v>
      </c>
      <c r="C3859" t="s">
        <v>896</v>
      </c>
      <c r="D3859" s="4">
        <v>-34985</v>
      </c>
    </row>
    <row r="3860" spans="1:4" x14ac:dyDescent="0.25">
      <c r="A3860" s="1">
        <v>44895</v>
      </c>
      <c r="B3860" t="s">
        <v>897</v>
      </c>
      <c r="C3860" t="s">
        <v>898</v>
      </c>
      <c r="D3860" s="4">
        <v>-2450900</v>
      </c>
    </row>
    <row r="3861" spans="1:4" x14ac:dyDescent="0.25">
      <c r="A3861" s="1">
        <v>44895</v>
      </c>
      <c r="B3861" t="s">
        <v>1195</v>
      </c>
      <c r="C3861" t="s">
        <v>1196</v>
      </c>
      <c r="D3861" s="4">
        <v>-56800.83</v>
      </c>
    </row>
    <row r="3862" spans="1:4" x14ac:dyDescent="0.25">
      <c r="A3862" s="1">
        <v>44895</v>
      </c>
      <c r="B3862" t="s">
        <v>1197</v>
      </c>
      <c r="C3862" t="s">
        <v>1198</v>
      </c>
      <c r="D3862" s="4">
        <v>-27000</v>
      </c>
    </row>
    <row r="3863" spans="1:4" x14ac:dyDescent="0.25">
      <c r="A3863" s="1">
        <v>44895</v>
      </c>
      <c r="B3863" t="s">
        <v>145</v>
      </c>
      <c r="C3863" t="s">
        <v>1199</v>
      </c>
      <c r="D3863" s="4">
        <v>-630595</v>
      </c>
    </row>
    <row r="3864" spans="1:4" x14ac:dyDescent="0.25">
      <c r="A3864" s="1">
        <v>44895</v>
      </c>
      <c r="B3864" t="s">
        <v>1200</v>
      </c>
      <c r="C3864" t="s">
        <v>1201</v>
      </c>
      <c r="D3864" s="4">
        <v>-73264.13</v>
      </c>
    </row>
    <row r="3865" spans="1:4" x14ac:dyDescent="0.25">
      <c r="A3865" s="1">
        <v>44895</v>
      </c>
      <c r="B3865" t="s">
        <v>902</v>
      </c>
      <c r="C3865" t="s">
        <v>903</v>
      </c>
      <c r="D3865" s="4">
        <v>-141385.23000000001</v>
      </c>
    </row>
    <row r="3866" spans="1:4" x14ac:dyDescent="0.25">
      <c r="A3866" s="1">
        <v>44895</v>
      </c>
      <c r="B3866" t="s">
        <v>905</v>
      </c>
      <c r="C3866" t="s">
        <v>906</v>
      </c>
      <c r="D3866" s="4">
        <v>-313538.28000000003</v>
      </c>
    </row>
    <row r="3867" spans="1:4" x14ac:dyDescent="0.25">
      <c r="A3867" s="1">
        <v>44895</v>
      </c>
      <c r="B3867" t="s">
        <v>907</v>
      </c>
      <c r="C3867" t="s">
        <v>908</v>
      </c>
      <c r="D3867" s="4">
        <v>-43623.16</v>
      </c>
    </row>
    <row r="3868" spans="1:4" x14ac:dyDescent="0.25">
      <c r="A3868" s="1">
        <v>44895</v>
      </c>
      <c r="B3868" t="s">
        <v>909</v>
      </c>
      <c r="C3868" t="s">
        <v>910</v>
      </c>
      <c r="D3868" s="4">
        <v>-2737.0299999999943</v>
      </c>
    </row>
    <row r="3869" spans="1:4" x14ac:dyDescent="0.25">
      <c r="A3869" s="1">
        <v>44895</v>
      </c>
      <c r="B3869" t="s">
        <v>913</v>
      </c>
      <c r="C3869" t="s">
        <v>914</v>
      </c>
      <c r="D3869" s="4">
        <v>-115236</v>
      </c>
    </row>
    <row r="3870" spans="1:4" x14ac:dyDescent="0.25">
      <c r="A3870" s="1">
        <v>44895</v>
      </c>
      <c r="B3870" t="s">
        <v>1289</v>
      </c>
      <c r="C3870" t="s">
        <v>1290</v>
      </c>
      <c r="D3870" s="4">
        <v>-5</v>
      </c>
    </row>
    <row r="3871" spans="1:4" x14ac:dyDescent="0.25">
      <c r="A3871" s="1">
        <v>44895</v>
      </c>
      <c r="B3871" t="s">
        <v>921</v>
      </c>
      <c r="C3871" t="s">
        <v>922</v>
      </c>
      <c r="D3871" s="4">
        <v>-39632.340000000033</v>
      </c>
    </row>
    <row r="3872" spans="1:4" x14ac:dyDescent="0.25">
      <c r="A3872" s="1">
        <v>44895</v>
      </c>
      <c r="B3872" t="s">
        <v>110</v>
      </c>
      <c r="C3872" t="s">
        <v>926</v>
      </c>
      <c r="D3872" s="4">
        <v>-201770.86</v>
      </c>
    </row>
    <row r="3873" spans="1:4" x14ac:dyDescent="0.25">
      <c r="A3873" s="1">
        <v>44895</v>
      </c>
      <c r="B3873" t="s">
        <v>112</v>
      </c>
      <c r="C3873" t="s">
        <v>937</v>
      </c>
      <c r="D3873" s="4">
        <v>-643612.52000000014</v>
      </c>
    </row>
    <row r="3874" spans="1:4" x14ac:dyDescent="0.25">
      <c r="A3874" s="1">
        <v>44895</v>
      </c>
      <c r="B3874" t="s">
        <v>115</v>
      </c>
      <c r="C3874" t="s">
        <v>944</v>
      </c>
      <c r="D3874" s="4">
        <v>-215224.61000000002</v>
      </c>
    </row>
    <row r="3875" spans="1:4" x14ac:dyDescent="0.25">
      <c r="A3875" s="1">
        <v>44895</v>
      </c>
      <c r="B3875" t="s">
        <v>117</v>
      </c>
      <c r="C3875" t="s">
        <v>947</v>
      </c>
      <c r="D3875" s="4">
        <v>-80771.72</v>
      </c>
    </row>
    <row r="3876" spans="1:4" x14ac:dyDescent="0.25">
      <c r="A3876" s="1">
        <v>44895</v>
      </c>
      <c r="B3876" t="s">
        <v>119</v>
      </c>
      <c r="C3876" t="s">
        <v>1202</v>
      </c>
      <c r="D3876" s="4">
        <v>-110275.99</v>
      </c>
    </row>
    <row r="3877" spans="1:4" x14ac:dyDescent="0.25">
      <c r="A3877" s="1">
        <v>44895</v>
      </c>
      <c r="B3877" t="s">
        <v>121</v>
      </c>
      <c r="C3877" t="s">
        <v>1203</v>
      </c>
      <c r="D3877" s="4">
        <v>-2193413.54</v>
      </c>
    </row>
    <row r="3878" spans="1:4" x14ac:dyDescent="0.25">
      <c r="A3878" s="1">
        <v>44895</v>
      </c>
      <c r="B3878" t="s">
        <v>965</v>
      </c>
      <c r="C3878" t="s">
        <v>966</v>
      </c>
      <c r="D3878" s="4">
        <v>-41666.540000000139</v>
      </c>
    </row>
    <row r="3879" spans="1:4" x14ac:dyDescent="0.25">
      <c r="A3879" s="1">
        <v>44895</v>
      </c>
      <c r="B3879" t="s">
        <v>123</v>
      </c>
      <c r="C3879" t="s">
        <v>1204</v>
      </c>
      <c r="D3879" s="4">
        <v>-83550</v>
      </c>
    </row>
    <row r="3880" spans="1:4" x14ac:dyDescent="0.25">
      <c r="A3880" s="1">
        <v>44895</v>
      </c>
      <c r="B3880" t="s">
        <v>975</v>
      </c>
      <c r="C3880" t="s">
        <v>976</v>
      </c>
      <c r="D3880" s="4">
        <v>-485664.06000000011</v>
      </c>
    </row>
    <row r="3881" spans="1:4" x14ac:dyDescent="0.25">
      <c r="A3881" s="1">
        <v>44895</v>
      </c>
      <c r="B3881" t="s">
        <v>979</v>
      </c>
      <c r="C3881" t="s">
        <v>980</v>
      </c>
      <c r="D3881" s="4">
        <v>-1742.5600000000127</v>
      </c>
    </row>
    <row r="3882" spans="1:4" x14ac:dyDescent="0.25">
      <c r="A3882" s="1">
        <v>44895</v>
      </c>
      <c r="B3882" t="s">
        <v>983</v>
      </c>
      <c r="C3882" t="s">
        <v>984</v>
      </c>
      <c r="D3882" s="4">
        <v>-8572.2099999999991</v>
      </c>
    </row>
    <row r="3883" spans="1:4" x14ac:dyDescent="0.25">
      <c r="A3883" s="1">
        <v>44895</v>
      </c>
      <c r="B3883" t="s">
        <v>995</v>
      </c>
      <c r="C3883" t="s">
        <v>996</v>
      </c>
      <c r="D3883" s="4">
        <v>-193276.83999999994</v>
      </c>
    </row>
    <row r="3884" spans="1:4" x14ac:dyDescent="0.25">
      <c r="A3884" s="1">
        <v>44895</v>
      </c>
      <c r="B3884" t="s">
        <v>1003</v>
      </c>
      <c r="C3884" t="s">
        <v>1004</v>
      </c>
      <c r="D3884" s="4">
        <v>-150176.23000000007</v>
      </c>
    </row>
    <row r="3885" spans="1:4" x14ac:dyDescent="0.25">
      <c r="A3885" s="1">
        <v>44895</v>
      </c>
      <c r="B3885" t="s">
        <v>1291</v>
      </c>
      <c r="C3885" t="s">
        <v>1292</v>
      </c>
      <c r="D3885" s="4">
        <v>-145553.81</v>
      </c>
    </row>
    <row r="3886" spans="1:4" x14ac:dyDescent="0.25">
      <c r="A3886" s="1">
        <v>44895</v>
      </c>
      <c r="B3886" t="s">
        <v>1256</v>
      </c>
      <c r="C3886" t="s">
        <v>1257</v>
      </c>
      <c r="D3886" s="4">
        <v>-350</v>
      </c>
    </row>
    <row r="3887" spans="1:4" x14ac:dyDescent="0.25">
      <c r="A3887" s="1">
        <v>44895</v>
      </c>
      <c r="B3887" t="s">
        <v>1015</v>
      </c>
      <c r="C3887" t="s">
        <v>1016</v>
      </c>
      <c r="D3887" s="4">
        <v>-1636.7100000000028</v>
      </c>
    </row>
    <row r="3888" spans="1:4" x14ac:dyDescent="0.25">
      <c r="A3888" s="1">
        <v>44895</v>
      </c>
      <c r="B3888" t="s">
        <v>1019</v>
      </c>
      <c r="C3888" t="s">
        <v>1020</v>
      </c>
      <c r="D3888" s="4">
        <v>-376.90000000009218</v>
      </c>
    </row>
    <row r="3889" spans="1:4" x14ac:dyDescent="0.25">
      <c r="A3889" s="1">
        <v>44895</v>
      </c>
      <c r="B3889" t="s">
        <v>1023</v>
      </c>
      <c r="C3889" t="s">
        <v>1024</v>
      </c>
      <c r="D3889" s="4">
        <v>-2427.0200000000013</v>
      </c>
    </row>
    <row r="3890" spans="1:4" x14ac:dyDescent="0.25">
      <c r="A3890" s="1">
        <v>44895</v>
      </c>
      <c r="B3890" t="s">
        <v>1207</v>
      </c>
      <c r="C3890" t="s">
        <v>1208</v>
      </c>
      <c r="D3890" s="4">
        <v>-14.000000000014552</v>
      </c>
    </row>
    <row r="3891" spans="1:4" x14ac:dyDescent="0.25">
      <c r="A3891" s="1">
        <v>44895</v>
      </c>
      <c r="B3891" t="s">
        <v>1033</v>
      </c>
      <c r="C3891" t="s">
        <v>1034</v>
      </c>
      <c r="D3891" s="4">
        <v>-76721.81</v>
      </c>
    </row>
    <row r="3892" spans="1:4" x14ac:dyDescent="0.25">
      <c r="A3892" s="1">
        <v>44895</v>
      </c>
      <c r="B3892" t="s">
        <v>1209</v>
      </c>
      <c r="C3892" t="s">
        <v>1210</v>
      </c>
      <c r="D3892" s="4">
        <v>-56472.52</v>
      </c>
    </row>
    <row r="3893" spans="1:4" x14ac:dyDescent="0.25">
      <c r="A3893" s="1">
        <v>44895</v>
      </c>
      <c r="B3893" t="s">
        <v>1230</v>
      </c>
      <c r="C3893" t="s">
        <v>1231</v>
      </c>
      <c r="D3893" s="4">
        <v>-22319.559999999772</v>
      </c>
    </row>
    <row r="3894" spans="1:4" x14ac:dyDescent="0.25">
      <c r="A3894" s="1">
        <v>44895</v>
      </c>
      <c r="B3894" t="s">
        <v>1050</v>
      </c>
      <c r="C3894" t="s">
        <v>1051</v>
      </c>
      <c r="D3894" s="4">
        <v>-41817.189999999973</v>
      </c>
    </row>
    <row r="3895" spans="1:4" x14ac:dyDescent="0.25">
      <c r="A3895" s="1">
        <v>44895</v>
      </c>
      <c r="B3895" t="s">
        <v>1054</v>
      </c>
      <c r="C3895" t="s">
        <v>1055</v>
      </c>
      <c r="D3895" s="4">
        <v>-2331.4800000000014</v>
      </c>
    </row>
    <row r="3896" spans="1:4" x14ac:dyDescent="0.25">
      <c r="A3896" s="1">
        <v>44895</v>
      </c>
      <c r="B3896" t="s">
        <v>1211</v>
      </c>
      <c r="C3896" t="s">
        <v>1212</v>
      </c>
      <c r="D3896" s="4">
        <v>-267.07</v>
      </c>
    </row>
    <row r="3897" spans="1:4" x14ac:dyDescent="0.25">
      <c r="A3897" s="1">
        <v>44895</v>
      </c>
      <c r="B3897" t="s">
        <v>1060</v>
      </c>
      <c r="C3897" t="s">
        <v>1061</v>
      </c>
      <c r="D3897" s="4">
        <v>-5635.670000000011</v>
      </c>
    </row>
    <row r="3898" spans="1:4" x14ac:dyDescent="0.25">
      <c r="A3898" s="1">
        <v>44895</v>
      </c>
      <c r="B3898" t="s">
        <v>1064</v>
      </c>
      <c r="C3898" t="s">
        <v>1065</v>
      </c>
      <c r="D3898" s="4">
        <v>-2.2799999999999727</v>
      </c>
    </row>
    <row r="3899" spans="1:4" x14ac:dyDescent="0.25">
      <c r="A3899" s="1">
        <v>44895</v>
      </c>
      <c r="B3899" t="s">
        <v>1072</v>
      </c>
      <c r="C3899" t="s">
        <v>1073</v>
      </c>
      <c r="D3899" s="4">
        <v>-18221.999999999993</v>
      </c>
    </row>
    <row r="3900" spans="1:4" x14ac:dyDescent="0.25">
      <c r="A3900" s="1">
        <v>44895</v>
      </c>
      <c r="B3900" t="s">
        <v>1234</v>
      </c>
      <c r="C3900" t="s">
        <v>1235</v>
      </c>
      <c r="D3900" s="4">
        <v>-3.4000000000000909</v>
      </c>
    </row>
    <row r="3901" spans="1:4" x14ac:dyDescent="0.25">
      <c r="A3901" s="1">
        <v>44895</v>
      </c>
      <c r="B3901" t="s">
        <v>1215</v>
      </c>
      <c r="C3901" t="s">
        <v>1216</v>
      </c>
      <c r="D3901" s="4">
        <v>-6.24</v>
      </c>
    </row>
    <row r="3902" spans="1:4" x14ac:dyDescent="0.25">
      <c r="A3902" s="1">
        <v>44895</v>
      </c>
      <c r="B3902" t="s">
        <v>1217</v>
      </c>
      <c r="C3902" t="s">
        <v>1218</v>
      </c>
      <c r="D3902" s="4">
        <v>-336.31</v>
      </c>
    </row>
    <row r="3903" spans="1:4" x14ac:dyDescent="0.25">
      <c r="A3903" s="1">
        <v>44895</v>
      </c>
      <c r="B3903" t="s">
        <v>1087</v>
      </c>
      <c r="C3903" t="s">
        <v>1088</v>
      </c>
      <c r="D3903" s="4">
        <v>-202.19</v>
      </c>
    </row>
    <row r="3904" spans="1:4" x14ac:dyDescent="0.25">
      <c r="A3904" s="1">
        <v>44895</v>
      </c>
      <c r="B3904" t="s">
        <v>1091</v>
      </c>
      <c r="C3904" t="s">
        <v>1092</v>
      </c>
      <c r="D3904" s="4">
        <v>-1160.71</v>
      </c>
    </row>
    <row r="3905" spans="1:4" x14ac:dyDescent="0.25">
      <c r="A3905" s="1">
        <v>44895</v>
      </c>
      <c r="B3905" t="s">
        <v>1095</v>
      </c>
      <c r="C3905" t="s">
        <v>1096</v>
      </c>
      <c r="D3905" s="4">
        <v>-216.00000000000003</v>
      </c>
    </row>
    <row r="3906" spans="1:4" x14ac:dyDescent="0.25">
      <c r="A3906" s="1">
        <v>44895</v>
      </c>
      <c r="B3906" t="s">
        <v>1099</v>
      </c>
      <c r="C3906" t="s">
        <v>1100</v>
      </c>
      <c r="D3906" s="4">
        <v>-168.71000000000009</v>
      </c>
    </row>
    <row r="3907" spans="1:4" x14ac:dyDescent="0.25">
      <c r="A3907" s="1">
        <v>44895</v>
      </c>
      <c r="B3907" t="s">
        <v>1103</v>
      </c>
      <c r="C3907" t="s">
        <v>1104</v>
      </c>
      <c r="D3907" s="4">
        <v>-708.76999999999953</v>
      </c>
    </row>
    <row r="3908" spans="1:4" x14ac:dyDescent="0.25">
      <c r="A3908" s="1">
        <v>44895</v>
      </c>
      <c r="B3908" t="s">
        <v>1107</v>
      </c>
      <c r="C3908" t="s">
        <v>1108</v>
      </c>
      <c r="D3908" s="4">
        <v>-190.07000000000016</v>
      </c>
    </row>
    <row r="3909" spans="1:4" x14ac:dyDescent="0.25">
      <c r="A3909" s="1">
        <v>44895</v>
      </c>
      <c r="B3909" t="s">
        <v>1109</v>
      </c>
      <c r="C3909" t="s">
        <v>1110</v>
      </c>
      <c r="D3909" s="4">
        <v>-328.28999999999996</v>
      </c>
    </row>
    <row r="3910" spans="1:4" x14ac:dyDescent="0.25">
      <c r="A3910" s="1">
        <v>44895</v>
      </c>
      <c r="B3910" t="s">
        <v>1115</v>
      </c>
      <c r="C3910" t="s">
        <v>1116</v>
      </c>
      <c r="D3910" s="4">
        <v>-137.4700000000193</v>
      </c>
    </row>
    <row r="3911" spans="1:4" x14ac:dyDescent="0.25">
      <c r="A3911" s="1">
        <v>44895</v>
      </c>
      <c r="B3911" t="s">
        <v>1219</v>
      </c>
      <c r="C3911" t="s">
        <v>1220</v>
      </c>
      <c r="D3911" s="4">
        <v>-2632.0999999999995</v>
      </c>
    </row>
    <row r="3912" spans="1:4" x14ac:dyDescent="0.25">
      <c r="A3912" s="1">
        <v>44895</v>
      </c>
      <c r="B3912" t="s">
        <v>1117</v>
      </c>
      <c r="C3912" t="s">
        <v>1118</v>
      </c>
      <c r="D3912" s="4">
        <v>-832.06999999999971</v>
      </c>
    </row>
    <row r="3913" spans="1:4" x14ac:dyDescent="0.25">
      <c r="A3913" s="1">
        <v>44895</v>
      </c>
      <c r="B3913" t="s">
        <v>1119</v>
      </c>
      <c r="C3913" t="s">
        <v>1120</v>
      </c>
      <c r="D3913" s="4">
        <v>-57057.479999999996</v>
      </c>
    </row>
    <row r="3914" spans="1:4" x14ac:dyDescent="0.25">
      <c r="A3914" s="1">
        <v>44895</v>
      </c>
      <c r="B3914" t="s">
        <v>1124</v>
      </c>
      <c r="C3914" t="s">
        <v>1125</v>
      </c>
      <c r="D3914" s="4">
        <v>-226630</v>
      </c>
    </row>
    <row r="3915" spans="1:4" x14ac:dyDescent="0.25">
      <c r="A3915" s="1">
        <v>44926</v>
      </c>
      <c r="B3915" t="s">
        <v>1500</v>
      </c>
      <c r="C3915" t="s">
        <v>1501</v>
      </c>
      <c r="D3915" s="4">
        <v>1269726.99</v>
      </c>
    </row>
    <row r="3916" spans="1:4" x14ac:dyDescent="0.25">
      <c r="A3916" s="1">
        <v>44926</v>
      </c>
      <c r="B3916" t="s">
        <v>1084</v>
      </c>
      <c r="C3916" t="s">
        <v>1085</v>
      </c>
      <c r="D3916" s="4">
        <v>-273588.43</v>
      </c>
    </row>
    <row r="3917" spans="1:4" x14ac:dyDescent="0.25">
      <c r="A3917" s="1">
        <v>44926</v>
      </c>
      <c r="B3917" t="s">
        <v>1089</v>
      </c>
      <c r="C3917" t="s">
        <v>1090</v>
      </c>
      <c r="D3917" s="4">
        <v>-24642</v>
      </c>
    </row>
    <row r="3918" spans="1:4" x14ac:dyDescent="0.25">
      <c r="A3918" s="1">
        <v>44926</v>
      </c>
      <c r="B3918" t="s">
        <v>1093</v>
      </c>
      <c r="C3918" t="s">
        <v>1094</v>
      </c>
      <c r="D3918" s="4">
        <v>-3793.96</v>
      </c>
    </row>
    <row r="3919" spans="1:4" x14ac:dyDescent="0.25">
      <c r="A3919" s="1">
        <v>44926</v>
      </c>
      <c r="B3919" t="s">
        <v>1097</v>
      </c>
      <c r="C3919" t="s">
        <v>1098</v>
      </c>
      <c r="D3919" s="4">
        <v>-60725.31</v>
      </c>
    </row>
    <row r="3920" spans="1:4" x14ac:dyDescent="0.25">
      <c r="A3920" s="1">
        <v>44926</v>
      </c>
      <c r="B3920" t="s">
        <v>1300</v>
      </c>
      <c r="C3920" t="s">
        <v>1301</v>
      </c>
      <c r="D3920" s="4">
        <v>-19471.2</v>
      </c>
    </row>
    <row r="3921" spans="1:4" x14ac:dyDescent="0.25">
      <c r="A3921" s="1">
        <v>44926</v>
      </c>
      <c r="B3921" t="s">
        <v>1283</v>
      </c>
      <c r="C3921" t="s">
        <v>1284</v>
      </c>
      <c r="D3921" s="4">
        <v>-4680.7099999999991</v>
      </c>
    </row>
    <row r="3922" spans="1:4" x14ac:dyDescent="0.25">
      <c r="A3922" s="1">
        <v>44926</v>
      </c>
      <c r="B3922" t="s">
        <v>1271</v>
      </c>
      <c r="C3922" t="s">
        <v>1272</v>
      </c>
      <c r="D3922" s="4">
        <v>-29128.61</v>
      </c>
    </row>
    <row r="3923" spans="1:4" x14ac:dyDescent="0.25">
      <c r="A3923" s="1">
        <v>44926</v>
      </c>
      <c r="B3923" t="s">
        <v>565</v>
      </c>
      <c r="C3923" t="s">
        <v>566</v>
      </c>
      <c r="D3923" s="4">
        <v>733758.05999999994</v>
      </c>
    </row>
    <row r="3924" spans="1:4" x14ac:dyDescent="0.25">
      <c r="A3924" s="1">
        <v>44926</v>
      </c>
      <c r="B3924" t="s">
        <v>568</v>
      </c>
      <c r="C3924" t="s">
        <v>569</v>
      </c>
      <c r="D3924" s="4">
        <v>119289.14</v>
      </c>
    </row>
    <row r="3925" spans="1:4" x14ac:dyDescent="0.25">
      <c r="A3925" s="1">
        <v>44926</v>
      </c>
      <c r="B3925" t="s">
        <v>574</v>
      </c>
      <c r="C3925" t="s">
        <v>575</v>
      </c>
      <c r="D3925" s="4">
        <v>72737.339999999982</v>
      </c>
    </row>
    <row r="3926" spans="1:4" x14ac:dyDescent="0.25">
      <c r="A3926" s="1">
        <v>44926</v>
      </c>
      <c r="B3926" t="s">
        <v>578</v>
      </c>
      <c r="C3926" t="s">
        <v>579</v>
      </c>
      <c r="D3926" s="4">
        <v>4683.43</v>
      </c>
    </row>
    <row r="3927" spans="1:4" x14ac:dyDescent="0.25">
      <c r="A3927" s="1">
        <v>44926</v>
      </c>
      <c r="B3927" t="s">
        <v>582</v>
      </c>
      <c r="C3927" t="s">
        <v>583</v>
      </c>
      <c r="D3927" s="4">
        <v>57993.670000000006</v>
      </c>
    </row>
    <row r="3928" spans="1:4" x14ac:dyDescent="0.25">
      <c r="A3928" s="1">
        <v>44926</v>
      </c>
      <c r="B3928" t="s">
        <v>586</v>
      </c>
      <c r="C3928" t="s">
        <v>587</v>
      </c>
      <c r="D3928" s="4">
        <v>7081.1500000000015</v>
      </c>
    </row>
    <row r="3929" spans="1:4" x14ac:dyDescent="0.25">
      <c r="A3929" s="1">
        <v>44926</v>
      </c>
      <c r="B3929" t="s">
        <v>590</v>
      </c>
      <c r="C3929" t="s">
        <v>591</v>
      </c>
      <c r="D3929" s="4">
        <v>10225.11</v>
      </c>
    </row>
    <row r="3930" spans="1:4" x14ac:dyDescent="0.25">
      <c r="A3930" s="1">
        <v>44926</v>
      </c>
      <c r="B3930" t="s">
        <v>595</v>
      </c>
      <c r="C3930" t="s">
        <v>596</v>
      </c>
      <c r="D3930" s="4">
        <v>4335.2699999999995</v>
      </c>
    </row>
    <row r="3931" spans="1:4" x14ac:dyDescent="0.25">
      <c r="A3931" s="1">
        <v>44926</v>
      </c>
      <c r="B3931" t="s">
        <v>603</v>
      </c>
      <c r="C3931" t="s">
        <v>604</v>
      </c>
      <c r="D3931" s="4">
        <v>19544.53</v>
      </c>
    </row>
    <row r="3932" spans="1:4" x14ac:dyDescent="0.25">
      <c r="A3932" s="1">
        <v>44926</v>
      </c>
      <c r="B3932" t="s">
        <v>1128</v>
      </c>
      <c r="C3932" t="s">
        <v>1129</v>
      </c>
      <c r="D3932" s="4">
        <v>90141</v>
      </c>
    </row>
    <row r="3933" spans="1:4" x14ac:dyDescent="0.25">
      <c r="A3933" s="1">
        <v>44926</v>
      </c>
      <c r="B3933" t="s">
        <v>1130</v>
      </c>
      <c r="C3933" t="s">
        <v>1131</v>
      </c>
      <c r="D3933" s="4">
        <v>223058.54000000004</v>
      </c>
    </row>
    <row r="3934" spans="1:4" x14ac:dyDescent="0.25">
      <c r="A3934" s="1">
        <v>44926</v>
      </c>
      <c r="B3934" t="s">
        <v>627</v>
      </c>
      <c r="C3934" t="s">
        <v>628</v>
      </c>
      <c r="D3934" s="4">
        <v>256089.74999999997</v>
      </c>
    </row>
    <row r="3935" spans="1:4" x14ac:dyDescent="0.25">
      <c r="A3935" s="1">
        <v>44926</v>
      </c>
      <c r="B3935" t="s">
        <v>631</v>
      </c>
      <c r="C3935" t="s">
        <v>632</v>
      </c>
      <c r="D3935" s="4">
        <v>5861.66</v>
      </c>
    </row>
    <row r="3936" spans="1:4" x14ac:dyDescent="0.25">
      <c r="A3936" s="1">
        <v>44926</v>
      </c>
      <c r="B3936" t="s">
        <v>633</v>
      </c>
      <c r="C3936" t="s">
        <v>634</v>
      </c>
      <c r="D3936" s="4">
        <v>75133.25</v>
      </c>
    </row>
    <row r="3937" spans="1:4" x14ac:dyDescent="0.25">
      <c r="A3937" s="1">
        <v>44926</v>
      </c>
      <c r="B3937" t="s">
        <v>640</v>
      </c>
      <c r="C3937" t="s">
        <v>641</v>
      </c>
      <c r="D3937" s="4">
        <v>273.07</v>
      </c>
    </row>
    <row r="3938" spans="1:4" x14ac:dyDescent="0.25">
      <c r="A3938" s="1">
        <v>44926</v>
      </c>
      <c r="B3938" t="s">
        <v>644</v>
      </c>
      <c r="C3938" t="s">
        <v>645</v>
      </c>
      <c r="D3938" s="4">
        <v>73656.599999999991</v>
      </c>
    </row>
    <row r="3939" spans="1:4" x14ac:dyDescent="0.25">
      <c r="A3939" s="1">
        <v>44926</v>
      </c>
      <c r="B3939" t="s">
        <v>646</v>
      </c>
      <c r="C3939" t="s">
        <v>647</v>
      </c>
      <c r="D3939" s="4">
        <v>436202.96</v>
      </c>
    </row>
    <row r="3940" spans="1:4" x14ac:dyDescent="0.25">
      <c r="A3940" s="1">
        <v>44926</v>
      </c>
      <c r="B3940" t="s">
        <v>1294</v>
      </c>
      <c r="C3940" t="s">
        <v>1295</v>
      </c>
      <c r="D3940" s="4">
        <v>49741.5</v>
      </c>
    </row>
    <row r="3941" spans="1:4" x14ac:dyDescent="0.25">
      <c r="A3941" s="1">
        <v>44926</v>
      </c>
      <c r="B3941" t="s">
        <v>650</v>
      </c>
      <c r="C3941" t="s">
        <v>651</v>
      </c>
      <c r="D3941" s="4">
        <v>93037.090000000011</v>
      </c>
    </row>
    <row r="3942" spans="1:4" x14ac:dyDescent="0.25">
      <c r="A3942" s="1">
        <v>44926</v>
      </c>
      <c r="B3942" t="s">
        <v>652</v>
      </c>
      <c r="C3942" t="s">
        <v>653</v>
      </c>
      <c r="D3942" s="4">
        <v>16700.010000000002</v>
      </c>
    </row>
    <row r="3943" spans="1:4" x14ac:dyDescent="0.25">
      <c r="A3943" s="1">
        <v>44926</v>
      </c>
      <c r="B3943" t="s">
        <v>656</v>
      </c>
      <c r="C3943" t="s">
        <v>657</v>
      </c>
      <c r="D3943" s="4">
        <v>3264.68</v>
      </c>
    </row>
    <row r="3944" spans="1:4" x14ac:dyDescent="0.25">
      <c r="A3944" s="1">
        <v>44926</v>
      </c>
      <c r="B3944" t="s">
        <v>663</v>
      </c>
      <c r="C3944" t="s">
        <v>664</v>
      </c>
      <c r="D3944" s="4">
        <v>7553.0499999999993</v>
      </c>
    </row>
    <row r="3945" spans="1:4" x14ac:dyDescent="0.25">
      <c r="A3945" s="1">
        <v>44926</v>
      </c>
      <c r="B3945" t="s">
        <v>668</v>
      </c>
      <c r="C3945" t="s">
        <v>669</v>
      </c>
      <c r="D3945" s="4">
        <v>6858.6200000000008</v>
      </c>
    </row>
    <row r="3946" spans="1:4" x14ac:dyDescent="0.25">
      <c r="A3946" s="1">
        <v>44926</v>
      </c>
      <c r="B3946" t="s">
        <v>672</v>
      </c>
      <c r="C3946" t="s">
        <v>673</v>
      </c>
      <c r="D3946" s="4">
        <v>12471.66</v>
      </c>
    </row>
    <row r="3947" spans="1:4" x14ac:dyDescent="0.25">
      <c r="A3947" s="1">
        <v>44926</v>
      </c>
      <c r="B3947" t="s">
        <v>676</v>
      </c>
      <c r="C3947" t="s">
        <v>677</v>
      </c>
      <c r="D3947" s="4">
        <v>75306</v>
      </c>
    </row>
    <row r="3948" spans="1:4" x14ac:dyDescent="0.25">
      <c r="A3948" s="1">
        <v>44926</v>
      </c>
      <c r="B3948" t="s">
        <v>680</v>
      </c>
      <c r="C3948" t="s">
        <v>681</v>
      </c>
      <c r="D3948" s="4">
        <v>53435.75</v>
      </c>
    </row>
    <row r="3949" spans="1:4" x14ac:dyDescent="0.25">
      <c r="A3949" s="1">
        <v>44926</v>
      </c>
      <c r="B3949" t="s">
        <v>685</v>
      </c>
      <c r="C3949" t="s">
        <v>686</v>
      </c>
      <c r="D3949" s="4">
        <v>13088.8</v>
      </c>
    </row>
    <row r="3950" spans="1:4" x14ac:dyDescent="0.25">
      <c r="A3950" s="1">
        <v>44926</v>
      </c>
      <c r="B3950" t="s">
        <v>690</v>
      </c>
      <c r="C3950" t="s">
        <v>691</v>
      </c>
      <c r="D3950" s="4">
        <v>55606.74</v>
      </c>
    </row>
    <row r="3951" spans="1:4" x14ac:dyDescent="0.25">
      <c r="A3951" s="1">
        <v>44926</v>
      </c>
      <c r="B3951" t="s">
        <v>692</v>
      </c>
      <c r="C3951" t="s">
        <v>693</v>
      </c>
      <c r="D3951" s="4">
        <v>6232</v>
      </c>
    </row>
    <row r="3952" spans="1:4" x14ac:dyDescent="0.25">
      <c r="A3952" s="1">
        <v>44926</v>
      </c>
      <c r="B3952" t="s">
        <v>696</v>
      </c>
      <c r="C3952" t="s">
        <v>697</v>
      </c>
      <c r="D3952" s="4">
        <v>250</v>
      </c>
    </row>
    <row r="3953" spans="1:4" x14ac:dyDescent="0.25">
      <c r="A3953" s="1">
        <v>44926</v>
      </c>
      <c r="B3953" t="s">
        <v>698</v>
      </c>
      <c r="C3953" t="s">
        <v>699</v>
      </c>
      <c r="D3953" s="4">
        <v>19714</v>
      </c>
    </row>
    <row r="3954" spans="1:4" x14ac:dyDescent="0.25">
      <c r="A3954" s="1">
        <v>44926</v>
      </c>
      <c r="B3954" t="s">
        <v>1132</v>
      </c>
      <c r="C3954" t="s">
        <v>1133</v>
      </c>
      <c r="D3954" s="4">
        <v>54700</v>
      </c>
    </row>
    <row r="3955" spans="1:4" x14ac:dyDescent="0.25">
      <c r="A3955" s="1">
        <v>44926</v>
      </c>
      <c r="B3955" t="s">
        <v>1134</v>
      </c>
      <c r="C3955" t="s">
        <v>1135</v>
      </c>
      <c r="D3955" s="4">
        <v>88399.78</v>
      </c>
    </row>
    <row r="3956" spans="1:4" x14ac:dyDescent="0.25">
      <c r="A3956" s="1">
        <v>44926</v>
      </c>
      <c r="B3956" t="s">
        <v>1136</v>
      </c>
      <c r="C3956" t="s">
        <v>1137</v>
      </c>
      <c r="D3956" s="4">
        <v>67410.840000000011</v>
      </c>
    </row>
    <row r="3957" spans="1:4" x14ac:dyDescent="0.25">
      <c r="A3957" s="1">
        <v>44926</v>
      </c>
      <c r="B3957" t="s">
        <v>1140</v>
      </c>
      <c r="C3957" t="s">
        <v>1141</v>
      </c>
      <c r="D3957" s="4">
        <v>5000</v>
      </c>
    </row>
    <row r="3958" spans="1:4" x14ac:dyDescent="0.25">
      <c r="A3958" s="1">
        <v>44926</v>
      </c>
      <c r="B3958" t="s">
        <v>1221</v>
      </c>
      <c r="C3958" t="s">
        <v>1222</v>
      </c>
      <c r="D3958" s="4">
        <v>49838.42</v>
      </c>
    </row>
    <row r="3959" spans="1:4" x14ac:dyDescent="0.25">
      <c r="A3959" s="1">
        <v>44926</v>
      </c>
      <c r="B3959" t="s">
        <v>1258</v>
      </c>
      <c r="C3959" t="s">
        <v>1259</v>
      </c>
      <c r="D3959" s="4">
        <v>5724.45</v>
      </c>
    </row>
    <row r="3960" spans="1:4" x14ac:dyDescent="0.25">
      <c r="A3960" s="1">
        <v>44926</v>
      </c>
      <c r="B3960" t="s">
        <v>1310</v>
      </c>
      <c r="C3960" t="s">
        <v>1311</v>
      </c>
      <c r="D3960" s="4">
        <v>2638</v>
      </c>
    </row>
    <row r="3961" spans="1:4" x14ac:dyDescent="0.25">
      <c r="A3961" s="1">
        <v>44926</v>
      </c>
      <c r="B3961" t="s">
        <v>702</v>
      </c>
      <c r="C3961" t="s">
        <v>703</v>
      </c>
      <c r="D3961" s="4">
        <v>11804</v>
      </c>
    </row>
    <row r="3962" spans="1:4" x14ac:dyDescent="0.25">
      <c r="A3962" s="1">
        <v>44926</v>
      </c>
      <c r="B3962" t="s">
        <v>1312</v>
      </c>
      <c r="C3962" t="s">
        <v>1313</v>
      </c>
      <c r="D3962" s="4">
        <v>15370</v>
      </c>
    </row>
    <row r="3963" spans="1:4" x14ac:dyDescent="0.25">
      <c r="A3963" s="1">
        <v>44926</v>
      </c>
      <c r="B3963" t="s">
        <v>1146</v>
      </c>
      <c r="C3963" t="s">
        <v>1147</v>
      </c>
      <c r="D3963" s="4">
        <v>30600</v>
      </c>
    </row>
    <row r="3964" spans="1:4" x14ac:dyDescent="0.25">
      <c r="A3964" s="1">
        <v>44926</v>
      </c>
      <c r="B3964" t="s">
        <v>1273</v>
      </c>
      <c r="C3964" t="s">
        <v>1274</v>
      </c>
      <c r="D3964" s="4">
        <v>8320</v>
      </c>
    </row>
    <row r="3965" spans="1:4" x14ac:dyDescent="0.25">
      <c r="A3965" s="1">
        <v>44926</v>
      </c>
      <c r="B3965" t="s">
        <v>1260</v>
      </c>
      <c r="C3965" t="s">
        <v>1261</v>
      </c>
      <c r="D3965" s="4">
        <v>2400</v>
      </c>
    </row>
    <row r="3966" spans="1:4" x14ac:dyDescent="0.25">
      <c r="A3966" s="1">
        <v>44926</v>
      </c>
      <c r="B3966" t="s">
        <v>704</v>
      </c>
      <c r="C3966" t="s">
        <v>705</v>
      </c>
      <c r="D3966" s="4">
        <v>23492.84</v>
      </c>
    </row>
    <row r="3967" spans="1:4" x14ac:dyDescent="0.25">
      <c r="A3967" s="1">
        <v>44926</v>
      </c>
      <c r="B3967" t="s">
        <v>708</v>
      </c>
      <c r="C3967" t="s">
        <v>709</v>
      </c>
      <c r="D3967" s="4">
        <v>1659.7500000000005</v>
      </c>
    </row>
    <row r="3968" spans="1:4" x14ac:dyDescent="0.25">
      <c r="A3968" s="1">
        <v>44926</v>
      </c>
      <c r="B3968" t="s">
        <v>712</v>
      </c>
      <c r="C3968" t="s">
        <v>713</v>
      </c>
      <c r="D3968" s="4">
        <v>961.04000000000008</v>
      </c>
    </row>
    <row r="3969" spans="1:4" x14ac:dyDescent="0.25">
      <c r="A3969" s="1">
        <v>44926</v>
      </c>
      <c r="B3969" t="s">
        <v>717</v>
      </c>
      <c r="C3969" t="s">
        <v>718</v>
      </c>
      <c r="D3969" s="4">
        <v>229.37</v>
      </c>
    </row>
    <row r="3970" spans="1:4" x14ac:dyDescent="0.25">
      <c r="A3970" s="1">
        <v>44926</v>
      </c>
      <c r="B3970" t="s">
        <v>719</v>
      </c>
      <c r="C3970" t="s">
        <v>720</v>
      </c>
      <c r="D3970" s="4">
        <v>3627.4299999999994</v>
      </c>
    </row>
    <row r="3971" spans="1:4" x14ac:dyDescent="0.25">
      <c r="A3971" s="1">
        <v>44926</v>
      </c>
      <c r="B3971" t="s">
        <v>721</v>
      </c>
      <c r="C3971" t="s">
        <v>722</v>
      </c>
      <c r="D3971" s="4">
        <v>21823</v>
      </c>
    </row>
    <row r="3972" spans="1:4" x14ac:dyDescent="0.25">
      <c r="A3972" s="1">
        <v>44926</v>
      </c>
      <c r="B3972" t="s">
        <v>726</v>
      </c>
      <c r="C3972" t="s">
        <v>727</v>
      </c>
      <c r="D3972" s="4">
        <v>8924.5600000000013</v>
      </c>
    </row>
    <row r="3973" spans="1:4" x14ac:dyDescent="0.25">
      <c r="A3973" s="1">
        <v>44926</v>
      </c>
      <c r="B3973" t="s">
        <v>730</v>
      </c>
      <c r="C3973" t="s">
        <v>731</v>
      </c>
      <c r="D3973" s="4">
        <v>419.4</v>
      </c>
    </row>
    <row r="3974" spans="1:4" x14ac:dyDescent="0.25">
      <c r="A3974" s="1">
        <v>44926</v>
      </c>
      <c r="B3974" t="s">
        <v>734</v>
      </c>
      <c r="C3974" t="s">
        <v>735</v>
      </c>
      <c r="D3974" s="4">
        <v>2086.4399999999996</v>
      </c>
    </row>
    <row r="3975" spans="1:4" x14ac:dyDescent="0.25">
      <c r="A3975" s="1">
        <v>44926</v>
      </c>
      <c r="B3975" t="s">
        <v>738</v>
      </c>
      <c r="C3975" t="s">
        <v>739</v>
      </c>
      <c r="D3975" s="4">
        <v>27689.4</v>
      </c>
    </row>
    <row r="3976" spans="1:4" x14ac:dyDescent="0.25">
      <c r="A3976" s="1">
        <v>44926</v>
      </c>
      <c r="B3976" t="s">
        <v>742</v>
      </c>
      <c r="C3976" t="s">
        <v>743</v>
      </c>
      <c r="D3976" s="4">
        <v>2918.5699999999997</v>
      </c>
    </row>
    <row r="3977" spans="1:4" x14ac:dyDescent="0.25">
      <c r="A3977" s="1">
        <v>44926</v>
      </c>
      <c r="B3977" t="s">
        <v>747</v>
      </c>
      <c r="C3977" t="s">
        <v>748</v>
      </c>
      <c r="D3977" s="4">
        <v>43294.979999999996</v>
      </c>
    </row>
    <row r="3978" spans="1:4" x14ac:dyDescent="0.25">
      <c r="A3978" s="1">
        <v>44926</v>
      </c>
      <c r="B3978" t="s">
        <v>751</v>
      </c>
      <c r="C3978" t="s">
        <v>752</v>
      </c>
      <c r="D3978" s="4">
        <v>10266.86</v>
      </c>
    </row>
    <row r="3979" spans="1:4" x14ac:dyDescent="0.25">
      <c r="A3979" s="1">
        <v>44926</v>
      </c>
      <c r="B3979" t="s">
        <v>755</v>
      </c>
      <c r="C3979" t="s">
        <v>756</v>
      </c>
      <c r="D3979" s="4">
        <v>311.60000000000002</v>
      </c>
    </row>
    <row r="3980" spans="1:4" x14ac:dyDescent="0.25">
      <c r="A3980" s="1">
        <v>44926</v>
      </c>
      <c r="B3980" t="s">
        <v>763</v>
      </c>
      <c r="C3980" t="s">
        <v>764</v>
      </c>
      <c r="D3980" s="4">
        <v>10188.77</v>
      </c>
    </row>
    <row r="3981" spans="1:4" x14ac:dyDescent="0.25">
      <c r="A3981" s="1">
        <v>44926</v>
      </c>
      <c r="B3981" t="s">
        <v>767</v>
      </c>
      <c r="C3981" t="s">
        <v>768</v>
      </c>
      <c r="D3981" s="4">
        <v>6011.920000000001</v>
      </c>
    </row>
    <row r="3982" spans="1:4" x14ac:dyDescent="0.25">
      <c r="A3982" s="1">
        <v>44926</v>
      </c>
      <c r="B3982" t="s">
        <v>769</v>
      </c>
      <c r="C3982" t="s">
        <v>770</v>
      </c>
      <c r="D3982" s="4">
        <v>22213.519999999997</v>
      </c>
    </row>
    <row r="3983" spans="1:4" x14ac:dyDescent="0.25">
      <c r="A3983" s="1">
        <v>44926</v>
      </c>
      <c r="B3983" t="s">
        <v>773</v>
      </c>
      <c r="C3983" t="s">
        <v>774</v>
      </c>
      <c r="D3983" s="4">
        <v>9374.25</v>
      </c>
    </row>
    <row r="3984" spans="1:4" x14ac:dyDescent="0.25">
      <c r="A3984" s="1">
        <v>44926</v>
      </c>
      <c r="B3984" t="s">
        <v>775</v>
      </c>
      <c r="C3984" t="s">
        <v>776</v>
      </c>
      <c r="D3984" s="4">
        <v>11860.08</v>
      </c>
    </row>
    <row r="3985" spans="1:4" x14ac:dyDescent="0.25">
      <c r="A3985" s="1">
        <v>44926</v>
      </c>
      <c r="B3985" t="s">
        <v>777</v>
      </c>
      <c r="C3985" t="s">
        <v>778</v>
      </c>
      <c r="D3985" s="4">
        <v>7457.2800000000007</v>
      </c>
    </row>
    <row r="3986" spans="1:4" x14ac:dyDescent="0.25">
      <c r="A3986" s="1">
        <v>44926</v>
      </c>
      <c r="B3986" t="s">
        <v>781</v>
      </c>
      <c r="C3986" t="s">
        <v>782</v>
      </c>
      <c r="D3986" s="4">
        <v>2418.9299999999998</v>
      </c>
    </row>
    <row r="3987" spans="1:4" x14ac:dyDescent="0.25">
      <c r="A3987" s="1">
        <v>44926</v>
      </c>
      <c r="B3987" t="s">
        <v>785</v>
      </c>
      <c r="C3987" t="s">
        <v>786</v>
      </c>
      <c r="D3987" s="4">
        <v>10589.81</v>
      </c>
    </row>
    <row r="3988" spans="1:4" x14ac:dyDescent="0.25">
      <c r="A3988" s="1">
        <v>44926</v>
      </c>
      <c r="B3988" t="s">
        <v>788</v>
      </c>
      <c r="C3988" t="s">
        <v>789</v>
      </c>
      <c r="D3988" s="4">
        <v>21187.67</v>
      </c>
    </row>
    <row r="3989" spans="1:4" x14ac:dyDescent="0.25">
      <c r="A3989" s="1">
        <v>44926</v>
      </c>
      <c r="B3989" t="s">
        <v>790</v>
      </c>
      <c r="C3989" t="s">
        <v>791</v>
      </c>
      <c r="D3989" s="4">
        <v>1660</v>
      </c>
    </row>
    <row r="3990" spans="1:4" x14ac:dyDescent="0.25">
      <c r="A3990" s="1">
        <v>44926</v>
      </c>
      <c r="B3990" t="s">
        <v>792</v>
      </c>
      <c r="C3990" t="s">
        <v>793</v>
      </c>
      <c r="D3990" s="4">
        <v>2800</v>
      </c>
    </row>
    <row r="3991" spans="1:4" x14ac:dyDescent="0.25">
      <c r="A3991" s="1">
        <v>44926</v>
      </c>
      <c r="B3991" t="s">
        <v>1148</v>
      </c>
      <c r="C3991" t="s">
        <v>1149</v>
      </c>
      <c r="D3991" s="4">
        <v>4492.2</v>
      </c>
    </row>
    <row r="3992" spans="1:4" x14ac:dyDescent="0.25">
      <c r="A3992" s="1">
        <v>44926</v>
      </c>
      <c r="B3992" t="s">
        <v>1223</v>
      </c>
      <c r="C3992" t="s">
        <v>1224</v>
      </c>
      <c r="D3992" s="4">
        <v>3000</v>
      </c>
    </row>
    <row r="3993" spans="1:4" x14ac:dyDescent="0.25">
      <c r="A3993" s="1">
        <v>44926</v>
      </c>
      <c r="B3993" t="s">
        <v>1275</v>
      </c>
      <c r="C3993" t="s">
        <v>1276</v>
      </c>
      <c r="D3993" s="4">
        <v>5397.51</v>
      </c>
    </row>
    <row r="3994" spans="1:4" x14ac:dyDescent="0.25">
      <c r="A3994" s="1">
        <v>44926</v>
      </c>
      <c r="B3994" t="s">
        <v>1225</v>
      </c>
      <c r="C3994" t="s">
        <v>1226</v>
      </c>
      <c r="D3994" s="4">
        <v>52961.100000000006</v>
      </c>
    </row>
    <row r="3995" spans="1:4" x14ac:dyDescent="0.25">
      <c r="A3995" s="1">
        <v>44926</v>
      </c>
      <c r="B3995" t="s">
        <v>1236</v>
      </c>
      <c r="C3995" t="s">
        <v>1237</v>
      </c>
      <c r="D3995" s="4">
        <v>9200</v>
      </c>
    </row>
    <row r="3996" spans="1:4" x14ac:dyDescent="0.25">
      <c r="A3996" s="1">
        <v>44926</v>
      </c>
      <c r="B3996" t="s">
        <v>1238</v>
      </c>
      <c r="C3996" t="s">
        <v>1239</v>
      </c>
      <c r="D3996" s="4">
        <v>22126.870000000003</v>
      </c>
    </row>
    <row r="3997" spans="1:4" x14ac:dyDescent="0.25">
      <c r="A3997" s="1">
        <v>44926</v>
      </c>
      <c r="B3997" t="s">
        <v>794</v>
      </c>
      <c r="C3997" t="s">
        <v>795</v>
      </c>
      <c r="D3997" s="4">
        <v>69601.710000000006</v>
      </c>
    </row>
    <row r="3998" spans="1:4" x14ac:dyDescent="0.25">
      <c r="A3998" s="1">
        <v>44926</v>
      </c>
      <c r="B3998" t="s">
        <v>796</v>
      </c>
      <c r="C3998" t="s">
        <v>797</v>
      </c>
      <c r="D3998" s="4">
        <v>9482.84</v>
      </c>
    </row>
    <row r="3999" spans="1:4" x14ac:dyDescent="0.25">
      <c r="A3999" s="1">
        <v>44926</v>
      </c>
      <c r="B3999" t="s">
        <v>1302</v>
      </c>
      <c r="C3999" t="s">
        <v>1303</v>
      </c>
      <c r="D3999" s="4">
        <v>100</v>
      </c>
    </row>
    <row r="4000" spans="1:4" x14ac:dyDescent="0.25">
      <c r="A4000" s="1">
        <v>44926</v>
      </c>
      <c r="B4000" t="s">
        <v>800</v>
      </c>
      <c r="C4000" t="s">
        <v>801</v>
      </c>
      <c r="D4000" s="4">
        <v>13653.75</v>
      </c>
    </row>
    <row r="4001" spans="1:4" x14ac:dyDescent="0.25">
      <c r="A4001" s="1">
        <v>44926</v>
      </c>
      <c r="B4001" t="s">
        <v>802</v>
      </c>
      <c r="C4001" t="s">
        <v>803</v>
      </c>
      <c r="D4001" s="4">
        <v>420</v>
      </c>
    </row>
    <row r="4002" spans="1:4" x14ac:dyDescent="0.25">
      <c r="A4002" s="1">
        <v>44926</v>
      </c>
      <c r="B4002" t="s">
        <v>804</v>
      </c>
      <c r="C4002" t="s">
        <v>805</v>
      </c>
      <c r="D4002" s="4">
        <v>9545.2100000000009</v>
      </c>
    </row>
    <row r="4003" spans="1:4" x14ac:dyDescent="0.25">
      <c r="A4003" s="1">
        <v>44926</v>
      </c>
      <c r="B4003" t="s">
        <v>808</v>
      </c>
      <c r="C4003" t="s">
        <v>809</v>
      </c>
      <c r="D4003" s="4">
        <v>38611.06</v>
      </c>
    </row>
    <row r="4004" spans="1:4" x14ac:dyDescent="0.25">
      <c r="A4004" s="1">
        <v>44926</v>
      </c>
      <c r="B4004" t="s">
        <v>1245</v>
      </c>
      <c r="C4004" t="s">
        <v>1246</v>
      </c>
      <c r="D4004" s="4">
        <v>216.62</v>
      </c>
    </row>
    <row r="4005" spans="1:4" x14ac:dyDescent="0.25">
      <c r="A4005" s="1">
        <v>44926</v>
      </c>
      <c r="B4005" t="s">
        <v>1240</v>
      </c>
      <c r="C4005" t="s">
        <v>1241</v>
      </c>
      <c r="D4005" s="4">
        <v>10388.299999999999</v>
      </c>
    </row>
    <row r="4006" spans="1:4" x14ac:dyDescent="0.25">
      <c r="A4006" s="1">
        <v>44926</v>
      </c>
      <c r="B4006" t="s">
        <v>812</v>
      </c>
      <c r="C4006" t="s">
        <v>813</v>
      </c>
      <c r="D4006" s="4">
        <v>3551.1</v>
      </c>
    </row>
    <row r="4007" spans="1:4" x14ac:dyDescent="0.25">
      <c r="A4007" s="1">
        <v>44926</v>
      </c>
      <c r="B4007" t="s">
        <v>814</v>
      </c>
      <c r="C4007" t="s">
        <v>815</v>
      </c>
      <c r="D4007" s="4">
        <v>2245.0099999999993</v>
      </c>
    </row>
    <row r="4008" spans="1:4" x14ac:dyDescent="0.25">
      <c r="A4008" s="1">
        <v>44926</v>
      </c>
      <c r="B4008" t="s">
        <v>816</v>
      </c>
      <c r="C4008" t="s">
        <v>817</v>
      </c>
      <c r="D4008" s="4">
        <v>27085.169999999984</v>
      </c>
    </row>
    <row r="4009" spans="1:4" x14ac:dyDescent="0.25">
      <c r="A4009" s="1">
        <v>44926</v>
      </c>
      <c r="B4009" t="s">
        <v>818</v>
      </c>
      <c r="C4009" t="s">
        <v>819</v>
      </c>
      <c r="D4009" s="4">
        <v>3.15</v>
      </c>
    </row>
    <row r="4010" spans="1:4" x14ac:dyDescent="0.25">
      <c r="A4010" s="1">
        <v>44926</v>
      </c>
      <c r="B4010" t="s">
        <v>1152</v>
      </c>
      <c r="C4010" t="s">
        <v>1153</v>
      </c>
      <c r="D4010" s="4">
        <v>1629.9099999999999</v>
      </c>
    </row>
    <row r="4011" spans="1:4" x14ac:dyDescent="0.25">
      <c r="A4011" s="1">
        <v>44926</v>
      </c>
      <c r="B4011" t="s">
        <v>820</v>
      </c>
      <c r="C4011" t="s">
        <v>821</v>
      </c>
      <c r="D4011" s="4">
        <v>200.15999999999909</v>
      </c>
    </row>
    <row r="4012" spans="1:4" x14ac:dyDescent="0.25">
      <c r="A4012" s="1">
        <v>44926</v>
      </c>
      <c r="B4012" t="s">
        <v>822</v>
      </c>
      <c r="C4012" t="s">
        <v>823</v>
      </c>
      <c r="D4012" s="4">
        <v>2965.34</v>
      </c>
    </row>
    <row r="4013" spans="1:4" x14ac:dyDescent="0.25">
      <c r="A4013" s="1">
        <v>44926</v>
      </c>
      <c r="B4013" t="s">
        <v>828</v>
      </c>
      <c r="C4013" t="s">
        <v>829</v>
      </c>
      <c r="D4013" s="4">
        <v>1491.6600000000003</v>
      </c>
    </row>
    <row r="4014" spans="1:4" x14ac:dyDescent="0.25">
      <c r="A4014" s="1">
        <v>44926</v>
      </c>
      <c r="B4014" t="s">
        <v>1277</v>
      </c>
      <c r="C4014" t="s">
        <v>1278</v>
      </c>
      <c r="D4014" s="4">
        <v>2971.66</v>
      </c>
    </row>
    <row r="4015" spans="1:4" x14ac:dyDescent="0.25">
      <c r="A4015" s="1">
        <v>44926</v>
      </c>
      <c r="B4015" t="s">
        <v>1247</v>
      </c>
      <c r="C4015" t="s">
        <v>1248</v>
      </c>
      <c r="D4015" s="4">
        <v>28752.63</v>
      </c>
    </row>
    <row r="4016" spans="1:4" x14ac:dyDescent="0.25">
      <c r="A4016" s="1">
        <v>44926</v>
      </c>
      <c r="B4016" t="s">
        <v>1249</v>
      </c>
      <c r="C4016" t="s">
        <v>1250</v>
      </c>
      <c r="D4016" s="4">
        <v>56216.990000000005</v>
      </c>
    </row>
    <row r="4017" spans="1:4" x14ac:dyDescent="0.25">
      <c r="A4017" s="1">
        <v>44926</v>
      </c>
      <c r="B4017" t="s">
        <v>1252</v>
      </c>
      <c r="C4017" t="s">
        <v>1253</v>
      </c>
      <c r="D4017" s="4">
        <v>19879.79</v>
      </c>
    </row>
    <row r="4018" spans="1:4" x14ac:dyDescent="0.25">
      <c r="A4018" s="1">
        <v>44926</v>
      </c>
      <c r="B4018" t="s">
        <v>1242</v>
      </c>
      <c r="C4018" t="s">
        <v>1243</v>
      </c>
      <c r="D4018" s="4">
        <v>6662.76</v>
      </c>
    </row>
    <row r="4019" spans="1:4" x14ac:dyDescent="0.25">
      <c r="A4019" s="1">
        <v>44926</v>
      </c>
      <c r="B4019" t="s">
        <v>1314</v>
      </c>
      <c r="C4019" t="s">
        <v>1315</v>
      </c>
      <c r="D4019" s="4">
        <v>1104.4000000000001</v>
      </c>
    </row>
    <row r="4020" spans="1:4" x14ac:dyDescent="0.25">
      <c r="A4020" s="1">
        <v>44926</v>
      </c>
      <c r="B4020" t="s">
        <v>830</v>
      </c>
      <c r="C4020" t="s">
        <v>831</v>
      </c>
      <c r="D4020" s="4">
        <v>430.05</v>
      </c>
    </row>
    <row r="4021" spans="1:4" x14ac:dyDescent="0.25">
      <c r="A4021" s="1">
        <v>44926</v>
      </c>
      <c r="B4021" t="s">
        <v>832</v>
      </c>
      <c r="C4021" t="s">
        <v>833</v>
      </c>
      <c r="D4021" s="4">
        <v>12000</v>
      </c>
    </row>
    <row r="4022" spans="1:4" x14ac:dyDescent="0.25">
      <c r="A4022" s="1">
        <v>44926</v>
      </c>
      <c r="B4022" t="s">
        <v>834</v>
      </c>
      <c r="C4022" t="s">
        <v>835</v>
      </c>
      <c r="D4022" s="4">
        <v>39395</v>
      </c>
    </row>
    <row r="4023" spans="1:4" x14ac:dyDescent="0.25">
      <c r="A4023" s="1">
        <v>44926</v>
      </c>
      <c r="B4023" t="s">
        <v>836</v>
      </c>
      <c r="C4023" t="s">
        <v>837</v>
      </c>
      <c r="D4023" s="4">
        <v>1200</v>
      </c>
    </row>
    <row r="4024" spans="1:4" x14ac:dyDescent="0.25">
      <c r="A4024" s="1">
        <v>44926</v>
      </c>
      <c r="B4024" t="s">
        <v>838</v>
      </c>
      <c r="C4024" t="s">
        <v>839</v>
      </c>
      <c r="D4024" s="4">
        <v>3228</v>
      </c>
    </row>
    <row r="4025" spans="1:4" x14ac:dyDescent="0.25">
      <c r="A4025" s="1">
        <v>44926</v>
      </c>
      <c r="B4025" t="s">
        <v>840</v>
      </c>
      <c r="C4025" t="s">
        <v>841</v>
      </c>
      <c r="D4025" s="4">
        <v>32702.76</v>
      </c>
    </row>
    <row r="4026" spans="1:4" x14ac:dyDescent="0.25">
      <c r="A4026" s="1">
        <v>44926</v>
      </c>
      <c r="B4026" t="s">
        <v>842</v>
      </c>
      <c r="C4026" t="s">
        <v>843</v>
      </c>
      <c r="D4026" s="4">
        <v>1200</v>
      </c>
    </row>
    <row r="4027" spans="1:4" x14ac:dyDescent="0.25">
      <c r="A4027" s="1">
        <v>44926</v>
      </c>
      <c r="B4027" t="s">
        <v>844</v>
      </c>
      <c r="C4027" t="s">
        <v>845</v>
      </c>
      <c r="D4027" s="4">
        <v>26699.08</v>
      </c>
    </row>
    <row r="4028" spans="1:4" x14ac:dyDescent="0.25">
      <c r="A4028" s="1">
        <v>44926</v>
      </c>
      <c r="B4028" t="s">
        <v>849</v>
      </c>
      <c r="C4028" t="s">
        <v>850</v>
      </c>
      <c r="D4028" s="4">
        <v>13287</v>
      </c>
    </row>
    <row r="4029" spans="1:4" x14ac:dyDescent="0.25">
      <c r="A4029" s="1">
        <v>44926</v>
      </c>
      <c r="B4029" t="s">
        <v>853</v>
      </c>
      <c r="C4029" t="s">
        <v>854</v>
      </c>
      <c r="D4029" s="4">
        <v>5289.84</v>
      </c>
    </row>
    <row r="4030" spans="1:4" x14ac:dyDescent="0.25">
      <c r="A4030" s="1">
        <v>44926</v>
      </c>
      <c r="B4030" t="s">
        <v>857</v>
      </c>
      <c r="C4030" t="s">
        <v>858</v>
      </c>
      <c r="D4030" s="4">
        <v>41538.740000000005</v>
      </c>
    </row>
    <row r="4031" spans="1:4" x14ac:dyDescent="0.25">
      <c r="A4031" s="1">
        <v>44926</v>
      </c>
      <c r="B4031" t="s">
        <v>1254</v>
      </c>
      <c r="C4031" t="s">
        <v>1255</v>
      </c>
      <c r="D4031" s="4">
        <v>23482</v>
      </c>
    </row>
    <row r="4032" spans="1:4" x14ac:dyDescent="0.25">
      <c r="A4032" s="1">
        <v>44926</v>
      </c>
      <c r="B4032" t="s">
        <v>1304</v>
      </c>
      <c r="C4032" t="s">
        <v>1305</v>
      </c>
      <c r="D4032" s="4">
        <v>5000</v>
      </c>
    </row>
    <row r="4033" spans="1:4" x14ac:dyDescent="0.25">
      <c r="A4033" s="1">
        <v>44926</v>
      </c>
      <c r="B4033" t="s">
        <v>1306</v>
      </c>
      <c r="C4033" t="s">
        <v>1307</v>
      </c>
      <c r="D4033" s="4">
        <v>375</v>
      </c>
    </row>
    <row r="4034" spans="1:4" x14ac:dyDescent="0.25">
      <c r="A4034" s="1">
        <v>44926</v>
      </c>
      <c r="B4034" t="s">
        <v>861</v>
      </c>
      <c r="C4034" t="s">
        <v>862</v>
      </c>
      <c r="D4034" s="4">
        <v>37490</v>
      </c>
    </row>
    <row r="4035" spans="1:4" x14ac:dyDescent="0.25">
      <c r="A4035" s="1">
        <v>44926</v>
      </c>
      <c r="B4035" t="s">
        <v>867</v>
      </c>
      <c r="C4035" t="s">
        <v>868</v>
      </c>
      <c r="D4035" s="4">
        <v>26197.569999999992</v>
      </c>
    </row>
    <row r="4036" spans="1:4" x14ac:dyDescent="0.25">
      <c r="A4036" s="1">
        <v>44926</v>
      </c>
      <c r="B4036" t="s">
        <v>869</v>
      </c>
      <c r="C4036" t="s">
        <v>870</v>
      </c>
      <c r="D4036" s="4">
        <v>10790.32</v>
      </c>
    </row>
    <row r="4037" spans="1:4" x14ac:dyDescent="0.25">
      <c r="A4037" s="1">
        <v>44926</v>
      </c>
      <c r="B4037" t="s">
        <v>1503</v>
      </c>
      <c r="C4037" t="s">
        <v>1504</v>
      </c>
      <c r="D4037" s="4">
        <v>847464.46</v>
      </c>
    </row>
    <row r="4038" spans="1:4" x14ac:dyDescent="0.25">
      <c r="A4038" s="1">
        <v>44926</v>
      </c>
      <c r="B4038" t="s">
        <v>1505</v>
      </c>
      <c r="C4038" t="s">
        <v>1506</v>
      </c>
      <c r="D4038" s="4">
        <v>162205.97</v>
      </c>
    </row>
    <row r="4039" spans="1:4" x14ac:dyDescent="0.25">
      <c r="A4039" s="1">
        <v>44926</v>
      </c>
      <c r="B4039" t="s">
        <v>1507</v>
      </c>
      <c r="C4039" t="s">
        <v>1508</v>
      </c>
      <c r="D4039" s="4">
        <v>122140.59</v>
      </c>
    </row>
    <row r="4040" spans="1:4" x14ac:dyDescent="0.25">
      <c r="A4040" s="1">
        <v>44926</v>
      </c>
      <c r="B4040" t="s">
        <v>1509</v>
      </c>
      <c r="C4040" t="s">
        <v>1510</v>
      </c>
      <c r="D4040" s="4">
        <v>9397</v>
      </c>
    </row>
    <row r="4041" spans="1:4" x14ac:dyDescent="0.25">
      <c r="A4041" s="1">
        <v>44926</v>
      </c>
      <c r="B4041" t="s">
        <v>1511</v>
      </c>
      <c r="C4041" t="s">
        <v>1512</v>
      </c>
      <c r="D4041" s="4">
        <v>3077.42</v>
      </c>
    </row>
    <row r="4042" spans="1:4" x14ac:dyDescent="0.25">
      <c r="A4042" s="1">
        <v>44926</v>
      </c>
      <c r="B4042" t="s">
        <v>1513</v>
      </c>
      <c r="C4042" t="s">
        <v>1514</v>
      </c>
      <c r="D4042" s="4">
        <v>19609.670000000002</v>
      </c>
    </row>
    <row r="4043" spans="1:4" x14ac:dyDescent="0.25">
      <c r="A4043" s="1">
        <v>44926</v>
      </c>
      <c r="B4043" t="s">
        <v>1515</v>
      </c>
      <c r="C4043" t="s">
        <v>1516</v>
      </c>
      <c r="D4043" s="4">
        <v>211545.86000000004</v>
      </c>
    </row>
    <row r="4044" spans="1:4" x14ac:dyDescent="0.25">
      <c r="A4044" s="1">
        <v>44926</v>
      </c>
      <c r="B4044" t="s">
        <v>1517</v>
      </c>
      <c r="C4044" t="s">
        <v>1518</v>
      </c>
      <c r="D4044" s="4">
        <v>207888.66000000006</v>
      </c>
    </row>
    <row r="4045" spans="1:4" x14ac:dyDescent="0.25">
      <c r="A4045" s="1">
        <v>44926</v>
      </c>
      <c r="B4045" t="s">
        <v>1519</v>
      </c>
      <c r="C4045" t="s">
        <v>1520</v>
      </c>
      <c r="D4045" s="4">
        <v>22850.17</v>
      </c>
    </row>
    <row r="4046" spans="1:4" x14ac:dyDescent="0.25">
      <c r="A4046" s="1">
        <v>44926</v>
      </c>
      <c r="B4046" t="s">
        <v>1521</v>
      </c>
      <c r="C4046" t="s">
        <v>1522</v>
      </c>
      <c r="D4046" s="4">
        <v>15386.75</v>
      </c>
    </row>
    <row r="4047" spans="1:4" x14ac:dyDescent="0.25">
      <c r="A4047" s="1">
        <v>44926</v>
      </c>
      <c r="B4047" t="s">
        <v>1523</v>
      </c>
      <c r="C4047" t="s">
        <v>1524</v>
      </c>
      <c r="D4047" s="4">
        <v>18230.759999999998</v>
      </c>
    </row>
    <row r="4048" spans="1:4" x14ac:dyDescent="0.25">
      <c r="A4048" s="1">
        <v>44926</v>
      </c>
      <c r="B4048" t="s">
        <v>1525</v>
      </c>
      <c r="C4048" t="s">
        <v>1526</v>
      </c>
      <c r="D4048" s="4">
        <v>719.91000000000008</v>
      </c>
    </row>
    <row r="4049" spans="1:4" x14ac:dyDescent="0.25">
      <c r="A4049" s="1">
        <v>44926</v>
      </c>
      <c r="B4049" t="s">
        <v>1527</v>
      </c>
      <c r="C4049" t="s">
        <v>1528</v>
      </c>
      <c r="D4049" s="4">
        <v>103489.12999999999</v>
      </c>
    </row>
    <row r="4050" spans="1:4" x14ac:dyDescent="0.25">
      <c r="A4050" s="1">
        <v>44926</v>
      </c>
      <c r="B4050" t="s">
        <v>1529</v>
      </c>
      <c r="C4050" t="s">
        <v>1530</v>
      </c>
      <c r="D4050" s="4">
        <v>52052.299999999996</v>
      </c>
    </row>
    <row r="4051" spans="1:4" x14ac:dyDescent="0.25">
      <c r="A4051" s="1">
        <v>44926</v>
      </c>
      <c r="B4051" t="s">
        <v>1531</v>
      </c>
      <c r="C4051" t="s">
        <v>1532</v>
      </c>
      <c r="D4051" s="4">
        <v>8975.64</v>
      </c>
    </row>
    <row r="4052" spans="1:4" x14ac:dyDescent="0.25">
      <c r="A4052" s="1">
        <v>44926</v>
      </c>
      <c r="B4052" t="s">
        <v>1533</v>
      </c>
      <c r="C4052" t="s">
        <v>1534</v>
      </c>
      <c r="D4052" s="4">
        <v>6296.85</v>
      </c>
    </row>
    <row r="4053" spans="1:4" x14ac:dyDescent="0.25">
      <c r="A4053" s="1">
        <v>44926</v>
      </c>
      <c r="B4053" t="s">
        <v>1535</v>
      </c>
      <c r="C4053" t="s">
        <v>1536</v>
      </c>
      <c r="D4053" s="4">
        <v>9726.58</v>
      </c>
    </row>
    <row r="4054" spans="1:4" x14ac:dyDescent="0.25">
      <c r="A4054" s="1">
        <v>44926</v>
      </c>
      <c r="B4054" t="s">
        <v>1537</v>
      </c>
      <c r="C4054" t="s">
        <v>1538</v>
      </c>
      <c r="D4054" s="4">
        <v>12236.15</v>
      </c>
    </row>
    <row r="4055" spans="1:4" x14ac:dyDescent="0.25">
      <c r="A4055" s="1">
        <v>44926</v>
      </c>
      <c r="B4055" t="s">
        <v>1541</v>
      </c>
      <c r="C4055" t="s">
        <v>1542</v>
      </c>
      <c r="D4055" s="4">
        <v>3915</v>
      </c>
    </row>
    <row r="4056" spans="1:4" x14ac:dyDescent="0.25">
      <c r="A4056" s="1">
        <v>44926</v>
      </c>
      <c r="B4056" t="s">
        <v>1543</v>
      </c>
      <c r="C4056" t="s">
        <v>1544</v>
      </c>
      <c r="D4056" s="4">
        <v>1629</v>
      </c>
    </row>
    <row r="4057" spans="1:4" x14ac:dyDescent="0.25">
      <c r="A4057" s="1">
        <v>44926</v>
      </c>
      <c r="B4057" t="s">
        <v>1545</v>
      </c>
      <c r="C4057" t="s">
        <v>1546</v>
      </c>
      <c r="D4057" s="4">
        <v>120</v>
      </c>
    </row>
    <row r="4058" spans="1:4" x14ac:dyDescent="0.25">
      <c r="A4058" s="1">
        <v>44926</v>
      </c>
      <c r="B4058" t="s">
        <v>1547</v>
      </c>
      <c r="C4058" t="s">
        <v>1548</v>
      </c>
      <c r="D4058" s="4">
        <v>756</v>
      </c>
    </row>
    <row r="4059" spans="1:4" x14ac:dyDescent="0.25">
      <c r="A4059" s="1">
        <v>44926</v>
      </c>
      <c r="B4059" t="s">
        <v>1549</v>
      </c>
      <c r="C4059" t="s">
        <v>1550</v>
      </c>
      <c r="D4059" s="4">
        <v>37169.119999999995</v>
      </c>
    </row>
    <row r="4060" spans="1:4" x14ac:dyDescent="0.25">
      <c r="A4060" s="1">
        <v>44926</v>
      </c>
      <c r="B4060" t="s">
        <v>911</v>
      </c>
      <c r="C4060" t="s">
        <v>912</v>
      </c>
      <c r="D4060" s="4">
        <v>18235.84</v>
      </c>
    </row>
    <row r="4061" spans="1:4" x14ac:dyDescent="0.25">
      <c r="A4061" s="1">
        <v>44926</v>
      </c>
      <c r="B4061" t="s">
        <v>917</v>
      </c>
      <c r="C4061" t="s">
        <v>918</v>
      </c>
      <c r="D4061" s="4">
        <v>10000</v>
      </c>
    </row>
    <row r="4062" spans="1:4" x14ac:dyDescent="0.25">
      <c r="A4062" s="1">
        <v>44926</v>
      </c>
      <c r="B4062" t="s">
        <v>919</v>
      </c>
      <c r="C4062" t="s">
        <v>920</v>
      </c>
      <c r="D4062" s="4">
        <v>23644.6</v>
      </c>
    </row>
    <row r="4063" spans="1:4" x14ac:dyDescent="0.25">
      <c r="A4063" s="1">
        <v>44926</v>
      </c>
      <c r="B4063" t="s">
        <v>924</v>
      </c>
      <c r="C4063" t="s">
        <v>925</v>
      </c>
      <c r="D4063" s="4">
        <v>35453.96</v>
      </c>
    </row>
    <row r="4064" spans="1:4" x14ac:dyDescent="0.25">
      <c r="A4064" s="1">
        <v>44926</v>
      </c>
      <c r="B4064" t="s">
        <v>927</v>
      </c>
      <c r="C4064" t="s">
        <v>928</v>
      </c>
      <c r="D4064" s="4">
        <v>11563.74</v>
      </c>
    </row>
    <row r="4065" spans="1:4" x14ac:dyDescent="0.25">
      <c r="A4065" s="1">
        <v>44926</v>
      </c>
      <c r="B4065" t="s">
        <v>931</v>
      </c>
      <c r="C4065" t="s">
        <v>932</v>
      </c>
      <c r="D4065" s="4">
        <v>21157.670000000002</v>
      </c>
    </row>
    <row r="4066" spans="1:4" x14ac:dyDescent="0.25">
      <c r="A4066" s="1">
        <v>44926</v>
      </c>
      <c r="B4066" t="s">
        <v>935</v>
      </c>
      <c r="C4066" t="s">
        <v>936</v>
      </c>
      <c r="D4066" s="4">
        <v>20818.71</v>
      </c>
    </row>
    <row r="4067" spans="1:4" x14ac:dyDescent="0.25">
      <c r="A4067" s="1">
        <v>44926</v>
      </c>
      <c r="B4067" t="s">
        <v>938</v>
      </c>
      <c r="C4067" t="s">
        <v>939</v>
      </c>
      <c r="D4067" s="4">
        <v>3127.85</v>
      </c>
    </row>
    <row r="4068" spans="1:4" x14ac:dyDescent="0.25">
      <c r="A4068" s="1">
        <v>44926</v>
      </c>
      <c r="B4068" t="s">
        <v>942</v>
      </c>
      <c r="C4068" t="s">
        <v>943</v>
      </c>
      <c r="D4068" s="4">
        <v>11924.56</v>
      </c>
    </row>
    <row r="4069" spans="1:4" x14ac:dyDescent="0.25">
      <c r="A4069" s="1">
        <v>44926</v>
      </c>
      <c r="B4069" t="s">
        <v>945</v>
      </c>
      <c r="C4069" t="s">
        <v>946</v>
      </c>
      <c r="D4069" s="4">
        <v>393.75</v>
      </c>
    </row>
    <row r="4070" spans="1:4" x14ac:dyDescent="0.25">
      <c r="A4070" s="1">
        <v>44926</v>
      </c>
      <c r="B4070" t="s">
        <v>948</v>
      </c>
      <c r="C4070" t="s">
        <v>949</v>
      </c>
      <c r="D4070" s="4">
        <v>1640.91</v>
      </c>
    </row>
    <row r="4071" spans="1:4" x14ac:dyDescent="0.25">
      <c r="A4071" s="1">
        <v>44926</v>
      </c>
      <c r="B4071" t="s">
        <v>952</v>
      </c>
      <c r="C4071" t="s">
        <v>953</v>
      </c>
      <c r="D4071" s="4">
        <v>1335823.58</v>
      </c>
    </row>
    <row r="4072" spans="1:4" x14ac:dyDescent="0.25">
      <c r="A4072" s="1">
        <v>44926</v>
      </c>
      <c r="B4072" t="s">
        <v>955</v>
      </c>
      <c r="C4072" t="s">
        <v>956</v>
      </c>
      <c r="D4072" s="4">
        <v>153350</v>
      </c>
    </row>
    <row r="4073" spans="1:4" x14ac:dyDescent="0.25">
      <c r="A4073" s="1">
        <v>44926</v>
      </c>
      <c r="B4073" t="s">
        <v>957</v>
      </c>
      <c r="C4073" t="s">
        <v>958</v>
      </c>
      <c r="D4073" s="4">
        <v>1377282</v>
      </c>
    </row>
    <row r="4074" spans="1:4" x14ac:dyDescent="0.25">
      <c r="A4074" s="1">
        <v>44926</v>
      </c>
      <c r="B4074" t="s">
        <v>1158</v>
      </c>
      <c r="C4074" t="s">
        <v>1159</v>
      </c>
      <c r="D4074" s="4">
        <v>550000</v>
      </c>
    </row>
    <row r="4075" spans="1:4" x14ac:dyDescent="0.25">
      <c r="A4075" s="1">
        <v>44926</v>
      </c>
      <c r="B4075" t="s">
        <v>959</v>
      </c>
      <c r="C4075" t="s">
        <v>960</v>
      </c>
      <c r="D4075" s="4">
        <v>89257.93</v>
      </c>
    </row>
    <row r="4076" spans="1:4" x14ac:dyDescent="0.25">
      <c r="A4076" s="1">
        <v>44926</v>
      </c>
      <c r="B4076" t="s">
        <v>961</v>
      </c>
      <c r="C4076" t="s">
        <v>962</v>
      </c>
      <c r="D4076" s="4">
        <v>9021.35</v>
      </c>
    </row>
    <row r="4077" spans="1:4" x14ac:dyDescent="0.25">
      <c r="A4077" s="1">
        <v>44926</v>
      </c>
      <c r="B4077" t="s">
        <v>963</v>
      </c>
      <c r="C4077" t="s">
        <v>964</v>
      </c>
      <c r="D4077" s="4">
        <v>2537</v>
      </c>
    </row>
    <row r="4078" spans="1:4" x14ac:dyDescent="0.25">
      <c r="A4078" s="1">
        <v>44926</v>
      </c>
      <c r="B4078" t="s">
        <v>967</v>
      </c>
      <c r="C4078" t="s">
        <v>968</v>
      </c>
      <c r="D4078" s="4">
        <v>80.49000000000045</v>
      </c>
    </row>
    <row r="4079" spans="1:4" x14ac:dyDescent="0.25">
      <c r="A4079" s="1">
        <v>44926</v>
      </c>
      <c r="B4079" t="s">
        <v>971</v>
      </c>
      <c r="C4079" t="s">
        <v>972</v>
      </c>
      <c r="D4079" s="4">
        <v>2401.85</v>
      </c>
    </row>
    <row r="4080" spans="1:4" x14ac:dyDescent="0.25">
      <c r="A4080" s="1">
        <v>44926</v>
      </c>
      <c r="B4080" t="s">
        <v>973</v>
      </c>
      <c r="C4080" t="s">
        <v>974</v>
      </c>
      <c r="D4080" s="4">
        <v>11480</v>
      </c>
    </row>
    <row r="4081" spans="1:4" x14ac:dyDescent="0.25">
      <c r="A4081" s="1">
        <v>44926</v>
      </c>
      <c r="B4081" t="s">
        <v>977</v>
      </c>
      <c r="C4081" t="s">
        <v>978</v>
      </c>
      <c r="D4081" s="4">
        <v>4056.13</v>
      </c>
    </row>
    <row r="4082" spans="1:4" x14ac:dyDescent="0.25">
      <c r="A4082" s="1">
        <v>44926</v>
      </c>
      <c r="B4082" t="s">
        <v>1262</v>
      </c>
      <c r="C4082" t="s">
        <v>1263</v>
      </c>
      <c r="D4082" s="4">
        <v>6894.4300000000021</v>
      </c>
    </row>
    <row r="4083" spans="1:4" x14ac:dyDescent="0.25">
      <c r="A4083" s="1">
        <v>44926</v>
      </c>
      <c r="B4083" t="s">
        <v>981</v>
      </c>
      <c r="C4083" t="s">
        <v>982</v>
      </c>
      <c r="D4083" s="4">
        <v>2049.8200000000002</v>
      </c>
    </row>
    <row r="4084" spans="1:4" x14ac:dyDescent="0.25">
      <c r="A4084" s="1">
        <v>44926</v>
      </c>
      <c r="B4084" t="s">
        <v>989</v>
      </c>
      <c r="C4084" t="s">
        <v>990</v>
      </c>
      <c r="D4084" s="4">
        <v>1992.2400000000005</v>
      </c>
    </row>
    <row r="4085" spans="1:4" x14ac:dyDescent="0.25">
      <c r="A4085" s="1">
        <v>44926</v>
      </c>
      <c r="B4085" t="s">
        <v>1160</v>
      </c>
      <c r="C4085" t="s">
        <v>1161</v>
      </c>
      <c r="D4085" s="4">
        <v>5820</v>
      </c>
    </row>
    <row r="4086" spans="1:4" x14ac:dyDescent="0.25">
      <c r="A4086" s="1">
        <v>44926</v>
      </c>
      <c r="B4086" t="s">
        <v>991</v>
      </c>
      <c r="C4086" t="s">
        <v>992</v>
      </c>
      <c r="D4086" s="4">
        <v>1667.4800000000002</v>
      </c>
    </row>
    <row r="4087" spans="1:4" x14ac:dyDescent="0.25">
      <c r="A4087" s="1">
        <v>44926</v>
      </c>
      <c r="B4087" t="s">
        <v>993</v>
      </c>
      <c r="C4087" t="s">
        <v>994</v>
      </c>
      <c r="D4087" s="4">
        <v>6037.1600000000008</v>
      </c>
    </row>
    <row r="4088" spans="1:4" x14ac:dyDescent="0.25">
      <c r="A4088" s="1">
        <v>44926</v>
      </c>
      <c r="B4088" t="s">
        <v>1001</v>
      </c>
      <c r="C4088" t="s">
        <v>1002</v>
      </c>
      <c r="D4088" s="4">
        <v>19.89999999999397</v>
      </c>
    </row>
    <row r="4089" spans="1:4" x14ac:dyDescent="0.25">
      <c r="A4089" s="1">
        <v>44926</v>
      </c>
      <c r="B4089" t="s">
        <v>1005</v>
      </c>
      <c r="C4089" t="s">
        <v>1006</v>
      </c>
      <c r="D4089" s="4">
        <v>17.359999999999467</v>
      </c>
    </row>
    <row r="4090" spans="1:4" x14ac:dyDescent="0.25">
      <c r="A4090" s="1">
        <v>44926</v>
      </c>
      <c r="B4090" t="s">
        <v>1007</v>
      </c>
      <c r="C4090" t="s">
        <v>1008</v>
      </c>
      <c r="D4090" s="4">
        <v>36834.04</v>
      </c>
    </row>
    <row r="4091" spans="1:4" x14ac:dyDescent="0.25">
      <c r="A4091" s="1">
        <v>44926</v>
      </c>
      <c r="B4091" t="s">
        <v>1308</v>
      </c>
      <c r="C4091" t="s">
        <v>1309</v>
      </c>
      <c r="D4091" s="4">
        <v>83823.72</v>
      </c>
    </row>
    <row r="4092" spans="1:4" x14ac:dyDescent="0.25">
      <c r="A4092" s="1">
        <v>44926</v>
      </c>
      <c r="B4092" t="s">
        <v>1013</v>
      </c>
      <c r="C4092" t="s">
        <v>1014</v>
      </c>
      <c r="D4092" s="4">
        <v>2308.4199999999996</v>
      </c>
    </row>
    <row r="4093" spans="1:4" x14ac:dyDescent="0.25">
      <c r="A4093" s="1">
        <v>44926</v>
      </c>
      <c r="B4093" t="s">
        <v>1162</v>
      </c>
      <c r="C4093" t="s">
        <v>1163</v>
      </c>
      <c r="D4093" s="4">
        <v>822.87000000000216</v>
      </c>
    </row>
    <row r="4094" spans="1:4" x14ac:dyDescent="0.25">
      <c r="A4094" s="1">
        <v>44926</v>
      </c>
      <c r="B4094" t="s">
        <v>1264</v>
      </c>
      <c r="C4094" t="s">
        <v>1265</v>
      </c>
      <c r="D4094" s="4">
        <v>12530</v>
      </c>
    </row>
    <row r="4095" spans="1:4" x14ac:dyDescent="0.25">
      <c r="A4095" s="1">
        <v>44926</v>
      </c>
      <c r="B4095" t="s">
        <v>1266</v>
      </c>
      <c r="C4095" t="s">
        <v>1267</v>
      </c>
      <c r="D4095" s="4">
        <v>618.31999999999994</v>
      </c>
    </row>
    <row r="4096" spans="1:4" x14ac:dyDescent="0.25">
      <c r="A4096" s="1">
        <v>44926</v>
      </c>
      <c r="B4096" t="s">
        <v>1285</v>
      </c>
      <c r="C4096" t="s">
        <v>1286</v>
      </c>
      <c r="D4096" s="4">
        <v>6568.7199999999993</v>
      </c>
    </row>
    <row r="4097" spans="1:4" x14ac:dyDescent="0.25">
      <c r="A4097" s="1">
        <v>44926</v>
      </c>
      <c r="B4097" t="s">
        <v>1017</v>
      </c>
      <c r="C4097" t="s">
        <v>1018</v>
      </c>
      <c r="D4097" s="4">
        <v>14850.18</v>
      </c>
    </row>
    <row r="4098" spans="1:4" x14ac:dyDescent="0.25">
      <c r="A4098" s="1">
        <v>44926</v>
      </c>
      <c r="B4098" t="s">
        <v>1021</v>
      </c>
      <c r="C4098" t="s">
        <v>1022</v>
      </c>
      <c r="D4098" s="4">
        <v>12469.06</v>
      </c>
    </row>
    <row r="4099" spans="1:4" x14ac:dyDescent="0.25">
      <c r="A4099" s="1">
        <v>44926</v>
      </c>
      <c r="B4099" t="s">
        <v>1025</v>
      </c>
      <c r="C4099" t="s">
        <v>1026</v>
      </c>
      <c r="D4099" s="4">
        <v>1872.11</v>
      </c>
    </row>
    <row r="4100" spans="1:4" x14ac:dyDescent="0.25">
      <c r="A4100" s="1">
        <v>44926</v>
      </c>
      <c r="B4100" t="s">
        <v>1227</v>
      </c>
      <c r="C4100" t="s">
        <v>1228</v>
      </c>
      <c r="D4100" s="4">
        <v>28359.58</v>
      </c>
    </row>
    <row r="4101" spans="1:4" x14ac:dyDescent="0.25">
      <c r="A4101" s="1">
        <v>44926</v>
      </c>
      <c r="B4101" t="s">
        <v>1279</v>
      </c>
      <c r="C4101" t="s">
        <v>1280</v>
      </c>
      <c r="D4101" s="4">
        <v>11.17</v>
      </c>
    </row>
    <row r="4102" spans="1:4" x14ac:dyDescent="0.25">
      <c r="A4102" s="1">
        <v>44926</v>
      </c>
      <c r="B4102" t="s">
        <v>1027</v>
      </c>
      <c r="C4102" t="s">
        <v>1028</v>
      </c>
      <c r="D4102" s="4">
        <v>7.2</v>
      </c>
    </row>
    <row r="4103" spans="1:4" x14ac:dyDescent="0.25">
      <c r="A4103" s="1">
        <v>44926</v>
      </c>
      <c r="B4103" t="s">
        <v>1029</v>
      </c>
      <c r="C4103" t="s">
        <v>1030</v>
      </c>
      <c r="D4103" s="4">
        <v>9190.68</v>
      </c>
    </row>
    <row r="4104" spans="1:4" x14ac:dyDescent="0.25">
      <c r="A4104" s="1">
        <v>44926</v>
      </c>
      <c r="B4104" t="s">
        <v>1296</v>
      </c>
      <c r="C4104" t="s">
        <v>1297</v>
      </c>
      <c r="D4104" s="4">
        <v>948</v>
      </c>
    </row>
    <row r="4105" spans="1:4" x14ac:dyDescent="0.25">
      <c r="A4105" s="1">
        <v>44926</v>
      </c>
      <c r="B4105" t="s">
        <v>35</v>
      </c>
      <c r="C4105" t="s">
        <v>1031</v>
      </c>
      <c r="D4105" s="4">
        <v>14484.500000000002</v>
      </c>
    </row>
    <row r="4106" spans="1:4" x14ac:dyDescent="0.25">
      <c r="A4106" s="1">
        <v>44926</v>
      </c>
      <c r="B4106" t="s">
        <v>27</v>
      </c>
      <c r="C4106" t="s">
        <v>1032</v>
      </c>
      <c r="D4106" s="4">
        <v>-3316760.8200000003</v>
      </c>
    </row>
    <row r="4107" spans="1:4" x14ac:dyDescent="0.25">
      <c r="A4107" s="1">
        <v>44926</v>
      </c>
      <c r="B4107" t="s">
        <v>1035</v>
      </c>
      <c r="C4107" t="s">
        <v>1036</v>
      </c>
      <c r="D4107" s="4">
        <v>-201473.20999999996</v>
      </c>
    </row>
    <row r="4108" spans="1:4" x14ac:dyDescent="0.25">
      <c r="A4108" s="1">
        <v>44926</v>
      </c>
      <c r="B4108" t="s">
        <v>28</v>
      </c>
      <c r="C4108" t="s">
        <v>1039</v>
      </c>
      <c r="D4108" s="4">
        <v>-272996.08999999991</v>
      </c>
    </row>
    <row r="4109" spans="1:4" x14ac:dyDescent="0.25">
      <c r="A4109" s="1">
        <v>44926</v>
      </c>
      <c r="B4109" t="s">
        <v>29</v>
      </c>
      <c r="C4109" t="s">
        <v>1040</v>
      </c>
      <c r="D4109" s="4">
        <v>-14248.69</v>
      </c>
    </row>
    <row r="4110" spans="1:4" x14ac:dyDescent="0.25">
      <c r="A4110" s="1">
        <v>44926</v>
      </c>
      <c r="B4110" t="s">
        <v>1041</v>
      </c>
      <c r="C4110" t="s">
        <v>1042</v>
      </c>
      <c r="D4110" s="4">
        <v>-148277.86999999997</v>
      </c>
    </row>
    <row r="4111" spans="1:4" x14ac:dyDescent="0.25">
      <c r="A4111" s="1">
        <v>44926</v>
      </c>
      <c r="B4111" t="s">
        <v>30</v>
      </c>
      <c r="C4111" t="s">
        <v>1229</v>
      </c>
      <c r="D4111" s="4">
        <v>-296865.33999999997</v>
      </c>
    </row>
    <row r="4112" spans="1:4" x14ac:dyDescent="0.25">
      <c r="A4112" s="1">
        <v>44926</v>
      </c>
      <c r="B4112" t="s">
        <v>31</v>
      </c>
      <c r="C4112" t="s">
        <v>1293</v>
      </c>
      <c r="D4112" s="4">
        <v>-21043</v>
      </c>
    </row>
    <row r="4113" spans="1:4" x14ac:dyDescent="0.25">
      <c r="A4113" s="1">
        <v>44926</v>
      </c>
      <c r="B4113" t="s">
        <v>32</v>
      </c>
      <c r="C4113" t="s">
        <v>1268</v>
      </c>
      <c r="D4113" s="4">
        <v>-29170.86</v>
      </c>
    </row>
    <row r="4114" spans="1:4" x14ac:dyDescent="0.25">
      <c r="A4114" s="1">
        <v>44926</v>
      </c>
      <c r="B4114" t="s">
        <v>33</v>
      </c>
      <c r="C4114" t="s">
        <v>1043</v>
      </c>
      <c r="D4114" s="4">
        <v>-4380.0799999999981</v>
      </c>
    </row>
    <row r="4115" spans="1:4" x14ac:dyDescent="0.25">
      <c r="A4115" s="1">
        <v>44926</v>
      </c>
      <c r="B4115" t="s">
        <v>34</v>
      </c>
      <c r="C4115" t="s">
        <v>1044</v>
      </c>
      <c r="D4115" s="4">
        <v>-173288.8</v>
      </c>
    </row>
    <row r="4116" spans="1:4" x14ac:dyDescent="0.25">
      <c r="A4116" s="1">
        <v>44926</v>
      </c>
      <c r="B4116" t="s">
        <v>1047</v>
      </c>
      <c r="C4116" t="s">
        <v>1048</v>
      </c>
      <c r="D4116" s="4">
        <v>-255483.9</v>
      </c>
    </row>
    <row r="4117" spans="1:4" x14ac:dyDescent="0.25">
      <c r="A4117" s="1">
        <v>44926</v>
      </c>
      <c r="B4117" t="s">
        <v>25</v>
      </c>
      <c r="C4117" t="s">
        <v>1049</v>
      </c>
      <c r="D4117" s="4">
        <v>-1720379.4900000005</v>
      </c>
    </row>
    <row r="4118" spans="1:4" x14ac:dyDescent="0.25">
      <c r="A4118" s="1">
        <v>44926</v>
      </c>
      <c r="B4118" t="s">
        <v>1056</v>
      </c>
      <c r="C4118" t="s">
        <v>1057</v>
      </c>
      <c r="D4118" s="4">
        <v>-660483.18000000005</v>
      </c>
    </row>
    <row r="4119" spans="1:4" x14ac:dyDescent="0.25">
      <c r="A4119" s="1">
        <v>44926</v>
      </c>
      <c r="B4119" t="s">
        <v>1058</v>
      </c>
      <c r="C4119" t="s">
        <v>1059</v>
      </c>
      <c r="D4119" s="4">
        <v>-883958.85</v>
      </c>
    </row>
    <row r="4120" spans="1:4" x14ac:dyDescent="0.25">
      <c r="A4120" s="1">
        <v>44926</v>
      </c>
      <c r="B4120" t="s">
        <v>1062</v>
      </c>
      <c r="C4120" t="s">
        <v>1063</v>
      </c>
      <c r="D4120" s="4">
        <v>-0.13999999999999999</v>
      </c>
    </row>
    <row r="4121" spans="1:4" x14ac:dyDescent="0.25">
      <c r="A4121" s="1">
        <v>44926</v>
      </c>
      <c r="B4121" t="s">
        <v>1066</v>
      </c>
      <c r="C4121" t="s">
        <v>1067</v>
      </c>
      <c r="D4121" s="4">
        <v>-17.000000000000128</v>
      </c>
    </row>
    <row r="4122" spans="1:4" x14ac:dyDescent="0.25">
      <c r="A4122" s="1">
        <v>44926</v>
      </c>
      <c r="B4122" t="s">
        <v>1287</v>
      </c>
      <c r="C4122" t="s">
        <v>1288</v>
      </c>
      <c r="D4122" s="4">
        <v>-15.08</v>
      </c>
    </row>
    <row r="4123" spans="1:4" x14ac:dyDescent="0.25">
      <c r="A4123" s="1">
        <v>44926</v>
      </c>
      <c r="B4123" t="s">
        <v>1068</v>
      </c>
      <c r="C4123" t="s">
        <v>1069</v>
      </c>
      <c r="D4123" s="4">
        <v>-3675.7799999999997</v>
      </c>
    </row>
    <row r="4124" spans="1:4" x14ac:dyDescent="0.25">
      <c r="A4124" s="1">
        <v>44926</v>
      </c>
      <c r="B4124" t="s">
        <v>1166</v>
      </c>
      <c r="C4124" t="s">
        <v>1167</v>
      </c>
      <c r="D4124" s="4">
        <v>-2.5</v>
      </c>
    </row>
    <row r="4125" spans="1:4" x14ac:dyDescent="0.25">
      <c r="A4125" s="1">
        <v>44926</v>
      </c>
      <c r="B4125" t="s">
        <v>1168</v>
      </c>
      <c r="C4125" t="s">
        <v>1169</v>
      </c>
      <c r="D4125" s="4">
        <v>-8738.34</v>
      </c>
    </row>
    <row r="4126" spans="1:4" x14ac:dyDescent="0.25">
      <c r="A4126" s="1">
        <v>44926</v>
      </c>
      <c r="B4126" t="s">
        <v>1080</v>
      </c>
      <c r="C4126" t="s">
        <v>1081</v>
      </c>
      <c r="D4126" s="4">
        <v>-2329051</v>
      </c>
    </row>
    <row r="4127" spans="1:4" x14ac:dyDescent="0.25">
      <c r="A4127" s="1">
        <v>44926</v>
      </c>
      <c r="B4127" t="s">
        <v>1082</v>
      </c>
      <c r="C4127" t="s">
        <v>1083</v>
      </c>
      <c r="D4127" s="4">
        <v>-63.55</v>
      </c>
    </row>
    <row r="4128" spans="1:4" x14ac:dyDescent="0.25">
      <c r="A4128" s="1">
        <v>44926</v>
      </c>
      <c r="B4128" t="s">
        <v>1172</v>
      </c>
      <c r="C4128" t="s">
        <v>1173</v>
      </c>
      <c r="D4128" s="4">
        <v>-226237.86000000002</v>
      </c>
    </row>
    <row r="4129" spans="1:4" x14ac:dyDescent="0.25">
      <c r="A4129" s="1">
        <v>44926</v>
      </c>
      <c r="B4129" t="s">
        <v>1180</v>
      </c>
      <c r="C4129" t="s">
        <v>1181</v>
      </c>
      <c r="D4129" s="4">
        <v>-11044.98</v>
      </c>
    </row>
    <row r="4130" spans="1:4" x14ac:dyDescent="0.25">
      <c r="A4130" s="1">
        <v>44926</v>
      </c>
      <c r="B4130" t="s">
        <v>1281</v>
      </c>
      <c r="C4130" t="s">
        <v>1282</v>
      </c>
      <c r="D4130" s="4">
        <v>-20</v>
      </c>
    </row>
    <row r="4131" spans="1:4" x14ac:dyDescent="0.25">
      <c r="A4131" s="1">
        <v>44926</v>
      </c>
      <c r="B4131" t="s">
        <v>1101</v>
      </c>
      <c r="C4131" t="s">
        <v>1102</v>
      </c>
      <c r="D4131" s="4">
        <v>-6624.87</v>
      </c>
    </row>
    <row r="4132" spans="1:4" x14ac:dyDescent="0.25">
      <c r="A4132" s="1">
        <v>44926</v>
      </c>
      <c r="B4132" t="s">
        <v>1105</v>
      </c>
      <c r="C4132" t="s">
        <v>1106</v>
      </c>
      <c r="D4132" s="4">
        <v>-41359.18</v>
      </c>
    </row>
    <row r="4133" spans="1:4" x14ac:dyDescent="0.25">
      <c r="A4133" s="1">
        <v>44926</v>
      </c>
      <c r="B4133" t="s">
        <v>1182</v>
      </c>
      <c r="C4133" t="s">
        <v>1183</v>
      </c>
      <c r="D4133" s="4">
        <v>50.000000000001819</v>
      </c>
    </row>
    <row r="4134" spans="1:4" x14ac:dyDescent="0.25">
      <c r="A4134" s="1">
        <v>44926</v>
      </c>
      <c r="B4134" t="s">
        <v>570</v>
      </c>
      <c r="C4134" t="s">
        <v>571</v>
      </c>
      <c r="D4134" s="4">
        <v>10000</v>
      </c>
    </row>
    <row r="4135" spans="1:4" x14ac:dyDescent="0.25">
      <c r="A4135" s="1">
        <v>44926</v>
      </c>
      <c r="B4135" t="s">
        <v>576</v>
      </c>
      <c r="C4135" t="s">
        <v>577</v>
      </c>
      <c r="D4135" s="4">
        <v>17743</v>
      </c>
    </row>
    <row r="4136" spans="1:4" x14ac:dyDescent="0.25">
      <c r="A4136" s="1">
        <v>44926</v>
      </c>
      <c r="B4136" t="s">
        <v>580</v>
      </c>
      <c r="C4136" t="s">
        <v>581</v>
      </c>
      <c r="D4136" s="4">
        <v>75279.209999999992</v>
      </c>
    </row>
    <row r="4137" spans="1:4" x14ac:dyDescent="0.25">
      <c r="A4137" s="1">
        <v>44926</v>
      </c>
      <c r="B4137" t="s">
        <v>588</v>
      </c>
      <c r="C4137" t="s">
        <v>589</v>
      </c>
      <c r="D4137" s="4">
        <v>59322.69</v>
      </c>
    </row>
    <row r="4138" spans="1:4" x14ac:dyDescent="0.25">
      <c r="A4138" s="1">
        <v>44926</v>
      </c>
      <c r="B4138" t="s">
        <v>592</v>
      </c>
      <c r="C4138" t="s">
        <v>593</v>
      </c>
      <c r="D4138" s="4">
        <v>87545.25</v>
      </c>
    </row>
    <row r="4139" spans="1:4" x14ac:dyDescent="0.25">
      <c r="A4139" s="1">
        <v>44926</v>
      </c>
      <c r="B4139" t="s">
        <v>597</v>
      </c>
      <c r="C4139" t="s">
        <v>598</v>
      </c>
      <c r="D4139" s="4">
        <v>693957.03</v>
      </c>
    </row>
    <row r="4140" spans="1:4" x14ac:dyDescent="0.25">
      <c r="A4140" s="1">
        <v>44926</v>
      </c>
      <c r="B4140" t="s">
        <v>601</v>
      </c>
      <c r="C4140" t="s">
        <v>602</v>
      </c>
      <c r="D4140" s="4">
        <v>104261.51</v>
      </c>
    </row>
    <row r="4141" spans="1:4" x14ac:dyDescent="0.25">
      <c r="A4141" s="1">
        <v>44926</v>
      </c>
      <c r="B4141" t="s">
        <v>605</v>
      </c>
      <c r="C4141" t="s">
        <v>606</v>
      </c>
      <c r="D4141" s="4">
        <v>204582.74</v>
      </c>
    </row>
    <row r="4142" spans="1:4" x14ac:dyDescent="0.25">
      <c r="A4142" s="1">
        <v>44926</v>
      </c>
      <c r="B4142" t="s">
        <v>611</v>
      </c>
      <c r="C4142" t="s">
        <v>612</v>
      </c>
      <c r="D4142" s="4">
        <v>249131.05000000002</v>
      </c>
    </row>
    <row r="4143" spans="1:4" x14ac:dyDescent="0.25">
      <c r="A4143" s="1">
        <v>44926</v>
      </c>
      <c r="B4143" t="s">
        <v>617</v>
      </c>
      <c r="C4143" t="s">
        <v>618</v>
      </c>
      <c r="D4143" s="4">
        <v>83368.930000000008</v>
      </c>
    </row>
    <row r="4144" spans="1:4" x14ac:dyDescent="0.25">
      <c r="A4144" s="1">
        <v>44926</v>
      </c>
      <c r="B4144" t="s">
        <v>621</v>
      </c>
      <c r="C4144" t="s">
        <v>622</v>
      </c>
      <c r="D4144" s="4">
        <v>16409.09</v>
      </c>
    </row>
    <row r="4145" spans="1:4" x14ac:dyDescent="0.25">
      <c r="A4145" s="1">
        <v>44926</v>
      </c>
      <c r="B4145" t="s">
        <v>625</v>
      </c>
      <c r="C4145" t="s">
        <v>626</v>
      </c>
      <c r="D4145" s="4">
        <v>102935.11000000002</v>
      </c>
    </row>
    <row r="4146" spans="1:4" x14ac:dyDescent="0.25">
      <c r="A4146" s="1">
        <v>44926</v>
      </c>
      <c r="B4146" t="s">
        <v>629</v>
      </c>
      <c r="C4146" t="s">
        <v>630</v>
      </c>
      <c r="D4146" s="4">
        <v>1760</v>
      </c>
    </row>
    <row r="4147" spans="1:4" x14ac:dyDescent="0.25">
      <c r="A4147" s="1">
        <v>44926</v>
      </c>
      <c r="B4147" t="s">
        <v>48</v>
      </c>
      <c r="C4147" t="s">
        <v>49</v>
      </c>
      <c r="D4147" s="4">
        <v>340</v>
      </c>
    </row>
    <row r="4148" spans="1:4" x14ac:dyDescent="0.25">
      <c r="A4148" s="1">
        <v>44926</v>
      </c>
      <c r="B4148" t="s">
        <v>53</v>
      </c>
      <c r="C4148" t="s">
        <v>54</v>
      </c>
      <c r="D4148" s="4">
        <v>2500</v>
      </c>
    </row>
    <row r="4149" spans="1:4" x14ac:dyDescent="0.25">
      <c r="A4149" s="1">
        <v>44926</v>
      </c>
      <c r="B4149" t="s">
        <v>57</v>
      </c>
      <c r="C4149" t="s">
        <v>58</v>
      </c>
      <c r="D4149" s="4">
        <v>250</v>
      </c>
    </row>
    <row r="4150" spans="1:4" x14ac:dyDescent="0.25">
      <c r="A4150" s="1">
        <v>44926</v>
      </c>
      <c r="B4150" t="s">
        <v>61</v>
      </c>
      <c r="C4150" t="s">
        <v>62</v>
      </c>
      <c r="D4150" s="4">
        <v>997500</v>
      </c>
    </row>
    <row r="4151" spans="1:4" x14ac:dyDescent="0.25">
      <c r="A4151" s="1">
        <v>44926</v>
      </c>
      <c r="B4151" t="s">
        <v>64</v>
      </c>
      <c r="C4151" t="s">
        <v>65</v>
      </c>
      <c r="D4151" s="4">
        <v>16915.2</v>
      </c>
    </row>
    <row r="4152" spans="1:4" x14ac:dyDescent="0.25">
      <c r="A4152" s="1">
        <v>44926</v>
      </c>
      <c r="B4152" t="s">
        <v>66</v>
      </c>
      <c r="C4152" t="s">
        <v>67</v>
      </c>
      <c r="D4152" s="4">
        <v>214264.58</v>
      </c>
    </row>
    <row r="4153" spans="1:4" x14ac:dyDescent="0.25">
      <c r="A4153" s="1">
        <v>44926</v>
      </c>
      <c r="B4153" t="s">
        <v>139</v>
      </c>
      <c r="C4153" t="s">
        <v>654</v>
      </c>
      <c r="D4153" s="4">
        <v>883958.85</v>
      </c>
    </row>
    <row r="4154" spans="1:4" x14ac:dyDescent="0.25">
      <c r="A4154" s="1">
        <v>44926</v>
      </c>
      <c r="B4154" t="s">
        <v>143</v>
      </c>
      <c r="C4154" t="s">
        <v>662</v>
      </c>
      <c r="D4154" s="4">
        <v>660483.18000000005</v>
      </c>
    </row>
    <row r="4155" spans="1:4" x14ac:dyDescent="0.25">
      <c r="A4155" s="1">
        <v>44926</v>
      </c>
      <c r="B4155" t="s">
        <v>665</v>
      </c>
      <c r="C4155" t="s">
        <v>666</v>
      </c>
      <c r="D4155" s="4">
        <v>951079.48999999254</v>
      </c>
    </row>
    <row r="4156" spans="1:4" x14ac:dyDescent="0.25">
      <c r="A4156" s="1">
        <v>44926</v>
      </c>
      <c r="B4156" t="s">
        <v>670</v>
      </c>
      <c r="C4156" t="s">
        <v>671</v>
      </c>
      <c r="D4156" s="4">
        <v>2981.1500000000233</v>
      </c>
    </row>
    <row r="4157" spans="1:4" x14ac:dyDescent="0.25">
      <c r="A4157" s="1">
        <v>44926</v>
      </c>
      <c r="B4157" t="s">
        <v>674</v>
      </c>
      <c r="C4157" t="s">
        <v>675</v>
      </c>
      <c r="D4157" s="4">
        <v>14741.999999999942</v>
      </c>
    </row>
    <row r="4158" spans="1:4" x14ac:dyDescent="0.25">
      <c r="A4158" s="1">
        <v>44926</v>
      </c>
      <c r="B4158" t="s">
        <v>678</v>
      </c>
      <c r="C4158" t="s">
        <v>679</v>
      </c>
      <c r="D4158" s="4">
        <v>65867.880000000019</v>
      </c>
    </row>
    <row r="4159" spans="1:4" x14ac:dyDescent="0.25">
      <c r="A4159" s="1">
        <v>44926</v>
      </c>
      <c r="B4159" t="s">
        <v>687</v>
      </c>
      <c r="C4159" t="s">
        <v>688</v>
      </c>
      <c r="D4159" s="4">
        <v>314.26</v>
      </c>
    </row>
    <row r="4160" spans="1:4" x14ac:dyDescent="0.25">
      <c r="A4160" s="1">
        <v>44926</v>
      </c>
      <c r="B4160" t="s">
        <v>1184</v>
      </c>
      <c r="C4160" t="s">
        <v>1185</v>
      </c>
      <c r="D4160" s="4">
        <v>158417.74</v>
      </c>
    </row>
    <row r="4161" spans="1:4" x14ac:dyDescent="0.25">
      <c r="A4161" s="1">
        <v>44926</v>
      </c>
      <c r="B4161" t="s">
        <v>700</v>
      </c>
      <c r="C4161" t="s">
        <v>701</v>
      </c>
      <c r="D4161" s="4">
        <v>10732.319999999998</v>
      </c>
    </row>
    <row r="4162" spans="1:4" x14ac:dyDescent="0.25">
      <c r="A4162" s="1">
        <v>44926</v>
      </c>
      <c r="B4162" t="s">
        <v>706</v>
      </c>
      <c r="C4162" t="s">
        <v>707</v>
      </c>
      <c r="D4162" s="4">
        <v>11904.81</v>
      </c>
    </row>
    <row r="4163" spans="1:4" x14ac:dyDescent="0.25">
      <c r="A4163" s="1">
        <v>44926</v>
      </c>
      <c r="B4163" t="s">
        <v>710</v>
      </c>
      <c r="C4163" t="s">
        <v>711</v>
      </c>
      <c r="D4163" s="4">
        <v>26661.170000000006</v>
      </c>
    </row>
    <row r="4164" spans="1:4" x14ac:dyDescent="0.25">
      <c r="A4164" s="1">
        <v>44926</v>
      </c>
      <c r="B4164" t="s">
        <v>1186</v>
      </c>
      <c r="C4164" t="s">
        <v>1187</v>
      </c>
      <c r="D4164" s="4">
        <v>1430</v>
      </c>
    </row>
    <row r="4165" spans="1:4" x14ac:dyDescent="0.25">
      <c r="A4165" s="1">
        <v>44926</v>
      </c>
      <c r="B4165" t="s">
        <v>723</v>
      </c>
      <c r="C4165" t="s">
        <v>724</v>
      </c>
      <c r="D4165" s="4">
        <v>11456.730000000014</v>
      </c>
    </row>
    <row r="4166" spans="1:4" x14ac:dyDescent="0.25">
      <c r="A4166" s="1">
        <v>44926</v>
      </c>
      <c r="B4166" t="s">
        <v>728</v>
      </c>
      <c r="C4166" t="s">
        <v>729</v>
      </c>
      <c r="D4166" s="4">
        <v>2796.9300000000658</v>
      </c>
    </row>
    <row r="4167" spans="1:4" x14ac:dyDescent="0.25">
      <c r="A4167" s="1">
        <v>44926</v>
      </c>
      <c r="B4167" t="s">
        <v>736</v>
      </c>
      <c r="C4167" t="s">
        <v>737</v>
      </c>
      <c r="D4167" s="4">
        <v>71801.3</v>
      </c>
    </row>
    <row r="4168" spans="1:4" x14ac:dyDescent="0.25">
      <c r="A4168" s="1">
        <v>44926</v>
      </c>
      <c r="B4168" t="s">
        <v>740</v>
      </c>
      <c r="C4168" t="s">
        <v>741</v>
      </c>
      <c r="D4168" s="4">
        <v>700.00000000002819</v>
      </c>
    </row>
    <row r="4169" spans="1:4" x14ac:dyDescent="0.25">
      <c r="A4169" s="1">
        <v>44926</v>
      </c>
      <c r="B4169" t="s">
        <v>744</v>
      </c>
      <c r="C4169" t="s">
        <v>745</v>
      </c>
      <c r="D4169" s="4">
        <v>158.79000000003114</v>
      </c>
    </row>
    <row r="4170" spans="1:4" x14ac:dyDescent="0.25">
      <c r="A4170" s="1">
        <v>44926</v>
      </c>
      <c r="B4170" t="s">
        <v>749</v>
      </c>
      <c r="C4170" t="s">
        <v>750</v>
      </c>
      <c r="D4170" s="4">
        <v>20058.890000000014</v>
      </c>
    </row>
    <row r="4171" spans="1:4" x14ac:dyDescent="0.25">
      <c r="A4171" s="1">
        <v>44926</v>
      </c>
      <c r="B4171" t="s">
        <v>753</v>
      </c>
      <c r="C4171" t="s">
        <v>754</v>
      </c>
      <c r="D4171" s="4">
        <v>49592.770000000004</v>
      </c>
    </row>
    <row r="4172" spans="1:4" x14ac:dyDescent="0.25">
      <c r="A4172" s="1">
        <v>44926</v>
      </c>
      <c r="B4172" t="s">
        <v>765</v>
      </c>
      <c r="C4172" t="s">
        <v>766</v>
      </c>
      <c r="D4172" s="4">
        <v>53.55</v>
      </c>
    </row>
    <row r="4173" spans="1:4" x14ac:dyDescent="0.25">
      <c r="A4173" s="1">
        <v>44926</v>
      </c>
      <c r="B4173" t="s">
        <v>1188</v>
      </c>
      <c r="C4173" t="s">
        <v>1189</v>
      </c>
      <c r="D4173" s="4">
        <v>1091.8000000000002</v>
      </c>
    </row>
    <row r="4174" spans="1:4" x14ac:dyDescent="0.25">
      <c r="A4174" s="1">
        <v>44926</v>
      </c>
      <c r="B4174" t="s">
        <v>1316</v>
      </c>
      <c r="C4174" t="s">
        <v>1317</v>
      </c>
      <c r="D4174" s="4">
        <v>3368.95</v>
      </c>
    </row>
    <row r="4175" spans="1:4" x14ac:dyDescent="0.25">
      <c r="A4175" s="1">
        <v>44926</v>
      </c>
      <c r="B4175" t="s">
        <v>1190</v>
      </c>
      <c r="C4175" t="s">
        <v>1191</v>
      </c>
      <c r="D4175" s="4">
        <v>41.579999999989525</v>
      </c>
    </row>
    <row r="4176" spans="1:4" x14ac:dyDescent="0.25">
      <c r="A4176" s="1">
        <v>44926</v>
      </c>
      <c r="B4176" t="s">
        <v>779</v>
      </c>
      <c r="C4176" t="s">
        <v>780</v>
      </c>
      <c r="D4176" s="4">
        <v>5390.74</v>
      </c>
    </row>
    <row r="4177" spans="1:4" x14ac:dyDescent="0.25">
      <c r="A4177" s="1">
        <v>44926</v>
      </c>
      <c r="B4177" t="s">
        <v>783</v>
      </c>
      <c r="C4177" t="s">
        <v>784</v>
      </c>
      <c r="D4177" s="4">
        <v>24408.11</v>
      </c>
    </row>
    <row r="4178" spans="1:4" x14ac:dyDescent="0.25">
      <c r="A4178" s="1">
        <v>44926</v>
      </c>
      <c r="B4178" t="s">
        <v>68</v>
      </c>
      <c r="C4178" t="s">
        <v>69</v>
      </c>
      <c r="D4178" s="4">
        <v>1730.3300000000017</v>
      </c>
    </row>
    <row r="4179" spans="1:4" x14ac:dyDescent="0.25">
      <c r="A4179" s="1">
        <v>44926</v>
      </c>
      <c r="B4179" t="s">
        <v>70</v>
      </c>
      <c r="C4179" t="s">
        <v>71</v>
      </c>
      <c r="D4179" s="4">
        <v>26586.024999999237</v>
      </c>
    </row>
    <row r="4180" spans="1:4" x14ac:dyDescent="0.25">
      <c r="A4180" s="1">
        <v>44926</v>
      </c>
      <c r="B4180" t="s">
        <v>72</v>
      </c>
      <c r="C4180" t="s">
        <v>73</v>
      </c>
      <c r="D4180" s="4">
        <v>2225.0499999999993</v>
      </c>
    </row>
    <row r="4181" spans="1:4" x14ac:dyDescent="0.25">
      <c r="A4181" s="1">
        <v>44926</v>
      </c>
      <c r="B4181" t="s">
        <v>78</v>
      </c>
      <c r="C4181" t="s">
        <v>79</v>
      </c>
      <c r="D4181" s="4">
        <v>246204.76000000583</v>
      </c>
    </row>
    <row r="4182" spans="1:4" x14ac:dyDescent="0.25">
      <c r="A4182" s="1">
        <v>44926</v>
      </c>
      <c r="B4182" t="s">
        <v>80</v>
      </c>
      <c r="C4182" t="s">
        <v>81</v>
      </c>
      <c r="D4182" s="4">
        <v>361525.80000000005</v>
      </c>
    </row>
    <row r="4183" spans="1:4" x14ac:dyDescent="0.25">
      <c r="A4183" s="1">
        <v>44926</v>
      </c>
      <c r="B4183" t="s">
        <v>82</v>
      </c>
      <c r="C4183" t="s">
        <v>83</v>
      </c>
      <c r="D4183" s="4">
        <v>1906.3000000000029</v>
      </c>
    </row>
    <row r="4184" spans="1:4" x14ac:dyDescent="0.25">
      <c r="A4184" s="1">
        <v>44926</v>
      </c>
      <c r="B4184" t="s">
        <v>84</v>
      </c>
      <c r="C4184" t="s">
        <v>85</v>
      </c>
      <c r="D4184" s="4">
        <v>42209.580000002665</v>
      </c>
    </row>
    <row r="4185" spans="1:4" x14ac:dyDescent="0.25">
      <c r="A4185" s="1">
        <v>44926</v>
      </c>
      <c r="B4185" t="s">
        <v>86</v>
      </c>
      <c r="C4185" t="s">
        <v>87</v>
      </c>
      <c r="D4185" s="4">
        <v>180035.53</v>
      </c>
    </row>
    <row r="4186" spans="1:4" x14ac:dyDescent="0.25">
      <c r="A4186" s="1">
        <v>44926</v>
      </c>
      <c r="B4186" t="s">
        <v>88</v>
      </c>
      <c r="C4186" t="s">
        <v>89</v>
      </c>
      <c r="D4186" s="4">
        <v>45352.6500000003</v>
      </c>
    </row>
    <row r="4187" spans="1:4" x14ac:dyDescent="0.25">
      <c r="A4187" s="1">
        <v>44926</v>
      </c>
      <c r="B4187" t="s">
        <v>90</v>
      </c>
      <c r="C4187" t="s">
        <v>91</v>
      </c>
      <c r="D4187" s="4">
        <v>17036.139999999985</v>
      </c>
    </row>
    <row r="4188" spans="1:4" x14ac:dyDescent="0.25">
      <c r="A4188" s="1">
        <v>44926</v>
      </c>
      <c r="B4188" t="s">
        <v>92</v>
      </c>
      <c r="C4188" t="s">
        <v>93</v>
      </c>
      <c r="D4188" s="4">
        <v>68639.770000000106</v>
      </c>
    </row>
    <row r="4189" spans="1:4" x14ac:dyDescent="0.25">
      <c r="A4189" s="1">
        <v>44926</v>
      </c>
      <c r="B4189" t="s">
        <v>94</v>
      </c>
      <c r="C4189" t="s">
        <v>95</v>
      </c>
      <c r="D4189" s="4">
        <v>178.43000000000262</v>
      </c>
    </row>
    <row r="4190" spans="1:4" x14ac:dyDescent="0.25">
      <c r="A4190" s="1">
        <v>44926</v>
      </c>
      <c r="B4190" t="s">
        <v>96</v>
      </c>
      <c r="C4190" t="s">
        <v>97</v>
      </c>
      <c r="D4190" s="4">
        <v>91801.179999999964</v>
      </c>
    </row>
    <row r="4191" spans="1:4" x14ac:dyDescent="0.25">
      <c r="A4191" s="1">
        <v>44926</v>
      </c>
      <c r="B4191" t="s">
        <v>98</v>
      </c>
      <c r="C4191" t="s">
        <v>99</v>
      </c>
      <c r="D4191" s="4">
        <v>7092.5200000000013</v>
      </c>
    </row>
    <row r="4192" spans="1:4" x14ac:dyDescent="0.25">
      <c r="A4192" s="1">
        <v>44926</v>
      </c>
      <c r="B4192" t="s">
        <v>1298</v>
      </c>
      <c r="C4192" t="s">
        <v>1299</v>
      </c>
      <c r="D4192" s="4">
        <v>1940.0499999999884</v>
      </c>
    </row>
    <row r="4193" spans="1:4" x14ac:dyDescent="0.25">
      <c r="A4193" s="1">
        <v>44926</v>
      </c>
      <c r="B4193" t="s">
        <v>100</v>
      </c>
      <c r="C4193" t="s">
        <v>101</v>
      </c>
      <c r="D4193" s="4">
        <v>1000153.42</v>
      </c>
    </row>
    <row r="4194" spans="1:4" x14ac:dyDescent="0.25">
      <c r="A4194" s="1">
        <v>44926</v>
      </c>
      <c r="B4194" t="s">
        <v>108</v>
      </c>
      <c r="C4194" t="s">
        <v>109</v>
      </c>
      <c r="D4194" s="4">
        <v>3000000</v>
      </c>
    </row>
    <row r="4195" spans="1:4" x14ac:dyDescent="0.25">
      <c r="A4195" s="1">
        <v>44926</v>
      </c>
      <c r="B4195" t="s">
        <v>1232</v>
      </c>
      <c r="C4195" t="s">
        <v>1233</v>
      </c>
      <c r="D4195" s="4">
        <v>4.9999979892163537E-3</v>
      </c>
    </row>
    <row r="4196" spans="1:4" x14ac:dyDescent="0.25">
      <c r="A4196" s="1">
        <v>44926</v>
      </c>
      <c r="B4196" t="s">
        <v>846</v>
      </c>
      <c r="C4196" t="s">
        <v>847</v>
      </c>
      <c r="D4196" s="4">
        <v>-7450.0000000000136</v>
      </c>
    </row>
    <row r="4197" spans="1:4" x14ac:dyDescent="0.25">
      <c r="A4197" s="1">
        <v>44926</v>
      </c>
      <c r="B4197" t="s">
        <v>851</v>
      </c>
      <c r="C4197" t="s">
        <v>852</v>
      </c>
      <c r="D4197" s="4">
        <v>-100000</v>
      </c>
    </row>
    <row r="4198" spans="1:4" x14ac:dyDescent="0.25">
      <c r="A4198" s="1">
        <v>44926</v>
      </c>
      <c r="B4198" t="s">
        <v>855</v>
      </c>
      <c r="C4198" t="s">
        <v>856</v>
      </c>
      <c r="D4198" s="4">
        <v>-800000</v>
      </c>
    </row>
    <row r="4199" spans="1:4" x14ac:dyDescent="0.25">
      <c r="A4199" s="1">
        <v>44926</v>
      </c>
      <c r="B4199" t="s">
        <v>859</v>
      </c>
      <c r="C4199" t="s">
        <v>860</v>
      </c>
      <c r="D4199" s="4">
        <v>-62928.91</v>
      </c>
    </row>
    <row r="4200" spans="1:4" x14ac:dyDescent="0.25">
      <c r="A4200" s="1">
        <v>44926</v>
      </c>
      <c r="B4200" t="s">
        <v>1192</v>
      </c>
      <c r="C4200" t="s">
        <v>1193</v>
      </c>
      <c r="D4200" s="4">
        <v>-214264.58000000002</v>
      </c>
    </row>
    <row r="4201" spans="1:4" x14ac:dyDescent="0.25">
      <c r="A4201" s="1">
        <v>44926</v>
      </c>
      <c r="B4201" t="s">
        <v>865</v>
      </c>
      <c r="C4201" t="s">
        <v>866</v>
      </c>
      <c r="D4201" s="4">
        <v>-86282.830000000016</v>
      </c>
    </row>
    <row r="4202" spans="1:4" x14ac:dyDescent="0.25">
      <c r="A4202" s="1">
        <v>44926</v>
      </c>
      <c r="B4202" t="s">
        <v>871</v>
      </c>
      <c r="C4202" t="s">
        <v>872</v>
      </c>
      <c r="D4202" s="4">
        <v>-104189.62</v>
      </c>
    </row>
    <row r="4203" spans="1:4" x14ac:dyDescent="0.25">
      <c r="A4203" s="1">
        <v>44926</v>
      </c>
      <c r="B4203" t="s">
        <v>873</v>
      </c>
      <c r="C4203" t="s">
        <v>874</v>
      </c>
      <c r="D4203" s="4">
        <v>-209105.68000000002</v>
      </c>
    </row>
    <row r="4204" spans="1:4" x14ac:dyDescent="0.25">
      <c r="A4204" s="1">
        <v>44926</v>
      </c>
      <c r="B4204" t="s">
        <v>875</v>
      </c>
      <c r="C4204" t="s">
        <v>876</v>
      </c>
      <c r="D4204" s="4">
        <v>-130693.5</v>
      </c>
    </row>
    <row r="4205" spans="1:4" x14ac:dyDescent="0.25">
      <c r="A4205" s="1">
        <v>44926</v>
      </c>
      <c r="B4205" t="s">
        <v>877</v>
      </c>
      <c r="C4205" t="s">
        <v>878</v>
      </c>
      <c r="D4205" s="4">
        <v>-792</v>
      </c>
    </row>
    <row r="4206" spans="1:4" x14ac:dyDescent="0.25">
      <c r="A4206" s="1">
        <v>44926</v>
      </c>
      <c r="B4206" t="s">
        <v>879</v>
      </c>
      <c r="C4206" t="s">
        <v>880</v>
      </c>
      <c r="D4206" s="4">
        <v>-51454.32</v>
      </c>
    </row>
    <row r="4207" spans="1:4" x14ac:dyDescent="0.25">
      <c r="A4207" s="1">
        <v>44926</v>
      </c>
      <c r="B4207" t="s">
        <v>881</v>
      </c>
      <c r="C4207" t="s">
        <v>882</v>
      </c>
      <c r="D4207" s="4">
        <v>-16408.5</v>
      </c>
    </row>
    <row r="4208" spans="1:4" x14ac:dyDescent="0.25">
      <c r="A4208" s="1">
        <v>44926</v>
      </c>
      <c r="B4208" t="s">
        <v>883</v>
      </c>
      <c r="C4208" t="s">
        <v>884</v>
      </c>
      <c r="D4208" s="4">
        <v>-37664.42</v>
      </c>
    </row>
    <row r="4209" spans="1:4" x14ac:dyDescent="0.25">
      <c r="A4209" s="1">
        <v>44926</v>
      </c>
      <c r="B4209" t="s">
        <v>885</v>
      </c>
      <c r="C4209" t="s">
        <v>886</v>
      </c>
      <c r="D4209" s="4">
        <v>-9208.98</v>
      </c>
    </row>
    <row r="4210" spans="1:4" x14ac:dyDescent="0.25">
      <c r="A4210" s="1">
        <v>44926</v>
      </c>
      <c r="B4210" t="s">
        <v>887</v>
      </c>
      <c r="C4210" t="s">
        <v>888</v>
      </c>
      <c r="D4210" s="4">
        <v>-10000</v>
      </c>
    </row>
    <row r="4211" spans="1:4" x14ac:dyDescent="0.25">
      <c r="A4211" s="1">
        <v>44926</v>
      </c>
      <c r="B4211" t="s">
        <v>891</v>
      </c>
      <c r="C4211" t="s">
        <v>892</v>
      </c>
      <c r="D4211" s="4">
        <v>-5023</v>
      </c>
    </row>
    <row r="4212" spans="1:4" x14ac:dyDescent="0.25">
      <c r="A4212" s="1">
        <v>44926</v>
      </c>
      <c r="B4212" t="s">
        <v>893</v>
      </c>
      <c r="C4212" t="s">
        <v>894</v>
      </c>
      <c r="D4212" s="4">
        <v>-35407.530000000021</v>
      </c>
    </row>
    <row r="4213" spans="1:4" x14ac:dyDescent="0.25">
      <c r="A4213" s="1">
        <v>44926</v>
      </c>
      <c r="B4213" t="s">
        <v>895</v>
      </c>
      <c r="C4213" t="s">
        <v>896</v>
      </c>
      <c r="D4213" s="4">
        <v>-50940.84</v>
      </c>
    </row>
    <row r="4214" spans="1:4" x14ac:dyDescent="0.25">
      <c r="A4214" s="1">
        <v>44926</v>
      </c>
      <c r="B4214" t="s">
        <v>897</v>
      </c>
      <c r="C4214" t="s">
        <v>898</v>
      </c>
      <c r="D4214" s="4">
        <v>-1145372</v>
      </c>
    </row>
    <row r="4215" spans="1:4" x14ac:dyDescent="0.25">
      <c r="A4215" s="1">
        <v>44926</v>
      </c>
      <c r="B4215" t="s">
        <v>1195</v>
      </c>
      <c r="C4215" t="s">
        <v>1196</v>
      </c>
      <c r="D4215" s="4">
        <v>-254800.83000000002</v>
      </c>
    </row>
    <row r="4216" spans="1:4" x14ac:dyDescent="0.25">
      <c r="A4216" s="1">
        <v>44926</v>
      </c>
      <c r="B4216" t="s">
        <v>1197</v>
      </c>
      <c r="C4216" t="s">
        <v>1198</v>
      </c>
      <c r="D4216" s="4">
        <v>-517000</v>
      </c>
    </row>
    <row r="4217" spans="1:4" x14ac:dyDescent="0.25">
      <c r="A4217" s="1">
        <v>44926</v>
      </c>
      <c r="B4217" t="s">
        <v>145</v>
      </c>
      <c r="C4217" t="s">
        <v>1199</v>
      </c>
      <c r="D4217" s="4">
        <v>-315297.5</v>
      </c>
    </row>
    <row r="4218" spans="1:4" x14ac:dyDescent="0.25">
      <c r="A4218" s="1">
        <v>44926</v>
      </c>
      <c r="B4218" t="s">
        <v>141</v>
      </c>
      <c r="C4218" t="s">
        <v>1318</v>
      </c>
      <c r="D4218" s="4">
        <v>-550000</v>
      </c>
    </row>
    <row r="4219" spans="1:4" x14ac:dyDescent="0.25">
      <c r="A4219" s="1">
        <v>44926</v>
      </c>
      <c r="B4219" t="s">
        <v>902</v>
      </c>
      <c r="C4219" t="s">
        <v>903</v>
      </c>
      <c r="D4219" s="4">
        <v>-145607.09000000003</v>
      </c>
    </row>
    <row r="4220" spans="1:4" x14ac:dyDescent="0.25">
      <c r="A4220" s="1">
        <v>44926</v>
      </c>
      <c r="B4220" t="s">
        <v>905</v>
      </c>
      <c r="C4220" t="s">
        <v>906</v>
      </c>
      <c r="D4220" s="4">
        <v>-324371.17000000004</v>
      </c>
    </row>
    <row r="4221" spans="1:4" x14ac:dyDescent="0.25">
      <c r="A4221" s="1">
        <v>44926</v>
      </c>
      <c r="B4221" t="s">
        <v>907</v>
      </c>
      <c r="C4221" t="s">
        <v>908</v>
      </c>
      <c r="D4221" s="4">
        <v>-43417</v>
      </c>
    </row>
    <row r="4222" spans="1:4" x14ac:dyDescent="0.25">
      <c r="A4222" s="1">
        <v>44926</v>
      </c>
      <c r="B4222" t="s">
        <v>909</v>
      </c>
      <c r="C4222" t="s">
        <v>910</v>
      </c>
      <c r="D4222" s="4">
        <v>-7931.5799999999945</v>
      </c>
    </row>
    <row r="4223" spans="1:4" x14ac:dyDescent="0.25">
      <c r="A4223" s="1">
        <v>44926</v>
      </c>
      <c r="B4223" t="s">
        <v>913</v>
      </c>
      <c r="C4223" t="s">
        <v>914</v>
      </c>
      <c r="D4223" s="4">
        <v>-195502.61</v>
      </c>
    </row>
    <row r="4224" spans="1:4" x14ac:dyDescent="0.25">
      <c r="A4224" s="1">
        <v>44926</v>
      </c>
      <c r="B4224" t="s">
        <v>1289</v>
      </c>
      <c r="C4224" t="s">
        <v>1290</v>
      </c>
      <c r="D4224" s="4">
        <v>-16493.39</v>
      </c>
    </row>
    <row r="4225" spans="1:4" x14ac:dyDescent="0.25">
      <c r="A4225" s="1">
        <v>44926</v>
      </c>
      <c r="B4225" t="s">
        <v>921</v>
      </c>
      <c r="C4225" t="s">
        <v>922</v>
      </c>
      <c r="D4225" s="4">
        <v>-37036.11000000003</v>
      </c>
    </row>
    <row r="4226" spans="1:4" x14ac:dyDescent="0.25">
      <c r="A4226" s="1">
        <v>44926</v>
      </c>
      <c r="B4226" t="s">
        <v>110</v>
      </c>
      <c r="C4226" t="s">
        <v>926</v>
      </c>
      <c r="D4226" s="4">
        <v>-191000.65</v>
      </c>
    </row>
    <row r="4227" spans="1:4" x14ac:dyDescent="0.25">
      <c r="A4227" s="1">
        <v>44926</v>
      </c>
      <c r="B4227" t="s">
        <v>112</v>
      </c>
      <c r="C4227" t="s">
        <v>937</v>
      </c>
      <c r="D4227" s="4">
        <v>-629645.91000000015</v>
      </c>
    </row>
    <row r="4228" spans="1:4" x14ac:dyDescent="0.25">
      <c r="A4228" s="1">
        <v>44926</v>
      </c>
      <c r="B4228" t="s">
        <v>115</v>
      </c>
      <c r="C4228" t="s">
        <v>944</v>
      </c>
      <c r="D4228" s="4">
        <v>-201125.73</v>
      </c>
    </row>
    <row r="4229" spans="1:4" x14ac:dyDescent="0.25">
      <c r="A4229" s="1">
        <v>44926</v>
      </c>
      <c r="B4229" t="s">
        <v>117</v>
      </c>
      <c r="C4229" t="s">
        <v>947</v>
      </c>
      <c r="D4229" s="4">
        <v>-79152.38</v>
      </c>
    </row>
    <row r="4230" spans="1:4" x14ac:dyDescent="0.25">
      <c r="A4230" s="1">
        <v>44926</v>
      </c>
      <c r="B4230" t="s">
        <v>119</v>
      </c>
      <c r="C4230" t="s">
        <v>1202</v>
      </c>
      <c r="D4230" s="4">
        <v>-110275.99</v>
      </c>
    </row>
    <row r="4231" spans="1:4" x14ac:dyDescent="0.25">
      <c r="A4231" s="1">
        <v>44926</v>
      </c>
      <c r="B4231" t="s">
        <v>121</v>
      </c>
      <c r="C4231" t="s">
        <v>1203</v>
      </c>
      <c r="D4231" s="4">
        <v>-2193413.54</v>
      </c>
    </row>
    <row r="4232" spans="1:4" x14ac:dyDescent="0.25">
      <c r="A4232" s="1">
        <v>44926</v>
      </c>
      <c r="B4232" t="s">
        <v>106</v>
      </c>
      <c r="C4232" t="s">
        <v>107</v>
      </c>
      <c r="D4232" s="4">
        <v>-44541.2</v>
      </c>
    </row>
    <row r="4233" spans="1:4" x14ac:dyDescent="0.25">
      <c r="A4233" s="1">
        <v>44926</v>
      </c>
      <c r="B4233" t="s">
        <v>965</v>
      </c>
      <c r="C4233" t="s">
        <v>966</v>
      </c>
      <c r="D4233" s="4">
        <v>-37499.870000000141</v>
      </c>
    </row>
    <row r="4234" spans="1:4" x14ac:dyDescent="0.25">
      <c r="A4234" s="1">
        <v>44926</v>
      </c>
      <c r="B4234" t="s">
        <v>123</v>
      </c>
      <c r="C4234" t="s">
        <v>1204</v>
      </c>
      <c r="D4234" s="4">
        <v>-94931.9</v>
      </c>
    </row>
    <row r="4235" spans="1:4" x14ac:dyDescent="0.25">
      <c r="A4235" s="1">
        <v>44926</v>
      </c>
      <c r="B4235" t="s">
        <v>975</v>
      </c>
      <c r="C4235" t="s">
        <v>976</v>
      </c>
      <c r="D4235" s="4">
        <v>-695978.28</v>
      </c>
    </row>
    <row r="4236" spans="1:4" x14ac:dyDescent="0.25">
      <c r="A4236" s="1">
        <v>44926</v>
      </c>
      <c r="B4236" t="s">
        <v>979</v>
      </c>
      <c r="C4236" t="s">
        <v>980</v>
      </c>
      <c r="D4236" s="4">
        <v>-2005.8300000000122</v>
      </c>
    </row>
    <row r="4237" spans="1:4" x14ac:dyDescent="0.25">
      <c r="A4237" s="1">
        <v>44926</v>
      </c>
      <c r="B4237" t="s">
        <v>983</v>
      </c>
      <c r="C4237" t="s">
        <v>984</v>
      </c>
      <c r="D4237" s="4">
        <v>-14043.609999999999</v>
      </c>
    </row>
    <row r="4238" spans="1:4" x14ac:dyDescent="0.25">
      <c r="A4238" s="1">
        <v>44926</v>
      </c>
      <c r="B4238" t="s">
        <v>987</v>
      </c>
      <c r="C4238" t="s">
        <v>988</v>
      </c>
      <c r="D4238" s="4">
        <v>-179539.19999999992</v>
      </c>
    </row>
    <row r="4239" spans="1:4" x14ac:dyDescent="0.25">
      <c r="A4239" s="1">
        <v>44926</v>
      </c>
      <c r="B4239" t="s">
        <v>1205</v>
      </c>
      <c r="C4239" t="s">
        <v>1206</v>
      </c>
      <c r="D4239" s="4">
        <v>-24693.74</v>
      </c>
    </row>
    <row r="4240" spans="1:4" x14ac:dyDescent="0.25">
      <c r="A4240" s="1">
        <v>44926</v>
      </c>
      <c r="B4240" t="s">
        <v>995</v>
      </c>
      <c r="C4240" t="s">
        <v>996</v>
      </c>
      <c r="D4240" s="4">
        <v>-246378.58999999994</v>
      </c>
    </row>
    <row r="4241" spans="1:4" x14ac:dyDescent="0.25">
      <c r="A4241" s="1">
        <v>44926</v>
      </c>
      <c r="B4241" t="s">
        <v>1003</v>
      </c>
      <c r="C4241" t="s">
        <v>1004</v>
      </c>
      <c r="D4241" s="4">
        <v>-127855.51000000005</v>
      </c>
    </row>
    <row r="4242" spans="1:4" x14ac:dyDescent="0.25">
      <c r="A4242" s="1">
        <v>44926</v>
      </c>
      <c r="B4242" t="s">
        <v>1256</v>
      </c>
      <c r="C4242" t="s">
        <v>1257</v>
      </c>
      <c r="D4242" s="4">
        <v>-450</v>
      </c>
    </row>
    <row r="4243" spans="1:4" x14ac:dyDescent="0.25">
      <c r="A4243" s="1">
        <v>44926</v>
      </c>
      <c r="B4243" t="s">
        <v>1011</v>
      </c>
      <c r="C4243" t="s">
        <v>1012</v>
      </c>
      <c r="D4243" s="4">
        <v>-13866.679999999997</v>
      </c>
    </row>
    <row r="4244" spans="1:4" x14ac:dyDescent="0.25">
      <c r="A4244" s="1">
        <v>44926</v>
      </c>
      <c r="B4244" t="s">
        <v>1015</v>
      </c>
      <c r="C4244" t="s">
        <v>1016</v>
      </c>
      <c r="D4244" s="4">
        <v>-3425.4100000000035</v>
      </c>
    </row>
    <row r="4245" spans="1:4" x14ac:dyDescent="0.25">
      <c r="A4245" s="1">
        <v>44926</v>
      </c>
      <c r="B4245" t="s">
        <v>1019</v>
      </c>
      <c r="C4245" t="s">
        <v>1020</v>
      </c>
      <c r="D4245" s="4">
        <v>-418.28000000009285</v>
      </c>
    </row>
    <row r="4246" spans="1:4" x14ac:dyDescent="0.25">
      <c r="A4246" s="1">
        <v>44926</v>
      </c>
      <c r="B4246" t="s">
        <v>1023</v>
      </c>
      <c r="C4246" t="s">
        <v>1024</v>
      </c>
      <c r="D4246" s="4">
        <v>-14231.02</v>
      </c>
    </row>
    <row r="4247" spans="1:4" x14ac:dyDescent="0.25">
      <c r="A4247" s="1">
        <v>44926</v>
      </c>
      <c r="B4247" t="s">
        <v>1207</v>
      </c>
      <c r="C4247" t="s">
        <v>1208</v>
      </c>
      <c r="D4247" s="4">
        <v>-29.310000000014554</v>
      </c>
    </row>
    <row r="4248" spans="1:4" x14ac:dyDescent="0.25">
      <c r="A4248" s="1">
        <v>44926</v>
      </c>
      <c r="B4248" t="s">
        <v>1320</v>
      </c>
      <c r="C4248" t="s">
        <v>1321</v>
      </c>
      <c r="D4248" s="4">
        <v>-10070</v>
      </c>
    </row>
    <row r="4249" spans="1:4" x14ac:dyDescent="0.25">
      <c r="A4249" s="1">
        <v>44926</v>
      </c>
      <c r="B4249" t="s">
        <v>1033</v>
      </c>
      <c r="C4249" t="s">
        <v>1034</v>
      </c>
      <c r="D4249" s="4">
        <v>-8390.25</v>
      </c>
    </row>
    <row r="4250" spans="1:4" x14ac:dyDescent="0.25">
      <c r="A4250" s="1">
        <v>44926</v>
      </c>
      <c r="B4250" t="s">
        <v>1209</v>
      </c>
      <c r="C4250" t="s">
        <v>1210</v>
      </c>
      <c r="D4250" s="4">
        <v>-15382.469999999994</v>
      </c>
    </row>
    <row r="4251" spans="1:4" x14ac:dyDescent="0.25">
      <c r="A4251" s="1">
        <v>44926</v>
      </c>
      <c r="B4251" t="s">
        <v>1230</v>
      </c>
      <c r="C4251" t="s">
        <v>1231</v>
      </c>
      <c r="D4251" s="4">
        <v>-8342.8799999997282</v>
      </c>
    </row>
    <row r="4252" spans="1:4" x14ac:dyDescent="0.25">
      <c r="A4252" s="1">
        <v>44926</v>
      </c>
      <c r="B4252" t="s">
        <v>1050</v>
      </c>
      <c r="C4252" t="s">
        <v>1051</v>
      </c>
      <c r="D4252" s="4">
        <v>-83249.339999999982</v>
      </c>
    </row>
    <row r="4253" spans="1:4" x14ac:dyDescent="0.25">
      <c r="A4253" s="1">
        <v>44926</v>
      </c>
      <c r="B4253" t="s">
        <v>1054</v>
      </c>
      <c r="C4253" t="s">
        <v>1055</v>
      </c>
      <c r="D4253" s="4">
        <v>-1149.0500000000013</v>
      </c>
    </row>
    <row r="4254" spans="1:4" x14ac:dyDescent="0.25">
      <c r="A4254" s="1">
        <v>44926</v>
      </c>
      <c r="B4254" t="s">
        <v>1211</v>
      </c>
      <c r="C4254" t="s">
        <v>1212</v>
      </c>
      <c r="D4254" s="4">
        <v>-267.07</v>
      </c>
    </row>
    <row r="4255" spans="1:4" x14ac:dyDescent="0.25">
      <c r="A4255" s="1">
        <v>44926</v>
      </c>
      <c r="B4255" t="s">
        <v>1060</v>
      </c>
      <c r="C4255" t="s">
        <v>1061</v>
      </c>
      <c r="D4255" s="4">
        <v>-1917.630000000011</v>
      </c>
    </row>
    <row r="4256" spans="1:4" x14ac:dyDescent="0.25">
      <c r="A4256" s="1">
        <v>44926</v>
      </c>
      <c r="B4256" t="s">
        <v>1064</v>
      </c>
      <c r="C4256" t="s">
        <v>1065</v>
      </c>
      <c r="D4256" s="4">
        <v>-2.2799999999999727</v>
      </c>
    </row>
    <row r="4257" spans="1:4" x14ac:dyDescent="0.25">
      <c r="A4257" s="1">
        <v>44926</v>
      </c>
      <c r="B4257" t="s">
        <v>1072</v>
      </c>
      <c r="C4257" t="s">
        <v>1073</v>
      </c>
      <c r="D4257" s="4">
        <v>-80352.87</v>
      </c>
    </row>
    <row r="4258" spans="1:4" x14ac:dyDescent="0.25">
      <c r="A4258" s="1">
        <v>44926</v>
      </c>
      <c r="B4258" t="s">
        <v>1234</v>
      </c>
      <c r="C4258" t="s">
        <v>1235</v>
      </c>
      <c r="D4258" s="4">
        <v>-3.4000000000000909</v>
      </c>
    </row>
    <row r="4259" spans="1:4" x14ac:dyDescent="0.25">
      <c r="A4259" s="1">
        <v>44926</v>
      </c>
      <c r="B4259" t="s">
        <v>1215</v>
      </c>
      <c r="C4259" t="s">
        <v>1216</v>
      </c>
      <c r="D4259" s="4">
        <v>-6.24</v>
      </c>
    </row>
    <row r="4260" spans="1:4" x14ac:dyDescent="0.25">
      <c r="A4260" s="1">
        <v>44926</v>
      </c>
      <c r="B4260" t="s">
        <v>1217</v>
      </c>
      <c r="C4260" t="s">
        <v>1218</v>
      </c>
      <c r="D4260" s="4">
        <v>-336.31</v>
      </c>
    </row>
    <row r="4261" spans="1:4" x14ac:dyDescent="0.25">
      <c r="A4261" s="1">
        <v>44926</v>
      </c>
      <c r="B4261" t="s">
        <v>1087</v>
      </c>
      <c r="C4261" t="s">
        <v>1088</v>
      </c>
      <c r="D4261" s="4">
        <v>-409.73</v>
      </c>
    </row>
    <row r="4262" spans="1:4" x14ac:dyDescent="0.25">
      <c r="A4262" s="1">
        <v>44926</v>
      </c>
      <c r="B4262" t="s">
        <v>1091</v>
      </c>
      <c r="C4262" t="s">
        <v>1092</v>
      </c>
      <c r="D4262" s="4">
        <v>-2320.5100000000002</v>
      </c>
    </row>
    <row r="4263" spans="1:4" x14ac:dyDescent="0.25">
      <c r="A4263" s="1">
        <v>44926</v>
      </c>
      <c r="B4263" t="s">
        <v>1095</v>
      </c>
      <c r="C4263" t="s">
        <v>1096</v>
      </c>
      <c r="D4263" s="4">
        <v>-438.42</v>
      </c>
    </row>
    <row r="4264" spans="1:4" x14ac:dyDescent="0.25">
      <c r="A4264" s="1">
        <v>44926</v>
      </c>
      <c r="B4264" t="s">
        <v>1099</v>
      </c>
      <c r="C4264" t="s">
        <v>1100</v>
      </c>
      <c r="D4264" s="4">
        <v>-341.03000000000009</v>
      </c>
    </row>
    <row r="4265" spans="1:4" x14ac:dyDescent="0.25">
      <c r="A4265" s="1">
        <v>44926</v>
      </c>
      <c r="B4265" t="s">
        <v>1103</v>
      </c>
      <c r="C4265" t="s">
        <v>1104</v>
      </c>
      <c r="D4265" s="4">
        <v>-1430.9099999999994</v>
      </c>
    </row>
    <row r="4266" spans="1:4" x14ac:dyDescent="0.25">
      <c r="A4266" s="1">
        <v>44926</v>
      </c>
      <c r="B4266" t="s">
        <v>1107</v>
      </c>
      <c r="C4266" t="s">
        <v>1108</v>
      </c>
      <c r="D4266" s="4">
        <v>-383.72000000000014</v>
      </c>
    </row>
    <row r="4267" spans="1:4" x14ac:dyDescent="0.25">
      <c r="A4267" s="1">
        <v>44926</v>
      </c>
      <c r="B4267" t="s">
        <v>1109</v>
      </c>
      <c r="C4267" t="s">
        <v>1110</v>
      </c>
      <c r="D4267" s="4">
        <v>-656.56</v>
      </c>
    </row>
    <row r="4268" spans="1:4" x14ac:dyDescent="0.25">
      <c r="A4268" s="1">
        <v>44926</v>
      </c>
      <c r="B4268" t="s">
        <v>1115</v>
      </c>
      <c r="C4268" t="s">
        <v>1116</v>
      </c>
      <c r="D4268" s="4">
        <v>-272.81000000001927</v>
      </c>
    </row>
    <row r="4269" spans="1:4" x14ac:dyDescent="0.25">
      <c r="A4269" s="1">
        <v>44926</v>
      </c>
      <c r="B4269" t="s">
        <v>1219</v>
      </c>
      <c r="C4269" t="s">
        <v>1220</v>
      </c>
      <c r="D4269" s="4">
        <v>-3037.0799999999995</v>
      </c>
    </row>
    <row r="4270" spans="1:4" x14ac:dyDescent="0.25">
      <c r="A4270" s="1">
        <v>44926</v>
      </c>
      <c r="B4270" t="s">
        <v>1117</v>
      </c>
      <c r="C4270" t="s">
        <v>1118</v>
      </c>
      <c r="D4270" s="4">
        <v>-1364.0699999999997</v>
      </c>
    </row>
    <row r="4271" spans="1:4" x14ac:dyDescent="0.25">
      <c r="A4271" s="1">
        <v>44926</v>
      </c>
      <c r="B4271" t="s">
        <v>1119</v>
      </c>
      <c r="C4271" t="s">
        <v>1120</v>
      </c>
      <c r="D4271" s="4">
        <v>-23386.609999999993</v>
      </c>
    </row>
    <row r="4272" spans="1:4" x14ac:dyDescent="0.25">
      <c r="A4272" s="1">
        <v>44926</v>
      </c>
      <c r="B4272" t="s">
        <v>1122</v>
      </c>
      <c r="C4272" t="s">
        <v>1123</v>
      </c>
      <c r="D4272" s="4">
        <v>-14680.98</v>
      </c>
    </row>
    <row r="4273" spans="1:4" x14ac:dyDescent="0.25">
      <c r="A4273" s="1">
        <v>44926</v>
      </c>
      <c r="B4273" t="s">
        <v>1124</v>
      </c>
      <c r="C4273" t="s">
        <v>1125</v>
      </c>
      <c r="D4273" s="4">
        <v>-296514.91000000003</v>
      </c>
    </row>
    <row r="4274" spans="1:4" x14ac:dyDescent="0.25">
      <c r="A4274" s="1">
        <v>44957</v>
      </c>
      <c r="B4274" t="s">
        <v>565</v>
      </c>
      <c r="C4274" t="s">
        <v>566</v>
      </c>
      <c r="D4274" s="4">
        <v>25377.48</v>
      </c>
    </row>
    <row r="4275" spans="1:4" x14ac:dyDescent="0.25">
      <c r="A4275" s="1">
        <v>44957</v>
      </c>
      <c r="B4275" t="s">
        <v>568</v>
      </c>
      <c r="C4275" t="s">
        <v>569</v>
      </c>
      <c r="D4275" s="4">
        <v>25028.859999999993</v>
      </c>
    </row>
    <row r="4276" spans="1:4" x14ac:dyDescent="0.25">
      <c r="A4276" s="1">
        <v>44957</v>
      </c>
      <c r="B4276" t="s">
        <v>574</v>
      </c>
      <c r="C4276" t="s">
        <v>575</v>
      </c>
      <c r="D4276" s="4">
        <v>7021.02</v>
      </c>
    </row>
    <row r="4277" spans="1:4" x14ac:dyDescent="0.25">
      <c r="A4277" s="1">
        <v>44957</v>
      </c>
      <c r="B4277" t="s">
        <v>578</v>
      </c>
      <c r="C4277" t="s">
        <v>579</v>
      </c>
      <c r="D4277" s="4">
        <v>102.97</v>
      </c>
    </row>
    <row r="4278" spans="1:4" x14ac:dyDescent="0.25">
      <c r="A4278" s="1">
        <v>44957</v>
      </c>
      <c r="B4278" t="s">
        <v>582</v>
      </c>
      <c r="C4278" t="s">
        <v>583</v>
      </c>
      <c r="D4278" s="4">
        <v>5625.48</v>
      </c>
    </row>
    <row r="4279" spans="1:4" x14ac:dyDescent="0.25">
      <c r="A4279" s="1">
        <v>44957</v>
      </c>
      <c r="B4279" t="s">
        <v>586</v>
      </c>
      <c r="C4279" t="s">
        <v>587</v>
      </c>
      <c r="D4279" s="4">
        <v>451.58</v>
      </c>
    </row>
    <row r="4280" spans="1:4" x14ac:dyDescent="0.25">
      <c r="A4280" s="1">
        <v>44957</v>
      </c>
      <c r="B4280" t="s">
        <v>590</v>
      </c>
      <c r="C4280" t="s">
        <v>591</v>
      </c>
      <c r="D4280" s="4">
        <v>768.0899999999998</v>
      </c>
    </row>
    <row r="4281" spans="1:4" x14ac:dyDescent="0.25">
      <c r="A4281" s="1">
        <v>44957</v>
      </c>
      <c r="B4281" t="s">
        <v>595</v>
      </c>
      <c r="C4281" t="s">
        <v>596</v>
      </c>
      <c r="D4281" s="4">
        <v>871.7700000000001</v>
      </c>
    </row>
    <row r="4282" spans="1:4" x14ac:dyDescent="0.25">
      <c r="A4282" s="1">
        <v>44957</v>
      </c>
      <c r="B4282" t="s">
        <v>599</v>
      </c>
      <c r="C4282" t="s">
        <v>600</v>
      </c>
      <c r="D4282" s="4">
        <v>334.69000000000005</v>
      </c>
    </row>
    <row r="4283" spans="1:4" x14ac:dyDescent="0.25">
      <c r="A4283" s="1">
        <v>44957</v>
      </c>
      <c r="B4283" t="s">
        <v>603</v>
      </c>
      <c r="C4283" t="s">
        <v>604</v>
      </c>
      <c r="D4283" s="4">
        <v>1878.9300000000003</v>
      </c>
    </row>
    <row r="4284" spans="1:4" x14ac:dyDescent="0.25">
      <c r="A4284" s="1">
        <v>44957</v>
      </c>
      <c r="B4284" t="s">
        <v>1128</v>
      </c>
      <c r="C4284" t="s">
        <v>1129</v>
      </c>
      <c r="D4284" s="4">
        <v>340</v>
      </c>
    </row>
    <row r="4285" spans="1:4" x14ac:dyDescent="0.25">
      <c r="A4285" s="1">
        <v>44957</v>
      </c>
      <c r="B4285" t="s">
        <v>1130</v>
      </c>
      <c r="C4285" t="s">
        <v>1131</v>
      </c>
      <c r="D4285" s="4">
        <v>237.2</v>
      </c>
    </row>
    <row r="4286" spans="1:4" x14ac:dyDescent="0.25">
      <c r="A4286" s="1">
        <v>44957</v>
      </c>
      <c r="B4286" t="s">
        <v>627</v>
      </c>
      <c r="C4286" t="s">
        <v>628</v>
      </c>
      <c r="D4286" s="4">
        <v>31454.23</v>
      </c>
    </row>
    <row r="4287" spans="1:4" x14ac:dyDescent="0.25">
      <c r="A4287" s="1">
        <v>44957</v>
      </c>
      <c r="B4287" t="s">
        <v>631</v>
      </c>
      <c r="C4287" t="s">
        <v>632</v>
      </c>
      <c r="D4287" s="4">
        <v>810.44999999999993</v>
      </c>
    </row>
    <row r="4288" spans="1:4" x14ac:dyDescent="0.25">
      <c r="A4288" s="1">
        <v>44957</v>
      </c>
      <c r="B4288" t="s">
        <v>633</v>
      </c>
      <c r="C4288" t="s">
        <v>634</v>
      </c>
      <c r="D4288" s="4">
        <v>300</v>
      </c>
    </row>
    <row r="4289" spans="1:4" x14ac:dyDescent="0.25">
      <c r="A4289" s="1">
        <v>44957</v>
      </c>
      <c r="B4289" t="s">
        <v>646</v>
      </c>
      <c r="C4289" t="s">
        <v>647</v>
      </c>
      <c r="D4289" s="4">
        <v>6347.66</v>
      </c>
    </row>
    <row r="4290" spans="1:4" x14ac:dyDescent="0.25">
      <c r="A4290" s="1">
        <v>44957</v>
      </c>
      <c r="B4290" t="s">
        <v>1294</v>
      </c>
      <c r="C4290" t="s">
        <v>1295</v>
      </c>
      <c r="D4290" s="4">
        <v>5029.55</v>
      </c>
    </row>
    <row r="4291" spans="1:4" x14ac:dyDescent="0.25">
      <c r="A4291" s="1">
        <v>44957</v>
      </c>
      <c r="B4291" t="s">
        <v>676</v>
      </c>
      <c r="C4291" t="s">
        <v>677</v>
      </c>
      <c r="D4291" s="4">
        <v>5924</v>
      </c>
    </row>
    <row r="4292" spans="1:4" x14ac:dyDescent="0.25">
      <c r="A4292" s="1">
        <v>44957</v>
      </c>
      <c r="B4292" t="s">
        <v>1134</v>
      </c>
      <c r="C4292" t="s">
        <v>1135</v>
      </c>
      <c r="D4292" s="4">
        <v>5633.33</v>
      </c>
    </row>
    <row r="4293" spans="1:4" x14ac:dyDescent="0.25">
      <c r="A4293" s="1">
        <v>44957</v>
      </c>
      <c r="B4293" t="s">
        <v>1146</v>
      </c>
      <c r="C4293" t="s">
        <v>1147</v>
      </c>
      <c r="D4293" s="4">
        <v>1250</v>
      </c>
    </row>
    <row r="4294" spans="1:4" x14ac:dyDescent="0.25">
      <c r="A4294" s="1">
        <v>44957</v>
      </c>
      <c r="B4294" t="s">
        <v>1260</v>
      </c>
      <c r="C4294" t="s">
        <v>1261</v>
      </c>
      <c r="D4294" s="4">
        <v>200</v>
      </c>
    </row>
    <row r="4295" spans="1:4" x14ac:dyDescent="0.25">
      <c r="A4295" s="1">
        <v>44957</v>
      </c>
      <c r="B4295" t="s">
        <v>704</v>
      </c>
      <c r="C4295" t="s">
        <v>705</v>
      </c>
      <c r="D4295" s="4">
        <v>7425.81</v>
      </c>
    </row>
    <row r="4296" spans="1:4" x14ac:dyDescent="0.25">
      <c r="A4296" s="1">
        <v>44957</v>
      </c>
      <c r="B4296" t="s">
        <v>708</v>
      </c>
      <c r="C4296" t="s">
        <v>709</v>
      </c>
      <c r="D4296" s="4">
        <v>1622.35</v>
      </c>
    </row>
    <row r="4297" spans="1:4" x14ac:dyDescent="0.25">
      <c r="A4297" s="1">
        <v>44957</v>
      </c>
      <c r="B4297" t="s">
        <v>712</v>
      </c>
      <c r="C4297" t="s">
        <v>713</v>
      </c>
      <c r="D4297" s="4">
        <v>907.86</v>
      </c>
    </row>
    <row r="4298" spans="1:4" x14ac:dyDescent="0.25">
      <c r="A4298" s="1">
        <v>44957</v>
      </c>
      <c r="B4298" t="s">
        <v>717</v>
      </c>
      <c r="C4298" t="s">
        <v>718</v>
      </c>
      <c r="D4298" s="4">
        <v>560</v>
      </c>
    </row>
    <row r="4299" spans="1:4" x14ac:dyDescent="0.25">
      <c r="A4299" s="1">
        <v>44957</v>
      </c>
      <c r="B4299" t="s">
        <v>719</v>
      </c>
      <c r="C4299" t="s">
        <v>720</v>
      </c>
      <c r="D4299" s="4">
        <v>2277.5500000000002</v>
      </c>
    </row>
    <row r="4300" spans="1:4" x14ac:dyDescent="0.25">
      <c r="A4300" s="1">
        <v>44957</v>
      </c>
      <c r="B4300" t="s">
        <v>726</v>
      </c>
      <c r="C4300" t="s">
        <v>727</v>
      </c>
      <c r="D4300" s="4">
        <v>189.92</v>
      </c>
    </row>
    <row r="4301" spans="1:4" x14ac:dyDescent="0.25">
      <c r="A4301" s="1">
        <v>44957</v>
      </c>
      <c r="B4301" t="s">
        <v>738</v>
      </c>
      <c r="C4301" t="s">
        <v>739</v>
      </c>
      <c r="D4301" s="4">
        <v>1447</v>
      </c>
    </row>
    <row r="4302" spans="1:4" x14ac:dyDescent="0.25">
      <c r="A4302" s="1">
        <v>44957</v>
      </c>
      <c r="B4302" t="s">
        <v>742</v>
      </c>
      <c r="C4302" t="s">
        <v>743</v>
      </c>
      <c r="D4302" s="4">
        <v>1494.5500000000002</v>
      </c>
    </row>
    <row r="4303" spans="1:4" x14ac:dyDescent="0.25">
      <c r="A4303" s="1">
        <v>44957</v>
      </c>
      <c r="B4303" t="s">
        <v>747</v>
      </c>
      <c r="C4303" t="s">
        <v>748</v>
      </c>
      <c r="D4303" s="4">
        <v>13749.87</v>
      </c>
    </row>
    <row r="4304" spans="1:4" x14ac:dyDescent="0.25">
      <c r="A4304" s="1">
        <v>44957</v>
      </c>
      <c r="B4304" t="s">
        <v>755</v>
      </c>
      <c r="C4304" t="s">
        <v>756</v>
      </c>
      <c r="D4304" s="4">
        <v>15</v>
      </c>
    </row>
    <row r="4305" spans="1:4" x14ac:dyDescent="0.25">
      <c r="A4305" s="1">
        <v>44957</v>
      </c>
      <c r="B4305" t="s">
        <v>763</v>
      </c>
      <c r="C4305" t="s">
        <v>764</v>
      </c>
      <c r="D4305" s="4">
        <v>139.9</v>
      </c>
    </row>
    <row r="4306" spans="1:4" x14ac:dyDescent="0.25">
      <c r="A4306" s="1">
        <v>44957</v>
      </c>
      <c r="B4306" t="s">
        <v>767</v>
      </c>
      <c r="C4306" t="s">
        <v>768</v>
      </c>
      <c r="D4306" s="4">
        <v>650.47</v>
      </c>
    </row>
    <row r="4307" spans="1:4" x14ac:dyDescent="0.25">
      <c r="A4307" s="1">
        <v>44957</v>
      </c>
      <c r="B4307" t="s">
        <v>769</v>
      </c>
      <c r="C4307" t="s">
        <v>770</v>
      </c>
      <c r="D4307" s="4">
        <v>866.29999999999984</v>
      </c>
    </row>
    <row r="4308" spans="1:4" x14ac:dyDescent="0.25">
      <c r="A4308" s="1">
        <v>44957</v>
      </c>
      <c r="B4308" t="s">
        <v>773</v>
      </c>
      <c r="C4308" t="s">
        <v>774</v>
      </c>
      <c r="D4308" s="4">
        <v>1196.08</v>
      </c>
    </row>
    <row r="4309" spans="1:4" x14ac:dyDescent="0.25">
      <c r="A4309" s="1">
        <v>44957</v>
      </c>
      <c r="B4309" t="s">
        <v>775</v>
      </c>
      <c r="C4309" t="s">
        <v>776</v>
      </c>
      <c r="D4309" s="4">
        <v>536.25</v>
      </c>
    </row>
    <row r="4310" spans="1:4" x14ac:dyDescent="0.25">
      <c r="A4310" s="1">
        <v>44957</v>
      </c>
      <c r="B4310" t="s">
        <v>777</v>
      </c>
      <c r="C4310" t="s">
        <v>778</v>
      </c>
      <c r="D4310" s="4">
        <v>854.67</v>
      </c>
    </row>
    <row r="4311" spans="1:4" x14ac:dyDescent="0.25">
      <c r="A4311" s="1">
        <v>44957</v>
      </c>
      <c r="B4311" t="s">
        <v>781</v>
      </c>
      <c r="C4311" t="s">
        <v>782</v>
      </c>
      <c r="D4311" s="4">
        <v>375.1</v>
      </c>
    </row>
    <row r="4312" spans="1:4" x14ac:dyDescent="0.25">
      <c r="A4312" s="1">
        <v>44957</v>
      </c>
      <c r="B4312" t="s">
        <v>785</v>
      </c>
      <c r="C4312" t="s">
        <v>786</v>
      </c>
      <c r="D4312" s="4">
        <v>131.09999999999991</v>
      </c>
    </row>
    <row r="4313" spans="1:4" x14ac:dyDescent="0.25">
      <c r="A4313" s="1">
        <v>44957</v>
      </c>
      <c r="B4313" t="s">
        <v>788</v>
      </c>
      <c r="C4313" t="s">
        <v>789</v>
      </c>
      <c r="D4313" s="4">
        <v>1086.57</v>
      </c>
    </row>
    <row r="4314" spans="1:4" x14ac:dyDescent="0.25">
      <c r="A4314" s="1">
        <v>44957</v>
      </c>
      <c r="B4314" t="s">
        <v>1148</v>
      </c>
      <c r="C4314" t="s">
        <v>1149</v>
      </c>
      <c r="D4314" s="4">
        <v>2038.3</v>
      </c>
    </row>
    <row r="4315" spans="1:4" x14ac:dyDescent="0.25">
      <c r="A4315" s="1">
        <v>44957</v>
      </c>
      <c r="B4315" t="s">
        <v>1236</v>
      </c>
      <c r="C4315" t="s">
        <v>1237</v>
      </c>
      <c r="D4315" s="4">
        <v>1000</v>
      </c>
    </row>
    <row r="4316" spans="1:4" x14ac:dyDescent="0.25">
      <c r="A4316" s="1">
        <v>44957</v>
      </c>
      <c r="B4316" t="s">
        <v>1238</v>
      </c>
      <c r="C4316" t="s">
        <v>1239</v>
      </c>
      <c r="D4316" s="4">
        <v>1417.77</v>
      </c>
    </row>
    <row r="4317" spans="1:4" x14ac:dyDescent="0.25">
      <c r="A4317" s="1">
        <v>44957</v>
      </c>
      <c r="B4317" t="s">
        <v>794</v>
      </c>
      <c r="C4317" t="s">
        <v>795</v>
      </c>
      <c r="D4317" s="4">
        <v>4593.47</v>
      </c>
    </row>
    <row r="4318" spans="1:4" x14ac:dyDescent="0.25">
      <c r="A4318" s="1">
        <v>44957</v>
      </c>
      <c r="B4318" t="s">
        <v>796</v>
      </c>
      <c r="C4318" t="s">
        <v>797</v>
      </c>
      <c r="D4318" s="4">
        <v>122.8</v>
      </c>
    </row>
    <row r="4319" spans="1:4" x14ac:dyDescent="0.25">
      <c r="A4319" s="1">
        <v>44957</v>
      </c>
      <c r="B4319" t="s">
        <v>800</v>
      </c>
      <c r="C4319" t="s">
        <v>801</v>
      </c>
      <c r="D4319" s="4">
        <v>985</v>
      </c>
    </row>
    <row r="4320" spans="1:4" x14ac:dyDescent="0.25">
      <c r="A4320" s="1">
        <v>44957</v>
      </c>
      <c r="B4320" t="s">
        <v>802</v>
      </c>
      <c r="C4320" t="s">
        <v>803</v>
      </c>
      <c r="D4320" s="4">
        <v>105</v>
      </c>
    </row>
    <row r="4321" spans="1:4" x14ac:dyDescent="0.25">
      <c r="A4321" s="1">
        <v>44957</v>
      </c>
      <c r="B4321" t="s">
        <v>804</v>
      </c>
      <c r="C4321" t="s">
        <v>805</v>
      </c>
      <c r="D4321" s="4">
        <v>12.6</v>
      </c>
    </row>
    <row r="4322" spans="1:4" x14ac:dyDescent="0.25">
      <c r="A4322" s="1">
        <v>44957</v>
      </c>
      <c r="B4322" t="s">
        <v>808</v>
      </c>
      <c r="C4322" t="s">
        <v>809</v>
      </c>
      <c r="D4322" s="4">
        <v>377.25</v>
      </c>
    </row>
    <row r="4323" spans="1:4" x14ac:dyDescent="0.25">
      <c r="A4323" s="1">
        <v>44957</v>
      </c>
      <c r="B4323" t="s">
        <v>1240</v>
      </c>
      <c r="C4323" t="s">
        <v>1241</v>
      </c>
      <c r="D4323" s="4">
        <v>61.2</v>
      </c>
    </row>
    <row r="4324" spans="1:4" x14ac:dyDescent="0.25">
      <c r="A4324" s="1">
        <v>44957</v>
      </c>
      <c r="B4324" t="s">
        <v>816</v>
      </c>
      <c r="C4324" t="s">
        <v>817</v>
      </c>
      <c r="D4324" s="4">
        <v>1383.3499999999983</v>
      </c>
    </row>
    <row r="4325" spans="1:4" x14ac:dyDescent="0.25">
      <c r="A4325" s="1">
        <v>44957</v>
      </c>
      <c r="B4325" t="s">
        <v>820</v>
      </c>
      <c r="C4325" t="s">
        <v>821</v>
      </c>
      <c r="D4325" s="4">
        <v>14</v>
      </c>
    </row>
    <row r="4326" spans="1:4" x14ac:dyDescent="0.25">
      <c r="A4326" s="1">
        <v>44957</v>
      </c>
      <c r="B4326" t="s">
        <v>822</v>
      </c>
      <c r="C4326" t="s">
        <v>823</v>
      </c>
      <c r="D4326" s="4">
        <v>387.99</v>
      </c>
    </row>
    <row r="4327" spans="1:4" x14ac:dyDescent="0.25">
      <c r="A4327" s="1">
        <v>44957</v>
      </c>
      <c r="B4327" t="s">
        <v>828</v>
      </c>
      <c r="C4327" t="s">
        <v>829</v>
      </c>
      <c r="D4327" s="4">
        <v>242.76000000000002</v>
      </c>
    </row>
    <row r="4328" spans="1:4" x14ac:dyDescent="0.25">
      <c r="A4328" s="1">
        <v>44957</v>
      </c>
      <c r="B4328" t="s">
        <v>832</v>
      </c>
      <c r="C4328" t="s">
        <v>833</v>
      </c>
      <c r="D4328" s="4">
        <v>1000</v>
      </c>
    </row>
    <row r="4329" spans="1:4" x14ac:dyDescent="0.25">
      <c r="A4329" s="1">
        <v>44957</v>
      </c>
      <c r="B4329" t="s">
        <v>834</v>
      </c>
      <c r="C4329" t="s">
        <v>835</v>
      </c>
      <c r="D4329" s="4">
        <v>3400</v>
      </c>
    </row>
    <row r="4330" spans="1:4" x14ac:dyDescent="0.25">
      <c r="A4330" s="1">
        <v>44957</v>
      </c>
      <c r="B4330" t="s">
        <v>836</v>
      </c>
      <c r="C4330" t="s">
        <v>837</v>
      </c>
      <c r="D4330" s="4">
        <v>100</v>
      </c>
    </row>
    <row r="4331" spans="1:4" x14ac:dyDescent="0.25">
      <c r="A4331" s="1">
        <v>44957</v>
      </c>
      <c r="B4331" t="s">
        <v>840</v>
      </c>
      <c r="C4331" t="s">
        <v>841</v>
      </c>
      <c r="D4331" s="4">
        <v>3013.98</v>
      </c>
    </row>
    <row r="4332" spans="1:4" x14ac:dyDescent="0.25">
      <c r="A4332" s="1">
        <v>44957</v>
      </c>
      <c r="B4332" t="s">
        <v>842</v>
      </c>
      <c r="C4332" t="s">
        <v>843</v>
      </c>
      <c r="D4332" s="4">
        <v>100</v>
      </c>
    </row>
    <row r="4333" spans="1:4" x14ac:dyDescent="0.25">
      <c r="A4333" s="1">
        <v>44957</v>
      </c>
      <c r="B4333" t="s">
        <v>844</v>
      </c>
      <c r="C4333" t="s">
        <v>845</v>
      </c>
      <c r="D4333" s="4">
        <v>4359.4400000000005</v>
      </c>
    </row>
    <row r="4334" spans="1:4" x14ac:dyDescent="0.25">
      <c r="A4334" s="1">
        <v>44957</v>
      </c>
      <c r="B4334" t="s">
        <v>857</v>
      </c>
      <c r="C4334" t="s">
        <v>858</v>
      </c>
      <c r="D4334" s="4">
        <v>3620</v>
      </c>
    </row>
    <row r="4335" spans="1:4" x14ac:dyDescent="0.25">
      <c r="A4335" s="1">
        <v>44957</v>
      </c>
      <c r="B4335" t="s">
        <v>1254</v>
      </c>
      <c r="C4335" t="s">
        <v>1255</v>
      </c>
      <c r="D4335" s="4">
        <v>2308</v>
      </c>
    </row>
    <row r="4336" spans="1:4" x14ac:dyDescent="0.25">
      <c r="A4336" s="1">
        <v>44957</v>
      </c>
      <c r="B4336" t="s">
        <v>1304</v>
      </c>
      <c r="C4336" t="s">
        <v>1305</v>
      </c>
      <c r="D4336" s="4">
        <v>2500</v>
      </c>
    </row>
    <row r="4337" spans="1:4" x14ac:dyDescent="0.25">
      <c r="A4337" s="1">
        <v>44957</v>
      </c>
      <c r="B4337" t="s">
        <v>1306</v>
      </c>
      <c r="C4337" t="s">
        <v>1307</v>
      </c>
      <c r="D4337" s="4">
        <v>250</v>
      </c>
    </row>
    <row r="4338" spans="1:4" x14ac:dyDescent="0.25">
      <c r="A4338" s="1">
        <v>44957</v>
      </c>
      <c r="B4338" t="s">
        <v>867</v>
      </c>
      <c r="C4338" t="s">
        <v>868</v>
      </c>
      <c r="D4338" s="4">
        <v>2550.39</v>
      </c>
    </row>
    <row r="4339" spans="1:4" x14ac:dyDescent="0.25">
      <c r="A4339" s="1">
        <v>44957</v>
      </c>
      <c r="B4339" t="s">
        <v>869</v>
      </c>
      <c r="C4339" t="s">
        <v>870</v>
      </c>
      <c r="D4339" s="4">
        <v>216.82999999999998</v>
      </c>
    </row>
    <row r="4340" spans="1:4" x14ac:dyDescent="0.25">
      <c r="A4340" s="1">
        <v>44957</v>
      </c>
      <c r="B4340" t="s">
        <v>1503</v>
      </c>
      <c r="C4340" t="s">
        <v>1504</v>
      </c>
      <c r="D4340" s="4">
        <v>76581.939999999988</v>
      </c>
    </row>
    <row r="4341" spans="1:4" x14ac:dyDescent="0.25">
      <c r="A4341" s="1">
        <v>44957</v>
      </c>
      <c r="B4341" t="s">
        <v>1505</v>
      </c>
      <c r="C4341" t="s">
        <v>1506</v>
      </c>
      <c r="D4341" s="4">
        <v>11241.919999999998</v>
      </c>
    </row>
    <row r="4342" spans="1:4" x14ac:dyDescent="0.25">
      <c r="A4342" s="1">
        <v>44957</v>
      </c>
      <c r="B4342" t="s">
        <v>1507</v>
      </c>
      <c r="C4342" t="s">
        <v>1508</v>
      </c>
      <c r="D4342" s="4">
        <v>7036.4</v>
      </c>
    </row>
    <row r="4343" spans="1:4" x14ac:dyDescent="0.25">
      <c r="A4343" s="1">
        <v>44957</v>
      </c>
      <c r="B4343" t="s">
        <v>1509</v>
      </c>
      <c r="C4343" t="s">
        <v>1510</v>
      </c>
      <c r="D4343" s="4">
        <v>1350</v>
      </c>
    </row>
    <row r="4344" spans="1:4" x14ac:dyDescent="0.25">
      <c r="A4344" s="1">
        <v>44957</v>
      </c>
      <c r="B4344" t="s">
        <v>1515</v>
      </c>
      <c r="C4344" t="s">
        <v>1516</v>
      </c>
      <c r="D4344" s="4">
        <v>23912.630000000005</v>
      </c>
    </row>
    <row r="4345" spans="1:4" x14ac:dyDescent="0.25">
      <c r="A4345" s="1">
        <v>44957</v>
      </c>
      <c r="B4345" t="s">
        <v>1517</v>
      </c>
      <c r="C4345" t="s">
        <v>1518</v>
      </c>
      <c r="D4345" s="4">
        <v>20627.03</v>
      </c>
    </row>
    <row r="4346" spans="1:4" x14ac:dyDescent="0.25">
      <c r="A4346" s="1">
        <v>44957</v>
      </c>
      <c r="B4346" t="s">
        <v>1519</v>
      </c>
      <c r="C4346" t="s">
        <v>1520</v>
      </c>
      <c r="D4346" s="4">
        <v>1490.94</v>
      </c>
    </row>
    <row r="4347" spans="1:4" x14ac:dyDescent="0.25">
      <c r="A4347" s="1">
        <v>44957</v>
      </c>
      <c r="B4347" t="s">
        <v>1521</v>
      </c>
      <c r="C4347" t="s">
        <v>1522</v>
      </c>
      <c r="D4347" s="4">
        <v>55.92</v>
      </c>
    </row>
    <row r="4348" spans="1:4" x14ac:dyDescent="0.25">
      <c r="A4348" s="1">
        <v>44957</v>
      </c>
      <c r="B4348" t="s">
        <v>1527</v>
      </c>
      <c r="C4348" t="s">
        <v>1528</v>
      </c>
      <c r="D4348" s="4">
        <v>9593.6299999999992</v>
      </c>
    </row>
    <row r="4349" spans="1:4" x14ac:dyDescent="0.25">
      <c r="A4349" s="1">
        <v>44957</v>
      </c>
      <c r="B4349" t="s">
        <v>1529</v>
      </c>
      <c r="C4349" t="s">
        <v>1530</v>
      </c>
      <c r="D4349" s="4">
        <v>4789.9800000000005</v>
      </c>
    </row>
    <row r="4350" spans="1:4" x14ac:dyDescent="0.25">
      <c r="A4350" s="1">
        <v>44957</v>
      </c>
      <c r="B4350" t="s">
        <v>1531</v>
      </c>
      <c r="C4350" t="s">
        <v>1532</v>
      </c>
      <c r="D4350" s="4">
        <v>844.50000000000091</v>
      </c>
    </row>
    <row r="4351" spans="1:4" x14ac:dyDescent="0.25">
      <c r="A4351" s="1">
        <v>44957</v>
      </c>
      <c r="B4351" t="s">
        <v>1535</v>
      </c>
      <c r="C4351" t="s">
        <v>1536</v>
      </c>
      <c r="D4351" s="4">
        <v>683.63</v>
      </c>
    </row>
    <row r="4352" spans="1:4" x14ac:dyDescent="0.25">
      <c r="A4352" s="1">
        <v>44957</v>
      </c>
      <c r="B4352" t="s">
        <v>1537</v>
      </c>
      <c r="C4352" t="s">
        <v>1538</v>
      </c>
      <c r="D4352" s="4">
        <v>1261</v>
      </c>
    </row>
    <row r="4353" spans="1:4" x14ac:dyDescent="0.25">
      <c r="A4353" s="1">
        <v>44957</v>
      </c>
      <c r="B4353" t="s">
        <v>1539</v>
      </c>
      <c r="C4353" t="s">
        <v>1540</v>
      </c>
      <c r="D4353" s="4">
        <v>5.6</v>
      </c>
    </row>
    <row r="4354" spans="1:4" x14ac:dyDescent="0.25">
      <c r="A4354" s="1">
        <v>44957</v>
      </c>
      <c r="B4354" t="s">
        <v>1541</v>
      </c>
      <c r="C4354" t="s">
        <v>1542</v>
      </c>
      <c r="D4354" s="4">
        <v>340</v>
      </c>
    </row>
    <row r="4355" spans="1:4" x14ac:dyDescent="0.25">
      <c r="A4355" s="1">
        <v>44957</v>
      </c>
      <c r="B4355" t="s">
        <v>1543</v>
      </c>
      <c r="C4355" t="s">
        <v>1544</v>
      </c>
      <c r="D4355" s="4">
        <v>135</v>
      </c>
    </row>
    <row r="4356" spans="1:4" x14ac:dyDescent="0.25">
      <c r="A4356" s="1">
        <v>44957</v>
      </c>
      <c r="B4356" t="s">
        <v>1545</v>
      </c>
      <c r="C4356" t="s">
        <v>1546</v>
      </c>
      <c r="D4356" s="4">
        <v>10</v>
      </c>
    </row>
    <row r="4357" spans="1:4" x14ac:dyDescent="0.25">
      <c r="A4357" s="1">
        <v>44957</v>
      </c>
      <c r="B4357" t="s">
        <v>1547</v>
      </c>
      <c r="C4357" t="s">
        <v>1548</v>
      </c>
      <c r="D4357" s="4">
        <v>51</v>
      </c>
    </row>
    <row r="4358" spans="1:4" x14ac:dyDescent="0.25">
      <c r="A4358" s="1">
        <v>44957</v>
      </c>
      <c r="B4358" t="s">
        <v>1549</v>
      </c>
      <c r="C4358" t="s">
        <v>1550</v>
      </c>
      <c r="D4358" s="4">
        <v>684.43</v>
      </c>
    </row>
    <row r="4359" spans="1:4" x14ac:dyDescent="0.25">
      <c r="A4359" s="1">
        <v>44957</v>
      </c>
      <c r="B4359" t="s">
        <v>961</v>
      </c>
      <c r="C4359" t="s">
        <v>962</v>
      </c>
      <c r="D4359" s="4">
        <v>1505</v>
      </c>
    </row>
    <row r="4360" spans="1:4" x14ac:dyDescent="0.25">
      <c r="A4360" s="1">
        <v>44957</v>
      </c>
      <c r="B4360" t="s">
        <v>989</v>
      </c>
      <c r="C4360" t="s">
        <v>990</v>
      </c>
      <c r="D4360" s="4">
        <v>72.950000000000273</v>
      </c>
    </row>
    <row r="4361" spans="1:4" x14ac:dyDescent="0.25">
      <c r="A4361" s="1">
        <v>44957</v>
      </c>
      <c r="B4361" t="s">
        <v>991</v>
      </c>
      <c r="C4361" t="s">
        <v>992</v>
      </c>
      <c r="D4361" s="4">
        <v>14</v>
      </c>
    </row>
    <row r="4362" spans="1:4" x14ac:dyDescent="0.25">
      <c r="A4362" s="1">
        <v>44957</v>
      </c>
      <c r="B4362" t="s">
        <v>993</v>
      </c>
      <c r="C4362" t="s">
        <v>994</v>
      </c>
      <c r="D4362" s="4">
        <v>540.68000000000006</v>
      </c>
    </row>
    <row r="4363" spans="1:4" x14ac:dyDescent="0.25">
      <c r="A4363" s="1">
        <v>44957</v>
      </c>
      <c r="B4363" t="s">
        <v>997</v>
      </c>
      <c r="C4363" t="s">
        <v>998</v>
      </c>
      <c r="D4363" s="4">
        <v>37.5</v>
      </c>
    </row>
    <row r="4364" spans="1:4" x14ac:dyDescent="0.25">
      <c r="A4364" s="1">
        <v>44957</v>
      </c>
      <c r="B4364" t="s">
        <v>1005</v>
      </c>
      <c r="C4364" t="s">
        <v>1006</v>
      </c>
      <c r="D4364" s="4">
        <v>0.09</v>
      </c>
    </row>
    <row r="4365" spans="1:4" x14ac:dyDescent="0.25">
      <c r="A4365" s="1">
        <v>44957</v>
      </c>
      <c r="B4365" t="s">
        <v>1007</v>
      </c>
      <c r="C4365" t="s">
        <v>1008</v>
      </c>
      <c r="D4365" s="4">
        <v>66.900000000000006</v>
      </c>
    </row>
    <row r="4366" spans="1:4" x14ac:dyDescent="0.25">
      <c r="A4366" s="1">
        <v>44957</v>
      </c>
      <c r="B4366" t="s">
        <v>1162</v>
      </c>
      <c r="C4366" t="s">
        <v>1163</v>
      </c>
      <c r="D4366" s="4">
        <v>59.92</v>
      </c>
    </row>
    <row r="4367" spans="1:4" x14ac:dyDescent="0.25">
      <c r="A4367" s="1">
        <v>44957</v>
      </c>
      <c r="B4367" t="s">
        <v>1017</v>
      </c>
      <c r="C4367" t="s">
        <v>1018</v>
      </c>
      <c r="D4367" s="4">
        <v>241.95</v>
      </c>
    </row>
    <row r="4368" spans="1:4" x14ac:dyDescent="0.25">
      <c r="A4368" s="1">
        <v>44957</v>
      </c>
      <c r="B4368" t="s">
        <v>1021</v>
      </c>
      <c r="C4368" t="s">
        <v>1022</v>
      </c>
      <c r="D4368" s="4">
        <v>1780.47</v>
      </c>
    </row>
    <row r="4369" spans="1:4" x14ac:dyDescent="0.25">
      <c r="A4369" s="1">
        <v>44957</v>
      </c>
      <c r="B4369" t="s">
        <v>1025</v>
      </c>
      <c r="C4369" t="s">
        <v>1026</v>
      </c>
      <c r="D4369" s="4">
        <v>201.56</v>
      </c>
    </row>
    <row r="4370" spans="1:4" x14ac:dyDescent="0.25">
      <c r="A4370" s="1">
        <v>44957</v>
      </c>
      <c r="B4370" t="s">
        <v>1227</v>
      </c>
      <c r="C4370" t="s">
        <v>1228</v>
      </c>
      <c r="D4370" s="4">
        <v>5120.24</v>
      </c>
    </row>
    <row r="4371" spans="1:4" x14ac:dyDescent="0.25">
      <c r="A4371" s="1">
        <v>44957</v>
      </c>
      <c r="B4371" t="s">
        <v>35</v>
      </c>
      <c r="C4371" t="s">
        <v>1031</v>
      </c>
      <c r="D4371" s="4">
        <v>1836.14</v>
      </c>
    </row>
    <row r="4372" spans="1:4" x14ac:dyDescent="0.25">
      <c r="A4372" s="1">
        <v>44957</v>
      </c>
      <c r="B4372" t="s">
        <v>27</v>
      </c>
      <c r="C4372" t="s">
        <v>1032</v>
      </c>
      <c r="D4372" s="4">
        <v>-63516.889999999992</v>
      </c>
    </row>
    <row r="4373" spans="1:4" x14ac:dyDescent="0.25">
      <c r="A4373" s="1">
        <v>44957</v>
      </c>
      <c r="B4373" t="s">
        <v>1035</v>
      </c>
      <c r="C4373" t="s">
        <v>1036</v>
      </c>
      <c r="D4373" s="4">
        <v>-17711.810000000001</v>
      </c>
    </row>
    <row r="4374" spans="1:4" x14ac:dyDescent="0.25">
      <c r="A4374" s="1">
        <v>44957</v>
      </c>
      <c r="B4374" t="s">
        <v>29</v>
      </c>
      <c r="C4374" t="s">
        <v>1040</v>
      </c>
      <c r="D4374" s="4">
        <v>-994.3599999999999</v>
      </c>
    </row>
    <row r="4375" spans="1:4" x14ac:dyDescent="0.25">
      <c r="A4375" s="1">
        <v>44957</v>
      </c>
      <c r="B4375" t="s">
        <v>1041</v>
      </c>
      <c r="C4375" t="s">
        <v>1042</v>
      </c>
      <c r="D4375" s="4">
        <v>-620</v>
      </c>
    </row>
    <row r="4376" spans="1:4" x14ac:dyDescent="0.25">
      <c r="A4376" s="1">
        <v>44957</v>
      </c>
      <c r="B4376" t="s">
        <v>34</v>
      </c>
      <c r="C4376" t="s">
        <v>1044</v>
      </c>
      <c r="D4376" s="4">
        <v>-1565</v>
      </c>
    </row>
    <row r="4377" spans="1:4" x14ac:dyDescent="0.25">
      <c r="A4377" s="1">
        <v>44957</v>
      </c>
      <c r="B4377" t="s">
        <v>25</v>
      </c>
      <c r="C4377" t="s">
        <v>1049</v>
      </c>
      <c r="D4377" s="4">
        <v>-194249.30000000008</v>
      </c>
    </row>
    <row r="4378" spans="1:4" x14ac:dyDescent="0.25">
      <c r="A4378" s="1">
        <v>44957</v>
      </c>
      <c r="B4378" t="s">
        <v>1062</v>
      </c>
      <c r="C4378" t="s">
        <v>1063</v>
      </c>
      <c r="D4378" s="4">
        <v>-0.2</v>
      </c>
    </row>
    <row r="4379" spans="1:4" x14ac:dyDescent="0.25">
      <c r="A4379" s="1">
        <v>44957</v>
      </c>
      <c r="B4379" t="s">
        <v>1066</v>
      </c>
      <c r="C4379" t="s">
        <v>1067</v>
      </c>
      <c r="D4379" s="4">
        <v>-0.26999999999998847</v>
      </c>
    </row>
    <row r="4380" spans="1:4" x14ac:dyDescent="0.25">
      <c r="A4380" s="1">
        <v>44957</v>
      </c>
      <c r="B4380" t="s">
        <v>1068</v>
      </c>
      <c r="C4380" t="s">
        <v>1069</v>
      </c>
      <c r="D4380" s="4">
        <v>-499.99999999999955</v>
      </c>
    </row>
    <row r="4381" spans="1:4" x14ac:dyDescent="0.25">
      <c r="A4381" s="1">
        <v>44957</v>
      </c>
      <c r="B4381" t="s">
        <v>1168</v>
      </c>
      <c r="C4381" t="s">
        <v>1169</v>
      </c>
      <c r="D4381" s="4">
        <v>-233.16</v>
      </c>
    </row>
    <row r="4382" spans="1:4" x14ac:dyDescent="0.25">
      <c r="A4382" s="1">
        <v>44957</v>
      </c>
      <c r="B4382" t="s">
        <v>1078</v>
      </c>
      <c r="C4382" t="s">
        <v>1079</v>
      </c>
      <c r="D4382" s="4">
        <v>-35</v>
      </c>
    </row>
    <row r="4383" spans="1:4" x14ac:dyDescent="0.25">
      <c r="A4383" s="1">
        <v>44957</v>
      </c>
      <c r="B4383" t="s">
        <v>1322</v>
      </c>
      <c r="C4383" t="s">
        <v>1323</v>
      </c>
      <c r="D4383" s="4">
        <v>-237.19999999999993</v>
      </c>
    </row>
    <row r="4384" spans="1:4" x14ac:dyDescent="0.25">
      <c r="A4384" s="1">
        <v>44957</v>
      </c>
      <c r="B4384" t="s">
        <v>1101</v>
      </c>
      <c r="C4384" t="s">
        <v>1102</v>
      </c>
      <c r="D4384" s="4">
        <v>-2785.21</v>
      </c>
    </row>
    <row r="4385" spans="1:4" x14ac:dyDescent="0.25">
      <c r="A4385" s="1">
        <v>44957</v>
      </c>
      <c r="B4385" t="s">
        <v>570</v>
      </c>
      <c r="C4385" t="s">
        <v>571</v>
      </c>
      <c r="D4385" s="4">
        <v>10000</v>
      </c>
    </row>
    <row r="4386" spans="1:4" x14ac:dyDescent="0.25">
      <c r="A4386" s="1">
        <v>44957</v>
      </c>
      <c r="B4386" t="s">
        <v>576</v>
      </c>
      <c r="C4386" t="s">
        <v>577</v>
      </c>
      <c r="D4386" s="4">
        <v>17743</v>
      </c>
    </row>
    <row r="4387" spans="1:4" x14ac:dyDescent="0.25">
      <c r="A4387" s="1">
        <v>44957</v>
      </c>
      <c r="B4387" t="s">
        <v>580</v>
      </c>
      <c r="C4387" t="s">
        <v>581</v>
      </c>
      <c r="D4387" s="4">
        <v>88509.209999999992</v>
      </c>
    </row>
    <row r="4388" spans="1:4" x14ac:dyDescent="0.25">
      <c r="A4388" s="1">
        <v>44957</v>
      </c>
      <c r="B4388" t="s">
        <v>588</v>
      </c>
      <c r="C4388" t="s">
        <v>589</v>
      </c>
      <c r="D4388" s="4">
        <v>59322.69</v>
      </c>
    </row>
    <row r="4389" spans="1:4" x14ac:dyDescent="0.25">
      <c r="A4389" s="1">
        <v>44957</v>
      </c>
      <c r="B4389" t="s">
        <v>592</v>
      </c>
      <c r="C4389" t="s">
        <v>593</v>
      </c>
      <c r="D4389" s="4">
        <v>87545.25</v>
      </c>
    </row>
    <row r="4390" spans="1:4" x14ac:dyDescent="0.25">
      <c r="A4390" s="1">
        <v>44957</v>
      </c>
      <c r="B4390" t="s">
        <v>597</v>
      </c>
      <c r="C4390" t="s">
        <v>598</v>
      </c>
      <c r="D4390" s="4">
        <v>693957.03</v>
      </c>
    </row>
    <row r="4391" spans="1:4" x14ac:dyDescent="0.25">
      <c r="A4391" s="1">
        <v>44957</v>
      </c>
      <c r="B4391" t="s">
        <v>601</v>
      </c>
      <c r="C4391" t="s">
        <v>602</v>
      </c>
      <c r="D4391" s="4">
        <v>104261.51</v>
      </c>
    </row>
    <row r="4392" spans="1:4" x14ac:dyDescent="0.25">
      <c r="A4392" s="1">
        <v>44957</v>
      </c>
      <c r="B4392" t="s">
        <v>605</v>
      </c>
      <c r="C4392" t="s">
        <v>606</v>
      </c>
      <c r="D4392" s="4">
        <v>204582.74</v>
      </c>
    </row>
    <row r="4393" spans="1:4" x14ac:dyDescent="0.25">
      <c r="A4393" s="1">
        <v>44957</v>
      </c>
      <c r="B4393" t="s">
        <v>611</v>
      </c>
      <c r="C4393" t="s">
        <v>612</v>
      </c>
      <c r="D4393" s="4">
        <v>254351.05000000002</v>
      </c>
    </row>
    <row r="4394" spans="1:4" x14ac:dyDescent="0.25">
      <c r="A4394" s="1">
        <v>44957</v>
      </c>
      <c r="B4394" t="s">
        <v>617</v>
      </c>
      <c r="C4394" t="s">
        <v>618</v>
      </c>
      <c r="D4394" s="4">
        <v>84222.930000000008</v>
      </c>
    </row>
    <row r="4395" spans="1:4" x14ac:dyDescent="0.25">
      <c r="A4395" s="1">
        <v>44957</v>
      </c>
      <c r="B4395" t="s">
        <v>621</v>
      </c>
      <c r="C4395" t="s">
        <v>622</v>
      </c>
      <c r="D4395" s="4">
        <v>16409.09</v>
      </c>
    </row>
    <row r="4396" spans="1:4" x14ac:dyDescent="0.25">
      <c r="A4396" s="1">
        <v>44957</v>
      </c>
      <c r="B4396" t="s">
        <v>625</v>
      </c>
      <c r="C4396" t="s">
        <v>626</v>
      </c>
      <c r="D4396" s="4">
        <v>102935.11000000002</v>
      </c>
    </row>
    <row r="4397" spans="1:4" x14ac:dyDescent="0.25">
      <c r="A4397" s="1">
        <v>44957</v>
      </c>
      <c r="B4397" t="s">
        <v>629</v>
      </c>
      <c r="C4397" t="s">
        <v>630</v>
      </c>
      <c r="D4397" s="4">
        <v>1760</v>
      </c>
    </row>
    <row r="4398" spans="1:4" x14ac:dyDescent="0.25">
      <c r="A4398" s="1">
        <v>44957</v>
      </c>
      <c r="B4398" t="s">
        <v>48</v>
      </c>
      <c r="C4398" t="s">
        <v>49</v>
      </c>
      <c r="D4398" s="4">
        <v>340</v>
      </c>
    </row>
    <row r="4399" spans="1:4" x14ac:dyDescent="0.25">
      <c r="A4399" s="1">
        <v>44957</v>
      </c>
      <c r="B4399" t="s">
        <v>53</v>
      </c>
      <c r="C4399" t="s">
        <v>54</v>
      </c>
      <c r="D4399" s="4">
        <v>2500</v>
      </c>
    </row>
    <row r="4400" spans="1:4" x14ac:dyDescent="0.25">
      <c r="A4400" s="1">
        <v>44957</v>
      </c>
      <c r="B4400" t="s">
        <v>57</v>
      </c>
      <c r="C4400" t="s">
        <v>58</v>
      </c>
      <c r="D4400" s="4">
        <v>250</v>
      </c>
    </row>
    <row r="4401" spans="1:4" x14ac:dyDescent="0.25">
      <c r="A4401" s="1">
        <v>44957</v>
      </c>
      <c r="B4401" t="s">
        <v>61</v>
      </c>
      <c r="C4401" t="s">
        <v>62</v>
      </c>
      <c r="D4401" s="4">
        <v>997500</v>
      </c>
    </row>
    <row r="4402" spans="1:4" x14ac:dyDescent="0.25">
      <c r="A4402" s="1">
        <v>44957</v>
      </c>
      <c r="B4402" t="s">
        <v>64</v>
      </c>
      <c r="C4402" t="s">
        <v>65</v>
      </c>
      <c r="D4402" s="4">
        <v>16915.2</v>
      </c>
    </row>
    <row r="4403" spans="1:4" x14ac:dyDescent="0.25">
      <c r="A4403" s="1">
        <v>44957</v>
      </c>
      <c r="B4403" t="s">
        <v>66</v>
      </c>
      <c r="C4403" t="s">
        <v>67</v>
      </c>
      <c r="D4403" s="4">
        <v>189369.66999999998</v>
      </c>
    </row>
    <row r="4404" spans="1:4" x14ac:dyDescent="0.25">
      <c r="A4404" s="1">
        <v>44957</v>
      </c>
      <c r="B4404" t="s">
        <v>139</v>
      </c>
      <c r="C4404" t="s">
        <v>654</v>
      </c>
      <c r="D4404" s="4">
        <v>883958.85</v>
      </c>
    </row>
    <row r="4405" spans="1:4" x14ac:dyDescent="0.25">
      <c r="A4405" s="1">
        <v>44957</v>
      </c>
      <c r="B4405" t="s">
        <v>143</v>
      </c>
      <c r="C4405" t="s">
        <v>662</v>
      </c>
      <c r="D4405" s="4">
        <v>660483.18000000005</v>
      </c>
    </row>
    <row r="4406" spans="1:4" x14ac:dyDescent="0.25">
      <c r="A4406" s="1">
        <v>44957</v>
      </c>
      <c r="B4406" t="s">
        <v>665</v>
      </c>
      <c r="C4406" t="s">
        <v>666</v>
      </c>
      <c r="D4406" s="4">
        <v>845633.59999999264</v>
      </c>
    </row>
    <row r="4407" spans="1:4" x14ac:dyDescent="0.25">
      <c r="A4407" s="1">
        <v>44957</v>
      </c>
      <c r="B4407" t="s">
        <v>670</v>
      </c>
      <c r="C4407" t="s">
        <v>671</v>
      </c>
      <c r="D4407" s="4">
        <v>20692.960000000025</v>
      </c>
    </row>
    <row r="4408" spans="1:4" x14ac:dyDescent="0.25">
      <c r="A4408" s="1">
        <v>44957</v>
      </c>
      <c r="B4408" t="s">
        <v>674</v>
      </c>
      <c r="C4408" t="s">
        <v>675</v>
      </c>
      <c r="D4408" s="4">
        <v>14741.999999999942</v>
      </c>
    </row>
    <row r="4409" spans="1:4" x14ac:dyDescent="0.25">
      <c r="A4409" s="1">
        <v>44957</v>
      </c>
      <c r="B4409" t="s">
        <v>678</v>
      </c>
      <c r="C4409" t="s">
        <v>679</v>
      </c>
      <c r="D4409" s="4">
        <v>21013.99000000002</v>
      </c>
    </row>
    <row r="4410" spans="1:4" x14ac:dyDescent="0.25">
      <c r="A4410" s="1">
        <v>44957</v>
      </c>
      <c r="B4410" t="s">
        <v>687</v>
      </c>
      <c r="C4410" t="s">
        <v>688</v>
      </c>
      <c r="D4410" s="4">
        <v>314.26</v>
      </c>
    </row>
    <row r="4411" spans="1:4" x14ac:dyDescent="0.25">
      <c r="A4411" s="1">
        <v>44957</v>
      </c>
      <c r="B4411" t="s">
        <v>1184</v>
      </c>
      <c r="C4411" t="s">
        <v>1185</v>
      </c>
      <c r="D4411" s="4">
        <v>158417.74</v>
      </c>
    </row>
    <row r="4412" spans="1:4" x14ac:dyDescent="0.25">
      <c r="A4412" s="1">
        <v>44957</v>
      </c>
      <c r="B4412" t="s">
        <v>700</v>
      </c>
      <c r="C4412" t="s">
        <v>701</v>
      </c>
      <c r="D4412" s="4">
        <v>10732.319999999998</v>
      </c>
    </row>
    <row r="4413" spans="1:4" x14ac:dyDescent="0.25">
      <c r="A4413" s="1">
        <v>44957</v>
      </c>
      <c r="B4413" t="s">
        <v>706</v>
      </c>
      <c r="C4413" t="s">
        <v>707</v>
      </c>
      <c r="D4413" s="4">
        <v>11904.81</v>
      </c>
    </row>
    <row r="4414" spans="1:4" x14ac:dyDescent="0.25">
      <c r="A4414" s="1">
        <v>44957</v>
      </c>
      <c r="B4414" t="s">
        <v>710</v>
      </c>
      <c r="C4414" t="s">
        <v>711</v>
      </c>
      <c r="D4414" s="4">
        <v>26223.170000000006</v>
      </c>
    </row>
    <row r="4415" spans="1:4" x14ac:dyDescent="0.25">
      <c r="A4415" s="1">
        <v>44957</v>
      </c>
      <c r="B4415" t="s">
        <v>1186</v>
      </c>
      <c r="C4415" t="s">
        <v>1187</v>
      </c>
      <c r="D4415" s="4">
        <v>1430</v>
      </c>
    </row>
    <row r="4416" spans="1:4" x14ac:dyDescent="0.25">
      <c r="A4416" s="1">
        <v>44957</v>
      </c>
      <c r="B4416" t="s">
        <v>723</v>
      </c>
      <c r="C4416" t="s">
        <v>724</v>
      </c>
      <c r="D4416" s="4">
        <v>13843.410000000014</v>
      </c>
    </row>
    <row r="4417" spans="1:4" x14ac:dyDescent="0.25">
      <c r="A4417" s="1">
        <v>44957</v>
      </c>
      <c r="B4417" t="s">
        <v>728</v>
      </c>
      <c r="C4417" t="s">
        <v>729</v>
      </c>
      <c r="D4417" s="4">
        <v>2796.9300000000658</v>
      </c>
    </row>
    <row r="4418" spans="1:4" x14ac:dyDescent="0.25">
      <c r="A4418" s="1">
        <v>44957</v>
      </c>
      <c r="B4418" t="s">
        <v>736</v>
      </c>
      <c r="C4418" t="s">
        <v>737</v>
      </c>
      <c r="D4418" s="4">
        <v>71801.3</v>
      </c>
    </row>
    <row r="4419" spans="1:4" x14ac:dyDescent="0.25">
      <c r="A4419" s="1">
        <v>44957</v>
      </c>
      <c r="B4419" t="s">
        <v>740</v>
      </c>
      <c r="C4419" t="s">
        <v>741</v>
      </c>
      <c r="D4419" s="4">
        <v>300.00000000002819</v>
      </c>
    </row>
    <row r="4420" spans="1:4" x14ac:dyDescent="0.25">
      <c r="A4420" s="1">
        <v>44957</v>
      </c>
      <c r="B4420" t="s">
        <v>744</v>
      </c>
      <c r="C4420" t="s">
        <v>745</v>
      </c>
      <c r="D4420" s="4">
        <v>204.09000000003078</v>
      </c>
    </row>
    <row r="4421" spans="1:4" x14ac:dyDescent="0.25">
      <c r="A4421" s="1">
        <v>44957</v>
      </c>
      <c r="B4421" t="s">
        <v>749</v>
      </c>
      <c r="C4421" t="s">
        <v>750</v>
      </c>
      <c r="D4421" s="4">
        <v>17154.400000000016</v>
      </c>
    </row>
    <row r="4422" spans="1:4" x14ac:dyDescent="0.25">
      <c r="A4422" s="1">
        <v>44957</v>
      </c>
      <c r="B4422" t="s">
        <v>753</v>
      </c>
      <c r="C4422" t="s">
        <v>754</v>
      </c>
      <c r="D4422" s="4">
        <v>49592.770000000004</v>
      </c>
    </row>
    <row r="4423" spans="1:4" x14ac:dyDescent="0.25">
      <c r="A4423" s="1">
        <v>44957</v>
      </c>
      <c r="B4423" t="s">
        <v>765</v>
      </c>
      <c r="C4423" t="s">
        <v>766</v>
      </c>
      <c r="D4423" s="4">
        <v>53.55</v>
      </c>
    </row>
    <row r="4424" spans="1:4" x14ac:dyDescent="0.25">
      <c r="A4424" s="1">
        <v>44957</v>
      </c>
      <c r="B4424" t="s">
        <v>1188</v>
      </c>
      <c r="C4424" t="s">
        <v>1189</v>
      </c>
      <c r="D4424" s="4">
        <v>1091.8000000000002</v>
      </c>
    </row>
    <row r="4425" spans="1:4" x14ac:dyDescent="0.25">
      <c r="A4425" s="1">
        <v>44957</v>
      </c>
      <c r="B4425" t="s">
        <v>783</v>
      </c>
      <c r="C4425" t="s">
        <v>784</v>
      </c>
      <c r="D4425" s="4">
        <v>1120</v>
      </c>
    </row>
    <row r="4426" spans="1:4" x14ac:dyDescent="0.25">
      <c r="A4426" s="1">
        <v>44957</v>
      </c>
      <c r="B4426" t="s">
        <v>68</v>
      </c>
      <c r="C4426" t="s">
        <v>69</v>
      </c>
      <c r="D4426" s="4">
        <v>1559.9400000000016</v>
      </c>
    </row>
    <row r="4427" spans="1:4" x14ac:dyDescent="0.25">
      <c r="A4427" s="1">
        <v>44957</v>
      </c>
      <c r="B4427" t="s">
        <v>70</v>
      </c>
      <c r="C4427" t="s">
        <v>71</v>
      </c>
      <c r="D4427" s="4">
        <v>10615.85499999905</v>
      </c>
    </row>
    <row r="4428" spans="1:4" x14ac:dyDescent="0.25">
      <c r="A4428" s="1">
        <v>44957</v>
      </c>
      <c r="B4428" t="s">
        <v>72</v>
      </c>
      <c r="C4428" t="s">
        <v>73</v>
      </c>
      <c r="D4428" s="4">
        <v>2225.0499999999993</v>
      </c>
    </row>
    <row r="4429" spans="1:4" x14ac:dyDescent="0.25">
      <c r="A4429" s="1">
        <v>44957</v>
      </c>
      <c r="B4429" t="s">
        <v>80</v>
      </c>
      <c r="C4429" t="s">
        <v>81</v>
      </c>
      <c r="D4429" s="4">
        <v>31489.939999999944</v>
      </c>
    </row>
    <row r="4430" spans="1:4" x14ac:dyDescent="0.25">
      <c r="A4430" s="1">
        <v>44957</v>
      </c>
      <c r="B4430" t="s">
        <v>82</v>
      </c>
      <c r="C4430" t="s">
        <v>83</v>
      </c>
      <c r="D4430" s="4">
        <v>1906.3000000000029</v>
      </c>
    </row>
    <row r="4431" spans="1:4" x14ac:dyDescent="0.25">
      <c r="A4431" s="1">
        <v>44957</v>
      </c>
      <c r="B4431" t="s">
        <v>84</v>
      </c>
      <c r="C4431" t="s">
        <v>85</v>
      </c>
      <c r="D4431" s="4">
        <v>67824.460000002669</v>
      </c>
    </row>
    <row r="4432" spans="1:4" x14ac:dyDescent="0.25">
      <c r="A4432" s="1">
        <v>44957</v>
      </c>
      <c r="B4432" t="s">
        <v>86</v>
      </c>
      <c r="C4432" t="s">
        <v>87</v>
      </c>
      <c r="D4432" s="4">
        <v>162972.41999999998</v>
      </c>
    </row>
    <row r="4433" spans="1:4" x14ac:dyDescent="0.25">
      <c r="A4433" s="1">
        <v>44957</v>
      </c>
      <c r="B4433" t="s">
        <v>88</v>
      </c>
      <c r="C4433" t="s">
        <v>89</v>
      </c>
      <c r="D4433" s="4">
        <v>51938.680000000299</v>
      </c>
    </row>
    <row r="4434" spans="1:4" x14ac:dyDescent="0.25">
      <c r="A4434" s="1">
        <v>44957</v>
      </c>
      <c r="B4434" t="s">
        <v>90</v>
      </c>
      <c r="C4434" t="s">
        <v>91</v>
      </c>
      <c r="D4434" s="4">
        <v>10362.659999999985</v>
      </c>
    </row>
    <row r="4435" spans="1:4" x14ac:dyDescent="0.25">
      <c r="A4435" s="1">
        <v>44957</v>
      </c>
      <c r="B4435" t="s">
        <v>92</v>
      </c>
      <c r="C4435" t="s">
        <v>93</v>
      </c>
      <c r="D4435" s="4">
        <v>119677.13000000009</v>
      </c>
    </row>
    <row r="4436" spans="1:4" x14ac:dyDescent="0.25">
      <c r="A4436" s="1">
        <v>44957</v>
      </c>
      <c r="B4436" t="s">
        <v>94</v>
      </c>
      <c r="C4436" t="s">
        <v>95</v>
      </c>
      <c r="D4436" s="4">
        <v>178.43000000000262</v>
      </c>
    </row>
    <row r="4437" spans="1:4" x14ac:dyDescent="0.25">
      <c r="A4437" s="1">
        <v>44957</v>
      </c>
      <c r="B4437" t="s">
        <v>96</v>
      </c>
      <c r="C4437" t="s">
        <v>97</v>
      </c>
      <c r="D4437" s="4">
        <v>80598.52999999997</v>
      </c>
    </row>
    <row r="4438" spans="1:4" x14ac:dyDescent="0.25">
      <c r="A4438" s="1">
        <v>44957</v>
      </c>
      <c r="B4438" t="s">
        <v>98</v>
      </c>
      <c r="C4438" t="s">
        <v>99</v>
      </c>
      <c r="D4438" s="4">
        <v>7092.5200000000013</v>
      </c>
    </row>
    <row r="4439" spans="1:4" x14ac:dyDescent="0.25">
      <c r="A4439" s="1">
        <v>44957</v>
      </c>
      <c r="B4439" t="s">
        <v>1298</v>
      </c>
      <c r="C4439" t="s">
        <v>1299</v>
      </c>
      <c r="D4439" s="4">
        <v>1873.1499999999883</v>
      </c>
    </row>
    <row r="4440" spans="1:4" x14ac:dyDescent="0.25">
      <c r="A4440" s="1">
        <v>44957</v>
      </c>
      <c r="B4440" t="s">
        <v>100</v>
      </c>
      <c r="C4440" t="s">
        <v>101</v>
      </c>
      <c r="D4440" s="4">
        <v>1000153.42</v>
      </c>
    </row>
    <row r="4441" spans="1:4" x14ac:dyDescent="0.25">
      <c r="A4441" s="1">
        <v>44957</v>
      </c>
      <c r="B4441" t="s">
        <v>108</v>
      </c>
      <c r="C4441" t="s">
        <v>109</v>
      </c>
      <c r="D4441" s="4">
        <v>3000000</v>
      </c>
    </row>
    <row r="4442" spans="1:4" x14ac:dyDescent="0.25">
      <c r="A4442" s="1">
        <v>44957</v>
      </c>
      <c r="B4442" t="s">
        <v>1232</v>
      </c>
      <c r="C4442" t="s">
        <v>1233</v>
      </c>
      <c r="D4442" s="4">
        <v>4.9999979892163537E-3</v>
      </c>
    </row>
    <row r="4443" spans="1:4" x14ac:dyDescent="0.25">
      <c r="A4443" s="1">
        <v>44957</v>
      </c>
      <c r="B4443" t="s">
        <v>1324</v>
      </c>
      <c r="C4443" t="s">
        <v>1325</v>
      </c>
      <c r="D4443" s="4">
        <v>55.97</v>
      </c>
    </row>
    <row r="4444" spans="1:4" x14ac:dyDescent="0.25">
      <c r="A4444" s="1">
        <v>44957</v>
      </c>
      <c r="B4444" t="s">
        <v>1076</v>
      </c>
      <c r="C4444" t="s">
        <v>1077</v>
      </c>
      <c r="D4444" s="4">
        <v>3368.95</v>
      </c>
    </row>
    <row r="4445" spans="1:4" x14ac:dyDescent="0.25">
      <c r="A4445" s="1">
        <v>44957</v>
      </c>
      <c r="B4445" t="s">
        <v>1117</v>
      </c>
      <c r="C4445" t="s">
        <v>1118</v>
      </c>
      <c r="D4445" s="4">
        <v>1283.9300000000003</v>
      </c>
    </row>
    <row r="4446" spans="1:4" x14ac:dyDescent="0.25">
      <c r="A4446" s="1">
        <v>44957</v>
      </c>
      <c r="B4446" t="s">
        <v>78</v>
      </c>
      <c r="C4446" t="s">
        <v>79</v>
      </c>
      <c r="D4446" s="4">
        <v>-8145.5799999939045</v>
      </c>
    </row>
    <row r="4447" spans="1:4" x14ac:dyDescent="0.25">
      <c r="A4447" s="1">
        <v>44957</v>
      </c>
      <c r="B4447" t="s">
        <v>846</v>
      </c>
      <c r="C4447" t="s">
        <v>847</v>
      </c>
      <c r="D4447" s="4">
        <v>-7550.0000000000136</v>
      </c>
    </row>
    <row r="4448" spans="1:4" x14ac:dyDescent="0.25">
      <c r="A4448" s="1">
        <v>44957</v>
      </c>
      <c r="B4448" t="s">
        <v>851</v>
      </c>
      <c r="C4448" t="s">
        <v>852</v>
      </c>
      <c r="D4448" s="4">
        <v>-100000</v>
      </c>
    </row>
    <row r="4449" spans="1:4" x14ac:dyDescent="0.25">
      <c r="A4449" s="1">
        <v>44957</v>
      </c>
      <c r="B4449" t="s">
        <v>855</v>
      </c>
      <c r="C4449" t="s">
        <v>856</v>
      </c>
      <c r="D4449" s="4">
        <v>-800000</v>
      </c>
    </row>
    <row r="4450" spans="1:4" x14ac:dyDescent="0.25">
      <c r="A4450" s="1">
        <v>44957</v>
      </c>
      <c r="B4450" t="s">
        <v>859</v>
      </c>
      <c r="C4450" t="s">
        <v>860</v>
      </c>
      <c r="D4450" s="4">
        <v>-62928.91</v>
      </c>
    </row>
    <row r="4451" spans="1:4" x14ac:dyDescent="0.25">
      <c r="A4451" s="1">
        <v>44957</v>
      </c>
      <c r="B4451" t="s">
        <v>1192</v>
      </c>
      <c r="C4451" t="s">
        <v>1193</v>
      </c>
      <c r="D4451" s="4">
        <v>-189369.67</v>
      </c>
    </row>
    <row r="4452" spans="1:4" x14ac:dyDescent="0.25">
      <c r="A4452" s="1">
        <v>44957</v>
      </c>
      <c r="B4452" t="s">
        <v>865</v>
      </c>
      <c r="C4452" t="s">
        <v>866</v>
      </c>
      <c r="D4452" s="4">
        <v>-86282.830000000016</v>
      </c>
    </row>
    <row r="4453" spans="1:4" x14ac:dyDescent="0.25">
      <c r="A4453" s="1">
        <v>44957</v>
      </c>
      <c r="B4453" t="s">
        <v>1326</v>
      </c>
      <c r="C4453" t="s">
        <v>1327</v>
      </c>
      <c r="D4453" s="4">
        <v>-68372.169999995676</v>
      </c>
    </row>
    <row r="4454" spans="1:4" x14ac:dyDescent="0.25">
      <c r="A4454" s="1">
        <v>44957</v>
      </c>
      <c r="B4454" t="s">
        <v>871</v>
      </c>
      <c r="C4454" t="s">
        <v>872</v>
      </c>
      <c r="D4454" s="4">
        <v>-104189.62</v>
      </c>
    </row>
    <row r="4455" spans="1:4" x14ac:dyDescent="0.25">
      <c r="A4455" s="1">
        <v>44957</v>
      </c>
      <c r="B4455" t="s">
        <v>873</v>
      </c>
      <c r="C4455" t="s">
        <v>874</v>
      </c>
      <c r="D4455" s="4">
        <v>-209105.68000000002</v>
      </c>
    </row>
    <row r="4456" spans="1:4" x14ac:dyDescent="0.25">
      <c r="A4456" s="1">
        <v>44957</v>
      </c>
      <c r="B4456" t="s">
        <v>875</v>
      </c>
      <c r="C4456" t="s">
        <v>876</v>
      </c>
      <c r="D4456" s="4">
        <v>-130693.5</v>
      </c>
    </row>
    <row r="4457" spans="1:4" x14ac:dyDescent="0.25">
      <c r="A4457" s="1">
        <v>44957</v>
      </c>
      <c r="B4457" t="s">
        <v>877</v>
      </c>
      <c r="C4457" t="s">
        <v>878</v>
      </c>
      <c r="D4457" s="4">
        <v>-792</v>
      </c>
    </row>
    <row r="4458" spans="1:4" x14ac:dyDescent="0.25">
      <c r="A4458" s="1">
        <v>44957</v>
      </c>
      <c r="B4458" t="s">
        <v>879</v>
      </c>
      <c r="C4458" t="s">
        <v>880</v>
      </c>
      <c r="D4458" s="4">
        <v>-51454.32</v>
      </c>
    </row>
    <row r="4459" spans="1:4" x14ac:dyDescent="0.25">
      <c r="A4459" s="1">
        <v>44957</v>
      </c>
      <c r="B4459" t="s">
        <v>881</v>
      </c>
      <c r="C4459" t="s">
        <v>882</v>
      </c>
      <c r="D4459" s="4">
        <v>-16408.5</v>
      </c>
    </row>
    <row r="4460" spans="1:4" x14ac:dyDescent="0.25">
      <c r="A4460" s="1">
        <v>44957</v>
      </c>
      <c r="B4460" t="s">
        <v>883</v>
      </c>
      <c r="C4460" t="s">
        <v>884</v>
      </c>
      <c r="D4460" s="4">
        <v>-37664.42</v>
      </c>
    </row>
    <row r="4461" spans="1:4" x14ac:dyDescent="0.25">
      <c r="A4461" s="1">
        <v>44957</v>
      </c>
      <c r="B4461" t="s">
        <v>885</v>
      </c>
      <c r="C4461" t="s">
        <v>886</v>
      </c>
      <c r="D4461" s="4">
        <v>-9208.98</v>
      </c>
    </row>
    <row r="4462" spans="1:4" x14ac:dyDescent="0.25">
      <c r="A4462" s="1">
        <v>44957</v>
      </c>
      <c r="B4462" t="s">
        <v>887</v>
      </c>
      <c r="C4462" t="s">
        <v>888</v>
      </c>
      <c r="D4462" s="4">
        <v>-10000</v>
      </c>
    </row>
    <row r="4463" spans="1:4" x14ac:dyDescent="0.25">
      <c r="A4463" s="1">
        <v>44957</v>
      </c>
      <c r="B4463" t="s">
        <v>891</v>
      </c>
      <c r="C4463" t="s">
        <v>892</v>
      </c>
      <c r="D4463" s="4">
        <v>-5023</v>
      </c>
    </row>
    <row r="4464" spans="1:4" x14ac:dyDescent="0.25">
      <c r="A4464" s="1">
        <v>44957</v>
      </c>
      <c r="B4464" t="s">
        <v>893</v>
      </c>
      <c r="C4464" t="s">
        <v>894</v>
      </c>
      <c r="D4464" s="4">
        <v>-35407.530000000021</v>
      </c>
    </row>
    <row r="4465" spans="1:4" x14ac:dyDescent="0.25">
      <c r="A4465" s="1">
        <v>44957</v>
      </c>
      <c r="B4465" t="s">
        <v>895</v>
      </c>
      <c r="C4465" t="s">
        <v>896</v>
      </c>
      <c r="D4465" s="4">
        <v>-50940.84</v>
      </c>
    </row>
    <row r="4466" spans="1:4" x14ac:dyDescent="0.25">
      <c r="A4466" s="1">
        <v>44957</v>
      </c>
      <c r="B4466" t="s">
        <v>897</v>
      </c>
      <c r="C4466" t="s">
        <v>898</v>
      </c>
      <c r="D4466" s="4">
        <v>-1145372</v>
      </c>
    </row>
    <row r="4467" spans="1:4" x14ac:dyDescent="0.25">
      <c r="A4467" s="1">
        <v>44957</v>
      </c>
      <c r="B4467" t="s">
        <v>1195</v>
      </c>
      <c r="C4467" t="s">
        <v>1196</v>
      </c>
      <c r="D4467" s="4">
        <v>-245167.83000000002</v>
      </c>
    </row>
    <row r="4468" spans="1:4" x14ac:dyDescent="0.25">
      <c r="A4468" s="1">
        <v>44957</v>
      </c>
      <c r="B4468" t="s">
        <v>1197</v>
      </c>
      <c r="C4468" t="s">
        <v>1198</v>
      </c>
      <c r="D4468" s="4">
        <v>-517000</v>
      </c>
    </row>
    <row r="4469" spans="1:4" x14ac:dyDescent="0.25">
      <c r="A4469" s="1">
        <v>44957</v>
      </c>
      <c r="B4469" t="s">
        <v>145</v>
      </c>
      <c r="C4469" t="s">
        <v>1199</v>
      </c>
      <c r="D4469" s="4">
        <v>-315297.5</v>
      </c>
    </row>
    <row r="4470" spans="1:4" x14ac:dyDescent="0.25">
      <c r="A4470" s="1">
        <v>44957</v>
      </c>
      <c r="B4470" t="s">
        <v>141</v>
      </c>
      <c r="C4470" t="s">
        <v>1318</v>
      </c>
      <c r="D4470" s="4">
        <v>-550000</v>
      </c>
    </row>
    <row r="4471" spans="1:4" x14ac:dyDescent="0.25">
      <c r="A4471" s="1">
        <v>44957</v>
      </c>
      <c r="B4471" t="s">
        <v>902</v>
      </c>
      <c r="C4471" t="s">
        <v>903</v>
      </c>
      <c r="D4471" s="4">
        <v>-148636.41000000003</v>
      </c>
    </row>
    <row r="4472" spans="1:4" x14ac:dyDescent="0.25">
      <c r="A4472" s="1">
        <v>44957</v>
      </c>
      <c r="B4472" t="s">
        <v>905</v>
      </c>
      <c r="C4472" t="s">
        <v>906</v>
      </c>
      <c r="D4472" s="4">
        <v>-331295.44000000006</v>
      </c>
    </row>
    <row r="4473" spans="1:4" x14ac:dyDescent="0.25">
      <c r="A4473" s="1">
        <v>44957</v>
      </c>
      <c r="B4473" t="s">
        <v>907</v>
      </c>
      <c r="C4473" t="s">
        <v>908</v>
      </c>
      <c r="D4473" s="4">
        <v>-44251.15</v>
      </c>
    </row>
    <row r="4474" spans="1:4" x14ac:dyDescent="0.25">
      <c r="A4474" s="1">
        <v>44957</v>
      </c>
      <c r="B4474" t="s">
        <v>909</v>
      </c>
      <c r="C4474" t="s">
        <v>910</v>
      </c>
      <c r="D4474" s="4">
        <v>-7931.5799999999945</v>
      </c>
    </row>
    <row r="4475" spans="1:4" x14ac:dyDescent="0.25">
      <c r="A4475" s="1">
        <v>44957</v>
      </c>
      <c r="B4475" t="s">
        <v>913</v>
      </c>
      <c r="C4475" t="s">
        <v>914</v>
      </c>
      <c r="D4475" s="4">
        <v>-195502.61</v>
      </c>
    </row>
    <row r="4476" spans="1:4" x14ac:dyDescent="0.25">
      <c r="A4476" s="1">
        <v>44957</v>
      </c>
      <c r="B4476" t="s">
        <v>1289</v>
      </c>
      <c r="C4476" t="s">
        <v>1290</v>
      </c>
      <c r="D4476" s="4">
        <v>-9.7700000000004366</v>
      </c>
    </row>
    <row r="4477" spans="1:4" x14ac:dyDescent="0.25">
      <c r="A4477" s="1">
        <v>44957</v>
      </c>
      <c r="B4477" t="s">
        <v>921</v>
      </c>
      <c r="C4477" t="s">
        <v>922</v>
      </c>
      <c r="D4477" s="4">
        <v>-34433.390000000029</v>
      </c>
    </row>
    <row r="4478" spans="1:4" x14ac:dyDescent="0.25">
      <c r="A4478" s="1">
        <v>44957</v>
      </c>
      <c r="B4478" t="s">
        <v>110</v>
      </c>
      <c r="C4478" t="s">
        <v>926</v>
      </c>
      <c r="D4478" s="4">
        <v>-191000.65</v>
      </c>
    </row>
    <row r="4479" spans="1:4" x14ac:dyDescent="0.25">
      <c r="A4479" s="1">
        <v>44957</v>
      </c>
      <c r="B4479" t="s">
        <v>112</v>
      </c>
      <c r="C4479" t="s">
        <v>937</v>
      </c>
      <c r="D4479" s="4">
        <v>-615649.4700000002</v>
      </c>
    </row>
    <row r="4480" spans="1:4" x14ac:dyDescent="0.25">
      <c r="A4480" s="1">
        <v>44957</v>
      </c>
      <c r="B4480" t="s">
        <v>115</v>
      </c>
      <c r="C4480" t="s">
        <v>944</v>
      </c>
      <c r="D4480" s="4">
        <v>-201125.73</v>
      </c>
    </row>
    <row r="4481" spans="1:4" x14ac:dyDescent="0.25">
      <c r="A4481" s="1">
        <v>44957</v>
      </c>
      <c r="B4481" t="s">
        <v>117</v>
      </c>
      <c r="C4481" t="s">
        <v>947</v>
      </c>
      <c r="D4481" s="4">
        <v>-77530.41</v>
      </c>
    </row>
    <row r="4482" spans="1:4" x14ac:dyDescent="0.25">
      <c r="A4482" s="1">
        <v>44957</v>
      </c>
      <c r="B4482" t="s">
        <v>119</v>
      </c>
      <c r="C4482" t="s">
        <v>1202</v>
      </c>
      <c r="D4482" s="4">
        <v>-110275.99</v>
      </c>
    </row>
    <row r="4483" spans="1:4" x14ac:dyDescent="0.25">
      <c r="A4483" s="1">
        <v>44957</v>
      </c>
      <c r="B4483" t="s">
        <v>121</v>
      </c>
      <c r="C4483" t="s">
        <v>1203</v>
      </c>
      <c r="D4483" s="4">
        <v>-2116506.15</v>
      </c>
    </row>
    <row r="4484" spans="1:4" x14ac:dyDescent="0.25">
      <c r="A4484" s="1">
        <v>44957</v>
      </c>
      <c r="B4484" t="s">
        <v>106</v>
      </c>
      <c r="C4484" t="s">
        <v>107</v>
      </c>
      <c r="D4484" s="4">
        <v>-80088.399999999994</v>
      </c>
    </row>
    <row r="4485" spans="1:4" x14ac:dyDescent="0.25">
      <c r="A4485" s="1">
        <v>44957</v>
      </c>
      <c r="B4485" t="s">
        <v>965</v>
      </c>
      <c r="C4485" t="s">
        <v>966</v>
      </c>
      <c r="D4485" s="4">
        <v>-33333.200000000143</v>
      </c>
    </row>
    <row r="4486" spans="1:4" x14ac:dyDescent="0.25">
      <c r="A4486" s="1">
        <v>44957</v>
      </c>
      <c r="B4486" t="s">
        <v>123</v>
      </c>
      <c r="C4486" t="s">
        <v>1204</v>
      </c>
      <c r="D4486" s="4">
        <v>-94931.9</v>
      </c>
    </row>
    <row r="4487" spans="1:4" x14ac:dyDescent="0.25">
      <c r="A4487" s="1">
        <v>44957</v>
      </c>
      <c r="B4487" t="s">
        <v>975</v>
      </c>
      <c r="C4487" t="s">
        <v>976</v>
      </c>
      <c r="D4487" s="4">
        <v>-508472.33000000013</v>
      </c>
    </row>
    <row r="4488" spans="1:4" x14ac:dyDescent="0.25">
      <c r="A4488" s="1">
        <v>44957</v>
      </c>
      <c r="B4488" t="s">
        <v>979</v>
      </c>
      <c r="C4488" t="s">
        <v>980</v>
      </c>
      <c r="D4488" s="4">
        <v>-2585.760000000012</v>
      </c>
    </row>
    <row r="4489" spans="1:4" x14ac:dyDescent="0.25">
      <c r="A4489" s="1">
        <v>44957</v>
      </c>
      <c r="B4489" t="s">
        <v>983</v>
      </c>
      <c r="C4489" t="s">
        <v>984</v>
      </c>
      <c r="D4489" s="4">
        <v>-10863.109999999999</v>
      </c>
    </row>
    <row r="4490" spans="1:4" x14ac:dyDescent="0.25">
      <c r="A4490" s="1">
        <v>44957</v>
      </c>
      <c r="B4490" t="s">
        <v>987</v>
      </c>
      <c r="C4490" t="s">
        <v>988</v>
      </c>
      <c r="D4490" s="4">
        <v>-100010.53999999994</v>
      </c>
    </row>
    <row r="4491" spans="1:4" x14ac:dyDescent="0.25">
      <c r="A4491" s="1">
        <v>44957</v>
      </c>
      <c r="B4491" t="s">
        <v>1205</v>
      </c>
      <c r="C4491" t="s">
        <v>1206</v>
      </c>
      <c r="D4491" s="4">
        <v>-15016.96</v>
      </c>
    </row>
    <row r="4492" spans="1:4" x14ac:dyDescent="0.25">
      <c r="A4492" s="1">
        <v>44957</v>
      </c>
      <c r="B4492" t="s">
        <v>995</v>
      </c>
      <c r="C4492" t="s">
        <v>996</v>
      </c>
      <c r="D4492" s="4">
        <v>-183789.32999999993</v>
      </c>
    </row>
    <row r="4493" spans="1:4" x14ac:dyDescent="0.25">
      <c r="A4493" s="1">
        <v>44957</v>
      </c>
      <c r="B4493" t="s">
        <v>1003</v>
      </c>
      <c r="C4493" t="s">
        <v>1004</v>
      </c>
      <c r="D4493" s="4">
        <v>-128539.93000000007</v>
      </c>
    </row>
    <row r="4494" spans="1:4" x14ac:dyDescent="0.25">
      <c r="A4494" s="1">
        <v>44957</v>
      </c>
      <c r="B4494" t="s">
        <v>1291</v>
      </c>
      <c r="C4494" t="s">
        <v>1292</v>
      </c>
      <c r="D4494" s="4">
        <v>-14429.450000000008</v>
      </c>
    </row>
    <row r="4495" spans="1:4" x14ac:dyDescent="0.25">
      <c r="A4495" s="1">
        <v>44957</v>
      </c>
      <c r="B4495" t="s">
        <v>1256</v>
      </c>
      <c r="C4495" t="s">
        <v>1257</v>
      </c>
      <c r="D4495" s="4">
        <v>-450</v>
      </c>
    </row>
    <row r="4496" spans="1:4" x14ac:dyDescent="0.25">
      <c r="A4496" s="1">
        <v>44957</v>
      </c>
      <c r="B4496" t="s">
        <v>1011</v>
      </c>
      <c r="C4496" t="s">
        <v>1012</v>
      </c>
      <c r="D4496" s="4">
        <v>-6563.8999999999969</v>
      </c>
    </row>
    <row r="4497" spans="1:4" x14ac:dyDescent="0.25">
      <c r="A4497" s="1">
        <v>44957</v>
      </c>
      <c r="B4497" t="s">
        <v>1015</v>
      </c>
      <c r="C4497" t="s">
        <v>1016</v>
      </c>
      <c r="D4497" s="4">
        <v>-2626.8800000000028</v>
      </c>
    </row>
    <row r="4498" spans="1:4" x14ac:dyDescent="0.25">
      <c r="A4498" s="1">
        <v>44957</v>
      </c>
      <c r="B4498" t="s">
        <v>1019</v>
      </c>
      <c r="C4498" t="s">
        <v>1020</v>
      </c>
      <c r="D4498" s="4">
        <v>-559.1000000000929</v>
      </c>
    </row>
    <row r="4499" spans="1:4" x14ac:dyDescent="0.25">
      <c r="A4499" s="1">
        <v>44957</v>
      </c>
      <c r="B4499" t="s">
        <v>1023</v>
      </c>
      <c r="C4499" t="s">
        <v>1024</v>
      </c>
      <c r="D4499" s="4">
        <v>-14231.02</v>
      </c>
    </row>
    <row r="4500" spans="1:4" x14ac:dyDescent="0.25">
      <c r="A4500" s="1">
        <v>44957</v>
      </c>
      <c r="B4500" t="s">
        <v>1207</v>
      </c>
      <c r="C4500" t="s">
        <v>1208</v>
      </c>
      <c r="D4500" s="4">
        <v>-35.560000000014554</v>
      </c>
    </row>
    <row r="4501" spans="1:4" x14ac:dyDescent="0.25">
      <c r="A4501" s="1">
        <v>44957</v>
      </c>
      <c r="B4501" t="s">
        <v>1320</v>
      </c>
      <c r="C4501" t="s">
        <v>1321</v>
      </c>
      <c r="D4501" s="4">
        <v>-10070</v>
      </c>
    </row>
    <row r="4502" spans="1:4" x14ac:dyDescent="0.25">
      <c r="A4502" s="1">
        <v>44957</v>
      </c>
      <c r="B4502" t="s">
        <v>1033</v>
      </c>
      <c r="C4502" t="s">
        <v>1034</v>
      </c>
      <c r="D4502" s="4">
        <v>-8390.25</v>
      </c>
    </row>
    <row r="4503" spans="1:4" x14ac:dyDescent="0.25">
      <c r="A4503" s="1">
        <v>44957</v>
      </c>
      <c r="B4503" t="s">
        <v>1209</v>
      </c>
      <c r="C4503" t="s">
        <v>1210</v>
      </c>
      <c r="D4503" s="4">
        <v>-15382.469999999994</v>
      </c>
    </row>
    <row r="4504" spans="1:4" x14ac:dyDescent="0.25">
      <c r="A4504" s="1">
        <v>44957</v>
      </c>
      <c r="B4504" t="s">
        <v>1230</v>
      </c>
      <c r="C4504" t="s">
        <v>1231</v>
      </c>
      <c r="D4504" s="4">
        <v>-4200.7799999997624</v>
      </c>
    </row>
    <row r="4505" spans="1:4" x14ac:dyDescent="0.25">
      <c r="A4505" s="1">
        <v>44957</v>
      </c>
      <c r="B4505" t="s">
        <v>1050</v>
      </c>
      <c r="C4505" t="s">
        <v>1051</v>
      </c>
      <c r="D4505" s="4">
        <v>-52498.739999999976</v>
      </c>
    </row>
    <row r="4506" spans="1:4" x14ac:dyDescent="0.25">
      <c r="A4506" s="1">
        <v>44957</v>
      </c>
      <c r="B4506" t="s">
        <v>1054</v>
      </c>
      <c r="C4506" t="s">
        <v>1055</v>
      </c>
      <c r="D4506" s="4">
        <v>-2223.9500000000016</v>
      </c>
    </row>
    <row r="4507" spans="1:4" x14ac:dyDescent="0.25">
      <c r="A4507" s="1">
        <v>44957</v>
      </c>
      <c r="B4507" t="s">
        <v>1211</v>
      </c>
      <c r="C4507" t="s">
        <v>1212</v>
      </c>
      <c r="D4507" s="4">
        <v>-267.07</v>
      </c>
    </row>
    <row r="4508" spans="1:4" x14ac:dyDescent="0.25">
      <c r="A4508" s="1">
        <v>44957</v>
      </c>
      <c r="B4508" t="s">
        <v>1060</v>
      </c>
      <c r="C4508" t="s">
        <v>1061</v>
      </c>
      <c r="D4508" s="4">
        <v>-2549.4800000000114</v>
      </c>
    </row>
    <row r="4509" spans="1:4" x14ac:dyDescent="0.25">
      <c r="A4509" s="1">
        <v>44957</v>
      </c>
      <c r="B4509" t="s">
        <v>1064</v>
      </c>
      <c r="C4509" t="s">
        <v>1065</v>
      </c>
      <c r="D4509" s="4">
        <v>-2.2799999999999727</v>
      </c>
    </row>
    <row r="4510" spans="1:4" x14ac:dyDescent="0.25">
      <c r="A4510" s="1">
        <v>44957</v>
      </c>
      <c r="B4510" t="s">
        <v>1072</v>
      </c>
      <c r="C4510" t="s">
        <v>1073</v>
      </c>
      <c r="D4510" s="4">
        <v>-45184.270000000004</v>
      </c>
    </row>
    <row r="4511" spans="1:4" x14ac:dyDescent="0.25">
      <c r="A4511" s="1">
        <v>44957</v>
      </c>
      <c r="B4511" t="s">
        <v>1234</v>
      </c>
      <c r="C4511" t="s">
        <v>1235</v>
      </c>
      <c r="D4511" s="4">
        <v>-3.4000000000000909</v>
      </c>
    </row>
    <row r="4512" spans="1:4" x14ac:dyDescent="0.25">
      <c r="A4512" s="1">
        <v>44957</v>
      </c>
      <c r="B4512" t="s">
        <v>1215</v>
      </c>
      <c r="C4512" t="s">
        <v>1216</v>
      </c>
      <c r="D4512" s="4">
        <v>-6.24</v>
      </c>
    </row>
    <row r="4513" spans="1:4" x14ac:dyDescent="0.25">
      <c r="A4513" s="1">
        <v>44957</v>
      </c>
      <c r="B4513" t="s">
        <v>1217</v>
      </c>
      <c r="C4513" t="s">
        <v>1218</v>
      </c>
      <c r="D4513" s="4">
        <v>-336.31</v>
      </c>
    </row>
    <row r="4514" spans="1:4" x14ac:dyDescent="0.25">
      <c r="A4514" s="1">
        <v>44957</v>
      </c>
      <c r="B4514" t="s">
        <v>1087</v>
      </c>
      <c r="C4514" t="s">
        <v>1088</v>
      </c>
      <c r="D4514" s="4">
        <v>-517.35</v>
      </c>
    </row>
    <row r="4515" spans="1:4" x14ac:dyDescent="0.25">
      <c r="A4515" s="1">
        <v>44957</v>
      </c>
      <c r="B4515" t="s">
        <v>1091</v>
      </c>
      <c r="C4515" t="s">
        <v>1092</v>
      </c>
      <c r="D4515" s="4">
        <v>-3054.5</v>
      </c>
    </row>
    <row r="4516" spans="1:4" x14ac:dyDescent="0.25">
      <c r="A4516" s="1">
        <v>44957</v>
      </c>
      <c r="B4516" t="s">
        <v>1095</v>
      </c>
      <c r="C4516" t="s">
        <v>1096</v>
      </c>
      <c r="D4516" s="4">
        <v>-552.79</v>
      </c>
    </row>
    <row r="4517" spans="1:4" x14ac:dyDescent="0.25">
      <c r="A4517" s="1">
        <v>44957</v>
      </c>
      <c r="B4517" t="s">
        <v>1099</v>
      </c>
      <c r="C4517" t="s">
        <v>1100</v>
      </c>
      <c r="D4517" s="4">
        <v>-419.00000000000011</v>
      </c>
    </row>
    <row r="4518" spans="1:4" x14ac:dyDescent="0.25">
      <c r="A4518" s="1">
        <v>44957</v>
      </c>
      <c r="B4518" t="s">
        <v>1103</v>
      </c>
      <c r="C4518" t="s">
        <v>1104</v>
      </c>
      <c r="D4518" s="4">
        <v>-1857.0299999999993</v>
      </c>
    </row>
    <row r="4519" spans="1:4" x14ac:dyDescent="0.25">
      <c r="A4519" s="1">
        <v>44957</v>
      </c>
      <c r="B4519" t="s">
        <v>1107</v>
      </c>
      <c r="C4519" t="s">
        <v>1108</v>
      </c>
      <c r="D4519" s="4">
        <v>-484.02000000000015</v>
      </c>
    </row>
    <row r="4520" spans="1:4" x14ac:dyDescent="0.25">
      <c r="A4520" s="1">
        <v>44957</v>
      </c>
      <c r="B4520" t="s">
        <v>1109</v>
      </c>
      <c r="C4520" t="s">
        <v>1110</v>
      </c>
      <c r="D4520" s="4">
        <v>-823.78</v>
      </c>
    </row>
    <row r="4521" spans="1:4" x14ac:dyDescent="0.25">
      <c r="A4521" s="1">
        <v>44957</v>
      </c>
      <c r="B4521" t="s">
        <v>1115</v>
      </c>
      <c r="C4521" t="s">
        <v>1116</v>
      </c>
      <c r="D4521" s="4">
        <v>-342.62000000001927</v>
      </c>
    </row>
    <row r="4522" spans="1:4" x14ac:dyDescent="0.25">
      <c r="A4522" s="1">
        <v>44957</v>
      </c>
      <c r="B4522" t="s">
        <v>1219</v>
      </c>
      <c r="C4522" t="s">
        <v>1220</v>
      </c>
      <c r="D4522" s="4">
        <v>-1014.5899999999997</v>
      </c>
    </row>
    <row r="4523" spans="1:4" x14ac:dyDescent="0.25">
      <c r="A4523" s="1">
        <v>44957</v>
      </c>
      <c r="B4523" t="s">
        <v>1119</v>
      </c>
      <c r="C4523" t="s">
        <v>1120</v>
      </c>
      <c r="D4523" s="4">
        <v>-27467.050000000003</v>
      </c>
    </row>
    <row r="4524" spans="1:4" x14ac:dyDescent="0.25">
      <c r="A4524" s="1">
        <v>44957</v>
      </c>
      <c r="B4524" t="s">
        <v>1122</v>
      </c>
      <c r="C4524" t="s">
        <v>1123</v>
      </c>
      <c r="D4524" s="4">
        <v>-43.3700000000008</v>
      </c>
    </row>
    <row r="4525" spans="1:4" x14ac:dyDescent="0.25">
      <c r="A4525" s="1">
        <v>44957</v>
      </c>
      <c r="B4525" t="s">
        <v>1124</v>
      </c>
      <c r="C4525" t="s">
        <v>1125</v>
      </c>
      <c r="D4525" s="4">
        <v>-218770.00000000003</v>
      </c>
    </row>
    <row r="4526" spans="1:4" x14ac:dyDescent="0.25">
      <c r="A4526" s="1">
        <v>44957</v>
      </c>
      <c r="B4526" t="s">
        <v>1500</v>
      </c>
      <c r="C4526" t="s">
        <v>1501</v>
      </c>
      <c r="D4526" s="4">
        <v>118951.07000000002</v>
      </c>
    </row>
    <row r="4527" spans="1:4" x14ac:dyDescent="0.25">
      <c r="A4527" s="1">
        <v>44957</v>
      </c>
      <c r="B4527" t="s">
        <v>1300</v>
      </c>
      <c r="C4527" t="s">
        <v>1301</v>
      </c>
      <c r="D4527" s="4">
        <v>-854</v>
      </c>
    </row>
    <row r="4528" spans="1:4" x14ac:dyDescent="0.25">
      <c r="A4528" s="1">
        <v>44957</v>
      </c>
      <c r="B4528" t="s">
        <v>1283</v>
      </c>
      <c r="C4528" t="s">
        <v>1284</v>
      </c>
      <c r="D4528" s="4">
        <v>-5000</v>
      </c>
    </row>
    <row r="4529" spans="1:4" x14ac:dyDescent="0.25">
      <c r="A4529" s="1">
        <v>44957</v>
      </c>
      <c r="B4529" t="s">
        <v>1084</v>
      </c>
      <c r="C4529" t="s">
        <v>1085</v>
      </c>
      <c r="D4529" s="4">
        <v>-77140</v>
      </c>
    </row>
    <row r="4530" spans="1:4" x14ac:dyDescent="0.25">
      <c r="A4530" s="1">
        <v>44985</v>
      </c>
      <c r="B4530" t="s">
        <v>565</v>
      </c>
      <c r="C4530" t="s">
        <v>566</v>
      </c>
      <c r="D4530" s="4">
        <v>58625.079999999987</v>
      </c>
    </row>
    <row r="4531" spans="1:4" x14ac:dyDescent="0.25">
      <c r="A4531" s="1">
        <v>44985</v>
      </c>
      <c r="B4531" t="s">
        <v>568</v>
      </c>
      <c r="C4531" t="s">
        <v>569</v>
      </c>
      <c r="D4531" s="4">
        <v>35957.989999999991</v>
      </c>
    </row>
    <row r="4532" spans="1:4" x14ac:dyDescent="0.25">
      <c r="A4532" s="1">
        <v>44985</v>
      </c>
      <c r="B4532" t="s">
        <v>574</v>
      </c>
      <c r="C4532" t="s">
        <v>575</v>
      </c>
      <c r="D4532" s="4">
        <v>20018.66</v>
      </c>
    </row>
    <row r="4533" spans="1:4" x14ac:dyDescent="0.25">
      <c r="A4533" s="1">
        <v>44985</v>
      </c>
      <c r="B4533" t="s">
        <v>578</v>
      </c>
      <c r="C4533" t="s">
        <v>579</v>
      </c>
      <c r="D4533" s="4">
        <v>152.87</v>
      </c>
    </row>
    <row r="4534" spans="1:4" x14ac:dyDescent="0.25">
      <c r="A4534" s="1">
        <v>44985</v>
      </c>
      <c r="B4534" t="s">
        <v>582</v>
      </c>
      <c r="C4534" t="s">
        <v>583</v>
      </c>
      <c r="D4534" s="4">
        <v>6255.0499999999993</v>
      </c>
    </row>
    <row r="4535" spans="1:4" x14ac:dyDescent="0.25">
      <c r="A4535" s="1">
        <v>44985</v>
      </c>
      <c r="B4535" t="s">
        <v>586</v>
      </c>
      <c r="C4535" t="s">
        <v>587</v>
      </c>
      <c r="D4535" s="4">
        <v>858.62999999999988</v>
      </c>
    </row>
    <row r="4536" spans="1:4" x14ac:dyDescent="0.25">
      <c r="A4536" s="1">
        <v>44985</v>
      </c>
      <c r="B4536" t="s">
        <v>590</v>
      </c>
      <c r="C4536" t="s">
        <v>591</v>
      </c>
      <c r="D4536" s="4">
        <v>4949.2899999999991</v>
      </c>
    </row>
    <row r="4537" spans="1:4" x14ac:dyDescent="0.25">
      <c r="A4537" s="1">
        <v>44985</v>
      </c>
      <c r="B4537" t="s">
        <v>595</v>
      </c>
      <c r="C4537" t="s">
        <v>596</v>
      </c>
      <c r="D4537" s="4">
        <v>1425.37</v>
      </c>
    </row>
    <row r="4538" spans="1:4" x14ac:dyDescent="0.25">
      <c r="A4538" s="1">
        <v>44985</v>
      </c>
      <c r="B4538" t="s">
        <v>599</v>
      </c>
      <c r="C4538" t="s">
        <v>600</v>
      </c>
      <c r="D4538" s="4">
        <v>582.23</v>
      </c>
    </row>
    <row r="4539" spans="1:4" x14ac:dyDescent="0.25">
      <c r="A4539" s="1">
        <v>44985</v>
      </c>
      <c r="B4539" t="s">
        <v>603</v>
      </c>
      <c r="C4539" t="s">
        <v>604</v>
      </c>
      <c r="D4539" s="4">
        <v>3800.7600000000007</v>
      </c>
    </row>
    <row r="4540" spans="1:4" x14ac:dyDescent="0.25">
      <c r="A4540" s="1">
        <v>44985</v>
      </c>
      <c r="B4540" t="s">
        <v>1128</v>
      </c>
      <c r="C4540" t="s">
        <v>1129</v>
      </c>
      <c r="D4540" s="4">
        <v>340</v>
      </c>
    </row>
    <row r="4541" spans="1:4" x14ac:dyDescent="0.25">
      <c r="A4541" s="1">
        <v>44985</v>
      </c>
      <c r="B4541" t="s">
        <v>1130</v>
      </c>
      <c r="C4541" t="s">
        <v>1131</v>
      </c>
      <c r="D4541" s="4">
        <v>237.2</v>
      </c>
    </row>
    <row r="4542" spans="1:4" x14ac:dyDescent="0.25">
      <c r="A4542" s="1">
        <v>44985</v>
      </c>
      <c r="B4542" t="s">
        <v>1328</v>
      </c>
      <c r="C4542" t="s">
        <v>1329</v>
      </c>
      <c r="D4542" s="4">
        <v>1015.26</v>
      </c>
    </row>
    <row r="4543" spans="1:4" x14ac:dyDescent="0.25">
      <c r="A4543" s="1">
        <v>44985</v>
      </c>
      <c r="B4543" t="s">
        <v>627</v>
      </c>
      <c r="C4543" t="s">
        <v>628</v>
      </c>
      <c r="D4543" s="4">
        <v>55285.95</v>
      </c>
    </row>
    <row r="4544" spans="1:4" x14ac:dyDescent="0.25">
      <c r="A4544" s="1">
        <v>44985</v>
      </c>
      <c r="B4544" t="s">
        <v>631</v>
      </c>
      <c r="C4544" t="s">
        <v>632</v>
      </c>
      <c r="D4544" s="4">
        <v>810.44999999999993</v>
      </c>
    </row>
    <row r="4545" spans="1:4" x14ac:dyDescent="0.25">
      <c r="A4545" s="1">
        <v>44985</v>
      </c>
      <c r="B4545" t="s">
        <v>633</v>
      </c>
      <c r="C4545" t="s">
        <v>634</v>
      </c>
      <c r="D4545" s="4">
        <v>2522.8199999999997</v>
      </c>
    </row>
    <row r="4546" spans="1:4" x14ac:dyDescent="0.25">
      <c r="A4546" s="1">
        <v>44985</v>
      </c>
      <c r="B4546" t="s">
        <v>646</v>
      </c>
      <c r="C4546" t="s">
        <v>647</v>
      </c>
      <c r="D4546" s="4">
        <v>59715.58</v>
      </c>
    </row>
    <row r="4547" spans="1:4" x14ac:dyDescent="0.25">
      <c r="A4547" s="1">
        <v>44985</v>
      </c>
      <c r="B4547" t="s">
        <v>1294</v>
      </c>
      <c r="C4547" t="s">
        <v>1295</v>
      </c>
      <c r="D4547" s="4">
        <v>12160.85</v>
      </c>
    </row>
    <row r="4548" spans="1:4" x14ac:dyDescent="0.25">
      <c r="A4548" s="1">
        <v>44985</v>
      </c>
      <c r="B4548" t="s">
        <v>650</v>
      </c>
      <c r="C4548" t="s">
        <v>651</v>
      </c>
      <c r="D4548" s="4">
        <v>5017.75</v>
      </c>
    </row>
    <row r="4549" spans="1:4" x14ac:dyDescent="0.25">
      <c r="A4549" s="1">
        <v>44985</v>
      </c>
      <c r="B4549" t="s">
        <v>652</v>
      </c>
      <c r="C4549" t="s">
        <v>653</v>
      </c>
      <c r="D4549" s="4">
        <v>3024.9300000000003</v>
      </c>
    </row>
    <row r="4550" spans="1:4" x14ac:dyDescent="0.25">
      <c r="A4550" s="1">
        <v>44985</v>
      </c>
      <c r="B4550" t="s">
        <v>656</v>
      </c>
      <c r="C4550" t="s">
        <v>657</v>
      </c>
      <c r="D4550" s="4">
        <v>154.78000000000003</v>
      </c>
    </row>
    <row r="4551" spans="1:4" x14ac:dyDescent="0.25">
      <c r="A4551" s="1">
        <v>44985</v>
      </c>
      <c r="B4551" t="s">
        <v>663</v>
      </c>
      <c r="C4551" t="s">
        <v>664</v>
      </c>
      <c r="D4551" s="4">
        <v>609.67999999999995</v>
      </c>
    </row>
    <row r="4552" spans="1:4" x14ac:dyDescent="0.25">
      <c r="A4552" s="1">
        <v>44985</v>
      </c>
      <c r="B4552" t="s">
        <v>672</v>
      </c>
      <c r="C4552" t="s">
        <v>673</v>
      </c>
      <c r="D4552" s="4">
        <v>2392</v>
      </c>
    </row>
    <row r="4553" spans="1:4" x14ac:dyDescent="0.25">
      <c r="A4553" s="1">
        <v>44985</v>
      </c>
      <c r="B4553" t="s">
        <v>676</v>
      </c>
      <c r="C4553" t="s">
        <v>677</v>
      </c>
      <c r="D4553" s="4">
        <v>14084</v>
      </c>
    </row>
    <row r="4554" spans="1:4" x14ac:dyDescent="0.25">
      <c r="A4554" s="1">
        <v>44985</v>
      </c>
      <c r="B4554" t="s">
        <v>690</v>
      </c>
      <c r="C4554" t="s">
        <v>691</v>
      </c>
      <c r="D4554" s="4">
        <v>6315.72</v>
      </c>
    </row>
    <row r="4555" spans="1:4" x14ac:dyDescent="0.25">
      <c r="A4555" s="1">
        <v>44985</v>
      </c>
      <c r="B4555" t="s">
        <v>698</v>
      </c>
      <c r="C4555" t="s">
        <v>699</v>
      </c>
      <c r="D4555" s="4">
        <v>1976.1</v>
      </c>
    </row>
    <row r="4556" spans="1:4" x14ac:dyDescent="0.25">
      <c r="A4556" s="1">
        <v>44985</v>
      </c>
      <c r="B4556" t="s">
        <v>1134</v>
      </c>
      <c r="C4556" t="s">
        <v>1135</v>
      </c>
      <c r="D4556" s="4">
        <v>11266.66</v>
      </c>
    </row>
    <row r="4557" spans="1:4" x14ac:dyDescent="0.25">
      <c r="A4557" s="1">
        <v>44985</v>
      </c>
      <c r="B4557" t="s">
        <v>1136</v>
      </c>
      <c r="C4557" t="s">
        <v>1137</v>
      </c>
      <c r="D4557" s="4">
        <v>9560</v>
      </c>
    </row>
    <row r="4558" spans="1:4" x14ac:dyDescent="0.25">
      <c r="A4558" s="1">
        <v>44985</v>
      </c>
      <c r="B4558" t="s">
        <v>1221</v>
      </c>
      <c r="C4558" t="s">
        <v>1222</v>
      </c>
      <c r="D4558" s="4">
        <v>3120</v>
      </c>
    </row>
    <row r="4559" spans="1:4" x14ac:dyDescent="0.25">
      <c r="A4559" s="1">
        <v>44985</v>
      </c>
      <c r="B4559" t="s">
        <v>1146</v>
      </c>
      <c r="C4559" t="s">
        <v>1147</v>
      </c>
      <c r="D4559" s="4">
        <v>2500</v>
      </c>
    </row>
    <row r="4560" spans="1:4" x14ac:dyDescent="0.25">
      <c r="A4560" s="1">
        <v>44985</v>
      </c>
      <c r="B4560" t="s">
        <v>1260</v>
      </c>
      <c r="C4560" t="s">
        <v>1261</v>
      </c>
      <c r="D4560" s="4">
        <v>400</v>
      </c>
    </row>
    <row r="4561" spans="1:4" x14ac:dyDescent="0.25">
      <c r="A4561" s="1">
        <v>44985</v>
      </c>
      <c r="B4561" t="s">
        <v>704</v>
      </c>
      <c r="C4561" t="s">
        <v>705</v>
      </c>
      <c r="D4561" s="4">
        <v>7425.81</v>
      </c>
    </row>
    <row r="4562" spans="1:4" x14ac:dyDescent="0.25">
      <c r="A4562" s="1">
        <v>44985</v>
      </c>
      <c r="B4562" t="s">
        <v>708</v>
      </c>
      <c r="C4562" t="s">
        <v>709</v>
      </c>
      <c r="D4562" s="4">
        <v>1622.35</v>
      </c>
    </row>
    <row r="4563" spans="1:4" x14ac:dyDescent="0.25">
      <c r="A4563" s="1">
        <v>44985</v>
      </c>
      <c r="B4563" t="s">
        <v>712</v>
      </c>
      <c r="C4563" t="s">
        <v>713</v>
      </c>
      <c r="D4563" s="4">
        <v>907.86</v>
      </c>
    </row>
    <row r="4564" spans="1:4" x14ac:dyDescent="0.25">
      <c r="A4564" s="1">
        <v>44985</v>
      </c>
      <c r="B4564" t="s">
        <v>717</v>
      </c>
      <c r="C4564" t="s">
        <v>718</v>
      </c>
      <c r="D4564" s="4">
        <v>769.37</v>
      </c>
    </row>
    <row r="4565" spans="1:4" x14ac:dyDescent="0.25">
      <c r="A4565" s="1">
        <v>44985</v>
      </c>
      <c r="B4565" t="s">
        <v>719</v>
      </c>
      <c r="C4565" t="s">
        <v>720</v>
      </c>
      <c r="D4565" s="4">
        <v>2277.5500000000002</v>
      </c>
    </row>
    <row r="4566" spans="1:4" x14ac:dyDescent="0.25">
      <c r="A4566" s="1">
        <v>44985</v>
      </c>
      <c r="B4566" t="s">
        <v>726</v>
      </c>
      <c r="C4566" t="s">
        <v>727</v>
      </c>
      <c r="D4566" s="4">
        <v>8403.58</v>
      </c>
    </row>
    <row r="4567" spans="1:4" x14ac:dyDescent="0.25">
      <c r="A4567" s="1">
        <v>44985</v>
      </c>
      <c r="B4567" t="s">
        <v>734</v>
      </c>
      <c r="C4567" t="s">
        <v>735</v>
      </c>
      <c r="D4567" s="4">
        <v>265.89999999999998</v>
      </c>
    </row>
    <row r="4568" spans="1:4" x14ac:dyDescent="0.25">
      <c r="A4568" s="1">
        <v>44985</v>
      </c>
      <c r="B4568" t="s">
        <v>738</v>
      </c>
      <c r="C4568" t="s">
        <v>739</v>
      </c>
      <c r="D4568" s="4">
        <v>4100.7299999999996</v>
      </c>
    </row>
    <row r="4569" spans="1:4" x14ac:dyDescent="0.25">
      <c r="A4569" s="1">
        <v>44985</v>
      </c>
      <c r="B4569" t="s">
        <v>742</v>
      </c>
      <c r="C4569" t="s">
        <v>743</v>
      </c>
      <c r="D4569" s="4">
        <v>1494.5500000000002</v>
      </c>
    </row>
    <row r="4570" spans="1:4" x14ac:dyDescent="0.25">
      <c r="A4570" s="1">
        <v>44985</v>
      </c>
      <c r="B4570" t="s">
        <v>747</v>
      </c>
      <c r="C4570" t="s">
        <v>748</v>
      </c>
      <c r="D4570" s="4">
        <v>23934.36</v>
      </c>
    </row>
    <row r="4571" spans="1:4" x14ac:dyDescent="0.25">
      <c r="A4571" s="1">
        <v>44985</v>
      </c>
      <c r="B4571" t="s">
        <v>755</v>
      </c>
      <c r="C4571" t="s">
        <v>756</v>
      </c>
      <c r="D4571" s="4">
        <v>15</v>
      </c>
    </row>
    <row r="4572" spans="1:4" x14ac:dyDescent="0.25">
      <c r="A4572" s="1">
        <v>44985</v>
      </c>
      <c r="B4572" t="s">
        <v>763</v>
      </c>
      <c r="C4572" t="s">
        <v>764</v>
      </c>
      <c r="D4572" s="4">
        <v>193.8000000000001</v>
      </c>
    </row>
    <row r="4573" spans="1:4" x14ac:dyDescent="0.25">
      <c r="A4573" s="1">
        <v>44985</v>
      </c>
      <c r="B4573" t="s">
        <v>767</v>
      </c>
      <c r="C4573" t="s">
        <v>768</v>
      </c>
      <c r="D4573" s="4">
        <v>1255.3600000000001</v>
      </c>
    </row>
    <row r="4574" spans="1:4" x14ac:dyDescent="0.25">
      <c r="A4574" s="1">
        <v>44985</v>
      </c>
      <c r="B4574" t="s">
        <v>769</v>
      </c>
      <c r="C4574" t="s">
        <v>770</v>
      </c>
      <c r="D4574" s="4">
        <v>1466.56</v>
      </c>
    </row>
    <row r="4575" spans="1:4" x14ac:dyDescent="0.25">
      <c r="A4575" s="1">
        <v>44985</v>
      </c>
      <c r="B4575" t="s">
        <v>773</v>
      </c>
      <c r="C4575" t="s">
        <v>774</v>
      </c>
      <c r="D4575" s="4">
        <v>1296.08</v>
      </c>
    </row>
    <row r="4576" spans="1:4" x14ac:dyDescent="0.25">
      <c r="A4576" s="1">
        <v>44985</v>
      </c>
      <c r="B4576" t="s">
        <v>775</v>
      </c>
      <c r="C4576" t="s">
        <v>776</v>
      </c>
      <c r="D4576" s="4">
        <v>1742.16</v>
      </c>
    </row>
    <row r="4577" spans="1:4" x14ac:dyDescent="0.25">
      <c r="A4577" s="1">
        <v>44985</v>
      </c>
      <c r="B4577" t="s">
        <v>777</v>
      </c>
      <c r="C4577" t="s">
        <v>778</v>
      </c>
      <c r="D4577" s="4">
        <v>1823.7999999999997</v>
      </c>
    </row>
    <row r="4578" spans="1:4" x14ac:dyDescent="0.25">
      <c r="A4578" s="1">
        <v>44985</v>
      </c>
      <c r="B4578" t="s">
        <v>781</v>
      </c>
      <c r="C4578" t="s">
        <v>782</v>
      </c>
      <c r="D4578" s="4">
        <v>677.88</v>
      </c>
    </row>
    <row r="4579" spans="1:4" x14ac:dyDescent="0.25">
      <c r="A4579" s="1">
        <v>44985</v>
      </c>
      <c r="B4579" t="s">
        <v>785</v>
      </c>
      <c r="C4579" t="s">
        <v>786</v>
      </c>
      <c r="D4579" s="4">
        <v>845.64999999999986</v>
      </c>
    </row>
    <row r="4580" spans="1:4" x14ac:dyDescent="0.25">
      <c r="A4580" s="1">
        <v>44985</v>
      </c>
      <c r="B4580" t="s">
        <v>788</v>
      </c>
      <c r="C4580" t="s">
        <v>789</v>
      </c>
      <c r="D4580" s="4">
        <v>2656.05</v>
      </c>
    </row>
    <row r="4581" spans="1:4" x14ac:dyDescent="0.25">
      <c r="A4581" s="1">
        <v>44985</v>
      </c>
      <c r="B4581" t="s">
        <v>790</v>
      </c>
      <c r="C4581" t="s">
        <v>791</v>
      </c>
      <c r="D4581" s="4">
        <v>712.8</v>
      </c>
    </row>
    <row r="4582" spans="1:4" x14ac:dyDescent="0.25">
      <c r="A4582" s="1">
        <v>44985</v>
      </c>
      <c r="B4582" t="s">
        <v>792</v>
      </c>
      <c r="C4582" t="s">
        <v>793</v>
      </c>
      <c r="D4582" s="4">
        <v>344</v>
      </c>
    </row>
    <row r="4583" spans="1:4" x14ac:dyDescent="0.25">
      <c r="A4583" s="1">
        <v>44985</v>
      </c>
      <c r="B4583" t="s">
        <v>1148</v>
      </c>
      <c r="C4583" t="s">
        <v>1149</v>
      </c>
      <c r="D4583" s="4">
        <v>4170.3</v>
      </c>
    </row>
    <row r="4584" spans="1:4" x14ac:dyDescent="0.25">
      <c r="A4584" s="1">
        <v>44985</v>
      </c>
      <c r="B4584" t="s">
        <v>1225</v>
      </c>
      <c r="C4584" t="s">
        <v>1226</v>
      </c>
      <c r="D4584" s="4">
        <v>3554</v>
      </c>
    </row>
    <row r="4585" spans="1:4" x14ac:dyDescent="0.25">
      <c r="A4585" s="1">
        <v>44985</v>
      </c>
      <c r="B4585" t="s">
        <v>1236</v>
      </c>
      <c r="C4585" t="s">
        <v>1237</v>
      </c>
      <c r="D4585" s="4">
        <v>1750</v>
      </c>
    </row>
    <row r="4586" spans="1:4" x14ac:dyDescent="0.25">
      <c r="A4586" s="1">
        <v>44985</v>
      </c>
      <c r="B4586" t="s">
        <v>1238</v>
      </c>
      <c r="C4586" t="s">
        <v>1239</v>
      </c>
      <c r="D4586" s="4">
        <v>2835.5400000000004</v>
      </c>
    </row>
    <row r="4587" spans="1:4" x14ac:dyDescent="0.25">
      <c r="A4587" s="1">
        <v>44985</v>
      </c>
      <c r="B4587" t="s">
        <v>1330</v>
      </c>
      <c r="C4587" t="s">
        <v>1331</v>
      </c>
      <c r="D4587" s="4">
        <v>1879.06</v>
      </c>
    </row>
    <row r="4588" spans="1:4" x14ac:dyDescent="0.25">
      <c r="A4588" s="1">
        <v>44985</v>
      </c>
      <c r="B4588" t="s">
        <v>794</v>
      </c>
      <c r="C4588" t="s">
        <v>795</v>
      </c>
      <c r="D4588" s="4">
        <v>7434.3600000000006</v>
      </c>
    </row>
    <row r="4589" spans="1:4" x14ac:dyDescent="0.25">
      <c r="A4589" s="1">
        <v>44985</v>
      </c>
      <c r="B4589" t="s">
        <v>796</v>
      </c>
      <c r="C4589" t="s">
        <v>797</v>
      </c>
      <c r="D4589" s="4">
        <v>162.80000000000001</v>
      </c>
    </row>
    <row r="4590" spans="1:4" x14ac:dyDescent="0.25">
      <c r="A4590" s="1">
        <v>44985</v>
      </c>
      <c r="B4590" t="s">
        <v>800</v>
      </c>
      <c r="C4590" t="s">
        <v>801</v>
      </c>
      <c r="D4590" s="4">
        <v>1020</v>
      </c>
    </row>
    <row r="4591" spans="1:4" x14ac:dyDescent="0.25">
      <c r="A4591" s="1">
        <v>44985</v>
      </c>
      <c r="B4591" t="s">
        <v>802</v>
      </c>
      <c r="C4591" t="s">
        <v>803</v>
      </c>
      <c r="D4591" s="4">
        <v>105</v>
      </c>
    </row>
    <row r="4592" spans="1:4" x14ac:dyDescent="0.25">
      <c r="A4592" s="1">
        <v>44985</v>
      </c>
      <c r="B4592" t="s">
        <v>804</v>
      </c>
      <c r="C4592" t="s">
        <v>805</v>
      </c>
      <c r="D4592" s="4">
        <v>1512.6</v>
      </c>
    </row>
    <row r="4593" spans="1:4" x14ac:dyDescent="0.25">
      <c r="A4593" s="1">
        <v>44985</v>
      </c>
      <c r="B4593" t="s">
        <v>808</v>
      </c>
      <c r="C4593" t="s">
        <v>809</v>
      </c>
      <c r="D4593" s="4">
        <v>366.19</v>
      </c>
    </row>
    <row r="4594" spans="1:4" x14ac:dyDescent="0.25">
      <c r="A4594" s="1">
        <v>44985</v>
      </c>
      <c r="B4594" t="s">
        <v>1240</v>
      </c>
      <c r="C4594" t="s">
        <v>1241</v>
      </c>
      <c r="D4594" s="4">
        <v>256.20999999999998</v>
      </c>
    </row>
    <row r="4595" spans="1:4" x14ac:dyDescent="0.25">
      <c r="A4595" s="1">
        <v>44985</v>
      </c>
      <c r="B4595" t="s">
        <v>812</v>
      </c>
      <c r="C4595" t="s">
        <v>813</v>
      </c>
      <c r="D4595" s="4">
        <v>401.4</v>
      </c>
    </row>
    <row r="4596" spans="1:4" x14ac:dyDescent="0.25">
      <c r="A4596" s="1">
        <v>44985</v>
      </c>
      <c r="B4596" t="s">
        <v>814</v>
      </c>
      <c r="C4596" t="s">
        <v>815</v>
      </c>
      <c r="D4596" s="4">
        <v>976</v>
      </c>
    </row>
    <row r="4597" spans="1:4" x14ac:dyDescent="0.25">
      <c r="A4597" s="1">
        <v>44985</v>
      </c>
      <c r="B4597" t="s">
        <v>816</v>
      </c>
      <c r="C4597" t="s">
        <v>817</v>
      </c>
      <c r="D4597" s="4">
        <v>2645.1700000000146</v>
      </c>
    </row>
    <row r="4598" spans="1:4" x14ac:dyDescent="0.25">
      <c r="A4598" s="1">
        <v>44985</v>
      </c>
      <c r="B4598" t="s">
        <v>820</v>
      </c>
      <c r="C4598" t="s">
        <v>821</v>
      </c>
      <c r="D4598" s="4">
        <v>28</v>
      </c>
    </row>
    <row r="4599" spans="1:4" x14ac:dyDescent="0.25">
      <c r="A4599" s="1">
        <v>44985</v>
      </c>
      <c r="B4599" t="s">
        <v>822</v>
      </c>
      <c r="C4599" t="s">
        <v>823</v>
      </c>
      <c r="D4599" s="4">
        <v>604.24</v>
      </c>
    </row>
    <row r="4600" spans="1:4" x14ac:dyDescent="0.25">
      <c r="A4600" s="1">
        <v>44985</v>
      </c>
      <c r="B4600" t="s">
        <v>828</v>
      </c>
      <c r="C4600" t="s">
        <v>829</v>
      </c>
      <c r="D4600" s="4">
        <v>440.67000000000007</v>
      </c>
    </row>
    <row r="4601" spans="1:4" x14ac:dyDescent="0.25">
      <c r="A4601" s="1">
        <v>44985</v>
      </c>
      <c r="B4601" t="s">
        <v>1247</v>
      </c>
      <c r="C4601" t="s">
        <v>1248</v>
      </c>
      <c r="D4601" s="4">
        <v>1897</v>
      </c>
    </row>
    <row r="4602" spans="1:4" x14ac:dyDescent="0.25">
      <c r="A4602" s="1">
        <v>44985</v>
      </c>
      <c r="B4602" t="s">
        <v>1249</v>
      </c>
      <c r="C4602" t="s">
        <v>1250</v>
      </c>
      <c r="D4602" s="4">
        <v>856.55</v>
      </c>
    </row>
    <row r="4603" spans="1:4" x14ac:dyDescent="0.25">
      <c r="A4603" s="1">
        <v>44985</v>
      </c>
      <c r="B4603" t="s">
        <v>1242</v>
      </c>
      <c r="C4603" t="s">
        <v>1243</v>
      </c>
      <c r="D4603" s="4">
        <v>2127.71</v>
      </c>
    </row>
    <row r="4604" spans="1:4" x14ac:dyDescent="0.25">
      <c r="A4604" s="1">
        <v>44985</v>
      </c>
      <c r="B4604" t="s">
        <v>832</v>
      </c>
      <c r="C4604" t="s">
        <v>833</v>
      </c>
      <c r="D4604" s="4">
        <v>2000</v>
      </c>
    </row>
    <row r="4605" spans="1:4" x14ac:dyDescent="0.25">
      <c r="A4605" s="1">
        <v>44985</v>
      </c>
      <c r="B4605" t="s">
        <v>834</v>
      </c>
      <c r="C4605" t="s">
        <v>835</v>
      </c>
      <c r="D4605" s="4">
        <v>6800</v>
      </c>
    </row>
    <row r="4606" spans="1:4" x14ac:dyDescent="0.25">
      <c r="A4606" s="1">
        <v>44985</v>
      </c>
      <c r="B4606" t="s">
        <v>836</v>
      </c>
      <c r="C4606" t="s">
        <v>837</v>
      </c>
      <c r="D4606" s="4">
        <v>200</v>
      </c>
    </row>
    <row r="4607" spans="1:4" x14ac:dyDescent="0.25">
      <c r="A4607" s="1">
        <v>44985</v>
      </c>
      <c r="B4607" t="s">
        <v>840</v>
      </c>
      <c r="C4607" t="s">
        <v>841</v>
      </c>
      <c r="D4607" s="4">
        <v>6027.96</v>
      </c>
    </row>
    <row r="4608" spans="1:4" x14ac:dyDescent="0.25">
      <c r="A4608" s="1">
        <v>44985</v>
      </c>
      <c r="B4608" t="s">
        <v>842</v>
      </c>
      <c r="C4608" t="s">
        <v>843</v>
      </c>
      <c r="D4608" s="4">
        <v>200</v>
      </c>
    </row>
    <row r="4609" spans="1:4" x14ac:dyDescent="0.25">
      <c r="A4609" s="1">
        <v>44985</v>
      </c>
      <c r="B4609" t="s">
        <v>844</v>
      </c>
      <c r="C4609" t="s">
        <v>845</v>
      </c>
      <c r="D4609" s="4">
        <v>4359.4400000000005</v>
      </c>
    </row>
    <row r="4610" spans="1:4" x14ac:dyDescent="0.25">
      <c r="A4610" s="1">
        <v>44985</v>
      </c>
      <c r="B4610" t="s">
        <v>857</v>
      </c>
      <c r="C4610" t="s">
        <v>858</v>
      </c>
      <c r="D4610" s="4">
        <v>7240</v>
      </c>
    </row>
    <row r="4611" spans="1:4" x14ac:dyDescent="0.25">
      <c r="A4611" s="1">
        <v>44985</v>
      </c>
      <c r="B4611" t="s">
        <v>1254</v>
      </c>
      <c r="C4611" t="s">
        <v>1255</v>
      </c>
      <c r="D4611" s="4">
        <v>4634</v>
      </c>
    </row>
    <row r="4612" spans="1:4" x14ac:dyDescent="0.25">
      <c r="A4612" s="1">
        <v>44985</v>
      </c>
      <c r="B4612" t="s">
        <v>1304</v>
      </c>
      <c r="C4612" t="s">
        <v>1305</v>
      </c>
      <c r="D4612" s="4">
        <v>5000</v>
      </c>
    </row>
    <row r="4613" spans="1:4" x14ac:dyDescent="0.25">
      <c r="A4613" s="1">
        <v>44985</v>
      </c>
      <c r="B4613" t="s">
        <v>1306</v>
      </c>
      <c r="C4613" t="s">
        <v>1307</v>
      </c>
      <c r="D4613" s="4">
        <v>500</v>
      </c>
    </row>
    <row r="4614" spans="1:4" x14ac:dyDescent="0.25">
      <c r="A4614" s="1">
        <v>44985</v>
      </c>
      <c r="B4614" t="s">
        <v>867</v>
      </c>
      <c r="C4614" t="s">
        <v>868</v>
      </c>
      <c r="D4614" s="4">
        <v>5152.8500000000004</v>
      </c>
    </row>
    <row r="4615" spans="1:4" x14ac:dyDescent="0.25">
      <c r="A4615" s="1">
        <v>44985</v>
      </c>
      <c r="B4615" t="s">
        <v>869</v>
      </c>
      <c r="C4615" t="s">
        <v>870</v>
      </c>
      <c r="D4615" s="4">
        <v>1006.8299999999999</v>
      </c>
    </row>
    <row r="4616" spans="1:4" x14ac:dyDescent="0.25">
      <c r="A4616" s="1">
        <v>44985</v>
      </c>
      <c r="B4616" t="s">
        <v>1332</v>
      </c>
      <c r="C4616" t="s">
        <v>1333</v>
      </c>
      <c r="D4616" s="4">
        <v>2157.41</v>
      </c>
    </row>
    <row r="4617" spans="1:4" x14ac:dyDescent="0.25">
      <c r="A4617" s="1">
        <v>44985</v>
      </c>
      <c r="B4617" t="s">
        <v>1503</v>
      </c>
      <c r="C4617" t="s">
        <v>1504</v>
      </c>
      <c r="D4617" s="4">
        <v>174909.52</v>
      </c>
    </row>
    <row r="4618" spans="1:4" x14ac:dyDescent="0.25">
      <c r="A4618" s="1">
        <v>44985</v>
      </c>
      <c r="B4618" t="s">
        <v>1505</v>
      </c>
      <c r="C4618" t="s">
        <v>1506</v>
      </c>
      <c r="D4618" s="4">
        <v>23340.079999999994</v>
      </c>
    </row>
    <row r="4619" spans="1:4" x14ac:dyDescent="0.25">
      <c r="A4619" s="1">
        <v>44985</v>
      </c>
      <c r="B4619" t="s">
        <v>1507</v>
      </c>
      <c r="C4619" t="s">
        <v>1508</v>
      </c>
      <c r="D4619" s="4">
        <v>17050.449999999997</v>
      </c>
    </row>
    <row r="4620" spans="1:4" x14ac:dyDescent="0.25">
      <c r="A4620" s="1">
        <v>44985</v>
      </c>
      <c r="B4620" t="s">
        <v>1509</v>
      </c>
      <c r="C4620" t="s">
        <v>1510</v>
      </c>
      <c r="D4620" s="4">
        <v>3600</v>
      </c>
    </row>
    <row r="4621" spans="1:4" x14ac:dyDescent="0.25">
      <c r="A4621" s="1">
        <v>44985</v>
      </c>
      <c r="B4621" t="s">
        <v>1515</v>
      </c>
      <c r="C4621" t="s">
        <v>1516</v>
      </c>
      <c r="D4621" s="4">
        <v>43458.229999999996</v>
      </c>
    </row>
    <row r="4622" spans="1:4" x14ac:dyDescent="0.25">
      <c r="A4622" s="1">
        <v>44985</v>
      </c>
      <c r="B4622" t="s">
        <v>1517</v>
      </c>
      <c r="C4622" t="s">
        <v>1518</v>
      </c>
      <c r="D4622" s="4">
        <v>41439.68</v>
      </c>
    </row>
    <row r="4623" spans="1:4" x14ac:dyDescent="0.25">
      <c r="A4623" s="1">
        <v>44985</v>
      </c>
      <c r="B4623" t="s">
        <v>1519</v>
      </c>
      <c r="C4623" t="s">
        <v>1520</v>
      </c>
      <c r="D4623" s="4">
        <v>2760.3199999999997</v>
      </c>
    </row>
    <row r="4624" spans="1:4" x14ac:dyDescent="0.25">
      <c r="A4624" s="1">
        <v>44985</v>
      </c>
      <c r="B4624" t="s">
        <v>1521</v>
      </c>
      <c r="C4624" t="s">
        <v>1522</v>
      </c>
      <c r="D4624" s="4">
        <v>158.34</v>
      </c>
    </row>
    <row r="4625" spans="1:4" x14ac:dyDescent="0.25">
      <c r="A4625" s="1">
        <v>44985</v>
      </c>
      <c r="B4625" t="s">
        <v>1523</v>
      </c>
      <c r="C4625" t="s">
        <v>1524</v>
      </c>
      <c r="D4625" s="4">
        <v>18610.45</v>
      </c>
    </row>
    <row r="4626" spans="1:4" x14ac:dyDescent="0.25">
      <c r="A4626" s="1">
        <v>44985</v>
      </c>
      <c r="B4626" t="s">
        <v>1527</v>
      </c>
      <c r="C4626" t="s">
        <v>1528</v>
      </c>
      <c r="D4626" s="4">
        <v>14789.859999999999</v>
      </c>
    </row>
    <row r="4627" spans="1:4" x14ac:dyDescent="0.25">
      <c r="A4627" s="1">
        <v>44985</v>
      </c>
      <c r="B4627" t="s">
        <v>1529</v>
      </c>
      <c r="C4627" t="s">
        <v>1530</v>
      </c>
      <c r="D4627" s="4">
        <v>7766.32</v>
      </c>
    </row>
    <row r="4628" spans="1:4" x14ac:dyDescent="0.25">
      <c r="A4628" s="1">
        <v>44985</v>
      </c>
      <c r="B4628" t="s">
        <v>1531</v>
      </c>
      <c r="C4628" t="s">
        <v>1532</v>
      </c>
      <c r="D4628" s="4">
        <v>1561.1500000000017</v>
      </c>
    </row>
    <row r="4629" spans="1:4" x14ac:dyDescent="0.25">
      <c r="A4629" s="1">
        <v>44985</v>
      </c>
      <c r="B4629" t="s">
        <v>1535</v>
      </c>
      <c r="C4629" t="s">
        <v>1536</v>
      </c>
      <c r="D4629" s="4">
        <v>1299.19</v>
      </c>
    </row>
    <row r="4630" spans="1:4" x14ac:dyDescent="0.25">
      <c r="A4630" s="1">
        <v>44985</v>
      </c>
      <c r="B4630" t="s">
        <v>1537</v>
      </c>
      <c r="C4630" t="s">
        <v>1538</v>
      </c>
      <c r="D4630" s="4">
        <v>2461.84</v>
      </c>
    </row>
    <row r="4631" spans="1:4" x14ac:dyDescent="0.25">
      <c r="A4631" s="1">
        <v>44985</v>
      </c>
      <c r="B4631" t="s">
        <v>1539</v>
      </c>
      <c r="C4631" t="s">
        <v>1540</v>
      </c>
      <c r="D4631" s="4">
        <v>10.79</v>
      </c>
    </row>
    <row r="4632" spans="1:4" x14ac:dyDescent="0.25">
      <c r="A4632" s="1">
        <v>44985</v>
      </c>
      <c r="B4632" t="s">
        <v>1541</v>
      </c>
      <c r="C4632" t="s">
        <v>1542</v>
      </c>
      <c r="D4632" s="4">
        <v>670</v>
      </c>
    </row>
    <row r="4633" spans="1:4" x14ac:dyDescent="0.25">
      <c r="A4633" s="1">
        <v>44985</v>
      </c>
      <c r="B4633" t="s">
        <v>1543</v>
      </c>
      <c r="C4633" t="s">
        <v>1544</v>
      </c>
      <c r="D4633" s="4">
        <v>276</v>
      </c>
    </row>
    <row r="4634" spans="1:4" x14ac:dyDescent="0.25">
      <c r="A4634" s="1">
        <v>44985</v>
      </c>
      <c r="B4634" t="s">
        <v>1545</v>
      </c>
      <c r="C4634" t="s">
        <v>1546</v>
      </c>
      <c r="D4634" s="4">
        <v>20</v>
      </c>
    </row>
    <row r="4635" spans="1:4" x14ac:dyDescent="0.25">
      <c r="A4635" s="1">
        <v>44985</v>
      </c>
      <c r="B4635" t="s">
        <v>1547</v>
      </c>
      <c r="C4635" t="s">
        <v>1548</v>
      </c>
      <c r="D4635" s="4">
        <v>107</v>
      </c>
    </row>
    <row r="4636" spans="1:4" x14ac:dyDescent="0.25">
      <c r="A4636" s="1">
        <v>44985</v>
      </c>
      <c r="B4636" t="s">
        <v>1549</v>
      </c>
      <c r="C4636" t="s">
        <v>1550</v>
      </c>
      <c r="D4636" s="4">
        <v>8144.43</v>
      </c>
    </row>
    <row r="4637" spans="1:4" x14ac:dyDescent="0.25">
      <c r="A4637" s="1">
        <v>44985</v>
      </c>
      <c r="B4637" t="s">
        <v>961</v>
      </c>
      <c r="C4637" t="s">
        <v>962</v>
      </c>
      <c r="D4637" s="4">
        <v>1619</v>
      </c>
    </row>
    <row r="4638" spans="1:4" x14ac:dyDescent="0.25">
      <c r="A4638" s="1">
        <v>44985</v>
      </c>
      <c r="B4638" t="s">
        <v>963</v>
      </c>
      <c r="C4638" t="s">
        <v>964</v>
      </c>
      <c r="D4638" s="4">
        <v>500</v>
      </c>
    </row>
    <row r="4639" spans="1:4" x14ac:dyDescent="0.25">
      <c r="A4639" s="1">
        <v>44985</v>
      </c>
      <c r="B4639" t="s">
        <v>989</v>
      </c>
      <c r="C4639" t="s">
        <v>990</v>
      </c>
      <c r="D4639" s="4">
        <v>229.89000000000027</v>
      </c>
    </row>
    <row r="4640" spans="1:4" x14ac:dyDescent="0.25">
      <c r="A4640" s="1">
        <v>44985</v>
      </c>
      <c r="B4640" t="s">
        <v>991</v>
      </c>
      <c r="C4640" t="s">
        <v>992</v>
      </c>
      <c r="D4640" s="4">
        <v>141.70000000000002</v>
      </c>
    </row>
    <row r="4641" spans="1:4" x14ac:dyDescent="0.25">
      <c r="A4641" s="1">
        <v>44985</v>
      </c>
      <c r="B4641" t="s">
        <v>993</v>
      </c>
      <c r="C4641" t="s">
        <v>994</v>
      </c>
      <c r="D4641" s="4">
        <v>792.91000000000008</v>
      </c>
    </row>
    <row r="4642" spans="1:4" x14ac:dyDescent="0.25">
      <c r="A4642" s="1">
        <v>44985</v>
      </c>
      <c r="B4642" t="s">
        <v>997</v>
      </c>
      <c r="C4642" t="s">
        <v>998</v>
      </c>
      <c r="D4642" s="4">
        <v>75</v>
      </c>
    </row>
    <row r="4643" spans="1:4" x14ac:dyDescent="0.25">
      <c r="A4643" s="1">
        <v>44985</v>
      </c>
      <c r="B4643" t="s">
        <v>1005</v>
      </c>
      <c r="C4643" t="s">
        <v>1006</v>
      </c>
      <c r="D4643" s="4">
        <v>0.47</v>
      </c>
    </row>
    <row r="4644" spans="1:4" x14ac:dyDescent="0.25">
      <c r="A4644" s="1">
        <v>44985</v>
      </c>
      <c r="B4644" t="s">
        <v>1007</v>
      </c>
      <c r="C4644" t="s">
        <v>1008</v>
      </c>
      <c r="D4644" s="4">
        <v>66.900000000000006</v>
      </c>
    </row>
    <row r="4645" spans="1:4" x14ac:dyDescent="0.25">
      <c r="A4645" s="1">
        <v>44985</v>
      </c>
      <c r="B4645" t="s">
        <v>1162</v>
      </c>
      <c r="C4645" t="s">
        <v>1163</v>
      </c>
      <c r="D4645" s="4">
        <v>59.92</v>
      </c>
    </row>
    <row r="4646" spans="1:4" x14ac:dyDescent="0.25">
      <c r="A4646" s="1">
        <v>44985</v>
      </c>
      <c r="B4646" t="s">
        <v>1017</v>
      </c>
      <c r="C4646" t="s">
        <v>1018</v>
      </c>
      <c r="D4646" s="4">
        <v>485.79999999999995</v>
      </c>
    </row>
    <row r="4647" spans="1:4" x14ac:dyDescent="0.25">
      <c r="A4647" s="1">
        <v>44985</v>
      </c>
      <c r="B4647" t="s">
        <v>1021</v>
      </c>
      <c r="C4647" t="s">
        <v>1022</v>
      </c>
      <c r="D4647" s="4">
        <v>3651.01</v>
      </c>
    </row>
    <row r="4648" spans="1:4" x14ac:dyDescent="0.25">
      <c r="A4648" s="1">
        <v>44985</v>
      </c>
      <c r="B4648" t="s">
        <v>1025</v>
      </c>
      <c r="C4648" t="s">
        <v>1026</v>
      </c>
      <c r="D4648" s="4">
        <v>409.50000000000006</v>
      </c>
    </row>
    <row r="4649" spans="1:4" x14ac:dyDescent="0.25">
      <c r="A4649" s="1">
        <v>44985</v>
      </c>
      <c r="B4649" t="s">
        <v>1227</v>
      </c>
      <c r="C4649" t="s">
        <v>1228</v>
      </c>
      <c r="D4649" s="4">
        <v>5120.24</v>
      </c>
    </row>
    <row r="4650" spans="1:4" x14ac:dyDescent="0.25">
      <c r="A4650" s="1">
        <v>44985</v>
      </c>
      <c r="B4650" t="s">
        <v>35</v>
      </c>
      <c r="C4650" t="s">
        <v>1031</v>
      </c>
      <c r="D4650" s="4">
        <v>3030.5200000000004</v>
      </c>
    </row>
    <row r="4651" spans="1:4" x14ac:dyDescent="0.25">
      <c r="A4651" s="1">
        <v>44985</v>
      </c>
      <c r="B4651" t="s">
        <v>27</v>
      </c>
      <c r="C4651" t="s">
        <v>1032</v>
      </c>
      <c r="D4651" s="4">
        <v>-115456.94999999998</v>
      </c>
    </row>
    <row r="4652" spans="1:4" x14ac:dyDescent="0.25">
      <c r="A4652" s="1">
        <v>44985</v>
      </c>
      <c r="B4652" t="s">
        <v>1035</v>
      </c>
      <c r="C4652" t="s">
        <v>1036</v>
      </c>
      <c r="D4652" s="4">
        <v>-37216.26</v>
      </c>
    </row>
    <row r="4653" spans="1:4" x14ac:dyDescent="0.25">
      <c r="A4653" s="1">
        <v>44985</v>
      </c>
      <c r="B4653" t="s">
        <v>28</v>
      </c>
      <c r="C4653" t="s">
        <v>1039</v>
      </c>
      <c r="D4653" s="4">
        <v>-27696.17</v>
      </c>
    </row>
    <row r="4654" spans="1:4" x14ac:dyDescent="0.25">
      <c r="A4654" s="1">
        <v>44985</v>
      </c>
      <c r="B4654" t="s">
        <v>29</v>
      </c>
      <c r="C4654" t="s">
        <v>1040</v>
      </c>
      <c r="D4654" s="4">
        <v>-1911.7899999999997</v>
      </c>
    </row>
    <row r="4655" spans="1:4" x14ac:dyDescent="0.25">
      <c r="A4655" s="1">
        <v>44985</v>
      </c>
      <c r="B4655" t="s">
        <v>1041</v>
      </c>
      <c r="C4655" t="s">
        <v>1042</v>
      </c>
      <c r="D4655" s="4">
        <v>-620</v>
      </c>
    </row>
    <row r="4656" spans="1:4" x14ac:dyDescent="0.25">
      <c r="A4656" s="1">
        <v>44985</v>
      </c>
      <c r="B4656" t="s">
        <v>31</v>
      </c>
      <c r="C4656" t="s">
        <v>1293</v>
      </c>
      <c r="D4656" s="4">
        <v>-3000</v>
      </c>
    </row>
    <row r="4657" spans="1:4" x14ac:dyDescent="0.25">
      <c r="A4657" s="1">
        <v>44985</v>
      </c>
      <c r="B4657" t="s">
        <v>33</v>
      </c>
      <c r="C4657" t="s">
        <v>1043</v>
      </c>
      <c r="D4657" s="4">
        <v>-9.5</v>
      </c>
    </row>
    <row r="4658" spans="1:4" x14ac:dyDescent="0.25">
      <c r="A4658" s="1">
        <v>44985</v>
      </c>
      <c r="B4658" t="s">
        <v>34</v>
      </c>
      <c r="C4658" t="s">
        <v>1044</v>
      </c>
      <c r="D4658" s="4">
        <v>-1565</v>
      </c>
    </row>
    <row r="4659" spans="1:4" x14ac:dyDescent="0.25">
      <c r="A4659" s="1">
        <v>44985</v>
      </c>
      <c r="B4659" t="s">
        <v>25</v>
      </c>
      <c r="C4659" t="s">
        <v>1049</v>
      </c>
      <c r="D4659" s="4">
        <v>-317984.05000000005</v>
      </c>
    </row>
    <row r="4660" spans="1:4" x14ac:dyDescent="0.25">
      <c r="A4660" s="1">
        <v>44985</v>
      </c>
      <c r="B4660" t="s">
        <v>1062</v>
      </c>
      <c r="C4660" t="s">
        <v>1063</v>
      </c>
      <c r="D4660" s="4">
        <v>-0.2</v>
      </c>
    </row>
    <row r="4661" spans="1:4" x14ac:dyDescent="0.25">
      <c r="A4661" s="1">
        <v>44985</v>
      </c>
      <c r="B4661" t="s">
        <v>1066</v>
      </c>
      <c r="C4661" t="s">
        <v>1067</v>
      </c>
      <c r="D4661" s="4">
        <v>-0.27999999999997938</v>
      </c>
    </row>
    <row r="4662" spans="1:4" x14ac:dyDescent="0.25">
      <c r="A4662" s="1">
        <v>44985</v>
      </c>
      <c r="B4662" t="s">
        <v>1068</v>
      </c>
      <c r="C4662" t="s">
        <v>1069</v>
      </c>
      <c r="D4662" s="4">
        <v>-499.99999999999955</v>
      </c>
    </row>
    <row r="4663" spans="1:4" x14ac:dyDescent="0.25">
      <c r="A4663" s="1">
        <v>44985</v>
      </c>
      <c r="B4663" t="s">
        <v>1168</v>
      </c>
      <c r="C4663" t="s">
        <v>1169</v>
      </c>
      <c r="D4663" s="4">
        <v>-684.66</v>
      </c>
    </row>
    <row r="4664" spans="1:4" x14ac:dyDescent="0.25">
      <c r="A4664" s="1">
        <v>44985</v>
      </c>
      <c r="B4664" t="s">
        <v>1078</v>
      </c>
      <c r="C4664" t="s">
        <v>1079</v>
      </c>
      <c r="D4664" s="4">
        <v>-35</v>
      </c>
    </row>
    <row r="4665" spans="1:4" x14ac:dyDescent="0.25">
      <c r="A4665" s="1">
        <v>44985</v>
      </c>
      <c r="B4665" t="s">
        <v>1322</v>
      </c>
      <c r="C4665" t="s">
        <v>1323</v>
      </c>
      <c r="D4665" s="4">
        <v>-237.19999999999993</v>
      </c>
    </row>
    <row r="4666" spans="1:4" x14ac:dyDescent="0.25">
      <c r="A4666" s="1">
        <v>44985</v>
      </c>
      <c r="B4666" t="s">
        <v>1101</v>
      </c>
      <c r="C4666" t="s">
        <v>1102</v>
      </c>
      <c r="D4666" s="4">
        <v>-2785.21</v>
      </c>
    </row>
    <row r="4667" spans="1:4" x14ac:dyDescent="0.25">
      <c r="A4667" s="1">
        <v>44985</v>
      </c>
      <c r="B4667" t="s">
        <v>570</v>
      </c>
      <c r="C4667" t="s">
        <v>571</v>
      </c>
      <c r="D4667" s="4">
        <v>10000</v>
      </c>
    </row>
    <row r="4668" spans="1:4" x14ac:dyDescent="0.25">
      <c r="A4668" s="1">
        <v>44985</v>
      </c>
      <c r="B4668" t="s">
        <v>576</v>
      </c>
      <c r="C4668" t="s">
        <v>577</v>
      </c>
      <c r="D4668" s="4">
        <v>17743</v>
      </c>
    </row>
    <row r="4669" spans="1:4" x14ac:dyDescent="0.25">
      <c r="A4669" s="1">
        <v>44985</v>
      </c>
      <c r="B4669" t="s">
        <v>580</v>
      </c>
      <c r="C4669" t="s">
        <v>581</v>
      </c>
      <c r="D4669" s="4">
        <v>88509.209999999992</v>
      </c>
    </row>
    <row r="4670" spans="1:4" x14ac:dyDescent="0.25">
      <c r="A4670" s="1">
        <v>44985</v>
      </c>
      <c r="B4670" t="s">
        <v>588</v>
      </c>
      <c r="C4670" t="s">
        <v>589</v>
      </c>
      <c r="D4670" s="4">
        <v>62321.65</v>
      </c>
    </row>
    <row r="4671" spans="1:4" x14ac:dyDescent="0.25">
      <c r="A4671" s="1">
        <v>44985</v>
      </c>
      <c r="B4671" t="s">
        <v>592</v>
      </c>
      <c r="C4671" t="s">
        <v>593</v>
      </c>
      <c r="D4671" s="4">
        <v>87545.25</v>
      </c>
    </row>
    <row r="4672" spans="1:4" x14ac:dyDescent="0.25">
      <c r="A4672" s="1">
        <v>44985</v>
      </c>
      <c r="B4672" t="s">
        <v>597</v>
      </c>
      <c r="C4672" t="s">
        <v>598</v>
      </c>
      <c r="D4672" s="4">
        <v>693957.03</v>
      </c>
    </row>
    <row r="4673" spans="1:4" x14ac:dyDescent="0.25">
      <c r="A4673" s="1">
        <v>44985</v>
      </c>
      <c r="B4673" t="s">
        <v>601</v>
      </c>
      <c r="C4673" t="s">
        <v>602</v>
      </c>
      <c r="D4673" s="4">
        <v>144051.22999999998</v>
      </c>
    </row>
    <row r="4674" spans="1:4" x14ac:dyDescent="0.25">
      <c r="A4674" s="1">
        <v>44985</v>
      </c>
      <c r="B4674" t="s">
        <v>605</v>
      </c>
      <c r="C4674" t="s">
        <v>606</v>
      </c>
      <c r="D4674" s="4">
        <v>206401.84</v>
      </c>
    </row>
    <row r="4675" spans="1:4" x14ac:dyDescent="0.25">
      <c r="A4675" s="1">
        <v>44985</v>
      </c>
      <c r="B4675" t="s">
        <v>1334</v>
      </c>
      <c r="C4675" t="s">
        <v>1335</v>
      </c>
      <c r="D4675" s="4">
        <v>8488.5</v>
      </c>
    </row>
    <row r="4676" spans="1:4" x14ac:dyDescent="0.25">
      <c r="A4676" s="1">
        <v>44985</v>
      </c>
      <c r="B4676" t="s">
        <v>611</v>
      </c>
      <c r="C4676" t="s">
        <v>612</v>
      </c>
      <c r="D4676" s="4">
        <v>256651.05000000002</v>
      </c>
    </row>
    <row r="4677" spans="1:4" x14ac:dyDescent="0.25">
      <c r="A4677" s="1">
        <v>44985</v>
      </c>
      <c r="B4677" t="s">
        <v>617</v>
      </c>
      <c r="C4677" t="s">
        <v>618</v>
      </c>
      <c r="D4677" s="4">
        <v>89692.930000000008</v>
      </c>
    </row>
    <row r="4678" spans="1:4" x14ac:dyDescent="0.25">
      <c r="A4678" s="1">
        <v>44985</v>
      </c>
      <c r="B4678" t="s">
        <v>621</v>
      </c>
      <c r="C4678" t="s">
        <v>622</v>
      </c>
      <c r="D4678" s="4">
        <v>16409.09</v>
      </c>
    </row>
    <row r="4679" spans="1:4" x14ac:dyDescent="0.25">
      <c r="A4679" s="1">
        <v>44985</v>
      </c>
      <c r="B4679" t="s">
        <v>625</v>
      </c>
      <c r="C4679" t="s">
        <v>626</v>
      </c>
      <c r="D4679" s="4">
        <v>102935.11000000002</v>
      </c>
    </row>
    <row r="4680" spans="1:4" x14ac:dyDescent="0.25">
      <c r="A4680" s="1">
        <v>44985</v>
      </c>
      <c r="B4680" t="s">
        <v>629</v>
      </c>
      <c r="C4680" t="s">
        <v>630</v>
      </c>
      <c r="D4680" s="4">
        <v>1760</v>
      </c>
    </row>
    <row r="4681" spans="1:4" x14ac:dyDescent="0.25">
      <c r="A4681" s="1">
        <v>44985</v>
      </c>
      <c r="B4681" t="s">
        <v>48</v>
      </c>
      <c r="C4681" t="s">
        <v>49</v>
      </c>
      <c r="D4681" s="4">
        <v>340</v>
      </c>
    </row>
    <row r="4682" spans="1:4" x14ac:dyDescent="0.25">
      <c r="A4682" s="1">
        <v>44985</v>
      </c>
      <c r="B4682" t="s">
        <v>53</v>
      </c>
      <c r="C4682" t="s">
        <v>54</v>
      </c>
      <c r="D4682" s="4">
        <v>2500</v>
      </c>
    </row>
    <row r="4683" spans="1:4" x14ac:dyDescent="0.25">
      <c r="A4683" s="1">
        <v>44985</v>
      </c>
      <c r="B4683" t="s">
        <v>57</v>
      </c>
      <c r="C4683" t="s">
        <v>58</v>
      </c>
      <c r="D4683" s="4">
        <v>250</v>
      </c>
    </row>
    <row r="4684" spans="1:4" x14ac:dyDescent="0.25">
      <c r="A4684" s="1">
        <v>44985</v>
      </c>
      <c r="B4684" t="s">
        <v>61</v>
      </c>
      <c r="C4684" t="s">
        <v>62</v>
      </c>
      <c r="D4684" s="4">
        <v>997500</v>
      </c>
    </row>
    <row r="4685" spans="1:4" x14ac:dyDescent="0.25">
      <c r="A4685" s="1">
        <v>44985</v>
      </c>
      <c r="B4685" t="s">
        <v>64</v>
      </c>
      <c r="C4685" t="s">
        <v>65</v>
      </c>
      <c r="D4685" s="4">
        <v>16915.2</v>
      </c>
    </row>
    <row r="4686" spans="1:4" x14ac:dyDescent="0.25">
      <c r="A4686" s="1">
        <v>44985</v>
      </c>
      <c r="B4686" t="s">
        <v>66</v>
      </c>
      <c r="C4686" t="s">
        <v>67</v>
      </c>
      <c r="D4686" s="4">
        <v>214421.21999999997</v>
      </c>
    </row>
    <row r="4687" spans="1:4" x14ac:dyDescent="0.25">
      <c r="A4687" s="1">
        <v>44985</v>
      </c>
      <c r="B4687" t="s">
        <v>139</v>
      </c>
      <c r="C4687" t="s">
        <v>654</v>
      </c>
      <c r="D4687" s="4">
        <v>883958.85</v>
      </c>
    </row>
    <row r="4688" spans="1:4" x14ac:dyDescent="0.25">
      <c r="A4688" s="1">
        <v>44985</v>
      </c>
      <c r="B4688" t="s">
        <v>143</v>
      </c>
      <c r="C4688" t="s">
        <v>662</v>
      </c>
      <c r="D4688" s="4">
        <v>660483.18000000005</v>
      </c>
    </row>
    <row r="4689" spans="1:4" x14ac:dyDescent="0.25">
      <c r="A4689" s="1">
        <v>44985</v>
      </c>
      <c r="B4689" t="s">
        <v>665</v>
      </c>
      <c r="C4689" t="s">
        <v>666</v>
      </c>
      <c r="D4689" s="4">
        <v>669142.97999999253</v>
      </c>
    </row>
    <row r="4690" spans="1:4" x14ac:dyDescent="0.25">
      <c r="A4690" s="1">
        <v>44985</v>
      </c>
      <c r="B4690" t="s">
        <v>670</v>
      </c>
      <c r="C4690" t="s">
        <v>671</v>
      </c>
      <c r="D4690" s="4">
        <v>40197.410000000025</v>
      </c>
    </row>
    <row r="4691" spans="1:4" x14ac:dyDescent="0.25">
      <c r="A4691" s="1">
        <v>44985</v>
      </c>
      <c r="B4691" t="s">
        <v>674</v>
      </c>
      <c r="C4691" t="s">
        <v>675</v>
      </c>
      <c r="D4691" s="4">
        <v>14741.999999999942</v>
      </c>
    </row>
    <row r="4692" spans="1:4" x14ac:dyDescent="0.25">
      <c r="A4692" s="1">
        <v>44985</v>
      </c>
      <c r="B4692" t="s">
        <v>678</v>
      </c>
      <c r="C4692" t="s">
        <v>679</v>
      </c>
      <c r="D4692" s="4">
        <v>9309.4900000000198</v>
      </c>
    </row>
    <row r="4693" spans="1:4" x14ac:dyDescent="0.25">
      <c r="A4693" s="1">
        <v>44985</v>
      </c>
      <c r="B4693" t="s">
        <v>687</v>
      </c>
      <c r="C4693" t="s">
        <v>688</v>
      </c>
      <c r="D4693" s="4">
        <v>314.26</v>
      </c>
    </row>
    <row r="4694" spans="1:4" x14ac:dyDescent="0.25">
      <c r="A4694" s="1">
        <v>44985</v>
      </c>
      <c r="B4694" t="s">
        <v>1184</v>
      </c>
      <c r="C4694" t="s">
        <v>1185</v>
      </c>
      <c r="D4694" s="4">
        <v>158417.74</v>
      </c>
    </row>
    <row r="4695" spans="1:4" x14ac:dyDescent="0.25">
      <c r="A4695" s="1">
        <v>44985</v>
      </c>
      <c r="B4695" t="s">
        <v>700</v>
      </c>
      <c r="C4695" t="s">
        <v>701</v>
      </c>
      <c r="D4695" s="4">
        <v>10732.319999999998</v>
      </c>
    </row>
    <row r="4696" spans="1:4" x14ac:dyDescent="0.25">
      <c r="A4696" s="1">
        <v>44985</v>
      </c>
      <c r="B4696" t="s">
        <v>706</v>
      </c>
      <c r="C4696" t="s">
        <v>707</v>
      </c>
      <c r="D4696" s="4">
        <v>11904.81</v>
      </c>
    </row>
    <row r="4697" spans="1:4" x14ac:dyDescent="0.25">
      <c r="A4697" s="1">
        <v>44985</v>
      </c>
      <c r="B4697" t="s">
        <v>710</v>
      </c>
      <c r="C4697" t="s">
        <v>711</v>
      </c>
      <c r="D4697" s="4">
        <v>7228.9400000000023</v>
      </c>
    </row>
    <row r="4698" spans="1:4" x14ac:dyDescent="0.25">
      <c r="A4698" s="1">
        <v>44985</v>
      </c>
      <c r="B4698" t="s">
        <v>1186</v>
      </c>
      <c r="C4698" t="s">
        <v>1187</v>
      </c>
      <c r="D4698" s="4">
        <v>1430</v>
      </c>
    </row>
    <row r="4699" spans="1:4" x14ac:dyDescent="0.25">
      <c r="A4699" s="1">
        <v>44985</v>
      </c>
      <c r="B4699" t="s">
        <v>723</v>
      </c>
      <c r="C4699" t="s">
        <v>724</v>
      </c>
      <c r="D4699" s="4">
        <v>14658.910000000014</v>
      </c>
    </row>
    <row r="4700" spans="1:4" x14ac:dyDescent="0.25">
      <c r="A4700" s="1">
        <v>44985</v>
      </c>
      <c r="B4700" t="s">
        <v>728</v>
      </c>
      <c r="C4700" t="s">
        <v>729</v>
      </c>
      <c r="D4700" s="4">
        <v>2796.9300000000658</v>
      </c>
    </row>
    <row r="4701" spans="1:4" x14ac:dyDescent="0.25">
      <c r="A4701" s="1">
        <v>44985</v>
      </c>
      <c r="B4701" t="s">
        <v>736</v>
      </c>
      <c r="C4701" t="s">
        <v>737</v>
      </c>
      <c r="D4701" s="4">
        <v>71801.3</v>
      </c>
    </row>
    <row r="4702" spans="1:4" x14ac:dyDescent="0.25">
      <c r="A4702" s="1">
        <v>44985</v>
      </c>
      <c r="B4702" t="s">
        <v>740</v>
      </c>
      <c r="C4702" t="s">
        <v>741</v>
      </c>
      <c r="D4702" s="4">
        <v>1000.0000000000427</v>
      </c>
    </row>
    <row r="4703" spans="1:4" x14ac:dyDescent="0.25">
      <c r="A4703" s="1">
        <v>44985</v>
      </c>
      <c r="B4703" t="s">
        <v>744</v>
      </c>
      <c r="C4703" t="s">
        <v>745</v>
      </c>
      <c r="D4703" s="4">
        <v>245.19000000003135</v>
      </c>
    </row>
    <row r="4704" spans="1:4" x14ac:dyDescent="0.25">
      <c r="A4704" s="1">
        <v>44985</v>
      </c>
      <c r="B4704" t="s">
        <v>749</v>
      </c>
      <c r="C4704" t="s">
        <v>750</v>
      </c>
      <c r="D4704" s="4">
        <v>1874.770000000015</v>
      </c>
    </row>
    <row r="4705" spans="1:4" x14ac:dyDescent="0.25">
      <c r="A4705" s="1">
        <v>44985</v>
      </c>
      <c r="B4705" t="s">
        <v>753</v>
      </c>
      <c r="C4705" t="s">
        <v>754</v>
      </c>
      <c r="D4705" s="4">
        <v>49592.770000000004</v>
      </c>
    </row>
    <row r="4706" spans="1:4" x14ac:dyDescent="0.25">
      <c r="A4706" s="1">
        <v>44985</v>
      </c>
      <c r="B4706" t="s">
        <v>765</v>
      </c>
      <c r="C4706" t="s">
        <v>766</v>
      </c>
      <c r="D4706" s="4">
        <v>53.55</v>
      </c>
    </row>
    <row r="4707" spans="1:4" x14ac:dyDescent="0.25">
      <c r="A4707" s="1">
        <v>44985</v>
      </c>
      <c r="B4707" t="s">
        <v>1188</v>
      </c>
      <c r="C4707" t="s">
        <v>1189</v>
      </c>
      <c r="D4707" s="4">
        <v>1091.8000000000002</v>
      </c>
    </row>
    <row r="4708" spans="1:4" x14ac:dyDescent="0.25">
      <c r="A4708" s="1">
        <v>44985</v>
      </c>
      <c r="B4708" t="s">
        <v>783</v>
      </c>
      <c r="C4708" t="s">
        <v>784</v>
      </c>
      <c r="D4708" s="4">
        <v>1120</v>
      </c>
    </row>
    <row r="4709" spans="1:4" x14ac:dyDescent="0.25">
      <c r="A4709" s="1">
        <v>44985</v>
      </c>
      <c r="B4709" t="s">
        <v>68</v>
      </c>
      <c r="C4709" t="s">
        <v>69</v>
      </c>
      <c r="D4709" s="4">
        <v>1273.6900000000016</v>
      </c>
    </row>
    <row r="4710" spans="1:4" x14ac:dyDescent="0.25">
      <c r="A4710" s="1">
        <v>44985</v>
      </c>
      <c r="B4710" t="s">
        <v>70</v>
      </c>
      <c r="C4710" t="s">
        <v>71</v>
      </c>
      <c r="D4710" s="4">
        <v>11533.87499999904</v>
      </c>
    </row>
    <row r="4711" spans="1:4" x14ac:dyDescent="0.25">
      <c r="A4711" s="1">
        <v>44985</v>
      </c>
      <c r="B4711" t="s">
        <v>72</v>
      </c>
      <c r="C4711" t="s">
        <v>73</v>
      </c>
      <c r="D4711" s="4">
        <v>2225.0499999999993</v>
      </c>
    </row>
    <row r="4712" spans="1:4" x14ac:dyDescent="0.25">
      <c r="A4712" s="1">
        <v>44985</v>
      </c>
      <c r="B4712" t="s">
        <v>78</v>
      </c>
      <c r="C4712" t="s">
        <v>79</v>
      </c>
      <c r="D4712" s="4">
        <v>213125.08000000613</v>
      </c>
    </row>
    <row r="4713" spans="1:4" x14ac:dyDescent="0.25">
      <c r="A4713" s="1">
        <v>44985</v>
      </c>
      <c r="B4713" t="s">
        <v>80</v>
      </c>
      <c r="C4713" t="s">
        <v>81</v>
      </c>
      <c r="D4713" s="4">
        <v>63288.629999999932</v>
      </c>
    </row>
    <row r="4714" spans="1:4" x14ac:dyDescent="0.25">
      <c r="A4714" s="1">
        <v>44985</v>
      </c>
      <c r="B4714" t="s">
        <v>82</v>
      </c>
      <c r="C4714" t="s">
        <v>83</v>
      </c>
      <c r="D4714" s="4">
        <v>1906.3000000000029</v>
      </c>
    </row>
    <row r="4715" spans="1:4" x14ac:dyDescent="0.25">
      <c r="A4715" s="1">
        <v>44985</v>
      </c>
      <c r="B4715" t="s">
        <v>84</v>
      </c>
      <c r="C4715" t="s">
        <v>85</v>
      </c>
      <c r="D4715" s="4">
        <v>34182.150000002657</v>
      </c>
    </row>
    <row r="4716" spans="1:4" x14ac:dyDescent="0.25">
      <c r="A4716" s="1">
        <v>44985</v>
      </c>
      <c r="B4716" t="s">
        <v>86</v>
      </c>
      <c r="C4716" t="s">
        <v>87</v>
      </c>
      <c r="D4716" s="4">
        <v>164316.90999999997</v>
      </c>
    </row>
    <row r="4717" spans="1:4" x14ac:dyDescent="0.25">
      <c r="A4717" s="1">
        <v>44985</v>
      </c>
      <c r="B4717" t="s">
        <v>88</v>
      </c>
      <c r="C4717" t="s">
        <v>89</v>
      </c>
      <c r="D4717" s="4">
        <v>36050.030000000297</v>
      </c>
    </row>
    <row r="4718" spans="1:4" x14ac:dyDescent="0.25">
      <c r="A4718" s="1">
        <v>44985</v>
      </c>
      <c r="B4718" t="s">
        <v>90</v>
      </c>
      <c r="C4718" t="s">
        <v>91</v>
      </c>
      <c r="D4718" s="4">
        <v>19504.939999999988</v>
      </c>
    </row>
    <row r="4719" spans="1:4" x14ac:dyDescent="0.25">
      <c r="A4719" s="1">
        <v>44985</v>
      </c>
      <c r="B4719" t="s">
        <v>92</v>
      </c>
      <c r="C4719" t="s">
        <v>93</v>
      </c>
      <c r="D4719" s="4">
        <v>122086.1700000001</v>
      </c>
    </row>
    <row r="4720" spans="1:4" x14ac:dyDescent="0.25">
      <c r="A4720" s="1">
        <v>44985</v>
      </c>
      <c r="B4720" t="s">
        <v>94</v>
      </c>
      <c r="C4720" t="s">
        <v>95</v>
      </c>
      <c r="D4720" s="4">
        <v>15354.290000000003</v>
      </c>
    </row>
    <row r="4721" spans="1:4" x14ac:dyDescent="0.25">
      <c r="A4721" s="1">
        <v>44985</v>
      </c>
      <c r="B4721" t="s">
        <v>96</v>
      </c>
      <c r="C4721" t="s">
        <v>97</v>
      </c>
      <c r="D4721" s="4">
        <v>80598.52999999997</v>
      </c>
    </row>
    <row r="4722" spans="1:4" x14ac:dyDescent="0.25">
      <c r="A4722" s="1">
        <v>44985</v>
      </c>
      <c r="B4722" t="s">
        <v>98</v>
      </c>
      <c r="C4722" t="s">
        <v>99</v>
      </c>
      <c r="D4722" s="4">
        <v>1645.2600000000011</v>
      </c>
    </row>
    <row r="4723" spans="1:4" x14ac:dyDescent="0.25">
      <c r="A4723" s="1">
        <v>44985</v>
      </c>
      <c r="B4723" t="s">
        <v>1298</v>
      </c>
      <c r="C4723" t="s">
        <v>1299</v>
      </c>
      <c r="D4723" s="4">
        <v>1859.2499999999882</v>
      </c>
    </row>
    <row r="4724" spans="1:4" x14ac:dyDescent="0.25">
      <c r="A4724" s="1">
        <v>44985</v>
      </c>
      <c r="B4724" t="s">
        <v>100</v>
      </c>
      <c r="C4724" t="s">
        <v>101</v>
      </c>
      <c r="D4724" s="4">
        <v>1000153.42</v>
      </c>
    </row>
    <row r="4725" spans="1:4" x14ac:dyDescent="0.25">
      <c r="A4725" s="1">
        <v>44985</v>
      </c>
      <c r="B4725" t="s">
        <v>108</v>
      </c>
      <c r="C4725" t="s">
        <v>109</v>
      </c>
      <c r="D4725" s="4">
        <v>2550000</v>
      </c>
    </row>
    <row r="4726" spans="1:4" x14ac:dyDescent="0.25">
      <c r="A4726" s="1">
        <v>44985</v>
      </c>
      <c r="B4726" t="s">
        <v>1232</v>
      </c>
      <c r="C4726" t="s">
        <v>1233</v>
      </c>
      <c r="D4726" s="4">
        <v>4.9999979892163537E-3</v>
      </c>
    </row>
    <row r="4727" spans="1:4" x14ac:dyDescent="0.25">
      <c r="A4727" s="1">
        <v>44985</v>
      </c>
      <c r="B4727" t="s">
        <v>1230</v>
      </c>
      <c r="C4727" t="s">
        <v>1231</v>
      </c>
      <c r="D4727" s="4">
        <v>15898.290000000201</v>
      </c>
    </row>
    <row r="4728" spans="1:4" x14ac:dyDescent="0.25">
      <c r="A4728" s="1">
        <v>44985</v>
      </c>
      <c r="B4728" t="s">
        <v>1324</v>
      </c>
      <c r="C4728" t="s">
        <v>1325</v>
      </c>
      <c r="D4728" s="4">
        <v>55.97</v>
      </c>
    </row>
    <row r="4729" spans="1:4" x14ac:dyDescent="0.25">
      <c r="A4729" s="1">
        <v>44985</v>
      </c>
      <c r="B4729" t="s">
        <v>1117</v>
      </c>
      <c r="C4729" t="s">
        <v>1118</v>
      </c>
      <c r="D4729" s="4">
        <v>746.93000000000029</v>
      </c>
    </row>
    <row r="4730" spans="1:4" x14ac:dyDescent="0.25">
      <c r="A4730" s="1">
        <v>44985</v>
      </c>
      <c r="B4730" t="s">
        <v>846</v>
      </c>
      <c r="C4730" t="s">
        <v>847</v>
      </c>
      <c r="D4730" s="4">
        <v>-7650.0000000000427</v>
      </c>
    </row>
    <row r="4731" spans="1:4" x14ac:dyDescent="0.25">
      <c r="A4731" s="1">
        <v>44985</v>
      </c>
      <c r="B4731" t="s">
        <v>851</v>
      </c>
      <c r="C4731" t="s">
        <v>852</v>
      </c>
      <c r="D4731" s="4">
        <v>-100000</v>
      </c>
    </row>
    <row r="4732" spans="1:4" x14ac:dyDescent="0.25">
      <c r="A4732" s="1">
        <v>44985</v>
      </c>
      <c r="B4732" t="s">
        <v>855</v>
      </c>
      <c r="C4732" t="s">
        <v>856</v>
      </c>
      <c r="D4732" s="4">
        <v>-800000</v>
      </c>
    </row>
    <row r="4733" spans="1:4" x14ac:dyDescent="0.25">
      <c r="A4733" s="1">
        <v>44985</v>
      </c>
      <c r="B4733" t="s">
        <v>859</v>
      </c>
      <c r="C4733" t="s">
        <v>860</v>
      </c>
      <c r="D4733" s="4">
        <v>-62928.91</v>
      </c>
    </row>
    <row r="4734" spans="1:4" x14ac:dyDescent="0.25">
      <c r="A4734" s="1">
        <v>44985</v>
      </c>
      <c r="B4734" t="s">
        <v>1192</v>
      </c>
      <c r="C4734" t="s">
        <v>1193</v>
      </c>
      <c r="D4734" s="4">
        <v>-214421.22</v>
      </c>
    </row>
    <row r="4735" spans="1:4" x14ac:dyDescent="0.25">
      <c r="A4735" s="1">
        <v>44985</v>
      </c>
      <c r="B4735" t="s">
        <v>865</v>
      </c>
      <c r="C4735" t="s">
        <v>866</v>
      </c>
      <c r="D4735" s="4">
        <v>-86282.830000000016</v>
      </c>
    </row>
    <row r="4736" spans="1:4" x14ac:dyDescent="0.25">
      <c r="A4736" s="1">
        <v>44985</v>
      </c>
      <c r="B4736" t="s">
        <v>1326</v>
      </c>
      <c r="C4736" t="s">
        <v>1327</v>
      </c>
      <c r="D4736" s="4">
        <v>-68372.169999995676</v>
      </c>
    </row>
    <row r="4737" spans="1:4" x14ac:dyDescent="0.25">
      <c r="A4737" s="1">
        <v>44985</v>
      </c>
      <c r="B4737" t="s">
        <v>871</v>
      </c>
      <c r="C4737" t="s">
        <v>872</v>
      </c>
      <c r="D4737" s="4">
        <v>-104189.62</v>
      </c>
    </row>
    <row r="4738" spans="1:4" x14ac:dyDescent="0.25">
      <c r="A4738" s="1">
        <v>44985</v>
      </c>
      <c r="B4738" t="s">
        <v>873</v>
      </c>
      <c r="C4738" t="s">
        <v>874</v>
      </c>
      <c r="D4738" s="4">
        <v>-209105.68000000002</v>
      </c>
    </row>
    <row r="4739" spans="1:4" x14ac:dyDescent="0.25">
      <c r="A4739" s="1">
        <v>44985</v>
      </c>
      <c r="B4739" t="s">
        <v>875</v>
      </c>
      <c r="C4739" t="s">
        <v>876</v>
      </c>
      <c r="D4739" s="4">
        <v>-130693.5</v>
      </c>
    </row>
    <row r="4740" spans="1:4" x14ac:dyDescent="0.25">
      <c r="A4740" s="1">
        <v>44985</v>
      </c>
      <c r="B4740" t="s">
        <v>877</v>
      </c>
      <c r="C4740" t="s">
        <v>878</v>
      </c>
      <c r="D4740" s="4">
        <v>-792</v>
      </c>
    </row>
    <row r="4741" spans="1:4" x14ac:dyDescent="0.25">
      <c r="A4741" s="1">
        <v>44985</v>
      </c>
      <c r="B4741" t="s">
        <v>879</v>
      </c>
      <c r="C4741" t="s">
        <v>880</v>
      </c>
      <c r="D4741" s="4">
        <v>-51454.32</v>
      </c>
    </row>
    <row r="4742" spans="1:4" x14ac:dyDescent="0.25">
      <c r="A4742" s="1">
        <v>44985</v>
      </c>
      <c r="B4742" t="s">
        <v>881</v>
      </c>
      <c r="C4742" t="s">
        <v>882</v>
      </c>
      <c r="D4742" s="4">
        <v>-16408.5</v>
      </c>
    </row>
    <row r="4743" spans="1:4" x14ac:dyDescent="0.25">
      <c r="A4743" s="1">
        <v>44985</v>
      </c>
      <c r="B4743" t="s">
        <v>883</v>
      </c>
      <c r="C4743" t="s">
        <v>884</v>
      </c>
      <c r="D4743" s="4">
        <v>-37664.42</v>
      </c>
    </row>
    <row r="4744" spans="1:4" x14ac:dyDescent="0.25">
      <c r="A4744" s="1">
        <v>44985</v>
      </c>
      <c r="B4744" t="s">
        <v>885</v>
      </c>
      <c r="C4744" t="s">
        <v>886</v>
      </c>
      <c r="D4744" s="4">
        <v>-9208.98</v>
      </c>
    </row>
    <row r="4745" spans="1:4" x14ac:dyDescent="0.25">
      <c r="A4745" s="1">
        <v>44985</v>
      </c>
      <c r="B4745" t="s">
        <v>887</v>
      </c>
      <c r="C4745" t="s">
        <v>888</v>
      </c>
      <c r="D4745" s="4">
        <v>-10000</v>
      </c>
    </row>
    <row r="4746" spans="1:4" x14ac:dyDescent="0.25">
      <c r="A4746" s="1">
        <v>44985</v>
      </c>
      <c r="B4746" t="s">
        <v>891</v>
      </c>
      <c r="C4746" t="s">
        <v>892</v>
      </c>
      <c r="D4746" s="4">
        <v>-5023</v>
      </c>
    </row>
    <row r="4747" spans="1:4" x14ac:dyDescent="0.25">
      <c r="A4747" s="1">
        <v>44985</v>
      </c>
      <c r="B4747" t="s">
        <v>893</v>
      </c>
      <c r="C4747" t="s">
        <v>894</v>
      </c>
      <c r="D4747" s="4">
        <v>-35407.530000000021</v>
      </c>
    </row>
    <row r="4748" spans="1:4" x14ac:dyDescent="0.25">
      <c r="A4748" s="1">
        <v>44985</v>
      </c>
      <c r="B4748" t="s">
        <v>895</v>
      </c>
      <c r="C4748" t="s">
        <v>896</v>
      </c>
      <c r="D4748" s="4">
        <v>-50940.84</v>
      </c>
    </row>
    <row r="4749" spans="1:4" x14ac:dyDescent="0.25">
      <c r="A4749" s="1">
        <v>44985</v>
      </c>
      <c r="B4749" t="s">
        <v>897</v>
      </c>
      <c r="C4749" t="s">
        <v>898</v>
      </c>
      <c r="D4749" s="4">
        <v>-1145372</v>
      </c>
    </row>
    <row r="4750" spans="1:4" x14ac:dyDescent="0.25">
      <c r="A4750" s="1">
        <v>44985</v>
      </c>
      <c r="B4750" t="s">
        <v>1195</v>
      </c>
      <c r="C4750" t="s">
        <v>1196</v>
      </c>
      <c r="D4750" s="4">
        <v>-245167.83000000002</v>
      </c>
    </row>
    <row r="4751" spans="1:4" x14ac:dyDescent="0.25">
      <c r="A4751" s="1">
        <v>44985</v>
      </c>
      <c r="B4751" t="s">
        <v>1197</v>
      </c>
      <c r="C4751" t="s">
        <v>1198</v>
      </c>
      <c r="D4751" s="4">
        <v>-517000</v>
      </c>
    </row>
    <row r="4752" spans="1:4" x14ac:dyDescent="0.25">
      <c r="A4752" s="1">
        <v>44985</v>
      </c>
      <c r="B4752" t="s">
        <v>145</v>
      </c>
      <c r="C4752" t="s">
        <v>1199</v>
      </c>
      <c r="D4752" s="4">
        <v>-315297.5</v>
      </c>
    </row>
    <row r="4753" spans="1:4" x14ac:dyDescent="0.25">
      <c r="A4753" s="1">
        <v>44985</v>
      </c>
      <c r="B4753" t="s">
        <v>141</v>
      </c>
      <c r="C4753" t="s">
        <v>1318</v>
      </c>
      <c r="D4753" s="4">
        <v>-550000</v>
      </c>
    </row>
    <row r="4754" spans="1:4" x14ac:dyDescent="0.25">
      <c r="A4754" s="1">
        <v>44985</v>
      </c>
      <c r="B4754" t="s">
        <v>902</v>
      </c>
      <c r="C4754" t="s">
        <v>903</v>
      </c>
      <c r="D4754" s="4">
        <v>-151601.00000000003</v>
      </c>
    </row>
    <row r="4755" spans="1:4" x14ac:dyDescent="0.25">
      <c r="A4755" s="1">
        <v>44985</v>
      </c>
      <c r="B4755" t="s">
        <v>905</v>
      </c>
      <c r="C4755" t="s">
        <v>906</v>
      </c>
      <c r="D4755" s="4">
        <v>-336718.73000000004</v>
      </c>
    </row>
    <row r="4756" spans="1:4" x14ac:dyDescent="0.25">
      <c r="A4756" s="1">
        <v>44985</v>
      </c>
      <c r="B4756" t="s">
        <v>907</v>
      </c>
      <c r="C4756" t="s">
        <v>908</v>
      </c>
      <c r="D4756" s="4">
        <v>-44973.450000000004</v>
      </c>
    </row>
    <row r="4757" spans="1:4" x14ac:dyDescent="0.25">
      <c r="A4757" s="1">
        <v>44985</v>
      </c>
      <c r="B4757" t="s">
        <v>909</v>
      </c>
      <c r="C4757" t="s">
        <v>910</v>
      </c>
      <c r="D4757" s="4">
        <v>-7931.5799999999945</v>
      </c>
    </row>
    <row r="4758" spans="1:4" x14ac:dyDescent="0.25">
      <c r="A4758" s="1">
        <v>44985</v>
      </c>
      <c r="B4758" t="s">
        <v>913</v>
      </c>
      <c r="C4758" t="s">
        <v>914</v>
      </c>
      <c r="D4758" s="4">
        <v>-195502.61</v>
      </c>
    </row>
    <row r="4759" spans="1:4" x14ac:dyDescent="0.25">
      <c r="A4759" s="1">
        <v>44985</v>
      </c>
      <c r="B4759" t="s">
        <v>1289</v>
      </c>
      <c r="C4759" t="s">
        <v>1290</v>
      </c>
      <c r="D4759" s="4">
        <v>-9.7700000000004366</v>
      </c>
    </row>
    <row r="4760" spans="1:4" x14ac:dyDescent="0.25">
      <c r="A4760" s="1">
        <v>44985</v>
      </c>
      <c r="B4760" t="s">
        <v>921</v>
      </c>
      <c r="C4760" t="s">
        <v>922</v>
      </c>
      <c r="D4760" s="4">
        <v>-31824.160000000029</v>
      </c>
    </row>
    <row r="4761" spans="1:4" x14ac:dyDescent="0.25">
      <c r="A4761" s="1">
        <v>44985</v>
      </c>
      <c r="B4761" t="s">
        <v>110</v>
      </c>
      <c r="C4761" t="s">
        <v>926</v>
      </c>
      <c r="D4761" s="4">
        <v>-191000.65</v>
      </c>
    </row>
    <row r="4762" spans="1:4" x14ac:dyDescent="0.25">
      <c r="A4762" s="1">
        <v>44985</v>
      </c>
      <c r="B4762" t="s">
        <v>112</v>
      </c>
      <c r="C4762" t="s">
        <v>937</v>
      </c>
      <c r="D4762" s="4">
        <v>-601884.30000000016</v>
      </c>
    </row>
    <row r="4763" spans="1:4" x14ac:dyDescent="0.25">
      <c r="A4763" s="1">
        <v>44985</v>
      </c>
      <c r="B4763" t="s">
        <v>115</v>
      </c>
      <c r="C4763" t="s">
        <v>944</v>
      </c>
      <c r="D4763" s="4">
        <v>-201125.73</v>
      </c>
    </row>
    <row r="4764" spans="1:4" x14ac:dyDescent="0.25">
      <c r="A4764" s="1">
        <v>44985</v>
      </c>
      <c r="B4764" t="s">
        <v>117</v>
      </c>
      <c r="C4764" t="s">
        <v>947</v>
      </c>
      <c r="D4764" s="4">
        <v>-75905.81</v>
      </c>
    </row>
    <row r="4765" spans="1:4" x14ac:dyDescent="0.25">
      <c r="A4765" s="1">
        <v>44985</v>
      </c>
      <c r="B4765" t="s">
        <v>119</v>
      </c>
      <c r="C4765" t="s">
        <v>1202</v>
      </c>
      <c r="D4765" s="4">
        <v>-110275.99</v>
      </c>
    </row>
    <row r="4766" spans="1:4" x14ac:dyDescent="0.25">
      <c r="A4766" s="1">
        <v>44985</v>
      </c>
      <c r="B4766" t="s">
        <v>121</v>
      </c>
      <c r="C4766" t="s">
        <v>1203</v>
      </c>
      <c r="D4766" s="4">
        <v>-2116506.15</v>
      </c>
    </row>
    <row r="4767" spans="1:4" x14ac:dyDescent="0.25">
      <c r="A4767" s="1">
        <v>44985</v>
      </c>
      <c r="B4767" t="s">
        <v>106</v>
      </c>
      <c r="C4767" t="s">
        <v>107</v>
      </c>
      <c r="D4767" s="4">
        <v>-69899.199999999997</v>
      </c>
    </row>
    <row r="4768" spans="1:4" x14ac:dyDescent="0.25">
      <c r="A4768" s="1">
        <v>44985</v>
      </c>
      <c r="B4768" t="s">
        <v>965</v>
      </c>
      <c r="C4768" t="s">
        <v>966</v>
      </c>
      <c r="D4768" s="4">
        <v>-29166.530000000144</v>
      </c>
    </row>
    <row r="4769" spans="1:4" x14ac:dyDescent="0.25">
      <c r="A4769" s="1">
        <v>44985</v>
      </c>
      <c r="B4769" t="s">
        <v>123</v>
      </c>
      <c r="C4769" t="s">
        <v>1204</v>
      </c>
      <c r="D4769" s="4">
        <v>-94931.9</v>
      </c>
    </row>
    <row r="4770" spans="1:4" x14ac:dyDescent="0.25">
      <c r="A4770" s="1">
        <v>44985</v>
      </c>
      <c r="B4770" t="s">
        <v>975</v>
      </c>
      <c r="C4770" t="s">
        <v>976</v>
      </c>
      <c r="D4770" s="4">
        <v>-526591.84000000008</v>
      </c>
    </row>
    <row r="4771" spans="1:4" x14ac:dyDescent="0.25">
      <c r="A4771" s="1">
        <v>44985</v>
      </c>
      <c r="B4771" t="s">
        <v>979</v>
      </c>
      <c r="C4771" t="s">
        <v>980</v>
      </c>
      <c r="D4771" s="4">
        <v>-3313.570000000012</v>
      </c>
    </row>
    <row r="4772" spans="1:4" x14ac:dyDescent="0.25">
      <c r="A4772" s="1">
        <v>44985</v>
      </c>
      <c r="B4772" t="s">
        <v>983</v>
      </c>
      <c r="C4772" t="s">
        <v>984</v>
      </c>
      <c r="D4772" s="4">
        <v>-11081.609999999999</v>
      </c>
    </row>
    <row r="4773" spans="1:4" x14ac:dyDescent="0.25">
      <c r="A4773" s="1">
        <v>44985</v>
      </c>
      <c r="B4773" t="s">
        <v>987</v>
      </c>
      <c r="C4773" t="s">
        <v>988</v>
      </c>
      <c r="D4773" s="4">
        <v>-50806.249999999942</v>
      </c>
    </row>
    <row r="4774" spans="1:4" x14ac:dyDescent="0.25">
      <c r="A4774" s="1">
        <v>44985</v>
      </c>
      <c r="B4774" t="s">
        <v>1205</v>
      </c>
      <c r="C4774" t="s">
        <v>1206</v>
      </c>
      <c r="D4774" s="4">
        <v>-12208.15</v>
      </c>
    </row>
    <row r="4775" spans="1:4" x14ac:dyDescent="0.25">
      <c r="A4775" s="1">
        <v>44985</v>
      </c>
      <c r="B4775" t="s">
        <v>995</v>
      </c>
      <c r="C4775" t="s">
        <v>996</v>
      </c>
      <c r="D4775" s="4">
        <v>-181216.52999999991</v>
      </c>
    </row>
    <row r="4776" spans="1:4" x14ac:dyDescent="0.25">
      <c r="A4776" s="1">
        <v>44985</v>
      </c>
      <c r="B4776" t="s">
        <v>1003</v>
      </c>
      <c r="C4776" t="s">
        <v>1004</v>
      </c>
      <c r="D4776" s="4">
        <v>-147136.13000000006</v>
      </c>
    </row>
    <row r="4777" spans="1:4" x14ac:dyDescent="0.25">
      <c r="A4777" s="1">
        <v>44985</v>
      </c>
      <c r="B4777" t="s">
        <v>1291</v>
      </c>
      <c r="C4777" t="s">
        <v>1292</v>
      </c>
      <c r="D4777" s="4">
        <v>-30322.070000000003</v>
      </c>
    </row>
    <row r="4778" spans="1:4" x14ac:dyDescent="0.25">
      <c r="A4778" s="1">
        <v>44985</v>
      </c>
      <c r="B4778" t="s">
        <v>1256</v>
      </c>
      <c r="C4778" t="s">
        <v>1257</v>
      </c>
      <c r="D4778" s="4">
        <v>-450</v>
      </c>
    </row>
    <row r="4779" spans="1:4" x14ac:dyDescent="0.25">
      <c r="A4779" s="1">
        <v>44985</v>
      </c>
      <c r="B4779" t="s">
        <v>1011</v>
      </c>
      <c r="C4779" t="s">
        <v>1012</v>
      </c>
      <c r="D4779" s="4">
        <v>-4999.9999999999964</v>
      </c>
    </row>
    <row r="4780" spans="1:4" x14ac:dyDescent="0.25">
      <c r="A4780" s="1">
        <v>44985</v>
      </c>
      <c r="B4780" t="s">
        <v>1015</v>
      </c>
      <c r="C4780" t="s">
        <v>1016</v>
      </c>
      <c r="D4780" s="4">
        <v>-4114.2000000000007</v>
      </c>
    </row>
    <row r="4781" spans="1:4" x14ac:dyDescent="0.25">
      <c r="A4781" s="1">
        <v>44985</v>
      </c>
      <c r="B4781" t="s">
        <v>1019</v>
      </c>
      <c r="C4781" t="s">
        <v>1020</v>
      </c>
      <c r="D4781" s="4">
        <v>-477.00000000009334</v>
      </c>
    </row>
    <row r="4782" spans="1:4" x14ac:dyDescent="0.25">
      <c r="A4782" s="1">
        <v>44985</v>
      </c>
      <c r="B4782" t="s">
        <v>1023</v>
      </c>
      <c r="C4782" t="s">
        <v>1024</v>
      </c>
      <c r="D4782" s="4">
        <v>-14231.02</v>
      </c>
    </row>
    <row r="4783" spans="1:4" x14ac:dyDescent="0.25">
      <c r="A4783" s="1">
        <v>44985</v>
      </c>
      <c r="B4783" t="s">
        <v>1207</v>
      </c>
      <c r="C4783" t="s">
        <v>1208</v>
      </c>
      <c r="D4783" s="4">
        <v>-27.570000000014552</v>
      </c>
    </row>
    <row r="4784" spans="1:4" x14ac:dyDescent="0.25">
      <c r="A4784" s="1">
        <v>44985</v>
      </c>
      <c r="B4784" t="s">
        <v>1320</v>
      </c>
      <c r="C4784" t="s">
        <v>1321</v>
      </c>
      <c r="D4784" s="4">
        <v>-10070</v>
      </c>
    </row>
    <row r="4785" spans="1:4" x14ac:dyDescent="0.25">
      <c r="A4785" s="1">
        <v>44985</v>
      </c>
      <c r="B4785" t="s">
        <v>1033</v>
      </c>
      <c r="C4785" t="s">
        <v>1034</v>
      </c>
      <c r="D4785" s="4">
        <v>-208.19999999999982</v>
      </c>
    </row>
    <row r="4786" spans="1:4" x14ac:dyDescent="0.25">
      <c r="A4786" s="1">
        <v>44985</v>
      </c>
      <c r="B4786" t="s">
        <v>1209</v>
      </c>
      <c r="C4786" t="s">
        <v>1210</v>
      </c>
      <c r="D4786" s="4">
        <v>-15382.469999999994</v>
      </c>
    </row>
    <row r="4787" spans="1:4" x14ac:dyDescent="0.25">
      <c r="A4787" s="1">
        <v>44985</v>
      </c>
      <c r="B4787" t="s">
        <v>1050</v>
      </c>
      <c r="C4787" t="s">
        <v>1051</v>
      </c>
      <c r="D4787" s="4">
        <v>-53247.089999999982</v>
      </c>
    </row>
    <row r="4788" spans="1:4" x14ac:dyDescent="0.25">
      <c r="A4788" s="1">
        <v>44985</v>
      </c>
      <c r="B4788" t="s">
        <v>1054</v>
      </c>
      <c r="C4788" t="s">
        <v>1055</v>
      </c>
      <c r="D4788" s="4">
        <v>-6174.090000000002</v>
      </c>
    </row>
    <row r="4789" spans="1:4" x14ac:dyDescent="0.25">
      <c r="A4789" s="1">
        <v>44985</v>
      </c>
      <c r="B4789" t="s">
        <v>1211</v>
      </c>
      <c r="C4789" t="s">
        <v>1212</v>
      </c>
      <c r="D4789" s="4">
        <v>-267.07</v>
      </c>
    </row>
    <row r="4790" spans="1:4" x14ac:dyDescent="0.25">
      <c r="A4790" s="1">
        <v>44985</v>
      </c>
      <c r="B4790" t="s">
        <v>1060</v>
      </c>
      <c r="C4790" t="s">
        <v>1061</v>
      </c>
      <c r="D4790" s="4">
        <v>-2206.0100000000116</v>
      </c>
    </row>
    <row r="4791" spans="1:4" x14ac:dyDescent="0.25">
      <c r="A4791" s="1">
        <v>44985</v>
      </c>
      <c r="B4791" t="s">
        <v>1064</v>
      </c>
      <c r="C4791" t="s">
        <v>1065</v>
      </c>
      <c r="D4791" s="4">
        <v>-2.2799999999999727</v>
      </c>
    </row>
    <row r="4792" spans="1:4" x14ac:dyDescent="0.25">
      <c r="A4792" s="1">
        <v>44985</v>
      </c>
      <c r="B4792" t="s">
        <v>1072</v>
      </c>
      <c r="C4792" t="s">
        <v>1073</v>
      </c>
      <c r="D4792" s="4">
        <v>-39062.630000000005</v>
      </c>
    </row>
    <row r="4793" spans="1:4" x14ac:dyDescent="0.25">
      <c r="A4793" s="1">
        <v>44985</v>
      </c>
      <c r="B4793" t="s">
        <v>1076</v>
      </c>
      <c r="C4793" t="s">
        <v>1077</v>
      </c>
      <c r="D4793" s="4">
        <v>-14023.59</v>
      </c>
    </row>
    <row r="4794" spans="1:4" x14ac:dyDescent="0.25">
      <c r="A4794" s="1">
        <v>44985</v>
      </c>
      <c r="B4794" t="s">
        <v>1234</v>
      </c>
      <c r="C4794" t="s">
        <v>1235</v>
      </c>
      <c r="D4794" s="4">
        <v>-3.4000000000000909</v>
      </c>
    </row>
    <row r="4795" spans="1:4" x14ac:dyDescent="0.25">
      <c r="A4795" s="1">
        <v>44985</v>
      </c>
      <c r="B4795" t="s">
        <v>1215</v>
      </c>
      <c r="C4795" t="s">
        <v>1216</v>
      </c>
      <c r="D4795" s="4">
        <v>-6.24</v>
      </c>
    </row>
    <row r="4796" spans="1:4" x14ac:dyDescent="0.25">
      <c r="A4796" s="1">
        <v>44985</v>
      </c>
      <c r="B4796" t="s">
        <v>1217</v>
      </c>
      <c r="C4796" t="s">
        <v>1218</v>
      </c>
      <c r="D4796" s="4">
        <v>-336.31</v>
      </c>
    </row>
    <row r="4797" spans="1:4" x14ac:dyDescent="0.25">
      <c r="A4797" s="1">
        <v>44985</v>
      </c>
      <c r="B4797" t="s">
        <v>1087</v>
      </c>
      <c r="C4797" t="s">
        <v>1088</v>
      </c>
      <c r="D4797" s="4">
        <v>-610.29</v>
      </c>
    </row>
    <row r="4798" spans="1:4" x14ac:dyDescent="0.25">
      <c r="A4798" s="1">
        <v>44985</v>
      </c>
      <c r="B4798" t="s">
        <v>1091</v>
      </c>
      <c r="C4798" t="s">
        <v>1092</v>
      </c>
      <c r="D4798" s="4">
        <v>-3751.38</v>
      </c>
    </row>
    <row r="4799" spans="1:4" x14ac:dyDescent="0.25">
      <c r="A4799" s="1">
        <v>44985</v>
      </c>
      <c r="B4799" t="s">
        <v>1095</v>
      </c>
      <c r="C4799" t="s">
        <v>1096</v>
      </c>
      <c r="D4799" s="4">
        <v>-652.3599999999999</v>
      </c>
    </row>
    <row r="4800" spans="1:4" x14ac:dyDescent="0.25">
      <c r="A4800" s="1">
        <v>44985</v>
      </c>
      <c r="B4800" t="s">
        <v>1099</v>
      </c>
      <c r="C4800" t="s">
        <v>1100</v>
      </c>
      <c r="D4800" s="4">
        <v>-494.79000000000013</v>
      </c>
    </row>
    <row r="4801" spans="1:4" x14ac:dyDescent="0.25">
      <c r="A4801" s="1">
        <v>44985</v>
      </c>
      <c r="B4801" t="s">
        <v>1103</v>
      </c>
      <c r="C4801" t="s">
        <v>1104</v>
      </c>
      <c r="D4801" s="4">
        <v>-2247.0899999999992</v>
      </c>
    </row>
    <row r="4802" spans="1:4" x14ac:dyDescent="0.25">
      <c r="A4802" s="1">
        <v>44985</v>
      </c>
      <c r="B4802" t="s">
        <v>1107</v>
      </c>
      <c r="C4802" t="s">
        <v>1108</v>
      </c>
      <c r="D4802" s="4">
        <v>-576.96000000000015</v>
      </c>
    </row>
    <row r="4803" spans="1:4" x14ac:dyDescent="0.25">
      <c r="A4803" s="1">
        <v>44985</v>
      </c>
      <c r="B4803" t="s">
        <v>1109</v>
      </c>
      <c r="C4803" t="s">
        <v>1110</v>
      </c>
      <c r="D4803" s="4">
        <v>-984.81999999999994</v>
      </c>
    </row>
    <row r="4804" spans="1:4" x14ac:dyDescent="0.25">
      <c r="A4804" s="1">
        <v>44985</v>
      </c>
      <c r="B4804" t="s">
        <v>1115</v>
      </c>
      <c r="C4804" t="s">
        <v>1116</v>
      </c>
      <c r="D4804" s="4">
        <v>-404.69000000001927</v>
      </c>
    </row>
    <row r="4805" spans="1:4" x14ac:dyDescent="0.25">
      <c r="A4805" s="1">
        <v>44985</v>
      </c>
      <c r="B4805" t="s">
        <v>1219</v>
      </c>
      <c r="C4805" t="s">
        <v>1220</v>
      </c>
      <c r="D4805" s="4">
        <v>-1212.8299999999997</v>
      </c>
    </row>
    <row r="4806" spans="1:4" x14ac:dyDescent="0.25">
      <c r="A4806" s="1">
        <v>44985</v>
      </c>
      <c r="B4806" t="s">
        <v>1119</v>
      </c>
      <c r="C4806" t="s">
        <v>1120</v>
      </c>
      <c r="D4806" s="4">
        <v>-33474.069999999992</v>
      </c>
    </row>
    <row r="4807" spans="1:4" x14ac:dyDescent="0.25">
      <c r="A4807" s="1">
        <v>44985</v>
      </c>
      <c r="B4807" t="s">
        <v>1124</v>
      </c>
      <c r="C4807" t="s">
        <v>1125</v>
      </c>
      <c r="D4807" s="4">
        <v>-218770.00000000003</v>
      </c>
    </row>
    <row r="4808" spans="1:4" x14ac:dyDescent="0.25">
      <c r="A4808" s="1">
        <v>44985</v>
      </c>
      <c r="B4808" t="s">
        <v>1500</v>
      </c>
      <c r="C4808" t="s">
        <v>1501</v>
      </c>
      <c r="D4808" s="4">
        <v>234224.09000000003</v>
      </c>
    </row>
    <row r="4809" spans="1:4" x14ac:dyDescent="0.25">
      <c r="A4809" s="1">
        <v>44985</v>
      </c>
      <c r="B4809" t="s">
        <v>1089</v>
      </c>
      <c r="C4809" t="s">
        <v>1090</v>
      </c>
      <c r="D4809" s="4">
        <v>-291.75</v>
      </c>
    </row>
    <row r="4810" spans="1:4" x14ac:dyDescent="0.25">
      <c r="A4810" s="1">
        <v>44985</v>
      </c>
      <c r="B4810" t="s">
        <v>1300</v>
      </c>
      <c r="C4810" t="s">
        <v>1301</v>
      </c>
      <c r="D4810" s="4">
        <v>-854</v>
      </c>
    </row>
    <row r="4811" spans="1:4" x14ac:dyDescent="0.25">
      <c r="A4811" s="1">
        <v>44985</v>
      </c>
      <c r="B4811" t="s">
        <v>1283</v>
      </c>
      <c r="C4811" t="s">
        <v>1284</v>
      </c>
      <c r="D4811" s="4">
        <v>-5000</v>
      </c>
    </row>
    <row r="4812" spans="1:4" x14ac:dyDescent="0.25">
      <c r="A4812" s="1">
        <v>44985</v>
      </c>
      <c r="B4812" t="s">
        <v>1084</v>
      </c>
      <c r="C4812" t="s">
        <v>1085</v>
      </c>
      <c r="D4812" s="4">
        <v>-109172</v>
      </c>
    </row>
    <row r="4813" spans="1:4" x14ac:dyDescent="0.25">
      <c r="A4813" s="1">
        <v>45016</v>
      </c>
      <c r="B4813" t="s">
        <v>565</v>
      </c>
      <c r="C4813" t="s">
        <v>566</v>
      </c>
      <c r="D4813" s="4">
        <v>115884.54999999999</v>
      </c>
    </row>
    <row r="4814" spans="1:4" x14ac:dyDescent="0.25">
      <c r="A4814" s="1">
        <v>45016</v>
      </c>
      <c r="B4814" t="s">
        <v>568</v>
      </c>
      <c r="C4814" t="s">
        <v>569</v>
      </c>
      <c r="D4814" s="4">
        <v>50870.849999999991</v>
      </c>
    </row>
    <row r="4815" spans="1:4" x14ac:dyDescent="0.25">
      <c r="A4815" s="1">
        <v>45016</v>
      </c>
      <c r="B4815" t="s">
        <v>574</v>
      </c>
      <c r="C4815" t="s">
        <v>575</v>
      </c>
      <c r="D4815" s="4">
        <v>27531.86</v>
      </c>
    </row>
    <row r="4816" spans="1:4" x14ac:dyDescent="0.25">
      <c r="A4816" s="1">
        <v>45016</v>
      </c>
      <c r="B4816" t="s">
        <v>578</v>
      </c>
      <c r="C4816" t="s">
        <v>579</v>
      </c>
      <c r="D4816" s="4">
        <v>585.13</v>
      </c>
    </row>
    <row r="4817" spans="1:4" x14ac:dyDescent="0.25">
      <c r="A4817" s="1">
        <v>45016</v>
      </c>
      <c r="B4817" t="s">
        <v>582</v>
      </c>
      <c r="C4817" t="s">
        <v>583</v>
      </c>
      <c r="D4817" s="4">
        <v>7580.6099999999988</v>
      </c>
    </row>
    <row r="4818" spans="1:4" x14ac:dyDescent="0.25">
      <c r="A4818" s="1">
        <v>45016</v>
      </c>
      <c r="B4818" t="s">
        <v>586</v>
      </c>
      <c r="C4818" t="s">
        <v>587</v>
      </c>
      <c r="D4818" s="4">
        <v>1753.7999999999997</v>
      </c>
    </row>
    <row r="4819" spans="1:4" x14ac:dyDescent="0.25">
      <c r="A4819" s="1">
        <v>45016</v>
      </c>
      <c r="B4819" t="s">
        <v>590</v>
      </c>
      <c r="C4819" t="s">
        <v>591</v>
      </c>
      <c r="D4819" s="4">
        <v>10112.89</v>
      </c>
    </row>
    <row r="4820" spans="1:4" x14ac:dyDescent="0.25">
      <c r="A4820" s="1">
        <v>45016</v>
      </c>
      <c r="B4820" t="s">
        <v>595</v>
      </c>
      <c r="C4820" t="s">
        <v>596</v>
      </c>
      <c r="D4820" s="4">
        <v>2121.1999999999998</v>
      </c>
    </row>
    <row r="4821" spans="1:4" x14ac:dyDescent="0.25">
      <c r="A4821" s="1">
        <v>45016</v>
      </c>
      <c r="B4821" t="s">
        <v>599</v>
      </c>
      <c r="C4821" t="s">
        <v>600</v>
      </c>
      <c r="D4821" s="4">
        <v>1778.99</v>
      </c>
    </row>
    <row r="4822" spans="1:4" x14ac:dyDescent="0.25">
      <c r="A4822" s="1">
        <v>45016</v>
      </c>
      <c r="B4822" t="s">
        <v>603</v>
      </c>
      <c r="C4822" t="s">
        <v>604</v>
      </c>
      <c r="D4822" s="4">
        <v>6102.0500000000011</v>
      </c>
    </row>
    <row r="4823" spans="1:4" x14ac:dyDescent="0.25">
      <c r="A4823" s="1">
        <v>45016</v>
      </c>
      <c r="B4823" t="s">
        <v>1128</v>
      </c>
      <c r="C4823" t="s">
        <v>1129</v>
      </c>
      <c r="D4823" s="4">
        <v>340</v>
      </c>
    </row>
    <row r="4824" spans="1:4" x14ac:dyDescent="0.25">
      <c r="A4824" s="1">
        <v>45016</v>
      </c>
      <c r="B4824" t="s">
        <v>1130</v>
      </c>
      <c r="C4824" t="s">
        <v>1131</v>
      </c>
      <c r="D4824" s="4">
        <v>1670.66</v>
      </c>
    </row>
    <row r="4825" spans="1:4" x14ac:dyDescent="0.25">
      <c r="A4825" s="1">
        <v>45016</v>
      </c>
      <c r="B4825" t="s">
        <v>1328</v>
      </c>
      <c r="C4825" t="s">
        <v>1329</v>
      </c>
      <c r="D4825" s="4">
        <v>2815.15</v>
      </c>
    </row>
    <row r="4826" spans="1:4" x14ac:dyDescent="0.25">
      <c r="A4826" s="1">
        <v>45016</v>
      </c>
      <c r="B4826" t="s">
        <v>627</v>
      </c>
      <c r="C4826" t="s">
        <v>628</v>
      </c>
      <c r="D4826" s="4">
        <v>109138.23999999999</v>
      </c>
    </row>
    <row r="4827" spans="1:4" x14ac:dyDescent="0.25">
      <c r="A4827" s="1">
        <v>45016</v>
      </c>
      <c r="B4827" t="s">
        <v>631</v>
      </c>
      <c r="C4827" t="s">
        <v>632</v>
      </c>
      <c r="D4827" s="4">
        <v>5678.8</v>
      </c>
    </row>
    <row r="4828" spans="1:4" x14ac:dyDescent="0.25">
      <c r="A4828" s="1">
        <v>45016</v>
      </c>
      <c r="B4828" t="s">
        <v>633</v>
      </c>
      <c r="C4828" t="s">
        <v>634</v>
      </c>
      <c r="D4828" s="4">
        <v>4978.82</v>
      </c>
    </row>
    <row r="4829" spans="1:4" x14ac:dyDescent="0.25">
      <c r="A4829" s="1">
        <v>45016</v>
      </c>
      <c r="B4829" t="s">
        <v>640</v>
      </c>
      <c r="C4829" t="s">
        <v>641</v>
      </c>
      <c r="D4829" s="4">
        <v>70</v>
      </c>
    </row>
    <row r="4830" spans="1:4" x14ac:dyDescent="0.25">
      <c r="A4830" s="1">
        <v>45016</v>
      </c>
      <c r="B4830" t="s">
        <v>642</v>
      </c>
      <c r="C4830" t="s">
        <v>643</v>
      </c>
      <c r="D4830" s="4">
        <v>260</v>
      </c>
    </row>
    <row r="4831" spans="1:4" x14ac:dyDescent="0.25">
      <c r="A4831" s="1">
        <v>45016</v>
      </c>
      <c r="B4831" t="s">
        <v>646</v>
      </c>
      <c r="C4831" t="s">
        <v>647</v>
      </c>
      <c r="D4831" s="4">
        <v>130538.40999999999</v>
      </c>
    </row>
    <row r="4832" spans="1:4" x14ac:dyDescent="0.25">
      <c r="A4832" s="1">
        <v>45016</v>
      </c>
      <c r="B4832" t="s">
        <v>1294</v>
      </c>
      <c r="C4832" t="s">
        <v>1295</v>
      </c>
      <c r="D4832" s="4">
        <v>12160.85</v>
      </c>
    </row>
    <row r="4833" spans="1:4" x14ac:dyDescent="0.25">
      <c r="A4833" s="1">
        <v>45016</v>
      </c>
      <c r="B4833" t="s">
        <v>650</v>
      </c>
      <c r="C4833" t="s">
        <v>651</v>
      </c>
      <c r="D4833" s="4">
        <v>10108.65</v>
      </c>
    </row>
    <row r="4834" spans="1:4" x14ac:dyDescent="0.25">
      <c r="A4834" s="1">
        <v>45016</v>
      </c>
      <c r="B4834" t="s">
        <v>652</v>
      </c>
      <c r="C4834" t="s">
        <v>653</v>
      </c>
      <c r="D4834" s="4">
        <v>5857.43</v>
      </c>
    </row>
    <row r="4835" spans="1:4" x14ac:dyDescent="0.25">
      <c r="A4835" s="1">
        <v>45016</v>
      </c>
      <c r="B4835" t="s">
        <v>656</v>
      </c>
      <c r="C4835" t="s">
        <v>657</v>
      </c>
      <c r="D4835" s="4">
        <v>212.61000000000004</v>
      </c>
    </row>
    <row r="4836" spans="1:4" x14ac:dyDescent="0.25">
      <c r="A4836" s="1">
        <v>45016</v>
      </c>
      <c r="B4836" t="s">
        <v>663</v>
      </c>
      <c r="C4836" t="s">
        <v>664</v>
      </c>
      <c r="D4836" s="4">
        <v>1187.9099999999999</v>
      </c>
    </row>
    <row r="4837" spans="1:4" x14ac:dyDescent="0.25">
      <c r="A4837" s="1">
        <v>45016</v>
      </c>
      <c r="B4837" t="s">
        <v>668</v>
      </c>
      <c r="C4837" t="s">
        <v>669</v>
      </c>
      <c r="D4837" s="4">
        <v>1180.8599999999999</v>
      </c>
    </row>
    <row r="4838" spans="1:4" x14ac:dyDescent="0.25">
      <c r="A4838" s="1">
        <v>45016</v>
      </c>
      <c r="B4838" t="s">
        <v>672</v>
      </c>
      <c r="C4838" t="s">
        <v>673</v>
      </c>
      <c r="D4838" s="4">
        <v>10178.379999999999</v>
      </c>
    </row>
    <row r="4839" spans="1:4" x14ac:dyDescent="0.25">
      <c r="A4839" s="1">
        <v>45016</v>
      </c>
      <c r="B4839" t="s">
        <v>676</v>
      </c>
      <c r="C4839" t="s">
        <v>677</v>
      </c>
      <c r="D4839" s="4">
        <v>14084</v>
      </c>
    </row>
    <row r="4840" spans="1:4" x14ac:dyDescent="0.25">
      <c r="A4840" s="1">
        <v>45016</v>
      </c>
      <c r="B4840" t="s">
        <v>690</v>
      </c>
      <c r="C4840" t="s">
        <v>691</v>
      </c>
      <c r="D4840" s="4">
        <v>13395.720000000001</v>
      </c>
    </row>
    <row r="4841" spans="1:4" x14ac:dyDescent="0.25">
      <c r="A4841" s="1">
        <v>45016</v>
      </c>
      <c r="B4841" t="s">
        <v>698</v>
      </c>
      <c r="C4841" t="s">
        <v>699</v>
      </c>
      <c r="D4841" s="4">
        <v>2663.6</v>
      </c>
    </row>
    <row r="4842" spans="1:4" x14ac:dyDescent="0.25">
      <c r="A4842" s="1">
        <v>45016</v>
      </c>
      <c r="B4842" t="s">
        <v>1134</v>
      </c>
      <c r="C4842" t="s">
        <v>1135</v>
      </c>
      <c r="D4842" s="4">
        <v>16899.989999999998</v>
      </c>
    </row>
    <row r="4843" spans="1:4" x14ac:dyDescent="0.25">
      <c r="A4843" s="1">
        <v>45016</v>
      </c>
      <c r="B4843" t="s">
        <v>1136</v>
      </c>
      <c r="C4843" t="s">
        <v>1137</v>
      </c>
      <c r="D4843" s="4">
        <v>14211.2</v>
      </c>
    </row>
    <row r="4844" spans="1:4" x14ac:dyDescent="0.25">
      <c r="A4844" s="1">
        <v>45016</v>
      </c>
      <c r="B4844" t="s">
        <v>1221</v>
      </c>
      <c r="C4844" t="s">
        <v>1222</v>
      </c>
      <c r="D4844" s="4">
        <v>4120</v>
      </c>
    </row>
    <row r="4845" spans="1:4" x14ac:dyDescent="0.25">
      <c r="A4845" s="1">
        <v>45016</v>
      </c>
      <c r="B4845" t="s">
        <v>1146</v>
      </c>
      <c r="C4845" t="s">
        <v>1147</v>
      </c>
      <c r="D4845" s="4">
        <v>3750</v>
      </c>
    </row>
    <row r="4846" spans="1:4" x14ac:dyDescent="0.25">
      <c r="A4846" s="1">
        <v>45016</v>
      </c>
      <c r="B4846" t="s">
        <v>1260</v>
      </c>
      <c r="C4846" t="s">
        <v>1261</v>
      </c>
      <c r="D4846" s="4">
        <v>600</v>
      </c>
    </row>
    <row r="4847" spans="1:4" x14ac:dyDescent="0.25">
      <c r="A4847" s="1">
        <v>45016</v>
      </c>
      <c r="B4847" t="s">
        <v>704</v>
      </c>
      <c r="C4847" t="s">
        <v>705</v>
      </c>
      <c r="D4847" s="4">
        <v>7961.81</v>
      </c>
    </row>
    <row r="4848" spans="1:4" x14ac:dyDescent="0.25">
      <c r="A4848" s="1">
        <v>45016</v>
      </c>
      <c r="B4848" t="s">
        <v>708</v>
      </c>
      <c r="C4848" t="s">
        <v>709</v>
      </c>
      <c r="D4848" s="4">
        <v>1622.35</v>
      </c>
    </row>
    <row r="4849" spans="1:4" x14ac:dyDescent="0.25">
      <c r="A4849" s="1">
        <v>45016</v>
      </c>
      <c r="B4849" t="s">
        <v>712</v>
      </c>
      <c r="C4849" t="s">
        <v>713</v>
      </c>
      <c r="D4849" s="4">
        <v>907.86</v>
      </c>
    </row>
    <row r="4850" spans="1:4" x14ac:dyDescent="0.25">
      <c r="A4850" s="1">
        <v>45016</v>
      </c>
      <c r="B4850" t="s">
        <v>717</v>
      </c>
      <c r="C4850" t="s">
        <v>718</v>
      </c>
      <c r="D4850" s="4">
        <v>769.37</v>
      </c>
    </row>
    <row r="4851" spans="1:4" x14ac:dyDescent="0.25">
      <c r="A4851" s="1">
        <v>45016</v>
      </c>
      <c r="B4851" t="s">
        <v>719</v>
      </c>
      <c r="C4851" t="s">
        <v>720</v>
      </c>
      <c r="D4851" s="4">
        <v>2277.5500000000002</v>
      </c>
    </row>
    <row r="4852" spans="1:4" x14ac:dyDescent="0.25">
      <c r="A4852" s="1">
        <v>45016</v>
      </c>
      <c r="B4852" t="s">
        <v>726</v>
      </c>
      <c r="C4852" t="s">
        <v>727</v>
      </c>
      <c r="D4852" s="4">
        <v>15334.57</v>
      </c>
    </row>
    <row r="4853" spans="1:4" x14ac:dyDescent="0.25">
      <c r="A4853" s="1">
        <v>45016</v>
      </c>
      <c r="B4853" t="s">
        <v>734</v>
      </c>
      <c r="C4853" t="s">
        <v>735</v>
      </c>
      <c r="D4853" s="4">
        <v>310.5</v>
      </c>
    </row>
    <row r="4854" spans="1:4" x14ac:dyDescent="0.25">
      <c r="A4854" s="1">
        <v>45016</v>
      </c>
      <c r="B4854" t="s">
        <v>738</v>
      </c>
      <c r="C4854" t="s">
        <v>739</v>
      </c>
      <c r="D4854" s="4">
        <v>6540.73</v>
      </c>
    </row>
    <row r="4855" spans="1:4" x14ac:dyDescent="0.25">
      <c r="A4855" s="1">
        <v>45016</v>
      </c>
      <c r="B4855" t="s">
        <v>742</v>
      </c>
      <c r="C4855" t="s">
        <v>743</v>
      </c>
      <c r="D4855" s="4">
        <v>1494.5500000000002</v>
      </c>
    </row>
    <row r="4856" spans="1:4" x14ac:dyDescent="0.25">
      <c r="A4856" s="1">
        <v>45016</v>
      </c>
      <c r="B4856" t="s">
        <v>747</v>
      </c>
      <c r="C4856" t="s">
        <v>748</v>
      </c>
      <c r="D4856" s="4">
        <v>26835.07</v>
      </c>
    </row>
    <row r="4857" spans="1:4" x14ac:dyDescent="0.25">
      <c r="A4857" s="1">
        <v>45016</v>
      </c>
      <c r="B4857" t="s">
        <v>755</v>
      </c>
      <c r="C4857" t="s">
        <v>756</v>
      </c>
      <c r="D4857" s="4">
        <v>15</v>
      </c>
    </row>
    <row r="4858" spans="1:4" x14ac:dyDescent="0.25">
      <c r="A4858" s="1">
        <v>45016</v>
      </c>
      <c r="B4858" t="s">
        <v>763</v>
      </c>
      <c r="C4858" t="s">
        <v>764</v>
      </c>
      <c r="D4858" s="4">
        <v>6027.2700000000013</v>
      </c>
    </row>
    <row r="4859" spans="1:4" x14ac:dyDescent="0.25">
      <c r="A4859" s="1">
        <v>45016</v>
      </c>
      <c r="B4859" t="s">
        <v>767</v>
      </c>
      <c r="C4859" t="s">
        <v>768</v>
      </c>
      <c r="D4859" s="4">
        <v>2349.5100000000002</v>
      </c>
    </row>
    <row r="4860" spans="1:4" x14ac:dyDescent="0.25">
      <c r="A4860" s="1">
        <v>45016</v>
      </c>
      <c r="B4860" t="s">
        <v>769</v>
      </c>
      <c r="C4860" t="s">
        <v>770</v>
      </c>
      <c r="D4860" s="4">
        <v>2760.35</v>
      </c>
    </row>
    <row r="4861" spans="1:4" x14ac:dyDescent="0.25">
      <c r="A4861" s="1">
        <v>45016</v>
      </c>
      <c r="B4861" t="s">
        <v>773</v>
      </c>
      <c r="C4861" t="s">
        <v>774</v>
      </c>
      <c r="D4861" s="4">
        <v>1296.08</v>
      </c>
    </row>
    <row r="4862" spans="1:4" x14ac:dyDescent="0.25">
      <c r="A4862" s="1">
        <v>45016</v>
      </c>
      <c r="B4862" t="s">
        <v>775</v>
      </c>
      <c r="C4862" t="s">
        <v>776</v>
      </c>
      <c r="D4862" s="4">
        <v>2453.84</v>
      </c>
    </row>
    <row r="4863" spans="1:4" x14ac:dyDescent="0.25">
      <c r="A4863" s="1">
        <v>45016</v>
      </c>
      <c r="B4863" t="s">
        <v>777</v>
      </c>
      <c r="C4863" t="s">
        <v>778</v>
      </c>
      <c r="D4863" s="4">
        <v>2799.35</v>
      </c>
    </row>
    <row r="4864" spans="1:4" x14ac:dyDescent="0.25">
      <c r="A4864" s="1">
        <v>45016</v>
      </c>
      <c r="B4864" t="s">
        <v>781</v>
      </c>
      <c r="C4864" t="s">
        <v>782</v>
      </c>
      <c r="D4864" s="4">
        <v>1477.0699999999997</v>
      </c>
    </row>
    <row r="4865" spans="1:4" x14ac:dyDescent="0.25">
      <c r="A4865" s="1">
        <v>45016</v>
      </c>
      <c r="B4865" t="s">
        <v>785</v>
      </c>
      <c r="C4865" t="s">
        <v>786</v>
      </c>
      <c r="D4865" s="4">
        <v>919.34999999999991</v>
      </c>
    </row>
    <row r="4866" spans="1:4" x14ac:dyDescent="0.25">
      <c r="A4866" s="1">
        <v>45016</v>
      </c>
      <c r="B4866" t="s">
        <v>788</v>
      </c>
      <c r="C4866" t="s">
        <v>789</v>
      </c>
      <c r="D4866" s="4">
        <v>4244.59</v>
      </c>
    </row>
    <row r="4867" spans="1:4" x14ac:dyDescent="0.25">
      <c r="A4867" s="1">
        <v>45016</v>
      </c>
      <c r="B4867" t="s">
        <v>790</v>
      </c>
      <c r="C4867" t="s">
        <v>791</v>
      </c>
      <c r="D4867" s="4">
        <v>1692.8</v>
      </c>
    </row>
    <row r="4868" spans="1:4" x14ac:dyDescent="0.25">
      <c r="A4868" s="1">
        <v>45016</v>
      </c>
      <c r="B4868" t="s">
        <v>792</v>
      </c>
      <c r="C4868" t="s">
        <v>793</v>
      </c>
      <c r="D4868" s="4">
        <v>344</v>
      </c>
    </row>
    <row r="4869" spans="1:4" x14ac:dyDescent="0.25">
      <c r="A4869" s="1">
        <v>45016</v>
      </c>
      <c r="B4869" t="s">
        <v>1148</v>
      </c>
      <c r="C4869" t="s">
        <v>1149</v>
      </c>
      <c r="D4869" s="4">
        <v>5618.3</v>
      </c>
    </row>
    <row r="4870" spans="1:4" x14ac:dyDescent="0.25">
      <c r="A4870" s="1">
        <v>45016</v>
      </c>
      <c r="B4870" t="s">
        <v>1225</v>
      </c>
      <c r="C4870" t="s">
        <v>1226</v>
      </c>
      <c r="D4870" s="4">
        <v>6619.119999999999</v>
      </c>
    </row>
    <row r="4871" spans="1:4" x14ac:dyDescent="0.25">
      <c r="A4871" s="1">
        <v>45016</v>
      </c>
      <c r="B4871" t="s">
        <v>1236</v>
      </c>
      <c r="C4871" t="s">
        <v>1237</v>
      </c>
      <c r="D4871" s="4">
        <v>2800</v>
      </c>
    </row>
    <row r="4872" spans="1:4" x14ac:dyDescent="0.25">
      <c r="A4872" s="1">
        <v>45016</v>
      </c>
      <c r="B4872" t="s">
        <v>1238</v>
      </c>
      <c r="C4872" t="s">
        <v>1239</v>
      </c>
      <c r="D4872" s="4">
        <v>4253.3100000000013</v>
      </c>
    </row>
    <row r="4873" spans="1:4" x14ac:dyDescent="0.25">
      <c r="A4873" s="1">
        <v>45016</v>
      </c>
      <c r="B4873" t="s">
        <v>1330</v>
      </c>
      <c r="C4873" t="s">
        <v>1331</v>
      </c>
      <c r="D4873" s="4">
        <v>3876.8199999999997</v>
      </c>
    </row>
    <row r="4874" spans="1:4" x14ac:dyDescent="0.25">
      <c r="A4874" s="1">
        <v>45016</v>
      </c>
      <c r="B4874" t="s">
        <v>1336</v>
      </c>
      <c r="C4874" t="s">
        <v>1337</v>
      </c>
      <c r="D4874" s="4">
        <v>21572.45</v>
      </c>
    </row>
    <row r="4875" spans="1:4" x14ac:dyDescent="0.25">
      <c r="A4875" s="1">
        <v>45016</v>
      </c>
      <c r="B4875" t="s">
        <v>794</v>
      </c>
      <c r="C4875" t="s">
        <v>795</v>
      </c>
      <c r="D4875" s="4">
        <v>11749.68</v>
      </c>
    </row>
    <row r="4876" spans="1:4" x14ac:dyDescent="0.25">
      <c r="A4876" s="1">
        <v>45016</v>
      </c>
      <c r="B4876" t="s">
        <v>796</v>
      </c>
      <c r="C4876" t="s">
        <v>797</v>
      </c>
      <c r="D4876" s="4">
        <v>1015.8</v>
      </c>
    </row>
    <row r="4877" spans="1:4" x14ac:dyDescent="0.25">
      <c r="A4877" s="1">
        <v>45016</v>
      </c>
      <c r="B4877" t="s">
        <v>800</v>
      </c>
      <c r="C4877" t="s">
        <v>801</v>
      </c>
      <c r="D4877" s="4">
        <v>1305</v>
      </c>
    </row>
    <row r="4878" spans="1:4" x14ac:dyDescent="0.25">
      <c r="A4878" s="1">
        <v>45016</v>
      </c>
      <c r="B4878" t="s">
        <v>802</v>
      </c>
      <c r="C4878" t="s">
        <v>803</v>
      </c>
      <c r="D4878" s="4">
        <v>105</v>
      </c>
    </row>
    <row r="4879" spans="1:4" x14ac:dyDescent="0.25">
      <c r="A4879" s="1">
        <v>45016</v>
      </c>
      <c r="B4879" t="s">
        <v>804</v>
      </c>
      <c r="C4879" t="s">
        <v>805</v>
      </c>
      <c r="D4879" s="4">
        <v>2341.96</v>
      </c>
    </row>
    <row r="4880" spans="1:4" x14ac:dyDescent="0.25">
      <c r="A4880" s="1">
        <v>45016</v>
      </c>
      <c r="B4880" t="s">
        <v>808</v>
      </c>
      <c r="C4880" t="s">
        <v>809</v>
      </c>
      <c r="D4880" s="4">
        <v>398.17</v>
      </c>
    </row>
    <row r="4881" spans="1:4" x14ac:dyDescent="0.25">
      <c r="A4881" s="1">
        <v>45016</v>
      </c>
      <c r="B4881" t="s">
        <v>1240</v>
      </c>
      <c r="C4881" t="s">
        <v>1241</v>
      </c>
      <c r="D4881" s="4">
        <v>269.20999999999998</v>
      </c>
    </row>
    <row r="4882" spans="1:4" x14ac:dyDescent="0.25">
      <c r="A4882" s="1">
        <v>45016</v>
      </c>
      <c r="B4882" t="s">
        <v>812</v>
      </c>
      <c r="C4882" t="s">
        <v>813</v>
      </c>
      <c r="D4882" s="4">
        <v>401.4</v>
      </c>
    </row>
    <row r="4883" spans="1:4" x14ac:dyDescent="0.25">
      <c r="A4883" s="1">
        <v>45016</v>
      </c>
      <c r="B4883" t="s">
        <v>814</v>
      </c>
      <c r="C4883" t="s">
        <v>815</v>
      </c>
      <c r="D4883" s="4">
        <v>976</v>
      </c>
    </row>
    <row r="4884" spans="1:4" x14ac:dyDescent="0.25">
      <c r="A4884" s="1">
        <v>45016</v>
      </c>
      <c r="B4884" t="s">
        <v>816</v>
      </c>
      <c r="C4884" t="s">
        <v>817</v>
      </c>
      <c r="D4884" s="4">
        <v>4263.2900000000209</v>
      </c>
    </row>
    <row r="4885" spans="1:4" x14ac:dyDescent="0.25">
      <c r="A4885" s="1">
        <v>45016</v>
      </c>
      <c r="B4885" t="s">
        <v>818</v>
      </c>
      <c r="C4885" t="s">
        <v>819</v>
      </c>
      <c r="D4885" s="4">
        <v>10.9</v>
      </c>
    </row>
    <row r="4886" spans="1:4" x14ac:dyDescent="0.25">
      <c r="A4886" s="1">
        <v>45016</v>
      </c>
      <c r="B4886" t="s">
        <v>820</v>
      </c>
      <c r="C4886" t="s">
        <v>821</v>
      </c>
      <c r="D4886" s="4">
        <v>50</v>
      </c>
    </row>
    <row r="4887" spans="1:4" x14ac:dyDescent="0.25">
      <c r="A4887" s="1">
        <v>45016</v>
      </c>
      <c r="B4887" t="s">
        <v>822</v>
      </c>
      <c r="C4887" t="s">
        <v>823</v>
      </c>
      <c r="D4887" s="4">
        <v>871.37</v>
      </c>
    </row>
    <row r="4888" spans="1:4" x14ac:dyDescent="0.25">
      <c r="A4888" s="1">
        <v>45016</v>
      </c>
      <c r="B4888" t="s">
        <v>826</v>
      </c>
      <c r="C4888" t="s">
        <v>827</v>
      </c>
      <c r="D4888" s="4">
        <v>6.16</v>
      </c>
    </row>
    <row r="4889" spans="1:4" x14ac:dyDescent="0.25">
      <c r="A4889" s="1">
        <v>45016</v>
      </c>
      <c r="B4889" t="s">
        <v>828</v>
      </c>
      <c r="C4889" t="s">
        <v>829</v>
      </c>
      <c r="D4889" s="4">
        <v>440.67000000000007</v>
      </c>
    </row>
    <row r="4890" spans="1:4" x14ac:dyDescent="0.25">
      <c r="A4890" s="1">
        <v>45016</v>
      </c>
      <c r="B4890" t="s">
        <v>1247</v>
      </c>
      <c r="C4890" t="s">
        <v>1248</v>
      </c>
      <c r="D4890" s="4">
        <v>1897</v>
      </c>
    </row>
    <row r="4891" spans="1:4" x14ac:dyDescent="0.25">
      <c r="A4891" s="1">
        <v>45016</v>
      </c>
      <c r="B4891" t="s">
        <v>1249</v>
      </c>
      <c r="C4891" t="s">
        <v>1250</v>
      </c>
      <c r="D4891" s="4">
        <v>1238.55</v>
      </c>
    </row>
    <row r="4892" spans="1:4" x14ac:dyDescent="0.25">
      <c r="A4892" s="1">
        <v>45016</v>
      </c>
      <c r="B4892" t="s">
        <v>1242</v>
      </c>
      <c r="C4892" t="s">
        <v>1243</v>
      </c>
      <c r="D4892" s="4">
        <v>2127.71</v>
      </c>
    </row>
    <row r="4893" spans="1:4" x14ac:dyDescent="0.25">
      <c r="A4893" s="1">
        <v>45016</v>
      </c>
      <c r="B4893" t="s">
        <v>832</v>
      </c>
      <c r="C4893" t="s">
        <v>833</v>
      </c>
      <c r="D4893" s="4">
        <v>3000</v>
      </c>
    </row>
    <row r="4894" spans="1:4" x14ac:dyDescent="0.25">
      <c r="A4894" s="1">
        <v>45016</v>
      </c>
      <c r="B4894" t="s">
        <v>834</v>
      </c>
      <c r="C4894" t="s">
        <v>835</v>
      </c>
      <c r="D4894" s="4">
        <v>13600</v>
      </c>
    </row>
    <row r="4895" spans="1:4" x14ac:dyDescent="0.25">
      <c r="A4895" s="1">
        <v>45016</v>
      </c>
      <c r="B4895" t="s">
        <v>836</v>
      </c>
      <c r="C4895" t="s">
        <v>837</v>
      </c>
      <c r="D4895" s="4">
        <v>300</v>
      </c>
    </row>
    <row r="4896" spans="1:4" x14ac:dyDescent="0.25">
      <c r="A4896" s="1">
        <v>45016</v>
      </c>
      <c r="B4896" t="s">
        <v>840</v>
      </c>
      <c r="C4896" t="s">
        <v>841</v>
      </c>
      <c r="D4896" s="4">
        <v>9041.94</v>
      </c>
    </row>
    <row r="4897" spans="1:4" x14ac:dyDescent="0.25">
      <c r="A4897" s="1">
        <v>45016</v>
      </c>
      <c r="B4897" t="s">
        <v>842</v>
      </c>
      <c r="C4897" t="s">
        <v>843</v>
      </c>
      <c r="D4897" s="4">
        <v>300</v>
      </c>
    </row>
    <row r="4898" spans="1:4" x14ac:dyDescent="0.25">
      <c r="A4898" s="1">
        <v>45016</v>
      </c>
      <c r="B4898" t="s">
        <v>844</v>
      </c>
      <c r="C4898" t="s">
        <v>845</v>
      </c>
      <c r="D4898" s="4">
        <v>11009.44</v>
      </c>
    </row>
    <row r="4899" spans="1:4" x14ac:dyDescent="0.25">
      <c r="A4899" s="1">
        <v>45016</v>
      </c>
      <c r="B4899" t="s">
        <v>857</v>
      </c>
      <c r="C4899" t="s">
        <v>858</v>
      </c>
      <c r="D4899" s="4">
        <v>10860</v>
      </c>
    </row>
    <row r="4900" spans="1:4" x14ac:dyDescent="0.25">
      <c r="A4900" s="1">
        <v>45016</v>
      </c>
      <c r="B4900" t="s">
        <v>1254</v>
      </c>
      <c r="C4900" t="s">
        <v>1255</v>
      </c>
      <c r="D4900" s="4">
        <v>6956</v>
      </c>
    </row>
    <row r="4901" spans="1:4" x14ac:dyDescent="0.25">
      <c r="A4901" s="1">
        <v>45016</v>
      </c>
      <c r="B4901" t="s">
        <v>1304</v>
      </c>
      <c r="C4901" t="s">
        <v>1305</v>
      </c>
      <c r="D4901" s="4">
        <v>7500</v>
      </c>
    </row>
    <row r="4902" spans="1:4" x14ac:dyDescent="0.25">
      <c r="A4902" s="1">
        <v>45016</v>
      </c>
      <c r="B4902" t="s">
        <v>1306</v>
      </c>
      <c r="C4902" t="s">
        <v>1307</v>
      </c>
      <c r="D4902" s="4">
        <v>750</v>
      </c>
    </row>
    <row r="4903" spans="1:4" x14ac:dyDescent="0.25">
      <c r="A4903" s="1">
        <v>45016</v>
      </c>
      <c r="B4903" t="s">
        <v>1338</v>
      </c>
      <c r="C4903" t="s">
        <v>1339</v>
      </c>
      <c r="D4903" s="4">
        <v>1800</v>
      </c>
    </row>
    <row r="4904" spans="1:4" x14ac:dyDescent="0.25">
      <c r="A4904" s="1">
        <v>45016</v>
      </c>
      <c r="B4904" t="s">
        <v>867</v>
      </c>
      <c r="C4904" t="s">
        <v>868</v>
      </c>
      <c r="D4904" s="4">
        <v>7755.31</v>
      </c>
    </row>
    <row r="4905" spans="1:4" x14ac:dyDescent="0.25">
      <c r="A4905" s="1">
        <v>45016</v>
      </c>
      <c r="B4905" t="s">
        <v>869</v>
      </c>
      <c r="C4905" t="s">
        <v>870</v>
      </c>
      <c r="D4905" s="4">
        <v>2787.71</v>
      </c>
    </row>
    <row r="4906" spans="1:4" x14ac:dyDescent="0.25">
      <c r="A4906" s="1">
        <v>45016</v>
      </c>
      <c r="B4906" t="s">
        <v>1332</v>
      </c>
      <c r="C4906" t="s">
        <v>1333</v>
      </c>
      <c r="D4906" s="4">
        <v>3378.58</v>
      </c>
    </row>
    <row r="4907" spans="1:4" x14ac:dyDescent="0.25">
      <c r="A4907" s="1">
        <v>45016</v>
      </c>
      <c r="B4907" t="s">
        <v>1503</v>
      </c>
      <c r="C4907" t="s">
        <v>1504</v>
      </c>
      <c r="D4907" s="4">
        <v>285462.5</v>
      </c>
    </row>
    <row r="4908" spans="1:4" x14ac:dyDescent="0.25">
      <c r="A4908" s="1">
        <v>45016</v>
      </c>
      <c r="B4908" t="s">
        <v>1505</v>
      </c>
      <c r="C4908" t="s">
        <v>1506</v>
      </c>
      <c r="D4908" s="4">
        <v>37732.839999999997</v>
      </c>
    </row>
    <row r="4909" spans="1:4" x14ac:dyDescent="0.25">
      <c r="A4909" s="1">
        <v>45016</v>
      </c>
      <c r="B4909" t="s">
        <v>1507</v>
      </c>
      <c r="C4909" t="s">
        <v>1508</v>
      </c>
      <c r="D4909" s="4">
        <v>28840.319999999996</v>
      </c>
    </row>
    <row r="4910" spans="1:4" x14ac:dyDescent="0.25">
      <c r="A4910" s="1">
        <v>45016</v>
      </c>
      <c r="B4910" t="s">
        <v>1509</v>
      </c>
      <c r="C4910" t="s">
        <v>1510</v>
      </c>
      <c r="D4910" s="4">
        <v>6200</v>
      </c>
    </row>
    <row r="4911" spans="1:4" x14ac:dyDescent="0.25">
      <c r="A4911" s="1">
        <v>45016</v>
      </c>
      <c r="B4911" t="s">
        <v>1515</v>
      </c>
      <c r="C4911" t="s">
        <v>1516</v>
      </c>
      <c r="D4911" s="4">
        <v>62798.509999999995</v>
      </c>
    </row>
    <row r="4912" spans="1:4" x14ac:dyDescent="0.25">
      <c r="A4912" s="1">
        <v>45016</v>
      </c>
      <c r="B4912" t="s">
        <v>1517</v>
      </c>
      <c r="C4912" t="s">
        <v>1518</v>
      </c>
      <c r="D4912" s="4">
        <v>67548.78</v>
      </c>
    </row>
    <row r="4913" spans="1:4" x14ac:dyDescent="0.25">
      <c r="A4913" s="1">
        <v>45016</v>
      </c>
      <c r="B4913" t="s">
        <v>1519</v>
      </c>
      <c r="C4913" t="s">
        <v>1520</v>
      </c>
      <c r="D4913" s="4">
        <v>5057.1900000000005</v>
      </c>
    </row>
    <row r="4914" spans="1:4" x14ac:dyDescent="0.25">
      <c r="A4914" s="1">
        <v>45016</v>
      </c>
      <c r="B4914" t="s">
        <v>1521</v>
      </c>
      <c r="C4914" t="s">
        <v>1522</v>
      </c>
      <c r="D4914" s="4">
        <v>317.47000000000003</v>
      </c>
    </row>
    <row r="4915" spans="1:4" x14ac:dyDescent="0.25">
      <c r="A4915" s="1">
        <v>45016</v>
      </c>
      <c r="B4915" t="s">
        <v>1523</v>
      </c>
      <c r="C4915" t="s">
        <v>1524</v>
      </c>
      <c r="D4915" s="4">
        <v>18610.45</v>
      </c>
    </row>
    <row r="4916" spans="1:4" x14ac:dyDescent="0.25">
      <c r="A4916" s="1">
        <v>45016</v>
      </c>
      <c r="B4916" t="s">
        <v>1527</v>
      </c>
      <c r="C4916" t="s">
        <v>1528</v>
      </c>
      <c r="D4916" s="4">
        <v>21297.89</v>
      </c>
    </row>
    <row r="4917" spans="1:4" x14ac:dyDescent="0.25">
      <c r="A4917" s="1">
        <v>45016</v>
      </c>
      <c r="B4917" t="s">
        <v>1529</v>
      </c>
      <c r="C4917" t="s">
        <v>1530</v>
      </c>
      <c r="D4917" s="4">
        <v>13569.079999999998</v>
      </c>
    </row>
    <row r="4918" spans="1:4" x14ac:dyDescent="0.25">
      <c r="A4918" s="1">
        <v>45016</v>
      </c>
      <c r="B4918" t="s">
        <v>1531</v>
      </c>
      <c r="C4918" t="s">
        <v>1532</v>
      </c>
      <c r="D4918" s="4">
        <v>2433.7900000000018</v>
      </c>
    </row>
    <row r="4919" spans="1:4" x14ac:dyDescent="0.25">
      <c r="A4919" s="1">
        <v>45016</v>
      </c>
      <c r="B4919" t="s">
        <v>1533</v>
      </c>
      <c r="C4919" t="s">
        <v>1534</v>
      </c>
      <c r="D4919" s="4">
        <v>258.95999999999998</v>
      </c>
    </row>
    <row r="4920" spans="1:4" x14ac:dyDescent="0.25">
      <c r="A4920" s="1">
        <v>45016</v>
      </c>
      <c r="B4920" t="s">
        <v>1535</v>
      </c>
      <c r="C4920" t="s">
        <v>1536</v>
      </c>
      <c r="D4920" s="4">
        <v>2042.2800000000002</v>
      </c>
    </row>
    <row r="4921" spans="1:4" x14ac:dyDescent="0.25">
      <c r="A4921" s="1">
        <v>45016</v>
      </c>
      <c r="B4921" t="s">
        <v>1537</v>
      </c>
      <c r="C4921" t="s">
        <v>1538</v>
      </c>
      <c r="D4921" s="4">
        <v>3869.17</v>
      </c>
    </row>
    <row r="4922" spans="1:4" x14ac:dyDescent="0.25">
      <c r="A4922" s="1">
        <v>45016</v>
      </c>
      <c r="B4922" t="s">
        <v>1539</v>
      </c>
      <c r="C4922" t="s">
        <v>1540</v>
      </c>
      <c r="D4922" s="4">
        <v>16.52</v>
      </c>
    </row>
    <row r="4923" spans="1:4" x14ac:dyDescent="0.25">
      <c r="A4923" s="1">
        <v>45016</v>
      </c>
      <c r="B4923" t="s">
        <v>1541</v>
      </c>
      <c r="C4923" t="s">
        <v>1542</v>
      </c>
      <c r="D4923" s="4">
        <v>975</v>
      </c>
    </row>
    <row r="4924" spans="1:4" x14ac:dyDescent="0.25">
      <c r="A4924" s="1">
        <v>45016</v>
      </c>
      <c r="B4924" t="s">
        <v>1543</v>
      </c>
      <c r="C4924" t="s">
        <v>1544</v>
      </c>
      <c r="D4924" s="4">
        <v>441</v>
      </c>
    </row>
    <row r="4925" spans="1:4" x14ac:dyDescent="0.25">
      <c r="A4925" s="1">
        <v>45016</v>
      </c>
      <c r="B4925" t="s">
        <v>1545</v>
      </c>
      <c r="C4925" t="s">
        <v>1546</v>
      </c>
      <c r="D4925" s="4">
        <v>30</v>
      </c>
    </row>
    <row r="4926" spans="1:4" x14ac:dyDescent="0.25">
      <c r="A4926" s="1">
        <v>45016</v>
      </c>
      <c r="B4926" t="s">
        <v>1547</v>
      </c>
      <c r="C4926" t="s">
        <v>1548</v>
      </c>
      <c r="D4926" s="4">
        <v>167</v>
      </c>
    </row>
    <row r="4927" spans="1:4" x14ac:dyDescent="0.25">
      <c r="A4927" s="1">
        <v>45016</v>
      </c>
      <c r="B4927" t="s">
        <v>1549</v>
      </c>
      <c r="C4927" t="s">
        <v>1550</v>
      </c>
      <c r="D4927" s="4">
        <v>8144.43</v>
      </c>
    </row>
    <row r="4928" spans="1:4" x14ac:dyDescent="0.25">
      <c r="A4928" s="1">
        <v>45016</v>
      </c>
      <c r="B4928" t="s">
        <v>961</v>
      </c>
      <c r="C4928" t="s">
        <v>962</v>
      </c>
      <c r="D4928" s="4">
        <v>1619</v>
      </c>
    </row>
    <row r="4929" spans="1:4" x14ac:dyDescent="0.25">
      <c r="A4929" s="1">
        <v>45016</v>
      </c>
      <c r="B4929" t="s">
        <v>963</v>
      </c>
      <c r="C4929" t="s">
        <v>964</v>
      </c>
      <c r="D4929" s="4">
        <v>500</v>
      </c>
    </row>
    <row r="4930" spans="1:4" x14ac:dyDescent="0.25">
      <c r="A4930" s="1">
        <v>45016</v>
      </c>
      <c r="B4930" t="s">
        <v>989</v>
      </c>
      <c r="C4930" t="s">
        <v>990</v>
      </c>
      <c r="D4930" s="4">
        <v>1305.2500000000002</v>
      </c>
    </row>
    <row r="4931" spans="1:4" x14ac:dyDescent="0.25">
      <c r="A4931" s="1">
        <v>45016</v>
      </c>
      <c r="B4931" t="s">
        <v>991</v>
      </c>
      <c r="C4931" t="s">
        <v>992</v>
      </c>
      <c r="D4931" s="4">
        <v>876.05000000000007</v>
      </c>
    </row>
    <row r="4932" spans="1:4" x14ac:dyDescent="0.25">
      <c r="A4932" s="1">
        <v>45016</v>
      </c>
      <c r="B4932" t="s">
        <v>993</v>
      </c>
      <c r="C4932" t="s">
        <v>994</v>
      </c>
      <c r="D4932" s="4">
        <v>2871.2200000000003</v>
      </c>
    </row>
    <row r="4933" spans="1:4" x14ac:dyDescent="0.25">
      <c r="A4933" s="1">
        <v>45016</v>
      </c>
      <c r="B4933" t="s">
        <v>997</v>
      </c>
      <c r="C4933" t="s">
        <v>998</v>
      </c>
      <c r="D4933" s="4">
        <v>250</v>
      </c>
    </row>
    <row r="4934" spans="1:4" x14ac:dyDescent="0.25">
      <c r="A4934" s="1">
        <v>45016</v>
      </c>
      <c r="B4934" t="s">
        <v>1005</v>
      </c>
      <c r="C4934" t="s">
        <v>1006</v>
      </c>
      <c r="D4934" s="4">
        <v>0.50999999999999091</v>
      </c>
    </row>
    <row r="4935" spans="1:4" x14ac:dyDescent="0.25">
      <c r="A4935" s="1">
        <v>45016</v>
      </c>
      <c r="B4935" t="s">
        <v>1007</v>
      </c>
      <c r="C4935" t="s">
        <v>1008</v>
      </c>
      <c r="D4935" s="4">
        <v>66.900000000000006</v>
      </c>
    </row>
    <row r="4936" spans="1:4" x14ac:dyDescent="0.25">
      <c r="A4936" s="1">
        <v>45016</v>
      </c>
      <c r="B4936" t="s">
        <v>1013</v>
      </c>
      <c r="C4936" t="s">
        <v>1014</v>
      </c>
      <c r="D4936" s="4">
        <v>40.98</v>
      </c>
    </row>
    <row r="4937" spans="1:4" x14ac:dyDescent="0.25">
      <c r="A4937" s="1">
        <v>45016</v>
      </c>
      <c r="B4937" t="s">
        <v>1162</v>
      </c>
      <c r="C4937" t="s">
        <v>1163</v>
      </c>
      <c r="D4937" s="4">
        <v>209.92000000000002</v>
      </c>
    </row>
    <row r="4938" spans="1:4" x14ac:dyDescent="0.25">
      <c r="A4938" s="1">
        <v>45016</v>
      </c>
      <c r="B4938" t="s">
        <v>1340</v>
      </c>
      <c r="C4938" t="s">
        <v>1341</v>
      </c>
      <c r="D4938" s="4">
        <v>98.18</v>
      </c>
    </row>
    <row r="4939" spans="1:4" x14ac:dyDescent="0.25">
      <c r="A4939" s="1">
        <v>45016</v>
      </c>
      <c r="B4939" t="s">
        <v>1017</v>
      </c>
      <c r="C4939" t="s">
        <v>1018</v>
      </c>
      <c r="D4939" s="4">
        <v>711.66000000000008</v>
      </c>
    </row>
    <row r="4940" spans="1:4" x14ac:dyDescent="0.25">
      <c r="A4940" s="1">
        <v>45016</v>
      </c>
      <c r="B4940" t="s">
        <v>1021</v>
      </c>
      <c r="C4940" t="s">
        <v>1022</v>
      </c>
      <c r="D4940" s="4">
        <v>5479.7300000000005</v>
      </c>
    </row>
    <row r="4941" spans="1:4" x14ac:dyDescent="0.25">
      <c r="A4941" s="1">
        <v>45016</v>
      </c>
      <c r="B4941" t="s">
        <v>1025</v>
      </c>
      <c r="C4941" t="s">
        <v>1026</v>
      </c>
      <c r="D4941" s="4">
        <v>597.27</v>
      </c>
    </row>
    <row r="4942" spans="1:4" x14ac:dyDescent="0.25">
      <c r="A4942" s="1">
        <v>45016</v>
      </c>
      <c r="B4942" t="s">
        <v>1227</v>
      </c>
      <c r="C4942" t="s">
        <v>1228</v>
      </c>
      <c r="D4942" s="4">
        <v>5120.24</v>
      </c>
    </row>
    <row r="4943" spans="1:4" x14ac:dyDescent="0.25">
      <c r="A4943" s="1">
        <v>45016</v>
      </c>
      <c r="B4943" t="s">
        <v>35</v>
      </c>
      <c r="C4943" t="s">
        <v>1031</v>
      </c>
      <c r="D4943" s="4">
        <v>3885.4700000000003</v>
      </c>
    </row>
    <row r="4944" spans="1:4" x14ac:dyDescent="0.25">
      <c r="A4944" s="1">
        <v>45016</v>
      </c>
      <c r="B4944" t="s">
        <v>27</v>
      </c>
      <c r="C4944" t="s">
        <v>1032</v>
      </c>
      <c r="D4944" s="4">
        <v>-444533.7699999999</v>
      </c>
    </row>
    <row r="4945" spans="1:4" x14ac:dyDescent="0.25">
      <c r="A4945" s="1">
        <v>45016</v>
      </c>
      <c r="B4945" t="s">
        <v>1035</v>
      </c>
      <c r="C4945" t="s">
        <v>1036</v>
      </c>
      <c r="D4945" s="4">
        <v>-49728.04</v>
      </c>
    </row>
    <row r="4946" spans="1:4" x14ac:dyDescent="0.25">
      <c r="A4946" s="1">
        <v>45016</v>
      </c>
      <c r="B4946" t="s">
        <v>28</v>
      </c>
      <c r="C4946" t="s">
        <v>1039</v>
      </c>
      <c r="D4946" s="4">
        <v>-27696.17</v>
      </c>
    </row>
    <row r="4947" spans="1:4" x14ac:dyDescent="0.25">
      <c r="A4947" s="1">
        <v>45016</v>
      </c>
      <c r="B4947" t="s">
        <v>29</v>
      </c>
      <c r="C4947" t="s">
        <v>1040</v>
      </c>
      <c r="D4947" s="4">
        <v>-3970.3</v>
      </c>
    </row>
    <row r="4948" spans="1:4" x14ac:dyDescent="0.25">
      <c r="A4948" s="1">
        <v>45016</v>
      </c>
      <c r="B4948" t="s">
        <v>1041</v>
      </c>
      <c r="C4948" t="s">
        <v>1042</v>
      </c>
      <c r="D4948" s="4">
        <v>-620</v>
      </c>
    </row>
    <row r="4949" spans="1:4" x14ac:dyDescent="0.25">
      <c r="A4949" s="1">
        <v>45016</v>
      </c>
      <c r="B4949" t="s">
        <v>31</v>
      </c>
      <c r="C4949" t="s">
        <v>1293</v>
      </c>
      <c r="D4949" s="4">
        <v>-3000</v>
      </c>
    </row>
    <row r="4950" spans="1:4" x14ac:dyDescent="0.25">
      <c r="A4950" s="1">
        <v>45016</v>
      </c>
      <c r="B4950" t="s">
        <v>33</v>
      </c>
      <c r="C4950" t="s">
        <v>1043</v>
      </c>
      <c r="D4950" s="4">
        <v>-9.5</v>
      </c>
    </row>
    <row r="4951" spans="1:4" x14ac:dyDescent="0.25">
      <c r="A4951" s="1">
        <v>45016</v>
      </c>
      <c r="B4951" t="s">
        <v>34</v>
      </c>
      <c r="C4951" t="s">
        <v>1044</v>
      </c>
      <c r="D4951" s="4">
        <v>-1838.77</v>
      </c>
    </row>
    <row r="4952" spans="1:4" x14ac:dyDescent="0.25">
      <c r="A4952" s="1">
        <v>45016</v>
      </c>
      <c r="B4952" t="s">
        <v>25</v>
      </c>
      <c r="C4952" t="s">
        <v>1049</v>
      </c>
      <c r="D4952" s="4">
        <v>-474244.14000000013</v>
      </c>
    </row>
    <row r="4953" spans="1:4" x14ac:dyDescent="0.25">
      <c r="A4953" s="1">
        <v>45016</v>
      </c>
      <c r="B4953" t="s">
        <v>1062</v>
      </c>
      <c r="C4953" t="s">
        <v>1063</v>
      </c>
      <c r="D4953" s="4">
        <v>-0.2</v>
      </c>
    </row>
    <row r="4954" spans="1:4" x14ac:dyDescent="0.25">
      <c r="A4954" s="1">
        <v>45016</v>
      </c>
      <c r="B4954" t="s">
        <v>1066</v>
      </c>
      <c r="C4954" t="s">
        <v>1067</v>
      </c>
      <c r="D4954" s="4">
        <v>-1.2799999999999703</v>
      </c>
    </row>
    <row r="4955" spans="1:4" x14ac:dyDescent="0.25">
      <c r="A4955" s="1">
        <v>45016</v>
      </c>
      <c r="B4955" t="s">
        <v>1068</v>
      </c>
      <c r="C4955" t="s">
        <v>1069</v>
      </c>
      <c r="D4955" s="4">
        <v>-614.09999999999957</v>
      </c>
    </row>
    <row r="4956" spans="1:4" x14ac:dyDescent="0.25">
      <c r="A4956" s="1">
        <v>45016</v>
      </c>
      <c r="B4956" t="s">
        <v>1168</v>
      </c>
      <c r="C4956" t="s">
        <v>1169</v>
      </c>
      <c r="D4956" s="4">
        <v>-770.45999999999992</v>
      </c>
    </row>
    <row r="4957" spans="1:4" x14ac:dyDescent="0.25">
      <c r="A4957" s="1">
        <v>45016</v>
      </c>
      <c r="B4957" t="s">
        <v>1078</v>
      </c>
      <c r="C4957" t="s">
        <v>1079</v>
      </c>
      <c r="D4957" s="4">
        <v>-35</v>
      </c>
    </row>
    <row r="4958" spans="1:4" x14ac:dyDescent="0.25">
      <c r="A4958" s="1">
        <v>45016</v>
      </c>
      <c r="B4958" t="s">
        <v>1172</v>
      </c>
      <c r="C4958" t="s">
        <v>1173</v>
      </c>
      <c r="D4958" s="4">
        <v>-1433.46</v>
      </c>
    </row>
    <row r="4959" spans="1:4" x14ac:dyDescent="0.25">
      <c r="A4959" s="1">
        <v>45016</v>
      </c>
      <c r="B4959" t="s">
        <v>1322</v>
      </c>
      <c r="C4959" t="s">
        <v>1323</v>
      </c>
      <c r="D4959" s="4">
        <v>-237.19999999999993</v>
      </c>
    </row>
    <row r="4960" spans="1:4" x14ac:dyDescent="0.25">
      <c r="A4960" s="1">
        <v>45016</v>
      </c>
      <c r="B4960" t="s">
        <v>1101</v>
      </c>
      <c r="C4960" t="s">
        <v>1102</v>
      </c>
      <c r="D4960" s="4">
        <v>-3027.19</v>
      </c>
    </row>
    <row r="4961" spans="1:4" x14ac:dyDescent="0.25">
      <c r="A4961" s="1">
        <v>45016</v>
      </c>
      <c r="B4961" t="s">
        <v>570</v>
      </c>
      <c r="C4961" t="s">
        <v>571</v>
      </c>
      <c r="D4961" s="4">
        <v>10000</v>
      </c>
    </row>
    <row r="4962" spans="1:4" x14ac:dyDescent="0.25">
      <c r="A4962" s="1">
        <v>45016</v>
      </c>
      <c r="B4962" t="s">
        <v>576</v>
      </c>
      <c r="C4962" t="s">
        <v>577</v>
      </c>
      <c r="D4962" s="4">
        <v>17743</v>
      </c>
    </row>
    <row r="4963" spans="1:4" x14ac:dyDescent="0.25">
      <c r="A4963" s="1">
        <v>45016</v>
      </c>
      <c r="B4963" t="s">
        <v>580</v>
      </c>
      <c r="C4963" t="s">
        <v>581</v>
      </c>
      <c r="D4963" s="4">
        <v>88509.209999999992</v>
      </c>
    </row>
    <row r="4964" spans="1:4" x14ac:dyDescent="0.25">
      <c r="A4964" s="1">
        <v>45016</v>
      </c>
      <c r="B4964" t="s">
        <v>588</v>
      </c>
      <c r="C4964" t="s">
        <v>589</v>
      </c>
      <c r="D4964" s="4">
        <v>80910.75</v>
      </c>
    </row>
    <row r="4965" spans="1:4" x14ac:dyDescent="0.25">
      <c r="A4965" s="1">
        <v>45016</v>
      </c>
      <c r="B4965" t="s">
        <v>592</v>
      </c>
      <c r="C4965" t="s">
        <v>593</v>
      </c>
      <c r="D4965" s="4">
        <v>87545.25</v>
      </c>
    </row>
    <row r="4966" spans="1:4" x14ac:dyDescent="0.25">
      <c r="A4966" s="1">
        <v>45016</v>
      </c>
      <c r="B4966" t="s">
        <v>597</v>
      </c>
      <c r="C4966" t="s">
        <v>598</v>
      </c>
      <c r="D4966" s="4">
        <v>693957.03</v>
      </c>
    </row>
    <row r="4967" spans="1:4" x14ac:dyDescent="0.25">
      <c r="A4967" s="1">
        <v>45016</v>
      </c>
      <c r="B4967" t="s">
        <v>601</v>
      </c>
      <c r="C4967" t="s">
        <v>602</v>
      </c>
      <c r="D4967" s="4">
        <v>144051.22999999998</v>
      </c>
    </row>
    <row r="4968" spans="1:4" x14ac:dyDescent="0.25">
      <c r="A4968" s="1">
        <v>45016</v>
      </c>
      <c r="B4968" t="s">
        <v>605</v>
      </c>
      <c r="C4968" t="s">
        <v>606</v>
      </c>
      <c r="D4968" s="4">
        <v>204582.74</v>
      </c>
    </row>
    <row r="4969" spans="1:4" x14ac:dyDescent="0.25">
      <c r="A4969" s="1">
        <v>45016</v>
      </c>
      <c r="B4969" t="s">
        <v>1334</v>
      </c>
      <c r="C4969" t="s">
        <v>1335</v>
      </c>
      <c r="D4969" s="4">
        <v>13282.5</v>
      </c>
    </row>
    <row r="4970" spans="1:4" x14ac:dyDescent="0.25">
      <c r="A4970" s="1">
        <v>45016</v>
      </c>
      <c r="B4970" t="s">
        <v>611</v>
      </c>
      <c r="C4970" t="s">
        <v>612</v>
      </c>
      <c r="D4970" s="4">
        <v>258301.05000000002</v>
      </c>
    </row>
    <row r="4971" spans="1:4" x14ac:dyDescent="0.25">
      <c r="A4971" s="1">
        <v>45016</v>
      </c>
      <c r="B4971" t="s">
        <v>617</v>
      </c>
      <c r="C4971" t="s">
        <v>618</v>
      </c>
      <c r="D4971" s="4">
        <v>90642.930000000008</v>
      </c>
    </row>
    <row r="4972" spans="1:4" x14ac:dyDescent="0.25">
      <c r="A4972" s="1">
        <v>45016</v>
      </c>
      <c r="B4972" t="s">
        <v>621</v>
      </c>
      <c r="C4972" t="s">
        <v>622</v>
      </c>
      <c r="D4972" s="4">
        <v>16409.09</v>
      </c>
    </row>
    <row r="4973" spans="1:4" x14ac:dyDescent="0.25">
      <c r="A4973" s="1">
        <v>45016</v>
      </c>
      <c r="B4973" t="s">
        <v>625</v>
      </c>
      <c r="C4973" t="s">
        <v>626</v>
      </c>
      <c r="D4973" s="4">
        <v>102935.11000000002</v>
      </c>
    </row>
    <row r="4974" spans="1:4" x14ac:dyDescent="0.25">
      <c r="A4974" s="1">
        <v>45016</v>
      </c>
      <c r="B4974" t="s">
        <v>629</v>
      </c>
      <c r="C4974" t="s">
        <v>630</v>
      </c>
      <c r="D4974" s="4">
        <v>1760</v>
      </c>
    </row>
    <row r="4975" spans="1:4" x14ac:dyDescent="0.25">
      <c r="A4975" s="1">
        <v>45016</v>
      </c>
      <c r="B4975" t="s">
        <v>48</v>
      </c>
      <c r="C4975" t="s">
        <v>49</v>
      </c>
      <c r="D4975" s="4">
        <v>340</v>
      </c>
    </row>
    <row r="4976" spans="1:4" x14ac:dyDescent="0.25">
      <c r="A4976" s="1">
        <v>45016</v>
      </c>
      <c r="B4976" t="s">
        <v>53</v>
      </c>
      <c r="C4976" t="s">
        <v>54</v>
      </c>
      <c r="D4976" s="4">
        <v>2500</v>
      </c>
    </row>
    <row r="4977" spans="1:4" x14ac:dyDescent="0.25">
      <c r="A4977" s="1">
        <v>45016</v>
      </c>
      <c r="B4977" t="s">
        <v>57</v>
      </c>
      <c r="C4977" t="s">
        <v>58</v>
      </c>
      <c r="D4977" s="4">
        <v>250</v>
      </c>
    </row>
    <row r="4978" spans="1:4" x14ac:dyDescent="0.25">
      <c r="A4978" s="1">
        <v>45016</v>
      </c>
      <c r="B4978" t="s">
        <v>61</v>
      </c>
      <c r="C4978" t="s">
        <v>62</v>
      </c>
      <c r="D4978" s="4">
        <v>997500</v>
      </c>
    </row>
    <row r="4979" spans="1:4" x14ac:dyDescent="0.25">
      <c r="A4979" s="1">
        <v>45016</v>
      </c>
      <c r="B4979" t="s">
        <v>64</v>
      </c>
      <c r="C4979" t="s">
        <v>65</v>
      </c>
      <c r="D4979" s="4">
        <v>16915.2</v>
      </c>
    </row>
    <row r="4980" spans="1:4" x14ac:dyDescent="0.25">
      <c r="A4980" s="1">
        <v>45016</v>
      </c>
      <c r="B4980" t="s">
        <v>66</v>
      </c>
      <c r="C4980" t="s">
        <v>67</v>
      </c>
      <c r="D4980" s="4">
        <v>198833.57999999996</v>
      </c>
    </row>
    <row r="4981" spans="1:4" x14ac:dyDescent="0.25">
      <c r="A4981" s="1">
        <v>45016</v>
      </c>
      <c r="B4981" t="s">
        <v>139</v>
      </c>
      <c r="C4981" t="s">
        <v>654</v>
      </c>
      <c r="D4981" s="4">
        <v>883958.85</v>
      </c>
    </row>
    <row r="4982" spans="1:4" x14ac:dyDescent="0.25">
      <c r="A4982" s="1">
        <v>45016</v>
      </c>
      <c r="B4982" t="s">
        <v>143</v>
      </c>
      <c r="C4982" t="s">
        <v>662</v>
      </c>
      <c r="D4982" s="4">
        <v>660483.18000000005</v>
      </c>
    </row>
    <row r="4983" spans="1:4" x14ac:dyDescent="0.25">
      <c r="A4983" s="1">
        <v>45016</v>
      </c>
      <c r="B4983" t="s">
        <v>665</v>
      </c>
      <c r="C4983" t="s">
        <v>666</v>
      </c>
      <c r="D4983" s="4">
        <v>763418.93999999249</v>
      </c>
    </row>
    <row r="4984" spans="1:4" x14ac:dyDescent="0.25">
      <c r="A4984" s="1">
        <v>45016</v>
      </c>
      <c r="B4984" t="s">
        <v>670</v>
      </c>
      <c r="C4984" t="s">
        <v>671</v>
      </c>
      <c r="D4984" s="4">
        <v>55761.190000000024</v>
      </c>
    </row>
    <row r="4985" spans="1:4" x14ac:dyDescent="0.25">
      <c r="A4985" s="1">
        <v>45016</v>
      </c>
      <c r="B4985" t="s">
        <v>674</v>
      </c>
      <c r="C4985" t="s">
        <v>675</v>
      </c>
      <c r="D4985" s="4">
        <v>4379.9999999999418</v>
      </c>
    </row>
    <row r="4986" spans="1:4" x14ac:dyDescent="0.25">
      <c r="A4986" s="1">
        <v>45016</v>
      </c>
      <c r="B4986" t="s">
        <v>687</v>
      </c>
      <c r="C4986" t="s">
        <v>688</v>
      </c>
      <c r="D4986" s="4">
        <v>377.19</v>
      </c>
    </row>
    <row r="4987" spans="1:4" x14ac:dyDescent="0.25">
      <c r="A4987" s="1">
        <v>45016</v>
      </c>
      <c r="B4987" t="s">
        <v>1184</v>
      </c>
      <c r="C4987" t="s">
        <v>1185</v>
      </c>
      <c r="D4987" s="4">
        <v>158417.74</v>
      </c>
    </row>
    <row r="4988" spans="1:4" x14ac:dyDescent="0.25">
      <c r="A4988" s="1">
        <v>45016</v>
      </c>
      <c r="B4988" t="s">
        <v>700</v>
      </c>
      <c r="C4988" t="s">
        <v>701</v>
      </c>
      <c r="D4988" s="4">
        <v>10732.319999999998</v>
      </c>
    </row>
    <row r="4989" spans="1:4" x14ac:dyDescent="0.25">
      <c r="A4989" s="1">
        <v>45016</v>
      </c>
      <c r="B4989" t="s">
        <v>710</v>
      </c>
      <c r="C4989" t="s">
        <v>711</v>
      </c>
      <c r="D4989" s="4">
        <v>8264.010000000002</v>
      </c>
    </row>
    <row r="4990" spans="1:4" x14ac:dyDescent="0.25">
      <c r="A4990" s="1">
        <v>45016</v>
      </c>
      <c r="B4990" t="s">
        <v>1186</v>
      </c>
      <c r="C4990" t="s">
        <v>1187</v>
      </c>
      <c r="D4990" s="4">
        <v>1430</v>
      </c>
    </row>
    <row r="4991" spans="1:4" x14ac:dyDescent="0.25">
      <c r="A4991" s="1">
        <v>45016</v>
      </c>
      <c r="B4991" t="s">
        <v>723</v>
      </c>
      <c r="C4991" t="s">
        <v>724</v>
      </c>
      <c r="D4991" s="4">
        <v>19368.640000000014</v>
      </c>
    </row>
    <row r="4992" spans="1:4" x14ac:dyDescent="0.25">
      <c r="A4992" s="1">
        <v>45016</v>
      </c>
      <c r="B4992" t="s">
        <v>728</v>
      </c>
      <c r="C4992" t="s">
        <v>729</v>
      </c>
      <c r="D4992" s="4">
        <v>2796.9300000000658</v>
      </c>
    </row>
    <row r="4993" spans="1:4" x14ac:dyDescent="0.25">
      <c r="A4993" s="1">
        <v>45016</v>
      </c>
      <c r="B4993" t="s">
        <v>736</v>
      </c>
      <c r="C4993" t="s">
        <v>737</v>
      </c>
      <c r="D4993" s="4">
        <v>103918.3</v>
      </c>
    </row>
    <row r="4994" spans="1:4" x14ac:dyDescent="0.25">
      <c r="A4994" s="1">
        <v>45016</v>
      </c>
      <c r="B4994" t="s">
        <v>740</v>
      </c>
      <c r="C4994" t="s">
        <v>741</v>
      </c>
      <c r="D4994" s="4">
        <v>700.00000000004275</v>
      </c>
    </row>
    <row r="4995" spans="1:4" x14ac:dyDescent="0.25">
      <c r="A4995" s="1">
        <v>45016</v>
      </c>
      <c r="B4995" t="s">
        <v>744</v>
      </c>
      <c r="C4995" t="s">
        <v>745</v>
      </c>
      <c r="D4995" s="4">
        <v>510.18000000003155</v>
      </c>
    </row>
    <row r="4996" spans="1:4" x14ac:dyDescent="0.25">
      <c r="A4996" s="1">
        <v>45016</v>
      </c>
      <c r="B4996" t="s">
        <v>749</v>
      </c>
      <c r="C4996" t="s">
        <v>750</v>
      </c>
      <c r="D4996" s="4">
        <v>1874.770000000015</v>
      </c>
    </row>
    <row r="4997" spans="1:4" x14ac:dyDescent="0.25">
      <c r="A4997" s="1">
        <v>45016</v>
      </c>
      <c r="B4997" t="s">
        <v>753</v>
      </c>
      <c r="C4997" t="s">
        <v>754</v>
      </c>
      <c r="D4997" s="4">
        <v>49592.770000000004</v>
      </c>
    </row>
    <row r="4998" spans="1:4" x14ac:dyDescent="0.25">
      <c r="A4998" s="1">
        <v>45016</v>
      </c>
      <c r="B4998" t="s">
        <v>765</v>
      </c>
      <c r="C4998" t="s">
        <v>766</v>
      </c>
      <c r="D4998" s="4">
        <v>53.55</v>
      </c>
    </row>
    <row r="4999" spans="1:4" x14ac:dyDescent="0.25">
      <c r="A4999" s="1">
        <v>45016</v>
      </c>
      <c r="B4999" t="s">
        <v>1188</v>
      </c>
      <c r="C4999" t="s">
        <v>1189</v>
      </c>
      <c r="D4999" s="4">
        <v>1091.8000000000002</v>
      </c>
    </row>
    <row r="5000" spans="1:4" x14ac:dyDescent="0.25">
      <c r="A5000" s="1">
        <v>45016</v>
      </c>
      <c r="B5000" t="s">
        <v>1190</v>
      </c>
      <c r="C5000" t="s">
        <v>1191</v>
      </c>
      <c r="D5000" s="4">
        <v>179.04999999998955</v>
      </c>
    </row>
    <row r="5001" spans="1:4" x14ac:dyDescent="0.25">
      <c r="A5001" s="1">
        <v>45016</v>
      </c>
      <c r="B5001" t="s">
        <v>783</v>
      </c>
      <c r="C5001" t="s">
        <v>784</v>
      </c>
      <c r="D5001" s="4">
        <v>1120</v>
      </c>
    </row>
    <row r="5002" spans="1:4" x14ac:dyDescent="0.25">
      <c r="A5002" s="1">
        <v>45016</v>
      </c>
      <c r="B5002" t="s">
        <v>68</v>
      </c>
      <c r="C5002" t="s">
        <v>69</v>
      </c>
      <c r="D5002" s="4">
        <v>160.15000000000191</v>
      </c>
    </row>
    <row r="5003" spans="1:4" x14ac:dyDescent="0.25">
      <c r="A5003" s="1">
        <v>45016</v>
      </c>
      <c r="B5003" t="s">
        <v>70</v>
      </c>
      <c r="C5003" t="s">
        <v>71</v>
      </c>
      <c r="D5003" s="4">
        <v>18605.155999998824</v>
      </c>
    </row>
    <row r="5004" spans="1:4" x14ac:dyDescent="0.25">
      <c r="A5004" s="1">
        <v>45016</v>
      </c>
      <c r="B5004" t="s">
        <v>72</v>
      </c>
      <c r="C5004" t="s">
        <v>73</v>
      </c>
      <c r="D5004" s="4">
        <v>2558.0499999999993</v>
      </c>
    </row>
    <row r="5005" spans="1:4" x14ac:dyDescent="0.25">
      <c r="A5005" s="1">
        <v>45016</v>
      </c>
      <c r="B5005" t="s">
        <v>74</v>
      </c>
      <c r="C5005" t="s">
        <v>75</v>
      </c>
      <c r="D5005" s="4">
        <v>499</v>
      </c>
    </row>
    <row r="5006" spans="1:4" x14ac:dyDescent="0.25">
      <c r="A5006" s="1">
        <v>45016</v>
      </c>
      <c r="B5006" t="s">
        <v>76</v>
      </c>
      <c r="C5006" t="s">
        <v>77</v>
      </c>
      <c r="D5006" s="4">
        <v>499</v>
      </c>
    </row>
    <row r="5007" spans="1:4" x14ac:dyDescent="0.25">
      <c r="A5007" s="1">
        <v>45016</v>
      </c>
      <c r="B5007" t="s">
        <v>1342</v>
      </c>
      <c r="C5007" t="s">
        <v>1343</v>
      </c>
      <c r="D5007" s="4">
        <v>445.9</v>
      </c>
    </row>
    <row r="5008" spans="1:4" x14ac:dyDescent="0.25">
      <c r="A5008" s="1">
        <v>45016</v>
      </c>
      <c r="B5008" t="s">
        <v>78</v>
      </c>
      <c r="C5008" t="s">
        <v>79</v>
      </c>
      <c r="D5008" s="4">
        <v>290511.69000000646</v>
      </c>
    </row>
    <row r="5009" spans="1:4" x14ac:dyDescent="0.25">
      <c r="A5009" s="1">
        <v>45016</v>
      </c>
      <c r="B5009" t="s">
        <v>80</v>
      </c>
      <c r="C5009" t="s">
        <v>81</v>
      </c>
      <c r="D5009" s="4">
        <v>13414.769999999917</v>
      </c>
    </row>
    <row r="5010" spans="1:4" x14ac:dyDescent="0.25">
      <c r="A5010" s="1">
        <v>45016</v>
      </c>
      <c r="B5010" t="s">
        <v>82</v>
      </c>
      <c r="C5010" t="s">
        <v>83</v>
      </c>
      <c r="D5010" s="4">
        <v>1906.3000000000029</v>
      </c>
    </row>
    <row r="5011" spans="1:4" x14ac:dyDescent="0.25">
      <c r="A5011" s="1">
        <v>45016</v>
      </c>
      <c r="B5011" t="s">
        <v>84</v>
      </c>
      <c r="C5011" t="s">
        <v>85</v>
      </c>
      <c r="D5011" s="4">
        <v>30000.630000002675</v>
      </c>
    </row>
    <row r="5012" spans="1:4" x14ac:dyDescent="0.25">
      <c r="A5012" s="1">
        <v>45016</v>
      </c>
      <c r="B5012" t="s">
        <v>86</v>
      </c>
      <c r="C5012" t="s">
        <v>87</v>
      </c>
      <c r="D5012" s="4">
        <v>153510.05999999997</v>
      </c>
    </row>
    <row r="5013" spans="1:4" x14ac:dyDescent="0.25">
      <c r="A5013" s="1">
        <v>45016</v>
      </c>
      <c r="B5013" t="s">
        <v>88</v>
      </c>
      <c r="C5013" t="s">
        <v>89</v>
      </c>
      <c r="D5013" s="4">
        <v>20327.6500000003</v>
      </c>
    </row>
    <row r="5014" spans="1:4" x14ac:dyDescent="0.25">
      <c r="A5014" s="1">
        <v>45016</v>
      </c>
      <c r="B5014" t="s">
        <v>90</v>
      </c>
      <c r="C5014" t="s">
        <v>91</v>
      </c>
      <c r="D5014" s="4">
        <v>10290.149999999985</v>
      </c>
    </row>
    <row r="5015" spans="1:4" x14ac:dyDescent="0.25">
      <c r="A5015" s="1">
        <v>45016</v>
      </c>
      <c r="B5015" t="s">
        <v>92</v>
      </c>
      <c r="C5015" t="s">
        <v>93</v>
      </c>
      <c r="D5015" s="4">
        <v>156332.92900000003</v>
      </c>
    </row>
    <row r="5016" spans="1:4" x14ac:dyDescent="0.25">
      <c r="A5016" s="1">
        <v>45016</v>
      </c>
      <c r="B5016" t="s">
        <v>94</v>
      </c>
      <c r="C5016" t="s">
        <v>95</v>
      </c>
      <c r="D5016" s="4">
        <v>15273.790000000003</v>
      </c>
    </row>
    <row r="5017" spans="1:4" x14ac:dyDescent="0.25">
      <c r="A5017" s="1">
        <v>45016</v>
      </c>
      <c r="B5017" t="s">
        <v>96</v>
      </c>
      <c r="C5017" t="s">
        <v>97</v>
      </c>
      <c r="D5017" s="4">
        <v>45359.479999999974</v>
      </c>
    </row>
    <row r="5018" spans="1:4" x14ac:dyDescent="0.25">
      <c r="A5018" s="1">
        <v>45016</v>
      </c>
      <c r="B5018" t="s">
        <v>98</v>
      </c>
      <c r="C5018" t="s">
        <v>99</v>
      </c>
      <c r="D5018" s="4">
        <v>550.56000000000108</v>
      </c>
    </row>
    <row r="5019" spans="1:4" x14ac:dyDescent="0.25">
      <c r="A5019" s="1">
        <v>45016</v>
      </c>
      <c r="B5019" t="s">
        <v>1298</v>
      </c>
      <c r="C5019" t="s">
        <v>1299</v>
      </c>
      <c r="D5019" s="4">
        <v>1839.2999999999881</v>
      </c>
    </row>
    <row r="5020" spans="1:4" x14ac:dyDescent="0.25">
      <c r="A5020" s="1">
        <v>45016</v>
      </c>
      <c r="B5020" t="s">
        <v>100</v>
      </c>
      <c r="C5020" t="s">
        <v>101</v>
      </c>
      <c r="D5020" s="4">
        <v>1000153.42</v>
      </c>
    </row>
    <row r="5021" spans="1:4" x14ac:dyDescent="0.25">
      <c r="A5021" s="1">
        <v>45016</v>
      </c>
      <c r="B5021" t="s">
        <v>108</v>
      </c>
      <c r="C5021" t="s">
        <v>109</v>
      </c>
      <c r="D5021" s="4">
        <v>2300000</v>
      </c>
    </row>
    <row r="5022" spans="1:4" x14ac:dyDescent="0.25">
      <c r="A5022" s="1">
        <v>45016</v>
      </c>
      <c r="B5022" t="s">
        <v>1232</v>
      </c>
      <c r="C5022" t="s">
        <v>1233</v>
      </c>
      <c r="D5022" s="4">
        <v>4.9999979892163537E-3</v>
      </c>
    </row>
    <row r="5023" spans="1:4" x14ac:dyDescent="0.25">
      <c r="A5023" s="1">
        <v>45016</v>
      </c>
      <c r="B5023" t="s">
        <v>1117</v>
      </c>
      <c r="C5023" t="s">
        <v>1118</v>
      </c>
      <c r="D5023" s="4">
        <v>206.93000000000029</v>
      </c>
    </row>
    <row r="5024" spans="1:4" x14ac:dyDescent="0.25">
      <c r="A5024" s="1">
        <v>45016</v>
      </c>
      <c r="B5024" t="s">
        <v>846</v>
      </c>
      <c r="C5024" t="s">
        <v>847</v>
      </c>
      <c r="D5024" s="4">
        <v>-7700.0000000000446</v>
      </c>
    </row>
    <row r="5025" spans="1:4" x14ac:dyDescent="0.25">
      <c r="A5025" s="1">
        <v>45016</v>
      </c>
      <c r="B5025" t="s">
        <v>851</v>
      </c>
      <c r="C5025" t="s">
        <v>852</v>
      </c>
      <c r="D5025" s="4">
        <v>-100000</v>
      </c>
    </row>
    <row r="5026" spans="1:4" x14ac:dyDescent="0.25">
      <c r="A5026" s="1">
        <v>45016</v>
      </c>
      <c r="B5026" t="s">
        <v>855</v>
      </c>
      <c r="C5026" t="s">
        <v>856</v>
      </c>
      <c r="D5026" s="4">
        <v>-800000</v>
      </c>
    </row>
    <row r="5027" spans="1:4" x14ac:dyDescent="0.25">
      <c r="A5027" s="1">
        <v>45016</v>
      </c>
      <c r="B5027" t="s">
        <v>859</v>
      </c>
      <c r="C5027" t="s">
        <v>860</v>
      </c>
      <c r="D5027" s="4">
        <v>-62928.91</v>
      </c>
    </row>
    <row r="5028" spans="1:4" x14ac:dyDescent="0.25">
      <c r="A5028" s="1">
        <v>45016</v>
      </c>
      <c r="B5028" t="s">
        <v>1192</v>
      </c>
      <c r="C5028" t="s">
        <v>1193</v>
      </c>
      <c r="D5028" s="4">
        <v>-198833.58000000002</v>
      </c>
    </row>
    <row r="5029" spans="1:4" x14ac:dyDescent="0.25">
      <c r="A5029" s="1">
        <v>45016</v>
      </c>
      <c r="B5029" t="s">
        <v>865</v>
      </c>
      <c r="C5029" t="s">
        <v>866</v>
      </c>
      <c r="D5029" s="4">
        <v>-86282.830000000016</v>
      </c>
    </row>
    <row r="5030" spans="1:4" x14ac:dyDescent="0.25">
      <c r="A5030" s="1">
        <v>45016</v>
      </c>
      <c r="B5030" t="s">
        <v>1326</v>
      </c>
      <c r="C5030" t="s">
        <v>1327</v>
      </c>
      <c r="D5030" s="4">
        <v>-68372.169999995676</v>
      </c>
    </row>
    <row r="5031" spans="1:4" x14ac:dyDescent="0.25">
      <c r="A5031" s="1">
        <v>45016</v>
      </c>
      <c r="B5031" t="s">
        <v>871</v>
      </c>
      <c r="C5031" t="s">
        <v>872</v>
      </c>
      <c r="D5031" s="4">
        <v>-104189.62</v>
      </c>
    </row>
    <row r="5032" spans="1:4" x14ac:dyDescent="0.25">
      <c r="A5032" s="1">
        <v>45016</v>
      </c>
      <c r="B5032" t="s">
        <v>873</v>
      </c>
      <c r="C5032" t="s">
        <v>874</v>
      </c>
      <c r="D5032" s="4">
        <v>-209105.68000000002</v>
      </c>
    </row>
    <row r="5033" spans="1:4" x14ac:dyDescent="0.25">
      <c r="A5033" s="1">
        <v>45016</v>
      </c>
      <c r="B5033" t="s">
        <v>875</v>
      </c>
      <c r="C5033" t="s">
        <v>876</v>
      </c>
      <c r="D5033" s="4">
        <v>-130693.5</v>
      </c>
    </row>
    <row r="5034" spans="1:4" x14ac:dyDescent="0.25">
      <c r="A5034" s="1">
        <v>45016</v>
      </c>
      <c r="B5034" t="s">
        <v>877</v>
      </c>
      <c r="C5034" t="s">
        <v>878</v>
      </c>
      <c r="D5034" s="4">
        <v>-792</v>
      </c>
    </row>
    <row r="5035" spans="1:4" x14ac:dyDescent="0.25">
      <c r="A5035" s="1">
        <v>45016</v>
      </c>
      <c r="B5035" t="s">
        <v>879</v>
      </c>
      <c r="C5035" t="s">
        <v>880</v>
      </c>
      <c r="D5035" s="4">
        <v>-51454.32</v>
      </c>
    </row>
    <row r="5036" spans="1:4" x14ac:dyDescent="0.25">
      <c r="A5036" s="1">
        <v>45016</v>
      </c>
      <c r="B5036" t="s">
        <v>881</v>
      </c>
      <c r="C5036" t="s">
        <v>882</v>
      </c>
      <c r="D5036" s="4">
        <v>-16408.5</v>
      </c>
    </row>
    <row r="5037" spans="1:4" x14ac:dyDescent="0.25">
      <c r="A5037" s="1">
        <v>45016</v>
      </c>
      <c r="B5037" t="s">
        <v>883</v>
      </c>
      <c r="C5037" t="s">
        <v>884</v>
      </c>
      <c r="D5037" s="4">
        <v>-37664.42</v>
      </c>
    </row>
    <row r="5038" spans="1:4" x14ac:dyDescent="0.25">
      <c r="A5038" s="1">
        <v>45016</v>
      </c>
      <c r="B5038" t="s">
        <v>885</v>
      </c>
      <c r="C5038" t="s">
        <v>886</v>
      </c>
      <c r="D5038" s="4">
        <v>-9208.98</v>
      </c>
    </row>
    <row r="5039" spans="1:4" x14ac:dyDescent="0.25">
      <c r="A5039" s="1">
        <v>45016</v>
      </c>
      <c r="B5039" t="s">
        <v>887</v>
      </c>
      <c r="C5039" t="s">
        <v>888</v>
      </c>
      <c r="D5039" s="4">
        <v>-10000</v>
      </c>
    </row>
    <row r="5040" spans="1:4" x14ac:dyDescent="0.25">
      <c r="A5040" s="1">
        <v>45016</v>
      </c>
      <c r="B5040" t="s">
        <v>891</v>
      </c>
      <c r="C5040" t="s">
        <v>892</v>
      </c>
      <c r="D5040" s="4">
        <v>-5023</v>
      </c>
    </row>
    <row r="5041" spans="1:4" x14ac:dyDescent="0.25">
      <c r="A5041" s="1">
        <v>45016</v>
      </c>
      <c r="B5041" t="s">
        <v>893</v>
      </c>
      <c r="C5041" t="s">
        <v>894</v>
      </c>
      <c r="D5041" s="4">
        <v>-35407.530000000021</v>
      </c>
    </row>
    <row r="5042" spans="1:4" x14ac:dyDescent="0.25">
      <c r="A5042" s="1">
        <v>45016</v>
      </c>
      <c r="B5042" t="s">
        <v>895</v>
      </c>
      <c r="C5042" t="s">
        <v>896</v>
      </c>
      <c r="D5042" s="4">
        <v>-50940.84</v>
      </c>
    </row>
    <row r="5043" spans="1:4" x14ac:dyDescent="0.25">
      <c r="A5043" s="1">
        <v>45016</v>
      </c>
      <c r="B5043" t="s">
        <v>897</v>
      </c>
      <c r="C5043" t="s">
        <v>898</v>
      </c>
      <c r="D5043" s="4">
        <v>-1145372</v>
      </c>
    </row>
    <row r="5044" spans="1:4" x14ac:dyDescent="0.25">
      <c r="A5044" s="1">
        <v>45016</v>
      </c>
      <c r="B5044" t="s">
        <v>1195</v>
      </c>
      <c r="C5044" t="s">
        <v>1196</v>
      </c>
      <c r="D5044" s="4">
        <v>-245167.83000000002</v>
      </c>
    </row>
    <row r="5045" spans="1:4" x14ac:dyDescent="0.25">
      <c r="A5045" s="1">
        <v>45016</v>
      </c>
      <c r="B5045" t="s">
        <v>1197</v>
      </c>
      <c r="C5045" t="s">
        <v>1198</v>
      </c>
      <c r="D5045" s="4">
        <v>-517000</v>
      </c>
    </row>
    <row r="5046" spans="1:4" x14ac:dyDescent="0.25">
      <c r="A5046" s="1">
        <v>45016</v>
      </c>
      <c r="B5046" t="s">
        <v>145</v>
      </c>
      <c r="C5046" t="s">
        <v>1199</v>
      </c>
      <c r="D5046" s="4">
        <v>-315297.5</v>
      </c>
    </row>
    <row r="5047" spans="1:4" x14ac:dyDescent="0.25">
      <c r="A5047" s="1">
        <v>45016</v>
      </c>
      <c r="B5047" t="s">
        <v>141</v>
      </c>
      <c r="C5047" t="s">
        <v>1318</v>
      </c>
      <c r="D5047" s="4">
        <v>-550000</v>
      </c>
    </row>
    <row r="5048" spans="1:4" x14ac:dyDescent="0.25">
      <c r="A5048" s="1">
        <v>45016</v>
      </c>
      <c r="B5048" t="s">
        <v>902</v>
      </c>
      <c r="C5048" t="s">
        <v>903</v>
      </c>
      <c r="D5048" s="4">
        <v>-156894.79000000004</v>
      </c>
    </row>
    <row r="5049" spans="1:4" x14ac:dyDescent="0.25">
      <c r="A5049" s="1">
        <v>45016</v>
      </c>
      <c r="B5049" t="s">
        <v>905</v>
      </c>
      <c r="C5049" t="s">
        <v>906</v>
      </c>
      <c r="D5049" s="4">
        <v>-342150.74000000005</v>
      </c>
    </row>
    <row r="5050" spans="1:4" x14ac:dyDescent="0.25">
      <c r="A5050" s="1">
        <v>45016</v>
      </c>
      <c r="B5050" t="s">
        <v>907</v>
      </c>
      <c r="C5050" t="s">
        <v>908</v>
      </c>
      <c r="D5050" s="4">
        <v>-45842.570000000007</v>
      </c>
    </row>
    <row r="5051" spans="1:4" x14ac:dyDescent="0.25">
      <c r="A5051" s="1">
        <v>45016</v>
      </c>
      <c r="B5051" t="s">
        <v>909</v>
      </c>
      <c r="C5051" t="s">
        <v>910</v>
      </c>
      <c r="D5051" s="4">
        <v>-7385.3399999999947</v>
      </c>
    </row>
    <row r="5052" spans="1:4" x14ac:dyDescent="0.25">
      <c r="A5052" s="1">
        <v>45016</v>
      </c>
      <c r="B5052" t="s">
        <v>913</v>
      </c>
      <c r="C5052" t="s">
        <v>914</v>
      </c>
      <c r="D5052" s="4">
        <v>-195502.61</v>
      </c>
    </row>
    <row r="5053" spans="1:4" x14ac:dyDescent="0.25">
      <c r="A5053" s="1">
        <v>45016</v>
      </c>
      <c r="B5053" t="s">
        <v>921</v>
      </c>
      <c r="C5053" t="s">
        <v>922</v>
      </c>
      <c r="D5053" s="4">
        <v>-29208.410000000029</v>
      </c>
    </row>
    <row r="5054" spans="1:4" x14ac:dyDescent="0.25">
      <c r="A5054" s="1">
        <v>45016</v>
      </c>
      <c r="B5054" t="s">
        <v>110</v>
      </c>
      <c r="C5054" t="s">
        <v>926</v>
      </c>
      <c r="D5054" s="4">
        <v>-191000.65</v>
      </c>
    </row>
    <row r="5055" spans="1:4" x14ac:dyDescent="0.25">
      <c r="A5055" s="1">
        <v>45016</v>
      </c>
      <c r="B5055" t="s">
        <v>112</v>
      </c>
      <c r="C5055" t="s">
        <v>937</v>
      </c>
      <c r="D5055" s="4">
        <v>-588077.31000000017</v>
      </c>
    </row>
    <row r="5056" spans="1:4" x14ac:dyDescent="0.25">
      <c r="A5056" s="1">
        <v>45016</v>
      </c>
      <c r="B5056" t="s">
        <v>115</v>
      </c>
      <c r="C5056" t="s">
        <v>944</v>
      </c>
      <c r="D5056" s="4">
        <v>-201125.73</v>
      </c>
    </row>
    <row r="5057" spans="1:4" x14ac:dyDescent="0.25">
      <c r="A5057" s="1">
        <v>45016</v>
      </c>
      <c r="B5057" t="s">
        <v>117</v>
      </c>
      <c r="C5057" t="s">
        <v>947</v>
      </c>
      <c r="D5057" s="4">
        <v>-74278.569999999992</v>
      </c>
    </row>
    <row r="5058" spans="1:4" x14ac:dyDescent="0.25">
      <c r="A5058" s="1">
        <v>45016</v>
      </c>
      <c r="B5058" t="s">
        <v>119</v>
      </c>
      <c r="C5058" t="s">
        <v>1202</v>
      </c>
      <c r="D5058" s="4">
        <v>-110275.99</v>
      </c>
    </row>
    <row r="5059" spans="1:4" x14ac:dyDescent="0.25">
      <c r="A5059" s="1">
        <v>45016</v>
      </c>
      <c r="B5059" t="s">
        <v>121</v>
      </c>
      <c r="C5059" t="s">
        <v>1203</v>
      </c>
      <c r="D5059" s="4">
        <v>-2116506.15</v>
      </c>
    </row>
    <row r="5060" spans="1:4" x14ac:dyDescent="0.25">
      <c r="A5060" s="1">
        <v>45016</v>
      </c>
      <c r="B5060" t="s">
        <v>106</v>
      </c>
      <c r="C5060" t="s">
        <v>107</v>
      </c>
      <c r="D5060" s="4">
        <v>-68757.03</v>
      </c>
    </row>
    <row r="5061" spans="1:4" x14ac:dyDescent="0.25">
      <c r="A5061" s="1">
        <v>45016</v>
      </c>
      <c r="B5061" t="s">
        <v>965</v>
      </c>
      <c r="C5061" t="s">
        <v>966</v>
      </c>
      <c r="D5061" s="4">
        <v>-24999.860000000146</v>
      </c>
    </row>
    <row r="5062" spans="1:4" x14ac:dyDescent="0.25">
      <c r="A5062" s="1">
        <v>45016</v>
      </c>
      <c r="B5062" t="s">
        <v>123</v>
      </c>
      <c r="C5062" t="s">
        <v>1204</v>
      </c>
      <c r="D5062" s="4">
        <v>-94931.9</v>
      </c>
    </row>
    <row r="5063" spans="1:4" x14ac:dyDescent="0.25">
      <c r="A5063" s="1">
        <v>45016</v>
      </c>
      <c r="B5063" t="s">
        <v>975</v>
      </c>
      <c r="C5063" t="s">
        <v>976</v>
      </c>
      <c r="D5063" s="4">
        <v>-514179.28999999975</v>
      </c>
    </row>
    <row r="5064" spans="1:4" x14ac:dyDescent="0.25">
      <c r="A5064" s="1">
        <v>45016</v>
      </c>
      <c r="B5064" t="s">
        <v>979</v>
      </c>
      <c r="C5064" t="s">
        <v>980</v>
      </c>
      <c r="D5064" s="4">
        <v>-2380.7900000000118</v>
      </c>
    </row>
    <row r="5065" spans="1:4" x14ac:dyDescent="0.25">
      <c r="A5065" s="1">
        <v>45016</v>
      </c>
      <c r="B5065" t="s">
        <v>983</v>
      </c>
      <c r="C5065" t="s">
        <v>984</v>
      </c>
      <c r="D5065" s="4">
        <v>-1335.3999999999978</v>
      </c>
    </row>
    <row r="5066" spans="1:4" x14ac:dyDescent="0.25">
      <c r="A5066" s="1">
        <v>45016</v>
      </c>
      <c r="B5066" t="s">
        <v>987</v>
      </c>
      <c r="C5066" t="s">
        <v>988</v>
      </c>
      <c r="D5066" s="4">
        <v>-50626.249999999942</v>
      </c>
    </row>
    <row r="5067" spans="1:4" x14ac:dyDescent="0.25">
      <c r="A5067" s="1">
        <v>45016</v>
      </c>
      <c r="B5067" t="s">
        <v>995</v>
      </c>
      <c r="C5067" t="s">
        <v>996</v>
      </c>
      <c r="D5067" s="4">
        <v>-197333.86999999994</v>
      </c>
    </row>
    <row r="5068" spans="1:4" x14ac:dyDescent="0.25">
      <c r="A5068" s="1">
        <v>45016</v>
      </c>
      <c r="B5068" t="s">
        <v>1003</v>
      </c>
      <c r="C5068" t="s">
        <v>1004</v>
      </c>
      <c r="D5068" s="4">
        <v>-164077.08000000007</v>
      </c>
    </row>
    <row r="5069" spans="1:4" x14ac:dyDescent="0.25">
      <c r="A5069" s="1">
        <v>45016</v>
      </c>
      <c r="B5069" t="s">
        <v>1291</v>
      </c>
      <c r="C5069" t="s">
        <v>1292</v>
      </c>
      <c r="D5069" s="4">
        <v>-45343.72</v>
      </c>
    </row>
    <row r="5070" spans="1:4" x14ac:dyDescent="0.25">
      <c r="A5070" s="1">
        <v>45016</v>
      </c>
      <c r="B5070" t="s">
        <v>1256</v>
      </c>
      <c r="C5070" t="s">
        <v>1257</v>
      </c>
      <c r="D5070" s="4">
        <v>-450</v>
      </c>
    </row>
    <row r="5071" spans="1:4" x14ac:dyDescent="0.25">
      <c r="A5071" s="1">
        <v>45016</v>
      </c>
      <c r="B5071" t="s">
        <v>1011</v>
      </c>
      <c r="C5071" t="s">
        <v>1012</v>
      </c>
      <c r="D5071" s="4">
        <v>-4999.9999999999964</v>
      </c>
    </row>
    <row r="5072" spans="1:4" x14ac:dyDescent="0.25">
      <c r="A5072" s="1">
        <v>45016</v>
      </c>
      <c r="B5072" t="s">
        <v>1015</v>
      </c>
      <c r="C5072" t="s">
        <v>1016</v>
      </c>
      <c r="D5072" s="4">
        <v>-4704.7299999999996</v>
      </c>
    </row>
    <row r="5073" spans="1:4" x14ac:dyDescent="0.25">
      <c r="A5073" s="1">
        <v>45016</v>
      </c>
      <c r="B5073" t="s">
        <v>1019</v>
      </c>
      <c r="C5073" t="s">
        <v>1020</v>
      </c>
      <c r="D5073" s="4">
        <v>-502.20000000008861</v>
      </c>
    </row>
    <row r="5074" spans="1:4" x14ac:dyDescent="0.25">
      <c r="A5074" s="1">
        <v>45016</v>
      </c>
      <c r="B5074" t="s">
        <v>1023</v>
      </c>
      <c r="C5074" t="s">
        <v>1024</v>
      </c>
      <c r="D5074" s="4">
        <v>-6795.02</v>
      </c>
    </row>
    <row r="5075" spans="1:4" x14ac:dyDescent="0.25">
      <c r="A5075" s="1">
        <v>45016</v>
      </c>
      <c r="B5075" t="s">
        <v>1207</v>
      </c>
      <c r="C5075" t="s">
        <v>1208</v>
      </c>
      <c r="D5075" s="4">
        <v>-27.570000000014552</v>
      </c>
    </row>
    <row r="5076" spans="1:4" x14ac:dyDescent="0.25">
      <c r="A5076" s="1">
        <v>45016</v>
      </c>
      <c r="B5076" t="s">
        <v>1320</v>
      </c>
      <c r="C5076" t="s">
        <v>1321</v>
      </c>
      <c r="D5076" s="4">
        <v>-6042</v>
      </c>
    </row>
    <row r="5077" spans="1:4" x14ac:dyDescent="0.25">
      <c r="A5077" s="1">
        <v>45016</v>
      </c>
      <c r="B5077" t="s">
        <v>1033</v>
      </c>
      <c r="C5077" t="s">
        <v>1034</v>
      </c>
      <c r="D5077" s="4">
        <v>-208.19999999999982</v>
      </c>
    </row>
    <row r="5078" spans="1:4" x14ac:dyDescent="0.25">
      <c r="A5078" s="1">
        <v>45016</v>
      </c>
      <c r="B5078" t="s">
        <v>1209</v>
      </c>
      <c r="C5078" t="s">
        <v>1210</v>
      </c>
      <c r="D5078" s="4">
        <v>-15382.469999999994</v>
      </c>
    </row>
    <row r="5079" spans="1:4" x14ac:dyDescent="0.25">
      <c r="A5079" s="1">
        <v>45016</v>
      </c>
      <c r="B5079" t="s">
        <v>1230</v>
      </c>
      <c r="C5079" t="s">
        <v>1231</v>
      </c>
      <c r="D5079" s="4">
        <v>-16569.189999999766</v>
      </c>
    </row>
    <row r="5080" spans="1:4" x14ac:dyDescent="0.25">
      <c r="A5080" s="1">
        <v>45016</v>
      </c>
      <c r="B5080" t="s">
        <v>1050</v>
      </c>
      <c r="C5080" t="s">
        <v>1051</v>
      </c>
      <c r="D5080" s="4">
        <v>-62330.189999999988</v>
      </c>
    </row>
    <row r="5081" spans="1:4" x14ac:dyDescent="0.25">
      <c r="A5081" s="1">
        <v>45016</v>
      </c>
      <c r="B5081" t="s">
        <v>1054</v>
      </c>
      <c r="C5081" t="s">
        <v>1055</v>
      </c>
      <c r="D5081" s="4">
        <v>-1167.5800000000017</v>
      </c>
    </row>
    <row r="5082" spans="1:4" x14ac:dyDescent="0.25">
      <c r="A5082" s="1">
        <v>45016</v>
      </c>
      <c r="B5082" t="s">
        <v>1211</v>
      </c>
      <c r="C5082" t="s">
        <v>1212</v>
      </c>
      <c r="D5082" s="4">
        <v>-267.07</v>
      </c>
    </row>
    <row r="5083" spans="1:4" x14ac:dyDescent="0.25">
      <c r="A5083" s="1">
        <v>45016</v>
      </c>
      <c r="B5083" t="s">
        <v>1060</v>
      </c>
      <c r="C5083" t="s">
        <v>1061</v>
      </c>
      <c r="D5083" s="4">
        <v>-2420.1599999999753</v>
      </c>
    </row>
    <row r="5084" spans="1:4" x14ac:dyDescent="0.25">
      <c r="A5084" s="1">
        <v>45016</v>
      </c>
      <c r="B5084" t="s">
        <v>1064</v>
      </c>
      <c r="C5084" t="s">
        <v>1065</v>
      </c>
      <c r="D5084" s="4">
        <v>-2.2799999999999727</v>
      </c>
    </row>
    <row r="5085" spans="1:4" x14ac:dyDescent="0.25">
      <c r="A5085" s="1">
        <v>45016</v>
      </c>
      <c r="B5085" t="s">
        <v>1072</v>
      </c>
      <c r="C5085" t="s">
        <v>1073</v>
      </c>
      <c r="D5085" s="4">
        <v>-46372.30000000001</v>
      </c>
    </row>
    <row r="5086" spans="1:4" x14ac:dyDescent="0.25">
      <c r="A5086" s="1">
        <v>45016</v>
      </c>
      <c r="B5086" t="s">
        <v>1076</v>
      </c>
      <c r="C5086" t="s">
        <v>1077</v>
      </c>
      <c r="D5086" s="4">
        <v>-14023.59</v>
      </c>
    </row>
    <row r="5087" spans="1:4" x14ac:dyDescent="0.25">
      <c r="A5087" s="1">
        <v>45016</v>
      </c>
      <c r="B5087" t="s">
        <v>1234</v>
      </c>
      <c r="C5087" t="s">
        <v>1235</v>
      </c>
      <c r="D5087" s="4">
        <v>-3.4000000000000909</v>
      </c>
    </row>
    <row r="5088" spans="1:4" x14ac:dyDescent="0.25">
      <c r="A5088" s="1">
        <v>45016</v>
      </c>
      <c r="B5088" t="s">
        <v>1215</v>
      </c>
      <c r="C5088" t="s">
        <v>1216</v>
      </c>
      <c r="D5088" s="4">
        <v>-6.24</v>
      </c>
    </row>
    <row r="5089" spans="1:4" x14ac:dyDescent="0.25">
      <c r="A5089" s="1">
        <v>45016</v>
      </c>
      <c r="B5089" t="s">
        <v>1217</v>
      </c>
      <c r="C5089" t="s">
        <v>1218</v>
      </c>
      <c r="D5089" s="4">
        <v>-336.31</v>
      </c>
    </row>
    <row r="5090" spans="1:4" x14ac:dyDescent="0.25">
      <c r="A5090" s="1">
        <v>45016</v>
      </c>
      <c r="B5090" t="s">
        <v>1087</v>
      </c>
      <c r="C5090" t="s">
        <v>1088</v>
      </c>
      <c r="D5090" s="4">
        <v>-717.62</v>
      </c>
    </row>
    <row r="5091" spans="1:4" x14ac:dyDescent="0.25">
      <c r="A5091" s="1">
        <v>45016</v>
      </c>
      <c r="B5091" t="s">
        <v>1091</v>
      </c>
      <c r="C5091" t="s">
        <v>1092</v>
      </c>
      <c r="D5091" s="4">
        <v>-4475.1499999999996</v>
      </c>
    </row>
    <row r="5092" spans="1:4" x14ac:dyDescent="0.25">
      <c r="A5092" s="1">
        <v>45016</v>
      </c>
      <c r="B5092" t="s">
        <v>1095</v>
      </c>
      <c r="C5092" t="s">
        <v>1096</v>
      </c>
      <c r="D5092" s="4">
        <v>-766.7399999999999</v>
      </c>
    </row>
    <row r="5093" spans="1:4" x14ac:dyDescent="0.25">
      <c r="A5093" s="1">
        <v>45016</v>
      </c>
      <c r="B5093" t="s">
        <v>1099</v>
      </c>
      <c r="C5093" t="s">
        <v>1100</v>
      </c>
      <c r="D5093" s="4">
        <v>-579.85000000000014</v>
      </c>
    </row>
    <row r="5094" spans="1:4" x14ac:dyDescent="0.25">
      <c r="A5094" s="1">
        <v>45016</v>
      </c>
      <c r="B5094" t="s">
        <v>1103</v>
      </c>
      <c r="C5094" t="s">
        <v>1104</v>
      </c>
      <c r="D5094" s="4">
        <v>-2733.579999999999</v>
      </c>
    </row>
    <row r="5095" spans="1:4" x14ac:dyDescent="0.25">
      <c r="A5095" s="1">
        <v>45016</v>
      </c>
      <c r="B5095" t="s">
        <v>1107</v>
      </c>
      <c r="C5095" t="s">
        <v>1108</v>
      </c>
      <c r="D5095" s="4">
        <v>-684.10000000000014</v>
      </c>
    </row>
    <row r="5096" spans="1:4" x14ac:dyDescent="0.25">
      <c r="A5096" s="1">
        <v>45016</v>
      </c>
      <c r="B5096" t="s">
        <v>1109</v>
      </c>
      <c r="C5096" t="s">
        <v>1110</v>
      </c>
      <c r="D5096" s="4">
        <v>-1145.8599999999999</v>
      </c>
    </row>
    <row r="5097" spans="1:4" x14ac:dyDescent="0.25">
      <c r="A5097" s="1">
        <v>45016</v>
      </c>
      <c r="B5097" t="s">
        <v>1115</v>
      </c>
      <c r="C5097" t="s">
        <v>1116</v>
      </c>
      <c r="D5097" s="4">
        <v>-471.96000000001925</v>
      </c>
    </row>
    <row r="5098" spans="1:4" x14ac:dyDescent="0.25">
      <c r="A5098" s="1">
        <v>45016</v>
      </c>
      <c r="B5098" t="s">
        <v>1219</v>
      </c>
      <c r="C5098" t="s">
        <v>1220</v>
      </c>
      <c r="D5098" s="4">
        <v>-1415.8799999999997</v>
      </c>
    </row>
    <row r="5099" spans="1:4" x14ac:dyDescent="0.25">
      <c r="A5099" s="1">
        <v>45016</v>
      </c>
      <c r="B5099" t="s">
        <v>1344</v>
      </c>
      <c r="C5099" t="s">
        <v>1345</v>
      </c>
      <c r="D5099" s="4">
        <v>-159.97999999999999</v>
      </c>
    </row>
    <row r="5100" spans="1:4" x14ac:dyDescent="0.25">
      <c r="A5100" s="1">
        <v>45016</v>
      </c>
      <c r="B5100" t="s">
        <v>1119</v>
      </c>
      <c r="C5100" t="s">
        <v>1120</v>
      </c>
      <c r="D5100" s="4">
        <v>-40438.919999999976</v>
      </c>
    </row>
    <row r="5101" spans="1:4" x14ac:dyDescent="0.25">
      <c r="A5101" s="1">
        <v>45016</v>
      </c>
      <c r="B5101" t="s">
        <v>1124</v>
      </c>
      <c r="C5101" t="s">
        <v>1125</v>
      </c>
      <c r="D5101" s="4">
        <v>-218770.00000000003</v>
      </c>
    </row>
    <row r="5102" spans="1:4" x14ac:dyDescent="0.25">
      <c r="A5102" s="1">
        <v>45016</v>
      </c>
      <c r="B5102" t="s">
        <v>1500</v>
      </c>
      <c r="C5102" t="s">
        <v>1501</v>
      </c>
      <c r="D5102" s="4">
        <v>346871.51</v>
      </c>
    </row>
    <row r="5103" spans="1:4" x14ac:dyDescent="0.25">
      <c r="A5103" s="1">
        <v>45016</v>
      </c>
      <c r="B5103" t="s">
        <v>1089</v>
      </c>
      <c r="C5103" t="s">
        <v>1090</v>
      </c>
      <c r="D5103" s="4">
        <v>-291.75</v>
      </c>
    </row>
    <row r="5104" spans="1:4" x14ac:dyDescent="0.25">
      <c r="A5104" s="1">
        <v>45016</v>
      </c>
      <c r="B5104" t="s">
        <v>1300</v>
      </c>
      <c r="C5104" t="s">
        <v>1301</v>
      </c>
      <c r="D5104" s="4">
        <v>-854</v>
      </c>
    </row>
    <row r="5105" spans="1:4" x14ac:dyDescent="0.25">
      <c r="A5105" s="1">
        <v>45016</v>
      </c>
      <c r="B5105" t="s">
        <v>1283</v>
      </c>
      <c r="C5105" t="s">
        <v>1284</v>
      </c>
      <c r="D5105" s="4">
        <v>-15770</v>
      </c>
    </row>
    <row r="5106" spans="1:4" x14ac:dyDescent="0.25">
      <c r="A5106" s="1">
        <v>45016</v>
      </c>
      <c r="B5106" t="s">
        <v>1271</v>
      </c>
      <c r="C5106" t="s">
        <v>1272</v>
      </c>
      <c r="D5106" s="4">
        <v>-1200</v>
      </c>
    </row>
    <row r="5107" spans="1:4" x14ac:dyDescent="0.25">
      <c r="A5107" s="1">
        <v>45016</v>
      </c>
      <c r="B5107" t="s">
        <v>1084</v>
      </c>
      <c r="C5107" t="s">
        <v>1085</v>
      </c>
      <c r="D5107" s="4">
        <v>-123360.97</v>
      </c>
    </row>
    <row r="5108" spans="1:4" x14ac:dyDescent="0.25">
      <c r="A5108" s="1">
        <v>45046</v>
      </c>
      <c r="B5108" t="s">
        <v>565</v>
      </c>
      <c r="C5108" t="s">
        <v>566</v>
      </c>
      <c r="D5108" s="4">
        <v>149340.89999999997</v>
      </c>
    </row>
    <row r="5109" spans="1:4" x14ac:dyDescent="0.25">
      <c r="A5109" s="1">
        <v>45046</v>
      </c>
      <c r="B5109" t="s">
        <v>568</v>
      </c>
      <c r="C5109" t="s">
        <v>569</v>
      </c>
      <c r="D5109" s="4">
        <v>59420.2</v>
      </c>
    </row>
    <row r="5110" spans="1:4" x14ac:dyDescent="0.25">
      <c r="A5110" s="1">
        <v>45046</v>
      </c>
      <c r="B5110" t="s">
        <v>574</v>
      </c>
      <c r="C5110" t="s">
        <v>575</v>
      </c>
      <c r="D5110" s="4">
        <v>40864.25</v>
      </c>
    </row>
    <row r="5111" spans="1:4" x14ac:dyDescent="0.25">
      <c r="A5111" s="1">
        <v>45046</v>
      </c>
      <c r="B5111" t="s">
        <v>578</v>
      </c>
      <c r="C5111" t="s">
        <v>579</v>
      </c>
      <c r="D5111" s="4">
        <v>639.54999999999995</v>
      </c>
    </row>
    <row r="5112" spans="1:4" x14ac:dyDescent="0.25">
      <c r="A5112" s="1">
        <v>45046</v>
      </c>
      <c r="B5112" t="s">
        <v>582</v>
      </c>
      <c r="C5112" t="s">
        <v>583</v>
      </c>
      <c r="D5112" s="4">
        <v>13069.899999999998</v>
      </c>
    </row>
    <row r="5113" spans="1:4" x14ac:dyDescent="0.25">
      <c r="A5113" s="1">
        <v>45046</v>
      </c>
      <c r="B5113" t="s">
        <v>586</v>
      </c>
      <c r="C5113" t="s">
        <v>587</v>
      </c>
      <c r="D5113" s="4">
        <v>2252.5599999999995</v>
      </c>
    </row>
    <row r="5114" spans="1:4" x14ac:dyDescent="0.25">
      <c r="A5114" s="1">
        <v>45046</v>
      </c>
      <c r="B5114" t="s">
        <v>590</v>
      </c>
      <c r="C5114" t="s">
        <v>591</v>
      </c>
      <c r="D5114" s="4">
        <v>11608.22</v>
      </c>
    </row>
    <row r="5115" spans="1:4" x14ac:dyDescent="0.25">
      <c r="A5115" s="1">
        <v>45046</v>
      </c>
      <c r="B5115" t="s">
        <v>595</v>
      </c>
      <c r="C5115" t="s">
        <v>596</v>
      </c>
      <c r="D5115" s="4">
        <v>2772.9999999999995</v>
      </c>
    </row>
    <row r="5116" spans="1:4" x14ac:dyDescent="0.25">
      <c r="A5116" s="1">
        <v>45046</v>
      </c>
      <c r="B5116" t="s">
        <v>599</v>
      </c>
      <c r="C5116" t="s">
        <v>600</v>
      </c>
      <c r="D5116" s="4">
        <v>3722.38</v>
      </c>
    </row>
    <row r="5117" spans="1:4" x14ac:dyDescent="0.25">
      <c r="A5117" s="1">
        <v>45046</v>
      </c>
      <c r="B5117" t="s">
        <v>603</v>
      </c>
      <c r="C5117" t="s">
        <v>604</v>
      </c>
      <c r="D5117" s="4">
        <v>6240.8600000000015</v>
      </c>
    </row>
    <row r="5118" spans="1:4" x14ac:dyDescent="0.25">
      <c r="A5118" s="1">
        <v>45046</v>
      </c>
      <c r="B5118" t="s">
        <v>1128</v>
      </c>
      <c r="C5118" t="s">
        <v>1129</v>
      </c>
      <c r="D5118" s="4">
        <v>340</v>
      </c>
    </row>
    <row r="5119" spans="1:4" x14ac:dyDescent="0.25">
      <c r="A5119" s="1">
        <v>45046</v>
      </c>
      <c r="B5119" t="s">
        <v>1130</v>
      </c>
      <c r="C5119" t="s">
        <v>1131</v>
      </c>
      <c r="D5119" s="4">
        <v>95805.3</v>
      </c>
    </row>
    <row r="5120" spans="1:4" x14ac:dyDescent="0.25">
      <c r="A5120" s="1">
        <v>45046</v>
      </c>
      <c r="B5120" t="s">
        <v>1328</v>
      </c>
      <c r="C5120" t="s">
        <v>1329</v>
      </c>
      <c r="D5120" s="4">
        <v>3688.58</v>
      </c>
    </row>
    <row r="5121" spans="1:4" x14ac:dyDescent="0.25">
      <c r="A5121" s="1">
        <v>45046</v>
      </c>
      <c r="B5121" t="s">
        <v>627</v>
      </c>
      <c r="C5121" t="s">
        <v>628</v>
      </c>
      <c r="D5121" s="4">
        <v>150968.32999999999</v>
      </c>
    </row>
    <row r="5122" spans="1:4" x14ac:dyDescent="0.25">
      <c r="A5122" s="1">
        <v>45046</v>
      </c>
      <c r="B5122" t="s">
        <v>631</v>
      </c>
      <c r="C5122" t="s">
        <v>632</v>
      </c>
      <c r="D5122" s="4">
        <v>10289.049999999999</v>
      </c>
    </row>
    <row r="5123" spans="1:4" x14ac:dyDescent="0.25">
      <c r="A5123" s="1">
        <v>45046</v>
      </c>
      <c r="B5123" t="s">
        <v>633</v>
      </c>
      <c r="C5123" t="s">
        <v>634</v>
      </c>
      <c r="D5123" s="4">
        <v>23258.080000000002</v>
      </c>
    </row>
    <row r="5124" spans="1:4" x14ac:dyDescent="0.25">
      <c r="A5124" s="1">
        <v>45046</v>
      </c>
      <c r="B5124" t="s">
        <v>640</v>
      </c>
      <c r="C5124" t="s">
        <v>641</v>
      </c>
      <c r="D5124" s="4">
        <v>70</v>
      </c>
    </row>
    <row r="5125" spans="1:4" x14ac:dyDescent="0.25">
      <c r="A5125" s="1">
        <v>45046</v>
      </c>
      <c r="B5125" t="s">
        <v>642</v>
      </c>
      <c r="C5125" t="s">
        <v>643</v>
      </c>
      <c r="D5125" s="4">
        <v>260</v>
      </c>
    </row>
    <row r="5126" spans="1:4" x14ac:dyDescent="0.25">
      <c r="A5126" s="1">
        <v>45046</v>
      </c>
      <c r="B5126" t="s">
        <v>646</v>
      </c>
      <c r="C5126" t="s">
        <v>647</v>
      </c>
      <c r="D5126" s="4">
        <v>212862.38</v>
      </c>
    </row>
    <row r="5127" spans="1:4" x14ac:dyDescent="0.25">
      <c r="A5127" s="1">
        <v>45046</v>
      </c>
      <c r="B5127" t="s">
        <v>1294</v>
      </c>
      <c r="C5127" t="s">
        <v>1295</v>
      </c>
      <c r="D5127" s="4">
        <v>27560.65</v>
      </c>
    </row>
    <row r="5128" spans="1:4" x14ac:dyDescent="0.25">
      <c r="A5128" s="1">
        <v>45046</v>
      </c>
      <c r="B5128" t="s">
        <v>650</v>
      </c>
      <c r="C5128" t="s">
        <v>651</v>
      </c>
      <c r="D5128" s="4">
        <v>14275.59</v>
      </c>
    </row>
    <row r="5129" spans="1:4" x14ac:dyDescent="0.25">
      <c r="A5129" s="1">
        <v>45046</v>
      </c>
      <c r="B5129" t="s">
        <v>652</v>
      </c>
      <c r="C5129" t="s">
        <v>653</v>
      </c>
      <c r="D5129" s="4">
        <v>7506.31</v>
      </c>
    </row>
    <row r="5130" spans="1:4" x14ac:dyDescent="0.25">
      <c r="A5130" s="1">
        <v>45046</v>
      </c>
      <c r="B5130" t="s">
        <v>656</v>
      </c>
      <c r="C5130" t="s">
        <v>657</v>
      </c>
      <c r="D5130" s="4">
        <v>212.61000000000004</v>
      </c>
    </row>
    <row r="5131" spans="1:4" x14ac:dyDescent="0.25">
      <c r="A5131" s="1">
        <v>45046</v>
      </c>
      <c r="B5131" t="s">
        <v>663</v>
      </c>
      <c r="C5131" t="s">
        <v>664</v>
      </c>
      <c r="D5131" s="4">
        <v>1766.4499999999998</v>
      </c>
    </row>
    <row r="5132" spans="1:4" x14ac:dyDescent="0.25">
      <c r="A5132" s="1">
        <v>45046</v>
      </c>
      <c r="B5132" t="s">
        <v>668</v>
      </c>
      <c r="C5132" t="s">
        <v>669</v>
      </c>
      <c r="D5132" s="4">
        <v>1180.8599999999999</v>
      </c>
    </row>
    <row r="5133" spans="1:4" x14ac:dyDescent="0.25">
      <c r="A5133" s="1">
        <v>45046</v>
      </c>
      <c r="B5133" t="s">
        <v>672</v>
      </c>
      <c r="C5133" t="s">
        <v>673</v>
      </c>
      <c r="D5133" s="4">
        <v>10178.379999999999</v>
      </c>
    </row>
    <row r="5134" spans="1:4" x14ac:dyDescent="0.25">
      <c r="A5134" s="1">
        <v>45046</v>
      </c>
      <c r="B5134" t="s">
        <v>676</v>
      </c>
      <c r="C5134" t="s">
        <v>677</v>
      </c>
      <c r="D5134" s="4">
        <v>20684</v>
      </c>
    </row>
    <row r="5135" spans="1:4" x14ac:dyDescent="0.25">
      <c r="A5135" s="1">
        <v>45046</v>
      </c>
      <c r="B5135" t="s">
        <v>680</v>
      </c>
      <c r="C5135" t="s">
        <v>681</v>
      </c>
      <c r="D5135" s="4">
        <v>12448.8</v>
      </c>
    </row>
    <row r="5136" spans="1:4" x14ac:dyDescent="0.25">
      <c r="A5136" s="1">
        <v>45046</v>
      </c>
      <c r="B5136" t="s">
        <v>690</v>
      </c>
      <c r="C5136" t="s">
        <v>691</v>
      </c>
      <c r="D5136" s="4">
        <v>20295.72</v>
      </c>
    </row>
    <row r="5137" spans="1:4" x14ac:dyDescent="0.25">
      <c r="A5137" s="1">
        <v>45046</v>
      </c>
      <c r="B5137" t="s">
        <v>698</v>
      </c>
      <c r="C5137" t="s">
        <v>699</v>
      </c>
      <c r="D5137" s="4">
        <v>2663.6</v>
      </c>
    </row>
    <row r="5138" spans="1:4" x14ac:dyDescent="0.25">
      <c r="A5138" s="1">
        <v>45046</v>
      </c>
      <c r="B5138" t="s">
        <v>1134</v>
      </c>
      <c r="C5138" t="s">
        <v>1135</v>
      </c>
      <c r="D5138" s="4">
        <v>22533.32</v>
      </c>
    </row>
    <row r="5139" spans="1:4" x14ac:dyDescent="0.25">
      <c r="A5139" s="1">
        <v>45046</v>
      </c>
      <c r="B5139" t="s">
        <v>1136</v>
      </c>
      <c r="C5139" t="s">
        <v>1137</v>
      </c>
      <c r="D5139" s="4">
        <v>18571.2</v>
      </c>
    </row>
    <row r="5140" spans="1:4" x14ac:dyDescent="0.25">
      <c r="A5140" s="1">
        <v>45046</v>
      </c>
      <c r="B5140" t="s">
        <v>1221</v>
      </c>
      <c r="C5140" t="s">
        <v>1222</v>
      </c>
      <c r="D5140" s="4">
        <v>6660</v>
      </c>
    </row>
    <row r="5141" spans="1:4" x14ac:dyDescent="0.25">
      <c r="A5141" s="1">
        <v>45046</v>
      </c>
      <c r="B5141" t="s">
        <v>1146</v>
      </c>
      <c r="C5141" t="s">
        <v>1147</v>
      </c>
      <c r="D5141" s="4">
        <v>5000</v>
      </c>
    </row>
    <row r="5142" spans="1:4" x14ac:dyDescent="0.25">
      <c r="A5142" s="1">
        <v>45046</v>
      </c>
      <c r="B5142" t="s">
        <v>1260</v>
      </c>
      <c r="C5142" t="s">
        <v>1261</v>
      </c>
      <c r="D5142" s="4">
        <v>800</v>
      </c>
    </row>
    <row r="5143" spans="1:4" x14ac:dyDescent="0.25">
      <c r="A5143" s="1">
        <v>45046</v>
      </c>
      <c r="B5143" t="s">
        <v>704</v>
      </c>
      <c r="C5143" t="s">
        <v>705</v>
      </c>
      <c r="D5143" s="4">
        <v>7961.81</v>
      </c>
    </row>
    <row r="5144" spans="1:4" x14ac:dyDescent="0.25">
      <c r="A5144" s="1">
        <v>45046</v>
      </c>
      <c r="B5144" t="s">
        <v>708</v>
      </c>
      <c r="C5144" t="s">
        <v>709</v>
      </c>
      <c r="D5144" s="4">
        <v>1622.35</v>
      </c>
    </row>
    <row r="5145" spans="1:4" x14ac:dyDescent="0.25">
      <c r="A5145" s="1">
        <v>45046</v>
      </c>
      <c r="B5145" t="s">
        <v>712</v>
      </c>
      <c r="C5145" t="s">
        <v>713</v>
      </c>
      <c r="D5145" s="4">
        <v>907.86</v>
      </c>
    </row>
    <row r="5146" spans="1:4" x14ac:dyDescent="0.25">
      <c r="A5146" s="1">
        <v>45046</v>
      </c>
      <c r="B5146" t="s">
        <v>717</v>
      </c>
      <c r="C5146" t="s">
        <v>718</v>
      </c>
      <c r="D5146" s="4">
        <v>769.37</v>
      </c>
    </row>
    <row r="5147" spans="1:4" x14ac:dyDescent="0.25">
      <c r="A5147" s="1">
        <v>45046</v>
      </c>
      <c r="B5147" t="s">
        <v>719</v>
      </c>
      <c r="C5147" t="s">
        <v>720</v>
      </c>
      <c r="D5147" s="4">
        <v>2277.5500000000002</v>
      </c>
    </row>
    <row r="5148" spans="1:4" x14ac:dyDescent="0.25">
      <c r="A5148" s="1">
        <v>45046</v>
      </c>
      <c r="B5148" t="s">
        <v>721</v>
      </c>
      <c r="C5148" t="s">
        <v>722</v>
      </c>
      <c r="D5148" s="4">
        <v>180</v>
      </c>
    </row>
    <row r="5149" spans="1:4" x14ac:dyDescent="0.25">
      <c r="A5149" s="1">
        <v>45046</v>
      </c>
      <c r="B5149" t="s">
        <v>726</v>
      </c>
      <c r="C5149" t="s">
        <v>727</v>
      </c>
      <c r="D5149" s="4">
        <v>16583.07</v>
      </c>
    </row>
    <row r="5150" spans="1:4" x14ac:dyDescent="0.25">
      <c r="A5150" s="1">
        <v>45046</v>
      </c>
      <c r="B5150" t="s">
        <v>734</v>
      </c>
      <c r="C5150" t="s">
        <v>735</v>
      </c>
      <c r="D5150" s="4">
        <v>310.5</v>
      </c>
    </row>
    <row r="5151" spans="1:4" x14ac:dyDescent="0.25">
      <c r="A5151" s="1">
        <v>45046</v>
      </c>
      <c r="B5151" t="s">
        <v>738</v>
      </c>
      <c r="C5151" t="s">
        <v>739</v>
      </c>
      <c r="D5151" s="4">
        <v>6540.73</v>
      </c>
    </row>
    <row r="5152" spans="1:4" x14ac:dyDescent="0.25">
      <c r="A5152" s="1">
        <v>45046</v>
      </c>
      <c r="B5152" t="s">
        <v>742</v>
      </c>
      <c r="C5152" t="s">
        <v>743</v>
      </c>
      <c r="D5152" s="4">
        <v>1494.5500000000002</v>
      </c>
    </row>
    <row r="5153" spans="1:4" x14ac:dyDescent="0.25">
      <c r="A5153" s="1">
        <v>45046</v>
      </c>
      <c r="B5153" t="s">
        <v>747</v>
      </c>
      <c r="C5153" t="s">
        <v>748</v>
      </c>
      <c r="D5153" s="4">
        <v>28308.51</v>
      </c>
    </row>
    <row r="5154" spans="1:4" x14ac:dyDescent="0.25">
      <c r="A5154" s="1">
        <v>45046</v>
      </c>
      <c r="B5154" t="s">
        <v>755</v>
      </c>
      <c r="C5154" t="s">
        <v>756</v>
      </c>
      <c r="D5154" s="4">
        <v>15</v>
      </c>
    </row>
    <row r="5155" spans="1:4" x14ac:dyDescent="0.25">
      <c r="A5155" s="1">
        <v>45046</v>
      </c>
      <c r="B5155" t="s">
        <v>763</v>
      </c>
      <c r="C5155" t="s">
        <v>764</v>
      </c>
      <c r="D5155" s="4">
        <v>6132.2300000000014</v>
      </c>
    </row>
    <row r="5156" spans="1:4" x14ac:dyDescent="0.25">
      <c r="A5156" s="1">
        <v>45046</v>
      </c>
      <c r="B5156" t="s">
        <v>767</v>
      </c>
      <c r="C5156" t="s">
        <v>768</v>
      </c>
      <c r="D5156" s="4">
        <v>2787.0200000000004</v>
      </c>
    </row>
    <row r="5157" spans="1:4" x14ac:dyDescent="0.25">
      <c r="A5157" s="1">
        <v>45046</v>
      </c>
      <c r="B5157" t="s">
        <v>769</v>
      </c>
      <c r="C5157" t="s">
        <v>770</v>
      </c>
      <c r="D5157" s="4">
        <v>3771.62</v>
      </c>
    </row>
    <row r="5158" spans="1:4" x14ac:dyDescent="0.25">
      <c r="A5158" s="1">
        <v>45046</v>
      </c>
      <c r="B5158" t="s">
        <v>773</v>
      </c>
      <c r="C5158" t="s">
        <v>774</v>
      </c>
      <c r="D5158" s="4">
        <v>1296.08</v>
      </c>
    </row>
    <row r="5159" spans="1:4" x14ac:dyDescent="0.25">
      <c r="A5159" s="1">
        <v>45046</v>
      </c>
      <c r="B5159" t="s">
        <v>775</v>
      </c>
      <c r="C5159" t="s">
        <v>776</v>
      </c>
      <c r="D5159" s="4">
        <v>2854.65</v>
      </c>
    </row>
    <row r="5160" spans="1:4" x14ac:dyDescent="0.25">
      <c r="A5160" s="1">
        <v>45046</v>
      </c>
      <c r="B5160" t="s">
        <v>777</v>
      </c>
      <c r="C5160" t="s">
        <v>778</v>
      </c>
      <c r="D5160" s="4">
        <v>3979.27</v>
      </c>
    </row>
    <row r="5161" spans="1:4" x14ac:dyDescent="0.25">
      <c r="A5161" s="1">
        <v>45046</v>
      </c>
      <c r="B5161" t="s">
        <v>781</v>
      </c>
      <c r="C5161" t="s">
        <v>782</v>
      </c>
      <c r="D5161" s="4">
        <v>1765.1499999999996</v>
      </c>
    </row>
    <row r="5162" spans="1:4" x14ac:dyDescent="0.25">
      <c r="A5162" s="1">
        <v>45046</v>
      </c>
      <c r="B5162" t="s">
        <v>785</v>
      </c>
      <c r="C5162" t="s">
        <v>786</v>
      </c>
      <c r="D5162" s="4">
        <v>1485.85</v>
      </c>
    </row>
    <row r="5163" spans="1:4" x14ac:dyDescent="0.25">
      <c r="A5163" s="1">
        <v>45046</v>
      </c>
      <c r="B5163" t="s">
        <v>788</v>
      </c>
      <c r="C5163" t="s">
        <v>789</v>
      </c>
      <c r="D5163" s="4">
        <v>5636.39</v>
      </c>
    </row>
    <row r="5164" spans="1:4" x14ac:dyDescent="0.25">
      <c r="A5164" s="1">
        <v>45046</v>
      </c>
      <c r="B5164" t="s">
        <v>790</v>
      </c>
      <c r="C5164" t="s">
        <v>791</v>
      </c>
      <c r="D5164" s="4">
        <v>1692.8</v>
      </c>
    </row>
    <row r="5165" spans="1:4" x14ac:dyDescent="0.25">
      <c r="A5165" s="1">
        <v>45046</v>
      </c>
      <c r="B5165" t="s">
        <v>792</v>
      </c>
      <c r="C5165" t="s">
        <v>793</v>
      </c>
      <c r="D5165" s="4">
        <v>3338</v>
      </c>
    </row>
    <row r="5166" spans="1:4" x14ac:dyDescent="0.25">
      <c r="A5166" s="1">
        <v>45046</v>
      </c>
      <c r="B5166" t="s">
        <v>1148</v>
      </c>
      <c r="C5166" t="s">
        <v>1149</v>
      </c>
      <c r="D5166" s="4">
        <v>7531.48</v>
      </c>
    </row>
    <row r="5167" spans="1:4" x14ac:dyDescent="0.25">
      <c r="A5167" s="1">
        <v>45046</v>
      </c>
      <c r="B5167" t="s">
        <v>1275</v>
      </c>
      <c r="C5167" t="s">
        <v>1276</v>
      </c>
      <c r="D5167" s="4">
        <v>4742.4399999999996</v>
      </c>
    </row>
    <row r="5168" spans="1:4" x14ac:dyDescent="0.25">
      <c r="A5168" s="1">
        <v>45046</v>
      </c>
      <c r="B5168" t="s">
        <v>1225</v>
      </c>
      <c r="C5168" t="s">
        <v>1226</v>
      </c>
      <c r="D5168" s="4">
        <v>10600.449999999999</v>
      </c>
    </row>
    <row r="5169" spans="1:4" x14ac:dyDescent="0.25">
      <c r="A5169" s="1">
        <v>45046</v>
      </c>
      <c r="B5169" t="s">
        <v>1236</v>
      </c>
      <c r="C5169" t="s">
        <v>1237</v>
      </c>
      <c r="D5169" s="4">
        <v>3300</v>
      </c>
    </row>
    <row r="5170" spans="1:4" x14ac:dyDescent="0.25">
      <c r="A5170" s="1">
        <v>45046</v>
      </c>
      <c r="B5170" t="s">
        <v>1238</v>
      </c>
      <c r="C5170" t="s">
        <v>1239</v>
      </c>
      <c r="D5170" s="4">
        <v>5873.5500000000011</v>
      </c>
    </row>
    <row r="5171" spans="1:4" x14ac:dyDescent="0.25">
      <c r="A5171" s="1">
        <v>45046</v>
      </c>
      <c r="B5171" t="s">
        <v>1330</v>
      </c>
      <c r="C5171" t="s">
        <v>1331</v>
      </c>
      <c r="D5171" s="4">
        <v>6718.5599999999995</v>
      </c>
    </row>
    <row r="5172" spans="1:4" x14ac:dyDescent="0.25">
      <c r="A5172" s="1">
        <v>45046</v>
      </c>
      <c r="B5172" t="s">
        <v>1336</v>
      </c>
      <c r="C5172" t="s">
        <v>1337</v>
      </c>
      <c r="D5172" s="4">
        <v>25108.61</v>
      </c>
    </row>
    <row r="5173" spans="1:4" x14ac:dyDescent="0.25">
      <c r="A5173" s="1">
        <v>45046</v>
      </c>
      <c r="B5173" t="s">
        <v>794</v>
      </c>
      <c r="C5173" t="s">
        <v>795</v>
      </c>
      <c r="D5173" s="4">
        <v>18340.25</v>
      </c>
    </row>
    <row r="5174" spans="1:4" x14ac:dyDescent="0.25">
      <c r="A5174" s="1">
        <v>45046</v>
      </c>
      <c r="B5174" t="s">
        <v>796</v>
      </c>
      <c r="C5174" t="s">
        <v>797</v>
      </c>
      <c r="D5174" s="4">
        <v>1145.8</v>
      </c>
    </row>
    <row r="5175" spans="1:4" x14ac:dyDescent="0.25">
      <c r="A5175" s="1">
        <v>45046</v>
      </c>
      <c r="B5175" t="s">
        <v>1302</v>
      </c>
      <c r="C5175" t="s">
        <v>1303</v>
      </c>
      <c r="D5175" s="4">
        <v>13846.65</v>
      </c>
    </row>
    <row r="5176" spans="1:4" x14ac:dyDescent="0.25">
      <c r="A5176" s="1">
        <v>45046</v>
      </c>
      <c r="B5176" t="s">
        <v>800</v>
      </c>
      <c r="C5176" t="s">
        <v>801</v>
      </c>
      <c r="D5176" s="4">
        <v>1340</v>
      </c>
    </row>
    <row r="5177" spans="1:4" x14ac:dyDescent="0.25">
      <c r="A5177" s="1">
        <v>45046</v>
      </c>
      <c r="B5177" t="s">
        <v>802</v>
      </c>
      <c r="C5177" t="s">
        <v>803</v>
      </c>
      <c r="D5177" s="4">
        <v>210</v>
      </c>
    </row>
    <row r="5178" spans="1:4" x14ac:dyDescent="0.25">
      <c r="A5178" s="1">
        <v>45046</v>
      </c>
      <c r="B5178" t="s">
        <v>804</v>
      </c>
      <c r="C5178" t="s">
        <v>805</v>
      </c>
      <c r="D5178" s="4">
        <v>2469.92</v>
      </c>
    </row>
    <row r="5179" spans="1:4" x14ac:dyDescent="0.25">
      <c r="A5179" s="1">
        <v>45046</v>
      </c>
      <c r="B5179" t="s">
        <v>808</v>
      </c>
      <c r="C5179" t="s">
        <v>809</v>
      </c>
      <c r="D5179" s="4">
        <v>430.15000000000003</v>
      </c>
    </row>
    <row r="5180" spans="1:4" x14ac:dyDescent="0.25">
      <c r="A5180" s="1">
        <v>45046</v>
      </c>
      <c r="B5180" t="s">
        <v>1240</v>
      </c>
      <c r="C5180" t="s">
        <v>1241</v>
      </c>
      <c r="D5180" s="4">
        <v>452.89</v>
      </c>
    </row>
    <row r="5181" spans="1:4" x14ac:dyDescent="0.25">
      <c r="A5181" s="1">
        <v>45046</v>
      </c>
      <c r="B5181" t="s">
        <v>812</v>
      </c>
      <c r="C5181" t="s">
        <v>813</v>
      </c>
      <c r="D5181" s="4">
        <v>989.19999999999993</v>
      </c>
    </row>
    <row r="5182" spans="1:4" x14ac:dyDescent="0.25">
      <c r="A5182" s="1">
        <v>45046</v>
      </c>
      <c r="B5182" t="s">
        <v>814</v>
      </c>
      <c r="C5182" t="s">
        <v>815</v>
      </c>
      <c r="D5182" s="4">
        <v>1576</v>
      </c>
    </row>
    <row r="5183" spans="1:4" x14ac:dyDescent="0.25">
      <c r="A5183" s="1">
        <v>45046</v>
      </c>
      <c r="B5183" t="s">
        <v>816</v>
      </c>
      <c r="C5183" t="s">
        <v>817</v>
      </c>
      <c r="D5183" s="4">
        <v>7015.5700000000234</v>
      </c>
    </row>
    <row r="5184" spans="1:4" x14ac:dyDescent="0.25">
      <c r="A5184" s="1">
        <v>45046</v>
      </c>
      <c r="B5184" t="s">
        <v>818</v>
      </c>
      <c r="C5184" t="s">
        <v>819</v>
      </c>
      <c r="D5184" s="4">
        <v>10.9</v>
      </c>
    </row>
    <row r="5185" spans="1:4" x14ac:dyDescent="0.25">
      <c r="A5185" s="1">
        <v>45046</v>
      </c>
      <c r="B5185" t="s">
        <v>820</v>
      </c>
      <c r="C5185" t="s">
        <v>821</v>
      </c>
      <c r="D5185" s="4">
        <v>66</v>
      </c>
    </row>
    <row r="5186" spans="1:4" x14ac:dyDescent="0.25">
      <c r="A5186" s="1">
        <v>45046</v>
      </c>
      <c r="B5186" t="s">
        <v>822</v>
      </c>
      <c r="C5186" t="s">
        <v>823</v>
      </c>
      <c r="D5186" s="4">
        <v>980.82</v>
      </c>
    </row>
    <row r="5187" spans="1:4" x14ac:dyDescent="0.25">
      <c r="A5187" s="1">
        <v>45046</v>
      </c>
      <c r="B5187" t="s">
        <v>826</v>
      </c>
      <c r="C5187" t="s">
        <v>827</v>
      </c>
      <c r="D5187" s="4">
        <v>6.16</v>
      </c>
    </row>
    <row r="5188" spans="1:4" x14ac:dyDescent="0.25">
      <c r="A5188" s="1">
        <v>45046</v>
      </c>
      <c r="B5188" t="s">
        <v>828</v>
      </c>
      <c r="C5188" t="s">
        <v>829</v>
      </c>
      <c r="D5188" s="4">
        <v>440.67000000000007</v>
      </c>
    </row>
    <row r="5189" spans="1:4" x14ac:dyDescent="0.25">
      <c r="A5189" s="1">
        <v>45046</v>
      </c>
      <c r="B5189" t="s">
        <v>1247</v>
      </c>
      <c r="C5189" t="s">
        <v>1248</v>
      </c>
      <c r="D5189" s="4">
        <v>10220.719999999999</v>
      </c>
    </row>
    <row r="5190" spans="1:4" x14ac:dyDescent="0.25">
      <c r="A5190" s="1">
        <v>45046</v>
      </c>
      <c r="B5190" t="s">
        <v>1249</v>
      </c>
      <c r="C5190" t="s">
        <v>1250</v>
      </c>
      <c r="D5190" s="4">
        <v>1566.42</v>
      </c>
    </row>
    <row r="5191" spans="1:4" x14ac:dyDescent="0.25">
      <c r="A5191" s="1">
        <v>45046</v>
      </c>
      <c r="B5191" t="s">
        <v>1242</v>
      </c>
      <c r="C5191" t="s">
        <v>1243</v>
      </c>
      <c r="D5191" s="4">
        <v>2651.71</v>
      </c>
    </row>
    <row r="5192" spans="1:4" x14ac:dyDescent="0.25">
      <c r="A5192" s="1">
        <v>45046</v>
      </c>
      <c r="B5192" t="s">
        <v>832</v>
      </c>
      <c r="C5192" t="s">
        <v>833</v>
      </c>
      <c r="D5192" s="4">
        <v>4000</v>
      </c>
    </row>
    <row r="5193" spans="1:4" x14ac:dyDescent="0.25">
      <c r="A5193" s="1">
        <v>45046</v>
      </c>
      <c r="B5193" t="s">
        <v>834</v>
      </c>
      <c r="C5193" t="s">
        <v>835</v>
      </c>
      <c r="D5193" s="4">
        <v>17000</v>
      </c>
    </row>
    <row r="5194" spans="1:4" x14ac:dyDescent="0.25">
      <c r="A5194" s="1">
        <v>45046</v>
      </c>
      <c r="B5194" t="s">
        <v>836</v>
      </c>
      <c r="C5194" t="s">
        <v>837</v>
      </c>
      <c r="D5194" s="4">
        <v>400</v>
      </c>
    </row>
    <row r="5195" spans="1:4" x14ac:dyDescent="0.25">
      <c r="A5195" s="1">
        <v>45046</v>
      </c>
      <c r="B5195" t="s">
        <v>840</v>
      </c>
      <c r="C5195" t="s">
        <v>841</v>
      </c>
      <c r="D5195" s="4">
        <v>12055.92</v>
      </c>
    </row>
    <row r="5196" spans="1:4" x14ac:dyDescent="0.25">
      <c r="A5196" s="1">
        <v>45046</v>
      </c>
      <c r="B5196" t="s">
        <v>842</v>
      </c>
      <c r="C5196" t="s">
        <v>843</v>
      </c>
      <c r="D5196" s="4">
        <v>400</v>
      </c>
    </row>
    <row r="5197" spans="1:4" x14ac:dyDescent="0.25">
      <c r="A5197" s="1">
        <v>45046</v>
      </c>
      <c r="B5197" t="s">
        <v>844</v>
      </c>
      <c r="C5197" t="s">
        <v>845</v>
      </c>
      <c r="D5197" s="4">
        <v>11009.44</v>
      </c>
    </row>
    <row r="5198" spans="1:4" x14ac:dyDescent="0.25">
      <c r="A5198" s="1">
        <v>45046</v>
      </c>
      <c r="B5198" t="s">
        <v>857</v>
      </c>
      <c r="C5198" t="s">
        <v>858</v>
      </c>
      <c r="D5198" s="4">
        <v>14480</v>
      </c>
    </row>
    <row r="5199" spans="1:4" x14ac:dyDescent="0.25">
      <c r="A5199" s="1">
        <v>45046</v>
      </c>
      <c r="B5199" t="s">
        <v>1254</v>
      </c>
      <c r="C5199" t="s">
        <v>1255</v>
      </c>
      <c r="D5199" s="4">
        <v>9304</v>
      </c>
    </row>
    <row r="5200" spans="1:4" x14ac:dyDescent="0.25">
      <c r="A5200" s="1">
        <v>45046</v>
      </c>
      <c r="B5200" t="s">
        <v>1304</v>
      </c>
      <c r="C5200" t="s">
        <v>1305</v>
      </c>
      <c r="D5200" s="4">
        <v>10000</v>
      </c>
    </row>
    <row r="5201" spans="1:4" x14ac:dyDescent="0.25">
      <c r="A5201" s="1">
        <v>45046</v>
      </c>
      <c r="B5201" t="s">
        <v>1306</v>
      </c>
      <c r="C5201" t="s">
        <v>1307</v>
      </c>
      <c r="D5201" s="4">
        <v>1000</v>
      </c>
    </row>
    <row r="5202" spans="1:4" x14ac:dyDescent="0.25">
      <c r="A5202" s="1">
        <v>45046</v>
      </c>
      <c r="B5202" t="s">
        <v>1338</v>
      </c>
      <c r="C5202" t="s">
        <v>1339</v>
      </c>
      <c r="D5202" s="4">
        <v>3600</v>
      </c>
    </row>
    <row r="5203" spans="1:4" x14ac:dyDescent="0.25">
      <c r="A5203" s="1">
        <v>45046</v>
      </c>
      <c r="B5203" t="s">
        <v>867</v>
      </c>
      <c r="C5203" t="s">
        <v>868</v>
      </c>
      <c r="D5203" s="4">
        <v>10357.77</v>
      </c>
    </row>
    <row r="5204" spans="1:4" x14ac:dyDescent="0.25">
      <c r="A5204" s="1">
        <v>45046</v>
      </c>
      <c r="B5204" t="s">
        <v>869</v>
      </c>
      <c r="C5204" t="s">
        <v>870</v>
      </c>
      <c r="D5204" s="4">
        <v>3287.71</v>
      </c>
    </row>
    <row r="5205" spans="1:4" x14ac:dyDescent="0.25">
      <c r="A5205" s="1">
        <v>45046</v>
      </c>
      <c r="B5205" t="s">
        <v>1332</v>
      </c>
      <c r="C5205" t="s">
        <v>1333</v>
      </c>
      <c r="D5205" s="4">
        <v>4599.75</v>
      </c>
    </row>
    <row r="5206" spans="1:4" x14ac:dyDescent="0.25">
      <c r="A5206" s="1">
        <v>45046</v>
      </c>
      <c r="B5206" t="s">
        <v>1503</v>
      </c>
      <c r="C5206" t="s">
        <v>1504</v>
      </c>
      <c r="D5206" s="4">
        <v>380544.81999999995</v>
      </c>
    </row>
    <row r="5207" spans="1:4" x14ac:dyDescent="0.25">
      <c r="A5207" s="1">
        <v>45046</v>
      </c>
      <c r="B5207" t="s">
        <v>1505</v>
      </c>
      <c r="C5207" t="s">
        <v>1506</v>
      </c>
      <c r="D5207" s="4">
        <v>55791.399999999994</v>
      </c>
    </row>
    <row r="5208" spans="1:4" x14ac:dyDescent="0.25">
      <c r="A5208" s="1">
        <v>45046</v>
      </c>
      <c r="B5208" t="s">
        <v>1507</v>
      </c>
      <c r="C5208" t="s">
        <v>1508</v>
      </c>
      <c r="D5208" s="4">
        <v>39582.81</v>
      </c>
    </row>
    <row r="5209" spans="1:4" x14ac:dyDescent="0.25">
      <c r="A5209" s="1">
        <v>45046</v>
      </c>
      <c r="B5209" t="s">
        <v>1509</v>
      </c>
      <c r="C5209" t="s">
        <v>1510</v>
      </c>
      <c r="D5209" s="4">
        <v>9812.5</v>
      </c>
    </row>
    <row r="5210" spans="1:4" x14ac:dyDescent="0.25">
      <c r="A5210" s="1">
        <v>45046</v>
      </c>
      <c r="B5210" t="s">
        <v>1515</v>
      </c>
      <c r="C5210" t="s">
        <v>1516</v>
      </c>
      <c r="D5210" s="4">
        <v>81642.459999999992</v>
      </c>
    </row>
    <row r="5211" spans="1:4" x14ac:dyDescent="0.25">
      <c r="A5211" s="1">
        <v>45046</v>
      </c>
      <c r="B5211" t="s">
        <v>1517</v>
      </c>
      <c r="C5211" t="s">
        <v>1518</v>
      </c>
      <c r="D5211" s="4">
        <v>92738.67</v>
      </c>
    </row>
    <row r="5212" spans="1:4" x14ac:dyDescent="0.25">
      <c r="A5212" s="1">
        <v>45046</v>
      </c>
      <c r="B5212" t="s">
        <v>1519</v>
      </c>
      <c r="C5212" t="s">
        <v>1520</v>
      </c>
      <c r="D5212" s="4">
        <v>6343.35</v>
      </c>
    </row>
    <row r="5213" spans="1:4" x14ac:dyDescent="0.25">
      <c r="A5213" s="1">
        <v>45046</v>
      </c>
      <c r="B5213" t="s">
        <v>1521</v>
      </c>
      <c r="C5213" t="s">
        <v>1522</v>
      </c>
      <c r="D5213" s="4">
        <v>444.08000000000004</v>
      </c>
    </row>
    <row r="5214" spans="1:4" x14ac:dyDescent="0.25">
      <c r="A5214" s="1">
        <v>45046</v>
      </c>
      <c r="B5214" t="s">
        <v>1523</v>
      </c>
      <c r="C5214" t="s">
        <v>1524</v>
      </c>
      <c r="D5214" s="4">
        <v>18610.45</v>
      </c>
    </row>
    <row r="5215" spans="1:4" x14ac:dyDescent="0.25">
      <c r="A5215" s="1">
        <v>45046</v>
      </c>
      <c r="B5215" t="s">
        <v>1527</v>
      </c>
      <c r="C5215" t="s">
        <v>1528</v>
      </c>
      <c r="D5215" s="4">
        <v>27294.969999999998</v>
      </c>
    </row>
    <row r="5216" spans="1:4" x14ac:dyDescent="0.25">
      <c r="A5216" s="1">
        <v>45046</v>
      </c>
      <c r="B5216" t="s">
        <v>1529</v>
      </c>
      <c r="C5216" t="s">
        <v>1530</v>
      </c>
      <c r="D5216" s="4">
        <v>17865.239999999998</v>
      </c>
    </row>
    <row r="5217" spans="1:4" x14ac:dyDescent="0.25">
      <c r="A5217" s="1">
        <v>45046</v>
      </c>
      <c r="B5217" t="s">
        <v>1531</v>
      </c>
      <c r="C5217" t="s">
        <v>1532</v>
      </c>
      <c r="D5217" s="4">
        <v>3317.1000000000022</v>
      </c>
    </row>
    <row r="5218" spans="1:4" x14ac:dyDescent="0.25">
      <c r="A5218" s="1">
        <v>45046</v>
      </c>
      <c r="B5218" t="s">
        <v>1533</v>
      </c>
      <c r="C5218" t="s">
        <v>1534</v>
      </c>
      <c r="D5218" s="4">
        <v>258.95999999999998</v>
      </c>
    </row>
    <row r="5219" spans="1:4" x14ac:dyDescent="0.25">
      <c r="A5219" s="1">
        <v>45046</v>
      </c>
      <c r="B5219" t="s">
        <v>1535</v>
      </c>
      <c r="C5219" t="s">
        <v>1536</v>
      </c>
      <c r="D5219" s="4">
        <v>2526.0300000000002</v>
      </c>
    </row>
    <row r="5220" spans="1:4" x14ac:dyDescent="0.25">
      <c r="A5220" s="1">
        <v>45046</v>
      </c>
      <c r="B5220" t="s">
        <v>1537</v>
      </c>
      <c r="C5220" t="s">
        <v>1538</v>
      </c>
      <c r="D5220" s="4">
        <v>5276.42</v>
      </c>
    </row>
    <row r="5221" spans="1:4" x14ac:dyDescent="0.25">
      <c r="A5221" s="1">
        <v>45046</v>
      </c>
      <c r="B5221" t="s">
        <v>1539</v>
      </c>
      <c r="C5221" t="s">
        <v>1540</v>
      </c>
      <c r="D5221" s="4">
        <v>70.09</v>
      </c>
    </row>
    <row r="5222" spans="1:4" x14ac:dyDescent="0.25">
      <c r="A5222" s="1">
        <v>45046</v>
      </c>
      <c r="B5222" t="s">
        <v>1541</v>
      </c>
      <c r="C5222" t="s">
        <v>1542</v>
      </c>
      <c r="D5222" s="4">
        <v>1275</v>
      </c>
    </row>
    <row r="5223" spans="1:4" x14ac:dyDescent="0.25">
      <c r="A5223" s="1">
        <v>45046</v>
      </c>
      <c r="B5223" t="s">
        <v>1543</v>
      </c>
      <c r="C5223" t="s">
        <v>1544</v>
      </c>
      <c r="D5223" s="4">
        <v>606</v>
      </c>
    </row>
    <row r="5224" spans="1:4" x14ac:dyDescent="0.25">
      <c r="A5224" s="1">
        <v>45046</v>
      </c>
      <c r="B5224" t="s">
        <v>1545</v>
      </c>
      <c r="C5224" t="s">
        <v>1546</v>
      </c>
      <c r="D5224" s="4">
        <v>40</v>
      </c>
    </row>
    <row r="5225" spans="1:4" x14ac:dyDescent="0.25">
      <c r="A5225" s="1">
        <v>45046</v>
      </c>
      <c r="B5225" t="s">
        <v>1547</v>
      </c>
      <c r="C5225" t="s">
        <v>1548</v>
      </c>
      <c r="D5225" s="4">
        <v>239</v>
      </c>
    </row>
    <row r="5226" spans="1:4" x14ac:dyDescent="0.25">
      <c r="A5226" s="1">
        <v>45046</v>
      </c>
      <c r="B5226" t="s">
        <v>1549</v>
      </c>
      <c r="C5226" t="s">
        <v>1550</v>
      </c>
      <c r="D5226" s="4">
        <v>9080.43</v>
      </c>
    </row>
    <row r="5227" spans="1:4" x14ac:dyDescent="0.25">
      <c r="A5227" s="1">
        <v>45046</v>
      </c>
      <c r="B5227" t="s">
        <v>961</v>
      </c>
      <c r="C5227" t="s">
        <v>962</v>
      </c>
      <c r="D5227" s="4">
        <v>1619</v>
      </c>
    </row>
    <row r="5228" spans="1:4" x14ac:dyDescent="0.25">
      <c r="A5228" s="1">
        <v>45046</v>
      </c>
      <c r="B5228" t="s">
        <v>963</v>
      </c>
      <c r="C5228" t="s">
        <v>964</v>
      </c>
      <c r="D5228" s="4">
        <v>500</v>
      </c>
    </row>
    <row r="5229" spans="1:4" x14ac:dyDescent="0.25">
      <c r="A5229" s="1">
        <v>45046</v>
      </c>
      <c r="B5229" t="s">
        <v>971</v>
      </c>
      <c r="C5229" t="s">
        <v>972</v>
      </c>
      <c r="D5229" s="4">
        <v>1420.5</v>
      </c>
    </row>
    <row r="5230" spans="1:4" x14ac:dyDescent="0.25">
      <c r="A5230" s="1">
        <v>45046</v>
      </c>
      <c r="B5230" t="s">
        <v>977</v>
      </c>
      <c r="C5230" t="s">
        <v>978</v>
      </c>
      <c r="D5230" s="4">
        <v>436.05</v>
      </c>
    </row>
    <row r="5231" spans="1:4" x14ac:dyDescent="0.25">
      <c r="A5231" s="1">
        <v>45046</v>
      </c>
      <c r="B5231" t="s">
        <v>981</v>
      </c>
      <c r="C5231" t="s">
        <v>982</v>
      </c>
      <c r="D5231" s="4">
        <v>0.56000000000000005</v>
      </c>
    </row>
    <row r="5232" spans="1:4" x14ac:dyDescent="0.25">
      <c r="A5232" s="1">
        <v>45046</v>
      </c>
      <c r="B5232" t="s">
        <v>989</v>
      </c>
      <c r="C5232" t="s">
        <v>990</v>
      </c>
      <c r="D5232" s="4">
        <v>1558.8300000000002</v>
      </c>
    </row>
    <row r="5233" spans="1:4" x14ac:dyDescent="0.25">
      <c r="A5233" s="1">
        <v>45046</v>
      </c>
      <c r="B5233" t="s">
        <v>991</v>
      </c>
      <c r="C5233" t="s">
        <v>992</v>
      </c>
      <c r="D5233" s="4">
        <v>992.13000000000011</v>
      </c>
    </row>
    <row r="5234" spans="1:4" x14ac:dyDescent="0.25">
      <c r="A5234" s="1">
        <v>45046</v>
      </c>
      <c r="B5234" t="s">
        <v>993</v>
      </c>
      <c r="C5234" t="s">
        <v>994</v>
      </c>
      <c r="D5234" s="4">
        <v>3477.8700000000003</v>
      </c>
    </row>
    <row r="5235" spans="1:4" x14ac:dyDescent="0.25">
      <c r="A5235" s="1">
        <v>45046</v>
      </c>
      <c r="B5235" t="s">
        <v>997</v>
      </c>
      <c r="C5235" t="s">
        <v>998</v>
      </c>
      <c r="D5235" s="4">
        <v>250</v>
      </c>
    </row>
    <row r="5236" spans="1:4" x14ac:dyDescent="0.25">
      <c r="A5236" s="1">
        <v>45046</v>
      </c>
      <c r="B5236" t="s">
        <v>1005</v>
      </c>
      <c r="C5236" t="s">
        <v>1006</v>
      </c>
      <c r="D5236" s="4">
        <v>1.2599999999999909</v>
      </c>
    </row>
    <row r="5237" spans="1:4" x14ac:dyDescent="0.25">
      <c r="A5237" s="1">
        <v>45046</v>
      </c>
      <c r="B5237" t="s">
        <v>1007</v>
      </c>
      <c r="C5237" t="s">
        <v>1008</v>
      </c>
      <c r="D5237" s="4">
        <v>66.900000000000006</v>
      </c>
    </row>
    <row r="5238" spans="1:4" x14ac:dyDescent="0.25">
      <c r="A5238" s="1">
        <v>45046</v>
      </c>
      <c r="B5238" t="s">
        <v>1013</v>
      </c>
      <c r="C5238" t="s">
        <v>1014</v>
      </c>
      <c r="D5238" s="4">
        <v>80.930000000000007</v>
      </c>
    </row>
    <row r="5239" spans="1:4" x14ac:dyDescent="0.25">
      <c r="A5239" s="1">
        <v>45046</v>
      </c>
      <c r="B5239" t="s">
        <v>1162</v>
      </c>
      <c r="C5239" t="s">
        <v>1163</v>
      </c>
      <c r="D5239" s="4">
        <v>219.92000000000002</v>
      </c>
    </row>
    <row r="5240" spans="1:4" x14ac:dyDescent="0.25">
      <c r="A5240" s="1">
        <v>45046</v>
      </c>
      <c r="B5240" t="s">
        <v>1340</v>
      </c>
      <c r="C5240" t="s">
        <v>1341</v>
      </c>
      <c r="D5240" s="4">
        <v>98.18</v>
      </c>
    </row>
    <row r="5241" spans="1:4" x14ac:dyDescent="0.25">
      <c r="A5241" s="1">
        <v>45046</v>
      </c>
      <c r="B5241" t="s">
        <v>1017</v>
      </c>
      <c r="C5241" t="s">
        <v>1018</v>
      </c>
      <c r="D5241" s="4">
        <v>946.56999999999994</v>
      </c>
    </row>
    <row r="5242" spans="1:4" x14ac:dyDescent="0.25">
      <c r="A5242" s="1">
        <v>45046</v>
      </c>
      <c r="B5242" t="s">
        <v>1021</v>
      </c>
      <c r="C5242" t="s">
        <v>1022</v>
      </c>
      <c r="D5242" s="4">
        <v>7580.97</v>
      </c>
    </row>
    <row r="5243" spans="1:4" x14ac:dyDescent="0.25">
      <c r="A5243" s="1">
        <v>45046</v>
      </c>
      <c r="B5243" t="s">
        <v>1025</v>
      </c>
      <c r="C5243" t="s">
        <v>1026</v>
      </c>
      <c r="D5243" s="4">
        <v>819.99999999999977</v>
      </c>
    </row>
    <row r="5244" spans="1:4" x14ac:dyDescent="0.25">
      <c r="A5244" s="1">
        <v>45046</v>
      </c>
      <c r="B5244" t="s">
        <v>1227</v>
      </c>
      <c r="C5244" t="s">
        <v>1228</v>
      </c>
      <c r="D5244" s="4">
        <v>24073.550000000003</v>
      </c>
    </row>
    <row r="5245" spans="1:4" x14ac:dyDescent="0.25">
      <c r="A5245" s="1">
        <v>45046</v>
      </c>
      <c r="B5245" t="s">
        <v>1029</v>
      </c>
      <c r="C5245" t="s">
        <v>1030</v>
      </c>
      <c r="D5245" s="4">
        <v>645.44000000000005</v>
      </c>
    </row>
    <row r="5246" spans="1:4" x14ac:dyDescent="0.25">
      <c r="A5246" s="1">
        <v>45046</v>
      </c>
      <c r="B5246" t="s">
        <v>35</v>
      </c>
      <c r="C5246" t="s">
        <v>1031</v>
      </c>
      <c r="D5246" s="4">
        <v>4218.67</v>
      </c>
    </row>
    <row r="5247" spans="1:4" x14ac:dyDescent="0.25">
      <c r="A5247" s="1">
        <v>45046</v>
      </c>
      <c r="B5247" t="s">
        <v>27</v>
      </c>
      <c r="C5247" t="s">
        <v>1032</v>
      </c>
      <c r="D5247" s="4">
        <v>-915744.42999999993</v>
      </c>
    </row>
    <row r="5248" spans="1:4" x14ac:dyDescent="0.25">
      <c r="A5248" s="1">
        <v>45046</v>
      </c>
      <c r="B5248" t="s">
        <v>1035</v>
      </c>
      <c r="C5248" t="s">
        <v>1036</v>
      </c>
      <c r="D5248" s="4">
        <v>-49728.04</v>
      </c>
    </row>
    <row r="5249" spans="1:4" x14ac:dyDescent="0.25">
      <c r="A5249" s="1">
        <v>45046</v>
      </c>
      <c r="B5249" t="s">
        <v>28</v>
      </c>
      <c r="C5249" t="s">
        <v>1039</v>
      </c>
      <c r="D5249" s="4">
        <v>-128200.11</v>
      </c>
    </row>
    <row r="5250" spans="1:4" x14ac:dyDescent="0.25">
      <c r="A5250" s="1">
        <v>45046</v>
      </c>
      <c r="B5250" t="s">
        <v>29</v>
      </c>
      <c r="C5250" t="s">
        <v>1040</v>
      </c>
      <c r="D5250" s="4">
        <v>-7367.9500000000007</v>
      </c>
    </row>
    <row r="5251" spans="1:4" x14ac:dyDescent="0.25">
      <c r="A5251" s="1">
        <v>45046</v>
      </c>
      <c r="B5251" t="s">
        <v>1041</v>
      </c>
      <c r="C5251" t="s">
        <v>1042</v>
      </c>
      <c r="D5251" s="4">
        <v>-620</v>
      </c>
    </row>
    <row r="5252" spans="1:4" x14ac:dyDescent="0.25">
      <c r="A5252" s="1">
        <v>45046</v>
      </c>
      <c r="B5252" t="s">
        <v>31</v>
      </c>
      <c r="C5252" t="s">
        <v>1293</v>
      </c>
      <c r="D5252" s="4">
        <v>-6227.5999999999985</v>
      </c>
    </row>
    <row r="5253" spans="1:4" x14ac:dyDescent="0.25">
      <c r="A5253" s="1">
        <v>45046</v>
      </c>
      <c r="B5253" t="s">
        <v>33</v>
      </c>
      <c r="C5253" t="s">
        <v>1043</v>
      </c>
      <c r="D5253" s="4">
        <v>-9.5</v>
      </c>
    </row>
    <row r="5254" spans="1:4" x14ac:dyDescent="0.25">
      <c r="A5254" s="1">
        <v>45046</v>
      </c>
      <c r="B5254" t="s">
        <v>34</v>
      </c>
      <c r="C5254" t="s">
        <v>1044</v>
      </c>
      <c r="D5254" s="4">
        <v>-33335.74</v>
      </c>
    </row>
    <row r="5255" spans="1:4" x14ac:dyDescent="0.25">
      <c r="A5255" s="1">
        <v>45046</v>
      </c>
      <c r="B5255" t="s">
        <v>25</v>
      </c>
      <c r="C5255" t="s">
        <v>1049</v>
      </c>
      <c r="D5255" s="4">
        <v>-627348.55000000016</v>
      </c>
    </row>
    <row r="5256" spans="1:4" x14ac:dyDescent="0.25">
      <c r="A5256" s="1">
        <v>45046</v>
      </c>
      <c r="B5256" t="s">
        <v>1062</v>
      </c>
      <c r="C5256" t="s">
        <v>1063</v>
      </c>
      <c r="D5256" s="4">
        <v>-0.24000000000000002</v>
      </c>
    </row>
    <row r="5257" spans="1:4" x14ac:dyDescent="0.25">
      <c r="A5257" s="1">
        <v>45046</v>
      </c>
      <c r="B5257" t="s">
        <v>1066</v>
      </c>
      <c r="C5257" t="s">
        <v>1067</v>
      </c>
      <c r="D5257" s="4">
        <v>-1.5899999999999612</v>
      </c>
    </row>
    <row r="5258" spans="1:4" x14ac:dyDescent="0.25">
      <c r="A5258" s="1">
        <v>45046</v>
      </c>
      <c r="B5258" t="s">
        <v>1068</v>
      </c>
      <c r="C5258" t="s">
        <v>1069</v>
      </c>
      <c r="D5258" s="4">
        <v>-614.09999999999957</v>
      </c>
    </row>
    <row r="5259" spans="1:4" x14ac:dyDescent="0.25">
      <c r="A5259" s="1">
        <v>45046</v>
      </c>
      <c r="B5259" t="s">
        <v>1168</v>
      </c>
      <c r="C5259" t="s">
        <v>1169</v>
      </c>
      <c r="D5259" s="4">
        <v>-2260.46</v>
      </c>
    </row>
    <row r="5260" spans="1:4" x14ac:dyDescent="0.25">
      <c r="A5260" s="1">
        <v>45046</v>
      </c>
      <c r="B5260" t="s">
        <v>1078</v>
      </c>
      <c r="C5260" t="s">
        <v>1079</v>
      </c>
      <c r="D5260" s="4">
        <v>-35</v>
      </c>
    </row>
    <row r="5261" spans="1:4" x14ac:dyDescent="0.25">
      <c r="A5261" s="1">
        <v>45046</v>
      </c>
      <c r="B5261" t="s">
        <v>1172</v>
      </c>
      <c r="C5261" t="s">
        <v>1173</v>
      </c>
      <c r="D5261" s="4">
        <v>-95568.1</v>
      </c>
    </row>
    <row r="5262" spans="1:4" x14ac:dyDescent="0.25">
      <c r="A5262" s="1">
        <v>45046</v>
      </c>
      <c r="B5262" t="s">
        <v>1322</v>
      </c>
      <c r="C5262" t="s">
        <v>1323</v>
      </c>
      <c r="D5262" s="4">
        <v>-237.19999999999993</v>
      </c>
    </row>
    <row r="5263" spans="1:4" x14ac:dyDescent="0.25">
      <c r="A5263" s="1">
        <v>45046</v>
      </c>
      <c r="B5263" t="s">
        <v>1101</v>
      </c>
      <c r="C5263" t="s">
        <v>1102</v>
      </c>
      <c r="D5263" s="4">
        <v>-15366.42</v>
      </c>
    </row>
    <row r="5264" spans="1:4" x14ac:dyDescent="0.25">
      <c r="A5264" s="1">
        <v>45046</v>
      </c>
      <c r="B5264" t="s">
        <v>570</v>
      </c>
      <c r="C5264" t="s">
        <v>571</v>
      </c>
      <c r="D5264" s="4">
        <v>10000</v>
      </c>
    </row>
    <row r="5265" spans="1:4" x14ac:dyDescent="0.25">
      <c r="A5265" s="1">
        <v>45046</v>
      </c>
      <c r="B5265" t="s">
        <v>576</v>
      </c>
      <c r="C5265" t="s">
        <v>577</v>
      </c>
      <c r="D5265" s="4">
        <v>17743</v>
      </c>
    </row>
    <row r="5266" spans="1:4" x14ac:dyDescent="0.25">
      <c r="A5266" s="1">
        <v>45046</v>
      </c>
      <c r="B5266" t="s">
        <v>580</v>
      </c>
      <c r="C5266" t="s">
        <v>581</v>
      </c>
      <c r="D5266" s="4">
        <v>88509.209999999992</v>
      </c>
    </row>
    <row r="5267" spans="1:4" x14ac:dyDescent="0.25">
      <c r="A5267" s="1">
        <v>45046</v>
      </c>
      <c r="B5267" t="s">
        <v>588</v>
      </c>
      <c r="C5267" t="s">
        <v>589</v>
      </c>
      <c r="D5267" s="4">
        <v>80910.75</v>
      </c>
    </row>
    <row r="5268" spans="1:4" x14ac:dyDescent="0.25">
      <c r="A5268" s="1">
        <v>45046</v>
      </c>
      <c r="B5268" t="s">
        <v>592</v>
      </c>
      <c r="C5268" t="s">
        <v>593</v>
      </c>
      <c r="D5268" s="4">
        <v>87545.25</v>
      </c>
    </row>
    <row r="5269" spans="1:4" x14ac:dyDescent="0.25">
      <c r="A5269" s="1">
        <v>45046</v>
      </c>
      <c r="B5269" t="s">
        <v>597</v>
      </c>
      <c r="C5269" t="s">
        <v>598</v>
      </c>
      <c r="D5269" s="4">
        <v>693957.03</v>
      </c>
    </row>
    <row r="5270" spans="1:4" x14ac:dyDescent="0.25">
      <c r="A5270" s="1">
        <v>45046</v>
      </c>
      <c r="B5270" t="s">
        <v>601</v>
      </c>
      <c r="C5270" t="s">
        <v>602</v>
      </c>
      <c r="D5270" s="4">
        <v>164051.22999999998</v>
      </c>
    </row>
    <row r="5271" spans="1:4" x14ac:dyDescent="0.25">
      <c r="A5271" s="1">
        <v>45046</v>
      </c>
      <c r="B5271" t="s">
        <v>605</v>
      </c>
      <c r="C5271" t="s">
        <v>606</v>
      </c>
      <c r="D5271" s="4">
        <v>204582.74</v>
      </c>
    </row>
    <row r="5272" spans="1:4" x14ac:dyDescent="0.25">
      <c r="A5272" s="1">
        <v>45046</v>
      </c>
      <c r="B5272" t="s">
        <v>1334</v>
      </c>
      <c r="C5272" t="s">
        <v>1335</v>
      </c>
      <c r="D5272" s="4">
        <v>13282.5</v>
      </c>
    </row>
    <row r="5273" spans="1:4" x14ac:dyDescent="0.25">
      <c r="A5273" s="1">
        <v>45046</v>
      </c>
      <c r="B5273" t="s">
        <v>611</v>
      </c>
      <c r="C5273" t="s">
        <v>612</v>
      </c>
      <c r="D5273" s="4">
        <v>258301.05000000002</v>
      </c>
    </row>
    <row r="5274" spans="1:4" x14ac:dyDescent="0.25">
      <c r="A5274" s="1">
        <v>45046</v>
      </c>
      <c r="B5274" t="s">
        <v>617</v>
      </c>
      <c r="C5274" t="s">
        <v>618</v>
      </c>
      <c r="D5274" s="4">
        <v>90642.930000000008</v>
      </c>
    </row>
    <row r="5275" spans="1:4" x14ac:dyDescent="0.25">
      <c r="A5275" s="1">
        <v>45046</v>
      </c>
      <c r="B5275" t="s">
        <v>621</v>
      </c>
      <c r="C5275" t="s">
        <v>622</v>
      </c>
      <c r="D5275" s="4">
        <v>16409.09</v>
      </c>
    </row>
    <row r="5276" spans="1:4" x14ac:dyDescent="0.25">
      <c r="A5276" s="1">
        <v>45046</v>
      </c>
      <c r="B5276" t="s">
        <v>625</v>
      </c>
      <c r="C5276" t="s">
        <v>626</v>
      </c>
      <c r="D5276" s="4">
        <v>102935.11000000002</v>
      </c>
    </row>
    <row r="5277" spans="1:4" x14ac:dyDescent="0.25">
      <c r="A5277" s="1">
        <v>45046</v>
      </c>
      <c r="B5277" t="s">
        <v>629</v>
      </c>
      <c r="C5277" t="s">
        <v>630</v>
      </c>
      <c r="D5277" s="4">
        <v>1760</v>
      </c>
    </row>
    <row r="5278" spans="1:4" x14ac:dyDescent="0.25">
      <c r="A5278" s="1">
        <v>45046</v>
      </c>
      <c r="B5278" t="s">
        <v>48</v>
      </c>
      <c r="C5278" t="s">
        <v>49</v>
      </c>
      <c r="D5278" s="4">
        <v>340</v>
      </c>
    </row>
    <row r="5279" spans="1:4" x14ac:dyDescent="0.25">
      <c r="A5279" s="1">
        <v>45046</v>
      </c>
      <c r="B5279" t="s">
        <v>53</v>
      </c>
      <c r="C5279" t="s">
        <v>54</v>
      </c>
      <c r="D5279" s="4">
        <v>2500</v>
      </c>
    </row>
    <row r="5280" spans="1:4" x14ac:dyDescent="0.25">
      <c r="A5280" s="1">
        <v>45046</v>
      </c>
      <c r="B5280" t="s">
        <v>57</v>
      </c>
      <c r="C5280" t="s">
        <v>58</v>
      </c>
      <c r="D5280" s="4">
        <v>250</v>
      </c>
    </row>
    <row r="5281" spans="1:4" x14ac:dyDescent="0.25">
      <c r="A5281" s="1">
        <v>45046</v>
      </c>
      <c r="B5281" t="s">
        <v>61</v>
      </c>
      <c r="C5281" t="s">
        <v>62</v>
      </c>
      <c r="D5281" s="4">
        <v>997500</v>
      </c>
    </row>
    <row r="5282" spans="1:4" x14ac:dyDescent="0.25">
      <c r="A5282" s="1">
        <v>45046</v>
      </c>
      <c r="B5282" t="s">
        <v>64</v>
      </c>
      <c r="C5282" t="s">
        <v>65</v>
      </c>
      <c r="D5282" s="4">
        <v>16915.2</v>
      </c>
    </row>
    <row r="5283" spans="1:4" x14ac:dyDescent="0.25">
      <c r="A5283" s="1">
        <v>45046</v>
      </c>
      <c r="B5283" t="s">
        <v>66</v>
      </c>
      <c r="C5283" t="s">
        <v>67</v>
      </c>
      <c r="D5283" s="4">
        <v>185955.64999999997</v>
      </c>
    </row>
    <row r="5284" spans="1:4" x14ac:dyDescent="0.25">
      <c r="A5284" s="1">
        <v>45046</v>
      </c>
      <c r="B5284" t="s">
        <v>139</v>
      </c>
      <c r="C5284" t="s">
        <v>654</v>
      </c>
      <c r="D5284" s="4">
        <v>883958.85</v>
      </c>
    </row>
    <row r="5285" spans="1:4" x14ac:dyDescent="0.25">
      <c r="A5285" s="1">
        <v>45046</v>
      </c>
      <c r="B5285" t="s">
        <v>143</v>
      </c>
      <c r="C5285" t="s">
        <v>662</v>
      </c>
      <c r="D5285" s="4">
        <v>660483.18000000005</v>
      </c>
    </row>
    <row r="5286" spans="1:4" x14ac:dyDescent="0.25">
      <c r="A5286" s="1">
        <v>45046</v>
      </c>
      <c r="B5286" t="s">
        <v>665</v>
      </c>
      <c r="C5286" t="s">
        <v>666</v>
      </c>
      <c r="D5286" s="4">
        <v>1011718.3199999928</v>
      </c>
    </row>
    <row r="5287" spans="1:4" x14ac:dyDescent="0.25">
      <c r="A5287" s="1">
        <v>45046</v>
      </c>
      <c r="B5287" t="s">
        <v>670</v>
      </c>
      <c r="C5287" t="s">
        <v>671</v>
      </c>
      <c r="D5287" s="4">
        <v>55761.190000000024</v>
      </c>
    </row>
    <row r="5288" spans="1:4" x14ac:dyDescent="0.25">
      <c r="A5288" s="1">
        <v>45046</v>
      </c>
      <c r="B5288" t="s">
        <v>674</v>
      </c>
      <c r="C5288" t="s">
        <v>675</v>
      </c>
      <c r="D5288" s="4">
        <v>11219.999999999942</v>
      </c>
    </row>
    <row r="5289" spans="1:4" x14ac:dyDescent="0.25">
      <c r="A5289" s="1">
        <v>45046</v>
      </c>
      <c r="B5289" t="s">
        <v>687</v>
      </c>
      <c r="C5289" t="s">
        <v>688</v>
      </c>
      <c r="D5289" s="4">
        <v>377.19</v>
      </c>
    </row>
    <row r="5290" spans="1:4" x14ac:dyDescent="0.25">
      <c r="A5290" s="1">
        <v>45046</v>
      </c>
      <c r="B5290" t="s">
        <v>1184</v>
      </c>
      <c r="C5290" t="s">
        <v>1185</v>
      </c>
      <c r="D5290" s="4">
        <v>153417.74</v>
      </c>
    </row>
    <row r="5291" spans="1:4" x14ac:dyDescent="0.25">
      <c r="A5291" s="1">
        <v>45046</v>
      </c>
      <c r="B5291" t="s">
        <v>700</v>
      </c>
      <c r="C5291" t="s">
        <v>701</v>
      </c>
      <c r="D5291" s="4">
        <v>10732.319999999998</v>
      </c>
    </row>
    <row r="5292" spans="1:4" x14ac:dyDescent="0.25">
      <c r="A5292" s="1">
        <v>45046</v>
      </c>
      <c r="B5292" t="s">
        <v>710</v>
      </c>
      <c r="C5292" t="s">
        <v>711</v>
      </c>
      <c r="D5292" s="4">
        <v>8233.590000000002</v>
      </c>
    </row>
    <row r="5293" spans="1:4" x14ac:dyDescent="0.25">
      <c r="A5293" s="1">
        <v>45046</v>
      </c>
      <c r="B5293" t="s">
        <v>1186</v>
      </c>
      <c r="C5293" t="s">
        <v>1187</v>
      </c>
      <c r="D5293" s="4">
        <v>1430</v>
      </c>
    </row>
    <row r="5294" spans="1:4" x14ac:dyDescent="0.25">
      <c r="A5294" s="1">
        <v>45046</v>
      </c>
      <c r="B5294" t="s">
        <v>723</v>
      </c>
      <c r="C5294" t="s">
        <v>724</v>
      </c>
      <c r="D5294" s="4">
        <v>27136.760000000013</v>
      </c>
    </row>
    <row r="5295" spans="1:4" x14ac:dyDescent="0.25">
      <c r="A5295" s="1">
        <v>45046</v>
      </c>
      <c r="B5295" t="s">
        <v>728</v>
      </c>
      <c r="C5295" t="s">
        <v>729</v>
      </c>
      <c r="D5295" s="4">
        <v>2796.9300000000658</v>
      </c>
    </row>
    <row r="5296" spans="1:4" x14ac:dyDescent="0.25">
      <c r="A5296" s="1">
        <v>45046</v>
      </c>
      <c r="B5296" t="s">
        <v>736</v>
      </c>
      <c r="C5296" t="s">
        <v>737</v>
      </c>
      <c r="D5296" s="4">
        <v>108042.3</v>
      </c>
    </row>
    <row r="5297" spans="1:4" x14ac:dyDescent="0.25">
      <c r="A5297" s="1">
        <v>45046</v>
      </c>
      <c r="B5297" t="s">
        <v>740</v>
      </c>
      <c r="C5297" t="s">
        <v>741</v>
      </c>
      <c r="D5297" s="4">
        <v>1325.0000000000427</v>
      </c>
    </row>
    <row r="5298" spans="1:4" x14ac:dyDescent="0.25">
      <c r="A5298" s="1">
        <v>45046</v>
      </c>
      <c r="B5298" t="s">
        <v>749</v>
      </c>
      <c r="C5298" t="s">
        <v>750</v>
      </c>
      <c r="D5298" s="4">
        <v>1874.770000000015</v>
      </c>
    </row>
    <row r="5299" spans="1:4" x14ac:dyDescent="0.25">
      <c r="A5299" s="1">
        <v>45046</v>
      </c>
      <c r="B5299" t="s">
        <v>753</v>
      </c>
      <c r="C5299" t="s">
        <v>754</v>
      </c>
      <c r="D5299" s="4">
        <v>49592.770000000004</v>
      </c>
    </row>
    <row r="5300" spans="1:4" x14ac:dyDescent="0.25">
      <c r="A5300" s="1">
        <v>45046</v>
      </c>
      <c r="B5300" t="s">
        <v>765</v>
      </c>
      <c r="C5300" t="s">
        <v>766</v>
      </c>
      <c r="D5300" s="4">
        <v>53.55</v>
      </c>
    </row>
    <row r="5301" spans="1:4" x14ac:dyDescent="0.25">
      <c r="A5301" s="1">
        <v>45046</v>
      </c>
      <c r="B5301" t="s">
        <v>1188</v>
      </c>
      <c r="C5301" t="s">
        <v>1189</v>
      </c>
      <c r="D5301" s="4">
        <v>1091.8000000000002</v>
      </c>
    </row>
    <row r="5302" spans="1:4" x14ac:dyDescent="0.25">
      <c r="A5302" s="1">
        <v>45046</v>
      </c>
      <c r="B5302" t="s">
        <v>1190</v>
      </c>
      <c r="C5302" t="s">
        <v>1191</v>
      </c>
      <c r="D5302" s="4">
        <v>179.04999999998955</v>
      </c>
    </row>
    <row r="5303" spans="1:4" x14ac:dyDescent="0.25">
      <c r="A5303" s="1">
        <v>45046</v>
      </c>
      <c r="B5303" t="s">
        <v>783</v>
      </c>
      <c r="C5303" t="s">
        <v>784</v>
      </c>
      <c r="D5303" s="4">
        <v>1120</v>
      </c>
    </row>
    <row r="5304" spans="1:4" x14ac:dyDescent="0.25">
      <c r="A5304" s="1">
        <v>45046</v>
      </c>
      <c r="B5304" t="s">
        <v>68</v>
      </c>
      <c r="C5304" t="s">
        <v>69</v>
      </c>
      <c r="D5304" s="4">
        <v>53.240000000002965</v>
      </c>
    </row>
    <row r="5305" spans="1:4" x14ac:dyDescent="0.25">
      <c r="A5305" s="1">
        <v>45046</v>
      </c>
      <c r="B5305" t="s">
        <v>70</v>
      </c>
      <c r="C5305" t="s">
        <v>71</v>
      </c>
      <c r="D5305" s="4">
        <v>35221.225999998947</v>
      </c>
    </row>
    <row r="5306" spans="1:4" x14ac:dyDescent="0.25">
      <c r="A5306" s="1">
        <v>45046</v>
      </c>
      <c r="B5306" t="s">
        <v>72</v>
      </c>
      <c r="C5306" t="s">
        <v>73</v>
      </c>
      <c r="D5306" s="4">
        <v>2558.0499999999993</v>
      </c>
    </row>
    <row r="5307" spans="1:4" x14ac:dyDescent="0.25">
      <c r="A5307" s="1">
        <v>45046</v>
      </c>
      <c r="B5307" t="s">
        <v>74</v>
      </c>
      <c r="C5307" t="s">
        <v>75</v>
      </c>
      <c r="D5307" s="4">
        <v>489.8</v>
      </c>
    </row>
    <row r="5308" spans="1:4" x14ac:dyDescent="0.25">
      <c r="A5308" s="1">
        <v>45046</v>
      </c>
      <c r="B5308" t="s">
        <v>76</v>
      </c>
      <c r="C5308" t="s">
        <v>77</v>
      </c>
      <c r="D5308" s="4">
        <v>452.36</v>
      </c>
    </row>
    <row r="5309" spans="1:4" x14ac:dyDescent="0.25">
      <c r="A5309" s="1">
        <v>45046</v>
      </c>
      <c r="B5309" t="s">
        <v>1342</v>
      </c>
      <c r="C5309" t="s">
        <v>1343</v>
      </c>
      <c r="D5309" s="4">
        <v>402.09999999999997</v>
      </c>
    </row>
    <row r="5310" spans="1:4" x14ac:dyDescent="0.25">
      <c r="A5310" s="1">
        <v>45046</v>
      </c>
      <c r="B5310" t="s">
        <v>78</v>
      </c>
      <c r="C5310" t="s">
        <v>79</v>
      </c>
      <c r="D5310" s="4">
        <v>332084.83000000619</v>
      </c>
    </row>
    <row r="5311" spans="1:4" x14ac:dyDescent="0.25">
      <c r="A5311" s="1">
        <v>45046</v>
      </c>
      <c r="B5311" t="s">
        <v>80</v>
      </c>
      <c r="C5311" t="s">
        <v>81</v>
      </c>
      <c r="D5311" s="4">
        <v>293129.85999999993</v>
      </c>
    </row>
    <row r="5312" spans="1:4" x14ac:dyDescent="0.25">
      <c r="A5312" s="1">
        <v>45046</v>
      </c>
      <c r="B5312" t="s">
        <v>82</v>
      </c>
      <c r="C5312" t="s">
        <v>83</v>
      </c>
      <c r="D5312" s="4">
        <v>1906.3000000000029</v>
      </c>
    </row>
    <row r="5313" spans="1:4" x14ac:dyDescent="0.25">
      <c r="A5313" s="1">
        <v>45046</v>
      </c>
      <c r="B5313" t="s">
        <v>84</v>
      </c>
      <c r="C5313" t="s">
        <v>85</v>
      </c>
      <c r="D5313" s="4">
        <v>62682.380000002704</v>
      </c>
    </row>
    <row r="5314" spans="1:4" x14ac:dyDescent="0.25">
      <c r="A5314" s="1">
        <v>45046</v>
      </c>
      <c r="B5314" t="s">
        <v>86</v>
      </c>
      <c r="C5314" t="s">
        <v>87</v>
      </c>
      <c r="D5314" s="4">
        <v>136572.30999999997</v>
      </c>
    </row>
    <row r="5315" spans="1:4" x14ac:dyDescent="0.25">
      <c r="A5315" s="1">
        <v>45046</v>
      </c>
      <c r="B5315" t="s">
        <v>88</v>
      </c>
      <c r="C5315" t="s">
        <v>89</v>
      </c>
      <c r="D5315" s="4">
        <v>24295.680000000299</v>
      </c>
    </row>
    <row r="5316" spans="1:4" x14ac:dyDescent="0.25">
      <c r="A5316" s="1">
        <v>45046</v>
      </c>
      <c r="B5316" t="s">
        <v>90</v>
      </c>
      <c r="C5316" t="s">
        <v>91</v>
      </c>
      <c r="D5316" s="4">
        <v>13821.389999999985</v>
      </c>
    </row>
    <row r="5317" spans="1:4" x14ac:dyDescent="0.25">
      <c r="A5317" s="1">
        <v>45046</v>
      </c>
      <c r="B5317" t="s">
        <v>92</v>
      </c>
      <c r="C5317" t="s">
        <v>93</v>
      </c>
      <c r="D5317" s="4">
        <v>218502.16899999999</v>
      </c>
    </row>
    <row r="5318" spans="1:4" x14ac:dyDescent="0.25">
      <c r="A5318" s="1">
        <v>45046</v>
      </c>
      <c r="B5318" t="s">
        <v>94</v>
      </c>
      <c r="C5318" t="s">
        <v>95</v>
      </c>
      <c r="D5318" s="4">
        <v>15273.790000000003</v>
      </c>
    </row>
    <row r="5319" spans="1:4" x14ac:dyDescent="0.25">
      <c r="A5319" s="1">
        <v>45046</v>
      </c>
      <c r="B5319" t="s">
        <v>96</v>
      </c>
      <c r="C5319" t="s">
        <v>97</v>
      </c>
      <c r="D5319" s="4">
        <v>36333.519999999975</v>
      </c>
    </row>
    <row r="5320" spans="1:4" x14ac:dyDescent="0.25">
      <c r="A5320" s="1">
        <v>45046</v>
      </c>
      <c r="B5320" t="s">
        <v>98</v>
      </c>
      <c r="C5320" t="s">
        <v>99</v>
      </c>
      <c r="D5320" s="4">
        <v>1928.5600000000011</v>
      </c>
    </row>
    <row r="5321" spans="1:4" x14ac:dyDescent="0.25">
      <c r="A5321" s="1">
        <v>45046</v>
      </c>
      <c r="B5321" t="s">
        <v>1298</v>
      </c>
      <c r="C5321" t="s">
        <v>1299</v>
      </c>
      <c r="D5321" s="4">
        <v>1832.3499999999881</v>
      </c>
    </row>
    <row r="5322" spans="1:4" x14ac:dyDescent="0.25">
      <c r="A5322" s="1">
        <v>45046</v>
      </c>
      <c r="B5322" t="s">
        <v>100</v>
      </c>
      <c r="C5322" t="s">
        <v>101</v>
      </c>
      <c r="D5322" s="4">
        <v>1000153.42</v>
      </c>
    </row>
    <row r="5323" spans="1:4" x14ac:dyDescent="0.25">
      <c r="A5323" s="1">
        <v>45046</v>
      </c>
      <c r="B5323" t="s">
        <v>108</v>
      </c>
      <c r="C5323" t="s">
        <v>109</v>
      </c>
      <c r="D5323" s="4">
        <v>2000000</v>
      </c>
    </row>
    <row r="5324" spans="1:4" x14ac:dyDescent="0.25">
      <c r="A5324" s="1">
        <v>45046</v>
      </c>
      <c r="B5324" t="s">
        <v>1232</v>
      </c>
      <c r="C5324" t="s">
        <v>1233</v>
      </c>
      <c r="D5324" s="4">
        <v>4.9999979892163537E-3</v>
      </c>
    </row>
    <row r="5325" spans="1:4" x14ac:dyDescent="0.25">
      <c r="A5325" s="1">
        <v>45046</v>
      </c>
      <c r="B5325" t="s">
        <v>744</v>
      </c>
      <c r="C5325" t="s">
        <v>745</v>
      </c>
      <c r="D5325" s="4">
        <v>-323.49999999996965</v>
      </c>
    </row>
    <row r="5326" spans="1:4" x14ac:dyDescent="0.25">
      <c r="A5326" s="1">
        <v>45046</v>
      </c>
      <c r="B5326" t="s">
        <v>846</v>
      </c>
      <c r="C5326" t="s">
        <v>847</v>
      </c>
      <c r="D5326" s="4">
        <v>-8000.00000000006</v>
      </c>
    </row>
    <row r="5327" spans="1:4" x14ac:dyDescent="0.25">
      <c r="A5327" s="1">
        <v>45046</v>
      </c>
      <c r="B5327" t="s">
        <v>851</v>
      </c>
      <c r="C5327" t="s">
        <v>852</v>
      </c>
      <c r="D5327" s="4">
        <v>-100000</v>
      </c>
    </row>
    <row r="5328" spans="1:4" x14ac:dyDescent="0.25">
      <c r="A5328" s="1">
        <v>45046</v>
      </c>
      <c r="B5328" t="s">
        <v>855</v>
      </c>
      <c r="C5328" t="s">
        <v>856</v>
      </c>
      <c r="D5328" s="4">
        <v>-800000</v>
      </c>
    </row>
    <row r="5329" spans="1:4" x14ac:dyDescent="0.25">
      <c r="A5329" s="1">
        <v>45046</v>
      </c>
      <c r="B5329" t="s">
        <v>859</v>
      </c>
      <c r="C5329" t="s">
        <v>860</v>
      </c>
      <c r="D5329" s="4">
        <v>-62928.91</v>
      </c>
    </row>
    <row r="5330" spans="1:4" x14ac:dyDescent="0.25">
      <c r="A5330" s="1">
        <v>45046</v>
      </c>
      <c r="B5330" t="s">
        <v>1192</v>
      </c>
      <c r="C5330" t="s">
        <v>1193</v>
      </c>
      <c r="D5330" s="4">
        <v>-185955.65000000002</v>
      </c>
    </row>
    <row r="5331" spans="1:4" x14ac:dyDescent="0.25">
      <c r="A5331" s="1">
        <v>45046</v>
      </c>
      <c r="B5331" t="s">
        <v>865</v>
      </c>
      <c r="C5331" t="s">
        <v>866</v>
      </c>
      <c r="D5331" s="4">
        <v>-86282.830000000016</v>
      </c>
    </row>
    <row r="5332" spans="1:4" x14ac:dyDescent="0.25">
      <c r="A5332" s="1">
        <v>45046</v>
      </c>
      <c r="B5332" t="s">
        <v>1326</v>
      </c>
      <c r="C5332" t="s">
        <v>1327</v>
      </c>
      <c r="D5332" s="4">
        <v>-68372.169999995676</v>
      </c>
    </row>
    <row r="5333" spans="1:4" x14ac:dyDescent="0.25">
      <c r="A5333" s="1">
        <v>45046</v>
      </c>
      <c r="B5333" t="s">
        <v>871</v>
      </c>
      <c r="C5333" t="s">
        <v>872</v>
      </c>
      <c r="D5333" s="4">
        <v>-104189.62</v>
      </c>
    </row>
    <row r="5334" spans="1:4" x14ac:dyDescent="0.25">
      <c r="A5334" s="1">
        <v>45046</v>
      </c>
      <c r="B5334" t="s">
        <v>873</v>
      </c>
      <c r="C5334" t="s">
        <v>874</v>
      </c>
      <c r="D5334" s="4">
        <v>-209105.68000000002</v>
      </c>
    </row>
    <row r="5335" spans="1:4" x14ac:dyDescent="0.25">
      <c r="A5335" s="1">
        <v>45046</v>
      </c>
      <c r="B5335" t="s">
        <v>875</v>
      </c>
      <c r="C5335" t="s">
        <v>876</v>
      </c>
      <c r="D5335" s="4">
        <v>-130693.5</v>
      </c>
    </row>
    <row r="5336" spans="1:4" x14ac:dyDescent="0.25">
      <c r="A5336" s="1">
        <v>45046</v>
      </c>
      <c r="B5336" t="s">
        <v>877</v>
      </c>
      <c r="C5336" t="s">
        <v>878</v>
      </c>
      <c r="D5336" s="4">
        <v>-792</v>
      </c>
    </row>
    <row r="5337" spans="1:4" x14ac:dyDescent="0.25">
      <c r="A5337" s="1">
        <v>45046</v>
      </c>
      <c r="B5337" t="s">
        <v>879</v>
      </c>
      <c r="C5337" t="s">
        <v>880</v>
      </c>
      <c r="D5337" s="4">
        <v>-51454.32</v>
      </c>
    </row>
    <row r="5338" spans="1:4" x14ac:dyDescent="0.25">
      <c r="A5338" s="1">
        <v>45046</v>
      </c>
      <c r="B5338" t="s">
        <v>881</v>
      </c>
      <c r="C5338" t="s">
        <v>882</v>
      </c>
      <c r="D5338" s="4">
        <v>-16408.5</v>
      </c>
    </row>
    <row r="5339" spans="1:4" x14ac:dyDescent="0.25">
      <c r="A5339" s="1">
        <v>45046</v>
      </c>
      <c r="B5339" t="s">
        <v>883</v>
      </c>
      <c r="C5339" t="s">
        <v>884</v>
      </c>
      <c r="D5339" s="4">
        <v>-37664.42</v>
      </c>
    </row>
    <row r="5340" spans="1:4" x14ac:dyDescent="0.25">
      <c r="A5340" s="1">
        <v>45046</v>
      </c>
      <c r="B5340" t="s">
        <v>885</v>
      </c>
      <c r="C5340" t="s">
        <v>886</v>
      </c>
      <c r="D5340" s="4">
        <v>-9208.98</v>
      </c>
    </row>
    <row r="5341" spans="1:4" x14ac:dyDescent="0.25">
      <c r="A5341" s="1">
        <v>45046</v>
      </c>
      <c r="B5341" t="s">
        <v>887</v>
      </c>
      <c r="C5341" t="s">
        <v>888</v>
      </c>
      <c r="D5341" s="4">
        <v>-10000</v>
      </c>
    </row>
    <row r="5342" spans="1:4" x14ac:dyDescent="0.25">
      <c r="A5342" s="1">
        <v>45046</v>
      </c>
      <c r="B5342" t="s">
        <v>891</v>
      </c>
      <c r="C5342" t="s">
        <v>892</v>
      </c>
      <c r="D5342" s="4">
        <v>-5023</v>
      </c>
    </row>
    <row r="5343" spans="1:4" x14ac:dyDescent="0.25">
      <c r="A5343" s="1">
        <v>45046</v>
      </c>
      <c r="B5343" t="s">
        <v>893</v>
      </c>
      <c r="C5343" t="s">
        <v>894</v>
      </c>
      <c r="D5343" s="4">
        <v>-35407.530000000021</v>
      </c>
    </row>
    <row r="5344" spans="1:4" x14ac:dyDescent="0.25">
      <c r="A5344" s="1">
        <v>45046</v>
      </c>
      <c r="B5344" t="s">
        <v>895</v>
      </c>
      <c r="C5344" t="s">
        <v>896</v>
      </c>
      <c r="D5344" s="4">
        <v>-50940.84</v>
      </c>
    </row>
    <row r="5345" spans="1:4" x14ac:dyDescent="0.25">
      <c r="A5345" s="1">
        <v>45046</v>
      </c>
      <c r="B5345" t="s">
        <v>897</v>
      </c>
      <c r="C5345" t="s">
        <v>898</v>
      </c>
      <c r="D5345" s="4">
        <v>-1145372</v>
      </c>
    </row>
    <row r="5346" spans="1:4" x14ac:dyDescent="0.25">
      <c r="A5346" s="1">
        <v>45046</v>
      </c>
      <c r="B5346" t="s">
        <v>1195</v>
      </c>
      <c r="C5346" t="s">
        <v>1196</v>
      </c>
      <c r="D5346" s="4">
        <v>-245167.83000000002</v>
      </c>
    </row>
    <row r="5347" spans="1:4" x14ac:dyDescent="0.25">
      <c r="A5347" s="1">
        <v>45046</v>
      </c>
      <c r="B5347" t="s">
        <v>1197</v>
      </c>
      <c r="C5347" t="s">
        <v>1198</v>
      </c>
      <c r="D5347" s="4">
        <v>-517000</v>
      </c>
    </row>
    <row r="5348" spans="1:4" x14ac:dyDescent="0.25">
      <c r="A5348" s="1">
        <v>45046</v>
      </c>
      <c r="B5348" t="s">
        <v>145</v>
      </c>
      <c r="C5348" t="s">
        <v>1199</v>
      </c>
      <c r="D5348" s="4">
        <v>-315297.5</v>
      </c>
    </row>
    <row r="5349" spans="1:4" x14ac:dyDescent="0.25">
      <c r="A5349" s="1">
        <v>45046</v>
      </c>
      <c r="B5349" t="s">
        <v>141</v>
      </c>
      <c r="C5349" t="s">
        <v>1318</v>
      </c>
      <c r="D5349" s="4">
        <v>-550000</v>
      </c>
    </row>
    <row r="5350" spans="1:4" x14ac:dyDescent="0.25">
      <c r="A5350" s="1">
        <v>45046</v>
      </c>
      <c r="B5350" t="s">
        <v>902</v>
      </c>
      <c r="C5350" t="s">
        <v>903</v>
      </c>
      <c r="D5350" s="4">
        <v>-156165.91000000003</v>
      </c>
    </row>
    <row r="5351" spans="1:4" x14ac:dyDescent="0.25">
      <c r="A5351" s="1">
        <v>45046</v>
      </c>
      <c r="B5351" t="s">
        <v>905</v>
      </c>
      <c r="C5351" t="s">
        <v>906</v>
      </c>
      <c r="D5351" s="4">
        <v>-348223.05000000005</v>
      </c>
    </row>
    <row r="5352" spans="1:4" x14ac:dyDescent="0.25">
      <c r="A5352" s="1">
        <v>45046</v>
      </c>
      <c r="B5352" t="s">
        <v>907</v>
      </c>
      <c r="C5352" t="s">
        <v>908</v>
      </c>
      <c r="D5352" s="4">
        <v>-46727.880000000005</v>
      </c>
    </row>
    <row r="5353" spans="1:4" x14ac:dyDescent="0.25">
      <c r="A5353" s="1">
        <v>45046</v>
      </c>
      <c r="B5353" t="s">
        <v>909</v>
      </c>
      <c r="C5353" t="s">
        <v>910</v>
      </c>
      <c r="D5353" s="4">
        <v>-7385.3399999999947</v>
      </c>
    </row>
    <row r="5354" spans="1:4" x14ac:dyDescent="0.25">
      <c r="A5354" s="1">
        <v>45046</v>
      </c>
      <c r="B5354" t="s">
        <v>913</v>
      </c>
      <c r="C5354" t="s">
        <v>914</v>
      </c>
      <c r="D5354" s="4">
        <v>-195502.61</v>
      </c>
    </row>
    <row r="5355" spans="1:4" x14ac:dyDescent="0.25">
      <c r="A5355" s="1">
        <v>45046</v>
      </c>
      <c r="B5355" t="s">
        <v>921</v>
      </c>
      <c r="C5355" t="s">
        <v>922</v>
      </c>
      <c r="D5355" s="4">
        <v>-26586.120000000028</v>
      </c>
    </row>
    <row r="5356" spans="1:4" x14ac:dyDescent="0.25">
      <c r="A5356" s="1">
        <v>45046</v>
      </c>
      <c r="B5356" t="s">
        <v>110</v>
      </c>
      <c r="C5356" t="s">
        <v>926</v>
      </c>
      <c r="D5356" s="4">
        <v>-191000.65</v>
      </c>
    </row>
    <row r="5357" spans="1:4" x14ac:dyDescent="0.25">
      <c r="A5357" s="1">
        <v>45046</v>
      </c>
      <c r="B5357" t="s">
        <v>112</v>
      </c>
      <c r="C5357" t="s">
        <v>937</v>
      </c>
      <c r="D5357" s="4">
        <v>-574228.37000000023</v>
      </c>
    </row>
    <row r="5358" spans="1:4" x14ac:dyDescent="0.25">
      <c r="A5358" s="1">
        <v>45046</v>
      </c>
      <c r="B5358" t="s">
        <v>115</v>
      </c>
      <c r="C5358" t="s">
        <v>944</v>
      </c>
      <c r="D5358" s="4">
        <v>-201125.73</v>
      </c>
    </row>
    <row r="5359" spans="1:4" x14ac:dyDescent="0.25">
      <c r="A5359" s="1">
        <v>45046</v>
      </c>
      <c r="B5359" t="s">
        <v>117</v>
      </c>
      <c r="C5359" t="s">
        <v>947</v>
      </c>
      <c r="D5359" s="4">
        <v>-72648.679999999993</v>
      </c>
    </row>
    <row r="5360" spans="1:4" x14ac:dyDescent="0.25">
      <c r="A5360" s="1">
        <v>45046</v>
      </c>
      <c r="B5360" t="s">
        <v>119</v>
      </c>
      <c r="C5360" t="s">
        <v>1202</v>
      </c>
      <c r="D5360" s="4">
        <v>-110275.99</v>
      </c>
    </row>
    <row r="5361" spans="1:4" x14ac:dyDescent="0.25">
      <c r="A5361" s="1">
        <v>45046</v>
      </c>
      <c r="B5361" t="s">
        <v>121</v>
      </c>
      <c r="C5361" t="s">
        <v>1203</v>
      </c>
      <c r="D5361" s="4">
        <v>-2039494.16</v>
      </c>
    </row>
    <row r="5362" spans="1:4" x14ac:dyDescent="0.25">
      <c r="A5362" s="1">
        <v>45046</v>
      </c>
      <c r="B5362" t="s">
        <v>106</v>
      </c>
      <c r="C5362" t="s">
        <v>107</v>
      </c>
      <c r="D5362" s="4">
        <v>-95019.03</v>
      </c>
    </row>
    <row r="5363" spans="1:4" x14ac:dyDescent="0.25">
      <c r="A5363" s="1">
        <v>45046</v>
      </c>
      <c r="B5363" t="s">
        <v>965</v>
      </c>
      <c r="C5363" t="s">
        <v>966</v>
      </c>
      <c r="D5363" s="4">
        <v>-20833.190000000148</v>
      </c>
    </row>
    <row r="5364" spans="1:4" x14ac:dyDescent="0.25">
      <c r="A5364" s="1">
        <v>45046</v>
      </c>
      <c r="B5364" t="s">
        <v>123</v>
      </c>
      <c r="C5364" t="s">
        <v>1204</v>
      </c>
      <c r="D5364" s="4">
        <v>-94931.9</v>
      </c>
    </row>
    <row r="5365" spans="1:4" x14ac:dyDescent="0.25">
      <c r="A5365" s="1">
        <v>45046</v>
      </c>
      <c r="B5365" t="s">
        <v>975</v>
      </c>
      <c r="C5365" t="s">
        <v>976</v>
      </c>
      <c r="D5365" s="4">
        <v>-770144.35999999987</v>
      </c>
    </row>
    <row r="5366" spans="1:4" x14ac:dyDescent="0.25">
      <c r="A5366" s="1">
        <v>45046</v>
      </c>
      <c r="B5366" t="s">
        <v>979</v>
      </c>
      <c r="C5366" t="s">
        <v>980</v>
      </c>
      <c r="D5366" s="4">
        <v>-2750.6900000000132</v>
      </c>
    </row>
    <row r="5367" spans="1:4" x14ac:dyDescent="0.25">
      <c r="A5367" s="1">
        <v>45046</v>
      </c>
      <c r="B5367" t="s">
        <v>983</v>
      </c>
      <c r="C5367" t="s">
        <v>984</v>
      </c>
      <c r="D5367" s="4">
        <v>-1335.3999999999978</v>
      </c>
    </row>
    <row r="5368" spans="1:4" x14ac:dyDescent="0.25">
      <c r="A5368" s="1">
        <v>45046</v>
      </c>
      <c r="B5368" t="s">
        <v>987</v>
      </c>
      <c r="C5368" t="s">
        <v>988</v>
      </c>
      <c r="D5368" s="4">
        <v>-50626.249999999942</v>
      </c>
    </row>
    <row r="5369" spans="1:4" x14ac:dyDescent="0.25">
      <c r="A5369" s="1">
        <v>45046</v>
      </c>
      <c r="B5369" t="s">
        <v>995</v>
      </c>
      <c r="C5369" t="s">
        <v>996</v>
      </c>
      <c r="D5369" s="4">
        <v>-187341.24999999994</v>
      </c>
    </row>
    <row r="5370" spans="1:4" x14ac:dyDescent="0.25">
      <c r="A5370" s="1">
        <v>45046</v>
      </c>
      <c r="B5370" t="s">
        <v>1003</v>
      </c>
      <c r="C5370" t="s">
        <v>1004</v>
      </c>
      <c r="D5370" s="4">
        <v>-176869.36000000004</v>
      </c>
    </row>
    <row r="5371" spans="1:4" x14ac:dyDescent="0.25">
      <c r="A5371" s="1">
        <v>45046</v>
      </c>
      <c r="B5371" t="s">
        <v>1291</v>
      </c>
      <c r="C5371" t="s">
        <v>1292</v>
      </c>
      <c r="D5371" s="4">
        <v>-61489.58</v>
      </c>
    </row>
    <row r="5372" spans="1:4" x14ac:dyDescent="0.25">
      <c r="A5372" s="1">
        <v>45046</v>
      </c>
      <c r="B5372" t="s">
        <v>1256</v>
      </c>
      <c r="C5372" t="s">
        <v>1257</v>
      </c>
      <c r="D5372" s="4">
        <v>-450</v>
      </c>
    </row>
    <row r="5373" spans="1:4" x14ac:dyDescent="0.25">
      <c r="A5373" s="1">
        <v>45046</v>
      </c>
      <c r="B5373" t="s">
        <v>1011</v>
      </c>
      <c r="C5373" t="s">
        <v>1012</v>
      </c>
      <c r="D5373" s="4">
        <v>-4999.9999999999964</v>
      </c>
    </row>
    <row r="5374" spans="1:4" x14ac:dyDescent="0.25">
      <c r="A5374" s="1">
        <v>45046</v>
      </c>
      <c r="B5374" t="s">
        <v>1015</v>
      </c>
      <c r="C5374" t="s">
        <v>1016</v>
      </c>
      <c r="D5374" s="4">
        <v>-2817.79</v>
      </c>
    </row>
    <row r="5375" spans="1:4" x14ac:dyDescent="0.25">
      <c r="A5375" s="1">
        <v>45046</v>
      </c>
      <c r="B5375" t="s">
        <v>1019</v>
      </c>
      <c r="C5375" t="s">
        <v>1020</v>
      </c>
      <c r="D5375" s="4">
        <v>-502.20000000008861</v>
      </c>
    </row>
    <row r="5376" spans="1:4" x14ac:dyDescent="0.25">
      <c r="A5376" s="1">
        <v>45046</v>
      </c>
      <c r="B5376" t="s">
        <v>1023</v>
      </c>
      <c r="C5376" t="s">
        <v>1024</v>
      </c>
      <c r="D5376" s="4">
        <v>-6795.02</v>
      </c>
    </row>
    <row r="5377" spans="1:4" x14ac:dyDescent="0.25">
      <c r="A5377" s="1">
        <v>45046</v>
      </c>
      <c r="B5377" t="s">
        <v>1207</v>
      </c>
      <c r="C5377" t="s">
        <v>1208</v>
      </c>
      <c r="D5377" s="4">
        <v>-27.570000000014552</v>
      </c>
    </row>
    <row r="5378" spans="1:4" x14ac:dyDescent="0.25">
      <c r="A5378" s="1">
        <v>45046</v>
      </c>
      <c r="B5378" t="s">
        <v>1320</v>
      </c>
      <c r="C5378" t="s">
        <v>1321</v>
      </c>
      <c r="D5378" s="4">
        <v>-503</v>
      </c>
    </row>
    <row r="5379" spans="1:4" x14ac:dyDescent="0.25">
      <c r="A5379" s="1">
        <v>45046</v>
      </c>
      <c r="B5379" t="s">
        <v>1033</v>
      </c>
      <c r="C5379" t="s">
        <v>1034</v>
      </c>
      <c r="D5379" s="4">
        <v>-208.19999999999982</v>
      </c>
    </row>
    <row r="5380" spans="1:4" x14ac:dyDescent="0.25">
      <c r="A5380" s="1">
        <v>45046</v>
      </c>
      <c r="B5380" t="s">
        <v>1209</v>
      </c>
      <c r="C5380" t="s">
        <v>1210</v>
      </c>
      <c r="D5380" s="4">
        <v>-11530.469999999994</v>
      </c>
    </row>
    <row r="5381" spans="1:4" x14ac:dyDescent="0.25">
      <c r="A5381" s="1">
        <v>45046</v>
      </c>
      <c r="B5381" t="s">
        <v>1230</v>
      </c>
      <c r="C5381" t="s">
        <v>1231</v>
      </c>
      <c r="D5381" s="4">
        <v>-86969.479999999778</v>
      </c>
    </row>
    <row r="5382" spans="1:4" x14ac:dyDescent="0.25">
      <c r="A5382" s="1">
        <v>45046</v>
      </c>
      <c r="B5382" t="s">
        <v>1050</v>
      </c>
      <c r="C5382" t="s">
        <v>1051</v>
      </c>
      <c r="D5382" s="4">
        <v>-57861.239999999991</v>
      </c>
    </row>
    <row r="5383" spans="1:4" x14ac:dyDescent="0.25">
      <c r="A5383" s="1">
        <v>45046</v>
      </c>
      <c r="B5383" t="s">
        <v>1054</v>
      </c>
      <c r="C5383" t="s">
        <v>1055</v>
      </c>
      <c r="D5383" s="4">
        <v>-2906.5800000000017</v>
      </c>
    </row>
    <row r="5384" spans="1:4" x14ac:dyDescent="0.25">
      <c r="A5384" s="1">
        <v>45046</v>
      </c>
      <c r="B5384" t="s">
        <v>1211</v>
      </c>
      <c r="C5384" t="s">
        <v>1212</v>
      </c>
      <c r="D5384" s="4">
        <v>-267.07</v>
      </c>
    </row>
    <row r="5385" spans="1:4" x14ac:dyDescent="0.25">
      <c r="A5385" s="1">
        <v>45046</v>
      </c>
      <c r="B5385" t="s">
        <v>1060</v>
      </c>
      <c r="C5385" t="s">
        <v>1061</v>
      </c>
      <c r="D5385" s="4">
        <v>-2308.0199999999754</v>
      </c>
    </row>
    <row r="5386" spans="1:4" x14ac:dyDescent="0.25">
      <c r="A5386" s="1">
        <v>45046</v>
      </c>
      <c r="B5386" t="s">
        <v>1064</v>
      </c>
      <c r="C5386" t="s">
        <v>1065</v>
      </c>
      <c r="D5386" s="4">
        <v>-2.2799999999999727</v>
      </c>
    </row>
    <row r="5387" spans="1:4" x14ac:dyDescent="0.25">
      <c r="A5387" s="1">
        <v>45046</v>
      </c>
      <c r="B5387" t="s">
        <v>1072</v>
      </c>
      <c r="C5387" t="s">
        <v>1073</v>
      </c>
      <c r="D5387" s="4">
        <v>-41958.12000000001</v>
      </c>
    </row>
    <row r="5388" spans="1:4" x14ac:dyDescent="0.25">
      <c r="A5388" s="1">
        <v>45046</v>
      </c>
      <c r="B5388" t="s">
        <v>1076</v>
      </c>
      <c r="C5388" t="s">
        <v>1077</v>
      </c>
      <c r="D5388" s="4">
        <v>-14023.59</v>
      </c>
    </row>
    <row r="5389" spans="1:4" x14ac:dyDescent="0.25">
      <c r="A5389" s="1">
        <v>45046</v>
      </c>
      <c r="B5389" t="s">
        <v>1234</v>
      </c>
      <c r="C5389" t="s">
        <v>1235</v>
      </c>
      <c r="D5389" s="4">
        <v>-3.4000000000000909</v>
      </c>
    </row>
    <row r="5390" spans="1:4" x14ac:dyDescent="0.25">
      <c r="A5390" s="1">
        <v>45046</v>
      </c>
      <c r="B5390" t="s">
        <v>1215</v>
      </c>
      <c r="C5390" t="s">
        <v>1216</v>
      </c>
      <c r="D5390" s="4">
        <v>-6.24</v>
      </c>
    </row>
    <row r="5391" spans="1:4" x14ac:dyDescent="0.25">
      <c r="A5391" s="1">
        <v>45046</v>
      </c>
      <c r="B5391" t="s">
        <v>1217</v>
      </c>
      <c r="C5391" t="s">
        <v>1218</v>
      </c>
      <c r="D5391" s="4">
        <v>-336.31</v>
      </c>
    </row>
    <row r="5392" spans="1:4" x14ac:dyDescent="0.25">
      <c r="A5392" s="1">
        <v>45046</v>
      </c>
      <c r="B5392" t="s">
        <v>1087</v>
      </c>
      <c r="C5392" t="s">
        <v>1088</v>
      </c>
      <c r="D5392" s="4">
        <v>-810.56</v>
      </c>
    </row>
    <row r="5393" spans="1:4" x14ac:dyDescent="0.25">
      <c r="A5393" s="1">
        <v>45046</v>
      </c>
      <c r="B5393" t="s">
        <v>1091</v>
      </c>
      <c r="C5393" t="s">
        <v>1092</v>
      </c>
      <c r="D5393" s="4">
        <v>-5192.2599999999993</v>
      </c>
    </row>
    <row r="5394" spans="1:4" x14ac:dyDescent="0.25">
      <c r="A5394" s="1">
        <v>45046</v>
      </c>
      <c r="B5394" t="s">
        <v>1095</v>
      </c>
      <c r="C5394" t="s">
        <v>1096</v>
      </c>
      <c r="D5394" s="4">
        <v>-866.52999999999986</v>
      </c>
    </row>
    <row r="5395" spans="1:4" x14ac:dyDescent="0.25">
      <c r="A5395" s="1">
        <v>45046</v>
      </c>
      <c r="B5395" t="s">
        <v>1099</v>
      </c>
      <c r="C5395" t="s">
        <v>1100</v>
      </c>
      <c r="D5395" s="4">
        <v>-667.7600000000001</v>
      </c>
    </row>
    <row r="5396" spans="1:4" x14ac:dyDescent="0.25">
      <c r="A5396" s="1">
        <v>45046</v>
      </c>
      <c r="B5396" t="s">
        <v>1103</v>
      </c>
      <c r="C5396" t="s">
        <v>1104</v>
      </c>
      <c r="D5396" s="4">
        <v>-3036.1499999999992</v>
      </c>
    </row>
    <row r="5397" spans="1:4" x14ac:dyDescent="0.25">
      <c r="A5397" s="1">
        <v>45046</v>
      </c>
      <c r="B5397" t="s">
        <v>1107</v>
      </c>
      <c r="C5397" t="s">
        <v>1108</v>
      </c>
      <c r="D5397" s="4">
        <v>-778.12000000000012</v>
      </c>
    </row>
    <row r="5398" spans="1:4" x14ac:dyDescent="0.25">
      <c r="A5398" s="1">
        <v>45046</v>
      </c>
      <c r="B5398" t="s">
        <v>1109</v>
      </c>
      <c r="C5398" t="s">
        <v>1110</v>
      </c>
      <c r="D5398" s="4">
        <v>-1306.8999999999999</v>
      </c>
    </row>
    <row r="5399" spans="1:4" x14ac:dyDescent="0.25">
      <c r="A5399" s="1">
        <v>45046</v>
      </c>
      <c r="B5399" t="s">
        <v>1115</v>
      </c>
      <c r="C5399" t="s">
        <v>1116</v>
      </c>
      <c r="D5399" s="4">
        <v>-536.61000000001923</v>
      </c>
    </row>
    <row r="5400" spans="1:4" x14ac:dyDescent="0.25">
      <c r="A5400" s="1">
        <v>45046</v>
      </c>
      <c r="B5400" t="s">
        <v>1219</v>
      </c>
      <c r="C5400" t="s">
        <v>1220</v>
      </c>
      <c r="D5400" s="4">
        <v>-1614.1199999999997</v>
      </c>
    </row>
    <row r="5401" spans="1:4" x14ac:dyDescent="0.25">
      <c r="A5401" s="1">
        <v>45046</v>
      </c>
      <c r="B5401" t="s">
        <v>1344</v>
      </c>
      <c r="C5401" t="s">
        <v>1345</v>
      </c>
      <c r="D5401" s="4">
        <v>-319.95999999999998</v>
      </c>
    </row>
    <row r="5402" spans="1:4" x14ac:dyDescent="0.25">
      <c r="A5402" s="1">
        <v>45046</v>
      </c>
      <c r="B5402" t="s">
        <v>1117</v>
      </c>
      <c r="C5402" t="s">
        <v>1118</v>
      </c>
      <c r="D5402" s="4">
        <v>-340.06999999999971</v>
      </c>
    </row>
    <row r="5403" spans="1:4" x14ac:dyDescent="0.25">
      <c r="A5403" s="1">
        <v>45046</v>
      </c>
      <c r="B5403" t="s">
        <v>1119</v>
      </c>
      <c r="C5403" t="s">
        <v>1120</v>
      </c>
      <c r="D5403" s="4">
        <v>-46354.919999999955</v>
      </c>
    </row>
    <row r="5404" spans="1:4" x14ac:dyDescent="0.25">
      <c r="A5404" s="1">
        <v>45046</v>
      </c>
      <c r="B5404" t="s">
        <v>1124</v>
      </c>
      <c r="C5404" t="s">
        <v>1125</v>
      </c>
      <c r="D5404" s="4">
        <v>-218770.00000000003</v>
      </c>
    </row>
    <row r="5405" spans="1:4" x14ac:dyDescent="0.25">
      <c r="A5405" s="1">
        <v>45046</v>
      </c>
      <c r="B5405" t="s">
        <v>1500</v>
      </c>
      <c r="C5405" t="s">
        <v>1501</v>
      </c>
      <c r="D5405" s="4">
        <v>451419.17</v>
      </c>
    </row>
    <row r="5406" spans="1:4" x14ac:dyDescent="0.25">
      <c r="A5406" s="1">
        <v>45046</v>
      </c>
      <c r="B5406" t="s">
        <v>1089</v>
      </c>
      <c r="C5406" t="s">
        <v>1090</v>
      </c>
      <c r="D5406" s="4">
        <v>-1941.75</v>
      </c>
    </row>
    <row r="5407" spans="1:4" x14ac:dyDescent="0.25">
      <c r="A5407" s="1">
        <v>45046</v>
      </c>
      <c r="B5407" t="s">
        <v>1300</v>
      </c>
      <c r="C5407" t="s">
        <v>1301</v>
      </c>
      <c r="D5407" s="4">
        <v>-854</v>
      </c>
    </row>
    <row r="5408" spans="1:4" x14ac:dyDescent="0.25">
      <c r="A5408" s="1">
        <v>45046</v>
      </c>
      <c r="B5408" t="s">
        <v>1283</v>
      </c>
      <c r="C5408" t="s">
        <v>1284</v>
      </c>
      <c r="D5408" s="4">
        <v>-15770</v>
      </c>
    </row>
    <row r="5409" spans="1:4" x14ac:dyDescent="0.25">
      <c r="A5409" s="1">
        <v>45046</v>
      </c>
      <c r="B5409" t="s">
        <v>1271</v>
      </c>
      <c r="C5409" t="s">
        <v>1272</v>
      </c>
      <c r="D5409" s="4">
        <v>-1200</v>
      </c>
    </row>
    <row r="5410" spans="1:4" x14ac:dyDescent="0.25">
      <c r="A5410" s="1">
        <v>45046</v>
      </c>
      <c r="B5410" t="s">
        <v>1084</v>
      </c>
      <c r="C5410" t="s">
        <v>1085</v>
      </c>
      <c r="D5410" s="4">
        <v>-152970.97</v>
      </c>
    </row>
    <row r="5411" spans="1:4" x14ac:dyDescent="0.25">
      <c r="A5411" s="1">
        <v>45077</v>
      </c>
      <c r="B5411" t="s">
        <v>565</v>
      </c>
      <c r="C5411" t="s">
        <v>566</v>
      </c>
      <c r="D5411" s="4">
        <v>174909.37999999998</v>
      </c>
    </row>
    <row r="5412" spans="1:4" x14ac:dyDescent="0.25">
      <c r="A5412" s="1">
        <v>45077</v>
      </c>
      <c r="B5412" t="s">
        <v>568</v>
      </c>
      <c r="C5412" t="s">
        <v>569</v>
      </c>
      <c r="D5412" s="4">
        <v>81586.95</v>
      </c>
    </row>
    <row r="5413" spans="1:4" x14ac:dyDescent="0.25">
      <c r="A5413" s="1">
        <v>45077</v>
      </c>
      <c r="B5413" t="s">
        <v>574</v>
      </c>
      <c r="C5413" t="s">
        <v>575</v>
      </c>
      <c r="D5413" s="4">
        <v>50603.5</v>
      </c>
    </row>
    <row r="5414" spans="1:4" x14ac:dyDescent="0.25">
      <c r="A5414" s="1">
        <v>45077</v>
      </c>
      <c r="B5414" t="s">
        <v>578</v>
      </c>
      <c r="C5414" t="s">
        <v>579</v>
      </c>
      <c r="D5414" s="4">
        <v>1883.2200000000003</v>
      </c>
    </row>
    <row r="5415" spans="1:4" x14ac:dyDescent="0.25">
      <c r="A5415" s="1">
        <v>45077</v>
      </c>
      <c r="B5415" t="s">
        <v>582</v>
      </c>
      <c r="C5415" t="s">
        <v>583</v>
      </c>
      <c r="D5415" s="4">
        <v>15921.659999999998</v>
      </c>
    </row>
    <row r="5416" spans="1:4" x14ac:dyDescent="0.25">
      <c r="A5416" s="1">
        <v>45077</v>
      </c>
      <c r="B5416" t="s">
        <v>586</v>
      </c>
      <c r="C5416" t="s">
        <v>587</v>
      </c>
      <c r="D5416" s="4">
        <v>2647.8099999999995</v>
      </c>
    </row>
    <row r="5417" spans="1:4" x14ac:dyDescent="0.25">
      <c r="A5417" s="1">
        <v>45077</v>
      </c>
      <c r="B5417" t="s">
        <v>590</v>
      </c>
      <c r="C5417" t="s">
        <v>591</v>
      </c>
      <c r="D5417" s="4">
        <v>15403.46</v>
      </c>
    </row>
    <row r="5418" spans="1:4" x14ac:dyDescent="0.25">
      <c r="A5418" s="1">
        <v>45077</v>
      </c>
      <c r="B5418" t="s">
        <v>595</v>
      </c>
      <c r="C5418" t="s">
        <v>596</v>
      </c>
      <c r="D5418" s="4">
        <v>3255.74</v>
      </c>
    </row>
    <row r="5419" spans="1:4" x14ac:dyDescent="0.25">
      <c r="A5419" s="1">
        <v>45077</v>
      </c>
      <c r="B5419" t="s">
        <v>599</v>
      </c>
      <c r="C5419" t="s">
        <v>600</v>
      </c>
      <c r="D5419" s="4">
        <v>5177.3</v>
      </c>
    </row>
    <row r="5420" spans="1:4" x14ac:dyDescent="0.25">
      <c r="A5420" s="1">
        <v>45077</v>
      </c>
      <c r="B5420" t="s">
        <v>603</v>
      </c>
      <c r="C5420" t="s">
        <v>604</v>
      </c>
      <c r="D5420" s="4">
        <v>6780.1400000000012</v>
      </c>
    </row>
    <row r="5421" spans="1:4" x14ac:dyDescent="0.25">
      <c r="A5421" s="1">
        <v>45077</v>
      </c>
      <c r="B5421" t="s">
        <v>1128</v>
      </c>
      <c r="C5421" t="s">
        <v>1129</v>
      </c>
      <c r="D5421" s="4">
        <v>1563.17</v>
      </c>
    </row>
    <row r="5422" spans="1:4" x14ac:dyDescent="0.25">
      <c r="A5422" s="1">
        <v>45077</v>
      </c>
      <c r="B5422" t="s">
        <v>1130</v>
      </c>
      <c r="C5422" t="s">
        <v>1131</v>
      </c>
      <c r="D5422" s="4">
        <v>95805.3</v>
      </c>
    </row>
    <row r="5423" spans="1:4" x14ac:dyDescent="0.25">
      <c r="A5423" s="1">
        <v>45077</v>
      </c>
      <c r="B5423" t="s">
        <v>1328</v>
      </c>
      <c r="C5423" t="s">
        <v>1329</v>
      </c>
      <c r="D5423" s="4">
        <v>5221.24</v>
      </c>
    </row>
    <row r="5424" spans="1:4" x14ac:dyDescent="0.25">
      <c r="A5424" s="1">
        <v>45077</v>
      </c>
      <c r="B5424" t="s">
        <v>627</v>
      </c>
      <c r="C5424" t="s">
        <v>628</v>
      </c>
      <c r="D5424" s="4">
        <v>182563.12</v>
      </c>
    </row>
    <row r="5425" spans="1:4" x14ac:dyDescent="0.25">
      <c r="A5425" s="1">
        <v>45077</v>
      </c>
      <c r="B5425" t="s">
        <v>631</v>
      </c>
      <c r="C5425" t="s">
        <v>632</v>
      </c>
      <c r="D5425" s="4">
        <v>11659.68</v>
      </c>
    </row>
    <row r="5426" spans="1:4" x14ac:dyDescent="0.25">
      <c r="A5426" s="1">
        <v>45077</v>
      </c>
      <c r="B5426" t="s">
        <v>633</v>
      </c>
      <c r="C5426" t="s">
        <v>634</v>
      </c>
      <c r="D5426" s="4">
        <v>30638.880000000001</v>
      </c>
    </row>
    <row r="5427" spans="1:4" x14ac:dyDescent="0.25">
      <c r="A5427" s="1">
        <v>45077</v>
      </c>
      <c r="B5427" t="s">
        <v>640</v>
      </c>
      <c r="C5427" t="s">
        <v>641</v>
      </c>
      <c r="D5427" s="4">
        <v>70</v>
      </c>
    </row>
    <row r="5428" spans="1:4" x14ac:dyDescent="0.25">
      <c r="A5428" s="1">
        <v>45077</v>
      </c>
      <c r="B5428" t="s">
        <v>642</v>
      </c>
      <c r="C5428" t="s">
        <v>643</v>
      </c>
      <c r="D5428" s="4">
        <v>260</v>
      </c>
    </row>
    <row r="5429" spans="1:4" x14ac:dyDescent="0.25">
      <c r="A5429" s="1">
        <v>45077</v>
      </c>
      <c r="B5429" t="s">
        <v>646</v>
      </c>
      <c r="C5429" t="s">
        <v>647</v>
      </c>
      <c r="D5429" s="4">
        <v>300730.49</v>
      </c>
    </row>
    <row r="5430" spans="1:4" x14ac:dyDescent="0.25">
      <c r="A5430" s="1">
        <v>45077</v>
      </c>
      <c r="B5430" t="s">
        <v>1294</v>
      </c>
      <c r="C5430" t="s">
        <v>1295</v>
      </c>
      <c r="D5430" s="4">
        <v>35399.65</v>
      </c>
    </row>
    <row r="5431" spans="1:4" x14ac:dyDescent="0.25">
      <c r="A5431" s="1">
        <v>45077</v>
      </c>
      <c r="B5431" t="s">
        <v>650</v>
      </c>
      <c r="C5431" t="s">
        <v>651</v>
      </c>
      <c r="D5431" s="4">
        <v>21580.879999999997</v>
      </c>
    </row>
    <row r="5432" spans="1:4" x14ac:dyDescent="0.25">
      <c r="A5432" s="1">
        <v>45077</v>
      </c>
      <c r="B5432" t="s">
        <v>652</v>
      </c>
      <c r="C5432" t="s">
        <v>653</v>
      </c>
      <c r="D5432" s="4">
        <v>8092.2300000000005</v>
      </c>
    </row>
    <row r="5433" spans="1:4" x14ac:dyDescent="0.25">
      <c r="A5433" s="1">
        <v>45077</v>
      </c>
      <c r="B5433" t="s">
        <v>656</v>
      </c>
      <c r="C5433" t="s">
        <v>657</v>
      </c>
      <c r="D5433" s="4">
        <v>1029.0600000000002</v>
      </c>
    </row>
    <row r="5434" spans="1:4" x14ac:dyDescent="0.25">
      <c r="A5434" s="1">
        <v>45077</v>
      </c>
      <c r="B5434" t="s">
        <v>663</v>
      </c>
      <c r="C5434" t="s">
        <v>664</v>
      </c>
      <c r="D5434" s="4">
        <v>2370.3199999999997</v>
      </c>
    </row>
    <row r="5435" spans="1:4" x14ac:dyDescent="0.25">
      <c r="A5435" s="1">
        <v>45077</v>
      </c>
      <c r="B5435" t="s">
        <v>668</v>
      </c>
      <c r="C5435" t="s">
        <v>669</v>
      </c>
      <c r="D5435" s="4">
        <v>2492.3599999999997</v>
      </c>
    </row>
    <row r="5436" spans="1:4" x14ac:dyDescent="0.25">
      <c r="A5436" s="1">
        <v>45077</v>
      </c>
      <c r="B5436" t="s">
        <v>672</v>
      </c>
      <c r="C5436" t="s">
        <v>673</v>
      </c>
      <c r="D5436" s="4">
        <v>10178.379999999999</v>
      </c>
    </row>
    <row r="5437" spans="1:4" x14ac:dyDescent="0.25">
      <c r="A5437" s="1">
        <v>45077</v>
      </c>
      <c r="B5437" t="s">
        <v>676</v>
      </c>
      <c r="C5437" t="s">
        <v>677</v>
      </c>
      <c r="D5437" s="4">
        <v>33164</v>
      </c>
    </row>
    <row r="5438" spans="1:4" x14ac:dyDescent="0.25">
      <c r="A5438" s="1">
        <v>45077</v>
      </c>
      <c r="B5438" t="s">
        <v>680</v>
      </c>
      <c r="C5438" t="s">
        <v>681</v>
      </c>
      <c r="D5438" s="4">
        <v>12448.8</v>
      </c>
    </row>
    <row r="5439" spans="1:4" x14ac:dyDescent="0.25">
      <c r="A5439" s="1">
        <v>45077</v>
      </c>
      <c r="B5439" t="s">
        <v>690</v>
      </c>
      <c r="C5439" t="s">
        <v>691</v>
      </c>
      <c r="D5439" s="4">
        <v>27195.72</v>
      </c>
    </row>
    <row r="5440" spans="1:4" x14ac:dyDescent="0.25">
      <c r="A5440" s="1">
        <v>45077</v>
      </c>
      <c r="B5440" t="s">
        <v>698</v>
      </c>
      <c r="C5440" t="s">
        <v>699</v>
      </c>
      <c r="D5440" s="4">
        <v>2903.6</v>
      </c>
    </row>
    <row r="5441" spans="1:4" x14ac:dyDescent="0.25">
      <c r="A5441" s="1">
        <v>45077</v>
      </c>
      <c r="B5441" t="s">
        <v>1132</v>
      </c>
      <c r="C5441" t="s">
        <v>1133</v>
      </c>
      <c r="D5441" s="4">
        <v>2200</v>
      </c>
    </row>
    <row r="5442" spans="1:4" x14ac:dyDescent="0.25">
      <c r="A5442" s="1">
        <v>45077</v>
      </c>
      <c r="B5442" t="s">
        <v>1134</v>
      </c>
      <c r="C5442" t="s">
        <v>1135</v>
      </c>
      <c r="D5442" s="4">
        <v>28166.65</v>
      </c>
    </row>
    <row r="5443" spans="1:4" x14ac:dyDescent="0.25">
      <c r="A5443" s="1">
        <v>45077</v>
      </c>
      <c r="B5443" t="s">
        <v>1136</v>
      </c>
      <c r="C5443" t="s">
        <v>1137</v>
      </c>
      <c r="D5443" s="4">
        <v>22931.200000000001</v>
      </c>
    </row>
    <row r="5444" spans="1:4" x14ac:dyDescent="0.25">
      <c r="A5444" s="1">
        <v>45077</v>
      </c>
      <c r="B5444" t="s">
        <v>1221</v>
      </c>
      <c r="C5444" t="s">
        <v>1222</v>
      </c>
      <c r="D5444" s="4">
        <v>12917.5</v>
      </c>
    </row>
    <row r="5445" spans="1:4" x14ac:dyDescent="0.25">
      <c r="A5445" s="1">
        <v>45077</v>
      </c>
      <c r="B5445" t="s">
        <v>1146</v>
      </c>
      <c r="C5445" t="s">
        <v>1147</v>
      </c>
      <c r="D5445" s="4">
        <v>14050</v>
      </c>
    </row>
    <row r="5446" spans="1:4" x14ac:dyDescent="0.25">
      <c r="A5446" s="1">
        <v>45077</v>
      </c>
      <c r="B5446" t="s">
        <v>1273</v>
      </c>
      <c r="C5446" t="s">
        <v>1274</v>
      </c>
      <c r="D5446" s="4">
        <v>4160</v>
      </c>
    </row>
    <row r="5447" spans="1:4" x14ac:dyDescent="0.25">
      <c r="A5447" s="1">
        <v>45077</v>
      </c>
      <c r="B5447" t="s">
        <v>1260</v>
      </c>
      <c r="C5447" t="s">
        <v>1261</v>
      </c>
      <c r="D5447" s="4">
        <v>1000</v>
      </c>
    </row>
    <row r="5448" spans="1:4" x14ac:dyDescent="0.25">
      <c r="A5448" s="1">
        <v>45077</v>
      </c>
      <c r="B5448" t="s">
        <v>704</v>
      </c>
      <c r="C5448" t="s">
        <v>705</v>
      </c>
      <c r="D5448" s="4">
        <v>24525.280000000002</v>
      </c>
    </row>
    <row r="5449" spans="1:4" x14ac:dyDescent="0.25">
      <c r="A5449" s="1">
        <v>45077</v>
      </c>
      <c r="B5449" t="s">
        <v>708</v>
      </c>
      <c r="C5449" t="s">
        <v>709</v>
      </c>
      <c r="D5449" s="4">
        <v>1622.35</v>
      </c>
    </row>
    <row r="5450" spans="1:4" x14ac:dyDescent="0.25">
      <c r="A5450" s="1">
        <v>45077</v>
      </c>
      <c r="B5450" t="s">
        <v>712</v>
      </c>
      <c r="C5450" t="s">
        <v>713</v>
      </c>
      <c r="D5450" s="4">
        <v>907.86</v>
      </c>
    </row>
    <row r="5451" spans="1:4" x14ac:dyDescent="0.25">
      <c r="A5451" s="1">
        <v>45077</v>
      </c>
      <c r="B5451" t="s">
        <v>717</v>
      </c>
      <c r="C5451" t="s">
        <v>718</v>
      </c>
      <c r="D5451" s="4">
        <v>969.37</v>
      </c>
    </row>
    <row r="5452" spans="1:4" x14ac:dyDescent="0.25">
      <c r="A5452" s="1">
        <v>45077</v>
      </c>
      <c r="B5452" t="s">
        <v>719</v>
      </c>
      <c r="C5452" t="s">
        <v>720</v>
      </c>
      <c r="D5452" s="4">
        <v>2277.5500000000002</v>
      </c>
    </row>
    <row r="5453" spans="1:4" x14ac:dyDescent="0.25">
      <c r="A5453" s="1">
        <v>45077</v>
      </c>
      <c r="B5453" t="s">
        <v>721</v>
      </c>
      <c r="C5453" t="s">
        <v>722</v>
      </c>
      <c r="D5453" s="4">
        <v>1380</v>
      </c>
    </row>
    <row r="5454" spans="1:4" x14ac:dyDescent="0.25">
      <c r="A5454" s="1">
        <v>45077</v>
      </c>
      <c r="B5454" t="s">
        <v>726</v>
      </c>
      <c r="C5454" t="s">
        <v>727</v>
      </c>
      <c r="D5454" s="4">
        <v>17756.43</v>
      </c>
    </row>
    <row r="5455" spans="1:4" x14ac:dyDescent="0.25">
      <c r="A5455" s="1">
        <v>45077</v>
      </c>
      <c r="B5455" t="s">
        <v>730</v>
      </c>
      <c r="C5455" t="s">
        <v>731</v>
      </c>
      <c r="D5455" s="4">
        <v>214</v>
      </c>
    </row>
    <row r="5456" spans="1:4" x14ac:dyDescent="0.25">
      <c r="A5456" s="1">
        <v>45077</v>
      </c>
      <c r="B5456" t="s">
        <v>734</v>
      </c>
      <c r="C5456" t="s">
        <v>735</v>
      </c>
      <c r="D5456" s="4">
        <v>325.33999999999997</v>
      </c>
    </row>
    <row r="5457" spans="1:4" x14ac:dyDescent="0.25">
      <c r="A5457" s="1">
        <v>45077</v>
      </c>
      <c r="B5457" t="s">
        <v>738</v>
      </c>
      <c r="C5457" t="s">
        <v>739</v>
      </c>
      <c r="D5457" s="4">
        <v>18211.11</v>
      </c>
    </row>
    <row r="5458" spans="1:4" x14ac:dyDescent="0.25">
      <c r="A5458" s="1">
        <v>45077</v>
      </c>
      <c r="B5458" t="s">
        <v>742</v>
      </c>
      <c r="C5458" t="s">
        <v>743</v>
      </c>
      <c r="D5458" s="4">
        <v>1494.5500000000002</v>
      </c>
    </row>
    <row r="5459" spans="1:4" x14ac:dyDescent="0.25">
      <c r="A5459" s="1">
        <v>45077</v>
      </c>
      <c r="B5459" t="s">
        <v>747</v>
      </c>
      <c r="C5459" t="s">
        <v>748</v>
      </c>
      <c r="D5459" s="4">
        <v>30908.699999999997</v>
      </c>
    </row>
    <row r="5460" spans="1:4" x14ac:dyDescent="0.25">
      <c r="A5460" s="1">
        <v>45077</v>
      </c>
      <c r="B5460" t="s">
        <v>755</v>
      </c>
      <c r="C5460" t="s">
        <v>756</v>
      </c>
      <c r="D5460" s="4">
        <v>15</v>
      </c>
    </row>
    <row r="5461" spans="1:4" x14ac:dyDescent="0.25">
      <c r="A5461" s="1">
        <v>45077</v>
      </c>
      <c r="B5461" t="s">
        <v>763</v>
      </c>
      <c r="C5461" t="s">
        <v>764</v>
      </c>
      <c r="D5461" s="4">
        <v>16109.730000000001</v>
      </c>
    </row>
    <row r="5462" spans="1:4" x14ac:dyDescent="0.25">
      <c r="A5462" s="1">
        <v>45077</v>
      </c>
      <c r="B5462" t="s">
        <v>767</v>
      </c>
      <c r="C5462" t="s">
        <v>768</v>
      </c>
      <c r="D5462" s="4">
        <v>4389.3100000000004</v>
      </c>
    </row>
    <row r="5463" spans="1:4" x14ac:dyDescent="0.25">
      <c r="A5463" s="1">
        <v>45077</v>
      </c>
      <c r="B5463" t="s">
        <v>769</v>
      </c>
      <c r="C5463" t="s">
        <v>770</v>
      </c>
      <c r="D5463" s="4">
        <v>6066.82</v>
      </c>
    </row>
    <row r="5464" spans="1:4" x14ac:dyDescent="0.25">
      <c r="A5464" s="1">
        <v>45077</v>
      </c>
      <c r="B5464" t="s">
        <v>773</v>
      </c>
      <c r="C5464" t="s">
        <v>774</v>
      </c>
      <c r="D5464" s="4">
        <v>1531.82</v>
      </c>
    </row>
    <row r="5465" spans="1:4" x14ac:dyDescent="0.25">
      <c r="A5465" s="1">
        <v>45077</v>
      </c>
      <c r="B5465" t="s">
        <v>775</v>
      </c>
      <c r="C5465" t="s">
        <v>776</v>
      </c>
      <c r="D5465" s="4">
        <v>4434.0600000000004</v>
      </c>
    </row>
    <row r="5466" spans="1:4" x14ac:dyDescent="0.25">
      <c r="A5466" s="1">
        <v>45077</v>
      </c>
      <c r="B5466" t="s">
        <v>777</v>
      </c>
      <c r="C5466" t="s">
        <v>778</v>
      </c>
      <c r="D5466" s="4">
        <v>5230.7299999999996</v>
      </c>
    </row>
    <row r="5467" spans="1:4" x14ac:dyDescent="0.25">
      <c r="A5467" s="1">
        <v>45077</v>
      </c>
      <c r="B5467" t="s">
        <v>781</v>
      </c>
      <c r="C5467" t="s">
        <v>782</v>
      </c>
      <c r="D5467" s="4">
        <v>2132.2899999999995</v>
      </c>
    </row>
    <row r="5468" spans="1:4" x14ac:dyDescent="0.25">
      <c r="A5468" s="1">
        <v>45077</v>
      </c>
      <c r="B5468" t="s">
        <v>785</v>
      </c>
      <c r="C5468" t="s">
        <v>786</v>
      </c>
      <c r="D5468" s="4">
        <v>2097.5199999999995</v>
      </c>
    </row>
    <row r="5469" spans="1:4" x14ac:dyDescent="0.25">
      <c r="A5469" s="1">
        <v>45077</v>
      </c>
      <c r="B5469" t="s">
        <v>788</v>
      </c>
      <c r="C5469" t="s">
        <v>789</v>
      </c>
      <c r="D5469" s="4">
        <v>8150.41</v>
      </c>
    </row>
    <row r="5470" spans="1:4" x14ac:dyDescent="0.25">
      <c r="A5470" s="1">
        <v>45077</v>
      </c>
      <c r="B5470" t="s">
        <v>790</v>
      </c>
      <c r="C5470" t="s">
        <v>791</v>
      </c>
      <c r="D5470" s="4">
        <v>1692.8</v>
      </c>
    </row>
    <row r="5471" spans="1:4" x14ac:dyDescent="0.25">
      <c r="A5471" s="1">
        <v>45077</v>
      </c>
      <c r="B5471" t="s">
        <v>792</v>
      </c>
      <c r="C5471" t="s">
        <v>793</v>
      </c>
      <c r="D5471" s="4">
        <v>3338</v>
      </c>
    </row>
    <row r="5472" spans="1:4" x14ac:dyDescent="0.25">
      <c r="A5472" s="1">
        <v>45077</v>
      </c>
      <c r="B5472" t="s">
        <v>1148</v>
      </c>
      <c r="C5472" t="s">
        <v>1149</v>
      </c>
      <c r="D5472" s="4">
        <v>10235.719999999999</v>
      </c>
    </row>
    <row r="5473" spans="1:4" x14ac:dyDescent="0.25">
      <c r="A5473" s="1">
        <v>45077</v>
      </c>
      <c r="B5473" t="s">
        <v>1275</v>
      </c>
      <c r="C5473" t="s">
        <v>1276</v>
      </c>
      <c r="D5473" s="4">
        <v>4742.4399999999996</v>
      </c>
    </row>
    <row r="5474" spans="1:4" x14ac:dyDescent="0.25">
      <c r="A5474" s="1">
        <v>45077</v>
      </c>
      <c r="B5474" t="s">
        <v>1225</v>
      </c>
      <c r="C5474" t="s">
        <v>1226</v>
      </c>
      <c r="D5474" s="4">
        <v>12821.589999999998</v>
      </c>
    </row>
    <row r="5475" spans="1:4" x14ac:dyDescent="0.25">
      <c r="A5475" s="1">
        <v>45077</v>
      </c>
      <c r="B5475" t="s">
        <v>1236</v>
      </c>
      <c r="C5475" t="s">
        <v>1237</v>
      </c>
      <c r="D5475" s="4">
        <v>4600</v>
      </c>
    </row>
    <row r="5476" spans="1:4" x14ac:dyDescent="0.25">
      <c r="A5476" s="1">
        <v>45077</v>
      </c>
      <c r="B5476" t="s">
        <v>1238</v>
      </c>
      <c r="C5476" t="s">
        <v>1239</v>
      </c>
      <c r="D5476" s="4">
        <v>7493.7900000000009</v>
      </c>
    </row>
    <row r="5477" spans="1:4" x14ac:dyDescent="0.25">
      <c r="A5477" s="1">
        <v>45077</v>
      </c>
      <c r="B5477" t="s">
        <v>1330</v>
      </c>
      <c r="C5477" t="s">
        <v>1331</v>
      </c>
      <c r="D5477" s="4">
        <v>9211.0099999999984</v>
      </c>
    </row>
    <row r="5478" spans="1:4" x14ac:dyDescent="0.25">
      <c r="A5478" s="1">
        <v>45077</v>
      </c>
      <c r="B5478" t="s">
        <v>1336</v>
      </c>
      <c r="C5478" t="s">
        <v>1337</v>
      </c>
      <c r="D5478" s="4">
        <v>25724.61</v>
      </c>
    </row>
    <row r="5479" spans="1:4" x14ac:dyDescent="0.25">
      <c r="A5479" s="1">
        <v>45077</v>
      </c>
      <c r="B5479" t="s">
        <v>794</v>
      </c>
      <c r="C5479" t="s">
        <v>795</v>
      </c>
      <c r="D5479" s="4">
        <v>22206.75</v>
      </c>
    </row>
    <row r="5480" spans="1:4" x14ac:dyDescent="0.25">
      <c r="A5480" s="1">
        <v>45077</v>
      </c>
      <c r="B5480" t="s">
        <v>796</v>
      </c>
      <c r="C5480" t="s">
        <v>797</v>
      </c>
      <c r="D5480" s="4">
        <v>1463.1</v>
      </c>
    </row>
    <row r="5481" spans="1:4" x14ac:dyDescent="0.25">
      <c r="A5481" s="1">
        <v>45077</v>
      </c>
      <c r="B5481" t="s">
        <v>1302</v>
      </c>
      <c r="C5481" t="s">
        <v>1303</v>
      </c>
      <c r="D5481" s="4">
        <v>13846.65</v>
      </c>
    </row>
    <row r="5482" spans="1:4" x14ac:dyDescent="0.25">
      <c r="A5482" s="1">
        <v>45077</v>
      </c>
      <c r="B5482" t="s">
        <v>800</v>
      </c>
      <c r="C5482" t="s">
        <v>801</v>
      </c>
      <c r="D5482" s="4">
        <v>1375</v>
      </c>
    </row>
    <row r="5483" spans="1:4" x14ac:dyDescent="0.25">
      <c r="A5483" s="1">
        <v>45077</v>
      </c>
      <c r="B5483" t="s">
        <v>802</v>
      </c>
      <c r="C5483" t="s">
        <v>803</v>
      </c>
      <c r="D5483" s="4">
        <v>210</v>
      </c>
    </row>
    <row r="5484" spans="1:4" x14ac:dyDescent="0.25">
      <c r="A5484" s="1">
        <v>45077</v>
      </c>
      <c r="B5484" t="s">
        <v>804</v>
      </c>
      <c r="C5484" t="s">
        <v>805</v>
      </c>
      <c r="D5484" s="4">
        <v>2490.42</v>
      </c>
    </row>
    <row r="5485" spans="1:4" x14ac:dyDescent="0.25">
      <c r="A5485" s="1">
        <v>45077</v>
      </c>
      <c r="B5485" t="s">
        <v>808</v>
      </c>
      <c r="C5485" t="s">
        <v>809</v>
      </c>
      <c r="D5485" s="4">
        <v>513.78</v>
      </c>
    </row>
    <row r="5486" spans="1:4" x14ac:dyDescent="0.25">
      <c r="A5486" s="1">
        <v>45077</v>
      </c>
      <c r="B5486" t="s">
        <v>1240</v>
      </c>
      <c r="C5486" t="s">
        <v>1241</v>
      </c>
      <c r="D5486" s="4">
        <v>452.89</v>
      </c>
    </row>
    <row r="5487" spans="1:4" x14ac:dyDescent="0.25">
      <c r="A5487" s="1">
        <v>45077</v>
      </c>
      <c r="B5487" t="s">
        <v>812</v>
      </c>
      <c r="C5487" t="s">
        <v>813</v>
      </c>
      <c r="D5487" s="4">
        <v>989.19999999999993</v>
      </c>
    </row>
    <row r="5488" spans="1:4" x14ac:dyDescent="0.25">
      <c r="A5488" s="1">
        <v>45077</v>
      </c>
      <c r="B5488" t="s">
        <v>814</v>
      </c>
      <c r="C5488" t="s">
        <v>815</v>
      </c>
      <c r="D5488" s="4">
        <v>1576</v>
      </c>
    </row>
    <row r="5489" spans="1:4" x14ac:dyDescent="0.25">
      <c r="A5489" s="1">
        <v>45077</v>
      </c>
      <c r="B5489" t="s">
        <v>816</v>
      </c>
      <c r="C5489" t="s">
        <v>817</v>
      </c>
      <c r="D5489" s="4">
        <v>8132.3800000000301</v>
      </c>
    </row>
    <row r="5490" spans="1:4" x14ac:dyDescent="0.25">
      <c r="A5490" s="1">
        <v>45077</v>
      </c>
      <c r="B5490" t="s">
        <v>818</v>
      </c>
      <c r="C5490" t="s">
        <v>819</v>
      </c>
      <c r="D5490" s="4">
        <v>10.9</v>
      </c>
    </row>
    <row r="5491" spans="1:4" x14ac:dyDescent="0.25">
      <c r="A5491" s="1">
        <v>45077</v>
      </c>
      <c r="B5491" t="s">
        <v>820</v>
      </c>
      <c r="C5491" t="s">
        <v>821</v>
      </c>
      <c r="D5491" s="4">
        <v>254.00000000000023</v>
      </c>
    </row>
    <row r="5492" spans="1:4" x14ac:dyDescent="0.25">
      <c r="A5492" s="1">
        <v>45077</v>
      </c>
      <c r="B5492" t="s">
        <v>822</v>
      </c>
      <c r="C5492" t="s">
        <v>823</v>
      </c>
      <c r="D5492" s="4">
        <v>1074.3900000000001</v>
      </c>
    </row>
    <row r="5493" spans="1:4" x14ac:dyDescent="0.25">
      <c r="A5493" s="1">
        <v>45077</v>
      </c>
      <c r="B5493" t="s">
        <v>826</v>
      </c>
      <c r="C5493" t="s">
        <v>827</v>
      </c>
      <c r="D5493" s="4">
        <v>6.16</v>
      </c>
    </row>
    <row r="5494" spans="1:4" x14ac:dyDescent="0.25">
      <c r="A5494" s="1">
        <v>45077</v>
      </c>
      <c r="B5494" t="s">
        <v>828</v>
      </c>
      <c r="C5494" t="s">
        <v>829</v>
      </c>
      <c r="D5494" s="4">
        <v>1040.67</v>
      </c>
    </row>
    <row r="5495" spans="1:4" x14ac:dyDescent="0.25">
      <c r="A5495" s="1">
        <v>45077</v>
      </c>
      <c r="B5495" t="s">
        <v>1247</v>
      </c>
      <c r="C5495" t="s">
        <v>1248</v>
      </c>
      <c r="D5495" s="4">
        <v>10220.719999999999</v>
      </c>
    </row>
    <row r="5496" spans="1:4" x14ac:dyDescent="0.25">
      <c r="A5496" s="1">
        <v>45077</v>
      </c>
      <c r="B5496" t="s">
        <v>1249</v>
      </c>
      <c r="C5496" t="s">
        <v>1250</v>
      </c>
      <c r="D5496" s="4">
        <v>5544.5</v>
      </c>
    </row>
    <row r="5497" spans="1:4" x14ac:dyDescent="0.25">
      <c r="A5497" s="1">
        <v>45077</v>
      </c>
      <c r="B5497" t="s">
        <v>1242</v>
      </c>
      <c r="C5497" t="s">
        <v>1243</v>
      </c>
      <c r="D5497" s="4">
        <v>13481.68</v>
      </c>
    </row>
    <row r="5498" spans="1:4" x14ac:dyDescent="0.25">
      <c r="A5498" s="1">
        <v>45077</v>
      </c>
      <c r="B5498" t="s">
        <v>832</v>
      </c>
      <c r="C5498" t="s">
        <v>833</v>
      </c>
      <c r="D5498" s="4">
        <v>5000</v>
      </c>
    </row>
    <row r="5499" spans="1:4" x14ac:dyDescent="0.25">
      <c r="A5499" s="1">
        <v>45077</v>
      </c>
      <c r="B5499" t="s">
        <v>834</v>
      </c>
      <c r="C5499" t="s">
        <v>835</v>
      </c>
      <c r="D5499" s="4">
        <v>17000</v>
      </c>
    </row>
    <row r="5500" spans="1:4" x14ac:dyDescent="0.25">
      <c r="A5500" s="1">
        <v>45077</v>
      </c>
      <c r="B5500" t="s">
        <v>836</v>
      </c>
      <c r="C5500" t="s">
        <v>837</v>
      </c>
      <c r="D5500" s="4">
        <v>500</v>
      </c>
    </row>
    <row r="5501" spans="1:4" x14ac:dyDescent="0.25">
      <c r="A5501" s="1">
        <v>45077</v>
      </c>
      <c r="B5501" t="s">
        <v>840</v>
      </c>
      <c r="C5501" t="s">
        <v>841</v>
      </c>
      <c r="D5501" s="4">
        <v>15069.9</v>
      </c>
    </row>
    <row r="5502" spans="1:4" x14ac:dyDescent="0.25">
      <c r="A5502" s="1">
        <v>45077</v>
      </c>
      <c r="B5502" t="s">
        <v>842</v>
      </c>
      <c r="C5502" t="s">
        <v>843</v>
      </c>
      <c r="D5502" s="4">
        <v>500</v>
      </c>
    </row>
    <row r="5503" spans="1:4" x14ac:dyDescent="0.25">
      <c r="A5503" s="1">
        <v>45077</v>
      </c>
      <c r="B5503" t="s">
        <v>844</v>
      </c>
      <c r="C5503" t="s">
        <v>845</v>
      </c>
      <c r="D5503" s="4">
        <v>11009.44</v>
      </c>
    </row>
    <row r="5504" spans="1:4" x14ac:dyDescent="0.25">
      <c r="A5504" s="1">
        <v>45077</v>
      </c>
      <c r="B5504" t="s">
        <v>857</v>
      </c>
      <c r="C5504" t="s">
        <v>858</v>
      </c>
      <c r="D5504" s="4">
        <v>18100</v>
      </c>
    </row>
    <row r="5505" spans="1:4" x14ac:dyDescent="0.25">
      <c r="A5505" s="1">
        <v>45077</v>
      </c>
      <c r="B5505" t="s">
        <v>1254</v>
      </c>
      <c r="C5505" t="s">
        <v>1255</v>
      </c>
      <c r="D5505" s="4">
        <v>11616</v>
      </c>
    </row>
    <row r="5506" spans="1:4" x14ac:dyDescent="0.25">
      <c r="A5506" s="1">
        <v>45077</v>
      </c>
      <c r="B5506" t="s">
        <v>1304</v>
      </c>
      <c r="C5506" t="s">
        <v>1305</v>
      </c>
      <c r="D5506" s="4">
        <v>12500</v>
      </c>
    </row>
    <row r="5507" spans="1:4" x14ac:dyDescent="0.25">
      <c r="A5507" s="1">
        <v>45077</v>
      </c>
      <c r="B5507" t="s">
        <v>1306</v>
      </c>
      <c r="C5507" t="s">
        <v>1307</v>
      </c>
      <c r="D5507" s="4">
        <v>1250</v>
      </c>
    </row>
    <row r="5508" spans="1:4" x14ac:dyDescent="0.25">
      <c r="A5508" s="1">
        <v>45077</v>
      </c>
      <c r="B5508" t="s">
        <v>1338</v>
      </c>
      <c r="C5508" t="s">
        <v>1339</v>
      </c>
      <c r="D5508" s="4">
        <v>5400</v>
      </c>
    </row>
    <row r="5509" spans="1:4" x14ac:dyDescent="0.25">
      <c r="A5509" s="1">
        <v>45077</v>
      </c>
      <c r="B5509" t="s">
        <v>861</v>
      </c>
      <c r="C5509" t="s">
        <v>862</v>
      </c>
      <c r="D5509" s="4">
        <v>30000</v>
      </c>
    </row>
    <row r="5510" spans="1:4" x14ac:dyDescent="0.25">
      <c r="A5510" s="1">
        <v>45077</v>
      </c>
      <c r="B5510" t="s">
        <v>867</v>
      </c>
      <c r="C5510" t="s">
        <v>868</v>
      </c>
      <c r="D5510" s="4">
        <v>12960.23</v>
      </c>
    </row>
    <row r="5511" spans="1:4" x14ac:dyDescent="0.25">
      <c r="A5511" s="1">
        <v>45077</v>
      </c>
      <c r="B5511" t="s">
        <v>869</v>
      </c>
      <c r="C5511" t="s">
        <v>870</v>
      </c>
      <c r="D5511" s="4">
        <v>3641.71</v>
      </c>
    </row>
    <row r="5512" spans="1:4" x14ac:dyDescent="0.25">
      <c r="A5512" s="1">
        <v>45077</v>
      </c>
      <c r="B5512" t="s">
        <v>1332</v>
      </c>
      <c r="C5512" t="s">
        <v>1333</v>
      </c>
      <c r="D5512" s="4">
        <v>5820.92</v>
      </c>
    </row>
    <row r="5513" spans="1:4" x14ac:dyDescent="0.25">
      <c r="A5513" s="1">
        <v>45077</v>
      </c>
      <c r="B5513" t="s">
        <v>1503</v>
      </c>
      <c r="C5513" t="s">
        <v>1504</v>
      </c>
      <c r="D5513" s="4">
        <v>479391.26999999996</v>
      </c>
    </row>
    <row r="5514" spans="1:4" x14ac:dyDescent="0.25">
      <c r="A5514" s="1">
        <v>45077</v>
      </c>
      <c r="B5514" t="s">
        <v>1505</v>
      </c>
      <c r="C5514" t="s">
        <v>1506</v>
      </c>
      <c r="D5514" s="4">
        <v>77329.349999999991</v>
      </c>
    </row>
    <row r="5515" spans="1:4" x14ac:dyDescent="0.25">
      <c r="A5515" s="1">
        <v>45077</v>
      </c>
      <c r="B5515" t="s">
        <v>1507</v>
      </c>
      <c r="C5515" t="s">
        <v>1508</v>
      </c>
      <c r="D5515" s="4">
        <v>49027.369999999995</v>
      </c>
    </row>
    <row r="5516" spans="1:4" x14ac:dyDescent="0.25">
      <c r="A5516" s="1">
        <v>45077</v>
      </c>
      <c r="B5516" t="s">
        <v>1509</v>
      </c>
      <c r="C5516" t="s">
        <v>1510</v>
      </c>
      <c r="D5516" s="4">
        <v>11852.5</v>
      </c>
    </row>
    <row r="5517" spans="1:4" x14ac:dyDescent="0.25">
      <c r="A5517" s="1">
        <v>45077</v>
      </c>
      <c r="B5517" t="s">
        <v>1515</v>
      </c>
      <c r="C5517" t="s">
        <v>1516</v>
      </c>
      <c r="D5517" s="4">
        <v>102762.13</v>
      </c>
    </row>
    <row r="5518" spans="1:4" x14ac:dyDescent="0.25">
      <c r="A5518" s="1">
        <v>45077</v>
      </c>
      <c r="B5518" t="s">
        <v>1517</v>
      </c>
      <c r="C5518" t="s">
        <v>1518</v>
      </c>
      <c r="D5518" s="4">
        <v>118195.43</v>
      </c>
    </row>
    <row r="5519" spans="1:4" x14ac:dyDescent="0.25">
      <c r="A5519" s="1">
        <v>45077</v>
      </c>
      <c r="B5519" t="s">
        <v>1519</v>
      </c>
      <c r="C5519" t="s">
        <v>1520</v>
      </c>
      <c r="D5519" s="4">
        <v>10469.92</v>
      </c>
    </row>
    <row r="5520" spans="1:4" x14ac:dyDescent="0.25">
      <c r="A5520" s="1">
        <v>45077</v>
      </c>
      <c r="B5520" t="s">
        <v>1521</v>
      </c>
      <c r="C5520" t="s">
        <v>1522</v>
      </c>
      <c r="D5520" s="4">
        <v>540.62</v>
      </c>
    </row>
    <row r="5521" spans="1:4" x14ac:dyDescent="0.25">
      <c r="A5521" s="1">
        <v>45077</v>
      </c>
      <c r="B5521" t="s">
        <v>1523</v>
      </c>
      <c r="C5521" t="s">
        <v>1524</v>
      </c>
      <c r="D5521" s="4">
        <v>18610.45</v>
      </c>
    </row>
    <row r="5522" spans="1:4" x14ac:dyDescent="0.25">
      <c r="A5522" s="1">
        <v>45077</v>
      </c>
      <c r="B5522" t="s">
        <v>1527</v>
      </c>
      <c r="C5522" t="s">
        <v>1528</v>
      </c>
      <c r="D5522" s="4">
        <v>35422.93</v>
      </c>
    </row>
    <row r="5523" spans="1:4" x14ac:dyDescent="0.25">
      <c r="A5523" s="1">
        <v>45077</v>
      </c>
      <c r="B5523" t="s">
        <v>1529</v>
      </c>
      <c r="C5523" t="s">
        <v>1530</v>
      </c>
      <c r="D5523" s="4">
        <v>22901.43</v>
      </c>
    </row>
    <row r="5524" spans="1:4" x14ac:dyDescent="0.25">
      <c r="A5524" s="1">
        <v>45077</v>
      </c>
      <c r="B5524" t="s">
        <v>1531</v>
      </c>
      <c r="C5524" t="s">
        <v>1532</v>
      </c>
      <c r="D5524" s="4">
        <v>4720.4400000000023</v>
      </c>
    </row>
    <row r="5525" spans="1:4" x14ac:dyDescent="0.25">
      <c r="A5525" s="1">
        <v>45077</v>
      </c>
      <c r="B5525" t="s">
        <v>1533</v>
      </c>
      <c r="C5525" t="s">
        <v>1534</v>
      </c>
      <c r="D5525" s="4">
        <v>258.95999999999998</v>
      </c>
    </row>
    <row r="5526" spans="1:4" x14ac:dyDescent="0.25">
      <c r="A5526" s="1">
        <v>45077</v>
      </c>
      <c r="B5526" t="s">
        <v>1535</v>
      </c>
      <c r="C5526" t="s">
        <v>1536</v>
      </c>
      <c r="D5526" s="4">
        <v>3082.88</v>
      </c>
    </row>
    <row r="5527" spans="1:4" x14ac:dyDescent="0.25">
      <c r="A5527" s="1">
        <v>45077</v>
      </c>
      <c r="B5527" t="s">
        <v>1537</v>
      </c>
      <c r="C5527" t="s">
        <v>1538</v>
      </c>
      <c r="D5527" s="4">
        <v>6697.9</v>
      </c>
    </row>
    <row r="5528" spans="1:4" x14ac:dyDescent="0.25">
      <c r="A5528" s="1">
        <v>45077</v>
      </c>
      <c r="B5528" t="s">
        <v>1539</v>
      </c>
      <c r="C5528" t="s">
        <v>1540</v>
      </c>
      <c r="D5528" s="4">
        <v>115.53</v>
      </c>
    </row>
    <row r="5529" spans="1:4" x14ac:dyDescent="0.25">
      <c r="A5529" s="1">
        <v>45077</v>
      </c>
      <c r="B5529" t="s">
        <v>1541</v>
      </c>
      <c r="C5529" t="s">
        <v>1542</v>
      </c>
      <c r="D5529" s="4">
        <v>1587</v>
      </c>
    </row>
    <row r="5530" spans="1:4" x14ac:dyDescent="0.25">
      <c r="A5530" s="1">
        <v>45077</v>
      </c>
      <c r="B5530" t="s">
        <v>1543</v>
      </c>
      <c r="C5530" t="s">
        <v>1544</v>
      </c>
      <c r="D5530" s="4">
        <v>772</v>
      </c>
    </row>
    <row r="5531" spans="1:4" x14ac:dyDescent="0.25">
      <c r="A5531" s="1">
        <v>45077</v>
      </c>
      <c r="B5531" t="s">
        <v>1545</v>
      </c>
      <c r="C5531" t="s">
        <v>1546</v>
      </c>
      <c r="D5531" s="4">
        <v>50</v>
      </c>
    </row>
    <row r="5532" spans="1:4" x14ac:dyDescent="0.25">
      <c r="A5532" s="1">
        <v>45077</v>
      </c>
      <c r="B5532" t="s">
        <v>1547</v>
      </c>
      <c r="C5532" t="s">
        <v>1548</v>
      </c>
      <c r="D5532" s="4">
        <v>327</v>
      </c>
    </row>
    <row r="5533" spans="1:4" x14ac:dyDescent="0.25">
      <c r="A5533" s="1">
        <v>45077</v>
      </c>
      <c r="B5533" t="s">
        <v>1549</v>
      </c>
      <c r="C5533" t="s">
        <v>1550</v>
      </c>
      <c r="D5533" s="4">
        <v>9080.43</v>
      </c>
    </row>
    <row r="5534" spans="1:4" x14ac:dyDescent="0.25">
      <c r="A5534" s="1">
        <v>45077</v>
      </c>
      <c r="B5534" t="s">
        <v>961</v>
      </c>
      <c r="C5534" t="s">
        <v>962</v>
      </c>
      <c r="D5534" s="4">
        <v>1619</v>
      </c>
    </row>
    <row r="5535" spans="1:4" x14ac:dyDescent="0.25">
      <c r="A5535" s="1">
        <v>45077</v>
      </c>
      <c r="B5535" t="s">
        <v>963</v>
      </c>
      <c r="C5535" t="s">
        <v>964</v>
      </c>
      <c r="D5535" s="4">
        <v>500</v>
      </c>
    </row>
    <row r="5536" spans="1:4" x14ac:dyDescent="0.25">
      <c r="A5536" s="1">
        <v>45077</v>
      </c>
      <c r="B5536" t="s">
        <v>971</v>
      </c>
      <c r="C5536" t="s">
        <v>972</v>
      </c>
      <c r="D5536" s="4">
        <v>1420.5</v>
      </c>
    </row>
    <row r="5537" spans="1:4" x14ac:dyDescent="0.25">
      <c r="A5537" s="1">
        <v>45077</v>
      </c>
      <c r="B5537" t="s">
        <v>977</v>
      </c>
      <c r="C5537" t="s">
        <v>978</v>
      </c>
      <c r="D5537" s="4">
        <v>561.62000000000057</v>
      </c>
    </row>
    <row r="5538" spans="1:4" x14ac:dyDescent="0.25">
      <c r="A5538" s="1">
        <v>45077</v>
      </c>
      <c r="B5538" t="s">
        <v>981</v>
      </c>
      <c r="C5538" t="s">
        <v>982</v>
      </c>
      <c r="D5538" s="4">
        <v>6.84</v>
      </c>
    </row>
    <row r="5539" spans="1:4" x14ac:dyDescent="0.25">
      <c r="A5539" s="1">
        <v>45077</v>
      </c>
      <c r="B5539" t="s">
        <v>989</v>
      </c>
      <c r="C5539" t="s">
        <v>990</v>
      </c>
      <c r="D5539" s="4">
        <v>1735.6100000000001</v>
      </c>
    </row>
    <row r="5540" spans="1:4" x14ac:dyDescent="0.25">
      <c r="A5540" s="1">
        <v>45077</v>
      </c>
      <c r="B5540" t="s">
        <v>991</v>
      </c>
      <c r="C5540" t="s">
        <v>992</v>
      </c>
      <c r="D5540" s="4">
        <v>1828.4700000000003</v>
      </c>
    </row>
    <row r="5541" spans="1:4" x14ac:dyDescent="0.25">
      <c r="A5541" s="1">
        <v>45077</v>
      </c>
      <c r="B5541" t="s">
        <v>993</v>
      </c>
      <c r="C5541" t="s">
        <v>994</v>
      </c>
      <c r="D5541" s="4">
        <v>3792.0800000000004</v>
      </c>
    </row>
    <row r="5542" spans="1:4" x14ac:dyDescent="0.25">
      <c r="A5542" s="1">
        <v>45077</v>
      </c>
      <c r="B5542" t="s">
        <v>997</v>
      </c>
      <c r="C5542" t="s">
        <v>998</v>
      </c>
      <c r="D5542" s="4">
        <v>250</v>
      </c>
    </row>
    <row r="5543" spans="1:4" x14ac:dyDescent="0.25">
      <c r="A5543" s="1">
        <v>45077</v>
      </c>
      <c r="B5543" t="s">
        <v>1005</v>
      </c>
      <c r="C5543" t="s">
        <v>1006</v>
      </c>
      <c r="D5543" s="4">
        <v>1.7499999999995453</v>
      </c>
    </row>
    <row r="5544" spans="1:4" x14ac:dyDescent="0.25">
      <c r="A5544" s="1">
        <v>45077</v>
      </c>
      <c r="B5544" t="s">
        <v>1007</v>
      </c>
      <c r="C5544" t="s">
        <v>1008</v>
      </c>
      <c r="D5544" s="4">
        <v>898.26</v>
      </c>
    </row>
    <row r="5545" spans="1:4" x14ac:dyDescent="0.25">
      <c r="A5545" s="1">
        <v>45077</v>
      </c>
      <c r="B5545" t="s">
        <v>1013</v>
      </c>
      <c r="C5545" t="s">
        <v>1014</v>
      </c>
      <c r="D5545" s="4">
        <v>80.930000000000007</v>
      </c>
    </row>
    <row r="5546" spans="1:4" x14ac:dyDescent="0.25">
      <c r="A5546" s="1">
        <v>45077</v>
      </c>
      <c r="B5546" t="s">
        <v>1162</v>
      </c>
      <c r="C5546" t="s">
        <v>1163</v>
      </c>
      <c r="D5546" s="4">
        <v>284.92</v>
      </c>
    </row>
    <row r="5547" spans="1:4" x14ac:dyDescent="0.25">
      <c r="A5547" s="1">
        <v>45077</v>
      </c>
      <c r="B5547" t="s">
        <v>1340</v>
      </c>
      <c r="C5547" t="s">
        <v>1341</v>
      </c>
      <c r="D5547" s="4">
        <v>500.22999999999996</v>
      </c>
    </row>
    <row r="5548" spans="1:4" x14ac:dyDescent="0.25">
      <c r="A5548" s="1">
        <v>45077</v>
      </c>
      <c r="B5548" t="s">
        <v>1017</v>
      </c>
      <c r="C5548" t="s">
        <v>1018</v>
      </c>
      <c r="D5548" s="4">
        <v>1176.2899999999997</v>
      </c>
    </row>
    <row r="5549" spans="1:4" x14ac:dyDescent="0.25">
      <c r="A5549" s="1">
        <v>45077</v>
      </c>
      <c r="B5549" t="s">
        <v>1021</v>
      </c>
      <c r="C5549" t="s">
        <v>1022</v>
      </c>
      <c r="D5549" s="4">
        <v>9726.18</v>
      </c>
    </row>
    <row r="5550" spans="1:4" x14ac:dyDescent="0.25">
      <c r="A5550" s="1">
        <v>45077</v>
      </c>
      <c r="B5550" t="s">
        <v>1025</v>
      </c>
      <c r="C5550" t="s">
        <v>1026</v>
      </c>
      <c r="D5550" s="4">
        <v>1039.3599999999999</v>
      </c>
    </row>
    <row r="5551" spans="1:4" x14ac:dyDescent="0.25">
      <c r="A5551" s="1">
        <v>45077</v>
      </c>
      <c r="B5551" t="s">
        <v>1227</v>
      </c>
      <c r="C5551" t="s">
        <v>1228</v>
      </c>
      <c r="D5551" s="4">
        <v>24073.550000000003</v>
      </c>
    </row>
    <row r="5552" spans="1:4" x14ac:dyDescent="0.25">
      <c r="A5552" s="1">
        <v>45077</v>
      </c>
      <c r="B5552" t="s">
        <v>1279</v>
      </c>
      <c r="C5552" t="s">
        <v>1280</v>
      </c>
      <c r="D5552" s="4">
        <v>24.34</v>
      </c>
    </row>
    <row r="5553" spans="1:4" x14ac:dyDescent="0.25">
      <c r="A5553" s="1">
        <v>45077</v>
      </c>
      <c r="B5553" t="s">
        <v>1029</v>
      </c>
      <c r="C5553" t="s">
        <v>1030</v>
      </c>
      <c r="D5553" s="4">
        <v>645.44000000000005</v>
      </c>
    </row>
    <row r="5554" spans="1:4" x14ac:dyDescent="0.25">
      <c r="A5554" s="1">
        <v>45077</v>
      </c>
      <c r="B5554" t="s">
        <v>35</v>
      </c>
      <c r="C5554" t="s">
        <v>1031</v>
      </c>
      <c r="D5554" s="4">
        <v>4982.5</v>
      </c>
    </row>
    <row r="5555" spans="1:4" x14ac:dyDescent="0.25">
      <c r="A5555" s="1">
        <v>45077</v>
      </c>
      <c r="B5555" t="s">
        <v>27</v>
      </c>
      <c r="C5555" t="s">
        <v>1032</v>
      </c>
      <c r="D5555" s="4">
        <v>-1446332.3000000003</v>
      </c>
    </row>
    <row r="5556" spans="1:4" x14ac:dyDescent="0.25">
      <c r="A5556" s="1">
        <v>45077</v>
      </c>
      <c r="B5556" t="s">
        <v>1035</v>
      </c>
      <c r="C5556" t="s">
        <v>1036</v>
      </c>
      <c r="D5556" s="4">
        <v>-49728.04</v>
      </c>
    </row>
    <row r="5557" spans="1:4" x14ac:dyDescent="0.25">
      <c r="A5557" s="1">
        <v>45077</v>
      </c>
      <c r="B5557" t="s">
        <v>28</v>
      </c>
      <c r="C5557" t="s">
        <v>1039</v>
      </c>
      <c r="D5557" s="4">
        <v>-117265.74</v>
      </c>
    </row>
    <row r="5558" spans="1:4" x14ac:dyDescent="0.25">
      <c r="A5558" s="1">
        <v>45077</v>
      </c>
      <c r="B5558" t="s">
        <v>29</v>
      </c>
      <c r="C5558" t="s">
        <v>1040</v>
      </c>
      <c r="D5558" s="4">
        <v>-14299.330000000002</v>
      </c>
    </row>
    <row r="5559" spans="1:4" x14ac:dyDescent="0.25">
      <c r="A5559" s="1">
        <v>45077</v>
      </c>
      <c r="B5559" t="s">
        <v>1041</v>
      </c>
      <c r="C5559" t="s">
        <v>1042</v>
      </c>
      <c r="D5559" s="4">
        <v>-620</v>
      </c>
    </row>
    <row r="5560" spans="1:4" x14ac:dyDescent="0.25">
      <c r="A5560" s="1">
        <v>45077</v>
      </c>
      <c r="B5560" t="s">
        <v>31</v>
      </c>
      <c r="C5560" t="s">
        <v>1293</v>
      </c>
      <c r="D5560" s="4">
        <v>-10795.599999999999</v>
      </c>
    </row>
    <row r="5561" spans="1:4" x14ac:dyDescent="0.25">
      <c r="A5561" s="1">
        <v>45077</v>
      </c>
      <c r="B5561" t="s">
        <v>33</v>
      </c>
      <c r="C5561" t="s">
        <v>1043</v>
      </c>
      <c r="D5561" s="4">
        <v>-9.5</v>
      </c>
    </row>
    <row r="5562" spans="1:4" x14ac:dyDescent="0.25">
      <c r="A5562" s="1">
        <v>45077</v>
      </c>
      <c r="B5562" t="s">
        <v>34</v>
      </c>
      <c r="C5562" t="s">
        <v>1044</v>
      </c>
      <c r="D5562" s="4">
        <v>-67235.25</v>
      </c>
    </row>
    <row r="5563" spans="1:4" x14ac:dyDescent="0.25">
      <c r="A5563" s="1">
        <v>45077</v>
      </c>
      <c r="B5563" t="s">
        <v>25</v>
      </c>
      <c r="C5563" t="s">
        <v>1049</v>
      </c>
      <c r="D5563" s="4">
        <v>-761355.4600000002</v>
      </c>
    </row>
    <row r="5564" spans="1:4" x14ac:dyDescent="0.25">
      <c r="A5564" s="1">
        <v>45077</v>
      </c>
      <c r="B5564" t="s">
        <v>1062</v>
      </c>
      <c r="C5564" t="s">
        <v>1063</v>
      </c>
      <c r="D5564" s="4">
        <v>-0.24000000000000002</v>
      </c>
    </row>
    <row r="5565" spans="1:4" x14ac:dyDescent="0.25">
      <c r="A5565" s="1">
        <v>45077</v>
      </c>
      <c r="B5565" t="s">
        <v>1066</v>
      </c>
      <c r="C5565" t="s">
        <v>1067</v>
      </c>
      <c r="D5565" s="4">
        <v>-2.1999999999999704</v>
      </c>
    </row>
    <row r="5566" spans="1:4" x14ac:dyDescent="0.25">
      <c r="A5566" s="1">
        <v>45077</v>
      </c>
      <c r="B5566" t="s">
        <v>1068</v>
      </c>
      <c r="C5566" t="s">
        <v>1069</v>
      </c>
      <c r="D5566" s="4">
        <v>-614.09999999999957</v>
      </c>
    </row>
    <row r="5567" spans="1:4" x14ac:dyDescent="0.25">
      <c r="A5567" s="1">
        <v>45077</v>
      </c>
      <c r="B5567" t="s">
        <v>1168</v>
      </c>
      <c r="C5567" t="s">
        <v>1169</v>
      </c>
      <c r="D5567" s="4">
        <v>-3068.46</v>
      </c>
    </row>
    <row r="5568" spans="1:4" x14ac:dyDescent="0.25">
      <c r="A5568" s="1">
        <v>45077</v>
      </c>
      <c r="B5568" t="s">
        <v>1074</v>
      </c>
      <c r="C5568" t="s">
        <v>1075</v>
      </c>
      <c r="D5568" s="4">
        <v>-23.77</v>
      </c>
    </row>
    <row r="5569" spans="1:4" x14ac:dyDescent="0.25">
      <c r="A5569" s="1">
        <v>45077</v>
      </c>
      <c r="B5569" t="s">
        <v>1078</v>
      </c>
      <c r="C5569" t="s">
        <v>1079</v>
      </c>
      <c r="D5569" s="4">
        <v>-35</v>
      </c>
    </row>
    <row r="5570" spans="1:4" x14ac:dyDescent="0.25">
      <c r="A5570" s="1">
        <v>45077</v>
      </c>
      <c r="B5570" t="s">
        <v>1172</v>
      </c>
      <c r="C5570" t="s">
        <v>1173</v>
      </c>
      <c r="D5570" s="4">
        <v>-95568.1</v>
      </c>
    </row>
    <row r="5571" spans="1:4" x14ac:dyDescent="0.25">
      <c r="A5571" s="1">
        <v>45077</v>
      </c>
      <c r="B5571" t="s">
        <v>1322</v>
      </c>
      <c r="C5571" t="s">
        <v>1323</v>
      </c>
      <c r="D5571" s="4">
        <v>-237.19999999999993</v>
      </c>
    </row>
    <row r="5572" spans="1:4" x14ac:dyDescent="0.25">
      <c r="A5572" s="1">
        <v>45077</v>
      </c>
      <c r="B5572" t="s">
        <v>1101</v>
      </c>
      <c r="C5572" t="s">
        <v>1102</v>
      </c>
      <c r="D5572" s="4">
        <v>-15394.42</v>
      </c>
    </row>
    <row r="5573" spans="1:4" x14ac:dyDescent="0.25">
      <c r="A5573" s="1">
        <v>45077</v>
      </c>
      <c r="B5573" t="s">
        <v>570</v>
      </c>
      <c r="C5573" t="s">
        <v>571</v>
      </c>
      <c r="D5573" s="4">
        <v>10000</v>
      </c>
    </row>
    <row r="5574" spans="1:4" x14ac:dyDescent="0.25">
      <c r="A5574" s="1">
        <v>45077</v>
      </c>
      <c r="B5574" t="s">
        <v>576</v>
      </c>
      <c r="C5574" t="s">
        <v>577</v>
      </c>
      <c r="D5574" s="4">
        <v>17743</v>
      </c>
    </row>
    <row r="5575" spans="1:4" x14ac:dyDescent="0.25">
      <c r="A5575" s="1">
        <v>45077</v>
      </c>
      <c r="B5575" t="s">
        <v>580</v>
      </c>
      <c r="C5575" t="s">
        <v>581</v>
      </c>
      <c r="D5575" s="4">
        <v>91759.31</v>
      </c>
    </row>
    <row r="5576" spans="1:4" x14ac:dyDescent="0.25">
      <c r="A5576" s="1">
        <v>45077</v>
      </c>
      <c r="B5576" t="s">
        <v>588</v>
      </c>
      <c r="C5576" t="s">
        <v>589</v>
      </c>
      <c r="D5576" s="4">
        <v>80910.75</v>
      </c>
    </row>
    <row r="5577" spans="1:4" x14ac:dyDescent="0.25">
      <c r="A5577" s="1">
        <v>45077</v>
      </c>
      <c r="B5577" t="s">
        <v>592</v>
      </c>
      <c r="C5577" t="s">
        <v>593</v>
      </c>
      <c r="D5577" s="4">
        <v>87545.25</v>
      </c>
    </row>
    <row r="5578" spans="1:4" x14ac:dyDescent="0.25">
      <c r="A5578" s="1">
        <v>45077</v>
      </c>
      <c r="B5578" t="s">
        <v>597</v>
      </c>
      <c r="C5578" t="s">
        <v>598</v>
      </c>
      <c r="D5578" s="4">
        <v>693957.03</v>
      </c>
    </row>
    <row r="5579" spans="1:4" x14ac:dyDescent="0.25">
      <c r="A5579" s="1">
        <v>45077</v>
      </c>
      <c r="B5579" t="s">
        <v>601</v>
      </c>
      <c r="C5579" t="s">
        <v>602</v>
      </c>
      <c r="D5579" s="4">
        <v>164051.22999999998</v>
      </c>
    </row>
    <row r="5580" spans="1:4" x14ac:dyDescent="0.25">
      <c r="A5580" s="1">
        <v>45077</v>
      </c>
      <c r="B5580" t="s">
        <v>605</v>
      </c>
      <c r="C5580" t="s">
        <v>606</v>
      </c>
      <c r="D5580" s="4">
        <v>204582.74</v>
      </c>
    </row>
    <row r="5581" spans="1:4" x14ac:dyDescent="0.25">
      <c r="A5581" s="1">
        <v>45077</v>
      </c>
      <c r="B5581" t="s">
        <v>1334</v>
      </c>
      <c r="C5581" t="s">
        <v>1335</v>
      </c>
      <c r="D5581" s="4">
        <v>21771</v>
      </c>
    </row>
    <row r="5582" spans="1:4" x14ac:dyDescent="0.25">
      <c r="A5582" s="1">
        <v>45077</v>
      </c>
      <c r="B5582" t="s">
        <v>611</v>
      </c>
      <c r="C5582" t="s">
        <v>612</v>
      </c>
      <c r="D5582" s="4">
        <v>263441.05000000005</v>
      </c>
    </row>
    <row r="5583" spans="1:4" x14ac:dyDescent="0.25">
      <c r="A5583" s="1">
        <v>45077</v>
      </c>
      <c r="B5583" t="s">
        <v>617</v>
      </c>
      <c r="C5583" t="s">
        <v>618</v>
      </c>
      <c r="D5583" s="4">
        <v>94833.75</v>
      </c>
    </row>
    <row r="5584" spans="1:4" x14ac:dyDescent="0.25">
      <c r="A5584" s="1">
        <v>45077</v>
      </c>
      <c r="B5584" t="s">
        <v>621</v>
      </c>
      <c r="C5584" t="s">
        <v>622</v>
      </c>
      <c r="D5584" s="4">
        <v>16409.09</v>
      </c>
    </row>
    <row r="5585" spans="1:4" x14ac:dyDescent="0.25">
      <c r="A5585" s="1">
        <v>45077</v>
      </c>
      <c r="B5585" t="s">
        <v>625</v>
      </c>
      <c r="C5585" t="s">
        <v>626</v>
      </c>
      <c r="D5585" s="4">
        <v>102935.11000000002</v>
      </c>
    </row>
    <row r="5586" spans="1:4" x14ac:dyDescent="0.25">
      <c r="A5586" s="1">
        <v>45077</v>
      </c>
      <c r="B5586" t="s">
        <v>629</v>
      </c>
      <c r="C5586" t="s">
        <v>630</v>
      </c>
      <c r="D5586" s="4">
        <v>1760</v>
      </c>
    </row>
    <row r="5587" spans="1:4" x14ac:dyDescent="0.25">
      <c r="A5587" s="1">
        <v>45077</v>
      </c>
      <c r="B5587" t="s">
        <v>48</v>
      </c>
      <c r="C5587" t="s">
        <v>49</v>
      </c>
      <c r="D5587" s="4">
        <v>340</v>
      </c>
    </row>
    <row r="5588" spans="1:4" x14ac:dyDescent="0.25">
      <c r="A5588" s="1">
        <v>45077</v>
      </c>
      <c r="B5588" t="s">
        <v>53</v>
      </c>
      <c r="C5588" t="s">
        <v>54</v>
      </c>
      <c r="D5588" s="4">
        <v>2500</v>
      </c>
    </row>
    <row r="5589" spans="1:4" x14ac:dyDescent="0.25">
      <c r="A5589" s="1">
        <v>45077</v>
      </c>
      <c r="B5589" t="s">
        <v>57</v>
      </c>
      <c r="C5589" t="s">
        <v>58</v>
      </c>
      <c r="D5589" s="4">
        <v>250</v>
      </c>
    </row>
    <row r="5590" spans="1:4" x14ac:dyDescent="0.25">
      <c r="A5590" s="1">
        <v>45077</v>
      </c>
      <c r="B5590" t="s">
        <v>61</v>
      </c>
      <c r="C5590" t="s">
        <v>62</v>
      </c>
      <c r="D5590" s="4">
        <v>997500</v>
      </c>
    </row>
    <row r="5591" spans="1:4" x14ac:dyDescent="0.25">
      <c r="A5591" s="1">
        <v>45077</v>
      </c>
      <c r="B5591" t="s">
        <v>64</v>
      </c>
      <c r="C5591" t="s">
        <v>65</v>
      </c>
      <c r="D5591" s="4">
        <v>16915.2</v>
      </c>
    </row>
    <row r="5592" spans="1:4" x14ac:dyDescent="0.25">
      <c r="A5592" s="1">
        <v>45077</v>
      </c>
      <c r="B5592" t="s">
        <v>66</v>
      </c>
      <c r="C5592" t="s">
        <v>67</v>
      </c>
      <c r="D5592" s="4">
        <v>185241.16999999995</v>
      </c>
    </row>
    <row r="5593" spans="1:4" x14ac:dyDescent="0.25">
      <c r="A5593" s="1">
        <v>45077</v>
      </c>
      <c r="B5593" t="s">
        <v>139</v>
      </c>
      <c r="C5593" t="s">
        <v>654</v>
      </c>
      <c r="D5593" s="4">
        <v>883958.85</v>
      </c>
    </row>
    <row r="5594" spans="1:4" x14ac:dyDescent="0.25">
      <c r="A5594" s="1">
        <v>45077</v>
      </c>
      <c r="B5594" t="s">
        <v>143</v>
      </c>
      <c r="C5594" t="s">
        <v>662</v>
      </c>
      <c r="D5594" s="4">
        <v>660483.18000000005</v>
      </c>
    </row>
    <row r="5595" spans="1:4" x14ac:dyDescent="0.25">
      <c r="A5595" s="1">
        <v>45077</v>
      </c>
      <c r="B5595" t="s">
        <v>665</v>
      </c>
      <c r="C5595" t="s">
        <v>666</v>
      </c>
      <c r="D5595" s="4">
        <v>1033678.9799999928</v>
      </c>
    </row>
    <row r="5596" spans="1:4" x14ac:dyDescent="0.25">
      <c r="A5596" s="1">
        <v>45077</v>
      </c>
      <c r="B5596" t="s">
        <v>670</v>
      </c>
      <c r="C5596" t="s">
        <v>671</v>
      </c>
      <c r="D5596" s="4">
        <v>55761.190000000024</v>
      </c>
    </row>
    <row r="5597" spans="1:4" x14ac:dyDescent="0.25">
      <c r="A5597" s="1">
        <v>45077</v>
      </c>
      <c r="B5597" t="s">
        <v>674</v>
      </c>
      <c r="C5597" t="s">
        <v>675</v>
      </c>
      <c r="D5597" s="4">
        <v>42164.999999999942</v>
      </c>
    </row>
    <row r="5598" spans="1:4" x14ac:dyDescent="0.25">
      <c r="A5598" s="1">
        <v>45077</v>
      </c>
      <c r="B5598" t="s">
        <v>687</v>
      </c>
      <c r="C5598" t="s">
        <v>688</v>
      </c>
      <c r="D5598" s="4">
        <v>377.19</v>
      </c>
    </row>
    <row r="5599" spans="1:4" x14ac:dyDescent="0.25">
      <c r="A5599" s="1">
        <v>45077</v>
      </c>
      <c r="B5599" t="s">
        <v>1184</v>
      </c>
      <c r="C5599" t="s">
        <v>1185</v>
      </c>
      <c r="D5599" s="4">
        <v>153417.74</v>
      </c>
    </row>
    <row r="5600" spans="1:4" x14ac:dyDescent="0.25">
      <c r="A5600" s="1">
        <v>45077</v>
      </c>
      <c r="B5600" t="s">
        <v>700</v>
      </c>
      <c r="C5600" t="s">
        <v>701</v>
      </c>
      <c r="D5600" s="4">
        <v>10732.319999999998</v>
      </c>
    </row>
    <row r="5601" spans="1:4" x14ac:dyDescent="0.25">
      <c r="A5601" s="1">
        <v>45077</v>
      </c>
      <c r="B5601" t="s">
        <v>710</v>
      </c>
      <c r="C5601" t="s">
        <v>711</v>
      </c>
      <c r="D5601" s="4">
        <v>7870.6100000000015</v>
      </c>
    </row>
    <row r="5602" spans="1:4" x14ac:dyDescent="0.25">
      <c r="A5602" s="1">
        <v>45077</v>
      </c>
      <c r="B5602" t="s">
        <v>1186</v>
      </c>
      <c r="C5602" t="s">
        <v>1187</v>
      </c>
      <c r="D5602" s="4">
        <v>1430</v>
      </c>
    </row>
    <row r="5603" spans="1:4" x14ac:dyDescent="0.25">
      <c r="A5603" s="1">
        <v>45077</v>
      </c>
      <c r="B5603" t="s">
        <v>723</v>
      </c>
      <c r="C5603" t="s">
        <v>724</v>
      </c>
      <c r="D5603" s="4">
        <v>36576.800000000017</v>
      </c>
    </row>
    <row r="5604" spans="1:4" x14ac:dyDescent="0.25">
      <c r="A5604" s="1">
        <v>45077</v>
      </c>
      <c r="B5604" t="s">
        <v>728</v>
      </c>
      <c r="C5604" t="s">
        <v>729</v>
      </c>
      <c r="D5604" s="4">
        <v>2796.9300000000658</v>
      </c>
    </row>
    <row r="5605" spans="1:4" x14ac:dyDescent="0.25">
      <c r="A5605" s="1">
        <v>45077</v>
      </c>
      <c r="B5605" t="s">
        <v>736</v>
      </c>
      <c r="C5605" t="s">
        <v>737</v>
      </c>
      <c r="D5605" s="4">
        <v>116061.3</v>
      </c>
    </row>
    <row r="5606" spans="1:4" x14ac:dyDescent="0.25">
      <c r="A5606" s="1">
        <v>45077</v>
      </c>
      <c r="B5606" t="s">
        <v>740</v>
      </c>
      <c r="C5606" t="s">
        <v>741</v>
      </c>
      <c r="D5606" s="4">
        <v>532.92000000004282</v>
      </c>
    </row>
    <row r="5607" spans="1:4" x14ac:dyDescent="0.25">
      <c r="A5607" s="1">
        <v>45077</v>
      </c>
      <c r="B5607" t="s">
        <v>749</v>
      </c>
      <c r="C5607" t="s">
        <v>750</v>
      </c>
      <c r="D5607" s="4">
        <v>1874.770000000015</v>
      </c>
    </row>
    <row r="5608" spans="1:4" x14ac:dyDescent="0.25">
      <c r="A5608" s="1">
        <v>45077</v>
      </c>
      <c r="B5608" t="s">
        <v>753</v>
      </c>
      <c r="C5608" t="s">
        <v>754</v>
      </c>
      <c r="D5608" s="4">
        <v>49592.770000000004</v>
      </c>
    </row>
    <row r="5609" spans="1:4" x14ac:dyDescent="0.25">
      <c r="A5609" s="1">
        <v>45077</v>
      </c>
      <c r="B5609" t="s">
        <v>765</v>
      </c>
      <c r="C5609" t="s">
        <v>766</v>
      </c>
      <c r="D5609" s="4">
        <v>53.55</v>
      </c>
    </row>
    <row r="5610" spans="1:4" x14ac:dyDescent="0.25">
      <c r="A5610" s="1">
        <v>45077</v>
      </c>
      <c r="B5610" t="s">
        <v>1188</v>
      </c>
      <c r="C5610" t="s">
        <v>1189</v>
      </c>
      <c r="D5610" s="4">
        <v>1091.8000000000002</v>
      </c>
    </row>
    <row r="5611" spans="1:4" x14ac:dyDescent="0.25">
      <c r="A5611" s="1">
        <v>45077</v>
      </c>
      <c r="B5611" t="s">
        <v>1190</v>
      </c>
      <c r="C5611" t="s">
        <v>1191</v>
      </c>
      <c r="D5611" s="4">
        <v>179.04999999998955</v>
      </c>
    </row>
    <row r="5612" spans="1:4" x14ac:dyDescent="0.25">
      <c r="A5612" s="1">
        <v>45077</v>
      </c>
      <c r="B5612" t="s">
        <v>783</v>
      </c>
      <c r="C5612" t="s">
        <v>784</v>
      </c>
      <c r="D5612" s="4">
        <v>1120</v>
      </c>
    </row>
    <row r="5613" spans="1:4" x14ac:dyDescent="0.25">
      <c r="A5613" s="1">
        <v>45077</v>
      </c>
      <c r="B5613" t="s">
        <v>68</v>
      </c>
      <c r="C5613" t="s">
        <v>69</v>
      </c>
      <c r="D5613" s="4">
        <v>380.580000000003</v>
      </c>
    </row>
    <row r="5614" spans="1:4" x14ac:dyDescent="0.25">
      <c r="A5614" s="1">
        <v>45077</v>
      </c>
      <c r="B5614" t="s">
        <v>70</v>
      </c>
      <c r="C5614" t="s">
        <v>71</v>
      </c>
      <c r="D5614" s="4">
        <v>12697.845999998943</v>
      </c>
    </row>
    <row r="5615" spans="1:4" x14ac:dyDescent="0.25">
      <c r="A5615" s="1">
        <v>45077</v>
      </c>
      <c r="B5615" t="s">
        <v>72</v>
      </c>
      <c r="C5615" t="s">
        <v>73</v>
      </c>
      <c r="D5615" s="4">
        <v>2558.0499999999993</v>
      </c>
    </row>
    <row r="5616" spans="1:4" x14ac:dyDescent="0.25">
      <c r="A5616" s="1">
        <v>45077</v>
      </c>
      <c r="B5616" t="s">
        <v>74</v>
      </c>
      <c r="C5616" t="s">
        <v>75</v>
      </c>
      <c r="D5616" s="4">
        <v>338.20000000000005</v>
      </c>
    </row>
    <row r="5617" spans="1:4" x14ac:dyDescent="0.25">
      <c r="A5617" s="1">
        <v>45077</v>
      </c>
      <c r="B5617" t="s">
        <v>76</v>
      </c>
      <c r="C5617" t="s">
        <v>77</v>
      </c>
      <c r="D5617" s="4">
        <v>28.740000000000009</v>
      </c>
    </row>
    <row r="5618" spans="1:4" x14ac:dyDescent="0.25">
      <c r="A5618" s="1">
        <v>45077</v>
      </c>
      <c r="B5618" t="s">
        <v>1342</v>
      </c>
      <c r="C5618" t="s">
        <v>1343</v>
      </c>
      <c r="D5618" s="4">
        <v>192.77999999999997</v>
      </c>
    </row>
    <row r="5619" spans="1:4" x14ac:dyDescent="0.25">
      <c r="A5619" s="1">
        <v>45077</v>
      </c>
      <c r="B5619" t="s">
        <v>78</v>
      </c>
      <c r="C5619" t="s">
        <v>79</v>
      </c>
      <c r="D5619" s="4">
        <v>394332.72000000667</v>
      </c>
    </row>
    <row r="5620" spans="1:4" x14ac:dyDescent="0.25">
      <c r="A5620" s="1">
        <v>45077</v>
      </c>
      <c r="B5620" t="s">
        <v>80</v>
      </c>
      <c r="C5620" t="s">
        <v>81</v>
      </c>
      <c r="D5620" s="4">
        <v>128775.96999999991</v>
      </c>
    </row>
    <row r="5621" spans="1:4" x14ac:dyDescent="0.25">
      <c r="A5621" s="1">
        <v>45077</v>
      </c>
      <c r="B5621" t="s">
        <v>82</v>
      </c>
      <c r="C5621" t="s">
        <v>83</v>
      </c>
      <c r="D5621" s="4">
        <v>1906.3000000000029</v>
      </c>
    </row>
    <row r="5622" spans="1:4" x14ac:dyDescent="0.25">
      <c r="A5622" s="1">
        <v>45077</v>
      </c>
      <c r="B5622" t="s">
        <v>84</v>
      </c>
      <c r="C5622" t="s">
        <v>85</v>
      </c>
      <c r="D5622" s="4">
        <v>59180.860000002707</v>
      </c>
    </row>
    <row r="5623" spans="1:4" x14ac:dyDescent="0.25">
      <c r="A5623" s="1">
        <v>45077</v>
      </c>
      <c r="B5623" t="s">
        <v>86</v>
      </c>
      <c r="C5623" t="s">
        <v>87</v>
      </c>
      <c r="D5623" s="4">
        <v>177690.42999999996</v>
      </c>
    </row>
    <row r="5624" spans="1:4" x14ac:dyDescent="0.25">
      <c r="A5624" s="1">
        <v>45077</v>
      </c>
      <c r="B5624" t="s">
        <v>88</v>
      </c>
      <c r="C5624" t="s">
        <v>89</v>
      </c>
      <c r="D5624" s="4">
        <v>58272.470000000299</v>
      </c>
    </row>
    <row r="5625" spans="1:4" x14ac:dyDescent="0.25">
      <c r="A5625" s="1">
        <v>45077</v>
      </c>
      <c r="B5625" t="s">
        <v>90</v>
      </c>
      <c r="C5625" t="s">
        <v>91</v>
      </c>
      <c r="D5625" s="4">
        <v>16864.369999999984</v>
      </c>
    </row>
    <row r="5626" spans="1:4" x14ac:dyDescent="0.25">
      <c r="A5626" s="1">
        <v>45077</v>
      </c>
      <c r="B5626" t="s">
        <v>92</v>
      </c>
      <c r="C5626" t="s">
        <v>93</v>
      </c>
      <c r="D5626" s="4">
        <v>271563.19899999991</v>
      </c>
    </row>
    <row r="5627" spans="1:4" x14ac:dyDescent="0.25">
      <c r="A5627" s="1">
        <v>45077</v>
      </c>
      <c r="B5627" t="s">
        <v>94</v>
      </c>
      <c r="C5627" t="s">
        <v>95</v>
      </c>
      <c r="D5627" s="4">
        <v>4426.7700000000023</v>
      </c>
    </row>
    <row r="5628" spans="1:4" x14ac:dyDescent="0.25">
      <c r="A5628" s="1">
        <v>45077</v>
      </c>
      <c r="B5628" t="s">
        <v>96</v>
      </c>
      <c r="C5628" t="s">
        <v>97</v>
      </c>
      <c r="D5628" s="4">
        <v>28745.919999999976</v>
      </c>
    </row>
    <row r="5629" spans="1:4" x14ac:dyDescent="0.25">
      <c r="A5629" s="1">
        <v>45077</v>
      </c>
      <c r="B5629" t="s">
        <v>98</v>
      </c>
      <c r="C5629" t="s">
        <v>99</v>
      </c>
      <c r="D5629" s="4">
        <v>28.560000000001082</v>
      </c>
    </row>
    <row r="5630" spans="1:4" x14ac:dyDescent="0.25">
      <c r="A5630" s="1">
        <v>45077</v>
      </c>
      <c r="B5630" t="s">
        <v>1298</v>
      </c>
      <c r="C5630" t="s">
        <v>1299</v>
      </c>
      <c r="D5630" s="4">
        <v>1825.399999999988</v>
      </c>
    </row>
    <row r="5631" spans="1:4" x14ac:dyDescent="0.25">
      <c r="A5631" s="1">
        <v>45077</v>
      </c>
      <c r="B5631" t="s">
        <v>100</v>
      </c>
      <c r="C5631" t="s">
        <v>101</v>
      </c>
      <c r="D5631" s="4">
        <v>1000153.42</v>
      </c>
    </row>
    <row r="5632" spans="1:4" x14ac:dyDescent="0.25">
      <c r="A5632" s="1">
        <v>45077</v>
      </c>
      <c r="B5632" t="s">
        <v>108</v>
      </c>
      <c r="C5632" t="s">
        <v>109</v>
      </c>
      <c r="D5632" s="4">
        <v>1900000</v>
      </c>
    </row>
    <row r="5633" spans="1:4" x14ac:dyDescent="0.25">
      <c r="A5633" s="1">
        <v>45077</v>
      </c>
      <c r="B5633" t="s">
        <v>1232</v>
      </c>
      <c r="C5633" t="s">
        <v>1233</v>
      </c>
      <c r="D5633" s="4">
        <v>4.9999979892163537E-3</v>
      </c>
    </row>
    <row r="5634" spans="1:4" x14ac:dyDescent="0.25">
      <c r="A5634" s="1">
        <v>45077</v>
      </c>
      <c r="B5634" t="s">
        <v>744</v>
      </c>
      <c r="C5634" t="s">
        <v>745</v>
      </c>
      <c r="D5634" s="4">
        <v>-257.20999999996764</v>
      </c>
    </row>
    <row r="5635" spans="1:4" x14ac:dyDescent="0.25">
      <c r="A5635" s="1">
        <v>45077</v>
      </c>
      <c r="B5635" t="s">
        <v>846</v>
      </c>
      <c r="C5635" t="s">
        <v>847</v>
      </c>
      <c r="D5635" s="4">
        <v>-8100.0000000000582</v>
      </c>
    </row>
    <row r="5636" spans="1:4" x14ac:dyDescent="0.25">
      <c r="A5636" s="1">
        <v>45077</v>
      </c>
      <c r="B5636" t="s">
        <v>851</v>
      </c>
      <c r="C5636" t="s">
        <v>852</v>
      </c>
      <c r="D5636" s="4">
        <v>-100000</v>
      </c>
    </row>
    <row r="5637" spans="1:4" x14ac:dyDescent="0.25">
      <c r="A5637" s="1">
        <v>45077</v>
      </c>
      <c r="B5637" t="s">
        <v>855</v>
      </c>
      <c r="C5637" t="s">
        <v>856</v>
      </c>
      <c r="D5637" s="4">
        <v>-800000</v>
      </c>
    </row>
    <row r="5638" spans="1:4" x14ac:dyDescent="0.25">
      <c r="A5638" s="1">
        <v>45077</v>
      </c>
      <c r="B5638" t="s">
        <v>859</v>
      </c>
      <c r="C5638" t="s">
        <v>860</v>
      </c>
      <c r="D5638" s="4">
        <v>-62928.91</v>
      </c>
    </row>
    <row r="5639" spans="1:4" x14ac:dyDescent="0.25">
      <c r="A5639" s="1">
        <v>45077</v>
      </c>
      <c r="B5639" t="s">
        <v>1192</v>
      </c>
      <c r="C5639" t="s">
        <v>1193</v>
      </c>
      <c r="D5639" s="4">
        <v>-185241.17</v>
      </c>
    </row>
    <row r="5640" spans="1:4" x14ac:dyDescent="0.25">
      <c r="A5640" s="1">
        <v>45077</v>
      </c>
      <c r="B5640" t="s">
        <v>865</v>
      </c>
      <c r="C5640" t="s">
        <v>866</v>
      </c>
      <c r="D5640" s="4">
        <v>-86282.830000000016</v>
      </c>
    </row>
    <row r="5641" spans="1:4" x14ac:dyDescent="0.25">
      <c r="A5641" s="1">
        <v>45077</v>
      </c>
      <c r="B5641" t="s">
        <v>1326</v>
      </c>
      <c r="C5641" t="s">
        <v>1327</v>
      </c>
      <c r="D5641" s="4">
        <v>-68372.169999995676</v>
      </c>
    </row>
    <row r="5642" spans="1:4" x14ac:dyDescent="0.25">
      <c r="A5642" s="1">
        <v>45077</v>
      </c>
      <c r="B5642" t="s">
        <v>871</v>
      </c>
      <c r="C5642" t="s">
        <v>872</v>
      </c>
      <c r="D5642" s="4">
        <v>-104189.62</v>
      </c>
    </row>
    <row r="5643" spans="1:4" x14ac:dyDescent="0.25">
      <c r="A5643" s="1">
        <v>45077</v>
      </c>
      <c r="B5643" t="s">
        <v>873</v>
      </c>
      <c r="C5643" t="s">
        <v>874</v>
      </c>
      <c r="D5643" s="4">
        <v>-209105.68000000002</v>
      </c>
    </row>
    <row r="5644" spans="1:4" x14ac:dyDescent="0.25">
      <c r="A5644" s="1">
        <v>45077</v>
      </c>
      <c r="B5644" t="s">
        <v>875</v>
      </c>
      <c r="C5644" t="s">
        <v>876</v>
      </c>
      <c r="D5644" s="4">
        <v>-130693.5</v>
      </c>
    </row>
    <row r="5645" spans="1:4" x14ac:dyDescent="0.25">
      <c r="A5645" s="1">
        <v>45077</v>
      </c>
      <c r="B5645" t="s">
        <v>877</v>
      </c>
      <c r="C5645" t="s">
        <v>878</v>
      </c>
      <c r="D5645" s="4">
        <v>-792</v>
      </c>
    </row>
    <row r="5646" spans="1:4" x14ac:dyDescent="0.25">
      <c r="A5646" s="1">
        <v>45077</v>
      </c>
      <c r="B5646" t="s">
        <v>879</v>
      </c>
      <c r="C5646" t="s">
        <v>880</v>
      </c>
      <c r="D5646" s="4">
        <v>-51454.32</v>
      </c>
    </row>
    <row r="5647" spans="1:4" x14ac:dyDescent="0.25">
      <c r="A5647" s="1">
        <v>45077</v>
      </c>
      <c r="B5647" t="s">
        <v>881</v>
      </c>
      <c r="C5647" t="s">
        <v>882</v>
      </c>
      <c r="D5647" s="4">
        <v>-16408.5</v>
      </c>
    </row>
    <row r="5648" spans="1:4" x14ac:dyDescent="0.25">
      <c r="A5648" s="1">
        <v>45077</v>
      </c>
      <c r="B5648" t="s">
        <v>883</v>
      </c>
      <c r="C5648" t="s">
        <v>884</v>
      </c>
      <c r="D5648" s="4">
        <v>-37664.42</v>
      </c>
    </row>
    <row r="5649" spans="1:4" x14ac:dyDescent="0.25">
      <c r="A5649" s="1">
        <v>45077</v>
      </c>
      <c r="B5649" t="s">
        <v>885</v>
      </c>
      <c r="C5649" t="s">
        <v>886</v>
      </c>
      <c r="D5649" s="4">
        <v>-9208.98</v>
      </c>
    </row>
    <row r="5650" spans="1:4" x14ac:dyDescent="0.25">
      <c r="A5650" s="1">
        <v>45077</v>
      </c>
      <c r="B5650" t="s">
        <v>887</v>
      </c>
      <c r="C5650" t="s">
        <v>888</v>
      </c>
      <c r="D5650" s="4">
        <v>-10000</v>
      </c>
    </row>
    <row r="5651" spans="1:4" x14ac:dyDescent="0.25">
      <c r="A5651" s="1">
        <v>45077</v>
      </c>
      <c r="B5651" t="s">
        <v>891</v>
      </c>
      <c r="C5651" t="s">
        <v>892</v>
      </c>
      <c r="D5651" s="4">
        <v>-5023</v>
      </c>
    </row>
    <row r="5652" spans="1:4" x14ac:dyDescent="0.25">
      <c r="A5652" s="1">
        <v>45077</v>
      </c>
      <c r="B5652" t="s">
        <v>893</v>
      </c>
      <c r="C5652" t="s">
        <v>894</v>
      </c>
      <c r="D5652" s="4">
        <v>-35407.530000000021</v>
      </c>
    </row>
    <row r="5653" spans="1:4" x14ac:dyDescent="0.25">
      <c r="A5653" s="1">
        <v>45077</v>
      </c>
      <c r="B5653" t="s">
        <v>895</v>
      </c>
      <c r="C5653" t="s">
        <v>896</v>
      </c>
      <c r="D5653" s="4">
        <v>-50940.84</v>
      </c>
    </row>
    <row r="5654" spans="1:4" x14ac:dyDescent="0.25">
      <c r="A5654" s="1">
        <v>45077</v>
      </c>
      <c r="B5654" t="s">
        <v>897</v>
      </c>
      <c r="C5654" t="s">
        <v>898</v>
      </c>
      <c r="D5654" s="4">
        <v>-1145372</v>
      </c>
    </row>
    <row r="5655" spans="1:4" x14ac:dyDescent="0.25">
      <c r="A5655" s="1">
        <v>45077</v>
      </c>
      <c r="B5655" t="s">
        <v>1195</v>
      </c>
      <c r="C5655" t="s">
        <v>1196</v>
      </c>
      <c r="D5655" s="4">
        <v>-245167.83000000002</v>
      </c>
    </row>
    <row r="5656" spans="1:4" x14ac:dyDescent="0.25">
      <c r="A5656" s="1">
        <v>45077</v>
      </c>
      <c r="B5656" t="s">
        <v>1197</v>
      </c>
      <c r="C5656" t="s">
        <v>1198</v>
      </c>
      <c r="D5656" s="4">
        <v>-517000</v>
      </c>
    </row>
    <row r="5657" spans="1:4" x14ac:dyDescent="0.25">
      <c r="A5657" s="1">
        <v>45077</v>
      </c>
      <c r="B5657" t="s">
        <v>145</v>
      </c>
      <c r="C5657" t="s">
        <v>1199</v>
      </c>
      <c r="D5657" s="4">
        <v>-315297.5</v>
      </c>
    </row>
    <row r="5658" spans="1:4" x14ac:dyDescent="0.25">
      <c r="A5658" s="1">
        <v>45077</v>
      </c>
      <c r="B5658" t="s">
        <v>141</v>
      </c>
      <c r="C5658" t="s">
        <v>1318</v>
      </c>
      <c r="D5658" s="4">
        <v>-550000</v>
      </c>
    </row>
    <row r="5659" spans="1:4" x14ac:dyDescent="0.25">
      <c r="A5659" s="1">
        <v>45077</v>
      </c>
      <c r="B5659" t="s">
        <v>902</v>
      </c>
      <c r="C5659" t="s">
        <v>903</v>
      </c>
      <c r="D5659" s="4">
        <v>-155027.50000000003</v>
      </c>
    </row>
    <row r="5660" spans="1:4" x14ac:dyDescent="0.25">
      <c r="A5660" s="1">
        <v>45077</v>
      </c>
      <c r="B5660" t="s">
        <v>905</v>
      </c>
      <c r="C5660" t="s">
        <v>906</v>
      </c>
      <c r="D5660" s="4">
        <v>-350445.66000000003</v>
      </c>
    </row>
    <row r="5661" spans="1:4" x14ac:dyDescent="0.25">
      <c r="A5661" s="1">
        <v>45077</v>
      </c>
      <c r="B5661" t="s">
        <v>907</v>
      </c>
      <c r="C5661" t="s">
        <v>908</v>
      </c>
      <c r="D5661" s="4">
        <v>-48127.680000000008</v>
      </c>
    </row>
    <row r="5662" spans="1:4" x14ac:dyDescent="0.25">
      <c r="A5662" s="1">
        <v>45077</v>
      </c>
      <c r="B5662" t="s">
        <v>909</v>
      </c>
      <c r="C5662" t="s">
        <v>910</v>
      </c>
      <c r="D5662" s="4">
        <v>-7385.3399999999947</v>
      </c>
    </row>
    <row r="5663" spans="1:4" x14ac:dyDescent="0.25">
      <c r="A5663" s="1">
        <v>45077</v>
      </c>
      <c r="B5663" t="s">
        <v>913</v>
      </c>
      <c r="C5663" t="s">
        <v>914</v>
      </c>
      <c r="D5663" s="4">
        <v>-195502.61</v>
      </c>
    </row>
    <row r="5664" spans="1:4" x14ac:dyDescent="0.25">
      <c r="A5664" s="1">
        <v>45077</v>
      </c>
      <c r="B5664" t="s">
        <v>921</v>
      </c>
      <c r="C5664" t="s">
        <v>922</v>
      </c>
      <c r="D5664" s="4">
        <v>-23957.280000000028</v>
      </c>
    </row>
    <row r="5665" spans="1:4" x14ac:dyDescent="0.25">
      <c r="A5665" s="1">
        <v>45077</v>
      </c>
      <c r="B5665" t="s">
        <v>110</v>
      </c>
      <c r="C5665" t="s">
        <v>926</v>
      </c>
      <c r="D5665" s="4">
        <v>-191000.65</v>
      </c>
    </row>
    <row r="5666" spans="1:4" x14ac:dyDescent="0.25">
      <c r="A5666" s="1">
        <v>45077</v>
      </c>
      <c r="B5666" t="s">
        <v>112</v>
      </c>
      <c r="C5666" t="s">
        <v>937</v>
      </c>
      <c r="D5666" s="4">
        <v>-560523.69000000018</v>
      </c>
    </row>
    <row r="5667" spans="1:4" x14ac:dyDescent="0.25">
      <c r="A5667" s="1">
        <v>45077</v>
      </c>
      <c r="B5667" t="s">
        <v>115</v>
      </c>
      <c r="C5667" t="s">
        <v>944</v>
      </c>
      <c r="D5667" s="4">
        <v>-201125.73</v>
      </c>
    </row>
    <row r="5668" spans="1:4" x14ac:dyDescent="0.25">
      <c r="A5668" s="1">
        <v>45077</v>
      </c>
      <c r="B5668" t="s">
        <v>117</v>
      </c>
      <c r="C5668" t="s">
        <v>947</v>
      </c>
      <c r="D5668" s="4">
        <v>-71016.14</v>
      </c>
    </row>
    <row r="5669" spans="1:4" x14ac:dyDescent="0.25">
      <c r="A5669" s="1">
        <v>45077</v>
      </c>
      <c r="B5669" t="s">
        <v>119</v>
      </c>
      <c r="C5669" t="s">
        <v>1202</v>
      </c>
      <c r="D5669" s="4">
        <v>-110275.99</v>
      </c>
    </row>
    <row r="5670" spans="1:4" x14ac:dyDescent="0.25">
      <c r="A5670" s="1">
        <v>45077</v>
      </c>
      <c r="B5670" t="s">
        <v>121</v>
      </c>
      <c r="C5670" t="s">
        <v>1203</v>
      </c>
      <c r="D5670" s="4">
        <v>-2039494.16</v>
      </c>
    </row>
    <row r="5671" spans="1:4" x14ac:dyDescent="0.25">
      <c r="A5671" s="1">
        <v>45077</v>
      </c>
      <c r="B5671" t="s">
        <v>106</v>
      </c>
      <c r="C5671" t="s">
        <v>107</v>
      </c>
      <c r="D5671" s="4">
        <v>-191504.13</v>
      </c>
    </row>
    <row r="5672" spans="1:4" x14ac:dyDescent="0.25">
      <c r="A5672" s="1">
        <v>45077</v>
      </c>
      <c r="B5672" t="s">
        <v>965</v>
      </c>
      <c r="C5672" t="s">
        <v>966</v>
      </c>
      <c r="D5672" s="4">
        <v>-16666.52000000015</v>
      </c>
    </row>
    <row r="5673" spans="1:4" x14ac:dyDescent="0.25">
      <c r="A5673" s="1">
        <v>45077</v>
      </c>
      <c r="B5673" t="s">
        <v>123</v>
      </c>
      <c r="C5673" t="s">
        <v>1204</v>
      </c>
      <c r="D5673" s="4">
        <v>-79109.919999999998</v>
      </c>
    </row>
    <row r="5674" spans="1:4" x14ac:dyDescent="0.25">
      <c r="A5674" s="1">
        <v>45077</v>
      </c>
      <c r="B5674" t="s">
        <v>975</v>
      </c>
      <c r="C5674" t="s">
        <v>976</v>
      </c>
      <c r="D5674" s="4">
        <v>-696234.68000000017</v>
      </c>
    </row>
    <row r="5675" spans="1:4" x14ac:dyDescent="0.25">
      <c r="A5675" s="1">
        <v>45077</v>
      </c>
      <c r="B5675" t="s">
        <v>979</v>
      </c>
      <c r="C5675" t="s">
        <v>980</v>
      </c>
      <c r="D5675" s="4">
        <v>-1163.6500000000133</v>
      </c>
    </row>
    <row r="5676" spans="1:4" x14ac:dyDescent="0.25">
      <c r="A5676" s="1">
        <v>45077</v>
      </c>
      <c r="B5676" t="s">
        <v>983</v>
      </c>
      <c r="C5676" t="s">
        <v>984</v>
      </c>
      <c r="D5676" s="4">
        <v>-1335.3999999999978</v>
      </c>
    </row>
    <row r="5677" spans="1:4" x14ac:dyDescent="0.25">
      <c r="A5677" s="1">
        <v>45077</v>
      </c>
      <c r="B5677" t="s">
        <v>987</v>
      </c>
      <c r="C5677" t="s">
        <v>988</v>
      </c>
      <c r="D5677" s="4">
        <v>-42540.249999999942</v>
      </c>
    </row>
    <row r="5678" spans="1:4" x14ac:dyDescent="0.25">
      <c r="A5678" s="1">
        <v>45077</v>
      </c>
      <c r="B5678" t="s">
        <v>995</v>
      </c>
      <c r="C5678" t="s">
        <v>996</v>
      </c>
      <c r="D5678" s="4">
        <v>-214529.53999999995</v>
      </c>
    </row>
    <row r="5679" spans="1:4" x14ac:dyDescent="0.25">
      <c r="A5679" s="1">
        <v>45077</v>
      </c>
      <c r="B5679" t="s">
        <v>1003</v>
      </c>
      <c r="C5679" t="s">
        <v>1004</v>
      </c>
      <c r="D5679" s="4">
        <v>-192025.35000000006</v>
      </c>
    </row>
    <row r="5680" spans="1:4" x14ac:dyDescent="0.25">
      <c r="A5680" s="1">
        <v>45077</v>
      </c>
      <c r="B5680" t="s">
        <v>1291</v>
      </c>
      <c r="C5680" t="s">
        <v>1292</v>
      </c>
      <c r="D5680" s="4">
        <v>-77287.490000000005</v>
      </c>
    </row>
    <row r="5681" spans="1:4" x14ac:dyDescent="0.25">
      <c r="A5681" s="1">
        <v>45077</v>
      </c>
      <c r="B5681" t="s">
        <v>1256</v>
      </c>
      <c r="C5681" t="s">
        <v>1257</v>
      </c>
      <c r="D5681" s="4">
        <v>-450</v>
      </c>
    </row>
    <row r="5682" spans="1:4" x14ac:dyDescent="0.25">
      <c r="A5682" s="1">
        <v>45077</v>
      </c>
      <c r="B5682" t="s">
        <v>1011</v>
      </c>
      <c r="C5682" t="s">
        <v>1012</v>
      </c>
      <c r="D5682" s="4">
        <v>-4999.9999999999964</v>
      </c>
    </row>
    <row r="5683" spans="1:4" x14ac:dyDescent="0.25">
      <c r="A5683" s="1">
        <v>45077</v>
      </c>
      <c r="B5683" t="s">
        <v>1015</v>
      </c>
      <c r="C5683" t="s">
        <v>1016</v>
      </c>
      <c r="D5683" s="4">
        <v>-7822.73</v>
      </c>
    </row>
    <row r="5684" spans="1:4" x14ac:dyDescent="0.25">
      <c r="A5684" s="1">
        <v>45077</v>
      </c>
      <c r="B5684" t="s">
        <v>1019</v>
      </c>
      <c r="C5684" t="s">
        <v>1020</v>
      </c>
      <c r="D5684" s="4">
        <v>-502.2000000000304</v>
      </c>
    </row>
    <row r="5685" spans="1:4" x14ac:dyDescent="0.25">
      <c r="A5685" s="1">
        <v>45077</v>
      </c>
      <c r="B5685" t="s">
        <v>1023</v>
      </c>
      <c r="C5685" t="s">
        <v>1024</v>
      </c>
      <c r="D5685" s="4">
        <v>-6795.02</v>
      </c>
    </row>
    <row r="5686" spans="1:4" x14ac:dyDescent="0.25">
      <c r="A5686" s="1">
        <v>45077</v>
      </c>
      <c r="B5686" t="s">
        <v>1207</v>
      </c>
      <c r="C5686" t="s">
        <v>1208</v>
      </c>
      <c r="D5686" s="4">
        <v>-27.570000000014552</v>
      </c>
    </row>
    <row r="5687" spans="1:4" x14ac:dyDescent="0.25">
      <c r="A5687" s="1">
        <v>45077</v>
      </c>
      <c r="B5687" t="s">
        <v>1320</v>
      </c>
      <c r="C5687" t="s">
        <v>1321</v>
      </c>
      <c r="D5687" s="4">
        <v>-503</v>
      </c>
    </row>
    <row r="5688" spans="1:4" x14ac:dyDescent="0.25">
      <c r="A5688" s="1">
        <v>45077</v>
      </c>
      <c r="B5688" t="s">
        <v>1033</v>
      </c>
      <c r="C5688" t="s">
        <v>1034</v>
      </c>
      <c r="D5688" s="4">
        <v>-208.19999999999982</v>
      </c>
    </row>
    <row r="5689" spans="1:4" x14ac:dyDescent="0.25">
      <c r="A5689" s="1">
        <v>45077</v>
      </c>
      <c r="B5689" t="s">
        <v>1209</v>
      </c>
      <c r="C5689" t="s">
        <v>1210</v>
      </c>
      <c r="D5689" s="4">
        <v>-3943.5699999999943</v>
      </c>
    </row>
    <row r="5690" spans="1:4" x14ac:dyDescent="0.25">
      <c r="A5690" s="1">
        <v>45077</v>
      </c>
      <c r="B5690" t="s">
        <v>1230</v>
      </c>
      <c r="C5690" t="s">
        <v>1231</v>
      </c>
      <c r="D5690" s="4">
        <v>-66573.019999999757</v>
      </c>
    </row>
    <row r="5691" spans="1:4" x14ac:dyDescent="0.25">
      <c r="A5691" s="1">
        <v>45077</v>
      </c>
      <c r="B5691" t="s">
        <v>1050</v>
      </c>
      <c r="C5691" t="s">
        <v>1051</v>
      </c>
      <c r="D5691" s="4">
        <v>-53300.159999999974</v>
      </c>
    </row>
    <row r="5692" spans="1:4" x14ac:dyDescent="0.25">
      <c r="A5692" s="1">
        <v>45077</v>
      </c>
      <c r="B5692" t="s">
        <v>1054</v>
      </c>
      <c r="C5692" t="s">
        <v>1055</v>
      </c>
      <c r="D5692" s="4">
        <v>-3466.3300000000017</v>
      </c>
    </row>
    <row r="5693" spans="1:4" x14ac:dyDescent="0.25">
      <c r="A5693" s="1">
        <v>45077</v>
      </c>
      <c r="B5693" t="s">
        <v>1211</v>
      </c>
      <c r="C5693" t="s">
        <v>1212</v>
      </c>
      <c r="D5693" s="4">
        <v>-267.07</v>
      </c>
    </row>
    <row r="5694" spans="1:4" x14ac:dyDescent="0.25">
      <c r="A5694" s="1">
        <v>45077</v>
      </c>
      <c r="B5694" t="s">
        <v>1060</v>
      </c>
      <c r="C5694" t="s">
        <v>1061</v>
      </c>
      <c r="D5694" s="4">
        <v>-2500.8599999999724</v>
      </c>
    </row>
    <row r="5695" spans="1:4" x14ac:dyDescent="0.25">
      <c r="A5695" s="1">
        <v>45077</v>
      </c>
      <c r="B5695" t="s">
        <v>1064</v>
      </c>
      <c r="C5695" t="s">
        <v>1065</v>
      </c>
      <c r="D5695" s="4">
        <v>-2.2799999999999727</v>
      </c>
    </row>
    <row r="5696" spans="1:4" x14ac:dyDescent="0.25">
      <c r="A5696" s="1">
        <v>45077</v>
      </c>
      <c r="B5696" t="s">
        <v>1072</v>
      </c>
      <c r="C5696" t="s">
        <v>1073</v>
      </c>
      <c r="D5696" s="4">
        <v>-47445.310000000012</v>
      </c>
    </row>
    <row r="5697" spans="1:4" x14ac:dyDescent="0.25">
      <c r="A5697" s="1">
        <v>45077</v>
      </c>
      <c r="B5697" t="s">
        <v>1076</v>
      </c>
      <c r="C5697" t="s">
        <v>1077</v>
      </c>
      <c r="D5697" s="4">
        <v>-9329.76</v>
      </c>
    </row>
    <row r="5698" spans="1:4" x14ac:dyDescent="0.25">
      <c r="A5698" s="1">
        <v>45077</v>
      </c>
      <c r="B5698" t="s">
        <v>1234</v>
      </c>
      <c r="C5698" t="s">
        <v>1235</v>
      </c>
      <c r="D5698" s="4">
        <v>-3.4000000000000909</v>
      </c>
    </row>
    <row r="5699" spans="1:4" x14ac:dyDescent="0.25">
      <c r="A5699" s="1">
        <v>45077</v>
      </c>
      <c r="B5699" t="s">
        <v>1215</v>
      </c>
      <c r="C5699" t="s">
        <v>1216</v>
      </c>
      <c r="D5699" s="4">
        <v>-6.24</v>
      </c>
    </row>
    <row r="5700" spans="1:4" x14ac:dyDescent="0.25">
      <c r="A5700" s="1">
        <v>45077</v>
      </c>
      <c r="B5700" t="s">
        <v>1217</v>
      </c>
      <c r="C5700" t="s">
        <v>1218</v>
      </c>
      <c r="D5700" s="4">
        <v>-336.31</v>
      </c>
    </row>
    <row r="5701" spans="1:4" x14ac:dyDescent="0.25">
      <c r="A5701" s="1">
        <v>45077</v>
      </c>
      <c r="B5701" t="s">
        <v>1087</v>
      </c>
      <c r="C5701" t="s">
        <v>1088</v>
      </c>
      <c r="D5701" s="4">
        <v>-200.25</v>
      </c>
    </row>
    <row r="5702" spans="1:4" x14ac:dyDescent="0.25">
      <c r="A5702" s="1">
        <v>45077</v>
      </c>
      <c r="B5702" t="s">
        <v>1091</v>
      </c>
      <c r="C5702" t="s">
        <v>1092</v>
      </c>
      <c r="D5702" s="4">
        <v>-1450.5999999999985</v>
      </c>
    </row>
    <row r="5703" spans="1:4" x14ac:dyDescent="0.25">
      <c r="A5703" s="1">
        <v>45077</v>
      </c>
      <c r="B5703" t="s">
        <v>1095</v>
      </c>
      <c r="C5703" t="s">
        <v>1096</v>
      </c>
      <c r="D5703" s="4">
        <v>-214.49999999999989</v>
      </c>
    </row>
    <row r="5704" spans="1:4" x14ac:dyDescent="0.25">
      <c r="A5704" s="1">
        <v>45077</v>
      </c>
      <c r="B5704" t="s">
        <v>1099</v>
      </c>
      <c r="C5704" t="s">
        <v>1100</v>
      </c>
      <c r="D5704" s="4">
        <v>-171.83000000000021</v>
      </c>
    </row>
    <row r="5705" spans="1:4" x14ac:dyDescent="0.25">
      <c r="A5705" s="1">
        <v>45077</v>
      </c>
      <c r="B5705" t="s">
        <v>1103</v>
      </c>
      <c r="C5705" t="s">
        <v>1104</v>
      </c>
      <c r="D5705" s="4">
        <v>-487.47999999999911</v>
      </c>
    </row>
    <row r="5706" spans="1:4" x14ac:dyDescent="0.25">
      <c r="A5706" s="1">
        <v>45077</v>
      </c>
      <c r="B5706" t="s">
        <v>1107</v>
      </c>
      <c r="C5706" t="s">
        <v>1108</v>
      </c>
      <c r="D5706" s="4">
        <v>-201.66000000000008</v>
      </c>
    </row>
    <row r="5707" spans="1:4" x14ac:dyDescent="0.25">
      <c r="A5707" s="1">
        <v>45077</v>
      </c>
      <c r="B5707" t="s">
        <v>1109</v>
      </c>
      <c r="C5707" t="s">
        <v>1110</v>
      </c>
      <c r="D5707" s="4">
        <v>-322.07999999999993</v>
      </c>
    </row>
    <row r="5708" spans="1:4" x14ac:dyDescent="0.25">
      <c r="A5708" s="1">
        <v>45077</v>
      </c>
      <c r="B5708" t="s">
        <v>1115</v>
      </c>
      <c r="C5708" t="s">
        <v>1116</v>
      </c>
      <c r="D5708" s="4">
        <v>-141.88000000001921</v>
      </c>
    </row>
    <row r="5709" spans="1:4" x14ac:dyDescent="0.25">
      <c r="A5709" s="1">
        <v>45077</v>
      </c>
      <c r="B5709" t="s">
        <v>1219</v>
      </c>
      <c r="C5709" t="s">
        <v>1220</v>
      </c>
      <c r="D5709" s="4">
        <v>-396.47999999999956</v>
      </c>
    </row>
    <row r="5710" spans="1:4" x14ac:dyDescent="0.25">
      <c r="A5710" s="1">
        <v>45077</v>
      </c>
      <c r="B5710" t="s">
        <v>1344</v>
      </c>
      <c r="C5710" t="s">
        <v>1345</v>
      </c>
      <c r="D5710" s="4">
        <v>-478.25</v>
      </c>
    </row>
    <row r="5711" spans="1:4" x14ac:dyDescent="0.25">
      <c r="A5711" s="1">
        <v>45077</v>
      </c>
      <c r="B5711" t="s">
        <v>1117</v>
      </c>
      <c r="C5711" t="s">
        <v>1118</v>
      </c>
      <c r="D5711" s="4">
        <v>-916.06999999999971</v>
      </c>
    </row>
    <row r="5712" spans="1:4" x14ac:dyDescent="0.25">
      <c r="A5712" s="1">
        <v>45077</v>
      </c>
      <c r="B5712" t="s">
        <v>1119</v>
      </c>
      <c r="C5712" t="s">
        <v>1120</v>
      </c>
      <c r="D5712" s="4">
        <v>-52256.71999999995</v>
      </c>
    </row>
    <row r="5713" spans="1:4" x14ac:dyDescent="0.25">
      <c r="A5713" s="1">
        <v>45077</v>
      </c>
      <c r="B5713" t="s">
        <v>1124</v>
      </c>
      <c r="C5713" t="s">
        <v>1125</v>
      </c>
      <c r="D5713" s="4">
        <v>-218770.00000000003</v>
      </c>
    </row>
    <row r="5714" spans="1:4" x14ac:dyDescent="0.25">
      <c r="A5714" s="1">
        <v>45077</v>
      </c>
      <c r="B5714" t="s">
        <v>1500</v>
      </c>
      <c r="C5714" t="s">
        <v>1501</v>
      </c>
      <c r="D5714" s="4">
        <v>573694.03</v>
      </c>
    </row>
    <row r="5715" spans="1:4" x14ac:dyDescent="0.25">
      <c r="A5715" s="1">
        <v>45077</v>
      </c>
      <c r="B5715" t="s">
        <v>1089</v>
      </c>
      <c r="C5715" t="s">
        <v>1090</v>
      </c>
      <c r="D5715" s="4">
        <v>-1971.75</v>
      </c>
    </row>
    <row r="5716" spans="1:4" x14ac:dyDescent="0.25">
      <c r="A5716" s="1">
        <v>45077</v>
      </c>
      <c r="B5716" t="s">
        <v>1300</v>
      </c>
      <c r="C5716" t="s">
        <v>1301</v>
      </c>
      <c r="D5716" s="4">
        <v>-854</v>
      </c>
    </row>
    <row r="5717" spans="1:4" x14ac:dyDescent="0.25">
      <c r="A5717" s="1">
        <v>45077</v>
      </c>
      <c r="B5717" t="s">
        <v>1283</v>
      </c>
      <c r="C5717" t="s">
        <v>1284</v>
      </c>
      <c r="D5717" s="4">
        <v>-15770</v>
      </c>
    </row>
    <row r="5718" spans="1:4" x14ac:dyDescent="0.25">
      <c r="A5718" s="1">
        <v>45077</v>
      </c>
      <c r="B5718" t="s">
        <v>1271</v>
      </c>
      <c r="C5718" t="s">
        <v>1272</v>
      </c>
      <c r="D5718" s="4">
        <v>-1200</v>
      </c>
    </row>
    <row r="5719" spans="1:4" x14ac:dyDescent="0.25">
      <c r="A5719" s="1">
        <v>45077</v>
      </c>
      <c r="B5719" t="s">
        <v>1084</v>
      </c>
      <c r="C5719" t="s">
        <v>1085</v>
      </c>
      <c r="D5719" s="4">
        <v>-152970.97</v>
      </c>
    </row>
    <row r="5720" spans="1:4" x14ac:dyDescent="0.25">
      <c r="A5720" s="1">
        <v>45107</v>
      </c>
      <c r="B5720" t="s">
        <v>565</v>
      </c>
      <c r="C5720" t="s">
        <v>566</v>
      </c>
      <c r="D5720" s="4">
        <v>198783.09999999998</v>
      </c>
    </row>
    <row r="5721" spans="1:4" x14ac:dyDescent="0.25">
      <c r="A5721" s="1">
        <v>45107</v>
      </c>
      <c r="B5721" t="s">
        <v>568</v>
      </c>
      <c r="C5721" t="s">
        <v>569</v>
      </c>
      <c r="D5721" s="4">
        <v>98614.29</v>
      </c>
    </row>
    <row r="5722" spans="1:4" x14ac:dyDescent="0.25">
      <c r="A5722" s="1">
        <v>45107</v>
      </c>
      <c r="B5722" t="s">
        <v>574</v>
      </c>
      <c r="C5722" t="s">
        <v>575</v>
      </c>
      <c r="D5722" s="4">
        <v>53953.8</v>
      </c>
    </row>
    <row r="5723" spans="1:4" x14ac:dyDescent="0.25">
      <c r="A5723" s="1">
        <v>45107</v>
      </c>
      <c r="B5723" t="s">
        <v>578</v>
      </c>
      <c r="C5723" t="s">
        <v>579</v>
      </c>
      <c r="D5723" s="4">
        <v>2068.7300000000005</v>
      </c>
    </row>
    <row r="5724" spans="1:4" x14ac:dyDescent="0.25">
      <c r="A5724" s="1">
        <v>45107</v>
      </c>
      <c r="B5724" t="s">
        <v>582</v>
      </c>
      <c r="C5724" t="s">
        <v>583</v>
      </c>
      <c r="D5724" s="4">
        <v>22437.37</v>
      </c>
    </row>
    <row r="5725" spans="1:4" x14ac:dyDescent="0.25">
      <c r="A5725" s="1">
        <v>45107</v>
      </c>
      <c r="B5725" t="s">
        <v>586</v>
      </c>
      <c r="C5725" t="s">
        <v>587</v>
      </c>
      <c r="D5725" s="4">
        <v>3263.9499999999994</v>
      </c>
    </row>
    <row r="5726" spans="1:4" x14ac:dyDescent="0.25">
      <c r="A5726" s="1">
        <v>45107</v>
      </c>
      <c r="B5726" t="s">
        <v>590</v>
      </c>
      <c r="C5726" t="s">
        <v>591</v>
      </c>
      <c r="D5726" s="4">
        <v>15910.57</v>
      </c>
    </row>
    <row r="5727" spans="1:4" x14ac:dyDescent="0.25">
      <c r="A5727" s="1">
        <v>45107</v>
      </c>
      <c r="B5727" t="s">
        <v>595</v>
      </c>
      <c r="C5727" t="s">
        <v>596</v>
      </c>
      <c r="D5727" s="4">
        <v>4128.3099999999995</v>
      </c>
    </row>
    <row r="5728" spans="1:4" x14ac:dyDescent="0.25">
      <c r="A5728" s="1">
        <v>45107</v>
      </c>
      <c r="B5728" t="s">
        <v>599</v>
      </c>
      <c r="C5728" t="s">
        <v>600</v>
      </c>
      <c r="D5728" s="4">
        <v>6736.56</v>
      </c>
    </row>
    <row r="5729" spans="1:4" x14ac:dyDescent="0.25">
      <c r="A5729" s="1">
        <v>45107</v>
      </c>
      <c r="B5729" t="s">
        <v>603</v>
      </c>
      <c r="C5729" t="s">
        <v>604</v>
      </c>
      <c r="D5729" s="4">
        <v>8378.43</v>
      </c>
    </row>
    <row r="5730" spans="1:4" x14ac:dyDescent="0.25">
      <c r="A5730" s="1">
        <v>45107</v>
      </c>
      <c r="B5730" t="s">
        <v>1128</v>
      </c>
      <c r="C5730" t="s">
        <v>1129</v>
      </c>
      <c r="D5730" s="4">
        <v>1534.94</v>
      </c>
    </row>
    <row r="5731" spans="1:4" x14ac:dyDescent="0.25">
      <c r="A5731" s="1">
        <v>45107</v>
      </c>
      <c r="B5731" t="s">
        <v>1130</v>
      </c>
      <c r="C5731" t="s">
        <v>1131</v>
      </c>
      <c r="D5731" s="4">
        <v>95805.3</v>
      </c>
    </row>
    <row r="5732" spans="1:4" x14ac:dyDescent="0.25">
      <c r="A5732" s="1">
        <v>45107</v>
      </c>
      <c r="B5732" t="s">
        <v>1328</v>
      </c>
      <c r="C5732" t="s">
        <v>1329</v>
      </c>
      <c r="D5732" s="4">
        <v>5221.24</v>
      </c>
    </row>
    <row r="5733" spans="1:4" x14ac:dyDescent="0.25">
      <c r="A5733" s="1">
        <v>45107</v>
      </c>
      <c r="B5733" t="s">
        <v>627</v>
      </c>
      <c r="C5733" t="s">
        <v>628</v>
      </c>
      <c r="D5733" s="4">
        <v>214636.38999999998</v>
      </c>
    </row>
    <row r="5734" spans="1:4" x14ac:dyDescent="0.25">
      <c r="A5734" s="1">
        <v>45107</v>
      </c>
      <c r="B5734" t="s">
        <v>631</v>
      </c>
      <c r="C5734" t="s">
        <v>632</v>
      </c>
      <c r="D5734" s="4">
        <v>11966.880000000001</v>
      </c>
    </row>
    <row r="5735" spans="1:4" x14ac:dyDescent="0.25">
      <c r="A5735" s="1">
        <v>45107</v>
      </c>
      <c r="B5735" t="s">
        <v>633</v>
      </c>
      <c r="C5735" t="s">
        <v>634</v>
      </c>
      <c r="D5735" s="4">
        <v>32790.080000000002</v>
      </c>
    </row>
    <row r="5736" spans="1:4" x14ac:dyDescent="0.25">
      <c r="A5736" s="1">
        <v>45107</v>
      </c>
      <c r="B5736" t="s">
        <v>640</v>
      </c>
      <c r="C5736" t="s">
        <v>641</v>
      </c>
      <c r="D5736" s="4">
        <v>70</v>
      </c>
    </row>
    <row r="5737" spans="1:4" x14ac:dyDescent="0.25">
      <c r="A5737" s="1">
        <v>45107</v>
      </c>
      <c r="B5737" t="s">
        <v>642</v>
      </c>
      <c r="C5737" t="s">
        <v>643</v>
      </c>
      <c r="D5737" s="4">
        <v>260</v>
      </c>
    </row>
    <row r="5738" spans="1:4" x14ac:dyDescent="0.25">
      <c r="A5738" s="1">
        <v>45107</v>
      </c>
      <c r="B5738" t="s">
        <v>646</v>
      </c>
      <c r="C5738" t="s">
        <v>647</v>
      </c>
      <c r="D5738" s="4">
        <v>446147.76</v>
      </c>
    </row>
    <row r="5739" spans="1:4" x14ac:dyDescent="0.25">
      <c r="A5739" s="1">
        <v>45107</v>
      </c>
      <c r="B5739" t="s">
        <v>1294</v>
      </c>
      <c r="C5739" t="s">
        <v>1295</v>
      </c>
      <c r="D5739" s="4">
        <v>35399.65</v>
      </c>
    </row>
    <row r="5740" spans="1:4" x14ac:dyDescent="0.25">
      <c r="A5740" s="1">
        <v>45107</v>
      </c>
      <c r="B5740" t="s">
        <v>650</v>
      </c>
      <c r="C5740" t="s">
        <v>651</v>
      </c>
      <c r="D5740" s="4">
        <v>29533.54</v>
      </c>
    </row>
    <row r="5741" spans="1:4" x14ac:dyDescent="0.25">
      <c r="A5741" s="1">
        <v>45107</v>
      </c>
      <c r="B5741" t="s">
        <v>652</v>
      </c>
      <c r="C5741" t="s">
        <v>653</v>
      </c>
      <c r="D5741" s="4">
        <v>8301.739999999998</v>
      </c>
    </row>
    <row r="5742" spans="1:4" x14ac:dyDescent="0.25">
      <c r="A5742" s="1">
        <v>45107</v>
      </c>
      <c r="B5742" t="s">
        <v>656</v>
      </c>
      <c r="C5742" t="s">
        <v>657</v>
      </c>
      <c r="D5742" s="4">
        <v>1070.0800000000002</v>
      </c>
    </row>
    <row r="5743" spans="1:4" x14ac:dyDescent="0.25">
      <c r="A5743" s="1">
        <v>45107</v>
      </c>
      <c r="B5743" t="s">
        <v>663</v>
      </c>
      <c r="C5743" t="s">
        <v>664</v>
      </c>
      <c r="D5743" s="4">
        <v>3781.66</v>
      </c>
    </row>
    <row r="5744" spans="1:4" x14ac:dyDescent="0.25">
      <c r="A5744" s="1">
        <v>45107</v>
      </c>
      <c r="B5744" t="s">
        <v>668</v>
      </c>
      <c r="C5744" t="s">
        <v>669</v>
      </c>
      <c r="D5744" s="4">
        <v>2492.3599999999997</v>
      </c>
    </row>
    <row r="5745" spans="1:4" x14ac:dyDescent="0.25">
      <c r="A5745" s="1">
        <v>45107</v>
      </c>
      <c r="B5745" t="s">
        <v>672</v>
      </c>
      <c r="C5745" t="s">
        <v>673</v>
      </c>
      <c r="D5745" s="4">
        <v>10178.379999999999</v>
      </c>
    </row>
    <row r="5746" spans="1:4" x14ac:dyDescent="0.25">
      <c r="A5746" s="1">
        <v>45107</v>
      </c>
      <c r="B5746" t="s">
        <v>676</v>
      </c>
      <c r="C5746" t="s">
        <v>677</v>
      </c>
      <c r="D5746" s="4">
        <v>39404</v>
      </c>
    </row>
    <row r="5747" spans="1:4" x14ac:dyDescent="0.25">
      <c r="A5747" s="1">
        <v>45107</v>
      </c>
      <c r="B5747" t="s">
        <v>680</v>
      </c>
      <c r="C5747" t="s">
        <v>681</v>
      </c>
      <c r="D5747" s="4">
        <v>26079.040000000001</v>
      </c>
    </row>
    <row r="5748" spans="1:4" x14ac:dyDescent="0.25">
      <c r="A5748" s="1">
        <v>45107</v>
      </c>
      <c r="B5748" t="s">
        <v>690</v>
      </c>
      <c r="C5748" t="s">
        <v>691</v>
      </c>
      <c r="D5748" s="4">
        <v>34095.72</v>
      </c>
    </row>
    <row r="5749" spans="1:4" x14ac:dyDescent="0.25">
      <c r="A5749" s="1">
        <v>45107</v>
      </c>
      <c r="B5749" t="s">
        <v>698</v>
      </c>
      <c r="C5749" t="s">
        <v>699</v>
      </c>
      <c r="D5749" s="4">
        <v>5338.6</v>
      </c>
    </row>
    <row r="5750" spans="1:4" x14ac:dyDescent="0.25">
      <c r="A5750" s="1">
        <v>45107</v>
      </c>
      <c r="B5750" t="s">
        <v>1132</v>
      </c>
      <c r="C5750" t="s">
        <v>1133</v>
      </c>
      <c r="D5750" s="4">
        <v>20820</v>
      </c>
    </row>
    <row r="5751" spans="1:4" x14ac:dyDescent="0.25">
      <c r="A5751" s="1">
        <v>45107</v>
      </c>
      <c r="B5751" t="s">
        <v>1134</v>
      </c>
      <c r="C5751" t="s">
        <v>1135</v>
      </c>
      <c r="D5751" s="4">
        <v>33799.980000000003</v>
      </c>
    </row>
    <row r="5752" spans="1:4" x14ac:dyDescent="0.25">
      <c r="A5752" s="1">
        <v>45107</v>
      </c>
      <c r="B5752" t="s">
        <v>1136</v>
      </c>
      <c r="C5752" t="s">
        <v>1137</v>
      </c>
      <c r="D5752" s="4">
        <v>27291.200000000001</v>
      </c>
    </row>
    <row r="5753" spans="1:4" x14ac:dyDescent="0.25">
      <c r="A5753" s="1">
        <v>45107</v>
      </c>
      <c r="B5753" t="s">
        <v>1140</v>
      </c>
      <c r="C5753" t="s">
        <v>1141</v>
      </c>
      <c r="D5753" s="4">
        <v>5000</v>
      </c>
    </row>
    <row r="5754" spans="1:4" x14ac:dyDescent="0.25">
      <c r="A5754" s="1">
        <v>45107</v>
      </c>
      <c r="B5754" t="s">
        <v>1221</v>
      </c>
      <c r="C5754" t="s">
        <v>1222</v>
      </c>
      <c r="D5754" s="4">
        <v>36873.1</v>
      </c>
    </row>
    <row r="5755" spans="1:4" x14ac:dyDescent="0.25">
      <c r="A5755" s="1">
        <v>45107</v>
      </c>
      <c r="B5755" t="s">
        <v>702</v>
      </c>
      <c r="C5755" t="s">
        <v>703</v>
      </c>
      <c r="D5755" s="4">
        <v>6500.01</v>
      </c>
    </row>
    <row r="5756" spans="1:4" x14ac:dyDescent="0.25">
      <c r="A5756" s="1">
        <v>45107</v>
      </c>
      <c r="B5756" t="s">
        <v>1312</v>
      </c>
      <c r="C5756" t="s">
        <v>1313</v>
      </c>
      <c r="D5756" s="4">
        <v>8250</v>
      </c>
    </row>
    <row r="5757" spans="1:4" x14ac:dyDescent="0.25">
      <c r="A5757" s="1">
        <v>45107</v>
      </c>
      <c r="B5757" t="s">
        <v>1146</v>
      </c>
      <c r="C5757" t="s">
        <v>1147</v>
      </c>
      <c r="D5757" s="4">
        <v>15300</v>
      </c>
    </row>
    <row r="5758" spans="1:4" x14ac:dyDescent="0.25">
      <c r="A5758" s="1">
        <v>45107</v>
      </c>
      <c r="B5758" t="s">
        <v>1273</v>
      </c>
      <c r="C5758" t="s">
        <v>1274</v>
      </c>
      <c r="D5758" s="4">
        <v>4160</v>
      </c>
    </row>
    <row r="5759" spans="1:4" x14ac:dyDescent="0.25">
      <c r="A5759" s="1">
        <v>45107</v>
      </c>
      <c r="B5759" t="s">
        <v>1260</v>
      </c>
      <c r="C5759" t="s">
        <v>1261</v>
      </c>
      <c r="D5759" s="4">
        <v>1200</v>
      </c>
    </row>
    <row r="5760" spans="1:4" x14ac:dyDescent="0.25">
      <c r="A5760" s="1">
        <v>45107</v>
      </c>
      <c r="B5760" t="s">
        <v>704</v>
      </c>
      <c r="C5760" t="s">
        <v>705</v>
      </c>
      <c r="D5760" s="4">
        <v>13089.000000000002</v>
      </c>
    </row>
    <row r="5761" spans="1:4" x14ac:dyDescent="0.25">
      <c r="A5761" s="1">
        <v>45107</v>
      </c>
      <c r="B5761" t="s">
        <v>708</v>
      </c>
      <c r="C5761" t="s">
        <v>709</v>
      </c>
      <c r="D5761" s="4">
        <v>811.17999999999984</v>
      </c>
    </row>
    <row r="5762" spans="1:4" x14ac:dyDescent="0.25">
      <c r="A5762" s="1">
        <v>45107</v>
      </c>
      <c r="B5762" t="s">
        <v>712</v>
      </c>
      <c r="C5762" t="s">
        <v>713</v>
      </c>
      <c r="D5762" s="4">
        <v>458.34999999999991</v>
      </c>
    </row>
    <row r="5763" spans="1:4" x14ac:dyDescent="0.25">
      <c r="A5763" s="1">
        <v>45107</v>
      </c>
      <c r="B5763" t="s">
        <v>717</v>
      </c>
      <c r="C5763" t="s">
        <v>718</v>
      </c>
      <c r="D5763" s="4">
        <v>864.69000000000017</v>
      </c>
    </row>
    <row r="5764" spans="1:4" x14ac:dyDescent="0.25">
      <c r="A5764" s="1">
        <v>45107</v>
      </c>
      <c r="B5764" t="s">
        <v>719</v>
      </c>
      <c r="C5764" t="s">
        <v>720</v>
      </c>
      <c r="D5764" s="4">
        <v>2577.5000000000005</v>
      </c>
    </row>
    <row r="5765" spans="1:4" x14ac:dyDescent="0.25">
      <c r="A5765" s="1">
        <v>45107</v>
      </c>
      <c r="B5765" t="s">
        <v>721</v>
      </c>
      <c r="C5765" t="s">
        <v>722</v>
      </c>
      <c r="D5765" s="4">
        <v>1380</v>
      </c>
    </row>
    <row r="5766" spans="1:4" x14ac:dyDescent="0.25">
      <c r="A5766" s="1">
        <v>45107</v>
      </c>
      <c r="B5766" t="s">
        <v>726</v>
      </c>
      <c r="C5766" t="s">
        <v>727</v>
      </c>
      <c r="D5766" s="4">
        <v>20173.22</v>
      </c>
    </row>
    <row r="5767" spans="1:4" x14ac:dyDescent="0.25">
      <c r="A5767" s="1">
        <v>45107</v>
      </c>
      <c r="B5767" t="s">
        <v>730</v>
      </c>
      <c r="C5767" t="s">
        <v>731</v>
      </c>
      <c r="D5767" s="4">
        <v>214</v>
      </c>
    </row>
    <row r="5768" spans="1:4" x14ac:dyDescent="0.25">
      <c r="A5768" s="1">
        <v>45107</v>
      </c>
      <c r="B5768" t="s">
        <v>734</v>
      </c>
      <c r="C5768" t="s">
        <v>735</v>
      </c>
      <c r="D5768" s="4">
        <v>609.79999999999995</v>
      </c>
    </row>
    <row r="5769" spans="1:4" x14ac:dyDescent="0.25">
      <c r="A5769" s="1">
        <v>45107</v>
      </c>
      <c r="B5769" t="s">
        <v>738</v>
      </c>
      <c r="C5769" t="s">
        <v>739</v>
      </c>
      <c r="D5769" s="4">
        <v>18872.11</v>
      </c>
    </row>
    <row r="5770" spans="1:4" x14ac:dyDescent="0.25">
      <c r="A5770" s="1">
        <v>45107</v>
      </c>
      <c r="B5770" t="s">
        <v>742</v>
      </c>
      <c r="C5770" t="s">
        <v>743</v>
      </c>
      <c r="D5770" s="4">
        <v>1494.5500000000002</v>
      </c>
    </row>
    <row r="5771" spans="1:4" x14ac:dyDescent="0.25">
      <c r="A5771" s="1">
        <v>45107</v>
      </c>
      <c r="B5771" t="s">
        <v>747</v>
      </c>
      <c r="C5771" t="s">
        <v>748</v>
      </c>
      <c r="D5771" s="4">
        <v>24848.810000000005</v>
      </c>
    </row>
    <row r="5772" spans="1:4" x14ac:dyDescent="0.25">
      <c r="A5772" s="1">
        <v>45107</v>
      </c>
      <c r="B5772" t="s">
        <v>755</v>
      </c>
      <c r="C5772" t="s">
        <v>756</v>
      </c>
      <c r="D5772" s="4">
        <v>15</v>
      </c>
    </row>
    <row r="5773" spans="1:4" x14ac:dyDescent="0.25">
      <c r="A5773" s="1">
        <v>45107</v>
      </c>
      <c r="B5773" t="s">
        <v>763</v>
      </c>
      <c r="C5773" t="s">
        <v>764</v>
      </c>
      <c r="D5773" s="4">
        <v>16559.730000000003</v>
      </c>
    </row>
    <row r="5774" spans="1:4" x14ac:dyDescent="0.25">
      <c r="A5774" s="1">
        <v>45107</v>
      </c>
      <c r="B5774" t="s">
        <v>767</v>
      </c>
      <c r="C5774" t="s">
        <v>768</v>
      </c>
      <c r="D5774" s="4">
        <v>5158.09</v>
      </c>
    </row>
    <row r="5775" spans="1:4" x14ac:dyDescent="0.25">
      <c r="A5775" s="1">
        <v>45107</v>
      </c>
      <c r="B5775" t="s">
        <v>769</v>
      </c>
      <c r="C5775" t="s">
        <v>770</v>
      </c>
      <c r="D5775" s="4">
        <v>8928.0400000000009</v>
      </c>
    </row>
    <row r="5776" spans="1:4" x14ac:dyDescent="0.25">
      <c r="A5776" s="1">
        <v>45107</v>
      </c>
      <c r="B5776" t="s">
        <v>773</v>
      </c>
      <c r="C5776" t="s">
        <v>774</v>
      </c>
      <c r="D5776" s="4">
        <v>3219.3199999999997</v>
      </c>
    </row>
    <row r="5777" spans="1:4" x14ac:dyDescent="0.25">
      <c r="A5777" s="1">
        <v>45107</v>
      </c>
      <c r="B5777" t="s">
        <v>775</v>
      </c>
      <c r="C5777" t="s">
        <v>776</v>
      </c>
      <c r="D5777" s="4">
        <v>5479.08</v>
      </c>
    </row>
    <row r="5778" spans="1:4" x14ac:dyDescent="0.25">
      <c r="A5778" s="1">
        <v>45107</v>
      </c>
      <c r="B5778" t="s">
        <v>777</v>
      </c>
      <c r="C5778" t="s">
        <v>778</v>
      </c>
      <c r="D5778" s="4">
        <v>6601.9299999999994</v>
      </c>
    </row>
    <row r="5779" spans="1:4" x14ac:dyDescent="0.25">
      <c r="A5779" s="1">
        <v>45107</v>
      </c>
      <c r="B5779" t="s">
        <v>781</v>
      </c>
      <c r="C5779" t="s">
        <v>782</v>
      </c>
      <c r="D5779" s="4">
        <v>2573.58</v>
      </c>
    </row>
    <row r="5780" spans="1:4" x14ac:dyDescent="0.25">
      <c r="A5780" s="1">
        <v>45107</v>
      </c>
      <c r="B5780" t="s">
        <v>785</v>
      </c>
      <c r="C5780" t="s">
        <v>786</v>
      </c>
      <c r="D5780" s="4">
        <v>2189.62</v>
      </c>
    </row>
    <row r="5781" spans="1:4" x14ac:dyDescent="0.25">
      <c r="A5781" s="1">
        <v>45107</v>
      </c>
      <c r="B5781" t="s">
        <v>788</v>
      </c>
      <c r="C5781" t="s">
        <v>789</v>
      </c>
      <c r="D5781" s="4">
        <v>9493.6</v>
      </c>
    </row>
    <row r="5782" spans="1:4" x14ac:dyDescent="0.25">
      <c r="A5782" s="1">
        <v>45107</v>
      </c>
      <c r="B5782" t="s">
        <v>790</v>
      </c>
      <c r="C5782" t="s">
        <v>791</v>
      </c>
      <c r="D5782" s="4">
        <v>5042.8</v>
      </c>
    </row>
    <row r="5783" spans="1:4" x14ac:dyDescent="0.25">
      <c r="A5783" s="1">
        <v>45107</v>
      </c>
      <c r="B5783" t="s">
        <v>792</v>
      </c>
      <c r="C5783" t="s">
        <v>793</v>
      </c>
      <c r="D5783" s="4">
        <v>3653</v>
      </c>
    </row>
    <row r="5784" spans="1:4" x14ac:dyDescent="0.25">
      <c r="A5784" s="1">
        <v>45107</v>
      </c>
      <c r="B5784" t="s">
        <v>1148</v>
      </c>
      <c r="C5784" t="s">
        <v>1149</v>
      </c>
      <c r="D5784" s="4">
        <v>11379.8</v>
      </c>
    </row>
    <row r="5785" spans="1:4" x14ac:dyDescent="0.25">
      <c r="A5785" s="1">
        <v>45107</v>
      </c>
      <c r="B5785" t="s">
        <v>1275</v>
      </c>
      <c r="C5785" t="s">
        <v>1276</v>
      </c>
      <c r="D5785" s="4">
        <v>4742.4399999999996</v>
      </c>
    </row>
    <row r="5786" spans="1:4" x14ac:dyDescent="0.25">
      <c r="A5786" s="1">
        <v>45107</v>
      </c>
      <c r="B5786" t="s">
        <v>1225</v>
      </c>
      <c r="C5786" t="s">
        <v>1226</v>
      </c>
      <c r="D5786" s="4">
        <v>18784.93</v>
      </c>
    </row>
    <row r="5787" spans="1:4" x14ac:dyDescent="0.25">
      <c r="A5787" s="1">
        <v>45107</v>
      </c>
      <c r="B5787" t="s">
        <v>1236</v>
      </c>
      <c r="C5787" t="s">
        <v>1237</v>
      </c>
      <c r="D5787" s="4">
        <v>5600</v>
      </c>
    </row>
    <row r="5788" spans="1:4" x14ac:dyDescent="0.25">
      <c r="A5788" s="1">
        <v>45107</v>
      </c>
      <c r="B5788" t="s">
        <v>1238</v>
      </c>
      <c r="C5788" t="s">
        <v>1239</v>
      </c>
      <c r="D5788" s="4">
        <v>9114.0300000000007</v>
      </c>
    </row>
    <row r="5789" spans="1:4" x14ac:dyDescent="0.25">
      <c r="A5789" s="1">
        <v>45107</v>
      </c>
      <c r="B5789" t="s">
        <v>1330</v>
      </c>
      <c r="C5789" t="s">
        <v>1331</v>
      </c>
      <c r="D5789" s="4">
        <v>10985.859999999999</v>
      </c>
    </row>
    <row r="5790" spans="1:4" x14ac:dyDescent="0.25">
      <c r="A5790" s="1">
        <v>45107</v>
      </c>
      <c r="B5790" t="s">
        <v>1336</v>
      </c>
      <c r="C5790" t="s">
        <v>1337</v>
      </c>
      <c r="D5790" s="4">
        <v>26764.61</v>
      </c>
    </row>
    <row r="5791" spans="1:4" x14ac:dyDescent="0.25">
      <c r="A5791" s="1">
        <v>45107</v>
      </c>
      <c r="B5791" t="s">
        <v>794</v>
      </c>
      <c r="C5791" t="s">
        <v>795</v>
      </c>
      <c r="D5791" s="4">
        <v>26220.6</v>
      </c>
    </row>
    <row r="5792" spans="1:4" x14ac:dyDescent="0.25">
      <c r="A5792" s="1">
        <v>45107</v>
      </c>
      <c r="B5792" t="s">
        <v>796</v>
      </c>
      <c r="C5792" t="s">
        <v>797</v>
      </c>
      <c r="D5792" s="4">
        <v>3468.29</v>
      </c>
    </row>
    <row r="5793" spans="1:4" x14ac:dyDescent="0.25">
      <c r="A5793" s="1">
        <v>45107</v>
      </c>
      <c r="B5793" t="s">
        <v>1302</v>
      </c>
      <c r="C5793" t="s">
        <v>1303</v>
      </c>
      <c r="D5793" s="4">
        <v>13846.65</v>
      </c>
    </row>
    <row r="5794" spans="1:4" x14ac:dyDescent="0.25">
      <c r="A5794" s="1">
        <v>45107</v>
      </c>
      <c r="B5794" t="s">
        <v>800</v>
      </c>
      <c r="C5794" t="s">
        <v>801</v>
      </c>
      <c r="D5794" s="4">
        <v>1375</v>
      </c>
    </row>
    <row r="5795" spans="1:4" x14ac:dyDescent="0.25">
      <c r="A5795" s="1">
        <v>45107</v>
      </c>
      <c r="B5795" t="s">
        <v>802</v>
      </c>
      <c r="C5795" t="s">
        <v>803</v>
      </c>
      <c r="D5795" s="4">
        <v>210</v>
      </c>
    </row>
    <row r="5796" spans="1:4" x14ac:dyDescent="0.25">
      <c r="A5796" s="1">
        <v>45107</v>
      </c>
      <c r="B5796" t="s">
        <v>804</v>
      </c>
      <c r="C5796" t="s">
        <v>805</v>
      </c>
      <c r="D5796" s="4">
        <v>8037.3099999999995</v>
      </c>
    </row>
    <row r="5797" spans="1:4" x14ac:dyDescent="0.25">
      <c r="A5797" s="1">
        <v>45107</v>
      </c>
      <c r="B5797" t="s">
        <v>808</v>
      </c>
      <c r="C5797" t="s">
        <v>809</v>
      </c>
      <c r="D5797" s="4">
        <v>597.41</v>
      </c>
    </row>
    <row r="5798" spans="1:4" x14ac:dyDescent="0.25">
      <c r="A5798" s="1">
        <v>45107</v>
      </c>
      <c r="B5798" t="s">
        <v>1240</v>
      </c>
      <c r="C5798" t="s">
        <v>1241</v>
      </c>
      <c r="D5798" s="4">
        <v>1983.7600000000002</v>
      </c>
    </row>
    <row r="5799" spans="1:4" x14ac:dyDescent="0.25">
      <c r="A5799" s="1">
        <v>45107</v>
      </c>
      <c r="B5799" t="s">
        <v>812</v>
      </c>
      <c r="C5799" t="s">
        <v>813</v>
      </c>
      <c r="D5799" s="4">
        <v>1482.3999999999999</v>
      </c>
    </row>
    <row r="5800" spans="1:4" x14ac:dyDescent="0.25">
      <c r="A5800" s="1">
        <v>45107</v>
      </c>
      <c r="B5800" t="s">
        <v>814</v>
      </c>
      <c r="C5800" t="s">
        <v>815</v>
      </c>
      <c r="D5800" s="4">
        <v>1576</v>
      </c>
    </row>
    <row r="5801" spans="1:4" x14ac:dyDescent="0.25">
      <c r="A5801" s="1">
        <v>45107</v>
      </c>
      <c r="B5801" t="s">
        <v>816</v>
      </c>
      <c r="C5801" t="s">
        <v>817</v>
      </c>
      <c r="D5801" s="4">
        <v>9937.1800000000258</v>
      </c>
    </row>
    <row r="5802" spans="1:4" x14ac:dyDescent="0.25">
      <c r="A5802" s="1">
        <v>45107</v>
      </c>
      <c r="B5802" t="s">
        <v>818</v>
      </c>
      <c r="C5802" t="s">
        <v>819</v>
      </c>
      <c r="D5802" s="4">
        <v>10.9</v>
      </c>
    </row>
    <row r="5803" spans="1:4" x14ac:dyDescent="0.25">
      <c r="A5803" s="1">
        <v>45107</v>
      </c>
      <c r="B5803" t="s">
        <v>820</v>
      </c>
      <c r="C5803" t="s">
        <v>821</v>
      </c>
      <c r="D5803" s="4">
        <v>306.00000000000023</v>
      </c>
    </row>
    <row r="5804" spans="1:4" x14ac:dyDescent="0.25">
      <c r="A5804" s="1">
        <v>45107</v>
      </c>
      <c r="B5804" t="s">
        <v>822</v>
      </c>
      <c r="C5804" t="s">
        <v>823</v>
      </c>
      <c r="D5804" s="4">
        <v>1170.7600000000002</v>
      </c>
    </row>
    <row r="5805" spans="1:4" x14ac:dyDescent="0.25">
      <c r="A5805" s="1">
        <v>45107</v>
      </c>
      <c r="B5805" t="s">
        <v>826</v>
      </c>
      <c r="C5805" t="s">
        <v>827</v>
      </c>
      <c r="D5805" s="4">
        <v>6.16</v>
      </c>
    </row>
    <row r="5806" spans="1:4" x14ac:dyDescent="0.25">
      <c r="A5806" s="1">
        <v>45107</v>
      </c>
      <c r="B5806" t="s">
        <v>828</v>
      </c>
      <c r="C5806" t="s">
        <v>829</v>
      </c>
      <c r="D5806" s="4">
        <v>1040.67</v>
      </c>
    </row>
    <row r="5807" spans="1:4" x14ac:dyDescent="0.25">
      <c r="A5807" s="1">
        <v>45107</v>
      </c>
      <c r="B5807" t="s">
        <v>1247</v>
      </c>
      <c r="C5807" t="s">
        <v>1248</v>
      </c>
      <c r="D5807" s="4">
        <v>10220.719999999999</v>
      </c>
    </row>
    <row r="5808" spans="1:4" x14ac:dyDescent="0.25">
      <c r="A5808" s="1">
        <v>45107</v>
      </c>
      <c r="B5808" t="s">
        <v>1249</v>
      </c>
      <c r="C5808" t="s">
        <v>1250</v>
      </c>
      <c r="D5808" s="4">
        <v>11864.5</v>
      </c>
    </row>
    <row r="5809" spans="1:4" x14ac:dyDescent="0.25">
      <c r="A5809" s="1">
        <v>45107</v>
      </c>
      <c r="B5809" t="s">
        <v>1242</v>
      </c>
      <c r="C5809" t="s">
        <v>1243</v>
      </c>
      <c r="D5809" s="4">
        <v>23242.010000000002</v>
      </c>
    </row>
    <row r="5810" spans="1:4" x14ac:dyDescent="0.25">
      <c r="A5810" s="1">
        <v>45107</v>
      </c>
      <c r="B5810" t="s">
        <v>832</v>
      </c>
      <c r="C5810" t="s">
        <v>833</v>
      </c>
      <c r="D5810" s="4">
        <v>6000</v>
      </c>
    </row>
    <row r="5811" spans="1:4" x14ac:dyDescent="0.25">
      <c r="A5811" s="1">
        <v>45107</v>
      </c>
      <c r="B5811" t="s">
        <v>834</v>
      </c>
      <c r="C5811" t="s">
        <v>835</v>
      </c>
      <c r="D5811" s="4">
        <v>23800</v>
      </c>
    </row>
    <row r="5812" spans="1:4" x14ac:dyDescent="0.25">
      <c r="A5812" s="1">
        <v>45107</v>
      </c>
      <c r="B5812" t="s">
        <v>836</v>
      </c>
      <c r="C5812" t="s">
        <v>837</v>
      </c>
      <c r="D5812" s="4">
        <v>600</v>
      </c>
    </row>
    <row r="5813" spans="1:4" x14ac:dyDescent="0.25">
      <c r="A5813" s="1">
        <v>45107</v>
      </c>
      <c r="B5813" t="s">
        <v>840</v>
      </c>
      <c r="C5813" t="s">
        <v>841</v>
      </c>
      <c r="D5813" s="4">
        <v>18083.88</v>
      </c>
    </row>
    <row r="5814" spans="1:4" x14ac:dyDescent="0.25">
      <c r="A5814" s="1">
        <v>45107</v>
      </c>
      <c r="B5814" t="s">
        <v>842</v>
      </c>
      <c r="C5814" t="s">
        <v>843</v>
      </c>
      <c r="D5814" s="4">
        <v>600</v>
      </c>
    </row>
    <row r="5815" spans="1:4" x14ac:dyDescent="0.25">
      <c r="A5815" s="1">
        <v>45107</v>
      </c>
      <c r="B5815" t="s">
        <v>844</v>
      </c>
      <c r="C5815" t="s">
        <v>845</v>
      </c>
      <c r="D5815" s="4">
        <v>13226.440000000002</v>
      </c>
    </row>
    <row r="5816" spans="1:4" x14ac:dyDescent="0.25">
      <c r="A5816" s="1">
        <v>45107</v>
      </c>
      <c r="B5816" t="s">
        <v>857</v>
      </c>
      <c r="C5816" t="s">
        <v>858</v>
      </c>
      <c r="D5816" s="4">
        <v>21720</v>
      </c>
    </row>
    <row r="5817" spans="1:4" x14ac:dyDescent="0.25">
      <c r="A5817" s="1">
        <v>45107</v>
      </c>
      <c r="B5817" t="s">
        <v>1254</v>
      </c>
      <c r="C5817" t="s">
        <v>1255</v>
      </c>
      <c r="D5817" s="4">
        <v>14191</v>
      </c>
    </row>
    <row r="5818" spans="1:4" x14ac:dyDescent="0.25">
      <c r="A5818" s="1">
        <v>45107</v>
      </c>
      <c r="B5818" t="s">
        <v>1304</v>
      </c>
      <c r="C5818" t="s">
        <v>1305</v>
      </c>
      <c r="D5818" s="4">
        <v>15000</v>
      </c>
    </row>
    <row r="5819" spans="1:4" x14ac:dyDescent="0.25">
      <c r="A5819" s="1">
        <v>45107</v>
      </c>
      <c r="B5819" t="s">
        <v>1306</v>
      </c>
      <c r="C5819" t="s">
        <v>1307</v>
      </c>
      <c r="D5819" s="4">
        <v>1500</v>
      </c>
    </row>
    <row r="5820" spans="1:4" x14ac:dyDescent="0.25">
      <c r="A5820" s="1">
        <v>45107</v>
      </c>
      <c r="B5820" t="s">
        <v>1338</v>
      </c>
      <c r="C5820" t="s">
        <v>1339</v>
      </c>
      <c r="D5820" s="4">
        <v>7200</v>
      </c>
    </row>
    <row r="5821" spans="1:4" x14ac:dyDescent="0.25">
      <c r="A5821" s="1">
        <v>45107</v>
      </c>
      <c r="B5821" t="s">
        <v>861</v>
      </c>
      <c r="C5821" t="s">
        <v>862</v>
      </c>
      <c r="D5821" s="4">
        <v>15000</v>
      </c>
    </row>
    <row r="5822" spans="1:4" x14ac:dyDescent="0.25">
      <c r="A5822" s="1">
        <v>45107</v>
      </c>
      <c r="B5822" t="s">
        <v>867</v>
      </c>
      <c r="C5822" t="s">
        <v>868</v>
      </c>
      <c r="D5822" s="4">
        <v>15562.689999999999</v>
      </c>
    </row>
    <row r="5823" spans="1:4" x14ac:dyDescent="0.25">
      <c r="A5823" s="1">
        <v>45107</v>
      </c>
      <c r="B5823" t="s">
        <v>869</v>
      </c>
      <c r="C5823" t="s">
        <v>870</v>
      </c>
      <c r="D5823" s="4">
        <v>5323.98</v>
      </c>
    </row>
    <row r="5824" spans="1:4" x14ac:dyDescent="0.25">
      <c r="A5824" s="1">
        <v>45107</v>
      </c>
      <c r="B5824" t="s">
        <v>1332</v>
      </c>
      <c r="C5824" t="s">
        <v>1333</v>
      </c>
      <c r="D5824" s="4">
        <v>7042.09</v>
      </c>
    </row>
    <row r="5825" spans="1:4" x14ac:dyDescent="0.25">
      <c r="A5825" s="1">
        <v>45107</v>
      </c>
      <c r="B5825" t="s">
        <v>1503</v>
      </c>
      <c r="C5825" t="s">
        <v>1504</v>
      </c>
      <c r="D5825" s="4">
        <v>577803.62</v>
      </c>
    </row>
    <row r="5826" spans="1:4" x14ac:dyDescent="0.25">
      <c r="A5826" s="1">
        <v>45107</v>
      </c>
      <c r="B5826" t="s">
        <v>1505</v>
      </c>
      <c r="C5826" t="s">
        <v>1506</v>
      </c>
      <c r="D5826" s="4">
        <v>98916.28</v>
      </c>
    </row>
    <row r="5827" spans="1:4" x14ac:dyDescent="0.25">
      <c r="A5827" s="1">
        <v>45107</v>
      </c>
      <c r="B5827" t="s">
        <v>1507</v>
      </c>
      <c r="C5827" t="s">
        <v>1508</v>
      </c>
      <c r="D5827" s="4">
        <v>58885.439999999995</v>
      </c>
    </row>
    <row r="5828" spans="1:4" x14ac:dyDescent="0.25">
      <c r="A5828" s="1">
        <v>45107</v>
      </c>
      <c r="B5828" t="s">
        <v>1509</v>
      </c>
      <c r="C5828" t="s">
        <v>1510</v>
      </c>
      <c r="D5828" s="4">
        <v>14707.5</v>
      </c>
    </row>
    <row r="5829" spans="1:4" x14ac:dyDescent="0.25">
      <c r="A5829" s="1">
        <v>45107</v>
      </c>
      <c r="B5829" t="s">
        <v>1515</v>
      </c>
      <c r="C5829" t="s">
        <v>1516</v>
      </c>
      <c r="D5829" s="4">
        <v>121934.32</v>
      </c>
    </row>
    <row r="5830" spans="1:4" x14ac:dyDescent="0.25">
      <c r="A5830" s="1">
        <v>45107</v>
      </c>
      <c r="B5830" t="s">
        <v>1517</v>
      </c>
      <c r="C5830" t="s">
        <v>1518</v>
      </c>
      <c r="D5830" s="4">
        <v>142613.12</v>
      </c>
    </row>
    <row r="5831" spans="1:4" x14ac:dyDescent="0.25">
      <c r="A5831" s="1">
        <v>45107</v>
      </c>
      <c r="B5831" t="s">
        <v>1519</v>
      </c>
      <c r="C5831" t="s">
        <v>1520</v>
      </c>
      <c r="D5831" s="4">
        <v>13438.539999999999</v>
      </c>
    </row>
    <row r="5832" spans="1:4" x14ac:dyDescent="0.25">
      <c r="A5832" s="1">
        <v>45107</v>
      </c>
      <c r="B5832" t="s">
        <v>1521</v>
      </c>
      <c r="C5832" t="s">
        <v>1522</v>
      </c>
      <c r="D5832" s="4">
        <v>634.22</v>
      </c>
    </row>
    <row r="5833" spans="1:4" x14ac:dyDescent="0.25">
      <c r="A5833" s="1">
        <v>45107</v>
      </c>
      <c r="B5833" t="s">
        <v>1523</v>
      </c>
      <c r="C5833" t="s">
        <v>1524</v>
      </c>
      <c r="D5833" s="4">
        <v>15040.450000000003</v>
      </c>
    </row>
    <row r="5834" spans="1:4" x14ac:dyDescent="0.25">
      <c r="A5834" s="1">
        <v>45107</v>
      </c>
      <c r="B5834" t="s">
        <v>1527</v>
      </c>
      <c r="C5834" t="s">
        <v>1528</v>
      </c>
      <c r="D5834" s="4">
        <v>43054.9</v>
      </c>
    </row>
    <row r="5835" spans="1:4" x14ac:dyDescent="0.25">
      <c r="A5835" s="1">
        <v>45107</v>
      </c>
      <c r="B5835" t="s">
        <v>1529</v>
      </c>
      <c r="C5835" t="s">
        <v>1530</v>
      </c>
      <c r="D5835" s="4">
        <v>27810.149999999998</v>
      </c>
    </row>
    <row r="5836" spans="1:4" x14ac:dyDescent="0.25">
      <c r="A5836" s="1">
        <v>45107</v>
      </c>
      <c r="B5836" t="s">
        <v>1531</v>
      </c>
      <c r="C5836" t="s">
        <v>1532</v>
      </c>
      <c r="D5836" s="4">
        <v>6116.8900000000012</v>
      </c>
    </row>
    <row r="5837" spans="1:4" x14ac:dyDescent="0.25">
      <c r="A5837" s="1">
        <v>45107</v>
      </c>
      <c r="B5837" t="s">
        <v>1533</v>
      </c>
      <c r="C5837" t="s">
        <v>1534</v>
      </c>
      <c r="D5837" s="4">
        <v>352.79999999999995</v>
      </c>
    </row>
    <row r="5838" spans="1:4" x14ac:dyDescent="0.25">
      <c r="A5838" s="1">
        <v>45107</v>
      </c>
      <c r="B5838" t="s">
        <v>1535</v>
      </c>
      <c r="C5838" t="s">
        <v>1536</v>
      </c>
      <c r="D5838" s="4">
        <v>3616.09</v>
      </c>
    </row>
    <row r="5839" spans="1:4" x14ac:dyDescent="0.25">
      <c r="A5839" s="1">
        <v>45107</v>
      </c>
      <c r="B5839" t="s">
        <v>1537</v>
      </c>
      <c r="C5839" t="s">
        <v>1538</v>
      </c>
      <c r="D5839" s="4">
        <v>8096.6799999999994</v>
      </c>
    </row>
    <row r="5840" spans="1:4" x14ac:dyDescent="0.25">
      <c r="A5840" s="1">
        <v>45107</v>
      </c>
      <c r="B5840" t="s">
        <v>1539</v>
      </c>
      <c r="C5840" t="s">
        <v>1540</v>
      </c>
      <c r="D5840" s="4">
        <v>163.74</v>
      </c>
    </row>
    <row r="5841" spans="1:4" x14ac:dyDescent="0.25">
      <c r="A5841" s="1">
        <v>45107</v>
      </c>
      <c r="B5841" t="s">
        <v>1541</v>
      </c>
      <c r="C5841" t="s">
        <v>1542</v>
      </c>
      <c r="D5841" s="4">
        <v>1897</v>
      </c>
    </row>
    <row r="5842" spans="1:4" x14ac:dyDescent="0.25">
      <c r="A5842" s="1">
        <v>45107</v>
      </c>
      <c r="B5842" t="s">
        <v>1543</v>
      </c>
      <c r="C5842" t="s">
        <v>1544</v>
      </c>
      <c r="D5842" s="4">
        <v>932</v>
      </c>
    </row>
    <row r="5843" spans="1:4" x14ac:dyDescent="0.25">
      <c r="A5843" s="1">
        <v>45107</v>
      </c>
      <c r="B5843" t="s">
        <v>1545</v>
      </c>
      <c r="C5843" t="s">
        <v>1546</v>
      </c>
      <c r="D5843" s="4">
        <v>60</v>
      </c>
    </row>
    <row r="5844" spans="1:4" x14ac:dyDescent="0.25">
      <c r="A5844" s="1">
        <v>45107</v>
      </c>
      <c r="B5844" t="s">
        <v>1547</v>
      </c>
      <c r="C5844" t="s">
        <v>1548</v>
      </c>
      <c r="D5844" s="4">
        <v>412</v>
      </c>
    </row>
    <row r="5845" spans="1:4" x14ac:dyDescent="0.25">
      <c r="A5845" s="1">
        <v>45107</v>
      </c>
      <c r="B5845" t="s">
        <v>1549</v>
      </c>
      <c r="C5845" t="s">
        <v>1550</v>
      </c>
      <c r="D5845" s="4">
        <v>9080.43</v>
      </c>
    </row>
    <row r="5846" spans="1:4" x14ac:dyDescent="0.25">
      <c r="A5846" s="1">
        <v>45107</v>
      </c>
      <c r="B5846" t="s">
        <v>911</v>
      </c>
      <c r="C5846" t="s">
        <v>912</v>
      </c>
      <c r="D5846" s="4">
        <v>6865.93</v>
      </c>
    </row>
    <row r="5847" spans="1:4" x14ac:dyDescent="0.25">
      <c r="A5847" s="1">
        <v>45107</v>
      </c>
      <c r="B5847" t="s">
        <v>919</v>
      </c>
      <c r="C5847" t="s">
        <v>920</v>
      </c>
      <c r="D5847" s="4">
        <v>8209.09</v>
      </c>
    </row>
    <row r="5848" spans="1:4" x14ac:dyDescent="0.25">
      <c r="A5848" s="1">
        <v>45107</v>
      </c>
      <c r="B5848" t="s">
        <v>924</v>
      </c>
      <c r="C5848" t="s">
        <v>925</v>
      </c>
      <c r="D5848" s="4">
        <v>18514.32</v>
      </c>
    </row>
    <row r="5849" spans="1:4" x14ac:dyDescent="0.25">
      <c r="A5849" s="1">
        <v>45107</v>
      </c>
      <c r="B5849" t="s">
        <v>927</v>
      </c>
      <c r="C5849" t="s">
        <v>928</v>
      </c>
      <c r="D5849" s="4">
        <v>5953.6500000000005</v>
      </c>
    </row>
    <row r="5850" spans="1:4" x14ac:dyDescent="0.25">
      <c r="A5850" s="1">
        <v>45107</v>
      </c>
      <c r="B5850" t="s">
        <v>931</v>
      </c>
      <c r="C5850" t="s">
        <v>932</v>
      </c>
      <c r="D5850" s="4">
        <v>8468.08</v>
      </c>
    </row>
    <row r="5851" spans="1:4" x14ac:dyDescent="0.25">
      <c r="A5851" s="1">
        <v>45107</v>
      </c>
      <c r="B5851" t="s">
        <v>938</v>
      </c>
      <c r="C5851" t="s">
        <v>939</v>
      </c>
      <c r="D5851" s="4">
        <v>13569.41</v>
      </c>
    </row>
    <row r="5852" spans="1:4" x14ac:dyDescent="0.25">
      <c r="A5852" s="1">
        <v>45107</v>
      </c>
      <c r="B5852" t="s">
        <v>942</v>
      </c>
      <c r="C5852" t="s">
        <v>943</v>
      </c>
      <c r="D5852" s="4">
        <v>6019.9800000000005</v>
      </c>
    </row>
    <row r="5853" spans="1:4" x14ac:dyDescent="0.25">
      <c r="A5853" s="1">
        <v>45107</v>
      </c>
      <c r="B5853" t="s">
        <v>945</v>
      </c>
      <c r="C5853" t="s">
        <v>946</v>
      </c>
      <c r="D5853" s="4">
        <v>132</v>
      </c>
    </row>
    <row r="5854" spans="1:4" x14ac:dyDescent="0.25">
      <c r="A5854" s="1">
        <v>45107</v>
      </c>
      <c r="B5854" t="s">
        <v>952</v>
      </c>
      <c r="C5854" t="s">
        <v>953</v>
      </c>
      <c r="D5854" s="4">
        <v>660483</v>
      </c>
    </row>
    <row r="5855" spans="1:4" x14ac:dyDescent="0.25">
      <c r="A5855" s="1">
        <v>45107</v>
      </c>
      <c r="B5855" t="s">
        <v>955</v>
      </c>
      <c r="C5855" t="s">
        <v>956</v>
      </c>
      <c r="D5855" s="4">
        <v>883958.85</v>
      </c>
    </row>
    <row r="5856" spans="1:4" x14ac:dyDescent="0.25">
      <c r="A5856" s="1">
        <v>45107</v>
      </c>
      <c r="B5856" t="s">
        <v>961</v>
      </c>
      <c r="C5856" t="s">
        <v>962</v>
      </c>
      <c r="D5856" s="4">
        <v>2869</v>
      </c>
    </row>
    <row r="5857" spans="1:4" x14ac:dyDescent="0.25">
      <c r="A5857" s="1">
        <v>45107</v>
      </c>
      <c r="B5857" t="s">
        <v>963</v>
      </c>
      <c r="C5857" t="s">
        <v>964</v>
      </c>
      <c r="D5857" s="4">
        <v>500</v>
      </c>
    </row>
    <row r="5858" spans="1:4" x14ac:dyDescent="0.25">
      <c r="A5858" s="1">
        <v>45107</v>
      </c>
      <c r="B5858" t="s">
        <v>971</v>
      </c>
      <c r="C5858" t="s">
        <v>972</v>
      </c>
      <c r="D5858" s="4">
        <v>1648.74</v>
      </c>
    </row>
    <row r="5859" spans="1:4" x14ac:dyDescent="0.25">
      <c r="A5859" s="1">
        <v>45107</v>
      </c>
      <c r="B5859" t="s">
        <v>973</v>
      </c>
      <c r="C5859" t="s">
        <v>974</v>
      </c>
      <c r="D5859" s="4">
        <v>5740</v>
      </c>
    </row>
    <row r="5860" spans="1:4" x14ac:dyDescent="0.25">
      <c r="A5860" s="1">
        <v>45107</v>
      </c>
      <c r="B5860" t="s">
        <v>977</v>
      </c>
      <c r="C5860" t="s">
        <v>978</v>
      </c>
      <c r="D5860" s="4">
        <v>3061.6200000000008</v>
      </c>
    </row>
    <row r="5861" spans="1:4" x14ac:dyDescent="0.25">
      <c r="A5861" s="1">
        <v>45107</v>
      </c>
      <c r="B5861" t="s">
        <v>981</v>
      </c>
      <c r="C5861" t="s">
        <v>982</v>
      </c>
      <c r="D5861" s="4">
        <v>1435.84</v>
      </c>
    </row>
    <row r="5862" spans="1:4" x14ac:dyDescent="0.25">
      <c r="A5862" s="1">
        <v>45107</v>
      </c>
      <c r="B5862" t="s">
        <v>989</v>
      </c>
      <c r="C5862" t="s">
        <v>990</v>
      </c>
      <c r="D5862" s="4">
        <v>6625.4700000000012</v>
      </c>
    </row>
    <row r="5863" spans="1:4" x14ac:dyDescent="0.25">
      <c r="A5863" s="1">
        <v>45107</v>
      </c>
      <c r="B5863" t="s">
        <v>1160</v>
      </c>
      <c r="C5863" t="s">
        <v>1161</v>
      </c>
      <c r="D5863" s="4">
        <v>4683</v>
      </c>
    </row>
    <row r="5864" spans="1:4" x14ac:dyDescent="0.25">
      <c r="A5864" s="1">
        <v>45107</v>
      </c>
      <c r="B5864" t="s">
        <v>991</v>
      </c>
      <c r="C5864" t="s">
        <v>992</v>
      </c>
      <c r="D5864" s="4">
        <v>2100.4400000000005</v>
      </c>
    </row>
    <row r="5865" spans="1:4" x14ac:dyDescent="0.25">
      <c r="A5865" s="1">
        <v>45107</v>
      </c>
      <c r="B5865" t="s">
        <v>993</v>
      </c>
      <c r="C5865" t="s">
        <v>994</v>
      </c>
      <c r="D5865" s="4">
        <v>4268.0700000000006</v>
      </c>
    </row>
    <row r="5866" spans="1:4" x14ac:dyDescent="0.25">
      <c r="A5866" s="1">
        <v>45107</v>
      </c>
      <c r="B5866" t="s">
        <v>997</v>
      </c>
      <c r="C5866" t="s">
        <v>998</v>
      </c>
      <c r="D5866" s="4">
        <v>250</v>
      </c>
    </row>
    <row r="5867" spans="1:4" x14ac:dyDescent="0.25">
      <c r="A5867" s="1">
        <v>45107</v>
      </c>
      <c r="B5867" t="s">
        <v>1005</v>
      </c>
      <c r="C5867" t="s">
        <v>1006</v>
      </c>
      <c r="D5867" s="4">
        <v>1.8199999999995453</v>
      </c>
    </row>
    <row r="5868" spans="1:4" x14ac:dyDescent="0.25">
      <c r="A5868" s="1">
        <v>45107</v>
      </c>
      <c r="B5868" t="s">
        <v>1007</v>
      </c>
      <c r="C5868" t="s">
        <v>1008</v>
      </c>
      <c r="D5868" s="4">
        <v>2275.87</v>
      </c>
    </row>
    <row r="5869" spans="1:4" x14ac:dyDescent="0.25">
      <c r="A5869" s="1">
        <v>45107</v>
      </c>
      <c r="B5869" t="s">
        <v>1013</v>
      </c>
      <c r="C5869" t="s">
        <v>1014</v>
      </c>
      <c r="D5869" s="4">
        <v>80.930000000000007</v>
      </c>
    </row>
    <row r="5870" spans="1:4" x14ac:dyDescent="0.25">
      <c r="A5870" s="1">
        <v>45107</v>
      </c>
      <c r="B5870" t="s">
        <v>1162</v>
      </c>
      <c r="C5870" t="s">
        <v>1163</v>
      </c>
      <c r="D5870" s="4">
        <v>316.71999999999997</v>
      </c>
    </row>
    <row r="5871" spans="1:4" x14ac:dyDescent="0.25">
      <c r="A5871" s="1">
        <v>45107</v>
      </c>
      <c r="B5871" t="s">
        <v>1340</v>
      </c>
      <c r="C5871" t="s">
        <v>1341</v>
      </c>
      <c r="D5871" s="4">
        <v>500.22999999999996</v>
      </c>
    </row>
    <row r="5872" spans="1:4" x14ac:dyDescent="0.25">
      <c r="A5872" s="1">
        <v>45107</v>
      </c>
      <c r="B5872" t="s">
        <v>1285</v>
      </c>
      <c r="C5872" t="s">
        <v>1286</v>
      </c>
      <c r="D5872" s="4">
        <v>4561.3599999999997</v>
      </c>
    </row>
    <row r="5873" spans="1:4" x14ac:dyDescent="0.25">
      <c r="A5873" s="1">
        <v>45107</v>
      </c>
      <c r="B5873" t="s">
        <v>1017</v>
      </c>
      <c r="C5873" t="s">
        <v>1018</v>
      </c>
      <c r="D5873" s="4">
        <v>3288.2799999999997</v>
      </c>
    </row>
    <row r="5874" spans="1:4" x14ac:dyDescent="0.25">
      <c r="A5874" s="1">
        <v>45107</v>
      </c>
      <c r="B5874" t="s">
        <v>1021</v>
      </c>
      <c r="C5874" t="s">
        <v>1022</v>
      </c>
      <c r="D5874" s="4">
        <v>11820.2</v>
      </c>
    </row>
    <row r="5875" spans="1:4" x14ac:dyDescent="0.25">
      <c r="A5875" s="1">
        <v>45107</v>
      </c>
      <c r="B5875" t="s">
        <v>1025</v>
      </c>
      <c r="C5875" t="s">
        <v>1026</v>
      </c>
      <c r="D5875" s="4">
        <v>1275.0299999999997</v>
      </c>
    </row>
    <row r="5876" spans="1:4" x14ac:dyDescent="0.25">
      <c r="A5876" s="1">
        <v>45107</v>
      </c>
      <c r="B5876" t="s">
        <v>1227</v>
      </c>
      <c r="C5876" t="s">
        <v>1228</v>
      </c>
      <c r="D5876" s="4">
        <v>24073.55</v>
      </c>
    </row>
    <row r="5877" spans="1:4" x14ac:dyDescent="0.25">
      <c r="A5877" s="1">
        <v>45107</v>
      </c>
      <c r="B5877" t="s">
        <v>1279</v>
      </c>
      <c r="C5877" t="s">
        <v>1280</v>
      </c>
      <c r="D5877" s="4">
        <v>24.34</v>
      </c>
    </row>
    <row r="5878" spans="1:4" x14ac:dyDescent="0.25">
      <c r="A5878" s="1">
        <v>45107</v>
      </c>
      <c r="B5878" t="s">
        <v>1029</v>
      </c>
      <c r="C5878" t="s">
        <v>1030</v>
      </c>
      <c r="D5878" s="4">
        <v>2490.33</v>
      </c>
    </row>
    <row r="5879" spans="1:4" x14ac:dyDescent="0.25">
      <c r="A5879" s="1">
        <v>45107</v>
      </c>
      <c r="B5879" t="s">
        <v>35</v>
      </c>
      <c r="C5879" t="s">
        <v>1031</v>
      </c>
      <c r="D5879" s="4">
        <v>5484.08</v>
      </c>
    </row>
    <row r="5880" spans="1:4" x14ac:dyDescent="0.25">
      <c r="A5880" s="1">
        <v>45107</v>
      </c>
      <c r="B5880" t="s">
        <v>27</v>
      </c>
      <c r="C5880" t="s">
        <v>1032</v>
      </c>
      <c r="D5880" s="4">
        <v>-1914552.9300000006</v>
      </c>
    </row>
    <row r="5881" spans="1:4" x14ac:dyDescent="0.25">
      <c r="A5881" s="1">
        <v>45107</v>
      </c>
      <c r="B5881" t="s">
        <v>1035</v>
      </c>
      <c r="C5881" t="s">
        <v>1036</v>
      </c>
      <c r="D5881" s="4">
        <v>-49728.04</v>
      </c>
    </row>
    <row r="5882" spans="1:4" x14ac:dyDescent="0.25">
      <c r="A5882" s="1">
        <v>45107</v>
      </c>
      <c r="B5882" t="s">
        <v>28</v>
      </c>
      <c r="C5882" t="s">
        <v>1039</v>
      </c>
      <c r="D5882" s="4">
        <v>-116745.45000000001</v>
      </c>
    </row>
    <row r="5883" spans="1:4" x14ac:dyDescent="0.25">
      <c r="A5883" s="1">
        <v>45107</v>
      </c>
      <c r="B5883" t="s">
        <v>29</v>
      </c>
      <c r="C5883" t="s">
        <v>1040</v>
      </c>
      <c r="D5883" s="4">
        <v>-16629.560000000001</v>
      </c>
    </row>
    <row r="5884" spans="1:4" x14ac:dyDescent="0.25">
      <c r="A5884" s="1">
        <v>45107</v>
      </c>
      <c r="B5884" t="s">
        <v>1041</v>
      </c>
      <c r="C5884" t="s">
        <v>1042</v>
      </c>
      <c r="D5884" s="4">
        <v>-620</v>
      </c>
    </row>
    <row r="5885" spans="1:4" x14ac:dyDescent="0.25">
      <c r="A5885" s="1">
        <v>45107</v>
      </c>
      <c r="B5885" t="s">
        <v>31</v>
      </c>
      <c r="C5885" t="s">
        <v>1293</v>
      </c>
      <c r="D5885" s="4">
        <v>-14695.599999999999</v>
      </c>
    </row>
    <row r="5886" spans="1:4" x14ac:dyDescent="0.25">
      <c r="A5886" s="1">
        <v>45107</v>
      </c>
      <c r="B5886" t="s">
        <v>33</v>
      </c>
      <c r="C5886" t="s">
        <v>1043</v>
      </c>
      <c r="D5886" s="4">
        <v>-9.5</v>
      </c>
    </row>
    <row r="5887" spans="1:4" x14ac:dyDescent="0.25">
      <c r="A5887" s="1">
        <v>45107</v>
      </c>
      <c r="B5887" t="s">
        <v>34</v>
      </c>
      <c r="C5887" t="s">
        <v>1044</v>
      </c>
      <c r="D5887" s="4">
        <v>-69435.25</v>
      </c>
    </row>
    <row r="5888" spans="1:4" x14ac:dyDescent="0.25">
      <c r="A5888" s="1">
        <v>45107</v>
      </c>
      <c r="B5888" t="s">
        <v>25</v>
      </c>
      <c r="C5888" t="s">
        <v>1049</v>
      </c>
      <c r="D5888" s="4">
        <v>-913778.37000000011</v>
      </c>
    </row>
    <row r="5889" spans="1:4" x14ac:dyDescent="0.25">
      <c r="A5889" s="1">
        <v>45107</v>
      </c>
      <c r="B5889" t="s">
        <v>1056</v>
      </c>
      <c r="C5889" t="s">
        <v>1057</v>
      </c>
      <c r="D5889" s="4">
        <v>-776356</v>
      </c>
    </row>
    <row r="5890" spans="1:4" x14ac:dyDescent="0.25">
      <c r="A5890" s="1">
        <v>45107</v>
      </c>
      <c r="B5890" t="s">
        <v>1058</v>
      </c>
      <c r="C5890" t="s">
        <v>1059</v>
      </c>
      <c r="D5890" s="4">
        <v>-727222</v>
      </c>
    </row>
    <row r="5891" spans="1:4" x14ac:dyDescent="0.25">
      <c r="A5891" s="1">
        <v>45107</v>
      </c>
      <c r="B5891" t="s">
        <v>1062</v>
      </c>
      <c r="C5891" t="s">
        <v>1063</v>
      </c>
      <c r="D5891" s="4">
        <v>-0.24000000000000002</v>
      </c>
    </row>
    <row r="5892" spans="1:4" x14ac:dyDescent="0.25">
      <c r="A5892" s="1">
        <v>45107</v>
      </c>
      <c r="B5892" t="s">
        <v>1066</v>
      </c>
      <c r="C5892" t="s">
        <v>1067</v>
      </c>
      <c r="D5892" s="4">
        <v>-2.4199999999999431</v>
      </c>
    </row>
    <row r="5893" spans="1:4" x14ac:dyDescent="0.25">
      <c r="A5893" s="1">
        <v>45107</v>
      </c>
      <c r="B5893" t="s">
        <v>1068</v>
      </c>
      <c r="C5893" t="s">
        <v>1069</v>
      </c>
      <c r="D5893" s="4">
        <v>-614.09999999999957</v>
      </c>
    </row>
    <row r="5894" spans="1:4" x14ac:dyDescent="0.25">
      <c r="A5894" s="1">
        <v>45107</v>
      </c>
      <c r="B5894" t="s">
        <v>1168</v>
      </c>
      <c r="C5894" t="s">
        <v>1169</v>
      </c>
      <c r="D5894" s="4">
        <v>-5159.46</v>
      </c>
    </row>
    <row r="5895" spans="1:4" x14ac:dyDescent="0.25">
      <c r="A5895" s="1">
        <v>45107</v>
      </c>
      <c r="B5895" t="s">
        <v>1074</v>
      </c>
      <c r="C5895" t="s">
        <v>1075</v>
      </c>
      <c r="D5895" s="4">
        <v>-23.77</v>
      </c>
    </row>
    <row r="5896" spans="1:4" x14ac:dyDescent="0.25">
      <c r="A5896" s="1">
        <v>45107</v>
      </c>
      <c r="B5896" t="s">
        <v>1078</v>
      </c>
      <c r="C5896" t="s">
        <v>1079</v>
      </c>
      <c r="D5896" s="4">
        <v>-35</v>
      </c>
    </row>
    <row r="5897" spans="1:4" x14ac:dyDescent="0.25">
      <c r="A5897" s="1">
        <v>45107</v>
      </c>
      <c r="B5897" t="s">
        <v>1080</v>
      </c>
      <c r="C5897" t="s">
        <v>1081</v>
      </c>
      <c r="D5897" s="4">
        <v>-520228.47</v>
      </c>
    </row>
    <row r="5898" spans="1:4" x14ac:dyDescent="0.25">
      <c r="A5898" s="1">
        <v>45107</v>
      </c>
      <c r="B5898" t="s">
        <v>1172</v>
      </c>
      <c r="C5898" t="s">
        <v>1173</v>
      </c>
      <c r="D5898" s="4">
        <v>-95568.1</v>
      </c>
    </row>
    <row r="5899" spans="1:4" x14ac:dyDescent="0.25">
      <c r="A5899" s="1">
        <v>45107</v>
      </c>
      <c r="B5899" t="s">
        <v>1322</v>
      </c>
      <c r="C5899" t="s">
        <v>1323</v>
      </c>
      <c r="D5899" s="4">
        <v>-237.19999999999993</v>
      </c>
    </row>
    <row r="5900" spans="1:4" x14ac:dyDescent="0.25">
      <c r="A5900" s="1">
        <v>45107</v>
      </c>
      <c r="B5900" t="s">
        <v>1101</v>
      </c>
      <c r="C5900" t="s">
        <v>1102</v>
      </c>
      <c r="D5900" s="4">
        <v>-15394.42</v>
      </c>
    </row>
    <row r="5901" spans="1:4" x14ac:dyDescent="0.25">
      <c r="A5901" s="1">
        <v>45107</v>
      </c>
      <c r="B5901" t="s">
        <v>570</v>
      </c>
      <c r="C5901" t="s">
        <v>571</v>
      </c>
      <c r="D5901" s="4">
        <v>10000</v>
      </c>
    </row>
    <row r="5902" spans="1:4" x14ac:dyDescent="0.25">
      <c r="A5902" s="1">
        <v>45107</v>
      </c>
      <c r="B5902" t="s">
        <v>576</v>
      </c>
      <c r="C5902" t="s">
        <v>577</v>
      </c>
      <c r="D5902" s="4">
        <v>17743</v>
      </c>
    </row>
    <row r="5903" spans="1:4" x14ac:dyDescent="0.25">
      <c r="A5903" s="1">
        <v>45107</v>
      </c>
      <c r="B5903" t="s">
        <v>580</v>
      </c>
      <c r="C5903" t="s">
        <v>581</v>
      </c>
      <c r="D5903" s="4">
        <v>91759.31</v>
      </c>
    </row>
    <row r="5904" spans="1:4" x14ac:dyDescent="0.25">
      <c r="A5904" s="1">
        <v>45107</v>
      </c>
      <c r="B5904" t="s">
        <v>588</v>
      </c>
      <c r="C5904" t="s">
        <v>589</v>
      </c>
      <c r="D5904" s="4">
        <v>80910.75</v>
      </c>
    </row>
    <row r="5905" spans="1:4" x14ac:dyDescent="0.25">
      <c r="A5905" s="1">
        <v>45107</v>
      </c>
      <c r="B5905" t="s">
        <v>592</v>
      </c>
      <c r="C5905" t="s">
        <v>593</v>
      </c>
      <c r="D5905" s="4">
        <v>87545.25</v>
      </c>
    </row>
    <row r="5906" spans="1:4" x14ac:dyDescent="0.25">
      <c r="A5906" s="1">
        <v>45107</v>
      </c>
      <c r="B5906" t="s">
        <v>597</v>
      </c>
      <c r="C5906" t="s">
        <v>598</v>
      </c>
      <c r="D5906" s="4">
        <v>693957.03</v>
      </c>
    </row>
    <row r="5907" spans="1:4" x14ac:dyDescent="0.25">
      <c r="A5907" s="1">
        <v>45107</v>
      </c>
      <c r="B5907" t="s">
        <v>601</v>
      </c>
      <c r="C5907" t="s">
        <v>602</v>
      </c>
      <c r="D5907" s="4">
        <v>164051.22999999998</v>
      </c>
    </row>
    <row r="5908" spans="1:4" x14ac:dyDescent="0.25">
      <c r="A5908" s="1">
        <v>45107</v>
      </c>
      <c r="B5908" t="s">
        <v>605</v>
      </c>
      <c r="C5908" t="s">
        <v>606</v>
      </c>
      <c r="D5908" s="4">
        <v>204582.74</v>
      </c>
    </row>
    <row r="5909" spans="1:4" x14ac:dyDescent="0.25">
      <c r="A5909" s="1">
        <v>45107</v>
      </c>
      <c r="B5909" t="s">
        <v>1334</v>
      </c>
      <c r="C5909" t="s">
        <v>1335</v>
      </c>
      <c r="D5909" s="4">
        <v>21771</v>
      </c>
    </row>
    <row r="5910" spans="1:4" x14ac:dyDescent="0.25">
      <c r="A5910" s="1">
        <v>45107</v>
      </c>
      <c r="B5910" t="s">
        <v>611</v>
      </c>
      <c r="C5910" t="s">
        <v>612</v>
      </c>
      <c r="D5910" s="4">
        <v>275028.55000000005</v>
      </c>
    </row>
    <row r="5911" spans="1:4" x14ac:dyDescent="0.25">
      <c r="A5911" s="1">
        <v>45107</v>
      </c>
      <c r="B5911" t="s">
        <v>617</v>
      </c>
      <c r="C5911" t="s">
        <v>618</v>
      </c>
      <c r="D5911" s="4">
        <v>95523.29</v>
      </c>
    </row>
    <row r="5912" spans="1:4" x14ac:dyDescent="0.25">
      <c r="A5912" s="1">
        <v>45107</v>
      </c>
      <c r="B5912" t="s">
        <v>621</v>
      </c>
      <c r="C5912" t="s">
        <v>622</v>
      </c>
      <c r="D5912" s="4">
        <v>16409.09</v>
      </c>
    </row>
    <row r="5913" spans="1:4" x14ac:dyDescent="0.25">
      <c r="A5913" s="1">
        <v>45107</v>
      </c>
      <c r="B5913" t="s">
        <v>625</v>
      </c>
      <c r="C5913" t="s">
        <v>626</v>
      </c>
      <c r="D5913" s="4">
        <v>102935.11000000002</v>
      </c>
    </row>
    <row r="5914" spans="1:4" x14ac:dyDescent="0.25">
      <c r="A5914" s="1">
        <v>45107</v>
      </c>
      <c r="B5914" t="s">
        <v>629</v>
      </c>
      <c r="C5914" t="s">
        <v>630</v>
      </c>
      <c r="D5914" s="4">
        <v>1760</v>
      </c>
    </row>
    <row r="5915" spans="1:4" x14ac:dyDescent="0.25">
      <c r="A5915" s="1">
        <v>45107</v>
      </c>
      <c r="B5915" t="s">
        <v>48</v>
      </c>
      <c r="C5915" t="s">
        <v>49</v>
      </c>
      <c r="D5915" s="4">
        <v>340</v>
      </c>
    </row>
    <row r="5916" spans="1:4" x14ac:dyDescent="0.25">
      <c r="A5916" s="1">
        <v>45107</v>
      </c>
      <c r="B5916" t="s">
        <v>53</v>
      </c>
      <c r="C5916" t="s">
        <v>54</v>
      </c>
      <c r="D5916" s="4">
        <v>2500</v>
      </c>
    </row>
    <row r="5917" spans="1:4" x14ac:dyDescent="0.25">
      <c r="A5917" s="1">
        <v>45107</v>
      </c>
      <c r="B5917" t="s">
        <v>57</v>
      </c>
      <c r="C5917" t="s">
        <v>58</v>
      </c>
      <c r="D5917" s="4">
        <v>250</v>
      </c>
    </row>
    <row r="5918" spans="1:4" x14ac:dyDescent="0.25">
      <c r="A5918" s="1">
        <v>45107</v>
      </c>
      <c r="B5918" t="s">
        <v>61</v>
      </c>
      <c r="C5918" t="s">
        <v>62</v>
      </c>
      <c r="D5918" s="4">
        <v>997500</v>
      </c>
    </row>
    <row r="5919" spans="1:4" x14ac:dyDescent="0.25">
      <c r="A5919" s="1">
        <v>45107</v>
      </c>
      <c r="B5919" t="s">
        <v>64</v>
      </c>
      <c r="C5919" t="s">
        <v>65</v>
      </c>
      <c r="D5919" s="4">
        <v>16915.2</v>
      </c>
    </row>
    <row r="5920" spans="1:4" x14ac:dyDescent="0.25">
      <c r="A5920" s="1">
        <v>45107</v>
      </c>
      <c r="B5920" t="s">
        <v>66</v>
      </c>
      <c r="C5920" t="s">
        <v>67</v>
      </c>
      <c r="D5920" s="4">
        <v>201658.73999999996</v>
      </c>
    </row>
    <row r="5921" spans="1:4" x14ac:dyDescent="0.25">
      <c r="A5921" s="1">
        <v>45107</v>
      </c>
      <c r="B5921" t="s">
        <v>139</v>
      </c>
      <c r="C5921" t="s">
        <v>654</v>
      </c>
      <c r="D5921" s="4">
        <v>727222</v>
      </c>
    </row>
    <row r="5922" spans="1:4" x14ac:dyDescent="0.25">
      <c r="A5922" s="1">
        <v>45107</v>
      </c>
      <c r="B5922" t="s">
        <v>143</v>
      </c>
      <c r="C5922" t="s">
        <v>662</v>
      </c>
      <c r="D5922" s="4">
        <v>776356.18</v>
      </c>
    </row>
    <row r="5923" spans="1:4" x14ac:dyDescent="0.25">
      <c r="A5923" s="1">
        <v>45107</v>
      </c>
      <c r="B5923" t="s">
        <v>665</v>
      </c>
      <c r="C5923" t="s">
        <v>666</v>
      </c>
      <c r="D5923" s="4">
        <v>893398.66999999271</v>
      </c>
    </row>
    <row r="5924" spans="1:4" x14ac:dyDescent="0.25">
      <c r="A5924" s="1">
        <v>45107</v>
      </c>
      <c r="B5924" t="s">
        <v>670</v>
      </c>
      <c r="C5924" t="s">
        <v>671</v>
      </c>
      <c r="D5924" s="4">
        <v>8852.7900000000227</v>
      </c>
    </row>
    <row r="5925" spans="1:4" x14ac:dyDescent="0.25">
      <c r="A5925" s="1">
        <v>45107</v>
      </c>
      <c r="B5925" t="s">
        <v>674</v>
      </c>
      <c r="C5925" t="s">
        <v>675</v>
      </c>
      <c r="D5925" s="4">
        <v>44086.999999999942</v>
      </c>
    </row>
    <row r="5926" spans="1:4" x14ac:dyDescent="0.25">
      <c r="A5926" s="1">
        <v>45107</v>
      </c>
      <c r="B5926" t="s">
        <v>687</v>
      </c>
      <c r="C5926" t="s">
        <v>688</v>
      </c>
      <c r="D5926" s="4">
        <v>377.19</v>
      </c>
    </row>
    <row r="5927" spans="1:4" x14ac:dyDescent="0.25">
      <c r="A5927" s="1">
        <v>45107</v>
      </c>
      <c r="B5927" t="s">
        <v>1184</v>
      </c>
      <c r="C5927" t="s">
        <v>1185</v>
      </c>
      <c r="D5927" s="4">
        <v>158417.74</v>
      </c>
    </row>
    <row r="5928" spans="1:4" x14ac:dyDescent="0.25">
      <c r="A5928" s="1">
        <v>45107</v>
      </c>
      <c r="B5928" t="s">
        <v>1346</v>
      </c>
      <c r="C5928" t="s">
        <v>1347</v>
      </c>
      <c r="D5928" s="4">
        <v>9403.6890000000039</v>
      </c>
    </row>
    <row r="5929" spans="1:4" x14ac:dyDescent="0.25">
      <c r="A5929" s="1">
        <v>45107</v>
      </c>
      <c r="B5929" t="s">
        <v>700</v>
      </c>
      <c r="C5929" t="s">
        <v>701</v>
      </c>
      <c r="D5929" s="4">
        <v>10732.319999999998</v>
      </c>
    </row>
    <row r="5930" spans="1:4" x14ac:dyDescent="0.25">
      <c r="A5930" s="1">
        <v>45107</v>
      </c>
      <c r="B5930" t="s">
        <v>710</v>
      </c>
      <c r="C5930" t="s">
        <v>711</v>
      </c>
      <c r="D5930" s="4">
        <v>19598.990000000002</v>
      </c>
    </row>
    <row r="5931" spans="1:4" x14ac:dyDescent="0.25">
      <c r="A5931" s="1">
        <v>45107</v>
      </c>
      <c r="B5931" t="s">
        <v>1186</v>
      </c>
      <c r="C5931" t="s">
        <v>1187</v>
      </c>
      <c r="D5931" s="4">
        <v>1430</v>
      </c>
    </row>
    <row r="5932" spans="1:4" x14ac:dyDescent="0.25">
      <c r="A5932" s="1">
        <v>45107</v>
      </c>
      <c r="B5932" t="s">
        <v>723</v>
      </c>
      <c r="C5932" t="s">
        <v>724</v>
      </c>
      <c r="D5932" s="4">
        <v>42771.770000000019</v>
      </c>
    </row>
    <row r="5933" spans="1:4" x14ac:dyDescent="0.25">
      <c r="A5933" s="1">
        <v>45107</v>
      </c>
      <c r="B5933" t="s">
        <v>728</v>
      </c>
      <c r="C5933" t="s">
        <v>729</v>
      </c>
      <c r="D5933" s="4">
        <v>2796.9300000000658</v>
      </c>
    </row>
    <row r="5934" spans="1:4" x14ac:dyDescent="0.25">
      <c r="A5934" s="1">
        <v>45107</v>
      </c>
      <c r="B5934" t="s">
        <v>736</v>
      </c>
      <c r="C5934" t="s">
        <v>737</v>
      </c>
      <c r="D5934" s="4">
        <v>127781.3</v>
      </c>
    </row>
    <row r="5935" spans="1:4" x14ac:dyDescent="0.25">
      <c r="A5935" s="1">
        <v>45107</v>
      </c>
      <c r="B5935" t="s">
        <v>740</v>
      </c>
      <c r="C5935" t="s">
        <v>741</v>
      </c>
      <c r="D5935" s="4">
        <v>443.92000000005737</v>
      </c>
    </row>
    <row r="5936" spans="1:4" x14ac:dyDescent="0.25">
      <c r="A5936" s="1">
        <v>45107</v>
      </c>
      <c r="B5936" t="s">
        <v>749</v>
      </c>
      <c r="C5936" t="s">
        <v>750</v>
      </c>
      <c r="D5936" s="4">
        <v>1874.770000000015</v>
      </c>
    </row>
    <row r="5937" spans="1:4" x14ac:dyDescent="0.25">
      <c r="A5937" s="1">
        <v>45107</v>
      </c>
      <c r="B5937" t="s">
        <v>753</v>
      </c>
      <c r="C5937" t="s">
        <v>754</v>
      </c>
      <c r="D5937" s="4">
        <v>52792.770000000004</v>
      </c>
    </row>
    <row r="5938" spans="1:4" x14ac:dyDescent="0.25">
      <c r="A5938" s="1">
        <v>45107</v>
      </c>
      <c r="B5938" t="s">
        <v>765</v>
      </c>
      <c r="C5938" t="s">
        <v>766</v>
      </c>
      <c r="D5938" s="4">
        <v>53.55</v>
      </c>
    </row>
    <row r="5939" spans="1:4" x14ac:dyDescent="0.25">
      <c r="A5939" s="1">
        <v>45107</v>
      </c>
      <c r="B5939" t="s">
        <v>1188</v>
      </c>
      <c r="C5939" t="s">
        <v>1189</v>
      </c>
      <c r="D5939" s="4">
        <v>1091.8000000000002</v>
      </c>
    </row>
    <row r="5940" spans="1:4" x14ac:dyDescent="0.25">
      <c r="A5940" s="1">
        <v>45107</v>
      </c>
      <c r="B5940" t="s">
        <v>1190</v>
      </c>
      <c r="C5940" t="s">
        <v>1191</v>
      </c>
      <c r="D5940" s="4">
        <v>179.04999999998955</v>
      </c>
    </row>
    <row r="5941" spans="1:4" x14ac:dyDescent="0.25">
      <c r="A5941" s="1">
        <v>45107</v>
      </c>
      <c r="B5941" t="s">
        <v>783</v>
      </c>
      <c r="C5941" t="s">
        <v>784</v>
      </c>
      <c r="D5941" s="4">
        <v>1120</v>
      </c>
    </row>
    <row r="5942" spans="1:4" x14ac:dyDescent="0.25">
      <c r="A5942" s="1">
        <v>45107</v>
      </c>
      <c r="B5942" t="s">
        <v>68</v>
      </c>
      <c r="C5942" t="s">
        <v>69</v>
      </c>
      <c r="D5942" s="4">
        <v>2639.7900000000031</v>
      </c>
    </row>
    <row r="5943" spans="1:4" x14ac:dyDescent="0.25">
      <c r="A5943" s="1">
        <v>45107</v>
      </c>
      <c r="B5943" t="s">
        <v>70</v>
      </c>
      <c r="C5943" t="s">
        <v>71</v>
      </c>
      <c r="D5943" s="4">
        <v>15630.225999998831</v>
      </c>
    </row>
    <row r="5944" spans="1:4" x14ac:dyDescent="0.25">
      <c r="A5944" s="1">
        <v>45107</v>
      </c>
      <c r="B5944" t="s">
        <v>72</v>
      </c>
      <c r="C5944" t="s">
        <v>73</v>
      </c>
      <c r="D5944" s="4">
        <v>2558.0499999999993</v>
      </c>
    </row>
    <row r="5945" spans="1:4" x14ac:dyDescent="0.25">
      <c r="A5945" s="1">
        <v>45107</v>
      </c>
      <c r="B5945" t="s">
        <v>74</v>
      </c>
      <c r="C5945" t="s">
        <v>75</v>
      </c>
      <c r="D5945" s="4">
        <v>500.48</v>
      </c>
    </row>
    <row r="5946" spans="1:4" x14ac:dyDescent="0.25">
      <c r="A5946" s="1">
        <v>45107</v>
      </c>
      <c r="B5946" t="s">
        <v>76</v>
      </c>
      <c r="C5946" t="s">
        <v>77</v>
      </c>
      <c r="D5946" s="4">
        <v>528.74</v>
      </c>
    </row>
    <row r="5947" spans="1:4" x14ac:dyDescent="0.25">
      <c r="A5947" s="1">
        <v>45107</v>
      </c>
      <c r="B5947" t="s">
        <v>1342</v>
      </c>
      <c r="C5947" t="s">
        <v>1343</v>
      </c>
      <c r="D5947" s="4">
        <v>276.79999999999995</v>
      </c>
    </row>
    <row r="5948" spans="1:4" x14ac:dyDescent="0.25">
      <c r="A5948" s="1">
        <v>45107</v>
      </c>
      <c r="B5948" t="s">
        <v>78</v>
      </c>
      <c r="C5948" t="s">
        <v>79</v>
      </c>
      <c r="D5948" s="4">
        <v>329333.89000000671</v>
      </c>
    </row>
    <row r="5949" spans="1:4" x14ac:dyDescent="0.25">
      <c r="A5949" s="1">
        <v>45107</v>
      </c>
      <c r="B5949" t="s">
        <v>80</v>
      </c>
      <c r="C5949" t="s">
        <v>81</v>
      </c>
      <c r="D5949" s="4">
        <v>96333.109999999928</v>
      </c>
    </row>
    <row r="5950" spans="1:4" x14ac:dyDescent="0.25">
      <c r="A5950" s="1">
        <v>45107</v>
      </c>
      <c r="B5950" t="s">
        <v>82</v>
      </c>
      <c r="C5950" t="s">
        <v>83</v>
      </c>
      <c r="D5950" s="4">
        <v>1906.3000000000029</v>
      </c>
    </row>
    <row r="5951" spans="1:4" x14ac:dyDescent="0.25">
      <c r="A5951" s="1">
        <v>45107</v>
      </c>
      <c r="B5951" t="s">
        <v>84</v>
      </c>
      <c r="C5951" t="s">
        <v>85</v>
      </c>
      <c r="D5951" s="4">
        <v>65881.520000002711</v>
      </c>
    </row>
    <row r="5952" spans="1:4" x14ac:dyDescent="0.25">
      <c r="A5952" s="1">
        <v>45107</v>
      </c>
      <c r="B5952" t="s">
        <v>86</v>
      </c>
      <c r="C5952" t="s">
        <v>87</v>
      </c>
      <c r="D5952" s="4">
        <v>174495.38999999996</v>
      </c>
    </row>
    <row r="5953" spans="1:4" x14ac:dyDescent="0.25">
      <c r="A5953" s="1">
        <v>45107</v>
      </c>
      <c r="B5953" t="s">
        <v>88</v>
      </c>
      <c r="C5953" t="s">
        <v>89</v>
      </c>
      <c r="D5953" s="4">
        <v>42338.090000000302</v>
      </c>
    </row>
    <row r="5954" spans="1:4" x14ac:dyDescent="0.25">
      <c r="A5954" s="1">
        <v>45107</v>
      </c>
      <c r="B5954" t="s">
        <v>90</v>
      </c>
      <c r="C5954" t="s">
        <v>91</v>
      </c>
      <c r="D5954" s="4">
        <v>20728.459999999985</v>
      </c>
    </row>
    <row r="5955" spans="1:4" x14ac:dyDescent="0.25">
      <c r="A5955" s="1">
        <v>45107</v>
      </c>
      <c r="B5955" t="s">
        <v>92</v>
      </c>
      <c r="C5955" t="s">
        <v>93</v>
      </c>
      <c r="D5955" s="4">
        <v>313795.53899999987</v>
      </c>
    </row>
    <row r="5956" spans="1:4" x14ac:dyDescent="0.25">
      <c r="A5956" s="1">
        <v>45107</v>
      </c>
      <c r="B5956" t="s">
        <v>94</v>
      </c>
      <c r="C5956" t="s">
        <v>95</v>
      </c>
      <c r="D5956" s="4">
        <v>4050.3700000000022</v>
      </c>
    </row>
    <row r="5957" spans="1:4" x14ac:dyDescent="0.25">
      <c r="A5957" s="1">
        <v>45107</v>
      </c>
      <c r="B5957" t="s">
        <v>96</v>
      </c>
      <c r="C5957" t="s">
        <v>97</v>
      </c>
      <c r="D5957" s="4">
        <v>26598.469999999976</v>
      </c>
    </row>
    <row r="5958" spans="1:4" x14ac:dyDescent="0.25">
      <c r="A5958" s="1">
        <v>45107</v>
      </c>
      <c r="B5958" t="s">
        <v>98</v>
      </c>
      <c r="C5958" t="s">
        <v>99</v>
      </c>
      <c r="D5958" s="4">
        <v>13.860000000001083</v>
      </c>
    </row>
    <row r="5959" spans="1:4" x14ac:dyDescent="0.25">
      <c r="A5959" s="1">
        <v>45107</v>
      </c>
      <c r="B5959" t="s">
        <v>1298</v>
      </c>
      <c r="C5959" t="s">
        <v>1299</v>
      </c>
      <c r="D5959" s="4">
        <v>1818.449999999988</v>
      </c>
    </row>
    <row r="5960" spans="1:4" x14ac:dyDescent="0.25">
      <c r="A5960" s="1">
        <v>45107</v>
      </c>
      <c r="B5960" t="s">
        <v>100</v>
      </c>
      <c r="C5960" t="s">
        <v>101</v>
      </c>
      <c r="D5960" s="4">
        <v>1000153.42</v>
      </c>
    </row>
    <row r="5961" spans="1:4" x14ac:dyDescent="0.25">
      <c r="A5961" s="1">
        <v>45107</v>
      </c>
      <c r="B5961" t="s">
        <v>108</v>
      </c>
      <c r="C5961" t="s">
        <v>109</v>
      </c>
      <c r="D5961" s="4">
        <v>1900000</v>
      </c>
    </row>
    <row r="5962" spans="1:4" x14ac:dyDescent="0.25">
      <c r="A5962" s="1">
        <v>45107</v>
      </c>
      <c r="B5962" t="s">
        <v>1011</v>
      </c>
      <c r="C5962" t="s">
        <v>1012</v>
      </c>
      <c r="D5962" s="4">
        <v>2721.2800000000061</v>
      </c>
    </row>
    <row r="5963" spans="1:4" x14ac:dyDescent="0.25">
      <c r="A5963" s="1">
        <v>45107</v>
      </c>
      <c r="B5963" t="s">
        <v>744</v>
      </c>
      <c r="C5963" t="s">
        <v>745</v>
      </c>
      <c r="D5963" s="4">
        <v>-179.6399999999465</v>
      </c>
    </row>
    <row r="5964" spans="1:4" x14ac:dyDescent="0.25">
      <c r="A5964" s="1">
        <v>45107</v>
      </c>
      <c r="B5964" t="s">
        <v>846</v>
      </c>
      <c r="C5964" t="s">
        <v>847</v>
      </c>
      <c r="D5964" s="4">
        <v>-8200.0000000000582</v>
      </c>
    </row>
    <row r="5965" spans="1:4" x14ac:dyDescent="0.25">
      <c r="A5965" s="1">
        <v>45107</v>
      </c>
      <c r="B5965" t="s">
        <v>851</v>
      </c>
      <c r="C5965" t="s">
        <v>852</v>
      </c>
      <c r="D5965" s="4">
        <v>-100000</v>
      </c>
    </row>
    <row r="5966" spans="1:4" x14ac:dyDescent="0.25">
      <c r="A5966" s="1">
        <v>45107</v>
      </c>
      <c r="B5966" t="s">
        <v>855</v>
      </c>
      <c r="C5966" t="s">
        <v>856</v>
      </c>
      <c r="D5966" s="4">
        <v>-800000</v>
      </c>
    </row>
    <row r="5967" spans="1:4" x14ac:dyDescent="0.25">
      <c r="A5967" s="1">
        <v>45107</v>
      </c>
      <c r="B5967" t="s">
        <v>859</v>
      </c>
      <c r="C5967" t="s">
        <v>860</v>
      </c>
      <c r="D5967" s="4">
        <v>-62928.91</v>
      </c>
    </row>
    <row r="5968" spans="1:4" x14ac:dyDescent="0.25">
      <c r="A5968" s="1">
        <v>45107</v>
      </c>
      <c r="B5968" t="s">
        <v>1192</v>
      </c>
      <c r="C5968" t="s">
        <v>1193</v>
      </c>
      <c r="D5968" s="4">
        <v>-201658.74000000002</v>
      </c>
    </row>
    <row r="5969" spans="1:4" x14ac:dyDescent="0.25">
      <c r="A5969" s="1">
        <v>45107</v>
      </c>
      <c r="B5969" t="s">
        <v>865</v>
      </c>
      <c r="C5969" t="s">
        <v>866</v>
      </c>
      <c r="D5969" s="4">
        <v>-86282.830000000016</v>
      </c>
    </row>
    <row r="5970" spans="1:4" x14ac:dyDescent="0.25">
      <c r="A5970" s="1">
        <v>45107</v>
      </c>
      <c r="B5970" t="s">
        <v>1232</v>
      </c>
      <c r="C5970" t="s">
        <v>1233</v>
      </c>
      <c r="D5970" s="4">
        <v>-68372.165000002016</v>
      </c>
    </row>
    <row r="5971" spans="1:4" x14ac:dyDescent="0.25">
      <c r="A5971" s="1">
        <v>45107</v>
      </c>
      <c r="B5971" t="s">
        <v>871</v>
      </c>
      <c r="C5971" t="s">
        <v>872</v>
      </c>
      <c r="D5971" s="4">
        <v>-104189.62</v>
      </c>
    </row>
    <row r="5972" spans="1:4" x14ac:dyDescent="0.25">
      <c r="A5972" s="1">
        <v>45107</v>
      </c>
      <c r="B5972" t="s">
        <v>873</v>
      </c>
      <c r="C5972" t="s">
        <v>874</v>
      </c>
      <c r="D5972" s="4">
        <v>-217573.76000000004</v>
      </c>
    </row>
    <row r="5973" spans="1:4" x14ac:dyDescent="0.25">
      <c r="A5973" s="1">
        <v>45107</v>
      </c>
      <c r="B5973" t="s">
        <v>875</v>
      </c>
      <c r="C5973" t="s">
        <v>876</v>
      </c>
      <c r="D5973" s="4">
        <v>-149207.82</v>
      </c>
    </row>
    <row r="5974" spans="1:4" x14ac:dyDescent="0.25">
      <c r="A5974" s="1">
        <v>45107</v>
      </c>
      <c r="B5974" t="s">
        <v>877</v>
      </c>
      <c r="C5974" t="s">
        <v>878</v>
      </c>
      <c r="D5974" s="4">
        <v>-924</v>
      </c>
    </row>
    <row r="5975" spans="1:4" x14ac:dyDescent="0.25">
      <c r="A5975" s="1">
        <v>45107</v>
      </c>
      <c r="B5975" t="s">
        <v>879</v>
      </c>
      <c r="C5975" t="s">
        <v>880</v>
      </c>
      <c r="D5975" s="4">
        <v>-57407.97</v>
      </c>
    </row>
    <row r="5976" spans="1:4" x14ac:dyDescent="0.25">
      <c r="A5976" s="1">
        <v>45107</v>
      </c>
      <c r="B5976" t="s">
        <v>881</v>
      </c>
      <c r="C5976" t="s">
        <v>882</v>
      </c>
      <c r="D5976" s="4">
        <v>-16408.5</v>
      </c>
    </row>
    <row r="5977" spans="1:4" x14ac:dyDescent="0.25">
      <c r="A5977" s="1">
        <v>45107</v>
      </c>
      <c r="B5977" t="s">
        <v>883</v>
      </c>
      <c r="C5977" t="s">
        <v>884</v>
      </c>
      <c r="D5977" s="4">
        <v>-43684.399999999987</v>
      </c>
    </row>
    <row r="5978" spans="1:4" x14ac:dyDescent="0.25">
      <c r="A5978" s="1">
        <v>45107</v>
      </c>
      <c r="B5978" t="s">
        <v>885</v>
      </c>
      <c r="C5978" t="s">
        <v>886</v>
      </c>
      <c r="D5978" s="4">
        <v>-22778.39</v>
      </c>
    </row>
    <row r="5979" spans="1:4" x14ac:dyDescent="0.25">
      <c r="A5979" s="1">
        <v>45107</v>
      </c>
      <c r="B5979" t="s">
        <v>887</v>
      </c>
      <c r="C5979" t="s">
        <v>888</v>
      </c>
      <c r="D5979" s="4">
        <v>-10000</v>
      </c>
    </row>
    <row r="5980" spans="1:4" x14ac:dyDescent="0.25">
      <c r="A5980" s="1">
        <v>45107</v>
      </c>
      <c r="B5980" t="s">
        <v>891</v>
      </c>
      <c r="C5980" t="s">
        <v>892</v>
      </c>
      <c r="D5980" s="4">
        <v>-11888.929999999998</v>
      </c>
    </row>
    <row r="5981" spans="1:4" x14ac:dyDescent="0.25">
      <c r="A5981" s="1">
        <v>45107</v>
      </c>
      <c r="B5981" t="s">
        <v>893</v>
      </c>
      <c r="C5981" t="s">
        <v>894</v>
      </c>
      <c r="D5981" s="4">
        <v>-43616.620000000017</v>
      </c>
    </row>
    <row r="5982" spans="1:4" x14ac:dyDescent="0.25">
      <c r="A5982" s="1">
        <v>45107</v>
      </c>
      <c r="B5982" t="s">
        <v>895</v>
      </c>
      <c r="C5982" t="s">
        <v>896</v>
      </c>
      <c r="D5982" s="4">
        <v>-50940.84</v>
      </c>
    </row>
    <row r="5983" spans="1:4" x14ac:dyDescent="0.25">
      <c r="A5983" s="1">
        <v>45107</v>
      </c>
      <c r="B5983" t="s">
        <v>897</v>
      </c>
      <c r="C5983" t="s">
        <v>898</v>
      </c>
      <c r="D5983" s="4">
        <v>-1145372</v>
      </c>
    </row>
    <row r="5984" spans="1:4" x14ac:dyDescent="0.25">
      <c r="A5984" s="1">
        <v>45107</v>
      </c>
      <c r="B5984" t="s">
        <v>1195</v>
      </c>
      <c r="C5984" t="s">
        <v>1196</v>
      </c>
      <c r="D5984" s="4">
        <v>-245167.83000000002</v>
      </c>
    </row>
    <row r="5985" spans="1:4" x14ac:dyDescent="0.25">
      <c r="A5985" s="1">
        <v>45107</v>
      </c>
      <c r="B5985" t="s">
        <v>145</v>
      </c>
      <c r="C5985" t="s">
        <v>1199</v>
      </c>
      <c r="D5985" s="4">
        <v>-315297.5</v>
      </c>
    </row>
    <row r="5986" spans="1:4" x14ac:dyDescent="0.25">
      <c r="A5986" s="1">
        <v>45107</v>
      </c>
      <c r="B5986" t="s">
        <v>141</v>
      </c>
      <c r="C5986" t="s">
        <v>1318</v>
      </c>
      <c r="D5986" s="4">
        <v>-550000</v>
      </c>
    </row>
    <row r="5987" spans="1:4" x14ac:dyDescent="0.25">
      <c r="A5987" s="1">
        <v>45107</v>
      </c>
      <c r="B5987" t="s">
        <v>902</v>
      </c>
      <c r="C5987" t="s">
        <v>903</v>
      </c>
      <c r="D5987" s="4">
        <v>-159487.68000000002</v>
      </c>
    </row>
    <row r="5988" spans="1:4" x14ac:dyDescent="0.25">
      <c r="A5988" s="1">
        <v>45107</v>
      </c>
      <c r="B5988" t="s">
        <v>905</v>
      </c>
      <c r="C5988" t="s">
        <v>906</v>
      </c>
      <c r="D5988" s="4">
        <v>-357957.81000000006</v>
      </c>
    </row>
    <row r="5989" spans="1:4" x14ac:dyDescent="0.25">
      <c r="A5989" s="1">
        <v>45107</v>
      </c>
      <c r="B5989" t="s">
        <v>907</v>
      </c>
      <c r="C5989" t="s">
        <v>908</v>
      </c>
      <c r="D5989" s="4">
        <v>-49520.750000000007</v>
      </c>
    </row>
    <row r="5990" spans="1:4" x14ac:dyDescent="0.25">
      <c r="A5990" s="1">
        <v>45107</v>
      </c>
      <c r="B5990" t="s">
        <v>909</v>
      </c>
      <c r="C5990" t="s">
        <v>910</v>
      </c>
      <c r="D5990" s="4">
        <v>-7385.3399999999947</v>
      </c>
    </row>
    <row r="5991" spans="1:4" x14ac:dyDescent="0.25">
      <c r="A5991" s="1">
        <v>45107</v>
      </c>
      <c r="B5991" t="s">
        <v>913</v>
      </c>
      <c r="C5991" t="s">
        <v>914</v>
      </c>
      <c r="D5991" s="4">
        <v>-195502.61</v>
      </c>
    </row>
    <row r="5992" spans="1:4" x14ac:dyDescent="0.25">
      <c r="A5992" s="1">
        <v>45107</v>
      </c>
      <c r="B5992" t="s">
        <v>1289</v>
      </c>
      <c r="C5992" t="s">
        <v>1290</v>
      </c>
      <c r="D5992" s="4">
        <v>-1888.91</v>
      </c>
    </row>
    <row r="5993" spans="1:4" x14ac:dyDescent="0.25">
      <c r="A5993" s="1">
        <v>45107</v>
      </c>
      <c r="B5993" t="s">
        <v>921</v>
      </c>
      <c r="C5993" t="s">
        <v>922</v>
      </c>
      <c r="D5993" s="4">
        <v>-21321.86000000003</v>
      </c>
    </row>
    <row r="5994" spans="1:4" x14ac:dyDescent="0.25">
      <c r="A5994" s="1">
        <v>45107</v>
      </c>
      <c r="B5994" t="s">
        <v>110</v>
      </c>
      <c r="C5994" t="s">
        <v>926</v>
      </c>
      <c r="D5994" s="4">
        <v>-180101.19999999998</v>
      </c>
    </row>
    <row r="5995" spans="1:4" x14ac:dyDescent="0.25">
      <c r="A5995" s="1">
        <v>45107</v>
      </c>
      <c r="B5995" t="s">
        <v>112</v>
      </c>
      <c r="C5995" t="s">
        <v>937</v>
      </c>
      <c r="D5995" s="4">
        <v>-546767.82000000018</v>
      </c>
    </row>
    <row r="5996" spans="1:4" x14ac:dyDescent="0.25">
      <c r="A5996" s="1">
        <v>45107</v>
      </c>
      <c r="B5996" t="s">
        <v>115</v>
      </c>
      <c r="C5996" t="s">
        <v>944</v>
      </c>
      <c r="D5996" s="4">
        <v>-201125.73</v>
      </c>
    </row>
    <row r="5997" spans="1:4" x14ac:dyDescent="0.25">
      <c r="A5997" s="1">
        <v>45107</v>
      </c>
      <c r="B5997" t="s">
        <v>117</v>
      </c>
      <c r="C5997" t="s">
        <v>947</v>
      </c>
      <c r="D5997" s="4">
        <v>-69380.95</v>
      </c>
    </row>
    <row r="5998" spans="1:4" x14ac:dyDescent="0.25">
      <c r="A5998" s="1">
        <v>45107</v>
      </c>
      <c r="B5998" t="s">
        <v>119</v>
      </c>
      <c r="C5998" t="s">
        <v>1202</v>
      </c>
      <c r="D5998" s="4">
        <v>-110275.99</v>
      </c>
    </row>
    <row r="5999" spans="1:4" x14ac:dyDescent="0.25">
      <c r="A5999" s="1">
        <v>45107</v>
      </c>
      <c r="B5999" t="s">
        <v>121</v>
      </c>
      <c r="C5999" t="s">
        <v>1203</v>
      </c>
      <c r="D5999" s="4">
        <v>-2039494.16</v>
      </c>
    </row>
    <row r="6000" spans="1:4" x14ac:dyDescent="0.25">
      <c r="A6000" s="1">
        <v>45107</v>
      </c>
      <c r="B6000" t="s">
        <v>106</v>
      </c>
      <c r="C6000" t="s">
        <v>107</v>
      </c>
      <c r="D6000" s="4">
        <v>-230874.66999999998</v>
      </c>
    </row>
    <row r="6001" spans="1:4" x14ac:dyDescent="0.25">
      <c r="A6001" s="1">
        <v>45107</v>
      </c>
      <c r="B6001" t="s">
        <v>965</v>
      </c>
      <c r="C6001" t="s">
        <v>966</v>
      </c>
      <c r="D6001" s="4">
        <v>-12499.85000000015</v>
      </c>
    </row>
    <row r="6002" spans="1:4" x14ac:dyDescent="0.25">
      <c r="A6002" s="1">
        <v>45107</v>
      </c>
      <c r="B6002" t="s">
        <v>123</v>
      </c>
      <c r="C6002" t="s">
        <v>1204</v>
      </c>
      <c r="D6002" s="4">
        <v>-79109.919999999998</v>
      </c>
    </row>
    <row r="6003" spans="1:4" x14ac:dyDescent="0.25">
      <c r="A6003" s="1">
        <v>45107</v>
      </c>
      <c r="B6003" t="s">
        <v>975</v>
      </c>
      <c r="C6003" t="s">
        <v>976</v>
      </c>
      <c r="D6003" s="4">
        <v>-542907.4790000004</v>
      </c>
    </row>
    <row r="6004" spans="1:4" x14ac:dyDescent="0.25">
      <c r="A6004" s="1">
        <v>45107</v>
      </c>
      <c r="B6004" t="s">
        <v>979</v>
      </c>
      <c r="C6004" t="s">
        <v>980</v>
      </c>
      <c r="D6004" s="4">
        <v>-8975.2000000000116</v>
      </c>
    </row>
    <row r="6005" spans="1:4" x14ac:dyDescent="0.25">
      <c r="A6005" s="1">
        <v>45107</v>
      </c>
      <c r="B6005" t="s">
        <v>983</v>
      </c>
      <c r="C6005" t="s">
        <v>984</v>
      </c>
      <c r="D6005" s="4">
        <v>-8854.8999999999978</v>
      </c>
    </row>
    <row r="6006" spans="1:4" x14ac:dyDescent="0.25">
      <c r="A6006" s="1">
        <v>45107</v>
      </c>
      <c r="B6006" t="s">
        <v>987</v>
      </c>
      <c r="C6006" t="s">
        <v>988</v>
      </c>
      <c r="D6006" s="4">
        <v>-37240.249999999942</v>
      </c>
    </row>
    <row r="6007" spans="1:4" x14ac:dyDescent="0.25">
      <c r="A6007" s="1">
        <v>45107</v>
      </c>
      <c r="B6007" t="s">
        <v>995</v>
      </c>
      <c r="C6007" t="s">
        <v>996</v>
      </c>
      <c r="D6007" s="4">
        <v>-207579.76999999996</v>
      </c>
    </row>
    <row r="6008" spans="1:4" x14ac:dyDescent="0.25">
      <c r="A6008" s="1">
        <v>45107</v>
      </c>
      <c r="B6008" t="s">
        <v>1003</v>
      </c>
      <c r="C6008" t="s">
        <v>1004</v>
      </c>
      <c r="D6008" s="4">
        <v>-202331.56000000006</v>
      </c>
    </row>
    <row r="6009" spans="1:4" x14ac:dyDescent="0.25">
      <c r="A6009" s="1">
        <v>45107</v>
      </c>
      <c r="B6009" t="s">
        <v>1291</v>
      </c>
      <c r="C6009" t="s">
        <v>1292</v>
      </c>
      <c r="D6009" s="4">
        <v>-93783.38</v>
      </c>
    </row>
    <row r="6010" spans="1:4" x14ac:dyDescent="0.25">
      <c r="A6010" s="1">
        <v>45107</v>
      </c>
      <c r="B6010" t="s">
        <v>1256</v>
      </c>
      <c r="C6010" t="s">
        <v>1257</v>
      </c>
      <c r="D6010" s="4">
        <v>-450</v>
      </c>
    </row>
    <row r="6011" spans="1:4" x14ac:dyDescent="0.25">
      <c r="A6011" s="1">
        <v>45107</v>
      </c>
      <c r="B6011" t="s">
        <v>1015</v>
      </c>
      <c r="C6011" t="s">
        <v>1016</v>
      </c>
      <c r="D6011" s="4">
        <v>-7022.7899999999991</v>
      </c>
    </row>
    <row r="6012" spans="1:4" x14ac:dyDescent="0.25">
      <c r="A6012" s="1">
        <v>45107</v>
      </c>
      <c r="B6012" t="s">
        <v>1019</v>
      </c>
      <c r="C6012" t="s">
        <v>1020</v>
      </c>
      <c r="D6012" s="4">
        <v>-681.2000000000304</v>
      </c>
    </row>
    <row r="6013" spans="1:4" x14ac:dyDescent="0.25">
      <c r="A6013" s="1">
        <v>45107</v>
      </c>
      <c r="B6013" t="s">
        <v>1023</v>
      </c>
      <c r="C6013" t="s">
        <v>1024</v>
      </c>
      <c r="D6013" s="4">
        <v>-13295.030000000002</v>
      </c>
    </row>
    <row r="6014" spans="1:4" x14ac:dyDescent="0.25">
      <c r="A6014" s="1">
        <v>45107</v>
      </c>
      <c r="B6014" t="s">
        <v>1207</v>
      </c>
      <c r="C6014" t="s">
        <v>1208</v>
      </c>
      <c r="D6014" s="4">
        <v>-27.570000000014552</v>
      </c>
    </row>
    <row r="6015" spans="1:4" x14ac:dyDescent="0.25">
      <c r="A6015" s="1">
        <v>45107</v>
      </c>
      <c r="B6015" t="s">
        <v>1320</v>
      </c>
      <c r="C6015" t="s">
        <v>1321</v>
      </c>
      <c r="D6015" s="4">
        <v>-4336.32</v>
      </c>
    </row>
    <row r="6016" spans="1:4" x14ac:dyDescent="0.25">
      <c r="A6016" s="1">
        <v>45107</v>
      </c>
      <c r="B6016" t="s">
        <v>1033</v>
      </c>
      <c r="C6016" t="s">
        <v>1034</v>
      </c>
      <c r="D6016" s="4">
        <v>-208.19999999999982</v>
      </c>
    </row>
    <row r="6017" spans="1:4" x14ac:dyDescent="0.25">
      <c r="A6017" s="1">
        <v>45107</v>
      </c>
      <c r="B6017" t="s">
        <v>1209</v>
      </c>
      <c r="C6017" t="s">
        <v>1210</v>
      </c>
      <c r="D6017" s="4">
        <v>-3943.5699999999943</v>
      </c>
    </row>
    <row r="6018" spans="1:4" x14ac:dyDescent="0.25">
      <c r="A6018" s="1">
        <v>45107</v>
      </c>
      <c r="B6018" t="s">
        <v>1230</v>
      </c>
      <c r="C6018" t="s">
        <v>1231</v>
      </c>
      <c r="D6018" s="4">
        <v>-75730.759999999718</v>
      </c>
    </row>
    <row r="6019" spans="1:4" x14ac:dyDescent="0.25">
      <c r="A6019" s="1">
        <v>45107</v>
      </c>
      <c r="B6019" t="s">
        <v>1050</v>
      </c>
      <c r="C6019" t="s">
        <v>1051</v>
      </c>
      <c r="D6019" s="4">
        <v>-58930.079999999973</v>
      </c>
    </row>
    <row r="6020" spans="1:4" x14ac:dyDescent="0.25">
      <c r="A6020" s="1">
        <v>45107</v>
      </c>
      <c r="B6020" t="s">
        <v>1054</v>
      </c>
      <c r="C6020" t="s">
        <v>1055</v>
      </c>
      <c r="D6020" s="4">
        <v>-4330.3300000000017</v>
      </c>
    </row>
    <row r="6021" spans="1:4" x14ac:dyDescent="0.25">
      <c r="A6021" s="1">
        <v>45107</v>
      </c>
      <c r="B6021" t="s">
        <v>1211</v>
      </c>
      <c r="C6021" t="s">
        <v>1212</v>
      </c>
      <c r="D6021" s="4">
        <v>-267.07</v>
      </c>
    </row>
    <row r="6022" spans="1:4" x14ac:dyDescent="0.25">
      <c r="A6022" s="1">
        <v>45107</v>
      </c>
      <c r="B6022" t="s">
        <v>1060</v>
      </c>
      <c r="C6022" t="s">
        <v>1061</v>
      </c>
      <c r="D6022" s="4">
        <v>-2677.6499999999719</v>
      </c>
    </row>
    <row r="6023" spans="1:4" x14ac:dyDescent="0.25">
      <c r="A6023" s="1">
        <v>45107</v>
      </c>
      <c r="B6023" t="s">
        <v>1064</v>
      </c>
      <c r="C6023" t="s">
        <v>1065</v>
      </c>
      <c r="D6023" s="4">
        <v>-2.2799999999999727</v>
      </c>
    </row>
    <row r="6024" spans="1:4" x14ac:dyDescent="0.25">
      <c r="A6024" s="1">
        <v>45107</v>
      </c>
      <c r="B6024" t="s">
        <v>1072</v>
      </c>
      <c r="C6024" t="s">
        <v>1073</v>
      </c>
      <c r="D6024" s="4">
        <v>-42090.740000000005</v>
      </c>
    </row>
    <row r="6025" spans="1:4" x14ac:dyDescent="0.25">
      <c r="A6025" s="1">
        <v>45107</v>
      </c>
      <c r="B6025" t="s">
        <v>1076</v>
      </c>
      <c r="C6025" t="s">
        <v>1077</v>
      </c>
      <c r="D6025" s="4">
        <v>-5759.76</v>
      </c>
    </row>
    <row r="6026" spans="1:4" x14ac:dyDescent="0.25">
      <c r="A6026" s="1">
        <v>45107</v>
      </c>
      <c r="B6026" t="s">
        <v>1234</v>
      </c>
      <c r="C6026" t="s">
        <v>1235</v>
      </c>
      <c r="D6026" s="4">
        <v>-3.4000000000000909</v>
      </c>
    </row>
    <row r="6027" spans="1:4" x14ac:dyDescent="0.25">
      <c r="A6027" s="1">
        <v>45107</v>
      </c>
      <c r="B6027" t="s">
        <v>1215</v>
      </c>
      <c r="C6027" t="s">
        <v>1216</v>
      </c>
      <c r="D6027" s="4">
        <v>-6.24</v>
      </c>
    </row>
    <row r="6028" spans="1:4" x14ac:dyDescent="0.25">
      <c r="A6028" s="1">
        <v>45107</v>
      </c>
      <c r="B6028" t="s">
        <v>1217</v>
      </c>
      <c r="C6028" t="s">
        <v>1218</v>
      </c>
      <c r="D6028" s="4">
        <v>-336.31</v>
      </c>
    </row>
    <row r="6029" spans="1:4" x14ac:dyDescent="0.25">
      <c r="A6029" s="1">
        <v>45107</v>
      </c>
      <c r="B6029" t="s">
        <v>1087</v>
      </c>
      <c r="C6029" t="s">
        <v>1088</v>
      </c>
      <c r="D6029" s="4">
        <v>-303.23</v>
      </c>
    </row>
    <row r="6030" spans="1:4" x14ac:dyDescent="0.25">
      <c r="A6030" s="1">
        <v>45107</v>
      </c>
      <c r="B6030" t="s">
        <v>1091</v>
      </c>
      <c r="C6030" t="s">
        <v>1092</v>
      </c>
      <c r="D6030" s="4">
        <v>-2179.0199999999986</v>
      </c>
    </row>
    <row r="6031" spans="1:4" x14ac:dyDescent="0.25">
      <c r="A6031" s="1">
        <v>45107</v>
      </c>
      <c r="B6031" t="s">
        <v>1095</v>
      </c>
      <c r="C6031" t="s">
        <v>1096</v>
      </c>
      <c r="D6031" s="4">
        <v>-324.37999999999988</v>
      </c>
    </row>
    <row r="6032" spans="1:4" x14ac:dyDescent="0.25">
      <c r="A6032" s="1">
        <v>45107</v>
      </c>
      <c r="B6032" t="s">
        <v>1099</v>
      </c>
      <c r="C6032" t="s">
        <v>1100</v>
      </c>
      <c r="D6032" s="4">
        <v>-254.0300000000002</v>
      </c>
    </row>
    <row r="6033" spans="1:4" x14ac:dyDescent="0.25">
      <c r="A6033" s="1">
        <v>45107</v>
      </c>
      <c r="B6033" t="s">
        <v>1103</v>
      </c>
      <c r="C6033" t="s">
        <v>1104</v>
      </c>
      <c r="D6033" s="4">
        <v>-787.93999999999915</v>
      </c>
    </row>
    <row r="6034" spans="1:4" x14ac:dyDescent="0.25">
      <c r="A6034" s="1">
        <v>45107</v>
      </c>
      <c r="B6034" t="s">
        <v>1107</v>
      </c>
      <c r="C6034" t="s">
        <v>1108</v>
      </c>
      <c r="D6034" s="4">
        <v>-304.63000000000011</v>
      </c>
    </row>
    <row r="6035" spans="1:4" x14ac:dyDescent="0.25">
      <c r="A6035" s="1">
        <v>45107</v>
      </c>
      <c r="B6035" t="s">
        <v>1109</v>
      </c>
      <c r="C6035" t="s">
        <v>1110</v>
      </c>
      <c r="D6035" s="4">
        <v>-483.11999999999989</v>
      </c>
    </row>
    <row r="6036" spans="1:4" x14ac:dyDescent="0.25">
      <c r="A6036" s="1">
        <v>45107</v>
      </c>
      <c r="B6036" t="s">
        <v>1115</v>
      </c>
      <c r="C6036" t="s">
        <v>1116</v>
      </c>
      <c r="D6036" s="4">
        <v>-211.2300000000192</v>
      </c>
    </row>
    <row r="6037" spans="1:4" x14ac:dyDescent="0.25">
      <c r="A6037" s="1">
        <v>45107</v>
      </c>
      <c r="B6037" t="s">
        <v>1219</v>
      </c>
      <c r="C6037" t="s">
        <v>1220</v>
      </c>
      <c r="D6037" s="4">
        <v>-594.71999999999957</v>
      </c>
    </row>
    <row r="6038" spans="1:4" x14ac:dyDescent="0.25">
      <c r="A6038" s="1">
        <v>45107</v>
      </c>
      <c r="B6038" t="s">
        <v>1344</v>
      </c>
      <c r="C6038" t="s">
        <v>1345</v>
      </c>
      <c r="D6038" s="4">
        <v>-636.47</v>
      </c>
    </row>
    <row r="6039" spans="1:4" x14ac:dyDescent="0.25">
      <c r="A6039" s="1">
        <v>45107</v>
      </c>
      <c r="B6039" t="s">
        <v>1117</v>
      </c>
      <c r="C6039" t="s">
        <v>1118</v>
      </c>
      <c r="D6039" s="4">
        <v>-1481.0699999999997</v>
      </c>
    </row>
    <row r="6040" spans="1:4" x14ac:dyDescent="0.25">
      <c r="A6040" s="1">
        <v>45107</v>
      </c>
      <c r="B6040" t="s">
        <v>1119</v>
      </c>
      <c r="C6040" t="s">
        <v>1120</v>
      </c>
      <c r="D6040" s="4">
        <v>-57458.54999999993</v>
      </c>
    </row>
    <row r="6041" spans="1:4" x14ac:dyDescent="0.25">
      <c r="A6041" s="1">
        <v>45107</v>
      </c>
      <c r="B6041" t="s">
        <v>1124</v>
      </c>
      <c r="C6041" t="s">
        <v>1125</v>
      </c>
      <c r="D6041" s="4">
        <v>-218770.00000000003</v>
      </c>
    </row>
    <row r="6042" spans="1:4" x14ac:dyDescent="0.25">
      <c r="A6042" s="1">
        <v>45107</v>
      </c>
      <c r="B6042" t="s">
        <v>1500</v>
      </c>
      <c r="C6042" t="s">
        <v>1501</v>
      </c>
      <c r="D6042" s="4">
        <v>683324.98</v>
      </c>
    </row>
    <row r="6043" spans="1:4" x14ac:dyDescent="0.25">
      <c r="A6043" s="1">
        <v>45107</v>
      </c>
      <c r="B6043" t="s">
        <v>1089</v>
      </c>
      <c r="C6043" t="s">
        <v>1090</v>
      </c>
      <c r="D6043" s="4">
        <v>-2800.37</v>
      </c>
    </row>
    <row r="6044" spans="1:4" x14ac:dyDescent="0.25">
      <c r="A6044" s="1">
        <v>45107</v>
      </c>
      <c r="B6044" t="s">
        <v>1097</v>
      </c>
      <c r="C6044" t="s">
        <v>1098</v>
      </c>
      <c r="D6044" s="4">
        <v>-5000</v>
      </c>
    </row>
    <row r="6045" spans="1:4" x14ac:dyDescent="0.25">
      <c r="A6045" s="1">
        <v>45107</v>
      </c>
      <c r="B6045" t="s">
        <v>1300</v>
      </c>
      <c r="C6045" t="s">
        <v>1301</v>
      </c>
      <c r="D6045" s="4">
        <v>-854</v>
      </c>
    </row>
    <row r="6046" spans="1:4" x14ac:dyDescent="0.25">
      <c r="A6046" s="1">
        <v>45107</v>
      </c>
      <c r="B6046" t="s">
        <v>1283</v>
      </c>
      <c r="C6046" t="s">
        <v>1284</v>
      </c>
      <c r="D6046" s="4">
        <v>-15770</v>
      </c>
    </row>
    <row r="6047" spans="1:4" x14ac:dyDescent="0.25">
      <c r="A6047" s="1">
        <v>45107</v>
      </c>
      <c r="B6047" t="s">
        <v>1271</v>
      </c>
      <c r="C6047" t="s">
        <v>1272</v>
      </c>
      <c r="D6047" s="4">
        <v>-2600</v>
      </c>
    </row>
    <row r="6048" spans="1:4" x14ac:dyDescent="0.25">
      <c r="A6048" s="1">
        <v>45107</v>
      </c>
      <c r="B6048" t="s">
        <v>1084</v>
      </c>
      <c r="C6048" t="s">
        <v>1085</v>
      </c>
      <c r="D6048" s="4">
        <v>-152970.97</v>
      </c>
    </row>
    <row r="6049" spans="1:4" x14ac:dyDescent="0.25">
      <c r="A6049" s="1">
        <v>45138</v>
      </c>
      <c r="B6049" t="s">
        <v>565</v>
      </c>
      <c r="C6049" t="s">
        <v>566</v>
      </c>
      <c r="D6049" s="4">
        <v>223913.75999999998</v>
      </c>
    </row>
    <row r="6050" spans="1:4" x14ac:dyDescent="0.25">
      <c r="A6050" s="1">
        <v>45138</v>
      </c>
      <c r="B6050" t="s">
        <v>568</v>
      </c>
      <c r="C6050" t="s">
        <v>569</v>
      </c>
      <c r="D6050" s="4">
        <v>126896.15999999999</v>
      </c>
    </row>
    <row r="6051" spans="1:4" x14ac:dyDescent="0.25">
      <c r="A6051" s="1">
        <v>45138</v>
      </c>
      <c r="B6051" t="s">
        <v>574</v>
      </c>
      <c r="C6051" t="s">
        <v>575</v>
      </c>
      <c r="D6051" s="4">
        <v>61927.14</v>
      </c>
    </row>
    <row r="6052" spans="1:4" x14ac:dyDescent="0.25">
      <c r="A6052" s="1">
        <v>45138</v>
      </c>
      <c r="B6052" t="s">
        <v>578</v>
      </c>
      <c r="C6052" t="s">
        <v>579</v>
      </c>
      <c r="D6052" s="4">
        <v>2376.8700000000003</v>
      </c>
    </row>
    <row r="6053" spans="1:4" x14ac:dyDescent="0.25">
      <c r="A6053" s="1">
        <v>45138</v>
      </c>
      <c r="B6053" t="s">
        <v>582</v>
      </c>
      <c r="C6053" t="s">
        <v>583</v>
      </c>
      <c r="D6053" s="4">
        <v>27962.39</v>
      </c>
    </row>
    <row r="6054" spans="1:4" x14ac:dyDescent="0.25">
      <c r="A6054" s="1">
        <v>45138</v>
      </c>
      <c r="B6054" t="s">
        <v>586</v>
      </c>
      <c r="C6054" t="s">
        <v>587</v>
      </c>
      <c r="D6054" s="4">
        <v>3764.1499999999992</v>
      </c>
    </row>
    <row r="6055" spans="1:4" x14ac:dyDescent="0.25">
      <c r="A6055" s="1">
        <v>45138</v>
      </c>
      <c r="B6055" t="s">
        <v>590</v>
      </c>
      <c r="C6055" t="s">
        <v>591</v>
      </c>
      <c r="D6055" s="4">
        <v>16458.54</v>
      </c>
    </row>
    <row r="6056" spans="1:4" x14ac:dyDescent="0.25">
      <c r="A6056" s="1">
        <v>45138</v>
      </c>
      <c r="B6056" t="s">
        <v>595</v>
      </c>
      <c r="C6056" t="s">
        <v>596</v>
      </c>
      <c r="D6056" s="4">
        <v>4599.3799999999992</v>
      </c>
    </row>
    <row r="6057" spans="1:4" x14ac:dyDescent="0.25">
      <c r="A6057" s="1">
        <v>45138</v>
      </c>
      <c r="B6057" t="s">
        <v>599</v>
      </c>
      <c r="C6057" t="s">
        <v>600</v>
      </c>
      <c r="D6057" s="4">
        <v>8431.34</v>
      </c>
    </row>
    <row r="6058" spans="1:4" x14ac:dyDescent="0.25">
      <c r="A6058" s="1">
        <v>45138</v>
      </c>
      <c r="B6058" t="s">
        <v>603</v>
      </c>
      <c r="C6058" t="s">
        <v>604</v>
      </c>
      <c r="D6058" s="4">
        <v>8675.24</v>
      </c>
    </row>
    <row r="6059" spans="1:4" x14ac:dyDescent="0.25">
      <c r="A6059" s="1">
        <v>45138</v>
      </c>
      <c r="B6059" t="s">
        <v>1128</v>
      </c>
      <c r="C6059" t="s">
        <v>1129</v>
      </c>
      <c r="D6059" s="4">
        <v>3808.79</v>
      </c>
    </row>
    <row r="6060" spans="1:4" x14ac:dyDescent="0.25">
      <c r="A6060" s="1">
        <v>45138</v>
      </c>
      <c r="B6060" t="s">
        <v>1130</v>
      </c>
      <c r="C6060" t="s">
        <v>1131</v>
      </c>
      <c r="D6060" s="4">
        <v>113699.87</v>
      </c>
    </row>
    <row r="6061" spans="1:4" x14ac:dyDescent="0.25">
      <c r="A6061" s="1">
        <v>45138</v>
      </c>
      <c r="B6061" t="s">
        <v>1328</v>
      </c>
      <c r="C6061" t="s">
        <v>1329</v>
      </c>
      <c r="D6061" s="4">
        <v>5221.24</v>
      </c>
    </row>
    <row r="6062" spans="1:4" x14ac:dyDescent="0.25">
      <c r="A6062" s="1">
        <v>45138</v>
      </c>
      <c r="B6062" t="s">
        <v>627</v>
      </c>
      <c r="C6062" t="s">
        <v>628</v>
      </c>
      <c r="D6062" s="4">
        <v>257387.34</v>
      </c>
    </row>
    <row r="6063" spans="1:4" x14ac:dyDescent="0.25">
      <c r="A6063" s="1">
        <v>45138</v>
      </c>
      <c r="B6063" t="s">
        <v>631</v>
      </c>
      <c r="C6063" t="s">
        <v>632</v>
      </c>
      <c r="D6063" s="4">
        <v>14759.390000000001</v>
      </c>
    </row>
    <row r="6064" spans="1:4" x14ac:dyDescent="0.25">
      <c r="A6064" s="1">
        <v>45138</v>
      </c>
      <c r="B6064" t="s">
        <v>633</v>
      </c>
      <c r="C6064" t="s">
        <v>634</v>
      </c>
      <c r="D6064" s="4">
        <v>35062.230000000003</v>
      </c>
    </row>
    <row r="6065" spans="1:4" x14ac:dyDescent="0.25">
      <c r="A6065" s="1">
        <v>45138</v>
      </c>
      <c r="B6065" t="s">
        <v>640</v>
      </c>
      <c r="C6065" t="s">
        <v>641</v>
      </c>
      <c r="D6065" s="4">
        <v>70</v>
      </c>
    </row>
    <row r="6066" spans="1:4" x14ac:dyDescent="0.25">
      <c r="A6066" s="1">
        <v>45138</v>
      </c>
      <c r="B6066" t="s">
        <v>642</v>
      </c>
      <c r="C6066" t="s">
        <v>643</v>
      </c>
      <c r="D6066" s="4">
        <v>260</v>
      </c>
    </row>
    <row r="6067" spans="1:4" x14ac:dyDescent="0.25">
      <c r="A6067" s="1">
        <v>45138</v>
      </c>
      <c r="B6067" t="s">
        <v>646</v>
      </c>
      <c r="C6067" t="s">
        <v>647</v>
      </c>
      <c r="D6067" s="4">
        <v>527987.29</v>
      </c>
    </row>
    <row r="6068" spans="1:4" x14ac:dyDescent="0.25">
      <c r="A6068" s="1">
        <v>45138</v>
      </c>
      <c r="B6068" t="s">
        <v>1294</v>
      </c>
      <c r="C6068" t="s">
        <v>1295</v>
      </c>
      <c r="D6068" s="4">
        <v>35399.65</v>
      </c>
    </row>
    <row r="6069" spans="1:4" x14ac:dyDescent="0.25">
      <c r="A6069" s="1">
        <v>45138</v>
      </c>
      <c r="B6069" t="s">
        <v>650</v>
      </c>
      <c r="C6069" t="s">
        <v>651</v>
      </c>
      <c r="D6069" s="4">
        <v>29530.569999999996</v>
      </c>
    </row>
    <row r="6070" spans="1:4" x14ac:dyDescent="0.25">
      <c r="A6070" s="1">
        <v>45138</v>
      </c>
      <c r="B6070" t="s">
        <v>652</v>
      </c>
      <c r="C6070" t="s">
        <v>653</v>
      </c>
      <c r="D6070" s="4">
        <v>8351.18</v>
      </c>
    </row>
    <row r="6071" spans="1:4" x14ac:dyDescent="0.25">
      <c r="A6071" s="1">
        <v>45138</v>
      </c>
      <c r="B6071" t="s">
        <v>656</v>
      </c>
      <c r="C6071" t="s">
        <v>657</v>
      </c>
      <c r="D6071" s="4">
        <v>1012.4800000000001</v>
      </c>
    </row>
    <row r="6072" spans="1:4" x14ac:dyDescent="0.25">
      <c r="A6072" s="1">
        <v>45138</v>
      </c>
      <c r="B6072" t="s">
        <v>663</v>
      </c>
      <c r="C6072" t="s">
        <v>664</v>
      </c>
      <c r="D6072" s="4">
        <v>3781.6599999999994</v>
      </c>
    </row>
    <row r="6073" spans="1:4" x14ac:dyDescent="0.25">
      <c r="A6073" s="1">
        <v>45138</v>
      </c>
      <c r="B6073" t="s">
        <v>668</v>
      </c>
      <c r="C6073" t="s">
        <v>669</v>
      </c>
      <c r="D6073" s="4">
        <v>3892.33</v>
      </c>
    </row>
    <row r="6074" spans="1:4" x14ac:dyDescent="0.25">
      <c r="A6074" s="1">
        <v>45138</v>
      </c>
      <c r="B6074" t="s">
        <v>672</v>
      </c>
      <c r="C6074" t="s">
        <v>673</v>
      </c>
      <c r="D6074" s="4">
        <v>10328.379999999999</v>
      </c>
    </row>
    <row r="6075" spans="1:4" x14ac:dyDescent="0.25">
      <c r="A6075" s="1">
        <v>45138</v>
      </c>
      <c r="B6075" t="s">
        <v>676</v>
      </c>
      <c r="C6075" t="s">
        <v>677</v>
      </c>
      <c r="D6075" s="4">
        <v>46190</v>
      </c>
    </row>
    <row r="6076" spans="1:4" x14ac:dyDescent="0.25">
      <c r="A6076" s="1">
        <v>45138</v>
      </c>
      <c r="B6076" t="s">
        <v>680</v>
      </c>
      <c r="C6076" t="s">
        <v>681</v>
      </c>
      <c r="D6076" s="4">
        <v>26079.040000000001</v>
      </c>
    </row>
    <row r="6077" spans="1:4" x14ac:dyDescent="0.25">
      <c r="A6077" s="1">
        <v>45138</v>
      </c>
      <c r="B6077" t="s">
        <v>690</v>
      </c>
      <c r="C6077" t="s">
        <v>691</v>
      </c>
      <c r="D6077" s="4">
        <v>40995.72</v>
      </c>
    </row>
    <row r="6078" spans="1:4" x14ac:dyDescent="0.25">
      <c r="A6078" s="1">
        <v>45138</v>
      </c>
      <c r="B6078" t="s">
        <v>698</v>
      </c>
      <c r="C6078" t="s">
        <v>699</v>
      </c>
      <c r="D6078" s="4">
        <v>8976.1</v>
      </c>
    </row>
    <row r="6079" spans="1:4" x14ac:dyDescent="0.25">
      <c r="A6079" s="1">
        <v>45138</v>
      </c>
      <c r="B6079" t="s">
        <v>1132</v>
      </c>
      <c r="C6079" t="s">
        <v>1133</v>
      </c>
      <c r="D6079" s="4">
        <v>2200</v>
      </c>
    </row>
    <row r="6080" spans="1:4" x14ac:dyDescent="0.25">
      <c r="A6080" s="1">
        <v>45138</v>
      </c>
      <c r="B6080" t="s">
        <v>1134</v>
      </c>
      <c r="C6080" t="s">
        <v>1135</v>
      </c>
      <c r="D6080" s="4">
        <v>39433.310000000005</v>
      </c>
    </row>
    <row r="6081" spans="1:4" x14ac:dyDescent="0.25">
      <c r="A6081" s="1">
        <v>45138</v>
      </c>
      <c r="B6081" t="s">
        <v>1136</v>
      </c>
      <c r="C6081" t="s">
        <v>1137</v>
      </c>
      <c r="D6081" s="4">
        <v>28491.200000000001</v>
      </c>
    </row>
    <row r="6082" spans="1:4" x14ac:dyDescent="0.25">
      <c r="A6082" s="1">
        <v>45138</v>
      </c>
      <c r="B6082" t="s">
        <v>1140</v>
      </c>
      <c r="C6082" t="s">
        <v>1141</v>
      </c>
      <c r="D6082" s="4">
        <v>3000</v>
      </c>
    </row>
    <row r="6083" spans="1:4" x14ac:dyDescent="0.25">
      <c r="A6083" s="1">
        <v>45138</v>
      </c>
      <c r="B6083" t="s">
        <v>1221</v>
      </c>
      <c r="C6083" t="s">
        <v>1222</v>
      </c>
      <c r="D6083" s="4">
        <v>37913.1</v>
      </c>
    </row>
    <row r="6084" spans="1:4" x14ac:dyDescent="0.25">
      <c r="A6084" s="1">
        <v>45138</v>
      </c>
      <c r="B6084" t="s">
        <v>1146</v>
      </c>
      <c r="C6084" t="s">
        <v>1147</v>
      </c>
      <c r="D6084" s="4">
        <v>16550</v>
      </c>
    </row>
    <row r="6085" spans="1:4" x14ac:dyDescent="0.25">
      <c r="A6085" s="1">
        <v>45138</v>
      </c>
      <c r="B6085" t="s">
        <v>1273</v>
      </c>
      <c r="C6085" t="s">
        <v>1274</v>
      </c>
      <c r="D6085" s="4">
        <v>4160</v>
      </c>
    </row>
    <row r="6086" spans="1:4" x14ac:dyDescent="0.25">
      <c r="A6086" s="1">
        <v>45138</v>
      </c>
      <c r="B6086" t="s">
        <v>1260</v>
      </c>
      <c r="C6086" t="s">
        <v>1261</v>
      </c>
      <c r="D6086" s="4">
        <v>1400</v>
      </c>
    </row>
    <row r="6087" spans="1:4" x14ac:dyDescent="0.25">
      <c r="A6087" s="1">
        <v>45138</v>
      </c>
      <c r="B6087" t="s">
        <v>704</v>
      </c>
      <c r="C6087" t="s">
        <v>705</v>
      </c>
      <c r="D6087" s="4">
        <v>26308.280000000002</v>
      </c>
    </row>
    <row r="6088" spans="1:4" x14ac:dyDescent="0.25">
      <c r="A6088" s="1">
        <v>45138</v>
      </c>
      <c r="B6088" t="s">
        <v>708</v>
      </c>
      <c r="C6088" t="s">
        <v>709</v>
      </c>
      <c r="D6088" s="4">
        <v>1622.35</v>
      </c>
    </row>
    <row r="6089" spans="1:4" x14ac:dyDescent="0.25">
      <c r="A6089" s="1">
        <v>45138</v>
      </c>
      <c r="B6089" t="s">
        <v>712</v>
      </c>
      <c r="C6089" t="s">
        <v>713</v>
      </c>
      <c r="D6089" s="4">
        <v>907.86</v>
      </c>
    </row>
    <row r="6090" spans="1:4" x14ac:dyDescent="0.25">
      <c r="A6090" s="1">
        <v>45138</v>
      </c>
      <c r="B6090" t="s">
        <v>717</v>
      </c>
      <c r="C6090" t="s">
        <v>718</v>
      </c>
      <c r="D6090" s="4">
        <v>969.37</v>
      </c>
    </row>
    <row r="6091" spans="1:4" x14ac:dyDescent="0.25">
      <c r="A6091" s="1">
        <v>45138</v>
      </c>
      <c r="B6091" t="s">
        <v>719</v>
      </c>
      <c r="C6091" t="s">
        <v>720</v>
      </c>
      <c r="D6091" s="4">
        <v>4525.25</v>
      </c>
    </row>
    <row r="6092" spans="1:4" x14ac:dyDescent="0.25">
      <c r="A6092" s="1">
        <v>45138</v>
      </c>
      <c r="B6092" t="s">
        <v>721</v>
      </c>
      <c r="C6092" t="s">
        <v>722</v>
      </c>
      <c r="D6092" s="4">
        <v>1380</v>
      </c>
    </row>
    <row r="6093" spans="1:4" x14ac:dyDescent="0.25">
      <c r="A6093" s="1">
        <v>45138</v>
      </c>
      <c r="B6093" t="s">
        <v>726</v>
      </c>
      <c r="C6093" t="s">
        <v>727</v>
      </c>
      <c r="D6093" s="4">
        <v>20173.22</v>
      </c>
    </row>
    <row r="6094" spans="1:4" x14ac:dyDescent="0.25">
      <c r="A6094" s="1">
        <v>45138</v>
      </c>
      <c r="B6094" t="s">
        <v>730</v>
      </c>
      <c r="C6094" t="s">
        <v>731</v>
      </c>
      <c r="D6094" s="4">
        <v>214</v>
      </c>
    </row>
    <row r="6095" spans="1:4" x14ac:dyDescent="0.25">
      <c r="A6095" s="1">
        <v>45138</v>
      </c>
      <c r="B6095" t="s">
        <v>734</v>
      </c>
      <c r="C6095" t="s">
        <v>735</v>
      </c>
      <c r="D6095" s="4">
        <v>633.99</v>
      </c>
    </row>
    <row r="6096" spans="1:4" x14ac:dyDescent="0.25">
      <c r="A6096" s="1">
        <v>45138</v>
      </c>
      <c r="B6096" t="s">
        <v>738</v>
      </c>
      <c r="C6096" t="s">
        <v>739</v>
      </c>
      <c r="D6096" s="4">
        <v>21232.11</v>
      </c>
    </row>
    <row r="6097" spans="1:4" x14ac:dyDescent="0.25">
      <c r="A6097" s="1">
        <v>45138</v>
      </c>
      <c r="B6097" t="s">
        <v>742</v>
      </c>
      <c r="C6097" t="s">
        <v>743</v>
      </c>
      <c r="D6097" s="4">
        <v>4230.8700000000008</v>
      </c>
    </row>
    <row r="6098" spans="1:4" x14ac:dyDescent="0.25">
      <c r="A6098" s="1">
        <v>45138</v>
      </c>
      <c r="B6098" t="s">
        <v>747</v>
      </c>
      <c r="C6098" t="s">
        <v>748</v>
      </c>
      <c r="D6098" s="4">
        <v>37090.619999999995</v>
      </c>
    </row>
    <row r="6099" spans="1:4" x14ac:dyDescent="0.25">
      <c r="A6099" s="1">
        <v>45138</v>
      </c>
      <c r="B6099" t="s">
        <v>755</v>
      </c>
      <c r="C6099" t="s">
        <v>756</v>
      </c>
      <c r="D6099" s="4">
        <v>15</v>
      </c>
    </row>
    <row r="6100" spans="1:4" x14ac:dyDescent="0.25">
      <c r="A6100" s="1">
        <v>45138</v>
      </c>
      <c r="B6100" t="s">
        <v>763</v>
      </c>
      <c r="C6100" t="s">
        <v>764</v>
      </c>
      <c r="D6100" s="4">
        <v>16559.730000000003</v>
      </c>
    </row>
    <row r="6101" spans="1:4" x14ac:dyDescent="0.25">
      <c r="A6101" s="1">
        <v>45138</v>
      </c>
      <c r="B6101" t="s">
        <v>767</v>
      </c>
      <c r="C6101" t="s">
        <v>768</v>
      </c>
      <c r="D6101" s="4">
        <v>5588.09</v>
      </c>
    </row>
    <row r="6102" spans="1:4" x14ac:dyDescent="0.25">
      <c r="A6102" s="1">
        <v>45138</v>
      </c>
      <c r="B6102" t="s">
        <v>769</v>
      </c>
      <c r="C6102" t="s">
        <v>770</v>
      </c>
      <c r="D6102" s="4">
        <v>11419.400000000001</v>
      </c>
    </row>
    <row r="6103" spans="1:4" x14ac:dyDescent="0.25">
      <c r="A6103" s="1">
        <v>45138</v>
      </c>
      <c r="B6103" t="s">
        <v>773</v>
      </c>
      <c r="C6103" t="s">
        <v>774</v>
      </c>
      <c r="D6103" s="4">
        <v>3219.3199999999997</v>
      </c>
    </row>
    <row r="6104" spans="1:4" x14ac:dyDescent="0.25">
      <c r="A6104" s="1">
        <v>45138</v>
      </c>
      <c r="B6104" t="s">
        <v>775</v>
      </c>
      <c r="C6104" t="s">
        <v>776</v>
      </c>
      <c r="D6104" s="4">
        <v>6339.92</v>
      </c>
    </row>
    <row r="6105" spans="1:4" x14ac:dyDescent="0.25">
      <c r="A6105" s="1">
        <v>45138</v>
      </c>
      <c r="B6105" t="s">
        <v>777</v>
      </c>
      <c r="C6105" t="s">
        <v>778</v>
      </c>
      <c r="D6105" s="4">
        <v>7636.8499999999995</v>
      </c>
    </row>
    <row r="6106" spans="1:4" x14ac:dyDescent="0.25">
      <c r="A6106" s="1">
        <v>45138</v>
      </c>
      <c r="B6106" t="s">
        <v>781</v>
      </c>
      <c r="C6106" t="s">
        <v>782</v>
      </c>
      <c r="D6106" s="4">
        <v>3023.44</v>
      </c>
    </row>
    <row r="6107" spans="1:4" x14ac:dyDescent="0.25">
      <c r="A6107" s="1">
        <v>45138</v>
      </c>
      <c r="B6107" t="s">
        <v>785</v>
      </c>
      <c r="C6107" t="s">
        <v>786</v>
      </c>
      <c r="D6107" s="4">
        <v>2421.87</v>
      </c>
    </row>
    <row r="6108" spans="1:4" x14ac:dyDescent="0.25">
      <c r="A6108" s="1">
        <v>45138</v>
      </c>
      <c r="B6108" t="s">
        <v>788</v>
      </c>
      <c r="C6108" t="s">
        <v>789</v>
      </c>
      <c r="D6108" s="4">
        <v>10899.07</v>
      </c>
    </row>
    <row r="6109" spans="1:4" x14ac:dyDescent="0.25">
      <c r="A6109" s="1">
        <v>45138</v>
      </c>
      <c r="B6109" t="s">
        <v>790</v>
      </c>
      <c r="C6109" t="s">
        <v>791</v>
      </c>
      <c r="D6109" s="4">
        <v>7635.8</v>
      </c>
    </row>
    <row r="6110" spans="1:4" x14ac:dyDescent="0.25">
      <c r="A6110" s="1">
        <v>45138</v>
      </c>
      <c r="B6110" t="s">
        <v>792</v>
      </c>
      <c r="C6110" t="s">
        <v>793</v>
      </c>
      <c r="D6110" s="4">
        <v>3968</v>
      </c>
    </row>
    <row r="6111" spans="1:4" x14ac:dyDescent="0.25">
      <c r="A6111" s="1">
        <v>45138</v>
      </c>
      <c r="B6111" t="s">
        <v>1148</v>
      </c>
      <c r="C6111" t="s">
        <v>1149</v>
      </c>
      <c r="D6111" s="4">
        <v>12616.56</v>
      </c>
    </row>
    <row r="6112" spans="1:4" x14ac:dyDescent="0.25">
      <c r="A6112" s="1">
        <v>45138</v>
      </c>
      <c r="B6112" t="s">
        <v>1275</v>
      </c>
      <c r="C6112" t="s">
        <v>1276</v>
      </c>
      <c r="D6112" s="4">
        <v>4742.4399999999996</v>
      </c>
    </row>
    <row r="6113" spans="1:4" x14ac:dyDescent="0.25">
      <c r="A6113" s="1">
        <v>45138</v>
      </c>
      <c r="B6113" t="s">
        <v>1225</v>
      </c>
      <c r="C6113" t="s">
        <v>1226</v>
      </c>
      <c r="D6113" s="4">
        <v>17808.5</v>
      </c>
    </row>
    <row r="6114" spans="1:4" x14ac:dyDescent="0.25">
      <c r="A6114" s="1">
        <v>45138</v>
      </c>
      <c r="B6114" t="s">
        <v>1236</v>
      </c>
      <c r="C6114" t="s">
        <v>1237</v>
      </c>
      <c r="D6114" s="4">
        <v>6600</v>
      </c>
    </row>
    <row r="6115" spans="1:4" x14ac:dyDescent="0.25">
      <c r="A6115" s="1">
        <v>45138</v>
      </c>
      <c r="B6115" t="s">
        <v>1238</v>
      </c>
      <c r="C6115" t="s">
        <v>1239</v>
      </c>
      <c r="D6115" s="4">
        <v>10734.27</v>
      </c>
    </row>
    <row r="6116" spans="1:4" x14ac:dyDescent="0.25">
      <c r="A6116" s="1">
        <v>45138</v>
      </c>
      <c r="B6116" t="s">
        <v>1330</v>
      </c>
      <c r="C6116" t="s">
        <v>1331</v>
      </c>
      <c r="D6116" s="4">
        <v>11668.98</v>
      </c>
    </row>
    <row r="6117" spans="1:4" x14ac:dyDescent="0.25">
      <c r="A6117" s="1">
        <v>45138</v>
      </c>
      <c r="B6117" t="s">
        <v>1336</v>
      </c>
      <c r="C6117" t="s">
        <v>1337</v>
      </c>
      <c r="D6117" s="4">
        <v>26764.61</v>
      </c>
    </row>
    <row r="6118" spans="1:4" x14ac:dyDescent="0.25">
      <c r="A6118" s="1">
        <v>45138</v>
      </c>
      <c r="B6118" t="s">
        <v>794</v>
      </c>
      <c r="C6118" t="s">
        <v>795</v>
      </c>
      <c r="D6118" s="4">
        <v>30946.05</v>
      </c>
    </row>
    <row r="6119" spans="1:4" x14ac:dyDescent="0.25">
      <c r="A6119" s="1">
        <v>45138</v>
      </c>
      <c r="B6119" t="s">
        <v>796</v>
      </c>
      <c r="C6119" t="s">
        <v>797</v>
      </c>
      <c r="D6119" s="4">
        <v>3531.79</v>
      </c>
    </row>
    <row r="6120" spans="1:4" x14ac:dyDescent="0.25">
      <c r="A6120" s="1">
        <v>45138</v>
      </c>
      <c r="B6120" t="s">
        <v>1302</v>
      </c>
      <c r="C6120" t="s">
        <v>1303</v>
      </c>
      <c r="D6120" s="4">
        <v>13846.65</v>
      </c>
    </row>
    <row r="6121" spans="1:4" x14ac:dyDescent="0.25">
      <c r="A6121" s="1">
        <v>45138</v>
      </c>
      <c r="B6121" t="s">
        <v>800</v>
      </c>
      <c r="C6121" t="s">
        <v>801</v>
      </c>
      <c r="D6121" s="4">
        <v>1410</v>
      </c>
    </row>
    <row r="6122" spans="1:4" x14ac:dyDescent="0.25">
      <c r="A6122" s="1">
        <v>45138</v>
      </c>
      <c r="B6122" t="s">
        <v>802</v>
      </c>
      <c r="C6122" t="s">
        <v>803</v>
      </c>
      <c r="D6122" s="4">
        <v>315</v>
      </c>
    </row>
    <row r="6123" spans="1:4" x14ac:dyDescent="0.25">
      <c r="A6123" s="1">
        <v>45138</v>
      </c>
      <c r="B6123" t="s">
        <v>804</v>
      </c>
      <c r="C6123" t="s">
        <v>805</v>
      </c>
      <c r="D6123" s="4">
        <v>5537.6399999999994</v>
      </c>
    </row>
    <row r="6124" spans="1:4" x14ac:dyDescent="0.25">
      <c r="A6124" s="1">
        <v>45138</v>
      </c>
      <c r="B6124" t="s">
        <v>808</v>
      </c>
      <c r="C6124" t="s">
        <v>809</v>
      </c>
      <c r="D6124" s="4">
        <v>629.39</v>
      </c>
    </row>
    <row r="6125" spans="1:4" x14ac:dyDescent="0.25">
      <c r="A6125" s="1">
        <v>45138</v>
      </c>
      <c r="B6125" t="s">
        <v>1240</v>
      </c>
      <c r="C6125" t="s">
        <v>1241</v>
      </c>
      <c r="D6125" s="4">
        <v>9383.76</v>
      </c>
    </row>
    <row r="6126" spans="1:4" x14ac:dyDescent="0.25">
      <c r="A6126" s="1">
        <v>45138</v>
      </c>
      <c r="B6126" t="s">
        <v>812</v>
      </c>
      <c r="C6126" t="s">
        <v>813</v>
      </c>
      <c r="D6126" s="4">
        <v>1482.3999999999999</v>
      </c>
    </row>
    <row r="6127" spans="1:4" x14ac:dyDescent="0.25">
      <c r="A6127" s="1">
        <v>45138</v>
      </c>
      <c r="B6127" t="s">
        <v>814</v>
      </c>
      <c r="C6127" t="s">
        <v>815</v>
      </c>
      <c r="D6127" s="4">
        <v>1576</v>
      </c>
    </row>
    <row r="6128" spans="1:4" x14ac:dyDescent="0.25">
      <c r="A6128" s="1">
        <v>45138</v>
      </c>
      <c r="B6128" t="s">
        <v>816</v>
      </c>
      <c r="C6128" t="s">
        <v>817</v>
      </c>
      <c r="D6128" s="4">
        <v>12598.850000000026</v>
      </c>
    </row>
    <row r="6129" spans="1:4" x14ac:dyDescent="0.25">
      <c r="A6129" s="1">
        <v>45138</v>
      </c>
      <c r="B6129" t="s">
        <v>818</v>
      </c>
      <c r="C6129" t="s">
        <v>819</v>
      </c>
      <c r="D6129" s="4">
        <v>10.9</v>
      </c>
    </row>
    <row r="6130" spans="1:4" x14ac:dyDescent="0.25">
      <c r="A6130" s="1">
        <v>45138</v>
      </c>
      <c r="B6130" t="s">
        <v>820</v>
      </c>
      <c r="C6130" t="s">
        <v>821</v>
      </c>
      <c r="D6130" s="4">
        <v>461.00000000000023</v>
      </c>
    </row>
    <row r="6131" spans="1:4" x14ac:dyDescent="0.25">
      <c r="A6131" s="1">
        <v>45138</v>
      </c>
      <c r="B6131" t="s">
        <v>822</v>
      </c>
      <c r="C6131" t="s">
        <v>823</v>
      </c>
      <c r="D6131" s="4">
        <v>1449.9900000000002</v>
      </c>
    </row>
    <row r="6132" spans="1:4" x14ac:dyDescent="0.25">
      <c r="A6132" s="1">
        <v>45138</v>
      </c>
      <c r="B6132" t="s">
        <v>826</v>
      </c>
      <c r="C6132" t="s">
        <v>827</v>
      </c>
      <c r="D6132" s="4">
        <v>6.16</v>
      </c>
    </row>
    <row r="6133" spans="1:4" x14ac:dyDescent="0.25">
      <c r="A6133" s="1">
        <v>45138</v>
      </c>
      <c r="B6133" t="s">
        <v>828</v>
      </c>
      <c r="C6133" t="s">
        <v>829</v>
      </c>
      <c r="D6133" s="4">
        <v>1040.67</v>
      </c>
    </row>
    <row r="6134" spans="1:4" x14ac:dyDescent="0.25">
      <c r="A6134" s="1">
        <v>45138</v>
      </c>
      <c r="B6134" t="s">
        <v>1247</v>
      </c>
      <c r="C6134" t="s">
        <v>1248</v>
      </c>
      <c r="D6134" s="4">
        <v>13957.18</v>
      </c>
    </row>
    <row r="6135" spans="1:4" x14ac:dyDescent="0.25">
      <c r="A6135" s="1">
        <v>45138</v>
      </c>
      <c r="B6135" t="s">
        <v>1249</v>
      </c>
      <c r="C6135" t="s">
        <v>1250</v>
      </c>
      <c r="D6135" s="4">
        <v>22664.5</v>
      </c>
    </row>
    <row r="6136" spans="1:4" x14ac:dyDescent="0.25">
      <c r="A6136" s="1">
        <v>45138</v>
      </c>
      <c r="B6136" t="s">
        <v>1242</v>
      </c>
      <c r="C6136" t="s">
        <v>1243</v>
      </c>
      <c r="D6136" s="4">
        <v>24420.06</v>
      </c>
    </row>
    <row r="6137" spans="1:4" x14ac:dyDescent="0.25">
      <c r="A6137" s="1">
        <v>45138</v>
      </c>
      <c r="B6137" t="s">
        <v>1314</v>
      </c>
      <c r="C6137" t="s">
        <v>1315</v>
      </c>
      <c r="D6137" s="4">
        <v>1499.6</v>
      </c>
    </row>
    <row r="6138" spans="1:4" x14ac:dyDescent="0.25">
      <c r="A6138" s="1">
        <v>45138</v>
      </c>
      <c r="B6138" t="s">
        <v>832</v>
      </c>
      <c r="C6138" t="s">
        <v>833</v>
      </c>
      <c r="D6138" s="4">
        <v>7000</v>
      </c>
    </row>
    <row r="6139" spans="1:4" x14ac:dyDescent="0.25">
      <c r="A6139" s="1">
        <v>45138</v>
      </c>
      <c r="B6139" t="s">
        <v>834</v>
      </c>
      <c r="C6139" t="s">
        <v>835</v>
      </c>
      <c r="D6139" s="4">
        <v>23800</v>
      </c>
    </row>
    <row r="6140" spans="1:4" x14ac:dyDescent="0.25">
      <c r="A6140" s="1">
        <v>45138</v>
      </c>
      <c r="B6140" t="s">
        <v>836</v>
      </c>
      <c r="C6140" t="s">
        <v>837</v>
      </c>
      <c r="D6140" s="4">
        <v>700</v>
      </c>
    </row>
    <row r="6141" spans="1:4" x14ac:dyDescent="0.25">
      <c r="A6141" s="1">
        <v>45138</v>
      </c>
      <c r="B6141" t="s">
        <v>840</v>
      </c>
      <c r="C6141" t="s">
        <v>841</v>
      </c>
      <c r="D6141" s="4">
        <v>21097.86</v>
      </c>
    </row>
    <row r="6142" spans="1:4" x14ac:dyDescent="0.25">
      <c r="A6142" s="1">
        <v>45138</v>
      </c>
      <c r="B6142" t="s">
        <v>842</v>
      </c>
      <c r="C6142" t="s">
        <v>843</v>
      </c>
      <c r="D6142" s="4">
        <v>700</v>
      </c>
    </row>
    <row r="6143" spans="1:4" x14ac:dyDescent="0.25">
      <c r="A6143" s="1">
        <v>45138</v>
      </c>
      <c r="B6143" t="s">
        <v>844</v>
      </c>
      <c r="C6143" t="s">
        <v>845</v>
      </c>
      <c r="D6143" s="4">
        <v>17659.440000000002</v>
      </c>
    </row>
    <row r="6144" spans="1:4" x14ac:dyDescent="0.25">
      <c r="A6144" s="1">
        <v>45138</v>
      </c>
      <c r="B6144" t="s">
        <v>857</v>
      </c>
      <c r="C6144" t="s">
        <v>858</v>
      </c>
      <c r="D6144" s="4">
        <v>25340</v>
      </c>
    </row>
    <row r="6145" spans="1:4" x14ac:dyDescent="0.25">
      <c r="A6145" s="1">
        <v>45138</v>
      </c>
      <c r="B6145" t="s">
        <v>1254</v>
      </c>
      <c r="C6145" t="s">
        <v>1255</v>
      </c>
      <c r="D6145" s="4">
        <v>14191</v>
      </c>
    </row>
    <row r="6146" spans="1:4" x14ac:dyDescent="0.25">
      <c r="A6146" s="1">
        <v>45138</v>
      </c>
      <c r="B6146" t="s">
        <v>1304</v>
      </c>
      <c r="C6146" t="s">
        <v>1305</v>
      </c>
      <c r="D6146" s="4">
        <v>17500</v>
      </c>
    </row>
    <row r="6147" spans="1:4" x14ac:dyDescent="0.25">
      <c r="A6147" s="1">
        <v>45138</v>
      </c>
      <c r="B6147" t="s">
        <v>1306</v>
      </c>
      <c r="C6147" t="s">
        <v>1307</v>
      </c>
      <c r="D6147" s="4">
        <v>1750</v>
      </c>
    </row>
    <row r="6148" spans="1:4" x14ac:dyDescent="0.25">
      <c r="A6148" s="1">
        <v>45138</v>
      </c>
      <c r="B6148" t="s">
        <v>1338</v>
      </c>
      <c r="C6148" t="s">
        <v>1339</v>
      </c>
      <c r="D6148" s="4">
        <v>9000</v>
      </c>
    </row>
    <row r="6149" spans="1:4" x14ac:dyDescent="0.25">
      <c r="A6149" s="1">
        <v>45138</v>
      </c>
      <c r="B6149" t="s">
        <v>1348</v>
      </c>
      <c r="C6149" t="s">
        <v>1349</v>
      </c>
      <c r="D6149" s="4">
        <v>1200</v>
      </c>
    </row>
    <row r="6150" spans="1:4" x14ac:dyDescent="0.25">
      <c r="A6150" s="1">
        <v>45138</v>
      </c>
      <c r="B6150" t="s">
        <v>861</v>
      </c>
      <c r="C6150" t="s">
        <v>862</v>
      </c>
      <c r="D6150" s="4">
        <v>30000</v>
      </c>
    </row>
    <row r="6151" spans="1:4" x14ac:dyDescent="0.25">
      <c r="A6151" s="1">
        <v>45138</v>
      </c>
      <c r="B6151" t="s">
        <v>867</v>
      </c>
      <c r="C6151" t="s">
        <v>868</v>
      </c>
      <c r="D6151" s="4">
        <v>18165.149999999998</v>
      </c>
    </row>
    <row r="6152" spans="1:4" x14ac:dyDescent="0.25">
      <c r="A6152" s="1">
        <v>45138</v>
      </c>
      <c r="B6152" t="s">
        <v>869</v>
      </c>
      <c r="C6152" t="s">
        <v>870</v>
      </c>
      <c r="D6152" s="4">
        <v>5958.98</v>
      </c>
    </row>
    <row r="6153" spans="1:4" x14ac:dyDescent="0.25">
      <c r="A6153" s="1">
        <v>45138</v>
      </c>
      <c r="B6153" t="s">
        <v>1332</v>
      </c>
      <c r="C6153" t="s">
        <v>1333</v>
      </c>
      <c r="D6153" s="4">
        <v>8263.26</v>
      </c>
    </row>
    <row r="6154" spans="1:4" x14ac:dyDescent="0.25">
      <c r="A6154" s="1">
        <v>45138</v>
      </c>
      <c r="B6154" t="s">
        <v>1503</v>
      </c>
      <c r="C6154" t="s">
        <v>1504</v>
      </c>
      <c r="D6154" s="4">
        <v>670791.89</v>
      </c>
    </row>
    <row r="6155" spans="1:4" x14ac:dyDescent="0.25">
      <c r="A6155" s="1">
        <v>45138</v>
      </c>
      <c r="B6155" t="s">
        <v>1505</v>
      </c>
      <c r="C6155" t="s">
        <v>1506</v>
      </c>
      <c r="D6155" s="4">
        <v>108255.20000000001</v>
      </c>
    </row>
    <row r="6156" spans="1:4" x14ac:dyDescent="0.25">
      <c r="A6156" s="1">
        <v>45138</v>
      </c>
      <c r="B6156" t="s">
        <v>1507</v>
      </c>
      <c r="C6156" t="s">
        <v>1508</v>
      </c>
      <c r="D6156" s="4">
        <v>66962.14</v>
      </c>
    </row>
    <row r="6157" spans="1:4" x14ac:dyDescent="0.25">
      <c r="A6157" s="1">
        <v>45138</v>
      </c>
      <c r="B6157" t="s">
        <v>1509</v>
      </c>
      <c r="C6157" t="s">
        <v>1510</v>
      </c>
      <c r="D6157" s="4">
        <v>17932.5</v>
      </c>
    </row>
    <row r="6158" spans="1:4" x14ac:dyDescent="0.25">
      <c r="A6158" s="1">
        <v>45138</v>
      </c>
      <c r="B6158" t="s">
        <v>1515</v>
      </c>
      <c r="C6158" t="s">
        <v>1516</v>
      </c>
      <c r="D6158" s="4">
        <v>142428.91000000003</v>
      </c>
    </row>
    <row r="6159" spans="1:4" x14ac:dyDescent="0.25">
      <c r="A6159" s="1">
        <v>45138</v>
      </c>
      <c r="B6159" t="s">
        <v>1517</v>
      </c>
      <c r="C6159" t="s">
        <v>1518</v>
      </c>
      <c r="D6159" s="4">
        <v>166919.51999999999</v>
      </c>
    </row>
    <row r="6160" spans="1:4" x14ac:dyDescent="0.25">
      <c r="A6160" s="1">
        <v>45138</v>
      </c>
      <c r="B6160" t="s">
        <v>1519</v>
      </c>
      <c r="C6160" t="s">
        <v>1520</v>
      </c>
      <c r="D6160" s="4">
        <v>15636.099999999999</v>
      </c>
    </row>
    <row r="6161" spans="1:4" x14ac:dyDescent="0.25">
      <c r="A6161" s="1">
        <v>45138</v>
      </c>
      <c r="B6161" t="s">
        <v>1521</v>
      </c>
      <c r="C6161" t="s">
        <v>1522</v>
      </c>
      <c r="D6161" s="4">
        <v>704.43000000000006</v>
      </c>
    </row>
    <row r="6162" spans="1:4" x14ac:dyDescent="0.25">
      <c r="A6162" s="1">
        <v>45138</v>
      </c>
      <c r="B6162" t="s">
        <v>1523</v>
      </c>
      <c r="C6162" t="s">
        <v>1524</v>
      </c>
      <c r="D6162" s="4">
        <v>18610.45</v>
      </c>
    </row>
    <row r="6163" spans="1:4" x14ac:dyDescent="0.25">
      <c r="A6163" s="1">
        <v>45138</v>
      </c>
      <c r="B6163" t="s">
        <v>1527</v>
      </c>
      <c r="C6163" t="s">
        <v>1528</v>
      </c>
      <c r="D6163" s="4">
        <v>53254.81</v>
      </c>
    </row>
    <row r="6164" spans="1:4" x14ac:dyDescent="0.25">
      <c r="A6164" s="1">
        <v>45138</v>
      </c>
      <c r="B6164" t="s">
        <v>1529</v>
      </c>
      <c r="C6164" t="s">
        <v>1530</v>
      </c>
      <c r="D6164" s="4">
        <v>32155.01</v>
      </c>
    </row>
    <row r="6165" spans="1:4" x14ac:dyDescent="0.25">
      <c r="A6165" s="1">
        <v>45138</v>
      </c>
      <c r="B6165" t="s">
        <v>1531</v>
      </c>
      <c r="C6165" t="s">
        <v>1532</v>
      </c>
      <c r="D6165" s="4">
        <v>5024.8200000000015</v>
      </c>
    </row>
    <row r="6166" spans="1:4" x14ac:dyDescent="0.25">
      <c r="A6166" s="1">
        <v>45138</v>
      </c>
      <c r="B6166" t="s">
        <v>1533</v>
      </c>
      <c r="C6166" t="s">
        <v>1534</v>
      </c>
      <c r="D6166" s="4">
        <v>352.79999999999995</v>
      </c>
    </row>
    <row r="6167" spans="1:4" x14ac:dyDescent="0.25">
      <c r="A6167" s="1">
        <v>45138</v>
      </c>
      <c r="B6167" t="s">
        <v>1535</v>
      </c>
      <c r="C6167" t="s">
        <v>1536</v>
      </c>
      <c r="D6167" s="4">
        <v>4125.96</v>
      </c>
    </row>
    <row r="6168" spans="1:4" x14ac:dyDescent="0.25">
      <c r="A6168" s="1">
        <v>45138</v>
      </c>
      <c r="B6168" t="s">
        <v>1537</v>
      </c>
      <c r="C6168" t="s">
        <v>1538</v>
      </c>
      <c r="D6168" s="4">
        <v>9541.09</v>
      </c>
    </row>
    <row r="6169" spans="1:4" x14ac:dyDescent="0.25">
      <c r="A6169" s="1">
        <v>45138</v>
      </c>
      <c r="B6169" t="s">
        <v>1539</v>
      </c>
      <c r="C6169" t="s">
        <v>1540</v>
      </c>
      <c r="D6169" s="4">
        <v>213.67000000000002</v>
      </c>
    </row>
    <row r="6170" spans="1:4" x14ac:dyDescent="0.25">
      <c r="A6170" s="1">
        <v>45138</v>
      </c>
      <c r="B6170" t="s">
        <v>1541</v>
      </c>
      <c r="C6170" t="s">
        <v>1542</v>
      </c>
      <c r="D6170" s="4">
        <v>2232</v>
      </c>
    </row>
    <row r="6171" spans="1:4" x14ac:dyDescent="0.25">
      <c r="A6171" s="1">
        <v>45138</v>
      </c>
      <c r="B6171" t="s">
        <v>1543</v>
      </c>
      <c r="C6171" t="s">
        <v>1544</v>
      </c>
      <c r="D6171" s="4">
        <v>1105</v>
      </c>
    </row>
    <row r="6172" spans="1:4" x14ac:dyDescent="0.25">
      <c r="A6172" s="1">
        <v>45138</v>
      </c>
      <c r="B6172" t="s">
        <v>1545</v>
      </c>
      <c r="C6172" t="s">
        <v>1546</v>
      </c>
      <c r="D6172" s="4">
        <v>70</v>
      </c>
    </row>
    <row r="6173" spans="1:4" x14ac:dyDescent="0.25">
      <c r="A6173" s="1">
        <v>45138</v>
      </c>
      <c r="B6173" t="s">
        <v>1547</v>
      </c>
      <c r="C6173" t="s">
        <v>1548</v>
      </c>
      <c r="D6173" s="4">
        <v>477</v>
      </c>
    </row>
    <row r="6174" spans="1:4" x14ac:dyDescent="0.25">
      <c r="A6174" s="1">
        <v>45138</v>
      </c>
      <c r="B6174" t="s">
        <v>1549</v>
      </c>
      <c r="C6174" t="s">
        <v>1550</v>
      </c>
      <c r="D6174" s="4">
        <v>9080.43</v>
      </c>
    </row>
    <row r="6175" spans="1:4" x14ac:dyDescent="0.25">
      <c r="A6175" s="1">
        <v>45138</v>
      </c>
      <c r="B6175" t="s">
        <v>961</v>
      </c>
      <c r="C6175" t="s">
        <v>962</v>
      </c>
      <c r="D6175" s="4">
        <v>5197.67</v>
      </c>
    </row>
    <row r="6176" spans="1:4" x14ac:dyDescent="0.25">
      <c r="A6176" s="1">
        <v>45138</v>
      </c>
      <c r="B6176" t="s">
        <v>963</v>
      </c>
      <c r="C6176" t="s">
        <v>964</v>
      </c>
      <c r="D6176" s="4">
        <v>67.259999999999991</v>
      </c>
    </row>
    <row r="6177" spans="1:4" x14ac:dyDescent="0.25">
      <c r="A6177" s="1">
        <v>45138</v>
      </c>
      <c r="B6177" t="s">
        <v>971</v>
      </c>
      <c r="C6177" t="s">
        <v>972</v>
      </c>
      <c r="D6177" s="4">
        <v>1648.74</v>
      </c>
    </row>
    <row r="6178" spans="1:4" x14ac:dyDescent="0.25">
      <c r="A6178" s="1">
        <v>45138</v>
      </c>
      <c r="B6178" t="s">
        <v>973</v>
      </c>
      <c r="C6178" t="s">
        <v>974</v>
      </c>
      <c r="D6178" s="4">
        <v>5740</v>
      </c>
    </row>
    <row r="6179" spans="1:4" x14ac:dyDescent="0.25">
      <c r="A6179" s="1">
        <v>45138</v>
      </c>
      <c r="B6179" t="s">
        <v>977</v>
      </c>
      <c r="C6179" t="s">
        <v>978</v>
      </c>
      <c r="D6179" s="4">
        <v>685.17000000000053</v>
      </c>
    </row>
    <row r="6180" spans="1:4" x14ac:dyDescent="0.25">
      <c r="A6180" s="1">
        <v>45138</v>
      </c>
      <c r="B6180" t="s">
        <v>981</v>
      </c>
      <c r="C6180" t="s">
        <v>982</v>
      </c>
      <c r="D6180" s="4">
        <v>1435.84</v>
      </c>
    </row>
    <row r="6181" spans="1:4" x14ac:dyDescent="0.25">
      <c r="A6181" s="1">
        <v>45138</v>
      </c>
      <c r="B6181" t="s">
        <v>989</v>
      </c>
      <c r="C6181" t="s">
        <v>990</v>
      </c>
      <c r="D6181" s="4">
        <v>6777.0000000000009</v>
      </c>
    </row>
    <row r="6182" spans="1:4" x14ac:dyDescent="0.25">
      <c r="A6182" s="1">
        <v>45138</v>
      </c>
      <c r="B6182" t="s">
        <v>991</v>
      </c>
      <c r="C6182" t="s">
        <v>992</v>
      </c>
      <c r="D6182" s="4">
        <v>2144.7400000000007</v>
      </c>
    </row>
    <row r="6183" spans="1:4" x14ac:dyDescent="0.25">
      <c r="A6183" s="1">
        <v>45138</v>
      </c>
      <c r="B6183" t="s">
        <v>993</v>
      </c>
      <c r="C6183" t="s">
        <v>994</v>
      </c>
      <c r="D6183" s="4">
        <v>5657.2200000000012</v>
      </c>
    </row>
    <row r="6184" spans="1:4" x14ac:dyDescent="0.25">
      <c r="A6184" s="1">
        <v>45138</v>
      </c>
      <c r="B6184" t="s">
        <v>997</v>
      </c>
      <c r="C6184" t="s">
        <v>998</v>
      </c>
      <c r="D6184" s="4">
        <v>250</v>
      </c>
    </row>
    <row r="6185" spans="1:4" x14ac:dyDescent="0.25">
      <c r="A6185" s="1">
        <v>45138</v>
      </c>
      <c r="B6185" t="s">
        <v>1001</v>
      </c>
      <c r="C6185" t="s">
        <v>1002</v>
      </c>
      <c r="D6185" s="4">
        <v>0.51000000000000512</v>
      </c>
    </row>
    <row r="6186" spans="1:4" x14ac:dyDescent="0.25">
      <c r="A6186" s="1">
        <v>45138</v>
      </c>
      <c r="B6186" t="s">
        <v>1005</v>
      </c>
      <c r="C6186" t="s">
        <v>1006</v>
      </c>
      <c r="D6186" s="4">
        <v>2.1699999999995452</v>
      </c>
    </row>
    <row r="6187" spans="1:4" x14ac:dyDescent="0.25">
      <c r="A6187" s="1">
        <v>45138</v>
      </c>
      <c r="B6187" t="s">
        <v>1007</v>
      </c>
      <c r="C6187" t="s">
        <v>1008</v>
      </c>
      <c r="D6187" s="4">
        <v>2590.87</v>
      </c>
    </row>
    <row r="6188" spans="1:4" x14ac:dyDescent="0.25">
      <c r="A6188" s="1">
        <v>45138</v>
      </c>
      <c r="B6188" t="s">
        <v>1013</v>
      </c>
      <c r="C6188" t="s">
        <v>1014</v>
      </c>
      <c r="D6188" s="4">
        <v>125.55000000000001</v>
      </c>
    </row>
    <row r="6189" spans="1:4" x14ac:dyDescent="0.25">
      <c r="A6189" s="1">
        <v>45138</v>
      </c>
      <c r="B6189" t="s">
        <v>1162</v>
      </c>
      <c r="C6189" t="s">
        <v>1163</v>
      </c>
      <c r="D6189" s="4">
        <v>763.72</v>
      </c>
    </row>
    <row r="6190" spans="1:4" x14ac:dyDescent="0.25">
      <c r="A6190" s="1">
        <v>45138</v>
      </c>
      <c r="B6190" t="s">
        <v>1340</v>
      </c>
      <c r="C6190" t="s">
        <v>1341</v>
      </c>
      <c r="D6190" s="4">
        <v>500.22999999999996</v>
      </c>
    </row>
    <row r="6191" spans="1:4" x14ac:dyDescent="0.25">
      <c r="A6191" s="1">
        <v>45138</v>
      </c>
      <c r="B6191" t="s">
        <v>1285</v>
      </c>
      <c r="C6191" t="s">
        <v>1286</v>
      </c>
      <c r="D6191" s="4">
        <v>4561.3599999999997</v>
      </c>
    </row>
    <row r="6192" spans="1:4" x14ac:dyDescent="0.25">
      <c r="A6192" s="1">
        <v>45138</v>
      </c>
      <c r="B6192" t="s">
        <v>1017</v>
      </c>
      <c r="C6192" t="s">
        <v>1018</v>
      </c>
      <c r="D6192" s="4">
        <v>4901.9299999999994</v>
      </c>
    </row>
    <row r="6193" spans="1:4" x14ac:dyDescent="0.25">
      <c r="A6193" s="1">
        <v>45138</v>
      </c>
      <c r="B6193" t="s">
        <v>1021</v>
      </c>
      <c r="C6193" t="s">
        <v>1022</v>
      </c>
      <c r="D6193" s="4">
        <v>14087.45</v>
      </c>
    </row>
    <row r="6194" spans="1:4" x14ac:dyDescent="0.25">
      <c r="A6194" s="1">
        <v>45138</v>
      </c>
      <c r="B6194" t="s">
        <v>1025</v>
      </c>
      <c r="C6194" t="s">
        <v>1026</v>
      </c>
      <c r="D6194" s="4">
        <v>1504.08</v>
      </c>
    </row>
    <row r="6195" spans="1:4" x14ac:dyDescent="0.25">
      <c r="A6195" s="1">
        <v>45138</v>
      </c>
      <c r="B6195" t="s">
        <v>1227</v>
      </c>
      <c r="C6195" t="s">
        <v>1228</v>
      </c>
      <c r="D6195" s="4">
        <v>46253.05</v>
      </c>
    </row>
    <row r="6196" spans="1:4" x14ac:dyDescent="0.25">
      <c r="A6196" s="1">
        <v>45138</v>
      </c>
      <c r="B6196" t="s">
        <v>1279</v>
      </c>
      <c r="C6196" t="s">
        <v>1280</v>
      </c>
      <c r="D6196" s="4">
        <v>24.34</v>
      </c>
    </row>
    <row r="6197" spans="1:4" x14ac:dyDescent="0.25">
      <c r="A6197" s="1">
        <v>45138</v>
      </c>
      <c r="B6197" t="s">
        <v>1029</v>
      </c>
      <c r="C6197" t="s">
        <v>1030</v>
      </c>
      <c r="D6197" s="4">
        <v>2490.33</v>
      </c>
    </row>
    <row r="6198" spans="1:4" x14ac:dyDescent="0.25">
      <c r="A6198" s="1">
        <v>45138</v>
      </c>
      <c r="B6198" t="s">
        <v>35</v>
      </c>
      <c r="C6198" t="s">
        <v>1031</v>
      </c>
      <c r="D6198" s="4">
        <v>6066.58</v>
      </c>
    </row>
    <row r="6199" spans="1:4" x14ac:dyDescent="0.25">
      <c r="A6199" s="1">
        <v>45138</v>
      </c>
      <c r="B6199" t="s">
        <v>27</v>
      </c>
      <c r="C6199" t="s">
        <v>1032</v>
      </c>
      <c r="D6199" s="4">
        <v>-2084245.1700000006</v>
      </c>
    </row>
    <row r="6200" spans="1:4" x14ac:dyDescent="0.25">
      <c r="A6200" s="1">
        <v>45138</v>
      </c>
      <c r="B6200" t="s">
        <v>1035</v>
      </c>
      <c r="C6200" t="s">
        <v>1036</v>
      </c>
      <c r="D6200" s="4">
        <v>-49728.04</v>
      </c>
    </row>
    <row r="6201" spans="1:4" x14ac:dyDescent="0.25">
      <c r="A6201" s="1">
        <v>45138</v>
      </c>
      <c r="B6201" t="s">
        <v>28</v>
      </c>
      <c r="C6201" t="s">
        <v>1039</v>
      </c>
      <c r="D6201" s="4">
        <v>-117594.26000000001</v>
      </c>
    </row>
    <row r="6202" spans="1:4" x14ac:dyDescent="0.25">
      <c r="A6202" s="1">
        <v>45138</v>
      </c>
      <c r="B6202" t="s">
        <v>29</v>
      </c>
      <c r="C6202" t="s">
        <v>1040</v>
      </c>
      <c r="D6202" s="4">
        <v>-17215.27</v>
      </c>
    </row>
    <row r="6203" spans="1:4" x14ac:dyDescent="0.25">
      <c r="A6203" s="1">
        <v>45138</v>
      </c>
      <c r="B6203" t="s">
        <v>1041</v>
      </c>
      <c r="C6203" t="s">
        <v>1042</v>
      </c>
      <c r="D6203" s="4">
        <v>-620</v>
      </c>
    </row>
    <row r="6204" spans="1:4" x14ac:dyDescent="0.25">
      <c r="A6204" s="1">
        <v>45138</v>
      </c>
      <c r="B6204" t="s">
        <v>31</v>
      </c>
      <c r="C6204" t="s">
        <v>1293</v>
      </c>
      <c r="D6204" s="4">
        <v>-14790.599999999999</v>
      </c>
    </row>
    <row r="6205" spans="1:4" x14ac:dyDescent="0.25">
      <c r="A6205" s="1">
        <v>45138</v>
      </c>
      <c r="B6205" t="s">
        <v>33</v>
      </c>
      <c r="C6205" t="s">
        <v>1043</v>
      </c>
      <c r="D6205" s="4">
        <v>-1759.5</v>
      </c>
    </row>
    <row r="6206" spans="1:4" x14ac:dyDescent="0.25">
      <c r="A6206" s="1">
        <v>45138</v>
      </c>
      <c r="B6206" t="s">
        <v>34</v>
      </c>
      <c r="C6206" t="s">
        <v>1044</v>
      </c>
      <c r="D6206" s="4">
        <v>-115969.67</v>
      </c>
    </row>
    <row r="6207" spans="1:4" x14ac:dyDescent="0.25">
      <c r="A6207" s="1">
        <v>45138</v>
      </c>
      <c r="B6207" t="s">
        <v>25</v>
      </c>
      <c r="C6207" t="s">
        <v>1049</v>
      </c>
      <c r="D6207" s="4">
        <v>-1101637.9400000004</v>
      </c>
    </row>
    <row r="6208" spans="1:4" x14ac:dyDescent="0.25">
      <c r="A6208" s="1">
        <v>45138</v>
      </c>
      <c r="B6208" t="s">
        <v>1062</v>
      </c>
      <c r="C6208" t="s">
        <v>1063</v>
      </c>
      <c r="D6208" s="4">
        <v>-0.31000000000000005</v>
      </c>
    </row>
    <row r="6209" spans="1:4" x14ac:dyDescent="0.25">
      <c r="A6209" s="1">
        <v>45138</v>
      </c>
      <c r="B6209" t="s">
        <v>1066</v>
      </c>
      <c r="C6209" t="s">
        <v>1067</v>
      </c>
      <c r="D6209" s="4">
        <v>-3.1699999999999338</v>
      </c>
    </row>
    <row r="6210" spans="1:4" x14ac:dyDescent="0.25">
      <c r="A6210" s="1">
        <v>45138</v>
      </c>
      <c r="B6210" t="s">
        <v>1068</v>
      </c>
      <c r="C6210" t="s">
        <v>1069</v>
      </c>
      <c r="D6210" s="4">
        <v>-764.09999999999957</v>
      </c>
    </row>
    <row r="6211" spans="1:4" x14ac:dyDescent="0.25">
      <c r="A6211" s="1">
        <v>45138</v>
      </c>
      <c r="B6211" t="s">
        <v>1168</v>
      </c>
      <c r="C6211" t="s">
        <v>1169</v>
      </c>
      <c r="D6211" s="4">
        <v>-5265.46</v>
      </c>
    </row>
    <row r="6212" spans="1:4" x14ac:dyDescent="0.25">
      <c r="A6212" s="1">
        <v>45138</v>
      </c>
      <c r="B6212" t="s">
        <v>1074</v>
      </c>
      <c r="C6212" t="s">
        <v>1075</v>
      </c>
      <c r="D6212" s="4">
        <v>-23.77</v>
      </c>
    </row>
    <row r="6213" spans="1:4" x14ac:dyDescent="0.25">
      <c r="A6213" s="1">
        <v>45138</v>
      </c>
      <c r="B6213" t="s">
        <v>1078</v>
      </c>
      <c r="C6213" t="s">
        <v>1079</v>
      </c>
      <c r="D6213" s="4">
        <v>-35</v>
      </c>
    </row>
    <row r="6214" spans="1:4" x14ac:dyDescent="0.25">
      <c r="A6214" s="1">
        <v>45138</v>
      </c>
      <c r="B6214" t="s">
        <v>1080</v>
      </c>
      <c r="C6214" t="s">
        <v>1081</v>
      </c>
      <c r="D6214" s="4">
        <v>-520434.85</v>
      </c>
    </row>
    <row r="6215" spans="1:4" x14ac:dyDescent="0.25">
      <c r="A6215" s="1">
        <v>45138</v>
      </c>
      <c r="B6215" t="s">
        <v>1082</v>
      </c>
      <c r="C6215" t="s">
        <v>1083</v>
      </c>
      <c r="D6215" s="4">
        <v>-214</v>
      </c>
    </row>
    <row r="6216" spans="1:4" x14ac:dyDescent="0.25">
      <c r="A6216" s="1">
        <v>45138</v>
      </c>
      <c r="B6216" t="s">
        <v>1172</v>
      </c>
      <c r="C6216" t="s">
        <v>1173</v>
      </c>
      <c r="D6216" s="4">
        <v>-113462.67000000001</v>
      </c>
    </row>
    <row r="6217" spans="1:4" x14ac:dyDescent="0.25">
      <c r="A6217" s="1">
        <v>45138</v>
      </c>
      <c r="B6217" t="s">
        <v>1322</v>
      </c>
      <c r="C6217" t="s">
        <v>1323</v>
      </c>
      <c r="D6217" s="4">
        <v>-237.19999999999993</v>
      </c>
    </row>
    <row r="6218" spans="1:4" x14ac:dyDescent="0.25">
      <c r="A6218" s="1">
        <v>45138</v>
      </c>
      <c r="B6218" t="s">
        <v>1101</v>
      </c>
      <c r="C6218" t="s">
        <v>1102</v>
      </c>
      <c r="D6218" s="4">
        <v>-15394.42</v>
      </c>
    </row>
    <row r="6219" spans="1:4" x14ac:dyDescent="0.25">
      <c r="A6219" s="1">
        <v>45138</v>
      </c>
      <c r="B6219" t="s">
        <v>570</v>
      </c>
      <c r="C6219" t="s">
        <v>571</v>
      </c>
      <c r="D6219" s="4">
        <v>10000</v>
      </c>
    </row>
    <row r="6220" spans="1:4" x14ac:dyDescent="0.25">
      <c r="A6220" s="1">
        <v>45138</v>
      </c>
      <c r="B6220" t="s">
        <v>576</v>
      </c>
      <c r="C6220" t="s">
        <v>577</v>
      </c>
      <c r="D6220" s="4">
        <v>17743</v>
      </c>
    </row>
    <row r="6221" spans="1:4" x14ac:dyDescent="0.25">
      <c r="A6221" s="1">
        <v>45138</v>
      </c>
      <c r="B6221" t="s">
        <v>580</v>
      </c>
      <c r="C6221" t="s">
        <v>581</v>
      </c>
      <c r="D6221" s="4">
        <v>91759.31</v>
      </c>
    </row>
    <row r="6222" spans="1:4" x14ac:dyDescent="0.25">
      <c r="A6222" s="1">
        <v>45138</v>
      </c>
      <c r="B6222" t="s">
        <v>588</v>
      </c>
      <c r="C6222" t="s">
        <v>589</v>
      </c>
      <c r="D6222" s="4">
        <v>80910.75</v>
      </c>
    </row>
    <row r="6223" spans="1:4" x14ac:dyDescent="0.25">
      <c r="A6223" s="1">
        <v>45138</v>
      </c>
      <c r="B6223" t="s">
        <v>592</v>
      </c>
      <c r="C6223" t="s">
        <v>593</v>
      </c>
      <c r="D6223" s="4">
        <v>87545.25</v>
      </c>
    </row>
    <row r="6224" spans="1:4" x14ac:dyDescent="0.25">
      <c r="A6224" s="1">
        <v>45138</v>
      </c>
      <c r="B6224" t="s">
        <v>597</v>
      </c>
      <c r="C6224" t="s">
        <v>598</v>
      </c>
      <c r="D6224" s="4">
        <v>693957.03</v>
      </c>
    </row>
    <row r="6225" spans="1:4" x14ac:dyDescent="0.25">
      <c r="A6225" s="1">
        <v>45138</v>
      </c>
      <c r="B6225" t="s">
        <v>601</v>
      </c>
      <c r="C6225" t="s">
        <v>602</v>
      </c>
      <c r="D6225" s="4">
        <v>164051.22999999998</v>
      </c>
    </row>
    <row r="6226" spans="1:4" x14ac:dyDescent="0.25">
      <c r="A6226" s="1">
        <v>45138</v>
      </c>
      <c r="B6226" t="s">
        <v>605</v>
      </c>
      <c r="C6226" t="s">
        <v>606</v>
      </c>
      <c r="D6226" s="4">
        <v>204582.74</v>
      </c>
    </row>
    <row r="6227" spans="1:4" x14ac:dyDescent="0.25">
      <c r="A6227" s="1">
        <v>45138</v>
      </c>
      <c r="B6227" t="s">
        <v>1334</v>
      </c>
      <c r="C6227" t="s">
        <v>1335</v>
      </c>
      <c r="D6227" s="4">
        <v>21771</v>
      </c>
    </row>
    <row r="6228" spans="1:4" x14ac:dyDescent="0.25">
      <c r="A6228" s="1">
        <v>45138</v>
      </c>
      <c r="B6228" t="s">
        <v>611</v>
      </c>
      <c r="C6228" t="s">
        <v>612</v>
      </c>
      <c r="D6228" s="4">
        <v>275028.55000000005</v>
      </c>
    </row>
    <row r="6229" spans="1:4" x14ac:dyDescent="0.25">
      <c r="A6229" s="1">
        <v>45138</v>
      </c>
      <c r="B6229" t="s">
        <v>617</v>
      </c>
      <c r="C6229" t="s">
        <v>618</v>
      </c>
      <c r="D6229" s="4">
        <v>95523.29</v>
      </c>
    </row>
    <row r="6230" spans="1:4" x14ac:dyDescent="0.25">
      <c r="A6230" s="1">
        <v>45138</v>
      </c>
      <c r="B6230" t="s">
        <v>621</v>
      </c>
      <c r="C6230" t="s">
        <v>622</v>
      </c>
      <c r="D6230" s="4">
        <v>16409.09</v>
      </c>
    </row>
    <row r="6231" spans="1:4" x14ac:dyDescent="0.25">
      <c r="A6231" s="1">
        <v>45138</v>
      </c>
      <c r="B6231" t="s">
        <v>625</v>
      </c>
      <c r="C6231" t="s">
        <v>626</v>
      </c>
      <c r="D6231" s="4">
        <v>102935.11000000002</v>
      </c>
    </row>
    <row r="6232" spans="1:4" x14ac:dyDescent="0.25">
      <c r="A6232" s="1">
        <v>45138</v>
      </c>
      <c r="B6232" t="s">
        <v>629</v>
      </c>
      <c r="C6232" t="s">
        <v>630</v>
      </c>
      <c r="D6232" s="4">
        <v>1760</v>
      </c>
    </row>
    <row r="6233" spans="1:4" x14ac:dyDescent="0.25">
      <c r="A6233" s="1">
        <v>45138</v>
      </c>
      <c r="B6233" t="s">
        <v>48</v>
      </c>
      <c r="C6233" t="s">
        <v>49</v>
      </c>
      <c r="D6233" s="4">
        <v>340</v>
      </c>
    </row>
    <row r="6234" spans="1:4" x14ac:dyDescent="0.25">
      <c r="A6234" s="1">
        <v>45138</v>
      </c>
      <c r="B6234" t="s">
        <v>53</v>
      </c>
      <c r="C6234" t="s">
        <v>54</v>
      </c>
      <c r="D6234" s="4">
        <v>2500</v>
      </c>
    </row>
    <row r="6235" spans="1:4" x14ac:dyDescent="0.25">
      <c r="A6235" s="1">
        <v>45138</v>
      </c>
      <c r="B6235" t="s">
        <v>57</v>
      </c>
      <c r="C6235" t="s">
        <v>58</v>
      </c>
      <c r="D6235" s="4">
        <v>250</v>
      </c>
    </row>
    <row r="6236" spans="1:4" x14ac:dyDescent="0.25">
      <c r="A6236" s="1">
        <v>45138</v>
      </c>
      <c r="B6236" t="s">
        <v>61</v>
      </c>
      <c r="C6236" t="s">
        <v>62</v>
      </c>
      <c r="D6236" s="4">
        <v>997500</v>
      </c>
    </row>
    <row r="6237" spans="1:4" x14ac:dyDescent="0.25">
      <c r="A6237" s="1">
        <v>45138</v>
      </c>
      <c r="B6237" t="s">
        <v>64</v>
      </c>
      <c r="C6237" t="s">
        <v>65</v>
      </c>
      <c r="D6237" s="4">
        <v>16915.2</v>
      </c>
    </row>
    <row r="6238" spans="1:4" x14ac:dyDescent="0.25">
      <c r="A6238" s="1">
        <v>45138</v>
      </c>
      <c r="B6238" t="s">
        <v>66</v>
      </c>
      <c r="C6238" t="s">
        <v>67</v>
      </c>
      <c r="D6238" s="4">
        <v>182485.84999999998</v>
      </c>
    </row>
    <row r="6239" spans="1:4" x14ac:dyDescent="0.25">
      <c r="A6239" s="1">
        <v>45138</v>
      </c>
      <c r="B6239" t="s">
        <v>139</v>
      </c>
      <c r="C6239" t="s">
        <v>654</v>
      </c>
      <c r="D6239" s="4">
        <v>883958.85</v>
      </c>
    </row>
    <row r="6240" spans="1:4" x14ac:dyDescent="0.25">
      <c r="A6240" s="1">
        <v>45138</v>
      </c>
      <c r="B6240" t="s">
        <v>143</v>
      </c>
      <c r="C6240" t="s">
        <v>662</v>
      </c>
      <c r="D6240" s="4">
        <v>660483.18000000005</v>
      </c>
    </row>
    <row r="6241" spans="1:4" x14ac:dyDescent="0.25">
      <c r="A6241" s="1">
        <v>45138</v>
      </c>
      <c r="B6241" t="s">
        <v>665</v>
      </c>
      <c r="C6241" t="s">
        <v>666</v>
      </c>
      <c r="D6241" s="4">
        <v>682627.46999999275</v>
      </c>
    </row>
    <row r="6242" spans="1:4" x14ac:dyDescent="0.25">
      <c r="A6242" s="1">
        <v>45138</v>
      </c>
      <c r="B6242" t="s">
        <v>670</v>
      </c>
      <c r="C6242" t="s">
        <v>671</v>
      </c>
      <c r="D6242" s="4">
        <v>7172.7900000000227</v>
      </c>
    </row>
    <row r="6243" spans="1:4" x14ac:dyDescent="0.25">
      <c r="A6243" s="1">
        <v>45138</v>
      </c>
      <c r="B6243" t="s">
        <v>674</v>
      </c>
      <c r="C6243" t="s">
        <v>675</v>
      </c>
      <c r="D6243" s="4">
        <v>46680.999999999942</v>
      </c>
    </row>
    <row r="6244" spans="1:4" x14ac:dyDescent="0.25">
      <c r="A6244" s="1">
        <v>45138</v>
      </c>
      <c r="B6244" t="s">
        <v>687</v>
      </c>
      <c r="C6244" t="s">
        <v>688</v>
      </c>
      <c r="D6244" s="4">
        <v>377.19</v>
      </c>
    </row>
    <row r="6245" spans="1:4" x14ac:dyDescent="0.25">
      <c r="A6245" s="1">
        <v>45138</v>
      </c>
      <c r="B6245" t="s">
        <v>1184</v>
      </c>
      <c r="C6245" t="s">
        <v>1185</v>
      </c>
      <c r="D6245" s="4">
        <v>153417.74</v>
      </c>
    </row>
    <row r="6246" spans="1:4" x14ac:dyDescent="0.25">
      <c r="A6246" s="1">
        <v>45138</v>
      </c>
      <c r="B6246" t="s">
        <v>700</v>
      </c>
      <c r="C6246" t="s">
        <v>701</v>
      </c>
      <c r="D6246" s="4">
        <v>10732.319999999998</v>
      </c>
    </row>
    <row r="6247" spans="1:4" x14ac:dyDescent="0.25">
      <c r="A6247" s="1">
        <v>45138</v>
      </c>
      <c r="B6247" t="s">
        <v>710</v>
      </c>
      <c r="C6247" t="s">
        <v>711</v>
      </c>
      <c r="D6247" s="4">
        <v>38287.910000000003</v>
      </c>
    </row>
    <row r="6248" spans="1:4" x14ac:dyDescent="0.25">
      <c r="A6248" s="1">
        <v>45138</v>
      </c>
      <c r="B6248" t="s">
        <v>1186</v>
      </c>
      <c r="C6248" t="s">
        <v>1187</v>
      </c>
      <c r="D6248" s="4">
        <v>1430</v>
      </c>
    </row>
    <row r="6249" spans="1:4" x14ac:dyDescent="0.25">
      <c r="A6249" s="1">
        <v>45138</v>
      </c>
      <c r="B6249" t="s">
        <v>723</v>
      </c>
      <c r="C6249" t="s">
        <v>724</v>
      </c>
      <c r="D6249" s="4">
        <v>48158.690000000017</v>
      </c>
    </row>
    <row r="6250" spans="1:4" x14ac:dyDescent="0.25">
      <c r="A6250" s="1">
        <v>45138</v>
      </c>
      <c r="B6250" t="s">
        <v>728</v>
      </c>
      <c r="C6250" t="s">
        <v>729</v>
      </c>
      <c r="D6250" s="4">
        <v>2796.9300000000658</v>
      </c>
    </row>
    <row r="6251" spans="1:4" x14ac:dyDescent="0.25">
      <c r="A6251" s="1">
        <v>45138</v>
      </c>
      <c r="B6251" t="s">
        <v>736</v>
      </c>
      <c r="C6251" t="s">
        <v>737</v>
      </c>
      <c r="D6251" s="4">
        <v>127781.3</v>
      </c>
    </row>
    <row r="6252" spans="1:4" x14ac:dyDescent="0.25">
      <c r="A6252" s="1">
        <v>45138</v>
      </c>
      <c r="B6252" t="s">
        <v>740</v>
      </c>
      <c r="C6252" t="s">
        <v>741</v>
      </c>
      <c r="D6252" s="4">
        <v>418.92000000005555</v>
      </c>
    </row>
    <row r="6253" spans="1:4" x14ac:dyDescent="0.25">
      <c r="A6253" s="1">
        <v>45138</v>
      </c>
      <c r="B6253" t="s">
        <v>749</v>
      </c>
      <c r="C6253" t="s">
        <v>750</v>
      </c>
      <c r="D6253" s="4">
        <v>1874.770000000015</v>
      </c>
    </row>
    <row r="6254" spans="1:4" x14ac:dyDescent="0.25">
      <c r="A6254" s="1">
        <v>45138</v>
      </c>
      <c r="B6254" t="s">
        <v>753</v>
      </c>
      <c r="C6254" t="s">
        <v>754</v>
      </c>
      <c r="D6254" s="4">
        <v>52792.770000000004</v>
      </c>
    </row>
    <row r="6255" spans="1:4" x14ac:dyDescent="0.25">
      <c r="A6255" s="1">
        <v>45138</v>
      </c>
      <c r="B6255" t="s">
        <v>765</v>
      </c>
      <c r="C6255" t="s">
        <v>766</v>
      </c>
      <c r="D6255" s="4">
        <v>53.55</v>
      </c>
    </row>
    <row r="6256" spans="1:4" x14ac:dyDescent="0.25">
      <c r="A6256" s="1">
        <v>45138</v>
      </c>
      <c r="B6256" t="s">
        <v>1188</v>
      </c>
      <c r="C6256" t="s">
        <v>1189</v>
      </c>
      <c r="D6256" s="4">
        <v>1091.8000000000002</v>
      </c>
    </row>
    <row r="6257" spans="1:4" x14ac:dyDescent="0.25">
      <c r="A6257" s="1">
        <v>45138</v>
      </c>
      <c r="B6257" t="s">
        <v>1190</v>
      </c>
      <c r="C6257" t="s">
        <v>1191</v>
      </c>
      <c r="D6257" s="4">
        <v>179.04999999998955</v>
      </c>
    </row>
    <row r="6258" spans="1:4" x14ac:dyDescent="0.25">
      <c r="A6258" s="1">
        <v>45138</v>
      </c>
      <c r="B6258" t="s">
        <v>783</v>
      </c>
      <c r="C6258" t="s">
        <v>784</v>
      </c>
      <c r="D6258" s="4">
        <v>1120</v>
      </c>
    </row>
    <row r="6259" spans="1:4" x14ac:dyDescent="0.25">
      <c r="A6259" s="1">
        <v>45138</v>
      </c>
      <c r="B6259" t="s">
        <v>68</v>
      </c>
      <c r="C6259" t="s">
        <v>69</v>
      </c>
      <c r="D6259" s="4">
        <v>1370.5600000000018</v>
      </c>
    </row>
    <row r="6260" spans="1:4" x14ac:dyDescent="0.25">
      <c r="A6260" s="1">
        <v>45138</v>
      </c>
      <c r="B6260" t="s">
        <v>70</v>
      </c>
      <c r="C6260" t="s">
        <v>71</v>
      </c>
      <c r="D6260" s="4">
        <v>32371.435999998852</v>
      </c>
    </row>
    <row r="6261" spans="1:4" x14ac:dyDescent="0.25">
      <c r="A6261" s="1">
        <v>45138</v>
      </c>
      <c r="B6261" t="s">
        <v>72</v>
      </c>
      <c r="C6261" t="s">
        <v>73</v>
      </c>
      <c r="D6261" s="4">
        <v>2558.0499999999993</v>
      </c>
    </row>
    <row r="6262" spans="1:4" x14ac:dyDescent="0.25">
      <c r="A6262" s="1">
        <v>45138</v>
      </c>
      <c r="B6262" t="s">
        <v>74</v>
      </c>
      <c r="C6262" t="s">
        <v>75</v>
      </c>
      <c r="D6262" s="4">
        <v>500.48</v>
      </c>
    </row>
    <row r="6263" spans="1:4" x14ac:dyDescent="0.25">
      <c r="A6263" s="1">
        <v>45138</v>
      </c>
      <c r="B6263" t="s">
        <v>76</v>
      </c>
      <c r="C6263" t="s">
        <v>77</v>
      </c>
      <c r="D6263" s="4">
        <v>528.74</v>
      </c>
    </row>
    <row r="6264" spans="1:4" x14ac:dyDescent="0.25">
      <c r="A6264" s="1">
        <v>45138</v>
      </c>
      <c r="B6264" t="s">
        <v>78</v>
      </c>
      <c r="C6264" t="s">
        <v>79</v>
      </c>
      <c r="D6264" s="4">
        <v>20219.870000006747</v>
      </c>
    </row>
    <row r="6265" spans="1:4" x14ac:dyDescent="0.25">
      <c r="A6265" s="1">
        <v>45138</v>
      </c>
      <c r="B6265" t="s">
        <v>80</v>
      </c>
      <c r="C6265" t="s">
        <v>81</v>
      </c>
      <c r="D6265" s="4">
        <v>193561.8599999999</v>
      </c>
    </row>
    <row r="6266" spans="1:4" x14ac:dyDescent="0.25">
      <c r="A6266" s="1">
        <v>45138</v>
      </c>
      <c r="B6266" t="s">
        <v>82</v>
      </c>
      <c r="C6266" t="s">
        <v>83</v>
      </c>
      <c r="D6266" s="4">
        <v>1906.3000000000029</v>
      </c>
    </row>
    <row r="6267" spans="1:4" x14ac:dyDescent="0.25">
      <c r="A6267" s="1">
        <v>45138</v>
      </c>
      <c r="B6267" t="s">
        <v>84</v>
      </c>
      <c r="C6267" t="s">
        <v>85</v>
      </c>
      <c r="D6267" s="4">
        <v>71124.190000002709</v>
      </c>
    </row>
    <row r="6268" spans="1:4" x14ac:dyDescent="0.25">
      <c r="A6268" s="1">
        <v>45138</v>
      </c>
      <c r="B6268" t="s">
        <v>86</v>
      </c>
      <c r="C6268" t="s">
        <v>87</v>
      </c>
      <c r="D6268" s="4">
        <v>164758.73999999996</v>
      </c>
    </row>
    <row r="6269" spans="1:4" x14ac:dyDescent="0.25">
      <c r="A6269" s="1">
        <v>45138</v>
      </c>
      <c r="B6269" t="s">
        <v>88</v>
      </c>
      <c r="C6269" t="s">
        <v>89</v>
      </c>
      <c r="D6269" s="4">
        <v>23842.560000000303</v>
      </c>
    </row>
    <row r="6270" spans="1:4" x14ac:dyDescent="0.25">
      <c r="A6270" s="1">
        <v>45138</v>
      </c>
      <c r="B6270" t="s">
        <v>90</v>
      </c>
      <c r="C6270" t="s">
        <v>91</v>
      </c>
      <c r="D6270" s="4">
        <v>32918.89999999998</v>
      </c>
    </row>
    <row r="6271" spans="1:4" x14ac:dyDescent="0.25">
      <c r="A6271" s="1">
        <v>45138</v>
      </c>
      <c r="B6271" t="s">
        <v>92</v>
      </c>
      <c r="C6271" t="s">
        <v>93</v>
      </c>
      <c r="D6271" s="4">
        <v>410517.47900000005</v>
      </c>
    </row>
    <row r="6272" spans="1:4" x14ac:dyDescent="0.25">
      <c r="A6272" s="1">
        <v>45138</v>
      </c>
      <c r="B6272" t="s">
        <v>94</v>
      </c>
      <c r="C6272" t="s">
        <v>95</v>
      </c>
      <c r="D6272" s="4">
        <v>3756.4700000000021</v>
      </c>
    </row>
    <row r="6273" spans="1:4" x14ac:dyDescent="0.25">
      <c r="A6273" s="1">
        <v>45138</v>
      </c>
      <c r="B6273" t="s">
        <v>96</v>
      </c>
      <c r="C6273" t="s">
        <v>97</v>
      </c>
      <c r="D6273" s="4">
        <v>26267.769999999975</v>
      </c>
    </row>
    <row r="6274" spans="1:4" x14ac:dyDescent="0.25">
      <c r="A6274" s="1">
        <v>45138</v>
      </c>
      <c r="B6274" t="s">
        <v>98</v>
      </c>
      <c r="C6274" t="s">
        <v>99</v>
      </c>
      <c r="D6274" s="4">
        <v>53.860000000001079</v>
      </c>
    </row>
    <row r="6275" spans="1:4" x14ac:dyDescent="0.25">
      <c r="A6275" s="1">
        <v>45138</v>
      </c>
      <c r="B6275" t="s">
        <v>100</v>
      </c>
      <c r="C6275" t="s">
        <v>101</v>
      </c>
      <c r="D6275" s="4">
        <v>1000153.42</v>
      </c>
    </row>
    <row r="6276" spans="1:4" x14ac:dyDescent="0.25">
      <c r="A6276" s="1">
        <v>45138</v>
      </c>
      <c r="B6276" t="s">
        <v>108</v>
      </c>
      <c r="C6276" t="s">
        <v>109</v>
      </c>
      <c r="D6276" s="4">
        <v>1900000</v>
      </c>
    </row>
    <row r="6277" spans="1:4" x14ac:dyDescent="0.25">
      <c r="A6277" s="1">
        <v>45138</v>
      </c>
      <c r="B6277" t="s">
        <v>744</v>
      </c>
      <c r="C6277" t="s">
        <v>745</v>
      </c>
      <c r="D6277" s="4">
        <v>-327.92999999994782</v>
      </c>
    </row>
    <row r="6278" spans="1:4" x14ac:dyDescent="0.25">
      <c r="A6278" s="1">
        <v>45138</v>
      </c>
      <c r="B6278" t="s">
        <v>846</v>
      </c>
      <c r="C6278" t="s">
        <v>847</v>
      </c>
      <c r="D6278" s="4">
        <v>-8300.0000000000582</v>
      </c>
    </row>
    <row r="6279" spans="1:4" x14ac:dyDescent="0.25">
      <c r="A6279" s="1">
        <v>45138</v>
      </c>
      <c r="B6279" t="s">
        <v>851</v>
      </c>
      <c r="C6279" t="s">
        <v>852</v>
      </c>
      <c r="D6279" s="4">
        <v>-100000</v>
      </c>
    </row>
    <row r="6280" spans="1:4" x14ac:dyDescent="0.25">
      <c r="A6280" s="1">
        <v>45138</v>
      </c>
      <c r="B6280" t="s">
        <v>855</v>
      </c>
      <c r="C6280" t="s">
        <v>856</v>
      </c>
      <c r="D6280" s="4">
        <v>-800000</v>
      </c>
    </row>
    <row r="6281" spans="1:4" x14ac:dyDescent="0.25">
      <c r="A6281" s="1">
        <v>45138</v>
      </c>
      <c r="B6281" t="s">
        <v>859</v>
      </c>
      <c r="C6281" t="s">
        <v>860</v>
      </c>
      <c r="D6281" s="4">
        <v>-62928.91</v>
      </c>
    </row>
    <row r="6282" spans="1:4" x14ac:dyDescent="0.25">
      <c r="A6282" s="1">
        <v>45138</v>
      </c>
      <c r="B6282" t="s">
        <v>1192</v>
      </c>
      <c r="C6282" t="s">
        <v>1193</v>
      </c>
      <c r="D6282" s="4">
        <v>-182485.85000000003</v>
      </c>
    </row>
    <row r="6283" spans="1:4" x14ac:dyDescent="0.25">
      <c r="A6283" s="1">
        <v>45138</v>
      </c>
      <c r="B6283" t="s">
        <v>865</v>
      </c>
      <c r="C6283" t="s">
        <v>866</v>
      </c>
      <c r="D6283" s="4">
        <v>-86282.830000000016</v>
      </c>
    </row>
    <row r="6284" spans="1:4" x14ac:dyDescent="0.25">
      <c r="A6284" s="1">
        <v>45138</v>
      </c>
      <c r="B6284" t="s">
        <v>1232</v>
      </c>
      <c r="C6284" t="s">
        <v>1233</v>
      </c>
      <c r="D6284" s="4">
        <v>-68372.165000002016</v>
      </c>
    </row>
    <row r="6285" spans="1:4" x14ac:dyDescent="0.25">
      <c r="A6285" s="1">
        <v>45138</v>
      </c>
      <c r="B6285" t="s">
        <v>871</v>
      </c>
      <c r="C6285" t="s">
        <v>872</v>
      </c>
      <c r="D6285" s="4">
        <v>-104189.62</v>
      </c>
    </row>
    <row r="6286" spans="1:4" x14ac:dyDescent="0.25">
      <c r="A6286" s="1">
        <v>45138</v>
      </c>
      <c r="B6286" t="s">
        <v>873</v>
      </c>
      <c r="C6286" t="s">
        <v>874</v>
      </c>
      <c r="D6286" s="4">
        <v>-209105.68000000002</v>
      </c>
    </row>
    <row r="6287" spans="1:4" x14ac:dyDescent="0.25">
      <c r="A6287" s="1">
        <v>45138</v>
      </c>
      <c r="B6287" t="s">
        <v>875</v>
      </c>
      <c r="C6287" t="s">
        <v>876</v>
      </c>
      <c r="D6287" s="4">
        <v>-130693.5</v>
      </c>
    </row>
    <row r="6288" spans="1:4" x14ac:dyDescent="0.25">
      <c r="A6288" s="1">
        <v>45138</v>
      </c>
      <c r="B6288" t="s">
        <v>877</v>
      </c>
      <c r="C6288" t="s">
        <v>878</v>
      </c>
      <c r="D6288" s="4">
        <v>-792</v>
      </c>
    </row>
    <row r="6289" spans="1:4" x14ac:dyDescent="0.25">
      <c r="A6289" s="1">
        <v>45138</v>
      </c>
      <c r="B6289" t="s">
        <v>879</v>
      </c>
      <c r="C6289" t="s">
        <v>880</v>
      </c>
      <c r="D6289" s="4">
        <v>-51454.32</v>
      </c>
    </row>
    <row r="6290" spans="1:4" x14ac:dyDescent="0.25">
      <c r="A6290" s="1">
        <v>45138</v>
      </c>
      <c r="B6290" t="s">
        <v>881</v>
      </c>
      <c r="C6290" t="s">
        <v>882</v>
      </c>
      <c r="D6290" s="4">
        <v>-16408.5</v>
      </c>
    </row>
    <row r="6291" spans="1:4" x14ac:dyDescent="0.25">
      <c r="A6291" s="1">
        <v>45138</v>
      </c>
      <c r="B6291" t="s">
        <v>883</v>
      </c>
      <c r="C6291" t="s">
        <v>884</v>
      </c>
      <c r="D6291" s="4">
        <v>-37664.42</v>
      </c>
    </row>
    <row r="6292" spans="1:4" x14ac:dyDescent="0.25">
      <c r="A6292" s="1">
        <v>45138</v>
      </c>
      <c r="B6292" t="s">
        <v>885</v>
      </c>
      <c r="C6292" t="s">
        <v>886</v>
      </c>
      <c r="D6292" s="4">
        <v>-9208.98</v>
      </c>
    </row>
    <row r="6293" spans="1:4" x14ac:dyDescent="0.25">
      <c r="A6293" s="1">
        <v>45138</v>
      </c>
      <c r="B6293" t="s">
        <v>887</v>
      </c>
      <c r="C6293" t="s">
        <v>888</v>
      </c>
      <c r="D6293" s="4">
        <v>-10000</v>
      </c>
    </row>
    <row r="6294" spans="1:4" x14ac:dyDescent="0.25">
      <c r="A6294" s="1">
        <v>45138</v>
      </c>
      <c r="B6294" t="s">
        <v>891</v>
      </c>
      <c r="C6294" t="s">
        <v>892</v>
      </c>
      <c r="D6294" s="4">
        <v>-5023</v>
      </c>
    </row>
    <row r="6295" spans="1:4" x14ac:dyDescent="0.25">
      <c r="A6295" s="1">
        <v>45138</v>
      </c>
      <c r="B6295" t="s">
        <v>893</v>
      </c>
      <c r="C6295" t="s">
        <v>894</v>
      </c>
      <c r="D6295" s="4">
        <v>-35407.530000000021</v>
      </c>
    </row>
    <row r="6296" spans="1:4" x14ac:dyDescent="0.25">
      <c r="A6296" s="1">
        <v>45138</v>
      </c>
      <c r="B6296" t="s">
        <v>895</v>
      </c>
      <c r="C6296" t="s">
        <v>896</v>
      </c>
      <c r="D6296" s="4">
        <v>-50940.84</v>
      </c>
    </row>
    <row r="6297" spans="1:4" x14ac:dyDescent="0.25">
      <c r="A6297" s="1">
        <v>45138</v>
      </c>
      <c r="B6297" t="s">
        <v>897</v>
      </c>
      <c r="C6297" t="s">
        <v>898</v>
      </c>
      <c r="D6297" s="4">
        <v>-1145372</v>
      </c>
    </row>
    <row r="6298" spans="1:4" x14ac:dyDescent="0.25">
      <c r="A6298" s="1">
        <v>45138</v>
      </c>
      <c r="B6298" t="s">
        <v>1195</v>
      </c>
      <c r="C6298" t="s">
        <v>1196</v>
      </c>
      <c r="D6298" s="4">
        <v>-245167.83000000002</v>
      </c>
    </row>
    <row r="6299" spans="1:4" x14ac:dyDescent="0.25">
      <c r="A6299" s="1">
        <v>45138</v>
      </c>
      <c r="B6299" t="s">
        <v>145</v>
      </c>
      <c r="C6299" t="s">
        <v>1199</v>
      </c>
      <c r="D6299" s="4">
        <v>-315297.5</v>
      </c>
    </row>
    <row r="6300" spans="1:4" x14ac:dyDescent="0.25">
      <c r="A6300" s="1">
        <v>45138</v>
      </c>
      <c r="B6300" t="s">
        <v>141</v>
      </c>
      <c r="C6300" t="s">
        <v>1318</v>
      </c>
      <c r="D6300" s="4">
        <v>-550000</v>
      </c>
    </row>
    <row r="6301" spans="1:4" x14ac:dyDescent="0.25">
      <c r="A6301" s="1">
        <v>45138</v>
      </c>
      <c r="B6301" t="s">
        <v>902</v>
      </c>
      <c r="C6301" t="s">
        <v>903</v>
      </c>
      <c r="D6301" s="4">
        <v>-158583.57000000004</v>
      </c>
    </row>
    <row r="6302" spans="1:4" x14ac:dyDescent="0.25">
      <c r="A6302" s="1">
        <v>45138</v>
      </c>
      <c r="B6302" t="s">
        <v>905</v>
      </c>
      <c r="C6302" t="s">
        <v>906</v>
      </c>
      <c r="D6302" s="4">
        <v>-364188.94000000006</v>
      </c>
    </row>
    <row r="6303" spans="1:4" x14ac:dyDescent="0.25">
      <c r="A6303" s="1">
        <v>45138</v>
      </c>
      <c r="B6303" t="s">
        <v>907</v>
      </c>
      <c r="C6303" t="s">
        <v>908</v>
      </c>
      <c r="D6303" s="4">
        <v>-48435.270000000004</v>
      </c>
    </row>
    <row r="6304" spans="1:4" x14ac:dyDescent="0.25">
      <c r="A6304" s="1">
        <v>45138</v>
      </c>
      <c r="B6304" t="s">
        <v>909</v>
      </c>
      <c r="C6304" t="s">
        <v>910</v>
      </c>
      <c r="D6304" s="4">
        <v>-7385.3399999999947</v>
      </c>
    </row>
    <row r="6305" spans="1:4" x14ac:dyDescent="0.25">
      <c r="A6305" s="1">
        <v>45138</v>
      </c>
      <c r="B6305" t="s">
        <v>913</v>
      </c>
      <c r="C6305" t="s">
        <v>914</v>
      </c>
      <c r="D6305" s="4">
        <v>-195502.61</v>
      </c>
    </row>
    <row r="6306" spans="1:4" x14ac:dyDescent="0.25">
      <c r="A6306" s="1">
        <v>45138</v>
      </c>
      <c r="B6306" t="s">
        <v>921</v>
      </c>
      <c r="C6306" t="s">
        <v>922</v>
      </c>
      <c r="D6306" s="4">
        <v>-18679.850000000028</v>
      </c>
    </row>
    <row r="6307" spans="1:4" x14ac:dyDescent="0.25">
      <c r="A6307" s="1">
        <v>45138</v>
      </c>
      <c r="B6307" t="s">
        <v>110</v>
      </c>
      <c r="C6307" t="s">
        <v>926</v>
      </c>
      <c r="D6307" s="4">
        <v>-180101.19999999998</v>
      </c>
    </row>
    <row r="6308" spans="1:4" x14ac:dyDescent="0.25">
      <c r="A6308" s="1">
        <v>45138</v>
      </c>
      <c r="B6308" t="s">
        <v>112</v>
      </c>
      <c r="C6308" t="s">
        <v>937</v>
      </c>
      <c r="D6308" s="4">
        <v>-532960.56000000017</v>
      </c>
    </row>
    <row r="6309" spans="1:4" x14ac:dyDescent="0.25">
      <c r="A6309" s="1">
        <v>45138</v>
      </c>
      <c r="B6309" t="s">
        <v>115</v>
      </c>
      <c r="C6309" t="s">
        <v>944</v>
      </c>
      <c r="D6309" s="4">
        <v>-186991.6</v>
      </c>
    </row>
    <row r="6310" spans="1:4" x14ac:dyDescent="0.25">
      <c r="A6310" s="1">
        <v>45138</v>
      </c>
      <c r="B6310" t="s">
        <v>117</v>
      </c>
      <c r="C6310" t="s">
        <v>947</v>
      </c>
      <c r="D6310" s="4">
        <v>-67743.099999999991</v>
      </c>
    </row>
    <row r="6311" spans="1:4" x14ac:dyDescent="0.25">
      <c r="A6311" s="1">
        <v>45138</v>
      </c>
      <c r="B6311" t="s">
        <v>119</v>
      </c>
      <c r="C6311" t="s">
        <v>1202</v>
      </c>
      <c r="D6311" s="4">
        <v>-110275.99</v>
      </c>
    </row>
    <row r="6312" spans="1:4" x14ac:dyDescent="0.25">
      <c r="A6312" s="1">
        <v>45138</v>
      </c>
      <c r="B6312" t="s">
        <v>121</v>
      </c>
      <c r="C6312" t="s">
        <v>1203</v>
      </c>
      <c r="D6312" s="4">
        <v>-1962377.44</v>
      </c>
    </row>
    <row r="6313" spans="1:4" x14ac:dyDescent="0.25">
      <c r="A6313" s="1">
        <v>45138</v>
      </c>
      <c r="B6313" t="s">
        <v>106</v>
      </c>
      <c r="C6313" t="s">
        <v>107</v>
      </c>
      <c r="D6313" s="4">
        <v>-218048.27</v>
      </c>
    </row>
    <row r="6314" spans="1:4" x14ac:dyDescent="0.25">
      <c r="A6314" s="1">
        <v>45138</v>
      </c>
      <c r="B6314" t="s">
        <v>965</v>
      </c>
      <c r="C6314" t="s">
        <v>966</v>
      </c>
      <c r="D6314" s="4">
        <v>-8333.1800000001494</v>
      </c>
    </row>
    <row r="6315" spans="1:4" x14ac:dyDescent="0.25">
      <c r="A6315" s="1">
        <v>45138</v>
      </c>
      <c r="B6315" t="s">
        <v>123</v>
      </c>
      <c r="C6315" t="s">
        <v>1204</v>
      </c>
      <c r="D6315" s="4">
        <v>-79109.919999999998</v>
      </c>
    </row>
    <row r="6316" spans="1:4" x14ac:dyDescent="0.25">
      <c r="A6316" s="1">
        <v>45138</v>
      </c>
      <c r="B6316" t="s">
        <v>975</v>
      </c>
      <c r="C6316" t="s">
        <v>976</v>
      </c>
      <c r="D6316" s="4">
        <v>-540006.23000000033</v>
      </c>
    </row>
    <row r="6317" spans="1:4" x14ac:dyDescent="0.25">
      <c r="A6317" s="1">
        <v>45138</v>
      </c>
      <c r="B6317" t="s">
        <v>979</v>
      </c>
      <c r="C6317" t="s">
        <v>980</v>
      </c>
      <c r="D6317" s="4">
        <v>-9141.170000000011</v>
      </c>
    </row>
    <row r="6318" spans="1:4" x14ac:dyDescent="0.25">
      <c r="A6318" s="1">
        <v>45138</v>
      </c>
      <c r="B6318" t="s">
        <v>983</v>
      </c>
      <c r="C6318" t="s">
        <v>984</v>
      </c>
      <c r="D6318" s="4">
        <v>-9525.8999999999978</v>
      </c>
    </row>
    <row r="6319" spans="1:4" x14ac:dyDescent="0.25">
      <c r="A6319" s="1">
        <v>45138</v>
      </c>
      <c r="B6319" t="s">
        <v>987</v>
      </c>
      <c r="C6319" t="s">
        <v>988</v>
      </c>
      <c r="D6319" s="4">
        <v>-37240.249999999942</v>
      </c>
    </row>
    <row r="6320" spans="1:4" x14ac:dyDescent="0.25">
      <c r="A6320" s="1">
        <v>45138</v>
      </c>
      <c r="B6320" t="s">
        <v>995</v>
      </c>
      <c r="C6320" t="s">
        <v>996</v>
      </c>
      <c r="D6320" s="4">
        <v>-228201.11999999997</v>
      </c>
    </row>
    <row r="6321" spans="1:4" x14ac:dyDescent="0.25">
      <c r="A6321" s="1">
        <v>45138</v>
      </c>
      <c r="B6321" t="s">
        <v>1003</v>
      </c>
      <c r="C6321" t="s">
        <v>1004</v>
      </c>
      <c r="D6321" s="4">
        <v>-208113.61000000007</v>
      </c>
    </row>
    <row r="6322" spans="1:4" x14ac:dyDescent="0.25">
      <c r="A6322" s="1">
        <v>45138</v>
      </c>
      <c r="B6322" t="s">
        <v>1291</v>
      </c>
      <c r="C6322" t="s">
        <v>1292</v>
      </c>
      <c r="D6322" s="4">
        <v>-109950.68</v>
      </c>
    </row>
    <row r="6323" spans="1:4" x14ac:dyDescent="0.25">
      <c r="A6323" s="1">
        <v>45138</v>
      </c>
      <c r="B6323" t="s">
        <v>1256</v>
      </c>
      <c r="C6323" t="s">
        <v>1257</v>
      </c>
      <c r="D6323" s="4">
        <v>-450</v>
      </c>
    </row>
    <row r="6324" spans="1:4" x14ac:dyDescent="0.25">
      <c r="A6324" s="1">
        <v>45138</v>
      </c>
      <c r="B6324" t="s">
        <v>1011</v>
      </c>
      <c r="C6324" t="s">
        <v>1012</v>
      </c>
      <c r="D6324" s="4">
        <v>-4999.9999999999964</v>
      </c>
    </row>
    <row r="6325" spans="1:4" x14ac:dyDescent="0.25">
      <c r="A6325" s="1">
        <v>45138</v>
      </c>
      <c r="B6325" t="s">
        <v>1015</v>
      </c>
      <c r="C6325" t="s">
        <v>1016</v>
      </c>
      <c r="D6325" s="4">
        <v>-1782.4600000000009</v>
      </c>
    </row>
    <row r="6326" spans="1:4" x14ac:dyDescent="0.25">
      <c r="A6326" s="1">
        <v>45138</v>
      </c>
      <c r="B6326" t="s">
        <v>1019</v>
      </c>
      <c r="C6326" t="s">
        <v>1020</v>
      </c>
      <c r="D6326" s="4">
        <v>-681.2000000000304</v>
      </c>
    </row>
    <row r="6327" spans="1:4" x14ac:dyDescent="0.25">
      <c r="A6327" s="1">
        <v>45138</v>
      </c>
      <c r="B6327" t="s">
        <v>1023</v>
      </c>
      <c r="C6327" t="s">
        <v>1024</v>
      </c>
      <c r="D6327" s="4">
        <v>-6795.02</v>
      </c>
    </row>
    <row r="6328" spans="1:4" x14ac:dyDescent="0.25">
      <c r="A6328" s="1">
        <v>45138</v>
      </c>
      <c r="B6328" t="s">
        <v>1207</v>
      </c>
      <c r="C6328" t="s">
        <v>1208</v>
      </c>
      <c r="D6328" s="4">
        <v>-27.570000000014552</v>
      </c>
    </row>
    <row r="6329" spans="1:4" x14ac:dyDescent="0.25">
      <c r="A6329" s="1">
        <v>45138</v>
      </c>
      <c r="B6329" t="s">
        <v>1320</v>
      </c>
      <c r="C6329" t="s">
        <v>1321</v>
      </c>
      <c r="D6329" s="4">
        <v>-503</v>
      </c>
    </row>
    <row r="6330" spans="1:4" x14ac:dyDescent="0.25">
      <c r="A6330" s="1">
        <v>45138</v>
      </c>
      <c r="B6330" t="s">
        <v>1033</v>
      </c>
      <c r="C6330" t="s">
        <v>1034</v>
      </c>
      <c r="D6330" s="4">
        <v>-208.19999999999982</v>
      </c>
    </row>
    <row r="6331" spans="1:4" x14ac:dyDescent="0.25">
      <c r="A6331" s="1">
        <v>45138</v>
      </c>
      <c r="B6331" t="s">
        <v>1209</v>
      </c>
      <c r="C6331" t="s">
        <v>1210</v>
      </c>
      <c r="D6331" s="4">
        <v>-3943.5699999999943</v>
      </c>
    </row>
    <row r="6332" spans="1:4" x14ac:dyDescent="0.25">
      <c r="A6332" s="1">
        <v>45138</v>
      </c>
      <c r="B6332" t="s">
        <v>1230</v>
      </c>
      <c r="C6332" t="s">
        <v>1231</v>
      </c>
      <c r="D6332" s="4">
        <v>-17003.679999999687</v>
      </c>
    </row>
    <row r="6333" spans="1:4" x14ac:dyDescent="0.25">
      <c r="A6333" s="1">
        <v>45138</v>
      </c>
      <c r="B6333" t="s">
        <v>1050</v>
      </c>
      <c r="C6333" t="s">
        <v>1051</v>
      </c>
      <c r="D6333" s="4">
        <v>-57632.379999999976</v>
      </c>
    </row>
    <row r="6334" spans="1:4" x14ac:dyDescent="0.25">
      <c r="A6334" s="1">
        <v>45138</v>
      </c>
      <c r="B6334" t="s">
        <v>1054</v>
      </c>
      <c r="C6334" t="s">
        <v>1055</v>
      </c>
      <c r="D6334" s="4">
        <v>-4132.0300000000016</v>
      </c>
    </row>
    <row r="6335" spans="1:4" x14ac:dyDescent="0.25">
      <c r="A6335" s="1">
        <v>45138</v>
      </c>
      <c r="B6335" t="s">
        <v>1211</v>
      </c>
      <c r="C6335" t="s">
        <v>1212</v>
      </c>
      <c r="D6335" s="4">
        <v>-267.07</v>
      </c>
    </row>
    <row r="6336" spans="1:4" x14ac:dyDescent="0.25">
      <c r="A6336" s="1">
        <v>45138</v>
      </c>
      <c r="B6336" t="s">
        <v>1060</v>
      </c>
      <c r="C6336" t="s">
        <v>1061</v>
      </c>
      <c r="D6336" s="4">
        <v>-2751.4099999999685</v>
      </c>
    </row>
    <row r="6337" spans="1:4" x14ac:dyDescent="0.25">
      <c r="A6337" s="1">
        <v>45138</v>
      </c>
      <c r="B6337" t="s">
        <v>1064</v>
      </c>
      <c r="C6337" t="s">
        <v>1065</v>
      </c>
      <c r="D6337" s="4">
        <v>-2.2799999999999727</v>
      </c>
    </row>
    <row r="6338" spans="1:4" x14ac:dyDescent="0.25">
      <c r="A6338" s="1">
        <v>45138</v>
      </c>
      <c r="B6338" t="s">
        <v>1072</v>
      </c>
      <c r="C6338" t="s">
        <v>1073</v>
      </c>
      <c r="D6338" s="4">
        <v>-36883.000000000015</v>
      </c>
    </row>
    <row r="6339" spans="1:4" x14ac:dyDescent="0.25">
      <c r="A6339" s="1">
        <v>45138</v>
      </c>
      <c r="B6339" t="s">
        <v>1076</v>
      </c>
      <c r="C6339" t="s">
        <v>1077</v>
      </c>
      <c r="D6339" s="4">
        <v>-9329.76</v>
      </c>
    </row>
    <row r="6340" spans="1:4" x14ac:dyDescent="0.25">
      <c r="A6340" s="1">
        <v>45138</v>
      </c>
      <c r="B6340" t="s">
        <v>1234</v>
      </c>
      <c r="C6340" t="s">
        <v>1235</v>
      </c>
      <c r="D6340" s="4">
        <v>-3.4000000000000909</v>
      </c>
    </row>
    <row r="6341" spans="1:4" x14ac:dyDescent="0.25">
      <c r="A6341" s="1">
        <v>45138</v>
      </c>
      <c r="B6341" t="s">
        <v>1215</v>
      </c>
      <c r="C6341" t="s">
        <v>1216</v>
      </c>
      <c r="D6341" s="4">
        <v>-6.24</v>
      </c>
    </row>
    <row r="6342" spans="1:4" x14ac:dyDescent="0.25">
      <c r="A6342" s="1">
        <v>45138</v>
      </c>
      <c r="B6342" t="s">
        <v>1217</v>
      </c>
      <c r="C6342" t="s">
        <v>1218</v>
      </c>
      <c r="D6342" s="4">
        <v>-336.31</v>
      </c>
    </row>
    <row r="6343" spans="1:4" x14ac:dyDescent="0.25">
      <c r="A6343" s="1">
        <v>45138</v>
      </c>
      <c r="B6343" t="s">
        <v>1087</v>
      </c>
      <c r="C6343" t="s">
        <v>1088</v>
      </c>
      <c r="D6343" s="4">
        <v>-401.38</v>
      </c>
    </row>
    <row r="6344" spans="1:4" x14ac:dyDescent="0.25">
      <c r="A6344" s="1">
        <v>45138</v>
      </c>
      <c r="B6344" t="s">
        <v>1091</v>
      </c>
      <c r="C6344" t="s">
        <v>1092</v>
      </c>
      <c r="D6344" s="4">
        <v>-2907.3899999999985</v>
      </c>
    </row>
    <row r="6345" spans="1:4" x14ac:dyDescent="0.25">
      <c r="A6345" s="1">
        <v>45138</v>
      </c>
      <c r="B6345" t="s">
        <v>1095</v>
      </c>
      <c r="C6345" t="s">
        <v>1096</v>
      </c>
      <c r="D6345" s="4">
        <v>-429.46999999999991</v>
      </c>
    </row>
    <row r="6346" spans="1:4" x14ac:dyDescent="0.25">
      <c r="A6346" s="1">
        <v>45138</v>
      </c>
      <c r="B6346" t="s">
        <v>1099</v>
      </c>
      <c r="C6346" t="s">
        <v>1100</v>
      </c>
      <c r="D6346" s="4">
        <v>-335.9100000000002</v>
      </c>
    </row>
    <row r="6347" spans="1:4" x14ac:dyDescent="0.25">
      <c r="A6347" s="1">
        <v>45138</v>
      </c>
      <c r="B6347" t="s">
        <v>1103</v>
      </c>
      <c r="C6347" t="s">
        <v>1104</v>
      </c>
      <c r="D6347" s="4">
        <v>-1095.0099999999991</v>
      </c>
    </row>
    <row r="6348" spans="1:4" x14ac:dyDescent="0.25">
      <c r="A6348" s="1">
        <v>45138</v>
      </c>
      <c r="B6348" t="s">
        <v>1107</v>
      </c>
      <c r="C6348" t="s">
        <v>1108</v>
      </c>
      <c r="D6348" s="4">
        <v>-403.37000000000012</v>
      </c>
    </row>
    <row r="6349" spans="1:4" x14ac:dyDescent="0.25">
      <c r="A6349" s="1">
        <v>45138</v>
      </c>
      <c r="B6349" t="s">
        <v>1109</v>
      </c>
      <c r="C6349" t="s">
        <v>1110</v>
      </c>
      <c r="D6349" s="4">
        <v>-644.15999999999985</v>
      </c>
    </row>
    <row r="6350" spans="1:4" x14ac:dyDescent="0.25">
      <c r="A6350" s="1">
        <v>45138</v>
      </c>
      <c r="B6350" t="s">
        <v>1111</v>
      </c>
      <c r="C6350" t="s">
        <v>1112</v>
      </c>
      <c r="D6350" s="4">
        <v>-199.69</v>
      </c>
    </row>
    <row r="6351" spans="1:4" x14ac:dyDescent="0.25">
      <c r="A6351" s="1">
        <v>45138</v>
      </c>
      <c r="B6351" t="s">
        <v>1115</v>
      </c>
      <c r="C6351" t="s">
        <v>1116</v>
      </c>
      <c r="D6351" s="4">
        <v>-289.73000000001923</v>
      </c>
    </row>
    <row r="6352" spans="1:4" x14ac:dyDescent="0.25">
      <c r="A6352" s="1">
        <v>45138</v>
      </c>
      <c r="B6352" t="s">
        <v>1219</v>
      </c>
      <c r="C6352" t="s">
        <v>1220</v>
      </c>
      <c r="D6352" s="4">
        <v>-792.95999999999958</v>
      </c>
    </row>
    <row r="6353" spans="1:4" x14ac:dyDescent="0.25">
      <c r="A6353" s="1">
        <v>45138</v>
      </c>
      <c r="B6353" t="s">
        <v>1344</v>
      </c>
      <c r="C6353" t="s">
        <v>1345</v>
      </c>
      <c r="D6353" s="4">
        <v>-636.47</v>
      </c>
    </row>
    <row r="6354" spans="1:4" x14ac:dyDescent="0.25">
      <c r="A6354" s="1">
        <v>45138</v>
      </c>
      <c r="B6354" t="s">
        <v>1117</v>
      </c>
      <c r="C6354" t="s">
        <v>1118</v>
      </c>
      <c r="D6354" s="4">
        <v>-2064.0699999999997</v>
      </c>
    </row>
    <row r="6355" spans="1:4" x14ac:dyDescent="0.25">
      <c r="A6355" s="1">
        <v>45138</v>
      </c>
      <c r="B6355" t="s">
        <v>1119</v>
      </c>
      <c r="C6355" t="s">
        <v>1120</v>
      </c>
      <c r="D6355" s="4">
        <v>-62326.619999999923</v>
      </c>
    </row>
    <row r="6356" spans="1:4" x14ac:dyDescent="0.25">
      <c r="A6356" s="1">
        <v>45138</v>
      </c>
      <c r="B6356" t="s">
        <v>1124</v>
      </c>
      <c r="C6356" t="s">
        <v>1125</v>
      </c>
      <c r="D6356" s="4">
        <v>-218770.00000000003</v>
      </c>
    </row>
    <row r="6357" spans="1:4" x14ac:dyDescent="0.25">
      <c r="A6357" s="1">
        <v>45138</v>
      </c>
      <c r="B6357" t="s">
        <v>1500</v>
      </c>
      <c r="C6357" t="s">
        <v>1501</v>
      </c>
      <c r="D6357" s="4">
        <v>806662.08000000007</v>
      </c>
    </row>
    <row r="6358" spans="1:4" x14ac:dyDescent="0.25">
      <c r="A6358" s="1">
        <v>45138</v>
      </c>
      <c r="B6358" t="s">
        <v>1089</v>
      </c>
      <c r="C6358" t="s">
        <v>1090</v>
      </c>
      <c r="D6358" s="4">
        <v>-11301.970000000001</v>
      </c>
    </row>
    <row r="6359" spans="1:4" x14ac:dyDescent="0.25">
      <c r="A6359" s="1">
        <v>45138</v>
      </c>
      <c r="B6359" t="s">
        <v>1300</v>
      </c>
      <c r="C6359" t="s">
        <v>1301</v>
      </c>
      <c r="D6359" s="4">
        <v>-1656.47</v>
      </c>
    </row>
    <row r="6360" spans="1:4" x14ac:dyDescent="0.25">
      <c r="A6360" s="1">
        <v>45138</v>
      </c>
      <c r="B6360" t="s">
        <v>1283</v>
      </c>
      <c r="C6360" t="s">
        <v>1284</v>
      </c>
      <c r="D6360" s="4">
        <v>-15770</v>
      </c>
    </row>
    <row r="6361" spans="1:4" x14ac:dyDescent="0.25">
      <c r="A6361" s="1">
        <v>45138</v>
      </c>
      <c r="B6361" t="s">
        <v>1271</v>
      </c>
      <c r="C6361" t="s">
        <v>1272</v>
      </c>
      <c r="D6361" s="4">
        <v>-2600</v>
      </c>
    </row>
    <row r="6362" spans="1:4" x14ac:dyDescent="0.25">
      <c r="A6362" s="1">
        <v>45138</v>
      </c>
      <c r="B6362" t="s">
        <v>1084</v>
      </c>
      <c r="C6362" t="s">
        <v>1085</v>
      </c>
      <c r="D6362" s="4">
        <v>-210736.97</v>
      </c>
    </row>
    <row r="6363" spans="1:4" x14ac:dyDescent="0.25">
      <c r="A6363" s="1">
        <v>45169</v>
      </c>
      <c r="B6363" t="s">
        <v>565</v>
      </c>
      <c r="C6363" t="s">
        <v>566</v>
      </c>
      <c r="D6363" s="4">
        <v>236986.39999999997</v>
      </c>
    </row>
    <row r="6364" spans="1:4" x14ac:dyDescent="0.25">
      <c r="A6364" s="1">
        <v>45169</v>
      </c>
      <c r="B6364" t="s">
        <v>568</v>
      </c>
      <c r="C6364" t="s">
        <v>569</v>
      </c>
      <c r="D6364" s="4">
        <v>135496.13999999998</v>
      </c>
    </row>
    <row r="6365" spans="1:4" x14ac:dyDescent="0.25">
      <c r="A6365" s="1">
        <v>45169</v>
      </c>
      <c r="B6365" t="s">
        <v>574</v>
      </c>
      <c r="C6365" t="s">
        <v>575</v>
      </c>
      <c r="D6365" s="4">
        <v>63067.19</v>
      </c>
    </row>
    <row r="6366" spans="1:4" x14ac:dyDescent="0.25">
      <c r="A6366" s="1">
        <v>45169</v>
      </c>
      <c r="B6366" t="s">
        <v>578</v>
      </c>
      <c r="C6366" t="s">
        <v>579</v>
      </c>
      <c r="D6366" s="4">
        <v>2468.8300000000004</v>
      </c>
    </row>
    <row r="6367" spans="1:4" x14ac:dyDescent="0.25">
      <c r="A6367" s="1">
        <v>45169</v>
      </c>
      <c r="B6367" t="s">
        <v>582</v>
      </c>
      <c r="C6367" t="s">
        <v>583</v>
      </c>
      <c r="D6367" s="4">
        <v>33390.06</v>
      </c>
    </row>
    <row r="6368" spans="1:4" x14ac:dyDescent="0.25">
      <c r="A6368" s="1">
        <v>45169</v>
      </c>
      <c r="B6368" t="s">
        <v>586</v>
      </c>
      <c r="C6368" t="s">
        <v>587</v>
      </c>
      <c r="D6368" s="4">
        <v>4183.3999999999996</v>
      </c>
    </row>
    <row r="6369" spans="1:4" x14ac:dyDescent="0.25">
      <c r="A6369" s="1">
        <v>45169</v>
      </c>
      <c r="B6369" t="s">
        <v>590</v>
      </c>
      <c r="C6369" t="s">
        <v>591</v>
      </c>
      <c r="D6369" s="4">
        <v>16598.54</v>
      </c>
    </row>
    <row r="6370" spans="1:4" x14ac:dyDescent="0.25">
      <c r="A6370" s="1">
        <v>45169</v>
      </c>
      <c r="B6370" t="s">
        <v>595</v>
      </c>
      <c r="C6370" t="s">
        <v>596</v>
      </c>
      <c r="D6370" s="4">
        <v>4599.3799999999992</v>
      </c>
    </row>
    <row r="6371" spans="1:4" x14ac:dyDescent="0.25">
      <c r="A6371" s="1">
        <v>45169</v>
      </c>
      <c r="B6371" t="s">
        <v>599</v>
      </c>
      <c r="C6371" t="s">
        <v>600</v>
      </c>
      <c r="D6371" s="4">
        <v>8673.25</v>
      </c>
    </row>
    <row r="6372" spans="1:4" x14ac:dyDescent="0.25">
      <c r="A6372" s="1">
        <v>45169</v>
      </c>
      <c r="B6372" t="s">
        <v>603</v>
      </c>
      <c r="C6372" t="s">
        <v>604</v>
      </c>
      <c r="D6372" s="4">
        <v>9554.56</v>
      </c>
    </row>
    <row r="6373" spans="1:4" x14ac:dyDescent="0.25">
      <c r="A6373" s="1">
        <v>45169</v>
      </c>
      <c r="B6373" t="s">
        <v>1128</v>
      </c>
      <c r="C6373" t="s">
        <v>1129</v>
      </c>
      <c r="D6373" s="4">
        <v>3808.79</v>
      </c>
    </row>
    <row r="6374" spans="1:4" x14ac:dyDescent="0.25">
      <c r="A6374" s="1">
        <v>45169</v>
      </c>
      <c r="B6374" t="s">
        <v>1130</v>
      </c>
      <c r="C6374" t="s">
        <v>1131</v>
      </c>
      <c r="D6374" s="4">
        <v>113699.87</v>
      </c>
    </row>
    <row r="6375" spans="1:4" x14ac:dyDescent="0.25">
      <c r="A6375" s="1">
        <v>45169</v>
      </c>
      <c r="B6375" t="s">
        <v>1328</v>
      </c>
      <c r="C6375" t="s">
        <v>1329</v>
      </c>
      <c r="D6375" s="4">
        <v>5221.24</v>
      </c>
    </row>
    <row r="6376" spans="1:4" x14ac:dyDescent="0.25">
      <c r="A6376" s="1">
        <v>45169</v>
      </c>
      <c r="B6376" t="s">
        <v>627</v>
      </c>
      <c r="C6376" t="s">
        <v>628</v>
      </c>
      <c r="D6376" s="4">
        <v>277278.65000000002</v>
      </c>
    </row>
    <row r="6377" spans="1:4" x14ac:dyDescent="0.25">
      <c r="A6377" s="1">
        <v>45169</v>
      </c>
      <c r="B6377" t="s">
        <v>631</v>
      </c>
      <c r="C6377" t="s">
        <v>632</v>
      </c>
      <c r="D6377" s="4">
        <v>14759.390000000001</v>
      </c>
    </row>
    <row r="6378" spans="1:4" x14ac:dyDescent="0.25">
      <c r="A6378" s="1">
        <v>45169</v>
      </c>
      <c r="B6378" t="s">
        <v>633</v>
      </c>
      <c r="C6378" t="s">
        <v>634</v>
      </c>
      <c r="D6378" s="4">
        <v>40211.030000000006</v>
      </c>
    </row>
    <row r="6379" spans="1:4" x14ac:dyDescent="0.25">
      <c r="A6379" s="1">
        <v>45169</v>
      </c>
      <c r="B6379" t="s">
        <v>640</v>
      </c>
      <c r="C6379" t="s">
        <v>641</v>
      </c>
      <c r="D6379" s="4">
        <v>70</v>
      </c>
    </row>
    <row r="6380" spans="1:4" x14ac:dyDescent="0.25">
      <c r="A6380" s="1">
        <v>45169</v>
      </c>
      <c r="B6380" t="s">
        <v>642</v>
      </c>
      <c r="C6380" t="s">
        <v>643</v>
      </c>
      <c r="D6380" s="4">
        <v>260</v>
      </c>
    </row>
    <row r="6381" spans="1:4" x14ac:dyDescent="0.25">
      <c r="A6381" s="1">
        <v>45169</v>
      </c>
      <c r="B6381" t="s">
        <v>646</v>
      </c>
      <c r="C6381" t="s">
        <v>647</v>
      </c>
      <c r="D6381" s="4">
        <v>619462.28</v>
      </c>
    </row>
    <row r="6382" spans="1:4" x14ac:dyDescent="0.25">
      <c r="A6382" s="1">
        <v>45169</v>
      </c>
      <c r="B6382" t="s">
        <v>1294</v>
      </c>
      <c r="C6382" t="s">
        <v>1295</v>
      </c>
      <c r="D6382" s="4">
        <v>35399.65</v>
      </c>
    </row>
    <row r="6383" spans="1:4" x14ac:dyDescent="0.25">
      <c r="A6383" s="1">
        <v>45169</v>
      </c>
      <c r="B6383" t="s">
        <v>650</v>
      </c>
      <c r="C6383" t="s">
        <v>651</v>
      </c>
      <c r="D6383" s="4">
        <v>35331.829999999994</v>
      </c>
    </row>
    <row r="6384" spans="1:4" x14ac:dyDescent="0.25">
      <c r="A6384" s="1">
        <v>45169</v>
      </c>
      <c r="B6384" t="s">
        <v>652</v>
      </c>
      <c r="C6384" t="s">
        <v>653</v>
      </c>
      <c r="D6384" s="4">
        <v>8457.24</v>
      </c>
    </row>
    <row r="6385" spans="1:4" x14ac:dyDescent="0.25">
      <c r="A6385" s="1">
        <v>45169</v>
      </c>
      <c r="B6385" t="s">
        <v>656</v>
      </c>
      <c r="C6385" t="s">
        <v>657</v>
      </c>
      <c r="D6385" s="4">
        <v>1558.0600000000002</v>
      </c>
    </row>
    <row r="6386" spans="1:4" x14ac:dyDescent="0.25">
      <c r="A6386" s="1">
        <v>45169</v>
      </c>
      <c r="B6386" t="s">
        <v>663</v>
      </c>
      <c r="C6386" t="s">
        <v>664</v>
      </c>
      <c r="D6386" s="4">
        <v>4388.5299999999988</v>
      </c>
    </row>
    <row r="6387" spans="1:4" x14ac:dyDescent="0.25">
      <c r="A6387" s="1">
        <v>45169</v>
      </c>
      <c r="B6387" t="s">
        <v>668</v>
      </c>
      <c r="C6387" t="s">
        <v>669</v>
      </c>
      <c r="D6387" s="4">
        <v>3892.33</v>
      </c>
    </row>
    <row r="6388" spans="1:4" x14ac:dyDescent="0.25">
      <c r="A6388" s="1">
        <v>45169</v>
      </c>
      <c r="B6388" t="s">
        <v>672</v>
      </c>
      <c r="C6388" t="s">
        <v>673</v>
      </c>
      <c r="D6388" s="4">
        <v>10328.379999999999</v>
      </c>
    </row>
    <row r="6389" spans="1:4" x14ac:dyDescent="0.25">
      <c r="A6389" s="1">
        <v>45169</v>
      </c>
      <c r="B6389" t="s">
        <v>676</v>
      </c>
      <c r="C6389" t="s">
        <v>677</v>
      </c>
      <c r="D6389" s="4">
        <v>52430</v>
      </c>
    </row>
    <row r="6390" spans="1:4" x14ac:dyDescent="0.25">
      <c r="A6390" s="1">
        <v>45169</v>
      </c>
      <c r="B6390" t="s">
        <v>680</v>
      </c>
      <c r="C6390" t="s">
        <v>681</v>
      </c>
      <c r="D6390" s="4">
        <v>26079.040000000001</v>
      </c>
    </row>
    <row r="6391" spans="1:4" x14ac:dyDescent="0.25">
      <c r="A6391" s="1">
        <v>45169</v>
      </c>
      <c r="B6391" t="s">
        <v>690</v>
      </c>
      <c r="C6391" t="s">
        <v>691</v>
      </c>
      <c r="D6391" s="4">
        <v>47895.72</v>
      </c>
    </row>
    <row r="6392" spans="1:4" x14ac:dyDescent="0.25">
      <c r="A6392" s="1">
        <v>45169</v>
      </c>
      <c r="B6392" t="s">
        <v>696</v>
      </c>
      <c r="C6392" t="s">
        <v>697</v>
      </c>
      <c r="D6392" s="4">
        <v>176.47</v>
      </c>
    </row>
    <row r="6393" spans="1:4" x14ac:dyDescent="0.25">
      <c r="A6393" s="1">
        <v>45169</v>
      </c>
      <c r="B6393" t="s">
        <v>698</v>
      </c>
      <c r="C6393" t="s">
        <v>699</v>
      </c>
      <c r="D6393" s="4">
        <v>8976.1</v>
      </c>
    </row>
    <row r="6394" spans="1:4" x14ac:dyDescent="0.25">
      <c r="A6394" s="1">
        <v>45169</v>
      </c>
      <c r="B6394" t="s">
        <v>1132</v>
      </c>
      <c r="C6394" t="s">
        <v>1133</v>
      </c>
      <c r="D6394" s="4">
        <v>2200</v>
      </c>
    </row>
    <row r="6395" spans="1:4" x14ac:dyDescent="0.25">
      <c r="A6395" s="1">
        <v>45169</v>
      </c>
      <c r="B6395" t="s">
        <v>1134</v>
      </c>
      <c r="C6395" t="s">
        <v>1135</v>
      </c>
      <c r="D6395" s="4">
        <v>45066.640000000007</v>
      </c>
    </row>
    <row r="6396" spans="1:4" x14ac:dyDescent="0.25">
      <c r="A6396" s="1">
        <v>45169</v>
      </c>
      <c r="B6396" t="s">
        <v>1136</v>
      </c>
      <c r="C6396" t="s">
        <v>1137</v>
      </c>
      <c r="D6396" s="4">
        <v>28491.200000000001</v>
      </c>
    </row>
    <row r="6397" spans="1:4" x14ac:dyDescent="0.25">
      <c r="A6397" s="1">
        <v>45169</v>
      </c>
      <c r="B6397" t="s">
        <v>1140</v>
      </c>
      <c r="C6397" t="s">
        <v>1141</v>
      </c>
      <c r="D6397" s="4">
        <v>6000</v>
      </c>
    </row>
    <row r="6398" spans="1:4" x14ac:dyDescent="0.25">
      <c r="A6398" s="1">
        <v>45169</v>
      </c>
      <c r="B6398" t="s">
        <v>1221</v>
      </c>
      <c r="C6398" t="s">
        <v>1222</v>
      </c>
      <c r="D6398" s="4">
        <v>45723.1</v>
      </c>
    </row>
    <row r="6399" spans="1:4" x14ac:dyDescent="0.25">
      <c r="A6399" s="1">
        <v>45169</v>
      </c>
      <c r="B6399" t="s">
        <v>1146</v>
      </c>
      <c r="C6399" t="s">
        <v>1147</v>
      </c>
      <c r="D6399" s="4">
        <v>25600</v>
      </c>
    </row>
    <row r="6400" spans="1:4" x14ac:dyDescent="0.25">
      <c r="A6400" s="1">
        <v>45169</v>
      </c>
      <c r="B6400" t="s">
        <v>1273</v>
      </c>
      <c r="C6400" t="s">
        <v>1274</v>
      </c>
      <c r="D6400" s="4">
        <v>8320</v>
      </c>
    </row>
    <row r="6401" spans="1:4" x14ac:dyDescent="0.25">
      <c r="A6401" s="1">
        <v>45169</v>
      </c>
      <c r="B6401" t="s">
        <v>1260</v>
      </c>
      <c r="C6401" t="s">
        <v>1261</v>
      </c>
      <c r="D6401" s="4">
        <v>1600</v>
      </c>
    </row>
    <row r="6402" spans="1:4" x14ac:dyDescent="0.25">
      <c r="A6402" s="1">
        <v>45169</v>
      </c>
      <c r="B6402" t="s">
        <v>704</v>
      </c>
      <c r="C6402" t="s">
        <v>705</v>
      </c>
      <c r="D6402" s="4">
        <v>27420.420000000002</v>
      </c>
    </row>
    <row r="6403" spans="1:4" x14ac:dyDescent="0.25">
      <c r="A6403" s="1">
        <v>45169</v>
      </c>
      <c r="B6403" t="s">
        <v>708</v>
      </c>
      <c r="C6403" t="s">
        <v>709</v>
      </c>
      <c r="D6403" s="4">
        <v>1622.35</v>
      </c>
    </row>
    <row r="6404" spans="1:4" x14ac:dyDescent="0.25">
      <c r="A6404" s="1">
        <v>45169</v>
      </c>
      <c r="B6404" t="s">
        <v>712</v>
      </c>
      <c r="C6404" t="s">
        <v>713</v>
      </c>
      <c r="D6404" s="4">
        <v>907.86</v>
      </c>
    </row>
    <row r="6405" spans="1:4" x14ac:dyDescent="0.25">
      <c r="A6405" s="1">
        <v>45169</v>
      </c>
      <c r="B6405" t="s">
        <v>717</v>
      </c>
      <c r="C6405" t="s">
        <v>718</v>
      </c>
      <c r="D6405" s="4">
        <v>969.37</v>
      </c>
    </row>
    <row r="6406" spans="1:4" x14ac:dyDescent="0.25">
      <c r="A6406" s="1">
        <v>45169</v>
      </c>
      <c r="B6406" t="s">
        <v>719</v>
      </c>
      <c r="C6406" t="s">
        <v>720</v>
      </c>
      <c r="D6406" s="4">
        <v>4525.25</v>
      </c>
    </row>
    <row r="6407" spans="1:4" x14ac:dyDescent="0.25">
      <c r="A6407" s="1">
        <v>45169</v>
      </c>
      <c r="B6407" t="s">
        <v>1350</v>
      </c>
      <c r="C6407" t="s">
        <v>1351</v>
      </c>
      <c r="D6407" s="4">
        <v>1499.9999999999998</v>
      </c>
    </row>
    <row r="6408" spans="1:4" x14ac:dyDescent="0.25">
      <c r="A6408" s="1">
        <v>45169</v>
      </c>
      <c r="B6408" t="s">
        <v>721</v>
      </c>
      <c r="C6408" t="s">
        <v>722</v>
      </c>
      <c r="D6408" s="4">
        <v>1380</v>
      </c>
    </row>
    <row r="6409" spans="1:4" x14ac:dyDescent="0.25">
      <c r="A6409" s="1">
        <v>45169</v>
      </c>
      <c r="B6409" t="s">
        <v>726</v>
      </c>
      <c r="C6409" t="s">
        <v>727</v>
      </c>
      <c r="D6409" s="4">
        <v>20373.22</v>
      </c>
    </row>
    <row r="6410" spans="1:4" x14ac:dyDescent="0.25">
      <c r="A6410" s="1">
        <v>45169</v>
      </c>
      <c r="B6410" t="s">
        <v>730</v>
      </c>
      <c r="C6410" t="s">
        <v>731</v>
      </c>
      <c r="D6410" s="4">
        <v>214</v>
      </c>
    </row>
    <row r="6411" spans="1:4" x14ac:dyDescent="0.25">
      <c r="A6411" s="1">
        <v>45169</v>
      </c>
      <c r="B6411" t="s">
        <v>734</v>
      </c>
      <c r="C6411" t="s">
        <v>735</v>
      </c>
      <c r="D6411" s="4">
        <v>653.27</v>
      </c>
    </row>
    <row r="6412" spans="1:4" x14ac:dyDescent="0.25">
      <c r="A6412" s="1">
        <v>45169</v>
      </c>
      <c r="B6412" t="s">
        <v>738</v>
      </c>
      <c r="C6412" t="s">
        <v>739</v>
      </c>
      <c r="D6412" s="4">
        <v>27697.11</v>
      </c>
    </row>
    <row r="6413" spans="1:4" x14ac:dyDescent="0.25">
      <c r="A6413" s="1">
        <v>45169</v>
      </c>
      <c r="B6413" t="s">
        <v>742</v>
      </c>
      <c r="C6413" t="s">
        <v>743</v>
      </c>
      <c r="D6413" s="4">
        <v>4230.8700000000008</v>
      </c>
    </row>
    <row r="6414" spans="1:4" x14ac:dyDescent="0.25">
      <c r="A6414" s="1">
        <v>45169</v>
      </c>
      <c r="B6414" t="s">
        <v>747</v>
      </c>
      <c r="C6414" t="s">
        <v>748</v>
      </c>
      <c r="D6414" s="4">
        <v>38777.839999999997</v>
      </c>
    </row>
    <row r="6415" spans="1:4" x14ac:dyDescent="0.25">
      <c r="A6415" s="1">
        <v>45169</v>
      </c>
      <c r="B6415" t="s">
        <v>755</v>
      </c>
      <c r="C6415" t="s">
        <v>756</v>
      </c>
      <c r="D6415" s="4">
        <v>15</v>
      </c>
    </row>
    <row r="6416" spans="1:4" x14ac:dyDescent="0.25">
      <c r="A6416" s="1">
        <v>45169</v>
      </c>
      <c r="B6416" t="s">
        <v>763</v>
      </c>
      <c r="C6416" t="s">
        <v>764</v>
      </c>
      <c r="D6416" s="4">
        <v>16559.730000000003</v>
      </c>
    </row>
    <row r="6417" spans="1:4" x14ac:dyDescent="0.25">
      <c r="A6417" s="1">
        <v>45169</v>
      </c>
      <c r="B6417" t="s">
        <v>767</v>
      </c>
      <c r="C6417" t="s">
        <v>768</v>
      </c>
      <c r="D6417" s="4">
        <v>5978.02</v>
      </c>
    </row>
    <row r="6418" spans="1:4" x14ac:dyDescent="0.25">
      <c r="A6418" s="1">
        <v>45169</v>
      </c>
      <c r="B6418" t="s">
        <v>769</v>
      </c>
      <c r="C6418" t="s">
        <v>770</v>
      </c>
      <c r="D6418" s="4">
        <v>11586.230000000001</v>
      </c>
    </row>
    <row r="6419" spans="1:4" x14ac:dyDescent="0.25">
      <c r="A6419" s="1">
        <v>45169</v>
      </c>
      <c r="B6419" t="s">
        <v>773</v>
      </c>
      <c r="C6419" t="s">
        <v>774</v>
      </c>
      <c r="D6419" s="4">
        <v>3219.3199999999997</v>
      </c>
    </row>
    <row r="6420" spans="1:4" x14ac:dyDescent="0.25">
      <c r="A6420" s="1">
        <v>45169</v>
      </c>
      <c r="B6420" t="s">
        <v>775</v>
      </c>
      <c r="C6420" t="s">
        <v>776</v>
      </c>
      <c r="D6420" s="4">
        <v>7412.93</v>
      </c>
    </row>
    <row r="6421" spans="1:4" x14ac:dyDescent="0.25">
      <c r="A6421" s="1">
        <v>45169</v>
      </c>
      <c r="B6421" t="s">
        <v>777</v>
      </c>
      <c r="C6421" t="s">
        <v>778</v>
      </c>
      <c r="D6421" s="4">
        <v>8244.18</v>
      </c>
    </row>
    <row r="6422" spans="1:4" x14ac:dyDescent="0.25">
      <c r="A6422" s="1">
        <v>45169</v>
      </c>
      <c r="B6422" t="s">
        <v>781</v>
      </c>
      <c r="C6422" t="s">
        <v>782</v>
      </c>
      <c r="D6422" s="4">
        <v>3110.08</v>
      </c>
    </row>
    <row r="6423" spans="1:4" x14ac:dyDescent="0.25">
      <c r="A6423" s="1">
        <v>45169</v>
      </c>
      <c r="B6423" t="s">
        <v>785</v>
      </c>
      <c r="C6423" t="s">
        <v>786</v>
      </c>
      <c r="D6423" s="4">
        <v>2486.67</v>
      </c>
    </row>
    <row r="6424" spans="1:4" x14ac:dyDescent="0.25">
      <c r="A6424" s="1">
        <v>45169</v>
      </c>
      <c r="B6424" t="s">
        <v>788</v>
      </c>
      <c r="C6424" t="s">
        <v>789</v>
      </c>
      <c r="D6424" s="4">
        <v>12317.4</v>
      </c>
    </row>
    <row r="6425" spans="1:4" x14ac:dyDescent="0.25">
      <c r="A6425" s="1">
        <v>45169</v>
      </c>
      <c r="B6425" t="s">
        <v>790</v>
      </c>
      <c r="C6425" t="s">
        <v>791</v>
      </c>
      <c r="D6425" s="4">
        <v>7635.8</v>
      </c>
    </row>
    <row r="6426" spans="1:4" x14ac:dyDescent="0.25">
      <c r="A6426" s="1">
        <v>45169</v>
      </c>
      <c r="B6426" t="s">
        <v>792</v>
      </c>
      <c r="C6426" t="s">
        <v>793</v>
      </c>
      <c r="D6426" s="4">
        <v>4808</v>
      </c>
    </row>
    <row r="6427" spans="1:4" x14ac:dyDescent="0.25">
      <c r="A6427" s="1">
        <v>45169</v>
      </c>
      <c r="B6427" t="s">
        <v>1148</v>
      </c>
      <c r="C6427" t="s">
        <v>1149</v>
      </c>
      <c r="D6427" s="4">
        <v>13760.64</v>
      </c>
    </row>
    <row r="6428" spans="1:4" x14ac:dyDescent="0.25">
      <c r="A6428" s="1">
        <v>45169</v>
      </c>
      <c r="B6428" t="s">
        <v>1275</v>
      </c>
      <c r="C6428" t="s">
        <v>1276</v>
      </c>
      <c r="D6428" s="4">
        <v>4742.4399999999996</v>
      </c>
    </row>
    <row r="6429" spans="1:4" x14ac:dyDescent="0.25">
      <c r="A6429" s="1">
        <v>45169</v>
      </c>
      <c r="B6429" t="s">
        <v>1225</v>
      </c>
      <c r="C6429" t="s">
        <v>1226</v>
      </c>
      <c r="D6429" s="4">
        <v>17808.5</v>
      </c>
    </row>
    <row r="6430" spans="1:4" x14ac:dyDescent="0.25">
      <c r="A6430" s="1">
        <v>45169</v>
      </c>
      <c r="B6430" t="s">
        <v>1236</v>
      </c>
      <c r="C6430" t="s">
        <v>1237</v>
      </c>
      <c r="D6430" s="4">
        <v>6600</v>
      </c>
    </row>
    <row r="6431" spans="1:4" x14ac:dyDescent="0.25">
      <c r="A6431" s="1">
        <v>45169</v>
      </c>
      <c r="B6431" t="s">
        <v>1238</v>
      </c>
      <c r="C6431" t="s">
        <v>1239</v>
      </c>
      <c r="D6431" s="4">
        <v>12354.51</v>
      </c>
    </row>
    <row r="6432" spans="1:4" x14ac:dyDescent="0.25">
      <c r="A6432" s="1">
        <v>45169</v>
      </c>
      <c r="B6432" t="s">
        <v>1330</v>
      </c>
      <c r="C6432" t="s">
        <v>1331</v>
      </c>
      <c r="D6432" s="4">
        <v>13518.98</v>
      </c>
    </row>
    <row r="6433" spans="1:4" x14ac:dyDescent="0.25">
      <c r="A6433" s="1">
        <v>45169</v>
      </c>
      <c r="B6433" t="s">
        <v>1336</v>
      </c>
      <c r="C6433" t="s">
        <v>1337</v>
      </c>
      <c r="D6433" s="4">
        <v>26764.61</v>
      </c>
    </row>
    <row r="6434" spans="1:4" x14ac:dyDescent="0.25">
      <c r="A6434" s="1">
        <v>45169</v>
      </c>
      <c r="B6434" t="s">
        <v>794</v>
      </c>
      <c r="C6434" t="s">
        <v>795</v>
      </c>
      <c r="D6434" s="4">
        <v>33857.449999999997</v>
      </c>
    </row>
    <row r="6435" spans="1:4" x14ac:dyDescent="0.25">
      <c r="A6435" s="1">
        <v>45169</v>
      </c>
      <c r="B6435" t="s">
        <v>796</v>
      </c>
      <c r="C6435" t="s">
        <v>797</v>
      </c>
      <c r="D6435" s="4">
        <v>3609.7</v>
      </c>
    </row>
    <row r="6436" spans="1:4" x14ac:dyDescent="0.25">
      <c r="A6436" s="1">
        <v>45169</v>
      </c>
      <c r="B6436" t="s">
        <v>1302</v>
      </c>
      <c r="C6436" t="s">
        <v>1303</v>
      </c>
      <c r="D6436" s="4">
        <v>13846.65</v>
      </c>
    </row>
    <row r="6437" spans="1:4" x14ac:dyDescent="0.25">
      <c r="A6437" s="1">
        <v>45169</v>
      </c>
      <c r="B6437" t="s">
        <v>800</v>
      </c>
      <c r="C6437" t="s">
        <v>801</v>
      </c>
      <c r="D6437" s="4">
        <v>1480</v>
      </c>
    </row>
    <row r="6438" spans="1:4" x14ac:dyDescent="0.25">
      <c r="A6438" s="1">
        <v>45169</v>
      </c>
      <c r="B6438" t="s">
        <v>802</v>
      </c>
      <c r="C6438" t="s">
        <v>803</v>
      </c>
      <c r="D6438" s="4">
        <v>315</v>
      </c>
    </row>
    <row r="6439" spans="1:4" x14ac:dyDescent="0.25">
      <c r="A6439" s="1">
        <v>45169</v>
      </c>
      <c r="B6439" t="s">
        <v>804</v>
      </c>
      <c r="C6439" t="s">
        <v>805</v>
      </c>
      <c r="D6439" s="4">
        <v>13906</v>
      </c>
    </row>
    <row r="6440" spans="1:4" x14ac:dyDescent="0.25">
      <c r="A6440" s="1">
        <v>45169</v>
      </c>
      <c r="B6440" t="s">
        <v>808</v>
      </c>
      <c r="C6440" t="s">
        <v>809</v>
      </c>
      <c r="D6440" s="4">
        <v>661.37</v>
      </c>
    </row>
    <row r="6441" spans="1:4" x14ac:dyDescent="0.25">
      <c r="A6441" s="1">
        <v>45169</v>
      </c>
      <c r="B6441" t="s">
        <v>1240</v>
      </c>
      <c r="C6441" t="s">
        <v>1241</v>
      </c>
      <c r="D6441" s="4">
        <v>9396.75</v>
      </c>
    </row>
    <row r="6442" spans="1:4" x14ac:dyDescent="0.25">
      <c r="A6442" s="1">
        <v>45169</v>
      </c>
      <c r="B6442" t="s">
        <v>812</v>
      </c>
      <c r="C6442" t="s">
        <v>813</v>
      </c>
      <c r="D6442" s="4">
        <v>2032.6</v>
      </c>
    </row>
    <row r="6443" spans="1:4" x14ac:dyDescent="0.25">
      <c r="A6443" s="1">
        <v>45169</v>
      </c>
      <c r="B6443" t="s">
        <v>814</v>
      </c>
      <c r="C6443" t="s">
        <v>815</v>
      </c>
      <c r="D6443" s="4">
        <v>1576</v>
      </c>
    </row>
    <row r="6444" spans="1:4" x14ac:dyDescent="0.25">
      <c r="A6444" s="1">
        <v>45169</v>
      </c>
      <c r="B6444" t="s">
        <v>816</v>
      </c>
      <c r="C6444" t="s">
        <v>817</v>
      </c>
      <c r="D6444" s="4">
        <v>14125.540000000025</v>
      </c>
    </row>
    <row r="6445" spans="1:4" x14ac:dyDescent="0.25">
      <c r="A6445" s="1">
        <v>45169</v>
      </c>
      <c r="B6445" t="s">
        <v>818</v>
      </c>
      <c r="C6445" t="s">
        <v>819</v>
      </c>
      <c r="D6445" s="4">
        <v>10.9</v>
      </c>
    </row>
    <row r="6446" spans="1:4" x14ac:dyDescent="0.25">
      <c r="A6446" s="1">
        <v>45169</v>
      </c>
      <c r="B6446" t="s">
        <v>1152</v>
      </c>
      <c r="C6446" t="s">
        <v>1153</v>
      </c>
      <c r="D6446" s="4">
        <v>239</v>
      </c>
    </row>
    <row r="6447" spans="1:4" x14ac:dyDescent="0.25">
      <c r="A6447" s="1">
        <v>45169</v>
      </c>
      <c r="B6447" t="s">
        <v>820</v>
      </c>
      <c r="C6447" t="s">
        <v>821</v>
      </c>
      <c r="D6447" s="4">
        <v>471.00000000000023</v>
      </c>
    </row>
    <row r="6448" spans="1:4" x14ac:dyDescent="0.25">
      <c r="A6448" s="1">
        <v>45169</v>
      </c>
      <c r="B6448" t="s">
        <v>822</v>
      </c>
      <c r="C6448" t="s">
        <v>823</v>
      </c>
      <c r="D6448" s="4">
        <v>1701.9100000000003</v>
      </c>
    </row>
    <row r="6449" spans="1:4" x14ac:dyDescent="0.25">
      <c r="A6449" s="1">
        <v>45169</v>
      </c>
      <c r="B6449" t="s">
        <v>826</v>
      </c>
      <c r="C6449" t="s">
        <v>827</v>
      </c>
      <c r="D6449" s="4">
        <v>6.16</v>
      </c>
    </row>
    <row r="6450" spans="1:4" x14ac:dyDescent="0.25">
      <c r="A6450" s="1">
        <v>45169</v>
      </c>
      <c r="B6450" t="s">
        <v>828</v>
      </c>
      <c r="C6450" t="s">
        <v>829</v>
      </c>
      <c r="D6450" s="4">
        <v>1040.67</v>
      </c>
    </row>
    <row r="6451" spans="1:4" x14ac:dyDescent="0.25">
      <c r="A6451" s="1">
        <v>45169</v>
      </c>
      <c r="B6451" t="s">
        <v>1247</v>
      </c>
      <c r="C6451" t="s">
        <v>1248</v>
      </c>
      <c r="D6451" s="4">
        <v>13957.18</v>
      </c>
    </row>
    <row r="6452" spans="1:4" x14ac:dyDescent="0.25">
      <c r="A6452" s="1">
        <v>45169</v>
      </c>
      <c r="B6452" t="s">
        <v>1249</v>
      </c>
      <c r="C6452" t="s">
        <v>1250</v>
      </c>
      <c r="D6452" s="4">
        <v>32977.1</v>
      </c>
    </row>
    <row r="6453" spans="1:4" x14ac:dyDescent="0.25">
      <c r="A6453" s="1">
        <v>45169</v>
      </c>
      <c r="B6453" t="s">
        <v>1242</v>
      </c>
      <c r="C6453" t="s">
        <v>1243</v>
      </c>
      <c r="D6453" s="4">
        <v>24860.06</v>
      </c>
    </row>
    <row r="6454" spans="1:4" x14ac:dyDescent="0.25">
      <c r="A6454" s="1">
        <v>45169</v>
      </c>
      <c r="B6454" t="s">
        <v>1314</v>
      </c>
      <c r="C6454" t="s">
        <v>1315</v>
      </c>
      <c r="D6454" s="4">
        <v>1499.6</v>
      </c>
    </row>
    <row r="6455" spans="1:4" x14ac:dyDescent="0.25">
      <c r="A6455" s="1">
        <v>45169</v>
      </c>
      <c r="B6455" t="s">
        <v>832</v>
      </c>
      <c r="C6455" t="s">
        <v>833</v>
      </c>
      <c r="D6455" s="4">
        <v>8000</v>
      </c>
    </row>
    <row r="6456" spans="1:4" x14ac:dyDescent="0.25">
      <c r="A6456" s="1">
        <v>45169</v>
      </c>
      <c r="B6456" t="s">
        <v>834</v>
      </c>
      <c r="C6456" t="s">
        <v>835</v>
      </c>
      <c r="D6456" s="4">
        <v>27200</v>
      </c>
    </row>
    <row r="6457" spans="1:4" x14ac:dyDescent="0.25">
      <c r="A6457" s="1">
        <v>45169</v>
      </c>
      <c r="B6457" t="s">
        <v>836</v>
      </c>
      <c r="C6457" t="s">
        <v>837</v>
      </c>
      <c r="D6457" s="4">
        <v>800</v>
      </c>
    </row>
    <row r="6458" spans="1:4" x14ac:dyDescent="0.25">
      <c r="A6458" s="1">
        <v>45169</v>
      </c>
      <c r="B6458" t="s">
        <v>840</v>
      </c>
      <c r="C6458" t="s">
        <v>841</v>
      </c>
      <c r="D6458" s="4">
        <v>24291.84</v>
      </c>
    </row>
    <row r="6459" spans="1:4" x14ac:dyDescent="0.25">
      <c r="A6459" s="1">
        <v>45169</v>
      </c>
      <c r="B6459" t="s">
        <v>842</v>
      </c>
      <c r="C6459" t="s">
        <v>843</v>
      </c>
      <c r="D6459" s="4">
        <v>800</v>
      </c>
    </row>
    <row r="6460" spans="1:4" x14ac:dyDescent="0.25">
      <c r="A6460" s="1">
        <v>45169</v>
      </c>
      <c r="B6460" t="s">
        <v>844</v>
      </c>
      <c r="C6460" t="s">
        <v>845</v>
      </c>
      <c r="D6460" s="4">
        <v>17659.440000000002</v>
      </c>
    </row>
    <row r="6461" spans="1:4" x14ac:dyDescent="0.25">
      <c r="A6461" s="1">
        <v>45169</v>
      </c>
      <c r="B6461" t="s">
        <v>857</v>
      </c>
      <c r="C6461" t="s">
        <v>858</v>
      </c>
      <c r="D6461" s="4">
        <v>28960</v>
      </c>
    </row>
    <row r="6462" spans="1:4" x14ac:dyDescent="0.25">
      <c r="A6462" s="1">
        <v>45169</v>
      </c>
      <c r="B6462" t="s">
        <v>1254</v>
      </c>
      <c r="C6462" t="s">
        <v>1255</v>
      </c>
      <c r="D6462" s="4">
        <v>18845</v>
      </c>
    </row>
    <row r="6463" spans="1:4" x14ac:dyDescent="0.25">
      <c r="A6463" s="1">
        <v>45169</v>
      </c>
      <c r="B6463" t="s">
        <v>1304</v>
      </c>
      <c r="C6463" t="s">
        <v>1305</v>
      </c>
      <c r="D6463" s="4">
        <v>20000</v>
      </c>
    </row>
    <row r="6464" spans="1:4" x14ac:dyDescent="0.25">
      <c r="A6464" s="1">
        <v>45169</v>
      </c>
      <c r="B6464" t="s">
        <v>1306</v>
      </c>
      <c r="C6464" t="s">
        <v>1307</v>
      </c>
      <c r="D6464" s="4">
        <v>2000</v>
      </c>
    </row>
    <row r="6465" spans="1:4" x14ac:dyDescent="0.25">
      <c r="A6465" s="1">
        <v>45169</v>
      </c>
      <c r="B6465" t="s">
        <v>1338</v>
      </c>
      <c r="C6465" t="s">
        <v>1339</v>
      </c>
      <c r="D6465" s="4">
        <v>10800</v>
      </c>
    </row>
    <row r="6466" spans="1:4" x14ac:dyDescent="0.25">
      <c r="A6466" s="1">
        <v>45169</v>
      </c>
      <c r="B6466" t="s">
        <v>1348</v>
      </c>
      <c r="C6466" t="s">
        <v>1349</v>
      </c>
      <c r="D6466" s="4">
        <v>2400</v>
      </c>
    </row>
    <row r="6467" spans="1:4" x14ac:dyDescent="0.25">
      <c r="A6467" s="1">
        <v>45169</v>
      </c>
      <c r="B6467" t="s">
        <v>861</v>
      </c>
      <c r="C6467" t="s">
        <v>862</v>
      </c>
      <c r="D6467" s="4">
        <v>30000</v>
      </c>
    </row>
    <row r="6468" spans="1:4" x14ac:dyDescent="0.25">
      <c r="A6468" s="1">
        <v>45169</v>
      </c>
      <c r="B6468" t="s">
        <v>867</v>
      </c>
      <c r="C6468" t="s">
        <v>868</v>
      </c>
      <c r="D6468" s="4">
        <v>20767.609999999997</v>
      </c>
    </row>
    <row r="6469" spans="1:4" x14ac:dyDescent="0.25">
      <c r="A6469" s="1">
        <v>45169</v>
      </c>
      <c r="B6469" t="s">
        <v>869</v>
      </c>
      <c r="C6469" t="s">
        <v>870</v>
      </c>
      <c r="D6469" s="4">
        <v>6408.98</v>
      </c>
    </row>
    <row r="6470" spans="1:4" x14ac:dyDescent="0.25">
      <c r="A6470" s="1">
        <v>45169</v>
      </c>
      <c r="B6470" t="s">
        <v>1332</v>
      </c>
      <c r="C6470" t="s">
        <v>1333</v>
      </c>
      <c r="D6470" s="4">
        <v>9484.43</v>
      </c>
    </row>
    <row r="6471" spans="1:4" x14ac:dyDescent="0.25">
      <c r="A6471" s="1">
        <v>45169</v>
      </c>
      <c r="B6471" t="s">
        <v>1500</v>
      </c>
      <c r="C6471" t="s">
        <v>1501</v>
      </c>
      <c r="D6471" s="4">
        <v>872732.7300000001</v>
      </c>
    </row>
    <row r="6472" spans="1:4" x14ac:dyDescent="0.25">
      <c r="A6472" s="1">
        <v>45169</v>
      </c>
      <c r="B6472" t="s">
        <v>1503</v>
      </c>
      <c r="C6472" t="s">
        <v>1504</v>
      </c>
      <c r="D6472" s="4">
        <v>745668.9</v>
      </c>
    </row>
    <row r="6473" spans="1:4" x14ac:dyDescent="0.25">
      <c r="A6473" s="1">
        <v>45169</v>
      </c>
      <c r="B6473" t="s">
        <v>1505</v>
      </c>
      <c r="C6473" t="s">
        <v>1506</v>
      </c>
      <c r="D6473" s="4">
        <v>118598.23000000001</v>
      </c>
    </row>
    <row r="6474" spans="1:4" x14ac:dyDescent="0.25">
      <c r="A6474" s="1">
        <v>45169</v>
      </c>
      <c r="B6474" t="s">
        <v>1507</v>
      </c>
      <c r="C6474" t="s">
        <v>1508</v>
      </c>
      <c r="D6474" s="4">
        <v>76028.47</v>
      </c>
    </row>
    <row r="6475" spans="1:4" x14ac:dyDescent="0.25">
      <c r="A6475" s="1">
        <v>45169</v>
      </c>
      <c r="B6475" t="s">
        <v>1509</v>
      </c>
      <c r="C6475" t="s">
        <v>1510</v>
      </c>
      <c r="D6475" s="4">
        <v>20182.5</v>
      </c>
    </row>
    <row r="6476" spans="1:4" x14ac:dyDescent="0.25">
      <c r="A6476" s="1">
        <v>45169</v>
      </c>
      <c r="B6476" t="s">
        <v>1515</v>
      </c>
      <c r="C6476" t="s">
        <v>1516</v>
      </c>
      <c r="D6476" s="4">
        <v>154345.58000000002</v>
      </c>
    </row>
    <row r="6477" spans="1:4" x14ac:dyDescent="0.25">
      <c r="A6477" s="1">
        <v>45169</v>
      </c>
      <c r="B6477" t="s">
        <v>1517</v>
      </c>
      <c r="C6477" t="s">
        <v>1518</v>
      </c>
      <c r="D6477" s="4">
        <v>185229.88</v>
      </c>
    </row>
    <row r="6478" spans="1:4" x14ac:dyDescent="0.25">
      <c r="A6478" s="1">
        <v>45169</v>
      </c>
      <c r="B6478" t="s">
        <v>1519</v>
      </c>
      <c r="C6478" t="s">
        <v>1520</v>
      </c>
      <c r="D6478" s="4">
        <v>17038.179999999997</v>
      </c>
    </row>
    <row r="6479" spans="1:4" x14ac:dyDescent="0.25">
      <c r="A6479" s="1">
        <v>45169</v>
      </c>
      <c r="B6479" t="s">
        <v>1521</v>
      </c>
      <c r="C6479" t="s">
        <v>1522</v>
      </c>
      <c r="D6479" s="4">
        <v>780.21</v>
      </c>
    </row>
    <row r="6480" spans="1:4" x14ac:dyDescent="0.25">
      <c r="A6480" s="1">
        <v>45169</v>
      </c>
      <c r="B6480" t="s">
        <v>1523</v>
      </c>
      <c r="C6480" t="s">
        <v>1524</v>
      </c>
      <c r="D6480" s="4">
        <v>18610.45</v>
      </c>
    </row>
    <row r="6481" spans="1:4" x14ac:dyDescent="0.25">
      <c r="A6481" s="1">
        <v>45169</v>
      </c>
      <c r="B6481" t="s">
        <v>1527</v>
      </c>
      <c r="C6481" t="s">
        <v>1528</v>
      </c>
      <c r="D6481" s="4">
        <v>59624.19</v>
      </c>
    </row>
    <row r="6482" spans="1:4" x14ac:dyDescent="0.25">
      <c r="A6482" s="1">
        <v>45169</v>
      </c>
      <c r="B6482" t="s">
        <v>1529</v>
      </c>
      <c r="C6482" t="s">
        <v>1530</v>
      </c>
      <c r="D6482" s="4">
        <v>38428.659999999989</v>
      </c>
    </row>
    <row r="6483" spans="1:4" x14ac:dyDescent="0.25">
      <c r="A6483" s="1">
        <v>45169</v>
      </c>
      <c r="B6483" t="s">
        <v>1531</v>
      </c>
      <c r="C6483" t="s">
        <v>1532</v>
      </c>
      <c r="D6483" s="4">
        <v>6040.2900000000018</v>
      </c>
    </row>
    <row r="6484" spans="1:4" x14ac:dyDescent="0.25">
      <c r="A6484" s="1">
        <v>45169</v>
      </c>
      <c r="B6484" t="s">
        <v>1533</v>
      </c>
      <c r="C6484" t="s">
        <v>1534</v>
      </c>
      <c r="D6484" s="4">
        <v>539.73</v>
      </c>
    </row>
    <row r="6485" spans="1:4" x14ac:dyDescent="0.25">
      <c r="A6485" s="1">
        <v>45169</v>
      </c>
      <c r="B6485" t="s">
        <v>1535</v>
      </c>
      <c r="C6485" t="s">
        <v>1536</v>
      </c>
      <c r="D6485" s="4">
        <v>4682.3900000000003</v>
      </c>
    </row>
    <row r="6486" spans="1:4" x14ac:dyDescent="0.25">
      <c r="A6486" s="1">
        <v>45169</v>
      </c>
      <c r="B6486" t="s">
        <v>1537</v>
      </c>
      <c r="C6486" t="s">
        <v>1538</v>
      </c>
      <c r="D6486" s="4">
        <v>10982.68</v>
      </c>
    </row>
    <row r="6487" spans="1:4" x14ac:dyDescent="0.25">
      <c r="A6487" s="1">
        <v>45169</v>
      </c>
      <c r="B6487" t="s">
        <v>1539</v>
      </c>
      <c r="C6487" t="s">
        <v>1540</v>
      </c>
      <c r="D6487" s="4">
        <v>261.41000000000003</v>
      </c>
    </row>
    <row r="6488" spans="1:4" x14ac:dyDescent="0.25">
      <c r="A6488" s="1">
        <v>45169</v>
      </c>
      <c r="B6488" t="s">
        <v>1541</v>
      </c>
      <c r="C6488" t="s">
        <v>1542</v>
      </c>
      <c r="D6488" s="4">
        <v>2552</v>
      </c>
    </row>
    <row r="6489" spans="1:4" x14ac:dyDescent="0.25">
      <c r="A6489" s="1">
        <v>45169</v>
      </c>
      <c r="B6489" t="s">
        <v>1543</v>
      </c>
      <c r="C6489" t="s">
        <v>1544</v>
      </c>
      <c r="D6489" s="4">
        <v>1280</v>
      </c>
    </row>
    <row r="6490" spans="1:4" x14ac:dyDescent="0.25">
      <c r="A6490" s="1">
        <v>45169</v>
      </c>
      <c r="B6490" t="s">
        <v>1545</v>
      </c>
      <c r="C6490" t="s">
        <v>1546</v>
      </c>
      <c r="D6490" s="4">
        <v>80</v>
      </c>
    </row>
    <row r="6491" spans="1:4" x14ac:dyDescent="0.25">
      <c r="A6491" s="1">
        <v>45169</v>
      </c>
      <c r="B6491" t="s">
        <v>1547</v>
      </c>
      <c r="C6491" t="s">
        <v>1548</v>
      </c>
      <c r="D6491" s="4">
        <v>542</v>
      </c>
    </row>
    <row r="6492" spans="1:4" x14ac:dyDescent="0.25">
      <c r="A6492" s="1">
        <v>45169</v>
      </c>
      <c r="B6492" t="s">
        <v>1549</v>
      </c>
      <c r="C6492" t="s">
        <v>1550</v>
      </c>
      <c r="D6492" s="4">
        <v>9080.43</v>
      </c>
    </row>
    <row r="6493" spans="1:4" x14ac:dyDescent="0.25">
      <c r="A6493" s="1">
        <v>45169</v>
      </c>
      <c r="B6493" t="s">
        <v>961</v>
      </c>
      <c r="C6493" t="s">
        <v>962</v>
      </c>
      <c r="D6493" s="4">
        <v>5197.67</v>
      </c>
    </row>
    <row r="6494" spans="1:4" x14ac:dyDescent="0.25">
      <c r="A6494" s="1">
        <v>45169</v>
      </c>
      <c r="B6494" t="s">
        <v>963</v>
      </c>
      <c r="C6494" t="s">
        <v>964</v>
      </c>
      <c r="D6494" s="4">
        <v>67.259999999999991</v>
      </c>
    </row>
    <row r="6495" spans="1:4" x14ac:dyDescent="0.25">
      <c r="A6495" s="1">
        <v>45169</v>
      </c>
      <c r="B6495" t="s">
        <v>971</v>
      </c>
      <c r="C6495" t="s">
        <v>972</v>
      </c>
      <c r="D6495" s="4">
        <v>1839.24</v>
      </c>
    </row>
    <row r="6496" spans="1:4" x14ac:dyDescent="0.25">
      <c r="A6496" s="1">
        <v>45169</v>
      </c>
      <c r="B6496" t="s">
        <v>973</v>
      </c>
      <c r="C6496" t="s">
        <v>974</v>
      </c>
      <c r="D6496" s="4">
        <v>5740</v>
      </c>
    </row>
    <row r="6497" spans="1:4" x14ac:dyDescent="0.25">
      <c r="A6497" s="1">
        <v>45169</v>
      </c>
      <c r="B6497" t="s">
        <v>977</v>
      </c>
      <c r="C6497" t="s">
        <v>978</v>
      </c>
      <c r="D6497" s="4">
        <v>685.17000000000053</v>
      </c>
    </row>
    <row r="6498" spans="1:4" x14ac:dyDescent="0.25">
      <c r="A6498" s="1">
        <v>45169</v>
      </c>
      <c r="B6498" t="s">
        <v>981</v>
      </c>
      <c r="C6498" t="s">
        <v>982</v>
      </c>
      <c r="D6498" s="4">
        <v>1435.84</v>
      </c>
    </row>
    <row r="6499" spans="1:4" x14ac:dyDescent="0.25">
      <c r="A6499" s="1">
        <v>45169</v>
      </c>
      <c r="B6499" t="s">
        <v>989</v>
      </c>
      <c r="C6499" t="s">
        <v>990</v>
      </c>
      <c r="D6499" s="4">
        <v>6777.0000000000009</v>
      </c>
    </row>
    <row r="6500" spans="1:4" x14ac:dyDescent="0.25">
      <c r="A6500" s="1">
        <v>45169</v>
      </c>
      <c r="B6500" t="s">
        <v>991</v>
      </c>
      <c r="C6500" t="s">
        <v>992</v>
      </c>
      <c r="D6500" s="4">
        <v>2144.7400000000007</v>
      </c>
    </row>
    <row r="6501" spans="1:4" x14ac:dyDescent="0.25">
      <c r="A6501" s="1">
        <v>45169</v>
      </c>
      <c r="B6501" t="s">
        <v>993</v>
      </c>
      <c r="C6501" t="s">
        <v>994</v>
      </c>
      <c r="D6501" s="4">
        <v>5679.4900000000016</v>
      </c>
    </row>
    <row r="6502" spans="1:4" x14ac:dyDescent="0.25">
      <c r="A6502" s="1">
        <v>45169</v>
      </c>
      <c r="B6502" t="s">
        <v>997</v>
      </c>
      <c r="C6502" t="s">
        <v>998</v>
      </c>
      <c r="D6502" s="4">
        <v>250</v>
      </c>
    </row>
    <row r="6503" spans="1:4" x14ac:dyDescent="0.25">
      <c r="A6503" s="1">
        <v>45169</v>
      </c>
      <c r="B6503" t="s">
        <v>1001</v>
      </c>
      <c r="C6503" t="s">
        <v>1002</v>
      </c>
      <c r="D6503" s="4">
        <v>0.51000000000000512</v>
      </c>
    </row>
    <row r="6504" spans="1:4" x14ac:dyDescent="0.25">
      <c r="A6504" s="1">
        <v>45169</v>
      </c>
      <c r="B6504" t="s">
        <v>1005</v>
      </c>
      <c r="C6504" t="s">
        <v>1006</v>
      </c>
      <c r="D6504" s="4">
        <v>2.1699999999995452</v>
      </c>
    </row>
    <row r="6505" spans="1:4" x14ac:dyDescent="0.25">
      <c r="A6505" s="1">
        <v>45169</v>
      </c>
      <c r="B6505" t="s">
        <v>1007</v>
      </c>
      <c r="C6505" t="s">
        <v>1008</v>
      </c>
      <c r="D6505" s="4">
        <v>2590.87</v>
      </c>
    </row>
    <row r="6506" spans="1:4" x14ac:dyDescent="0.25">
      <c r="A6506" s="1">
        <v>45169</v>
      </c>
      <c r="B6506" t="s">
        <v>1013</v>
      </c>
      <c r="C6506" t="s">
        <v>1014</v>
      </c>
      <c r="D6506" s="4">
        <v>125.55000000000001</v>
      </c>
    </row>
    <row r="6507" spans="1:4" x14ac:dyDescent="0.25">
      <c r="A6507" s="1">
        <v>45169</v>
      </c>
      <c r="B6507" t="s">
        <v>1162</v>
      </c>
      <c r="C6507" t="s">
        <v>1163</v>
      </c>
      <c r="D6507" s="4">
        <v>763.72</v>
      </c>
    </row>
    <row r="6508" spans="1:4" x14ac:dyDescent="0.25">
      <c r="A6508" s="1">
        <v>45169</v>
      </c>
      <c r="B6508" t="s">
        <v>1264</v>
      </c>
      <c r="C6508" t="s">
        <v>1265</v>
      </c>
      <c r="D6508" s="4">
        <v>10487.4</v>
      </c>
    </row>
    <row r="6509" spans="1:4" x14ac:dyDescent="0.25">
      <c r="A6509" s="1">
        <v>45169</v>
      </c>
      <c r="B6509" t="s">
        <v>1340</v>
      </c>
      <c r="C6509" t="s">
        <v>1341</v>
      </c>
      <c r="D6509" s="4">
        <v>500.22999999999996</v>
      </c>
    </row>
    <row r="6510" spans="1:4" x14ac:dyDescent="0.25">
      <c r="A6510" s="1">
        <v>45169</v>
      </c>
      <c r="B6510" t="s">
        <v>1285</v>
      </c>
      <c r="C6510" t="s">
        <v>1286</v>
      </c>
      <c r="D6510" s="4">
        <v>4561.3599999999997</v>
      </c>
    </row>
    <row r="6511" spans="1:4" x14ac:dyDescent="0.25">
      <c r="A6511" s="1">
        <v>45169</v>
      </c>
      <c r="B6511" t="s">
        <v>1017</v>
      </c>
      <c r="C6511" t="s">
        <v>1018</v>
      </c>
      <c r="D6511" s="4">
        <v>5103.66</v>
      </c>
    </row>
    <row r="6512" spans="1:4" x14ac:dyDescent="0.25">
      <c r="A6512" s="1">
        <v>45169</v>
      </c>
      <c r="B6512" t="s">
        <v>1021</v>
      </c>
      <c r="C6512" t="s">
        <v>1022</v>
      </c>
      <c r="D6512" s="4">
        <v>16364.07</v>
      </c>
    </row>
    <row r="6513" spans="1:4" x14ac:dyDescent="0.25">
      <c r="A6513" s="1">
        <v>45169</v>
      </c>
      <c r="B6513" t="s">
        <v>1025</v>
      </c>
      <c r="C6513" t="s">
        <v>1026</v>
      </c>
      <c r="D6513" s="4">
        <v>1746.2</v>
      </c>
    </row>
    <row r="6514" spans="1:4" x14ac:dyDescent="0.25">
      <c r="A6514" s="1">
        <v>45169</v>
      </c>
      <c r="B6514" t="s">
        <v>1227</v>
      </c>
      <c r="C6514" t="s">
        <v>1228</v>
      </c>
      <c r="D6514" s="4">
        <v>46253.05</v>
      </c>
    </row>
    <row r="6515" spans="1:4" x14ac:dyDescent="0.25">
      <c r="A6515" s="1">
        <v>45169</v>
      </c>
      <c r="B6515" t="s">
        <v>1279</v>
      </c>
      <c r="C6515" t="s">
        <v>1280</v>
      </c>
      <c r="D6515" s="4">
        <v>24.34</v>
      </c>
    </row>
    <row r="6516" spans="1:4" x14ac:dyDescent="0.25">
      <c r="A6516" s="1">
        <v>45169</v>
      </c>
      <c r="B6516" t="s">
        <v>1029</v>
      </c>
      <c r="C6516" t="s">
        <v>1030</v>
      </c>
      <c r="D6516" s="4">
        <v>2490.33</v>
      </c>
    </row>
    <row r="6517" spans="1:4" x14ac:dyDescent="0.25">
      <c r="A6517" s="1">
        <v>45169</v>
      </c>
      <c r="B6517" t="s">
        <v>35</v>
      </c>
      <c r="C6517" t="s">
        <v>1031</v>
      </c>
      <c r="D6517" s="4">
        <v>7008.28</v>
      </c>
    </row>
    <row r="6518" spans="1:4" x14ac:dyDescent="0.25">
      <c r="A6518" s="1">
        <v>45169</v>
      </c>
      <c r="B6518" t="s">
        <v>27</v>
      </c>
      <c r="C6518" t="s">
        <v>1032</v>
      </c>
      <c r="D6518" s="4">
        <v>-2239601.5300000007</v>
      </c>
    </row>
    <row r="6519" spans="1:4" x14ac:dyDescent="0.25">
      <c r="A6519" s="1">
        <v>45169</v>
      </c>
      <c r="B6519" t="s">
        <v>1035</v>
      </c>
      <c r="C6519" t="s">
        <v>1036</v>
      </c>
      <c r="D6519" s="4">
        <v>-49728.04</v>
      </c>
    </row>
    <row r="6520" spans="1:4" x14ac:dyDescent="0.25">
      <c r="A6520" s="1">
        <v>45169</v>
      </c>
      <c r="B6520" t="s">
        <v>28</v>
      </c>
      <c r="C6520" t="s">
        <v>1039</v>
      </c>
      <c r="D6520" s="4">
        <v>-117563.85</v>
      </c>
    </row>
    <row r="6521" spans="1:4" x14ac:dyDescent="0.25">
      <c r="A6521" s="1">
        <v>45169</v>
      </c>
      <c r="B6521" t="s">
        <v>29</v>
      </c>
      <c r="C6521" t="s">
        <v>1040</v>
      </c>
      <c r="D6521" s="4">
        <v>-17252.57</v>
      </c>
    </row>
    <row r="6522" spans="1:4" x14ac:dyDescent="0.25">
      <c r="A6522" s="1">
        <v>45169</v>
      </c>
      <c r="B6522" t="s">
        <v>1041</v>
      </c>
      <c r="C6522" t="s">
        <v>1042</v>
      </c>
      <c r="D6522" s="4">
        <v>-620</v>
      </c>
    </row>
    <row r="6523" spans="1:4" x14ac:dyDescent="0.25">
      <c r="A6523" s="1">
        <v>45169</v>
      </c>
      <c r="B6523" t="s">
        <v>31</v>
      </c>
      <c r="C6523" t="s">
        <v>1293</v>
      </c>
      <c r="D6523" s="4">
        <v>-14790.599999999999</v>
      </c>
    </row>
    <row r="6524" spans="1:4" x14ac:dyDescent="0.25">
      <c r="A6524" s="1">
        <v>45169</v>
      </c>
      <c r="B6524" t="s">
        <v>32</v>
      </c>
      <c r="C6524" t="s">
        <v>1268</v>
      </c>
      <c r="D6524" s="4">
        <v>-11065.57</v>
      </c>
    </row>
    <row r="6525" spans="1:4" x14ac:dyDescent="0.25">
      <c r="A6525" s="1">
        <v>45169</v>
      </c>
      <c r="B6525" t="s">
        <v>33</v>
      </c>
      <c r="C6525" t="s">
        <v>1043</v>
      </c>
      <c r="D6525" s="4">
        <v>-1759.5</v>
      </c>
    </row>
    <row r="6526" spans="1:4" x14ac:dyDescent="0.25">
      <c r="A6526" s="1">
        <v>45169</v>
      </c>
      <c r="B6526" t="s">
        <v>34</v>
      </c>
      <c r="C6526" t="s">
        <v>1044</v>
      </c>
      <c r="D6526" s="4">
        <v>-117939.67</v>
      </c>
    </row>
    <row r="6527" spans="1:4" x14ac:dyDescent="0.25">
      <c r="A6527" s="1">
        <v>45169</v>
      </c>
      <c r="B6527" t="s">
        <v>25</v>
      </c>
      <c r="C6527" t="s">
        <v>1049</v>
      </c>
      <c r="D6527" s="4">
        <v>-1223842.8200000005</v>
      </c>
    </row>
    <row r="6528" spans="1:4" x14ac:dyDescent="0.25">
      <c r="A6528" s="1">
        <v>45169</v>
      </c>
      <c r="B6528" t="s">
        <v>1062</v>
      </c>
      <c r="C6528" t="s">
        <v>1063</v>
      </c>
      <c r="D6528" s="4">
        <v>-2.31</v>
      </c>
    </row>
    <row r="6529" spans="1:4" x14ac:dyDescent="0.25">
      <c r="A6529" s="1">
        <v>45169</v>
      </c>
      <c r="B6529" t="s">
        <v>1066</v>
      </c>
      <c r="C6529" t="s">
        <v>1067</v>
      </c>
      <c r="D6529" s="4">
        <v>-3.1699999999999053</v>
      </c>
    </row>
    <row r="6530" spans="1:4" x14ac:dyDescent="0.25">
      <c r="A6530" s="1">
        <v>45169</v>
      </c>
      <c r="B6530" t="s">
        <v>1068</v>
      </c>
      <c r="C6530" t="s">
        <v>1069</v>
      </c>
      <c r="D6530" s="4">
        <v>-764.09999999999957</v>
      </c>
    </row>
    <row r="6531" spans="1:4" x14ac:dyDescent="0.25">
      <c r="A6531" s="1">
        <v>45169</v>
      </c>
      <c r="B6531" t="s">
        <v>1168</v>
      </c>
      <c r="C6531" t="s">
        <v>1169</v>
      </c>
      <c r="D6531" s="4">
        <v>-5859.46</v>
      </c>
    </row>
    <row r="6532" spans="1:4" x14ac:dyDescent="0.25">
      <c r="A6532" s="1">
        <v>45169</v>
      </c>
      <c r="B6532" t="s">
        <v>1074</v>
      </c>
      <c r="C6532" t="s">
        <v>1075</v>
      </c>
      <c r="D6532" s="4">
        <v>-23.77</v>
      </c>
    </row>
    <row r="6533" spans="1:4" x14ac:dyDescent="0.25">
      <c r="A6533" s="1">
        <v>45169</v>
      </c>
      <c r="B6533" t="s">
        <v>1078</v>
      </c>
      <c r="C6533" t="s">
        <v>1079</v>
      </c>
      <c r="D6533" s="4">
        <v>-35</v>
      </c>
    </row>
    <row r="6534" spans="1:4" x14ac:dyDescent="0.25">
      <c r="A6534" s="1">
        <v>45169</v>
      </c>
      <c r="B6534" t="s">
        <v>1080</v>
      </c>
      <c r="C6534" t="s">
        <v>1081</v>
      </c>
      <c r="D6534" s="4">
        <v>-520434.85</v>
      </c>
    </row>
    <row r="6535" spans="1:4" x14ac:dyDescent="0.25">
      <c r="A6535" s="1">
        <v>45169</v>
      </c>
      <c r="B6535" t="s">
        <v>1082</v>
      </c>
      <c r="C6535" t="s">
        <v>1083</v>
      </c>
      <c r="D6535" s="4">
        <v>-214</v>
      </c>
    </row>
    <row r="6536" spans="1:4" x14ac:dyDescent="0.25">
      <c r="A6536" s="1">
        <v>45169</v>
      </c>
      <c r="B6536" t="s">
        <v>1172</v>
      </c>
      <c r="C6536" t="s">
        <v>1173</v>
      </c>
      <c r="D6536" s="4">
        <v>-113462.67000000001</v>
      </c>
    </row>
    <row r="6537" spans="1:4" x14ac:dyDescent="0.25">
      <c r="A6537" s="1">
        <v>45169</v>
      </c>
      <c r="B6537" t="s">
        <v>1322</v>
      </c>
      <c r="C6537" t="s">
        <v>1323</v>
      </c>
      <c r="D6537" s="4">
        <v>-237.19999999999993</v>
      </c>
    </row>
    <row r="6538" spans="1:4" x14ac:dyDescent="0.25">
      <c r="A6538" s="1">
        <v>45169</v>
      </c>
      <c r="B6538" t="s">
        <v>1101</v>
      </c>
      <c r="C6538" t="s">
        <v>1102</v>
      </c>
      <c r="D6538" s="4">
        <v>-15394.42</v>
      </c>
    </row>
    <row r="6539" spans="1:4" x14ac:dyDescent="0.25">
      <c r="A6539" s="1">
        <v>45169</v>
      </c>
      <c r="B6539" t="s">
        <v>570</v>
      </c>
      <c r="C6539" t="s">
        <v>571</v>
      </c>
      <c r="D6539" s="4">
        <v>10000</v>
      </c>
    </row>
    <row r="6540" spans="1:4" x14ac:dyDescent="0.25">
      <c r="A6540" s="1">
        <v>45169</v>
      </c>
      <c r="B6540" t="s">
        <v>576</v>
      </c>
      <c r="C6540" t="s">
        <v>577</v>
      </c>
      <c r="D6540" s="4">
        <v>17743</v>
      </c>
    </row>
    <row r="6541" spans="1:4" x14ac:dyDescent="0.25">
      <c r="A6541" s="1">
        <v>45169</v>
      </c>
      <c r="B6541" t="s">
        <v>580</v>
      </c>
      <c r="C6541" t="s">
        <v>581</v>
      </c>
      <c r="D6541" s="4">
        <v>91759.31</v>
      </c>
    </row>
    <row r="6542" spans="1:4" x14ac:dyDescent="0.25">
      <c r="A6542" s="1">
        <v>45169</v>
      </c>
      <c r="B6542" t="s">
        <v>588</v>
      </c>
      <c r="C6542" t="s">
        <v>589</v>
      </c>
      <c r="D6542" s="4">
        <v>80910.75</v>
      </c>
    </row>
    <row r="6543" spans="1:4" x14ac:dyDescent="0.25">
      <c r="A6543" s="1">
        <v>45169</v>
      </c>
      <c r="B6543" t="s">
        <v>592</v>
      </c>
      <c r="C6543" t="s">
        <v>593</v>
      </c>
      <c r="D6543" s="4">
        <v>87545.25</v>
      </c>
    </row>
    <row r="6544" spans="1:4" x14ac:dyDescent="0.25">
      <c r="A6544" s="1">
        <v>45169</v>
      </c>
      <c r="B6544" t="s">
        <v>597</v>
      </c>
      <c r="C6544" t="s">
        <v>598</v>
      </c>
      <c r="D6544" s="4">
        <v>693957.03</v>
      </c>
    </row>
    <row r="6545" spans="1:4" x14ac:dyDescent="0.25">
      <c r="A6545" s="1">
        <v>45169</v>
      </c>
      <c r="B6545" t="s">
        <v>601</v>
      </c>
      <c r="C6545" t="s">
        <v>602</v>
      </c>
      <c r="D6545" s="4">
        <v>164051.22999999998</v>
      </c>
    </row>
    <row r="6546" spans="1:4" x14ac:dyDescent="0.25">
      <c r="A6546" s="1">
        <v>45169</v>
      </c>
      <c r="B6546" t="s">
        <v>605</v>
      </c>
      <c r="C6546" t="s">
        <v>606</v>
      </c>
      <c r="D6546" s="4">
        <v>207262.74</v>
      </c>
    </row>
    <row r="6547" spans="1:4" x14ac:dyDescent="0.25">
      <c r="A6547" s="1">
        <v>45169</v>
      </c>
      <c r="B6547" t="s">
        <v>1334</v>
      </c>
      <c r="C6547" t="s">
        <v>1335</v>
      </c>
      <c r="D6547" s="4">
        <v>21771</v>
      </c>
    </row>
    <row r="6548" spans="1:4" x14ac:dyDescent="0.25">
      <c r="A6548" s="1">
        <v>45169</v>
      </c>
      <c r="B6548" t="s">
        <v>611</v>
      </c>
      <c r="C6548" t="s">
        <v>612</v>
      </c>
      <c r="D6548" s="4">
        <v>275028.55000000005</v>
      </c>
    </row>
    <row r="6549" spans="1:4" x14ac:dyDescent="0.25">
      <c r="A6549" s="1">
        <v>45169</v>
      </c>
      <c r="B6549" t="s">
        <v>617</v>
      </c>
      <c r="C6549" t="s">
        <v>618</v>
      </c>
      <c r="D6549" s="4">
        <v>96273.29</v>
      </c>
    </row>
    <row r="6550" spans="1:4" x14ac:dyDescent="0.25">
      <c r="A6550" s="1">
        <v>45169</v>
      </c>
      <c r="B6550" t="s">
        <v>621</v>
      </c>
      <c r="C6550" t="s">
        <v>622</v>
      </c>
      <c r="D6550" s="4">
        <v>16409.09</v>
      </c>
    </row>
    <row r="6551" spans="1:4" x14ac:dyDescent="0.25">
      <c r="A6551" s="1">
        <v>45169</v>
      </c>
      <c r="B6551" t="s">
        <v>625</v>
      </c>
      <c r="C6551" t="s">
        <v>626</v>
      </c>
      <c r="D6551" s="4">
        <v>102935.11000000002</v>
      </c>
    </row>
    <row r="6552" spans="1:4" x14ac:dyDescent="0.25">
      <c r="A6552" s="1">
        <v>45169</v>
      </c>
      <c r="B6552" t="s">
        <v>629</v>
      </c>
      <c r="C6552" t="s">
        <v>630</v>
      </c>
      <c r="D6552" s="4">
        <v>1760</v>
      </c>
    </row>
    <row r="6553" spans="1:4" x14ac:dyDescent="0.25">
      <c r="A6553" s="1">
        <v>45169</v>
      </c>
      <c r="B6553" t="s">
        <v>48</v>
      </c>
      <c r="C6553" t="s">
        <v>49</v>
      </c>
      <c r="D6553" s="4">
        <v>340</v>
      </c>
    </row>
    <row r="6554" spans="1:4" x14ac:dyDescent="0.25">
      <c r="A6554" s="1">
        <v>45169</v>
      </c>
      <c r="B6554" t="s">
        <v>53</v>
      </c>
      <c r="C6554" t="s">
        <v>54</v>
      </c>
      <c r="D6554" s="4">
        <v>2500</v>
      </c>
    </row>
    <row r="6555" spans="1:4" x14ac:dyDescent="0.25">
      <c r="A6555" s="1">
        <v>45169</v>
      </c>
      <c r="B6555" t="s">
        <v>57</v>
      </c>
      <c r="C6555" t="s">
        <v>58</v>
      </c>
      <c r="D6555" s="4">
        <v>250</v>
      </c>
    </row>
    <row r="6556" spans="1:4" x14ac:dyDescent="0.25">
      <c r="A6556" s="1">
        <v>45169</v>
      </c>
      <c r="B6556" t="s">
        <v>61</v>
      </c>
      <c r="C6556" t="s">
        <v>62</v>
      </c>
      <c r="D6556" s="4">
        <v>997500</v>
      </c>
    </row>
    <row r="6557" spans="1:4" x14ac:dyDescent="0.25">
      <c r="A6557" s="1">
        <v>45169</v>
      </c>
      <c r="B6557" t="s">
        <v>64</v>
      </c>
      <c r="C6557" t="s">
        <v>65</v>
      </c>
      <c r="D6557" s="4">
        <v>16915.2</v>
      </c>
    </row>
    <row r="6558" spans="1:4" x14ac:dyDescent="0.25">
      <c r="A6558" s="1">
        <v>45169</v>
      </c>
      <c r="B6558" t="s">
        <v>66</v>
      </c>
      <c r="C6558" t="s">
        <v>67</v>
      </c>
      <c r="D6558" s="4">
        <v>180615.86</v>
      </c>
    </row>
    <row r="6559" spans="1:4" x14ac:dyDescent="0.25">
      <c r="A6559" s="1">
        <v>45169</v>
      </c>
      <c r="B6559" t="s">
        <v>139</v>
      </c>
      <c r="C6559" t="s">
        <v>654</v>
      </c>
      <c r="D6559" s="4">
        <v>883958.85</v>
      </c>
    </row>
    <row r="6560" spans="1:4" x14ac:dyDescent="0.25">
      <c r="A6560" s="1">
        <v>45169</v>
      </c>
      <c r="B6560" t="s">
        <v>143</v>
      </c>
      <c r="C6560" t="s">
        <v>662</v>
      </c>
      <c r="D6560" s="4">
        <v>660483.18000000005</v>
      </c>
    </row>
    <row r="6561" spans="1:4" x14ac:dyDescent="0.25">
      <c r="A6561" s="1">
        <v>45169</v>
      </c>
      <c r="B6561" t="s">
        <v>665</v>
      </c>
      <c r="C6561" t="s">
        <v>666</v>
      </c>
      <c r="D6561" s="4">
        <v>588939.58999999287</v>
      </c>
    </row>
    <row r="6562" spans="1:4" x14ac:dyDescent="0.25">
      <c r="A6562" s="1">
        <v>45169</v>
      </c>
      <c r="B6562" t="s">
        <v>670</v>
      </c>
      <c r="C6562" t="s">
        <v>671</v>
      </c>
      <c r="D6562" s="4">
        <v>7637.7900000000227</v>
      </c>
    </row>
    <row r="6563" spans="1:4" x14ac:dyDescent="0.25">
      <c r="A6563" s="1">
        <v>45169</v>
      </c>
      <c r="B6563" t="s">
        <v>674</v>
      </c>
      <c r="C6563" t="s">
        <v>675</v>
      </c>
      <c r="D6563" s="4">
        <v>50178.149999999943</v>
      </c>
    </row>
    <row r="6564" spans="1:4" x14ac:dyDescent="0.25">
      <c r="A6564" s="1">
        <v>45169</v>
      </c>
      <c r="B6564" t="s">
        <v>687</v>
      </c>
      <c r="C6564" t="s">
        <v>688</v>
      </c>
      <c r="D6564" s="4">
        <v>377.19</v>
      </c>
    </row>
    <row r="6565" spans="1:4" x14ac:dyDescent="0.25">
      <c r="A6565" s="1">
        <v>45169</v>
      </c>
      <c r="B6565" t="s">
        <v>1184</v>
      </c>
      <c r="C6565" t="s">
        <v>1185</v>
      </c>
      <c r="D6565" s="4">
        <v>153417.74</v>
      </c>
    </row>
    <row r="6566" spans="1:4" x14ac:dyDescent="0.25">
      <c r="A6566" s="1">
        <v>45169</v>
      </c>
      <c r="B6566" t="s">
        <v>700</v>
      </c>
      <c r="C6566" t="s">
        <v>701</v>
      </c>
      <c r="D6566" s="4">
        <v>10732.319999999998</v>
      </c>
    </row>
    <row r="6567" spans="1:4" x14ac:dyDescent="0.25">
      <c r="A6567" s="1">
        <v>45169</v>
      </c>
      <c r="B6567" t="s">
        <v>710</v>
      </c>
      <c r="C6567" t="s">
        <v>711</v>
      </c>
      <c r="D6567" s="4">
        <v>36526.880000000005</v>
      </c>
    </row>
    <row r="6568" spans="1:4" x14ac:dyDescent="0.25">
      <c r="A6568" s="1">
        <v>45169</v>
      </c>
      <c r="B6568" t="s">
        <v>1186</v>
      </c>
      <c r="C6568" t="s">
        <v>1187</v>
      </c>
      <c r="D6568" s="4">
        <v>1430</v>
      </c>
    </row>
    <row r="6569" spans="1:4" x14ac:dyDescent="0.25">
      <c r="A6569" s="1">
        <v>45169</v>
      </c>
      <c r="B6569" t="s">
        <v>723</v>
      </c>
      <c r="C6569" t="s">
        <v>724</v>
      </c>
      <c r="D6569" s="4">
        <v>48258.35000000002</v>
      </c>
    </row>
    <row r="6570" spans="1:4" x14ac:dyDescent="0.25">
      <c r="A6570" s="1">
        <v>45169</v>
      </c>
      <c r="B6570" t="s">
        <v>728</v>
      </c>
      <c r="C6570" t="s">
        <v>729</v>
      </c>
      <c r="D6570" s="4">
        <v>2796.9300000000658</v>
      </c>
    </row>
    <row r="6571" spans="1:4" x14ac:dyDescent="0.25">
      <c r="A6571" s="1">
        <v>45169</v>
      </c>
      <c r="B6571" t="s">
        <v>736</v>
      </c>
      <c r="C6571" t="s">
        <v>737</v>
      </c>
      <c r="D6571" s="4">
        <v>128625.3</v>
      </c>
    </row>
    <row r="6572" spans="1:4" x14ac:dyDescent="0.25">
      <c r="A6572" s="1">
        <v>45169</v>
      </c>
      <c r="B6572" t="s">
        <v>749</v>
      </c>
      <c r="C6572" t="s">
        <v>750</v>
      </c>
      <c r="D6572" s="4">
        <v>1874.770000000015</v>
      </c>
    </row>
    <row r="6573" spans="1:4" x14ac:dyDescent="0.25">
      <c r="A6573" s="1">
        <v>45169</v>
      </c>
      <c r="B6573" t="s">
        <v>753</v>
      </c>
      <c r="C6573" t="s">
        <v>754</v>
      </c>
      <c r="D6573" s="4">
        <v>52792.770000000004</v>
      </c>
    </row>
    <row r="6574" spans="1:4" x14ac:dyDescent="0.25">
      <c r="A6574" s="1">
        <v>45169</v>
      </c>
      <c r="B6574" t="s">
        <v>765</v>
      </c>
      <c r="C6574" t="s">
        <v>766</v>
      </c>
      <c r="D6574" s="4">
        <v>53.55</v>
      </c>
    </row>
    <row r="6575" spans="1:4" x14ac:dyDescent="0.25">
      <c r="A6575" s="1">
        <v>45169</v>
      </c>
      <c r="B6575" t="s">
        <v>1188</v>
      </c>
      <c r="C6575" t="s">
        <v>1189</v>
      </c>
      <c r="D6575" s="4">
        <v>1091.8000000000002</v>
      </c>
    </row>
    <row r="6576" spans="1:4" x14ac:dyDescent="0.25">
      <c r="A6576" s="1">
        <v>45169</v>
      </c>
      <c r="B6576" t="s">
        <v>1190</v>
      </c>
      <c r="C6576" t="s">
        <v>1191</v>
      </c>
      <c r="D6576" s="4">
        <v>179.04999999998955</v>
      </c>
    </row>
    <row r="6577" spans="1:4" x14ac:dyDescent="0.25">
      <c r="A6577" s="1">
        <v>45169</v>
      </c>
      <c r="B6577" t="s">
        <v>783</v>
      </c>
      <c r="C6577" t="s">
        <v>784</v>
      </c>
      <c r="D6577" s="4">
        <v>1120</v>
      </c>
    </row>
    <row r="6578" spans="1:4" x14ac:dyDescent="0.25">
      <c r="A6578" s="1">
        <v>45169</v>
      </c>
      <c r="B6578" t="s">
        <v>68</v>
      </c>
      <c r="C6578" t="s">
        <v>69</v>
      </c>
      <c r="D6578" s="4">
        <v>1127.7700000000018</v>
      </c>
    </row>
    <row r="6579" spans="1:4" x14ac:dyDescent="0.25">
      <c r="A6579" s="1">
        <v>45169</v>
      </c>
      <c r="B6579" t="s">
        <v>70</v>
      </c>
      <c r="C6579" t="s">
        <v>71</v>
      </c>
      <c r="D6579" s="4">
        <v>35477.665999998804</v>
      </c>
    </row>
    <row r="6580" spans="1:4" x14ac:dyDescent="0.25">
      <c r="A6580" s="1">
        <v>45169</v>
      </c>
      <c r="B6580" t="s">
        <v>72</v>
      </c>
      <c r="C6580" t="s">
        <v>73</v>
      </c>
      <c r="D6580" s="4">
        <v>2558.0499999999993</v>
      </c>
    </row>
    <row r="6581" spans="1:4" x14ac:dyDescent="0.25">
      <c r="A6581" s="1">
        <v>45169</v>
      </c>
      <c r="B6581" t="s">
        <v>74</v>
      </c>
      <c r="C6581" t="s">
        <v>75</v>
      </c>
      <c r="D6581" s="4">
        <v>1000.48</v>
      </c>
    </row>
    <row r="6582" spans="1:4" x14ac:dyDescent="0.25">
      <c r="A6582" s="1">
        <v>45169</v>
      </c>
      <c r="B6582" t="s">
        <v>76</v>
      </c>
      <c r="C6582" t="s">
        <v>77</v>
      </c>
      <c r="D6582" s="4">
        <v>528.74</v>
      </c>
    </row>
    <row r="6583" spans="1:4" x14ac:dyDescent="0.25">
      <c r="A6583" s="1">
        <v>45169</v>
      </c>
      <c r="B6583" t="s">
        <v>78</v>
      </c>
      <c r="C6583" t="s">
        <v>79</v>
      </c>
      <c r="D6583" s="4">
        <v>430121.37000000686</v>
      </c>
    </row>
    <row r="6584" spans="1:4" x14ac:dyDescent="0.25">
      <c r="A6584" s="1">
        <v>45169</v>
      </c>
      <c r="B6584" t="s">
        <v>80</v>
      </c>
      <c r="C6584" t="s">
        <v>81</v>
      </c>
      <c r="D6584" s="4">
        <v>140175.50999999989</v>
      </c>
    </row>
    <row r="6585" spans="1:4" x14ac:dyDescent="0.25">
      <c r="A6585" s="1">
        <v>45169</v>
      </c>
      <c r="B6585" t="s">
        <v>82</v>
      </c>
      <c r="C6585" t="s">
        <v>83</v>
      </c>
      <c r="D6585" s="4">
        <v>1906.3000000000029</v>
      </c>
    </row>
    <row r="6586" spans="1:4" x14ac:dyDescent="0.25">
      <c r="A6586" s="1">
        <v>45169</v>
      </c>
      <c r="B6586" t="s">
        <v>84</v>
      </c>
      <c r="C6586" t="s">
        <v>85</v>
      </c>
      <c r="D6586" s="4">
        <v>80485.750000002707</v>
      </c>
    </row>
    <row r="6587" spans="1:4" x14ac:dyDescent="0.25">
      <c r="A6587" s="1">
        <v>45169</v>
      </c>
      <c r="B6587" t="s">
        <v>86</v>
      </c>
      <c r="C6587" t="s">
        <v>87</v>
      </c>
      <c r="D6587" s="4">
        <v>166808.51999999996</v>
      </c>
    </row>
    <row r="6588" spans="1:4" x14ac:dyDescent="0.25">
      <c r="A6588" s="1">
        <v>45169</v>
      </c>
      <c r="B6588" t="s">
        <v>88</v>
      </c>
      <c r="C6588" t="s">
        <v>89</v>
      </c>
      <c r="D6588" s="4">
        <v>7794.6000000003041</v>
      </c>
    </row>
    <row r="6589" spans="1:4" x14ac:dyDescent="0.25">
      <c r="A6589" s="1">
        <v>45169</v>
      </c>
      <c r="B6589" t="s">
        <v>90</v>
      </c>
      <c r="C6589" t="s">
        <v>91</v>
      </c>
      <c r="D6589" s="4">
        <v>43135.839999999982</v>
      </c>
    </row>
    <row r="6590" spans="1:4" x14ac:dyDescent="0.25">
      <c r="A6590" s="1">
        <v>45169</v>
      </c>
      <c r="B6590" t="s">
        <v>92</v>
      </c>
      <c r="C6590" t="s">
        <v>93</v>
      </c>
      <c r="D6590" s="4">
        <v>251969.17899999995</v>
      </c>
    </row>
    <row r="6591" spans="1:4" x14ac:dyDescent="0.25">
      <c r="A6591" s="1">
        <v>45169</v>
      </c>
      <c r="B6591" t="s">
        <v>94</v>
      </c>
      <c r="C6591" t="s">
        <v>95</v>
      </c>
      <c r="D6591" s="4">
        <v>3756.4700000000021</v>
      </c>
    </row>
    <row r="6592" spans="1:4" x14ac:dyDescent="0.25">
      <c r="A6592" s="1">
        <v>45169</v>
      </c>
      <c r="B6592" t="s">
        <v>96</v>
      </c>
      <c r="C6592" t="s">
        <v>97</v>
      </c>
      <c r="D6592" s="4">
        <v>26267.769999999975</v>
      </c>
    </row>
    <row r="6593" spans="1:4" x14ac:dyDescent="0.25">
      <c r="A6593" s="1">
        <v>45169</v>
      </c>
      <c r="B6593" t="s">
        <v>98</v>
      </c>
      <c r="C6593" t="s">
        <v>99</v>
      </c>
      <c r="D6593" s="4">
        <v>53.860000000001079</v>
      </c>
    </row>
    <row r="6594" spans="1:4" x14ac:dyDescent="0.25">
      <c r="A6594" s="1">
        <v>45169</v>
      </c>
      <c r="B6594" t="s">
        <v>100</v>
      </c>
      <c r="C6594" t="s">
        <v>101</v>
      </c>
      <c r="D6594" s="4">
        <v>1000153.42</v>
      </c>
    </row>
    <row r="6595" spans="1:4" x14ac:dyDescent="0.25">
      <c r="A6595" s="1">
        <v>45169</v>
      </c>
      <c r="B6595" t="s">
        <v>108</v>
      </c>
      <c r="C6595" t="s">
        <v>109</v>
      </c>
      <c r="D6595" s="4">
        <v>1500000</v>
      </c>
    </row>
    <row r="6596" spans="1:4" x14ac:dyDescent="0.25">
      <c r="A6596" s="1">
        <v>45169</v>
      </c>
      <c r="B6596" t="s">
        <v>740</v>
      </c>
      <c r="C6596" t="s">
        <v>741</v>
      </c>
      <c r="D6596" s="4">
        <v>-424.07999999994627</v>
      </c>
    </row>
    <row r="6597" spans="1:4" x14ac:dyDescent="0.25">
      <c r="A6597" s="1">
        <v>45169</v>
      </c>
      <c r="B6597" t="s">
        <v>744</v>
      </c>
      <c r="C6597" t="s">
        <v>745</v>
      </c>
      <c r="D6597" s="4">
        <v>-326.74999999994623</v>
      </c>
    </row>
    <row r="6598" spans="1:4" x14ac:dyDescent="0.25">
      <c r="A6598" s="1">
        <v>45169</v>
      </c>
      <c r="B6598" t="s">
        <v>846</v>
      </c>
      <c r="C6598" t="s">
        <v>847</v>
      </c>
      <c r="D6598" s="4">
        <v>-8300.0000000000582</v>
      </c>
    </row>
    <row r="6599" spans="1:4" x14ac:dyDescent="0.25">
      <c r="A6599" s="1">
        <v>45169</v>
      </c>
      <c r="B6599" t="s">
        <v>851</v>
      </c>
      <c r="C6599" t="s">
        <v>852</v>
      </c>
      <c r="D6599" s="4">
        <v>-100000</v>
      </c>
    </row>
    <row r="6600" spans="1:4" x14ac:dyDescent="0.25">
      <c r="A6600" s="1">
        <v>45169</v>
      </c>
      <c r="B6600" t="s">
        <v>855</v>
      </c>
      <c r="C6600" t="s">
        <v>856</v>
      </c>
      <c r="D6600" s="4">
        <v>-800000</v>
      </c>
    </row>
    <row r="6601" spans="1:4" x14ac:dyDescent="0.25">
      <c r="A6601" s="1">
        <v>45169</v>
      </c>
      <c r="B6601" t="s">
        <v>859</v>
      </c>
      <c r="C6601" t="s">
        <v>860</v>
      </c>
      <c r="D6601" s="4">
        <v>-62928.91</v>
      </c>
    </row>
    <row r="6602" spans="1:4" x14ac:dyDescent="0.25">
      <c r="A6602" s="1">
        <v>45169</v>
      </c>
      <c r="B6602" t="s">
        <v>1192</v>
      </c>
      <c r="C6602" t="s">
        <v>1193</v>
      </c>
      <c r="D6602" s="4">
        <v>-180615.86000000004</v>
      </c>
    </row>
    <row r="6603" spans="1:4" x14ac:dyDescent="0.25">
      <c r="A6603" s="1">
        <v>45169</v>
      </c>
      <c r="B6603" t="s">
        <v>865</v>
      </c>
      <c r="C6603" t="s">
        <v>866</v>
      </c>
      <c r="D6603" s="4">
        <v>-86282.830000000016</v>
      </c>
    </row>
    <row r="6604" spans="1:4" x14ac:dyDescent="0.25">
      <c r="A6604" s="1">
        <v>45169</v>
      </c>
      <c r="B6604" t="s">
        <v>1232</v>
      </c>
      <c r="C6604" t="s">
        <v>1233</v>
      </c>
      <c r="D6604" s="4">
        <v>-68372.165000002016</v>
      </c>
    </row>
    <row r="6605" spans="1:4" x14ac:dyDescent="0.25">
      <c r="A6605" s="1">
        <v>45169</v>
      </c>
      <c r="B6605" t="s">
        <v>871</v>
      </c>
      <c r="C6605" t="s">
        <v>872</v>
      </c>
      <c r="D6605" s="4">
        <v>-104189.62</v>
      </c>
    </row>
    <row r="6606" spans="1:4" x14ac:dyDescent="0.25">
      <c r="A6606" s="1">
        <v>45169</v>
      </c>
      <c r="B6606" t="s">
        <v>873</v>
      </c>
      <c r="C6606" t="s">
        <v>874</v>
      </c>
      <c r="D6606" s="4">
        <v>-209105.68000000002</v>
      </c>
    </row>
    <row r="6607" spans="1:4" x14ac:dyDescent="0.25">
      <c r="A6607" s="1">
        <v>45169</v>
      </c>
      <c r="B6607" t="s">
        <v>875</v>
      </c>
      <c r="C6607" t="s">
        <v>876</v>
      </c>
      <c r="D6607" s="4">
        <v>-130693.5</v>
      </c>
    </row>
    <row r="6608" spans="1:4" x14ac:dyDescent="0.25">
      <c r="A6608" s="1">
        <v>45169</v>
      </c>
      <c r="B6608" t="s">
        <v>877</v>
      </c>
      <c r="C6608" t="s">
        <v>878</v>
      </c>
      <c r="D6608" s="4">
        <v>-792</v>
      </c>
    </row>
    <row r="6609" spans="1:4" x14ac:dyDescent="0.25">
      <c r="A6609" s="1">
        <v>45169</v>
      </c>
      <c r="B6609" t="s">
        <v>879</v>
      </c>
      <c r="C6609" t="s">
        <v>880</v>
      </c>
      <c r="D6609" s="4">
        <v>-51454.32</v>
      </c>
    </row>
    <row r="6610" spans="1:4" x14ac:dyDescent="0.25">
      <c r="A6610" s="1">
        <v>45169</v>
      </c>
      <c r="B6610" t="s">
        <v>881</v>
      </c>
      <c r="C6610" t="s">
        <v>882</v>
      </c>
      <c r="D6610" s="4">
        <v>-16408.5</v>
      </c>
    </row>
    <row r="6611" spans="1:4" x14ac:dyDescent="0.25">
      <c r="A6611" s="1">
        <v>45169</v>
      </c>
      <c r="B6611" t="s">
        <v>883</v>
      </c>
      <c r="C6611" t="s">
        <v>884</v>
      </c>
      <c r="D6611" s="4">
        <v>-37664.42</v>
      </c>
    </row>
    <row r="6612" spans="1:4" x14ac:dyDescent="0.25">
      <c r="A6612" s="1">
        <v>45169</v>
      </c>
      <c r="B6612" t="s">
        <v>885</v>
      </c>
      <c r="C6612" t="s">
        <v>886</v>
      </c>
      <c r="D6612" s="4">
        <v>-9208.98</v>
      </c>
    </row>
    <row r="6613" spans="1:4" x14ac:dyDescent="0.25">
      <c r="A6613" s="1">
        <v>45169</v>
      </c>
      <c r="B6613" t="s">
        <v>887</v>
      </c>
      <c r="C6613" t="s">
        <v>888</v>
      </c>
      <c r="D6613" s="4">
        <v>-10000</v>
      </c>
    </row>
    <row r="6614" spans="1:4" x14ac:dyDescent="0.25">
      <c r="A6614" s="1">
        <v>45169</v>
      </c>
      <c r="B6614" t="s">
        <v>891</v>
      </c>
      <c r="C6614" t="s">
        <v>892</v>
      </c>
      <c r="D6614" s="4">
        <v>-5023</v>
      </c>
    </row>
    <row r="6615" spans="1:4" x14ac:dyDescent="0.25">
      <c r="A6615" s="1">
        <v>45169</v>
      </c>
      <c r="B6615" t="s">
        <v>893</v>
      </c>
      <c r="C6615" t="s">
        <v>894</v>
      </c>
      <c r="D6615" s="4">
        <v>-35407.530000000021</v>
      </c>
    </row>
    <row r="6616" spans="1:4" x14ac:dyDescent="0.25">
      <c r="A6616" s="1">
        <v>45169</v>
      </c>
      <c r="B6616" t="s">
        <v>895</v>
      </c>
      <c r="C6616" t="s">
        <v>896</v>
      </c>
      <c r="D6616" s="4">
        <v>-50940.84</v>
      </c>
    </row>
    <row r="6617" spans="1:4" x14ac:dyDescent="0.25">
      <c r="A6617" s="1">
        <v>45169</v>
      </c>
      <c r="B6617" t="s">
        <v>897</v>
      </c>
      <c r="C6617" t="s">
        <v>898</v>
      </c>
      <c r="D6617" s="4">
        <v>-1145372</v>
      </c>
    </row>
    <row r="6618" spans="1:4" x14ac:dyDescent="0.25">
      <c r="A6618" s="1">
        <v>45169</v>
      </c>
      <c r="B6618" t="s">
        <v>1195</v>
      </c>
      <c r="C6618" t="s">
        <v>1196</v>
      </c>
      <c r="D6618" s="4">
        <v>-245167.83000000002</v>
      </c>
    </row>
    <row r="6619" spans="1:4" x14ac:dyDescent="0.25">
      <c r="A6619" s="1">
        <v>45169</v>
      </c>
      <c r="B6619" t="s">
        <v>145</v>
      </c>
      <c r="C6619" t="s">
        <v>1199</v>
      </c>
      <c r="D6619" s="4">
        <v>-315297.5</v>
      </c>
    </row>
    <row r="6620" spans="1:4" x14ac:dyDescent="0.25">
      <c r="A6620" s="1">
        <v>45169</v>
      </c>
      <c r="B6620" t="s">
        <v>141</v>
      </c>
      <c r="C6620" t="s">
        <v>1318</v>
      </c>
      <c r="D6620" s="4">
        <v>-550000</v>
      </c>
    </row>
    <row r="6621" spans="1:4" x14ac:dyDescent="0.25">
      <c r="A6621" s="1">
        <v>45169</v>
      </c>
      <c r="B6621" t="s">
        <v>902</v>
      </c>
      <c r="C6621" t="s">
        <v>903</v>
      </c>
      <c r="D6621" s="4">
        <v>-161159.49000000002</v>
      </c>
    </row>
    <row r="6622" spans="1:4" x14ac:dyDescent="0.25">
      <c r="A6622" s="1">
        <v>45169</v>
      </c>
      <c r="B6622" t="s">
        <v>905</v>
      </c>
      <c r="C6622" t="s">
        <v>906</v>
      </c>
      <c r="D6622" s="4">
        <v>-370485.91000000003</v>
      </c>
    </row>
    <row r="6623" spans="1:4" x14ac:dyDescent="0.25">
      <c r="A6623" s="1">
        <v>45169</v>
      </c>
      <c r="B6623" t="s">
        <v>907</v>
      </c>
      <c r="C6623" t="s">
        <v>908</v>
      </c>
      <c r="D6623" s="4">
        <v>-49449.65</v>
      </c>
    </row>
    <row r="6624" spans="1:4" x14ac:dyDescent="0.25">
      <c r="A6624" s="1">
        <v>45169</v>
      </c>
      <c r="B6624" t="s">
        <v>909</v>
      </c>
      <c r="C6624" t="s">
        <v>910</v>
      </c>
      <c r="D6624" s="4">
        <v>-7385.3399999999947</v>
      </c>
    </row>
    <row r="6625" spans="1:4" x14ac:dyDescent="0.25">
      <c r="A6625" s="1">
        <v>45169</v>
      </c>
      <c r="B6625" t="s">
        <v>913</v>
      </c>
      <c r="C6625" t="s">
        <v>914</v>
      </c>
      <c r="D6625" s="4">
        <v>-195502.61</v>
      </c>
    </row>
    <row r="6626" spans="1:4" x14ac:dyDescent="0.25">
      <c r="A6626" s="1">
        <v>45169</v>
      </c>
      <c r="B6626" t="s">
        <v>921</v>
      </c>
      <c r="C6626" t="s">
        <v>922</v>
      </c>
      <c r="D6626" s="4">
        <v>-16031.240000000027</v>
      </c>
    </row>
    <row r="6627" spans="1:4" x14ac:dyDescent="0.25">
      <c r="A6627" s="1">
        <v>45169</v>
      </c>
      <c r="B6627" t="s">
        <v>110</v>
      </c>
      <c r="C6627" t="s">
        <v>926</v>
      </c>
      <c r="D6627" s="4">
        <v>-180101.19999999998</v>
      </c>
    </row>
    <row r="6628" spans="1:4" x14ac:dyDescent="0.25">
      <c r="A6628" s="1">
        <v>45169</v>
      </c>
      <c r="B6628" t="s">
        <v>112</v>
      </c>
      <c r="C6628" t="s">
        <v>937</v>
      </c>
      <c r="D6628" s="4">
        <v>-519233.7100000002</v>
      </c>
    </row>
    <row r="6629" spans="1:4" x14ac:dyDescent="0.25">
      <c r="A6629" s="1">
        <v>45169</v>
      </c>
      <c r="B6629" t="s">
        <v>115</v>
      </c>
      <c r="C6629" t="s">
        <v>944</v>
      </c>
      <c r="D6629" s="4">
        <v>-186991.6</v>
      </c>
    </row>
    <row r="6630" spans="1:4" x14ac:dyDescent="0.25">
      <c r="A6630" s="1">
        <v>45169</v>
      </c>
      <c r="B6630" t="s">
        <v>117</v>
      </c>
      <c r="C6630" t="s">
        <v>947</v>
      </c>
      <c r="D6630" s="4">
        <v>-66102.59</v>
      </c>
    </row>
    <row r="6631" spans="1:4" x14ac:dyDescent="0.25">
      <c r="A6631" s="1">
        <v>45169</v>
      </c>
      <c r="B6631" t="s">
        <v>119</v>
      </c>
      <c r="C6631" t="s">
        <v>1202</v>
      </c>
      <c r="D6631" s="4">
        <v>-110275.99</v>
      </c>
    </row>
    <row r="6632" spans="1:4" x14ac:dyDescent="0.25">
      <c r="A6632" s="1">
        <v>45169</v>
      </c>
      <c r="B6632" t="s">
        <v>121</v>
      </c>
      <c r="C6632" t="s">
        <v>1203</v>
      </c>
      <c r="D6632" s="4">
        <v>-1962377.44</v>
      </c>
    </row>
    <row r="6633" spans="1:4" x14ac:dyDescent="0.25">
      <c r="A6633" s="1">
        <v>45169</v>
      </c>
      <c r="B6633" t="s">
        <v>106</v>
      </c>
      <c r="C6633" t="s">
        <v>107</v>
      </c>
      <c r="D6633" s="4">
        <v>-245942.46</v>
      </c>
    </row>
    <row r="6634" spans="1:4" x14ac:dyDescent="0.25">
      <c r="A6634" s="1">
        <v>45169</v>
      </c>
      <c r="B6634" t="s">
        <v>965</v>
      </c>
      <c r="C6634" t="s">
        <v>966</v>
      </c>
      <c r="D6634" s="4">
        <v>-8333.1800000001494</v>
      </c>
    </row>
    <row r="6635" spans="1:4" x14ac:dyDescent="0.25">
      <c r="A6635" s="1">
        <v>45169</v>
      </c>
      <c r="B6635" t="s">
        <v>123</v>
      </c>
      <c r="C6635" t="s">
        <v>1204</v>
      </c>
      <c r="D6635" s="4">
        <v>-79109.919999999998</v>
      </c>
    </row>
    <row r="6636" spans="1:4" x14ac:dyDescent="0.25">
      <c r="A6636" s="1">
        <v>45169</v>
      </c>
      <c r="B6636" t="s">
        <v>975</v>
      </c>
      <c r="C6636" t="s">
        <v>976</v>
      </c>
      <c r="D6636" s="4">
        <v>-476697.71000000031</v>
      </c>
    </row>
    <row r="6637" spans="1:4" x14ac:dyDescent="0.25">
      <c r="A6637" s="1">
        <v>45169</v>
      </c>
      <c r="B6637" t="s">
        <v>979</v>
      </c>
      <c r="C6637" t="s">
        <v>980</v>
      </c>
      <c r="D6637" s="4">
        <v>-7903.7300000000105</v>
      </c>
    </row>
    <row r="6638" spans="1:4" x14ac:dyDescent="0.25">
      <c r="A6638" s="1">
        <v>45169</v>
      </c>
      <c r="B6638" t="s">
        <v>983</v>
      </c>
      <c r="C6638" t="s">
        <v>984</v>
      </c>
      <c r="D6638" s="4">
        <v>-10031.099999999999</v>
      </c>
    </row>
    <row r="6639" spans="1:4" x14ac:dyDescent="0.25">
      <c r="A6639" s="1">
        <v>45169</v>
      </c>
      <c r="B6639" t="s">
        <v>987</v>
      </c>
      <c r="C6639" t="s">
        <v>988</v>
      </c>
      <c r="D6639" s="4">
        <v>-37240.249999999942</v>
      </c>
    </row>
    <row r="6640" spans="1:4" x14ac:dyDescent="0.25">
      <c r="A6640" s="1">
        <v>45169</v>
      </c>
      <c r="B6640" t="s">
        <v>995</v>
      </c>
      <c r="C6640" t="s">
        <v>996</v>
      </c>
      <c r="D6640" s="4">
        <v>-227216.05</v>
      </c>
    </row>
    <row r="6641" spans="1:4" x14ac:dyDescent="0.25">
      <c r="A6641" s="1">
        <v>45169</v>
      </c>
      <c r="B6641" t="s">
        <v>1003</v>
      </c>
      <c r="C6641" t="s">
        <v>1004</v>
      </c>
      <c r="D6641" s="4">
        <v>-137871.7600000001</v>
      </c>
    </row>
    <row r="6642" spans="1:4" x14ac:dyDescent="0.25">
      <c r="A6642" s="1">
        <v>45169</v>
      </c>
      <c r="B6642" t="s">
        <v>1291</v>
      </c>
      <c r="C6642" t="s">
        <v>1292</v>
      </c>
      <c r="D6642" s="4">
        <v>-124790.19999999998</v>
      </c>
    </row>
    <row r="6643" spans="1:4" x14ac:dyDescent="0.25">
      <c r="A6643" s="1">
        <v>45169</v>
      </c>
      <c r="B6643" t="s">
        <v>1256</v>
      </c>
      <c r="C6643" t="s">
        <v>1257</v>
      </c>
      <c r="D6643" s="4">
        <v>-450</v>
      </c>
    </row>
    <row r="6644" spans="1:4" x14ac:dyDescent="0.25">
      <c r="A6644" s="1">
        <v>45169</v>
      </c>
      <c r="B6644" t="s">
        <v>1011</v>
      </c>
      <c r="C6644" t="s">
        <v>1012</v>
      </c>
      <c r="D6644" s="4">
        <v>-4999.9999999999964</v>
      </c>
    </row>
    <row r="6645" spans="1:4" x14ac:dyDescent="0.25">
      <c r="A6645" s="1">
        <v>45169</v>
      </c>
      <c r="B6645" t="s">
        <v>1015</v>
      </c>
      <c r="C6645" t="s">
        <v>1016</v>
      </c>
      <c r="D6645" s="4">
        <v>-865.86000000000149</v>
      </c>
    </row>
    <row r="6646" spans="1:4" x14ac:dyDescent="0.25">
      <c r="A6646" s="1">
        <v>45169</v>
      </c>
      <c r="B6646" t="s">
        <v>1019</v>
      </c>
      <c r="C6646" t="s">
        <v>1020</v>
      </c>
      <c r="D6646" s="4">
        <v>-1337.2000000000303</v>
      </c>
    </row>
    <row r="6647" spans="1:4" x14ac:dyDescent="0.25">
      <c r="A6647" s="1">
        <v>45169</v>
      </c>
      <c r="B6647" t="s">
        <v>1023</v>
      </c>
      <c r="C6647" t="s">
        <v>1024</v>
      </c>
      <c r="D6647" s="4">
        <v>-6795.02</v>
      </c>
    </row>
    <row r="6648" spans="1:4" x14ac:dyDescent="0.25">
      <c r="A6648" s="1">
        <v>45169</v>
      </c>
      <c r="B6648" t="s">
        <v>1207</v>
      </c>
      <c r="C6648" t="s">
        <v>1208</v>
      </c>
      <c r="D6648" s="4">
        <v>-48.140000000014552</v>
      </c>
    </row>
    <row r="6649" spans="1:4" x14ac:dyDescent="0.25">
      <c r="A6649" s="1">
        <v>45169</v>
      </c>
      <c r="B6649" t="s">
        <v>1320</v>
      </c>
      <c r="C6649" t="s">
        <v>1321</v>
      </c>
      <c r="D6649" s="4">
        <v>-503</v>
      </c>
    </row>
    <row r="6650" spans="1:4" x14ac:dyDescent="0.25">
      <c r="A6650" s="1">
        <v>45169</v>
      </c>
      <c r="B6650" t="s">
        <v>1033</v>
      </c>
      <c r="C6650" t="s">
        <v>1034</v>
      </c>
      <c r="D6650" s="4">
        <v>-208.19999999999982</v>
      </c>
    </row>
    <row r="6651" spans="1:4" x14ac:dyDescent="0.25">
      <c r="A6651" s="1">
        <v>45169</v>
      </c>
      <c r="B6651" t="s">
        <v>1209</v>
      </c>
      <c r="C6651" t="s">
        <v>1210</v>
      </c>
      <c r="D6651" s="4">
        <v>-3943.5699999999943</v>
      </c>
    </row>
    <row r="6652" spans="1:4" x14ac:dyDescent="0.25">
      <c r="A6652" s="1">
        <v>45169</v>
      </c>
      <c r="B6652" t="s">
        <v>1230</v>
      </c>
      <c r="C6652" t="s">
        <v>1231</v>
      </c>
      <c r="D6652" s="4">
        <v>-5930.1699999996927</v>
      </c>
    </row>
    <row r="6653" spans="1:4" x14ac:dyDescent="0.25">
      <c r="A6653" s="1">
        <v>45169</v>
      </c>
      <c r="B6653" t="s">
        <v>1050</v>
      </c>
      <c r="C6653" t="s">
        <v>1051</v>
      </c>
      <c r="D6653" s="4">
        <v>-57652.369999999981</v>
      </c>
    </row>
    <row r="6654" spans="1:4" x14ac:dyDescent="0.25">
      <c r="A6654" s="1">
        <v>45169</v>
      </c>
      <c r="B6654" t="s">
        <v>1054</v>
      </c>
      <c r="C6654" t="s">
        <v>1055</v>
      </c>
      <c r="D6654" s="4">
        <v>-3758.6200000000017</v>
      </c>
    </row>
    <row r="6655" spans="1:4" x14ac:dyDescent="0.25">
      <c r="A6655" s="1">
        <v>45169</v>
      </c>
      <c r="B6655" t="s">
        <v>1211</v>
      </c>
      <c r="C6655" t="s">
        <v>1212</v>
      </c>
      <c r="D6655" s="4">
        <v>-267.07</v>
      </c>
    </row>
    <row r="6656" spans="1:4" x14ac:dyDescent="0.25">
      <c r="A6656" s="1">
        <v>45169</v>
      </c>
      <c r="B6656" t="s">
        <v>1060</v>
      </c>
      <c r="C6656" t="s">
        <v>1061</v>
      </c>
      <c r="D6656" s="4">
        <v>-2869.6899999999678</v>
      </c>
    </row>
    <row r="6657" spans="1:4" x14ac:dyDescent="0.25">
      <c r="A6657" s="1">
        <v>45169</v>
      </c>
      <c r="B6657" t="s">
        <v>1064</v>
      </c>
      <c r="C6657" t="s">
        <v>1065</v>
      </c>
      <c r="D6657" s="4">
        <v>-2.2799999999999727</v>
      </c>
    </row>
    <row r="6658" spans="1:4" x14ac:dyDescent="0.25">
      <c r="A6658" s="1">
        <v>45169</v>
      </c>
      <c r="B6658" t="s">
        <v>1072</v>
      </c>
      <c r="C6658" t="s">
        <v>1073</v>
      </c>
      <c r="D6658" s="4">
        <v>-38329.600000000013</v>
      </c>
    </row>
    <row r="6659" spans="1:4" x14ac:dyDescent="0.25">
      <c r="A6659" s="1">
        <v>45169</v>
      </c>
      <c r="B6659" t="s">
        <v>1076</v>
      </c>
      <c r="C6659" t="s">
        <v>1077</v>
      </c>
      <c r="D6659" s="4">
        <v>-4615.9800000000005</v>
      </c>
    </row>
    <row r="6660" spans="1:4" x14ac:dyDescent="0.25">
      <c r="A6660" s="1">
        <v>45169</v>
      </c>
      <c r="B6660" t="s">
        <v>1234</v>
      </c>
      <c r="C6660" t="s">
        <v>1235</v>
      </c>
      <c r="D6660" s="4">
        <v>-3.4000000000000909</v>
      </c>
    </row>
    <row r="6661" spans="1:4" x14ac:dyDescent="0.25">
      <c r="A6661" s="1">
        <v>45169</v>
      </c>
      <c r="B6661" t="s">
        <v>1215</v>
      </c>
      <c r="C6661" t="s">
        <v>1216</v>
      </c>
      <c r="D6661" s="4">
        <v>-6.24</v>
      </c>
    </row>
    <row r="6662" spans="1:4" x14ac:dyDescent="0.25">
      <c r="A6662" s="1">
        <v>45169</v>
      </c>
      <c r="B6662" t="s">
        <v>1217</v>
      </c>
      <c r="C6662" t="s">
        <v>1218</v>
      </c>
      <c r="D6662" s="4">
        <v>-336.31</v>
      </c>
    </row>
    <row r="6663" spans="1:4" x14ac:dyDescent="0.25">
      <c r="A6663" s="1">
        <v>45169</v>
      </c>
      <c r="B6663" t="s">
        <v>1087</v>
      </c>
      <c r="C6663" t="s">
        <v>1088</v>
      </c>
      <c r="D6663" s="4">
        <v>-508.38</v>
      </c>
    </row>
    <row r="6664" spans="1:4" x14ac:dyDescent="0.25">
      <c r="A6664" s="1">
        <v>45169</v>
      </c>
      <c r="B6664" t="s">
        <v>1091</v>
      </c>
      <c r="C6664" t="s">
        <v>1092</v>
      </c>
      <c r="D6664" s="4">
        <v>-3648.4699999999984</v>
      </c>
    </row>
    <row r="6665" spans="1:4" x14ac:dyDescent="0.25">
      <c r="A6665" s="1">
        <v>45169</v>
      </c>
      <c r="B6665" t="s">
        <v>1095</v>
      </c>
      <c r="C6665" t="s">
        <v>1096</v>
      </c>
      <c r="D6665" s="4">
        <v>-544.29</v>
      </c>
    </row>
    <row r="6666" spans="1:4" x14ac:dyDescent="0.25">
      <c r="A6666" s="1">
        <v>45169</v>
      </c>
      <c r="B6666" t="s">
        <v>1099</v>
      </c>
      <c r="C6666" t="s">
        <v>1100</v>
      </c>
      <c r="D6666" s="4">
        <v>-421.69000000000017</v>
      </c>
    </row>
    <row r="6667" spans="1:4" x14ac:dyDescent="0.25">
      <c r="A6667" s="1">
        <v>45169</v>
      </c>
      <c r="B6667" t="s">
        <v>1103</v>
      </c>
      <c r="C6667" t="s">
        <v>1104</v>
      </c>
      <c r="D6667" s="4">
        <v>-1405.2099999999991</v>
      </c>
    </row>
    <row r="6668" spans="1:4" x14ac:dyDescent="0.25">
      <c r="A6668" s="1">
        <v>45169</v>
      </c>
      <c r="B6668" t="s">
        <v>1107</v>
      </c>
      <c r="C6668" t="s">
        <v>1108</v>
      </c>
      <c r="D6668" s="4">
        <v>-511.04000000000013</v>
      </c>
    </row>
    <row r="6669" spans="1:4" x14ac:dyDescent="0.25">
      <c r="A6669" s="1">
        <v>45169</v>
      </c>
      <c r="B6669" t="s">
        <v>1109</v>
      </c>
      <c r="C6669" t="s">
        <v>1110</v>
      </c>
      <c r="D6669" s="4">
        <v>-805.19999999999982</v>
      </c>
    </row>
    <row r="6670" spans="1:4" x14ac:dyDescent="0.25">
      <c r="A6670" s="1">
        <v>45169</v>
      </c>
      <c r="B6670" t="s">
        <v>1111</v>
      </c>
      <c r="C6670" t="s">
        <v>1112</v>
      </c>
      <c r="D6670" s="4">
        <v>-399.38</v>
      </c>
    </row>
    <row r="6671" spans="1:4" x14ac:dyDescent="0.25">
      <c r="A6671" s="1">
        <v>45169</v>
      </c>
      <c r="B6671" t="s">
        <v>1115</v>
      </c>
      <c r="C6671" t="s">
        <v>1116</v>
      </c>
      <c r="D6671" s="4">
        <v>-362.8900000000192</v>
      </c>
    </row>
    <row r="6672" spans="1:4" x14ac:dyDescent="0.25">
      <c r="A6672" s="1">
        <v>45169</v>
      </c>
      <c r="B6672" t="s">
        <v>1219</v>
      </c>
      <c r="C6672" t="s">
        <v>1220</v>
      </c>
      <c r="D6672" s="4">
        <v>-991.19999999999959</v>
      </c>
    </row>
    <row r="6673" spans="1:4" x14ac:dyDescent="0.25">
      <c r="A6673" s="1">
        <v>45169</v>
      </c>
      <c r="B6673" t="s">
        <v>1344</v>
      </c>
      <c r="C6673" t="s">
        <v>1345</v>
      </c>
      <c r="D6673" s="4">
        <v>-636.47</v>
      </c>
    </row>
    <row r="6674" spans="1:4" x14ac:dyDescent="0.25">
      <c r="A6674" s="1">
        <v>45169</v>
      </c>
      <c r="B6674" t="s">
        <v>1117</v>
      </c>
      <c r="C6674" t="s">
        <v>1118</v>
      </c>
      <c r="D6674" s="4">
        <v>-2634.0699999999997</v>
      </c>
    </row>
    <row r="6675" spans="1:4" x14ac:dyDescent="0.25">
      <c r="A6675" s="1">
        <v>45169</v>
      </c>
      <c r="B6675" t="s">
        <v>1119</v>
      </c>
      <c r="C6675" t="s">
        <v>1120</v>
      </c>
      <c r="D6675" s="4">
        <v>-51524.839999999909</v>
      </c>
    </row>
    <row r="6676" spans="1:4" x14ac:dyDescent="0.25">
      <c r="A6676" s="1">
        <v>45169</v>
      </c>
      <c r="B6676" t="s">
        <v>1124</v>
      </c>
      <c r="C6676" t="s">
        <v>1125</v>
      </c>
      <c r="D6676" s="4">
        <v>-218770.00000000003</v>
      </c>
    </row>
    <row r="6677" spans="1:4" x14ac:dyDescent="0.25">
      <c r="A6677" s="1">
        <v>45169</v>
      </c>
      <c r="B6677" t="s">
        <v>1084</v>
      </c>
      <c r="C6677" t="s">
        <v>1085</v>
      </c>
      <c r="D6677" s="4">
        <v>-239536.97</v>
      </c>
    </row>
    <row r="6678" spans="1:4" x14ac:dyDescent="0.25">
      <c r="A6678" s="1">
        <v>45169</v>
      </c>
      <c r="B6678" t="s">
        <v>1089</v>
      </c>
      <c r="C6678" t="s">
        <v>1090</v>
      </c>
      <c r="D6678" s="4">
        <v>-26901.97</v>
      </c>
    </row>
    <row r="6679" spans="1:4" x14ac:dyDescent="0.25">
      <c r="A6679" s="1">
        <v>45169</v>
      </c>
      <c r="B6679" t="s">
        <v>1300</v>
      </c>
      <c r="C6679" t="s">
        <v>1301</v>
      </c>
      <c r="D6679" s="4">
        <v>-1656.47</v>
      </c>
    </row>
    <row r="6680" spans="1:4" x14ac:dyDescent="0.25">
      <c r="A6680" s="1">
        <v>45169</v>
      </c>
      <c r="B6680" t="s">
        <v>1283</v>
      </c>
      <c r="C6680" t="s">
        <v>1284</v>
      </c>
      <c r="D6680" s="4">
        <v>-15770</v>
      </c>
    </row>
    <row r="6681" spans="1:4" x14ac:dyDescent="0.25">
      <c r="A6681" s="1">
        <v>45169</v>
      </c>
      <c r="B6681" t="s">
        <v>1271</v>
      </c>
      <c r="C6681" t="s">
        <v>1272</v>
      </c>
      <c r="D6681" s="4">
        <v>-2600</v>
      </c>
    </row>
    <row r="6682" spans="1:4" x14ac:dyDescent="0.25">
      <c r="A6682" s="1">
        <v>45199</v>
      </c>
      <c r="B6682" t="s">
        <v>1500</v>
      </c>
      <c r="C6682" t="s">
        <v>1501</v>
      </c>
      <c r="D6682" s="4">
        <v>979199.49000000011</v>
      </c>
    </row>
    <row r="6683" spans="1:4" x14ac:dyDescent="0.25">
      <c r="A6683" s="1">
        <v>45199</v>
      </c>
      <c r="B6683" t="s">
        <v>565</v>
      </c>
      <c r="C6683" t="s">
        <v>566</v>
      </c>
      <c r="D6683" s="4">
        <v>270012.84999999998</v>
      </c>
    </row>
    <row r="6684" spans="1:4" x14ac:dyDescent="0.25">
      <c r="A6684" s="1">
        <v>45199</v>
      </c>
      <c r="B6684" t="s">
        <v>568</v>
      </c>
      <c r="C6684" t="s">
        <v>569</v>
      </c>
      <c r="D6684" s="4">
        <v>143717.68999999997</v>
      </c>
    </row>
    <row r="6685" spans="1:4" x14ac:dyDescent="0.25">
      <c r="A6685" s="1">
        <v>45199</v>
      </c>
      <c r="B6685" t="s">
        <v>574</v>
      </c>
      <c r="C6685" t="s">
        <v>575</v>
      </c>
      <c r="D6685" s="4">
        <v>67607.650000000009</v>
      </c>
    </row>
    <row r="6686" spans="1:4" x14ac:dyDescent="0.25">
      <c r="A6686" s="1">
        <v>45199</v>
      </c>
      <c r="B6686" t="s">
        <v>578</v>
      </c>
      <c r="C6686" t="s">
        <v>579</v>
      </c>
      <c r="D6686" s="4">
        <v>2691.32</v>
      </c>
    </row>
    <row r="6687" spans="1:4" x14ac:dyDescent="0.25">
      <c r="A6687" s="1">
        <v>45199</v>
      </c>
      <c r="B6687" t="s">
        <v>582</v>
      </c>
      <c r="C6687" t="s">
        <v>583</v>
      </c>
      <c r="D6687" s="4">
        <v>37382.759999999995</v>
      </c>
    </row>
    <row r="6688" spans="1:4" x14ac:dyDescent="0.25">
      <c r="A6688" s="1">
        <v>45199</v>
      </c>
      <c r="B6688" t="s">
        <v>586</v>
      </c>
      <c r="C6688" t="s">
        <v>587</v>
      </c>
      <c r="D6688" s="4">
        <v>4792.2299999999996</v>
      </c>
    </row>
    <row r="6689" spans="1:4" x14ac:dyDescent="0.25">
      <c r="A6689" s="1">
        <v>45199</v>
      </c>
      <c r="B6689" t="s">
        <v>590</v>
      </c>
      <c r="C6689" t="s">
        <v>591</v>
      </c>
      <c r="D6689" s="4">
        <v>16647.71</v>
      </c>
    </row>
    <row r="6690" spans="1:4" x14ac:dyDescent="0.25">
      <c r="A6690" s="1">
        <v>45199</v>
      </c>
      <c r="B6690" t="s">
        <v>595</v>
      </c>
      <c r="C6690" t="s">
        <v>596</v>
      </c>
      <c r="D6690" s="4">
        <v>4965.5199999999995</v>
      </c>
    </row>
    <row r="6691" spans="1:4" x14ac:dyDescent="0.25">
      <c r="A6691" s="1">
        <v>45199</v>
      </c>
      <c r="B6691" t="s">
        <v>599</v>
      </c>
      <c r="C6691" t="s">
        <v>600</v>
      </c>
      <c r="D6691" s="4">
        <v>9864.4500000000007</v>
      </c>
    </row>
    <row r="6692" spans="1:4" x14ac:dyDescent="0.25">
      <c r="A6692" s="1">
        <v>45199</v>
      </c>
      <c r="B6692" t="s">
        <v>603</v>
      </c>
      <c r="C6692" t="s">
        <v>604</v>
      </c>
      <c r="D6692" s="4">
        <v>10650.82</v>
      </c>
    </row>
    <row r="6693" spans="1:4" x14ac:dyDescent="0.25">
      <c r="A6693" s="1">
        <v>45199</v>
      </c>
      <c r="B6693" t="s">
        <v>1128</v>
      </c>
      <c r="C6693" t="s">
        <v>1129</v>
      </c>
      <c r="D6693" s="4">
        <v>3808.79</v>
      </c>
    </row>
    <row r="6694" spans="1:4" x14ac:dyDescent="0.25">
      <c r="A6694" s="1">
        <v>45199</v>
      </c>
      <c r="B6694" t="s">
        <v>1130</v>
      </c>
      <c r="C6694" t="s">
        <v>1131</v>
      </c>
      <c r="D6694" s="4">
        <v>113699.87</v>
      </c>
    </row>
    <row r="6695" spans="1:4" x14ac:dyDescent="0.25">
      <c r="A6695" s="1">
        <v>45199</v>
      </c>
      <c r="B6695" t="s">
        <v>1328</v>
      </c>
      <c r="C6695" t="s">
        <v>1329</v>
      </c>
      <c r="D6695" s="4">
        <v>5221.24</v>
      </c>
    </row>
    <row r="6696" spans="1:4" x14ac:dyDescent="0.25">
      <c r="A6696" s="1">
        <v>45199</v>
      </c>
      <c r="B6696" t="s">
        <v>627</v>
      </c>
      <c r="C6696" t="s">
        <v>628</v>
      </c>
      <c r="D6696" s="4">
        <v>301749.29000000004</v>
      </c>
    </row>
    <row r="6697" spans="1:4" x14ac:dyDescent="0.25">
      <c r="A6697" s="1">
        <v>45199</v>
      </c>
      <c r="B6697" t="s">
        <v>631</v>
      </c>
      <c r="C6697" t="s">
        <v>632</v>
      </c>
      <c r="D6697" s="4">
        <v>14759.390000000001</v>
      </c>
    </row>
    <row r="6698" spans="1:4" x14ac:dyDescent="0.25">
      <c r="A6698" s="1">
        <v>45199</v>
      </c>
      <c r="B6698" t="s">
        <v>633</v>
      </c>
      <c r="C6698" t="s">
        <v>634</v>
      </c>
      <c r="D6698" s="4">
        <v>45806.830000000009</v>
      </c>
    </row>
    <row r="6699" spans="1:4" x14ac:dyDescent="0.25">
      <c r="A6699" s="1">
        <v>45199</v>
      </c>
      <c r="B6699" t="s">
        <v>640</v>
      </c>
      <c r="C6699" t="s">
        <v>641</v>
      </c>
      <c r="D6699" s="4">
        <v>70</v>
      </c>
    </row>
    <row r="6700" spans="1:4" x14ac:dyDescent="0.25">
      <c r="A6700" s="1">
        <v>45199</v>
      </c>
      <c r="B6700" t="s">
        <v>642</v>
      </c>
      <c r="C6700" t="s">
        <v>643</v>
      </c>
      <c r="D6700" s="4">
        <v>260</v>
      </c>
    </row>
    <row r="6701" spans="1:4" x14ac:dyDescent="0.25">
      <c r="A6701" s="1">
        <v>45199</v>
      </c>
      <c r="B6701" t="s">
        <v>646</v>
      </c>
      <c r="C6701" t="s">
        <v>647</v>
      </c>
      <c r="D6701" s="4">
        <v>686482.08000000007</v>
      </c>
    </row>
    <row r="6702" spans="1:4" x14ac:dyDescent="0.25">
      <c r="A6702" s="1">
        <v>45199</v>
      </c>
      <c r="B6702" t="s">
        <v>1294</v>
      </c>
      <c r="C6702" t="s">
        <v>1295</v>
      </c>
      <c r="D6702" s="4">
        <v>35399.65</v>
      </c>
    </row>
    <row r="6703" spans="1:4" x14ac:dyDescent="0.25">
      <c r="A6703" s="1">
        <v>45199</v>
      </c>
      <c r="B6703" t="s">
        <v>650</v>
      </c>
      <c r="C6703" t="s">
        <v>651</v>
      </c>
      <c r="D6703" s="4">
        <v>39447.270000000004</v>
      </c>
    </row>
    <row r="6704" spans="1:4" x14ac:dyDescent="0.25">
      <c r="A6704" s="1">
        <v>45199</v>
      </c>
      <c r="B6704" t="s">
        <v>652</v>
      </c>
      <c r="C6704" t="s">
        <v>653</v>
      </c>
      <c r="D6704" s="4">
        <v>8551.9799999999977</v>
      </c>
    </row>
    <row r="6705" spans="1:4" x14ac:dyDescent="0.25">
      <c r="A6705" s="1">
        <v>45199</v>
      </c>
      <c r="B6705" t="s">
        <v>656</v>
      </c>
      <c r="C6705" t="s">
        <v>657</v>
      </c>
      <c r="D6705" s="4">
        <v>1599.0500000000002</v>
      </c>
    </row>
    <row r="6706" spans="1:4" x14ac:dyDescent="0.25">
      <c r="A6706" s="1">
        <v>45199</v>
      </c>
      <c r="B6706" t="s">
        <v>663</v>
      </c>
      <c r="C6706" t="s">
        <v>664</v>
      </c>
      <c r="D6706" s="4">
        <v>4990.6400000000003</v>
      </c>
    </row>
    <row r="6707" spans="1:4" x14ac:dyDescent="0.25">
      <c r="A6707" s="1">
        <v>45199</v>
      </c>
      <c r="B6707" t="s">
        <v>668</v>
      </c>
      <c r="C6707" t="s">
        <v>669</v>
      </c>
      <c r="D6707" s="4">
        <v>5438.57</v>
      </c>
    </row>
    <row r="6708" spans="1:4" x14ac:dyDescent="0.25">
      <c r="A6708" s="1">
        <v>45199</v>
      </c>
      <c r="B6708" t="s">
        <v>672</v>
      </c>
      <c r="C6708" t="s">
        <v>673</v>
      </c>
      <c r="D6708" s="4">
        <v>10328.379999999999</v>
      </c>
    </row>
    <row r="6709" spans="1:4" x14ac:dyDescent="0.25">
      <c r="A6709" s="1">
        <v>45199</v>
      </c>
      <c r="B6709" t="s">
        <v>676</v>
      </c>
      <c r="C6709" t="s">
        <v>677</v>
      </c>
      <c r="D6709" s="4">
        <v>60170</v>
      </c>
    </row>
    <row r="6710" spans="1:4" x14ac:dyDescent="0.25">
      <c r="A6710" s="1">
        <v>45199</v>
      </c>
      <c r="B6710" t="s">
        <v>680</v>
      </c>
      <c r="C6710" t="s">
        <v>681</v>
      </c>
      <c r="D6710" s="4">
        <v>39079.040000000001</v>
      </c>
    </row>
    <row r="6711" spans="1:4" x14ac:dyDescent="0.25">
      <c r="A6711" s="1">
        <v>45199</v>
      </c>
      <c r="B6711" t="s">
        <v>690</v>
      </c>
      <c r="C6711" t="s">
        <v>691</v>
      </c>
      <c r="D6711" s="4">
        <v>54795.72</v>
      </c>
    </row>
    <row r="6712" spans="1:4" x14ac:dyDescent="0.25">
      <c r="A6712" s="1">
        <v>45199</v>
      </c>
      <c r="B6712" t="s">
        <v>696</v>
      </c>
      <c r="C6712" t="s">
        <v>697</v>
      </c>
      <c r="D6712" s="4">
        <v>509.80999999999995</v>
      </c>
    </row>
    <row r="6713" spans="1:4" x14ac:dyDescent="0.25">
      <c r="A6713" s="1">
        <v>45199</v>
      </c>
      <c r="B6713" t="s">
        <v>698</v>
      </c>
      <c r="C6713" t="s">
        <v>699</v>
      </c>
      <c r="D6713" s="4">
        <v>8976.1</v>
      </c>
    </row>
    <row r="6714" spans="1:4" x14ac:dyDescent="0.25">
      <c r="A6714" s="1">
        <v>45199</v>
      </c>
      <c r="B6714" t="s">
        <v>1132</v>
      </c>
      <c r="C6714" t="s">
        <v>1133</v>
      </c>
      <c r="D6714" s="4">
        <v>2200</v>
      </c>
    </row>
    <row r="6715" spans="1:4" x14ac:dyDescent="0.25">
      <c r="A6715" s="1">
        <v>45199</v>
      </c>
      <c r="B6715" t="s">
        <v>1134</v>
      </c>
      <c r="C6715" t="s">
        <v>1135</v>
      </c>
      <c r="D6715" s="4">
        <v>50699.970000000008</v>
      </c>
    </row>
    <row r="6716" spans="1:4" x14ac:dyDescent="0.25">
      <c r="A6716" s="1">
        <v>45199</v>
      </c>
      <c r="B6716" t="s">
        <v>1136</v>
      </c>
      <c r="C6716" t="s">
        <v>1137</v>
      </c>
      <c r="D6716" s="4">
        <v>28491.200000000001</v>
      </c>
    </row>
    <row r="6717" spans="1:4" x14ac:dyDescent="0.25">
      <c r="A6717" s="1">
        <v>45199</v>
      </c>
      <c r="B6717" t="s">
        <v>1140</v>
      </c>
      <c r="C6717" t="s">
        <v>1141</v>
      </c>
      <c r="D6717" s="4">
        <v>6000</v>
      </c>
    </row>
    <row r="6718" spans="1:4" x14ac:dyDescent="0.25">
      <c r="A6718" s="1">
        <v>45199</v>
      </c>
      <c r="B6718" t="s">
        <v>1221</v>
      </c>
      <c r="C6718" t="s">
        <v>1222</v>
      </c>
      <c r="D6718" s="4">
        <v>52651.1</v>
      </c>
    </row>
    <row r="6719" spans="1:4" x14ac:dyDescent="0.25">
      <c r="A6719" s="1">
        <v>45199</v>
      </c>
      <c r="B6719" t="s">
        <v>702</v>
      </c>
      <c r="C6719" t="s">
        <v>703</v>
      </c>
      <c r="D6719" s="4">
        <v>9750.02</v>
      </c>
    </row>
    <row r="6720" spans="1:4" x14ac:dyDescent="0.25">
      <c r="A6720" s="1">
        <v>45199</v>
      </c>
      <c r="B6720" t="s">
        <v>1312</v>
      </c>
      <c r="C6720" t="s">
        <v>1313</v>
      </c>
      <c r="D6720" s="4">
        <v>12375</v>
      </c>
    </row>
    <row r="6721" spans="1:4" x14ac:dyDescent="0.25">
      <c r="A6721" s="1">
        <v>45199</v>
      </c>
      <c r="B6721" t="s">
        <v>1146</v>
      </c>
      <c r="C6721" t="s">
        <v>1147</v>
      </c>
      <c r="D6721" s="4">
        <v>22950</v>
      </c>
    </row>
    <row r="6722" spans="1:4" x14ac:dyDescent="0.25">
      <c r="A6722" s="1">
        <v>45199</v>
      </c>
      <c r="B6722" t="s">
        <v>1273</v>
      </c>
      <c r="C6722" t="s">
        <v>1274</v>
      </c>
      <c r="D6722" s="4">
        <v>6240</v>
      </c>
    </row>
    <row r="6723" spans="1:4" x14ac:dyDescent="0.25">
      <c r="A6723" s="1">
        <v>45199</v>
      </c>
      <c r="B6723" t="s">
        <v>1260</v>
      </c>
      <c r="C6723" t="s">
        <v>1261</v>
      </c>
      <c r="D6723" s="4">
        <v>1800</v>
      </c>
    </row>
    <row r="6724" spans="1:4" x14ac:dyDescent="0.25">
      <c r="A6724" s="1">
        <v>45199</v>
      </c>
      <c r="B6724" t="s">
        <v>704</v>
      </c>
      <c r="C6724" t="s">
        <v>705</v>
      </c>
      <c r="D6724" s="4">
        <v>27770.420000000002</v>
      </c>
    </row>
    <row r="6725" spans="1:4" x14ac:dyDescent="0.25">
      <c r="A6725" s="1">
        <v>45199</v>
      </c>
      <c r="B6725" t="s">
        <v>708</v>
      </c>
      <c r="C6725" t="s">
        <v>709</v>
      </c>
      <c r="D6725" s="4">
        <v>1622.35</v>
      </c>
    </row>
    <row r="6726" spans="1:4" x14ac:dyDescent="0.25">
      <c r="A6726" s="1">
        <v>45199</v>
      </c>
      <c r="B6726" t="s">
        <v>712</v>
      </c>
      <c r="C6726" t="s">
        <v>713</v>
      </c>
      <c r="D6726" s="4">
        <v>907.8599999999999</v>
      </c>
    </row>
    <row r="6727" spans="1:4" x14ac:dyDescent="0.25">
      <c r="A6727" s="1">
        <v>45199</v>
      </c>
      <c r="B6727" t="s">
        <v>717</v>
      </c>
      <c r="C6727" t="s">
        <v>718</v>
      </c>
      <c r="D6727" s="4">
        <v>969.37000000000012</v>
      </c>
    </row>
    <row r="6728" spans="1:4" x14ac:dyDescent="0.25">
      <c r="A6728" s="1">
        <v>45199</v>
      </c>
      <c r="B6728" t="s">
        <v>719</v>
      </c>
      <c r="C6728" t="s">
        <v>720</v>
      </c>
      <c r="D6728" s="4">
        <v>4525.2500000000009</v>
      </c>
    </row>
    <row r="6729" spans="1:4" x14ac:dyDescent="0.25">
      <c r="A6729" s="1">
        <v>45199</v>
      </c>
      <c r="B6729" t="s">
        <v>1350</v>
      </c>
      <c r="C6729" t="s">
        <v>1351</v>
      </c>
      <c r="D6729" s="4">
        <v>1499.9999999999998</v>
      </c>
    </row>
    <row r="6730" spans="1:4" x14ac:dyDescent="0.25">
      <c r="A6730" s="1">
        <v>45199</v>
      </c>
      <c r="B6730" t="s">
        <v>721</v>
      </c>
      <c r="C6730" t="s">
        <v>722</v>
      </c>
      <c r="D6730" s="4">
        <v>1380</v>
      </c>
    </row>
    <row r="6731" spans="1:4" x14ac:dyDescent="0.25">
      <c r="A6731" s="1">
        <v>45199</v>
      </c>
      <c r="B6731" t="s">
        <v>726</v>
      </c>
      <c r="C6731" t="s">
        <v>727</v>
      </c>
      <c r="D6731" s="4">
        <v>21760.22</v>
      </c>
    </row>
    <row r="6732" spans="1:4" x14ac:dyDescent="0.25">
      <c r="A6732" s="1">
        <v>45199</v>
      </c>
      <c r="B6732" t="s">
        <v>730</v>
      </c>
      <c r="C6732" t="s">
        <v>731</v>
      </c>
      <c r="D6732" s="4">
        <v>214</v>
      </c>
    </row>
    <row r="6733" spans="1:4" x14ac:dyDescent="0.25">
      <c r="A6733" s="1">
        <v>45199</v>
      </c>
      <c r="B6733" t="s">
        <v>734</v>
      </c>
      <c r="C6733" t="s">
        <v>735</v>
      </c>
      <c r="D6733" s="4">
        <v>653.27</v>
      </c>
    </row>
    <row r="6734" spans="1:4" x14ac:dyDescent="0.25">
      <c r="A6734" s="1">
        <v>45199</v>
      </c>
      <c r="B6734" t="s">
        <v>738</v>
      </c>
      <c r="C6734" t="s">
        <v>739</v>
      </c>
      <c r="D6734" s="4">
        <v>28447.11</v>
      </c>
    </row>
    <row r="6735" spans="1:4" x14ac:dyDescent="0.25">
      <c r="A6735" s="1">
        <v>45199</v>
      </c>
      <c r="B6735" t="s">
        <v>742</v>
      </c>
      <c r="C6735" t="s">
        <v>743</v>
      </c>
      <c r="D6735" s="4">
        <v>4230.8700000000008</v>
      </c>
    </row>
    <row r="6736" spans="1:4" x14ac:dyDescent="0.25">
      <c r="A6736" s="1">
        <v>45199</v>
      </c>
      <c r="B6736" t="s">
        <v>747</v>
      </c>
      <c r="C6736" t="s">
        <v>748</v>
      </c>
      <c r="D6736" s="4">
        <v>40247.840000000011</v>
      </c>
    </row>
    <row r="6737" spans="1:4" x14ac:dyDescent="0.25">
      <c r="A6737" s="1">
        <v>45199</v>
      </c>
      <c r="B6737" t="s">
        <v>755</v>
      </c>
      <c r="C6737" t="s">
        <v>756</v>
      </c>
      <c r="D6737" s="4">
        <v>15</v>
      </c>
    </row>
    <row r="6738" spans="1:4" x14ac:dyDescent="0.25">
      <c r="A6738" s="1">
        <v>45199</v>
      </c>
      <c r="B6738" t="s">
        <v>763</v>
      </c>
      <c r="C6738" t="s">
        <v>764</v>
      </c>
      <c r="D6738" s="4">
        <v>16559.730000000003</v>
      </c>
    </row>
    <row r="6739" spans="1:4" x14ac:dyDescent="0.25">
      <c r="A6739" s="1">
        <v>45199</v>
      </c>
      <c r="B6739" t="s">
        <v>767</v>
      </c>
      <c r="C6739" t="s">
        <v>768</v>
      </c>
      <c r="D6739" s="4">
        <v>6137.3200000000006</v>
      </c>
    </row>
    <row r="6740" spans="1:4" x14ac:dyDescent="0.25">
      <c r="A6740" s="1">
        <v>45199</v>
      </c>
      <c r="B6740" t="s">
        <v>769</v>
      </c>
      <c r="C6740" t="s">
        <v>770</v>
      </c>
      <c r="D6740" s="4">
        <v>13364.210000000001</v>
      </c>
    </row>
    <row r="6741" spans="1:4" x14ac:dyDescent="0.25">
      <c r="A6741" s="1">
        <v>45199</v>
      </c>
      <c r="B6741" t="s">
        <v>773</v>
      </c>
      <c r="C6741" t="s">
        <v>774</v>
      </c>
      <c r="D6741" s="4">
        <v>3219.3199999999997</v>
      </c>
    </row>
    <row r="6742" spans="1:4" x14ac:dyDescent="0.25">
      <c r="A6742" s="1">
        <v>45199</v>
      </c>
      <c r="B6742" t="s">
        <v>775</v>
      </c>
      <c r="C6742" t="s">
        <v>776</v>
      </c>
      <c r="D6742" s="4">
        <v>9070.2000000000007</v>
      </c>
    </row>
    <row r="6743" spans="1:4" x14ac:dyDescent="0.25">
      <c r="A6743" s="1">
        <v>45199</v>
      </c>
      <c r="B6743" t="s">
        <v>777</v>
      </c>
      <c r="C6743" t="s">
        <v>778</v>
      </c>
      <c r="D6743" s="4">
        <v>8916.42</v>
      </c>
    </row>
    <row r="6744" spans="1:4" x14ac:dyDescent="0.25">
      <c r="A6744" s="1">
        <v>45199</v>
      </c>
      <c r="B6744" t="s">
        <v>781</v>
      </c>
      <c r="C6744" t="s">
        <v>782</v>
      </c>
      <c r="D6744" s="4">
        <v>6470.87</v>
      </c>
    </row>
    <row r="6745" spans="1:4" x14ac:dyDescent="0.25">
      <c r="A6745" s="1">
        <v>45199</v>
      </c>
      <c r="B6745" t="s">
        <v>785</v>
      </c>
      <c r="C6745" t="s">
        <v>786</v>
      </c>
      <c r="D6745" s="4">
        <v>2797.9600000000014</v>
      </c>
    </row>
    <row r="6746" spans="1:4" x14ac:dyDescent="0.25">
      <c r="A6746" s="1">
        <v>45199</v>
      </c>
      <c r="B6746" t="s">
        <v>788</v>
      </c>
      <c r="C6746" t="s">
        <v>789</v>
      </c>
      <c r="D6746" s="4">
        <v>13910.05</v>
      </c>
    </row>
    <row r="6747" spans="1:4" x14ac:dyDescent="0.25">
      <c r="A6747" s="1">
        <v>45199</v>
      </c>
      <c r="B6747" t="s">
        <v>790</v>
      </c>
      <c r="C6747" t="s">
        <v>791</v>
      </c>
      <c r="D6747" s="4">
        <v>7635.7999999999993</v>
      </c>
    </row>
    <row r="6748" spans="1:4" x14ac:dyDescent="0.25">
      <c r="A6748" s="1">
        <v>45199</v>
      </c>
      <c r="B6748" t="s">
        <v>792</v>
      </c>
      <c r="C6748" t="s">
        <v>793</v>
      </c>
      <c r="D6748" s="4">
        <v>4808</v>
      </c>
    </row>
    <row r="6749" spans="1:4" x14ac:dyDescent="0.25">
      <c r="A6749" s="1">
        <v>45199</v>
      </c>
      <c r="B6749" t="s">
        <v>1148</v>
      </c>
      <c r="C6749" t="s">
        <v>1149</v>
      </c>
      <c r="D6749" s="4">
        <v>13916.72</v>
      </c>
    </row>
    <row r="6750" spans="1:4" x14ac:dyDescent="0.25">
      <c r="A6750" s="1">
        <v>45199</v>
      </c>
      <c r="B6750" t="s">
        <v>1275</v>
      </c>
      <c r="C6750" t="s">
        <v>1276</v>
      </c>
      <c r="D6750" s="4">
        <v>9878.9699999999993</v>
      </c>
    </row>
    <row r="6751" spans="1:4" x14ac:dyDescent="0.25">
      <c r="A6751" s="1">
        <v>45199</v>
      </c>
      <c r="B6751" t="s">
        <v>1225</v>
      </c>
      <c r="C6751" t="s">
        <v>1226</v>
      </c>
      <c r="D6751" s="4">
        <v>17808.5</v>
      </c>
    </row>
    <row r="6752" spans="1:4" x14ac:dyDescent="0.25">
      <c r="A6752" s="1">
        <v>45199</v>
      </c>
      <c r="B6752" t="s">
        <v>1236</v>
      </c>
      <c r="C6752" t="s">
        <v>1237</v>
      </c>
      <c r="D6752" s="4">
        <v>7100</v>
      </c>
    </row>
    <row r="6753" spans="1:4" x14ac:dyDescent="0.25">
      <c r="A6753" s="1">
        <v>45199</v>
      </c>
      <c r="B6753" t="s">
        <v>1238</v>
      </c>
      <c r="C6753" t="s">
        <v>1239</v>
      </c>
      <c r="D6753" s="4">
        <v>13974.75</v>
      </c>
    </row>
    <row r="6754" spans="1:4" x14ac:dyDescent="0.25">
      <c r="A6754" s="1">
        <v>45199</v>
      </c>
      <c r="B6754" t="s">
        <v>1330</v>
      </c>
      <c r="C6754" t="s">
        <v>1331</v>
      </c>
      <c r="D6754" s="4">
        <v>14502.38</v>
      </c>
    </row>
    <row r="6755" spans="1:4" x14ac:dyDescent="0.25">
      <c r="A6755" s="1">
        <v>45199</v>
      </c>
      <c r="B6755" t="s">
        <v>1336</v>
      </c>
      <c r="C6755" t="s">
        <v>1337</v>
      </c>
      <c r="D6755" s="4">
        <v>27812.61</v>
      </c>
    </row>
    <row r="6756" spans="1:4" x14ac:dyDescent="0.25">
      <c r="A6756" s="1">
        <v>45199</v>
      </c>
      <c r="B6756" t="s">
        <v>794</v>
      </c>
      <c r="C6756" t="s">
        <v>795</v>
      </c>
      <c r="D6756" s="4">
        <v>38335.229999999996</v>
      </c>
    </row>
    <row r="6757" spans="1:4" x14ac:dyDescent="0.25">
      <c r="A6757" s="1">
        <v>45199</v>
      </c>
      <c r="B6757" t="s">
        <v>796</v>
      </c>
      <c r="C6757" t="s">
        <v>797</v>
      </c>
      <c r="D6757" s="4">
        <v>5769.5799999999972</v>
      </c>
    </row>
    <row r="6758" spans="1:4" x14ac:dyDescent="0.25">
      <c r="A6758" s="1">
        <v>45199</v>
      </c>
      <c r="B6758" t="s">
        <v>1302</v>
      </c>
      <c r="C6758" t="s">
        <v>1303</v>
      </c>
      <c r="D6758" s="4">
        <v>13923.18</v>
      </c>
    </row>
    <row r="6759" spans="1:4" x14ac:dyDescent="0.25">
      <c r="A6759" s="1">
        <v>45199</v>
      </c>
      <c r="B6759" t="s">
        <v>800</v>
      </c>
      <c r="C6759" t="s">
        <v>801</v>
      </c>
      <c r="D6759" s="4">
        <v>1515</v>
      </c>
    </row>
    <row r="6760" spans="1:4" x14ac:dyDescent="0.25">
      <c r="A6760" s="1">
        <v>45199</v>
      </c>
      <c r="B6760" t="s">
        <v>802</v>
      </c>
      <c r="C6760" t="s">
        <v>803</v>
      </c>
      <c r="D6760" s="4">
        <v>315</v>
      </c>
    </row>
    <row r="6761" spans="1:4" x14ac:dyDescent="0.25">
      <c r="A6761" s="1">
        <v>45199</v>
      </c>
      <c r="B6761" t="s">
        <v>804</v>
      </c>
      <c r="C6761" t="s">
        <v>805</v>
      </c>
      <c r="D6761" s="4">
        <v>13965.980000000001</v>
      </c>
    </row>
    <row r="6762" spans="1:4" x14ac:dyDescent="0.25">
      <c r="A6762" s="1">
        <v>45199</v>
      </c>
      <c r="B6762" t="s">
        <v>808</v>
      </c>
      <c r="C6762" t="s">
        <v>809</v>
      </c>
      <c r="D6762" s="4">
        <v>697.35</v>
      </c>
    </row>
    <row r="6763" spans="1:4" x14ac:dyDescent="0.25">
      <c r="A6763" s="1">
        <v>45199</v>
      </c>
      <c r="B6763" t="s">
        <v>1240</v>
      </c>
      <c r="C6763" t="s">
        <v>1241</v>
      </c>
      <c r="D6763" s="4">
        <v>10726.24</v>
      </c>
    </row>
    <row r="6764" spans="1:4" x14ac:dyDescent="0.25">
      <c r="A6764" s="1">
        <v>45199</v>
      </c>
      <c r="B6764" t="s">
        <v>812</v>
      </c>
      <c r="C6764" t="s">
        <v>813</v>
      </c>
      <c r="D6764" s="4">
        <v>2032.6</v>
      </c>
    </row>
    <row r="6765" spans="1:4" x14ac:dyDescent="0.25">
      <c r="A6765" s="1">
        <v>45199</v>
      </c>
      <c r="B6765" t="s">
        <v>814</v>
      </c>
      <c r="C6765" t="s">
        <v>815</v>
      </c>
      <c r="D6765" s="4">
        <v>1576</v>
      </c>
    </row>
    <row r="6766" spans="1:4" x14ac:dyDescent="0.25">
      <c r="A6766" s="1">
        <v>45199</v>
      </c>
      <c r="B6766" t="s">
        <v>816</v>
      </c>
      <c r="C6766" t="s">
        <v>817</v>
      </c>
      <c r="D6766" s="4">
        <v>15857.610000000026</v>
      </c>
    </row>
    <row r="6767" spans="1:4" x14ac:dyDescent="0.25">
      <c r="A6767" s="1">
        <v>45199</v>
      </c>
      <c r="B6767" t="s">
        <v>818</v>
      </c>
      <c r="C6767" t="s">
        <v>819</v>
      </c>
      <c r="D6767" s="4">
        <v>22.25</v>
      </c>
    </row>
    <row r="6768" spans="1:4" x14ac:dyDescent="0.25">
      <c r="A6768" s="1">
        <v>45199</v>
      </c>
      <c r="B6768" t="s">
        <v>1152</v>
      </c>
      <c r="C6768" t="s">
        <v>1153</v>
      </c>
      <c r="D6768" s="4">
        <v>288.89999999999998</v>
      </c>
    </row>
    <row r="6769" spans="1:4" x14ac:dyDescent="0.25">
      <c r="A6769" s="1">
        <v>45199</v>
      </c>
      <c r="B6769" t="s">
        <v>820</v>
      </c>
      <c r="C6769" t="s">
        <v>821</v>
      </c>
      <c r="D6769" s="4">
        <v>487.00000000000023</v>
      </c>
    </row>
    <row r="6770" spans="1:4" x14ac:dyDescent="0.25">
      <c r="A6770" s="1">
        <v>45199</v>
      </c>
      <c r="B6770" t="s">
        <v>822</v>
      </c>
      <c r="C6770" t="s">
        <v>823</v>
      </c>
      <c r="D6770" s="4">
        <v>1783.1600000000003</v>
      </c>
    </row>
    <row r="6771" spans="1:4" x14ac:dyDescent="0.25">
      <c r="A6771" s="1">
        <v>45199</v>
      </c>
      <c r="B6771" t="s">
        <v>826</v>
      </c>
      <c r="C6771" t="s">
        <v>827</v>
      </c>
      <c r="D6771" s="4">
        <v>6.16</v>
      </c>
    </row>
    <row r="6772" spans="1:4" x14ac:dyDescent="0.25">
      <c r="A6772" s="1">
        <v>45199</v>
      </c>
      <c r="B6772" t="s">
        <v>828</v>
      </c>
      <c r="C6772" t="s">
        <v>829</v>
      </c>
      <c r="D6772" s="4">
        <v>1040.67</v>
      </c>
    </row>
    <row r="6773" spans="1:4" x14ac:dyDescent="0.25">
      <c r="A6773" s="1">
        <v>45199</v>
      </c>
      <c r="B6773" t="s">
        <v>1247</v>
      </c>
      <c r="C6773" t="s">
        <v>1248</v>
      </c>
      <c r="D6773" s="4">
        <v>13957.18</v>
      </c>
    </row>
    <row r="6774" spans="1:4" x14ac:dyDescent="0.25">
      <c r="A6774" s="1">
        <v>45199</v>
      </c>
      <c r="B6774" t="s">
        <v>1249</v>
      </c>
      <c r="C6774" t="s">
        <v>1250</v>
      </c>
      <c r="D6774" s="4">
        <v>45881.18</v>
      </c>
    </row>
    <row r="6775" spans="1:4" x14ac:dyDescent="0.25">
      <c r="A6775" s="1">
        <v>45199</v>
      </c>
      <c r="B6775" t="s">
        <v>1252</v>
      </c>
      <c r="C6775" t="s">
        <v>1253</v>
      </c>
      <c r="D6775" s="4">
        <v>9170.49</v>
      </c>
    </row>
    <row r="6776" spans="1:4" x14ac:dyDescent="0.25">
      <c r="A6776" s="1">
        <v>45199</v>
      </c>
      <c r="B6776" t="s">
        <v>1242</v>
      </c>
      <c r="C6776" t="s">
        <v>1243</v>
      </c>
      <c r="D6776" s="4">
        <v>30174.97</v>
      </c>
    </row>
    <row r="6777" spans="1:4" x14ac:dyDescent="0.25">
      <c r="A6777" s="1">
        <v>45199</v>
      </c>
      <c r="B6777" t="s">
        <v>1314</v>
      </c>
      <c r="C6777" t="s">
        <v>1315</v>
      </c>
      <c r="D6777" s="4">
        <v>1499.6</v>
      </c>
    </row>
    <row r="6778" spans="1:4" x14ac:dyDescent="0.25">
      <c r="A6778" s="1">
        <v>45199</v>
      </c>
      <c r="B6778" t="s">
        <v>832</v>
      </c>
      <c r="C6778" t="s">
        <v>833</v>
      </c>
      <c r="D6778" s="4">
        <v>9000</v>
      </c>
    </row>
    <row r="6779" spans="1:4" x14ac:dyDescent="0.25">
      <c r="A6779" s="1">
        <v>45199</v>
      </c>
      <c r="B6779" t="s">
        <v>834</v>
      </c>
      <c r="C6779" t="s">
        <v>835</v>
      </c>
      <c r="D6779" s="4">
        <v>34000</v>
      </c>
    </row>
    <row r="6780" spans="1:4" x14ac:dyDescent="0.25">
      <c r="A6780" s="1">
        <v>45199</v>
      </c>
      <c r="B6780" t="s">
        <v>836</v>
      </c>
      <c r="C6780" t="s">
        <v>837</v>
      </c>
      <c r="D6780" s="4">
        <v>900</v>
      </c>
    </row>
    <row r="6781" spans="1:4" x14ac:dyDescent="0.25">
      <c r="A6781" s="1">
        <v>45199</v>
      </c>
      <c r="B6781" t="s">
        <v>840</v>
      </c>
      <c r="C6781" t="s">
        <v>841</v>
      </c>
      <c r="D6781" s="4">
        <v>24291.84</v>
      </c>
    </row>
    <row r="6782" spans="1:4" x14ac:dyDescent="0.25">
      <c r="A6782" s="1">
        <v>45199</v>
      </c>
      <c r="B6782" t="s">
        <v>842</v>
      </c>
      <c r="C6782" t="s">
        <v>843</v>
      </c>
      <c r="D6782" s="4">
        <v>900</v>
      </c>
    </row>
    <row r="6783" spans="1:4" x14ac:dyDescent="0.25">
      <c r="A6783" s="1">
        <v>45199</v>
      </c>
      <c r="B6783" t="s">
        <v>844</v>
      </c>
      <c r="C6783" t="s">
        <v>845</v>
      </c>
      <c r="D6783" s="4">
        <v>24309.440000000002</v>
      </c>
    </row>
    <row r="6784" spans="1:4" x14ac:dyDescent="0.25">
      <c r="A6784" s="1">
        <v>45199</v>
      </c>
      <c r="B6784" t="s">
        <v>857</v>
      </c>
      <c r="C6784" t="s">
        <v>858</v>
      </c>
      <c r="D6784" s="4">
        <v>32580</v>
      </c>
    </row>
    <row r="6785" spans="1:4" x14ac:dyDescent="0.25">
      <c r="A6785" s="1">
        <v>45199</v>
      </c>
      <c r="B6785" t="s">
        <v>1254</v>
      </c>
      <c r="C6785" t="s">
        <v>1255</v>
      </c>
      <c r="D6785" s="4">
        <v>18845</v>
      </c>
    </row>
    <row r="6786" spans="1:4" x14ac:dyDescent="0.25">
      <c r="A6786" s="1">
        <v>45199</v>
      </c>
      <c r="B6786" t="s">
        <v>1304</v>
      </c>
      <c r="C6786" t="s">
        <v>1305</v>
      </c>
      <c r="D6786" s="4">
        <v>22500</v>
      </c>
    </row>
    <row r="6787" spans="1:4" x14ac:dyDescent="0.25">
      <c r="A6787" s="1">
        <v>45199</v>
      </c>
      <c r="B6787" t="s">
        <v>1306</v>
      </c>
      <c r="C6787" t="s">
        <v>1307</v>
      </c>
      <c r="D6787" s="4">
        <v>2250</v>
      </c>
    </row>
    <row r="6788" spans="1:4" x14ac:dyDescent="0.25">
      <c r="A6788" s="1">
        <v>45199</v>
      </c>
      <c r="B6788" t="s">
        <v>1338</v>
      </c>
      <c r="C6788" t="s">
        <v>1339</v>
      </c>
      <c r="D6788" s="4">
        <v>12600</v>
      </c>
    </row>
    <row r="6789" spans="1:4" x14ac:dyDescent="0.25">
      <c r="A6789" s="1">
        <v>45199</v>
      </c>
      <c r="B6789" t="s">
        <v>1348</v>
      </c>
      <c r="C6789" t="s">
        <v>1349</v>
      </c>
      <c r="D6789" s="4">
        <v>3600</v>
      </c>
    </row>
    <row r="6790" spans="1:4" x14ac:dyDescent="0.25">
      <c r="A6790" s="1">
        <v>45199</v>
      </c>
      <c r="B6790" t="s">
        <v>861</v>
      </c>
      <c r="C6790" t="s">
        <v>862</v>
      </c>
      <c r="D6790" s="4">
        <v>22500</v>
      </c>
    </row>
    <row r="6791" spans="1:4" x14ac:dyDescent="0.25">
      <c r="A6791" s="1">
        <v>45199</v>
      </c>
      <c r="B6791" t="s">
        <v>867</v>
      </c>
      <c r="C6791" t="s">
        <v>868</v>
      </c>
      <c r="D6791" s="4">
        <v>23370.069999999996</v>
      </c>
    </row>
    <row r="6792" spans="1:4" x14ac:dyDescent="0.25">
      <c r="A6792" s="1">
        <v>45199</v>
      </c>
      <c r="B6792" t="s">
        <v>869</v>
      </c>
      <c r="C6792" t="s">
        <v>870</v>
      </c>
      <c r="D6792" s="4">
        <v>7674.5499999999993</v>
      </c>
    </row>
    <row r="6793" spans="1:4" x14ac:dyDescent="0.25">
      <c r="A6793" s="1">
        <v>45199</v>
      </c>
      <c r="B6793" t="s">
        <v>1332</v>
      </c>
      <c r="C6793" t="s">
        <v>1333</v>
      </c>
      <c r="D6793" s="4">
        <v>10705.6</v>
      </c>
    </row>
    <row r="6794" spans="1:4" x14ac:dyDescent="0.25">
      <c r="A6794" s="1">
        <v>45199</v>
      </c>
      <c r="B6794" t="s">
        <v>1503</v>
      </c>
      <c r="C6794" t="s">
        <v>1504</v>
      </c>
      <c r="D6794" s="4">
        <v>836278.09</v>
      </c>
    </row>
    <row r="6795" spans="1:4" x14ac:dyDescent="0.25">
      <c r="A6795" s="1">
        <v>45199</v>
      </c>
      <c r="B6795" t="s">
        <v>1505</v>
      </c>
      <c r="C6795" t="s">
        <v>1506</v>
      </c>
      <c r="D6795" s="4">
        <v>134580.43</v>
      </c>
    </row>
    <row r="6796" spans="1:4" x14ac:dyDescent="0.25">
      <c r="A6796" s="1">
        <v>45199</v>
      </c>
      <c r="B6796" t="s">
        <v>1507</v>
      </c>
      <c r="C6796" t="s">
        <v>1508</v>
      </c>
      <c r="D6796" s="4">
        <v>85258.559999999998</v>
      </c>
    </row>
    <row r="6797" spans="1:4" x14ac:dyDescent="0.25">
      <c r="A6797" s="1">
        <v>45199</v>
      </c>
      <c r="B6797" t="s">
        <v>1509</v>
      </c>
      <c r="C6797" t="s">
        <v>1510</v>
      </c>
      <c r="D6797" s="4">
        <v>22882.5</v>
      </c>
    </row>
    <row r="6798" spans="1:4" x14ac:dyDescent="0.25">
      <c r="A6798" s="1">
        <v>45199</v>
      </c>
      <c r="B6798" t="s">
        <v>1515</v>
      </c>
      <c r="C6798" t="s">
        <v>1516</v>
      </c>
      <c r="D6798" s="4">
        <v>173287.85000000003</v>
      </c>
    </row>
    <row r="6799" spans="1:4" x14ac:dyDescent="0.25">
      <c r="A6799" s="1">
        <v>45199</v>
      </c>
      <c r="B6799" t="s">
        <v>1517</v>
      </c>
      <c r="C6799" t="s">
        <v>1518</v>
      </c>
      <c r="D6799" s="4">
        <v>208090.58000000002</v>
      </c>
    </row>
    <row r="6800" spans="1:4" x14ac:dyDescent="0.25">
      <c r="A6800" s="1">
        <v>45199</v>
      </c>
      <c r="B6800" t="s">
        <v>1519</v>
      </c>
      <c r="C6800" t="s">
        <v>1520</v>
      </c>
      <c r="D6800" s="4">
        <v>20812.479999999996</v>
      </c>
    </row>
    <row r="6801" spans="1:4" x14ac:dyDescent="0.25">
      <c r="A6801" s="1">
        <v>45199</v>
      </c>
      <c r="B6801" t="s">
        <v>1521</v>
      </c>
      <c r="C6801" t="s">
        <v>1522</v>
      </c>
      <c r="D6801" s="4">
        <v>841.51</v>
      </c>
    </row>
    <row r="6802" spans="1:4" x14ac:dyDescent="0.25">
      <c r="A6802" s="1">
        <v>45199</v>
      </c>
      <c r="B6802" t="s">
        <v>1523</v>
      </c>
      <c r="C6802" t="s">
        <v>1524</v>
      </c>
      <c r="D6802" s="4">
        <v>18610.450000000004</v>
      </c>
    </row>
    <row r="6803" spans="1:4" x14ac:dyDescent="0.25">
      <c r="A6803" s="1">
        <v>45199</v>
      </c>
      <c r="B6803" t="s">
        <v>1527</v>
      </c>
      <c r="C6803" t="s">
        <v>1528</v>
      </c>
      <c r="D6803" s="4">
        <v>68011.990000000005</v>
      </c>
    </row>
    <row r="6804" spans="1:4" x14ac:dyDescent="0.25">
      <c r="A6804" s="1">
        <v>45199</v>
      </c>
      <c r="B6804" t="s">
        <v>1529</v>
      </c>
      <c r="C6804" t="s">
        <v>1530</v>
      </c>
      <c r="D6804" s="4">
        <v>42993.489999999991</v>
      </c>
    </row>
    <row r="6805" spans="1:4" x14ac:dyDescent="0.25">
      <c r="A6805" s="1">
        <v>45199</v>
      </c>
      <c r="B6805" t="s">
        <v>1531</v>
      </c>
      <c r="C6805" t="s">
        <v>1532</v>
      </c>
      <c r="D6805" s="4">
        <v>7130.1300000000019</v>
      </c>
    </row>
    <row r="6806" spans="1:4" x14ac:dyDescent="0.25">
      <c r="A6806" s="1">
        <v>45199</v>
      </c>
      <c r="B6806" t="s">
        <v>1533</v>
      </c>
      <c r="C6806" t="s">
        <v>1534</v>
      </c>
      <c r="D6806" s="4">
        <v>539.73</v>
      </c>
    </row>
    <row r="6807" spans="1:4" x14ac:dyDescent="0.25">
      <c r="A6807" s="1">
        <v>45199</v>
      </c>
      <c r="B6807" t="s">
        <v>1535</v>
      </c>
      <c r="C6807" t="s">
        <v>1536</v>
      </c>
      <c r="D6807" s="4">
        <v>5191.42</v>
      </c>
    </row>
    <row r="6808" spans="1:4" x14ac:dyDescent="0.25">
      <c r="A6808" s="1">
        <v>45199</v>
      </c>
      <c r="B6808" t="s">
        <v>1537</v>
      </c>
      <c r="C6808" t="s">
        <v>1538</v>
      </c>
      <c r="D6808" s="4">
        <v>12417.64</v>
      </c>
    </row>
    <row r="6809" spans="1:4" x14ac:dyDescent="0.25">
      <c r="A6809" s="1">
        <v>45199</v>
      </c>
      <c r="B6809" t="s">
        <v>1539</v>
      </c>
      <c r="C6809" t="s">
        <v>1540</v>
      </c>
      <c r="D6809" s="4">
        <v>310.19</v>
      </c>
    </row>
    <row r="6810" spans="1:4" x14ac:dyDescent="0.25">
      <c r="A6810" s="1">
        <v>45199</v>
      </c>
      <c r="B6810" t="s">
        <v>1541</v>
      </c>
      <c r="C6810" t="s">
        <v>1542</v>
      </c>
      <c r="D6810" s="4">
        <v>2872</v>
      </c>
    </row>
    <row r="6811" spans="1:4" x14ac:dyDescent="0.25">
      <c r="A6811" s="1">
        <v>45199</v>
      </c>
      <c r="B6811" t="s">
        <v>1543</v>
      </c>
      <c r="C6811" t="s">
        <v>1544</v>
      </c>
      <c r="D6811" s="4">
        <v>1450</v>
      </c>
    </row>
    <row r="6812" spans="1:4" x14ac:dyDescent="0.25">
      <c r="A6812" s="1">
        <v>45199</v>
      </c>
      <c r="B6812" t="s">
        <v>1545</v>
      </c>
      <c r="C6812" t="s">
        <v>1546</v>
      </c>
      <c r="D6812" s="4">
        <v>90</v>
      </c>
    </row>
    <row r="6813" spans="1:4" x14ac:dyDescent="0.25">
      <c r="A6813" s="1">
        <v>45199</v>
      </c>
      <c r="B6813" t="s">
        <v>1547</v>
      </c>
      <c r="C6813" t="s">
        <v>1548</v>
      </c>
      <c r="D6813" s="4">
        <v>607</v>
      </c>
    </row>
    <row r="6814" spans="1:4" x14ac:dyDescent="0.25">
      <c r="A6814" s="1">
        <v>45199</v>
      </c>
      <c r="B6814" t="s">
        <v>1549</v>
      </c>
      <c r="C6814" t="s">
        <v>1550</v>
      </c>
      <c r="D6814" s="4">
        <v>9080.43</v>
      </c>
    </row>
    <row r="6815" spans="1:4" x14ac:dyDescent="0.25">
      <c r="A6815" s="1">
        <v>45199</v>
      </c>
      <c r="B6815" t="s">
        <v>911</v>
      </c>
      <c r="C6815" t="s">
        <v>912</v>
      </c>
      <c r="D6815" s="4">
        <v>10298.900000000001</v>
      </c>
    </row>
    <row r="6816" spans="1:4" x14ac:dyDescent="0.25">
      <c r="A6816" s="1">
        <v>45199</v>
      </c>
      <c r="B6816" t="s">
        <v>919</v>
      </c>
      <c r="C6816" t="s">
        <v>920</v>
      </c>
      <c r="D6816" s="4">
        <v>12313.640000000001</v>
      </c>
    </row>
    <row r="6817" spans="1:4" x14ac:dyDescent="0.25">
      <c r="A6817" s="1">
        <v>45199</v>
      </c>
      <c r="B6817" t="s">
        <v>924</v>
      </c>
      <c r="C6817" t="s">
        <v>925</v>
      </c>
      <c r="D6817" s="4">
        <v>27947.350000000002</v>
      </c>
    </row>
    <row r="6818" spans="1:4" x14ac:dyDescent="0.25">
      <c r="A6818" s="1">
        <v>45199</v>
      </c>
      <c r="B6818" t="s">
        <v>927</v>
      </c>
      <c r="C6818" t="s">
        <v>928</v>
      </c>
      <c r="D6818" s="4">
        <v>8998.27</v>
      </c>
    </row>
    <row r="6819" spans="1:4" x14ac:dyDescent="0.25">
      <c r="A6819" s="1">
        <v>45199</v>
      </c>
      <c r="B6819" t="s">
        <v>931</v>
      </c>
      <c r="C6819" t="s">
        <v>932</v>
      </c>
      <c r="D6819" s="4">
        <v>14735.66</v>
      </c>
    </row>
    <row r="6820" spans="1:4" x14ac:dyDescent="0.25">
      <c r="A6820" s="1">
        <v>45199</v>
      </c>
      <c r="B6820" t="s">
        <v>938</v>
      </c>
      <c r="C6820" t="s">
        <v>939</v>
      </c>
      <c r="D6820" s="4">
        <v>20501.57</v>
      </c>
    </row>
    <row r="6821" spans="1:4" x14ac:dyDescent="0.25">
      <c r="A6821" s="1">
        <v>45199</v>
      </c>
      <c r="B6821" t="s">
        <v>942</v>
      </c>
      <c r="C6821" t="s">
        <v>943</v>
      </c>
      <c r="D6821" s="4">
        <v>9059.9700000000012</v>
      </c>
    </row>
    <row r="6822" spans="1:4" x14ac:dyDescent="0.25">
      <c r="A6822" s="1">
        <v>45199</v>
      </c>
      <c r="B6822" t="s">
        <v>945</v>
      </c>
      <c r="C6822" t="s">
        <v>946</v>
      </c>
      <c r="D6822" s="4">
        <v>198</v>
      </c>
    </row>
    <row r="6823" spans="1:4" x14ac:dyDescent="0.25">
      <c r="A6823" s="1">
        <v>45199</v>
      </c>
      <c r="B6823" t="s">
        <v>961</v>
      </c>
      <c r="C6823" t="s">
        <v>962</v>
      </c>
      <c r="D6823" s="4">
        <v>9476</v>
      </c>
    </row>
    <row r="6824" spans="1:4" x14ac:dyDescent="0.25">
      <c r="A6824" s="1">
        <v>45199</v>
      </c>
      <c r="B6824" t="s">
        <v>963</v>
      </c>
      <c r="C6824" t="s">
        <v>964</v>
      </c>
      <c r="D6824" s="4">
        <v>67.259999999999991</v>
      </c>
    </row>
    <row r="6825" spans="1:4" x14ac:dyDescent="0.25">
      <c r="A6825" s="1">
        <v>45199</v>
      </c>
      <c r="B6825" t="s">
        <v>971</v>
      </c>
      <c r="C6825" t="s">
        <v>972</v>
      </c>
      <c r="D6825" s="4">
        <v>2039.24</v>
      </c>
    </row>
    <row r="6826" spans="1:4" x14ac:dyDescent="0.25">
      <c r="A6826" s="1">
        <v>45199</v>
      </c>
      <c r="B6826" t="s">
        <v>973</v>
      </c>
      <c r="C6826" t="s">
        <v>974</v>
      </c>
      <c r="D6826" s="4">
        <v>5740</v>
      </c>
    </row>
    <row r="6827" spans="1:4" x14ac:dyDescent="0.25">
      <c r="A6827" s="1">
        <v>45199</v>
      </c>
      <c r="B6827" t="s">
        <v>977</v>
      </c>
      <c r="C6827" t="s">
        <v>978</v>
      </c>
      <c r="D6827" s="4">
        <v>2456.8900000000012</v>
      </c>
    </row>
    <row r="6828" spans="1:4" x14ac:dyDescent="0.25">
      <c r="A6828" s="1">
        <v>45199</v>
      </c>
      <c r="B6828" t="s">
        <v>981</v>
      </c>
      <c r="C6828" t="s">
        <v>982</v>
      </c>
      <c r="D6828" s="4">
        <v>1435.84</v>
      </c>
    </row>
    <row r="6829" spans="1:4" x14ac:dyDescent="0.25">
      <c r="A6829" s="1">
        <v>45199</v>
      </c>
      <c r="B6829" t="s">
        <v>989</v>
      </c>
      <c r="C6829" t="s">
        <v>990</v>
      </c>
      <c r="D6829" s="4">
        <v>7080.0500000000011</v>
      </c>
    </row>
    <row r="6830" spans="1:4" x14ac:dyDescent="0.25">
      <c r="A6830" s="1">
        <v>45199</v>
      </c>
      <c r="B6830" t="s">
        <v>1160</v>
      </c>
      <c r="C6830" t="s">
        <v>1161</v>
      </c>
      <c r="D6830" s="4">
        <v>7751.34</v>
      </c>
    </row>
    <row r="6831" spans="1:4" x14ac:dyDescent="0.25">
      <c r="A6831" s="1">
        <v>45199</v>
      </c>
      <c r="B6831" t="s">
        <v>991</v>
      </c>
      <c r="C6831" t="s">
        <v>992</v>
      </c>
      <c r="D6831" s="4">
        <v>2144.7400000000007</v>
      </c>
    </row>
    <row r="6832" spans="1:4" x14ac:dyDescent="0.25">
      <c r="A6832" s="1">
        <v>45199</v>
      </c>
      <c r="B6832" t="s">
        <v>993</v>
      </c>
      <c r="C6832" t="s">
        <v>994</v>
      </c>
      <c r="D6832" s="4">
        <v>5712.6900000000014</v>
      </c>
    </row>
    <row r="6833" spans="1:4" x14ac:dyDescent="0.25">
      <c r="A6833" s="1">
        <v>45199</v>
      </c>
      <c r="B6833" t="s">
        <v>997</v>
      </c>
      <c r="C6833" t="s">
        <v>998</v>
      </c>
      <c r="D6833" s="4">
        <v>250</v>
      </c>
    </row>
    <row r="6834" spans="1:4" x14ac:dyDescent="0.25">
      <c r="A6834" s="1">
        <v>45199</v>
      </c>
      <c r="B6834" t="s">
        <v>1001</v>
      </c>
      <c r="C6834" t="s">
        <v>1002</v>
      </c>
      <c r="D6834" s="4">
        <v>0.51000000000000512</v>
      </c>
    </row>
    <row r="6835" spans="1:4" x14ac:dyDescent="0.25">
      <c r="A6835" s="1">
        <v>45199</v>
      </c>
      <c r="B6835" t="s">
        <v>1005</v>
      </c>
      <c r="C6835" t="s">
        <v>1006</v>
      </c>
      <c r="D6835" s="4">
        <v>6.5199999999995395</v>
      </c>
    </row>
    <row r="6836" spans="1:4" x14ac:dyDescent="0.25">
      <c r="A6836" s="1">
        <v>45199</v>
      </c>
      <c r="B6836" t="s">
        <v>1007</v>
      </c>
      <c r="C6836" t="s">
        <v>1008</v>
      </c>
      <c r="D6836" s="4">
        <v>3894.1</v>
      </c>
    </row>
    <row r="6837" spans="1:4" x14ac:dyDescent="0.25">
      <c r="A6837" s="1">
        <v>45199</v>
      </c>
      <c r="B6837" t="s">
        <v>1013</v>
      </c>
      <c r="C6837" t="s">
        <v>1014</v>
      </c>
      <c r="D6837" s="4">
        <v>125.55000000000001</v>
      </c>
    </row>
    <row r="6838" spans="1:4" x14ac:dyDescent="0.25">
      <c r="A6838" s="1">
        <v>45199</v>
      </c>
      <c r="B6838" t="s">
        <v>1162</v>
      </c>
      <c r="C6838" t="s">
        <v>1163</v>
      </c>
      <c r="D6838" s="4">
        <v>801.64</v>
      </c>
    </row>
    <row r="6839" spans="1:4" x14ac:dyDescent="0.25">
      <c r="A6839" s="1">
        <v>45199</v>
      </c>
      <c r="B6839" t="s">
        <v>1264</v>
      </c>
      <c r="C6839" t="s">
        <v>1265</v>
      </c>
      <c r="D6839" s="4">
        <v>14545.4</v>
      </c>
    </row>
    <row r="6840" spans="1:4" x14ac:dyDescent="0.25">
      <c r="A6840" s="1">
        <v>45199</v>
      </c>
      <c r="B6840" t="s">
        <v>1340</v>
      </c>
      <c r="C6840" t="s">
        <v>1341</v>
      </c>
      <c r="D6840" s="4">
        <v>500.22999999999996</v>
      </c>
    </row>
    <row r="6841" spans="1:4" x14ac:dyDescent="0.25">
      <c r="A6841" s="1">
        <v>45199</v>
      </c>
      <c r="B6841" t="s">
        <v>1285</v>
      </c>
      <c r="C6841" t="s">
        <v>1286</v>
      </c>
      <c r="D6841" s="4">
        <v>4561.3599999999997</v>
      </c>
    </row>
    <row r="6842" spans="1:4" x14ac:dyDescent="0.25">
      <c r="A6842" s="1">
        <v>45199</v>
      </c>
      <c r="B6842" t="s">
        <v>1017</v>
      </c>
      <c r="C6842" t="s">
        <v>1018</v>
      </c>
      <c r="D6842" s="4">
        <v>5293.0999999999995</v>
      </c>
    </row>
    <row r="6843" spans="1:4" x14ac:dyDescent="0.25">
      <c r="A6843" s="1">
        <v>45199</v>
      </c>
      <c r="B6843" t="s">
        <v>1021</v>
      </c>
      <c r="C6843" t="s">
        <v>1022</v>
      </c>
      <c r="D6843" s="4">
        <v>18582.05</v>
      </c>
    </row>
    <row r="6844" spans="1:4" x14ac:dyDescent="0.25">
      <c r="A6844" s="1">
        <v>45199</v>
      </c>
      <c r="B6844" t="s">
        <v>1025</v>
      </c>
      <c r="C6844" t="s">
        <v>1026</v>
      </c>
      <c r="D6844" s="4">
        <v>1989.69</v>
      </c>
    </row>
    <row r="6845" spans="1:4" x14ac:dyDescent="0.25">
      <c r="A6845" s="1">
        <v>45199</v>
      </c>
      <c r="B6845" t="s">
        <v>1227</v>
      </c>
      <c r="C6845" t="s">
        <v>1228</v>
      </c>
      <c r="D6845" s="4">
        <v>46253.05</v>
      </c>
    </row>
    <row r="6846" spans="1:4" x14ac:dyDescent="0.25">
      <c r="A6846" s="1">
        <v>45199</v>
      </c>
      <c r="B6846" t="s">
        <v>1279</v>
      </c>
      <c r="C6846" t="s">
        <v>1280</v>
      </c>
      <c r="D6846" s="4">
        <v>24.34</v>
      </c>
    </row>
    <row r="6847" spans="1:4" x14ac:dyDescent="0.25">
      <c r="A6847" s="1">
        <v>45199</v>
      </c>
      <c r="B6847" t="s">
        <v>1029</v>
      </c>
      <c r="C6847" t="s">
        <v>1030</v>
      </c>
      <c r="D6847" s="4">
        <v>4842.7</v>
      </c>
    </row>
    <row r="6848" spans="1:4" x14ac:dyDescent="0.25">
      <c r="A6848" s="1">
        <v>45199</v>
      </c>
      <c r="B6848" t="s">
        <v>35</v>
      </c>
      <c r="C6848" t="s">
        <v>1031</v>
      </c>
      <c r="D6848" s="4">
        <v>7872.58</v>
      </c>
    </row>
    <row r="6849" spans="1:4" x14ac:dyDescent="0.25">
      <c r="A6849" s="1">
        <v>45199</v>
      </c>
      <c r="B6849" t="s">
        <v>27</v>
      </c>
      <c r="C6849" t="s">
        <v>1032</v>
      </c>
      <c r="D6849" s="4">
        <v>-2478369.2800000007</v>
      </c>
    </row>
    <row r="6850" spans="1:4" x14ac:dyDescent="0.25">
      <c r="A6850" s="1">
        <v>45199</v>
      </c>
      <c r="B6850" t="s">
        <v>1035</v>
      </c>
      <c r="C6850" t="s">
        <v>1036</v>
      </c>
      <c r="D6850" s="4">
        <v>-49728.04</v>
      </c>
    </row>
    <row r="6851" spans="1:4" x14ac:dyDescent="0.25">
      <c r="A6851" s="1">
        <v>45199</v>
      </c>
      <c r="B6851" t="s">
        <v>28</v>
      </c>
      <c r="C6851" t="s">
        <v>1039</v>
      </c>
      <c r="D6851" s="4">
        <v>-245643.37</v>
      </c>
    </row>
    <row r="6852" spans="1:4" x14ac:dyDescent="0.25">
      <c r="A6852" s="1">
        <v>45199</v>
      </c>
      <c r="B6852" t="s">
        <v>29</v>
      </c>
      <c r="C6852" t="s">
        <v>1040</v>
      </c>
      <c r="D6852" s="4">
        <v>-17601.36</v>
      </c>
    </row>
    <row r="6853" spans="1:4" x14ac:dyDescent="0.25">
      <c r="A6853" s="1">
        <v>45199</v>
      </c>
      <c r="B6853" t="s">
        <v>1041</v>
      </c>
      <c r="C6853" t="s">
        <v>1042</v>
      </c>
      <c r="D6853" s="4">
        <v>-620</v>
      </c>
    </row>
    <row r="6854" spans="1:4" x14ac:dyDescent="0.25">
      <c r="A6854" s="1">
        <v>45199</v>
      </c>
      <c r="B6854" t="s">
        <v>31</v>
      </c>
      <c r="C6854" t="s">
        <v>1293</v>
      </c>
      <c r="D6854" s="4">
        <v>-16555.599999999999</v>
      </c>
    </row>
    <row r="6855" spans="1:4" x14ac:dyDescent="0.25">
      <c r="A6855" s="1">
        <v>45199</v>
      </c>
      <c r="B6855" t="s">
        <v>32</v>
      </c>
      <c r="C6855" t="s">
        <v>1268</v>
      </c>
      <c r="D6855" s="4">
        <v>-11065.57</v>
      </c>
    </row>
    <row r="6856" spans="1:4" x14ac:dyDescent="0.25">
      <c r="A6856" s="1">
        <v>45199</v>
      </c>
      <c r="B6856" t="s">
        <v>33</v>
      </c>
      <c r="C6856" t="s">
        <v>1043</v>
      </c>
      <c r="D6856" s="4">
        <v>-3850.5499999999993</v>
      </c>
    </row>
    <row r="6857" spans="1:4" x14ac:dyDescent="0.25">
      <c r="A6857" s="1">
        <v>45199</v>
      </c>
      <c r="B6857" t="s">
        <v>34</v>
      </c>
      <c r="C6857" t="s">
        <v>1044</v>
      </c>
      <c r="D6857" s="4">
        <v>-161389.66999999998</v>
      </c>
    </row>
    <row r="6858" spans="1:4" x14ac:dyDescent="0.25">
      <c r="A6858" s="1">
        <v>45199</v>
      </c>
      <c r="B6858" t="s">
        <v>25</v>
      </c>
      <c r="C6858" t="s">
        <v>1049</v>
      </c>
      <c r="D6858" s="4">
        <v>-1328383.7600000005</v>
      </c>
    </row>
    <row r="6859" spans="1:4" x14ac:dyDescent="0.25">
      <c r="A6859" s="1">
        <v>45199</v>
      </c>
      <c r="B6859" t="s">
        <v>1062</v>
      </c>
      <c r="C6859" t="s">
        <v>1063</v>
      </c>
      <c r="D6859" s="4">
        <v>-2.31</v>
      </c>
    </row>
    <row r="6860" spans="1:4" x14ac:dyDescent="0.25">
      <c r="A6860" s="1">
        <v>45199</v>
      </c>
      <c r="B6860" t="s">
        <v>1066</v>
      </c>
      <c r="C6860" t="s">
        <v>1067</v>
      </c>
      <c r="D6860" s="4">
        <v>-3.7799999999998963</v>
      </c>
    </row>
    <row r="6861" spans="1:4" x14ac:dyDescent="0.25">
      <c r="A6861" s="1">
        <v>45199</v>
      </c>
      <c r="B6861" t="s">
        <v>1068</v>
      </c>
      <c r="C6861" t="s">
        <v>1069</v>
      </c>
      <c r="D6861" s="4">
        <v>-764.09999999999957</v>
      </c>
    </row>
    <row r="6862" spans="1:4" x14ac:dyDescent="0.25">
      <c r="A6862" s="1">
        <v>45199</v>
      </c>
      <c r="B6862" t="s">
        <v>1168</v>
      </c>
      <c r="C6862" t="s">
        <v>1169</v>
      </c>
      <c r="D6862" s="4">
        <v>-6378.46</v>
      </c>
    </row>
    <row r="6863" spans="1:4" x14ac:dyDescent="0.25">
      <c r="A6863" s="1">
        <v>45199</v>
      </c>
      <c r="B6863" t="s">
        <v>1074</v>
      </c>
      <c r="C6863" t="s">
        <v>1075</v>
      </c>
      <c r="D6863" s="4">
        <v>-826.24</v>
      </c>
    </row>
    <row r="6864" spans="1:4" x14ac:dyDescent="0.25">
      <c r="A6864" s="1">
        <v>45199</v>
      </c>
      <c r="B6864" t="s">
        <v>1078</v>
      </c>
      <c r="C6864" t="s">
        <v>1079</v>
      </c>
      <c r="D6864" s="4">
        <v>-35</v>
      </c>
    </row>
    <row r="6865" spans="1:4" x14ac:dyDescent="0.25">
      <c r="A6865" s="1">
        <v>45199</v>
      </c>
      <c r="B6865" t="s">
        <v>1080</v>
      </c>
      <c r="C6865" t="s">
        <v>1081</v>
      </c>
      <c r="D6865" s="4">
        <v>-522008.26999999996</v>
      </c>
    </row>
    <row r="6866" spans="1:4" x14ac:dyDescent="0.25">
      <c r="A6866" s="1">
        <v>45199</v>
      </c>
      <c r="B6866" t="s">
        <v>1082</v>
      </c>
      <c r="C6866" t="s">
        <v>1083</v>
      </c>
      <c r="D6866" s="4">
        <v>-214</v>
      </c>
    </row>
    <row r="6867" spans="1:4" x14ac:dyDescent="0.25">
      <c r="A6867" s="1">
        <v>45199</v>
      </c>
      <c r="B6867" t="s">
        <v>1172</v>
      </c>
      <c r="C6867" t="s">
        <v>1173</v>
      </c>
      <c r="D6867" s="4">
        <v>-113462.67000000001</v>
      </c>
    </row>
    <row r="6868" spans="1:4" x14ac:dyDescent="0.25">
      <c r="A6868" s="1">
        <v>45199</v>
      </c>
      <c r="B6868" t="s">
        <v>1322</v>
      </c>
      <c r="C6868" t="s">
        <v>1323</v>
      </c>
      <c r="D6868" s="4">
        <v>-237.19999999999993</v>
      </c>
    </row>
    <row r="6869" spans="1:4" x14ac:dyDescent="0.25">
      <c r="A6869" s="1">
        <v>45199</v>
      </c>
      <c r="B6869" t="s">
        <v>1084</v>
      </c>
      <c r="C6869" t="s">
        <v>1085</v>
      </c>
      <c r="D6869" s="4">
        <v>-274536.96999999997</v>
      </c>
    </row>
    <row r="6870" spans="1:4" x14ac:dyDescent="0.25">
      <c r="A6870" s="1">
        <v>45199</v>
      </c>
      <c r="B6870" t="s">
        <v>1089</v>
      </c>
      <c r="C6870" t="s">
        <v>1090</v>
      </c>
      <c r="D6870" s="4">
        <v>-31401.97</v>
      </c>
    </row>
    <row r="6871" spans="1:4" x14ac:dyDescent="0.25">
      <c r="A6871" s="1">
        <v>45199</v>
      </c>
      <c r="B6871" t="s">
        <v>1101</v>
      </c>
      <c r="C6871" t="s">
        <v>1102</v>
      </c>
      <c r="D6871" s="4">
        <v>-88435.42</v>
      </c>
    </row>
    <row r="6872" spans="1:4" x14ac:dyDescent="0.25">
      <c r="A6872" s="1">
        <v>45199</v>
      </c>
      <c r="B6872" t="s">
        <v>570</v>
      </c>
      <c r="C6872" t="s">
        <v>571</v>
      </c>
      <c r="D6872" s="4">
        <v>10000</v>
      </c>
    </row>
    <row r="6873" spans="1:4" x14ac:dyDescent="0.25">
      <c r="A6873" s="1">
        <v>45199</v>
      </c>
      <c r="B6873" t="s">
        <v>576</v>
      </c>
      <c r="C6873" t="s">
        <v>577</v>
      </c>
      <c r="D6873" s="4">
        <v>17743</v>
      </c>
    </row>
    <row r="6874" spans="1:4" x14ac:dyDescent="0.25">
      <c r="A6874" s="1">
        <v>45199</v>
      </c>
      <c r="B6874" t="s">
        <v>580</v>
      </c>
      <c r="C6874" t="s">
        <v>581</v>
      </c>
      <c r="D6874" s="4">
        <v>91759.31</v>
      </c>
    </row>
    <row r="6875" spans="1:4" x14ac:dyDescent="0.25">
      <c r="A6875" s="1">
        <v>45199</v>
      </c>
      <c r="B6875" t="s">
        <v>588</v>
      </c>
      <c r="C6875" t="s">
        <v>589</v>
      </c>
      <c r="D6875" s="4">
        <v>80910.75</v>
      </c>
    </row>
    <row r="6876" spans="1:4" x14ac:dyDescent="0.25">
      <c r="A6876" s="1">
        <v>45199</v>
      </c>
      <c r="B6876" t="s">
        <v>592</v>
      </c>
      <c r="C6876" t="s">
        <v>593</v>
      </c>
      <c r="D6876" s="4">
        <v>87545.25</v>
      </c>
    </row>
    <row r="6877" spans="1:4" x14ac:dyDescent="0.25">
      <c r="A6877" s="1">
        <v>45199</v>
      </c>
      <c r="B6877" t="s">
        <v>597</v>
      </c>
      <c r="C6877" t="s">
        <v>598</v>
      </c>
      <c r="D6877" s="4">
        <v>693957.03</v>
      </c>
    </row>
    <row r="6878" spans="1:4" x14ac:dyDescent="0.25">
      <c r="A6878" s="1">
        <v>45199</v>
      </c>
      <c r="B6878" t="s">
        <v>601</v>
      </c>
      <c r="C6878" t="s">
        <v>602</v>
      </c>
      <c r="D6878" s="4">
        <v>173882.02999999997</v>
      </c>
    </row>
    <row r="6879" spans="1:4" x14ac:dyDescent="0.25">
      <c r="A6879" s="1">
        <v>45199</v>
      </c>
      <c r="B6879" t="s">
        <v>605</v>
      </c>
      <c r="C6879" t="s">
        <v>606</v>
      </c>
      <c r="D6879" s="4">
        <v>207262.74</v>
      </c>
    </row>
    <row r="6880" spans="1:4" x14ac:dyDescent="0.25">
      <c r="A6880" s="1">
        <v>45199</v>
      </c>
      <c r="B6880" t="s">
        <v>1334</v>
      </c>
      <c r="C6880" t="s">
        <v>1335</v>
      </c>
      <c r="D6880" s="4">
        <v>21771</v>
      </c>
    </row>
    <row r="6881" spans="1:4" x14ac:dyDescent="0.25">
      <c r="A6881" s="1">
        <v>45199</v>
      </c>
      <c r="B6881" t="s">
        <v>611</v>
      </c>
      <c r="C6881" t="s">
        <v>612</v>
      </c>
      <c r="D6881" s="4">
        <v>296619.69000000006</v>
      </c>
    </row>
    <row r="6882" spans="1:4" x14ac:dyDescent="0.25">
      <c r="A6882" s="1">
        <v>45199</v>
      </c>
      <c r="B6882" t="s">
        <v>617</v>
      </c>
      <c r="C6882" t="s">
        <v>618</v>
      </c>
      <c r="D6882" s="4">
        <v>96273.29</v>
      </c>
    </row>
    <row r="6883" spans="1:4" x14ac:dyDescent="0.25">
      <c r="A6883" s="1">
        <v>45199</v>
      </c>
      <c r="B6883" t="s">
        <v>621</v>
      </c>
      <c r="C6883" t="s">
        <v>622</v>
      </c>
      <c r="D6883" s="4">
        <v>16409.09</v>
      </c>
    </row>
    <row r="6884" spans="1:4" x14ac:dyDescent="0.25">
      <c r="A6884" s="1">
        <v>45199</v>
      </c>
      <c r="B6884" t="s">
        <v>625</v>
      </c>
      <c r="C6884" t="s">
        <v>626</v>
      </c>
      <c r="D6884" s="4">
        <v>102935.11000000002</v>
      </c>
    </row>
    <row r="6885" spans="1:4" x14ac:dyDescent="0.25">
      <c r="A6885" s="1">
        <v>45199</v>
      </c>
      <c r="B6885" t="s">
        <v>629</v>
      </c>
      <c r="C6885" t="s">
        <v>630</v>
      </c>
      <c r="D6885" s="4">
        <v>1782</v>
      </c>
    </row>
    <row r="6886" spans="1:4" x14ac:dyDescent="0.25">
      <c r="A6886" s="1">
        <v>45199</v>
      </c>
      <c r="B6886" t="s">
        <v>48</v>
      </c>
      <c r="C6886" t="s">
        <v>49</v>
      </c>
      <c r="D6886" s="4">
        <v>340</v>
      </c>
    </row>
    <row r="6887" spans="1:4" x14ac:dyDescent="0.25">
      <c r="A6887" s="1">
        <v>45199</v>
      </c>
      <c r="B6887" t="s">
        <v>53</v>
      </c>
      <c r="C6887" t="s">
        <v>54</v>
      </c>
      <c r="D6887" s="4">
        <v>2500</v>
      </c>
    </row>
    <row r="6888" spans="1:4" x14ac:dyDescent="0.25">
      <c r="A6888" s="1">
        <v>45199</v>
      </c>
      <c r="B6888" t="s">
        <v>57</v>
      </c>
      <c r="C6888" t="s">
        <v>58</v>
      </c>
      <c r="D6888" s="4">
        <v>250</v>
      </c>
    </row>
    <row r="6889" spans="1:4" x14ac:dyDescent="0.25">
      <c r="A6889" s="1">
        <v>45199</v>
      </c>
      <c r="B6889" t="s">
        <v>61</v>
      </c>
      <c r="C6889" t="s">
        <v>62</v>
      </c>
      <c r="D6889" s="4">
        <v>997500</v>
      </c>
    </row>
    <row r="6890" spans="1:4" x14ac:dyDescent="0.25">
      <c r="A6890" s="1">
        <v>45199</v>
      </c>
      <c r="B6890" t="s">
        <v>64</v>
      </c>
      <c r="C6890" t="s">
        <v>65</v>
      </c>
      <c r="D6890" s="4">
        <v>16915.2</v>
      </c>
    </row>
    <row r="6891" spans="1:4" x14ac:dyDescent="0.25">
      <c r="A6891" s="1">
        <v>45199</v>
      </c>
      <c r="B6891" t="s">
        <v>66</v>
      </c>
      <c r="C6891" t="s">
        <v>67</v>
      </c>
      <c r="D6891" s="4">
        <v>180615.86</v>
      </c>
    </row>
    <row r="6892" spans="1:4" x14ac:dyDescent="0.25">
      <c r="A6892" s="1">
        <v>45199</v>
      </c>
      <c r="B6892" t="s">
        <v>139</v>
      </c>
      <c r="C6892" t="s">
        <v>654</v>
      </c>
      <c r="D6892" s="4">
        <v>883958.85</v>
      </c>
    </row>
    <row r="6893" spans="1:4" x14ac:dyDescent="0.25">
      <c r="A6893" s="1">
        <v>45199</v>
      </c>
      <c r="B6893" t="s">
        <v>143</v>
      </c>
      <c r="C6893" t="s">
        <v>662</v>
      </c>
      <c r="D6893" s="4">
        <v>660483.18000000005</v>
      </c>
    </row>
    <row r="6894" spans="1:4" x14ac:dyDescent="0.25">
      <c r="A6894" s="1">
        <v>45199</v>
      </c>
      <c r="B6894" t="s">
        <v>665</v>
      </c>
      <c r="C6894" t="s">
        <v>666</v>
      </c>
      <c r="D6894" s="4">
        <v>879454.10999999265</v>
      </c>
    </row>
    <row r="6895" spans="1:4" x14ac:dyDescent="0.25">
      <c r="A6895" s="1">
        <v>45199</v>
      </c>
      <c r="B6895" t="s">
        <v>670</v>
      </c>
      <c r="C6895" t="s">
        <v>671</v>
      </c>
      <c r="D6895" s="4">
        <v>6830.0000000000227</v>
      </c>
    </row>
    <row r="6896" spans="1:4" x14ac:dyDescent="0.25">
      <c r="A6896" s="1">
        <v>45199</v>
      </c>
      <c r="B6896" t="s">
        <v>674</v>
      </c>
      <c r="C6896" t="s">
        <v>675</v>
      </c>
      <c r="D6896" s="4">
        <v>45440.999999999942</v>
      </c>
    </row>
    <row r="6897" spans="1:4" x14ac:dyDescent="0.25">
      <c r="A6897" s="1">
        <v>45199</v>
      </c>
      <c r="B6897" t="s">
        <v>687</v>
      </c>
      <c r="C6897" t="s">
        <v>688</v>
      </c>
      <c r="D6897" s="4">
        <v>377.19</v>
      </c>
    </row>
    <row r="6898" spans="1:4" x14ac:dyDescent="0.25">
      <c r="A6898" s="1">
        <v>45199</v>
      </c>
      <c r="B6898" t="s">
        <v>1184</v>
      </c>
      <c r="C6898" t="s">
        <v>1185</v>
      </c>
      <c r="D6898" s="4">
        <v>158417.74</v>
      </c>
    </row>
    <row r="6899" spans="1:4" x14ac:dyDescent="0.25">
      <c r="A6899" s="1">
        <v>45199</v>
      </c>
      <c r="B6899" t="s">
        <v>1346</v>
      </c>
      <c r="C6899" t="s">
        <v>1347</v>
      </c>
      <c r="D6899" s="4">
        <v>5738.3490000000074</v>
      </c>
    </row>
    <row r="6900" spans="1:4" x14ac:dyDescent="0.25">
      <c r="A6900" s="1">
        <v>45199</v>
      </c>
      <c r="B6900" t="s">
        <v>700</v>
      </c>
      <c r="C6900" t="s">
        <v>701</v>
      </c>
      <c r="D6900" s="4">
        <v>10732.319999999998</v>
      </c>
    </row>
    <row r="6901" spans="1:4" x14ac:dyDescent="0.25">
      <c r="A6901" s="1">
        <v>45199</v>
      </c>
      <c r="B6901" t="s">
        <v>710</v>
      </c>
      <c r="C6901" t="s">
        <v>711</v>
      </c>
      <c r="D6901" s="4">
        <v>18536.040000000008</v>
      </c>
    </row>
    <row r="6902" spans="1:4" x14ac:dyDescent="0.25">
      <c r="A6902" s="1">
        <v>45199</v>
      </c>
      <c r="B6902" t="s">
        <v>1186</v>
      </c>
      <c r="C6902" t="s">
        <v>1187</v>
      </c>
      <c r="D6902" s="4">
        <v>1430</v>
      </c>
    </row>
    <row r="6903" spans="1:4" x14ac:dyDescent="0.25">
      <c r="A6903" s="1">
        <v>45199</v>
      </c>
      <c r="B6903" t="s">
        <v>723</v>
      </c>
      <c r="C6903" t="s">
        <v>724</v>
      </c>
      <c r="D6903" s="4">
        <v>45790.190000000017</v>
      </c>
    </row>
    <row r="6904" spans="1:4" x14ac:dyDescent="0.25">
      <c r="A6904" s="1">
        <v>45199</v>
      </c>
      <c r="B6904" t="s">
        <v>728</v>
      </c>
      <c r="C6904" t="s">
        <v>729</v>
      </c>
      <c r="D6904" s="4">
        <v>2796.9300000000658</v>
      </c>
    </row>
    <row r="6905" spans="1:4" x14ac:dyDescent="0.25">
      <c r="A6905" s="1">
        <v>45199</v>
      </c>
      <c r="B6905" t="s">
        <v>736</v>
      </c>
      <c r="C6905" t="s">
        <v>737</v>
      </c>
      <c r="D6905" s="4">
        <v>130625.3</v>
      </c>
    </row>
    <row r="6906" spans="1:4" x14ac:dyDescent="0.25">
      <c r="A6906" s="1">
        <v>45199</v>
      </c>
      <c r="B6906" t="s">
        <v>740</v>
      </c>
      <c r="C6906" t="s">
        <v>741</v>
      </c>
      <c r="D6906" s="4">
        <v>919.04000000005385</v>
      </c>
    </row>
    <row r="6907" spans="1:4" x14ac:dyDescent="0.25">
      <c r="A6907" s="1">
        <v>45199</v>
      </c>
      <c r="B6907" t="s">
        <v>749</v>
      </c>
      <c r="C6907" t="s">
        <v>750</v>
      </c>
      <c r="D6907" s="4">
        <v>59915.770000000019</v>
      </c>
    </row>
    <row r="6908" spans="1:4" x14ac:dyDescent="0.25">
      <c r="A6908" s="1">
        <v>45199</v>
      </c>
      <c r="B6908" t="s">
        <v>753</v>
      </c>
      <c r="C6908" t="s">
        <v>754</v>
      </c>
      <c r="D6908" s="4">
        <v>52792.770000000004</v>
      </c>
    </row>
    <row r="6909" spans="1:4" x14ac:dyDescent="0.25">
      <c r="A6909" s="1">
        <v>45199</v>
      </c>
      <c r="B6909" t="s">
        <v>765</v>
      </c>
      <c r="C6909" t="s">
        <v>766</v>
      </c>
      <c r="D6909" s="4">
        <v>53.55</v>
      </c>
    </row>
    <row r="6910" spans="1:4" x14ac:dyDescent="0.25">
      <c r="A6910" s="1">
        <v>45199</v>
      </c>
      <c r="B6910" t="s">
        <v>1188</v>
      </c>
      <c r="C6910" t="s">
        <v>1189</v>
      </c>
      <c r="D6910" s="4">
        <v>1091.8000000000002</v>
      </c>
    </row>
    <row r="6911" spans="1:4" x14ac:dyDescent="0.25">
      <c r="A6911" s="1">
        <v>45199</v>
      </c>
      <c r="B6911" t="s">
        <v>1190</v>
      </c>
      <c r="C6911" t="s">
        <v>1191</v>
      </c>
      <c r="D6911" s="4">
        <v>179.04999999998955</v>
      </c>
    </row>
    <row r="6912" spans="1:4" x14ac:dyDescent="0.25">
      <c r="A6912" s="1">
        <v>45199</v>
      </c>
      <c r="B6912" t="s">
        <v>783</v>
      </c>
      <c r="C6912" t="s">
        <v>784</v>
      </c>
      <c r="D6912" s="4">
        <v>1120</v>
      </c>
    </row>
    <row r="6913" spans="1:4" x14ac:dyDescent="0.25">
      <c r="A6913" s="1">
        <v>45199</v>
      </c>
      <c r="B6913" t="s">
        <v>68</v>
      </c>
      <c r="C6913" t="s">
        <v>69</v>
      </c>
      <c r="D6913" s="4">
        <v>391.72000000000185</v>
      </c>
    </row>
    <row r="6914" spans="1:4" x14ac:dyDescent="0.25">
      <c r="A6914" s="1">
        <v>45199</v>
      </c>
      <c r="B6914" t="s">
        <v>70</v>
      </c>
      <c r="C6914" t="s">
        <v>71</v>
      </c>
      <c r="D6914" s="4">
        <v>31969.935999998721</v>
      </c>
    </row>
    <row r="6915" spans="1:4" x14ac:dyDescent="0.25">
      <c r="A6915" s="1">
        <v>45199</v>
      </c>
      <c r="B6915" t="s">
        <v>72</v>
      </c>
      <c r="C6915" t="s">
        <v>73</v>
      </c>
      <c r="D6915" s="4">
        <v>2558.0499999999993</v>
      </c>
    </row>
    <row r="6916" spans="1:4" x14ac:dyDescent="0.25">
      <c r="A6916" s="1">
        <v>45199</v>
      </c>
      <c r="B6916" t="s">
        <v>74</v>
      </c>
      <c r="C6916" t="s">
        <v>75</v>
      </c>
      <c r="D6916" s="4">
        <v>1500.48</v>
      </c>
    </row>
    <row r="6917" spans="1:4" x14ac:dyDescent="0.25">
      <c r="A6917" s="1">
        <v>45199</v>
      </c>
      <c r="B6917" t="s">
        <v>76</v>
      </c>
      <c r="C6917" t="s">
        <v>77</v>
      </c>
      <c r="D6917" s="4">
        <v>528.74</v>
      </c>
    </row>
    <row r="6918" spans="1:4" x14ac:dyDescent="0.25">
      <c r="A6918" s="1">
        <v>45199</v>
      </c>
      <c r="B6918" t="s">
        <v>78</v>
      </c>
      <c r="C6918" t="s">
        <v>79</v>
      </c>
      <c r="D6918" s="4">
        <v>406224.65000000678</v>
      </c>
    </row>
    <row r="6919" spans="1:4" x14ac:dyDescent="0.25">
      <c r="A6919" s="1">
        <v>45199</v>
      </c>
      <c r="B6919" t="s">
        <v>80</v>
      </c>
      <c r="C6919" t="s">
        <v>81</v>
      </c>
      <c r="D6919" s="4">
        <v>161869.52999999991</v>
      </c>
    </row>
    <row r="6920" spans="1:4" x14ac:dyDescent="0.25">
      <c r="A6920" s="1">
        <v>45199</v>
      </c>
      <c r="B6920" t="s">
        <v>82</v>
      </c>
      <c r="C6920" t="s">
        <v>83</v>
      </c>
      <c r="D6920" s="4">
        <v>1906.3000000000029</v>
      </c>
    </row>
    <row r="6921" spans="1:4" x14ac:dyDescent="0.25">
      <c r="A6921" s="1">
        <v>45199</v>
      </c>
      <c r="B6921" t="s">
        <v>84</v>
      </c>
      <c r="C6921" t="s">
        <v>85</v>
      </c>
      <c r="D6921" s="4">
        <v>114068.70000000269</v>
      </c>
    </row>
    <row r="6922" spans="1:4" x14ac:dyDescent="0.25">
      <c r="A6922" s="1">
        <v>45199</v>
      </c>
      <c r="B6922" t="s">
        <v>86</v>
      </c>
      <c r="C6922" t="s">
        <v>87</v>
      </c>
      <c r="D6922" s="4">
        <v>161996.79999999996</v>
      </c>
    </row>
    <row r="6923" spans="1:4" x14ac:dyDescent="0.25">
      <c r="A6923" s="1">
        <v>45199</v>
      </c>
      <c r="B6923" t="s">
        <v>90</v>
      </c>
      <c r="C6923" t="s">
        <v>91</v>
      </c>
      <c r="D6923" s="4">
        <v>16872.709999999977</v>
      </c>
    </row>
    <row r="6924" spans="1:4" x14ac:dyDescent="0.25">
      <c r="A6924" s="1">
        <v>45199</v>
      </c>
      <c r="B6924" t="s">
        <v>92</v>
      </c>
      <c r="C6924" t="s">
        <v>93</v>
      </c>
      <c r="D6924" s="4">
        <v>202227.17899999989</v>
      </c>
    </row>
    <row r="6925" spans="1:4" x14ac:dyDescent="0.25">
      <c r="A6925" s="1">
        <v>45199</v>
      </c>
      <c r="B6925" t="s">
        <v>94</v>
      </c>
      <c r="C6925" t="s">
        <v>95</v>
      </c>
      <c r="D6925" s="4">
        <v>3756.4700000000021</v>
      </c>
    </row>
    <row r="6926" spans="1:4" x14ac:dyDescent="0.25">
      <c r="A6926" s="1">
        <v>45199</v>
      </c>
      <c r="B6926" t="s">
        <v>96</v>
      </c>
      <c r="C6926" t="s">
        <v>97</v>
      </c>
      <c r="D6926" s="4">
        <v>26267.769999999975</v>
      </c>
    </row>
    <row r="6927" spans="1:4" x14ac:dyDescent="0.25">
      <c r="A6927" s="1">
        <v>45199</v>
      </c>
      <c r="B6927" t="s">
        <v>98</v>
      </c>
      <c r="C6927" t="s">
        <v>99</v>
      </c>
      <c r="D6927" s="4">
        <v>53.860000000001079</v>
      </c>
    </row>
    <row r="6928" spans="1:4" x14ac:dyDescent="0.25">
      <c r="A6928" s="1">
        <v>45199</v>
      </c>
      <c r="B6928" t="s">
        <v>100</v>
      </c>
      <c r="C6928" t="s">
        <v>101</v>
      </c>
      <c r="D6928" s="4">
        <v>1000153.42</v>
      </c>
    </row>
    <row r="6929" spans="1:4" x14ac:dyDescent="0.25">
      <c r="A6929" s="1">
        <v>45199</v>
      </c>
      <c r="B6929" t="s">
        <v>108</v>
      </c>
      <c r="C6929" t="s">
        <v>109</v>
      </c>
      <c r="D6929" s="4">
        <v>1100000</v>
      </c>
    </row>
    <row r="6930" spans="1:4" x14ac:dyDescent="0.25">
      <c r="A6930" s="1">
        <v>45199</v>
      </c>
      <c r="B6930" t="s">
        <v>1269</v>
      </c>
      <c r="C6930" t="s">
        <v>1270</v>
      </c>
      <c r="D6930" s="4">
        <v>3900</v>
      </c>
    </row>
    <row r="6931" spans="1:4" x14ac:dyDescent="0.25">
      <c r="A6931" s="1">
        <v>45199</v>
      </c>
      <c r="B6931" t="s">
        <v>744</v>
      </c>
      <c r="C6931" t="s">
        <v>745</v>
      </c>
      <c r="D6931" s="4">
        <v>-329.49999999994441</v>
      </c>
    </row>
    <row r="6932" spans="1:4" x14ac:dyDescent="0.25">
      <c r="A6932" s="1">
        <v>45199</v>
      </c>
      <c r="B6932" t="s">
        <v>88</v>
      </c>
      <c r="C6932" t="s">
        <v>89</v>
      </c>
      <c r="D6932" s="4">
        <v>-8295.0599999996957</v>
      </c>
    </row>
    <row r="6933" spans="1:4" x14ac:dyDescent="0.25">
      <c r="A6933" s="1">
        <v>45199</v>
      </c>
      <c r="B6933" t="s">
        <v>846</v>
      </c>
      <c r="C6933" t="s">
        <v>847</v>
      </c>
      <c r="D6933" s="4">
        <v>-8300.0000000000582</v>
      </c>
    </row>
    <row r="6934" spans="1:4" x14ac:dyDescent="0.25">
      <c r="A6934" s="1">
        <v>45199</v>
      </c>
      <c r="B6934" t="s">
        <v>851</v>
      </c>
      <c r="C6934" t="s">
        <v>852</v>
      </c>
      <c r="D6934" s="4">
        <v>-100000</v>
      </c>
    </row>
    <row r="6935" spans="1:4" x14ac:dyDescent="0.25">
      <c r="A6935" s="1">
        <v>45199</v>
      </c>
      <c r="B6935" t="s">
        <v>855</v>
      </c>
      <c r="C6935" t="s">
        <v>856</v>
      </c>
      <c r="D6935" s="4">
        <v>-800000</v>
      </c>
    </row>
    <row r="6936" spans="1:4" x14ac:dyDescent="0.25">
      <c r="A6936" s="1">
        <v>45199</v>
      </c>
      <c r="B6936" t="s">
        <v>859</v>
      </c>
      <c r="C6936" t="s">
        <v>860</v>
      </c>
      <c r="D6936" s="4">
        <v>-62928.91</v>
      </c>
    </row>
    <row r="6937" spans="1:4" x14ac:dyDescent="0.25">
      <c r="A6937" s="1">
        <v>45199</v>
      </c>
      <c r="B6937" t="s">
        <v>1192</v>
      </c>
      <c r="C6937" t="s">
        <v>1193</v>
      </c>
      <c r="D6937" s="4">
        <v>-180615.86000000004</v>
      </c>
    </row>
    <row r="6938" spans="1:4" x14ac:dyDescent="0.25">
      <c r="A6938" s="1">
        <v>45199</v>
      </c>
      <c r="B6938" t="s">
        <v>865</v>
      </c>
      <c r="C6938" t="s">
        <v>866</v>
      </c>
      <c r="D6938" s="4">
        <v>-86282.830000000016</v>
      </c>
    </row>
    <row r="6939" spans="1:4" x14ac:dyDescent="0.25">
      <c r="A6939" s="1">
        <v>45199</v>
      </c>
      <c r="B6939" t="s">
        <v>1232</v>
      </c>
      <c r="C6939" t="s">
        <v>1233</v>
      </c>
      <c r="D6939" s="4">
        <v>-68372.165000002016</v>
      </c>
    </row>
    <row r="6940" spans="1:4" x14ac:dyDescent="0.25">
      <c r="A6940" s="1">
        <v>45199</v>
      </c>
      <c r="B6940" t="s">
        <v>871</v>
      </c>
      <c r="C6940" t="s">
        <v>872</v>
      </c>
      <c r="D6940" s="4">
        <v>-104189.62</v>
      </c>
    </row>
    <row r="6941" spans="1:4" x14ac:dyDescent="0.25">
      <c r="A6941" s="1">
        <v>45199</v>
      </c>
      <c r="B6941" t="s">
        <v>873</v>
      </c>
      <c r="C6941" t="s">
        <v>874</v>
      </c>
      <c r="D6941" s="4">
        <v>-223841.34000000005</v>
      </c>
    </row>
    <row r="6942" spans="1:4" x14ac:dyDescent="0.25">
      <c r="A6942" s="1">
        <v>45199</v>
      </c>
      <c r="B6942" t="s">
        <v>875</v>
      </c>
      <c r="C6942" t="s">
        <v>876</v>
      </c>
      <c r="D6942" s="4">
        <v>-158640.85</v>
      </c>
    </row>
    <row r="6943" spans="1:4" x14ac:dyDescent="0.25">
      <c r="A6943" s="1">
        <v>45199</v>
      </c>
      <c r="B6943" t="s">
        <v>877</v>
      </c>
      <c r="C6943" t="s">
        <v>878</v>
      </c>
      <c r="D6943" s="4">
        <v>-1012</v>
      </c>
    </row>
    <row r="6944" spans="1:4" x14ac:dyDescent="0.25">
      <c r="A6944" s="1">
        <v>45199</v>
      </c>
      <c r="B6944" t="s">
        <v>879</v>
      </c>
      <c r="C6944" t="s">
        <v>880</v>
      </c>
      <c r="D6944" s="4">
        <v>-60452.590000000011</v>
      </c>
    </row>
    <row r="6945" spans="1:4" x14ac:dyDescent="0.25">
      <c r="A6945" s="1">
        <v>45199</v>
      </c>
      <c r="B6945" t="s">
        <v>881</v>
      </c>
      <c r="C6945" t="s">
        <v>882</v>
      </c>
      <c r="D6945" s="4">
        <v>-16408.5</v>
      </c>
    </row>
    <row r="6946" spans="1:4" x14ac:dyDescent="0.25">
      <c r="A6946" s="1">
        <v>45199</v>
      </c>
      <c r="B6946" t="s">
        <v>883</v>
      </c>
      <c r="C6946" t="s">
        <v>884</v>
      </c>
      <c r="D6946" s="4">
        <v>-46724.389999999992</v>
      </c>
    </row>
    <row r="6947" spans="1:4" x14ac:dyDescent="0.25">
      <c r="A6947" s="1">
        <v>45199</v>
      </c>
      <c r="B6947" t="s">
        <v>885</v>
      </c>
      <c r="C6947" t="s">
        <v>886</v>
      </c>
      <c r="D6947" s="4">
        <v>-29710.55</v>
      </c>
    </row>
    <row r="6948" spans="1:4" x14ac:dyDescent="0.25">
      <c r="A6948" s="1">
        <v>45199</v>
      </c>
      <c r="B6948" t="s">
        <v>887</v>
      </c>
      <c r="C6948" t="s">
        <v>888</v>
      </c>
      <c r="D6948" s="4">
        <v>-10000</v>
      </c>
    </row>
    <row r="6949" spans="1:4" x14ac:dyDescent="0.25">
      <c r="A6949" s="1">
        <v>45199</v>
      </c>
      <c r="B6949" t="s">
        <v>891</v>
      </c>
      <c r="C6949" t="s">
        <v>892</v>
      </c>
      <c r="D6949" s="4">
        <v>-15321.9</v>
      </c>
    </row>
    <row r="6950" spans="1:4" x14ac:dyDescent="0.25">
      <c r="A6950" s="1">
        <v>45199</v>
      </c>
      <c r="B6950" t="s">
        <v>893</v>
      </c>
      <c r="C6950" t="s">
        <v>894</v>
      </c>
      <c r="D6950" s="4">
        <v>-47721.17000000002</v>
      </c>
    </row>
    <row r="6951" spans="1:4" x14ac:dyDescent="0.25">
      <c r="A6951" s="1">
        <v>45199</v>
      </c>
      <c r="B6951" t="s">
        <v>895</v>
      </c>
      <c r="C6951" t="s">
        <v>896</v>
      </c>
      <c r="D6951" s="4">
        <v>-50940.84</v>
      </c>
    </row>
    <row r="6952" spans="1:4" x14ac:dyDescent="0.25">
      <c r="A6952" s="1">
        <v>45199</v>
      </c>
      <c r="B6952" t="s">
        <v>897</v>
      </c>
      <c r="C6952" t="s">
        <v>898</v>
      </c>
      <c r="D6952" s="4">
        <v>-1145372</v>
      </c>
    </row>
    <row r="6953" spans="1:4" x14ac:dyDescent="0.25">
      <c r="A6953" s="1">
        <v>45199</v>
      </c>
      <c r="B6953" t="s">
        <v>1195</v>
      </c>
      <c r="C6953" t="s">
        <v>1196</v>
      </c>
      <c r="D6953" s="4">
        <v>-244742.83000000002</v>
      </c>
    </row>
    <row r="6954" spans="1:4" x14ac:dyDescent="0.25">
      <c r="A6954" s="1">
        <v>45199</v>
      </c>
      <c r="B6954" t="s">
        <v>145</v>
      </c>
      <c r="C6954" t="s">
        <v>1199</v>
      </c>
      <c r="D6954" s="4">
        <v>-315297.5</v>
      </c>
    </row>
    <row r="6955" spans="1:4" x14ac:dyDescent="0.25">
      <c r="A6955" s="1">
        <v>45199</v>
      </c>
      <c r="B6955" t="s">
        <v>141</v>
      </c>
      <c r="C6955" t="s">
        <v>1318</v>
      </c>
      <c r="D6955" s="4">
        <v>-550000</v>
      </c>
    </row>
    <row r="6956" spans="1:4" x14ac:dyDescent="0.25">
      <c r="A6956" s="1">
        <v>45199</v>
      </c>
      <c r="B6956" t="s">
        <v>902</v>
      </c>
      <c r="C6956" t="s">
        <v>903</v>
      </c>
      <c r="D6956" s="4">
        <v>-163178.86000000002</v>
      </c>
    </row>
    <row r="6957" spans="1:4" x14ac:dyDescent="0.25">
      <c r="A6957" s="1">
        <v>45199</v>
      </c>
      <c r="B6957" t="s">
        <v>905</v>
      </c>
      <c r="C6957" t="s">
        <v>906</v>
      </c>
      <c r="D6957" s="4">
        <v>-374707.48000000004</v>
      </c>
    </row>
    <row r="6958" spans="1:4" x14ac:dyDescent="0.25">
      <c r="A6958" s="1">
        <v>45199</v>
      </c>
      <c r="B6958" t="s">
        <v>907</v>
      </c>
      <c r="C6958" t="s">
        <v>908</v>
      </c>
      <c r="D6958" s="4">
        <v>-48533.62</v>
      </c>
    </row>
    <row r="6959" spans="1:4" x14ac:dyDescent="0.25">
      <c r="A6959" s="1">
        <v>45199</v>
      </c>
      <c r="B6959" t="s">
        <v>909</v>
      </c>
      <c r="C6959" t="s">
        <v>910</v>
      </c>
      <c r="D6959" s="4">
        <v>-7385.3399999999947</v>
      </c>
    </row>
    <row r="6960" spans="1:4" x14ac:dyDescent="0.25">
      <c r="A6960" s="1">
        <v>45199</v>
      </c>
      <c r="B6960" t="s">
        <v>913</v>
      </c>
      <c r="C6960" t="s">
        <v>914</v>
      </c>
      <c r="D6960" s="4">
        <v>-195502.61</v>
      </c>
    </row>
    <row r="6961" spans="1:4" x14ac:dyDescent="0.25">
      <c r="A6961" s="1">
        <v>45199</v>
      </c>
      <c r="B6961" t="s">
        <v>921</v>
      </c>
      <c r="C6961" t="s">
        <v>922</v>
      </c>
      <c r="D6961" s="4">
        <v>-13376.010000000028</v>
      </c>
    </row>
    <row r="6962" spans="1:4" x14ac:dyDescent="0.25">
      <c r="A6962" s="1">
        <v>45199</v>
      </c>
      <c r="B6962" t="s">
        <v>110</v>
      </c>
      <c r="C6962" t="s">
        <v>926</v>
      </c>
      <c r="D6962" s="4">
        <v>-180101.19999999998</v>
      </c>
    </row>
    <row r="6963" spans="1:4" x14ac:dyDescent="0.25">
      <c r="A6963" s="1">
        <v>45199</v>
      </c>
      <c r="B6963" t="s">
        <v>112</v>
      </c>
      <c r="C6963" t="s">
        <v>937</v>
      </c>
      <c r="D6963" s="4">
        <v>-505448.2200000002</v>
      </c>
    </row>
    <row r="6964" spans="1:4" x14ac:dyDescent="0.25">
      <c r="A6964" s="1">
        <v>45199</v>
      </c>
      <c r="B6964" t="s">
        <v>115</v>
      </c>
      <c r="C6964" t="s">
        <v>944</v>
      </c>
      <c r="D6964" s="4">
        <v>-186991.6</v>
      </c>
    </row>
    <row r="6965" spans="1:4" x14ac:dyDescent="0.25">
      <c r="A6965" s="1">
        <v>45199</v>
      </c>
      <c r="B6965" t="s">
        <v>117</v>
      </c>
      <c r="C6965" t="s">
        <v>947</v>
      </c>
      <c r="D6965" s="4">
        <v>-64459.42</v>
      </c>
    </row>
    <row r="6966" spans="1:4" x14ac:dyDescent="0.25">
      <c r="A6966" s="1">
        <v>45199</v>
      </c>
      <c r="B6966" t="s">
        <v>119</v>
      </c>
      <c r="C6966" t="s">
        <v>1202</v>
      </c>
      <c r="D6966" s="4">
        <v>-110275.99</v>
      </c>
    </row>
    <row r="6967" spans="1:4" x14ac:dyDescent="0.25">
      <c r="A6967" s="1">
        <v>45199</v>
      </c>
      <c r="B6967" t="s">
        <v>121</v>
      </c>
      <c r="C6967" t="s">
        <v>1203</v>
      </c>
      <c r="D6967" s="4">
        <v>-1962377.44</v>
      </c>
    </row>
    <row r="6968" spans="1:4" x14ac:dyDescent="0.25">
      <c r="A6968" s="1">
        <v>45199</v>
      </c>
      <c r="B6968" t="s">
        <v>106</v>
      </c>
      <c r="C6968" t="s">
        <v>107</v>
      </c>
      <c r="D6968" s="4">
        <v>-30238.789999999979</v>
      </c>
    </row>
    <row r="6969" spans="1:4" x14ac:dyDescent="0.25">
      <c r="A6969" s="1">
        <v>45199</v>
      </c>
      <c r="B6969" t="s">
        <v>965</v>
      </c>
      <c r="C6969" t="s">
        <v>966</v>
      </c>
      <c r="D6969" s="4">
        <v>-4166.5100000001494</v>
      </c>
    </row>
    <row r="6970" spans="1:4" x14ac:dyDescent="0.25">
      <c r="A6970" s="1">
        <v>45199</v>
      </c>
      <c r="B6970" t="s">
        <v>123</v>
      </c>
      <c r="C6970" t="s">
        <v>1204</v>
      </c>
      <c r="D6970" s="4">
        <v>-79109.919999999998</v>
      </c>
    </row>
    <row r="6971" spans="1:4" x14ac:dyDescent="0.25">
      <c r="A6971" s="1">
        <v>45199</v>
      </c>
      <c r="B6971" t="s">
        <v>975</v>
      </c>
      <c r="C6971" t="s">
        <v>976</v>
      </c>
      <c r="D6971" s="4">
        <v>-499521.33900000027</v>
      </c>
    </row>
    <row r="6972" spans="1:4" x14ac:dyDescent="0.25">
      <c r="A6972" s="1">
        <v>45199</v>
      </c>
      <c r="B6972" t="s">
        <v>979</v>
      </c>
      <c r="C6972" t="s">
        <v>980</v>
      </c>
      <c r="D6972" s="4">
        <v>-8131.0600000000104</v>
      </c>
    </row>
    <row r="6973" spans="1:4" x14ac:dyDescent="0.25">
      <c r="A6973" s="1">
        <v>45199</v>
      </c>
      <c r="B6973" t="s">
        <v>983</v>
      </c>
      <c r="C6973" t="s">
        <v>984</v>
      </c>
      <c r="D6973" s="4">
        <v>-2456.5899999999983</v>
      </c>
    </row>
    <row r="6974" spans="1:4" x14ac:dyDescent="0.25">
      <c r="A6974" s="1">
        <v>45199</v>
      </c>
      <c r="B6974" t="s">
        <v>987</v>
      </c>
      <c r="C6974" t="s">
        <v>988</v>
      </c>
      <c r="D6974" s="4">
        <v>-37240.249999999942</v>
      </c>
    </row>
    <row r="6975" spans="1:4" x14ac:dyDescent="0.25">
      <c r="A6975" s="1">
        <v>45199</v>
      </c>
      <c r="B6975" t="s">
        <v>995</v>
      </c>
      <c r="C6975" t="s">
        <v>996</v>
      </c>
      <c r="D6975" s="4">
        <v>-214074.40999999997</v>
      </c>
    </row>
    <row r="6976" spans="1:4" x14ac:dyDescent="0.25">
      <c r="A6976" s="1">
        <v>45199</v>
      </c>
      <c r="B6976" t="s">
        <v>1003</v>
      </c>
      <c r="C6976" t="s">
        <v>1004</v>
      </c>
      <c r="D6976" s="4">
        <v>-143253.62000000008</v>
      </c>
    </row>
    <row r="6977" spans="1:4" x14ac:dyDescent="0.25">
      <c r="A6977" s="1">
        <v>45199</v>
      </c>
      <c r="B6977" t="s">
        <v>1291</v>
      </c>
      <c r="C6977" t="s">
        <v>1292</v>
      </c>
      <c r="D6977" s="4">
        <v>-135667.22999999998</v>
      </c>
    </row>
    <row r="6978" spans="1:4" x14ac:dyDescent="0.25">
      <c r="A6978" s="1">
        <v>45199</v>
      </c>
      <c r="B6978" t="s">
        <v>1256</v>
      </c>
      <c r="C6978" t="s">
        <v>1257</v>
      </c>
      <c r="D6978" s="4">
        <v>-450</v>
      </c>
    </row>
    <row r="6979" spans="1:4" x14ac:dyDescent="0.25">
      <c r="A6979" s="1">
        <v>45199</v>
      </c>
      <c r="B6979" t="s">
        <v>1011</v>
      </c>
      <c r="C6979" t="s">
        <v>1012</v>
      </c>
      <c r="D6979" s="4">
        <v>-4947.0799999999981</v>
      </c>
    </row>
    <row r="6980" spans="1:4" x14ac:dyDescent="0.25">
      <c r="A6980" s="1">
        <v>45199</v>
      </c>
      <c r="B6980" t="s">
        <v>1015</v>
      </c>
      <c r="C6980" t="s">
        <v>1016</v>
      </c>
      <c r="D6980" s="4">
        <v>-5695.4700000000012</v>
      </c>
    </row>
    <row r="6981" spans="1:4" x14ac:dyDescent="0.25">
      <c r="A6981" s="1">
        <v>45199</v>
      </c>
      <c r="B6981" t="s">
        <v>1019</v>
      </c>
      <c r="C6981" t="s">
        <v>1020</v>
      </c>
      <c r="D6981" s="4">
        <v>-1684.3200000000302</v>
      </c>
    </row>
    <row r="6982" spans="1:4" x14ac:dyDescent="0.25">
      <c r="A6982" s="1">
        <v>45199</v>
      </c>
      <c r="B6982" t="s">
        <v>1023</v>
      </c>
      <c r="C6982" t="s">
        <v>1024</v>
      </c>
      <c r="D6982" s="4">
        <v>-16545.04</v>
      </c>
    </row>
    <row r="6983" spans="1:4" x14ac:dyDescent="0.25">
      <c r="A6983" s="1">
        <v>45199</v>
      </c>
      <c r="B6983" t="s">
        <v>1207</v>
      </c>
      <c r="C6983" t="s">
        <v>1208</v>
      </c>
      <c r="D6983" s="4">
        <v>-48.140000000014552</v>
      </c>
    </row>
    <row r="6984" spans="1:4" x14ac:dyDescent="0.25">
      <c r="A6984" s="1">
        <v>45199</v>
      </c>
      <c r="B6984" t="s">
        <v>1320</v>
      </c>
      <c r="C6984" t="s">
        <v>1321</v>
      </c>
      <c r="D6984" s="4">
        <v>-5711.32</v>
      </c>
    </row>
    <row r="6985" spans="1:4" x14ac:dyDescent="0.25">
      <c r="A6985" s="1">
        <v>45199</v>
      </c>
      <c r="B6985" t="s">
        <v>1033</v>
      </c>
      <c r="C6985" t="s">
        <v>1034</v>
      </c>
      <c r="D6985" s="4">
        <v>-208.19999999999982</v>
      </c>
    </row>
    <row r="6986" spans="1:4" x14ac:dyDescent="0.25">
      <c r="A6986" s="1">
        <v>45199</v>
      </c>
      <c r="B6986" t="s">
        <v>1209</v>
      </c>
      <c r="C6986" t="s">
        <v>1210</v>
      </c>
      <c r="D6986" s="4">
        <v>-3943.5699999999943</v>
      </c>
    </row>
    <row r="6987" spans="1:4" x14ac:dyDescent="0.25">
      <c r="A6987" s="1">
        <v>45199</v>
      </c>
      <c r="B6987" t="s">
        <v>1352</v>
      </c>
      <c r="C6987" t="s">
        <v>1353</v>
      </c>
      <c r="D6987" s="4">
        <v>-15000</v>
      </c>
    </row>
    <row r="6988" spans="1:4" x14ac:dyDescent="0.25">
      <c r="A6988" s="1">
        <v>45199</v>
      </c>
      <c r="B6988" t="s">
        <v>1230</v>
      </c>
      <c r="C6988" t="s">
        <v>1231</v>
      </c>
      <c r="D6988" s="4">
        <v>-52594.089999999669</v>
      </c>
    </row>
    <row r="6989" spans="1:4" x14ac:dyDescent="0.25">
      <c r="A6989" s="1">
        <v>45199</v>
      </c>
      <c r="B6989" t="s">
        <v>1050</v>
      </c>
      <c r="C6989" t="s">
        <v>1051</v>
      </c>
      <c r="D6989" s="4">
        <v>-57774.469999999987</v>
      </c>
    </row>
    <row r="6990" spans="1:4" x14ac:dyDescent="0.25">
      <c r="A6990" s="1">
        <v>45199</v>
      </c>
      <c r="B6990" t="s">
        <v>1054</v>
      </c>
      <c r="C6990" t="s">
        <v>1055</v>
      </c>
      <c r="D6990" s="4">
        <v>-4287.6000000000022</v>
      </c>
    </row>
    <row r="6991" spans="1:4" x14ac:dyDescent="0.25">
      <c r="A6991" s="1">
        <v>45199</v>
      </c>
      <c r="B6991" t="s">
        <v>1211</v>
      </c>
      <c r="C6991" t="s">
        <v>1212</v>
      </c>
      <c r="D6991" s="4">
        <v>-267.07</v>
      </c>
    </row>
    <row r="6992" spans="1:4" x14ac:dyDescent="0.25">
      <c r="A6992" s="1">
        <v>45199</v>
      </c>
      <c r="B6992" t="s">
        <v>1060</v>
      </c>
      <c r="C6992" t="s">
        <v>1061</v>
      </c>
      <c r="D6992" s="4">
        <v>-3117.2199999999739</v>
      </c>
    </row>
    <row r="6993" spans="1:4" x14ac:dyDescent="0.25">
      <c r="A6993" s="1">
        <v>45199</v>
      </c>
      <c r="B6993" t="s">
        <v>1064</v>
      </c>
      <c r="C6993" t="s">
        <v>1065</v>
      </c>
      <c r="D6993" s="4">
        <v>-2.2799999999999727</v>
      </c>
    </row>
    <row r="6994" spans="1:4" x14ac:dyDescent="0.25">
      <c r="A6994" s="1">
        <v>45199</v>
      </c>
      <c r="B6994" t="s">
        <v>1072</v>
      </c>
      <c r="C6994" t="s">
        <v>1073</v>
      </c>
      <c r="D6994" s="4">
        <v>-38031.580000000016</v>
      </c>
    </row>
    <row r="6995" spans="1:4" x14ac:dyDescent="0.25">
      <c r="A6995" s="1">
        <v>45199</v>
      </c>
      <c r="B6995" t="s">
        <v>1076</v>
      </c>
      <c r="C6995" t="s">
        <v>1077</v>
      </c>
      <c r="D6995" s="4">
        <v>-4615.9800000000005</v>
      </c>
    </row>
    <row r="6996" spans="1:4" x14ac:dyDescent="0.25">
      <c r="A6996" s="1">
        <v>45199</v>
      </c>
      <c r="B6996" t="s">
        <v>1234</v>
      </c>
      <c r="C6996" t="s">
        <v>1235</v>
      </c>
      <c r="D6996" s="4">
        <v>-3.4000000000000909</v>
      </c>
    </row>
    <row r="6997" spans="1:4" x14ac:dyDescent="0.25">
      <c r="A6997" s="1">
        <v>45199</v>
      </c>
      <c r="B6997" t="s">
        <v>1215</v>
      </c>
      <c r="C6997" t="s">
        <v>1216</v>
      </c>
      <c r="D6997" s="4">
        <v>-6.24</v>
      </c>
    </row>
    <row r="6998" spans="1:4" x14ac:dyDescent="0.25">
      <c r="A6998" s="1">
        <v>45199</v>
      </c>
      <c r="B6998" t="s">
        <v>1217</v>
      </c>
      <c r="C6998" t="s">
        <v>1218</v>
      </c>
      <c r="D6998" s="4">
        <v>-336.31</v>
      </c>
    </row>
    <row r="6999" spans="1:4" x14ac:dyDescent="0.25">
      <c r="A6999" s="1">
        <v>45199</v>
      </c>
      <c r="B6999" t="s">
        <v>1087</v>
      </c>
      <c r="C6999" t="s">
        <v>1088</v>
      </c>
      <c r="D6999" s="4">
        <v>-606.17999999999995</v>
      </c>
    </row>
    <row r="7000" spans="1:4" x14ac:dyDescent="0.25">
      <c r="A7000" s="1">
        <v>45199</v>
      </c>
      <c r="B7000" t="s">
        <v>1091</v>
      </c>
      <c r="C7000" t="s">
        <v>1092</v>
      </c>
      <c r="D7000" s="4">
        <v>-4367.4399999999987</v>
      </c>
    </row>
    <row r="7001" spans="1:4" x14ac:dyDescent="0.25">
      <c r="A7001" s="1">
        <v>45199</v>
      </c>
      <c r="B7001" t="s">
        <v>1095</v>
      </c>
      <c r="C7001" t="s">
        <v>1096</v>
      </c>
      <c r="D7001" s="4">
        <v>-649.59999999999991</v>
      </c>
    </row>
    <row r="7002" spans="1:4" x14ac:dyDescent="0.25">
      <c r="A7002" s="1">
        <v>45199</v>
      </c>
      <c r="B7002" t="s">
        <v>1099</v>
      </c>
      <c r="C7002" t="s">
        <v>1100</v>
      </c>
      <c r="D7002" s="4">
        <v>-510.0300000000002</v>
      </c>
    </row>
    <row r="7003" spans="1:4" x14ac:dyDescent="0.25">
      <c r="A7003" s="1">
        <v>45199</v>
      </c>
      <c r="B7003" t="s">
        <v>1103</v>
      </c>
      <c r="C7003" t="s">
        <v>1104</v>
      </c>
      <c r="D7003" s="4">
        <v>-1708.0299999999991</v>
      </c>
    </row>
    <row r="7004" spans="1:4" x14ac:dyDescent="0.25">
      <c r="A7004" s="1">
        <v>45199</v>
      </c>
      <c r="B7004" t="s">
        <v>1107</v>
      </c>
      <c r="C7004" t="s">
        <v>1108</v>
      </c>
      <c r="D7004" s="4">
        <v>-609.56000000000017</v>
      </c>
    </row>
    <row r="7005" spans="1:4" x14ac:dyDescent="0.25">
      <c r="A7005" s="1">
        <v>45199</v>
      </c>
      <c r="B7005" t="s">
        <v>1109</v>
      </c>
      <c r="C7005" t="s">
        <v>1110</v>
      </c>
      <c r="D7005" s="4">
        <v>-966.23999999999978</v>
      </c>
    </row>
    <row r="7006" spans="1:4" x14ac:dyDescent="0.25">
      <c r="A7006" s="1">
        <v>45199</v>
      </c>
      <c r="B7006" t="s">
        <v>1111</v>
      </c>
      <c r="C7006" t="s">
        <v>1112</v>
      </c>
      <c r="D7006" s="4">
        <v>-599.06999999999994</v>
      </c>
    </row>
    <row r="7007" spans="1:4" x14ac:dyDescent="0.25">
      <c r="A7007" s="1">
        <v>45199</v>
      </c>
      <c r="B7007" t="s">
        <v>1115</v>
      </c>
      <c r="C7007" t="s">
        <v>1116</v>
      </c>
      <c r="D7007" s="4">
        <v>-437.02000000001919</v>
      </c>
    </row>
    <row r="7008" spans="1:4" x14ac:dyDescent="0.25">
      <c r="A7008" s="1">
        <v>45199</v>
      </c>
      <c r="B7008" t="s">
        <v>1219</v>
      </c>
      <c r="C7008" t="s">
        <v>1220</v>
      </c>
      <c r="D7008" s="4">
        <v>-1189.4399999999996</v>
      </c>
    </row>
    <row r="7009" spans="1:4" x14ac:dyDescent="0.25">
      <c r="A7009" s="1">
        <v>45199</v>
      </c>
      <c r="B7009" t="s">
        <v>1344</v>
      </c>
      <c r="C7009" t="s">
        <v>1345</v>
      </c>
      <c r="D7009" s="4">
        <v>-636.47</v>
      </c>
    </row>
    <row r="7010" spans="1:4" x14ac:dyDescent="0.25">
      <c r="A7010" s="1">
        <v>45199</v>
      </c>
      <c r="B7010" t="s">
        <v>1117</v>
      </c>
      <c r="C7010" t="s">
        <v>1118</v>
      </c>
      <c r="D7010" s="4">
        <v>-3199.0699999999997</v>
      </c>
    </row>
    <row r="7011" spans="1:4" x14ac:dyDescent="0.25">
      <c r="A7011" s="1">
        <v>45199</v>
      </c>
      <c r="B7011" t="s">
        <v>1119</v>
      </c>
      <c r="C7011" t="s">
        <v>1120</v>
      </c>
      <c r="D7011" s="4">
        <v>-54372.189999999915</v>
      </c>
    </row>
    <row r="7012" spans="1:4" x14ac:dyDescent="0.25">
      <c r="A7012" s="1">
        <v>45199</v>
      </c>
      <c r="B7012" t="s">
        <v>1124</v>
      </c>
      <c r="C7012" t="s">
        <v>1125</v>
      </c>
      <c r="D7012" s="4">
        <v>-218770.00000000003</v>
      </c>
    </row>
    <row r="7013" spans="1:4" x14ac:dyDescent="0.25">
      <c r="A7013" s="1">
        <v>45199</v>
      </c>
      <c r="B7013" t="s">
        <v>1097</v>
      </c>
      <c r="C7013" t="s">
        <v>1098</v>
      </c>
      <c r="D7013" s="4">
        <v>-5000</v>
      </c>
    </row>
    <row r="7014" spans="1:4" x14ac:dyDescent="0.25">
      <c r="A7014" s="1">
        <v>45199</v>
      </c>
      <c r="B7014" t="s">
        <v>1300</v>
      </c>
      <c r="C7014" t="s">
        <v>1301</v>
      </c>
      <c r="D7014" s="4">
        <v>-854</v>
      </c>
    </row>
    <row r="7015" spans="1:4" x14ac:dyDescent="0.25">
      <c r="A7015" s="1">
        <v>45199</v>
      </c>
      <c r="B7015" t="s">
        <v>1283</v>
      </c>
      <c r="C7015" t="s">
        <v>1284</v>
      </c>
      <c r="D7015" s="4">
        <v>-15770</v>
      </c>
    </row>
    <row r="7016" spans="1:4" x14ac:dyDescent="0.25">
      <c r="A7016" s="1">
        <v>45199</v>
      </c>
      <c r="B7016" t="s">
        <v>1271</v>
      </c>
      <c r="C7016" t="s">
        <v>1272</v>
      </c>
      <c r="D7016" s="4">
        <v>-2600</v>
      </c>
    </row>
    <row r="7017" spans="1:4" x14ac:dyDescent="0.25">
      <c r="A7017" s="1">
        <v>45230</v>
      </c>
      <c r="B7017" t="s">
        <v>1500</v>
      </c>
      <c r="C7017" t="s">
        <v>1501</v>
      </c>
      <c r="D7017" s="4">
        <v>1087136.07</v>
      </c>
    </row>
    <row r="7018" spans="1:4" x14ac:dyDescent="0.25">
      <c r="A7018" s="1">
        <v>45230</v>
      </c>
      <c r="B7018" t="s">
        <v>1182</v>
      </c>
      <c r="C7018" t="s">
        <v>1183</v>
      </c>
      <c r="D7018" s="4">
        <v>199.99999999998727</v>
      </c>
    </row>
    <row r="7019" spans="1:4" x14ac:dyDescent="0.25">
      <c r="A7019" s="1">
        <v>45230</v>
      </c>
      <c r="B7019" t="s">
        <v>570</v>
      </c>
      <c r="C7019" t="s">
        <v>571</v>
      </c>
      <c r="D7019" s="4">
        <v>10000</v>
      </c>
    </row>
    <row r="7020" spans="1:4" x14ac:dyDescent="0.25">
      <c r="A7020" s="1">
        <v>45230</v>
      </c>
      <c r="B7020" t="s">
        <v>576</v>
      </c>
      <c r="C7020" t="s">
        <v>577</v>
      </c>
      <c r="D7020" s="4">
        <v>17743</v>
      </c>
    </row>
    <row r="7021" spans="1:4" x14ac:dyDescent="0.25">
      <c r="A7021" s="1">
        <v>45230</v>
      </c>
      <c r="B7021" t="s">
        <v>580</v>
      </c>
      <c r="C7021" t="s">
        <v>581</v>
      </c>
      <c r="D7021" s="4">
        <v>91759.31</v>
      </c>
    </row>
    <row r="7022" spans="1:4" x14ac:dyDescent="0.25">
      <c r="A7022" s="1">
        <v>45230</v>
      </c>
      <c r="B7022" t="s">
        <v>588</v>
      </c>
      <c r="C7022" t="s">
        <v>589</v>
      </c>
      <c r="D7022" s="4">
        <v>80910.75</v>
      </c>
    </row>
    <row r="7023" spans="1:4" x14ac:dyDescent="0.25">
      <c r="A7023" s="1">
        <v>45230</v>
      </c>
      <c r="B7023" t="s">
        <v>592</v>
      </c>
      <c r="C7023" t="s">
        <v>593</v>
      </c>
      <c r="D7023" s="4">
        <v>87545.25</v>
      </c>
    </row>
    <row r="7024" spans="1:4" x14ac:dyDescent="0.25">
      <c r="A7024" s="1">
        <v>45230</v>
      </c>
      <c r="B7024" t="s">
        <v>597</v>
      </c>
      <c r="C7024" t="s">
        <v>598</v>
      </c>
      <c r="D7024" s="4">
        <v>693957.03</v>
      </c>
    </row>
    <row r="7025" spans="1:4" x14ac:dyDescent="0.25">
      <c r="A7025" s="1">
        <v>45230</v>
      </c>
      <c r="B7025" t="s">
        <v>601</v>
      </c>
      <c r="C7025" t="s">
        <v>602</v>
      </c>
      <c r="D7025" s="4">
        <v>173882.02999999997</v>
      </c>
    </row>
    <row r="7026" spans="1:4" x14ac:dyDescent="0.25">
      <c r="A7026" s="1">
        <v>45230</v>
      </c>
      <c r="B7026" t="s">
        <v>605</v>
      </c>
      <c r="C7026" t="s">
        <v>606</v>
      </c>
      <c r="D7026" s="4">
        <v>207262.74</v>
      </c>
    </row>
    <row r="7027" spans="1:4" x14ac:dyDescent="0.25">
      <c r="A7027" s="1">
        <v>45230</v>
      </c>
      <c r="B7027" t="s">
        <v>1334</v>
      </c>
      <c r="C7027" t="s">
        <v>1335</v>
      </c>
      <c r="D7027" s="4">
        <v>21771</v>
      </c>
    </row>
    <row r="7028" spans="1:4" x14ac:dyDescent="0.25">
      <c r="A7028" s="1">
        <v>45230</v>
      </c>
      <c r="B7028" t="s">
        <v>611</v>
      </c>
      <c r="C7028" t="s">
        <v>612</v>
      </c>
      <c r="D7028" s="4">
        <v>301599.69000000006</v>
      </c>
    </row>
    <row r="7029" spans="1:4" x14ac:dyDescent="0.25">
      <c r="A7029" s="1">
        <v>45230</v>
      </c>
      <c r="B7029" t="s">
        <v>617</v>
      </c>
      <c r="C7029" t="s">
        <v>618</v>
      </c>
      <c r="D7029" s="4">
        <v>96273.29</v>
      </c>
    </row>
    <row r="7030" spans="1:4" x14ac:dyDescent="0.25">
      <c r="A7030" s="1">
        <v>45230</v>
      </c>
      <c r="B7030" t="s">
        <v>621</v>
      </c>
      <c r="C7030" t="s">
        <v>622</v>
      </c>
      <c r="D7030" s="4">
        <v>16409.09</v>
      </c>
    </row>
    <row r="7031" spans="1:4" x14ac:dyDescent="0.25">
      <c r="A7031" s="1">
        <v>45230</v>
      </c>
      <c r="B7031" t="s">
        <v>625</v>
      </c>
      <c r="C7031" t="s">
        <v>626</v>
      </c>
      <c r="D7031" s="4">
        <v>102935.11000000002</v>
      </c>
    </row>
    <row r="7032" spans="1:4" x14ac:dyDescent="0.25">
      <c r="A7032" s="1">
        <v>45230</v>
      </c>
      <c r="B7032" t="s">
        <v>629</v>
      </c>
      <c r="C7032" t="s">
        <v>630</v>
      </c>
      <c r="D7032" s="4">
        <v>1782</v>
      </c>
    </row>
    <row r="7033" spans="1:4" x14ac:dyDescent="0.25">
      <c r="A7033" s="1">
        <v>45230</v>
      </c>
      <c r="B7033" t="s">
        <v>48</v>
      </c>
      <c r="C7033" t="s">
        <v>49</v>
      </c>
      <c r="D7033" s="4">
        <v>340</v>
      </c>
    </row>
    <row r="7034" spans="1:4" x14ac:dyDescent="0.25">
      <c r="A7034" s="1">
        <v>45230</v>
      </c>
      <c r="B7034" t="s">
        <v>53</v>
      </c>
      <c r="C7034" t="s">
        <v>54</v>
      </c>
      <c r="D7034" s="4">
        <v>2500</v>
      </c>
    </row>
    <row r="7035" spans="1:4" x14ac:dyDescent="0.25">
      <c r="A7035" s="1">
        <v>45230</v>
      </c>
      <c r="B7035" t="s">
        <v>57</v>
      </c>
      <c r="C7035" t="s">
        <v>58</v>
      </c>
      <c r="D7035" s="4">
        <v>250</v>
      </c>
    </row>
    <row r="7036" spans="1:4" x14ac:dyDescent="0.25">
      <c r="A7036" s="1">
        <v>45230</v>
      </c>
      <c r="B7036" t="s">
        <v>61</v>
      </c>
      <c r="C7036" t="s">
        <v>62</v>
      </c>
      <c r="D7036" s="4">
        <v>997500</v>
      </c>
    </row>
    <row r="7037" spans="1:4" x14ac:dyDescent="0.25">
      <c r="A7037" s="1">
        <v>45230</v>
      </c>
      <c r="B7037" t="s">
        <v>64</v>
      </c>
      <c r="C7037" t="s">
        <v>65</v>
      </c>
      <c r="D7037" s="4">
        <v>16915.2</v>
      </c>
    </row>
    <row r="7038" spans="1:4" x14ac:dyDescent="0.25">
      <c r="A7038" s="1">
        <v>45230</v>
      </c>
      <c r="B7038" t="s">
        <v>66</v>
      </c>
      <c r="C7038" t="s">
        <v>67</v>
      </c>
      <c r="D7038" s="4">
        <v>193254.05</v>
      </c>
    </row>
    <row r="7039" spans="1:4" x14ac:dyDescent="0.25">
      <c r="A7039" s="1">
        <v>45230</v>
      </c>
      <c r="B7039" t="s">
        <v>139</v>
      </c>
      <c r="C7039" t="s">
        <v>654</v>
      </c>
      <c r="D7039" s="4">
        <v>883958.85</v>
      </c>
    </row>
    <row r="7040" spans="1:4" x14ac:dyDescent="0.25">
      <c r="A7040" s="1">
        <v>45230</v>
      </c>
      <c r="B7040" t="s">
        <v>143</v>
      </c>
      <c r="C7040" t="s">
        <v>662</v>
      </c>
      <c r="D7040" s="4">
        <v>660483.18000000005</v>
      </c>
    </row>
    <row r="7041" spans="1:4" x14ac:dyDescent="0.25">
      <c r="A7041" s="1">
        <v>45230</v>
      </c>
      <c r="B7041" t="s">
        <v>665</v>
      </c>
      <c r="C7041" t="s">
        <v>666</v>
      </c>
      <c r="D7041" s="4">
        <v>932029.01999999257</v>
      </c>
    </row>
    <row r="7042" spans="1:4" x14ac:dyDescent="0.25">
      <c r="A7042" s="1">
        <v>45230</v>
      </c>
      <c r="B7042" t="s">
        <v>670</v>
      </c>
      <c r="C7042" t="s">
        <v>671</v>
      </c>
      <c r="D7042" s="4">
        <v>4615.0000000000227</v>
      </c>
    </row>
    <row r="7043" spans="1:4" x14ac:dyDescent="0.25">
      <c r="A7043" s="1">
        <v>45230</v>
      </c>
      <c r="B7043" t="s">
        <v>674</v>
      </c>
      <c r="C7043" t="s">
        <v>675</v>
      </c>
      <c r="D7043" s="4">
        <v>42650.999999999942</v>
      </c>
    </row>
    <row r="7044" spans="1:4" x14ac:dyDescent="0.25">
      <c r="A7044" s="1">
        <v>45230</v>
      </c>
      <c r="B7044" t="s">
        <v>687</v>
      </c>
      <c r="C7044" t="s">
        <v>688</v>
      </c>
      <c r="D7044" s="4">
        <v>211.26</v>
      </c>
    </row>
    <row r="7045" spans="1:4" x14ac:dyDescent="0.25">
      <c r="A7045" s="1">
        <v>45230</v>
      </c>
      <c r="B7045" t="s">
        <v>1184</v>
      </c>
      <c r="C7045" t="s">
        <v>1185</v>
      </c>
      <c r="D7045" s="4">
        <v>168417.74</v>
      </c>
    </row>
    <row r="7046" spans="1:4" x14ac:dyDescent="0.25">
      <c r="A7046" s="1">
        <v>45230</v>
      </c>
      <c r="B7046" t="s">
        <v>1346</v>
      </c>
      <c r="C7046" t="s">
        <v>1347</v>
      </c>
      <c r="D7046" s="4">
        <v>2309.2690000000066</v>
      </c>
    </row>
    <row r="7047" spans="1:4" x14ac:dyDescent="0.25">
      <c r="A7047" s="1">
        <v>45230</v>
      </c>
      <c r="B7047" t="s">
        <v>700</v>
      </c>
      <c r="C7047" t="s">
        <v>701</v>
      </c>
      <c r="D7047" s="4">
        <v>5898.25</v>
      </c>
    </row>
    <row r="7048" spans="1:4" x14ac:dyDescent="0.25">
      <c r="A7048" s="1">
        <v>45230</v>
      </c>
      <c r="B7048" t="s">
        <v>710</v>
      </c>
      <c r="C7048" t="s">
        <v>711</v>
      </c>
      <c r="D7048" s="4">
        <v>14699.160000000011</v>
      </c>
    </row>
    <row r="7049" spans="1:4" x14ac:dyDescent="0.25">
      <c r="A7049" s="1">
        <v>45230</v>
      </c>
      <c r="B7049" t="s">
        <v>1186</v>
      </c>
      <c r="C7049" t="s">
        <v>1187</v>
      </c>
      <c r="D7049" s="4">
        <v>1430</v>
      </c>
    </row>
    <row r="7050" spans="1:4" x14ac:dyDescent="0.25">
      <c r="A7050" s="1">
        <v>45230</v>
      </c>
      <c r="B7050" t="s">
        <v>723</v>
      </c>
      <c r="C7050" t="s">
        <v>724</v>
      </c>
      <c r="D7050" s="4">
        <v>45903.220000000016</v>
      </c>
    </row>
    <row r="7051" spans="1:4" x14ac:dyDescent="0.25">
      <c r="A7051" s="1">
        <v>45230</v>
      </c>
      <c r="B7051" t="s">
        <v>728</v>
      </c>
      <c r="C7051" t="s">
        <v>729</v>
      </c>
      <c r="D7051" s="4">
        <v>2796.9300000000658</v>
      </c>
    </row>
    <row r="7052" spans="1:4" x14ac:dyDescent="0.25">
      <c r="A7052" s="1">
        <v>45230</v>
      </c>
      <c r="B7052" t="s">
        <v>736</v>
      </c>
      <c r="C7052" t="s">
        <v>737</v>
      </c>
      <c r="D7052" s="4">
        <v>130625.3</v>
      </c>
    </row>
    <row r="7053" spans="1:4" x14ac:dyDescent="0.25">
      <c r="A7053" s="1">
        <v>45230</v>
      </c>
      <c r="B7053" t="s">
        <v>740</v>
      </c>
      <c r="C7053" t="s">
        <v>741</v>
      </c>
      <c r="D7053" s="4">
        <v>2392.4600000000537</v>
      </c>
    </row>
    <row r="7054" spans="1:4" x14ac:dyDescent="0.25">
      <c r="A7054" s="1">
        <v>45230</v>
      </c>
      <c r="B7054" t="s">
        <v>749</v>
      </c>
      <c r="C7054" t="s">
        <v>750</v>
      </c>
      <c r="D7054" s="4">
        <v>59965.770000000019</v>
      </c>
    </row>
    <row r="7055" spans="1:4" x14ac:dyDescent="0.25">
      <c r="A7055" s="1">
        <v>45230</v>
      </c>
      <c r="B7055" t="s">
        <v>753</v>
      </c>
      <c r="C7055" t="s">
        <v>754</v>
      </c>
      <c r="D7055" s="4">
        <v>52792.770000000004</v>
      </c>
    </row>
    <row r="7056" spans="1:4" x14ac:dyDescent="0.25">
      <c r="A7056" s="1">
        <v>45230</v>
      </c>
      <c r="B7056" t="s">
        <v>765</v>
      </c>
      <c r="C7056" t="s">
        <v>766</v>
      </c>
      <c r="D7056" s="4">
        <v>53.55</v>
      </c>
    </row>
    <row r="7057" spans="1:4" x14ac:dyDescent="0.25">
      <c r="A7057" s="1">
        <v>45230</v>
      </c>
      <c r="B7057" t="s">
        <v>1188</v>
      </c>
      <c r="C7057" t="s">
        <v>1189</v>
      </c>
      <c r="D7057" s="4">
        <v>1091.8000000000002</v>
      </c>
    </row>
    <row r="7058" spans="1:4" x14ac:dyDescent="0.25">
      <c r="A7058" s="1">
        <v>45230</v>
      </c>
      <c r="B7058" t="s">
        <v>1190</v>
      </c>
      <c r="C7058" t="s">
        <v>1191</v>
      </c>
      <c r="D7058" s="4">
        <v>179.04999999998955</v>
      </c>
    </row>
    <row r="7059" spans="1:4" x14ac:dyDescent="0.25">
      <c r="A7059" s="1">
        <v>45230</v>
      </c>
      <c r="B7059" t="s">
        <v>783</v>
      </c>
      <c r="C7059" t="s">
        <v>784</v>
      </c>
      <c r="D7059" s="4">
        <v>1120</v>
      </c>
    </row>
    <row r="7060" spans="1:4" x14ac:dyDescent="0.25">
      <c r="A7060" s="1">
        <v>45230</v>
      </c>
      <c r="B7060" t="s">
        <v>68</v>
      </c>
      <c r="C7060" t="s">
        <v>69</v>
      </c>
      <c r="D7060" s="4">
        <v>440.62000000000194</v>
      </c>
    </row>
    <row r="7061" spans="1:4" x14ac:dyDescent="0.25">
      <c r="A7061" s="1">
        <v>45230</v>
      </c>
      <c r="B7061" t="s">
        <v>70</v>
      </c>
      <c r="C7061" t="s">
        <v>71</v>
      </c>
      <c r="D7061" s="4">
        <v>16383.085999998701</v>
      </c>
    </row>
    <row r="7062" spans="1:4" x14ac:dyDescent="0.25">
      <c r="A7062" s="1">
        <v>45230</v>
      </c>
      <c r="B7062" t="s">
        <v>72</v>
      </c>
      <c r="C7062" t="s">
        <v>73</v>
      </c>
      <c r="D7062" s="4">
        <v>2408.0499999999993</v>
      </c>
    </row>
    <row r="7063" spans="1:4" x14ac:dyDescent="0.25">
      <c r="A7063" s="1">
        <v>45230</v>
      </c>
      <c r="B7063" t="s">
        <v>74</v>
      </c>
      <c r="C7063" t="s">
        <v>75</v>
      </c>
      <c r="D7063" s="4">
        <v>805.41</v>
      </c>
    </row>
    <row r="7064" spans="1:4" x14ac:dyDescent="0.25">
      <c r="A7064" s="1">
        <v>45230</v>
      </c>
      <c r="B7064" t="s">
        <v>76</v>
      </c>
      <c r="C7064" t="s">
        <v>77</v>
      </c>
      <c r="D7064" s="4">
        <v>527.74</v>
      </c>
    </row>
    <row r="7065" spans="1:4" x14ac:dyDescent="0.25">
      <c r="A7065" s="1">
        <v>45230</v>
      </c>
      <c r="B7065" t="s">
        <v>78</v>
      </c>
      <c r="C7065" t="s">
        <v>79</v>
      </c>
      <c r="D7065" s="4">
        <v>175893.45000000676</v>
      </c>
    </row>
    <row r="7066" spans="1:4" x14ac:dyDescent="0.25">
      <c r="A7066" s="1">
        <v>45230</v>
      </c>
      <c r="B7066" t="s">
        <v>80</v>
      </c>
      <c r="C7066" t="s">
        <v>81</v>
      </c>
      <c r="D7066" s="4">
        <v>85359.789999999892</v>
      </c>
    </row>
    <row r="7067" spans="1:4" x14ac:dyDescent="0.25">
      <c r="A7067" s="1">
        <v>45230</v>
      </c>
      <c r="B7067" t="s">
        <v>82</v>
      </c>
      <c r="C7067" t="s">
        <v>83</v>
      </c>
      <c r="D7067" s="4">
        <v>1906.3000000000029</v>
      </c>
    </row>
    <row r="7068" spans="1:4" x14ac:dyDescent="0.25">
      <c r="A7068" s="1">
        <v>45230</v>
      </c>
      <c r="B7068" t="s">
        <v>84</v>
      </c>
      <c r="C7068" t="s">
        <v>85</v>
      </c>
      <c r="D7068" s="4">
        <v>70333.220000002693</v>
      </c>
    </row>
    <row r="7069" spans="1:4" x14ac:dyDescent="0.25">
      <c r="A7069" s="1">
        <v>45230</v>
      </c>
      <c r="B7069" t="s">
        <v>86</v>
      </c>
      <c r="C7069" t="s">
        <v>87</v>
      </c>
      <c r="D7069" s="4">
        <v>195219.42999999996</v>
      </c>
    </row>
    <row r="7070" spans="1:4" x14ac:dyDescent="0.25">
      <c r="A7070" s="1">
        <v>45230</v>
      </c>
      <c r="B7070" t="s">
        <v>88</v>
      </c>
      <c r="C7070" t="s">
        <v>89</v>
      </c>
      <c r="D7070" s="4">
        <v>31514.120000000305</v>
      </c>
    </row>
    <row r="7071" spans="1:4" x14ac:dyDescent="0.25">
      <c r="A7071" s="1">
        <v>45230</v>
      </c>
      <c r="B7071" t="s">
        <v>90</v>
      </c>
      <c r="C7071" t="s">
        <v>91</v>
      </c>
      <c r="D7071" s="4">
        <v>21034.249999999978</v>
      </c>
    </row>
    <row r="7072" spans="1:4" x14ac:dyDescent="0.25">
      <c r="A7072" s="1">
        <v>45230</v>
      </c>
      <c r="B7072" t="s">
        <v>92</v>
      </c>
      <c r="C7072" t="s">
        <v>93</v>
      </c>
      <c r="D7072" s="4">
        <v>247134.76899999991</v>
      </c>
    </row>
    <row r="7073" spans="1:4" x14ac:dyDescent="0.25">
      <c r="A7073" s="1">
        <v>45230</v>
      </c>
      <c r="B7073" t="s">
        <v>94</v>
      </c>
      <c r="C7073" t="s">
        <v>95</v>
      </c>
      <c r="D7073" s="4">
        <v>18673.97</v>
      </c>
    </row>
    <row r="7074" spans="1:4" x14ac:dyDescent="0.25">
      <c r="A7074" s="1">
        <v>45230</v>
      </c>
      <c r="B7074" t="s">
        <v>96</v>
      </c>
      <c r="C7074" t="s">
        <v>97</v>
      </c>
      <c r="D7074" s="4">
        <v>24578.319999999974</v>
      </c>
    </row>
    <row r="7075" spans="1:4" x14ac:dyDescent="0.25">
      <c r="A7075" s="1">
        <v>45230</v>
      </c>
      <c r="B7075" t="s">
        <v>98</v>
      </c>
      <c r="C7075" t="s">
        <v>99</v>
      </c>
      <c r="D7075" s="4">
        <v>53.860000000001079</v>
      </c>
    </row>
    <row r="7076" spans="1:4" x14ac:dyDescent="0.25">
      <c r="A7076" s="1">
        <v>45230</v>
      </c>
      <c r="B7076" t="s">
        <v>100</v>
      </c>
      <c r="C7076" t="s">
        <v>101</v>
      </c>
      <c r="D7076" s="4">
        <v>1000153.42</v>
      </c>
    </row>
    <row r="7077" spans="1:4" x14ac:dyDescent="0.25">
      <c r="A7077" s="1">
        <v>45230</v>
      </c>
      <c r="B7077" t="s">
        <v>108</v>
      </c>
      <c r="C7077" t="s">
        <v>109</v>
      </c>
      <c r="D7077" s="4">
        <v>900000</v>
      </c>
    </row>
    <row r="7078" spans="1:4" x14ac:dyDescent="0.25">
      <c r="A7078" s="1">
        <v>45230</v>
      </c>
      <c r="B7078" t="s">
        <v>1232</v>
      </c>
      <c r="C7078" t="s">
        <v>1233</v>
      </c>
      <c r="D7078" s="4">
        <v>4.9999980692518875E-3</v>
      </c>
    </row>
    <row r="7079" spans="1:4" x14ac:dyDescent="0.25">
      <c r="A7079" s="1">
        <v>45230</v>
      </c>
      <c r="B7079" t="s">
        <v>744</v>
      </c>
      <c r="C7079" t="s">
        <v>745</v>
      </c>
      <c r="D7079" s="4">
        <v>-246.29999999994487</v>
      </c>
    </row>
    <row r="7080" spans="1:4" x14ac:dyDescent="0.25">
      <c r="A7080" s="1">
        <v>45230</v>
      </c>
      <c r="B7080" t="s">
        <v>846</v>
      </c>
      <c r="C7080" t="s">
        <v>847</v>
      </c>
      <c r="D7080" s="4">
        <v>-7400.0000000000728</v>
      </c>
    </row>
    <row r="7081" spans="1:4" x14ac:dyDescent="0.25">
      <c r="A7081" s="1">
        <v>45230</v>
      </c>
      <c r="B7081" t="s">
        <v>851</v>
      </c>
      <c r="C7081" t="s">
        <v>852</v>
      </c>
      <c r="D7081" s="4">
        <v>-100000</v>
      </c>
    </row>
    <row r="7082" spans="1:4" x14ac:dyDescent="0.25">
      <c r="A7082" s="1">
        <v>45230</v>
      </c>
      <c r="B7082" t="s">
        <v>855</v>
      </c>
      <c r="C7082" t="s">
        <v>856</v>
      </c>
      <c r="D7082" s="4">
        <v>-800000</v>
      </c>
    </row>
    <row r="7083" spans="1:4" x14ac:dyDescent="0.25">
      <c r="A7083" s="1">
        <v>45230</v>
      </c>
      <c r="B7083" t="s">
        <v>859</v>
      </c>
      <c r="C7083" t="s">
        <v>860</v>
      </c>
      <c r="D7083" s="4">
        <v>-83440.91</v>
      </c>
    </row>
    <row r="7084" spans="1:4" x14ac:dyDescent="0.25">
      <c r="A7084" s="1">
        <v>45230</v>
      </c>
      <c r="B7084" t="s">
        <v>1192</v>
      </c>
      <c r="C7084" t="s">
        <v>1193</v>
      </c>
      <c r="D7084" s="4">
        <v>-193254.05000000005</v>
      </c>
    </row>
    <row r="7085" spans="1:4" x14ac:dyDescent="0.25">
      <c r="A7085" s="1">
        <v>45230</v>
      </c>
      <c r="B7085" t="s">
        <v>865</v>
      </c>
      <c r="C7085" t="s">
        <v>866</v>
      </c>
      <c r="D7085" s="4">
        <v>-98591.830000000016</v>
      </c>
    </row>
    <row r="7086" spans="1:4" x14ac:dyDescent="0.25">
      <c r="A7086" s="1">
        <v>45230</v>
      </c>
      <c r="B7086" t="s">
        <v>871</v>
      </c>
      <c r="C7086" t="s">
        <v>872</v>
      </c>
      <c r="D7086" s="4">
        <v>-104189.62</v>
      </c>
    </row>
    <row r="7087" spans="1:4" x14ac:dyDescent="0.25">
      <c r="A7087" s="1">
        <v>45230</v>
      </c>
      <c r="B7087" t="s">
        <v>873</v>
      </c>
      <c r="C7087" t="s">
        <v>874</v>
      </c>
      <c r="D7087" s="4">
        <v>-225997.39000000004</v>
      </c>
    </row>
    <row r="7088" spans="1:4" x14ac:dyDescent="0.25">
      <c r="A7088" s="1">
        <v>45230</v>
      </c>
      <c r="B7088" t="s">
        <v>875</v>
      </c>
      <c r="C7088" t="s">
        <v>876</v>
      </c>
      <c r="D7088" s="4">
        <v>-161746.11000000002</v>
      </c>
    </row>
    <row r="7089" spans="1:4" x14ac:dyDescent="0.25">
      <c r="A7089" s="1">
        <v>45230</v>
      </c>
      <c r="B7089" t="s">
        <v>877</v>
      </c>
      <c r="C7089" t="s">
        <v>878</v>
      </c>
      <c r="D7089" s="4">
        <v>-1034</v>
      </c>
    </row>
    <row r="7090" spans="1:4" x14ac:dyDescent="0.25">
      <c r="A7090" s="1">
        <v>45230</v>
      </c>
      <c r="B7090" t="s">
        <v>879</v>
      </c>
      <c r="C7090" t="s">
        <v>880</v>
      </c>
      <c r="D7090" s="4">
        <v>-61452.400000000009</v>
      </c>
    </row>
    <row r="7091" spans="1:4" x14ac:dyDescent="0.25">
      <c r="A7091" s="1">
        <v>45230</v>
      </c>
      <c r="B7091" t="s">
        <v>881</v>
      </c>
      <c r="C7091" t="s">
        <v>882</v>
      </c>
      <c r="D7091" s="4">
        <v>-16408.5</v>
      </c>
    </row>
    <row r="7092" spans="1:4" x14ac:dyDescent="0.25">
      <c r="A7092" s="1">
        <v>45230</v>
      </c>
      <c r="B7092" t="s">
        <v>883</v>
      </c>
      <c r="C7092" t="s">
        <v>884</v>
      </c>
      <c r="D7092" s="4">
        <v>-47727.719999999994</v>
      </c>
    </row>
    <row r="7093" spans="1:4" x14ac:dyDescent="0.25">
      <c r="A7093" s="1">
        <v>45230</v>
      </c>
      <c r="B7093" t="s">
        <v>885</v>
      </c>
      <c r="C7093" t="s">
        <v>886</v>
      </c>
      <c r="D7093" s="4">
        <v>-31988.5</v>
      </c>
    </row>
    <row r="7094" spans="1:4" x14ac:dyDescent="0.25">
      <c r="A7094" s="1">
        <v>45230</v>
      </c>
      <c r="B7094" t="s">
        <v>887</v>
      </c>
      <c r="C7094" t="s">
        <v>888</v>
      </c>
      <c r="D7094" s="4">
        <v>-10000</v>
      </c>
    </row>
    <row r="7095" spans="1:4" x14ac:dyDescent="0.25">
      <c r="A7095" s="1">
        <v>45230</v>
      </c>
      <c r="B7095" t="s">
        <v>891</v>
      </c>
      <c r="C7095" t="s">
        <v>892</v>
      </c>
      <c r="D7095" s="4">
        <v>-16466.22</v>
      </c>
    </row>
    <row r="7096" spans="1:4" x14ac:dyDescent="0.25">
      <c r="A7096" s="1">
        <v>45230</v>
      </c>
      <c r="B7096" t="s">
        <v>893</v>
      </c>
      <c r="C7096" t="s">
        <v>894</v>
      </c>
      <c r="D7096" s="4">
        <v>-49089.35000000002</v>
      </c>
    </row>
    <row r="7097" spans="1:4" x14ac:dyDescent="0.25">
      <c r="A7097" s="1">
        <v>45230</v>
      </c>
      <c r="B7097" t="s">
        <v>895</v>
      </c>
      <c r="C7097" t="s">
        <v>896</v>
      </c>
      <c r="D7097" s="4">
        <v>-50940.84</v>
      </c>
    </row>
    <row r="7098" spans="1:4" x14ac:dyDescent="0.25">
      <c r="A7098" s="1">
        <v>45230</v>
      </c>
      <c r="B7098" t="s">
        <v>897</v>
      </c>
      <c r="C7098" t="s">
        <v>898</v>
      </c>
      <c r="D7098" s="4">
        <v>-1145372</v>
      </c>
    </row>
    <row r="7099" spans="1:4" x14ac:dyDescent="0.25">
      <c r="A7099" s="1">
        <v>45230</v>
      </c>
      <c r="B7099" t="s">
        <v>1195</v>
      </c>
      <c r="C7099" t="s">
        <v>1196</v>
      </c>
      <c r="D7099" s="4">
        <v>-244742.83000000002</v>
      </c>
    </row>
    <row r="7100" spans="1:4" x14ac:dyDescent="0.25">
      <c r="A7100" s="1">
        <v>45230</v>
      </c>
      <c r="B7100" t="s">
        <v>145</v>
      </c>
      <c r="C7100" t="s">
        <v>1199</v>
      </c>
      <c r="D7100" s="4">
        <v>-315297.5</v>
      </c>
    </row>
    <row r="7101" spans="1:4" x14ac:dyDescent="0.25">
      <c r="A7101" s="1">
        <v>45230</v>
      </c>
      <c r="B7101" t="s">
        <v>141</v>
      </c>
      <c r="C7101" t="s">
        <v>1318</v>
      </c>
      <c r="D7101" s="4">
        <v>-550000</v>
      </c>
    </row>
    <row r="7102" spans="1:4" x14ac:dyDescent="0.25">
      <c r="A7102" s="1">
        <v>45230</v>
      </c>
      <c r="B7102" t="s">
        <v>902</v>
      </c>
      <c r="C7102" t="s">
        <v>903</v>
      </c>
      <c r="D7102" s="4">
        <v>-167281.31</v>
      </c>
    </row>
    <row r="7103" spans="1:4" x14ac:dyDescent="0.25">
      <c r="A7103" s="1">
        <v>45230</v>
      </c>
      <c r="B7103" t="s">
        <v>905</v>
      </c>
      <c r="C7103" t="s">
        <v>906</v>
      </c>
      <c r="D7103" s="4">
        <v>-376006.60000000003</v>
      </c>
    </row>
    <row r="7104" spans="1:4" x14ac:dyDescent="0.25">
      <c r="A7104" s="1">
        <v>45230</v>
      </c>
      <c r="B7104" t="s">
        <v>907</v>
      </c>
      <c r="C7104" t="s">
        <v>908</v>
      </c>
      <c r="D7104" s="4">
        <v>-47485.420000000006</v>
      </c>
    </row>
    <row r="7105" spans="1:4" x14ac:dyDescent="0.25">
      <c r="A7105" s="1">
        <v>45230</v>
      </c>
      <c r="B7105" t="s">
        <v>909</v>
      </c>
      <c r="C7105" t="s">
        <v>910</v>
      </c>
      <c r="D7105" s="4">
        <v>-7385.3399999999947</v>
      </c>
    </row>
    <row r="7106" spans="1:4" x14ac:dyDescent="0.25">
      <c r="A7106" s="1">
        <v>45230</v>
      </c>
      <c r="B7106" t="s">
        <v>913</v>
      </c>
      <c r="C7106" t="s">
        <v>914</v>
      </c>
      <c r="D7106" s="4">
        <v>-195502.61</v>
      </c>
    </row>
    <row r="7107" spans="1:4" x14ac:dyDescent="0.25">
      <c r="A7107" s="1">
        <v>45230</v>
      </c>
      <c r="B7107" t="s">
        <v>921</v>
      </c>
      <c r="C7107" t="s">
        <v>922</v>
      </c>
      <c r="D7107" s="4">
        <v>-10714.140000000029</v>
      </c>
    </row>
    <row r="7108" spans="1:4" x14ac:dyDescent="0.25">
      <c r="A7108" s="1">
        <v>45230</v>
      </c>
      <c r="B7108" t="s">
        <v>110</v>
      </c>
      <c r="C7108" t="s">
        <v>926</v>
      </c>
      <c r="D7108" s="4">
        <v>-180101.19999999998</v>
      </c>
    </row>
    <row r="7109" spans="1:4" x14ac:dyDescent="0.25">
      <c r="A7109" s="1">
        <v>45230</v>
      </c>
      <c r="B7109" t="s">
        <v>112</v>
      </c>
      <c r="C7109" t="s">
        <v>937</v>
      </c>
      <c r="D7109" s="4">
        <v>-491603.85000000021</v>
      </c>
    </row>
    <row r="7110" spans="1:4" x14ac:dyDescent="0.25">
      <c r="A7110" s="1">
        <v>45230</v>
      </c>
      <c r="B7110" t="s">
        <v>115</v>
      </c>
      <c r="C7110" t="s">
        <v>944</v>
      </c>
      <c r="D7110" s="4">
        <v>-186991.6</v>
      </c>
    </row>
    <row r="7111" spans="1:4" x14ac:dyDescent="0.25">
      <c r="A7111" s="1">
        <v>45230</v>
      </c>
      <c r="B7111" t="s">
        <v>117</v>
      </c>
      <c r="C7111" t="s">
        <v>947</v>
      </c>
      <c r="D7111" s="4">
        <v>-62813.58</v>
      </c>
    </row>
    <row r="7112" spans="1:4" x14ac:dyDescent="0.25">
      <c r="A7112" s="1">
        <v>45230</v>
      </c>
      <c r="B7112" t="s">
        <v>119</v>
      </c>
      <c r="C7112" t="s">
        <v>1202</v>
      </c>
      <c r="D7112" s="4">
        <v>-110275.99</v>
      </c>
    </row>
    <row r="7113" spans="1:4" x14ac:dyDescent="0.25">
      <c r="A7113" s="1">
        <v>45230</v>
      </c>
      <c r="B7113" t="s">
        <v>121</v>
      </c>
      <c r="C7113" t="s">
        <v>1203</v>
      </c>
      <c r="D7113" s="4">
        <v>-1885155.8399999999</v>
      </c>
    </row>
    <row r="7114" spans="1:4" x14ac:dyDescent="0.25">
      <c r="A7114" s="1">
        <v>45230</v>
      </c>
      <c r="B7114" t="s">
        <v>106</v>
      </c>
      <c r="C7114" t="s">
        <v>107</v>
      </c>
      <c r="D7114" s="4">
        <v>-14542.22999999998</v>
      </c>
    </row>
    <row r="7115" spans="1:4" x14ac:dyDescent="0.25">
      <c r="A7115" s="1">
        <v>45230</v>
      </c>
      <c r="B7115" t="s">
        <v>123</v>
      </c>
      <c r="C7115" t="s">
        <v>1204</v>
      </c>
      <c r="D7115" s="4">
        <v>-79109.919999999998</v>
      </c>
    </row>
    <row r="7116" spans="1:4" x14ac:dyDescent="0.25">
      <c r="A7116" s="1">
        <v>45230</v>
      </c>
      <c r="B7116" t="s">
        <v>975</v>
      </c>
      <c r="C7116" t="s">
        <v>976</v>
      </c>
      <c r="D7116" s="4">
        <v>-336948.1390000002</v>
      </c>
    </row>
    <row r="7117" spans="1:4" x14ac:dyDescent="0.25">
      <c r="A7117" s="1">
        <v>45230</v>
      </c>
      <c r="B7117" t="s">
        <v>979</v>
      </c>
      <c r="C7117" t="s">
        <v>980</v>
      </c>
      <c r="D7117" s="4">
        <v>-9372.8099999999977</v>
      </c>
    </row>
    <row r="7118" spans="1:4" x14ac:dyDescent="0.25">
      <c r="A7118" s="1">
        <v>45230</v>
      </c>
      <c r="B7118" t="s">
        <v>983</v>
      </c>
      <c r="C7118" t="s">
        <v>984</v>
      </c>
      <c r="D7118" s="4">
        <v>-1280.3899999999983</v>
      </c>
    </row>
    <row r="7119" spans="1:4" x14ac:dyDescent="0.25">
      <c r="A7119" s="1">
        <v>45230</v>
      </c>
      <c r="B7119" t="s">
        <v>987</v>
      </c>
      <c r="C7119" t="s">
        <v>988</v>
      </c>
      <c r="D7119" s="4">
        <v>-37240.249999999942</v>
      </c>
    </row>
    <row r="7120" spans="1:4" x14ac:dyDescent="0.25">
      <c r="A7120" s="1">
        <v>45230</v>
      </c>
      <c r="B7120" t="s">
        <v>995</v>
      </c>
      <c r="C7120" t="s">
        <v>996</v>
      </c>
      <c r="D7120" s="4">
        <v>-197338.40999999997</v>
      </c>
    </row>
    <row r="7121" spans="1:4" x14ac:dyDescent="0.25">
      <c r="A7121" s="1">
        <v>45230</v>
      </c>
      <c r="B7121" t="s">
        <v>1003</v>
      </c>
      <c r="C7121" t="s">
        <v>1004</v>
      </c>
      <c r="D7121" s="4">
        <v>-152139.13000000009</v>
      </c>
    </row>
    <row r="7122" spans="1:4" x14ac:dyDescent="0.25">
      <c r="A7122" s="1">
        <v>45230</v>
      </c>
      <c r="B7122" t="s">
        <v>1291</v>
      </c>
      <c r="C7122" t="s">
        <v>1292</v>
      </c>
      <c r="D7122" s="4">
        <v>-148009.54999999999</v>
      </c>
    </row>
    <row r="7123" spans="1:4" x14ac:dyDescent="0.25">
      <c r="A7123" s="1">
        <v>45230</v>
      </c>
      <c r="B7123" t="s">
        <v>1256</v>
      </c>
      <c r="C7123" t="s">
        <v>1257</v>
      </c>
      <c r="D7123" s="4">
        <v>-1650</v>
      </c>
    </row>
    <row r="7124" spans="1:4" x14ac:dyDescent="0.25">
      <c r="A7124" s="1">
        <v>45230</v>
      </c>
      <c r="B7124" t="s">
        <v>1011</v>
      </c>
      <c r="C7124" t="s">
        <v>1012</v>
      </c>
      <c r="D7124" s="4">
        <v>-4947.0799999999981</v>
      </c>
    </row>
    <row r="7125" spans="1:4" x14ac:dyDescent="0.25">
      <c r="A7125" s="1">
        <v>45230</v>
      </c>
      <c r="B7125" t="s">
        <v>1015</v>
      </c>
      <c r="C7125" t="s">
        <v>1016</v>
      </c>
      <c r="D7125" s="4">
        <v>-1168.670000000001</v>
      </c>
    </row>
    <row r="7126" spans="1:4" x14ac:dyDescent="0.25">
      <c r="A7126" s="1">
        <v>45230</v>
      </c>
      <c r="B7126" t="s">
        <v>1019</v>
      </c>
      <c r="C7126" t="s">
        <v>1020</v>
      </c>
      <c r="D7126" s="4">
        <v>-502.19999999998674</v>
      </c>
    </row>
    <row r="7127" spans="1:4" x14ac:dyDescent="0.25">
      <c r="A7127" s="1">
        <v>45230</v>
      </c>
      <c r="B7127" t="s">
        <v>1023</v>
      </c>
      <c r="C7127" t="s">
        <v>1024</v>
      </c>
      <c r="D7127" s="4">
        <v>-17628.370000000003</v>
      </c>
    </row>
    <row r="7128" spans="1:4" x14ac:dyDescent="0.25">
      <c r="A7128" s="1">
        <v>45230</v>
      </c>
      <c r="B7128" t="s">
        <v>1207</v>
      </c>
      <c r="C7128" t="s">
        <v>1208</v>
      </c>
      <c r="D7128" s="4">
        <v>-27.570000000014552</v>
      </c>
    </row>
    <row r="7129" spans="1:4" x14ac:dyDescent="0.25">
      <c r="A7129" s="1">
        <v>45230</v>
      </c>
      <c r="B7129" t="s">
        <v>1320</v>
      </c>
      <c r="C7129" t="s">
        <v>1321</v>
      </c>
      <c r="D7129" s="4">
        <v>-14660</v>
      </c>
    </row>
    <row r="7130" spans="1:4" x14ac:dyDescent="0.25">
      <c r="A7130" s="1">
        <v>45230</v>
      </c>
      <c r="B7130" t="s">
        <v>1033</v>
      </c>
      <c r="C7130" t="s">
        <v>1034</v>
      </c>
      <c r="D7130" s="4">
        <v>-1794.1999999999998</v>
      </c>
    </row>
    <row r="7131" spans="1:4" x14ac:dyDescent="0.25">
      <c r="A7131" s="1">
        <v>45230</v>
      </c>
      <c r="B7131" t="s">
        <v>1209</v>
      </c>
      <c r="C7131" t="s">
        <v>1210</v>
      </c>
      <c r="D7131" s="4">
        <v>-3943.5699999999943</v>
      </c>
    </row>
    <row r="7132" spans="1:4" x14ac:dyDescent="0.25">
      <c r="A7132" s="1">
        <v>45230</v>
      </c>
      <c r="B7132" t="s">
        <v>1352</v>
      </c>
      <c r="C7132" t="s">
        <v>1353</v>
      </c>
      <c r="D7132" s="4">
        <v>-15000</v>
      </c>
    </row>
    <row r="7133" spans="1:4" x14ac:dyDescent="0.25">
      <c r="A7133" s="1">
        <v>45230</v>
      </c>
      <c r="B7133" t="s">
        <v>1230</v>
      </c>
      <c r="C7133" t="s">
        <v>1231</v>
      </c>
      <c r="D7133" s="4">
        <v>-41826.179999999673</v>
      </c>
    </row>
    <row r="7134" spans="1:4" x14ac:dyDescent="0.25">
      <c r="A7134" s="1">
        <v>45230</v>
      </c>
      <c r="B7134" t="s">
        <v>1050</v>
      </c>
      <c r="C7134" t="s">
        <v>1051</v>
      </c>
      <c r="D7134" s="4">
        <v>-59908.069999999978</v>
      </c>
    </row>
    <row r="7135" spans="1:4" x14ac:dyDescent="0.25">
      <c r="A7135" s="1">
        <v>45230</v>
      </c>
      <c r="B7135" t="s">
        <v>1054</v>
      </c>
      <c r="C7135" t="s">
        <v>1055</v>
      </c>
      <c r="D7135" s="4">
        <v>-4404.5300000000025</v>
      </c>
    </row>
    <row r="7136" spans="1:4" x14ac:dyDescent="0.25">
      <c r="A7136" s="1">
        <v>45230</v>
      </c>
      <c r="B7136" t="s">
        <v>1211</v>
      </c>
      <c r="C7136" t="s">
        <v>1212</v>
      </c>
      <c r="D7136" s="4">
        <v>-267.07</v>
      </c>
    </row>
    <row r="7137" spans="1:4" x14ac:dyDescent="0.25">
      <c r="A7137" s="1">
        <v>45230</v>
      </c>
      <c r="B7137" t="s">
        <v>1060</v>
      </c>
      <c r="C7137" t="s">
        <v>1061</v>
      </c>
      <c r="D7137" s="4">
        <v>-3271.9599999999691</v>
      </c>
    </row>
    <row r="7138" spans="1:4" x14ac:dyDescent="0.25">
      <c r="A7138" s="1">
        <v>45230</v>
      </c>
      <c r="B7138" t="s">
        <v>1064</v>
      </c>
      <c r="C7138" t="s">
        <v>1065</v>
      </c>
      <c r="D7138" s="4">
        <v>-2.2799999999999727</v>
      </c>
    </row>
    <row r="7139" spans="1:4" x14ac:dyDescent="0.25">
      <c r="A7139" s="1">
        <v>45230</v>
      </c>
      <c r="B7139" t="s">
        <v>1072</v>
      </c>
      <c r="C7139" t="s">
        <v>1073</v>
      </c>
      <c r="D7139" s="4">
        <v>-34516.960000000014</v>
      </c>
    </row>
    <row r="7140" spans="1:4" x14ac:dyDescent="0.25">
      <c r="A7140" s="1">
        <v>45230</v>
      </c>
      <c r="B7140" t="s">
        <v>1076</v>
      </c>
      <c r="C7140" t="s">
        <v>1077</v>
      </c>
      <c r="D7140" s="4">
        <v>-4615.9800000000005</v>
      </c>
    </row>
    <row r="7141" spans="1:4" x14ac:dyDescent="0.25">
      <c r="A7141" s="1">
        <v>45230</v>
      </c>
      <c r="B7141" t="s">
        <v>1234</v>
      </c>
      <c r="C7141" t="s">
        <v>1235</v>
      </c>
      <c r="D7141" s="4">
        <v>-3.4000000000000909</v>
      </c>
    </row>
    <row r="7142" spans="1:4" x14ac:dyDescent="0.25">
      <c r="A7142" s="1">
        <v>45230</v>
      </c>
      <c r="B7142" t="s">
        <v>1215</v>
      </c>
      <c r="C7142" t="s">
        <v>1216</v>
      </c>
      <c r="D7142" s="4">
        <v>-6.24</v>
      </c>
    </row>
    <row r="7143" spans="1:4" x14ac:dyDescent="0.25">
      <c r="A7143" s="1">
        <v>45230</v>
      </c>
      <c r="B7143" t="s">
        <v>1217</v>
      </c>
      <c r="C7143" t="s">
        <v>1218</v>
      </c>
      <c r="D7143" s="4">
        <v>-336.31</v>
      </c>
    </row>
    <row r="7144" spans="1:4" x14ac:dyDescent="0.25">
      <c r="A7144" s="1">
        <v>45230</v>
      </c>
      <c r="B7144" t="s">
        <v>1087</v>
      </c>
      <c r="C7144" t="s">
        <v>1088</v>
      </c>
      <c r="D7144" s="4">
        <v>-709.06999999999994</v>
      </c>
    </row>
    <row r="7145" spans="1:4" x14ac:dyDescent="0.25">
      <c r="A7145" s="1">
        <v>45230</v>
      </c>
      <c r="B7145" t="s">
        <v>1091</v>
      </c>
      <c r="C7145" t="s">
        <v>1092</v>
      </c>
      <c r="D7145" s="4">
        <v>-5086.5099999999984</v>
      </c>
    </row>
    <row r="7146" spans="1:4" x14ac:dyDescent="0.25">
      <c r="A7146" s="1">
        <v>45230</v>
      </c>
      <c r="B7146" t="s">
        <v>1095</v>
      </c>
      <c r="C7146" t="s">
        <v>1096</v>
      </c>
      <c r="D7146" s="4">
        <v>-759.81</v>
      </c>
    </row>
    <row r="7147" spans="1:4" x14ac:dyDescent="0.25">
      <c r="A7147" s="1">
        <v>45230</v>
      </c>
      <c r="B7147" t="s">
        <v>1099</v>
      </c>
      <c r="C7147" t="s">
        <v>1100</v>
      </c>
      <c r="D7147" s="4">
        <v>-599.71000000000026</v>
      </c>
    </row>
    <row r="7148" spans="1:4" x14ac:dyDescent="0.25">
      <c r="A7148" s="1">
        <v>45230</v>
      </c>
      <c r="B7148" t="s">
        <v>1103</v>
      </c>
      <c r="C7148" t="s">
        <v>1104</v>
      </c>
      <c r="D7148" s="4">
        <v>-2016.1299999999992</v>
      </c>
    </row>
    <row r="7149" spans="1:4" x14ac:dyDescent="0.25">
      <c r="A7149" s="1">
        <v>45230</v>
      </c>
      <c r="B7149" t="s">
        <v>1107</v>
      </c>
      <c r="C7149" t="s">
        <v>1108</v>
      </c>
      <c r="D7149" s="4">
        <v>-713.11000000000013</v>
      </c>
    </row>
    <row r="7150" spans="1:4" x14ac:dyDescent="0.25">
      <c r="A7150" s="1">
        <v>45230</v>
      </c>
      <c r="B7150" t="s">
        <v>1109</v>
      </c>
      <c r="C7150" t="s">
        <v>1110</v>
      </c>
      <c r="D7150" s="4">
        <v>-1127.2799999999997</v>
      </c>
    </row>
    <row r="7151" spans="1:4" x14ac:dyDescent="0.25">
      <c r="A7151" s="1">
        <v>45230</v>
      </c>
      <c r="B7151" t="s">
        <v>1111</v>
      </c>
      <c r="C7151" t="s">
        <v>1112</v>
      </c>
      <c r="D7151" s="4">
        <v>-798.71999999999991</v>
      </c>
    </row>
    <row r="7152" spans="1:4" x14ac:dyDescent="0.25">
      <c r="A7152" s="1">
        <v>45230</v>
      </c>
      <c r="B7152" t="s">
        <v>1115</v>
      </c>
      <c r="C7152" t="s">
        <v>1116</v>
      </c>
      <c r="D7152" s="4">
        <v>-568.42000000001917</v>
      </c>
    </row>
    <row r="7153" spans="1:4" x14ac:dyDescent="0.25">
      <c r="A7153" s="1">
        <v>45230</v>
      </c>
      <c r="B7153" t="s">
        <v>1219</v>
      </c>
      <c r="C7153" t="s">
        <v>1220</v>
      </c>
      <c r="D7153" s="4">
        <v>-1388.2599999999995</v>
      </c>
    </row>
    <row r="7154" spans="1:4" x14ac:dyDescent="0.25">
      <c r="A7154" s="1">
        <v>45230</v>
      </c>
      <c r="B7154" t="s">
        <v>1344</v>
      </c>
      <c r="C7154" t="s">
        <v>1345</v>
      </c>
      <c r="D7154" s="4">
        <v>-636.47</v>
      </c>
    </row>
    <row r="7155" spans="1:4" x14ac:dyDescent="0.25">
      <c r="A7155" s="1">
        <v>45230</v>
      </c>
      <c r="B7155" t="s">
        <v>1117</v>
      </c>
      <c r="C7155" t="s">
        <v>1118</v>
      </c>
      <c r="D7155" s="4">
        <v>-384.06999999999971</v>
      </c>
    </row>
    <row r="7156" spans="1:4" x14ac:dyDescent="0.25">
      <c r="A7156" s="1">
        <v>45230</v>
      </c>
      <c r="B7156" t="s">
        <v>1119</v>
      </c>
      <c r="C7156" t="s">
        <v>1120</v>
      </c>
      <c r="D7156" s="4">
        <v>-59656.509999999893</v>
      </c>
    </row>
    <row r="7157" spans="1:4" x14ac:dyDescent="0.25">
      <c r="A7157" s="1">
        <v>45230</v>
      </c>
      <c r="B7157" t="s">
        <v>1124</v>
      </c>
      <c r="C7157" t="s">
        <v>1125</v>
      </c>
      <c r="D7157" s="4">
        <v>-218770.00000000003</v>
      </c>
    </row>
    <row r="7158" spans="1:4" x14ac:dyDescent="0.25">
      <c r="A7158" s="1">
        <v>45230</v>
      </c>
      <c r="B7158" t="s">
        <v>565</v>
      </c>
      <c r="C7158" t="s">
        <v>566</v>
      </c>
      <c r="D7158" s="4">
        <v>283309.24</v>
      </c>
    </row>
    <row r="7159" spans="1:4" x14ac:dyDescent="0.25">
      <c r="A7159" s="1">
        <v>45230</v>
      </c>
      <c r="B7159" t="s">
        <v>568</v>
      </c>
      <c r="C7159" t="s">
        <v>569</v>
      </c>
      <c r="D7159" s="4">
        <v>153429.39999999997</v>
      </c>
    </row>
    <row r="7160" spans="1:4" x14ac:dyDescent="0.25">
      <c r="A7160" s="1">
        <v>45230</v>
      </c>
      <c r="B7160" t="s">
        <v>574</v>
      </c>
      <c r="C7160" t="s">
        <v>575</v>
      </c>
      <c r="D7160" s="4">
        <v>71794.990000000005</v>
      </c>
    </row>
    <row r="7161" spans="1:4" x14ac:dyDescent="0.25">
      <c r="A7161" s="1">
        <v>45230</v>
      </c>
      <c r="B7161" t="s">
        <v>578</v>
      </c>
      <c r="C7161" t="s">
        <v>579</v>
      </c>
      <c r="D7161" s="4">
        <v>2755.61</v>
      </c>
    </row>
    <row r="7162" spans="1:4" x14ac:dyDescent="0.25">
      <c r="A7162" s="1">
        <v>45230</v>
      </c>
      <c r="B7162" t="s">
        <v>582</v>
      </c>
      <c r="C7162" t="s">
        <v>583</v>
      </c>
      <c r="D7162" s="4">
        <v>39724.969999999994</v>
      </c>
    </row>
    <row r="7163" spans="1:4" x14ac:dyDescent="0.25">
      <c r="A7163" s="1">
        <v>45230</v>
      </c>
      <c r="B7163" t="s">
        <v>586</v>
      </c>
      <c r="C7163" t="s">
        <v>587</v>
      </c>
      <c r="D7163" s="4">
        <v>5151.8599999999997</v>
      </c>
    </row>
    <row r="7164" spans="1:4" x14ac:dyDescent="0.25">
      <c r="A7164" s="1">
        <v>45230</v>
      </c>
      <c r="B7164" t="s">
        <v>590</v>
      </c>
      <c r="C7164" t="s">
        <v>591</v>
      </c>
      <c r="D7164" s="4">
        <v>16951.32</v>
      </c>
    </row>
    <row r="7165" spans="1:4" x14ac:dyDescent="0.25">
      <c r="A7165" s="1">
        <v>45230</v>
      </c>
      <c r="B7165" t="s">
        <v>595</v>
      </c>
      <c r="C7165" t="s">
        <v>596</v>
      </c>
      <c r="D7165" s="4">
        <v>5359.16</v>
      </c>
    </row>
    <row r="7166" spans="1:4" x14ac:dyDescent="0.25">
      <c r="A7166" s="1">
        <v>45230</v>
      </c>
      <c r="B7166" t="s">
        <v>599</v>
      </c>
      <c r="C7166" t="s">
        <v>600</v>
      </c>
      <c r="D7166" s="4">
        <v>10678.660000000002</v>
      </c>
    </row>
    <row r="7167" spans="1:4" x14ac:dyDescent="0.25">
      <c r="A7167" s="1">
        <v>45230</v>
      </c>
      <c r="B7167" t="s">
        <v>603</v>
      </c>
      <c r="C7167" t="s">
        <v>604</v>
      </c>
      <c r="D7167" s="4">
        <v>11776.039999999999</v>
      </c>
    </row>
    <row r="7168" spans="1:4" x14ac:dyDescent="0.25">
      <c r="A7168" s="1">
        <v>45230</v>
      </c>
      <c r="B7168" t="s">
        <v>1128</v>
      </c>
      <c r="C7168" t="s">
        <v>1129</v>
      </c>
      <c r="D7168" s="4">
        <v>3808.79</v>
      </c>
    </row>
    <row r="7169" spans="1:4" x14ac:dyDescent="0.25">
      <c r="A7169" s="1">
        <v>45230</v>
      </c>
      <c r="B7169" t="s">
        <v>1130</v>
      </c>
      <c r="C7169" t="s">
        <v>1131</v>
      </c>
      <c r="D7169" s="4">
        <v>113699.87</v>
      </c>
    </row>
    <row r="7170" spans="1:4" x14ac:dyDescent="0.25">
      <c r="A7170" s="1">
        <v>45230</v>
      </c>
      <c r="B7170" t="s">
        <v>1328</v>
      </c>
      <c r="C7170" t="s">
        <v>1329</v>
      </c>
      <c r="D7170" s="4">
        <v>5221.24</v>
      </c>
    </row>
    <row r="7171" spans="1:4" x14ac:dyDescent="0.25">
      <c r="A7171" s="1">
        <v>45230</v>
      </c>
      <c r="B7171" t="s">
        <v>627</v>
      </c>
      <c r="C7171" t="s">
        <v>628</v>
      </c>
      <c r="D7171" s="4">
        <v>316810.25000000006</v>
      </c>
    </row>
    <row r="7172" spans="1:4" x14ac:dyDescent="0.25">
      <c r="A7172" s="1">
        <v>45230</v>
      </c>
      <c r="B7172" t="s">
        <v>631</v>
      </c>
      <c r="C7172" t="s">
        <v>632</v>
      </c>
      <c r="D7172" s="4">
        <v>24970.39</v>
      </c>
    </row>
    <row r="7173" spans="1:4" x14ac:dyDescent="0.25">
      <c r="A7173" s="1">
        <v>45230</v>
      </c>
      <c r="B7173" t="s">
        <v>633</v>
      </c>
      <c r="C7173" t="s">
        <v>634</v>
      </c>
      <c r="D7173" s="4">
        <v>49990.530000000006</v>
      </c>
    </row>
    <row r="7174" spans="1:4" x14ac:dyDescent="0.25">
      <c r="A7174" s="1">
        <v>45230</v>
      </c>
      <c r="B7174" t="s">
        <v>640</v>
      </c>
      <c r="C7174" t="s">
        <v>641</v>
      </c>
      <c r="D7174" s="4">
        <v>70</v>
      </c>
    </row>
    <row r="7175" spans="1:4" x14ac:dyDescent="0.25">
      <c r="A7175" s="1">
        <v>45230</v>
      </c>
      <c r="B7175" t="s">
        <v>642</v>
      </c>
      <c r="C7175" t="s">
        <v>643</v>
      </c>
      <c r="D7175" s="4">
        <v>260</v>
      </c>
    </row>
    <row r="7176" spans="1:4" x14ac:dyDescent="0.25">
      <c r="A7176" s="1">
        <v>45230</v>
      </c>
      <c r="B7176" t="s">
        <v>646</v>
      </c>
      <c r="C7176" t="s">
        <v>647</v>
      </c>
      <c r="D7176" s="4">
        <v>747807.68</v>
      </c>
    </row>
    <row r="7177" spans="1:4" x14ac:dyDescent="0.25">
      <c r="A7177" s="1">
        <v>45230</v>
      </c>
      <c r="B7177" t="s">
        <v>1294</v>
      </c>
      <c r="C7177" t="s">
        <v>1295</v>
      </c>
      <c r="D7177" s="4">
        <v>35399.65</v>
      </c>
    </row>
    <row r="7178" spans="1:4" x14ac:dyDescent="0.25">
      <c r="A7178" s="1">
        <v>45230</v>
      </c>
      <c r="B7178" t="s">
        <v>650</v>
      </c>
      <c r="C7178" t="s">
        <v>651</v>
      </c>
      <c r="D7178" s="4">
        <v>44038.850000000006</v>
      </c>
    </row>
    <row r="7179" spans="1:4" x14ac:dyDescent="0.25">
      <c r="A7179" s="1">
        <v>45230</v>
      </c>
      <c r="B7179" t="s">
        <v>652</v>
      </c>
      <c r="C7179" t="s">
        <v>653</v>
      </c>
      <c r="D7179" s="4">
        <v>8663.7099999999973</v>
      </c>
    </row>
    <row r="7180" spans="1:4" x14ac:dyDescent="0.25">
      <c r="A7180" s="1">
        <v>45230</v>
      </c>
      <c r="B7180" t="s">
        <v>656</v>
      </c>
      <c r="C7180" t="s">
        <v>657</v>
      </c>
      <c r="D7180" s="4">
        <v>1843.3400000000001</v>
      </c>
    </row>
    <row r="7181" spans="1:4" x14ac:dyDescent="0.25">
      <c r="A7181" s="1">
        <v>45230</v>
      </c>
      <c r="B7181" t="s">
        <v>663</v>
      </c>
      <c r="C7181" t="s">
        <v>664</v>
      </c>
      <c r="D7181" s="4">
        <v>5790.05</v>
      </c>
    </row>
    <row r="7182" spans="1:4" x14ac:dyDescent="0.25">
      <c r="A7182" s="1">
        <v>45230</v>
      </c>
      <c r="B7182" t="s">
        <v>668</v>
      </c>
      <c r="C7182" t="s">
        <v>669</v>
      </c>
      <c r="D7182" s="4">
        <v>5438.57</v>
      </c>
    </row>
    <row r="7183" spans="1:4" x14ac:dyDescent="0.25">
      <c r="A7183" s="1">
        <v>45230</v>
      </c>
      <c r="B7183" t="s">
        <v>672</v>
      </c>
      <c r="C7183" t="s">
        <v>673</v>
      </c>
      <c r="D7183" s="4">
        <v>10328.379999999999</v>
      </c>
    </row>
    <row r="7184" spans="1:4" x14ac:dyDescent="0.25">
      <c r="A7184" s="1">
        <v>45230</v>
      </c>
      <c r="B7184" t="s">
        <v>676</v>
      </c>
      <c r="C7184" t="s">
        <v>677</v>
      </c>
      <c r="D7184" s="4">
        <v>68460</v>
      </c>
    </row>
    <row r="7185" spans="1:4" x14ac:dyDescent="0.25">
      <c r="A7185" s="1">
        <v>45230</v>
      </c>
      <c r="B7185" t="s">
        <v>680</v>
      </c>
      <c r="C7185" t="s">
        <v>681</v>
      </c>
      <c r="D7185" s="4">
        <v>36970.959999999999</v>
      </c>
    </row>
    <row r="7186" spans="1:4" x14ac:dyDescent="0.25">
      <c r="A7186" s="1">
        <v>45230</v>
      </c>
      <c r="B7186" t="s">
        <v>685</v>
      </c>
      <c r="C7186" t="s">
        <v>686</v>
      </c>
      <c r="D7186" s="4">
        <v>10200</v>
      </c>
    </row>
    <row r="7187" spans="1:4" x14ac:dyDescent="0.25">
      <c r="A7187" s="1">
        <v>45230</v>
      </c>
      <c r="B7187" t="s">
        <v>690</v>
      </c>
      <c r="C7187" t="s">
        <v>691</v>
      </c>
      <c r="D7187" s="4">
        <v>60395.72</v>
      </c>
    </row>
    <row r="7188" spans="1:4" x14ac:dyDescent="0.25">
      <c r="A7188" s="1">
        <v>45230</v>
      </c>
      <c r="B7188" t="s">
        <v>696</v>
      </c>
      <c r="C7188" t="s">
        <v>697</v>
      </c>
      <c r="D7188" s="4">
        <v>509.80999999999995</v>
      </c>
    </row>
    <row r="7189" spans="1:4" x14ac:dyDescent="0.25">
      <c r="A7189" s="1">
        <v>45230</v>
      </c>
      <c r="B7189" t="s">
        <v>698</v>
      </c>
      <c r="C7189" t="s">
        <v>699</v>
      </c>
      <c r="D7189" s="4">
        <v>9101.1</v>
      </c>
    </row>
    <row r="7190" spans="1:4" x14ac:dyDescent="0.25">
      <c r="A7190" s="1">
        <v>45230</v>
      </c>
      <c r="B7190" t="s">
        <v>1132</v>
      </c>
      <c r="C7190" t="s">
        <v>1133</v>
      </c>
      <c r="D7190" s="4">
        <v>2200</v>
      </c>
    </row>
    <row r="7191" spans="1:4" x14ac:dyDescent="0.25">
      <c r="A7191" s="1">
        <v>45230</v>
      </c>
      <c r="B7191" t="s">
        <v>1134</v>
      </c>
      <c r="C7191" t="s">
        <v>1135</v>
      </c>
      <c r="D7191" s="4">
        <v>56333.30000000001</v>
      </c>
    </row>
    <row r="7192" spans="1:4" x14ac:dyDescent="0.25">
      <c r="A7192" s="1">
        <v>45230</v>
      </c>
      <c r="B7192" t="s">
        <v>1136</v>
      </c>
      <c r="C7192" t="s">
        <v>1137</v>
      </c>
      <c r="D7192" s="4">
        <v>28491.200000000001</v>
      </c>
    </row>
    <row r="7193" spans="1:4" x14ac:dyDescent="0.25">
      <c r="A7193" s="1">
        <v>45230</v>
      </c>
      <c r="B7193" t="s">
        <v>1140</v>
      </c>
      <c r="C7193" t="s">
        <v>1141</v>
      </c>
      <c r="D7193" s="4">
        <v>6000</v>
      </c>
    </row>
    <row r="7194" spans="1:4" x14ac:dyDescent="0.25">
      <c r="A7194" s="1">
        <v>45230</v>
      </c>
      <c r="B7194" t="s">
        <v>1221</v>
      </c>
      <c r="C7194" t="s">
        <v>1222</v>
      </c>
      <c r="D7194" s="4">
        <v>54311.1</v>
      </c>
    </row>
    <row r="7195" spans="1:4" x14ac:dyDescent="0.25">
      <c r="A7195" s="1">
        <v>45230</v>
      </c>
      <c r="B7195" t="s">
        <v>702</v>
      </c>
      <c r="C7195" t="s">
        <v>703</v>
      </c>
      <c r="D7195" s="4">
        <v>10833.35</v>
      </c>
    </row>
    <row r="7196" spans="1:4" x14ac:dyDescent="0.25">
      <c r="A7196" s="1">
        <v>45230</v>
      </c>
      <c r="B7196" t="s">
        <v>1312</v>
      </c>
      <c r="C7196" t="s">
        <v>1313</v>
      </c>
      <c r="D7196" s="4">
        <v>14157</v>
      </c>
    </row>
    <row r="7197" spans="1:4" x14ac:dyDescent="0.25">
      <c r="A7197" s="1">
        <v>45230</v>
      </c>
      <c r="B7197" t="s">
        <v>1146</v>
      </c>
      <c r="C7197" t="s">
        <v>1147</v>
      </c>
      <c r="D7197" s="4">
        <v>28100</v>
      </c>
    </row>
    <row r="7198" spans="1:4" x14ac:dyDescent="0.25">
      <c r="A7198" s="1">
        <v>45230</v>
      </c>
      <c r="B7198" t="s">
        <v>1273</v>
      </c>
      <c r="C7198" t="s">
        <v>1274</v>
      </c>
      <c r="D7198" s="4">
        <v>8320</v>
      </c>
    </row>
    <row r="7199" spans="1:4" x14ac:dyDescent="0.25">
      <c r="A7199" s="1">
        <v>45230</v>
      </c>
      <c r="B7199" t="s">
        <v>1260</v>
      </c>
      <c r="C7199" t="s">
        <v>1261</v>
      </c>
      <c r="D7199" s="4">
        <v>2000</v>
      </c>
    </row>
    <row r="7200" spans="1:4" x14ac:dyDescent="0.25">
      <c r="A7200" s="1">
        <v>45230</v>
      </c>
      <c r="B7200" t="s">
        <v>704</v>
      </c>
      <c r="C7200" t="s">
        <v>705</v>
      </c>
      <c r="D7200" s="4">
        <v>42827.450000000004</v>
      </c>
    </row>
    <row r="7201" spans="1:4" x14ac:dyDescent="0.25">
      <c r="A7201" s="1">
        <v>45230</v>
      </c>
      <c r="B7201" t="s">
        <v>708</v>
      </c>
      <c r="C7201" t="s">
        <v>709</v>
      </c>
      <c r="D7201" s="4">
        <v>1622.35</v>
      </c>
    </row>
    <row r="7202" spans="1:4" x14ac:dyDescent="0.25">
      <c r="A7202" s="1">
        <v>45230</v>
      </c>
      <c r="B7202" t="s">
        <v>712</v>
      </c>
      <c r="C7202" t="s">
        <v>713</v>
      </c>
      <c r="D7202" s="4">
        <v>907.8599999999999</v>
      </c>
    </row>
    <row r="7203" spans="1:4" x14ac:dyDescent="0.25">
      <c r="A7203" s="1">
        <v>45230</v>
      </c>
      <c r="B7203" t="s">
        <v>717</v>
      </c>
      <c r="C7203" t="s">
        <v>718</v>
      </c>
      <c r="D7203" s="4">
        <v>969.37000000000012</v>
      </c>
    </row>
    <row r="7204" spans="1:4" x14ac:dyDescent="0.25">
      <c r="A7204" s="1">
        <v>45230</v>
      </c>
      <c r="B7204" t="s">
        <v>719</v>
      </c>
      <c r="C7204" t="s">
        <v>720</v>
      </c>
      <c r="D7204" s="4">
        <v>4525.2500000000009</v>
      </c>
    </row>
    <row r="7205" spans="1:4" x14ac:dyDescent="0.25">
      <c r="A7205" s="1">
        <v>45230</v>
      </c>
      <c r="B7205" t="s">
        <v>1350</v>
      </c>
      <c r="C7205" t="s">
        <v>1351</v>
      </c>
      <c r="D7205" s="4">
        <v>1499.9999999999998</v>
      </c>
    </row>
    <row r="7206" spans="1:4" x14ac:dyDescent="0.25">
      <c r="A7206" s="1">
        <v>45230</v>
      </c>
      <c r="B7206" t="s">
        <v>721</v>
      </c>
      <c r="C7206" t="s">
        <v>722</v>
      </c>
      <c r="D7206" s="4">
        <v>2640</v>
      </c>
    </row>
    <row r="7207" spans="1:4" x14ac:dyDescent="0.25">
      <c r="A7207" s="1">
        <v>45230</v>
      </c>
      <c r="B7207" t="s">
        <v>726</v>
      </c>
      <c r="C7207" t="s">
        <v>727</v>
      </c>
      <c r="D7207" s="4">
        <v>24074.91</v>
      </c>
    </row>
    <row r="7208" spans="1:4" x14ac:dyDescent="0.25">
      <c r="A7208" s="1">
        <v>45230</v>
      </c>
      <c r="B7208" t="s">
        <v>730</v>
      </c>
      <c r="C7208" t="s">
        <v>731</v>
      </c>
      <c r="D7208" s="4">
        <v>214</v>
      </c>
    </row>
    <row r="7209" spans="1:4" x14ac:dyDescent="0.25">
      <c r="A7209" s="1">
        <v>45230</v>
      </c>
      <c r="B7209" t="s">
        <v>734</v>
      </c>
      <c r="C7209" t="s">
        <v>735</v>
      </c>
      <c r="D7209" s="4">
        <v>822.55</v>
      </c>
    </row>
    <row r="7210" spans="1:4" x14ac:dyDescent="0.25">
      <c r="A7210" s="1">
        <v>45230</v>
      </c>
      <c r="B7210" t="s">
        <v>738</v>
      </c>
      <c r="C7210" t="s">
        <v>739</v>
      </c>
      <c r="D7210" s="4">
        <v>29732.11</v>
      </c>
    </row>
    <row r="7211" spans="1:4" x14ac:dyDescent="0.25">
      <c r="A7211" s="1">
        <v>45230</v>
      </c>
      <c r="B7211" t="s">
        <v>742</v>
      </c>
      <c r="C7211" t="s">
        <v>743</v>
      </c>
      <c r="D7211" s="4">
        <v>4230.8700000000008</v>
      </c>
    </row>
    <row r="7212" spans="1:4" x14ac:dyDescent="0.25">
      <c r="A7212" s="1">
        <v>45230</v>
      </c>
      <c r="B7212" t="s">
        <v>747</v>
      </c>
      <c r="C7212" t="s">
        <v>748</v>
      </c>
      <c r="D7212" s="4">
        <v>41771.280000000013</v>
      </c>
    </row>
    <row r="7213" spans="1:4" x14ac:dyDescent="0.25">
      <c r="A7213" s="1">
        <v>45230</v>
      </c>
      <c r="B7213" t="s">
        <v>755</v>
      </c>
      <c r="C7213" t="s">
        <v>756</v>
      </c>
      <c r="D7213" s="4">
        <v>15</v>
      </c>
    </row>
    <row r="7214" spans="1:4" x14ac:dyDescent="0.25">
      <c r="A7214" s="1">
        <v>45230</v>
      </c>
      <c r="B7214" t="s">
        <v>763</v>
      </c>
      <c r="C7214" t="s">
        <v>764</v>
      </c>
      <c r="D7214" s="4">
        <v>17010.310000000005</v>
      </c>
    </row>
    <row r="7215" spans="1:4" x14ac:dyDescent="0.25">
      <c r="A7215" s="1">
        <v>45230</v>
      </c>
      <c r="B7215" t="s">
        <v>767</v>
      </c>
      <c r="C7215" t="s">
        <v>768</v>
      </c>
      <c r="D7215" s="4">
        <v>6338.77</v>
      </c>
    </row>
    <row r="7216" spans="1:4" x14ac:dyDescent="0.25">
      <c r="A7216" s="1">
        <v>45230</v>
      </c>
      <c r="B7216" t="s">
        <v>769</v>
      </c>
      <c r="C7216" t="s">
        <v>770</v>
      </c>
      <c r="D7216" s="4">
        <v>16222.190000000002</v>
      </c>
    </row>
    <row r="7217" spans="1:4" x14ac:dyDescent="0.25">
      <c r="A7217" s="1">
        <v>45230</v>
      </c>
      <c r="B7217" t="s">
        <v>773</v>
      </c>
      <c r="C7217" t="s">
        <v>774</v>
      </c>
      <c r="D7217" s="4">
        <v>3219.3199999999997</v>
      </c>
    </row>
    <row r="7218" spans="1:4" x14ac:dyDescent="0.25">
      <c r="A7218" s="1">
        <v>45230</v>
      </c>
      <c r="B7218" t="s">
        <v>775</v>
      </c>
      <c r="C7218" t="s">
        <v>776</v>
      </c>
      <c r="D7218" s="4">
        <v>10327.380000000001</v>
      </c>
    </row>
    <row r="7219" spans="1:4" x14ac:dyDescent="0.25">
      <c r="A7219" s="1">
        <v>45230</v>
      </c>
      <c r="B7219" t="s">
        <v>777</v>
      </c>
      <c r="C7219" t="s">
        <v>778</v>
      </c>
      <c r="D7219" s="4">
        <v>9791.26</v>
      </c>
    </row>
    <row r="7220" spans="1:4" x14ac:dyDescent="0.25">
      <c r="A7220" s="1">
        <v>45230</v>
      </c>
      <c r="B7220" t="s">
        <v>781</v>
      </c>
      <c r="C7220" t="s">
        <v>782</v>
      </c>
      <c r="D7220" s="4">
        <v>7088.63</v>
      </c>
    </row>
    <row r="7221" spans="1:4" x14ac:dyDescent="0.25">
      <c r="A7221" s="1">
        <v>45230</v>
      </c>
      <c r="B7221" t="s">
        <v>785</v>
      </c>
      <c r="C7221" t="s">
        <v>786</v>
      </c>
      <c r="D7221" s="4">
        <v>2797.9600000000014</v>
      </c>
    </row>
    <row r="7222" spans="1:4" x14ac:dyDescent="0.25">
      <c r="A7222" s="1">
        <v>45230</v>
      </c>
      <c r="B7222" t="s">
        <v>788</v>
      </c>
      <c r="C7222" t="s">
        <v>789</v>
      </c>
      <c r="D7222" s="4">
        <v>14929.099999999999</v>
      </c>
    </row>
    <row r="7223" spans="1:4" x14ac:dyDescent="0.25">
      <c r="A7223" s="1">
        <v>45230</v>
      </c>
      <c r="B7223" t="s">
        <v>790</v>
      </c>
      <c r="C7223" t="s">
        <v>791</v>
      </c>
      <c r="D7223" s="4">
        <v>9285.7999999999993</v>
      </c>
    </row>
    <row r="7224" spans="1:4" x14ac:dyDescent="0.25">
      <c r="A7224" s="1">
        <v>45230</v>
      </c>
      <c r="B7224" t="s">
        <v>792</v>
      </c>
      <c r="C7224" t="s">
        <v>793</v>
      </c>
      <c r="D7224" s="4">
        <v>4958</v>
      </c>
    </row>
    <row r="7225" spans="1:4" x14ac:dyDescent="0.25">
      <c r="A7225" s="1">
        <v>45230</v>
      </c>
      <c r="B7225" t="s">
        <v>1148</v>
      </c>
      <c r="C7225" t="s">
        <v>1149</v>
      </c>
      <c r="D7225" s="4">
        <v>13916.72</v>
      </c>
    </row>
    <row r="7226" spans="1:4" x14ac:dyDescent="0.25">
      <c r="A7226" s="1">
        <v>45230</v>
      </c>
      <c r="B7226" t="s">
        <v>1275</v>
      </c>
      <c r="C7226" t="s">
        <v>1276</v>
      </c>
      <c r="D7226" s="4">
        <v>9878.9699999999993</v>
      </c>
    </row>
    <row r="7227" spans="1:4" x14ac:dyDescent="0.25">
      <c r="A7227" s="1">
        <v>45230</v>
      </c>
      <c r="B7227" t="s">
        <v>1225</v>
      </c>
      <c r="C7227" t="s">
        <v>1226</v>
      </c>
      <c r="D7227" s="4">
        <v>17812.099999999999</v>
      </c>
    </row>
    <row r="7228" spans="1:4" x14ac:dyDescent="0.25">
      <c r="A7228" s="1">
        <v>45230</v>
      </c>
      <c r="B7228" t="s">
        <v>1236</v>
      </c>
      <c r="C7228" t="s">
        <v>1237</v>
      </c>
      <c r="D7228" s="4">
        <v>7100</v>
      </c>
    </row>
    <row r="7229" spans="1:4" x14ac:dyDescent="0.25">
      <c r="A7229" s="1">
        <v>45230</v>
      </c>
      <c r="B7229" t="s">
        <v>1238</v>
      </c>
      <c r="C7229" t="s">
        <v>1239</v>
      </c>
      <c r="D7229" s="4">
        <v>15594.99</v>
      </c>
    </row>
    <row r="7230" spans="1:4" x14ac:dyDescent="0.25">
      <c r="A7230" s="1">
        <v>45230</v>
      </c>
      <c r="B7230" t="s">
        <v>1330</v>
      </c>
      <c r="C7230" t="s">
        <v>1331</v>
      </c>
      <c r="D7230" s="4">
        <v>15256.779999999999</v>
      </c>
    </row>
    <row r="7231" spans="1:4" x14ac:dyDescent="0.25">
      <c r="A7231" s="1">
        <v>45230</v>
      </c>
      <c r="B7231" t="s">
        <v>1336</v>
      </c>
      <c r="C7231" t="s">
        <v>1337</v>
      </c>
      <c r="D7231" s="4">
        <v>27990.25</v>
      </c>
    </row>
    <row r="7232" spans="1:4" x14ac:dyDescent="0.25">
      <c r="A7232" s="1">
        <v>45230</v>
      </c>
      <c r="B7232" t="s">
        <v>794</v>
      </c>
      <c r="C7232" t="s">
        <v>795</v>
      </c>
      <c r="D7232" s="4">
        <v>43572.81</v>
      </c>
    </row>
    <row r="7233" spans="1:4" x14ac:dyDescent="0.25">
      <c r="A7233" s="1">
        <v>45230</v>
      </c>
      <c r="B7233" t="s">
        <v>796</v>
      </c>
      <c r="C7233" t="s">
        <v>797</v>
      </c>
      <c r="D7233" s="4">
        <v>5903.4799999999968</v>
      </c>
    </row>
    <row r="7234" spans="1:4" x14ac:dyDescent="0.25">
      <c r="A7234" s="1">
        <v>45230</v>
      </c>
      <c r="B7234" t="s">
        <v>1302</v>
      </c>
      <c r="C7234" t="s">
        <v>1303</v>
      </c>
      <c r="D7234" s="4">
        <v>13923.18</v>
      </c>
    </row>
    <row r="7235" spans="1:4" x14ac:dyDescent="0.25">
      <c r="A7235" s="1">
        <v>45230</v>
      </c>
      <c r="B7235" t="s">
        <v>800</v>
      </c>
      <c r="C7235" t="s">
        <v>801</v>
      </c>
      <c r="D7235" s="4">
        <v>2225</v>
      </c>
    </row>
    <row r="7236" spans="1:4" x14ac:dyDescent="0.25">
      <c r="A7236" s="1">
        <v>45230</v>
      </c>
      <c r="B7236" t="s">
        <v>802</v>
      </c>
      <c r="C7236" t="s">
        <v>803</v>
      </c>
      <c r="D7236" s="4">
        <v>420</v>
      </c>
    </row>
    <row r="7237" spans="1:4" x14ac:dyDescent="0.25">
      <c r="A7237" s="1">
        <v>45230</v>
      </c>
      <c r="B7237" t="s">
        <v>804</v>
      </c>
      <c r="C7237" t="s">
        <v>805</v>
      </c>
      <c r="D7237" s="4">
        <v>17309.960000000003</v>
      </c>
    </row>
    <row r="7238" spans="1:4" x14ac:dyDescent="0.25">
      <c r="A7238" s="1">
        <v>45230</v>
      </c>
      <c r="B7238" t="s">
        <v>808</v>
      </c>
      <c r="C7238" t="s">
        <v>809</v>
      </c>
      <c r="D7238" s="4">
        <v>733.33</v>
      </c>
    </row>
    <row r="7239" spans="1:4" x14ac:dyDescent="0.25">
      <c r="A7239" s="1">
        <v>45230</v>
      </c>
      <c r="B7239" t="s">
        <v>1240</v>
      </c>
      <c r="C7239" t="s">
        <v>1241</v>
      </c>
      <c r="D7239" s="4">
        <v>13312.119999999999</v>
      </c>
    </row>
    <row r="7240" spans="1:4" x14ac:dyDescent="0.25">
      <c r="A7240" s="1">
        <v>45230</v>
      </c>
      <c r="B7240" t="s">
        <v>812</v>
      </c>
      <c r="C7240" t="s">
        <v>813</v>
      </c>
      <c r="D7240" s="4">
        <v>2721.57</v>
      </c>
    </row>
    <row r="7241" spans="1:4" x14ac:dyDescent="0.25">
      <c r="A7241" s="1">
        <v>45230</v>
      </c>
      <c r="B7241" t="s">
        <v>814</v>
      </c>
      <c r="C7241" t="s">
        <v>815</v>
      </c>
      <c r="D7241" s="4">
        <v>1576</v>
      </c>
    </row>
    <row r="7242" spans="1:4" x14ac:dyDescent="0.25">
      <c r="A7242" s="1">
        <v>45230</v>
      </c>
      <c r="B7242" t="s">
        <v>816</v>
      </c>
      <c r="C7242" t="s">
        <v>817</v>
      </c>
      <c r="D7242" s="4">
        <v>18292.750000000029</v>
      </c>
    </row>
    <row r="7243" spans="1:4" x14ac:dyDescent="0.25">
      <c r="A7243" s="1">
        <v>45230</v>
      </c>
      <c r="B7243" t="s">
        <v>818</v>
      </c>
      <c r="C7243" t="s">
        <v>819</v>
      </c>
      <c r="D7243" s="4">
        <v>33.6</v>
      </c>
    </row>
    <row r="7244" spans="1:4" x14ac:dyDescent="0.25">
      <c r="A7244" s="1">
        <v>45230</v>
      </c>
      <c r="B7244" t="s">
        <v>1152</v>
      </c>
      <c r="C7244" t="s">
        <v>1153</v>
      </c>
      <c r="D7244" s="4">
        <v>288.89999999999998</v>
      </c>
    </row>
    <row r="7245" spans="1:4" x14ac:dyDescent="0.25">
      <c r="A7245" s="1">
        <v>45230</v>
      </c>
      <c r="B7245" t="s">
        <v>820</v>
      </c>
      <c r="C7245" t="s">
        <v>821</v>
      </c>
      <c r="D7245" s="4">
        <v>497.00000000000023</v>
      </c>
    </row>
    <row r="7246" spans="1:4" x14ac:dyDescent="0.25">
      <c r="A7246" s="1">
        <v>45230</v>
      </c>
      <c r="B7246" t="s">
        <v>822</v>
      </c>
      <c r="C7246" t="s">
        <v>823</v>
      </c>
      <c r="D7246" s="4">
        <v>1865.1400000000003</v>
      </c>
    </row>
    <row r="7247" spans="1:4" x14ac:dyDescent="0.25">
      <c r="A7247" s="1">
        <v>45230</v>
      </c>
      <c r="B7247" t="s">
        <v>826</v>
      </c>
      <c r="C7247" t="s">
        <v>827</v>
      </c>
      <c r="D7247" s="4">
        <v>6.16</v>
      </c>
    </row>
    <row r="7248" spans="1:4" x14ac:dyDescent="0.25">
      <c r="A7248" s="1">
        <v>45230</v>
      </c>
      <c r="B7248" t="s">
        <v>828</v>
      </c>
      <c r="C7248" t="s">
        <v>829</v>
      </c>
      <c r="D7248" s="4">
        <v>1040.67</v>
      </c>
    </row>
    <row r="7249" spans="1:4" x14ac:dyDescent="0.25">
      <c r="A7249" s="1">
        <v>45230</v>
      </c>
      <c r="B7249" t="s">
        <v>1247</v>
      </c>
      <c r="C7249" t="s">
        <v>1248</v>
      </c>
      <c r="D7249" s="4">
        <v>20698.05</v>
      </c>
    </row>
    <row r="7250" spans="1:4" x14ac:dyDescent="0.25">
      <c r="A7250" s="1">
        <v>45230</v>
      </c>
      <c r="B7250" t="s">
        <v>1249</v>
      </c>
      <c r="C7250" t="s">
        <v>1250</v>
      </c>
      <c r="D7250" s="4">
        <v>51441.18</v>
      </c>
    </row>
    <row r="7251" spans="1:4" x14ac:dyDescent="0.25">
      <c r="A7251" s="1">
        <v>45230</v>
      </c>
      <c r="B7251" t="s">
        <v>1252</v>
      </c>
      <c r="C7251" t="s">
        <v>1253</v>
      </c>
      <c r="D7251" s="4">
        <v>9170.49</v>
      </c>
    </row>
    <row r="7252" spans="1:4" x14ac:dyDescent="0.25">
      <c r="A7252" s="1">
        <v>45230</v>
      </c>
      <c r="B7252" t="s">
        <v>1242</v>
      </c>
      <c r="C7252" t="s">
        <v>1243</v>
      </c>
      <c r="D7252" s="4">
        <v>26511.97</v>
      </c>
    </row>
    <row r="7253" spans="1:4" x14ac:dyDescent="0.25">
      <c r="A7253" s="1">
        <v>45230</v>
      </c>
      <c r="B7253" t="s">
        <v>1314</v>
      </c>
      <c r="C7253" t="s">
        <v>1315</v>
      </c>
      <c r="D7253" s="4">
        <v>1499.6</v>
      </c>
    </row>
    <row r="7254" spans="1:4" x14ac:dyDescent="0.25">
      <c r="A7254" s="1">
        <v>45230</v>
      </c>
      <c r="B7254" t="s">
        <v>832</v>
      </c>
      <c r="C7254" t="s">
        <v>833</v>
      </c>
      <c r="D7254" s="4">
        <v>10000</v>
      </c>
    </row>
    <row r="7255" spans="1:4" x14ac:dyDescent="0.25">
      <c r="A7255" s="1">
        <v>45230</v>
      </c>
      <c r="B7255" t="s">
        <v>834</v>
      </c>
      <c r="C7255" t="s">
        <v>835</v>
      </c>
      <c r="D7255" s="4">
        <v>34000</v>
      </c>
    </row>
    <row r="7256" spans="1:4" x14ac:dyDescent="0.25">
      <c r="A7256" s="1">
        <v>45230</v>
      </c>
      <c r="B7256" t="s">
        <v>836</v>
      </c>
      <c r="C7256" t="s">
        <v>837</v>
      </c>
      <c r="D7256" s="4">
        <v>1000</v>
      </c>
    </row>
    <row r="7257" spans="1:4" x14ac:dyDescent="0.25">
      <c r="A7257" s="1">
        <v>45230</v>
      </c>
      <c r="B7257" t="s">
        <v>840</v>
      </c>
      <c r="C7257" t="s">
        <v>841</v>
      </c>
      <c r="D7257" s="4">
        <v>30679.8</v>
      </c>
    </row>
    <row r="7258" spans="1:4" x14ac:dyDescent="0.25">
      <c r="A7258" s="1">
        <v>45230</v>
      </c>
      <c r="B7258" t="s">
        <v>842</v>
      </c>
      <c r="C7258" t="s">
        <v>843</v>
      </c>
      <c r="D7258" s="4">
        <v>1000</v>
      </c>
    </row>
    <row r="7259" spans="1:4" x14ac:dyDescent="0.25">
      <c r="A7259" s="1">
        <v>45230</v>
      </c>
      <c r="B7259" t="s">
        <v>844</v>
      </c>
      <c r="C7259" t="s">
        <v>845</v>
      </c>
      <c r="D7259" s="4">
        <v>24309.440000000002</v>
      </c>
    </row>
    <row r="7260" spans="1:4" x14ac:dyDescent="0.25">
      <c r="A7260" s="1">
        <v>45230</v>
      </c>
      <c r="B7260" t="s">
        <v>857</v>
      </c>
      <c r="C7260" t="s">
        <v>858</v>
      </c>
      <c r="D7260" s="4">
        <v>36283.379999999997</v>
      </c>
    </row>
    <row r="7261" spans="1:4" x14ac:dyDescent="0.25">
      <c r="A7261" s="1">
        <v>45230</v>
      </c>
      <c r="B7261" t="s">
        <v>1254</v>
      </c>
      <c r="C7261" t="s">
        <v>1255</v>
      </c>
      <c r="D7261" s="4">
        <v>23489</v>
      </c>
    </row>
    <row r="7262" spans="1:4" x14ac:dyDescent="0.25">
      <c r="A7262" s="1">
        <v>45230</v>
      </c>
      <c r="B7262" t="s">
        <v>1304</v>
      </c>
      <c r="C7262" t="s">
        <v>1305</v>
      </c>
      <c r="D7262" s="4">
        <v>25000</v>
      </c>
    </row>
    <row r="7263" spans="1:4" x14ac:dyDescent="0.25">
      <c r="A7263" s="1">
        <v>45230</v>
      </c>
      <c r="B7263" t="s">
        <v>1306</v>
      </c>
      <c r="C7263" t="s">
        <v>1307</v>
      </c>
      <c r="D7263" s="4">
        <v>2500</v>
      </c>
    </row>
    <row r="7264" spans="1:4" x14ac:dyDescent="0.25">
      <c r="A7264" s="1">
        <v>45230</v>
      </c>
      <c r="B7264" t="s">
        <v>1338</v>
      </c>
      <c r="C7264" t="s">
        <v>1339</v>
      </c>
      <c r="D7264" s="4">
        <v>14400</v>
      </c>
    </row>
    <row r="7265" spans="1:4" x14ac:dyDescent="0.25">
      <c r="A7265" s="1">
        <v>45230</v>
      </c>
      <c r="B7265" t="s">
        <v>1348</v>
      </c>
      <c r="C7265" t="s">
        <v>1349</v>
      </c>
      <c r="D7265" s="4">
        <v>4800</v>
      </c>
    </row>
    <row r="7266" spans="1:4" x14ac:dyDescent="0.25">
      <c r="A7266" s="1">
        <v>45230</v>
      </c>
      <c r="B7266" t="s">
        <v>861</v>
      </c>
      <c r="C7266" t="s">
        <v>862</v>
      </c>
      <c r="D7266" s="4">
        <v>25000</v>
      </c>
    </row>
    <row r="7267" spans="1:4" x14ac:dyDescent="0.25">
      <c r="A7267" s="1">
        <v>45230</v>
      </c>
      <c r="B7267" t="s">
        <v>867</v>
      </c>
      <c r="C7267" t="s">
        <v>868</v>
      </c>
      <c r="D7267" s="4">
        <v>25567.279999999995</v>
      </c>
    </row>
    <row r="7268" spans="1:4" x14ac:dyDescent="0.25">
      <c r="A7268" s="1">
        <v>45230</v>
      </c>
      <c r="B7268" t="s">
        <v>869</v>
      </c>
      <c r="C7268" t="s">
        <v>870</v>
      </c>
      <c r="D7268" s="4">
        <v>10513.55</v>
      </c>
    </row>
    <row r="7269" spans="1:4" x14ac:dyDescent="0.25">
      <c r="A7269" s="1">
        <v>45230</v>
      </c>
      <c r="B7269" t="s">
        <v>1332</v>
      </c>
      <c r="C7269" t="s">
        <v>1333</v>
      </c>
      <c r="D7269" s="4">
        <v>11926.77</v>
      </c>
    </row>
    <row r="7270" spans="1:4" x14ac:dyDescent="0.25">
      <c r="A7270" s="1">
        <v>45230</v>
      </c>
      <c r="B7270" t="s">
        <v>1503</v>
      </c>
      <c r="C7270" t="s">
        <v>1504</v>
      </c>
      <c r="D7270" s="4">
        <v>930204.34</v>
      </c>
    </row>
    <row r="7271" spans="1:4" x14ac:dyDescent="0.25">
      <c r="A7271" s="1">
        <v>45230</v>
      </c>
      <c r="B7271" t="s">
        <v>1505</v>
      </c>
      <c r="C7271" t="s">
        <v>1506</v>
      </c>
      <c r="D7271" s="4">
        <v>146118.79000000004</v>
      </c>
    </row>
    <row r="7272" spans="1:4" x14ac:dyDescent="0.25">
      <c r="A7272" s="1">
        <v>45230</v>
      </c>
      <c r="B7272" t="s">
        <v>1507</v>
      </c>
      <c r="C7272" t="s">
        <v>1508</v>
      </c>
      <c r="D7272" s="4">
        <v>93436.15</v>
      </c>
    </row>
    <row r="7273" spans="1:4" x14ac:dyDescent="0.25">
      <c r="A7273" s="1">
        <v>45230</v>
      </c>
      <c r="B7273" t="s">
        <v>1509</v>
      </c>
      <c r="C7273" t="s">
        <v>1510</v>
      </c>
      <c r="D7273" s="4">
        <v>24682.5</v>
      </c>
    </row>
    <row r="7274" spans="1:4" x14ac:dyDescent="0.25">
      <c r="A7274" s="1">
        <v>45230</v>
      </c>
      <c r="B7274" t="s">
        <v>1515</v>
      </c>
      <c r="C7274" t="s">
        <v>1516</v>
      </c>
      <c r="D7274" s="4">
        <v>191870.73000000004</v>
      </c>
    </row>
    <row r="7275" spans="1:4" x14ac:dyDescent="0.25">
      <c r="A7275" s="1">
        <v>45230</v>
      </c>
      <c r="B7275" t="s">
        <v>1517</v>
      </c>
      <c r="C7275" t="s">
        <v>1518</v>
      </c>
      <c r="D7275" s="4">
        <v>229289.04</v>
      </c>
    </row>
    <row r="7276" spans="1:4" x14ac:dyDescent="0.25">
      <c r="A7276" s="1">
        <v>45230</v>
      </c>
      <c r="B7276" t="s">
        <v>1519</v>
      </c>
      <c r="C7276" t="s">
        <v>1520</v>
      </c>
      <c r="D7276" s="4">
        <v>22451.919999999998</v>
      </c>
    </row>
    <row r="7277" spans="1:4" x14ac:dyDescent="0.25">
      <c r="A7277" s="1">
        <v>45230</v>
      </c>
      <c r="B7277" t="s">
        <v>1521</v>
      </c>
      <c r="C7277" t="s">
        <v>1522</v>
      </c>
      <c r="D7277" s="4">
        <v>904.04</v>
      </c>
    </row>
    <row r="7278" spans="1:4" x14ac:dyDescent="0.25">
      <c r="A7278" s="1">
        <v>45230</v>
      </c>
      <c r="B7278" t="s">
        <v>1523</v>
      </c>
      <c r="C7278" t="s">
        <v>1524</v>
      </c>
      <c r="D7278" s="4">
        <v>18610.450000000004</v>
      </c>
    </row>
    <row r="7279" spans="1:4" x14ac:dyDescent="0.25">
      <c r="A7279" s="1">
        <v>45230</v>
      </c>
      <c r="B7279" t="s">
        <v>1527</v>
      </c>
      <c r="C7279" t="s">
        <v>1528</v>
      </c>
      <c r="D7279" s="4">
        <v>75434.390000000014</v>
      </c>
    </row>
    <row r="7280" spans="1:4" x14ac:dyDescent="0.25">
      <c r="A7280" s="1">
        <v>45230</v>
      </c>
      <c r="B7280" t="s">
        <v>1529</v>
      </c>
      <c r="C7280" t="s">
        <v>1530</v>
      </c>
      <c r="D7280" s="4">
        <v>47757.439999999988</v>
      </c>
    </row>
    <row r="7281" spans="1:4" x14ac:dyDescent="0.25">
      <c r="A7281" s="1">
        <v>45230</v>
      </c>
      <c r="B7281" t="s">
        <v>1531</v>
      </c>
      <c r="C7281" t="s">
        <v>1532</v>
      </c>
      <c r="D7281" s="4">
        <v>7925.3800000000019</v>
      </c>
    </row>
    <row r="7282" spans="1:4" x14ac:dyDescent="0.25">
      <c r="A7282" s="1">
        <v>45230</v>
      </c>
      <c r="B7282" t="s">
        <v>1533</v>
      </c>
      <c r="C7282" t="s">
        <v>1534</v>
      </c>
      <c r="D7282" s="4">
        <v>539.73</v>
      </c>
    </row>
    <row r="7283" spans="1:4" x14ac:dyDescent="0.25">
      <c r="A7283" s="1">
        <v>45230</v>
      </c>
      <c r="B7283" t="s">
        <v>1535</v>
      </c>
      <c r="C7283" t="s">
        <v>1536</v>
      </c>
      <c r="D7283" s="4">
        <v>5725.91</v>
      </c>
    </row>
    <row r="7284" spans="1:4" x14ac:dyDescent="0.25">
      <c r="A7284" s="1">
        <v>45230</v>
      </c>
      <c r="B7284" t="s">
        <v>1537</v>
      </c>
      <c r="C7284" t="s">
        <v>1538</v>
      </c>
      <c r="D7284" s="4">
        <v>13907.14</v>
      </c>
    </row>
    <row r="7285" spans="1:4" x14ac:dyDescent="0.25">
      <c r="A7285" s="1">
        <v>45230</v>
      </c>
      <c r="B7285" t="s">
        <v>1539</v>
      </c>
      <c r="C7285" t="s">
        <v>1540</v>
      </c>
      <c r="D7285" s="4">
        <v>357.94</v>
      </c>
    </row>
    <row r="7286" spans="1:4" x14ac:dyDescent="0.25">
      <c r="A7286" s="1">
        <v>45230</v>
      </c>
      <c r="B7286" t="s">
        <v>1541</v>
      </c>
      <c r="C7286" t="s">
        <v>1542</v>
      </c>
      <c r="D7286" s="4">
        <v>3188</v>
      </c>
    </row>
    <row r="7287" spans="1:4" x14ac:dyDescent="0.25">
      <c r="A7287" s="1">
        <v>45230</v>
      </c>
      <c r="B7287" t="s">
        <v>1543</v>
      </c>
      <c r="C7287" t="s">
        <v>1544</v>
      </c>
      <c r="D7287" s="4">
        <v>1625</v>
      </c>
    </row>
    <row r="7288" spans="1:4" x14ac:dyDescent="0.25">
      <c r="A7288" s="1">
        <v>45230</v>
      </c>
      <c r="B7288" t="s">
        <v>1545</v>
      </c>
      <c r="C7288" t="s">
        <v>1546</v>
      </c>
      <c r="D7288" s="4">
        <v>100</v>
      </c>
    </row>
    <row r="7289" spans="1:4" x14ac:dyDescent="0.25">
      <c r="A7289" s="1">
        <v>45230</v>
      </c>
      <c r="B7289" t="s">
        <v>1547</v>
      </c>
      <c r="C7289" t="s">
        <v>1548</v>
      </c>
      <c r="D7289" s="4">
        <v>662</v>
      </c>
    </row>
    <row r="7290" spans="1:4" x14ac:dyDescent="0.25">
      <c r="A7290" s="1">
        <v>45230</v>
      </c>
      <c r="B7290" t="s">
        <v>1549</v>
      </c>
      <c r="C7290" t="s">
        <v>1550</v>
      </c>
      <c r="D7290" s="4">
        <v>9180.43</v>
      </c>
    </row>
    <row r="7291" spans="1:4" x14ac:dyDescent="0.25">
      <c r="A7291" s="1">
        <v>45230</v>
      </c>
      <c r="B7291" t="s">
        <v>911</v>
      </c>
      <c r="C7291" t="s">
        <v>912</v>
      </c>
      <c r="D7291" s="4">
        <v>11443.220000000001</v>
      </c>
    </row>
    <row r="7292" spans="1:4" x14ac:dyDescent="0.25">
      <c r="A7292" s="1">
        <v>45230</v>
      </c>
      <c r="B7292" t="s">
        <v>919</v>
      </c>
      <c r="C7292" t="s">
        <v>920</v>
      </c>
      <c r="D7292" s="4">
        <v>13681.820000000002</v>
      </c>
    </row>
    <row r="7293" spans="1:4" x14ac:dyDescent="0.25">
      <c r="A7293" s="1">
        <v>45230</v>
      </c>
      <c r="B7293" t="s">
        <v>924</v>
      </c>
      <c r="C7293" t="s">
        <v>925</v>
      </c>
      <c r="D7293" s="4">
        <v>31052.61</v>
      </c>
    </row>
    <row r="7294" spans="1:4" x14ac:dyDescent="0.25">
      <c r="A7294" s="1">
        <v>45230</v>
      </c>
      <c r="B7294" t="s">
        <v>927</v>
      </c>
      <c r="C7294" t="s">
        <v>928</v>
      </c>
      <c r="D7294" s="4">
        <v>9998.08</v>
      </c>
    </row>
    <row r="7295" spans="1:4" x14ac:dyDescent="0.25">
      <c r="A7295" s="1">
        <v>45230</v>
      </c>
      <c r="B7295" t="s">
        <v>931</v>
      </c>
      <c r="C7295" t="s">
        <v>932</v>
      </c>
      <c r="D7295" s="4">
        <v>16891.71</v>
      </c>
    </row>
    <row r="7296" spans="1:4" x14ac:dyDescent="0.25">
      <c r="A7296" s="1">
        <v>45230</v>
      </c>
      <c r="B7296" t="s">
        <v>938</v>
      </c>
      <c r="C7296" t="s">
        <v>939</v>
      </c>
      <c r="D7296" s="4">
        <v>22779.52</v>
      </c>
    </row>
    <row r="7297" spans="1:4" x14ac:dyDescent="0.25">
      <c r="A7297" s="1">
        <v>45230</v>
      </c>
      <c r="B7297" t="s">
        <v>942</v>
      </c>
      <c r="C7297" t="s">
        <v>943</v>
      </c>
      <c r="D7297" s="4">
        <v>10063.300000000001</v>
      </c>
    </row>
    <row r="7298" spans="1:4" x14ac:dyDescent="0.25">
      <c r="A7298" s="1">
        <v>45230</v>
      </c>
      <c r="B7298" t="s">
        <v>945</v>
      </c>
      <c r="C7298" t="s">
        <v>946</v>
      </c>
      <c r="D7298" s="4">
        <v>220</v>
      </c>
    </row>
    <row r="7299" spans="1:4" x14ac:dyDescent="0.25">
      <c r="A7299" s="1">
        <v>45230</v>
      </c>
      <c r="B7299" t="s">
        <v>961</v>
      </c>
      <c r="C7299" t="s">
        <v>962</v>
      </c>
      <c r="D7299" s="4">
        <v>9627.65</v>
      </c>
    </row>
    <row r="7300" spans="1:4" x14ac:dyDescent="0.25">
      <c r="A7300" s="1">
        <v>45230</v>
      </c>
      <c r="B7300" t="s">
        <v>963</v>
      </c>
      <c r="C7300" t="s">
        <v>964</v>
      </c>
      <c r="D7300" s="4">
        <v>67.259999999999991</v>
      </c>
    </row>
    <row r="7301" spans="1:4" x14ac:dyDescent="0.25">
      <c r="A7301" s="1">
        <v>45230</v>
      </c>
      <c r="B7301" t="s">
        <v>971</v>
      </c>
      <c r="C7301" t="s">
        <v>972</v>
      </c>
      <c r="D7301" s="4">
        <v>2239.2399999999998</v>
      </c>
    </row>
    <row r="7302" spans="1:4" x14ac:dyDescent="0.25">
      <c r="A7302" s="1">
        <v>45230</v>
      </c>
      <c r="B7302" t="s">
        <v>973</v>
      </c>
      <c r="C7302" t="s">
        <v>974</v>
      </c>
      <c r="D7302" s="4">
        <v>5740</v>
      </c>
    </row>
    <row r="7303" spans="1:4" x14ac:dyDescent="0.25">
      <c r="A7303" s="1">
        <v>45230</v>
      </c>
      <c r="B7303" t="s">
        <v>977</v>
      </c>
      <c r="C7303" t="s">
        <v>978</v>
      </c>
      <c r="D7303" s="4">
        <v>2020.8400000000013</v>
      </c>
    </row>
    <row r="7304" spans="1:4" x14ac:dyDescent="0.25">
      <c r="A7304" s="1">
        <v>45230</v>
      </c>
      <c r="B7304" t="s">
        <v>981</v>
      </c>
      <c r="C7304" t="s">
        <v>982</v>
      </c>
      <c r="D7304" s="4">
        <v>1435.84</v>
      </c>
    </row>
    <row r="7305" spans="1:4" x14ac:dyDescent="0.25">
      <c r="A7305" s="1">
        <v>45230</v>
      </c>
      <c r="B7305" t="s">
        <v>989</v>
      </c>
      <c r="C7305" t="s">
        <v>990</v>
      </c>
      <c r="D7305" s="4">
        <v>7580.0500000000011</v>
      </c>
    </row>
    <row r="7306" spans="1:4" x14ac:dyDescent="0.25">
      <c r="A7306" s="1">
        <v>45230</v>
      </c>
      <c r="B7306" t="s">
        <v>1160</v>
      </c>
      <c r="C7306" t="s">
        <v>1161</v>
      </c>
      <c r="D7306" s="4">
        <v>10080.01</v>
      </c>
    </row>
    <row r="7307" spans="1:4" x14ac:dyDescent="0.25">
      <c r="A7307" s="1">
        <v>45230</v>
      </c>
      <c r="B7307" t="s">
        <v>991</v>
      </c>
      <c r="C7307" t="s">
        <v>992</v>
      </c>
      <c r="D7307" s="4">
        <v>2089.6400000000003</v>
      </c>
    </row>
    <row r="7308" spans="1:4" x14ac:dyDescent="0.25">
      <c r="A7308" s="1">
        <v>45230</v>
      </c>
      <c r="B7308" t="s">
        <v>993</v>
      </c>
      <c r="C7308" t="s">
        <v>994</v>
      </c>
      <c r="D7308" s="4">
        <v>5796.1000000000013</v>
      </c>
    </row>
    <row r="7309" spans="1:4" x14ac:dyDescent="0.25">
      <c r="A7309" s="1">
        <v>45230</v>
      </c>
      <c r="B7309" t="s">
        <v>997</v>
      </c>
      <c r="C7309" t="s">
        <v>998</v>
      </c>
      <c r="D7309" s="4">
        <v>759.13</v>
      </c>
    </row>
    <row r="7310" spans="1:4" x14ac:dyDescent="0.25">
      <c r="A7310" s="1">
        <v>45230</v>
      </c>
      <c r="B7310" t="s">
        <v>1001</v>
      </c>
      <c r="C7310" t="s">
        <v>1002</v>
      </c>
      <c r="D7310" s="4">
        <v>0.51000000000000512</v>
      </c>
    </row>
    <row r="7311" spans="1:4" x14ac:dyDescent="0.25">
      <c r="A7311" s="1">
        <v>45230</v>
      </c>
      <c r="B7311" t="s">
        <v>1005</v>
      </c>
      <c r="C7311" t="s">
        <v>1006</v>
      </c>
      <c r="D7311" s="4">
        <v>9.5599999999995511</v>
      </c>
    </row>
    <row r="7312" spans="1:4" x14ac:dyDescent="0.25">
      <c r="A7312" s="1">
        <v>45230</v>
      </c>
      <c r="B7312" t="s">
        <v>1007</v>
      </c>
      <c r="C7312" t="s">
        <v>1008</v>
      </c>
      <c r="D7312" s="4">
        <v>4628.1000000000004</v>
      </c>
    </row>
    <row r="7313" spans="1:4" x14ac:dyDescent="0.25">
      <c r="A7313" s="1">
        <v>45230</v>
      </c>
      <c r="B7313" t="s">
        <v>1013</v>
      </c>
      <c r="C7313" t="s">
        <v>1014</v>
      </c>
      <c r="D7313" s="4">
        <v>336.36</v>
      </c>
    </row>
    <row r="7314" spans="1:4" x14ac:dyDescent="0.25">
      <c r="A7314" s="1">
        <v>45230</v>
      </c>
      <c r="B7314" t="s">
        <v>1162</v>
      </c>
      <c r="C7314" t="s">
        <v>1163</v>
      </c>
      <c r="D7314" s="4">
        <v>976.64</v>
      </c>
    </row>
    <row r="7315" spans="1:4" x14ac:dyDescent="0.25">
      <c r="A7315" s="1">
        <v>45230</v>
      </c>
      <c r="B7315" t="s">
        <v>1264</v>
      </c>
      <c r="C7315" t="s">
        <v>1265</v>
      </c>
      <c r="D7315" s="4">
        <v>14545.4</v>
      </c>
    </row>
    <row r="7316" spans="1:4" x14ac:dyDescent="0.25">
      <c r="A7316" s="1">
        <v>45230</v>
      </c>
      <c r="B7316" t="s">
        <v>1340</v>
      </c>
      <c r="C7316" t="s">
        <v>1341</v>
      </c>
      <c r="D7316" s="4">
        <v>500.22999999999996</v>
      </c>
    </row>
    <row r="7317" spans="1:4" x14ac:dyDescent="0.25">
      <c r="A7317" s="1">
        <v>45230</v>
      </c>
      <c r="B7317" t="s">
        <v>1285</v>
      </c>
      <c r="C7317" t="s">
        <v>1286</v>
      </c>
      <c r="D7317" s="4">
        <v>4561.3599999999997</v>
      </c>
    </row>
    <row r="7318" spans="1:4" x14ac:dyDescent="0.25">
      <c r="A7318" s="1">
        <v>45230</v>
      </c>
      <c r="B7318" t="s">
        <v>1017</v>
      </c>
      <c r="C7318" t="s">
        <v>1018</v>
      </c>
      <c r="D7318" s="4">
        <v>5465.8099999999995</v>
      </c>
    </row>
    <row r="7319" spans="1:4" x14ac:dyDescent="0.25">
      <c r="A7319" s="1">
        <v>45230</v>
      </c>
      <c r="B7319" t="s">
        <v>1021</v>
      </c>
      <c r="C7319" t="s">
        <v>1022</v>
      </c>
      <c r="D7319" s="4">
        <v>20850.62</v>
      </c>
    </row>
    <row r="7320" spans="1:4" x14ac:dyDescent="0.25">
      <c r="A7320" s="1">
        <v>45230</v>
      </c>
      <c r="B7320" t="s">
        <v>1025</v>
      </c>
      <c r="C7320" t="s">
        <v>1026</v>
      </c>
      <c r="D7320" s="4">
        <v>2223.4700000000003</v>
      </c>
    </row>
    <row r="7321" spans="1:4" x14ac:dyDescent="0.25">
      <c r="A7321" s="1">
        <v>45230</v>
      </c>
      <c r="B7321" t="s">
        <v>1227</v>
      </c>
      <c r="C7321" t="s">
        <v>1228</v>
      </c>
      <c r="D7321" s="4">
        <v>69924.23000000001</v>
      </c>
    </row>
    <row r="7322" spans="1:4" x14ac:dyDescent="0.25">
      <c r="A7322" s="1">
        <v>45230</v>
      </c>
      <c r="B7322" t="s">
        <v>1279</v>
      </c>
      <c r="C7322" t="s">
        <v>1280</v>
      </c>
      <c r="D7322" s="4">
        <v>24.34</v>
      </c>
    </row>
    <row r="7323" spans="1:4" x14ac:dyDescent="0.25">
      <c r="A7323" s="1">
        <v>45230</v>
      </c>
      <c r="B7323" t="s">
        <v>1029</v>
      </c>
      <c r="C7323" t="s">
        <v>1030</v>
      </c>
      <c r="D7323" s="4">
        <v>4842.7</v>
      </c>
    </row>
    <row r="7324" spans="1:4" x14ac:dyDescent="0.25">
      <c r="A7324" s="1">
        <v>45230</v>
      </c>
      <c r="B7324" t="s">
        <v>35</v>
      </c>
      <c r="C7324" t="s">
        <v>1031</v>
      </c>
      <c r="D7324" s="4">
        <v>8260.3799999999992</v>
      </c>
    </row>
    <row r="7325" spans="1:4" x14ac:dyDescent="0.25">
      <c r="A7325" s="1">
        <v>45230</v>
      </c>
      <c r="B7325" t="s">
        <v>27</v>
      </c>
      <c r="C7325" t="s">
        <v>1032</v>
      </c>
      <c r="D7325" s="4">
        <v>-2740541.7100000009</v>
      </c>
    </row>
    <row r="7326" spans="1:4" x14ac:dyDescent="0.25">
      <c r="A7326" s="1">
        <v>45230</v>
      </c>
      <c r="B7326" t="s">
        <v>1035</v>
      </c>
      <c r="C7326" t="s">
        <v>1036</v>
      </c>
      <c r="D7326" s="4">
        <v>-49728.04</v>
      </c>
    </row>
    <row r="7327" spans="1:4" x14ac:dyDescent="0.25">
      <c r="A7327" s="1">
        <v>45230</v>
      </c>
      <c r="B7327" t="s">
        <v>28</v>
      </c>
      <c r="C7327" t="s">
        <v>1039</v>
      </c>
      <c r="D7327" s="4">
        <v>-245197.6</v>
      </c>
    </row>
    <row r="7328" spans="1:4" x14ac:dyDescent="0.25">
      <c r="A7328" s="1">
        <v>45230</v>
      </c>
      <c r="B7328" t="s">
        <v>29</v>
      </c>
      <c r="C7328" t="s">
        <v>1040</v>
      </c>
      <c r="D7328" s="4">
        <v>-17837.47</v>
      </c>
    </row>
    <row r="7329" spans="1:4" x14ac:dyDescent="0.25">
      <c r="A7329" s="1">
        <v>45230</v>
      </c>
      <c r="B7329" t="s">
        <v>1041</v>
      </c>
      <c r="C7329" t="s">
        <v>1042</v>
      </c>
      <c r="D7329" s="4">
        <v>-38520</v>
      </c>
    </row>
    <row r="7330" spans="1:4" x14ac:dyDescent="0.25">
      <c r="A7330" s="1">
        <v>45230</v>
      </c>
      <c r="B7330" t="s">
        <v>30</v>
      </c>
      <c r="C7330" t="s">
        <v>1229</v>
      </c>
      <c r="D7330" s="4">
        <v>-2541.6000000000004</v>
      </c>
    </row>
    <row r="7331" spans="1:4" x14ac:dyDescent="0.25">
      <c r="A7331" s="1">
        <v>45230</v>
      </c>
      <c r="B7331" t="s">
        <v>31</v>
      </c>
      <c r="C7331" t="s">
        <v>1293</v>
      </c>
      <c r="D7331" s="4">
        <v>-16555.599999999999</v>
      </c>
    </row>
    <row r="7332" spans="1:4" x14ac:dyDescent="0.25">
      <c r="A7332" s="1">
        <v>45230</v>
      </c>
      <c r="B7332" t="s">
        <v>32</v>
      </c>
      <c r="C7332" t="s">
        <v>1268</v>
      </c>
      <c r="D7332" s="4">
        <v>-11065.57</v>
      </c>
    </row>
    <row r="7333" spans="1:4" x14ac:dyDescent="0.25">
      <c r="A7333" s="1">
        <v>45230</v>
      </c>
      <c r="B7333" t="s">
        <v>33</v>
      </c>
      <c r="C7333" t="s">
        <v>1043</v>
      </c>
      <c r="D7333" s="4">
        <v>-6850.5499999999993</v>
      </c>
    </row>
    <row r="7334" spans="1:4" x14ac:dyDescent="0.25">
      <c r="A7334" s="1">
        <v>45230</v>
      </c>
      <c r="B7334" t="s">
        <v>34</v>
      </c>
      <c r="C7334" t="s">
        <v>1044</v>
      </c>
      <c r="D7334" s="4">
        <v>-155189.66999999998</v>
      </c>
    </row>
    <row r="7335" spans="1:4" x14ac:dyDescent="0.25">
      <c r="A7335" s="1">
        <v>45230</v>
      </c>
      <c r="B7335" t="s">
        <v>25</v>
      </c>
      <c r="C7335" t="s">
        <v>1049</v>
      </c>
      <c r="D7335" s="4">
        <v>-1437881.2600000005</v>
      </c>
    </row>
    <row r="7336" spans="1:4" x14ac:dyDescent="0.25">
      <c r="A7336" s="1">
        <v>45230</v>
      </c>
      <c r="B7336" t="s">
        <v>1062</v>
      </c>
      <c r="C7336" t="s">
        <v>1063</v>
      </c>
      <c r="D7336" s="4">
        <v>-2.3199999999999998</v>
      </c>
    </row>
    <row r="7337" spans="1:4" x14ac:dyDescent="0.25">
      <c r="A7337" s="1">
        <v>45230</v>
      </c>
      <c r="B7337" t="s">
        <v>1066</v>
      </c>
      <c r="C7337" t="s">
        <v>1067</v>
      </c>
      <c r="D7337" s="4">
        <v>-7.2699999999998788</v>
      </c>
    </row>
    <row r="7338" spans="1:4" x14ac:dyDescent="0.25">
      <c r="A7338" s="1">
        <v>45230</v>
      </c>
      <c r="B7338" t="s">
        <v>1068</v>
      </c>
      <c r="C7338" t="s">
        <v>1069</v>
      </c>
      <c r="D7338" s="4">
        <v>-764.09999999999957</v>
      </c>
    </row>
    <row r="7339" spans="1:4" x14ac:dyDescent="0.25">
      <c r="A7339" s="1">
        <v>45230</v>
      </c>
      <c r="B7339" t="s">
        <v>1168</v>
      </c>
      <c r="C7339" t="s">
        <v>1169</v>
      </c>
      <c r="D7339" s="4">
        <v>-8256.36</v>
      </c>
    </row>
    <row r="7340" spans="1:4" x14ac:dyDescent="0.25">
      <c r="A7340" s="1">
        <v>45230</v>
      </c>
      <c r="B7340" t="s">
        <v>1074</v>
      </c>
      <c r="C7340" t="s">
        <v>1075</v>
      </c>
      <c r="D7340" s="4">
        <v>-826.24</v>
      </c>
    </row>
    <row r="7341" spans="1:4" x14ac:dyDescent="0.25">
      <c r="A7341" s="1">
        <v>45230</v>
      </c>
      <c r="B7341" t="s">
        <v>1078</v>
      </c>
      <c r="C7341" t="s">
        <v>1079</v>
      </c>
      <c r="D7341" s="4">
        <v>-35</v>
      </c>
    </row>
    <row r="7342" spans="1:4" x14ac:dyDescent="0.25">
      <c r="A7342" s="1">
        <v>45230</v>
      </c>
      <c r="B7342" t="s">
        <v>1080</v>
      </c>
      <c r="C7342" t="s">
        <v>1081</v>
      </c>
      <c r="D7342" s="4">
        <v>-541559.34</v>
      </c>
    </row>
    <row r="7343" spans="1:4" x14ac:dyDescent="0.25">
      <c r="A7343" s="1">
        <v>45230</v>
      </c>
      <c r="B7343" t="s">
        <v>1082</v>
      </c>
      <c r="C7343" t="s">
        <v>1083</v>
      </c>
      <c r="D7343" s="4">
        <v>-214</v>
      </c>
    </row>
    <row r="7344" spans="1:4" x14ac:dyDescent="0.25">
      <c r="A7344" s="1">
        <v>45230</v>
      </c>
      <c r="B7344" t="s">
        <v>1172</v>
      </c>
      <c r="C7344" t="s">
        <v>1173</v>
      </c>
      <c r="D7344" s="4">
        <v>-113462.67000000001</v>
      </c>
    </row>
    <row r="7345" spans="1:4" x14ac:dyDescent="0.25">
      <c r="A7345" s="1">
        <v>45230</v>
      </c>
      <c r="B7345" t="s">
        <v>1322</v>
      </c>
      <c r="C7345" t="s">
        <v>1323</v>
      </c>
      <c r="D7345" s="4">
        <v>-237.19999999999993</v>
      </c>
    </row>
    <row r="7346" spans="1:4" x14ac:dyDescent="0.25">
      <c r="A7346" s="1">
        <v>45230</v>
      </c>
      <c r="B7346" t="s">
        <v>1084</v>
      </c>
      <c r="C7346" t="s">
        <v>1085</v>
      </c>
      <c r="D7346" s="4">
        <v>-290936.96999999997</v>
      </c>
    </row>
    <row r="7347" spans="1:4" x14ac:dyDescent="0.25">
      <c r="A7347" s="1">
        <v>45230</v>
      </c>
      <c r="B7347" t="s">
        <v>1089</v>
      </c>
      <c r="C7347" t="s">
        <v>1090</v>
      </c>
      <c r="D7347" s="4">
        <v>-31401.97</v>
      </c>
    </row>
    <row r="7348" spans="1:4" x14ac:dyDescent="0.25">
      <c r="A7348" s="1">
        <v>45230</v>
      </c>
      <c r="B7348" t="s">
        <v>1097</v>
      </c>
      <c r="C7348" t="s">
        <v>1098</v>
      </c>
      <c r="D7348" s="4">
        <v>-10000</v>
      </c>
    </row>
    <row r="7349" spans="1:4" x14ac:dyDescent="0.25">
      <c r="A7349" s="1">
        <v>45230</v>
      </c>
      <c r="B7349" t="s">
        <v>1300</v>
      </c>
      <c r="C7349" t="s">
        <v>1301</v>
      </c>
      <c r="D7349" s="4">
        <v>-854</v>
      </c>
    </row>
    <row r="7350" spans="1:4" x14ac:dyDescent="0.25">
      <c r="A7350" s="1">
        <v>45230</v>
      </c>
      <c r="B7350" t="s">
        <v>1283</v>
      </c>
      <c r="C7350" t="s">
        <v>1284</v>
      </c>
      <c r="D7350" s="4">
        <v>-21770</v>
      </c>
    </row>
    <row r="7351" spans="1:4" x14ac:dyDescent="0.25">
      <c r="A7351" s="1">
        <v>45230</v>
      </c>
      <c r="B7351" t="s">
        <v>1271</v>
      </c>
      <c r="C7351" t="s">
        <v>1272</v>
      </c>
      <c r="D7351" s="4">
        <v>-2600</v>
      </c>
    </row>
    <row r="7352" spans="1:4" x14ac:dyDescent="0.25">
      <c r="A7352" s="1">
        <v>45230</v>
      </c>
      <c r="B7352" t="s">
        <v>1101</v>
      </c>
      <c r="C7352" t="s">
        <v>1102</v>
      </c>
      <c r="D7352" s="4">
        <v>-121780.25</v>
      </c>
    </row>
    <row r="7353" spans="1:4" x14ac:dyDescent="0.25">
      <c r="A7353" s="1">
        <v>45260</v>
      </c>
      <c r="B7353" t="s">
        <v>1500</v>
      </c>
      <c r="C7353" t="s">
        <v>1501</v>
      </c>
      <c r="D7353" s="4">
        <v>1200824.69</v>
      </c>
    </row>
    <row r="7354" spans="1:4" x14ac:dyDescent="0.25">
      <c r="A7354" s="1">
        <v>45260</v>
      </c>
      <c r="B7354" t="s">
        <v>1084</v>
      </c>
      <c r="C7354" t="s">
        <v>1085</v>
      </c>
      <c r="D7354" s="4">
        <v>-483708.30999999994</v>
      </c>
    </row>
    <row r="7355" spans="1:4" x14ac:dyDescent="0.25">
      <c r="A7355" s="1">
        <v>45260</v>
      </c>
      <c r="B7355" t="s">
        <v>1089</v>
      </c>
      <c r="C7355" t="s">
        <v>1090</v>
      </c>
      <c r="D7355" s="4">
        <v>-44136.81</v>
      </c>
    </row>
    <row r="7356" spans="1:4" x14ac:dyDescent="0.25">
      <c r="A7356" s="1">
        <v>45260</v>
      </c>
      <c r="B7356" t="s">
        <v>1097</v>
      </c>
      <c r="C7356" t="s">
        <v>1098</v>
      </c>
      <c r="D7356" s="4">
        <v>-10000</v>
      </c>
    </row>
    <row r="7357" spans="1:4" x14ac:dyDescent="0.25">
      <c r="A7357" s="1">
        <v>45260</v>
      </c>
      <c r="B7357" t="s">
        <v>1300</v>
      </c>
      <c r="C7357" t="s">
        <v>1301</v>
      </c>
      <c r="D7357" s="4">
        <v>-854</v>
      </c>
    </row>
    <row r="7358" spans="1:4" x14ac:dyDescent="0.25">
      <c r="A7358" s="1">
        <v>45260</v>
      </c>
      <c r="B7358" t="s">
        <v>1283</v>
      </c>
      <c r="C7358" t="s">
        <v>1284</v>
      </c>
      <c r="D7358" s="4">
        <v>-22480</v>
      </c>
    </row>
    <row r="7359" spans="1:4" x14ac:dyDescent="0.25">
      <c r="A7359" s="1">
        <v>45260</v>
      </c>
      <c r="B7359" t="s">
        <v>1182</v>
      </c>
      <c r="C7359" t="s">
        <v>1183</v>
      </c>
      <c r="D7359" s="4">
        <v>149.99999999998727</v>
      </c>
    </row>
    <row r="7360" spans="1:4" x14ac:dyDescent="0.25">
      <c r="A7360" s="1">
        <v>45260</v>
      </c>
      <c r="B7360" t="s">
        <v>570</v>
      </c>
      <c r="C7360" t="s">
        <v>571</v>
      </c>
      <c r="D7360" s="4">
        <v>10000</v>
      </c>
    </row>
    <row r="7361" spans="1:4" x14ac:dyDescent="0.25">
      <c r="A7361" s="1">
        <v>45260</v>
      </c>
      <c r="B7361" t="s">
        <v>576</v>
      </c>
      <c r="C7361" t="s">
        <v>577</v>
      </c>
      <c r="D7361" s="4">
        <v>17743</v>
      </c>
    </row>
    <row r="7362" spans="1:4" x14ac:dyDescent="0.25">
      <c r="A7362" s="1">
        <v>45260</v>
      </c>
      <c r="B7362" t="s">
        <v>580</v>
      </c>
      <c r="C7362" t="s">
        <v>581</v>
      </c>
      <c r="D7362" s="4">
        <v>91759.31</v>
      </c>
    </row>
    <row r="7363" spans="1:4" x14ac:dyDescent="0.25">
      <c r="A7363" s="1">
        <v>45260</v>
      </c>
      <c r="B7363" t="s">
        <v>588</v>
      </c>
      <c r="C7363" t="s">
        <v>589</v>
      </c>
      <c r="D7363" s="4">
        <v>80910.75</v>
      </c>
    </row>
    <row r="7364" spans="1:4" x14ac:dyDescent="0.25">
      <c r="A7364" s="1">
        <v>45260</v>
      </c>
      <c r="B7364" t="s">
        <v>592</v>
      </c>
      <c r="C7364" t="s">
        <v>593</v>
      </c>
      <c r="D7364" s="4">
        <v>87545.25</v>
      </c>
    </row>
    <row r="7365" spans="1:4" x14ac:dyDescent="0.25">
      <c r="A7365" s="1">
        <v>45260</v>
      </c>
      <c r="B7365" t="s">
        <v>597</v>
      </c>
      <c r="C7365" t="s">
        <v>598</v>
      </c>
      <c r="D7365" s="4">
        <v>693957.03</v>
      </c>
    </row>
    <row r="7366" spans="1:4" x14ac:dyDescent="0.25">
      <c r="A7366" s="1">
        <v>45260</v>
      </c>
      <c r="B7366" t="s">
        <v>601</v>
      </c>
      <c r="C7366" t="s">
        <v>602</v>
      </c>
      <c r="D7366" s="4">
        <v>173882.02999999997</v>
      </c>
    </row>
    <row r="7367" spans="1:4" x14ac:dyDescent="0.25">
      <c r="A7367" s="1">
        <v>45260</v>
      </c>
      <c r="B7367" t="s">
        <v>605</v>
      </c>
      <c r="C7367" t="s">
        <v>606</v>
      </c>
      <c r="D7367" s="4">
        <v>229033.74</v>
      </c>
    </row>
    <row r="7368" spans="1:4" x14ac:dyDescent="0.25">
      <c r="A7368" s="1">
        <v>45260</v>
      </c>
      <c r="B7368" t="s">
        <v>611</v>
      </c>
      <c r="C7368" t="s">
        <v>612</v>
      </c>
      <c r="D7368" s="4">
        <v>309729.69000000006</v>
      </c>
    </row>
    <row r="7369" spans="1:4" x14ac:dyDescent="0.25">
      <c r="A7369" s="1">
        <v>45260</v>
      </c>
      <c r="B7369" t="s">
        <v>617</v>
      </c>
      <c r="C7369" t="s">
        <v>618</v>
      </c>
      <c r="D7369" s="4">
        <v>95223.29</v>
      </c>
    </row>
    <row r="7370" spans="1:4" x14ac:dyDescent="0.25">
      <c r="A7370" s="1">
        <v>45260</v>
      </c>
      <c r="B7370" t="s">
        <v>621</v>
      </c>
      <c r="C7370" t="s">
        <v>622</v>
      </c>
      <c r="D7370" s="4">
        <v>16409.09</v>
      </c>
    </row>
    <row r="7371" spans="1:4" x14ac:dyDescent="0.25">
      <c r="A7371" s="1">
        <v>45260</v>
      </c>
      <c r="B7371" t="s">
        <v>625</v>
      </c>
      <c r="C7371" t="s">
        <v>626</v>
      </c>
      <c r="D7371" s="4">
        <v>53740.300000000017</v>
      </c>
    </row>
    <row r="7372" spans="1:4" x14ac:dyDescent="0.25">
      <c r="A7372" s="1">
        <v>45260</v>
      </c>
      <c r="B7372" t="s">
        <v>629</v>
      </c>
      <c r="C7372" t="s">
        <v>630</v>
      </c>
      <c r="D7372" s="4">
        <v>1760</v>
      </c>
    </row>
    <row r="7373" spans="1:4" x14ac:dyDescent="0.25">
      <c r="A7373" s="1">
        <v>45260</v>
      </c>
      <c r="B7373" t="s">
        <v>48</v>
      </c>
      <c r="C7373" t="s">
        <v>49</v>
      </c>
      <c r="D7373" s="4">
        <v>340</v>
      </c>
    </row>
    <row r="7374" spans="1:4" x14ac:dyDescent="0.25">
      <c r="A7374" s="1">
        <v>45260</v>
      </c>
      <c r="B7374" t="s">
        <v>53</v>
      </c>
      <c r="C7374" t="s">
        <v>54</v>
      </c>
      <c r="D7374" s="4">
        <v>2500</v>
      </c>
    </row>
    <row r="7375" spans="1:4" x14ac:dyDescent="0.25">
      <c r="A7375" s="1">
        <v>45260</v>
      </c>
      <c r="B7375" t="s">
        <v>57</v>
      </c>
      <c r="C7375" t="s">
        <v>58</v>
      </c>
      <c r="D7375" s="4">
        <v>250</v>
      </c>
    </row>
    <row r="7376" spans="1:4" x14ac:dyDescent="0.25">
      <c r="A7376" s="1">
        <v>45260</v>
      </c>
      <c r="B7376" t="s">
        <v>61</v>
      </c>
      <c r="C7376" t="s">
        <v>62</v>
      </c>
      <c r="D7376" s="4">
        <v>997500</v>
      </c>
    </row>
    <row r="7377" spans="1:4" x14ac:dyDescent="0.25">
      <c r="A7377" s="1">
        <v>45260</v>
      </c>
      <c r="B7377" t="s">
        <v>64</v>
      </c>
      <c r="C7377" t="s">
        <v>65</v>
      </c>
      <c r="D7377" s="4">
        <v>16915.2</v>
      </c>
    </row>
    <row r="7378" spans="1:4" x14ac:dyDescent="0.25">
      <c r="A7378" s="1">
        <v>45260</v>
      </c>
      <c r="B7378" t="s">
        <v>66</v>
      </c>
      <c r="C7378" t="s">
        <v>67</v>
      </c>
      <c r="D7378" s="4">
        <v>156835.4</v>
      </c>
    </row>
    <row r="7379" spans="1:4" x14ac:dyDescent="0.25">
      <c r="A7379" s="1">
        <v>45260</v>
      </c>
      <c r="B7379" t="s">
        <v>139</v>
      </c>
      <c r="C7379" t="s">
        <v>654</v>
      </c>
      <c r="D7379" s="4">
        <v>415024.74</v>
      </c>
    </row>
    <row r="7380" spans="1:4" x14ac:dyDescent="0.25">
      <c r="A7380" s="1">
        <v>45260</v>
      </c>
      <c r="B7380" t="s">
        <v>143</v>
      </c>
      <c r="C7380" t="s">
        <v>662</v>
      </c>
      <c r="D7380" s="4">
        <v>639142.43000000005</v>
      </c>
    </row>
    <row r="7381" spans="1:4" x14ac:dyDescent="0.25">
      <c r="A7381" s="1">
        <v>45260</v>
      </c>
      <c r="B7381" t="s">
        <v>665</v>
      </c>
      <c r="C7381" t="s">
        <v>666</v>
      </c>
      <c r="D7381" s="4">
        <v>833909.45999999228</v>
      </c>
    </row>
    <row r="7382" spans="1:4" x14ac:dyDescent="0.25">
      <c r="A7382" s="1">
        <v>45260</v>
      </c>
      <c r="B7382" t="s">
        <v>670</v>
      </c>
      <c r="C7382" t="s">
        <v>671</v>
      </c>
      <c r="D7382" s="4">
        <v>4615.0000000000227</v>
      </c>
    </row>
    <row r="7383" spans="1:4" x14ac:dyDescent="0.25">
      <c r="A7383" s="1">
        <v>45260</v>
      </c>
      <c r="B7383" t="s">
        <v>674</v>
      </c>
      <c r="C7383" t="s">
        <v>675</v>
      </c>
      <c r="D7383" s="4">
        <v>51326.569999999942</v>
      </c>
    </row>
    <row r="7384" spans="1:4" x14ac:dyDescent="0.25">
      <c r="A7384" s="1">
        <v>45260</v>
      </c>
      <c r="B7384" t="s">
        <v>687</v>
      </c>
      <c r="C7384" t="s">
        <v>688</v>
      </c>
      <c r="D7384" s="4">
        <v>221.38000000000002</v>
      </c>
    </row>
    <row r="7385" spans="1:4" x14ac:dyDescent="0.25">
      <c r="A7385" s="1">
        <v>45260</v>
      </c>
      <c r="B7385" t="s">
        <v>1184</v>
      </c>
      <c r="C7385" t="s">
        <v>1185</v>
      </c>
      <c r="D7385" s="4">
        <v>168417.74</v>
      </c>
    </row>
    <row r="7386" spans="1:4" x14ac:dyDescent="0.25">
      <c r="A7386" s="1">
        <v>45260</v>
      </c>
      <c r="B7386" t="s">
        <v>1346</v>
      </c>
      <c r="C7386" t="s">
        <v>1347</v>
      </c>
      <c r="D7386" s="4">
        <v>5059.2690000000066</v>
      </c>
    </row>
    <row r="7387" spans="1:4" x14ac:dyDescent="0.25">
      <c r="A7387" s="1">
        <v>45260</v>
      </c>
      <c r="B7387" t="s">
        <v>700</v>
      </c>
      <c r="C7387" t="s">
        <v>701</v>
      </c>
      <c r="D7387" s="4">
        <v>5898.25</v>
      </c>
    </row>
    <row r="7388" spans="1:4" x14ac:dyDescent="0.25">
      <c r="A7388" s="1">
        <v>45260</v>
      </c>
      <c r="B7388" t="s">
        <v>710</v>
      </c>
      <c r="C7388" t="s">
        <v>711</v>
      </c>
      <c r="D7388" s="4">
        <v>14137.920000000009</v>
      </c>
    </row>
    <row r="7389" spans="1:4" x14ac:dyDescent="0.25">
      <c r="A7389" s="1">
        <v>45260</v>
      </c>
      <c r="B7389" t="s">
        <v>1186</v>
      </c>
      <c r="C7389" t="s">
        <v>1187</v>
      </c>
      <c r="D7389" s="4">
        <v>1430</v>
      </c>
    </row>
    <row r="7390" spans="1:4" x14ac:dyDescent="0.25">
      <c r="A7390" s="1">
        <v>45260</v>
      </c>
      <c r="B7390" t="s">
        <v>723</v>
      </c>
      <c r="C7390" t="s">
        <v>724</v>
      </c>
      <c r="D7390" s="4">
        <v>40062.300000000017</v>
      </c>
    </row>
    <row r="7391" spans="1:4" x14ac:dyDescent="0.25">
      <c r="A7391" s="1">
        <v>45260</v>
      </c>
      <c r="B7391" t="s">
        <v>728</v>
      </c>
      <c r="C7391" t="s">
        <v>729</v>
      </c>
      <c r="D7391" s="4">
        <v>2796.9300000000658</v>
      </c>
    </row>
    <row r="7392" spans="1:4" x14ac:dyDescent="0.25">
      <c r="A7392" s="1">
        <v>45260</v>
      </c>
      <c r="B7392" t="s">
        <v>736</v>
      </c>
      <c r="C7392" t="s">
        <v>737</v>
      </c>
      <c r="D7392" s="4">
        <v>134584.29999999999</v>
      </c>
    </row>
    <row r="7393" spans="1:4" x14ac:dyDescent="0.25">
      <c r="A7393" s="1">
        <v>45260</v>
      </c>
      <c r="B7393" t="s">
        <v>740</v>
      </c>
      <c r="C7393" t="s">
        <v>741</v>
      </c>
      <c r="D7393" s="4">
        <v>2035.5800000000534</v>
      </c>
    </row>
    <row r="7394" spans="1:4" x14ac:dyDescent="0.25">
      <c r="A7394" s="1">
        <v>45260</v>
      </c>
      <c r="B7394" t="s">
        <v>749</v>
      </c>
      <c r="C7394" t="s">
        <v>750</v>
      </c>
      <c r="D7394" s="4">
        <v>63591.020000000019</v>
      </c>
    </row>
    <row r="7395" spans="1:4" x14ac:dyDescent="0.25">
      <c r="A7395" s="1">
        <v>45260</v>
      </c>
      <c r="B7395" t="s">
        <v>753</v>
      </c>
      <c r="C7395" t="s">
        <v>754</v>
      </c>
      <c r="D7395" s="4">
        <v>52792.770000000004</v>
      </c>
    </row>
    <row r="7396" spans="1:4" x14ac:dyDescent="0.25">
      <c r="A7396" s="1">
        <v>45260</v>
      </c>
      <c r="B7396" t="s">
        <v>765</v>
      </c>
      <c r="C7396" t="s">
        <v>766</v>
      </c>
      <c r="D7396" s="4">
        <v>53.55</v>
      </c>
    </row>
    <row r="7397" spans="1:4" x14ac:dyDescent="0.25">
      <c r="A7397" s="1">
        <v>45260</v>
      </c>
      <c r="B7397" t="s">
        <v>1188</v>
      </c>
      <c r="C7397" t="s">
        <v>1189</v>
      </c>
      <c r="D7397" s="4">
        <v>1091.8000000000002</v>
      </c>
    </row>
    <row r="7398" spans="1:4" x14ac:dyDescent="0.25">
      <c r="A7398" s="1">
        <v>45260</v>
      </c>
      <c r="B7398" t="s">
        <v>1190</v>
      </c>
      <c r="C7398" t="s">
        <v>1191</v>
      </c>
      <c r="D7398" s="4">
        <v>207.74999999998951</v>
      </c>
    </row>
    <row r="7399" spans="1:4" x14ac:dyDescent="0.25">
      <c r="A7399" s="1">
        <v>45260</v>
      </c>
      <c r="B7399" t="s">
        <v>783</v>
      </c>
      <c r="C7399" t="s">
        <v>784</v>
      </c>
      <c r="D7399" s="4">
        <v>11974.99</v>
      </c>
    </row>
    <row r="7400" spans="1:4" x14ac:dyDescent="0.25">
      <c r="A7400" s="1">
        <v>45260</v>
      </c>
      <c r="B7400" t="s">
        <v>68</v>
      </c>
      <c r="C7400" t="s">
        <v>69</v>
      </c>
      <c r="D7400" s="4">
        <v>399.77000000000191</v>
      </c>
    </row>
    <row r="7401" spans="1:4" x14ac:dyDescent="0.25">
      <c r="A7401" s="1">
        <v>45260</v>
      </c>
      <c r="B7401" t="s">
        <v>70</v>
      </c>
      <c r="C7401" t="s">
        <v>71</v>
      </c>
      <c r="D7401" s="4">
        <v>11505.885999998602</v>
      </c>
    </row>
    <row r="7402" spans="1:4" x14ac:dyDescent="0.25">
      <c r="A7402" s="1">
        <v>45260</v>
      </c>
      <c r="B7402" t="s">
        <v>72</v>
      </c>
      <c r="C7402" t="s">
        <v>73</v>
      </c>
      <c r="D7402" s="4">
        <v>2408.0499999999993</v>
      </c>
    </row>
    <row r="7403" spans="1:4" x14ac:dyDescent="0.25">
      <c r="A7403" s="1">
        <v>45260</v>
      </c>
      <c r="B7403" t="s">
        <v>74</v>
      </c>
      <c r="C7403" t="s">
        <v>75</v>
      </c>
      <c r="D7403" s="4">
        <v>653.16</v>
      </c>
    </row>
    <row r="7404" spans="1:4" x14ac:dyDescent="0.25">
      <c r="A7404" s="1">
        <v>45260</v>
      </c>
      <c r="B7404" t="s">
        <v>76</v>
      </c>
      <c r="C7404" t="s">
        <v>77</v>
      </c>
      <c r="D7404" s="4">
        <v>527.74</v>
      </c>
    </row>
    <row r="7405" spans="1:4" x14ac:dyDescent="0.25">
      <c r="A7405" s="1">
        <v>45260</v>
      </c>
      <c r="B7405" t="s">
        <v>78</v>
      </c>
      <c r="C7405" t="s">
        <v>79</v>
      </c>
      <c r="D7405" s="4">
        <v>242950.36000000691</v>
      </c>
    </row>
    <row r="7406" spans="1:4" x14ac:dyDescent="0.25">
      <c r="A7406" s="1">
        <v>45260</v>
      </c>
      <c r="B7406" t="s">
        <v>80</v>
      </c>
      <c r="C7406" t="s">
        <v>81</v>
      </c>
      <c r="D7406" s="4">
        <v>172120.32999999987</v>
      </c>
    </row>
    <row r="7407" spans="1:4" x14ac:dyDescent="0.25">
      <c r="A7407" s="1">
        <v>45260</v>
      </c>
      <c r="B7407" t="s">
        <v>82</v>
      </c>
      <c r="C7407" t="s">
        <v>83</v>
      </c>
      <c r="D7407" s="4">
        <v>1906.3000000000029</v>
      </c>
    </row>
    <row r="7408" spans="1:4" x14ac:dyDescent="0.25">
      <c r="A7408" s="1">
        <v>45260</v>
      </c>
      <c r="B7408" t="s">
        <v>84</v>
      </c>
      <c r="C7408" t="s">
        <v>85</v>
      </c>
      <c r="D7408" s="4">
        <v>49339.24000000269</v>
      </c>
    </row>
    <row r="7409" spans="1:4" x14ac:dyDescent="0.25">
      <c r="A7409" s="1">
        <v>45260</v>
      </c>
      <c r="B7409" t="s">
        <v>86</v>
      </c>
      <c r="C7409" t="s">
        <v>87</v>
      </c>
      <c r="D7409" s="4">
        <v>200447.42999999996</v>
      </c>
    </row>
    <row r="7410" spans="1:4" x14ac:dyDescent="0.25">
      <c r="A7410" s="1">
        <v>45260</v>
      </c>
      <c r="B7410" t="s">
        <v>88</v>
      </c>
      <c r="C7410" t="s">
        <v>89</v>
      </c>
      <c r="D7410" s="4">
        <v>65391.2600000003</v>
      </c>
    </row>
    <row r="7411" spans="1:4" x14ac:dyDescent="0.25">
      <c r="A7411" s="1">
        <v>45260</v>
      </c>
      <c r="B7411" t="s">
        <v>90</v>
      </c>
      <c r="C7411" t="s">
        <v>91</v>
      </c>
      <c r="D7411" s="4">
        <v>30778.82999999998</v>
      </c>
    </row>
    <row r="7412" spans="1:4" x14ac:dyDescent="0.25">
      <c r="A7412" s="1">
        <v>45260</v>
      </c>
      <c r="B7412" t="s">
        <v>92</v>
      </c>
      <c r="C7412" t="s">
        <v>93</v>
      </c>
      <c r="D7412" s="4">
        <v>201431.62899999978</v>
      </c>
    </row>
    <row r="7413" spans="1:4" x14ac:dyDescent="0.25">
      <c r="A7413" s="1">
        <v>45260</v>
      </c>
      <c r="B7413" t="s">
        <v>94</v>
      </c>
      <c r="C7413" t="s">
        <v>95</v>
      </c>
      <c r="D7413" s="4">
        <v>2829.5300000000007</v>
      </c>
    </row>
    <row r="7414" spans="1:4" x14ac:dyDescent="0.25">
      <c r="A7414" s="1">
        <v>45260</v>
      </c>
      <c r="B7414" t="s">
        <v>96</v>
      </c>
      <c r="C7414" t="s">
        <v>97</v>
      </c>
      <c r="D7414" s="4">
        <v>130026.57999999994</v>
      </c>
    </row>
    <row r="7415" spans="1:4" x14ac:dyDescent="0.25">
      <c r="A7415" s="1">
        <v>45260</v>
      </c>
      <c r="B7415" t="s">
        <v>98</v>
      </c>
      <c r="C7415" t="s">
        <v>99</v>
      </c>
      <c r="D7415" s="4">
        <v>53.860000000001079</v>
      </c>
    </row>
    <row r="7416" spans="1:4" x14ac:dyDescent="0.25">
      <c r="A7416" s="1">
        <v>45260</v>
      </c>
      <c r="B7416" t="s">
        <v>100</v>
      </c>
      <c r="C7416" t="s">
        <v>101</v>
      </c>
      <c r="D7416" s="4">
        <v>1000153.42</v>
      </c>
    </row>
    <row r="7417" spans="1:4" x14ac:dyDescent="0.25">
      <c r="A7417" s="1">
        <v>45260</v>
      </c>
      <c r="B7417" t="s">
        <v>108</v>
      </c>
      <c r="C7417" t="s">
        <v>109</v>
      </c>
      <c r="D7417" s="4">
        <v>900000</v>
      </c>
    </row>
    <row r="7418" spans="1:4" x14ac:dyDescent="0.25">
      <c r="A7418" s="1">
        <v>45260</v>
      </c>
      <c r="B7418" t="s">
        <v>1232</v>
      </c>
      <c r="C7418" t="s">
        <v>1233</v>
      </c>
      <c r="D7418" s="4">
        <v>4.9999980692518875E-3</v>
      </c>
    </row>
    <row r="7419" spans="1:4" x14ac:dyDescent="0.25">
      <c r="A7419" s="1">
        <v>45260</v>
      </c>
      <c r="B7419" t="s">
        <v>1015</v>
      </c>
      <c r="C7419" t="s">
        <v>1016</v>
      </c>
      <c r="D7419" s="4">
        <v>643.69999999999891</v>
      </c>
    </row>
    <row r="7420" spans="1:4" x14ac:dyDescent="0.25">
      <c r="A7420" s="1">
        <v>45260</v>
      </c>
      <c r="B7420" t="s">
        <v>1076</v>
      </c>
      <c r="C7420" t="s">
        <v>1077</v>
      </c>
      <c r="D7420" s="4">
        <v>117.73999999999978</v>
      </c>
    </row>
    <row r="7421" spans="1:4" x14ac:dyDescent="0.25">
      <c r="A7421" s="1">
        <v>45260</v>
      </c>
      <c r="B7421" t="s">
        <v>744</v>
      </c>
      <c r="C7421" t="s">
        <v>745</v>
      </c>
      <c r="D7421" s="4">
        <v>-192.85999999994308</v>
      </c>
    </row>
    <row r="7422" spans="1:4" x14ac:dyDescent="0.25">
      <c r="A7422" s="1">
        <v>45260</v>
      </c>
      <c r="B7422" t="s">
        <v>846</v>
      </c>
      <c r="C7422" t="s">
        <v>847</v>
      </c>
      <c r="D7422" s="4">
        <v>-7350.0000000000728</v>
      </c>
    </row>
    <row r="7423" spans="1:4" x14ac:dyDescent="0.25">
      <c r="A7423" s="1">
        <v>45260</v>
      </c>
      <c r="B7423" t="s">
        <v>851</v>
      </c>
      <c r="C7423" t="s">
        <v>852</v>
      </c>
      <c r="D7423" s="4">
        <v>-100000</v>
      </c>
    </row>
    <row r="7424" spans="1:4" x14ac:dyDescent="0.25">
      <c r="A7424" s="1">
        <v>45260</v>
      </c>
      <c r="B7424" t="s">
        <v>855</v>
      </c>
      <c r="C7424" t="s">
        <v>856</v>
      </c>
      <c r="D7424" s="4">
        <v>-800000</v>
      </c>
    </row>
    <row r="7425" spans="1:4" x14ac:dyDescent="0.25">
      <c r="A7425" s="1">
        <v>45260</v>
      </c>
      <c r="B7425" t="s">
        <v>859</v>
      </c>
      <c r="C7425" t="s">
        <v>860</v>
      </c>
      <c r="D7425" s="4">
        <v>-83440.91</v>
      </c>
    </row>
    <row r="7426" spans="1:4" x14ac:dyDescent="0.25">
      <c r="A7426" s="1">
        <v>45260</v>
      </c>
      <c r="B7426" t="s">
        <v>1192</v>
      </c>
      <c r="C7426" t="s">
        <v>1193</v>
      </c>
      <c r="D7426" s="4">
        <v>-156835.40000000005</v>
      </c>
    </row>
    <row r="7427" spans="1:4" x14ac:dyDescent="0.25">
      <c r="A7427" s="1">
        <v>45260</v>
      </c>
      <c r="B7427" t="s">
        <v>865</v>
      </c>
      <c r="C7427" t="s">
        <v>866</v>
      </c>
      <c r="D7427" s="4">
        <v>-98591.830000000016</v>
      </c>
    </row>
    <row r="7428" spans="1:4" x14ac:dyDescent="0.25">
      <c r="A7428" s="1">
        <v>45260</v>
      </c>
      <c r="B7428" t="s">
        <v>871</v>
      </c>
      <c r="C7428" t="s">
        <v>872</v>
      </c>
      <c r="D7428" s="4">
        <v>-104189.62</v>
      </c>
    </row>
    <row r="7429" spans="1:4" x14ac:dyDescent="0.25">
      <c r="A7429" s="1">
        <v>45260</v>
      </c>
      <c r="B7429" t="s">
        <v>873</v>
      </c>
      <c r="C7429" t="s">
        <v>874</v>
      </c>
      <c r="D7429" s="4">
        <v>-228399.08000000005</v>
      </c>
    </row>
    <row r="7430" spans="1:4" x14ac:dyDescent="0.25">
      <c r="A7430" s="1">
        <v>45260</v>
      </c>
      <c r="B7430" t="s">
        <v>875</v>
      </c>
      <c r="C7430" t="s">
        <v>876</v>
      </c>
      <c r="D7430" s="4">
        <v>-164851.37000000002</v>
      </c>
    </row>
    <row r="7431" spans="1:4" x14ac:dyDescent="0.25">
      <c r="A7431" s="1">
        <v>45260</v>
      </c>
      <c r="B7431" t="s">
        <v>877</v>
      </c>
      <c r="C7431" t="s">
        <v>878</v>
      </c>
      <c r="D7431" s="4">
        <v>-1056</v>
      </c>
    </row>
    <row r="7432" spans="1:4" x14ac:dyDescent="0.25">
      <c r="A7432" s="1">
        <v>45260</v>
      </c>
      <c r="B7432" t="s">
        <v>879</v>
      </c>
      <c r="C7432" t="s">
        <v>880</v>
      </c>
      <c r="D7432" s="4">
        <v>-61896.380000000012</v>
      </c>
    </row>
    <row r="7433" spans="1:4" x14ac:dyDescent="0.25">
      <c r="A7433" s="1">
        <v>45260</v>
      </c>
      <c r="B7433" t="s">
        <v>881</v>
      </c>
      <c r="C7433" t="s">
        <v>882</v>
      </c>
      <c r="D7433" s="4">
        <v>-16408.5</v>
      </c>
    </row>
    <row r="7434" spans="1:4" x14ac:dyDescent="0.25">
      <c r="A7434" s="1">
        <v>45260</v>
      </c>
      <c r="B7434" t="s">
        <v>883</v>
      </c>
      <c r="C7434" t="s">
        <v>884</v>
      </c>
      <c r="D7434" s="4">
        <v>-25983.439999999995</v>
      </c>
    </row>
    <row r="7435" spans="1:4" x14ac:dyDescent="0.25">
      <c r="A7435" s="1">
        <v>45260</v>
      </c>
      <c r="B7435" t="s">
        <v>885</v>
      </c>
      <c r="C7435" t="s">
        <v>886</v>
      </c>
      <c r="D7435" s="4">
        <v>-32299.63</v>
      </c>
    </row>
    <row r="7436" spans="1:4" x14ac:dyDescent="0.25">
      <c r="A7436" s="1">
        <v>45260</v>
      </c>
      <c r="B7436" t="s">
        <v>887</v>
      </c>
      <c r="C7436" t="s">
        <v>888</v>
      </c>
      <c r="D7436" s="4">
        <v>-10000</v>
      </c>
    </row>
    <row r="7437" spans="1:4" x14ac:dyDescent="0.25">
      <c r="A7437" s="1">
        <v>45260</v>
      </c>
      <c r="B7437" t="s">
        <v>891</v>
      </c>
      <c r="C7437" t="s">
        <v>892</v>
      </c>
      <c r="D7437" s="4">
        <v>-17610.54</v>
      </c>
    </row>
    <row r="7438" spans="1:4" x14ac:dyDescent="0.25">
      <c r="A7438" s="1">
        <v>45260</v>
      </c>
      <c r="B7438" t="s">
        <v>893</v>
      </c>
      <c r="C7438" t="s">
        <v>894</v>
      </c>
      <c r="D7438" s="4">
        <v>-49368.210000000021</v>
      </c>
    </row>
    <row r="7439" spans="1:4" x14ac:dyDescent="0.25">
      <c r="A7439" s="1">
        <v>45260</v>
      </c>
      <c r="B7439" t="s">
        <v>895</v>
      </c>
      <c r="C7439" t="s">
        <v>896</v>
      </c>
      <c r="D7439" s="4">
        <v>-50940.84</v>
      </c>
    </row>
    <row r="7440" spans="1:4" x14ac:dyDescent="0.25">
      <c r="A7440" s="1">
        <v>45260</v>
      </c>
      <c r="B7440" t="s">
        <v>897</v>
      </c>
      <c r="C7440" t="s">
        <v>898</v>
      </c>
      <c r="D7440" s="4">
        <v>-689282</v>
      </c>
    </row>
    <row r="7441" spans="1:4" x14ac:dyDescent="0.25">
      <c r="A7441" s="1">
        <v>45260</v>
      </c>
      <c r="B7441" t="s">
        <v>145</v>
      </c>
      <c r="C7441" t="s">
        <v>1199</v>
      </c>
      <c r="D7441" s="4">
        <v>-315297.5</v>
      </c>
    </row>
    <row r="7442" spans="1:4" x14ac:dyDescent="0.25">
      <c r="A7442" s="1">
        <v>45260</v>
      </c>
      <c r="B7442" t="s">
        <v>141</v>
      </c>
      <c r="C7442" t="s">
        <v>1318</v>
      </c>
      <c r="D7442" s="4">
        <v>-148000</v>
      </c>
    </row>
    <row r="7443" spans="1:4" x14ac:dyDescent="0.25">
      <c r="A7443" s="1">
        <v>45260</v>
      </c>
      <c r="B7443" t="s">
        <v>902</v>
      </c>
      <c r="C7443" t="s">
        <v>903</v>
      </c>
      <c r="D7443" s="4">
        <v>-168153.37</v>
      </c>
    </row>
    <row r="7444" spans="1:4" x14ac:dyDescent="0.25">
      <c r="A7444" s="1">
        <v>45260</v>
      </c>
      <c r="B7444" t="s">
        <v>905</v>
      </c>
      <c r="C7444" t="s">
        <v>906</v>
      </c>
      <c r="D7444" s="4">
        <v>-383314.15</v>
      </c>
    </row>
    <row r="7445" spans="1:4" x14ac:dyDescent="0.25">
      <c r="A7445" s="1">
        <v>45260</v>
      </c>
      <c r="B7445" t="s">
        <v>907</v>
      </c>
      <c r="C7445" t="s">
        <v>908</v>
      </c>
      <c r="D7445" s="4">
        <v>-46107.310000000005</v>
      </c>
    </row>
    <row r="7446" spans="1:4" x14ac:dyDescent="0.25">
      <c r="A7446" s="1">
        <v>45260</v>
      </c>
      <c r="B7446" t="s">
        <v>909</v>
      </c>
      <c r="C7446" t="s">
        <v>910</v>
      </c>
      <c r="D7446" s="4">
        <v>-7385.3399999999947</v>
      </c>
    </row>
    <row r="7447" spans="1:4" x14ac:dyDescent="0.25">
      <c r="A7447" s="1">
        <v>45260</v>
      </c>
      <c r="B7447" t="s">
        <v>913</v>
      </c>
      <c r="C7447" t="s">
        <v>914</v>
      </c>
      <c r="D7447" s="4">
        <v>-195502.61</v>
      </c>
    </row>
    <row r="7448" spans="1:4" x14ac:dyDescent="0.25">
      <c r="A7448" s="1">
        <v>45260</v>
      </c>
      <c r="B7448" t="s">
        <v>921</v>
      </c>
      <c r="C7448" t="s">
        <v>922</v>
      </c>
      <c r="D7448" s="4">
        <v>-8045.6200000000281</v>
      </c>
    </row>
    <row r="7449" spans="1:4" x14ac:dyDescent="0.25">
      <c r="A7449" s="1">
        <v>45260</v>
      </c>
      <c r="B7449" t="s">
        <v>110</v>
      </c>
      <c r="C7449" t="s">
        <v>926</v>
      </c>
      <c r="D7449" s="4">
        <v>-180101.19999999998</v>
      </c>
    </row>
    <row r="7450" spans="1:4" x14ac:dyDescent="0.25">
      <c r="A7450" s="1">
        <v>45260</v>
      </c>
      <c r="B7450" t="s">
        <v>112</v>
      </c>
      <c r="C7450" t="s">
        <v>937</v>
      </c>
      <c r="D7450" s="4">
        <v>-477764.32000000018</v>
      </c>
    </row>
    <row r="7451" spans="1:4" x14ac:dyDescent="0.25">
      <c r="A7451" s="1">
        <v>45260</v>
      </c>
      <c r="B7451" t="s">
        <v>115</v>
      </c>
      <c r="C7451" t="s">
        <v>944</v>
      </c>
      <c r="D7451" s="4">
        <v>-186991.6</v>
      </c>
    </row>
    <row r="7452" spans="1:4" x14ac:dyDescent="0.25">
      <c r="A7452" s="1">
        <v>45260</v>
      </c>
      <c r="B7452" t="s">
        <v>117</v>
      </c>
      <c r="C7452" t="s">
        <v>947</v>
      </c>
      <c r="D7452" s="4">
        <v>-61165.060000000005</v>
      </c>
    </row>
    <row r="7453" spans="1:4" x14ac:dyDescent="0.25">
      <c r="A7453" s="1">
        <v>45260</v>
      </c>
      <c r="B7453" t="s">
        <v>119</v>
      </c>
      <c r="C7453" t="s">
        <v>1202</v>
      </c>
      <c r="D7453" s="4">
        <v>-110275.99</v>
      </c>
    </row>
    <row r="7454" spans="1:4" x14ac:dyDescent="0.25">
      <c r="A7454" s="1">
        <v>45260</v>
      </c>
      <c r="B7454" t="s">
        <v>121</v>
      </c>
      <c r="C7454" t="s">
        <v>1203</v>
      </c>
      <c r="D7454" s="4">
        <v>-1885155.8399999999</v>
      </c>
    </row>
    <row r="7455" spans="1:4" x14ac:dyDescent="0.25">
      <c r="A7455" s="1">
        <v>45260</v>
      </c>
      <c r="B7455" t="s">
        <v>106</v>
      </c>
      <c r="C7455" t="s">
        <v>107</v>
      </c>
      <c r="D7455" s="4">
        <v>-14542.22999999998</v>
      </c>
    </row>
    <row r="7456" spans="1:4" x14ac:dyDescent="0.25">
      <c r="A7456" s="1">
        <v>45260</v>
      </c>
      <c r="B7456" t="s">
        <v>123</v>
      </c>
      <c r="C7456" t="s">
        <v>1204</v>
      </c>
      <c r="D7456" s="4">
        <v>-63287.94</v>
      </c>
    </row>
    <row r="7457" spans="1:4" x14ac:dyDescent="0.25">
      <c r="A7457" s="1">
        <v>45260</v>
      </c>
      <c r="B7457" t="s">
        <v>975</v>
      </c>
      <c r="C7457" t="s">
        <v>976</v>
      </c>
      <c r="D7457" s="4">
        <v>-430767.67900000018</v>
      </c>
    </row>
    <row r="7458" spans="1:4" x14ac:dyDescent="0.25">
      <c r="A7458" s="1">
        <v>45260</v>
      </c>
      <c r="B7458" t="s">
        <v>979</v>
      </c>
      <c r="C7458" t="s">
        <v>980</v>
      </c>
      <c r="D7458" s="4">
        <v>-2089.0899999999997</v>
      </c>
    </row>
    <row r="7459" spans="1:4" x14ac:dyDescent="0.25">
      <c r="A7459" s="1">
        <v>45260</v>
      </c>
      <c r="B7459" t="s">
        <v>983</v>
      </c>
      <c r="C7459" t="s">
        <v>984</v>
      </c>
      <c r="D7459" s="4">
        <v>-1280.3899999999983</v>
      </c>
    </row>
    <row r="7460" spans="1:4" x14ac:dyDescent="0.25">
      <c r="A7460" s="1">
        <v>45260</v>
      </c>
      <c r="B7460" t="s">
        <v>987</v>
      </c>
      <c r="C7460" t="s">
        <v>988</v>
      </c>
      <c r="D7460" s="4">
        <v>-37240.249999999942</v>
      </c>
    </row>
    <row r="7461" spans="1:4" x14ac:dyDescent="0.25">
      <c r="A7461" s="1">
        <v>45260</v>
      </c>
      <c r="B7461" t="s">
        <v>995</v>
      </c>
      <c r="C7461" t="s">
        <v>996</v>
      </c>
      <c r="D7461" s="4">
        <v>-212063.23999999996</v>
      </c>
    </row>
    <row r="7462" spans="1:4" x14ac:dyDescent="0.25">
      <c r="A7462" s="1">
        <v>45260</v>
      </c>
      <c r="B7462" t="s">
        <v>1003</v>
      </c>
      <c r="C7462" t="s">
        <v>1004</v>
      </c>
      <c r="D7462" s="4">
        <v>-162597.71000000005</v>
      </c>
    </row>
    <row r="7463" spans="1:4" x14ac:dyDescent="0.25">
      <c r="A7463" s="1">
        <v>45260</v>
      </c>
      <c r="B7463" t="s">
        <v>1291</v>
      </c>
      <c r="C7463" t="s">
        <v>1292</v>
      </c>
      <c r="D7463" s="4">
        <v>-169071.06999999998</v>
      </c>
    </row>
    <row r="7464" spans="1:4" x14ac:dyDescent="0.25">
      <c r="A7464" s="1">
        <v>45260</v>
      </c>
      <c r="B7464" t="s">
        <v>1256</v>
      </c>
      <c r="C7464" t="s">
        <v>1257</v>
      </c>
      <c r="D7464" s="4">
        <v>-1350</v>
      </c>
    </row>
    <row r="7465" spans="1:4" x14ac:dyDescent="0.25">
      <c r="A7465" s="1">
        <v>45260</v>
      </c>
      <c r="B7465" t="s">
        <v>1011</v>
      </c>
      <c r="C7465" t="s">
        <v>1012</v>
      </c>
      <c r="D7465" s="4">
        <v>-4947.0799999999981</v>
      </c>
    </row>
    <row r="7466" spans="1:4" x14ac:dyDescent="0.25">
      <c r="A7466" s="1">
        <v>45260</v>
      </c>
      <c r="B7466" t="s">
        <v>1019</v>
      </c>
      <c r="C7466" t="s">
        <v>1020</v>
      </c>
      <c r="D7466" s="4">
        <v>-979.19999999995764</v>
      </c>
    </row>
    <row r="7467" spans="1:4" x14ac:dyDescent="0.25">
      <c r="A7467" s="1">
        <v>45260</v>
      </c>
      <c r="B7467" t="s">
        <v>1023</v>
      </c>
      <c r="C7467" t="s">
        <v>1024</v>
      </c>
      <c r="D7467" s="4">
        <v>-18732.270000000004</v>
      </c>
    </row>
    <row r="7468" spans="1:4" x14ac:dyDescent="0.25">
      <c r="A7468" s="1">
        <v>45260</v>
      </c>
      <c r="B7468" t="s">
        <v>1207</v>
      </c>
      <c r="C7468" t="s">
        <v>1208</v>
      </c>
      <c r="D7468" s="4">
        <v>-27.570000000014552</v>
      </c>
    </row>
    <row r="7469" spans="1:4" x14ac:dyDescent="0.25">
      <c r="A7469" s="1">
        <v>45260</v>
      </c>
      <c r="B7469" t="s">
        <v>1320</v>
      </c>
      <c r="C7469" t="s">
        <v>1321</v>
      </c>
      <c r="D7469" s="4">
        <v>-16442</v>
      </c>
    </row>
    <row r="7470" spans="1:4" x14ac:dyDescent="0.25">
      <c r="A7470" s="1">
        <v>45260</v>
      </c>
      <c r="B7470" t="s">
        <v>1033</v>
      </c>
      <c r="C7470" t="s">
        <v>1034</v>
      </c>
      <c r="D7470" s="4">
        <v>-1794.1999999999998</v>
      </c>
    </row>
    <row r="7471" spans="1:4" x14ac:dyDescent="0.25">
      <c r="A7471" s="1">
        <v>45260</v>
      </c>
      <c r="B7471" t="s">
        <v>1209</v>
      </c>
      <c r="C7471" t="s">
        <v>1210</v>
      </c>
      <c r="D7471" s="4">
        <v>-20471.629999999961</v>
      </c>
    </row>
    <row r="7472" spans="1:4" x14ac:dyDescent="0.25">
      <c r="A7472" s="1">
        <v>45260</v>
      </c>
      <c r="B7472" t="s">
        <v>1352</v>
      </c>
      <c r="C7472" t="s">
        <v>1353</v>
      </c>
      <c r="D7472" s="4">
        <v>-4598</v>
      </c>
    </row>
    <row r="7473" spans="1:4" x14ac:dyDescent="0.25">
      <c r="A7473" s="1">
        <v>45260</v>
      </c>
      <c r="B7473" t="s">
        <v>1230</v>
      </c>
      <c r="C7473" t="s">
        <v>1231</v>
      </c>
      <c r="D7473" s="4">
        <v>-30427.94999999967</v>
      </c>
    </row>
    <row r="7474" spans="1:4" x14ac:dyDescent="0.25">
      <c r="A7474" s="1">
        <v>45260</v>
      </c>
      <c r="B7474" t="s">
        <v>1050</v>
      </c>
      <c r="C7474" t="s">
        <v>1051</v>
      </c>
      <c r="D7474" s="4">
        <v>-59980.179999999971</v>
      </c>
    </row>
    <row r="7475" spans="1:4" x14ac:dyDescent="0.25">
      <c r="A7475" s="1">
        <v>45260</v>
      </c>
      <c r="B7475" t="s">
        <v>1054</v>
      </c>
      <c r="C7475" t="s">
        <v>1055</v>
      </c>
      <c r="D7475" s="4">
        <v>-2676.4400000000023</v>
      </c>
    </row>
    <row r="7476" spans="1:4" x14ac:dyDescent="0.25">
      <c r="A7476" s="1">
        <v>45260</v>
      </c>
      <c r="B7476" t="s">
        <v>1211</v>
      </c>
      <c r="C7476" t="s">
        <v>1212</v>
      </c>
      <c r="D7476" s="4">
        <v>-267.07</v>
      </c>
    </row>
    <row r="7477" spans="1:4" x14ac:dyDescent="0.25">
      <c r="A7477" s="1">
        <v>45260</v>
      </c>
      <c r="B7477" t="s">
        <v>1060</v>
      </c>
      <c r="C7477" t="s">
        <v>1061</v>
      </c>
      <c r="D7477" s="4">
        <v>-3299.9499999999762</v>
      </c>
    </row>
    <row r="7478" spans="1:4" x14ac:dyDescent="0.25">
      <c r="A7478" s="1">
        <v>45260</v>
      </c>
      <c r="B7478" t="s">
        <v>1064</v>
      </c>
      <c r="C7478" t="s">
        <v>1065</v>
      </c>
      <c r="D7478" s="4">
        <v>-2.2799999999999727</v>
      </c>
    </row>
    <row r="7479" spans="1:4" x14ac:dyDescent="0.25">
      <c r="A7479" s="1">
        <v>45260</v>
      </c>
      <c r="B7479" t="s">
        <v>1072</v>
      </c>
      <c r="C7479" t="s">
        <v>1073</v>
      </c>
      <c r="D7479" s="4">
        <v>-39926.000000000015</v>
      </c>
    </row>
    <row r="7480" spans="1:4" x14ac:dyDescent="0.25">
      <c r="A7480" s="1">
        <v>45260</v>
      </c>
      <c r="B7480" t="s">
        <v>1234</v>
      </c>
      <c r="C7480" t="s">
        <v>1235</v>
      </c>
      <c r="D7480" s="4">
        <v>-3.4000000000000909</v>
      </c>
    </row>
    <row r="7481" spans="1:4" x14ac:dyDescent="0.25">
      <c r="A7481" s="1">
        <v>45260</v>
      </c>
      <c r="B7481" t="s">
        <v>1215</v>
      </c>
      <c r="C7481" t="s">
        <v>1216</v>
      </c>
      <c r="D7481" s="4">
        <v>-6.24</v>
      </c>
    </row>
    <row r="7482" spans="1:4" x14ac:dyDescent="0.25">
      <c r="A7482" s="1">
        <v>45260</v>
      </c>
      <c r="B7482" t="s">
        <v>1217</v>
      </c>
      <c r="C7482" t="s">
        <v>1218</v>
      </c>
      <c r="D7482" s="4">
        <v>-336.31</v>
      </c>
    </row>
    <row r="7483" spans="1:4" x14ac:dyDescent="0.25">
      <c r="A7483" s="1">
        <v>45260</v>
      </c>
      <c r="B7483" t="s">
        <v>1087</v>
      </c>
      <c r="C7483" t="s">
        <v>1088</v>
      </c>
      <c r="D7483" s="4">
        <v>-815.68999999999994</v>
      </c>
    </row>
    <row r="7484" spans="1:4" x14ac:dyDescent="0.25">
      <c r="A7484" s="1">
        <v>45260</v>
      </c>
      <c r="B7484" t="s">
        <v>1091</v>
      </c>
      <c r="C7484" t="s">
        <v>1092</v>
      </c>
      <c r="D7484" s="4">
        <v>-5841.2099999999982</v>
      </c>
    </row>
    <row r="7485" spans="1:4" x14ac:dyDescent="0.25">
      <c r="A7485" s="1">
        <v>45260</v>
      </c>
      <c r="B7485" t="s">
        <v>1095</v>
      </c>
      <c r="C7485" t="s">
        <v>1096</v>
      </c>
      <c r="D7485" s="4">
        <v>-873.8599999999999</v>
      </c>
    </row>
    <row r="7486" spans="1:4" x14ac:dyDescent="0.25">
      <c r="A7486" s="1">
        <v>45260</v>
      </c>
      <c r="B7486" t="s">
        <v>1099</v>
      </c>
      <c r="C7486" t="s">
        <v>1100</v>
      </c>
      <c r="D7486" s="4">
        <v>-679.4200000000003</v>
      </c>
    </row>
    <row r="7487" spans="1:4" x14ac:dyDescent="0.25">
      <c r="A7487" s="1">
        <v>45260</v>
      </c>
      <c r="B7487" t="s">
        <v>1103</v>
      </c>
      <c r="C7487" t="s">
        <v>1104</v>
      </c>
      <c r="D7487" s="4">
        <v>-2328.7299999999996</v>
      </c>
    </row>
    <row r="7488" spans="1:4" x14ac:dyDescent="0.25">
      <c r="A7488" s="1">
        <v>45260</v>
      </c>
      <c r="B7488" t="s">
        <v>1107</v>
      </c>
      <c r="C7488" t="s">
        <v>1108</v>
      </c>
      <c r="D7488" s="4">
        <v>-819.82000000000016</v>
      </c>
    </row>
    <row r="7489" spans="1:4" x14ac:dyDescent="0.25">
      <c r="A7489" s="1">
        <v>45260</v>
      </c>
      <c r="B7489" t="s">
        <v>1109</v>
      </c>
      <c r="C7489" t="s">
        <v>1110</v>
      </c>
      <c r="D7489" s="4">
        <v>-1294.4999999999998</v>
      </c>
    </row>
    <row r="7490" spans="1:4" x14ac:dyDescent="0.25">
      <c r="A7490" s="1">
        <v>45260</v>
      </c>
      <c r="B7490" t="s">
        <v>1111</v>
      </c>
      <c r="C7490" t="s">
        <v>1112</v>
      </c>
      <c r="D7490" s="4">
        <v>-1004.2299999999999</v>
      </c>
    </row>
    <row r="7491" spans="1:4" x14ac:dyDescent="0.25">
      <c r="A7491" s="1">
        <v>45260</v>
      </c>
      <c r="B7491" t="s">
        <v>1115</v>
      </c>
      <c r="C7491" t="s">
        <v>1116</v>
      </c>
      <c r="D7491" s="4">
        <v>-568.42000000001917</v>
      </c>
    </row>
    <row r="7492" spans="1:4" x14ac:dyDescent="0.25">
      <c r="A7492" s="1">
        <v>45260</v>
      </c>
      <c r="B7492" t="s">
        <v>1219</v>
      </c>
      <c r="C7492" t="s">
        <v>1220</v>
      </c>
      <c r="D7492" s="4">
        <v>-1551.6699999999996</v>
      </c>
    </row>
    <row r="7493" spans="1:4" x14ac:dyDescent="0.25">
      <c r="A7493" s="1">
        <v>45260</v>
      </c>
      <c r="B7493" t="s">
        <v>1344</v>
      </c>
      <c r="C7493" t="s">
        <v>1345</v>
      </c>
      <c r="D7493" s="4">
        <v>-636.47</v>
      </c>
    </row>
    <row r="7494" spans="1:4" x14ac:dyDescent="0.25">
      <c r="A7494" s="1">
        <v>45260</v>
      </c>
      <c r="B7494" t="s">
        <v>1117</v>
      </c>
      <c r="C7494" t="s">
        <v>1118</v>
      </c>
      <c r="D7494" s="4">
        <v>-935.06999999999971</v>
      </c>
    </row>
    <row r="7495" spans="1:4" x14ac:dyDescent="0.25">
      <c r="A7495" s="1">
        <v>45260</v>
      </c>
      <c r="B7495" t="s">
        <v>1119</v>
      </c>
      <c r="C7495" t="s">
        <v>1120</v>
      </c>
      <c r="D7495" s="4">
        <v>-62229.149999999892</v>
      </c>
    </row>
    <row r="7496" spans="1:4" x14ac:dyDescent="0.25">
      <c r="A7496" s="1">
        <v>45260</v>
      </c>
      <c r="B7496" t="s">
        <v>1124</v>
      </c>
      <c r="C7496" t="s">
        <v>1125</v>
      </c>
      <c r="D7496" s="4">
        <v>-218770.00000000003</v>
      </c>
    </row>
    <row r="7497" spans="1:4" x14ac:dyDescent="0.25">
      <c r="A7497" s="1">
        <v>45260</v>
      </c>
      <c r="B7497" t="s">
        <v>565</v>
      </c>
      <c r="C7497" t="s">
        <v>566</v>
      </c>
      <c r="D7497" s="4">
        <v>332809.89</v>
      </c>
    </row>
    <row r="7498" spans="1:4" x14ac:dyDescent="0.25">
      <c r="A7498" s="1">
        <v>45260</v>
      </c>
      <c r="B7498" t="s">
        <v>568</v>
      </c>
      <c r="C7498" t="s">
        <v>569</v>
      </c>
      <c r="D7498" s="4">
        <v>171276.07999999996</v>
      </c>
    </row>
    <row r="7499" spans="1:4" x14ac:dyDescent="0.25">
      <c r="A7499" s="1">
        <v>45260</v>
      </c>
      <c r="B7499" t="s">
        <v>574</v>
      </c>
      <c r="C7499" t="s">
        <v>575</v>
      </c>
      <c r="D7499" s="4">
        <v>74395.5</v>
      </c>
    </row>
    <row r="7500" spans="1:4" x14ac:dyDescent="0.25">
      <c r="A7500" s="1">
        <v>45260</v>
      </c>
      <c r="B7500" t="s">
        <v>578</v>
      </c>
      <c r="C7500" t="s">
        <v>579</v>
      </c>
      <c r="D7500" s="4">
        <v>2889.84</v>
      </c>
    </row>
    <row r="7501" spans="1:4" x14ac:dyDescent="0.25">
      <c r="A7501" s="1">
        <v>45260</v>
      </c>
      <c r="B7501" t="s">
        <v>582</v>
      </c>
      <c r="C7501" t="s">
        <v>583</v>
      </c>
      <c r="D7501" s="4">
        <v>46855.729999999996</v>
      </c>
    </row>
    <row r="7502" spans="1:4" x14ac:dyDescent="0.25">
      <c r="A7502" s="1">
        <v>45260</v>
      </c>
      <c r="B7502" t="s">
        <v>586</v>
      </c>
      <c r="C7502" t="s">
        <v>587</v>
      </c>
      <c r="D7502" s="4">
        <v>5747.67</v>
      </c>
    </row>
    <row r="7503" spans="1:4" x14ac:dyDescent="0.25">
      <c r="A7503" s="1">
        <v>45260</v>
      </c>
      <c r="B7503" t="s">
        <v>590</v>
      </c>
      <c r="C7503" t="s">
        <v>591</v>
      </c>
      <c r="D7503" s="4">
        <v>17041.32</v>
      </c>
    </row>
    <row r="7504" spans="1:4" x14ac:dyDescent="0.25">
      <c r="A7504" s="1">
        <v>45260</v>
      </c>
      <c r="B7504" t="s">
        <v>595</v>
      </c>
      <c r="C7504" t="s">
        <v>596</v>
      </c>
      <c r="D7504" s="4">
        <v>5442.7</v>
      </c>
    </row>
    <row r="7505" spans="1:4" x14ac:dyDescent="0.25">
      <c r="A7505" s="1">
        <v>45260</v>
      </c>
      <c r="B7505" t="s">
        <v>599</v>
      </c>
      <c r="C7505" t="s">
        <v>600</v>
      </c>
      <c r="D7505" s="4">
        <v>11328.870000000003</v>
      </c>
    </row>
    <row r="7506" spans="1:4" x14ac:dyDescent="0.25">
      <c r="A7506" s="1">
        <v>45260</v>
      </c>
      <c r="B7506" t="s">
        <v>603</v>
      </c>
      <c r="C7506" t="s">
        <v>604</v>
      </c>
      <c r="D7506" s="4">
        <v>12880.029999999999</v>
      </c>
    </row>
    <row r="7507" spans="1:4" x14ac:dyDescent="0.25">
      <c r="A7507" s="1">
        <v>45260</v>
      </c>
      <c r="B7507" t="s">
        <v>1128</v>
      </c>
      <c r="C7507" t="s">
        <v>1129</v>
      </c>
      <c r="D7507" s="4">
        <v>4966.34</v>
      </c>
    </row>
    <row r="7508" spans="1:4" x14ac:dyDescent="0.25">
      <c r="A7508" s="1">
        <v>45260</v>
      </c>
      <c r="B7508" t="s">
        <v>1130</v>
      </c>
      <c r="C7508" t="s">
        <v>1131</v>
      </c>
      <c r="D7508" s="4">
        <v>163227.17000000004</v>
      </c>
    </row>
    <row r="7509" spans="1:4" x14ac:dyDescent="0.25">
      <c r="A7509" s="1">
        <v>45260</v>
      </c>
      <c r="B7509" t="s">
        <v>1328</v>
      </c>
      <c r="C7509" t="s">
        <v>1329</v>
      </c>
      <c r="D7509" s="4">
        <v>5221.24</v>
      </c>
    </row>
    <row r="7510" spans="1:4" x14ac:dyDescent="0.25">
      <c r="A7510" s="1">
        <v>45260</v>
      </c>
      <c r="B7510" t="s">
        <v>627</v>
      </c>
      <c r="C7510" t="s">
        <v>628</v>
      </c>
      <c r="D7510" s="4">
        <v>331710.25000000006</v>
      </c>
    </row>
    <row r="7511" spans="1:4" x14ac:dyDescent="0.25">
      <c r="A7511" s="1">
        <v>45260</v>
      </c>
      <c r="B7511" t="s">
        <v>631</v>
      </c>
      <c r="C7511" t="s">
        <v>632</v>
      </c>
      <c r="D7511" s="4">
        <v>24970.39</v>
      </c>
    </row>
    <row r="7512" spans="1:4" x14ac:dyDescent="0.25">
      <c r="A7512" s="1">
        <v>45260</v>
      </c>
      <c r="B7512" t="s">
        <v>633</v>
      </c>
      <c r="C7512" t="s">
        <v>634</v>
      </c>
      <c r="D7512" s="4">
        <v>72231.13</v>
      </c>
    </row>
    <row r="7513" spans="1:4" x14ac:dyDescent="0.25">
      <c r="A7513" s="1">
        <v>45260</v>
      </c>
      <c r="B7513" t="s">
        <v>640</v>
      </c>
      <c r="C7513" t="s">
        <v>641</v>
      </c>
      <c r="D7513" s="4">
        <v>70</v>
      </c>
    </row>
    <row r="7514" spans="1:4" x14ac:dyDescent="0.25">
      <c r="A7514" s="1">
        <v>45260</v>
      </c>
      <c r="B7514" t="s">
        <v>642</v>
      </c>
      <c r="C7514" t="s">
        <v>643</v>
      </c>
      <c r="D7514" s="4">
        <v>260</v>
      </c>
    </row>
    <row r="7515" spans="1:4" x14ac:dyDescent="0.25">
      <c r="A7515" s="1">
        <v>45260</v>
      </c>
      <c r="B7515" t="s">
        <v>646</v>
      </c>
      <c r="C7515" t="s">
        <v>647</v>
      </c>
      <c r="D7515" s="4">
        <v>818209.60000000009</v>
      </c>
    </row>
    <row r="7516" spans="1:4" x14ac:dyDescent="0.25">
      <c r="A7516" s="1">
        <v>45260</v>
      </c>
      <c r="B7516" t="s">
        <v>1294</v>
      </c>
      <c r="C7516" t="s">
        <v>1295</v>
      </c>
      <c r="D7516" s="4">
        <v>35399.65</v>
      </c>
    </row>
    <row r="7517" spans="1:4" x14ac:dyDescent="0.25">
      <c r="A7517" s="1">
        <v>45260</v>
      </c>
      <c r="B7517" t="s">
        <v>650</v>
      </c>
      <c r="C7517" t="s">
        <v>651</v>
      </c>
      <c r="D7517" s="4">
        <v>52608.340000000004</v>
      </c>
    </row>
    <row r="7518" spans="1:4" x14ac:dyDescent="0.25">
      <c r="A7518" s="1">
        <v>45260</v>
      </c>
      <c r="B7518" t="s">
        <v>652</v>
      </c>
      <c r="C7518" t="s">
        <v>653</v>
      </c>
      <c r="D7518" s="4">
        <v>8874.2099999999973</v>
      </c>
    </row>
    <row r="7519" spans="1:4" x14ac:dyDescent="0.25">
      <c r="A7519" s="1">
        <v>45260</v>
      </c>
      <c r="B7519" t="s">
        <v>656</v>
      </c>
      <c r="C7519" t="s">
        <v>657</v>
      </c>
      <c r="D7519" s="4">
        <v>2883.7200000000003</v>
      </c>
    </row>
    <row r="7520" spans="1:4" x14ac:dyDescent="0.25">
      <c r="A7520" s="1">
        <v>45260</v>
      </c>
      <c r="B7520" t="s">
        <v>663</v>
      </c>
      <c r="C7520" t="s">
        <v>664</v>
      </c>
      <c r="D7520" s="4">
        <v>6435.43</v>
      </c>
    </row>
    <row r="7521" spans="1:4" x14ac:dyDescent="0.25">
      <c r="A7521" s="1">
        <v>45260</v>
      </c>
      <c r="B7521" t="s">
        <v>668</v>
      </c>
      <c r="C7521" t="s">
        <v>669</v>
      </c>
      <c r="D7521" s="4">
        <v>7737.19</v>
      </c>
    </row>
    <row r="7522" spans="1:4" x14ac:dyDescent="0.25">
      <c r="A7522" s="1">
        <v>45260</v>
      </c>
      <c r="B7522" t="s">
        <v>672</v>
      </c>
      <c r="C7522" t="s">
        <v>673</v>
      </c>
      <c r="D7522" s="4">
        <v>12127.4</v>
      </c>
    </row>
    <row r="7523" spans="1:4" x14ac:dyDescent="0.25">
      <c r="A7523" s="1">
        <v>45260</v>
      </c>
      <c r="B7523" t="s">
        <v>676</v>
      </c>
      <c r="C7523" t="s">
        <v>677</v>
      </c>
      <c r="D7523" s="4">
        <v>70335</v>
      </c>
    </row>
    <row r="7524" spans="1:4" x14ac:dyDescent="0.25">
      <c r="A7524" s="1">
        <v>45260</v>
      </c>
      <c r="B7524" t="s">
        <v>680</v>
      </c>
      <c r="C7524" t="s">
        <v>681</v>
      </c>
      <c r="D7524" s="4">
        <v>46970.96</v>
      </c>
    </row>
    <row r="7525" spans="1:4" x14ac:dyDescent="0.25">
      <c r="A7525" s="1">
        <v>45260</v>
      </c>
      <c r="B7525" t="s">
        <v>685</v>
      </c>
      <c r="C7525" t="s">
        <v>686</v>
      </c>
      <c r="D7525" s="4">
        <v>10200</v>
      </c>
    </row>
    <row r="7526" spans="1:4" x14ac:dyDescent="0.25">
      <c r="A7526" s="1">
        <v>45260</v>
      </c>
      <c r="B7526" t="s">
        <v>690</v>
      </c>
      <c r="C7526" t="s">
        <v>691</v>
      </c>
      <c r="D7526" s="4">
        <v>65995.72</v>
      </c>
    </row>
    <row r="7527" spans="1:4" x14ac:dyDescent="0.25">
      <c r="A7527" s="1">
        <v>45260</v>
      </c>
      <c r="B7527" t="s">
        <v>696</v>
      </c>
      <c r="C7527" t="s">
        <v>697</v>
      </c>
      <c r="D7527" s="4">
        <v>509.80999999999995</v>
      </c>
    </row>
    <row r="7528" spans="1:4" x14ac:dyDescent="0.25">
      <c r="A7528" s="1">
        <v>45260</v>
      </c>
      <c r="B7528" t="s">
        <v>698</v>
      </c>
      <c r="C7528" t="s">
        <v>699</v>
      </c>
      <c r="D7528" s="4">
        <v>9101.1</v>
      </c>
    </row>
    <row r="7529" spans="1:4" x14ac:dyDescent="0.25">
      <c r="A7529" s="1">
        <v>45260</v>
      </c>
      <c r="B7529" t="s">
        <v>1132</v>
      </c>
      <c r="C7529" t="s">
        <v>1133</v>
      </c>
      <c r="D7529" s="4">
        <v>8960.08</v>
      </c>
    </row>
    <row r="7530" spans="1:4" x14ac:dyDescent="0.25">
      <c r="A7530" s="1">
        <v>45260</v>
      </c>
      <c r="B7530" t="s">
        <v>1134</v>
      </c>
      <c r="C7530" t="s">
        <v>1135</v>
      </c>
      <c r="D7530" s="4">
        <v>61966.630000000012</v>
      </c>
    </row>
    <row r="7531" spans="1:4" x14ac:dyDescent="0.25">
      <c r="A7531" s="1">
        <v>45260</v>
      </c>
      <c r="B7531" t="s">
        <v>1136</v>
      </c>
      <c r="C7531" t="s">
        <v>1137</v>
      </c>
      <c r="D7531" s="4">
        <v>28491.200000000001</v>
      </c>
    </row>
    <row r="7532" spans="1:4" x14ac:dyDescent="0.25">
      <c r="A7532" s="1">
        <v>45260</v>
      </c>
      <c r="B7532" t="s">
        <v>1140</v>
      </c>
      <c r="C7532" t="s">
        <v>1141</v>
      </c>
      <c r="D7532" s="4">
        <v>6000</v>
      </c>
    </row>
    <row r="7533" spans="1:4" x14ac:dyDescent="0.25">
      <c r="A7533" s="1">
        <v>45260</v>
      </c>
      <c r="B7533" t="s">
        <v>1221</v>
      </c>
      <c r="C7533" t="s">
        <v>1222</v>
      </c>
      <c r="D7533" s="4">
        <v>60189.1</v>
      </c>
    </row>
    <row r="7534" spans="1:4" x14ac:dyDescent="0.25">
      <c r="A7534" s="1">
        <v>45260</v>
      </c>
      <c r="B7534" t="s">
        <v>1310</v>
      </c>
      <c r="C7534" t="s">
        <v>1311</v>
      </c>
      <c r="D7534" s="4">
        <v>2880</v>
      </c>
    </row>
    <row r="7535" spans="1:4" x14ac:dyDescent="0.25">
      <c r="A7535" s="1">
        <v>45260</v>
      </c>
      <c r="B7535" t="s">
        <v>702</v>
      </c>
      <c r="C7535" t="s">
        <v>703</v>
      </c>
      <c r="D7535" s="4">
        <v>11916.68</v>
      </c>
    </row>
    <row r="7536" spans="1:4" x14ac:dyDescent="0.25">
      <c r="A7536" s="1">
        <v>45260</v>
      </c>
      <c r="B7536" t="s">
        <v>1312</v>
      </c>
      <c r="C7536" t="s">
        <v>1313</v>
      </c>
      <c r="D7536" s="4">
        <v>15939</v>
      </c>
    </row>
    <row r="7537" spans="1:4" x14ac:dyDescent="0.25">
      <c r="A7537" s="1">
        <v>45260</v>
      </c>
      <c r="B7537" t="s">
        <v>1146</v>
      </c>
      <c r="C7537" t="s">
        <v>1147</v>
      </c>
      <c r="D7537" s="4">
        <v>29350</v>
      </c>
    </row>
    <row r="7538" spans="1:4" x14ac:dyDescent="0.25">
      <c r="A7538" s="1">
        <v>45260</v>
      </c>
      <c r="B7538" t="s">
        <v>1273</v>
      </c>
      <c r="C7538" t="s">
        <v>1274</v>
      </c>
      <c r="D7538" s="4">
        <v>8320</v>
      </c>
    </row>
    <row r="7539" spans="1:4" x14ac:dyDescent="0.25">
      <c r="A7539" s="1">
        <v>45260</v>
      </c>
      <c r="B7539" t="s">
        <v>1260</v>
      </c>
      <c r="C7539" t="s">
        <v>1261</v>
      </c>
      <c r="D7539" s="4">
        <v>2200</v>
      </c>
    </row>
    <row r="7540" spans="1:4" x14ac:dyDescent="0.25">
      <c r="A7540" s="1">
        <v>45260</v>
      </c>
      <c r="B7540" t="s">
        <v>704</v>
      </c>
      <c r="C7540" t="s">
        <v>705</v>
      </c>
      <c r="D7540" s="4">
        <v>34340.61</v>
      </c>
    </row>
    <row r="7541" spans="1:4" x14ac:dyDescent="0.25">
      <c r="A7541" s="1">
        <v>45260</v>
      </c>
      <c r="B7541" t="s">
        <v>708</v>
      </c>
      <c r="C7541" t="s">
        <v>709</v>
      </c>
      <c r="D7541" s="4">
        <v>1622.35</v>
      </c>
    </row>
    <row r="7542" spans="1:4" x14ac:dyDescent="0.25">
      <c r="A7542" s="1">
        <v>45260</v>
      </c>
      <c r="B7542" t="s">
        <v>712</v>
      </c>
      <c r="C7542" t="s">
        <v>713</v>
      </c>
      <c r="D7542" s="4">
        <v>907.8599999999999</v>
      </c>
    </row>
    <row r="7543" spans="1:4" x14ac:dyDescent="0.25">
      <c r="A7543" s="1">
        <v>45260</v>
      </c>
      <c r="B7543" t="s">
        <v>717</v>
      </c>
      <c r="C7543" t="s">
        <v>718</v>
      </c>
      <c r="D7543" s="4">
        <v>969.37000000000012</v>
      </c>
    </row>
    <row r="7544" spans="1:4" x14ac:dyDescent="0.25">
      <c r="A7544" s="1">
        <v>45260</v>
      </c>
      <c r="B7544" t="s">
        <v>719</v>
      </c>
      <c r="C7544" t="s">
        <v>720</v>
      </c>
      <c r="D7544" s="4">
        <v>4525.2500000000009</v>
      </c>
    </row>
    <row r="7545" spans="1:4" x14ac:dyDescent="0.25">
      <c r="A7545" s="1">
        <v>45260</v>
      </c>
      <c r="B7545" t="s">
        <v>1350</v>
      </c>
      <c r="C7545" t="s">
        <v>1351</v>
      </c>
      <c r="D7545" s="4">
        <v>1499.9999999999998</v>
      </c>
    </row>
    <row r="7546" spans="1:4" x14ac:dyDescent="0.25">
      <c r="A7546" s="1">
        <v>45260</v>
      </c>
      <c r="B7546" t="s">
        <v>721</v>
      </c>
      <c r="C7546" t="s">
        <v>722</v>
      </c>
      <c r="D7546" s="4">
        <v>2640</v>
      </c>
    </row>
    <row r="7547" spans="1:4" x14ac:dyDescent="0.25">
      <c r="A7547" s="1">
        <v>45260</v>
      </c>
      <c r="B7547" t="s">
        <v>726</v>
      </c>
      <c r="C7547" t="s">
        <v>727</v>
      </c>
      <c r="D7547" s="4">
        <v>24074.91</v>
      </c>
    </row>
    <row r="7548" spans="1:4" x14ac:dyDescent="0.25">
      <c r="A7548" s="1">
        <v>45260</v>
      </c>
      <c r="B7548" t="s">
        <v>730</v>
      </c>
      <c r="C7548" t="s">
        <v>731</v>
      </c>
      <c r="D7548" s="4">
        <v>214</v>
      </c>
    </row>
    <row r="7549" spans="1:4" x14ac:dyDescent="0.25">
      <c r="A7549" s="1">
        <v>45260</v>
      </c>
      <c r="B7549" t="s">
        <v>734</v>
      </c>
      <c r="C7549" t="s">
        <v>735</v>
      </c>
      <c r="D7549" s="4">
        <v>872.45999999999992</v>
      </c>
    </row>
    <row r="7550" spans="1:4" x14ac:dyDescent="0.25">
      <c r="A7550" s="1">
        <v>45260</v>
      </c>
      <c r="B7550" t="s">
        <v>738</v>
      </c>
      <c r="C7550" t="s">
        <v>739</v>
      </c>
      <c r="D7550" s="4">
        <v>30195.61</v>
      </c>
    </row>
    <row r="7551" spans="1:4" x14ac:dyDescent="0.25">
      <c r="A7551" s="1">
        <v>45260</v>
      </c>
      <c r="B7551" t="s">
        <v>742</v>
      </c>
      <c r="C7551" t="s">
        <v>743</v>
      </c>
      <c r="D7551" s="4">
        <v>2638.420000000001</v>
      </c>
    </row>
    <row r="7552" spans="1:4" x14ac:dyDescent="0.25">
      <c r="A7552" s="1">
        <v>45260</v>
      </c>
      <c r="B7552" t="s">
        <v>747</v>
      </c>
      <c r="C7552" t="s">
        <v>748</v>
      </c>
      <c r="D7552" s="4">
        <v>42785.080000000016</v>
      </c>
    </row>
    <row r="7553" spans="1:4" x14ac:dyDescent="0.25">
      <c r="A7553" s="1">
        <v>45260</v>
      </c>
      <c r="B7553" t="s">
        <v>755</v>
      </c>
      <c r="C7553" t="s">
        <v>756</v>
      </c>
      <c r="D7553" s="4">
        <v>15</v>
      </c>
    </row>
    <row r="7554" spans="1:4" x14ac:dyDescent="0.25">
      <c r="A7554" s="1">
        <v>45260</v>
      </c>
      <c r="B7554" t="s">
        <v>763</v>
      </c>
      <c r="C7554" t="s">
        <v>764</v>
      </c>
      <c r="D7554" s="4">
        <v>17038.810000000005</v>
      </c>
    </row>
    <row r="7555" spans="1:4" x14ac:dyDescent="0.25">
      <c r="A7555" s="1">
        <v>45260</v>
      </c>
      <c r="B7555" t="s">
        <v>767</v>
      </c>
      <c r="C7555" t="s">
        <v>768</v>
      </c>
      <c r="D7555" s="4">
        <v>6793.2400000000007</v>
      </c>
    </row>
    <row r="7556" spans="1:4" x14ac:dyDescent="0.25">
      <c r="A7556" s="1">
        <v>45260</v>
      </c>
      <c r="B7556" t="s">
        <v>769</v>
      </c>
      <c r="C7556" t="s">
        <v>770</v>
      </c>
      <c r="D7556" s="4">
        <v>17070.710000000003</v>
      </c>
    </row>
    <row r="7557" spans="1:4" x14ac:dyDescent="0.25">
      <c r="A7557" s="1">
        <v>45260</v>
      </c>
      <c r="B7557" t="s">
        <v>773</v>
      </c>
      <c r="C7557" t="s">
        <v>774</v>
      </c>
      <c r="D7557" s="4">
        <v>3219.3199999999997</v>
      </c>
    </row>
    <row r="7558" spans="1:4" x14ac:dyDescent="0.25">
      <c r="A7558" s="1">
        <v>45260</v>
      </c>
      <c r="B7558" t="s">
        <v>775</v>
      </c>
      <c r="C7558" t="s">
        <v>776</v>
      </c>
      <c r="D7558" s="4">
        <v>10743.93</v>
      </c>
    </row>
    <row r="7559" spans="1:4" x14ac:dyDescent="0.25">
      <c r="A7559" s="1">
        <v>45260</v>
      </c>
      <c r="B7559" t="s">
        <v>777</v>
      </c>
      <c r="C7559" t="s">
        <v>778</v>
      </c>
      <c r="D7559" s="4">
        <v>10658.27</v>
      </c>
    </row>
    <row r="7560" spans="1:4" x14ac:dyDescent="0.25">
      <c r="A7560" s="1">
        <v>45260</v>
      </c>
      <c r="B7560" t="s">
        <v>781</v>
      </c>
      <c r="C7560" t="s">
        <v>782</v>
      </c>
      <c r="D7560" s="4">
        <v>7202.85</v>
      </c>
    </row>
    <row r="7561" spans="1:4" x14ac:dyDescent="0.25">
      <c r="A7561" s="1">
        <v>45260</v>
      </c>
      <c r="B7561" t="s">
        <v>785</v>
      </c>
      <c r="C7561" t="s">
        <v>786</v>
      </c>
      <c r="D7561" s="4">
        <v>2797.9600000000014</v>
      </c>
    </row>
    <row r="7562" spans="1:4" x14ac:dyDescent="0.25">
      <c r="A7562" s="1">
        <v>45260</v>
      </c>
      <c r="B7562" t="s">
        <v>788</v>
      </c>
      <c r="C7562" t="s">
        <v>789</v>
      </c>
      <c r="D7562" s="4">
        <v>15943.96</v>
      </c>
    </row>
    <row r="7563" spans="1:4" x14ac:dyDescent="0.25">
      <c r="A7563" s="1">
        <v>45260</v>
      </c>
      <c r="B7563" t="s">
        <v>790</v>
      </c>
      <c r="C7563" t="s">
        <v>791</v>
      </c>
      <c r="D7563" s="4">
        <v>9285.7999999999993</v>
      </c>
    </row>
    <row r="7564" spans="1:4" x14ac:dyDescent="0.25">
      <c r="A7564" s="1">
        <v>45260</v>
      </c>
      <c r="B7564" t="s">
        <v>792</v>
      </c>
      <c r="C7564" t="s">
        <v>793</v>
      </c>
      <c r="D7564" s="4">
        <v>4958</v>
      </c>
    </row>
    <row r="7565" spans="1:4" x14ac:dyDescent="0.25">
      <c r="A7565" s="1">
        <v>45260</v>
      </c>
      <c r="B7565" t="s">
        <v>1148</v>
      </c>
      <c r="C7565" t="s">
        <v>1149</v>
      </c>
      <c r="D7565" s="4">
        <v>14376.72</v>
      </c>
    </row>
    <row r="7566" spans="1:4" x14ac:dyDescent="0.25">
      <c r="A7566" s="1">
        <v>45260</v>
      </c>
      <c r="B7566" t="s">
        <v>1275</v>
      </c>
      <c r="C7566" t="s">
        <v>1276</v>
      </c>
      <c r="D7566" s="4">
        <v>9878.9699999999993</v>
      </c>
    </row>
    <row r="7567" spans="1:4" x14ac:dyDescent="0.25">
      <c r="A7567" s="1">
        <v>45260</v>
      </c>
      <c r="B7567" t="s">
        <v>1225</v>
      </c>
      <c r="C7567" t="s">
        <v>1226</v>
      </c>
      <c r="D7567" s="4">
        <v>17961.099999999999</v>
      </c>
    </row>
    <row r="7568" spans="1:4" x14ac:dyDescent="0.25">
      <c r="A7568" s="1">
        <v>45260</v>
      </c>
      <c r="B7568" t="s">
        <v>1236</v>
      </c>
      <c r="C7568" t="s">
        <v>1237</v>
      </c>
      <c r="D7568" s="4">
        <v>7100</v>
      </c>
    </row>
    <row r="7569" spans="1:4" x14ac:dyDescent="0.25">
      <c r="A7569" s="1">
        <v>45260</v>
      </c>
      <c r="B7569" t="s">
        <v>1238</v>
      </c>
      <c r="C7569" t="s">
        <v>1239</v>
      </c>
      <c r="D7569" s="4">
        <v>17215.23</v>
      </c>
    </row>
    <row r="7570" spans="1:4" x14ac:dyDescent="0.25">
      <c r="A7570" s="1">
        <v>45260</v>
      </c>
      <c r="B7570" t="s">
        <v>1330</v>
      </c>
      <c r="C7570" t="s">
        <v>1331</v>
      </c>
      <c r="D7570" s="4">
        <v>16266.56</v>
      </c>
    </row>
    <row r="7571" spans="1:4" x14ac:dyDescent="0.25">
      <c r="A7571" s="1">
        <v>45260</v>
      </c>
      <c r="B7571" t="s">
        <v>1336</v>
      </c>
      <c r="C7571" t="s">
        <v>1337</v>
      </c>
      <c r="D7571" s="4">
        <v>27990.25</v>
      </c>
    </row>
    <row r="7572" spans="1:4" x14ac:dyDescent="0.25">
      <c r="A7572" s="1">
        <v>45260</v>
      </c>
      <c r="B7572" t="s">
        <v>794</v>
      </c>
      <c r="C7572" t="s">
        <v>795</v>
      </c>
      <c r="D7572" s="4">
        <v>49265.97</v>
      </c>
    </row>
    <row r="7573" spans="1:4" x14ac:dyDescent="0.25">
      <c r="A7573" s="1">
        <v>45260</v>
      </c>
      <c r="B7573" t="s">
        <v>796</v>
      </c>
      <c r="C7573" t="s">
        <v>797</v>
      </c>
      <c r="D7573" s="4">
        <v>6065.8099999999968</v>
      </c>
    </row>
    <row r="7574" spans="1:4" x14ac:dyDescent="0.25">
      <c r="A7574" s="1">
        <v>45260</v>
      </c>
      <c r="B7574" t="s">
        <v>1302</v>
      </c>
      <c r="C7574" t="s">
        <v>1303</v>
      </c>
      <c r="D7574" s="4">
        <v>13923.18</v>
      </c>
    </row>
    <row r="7575" spans="1:4" x14ac:dyDescent="0.25">
      <c r="A7575" s="1">
        <v>45260</v>
      </c>
      <c r="B7575" t="s">
        <v>800</v>
      </c>
      <c r="C7575" t="s">
        <v>801</v>
      </c>
      <c r="D7575" s="4">
        <v>2260</v>
      </c>
    </row>
    <row r="7576" spans="1:4" x14ac:dyDescent="0.25">
      <c r="A7576" s="1">
        <v>45260</v>
      </c>
      <c r="B7576" t="s">
        <v>802</v>
      </c>
      <c r="C7576" t="s">
        <v>803</v>
      </c>
      <c r="D7576" s="4">
        <v>420</v>
      </c>
    </row>
    <row r="7577" spans="1:4" x14ac:dyDescent="0.25">
      <c r="A7577" s="1">
        <v>45260</v>
      </c>
      <c r="B7577" t="s">
        <v>804</v>
      </c>
      <c r="C7577" t="s">
        <v>805</v>
      </c>
      <c r="D7577" s="4">
        <v>19015.430000000004</v>
      </c>
    </row>
    <row r="7578" spans="1:4" x14ac:dyDescent="0.25">
      <c r="A7578" s="1">
        <v>45260</v>
      </c>
      <c r="B7578" t="s">
        <v>808</v>
      </c>
      <c r="C7578" t="s">
        <v>809</v>
      </c>
      <c r="D7578" s="4">
        <v>855.92000000000007</v>
      </c>
    </row>
    <row r="7579" spans="1:4" x14ac:dyDescent="0.25">
      <c r="A7579" s="1">
        <v>45260</v>
      </c>
      <c r="B7579" t="s">
        <v>1240</v>
      </c>
      <c r="C7579" t="s">
        <v>1241</v>
      </c>
      <c r="D7579" s="4">
        <v>19341.62</v>
      </c>
    </row>
    <row r="7580" spans="1:4" x14ac:dyDescent="0.25">
      <c r="A7580" s="1">
        <v>45260</v>
      </c>
      <c r="B7580" t="s">
        <v>812</v>
      </c>
      <c r="C7580" t="s">
        <v>813</v>
      </c>
      <c r="D7580" s="4">
        <v>2721.57</v>
      </c>
    </row>
    <row r="7581" spans="1:4" x14ac:dyDescent="0.25">
      <c r="A7581" s="1">
        <v>45260</v>
      </c>
      <c r="B7581" t="s">
        <v>814</v>
      </c>
      <c r="C7581" t="s">
        <v>815</v>
      </c>
      <c r="D7581" s="4">
        <v>1576</v>
      </c>
    </row>
    <row r="7582" spans="1:4" x14ac:dyDescent="0.25">
      <c r="A7582" s="1">
        <v>45260</v>
      </c>
      <c r="B7582" t="s">
        <v>816</v>
      </c>
      <c r="C7582" t="s">
        <v>817</v>
      </c>
      <c r="D7582" s="4">
        <v>19191.71000000001</v>
      </c>
    </row>
    <row r="7583" spans="1:4" x14ac:dyDescent="0.25">
      <c r="A7583" s="1">
        <v>45260</v>
      </c>
      <c r="B7583" t="s">
        <v>818</v>
      </c>
      <c r="C7583" t="s">
        <v>819</v>
      </c>
      <c r="D7583" s="4">
        <v>44.95</v>
      </c>
    </row>
    <row r="7584" spans="1:4" x14ac:dyDescent="0.25">
      <c r="A7584" s="1">
        <v>45260</v>
      </c>
      <c r="B7584" t="s">
        <v>1152</v>
      </c>
      <c r="C7584" t="s">
        <v>1153</v>
      </c>
      <c r="D7584" s="4">
        <v>288.89999999999998</v>
      </c>
    </row>
    <row r="7585" spans="1:4" x14ac:dyDescent="0.25">
      <c r="A7585" s="1">
        <v>45260</v>
      </c>
      <c r="B7585" t="s">
        <v>820</v>
      </c>
      <c r="C7585" t="s">
        <v>821</v>
      </c>
      <c r="D7585" s="4">
        <v>529.49000000000024</v>
      </c>
    </row>
    <row r="7586" spans="1:4" x14ac:dyDescent="0.25">
      <c r="A7586" s="1">
        <v>45260</v>
      </c>
      <c r="B7586" t="s">
        <v>822</v>
      </c>
      <c r="C7586" t="s">
        <v>823</v>
      </c>
      <c r="D7586" s="4">
        <v>2083.88</v>
      </c>
    </row>
    <row r="7587" spans="1:4" x14ac:dyDescent="0.25">
      <c r="A7587" s="1">
        <v>45260</v>
      </c>
      <c r="B7587" t="s">
        <v>826</v>
      </c>
      <c r="C7587" t="s">
        <v>827</v>
      </c>
      <c r="D7587" s="4">
        <v>6.16</v>
      </c>
    </row>
    <row r="7588" spans="1:4" x14ac:dyDescent="0.25">
      <c r="A7588" s="1">
        <v>45260</v>
      </c>
      <c r="B7588" t="s">
        <v>828</v>
      </c>
      <c r="C7588" t="s">
        <v>829</v>
      </c>
      <c r="D7588" s="4">
        <v>1040.67</v>
      </c>
    </row>
    <row r="7589" spans="1:4" x14ac:dyDescent="0.25">
      <c r="A7589" s="1">
        <v>45260</v>
      </c>
      <c r="B7589" t="s">
        <v>1247</v>
      </c>
      <c r="C7589" t="s">
        <v>1248</v>
      </c>
      <c r="D7589" s="4">
        <v>20698.05</v>
      </c>
    </row>
    <row r="7590" spans="1:4" x14ac:dyDescent="0.25">
      <c r="A7590" s="1">
        <v>45260</v>
      </c>
      <c r="B7590" t="s">
        <v>1249</v>
      </c>
      <c r="C7590" t="s">
        <v>1250</v>
      </c>
      <c r="D7590" s="4">
        <v>51441.18</v>
      </c>
    </row>
    <row r="7591" spans="1:4" x14ac:dyDescent="0.25">
      <c r="A7591" s="1">
        <v>45260</v>
      </c>
      <c r="B7591" t="s">
        <v>1252</v>
      </c>
      <c r="C7591" t="s">
        <v>1253</v>
      </c>
      <c r="D7591" s="4">
        <v>9170.49</v>
      </c>
    </row>
    <row r="7592" spans="1:4" x14ac:dyDescent="0.25">
      <c r="A7592" s="1">
        <v>45260</v>
      </c>
      <c r="B7592" t="s">
        <v>1242</v>
      </c>
      <c r="C7592" t="s">
        <v>1243</v>
      </c>
      <c r="D7592" s="4">
        <v>32011.97</v>
      </c>
    </row>
    <row r="7593" spans="1:4" x14ac:dyDescent="0.25">
      <c r="A7593" s="1">
        <v>45260</v>
      </c>
      <c r="B7593" t="s">
        <v>1314</v>
      </c>
      <c r="C7593" t="s">
        <v>1315</v>
      </c>
      <c r="D7593" s="4">
        <v>1499.6</v>
      </c>
    </row>
    <row r="7594" spans="1:4" x14ac:dyDescent="0.25">
      <c r="A7594" s="1">
        <v>45260</v>
      </c>
      <c r="B7594" t="s">
        <v>832</v>
      </c>
      <c r="C7594" t="s">
        <v>833</v>
      </c>
      <c r="D7594" s="4">
        <v>11000</v>
      </c>
    </row>
    <row r="7595" spans="1:4" x14ac:dyDescent="0.25">
      <c r="A7595" s="1">
        <v>45260</v>
      </c>
      <c r="B7595" t="s">
        <v>834</v>
      </c>
      <c r="C7595" t="s">
        <v>835</v>
      </c>
      <c r="D7595" s="4">
        <v>37400</v>
      </c>
    </row>
    <row r="7596" spans="1:4" x14ac:dyDescent="0.25">
      <c r="A7596" s="1">
        <v>45260</v>
      </c>
      <c r="B7596" t="s">
        <v>836</v>
      </c>
      <c r="C7596" t="s">
        <v>837</v>
      </c>
      <c r="D7596" s="4">
        <v>1100</v>
      </c>
    </row>
    <row r="7597" spans="1:4" x14ac:dyDescent="0.25">
      <c r="A7597" s="1">
        <v>45260</v>
      </c>
      <c r="B7597" t="s">
        <v>840</v>
      </c>
      <c r="C7597" t="s">
        <v>841</v>
      </c>
      <c r="D7597" s="4">
        <v>33873.78</v>
      </c>
    </row>
    <row r="7598" spans="1:4" x14ac:dyDescent="0.25">
      <c r="A7598" s="1">
        <v>45260</v>
      </c>
      <c r="B7598" t="s">
        <v>842</v>
      </c>
      <c r="C7598" t="s">
        <v>843</v>
      </c>
      <c r="D7598" s="4">
        <v>1100</v>
      </c>
    </row>
    <row r="7599" spans="1:4" x14ac:dyDescent="0.25">
      <c r="A7599" s="1">
        <v>45260</v>
      </c>
      <c r="B7599" t="s">
        <v>844</v>
      </c>
      <c r="C7599" t="s">
        <v>845</v>
      </c>
      <c r="D7599" s="4">
        <v>24309.440000000002</v>
      </c>
    </row>
    <row r="7600" spans="1:4" x14ac:dyDescent="0.25">
      <c r="A7600" s="1">
        <v>45260</v>
      </c>
      <c r="B7600" t="s">
        <v>857</v>
      </c>
      <c r="C7600" t="s">
        <v>858</v>
      </c>
      <c r="D7600" s="4">
        <v>40088</v>
      </c>
    </row>
    <row r="7601" spans="1:4" x14ac:dyDescent="0.25">
      <c r="A7601" s="1">
        <v>45260</v>
      </c>
      <c r="B7601" t="s">
        <v>1254</v>
      </c>
      <c r="C7601" t="s">
        <v>1255</v>
      </c>
      <c r="D7601" s="4">
        <v>25815</v>
      </c>
    </row>
    <row r="7602" spans="1:4" x14ac:dyDescent="0.25">
      <c r="A7602" s="1">
        <v>45260</v>
      </c>
      <c r="B7602" t="s">
        <v>1304</v>
      </c>
      <c r="C7602" t="s">
        <v>1305</v>
      </c>
      <c r="D7602" s="4">
        <v>27500</v>
      </c>
    </row>
    <row r="7603" spans="1:4" x14ac:dyDescent="0.25">
      <c r="A7603" s="1">
        <v>45260</v>
      </c>
      <c r="B7603" t="s">
        <v>1306</v>
      </c>
      <c r="C7603" t="s">
        <v>1307</v>
      </c>
      <c r="D7603" s="4">
        <v>2750</v>
      </c>
    </row>
    <row r="7604" spans="1:4" x14ac:dyDescent="0.25">
      <c r="A7604" s="1">
        <v>45260</v>
      </c>
      <c r="B7604" t="s">
        <v>1338</v>
      </c>
      <c r="C7604" t="s">
        <v>1339</v>
      </c>
      <c r="D7604" s="4">
        <v>12600</v>
      </c>
    </row>
    <row r="7605" spans="1:4" x14ac:dyDescent="0.25">
      <c r="A7605" s="1">
        <v>45260</v>
      </c>
      <c r="B7605" t="s">
        <v>1348</v>
      </c>
      <c r="C7605" t="s">
        <v>1349</v>
      </c>
      <c r="D7605" s="4">
        <v>6000</v>
      </c>
    </row>
    <row r="7606" spans="1:4" x14ac:dyDescent="0.25">
      <c r="A7606" s="1">
        <v>45260</v>
      </c>
      <c r="B7606" t="s">
        <v>861</v>
      </c>
      <c r="C7606" t="s">
        <v>862</v>
      </c>
      <c r="D7606" s="4">
        <v>27500</v>
      </c>
    </row>
    <row r="7607" spans="1:4" x14ac:dyDescent="0.25">
      <c r="A7607" s="1">
        <v>45260</v>
      </c>
      <c r="B7607" t="s">
        <v>867</v>
      </c>
      <c r="C7607" t="s">
        <v>868</v>
      </c>
      <c r="D7607" s="4">
        <v>27807.509999999995</v>
      </c>
    </row>
    <row r="7608" spans="1:4" x14ac:dyDescent="0.25">
      <c r="A7608" s="1">
        <v>45260</v>
      </c>
      <c r="B7608" t="s">
        <v>869</v>
      </c>
      <c r="C7608" t="s">
        <v>870</v>
      </c>
      <c r="D7608" s="4">
        <v>11213.55</v>
      </c>
    </row>
    <row r="7609" spans="1:4" x14ac:dyDescent="0.25">
      <c r="A7609" s="1">
        <v>45260</v>
      </c>
      <c r="B7609" t="s">
        <v>1332</v>
      </c>
      <c r="C7609" t="s">
        <v>1333</v>
      </c>
      <c r="D7609" s="4">
        <v>13147.94</v>
      </c>
    </row>
    <row r="7610" spans="1:4" x14ac:dyDescent="0.25">
      <c r="A7610" s="1">
        <v>45260</v>
      </c>
      <c r="B7610" t="s">
        <v>1503</v>
      </c>
      <c r="C7610" t="s">
        <v>1504</v>
      </c>
      <c r="D7610" s="4">
        <v>1032241.57</v>
      </c>
    </row>
    <row r="7611" spans="1:4" x14ac:dyDescent="0.25">
      <c r="A7611" s="1">
        <v>45260</v>
      </c>
      <c r="B7611" t="s">
        <v>1505</v>
      </c>
      <c r="C7611" t="s">
        <v>1506</v>
      </c>
      <c r="D7611" s="4">
        <v>157090.13000000003</v>
      </c>
    </row>
    <row r="7612" spans="1:4" x14ac:dyDescent="0.25">
      <c r="A7612" s="1">
        <v>45260</v>
      </c>
      <c r="B7612" t="s">
        <v>1507</v>
      </c>
      <c r="C7612" t="s">
        <v>1508</v>
      </c>
      <c r="D7612" s="4">
        <v>101689.04999999999</v>
      </c>
    </row>
    <row r="7613" spans="1:4" x14ac:dyDescent="0.25">
      <c r="A7613" s="1">
        <v>45260</v>
      </c>
      <c r="B7613" t="s">
        <v>1509</v>
      </c>
      <c r="C7613" t="s">
        <v>1510</v>
      </c>
      <c r="D7613" s="4">
        <v>26032.5</v>
      </c>
    </row>
    <row r="7614" spans="1:4" x14ac:dyDescent="0.25">
      <c r="A7614" s="1">
        <v>45260</v>
      </c>
      <c r="B7614" t="s">
        <v>1515</v>
      </c>
      <c r="C7614" t="s">
        <v>1516</v>
      </c>
      <c r="D7614" s="4">
        <v>211206.51000000004</v>
      </c>
    </row>
    <row r="7615" spans="1:4" x14ac:dyDescent="0.25">
      <c r="A7615" s="1">
        <v>45260</v>
      </c>
      <c r="B7615" t="s">
        <v>1517</v>
      </c>
      <c r="C7615" t="s">
        <v>1518</v>
      </c>
      <c r="D7615" s="4">
        <v>253024.40000000002</v>
      </c>
    </row>
    <row r="7616" spans="1:4" x14ac:dyDescent="0.25">
      <c r="A7616" s="1">
        <v>45260</v>
      </c>
      <c r="B7616" t="s">
        <v>1519</v>
      </c>
      <c r="C7616" t="s">
        <v>1520</v>
      </c>
      <c r="D7616" s="4">
        <v>23912.35</v>
      </c>
    </row>
    <row r="7617" spans="1:4" x14ac:dyDescent="0.25">
      <c r="A7617" s="1">
        <v>45260</v>
      </c>
      <c r="B7617" t="s">
        <v>1521</v>
      </c>
      <c r="C7617" t="s">
        <v>1522</v>
      </c>
      <c r="D7617" s="4">
        <v>970.43</v>
      </c>
    </row>
    <row r="7618" spans="1:4" x14ac:dyDescent="0.25">
      <c r="A7618" s="1">
        <v>45260</v>
      </c>
      <c r="B7618" t="s">
        <v>1523</v>
      </c>
      <c r="C7618" t="s">
        <v>1524</v>
      </c>
      <c r="D7618" s="4">
        <v>21166.410000000003</v>
      </c>
    </row>
    <row r="7619" spans="1:4" x14ac:dyDescent="0.25">
      <c r="A7619" s="1">
        <v>45260</v>
      </c>
      <c r="B7619" t="s">
        <v>1527</v>
      </c>
      <c r="C7619" t="s">
        <v>1528</v>
      </c>
      <c r="D7619" s="4">
        <v>89239.760000000009</v>
      </c>
    </row>
    <row r="7620" spans="1:4" x14ac:dyDescent="0.25">
      <c r="A7620" s="1">
        <v>45260</v>
      </c>
      <c r="B7620" t="s">
        <v>1529</v>
      </c>
      <c r="C7620" t="s">
        <v>1530</v>
      </c>
      <c r="D7620" s="4">
        <v>56994.779999999992</v>
      </c>
    </row>
    <row r="7621" spans="1:4" x14ac:dyDescent="0.25">
      <c r="A7621" s="1">
        <v>45260</v>
      </c>
      <c r="B7621" t="s">
        <v>1531</v>
      </c>
      <c r="C7621" t="s">
        <v>1532</v>
      </c>
      <c r="D7621" s="4">
        <v>9228.4500000000025</v>
      </c>
    </row>
    <row r="7622" spans="1:4" x14ac:dyDescent="0.25">
      <c r="A7622" s="1">
        <v>45260</v>
      </c>
      <c r="B7622" t="s">
        <v>1533</v>
      </c>
      <c r="C7622" t="s">
        <v>1534</v>
      </c>
      <c r="D7622" s="4">
        <v>539.73</v>
      </c>
    </row>
    <row r="7623" spans="1:4" x14ac:dyDescent="0.25">
      <c r="A7623" s="1">
        <v>45260</v>
      </c>
      <c r="B7623" t="s">
        <v>1535</v>
      </c>
      <c r="C7623" t="s">
        <v>1536</v>
      </c>
      <c r="D7623" s="4">
        <v>6279.0599999999995</v>
      </c>
    </row>
    <row r="7624" spans="1:4" x14ac:dyDescent="0.25">
      <c r="A7624" s="1">
        <v>45260</v>
      </c>
      <c r="B7624" t="s">
        <v>1537</v>
      </c>
      <c r="C7624" t="s">
        <v>1538</v>
      </c>
      <c r="D7624" s="4">
        <v>15262.92</v>
      </c>
    </row>
    <row r="7625" spans="1:4" x14ac:dyDescent="0.25">
      <c r="A7625" s="1">
        <v>45260</v>
      </c>
      <c r="B7625" t="s">
        <v>1539</v>
      </c>
      <c r="C7625" t="s">
        <v>1540</v>
      </c>
      <c r="D7625" s="4">
        <v>400.61</v>
      </c>
    </row>
    <row r="7626" spans="1:4" x14ac:dyDescent="0.25">
      <c r="A7626" s="1">
        <v>45260</v>
      </c>
      <c r="B7626" t="s">
        <v>1541</v>
      </c>
      <c r="C7626" t="s">
        <v>1542</v>
      </c>
      <c r="D7626" s="4">
        <v>3498</v>
      </c>
    </row>
    <row r="7627" spans="1:4" x14ac:dyDescent="0.25">
      <c r="A7627" s="1">
        <v>45260</v>
      </c>
      <c r="B7627" t="s">
        <v>1543</v>
      </c>
      <c r="C7627" t="s">
        <v>1544</v>
      </c>
      <c r="D7627" s="4">
        <v>1800</v>
      </c>
    </row>
    <row r="7628" spans="1:4" x14ac:dyDescent="0.25">
      <c r="A7628" s="1">
        <v>45260</v>
      </c>
      <c r="B7628" t="s">
        <v>1545</v>
      </c>
      <c r="C7628" t="s">
        <v>1546</v>
      </c>
      <c r="D7628" s="4">
        <v>110</v>
      </c>
    </row>
    <row r="7629" spans="1:4" x14ac:dyDescent="0.25">
      <c r="A7629" s="1">
        <v>45260</v>
      </c>
      <c r="B7629" t="s">
        <v>1547</v>
      </c>
      <c r="C7629" t="s">
        <v>1548</v>
      </c>
      <c r="D7629" s="4">
        <v>718</v>
      </c>
    </row>
    <row r="7630" spans="1:4" x14ac:dyDescent="0.25">
      <c r="A7630" s="1">
        <v>45260</v>
      </c>
      <c r="B7630" t="s">
        <v>1549</v>
      </c>
      <c r="C7630" t="s">
        <v>1550</v>
      </c>
      <c r="D7630" s="4">
        <v>9180.43</v>
      </c>
    </row>
    <row r="7631" spans="1:4" x14ac:dyDescent="0.25">
      <c r="A7631" s="1">
        <v>45260</v>
      </c>
      <c r="B7631" t="s">
        <v>911</v>
      </c>
      <c r="C7631" t="s">
        <v>912</v>
      </c>
      <c r="D7631" s="4">
        <v>12587.54</v>
      </c>
    </row>
    <row r="7632" spans="1:4" x14ac:dyDescent="0.25">
      <c r="A7632" s="1">
        <v>45260</v>
      </c>
      <c r="B7632" t="s">
        <v>919</v>
      </c>
      <c r="C7632" t="s">
        <v>920</v>
      </c>
      <c r="D7632" s="4">
        <v>13960.680000000002</v>
      </c>
    </row>
    <row r="7633" spans="1:4" x14ac:dyDescent="0.25">
      <c r="A7633" s="1">
        <v>45260</v>
      </c>
      <c r="B7633" t="s">
        <v>924</v>
      </c>
      <c r="C7633" t="s">
        <v>925</v>
      </c>
      <c r="D7633" s="4">
        <v>34157.870000000003</v>
      </c>
    </row>
    <row r="7634" spans="1:4" x14ac:dyDescent="0.25">
      <c r="A7634" s="1">
        <v>45260</v>
      </c>
      <c r="B7634" t="s">
        <v>927</v>
      </c>
      <c r="C7634" t="s">
        <v>928</v>
      </c>
      <c r="D7634" s="4">
        <v>10787.06</v>
      </c>
    </row>
    <row r="7635" spans="1:4" x14ac:dyDescent="0.25">
      <c r="A7635" s="1">
        <v>45260</v>
      </c>
      <c r="B7635" t="s">
        <v>931</v>
      </c>
      <c r="C7635" t="s">
        <v>932</v>
      </c>
      <c r="D7635" s="4">
        <v>19293.399999999998</v>
      </c>
    </row>
    <row r="7636" spans="1:4" x14ac:dyDescent="0.25">
      <c r="A7636" s="1">
        <v>45260</v>
      </c>
      <c r="B7636" t="s">
        <v>938</v>
      </c>
      <c r="C7636" t="s">
        <v>939</v>
      </c>
      <c r="D7636" s="4">
        <v>23090.65</v>
      </c>
    </row>
    <row r="7637" spans="1:4" x14ac:dyDescent="0.25">
      <c r="A7637" s="1">
        <v>45260</v>
      </c>
      <c r="B7637" t="s">
        <v>942</v>
      </c>
      <c r="C7637" t="s">
        <v>943</v>
      </c>
      <c r="D7637" s="4">
        <v>5829.7000000000007</v>
      </c>
    </row>
    <row r="7638" spans="1:4" x14ac:dyDescent="0.25">
      <c r="A7638" s="1">
        <v>45260</v>
      </c>
      <c r="B7638" t="s">
        <v>945</v>
      </c>
      <c r="C7638" t="s">
        <v>946</v>
      </c>
      <c r="D7638" s="4">
        <v>264</v>
      </c>
    </row>
    <row r="7639" spans="1:4" x14ac:dyDescent="0.25">
      <c r="A7639" s="1">
        <v>45260</v>
      </c>
      <c r="B7639" t="s">
        <v>952</v>
      </c>
      <c r="C7639" t="s">
        <v>953</v>
      </c>
      <c r="D7639" s="4">
        <v>660483.18000000017</v>
      </c>
    </row>
    <row r="7640" spans="1:4" x14ac:dyDescent="0.25">
      <c r="A7640" s="1">
        <v>45260</v>
      </c>
      <c r="B7640" t="s">
        <v>955</v>
      </c>
      <c r="C7640" t="s">
        <v>956</v>
      </c>
      <c r="D7640" s="4">
        <v>883958.84999999986</v>
      </c>
    </row>
    <row r="7641" spans="1:4" x14ac:dyDescent="0.25">
      <c r="A7641" s="1">
        <v>45260</v>
      </c>
      <c r="B7641" t="s">
        <v>961</v>
      </c>
      <c r="C7641" t="s">
        <v>962</v>
      </c>
      <c r="D7641" s="4">
        <v>9627.65</v>
      </c>
    </row>
    <row r="7642" spans="1:4" x14ac:dyDescent="0.25">
      <c r="A7642" s="1">
        <v>45260</v>
      </c>
      <c r="B7642" t="s">
        <v>963</v>
      </c>
      <c r="C7642" t="s">
        <v>964</v>
      </c>
      <c r="D7642" s="4">
        <v>500</v>
      </c>
    </row>
    <row r="7643" spans="1:4" x14ac:dyDescent="0.25">
      <c r="A7643" s="1">
        <v>45260</v>
      </c>
      <c r="B7643" t="s">
        <v>967</v>
      </c>
      <c r="C7643" t="s">
        <v>968</v>
      </c>
      <c r="D7643" s="4">
        <v>2</v>
      </c>
    </row>
    <row r="7644" spans="1:4" x14ac:dyDescent="0.25">
      <c r="A7644" s="1">
        <v>45260</v>
      </c>
      <c r="B7644" t="s">
        <v>971</v>
      </c>
      <c r="C7644" t="s">
        <v>972</v>
      </c>
      <c r="D7644" s="4">
        <v>3109.24</v>
      </c>
    </row>
    <row r="7645" spans="1:4" x14ac:dyDescent="0.25">
      <c r="A7645" s="1">
        <v>45260</v>
      </c>
      <c r="B7645" t="s">
        <v>973</v>
      </c>
      <c r="C7645" t="s">
        <v>974</v>
      </c>
      <c r="D7645" s="4">
        <v>7962.2199999999993</v>
      </c>
    </row>
    <row r="7646" spans="1:4" x14ac:dyDescent="0.25">
      <c r="A7646" s="1">
        <v>45260</v>
      </c>
      <c r="B7646" t="s">
        <v>977</v>
      </c>
      <c r="C7646" t="s">
        <v>978</v>
      </c>
      <c r="D7646" s="4">
        <v>2020.8400000000013</v>
      </c>
    </row>
    <row r="7647" spans="1:4" x14ac:dyDescent="0.25">
      <c r="A7647" s="1">
        <v>45260</v>
      </c>
      <c r="B7647" t="s">
        <v>981</v>
      </c>
      <c r="C7647" t="s">
        <v>982</v>
      </c>
      <c r="D7647" s="4">
        <v>1435.84</v>
      </c>
    </row>
    <row r="7648" spans="1:4" x14ac:dyDescent="0.25">
      <c r="A7648" s="1">
        <v>45260</v>
      </c>
      <c r="B7648" t="s">
        <v>989</v>
      </c>
      <c r="C7648" t="s">
        <v>990</v>
      </c>
      <c r="D7648" s="4">
        <v>8264.9900000000016</v>
      </c>
    </row>
    <row r="7649" spans="1:4" x14ac:dyDescent="0.25">
      <c r="A7649" s="1">
        <v>45260</v>
      </c>
      <c r="B7649" t="s">
        <v>1160</v>
      </c>
      <c r="C7649" t="s">
        <v>1161</v>
      </c>
      <c r="D7649" s="4">
        <v>10080.01</v>
      </c>
    </row>
    <row r="7650" spans="1:4" x14ac:dyDescent="0.25">
      <c r="A7650" s="1">
        <v>45260</v>
      </c>
      <c r="B7650" t="s">
        <v>991</v>
      </c>
      <c r="C7650" t="s">
        <v>992</v>
      </c>
      <c r="D7650" s="4">
        <v>2089.6400000000003</v>
      </c>
    </row>
    <row r="7651" spans="1:4" x14ac:dyDescent="0.25">
      <c r="A7651" s="1">
        <v>45260</v>
      </c>
      <c r="B7651" t="s">
        <v>993</v>
      </c>
      <c r="C7651" t="s">
        <v>994</v>
      </c>
      <c r="D7651" s="4">
        <v>5896.2000000000007</v>
      </c>
    </row>
    <row r="7652" spans="1:4" x14ac:dyDescent="0.25">
      <c r="A7652" s="1">
        <v>45260</v>
      </c>
      <c r="B7652" t="s">
        <v>997</v>
      </c>
      <c r="C7652" t="s">
        <v>998</v>
      </c>
      <c r="D7652" s="4">
        <v>759.13</v>
      </c>
    </row>
    <row r="7653" spans="1:4" x14ac:dyDescent="0.25">
      <c r="A7653" s="1">
        <v>45260</v>
      </c>
      <c r="B7653" t="s">
        <v>1001</v>
      </c>
      <c r="C7653" t="s">
        <v>1002</v>
      </c>
      <c r="D7653" s="4">
        <v>0.54000000000000514</v>
      </c>
    </row>
    <row r="7654" spans="1:4" x14ac:dyDescent="0.25">
      <c r="A7654" s="1">
        <v>45260</v>
      </c>
      <c r="B7654" t="s">
        <v>1005</v>
      </c>
      <c r="C7654" t="s">
        <v>1006</v>
      </c>
      <c r="D7654" s="4">
        <v>9.8299999999995471</v>
      </c>
    </row>
    <row r="7655" spans="1:4" x14ac:dyDescent="0.25">
      <c r="A7655" s="1">
        <v>45260</v>
      </c>
      <c r="B7655" t="s">
        <v>1007</v>
      </c>
      <c r="C7655" t="s">
        <v>1008</v>
      </c>
      <c r="D7655" s="4">
        <v>8511.8700000000008</v>
      </c>
    </row>
    <row r="7656" spans="1:4" x14ac:dyDescent="0.25">
      <c r="A7656" s="1">
        <v>45260</v>
      </c>
      <c r="B7656" t="s">
        <v>1308</v>
      </c>
      <c r="C7656" t="s">
        <v>1309</v>
      </c>
      <c r="D7656" s="4">
        <v>32089.13</v>
      </c>
    </row>
    <row r="7657" spans="1:4" x14ac:dyDescent="0.25">
      <c r="A7657" s="1">
        <v>45260</v>
      </c>
      <c r="B7657" t="s">
        <v>1013</v>
      </c>
      <c r="C7657" t="s">
        <v>1014</v>
      </c>
      <c r="D7657" s="4">
        <v>539.78</v>
      </c>
    </row>
    <row r="7658" spans="1:4" x14ac:dyDescent="0.25">
      <c r="A7658" s="1">
        <v>45260</v>
      </c>
      <c r="B7658" t="s">
        <v>1162</v>
      </c>
      <c r="C7658" t="s">
        <v>1163</v>
      </c>
      <c r="D7658" s="4">
        <v>1083.3599999999999</v>
      </c>
    </row>
    <row r="7659" spans="1:4" x14ac:dyDescent="0.25">
      <c r="A7659" s="1">
        <v>45260</v>
      </c>
      <c r="B7659" t="s">
        <v>1264</v>
      </c>
      <c r="C7659" t="s">
        <v>1265</v>
      </c>
      <c r="D7659" s="4">
        <v>14545.4</v>
      </c>
    </row>
    <row r="7660" spans="1:4" x14ac:dyDescent="0.25">
      <c r="A7660" s="1">
        <v>45260</v>
      </c>
      <c r="B7660" t="s">
        <v>1340</v>
      </c>
      <c r="C7660" t="s">
        <v>1341</v>
      </c>
      <c r="D7660" s="4">
        <v>500.22999999999996</v>
      </c>
    </row>
    <row r="7661" spans="1:4" x14ac:dyDescent="0.25">
      <c r="A7661" s="1">
        <v>45260</v>
      </c>
      <c r="B7661" t="s">
        <v>1285</v>
      </c>
      <c r="C7661" t="s">
        <v>1286</v>
      </c>
      <c r="D7661" s="4">
        <v>4561.3599999999997</v>
      </c>
    </row>
    <row r="7662" spans="1:4" x14ac:dyDescent="0.25">
      <c r="A7662" s="1">
        <v>45260</v>
      </c>
      <c r="B7662" t="s">
        <v>1017</v>
      </c>
      <c r="C7662" t="s">
        <v>1018</v>
      </c>
      <c r="D7662" s="4">
        <v>6411.37</v>
      </c>
    </row>
    <row r="7663" spans="1:4" x14ac:dyDescent="0.25">
      <c r="A7663" s="1">
        <v>45260</v>
      </c>
      <c r="B7663" t="s">
        <v>1021</v>
      </c>
      <c r="C7663" t="s">
        <v>1022</v>
      </c>
      <c r="D7663" s="4">
        <v>23089.46</v>
      </c>
    </row>
    <row r="7664" spans="1:4" x14ac:dyDescent="0.25">
      <c r="A7664" s="1">
        <v>45260</v>
      </c>
      <c r="B7664" t="s">
        <v>1025</v>
      </c>
      <c r="C7664" t="s">
        <v>1026</v>
      </c>
      <c r="D7664" s="4">
        <v>2467.4900000000002</v>
      </c>
    </row>
    <row r="7665" spans="1:4" x14ac:dyDescent="0.25">
      <c r="A7665" s="1">
        <v>45260</v>
      </c>
      <c r="B7665" t="s">
        <v>1227</v>
      </c>
      <c r="C7665" t="s">
        <v>1228</v>
      </c>
      <c r="D7665" s="4">
        <v>69924.23000000001</v>
      </c>
    </row>
    <row r="7666" spans="1:4" x14ac:dyDescent="0.25">
      <c r="A7666" s="1">
        <v>45260</v>
      </c>
      <c r="B7666" t="s">
        <v>1279</v>
      </c>
      <c r="C7666" t="s">
        <v>1280</v>
      </c>
      <c r="D7666" s="4">
        <v>46.1</v>
      </c>
    </row>
    <row r="7667" spans="1:4" x14ac:dyDescent="0.25">
      <c r="A7667" s="1">
        <v>45260</v>
      </c>
      <c r="B7667" t="s">
        <v>1029</v>
      </c>
      <c r="C7667" t="s">
        <v>1030</v>
      </c>
      <c r="D7667" s="4">
        <v>4857.0999999999995</v>
      </c>
    </row>
    <row r="7668" spans="1:4" x14ac:dyDescent="0.25">
      <c r="A7668" s="1">
        <v>45260</v>
      </c>
      <c r="B7668" t="s">
        <v>35</v>
      </c>
      <c r="C7668" t="s">
        <v>1031</v>
      </c>
      <c r="D7668" s="4">
        <v>8260.3799999999992</v>
      </c>
    </row>
    <row r="7669" spans="1:4" x14ac:dyDescent="0.25">
      <c r="A7669" s="1">
        <v>45260</v>
      </c>
      <c r="B7669" t="s">
        <v>27</v>
      </c>
      <c r="C7669" t="s">
        <v>1032</v>
      </c>
      <c r="D7669" s="4">
        <v>-2999507.1800000011</v>
      </c>
    </row>
    <row r="7670" spans="1:4" x14ac:dyDescent="0.25">
      <c r="A7670" s="1">
        <v>45260</v>
      </c>
      <c r="B7670" t="s">
        <v>1035</v>
      </c>
      <c r="C7670" t="s">
        <v>1036</v>
      </c>
      <c r="D7670" s="4">
        <v>-49728.04</v>
      </c>
    </row>
    <row r="7671" spans="1:4" x14ac:dyDescent="0.25">
      <c r="A7671" s="1">
        <v>45260</v>
      </c>
      <c r="B7671" t="s">
        <v>28</v>
      </c>
      <c r="C7671" t="s">
        <v>1039</v>
      </c>
      <c r="D7671" s="4">
        <v>-245197.6</v>
      </c>
    </row>
    <row r="7672" spans="1:4" x14ac:dyDescent="0.25">
      <c r="A7672" s="1">
        <v>45260</v>
      </c>
      <c r="B7672" t="s">
        <v>29</v>
      </c>
      <c r="C7672" t="s">
        <v>1040</v>
      </c>
      <c r="D7672" s="4">
        <v>-15349.940000000002</v>
      </c>
    </row>
    <row r="7673" spans="1:4" x14ac:dyDescent="0.25">
      <c r="A7673" s="1">
        <v>45260</v>
      </c>
      <c r="B7673" t="s">
        <v>1041</v>
      </c>
      <c r="C7673" t="s">
        <v>1042</v>
      </c>
      <c r="D7673" s="4">
        <v>-38520</v>
      </c>
    </row>
    <row r="7674" spans="1:4" x14ac:dyDescent="0.25">
      <c r="A7674" s="1">
        <v>45260</v>
      </c>
      <c r="B7674" t="s">
        <v>30</v>
      </c>
      <c r="C7674" t="s">
        <v>1229</v>
      </c>
      <c r="D7674" s="4">
        <v>-14160</v>
      </c>
    </row>
    <row r="7675" spans="1:4" x14ac:dyDescent="0.25">
      <c r="A7675" s="1">
        <v>45260</v>
      </c>
      <c r="B7675" t="s">
        <v>31</v>
      </c>
      <c r="C7675" t="s">
        <v>1293</v>
      </c>
      <c r="D7675" s="4">
        <v>-23030.6</v>
      </c>
    </row>
    <row r="7676" spans="1:4" x14ac:dyDescent="0.25">
      <c r="A7676" s="1">
        <v>45260</v>
      </c>
      <c r="B7676" t="s">
        <v>32</v>
      </c>
      <c r="C7676" t="s">
        <v>1268</v>
      </c>
      <c r="D7676" s="4">
        <v>-16065.57</v>
      </c>
    </row>
    <row r="7677" spans="1:4" x14ac:dyDescent="0.25">
      <c r="A7677" s="1">
        <v>45260</v>
      </c>
      <c r="B7677" t="s">
        <v>33</v>
      </c>
      <c r="C7677" t="s">
        <v>1043</v>
      </c>
      <c r="D7677" s="4">
        <v>-24260.55</v>
      </c>
    </row>
    <row r="7678" spans="1:4" x14ac:dyDescent="0.25">
      <c r="A7678" s="1">
        <v>45260</v>
      </c>
      <c r="B7678" t="s">
        <v>34</v>
      </c>
      <c r="C7678" t="s">
        <v>1044</v>
      </c>
      <c r="D7678" s="4">
        <v>-170904.66999999998</v>
      </c>
    </row>
    <row r="7679" spans="1:4" x14ac:dyDescent="0.25">
      <c r="A7679" s="1">
        <v>45260</v>
      </c>
      <c r="B7679" t="s">
        <v>25</v>
      </c>
      <c r="C7679" t="s">
        <v>1049</v>
      </c>
      <c r="D7679" s="4">
        <v>-1564838.7300000004</v>
      </c>
    </row>
    <row r="7680" spans="1:4" x14ac:dyDescent="0.25">
      <c r="A7680" s="1">
        <v>45260</v>
      </c>
      <c r="B7680" t="s">
        <v>1056</v>
      </c>
      <c r="C7680" t="s">
        <v>1057</v>
      </c>
      <c r="D7680" s="4">
        <v>-639142.43000000005</v>
      </c>
    </row>
    <row r="7681" spans="1:4" x14ac:dyDescent="0.25">
      <c r="A7681" s="1">
        <v>45260</v>
      </c>
      <c r="B7681" t="s">
        <v>1058</v>
      </c>
      <c r="C7681" t="s">
        <v>1059</v>
      </c>
      <c r="D7681" s="4">
        <v>-415024.74</v>
      </c>
    </row>
    <row r="7682" spans="1:4" x14ac:dyDescent="0.25">
      <c r="A7682" s="1">
        <v>45260</v>
      </c>
      <c r="B7682" t="s">
        <v>1062</v>
      </c>
      <c r="C7682" t="s">
        <v>1063</v>
      </c>
      <c r="D7682" s="4">
        <v>-2.34</v>
      </c>
    </row>
    <row r="7683" spans="1:4" x14ac:dyDescent="0.25">
      <c r="A7683" s="1">
        <v>45260</v>
      </c>
      <c r="B7683" t="s">
        <v>1066</v>
      </c>
      <c r="C7683" t="s">
        <v>1067</v>
      </c>
      <c r="D7683" s="4">
        <v>-7.2899999999998784</v>
      </c>
    </row>
    <row r="7684" spans="1:4" x14ac:dyDescent="0.25">
      <c r="A7684" s="1">
        <v>45260</v>
      </c>
      <c r="B7684" t="s">
        <v>1068</v>
      </c>
      <c r="C7684" t="s">
        <v>1069</v>
      </c>
      <c r="D7684" s="4">
        <v>-764.09999999999957</v>
      </c>
    </row>
    <row r="7685" spans="1:4" x14ac:dyDescent="0.25">
      <c r="A7685" s="1">
        <v>45260</v>
      </c>
      <c r="B7685" t="s">
        <v>1168</v>
      </c>
      <c r="C7685" t="s">
        <v>1169</v>
      </c>
      <c r="D7685" s="4">
        <v>-9366.36</v>
      </c>
    </row>
    <row r="7686" spans="1:4" x14ac:dyDescent="0.25">
      <c r="A7686" s="1">
        <v>45260</v>
      </c>
      <c r="B7686" t="s">
        <v>1074</v>
      </c>
      <c r="C7686" t="s">
        <v>1075</v>
      </c>
      <c r="D7686" s="4">
        <v>-826.24</v>
      </c>
    </row>
    <row r="7687" spans="1:4" x14ac:dyDescent="0.25">
      <c r="A7687" s="1">
        <v>45260</v>
      </c>
      <c r="B7687" t="s">
        <v>1078</v>
      </c>
      <c r="C7687" t="s">
        <v>1079</v>
      </c>
      <c r="D7687" s="4">
        <v>-35</v>
      </c>
    </row>
    <row r="7688" spans="1:4" x14ac:dyDescent="0.25">
      <c r="A7688" s="1">
        <v>45260</v>
      </c>
      <c r="B7688" t="s">
        <v>1080</v>
      </c>
      <c r="C7688" t="s">
        <v>1081</v>
      </c>
      <c r="D7688" s="4">
        <v>-1652801.88</v>
      </c>
    </row>
    <row r="7689" spans="1:4" x14ac:dyDescent="0.25">
      <c r="A7689" s="1">
        <v>45260</v>
      </c>
      <c r="B7689" t="s">
        <v>1082</v>
      </c>
      <c r="C7689" t="s">
        <v>1083</v>
      </c>
      <c r="D7689" s="4">
        <v>-214</v>
      </c>
    </row>
    <row r="7690" spans="1:4" x14ac:dyDescent="0.25">
      <c r="A7690" s="1">
        <v>45260</v>
      </c>
      <c r="B7690" t="s">
        <v>1172</v>
      </c>
      <c r="C7690" t="s">
        <v>1173</v>
      </c>
      <c r="D7690" s="4">
        <v>-160683.87000000002</v>
      </c>
    </row>
    <row r="7691" spans="1:4" x14ac:dyDescent="0.25">
      <c r="A7691" s="1">
        <v>45260</v>
      </c>
      <c r="B7691" t="s">
        <v>1322</v>
      </c>
      <c r="C7691" t="s">
        <v>1323</v>
      </c>
      <c r="D7691" s="4">
        <v>-929.39</v>
      </c>
    </row>
    <row r="7692" spans="1:4" x14ac:dyDescent="0.25">
      <c r="A7692" s="1">
        <v>45260</v>
      </c>
      <c r="B7692" t="s">
        <v>1271</v>
      </c>
      <c r="C7692" t="s">
        <v>1272</v>
      </c>
      <c r="D7692" s="4">
        <v>-2600</v>
      </c>
    </row>
    <row r="7693" spans="1:4" x14ac:dyDescent="0.25">
      <c r="A7693" s="1">
        <v>45260</v>
      </c>
      <c r="B7693" t="s">
        <v>1101</v>
      </c>
      <c r="C7693" t="s">
        <v>1102</v>
      </c>
      <c r="D7693" s="4">
        <v>-125444.31999999999</v>
      </c>
    </row>
    <row r="7694" spans="1:4" x14ac:dyDescent="0.25">
      <c r="A7694" s="1">
        <v>45291</v>
      </c>
      <c r="B7694" t="s">
        <v>1500</v>
      </c>
      <c r="C7694" t="s">
        <v>1501</v>
      </c>
      <c r="D7694" s="4">
        <v>1295968.92</v>
      </c>
    </row>
    <row r="7695" spans="1:4" x14ac:dyDescent="0.25">
      <c r="A7695" s="1">
        <v>45291</v>
      </c>
      <c r="B7695" t="s">
        <v>1084</v>
      </c>
      <c r="C7695" t="s">
        <v>1085</v>
      </c>
      <c r="D7695" s="4">
        <v>-472538.47</v>
      </c>
    </row>
    <row r="7696" spans="1:4" x14ac:dyDescent="0.25">
      <c r="A7696" s="1">
        <v>45291</v>
      </c>
      <c r="B7696" t="s">
        <v>1089</v>
      </c>
      <c r="C7696" t="s">
        <v>1090</v>
      </c>
      <c r="D7696" s="4">
        <v>-45925.849999999991</v>
      </c>
    </row>
    <row r="7697" spans="1:4" x14ac:dyDescent="0.25">
      <c r="A7697" s="1">
        <v>45291</v>
      </c>
      <c r="B7697" t="s">
        <v>1097</v>
      </c>
      <c r="C7697" t="s">
        <v>1098</v>
      </c>
      <c r="D7697" s="4">
        <v>-24170</v>
      </c>
    </row>
    <row r="7698" spans="1:4" x14ac:dyDescent="0.25">
      <c r="A7698" s="1">
        <v>45291</v>
      </c>
      <c r="B7698" t="s">
        <v>1300</v>
      </c>
      <c r="C7698" t="s">
        <v>1301</v>
      </c>
      <c r="D7698" s="4">
        <v>-854</v>
      </c>
    </row>
    <row r="7699" spans="1:4" x14ac:dyDescent="0.25">
      <c r="A7699" s="1">
        <v>45291</v>
      </c>
      <c r="B7699" t="s">
        <v>1283</v>
      </c>
      <c r="C7699" t="s">
        <v>1284</v>
      </c>
      <c r="D7699" s="4">
        <v>-22480</v>
      </c>
    </row>
    <row r="7700" spans="1:4" x14ac:dyDescent="0.25">
      <c r="A7700" s="1">
        <v>45291</v>
      </c>
      <c r="B7700" t="s">
        <v>1271</v>
      </c>
      <c r="C7700" t="s">
        <v>1272</v>
      </c>
      <c r="D7700" s="4">
        <v>-4100</v>
      </c>
    </row>
    <row r="7701" spans="1:4" x14ac:dyDescent="0.25">
      <c r="A7701" s="1">
        <v>45291</v>
      </c>
      <c r="B7701" t="s">
        <v>565</v>
      </c>
      <c r="C7701" t="s">
        <v>566</v>
      </c>
      <c r="D7701" s="4">
        <v>351013.04000000004</v>
      </c>
    </row>
    <row r="7702" spans="1:4" x14ac:dyDescent="0.25">
      <c r="A7702" s="1">
        <v>45291</v>
      </c>
      <c r="B7702" t="s">
        <v>568</v>
      </c>
      <c r="C7702" t="s">
        <v>569</v>
      </c>
      <c r="D7702" s="4">
        <v>181313.26999999996</v>
      </c>
    </row>
    <row r="7703" spans="1:4" x14ac:dyDescent="0.25">
      <c r="A7703" s="1">
        <v>45291</v>
      </c>
      <c r="B7703" t="s">
        <v>574</v>
      </c>
      <c r="C7703" t="s">
        <v>575</v>
      </c>
      <c r="D7703" s="4">
        <v>81295.14</v>
      </c>
    </row>
    <row r="7704" spans="1:4" x14ac:dyDescent="0.25">
      <c r="A7704" s="1">
        <v>45291</v>
      </c>
      <c r="B7704" t="s">
        <v>578</v>
      </c>
      <c r="C7704" t="s">
        <v>579</v>
      </c>
      <c r="D7704" s="4">
        <v>3048.84</v>
      </c>
    </row>
    <row r="7705" spans="1:4" x14ac:dyDescent="0.25">
      <c r="A7705" s="1">
        <v>45291</v>
      </c>
      <c r="B7705" t="s">
        <v>582</v>
      </c>
      <c r="C7705" t="s">
        <v>583</v>
      </c>
      <c r="D7705" s="4">
        <v>56524.479999999996</v>
      </c>
    </row>
    <row r="7706" spans="1:4" x14ac:dyDescent="0.25">
      <c r="A7706" s="1">
        <v>45291</v>
      </c>
      <c r="B7706" t="s">
        <v>586</v>
      </c>
      <c r="C7706" t="s">
        <v>587</v>
      </c>
      <c r="D7706" s="4">
        <v>6175</v>
      </c>
    </row>
    <row r="7707" spans="1:4" x14ac:dyDescent="0.25">
      <c r="A7707" s="1">
        <v>45291</v>
      </c>
      <c r="B7707" t="s">
        <v>590</v>
      </c>
      <c r="C7707" t="s">
        <v>591</v>
      </c>
      <c r="D7707" s="4">
        <v>17041.32</v>
      </c>
    </row>
    <row r="7708" spans="1:4" x14ac:dyDescent="0.25">
      <c r="A7708" s="1">
        <v>45291</v>
      </c>
      <c r="B7708" t="s">
        <v>595</v>
      </c>
      <c r="C7708" t="s">
        <v>596</v>
      </c>
      <c r="D7708" s="4">
        <v>5681.29</v>
      </c>
    </row>
    <row r="7709" spans="1:4" x14ac:dyDescent="0.25">
      <c r="A7709" s="1">
        <v>45291</v>
      </c>
      <c r="B7709" t="s">
        <v>599</v>
      </c>
      <c r="C7709" t="s">
        <v>600</v>
      </c>
      <c r="D7709" s="4">
        <v>13093.850000000002</v>
      </c>
    </row>
    <row r="7710" spans="1:4" x14ac:dyDescent="0.25">
      <c r="A7710" s="1">
        <v>45291</v>
      </c>
      <c r="B7710" t="s">
        <v>603</v>
      </c>
      <c r="C7710" t="s">
        <v>604</v>
      </c>
      <c r="D7710" s="4">
        <v>14873.539999999999</v>
      </c>
    </row>
    <row r="7711" spans="1:4" x14ac:dyDescent="0.25">
      <c r="A7711" s="1">
        <v>45291</v>
      </c>
      <c r="B7711" t="s">
        <v>1354</v>
      </c>
      <c r="C7711" t="s">
        <v>1355</v>
      </c>
      <c r="D7711" s="4">
        <v>712.5</v>
      </c>
    </row>
    <row r="7712" spans="1:4" x14ac:dyDescent="0.25">
      <c r="A7712" s="1">
        <v>45291</v>
      </c>
      <c r="B7712" t="s">
        <v>1128</v>
      </c>
      <c r="C7712" t="s">
        <v>1129</v>
      </c>
      <c r="D7712" s="4">
        <v>4966.34</v>
      </c>
    </row>
    <row r="7713" spans="1:4" x14ac:dyDescent="0.25">
      <c r="A7713" s="1">
        <v>45291</v>
      </c>
      <c r="B7713" t="s">
        <v>1130</v>
      </c>
      <c r="C7713" t="s">
        <v>1131</v>
      </c>
      <c r="D7713" s="4">
        <v>178183.51000000004</v>
      </c>
    </row>
    <row r="7714" spans="1:4" x14ac:dyDescent="0.25">
      <c r="A7714" s="1">
        <v>45291</v>
      </c>
      <c r="B7714" t="s">
        <v>1328</v>
      </c>
      <c r="C7714" t="s">
        <v>1329</v>
      </c>
      <c r="D7714" s="4">
        <v>5221.24</v>
      </c>
    </row>
    <row r="7715" spans="1:4" x14ac:dyDescent="0.25">
      <c r="A7715" s="1">
        <v>45291</v>
      </c>
      <c r="B7715" t="s">
        <v>627</v>
      </c>
      <c r="C7715" t="s">
        <v>628</v>
      </c>
      <c r="D7715" s="4">
        <v>348285.19000000006</v>
      </c>
    </row>
    <row r="7716" spans="1:4" x14ac:dyDescent="0.25">
      <c r="A7716" s="1">
        <v>45291</v>
      </c>
      <c r="B7716" t="s">
        <v>631</v>
      </c>
      <c r="C7716" t="s">
        <v>632</v>
      </c>
      <c r="D7716" s="4">
        <v>24970.39</v>
      </c>
    </row>
    <row r="7717" spans="1:4" x14ac:dyDescent="0.25">
      <c r="A7717" s="1">
        <v>45291</v>
      </c>
      <c r="B7717" t="s">
        <v>633</v>
      </c>
      <c r="C7717" t="s">
        <v>634</v>
      </c>
      <c r="D7717" s="4">
        <v>82475.83</v>
      </c>
    </row>
    <row r="7718" spans="1:4" x14ac:dyDescent="0.25">
      <c r="A7718" s="1">
        <v>45291</v>
      </c>
      <c r="B7718" t="s">
        <v>640</v>
      </c>
      <c r="C7718" t="s">
        <v>641</v>
      </c>
      <c r="D7718" s="4">
        <v>70</v>
      </c>
    </row>
    <row r="7719" spans="1:4" x14ac:dyDescent="0.25">
      <c r="A7719" s="1">
        <v>45291</v>
      </c>
      <c r="B7719" t="s">
        <v>642</v>
      </c>
      <c r="C7719" t="s">
        <v>643</v>
      </c>
      <c r="D7719" s="4">
        <v>260</v>
      </c>
    </row>
    <row r="7720" spans="1:4" x14ac:dyDescent="0.25">
      <c r="A7720" s="1">
        <v>45291</v>
      </c>
      <c r="B7720" t="s">
        <v>646</v>
      </c>
      <c r="C7720" t="s">
        <v>647</v>
      </c>
      <c r="D7720" s="4">
        <v>879076.29</v>
      </c>
    </row>
    <row r="7721" spans="1:4" x14ac:dyDescent="0.25">
      <c r="A7721" s="1">
        <v>45291</v>
      </c>
      <c r="B7721" t="s">
        <v>1294</v>
      </c>
      <c r="C7721" t="s">
        <v>1295</v>
      </c>
      <c r="D7721" s="4">
        <v>35399.65</v>
      </c>
    </row>
    <row r="7722" spans="1:4" x14ac:dyDescent="0.25">
      <c r="A7722" s="1">
        <v>45291</v>
      </c>
      <c r="B7722" t="s">
        <v>650</v>
      </c>
      <c r="C7722" t="s">
        <v>651</v>
      </c>
      <c r="D7722" s="4">
        <v>61963.95</v>
      </c>
    </row>
    <row r="7723" spans="1:4" x14ac:dyDescent="0.25">
      <c r="A7723" s="1">
        <v>45291</v>
      </c>
      <c r="B7723" t="s">
        <v>652</v>
      </c>
      <c r="C7723" t="s">
        <v>653</v>
      </c>
      <c r="D7723" s="4">
        <v>15221.3</v>
      </c>
    </row>
    <row r="7724" spans="1:4" x14ac:dyDescent="0.25">
      <c r="A7724" s="1">
        <v>45291</v>
      </c>
      <c r="B7724" t="s">
        <v>656</v>
      </c>
      <c r="C7724" t="s">
        <v>657</v>
      </c>
      <c r="D7724" s="4">
        <v>3314.7400000000002</v>
      </c>
    </row>
    <row r="7725" spans="1:4" x14ac:dyDescent="0.25">
      <c r="A7725" s="1">
        <v>45291</v>
      </c>
      <c r="B7725" t="s">
        <v>663</v>
      </c>
      <c r="C7725" t="s">
        <v>664</v>
      </c>
      <c r="D7725" s="4">
        <v>7885.95</v>
      </c>
    </row>
    <row r="7726" spans="1:4" x14ac:dyDescent="0.25">
      <c r="A7726" s="1">
        <v>45291</v>
      </c>
      <c r="B7726" t="s">
        <v>668</v>
      </c>
      <c r="C7726" t="s">
        <v>669</v>
      </c>
      <c r="D7726" s="4">
        <v>8762.4399999999987</v>
      </c>
    </row>
    <row r="7727" spans="1:4" x14ac:dyDescent="0.25">
      <c r="A7727" s="1">
        <v>45291</v>
      </c>
      <c r="B7727" t="s">
        <v>672</v>
      </c>
      <c r="C7727" t="s">
        <v>673</v>
      </c>
      <c r="D7727" s="4">
        <v>12666.529999999999</v>
      </c>
    </row>
    <row r="7728" spans="1:4" x14ac:dyDescent="0.25">
      <c r="A7728" s="1">
        <v>45291</v>
      </c>
      <c r="B7728" t="s">
        <v>676</v>
      </c>
      <c r="C7728" t="s">
        <v>677</v>
      </c>
      <c r="D7728" s="4">
        <v>84561.4</v>
      </c>
    </row>
    <row r="7729" spans="1:4" x14ac:dyDescent="0.25">
      <c r="A7729" s="1">
        <v>45291</v>
      </c>
      <c r="B7729" t="s">
        <v>680</v>
      </c>
      <c r="C7729" t="s">
        <v>681</v>
      </c>
      <c r="D7729" s="4">
        <v>51411.360000000001</v>
      </c>
    </row>
    <row r="7730" spans="1:4" x14ac:dyDescent="0.25">
      <c r="A7730" s="1">
        <v>45291</v>
      </c>
      <c r="B7730" t="s">
        <v>685</v>
      </c>
      <c r="C7730" t="s">
        <v>686</v>
      </c>
      <c r="D7730" s="4">
        <v>10200</v>
      </c>
    </row>
    <row r="7731" spans="1:4" x14ac:dyDescent="0.25">
      <c r="A7731" s="1">
        <v>45291</v>
      </c>
      <c r="B7731" t="s">
        <v>690</v>
      </c>
      <c r="C7731" t="s">
        <v>691</v>
      </c>
      <c r="D7731" s="4">
        <v>71595.72</v>
      </c>
    </row>
    <row r="7732" spans="1:4" x14ac:dyDescent="0.25">
      <c r="A7732" s="1">
        <v>45291</v>
      </c>
      <c r="B7732" t="s">
        <v>692</v>
      </c>
      <c r="C7732" t="s">
        <v>693</v>
      </c>
      <c r="D7732" s="4">
        <v>3500</v>
      </c>
    </row>
    <row r="7733" spans="1:4" x14ac:dyDescent="0.25">
      <c r="A7733" s="1">
        <v>45291</v>
      </c>
      <c r="B7733" t="s">
        <v>696</v>
      </c>
      <c r="C7733" t="s">
        <v>697</v>
      </c>
      <c r="D7733" s="4">
        <v>509.80999999999995</v>
      </c>
    </row>
    <row r="7734" spans="1:4" x14ac:dyDescent="0.25">
      <c r="A7734" s="1">
        <v>45291</v>
      </c>
      <c r="B7734" t="s">
        <v>698</v>
      </c>
      <c r="C7734" t="s">
        <v>699</v>
      </c>
      <c r="D7734" s="4">
        <v>9403</v>
      </c>
    </row>
    <row r="7735" spans="1:4" x14ac:dyDescent="0.25">
      <c r="A7735" s="1">
        <v>45291</v>
      </c>
      <c r="B7735" t="s">
        <v>1132</v>
      </c>
      <c r="C7735" t="s">
        <v>1133</v>
      </c>
      <c r="D7735" s="4">
        <v>7400.08</v>
      </c>
    </row>
    <row r="7736" spans="1:4" x14ac:dyDescent="0.25">
      <c r="A7736" s="1">
        <v>45291</v>
      </c>
      <c r="B7736" t="s">
        <v>1134</v>
      </c>
      <c r="C7736" t="s">
        <v>1135</v>
      </c>
      <c r="D7736" s="4">
        <v>67599.960000000006</v>
      </c>
    </row>
    <row r="7737" spans="1:4" x14ac:dyDescent="0.25">
      <c r="A7737" s="1">
        <v>45291</v>
      </c>
      <c r="B7737" t="s">
        <v>1136</v>
      </c>
      <c r="C7737" t="s">
        <v>1137</v>
      </c>
      <c r="D7737" s="4">
        <v>28784.36</v>
      </c>
    </row>
    <row r="7738" spans="1:4" x14ac:dyDescent="0.25">
      <c r="A7738" s="1">
        <v>45291</v>
      </c>
      <c r="B7738" t="s">
        <v>1140</v>
      </c>
      <c r="C7738" t="s">
        <v>1141</v>
      </c>
      <c r="D7738" s="4">
        <v>13280</v>
      </c>
    </row>
    <row r="7739" spans="1:4" x14ac:dyDescent="0.25">
      <c r="A7739" s="1">
        <v>45291</v>
      </c>
      <c r="B7739" t="s">
        <v>1221</v>
      </c>
      <c r="C7739" t="s">
        <v>1222</v>
      </c>
      <c r="D7739" s="4">
        <v>78092.209999999992</v>
      </c>
    </row>
    <row r="7740" spans="1:4" x14ac:dyDescent="0.25">
      <c r="A7740" s="1">
        <v>45291</v>
      </c>
      <c r="B7740" t="s">
        <v>1310</v>
      </c>
      <c r="C7740" t="s">
        <v>1311</v>
      </c>
      <c r="D7740" s="4">
        <v>27628.400000000001</v>
      </c>
    </row>
    <row r="7741" spans="1:4" x14ac:dyDescent="0.25">
      <c r="A7741" s="1">
        <v>45291</v>
      </c>
      <c r="B7741" t="s">
        <v>702</v>
      </c>
      <c r="C7741" t="s">
        <v>703</v>
      </c>
      <c r="D7741" s="4">
        <v>15674.15</v>
      </c>
    </row>
    <row r="7742" spans="1:4" x14ac:dyDescent="0.25">
      <c r="A7742" s="1">
        <v>45291</v>
      </c>
      <c r="B7742" t="s">
        <v>1312</v>
      </c>
      <c r="C7742" t="s">
        <v>1313</v>
      </c>
      <c r="D7742" s="4">
        <v>17721</v>
      </c>
    </row>
    <row r="7743" spans="1:4" x14ac:dyDescent="0.25">
      <c r="A7743" s="1">
        <v>45291</v>
      </c>
      <c r="B7743" t="s">
        <v>1146</v>
      </c>
      <c r="C7743" t="s">
        <v>1147</v>
      </c>
      <c r="D7743" s="4">
        <v>30600</v>
      </c>
    </row>
    <row r="7744" spans="1:4" x14ac:dyDescent="0.25">
      <c r="A7744" s="1">
        <v>45291</v>
      </c>
      <c r="B7744" t="s">
        <v>1273</v>
      </c>
      <c r="C7744" t="s">
        <v>1274</v>
      </c>
      <c r="D7744" s="4">
        <v>8320</v>
      </c>
    </row>
    <row r="7745" spans="1:4" x14ac:dyDescent="0.25">
      <c r="A7745" s="1">
        <v>45291</v>
      </c>
      <c r="B7745" t="s">
        <v>1260</v>
      </c>
      <c r="C7745" t="s">
        <v>1261</v>
      </c>
      <c r="D7745" s="4">
        <v>2400</v>
      </c>
    </row>
    <row r="7746" spans="1:4" x14ac:dyDescent="0.25">
      <c r="A7746" s="1">
        <v>45291</v>
      </c>
      <c r="B7746" t="s">
        <v>704</v>
      </c>
      <c r="C7746" t="s">
        <v>705</v>
      </c>
      <c r="D7746" s="4">
        <v>34561.61</v>
      </c>
    </row>
    <row r="7747" spans="1:4" x14ac:dyDescent="0.25">
      <c r="A7747" s="1">
        <v>45291</v>
      </c>
      <c r="B7747" t="s">
        <v>708</v>
      </c>
      <c r="C7747" t="s">
        <v>709</v>
      </c>
      <c r="D7747" s="4">
        <v>1841.3899999999999</v>
      </c>
    </row>
    <row r="7748" spans="1:4" x14ac:dyDescent="0.25">
      <c r="A7748" s="1">
        <v>45291</v>
      </c>
      <c r="B7748" t="s">
        <v>712</v>
      </c>
      <c r="C7748" t="s">
        <v>713</v>
      </c>
      <c r="D7748" s="4">
        <v>949.49</v>
      </c>
    </row>
    <row r="7749" spans="1:4" x14ac:dyDescent="0.25">
      <c r="A7749" s="1">
        <v>45291</v>
      </c>
      <c r="B7749" t="s">
        <v>717</v>
      </c>
      <c r="C7749" t="s">
        <v>718</v>
      </c>
      <c r="D7749" s="4">
        <v>969.37</v>
      </c>
    </row>
    <row r="7750" spans="1:4" x14ac:dyDescent="0.25">
      <c r="A7750" s="1">
        <v>45291</v>
      </c>
      <c r="B7750" t="s">
        <v>719</v>
      </c>
      <c r="C7750" t="s">
        <v>720</v>
      </c>
      <c r="D7750" s="4">
        <v>3995.9999999999995</v>
      </c>
    </row>
    <row r="7751" spans="1:4" x14ac:dyDescent="0.25">
      <c r="A7751" s="1">
        <v>45291</v>
      </c>
      <c r="B7751" t="s">
        <v>1350</v>
      </c>
      <c r="C7751" t="s">
        <v>1351</v>
      </c>
      <c r="D7751" s="4">
        <v>1499.9999999999998</v>
      </c>
    </row>
    <row r="7752" spans="1:4" x14ac:dyDescent="0.25">
      <c r="A7752" s="1">
        <v>45291</v>
      </c>
      <c r="B7752" t="s">
        <v>721</v>
      </c>
      <c r="C7752" t="s">
        <v>722</v>
      </c>
      <c r="D7752" s="4">
        <v>2820</v>
      </c>
    </row>
    <row r="7753" spans="1:4" x14ac:dyDescent="0.25">
      <c r="A7753" s="1">
        <v>45291</v>
      </c>
      <c r="B7753" t="s">
        <v>726</v>
      </c>
      <c r="C7753" t="s">
        <v>727</v>
      </c>
      <c r="D7753" s="4">
        <v>25859.3</v>
      </c>
    </row>
    <row r="7754" spans="1:4" x14ac:dyDescent="0.25">
      <c r="A7754" s="1">
        <v>45291</v>
      </c>
      <c r="B7754" t="s">
        <v>730</v>
      </c>
      <c r="C7754" t="s">
        <v>731</v>
      </c>
      <c r="D7754" s="4">
        <v>214</v>
      </c>
    </row>
    <row r="7755" spans="1:4" x14ac:dyDescent="0.25">
      <c r="A7755" s="1">
        <v>45291</v>
      </c>
      <c r="B7755" t="s">
        <v>734</v>
      </c>
      <c r="C7755" t="s">
        <v>735</v>
      </c>
      <c r="D7755" s="4">
        <v>930.50999999999988</v>
      </c>
    </row>
    <row r="7756" spans="1:4" x14ac:dyDescent="0.25">
      <c r="A7756" s="1">
        <v>45291</v>
      </c>
      <c r="B7756" t="s">
        <v>738</v>
      </c>
      <c r="C7756" t="s">
        <v>739</v>
      </c>
      <c r="D7756" s="4">
        <v>32460.11</v>
      </c>
    </row>
    <row r="7757" spans="1:4" x14ac:dyDescent="0.25">
      <c r="A7757" s="1">
        <v>45291</v>
      </c>
      <c r="B7757" t="s">
        <v>742</v>
      </c>
      <c r="C7757" t="s">
        <v>743</v>
      </c>
      <c r="D7757" s="4">
        <v>2638.4200000000005</v>
      </c>
    </row>
    <row r="7758" spans="1:4" x14ac:dyDescent="0.25">
      <c r="A7758" s="1">
        <v>45291</v>
      </c>
      <c r="B7758" t="s">
        <v>747</v>
      </c>
      <c r="C7758" t="s">
        <v>748</v>
      </c>
      <c r="D7758" s="4">
        <v>44285.08</v>
      </c>
    </row>
    <row r="7759" spans="1:4" x14ac:dyDescent="0.25">
      <c r="A7759" s="1">
        <v>45291</v>
      </c>
      <c r="B7759" t="s">
        <v>755</v>
      </c>
      <c r="C7759" t="s">
        <v>756</v>
      </c>
      <c r="D7759" s="4">
        <v>15</v>
      </c>
    </row>
    <row r="7760" spans="1:4" x14ac:dyDescent="0.25">
      <c r="A7760" s="1">
        <v>45291</v>
      </c>
      <c r="B7760" t="s">
        <v>763</v>
      </c>
      <c r="C7760" t="s">
        <v>764</v>
      </c>
      <c r="D7760" s="4">
        <v>17188.810000000005</v>
      </c>
    </row>
    <row r="7761" spans="1:4" x14ac:dyDescent="0.25">
      <c r="A7761" s="1">
        <v>45291</v>
      </c>
      <c r="B7761" t="s">
        <v>767</v>
      </c>
      <c r="C7761" t="s">
        <v>768</v>
      </c>
      <c r="D7761" s="4">
        <v>7224.3000000000011</v>
      </c>
    </row>
    <row r="7762" spans="1:4" x14ac:dyDescent="0.25">
      <c r="A7762" s="1">
        <v>45291</v>
      </c>
      <c r="B7762" t="s">
        <v>769</v>
      </c>
      <c r="C7762" t="s">
        <v>770</v>
      </c>
      <c r="D7762" s="4">
        <v>19215.84</v>
      </c>
    </row>
    <row r="7763" spans="1:4" x14ac:dyDescent="0.25">
      <c r="A7763" s="1">
        <v>45291</v>
      </c>
      <c r="B7763" t="s">
        <v>773</v>
      </c>
      <c r="C7763" t="s">
        <v>774</v>
      </c>
      <c r="D7763" s="4">
        <v>3219.3199999999997</v>
      </c>
    </row>
    <row r="7764" spans="1:4" x14ac:dyDescent="0.25">
      <c r="A7764" s="1">
        <v>45291</v>
      </c>
      <c r="B7764" t="s">
        <v>775</v>
      </c>
      <c r="C7764" t="s">
        <v>776</v>
      </c>
      <c r="D7764" s="4">
        <v>11435.810000000001</v>
      </c>
    </row>
    <row r="7765" spans="1:4" x14ac:dyDescent="0.25">
      <c r="A7765" s="1">
        <v>45291</v>
      </c>
      <c r="B7765" t="s">
        <v>777</v>
      </c>
      <c r="C7765" t="s">
        <v>778</v>
      </c>
      <c r="D7765" s="4">
        <v>11674.41</v>
      </c>
    </row>
    <row r="7766" spans="1:4" x14ac:dyDescent="0.25">
      <c r="A7766" s="1">
        <v>45291</v>
      </c>
      <c r="B7766" t="s">
        <v>781</v>
      </c>
      <c r="C7766" t="s">
        <v>782</v>
      </c>
      <c r="D7766" s="4">
        <v>7378.87</v>
      </c>
    </row>
    <row r="7767" spans="1:4" x14ac:dyDescent="0.25">
      <c r="A7767" s="1">
        <v>45291</v>
      </c>
      <c r="B7767" t="s">
        <v>785</v>
      </c>
      <c r="C7767" t="s">
        <v>786</v>
      </c>
      <c r="D7767" s="4">
        <v>3317.9600000000014</v>
      </c>
    </row>
    <row r="7768" spans="1:4" x14ac:dyDescent="0.25">
      <c r="A7768" s="1">
        <v>45291</v>
      </c>
      <c r="B7768" t="s">
        <v>788</v>
      </c>
      <c r="C7768" t="s">
        <v>789</v>
      </c>
      <c r="D7768" s="4">
        <v>16048.73</v>
      </c>
    </row>
    <row r="7769" spans="1:4" x14ac:dyDescent="0.25">
      <c r="A7769" s="1">
        <v>45291</v>
      </c>
      <c r="B7769" t="s">
        <v>790</v>
      </c>
      <c r="C7769" t="s">
        <v>791</v>
      </c>
      <c r="D7769" s="4">
        <v>9645.7999999999993</v>
      </c>
    </row>
    <row r="7770" spans="1:4" x14ac:dyDescent="0.25">
      <c r="A7770" s="1">
        <v>45291</v>
      </c>
      <c r="B7770" t="s">
        <v>792</v>
      </c>
      <c r="C7770" t="s">
        <v>793</v>
      </c>
      <c r="D7770" s="4">
        <v>5588</v>
      </c>
    </row>
    <row r="7771" spans="1:4" x14ac:dyDescent="0.25">
      <c r="A7771" s="1">
        <v>45291</v>
      </c>
      <c r="B7771" t="s">
        <v>1148</v>
      </c>
      <c r="C7771" t="s">
        <v>1149</v>
      </c>
      <c r="D7771" s="4">
        <v>14376.72</v>
      </c>
    </row>
    <row r="7772" spans="1:4" x14ac:dyDescent="0.25">
      <c r="A7772" s="1">
        <v>45291</v>
      </c>
      <c r="B7772" t="s">
        <v>1275</v>
      </c>
      <c r="C7772" t="s">
        <v>1276</v>
      </c>
      <c r="D7772" s="4">
        <v>9878.9699999999993</v>
      </c>
    </row>
    <row r="7773" spans="1:4" x14ac:dyDescent="0.25">
      <c r="A7773" s="1">
        <v>45291</v>
      </c>
      <c r="B7773" t="s">
        <v>1225</v>
      </c>
      <c r="C7773" t="s">
        <v>1226</v>
      </c>
      <c r="D7773" s="4">
        <v>17961.099999999999</v>
      </c>
    </row>
    <row r="7774" spans="1:4" x14ac:dyDescent="0.25">
      <c r="A7774" s="1">
        <v>45291</v>
      </c>
      <c r="B7774" t="s">
        <v>1236</v>
      </c>
      <c r="C7774" t="s">
        <v>1237</v>
      </c>
      <c r="D7774" s="4">
        <v>7183.13</v>
      </c>
    </row>
    <row r="7775" spans="1:4" x14ac:dyDescent="0.25">
      <c r="A7775" s="1">
        <v>45291</v>
      </c>
      <c r="B7775" t="s">
        <v>1238</v>
      </c>
      <c r="C7775" t="s">
        <v>1239</v>
      </c>
      <c r="D7775" s="4">
        <v>18835.47</v>
      </c>
    </row>
    <row r="7776" spans="1:4" x14ac:dyDescent="0.25">
      <c r="A7776" s="1">
        <v>45291</v>
      </c>
      <c r="B7776" t="s">
        <v>1330</v>
      </c>
      <c r="C7776" t="s">
        <v>1331</v>
      </c>
      <c r="D7776" s="4">
        <v>18368.419999999998</v>
      </c>
    </row>
    <row r="7777" spans="1:4" x14ac:dyDescent="0.25">
      <c r="A7777" s="1">
        <v>45291</v>
      </c>
      <c r="B7777" t="s">
        <v>1336</v>
      </c>
      <c r="C7777" t="s">
        <v>1337</v>
      </c>
      <c r="D7777" s="4">
        <v>27990.25</v>
      </c>
    </row>
    <row r="7778" spans="1:4" x14ac:dyDescent="0.25">
      <c r="A7778" s="1">
        <v>45291</v>
      </c>
      <c r="B7778" t="s">
        <v>794</v>
      </c>
      <c r="C7778" t="s">
        <v>795</v>
      </c>
      <c r="D7778" s="4">
        <v>59441.520000000004</v>
      </c>
    </row>
    <row r="7779" spans="1:4" x14ac:dyDescent="0.25">
      <c r="A7779" s="1">
        <v>45291</v>
      </c>
      <c r="B7779" t="s">
        <v>796</v>
      </c>
      <c r="C7779" t="s">
        <v>797</v>
      </c>
      <c r="D7779" s="4">
        <v>6638.8099999999968</v>
      </c>
    </row>
    <row r="7780" spans="1:4" x14ac:dyDescent="0.25">
      <c r="A7780" s="1">
        <v>45291</v>
      </c>
      <c r="B7780" t="s">
        <v>1302</v>
      </c>
      <c r="C7780" t="s">
        <v>1303</v>
      </c>
      <c r="D7780" s="4">
        <v>13923.18</v>
      </c>
    </row>
    <row r="7781" spans="1:4" x14ac:dyDescent="0.25">
      <c r="A7781" s="1">
        <v>45291</v>
      </c>
      <c r="B7781" t="s">
        <v>800</v>
      </c>
      <c r="C7781" t="s">
        <v>801</v>
      </c>
      <c r="D7781" s="4">
        <v>2295</v>
      </c>
    </row>
    <row r="7782" spans="1:4" x14ac:dyDescent="0.25">
      <c r="A7782" s="1">
        <v>45291</v>
      </c>
      <c r="B7782" t="s">
        <v>802</v>
      </c>
      <c r="C7782" t="s">
        <v>803</v>
      </c>
      <c r="D7782" s="4">
        <v>420</v>
      </c>
    </row>
    <row r="7783" spans="1:4" x14ac:dyDescent="0.25">
      <c r="A7783" s="1">
        <v>45291</v>
      </c>
      <c r="B7783" t="s">
        <v>804</v>
      </c>
      <c r="C7783" t="s">
        <v>805</v>
      </c>
      <c r="D7783" s="4">
        <v>36447.589999999997</v>
      </c>
    </row>
    <row r="7784" spans="1:4" x14ac:dyDescent="0.25">
      <c r="A7784" s="1">
        <v>45291</v>
      </c>
      <c r="B7784" t="s">
        <v>808</v>
      </c>
      <c r="C7784" t="s">
        <v>809</v>
      </c>
      <c r="D7784" s="4">
        <v>995.2</v>
      </c>
    </row>
    <row r="7785" spans="1:4" x14ac:dyDescent="0.25">
      <c r="A7785" s="1">
        <v>45291</v>
      </c>
      <c r="B7785" t="s">
        <v>1240</v>
      </c>
      <c r="C7785" t="s">
        <v>1241</v>
      </c>
      <c r="D7785" s="4">
        <v>21125.539999999997</v>
      </c>
    </row>
    <row r="7786" spans="1:4" x14ac:dyDescent="0.25">
      <c r="A7786" s="1">
        <v>45291</v>
      </c>
      <c r="B7786" t="s">
        <v>812</v>
      </c>
      <c r="C7786" t="s">
        <v>813</v>
      </c>
      <c r="D7786" s="4">
        <v>3599.5600000000004</v>
      </c>
    </row>
    <row r="7787" spans="1:4" x14ac:dyDescent="0.25">
      <c r="A7787" s="1">
        <v>45291</v>
      </c>
      <c r="B7787" t="s">
        <v>814</v>
      </c>
      <c r="C7787" t="s">
        <v>815</v>
      </c>
      <c r="D7787" s="4">
        <v>1576</v>
      </c>
    </row>
    <row r="7788" spans="1:4" x14ac:dyDescent="0.25">
      <c r="A7788" s="1">
        <v>45291</v>
      </c>
      <c r="B7788" t="s">
        <v>816</v>
      </c>
      <c r="C7788" t="s">
        <v>817</v>
      </c>
      <c r="D7788" s="4">
        <v>26814.93</v>
      </c>
    </row>
    <row r="7789" spans="1:4" x14ac:dyDescent="0.25">
      <c r="A7789" s="1">
        <v>45291</v>
      </c>
      <c r="B7789" t="s">
        <v>818</v>
      </c>
      <c r="C7789" t="s">
        <v>819</v>
      </c>
      <c r="D7789" s="4">
        <v>46.1</v>
      </c>
    </row>
    <row r="7790" spans="1:4" x14ac:dyDescent="0.25">
      <c r="A7790" s="1">
        <v>45291</v>
      </c>
      <c r="B7790" t="s">
        <v>1152</v>
      </c>
      <c r="C7790" t="s">
        <v>1153</v>
      </c>
      <c r="D7790" s="4">
        <v>288.89999999999998</v>
      </c>
    </row>
    <row r="7791" spans="1:4" x14ac:dyDescent="0.25">
      <c r="A7791" s="1">
        <v>45291</v>
      </c>
      <c r="B7791" t="s">
        <v>820</v>
      </c>
      <c r="C7791" t="s">
        <v>821</v>
      </c>
      <c r="D7791" s="4">
        <v>655.49000000000024</v>
      </c>
    </row>
    <row r="7792" spans="1:4" x14ac:dyDescent="0.25">
      <c r="A7792" s="1">
        <v>45291</v>
      </c>
      <c r="B7792" t="s">
        <v>822</v>
      </c>
      <c r="C7792" t="s">
        <v>823</v>
      </c>
      <c r="D7792" s="4">
        <v>2271.34</v>
      </c>
    </row>
    <row r="7793" spans="1:4" x14ac:dyDescent="0.25">
      <c r="A7793" s="1">
        <v>45291</v>
      </c>
      <c r="B7793" t="s">
        <v>826</v>
      </c>
      <c r="C7793" t="s">
        <v>827</v>
      </c>
      <c r="D7793" s="4">
        <v>6.16</v>
      </c>
    </row>
    <row r="7794" spans="1:4" x14ac:dyDescent="0.25">
      <c r="A7794" s="1">
        <v>45291</v>
      </c>
      <c r="B7794" t="s">
        <v>828</v>
      </c>
      <c r="C7794" t="s">
        <v>829</v>
      </c>
      <c r="D7794" s="4">
        <v>1014.84</v>
      </c>
    </row>
    <row r="7795" spans="1:4" x14ac:dyDescent="0.25">
      <c r="A7795" s="1">
        <v>45291</v>
      </c>
      <c r="B7795" t="s">
        <v>1247</v>
      </c>
      <c r="C7795" t="s">
        <v>1248</v>
      </c>
      <c r="D7795" s="4">
        <v>24159.22</v>
      </c>
    </row>
    <row r="7796" spans="1:4" x14ac:dyDescent="0.25">
      <c r="A7796" s="1">
        <v>45291</v>
      </c>
      <c r="B7796" t="s">
        <v>1249</v>
      </c>
      <c r="C7796" t="s">
        <v>1250</v>
      </c>
      <c r="D7796" s="4">
        <v>63231.18</v>
      </c>
    </row>
    <row r="7797" spans="1:4" x14ac:dyDescent="0.25">
      <c r="A7797" s="1">
        <v>45291</v>
      </c>
      <c r="B7797" t="s">
        <v>1252</v>
      </c>
      <c r="C7797" t="s">
        <v>1253</v>
      </c>
      <c r="D7797" s="4">
        <v>9170.49</v>
      </c>
    </row>
    <row r="7798" spans="1:4" x14ac:dyDescent="0.25">
      <c r="A7798" s="1">
        <v>45291</v>
      </c>
      <c r="B7798" t="s">
        <v>1242</v>
      </c>
      <c r="C7798" t="s">
        <v>1243</v>
      </c>
      <c r="D7798" s="4">
        <v>32797.97</v>
      </c>
    </row>
    <row r="7799" spans="1:4" x14ac:dyDescent="0.25">
      <c r="A7799" s="1">
        <v>45291</v>
      </c>
      <c r="B7799" t="s">
        <v>1314</v>
      </c>
      <c r="C7799" t="s">
        <v>1315</v>
      </c>
      <c r="D7799" s="4">
        <v>1499.6</v>
      </c>
    </row>
    <row r="7800" spans="1:4" x14ac:dyDescent="0.25">
      <c r="A7800" s="1">
        <v>45291</v>
      </c>
      <c r="B7800" t="s">
        <v>832</v>
      </c>
      <c r="C7800" t="s">
        <v>833</v>
      </c>
      <c r="D7800" s="4">
        <v>12000</v>
      </c>
    </row>
    <row r="7801" spans="1:4" x14ac:dyDescent="0.25">
      <c r="A7801" s="1">
        <v>45291</v>
      </c>
      <c r="B7801" t="s">
        <v>834</v>
      </c>
      <c r="C7801" t="s">
        <v>835</v>
      </c>
      <c r="D7801" s="4">
        <v>40800</v>
      </c>
    </row>
    <row r="7802" spans="1:4" x14ac:dyDescent="0.25">
      <c r="A7802" s="1">
        <v>45291</v>
      </c>
      <c r="B7802" t="s">
        <v>836</v>
      </c>
      <c r="C7802" t="s">
        <v>837</v>
      </c>
      <c r="D7802" s="4">
        <v>1200</v>
      </c>
    </row>
    <row r="7803" spans="1:4" x14ac:dyDescent="0.25">
      <c r="A7803" s="1">
        <v>45291</v>
      </c>
      <c r="B7803" t="s">
        <v>840</v>
      </c>
      <c r="C7803" t="s">
        <v>841</v>
      </c>
      <c r="D7803" s="4">
        <v>37067.760000000002</v>
      </c>
    </row>
    <row r="7804" spans="1:4" x14ac:dyDescent="0.25">
      <c r="A7804" s="1">
        <v>45291</v>
      </c>
      <c r="B7804" t="s">
        <v>842</v>
      </c>
      <c r="C7804" t="s">
        <v>843</v>
      </c>
      <c r="D7804" s="4">
        <v>1200</v>
      </c>
    </row>
    <row r="7805" spans="1:4" x14ac:dyDescent="0.25">
      <c r="A7805" s="1">
        <v>45291</v>
      </c>
      <c r="B7805" t="s">
        <v>844</v>
      </c>
      <c r="C7805" t="s">
        <v>845</v>
      </c>
      <c r="D7805" s="4">
        <v>26373.230000000003</v>
      </c>
    </row>
    <row r="7806" spans="1:4" x14ac:dyDescent="0.25">
      <c r="A7806" s="1">
        <v>45291</v>
      </c>
      <c r="B7806" t="s">
        <v>857</v>
      </c>
      <c r="C7806" t="s">
        <v>858</v>
      </c>
      <c r="D7806" s="4">
        <v>43892.62</v>
      </c>
    </row>
    <row r="7807" spans="1:4" x14ac:dyDescent="0.25">
      <c r="A7807" s="1">
        <v>45291</v>
      </c>
      <c r="B7807" t="s">
        <v>1254</v>
      </c>
      <c r="C7807" t="s">
        <v>1255</v>
      </c>
      <c r="D7807" s="4">
        <v>28293</v>
      </c>
    </row>
    <row r="7808" spans="1:4" x14ac:dyDescent="0.25">
      <c r="A7808" s="1">
        <v>45291</v>
      </c>
      <c r="B7808" t="s">
        <v>1304</v>
      </c>
      <c r="C7808" t="s">
        <v>1305</v>
      </c>
      <c r="D7808" s="4">
        <v>30000</v>
      </c>
    </row>
    <row r="7809" spans="1:4" x14ac:dyDescent="0.25">
      <c r="A7809" s="1">
        <v>45291</v>
      </c>
      <c r="B7809" t="s">
        <v>1306</v>
      </c>
      <c r="C7809" t="s">
        <v>1307</v>
      </c>
      <c r="D7809" s="4">
        <v>3000</v>
      </c>
    </row>
    <row r="7810" spans="1:4" x14ac:dyDescent="0.25">
      <c r="A7810" s="1">
        <v>45291</v>
      </c>
      <c r="B7810" t="s">
        <v>1338</v>
      </c>
      <c r="C7810" t="s">
        <v>1339</v>
      </c>
      <c r="D7810" s="4">
        <v>18000</v>
      </c>
    </row>
    <row r="7811" spans="1:4" x14ac:dyDescent="0.25">
      <c r="A7811" s="1">
        <v>45291</v>
      </c>
      <c r="B7811" t="s">
        <v>1348</v>
      </c>
      <c r="C7811" t="s">
        <v>1349</v>
      </c>
      <c r="D7811" s="4">
        <v>7200</v>
      </c>
    </row>
    <row r="7812" spans="1:4" x14ac:dyDescent="0.25">
      <c r="A7812" s="1">
        <v>45291</v>
      </c>
      <c r="B7812" t="s">
        <v>861</v>
      </c>
      <c r="C7812" t="s">
        <v>862</v>
      </c>
      <c r="D7812" s="4">
        <v>33635</v>
      </c>
    </row>
    <row r="7813" spans="1:4" x14ac:dyDescent="0.25">
      <c r="A7813" s="1">
        <v>45291</v>
      </c>
      <c r="B7813" t="s">
        <v>867</v>
      </c>
      <c r="C7813" t="s">
        <v>868</v>
      </c>
      <c r="D7813" s="4">
        <v>30047.739999999994</v>
      </c>
    </row>
    <row r="7814" spans="1:4" x14ac:dyDescent="0.25">
      <c r="A7814" s="1">
        <v>45291</v>
      </c>
      <c r="B7814" t="s">
        <v>869</v>
      </c>
      <c r="C7814" t="s">
        <v>870</v>
      </c>
      <c r="D7814" s="4">
        <v>12826.88</v>
      </c>
    </row>
    <row r="7815" spans="1:4" x14ac:dyDescent="0.25">
      <c r="A7815" s="1">
        <v>45291</v>
      </c>
      <c r="B7815" t="s">
        <v>1332</v>
      </c>
      <c r="C7815" t="s">
        <v>1333</v>
      </c>
      <c r="D7815" s="4">
        <v>14369.11</v>
      </c>
    </row>
    <row r="7816" spans="1:4" x14ac:dyDescent="0.25">
      <c r="A7816" s="1">
        <v>45291</v>
      </c>
      <c r="B7816" t="s">
        <v>1503</v>
      </c>
      <c r="C7816" t="s">
        <v>1504</v>
      </c>
      <c r="D7816" s="4">
        <v>1003006.96</v>
      </c>
    </row>
    <row r="7817" spans="1:4" x14ac:dyDescent="0.25">
      <c r="A7817" s="1">
        <v>45291</v>
      </c>
      <c r="B7817" t="s">
        <v>1505</v>
      </c>
      <c r="C7817" t="s">
        <v>1506</v>
      </c>
      <c r="D7817" s="4">
        <v>166585.73000000004</v>
      </c>
    </row>
    <row r="7818" spans="1:4" x14ac:dyDescent="0.25">
      <c r="A7818" s="1">
        <v>45291</v>
      </c>
      <c r="B7818" t="s">
        <v>1507</v>
      </c>
      <c r="C7818" t="s">
        <v>1508</v>
      </c>
      <c r="D7818" s="4">
        <v>214189.01999999996</v>
      </c>
    </row>
    <row r="7819" spans="1:4" x14ac:dyDescent="0.25">
      <c r="A7819" s="1">
        <v>45291</v>
      </c>
      <c r="B7819" t="s">
        <v>1509</v>
      </c>
      <c r="C7819" t="s">
        <v>1510</v>
      </c>
      <c r="D7819" s="4">
        <v>28057.5</v>
      </c>
    </row>
    <row r="7820" spans="1:4" x14ac:dyDescent="0.25">
      <c r="A7820" s="1">
        <v>45291</v>
      </c>
      <c r="B7820" t="s">
        <v>1515</v>
      </c>
      <c r="C7820" t="s">
        <v>1516</v>
      </c>
      <c r="D7820" s="4">
        <v>231550.23000000004</v>
      </c>
    </row>
    <row r="7821" spans="1:4" x14ac:dyDescent="0.25">
      <c r="A7821" s="1">
        <v>45291</v>
      </c>
      <c r="B7821" t="s">
        <v>1517</v>
      </c>
      <c r="C7821" t="s">
        <v>1518</v>
      </c>
      <c r="D7821" s="4">
        <v>258689.49000000002</v>
      </c>
    </row>
    <row r="7822" spans="1:4" x14ac:dyDescent="0.25">
      <c r="A7822" s="1">
        <v>45291</v>
      </c>
      <c r="B7822" t="s">
        <v>1519</v>
      </c>
      <c r="C7822" t="s">
        <v>1520</v>
      </c>
      <c r="D7822" s="4">
        <v>26160.829999999998</v>
      </c>
    </row>
    <row r="7823" spans="1:4" x14ac:dyDescent="0.25">
      <c r="A7823" s="1">
        <v>45291</v>
      </c>
      <c r="B7823" t="s">
        <v>1521</v>
      </c>
      <c r="C7823" t="s">
        <v>1522</v>
      </c>
      <c r="D7823" s="4">
        <v>29357.45</v>
      </c>
    </row>
    <row r="7824" spans="1:4" x14ac:dyDescent="0.25">
      <c r="A7824" s="1">
        <v>45291</v>
      </c>
      <c r="B7824" t="s">
        <v>1523</v>
      </c>
      <c r="C7824" t="s">
        <v>1524</v>
      </c>
      <c r="D7824" s="4">
        <v>19719.55</v>
      </c>
    </row>
    <row r="7825" spans="1:4" x14ac:dyDescent="0.25">
      <c r="A7825" s="1">
        <v>45291</v>
      </c>
      <c r="B7825" t="s">
        <v>1527</v>
      </c>
      <c r="C7825" t="s">
        <v>1528</v>
      </c>
      <c r="D7825" s="4">
        <v>96155.66</v>
      </c>
    </row>
    <row r="7826" spans="1:4" x14ac:dyDescent="0.25">
      <c r="A7826" s="1">
        <v>45291</v>
      </c>
      <c r="B7826" t="s">
        <v>1529</v>
      </c>
      <c r="C7826" t="s">
        <v>1530</v>
      </c>
      <c r="D7826" s="4">
        <v>55849.19</v>
      </c>
    </row>
    <row r="7827" spans="1:4" x14ac:dyDescent="0.25">
      <c r="A7827" s="1">
        <v>45291</v>
      </c>
      <c r="B7827" t="s">
        <v>1531</v>
      </c>
      <c r="C7827" t="s">
        <v>1532</v>
      </c>
      <c r="D7827" s="4">
        <v>9914.9900000000016</v>
      </c>
    </row>
    <row r="7828" spans="1:4" x14ac:dyDescent="0.25">
      <c r="A7828" s="1">
        <v>45291</v>
      </c>
      <c r="B7828" t="s">
        <v>1533</v>
      </c>
      <c r="C7828" t="s">
        <v>1534</v>
      </c>
      <c r="D7828" s="4">
        <v>6452.2199999999993</v>
      </c>
    </row>
    <row r="7829" spans="1:4" x14ac:dyDescent="0.25">
      <c r="A7829" s="1">
        <v>45291</v>
      </c>
      <c r="B7829" t="s">
        <v>1535</v>
      </c>
      <c r="C7829" t="s">
        <v>1536</v>
      </c>
      <c r="D7829" s="4">
        <v>7315.1699999999992</v>
      </c>
    </row>
    <row r="7830" spans="1:4" x14ac:dyDescent="0.25">
      <c r="A7830" s="1">
        <v>45291</v>
      </c>
      <c r="B7830" t="s">
        <v>1537</v>
      </c>
      <c r="C7830" t="s">
        <v>1538</v>
      </c>
      <c r="D7830" s="4">
        <v>17574.55</v>
      </c>
    </row>
    <row r="7831" spans="1:4" x14ac:dyDescent="0.25">
      <c r="A7831" s="1">
        <v>45291</v>
      </c>
      <c r="B7831" t="s">
        <v>1539</v>
      </c>
      <c r="C7831" t="s">
        <v>1540</v>
      </c>
      <c r="D7831" s="4">
        <v>505.32000000000005</v>
      </c>
    </row>
    <row r="7832" spans="1:4" x14ac:dyDescent="0.25">
      <c r="A7832" s="1">
        <v>45291</v>
      </c>
      <c r="B7832" t="s">
        <v>1541</v>
      </c>
      <c r="C7832" t="s">
        <v>1542</v>
      </c>
      <c r="D7832" s="4">
        <v>3808</v>
      </c>
    </row>
    <row r="7833" spans="1:4" x14ac:dyDescent="0.25">
      <c r="A7833" s="1">
        <v>45291</v>
      </c>
      <c r="B7833" t="s">
        <v>1543</v>
      </c>
      <c r="C7833" t="s">
        <v>1544</v>
      </c>
      <c r="D7833" s="4">
        <v>1965</v>
      </c>
    </row>
    <row r="7834" spans="1:4" x14ac:dyDescent="0.25">
      <c r="A7834" s="1">
        <v>45291</v>
      </c>
      <c r="B7834" t="s">
        <v>1545</v>
      </c>
      <c r="C7834" t="s">
        <v>1546</v>
      </c>
      <c r="D7834" s="4">
        <v>120</v>
      </c>
    </row>
    <row r="7835" spans="1:4" x14ac:dyDescent="0.25">
      <c r="A7835" s="1">
        <v>45291</v>
      </c>
      <c r="B7835" t="s">
        <v>1547</v>
      </c>
      <c r="C7835" t="s">
        <v>1548</v>
      </c>
      <c r="D7835" s="4">
        <v>763</v>
      </c>
    </row>
    <row r="7836" spans="1:4" x14ac:dyDescent="0.25">
      <c r="A7836" s="1">
        <v>45291</v>
      </c>
      <c r="B7836" t="s">
        <v>1549</v>
      </c>
      <c r="C7836" t="s">
        <v>1550</v>
      </c>
      <c r="D7836" s="4">
        <v>14080.43</v>
      </c>
    </row>
    <row r="7837" spans="1:4" x14ac:dyDescent="0.25">
      <c r="A7837" s="1">
        <v>45291</v>
      </c>
      <c r="B7837" t="s">
        <v>911</v>
      </c>
      <c r="C7837" t="s">
        <v>912</v>
      </c>
      <c r="D7837" s="4">
        <v>13731.86</v>
      </c>
    </row>
    <row r="7838" spans="1:4" x14ac:dyDescent="0.25">
      <c r="A7838" s="1">
        <v>45291</v>
      </c>
      <c r="B7838" t="s">
        <v>919</v>
      </c>
      <c r="C7838" t="s">
        <v>920</v>
      </c>
      <c r="D7838" s="4">
        <v>15229.830000000002</v>
      </c>
    </row>
    <row r="7839" spans="1:4" x14ac:dyDescent="0.25">
      <c r="A7839" s="1">
        <v>45291</v>
      </c>
      <c r="B7839" t="s">
        <v>924</v>
      </c>
      <c r="C7839" t="s">
        <v>925</v>
      </c>
      <c r="D7839" s="4">
        <v>37263.129999999997</v>
      </c>
    </row>
    <row r="7840" spans="1:4" x14ac:dyDescent="0.25">
      <c r="A7840" s="1">
        <v>45291</v>
      </c>
      <c r="B7840" t="s">
        <v>927</v>
      </c>
      <c r="C7840" t="s">
        <v>928</v>
      </c>
      <c r="D7840" s="4">
        <v>11767.7</v>
      </c>
    </row>
    <row r="7841" spans="1:4" x14ac:dyDescent="0.25">
      <c r="A7841" s="1">
        <v>45291</v>
      </c>
      <c r="B7841" t="s">
        <v>931</v>
      </c>
      <c r="C7841" t="s">
        <v>932</v>
      </c>
      <c r="D7841" s="4">
        <v>21394.870000000003</v>
      </c>
    </row>
    <row r="7842" spans="1:4" x14ac:dyDescent="0.25">
      <c r="A7842" s="1">
        <v>45291</v>
      </c>
      <c r="B7842" t="s">
        <v>935</v>
      </c>
      <c r="C7842" t="s">
        <v>936</v>
      </c>
      <c r="D7842" s="4">
        <v>20818.71</v>
      </c>
    </row>
    <row r="7843" spans="1:4" x14ac:dyDescent="0.25">
      <c r="A7843" s="1">
        <v>45291</v>
      </c>
      <c r="B7843" t="s">
        <v>938</v>
      </c>
      <c r="C7843" t="s">
        <v>939</v>
      </c>
      <c r="D7843" s="4">
        <v>3575.3100000000004</v>
      </c>
    </row>
    <row r="7844" spans="1:4" x14ac:dyDescent="0.25">
      <c r="A7844" s="1">
        <v>45291</v>
      </c>
      <c r="B7844" t="s">
        <v>942</v>
      </c>
      <c r="C7844" t="s">
        <v>943</v>
      </c>
      <c r="D7844" s="4">
        <v>6359.670000000001</v>
      </c>
    </row>
    <row r="7845" spans="1:4" x14ac:dyDescent="0.25">
      <c r="A7845" s="1">
        <v>45291</v>
      </c>
      <c r="B7845" t="s">
        <v>945</v>
      </c>
      <c r="C7845" t="s">
        <v>946</v>
      </c>
      <c r="D7845" s="4">
        <v>264</v>
      </c>
    </row>
    <row r="7846" spans="1:4" x14ac:dyDescent="0.25">
      <c r="A7846" s="1">
        <v>45291</v>
      </c>
      <c r="B7846" t="s">
        <v>1356</v>
      </c>
      <c r="C7846" t="s">
        <v>1357</v>
      </c>
      <c r="D7846" s="4">
        <v>44287.75</v>
      </c>
    </row>
    <row r="7847" spans="1:4" x14ac:dyDescent="0.25">
      <c r="A7847" s="1">
        <v>45291</v>
      </c>
      <c r="B7847" t="s">
        <v>952</v>
      </c>
      <c r="C7847" t="s">
        <v>953</v>
      </c>
      <c r="D7847" s="4">
        <v>660483.18000000005</v>
      </c>
    </row>
    <row r="7848" spans="1:4" x14ac:dyDescent="0.25">
      <c r="A7848" s="1">
        <v>45291</v>
      </c>
      <c r="B7848" t="s">
        <v>955</v>
      </c>
      <c r="C7848" t="s">
        <v>956</v>
      </c>
      <c r="D7848" s="4">
        <v>883958.85</v>
      </c>
    </row>
    <row r="7849" spans="1:4" x14ac:dyDescent="0.25">
      <c r="A7849" s="1">
        <v>45291</v>
      </c>
      <c r="B7849" t="s">
        <v>961</v>
      </c>
      <c r="C7849" t="s">
        <v>962</v>
      </c>
      <c r="D7849" s="4">
        <v>9627.65</v>
      </c>
    </row>
    <row r="7850" spans="1:4" x14ac:dyDescent="0.25">
      <c r="A7850" s="1">
        <v>45291</v>
      </c>
      <c r="B7850" t="s">
        <v>963</v>
      </c>
      <c r="C7850" t="s">
        <v>964</v>
      </c>
      <c r="D7850" s="4">
        <v>500</v>
      </c>
    </row>
    <row r="7851" spans="1:4" x14ac:dyDescent="0.25">
      <c r="A7851" s="1">
        <v>45291</v>
      </c>
      <c r="B7851" t="s">
        <v>967</v>
      </c>
      <c r="C7851" t="s">
        <v>968</v>
      </c>
      <c r="D7851" s="4">
        <v>7.9999999999999716</v>
      </c>
    </row>
    <row r="7852" spans="1:4" x14ac:dyDescent="0.25">
      <c r="A7852" s="1">
        <v>45291</v>
      </c>
      <c r="B7852" t="s">
        <v>971</v>
      </c>
      <c r="C7852" t="s">
        <v>972</v>
      </c>
      <c r="D7852" s="4">
        <v>3109.24</v>
      </c>
    </row>
    <row r="7853" spans="1:4" x14ac:dyDescent="0.25">
      <c r="A7853" s="1">
        <v>45291</v>
      </c>
      <c r="B7853" t="s">
        <v>973</v>
      </c>
      <c r="C7853" t="s">
        <v>974</v>
      </c>
      <c r="D7853" s="4">
        <v>11480</v>
      </c>
    </row>
    <row r="7854" spans="1:4" x14ac:dyDescent="0.25">
      <c r="A7854" s="1">
        <v>45291</v>
      </c>
      <c r="B7854" t="s">
        <v>977</v>
      </c>
      <c r="C7854" t="s">
        <v>978</v>
      </c>
      <c r="D7854" s="4">
        <v>6880.43</v>
      </c>
    </row>
    <row r="7855" spans="1:4" x14ac:dyDescent="0.25">
      <c r="A7855" s="1">
        <v>45291</v>
      </c>
      <c r="B7855" t="s">
        <v>981</v>
      </c>
      <c r="C7855" t="s">
        <v>982</v>
      </c>
      <c r="D7855" s="4">
        <v>1435.84</v>
      </c>
    </row>
    <row r="7856" spans="1:4" x14ac:dyDescent="0.25">
      <c r="A7856" s="1">
        <v>45291</v>
      </c>
      <c r="B7856" t="s">
        <v>989</v>
      </c>
      <c r="C7856" t="s">
        <v>990</v>
      </c>
      <c r="D7856" s="4">
        <v>8264.9900000000016</v>
      </c>
    </row>
    <row r="7857" spans="1:4" x14ac:dyDescent="0.25">
      <c r="A7857" s="1">
        <v>45291</v>
      </c>
      <c r="B7857" t="s">
        <v>1160</v>
      </c>
      <c r="C7857" t="s">
        <v>1161</v>
      </c>
      <c r="D7857" s="4">
        <v>10080.01</v>
      </c>
    </row>
    <row r="7858" spans="1:4" x14ac:dyDescent="0.25">
      <c r="A7858" s="1">
        <v>45291</v>
      </c>
      <c r="B7858" t="s">
        <v>991</v>
      </c>
      <c r="C7858" t="s">
        <v>992</v>
      </c>
      <c r="D7858" s="4">
        <v>2694.5400000000004</v>
      </c>
    </row>
    <row r="7859" spans="1:4" x14ac:dyDescent="0.25">
      <c r="A7859" s="1">
        <v>45291</v>
      </c>
      <c r="B7859" t="s">
        <v>993</v>
      </c>
      <c r="C7859" t="s">
        <v>994</v>
      </c>
      <c r="D7859" s="4">
        <v>6299.52</v>
      </c>
    </row>
    <row r="7860" spans="1:4" x14ac:dyDescent="0.25">
      <c r="A7860" s="1">
        <v>45291</v>
      </c>
      <c r="B7860" t="s">
        <v>997</v>
      </c>
      <c r="C7860" t="s">
        <v>998</v>
      </c>
      <c r="D7860" s="4">
        <v>759.13</v>
      </c>
    </row>
    <row r="7861" spans="1:4" x14ac:dyDescent="0.25">
      <c r="A7861" s="1">
        <v>45291</v>
      </c>
      <c r="B7861" t="s">
        <v>1001</v>
      </c>
      <c r="C7861" t="s">
        <v>1002</v>
      </c>
      <c r="D7861" s="4">
        <v>158.04</v>
      </c>
    </row>
    <row r="7862" spans="1:4" x14ac:dyDescent="0.25">
      <c r="A7862" s="1">
        <v>45291</v>
      </c>
      <c r="B7862" t="s">
        <v>1005</v>
      </c>
      <c r="C7862" t="s">
        <v>1006</v>
      </c>
      <c r="D7862" s="4">
        <v>14.779999999999538</v>
      </c>
    </row>
    <row r="7863" spans="1:4" x14ac:dyDescent="0.25">
      <c r="A7863" s="1">
        <v>45291</v>
      </c>
      <c r="B7863" t="s">
        <v>1007</v>
      </c>
      <c r="C7863" t="s">
        <v>1008</v>
      </c>
      <c r="D7863" s="4">
        <v>15353.960000000001</v>
      </c>
    </row>
    <row r="7864" spans="1:4" x14ac:dyDescent="0.25">
      <c r="A7864" s="1">
        <v>45291</v>
      </c>
      <c r="B7864" t="s">
        <v>1308</v>
      </c>
      <c r="C7864" t="s">
        <v>1309</v>
      </c>
      <c r="D7864" s="4">
        <v>32089.13</v>
      </c>
    </row>
    <row r="7865" spans="1:4" x14ac:dyDescent="0.25">
      <c r="A7865" s="1">
        <v>45291</v>
      </c>
      <c r="B7865" t="s">
        <v>1013</v>
      </c>
      <c r="C7865" t="s">
        <v>1014</v>
      </c>
      <c r="D7865" s="4">
        <v>1214.78</v>
      </c>
    </row>
    <row r="7866" spans="1:4" x14ac:dyDescent="0.25">
      <c r="A7866" s="1">
        <v>45291</v>
      </c>
      <c r="B7866" t="s">
        <v>1162</v>
      </c>
      <c r="C7866" t="s">
        <v>1163</v>
      </c>
      <c r="D7866" s="4">
        <v>1274.4399999999998</v>
      </c>
    </row>
    <row r="7867" spans="1:4" x14ac:dyDescent="0.25">
      <c r="A7867" s="1">
        <v>45291</v>
      </c>
      <c r="B7867" t="s">
        <v>1264</v>
      </c>
      <c r="C7867" t="s">
        <v>1265</v>
      </c>
      <c r="D7867" s="4">
        <v>14545.4</v>
      </c>
    </row>
    <row r="7868" spans="1:4" x14ac:dyDescent="0.25">
      <c r="A7868" s="1">
        <v>45291</v>
      </c>
      <c r="B7868" t="s">
        <v>1340</v>
      </c>
      <c r="C7868" t="s">
        <v>1341</v>
      </c>
      <c r="D7868" s="4">
        <v>1345.4399999999996</v>
      </c>
    </row>
    <row r="7869" spans="1:4" x14ac:dyDescent="0.25">
      <c r="A7869" s="1">
        <v>45291</v>
      </c>
      <c r="B7869" t="s">
        <v>1285</v>
      </c>
      <c r="C7869" t="s">
        <v>1286</v>
      </c>
      <c r="D7869" s="4">
        <v>10507.74</v>
      </c>
    </row>
    <row r="7870" spans="1:4" x14ac:dyDescent="0.25">
      <c r="A7870" s="1">
        <v>45291</v>
      </c>
      <c r="B7870" t="s">
        <v>1017</v>
      </c>
      <c r="C7870" t="s">
        <v>1018</v>
      </c>
      <c r="D7870" s="4">
        <v>10581.57</v>
      </c>
    </row>
    <row r="7871" spans="1:4" x14ac:dyDescent="0.25">
      <c r="A7871" s="1">
        <v>45291</v>
      </c>
      <c r="B7871" t="s">
        <v>1021</v>
      </c>
      <c r="C7871" t="s">
        <v>1022</v>
      </c>
      <c r="D7871" s="4">
        <v>25265.27</v>
      </c>
    </row>
    <row r="7872" spans="1:4" x14ac:dyDescent="0.25">
      <c r="A7872" s="1">
        <v>45291</v>
      </c>
      <c r="B7872" t="s">
        <v>1025</v>
      </c>
      <c r="C7872" t="s">
        <v>1026</v>
      </c>
      <c r="D7872" s="4">
        <v>2701.3900000000003</v>
      </c>
    </row>
    <row r="7873" spans="1:4" x14ac:dyDescent="0.25">
      <c r="A7873" s="1">
        <v>45291</v>
      </c>
      <c r="B7873" t="s">
        <v>1227</v>
      </c>
      <c r="C7873" t="s">
        <v>1228</v>
      </c>
      <c r="D7873" s="4">
        <v>85760.970000000016</v>
      </c>
    </row>
    <row r="7874" spans="1:4" x14ac:dyDescent="0.25">
      <c r="A7874" s="1">
        <v>45291</v>
      </c>
      <c r="B7874" t="s">
        <v>1279</v>
      </c>
      <c r="C7874" t="s">
        <v>1280</v>
      </c>
      <c r="D7874" s="4">
        <v>46.1</v>
      </c>
    </row>
    <row r="7875" spans="1:4" x14ac:dyDescent="0.25">
      <c r="A7875" s="1">
        <v>45291</v>
      </c>
      <c r="B7875" t="s">
        <v>1029</v>
      </c>
      <c r="C7875" t="s">
        <v>1030</v>
      </c>
      <c r="D7875" s="4">
        <v>5046.7400000000043</v>
      </c>
    </row>
    <row r="7876" spans="1:4" x14ac:dyDescent="0.25">
      <c r="A7876" s="1">
        <v>45291</v>
      </c>
      <c r="B7876" t="s">
        <v>35</v>
      </c>
      <c r="C7876" t="s">
        <v>1031</v>
      </c>
      <c r="D7876" s="4">
        <v>9004.8799999999992</v>
      </c>
    </row>
    <row r="7877" spans="1:4" x14ac:dyDescent="0.25">
      <c r="A7877" s="1">
        <v>45291</v>
      </c>
      <c r="B7877" t="s">
        <v>27</v>
      </c>
      <c r="C7877" t="s">
        <v>1032</v>
      </c>
      <c r="D7877" s="4">
        <v>-3397568.6400000006</v>
      </c>
    </row>
    <row r="7878" spans="1:4" x14ac:dyDescent="0.25">
      <c r="A7878" s="1">
        <v>45291</v>
      </c>
      <c r="B7878" t="s">
        <v>1035</v>
      </c>
      <c r="C7878" t="s">
        <v>1036</v>
      </c>
      <c r="D7878" s="4">
        <v>-49728.04</v>
      </c>
    </row>
    <row r="7879" spans="1:4" x14ac:dyDescent="0.25">
      <c r="A7879" s="1">
        <v>45291</v>
      </c>
      <c r="B7879" t="s">
        <v>28</v>
      </c>
      <c r="C7879" t="s">
        <v>1039</v>
      </c>
      <c r="D7879" s="4">
        <v>-249439.17</v>
      </c>
    </row>
    <row r="7880" spans="1:4" x14ac:dyDescent="0.25">
      <c r="A7880" s="1">
        <v>45291</v>
      </c>
      <c r="B7880" t="s">
        <v>29</v>
      </c>
      <c r="C7880" t="s">
        <v>1040</v>
      </c>
      <c r="D7880" s="4">
        <v>-16443.12</v>
      </c>
    </row>
    <row r="7881" spans="1:4" x14ac:dyDescent="0.25">
      <c r="A7881" s="1">
        <v>45291</v>
      </c>
      <c r="B7881" t="s">
        <v>1041</v>
      </c>
      <c r="C7881" t="s">
        <v>1042</v>
      </c>
      <c r="D7881" s="4">
        <v>-38520</v>
      </c>
    </row>
    <row r="7882" spans="1:4" x14ac:dyDescent="0.25">
      <c r="A7882" s="1">
        <v>45291</v>
      </c>
      <c r="B7882" t="s">
        <v>30</v>
      </c>
      <c r="C7882" t="s">
        <v>1229</v>
      </c>
      <c r="D7882" s="4">
        <v>-17357.059999999998</v>
      </c>
    </row>
    <row r="7883" spans="1:4" x14ac:dyDescent="0.25">
      <c r="A7883" s="1">
        <v>45291</v>
      </c>
      <c r="B7883" t="s">
        <v>31</v>
      </c>
      <c r="C7883" t="s">
        <v>1293</v>
      </c>
      <c r="D7883" s="4">
        <v>-53688.259999999995</v>
      </c>
    </row>
    <row r="7884" spans="1:4" x14ac:dyDescent="0.25">
      <c r="A7884" s="1">
        <v>45291</v>
      </c>
      <c r="B7884" t="s">
        <v>32</v>
      </c>
      <c r="C7884" t="s">
        <v>1268</v>
      </c>
      <c r="D7884" s="4">
        <v>-11065.57</v>
      </c>
    </row>
    <row r="7885" spans="1:4" x14ac:dyDescent="0.25">
      <c r="A7885" s="1">
        <v>45291</v>
      </c>
      <c r="B7885" t="s">
        <v>33</v>
      </c>
      <c r="C7885" t="s">
        <v>1043</v>
      </c>
      <c r="D7885" s="4">
        <v>-3546.3899999999967</v>
      </c>
    </row>
    <row r="7886" spans="1:4" x14ac:dyDescent="0.25">
      <c r="A7886" s="1">
        <v>45291</v>
      </c>
      <c r="B7886" t="s">
        <v>34</v>
      </c>
      <c r="C7886" t="s">
        <v>1044</v>
      </c>
      <c r="D7886" s="4">
        <v>-260256.33999999997</v>
      </c>
    </row>
    <row r="7887" spans="1:4" x14ac:dyDescent="0.25">
      <c r="A7887" s="1">
        <v>45291</v>
      </c>
      <c r="B7887" t="s">
        <v>25</v>
      </c>
      <c r="C7887" t="s">
        <v>1049</v>
      </c>
      <c r="D7887" s="4">
        <v>-1701819.9400000004</v>
      </c>
    </row>
    <row r="7888" spans="1:4" x14ac:dyDescent="0.25">
      <c r="A7888" s="1">
        <v>45291</v>
      </c>
      <c r="B7888" t="s">
        <v>1056</v>
      </c>
      <c r="C7888" t="s">
        <v>1057</v>
      </c>
      <c r="D7888" s="4">
        <v>-604332.76</v>
      </c>
    </row>
    <row r="7889" spans="1:4" x14ac:dyDescent="0.25">
      <c r="A7889" s="1">
        <v>45291</v>
      </c>
      <c r="B7889" t="s">
        <v>1058</v>
      </c>
      <c r="C7889" t="s">
        <v>1059</v>
      </c>
      <c r="D7889" s="4">
        <v>-473270.04</v>
      </c>
    </row>
    <row r="7890" spans="1:4" x14ac:dyDescent="0.25">
      <c r="A7890" s="1">
        <v>45291</v>
      </c>
      <c r="B7890" t="s">
        <v>1062</v>
      </c>
      <c r="C7890" t="s">
        <v>1063</v>
      </c>
      <c r="D7890" s="4">
        <v>-2.34</v>
      </c>
    </row>
    <row r="7891" spans="1:4" x14ac:dyDescent="0.25">
      <c r="A7891" s="1">
        <v>45291</v>
      </c>
      <c r="B7891" t="s">
        <v>1066</v>
      </c>
      <c r="C7891" t="s">
        <v>1067</v>
      </c>
      <c r="D7891" s="4">
        <v>-7.8849999999997866</v>
      </c>
    </row>
    <row r="7892" spans="1:4" x14ac:dyDescent="0.25">
      <c r="A7892" s="1">
        <v>45291</v>
      </c>
      <c r="B7892" t="s">
        <v>1068</v>
      </c>
      <c r="C7892" t="s">
        <v>1069</v>
      </c>
      <c r="D7892" s="4">
        <v>-764.09999999999957</v>
      </c>
    </row>
    <row r="7893" spans="1:4" x14ac:dyDescent="0.25">
      <c r="A7893" s="1">
        <v>45291</v>
      </c>
      <c r="B7893" t="s">
        <v>1168</v>
      </c>
      <c r="C7893" t="s">
        <v>1169</v>
      </c>
      <c r="D7893" s="4">
        <v>-10876.36</v>
      </c>
    </row>
    <row r="7894" spans="1:4" x14ac:dyDescent="0.25">
      <c r="A7894" s="1">
        <v>45291</v>
      </c>
      <c r="B7894" t="s">
        <v>1074</v>
      </c>
      <c r="C7894" t="s">
        <v>1075</v>
      </c>
      <c r="D7894" s="4">
        <v>-826.24</v>
      </c>
    </row>
    <row r="7895" spans="1:4" x14ac:dyDescent="0.25">
      <c r="A7895" s="1">
        <v>45291</v>
      </c>
      <c r="B7895" t="s">
        <v>1078</v>
      </c>
      <c r="C7895" t="s">
        <v>1079</v>
      </c>
      <c r="D7895" s="4">
        <v>-35</v>
      </c>
    </row>
    <row r="7896" spans="1:4" x14ac:dyDescent="0.25">
      <c r="A7896" s="1">
        <v>45291</v>
      </c>
      <c r="B7896" t="s">
        <v>1080</v>
      </c>
      <c r="C7896" t="s">
        <v>1081</v>
      </c>
      <c r="D7896" s="4">
        <v>-1646963.0999999999</v>
      </c>
    </row>
    <row r="7897" spans="1:4" x14ac:dyDescent="0.25">
      <c r="A7897" s="1">
        <v>45291</v>
      </c>
      <c r="B7897" t="s">
        <v>1082</v>
      </c>
      <c r="C7897" t="s">
        <v>1083</v>
      </c>
      <c r="D7897" s="4">
        <v>-214</v>
      </c>
    </row>
    <row r="7898" spans="1:4" x14ac:dyDescent="0.25">
      <c r="A7898" s="1">
        <v>45291</v>
      </c>
      <c r="B7898" t="s">
        <v>1172</v>
      </c>
      <c r="C7898" t="s">
        <v>1173</v>
      </c>
      <c r="D7898" s="4">
        <v>-175846.32</v>
      </c>
    </row>
    <row r="7899" spans="1:4" x14ac:dyDescent="0.25">
      <c r="A7899" s="1">
        <v>45291</v>
      </c>
      <c r="B7899" t="s">
        <v>1322</v>
      </c>
      <c r="C7899" t="s">
        <v>1323</v>
      </c>
      <c r="D7899" s="4">
        <v>-929.39</v>
      </c>
    </row>
    <row r="7900" spans="1:4" x14ac:dyDescent="0.25">
      <c r="A7900" s="1">
        <v>45291</v>
      </c>
      <c r="B7900" t="s">
        <v>1180</v>
      </c>
      <c r="C7900" t="s">
        <v>1181</v>
      </c>
      <c r="D7900" s="4">
        <v>-22335.360000000001</v>
      </c>
    </row>
    <row r="7901" spans="1:4" x14ac:dyDescent="0.25">
      <c r="A7901" s="1">
        <v>45291</v>
      </c>
      <c r="B7901" t="s">
        <v>1101</v>
      </c>
      <c r="C7901" t="s">
        <v>1102</v>
      </c>
      <c r="D7901" s="4">
        <v>-186597.27</v>
      </c>
    </row>
    <row r="7902" spans="1:4" x14ac:dyDescent="0.25">
      <c r="A7902" s="1">
        <v>45291</v>
      </c>
      <c r="B7902" t="s">
        <v>1182</v>
      </c>
      <c r="C7902" t="s">
        <v>1183</v>
      </c>
      <c r="D7902" s="4">
        <v>299.99999999998727</v>
      </c>
    </row>
    <row r="7903" spans="1:4" x14ac:dyDescent="0.25">
      <c r="A7903" s="1">
        <v>45291</v>
      </c>
      <c r="B7903" t="s">
        <v>570</v>
      </c>
      <c r="C7903" t="s">
        <v>571</v>
      </c>
      <c r="D7903" s="4">
        <v>10000</v>
      </c>
    </row>
    <row r="7904" spans="1:4" x14ac:dyDescent="0.25">
      <c r="A7904" s="1">
        <v>45291</v>
      </c>
      <c r="B7904" t="s">
        <v>576</v>
      </c>
      <c r="C7904" t="s">
        <v>577</v>
      </c>
      <c r="D7904" s="4">
        <v>17743</v>
      </c>
    </row>
    <row r="7905" spans="1:4" x14ac:dyDescent="0.25">
      <c r="A7905" s="1">
        <v>45291</v>
      </c>
      <c r="B7905" t="s">
        <v>580</v>
      </c>
      <c r="C7905" t="s">
        <v>581</v>
      </c>
      <c r="D7905" s="4">
        <v>69472.100000000006</v>
      </c>
    </row>
    <row r="7906" spans="1:4" x14ac:dyDescent="0.25">
      <c r="A7906" s="1">
        <v>45291</v>
      </c>
      <c r="B7906" t="s">
        <v>588</v>
      </c>
      <c r="C7906" t="s">
        <v>589</v>
      </c>
      <c r="D7906" s="4">
        <v>59322.69</v>
      </c>
    </row>
    <row r="7907" spans="1:4" x14ac:dyDescent="0.25">
      <c r="A7907" s="1">
        <v>45291</v>
      </c>
      <c r="B7907" t="s">
        <v>592</v>
      </c>
      <c r="C7907" t="s">
        <v>593</v>
      </c>
      <c r="D7907" s="4">
        <v>87545.25</v>
      </c>
    </row>
    <row r="7908" spans="1:4" x14ac:dyDescent="0.25">
      <c r="A7908" s="1">
        <v>45291</v>
      </c>
      <c r="B7908" t="s">
        <v>597</v>
      </c>
      <c r="C7908" t="s">
        <v>598</v>
      </c>
      <c r="D7908" s="4">
        <v>693957.03</v>
      </c>
    </row>
    <row r="7909" spans="1:4" x14ac:dyDescent="0.25">
      <c r="A7909" s="1">
        <v>45291</v>
      </c>
      <c r="B7909" t="s">
        <v>601</v>
      </c>
      <c r="C7909" t="s">
        <v>602</v>
      </c>
      <c r="D7909" s="4">
        <v>134092.31</v>
      </c>
    </row>
    <row r="7910" spans="1:4" x14ac:dyDescent="0.25">
      <c r="A7910" s="1">
        <v>45291</v>
      </c>
      <c r="B7910" t="s">
        <v>605</v>
      </c>
      <c r="C7910" t="s">
        <v>606</v>
      </c>
      <c r="D7910" s="4">
        <v>229033.74</v>
      </c>
    </row>
    <row r="7911" spans="1:4" x14ac:dyDescent="0.25">
      <c r="A7911" s="1">
        <v>45291</v>
      </c>
      <c r="B7911" t="s">
        <v>611</v>
      </c>
      <c r="C7911" t="s">
        <v>612</v>
      </c>
      <c r="D7911" s="4">
        <v>312509.69000000006</v>
      </c>
    </row>
    <row r="7912" spans="1:4" x14ac:dyDescent="0.25">
      <c r="A7912" s="1">
        <v>45291</v>
      </c>
      <c r="B7912" t="s">
        <v>617</v>
      </c>
      <c r="C7912" t="s">
        <v>618</v>
      </c>
      <c r="D7912" s="4">
        <v>95223.29</v>
      </c>
    </row>
    <row r="7913" spans="1:4" x14ac:dyDescent="0.25">
      <c r="A7913" s="1">
        <v>45291</v>
      </c>
      <c r="B7913" t="s">
        <v>621</v>
      </c>
      <c r="C7913" t="s">
        <v>622</v>
      </c>
      <c r="D7913" s="4">
        <v>16409.09</v>
      </c>
    </row>
    <row r="7914" spans="1:4" x14ac:dyDescent="0.25">
      <c r="A7914" s="1">
        <v>45291</v>
      </c>
      <c r="B7914" t="s">
        <v>625</v>
      </c>
      <c r="C7914" t="s">
        <v>626</v>
      </c>
      <c r="D7914" s="4">
        <v>15085.040000000023</v>
      </c>
    </row>
    <row r="7915" spans="1:4" x14ac:dyDescent="0.25">
      <c r="A7915" s="1">
        <v>45291</v>
      </c>
      <c r="B7915" t="s">
        <v>1358</v>
      </c>
      <c r="C7915" t="s">
        <v>1359</v>
      </c>
      <c r="D7915" s="4">
        <v>72789.72</v>
      </c>
    </row>
    <row r="7916" spans="1:4" x14ac:dyDescent="0.25">
      <c r="A7916" s="1">
        <v>45291</v>
      </c>
      <c r="B7916" t="s">
        <v>48</v>
      </c>
      <c r="C7916" t="s">
        <v>49</v>
      </c>
      <c r="D7916" s="4">
        <v>340</v>
      </c>
    </row>
    <row r="7917" spans="1:4" x14ac:dyDescent="0.25">
      <c r="A7917" s="1">
        <v>45291</v>
      </c>
      <c r="B7917" t="s">
        <v>53</v>
      </c>
      <c r="C7917" t="s">
        <v>54</v>
      </c>
      <c r="D7917" s="4">
        <v>2500</v>
      </c>
    </row>
    <row r="7918" spans="1:4" x14ac:dyDescent="0.25">
      <c r="A7918" s="1">
        <v>45291</v>
      </c>
      <c r="B7918" t="s">
        <v>57</v>
      </c>
      <c r="C7918" t="s">
        <v>58</v>
      </c>
      <c r="D7918" s="4">
        <v>250</v>
      </c>
    </row>
    <row r="7919" spans="1:4" x14ac:dyDescent="0.25">
      <c r="A7919" s="1">
        <v>45291</v>
      </c>
      <c r="B7919" t="s">
        <v>61</v>
      </c>
      <c r="C7919" t="s">
        <v>62</v>
      </c>
      <c r="D7919" s="4">
        <v>997500</v>
      </c>
    </row>
    <row r="7920" spans="1:4" x14ac:dyDescent="0.25">
      <c r="A7920" s="1">
        <v>45291</v>
      </c>
      <c r="B7920" t="s">
        <v>64</v>
      </c>
      <c r="C7920" t="s">
        <v>65</v>
      </c>
      <c r="D7920" s="4">
        <v>39250.559999999998</v>
      </c>
    </row>
    <row r="7921" spans="1:4" x14ac:dyDescent="0.25">
      <c r="A7921" s="1">
        <v>45291</v>
      </c>
      <c r="B7921" t="s">
        <v>66</v>
      </c>
      <c r="C7921" t="s">
        <v>67</v>
      </c>
      <c r="D7921" s="4">
        <v>135322.94</v>
      </c>
    </row>
    <row r="7922" spans="1:4" x14ac:dyDescent="0.25">
      <c r="A7922" s="1">
        <v>45291</v>
      </c>
      <c r="B7922" t="s">
        <v>139</v>
      </c>
      <c r="C7922" t="s">
        <v>654</v>
      </c>
      <c r="D7922" s="4">
        <v>473270.04</v>
      </c>
    </row>
    <row r="7923" spans="1:4" x14ac:dyDescent="0.25">
      <c r="A7923" s="1">
        <v>45291</v>
      </c>
      <c r="B7923" t="s">
        <v>143</v>
      </c>
      <c r="C7923" t="s">
        <v>662</v>
      </c>
      <c r="D7923" s="4">
        <v>604332.76</v>
      </c>
    </row>
    <row r="7924" spans="1:4" x14ac:dyDescent="0.25">
      <c r="A7924" s="1">
        <v>45291</v>
      </c>
      <c r="B7924" t="s">
        <v>665</v>
      </c>
      <c r="C7924" t="s">
        <v>666</v>
      </c>
      <c r="D7924" s="4">
        <v>991861.76999999222</v>
      </c>
    </row>
    <row r="7925" spans="1:4" x14ac:dyDescent="0.25">
      <c r="A7925" s="1">
        <v>45291</v>
      </c>
      <c r="B7925" t="s">
        <v>670</v>
      </c>
      <c r="C7925" t="s">
        <v>671</v>
      </c>
      <c r="D7925" s="4">
        <v>7785.0000000000227</v>
      </c>
    </row>
    <row r="7926" spans="1:4" x14ac:dyDescent="0.25">
      <c r="A7926" s="1">
        <v>45291</v>
      </c>
      <c r="B7926" t="s">
        <v>674</v>
      </c>
      <c r="C7926" t="s">
        <v>675</v>
      </c>
      <c r="D7926" s="4">
        <v>17668.859999999942</v>
      </c>
    </row>
    <row r="7927" spans="1:4" x14ac:dyDescent="0.25">
      <c r="A7927" s="1">
        <v>45291</v>
      </c>
      <c r="B7927" t="s">
        <v>678</v>
      </c>
      <c r="C7927" t="s">
        <v>679</v>
      </c>
      <c r="D7927" s="4">
        <v>208637.65000000002</v>
      </c>
    </row>
    <row r="7928" spans="1:4" x14ac:dyDescent="0.25">
      <c r="A7928" s="1">
        <v>45291</v>
      </c>
      <c r="B7928" t="s">
        <v>687</v>
      </c>
      <c r="C7928" t="s">
        <v>688</v>
      </c>
      <c r="D7928" s="4">
        <v>794.3599999999999</v>
      </c>
    </row>
    <row r="7929" spans="1:4" x14ac:dyDescent="0.25">
      <c r="A7929" s="1">
        <v>45291</v>
      </c>
      <c r="B7929" t="s">
        <v>1184</v>
      </c>
      <c r="C7929" t="s">
        <v>1185</v>
      </c>
      <c r="D7929" s="4">
        <v>182587.74</v>
      </c>
    </row>
    <row r="7930" spans="1:4" x14ac:dyDescent="0.25">
      <c r="A7930" s="1">
        <v>45291</v>
      </c>
      <c r="B7930" t="s">
        <v>700</v>
      </c>
      <c r="C7930" t="s">
        <v>701</v>
      </c>
      <c r="D7930" s="4">
        <v>5898.25</v>
      </c>
    </row>
    <row r="7931" spans="1:4" x14ac:dyDescent="0.25">
      <c r="A7931" s="1">
        <v>45291</v>
      </c>
      <c r="B7931" t="s">
        <v>710</v>
      </c>
      <c r="C7931" t="s">
        <v>711</v>
      </c>
      <c r="D7931" s="4">
        <v>26533.980000000007</v>
      </c>
    </row>
    <row r="7932" spans="1:4" x14ac:dyDescent="0.25">
      <c r="A7932" s="1">
        <v>45291</v>
      </c>
      <c r="B7932" t="s">
        <v>723</v>
      </c>
      <c r="C7932" t="s">
        <v>724</v>
      </c>
      <c r="D7932" s="4">
        <v>47393.720000000016</v>
      </c>
    </row>
    <row r="7933" spans="1:4" x14ac:dyDescent="0.25">
      <c r="A7933" s="1">
        <v>45291</v>
      </c>
      <c r="B7933" t="s">
        <v>728</v>
      </c>
      <c r="C7933" t="s">
        <v>729</v>
      </c>
      <c r="D7933" s="4">
        <v>2796.9300000000658</v>
      </c>
    </row>
    <row r="7934" spans="1:4" x14ac:dyDescent="0.25">
      <c r="A7934" s="1">
        <v>45291</v>
      </c>
      <c r="B7934" t="s">
        <v>736</v>
      </c>
      <c r="C7934" t="s">
        <v>737</v>
      </c>
      <c r="D7934" s="4">
        <v>121156.29999999999</v>
      </c>
    </row>
    <row r="7935" spans="1:4" x14ac:dyDescent="0.25">
      <c r="A7935" s="1">
        <v>45291</v>
      </c>
      <c r="B7935" t="s">
        <v>740</v>
      </c>
      <c r="C7935" t="s">
        <v>741</v>
      </c>
      <c r="D7935" s="4">
        <v>1300.0000000000505</v>
      </c>
    </row>
    <row r="7936" spans="1:4" x14ac:dyDescent="0.25">
      <c r="A7936" s="1">
        <v>45291</v>
      </c>
      <c r="B7936" t="s">
        <v>744</v>
      </c>
      <c r="C7936" t="s">
        <v>745</v>
      </c>
      <c r="D7936" s="4">
        <v>102.39000000005464</v>
      </c>
    </row>
    <row r="7937" spans="1:4" x14ac:dyDescent="0.25">
      <c r="A7937" s="1">
        <v>45291</v>
      </c>
      <c r="B7937" t="s">
        <v>749</v>
      </c>
      <c r="C7937" t="s">
        <v>750</v>
      </c>
      <c r="D7937" s="4">
        <v>5324.770000000015</v>
      </c>
    </row>
    <row r="7938" spans="1:4" x14ac:dyDescent="0.25">
      <c r="A7938" s="1">
        <v>45291</v>
      </c>
      <c r="B7938" t="s">
        <v>753</v>
      </c>
      <c r="C7938" t="s">
        <v>754</v>
      </c>
      <c r="D7938" s="4">
        <v>52792.770000000004</v>
      </c>
    </row>
    <row r="7939" spans="1:4" x14ac:dyDescent="0.25">
      <c r="A7939" s="1">
        <v>45291</v>
      </c>
      <c r="B7939" t="s">
        <v>757</v>
      </c>
      <c r="C7939" t="s">
        <v>758</v>
      </c>
      <c r="D7939" s="4">
        <v>72</v>
      </c>
    </row>
    <row r="7940" spans="1:4" x14ac:dyDescent="0.25">
      <c r="A7940" s="1">
        <v>45291</v>
      </c>
      <c r="B7940" t="s">
        <v>765</v>
      </c>
      <c r="C7940" t="s">
        <v>766</v>
      </c>
      <c r="D7940" s="4">
        <v>53.55</v>
      </c>
    </row>
    <row r="7941" spans="1:4" x14ac:dyDescent="0.25">
      <c r="A7941" s="1">
        <v>45291</v>
      </c>
      <c r="B7941" t="s">
        <v>1188</v>
      </c>
      <c r="C7941" t="s">
        <v>1189</v>
      </c>
      <c r="D7941" s="4">
        <v>1091.8000000000002</v>
      </c>
    </row>
    <row r="7942" spans="1:4" x14ac:dyDescent="0.25">
      <c r="A7942" s="1">
        <v>45291</v>
      </c>
      <c r="B7942" t="s">
        <v>1190</v>
      </c>
      <c r="C7942" t="s">
        <v>1191</v>
      </c>
      <c r="D7942" s="4">
        <v>181.46999999998934</v>
      </c>
    </row>
    <row r="7943" spans="1:4" x14ac:dyDescent="0.25">
      <c r="A7943" s="1">
        <v>45291</v>
      </c>
      <c r="B7943" t="s">
        <v>779</v>
      </c>
      <c r="C7943" t="s">
        <v>780</v>
      </c>
      <c r="D7943" s="4">
        <v>12947.59</v>
      </c>
    </row>
    <row r="7944" spans="1:4" x14ac:dyDescent="0.25">
      <c r="A7944" s="1">
        <v>45291</v>
      </c>
      <c r="B7944" t="s">
        <v>783</v>
      </c>
      <c r="C7944" t="s">
        <v>784</v>
      </c>
      <c r="D7944" s="4">
        <v>16852.849999999999</v>
      </c>
    </row>
    <row r="7945" spans="1:4" x14ac:dyDescent="0.25">
      <c r="A7945" s="1">
        <v>45291</v>
      </c>
      <c r="B7945" t="s">
        <v>68</v>
      </c>
      <c r="C7945" t="s">
        <v>69</v>
      </c>
      <c r="D7945" s="4">
        <v>468.52000000000169</v>
      </c>
    </row>
    <row r="7946" spans="1:4" x14ac:dyDescent="0.25">
      <c r="A7946" s="1">
        <v>45291</v>
      </c>
      <c r="B7946" t="s">
        <v>70</v>
      </c>
      <c r="C7946" t="s">
        <v>71</v>
      </c>
      <c r="D7946" s="4">
        <v>30591.21599999856</v>
      </c>
    </row>
    <row r="7947" spans="1:4" x14ac:dyDescent="0.25">
      <c r="A7947" s="1">
        <v>45291</v>
      </c>
      <c r="B7947" t="s">
        <v>72</v>
      </c>
      <c r="C7947" t="s">
        <v>73</v>
      </c>
      <c r="D7947" s="4">
        <v>2408.0499999999993</v>
      </c>
    </row>
    <row r="7948" spans="1:4" x14ac:dyDescent="0.25">
      <c r="A7948" s="1">
        <v>45291</v>
      </c>
      <c r="B7948" t="s">
        <v>74</v>
      </c>
      <c r="C7948" t="s">
        <v>75</v>
      </c>
      <c r="D7948" s="4">
        <v>1153.1599999999999</v>
      </c>
    </row>
    <row r="7949" spans="1:4" x14ac:dyDescent="0.25">
      <c r="A7949" s="1">
        <v>45291</v>
      </c>
      <c r="B7949" t="s">
        <v>76</v>
      </c>
      <c r="C7949" t="s">
        <v>77</v>
      </c>
      <c r="D7949" s="4">
        <v>527.74</v>
      </c>
    </row>
    <row r="7950" spans="1:4" x14ac:dyDescent="0.25">
      <c r="A7950" s="1">
        <v>45291</v>
      </c>
      <c r="B7950" t="s">
        <v>78</v>
      </c>
      <c r="C7950" t="s">
        <v>79</v>
      </c>
      <c r="D7950" s="4">
        <v>170003.6100000068</v>
      </c>
    </row>
    <row r="7951" spans="1:4" x14ac:dyDescent="0.25">
      <c r="A7951" s="1">
        <v>45291</v>
      </c>
      <c r="B7951" t="s">
        <v>80</v>
      </c>
      <c r="C7951" t="s">
        <v>81</v>
      </c>
      <c r="D7951" s="4">
        <v>135704.43999999983</v>
      </c>
    </row>
    <row r="7952" spans="1:4" x14ac:dyDescent="0.25">
      <c r="A7952" s="1">
        <v>45291</v>
      </c>
      <c r="B7952" t="s">
        <v>82</v>
      </c>
      <c r="C7952" t="s">
        <v>83</v>
      </c>
      <c r="D7952" s="4">
        <v>1945.8500000000029</v>
      </c>
    </row>
    <row r="7953" spans="1:4" x14ac:dyDescent="0.25">
      <c r="A7953" s="1">
        <v>45291</v>
      </c>
      <c r="B7953" t="s">
        <v>84</v>
      </c>
      <c r="C7953" t="s">
        <v>85</v>
      </c>
      <c r="D7953" s="4">
        <v>78271.650000002672</v>
      </c>
    </row>
    <row r="7954" spans="1:4" x14ac:dyDescent="0.25">
      <c r="A7954" s="1">
        <v>45291</v>
      </c>
      <c r="B7954" t="s">
        <v>86</v>
      </c>
      <c r="C7954" t="s">
        <v>87</v>
      </c>
      <c r="D7954" s="4">
        <v>193469.23999999996</v>
      </c>
    </row>
    <row r="7955" spans="1:4" x14ac:dyDescent="0.25">
      <c r="A7955" s="1">
        <v>45291</v>
      </c>
      <c r="B7955" t="s">
        <v>88</v>
      </c>
      <c r="C7955" t="s">
        <v>89</v>
      </c>
      <c r="D7955" s="4">
        <v>48495.420000000304</v>
      </c>
    </row>
    <row r="7956" spans="1:4" x14ac:dyDescent="0.25">
      <c r="A7956" s="1">
        <v>45291</v>
      </c>
      <c r="B7956" t="s">
        <v>90</v>
      </c>
      <c r="C7956" t="s">
        <v>91</v>
      </c>
      <c r="D7956" s="4">
        <v>23950.289999999979</v>
      </c>
    </row>
    <row r="7957" spans="1:4" x14ac:dyDescent="0.25">
      <c r="A7957" s="1">
        <v>45291</v>
      </c>
      <c r="B7957" t="s">
        <v>92</v>
      </c>
      <c r="C7957" t="s">
        <v>93</v>
      </c>
      <c r="D7957" s="4">
        <v>173152.22899999973</v>
      </c>
    </row>
    <row r="7958" spans="1:4" x14ac:dyDescent="0.25">
      <c r="A7958" s="1">
        <v>45291</v>
      </c>
      <c r="B7958" t="s">
        <v>94</v>
      </c>
      <c r="C7958" t="s">
        <v>95</v>
      </c>
      <c r="D7958" s="4">
        <v>2747.0400000000009</v>
      </c>
    </row>
    <row r="7959" spans="1:4" x14ac:dyDescent="0.25">
      <c r="A7959" s="1">
        <v>45291</v>
      </c>
      <c r="B7959" t="s">
        <v>96</v>
      </c>
      <c r="C7959" t="s">
        <v>97</v>
      </c>
      <c r="D7959" s="4">
        <v>121636.59999999995</v>
      </c>
    </row>
    <row r="7960" spans="1:4" x14ac:dyDescent="0.25">
      <c r="A7960" s="1">
        <v>45291</v>
      </c>
      <c r="B7960" t="s">
        <v>98</v>
      </c>
      <c r="C7960" t="s">
        <v>99</v>
      </c>
      <c r="D7960" s="4">
        <v>43.640000000001081</v>
      </c>
    </row>
    <row r="7961" spans="1:4" x14ac:dyDescent="0.25">
      <c r="A7961" s="1">
        <v>45291</v>
      </c>
      <c r="B7961" t="s">
        <v>100</v>
      </c>
      <c r="C7961" t="s">
        <v>101</v>
      </c>
      <c r="D7961" s="4">
        <v>1000153.42</v>
      </c>
    </row>
    <row r="7962" spans="1:4" x14ac:dyDescent="0.25">
      <c r="A7962" s="1">
        <v>45291</v>
      </c>
      <c r="B7962" t="s">
        <v>108</v>
      </c>
      <c r="C7962" t="s">
        <v>109</v>
      </c>
      <c r="D7962" s="4">
        <v>900000</v>
      </c>
    </row>
    <row r="7963" spans="1:4" x14ac:dyDescent="0.25">
      <c r="A7963" s="1">
        <v>45291</v>
      </c>
      <c r="B7963" t="s">
        <v>846</v>
      </c>
      <c r="C7963" t="s">
        <v>847</v>
      </c>
      <c r="D7963" s="4">
        <v>-7300.0000000000728</v>
      </c>
    </row>
    <row r="7964" spans="1:4" x14ac:dyDescent="0.25">
      <c r="A7964" s="1">
        <v>45291</v>
      </c>
      <c r="B7964" t="s">
        <v>851</v>
      </c>
      <c r="C7964" t="s">
        <v>852</v>
      </c>
      <c r="D7964" s="4">
        <v>-100000</v>
      </c>
    </row>
    <row r="7965" spans="1:4" x14ac:dyDescent="0.25">
      <c r="A7965" s="1">
        <v>45291</v>
      </c>
      <c r="B7965" t="s">
        <v>855</v>
      </c>
      <c r="C7965" t="s">
        <v>856</v>
      </c>
      <c r="D7965" s="4">
        <v>-800000</v>
      </c>
    </row>
    <row r="7966" spans="1:4" x14ac:dyDescent="0.25">
      <c r="A7966" s="1">
        <v>45291</v>
      </c>
      <c r="B7966" t="s">
        <v>859</v>
      </c>
      <c r="C7966" t="s">
        <v>860</v>
      </c>
      <c r="D7966" s="4">
        <v>-83440.91</v>
      </c>
    </row>
    <row r="7967" spans="1:4" x14ac:dyDescent="0.25">
      <c r="A7967" s="1">
        <v>45291</v>
      </c>
      <c r="B7967" t="s">
        <v>1192</v>
      </c>
      <c r="C7967" t="s">
        <v>1193</v>
      </c>
      <c r="D7967" s="4">
        <v>-135322.94000000006</v>
      </c>
    </row>
    <row r="7968" spans="1:4" x14ac:dyDescent="0.25">
      <c r="A7968" s="1">
        <v>45291</v>
      </c>
      <c r="B7968" t="s">
        <v>865</v>
      </c>
      <c r="C7968" t="s">
        <v>866</v>
      </c>
      <c r="D7968" s="4">
        <v>-98591.830000000016</v>
      </c>
    </row>
    <row r="7969" spans="1:4" x14ac:dyDescent="0.25">
      <c r="A7969" s="1">
        <v>45291</v>
      </c>
      <c r="B7969" t="s">
        <v>871</v>
      </c>
      <c r="C7969" t="s">
        <v>872</v>
      </c>
      <c r="D7969" s="4">
        <v>-125008.32999999999</v>
      </c>
    </row>
    <row r="7970" spans="1:4" x14ac:dyDescent="0.25">
      <c r="A7970" s="1">
        <v>45291</v>
      </c>
      <c r="B7970" t="s">
        <v>873</v>
      </c>
      <c r="C7970" t="s">
        <v>874</v>
      </c>
      <c r="D7970" s="4">
        <v>-230500.55000000002</v>
      </c>
    </row>
    <row r="7971" spans="1:4" x14ac:dyDescent="0.25">
      <c r="A7971" s="1">
        <v>45291</v>
      </c>
      <c r="B7971" t="s">
        <v>875</v>
      </c>
      <c r="C7971" t="s">
        <v>876</v>
      </c>
      <c r="D7971" s="4">
        <v>-167956.63</v>
      </c>
    </row>
    <row r="7972" spans="1:4" x14ac:dyDescent="0.25">
      <c r="A7972" s="1">
        <v>45291</v>
      </c>
      <c r="B7972" t="s">
        <v>879</v>
      </c>
      <c r="C7972" t="s">
        <v>880</v>
      </c>
      <c r="D7972" s="4">
        <v>-62877.020000000004</v>
      </c>
    </row>
    <row r="7973" spans="1:4" x14ac:dyDescent="0.25">
      <c r="A7973" s="1">
        <v>45291</v>
      </c>
      <c r="B7973" t="s">
        <v>881</v>
      </c>
      <c r="C7973" t="s">
        <v>882</v>
      </c>
      <c r="D7973" s="4">
        <v>-16408.5</v>
      </c>
    </row>
    <row r="7974" spans="1:4" x14ac:dyDescent="0.25">
      <c r="A7974" s="1">
        <v>45291</v>
      </c>
      <c r="B7974" t="s">
        <v>883</v>
      </c>
      <c r="C7974" t="s">
        <v>884</v>
      </c>
      <c r="D7974" s="4">
        <v>-10750.519999999997</v>
      </c>
    </row>
    <row r="7975" spans="1:4" x14ac:dyDescent="0.25">
      <c r="A7975" s="1">
        <v>45291</v>
      </c>
      <c r="B7975" t="s">
        <v>885</v>
      </c>
      <c r="C7975" t="s">
        <v>886</v>
      </c>
      <c r="D7975" s="4">
        <v>-12784.289999999997</v>
      </c>
    </row>
    <row r="7976" spans="1:4" x14ac:dyDescent="0.25">
      <c r="A7976" s="1">
        <v>45291</v>
      </c>
      <c r="B7976" t="s">
        <v>887</v>
      </c>
      <c r="C7976" t="s">
        <v>888</v>
      </c>
      <c r="D7976" s="4">
        <v>-10000</v>
      </c>
    </row>
    <row r="7977" spans="1:4" x14ac:dyDescent="0.25">
      <c r="A7977" s="1">
        <v>45291</v>
      </c>
      <c r="B7977" t="s">
        <v>891</v>
      </c>
      <c r="C7977" t="s">
        <v>892</v>
      </c>
      <c r="D7977" s="4">
        <v>-8203</v>
      </c>
    </row>
    <row r="7978" spans="1:4" x14ac:dyDescent="0.25">
      <c r="A7978" s="1">
        <v>45291</v>
      </c>
      <c r="B7978" t="s">
        <v>893</v>
      </c>
      <c r="C7978" t="s">
        <v>894</v>
      </c>
      <c r="D7978" s="4">
        <v>-40153.35000000002</v>
      </c>
    </row>
    <row r="7979" spans="1:4" x14ac:dyDescent="0.25">
      <c r="A7979" s="1">
        <v>45291</v>
      </c>
      <c r="B7979" t="s">
        <v>895</v>
      </c>
      <c r="C7979" t="s">
        <v>896</v>
      </c>
      <c r="D7979" s="4">
        <v>-48792.82</v>
      </c>
    </row>
    <row r="7980" spans="1:4" x14ac:dyDescent="0.25">
      <c r="A7980" s="1">
        <v>45291</v>
      </c>
      <c r="B7980" t="s">
        <v>897</v>
      </c>
      <c r="C7980" t="s">
        <v>898</v>
      </c>
      <c r="D7980" s="4">
        <v>-689282</v>
      </c>
    </row>
    <row r="7981" spans="1:4" x14ac:dyDescent="0.25">
      <c r="A7981" s="1">
        <v>45291</v>
      </c>
      <c r="B7981" t="s">
        <v>145</v>
      </c>
      <c r="C7981" t="s">
        <v>1199</v>
      </c>
      <c r="D7981" s="4">
        <v>-315297.5</v>
      </c>
    </row>
    <row r="7982" spans="1:4" x14ac:dyDescent="0.25">
      <c r="A7982" s="1">
        <v>45291</v>
      </c>
      <c r="B7982" t="s">
        <v>141</v>
      </c>
      <c r="C7982" t="s">
        <v>1318</v>
      </c>
      <c r="D7982" s="4">
        <v>-194176</v>
      </c>
    </row>
    <row r="7983" spans="1:4" x14ac:dyDescent="0.25">
      <c r="A7983" s="1">
        <v>45291</v>
      </c>
      <c r="B7983" t="s">
        <v>902</v>
      </c>
      <c r="C7983" t="s">
        <v>903</v>
      </c>
      <c r="D7983" s="4">
        <v>-171270.21999999997</v>
      </c>
    </row>
    <row r="7984" spans="1:4" x14ac:dyDescent="0.25">
      <c r="A7984" s="1">
        <v>45291</v>
      </c>
      <c r="B7984" t="s">
        <v>905</v>
      </c>
      <c r="C7984" t="s">
        <v>906</v>
      </c>
      <c r="D7984" s="4">
        <v>-369512.35000000003</v>
      </c>
    </row>
    <row r="7985" spans="1:4" x14ac:dyDescent="0.25">
      <c r="A7985" s="1">
        <v>45291</v>
      </c>
      <c r="B7985" t="s">
        <v>907</v>
      </c>
      <c r="C7985" t="s">
        <v>908</v>
      </c>
      <c r="D7985" s="4">
        <v>-44891.380000000005</v>
      </c>
    </row>
    <row r="7986" spans="1:4" x14ac:dyDescent="0.25">
      <c r="A7986" s="1">
        <v>45291</v>
      </c>
      <c r="B7986" t="s">
        <v>909</v>
      </c>
      <c r="C7986" t="s">
        <v>910</v>
      </c>
      <c r="D7986" s="4">
        <v>-15085.959999999995</v>
      </c>
    </row>
    <row r="7987" spans="1:4" x14ac:dyDescent="0.25">
      <c r="A7987" s="1">
        <v>45291</v>
      </c>
      <c r="B7987" t="s">
        <v>913</v>
      </c>
      <c r="C7987" t="s">
        <v>914</v>
      </c>
      <c r="D7987" s="4">
        <v>-195502.61</v>
      </c>
    </row>
    <row r="7988" spans="1:4" x14ac:dyDescent="0.25">
      <c r="A7988" s="1">
        <v>45291</v>
      </c>
      <c r="B7988" t="s">
        <v>921</v>
      </c>
      <c r="C7988" t="s">
        <v>922</v>
      </c>
      <c r="D7988" s="4">
        <v>-5370.3200000000279</v>
      </c>
    </row>
    <row r="7989" spans="1:4" x14ac:dyDescent="0.25">
      <c r="A7989" s="1">
        <v>45291</v>
      </c>
      <c r="B7989" t="s">
        <v>110</v>
      </c>
      <c r="C7989" t="s">
        <v>926</v>
      </c>
      <c r="D7989" s="4">
        <v>-169070.96</v>
      </c>
    </row>
    <row r="7990" spans="1:4" x14ac:dyDescent="0.25">
      <c r="A7990" s="1">
        <v>45291</v>
      </c>
      <c r="B7990" t="s">
        <v>112</v>
      </c>
      <c r="C7990" t="s">
        <v>937</v>
      </c>
      <c r="D7990" s="4">
        <v>-463861.76000000018</v>
      </c>
    </row>
    <row r="7991" spans="1:4" x14ac:dyDescent="0.25">
      <c r="A7991" s="1">
        <v>45291</v>
      </c>
      <c r="B7991" t="s">
        <v>115</v>
      </c>
      <c r="C7991" t="s">
        <v>944</v>
      </c>
      <c r="D7991" s="4">
        <v>-172822.13</v>
      </c>
    </row>
    <row r="7992" spans="1:4" x14ac:dyDescent="0.25">
      <c r="A7992" s="1">
        <v>45291</v>
      </c>
      <c r="B7992" t="s">
        <v>117</v>
      </c>
      <c r="C7992" t="s">
        <v>947</v>
      </c>
      <c r="D7992" s="4">
        <v>-59513.860000000008</v>
      </c>
    </row>
    <row r="7993" spans="1:4" x14ac:dyDescent="0.25">
      <c r="A7993" s="1">
        <v>45291</v>
      </c>
      <c r="B7993" t="s">
        <v>119</v>
      </c>
      <c r="C7993" t="s">
        <v>1202</v>
      </c>
      <c r="D7993" s="4">
        <v>-110275.99</v>
      </c>
    </row>
    <row r="7994" spans="1:4" x14ac:dyDescent="0.25">
      <c r="A7994" s="1">
        <v>45291</v>
      </c>
      <c r="B7994" t="s">
        <v>121</v>
      </c>
      <c r="C7994" t="s">
        <v>1203</v>
      </c>
      <c r="D7994" s="4">
        <v>-1885155.8399999999</v>
      </c>
    </row>
    <row r="7995" spans="1:4" x14ac:dyDescent="0.25">
      <c r="A7995" s="1">
        <v>45291</v>
      </c>
      <c r="B7995" t="s">
        <v>123</v>
      </c>
      <c r="C7995" t="s">
        <v>1204</v>
      </c>
      <c r="D7995" s="4">
        <v>-63287.94</v>
      </c>
    </row>
    <row r="7996" spans="1:4" x14ac:dyDescent="0.25">
      <c r="A7996" s="1">
        <v>45291</v>
      </c>
      <c r="B7996" t="s">
        <v>975</v>
      </c>
      <c r="C7996" t="s">
        <v>976</v>
      </c>
      <c r="D7996" s="4">
        <v>-381282.99000000034</v>
      </c>
    </row>
    <row r="7997" spans="1:4" x14ac:dyDescent="0.25">
      <c r="A7997" s="1">
        <v>45291</v>
      </c>
      <c r="B7997" t="s">
        <v>979</v>
      </c>
      <c r="C7997" t="s">
        <v>980</v>
      </c>
      <c r="D7997" s="4">
        <v>-899.75999999999976</v>
      </c>
    </row>
    <row r="7998" spans="1:4" x14ac:dyDescent="0.25">
      <c r="A7998" s="1">
        <v>45291</v>
      </c>
      <c r="B7998" t="s">
        <v>983</v>
      </c>
      <c r="C7998" t="s">
        <v>984</v>
      </c>
      <c r="D7998" s="4">
        <v>-1280.3899999999983</v>
      </c>
    </row>
    <row r="7999" spans="1:4" x14ac:dyDescent="0.25">
      <c r="A7999" s="1">
        <v>45291</v>
      </c>
      <c r="B7999" t="s">
        <v>987</v>
      </c>
      <c r="C7999" t="s">
        <v>988</v>
      </c>
      <c r="D7999" s="4">
        <v>-209292.19999999995</v>
      </c>
    </row>
    <row r="8000" spans="1:4" x14ac:dyDescent="0.25">
      <c r="A8000" s="1">
        <v>45291</v>
      </c>
      <c r="B8000" t="s">
        <v>1205</v>
      </c>
      <c r="C8000" t="s">
        <v>1206</v>
      </c>
      <c r="D8000" s="4">
        <v>-33579.129999999997</v>
      </c>
    </row>
    <row r="8001" spans="1:4" x14ac:dyDescent="0.25">
      <c r="A8001" s="1">
        <v>45291</v>
      </c>
      <c r="B8001" t="s">
        <v>995</v>
      </c>
      <c r="C8001" t="s">
        <v>996</v>
      </c>
      <c r="D8001" s="4">
        <v>-216929.87999999995</v>
      </c>
    </row>
    <row r="8002" spans="1:4" x14ac:dyDescent="0.25">
      <c r="A8002" s="1">
        <v>45291</v>
      </c>
      <c r="B8002" t="s">
        <v>1003</v>
      </c>
      <c r="C8002" t="s">
        <v>1004</v>
      </c>
      <c r="D8002" s="4">
        <v>-154276.46000000008</v>
      </c>
    </row>
    <row r="8003" spans="1:4" x14ac:dyDescent="0.25">
      <c r="A8003" s="1">
        <v>45291</v>
      </c>
      <c r="B8003" t="s">
        <v>1256</v>
      </c>
      <c r="C8003" t="s">
        <v>1257</v>
      </c>
      <c r="D8003" s="4">
        <v>-1350</v>
      </c>
    </row>
    <row r="8004" spans="1:4" x14ac:dyDescent="0.25">
      <c r="A8004" s="1">
        <v>45291</v>
      </c>
      <c r="B8004" t="s">
        <v>1011</v>
      </c>
      <c r="C8004" t="s">
        <v>1012</v>
      </c>
      <c r="D8004" s="4">
        <v>-7150.7499999999964</v>
      </c>
    </row>
    <row r="8005" spans="1:4" x14ac:dyDescent="0.25">
      <c r="A8005" s="1">
        <v>45291</v>
      </c>
      <c r="B8005" t="s">
        <v>1015</v>
      </c>
      <c r="C8005" t="s">
        <v>1016</v>
      </c>
      <c r="D8005" s="4">
        <v>-1299.010000000002</v>
      </c>
    </row>
    <row r="8006" spans="1:4" x14ac:dyDescent="0.25">
      <c r="A8006" s="1">
        <v>45291</v>
      </c>
      <c r="B8006" t="s">
        <v>1019</v>
      </c>
      <c r="C8006" t="s">
        <v>1020</v>
      </c>
      <c r="D8006" s="4">
        <v>-682.19999999989943</v>
      </c>
    </row>
    <row r="8007" spans="1:4" x14ac:dyDescent="0.25">
      <c r="A8007" s="1">
        <v>45291</v>
      </c>
      <c r="B8007" t="s">
        <v>1023</v>
      </c>
      <c r="C8007" t="s">
        <v>1024</v>
      </c>
      <c r="D8007" s="4">
        <v>-14352</v>
      </c>
    </row>
    <row r="8008" spans="1:4" x14ac:dyDescent="0.25">
      <c r="A8008" s="1">
        <v>45291</v>
      </c>
      <c r="B8008" t="s">
        <v>1207</v>
      </c>
      <c r="C8008" t="s">
        <v>1208</v>
      </c>
      <c r="D8008" s="4">
        <v>-48.140000000014552</v>
      </c>
    </row>
    <row r="8009" spans="1:4" x14ac:dyDescent="0.25">
      <c r="A8009" s="1">
        <v>45291</v>
      </c>
      <c r="B8009" t="s">
        <v>1320</v>
      </c>
      <c r="C8009" t="s">
        <v>1321</v>
      </c>
      <c r="D8009" s="4">
        <v>-9082</v>
      </c>
    </row>
    <row r="8010" spans="1:4" x14ac:dyDescent="0.25">
      <c r="A8010" s="1">
        <v>45291</v>
      </c>
      <c r="B8010" t="s">
        <v>1033</v>
      </c>
      <c r="C8010" t="s">
        <v>1034</v>
      </c>
      <c r="D8010" s="4">
        <v>-208.19999999999982</v>
      </c>
    </row>
    <row r="8011" spans="1:4" x14ac:dyDescent="0.25">
      <c r="A8011" s="1">
        <v>45291</v>
      </c>
      <c r="B8011" t="s">
        <v>1209</v>
      </c>
      <c r="C8011" t="s">
        <v>1210</v>
      </c>
      <c r="D8011" s="4">
        <v>-12169.329999999962</v>
      </c>
    </row>
    <row r="8012" spans="1:4" x14ac:dyDescent="0.25">
      <c r="A8012" s="1">
        <v>45291</v>
      </c>
      <c r="B8012" t="s">
        <v>1230</v>
      </c>
      <c r="C8012" t="s">
        <v>1231</v>
      </c>
      <c r="D8012" s="4">
        <v>-75060.299999999697</v>
      </c>
    </row>
    <row r="8013" spans="1:4" x14ac:dyDescent="0.25">
      <c r="A8013" s="1">
        <v>45291</v>
      </c>
      <c r="B8013" t="s">
        <v>1050</v>
      </c>
      <c r="C8013" t="s">
        <v>1051</v>
      </c>
      <c r="D8013" s="4">
        <v>-97188.809999999969</v>
      </c>
    </row>
    <row r="8014" spans="1:4" x14ac:dyDescent="0.25">
      <c r="A8014" s="1">
        <v>45291</v>
      </c>
      <c r="B8014" t="s">
        <v>1054</v>
      </c>
      <c r="C8014" t="s">
        <v>1055</v>
      </c>
      <c r="D8014" s="4">
        <v>-5793.3200000000015</v>
      </c>
    </row>
    <row r="8015" spans="1:4" x14ac:dyDescent="0.25">
      <c r="A8015" s="1">
        <v>45291</v>
      </c>
      <c r="B8015" t="s">
        <v>1211</v>
      </c>
      <c r="C8015" t="s">
        <v>1212</v>
      </c>
      <c r="D8015" s="4">
        <v>-267.07</v>
      </c>
    </row>
    <row r="8016" spans="1:4" x14ac:dyDescent="0.25">
      <c r="A8016" s="1">
        <v>45291</v>
      </c>
      <c r="B8016" t="s">
        <v>1060</v>
      </c>
      <c r="C8016" t="s">
        <v>1061</v>
      </c>
      <c r="D8016" s="4">
        <v>-64.389999999970541</v>
      </c>
    </row>
    <row r="8017" spans="1:4" x14ac:dyDescent="0.25">
      <c r="A8017" s="1">
        <v>45291</v>
      </c>
      <c r="B8017" t="s">
        <v>1064</v>
      </c>
      <c r="C8017" t="s">
        <v>1065</v>
      </c>
      <c r="D8017" s="4">
        <v>-2.2799999999999727</v>
      </c>
    </row>
    <row r="8018" spans="1:4" x14ac:dyDescent="0.25">
      <c r="A8018" s="1">
        <v>45291</v>
      </c>
      <c r="B8018" t="s">
        <v>1072</v>
      </c>
      <c r="C8018" t="s">
        <v>1073</v>
      </c>
      <c r="D8018" s="4">
        <v>-76777.770000000019</v>
      </c>
    </row>
    <row r="8019" spans="1:4" x14ac:dyDescent="0.25">
      <c r="A8019" s="1">
        <v>45291</v>
      </c>
      <c r="B8019" t="s">
        <v>1076</v>
      </c>
      <c r="C8019" t="s">
        <v>1077</v>
      </c>
      <c r="D8019" s="4">
        <v>-1109.0999999999981</v>
      </c>
    </row>
    <row r="8020" spans="1:4" x14ac:dyDescent="0.25">
      <c r="A8020" s="1">
        <v>45291</v>
      </c>
      <c r="B8020" t="s">
        <v>1234</v>
      </c>
      <c r="C8020" t="s">
        <v>1235</v>
      </c>
      <c r="D8020" s="4">
        <v>-3.4000000000000909</v>
      </c>
    </row>
    <row r="8021" spans="1:4" x14ac:dyDescent="0.25">
      <c r="A8021" s="1">
        <v>45291</v>
      </c>
      <c r="B8021" t="s">
        <v>1215</v>
      </c>
      <c r="C8021" t="s">
        <v>1216</v>
      </c>
      <c r="D8021" s="4">
        <v>-6.24</v>
      </c>
    </row>
    <row r="8022" spans="1:4" x14ac:dyDescent="0.25">
      <c r="A8022" s="1">
        <v>45291</v>
      </c>
      <c r="B8022" t="s">
        <v>1217</v>
      </c>
      <c r="C8022" t="s">
        <v>1218</v>
      </c>
      <c r="D8022" s="4">
        <v>-336.31</v>
      </c>
    </row>
    <row r="8023" spans="1:4" x14ac:dyDescent="0.25">
      <c r="A8023" s="1">
        <v>45291</v>
      </c>
      <c r="B8023" t="s">
        <v>1087</v>
      </c>
      <c r="C8023" t="s">
        <v>1088</v>
      </c>
      <c r="D8023" s="4">
        <v>-712.67</v>
      </c>
    </row>
    <row r="8024" spans="1:4" x14ac:dyDescent="0.25">
      <c r="A8024" s="1">
        <v>45291</v>
      </c>
      <c r="B8024" t="s">
        <v>1091</v>
      </c>
      <c r="C8024" t="s">
        <v>1092</v>
      </c>
      <c r="D8024" s="4">
        <v>-5118.6199999999981</v>
      </c>
    </row>
    <row r="8025" spans="1:4" x14ac:dyDescent="0.25">
      <c r="A8025" s="1">
        <v>45291</v>
      </c>
      <c r="B8025" t="s">
        <v>1095</v>
      </c>
      <c r="C8025" t="s">
        <v>1096</v>
      </c>
      <c r="D8025" s="4">
        <v>-762.32999999999993</v>
      </c>
    </row>
    <row r="8026" spans="1:4" x14ac:dyDescent="0.25">
      <c r="A8026" s="1">
        <v>45291</v>
      </c>
      <c r="B8026" t="s">
        <v>1099</v>
      </c>
      <c r="C8026" t="s">
        <v>1100</v>
      </c>
      <c r="D8026" s="4">
        <v>-595.37000000000035</v>
      </c>
    </row>
    <row r="8027" spans="1:4" x14ac:dyDescent="0.25">
      <c r="A8027" s="1">
        <v>45291</v>
      </c>
      <c r="B8027" t="s">
        <v>1103</v>
      </c>
      <c r="C8027" t="s">
        <v>1104</v>
      </c>
      <c r="D8027" s="4">
        <v>-2030.0599999999995</v>
      </c>
    </row>
    <row r="8028" spans="1:4" x14ac:dyDescent="0.25">
      <c r="A8028" s="1">
        <v>45291</v>
      </c>
      <c r="B8028" t="s">
        <v>1107</v>
      </c>
      <c r="C8028" t="s">
        <v>1108</v>
      </c>
      <c r="D8028" s="4">
        <v>-715.35000000000014</v>
      </c>
    </row>
    <row r="8029" spans="1:4" x14ac:dyDescent="0.25">
      <c r="A8029" s="1">
        <v>45291</v>
      </c>
      <c r="B8029" t="s">
        <v>1109</v>
      </c>
      <c r="C8029" t="s">
        <v>1110</v>
      </c>
      <c r="D8029" s="4">
        <v>-1133.4699999999998</v>
      </c>
    </row>
    <row r="8030" spans="1:4" x14ac:dyDescent="0.25">
      <c r="A8030" s="1">
        <v>45291</v>
      </c>
      <c r="B8030" t="s">
        <v>1111</v>
      </c>
      <c r="C8030" t="s">
        <v>1112</v>
      </c>
      <c r="D8030" s="4">
        <v>-749.69999999999982</v>
      </c>
    </row>
    <row r="8031" spans="1:4" x14ac:dyDescent="0.25">
      <c r="A8031" s="1">
        <v>45291</v>
      </c>
      <c r="B8031" t="s">
        <v>1115</v>
      </c>
      <c r="C8031" t="s">
        <v>1116</v>
      </c>
      <c r="D8031" s="4">
        <v>-342.63000000001921</v>
      </c>
    </row>
    <row r="8032" spans="1:4" x14ac:dyDescent="0.25">
      <c r="A8032" s="1">
        <v>45291</v>
      </c>
      <c r="B8032" t="s">
        <v>1219</v>
      </c>
      <c r="C8032" t="s">
        <v>1220</v>
      </c>
      <c r="D8032" s="4">
        <v>-956.94999999999959</v>
      </c>
    </row>
    <row r="8033" spans="1:4" x14ac:dyDescent="0.25">
      <c r="A8033" s="1">
        <v>45291</v>
      </c>
      <c r="B8033" t="s">
        <v>1344</v>
      </c>
      <c r="C8033" t="s">
        <v>1345</v>
      </c>
      <c r="D8033" s="4">
        <v>-636.47</v>
      </c>
    </row>
    <row r="8034" spans="1:4" x14ac:dyDescent="0.25">
      <c r="A8034" s="1">
        <v>45291</v>
      </c>
      <c r="B8034" t="s">
        <v>1117</v>
      </c>
      <c r="C8034" t="s">
        <v>1118</v>
      </c>
      <c r="D8034" s="4">
        <v>-1465.0699999999997</v>
      </c>
    </row>
    <row r="8035" spans="1:4" x14ac:dyDescent="0.25">
      <c r="A8035" s="1">
        <v>45291</v>
      </c>
      <c r="B8035" t="s">
        <v>1119</v>
      </c>
      <c r="C8035" t="s">
        <v>1120</v>
      </c>
      <c r="D8035" s="4">
        <v>-30114.949999999895</v>
      </c>
    </row>
    <row r="8036" spans="1:4" x14ac:dyDescent="0.25">
      <c r="A8036" s="1">
        <v>45291</v>
      </c>
      <c r="B8036" t="s">
        <v>1122</v>
      </c>
      <c r="C8036" t="s">
        <v>1123</v>
      </c>
      <c r="D8036" s="4">
        <v>-16418.41</v>
      </c>
    </row>
    <row r="8037" spans="1:4" x14ac:dyDescent="0.25">
      <c r="A8037" s="1">
        <v>45291</v>
      </c>
      <c r="B8037" t="s">
        <v>1124</v>
      </c>
      <c r="C8037" t="s">
        <v>1125</v>
      </c>
      <c r="D8037" s="4">
        <v>-356640.38</v>
      </c>
    </row>
    <row r="8038" spans="1:4" x14ac:dyDescent="0.25">
      <c r="A8038" s="1">
        <v>45322</v>
      </c>
      <c r="B8038" t="s">
        <v>565</v>
      </c>
      <c r="C8038" t="s">
        <v>566</v>
      </c>
      <c r="D8038" s="4">
        <v>12300.429999999998</v>
      </c>
    </row>
    <row r="8039" spans="1:4" x14ac:dyDescent="0.25">
      <c r="A8039" s="1">
        <v>45322</v>
      </c>
      <c r="B8039" t="s">
        <v>568</v>
      </c>
      <c r="C8039" t="s">
        <v>569</v>
      </c>
      <c r="D8039" s="4">
        <v>12623.8</v>
      </c>
    </row>
    <row r="8040" spans="1:4" x14ac:dyDescent="0.25">
      <c r="A8040" s="1">
        <v>45322</v>
      </c>
      <c r="B8040" t="s">
        <v>574</v>
      </c>
      <c r="C8040" t="s">
        <v>575</v>
      </c>
      <c r="D8040" s="4">
        <v>2745.95</v>
      </c>
    </row>
    <row r="8041" spans="1:4" x14ac:dyDescent="0.25">
      <c r="A8041" s="1">
        <v>45322</v>
      </c>
      <c r="B8041" t="s">
        <v>578</v>
      </c>
      <c r="C8041" t="s">
        <v>579</v>
      </c>
      <c r="D8041" s="4">
        <v>5.52</v>
      </c>
    </row>
    <row r="8042" spans="1:4" x14ac:dyDescent="0.25">
      <c r="A8042" s="1">
        <v>45322</v>
      </c>
      <c r="B8042" t="s">
        <v>582</v>
      </c>
      <c r="C8042" t="s">
        <v>583</v>
      </c>
      <c r="D8042" s="4">
        <v>3922.5</v>
      </c>
    </row>
    <row r="8043" spans="1:4" x14ac:dyDescent="0.25">
      <c r="A8043" s="1">
        <v>45322</v>
      </c>
      <c r="B8043" t="s">
        <v>586</v>
      </c>
      <c r="C8043" t="s">
        <v>587</v>
      </c>
      <c r="D8043" s="4">
        <v>1111.7</v>
      </c>
    </row>
    <row r="8044" spans="1:4" x14ac:dyDescent="0.25">
      <c r="A8044" s="1">
        <v>45322</v>
      </c>
      <c r="B8044" t="s">
        <v>595</v>
      </c>
      <c r="C8044" t="s">
        <v>596</v>
      </c>
      <c r="D8044" s="4">
        <v>298.46999999999997</v>
      </c>
    </row>
    <row r="8045" spans="1:4" x14ac:dyDescent="0.25">
      <c r="A8045" s="1">
        <v>45322</v>
      </c>
      <c r="B8045" t="s">
        <v>599</v>
      </c>
      <c r="C8045" t="s">
        <v>600</v>
      </c>
      <c r="D8045" s="4">
        <v>40.700000000000003</v>
      </c>
    </row>
    <row r="8046" spans="1:4" x14ac:dyDescent="0.25">
      <c r="A8046" s="1">
        <v>45322</v>
      </c>
      <c r="B8046" t="s">
        <v>603</v>
      </c>
      <c r="C8046" t="s">
        <v>604</v>
      </c>
      <c r="D8046" s="4">
        <v>1317.87</v>
      </c>
    </row>
    <row r="8047" spans="1:4" x14ac:dyDescent="0.25">
      <c r="A8047" s="1">
        <v>45322</v>
      </c>
      <c r="B8047" t="s">
        <v>627</v>
      </c>
      <c r="C8047" t="s">
        <v>628</v>
      </c>
      <c r="D8047" s="4">
        <v>21329.86</v>
      </c>
    </row>
    <row r="8048" spans="1:4" x14ac:dyDescent="0.25">
      <c r="A8048" s="1">
        <v>45322</v>
      </c>
      <c r="B8048" t="s">
        <v>633</v>
      </c>
      <c r="C8048" t="s">
        <v>634</v>
      </c>
      <c r="D8048" s="4">
        <v>2470.8000000000002</v>
      </c>
    </row>
    <row r="8049" spans="1:4" x14ac:dyDescent="0.25">
      <c r="A8049" s="1">
        <v>45322</v>
      </c>
      <c r="B8049" t="s">
        <v>646</v>
      </c>
      <c r="C8049" t="s">
        <v>647</v>
      </c>
      <c r="D8049" s="4">
        <v>28968.880000000001</v>
      </c>
    </row>
    <row r="8050" spans="1:4" x14ac:dyDescent="0.25">
      <c r="A8050" s="1">
        <v>45322</v>
      </c>
      <c r="B8050" t="s">
        <v>650</v>
      </c>
      <c r="C8050" t="s">
        <v>651</v>
      </c>
      <c r="D8050" s="4">
        <v>191.95</v>
      </c>
    </row>
    <row r="8051" spans="1:4" x14ac:dyDescent="0.25">
      <c r="A8051" s="1">
        <v>45322</v>
      </c>
      <c r="B8051" t="s">
        <v>652</v>
      </c>
      <c r="C8051" t="s">
        <v>653</v>
      </c>
      <c r="D8051" s="4">
        <v>1445.65</v>
      </c>
    </row>
    <row r="8052" spans="1:4" x14ac:dyDescent="0.25">
      <c r="A8052" s="1">
        <v>45322</v>
      </c>
      <c r="B8052" t="s">
        <v>663</v>
      </c>
      <c r="C8052" t="s">
        <v>664</v>
      </c>
      <c r="D8052" s="4">
        <v>416.97999999999996</v>
      </c>
    </row>
    <row r="8053" spans="1:4" x14ac:dyDescent="0.25">
      <c r="A8053" s="1">
        <v>45322</v>
      </c>
      <c r="B8053" t="s">
        <v>668</v>
      </c>
      <c r="C8053" t="s">
        <v>669</v>
      </c>
      <c r="D8053" s="4">
        <v>701.26</v>
      </c>
    </row>
    <row r="8054" spans="1:4" x14ac:dyDescent="0.25">
      <c r="A8054" s="1">
        <v>45322</v>
      </c>
      <c r="B8054" t="s">
        <v>672</v>
      </c>
      <c r="C8054" t="s">
        <v>673</v>
      </c>
      <c r="D8054" s="4">
        <v>2656.84</v>
      </c>
    </row>
    <row r="8055" spans="1:4" x14ac:dyDescent="0.25">
      <c r="A8055" s="1">
        <v>45322</v>
      </c>
      <c r="B8055" t="s">
        <v>676</v>
      </c>
      <c r="C8055" t="s">
        <v>677</v>
      </c>
      <c r="D8055" s="4">
        <v>8940</v>
      </c>
    </row>
    <row r="8056" spans="1:4" x14ac:dyDescent="0.25">
      <c r="A8056" s="1">
        <v>45322</v>
      </c>
      <c r="B8056" t="s">
        <v>680</v>
      </c>
      <c r="C8056" t="s">
        <v>681</v>
      </c>
      <c r="D8056" s="4">
        <v>4346.5</v>
      </c>
    </row>
    <row r="8057" spans="1:4" x14ac:dyDescent="0.25">
      <c r="A8057" s="1">
        <v>45322</v>
      </c>
      <c r="B8057" t="s">
        <v>690</v>
      </c>
      <c r="C8057" t="s">
        <v>691</v>
      </c>
      <c r="D8057" s="4">
        <v>5600</v>
      </c>
    </row>
    <row r="8058" spans="1:4" x14ac:dyDescent="0.25">
      <c r="A8058" s="1">
        <v>45322</v>
      </c>
      <c r="B8058" t="s">
        <v>698</v>
      </c>
      <c r="C8058" t="s">
        <v>699</v>
      </c>
      <c r="D8058" s="4">
        <v>250</v>
      </c>
    </row>
    <row r="8059" spans="1:4" x14ac:dyDescent="0.25">
      <c r="A8059" s="1">
        <v>45322</v>
      </c>
      <c r="B8059" t="s">
        <v>1134</v>
      </c>
      <c r="C8059" t="s">
        <v>1135</v>
      </c>
      <c r="D8059" s="4">
        <v>3683.6800000000003</v>
      </c>
    </row>
    <row r="8060" spans="1:4" x14ac:dyDescent="0.25">
      <c r="A8060" s="1">
        <v>45322</v>
      </c>
      <c r="B8060" t="s">
        <v>1140</v>
      </c>
      <c r="C8060" t="s">
        <v>1141</v>
      </c>
      <c r="D8060" s="4">
        <v>833.33</v>
      </c>
    </row>
    <row r="8061" spans="1:4" x14ac:dyDescent="0.25">
      <c r="A8061" s="1">
        <v>45322</v>
      </c>
      <c r="B8061" t="s">
        <v>1221</v>
      </c>
      <c r="C8061" t="s">
        <v>1222</v>
      </c>
      <c r="D8061" s="4">
        <v>5720</v>
      </c>
    </row>
    <row r="8062" spans="1:4" x14ac:dyDescent="0.25">
      <c r="A8062" s="1">
        <v>45322</v>
      </c>
      <c r="B8062" t="s">
        <v>702</v>
      </c>
      <c r="C8062" t="s">
        <v>703</v>
      </c>
      <c r="D8062" s="4">
        <v>1083.33</v>
      </c>
    </row>
    <row r="8063" spans="1:4" x14ac:dyDescent="0.25">
      <c r="A8063" s="1">
        <v>45322</v>
      </c>
      <c r="B8063" t="s">
        <v>1312</v>
      </c>
      <c r="C8063" t="s">
        <v>1313</v>
      </c>
      <c r="D8063" s="4">
        <v>1476.75</v>
      </c>
    </row>
    <row r="8064" spans="1:4" x14ac:dyDescent="0.25">
      <c r="A8064" s="1">
        <v>45322</v>
      </c>
      <c r="B8064" t="s">
        <v>1146</v>
      </c>
      <c r="C8064" t="s">
        <v>1147</v>
      </c>
      <c r="D8064" s="4">
        <v>2550</v>
      </c>
    </row>
    <row r="8065" spans="1:4" x14ac:dyDescent="0.25">
      <c r="A8065" s="1">
        <v>45322</v>
      </c>
      <c r="B8065" t="s">
        <v>1273</v>
      </c>
      <c r="C8065" t="s">
        <v>1274</v>
      </c>
      <c r="D8065" s="4">
        <v>693.33</v>
      </c>
    </row>
    <row r="8066" spans="1:4" x14ac:dyDescent="0.25">
      <c r="A8066" s="1">
        <v>45322</v>
      </c>
      <c r="B8066" t="s">
        <v>1260</v>
      </c>
      <c r="C8066" t="s">
        <v>1261</v>
      </c>
      <c r="D8066" s="4">
        <v>200</v>
      </c>
    </row>
    <row r="8067" spans="1:4" x14ac:dyDescent="0.25">
      <c r="A8067" s="1">
        <v>45322</v>
      </c>
      <c r="B8067" t="s">
        <v>704</v>
      </c>
      <c r="C8067" t="s">
        <v>705</v>
      </c>
      <c r="D8067" s="4">
        <v>2719.17</v>
      </c>
    </row>
    <row r="8068" spans="1:4" x14ac:dyDescent="0.25">
      <c r="A8068" s="1">
        <v>45322</v>
      </c>
      <c r="B8068" t="s">
        <v>708</v>
      </c>
      <c r="C8068" t="s">
        <v>709</v>
      </c>
      <c r="D8068" s="4">
        <v>134.17000000000007</v>
      </c>
    </row>
    <row r="8069" spans="1:4" x14ac:dyDescent="0.25">
      <c r="A8069" s="1">
        <v>45322</v>
      </c>
      <c r="B8069" t="s">
        <v>712</v>
      </c>
      <c r="C8069" t="s">
        <v>713</v>
      </c>
      <c r="D8069" s="4">
        <v>79.330000000000041</v>
      </c>
    </row>
    <row r="8070" spans="1:4" x14ac:dyDescent="0.25">
      <c r="A8070" s="1">
        <v>45322</v>
      </c>
      <c r="B8070" t="s">
        <v>717</v>
      </c>
      <c r="C8070" t="s">
        <v>718</v>
      </c>
      <c r="D8070" s="4">
        <v>353.58</v>
      </c>
    </row>
    <row r="8071" spans="1:4" x14ac:dyDescent="0.25">
      <c r="A8071" s="1">
        <v>45322</v>
      </c>
      <c r="B8071" t="s">
        <v>719</v>
      </c>
      <c r="C8071" t="s">
        <v>720</v>
      </c>
      <c r="D8071" s="4">
        <v>2130.2100000000005</v>
      </c>
    </row>
    <row r="8072" spans="1:4" x14ac:dyDescent="0.25">
      <c r="A8072" s="1">
        <v>45322</v>
      </c>
      <c r="B8072" t="s">
        <v>1350</v>
      </c>
      <c r="C8072" t="s">
        <v>1351</v>
      </c>
      <c r="D8072" s="4">
        <v>252.5</v>
      </c>
    </row>
    <row r="8073" spans="1:4" x14ac:dyDescent="0.25">
      <c r="A8073" s="1">
        <v>45322</v>
      </c>
      <c r="B8073" t="s">
        <v>721</v>
      </c>
      <c r="C8073" t="s">
        <v>722</v>
      </c>
      <c r="D8073" s="4">
        <v>180</v>
      </c>
    </row>
    <row r="8074" spans="1:4" x14ac:dyDescent="0.25">
      <c r="A8074" s="1">
        <v>45322</v>
      </c>
      <c r="B8074" t="s">
        <v>726</v>
      </c>
      <c r="C8074" t="s">
        <v>727</v>
      </c>
      <c r="D8074" s="4">
        <v>984.62</v>
      </c>
    </row>
    <row r="8075" spans="1:4" x14ac:dyDescent="0.25">
      <c r="A8075" s="1">
        <v>45322</v>
      </c>
      <c r="B8075" t="s">
        <v>734</v>
      </c>
      <c r="C8075" t="s">
        <v>735</v>
      </c>
      <c r="D8075" s="4">
        <v>48.75</v>
      </c>
    </row>
    <row r="8076" spans="1:4" x14ac:dyDescent="0.25">
      <c r="A8076" s="1">
        <v>45322</v>
      </c>
      <c r="B8076" t="s">
        <v>738</v>
      </c>
      <c r="C8076" t="s">
        <v>739</v>
      </c>
      <c r="D8076" s="4">
        <v>180</v>
      </c>
    </row>
    <row r="8077" spans="1:4" x14ac:dyDescent="0.25">
      <c r="A8077" s="1">
        <v>45322</v>
      </c>
      <c r="B8077" t="s">
        <v>742</v>
      </c>
      <c r="C8077" t="s">
        <v>743</v>
      </c>
      <c r="D8077" s="4">
        <v>1592.4500000000003</v>
      </c>
    </row>
    <row r="8078" spans="1:4" x14ac:dyDescent="0.25">
      <c r="A8078" s="1">
        <v>45322</v>
      </c>
      <c r="B8078" t="s">
        <v>747</v>
      </c>
      <c r="C8078" t="s">
        <v>748</v>
      </c>
      <c r="D8078" s="4">
        <v>9321.39</v>
      </c>
    </row>
    <row r="8079" spans="1:4" x14ac:dyDescent="0.25">
      <c r="A8079" s="1">
        <v>45322</v>
      </c>
      <c r="B8079" t="s">
        <v>769</v>
      </c>
      <c r="C8079" t="s">
        <v>770</v>
      </c>
      <c r="D8079" s="4">
        <v>514.09999999999991</v>
      </c>
    </row>
    <row r="8080" spans="1:4" x14ac:dyDescent="0.25">
      <c r="A8080" s="1">
        <v>45322</v>
      </c>
      <c r="B8080" t="s">
        <v>775</v>
      </c>
      <c r="C8080" t="s">
        <v>776</v>
      </c>
      <c r="D8080" s="4">
        <v>310.3599999999999</v>
      </c>
    </row>
    <row r="8081" spans="1:4" x14ac:dyDescent="0.25">
      <c r="A8081" s="1">
        <v>45322</v>
      </c>
      <c r="B8081" t="s">
        <v>777</v>
      </c>
      <c r="C8081" t="s">
        <v>778</v>
      </c>
      <c r="D8081" s="4">
        <v>443.75999999999993</v>
      </c>
    </row>
    <row r="8082" spans="1:4" x14ac:dyDescent="0.25">
      <c r="A8082" s="1">
        <v>45322</v>
      </c>
      <c r="B8082" t="s">
        <v>781</v>
      </c>
      <c r="C8082" t="s">
        <v>782</v>
      </c>
      <c r="D8082" s="4">
        <v>347.17999999999995</v>
      </c>
    </row>
    <row r="8083" spans="1:4" x14ac:dyDescent="0.25">
      <c r="A8083" s="1">
        <v>45322</v>
      </c>
      <c r="B8083" t="s">
        <v>788</v>
      </c>
      <c r="C8083" t="s">
        <v>789</v>
      </c>
      <c r="D8083" s="4">
        <v>1132.4100000000001</v>
      </c>
    </row>
    <row r="8084" spans="1:4" x14ac:dyDescent="0.25">
      <c r="A8084" s="1">
        <v>45322</v>
      </c>
      <c r="B8084" t="s">
        <v>1238</v>
      </c>
      <c r="C8084" t="s">
        <v>1239</v>
      </c>
      <c r="D8084" s="4">
        <v>1620.2399999999998</v>
      </c>
    </row>
    <row r="8085" spans="1:4" x14ac:dyDescent="0.25">
      <c r="A8085" s="1">
        <v>45322</v>
      </c>
      <c r="B8085" t="s">
        <v>794</v>
      </c>
      <c r="C8085" t="s">
        <v>795</v>
      </c>
      <c r="D8085" s="4">
        <v>1919.1</v>
      </c>
    </row>
    <row r="8086" spans="1:4" x14ac:dyDescent="0.25">
      <c r="A8086" s="1">
        <v>45322</v>
      </c>
      <c r="B8086" t="s">
        <v>796</v>
      </c>
      <c r="C8086" t="s">
        <v>797</v>
      </c>
      <c r="D8086" s="4">
        <v>220.51</v>
      </c>
    </row>
    <row r="8087" spans="1:4" x14ac:dyDescent="0.25">
      <c r="A8087" s="1">
        <v>45322</v>
      </c>
      <c r="B8087" t="s">
        <v>1302</v>
      </c>
      <c r="C8087" t="s">
        <v>1303</v>
      </c>
      <c r="D8087" s="4">
        <v>10.06</v>
      </c>
    </row>
    <row r="8088" spans="1:4" x14ac:dyDescent="0.25">
      <c r="A8088" s="1">
        <v>45322</v>
      </c>
      <c r="B8088" t="s">
        <v>800</v>
      </c>
      <c r="C8088" t="s">
        <v>801</v>
      </c>
      <c r="D8088" s="4">
        <v>35</v>
      </c>
    </row>
    <row r="8089" spans="1:4" x14ac:dyDescent="0.25">
      <c r="A8089" s="1">
        <v>45322</v>
      </c>
      <c r="B8089" t="s">
        <v>802</v>
      </c>
      <c r="C8089" t="s">
        <v>803</v>
      </c>
      <c r="D8089" s="4">
        <v>105</v>
      </c>
    </row>
    <row r="8090" spans="1:4" x14ac:dyDescent="0.25">
      <c r="A8090" s="1">
        <v>45322</v>
      </c>
      <c r="B8090" t="s">
        <v>804</v>
      </c>
      <c r="C8090" t="s">
        <v>805</v>
      </c>
      <c r="D8090" s="4">
        <v>852.33000000000015</v>
      </c>
    </row>
    <row r="8091" spans="1:4" x14ac:dyDescent="0.25">
      <c r="A8091" s="1">
        <v>45322</v>
      </c>
      <c r="B8091" t="s">
        <v>812</v>
      </c>
      <c r="C8091" t="s">
        <v>813</v>
      </c>
      <c r="D8091" s="4">
        <v>17.489999999999998</v>
      </c>
    </row>
    <row r="8092" spans="1:4" x14ac:dyDescent="0.25">
      <c r="A8092" s="1">
        <v>45322</v>
      </c>
      <c r="B8092" t="s">
        <v>816</v>
      </c>
      <c r="C8092" t="s">
        <v>817</v>
      </c>
      <c r="D8092" s="4">
        <v>3596.8799999999992</v>
      </c>
    </row>
    <row r="8093" spans="1:4" x14ac:dyDescent="0.25">
      <c r="A8093" s="1">
        <v>45322</v>
      </c>
      <c r="B8093" t="s">
        <v>818</v>
      </c>
      <c r="C8093" t="s">
        <v>819</v>
      </c>
      <c r="D8093" s="4">
        <v>1.1499999999999999</v>
      </c>
    </row>
    <row r="8094" spans="1:4" x14ac:dyDescent="0.25">
      <c r="A8094" s="1">
        <v>45322</v>
      </c>
      <c r="B8094" t="s">
        <v>820</v>
      </c>
      <c r="C8094" t="s">
        <v>821</v>
      </c>
      <c r="D8094" s="4">
        <v>12.51</v>
      </c>
    </row>
    <row r="8095" spans="1:4" x14ac:dyDescent="0.25">
      <c r="A8095" s="1">
        <v>45322</v>
      </c>
      <c r="B8095" t="s">
        <v>822</v>
      </c>
      <c r="C8095" t="s">
        <v>823</v>
      </c>
      <c r="D8095" s="4">
        <v>348.26</v>
      </c>
    </row>
    <row r="8096" spans="1:4" x14ac:dyDescent="0.25">
      <c r="A8096" s="1">
        <v>45322</v>
      </c>
      <c r="B8096" t="s">
        <v>828</v>
      </c>
      <c r="C8096" t="s">
        <v>829</v>
      </c>
      <c r="D8096" s="4">
        <v>35.979999999999997</v>
      </c>
    </row>
    <row r="8097" spans="1:4" x14ac:dyDescent="0.25">
      <c r="A8097" s="1">
        <v>45322</v>
      </c>
      <c r="B8097" t="s">
        <v>1242</v>
      </c>
      <c r="C8097" t="s">
        <v>1243</v>
      </c>
      <c r="D8097" s="4">
        <v>234.9</v>
      </c>
    </row>
    <row r="8098" spans="1:4" x14ac:dyDescent="0.25">
      <c r="A8098" s="1">
        <v>45322</v>
      </c>
      <c r="B8098" t="s">
        <v>832</v>
      </c>
      <c r="C8098" t="s">
        <v>833</v>
      </c>
      <c r="D8098" s="4">
        <v>1000</v>
      </c>
    </row>
    <row r="8099" spans="1:4" x14ac:dyDescent="0.25">
      <c r="A8099" s="1">
        <v>45322</v>
      </c>
      <c r="B8099" t="s">
        <v>834</v>
      </c>
      <c r="C8099" t="s">
        <v>835</v>
      </c>
      <c r="D8099" s="4">
        <v>3400</v>
      </c>
    </row>
    <row r="8100" spans="1:4" x14ac:dyDescent="0.25">
      <c r="A8100" s="1">
        <v>45322</v>
      </c>
      <c r="B8100" t="s">
        <v>836</v>
      </c>
      <c r="C8100" t="s">
        <v>837</v>
      </c>
      <c r="D8100" s="4">
        <v>100</v>
      </c>
    </row>
    <row r="8101" spans="1:4" x14ac:dyDescent="0.25">
      <c r="A8101" s="1">
        <v>45322</v>
      </c>
      <c r="B8101" t="s">
        <v>840</v>
      </c>
      <c r="C8101" t="s">
        <v>841</v>
      </c>
      <c r="D8101" s="4">
        <v>3193.98</v>
      </c>
    </row>
    <row r="8102" spans="1:4" x14ac:dyDescent="0.25">
      <c r="A8102" s="1">
        <v>45322</v>
      </c>
      <c r="B8102" t="s">
        <v>842</v>
      </c>
      <c r="C8102" t="s">
        <v>843</v>
      </c>
      <c r="D8102" s="4">
        <v>100</v>
      </c>
    </row>
    <row r="8103" spans="1:4" x14ac:dyDescent="0.25">
      <c r="A8103" s="1">
        <v>45322</v>
      </c>
      <c r="B8103" t="s">
        <v>844</v>
      </c>
      <c r="C8103" t="s">
        <v>845</v>
      </c>
      <c r="D8103" s="4">
        <v>4586.21</v>
      </c>
    </row>
    <row r="8104" spans="1:4" x14ac:dyDescent="0.25">
      <c r="A8104" s="1">
        <v>45322</v>
      </c>
      <c r="B8104" t="s">
        <v>857</v>
      </c>
      <c r="C8104" t="s">
        <v>858</v>
      </c>
      <c r="D8104" s="4">
        <v>3804.62</v>
      </c>
    </row>
    <row r="8105" spans="1:4" x14ac:dyDescent="0.25">
      <c r="A8105" s="1">
        <v>45322</v>
      </c>
      <c r="B8105" t="s">
        <v>1254</v>
      </c>
      <c r="C8105" t="s">
        <v>1255</v>
      </c>
      <c r="D8105" s="4">
        <v>2314</v>
      </c>
    </row>
    <row r="8106" spans="1:4" x14ac:dyDescent="0.25">
      <c r="A8106" s="1">
        <v>45322</v>
      </c>
      <c r="B8106" t="s">
        <v>1304</v>
      </c>
      <c r="C8106" t="s">
        <v>1305</v>
      </c>
      <c r="D8106" s="4">
        <v>2500</v>
      </c>
    </row>
    <row r="8107" spans="1:4" x14ac:dyDescent="0.25">
      <c r="A8107" s="1">
        <v>45322</v>
      </c>
      <c r="B8107" t="s">
        <v>1306</v>
      </c>
      <c r="C8107" t="s">
        <v>1307</v>
      </c>
      <c r="D8107" s="4">
        <v>250</v>
      </c>
    </row>
    <row r="8108" spans="1:4" x14ac:dyDescent="0.25">
      <c r="A8108" s="1">
        <v>45322</v>
      </c>
      <c r="B8108" t="s">
        <v>1338</v>
      </c>
      <c r="C8108" t="s">
        <v>1339</v>
      </c>
      <c r="D8108" s="4">
        <v>1800</v>
      </c>
    </row>
    <row r="8109" spans="1:4" x14ac:dyDescent="0.25">
      <c r="A8109" s="1">
        <v>45322</v>
      </c>
      <c r="B8109" t="s">
        <v>1348</v>
      </c>
      <c r="C8109" t="s">
        <v>1349</v>
      </c>
      <c r="D8109" s="4">
        <v>1200</v>
      </c>
    </row>
    <row r="8110" spans="1:4" x14ac:dyDescent="0.25">
      <c r="A8110" s="1">
        <v>45322</v>
      </c>
      <c r="B8110" t="s">
        <v>861</v>
      </c>
      <c r="C8110" t="s">
        <v>862</v>
      </c>
      <c r="D8110" s="4">
        <v>2500</v>
      </c>
    </row>
    <row r="8111" spans="1:4" x14ac:dyDescent="0.25">
      <c r="A8111" s="1">
        <v>45322</v>
      </c>
      <c r="B8111" t="s">
        <v>867</v>
      </c>
      <c r="C8111" t="s">
        <v>868</v>
      </c>
      <c r="D8111" s="4">
        <v>2240.23</v>
      </c>
    </row>
    <row r="8112" spans="1:4" x14ac:dyDescent="0.25">
      <c r="A8112" s="1">
        <v>45322</v>
      </c>
      <c r="B8112" t="s">
        <v>869</v>
      </c>
      <c r="C8112" t="s">
        <v>870</v>
      </c>
      <c r="D8112" s="4">
        <v>850.83</v>
      </c>
    </row>
    <row r="8113" spans="1:4" x14ac:dyDescent="0.25">
      <c r="A8113" s="1">
        <v>45322</v>
      </c>
      <c r="B8113" t="s">
        <v>1332</v>
      </c>
      <c r="C8113" t="s">
        <v>1333</v>
      </c>
      <c r="D8113" s="4">
        <v>1221.17</v>
      </c>
    </row>
    <row r="8114" spans="1:4" x14ac:dyDescent="0.25">
      <c r="A8114" s="1">
        <v>45322</v>
      </c>
      <c r="B8114" t="s">
        <v>1503</v>
      </c>
      <c r="C8114" t="s">
        <v>1504</v>
      </c>
      <c r="D8114" s="4">
        <v>99235.659999999989</v>
      </c>
    </row>
    <row r="8115" spans="1:4" x14ac:dyDescent="0.25">
      <c r="A8115" s="1">
        <v>45322</v>
      </c>
      <c r="B8115" t="s">
        <v>1505</v>
      </c>
      <c r="C8115" t="s">
        <v>1506</v>
      </c>
      <c r="D8115" s="4">
        <v>7766.6500000000005</v>
      </c>
    </row>
    <row r="8116" spans="1:4" x14ac:dyDescent="0.25">
      <c r="A8116" s="1">
        <v>45322</v>
      </c>
      <c r="B8116" t="s">
        <v>1507</v>
      </c>
      <c r="C8116" t="s">
        <v>1508</v>
      </c>
      <c r="D8116" s="4">
        <v>10573.470000000001</v>
      </c>
    </row>
    <row r="8117" spans="1:4" x14ac:dyDescent="0.25">
      <c r="A8117" s="1">
        <v>45322</v>
      </c>
      <c r="B8117" t="s">
        <v>1509</v>
      </c>
      <c r="C8117" t="s">
        <v>1510</v>
      </c>
      <c r="D8117" s="4">
        <v>1590</v>
      </c>
    </row>
    <row r="8118" spans="1:4" x14ac:dyDescent="0.25">
      <c r="A8118" s="1">
        <v>45322</v>
      </c>
      <c r="B8118" t="s">
        <v>1515</v>
      </c>
      <c r="C8118" t="s">
        <v>1516</v>
      </c>
      <c r="D8118" s="4">
        <v>21799.890000000007</v>
      </c>
    </row>
    <row r="8119" spans="1:4" x14ac:dyDescent="0.25">
      <c r="A8119" s="1">
        <v>45322</v>
      </c>
      <c r="B8119" t="s">
        <v>1517</v>
      </c>
      <c r="C8119" t="s">
        <v>1518</v>
      </c>
      <c r="D8119" s="4">
        <v>21186.519999999997</v>
      </c>
    </row>
    <row r="8120" spans="1:4" x14ac:dyDescent="0.25">
      <c r="A8120" s="1">
        <v>45322</v>
      </c>
      <c r="B8120" t="s">
        <v>1519</v>
      </c>
      <c r="C8120" t="s">
        <v>1520</v>
      </c>
      <c r="D8120" s="4">
        <v>1099.32</v>
      </c>
    </row>
    <row r="8121" spans="1:4" x14ac:dyDescent="0.25">
      <c r="A8121" s="1">
        <v>45322</v>
      </c>
      <c r="B8121" t="s">
        <v>1521</v>
      </c>
      <c r="C8121" t="s">
        <v>1522</v>
      </c>
      <c r="D8121" s="4">
        <v>143.62</v>
      </c>
    </row>
    <row r="8122" spans="1:4" x14ac:dyDescent="0.25">
      <c r="A8122" s="1">
        <v>45322</v>
      </c>
      <c r="B8122" t="s">
        <v>1527</v>
      </c>
      <c r="C8122" t="s">
        <v>1528</v>
      </c>
      <c r="D8122" s="4">
        <v>7931.06</v>
      </c>
    </row>
    <row r="8123" spans="1:4" x14ac:dyDescent="0.25">
      <c r="A8123" s="1">
        <v>45322</v>
      </c>
      <c r="B8123" t="s">
        <v>1529</v>
      </c>
      <c r="C8123" t="s">
        <v>1530</v>
      </c>
      <c r="D8123" s="4">
        <v>5043.03</v>
      </c>
    </row>
    <row r="8124" spans="1:4" x14ac:dyDescent="0.25">
      <c r="A8124" s="1">
        <v>45322</v>
      </c>
      <c r="B8124" t="s">
        <v>1531</v>
      </c>
      <c r="C8124" t="s">
        <v>1532</v>
      </c>
      <c r="D8124" s="4">
        <v>571.23</v>
      </c>
    </row>
    <row r="8125" spans="1:4" x14ac:dyDescent="0.25">
      <c r="A8125" s="1">
        <v>45322</v>
      </c>
      <c r="B8125" t="s">
        <v>1533</v>
      </c>
      <c r="C8125" t="s">
        <v>1534</v>
      </c>
      <c r="D8125" s="4">
        <v>94.76</v>
      </c>
    </row>
    <row r="8126" spans="1:4" x14ac:dyDescent="0.25">
      <c r="A8126" s="1">
        <v>45322</v>
      </c>
      <c r="B8126" t="s">
        <v>1535</v>
      </c>
      <c r="C8126" t="s">
        <v>1536</v>
      </c>
      <c r="D8126" s="4">
        <v>566.13</v>
      </c>
    </row>
    <row r="8127" spans="1:4" x14ac:dyDescent="0.25">
      <c r="A8127" s="1">
        <v>45322</v>
      </c>
      <c r="B8127" t="s">
        <v>1537</v>
      </c>
      <c r="C8127" t="s">
        <v>1538</v>
      </c>
      <c r="D8127" s="4">
        <v>1171.81</v>
      </c>
    </row>
    <row r="8128" spans="1:4" x14ac:dyDescent="0.25">
      <c r="A8128" s="1">
        <v>45322</v>
      </c>
      <c r="B8128" t="s">
        <v>1539</v>
      </c>
      <c r="C8128" t="s">
        <v>1540</v>
      </c>
      <c r="D8128" s="4">
        <v>48.769999999999996</v>
      </c>
    </row>
    <row r="8129" spans="1:4" x14ac:dyDescent="0.25">
      <c r="A8129" s="1">
        <v>45322</v>
      </c>
      <c r="B8129" t="s">
        <v>1541</v>
      </c>
      <c r="C8129" t="s">
        <v>1542</v>
      </c>
      <c r="D8129" s="4">
        <v>300</v>
      </c>
    </row>
    <row r="8130" spans="1:4" x14ac:dyDescent="0.25">
      <c r="A8130" s="1">
        <v>45322</v>
      </c>
      <c r="B8130" t="s">
        <v>1543</v>
      </c>
      <c r="C8130" t="s">
        <v>1544</v>
      </c>
      <c r="D8130" s="4">
        <v>172</v>
      </c>
    </row>
    <row r="8131" spans="1:4" x14ac:dyDescent="0.25">
      <c r="A8131" s="1">
        <v>45322</v>
      </c>
      <c r="B8131" t="s">
        <v>1545</v>
      </c>
      <c r="C8131" t="s">
        <v>1546</v>
      </c>
      <c r="D8131" s="4">
        <v>10</v>
      </c>
    </row>
    <row r="8132" spans="1:4" x14ac:dyDescent="0.25">
      <c r="A8132" s="1">
        <v>45322</v>
      </c>
      <c r="B8132" t="s">
        <v>1547</v>
      </c>
      <c r="C8132" t="s">
        <v>1548</v>
      </c>
      <c r="D8132" s="4">
        <v>41</v>
      </c>
    </row>
    <row r="8133" spans="1:4" x14ac:dyDescent="0.25">
      <c r="A8133" s="1">
        <v>45322</v>
      </c>
      <c r="B8133" t="s">
        <v>911</v>
      </c>
      <c r="C8133" t="s">
        <v>912</v>
      </c>
      <c r="D8133" s="4">
        <v>808.9</v>
      </c>
    </row>
    <row r="8134" spans="1:4" x14ac:dyDescent="0.25">
      <c r="A8134" s="1">
        <v>45322</v>
      </c>
      <c r="B8134" t="s">
        <v>919</v>
      </c>
      <c r="C8134" t="s">
        <v>920</v>
      </c>
      <c r="D8134" s="4">
        <v>395.48</v>
      </c>
    </row>
    <row r="8135" spans="1:4" x14ac:dyDescent="0.25">
      <c r="A8135" s="1">
        <v>45322</v>
      </c>
      <c r="B8135" t="s">
        <v>924</v>
      </c>
      <c r="C8135" t="s">
        <v>925</v>
      </c>
      <c r="D8135" s="4">
        <v>2519.92</v>
      </c>
    </row>
    <row r="8136" spans="1:4" x14ac:dyDescent="0.25">
      <c r="A8136" s="1">
        <v>45322</v>
      </c>
      <c r="B8136" t="s">
        <v>927</v>
      </c>
      <c r="C8136" t="s">
        <v>928</v>
      </c>
      <c r="D8136" s="4">
        <v>935.04</v>
      </c>
    </row>
    <row r="8137" spans="1:4" x14ac:dyDescent="0.25">
      <c r="A8137" s="1">
        <v>45322</v>
      </c>
      <c r="B8137" t="s">
        <v>931</v>
      </c>
      <c r="C8137" t="s">
        <v>932</v>
      </c>
      <c r="D8137" s="4">
        <v>2236.0100000000002</v>
      </c>
    </row>
    <row r="8138" spans="1:4" x14ac:dyDescent="0.25">
      <c r="A8138" s="1">
        <v>45322</v>
      </c>
      <c r="B8138" t="s">
        <v>935</v>
      </c>
      <c r="C8138" t="s">
        <v>936</v>
      </c>
      <c r="D8138" s="4">
        <v>1734.89</v>
      </c>
    </row>
    <row r="8139" spans="1:4" x14ac:dyDescent="0.25">
      <c r="A8139" s="1">
        <v>45322</v>
      </c>
      <c r="B8139" t="s">
        <v>938</v>
      </c>
      <c r="C8139" t="s">
        <v>939</v>
      </c>
      <c r="D8139" s="4">
        <v>456.55</v>
      </c>
    </row>
    <row r="8140" spans="1:4" x14ac:dyDescent="0.25">
      <c r="A8140" s="1">
        <v>45322</v>
      </c>
      <c r="B8140" t="s">
        <v>942</v>
      </c>
      <c r="C8140" t="s">
        <v>943</v>
      </c>
      <c r="D8140" s="4">
        <v>106.96</v>
      </c>
    </row>
    <row r="8141" spans="1:4" x14ac:dyDescent="0.25">
      <c r="A8141" s="1">
        <v>45322</v>
      </c>
      <c r="B8141" t="s">
        <v>952</v>
      </c>
      <c r="C8141" t="s">
        <v>953</v>
      </c>
      <c r="D8141" s="4">
        <v>640810.47</v>
      </c>
    </row>
    <row r="8142" spans="1:4" x14ac:dyDescent="0.25">
      <c r="A8142" s="1">
        <v>45322</v>
      </c>
      <c r="B8142" t="s">
        <v>955</v>
      </c>
      <c r="C8142" t="s">
        <v>956</v>
      </c>
      <c r="D8142" s="4">
        <v>473270.04</v>
      </c>
    </row>
    <row r="8143" spans="1:4" x14ac:dyDescent="0.25">
      <c r="A8143" s="1">
        <v>45322</v>
      </c>
      <c r="B8143" t="s">
        <v>961</v>
      </c>
      <c r="C8143" t="s">
        <v>962</v>
      </c>
      <c r="D8143" s="4">
        <v>300</v>
      </c>
    </row>
    <row r="8144" spans="1:4" x14ac:dyDescent="0.25">
      <c r="A8144" s="1">
        <v>45322</v>
      </c>
      <c r="B8144" t="s">
        <v>963</v>
      </c>
      <c r="C8144" t="s">
        <v>964</v>
      </c>
      <c r="D8144" s="4">
        <v>415</v>
      </c>
    </row>
    <row r="8145" spans="1:4" x14ac:dyDescent="0.25">
      <c r="A8145" s="1">
        <v>45322</v>
      </c>
      <c r="B8145" t="s">
        <v>967</v>
      </c>
      <c r="C8145" t="s">
        <v>968</v>
      </c>
      <c r="D8145" s="4">
        <v>4</v>
      </c>
    </row>
    <row r="8146" spans="1:4" x14ac:dyDescent="0.25">
      <c r="A8146" s="1">
        <v>45322</v>
      </c>
      <c r="B8146" t="s">
        <v>989</v>
      </c>
      <c r="C8146" t="s">
        <v>990</v>
      </c>
      <c r="D8146" s="4">
        <v>312.58</v>
      </c>
    </row>
    <row r="8147" spans="1:4" x14ac:dyDescent="0.25">
      <c r="A8147" s="1">
        <v>45322</v>
      </c>
      <c r="B8147" t="s">
        <v>991</v>
      </c>
      <c r="C8147" t="s">
        <v>992</v>
      </c>
      <c r="D8147" s="4">
        <v>2.99</v>
      </c>
    </row>
    <row r="8148" spans="1:4" x14ac:dyDescent="0.25">
      <c r="A8148" s="1">
        <v>45322</v>
      </c>
      <c r="B8148" t="s">
        <v>993</v>
      </c>
      <c r="C8148" t="s">
        <v>994</v>
      </c>
      <c r="D8148" s="4">
        <v>65.16</v>
      </c>
    </row>
    <row r="8149" spans="1:4" x14ac:dyDescent="0.25">
      <c r="A8149" s="1">
        <v>45322</v>
      </c>
      <c r="B8149" t="s">
        <v>1005</v>
      </c>
      <c r="C8149" t="s">
        <v>1006</v>
      </c>
      <c r="D8149" s="4">
        <v>1.24</v>
      </c>
    </row>
    <row r="8150" spans="1:4" x14ac:dyDescent="0.25">
      <c r="A8150" s="1">
        <v>45322</v>
      </c>
      <c r="B8150" t="s">
        <v>1007</v>
      </c>
      <c r="C8150" t="s">
        <v>1008</v>
      </c>
      <c r="D8150" s="4">
        <v>519.56999999999994</v>
      </c>
    </row>
    <row r="8151" spans="1:4" x14ac:dyDescent="0.25">
      <c r="A8151" s="1">
        <v>45322</v>
      </c>
      <c r="B8151" t="s">
        <v>1162</v>
      </c>
      <c r="C8151" t="s">
        <v>1163</v>
      </c>
      <c r="D8151" s="4">
        <v>164.24</v>
      </c>
    </row>
    <row r="8152" spans="1:4" x14ac:dyDescent="0.25">
      <c r="A8152" s="1">
        <v>45322</v>
      </c>
      <c r="B8152" t="s">
        <v>1285</v>
      </c>
      <c r="C8152" t="s">
        <v>1286</v>
      </c>
      <c r="D8152" s="4">
        <v>130.25</v>
      </c>
    </row>
    <row r="8153" spans="1:4" x14ac:dyDescent="0.25">
      <c r="A8153" s="1">
        <v>45322</v>
      </c>
      <c r="B8153" t="s">
        <v>1021</v>
      </c>
      <c r="C8153" t="s">
        <v>1022</v>
      </c>
      <c r="D8153" s="4">
        <v>2135.3200000000002</v>
      </c>
    </row>
    <row r="8154" spans="1:4" x14ac:dyDescent="0.25">
      <c r="A8154" s="1">
        <v>45322</v>
      </c>
      <c r="B8154" t="s">
        <v>1025</v>
      </c>
      <c r="C8154" t="s">
        <v>1026</v>
      </c>
      <c r="D8154" s="4">
        <v>241.32999999999993</v>
      </c>
    </row>
    <row r="8155" spans="1:4" x14ac:dyDescent="0.25">
      <c r="A8155" s="1">
        <v>45322</v>
      </c>
      <c r="B8155" t="s">
        <v>1227</v>
      </c>
      <c r="C8155" t="s">
        <v>1228</v>
      </c>
      <c r="D8155" s="4">
        <v>8048.18</v>
      </c>
    </row>
    <row r="8156" spans="1:4" x14ac:dyDescent="0.25">
      <c r="A8156" s="1">
        <v>45322</v>
      </c>
      <c r="B8156" t="s">
        <v>35</v>
      </c>
      <c r="C8156" t="s">
        <v>1031</v>
      </c>
      <c r="D8156" s="4">
        <v>357.78999999999996</v>
      </c>
    </row>
    <row r="8157" spans="1:4" x14ac:dyDescent="0.25">
      <c r="A8157" s="1">
        <v>45322</v>
      </c>
      <c r="B8157" t="s">
        <v>27</v>
      </c>
      <c r="C8157" t="s">
        <v>1032</v>
      </c>
      <c r="D8157" s="4">
        <v>-369377.37000000011</v>
      </c>
    </row>
    <row r="8158" spans="1:4" x14ac:dyDescent="0.25">
      <c r="A8158" s="1">
        <v>45322</v>
      </c>
      <c r="B8158" t="s">
        <v>28</v>
      </c>
      <c r="C8158" t="s">
        <v>1039</v>
      </c>
      <c r="D8158" s="4">
        <v>-10945.789999999999</v>
      </c>
    </row>
    <row r="8159" spans="1:4" x14ac:dyDescent="0.25">
      <c r="A8159" s="1">
        <v>45322</v>
      </c>
      <c r="B8159" t="s">
        <v>29</v>
      </c>
      <c r="C8159" t="s">
        <v>1040</v>
      </c>
      <c r="D8159" s="4">
        <v>-220.91</v>
      </c>
    </row>
    <row r="8160" spans="1:4" x14ac:dyDescent="0.25">
      <c r="A8160" s="1">
        <v>45322</v>
      </c>
      <c r="B8160" t="s">
        <v>30</v>
      </c>
      <c r="C8160" t="s">
        <v>1229</v>
      </c>
      <c r="D8160" s="4">
        <v>-7126.96</v>
      </c>
    </row>
    <row r="8161" spans="1:4" x14ac:dyDescent="0.25">
      <c r="A8161" s="1">
        <v>45322</v>
      </c>
      <c r="B8161" t="s">
        <v>31</v>
      </c>
      <c r="C8161" t="s">
        <v>1293</v>
      </c>
      <c r="D8161" s="4">
        <v>-10000</v>
      </c>
    </row>
    <row r="8162" spans="1:4" x14ac:dyDescent="0.25">
      <c r="A8162" s="1">
        <v>45322</v>
      </c>
      <c r="B8162" t="s">
        <v>32</v>
      </c>
      <c r="C8162" t="s">
        <v>1268</v>
      </c>
      <c r="D8162" s="4">
        <v>-5000</v>
      </c>
    </row>
    <row r="8163" spans="1:4" x14ac:dyDescent="0.25">
      <c r="A8163" s="1">
        <v>45322</v>
      </c>
      <c r="B8163" t="s">
        <v>34</v>
      </c>
      <c r="C8163" t="s">
        <v>1044</v>
      </c>
      <c r="D8163" s="4">
        <v>-14300</v>
      </c>
    </row>
    <row r="8164" spans="1:4" x14ac:dyDescent="0.25">
      <c r="A8164" s="1">
        <v>45322</v>
      </c>
      <c r="B8164" t="s">
        <v>25</v>
      </c>
      <c r="C8164" t="s">
        <v>1049</v>
      </c>
      <c r="D8164" s="4">
        <v>-174134.01200000002</v>
      </c>
    </row>
    <row r="8165" spans="1:4" x14ac:dyDescent="0.25">
      <c r="A8165" s="1">
        <v>45322</v>
      </c>
      <c r="B8165" t="s">
        <v>1056</v>
      </c>
      <c r="C8165" t="s">
        <v>1057</v>
      </c>
      <c r="D8165" s="4">
        <v>-493284.41</v>
      </c>
    </row>
    <row r="8166" spans="1:4" x14ac:dyDescent="0.25">
      <c r="A8166" s="1">
        <v>45322</v>
      </c>
      <c r="B8166" t="s">
        <v>1058</v>
      </c>
      <c r="C8166" t="s">
        <v>1059</v>
      </c>
      <c r="D8166" s="4">
        <v>-493150.53</v>
      </c>
    </row>
    <row r="8167" spans="1:4" x14ac:dyDescent="0.25">
      <c r="A8167" s="1">
        <v>45322</v>
      </c>
      <c r="B8167" t="s">
        <v>1168</v>
      </c>
      <c r="C8167" t="s">
        <v>1169</v>
      </c>
      <c r="D8167" s="4">
        <v>-493</v>
      </c>
    </row>
    <row r="8168" spans="1:4" x14ac:dyDescent="0.25">
      <c r="A8168" s="1">
        <v>45322</v>
      </c>
      <c r="B8168" t="s">
        <v>1101</v>
      </c>
      <c r="C8168" t="s">
        <v>1102</v>
      </c>
      <c r="D8168" s="4">
        <v>-6063.1399999999994</v>
      </c>
    </row>
    <row r="8169" spans="1:4" x14ac:dyDescent="0.25">
      <c r="A8169" s="1">
        <v>45322</v>
      </c>
      <c r="B8169" t="s">
        <v>1182</v>
      </c>
      <c r="C8169" t="s">
        <v>1183</v>
      </c>
      <c r="D8169" s="4">
        <v>249.99999999998727</v>
      </c>
    </row>
    <row r="8170" spans="1:4" x14ac:dyDescent="0.25">
      <c r="A8170" s="1">
        <v>45322</v>
      </c>
      <c r="B8170" t="s">
        <v>570</v>
      </c>
      <c r="C8170" t="s">
        <v>571</v>
      </c>
      <c r="D8170" s="4">
        <v>10000</v>
      </c>
    </row>
    <row r="8171" spans="1:4" x14ac:dyDescent="0.25">
      <c r="A8171" s="1">
        <v>45322</v>
      </c>
      <c r="B8171" t="s">
        <v>576</v>
      </c>
      <c r="C8171" t="s">
        <v>577</v>
      </c>
      <c r="D8171" s="4">
        <v>17743</v>
      </c>
    </row>
    <row r="8172" spans="1:4" x14ac:dyDescent="0.25">
      <c r="A8172" s="1">
        <v>45322</v>
      </c>
      <c r="B8172" t="s">
        <v>580</v>
      </c>
      <c r="C8172" t="s">
        <v>581</v>
      </c>
      <c r="D8172" s="4">
        <v>69472.100000000006</v>
      </c>
    </row>
    <row r="8173" spans="1:4" x14ac:dyDescent="0.25">
      <c r="A8173" s="1">
        <v>45322</v>
      </c>
      <c r="B8173" t="s">
        <v>588</v>
      </c>
      <c r="C8173" t="s">
        <v>589</v>
      </c>
      <c r="D8173" s="4">
        <v>59322.69</v>
      </c>
    </row>
    <row r="8174" spans="1:4" x14ac:dyDescent="0.25">
      <c r="A8174" s="1">
        <v>45322</v>
      </c>
      <c r="B8174" t="s">
        <v>592</v>
      </c>
      <c r="C8174" t="s">
        <v>593</v>
      </c>
      <c r="D8174" s="4">
        <v>87545.25</v>
      </c>
    </row>
    <row r="8175" spans="1:4" x14ac:dyDescent="0.25">
      <c r="A8175" s="1">
        <v>45322</v>
      </c>
      <c r="B8175" t="s">
        <v>597</v>
      </c>
      <c r="C8175" t="s">
        <v>598</v>
      </c>
      <c r="D8175" s="4">
        <v>693957.03</v>
      </c>
    </row>
    <row r="8176" spans="1:4" x14ac:dyDescent="0.25">
      <c r="A8176" s="1">
        <v>45322</v>
      </c>
      <c r="B8176" t="s">
        <v>601</v>
      </c>
      <c r="C8176" t="s">
        <v>602</v>
      </c>
      <c r="D8176" s="4">
        <v>209782.02999999997</v>
      </c>
    </row>
    <row r="8177" spans="1:4" x14ac:dyDescent="0.25">
      <c r="A8177" s="1">
        <v>45322</v>
      </c>
      <c r="B8177" t="s">
        <v>605</v>
      </c>
      <c r="C8177" t="s">
        <v>606</v>
      </c>
      <c r="D8177" s="4">
        <v>229033.74</v>
      </c>
    </row>
    <row r="8178" spans="1:4" x14ac:dyDescent="0.25">
      <c r="A8178" s="1">
        <v>45322</v>
      </c>
      <c r="B8178" t="s">
        <v>611</v>
      </c>
      <c r="C8178" t="s">
        <v>612</v>
      </c>
      <c r="D8178" s="4">
        <v>312509.69000000006</v>
      </c>
    </row>
    <row r="8179" spans="1:4" x14ac:dyDescent="0.25">
      <c r="A8179" s="1">
        <v>45322</v>
      </c>
      <c r="B8179" t="s">
        <v>617</v>
      </c>
      <c r="C8179" t="s">
        <v>618</v>
      </c>
      <c r="D8179" s="4">
        <v>96173.29</v>
      </c>
    </row>
    <row r="8180" spans="1:4" x14ac:dyDescent="0.25">
      <c r="A8180" s="1">
        <v>45322</v>
      </c>
      <c r="B8180" t="s">
        <v>621</v>
      </c>
      <c r="C8180" t="s">
        <v>622</v>
      </c>
      <c r="D8180" s="4">
        <v>16409.09</v>
      </c>
    </row>
    <row r="8181" spans="1:4" x14ac:dyDescent="0.25">
      <c r="A8181" s="1">
        <v>45322</v>
      </c>
      <c r="B8181" t="s">
        <v>625</v>
      </c>
      <c r="C8181" t="s">
        <v>626</v>
      </c>
      <c r="D8181" s="4">
        <v>15085.040000000023</v>
      </c>
    </row>
    <row r="8182" spans="1:4" x14ac:dyDescent="0.25">
      <c r="A8182" s="1">
        <v>45322</v>
      </c>
      <c r="B8182" t="s">
        <v>48</v>
      </c>
      <c r="C8182" t="s">
        <v>49</v>
      </c>
      <c r="D8182" s="4">
        <v>340</v>
      </c>
    </row>
    <row r="8183" spans="1:4" x14ac:dyDescent="0.25">
      <c r="A8183" s="1">
        <v>45322</v>
      </c>
      <c r="B8183" t="s">
        <v>53</v>
      </c>
      <c r="C8183" t="s">
        <v>54</v>
      </c>
      <c r="D8183" s="4">
        <v>2500</v>
      </c>
    </row>
    <row r="8184" spans="1:4" x14ac:dyDescent="0.25">
      <c r="A8184" s="1">
        <v>45322</v>
      </c>
      <c r="B8184" t="s">
        <v>57</v>
      </c>
      <c r="C8184" t="s">
        <v>58</v>
      </c>
      <c r="D8184" s="4">
        <v>250</v>
      </c>
    </row>
    <row r="8185" spans="1:4" x14ac:dyDescent="0.25">
      <c r="A8185" s="1">
        <v>45322</v>
      </c>
      <c r="B8185" t="s">
        <v>61</v>
      </c>
      <c r="C8185" t="s">
        <v>62</v>
      </c>
      <c r="D8185" s="4">
        <v>997500</v>
      </c>
    </row>
    <row r="8186" spans="1:4" x14ac:dyDescent="0.25">
      <c r="A8186" s="1">
        <v>45322</v>
      </c>
      <c r="B8186" t="s">
        <v>64</v>
      </c>
      <c r="C8186" t="s">
        <v>65</v>
      </c>
      <c r="D8186" s="4">
        <v>39250.559999999998</v>
      </c>
    </row>
    <row r="8187" spans="1:4" x14ac:dyDescent="0.25">
      <c r="A8187" s="1">
        <v>45322</v>
      </c>
      <c r="B8187" t="s">
        <v>66</v>
      </c>
      <c r="C8187" t="s">
        <v>67</v>
      </c>
      <c r="D8187" s="4">
        <v>135322.94</v>
      </c>
    </row>
    <row r="8188" spans="1:4" x14ac:dyDescent="0.25">
      <c r="A8188" s="1">
        <v>45322</v>
      </c>
      <c r="B8188" t="s">
        <v>139</v>
      </c>
      <c r="C8188" t="s">
        <v>654</v>
      </c>
      <c r="D8188" s="4">
        <v>493150.53</v>
      </c>
    </row>
    <row r="8189" spans="1:4" x14ac:dyDescent="0.25">
      <c r="A8189" s="1">
        <v>45322</v>
      </c>
      <c r="B8189" t="s">
        <v>143</v>
      </c>
      <c r="C8189" t="s">
        <v>662</v>
      </c>
      <c r="D8189" s="4">
        <v>493284.41</v>
      </c>
    </row>
    <row r="8190" spans="1:4" x14ac:dyDescent="0.25">
      <c r="A8190" s="1">
        <v>45322</v>
      </c>
      <c r="B8190" t="s">
        <v>665</v>
      </c>
      <c r="C8190" t="s">
        <v>666</v>
      </c>
      <c r="D8190" s="4">
        <v>1295781.9199999922</v>
      </c>
    </row>
    <row r="8191" spans="1:4" x14ac:dyDescent="0.25">
      <c r="A8191" s="1">
        <v>45322</v>
      </c>
      <c r="B8191" t="s">
        <v>670</v>
      </c>
      <c r="C8191" t="s">
        <v>671</v>
      </c>
      <c r="D8191" s="4">
        <v>7785.0000000000227</v>
      </c>
    </row>
    <row r="8192" spans="1:4" x14ac:dyDescent="0.25">
      <c r="A8192" s="1">
        <v>45322</v>
      </c>
      <c r="B8192" t="s">
        <v>674</v>
      </c>
      <c r="C8192" t="s">
        <v>675</v>
      </c>
      <c r="D8192" s="4">
        <v>32719.359999999942</v>
      </c>
    </row>
    <row r="8193" spans="1:4" x14ac:dyDescent="0.25">
      <c r="A8193" s="1">
        <v>45322</v>
      </c>
      <c r="B8193" t="s">
        <v>687</v>
      </c>
      <c r="C8193" t="s">
        <v>688</v>
      </c>
      <c r="D8193" s="4">
        <v>794.3599999999999</v>
      </c>
    </row>
    <row r="8194" spans="1:4" x14ac:dyDescent="0.25">
      <c r="A8194" s="1">
        <v>45322</v>
      </c>
      <c r="B8194" t="s">
        <v>1184</v>
      </c>
      <c r="C8194" t="s">
        <v>1185</v>
      </c>
      <c r="D8194" s="4">
        <v>188417.74</v>
      </c>
    </row>
    <row r="8195" spans="1:4" x14ac:dyDescent="0.25">
      <c r="A8195" s="1">
        <v>45322</v>
      </c>
      <c r="B8195" t="s">
        <v>700</v>
      </c>
      <c r="C8195" t="s">
        <v>701</v>
      </c>
      <c r="D8195" s="4">
        <v>5898.25</v>
      </c>
    </row>
    <row r="8196" spans="1:4" x14ac:dyDescent="0.25">
      <c r="A8196" s="1">
        <v>45322</v>
      </c>
      <c r="B8196" t="s">
        <v>710</v>
      </c>
      <c r="C8196" t="s">
        <v>711</v>
      </c>
      <c r="D8196" s="4">
        <v>24495.490000000005</v>
      </c>
    </row>
    <row r="8197" spans="1:4" x14ac:dyDescent="0.25">
      <c r="A8197" s="1">
        <v>45322</v>
      </c>
      <c r="B8197" t="s">
        <v>1360</v>
      </c>
      <c r="C8197" t="s">
        <v>1361</v>
      </c>
      <c r="D8197" s="4">
        <v>1953.9799999999996</v>
      </c>
    </row>
    <row r="8198" spans="1:4" x14ac:dyDescent="0.25">
      <c r="A8198" s="1">
        <v>45322</v>
      </c>
      <c r="B8198" t="s">
        <v>723</v>
      </c>
      <c r="C8198" t="s">
        <v>724</v>
      </c>
      <c r="D8198" s="4">
        <v>50927.650000000016</v>
      </c>
    </row>
    <row r="8199" spans="1:4" x14ac:dyDescent="0.25">
      <c r="A8199" s="1">
        <v>45322</v>
      </c>
      <c r="B8199" t="s">
        <v>728</v>
      </c>
      <c r="C8199" t="s">
        <v>729</v>
      </c>
      <c r="D8199" s="4">
        <v>2796.9300000000658</v>
      </c>
    </row>
    <row r="8200" spans="1:4" x14ac:dyDescent="0.25">
      <c r="A8200" s="1">
        <v>45322</v>
      </c>
      <c r="B8200" t="s">
        <v>736</v>
      </c>
      <c r="C8200" t="s">
        <v>737</v>
      </c>
      <c r="D8200" s="4">
        <v>121156.29999999999</v>
      </c>
    </row>
    <row r="8201" spans="1:4" x14ac:dyDescent="0.25">
      <c r="A8201" s="1">
        <v>45322</v>
      </c>
      <c r="B8201" t="s">
        <v>740</v>
      </c>
      <c r="C8201" t="s">
        <v>741</v>
      </c>
      <c r="D8201" s="4">
        <v>10.64000000005035</v>
      </c>
    </row>
    <row r="8202" spans="1:4" x14ac:dyDescent="0.25">
      <c r="A8202" s="1">
        <v>45322</v>
      </c>
      <c r="B8202" t="s">
        <v>749</v>
      </c>
      <c r="C8202" t="s">
        <v>750</v>
      </c>
      <c r="D8202" s="4">
        <v>4335.3600000000151</v>
      </c>
    </row>
    <row r="8203" spans="1:4" x14ac:dyDescent="0.25">
      <c r="A8203" s="1">
        <v>45322</v>
      </c>
      <c r="B8203" t="s">
        <v>753</v>
      </c>
      <c r="C8203" t="s">
        <v>754</v>
      </c>
      <c r="D8203" s="4">
        <v>52792.770000000004</v>
      </c>
    </row>
    <row r="8204" spans="1:4" x14ac:dyDescent="0.25">
      <c r="A8204" s="1">
        <v>45322</v>
      </c>
      <c r="B8204" t="s">
        <v>765</v>
      </c>
      <c r="C8204" t="s">
        <v>766</v>
      </c>
      <c r="D8204" s="4">
        <v>53.55</v>
      </c>
    </row>
    <row r="8205" spans="1:4" x14ac:dyDescent="0.25">
      <c r="A8205" s="1">
        <v>45322</v>
      </c>
      <c r="B8205" t="s">
        <v>1188</v>
      </c>
      <c r="C8205" t="s">
        <v>1189</v>
      </c>
      <c r="D8205" s="4">
        <v>1091.8000000000002</v>
      </c>
    </row>
    <row r="8206" spans="1:4" x14ac:dyDescent="0.25">
      <c r="A8206" s="1">
        <v>45322</v>
      </c>
      <c r="B8206" t="s">
        <v>1190</v>
      </c>
      <c r="C8206" t="s">
        <v>1191</v>
      </c>
      <c r="D8206" s="4">
        <v>181.46999999998934</v>
      </c>
    </row>
    <row r="8207" spans="1:4" x14ac:dyDescent="0.25">
      <c r="A8207" s="1">
        <v>45322</v>
      </c>
      <c r="B8207" t="s">
        <v>783</v>
      </c>
      <c r="C8207" t="s">
        <v>784</v>
      </c>
      <c r="D8207" s="4">
        <v>10381.74</v>
      </c>
    </row>
    <row r="8208" spans="1:4" x14ac:dyDescent="0.25">
      <c r="A8208" s="1">
        <v>45322</v>
      </c>
      <c r="B8208" t="s">
        <v>68</v>
      </c>
      <c r="C8208" t="s">
        <v>69</v>
      </c>
      <c r="D8208" s="4">
        <v>4891.8300000000027</v>
      </c>
    </row>
    <row r="8209" spans="1:4" x14ac:dyDescent="0.25">
      <c r="A8209" s="1">
        <v>45322</v>
      </c>
      <c r="B8209" t="s">
        <v>70</v>
      </c>
      <c r="C8209" t="s">
        <v>71</v>
      </c>
      <c r="D8209" s="4">
        <v>21402.727999998664</v>
      </c>
    </row>
    <row r="8210" spans="1:4" x14ac:dyDescent="0.25">
      <c r="A8210" s="1">
        <v>45322</v>
      </c>
      <c r="B8210" t="s">
        <v>74</v>
      </c>
      <c r="C8210" t="s">
        <v>75</v>
      </c>
      <c r="D8210" s="4">
        <v>1153.1599999999999</v>
      </c>
    </row>
    <row r="8211" spans="1:4" x14ac:dyDescent="0.25">
      <c r="A8211" s="1">
        <v>45322</v>
      </c>
      <c r="B8211" t="s">
        <v>76</v>
      </c>
      <c r="C8211" t="s">
        <v>77</v>
      </c>
      <c r="D8211" s="4">
        <v>527.74</v>
      </c>
    </row>
    <row r="8212" spans="1:4" x14ac:dyDescent="0.25">
      <c r="A8212" s="1">
        <v>45322</v>
      </c>
      <c r="B8212" t="s">
        <v>78</v>
      </c>
      <c r="C8212" t="s">
        <v>79</v>
      </c>
      <c r="D8212" s="4">
        <v>67033.490000006743</v>
      </c>
    </row>
    <row r="8213" spans="1:4" x14ac:dyDescent="0.25">
      <c r="A8213" s="1">
        <v>45322</v>
      </c>
      <c r="B8213" t="s">
        <v>82</v>
      </c>
      <c r="C8213" t="s">
        <v>83</v>
      </c>
      <c r="D8213" s="4">
        <v>1945.8500000000029</v>
      </c>
    </row>
    <row r="8214" spans="1:4" x14ac:dyDescent="0.25">
      <c r="A8214" s="1">
        <v>45322</v>
      </c>
      <c r="B8214" t="s">
        <v>84</v>
      </c>
      <c r="C8214" t="s">
        <v>85</v>
      </c>
      <c r="D8214" s="4">
        <v>24061.900000002679</v>
      </c>
    </row>
    <row r="8215" spans="1:4" x14ac:dyDescent="0.25">
      <c r="A8215" s="1">
        <v>45322</v>
      </c>
      <c r="B8215" t="s">
        <v>86</v>
      </c>
      <c r="C8215" t="s">
        <v>87</v>
      </c>
      <c r="D8215" s="4">
        <v>240808.20999999996</v>
      </c>
    </row>
    <row r="8216" spans="1:4" x14ac:dyDescent="0.25">
      <c r="A8216" s="1">
        <v>45322</v>
      </c>
      <c r="B8216" t="s">
        <v>88</v>
      </c>
      <c r="C8216" t="s">
        <v>89</v>
      </c>
      <c r="D8216" s="4">
        <v>46714.490000000304</v>
      </c>
    </row>
    <row r="8217" spans="1:4" x14ac:dyDescent="0.25">
      <c r="A8217" s="1">
        <v>45322</v>
      </c>
      <c r="B8217" t="s">
        <v>90</v>
      </c>
      <c r="C8217" t="s">
        <v>91</v>
      </c>
      <c r="D8217" s="4">
        <v>26806.959999999977</v>
      </c>
    </row>
    <row r="8218" spans="1:4" x14ac:dyDescent="0.25">
      <c r="A8218" s="1">
        <v>45322</v>
      </c>
      <c r="B8218" t="s">
        <v>92</v>
      </c>
      <c r="C8218" t="s">
        <v>93</v>
      </c>
      <c r="D8218" s="4">
        <v>85331.688999999606</v>
      </c>
    </row>
    <row r="8219" spans="1:4" x14ac:dyDescent="0.25">
      <c r="A8219" s="1">
        <v>45322</v>
      </c>
      <c r="B8219" t="s">
        <v>94</v>
      </c>
      <c r="C8219" t="s">
        <v>95</v>
      </c>
      <c r="D8219" s="4">
        <v>2747.0400000000009</v>
      </c>
    </row>
    <row r="8220" spans="1:4" x14ac:dyDescent="0.25">
      <c r="A8220" s="1">
        <v>45322</v>
      </c>
      <c r="B8220" t="s">
        <v>96</v>
      </c>
      <c r="C8220" t="s">
        <v>97</v>
      </c>
      <c r="D8220" s="4">
        <v>101665.89999999995</v>
      </c>
    </row>
    <row r="8221" spans="1:4" x14ac:dyDescent="0.25">
      <c r="A8221" s="1">
        <v>45322</v>
      </c>
      <c r="B8221" t="s">
        <v>98</v>
      </c>
      <c r="C8221" t="s">
        <v>99</v>
      </c>
      <c r="D8221" s="4">
        <v>43.640000000001081</v>
      </c>
    </row>
    <row r="8222" spans="1:4" x14ac:dyDescent="0.25">
      <c r="A8222" s="1">
        <v>45322</v>
      </c>
      <c r="B8222" t="s">
        <v>100</v>
      </c>
      <c r="C8222" t="s">
        <v>101</v>
      </c>
      <c r="D8222" s="4">
        <v>1000153.42</v>
      </c>
    </row>
    <row r="8223" spans="1:4" x14ac:dyDescent="0.25">
      <c r="A8223" s="1">
        <v>45322</v>
      </c>
      <c r="B8223" t="s">
        <v>108</v>
      </c>
      <c r="C8223" t="s">
        <v>109</v>
      </c>
      <c r="D8223" s="4">
        <v>900000</v>
      </c>
    </row>
    <row r="8224" spans="1:4" x14ac:dyDescent="0.25">
      <c r="A8224" s="1">
        <v>45322</v>
      </c>
      <c r="B8224" t="s">
        <v>1230</v>
      </c>
      <c r="C8224" t="s">
        <v>1231</v>
      </c>
      <c r="D8224" s="4">
        <v>31545.130000000325</v>
      </c>
    </row>
    <row r="8225" spans="1:4" x14ac:dyDescent="0.25">
      <c r="A8225" s="1">
        <v>45322</v>
      </c>
      <c r="B8225" t="s">
        <v>1346</v>
      </c>
      <c r="C8225" t="s">
        <v>1347</v>
      </c>
      <c r="D8225" s="4">
        <v>-6600</v>
      </c>
    </row>
    <row r="8226" spans="1:4" x14ac:dyDescent="0.25">
      <c r="A8226" s="1">
        <v>45322</v>
      </c>
      <c r="B8226" t="s">
        <v>744</v>
      </c>
      <c r="C8226" t="s">
        <v>745</v>
      </c>
      <c r="D8226" s="4">
        <v>-48.599999999944743</v>
      </c>
    </row>
    <row r="8227" spans="1:4" x14ac:dyDescent="0.25">
      <c r="A8227" s="1">
        <v>45322</v>
      </c>
      <c r="B8227" t="s">
        <v>72</v>
      </c>
      <c r="C8227" t="s">
        <v>73</v>
      </c>
      <c r="D8227" s="4">
        <v>-2031.9500000000007</v>
      </c>
    </row>
    <row r="8228" spans="1:4" x14ac:dyDescent="0.25">
      <c r="A8228" s="1">
        <v>45322</v>
      </c>
      <c r="B8228" t="s">
        <v>80</v>
      </c>
      <c r="C8228" t="s">
        <v>81</v>
      </c>
      <c r="D8228" s="4">
        <v>-21637.30999999991</v>
      </c>
    </row>
    <row r="8229" spans="1:4" x14ac:dyDescent="0.25">
      <c r="A8229" s="1">
        <v>45322</v>
      </c>
      <c r="B8229" t="s">
        <v>846</v>
      </c>
      <c r="C8229" t="s">
        <v>847</v>
      </c>
      <c r="D8229" s="4">
        <v>-7400.0000000000737</v>
      </c>
    </row>
    <row r="8230" spans="1:4" x14ac:dyDescent="0.25">
      <c r="A8230" s="1">
        <v>45322</v>
      </c>
      <c r="B8230" t="s">
        <v>851</v>
      </c>
      <c r="C8230" t="s">
        <v>852</v>
      </c>
      <c r="D8230" s="4">
        <v>-100000</v>
      </c>
    </row>
    <row r="8231" spans="1:4" x14ac:dyDescent="0.25">
      <c r="A8231" s="1">
        <v>45322</v>
      </c>
      <c r="B8231" t="s">
        <v>855</v>
      </c>
      <c r="C8231" t="s">
        <v>856</v>
      </c>
      <c r="D8231" s="4">
        <v>-800000</v>
      </c>
    </row>
    <row r="8232" spans="1:4" x14ac:dyDescent="0.25">
      <c r="A8232" s="1">
        <v>45322</v>
      </c>
      <c r="B8232" t="s">
        <v>859</v>
      </c>
      <c r="C8232" t="s">
        <v>860</v>
      </c>
      <c r="D8232" s="4">
        <v>-83440.91</v>
      </c>
    </row>
    <row r="8233" spans="1:4" x14ac:dyDescent="0.25">
      <c r="A8233" s="1">
        <v>45322</v>
      </c>
      <c r="B8233" t="s">
        <v>1192</v>
      </c>
      <c r="C8233" t="s">
        <v>1193</v>
      </c>
      <c r="D8233" s="4">
        <v>-135322.94000000006</v>
      </c>
    </row>
    <row r="8234" spans="1:4" x14ac:dyDescent="0.25">
      <c r="A8234" s="1">
        <v>45322</v>
      </c>
      <c r="B8234" t="s">
        <v>865</v>
      </c>
      <c r="C8234" t="s">
        <v>866</v>
      </c>
      <c r="D8234" s="4">
        <v>-98591.830000000016</v>
      </c>
    </row>
    <row r="8235" spans="1:4" x14ac:dyDescent="0.25">
      <c r="A8235" s="1">
        <v>45322</v>
      </c>
      <c r="B8235" t="s">
        <v>1326</v>
      </c>
      <c r="C8235" t="s">
        <v>1327</v>
      </c>
      <c r="D8235" s="4">
        <v>-53456.48499999725</v>
      </c>
    </row>
    <row r="8236" spans="1:4" x14ac:dyDescent="0.25">
      <c r="A8236" s="1">
        <v>45322</v>
      </c>
      <c r="B8236" t="s">
        <v>871</v>
      </c>
      <c r="C8236" t="s">
        <v>872</v>
      </c>
      <c r="D8236" s="4">
        <v>-126743.21999999999</v>
      </c>
    </row>
    <row r="8237" spans="1:4" x14ac:dyDescent="0.25">
      <c r="A8237" s="1">
        <v>45322</v>
      </c>
      <c r="B8237" t="s">
        <v>873</v>
      </c>
      <c r="C8237" t="s">
        <v>874</v>
      </c>
      <c r="D8237" s="4">
        <v>-232736.56000000003</v>
      </c>
    </row>
    <row r="8238" spans="1:4" x14ac:dyDescent="0.25">
      <c r="A8238" s="1">
        <v>45322</v>
      </c>
      <c r="B8238" t="s">
        <v>875</v>
      </c>
      <c r="C8238" t="s">
        <v>876</v>
      </c>
      <c r="D8238" s="4">
        <v>-170476.55000000002</v>
      </c>
    </row>
    <row r="8239" spans="1:4" x14ac:dyDescent="0.25">
      <c r="A8239" s="1">
        <v>45322</v>
      </c>
      <c r="B8239" t="s">
        <v>879</v>
      </c>
      <c r="C8239" t="s">
        <v>880</v>
      </c>
      <c r="D8239" s="4">
        <v>-63812.060000000005</v>
      </c>
    </row>
    <row r="8240" spans="1:4" x14ac:dyDescent="0.25">
      <c r="A8240" s="1">
        <v>45322</v>
      </c>
      <c r="B8240" t="s">
        <v>881</v>
      </c>
      <c r="C8240" t="s">
        <v>882</v>
      </c>
      <c r="D8240" s="4">
        <v>-16408.5</v>
      </c>
    </row>
    <row r="8241" spans="1:4" x14ac:dyDescent="0.25">
      <c r="A8241" s="1">
        <v>45322</v>
      </c>
      <c r="B8241" t="s">
        <v>883</v>
      </c>
      <c r="C8241" t="s">
        <v>884</v>
      </c>
      <c r="D8241" s="4">
        <v>-10857.479999999996</v>
      </c>
    </row>
    <row r="8242" spans="1:4" x14ac:dyDescent="0.25">
      <c r="A8242" s="1">
        <v>45322</v>
      </c>
      <c r="B8242" t="s">
        <v>885</v>
      </c>
      <c r="C8242" t="s">
        <v>886</v>
      </c>
      <c r="D8242" s="4">
        <v>-14696.629999999997</v>
      </c>
    </row>
    <row r="8243" spans="1:4" x14ac:dyDescent="0.25">
      <c r="A8243" s="1">
        <v>45322</v>
      </c>
      <c r="B8243" t="s">
        <v>887</v>
      </c>
      <c r="C8243" t="s">
        <v>888</v>
      </c>
      <c r="D8243" s="4">
        <v>-10000</v>
      </c>
    </row>
    <row r="8244" spans="1:4" x14ac:dyDescent="0.25">
      <c r="A8244" s="1">
        <v>45322</v>
      </c>
      <c r="B8244" t="s">
        <v>891</v>
      </c>
      <c r="C8244" t="s">
        <v>892</v>
      </c>
      <c r="D8244" s="4">
        <v>-8468</v>
      </c>
    </row>
    <row r="8245" spans="1:4" x14ac:dyDescent="0.25">
      <c r="A8245" s="1">
        <v>45322</v>
      </c>
      <c r="B8245" t="s">
        <v>893</v>
      </c>
      <c r="C8245" t="s">
        <v>894</v>
      </c>
      <c r="D8245" s="4">
        <v>-40548.830000000024</v>
      </c>
    </row>
    <row r="8246" spans="1:4" x14ac:dyDescent="0.25">
      <c r="A8246" s="1">
        <v>45322</v>
      </c>
      <c r="B8246" t="s">
        <v>895</v>
      </c>
      <c r="C8246" t="s">
        <v>896</v>
      </c>
      <c r="D8246" s="4">
        <v>-49336.72</v>
      </c>
    </row>
    <row r="8247" spans="1:4" x14ac:dyDescent="0.25">
      <c r="A8247" s="1">
        <v>45322</v>
      </c>
      <c r="B8247" t="s">
        <v>897</v>
      </c>
      <c r="C8247" t="s">
        <v>898</v>
      </c>
      <c r="D8247" s="4">
        <v>-689282</v>
      </c>
    </row>
    <row r="8248" spans="1:4" x14ac:dyDescent="0.25">
      <c r="A8248" s="1">
        <v>45322</v>
      </c>
      <c r="B8248" t="s">
        <v>145</v>
      </c>
      <c r="C8248" t="s">
        <v>1199</v>
      </c>
      <c r="D8248" s="4">
        <v>-315297.5</v>
      </c>
    </row>
    <row r="8249" spans="1:4" x14ac:dyDescent="0.25">
      <c r="A8249" s="1">
        <v>45322</v>
      </c>
      <c r="B8249" t="s">
        <v>141</v>
      </c>
      <c r="C8249" t="s">
        <v>1318</v>
      </c>
      <c r="D8249" s="4">
        <v>-219000</v>
      </c>
    </row>
    <row r="8250" spans="1:4" x14ac:dyDescent="0.25">
      <c r="A8250" s="1">
        <v>45322</v>
      </c>
      <c r="B8250" t="s">
        <v>902</v>
      </c>
      <c r="C8250" t="s">
        <v>903</v>
      </c>
      <c r="D8250" s="4">
        <v>-175560.19999999998</v>
      </c>
    </row>
    <row r="8251" spans="1:4" x14ac:dyDescent="0.25">
      <c r="A8251" s="1">
        <v>45322</v>
      </c>
      <c r="B8251" t="s">
        <v>905</v>
      </c>
      <c r="C8251" t="s">
        <v>906</v>
      </c>
      <c r="D8251" s="4">
        <v>-377356.62000000005</v>
      </c>
    </row>
    <row r="8252" spans="1:4" x14ac:dyDescent="0.25">
      <c r="A8252" s="1">
        <v>45322</v>
      </c>
      <c r="B8252" t="s">
        <v>907</v>
      </c>
      <c r="C8252" t="s">
        <v>908</v>
      </c>
      <c r="D8252" s="4">
        <v>-45461.290000000008</v>
      </c>
    </row>
    <row r="8253" spans="1:4" x14ac:dyDescent="0.25">
      <c r="A8253" s="1">
        <v>45322</v>
      </c>
      <c r="B8253" t="s">
        <v>909</v>
      </c>
      <c r="C8253" t="s">
        <v>910</v>
      </c>
      <c r="D8253" s="4">
        <v>-14056.939999999995</v>
      </c>
    </row>
    <row r="8254" spans="1:4" x14ac:dyDescent="0.25">
      <c r="A8254" s="1">
        <v>45322</v>
      </c>
      <c r="B8254" t="s">
        <v>913</v>
      </c>
      <c r="C8254" t="s">
        <v>914</v>
      </c>
      <c r="D8254" s="4">
        <v>-195502.61</v>
      </c>
    </row>
    <row r="8255" spans="1:4" x14ac:dyDescent="0.25">
      <c r="A8255" s="1">
        <v>45322</v>
      </c>
      <c r="B8255" t="s">
        <v>921</v>
      </c>
      <c r="C8255" t="s">
        <v>922</v>
      </c>
      <c r="D8255" s="4">
        <v>-2688.4400000000278</v>
      </c>
    </row>
    <row r="8256" spans="1:4" x14ac:dyDescent="0.25">
      <c r="A8256" s="1">
        <v>45322</v>
      </c>
      <c r="B8256" t="s">
        <v>110</v>
      </c>
      <c r="C8256" t="s">
        <v>926</v>
      </c>
      <c r="D8256" s="4">
        <v>-169070.96</v>
      </c>
    </row>
    <row r="8257" spans="1:4" x14ac:dyDescent="0.25">
      <c r="A8257" s="1">
        <v>45322</v>
      </c>
      <c r="B8257" t="s">
        <v>112</v>
      </c>
      <c r="C8257" t="s">
        <v>937</v>
      </c>
      <c r="D8257" s="4">
        <v>-449895.89000000019</v>
      </c>
    </row>
    <row r="8258" spans="1:4" x14ac:dyDescent="0.25">
      <c r="A8258" s="1">
        <v>45322</v>
      </c>
      <c r="B8258" t="s">
        <v>115</v>
      </c>
      <c r="C8258" t="s">
        <v>944</v>
      </c>
      <c r="D8258" s="4">
        <v>-172822.13</v>
      </c>
    </row>
    <row r="8259" spans="1:4" x14ac:dyDescent="0.25">
      <c r="A8259" s="1">
        <v>45322</v>
      </c>
      <c r="B8259" t="s">
        <v>117</v>
      </c>
      <c r="C8259" t="s">
        <v>947</v>
      </c>
      <c r="D8259" s="4">
        <v>-57859.98000000001</v>
      </c>
    </row>
    <row r="8260" spans="1:4" x14ac:dyDescent="0.25">
      <c r="A8260" s="1">
        <v>45322</v>
      </c>
      <c r="B8260" t="s">
        <v>119</v>
      </c>
      <c r="C8260" t="s">
        <v>1202</v>
      </c>
      <c r="D8260" s="4">
        <v>-110275.99</v>
      </c>
    </row>
    <row r="8261" spans="1:4" x14ac:dyDescent="0.25">
      <c r="A8261" s="1">
        <v>45322</v>
      </c>
      <c r="B8261" t="s">
        <v>121</v>
      </c>
      <c r="C8261" t="s">
        <v>1203</v>
      </c>
      <c r="D8261" s="4">
        <v>-1807829.2199999997</v>
      </c>
    </row>
    <row r="8262" spans="1:4" x14ac:dyDescent="0.25">
      <c r="A8262" s="1">
        <v>45322</v>
      </c>
      <c r="B8262" t="s">
        <v>106</v>
      </c>
      <c r="C8262" t="s">
        <v>107</v>
      </c>
      <c r="D8262" s="4">
        <v>-14542.22999999998</v>
      </c>
    </row>
    <row r="8263" spans="1:4" x14ac:dyDescent="0.25">
      <c r="A8263" s="1">
        <v>45322</v>
      </c>
      <c r="B8263" t="s">
        <v>123</v>
      </c>
      <c r="C8263" t="s">
        <v>1204</v>
      </c>
      <c r="D8263" s="4">
        <v>-63287.94</v>
      </c>
    </row>
    <row r="8264" spans="1:4" x14ac:dyDescent="0.25">
      <c r="A8264" s="1">
        <v>45322</v>
      </c>
      <c r="B8264" t="s">
        <v>975</v>
      </c>
      <c r="C8264" t="s">
        <v>976</v>
      </c>
      <c r="D8264" s="4">
        <v>-413003.23000000033</v>
      </c>
    </row>
    <row r="8265" spans="1:4" x14ac:dyDescent="0.25">
      <c r="A8265" s="1">
        <v>45322</v>
      </c>
      <c r="B8265" t="s">
        <v>979</v>
      </c>
      <c r="C8265" t="s">
        <v>980</v>
      </c>
      <c r="D8265" s="4">
        <v>-5353.5499999999993</v>
      </c>
    </row>
    <row r="8266" spans="1:4" x14ac:dyDescent="0.25">
      <c r="A8266" s="1">
        <v>45322</v>
      </c>
      <c r="B8266" t="s">
        <v>983</v>
      </c>
      <c r="C8266" t="s">
        <v>984</v>
      </c>
      <c r="D8266" s="4">
        <v>-1280.3899999999983</v>
      </c>
    </row>
    <row r="8267" spans="1:4" x14ac:dyDescent="0.25">
      <c r="A8267" s="1">
        <v>45322</v>
      </c>
      <c r="B8267" t="s">
        <v>1362</v>
      </c>
      <c r="C8267" t="s">
        <v>1363</v>
      </c>
      <c r="D8267" s="4">
        <v>-11566.17</v>
      </c>
    </row>
    <row r="8268" spans="1:4" x14ac:dyDescent="0.25">
      <c r="A8268" s="1">
        <v>45322</v>
      </c>
      <c r="B8268" t="s">
        <v>995</v>
      </c>
      <c r="C8268" t="s">
        <v>996</v>
      </c>
      <c r="D8268" s="4">
        <v>-203341.17999999993</v>
      </c>
    </row>
    <row r="8269" spans="1:4" x14ac:dyDescent="0.25">
      <c r="A8269" s="1">
        <v>45322</v>
      </c>
      <c r="B8269" t="s">
        <v>1003</v>
      </c>
      <c r="C8269" t="s">
        <v>1004</v>
      </c>
      <c r="D8269" s="4">
        <v>-163647.03000000006</v>
      </c>
    </row>
    <row r="8270" spans="1:4" x14ac:dyDescent="0.25">
      <c r="A8270" s="1">
        <v>45322</v>
      </c>
      <c r="B8270" t="s">
        <v>1291</v>
      </c>
      <c r="C8270" t="s">
        <v>1292</v>
      </c>
      <c r="D8270" s="4">
        <v>-15943.37</v>
      </c>
    </row>
    <row r="8271" spans="1:4" x14ac:dyDescent="0.25">
      <c r="A8271" s="1">
        <v>45322</v>
      </c>
      <c r="B8271" t="s">
        <v>1256</v>
      </c>
      <c r="C8271" t="s">
        <v>1257</v>
      </c>
      <c r="D8271" s="4">
        <v>-1350</v>
      </c>
    </row>
    <row r="8272" spans="1:4" x14ac:dyDescent="0.25">
      <c r="A8272" s="1">
        <v>45322</v>
      </c>
      <c r="B8272" t="s">
        <v>1011</v>
      </c>
      <c r="C8272" t="s">
        <v>1012</v>
      </c>
      <c r="D8272" s="4">
        <v>-10068.739999999996</v>
      </c>
    </row>
    <row r="8273" spans="1:4" x14ac:dyDescent="0.25">
      <c r="A8273" s="1">
        <v>45322</v>
      </c>
      <c r="B8273" t="s">
        <v>1015</v>
      </c>
      <c r="C8273" t="s">
        <v>1016</v>
      </c>
      <c r="D8273" s="4">
        <v>-3310.6500000000019</v>
      </c>
    </row>
    <row r="8274" spans="1:4" x14ac:dyDescent="0.25">
      <c r="A8274" s="1">
        <v>45322</v>
      </c>
      <c r="B8274" t="s">
        <v>1019</v>
      </c>
      <c r="C8274" t="s">
        <v>1020</v>
      </c>
      <c r="D8274" s="4">
        <v>-682.19999999989943</v>
      </c>
    </row>
    <row r="8275" spans="1:4" x14ac:dyDescent="0.25">
      <c r="A8275" s="1">
        <v>45322</v>
      </c>
      <c r="B8275" t="s">
        <v>1023</v>
      </c>
      <c r="C8275" t="s">
        <v>1024</v>
      </c>
      <c r="D8275" s="4">
        <v>-10963.33</v>
      </c>
    </row>
    <row r="8276" spans="1:4" x14ac:dyDescent="0.25">
      <c r="A8276" s="1">
        <v>45322</v>
      </c>
      <c r="B8276" t="s">
        <v>1207</v>
      </c>
      <c r="C8276" t="s">
        <v>1208</v>
      </c>
      <c r="D8276" s="4">
        <v>-27.570000000014552</v>
      </c>
    </row>
    <row r="8277" spans="1:4" x14ac:dyDescent="0.25">
      <c r="A8277" s="1">
        <v>45322</v>
      </c>
      <c r="B8277" t="s">
        <v>1269</v>
      </c>
      <c r="C8277" t="s">
        <v>1270</v>
      </c>
      <c r="D8277" s="4">
        <v>-1300</v>
      </c>
    </row>
    <row r="8278" spans="1:4" x14ac:dyDescent="0.25">
      <c r="A8278" s="1">
        <v>45322</v>
      </c>
      <c r="B8278" t="s">
        <v>1320</v>
      </c>
      <c r="C8278" t="s">
        <v>1321</v>
      </c>
      <c r="D8278" s="4">
        <v>-3357.75</v>
      </c>
    </row>
    <row r="8279" spans="1:4" x14ac:dyDescent="0.25">
      <c r="A8279" s="1">
        <v>45322</v>
      </c>
      <c r="B8279" t="s">
        <v>1033</v>
      </c>
      <c r="C8279" t="s">
        <v>1034</v>
      </c>
      <c r="D8279" s="4">
        <v>-48470.219999999994</v>
      </c>
    </row>
    <row r="8280" spans="1:4" x14ac:dyDescent="0.25">
      <c r="A8280" s="1">
        <v>45322</v>
      </c>
      <c r="B8280" t="s">
        <v>1209</v>
      </c>
      <c r="C8280" t="s">
        <v>1210</v>
      </c>
      <c r="D8280" s="4">
        <v>-12169.329999999962</v>
      </c>
    </row>
    <row r="8281" spans="1:4" x14ac:dyDescent="0.25">
      <c r="A8281" s="1">
        <v>45322</v>
      </c>
      <c r="B8281" t="s">
        <v>1050</v>
      </c>
      <c r="C8281" t="s">
        <v>1051</v>
      </c>
      <c r="D8281" s="4">
        <v>-56287.599999999977</v>
      </c>
    </row>
    <row r="8282" spans="1:4" x14ac:dyDescent="0.25">
      <c r="A8282" s="1">
        <v>45322</v>
      </c>
      <c r="B8282" t="s">
        <v>1054</v>
      </c>
      <c r="C8282" t="s">
        <v>1055</v>
      </c>
      <c r="D8282" s="4">
        <v>-4644.8000000000065</v>
      </c>
    </row>
    <row r="8283" spans="1:4" x14ac:dyDescent="0.25">
      <c r="A8283" s="1">
        <v>45322</v>
      </c>
      <c r="B8283" t="s">
        <v>1211</v>
      </c>
      <c r="C8283" t="s">
        <v>1212</v>
      </c>
      <c r="D8283" s="4">
        <v>-267.07</v>
      </c>
    </row>
    <row r="8284" spans="1:4" x14ac:dyDescent="0.25">
      <c r="A8284" s="1">
        <v>45322</v>
      </c>
      <c r="B8284" t="s">
        <v>1060</v>
      </c>
      <c r="C8284" t="s">
        <v>1061</v>
      </c>
      <c r="D8284" s="4">
        <v>-195.99999999997053</v>
      </c>
    </row>
    <row r="8285" spans="1:4" x14ac:dyDescent="0.25">
      <c r="A8285" s="1">
        <v>45322</v>
      </c>
      <c r="B8285" t="s">
        <v>1064</v>
      </c>
      <c r="C8285" t="s">
        <v>1065</v>
      </c>
      <c r="D8285" s="4">
        <v>-2.2799999999999727</v>
      </c>
    </row>
    <row r="8286" spans="1:4" x14ac:dyDescent="0.25">
      <c r="A8286" s="1">
        <v>45322</v>
      </c>
      <c r="B8286" t="s">
        <v>1072</v>
      </c>
      <c r="C8286" t="s">
        <v>1073</v>
      </c>
      <c r="D8286" s="4">
        <v>-36440.710000000021</v>
      </c>
    </row>
    <row r="8287" spans="1:4" x14ac:dyDescent="0.25">
      <c r="A8287" s="1">
        <v>45322</v>
      </c>
      <c r="B8287" t="s">
        <v>1076</v>
      </c>
      <c r="C8287" t="s">
        <v>1077</v>
      </c>
      <c r="D8287" s="4">
        <v>-1109.0999999999981</v>
      </c>
    </row>
    <row r="8288" spans="1:4" x14ac:dyDescent="0.25">
      <c r="A8288" s="1">
        <v>45322</v>
      </c>
      <c r="B8288" t="s">
        <v>1234</v>
      </c>
      <c r="C8288" t="s">
        <v>1235</v>
      </c>
      <c r="D8288" s="4">
        <v>-3.4000000000000909</v>
      </c>
    </row>
    <row r="8289" spans="1:4" x14ac:dyDescent="0.25">
      <c r="A8289" s="1">
        <v>45322</v>
      </c>
      <c r="B8289" t="s">
        <v>1215</v>
      </c>
      <c r="C8289" t="s">
        <v>1216</v>
      </c>
      <c r="D8289" s="4">
        <v>-6.24</v>
      </c>
    </row>
    <row r="8290" spans="1:4" x14ac:dyDescent="0.25">
      <c r="A8290" s="1">
        <v>45322</v>
      </c>
      <c r="B8290" t="s">
        <v>1217</v>
      </c>
      <c r="C8290" t="s">
        <v>1218</v>
      </c>
      <c r="D8290" s="4">
        <v>-336.31</v>
      </c>
    </row>
    <row r="8291" spans="1:4" x14ac:dyDescent="0.25">
      <c r="A8291" s="1">
        <v>45322</v>
      </c>
      <c r="B8291" t="s">
        <v>1087</v>
      </c>
      <c r="C8291" t="s">
        <v>1088</v>
      </c>
      <c r="D8291" s="4">
        <v>-819.98</v>
      </c>
    </row>
    <row r="8292" spans="1:4" x14ac:dyDescent="0.25">
      <c r="A8292" s="1">
        <v>45322</v>
      </c>
      <c r="B8292" t="s">
        <v>1091</v>
      </c>
      <c r="C8292" t="s">
        <v>1092</v>
      </c>
      <c r="D8292" s="4">
        <v>-5864.8699999999981</v>
      </c>
    </row>
    <row r="8293" spans="1:4" x14ac:dyDescent="0.25">
      <c r="A8293" s="1">
        <v>45322</v>
      </c>
      <c r="B8293" t="s">
        <v>1095</v>
      </c>
      <c r="C8293" t="s">
        <v>1096</v>
      </c>
      <c r="D8293" s="4">
        <v>-877.4799999999999</v>
      </c>
    </row>
    <row r="8294" spans="1:4" x14ac:dyDescent="0.25">
      <c r="A8294" s="1">
        <v>45322</v>
      </c>
      <c r="B8294" t="s">
        <v>1099</v>
      </c>
      <c r="C8294" t="s">
        <v>1100</v>
      </c>
      <c r="D8294" s="4">
        <v>-672.60000000000036</v>
      </c>
    </row>
    <row r="8295" spans="1:4" x14ac:dyDescent="0.25">
      <c r="A8295" s="1">
        <v>45322</v>
      </c>
      <c r="B8295" t="s">
        <v>1103</v>
      </c>
      <c r="C8295" t="s">
        <v>1104</v>
      </c>
      <c r="D8295" s="4">
        <v>-2348.4499999999994</v>
      </c>
    </row>
    <row r="8296" spans="1:4" x14ac:dyDescent="0.25">
      <c r="A8296" s="1">
        <v>45322</v>
      </c>
      <c r="B8296" t="s">
        <v>1107</v>
      </c>
      <c r="C8296" t="s">
        <v>1108</v>
      </c>
      <c r="D8296" s="4">
        <v>-830.7600000000001</v>
      </c>
    </row>
    <row r="8297" spans="1:4" x14ac:dyDescent="0.25">
      <c r="A8297" s="1">
        <v>45322</v>
      </c>
      <c r="B8297" t="s">
        <v>1109</v>
      </c>
      <c r="C8297" t="s">
        <v>1110</v>
      </c>
      <c r="D8297" s="4">
        <v>-1294.5099999999998</v>
      </c>
    </row>
    <row r="8298" spans="1:4" x14ac:dyDescent="0.25">
      <c r="A8298" s="1">
        <v>45322</v>
      </c>
      <c r="B8298" t="s">
        <v>1111</v>
      </c>
      <c r="C8298" t="s">
        <v>1112</v>
      </c>
      <c r="D8298" s="4">
        <v>-949.38999999999987</v>
      </c>
    </row>
    <row r="8299" spans="1:4" x14ac:dyDescent="0.25">
      <c r="A8299" s="1">
        <v>45322</v>
      </c>
      <c r="B8299" t="s">
        <v>1115</v>
      </c>
      <c r="C8299" t="s">
        <v>1116</v>
      </c>
      <c r="D8299" s="4">
        <v>-342.63000000001921</v>
      </c>
    </row>
    <row r="8300" spans="1:4" x14ac:dyDescent="0.25">
      <c r="A8300" s="1">
        <v>45322</v>
      </c>
      <c r="B8300" t="s">
        <v>1219</v>
      </c>
      <c r="C8300" t="s">
        <v>1220</v>
      </c>
      <c r="D8300" s="4">
        <v>-956.94999999999959</v>
      </c>
    </row>
    <row r="8301" spans="1:4" x14ac:dyDescent="0.25">
      <c r="A8301" s="1">
        <v>45322</v>
      </c>
      <c r="B8301" t="s">
        <v>1344</v>
      </c>
      <c r="C8301" t="s">
        <v>1345</v>
      </c>
      <c r="D8301" s="4">
        <v>-636.47</v>
      </c>
    </row>
    <row r="8302" spans="1:4" x14ac:dyDescent="0.25">
      <c r="A8302" s="1">
        <v>45322</v>
      </c>
      <c r="B8302" t="s">
        <v>1117</v>
      </c>
      <c r="C8302" t="s">
        <v>1118</v>
      </c>
      <c r="D8302" s="4">
        <v>-1988.0699999999997</v>
      </c>
    </row>
    <row r="8303" spans="1:4" x14ac:dyDescent="0.25">
      <c r="A8303" s="1">
        <v>45322</v>
      </c>
      <c r="B8303" t="s">
        <v>1119</v>
      </c>
      <c r="C8303" t="s">
        <v>1120</v>
      </c>
      <c r="D8303" s="4">
        <v>-34007.859999999899</v>
      </c>
    </row>
    <row r="8304" spans="1:4" x14ac:dyDescent="0.25">
      <c r="A8304" s="1">
        <v>45322</v>
      </c>
      <c r="B8304" t="s">
        <v>1124</v>
      </c>
      <c r="C8304" t="s">
        <v>1125</v>
      </c>
      <c r="D8304" s="4">
        <v>-210910</v>
      </c>
    </row>
    <row r="8305" spans="1:4" x14ac:dyDescent="0.25">
      <c r="A8305" s="1">
        <v>45322</v>
      </c>
      <c r="B8305" t="s">
        <v>1500</v>
      </c>
      <c r="C8305" t="s">
        <v>1501</v>
      </c>
      <c r="D8305" s="4">
        <v>114573.20999999998</v>
      </c>
    </row>
    <row r="8306" spans="1:4" x14ac:dyDescent="0.25">
      <c r="A8306" s="1">
        <v>45322</v>
      </c>
      <c r="B8306" t="s">
        <v>1089</v>
      </c>
      <c r="C8306" t="s">
        <v>1090</v>
      </c>
      <c r="D8306" s="4">
        <v>-49833.3</v>
      </c>
    </row>
    <row r="8307" spans="1:4" x14ac:dyDescent="0.25">
      <c r="A8307" s="1">
        <v>45322</v>
      </c>
      <c r="B8307" t="s">
        <v>1283</v>
      </c>
      <c r="C8307" t="s">
        <v>1284</v>
      </c>
      <c r="D8307" s="4">
        <v>-4038.17</v>
      </c>
    </row>
    <row r="8308" spans="1:4" x14ac:dyDescent="0.25">
      <c r="A8308" s="1">
        <v>45322</v>
      </c>
      <c r="B8308" t="s">
        <v>1084</v>
      </c>
      <c r="C8308" t="s">
        <v>1085</v>
      </c>
      <c r="D8308" s="4">
        <v>-117899.08</v>
      </c>
    </row>
    <row r="8309" spans="1:4" x14ac:dyDescent="0.25">
      <c r="A8309" s="1">
        <v>45351</v>
      </c>
      <c r="B8309" t="s">
        <v>565</v>
      </c>
      <c r="C8309" t="s">
        <v>566</v>
      </c>
      <c r="D8309" s="4">
        <v>34135.119999999995</v>
      </c>
    </row>
    <row r="8310" spans="1:4" x14ac:dyDescent="0.25">
      <c r="A8310" s="1">
        <v>45351</v>
      </c>
      <c r="B8310" t="s">
        <v>568</v>
      </c>
      <c r="C8310" t="s">
        <v>569</v>
      </c>
      <c r="D8310" s="4">
        <v>19821.29</v>
      </c>
    </row>
    <row r="8311" spans="1:4" x14ac:dyDescent="0.25">
      <c r="A8311" s="1">
        <v>45351</v>
      </c>
      <c r="B8311" t="s">
        <v>574</v>
      </c>
      <c r="C8311" t="s">
        <v>575</v>
      </c>
      <c r="D8311" s="4">
        <v>4767.0499999999993</v>
      </c>
    </row>
    <row r="8312" spans="1:4" x14ac:dyDescent="0.25">
      <c r="A8312" s="1">
        <v>45351</v>
      </c>
      <c r="B8312" t="s">
        <v>578</v>
      </c>
      <c r="C8312" t="s">
        <v>579</v>
      </c>
      <c r="D8312" s="4">
        <v>298.12</v>
      </c>
    </row>
    <row r="8313" spans="1:4" x14ac:dyDescent="0.25">
      <c r="A8313" s="1">
        <v>45351</v>
      </c>
      <c r="B8313" t="s">
        <v>582</v>
      </c>
      <c r="C8313" t="s">
        <v>583</v>
      </c>
      <c r="D8313" s="4">
        <v>10390.52</v>
      </c>
    </row>
    <row r="8314" spans="1:4" x14ac:dyDescent="0.25">
      <c r="A8314" s="1">
        <v>45351</v>
      </c>
      <c r="B8314" t="s">
        <v>586</v>
      </c>
      <c r="C8314" t="s">
        <v>587</v>
      </c>
      <c r="D8314" s="4">
        <v>1570.83</v>
      </c>
    </row>
    <row r="8315" spans="1:4" x14ac:dyDescent="0.25">
      <c r="A8315" s="1">
        <v>45351</v>
      </c>
      <c r="B8315" t="s">
        <v>590</v>
      </c>
      <c r="C8315" t="s">
        <v>591</v>
      </c>
      <c r="D8315" s="4">
        <v>160</v>
      </c>
    </row>
    <row r="8316" spans="1:4" x14ac:dyDescent="0.25">
      <c r="A8316" s="1">
        <v>45351</v>
      </c>
      <c r="B8316" t="s">
        <v>595</v>
      </c>
      <c r="C8316" t="s">
        <v>596</v>
      </c>
      <c r="D8316" s="4">
        <v>589.51</v>
      </c>
    </row>
    <row r="8317" spans="1:4" x14ac:dyDescent="0.25">
      <c r="A8317" s="1">
        <v>45351</v>
      </c>
      <c r="B8317" t="s">
        <v>599</v>
      </c>
      <c r="C8317" t="s">
        <v>600</v>
      </c>
      <c r="D8317" s="4">
        <v>488.84999999999997</v>
      </c>
    </row>
    <row r="8318" spans="1:4" x14ac:dyDescent="0.25">
      <c r="A8318" s="1">
        <v>45351</v>
      </c>
      <c r="B8318" t="s">
        <v>603</v>
      </c>
      <c r="C8318" t="s">
        <v>604</v>
      </c>
      <c r="D8318" s="4">
        <v>2593.64</v>
      </c>
    </row>
    <row r="8319" spans="1:4" x14ac:dyDescent="0.25">
      <c r="A8319" s="1">
        <v>45351</v>
      </c>
      <c r="B8319" t="s">
        <v>1130</v>
      </c>
      <c r="C8319" t="s">
        <v>1131</v>
      </c>
      <c r="D8319" s="4">
        <v>98.75</v>
      </c>
    </row>
    <row r="8320" spans="1:4" x14ac:dyDescent="0.25">
      <c r="A8320" s="1">
        <v>45351</v>
      </c>
      <c r="B8320" t="s">
        <v>1364</v>
      </c>
      <c r="C8320" t="s">
        <v>1365</v>
      </c>
      <c r="D8320" s="4">
        <v>51.43</v>
      </c>
    </row>
    <row r="8321" spans="1:4" x14ac:dyDescent="0.25">
      <c r="A8321" s="1">
        <v>45351</v>
      </c>
      <c r="B8321" t="s">
        <v>627</v>
      </c>
      <c r="C8321" t="s">
        <v>628</v>
      </c>
      <c r="D8321" s="4">
        <v>42819.290000000008</v>
      </c>
    </row>
    <row r="8322" spans="1:4" x14ac:dyDescent="0.25">
      <c r="A8322" s="1">
        <v>45351</v>
      </c>
      <c r="B8322" t="s">
        <v>633</v>
      </c>
      <c r="C8322" t="s">
        <v>634</v>
      </c>
      <c r="D8322" s="4">
        <v>4113.2000000000007</v>
      </c>
    </row>
    <row r="8323" spans="1:4" x14ac:dyDescent="0.25">
      <c r="A8323" s="1">
        <v>45351</v>
      </c>
      <c r="B8323" t="s">
        <v>646</v>
      </c>
      <c r="C8323" t="s">
        <v>647</v>
      </c>
      <c r="D8323" s="4">
        <v>51186.2</v>
      </c>
    </row>
    <row r="8324" spans="1:4" x14ac:dyDescent="0.25">
      <c r="A8324" s="1">
        <v>45351</v>
      </c>
      <c r="B8324" t="s">
        <v>650</v>
      </c>
      <c r="C8324" t="s">
        <v>651</v>
      </c>
      <c r="D8324" s="4">
        <v>3418.1599999999994</v>
      </c>
    </row>
    <row r="8325" spans="1:4" x14ac:dyDescent="0.25">
      <c r="A8325" s="1">
        <v>45351</v>
      </c>
      <c r="B8325" t="s">
        <v>652</v>
      </c>
      <c r="C8325" t="s">
        <v>653</v>
      </c>
      <c r="D8325" s="4">
        <v>4519.22</v>
      </c>
    </row>
    <row r="8326" spans="1:4" x14ac:dyDescent="0.25">
      <c r="A8326" s="1">
        <v>45351</v>
      </c>
      <c r="B8326" t="s">
        <v>656</v>
      </c>
      <c r="C8326" t="s">
        <v>657</v>
      </c>
      <c r="D8326" s="4">
        <v>247.94</v>
      </c>
    </row>
    <row r="8327" spans="1:4" x14ac:dyDescent="0.25">
      <c r="A8327" s="1">
        <v>45351</v>
      </c>
      <c r="B8327" t="s">
        <v>663</v>
      </c>
      <c r="C8327" t="s">
        <v>664</v>
      </c>
      <c r="D8327" s="4">
        <v>1038.08</v>
      </c>
    </row>
    <row r="8328" spans="1:4" x14ac:dyDescent="0.25">
      <c r="A8328" s="1">
        <v>45351</v>
      </c>
      <c r="B8328" t="s">
        <v>668</v>
      </c>
      <c r="C8328" t="s">
        <v>669</v>
      </c>
      <c r="D8328" s="4">
        <v>1101.17</v>
      </c>
    </row>
    <row r="8329" spans="1:4" x14ac:dyDescent="0.25">
      <c r="A8329" s="1">
        <v>45351</v>
      </c>
      <c r="B8329" t="s">
        <v>672</v>
      </c>
      <c r="C8329" t="s">
        <v>673</v>
      </c>
      <c r="D8329" s="4">
        <v>7010.31</v>
      </c>
    </row>
    <row r="8330" spans="1:4" x14ac:dyDescent="0.25">
      <c r="A8330" s="1">
        <v>45351</v>
      </c>
      <c r="B8330" t="s">
        <v>676</v>
      </c>
      <c r="C8330" t="s">
        <v>677</v>
      </c>
      <c r="D8330" s="4">
        <v>20118</v>
      </c>
    </row>
    <row r="8331" spans="1:4" x14ac:dyDescent="0.25">
      <c r="A8331" s="1">
        <v>45351</v>
      </c>
      <c r="B8331" t="s">
        <v>680</v>
      </c>
      <c r="C8331" t="s">
        <v>681</v>
      </c>
      <c r="D8331" s="4">
        <v>8693</v>
      </c>
    </row>
    <row r="8332" spans="1:4" x14ac:dyDescent="0.25">
      <c r="A8332" s="1">
        <v>45351</v>
      </c>
      <c r="B8332" t="s">
        <v>690</v>
      </c>
      <c r="C8332" t="s">
        <v>691</v>
      </c>
      <c r="D8332" s="4">
        <v>7267</v>
      </c>
    </row>
    <row r="8333" spans="1:4" x14ac:dyDescent="0.25">
      <c r="A8333" s="1">
        <v>45351</v>
      </c>
      <c r="B8333" t="s">
        <v>698</v>
      </c>
      <c r="C8333" t="s">
        <v>699</v>
      </c>
      <c r="D8333" s="4">
        <v>250</v>
      </c>
    </row>
    <row r="8334" spans="1:4" x14ac:dyDescent="0.25">
      <c r="A8334" s="1">
        <v>45351</v>
      </c>
      <c r="B8334" t="s">
        <v>1132</v>
      </c>
      <c r="C8334" t="s">
        <v>1133</v>
      </c>
      <c r="D8334" s="4">
        <v>300</v>
      </c>
    </row>
    <row r="8335" spans="1:4" x14ac:dyDescent="0.25">
      <c r="A8335" s="1">
        <v>45351</v>
      </c>
      <c r="B8335" t="s">
        <v>1134</v>
      </c>
      <c r="C8335" t="s">
        <v>1135</v>
      </c>
      <c r="D8335" s="4">
        <v>7367.3600000000006</v>
      </c>
    </row>
    <row r="8336" spans="1:4" x14ac:dyDescent="0.25">
      <c r="A8336" s="1">
        <v>45351</v>
      </c>
      <c r="B8336" t="s">
        <v>1140</v>
      </c>
      <c r="C8336" t="s">
        <v>1141</v>
      </c>
      <c r="D8336" s="4">
        <v>2166.66</v>
      </c>
    </row>
    <row r="8337" spans="1:4" x14ac:dyDescent="0.25">
      <c r="A8337" s="1">
        <v>45351</v>
      </c>
      <c r="B8337" t="s">
        <v>1221</v>
      </c>
      <c r="C8337" t="s">
        <v>1222</v>
      </c>
      <c r="D8337" s="4">
        <v>9860</v>
      </c>
    </row>
    <row r="8338" spans="1:4" x14ac:dyDescent="0.25">
      <c r="A8338" s="1">
        <v>45351</v>
      </c>
      <c r="B8338" t="s">
        <v>702</v>
      </c>
      <c r="C8338" t="s">
        <v>703</v>
      </c>
      <c r="D8338" s="4">
        <v>2166.66</v>
      </c>
    </row>
    <row r="8339" spans="1:4" x14ac:dyDescent="0.25">
      <c r="A8339" s="1">
        <v>45351</v>
      </c>
      <c r="B8339" t="s">
        <v>1312</v>
      </c>
      <c r="C8339" t="s">
        <v>1313</v>
      </c>
      <c r="D8339" s="4">
        <v>2953.5</v>
      </c>
    </row>
    <row r="8340" spans="1:4" x14ac:dyDescent="0.25">
      <c r="A8340" s="1">
        <v>45351</v>
      </c>
      <c r="B8340" t="s">
        <v>1146</v>
      </c>
      <c r="C8340" t="s">
        <v>1147</v>
      </c>
      <c r="D8340" s="4">
        <v>5100</v>
      </c>
    </row>
    <row r="8341" spans="1:4" x14ac:dyDescent="0.25">
      <c r="A8341" s="1">
        <v>45351</v>
      </c>
      <c r="B8341" t="s">
        <v>1273</v>
      </c>
      <c r="C8341" t="s">
        <v>1274</v>
      </c>
      <c r="D8341" s="4">
        <v>1386.66</v>
      </c>
    </row>
    <row r="8342" spans="1:4" x14ac:dyDescent="0.25">
      <c r="A8342" s="1">
        <v>45351</v>
      </c>
      <c r="B8342" t="s">
        <v>1260</v>
      </c>
      <c r="C8342" t="s">
        <v>1261</v>
      </c>
      <c r="D8342" s="4">
        <v>400</v>
      </c>
    </row>
    <row r="8343" spans="1:4" x14ac:dyDescent="0.25">
      <c r="A8343" s="1">
        <v>45351</v>
      </c>
      <c r="B8343" t="s">
        <v>704</v>
      </c>
      <c r="C8343" t="s">
        <v>705</v>
      </c>
      <c r="D8343" s="4">
        <v>5108.34</v>
      </c>
    </row>
    <row r="8344" spans="1:4" x14ac:dyDescent="0.25">
      <c r="A8344" s="1">
        <v>45351</v>
      </c>
      <c r="B8344" t="s">
        <v>708</v>
      </c>
      <c r="C8344" t="s">
        <v>709</v>
      </c>
      <c r="D8344" s="4">
        <v>268.34000000000003</v>
      </c>
    </row>
    <row r="8345" spans="1:4" x14ac:dyDescent="0.25">
      <c r="A8345" s="1">
        <v>45351</v>
      </c>
      <c r="B8345" t="s">
        <v>712</v>
      </c>
      <c r="C8345" t="s">
        <v>713</v>
      </c>
      <c r="D8345" s="4">
        <v>158.66000000000003</v>
      </c>
    </row>
    <row r="8346" spans="1:4" x14ac:dyDescent="0.25">
      <c r="A8346" s="1">
        <v>45351</v>
      </c>
      <c r="B8346" t="s">
        <v>717</v>
      </c>
      <c r="C8346" t="s">
        <v>718</v>
      </c>
      <c r="D8346" s="4">
        <v>707.16</v>
      </c>
    </row>
    <row r="8347" spans="1:4" x14ac:dyDescent="0.25">
      <c r="A8347" s="1">
        <v>45351</v>
      </c>
      <c r="B8347" t="s">
        <v>719</v>
      </c>
      <c r="C8347" t="s">
        <v>720</v>
      </c>
      <c r="D8347" s="4">
        <v>2463.5400000000004</v>
      </c>
    </row>
    <row r="8348" spans="1:4" x14ac:dyDescent="0.25">
      <c r="A8348" s="1">
        <v>45351</v>
      </c>
      <c r="B8348" t="s">
        <v>1350</v>
      </c>
      <c r="C8348" t="s">
        <v>1351</v>
      </c>
      <c r="D8348" s="4">
        <v>505</v>
      </c>
    </row>
    <row r="8349" spans="1:4" x14ac:dyDescent="0.25">
      <c r="A8349" s="1">
        <v>45351</v>
      </c>
      <c r="B8349" t="s">
        <v>721</v>
      </c>
      <c r="C8349" t="s">
        <v>722</v>
      </c>
      <c r="D8349" s="4">
        <v>180</v>
      </c>
    </row>
    <row r="8350" spans="1:4" x14ac:dyDescent="0.25">
      <c r="A8350" s="1">
        <v>45351</v>
      </c>
      <c r="B8350" t="s">
        <v>726</v>
      </c>
      <c r="C8350" t="s">
        <v>727</v>
      </c>
      <c r="D8350" s="4">
        <v>1184.6199999999999</v>
      </c>
    </row>
    <row r="8351" spans="1:4" x14ac:dyDescent="0.25">
      <c r="A8351" s="1">
        <v>45351</v>
      </c>
      <c r="B8351" t="s">
        <v>734</v>
      </c>
      <c r="C8351" t="s">
        <v>735</v>
      </c>
      <c r="D8351" s="4">
        <v>97.5</v>
      </c>
    </row>
    <row r="8352" spans="1:4" x14ac:dyDescent="0.25">
      <c r="A8352" s="1">
        <v>45351</v>
      </c>
      <c r="B8352" t="s">
        <v>738</v>
      </c>
      <c r="C8352" t="s">
        <v>739</v>
      </c>
      <c r="D8352" s="4">
        <v>1155.1199999999999</v>
      </c>
    </row>
    <row r="8353" spans="1:4" x14ac:dyDescent="0.25">
      <c r="A8353" s="1">
        <v>45351</v>
      </c>
      <c r="B8353" t="s">
        <v>742</v>
      </c>
      <c r="C8353" t="s">
        <v>743</v>
      </c>
      <c r="D8353" s="4">
        <v>1592.4500000000003</v>
      </c>
    </row>
    <row r="8354" spans="1:4" x14ac:dyDescent="0.25">
      <c r="A8354" s="1">
        <v>45351</v>
      </c>
      <c r="B8354" t="s">
        <v>747</v>
      </c>
      <c r="C8354" t="s">
        <v>748</v>
      </c>
      <c r="D8354" s="4">
        <v>10845.880000000001</v>
      </c>
    </row>
    <row r="8355" spans="1:4" x14ac:dyDescent="0.25">
      <c r="A8355" s="1">
        <v>45351</v>
      </c>
      <c r="B8355" t="s">
        <v>767</v>
      </c>
      <c r="C8355" t="s">
        <v>768</v>
      </c>
      <c r="D8355" s="4">
        <v>523.17999999999995</v>
      </c>
    </row>
    <row r="8356" spans="1:4" x14ac:dyDescent="0.25">
      <c r="A8356" s="1">
        <v>45351</v>
      </c>
      <c r="B8356" t="s">
        <v>769</v>
      </c>
      <c r="C8356" t="s">
        <v>770</v>
      </c>
      <c r="D8356" s="4">
        <v>2466.4299999999998</v>
      </c>
    </row>
    <row r="8357" spans="1:4" x14ac:dyDescent="0.25">
      <c r="A8357" s="1">
        <v>45351</v>
      </c>
      <c r="B8357" t="s">
        <v>773</v>
      </c>
      <c r="C8357" t="s">
        <v>774</v>
      </c>
      <c r="D8357" s="4">
        <v>1040.08</v>
      </c>
    </row>
    <row r="8358" spans="1:4" x14ac:dyDescent="0.25">
      <c r="A8358" s="1">
        <v>45351</v>
      </c>
      <c r="B8358" t="s">
        <v>775</v>
      </c>
      <c r="C8358" t="s">
        <v>776</v>
      </c>
      <c r="D8358" s="4">
        <v>1313.8799999999999</v>
      </c>
    </row>
    <row r="8359" spans="1:4" x14ac:dyDescent="0.25">
      <c r="A8359" s="1">
        <v>45351</v>
      </c>
      <c r="B8359" t="s">
        <v>777</v>
      </c>
      <c r="C8359" t="s">
        <v>778</v>
      </c>
      <c r="D8359" s="4">
        <v>1136.42</v>
      </c>
    </row>
    <row r="8360" spans="1:4" x14ac:dyDescent="0.25">
      <c r="A8360" s="1">
        <v>45351</v>
      </c>
      <c r="B8360" t="s">
        <v>781</v>
      </c>
      <c r="C8360" t="s">
        <v>782</v>
      </c>
      <c r="D8360" s="4">
        <v>532.25</v>
      </c>
    </row>
    <row r="8361" spans="1:4" x14ac:dyDescent="0.25">
      <c r="A8361" s="1">
        <v>45351</v>
      </c>
      <c r="B8361" t="s">
        <v>788</v>
      </c>
      <c r="C8361" t="s">
        <v>789</v>
      </c>
      <c r="D8361" s="4">
        <v>1938.58</v>
      </c>
    </row>
    <row r="8362" spans="1:4" x14ac:dyDescent="0.25">
      <c r="A8362" s="1">
        <v>45351</v>
      </c>
      <c r="B8362" t="s">
        <v>790</v>
      </c>
      <c r="C8362" t="s">
        <v>791</v>
      </c>
      <c r="D8362" s="4">
        <v>630</v>
      </c>
    </row>
    <row r="8363" spans="1:4" x14ac:dyDescent="0.25">
      <c r="A8363" s="1">
        <v>45351</v>
      </c>
      <c r="B8363" t="s">
        <v>792</v>
      </c>
      <c r="C8363" t="s">
        <v>793</v>
      </c>
      <c r="D8363" s="4">
        <v>1605</v>
      </c>
    </row>
    <row r="8364" spans="1:4" x14ac:dyDescent="0.25">
      <c r="A8364" s="1">
        <v>45351</v>
      </c>
      <c r="B8364" t="s">
        <v>1275</v>
      </c>
      <c r="C8364" t="s">
        <v>1276</v>
      </c>
      <c r="D8364" s="4">
        <v>3979.67</v>
      </c>
    </row>
    <row r="8365" spans="1:4" x14ac:dyDescent="0.25">
      <c r="A8365" s="1">
        <v>45351</v>
      </c>
      <c r="B8365" t="s">
        <v>1238</v>
      </c>
      <c r="C8365" t="s">
        <v>1239</v>
      </c>
      <c r="D8365" s="4">
        <v>3240.4799999999996</v>
      </c>
    </row>
    <row r="8366" spans="1:4" x14ac:dyDescent="0.25">
      <c r="A8366" s="1">
        <v>45351</v>
      </c>
      <c r="B8366" t="s">
        <v>1330</v>
      </c>
      <c r="C8366" t="s">
        <v>1331</v>
      </c>
      <c r="D8366" s="4">
        <v>1534</v>
      </c>
    </row>
    <row r="8367" spans="1:4" x14ac:dyDescent="0.25">
      <c r="A8367" s="1">
        <v>45351</v>
      </c>
      <c r="B8367" t="s">
        <v>794</v>
      </c>
      <c r="C8367" t="s">
        <v>795</v>
      </c>
      <c r="D8367" s="4">
        <v>5539.55</v>
      </c>
    </row>
    <row r="8368" spans="1:4" x14ac:dyDescent="0.25">
      <c r="A8368" s="1">
        <v>45351</v>
      </c>
      <c r="B8368" t="s">
        <v>796</v>
      </c>
      <c r="C8368" t="s">
        <v>797</v>
      </c>
      <c r="D8368" s="4">
        <v>348.91000000000008</v>
      </c>
    </row>
    <row r="8369" spans="1:4" x14ac:dyDescent="0.25">
      <c r="A8369" s="1">
        <v>45351</v>
      </c>
      <c r="B8369" t="s">
        <v>1302</v>
      </c>
      <c r="C8369" t="s">
        <v>1303</v>
      </c>
      <c r="D8369" s="4">
        <v>49.370000000000005</v>
      </c>
    </row>
    <row r="8370" spans="1:4" x14ac:dyDescent="0.25">
      <c r="A8370" s="1">
        <v>45351</v>
      </c>
      <c r="B8370" t="s">
        <v>800</v>
      </c>
      <c r="C8370" t="s">
        <v>801</v>
      </c>
      <c r="D8370" s="4">
        <v>70</v>
      </c>
    </row>
    <row r="8371" spans="1:4" x14ac:dyDescent="0.25">
      <c r="A8371" s="1">
        <v>45351</v>
      </c>
      <c r="B8371" t="s">
        <v>802</v>
      </c>
      <c r="C8371" t="s">
        <v>803</v>
      </c>
      <c r="D8371" s="4">
        <v>105</v>
      </c>
    </row>
    <row r="8372" spans="1:4" x14ac:dyDescent="0.25">
      <c r="A8372" s="1">
        <v>45351</v>
      </c>
      <c r="B8372" t="s">
        <v>804</v>
      </c>
      <c r="C8372" t="s">
        <v>805</v>
      </c>
      <c r="D8372" s="4">
        <v>1380.12</v>
      </c>
    </row>
    <row r="8373" spans="1:4" x14ac:dyDescent="0.25">
      <c r="A8373" s="1">
        <v>45351</v>
      </c>
      <c r="B8373" t="s">
        <v>808</v>
      </c>
      <c r="C8373" t="s">
        <v>809</v>
      </c>
      <c r="D8373" s="4">
        <v>10</v>
      </c>
    </row>
    <row r="8374" spans="1:4" x14ac:dyDescent="0.25">
      <c r="A8374" s="1">
        <v>45351</v>
      </c>
      <c r="B8374" t="s">
        <v>1240</v>
      </c>
      <c r="C8374" t="s">
        <v>1241</v>
      </c>
      <c r="D8374" s="4">
        <v>319.88</v>
      </c>
    </row>
    <row r="8375" spans="1:4" x14ac:dyDescent="0.25">
      <c r="A8375" s="1">
        <v>45351</v>
      </c>
      <c r="B8375" t="s">
        <v>812</v>
      </c>
      <c r="C8375" t="s">
        <v>813</v>
      </c>
      <c r="D8375" s="4">
        <v>706.55000000000007</v>
      </c>
    </row>
    <row r="8376" spans="1:4" x14ac:dyDescent="0.25">
      <c r="A8376" s="1">
        <v>45351</v>
      </c>
      <c r="B8376" t="s">
        <v>816</v>
      </c>
      <c r="C8376" t="s">
        <v>817</v>
      </c>
      <c r="D8376" s="4">
        <v>8255.58</v>
      </c>
    </row>
    <row r="8377" spans="1:4" x14ac:dyDescent="0.25">
      <c r="A8377" s="1">
        <v>45351</v>
      </c>
      <c r="B8377" t="s">
        <v>818</v>
      </c>
      <c r="C8377" t="s">
        <v>819</v>
      </c>
      <c r="D8377" s="4">
        <v>1.1499999999999999</v>
      </c>
    </row>
    <row r="8378" spans="1:4" x14ac:dyDescent="0.25">
      <c r="A8378" s="1">
        <v>45351</v>
      </c>
      <c r="B8378" t="s">
        <v>820</v>
      </c>
      <c r="C8378" t="s">
        <v>821</v>
      </c>
      <c r="D8378" s="4">
        <v>26.509999999999998</v>
      </c>
    </row>
    <row r="8379" spans="1:4" x14ac:dyDescent="0.25">
      <c r="A8379" s="1">
        <v>45351</v>
      </c>
      <c r="B8379" t="s">
        <v>822</v>
      </c>
      <c r="C8379" t="s">
        <v>823</v>
      </c>
      <c r="D8379" s="4">
        <v>704.99</v>
      </c>
    </row>
    <row r="8380" spans="1:4" x14ac:dyDescent="0.25">
      <c r="A8380" s="1">
        <v>45351</v>
      </c>
      <c r="B8380" t="s">
        <v>828</v>
      </c>
      <c r="C8380" t="s">
        <v>829</v>
      </c>
      <c r="D8380" s="4">
        <v>71.95999999999998</v>
      </c>
    </row>
    <row r="8381" spans="1:4" x14ac:dyDescent="0.25">
      <c r="A8381" s="1">
        <v>45351</v>
      </c>
      <c r="B8381" t="s">
        <v>1242</v>
      </c>
      <c r="C8381" t="s">
        <v>1243</v>
      </c>
      <c r="D8381" s="4">
        <v>234.9</v>
      </c>
    </row>
    <row r="8382" spans="1:4" x14ac:dyDescent="0.25">
      <c r="A8382" s="1">
        <v>45351</v>
      </c>
      <c r="B8382" t="s">
        <v>830</v>
      </c>
      <c r="C8382" t="s">
        <v>1366</v>
      </c>
      <c r="D8382" s="4">
        <v>750</v>
      </c>
    </row>
    <row r="8383" spans="1:4" x14ac:dyDescent="0.25">
      <c r="A8383" s="1">
        <v>45351</v>
      </c>
      <c r="B8383" t="s">
        <v>832</v>
      </c>
      <c r="C8383" t="s">
        <v>833</v>
      </c>
      <c r="D8383" s="4">
        <v>2000</v>
      </c>
    </row>
    <row r="8384" spans="1:4" x14ac:dyDescent="0.25">
      <c r="A8384" s="1">
        <v>45351</v>
      </c>
      <c r="B8384" t="s">
        <v>834</v>
      </c>
      <c r="C8384" t="s">
        <v>835</v>
      </c>
      <c r="D8384" s="4">
        <v>6800</v>
      </c>
    </row>
    <row r="8385" spans="1:4" x14ac:dyDescent="0.25">
      <c r="A8385" s="1">
        <v>45351</v>
      </c>
      <c r="B8385" t="s">
        <v>836</v>
      </c>
      <c r="C8385" t="s">
        <v>837</v>
      </c>
      <c r="D8385" s="4">
        <v>200</v>
      </c>
    </row>
    <row r="8386" spans="1:4" x14ac:dyDescent="0.25">
      <c r="A8386" s="1">
        <v>45351</v>
      </c>
      <c r="B8386" t="s">
        <v>840</v>
      </c>
      <c r="C8386" t="s">
        <v>841</v>
      </c>
      <c r="D8386" s="4">
        <v>6387.96</v>
      </c>
    </row>
    <row r="8387" spans="1:4" x14ac:dyDescent="0.25">
      <c r="A8387" s="1">
        <v>45351</v>
      </c>
      <c r="B8387" t="s">
        <v>842</v>
      </c>
      <c r="C8387" t="s">
        <v>843</v>
      </c>
      <c r="D8387" s="4">
        <v>200</v>
      </c>
    </row>
    <row r="8388" spans="1:4" x14ac:dyDescent="0.25">
      <c r="A8388" s="1">
        <v>45351</v>
      </c>
      <c r="B8388" t="s">
        <v>844</v>
      </c>
      <c r="C8388" t="s">
        <v>845</v>
      </c>
      <c r="D8388" s="4">
        <v>4586.21</v>
      </c>
    </row>
    <row r="8389" spans="1:4" x14ac:dyDescent="0.25">
      <c r="A8389" s="1">
        <v>45351</v>
      </c>
      <c r="B8389" t="s">
        <v>857</v>
      </c>
      <c r="C8389" t="s">
        <v>858</v>
      </c>
      <c r="D8389" s="4">
        <v>7609.24</v>
      </c>
    </row>
    <row r="8390" spans="1:4" x14ac:dyDescent="0.25">
      <c r="A8390" s="1">
        <v>45351</v>
      </c>
      <c r="B8390" t="s">
        <v>1254</v>
      </c>
      <c r="C8390" t="s">
        <v>1255</v>
      </c>
      <c r="D8390" s="4">
        <v>5410</v>
      </c>
    </row>
    <row r="8391" spans="1:4" x14ac:dyDescent="0.25">
      <c r="A8391" s="1">
        <v>45351</v>
      </c>
      <c r="B8391" t="s">
        <v>1304</v>
      </c>
      <c r="C8391" t="s">
        <v>1305</v>
      </c>
      <c r="D8391" s="4">
        <v>5000</v>
      </c>
    </row>
    <row r="8392" spans="1:4" x14ac:dyDescent="0.25">
      <c r="A8392" s="1">
        <v>45351</v>
      </c>
      <c r="B8392" t="s">
        <v>1306</v>
      </c>
      <c r="C8392" t="s">
        <v>1307</v>
      </c>
      <c r="D8392" s="4">
        <v>500</v>
      </c>
    </row>
    <row r="8393" spans="1:4" x14ac:dyDescent="0.25">
      <c r="A8393" s="1">
        <v>45351</v>
      </c>
      <c r="B8393" t="s">
        <v>1338</v>
      </c>
      <c r="C8393" t="s">
        <v>1339</v>
      </c>
      <c r="D8393" s="4">
        <v>3600</v>
      </c>
    </row>
    <row r="8394" spans="1:4" x14ac:dyDescent="0.25">
      <c r="A8394" s="1">
        <v>45351</v>
      </c>
      <c r="B8394" t="s">
        <v>1348</v>
      </c>
      <c r="C8394" t="s">
        <v>1349</v>
      </c>
      <c r="D8394" s="4">
        <v>2400</v>
      </c>
    </row>
    <row r="8395" spans="1:4" x14ac:dyDescent="0.25">
      <c r="A8395" s="1">
        <v>45351</v>
      </c>
      <c r="B8395" t="s">
        <v>861</v>
      </c>
      <c r="C8395" t="s">
        <v>862</v>
      </c>
      <c r="D8395" s="4">
        <v>2500</v>
      </c>
    </row>
    <row r="8396" spans="1:4" x14ac:dyDescent="0.25">
      <c r="A8396" s="1">
        <v>45351</v>
      </c>
      <c r="B8396" t="s">
        <v>867</v>
      </c>
      <c r="C8396" t="s">
        <v>868</v>
      </c>
      <c r="D8396" s="4">
        <v>2740.58</v>
      </c>
    </row>
    <row r="8397" spans="1:4" x14ac:dyDescent="0.25">
      <c r="A8397" s="1">
        <v>45351</v>
      </c>
      <c r="B8397" t="s">
        <v>869</v>
      </c>
      <c r="C8397" t="s">
        <v>870</v>
      </c>
      <c r="D8397" s="4">
        <v>1691.9399999999998</v>
      </c>
    </row>
    <row r="8398" spans="1:4" x14ac:dyDescent="0.25">
      <c r="A8398" s="1">
        <v>45351</v>
      </c>
      <c r="B8398" t="s">
        <v>1332</v>
      </c>
      <c r="C8398" t="s">
        <v>1333</v>
      </c>
      <c r="D8398" s="4">
        <v>1221.17</v>
      </c>
    </row>
    <row r="8399" spans="1:4" x14ac:dyDescent="0.25">
      <c r="A8399" s="1">
        <v>45351</v>
      </c>
      <c r="B8399" t="s">
        <v>1503</v>
      </c>
      <c r="C8399" t="s">
        <v>1504</v>
      </c>
      <c r="D8399" s="4">
        <v>199827.9</v>
      </c>
    </row>
    <row r="8400" spans="1:4" x14ac:dyDescent="0.25">
      <c r="A8400" s="1">
        <v>45351</v>
      </c>
      <c r="B8400" t="s">
        <v>1505</v>
      </c>
      <c r="C8400" t="s">
        <v>1506</v>
      </c>
      <c r="D8400" s="4">
        <v>18847.290000000005</v>
      </c>
    </row>
    <row r="8401" spans="1:4" x14ac:dyDescent="0.25">
      <c r="A8401" s="1">
        <v>45351</v>
      </c>
      <c r="B8401" t="s">
        <v>1507</v>
      </c>
      <c r="C8401" t="s">
        <v>1508</v>
      </c>
      <c r="D8401" s="4">
        <v>21616.81</v>
      </c>
    </row>
    <row r="8402" spans="1:4" x14ac:dyDescent="0.25">
      <c r="A8402" s="1">
        <v>45351</v>
      </c>
      <c r="B8402" t="s">
        <v>1509</v>
      </c>
      <c r="C8402" t="s">
        <v>1510</v>
      </c>
      <c r="D8402" s="4">
        <v>3615</v>
      </c>
    </row>
    <row r="8403" spans="1:4" x14ac:dyDescent="0.25">
      <c r="A8403" s="1">
        <v>45351</v>
      </c>
      <c r="B8403" t="s">
        <v>1515</v>
      </c>
      <c r="C8403" t="s">
        <v>1516</v>
      </c>
      <c r="D8403" s="4">
        <v>41995.140000000007</v>
      </c>
    </row>
    <row r="8404" spans="1:4" x14ac:dyDescent="0.25">
      <c r="A8404" s="1">
        <v>45351</v>
      </c>
      <c r="B8404" t="s">
        <v>1517</v>
      </c>
      <c r="C8404" t="s">
        <v>1518</v>
      </c>
      <c r="D8404" s="4">
        <v>43897.38</v>
      </c>
    </row>
    <row r="8405" spans="1:4" x14ac:dyDescent="0.25">
      <c r="A8405" s="1">
        <v>45351</v>
      </c>
      <c r="B8405" t="s">
        <v>1519</v>
      </c>
      <c r="C8405" t="s">
        <v>1520</v>
      </c>
      <c r="D8405" s="4">
        <v>2591.7200000000003</v>
      </c>
    </row>
    <row r="8406" spans="1:4" x14ac:dyDescent="0.25">
      <c r="A8406" s="1">
        <v>45351</v>
      </c>
      <c r="B8406" t="s">
        <v>1521</v>
      </c>
      <c r="C8406" t="s">
        <v>1522</v>
      </c>
      <c r="D8406" s="4">
        <v>275.52</v>
      </c>
    </row>
    <row r="8407" spans="1:4" x14ac:dyDescent="0.25">
      <c r="A8407" s="1">
        <v>45351</v>
      </c>
      <c r="B8407" t="s">
        <v>1523</v>
      </c>
      <c r="C8407" t="s">
        <v>1524</v>
      </c>
      <c r="D8407" s="4">
        <v>22288.32</v>
      </c>
    </row>
    <row r="8408" spans="1:4" x14ac:dyDescent="0.25">
      <c r="A8408" s="1">
        <v>45351</v>
      </c>
      <c r="B8408" t="s">
        <v>1527</v>
      </c>
      <c r="C8408" t="s">
        <v>1528</v>
      </c>
      <c r="D8408" s="4">
        <v>16915.93</v>
      </c>
    </row>
    <row r="8409" spans="1:4" x14ac:dyDescent="0.25">
      <c r="A8409" s="1">
        <v>45351</v>
      </c>
      <c r="B8409" t="s">
        <v>1529</v>
      </c>
      <c r="C8409" t="s">
        <v>1530</v>
      </c>
      <c r="D8409" s="4">
        <v>12015.95</v>
      </c>
    </row>
    <row r="8410" spans="1:4" x14ac:dyDescent="0.25">
      <c r="A8410" s="1">
        <v>45351</v>
      </c>
      <c r="B8410" t="s">
        <v>1531</v>
      </c>
      <c r="C8410" t="s">
        <v>1532</v>
      </c>
      <c r="D8410" s="4">
        <v>1298.48</v>
      </c>
    </row>
    <row r="8411" spans="1:4" x14ac:dyDescent="0.25">
      <c r="A8411" s="1">
        <v>45351</v>
      </c>
      <c r="B8411" t="s">
        <v>1533</v>
      </c>
      <c r="C8411" t="s">
        <v>1534</v>
      </c>
      <c r="D8411" s="4">
        <v>94.76</v>
      </c>
    </row>
    <row r="8412" spans="1:4" x14ac:dyDescent="0.25">
      <c r="A8412" s="1">
        <v>45351</v>
      </c>
      <c r="B8412" t="s">
        <v>1535</v>
      </c>
      <c r="C8412" t="s">
        <v>1536</v>
      </c>
      <c r="D8412" s="4">
        <v>1081.77</v>
      </c>
    </row>
    <row r="8413" spans="1:4" x14ac:dyDescent="0.25">
      <c r="A8413" s="1">
        <v>45351</v>
      </c>
      <c r="B8413" t="s">
        <v>1537</v>
      </c>
      <c r="C8413" t="s">
        <v>1538</v>
      </c>
      <c r="D8413" s="4">
        <v>2371.81</v>
      </c>
    </row>
    <row r="8414" spans="1:4" x14ac:dyDescent="0.25">
      <c r="A8414" s="1">
        <v>45351</v>
      </c>
      <c r="B8414" t="s">
        <v>1539</v>
      </c>
      <c r="C8414" t="s">
        <v>1540</v>
      </c>
      <c r="D8414" s="4">
        <v>98.05</v>
      </c>
    </row>
    <row r="8415" spans="1:4" x14ac:dyDescent="0.25">
      <c r="A8415" s="1">
        <v>45351</v>
      </c>
      <c r="B8415" t="s">
        <v>1541</v>
      </c>
      <c r="C8415" t="s">
        <v>1542</v>
      </c>
      <c r="D8415" s="4">
        <v>605</v>
      </c>
    </row>
    <row r="8416" spans="1:4" x14ac:dyDescent="0.25">
      <c r="A8416" s="1">
        <v>45351</v>
      </c>
      <c r="B8416" t="s">
        <v>1543</v>
      </c>
      <c r="C8416" t="s">
        <v>1544</v>
      </c>
      <c r="D8416" s="4">
        <v>342</v>
      </c>
    </row>
    <row r="8417" spans="1:4" x14ac:dyDescent="0.25">
      <c r="A8417" s="1">
        <v>45351</v>
      </c>
      <c r="B8417" t="s">
        <v>1545</v>
      </c>
      <c r="C8417" t="s">
        <v>1546</v>
      </c>
      <c r="D8417" s="4">
        <v>20</v>
      </c>
    </row>
    <row r="8418" spans="1:4" x14ac:dyDescent="0.25">
      <c r="A8418" s="1">
        <v>45351</v>
      </c>
      <c r="B8418" t="s">
        <v>1547</v>
      </c>
      <c r="C8418" t="s">
        <v>1548</v>
      </c>
      <c r="D8418" s="4">
        <v>93</v>
      </c>
    </row>
    <row r="8419" spans="1:4" x14ac:dyDescent="0.25">
      <c r="A8419" s="1">
        <v>45351</v>
      </c>
      <c r="B8419" t="s">
        <v>1549</v>
      </c>
      <c r="C8419" t="s">
        <v>1550</v>
      </c>
      <c r="D8419" s="4">
        <v>100</v>
      </c>
    </row>
    <row r="8420" spans="1:4" x14ac:dyDescent="0.25">
      <c r="A8420" s="1">
        <v>45351</v>
      </c>
      <c r="B8420" t="s">
        <v>911</v>
      </c>
      <c r="C8420" t="s">
        <v>912</v>
      </c>
      <c r="D8420" s="4">
        <v>1617.8</v>
      </c>
    </row>
    <row r="8421" spans="1:4" x14ac:dyDescent="0.25">
      <c r="A8421" s="1">
        <v>45351</v>
      </c>
      <c r="B8421" t="s">
        <v>919</v>
      </c>
      <c r="C8421" t="s">
        <v>920</v>
      </c>
      <c r="D8421" s="4">
        <v>790.96</v>
      </c>
    </row>
    <row r="8422" spans="1:4" x14ac:dyDescent="0.25">
      <c r="A8422" s="1">
        <v>45351</v>
      </c>
      <c r="B8422" t="s">
        <v>924</v>
      </c>
      <c r="C8422" t="s">
        <v>925</v>
      </c>
      <c r="D8422" s="4">
        <v>5039.84</v>
      </c>
    </row>
    <row r="8423" spans="1:4" x14ac:dyDescent="0.25">
      <c r="A8423" s="1">
        <v>45351</v>
      </c>
      <c r="B8423" t="s">
        <v>927</v>
      </c>
      <c r="C8423" t="s">
        <v>928</v>
      </c>
      <c r="D8423" s="4">
        <v>1870.076</v>
      </c>
    </row>
    <row r="8424" spans="1:4" x14ac:dyDescent="0.25">
      <c r="A8424" s="1">
        <v>45351</v>
      </c>
      <c r="B8424" t="s">
        <v>931</v>
      </c>
      <c r="C8424" t="s">
        <v>932</v>
      </c>
      <c r="D8424" s="4">
        <v>4472.0200000000004</v>
      </c>
    </row>
    <row r="8425" spans="1:4" x14ac:dyDescent="0.25">
      <c r="A8425" s="1">
        <v>45351</v>
      </c>
      <c r="B8425" t="s">
        <v>935</v>
      </c>
      <c r="C8425" t="s">
        <v>936</v>
      </c>
      <c r="D8425" s="4">
        <v>3469.78</v>
      </c>
    </row>
    <row r="8426" spans="1:4" x14ac:dyDescent="0.25">
      <c r="A8426" s="1">
        <v>45351</v>
      </c>
      <c r="B8426" t="s">
        <v>938</v>
      </c>
      <c r="C8426" t="s">
        <v>939</v>
      </c>
      <c r="D8426" s="4">
        <v>913.1</v>
      </c>
    </row>
    <row r="8427" spans="1:4" x14ac:dyDescent="0.25">
      <c r="A8427" s="1">
        <v>45351</v>
      </c>
      <c r="B8427" t="s">
        <v>942</v>
      </c>
      <c r="C8427" t="s">
        <v>943</v>
      </c>
      <c r="D8427" s="4">
        <v>213.92160000000001</v>
      </c>
    </row>
    <row r="8428" spans="1:4" x14ac:dyDescent="0.25">
      <c r="A8428" s="1">
        <v>45351</v>
      </c>
      <c r="B8428" t="s">
        <v>952</v>
      </c>
      <c r="C8428" t="s">
        <v>953</v>
      </c>
      <c r="D8428" s="4">
        <v>640810.47</v>
      </c>
    </row>
    <row r="8429" spans="1:4" x14ac:dyDescent="0.25">
      <c r="A8429" s="1">
        <v>45351</v>
      </c>
      <c r="B8429" t="s">
        <v>955</v>
      </c>
      <c r="C8429" t="s">
        <v>956</v>
      </c>
      <c r="D8429" s="4">
        <v>473270.04</v>
      </c>
    </row>
    <row r="8430" spans="1:4" x14ac:dyDescent="0.25">
      <c r="A8430" s="1">
        <v>45351</v>
      </c>
      <c r="B8430" t="s">
        <v>961</v>
      </c>
      <c r="C8430" t="s">
        <v>962</v>
      </c>
      <c r="D8430" s="4">
        <v>568.32999999999993</v>
      </c>
    </row>
    <row r="8431" spans="1:4" x14ac:dyDescent="0.25">
      <c r="A8431" s="1">
        <v>45351</v>
      </c>
      <c r="B8431" t="s">
        <v>963</v>
      </c>
      <c r="C8431" t="s">
        <v>964</v>
      </c>
      <c r="D8431" s="4">
        <v>415</v>
      </c>
    </row>
    <row r="8432" spans="1:4" x14ac:dyDescent="0.25">
      <c r="A8432" s="1">
        <v>45351</v>
      </c>
      <c r="B8432" t="s">
        <v>967</v>
      </c>
      <c r="C8432" t="s">
        <v>968</v>
      </c>
      <c r="D8432" s="4">
        <v>4</v>
      </c>
    </row>
    <row r="8433" spans="1:4" x14ac:dyDescent="0.25">
      <c r="A8433" s="1">
        <v>45351</v>
      </c>
      <c r="B8433" t="s">
        <v>971</v>
      </c>
      <c r="C8433" t="s">
        <v>972</v>
      </c>
      <c r="D8433" s="4">
        <v>406</v>
      </c>
    </row>
    <row r="8434" spans="1:4" x14ac:dyDescent="0.25">
      <c r="A8434" s="1">
        <v>45351</v>
      </c>
      <c r="B8434" t="s">
        <v>989</v>
      </c>
      <c r="C8434" t="s">
        <v>990</v>
      </c>
      <c r="D8434" s="4">
        <v>380.95</v>
      </c>
    </row>
    <row r="8435" spans="1:4" x14ac:dyDescent="0.25">
      <c r="A8435" s="1">
        <v>45351</v>
      </c>
      <c r="B8435" t="s">
        <v>991</v>
      </c>
      <c r="C8435" t="s">
        <v>992</v>
      </c>
      <c r="D8435" s="4">
        <v>2.99</v>
      </c>
    </row>
    <row r="8436" spans="1:4" x14ac:dyDescent="0.25">
      <c r="A8436" s="1">
        <v>45351</v>
      </c>
      <c r="B8436" t="s">
        <v>993</v>
      </c>
      <c r="C8436" t="s">
        <v>994</v>
      </c>
      <c r="D8436" s="4">
        <v>65.16</v>
      </c>
    </row>
    <row r="8437" spans="1:4" x14ac:dyDescent="0.25">
      <c r="A8437" s="1">
        <v>45351</v>
      </c>
      <c r="B8437" t="s">
        <v>997</v>
      </c>
      <c r="C8437" t="s">
        <v>998</v>
      </c>
      <c r="D8437" s="4">
        <v>37.5</v>
      </c>
    </row>
    <row r="8438" spans="1:4" x14ac:dyDescent="0.25">
      <c r="A8438" s="1">
        <v>45351</v>
      </c>
      <c r="B8438" t="s">
        <v>1005</v>
      </c>
      <c r="C8438" t="s">
        <v>1006</v>
      </c>
      <c r="D8438" s="4">
        <v>1.24</v>
      </c>
    </row>
    <row r="8439" spans="1:4" x14ac:dyDescent="0.25">
      <c r="A8439" s="1">
        <v>45351</v>
      </c>
      <c r="B8439" t="s">
        <v>1007</v>
      </c>
      <c r="C8439" t="s">
        <v>1008</v>
      </c>
      <c r="D8439" s="4">
        <v>519.56999999999994</v>
      </c>
    </row>
    <row r="8440" spans="1:4" x14ac:dyDescent="0.25">
      <c r="A8440" s="1">
        <v>45351</v>
      </c>
      <c r="B8440" t="s">
        <v>1162</v>
      </c>
      <c r="C8440" t="s">
        <v>1163</v>
      </c>
      <c r="D8440" s="4">
        <v>172.16</v>
      </c>
    </row>
    <row r="8441" spans="1:4" x14ac:dyDescent="0.25">
      <c r="A8441" s="1">
        <v>45351</v>
      </c>
      <c r="B8441" t="s">
        <v>1285</v>
      </c>
      <c r="C8441" t="s">
        <v>1286</v>
      </c>
      <c r="D8441" s="4">
        <v>244.81</v>
      </c>
    </row>
    <row r="8442" spans="1:4" x14ac:dyDescent="0.25">
      <c r="A8442" s="1">
        <v>45351</v>
      </c>
      <c r="B8442" t="s">
        <v>1021</v>
      </c>
      <c r="C8442" t="s">
        <v>1022</v>
      </c>
      <c r="D8442" s="4">
        <v>4213.08</v>
      </c>
    </row>
    <row r="8443" spans="1:4" x14ac:dyDescent="0.25">
      <c r="A8443" s="1">
        <v>45351</v>
      </c>
      <c r="B8443" t="s">
        <v>1025</v>
      </c>
      <c r="C8443" t="s">
        <v>1026</v>
      </c>
      <c r="D8443" s="4">
        <v>478.86999999999989</v>
      </c>
    </row>
    <row r="8444" spans="1:4" x14ac:dyDescent="0.25">
      <c r="A8444" s="1">
        <v>45351</v>
      </c>
      <c r="B8444" t="s">
        <v>1227</v>
      </c>
      <c r="C8444" t="s">
        <v>1228</v>
      </c>
      <c r="D8444" s="4">
        <v>8048.18</v>
      </c>
    </row>
    <row r="8445" spans="1:4" x14ac:dyDescent="0.25">
      <c r="A8445" s="1">
        <v>45351</v>
      </c>
      <c r="B8445" t="s">
        <v>35</v>
      </c>
      <c r="C8445" t="s">
        <v>1031</v>
      </c>
      <c r="D8445" s="4">
        <v>1555.55</v>
      </c>
    </row>
    <row r="8446" spans="1:4" x14ac:dyDescent="0.25">
      <c r="A8446" s="1">
        <v>45351</v>
      </c>
      <c r="B8446" t="s">
        <v>27</v>
      </c>
      <c r="C8446" t="s">
        <v>1032</v>
      </c>
      <c r="D8446" s="4">
        <v>-870696.78000000014</v>
      </c>
    </row>
    <row r="8447" spans="1:4" x14ac:dyDescent="0.25">
      <c r="A8447" s="1">
        <v>45351</v>
      </c>
      <c r="B8447" t="s">
        <v>28</v>
      </c>
      <c r="C8447" t="s">
        <v>1039</v>
      </c>
      <c r="D8447" s="4">
        <v>-122912.94999999998</v>
      </c>
    </row>
    <row r="8448" spans="1:4" x14ac:dyDescent="0.25">
      <c r="A8448" s="1">
        <v>45351</v>
      </c>
      <c r="B8448" t="s">
        <v>29</v>
      </c>
      <c r="C8448" t="s">
        <v>1040</v>
      </c>
      <c r="D8448" s="4">
        <v>-3690.3799999999997</v>
      </c>
    </row>
    <row r="8449" spans="1:4" x14ac:dyDescent="0.25">
      <c r="A8449" s="1">
        <v>45351</v>
      </c>
      <c r="B8449" t="s">
        <v>30</v>
      </c>
      <c r="C8449" t="s">
        <v>1229</v>
      </c>
      <c r="D8449" s="4">
        <v>-34359.19</v>
      </c>
    </row>
    <row r="8450" spans="1:4" x14ac:dyDescent="0.25">
      <c r="A8450" s="1">
        <v>45351</v>
      </c>
      <c r="B8450" t="s">
        <v>31</v>
      </c>
      <c r="C8450" t="s">
        <v>1293</v>
      </c>
      <c r="D8450" s="4">
        <v>-10000</v>
      </c>
    </row>
    <row r="8451" spans="1:4" x14ac:dyDescent="0.25">
      <c r="A8451" s="1">
        <v>45351</v>
      </c>
      <c r="B8451" t="s">
        <v>32</v>
      </c>
      <c r="C8451" t="s">
        <v>1268</v>
      </c>
      <c r="D8451" s="4">
        <v>-5000</v>
      </c>
    </row>
    <row r="8452" spans="1:4" x14ac:dyDescent="0.25">
      <c r="A8452" s="1">
        <v>45351</v>
      </c>
      <c r="B8452" t="s">
        <v>33</v>
      </c>
      <c r="C8452" t="s">
        <v>1043</v>
      </c>
      <c r="D8452" s="4">
        <v>-4973.7700000000004</v>
      </c>
    </row>
    <row r="8453" spans="1:4" x14ac:dyDescent="0.25">
      <c r="A8453" s="1">
        <v>45351</v>
      </c>
      <c r="B8453" t="s">
        <v>34</v>
      </c>
      <c r="C8453" t="s">
        <v>1044</v>
      </c>
      <c r="D8453" s="4">
        <v>-25160</v>
      </c>
    </row>
    <row r="8454" spans="1:4" x14ac:dyDescent="0.25">
      <c r="A8454" s="1">
        <v>45351</v>
      </c>
      <c r="B8454" t="s">
        <v>25</v>
      </c>
      <c r="C8454" t="s">
        <v>1049</v>
      </c>
      <c r="D8454" s="4">
        <v>-392287.51199999993</v>
      </c>
    </row>
    <row r="8455" spans="1:4" x14ac:dyDescent="0.25">
      <c r="A8455" s="1">
        <v>45351</v>
      </c>
      <c r="B8455" t="s">
        <v>1056</v>
      </c>
      <c r="C8455" t="s">
        <v>1057</v>
      </c>
      <c r="D8455" s="4">
        <v>-393000.14</v>
      </c>
    </row>
    <row r="8456" spans="1:4" x14ac:dyDescent="0.25">
      <c r="A8456" s="1">
        <v>45351</v>
      </c>
      <c r="B8456" t="s">
        <v>1058</v>
      </c>
      <c r="C8456" t="s">
        <v>1059</v>
      </c>
      <c r="D8456" s="4">
        <v>-525267.11</v>
      </c>
    </row>
    <row r="8457" spans="1:4" x14ac:dyDescent="0.25">
      <c r="A8457" s="1">
        <v>45351</v>
      </c>
      <c r="B8457" t="s">
        <v>1068</v>
      </c>
      <c r="C8457" t="s">
        <v>1069</v>
      </c>
      <c r="D8457" s="4">
        <v>-1000</v>
      </c>
    </row>
    <row r="8458" spans="1:4" x14ac:dyDescent="0.25">
      <c r="A8458" s="1">
        <v>45351</v>
      </c>
      <c r="B8458" t="s">
        <v>1168</v>
      </c>
      <c r="C8458" t="s">
        <v>1169</v>
      </c>
      <c r="D8458" s="4">
        <v>-2004</v>
      </c>
    </row>
    <row r="8459" spans="1:4" x14ac:dyDescent="0.25">
      <c r="A8459" s="1">
        <v>45351</v>
      </c>
      <c r="B8459" t="s">
        <v>1172</v>
      </c>
      <c r="C8459" t="s">
        <v>1173</v>
      </c>
      <c r="D8459" s="4">
        <v>-98.75</v>
      </c>
    </row>
    <row r="8460" spans="1:4" x14ac:dyDescent="0.25">
      <c r="A8460" s="1">
        <v>45351</v>
      </c>
      <c r="B8460" t="s">
        <v>1101</v>
      </c>
      <c r="C8460" t="s">
        <v>1102</v>
      </c>
      <c r="D8460" s="4">
        <v>-6063.1399999999994</v>
      </c>
    </row>
    <row r="8461" spans="1:4" x14ac:dyDescent="0.25">
      <c r="A8461" s="1">
        <v>45351</v>
      </c>
      <c r="B8461" t="s">
        <v>1182</v>
      </c>
      <c r="C8461" t="s">
        <v>1183</v>
      </c>
      <c r="D8461" s="4">
        <v>249.99999999998727</v>
      </c>
    </row>
    <row r="8462" spans="1:4" x14ac:dyDescent="0.25">
      <c r="A8462" s="1">
        <v>45351</v>
      </c>
      <c r="B8462" t="s">
        <v>570</v>
      </c>
      <c r="C8462" t="s">
        <v>571</v>
      </c>
      <c r="D8462" s="4">
        <v>10000</v>
      </c>
    </row>
    <row r="8463" spans="1:4" x14ac:dyDescent="0.25">
      <c r="A8463" s="1">
        <v>45351</v>
      </c>
      <c r="B8463" t="s">
        <v>576</v>
      </c>
      <c r="C8463" t="s">
        <v>577</v>
      </c>
      <c r="D8463" s="4">
        <v>17743</v>
      </c>
    </row>
    <row r="8464" spans="1:4" x14ac:dyDescent="0.25">
      <c r="A8464" s="1">
        <v>45351</v>
      </c>
      <c r="B8464" t="s">
        <v>580</v>
      </c>
      <c r="C8464" t="s">
        <v>581</v>
      </c>
      <c r="D8464" s="4">
        <v>69472.100000000006</v>
      </c>
    </row>
    <row r="8465" spans="1:4" x14ac:dyDescent="0.25">
      <c r="A8465" s="1">
        <v>45351</v>
      </c>
      <c r="B8465" t="s">
        <v>588</v>
      </c>
      <c r="C8465" t="s">
        <v>589</v>
      </c>
      <c r="D8465" s="4">
        <v>59322.69</v>
      </c>
    </row>
    <row r="8466" spans="1:4" x14ac:dyDescent="0.25">
      <c r="A8466" s="1">
        <v>45351</v>
      </c>
      <c r="B8466" t="s">
        <v>592</v>
      </c>
      <c r="C8466" t="s">
        <v>593</v>
      </c>
      <c r="D8466" s="4">
        <v>87545.25</v>
      </c>
    </row>
    <row r="8467" spans="1:4" x14ac:dyDescent="0.25">
      <c r="A8467" s="1">
        <v>45351</v>
      </c>
      <c r="B8467" t="s">
        <v>597</v>
      </c>
      <c r="C8467" t="s">
        <v>598</v>
      </c>
      <c r="D8467" s="4">
        <v>693957.03</v>
      </c>
    </row>
    <row r="8468" spans="1:4" x14ac:dyDescent="0.25">
      <c r="A8468" s="1">
        <v>45351</v>
      </c>
      <c r="B8468" t="s">
        <v>601</v>
      </c>
      <c r="C8468" t="s">
        <v>602</v>
      </c>
      <c r="D8468" s="4">
        <v>136992.31</v>
      </c>
    </row>
    <row r="8469" spans="1:4" x14ac:dyDescent="0.25">
      <c r="A8469" s="1">
        <v>45351</v>
      </c>
      <c r="B8469" t="s">
        <v>605</v>
      </c>
      <c r="C8469" t="s">
        <v>606</v>
      </c>
      <c r="D8469" s="4">
        <v>229033.74</v>
      </c>
    </row>
    <row r="8470" spans="1:4" x14ac:dyDescent="0.25">
      <c r="A8470" s="1">
        <v>45351</v>
      </c>
      <c r="B8470" t="s">
        <v>611</v>
      </c>
      <c r="C8470" t="s">
        <v>612</v>
      </c>
      <c r="D8470" s="4">
        <v>318069.69000000006</v>
      </c>
    </row>
    <row r="8471" spans="1:4" x14ac:dyDescent="0.25">
      <c r="A8471" s="1">
        <v>45351</v>
      </c>
      <c r="B8471" t="s">
        <v>617</v>
      </c>
      <c r="C8471" t="s">
        <v>618</v>
      </c>
      <c r="D8471" s="4">
        <v>96173.29</v>
      </c>
    </row>
    <row r="8472" spans="1:4" x14ac:dyDescent="0.25">
      <c r="A8472" s="1">
        <v>45351</v>
      </c>
      <c r="B8472" t="s">
        <v>621</v>
      </c>
      <c r="C8472" t="s">
        <v>622</v>
      </c>
      <c r="D8472" s="4">
        <v>16409.09</v>
      </c>
    </row>
    <row r="8473" spans="1:4" x14ac:dyDescent="0.25">
      <c r="A8473" s="1">
        <v>45351</v>
      </c>
      <c r="B8473" t="s">
        <v>625</v>
      </c>
      <c r="C8473" t="s">
        <v>626</v>
      </c>
      <c r="D8473" s="4">
        <v>16883.040000000023</v>
      </c>
    </row>
    <row r="8474" spans="1:4" x14ac:dyDescent="0.25">
      <c r="A8474" s="1">
        <v>45351</v>
      </c>
      <c r="B8474" t="s">
        <v>1358</v>
      </c>
      <c r="C8474" t="s">
        <v>1359</v>
      </c>
      <c r="D8474" s="4">
        <v>72789.72</v>
      </c>
    </row>
    <row r="8475" spans="1:4" x14ac:dyDescent="0.25">
      <c r="A8475" s="1">
        <v>45351</v>
      </c>
      <c r="B8475" t="s">
        <v>48</v>
      </c>
      <c r="C8475" t="s">
        <v>49</v>
      </c>
      <c r="D8475" s="4">
        <v>340</v>
      </c>
    </row>
    <row r="8476" spans="1:4" x14ac:dyDescent="0.25">
      <c r="A8476" s="1">
        <v>45351</v>
      </c>
      <c r="B8476" t="s">
        <v>53</v>
      </c>
      <c r="C8476" t="s">
        <v>54</v>
      </c>
      <c r="D8476" s="4">
        <v>2500</v>
      </c>
    </row>
    <row r="8477" spans="1:4" x14ac:dyDescent="0.25">
      <c r="A8477" s="1">
        <v>45351</v>
      </c>
      <c r="B8477" t="s">
        <v>57</v>
      </c>
      <c r="C8477" t="s">
        <v>58</v>
      </c>
      <c r="D8477" s="4">
        <v>250</v>
      </c>
    </row>
    <row r="8478" spans="1:4" x14ac:dyDescent="0.25">
      <c r="A8478" s="1">
        <v>45351</v>
      </c>
      <c r="B8478" t="s">
        <v>61</v>
      </c>
      <c r="C8478" t="s">
        <v>62</v>
      </c>
      <c r="D8478" s="4">
        <v>997500</v>
      </c>
    </row>
    <row r="8479" spans="1:4" x14ac:dyDescent="0.25">
      <c r="A8479" s="1">
        <v>45351</v>
      </c>
      <c r="B8479" t="s">
        <v>64</v>
      </c>
      <c r="C8479" t="s">
        <v>65</v>
      </c>
      <c r="D8479" s="4">
        <v>39250.559999999998</v>
      </c>
    </row>
    <row r="8480" spans="1:4" x14ac:dyDescent="0.25">
      <c r="A8480" s="1">
        <v>45351</v>
      </c>
      <c r="B8480" t="s">
        <v>66</v>
      </c>
      <c r="C8480" t="s">
        <v>67</v>
      </c>
      <c r="D8480" s="4">
        <v>135322.94</v>
      </c>
    </row>
    <row r="8481" spans="1:4" x14ac:dyDescent="0.25">
      <c r="A8481" s="1">
        <v>45351</v>
      </c>
      <c r="B8481" t="s">
        <v>139</v>
      </c>
      <c r="C8481" t="s">
        <v>654</v>
      </c>
      <c r="D8481" s="4">
        <v>525267.11</v>
      </c>
    </row>
    <row r="8482" spans="1:4" x14ac:dyDescent="0.25">
      <c r="A8482" s="1">
        <v>45351</v>
      </c>
      <c r="B8482" t="s">
        <v>143</v>
      </c>
      <c r="C8482" t="s">
        <v>662</v>
      </c>
      <c r="D8482" s="4">
        <v>356522.43000000005</v>
      </c>
    </row>
    <row r="8483" spans="1:4" x14ac:dyDescent="0.25">
      <c r="A8483" s="1">
        <v>45351</v>
      </c>
      <c r="B8483" t="s">
        <v>665</v>
      </c>
      <c r="C8483" t="s">
        <v>666</v>
      </c>
      <c r="D8483" s="4">
        <v>1308518.6699999922</v>
      </c>
    </row>
    <row r="8484" spans="1:4" x14ac:dyDescent="0.25">
      <c r="A8484" s="1">
        <v>45351</v>
      </c>
      <c r="B8484" t="s">
        <v>670</v>
      </c>
      <c r="C8484" t="s">
        <v>671</v>
      </c>
      <c r="D8484" s="4">
        <v>4615.0000000000227</v>
      </c>
    </row>
    <row r="8485" spans="1:4" x14ac:dyDescent="0.25">
      <c r="A8485" s="1">
        <v>45351</v>
      </c>
      <c r="B8485" t="s">
        <v>674</v>
      </c>
      <c r="C8485" t="s">
        <v>675</v>
      </c>
      <c r="D8485" s="4">
        <v>66630.629999999946</v>
      </c>
    </row>
    <row r="8486" spans="1:4" x14ac:dyDescent="0.25">
      <c r="A8486" s="1">
        <v>45351</v>
      </c>
      <c r="B8486" t="s">
        <v>687</v>
      </c>
      <c r="C8486" t="s">
        <v>688</v>
      </c>
      <c r="D8486" s="4">
        <v>794.3599999999999</v>
      </c>
    </row>
    <row r="8487" spans="1:4" x14ac:dyDescent="0.25">
      <c r="A8487" s="1">
        <v>45351</v>
      </c>
      <c r="B8487" t="s">
        <v>1184</v>
      </c>
      <c r="C8487" t="s">
        <v>1185</v>
      </c>
      <c r="D8487" s="4">
        <v>182587.74</v>
      </c>
    </row>
    <row r="8488" spans="1:4" x14ac:dyDescent="0.25">
      <c r="A8488" s="1">
        <v>45351</v>
      </c>
      <c r="B8488" t="s">
        <v>1346</v>
      </c>
      <c r="C8488" t="s">
        <v>1347</v>
      </c>
      <c r="D8488" s="4">
        <v>28082.659999999993</v>
      </c>
    </row>
    <row r="8489" spans="1:4" x14ac:dyDescent="0.25">
      <c r="A8489" s="1">
        <v>45351</v>
      </c>
      <c r="B8489" t="s">
        <v>700</v>
      </c>
      <c r="C8489" t="s">
        <v>701</v>
      </c>
      <c r="D8489" s="4">
        <v>5898.25</v>
      </c>
    </row>
    <row r="8490" spans="1:4" x14ac:dyDescent="0.25">
      <c r="A8490" s="1">
        <v>45351</v>
      </c>
      <c r="B8490" t="s">
        <v>710</v>
      </c>
      <c r="C8490" t="s">
        <v>711</v>
      </c>
      <c r="D8490" s="4">
        <v>26765.690000000006</v>
      </c>
    </row>
    <row r="8491" spans="1:4" x14ac:dyDescent="0.25">
      <c r="A8491" s="1">
        <v>45351</v>
      </c>
      <c r="B8491" t="s">
        <v>1360</v>
      </c>
      <c r="C8491" t="s">
        <v>1361</v>
      </c>
      <c r="D8491" s="4">
        <v>3517.5699999999993</v>
      </c>
    </row>
    <row r="8492" spans="1:4" x14ac:dyDescent="0.25">
      <c r="A8492" s="1">
        <v>45351</v>
      </c>
      <c r="B8492" t="s">
        <v>723</v>
      </c>
      <c r="C8492" t="s">
        <v>724</v>
      </c>
      <c r="D8492" s="4">
        <v>55860.780000000013</v>
      </c>
    </row>
    <row r="8493" spans="1:4" x14ac:dyDescent="0.25">
      <c r="A8493" s="1">
        <v>45351</v>
      </c>
      <c r="B8493" t="s">
        <v>728</v>
      </c>
      <c r="C8493" t="s">
        <v>729</v>
      </c>
      <c r="D8493" s="4">
        <v>2796.9300000000658</v>
      </c>
    </row>
    <row r="8494" spans="1:4" x14ac:dyDescent="0.25">
      <c r="A8494" s="1">
        <v>45351</v>
      </c>
      <c r="B8494" t="s">
        <v>736</v>
      </c>
      <c r="C8494" t="s">
        <v>737</v>
      </c>
      <c r="D8494" s="4">
        <v>122946.29999999999</v>
      </c>
    </row>
    <row r="8495" spans="1:4" x14ac:dyDescent="0.25">
      <c r="A8495" s="1">
        <v>45351</v>
      </c>
      <c r="B8495" t="s">
        <v>749</v>
      </c>
      <c r="C8495" t="s">
        <v>750</v>
      </c>
      <c r="D8495" s="4">
        <v>4231.8900000000149</v>
      </c>
    </row>
    <row r="8496" spans="1:4" x14ac:dyDescent="0.25">
      <c r="A8496" s="1">
        <v>45351</v>
      </c>
      <c r="B8496" t="s">
        <v>753</v>
      </c>
      <c r="C8496" t="s">
        <v>754</v>
      </c>
      <c r="D8496" s="4">
        <v>52792.770000000004</v>
      </c>
    </row>
    <row r="8497" spans="1:4" x14ac:dyDescent="0.25">
      <c r="A8497" s="1">
        <v>45351</v>
      </c>
      <c r="B8497" t="s">
        <v>765</v>
      </c>
      <c r="C8497" t="s">
        <v>766</v>
      </c>
      <c r="D8497" s="4">
        <v>53.55</v>
      </c>
    </row>
    <row r="8498" spans="1:4" x14ac:dyDescent="0.25">
      <c r="A8498" s="1">
        <v>45351</v>
      </c>
      <c r="B8498" t="s">
        <v>1188</v>
      </c>
      <c r="C8498" t="s">
        <v>1189</v>
      </c>
      <c r="D8498" s="4">
        <v>1091.8000000000002</v>
      </c>
    </row>
    <row r="8499" spans="1:4" x14ac:dyDescent="0.25">
      <c r="A8499" s="1">
        <v>45351</v>
      </c>
      <c r="B8499" t="s">
        <v>1190</v>
      </c>
      <c r="C8499" t="s">
        <v>1191</v>
      </c>
      <c r="D8499" s="4">
        <v>181.46999999998934</v>
      </c>
    </row>
    <row r="8500" spans="1:4" x14ac:dyDescent="0.25">
      <c r="A8500" s="1">
        <v>45351</v>
      </c>
      <c r="B8500" t="s">
        <v>783</v>
      </c>
      <c r="C8500" t="s">
        <v>784</v>
      </c>
      <c r="D8500" s="4">
        <v>10240.629999999999</v>
      </c>
    </row>
    <row r="8501" spans="1:4" x14ac:dyDescent="0.25">
      <c r="A8501" s="1">
        <v>45351</v>
      </c>
      <c r="B8501" t="s">
        <v>68</v>
      </c>
      <c r="C8501" t="s">
        <v>69</v>
      </c>
      <c r="D8501" s="4">
        <v>4872.8300000000017</v>
      </c>
    </row>
    <row r="8502" spans="1:4" x14ac:dyDescent="0.25">
      <c r="A8502" s="1">
        <v>45351</v>
      </c>
      <c r="B8502" t="s">
        <v>70</v>
      </c>
      <c r="C8502" t="s">
        <v>71</v>
      </c>
      <c r="D8502" s="4">
        <v>231549.48799999859</v>
      </c>
    </row>
    <row r="8503" spans="1:4" x14ac:dyDescent="0.25">
      <c r="A8503" s="1">
        <v>45351</v>
      </c>
      <c r="B8503" t="s">
        <v>74</v>
      </c>
      <c r="C8503" t="s">
        <v>75</v>
      </c>
      <c r="D8503" s="4">
        <v>1553.1599999999999</v>
      </c>
    </row>
    <row r="8504" spans="1:4" x14ac:dyDescent="0.25">
      <c r="A8504" s="1">
        <v>45351</v>
      </c>
      <c r="B8504" t="s">
        <v>76</v>
      </c>
      <c r="C8504" t="s">
        <v>77</v>
      </c>
      <c r="D8504" s="4">
        <v>527.74</v>
      </c>
    </row>
    <row r="8505" spans="1:4" x14ac:dyDescent="0.25">
      <c r="A8505" s="1">
        <v>45351</v>
      </c>
      <c r="B8505" t="s">
        <v>78</v>
      </c>
      <c r="C8505" t="s">
        <v>79</v>
      </c>
      <c r="D8505" s="4">
        <v>75800.030000006722</v>
      </c>
    </row>
    <row r="8506" spans="1:4" x14ac:dyDescent="0.25">
      <c r="A8506" s="1">
        <v>45351</v>
      </c>
      <c r="B8506" t="s">
        <v>80</v>
      </c>
      <c r="C8506" t="s">
        <v>81</v>
      </c>
      <c r="D8506" s="4">
        <v>118170.79000000004</v>
      </c>
    </row>
    <row r="8507" spans="1:4" x14ac:dyDescent="0.25">
      <c r="A8507" s="1">
        <v>45351</v>
      </c>
      <c r="B8507" t="s">
        <v>82</v>
      </c>
      <c r="C8507" t="s">
        <v>83</v>
      </c>
      <c r="D8507" s="4">
        <v>1945.8500000000029</v>
      </c>
    </row>
    <row r="8508" spans="1:4" x14ac:dyDescent="0.25">
      <c r="A8508" s="1">
        <v>45351</v>
      </c>
      <c r="B8508" t="s">
        <v>84</v>
      </c>
      <c r="C8508" t="s">
        <v>85</v>
      </c>
      <c r="D8508" s="4">
        <v>58804.340000002674</v>
      </c>
    </row>
    <row r="8509" spans="1:4" x14ac:dyDescent="0.25">
      <c r="A8509" s="1">
        <v>45351</v>
      </c>
      <c r="B8509" t="s">
        <v>86</v>
      </c>
      <c r="C8509" t="s">
        <v>87</v>
      </c>
      <c r="D8509" s="4">
        <v>258884.35999999996</v>
      </c>
    </row>
    <row r="8510" spans="1:4" x14ac:dyDescent="0.25">
      <c r="A8510" s="1">
        <v>45351</v>
      </c>
      <c r="B8510" t="s">
        <v>88</v>
      </c>
      <c r="C8510" t="s">
        <v>89</v>
      </c>
      <c r="D8510" s="4">
        <v>30450.480000000302</v>
      </c>
    </row>
    <row r="8511" spans="1:4" x14ac:dyDescent="0.25">
      <c r="A8511" s="1">
        <v>45351</v>
      </c>
      <c r="B8511" t="s">
        <v>90</v>
      </c>
      <c r="C8511" t="s">
        <v>91</v>
      </c>
      <c r="D8511" s="4">
        <v>18172.019999999982</v>
      </c>
    </row>
    <row r="8512" spans="1:4" x14ac:dyDescent="0.25">
      <c r="A8512" s="1">
        <v>45351</v>
      </c>
      <c r="B8512" t="s">
        <v>92</v>
      </c>
      <c r="C8512" t="s">
        <v>93</v>
      </c>
      <c r="D8512" s="4">
        <v>222074.69899999961</v>
      </c>
    </row>
    <row r="8513" spans="1:4" x14ac:dyDescent="0.25">
      <c r="A8513" s="1">
        <v>45351</v>
      </c>
      <c r="B8513" t="s">
        <v>94</v>
      </c>
      <c r="C8513" t="s">
        <v>95</v>
      </c>
      <c r="D8513" s="4">
        <v>2747.0400000000009</v>
      </c>
    </row>
    <row r="8514" spans="1:4" x14ac:dyDescent="0.25">
      <c r="A8514" s="1">
        <v>45351</v>
      </c>
      <c r="B8514" t="s">
        <v>96</v>
      </c>
      <c r="C8514" t="s">
        <v>97</v>
      </c>
      <c r="D8514" s="4">
        <v>101665.89999999995</v>
      </c>
    </row>
    <row r="8515" spans="1:4" x14ac:dyDescent="0.25">
      <c r="A8515" s="1">
        <v>45351</v>
      </c>
      <c r="B8515" t="s">
        <v>98</v>
      </c>
      <c r="C8515" t="s">
        <v>99</v>
      </c>
      <c r="D8515" s="4">
        <v>43.640000000001081</v>
      </c>
    </row>
    <row r="8516" spans="1:4" x14ac:dyDescent="0.25">
      <c r="A8516" s="1">
        <v>45351</v>
      </c>
      <c r="B8516" t="s">
        <v>100</v>
      </c>
      <c r="C8516" t="s">
        <v>101</v>
      </c>
      <c r="D8516" s="4">
        <v>1000153.42</v>
      </c>
    </row>
    <row r="8517" spans="1:4" x14ac:dyDescent="0.25">
      <c r="A8517" s="1">
        <v>45351</v>
      </c>
      <c r="B8517" t="s">
        <v>108</v>
      </c>
      <c r="C8517" t="s">
        <v>109</v>
      </c>
      <c r="D8517" s="4">
        <v>900000</v>
      </c>
    </row>
    <row r="8518" spans="1:4" x14ac:dyDescent="0.25">
      <c r="A8518" s="1">
        <v>45351</v>
      </c>
      <c r="B8518" t="s">
        <v>1015</v>
      </c>
      <c r="C8518" t="s">
        <v>1016</v>
      </c>
      <c r="D8518" s="4">
        <v>68.87999999999829</v>
      </c>
    </row>
    <row r="8519" spans="1:4" x14ac:dyDescent="0.25">
      <c r="A8519" s="1">
        <v>45351</v>
      </c>
      <c r="B8519" t="s">
        <v>1230</v>
      </c>
      <c r="C8519" t="s">
        <v>1231</v>
      </c>
      <c r="D8519" s="4">
        <v>92583.980000000331</v>
      </c>
    </row>
    <row r="8520" spans="1:4" x14ac:dyDescent="0.25">
      <c r="A8520" s="1">
        <v>45351</v>
      </c>
      <c r="B8520" t="s">
        <v>1117</v>
      </c>
      <c r="C8520" t="s">
        <v>1118</v>
      </c>
      <c r="D8520" s="4">
        <v>633.93000000000029</v>
      </c>
    </row>
    <row r="8521" spans="1:4" x14ac:dyDescent="0.25">
      <c r="A8521" s="1">
        <v>45351</v>
      </c>
      <c r="B8521" t="s">
        <v>740</v>
      </c>
      <c r="C8521" t="s">
        <v>741</v>
      </c>
      <c r="D8521" s="4">
        <v>-959.96999999994966</v>
      </c>
    </row>
    <row r="8522" spans="1:4" x14ac:dyDescent="0.25">
      <c r="A8522" s="1">
        <v>45351</v>
      </c>
      <c r="B8522" t="s">
        <v>744</v>
      </c>
      <c r="C8522" t="s">
        <v>745</v>
      </c>
      <c r="D8522" s="4">
        <v>-51.559999999944722</v>
      </c>
    </row>
    <row r="8523" spans="1:4" x14ac:dyDescent="0.25">
      <c r="A8523" s="1">
        <v>45351</v>
      </c>
      <c r="B8523" t="s">
        <v>72</v>
      </c>
      <c r="C8523" t="s">
        <v>73</v>
      </c>
      <c r="D8523" s="4">
        <v>-2031.9500000000007</v>
      </c>
    </row>
    <row r="8524" spans="1:4" x14ac:dyDescent="0.25">
      <c r="A8524" s="1">
        <v>45351</v>
      </c>
      <c r="B8524" t="s">
        <v>846</v>
      </c>
      <c r="C8524" t="s">
        <v>847</v>
      </c>
      <c r="D8524" s="4">
        <v>-7650.0000000000746</v>
      </c>
    </row>
    <row r="8525" spans="1:4" x14ac:dyDescent="0.25">
      <c r="A8525" s="1">
        <v>45351</v>
      </c>
      <c r="B8525" t="s">
        <v>851</v>
      </c>
      <c r="C8525" t="s">
        <v>852</v>
      </c>
      <c r="D8525" s="4">
        <v>-100000</v>
      </c>
    </row>
    <row r="8526" spans="1:4" x14ac:dyDescent="0.25">
      <c r="A8526" s="1">
        <v>45351</v>
      </c>
      <c r="B8526" t="s">
        <v>855</v>
      </c>
      <c r="C8526" t="s">
        <v>856</v>
      </c>
      <c r="D8526" s="4">
        <v>-800000</v>
      </c>
    </row>
    <row r="8527" spans="1:4" x14ac:dyDescent="0.25">
      <c r="A8527" s="1">
        <v>45351</v>
      </c>
      <c r="B8527" t="s">
        <v>859</v>
      </c>
      <c r="C8527" t="s">
        <v>860</v>
      </c>
      <c r="D8527" s="4">
        <v>-83440.91</v>
      </c>
    </row>
    <row r="8528" spans="1:4" x14ac:dyDescent="0.25">
      <c r="A8528" s="1">
        <v>45351</v>
      </c>
      <c r="B8528" t="s">
        <v>1192</v>
      </c>
      <c r="C8528" t="s">
        <v>1193</v>
      </c>
      <c r="D8528" s="4">
        <v>-135322.94000000006</v>
      </c>
    </row>
    <row r="8529" spans="1:4" x14ac:dyDescent="0.25">
      <c r="A8529" s="1">
        <v>45351</v>
      </c>
      <c r="B8529" t="s">
        <v>865</v>
      </c>
      <c r="C8529" t="s">
        <v>866</v>
      </c>
      <c r="D8529" s="4">
        <v>-98591.830000000016</v>
      </c>
    </row>
    <row r="8530" spans="1:4" x14ac:dyDescent="0.25">
      <c r="A8530" s="1">
        <v>45351</v>
      </c>
      <c r="B8530" t="s">
        <v>1326</v>
      </c>
      <c r="C8530" t="s">
        <v>1327</v>
      </c>
      <c r="D8530" s="4">
        <v>-53453.744999996095</v>
      </c>
    </row>
    <row r="8531" spans="1:4" x14ac:dyDescent="0.25">
      <c r="A8531" s="1">
        <v>45351</v>
      </c>
      <c r="B8531" t="s">
        <v>871</v>
      </c>
      <c r="C8531" t="s">
        <v>872</v>
      </c>
      <c r="D8531" s="4">
        <v>-128478.10999999999</v>
      </c>
    </row>
    <row r="8532" spans="1:4" x14ac:dyDescent="0.25">
      <c r="A8532" s="1">
        <v>45351</v>
      </c>
      <c r="B8532" t="s">
        <v>873</v>
      </c>
      <c r="C8532" t="s">
        <v>874</v>
      </c>
      <c r="D8532" s="4">
        <v>-234972.57000000004</v>
      </c>
    </row>
    <row r="8533" spans="1:4" x14ac:dyDescent="0.25">
      <c r="A8533" s="1">
        <v>45351</v>
      </c>
      <c r="B8533" t="s">
        <v>875</v>
      </c>
      <c r="C8533" t="s">
        <v>876</v>
      </c>
      <c r="D8533" s="4">
        <v>-172996.47000000003</v>
      </c>
    </row>
    <row r="8534" spans="1:4" x14ac:dyDescent="0.25">
      <c r="A8534" s="1">
        <v>45351</v>
      </c>
      <c r="B8534" t="s">
        <v>879</v>
      </c>
      <c r="C8534" t="s">
        <v>880</v>
      </c>
      <c r="D8534" s="4">
        <v>-64747.096000000005</v>
      </c>
    </row>
    <row r="8535" spans="1:4" x14ac:dyDescent="0.25">
      <c r="A8535" s="1">
        <v>45351</v>
      </c>
      <c r="B8535" t="s">
        <v>881</v>
      </c>
      <c r="C8535" t="s">
        <v>882</v>
      </c>
      <c r="D8535" s="4">
        <v>-16408.5</v>
      </c>
    </row>
    <row r="8536" spans="1:4" x14ac:dyDescent="0.25">
      <c r="A8536" s="1">
        <v>45351</v>
      </c>
      <c r="B8536" t="s">
        <v>883</v>
      </c>
      <c r="C8536" t="s">
        <v>884</v>
      </c>
      <c r="D8536" s="4">
        <v>-10964.441599999996</v>
      </c>
    </row>
    <row r="8537" spans="1:4" x14ac:dyDescent="0.25">
      <c r="A8537" s="1">
        <v>45351</v>
      </c>
      <c r="B8537" t="s">
        <v>885</v>
      </c>
      <c r="C8537" t="s">
        <v>886</v>
      </c>
      <c r="D8537" s="4">
        <v>-13697.389999999996</v>
      </c>
    </row>
    <row r="8538" spans="1:4" x14ac:dyDescent="0.25">
      <c r="A8538" s="1">
        <v>45351</v>
      </c>
      <c r="B8538" t="s">
        <v>887</v>
      </c>
      <c r="C8538" t="s">
        <v>888</v>
      </c>
      <c r="D8538" s="4">
        <v>-10000</v>
      </c>
    </row>
    <row r="8539" spans="1:4" x14ac:dyDescent="0.25">
      <c r="A8539" s="1">
        <v>45351</v>
      </c>
      <c r="B8539" t="s">
        <v>891</v>
      </c>
      <c r="C8539" t="s">
        <v>892</v>
      </c>
      <c r="D8539" s="4">
        <v>-8733</v>
      </c>
    </row>
    <row r="8540" spans="1:4" x14ac:dyDescent="0.25">
      <c r="A8540" s="1">
        <v>45351</v>
      </c>
      <c r="B8540" t="s">
        <v>893</v>
      </c>
      <c r="C8540" t="s">
        <v>894</v>
      </c>
      <c r="D8540" s="4">
        <v>-40944.310000000027</v>
      </c>
    </row>
    <row r="8541" spans="1:4" x14ac:dyDescent="0.25">
      <c r="A8541" s="1">
        <v>45351</v>
      </c>
      <c r="B8541" t="s">
        <v>895</v>
      </c>
      <c r="C8541" t="s">
        <v>896</v>
      </c>
      <c r="D8541" s="4">
        <v>-49880.62</v>
      </c>
    </row>
    <row r="8542" spans="1:4" x14ac:dyDescent="0.25">
      <c r="A8542" s="1">
        <v>45351</v>
      </c>
      <c r="B8542" t="s">
        <v>897</v>
      </c>
      <c r="C8542" t="s">
        <v>898</v>
      </c>
      <c r="D8542" s="4">
        <v>-689282</v>
      </c>
    </row>
    <row r="8543" spans="1:4" x14ac:dyDescent="0.25">
      <c r="A8543" s="1">
        <v>45351</v>
      </c>
      <c r="B8543" t="s">
        <v>145</v>
      </c>
      <c r="C8543" t="s">
        <v>1199</v>
      </c>
      <c r="D8543" s="4">
        <v>-315297.5</v>
      </c>
    </row>
    <row r="8544" spans="1:4" x14ac:dyDescent="0.25">
      <c r="A8544" s="1">
        <v>45351</v>
      </c>
      <c r="B8544" t="s">
        <v>141</v>
      </c>
      <c r="C8544" t="s">
        <v>1318</v>
      </c>
      <c r="D8544" s="4">
        <v>-194176</v>
      </c>
    </row>
    <row r="8545" spans="1:4" x14ac:dyDescent="0.25">
      <c r="A8545" s="1">
        <v>45351</v>
      </c>
      <c r="B8545" t="s">
        <v>902</v>
      </c>
      <c r="C8545" t="s">
        <v>903</v>
      </c>
      <c r="D8545" s="4">
        <v>-163592.80999999997</v>
      </c>
    </row>
    <row r="8546" spans="1:4" x14ac:dyDescent="0.25">
      <c r="A8546" s="1">
        <v>45351</v>
      </c>
      <c r="B8546" t="s">
        <v>905</v>
      </c>
      <c r="C8546" t="s">
        <v>906</v>
      </c>
      <c r="D8546" s="4">
        <v>-386023.90000000008</v>
      </c>
    </row>
    <row r="8547" spans="1:4" x14ac:dyDescent="0.25">
      <c r="A8547" s="1">
        <v>45351</v>
      </c>
      <c r="B8547" t="s">
        <v>907</v>
      </c>
      <c r="C8547" t="s">
        <v>908</v>
      </c>
      <c r="D8547" s="4">
        <v>-46183.73000000001</v>
      </c>
    </row>
    <row r="8548" spans="1:4" x14ac:dyDescent="0.25">
      <c r="A8548" s="1">
        <v>45351</v>
      </c>
      <c r="B8548" t="s">
        <v>909</v>
      </c>
      <c r="C8548" t="s">
        <v>910</v>
      </c>
      <c r="D8548" s="4">
        <v>-14056.939999999995</v>
      </c>
    </row>
    <row r="8549" spans="1:4" x14ac:dyDescent="0.25">
      <c r="A8549" s="1">
        <v>45351</v>
      </c>
      <c r="B8549" t="s">
        <v>913</v>
      </c>
      <c r="C8549" t="s">
        <v>914</v>
      </c>
      <c r="D8549" s="4">
        <v>-195502.61</v>
      </c>
    </row>
    <row r="8550" spans="1:4" x14ac:dyDescent="0.25">
      <c r="A8550" s="1">
        <v>45351</v>
      </c>
      <c r="B8550" t="s">
        <v>110</v>
      </c>
      <c r="C8550" t="s">
        <v>926</v>
      </c>
      <c r="D8550" s="4">
        <v>-169070.96</v>
      </c>
    </row>
    <row r="8551" spans="1:4" x14ac:dyDescent="0.25">
      <c r="A8551" s="1">
        <v>45351</v>
      </c>
      <c r="B8551" t="s">
        <v>112</v>
      </c>
      <c r="C8551" t="s">
        <v>937</v>
      </c>
      <c r="D8551" s="4">
        <v>-435879.7100000002</v>
      </c>
    </row>
    <row r="8552" spans="1:4" x14ac:dyDescent="0.25">
      <c r="A8552" s="1">
        <v>45351</v>
      </c>
      <c r="B8552" t="s">
        <v>115</v>
      </c>
      <c r="C8552" t="s">
        <v>944</v>
      </c>
      <c r="D8552" s="4">
        <v>-172822.13</v>
      </c>
    </row>
    <row r="8553" spans="1:4" x14ac:dyDescent="0.25">
      <c r="A8553" s="1">
        <v>45351</v>
      </c>
      <c r="B8553" t="s">
        <v>117</v>
      </c>
      <c r="C8553" t="s">
        <v>947</v>
      </c>
      <c r="D8553" s="4">
        <v>-56203.410000000011</v>
      </c>
    </row>
    <row r="8554" spans="1:4" x14ac:dyDescent="0.25">
      <c r="A8554" s="1">
        <v>45351</v>
      </c>
      <c r="B8554" t="s">
        <v>119</v>
      </c>
      <c r="C8554" t="s">
        <v>1202</v>
      </c>
      <c r="D8554" s="4">
        <v>-110275.99</v>
      </c>
    </row>
    <row r="8555" spans="1:4" x14ac:dyDescent="0.25">
      <c r="A8555" s="1">
        <v>45351</v>
      </c>
      <c r="B8555" t="s">
        <v>121</v>
      </c>
      <c r="C8555" t="s">
        <v>1203</v>
      </c>
      <c r="D8555" s="4">
        <v>-1807829.2199999997</v>
      </c>
    </row>
    <row r="8556" spans="1:4" x14ac:dyDescent="0.25">
      <c r="A8556" s="1">
        <v>45351</v>
      </c>
      <c r="B8556" t="s">
        <v>123</v>
      </c>
      <c r="C8556" t="s">
        <v>1204</v>
      </c>
      <c r="D8556" s="4">
        <v>-63287.94</v>
      </c>
    </row>
    <row r="8557" spans="1:4" x14ac:dyDescent="0.25">
      <c r="A8557" s="1">
        <v>45351</v>
      </c>
      <c r="B8557" t="s">
        <v>975</v>
      </c>
      <c r="C8557" t="s">
        <v>976</v>
      </c>
      <c r="D8557" s="4">
        <v>-353931.57000000036</v>
      </c>
    </row>
    <row r="8558" spans="1:4" x14ac:dyDescent="0.25">
      <c r="A8558" s="1">
        <v>45351</v>
      </c>
      <c r="B8558" t="s">
        <v>979</v>
      </c>
      <c r="C8558" t="s">
        <v>980</v>
      </c>
      <c r="D8558" s="4">
        <v>-4333.7299999999996</v>
      </c>
    </row>
    <row r="8559" spans="1:4" x14ac:dyDescent="0.25">
      <c r="A8559" s="1">
        <v>45351</v>
      </c>
      <c r="B8559" t="s">
        <v>983</v>
      </c>
      <c r="C8559" t="s">
        <v>984</v>
      </c>
      <c r="D8559" s="4">
        <v>-1280.3899999999983</v>
      </c>
    </row>
    <row r="8560" spans="1:4" x14ac:dyDescent="0.25">
      <c r="A8560" s="1">
        <v>45351</v>
      </c>
      <c r="B8560" t="s">
        <v>1362</v>
      </c>
      <c r="C8560" t="s">
        <v>1363</v>
      </c>
      <c r="D8560" s="4">
        <v>-21545.64</v>
      </c>
    </row>
    <row r="8561" spans="1:4" x14ac:dyDescent="0.25">
      <c r="A8561" s="1">
        <v>45351</v>
      </c>
      <c r="B8561" t="s">
        <v>995</v>
      </c>
      <c r="C8561" t="s">
        <v>996</v>
      </c>
      <c r="D8561" s="4">
        <v>-241075.26999999996</v>
      </c>
    </row>
    <row r="8562" spans="1:4" x14ac:dyDescent="0.25">
      <c r="A8562" s="1">
        <v>45351</v>
      </c>
      <c r="B8562" t="s">
        <v>1003</v>
      </c>
      <c r="C8562" t="s">
        <v>1004</v>
      </c>
      <c r="D8562" s="4">
        <v>-171638.47000000006</v>
      </c>
    </row>
    <row r="8563" spans="1:4" x14ac:dyDescent="0.25">
      <c r="A8563" s="1">
        <v>45351</v>
      </c>
      <c r="B8563" t="s">
        <v>1291</v>
      </c>
      <c r="C8563" t="s">
        <v>1292</v>
      </c>
      <c r="D8563" s="4">
        <v>-31861.05</v>
      </c>
    </row>
    <row r="8564" spans="1:4" x14ac:dyDescent="0.25">
      <c r="A8564" s="1">
        <v>45351</v>
      </c>
      <c r="B8564" t="s">
        <v>1256</v>
      </c>
      <c r="C8564" t="s">
        <v>1257</v>
      </c>
      <c r="D8564" s="4">
        <v>-1350</v>
      </c>
    </row>
    <row r="8565" spans="1:4" x14ac:dyDescent="0.25">
      <c r="A8565" s="1">
        <v>45351</v>
      </c>
      <c r="B8565" t="s">
        <v>1011</v>
      </c>
      <c r="C8565" t="s">
        <v>1012</v>
      </c>
      <c r="D8565" s="4">
        <v>-15137.479999999996</v>
      </c>
    </row>
    <row r="8566" spans="1:4" x14ac:dyDescent="0.25">
      <c r="A8566" s="1">
        <v>45351</v>
      </c>
      <c r="B8566" t="s">
        <v>1019</v>
      </c>
      <c r="C8566" t="s">
        <v>1020</v>
      </c>
      <c r="D8566" s="4">
        <v>-1159.1999999998993</v>
      </c>
    </row>
    <row r="8567" spans="1:4" x14ac:dyDescent="0.25">
      <c r="A8567" s="1">
        <v>45351</v>
      </c>
      <c r="B8567" t="s">
        <v>1023</v>
      </c>
      <c r="C8567" t="s">
        <v>1024</v>
      </c>
      <c r="D8567" s="4">
        <v>-12046.66</v>
      </c>
    </row>
    <row r="8568" spans="1:4" x14ac:dyDescent="0.25">
      <c r="A8568" s="1">
        <v>45351</v>
      </c>
      <c r="B8568" t="s">
        <v>1207</v>
      </c>
      <c r="C8568" t="s">
        <v>1208</v>
      </c>
      <c r="D8568" s="4">
        <v>-27.570000000014552</v>
      </c>
    </row>
    <row r="8569" spans="1:4" x14ac:dyDescent="0.25">
      <c r="A8569" s="1">
        <v>45351</v>
      </c>
      <c r="B8569" t="s">
        <v>1269</v>
      </c>
      <c r="C8569" t="s">
        <v>1270</v>
      </c>
      <c r="D8569" s="4">
        <v>-2600</v>
      </c>
    </row>
    <row r="8570" spans="1:4" x14ac:dyDescent="0.25">
      <c r="A8570" s="1">
        <v>45351</v>
      </c>
      <c r="B8570" t="s">
        <v>1320</v>
      </c>
      <c r="C8570" t="s">
        <v>1321</v>
      </c>
      <c r="D8570" s="4">
        <v>-4834.5</v>
      </c>
    </row>
    <row r="8571" spans="1:4" x14ac:dyDescent="0.25">
      <c r="A8571" s="1">
        <v>45351</v>
      </c>
      <c r="B8571" t="s">
        <v>1033</v>
      </c>
      <c r="C8571" t="s">
        <v>1034</v>
      </c>
      <c r="D8571" s="4">
        <v>-48658.259999999995</v>
      </c>
    </row>
    <row r="8572" spans="1:4" x14ac:dyDescent="0.25">
      <c r="A8572" s="1">
        <v>45351</v>
      </c>
      <c r="B8572" t="s">
        <v>1209</v>
      </c>
      <c r="C8572" t="s">
        <v>1210</v>
      </c>
      <c r="D8572" s="4">
        <v>-12169.329999999962</v>
      </c>
    </row>
    <row r="8573" spans="1:4" x14ac:dyDescent="0.25">
      <c r="A8573" s="1">
        <v>45351</v>
      </c>
      <c r="B8573" t="s">
        <v>1367</v>
      </c>
      <c r="C8573" t="s">
        <v>1368</v>
      </c>
      <c r="D8573" s="4">
        <v>-140659.88000000006</v>
      </c>
    </row>
    <row r="8574" spans="1:4" x14ac:dyDescent="0.25">
      <c r="A8574" s="1">
        <v>45351</v>
      </c>
      <c r="B8574" t="s">
        <v>1369</v>
      </c>
      <c r="C8574" t="s">
        <v>1370</v>
      </c>
      <c r="D8574" s="4">
        <v>-47949.779999999992</v>
      </c>
    </row>
    <row r="8575" spans="1:4" x14ac:dyDescent="0.25">
      <c r="A8575" s="1">
        <v>45351</v>
      </c>
      <c r="B8575" t="s">
        <v>1050</v>
      </c>
      <c r="C8575" t="s">
        <v>1051</v>
      </c>
      <c r="D8575" s="4">
        <v>-90575.629999999976</v>
      </c>
    </row>
    <row r="8576" spans="1:4" x14ac:dyDescent="0.25">
      <c r="A8576" s="1">
        <v>45351</v>
      </c>
      <c r="B8576" t="s">
        <v>1054</v>
      </c>
      <c r="C8576" t="s">
        <v>1055</v>
      </c>
      <c r="D8576" s="4">
        <v>-4.8000000000065484</v>
      </c>
    </row>
    <row r="8577" spans="1:4" x14ac:dyDescent="0.25">
      <c r="A8577" s="1">
        <v>45351</v>
      </c>
      <c r="B8577" t="s">
        <v>1211</v>
      </c>
      <c r="C8577" t="s">
        <v>1212</v>
      </c>
      <c r="D8577" s="4">
        <v>-267.07</v>
      </c>
    </row>
    <row r="8578" spans="1:4" x14ac:dyDescent="0.25">
      <c r="A8578" s="1">
        <v>45351</v>
      </c>
      <c r="B8578" t="s">
        <v>1060</v>
      </c>
      <c r="C8578" t="s">
        <v>1061</v>
      </c>
      <c r="D8578" s="4">
        <v>-699.09999999997251</v>
      </c>
    </row>
    <row r="8579" spans="1:4" x14ac:dyDescent="0.25">
      <c r="A8579" s="1">
        <v>45351</v>
      </c>
      <c r="B8579" t="s">
        <v>1064</v>
      </c>
      <c r="C8579" t="s">
        <v>1065</v>
      </c>
      <c r="D8579" s="4">
        <v>-2.2799999999999727</v>
      </c>
    </row>
    <row r="8580" spans="1:4" x14ac:dyDescent="0.25">
      <c r="A8580" s="1">
        <v>45351</v>
      </c>
      <c r="B8580" t="s">
        <v>1072</v>
      </c>
      <c r="C8580" t="s">
        <v>1073</v>
      </c>
      <c r="D8580" s="4">
        <v>-72646.73000000001</v>
      </c>
    </row>
    <row r="8581" spans="1:4" x14ac:dyDescent="0.25">
      <c r="A8581" s="1">
        <v>45351</v>
      </c>
      <c r="B8581" t="s">
        <v>1076</v>
      </c>
      <c r="C8581" t="s">
        <v>1077</v>
      </c>
      <c r="D8581" s="4">
        <v>-23397.42</v>
      </c>
    </row>
    <row r="8582" spans="1:4" x14ac:dyDescent="0.25">
      <c r="A8582" s="1">
        <v>45351</v>
      </c>
      <c r="B8582" t="s">
        <v>1234</v>
      </c>
      <c r="C8582" t="s">
        <v>1235</v>
      </c>
      <c r="D8582" s="4">
        <v>-3.4000000000000909</v>
      </c>
    </row>
    <row r="8583" spans="1:4" x14ac:dyDescent="0.25">
      <c r="A8583" s="1">
        <v>45351</v>
      </c>
      <c r="B8583" t="s">
        <v>1215</v>
      </c>
      <c r="C8583" t="s">
        <v>1216</v>
      </c>
      <c r="D8583" s="4">
        <v>-6.24</v>
      </c>
    </row>
    <row r="8584" spans="1:4" x14ac:dyDescent="0.25">
      <c r="A8584" s="1">
        <v>45351</v>
      </c>
      <c r="B8584" t="s">
        <v>1217</v>
      </c>
      <c r="C8584" t="s">
        <v>1218</v>
      </c>
      <c r="D8584" s="4">
        <v>-336.31</v>
      </c>
    </row>
    <row r="8585" spans="1:4" x14ac:dyDescent="0.25">
      <c r="A8585" s="1">
        <v>45351</v>
      </c>
      <c r="B8585" t="s">
        <v>1087</v>
      </c>
      <c r="C8585" t="s">
        <v>1088</v>
      </c>
      <c r="D8585" s="4">
        <v>-205.07999999999993</v>
      </c>
    </row>
    <row r="8586" spans="1:4" x14ac:dyDescent="0.25">
      <c r="A8586" s="1">
        <v>45351</v>
      </c>
      <c r="B8586" t="s">
        <v>1091</v>
      </c>
      <c r="C8586" t="s">
        <v>1092</v>
      </c>
      <c r="D8586" s="4">
        <v>-1451.8099999999986</v>
      </c>
    </row>
    <row r="8587" spans="1:4" x14ac:dyDescent="0.25">
      <c r="A8587" s="1">
        <v>45351</v>
      </c>
      <c r="B8587" t="s">
        <v>1095</v>
      </c>
      <c r="C8587" t="s">
        <v>1096</v>
      </c>
      <c r="D8587" s="4">
        <v>-220.10000000000002</v>
      </c>
    </row>
    <row r="8588" spans="1:4" x14ac:dyDescent="0.25">
      <c r="A8588" s="1">
        <v>45351</v>
      </c>
      <c r="B8588" t="s">
        <v>1099</v>
      </c>
      <c r="C8588" t="s">
        <v>1100</v>
      </c>
      <c r="D8588" s="4">
        <v>-156.9300000000004</v>
      </c>
    </row>
    <row r="8589" spans="1:4" x14ac:dyDescent="0.25">
      <c r="A8589" s="1">
        <v>45351</v>
      </c>
      <c r="B8589" t="s">
        <v>1103</v>
      </c>
      <c r="C8589" t="s">
        <v>1104</v>
      </c>
      <c r="D8589" s="4">
        <v>-476.68999999999937</v>
      </c>
    </row>
    <row r="8590" spans="1:4" x14ac:dyDescent="0.25">
      <c r="A8590" s="1">
        <v>45351</v>
      </c>
      <c r="B8590" t="s">
        <v>1107</v>
      </c>
      <c r="C8590" t="s">
        <v>1108</v>
      </c>
      <c r="D8590" s="4">
        <v>-935.71000000000015</v>
      </c>
    </row>
    <row r="8591" spans="1:4" x14ac:dyDescent="0.25">
      <c r="A8591" s="1">
        <v>45351</v>
      </c>
      <c r="B8591" t="s">
        <v>1109</v>
      </c>
      <c r="C8591" t="s">
        <v>1110</v>
      </c>
      <c r="D8591" s="4">
        <v>-322.0799999999997</v>
      </c>
    </row>
    <row r="8592" spans="1:4" x14ac:dyDescent="0.25">
      <c r="A8592" s="1">
        <v>45351</v>
      </c>
      <c r="B8592" t="s">
        <v>1111</v>
      </c>
      <c r="C8592" t="s">
        <v>1112</v>
      </c>
      <c r="D8592" s="4">
        <v>-398.95999999999981</v>
      </c>
    </row>
    <row r="8593" spans="1:4" x14ac:dyDescent="0.25">
      <c r="A8593" s="1">
        <v>45351</v>
      </c>
      <c r="B8593" t="s">
        <v>1115</v>
      </c>
      <c r="C8593" t="s">
        <v>1116</v>
      </c>
      <c r="D8593" s="4">
        <v>-63.020000000019195</v>
      </c>
    </row>
    <row r="8594" spans="1:4" x14ac:dyDescent="0.25">
      <c r="A8594" s="1">
        <v>45351</v>
      </c>
      <c r="B8594" t="s">
        <v>1344</v>
      </c>
      <c r="C8594" t="s">
        <v>1345</v>
      </c>
      <c r="D8594" s="4">
        <v>-636.47</v>
      </c>
    </row>
    <row r="8595" spans="1:4" x14ac:dyDescent="0.25">
      <c r="A8595" s="1">
        <v>45351</v>
      </c>
      <c r="B8595" t="s">
        <v>1119</v>
      </c>
      <c r="C8595" t="s">
        <v>1120</v>
      </c>
      <c r="D8595" s="4">
        <v>-37918.12999999991</v>
      </c>
    </row>
    <row r="8596" spans="1:4" x14ac:dyDescent="0.25">
      <c r="A8596" s="1">
        <v>45351</v>
      </c>
      <c r="B8596" t="s">
        <v>1124</v>
      </c>
      <c r="C8596" t="s">
        <v>1125</v>
      </c>
      <c r="D8596" s="4">
        <v>-210910</v>
      </c>
    </row>
    <row r="8597" spans="1:4" x14ac:dyDescent="0.25">
      <c r="A8597" s="1">
        <v>45351</v>
      </c>
      <c r="B8597" t="s">
        <v>1500</v>
      </c>
      <c r="C8597" t="s">
        <v>1501</v>
      </c>
      <c r="D8597" s="4">
        <v>228836.87999999995</v>
      </c>
    </row>
    <row r="8598" spans="1:4" x14ac:dyDescent="0.25">
      <c r="A8598" s="1">
        <v>45351</v>
      </c>
      <c r="B8598" t="s">
        <v>1089</v>
      </c>
      <c r="C8598" t="s">
        <v>1090</v>
      </c>
      <c r="D8598" s="4">
        <v>-82235.06</v>
      </c>
    </row>
    <row r="8599" spans="1:4" x14ac:dyDescent="0.25">
      <c r="A8599" s="1">
        <v>45351</v>
      </c>
      <c r="B8599" t="s">
        <v>1283</v>
      </c>
      <c r="C8599" t="s">
        <v>1284</v>
      </c>
      <c r="D8599" s="4">
        <v>-4038.17</v>
      </c>
    </row>
    <row r="8600" spans="1:4" x14ac:dyDescent="0.25">
      <c r="A8600" s="1">
        <v>45351</v>
      </c>
      <c r="B8600" t="s">
        <v>1084</v>
      </c>
      <c r="C8600" t="s">
        <v>1085</v>
      </c>
      <c r="D8600" s="4">
        <v>-132899.08000000002</v>
      </c>
    </row>
    <row r="8601" spans="1:4" x14ac:dyDescent="0.25">
      <c r="A8601" s="1">
        <v>45382</v>
      </c>
      <c r="B8601" t="s">
        <v>1182</v>
      </c>
      <c r="C8601" t="s">
        <v>1183</v>
      </c>
      <c r="D8601" s="4">
        <v>249.99999999998727</v>
      </c>
    </row>
    <row r="8602" spans="1:4" x14ac:dyDescent="0.25">
      <c r="A8602" s="1">
        <v>45382</v>
      </c>
      <c r="B8602" t="s">
        <v>570</v>
      </c>
      <c r="C8602" t="s">
        <v>571</v>
      </c>
      <c r="D8602" s="4">
        <v>10000</v>
      </c>
    </row>
    <row r="8603" spans="1:4" x14ac:dyDescent="0.25">
      <c r="A8603" s="1">
        <v>45382</v>
      </c>
      <c r="B8603" t="s">
        <v>576</v>
      </c>
      <c r="C8603" t="s">
        <v>577</v>
      </c>
      <c r="D8603" s="4">
        <v>17743</v>
      </c>
    </row>
    <row r="8604" spans="1:4" x14ac:dyDescent="0.25">
      <c r="A8604" s="1">
        <v>45382</v>
      </c>
      <c r="B8604" t="s">
        <v>580</v>
      </c>
      <c r="C8604" t="s">
        <v>581</v>
      </c>
      <c r="D8604" s="4">
        <v>69472.100000000006</v>
      </c>
    </row>
    <row r="8605" spans="1:4" x14ac:dyDescent="0.25">
      <c r="A8605" s="1">
        <v>45382</v>
      </c>
      <c r="B8605" t="s">
        <v>588</v>
      </c>
      <c r="C8605" t="s">
        <v>589</v>
      </c>
      <c r="D8605" s="4">
        <v>59322.69</v>
      </c>
    </row>
    <row r="8606" spans="1:4" x14ac:dyDescent="0.25">
      <c r="A8606" s="1">
        <v>45382</v>
      </c>
      <c r="B8606" t="s">
        <v>592</v>
      </c>
      <c r="C8606" t="s">
        <v>593</v>
      </c>
      <c r="D8606" s="4">
        <v>87545.25</v>
      </c>
    </row>
    <row r="8607" spans="1:4" x14ac:dyDescent="0.25">
      <c r="A8607" s="1">
        <v>45382</v>
      </c>
      <c r="B8607" t="s">
        <v>597</v>
      </c>
      <c r="C8607" t="s">
        <v>598</v>
      </c>
      <c r="D8607" s="4">
        <v>693957.03</v>
      </c>
    </row>
    <row r="8608" spans="1:4" x14ac:dyDescent="0.25">
      <c r="A8608" s="1">
        <v>45382</v>
      </c>
      <c r="B8608" t="s">
        <v>601</v>
      </c>
      <c r="C8608" t="s">
        <v>602</v>
      </c>
      <c r="D8608" s="4">
        <v>136992.31</v>
      </c>
    </row>
    <row r="8609" spans="1:4" x14ac:dyDescent="0.25">
      <c r="A8609" s="1">
        <v>45382</v>
      </c>
      <c r="B8609" t="s">
        <v>605</v>
      </c>
      <c r="C8609" t="s">
        <v>606</v>
      </c>
      <c r="D8609" s="4">
        <v>229033.74</v>
      </c>
    </row>
    <row r="8610" spans="1:4" x14ac:dyDescent="0.25">
      <c r="A8610" s="1">
        <v>45382</v>
      </c>
      <c r="B8610" t="s">
        <v>611</v>
      </c>
      <c r="C8610" t="s">
        <v>612</v>
      </c>
      <c r="D8610" s="4">
        <v>318069.69000000006</v>
      </c>
    </row>
    <row r="8611" spans="1:4" x14ac:dyDescent="0.25">
      <c r="A8611" s="1">
        <v>45382</v>
      </c>
      <c r="B8611" t="s">
        <v>617</v>
      </c>
      <c r="C8611" t="s">
        <v>618</v>
      </c>
      <c r="D8611" s="4">
        <v>96173.29</v>
      </c>
    </row>
    <row r="8612" spans="1:4" x14ac:dyDescent="0.25">
      <c r="A8612" s="1">
        <v>45382</v>
      </c>
      <c r="B8612" t="s">
        <v>621</v>
      </c>
      <c r="C8612" t="s">
        <v>622</v>
      </c>
      <c r="D8612" s="4">
        <v>16409.09</v>
      </c>
    </row>
    <row r="8613" spans="1:4" x14ac:dyDescent="0.25">
      <c r="A8613" s="1">
        <v>45382</v>
      </c>
      <c r="B8613" t="s">
        <v>625</v>
      </c>
      <c r="C8613" t="s">
        <v>626</v>
      </c>
      <c r="D8613" s="4">
        <v>15085.040000000023</v>
      </c>
    </row>
    <row r="8614" spans="1:4" x14ac:dyDescent="0.25">
      <c r="A8614" s="1">
        <v>45382</v>
      </c>
      <c r="B8614" t="s">
        <v>1358</v>
      </c>
      <c r="C8614" t="s">
        <v>1359</v>
      </c>
      <c r="D8614" s="4">
        <v>72789.72</v>
      </c>
    </row>
    <row r="8615" spans="1:4" x14ac:dyDescent="0.25">
      <c r="A8615" s="1">
        <v>45382</v>
      </c>
      <c r="B8615" t="s">
        <v>48</v>
      </c>
      <c r="C8615" t="s">
        <v>49</v>
      </c>
      <c r="D8615" s="4">
        <v>340</v>
      </c>
    </row>
    <row r="8616" spans="1:4" x14ac:dyDescent="0.25">
      <c r="A8616" s="1">
        <v>45382</v>
      </c>
      <c r="B8616" t="s">
        <v>53</v>
      </c>
      <c r="C8616" t="s">
        <v>54</v>
      </c>
      <c r="D8616" s="4">
        <v>2500</v>
      </c>
    </row>
    <row r="8617" spans="1:4" x14ac:dyDescent="0.25">
      <c r="A8617" s="1">
        <v>45382</v>
      </c>
      <c r="B8617" t="s">
        <v>57</v>
      </c>
      <c r="C8617" t="s">
        <v>58</v>
      </c>
      <c r="D8617" s="4">
        <v>250</v>
      </c>
    </row>
    <row r="8618" spans="1:4" x14ac:dyDescent="0.25">
      <c r="A8618" s="1">
        <v>45382</v>
      </c>
      <c r="B8618" t="s">
        <v>61</v>
      </c>
      <c r="C8618" t="s">
        <v>62</v>
      </c>
      <c r="D8618" s="4">
        <v>997500</v>
      </c>
    </row>
    <row r="8619" spans="1:4" x14ac:dyDescent="0.25">
      <c r="A8619" s="1">
        <v>45382</v>
      </c>
      <c r="B8619" t="s">
        <v>64</v>
      </c>
      <c r="C8619" t="s">
        <v>65</v>
      </c>
      <c r="D8619" s="4">
        <v>39250.559999999998</v>
      </c>
    </row>
    <row r="8620" spans="1:4" x14ac:dyDescent="0.25">
      <c r="A8620" s="1">
        <v>45382</v>
      </c>
      <c r="B8620" t="s">
        <v>66</v>
      </c>
      <c r="C8620" t="s">
        <v>67</v>
      </c>
      <c r="D8620" s="4">
        <v>135322.94</v>
      </c>
    </row>
    <row r="8621" spans="1:4" x14ac:dyDescent="0.25">
      <c r="A8621" s="1">
        <v>45382</v>
      </c>
      <c r="B8621" t="s">
        <v>139</v>
      </c>
      <c r="C8621" t="s">
        <v>654</v>
      </c>
      <c r="D8621" s="4">
        <v>559535.51</v>
      </c>
    </row>
    <row r="8622" spans="1:4" x14ac:dyDescent="0.25">
      <c r="A8622" s="1">
        <v>45382</v>
      </c>
      <c r="B8622" t="s">
        <v>143</v>
      </c>
      <c r="C8622" t="s">
        <v>662</v>
      </c>
      <c r="D8622" s="4">
        <v>438183.94000000006</v>
      </c>
    </row>
    <row r="8623" spans="1:4" x14ac:dyDescent="0.25">
      <c r="A8623" s="1">
        <v>45382</v>
      </c>
      <c r="B8623" t="s">
        <v>665</v>
      </c>
      <c r="C8623" t="s">
        <v>666</v>
      </c>
      <c r="D8623" s="4">
        <v>1137825.2199999923</v>
      </c>
    </row>
    <row r="8624" spans="1:4" x14ac:dyDescent="0.25">
      <c r="A8624" s="1">
        <v>45382</v>
      </c>
      <c r="B8624" t="s">
        <v>670</v>
      </c>
      <c r="C8624" t="s">
        <v>671</v>
      </c>
      <c r="D8624" s="4">
        <v>31906.040000000023</v>
      </c>
    </row>
    <row r="8625" spans="1:4" x14ac:dyDescent="0.25">
      <c r="A8625" s="1">
        <v>45382</v>
      </c>
      <c r="B8625" t="s">
        <v>674</v>
      </c>
      <c r="C8625" t="s">
        <v>675</v>
      </c>
      <c r="D8625" s="4">
        <v>74645.609999999942</v>
      </c>
    </row>
    <row r="8626" spans="1:4" x14ac:dyDescent="0.25">
      <c r="A8626" s="1">
        <v>45382</v>
      </c>
      <c r="B8626" t="s">
        <v>687</v>
      </c>
      <c r="C8626" t="s">
        <v>688</v>
      </c>
      <c r="D8626" s="4">
        <v>794.3599999999999</v>
      </c>
    </row>
    <row r="8627" spans="1:4" x14ac:dyDescent="0.25">
      <c r="A8627" s="1">
        <v>45382</v>
      </c>
      <c r="B8627" t="s">
        <v>1184</v>
      </c>
      <c r="C8627" t="s">
        <v>1185</v>
      </c>
      <c r="D8627" s="4">
        <v>182587.74</v>
      </c>
    </row>
    <row r="8628" spans="1:4" x14ac:dyDescent="0.25">
      <c r="A8628" s="1">
        <v>45382</v>
      </c>
      <c r="B8628" t="s">
        <v>700</v>
      </c>
      <c r="C8628" t="s">
        <v>701</v>
      </c>
      <c r="D8628" s="4">
        <v>5898.25</v>
      </c>
    </row>
    <row r="8629" spans="1:4" x14ac:dyDescent="0.25">
      <c r="A8629" s="1">
        <v>45382</v>
      </c>
      <c r="B8629" t="s">
        <v>710</v>
      </c>
      <c r="C8629" t="s">
        <v>711</v>
      </c>
      <c r="D8629" s="4">
        <v>30185.600000000006</v>
      </c>
    </row>
    <row r="8630" spans="1:4" x14ac:dyDescent="0.25">
      <c r="A8630" s="1">
        <v>45382</v>
      </c>
      <c r="B8630" t="s">
        <v>1360</v>
      </c>
      <c r="C8630" t="s">
        <v>1361</v>
      </c>
      <c r="D8630" s="4">
        <v>5831.0999999999985</v>
      </c>
    </row>
    <row r="8631" spans="1:4" x14ac:dyDescent="0.25">
      <c r="A8631" s="1">
        <v>45382</v>
      </c>
      <c r="B8631" t="s">
        <v>723</v>
      </c>
      <c r="C8631" t="s">
        <v>724</v>
      </c>
      <c r="D8631" s="4">
        <v>55170.430000000015</v>
      </c>
    </row>
    <row r="8632" spans="1:4" x14ac:dyDescent="0.25">
      <c r="A8632" s="1">
        <v>45382</v>
      </c>
      <c r="B8632" t="s">
        <v>728</v>
      </c>
      <c r="C8632" t="s">
        <v>729</v>
      </c>
      <c r="D8632" s="4">
        <v>2796.9300000000658</v>
      </c>
    </row>
    <row r="8633" spans="1:4" x14ac:dyDescent="0.25">
      <c r="A8633" s="1">
        <v>45382</v>
      </c>
      <c r="B8633" t="s">
        <v>736</v>
      </c>
      <c r="C8633" t="s">
        <v>737</v>
      </c>
      <c r="D8633" s="4">
        <v>127471.29999999999</v>
      </c>
    </row>
    <row r="8634" spans="1:4" x14ac:dyDescent="0.25">
      <c r="A8634" s="1">
        <v>45382</v>
      </c>
      <c r="B8634" t="s">
        <v>749</v>
      </c>
      <c r="C8634" t="s">
        <v>750</v>
      </c>
      <c r="D8634" s="4">
        <v>4335.3600000000151</v>
      </c>
    </row>
    <row r="8635" spans="1:4" x14ac:dyDescent="0.25">
      <c r="A8635" s="1">
        <v>45382</v>
      </c>
      <c r="B8635" t="s">
        <v>753</v>
      </c>
      <c r="C8635" t="s">
        <v>754</v>
      </c>
      <c r="D8635" s="4">
        <v>52792.770000000004</v>
      </c>
    </row>
    <row r="8636" spans="1:4" x14ac:dyDescent="0.25">
      <c r="A8636" s="1">
        <v>45382</v>
      </c>
      <c r="B8636" t="s">
        <v>765</v>
      </c>
      <c r="C8636" t="s">
        <v>766</v>
      </c>
      <c r="D8636" s="4">
        <v>53.55</v>
      </c>
    </row>
    <row r="8637" spans="1:4" x14ac:dyDescent="0.25">
      <c r="A8637" s="1">
        <v>45382</v>
      </c>
      <c r="B8637" t="s">
        <v>1188</v>
      </c>
      <c r="C8637" t="s">
        <v>1189</v>
      </c>
      <c r="D8637" s="4">
        <v>1091.8000000000002</v>
      </c>
    </row>
    <row r="8638" spans="1:4" x14ac:dyDescent="0.25">
      <c r="A8638" s="1">
        <v>45382</v>
      </c>
      <c r="B8638" t="s">
        <v>1190</v>
      </c>
      <c r="C8638" t="s">
        <v>1191</v>
      </c>
      <c r="D8638" s="4">
        <v>181.46999999998934</v>
      </c>
    </row>
    <row r="8639" spans="1:4" x14ac:dyDescent="0.25">
      <c r="A8639" s="1">
        <v>45382</v>
      </c>
      <c r="B8639" t="s">
        <v>783</v>
      </c>
      <c r="C8639" t="s">
        <v>784</v>
      </c>
      <c r="D8639" s="4">
        <v>10240.629999999999</v>
      </c>
    </row>
    <row r="8640" spans="1:4" x14ac:dyDescent="0.25">
      <c r="A8640" s="1">
        <v>45382</v>
      </c>
      <c r="B8640" t="s">
        <v>68</v>
      </c>
      <c r="C8640" t="s">
        <v>69</v>
      </c>
      <c r="D8640" s="4">
        <v>4885.1500000000015</v>
      </c>
    </row>
    <row r="8641" spans="1:4" x14ac:dyDescent="0.25">
      <c r="A8641" s="1">
        <v>45382</v>
      </c>
      <c r="B8641" t="s">
        <v>70</v>
      </c>
      <c r="C8641" t="s">
        <v>71</v>
      </c>
      <c r="D8641" s="4">
        <v>100427.8579999986</v>
      </c>
    </row>
    <row r="8642" spans="1:4" x14ac:dyDescent="0.25">
      <c r="A8642" s="1">
        <v>45382</v>
      </c>
      <c r="B8642" t="s">
        <v>72</v>
      </c>
      <c r="C8642" t="s">
        <v>73</v>
      </c>
      <c r="D8642" s="4">
        <v>2408.0499999999993</v>
      </c>
    </row>
    <row r="8643" spans="1:4" x14ac:dyDescent="0.25">
      <c r="A8643" s="1">
        <v>45382</v>
      </c>
      <c r="B8643" t="s">
        <v>74</v>
      </c>
      <c r="C8643" t="s">
        <v>75</v>
      </c>
      <c r="D8643" s="4">
        <v>1553.1599999999999</v>
      </c>
    </row>
    <row r="8644" spans="1:4" x14ac:dyDescent="0.25">
      <c r="A8644" s="1">
        <v>45382</v>
      </c>
      <c r="B8644" t="s">
        <v>76</v>
      </c>
      <c r="C8644" t="s">
        <v>77</v>
      </c>
      <c r="D8644" s="4">
        <v>527.74</v>
      </c>
    </row>
    <row r="8645" spans="1:4" x14ac:dyDescent="0.25">
      <c r="A8645" s="1">
        <v>45382</v>
      </c>
      <c r="B8645" t="s">
        <v>78</v>
      </c>
      <c r="C8645" t="s">
        <v>79</v>
      </c>
      <c r="D8645" s="4">
        <v>492045.72600000678</v>
      </c>
    </row>
    <row r="8646" spans="1:4" x14ac:dyDescent="0.25">
      <c r="A8646" s="1">
        <v>45382</v>
      </c>
      <c r="B8646" t="s">
        <v>80</v>
      </c>
      <c r="C8646" t="s">
        <v>81</v>
      </c>
      <c r="D8646" s="4">
        <v>402405.68000000005</v>
      </c>
    </row>
    <row r="8647" spans="1:4" x14ac:dyDescent="0.25">
      <c r="A8647" s="1">
        <v>45382</v>
      </c>
      <c r="B8647" t="s">
        <v>82</v>
      </c>
      <c r="C8647" t="s">
        <v>83</v>
      </c>
      <c r="D8647" s="4">
        <v>1945.8500000000029</v>
      </c>
    </row>
    <row r="8648" spans="1:4" x14ac:dyDescent="0.25">
      <c r="A8648" s="1">
        <v>45382</v>
      </c>
      <c r="B8648" t="s">
        <v>84</v>
      </c>
      <c r="C8648" t="s">
        <v>85</v>
      </c>
      <c r="D8648" s="4">
        <v>69880.520000002667</v>
      </c>
    </row>
    <row r="8649" spans="1:4" x14ac:dyDescent="0.25">
      <c r="A8649" s="1">
        <v>45382</v>
      </c>
      <c r="B8649" t="s">
        <v>86</v>
      </c>
      <c r="C8649" t="s">
        <v>87</v>
      </c>
      <c r="D8649" s="4">
        <v>265606.36</v>
      </c>
    </row>
    <row r="8650" spans="1:4" x14ac:dyDescent="0.25">
      <c r="A8650" s="1">
        <v>45382</v>
      </c>
      <c r="B8650" t="s">
        <v>88</v>
      </c>
      <c r="C8650" t="s">
        <v>89</v>
      </c>
      <c r="D8650" s="4">
        <v>14269.800000000301</v>
      </c>
    </row>
    <row r="8651" spans="1:4" x14ac:dyDescent="0.25">
      <c r="A8651" s="1">
        <v>45382</v>
      </c>
      <c r="B8651" t="s">
        <v>90</v>
      </c>
      <c r="C8651" t="s">
        <v>91</v>
      </c>
      <c r="D8651" s="4">
        <v>18172.019999999982</v>
      </c>
    </row>
    <row r="8652" spans="1:4" x14ac:dyDescent="0.25">
      <c r="A8652" s="1">
        <v>45382</v>
      </c>
      <c r="B8652" t="s">
        <v>92</v>
      </c>
      <c r="C8652" t="s">
        <v>93</v>
      </c>
      <c r="D8652" s="4">
        <v>463555.76899999968</v>
      </c>
    </row>
    <row r="8653" spans="1:4" x14ac:dyDescent="0.25">
      <c r="A8653" s="1">
        <v>45382</v>
      </c>
      <c r="B8653" t="s">
        <v>94</v>
      </c>
      <c r="C8653" t="s">
        <v>95</v>
      </c>
      <c r="D8653" s="4">
        <v>2747.0400000000009</v>
      </c>
    </row>
    <row r="8654" spans="1:4" x14ac:dyDescent="0.25">
      <c r="A8654" s="1">
        <v>45382</v>
      </c>
      <c r="B8654" t="s">
        <v>96</v>
      </c>
      <c r="C8654" t="s">
        <v>97</v>
      </c>
      <c r="D8654" s="4">
        <v>101665.89999999995</v>
      </c>
    </row>
    <row r="8655" spans="1:4" x14ac:dyDescent="0.25">
      <c r="A8655" s="1">
        <v>45382</v>
      </c>
      <c r="B8655" t="s">
        <v>98</v>
      </c>
      <c r="C8655" t="s">
        <v>99</v>
      </c>
      <c r="D8655" s="4">
        <v>43.640000000001081</v>
      </c>
    </row>
    <row r="8656" spans="1:4" x14ac:dyDescent="0.25">
      <c r="A8656" s="1">
        <v>45382</v>
      </c>
      <c r="B8656" t="s">
        <v>100</v>
      </c>
      <c r="C8656" t="s">
        <v>101</v>
      </c>
      <c r="D8656" s="4">
        <v>1000153.42</v>
      </c>
    </row>
    <row r="8657" spans="1:4" x14ac:dyDescent="0.25">
      <c r="A8657" s="1">
        <v>45382</v>
      </c>
      <c r="B8657" t="s">
        <v>108</v>
      </c>
      <c r="C8657" t="s">
        <v>109</v>
      </c>
      <c r="D8657" s="4">
        <v>900000</v>
      </c>
    </row>
    <row r="8658" spans="1:4" x14ac:dyDescent="0.25">
      <c r="A8658" s="1">
        <v>45382</v>
      </c>
      <c r="B8658" t="s">
        <v>1117</v>
      </c>
      <c r="C8658" t="s">
        <v>1118</v>
      </c>
      <c r="D8658" s="4">
        <v>103.93000000000029</v>
      </c>
    </row>
    <row r="8659" spans="1:4" x14ac:dyDescent="0.25">
      <c r="A8659" s="1">
        <v>45382</v>
      </c>
      <c r="B8659" t="s">
        <v>1346</v>
      </c>
      <c r="C8659" t="s">
        <v>1347</v>
      </c>
      <c r="D8659" s="4">
        <v>-3110.84</v>
      </c>
    </row>
    <row r="8660" spans="1:4" x14ac:dyDescent="0.25">
      <c r="A8660" s="1">
        <v>45382</v>
      </c>
      <c r="B8660" t="s">
        <v>740</v>
      </c>
      <c r="C8660" t="s">
        <v>741</v>
      </c>
      <c r="D8660" s="4">
        <v>-1356.7799999999497</v>
      </c>
    </row>
    <row r="8661" spans="1:4" x14ac:dyDescent="0.25">
      <c r="A8661" s="1">
        <v>45382</v>
      </c>
      <c r="B8661" t="s">
        <v>744</v>
      </c>
      <c r="C8661" t="s">
        <v>745</v>
      </c>
      <c r="D8661" s="4">
        <v>-53.189999999943126</v>
      </c>
    </row>
    <row r="8662" spans="1:4" x14ac:dyDescent="0.25">
      <c r="A8662" s="1">
        <v>45382</v>
      </c>
      <c r="B8662" t="s">
        <v>846</v>
      </c>
      <c r="C8662" t="s">
        <v>847</v>
      </c>
      <c r="D8662" s="4">
        <v>-7650.0000000000746</v>
      </c>
    </row>
    <row r="8663" spans="1:4" x14ac:dyDescent="0.25">
      <c r="A8663" s="1">
        <v>45382</v>
      </c>
      <c r="B8663" t="s">
        <v>851</v>
      </c>
      <c r="C8663" t="s">
        <v>852</v>
      </c>
      <c r="D8663" s="4">
        <v>-100000</v>
      </c>
    </row>
    <row r="8664" spans="1:4" x14ac:dyDescent="0.25">
      <c r="A8664" s="1">
        <v>45382</v>
      </c>
      <c r="B8664" t="s">
        <v>855</v>
      </c>
      <c r="C8664" t="s">
        <v>856</v>
      </c>
      <c r="D8664" s="4">
        <v>-800000</v>
      </c>
    </row>
    <row r="8665" spans="1:4" x14ac:dyDescent="0.25">
      <c r="A8665" s="1">
        <v>45382</v>
      </c>
      <c r="B8665" t="s">
        <v>859</v>
      </c>
      <c r="C8665" t="s">
        <v>860</v>
      </c>
      <c r="D8665" s="4">
        <v>-83440.91</v>
      </c>
    </row>
    <row r="8666" spans="1:4" x14ac:dyDescent="0.25">
      <c r="A8666" s="1">
        <v>45382</v>
      </c>
      <c r="B8666" t="s">
        <v>1192</v>
      </c>
      <c r="C8666" t="s">
        <v>1193</v>
      </c>
      <c r="D8666" s="4">
        <v>-135322.94000000006</v>
      </c>
    </row>
    <row r="8667" spans="1:4" x14ac:dyDescent="0.25">
      <c r="A8667" s="1">
        <v>45382</v>
      </c>
      <c r="B8667" t="s">
        <v>865</v>
      </c>
      <c r="C8667" t="s">
        <v>866</v>
      </c>
      <c r="D8667" s="4">
        <v>-98591.830000000016</v>
      </c>
    </row>
    <row r="8668" spans="1:4" x14ac:dyDescent="0.25">
      <c r="A8668" s="1">
        <v>45382</v>
      </c>
      <c r="B8668" t="s">
        <v>1326</v>
      </c>
      <c r="C8668" t="s">
        <v>1327</v>
      </c>
      <c r="D8668" s="4">
        <v>-53453.744999996095</v>
      </c>
    </row>
    <row r="8669" spans="1:4" x14ac:dyDescent="0.25">
      <c r="A8669" s="1">
        <v>45382</v>
      </c>
      <c r="B8669" t="s">
        <v>871</v>
      </c>
      <c r="C8669" t="s">
        <v>872</v>
      </c>
      <c r="D8669" s="4">
        <v>-130212.99999999999</v>
      </c>
    </row>
    <row r="8670" spans="1:4" x14ac:dyDescent="0.25">
      <c r="A8670" s="1">
        <v>45382</v>
      </c>
      <c r="B8670" t="s">
        <v>873</v>
      </c>
      <c r="C8670" t="s">
        <v>874</v>
      </c>
      <c r="D8670" s="4">
        <v>-237382.34000000003</v>
      </c>
    </row>
    <row r="8671" spans="1:4" x14ac:dyDescent="0.25">
      <c r="A8671" s="1">
        <v>45382</v>
      </c>
      <c r="B8671" t="s">
        <v>875</v>
      </c>
      <c r="C8671" t="s">
        <v>876</v>
      </c>
      <c r="D8671" s="4">
        <v>-175516.39000000004</v>
      </c>
    </row>
    <row r="8672" spans="1:4" x14ac:dyDescent="0.25">
      <c r="A8672" s="1">
        <v>45382</v>
      </c>
      <c r="B8672" t="s">
        <v>879</v>
      </c>
      <c r="C8672" t="s">
        <v>880</v>
      </c>
      <c r="D8672" s="4">
        <v>-65705.876000000004</v>
      </c>
    </row>
    <row r="8673" spans="1:4" x14ac:dyDescent="0.25">
      <c r="A8673" s="1">
        <v>45382</v>
      </c>
      <c r="B8673" t="s">
        <v>881</v>
      </c>
      <c r="C8673" t="s">
        <v>882</v>
      </c>
      <c r="D8673" s="4">
        <v>-16408.5</v>
      </c>
    </row>
    <row r="8674" spans="1:4" x14ac:dyDescent="0.25">
      <c r="A8674" s="1">
        <v>45382</v>
      </c>
      <c r="B8674" t="s">
        <v>883</v>
      </c>
      <c r="C8674" t="s">
        <v>884</v>
      </c>
      <c r="D8674" s="4">
        <v>-11071.401599999996</v>
      </c>
    </row>
    <row r="8675" spans="1:4" x14ac:dyDescent="0.25">
      <c r="A8675" s="1">
        <v>45382</v>
      </c>
      <c r="B8675" t="s">
        <v>885</v>
      </c>
      <c r="C8675" t="s">
        <v>886</v>
      </c>
      <c r="D8675" s="4">
        <v>-14153.939999999995</v>
      </c>
    </row>
    <row r="8676" spans="1:4" x14ac:dyDescent="0.25">
      <c r="A8676" s="1">
        <v>45382</v>
      </c>
      <c r="B8676" t="s">
        <v>887</v>
      </c>
      <c r="C8676" t="s">
        <v>888</v>
      </c>
      <c r="D8676" s="4">
        <v>-10000</v>
      </c>
    </row>
    <row r="8677" spans="1:4" x14ac:dyDescent="0.25">
      <c r="A8677" s="1">
        <v>45382</v>
      </c>
      <c r="B8677" t="s">
        <v>891</v>
      </c>
      <c r="C8677" t="s">
        <v>892</v>
      </c>
      <c r="D8677" s="4">
        <v>-8998</v>
      </c>
    </row>
    <row r="8678" spans="1:4" x14ac:dyDescent="0.25">
      <c r="A8678" s="1">
        <v>45382</v>
      </c>
      <c r="B8678" t="s">
        <v>893</v>
      </c>
      <c r="C8678" t="s">
        <v>894</v>
      </c>
      <c r="D8678" s="4">
        <v>-41339.79000000003</v>
      </c>
    </row>
    <row r="8679" spans="1:4" x14ac:dyDescent="0.25">
      <c r="A8679" s="1">
        <v>45382</v>
      </c>
      <c r="B8679" t="s">
        <v>895</v>
      </c>
      <c r="C8679" t="s">
        <v>896</v>
      </c>
      <c r="D8679" s="4">
        <v>-50424.520000000004</v>
      </c>
    </row>
    <row r="8680" spans="1:4" x14ac:dyDescent="0.25">
      <c r="A8680" s="1">
        <v>45382</v>
      </c>
      <c r="B8680" t="s">
        <v>897</v>
      </c>
      <c r="C8680" t="s">
        <v>898</v>
      </c>
      <c r="D8680" s="4">
        <v>-689282</v>
      </c>
    </row>
    <row r="8681" spans="1:4" x14ac:dyDescent="0.25">
      <c r="A8681" s="1">
        <v>45382</v>
      </c>
      <c r="B8681" t="s">
        <v>145</v>
      </c>
      <c r="C8681" t="s">
        <v>1199</v>
      </c>
      <c r="D8681" s="4">
        <v>-315297.5</v>
      </c>
    </row>
    <row r="8682" spans="1:4" x14ac:dyDescent="0.25">
      <c r="A8682" s="1">
        <v>45382</v>
      </c>
      <c r="B8682" t="s">
        <v>141</v>
      </c>
      <c r="C8682" t="s">
        <v>1318</v>
      </c>
      <c r="D8682" s="4">
        <v>-194176</v>
      </c>
    </row>
    <row r="8683" spans="1:4" x14ac:dyDescent="0.25">
      <c r="A8683" s="1">
        <v>45382</v>
      </c>
      <c r="B8683" t="s">
        <v>902</v>
      </c>
      <c r="C8683" t="s">
        <v>903</v>
      </c>
      <c r="D8683" s="4">
        <v>-165151.87999999998</v>
      </c>
    </row>
    <row r="8684" spans="1:4" x14ac:dyDescent="0.25">
      <c r="A8684" s="1">
        <v>45382</v>
      </c>
      <c r="B8684" t="s">
        <v>905</v>
      </c>
      <c r="C8684" t="s">
        <v>906</v>
      </c>
      <c r="D8684" s="4">
        <v>-392951.68000000005</v>
      </c>
    </row>
    <row r="8685" spans="1:4" x14ac:dyDescent="0.25">
      <c r="A8685" s="1">
        <v>45382</v>
      </c>
      <c r="B8685" t="s">
        <v>907</v>
      </c>
      <c r="C8685" t="s">
        <v>908</v>
      </c>
      <c r="D8685" s="4">
        <v>-46236.110000000008</v>
      </c>
    </row>
    <row r="8686" spans="1:4" x14ac:dyDescent="0.25">
      <c r="A8686" s="1">
        <v>45382</v>
      </c>
      <c r="B8686" t="s">
        <v>909</v>
      </c>
      <c r="C8686" t="s">
        <v>910</v>
      </c>
      <c r="D8686" s="4">
        <v>-14056.939999999995</v>
      </c>
    </row>
    <row r="8687" spans="1:4" x14ac:dyDescent="0.25">
      <c r="A8687" s="1">
        <v>45382</v>
      </c>
      <c r="B8687" t="s">
        <v>913</v>
      </c>
      <c r="C8687" t="s">
        <v>914</v>
      </c>
      <c r="D8687" s="4">
        <v>-195502.61</v>
      </c>
    </row>
    <row r="8688" spans="1:4" x14ac:dyDescent="0.25">
      <c r="A8688" s="1">
        <v>45382</v>
      </c>
      <c r="B8688" t="s">
        <v>110</v>
      </c>
      <c r="C8688" t="s">
        <v>926</v>
      </c>
      <c r="D8688" s="4">
        <v>-169070.96</v>
      </c>
    </row>
    <row r="8689" spans="1:4" x14ac:dyDescent="0.25">
      <c r="A8689" s="1">
        <v>45382</v>
      </c>
      <c r="B8689" t="s">
        <v>112</v>
      </c>
      <c r="C8689" t="s">
        <v>937</v>
      </c>
      <c r="D8689" s="4">
        <v>-421798.80000000022</v>
      </c>
    </row>
    <row r="8690" spans="1:4" x14ac:dyDescent="0.25">
      <c r="A8690" s="1">
        <v>45382</v>
      </c>
      <c r="B8690" t="s">
        <v>115</v>
      </c>
      <c r="C8690" t="s">
        <v>944</v>
      </c>
      <c r="D8690" s="4">
        <v>-172822.13</v>
      </c>
    </row>
    <row r="8691" spans="1:4" x14ac:dyDescent="0.25">
      <c r="A8691" s="1">
        <v>45382</v>
      </c>
      <c r="B8691" t="s">
        <v>117</v>
      </c>
      <c r="C8691" t="s">
        <v>947</v>
      </c>
      <c r="D8691" s="4">
        <v>-54544.150000000009</v>
      </c>
    </row>
    <row r="8692" spans="1:4" x14ac:dyDescent="0.25">
      <c r="A8692" s="1">
        <v>45382</v>
      </c>
      <c r="B8692" t="s">
        <v>119</v>
      </c>
      <c r="C8692" t="s">
        <v>1202</v>
      </c>
      <c r="D8692" s="4">
        <v>-110275.99</v>
      </c>
    </row>
    <row r="8693" spans="1:4" x14ac:dyDescent="0.25">
      <c r="A8693" s="1">
        <v>45382</v>
      </c>
      <c r="B8693" t="s">
        <v>121</v>
      </c>
      <c r="C8693" t="s">
        <v>1203</v>
      </c>
      <c r="D8693" s="4">
        <v>-1807829.2199999997</v>
      </c>
    </row>
    <row r="8694" spans="1:4" x14ac:dyDescent="0.25">
      <c r="A8694" s="1">
        <v>45382</v>
      </c>
      <c r="B8694" t="s">
        <v>123</v>
      </c>
      <c r="C8694" t="s">
        <v>1204</v>
      </c>
      <c r="D8694" s="4">
        <v>-63287.94</v>
      </c>
    </row>
    <row r="8695" spans="1:4" x14ac:dyDescent="0.25">
      <c r="A8695" s="1">
        <v>45382</v>
      </c>
      <c r="B8695" t="s">
        <v>975</v>
      </c>
      <c r="C8695" t="s">
        <v>976</v>
      </c>
      <c r="D8695" s="4">
        <v>-533882.25000000023</v>
      </c>
    </row>
    <row r="8696" spans="1:4" x14ac:dyDescent="0.25">
      <c r="A8696" s="1">
        <v>45382</v>
      </c>
      <c r="B8696" t="s">
        <v>979</v>
      </c>
      <c r="C8696" t="s">
        <v>980</v>
      </c>
      <c r="D8696" s="4">
        <v>-4707.74</v>
      </c>
    </row>
    <row r="8697" spans="1:4" x14ac:dyDescent="0.25">
      <c r="A8697" s="1">
        <v>45382</v>
      </c>
      <c r="B8697" t="s">
        <v>983</v>
      </c>
      <c r="C8697" t="s">
        <v>984</v>
      </c>
      <c r="D8697" s="4">
        <v>-1280.3899999999983</v>
      </c>
    </row>
    <row r="8698" spans="1:4" x14ac:dyDescent="0.25">
      <c r="A8698" s="1">
        <v>45382</v>
      </c>
      <c r="B8698" t="s">
        <v>1362</v>
      </c>
      <c r="C8698" t="s">
        <v>1363</v>
      </c>
      <c r="D8698" s="4">
        <v>-41704.559999999998</v>
      </c>
    </row>
    <row r="8699" spans="1:4" x14ac:dyDescent="0.25">
      <c r="A8699" s="1">
        <v>45382</v>
      </c>
      <c r="B8699" t="s">
        <v>995</v>
      </c>
      <c r="C8699" t="s">
        <v>996</v>
      </c>
      <c r="D8699" s="4">
        <v>-444248.72</v>
      </c>
    </row>
    <row r="8700" spans="1:4" x14ac:dyDescent="0.25">
      <c r="A8700" s="1">
        <v>45382</v>
      </c>
      <c r="B8700" t="s">
        <v>1003</v>
      </c>
      <c r="C8700" t="s">
        <v>1004</v>
      </c>
      <c r="D8700" s="4">
        <v>-180083.98000000007</v>
      </c>
    </row>
    <row r="8701" spans="1:4" x14ac:dyDescent="0.25">
      <c r="A8701" s="1">
        <v>45382</v>
      </c>
      <c r="B8701" t="s">
        <v>1291</v>
      </c>
      <c r="C8701" t="s">
        <v>1292</v>
      </c>
      <c r="D8701" s="4">
        <v>-47843.05</v>
      </c>
    </row>
    <row r="8702" spans="1:4" x14ac:dyDescent="0.25">
      <c r="A8702" s="1">
        <v>45382</v>
      </c>
      <c r="B8702" t="s">
        <v>1256</v>
      </c>
      <c r="C8702" t="s">
        <v>1257</v>
      </c>
      <c r="D8702" s="4">
        <v>-1350</v>
      </c>
    </row>
    <row r="8703" spans="1:4" x14ac:dyDescent="0.25">
      <c r="A8703" s="1">
        <v>45382</v>
      </c>
      <c r="B8703" t="s">
        <v>1011</v>
      </c>
      <c r="C8703" t="s">
        <v>1012</v>
      </c>
      <c r="D8703" s="4">
        <v>-20206.219999999994</v>
      </c>
    </row>
    <row r="8704" spans="1:4" x14ac:dyDescent="0.25">
      <c r="A8704" s="1">
        <v>45382</v>
      </c>
      <c r="B8704" t="s">
        <v>1015</v>
      </c>
      <c r="C8704" t="s">
        <v>1016</v>
      </c>
      <c r="D8704" s="4">
        <v>-623.78000000000338</v>
      </c>
    </row>
    <row r="8705" spans="1:4" x14ac:dyDescent="0.25">
      <c r="A8705" s="1">
        <v>45382</v>
      </c>
      <c r="B8705" t="s">
        <v>1019</v>
      </c>
      <c r="C8705" t="s">
        <v>1020</v>
      </c>
      <c r="D8705" s="4">
        <v>-1636.1999999998993</v>
      </c>
    </row>
    <row r="8706" spans="1:4" x14ac:dyDescent="0.25">
      <c r="A8706" s="1">
        <v>45382</v>
      </c>
      <c r="B8706" t="s">
        <v>1023</v>
      </c>
      <c r="C8706" t="s">
        <v>1024</v>
      </c>
      <c r="D8706" s="4">
        <v>-14606.74</v>
      </c>
    </row>
    <row r="8707" spans="1:4" x14ac:dyDescent="0.25">
      <c r="A8707" s="1">
        <v>45382</v>
      </c>
      <c r="B8707" t="s">
        <v>1207</v>
      </c>
      <c r="C8707" t="s">
        <v>1208</v>
      </c>
      <c r="D8707" s="4">
        <v>-49.010000000014557</v>
      </c>
    </row>
    <row r="8708" spans="1:4" x14ac:dyDescent="0.25">
      <c r="A8708" s="1">
        <v>45382</v>
      </c>
      <c r="B8708" t="s">
        <v>1269</v>
      </c>
      <c r="C8708" t="s">
        <v>1270</v>
      </c>
      <c r="D8708" s="4">
        <v>-3900</v>
      </c>
    </row>
    <row r="8709" spans="1:4" x14ac:dyDescent="0.25">
      <c r="A8709" s="1">
        <v>45382</v>
      </c>
      <c r="B8709" t="s">
        <v>1320</v>
      </c>
      <c r="C8709" t="s">
        <v>1321</v>
      </c>
      <c r="D8709" s="4">
        <v>-4834.5</v>
      </c>
    </row>
    <row r="8710" spans="1:4" x14ac:dyDescent="0.25">
      <c r="A8710" s="1">
        <v>45382</v>
      </c>
      <c r="B8710" t="s">
        <v>1033</v>
      </c>
      <c r="C8710" t="s">
        <v>1034</v>
      </c>
      <c r="D8710" s="4">
        <v>-48658.259999999995</v>
      </c>
    </row>
    <row r="8711" spans="1:4" x14ac:dyDescent="0.25">
      <c r="A8711" s="1">
        <v>45382</v>
      </c>
      <c r="B8711" t="s">
        <v>1209</v>
      </c>
      <c r="C8711" t="s">
        <v>1210</v>
      </c>
      <c r="D8711" s="4">
        <v>-12169.329999999962</v>
      </c>
    </row>
    <row r="8712" spans="1:4" x14ac:dyDescent="0.25">
      <c r="A8712" s="1">
        <v>45382</v>
      </c>
      <c r="B8712" t="s">
        <v>1230</v>
      </c>
      <c r="C8712" t="s">
        <v>1231</v>
      </c>
      <c r="D8712" s="4">
        <v>-219018.4599999997</v>
      </c>
    </row>
    <row r="8713" spans="1:4" x14ac:dyDescent="0.25">
      <c r="A8713" s="1">
        <v>45382</v>
      </c>
      <c r="B8713" t="s">
        <v>1050</v>
      </c>
      <c r="C8713" t="s">
        <v>1051</v>
      </c>
      <c r="D8713" s="4">
        <v>-126781.98999999998</v>
      </c>
    </row>
    <row r="8714" spans="1:4" x14ac:dyDescent="0.25">
      <c r="A8714" s="1">
        <v>45382</v>
      </c>
      <c r="B8714" t="s">
        <v>1054</v>
      </c>
      <c r="C8714" t="s">
        <v>1055</v>
      </c>
      <c r="D8714" s="4">
        <v>-4465.0600000000013</v>
      </c>
    </row>
    <row r="8715" spans="1:4" x14ac:dyDescent="0.25">
      <c r="A8715" s="1">
        <v>45382</v>
      </c>
      <c r="B8715" t="s">
        <v>1211</v>
      </c>
      <c r="C8715" t="s">
        <v>1212</v>
      </c>
      <c r="D8715" s="4">
        <v>-267.07</v>
      </c>
    </row>
    <row r="8716" spans="1:4" x14ac:dyDescent="0.25">
      <c r="A8716" s="1">
        <v>45382</v>
      </c>
      <c r="B8716" t="s">
        <v>1060</v>
      </c>
      <c r="C8716" t="s">
        <v>1061</v>
      </c>
      <c r="D8716" s="4">
        <v>-703.0899999999732</v>
      </c>
    </row>
    <row r="8717" spans="1:4" x14ac:dyDescent="0.25">
      <c r="A8717" s="1">
        <v>45382</v>
      </c>
      <c r="B8717" t="s">
        <v>1064</v>
      </c>
      <c r="C8717" t="s">
        <v>1065</v>
      </c>
      <c r="D8717" s="4">
        <v>-2.8499999999999726</v>
      </c>
    </row>
    <row r="8718" spans="1:4" x14ac:dyDescent="0.25">
      <c r="A8718" s="1">
        <v>45382</v>
      </c>
      <c r="B8718" t="s">
        <v>1072</v>
      </c>
      <c r="C8718" t="s">
        <v>1073</v>
      </c>
      <c r="D8718" s="4">
        <v>-108555.38000000002</v>
      </c>
    </row>
    <row r="8719" spans="1:4" x14ac:dyDescent="0.25">
      <c r="A8719" s="1">
        <v>45382</v>
      </c>
      <c r="B8719" t="s">
        <v>1076</v>
      </c>
      <c r="C8719" t="s">
        <v>1077</v>
      </c>
      <c r="D8719" s="4">
        <v>-23397.42</v>
      </c>
    </row>
    <row r="8720" spans="1:4" x14ac:dyDescent="0.25">
      <c r="A8720" s="1">
        <v>45382</v>
      </c>
      <c r="B8720" t="s">
        <v>1234</v>
      </c>
      <c r="C8720" t="s">
        <v>1235</v>
      </c>
      <c r="D8720" s="4">
        <v>-3.4000000000000909</v>
      </c>
    </row>
    <row r="8721" spans="1:4" x14ac:dyDescent="0.25">
      <c r="A8721" s="1">
        <v>45382</v>
      </c>
      <c r="B8721" t="s">
        <v>1215</v>
      </c>
      <c r="C8721" t="s">
        <v>1216</v>
      </c>
      <c r="D8721" s="4">
        <v>-6.24</v>
      </c>
    </row>
    <row r="8722" spans="1:4" x14ac:dyDescent="0.25">
      <c r="A8722" s="1">
        <v>45382</v>
      </c>
      <c r="B8722" t="s">
        <v>1217</v>
      </c>
      <c r="C8722" t="s">
        <v>1218</v>
      </c>
      <c r="D8722" s="4">
        <v>-336.31</v>
      </c>
    </row>
    <row r="8723" spans="1:4" x14ac:dyDescent="0.25">
      <c r="A8723" s="1">
        <v>45382</v>
      </c>
      <c r="B8723" t="s">
        <v>1087</v>
      </c>
      <c r="C8723" t="s">
        <v>1088</v>
      </c>
      <c r="D8723" s="4">
        <v>-311.11999999999995</v>
      </c>
    </row>
    <row r="8724" spans="1:4" x14ac:dyDescent="0.25">
      <c r="A8724" s="1">
        <v>45382</v>
      </c>
      <c r="B8724" t="s">
        <v>1091</v>
      </c>
      <c r="C8724" t="s">
        <v>1092</v>
      </c>
      <c r="D8724" s="4">
        <v>-2244.9799999999987</v>
      </c>
    </row>
    <row r="8725" spans="1:4" x14ac:dyDescent="0.25">
      <c r="A8725" s="1">
        <v>45382</v>
      </c>
      <c r="B8725" t="s">
        <v>1095</v>
      </c>
      <c r="C8725" t="s">
        <v>1096</v>
      </c>
      <c r="D8725" s="4">
        <v>-333.04</v>
      </c>
    </row>
    <row r="8726" spans="1:4" x14ac:dyDescent="0.25">
      <c r="A8726" s="1">
        <v>45382</v>
      </c>
      <c r="B8726" t="s">
        <v>1099</v>
      </c>
      <c r="C8726" t="s">
        <v>1100</v>
      </c>
      <c r="D8726" s="4">
        <v>-165.0000000000004</v>
      </c>
    </row>
    <row r="8727" spans="1:4" x14ac:dyDescent="0.25">
      <c r="A8727" s="1">
        <v>45382</v>
      </c>
      <c r="B8727" t="s">
        <v>1103</v>
      </c>
      <c r="C8727" t="s">
        <v>1104</v>
      </c>
      <c r="D8727" s="4">
        <v>-813.5299999999994</v>
      </c>
    </row>
    <row r="8728" spans="1:4" x14ac:dyDescent="0.25">
      <c r="A8728" s="1">
        <v>45382</v>
      </c>
      <c r="B8728" t="s">
        <v>1107</v>
      </c>
      <c r="C8728" t="s">
        <v>1108</v>
      </c>
      <c r="D8728" s="4">
        <v>-1049.1300000000001</v>
      </c>
    </row>
    <row r="8729" spans="1:4" x14ac:dyDescent="0.25">
      <c r="A8729" s="1">
        <v>45382</v>
      </c>
      <c r="B8729" t="s">
        <v>1109</v>
      </c>
      <c r="C8729" t="s">
        <v>1110</v>
      </c>
      <c r="D8729" s="4">
        <v>-493.74999999999966</v>
      </c>
    </row>
    <row r="8730" spans="1:4" x14ac:dyDescent="0.25">
      <c r="A8730" s="1">
        <v>45382</v>
      </c>
      <c r="B8730" t="s">
        <v>1111</v>
      </c>
      <c r="C8730" t="s">
        <v>1112</v>
      </c>
      <c r="D8730" s="4">
        <v>-610.3399999999998</v>
      </c>
    </row>
    <row r="8731" spans="1:4" x14ac:dyDescent="0.25">
      <c r="A8731" s="1">
        <v>45382</v>
      </c>
      <c r="B8731" t="s">
        <v>1115</v>
      </c>
      <c r="C8731" t="s">
        <v>1116</v>
      </c>
      <c r="D8731" s="4">
        <v>-131.24000000001919</v>
      </c>
    </row>
    <row r="8732" spans="1:4" x14ac:dyDescent="0.25">
      <c r="A8732" s="1">
        <v>45382</v>
      </c>
      <c r="B8732" t="s">
        <v>1344</v>
      </c>
      <c r="C8732" t="s">
        <v>1345</v>
      </c>
      <c r="D8732" s="4">
        <v>-636.47</v>
      </c>
    </row>
    <row r="8733" spans="1:4" x14ac:dyDescent="0.25">
      <c r="A8733" s="1">
        <v>45382</v>
      </c>
      <c r="B8733" t="s">
        <v>1371</v>
      </c>
      <c r="C8733" t="s">
        <v>1372</v>
      </c>
      <c r="D8733" s="4">
        <v>-126.93</v>
      </c>
    </row>
    <row r="8734" spans="1:4" x14ac:dyDescent="0.25">
      <c r="A8734" s="1">
        <v>45382</v>
      </c>
      <c r="B8734" t="s">
        <v>1119</v>
      </c>
      <c r="C8734" t="s">
        <v>1120</v>
      </c>
      <c r="D8734" s="4">
        <v>-41688.169999999918</v>
      </c>
    </row>
    <row r="8735" spans="1:4" x14ac:dyDescent="0.25">
      <c r="A8735" s="1">
        <v>45382</v>
      </c>
      <c r="B8735" t="s">
        <v>1124</v>
      </c>
      <c r="C8735" t="s">
        <v>1125</v>
      </c>
      <c r="D8735" s="4">
        <v>-210910</v>
      </c>
    </row>
    <row r="8736" spans="1:4" x14ac:dyDescent="0.25">
      <c r="A8736" s="1">
        <v>45382</v>
      </c>
      <c r="B8736" t="s">
        <v>565</v>
      </c>
      <c r="C8736" t="s">
        <v>566</v>
      </c>
      <c r="D8736" s="4">
        <v>64413.189999999995</v>
      </c>
    </row>
    <row r="8737" spans="1:4" x14ac:dyDescent="0.25">
      <c r="A8737" s="1">
        <v>45382</v>
      </c>
      <c r="B8737" t="s">
        <v>568</v>
      </c>
      <c r="C8737" t="s">
        <v>569</v>
      </c>
      <c r="D8737" s="4">
        <v>37084.080000000002</v>
      </c>
    </row>
    <row r="8738" spans="1:4" x14ac:dyDescent="0.25">
      <c r="A8738" s="1">
        <v>45382</v>
      </c>
      <c r="B8738" t="s">
        <v>574</v>
      </c>
      <c r="C8738" t="s">
        <v>575</v>
      </c>
      <c r="D8738" s="4">
        <v>13508.06</v>
      </c>
    </row>
    <row r="8739" spans="1:4" x14ac:dyDescent="0.25">
      <c r="A8739" s="1">
        <v>45382</v>
      </c>
      <c r="B8739" t="s">
        <v>578</v>
      </c>
      <c r="C8739" t="s">
        <v>579</v>
      </c>
      <c r="D8739" s="4">
        <v>362.49</v>
      </c>
    </row>
    <row r="8740" spans="1:4" x14ac:dyDescent="0.25">
      <c r="A8740" s="1">
        <v>45382</v>
      </c>
      <c r="B8740" t="s">
        <v>582</v>
      </c>
      <c r="C8740" t="s">
        <v>583</v>
      </c>
      <c r="D8740" s="4">
        <v>10390.52</v>
      </c>
    </row>
    <row r="8741" spans="1:4" x14ac:dyDescent="0.25">
      <c r="A8741" s="1">
        <v>45382</v>
      </c>
      <c r="B8741" t="s">
        <v>586</v>
      </c>
      <c r="C8741" t="s">
        <v>587</v>
      </c>
      <c r="D8741" s="4">
        <v>1735.37</v>
      </c>
    </row>
    <row r="8742" spans="1:4" x14ac:dyDescent="0.25">
      <c r="A8742" s="1">
        <v>45382</v>
      </c>
      <c r="B8742" t="s">
        <v>590</v>
      </c>
      <c r="C8742" t="s">
        <v>591</v>
      </c>
      <c r="D8742" s="4">
        <v>2030.05</v>
      </c>
    </row>
    <row r="8743" spans="1:4" x14ac:dyDescent="0.25">
      <c r="A8743" s="1">
        <v>45382</v>
      </c>
      <c r="B8743" t="s">
        <v>595</v>
      </c>
      <c r="C8743" t="s">
        <v>596</v>
      </c>
      <c r="D8743" s="4">
        <v>929.16000000000008</v>
      </c>
    </row>
    <row r="8744" spans="1:4" x14ac:dyDescent="0.25">
      <c r="A8744" s="1">
        <v>45382</v>
      </c>
      <c r="B8744" t="s">
        <v>599</v>
      </c>
      <c r="C8744" t="s">
        <v>600</v>
      </c>
      <c r="D8744" s="4">
        <v>1013.8799999999999</v>
      </c>
    </row>
    <row r="8745" spans="1:4" x14ac:dyDescent="0.25">
      <c r="A8745" s="1">
        <v>45382</v>
      </c>
      <c r="B8745" t="s">
        <v>603</v>
      </c>
      <c r="C8745" t="s">
        <v>604</v>
      </c>
      <c r="D8745" s="4">
        <v>4393.3999999999996</v>
      </c>
    </row>
    <row r="8746" spans="1:4" x14ac:dyDescent="0.25">
      <c r="A8746" s="1">
        <v>45382</v>
      </c>
      <c r="B8746" t="s">
        <v>1130</v>
      </c>
      <c r="C8746" t="s">
        <v>1131</v>
      </c>
      <c r="D8746" s="4">
        <v>4983.63</v>
      </c>
    </row>
    <row r="8747" spans="1:4" x14ac:dyDescent="0.25">
      <c r="A8747" s="1">
        <v>45382</v>
      </c>
      <c r="B8747" t="s">
        <v>1364</v>
      </c>
      <c r="C8747" t="s">
        <v>1365</v>
      </c>
      <c r="D8747" s="4">
        <v>51.43</v>
      </c>
    </row>
    <row r="8748" spans="1:4" x14ac:dyDescent="0.25">
      <c r="A8748" s="1">
        <v>45382</v>
      </c>
      <c r="B8748" t="s">
        <v>1373</v>
      </c>
      <c r="C8748" t="s">
        <v>1374</v>
      </c>
      <c r="D8748" s="4">
        <v>84.13</v>
      </c>
    </row>
    <row r="8749" spans="1:4" x14ac:dyDescent="0.25">
      <c r="A8749" s="1">
        <v>45382</v>
      </c>
      <c r="B8749" t="s">
        <v>627</v>
      </c>
      <c r="C8749" t="s">
        <v>628</v>
      </c>
      <c r="D8749" s="4">
        <v>55772.140000000007</v>
      </c>
    </row>
    <row r="8750" spans="1:4" x14ac:dyDescent="0.25">
      <c r="A8750" s="1">
        <v>45382</v>
      </c>
      <c r="B8750" t="s">
        <v>633</v>
      </c>
      <c r="C8750" t="s">
        <v>634</v>
      </c>
      <c r="D8750" s="4">
        <v>15868.58</v>
      </c>
    </row>
    <row r="8751" spans="1:4" x14ac:dyDescent="0.25">
      <c r="A8751" s="1">
        <v>45382</v>
      </c>
      <c r="B8751" t="s">
        <v>646</v>
      </c>
      <c r="C8751" t="s">
        <v>647</v>
      </c>
      <c r="D8751" s="4">
        <v>114595.95999999999</v>
      </c>
    </row>
    <row r="8752" spans="1:4" x14ac:dyDescent="0.25">
      <c r="A8752" s="1">
        <v>45382</v>
      </c>
      <c r="B8752" t="s">
        <v>650</v>
      </c>
      <c r="C8752" t="s">
        <v>651</v>
      </c>
      <c r="D8752" s="4">
        <v>10352.89</v>
      </c>
    </row>
    <row r="8753" spans="1:4" x14ac:dyDescent="0.25">
      <c r="A8753" s="1">
        <v>45382</v>
      </c>
      <c r="B8753" t="s">
        <v>652</v>
      </c>
      <c r="C8753" t="s">
        <v>653</v>
      </c>
      <c r="D8753" s="4">
        <v>6459.1400000000012</v>
      </c>
    </row>
    <row r="8754" spans="1:4" x14ac:dyDescent="0.25">
      <c r="A8754" s="1">
        <v>45382</v>
      </c>
      <c r="B8754" t="s">
        <v>656</v>
      </c>
      <c r="C8754" t="s">
        <v>657</v>
      </c>
      <c r="D8754" s="4">
        <v>286.77</v>
      </c>
    </row>
    <row r="8755" spans="1:4" x14ac:dyDescent="0.25">
      <c r="A8755" s="1">
        <v>45382</v>
      </c>
      <c r="B8755" t="s">
        <v>663</v>
      </c>
      <c r="C8755" t="s">
        <v>664</v>
      </c>
      <c r="D8755" s="4">
        <v>1541.0399999999997</v>
      </c>
    </row>
    <row r="8756" spans="1:4" x14ac:dyDescent="0.25">
      <c r="A8756" s="1">
        <v>45382</v>
      </c>
      <c r="B8756" t="s">
        <v>668</v>
      </c>
      <c r="C8756" t="s">
        <v>669</v>
      </c>
      <c r="D8756" s="4">
        <v>1692.46</v>
      </c>
    </row>
    <row r="8757" spans="1:4" x14ac:dyDescent="0.25">
      <c r="A8757" s="1">
        <v>45382</v>
      </c>
      <c r="B8757" t="s">
        <v>672</v>
      </c>
      <c r="C8757" t="s">
        <v>673</v>
      </c>
      <c r="D8757" s="4">
        <v>7510.31</v>
      </c>
    </row>
    <row r="8758" spans="1:4" x14ac:dyDescent="0.25">
      <c r="A8758" s="1">
        <v>45382</v>
      </c>
      <c r="B8758" t="s">
        <v>676</v>
      </c>
      <c r="C8758" t="s">
        <v>677</v>
      </c>
      <c r="D8758" s="4">
        <v>32368.400000000001</v>
      </c>
    </row>
    <row r="8759" spans="1:4" x14ac:dyDescent="0.25">
      <c r="A8759" s="1">
        <v>45382</v>
      </c>
      <c r="B8759" t="s">
        <v>680</v>
      </c>
      <c r="C8759" t="s">
        <v>681</v>
      </c>
      <c r="D8759" s="4">
        <v>13039.5</v>
      </c>
    </row>
    <row r="8760" spans="1:4" x14ac:dyDescent="0.25">
      <c r="A8760" s="1">
        <v>45382</v>
      </c>
      <c r="B8760" t="s">
        <v>685</v>
      </c>
      <c r="C8760" t="s">
        <v>686</v>
      </c>
      <c r="D8760" s="4">
        <v>800</v>
      </c>
    </row>
    <row r="8761" spans="1:4" x14ac:dyDescent="0.25">
      <c r="A8761" s="1">
        <v>45382</v>
      </c>
      <c r="B8761" t="s">
        <v>690</v>
      </c>
      <c r="C8761" t="s">
        <v>691</v>
      </c>
      <c r="D8761" s="4">
        <v>8934</v>
      </c>
    </row>
    <row r="8762" spans="1:4" x14ac:dyDescent="0.25">
      <c r="A8762" s="1">
        <v>45382</v>
      </c>
      <c r="B8762" t="s">
        <v>698</v>
      </c>
      <c r="C8762" t="s">
        <v>699</v>
      </c>
      <c r="D8762" s="4">
        <v>312.5</v>
      </c>
    </row>
    <row r="8763" spans="1:4" x14ac:dyDescent="0.25">
      <c r="A8763" s="1">
        <v>45382</v>
      </c>
      <c r="B8763" t="s">
        <v>1132</v>
      </c>
      <c r="C8763" t="s">
        <v>1133</v>
      </c>
      <c r="D8763" s="4">
        <v>300</v>
      </c>
    </row>
    <row r="8764" spans="1:4" x14ac:dyDescent="0.25">
      <c r="A8764" s="1">
        <v>45382</v>
      </c>
      <c r="B8764" t="s">
        <v>1134</v>
      </c>
      <c r="C8764" t="s">
        <v>1135</v>
      </c>
      <c r="D8764" s="4">
        <v>11051.04</v>
      </c>
    </row>
    <row r="8765" spans="1:4" x14ac:dyDescent="0.25">
      <c r="A8765" s="1">
        <v>45382</v>
      </c>
      <c r="B8765" t="s">
        <v>1140</v>
      </c>
      <c r="C8765" t="s">
        <v>1141</v>
      </c>
      <c r="D8765" s="4">
        <v>3249.99</v>
      </c>
    </row>
    <row r="8766" spans="1:4" x14ac:dyDescent="0.25">
      <c r="A8766" s="1">
        <v>45382</v>
      </c>
      <c r="B8766" t="s">
        <v>1221</v>
      </c>
      <c r="C8766" t="s">
        <v>1222</v>
      </c>
      <c r="D8766" s="4">
        <v>14405</v>
      </c>
    </row>
    <row r="8767" spans="1:4" x14ac:dyDescent="0.25">
      <c r="A8767" s="1">
        <v>45382</v>
      </c>
      <c r="B8767" t="s">
        <v>702</v>
      </c>
      <c r="C8767" t="s">
        <v>703</v>
      </c>
      <c r="D8767" s="4">
        <v>3249.99</v>
      </c>
    </row>
    <row r="8768" spans="1:4" x14ac:dyDescent="0.25">
      <c r="A8768" s="1">
        <v>45382</v>
      </c>
      <c r="B8768" t="s">
        <v>1312</v>
      </c>
      <c r="C8768" t="s">
        <v>1313</v>
      </c>
      <c r="D8768" s="4">
        <v>4430.25</v>
      </c>
    </row>
    <row r="8769" spans="1:4" x14ac:dyDescent="0.25">
      <c r="A8769" s="1">
        <v>45382</v>
      </c>
      <c r="B8769" t="s">
        <v>1146</v>
      </c>
      <c r="C8769" t="s">
        <v>1147</v>
      </c>
      <c r="D8769" s="4">
        <v>7650</v>
      </c>
    </row>
    <row r="8770" spans="1:4" x14ac:dyDescent="0.25">
      <c r="A8770" s="1">
        <v>45382</v>
      </c>
      <c r="B8770" t="s">
        <v>1273</v>
      </c>
      <c r="C8770" t="s">
        <v>1274</v>
      </c>
      <c r="D8770" s="4">
        <v>2079.9900000000002</v>
      </c>
    </row>
    <row r="8771" spans="1:4" x14ac:dyDescent="0.25">
      <c r="A8771" s="1">
        <v>45382</v>
      </c>
      <c r="B8771" t="s">
        <v>1260</v>
      </c>
      <c r="C8771" t="s">
        <v>1261</v>
      </c>
      <c r="D8771" s="4">
        <v>600</v>
      </c>
    </row>
    <row r="8772" spans="1:4" x14ac:dyDescent="0.25">
      <c r="A8772" s="1">
        <v>45382</v>
      </c>
      <c r="B8772" t="s">
        <v>704</v>
      </c>
      <c r="C8772" t="s">
        <v>705</v>
      </c>
      <c r="D8772" s="4">
        <v>7497.51</v>
      </c>
    </row>
    <row r="8773" spans="1:4" x14ac:dyDescent="0.25">
      <c r="A8773" s="1">
        <v>45382</v>
      </c>
      <c r="B8773" t="s">
        <v>708</v>
      </c>
      <c r="C8773" t="s">
        <v>709</v>
      </c>
      <c r="D8773" s="4">
        <v>402.51</v>
      </c>
    </row>
    <row r="8774" spans="1:4" x14ac:dyDescent="0.25">
      <c r="A8774" s="1">
        <v>45382</v>
      </c>
      <c r="B8774" t="s">
        <v>712</v>
      </c>
      <c r="C8774" t="s">
        <v>713</v>
      </c>
      <c r="D8774" s="4">
        <v>237.99</v>
      </c>
    </row>
    <row r="8775" spans="1:4" x14ac:dyDescent="0.25">
      <c r="A8775" s="1">
        <v>45382</v>
      </c>
      <c r="B8775" t="s">
        <v>717</v>
      </c>
      <c r="C8775" t="s">
        <v>718</v>
      </c>
      <c r="D8775" s="4">
        <v>1060.74</v>
      </c>
    </row>
    <row r="8776" spans="1:4" x14ac:dyDescent="0.25">
      <c r="A8776" s="1">
        <v>45382</v>
      </c>
      <c r="B8776" t="s">
        <v>719</v>
      </c>
      <c r="C8776" t="s">
        <v>720</v>
      </c>
      <c r="D8776" s="4">
        <v>2796.8700000000003</v>
      </c>
    </row>
    <row r="8777" spans="1:4" x14ac:dyDescent="0.25">
      <c r="A8777" s="1">
        <v>45382</v>
      </c>
      <c r="B8777" t="s">
        <v>1350</v>
      </c>
      <c r="C8777" t="s">
        <v>1351</v>
      </c>
      <c r="D8777" s="4">
        <v>757.5</v>
      </c>
    </row>
    <row r="8778" spans="1:4" x14ac:dyDescent="0.25">
      <c r="A8778" s="1">
        <v>45382</v>
      </c>
      <c r="B8778" t="s">
        <v>721</v>
      </c>
      <c r="C8778" t="s">
        <v>722</v>
      </c>
      <c r="D8778" s="4">
        <v>916</v>
      </c>
    </row>
    <row r="8779" spans="1:4" x14ac:dyDescent="0.25">
      <c r="A8779" s="1">
        <v>45382</v>
      </c>
      <c r="B8779" t="s">
        <v>726</v>
      </c>
      <c r="C8779" t="s">
        <v>727</v>
      </c>
      <c r="D8779" s="4">
        <v>2367.21</v>
      </c>
    </row>
    <row r="8780" spans="1:4" x14ac:dyDescent="0.25">
      <c r="A8780" s="1">
        <v>45382</v>
      </c>
      <c r="B8780" t="s">
        <v>734</v>
      </c>
      <c r="C8780" t="s">
        <v>735</v>
      </c>
      <c r="D8780" s="4">
        <v>146.25</v>
      </c>
    </row>
    <row r="8781" spans="1:4" x14ac:dyDescent="0.25">
      <c r="A8781" s="1">
        <v>45382</v>
      </c>
      <c r="B8781" t="s">
        <v>738</v>
      </c>
      <c r="C8781" t="s">
        <v>739</v>
      </c>
      <c r="D8781" s="4">
        <v>2352.09</v>
      </c>
    </row>
    <row r="8782" spans="1:4" x14ac:dyDescent="0.25">
      <c r="A8782" s="1">
        <v>45382</v>
      </c>
      <c r="B8782" t="s">
        <v>742</v>
      </c>
      <c r="C8782" t="s">
        <v>743</v>
      </c>
      <c r="D8782" s="4">
        <v>1592.4500000000003</v>
      </c>
    </row>
    <row r="8783" spans="1:4" x14ac:dyDescent="0.25">
      <c r="A8783" s="1">
        <v>45382</v>
      </c>
      <c r="B8783" t="s">
        <v>747</v>
      </c>
      <c r="C8783" t="s">
        <v>748</v>
      </c>
      <c r="D8783" s="4">
        <v>10391.19</v>
      </c>
    </row>
    <row r="8784" spans="1:4" x14ac:dyDescent="0.25">
      <c r="A8784" s="1">
        <v>45382</v>
      </c>
      <c r="B8784" t="s">
        <v>1375</v>
      </c>
      <c r="C8784" t="s">
        <v>1376</v>
      </c>
      <c r="D8784" s="4">
        <v>14.38</v>
      </c>
    </row>
    <row r="8785" spans="1:4" x14ac:dyDescent="0.25">
      <c r="A8785" s="1">
        <v>45382</v>
      </c>
      <c r="B8785" t="s">
        <v>763</v>
      </c>
      <c r="C8785" t="s">
        <v>764</v>
      </c>
      <c r="D8785" s="4">
        <v>120.98</v>
      </c>
    </row>
    <row r="8786" spans="1:4" x14ac:dyDescent="0.25">
      <c r="A8786" s="1">
        <v>45382</v>
      </c>
      <c r="B8786" t="s">
        <v>767</v>
      </c>
      <c r="C8786" t="s">
        <v>768</v>
      </c>
      <c r="D8786" s="4">
        <v>591.06999999999994</v>
      </c>
    </row>
    <row r="8787" spans="1:4" x14ac:dyDescent="0.25">
      <c r="A8787" s="1">
        <v>45382</v>
      </c>
      <c r="B8787" t="s">
        <v>769</v>
      </c>
      <c r="C8787" t="s">
        <v>770</v>
      </c>
      <c r="D8787" s="4">
        <v>2830.17</v>
      </c>
    </row>
    <row r="8788" spans="1:4" x14ac:dyDescent="0.25">
      <c r="A8788" s="1">
        <v>45382</v>
      </c>
      <c r="B8788" t="s">
        <v>773</v>
      </c>
      <c r="C8788" t="s">
        <v>774</v>
      </c>
      <c r="D8788" s="4">
        <v>1040.08</v>
      </c>
    </row>
    <row r="8789" spans="1:4" x14ac:dyDescent="0.25">
      <c r="A8789" s="1">
        <v>45382</v>
      </c>
      <c r="B8789" t="s">
        <v>775</v>
      </c>
      <c r="C8789" t="s">
        <v>776</v>
      </c>
      <c r="D8789" s="4">
        <v>1736.62</v>
      </c>
    </row>
    <row r="8790" spans="1:4" x14ac:dyDescent="0.25">
      <c r="A8790" s="1">
        <v>45382</v>
      </c>
      <c r="B8790" t="s">
        <v>777</v>
      </c>
      <c r="C8790" t="s">
        <v>778</v>
      </c>
      <c r="D8790" s="4">
        <v>1945.23</v>
      </c>
    </row>
    <row r="8791" spans="1:4" x14ac:dyDescent="0.25">
      <c r="A8791" s="1">
        <v>45382</v>
      </c>
      <c r="B8791" t="s">
        <v>781</v>
      </c>
      <c r="C8791" t="s">
        <v>782</v>
      </c>
      <c r="D8791" s="4">
        <v>1286.03</v>
      </c>
    </row>
    <row r="8792" spans="1:4" x14ac:dyDescent="0.25">
      <c r="A8792" s="1">
        <v>45382</v>
      </c>
      <c r="B8792" t="s">
        <v>788</v>
      </c>
      <c r="C8792" t="s">
        <v>789</v>
      </c>
      <c r="D8792" s="4">
        <v>2774.67</v>
      </c>
    </row>
    <row r="8793" spans="1:4" x14ac:dyDescent="0.25">
      <c r="A8793" s="1">
        <v>45382</v>
      </c>
      <c r="B8793" t="s">
        <v>790</v>
      </c>
      <c r="C8793" t="s">
        <v>791</v>
      </c>
      <c r="D8793" s="4">
        <v>630</v>
      </c>
    </row>
    <row r="8794" spans="1:4" x14ac:dyDescent="0.25">
      <c r="A8794" s="1">
        <v>45382</v>
      </c>
      <c r="B8794" t="s">
        <v>792</v>
      </c>
      <c r="C8794" t="s">
        <v>793</v>
      </c>
      <c r="D8794" s="4">
        <v>1605</v>
      </c>
    </row>
    <row r="8795" spans="1:4" x14ac:dyDescent="0.25">
      <c r="A8795" s="1">
        <v>45382</v>
      </c>
      <c r="B8795" t="s">
        <v>1275</v>
      </c>
      <c r="C8795" t="s">
        <v>1276</v>
      </c>
      <c r="D8795" s="4">
        <v>3979.67</v>
      </c>
    </row>
    <row r="8796" spans="1:4" x14ac:dyDescent="0.25">
      <c r="A8796" s="1">
        <v>45382</v>
      </c>
      <c r="B8796" t="s">
        <v>1236</v>
      </c>
      <c r="C8796" t="s">
        <v>1237</v>
      </c>
      <c r="D8796" s="4">
        <v>31.25</v>
      </c>
    </row>
    <row r="8797" spans="1:4" x14ac:dyDescent="0.25">
      <c r="A8797" s="1">
        <v>45382</v>
      </c>
      <c r="B8797" t="s">
        <v>1238</v>
      </c>
      <c r="C8797" t="s">
        <v>1239</v>
      </c>
      <c r="D8797" s="4">
        <v>4860.7199999999993</v>
      </c>
    </row>
    <row r="8798" spans="1:4" x14ac:dyDescent="0.25">
      <c r="A8798" s="1">
        <v>45382</v>
      </c>
      <c r="B8798" t="s">
        <v>1330</v>
      </c>
      <c r="C8798" t="s">
        <v>1331</v>
      </c>
      <c r="D8798" s="4">
        <v>1534</v>
      </c>
    </row>
    <row r="8799" spans="1:4" x14ac:dyDescent="0.25">
      <c r="A8799" s="1">
        <v>45382</v>
      </c>
      <c r="B8799" t="s">
        <v>1336</v>
      </c>
      <c r="C8799" t="s">
        <v>1337</v>
      </c>
      <c r="D8799" s="4">
        <v>23293.89</v>
      </c>
    </row>
    <row r="8800" spans="1:4" x14ac:dyDescent="0.25">
      <c r="A8800" s="1">
        <v>45382</v>
      </c>
      <c r="B8800" t="s">
        <v>794</v>
      </c>
      <c r="C8800" t="s">
        <v>795</v>
      </c>
      <c r="D8800" s="4">
        <v>10468.340000000002</v>
      </c>
    </row>
    <row r="8801" spans="1:4" x14ac:dyDescent="0.25">
      <c r="A8801" s="1">
        <v>45382</v>
      </c>
      <c r="B8801" t="s">
        <v>796</v>
      </c>
      <c r="C8801" t="s">
        <v>797</v>
      </c>
      <c r="D8801" s="4">
        <v>461.41000000000008</v>
      </c>
    </row>
    <row r="8802" spans="1:4" x14ac:dyDescent="0.25">
      <c r="A8802" s="1">
        <v>45382</v>
      </c>
      <c r="B8802" t="s">
        <v>1302</v>
      </c>
      <c r="C8802" t="s">
        <v>1303</v>
      </c>
      <c r="D8802" s="4">
        <v>61.49</v>
      </c>
    </row>
    <row r="8803" spans="1:4" x14ac:dyDescent="0.25">
      <c r="A8803" s="1">
        <v>45382</v>
      </c>
      <c r="B8803" t="s">
        <v>800</v>
      </c>
      <c r="C8803" t="s">
        <v>801</v>
      </c>
      <c r="D8803" s="4">
        <v>105</v>
      </c>
    </row>
    <row r="8804" spans="1:4" x14ac:dyDescent="0.25">
      <c r="A8804" s="1">
        <v>45382</v>
      </c>
      <c r="B8804" t="s">
        <v>802</v>
      </c>
      <c r="C8804" t="s">
        <v>803</v>
      </c>
      <c r="D8804" s="4">
        <v>105</v>
      </c>
    </row>
    <row r="8805" spans="1:4" x14ac:dyDescent="0.25">
      <c r="A8805" s="1">
        <v>45382</v>
      </c>
      <c r="B8805" t="s">
        <v>804</v>
      </c>
      <c r="C8805" t="s">
        <v>805</v>
      </c>
      <c r="D8805" s="4">
        <v>1770.12</v>
      </c>
    </row>
    <row r="8806" spans="1:4" x14ac:dyDescent="0.25">
      <c r="A8806" s="1">
        <v>45382</v>
      </c>
      <c r="B8806" t="s">
        <v>808</v>
      </c>
      <c r="C8806" t="s">
        <v>809</v>
      </c>
      <c r="D8806" s="4">
        <v>15</v>
      </c>
    </row>
    <row r="8807" spans="1:4" x14ac:dyDescent="0.25">
      <c r="A8807" s="1">
        <v>45382</v>
      </c>
      <c r="B8807" t="s">
        <v>1240</v>
      </c>
      <c r="C8807" t="s">
        <v>1241</v>
      </c>
      <c r="D8807" s="4">
        <v>319.88</v>
      </c>
    </row>
    <row r="8808" spans="1:4" x14ac:dyDescent="0.25">
      <c r="A8808" s="1">
        <v>45382</v>
      </c>
      <c r="B8808" t="s">
        <v>812</v>
      </c>
      <c r="C8808" t="s">
        <v>813</v>
      </c>
      <c r="D8808" s="4">
        <v>920.79000000000008</v>
      </c>
    </row>
    <row r="8809" spans="1:4" x14ac:dyDescent="0.25">
      <c r="A8809" s="1">
        <v>45382</v>
      </c>
      <c r="B8809" t="s">
        <v>816</v>
      </c>
      <c r="C8809" t="s">
        <v>817</v>
      </c>
      <c r="D8809" s="4">
        <v>13584.760000000002</v>
      </c>
    </row>
    <row r="8810" spans="1:4" x14ac:dyDescent="0.25">
      <c r="A8810" s="1">
        <v>45382</v>
      </c>
      <c r="B8810" t="s">
        <v>818</v>
      </c>
      <c r="C8810" t="s">
        <v>819</v>
      </c>
      <c r="D8810" s="4">
        <v>1.1499999999999999</v>
      </c>
    </row>
    <row r="8811" spans="1:4" x14ac:dyDescent="0.25">
      <c r="A8811" s="1">
        <v>45382</v>
      </c>
      <c r="B8811" t="s">
        <v>820</v>
      </c>
      <c r="C8811" t="s">
        <v>821</v>
      </c>
      <c r="D8811" s="4">
        <v>42.51</v>
      </c>
    </row>
    <row r="8812" spans="1:4" x14ac:dyDescent="0.25">
      <c r="A8812" s="1">
        <v>45382</v>
      </c>
      <c r="B8812" t="s">
        <v>822</v>
      </c>
      <c r="C8812" t="s">
        <v>823</v>
      </c>
      <c r="D8812" s="4">
        <v>704.99</v>
      </c>
    </row>
    <row r="8813" spans="1:4" x14ac:dyDescent="0.25">
      <c r="A8813" s="1">
        <v>45382</v>
      </c>
      <c r="B8813" t="s">
        <v>828</v>
      </c>
      <c r="C8813" t="s">
        <v>829</v>
      </c>
      <c r="D8813" s="4">
        <v>71.95999999999998</v>
      </c>
    </row>
    <row r="8814" spans="1:4" x14ac:dyDescent="0.25">
      <c r="A8814" s="1">
        <v>45382</v>
      </c>
      <c r="B8814" t="s">
        <v>1249</v>
      </c>
      <c r="C8814" t="s">
        <v>1250</v>
      </c>
      <c r="D8814" s="4">
        <v>2074.08</v>
      </c>
    </row>
    <row r="8815" spans="1:4" x14ac:dyDescent="0.25">
      <c r="A8815" s="1">
        <v>45382</v>
      </c>
      <c r="B8815" t="s">
        <v>1242</v>
      </c>
      <c r="C8815" t="s">
        <v>1243</v>
      </c>
      <c r="D8815" s="4">
        <v>460.85</v>
      </c>
    </row>
    <row r="8816" spans="1:4" x14ac:dyDescent="0.25">
      <c r="A8816" s="1">
        <v>45382</v>
      </c>
      <c r="B8816" t="s">
        <v>830</v>
      </c>
      <c r="C8816" t="s">
        <v>1366</v>
      </c>
      <c r="D8816" s="4">
        <v>2250</v>
      </c>
    </row>
    <row r="8817" spans="1:4" x14ac:dyDescent="0.25">
      <c r="A8817" s="1">
        <v>45382</v>
      </c>
      <c r="B8817" t="s">
        <v>832</v>
      </c>
      <c r="C8817" t="s">
        <v>833</v>
      </c>
      <c r="D8817" s="4">
        <v>3000</v>
      </c>
    </row>
    <row r="8818" spans="1:4" x14ac:dyDescent="0.25">
      <c r="A8818" s="1">
        <v>45382</v>
      </c>
      <c r="B8818" t="s">
        <v>834</v>
      </c>
      <c r="C8818" t="s">
        <v>835</v>
      </c>
      <c r="D8818" s="4">
        <v>10200</v>
      </c>
    </row>
    <row r="8819" spans="1:4" x14ac:dyDescent="0.25">
      <c r="A8819" s="1">
        <v>45382</v>
      </c>
      <c r="B8819" t="s">
        <v>836</v>
      </c>
      <c r="C8819" t="s">
        <v>837</v>
      </c>
      <c r="D8819" s="4">
        <v>300</v>
      </c>
    </row>
    <row r="8820" spans="1:4" x14ac:dyDescent="0.25">
      <c r="A8820" s="1">
        <v>45382</v>
      </c>
      <c r="B8820" t="s">
        <v>840</v>
      </c>
      <c r="C8820" t="s">
        <v>841</v>
      </c>
      <c r="D8820" s="4">
        <v>6387.96</v>
      </c>
    </row>
    <row r="8821" spans="1:4" x14ac:dyDescent="0.25">
      <c r="A8821" s="1">
        <v>45382</v>
      </c>
      <c r="B8821" t="s">
        <v>842</v>
      </c>
      <c r="C8821" t="s">
        <v>843</v>
      </c>
      <c r="D8821" s="4">
        <v>300</v>
      </c>
    </row>
    <row r="8822" spans="1:4" x14ac:dyDescent="0.25">
      <c r="A8822" s="1">
        <v>45382</v>
      </c>
      <c r="B8822" t="s">
        <v>844</v>
      </c>
      <c r="C8822" t="s">
        <v>845</v>
      </c>
      <c r="D8822" s="4">
        <v>6802.8799999999992</v>
      </c>
    </row>
    <row r="8823" spans="1:4" x14ac:dyDescent="0.25">
      <c r="A8823" s="1">
        <v>45382</v>
      </c>
      <c r="B8823" t="s">
        <v>857</v>
      </c>
      <c r="C8823" t="s">
        <v>858</v>
      </c>
      <c r="D8823" s="4">
        <v>11413.86</v>
      </c>
    </row>
    <row r="8824" spans="1:4" x14ac:dyDescent="0.25">
      <c r="A8824" s="1">
        <v>45382</v>
      </c>
      <c r="B8824" t="s">
        <v>1254</v>
      </c>
      <c r="C8824" t="s">
        <v>1255</v>
      </c>
      <c r="D8824" s="4">
        <v>7986</v>
      </c>
    </row>
    <row r="8825" spans="1:4" x14ac:dyDescent="0.25">
      <c r="A8825" s="1">
        <v>45382</v>
      </c>
      <c r="B8825" t="s">
        <v>1304</v>
      </c>
      <c r="C8825" t="s">
        <v>1305</v>
      </c>
      <c r="D8825" s="4">
        <v>5000</v>
      </c>
    </row>
    <row r="8826" spans="1:4" x14ac:dyDescent="0.25">
      <c r="A8826" s="1">
        <v>45382</v>
      </c>
      <c r="B8826" t="s">
        <v>1306</v>
      </c>
      <c r="C8826" t="s">
        <v>1307</v>
      </c>
      <c r="D8826" s="4">
        <v>750</v>
      </c>
    </row>
    <row r="8827" spans="1:4" x14ac:dyDescent="0.25">
      <c r="A8827" s="1">
        <v>45382</v>
      </c>
      <c r="B8827" t="s">
        <v>1338</v>
      </c>
      <c r="C8827" t="s">
        <v>1339</v>
      </c>
      <c r="D8827" s="4">
        <v>5400</v>
      </c>
    </row>
    <row r="8828" spans="1:4" x14ac:dyDescent="0.25">
      <c r="A8828" s="1">
        <v>45382</v>
      </c>
      <c r="B8828" t="s">
        <v>1348</v>
      </c>
      <c r="C8828" t="s">
        <v>1349</v>
      </c>
      <c r="D8828" s="4">
        <v>3600</v>
      </c>
    </row>
    <row r="8829" spans="1:4" x14ac:dyDescent="0.25">
      <c r="A8829" s="1">
        <v>45382</v>
      </c>
      <c r="B8829" t="s">
        <v>861</v>
      </c>
      <c r="C8829" t="s">
        <v>862</v>
      </c>
      <c r="D8829" s="4">
        <v>2500</v>
      </c>
    </row>
    <row r="8830" spans="1:4" x14ac:dyDescent="0.25">
      <c r="A8830" s="1">
        <v>45382</v>
      </c>
      <c r="B8830" t="s">
        <v>867</v>
      </c>
      <c r="C8830" t="s">
        <v>868</v>
      </c>
      <c r="D8830" s="4">
        <v>4980.8099999999995</v>
      </c>
    </row>
    <row r="8831" spans="1:4" x14ac:dyDescent="0.25">
      <c r="A8831" s="1">
        <v>45382</v>
      </c>
      <c r="B8831" t="s">
        <v>869</v>
      </c>
      <c r="C8831" t="s">
        <v>870</v>
      </c>
      <c r="D8831" s="4">
        <v>3507.91</v>
      </c>
    </row>
    <row r="8832" spans="1:4" x14ac:dyDescent="0.25">
      <c r="A8832" s="1">
        <v>45382</v>
      </c>
      <c r="B8832" t="s">
        <v>1332</v>
      </c>
      <c r="C8832" t="s">
        <v>1333</v>
      </c>
      <c r="D8832" s="4">
        <v>3663.51</v>
      </c>
    </row>
    <row r="8833" spans="1:4" x14ac:dyDescent="0.25">
      <c r="A8833" s="1">
        <v>45382</v>
      </c>
      <c r="B8833" t="s">
        <v>1503</v>
      </c>
      <c r="C8833" t="s">
        <v>1504</v>
      </c>
      <c r="D8833" s="4">
        <v>325963.07</v>
      </c>
    </row>
    <row r="8834" spans="1:4" x14ac:dyDescent="0.25">
      <c r="A8834" s="1">
        <v>45382</v>
      </c>
      <c r="B8834" t="s">
        <v>1505</v>
      </c>
      <c r="C8834" t="s">
        <v>1506</v>
      </c>
      <c r="D8834" s="4">
        <v>30438.210000000006</v>
      </c>
    </row>
    <row r="8835" spans="1:4" x14ac:dyDescent="0.25">
      <c r="A8835" s="1">
        <v>45382</v>
      </c>
      <c r="B8835" t="s">
        <v>1507</v>
      </c>
      <c r="C8835" t="s">
        <v>1508</v>
      </c>
      <c r="D8835" s="4">
        <v>35777.370000000003</v>
      </c>
    </row>
    <row r="8836" spans="1:4" x14ac:dyDescent="0.25">
      <c r="A8836" s="1">
        <v>45382</v>
      </c>
      <c r="B8836" t="s">
        <v>1509</v>
      </c>
      <c r="C8836" t="s">
        <v>1510</v>
      </c>
      <c r="D8836" s="4">
        <v>5415</v>
      </c>
    </row>
    <row r="8837" spans="1:4" x14ac:dyDescent="0.25">
      <c r="A8837" s="1">
        <v>45382</v>
      </c>
      <c r="B8837" t="s">
        <v>1515</v>
      </c>
      <c r="C8837" t="s">
        <v>1516</v>
      </c>
      <c r="D8837" s="4">
        <v>39660.109999999993</v>
      </c>
    </row>
    <row r="8838" spans="1:4" x14ac:dyDescent="0.25">
      <c r="A8838" s="1">
        <v>45382</v>
      </c>
      <c r="B8838" t="s">
        <v>1517</v>
      </c>
      <c r="C8838" t="s">
        <v>1518</v>
      </c>
      <c r="D8838" s="4">
        <v>93547.31</v>
      </c>
    </row>
    <row r="8839" spans="1:4" x14ac:dyDescent="0.25">
      <c r="A8839" s="1">
        <v>45382</v>
      </c>
      <c r="B8839" t="s">
        <v>1519</v>
      </c>
      <c r="C8839" t="s">
        <v>1520</v>
      </c>
      <c r="D8839" s="4">
        <v>2786.55</v>
      </c>
    </row>
    <row r="8840" spans="1:4" x14ac:dyDescent="0.25">
      <c r="A8840" s="1">
        <v>45382</v>
      </c>
      <c r="B8840" t="s">
        <v>1521</v>
      </c>
      <c r="C8840" t="s">
        <v>1522</v>
      </c>
      <c r="D8840" s="4">
        <v>454.76</v>
      </c>
    </row>
    <row r="8841" spans="1:4" x14ac:dyDescent="0.25">
      <c r="A8841" s="1">
        <v>45382</v>
      </c>
      <c r="B8841" t="s">
        <v>1523</v>
      </c>
      <c r="C8841" t="s">
        <v>1524</v>
      </c>
      <c r="D8841" s="4">
        <v>22288.32</v>
      </c>
    </row>
    <row r="8842" spans="1:4" x14ac:dyDescent="0.25">
      <c r="A8842" s="1">
        <v>45382</v>
      </c>
      <c r="B8842" t="s">
        <v>1527</v>
      </c>
      <c r="C8842" t="s">
        <v>1528</v>
      </c>
      <c r="D8842" s="4">
        <v>24547.200000000001</v>
      </c>
    </row>
    <row r="8843" spans="1:4" x14ac:dyDescent="0.25">
      <c r="A8843" s="1">
        <v>45382</v>
      </c>
      <c r="B8843" t="s">
        <v>1529</v>
      </c>
      <c r="C8843" t="s">
        <v>1530</v>
      </c>
      <c r="D8843" s="4">
        <v>18145.160000000003</v>
      </c>
    </row>
    <row r="8844" spans="1:4" x14ac:dyDescent="0.25">
      <c r="A8844" s="1">
        <v>45382</v>
      </c>
      <c r="B8844" t="s">
        <v>1531</v>
      </c>
      <c r="C8844" t="s">
        <v>1532</v>
      </c>
      <c r="D8844" s="4">
        <v>2151.0700000000002</v>
      </c>
    </row>
    <row r="8845" spans="1:4" x14ac:dyDescent="0.25">
      <c r="A8845" s="1">
        <v>45382</v>
      </c>
      <c r="B8845" t="s">
        <v>1533</v>
      </c>
      <c r="C8845" t="s">
        <v>1534</v>
      </c>
      <c r="D8845" s="4">
        <v>94.76</v>
      </c>
    </row>
    <row r="8846" spans="1:4" x14ac:dyDescent="0.25">
      <c r="A8846" s="1">
        <v>45382</v>
      </c>
      <c r="B8846" t="s">
        <v>1535</v>
      </c>
      <c r="C8846" t="s">
        <v>1536</v>
      </c>
      <c r="D8846" s="4">
        <v>1765.76</v>
      </c>
    </row>
    <row r="8847" spans="1:4" x14ac:dyDescent="0.25">
      <c r="A8847" s="1">
        <v>45382</v>
      </c>
      <c r="B8847" t="s">
        <v>1537</v>
      </c>
      <c r="C8847" t="s">
        <v>1538</v>
      </c>
      <c r="D8847" s="4">
        <v>3619.58</v>
      </c>
    </row>
    <row r="8848" spans="1:4" x14ac:dyDescent="0.25">
      <c r="A8848" s="1">
        <v>45382</v>
      </c>
      <c r="B8848" t="s">
        <v>1539</v>
      </c>
      <c r="C8848" t="s">
        <v>1540</v>
      </c>
      <c r="D8848" s="4">
        <v>158.41</v>
      </c>
    </row>
    <row r="8849" spans="1:4" x14ac:dyDescent="0.25">
      <c r="A8849" s="1">
        <v>45382</v>
      </c>
      <c r="B8849" t="s">
        <v>1541</v>
      </c>
      <c r="C8849" t="s">
        <v>1542</v>
      </c>
      <c r="D8849" s="4">
        <v>910</v>
      </c>
    </row>
    <row r="8850" spans="1:4" x14ac:dyDescent="0.25">
      <c r="A8850" s="1">
        <v>45382</v>
      </c>
      <c r="B8850" t="s">
        <v>1543</v>
      </c>
      <c r="C8850" t="s">
        <v>1544</v>
      </c>
      <c r="D8850" s="4">
        <v>507</v>
      </c>
    </row>
    <row r="8851" spans="1:4" x14ac:dyDescent="0.25">
      <c r="A8851" s="1">
        <v>45382</v>
      </c>
      <c r="B8851" t="s">
        <v>1545</v>
      </c>
      <c r="C8851" t="s">
        <v>1546</v>
      </c>
      <c r="D8851" s="4">
        <v>30</v>
      </c>
    </row>
    <row r="8852" spans="1:4" x14ac:dyDescent="0.25">
      <c r="A8852" s="1">
        <v>45382</v>
      </c>
      <c r="B8852" t="s">
        <v>1547</v>
      </c>
      <c r="C8852" t="s">
        <v>1548</v>
      </c>
      <c r="D8852" s="4">
        <v>846.95</v>
      </c>
    </row>
    <row r="8853" spans="1:4" x14ac:dyDescent="0.25">
      <c r="A8853" s="1">
        <v>45382</v>
      </c>
      <c r="B8853" t="s">
        <v>1549</v>
      </c>
      <c r="C8853" t="s">
        <v>1550</v>
      </c>
      <c r="D8853" s="4">
        <v>100</v>
      </c>
    </row>
    <row r="8854" spans="1:4" x14ac:dyDescent="0.25">
      <c r="A8854" s="1">
        <v>45382</v>
      </c>
      <c r="B8854" t="s">
        <v>911</v>
      </c>
      <c r="C8854" t="s">
        <v>912</v>
      </c>
      <c r="D8854" s="4">
        <v>2426.6999999999998</v>
      </c>
    </row>
    <row r="8855" spans="1:4" x14ac:dyDescent="0.25">
      <c r="A8855" s="1">
        <v>45382</v>
      </c>
      <c r="B8855" t="s">
        <v>919</v>
      </c>
      <c r="C8855" t="s">
        <v>920</v>
      </c>
      <c r="D8855" s="4">
        <v>1186.44</v>
      </c>
    </row>
    <row r="8856" spans="1:4" x14ac:dyDescent="0.25">
      <c r="A8856" s="1">
        <v>45382</v>
      </c>
      <c r="B8856" t="s">
        <v>924</v>
      </c>
      <c r="C8856" t="s">
        <v>925</v>
      </c>
      <c r="D8856" s="4">
        <v>7559.76</v>
      </c>
    </row>
    <row r="8857" spans="1:4" x14ac:dyDescent="0.25">
      <c r="A8857" s="1">
        <v>45382</v>
      </c>
      <c r="B8857" t="s">
        <v>927</v>
      </c>
      <c r="C8857" t="s">
        <v>928</v>
      </c>
      <c r="D8857" s="4">
        <v>2828.8560000000002</v>
      </c>
    </row>
    <row r="8858" spans="1:4" x14ac:dyDescent="0.25">
      <c r="A8858" s="1">
        <v>45382</v>
      </c>
      <c r="B8858" t="s">
        <v>931</v>
      </c>
      <c r="C8858" t="s">
        <v>932</v>
      </c>
      <c r="D8858" s="4">
        <v>6881.7900000000009</v>
      </c>
    </row>
    <row r="8859" spans="1:4" x14ac:dyDescent="0.25">
      <c r="A8859" s="1">
        <v>45382</v>
      </c>
      <c r="B8859" t="s">
        <v>935</v>
      </c>
      <c r="C8859" t="s">
        <v>936</v>
      </c>
      <c r="D8859" s="4">
        <v>5204.67</v>
      </c>
    </row>
    <row r="8860" spans="1:4" x14ac:dyDescent="0.25">
      <c r="A8860" s="1">
        <v>45382</v>
      </c>
      <c r="B8860" t="s">
        <v>938</v>
      </c>
      <c r="C8860" t="s">
        <v>939</v>
      </c>
      <c r="D8860" s="4">
        <v>1369.65</v>
      </c>
    </row>
    <row r="8861" spans="1:4" x14ac:dyDescent="0.25">
      <c r="A8861" s="1">
        <v>45382</v>
      </c>
      <c r="B8861" t="s">
        <v>942</v>
      </c>
      <c r="C8861" t="s">
        <v>943</v>
      </c>
      <c r="D8861" s="4">
        <v>320.88159999999999</v>
      </c>
    </row>
    <row r="8862" spans="1:4" x14ac:dyDescent="0.25">
      <c r="A8862" s="1">
        <v>45382</v>
      </c>
      <c r="B8862" t="s">
        <v>952</v>
      </c>
      <c r="C8862" t="s">
        <v>953</v>
      </c>
      <c r="D8862" s="4">
        <v>640810.47</v>
      </c>
    </row>
    <row r="8863" spans="1:4" x14ac:dyDescent="0.25">
      <c r="A8863" s="1">
        <v>45382</v>
      </c>
      <c r="B8863" t="s">
        <v>955</v>
      </c>
      <c r="C8863" t="s">
        <v>956</v>
      </c>
      <c r="D8863" s="4">
        <v>473270.04</v>
      </c>
    </row>
    <row r="8864" spans="1:4" x14ac:dyDescent="0.25">
      <c r="A8864" s="1">
        <v>45382</v>
      </c>
      <c r="B8864" t="s">
        <v>961</v>
      </c>
      <c r="C8864" t="s">
        <v>962</v>
      </c>
      <c r="D8864" s="4">
        <v>672.49999999999989</v>
      </c>
    </row>
    <row r="8865" spans="1:4" x14ac:dyDescent="0.25">
      <c r="A8865" s="1">
        <v>45382</v>
      </c>
      <c r="B8865" t="s">
        <v>963</v>
      </c>
      <c r="C8865" t="s">
        <v>964</v>
      </c>
      <c r="D8865" s="4">
        <v>415</v>
      </c>
    </row>
    <row r="8866" spans="1:4" x14ac:dyDescent="0.25">
      <c r="A8866" s="1">
        <v>45382</v>
      </c>
      <c r="B8866" t="s">
        <v>967</v>
      </c>
      <c r="C8866" t="s">
        <v>968</v>
      </c>
      <c r="D8866" s="4">
        <v>6</v>
      </c>
    </row>
    <row r="8867" spans="1:4" x14ac:dyDescent="0.25">
      <c r="A8867" s="1">
        <v>45382</v>
      </c>
      <c r="B8867" t="s">
        <v>971</v>
      </c>
      <c r="C8867" t="s">
        <v>972</v>
      </c>
      <c r="D8867" s="4">
        <v>809.274</v>
      </c>
    </row>
    <row r="8868" spans="1:4" x14ac:dyDescent="0.25">
      <c r="A8868" s="1">
        <v>45382</v>
      </c>
      <c r="B8868" t="s">
        <v>977</v>
      </c>
      <c r="C8868" t="s">
        <v>978</v>
      </c>
      <c r="D8868" s="4">
        <v>71.760000000000005</v>
      </c>
    </row>
    <row r="8869" spans="1:4" x14ac:dyDescent="0.25">
      <c r="A8869" s="1">
        <v>45382</v>
      </c>
      <c r="B8869" t="s">
        <v>989</v>
      </c>
      <c r="C8869" t="s">
        <v>990</v>
      </c>
      <c r="D8869" s="4">
        <v>213.98000000000002</v>
      </c>
    </row>
    <row r="8870" spans="1:4" x14ac:dyDescent="0.25">
      <c r="A8870" s="1">
        <v>45382</v>
      </c>
      <c r="B8870" t="s">
        <v>991</v>
      </c>
      <c r="C8870" t="s">
        <v>992</v>
      </c>
      <c r="D8870" s="4">
        <v>2.99</v>
      </c>
    </row>
    <row r="8871" spans="1:4" x14ac:dyDescent="0.25">
      <c r="A8871" s="1">
        <v>45382</v>
      </c>
      <c r="B8871" t="s">
        <v>993</v>
      </c>
      <c r="C8871" t="s">
        <v>994</v>
      </c>
      <c r="D8871" s="4">
        <v>313.39</v>
      </c>
    </row>
    <row r="8872" spans="1:4" x14ac:dyDescent="0.25">
      <c r="A8872" s="1">
        <v>45382</v>
      </c>
      <c r="B8872" t="s">
        <v>997</v>
      </c>
      <c r="C8872" t="s">
        <v>998</v>
      </c>
      <c r="D8872" s="4">
        <v>37.5</v>
      </c>
    </row>
    <row r="8873" spans="1:4" x14ac:dyDescent="0.25">
      <c r="A8873" s="1">
        <v>45382</v>
      </c>
      <c r="B8873" t="s">
        <v>1005</v>
      </c>
      <c r="C8873" t="s">
        <v>1006</v>
      </c>
      <c r="D8873" s="4">
        <v>1.24</v>
      </c>
    </row>
    <row r="8874" spans="1:4" x14ac:dyDescent="0.25">
      <c r="A8874" s="1">
        <v>45382</v>
      </c>
      <c r="B8874" t="s">
        <v>1007</v>
      </c>
      <c r="C8874" t="s">
        <v>1008</v>
      </c>
      <c r="D8874" s="4">
        <v>519.56999999999994</v>
      </c>
    </row>
    <row r="8875" spans="1:4" x14ac:dyDescent="0.25">
      <c r="A8875" s="1">
        <v>45382</v>
      </c>
      <c r="B8875" t="s">
        <v>1162</v>
      </c>
      <c r="C8875" t="s">
        <v>1163</v>
      </c>
      <c r="D8875" s="4">
        <v>288</v>
      </c>
    </row>
    <row r="8876" spans="1:4" x14ac:dyDescent="0.25">
      <c r="A8876" s="1">
        <v>45382</v>
      </c>
      <c r="B8876" t="s">
        <v>1285</v>
      </c>
      <c r="C8876" t="s">
        <v>1286</v>
      </c>
      <c r="D8876" s="4">
        <v>244.81</v>
      </c>
    </row>
    <row r="8877" spans="1:4" x14ac:dyDescent="0.25">
      <c r="A8877" s="1">
        <v>45382</v>
      </c>
      <c r="B8877" t="s">
        <v>1021</v>
      </c>
      <c r="C8877" t="s">
        <v>1022</v>
      </c>
      <c r="D8877" s="4">
        <v>6226.1100000000006</v>
      </c>
    </row>
    <row r="8878" spans="1:4" x14ac:dyDescent="0.25">
      <c r="A8878" s="1">
        <v>45382</v>
      </c>
      <c r="B8878" t="s">
        <v>1025</v>
      </c>
      <c r="C8878" t="s">
        <v>1026</v>
      </c>
      <c r="D8878" s="4">
        <v>694.29</v>
      </c>
    </row>
    <row r="8879" spans="1:4" x14ac:dyDescent="0.25">
      <c r="A8879" s="1">
        <v>45382</v>
      </c>
      <c r="B8879" t="s">
        <v>1227</v>
      </c>
      <c r="C8879" t="s">
        <v>1228</v>
      </c>
      <c r="D8879" s="4">
        <v>8048.18</v>
      </c>
    </row>
    <row r="8880" spans="1:4" x14ac:dyDescent="0.25">
      <c r="A8880" s="1">
        <v>45382</v>
      </c>
      <c r="B8880" t="s">
        <v>35</v>
      </c>
      <c r="C8880" t="s">
        <v>1031</v>
      </c>
      <c r="D8880" s="4">
        <v>1555.55</v>
      </c>
    </row>
    <row r="8881" spans="1:4" x14ac:dyDescent="0.25">
      <c r="A8881" s="1">
        <v>45382</v>
      </c>
      <c r="B8881" t="s">
        <v>27</v>
      </c>
      <c r="C8881" t="s">
        <v>1032</v>
      </c>
      <c r="D8881" s="4">
        <v>-1290939.9900000002</v>
      </c>
    </row>
    <row r="8882" spans="1:4" x14ac:dyDescent="0.25">
      <c r="A8882" s="1">
        <v>45382</v>
      </c>
      <c r="B8882" t="s">
        <v>28</v>
      </c>
      <c r="C8882" t="s">
        <v>1039</v>
      </c>
      <c r="D8882" s="4">
        <v>-122912.94999999998</v>
      </c>
    </row>
    <row r="8883" spans="1:4" x14ac:dyDescent="0.25">
      <c r="A8883" s="1">
        <v>45382</v>
      </c>
      <c r="B8883" t="s">
        <v>29</v>
      </c>
      <c r="C8883" t="s">
        <v>1040</v>
      </c>
      <c r="D8883" s="4">
        <v>-3721.2899999999995</v>
      </c>
    </row>
    <row r="8884" spans="1:4" x14ac:dyDescent="0.25">
      <c r="A8884" s="1">
        <v>45382</v>
      </c>
      <c r="B8884" t="s">
        <v>30</v>
      </c>
      <c r="C8884" t="s">
        <v>1229</v>
      </c>
      <c r="D8884" s="4">
        <v>-71959.91</v>
      </c>
    </row>
    <row r="8885" spans="1:4" x14ac:dyDescent="0.25">
      <c r="A8885" s="1">
        <v>45382</v>
      </c>
      <c r="B8885" t="s">
        <v>31</v>
      </c>
      <c r="C8885" t="s">
        <v>1293</v>
      </c>
      <c r="D8885" s="4">
        <v>-23537.200000000001</v>
      </c>
    </row>
    <row r="8886" spans="1:4" x14ac:dyDescent="0.25">
      <c r="A8886" s="1">
        <v>45382</v>
      </c>
      <c r="B8886" t="s">
        <v>32</v>
      </c>
      <c r="C8886" t="s">
        <v>1268</v>
      </c>
      <c r="D8886" s="4">
        <v>-5000</v>
      </c>
    </row>
    <row r="8887" spans="1:4" x14ac:dyDescent="0.25">
      <c r="A8887" s="1">
        <v>45382</v>
      </c>
      <c r="B8887" t="s">
        <v>33</v>
      </c>
      <c r="C8887" t="s">
        <v>1043</v>
      </c>
      <c r="D8887" s="4">
        <v>-4692</v>
      </c>
    </row>
    <row r="8888" spans="1:4" x14ac:dyDescent="0.25">
      <c r="A8888" s="1">
        <v>45382</v>
      </c>
      <c r="B8888" t="s">
        <v>34</v>
      </c>
      <c r="C8888" t="s">
        <v>1044</v>
      </c>
      <c r="D8888" s="4">
        <v>-38863.770000000004</v>
      </c>
    </row>
    <row r="8889" spans="1:4" x14ac:dyDescent="0.25">
      <c r="A8889" s="1">
        <v>45382</v>
      </c>
      <c r="B8889" t="s">
        <v>25</v>
      </c>
      <c r="C8889" t="s">
        <v>1049</v>
      </c>
      <c r="D8889" s="4">
        <v>-475174.60199999996</v>
      </c>
    </row>
    <row r="8890" spans="1:4" x14ac:dyDescent="0.25">
      <c r="A8890" s="1">
        <v>45382</v>
      </c>
      <c r="B8890" t="s">
        <v>1056</v>
      </c>
      <c r="C8890" t="s">
        <v>1057</v>
      </c>
      <c r="D8890" s="4">
        <v>-474661.65</v>
      </c>
    </row>
    <row r="8891" spans="1:4" x14ac:dyDescent="0.25">
      <c r="A8891" s="1">
        <v>45382</v>
      </c>
      <c r="B8891" t="s">
        <v>1058</v>
      </c>
      <c r="C8891" t="s">
        <v>1059</v>
      </c>
      <c r="D8891" s="4">
        <v>-559535.51</v>
      </c>
    </row>
    <row r="8892" spans="1:4" x14ac:dyDescent="0.25">
      <c r="A8892" s="1">
        <v>45382</v>
      </c>
      <c r="B8892" t="s">
        <v>1062</v>
      </c>
      <c r="C8892" t="s">
        <v>1063</v>
      </c>
      <c r="D8892" s="4">
        <v>-5</v>
      </c>
    </row>
    <row r="8893" spans="1:4" x14ac:dyDescent="0.25">
      <c r="A8893" s="1">
        <v>45382</v>
      </c>
      <c r="B8893" t="s">
        <v>1068</v>
      </c>
      <c r="C8893" t="s">
        <v>1069</v>
      </c>
      <c r="D8893" s="4">
        <v>-1000</v>
      </c>
    </row>
    <row r="8894" spans="1:4" x14ac:dyDescent="0.25">
      <c r="A8894" s="1">
        <v>45382</v>
      </c>
      <c r="B8894" t="s">
        <v>1168</v>
      </c>
      <c r="C8894" t="s">
        <v>1169</v>
      </c>
      <c r="D8894" s="4">
        <v>-2564</v>
      </c>
    </row>
    <row r="8895" spans="1:4" x14ac:dyDescent="0.25">
      <c r="A8895" s="1">
        <v>45382</v>
      </c>
      <c r="B8895" t="s">
        <v>1080</v>
      </c>
      <c r="C8895" t="s">
        <v>1081</v>
      </c>
      <c r="D8895" s="4">
        <v>-836.69</v>
      </c>
    </row>
    <row r="8896" spans="1:4" x14ac:dyDescent="0.25">
      <c r="A8896" s="1">
        <v>45382</v>
      </c>
      <c r="B8896" t="s">
        <v>1172</v>
      </c>
      <c r="C8896" t="s">
        <v>1173</v>
      </c>
      <c r="D8896" s="4">
        <v>-4983.63</v>
      </c>
    </row>
    <row r="8897" spans="1:4" x14ac:dyDescent="0.25">
      <c r="A8897" s="1">
        <v>45382</v>
      </c>
      <c r="B8897" t="s">
        <v>1101</v>
      </c>
      <c r="C8897" t="s">
        <v>1102</v>
      </c>
      <c r="D8897" s="4">
        <v>-6063.1399999999994</v>
      </c>
    </row>
    <row r="8898" spans="1:4" x14ac:dyDescent="0.25">
      <c r="A8898" s="1">
        <v>45382</v>
      </c>
      <c r="B8898" t="s">
        <v>1500</v>
      </c>
      <c r="C8898" t="s">
        <v>1501</v>
      </c>
      <c r="D8898" s="4">
        <v>314660.32999999996</v>
      </c>
    </row>
    <row r="8899" spans="1:4" x14ac:dyDescent="0.25">
      <c r="A8899" s="1">
        <v>45382</v>
      </c>
      <c r="B8899" t="s">
        <v>1089</v>
      </c>
      <c r="C8899" t="s">
        <v>1090</v>
      </c>
      <c r="D8899" s="4">
        <v>-53005.72</v>
      </c>
    </row>
    <row r="8900" spans="1:4" x14ac:dyDescent="0.25">
      <c r="A8900" s="1">
        <v>45382</v>
      </c>
      <c r="B8900" t="s">
        <v>1283</v>
      </c>
      <c r="C8900" t="s">
        <v>1284</v>
      </c>
      <c r="D8900" s="4">
        <v>-4038.17</v>
      </c>
    </row>
    <row r="8901" spans="1:4" x14ac:dyDescent="0.25">
      <c r="A8901" s="1">
        <v>45382</v>
      </c>
      <c r="B8901" t="s">
        <v>1084</v>
      </c>
      <c r="C8901" t="s">
        <v>1085</v>
      </c>
      <c r="D8901" s="4">
        <v>-188500.84</v>
      </c>
    </row>
    <row r="8902" spans="1:4" x14ac:dyDescent="0.25">
      <c r="A8902" s="1">
        <v>45412</v>
      </c>
      <c r="B8902" t="s">
        <v>1182</v>
      </c>
      <c r="C8902" t="s">
        <v>1183</v>
      </c>
      <c r="D8902" s="4">
        <v>249.99999999998727</v>
      </c>
    </row>
    <row r="8903" spans="1:4" x14ac:dyDescent="0.25">
      <c r="A8903" s="1">
        <v>45412</v>
      </c>
      <c r="B8903" t="s">
        <v>570</v>
      </c>
      <c r="C8903" t="s">
        <v>571</v>
      </c>
      <c r="D8903" s="4">
        <v>10000</v>
      </c>
    </row>
    <row r="8904" spans="1:4" x14ac:dyDescent="0.25">
      <c r="A8904" s="1">
        <v>45412</v>
      </c>
      <c r="B8904" t="s">
        <v>576</v>
      </c>
      <c r="C8904" t="s">
        <v>577</v>
      </c>
      <c r="D8904" s="4">
        <v>17743</v>
      </c>
    </row>
    <row r="8905" spans="1:4" x14ac:dyDescent="0.25">
      <c r="A8905" s="1">
        <v>45412</v>
      </c>
      <c r="B8905" t="s">
        <v>580</v>
      </c>
      <c r="C8905" t="s">
        <v>581</v>
      </c>
      <c r="D8905" s="4">
        <v>69472.100000000006</v>
      </c>
    </row>
    <row r="8906" spans="1:4" x14ac:dyDescent="0.25">
      <c r="A8906" s="1">
        <v>45412</v>
      </c>
      <c r="B8906" t="s">
        <v>588</v>
      </c>
      <c r="C8906" t="s">
        <v>589</v>
      </c>
      <c r="D8906" s="4">
        <v>59322.69</v>
      </c>
    </row>
    <row r="8907" spans="1:4" x14ac:dyDescent="0.25">
      <c r="A8907" s="1">
        <v>45412</v>
      </c>
      <c r="B8907" t="s">
        <v>592</v>
      </c>
      <c r="C8907" t="s">
        <v>593</v>
      </c>
      <c r="D8907" s="4">
        <v>87545.25</v>
      </c>
    </row>
    <row r="8908" spans="1:4" x14ac:dyDescent="0.25">
      <c r="A8908" s="1">
        <v>45412</v>
      </c>
      <c r="B8908" t="s">
        <v>597</v>
      </c>
      <c r="C8908" t="s">
        <v>598</v>
      </c>
      <c r="D8908" s="4">
        <v>693957.03</v>
      </c>
    </row>
    <row r="8909" spans="1:4" x14ac:dyDescent="0.25">
      <c r="A8909" s="1">
        <v>45412</v>
      </c>
      <c r="B8909" t="s">
        <v>601</v>
      </c>
      <c r="C8909" t="s">
        <v>602</v>
      </c>
      <c r="D8909" s="4">
        <v>136992.31</v>
      </c>
    </row>
    <row r="8910" spans="1:4" x14ac:dyDescent="0.25">
      <c r="A8910" s="1">
        <v>45412</v>
      </c>
      <c r="B8910" t="s">
        <v>605</v>
      </c>
      <c r="C8910" t="s">
        <v>606</v>
      </c>
      <c r="D8910" s="4">
        <v>229033.74</v>
      </c>
    </row>
    <row r="8911" spans="1:4" x14ac:dyDescent="0.25">
      <c r="A8911" s="1">
        <v>45412</v>
      </c>
      <c r="B8911" t="s">
        <v>611</v>
      </c>
      <c r="C8911" t="s">
        <v>612</v>
      </c>
      <c r="D8911" s="4">
        <v>318069.69000000006</v>
      </c>
    </row>
    <row r="8912" spans="1:4" x14ac:dyDescent="0.25">
      <c r="A8912" s="1">
        <v>45412</v>
      </c>
      <c r="B8912" t="s">
        <v>617</v>
      </c>
      <c r="C8912" t="s">
        <v>618</v>
      </c>
      <c r="D8912" s="4">
        <v>96173.29</v>
      </c>
    </row>
    <row r="8913" spans="1:4" x14ac:dyDescent="0.25">
      <c r="A8913" s="1">
        <v>45412</v>
      </c>
      <c r="B8913" t="s">
        <v>621</v>
      </c>
      <c r="C8913" t="s">
        <v>622</v>
      </c>
      <c r="D8913" s="4">
        <v>16409.09</v>
      </c>
    </row>
    <row r="8914" spans="1:4" x14ac:dyDescent="0.25">
      <c r="A8914" s="1">
        <v>45412</v>
      </c>
      <c r="B8914" t="s">
        <v>625</v>
      </c>
      <c r="C8914" t="s">
        <v>626</v>
      </c>
      <c r="D8914" s="4">
        <v>15085.040000000023</v>
      </c>
    </row>
    <row r="8915" spans="1:4" x14ac:dyDescent="0.25">
      <c r="A8915" s="1">
        <v>45412</v>
      </c>
      <c r="B8915" t="s">
        <v>1358</v>
      </c>
      <c r="C8915" t="s">
        <v>1359</v>
      </c>
      <c r="D8915" s="4">
        <v>72789.72</v>
      </c>
    </row>
    <row r="8916" spans="1:4" x14ac:dyDescent="0.25">
      <c r="A8916" s="1">
        <v>45412</v>
      </c>
      <c r="B8916" t="s">
        <v>48</v>
      </c>
      <c r="C8916" t="s">
        <v>49</v>
      </c>
      <c r="D8916" s="4">
        <v>340</v>
      </c>
    </row>
    <row r="8917" spans="1:4" x14ac:dyDescent="0.25">
      <c r="A8917" s="1">
        <v>45412</v>
      </c>
      <c r="B8917" t="s">
        <v>53</v>
      </c>
      <c r="C8917" t="s">
        <v>54</v>
      </c>
      <c r="D8917" s="4">
        <v>2500</v>
      </c>
    </row>
    <row r="8918" spans="1:4" x14ac:dyDescent="0.25">
      <c r="A8918" s="1">
        <v>45412</v>
      </c>
      <c r="B8918" t="s">
        <v>57</v>
      </c>
      <c r="C8918" t="s">
        <v>58</v>
      </c>
      <c r="D8918" s="4">
        <v>250</v>
      </c>
    </row>
    <row r="8919" spans="1:4" x14ac:dyDescent="0.25">
      <c r="A8919" s="1">
        <v>45412</v>
      </c>
      <c r="B8919" t="s">
        <v>61</v>
      </c>
      <c r="C8919" t="s">
        <v>62</v>
      </c>
      <c r="D8919" s="4">
        <v>997500</v>
      </c>
    </row>
    <row r="8920" spans="1:4" x14ac:dyDescent="0.25">
      <c r="A8920" s="1">
        <v>45412</v>
      </c>
      <c r="B8920" t="s">
        <v>64</v>
      </c>
      <c r="C8920" t="s">
        <v>65</v>
      </c>
      <c r="D8920" s="4">
        <v>39250.559999999998</v>
      </c>
    </row>
    <row r="8921" spans="1:4" x14ac:dyDescent="0.25">
      <c r="A8921" s="1">
        <v>45412</v>
      </c>
      <c r="B8921" t="s">
        <v>66</v>
      </c>
      <c r="C8921" t="s">
        <v>67</v>
      </c>
      <c r="D8921" s="4">
        <v>135322.94</v>
      </c>
    </row>
    <row r="8922" spans="1:4" x14ac:dyDescent="0.25">
      <c r="A8922" s="1">
        <v>45412</v>
      </c>
      <c r="B8922" t="s">
        <v>139</v>
      </c>
      <c r="C8922" t="s">
        <v>654</v>
      </c>
      <c r="D8922" s="4">
        <v>545378.04</v>
      </c>
    </row>
    <row r="8923" spans="1:4" x14ac:dyDescent="0.25">
      <c r="A8923" s="1">
        <v>45412</v>
      </c>
      <c r="B8923" t="s">
        <v>143</v>
      </c>
      <c r="C8923" t="s">
        <v>662</v>
      </c>
      <c r="D8923" s="4">
        <v>175213.74000000005</v>
      </c>
    </row>
    <row r="8924" spans="1:4" x14ac:dyDescent="0.25">
      <c r="A8924" s="1">
        <v>45412</v>
      </c>
      <c r="B8924" t="s">
        <v>665</v>
      </c>
      <c r="C8924" t="s">
        <v>666</v>
      </c>
      <c r="D8924" s="4">
        <v>1479683.4499999927</v>
      </c>
    </row>
    <row r="8925" spans="1:4" x14ac:dyDescent="0.25">
      <c r="A8925" s="1">
        <v>45412</v>
      </c>
      <c r="B8925" t="s">
        <v>670</v>
      </c>
      <c r="C8925" t="s">
        <v>671</v>
      </c>
      <c r="D8925" s="4">
        <v>-16355.979999999974</v>
      </c>
    </row>
    <row r="8926" spans="1:4" x14ac:dyDescent="0.25">
      <c r="A8926" s="1">
        <v>45412</v>
      </c>
      <c r="B8926" t="s">
        <v>674</v>
      </c>
      <c r="C8926" t="s">
        <v>675</v>
      </c>
      <c r="D8926" s="4">
        <v>74645.609999999942</v>
      </c>
    </row>
    <row r="8927" spans="1:4" x14ac:dyDescent="0.25">
      <c r="A8927" s="1">
        <v>45412</v>
      </c>
      <c r="B8927" t="s">
        <v>687</v>
      </c>
      <c r="C8927" t="s">
        <v>688</v>
      </c>
      <c r="D8927" s="4">
        <v>794.3599999999999</v>
      </c>
    </row>
    <row r="8928" spans="1:4" x14ac:dyDescent="0.25">
      <c r="A8928" s="1">
        <v>45412</v>
      </c>
      <c r="B8928" t="s">
        <v>1184</v>
      </c>
      <c r="C8928" t="s">
        <v>1185</v>
      </c>
      <c r="D8928" s="4">
        <v>182587.74</v>
      </c>
    </row>
    <row r="8929" spans="1:4" x14ac:dyDescent="0.25">
      <c r="A8929" s="1">
        <v>45412</v>
      </c>
      <c r="B8929" t="s">
        <v>1346</v>
      </c>
      <c r="C8929" t="s">
        <v>1347</v>
      </c>
      <c r="D8929" s="4">
        <v>-2794.92</v>
      </c>
    </row>
    <row r="8930" spans="1:4" x14ac:dyDescent="0.25">
      <c r="A8930" s="1">
        <v>45412</v>
      </c>
      <c r="B8930" t="s">
        <v>700</v>
      </c>
      <c r="C8930" t="s">
        <v>701</v>
      </c>
      <c r="D8930" s="4">
        <v>5898.25</v>
      </c>
    </row>
    <row r="8931" spans="1:4" x14ac:dyDescent="0.25">
      <c r="A8931" s="1">
        <v>45412</v>
      </c>
      <c r="B8931" t="s">
        <v>710</v>
      </c>
      <c r="C8931" t="s">
        <v>711</v>
      </c>
      <c r="D8931" s="4">
        <v>32557.690000000006</v>
      </c>
    </row>
    <row r="8932" spans="1:4" x14ac:dyDescent="0.25">
      <c r="A8932" s="1">
        <v>45412</v>
      </c>
      <c r="B8932" t="s">
        <v>1360</v>
      </c>
      <c r="C8932" t="s">
        <v>1361</v>
      </c>
      <c r="D8932" s="4">
        <v>877.73999999999796</v>
      </c>
    </row>
    <row r="8933" spans="1:4" x14ac:dyDescent="0.25">
      <c r="A8933" s="1">
        <v>45412</v>
      </c>
      <c r="B8933" t="s">
        <v>723</v>
      </c>
      <c r="C8933" t="s">
        <v>724</v>
      </c>
      <c r="D8933" s="4">
        <v>59899.910000000018</v>
      </c>
    </row>
    <row r="8934" spans="1:4" x14ac:dyDescent="0.25">
      <c r="A8934" s="1">
        <v>45412</v>
      </c>
      <c r="B8934" t="s">
        <v>728</v>
      </c>
      <c r="C8934" t="s">
        <v>729</v>
      </c>
      <c r="D8934" s="4">
        <v>2796.9300000000658</v>
      </c>
    </row>
    <row r="8935" spans="1:4" x14ac:dyDescent="0.25">
      <c r="A8935" s="1">
        <v>45412</v>
      </c>
      <c r="B8935" t="s">
        <v>736</v>
      </c>
      <c r="C8935" t="s">
        <v>737</v>
      </c>
      <c r="D8935" s="4">
        <v>129021.30000000002</v>
      </c>
    </row>
    <row r="8936" spans="1:4" x14ac:dyDescent="0.25">
      <c r="A8936" s="1">
        <v>45412</v>
      </c>
      <c r="B8936" t="s">
        <v>740</v>
      </c>
      <c r="C8936" t="s">
        <v>741</v>
      </c>
      <c r="D8936" s="4">
        <v>-1706.7799999999497</v>
      </c>
    </row>
    <row r="8937" spans="1:4" x14ac:dyDescent="0.25">
      <c r="A8937" s="1">
        <v>45412</v>
      </c>
      <c r="B8937" t="s">
        <v>744</v>
      </c>
      <c r="C8937" t="s">
        <v>745</v>
      </c>
      <c r="D8937" s="4">
        <v>77.110000000055692</v>
      </c>
    </row>
    <row r="8938" spans="1:4" x14ac:dyDescent="0.25">
      <c r="A8938" s="1">
        <v>45412</v>
      </c>
      <c r="B8938" t="s">
        <v>749</v>
      </c>
      <c r="C8938" t="s">
        <v>750</v>
      </c>
      <c r="D8938" s="4">
        <v>4335.3600000000151</v>
      </c>
    </row>
    <row r="8939" spans="1:4" x14ac:dyDescent="0.25">
      <c r="A8939" s="1">
        <v>45412</v>
      </c>
      <c r="B8939" t="s">
        <v>753</v>
      </c>
      <c r="C8939" t="s">
        <v>754</v>
      </c>
      <c r="D8939" s="4">
        <v>51542.770000000004</v>
      </c>
    </row>
    <row r="8940" spans="1:4" x14ac:dyDescent="0.25">
      <c r="A8940" s="1">
        <v>45412</v>
      </c>
      <c r="B8940" t="s">
        <v>765</v>
      </c>
      <c r="C8940" t="s">
        <v>766</v>
      </c>
      <c r="D8940" s="4">
        <v>53.55</v>
      </c>
    </row>
    <row r="8941" spans="1:4" x14ac:dyDescent="0.25">
      <c r="A8941" s="1">
        <v>45412</v>
      </c>
      <c r="B8941" t="s">
        <v>1188</v>
      </c>
      <c r="C8941" t="s">
        <v>1189</v>
      </c>
      <c r="D8941" s="4">
        <v>1091.8000000000002</v>
      </c>
    </row>
    <row r="8942" spans="1:4" x14ac:dyDescent="0.25">
      <c r="A8942" s="1">
        <v>45412</v>
      </c>
      <c r="B8942" t="s">
        <v>1190</v>
      </c>
      <c r="C8942" t="s">
        <v>1191</v>
      </c>
      <c r="D8942" s="4">
        <v>181.46999999998934</v>
      </c>
    </row>
    <row r="8943" spans="1:4" x14ac:dyDescent="0.25">
      <c r="A8943" s="1">
        <v>45412</v>
      </c>
      <c r="B8943" t="s">
        <v>783</v>
      </c>
      <c r="C8943" t="s">
        <v>784</v>
      </c>
      <c r="D8943" s="4">
        <v>8023.9599999999991</v>
      </c>
    </row>
    <row r="8944" spans="1:4" x14ac:dyDescent="0.25">
      <c r="A8944" s="1">
        <v>45412</v>
      </c>
      <c r="B8944" t="s">
        <v>68</v>
      </c>
      <c r="C8944" t="s">
        <v>69</v>
      </c>
      <c r="D8944" s="4">
        <v>1833.8500000000013</v>
      </c>
    </row>
    <row r="8945" spans="1:4" x14ac:dyDescent="0.25">
      <c r="A8945" s="1">
        <v>45412</v>
      </c>
      <c r="B8945" t="s">
        <v>70</v>
      </c>
      <c r="C8945" t="s">
        <v>71</v>
      </c>
      <c r="D8945" s="4">
        <v>131208.94799999861</v>
      </c>
    </row>
    <row r="8946" spans="1:4" x14ac:dyDescent="0.25">
      <c r="A8946" s="1">
        <v>45412</v>
      </c>
      <c r="B8946" t="s">
        <v>72</v>
      </c>
      <c r="C8946" t="s">
        <v>73</v>
      </c>
      <c r="D8946" s="4">
        <v>2408.0499999999993</v>
      </c>
    </row>
    <row r="8947" spans="1:4" x14ac:dyDescent="0.25">
      <c r="A8947" s="1">
        <v>45412</v>
      </c>
      <c r="B8947" t="s">
        <v>74</v>
      </c>
      <c r="C8947" t="s">
        <v>75</v>
      </c>
      <c r="D8947" s="4">
        <v>1553.1599999999999</v>
      </c>
    </row>
    <row r="8948" spans="1:4" x14ac:dyDescent="0.25">
      <c r="A8948" s="1">
        <v>45412</v>
      </c>
      <c r="B8948" t="s">
        <v>76</v>
      </c>
      <c r="C8948" t="s">
        <v>77</v>
      </c>
      <c r="D8948" s="4">
        <v>527.74</v>
      </c>
    </row>
    <row r="8949" spans="1:4" x14ac:dyDescent="0.25">
      <c r="A8949" s="1">
        <v>45412</v>
      </c>
      <c r="B8949" t="s">
        <v>78</v>
      </c>
      <c r="C8949" t="s">
        <v>79</v>
      </c>
      <c r="D8949" s="4">
        <v>650954.11600000679</v>
      </c>
    </row>
    <row r="8950" spans="1:4" x14ac:dyDescent="0.25">
      <c r="A8950" s="1">
        <v>45412</v>
      </c>
      <c r="B8950" t="s">
        <v>80</v>
      </c>
      <c r="C8950" t="s">
        <v>81</v>
      </c>
      <c r="D8950" s="4">
        <v>296228.20000000007</v>
      </c>
    </row>
    <row r="8951" spans="1:4" x14ac:dyDescent="0.25">
      <c r="A8951" s="1">
        <v>45412</v>
      </c>
      <c r="B8951" t="s">
        <v>82</v>
      </c>
      <c r="C8951" t="s">
        <v>83</v>
      </c>
      <c r="D8951" s="4">
        <v>1945.8500000000029</v>
      </c>
    </row>
    <row r="8952" spans="1:4" x14ac:dyDescent="0.25">
      <c r="A8952" s="1">
        <v>45412</v>
      </c>
      <c r="B8952" t="s">
        <v>84</v>
      </c>
      <c r="C8952" t="s">
        <v>85</v>
      </c>
      <c r="D8952" s="4">
        <v>47131.580000002665</v>
      </c>
    </row>
    <row r="8953" spans="1:4" x14ac:dyDescent="0.25">
      <c r="A8953" s="1">
        <v>45412</v>
      </c>
      <c r="B8953" t="s">
        <v>86</v>
      </c>
      <c r="C8953" t="s">
        <v>87</v>
      </c>
      <c r="D8953" s="4">
        <v>270180.15999999992</v>
      </c>
    </row>
    <row r="8954" spans="1:4" x14ac:dyDescent="0.25">
      <c r="A8954" s="1">
        <v>45412</v>
      </c>
      <c r="B8954" t="s">
        <v>88</v>
      </c>
      <c r="C8954" t="s">
        <v>89</v>
      </c>
      <c r="D8954" s="4">
        <v>48139.8300000003</v>
      </c>
    </row>
    <row r="8955" spans="1:4" x14ac:dyDescent="0.25">
      <c r="A8955" s="1">
        <v>45412</v>
      </c>
      <c r="B8955" t="s">
        <v>90</v>
      </c>
      <c r="C8955" t="s">
        <v>91</v>
      </c>
      <c r="D8955" s="4">
        <v>8172.0199999999822</v>
      </c>
    </row>
    <row r="8956" spans="1:4" x14ac:dyDescent="0.25">
      <c r="A8956" s="1">
        <v>45412</v>
      </c>
      <c r="B8956" t="s">
        <v>92</v>
      </c>
      <c r="C8956" t="s">
        <v>93</v>
      </c>
      <c r="D8956" s="4">
        <v>482494.37899999967</v>
      </c>
    </row>
    <row r="8957" spans="1:4" x14ac:dyDescent="0.25">
      <c r="A8957" s="1">
        <v>45412</v>
      </c>
      <c r="B8957" t="s">
        <v>94</v>
      </c>
      <c r="C8957" t="s">
        <v>95</v>
      </c>
      <c r="D8957" s="4">
        <v>2747.0400000000009</v>
      </c>
    </row>
    <row r="8958" spans="1:4" x14ac:dyDescent="0.25">
      <c r="A8958" s="1">
        <v>45412</v>
      </c>
      <c r="B8958" t="s">
        <v>96</v>
      </c>
      <c r="C8958" t="s">
        <v>97</v>
      </c>
      <c r="D8958" s="4">
        <v>101665.89999999995</v>
      </c>
    </row>
    <row r="8959" spans="1:4" x14ac:dyDescent="0.25">
      <c r="A8959" s="1">
        <v>45412</v>
      </c>
      <c r="B8959" t="s">
        <v>98</v>
      </c>
      <c r="C8959" t="s">
        <v>99</v>
      </c>
      <c r="D8959" s="4">
        <v>43.640000000001081</v>
      </c>
    </row>
    <row r="8960" spans="1:4" x14ac:dyDescent="0.25">
      <c r="A8960" s="1">
        <v>45412</v>
      </c>
      <c r="B8960" t="s">
        <v>100</v>
      </c>
      <c r="C8960" t="s">
        <v>101</v>
      </c>
      <c r="D8960" s="4">
        <v>1000153.42</v>
      </c>
    </row>
    <row r="8961" spans="1:4" x14ac:dyDescent="0.25">
      <c r="A8961" s="1">
        <v>45412</v>
      </c>
      <c r="B8961" t="s">
        <v>108</v>
      </c>
      <c r="C8961" t="s">
        <v>109</v>
      </c>
      <c r="D8961" s="4">
        <v>900000</v>
      </c>
    </row>
    <row r="8962" spans="1:4" x14ac:dyDescent="0.25">
      <c r="A8962" s="1">
        <v>45412</v>
      </c>
      <c r="B8962" t="s">
        <v>846</v>
      </c>
      <c r="C8962" t="s">
        <v>847</v>
      </c>
      <c r="D8962" s="4">
        <v>-7700.0000000000764</v>
      </c>
    </row>
    <row r="8963" spans="1:4" x14ac:dyDescent="0.25">
      <c r="A8963" s="1">
        <v>45412</v>
      </c>
      <c r="B8963" t="s">
        <v>851</v>
      </c>
      <c r="C8963" t="s">
        <v>852</v>
      </c>
      <c r="D8963" s="4">
        <v>-100000</v>
      </c>
    </row>
    <row r="8964" spans="1:4" x14ac:dyDescent="0.25">
      <c r="A8964" s="1">
        <v>45412</v>
      </c>
      <c r="B8964" t="s">
        <v>855</v>
      </c>
      <c r="C8964" t="s">
        <v>856</v>
      </c>
      <c r="D8964" s="4">
        <v>-800000</v>
      </c>
    </row>
    <row r="8965" spans="1:4" x14ac:dyDescent="0.25">
      <c r="A8965" s="1">
        <v>45412</v>
      </c>
      <c r="B8965" t="s">
        <v>859</v>
      </c>
      <c r="C8965" t="s">
        <v>860</v>
      </c>
      <c r="D8965" s="4">
        <v>-83440.91</v>
      </c>
    </row>
    <row r="8966" spans="1:4" x14ac:dyDescent="0.25">
      <c r="A8966" s="1">
        <v>45412</v>
      </c>
      <c r="B8966" t="s">
        <v>1192</v>
      </c>
      <c r="C8966" t="s">
        <v>1193</v>
      </c>
      <c r="D8966" s="4">
        <v>-135322.94000000006</v>
      </c>
    </row>
    <row r="8967" spans="1:4" x14ac:dyDescent="0.25">
      <c r="A8967" s="1">
        <v>45412</v>
      </c>
      <c r="B8967" t="s">
        <v>865</v>
      </c>
      <c r="C8967" t="s">
        <v>866</v>
      </c>
      <c r="D8967" s="4">
        <v>-98591.830000000016</v>
      </c>
    </row>
    <row r="8968" spans="1:4" x14ac:dyDescent="0.25">
      <c r="A8968" s="1">
        <v>45412</v>
      </c>
      <c r="B8968" t="s">
        <v>1326</v>
      </c>
      <c r="C8968" t="s">
        <v>1327</v>
      </c>
      <c r="D8968" s="4">
        <v>-53453.744999996095</v>
      </c>
    </row>
    <row r="8969" spans="1:4" x14ac:dyDescent="0.25">
      <c r="A8969" s="1">
        <v>45412</v>
      </c>
      <c r="B8969" t="s">
        <v>871</v>
      </c>
      <c r="C8969" t="s">
        <v>872</v>
      </c>
      <c r="D8969" s="4">
        <v>-131947.88999999998</v>
      </c>
    </row>
    <row r="8970" spans="1:4" x14ac:dyDescent="0.25">
      <c r="A8970" s="1">
        <v>45412</v>
      </c>
      <c r="B8970" t="s">
        <v>873</v>
      </c>
      <c r="C8970" t="s">
        <v>874</v>
      </c>
      <c r="D8970" s="4">
        <v>-239676.27000000002</v>
      </c>
    </row>
    <row r="8971" spans="1:4" x14ac:dyDescent="0.25">
      <c r="A8971" s="1">
        <v>45412</v>
      </c>
      <c r="B8971" t="s">
        <v>875</v>
      </c>
      <c r="C8971" t="s">
        <v>876</v>
      </c>
      <c r="D8971" s="4">
        <v>-178036.31000000006</v>
      </c>
    </row>
    <row r="8972" spans="1:4" x14ac:dyDescent="0.25">
      <c r="A8972" s="1">
        <v>45412</v>
      </c>
      <c r="B8972" t="s">
        <v>879</v>
      </c>
      <c r="C8972" t="s">
        <v>880</v>
      </c>
      <c r="D8972" s="4">
        <v>-66648.826000000001</v>
      </c>
    </row>
    <row r="8973" spans="1:4" x14ac:dyDescent="0.25">
      <c r="A8973" s="1">
        <v>45412</v>
      </c>
      <c r="B8973" t="s">
        <v>881</v>
      </c>
      <c r="C8973" t="s">
        <v>882</v>
      </c>
      <c r="D8973" s="4">
        <v>-16408.5</v>
      </c>
    </row>
    <row r="8974" spans="1:4" x14ac:dyDescent="0.25">
      <c r="A8974" s="1">
        <v>45412</v>
      </c>
      <c r="B8974" t="s">
        <v>883</v>
      </c>
      <c r="C8974" t="s">
        <v>884</v>
      </c>
      <c r="D8974" s="4">
        <v>-11178.361599999995</v>
      </c>
    </row>
    <row r="8975" spans="1:4" x14ac:dyDescent="0.25">
      <c r="A8975" s="1">
        <v>45412</v>
      </c>
      <c r="B8975" t="s">
        <v>885</v>
      </c>
      <c r="C8975" t="s">
        <v>886</v>
      </c>
      <c r="D8975" s="4">
        <v>-14610.489999999994</v>
      </c>
    </row>
    <row r="8976" spans="1:4" x14ac:dyDescent="0.25">
      <c r="A8976" s="1">
        <v>45412</v>
      </c>
      <c r="B8976" t="s">
        <v>887</v>
      </c>
      <c r="C8976" t="s">
        <v>888</v>
      </c>
      <c r="D8976" s="4">
        <v>-10000</v>
      </c>
    </row>
    <row r="8977" spans="1:4" x14ac:dyDescent="0.25">
      <c r="A8977" s="1">
        <v>45412</v>
      </c>
      <c r="B8977" t="s">
        <v>891</v>
      </c>
      <c r="C8977" t="s">
        <v>892</v>
      </c>
      <c r="D8977" s="4">
        <v>-9263</v>
      </c>
    </row>
    <row r="8978" spans="1:4" x14ac:dyDescent="0.25">
      <c r="A8978" s="1">
        <v>45412</v>
      </c>
      <c r="B8978" t="s">
        <v>893</v>
      </c>
      <c r="C8978" t="s">
        <v>894</v>
      </c>
      <c r="D8978" s="4">
        <v>-41735.270000000033</v>
      </c>
    </row>
    <row r="8979" spans="1:4" x14ac:dyDescent="0.25">
      <c r="A8979" s="1">
        <v>45412</v>
      </c>
      <c r="B8979" t="s">
        <v>895</v>
      </c>
      <c r="C8979" t="s">
        <v>896</v>
      </c>
      <c r="D8979" s="4">
        <v>-50968.420000000006</v>
      </c>
    </row>
    <row r="8980" spans="1:4" x14ac:dyDescent="0.25">
      <c r="A8980" s="1">
        <v>45412</v>
      </c>
      <c r="B8980" t="s">
        <v>897</v>
      </c>
      <c r="C8980" t="s">
        <v>898</v>
      </c>
      <c r="D8980" s="4">
        <v>-689282</v>
      </c>
    </row>
    <row r="8981" spans="1:4" x14ac:dyDescent="0.25">
      <c r="A8981" s="1">
        <v>45412</v>
      </c>
      <c r="B8981" t="s">
        <v>145</v>
      </c>
      <c r="C8981" t="s">
        <v>1199</v>
      </c>
      <c r="D8981" s="4">
        <v>-315297.5</v>
      </c>
    </row>
    <row r="8982" spans="1:4" x14ac:dyDescent="0.25">
      <c r="A8982" s="1">
        <v>45412</v>
      </c>
      <c r="B8982" t="s">
        <v>141</v>
      </c>
      <c r="C8982" t="s">
        <v>1318</v>
      </c>
      <c r="D8982" s="4">
        <v>-194176</v>
      </c>
    </row>
    <row r="8983" spans="1:4" x14ac:dyDescent="0.25">
      <c r="A8983" s="1">
        <v>45412</v>
      </c>
      <c r="B8983" t="s">
        <v>902</v>
      </c>
      <c r="C8983" t="s">
        <v>903</v>
      </c>
      <c r="D8983" s="4">
        <v>-168678.03999999998</v>
      </c>
    </row>
    <row r="8984" spans="1:4" x14ac:dyDescent="0.25">
      <c r="A8984" s="1">
        <v>45412</v>
      </c>
      <c r="B8984" t="s">
        <v>905</v>
      </c>
      <c r="C8984" t="s">
        <v>906</v>
      </c>
      <c r="D8984" s="4">
        <v>-400950.16000000003</v>
      </c>
    </row>
    <row r="8985" spans="1:4" x14ac:dyDescent="0.25">
      <c r="A8985" s="1">
        <v>45412</v>
      </c>
      <c r="B8985" t="s">
        <v>907</v>
      </c>
      <c r="C8985" t="s">
        <v>908</v>
      </c>
      <c r="D8985" s="4">
        <v>-47012.680000000008</v>
      </c>
    </row>
    <row r="8986" spans="1:4" x14ac:dyDescent="0.25">
      <c r="A8986" s="1">
        <v>45412</v>
      </c>
      <c r="B8986" t="s">
        <v>909</v>
      </c>
      <c r="C8986" t="s">
        <v>910</v>
      </c>
      <c r="D8986" s="4">
        <v>-14056.939999999995</v>
      </c>
    </row>
    <row r="8987" spans="1:4" x14ac:dyDescent="0.25">
      <c r="A8987" s="1">
        <v>45412</v>
      </c>
      <c r="B8987" t="s">
        <v>913</v>
      </c>
      <c r="C8987" t="s">
        <v>914</v>
      </c>
      <c r="D8987" s="4">
        <v>-195502.61</v>
      </c>
    </row>
    <row r="8988" spans="1:4" x14ac:dyDescent="0.25">
      <c r="A8988" s="1">
        <v>45412</v>
      </c>
      <c r="B8988" t="s">
        <v>110</v>
      </c>
      <c r="C8988" t="s">
        <v>926</v>
      </c>
      <c r="D8988" s="4">
        <v>-169070.96</v>
      </c>
    </row>
    <row r="8989" spans="1:4" x14ac:dyDescent="0.25">
      <c r="A8989" s="1">
        <v>45412</v>
      </c>
      <c r="B8989" t="s">
        <v>112</v>
      </c>
      <c r="C8989" t="s">
        <v>937</v>
      </c>
      <c r="D8989" s="4">
        <v>-407652.86000000022</v>
      </c>
    </row>
    <row r="8990" spans="1:4" x14ac:dyDescent="0.25">
      <c r="A8990" s="1">
        <v>45412</v>
      </c>
      <c r="B8990" t="s">
        <v>115</v>
      </c>
      <c r="C8990" t="s">
        <v>944</v>
      </c>
      <c r="D8990" s="4">
        <v>-172822.13</v>
      </c>
    </row>
    <row r="8991" spans="1:4" x14ac:dyDescent="0.25">
      <c r="A8991" s="1">
        <v>45412</v>
      </c>
      <c r="B8991" t="s">
        <v>117</v>
      </c>
      <c r="C8991" t="s">
        <v>947</v>
      </c>
      <c r="D8991" s="4">
        <v>-52882.19000000001</v>
      </c>
    </row>
    <row r="8992" spans="1:4" x14ac:dyDescent="0.25">
      <c r="A8992" s="1">
        <v>45412</v>
      </c>
      <c r="B8992" t="s">
        <v>119</v>
      </c>
      <c r="C8992" t="s">
        <v>1202</v>
      </c>
      <c r="D8992" s="4">
        <v>-110275.99</v>
      </c>
    </row>
    <row r="8993" spans="1:4" x14ac:dyDescent="0.25">
      <c r="A8993" s="1">
        <v>45412</v>
      </c>
      <c r="B8993" t="s">
        <v>121</v>
      </c>
      <c r="C8993" t="s">
        <v>1203</v>
      </c>
      <c r="D8993" s="4">
        <v>-1807829.2199999997</v>
      </c>
    </row>
    <row r="8994" spans="1:4" x14ac:dyDescent="0.25">
      <c r="A8994" s="1">
        <v>45412</v>
      </c>
      <c r="B8994" t="s">
        <v>123</v>
      </c>
      <c r="C8994" t="s">
        <v>1204</v>
      </c>
      <c r="D8994" s="4">
        <v>-63287.94</v>
      </c>
    </row>
    <row r="8995" spans="1:4" x14ac:dyDescent="0.25">
      <c r="A8995" s="1">
        <v>45412</v>
      </c>
      <c r="B8995" t="s">
        <v>975</v>
      </c>
      <c r="C8995" t="s">
        <v>976</v>
      </c>
      <c r="D8995" s="4">
        <v>-572345.05000000028</v>
      </c>
    </row>
    <row r="8996" spans="1:4" x14ac:dyDescent="0.25">
      <c r="A8996" s="1">
        <v>45412</v>
      </c>
      <c r="B8996" t="s">
        <v>979</v>
      </c>
      <c r="C8996" t="s">
        <v>980</v>
      </c>
      <c r="D8996" s="4">
        <v>-5553.77</v>
      </c>
    </row>
    <row r="8997" spans="1:4" x14ac:dyDescent="0.25">
      <c r="A8997" s="1">
        <v>45412</v>
      </c>
      <c r="B8997" t="s">
        <v>983</v>
      </c>
      <c r="C8997" t="s">
        <v>984</v>
      </c>
      <c r="D8997" s="4">
        <v>-1280.3899999999983</v>
      </c>
    </row>
    <row r="8998" spans="1:4" x14ac:dyDescent="0.25">
      <c r="A8998" s="1">
        <v>45412</v>
      </c>
      <c r="B8998" t="s">
        <v>1362</v>
      </c>
      <c r="C8998" t="s">
        <v>1363</v>
      </c>
      <c r="D8998" s="4">
        <v>-10662.719999999994</v>
      </c>
    </row>
    <row r="8999" spans="1:4" x14ac:dyDescent="0.25">
      <c r="A8999" s="1">
        <v>45412</v>
      </c>
      <c r="B8999" t="s">
        <v>995</v>
      </c>
      <c r="C8999" t="s">
        <v>996</v>
      </c>
      <c r="D8999" s="4">
        <v>-631166.17999999993</v>
      </c>
    </row>
    <row r="9000" spans="1:4" x14ac:dyDescent="0.25">
      <c r="A9000" s="1">
        <v>45412</v>
      </c>
      <c r="B9000" t="s">
        <v>1003</v>
      </c>
      <c r="C9000" t="s">
        <v>1004</v>
      </c>
      <c r="D9000" s="4">
        <v>-191460.48000000001</v>
      </c>
    </row>
    <row r="9001" spans="1:4" x14ac:dyDescent="0.25">
      <c r="A9001" s="1">
        <v>45412</v>
      </c>
      <c r="B9001" t="s">
        <v>1291</v>
      </c>
      <c r="C9001" t="s">
        <v>1292</v>
      </c>
      <c r="D9001" s="4">
        <v>-64579.72</v>
      </c>
    </row>
    <row r="9002" spans="1:4" x14ac:dyDescent="0.25">
      <c r="A9002" s="1">
        <v>45412</v>
      </c>
      <c r="B9002" t="s">
        <v>1256</v>
      </c>
      <c r="C9002" t="s">
        <v>1257</v>
      </c>
      <c r="D9002" s="4">
        <v>-1350</v>
      </c>
    </row>
    <row r="9003" spans="1:4" x14ac:dyDescent="0.25">
      <c r="A9003" s="1">
        <v>45412</v>
      </c>
      <c r="B9003" t="s">
        <v>1011</v>
      </c>
      <c r="C9003" t="s">
        <v>1012</v>
      </c>
      <c r="D9003" s="4">
        <v>-25274.959999999992</v>
      </c>
    </row>
    <row r="9004" spans="1:4" x14ac:dyDescent="0.25">
      <c r="A9004" s="1">
        <v>45412</v>
      </c>
      <c r="B9004" t="s">
        <v>1015</v>
      </c>
      <c r="C9004" t="s">
        <v>1016</v>
      </c>
      <c r="D9004" s="4">
        <v>-3775.7300000000037</v>
      </c>
    </row>
    <row r="9005" spans="1:4" x14ac:dyDescent="0.25">
      <c r="A9005" s="1">
        <v>45412</v>
      </c>
      <c r="B9005" t="s">
        <v>1019</v>
      </c>
      <c r="C9005" t="s">
        <v>1020</v>
      </c>
      <c r="D9005" s="4">
        <v>-2113.1999999998993</v>
      </c>
    </row>
    <row r="9006" spans="1:4" x14ac:dyDescent="0.25">
      <c r="A9006" s="1">
        <v>45412</v>
      </c>
      <c r="B9006" t="s">
        <v>1023</v>
      </c>
      <c r="C9006" t="s">
        <v>1024</v>
      </c>
      <c r="D9006" s="4">
        <v>-17166.82</v>
      </c>
    </row>
    <row r="9007" spans="1:4" x14ac:dyDescent="0.25">
      <c r="A9007" s="1">
        <v>45412</v>
      </c>
      <c r="B9007" t="s">
        <v>1207</v>
      </c>
      <c r="C9007" t="s">
        <v>1208</v>
      </c>
      <c r="D9007" s="4">
        <v>-70.450000000014555</v>
      </c>
    </row>
    <row r="9008" spans="1:4" x14ac:dyDescent="0.25">
      <c r="A9008" s="1">
        <v>45412</v>
      </c>
      <c r="B9008" t="s">
        <v>1269</v>
      </c>
      <c r="C9008" t="s">
        <v>1270</v>
      </c>
      <c r="D9008" s="4">
        <v>-5200</v>
      </c>
    </row>
    <row r="9009" spans="1:4" x14ac:dyDescent="0.25">
      <c r="A9009" s="1">
        <v>45412</v>
      </c>
      <c r="B9009" t="s">
        <v>1320</v>
      </c>
      <c r="C9009" t="s">
        <v>1321</v>
      </c>
      <c r="D9009" s="4">
        <v>-2953.5</v>
      </c>
    </row>
    <row r="9010" spans="1:4" x14ac:dyDescent="0.25">
      <c r="A9010" s="1">
        <v>45412</v>
      </c>
      <c r="B9010" t="s">
        <v>1033</v>
      </c>
      <c r="C9010" t="s">
        <v>1034</v>
      </c>
      <c r="D9010" s="4">
        <v>-1583.2399999999998</v>
      </c>
    </row>
    <row r="9011" spans="1:4" x14ac:dyDescent="0.25">
      <c r="A9011" s="1">
        <v>45412</v>
      </c>
      <c r="B9011" t="s">
        <v>1209</v>
      </c>
      <c r="C9011" t="s">
        <v>1210</v>
      </c>
      <c r="D9011" s="4">
        <v>-12169.329999999962</v>
      </c>
    </row>
    <row r="9012" spans="1:4" x14ac:dyDescent="0.25">
      <c r="A9012" s="1">
        <v>45412</v>
      </c>
      <c r="B9012" t="s">
        <v>1230</v>
      </c>
      <c r="C9012" t="s">
        <v>1231</v>
      </c>
      <c r="D9012" s="4">
        <v>-118712.60999999987</v>
      </c>
    </row>
    <row r="9013" spans="1:4" x14ac:dyDescent="0.25">
      <c r="A9013" s="1">
        <v>45412</v>
      </c>
      <c r="B9013" t="s">
        <v>1050</v>
      </c>
      <c r="C9013" t="s">
        <v>1051</v>
      </c>
      <c r="D9013" s="4">
        <v>-156359.32999999996</v>
      </c>
    </row>
    <row r="9014" spans="1:4" x14ac:dyDescent="0.25">
      <c r="A9014" s="1">
        <v>45412</v>
      </c>
      <c r="B9014" t="s">
        <v>1054</v>
      </c>
      <c r="C9014" t="s">
        <v>1055</v>
      </c>
      <c r="D9014" s="4">
        <v>-4232.3100000000013</v>
      </c>
    </row>
    <row r="9015" spans="1:4" x14ac:dyDescent="0.25">
      <c r="A9015" s="1">
        <v>45412</v>
      </c>
      <c r="B9015" t="s">
        <v>1211</v>
      </c>
      <c r="C9015" t="s">
        <v>1212</v>
      </c>
      <c r="D9015" s="4">
        <v>-267.07</v>
      </c>
    </row>
    <row r="9016" spans="1:4" x14ac:dyDescent="0.25">
      <c r="A9016" s="1">
        <v>45412</v>
      </c>
      <c r="B9016" t="s">
        <v>1060</v>
      </c>
      <c r="C9016" t="s">
        <v>1061</v>
      </c>
      <c r="D9016" s="4">
        <v>-827.24999999997135</v>
      </c>
    </row>
    <row r="9017" spans="1:4" x14ac:dyDescent="0.25">
      <c r="A9017" s="1">
        <v>45412</v>
      </c>
      <c r="B9017" t="s">
        <v>1064</v>
      </c>
      <c r="C9017" t="s">
        <v>1065</v>
      </c>
      <c r="D9017" s="4">
        <v>-2.8499999999999726</v>
      </c>
    </row>
    <row r="9018" spans="1:4" x14ac:dyDescent="0.25">
      <c r="A9018" s="1">
        <v>45412</v>
      </c>
      <c r="B9018" t="s">
        <v>1072</v>
      </c>
      <c r="C9018" t="s">
        <v>1073</v>
      </c>
      <c r="D9018" s="4">
        <v>-131481.00000000003</v>
      </c>
    </row>
    <row r="9019" spans="1:4" x14ac:dyDescent="0.25">
      <c r="A9019" s="1">
        <v>45412</v>
      </c>
      <c r="B9019" t="s">
        <v>1076</v>
      </c>
      <c r="C9019" t="s">
        <v>1077</v>
      </c>
      <c r="D9019" s="4">
        <v>-23397.42</v>
      </c>
    </row>
    <row r="9020" spans="1:4" x14ac:dyDescent="0.25">
      <c r="A9020" s="1">
        <v>45412</v>
      </c>
      <c r="B9020" t="s">
        <v>1234</v>
      </c>
      <c r="C9020" t="s">
        <v>1235</v>
      </c>
      <c r="D9020" s="4">
        <v>-3.4000000000000909</v>
      </c>
    </row>
    <row r="9021" spans="1:4" x14ac:dyDescent="0.25">
      <c r="A9021" s="1">
        <v>45412</v>
      </c>
      <c r="B9021" t="s">
        <v>1215</v>
      </c>
      <c r="C9021" t="s">
        <v>1216</v>
      </c>
      <c r="D9021" s="4">
        <v>-6.24</v>
      </c>
    </row>
    <row r="9022" spans="1:4" x14ac:dyDescent="0.25">
      <c r="A9022" s="1">
        <v>45412</v>
      </c>
      <c r="B9022" t="s">
        <v>1217</v>
      </c>
      <c r="C9022" t="s">
        <v>1218</v>
      </c>
      <c r="D9022" s="4">
        <v>-336.31</v>
      </c>
    </row>
    <row r="9023" spans="1:4" x14ac:dyDescent="0.25">
      <c r="A9023" s="1">
        <v>45412</v>
      </c>
      <c r="B9023" t="s">
        <v>1087</v>
      </c>
      <c r="C9023" t="s">
        <v>1088</v>
      </c>
      <c r="D9023" s="4">
        <v>-418.11999999999995</v>
      </c>
    </row>
    <row r="9024" spans="1:4" x14ac:dyDescent="0.25">
      <c r="A9024" s="1">
        <v>45412</v>
      </c>
      <c r="B9024" t="s">
        <v>1091</v>
      </c>
      <c r="C9024" t="s">
        <v>1092</v>
      </c>
      <c r="D9024" s="4">
        <v>-2916.6399999999985</v>
      </c>
    </row>
    <row r="9025" spans="1:4" x14ac:dyDescent="0.25">
      <c r="A9025" s="1">
        <v>45412</v>
      </c>
      <c r="B9025" t="s">
        <v>1095</v>
      </c>
      <c r="C9025" t="s">
        <v>1096</v>
      </c>
      <c r="D9025" s="4">
        <v>-447.46000000000004</v>
      </c>
    </row>
    <row r="9026" spans="1:4" x14ac:dyDescent="0.25">
      <c r="A9026" s="1">
        <v>45412</v>
      </c>
      <c r="B9026" t="s">
        <v>1099</v>
      </c>
      <c r="C9026" t="s">
        <v>1100</v>
      </c>
      <c r="D9026" s="4">
        <v>-165.0000000000004</v>
      </c>
    </row>
    <row r="9027" spans="1:4" x14ac:dyDescent="0.25">
      <c r="A9027" s="1">
        <v>45412</v>
      </c>
      <c r="B9027" t="s">
        <v>1103</v>
      </c>
      <c r="C9027" t="s">
        <v>1104</v>
      </c>
      <c r="D9027" s="4">
        <v>-1160.7099999999994</v>
      </c>
    </row>
    <row r="9028" spans="1:4" x14ac:dyDescent="0.25">
      <c r="A9028" s="1">
        <v>45412</v>
      </c>
      <c r="B9028" t="s">
        <v>1107</v>
      </c>
      <c r="C9028" t="s">
        <v>1108</v>
      </c>
      <c r="D9028" s="4">
        <v>-1164.95</v>
      </c>
    </row>
    <row r="9029" spans="1:4" x14ac:dyDescent="0.25">
      <c r="A9029" s="1">
        <v>45412</v>
      </c>
      <c r="B9029" t="s">
        <v>1109</v>
      </c>
      <c r="C9029" t="s">
        <v>1110</v>
      </c>
      <c r="D9029" s="4">
        <v>-676.79999999999973</v>
      </c>
    </row>
    <row r="9030" spans="1:4" x14ac:dyDescent="0.25">
      <c r="A9030" s="1">
        <v>45412</v>
      </c>
      <c r="B9030" t="s">
        <v>1111</v>
      </c>
      <c r="C9030" t="s">
        <v>1112</v>
      </c>
      <c r="D9030" s="4">
        <v>-816.56999999999982</v>
      </c>
    </row>
    <row r="9031" spans="1:4" x14ac:dyDescent="0.25">
      <c r="A9031" s="1">
        <v>45412</v>
      </c>
      <c r="B9031" t="s">
        <v>1115</v>
      </c>
      <c r="C9031" t="s">
        <v>1116</v>
      </c>
      <c r="D9031" s="4">
        <v>-196.85000000001918</v>
      </c>
    </row>
    <row r="9032" spans="1:4" x14ac:dyDescent="0.25">
      <c r="A9032" s="1">
        <v>45412</v>
      </c>
      <c r="B9032" t="s">
        <v>1344</v>
      </c>
      <c r="C9032" t="s">
        <v>1345</v>
      </c>
      <c r="D9032" s="4">
        <v>-636.47</v>
      </c>
    </row>
    <row r="9033" spans="1:4" x14ac:dyDescent="0.25">
      <c r="A9033" s="1">
        <v>45412</v>
      </c>
      <c r="B9033" t="s">
        <v>1371</v>
      </c>
      <c r="C9033" t="s">
        <v>1372</v>
      </c>
      <c r="D9033" s="4">
        <v>-255.78999999998604</v>
      </c>
    </row>
    <row r="9034" spans="1:4" x14ac:dyDescent="0.25">
      <c r="A9034" s="1">
        <v>45412</v>
      </c>
      <c r="B9034" t="s">
        <v>1117</v>
      </c>
      <c r="C9034" t="s">
        <v>1118</v>
      </c>
      <c r="D9034" s="4">
        <v>-418.06999999999971</v>
      </c>
    </row>
    <row r="9035" spans="1:4" x14ac:dyDescent="0.25">
      <c r="A9035" s="1">
        <v>45412</v>
      </c>
      <c r="B9035" t="s">
        <v>1119</v>
      </c>
      <c r="C9035" t="s">
        <v>1120</v>
      </c>
      <c r="D9035" s="4">
        <v>-46669.969999999914</v>
      </c>
    </row>
    <row r="9036" spans="1:4" x14ac:dyDescent="0.25">
      <c r="A9036" s="1">
        <v>45412</v>
      </c>
      <c r="B9036" t="s">
        <v>1124</v>
      </c>
      <c r="C9036" t="s">
        <v>1125</v>
      </c>
      <c r="D9036" s="4">
        <v>-210910</v>
      </c>
    </row>
    <row r="9037" spans="1:4" x14ac:dyDescent="0.25">
      <c r="A9037" s="1">
        <v>45412</v>
      </c>
      <c r="B9037" t="s">
        <v>565</v>
      </c>
      <c r="C9037" t="s">
        <v>566</v>
      </c>
      <c r="D9037" s="4">
        <v>98202.260000000009</v>
      </c>
    </row>
    <row r="9038" spans="1:4" x14ac:dyDescent="0.25">
      <c r="A9038" s="1">
        <v>45412</v>
      </c>
      <c r="B9038" t="s">
        <v>568</v>
      </c>
      <c r="C9038" t="s">
        <v>569</v>
      </c>
      <c r="D9038" s="4">
        <v>46560.54</v>
      </c>
    </row>
    <row r="9039" spans="1:4" x14ac:dyDescent="0.25">
      <c r="A9039" s="1">
        <v>45412</v>
      </c>
      <c r="B9039" t="s">
        <v>574</v>
      </c>
      <c r="C9039" t="s">
        <v>575</v>
      </c>
      <c r="D9039" s="4">
        <v>14576.08</v>
      </c>
    </row>
    <row r="9040" spans="1:4" x14ac:dyDescent="0.25">
      <c r="A9040" s="1">
        <v>45412</v>
      </c>
      <c r="B9040" t="s">
        <v>578</v>
      </c>
      <c r="C9040" t="s">
        <v>579</v>
      </c>
      <c r="D9040" s="4">
        <v>362.49</v>
      </c>
    </row>
    <row r="9041" spans="1:4" x14ac:dyDescent="0.25">
      <c r="A9041" s="1">
        <v>45412</v>
      </c>
      <c r="B9041" t="s">
        <v>582</v>
      </c>
      <c r="C9041" t="s">
        <v>583</v>
      </c>
      <c r="D9041" s="4">
        <v>10390.52</v>
      </c>
    </row>
    <row r="9042" spans="1:4" x14ac:dyDescent="0.25">
      <c r="A9042" s="1">
        <v>45412</v>
      </c>
      <c r="B9042" t="s">
        <v>586</v>
      </c>
      <c r="C9042" t="s">
        <v>587</v>
      </c>
      <c r="D9042" s="4">
        <v>2680.13</v>
      </c>
    </row>
    <row r="9043" spans="1:4" x14ac:dyDescent="0.25">
      <c r="A9043" s="1">
        <v>45412</v>
      </c>
      <c r="B9043" t="s">
        <v>590</v>
      </c>
      <c r="C9043" t="s">
        <v>591</v>
      </c>
      <c r="D9043" s="4">
        <v>2030.05</v>
      </c>
    </row>
    <row r="9044" spans="1:4" x14ac:dyDescent="0.25">
      <c r="A9044" s="1">
        <v>45412</v>
      </c>
      <c r="B9044" t="s">
        <v>595</v>
      </c>
      <c r="C9044" t="s">
        <v>596</v>
      </c>
      <c r="D9044" s="4">
        <v>1342.1</v>
      </c>
    </row>
    <row r="9045" spans="1:4" x14ac:dyDescent="0.25">
      <c r="A9045" s="1">
        <v>45412</v>
      </c>
      <c r="B9045" t="s">
        <v>599</v>
      </c>
      <c r="C9045" t="s">
        <v>600</v>
      </c>
      <c r="D9045" s="4">
        <v>1537.5</v>
      </c>
    </row>
    <row r="9046" spans="1:4" x14ac:dyDescent="0.25">
      <c r="A9046" s="1">
        <v>45412</v>
      </c>
      <c r="B9046" t="s">
        <v>603</v>
      </c>
      <c r="C9046" t="s">
        <v>604</v>
      </c>
      <c r="D9046" s="4">
        <v>5873.61</v>
      </c>
    </row>
    <row r="9047" spans="1:4" x14ac:dyDescent="0.25">
      <c r="A9047" s="1">
        <v>45412</v>
      </c>
      <c r="B9047" t="s">
        <v>1130</v>
      </c>
      <c r="C9047" t="s">
        <v>1131</v>
      </c>
      <c r="D9047" s="4">
        <v>4983.63</v>
      </c>
    </row>
    <row r="9048" spans="1:4" x14ac:dyDescent="0.25">
      <c r="A9048" s="1">
        <v>45412</v>
      </c>
      <c r="B9048" t="s">
        <v>1364</v>
      </c>
      <c r="C9048" t="s">
        <v>1365</v>
      </c>
      <c r="D9048" s="4">
        <v>51.43</v>
      </c>
    </row>
    <row r="9049" spans="1:4" x14ac:dyDescent="0.25">
      <c r="A9049" s="1">
        <v>45412</v>
      </c>
      <c r="B9049" t="s">
        <v>1373</v>
      </c>
      <c r="C9049" t="s">
        <v>1374</v>
      </c>
      <c r="D9049" s="4">
        <v>84.13</v>
      </c>
    </row>
    <row r="9050" spans="1:4" x14ac:dyDescent="0.25">
      <c r="A9050" s="1">
        <v>45412</v>
      </c>
      <c r="B9050" t="s">
        <v>627</v>
      </c>
      <c r="C9050" t="s">
        <v>628</v>
      </c>
      <c r="D9050" s="4">
        <v>88281.05</v>
      </c>
    </row>
    <row r="9051" spans="1:4" x14ac:dyDescent="0.25">
      <c r="A9051" s="1">
        <v>45412</v>
      </c>
      <c r="B9051" t="s">
        <v>633</v>
      </c>
      <c r="C9051" t="s">
        <v>634</v>
      </c>
      <c r="D9051" s="4">
        <v>21691.88</v>
      </c>
    </row>
    <row r="9052" spans="1:4" x14ac:dyDescent="0.25">
      <c r="A9052" s="1">
        <v>45412</v>
      </c>
      <c r="B9052" t="s">
        <v>640</v>
      </c>
      <c r="C9052" t="s">
        <v>641</v>
      </c>
      <c r="D9052" s="4">
        <v>32.29</v>
      </c>
    </row>
    <row r="9053" spans="1:4" x14ac:dyDescent="0.25">
      <c r="A9053" s="1">
        <v>45412</v>
      </c>
      <c r="B9053" t="s">
        <v>646</v>
      </c>
      <c r="C9053" t="s">
        <v>647</v>
      </c>
      <c r="D9053" s="4">
        <v>182481.53</v>
      </c>
    </row>
    <row r="9054" spans="1:4" x14ac:dyDescent="0.25">
      <c r="A9054" s="1">
        <v>45412</v>
      </c>
      <c r="B9054" t="s">
        <v>650</v>
      </c>
      <c r="C9054" t="s">
        <v>651</v>
      </c>
      <c r="D9054" s="4">
        <v>11499.95</v>
      </c>
    </row>
    <row r="9055" spans="1:4" x14ac:dyDescent="0.25">
      <c r="A9055" s="1">
        <v>45412</v>
      </c>
      <c r="B9055" t="s">
        <v>652</v>
      </c>
      <c r="C9055" t="s">
        <v>653</v>
      </c>
      <c r="D9055" s="4">
        <v>7531.7900000000009</v>
      </c>
    </row>
    <row r="9056" spans="1:4" x14ac:dyDescent="0.25">
      <c r="A9056" s="1">
        <v>45412</v>
      </c>
      <c r="B9056" t="s">
        <v>656</v>
      </c>
      <c r="C9056" t="s">
        <v>657</v>
      </c>
      <c r="D9056" s="4">
        <v>980.25</v>
      </c>
    </row>
    <row r="9057" spans="1:4" x14ac:dyDescent="0.25">
      <c r="A9057" s="1">
        <v>45412</v>
      </c>
      <c r="B9057" t="s">
        <v>663</v>
      </c>
      <c r="C9057" t="s">
        <v>664</v>
      </c>
      <c r="D9057" s="4">
        <v>2465.9899999999993</v>
      </c>
    </row>
    <row r="9058" spans="1:4" x14ac:dyDescent="0.25">
      <c r="A9058" s="1">
        <v>45412</v>
      </c>
      <c r="B9058" t="s">
        <v>668</v>
      </c>
      <c r="C9058" t="s">
        <v>669</v>
      </c>
      <c r="D9058" s="4">
        <v>2121.5300000000002</v>
      </c>
    </row>
    <row r="9059" spans="1:4" x14ac:dyDescent="0.25">
      <c r="A9059" s="1">
        <v>45412</v>
      </c>
      <c r="B9059" t="s">
        <v>672</v>
      </c>
      <c r="C9059" t="s">
        <v>673</v>
      </c>
      <c r="D9059" s="4">
        <v>6701.52</v>
      </c>
    </row>
    <row r="9060" spans="1:4" x14ac:dyDescent="0.25">
      <c r="A9060" s="1">
        <v>45412</v>
      </c>
      <c r="B9060" t="s">
        <v>676</v>
      </c>
      <c r="C9060" t="s">
        <v>677</v>
      </c>
      <c r="D9060" s="4">
        <v>42840.4</v>
      </c>
    </row>
    <row r="9061" spans="1:4" x14ac:dyDescent="0.25">
      <c r="A9061" s="1">
        <v>45412</v>
      </c>
      <c r="B9061" t="s">
        <v>680</v>
      </c>
      <c r="C9061" t="s">
        <v>681</v>
      </c>
      <c r="D9061" s="4">
        <v>19771.09</v>
      </c>
    </row>
    <row r="9062" spans="1:4" x14ac:dyDescent="0.25">
      <c r="A9062" s="1">
        <v>45412</v>
      </c>
      <c r="B9062" t="s">
        <v>685</v>
      </c>
      <c r="C9062" t="s">
        <v>686</v>
      </c>
      <c r="D9062" s="4">
        <v>800</v>
      </c>
    </row>
    <row r="9063" spans="1:4" x14ac:dyDescent="0.25">
      <c r="A9063" s="1">
        <v>45412</v>
      </c>
      <c r="B9063" t="s">
        <v>690</v>
      </c>
      <c r="C9063" t="s">
        <v>691</v>
      </c>
      <c r="D9063" s="4">
        <v>10601</v>
      </c>
    </row>
    <row r="9064" spans="1:4" x14ac:dyDescent="0.25">
      <c r="A9064" s="1">
        <v>45412</v>
      </c>
      <c r="B9064" t="s">
        <v>696</v>
      </c>
      <c r="C9064" t="s">
        <v>697</v>
      </c>
      <c r="D9064" s="4">
        <v>982.66</v>
      </c>
    </row>
    <row r="9065" spans="1:4" x14ac:dyDescent="0.25">
      <c r="A9065" s="1">
        <v>45412</v>
      </c>
      <c r="B9065" t="s">
        <v>698</v>
      </c>
      <c r="C9065" t="s">
        <v>699</v>
      </c>
      <c r="D9065" s="4">
        <v>312.5</v>
      </c>
    </row>
    <row r="9066" spans="1:4" x14ac:dyDescent="0.25">
      <c r="A9066" s="1">
        <v>45412</v>
      </c>
      <c r="B9066" t="s">
        <v>1132</v>
      </c>
      <c r="C9066" t="s">
        <v>1133</v>
      </c>
      <c r="D9066" s="4">
        <v>300</v>
      </c>
    </row>
    <row r="9067" spans="1:4" x14ac:dyDescent="0.25">
      <c r="A9067" s="1">
        <v>45412</v>
      </c>
      <c r="B9067" t="s">
        <v>1134</v>
      </c>
      <c r="C9067" t="s">
        <v>1135</v>
      </c>
      <c r="D9067" s="4">
        <v>14734.720000000001</v>
      </c>
    </row>
    <row r="9068" spans="1:4" x14ac:dyDescent="0.25">
      <c r="A9068" s="1">
        <v>45412</v>
      </c>
      <c r="B9068" t="s">
        <v>1140</v>
      </c>
      <c r="C9068" t="s">
        <v>1141</v>
      </c>
      <c r="D9068" s="4">
        <v>4333.32</v>
      </c>
    </row>
    <row r="9069" spans="1:4" x14ac:dyDescent="0.25">
      <c r="A9069" s="1">
        <v>45412</v>
      </c>
      <c r="B9069" t="s">
        <v>1221</v>
      </c>
      <c r="C9069" t="s">
        <v>1222</v>
      </c>
      <c r="D9069" s="4">
        <v>18402.599999999999</v>
      </c>
    </row>
    <row r="9070" spans="1:4" x14ac:dyDescent="0.25">
      <c r="A9070" s="1">
        <v>45412</v>
      </c>
      <c r="B9070" t="s">
        <v>702</v>
      </c>
      <c r="C9070" t="s">
        <v>703</v>
      </c>
      <c r="D9070" s="4">
        <v>4333.32</v>
      </c>
    </row>
    <row r="9071" spans="1:4" x14ac:dyDescent="0.25">
      <c r="A9071" s="1">
        <v>45412</v>
      </c>
      <c r="B9071" t="s">
        <v>1312</v>
      </c>
      <c r="C9071" t="s">
        <v>1313</v>
      </c>
      <c r="D9071" s="4">
        <v>5907</v>
      </c>
    </row>
    <row r="9072" spans="1:4" x14ac:dyDescent="0.25">
      <c r="A9072" s="1">
        <v>45412</v>
      </c>
      <c r="B9072" t="s">
        <v>1146</v>
      </c>
      <c r="C9072" t="s">
        <v>1147</v>
      </c>
      <c r="D9072" s="4">
        <v>10200</v>
      </c>
    </row>
    <row r="9073" spans="1:4" x14ac:dyDescent="0.25">
      <c r="A9073" s="1">
        <v>45412</v>
      </c>
      <c r="B9073" t="s">
        <v>1273</v>
      </c>
      <c r="C9073" t="s">
        <v>1274</v>
      </c>
      <c r="D9073" s="4">
        <v>2773.3199999999997</v>
      </c>
    </row>
    <row r="9074" spans="1:4" x14ac:dyDescent="0.25">
      <c r="A9074" s="1">
        <v>45412</v>
      </c>
      <c r="B9074" t="s">
        <v>1260</v>
      </c>
      <c r="C9074" t="s">
        <v>1261</v>
      </c>
      <c r="D9074" s="4">
        <v>800</v>
      </c>
    </row>
    <row r="9075" spans="1:4" x14ac:dyDescent="0.25">
      <c r="A9075" s="1">
        <v>45412</v>
      </c>
      <c r="B9075" t="s">
        <v>704</v>
      </c>
      <c r="C9075" t="s">
        <v>705</v>
      </c>
      <c r="D9075" s="4">
        <v>9886.68</v>
      </c>
    </row>
    <row r="9076" spans="1:4" x14ac:dyDescent="0.25">
      <c r="A9076" s="1">
        <v>45412</v>
      </c>
      <c r="B9076" t="s">
        <v>708</v>
      </c>
      <c r="C9076" t="s">
        <v>709</v>
      </c>
      <c r="D9076" s="4">
        <v>536.67999999999995</v>
      </c>
    </row>
    <row r="9077" spans="1:4" x14ac:dyDescent="0.25">
      <c r="A9077" s="1">
        <v>45412</v>
      </c>
      <c r="B9077" t="s">
        <v>712</v>
      </c>
      <c r="C9077" t="s">
        <v>713</v>
      </c>
      <c r="D9077" s="4">
        <v>317.32</v>
      </c>
    </row>
    <row r="9078" spans="1:4" x14ac:dyDescent="0.25">
      <c r="A9078" s="1">
        <v>45412</v>
      </c>
      <c r="B9078" t="s">
        <v>717</v>
      </c>
      <c r="C9078" t="s">
        <v>718</v>
      </c>
      <c r="D9078" s="4">
        <v>1414.32</v>
      </c>
    </row>
    <row r="9079" spans="1:4" x14ac:dyDescent="0.25">
      <c r="A9079" s="1">
        <v>45412</v>
      </c>
      <c r="B9079" t="s">
        <v>719</v>
      </c>
      <c r="C9079" t="s">
        <v>720</v>
      </c>
      <c r="D9079" s="4">
        <v>3130.2000000000003</v>
      </c>
    </row>
    <row r="9080" spans="1:4" x14ac:dyDescent="0.25">
      <c r="A9080" s="1">
        <v>45412</v>
      </c>
      <c r="B9080" t="s">
        <v>1350</v>
      </c>
      <c r="C9080" t="s">
        <v>1351</v>
      </c>
      <c r="D9080" s="4">
        <v>1010</v>
      </c>
    </row>
    <row r="9081" spans="1:4" x14ac:dyDescent="0.25">
      <c r="A9081" s="1">
        <v>45412</v>
      </c>
      <c r="B9081" t="s">
        <v>721</v>
      </c>
      <c r="C9081" t="s">
        <v>722</v>
      </c>
      <c r="D9081" s="4">
        <v>916</v>
      </c>
    </row>
    <row r="9082" spans="1:4" x14ac:dyDescent="0.25">
      <c r="A9082" s="1">
        <v>45412</v>
      </c>
      <c r="B9082" t="s">
        <v>726</v>
      </c>
      <c r="C9082" t="s">
        <v>727</v>
      </c>
      <c r="D9082" s="4">
        <v>3254.71</v>
      </c>
    </row>
    <row r="9083" spans="1:4" x14ac:dyDescent="0.25">
      <c r="A9083" s="1">
        <v>45412</v>
      </c>
      <c r="B9083" t="s">
        <v>734</v>
      </c>
      <c r="C9083" t="s">
        <v>735</v>
      </c>
      <c r="D9083" s="4">
        <v>195</v>
      </c>
    </row>
    <row r="9084" spans="1:4" x14ac:dyDescent="0.25">
      <c r="A9084" s="1">
        <v>45412</v>
      </c>
      <c r="B9084" t="s">
        <v>738</v>
      </c>
      <c r="C9084" t="s">
        <v>739</v>
      </c>
      <c r="D9084" s="4">
        <v>12368.12</v>
      </c>
    </row>
    <row r="9085" spans="1:4" x14ac:dyDescent="0.25">
      <c r="A9085" s="1">
        <v>45412</v>
      </c>
      <c r="B9085" t="s">
        <v>742</v>
      </c>
      <c r="C9085" t="s">
        <v>743</v>
      </c>
      <c r="D9085" s="4">
        <v>1592.4500000000003</v>
      </c>
    </row>
    <row r="9086" spans="1:4" x14ac:dyDescent="0.25">
      <c r="A9086" s="1">
        <v>45412</v>
      </c>
      <c r="B9086" t="s">
        <v>747</v>
      </c>
      <c r="C9086" t="s">
        <v>748</v>
      </c>
      <c r="D9086" s="4">
        <v>13314.2</v>
      </c>
    </row>
    <row r="9087" spans="1:4" x14ac:dyDescent="0.25">
      <c r="A9087" s="1">
        <v>45412</v>
      </c>
      <c r="B9087" t="s">
        <v>1375</v>
      </c>
      <c r="C9087" t="s">
        <v>1376</v>
      </c>
      <c r="D9087" s="4">
        <v>14.38</v>
      </c>
    </row>
    <row r="9088" spans="1:4" x14ac:dyDescent="0.25">
      <c r="A9088" s="1">
        <v>45412</v>
      </c>
      <c r="B9088" t="s">
        <v>763</v>
      </c>
      <c r="C9088" t="s">
        <v>764</v>
      </c>
      <c r="D9088" s="4">
        <v>144.98000000000002</v>
      </c>
    </row>
    <row r="9089" spans="1:4" x14ac:dyDescent="0.25">
      <c r="A9089" s="1">
        <v>45412</v>
      </c>
      <c r="B9089" t="s">
        <v>767</v>
      </c>
      <c r="C9089" t="s">
        <v>768</v>
      </c>
      <c r="D9089" s="4">
        <v>591.06999999999994</v>
      </c>
    </row>
    <row r="9090" spans="1:4" x14ac:dyDescent="0.25">
      <c r="A9090" s="1">
        <v>45412</v>
      </c>
      <c r="B9090" t="s">
        <v>769</v>
      </c>
      <c r="C9090" t="s">
        <v>770</v>
      </c>
      <c r="D9090" s="4">
        <v>3009.97</v>
      </c>
    </row>
    <row r="9091" spans="1:4" x14ac:dyDescent="0.25">
      <c r="A9091" s="1">
        <v>45412</v>
      </c>
      <c r="B9091" t="s">
        <v>773</v>
      </c>
      <c r="C9091" t="s">
        <v>774</v>
      </c>
      <c r="D9091" s="4">
        <v>1040.08</v>
      </c>
    </row>
    <row r="9092" spans="1:4" x14ac:dyDescent="0.25">
      <c r="A9092" s="1">
        <v>45412</v>
      </c>
      <c r="B9092" t="s">
        <v>775</v>
      </c>
      <c r="C9092" t="s">
        <v>776</v>
      </c>
      <c r="D9092" s="4">
        <v>3185</v>
      </c>
    </row>
    <row r="9093" spans="1:4" x14ac:dyDescent="0.25">
      <c r="A9093" s="1">
        <v>45412</v>
      </c>
      <c r="B9093" t="s">
        <v>777</v>
      </c>
      <c r="C9093" t="s">
        <v>778</v>
      </c>
      <c r="D9093" s="4">
        <v>3021.5299999999997</v>
      </c>
    </row>
    <row r="9094" spans="1:4" x14ac:dyDescent="0.25">
      <c r="A9094" s="1">
        <v>45412</v>
      </c>
      <c r="B9094" t="s">
        <v>781</v>
      </c>
      <c r="C9094" t="s">
        <v>782</v>
      </c>
      <c r="D9094" s="4">
        <v>1823</v>
      </c>
    </row>
    <row r="9095" spans="1:4" x14ac:dyDescent="0.25">
      <c r="A9095" s="1">
        <v>45412</v>
      </c>
      <c r="B9095" t="s">
        <v>788</v>
      </c>
      <c r="C9095" t="s">
        <v>789</v>
      </c>
      <c r="D9095" s="4">
        <v>3072.13</v>
      </c>
    </row>
    <row r="9096" spans="1:4" x14ac:dyDescent="0.25">
      <c r="A9096" s="1">
        <v>45412</v>
      </c>
      <c r="B9096" t="s">
        <v>790</v>
      </c>
      <c r="C9096" t="s">
        <v>791</v>
      </c>
      <c r="D9096" s="4">
        <v>630</v>
      </c>
    </row>
    <row r="9097" spans="1:4" x14ac:dyDescent="0.25">
      <c r="A9097" s="1">
        <v>45412</v>
      </c>
      <c r="B9097" t="s">
        <v>792</v>
      </c>
      <c r="C9097" t="s">
        <v>793</v>
      </c>
      <c r="D9097" s="4">
        <v>1605</v>
      </c>
    </row>
    <row r="9098" spans="1:4" x14ac:dyDescent="0.25">
      <c r="A9098" s="1">
        <v>45412</v>
      </c>
      <c r="B9098" t="s">
        <v>1275</v>
      </c>
      <c r="C9098" t="s">
        <v>1276</v>
      </c>
      <c r="D9098" s="4">
        <v>3979.67</v>
      </c>
    </row>
    <row r="9099" spans="1:4" x14ac:dyDescent="0.25">
      <c r="A9099" s="1">
        <v>45412</v>
      </c>
      <c r="B9099" t="s">
        <v>1236</v>
      </c>
      <c r="C9099" t="s">
        <v>1237</v>
      </c>
      <c r="D9099" s="4">
        <v>31.25</v>
      </c>
    </row>
    <row r="9100" spans="1:4" x14ac:dyDescent="0.25">
      <c r="A9100" s="1">
        <v>45412</v>
      </c>
      <c r="B9100" t="s">
        <v>1238</v>
      </c>
      <c r="C9100" t="s">
        <v>1239</v>
      </c>
      <c r="D9100" s="4">
        <v>4860.7199999999993</v>
      </c>
    </row>
    <row r="9101" spans="1:4" x14ac:dyDescent="0.25">
      <c r="A9101" s="1">
        <v>45412</v>
      </c>
      <c r="B9101" t="s">
        <v>1330</v>
      </c>
      <c r="C9101" t="s">
        <v>1331</v>
      </c>
      <c r="D9101" s="4">
        <v>2873.94</v>
      </c>
    </row>
    <row r="9102" spans="1:4" x14ac:dyDescent="0.25">
      <c r="A9102" s="1">
        <v>45412</v>
      </c>
      <c r="B9102" t="s">
        <v>1336</v>
      </c>
      <c r="C9102" t="s">
        <v>1337</v>
      </c>
      <c r="D9102" s="4">
        <v>23093.89</v>
      </c>
    </row>
    <row r="9103" spans="1:4" x14ac:dyDescent="0.25">
      <c r="A9103" s="1">
        <v>45412</v>
      </c>
      <c r="B9103" t="s">
        <v>794</v>
      </c>
      <c r="C9103" t="s">
        <v>795</v>
      </c>
      <c r="D9103" s="4">
        <v>13214.300000000001</v>
      </c>
    </row>
    <row r="9104" spans="1:4" x14ac:dyDescent="0.25">
      <c r="A9104" s="1">
        <v>45412</v>
      </c>
      <c r="B9104" t="s">
        <v>796</v>
      </c>
      <c r="C9104" t="s">
        <v>797</v>
      </c>
      <c r="D9104" s="4">
        <v>555.90000000000009</v>
      </c>
    </row>
    <row r="9105" spans="1:4" x14ac:dyDescent="0.25">
      <c r="A9105" s="1">
        <v>45412</v>
      </c>
      <c r="B9105" t="s">
        <v>1302</v>
      </c>
      <c r="C9105" t="s">
        <v>1303</v>
      </c>
      <c r="D9105" s="4">
        <v>61.49</v>
      </c>
    </row>
    <row r="9106" spans="1:4" x14ac:dyDescent="0.25">
      <c r="A9106" s="1">
        <v>45412</v>
      </c>
      <c r="B9106" t="s">
        <v>800</v>
      </c>
      <c r="C9106" t="s">
        <v>801</v>
      </c>
      <c r="D9106" s="4">
        <v>376.25</v>
      </c>
    </row>
    <row r="9107" spans="1:4" x14ac:dyDescent="0.25">
      <c r="A9107" s="1">
        <v>45412</v>
      </c>
      <c r="B9107" t="s">
        <v>802</v>
      </c>
      <c r="C9107" t="s">
        <v>803</v>
      </c>
      <c r="D9107" s="4">
        <v>141.88999999999999</v>
      </c>
    </row>
    <row r="9108" spans="1:4" x14ac:dyDescent="0.25">
      <c r="A9108" s="1">
        <v>45412</v>
      </c>
      <c r="B9108" t="s">
        <v>804</v>
      </c>
      <c r="C9108" t="s">
        <v>805</v>
      </c>
      <c r="D9108" s="4">
        <v>4769.21</v>
      </c>
    </row>
    <row r="9109" spans="1:4" x14ac:dyDescent="0.25">
      <c r="A9109" s="1">
        <v>45412</v>
      </c>
      <c r="B9109" t="s">
        <v>808</v>
      </c>
      <c r="C9109" t="s">
        <v>809</v>
      </c>
      <c r="D9109" s="4">
        <v>20</v>
      </c>
    </row>
    <row r="9110" spans="1:4" x14ac:dyDescent="0.25">
      <c r="A9110" s="1">
        <v>45412</v>
      </c>
      <c r="B9110" t="s">
        <v>1240</v>
      </c>
      <c r="C9110" t="s">
        <v>1241</v>
      </c>
      <c r="D9110" s="4">
        <v>1610.6400000000003</v>
      </c>
    </row>
    <row r="9111" spans="1:4" x14ac:dyDescent="0.25">
      <c r="A9111" s="1">
        <v>45412</v>
      </c>
      <c r="B9111" t="s">
        <v>812</v>
      </c>
      <c r="C9111" t="s">
        <v>813</v>
      </c>
      <c r="D9111" s="4">
        <v>1593.8500000000001</v>
      </c>
    </row>
    <row r="9112" spans="1:4" x14ac:dyDescent="0.25">
      <c r="A9112" s="1">
        <v>45412</v>
      </c>
      <c r="B9112" t="s">
        <v>816</v>
      </c>
      <c r="C9112" t="s">
        <v>817</v>
      </c>
      <c r="D9112" s="4">
        <v>13702.1</v>
      </c>
    </row>
    <row r="9113" spans="1:4" x14ac:dyDescent="0.25">
      <c r="A9113" s="1">
        <v>45412</v>
      </c>
      <c r="B9113" t="s">
        <v>818</v>
      </c>
      <c r="C9113" t="s">
        <v>819</v>
      </c>
      <c r="D9113" s="4">
        <v>2.2999999999999998</v>
      </c>
    </row>
    <row r="9114" spans="1:4" x14ac:dyDescent="0.25">
      <c r="A9114" s="1">
        <v>45412</v>
      </c>
      <c r="B9114" t="s">
        <v>820</v>
      </c>
      <c r="C9114" t="s">
        <v>821</v>
      </c>
      <c r="D9114" s="4">
        <v>46.51</v>
      </c>
    </row>
    <row r="9115" spans="1:4" x14ac:dyDescent="0.25">
      <c r="A9115" s="1">
        <v>45412</v>
      </c>
      <c r="B9115" t="s">
        <v>822</v>
      </c>
      <c r="C9115" t="s">
        <v>823</v>
      </c>
      <c r="D9115" s="4">
        <v>704.99</v>
      </c>
    </row>
    <row r="9116" spans="1:4" x14ac:dyDescent="0.25">
      <c r="A9116" s="1">
        <v>45412</v>
      </c>
      <c r="B9116" t="s">
        <v>828</v>
      </c>
      <c r="C9116" t="s">
        <v>829</v>
      </c>
      <c r="D9116" s="4">
        <v>71.95999999999998</v>
      </c>
    </row>
    <row r="9117" spans="1:4" x14ac:dyDescent="0.25">
      <c r="A9117" s="1">
        <v>45412</v>
      </c>
      <c r="B9117" t="s">
        <v>1247</v>
      </c>
      <c r="C9117" t="s">
        <v>1248</v>
      </c>
      <c r="D9117" s="4">
        <v>7337.05</v>
      </c>
    </row>
    <row r="9118" spans="1:4" x14ac:dyDescent="0.25">
      <c r="A9118" s="1">
        <v>45412</v>
      </c>
      <c r="B9118" t="s">
        <v>1249</v>
      </c>
      <c r="C9118" t="s">
        <v>1250</v>
      </c>
      <c r="D9118" s="4">
        <v>3074.08</v>
      </c>
    </row>
    <row r="9119" spans="1:4" x14ac:dyDescent="0.25">
      <c r="A9119" s="1">
        <v>45412</v>
      </c>
      <c r="B9119" t="s">
        <v>1242</v>
      </c>
      <c r="C9119" t="s">
        <v>1243</v>
      </c>
      <c r="D9119" s="4">
        <v>460.85</v>
      </c>
    </row>
    <row r="9120" spans="1:4" x14ac:dyDescent="0.25">
      <c r="A9120" s="1">
        <v>45412</v>
      </c>
      <c r="B9120" t="s">
        <v>830</v>
      </c>
      <c r="C9120" t="s">
        <v>1366</v>
      </c>
      <c r="D9120" s="4">
        <v>3750</v>
      </c>
    </row>
    <row r="9121" spans="1:4" x14ac:dyDescent="0.25">
      <c r="A9121" s="1">
        <v>45412</v>
      </c>
      <c r="B9121" t="s">
        <v>832</v>
      </c>
      <c r="C9121" t="s">
        <v>833</v>
      </c>
      <c r="D9121" s="4">
        <v>4000</v>
      </c>
    </row>
    <row r="9122" spans="1:4" x14ac:dyDescent="0.25">
      <c r="A9122" s="1">
        <v>45412</v>
      </c>
      <c r="B9122" t="s">
        <v>834</v>
      </c>
      <c r="C9122" t="s">
        <v>835</v>
      </c>
      <c r="D9122" s="4">
        <v>10200</v>
      </c>
    </row>
    <row r="9123" spans="1:4" x14ac:dyDescent="0.25">
      <c r="A9123" s="1">
        <v>45412</v>
      </c>
      <c r="B9123" t="s">
        <v>836</v>
      </c>
      <c r="C9123" t="s">
        <v>837</v>
      </c>
      <c r="D9123" s="4">
        <v>400</v>
      </c>
    </row>
    <row r="9124" spans="1:4" x14ac:dyDescent="0.25">
      <c r="A9124" s="1">
        <v>45412</v>
      </c>
      <c r="B9124" t="s">
        <v>840</v>
      </c>
      <c r="C9124" t="s">
        <v>841</v>
      </c>
      <c r="D9124" s="4">
        <v>9581.94</v>
      </c>
    </row>
    <row r="9125" spans="1:4" x14ac:dyDescent="0.25">
      <c r="A9125" s="1">
        <v>45412</v>
      </c>
      <c r="B9125" t="s">
        <v>842</v>
      </c>
      <c r="C9125" t="s">
        <v>843</v>
      </c>
      <c r="D9125" s="4">
        <v>400</v>
      </c>
    </row>
    <row r="9126" spans="1:4" x14ac:dyDescent="0.25">
      <c r="A9126" s="1">
        <v>45412</v>
      </c>
      <c r="B9126" t="s">
        <v>844</v>
      </c>
      <c r="C9126" t="s">
        <v>845</v>
      </c>
      <c r="D9126" s="4">
        <v>6802.8799999999992</v>
      </c>
    </row>
    <row r="9127" spans="1:4" x14ac:dyDescent="0.25">
      <c r="A9127" s="1">
        <v>45412</v>
      </c>
      <c r="B9127" t="s">
        <v>857</v>
      </c>
      <c r="C9127" t="s">
        <v>858</v>
      </c>
      <c r="D9127" s="4">
        <v>11413.86</v>
      </c>
    </row>
    <row r="9128" spans="1:4" x14ac:dyDescent="0.25">
      <c r="A9128" s="1">
        <v>45412</v>
      </c>
      <c r="B9128" t="s">
        <v>1254</v>
      </c>
      <c r="C9128" t="s">
        <v>1255</v>
      </c>
      <c r="D9128" s="4">
        <v>9262.5</v>
      </c>
    </row>
    <row r="9129" spans="1:4" x14ac:dyDescent="0.25">
      <c r="A9129" s="1">
        <v>45412</v>
      </c>
      <c r="B9129" t="s">
        <v>1304</v>
      </c>
      <c r="C9129" t="s">
        <v>1305</v>
      </c>
      <c r="D9129" s="4">
        <v>5000</v>
      </c>
    </row>
    <row r="9130" spans="1:4" x14ac:dyDescent="0.25">
      <c r="A9130" s="1">
        <v>45412</v>
      </c>
      <c r="B9130" t="s">
        <v>1306</v>
      </c>
      <c r="C9130" t="s">
        <v>1307</v>
      </c>
      <c r="D9130" s="4">
        <v>750</v>
      </c>
    </row>
    <row r="9131" spans="1:4" x14ac:dyDescent="0.25">
      <c r="A9131" s="1">
        <v>45412</v>
      </c>
      <c r="B9131" t="s">
        <v>1338</v>
      </c>
      <c r="C9131" t="s">
        <v>1339</v>
      </c>
      <c r="D9131" s="4">
        <v>7300</v>
      </c>
    </row>
    <row r="9132" spans="1:4" x14ac:dyDescent="0.25">
      <c r="A9132" s="1">
        <v>45412</v>
      </c>
      <c r="B9132" t="s">
        <v>1348</v>
      </c>
      <c r="C9132" t="s">
        <v>1349</v>
      </c>
      <c r="D9132" s="4">
        <v>4800</v>
      </c>
    </row>
    <row r="9133" spans="1:4" x14ac:dyDescent="0.25">
      <c r="A9133" s="1">
        <v>45412</v>
      </c>
      <c r="B9133" t="s">
        <v>861</v>
      </c>
      <c r="C9133" t="s">
        <v>862</v>
      </c>
      <c r="D9133" s="4">
        <v>2500</v>
      </c>
    </row>
    <row r="9134" spans="1:4" x14ac:dyDescent="0.25">
      <c r="A9134" s="1">
        <v>45412</v>
      </c>
      <c r="B9134" t="s">
        <v>867</v>
      </c>
      <c r="C9134" t="s">
        <v>868</v>
      </c>
      <c r="D9134" s="4">
        <v>7828.92</v>
      </c>
    </row>
    <row r="9135" spans="1:4" x14ac:dyDescent="0.25">
      <c r="A9135" s="1">
        <v>45412</v>
      </c>
      <c r="B9135" t="s">
        <v>869</v>
      </c>
      <c r="C9135" t="s">
        <v>870</v>
      </c>
      <c r="D9135" s="4">
        <v>4207.91</v>
      </c>
    </row>
    <row r="9136" spans="1:4" x14ac:dyDescent="0.25">
      <c r="A9136" s="1">
        <v>45412</v>
      </c>
      <c r="B9136" t="s">
        <v>1332</v>
      </c>
      <c r="C9136" t="s">
        <v>1333</v>
      </c>
      <c r="D9136" s="4">
        <v>4884.68</v>
      </c>
    </row>
    <row r="9137" spans="1:4" x14ac:dyDescent="0.25">
      <c r="A9137" s="1">
        <v>45412</v>
      </c>
      <c r="B9137" t="s">
        <v>1503</v>
      </c>
      <c r="C9137" t="s">
        <v>1504</v>
      </c>
      <c r="D9137" s="4">
        <v>381063.98</v>
      </c>
    </row>
    <row r="9138" spans="1:4" x14ac:dyDescent="0.25">
      <c r="A9138" s="1">
        <v>45412</v>
      </c>
      <c r="B9138" t="s">
        <v>1505</v>
      </c>
      <c r="C9138" t="s">
        <v>1506</v>
      </c>
      <c r="D9138" s="4">
        <v>44885.58</v>
      </c>
    </row>
    <row r="9139" spans="1:4" x14ac:dyDescent="0.25">
      <c r="A9139" s="1">
        <v>45412</v>
      </c>
      <c r="B9139" t="s">
        <v>1507</v>
      </c>
      <c r="C9139" t="s">
        <v>1508</v>
      </c>
      <c r="D9139" s="4">
        <v>50432.700000000004</v>
      </c>
    </row>
    <row r="9140" spans="1:4" x14ac:dyDescent="0.25">
      <c r="A9140" s="1">
        <v>45412</v>
      </c>
      <c r="B9140" t="s">
        <v>1509</v>
      </c>
      <c r="C9140" t="s">
        <v>1510</v>
      </c>
      <c r="D9140" s="4">
        <v>7892</v>
      </c>
    </row>
    <row r="9141" spans="1:4" x14ac:dyDescent="0.25">
      <c r="A9141" s="1">
        <v>45412</v>
      </c>
      <c r="B9141" t="s">
        <v>1515</v>
      </c>
      <c r="C9141" t="s">
        <v>1516</v>
      </c>
      <c r="D9141" s="4">
        <v>82495.819999999978</v>
      </c>
    </row>
    <row r="9142" spans="1:4" x14ac:dyDescent="0.25">
      <c r="A9142" s="1">
        <v>45412</v>
      </c>
      <c r="B9142" t="s">
        <v>1517</v>
      </c>
      <c r="C9142" t="s">
        <v>1518</v>
      </c>
      <c r="D9142" s="4">
        <v>87531.109999999986</v>
      </c>
    </row>
    <row r="9143" spans="1:4" x14ac:dyDescent="0.25">
      <c r="A9143" s="1">
        <v>45412</v>
      </c>
      <c r="B9143" t="s">
        <v>1519</v>
      </c>
      <c r="C9143" t="s">
        <v>1520</v>
      </c>
      <c r="D9143" s="4">
        <v>6041.090000000002</v>
      </c>
    </row>
    <row r="9144" spans="1:4" x14ac:dyDescent="0.25">
      <c r="A9144" s="1">
        <v>45412</v>
      </c>
      <c r="B9144" t="s">
        <v>1521</v>
      </c>
      <c r="C9144" t="s">
        <v>1522</v>
      </c>
      <c r="D9144" s="4">
        <v>670.79</v>
      </c>
    </row>
    <row r="9145" spans="1:4" x14ac:dyDescent="0.25">
      <c r="A9145" s="1">
        <v>45412</v>
      </c>
      <c r="B9145" t="s">
        <v>1523</v>
      </c>
      <c r="C9145" t="s">
        <v>1524</v>
      </c>
      <c r="D9145" s="4">
        <v>22288.32</v>
      </c>
    </row>
    <row r="9146" spans="1:4" x14ac:dyDescent="0.25">
      <c r="A9146" s="1">
        <v>45412</v>
      </c>
      <c r="B9146" t="s">
        <v>1527</v>
      </c>
      <c r="C9146" t="s">
        <v>1528</v>
      </c>
      <c r="D9146" s="4">
        <v>32628.48</v>
      </c>
    </row>
    <row r="9147" spans="1:4" x14ac:dyDescent="0.25">
      <c r="A9147" s="1">
        <v>45412</v>
      </c>
      <c r="B9147" t="s">
        <v>1529</v>
      </c>
      <c r="C9147" t="s">
        <v>1530</v>
      </c>
      <c r="D9147" s="4">
        <v>23058.320000000003</v>
      </c>
    </row>
    <row r="9148" spans="1:4" x14ac:dyDescent="0.25">
      <c r="A9148" s="1">
        <v>45412</v>
      </c>
      <c r="B9148" t="s">
        <v>1531</v>
      </c>
      <c r="C9148" t="s">
        <v>1532</v>
      </c>
      <c r="D9148" s="4">
        <v>2928.8199999999997</v>
      </c>
    </row>
    <row r="9149" spans="1:4" x14ac:dyDescent="0.25">
      <c r="A9149" s="1">
        <v>45412</v>
      </c>
      <c r="B9149" t="s">
        <v>1533</v>
      </c>
      <c r="C9149" t="s">
        <v>1534</v>
      </c>
      <c r="D9149" s="4">
        <v>94.76</v>
      </c>
    </row>
    <row r="9150" spans="1:4" x14ac:dyDescent="0.25">
      <c r="A9150" s="1">
        <v>45412</v>
      </c>
      <c r="B9150" t="s">
        <v>1535</v>
      </c>
      <c r="C9150" t="s">
        <v>1536</v>
      </c>
      <c r="D9150" s="4">
        <v>2459.4</v>
      </c>
    </row>
    <row r="9151" spans="1:4" x14ac:dyDescent="0.25">
      <c r="A9151" s="1">
        <v>45412</v>
      </c>
      <c r="B9151" t="s">
        <v>1537</v>
      </c>
      <c r="C9151" t="s">
        <v>1538</v>
      </c>
      <c r="D9151" s="4">
        <v>4739.62</v>
      </c>
    </row>
    <row r="9152" spans="1:4" x14ac:dyDescent="0.25">
      <c r="A9152" s="1">
        <v>45412</v>
      </c>
      <c r="B9152" t="s">
        <v>1539</v>
      </c>
      <c r="C9152" t="s">
        <v>1540</v>
      </c>
      <c r="D9152" s="4">
        <v>226.85</v>
      </c>
    </row>
    <row r="9153" spans="1:4" x14ac:dyDescent="0.25">
      <c r="A9153" s="1">
        <v>45412</v>
      </c>
      <c r="B9153" t="s">
        <v>1541</v>
      </c>
      <c r="C9153" t="s">
        <v>1542</v>
      </c>
      <c r="D9153" s="4">
        <v>1216</v>
      </c>
    </row>
    <row r="9154" spans="1:4" x14ac:dyDescent="0.25">
      <c r="A9154" s="1">
        <v>45412</v>
      </c>
      <c r="B9154" t="s">
        <v>1543</v>
      </c>
      <c r="C9154" t="s">
        <v>1544</v>
      </c>
      <c r="D9154" s="4">
        <v>662</v>
      </c>
    </row>
    <row r="9155" spans="1:4" x14ac:dyDescent="0.25">
      <c r="A9155" s="1">
        <v>45412</v>
      </c>
      <c r="B9155" t="s">
        <v>1545</v>
      </c>
      <c r="C9155" t="s">
        <v>1546</v>
      </c>
      <c r="D9155" s="4">
        <v>40</v>
      </c>
    </row>
    <row r="9156" spans="1:4" x14ac:dyDescent="0.25">
      <c r="A9156" s="1">
        <v>45412</v>
      </c>
      <c r="B9156" t="s">
        <v>1547</v>
      </c>
      <c r="C9156" t="s">
        <v>1548</v>
      </c>
      <c r="D9156" s="4">
        <v>194</v>
      </c>
    </row>
    <row r="9157" spans="1:4" x14ac:dyDescent="0.25">
      <c r="A9157" s="1">
        <v>45412</v>
      </c>
      <c r="B9157" t="s">
        <v>1549</v>
      </c>
      <c r="C9157" t="s">
        <v>1550</v>
      </c>
      <c r="D9157" s="4">
        <v>100</v>
      </c>
    </row>
    <row r="9158" spans="1:4" x14ac:dyDescent="0.25">
      <c r="A9158" s="1">
        <v>45412</v>
      </c>
      <c r="B9158" t="s">
        <v>911</v>
      </c>
      <c r="C9158" t="s">
        <v>912</v>
      </c>
      <c r="D9158" s="4">
        <v>3235.6</v>
      </c>
    </row>
    <row r="9159" spans="1:4" x14ac:dyDescent="0.25">
      <c r="A9159" s="1">
        <v>45412</v>
      </c>
      <c r="B9159" t="s">
        <v>919</v>
      </c>
      <c r="C9159" t="s">
        <v>920</v>
      </c>
      <c r="D9159" s="4">
        <v>1581.92</v>
      </c>
    </row>
    <row r="9160" spans="1:4" x14ac:dyDescent="0.25">
      <c r="A9160" s="1">
        <v>45412</v>
      </c>
      <c r="B9160" t="s">
        <v>924</v>
      </c>
      <c r="C9160" t="s">
        <v>925</v>
      </c>
      <c r="D9160" s="4">
        <v>10079.68</v>
      </c>
    </row>
    <row r="9161" spans="1:4" x14ac:dyDescent="0.25">
      <c r="A9161" s="1">
        <v>45412</v>
      </c>
      <c r="B9161" t="s">
        <v>927</v>
      </c>
      <c r="C9161" t="s">
        <v>928</v>
      </c>
      <c r="D9161" s="4">
        <v>3771.8060000000005</v>
      </c>
    </row>
    <row r="9162" spans="1:4" x14ac:dyDescent="0.25">
      <c r="A9162" s="1">
        <v>45412</v>
      </c>
      <c r="B9162" t="s">
        <v>931</v>
      </c>
      <c r="C9162" t="s">
        <v>932</v>
      </c>
      <c r="D9162" s="4">
        <v>9175.7200000000012</v>
      </c>
    </row>
    <row r="9163" spans="1:4" x14ac:dyDescent="0.25">
      <c r="A9163" s="1">
        <v>45412</v>
      </c>
      <c r="B9163" t="s">
        <v>935</v>
      </c>
      <c r="C9163" t="s">
        <v>936</v>
      </c>
      <c r="D9163" s="4">
        <v>6939.56</v>
      </c>
    </row>
    <row r="9164" spans="1:4" x14ac:dyDescent="0.25">
      <c r="A9164" s="1">
        <v>45412</v>
      </c>
      <c r="B9164" t="s">
        <v>938</v>
      </c>
      <c r="C9164" t="s">
        <v>939</v>
      </c>
      <c r="D9164" s="4">
        <v>1826.2</v>
      </c>
    </row>
    <row r="9165" spans="1:4" x14ac:dyDescent="0.25">
      <c r="A9165" s="1">
        <v>45412</v>
      </c>
      <c r="B9165" t="s">
        <v>942</v>
      </c>
      <c r="C9165" t="s">
        <v>943</v>
      </c>
      <c r="D9165" s="4">
        <v>427.84159999999997</v>
      </c>
    </row>
    <row r="9166" spans="1:4" x14ac:dyDescent="0.25">
      <c r="A9166" s="1">
        <v>45412</v>
      </c>
      <c r="B9166" t="s">
        <v>952</v>
      </c>
      <c r="C9166" t="s">
        <v>953</v>
      </c>
      <c r="D9166" s="4">
        <v>640810.47</v>
      </c>
    </row>
    <row r="9167" spans="1:4" x14ac:dyDescent="0.25">
      <c r="A9167" s="1">
        <v>45412</v>
      </c>
      <c r="B9167" t="s">
        <v>955</v>
      </c>
      <c r="C9167" t="s">
        <v>956</v>
      </c>
      <c r="D9167" s="4">
        <v>473270.04</v>
      </c>
    </row>
    <row r="9168" spans="1:4" x14ac:dyDescent="0.25">
      <c r="A9168" s="1">
        <v>45412</v>
      </c>
      <c r="B9168" t="s">
        <v>961</v>
      </c>
      <c r="C9168" t="s">
        <v>962</v>
      </c>
      <c r="D9168" s="4">
        <v>890.66999999999985</v>
      </c>
    </row>
    <row r="9169" spans="1:4" x14ac:dyDescent="0.25">
      <c r="A9169" s="1">
        <v>45412</v>
      </c>
      <c r="B9169" t="s">
        <v>963</v>
      </c>
      <c r="C9169" t="s">
        <v>964</v>
      </c>
      <c r="D9169" s="4">
        <v>415</v>
      </c>
    </row>
    <row r="9170" spans="1:4" x14ac:dyDescent="0.25">
      <c r="A9170" s="1">
        <v>45412</v>
      </c>
      <c r="B9170" t="s">
        <v>967</v>
      </c>
      <c r="C9170" t="s">
        <v>968</v>
      </c>
      <c r="D9170" s="4">
        <v>10</v>
      </c>
    </row>
    <row r="9171" spans="1:4" x14ac:dyDescent="0.25">
      <c r="A9171" s="1">
        <v>45412</v>
      </c>
      <c r="B9171" t="s">
        <v>971</v>
      </c>
      <c r="C9171" t="s">
        <v>972</v>
      </c>
      <c r="D9171" s="4">
        <v>742.274</v>
      </c>
    </row>
    <row r="9172" spans="1:4" x14ac:dyDescent="0.25">
      <c r="A9172" s="1">
        <v>45412</v>
      </c>
      <c r="B9172" t="s">
        <v>977</v>
      </c>
      <c r="C9172" t="s">
        <v>978</v>
      </c>
      <c r="D9172" s="4">
        <v>71.760000000000005</v>
      </c>
    </row>
    <row r="9173" spans="1:4" x14ac:dyDescent="0.25">
      <c r="A9173" s="1">
        <v>45412</v>
      </c>
      <c r="B9173" t="s">
        <v>989</v>
      </c>
      <c r="C9173" t="s">
        <v>990</v>
      </c>
      <c r="D9173" s="4">
        <v>213.98000000000002</v>
      </c>
    </row>
    <row r="9174" spans="1:4" x14ac:dyDescent="0.25">
      <c r="A9174" s="1">
        <v>45412</v>
      </c>
      <c r="B9174" t="s">
        <v>991</v>
      </c>
      <c r="C9174" t="s">
        <v>992</v>
      </c>
      <c r="D9174" s="4">
        <v>2.99</v>
      </c>
    </row>
    <row r="9175" spans="1:4" x14ac:dyDescent="0.25">
      <c r="A9175" s="1">
        <v>45412</v>
      </c>
      <c r="B9175" t="s">
        <v>993</v>
      </c>
      <c r="C9175" t="s">
        <v>994</v>
      </c>
      <c r="D9175" s="4">
        <v>336.87</v>
      </c>
    </row>
    <row r="9176" spans="1:4" x14ac:dyDescent="0.25">
      <c r="A9176" s="1">
        <v>45412</v>
      </c>
      <c r="B9176" t="s">
        <v>997</v>
      </c>
      <c r="C9176" t="s">
        <v>998</v>
      </c>
      <c r="D9176" s="4">
        <v>37.5</v>
      </c>
    </row>
    <row r="9177" spans="1:4" x14ac:dyDescent="0.25">
      <c r="A9177" s="1">
        <v>45412</v>
      </c>
      <c r="B9177" t="s">
        <v>1001</v>
      </c>
      <c r="C9177" t="s">
        <v>1002</v>
      </c>
      <c r="D9177" s="4">
        <v>7.999999999992724E-2</v>
      </c>
    </row>
    <row r="9178" spans="1:4" x14ac:dyDescent="0.25">
      <c r="A9178" s="1">
        <v>45412</v>
      </c>
      <c r="B9178" t="s">
        <v>1005</v>
      </c>
      <c r="C9178" t="s">
        <v>1006</v>
      </c>
      <c r="D9178" s="4">
        <v>1.24</v>
      </c>
    </row>
    <row r="9179" spans="1:4" x14ac:dyDescent="0.25">
      <c r="A9179" s="1">
        <v>45412</v>
      </c>
      <c r="B9179" t="s">
        <v>1007</v>
      </c>
      <c r="C9179" t="s">
        <v>1008</v>
      </c>
      <c r="D9179" s="4">
        <v>8484.57</v>
      </c>
    </row>
    <row r="9180" spans="1:4" x14ac:dyDescent="0.25">
      <c r="A9180" s="1">
        <v>45412</v>
      </c>
      <c r="B9180" t="s">
        <v>1013</v>
      </c>
      <c r="C9180" t="s">
        <v>1014</v>
      </c>
      <c r="D9180" s="4">
        <v>250</v>
      </c>
    </row>
    <row r="9181" spans="1:4" x14ac:dyDescent="0.25">
      <c r="A9181" s="1">
        <v>45412</v>
      </c>
      <c r="B9181" t="s">
        <v>1162</v>
      </c>
      <c r="C9181" t="s">
        <v>1163</v>
      </c>
      <c r="D9181" s="4">
        <v>645.91999999999996</v>
      </c>
    </row>
    <row r="9182" spans="1:4" x14ac:dyDescent="0.25">
      <c r="A9182" s="1">
        <v>45412</v>
      </c>
      <c r="B9182" t="s">
        <v>1164</v>
      </c>
      <c r="C9182" t="s">
        <v>1165</v>
      </c>
      <c r="D9182" s="4">
        <v>7316</v>
      </c>
    </row>
    <row r="9183" spans="1:4" x14ac:dyDescent="0.25">
      <c r="A9183" s="1">
        <v>45412</v>
      </c>
      <c r="B9183" t="s">
        <v>1285</v>
      </c>
      <c r="C9183" t="s">
        <v>1286</v>
      </c>
      <c r="D9183" s="4">
        <v>244.81</v>
      </c>
    </row>
    <row r="9184" spans="1:4" x14ac:dyDescent="0.25">
      <c r="A9184" s="1">
        <v>45412</v>
      </c>
      <c r="B9184" t="s">
        <v>1021</v>
      </c>
      <c r="C9184" t="s">
        <v>1022</v>
      </c>
      <c r="D9184" s="4">
        <v>8170.0700000000006</v>
      </c>
    </row>
    <row r="9185" spans="1:4" x14ac:dyDescent="0.25">
      <c r="A9185" s="1">
        <v>45412</v>
      </c>
      <c r="B9185" t="s">
        <v>1025</v>
      </c>
      <c r="C9185" t="s">
        <v>1026</v>
      </c>
      <c r="D9185" s="4">
        <v>925.31</v>
      </c>
    </row>
    <row r="9186" spans="1:4" x14ac:dyDescent="0.25">
      <c r="A9186" s="1">
        <v>45412</v>
      </c>
      <c r="B9186" t="s">
        <v>1227</v>
      </c>
      <c r="C9186" t="s">
        <v>1228</v>
      </c>
      <c r="D9186" s="4">
        <v>8048.18</v>
      </c>
    </row>
    <row r="9187" spans="1:4" x14ac:dyDescent="0.25">
      <c r="A9187" s="1">
        <v>45412</v>
      </c>
      <c r="B9187" t="s">
        <v>27</v>
      </c>
      <c r="C9187" t="s">
        <v>1032</v>
      </c>
      <c r="D9187" s="4">
        <v>-2035687.3100000005</v>
      </c>
    </row>
    <row r="9188" spans="1:4" x14ac:dyDescent="0.25">
      <c r="A9188" s="1">
        <v>45412</v>
      </c>
      <c r="B9188" t="s">
        <v>28</v>
      </c>
      <c r="C9188" t="s">
        <v>1039</v>
      </c>
      <c r="D9188" s="4">
        <v>-123842.40999999999</v>
      </c>
    </row>
    <row r="9189" spans="1:4" x14ac:dyDescent="0.25">
      <c r="A9189" s="1">
        <v>45412</v>
      </c>
      <c r="B9189" t="s">
        <v>29</v>
      </c>
      <c r="C9189" t="s">
        <v>1040</v>
      </c>
      <c r="D9189" s="4">
        <v>-3910.7199999999993</v>
      </c>
    </row>
    <row r="9190" spans="1:4" x14ac:dyDescent="0.25">
      <c r="A9190" s="1">
        <v>45412</v>
      </c>
      <c r="B9190" t="s">
        <v>30</v>
      </c>
      <c r="C9190" t="s">
        <v>1229</v>
      </c>
      <c r="D9190" s="4">
        <v>-71959.91</v>
      </c>
    </row>
    <row r="9191" spans="1:4" x14ac:dyDescent="0.25">
      <c r="A9191" s="1">
        <v>45412</v>
      </c>
      <c r="B9191" t="s">
        <v>31</v>
      </c>
      <c r="C9191" t="s">
        <v>1293</v>
      </c>
      <c r="D9191" s="4">
        <v>-23837.200000000001</v>
      </c>
    </row>
    <row r="9192" spans="1:4" x14ac:dyDescent="0.25">
      <c r="A9192" s="1">
        <v>45412</v>
      </c>
      <c r="B9192" t="s">
        <v>32</v>
      </c>
      <c r="C9192" t="s">
        <v>1268</v>
      </c>
      <c r="D9192" s="4">
        <v>-9133</v>
      </c>
    </row>
    <row r="9193" spans="1:4" x14ac:dyDescent="0.25">
      <c r="A9193" s="1">
        <v>45412</v>
      </c>
      <c r="B9193" t="s">
        <v>33</v>
      </c>
      <c r="C9193" t="s">
        <v>1043</v>
      </c>
      <c r="D9193" s="4">
        <v>-25511.67</v>
      </c>
    </row>
    <row r="9194" spans="1:4" x14ac:dyDescent="0.25">
      <c r="A9194" s="1">
        <v>45412</v>
      </c>
      <c r="B9194" t="s">
        <v>34</v>
      </c>
      <c r="C9194" t="s">
        <v>1044</v>
      </c>
      <c r="D9194" s="4">
        <v>-39863.770000000004</v>
      </c>
    </row>
    <row r="9195" spans="1:4" x14ac:dyDescent="0.25">
      <c r="A9195" s="1">
        <v>45412</v>
      </c>
      <c r="B9195" t="s">
        <v>25</v>
      </c>
      <c r="C9195" t="s">
        <v>1049</v>
      </c>
      <c r="D9195" s="4">
        <v>-502949.76199999999</v>
      </c>
    </row>
    <row r="9196" spans="1:4" x14ac:dyDescent="0.25">
      <c r="A9196" s="1">
        <v>45412</v>
      </c>
      <c r="B9196" t="s">
        <v>1056</v>
      </c>
      <c r="C9196" t="s">
        <v>1057</v>
      </c>
      <c r="D9196" s="4">
        <v>-211691.45</v>
      </c>
    </row>
    <row r="9197" spans="1:4" x14ac:dyDescent="0.25">
      <c r="A9197" s="1">
        <v>45412</v>
      </c>
      <c r="B9197" t="s">
        <v>1058</v>
      </c>
      <c r="C9197" t="s">
        <v>1059</v>
      </c>
      <c r="D9197" s="4">
        <v>-545378.04</v>
      </c>
    </row>
    <row r="9198" spans="1:4" x14ac:dyDescent="0.25">
      <c r="A9198" s="1">
        <v>45412</v>
      </c>
      <c r="B9198" t="s">
        <v>1062</v>
      </c>
      <c r="C9198" t="s">
        <v>1063</v>
      </c>
      <c r="D9198" s="4">
        <v>-12.500000000000909</v>
      </c>
    </row>
    <row r="9199" spans="1:4" x14ac:dyDescent="0.25">
      <c r="A9199" s="1">
        <v>45412</v>
      </c>
      <c r="B9199" t="s">
        <v>35</v>
      </c>
      <c r="C9199" t="s">
        <v>1031</v>
      </c>
      <c r="D9199" s="4">
        <v>1555.55</v>
      </c>
    </row>
    <row r="9200" spans="1:4" x14ac:dyDescent="0.25">
      <c r="A9200" s="1">
        <v>45412</v>
      </c>
      <c r="B9200" t="s">
        <v>1068</v>
      </c>
      <c r="C9200" t="s">
        <v>1069</v>
      </c>
      <c r="D9200" s="4">
        <v>-1000</v>
      </c>
    </row>
    <row r="9201" spans="1:4" x14ac:dyDescent="0.25">
      <c r="A9201" s="1">
        <v>45412</v>
      </c>
      <c r="B9201" t="s">
        <v>1168</v>
      </c>
      <c r="C9201" t="s">
        <v>1169</v>
      </c>
      <c r="D9201" s="4">
        <v>-3739.2</v>
      </c>
    </row>
    <row r="9202" spans="1:4" x14ac:dyDescent="0.25">
      <c r="A9202" s="1">
        <v>45412</v>
      </c>
      <c r="B9202" t="s">
        <v>1080</v>
      </c>
      <c r="C9202" t="s">
        <v>1081</v>
      </c>
      <c r="D9202" s="4">
        <v>-836.69</v>
      </c>
    </row>
    <row r="9203" spans="1:4" x14ac:dyDescent="0.25">
      <c r="A9203" s="1">
        <v>45412</v>
      </c>
      <c r="B9203" t="s">
        <v>1172</v>
      </c>
      <c r="C9203" t="s">
        <v>1173</v>
      </c>
      <c r="D9203" s="4">
        <v>-4992.78</v>
      </c>
    </row>
    <row r="9204" spans="1:4" x14ac:dyDescent="0.25">
      <c r="A9204" s="1">
        <v>45412</v>
      </c>
      <c r="B9204" t="s">
        <v>1101</v>
      </c>
      <c r="C9204" t="s">
        <v>1102</v>
      </c>
      <c r="D9204" s="4">
        <v>-6063.1399999999994</v>
      </c>
    </row>
    <row r="9205" spans="1:4" x14ac:dyDescent="0.25">
      <c r="A9205" s="1">
        <v>45412</v>
      </c>
      <c r="B9205" t="s">
        <v>1500</v>
      </c>
      <c r="C9205" t="s">
        <v>1501</v>
      </c>
      <c r="D9205" s="4">
        <v>454277.77999999997</v>
      </c>
    </row>
    <row r="9206" spans="1:4" x14ac:dyDescent="0.25">
      <c r="A9206" s="1">
        <v>45412</v>
      </c>
      <c r="B9206" t="s">
        <v>1089</v>
      </c>
      <c r="C9206" t="s">
        <v>1090</v>
      </c>
      <c r="D9206" s="4">
        <v>-54005.72</v>
      </c>
    </row>
    <row r="9207" spans="1:4" x14ac:dyDescent="0.25">
      <c r="A9207" s="1">
        <v>45412</v>
      </c>
      <c r="B9207" t="s">
        <v>1283</v>
      </c>
      <c r="C9207" t="s">
        <v>1284</v>
      </c>
      <c r="D9207" s="4">
        <v>-4038.17</v>
      </c>
    </row>
    <row r="9208" spans="1:4" x14ac:dyDescent="0.25">
      <c r="A9208" s="1">
        <v>45412</v>
      </c>
      <c r="B9208" t="s">
        <v>1084</v>
      </c>
      <c r="C9208" t="s">
        <v>1085</v>
      </c>
      <c r="D9208" s="4">
        <v>-188500.84</v>
      </c>
    </row>
    <row r="9209" spans="1:4" x14ac:dyDescent="0.25">
      <c r="A9209" s="1">
        <v>45443</v>
      </c>
      <c r="B9209" t="s">
        <v>1182</v>
      </c>
      <c r="C9209" t="s">
        <v>1183</v>
      </c>
      <c r="D9209" s="4">
        <v>249.99999999998727</v>
      </c>
    </row>
    <row r="9210" spans="1:4" x14ac:dyDescent="0.25">
      <c r="A9210" s="1">
        <v>45443</v>
      </c>
      <c r="B9210" t="s">
        <v>570</v>
      </c>
      <c r="C9210" t="s">
        <v>571</v>
      </c>
      <c r="D9210" s="4">
        <v>10000</v>
      </c>
    </row>
    <row r="9211" spans="1:4" x14ac:dyDescent="0.25">
      <c r="A9211" s="1">
        <v>45443</v>
      </c>
      <c r="B9211" t="s">
        <v>576</v>
      </c>
      <c r="C9211" t="s">
        <v>577</v>
      </c>
      <c r="D9211" s="4">
        <v>17743</v>
      </c>
    </row>
    <row r="9212" spans="1:4" x14ac:dyDescent="0.25">
      <c r="A9212" s="1">
        <v>45443</v>
      </c>
      <c r="B9212" t="s">
        <v>580</v>
      </c>
      <c r="C9212" t="s">
        <v>581</v>
      </c>
      <c r="D9212" s="4">
        <v>69472.100000000006</v>
      </c>
    </row>
    <row r="9213" spans="1:4" x14ac:dyDescent="0.25">
      <c r="A9213" s="1">
        <v>45443</v>
      </c>
      <c r="B9213" t="s">
        <v>588</v>
      </c>
      <c r="C9213" t="s">
        <v>589</v>
      </c>
      <c r="D9213" s="4">
        <v>59322.69</v>
      </c>
    </row>
    <row r="9214" spans="1:4" x14ac:dyDescent="0.25">
      <c r="A9214" s="1">
        <v>45443</v>
      </c>
      <c r="B9214" t="s">
        <v>592</v>
      </c>
      <c r="C9214" t="s">
        <v>593</v>
      </c>
      <c r="D9214" s="4">
        <v>87545.25</v>
      </c>
    </row>
    <row r="9215" spans="1:4" x14ac:dyDescent="0.25">
      <c r="A9215" s="1">
        <v>45443</v>
      </c>
      <c r="B9215" t="s">
        <v>597</v>
      </c>
      <c r="C9215" t="s">
        <v>598</v>
      </c>
      <c r="D9215" s="4">
        <v>693957.03</v>
      </c>
    </row>
    <row r="9216" spans="1:4" x14ac:dyDescent="0.25">
      <c r="A9216" s="1">
        <v>45443</v>
      </c>
      <c r="B9216" t="s">
        <v>601</v>
      </c>
      <c r="C9216" t="s">
        <v>602</v>
      </c>
      <c r="D9216" s="4">
        <v>136992.31</v>
      </c>
    </row>
    <row r="9217" spans="1:4" x14ac:dyDescent="0.25">
      <c r="A9217" s="1">
        <v>45443</v>
      </c>
      <c r="B9217" t="s">
        <v>605</v>
      </c>
      <c r="C9217" t="s">
        <v>606</v>
      </c>
      <c r="D9217" s="4">
        <v>229033.74</v>
      </c>
    </row>
    <row r="9218" spans="1:4" x14ac:dyDescent="0.25">
      <c r="A9218" s="1">
        <v>45443</v>
      </c>
      <c r="B9218" t="s">
        <v>611</v>
      </c>
      <c r="C9218" t="s">
        <v>612</v>
      </c>
      <c r="D9218" s="4">
        <v>320849.69000000006</v>
      </c>
    </row>
    <row r="9219" spans="1:4" x14ac:dyDescent="0.25">
      <c r="A9219" s="1">
        <v>45443</v>
      </c>
      <c r="B9219" t="s">
        <v>617</v>
      </c>
      <c r="C9219" t="s">
        <v>618</v>
      </c>
      <c r="D9219" s="4">
        <v>96173.29</v>
      </c>
    </row>
    <row r="9220" spans="1:4" x14ac:dyDescent="0.25">
      <c r="A9220" s="1">
        <v>45443</v>
      </c>
      <c r="B9220" t="s">
        <v>621</v>
      </c>
      <c r="C9220" t="s">
        <v>622</v>
      </c>
      <c r="D9220" s="4">
        <v>16409.09</v>
      </c>
    </row>
    <row r="9221" spans="1:4" x14ac:dyDescent="0.25">
      <c r="A9221" s="1">
        <v>45443</v>
      </c>
      <c r="B9221" t="s">
        <v>625</v>
      </c>
      <c r="C9221" t="s">
        <v>626</v>
      </c>
      <c r="D9221" s="4">
        <v>15085.040000000023</v>
      </c>
    </row>
    <row r="9222" spans="1:4" x14ac:dyDescent="0.25">
      <c r="A9222" s="1">
        <v>45443</v>
      </c>
      <c r="B9222" t="s">
        <v>1358</v>
      </c>
      <c r="C9222" t="s">
        <v>1359</v>
      </c>
      <c r="D9222" s="4">
        <v>72789.72</v>
      </c>
    </row>
    <row r="9223" spans="1:4" x14ac:dyDescent="0.25">
      <c r="A9223" s="1">
        <v>45443</v>
      </c>
      <c r="B9223" t="s">
        <v>48</v>
      </c>
      <c r="C9223" t="s">
        <v>49</v>
      </c>
      <c r="D9223" s="4">
        <v>340</v>
      </c>
    </row>
    <row r="9224" spans="1:4" x14ac:dyDescent="0.25">
      <c r="A9224" s="1">
        <v>45443</v>
      </c>
      <c r="B9224" t="s">
        <v>53</v>
      </c>
      <c r="C9224" t="s">
        <v>54</v>
      </c>
      <c r="D9224" s="4">
        <v>2500</v>
      </c>
    </row>
    <row r="9225" spans="1:4" x14ac:dyDescent="0.25">
      <c r="A9225" s="1">
        <v>45443</v>
      </c>
      <c r="B9225" t="s">
        <v>57</v>
      </c>
      <c r="C9225" t="s">
        <v>58</v>
      </c>
      <c r="D9225" s="4">
        <v>250</v>
      </c>
    </row>
    <row r="9226" spans="1:4" x14ac:dyDescent="0.25">
      <c r="A9226" s="1">
        <v>45443</v>
      </c>
      <c r="B9226" t="s">
        <v>61</v>
      </c>
      <c r="C9226" t="s">
        <v>62</v>
      </c>
      <c r="D9226" s="4">
        <v>997500</v>
      </c>
    </row>
    <row r="9227" spans="1:4" x14ac:dyDescent="0.25">
      <c r="A9227" s="1">
        <v>45443</v>
      </c>
      <c r="B9227" t="s">
        <v>64</v>
      </c>
      <c r="C9227" t="s">
        <v>65</v>
      </c>
      <c r="D9227" s="4">
        <v>39250.559999999998</v>
      </c>
    </row>
    <row r="9228" spans="1:4" x14ac:dyDescent="0.25">
      <c r="A9228" s="1">
        <v>45443</v>
      </c>
      <c r="B9228" t="s">
        <v>66</v>
      </c>
      <c r="C9228" t="s">
        <v>67</v>
      </c>
      <c r="D9228" s="4">
        <v>135322.94</v>
      </c>
    </row>
    <row r="9229" spans="1:4" x14ac:dyDescent="0.25">
      <c r="A9229" s="1">
        <v>45443</v>
      </c>
      <c r="B9229" t="s">
        <v>139</v>
      </c>
      <c r="C9229" t="s">
        <v>654</v>
      </c>
      <c r="D9229" s="4">
        <v>531186.28</v>
      </c>
    </row>
    <row r="9230" spans="1:4" x14ac:dyDescent="0.25">
      <c r="A9230" s="1">
        <v>45443</v>
      </c>
      <c r="B9230" t="s">
        <v>143</v>
      </c>
      <c r="C9230" t="s">
        <v>662</v>
      </c>
      <c r="D9230" s="4">
        <v>241375.42000000004</v>
      </c>
    </row>
    <row r="9231" spans="1:4" x14ac:dyDescent="0.25">
      <c r="A9231" s="1">
        <v>45443</v>
      </c>
      <c r="B9231" t="s">
        <v>665</v>
      </c>
      <c r="C9231" t="s">
        <v>666</v>
      </c>
      <c r="D9231" s="4">
        <v>1109823.7799999926</v>
      </c>
    </row>
    <row r="9232" spans="1:4" x14ac:dyDescent="0.25">
      <c r="A9232" s="1">
        <v>45443</v>
      </c>
      <c r="B9232" t="s">
        <v>674</v>
      </c>
      <c r="C9232" t="s">
        <v>675</v>
      </c>
      <c r="D9232" s="4">
        <v>75329.609999999942</v>
      </c>
    </row>
    <row r="9233" spans="1:4" x14ac:dyDescent="0.25">
      <c r="A9233" s="1">
        <v>45443</v>
      </c>
      <c r="B9233" t="s">
        <v>687</v>
      </c>
      <c r="C9233" t="s">
        <v>688</v>
      </c>
      <c r="D9233" s="4">
        <v>794.3599999999999</v>
      </c>
    </row>
    <row r="9234" spans="1:4" x14ac:dyDescent="0.25">
      <c r="A9234" s="1">
        <v>45443</v>
      </c>
      <c r="B9234" t="s">
        <v>1184</v>
      </c>
      <c r="C9234" t="s">
        <v>1185</v>
      </c>
      <c r="D9234" s="4">
        <v>182587.74</v>
      </c>
    </row>
    <row r="9235" spans="1:4" x14ac:dyDescent="0.25">
      <c r="A9235" s="1">
        <v>45443</v>
      </c>
      <c r="B9235" t="s">
        <v>700</v>
      </c>
      <c r="C9235" t="s">
        <v>701</v>
      </c>
      <c r="D9235" s="4">
        <v>5898.25</v>
      </c>
    </row>
    <row r="9236" spans="1:4" x14ac:dyDescent="0.25">
      <c r="A9236" s="1">
        <v>45443</v>
      </c>
      <c r="B9236" t="s">
        <v>710</v>
      </c>
      <c r="C9236" t="s">
        <v>711</v>
      </c>
      <c r="D9236" s="4">
        <v>35791.990000000005</v>
      </c>
    </row>
    <row r="9237" spans="1:4" x14ac:dyDescent="0.25">
      <c r="A9237" s="1">
        <v>45443</v>
      </c>
      <c r="B9237" t="s">
        <v>1360</v>
      </c>
      <c r="C9237" t="s">
        <v>1361</v>
      </c>
      <c r="D9237" s="4">
        <v>1012.9899999999977</v>
      </c>
    </row>
    <row r="9238" spans="1:4" x14ac:dyDescent="0.25">
      <c r="A9238" s="1">
        <v>45443</v>
      </c>
      <c r="B9238" t="s">
        <v>723</v>
      </c>
      <c r="C9238" t="s">
        <v>724</v>
      </c>
      <c r="D9238" s="4">
        <v>59979.620000000017</v>
      </c>
    </row>
    <row r="9239" spans="1:4" x14ac:dyDescent="0.25">
      <c r="A9239" s="1">
        <v>45443</v>
      </c>
      <c r="B9239" t="s">
        <v>728</v>
      </c>
      <c r="C9239" t="s">
        <v>729</v>
      </c>
      <c r="D9239" s="4">
        <v>2796.9300000000658</v>
      </c>
    </row>
    <row r="9240" spans="1:4" x14ac:dyDescent="0.25">
      <c r="A9240" s="1">
        <v>45443</v>
      </c>
      <c r="B9240" t="s">
        <v>736</v>
      </c>
      <c r="C9240" t="s">
        <v>737</v>
      </c>
      <c r="D9240" s="4">
        <v>128674.30000000002</v>
      </c>
    </row>
    <row r="9241" spans="1:4" x14ac:dyDescent="0.25">
      <c r="A9241" s="1">
        <v>45443</v>
      </c>
      <c r="B9241" t="s">
        <v>744</v>
      </c>
      <c r="C9241" t="s">
        <v>745</v>
      </c>
      <c r="D9241" s="4">
        <v>71.300000000055633</v>
      </c>
    </row>
    <row r="9242" spans="1:4" x14ac:dyDescent="0.25">
      <c r="A9242" s="1">
        <v>45443</v>
      </c>
      <c r="B9242" t="s">
        <v>749</v>
      </c>
      <c r="C9242" t="s">
        <v>750</v>
      </c>
      <c r="D9242" s="4">
        <v>4335.3600000000151</v>
      </c>
    </row>
    <row r="9243" spans="1:4" x14ac:dyDescent="0.25">
      <c r="A9243" s="1">
        <v>45443</v>
      </c>
      <c r="B9243" t="s">
        <v>753</v>
      </c>
      <c r="C9243" t="s">
        <v>754</v>
      </c>
      <c r="D9243" s="4">
        <v>51542.770000000004</v>
      </c>
    </row>
    <row r="9244" spans="1:4" x14ac:dyDescent="0.25">
      <c r="A9244" s="1">
        <v>45443</v>
      </c>
      <c r="B9244" t="s">
        <v>765</v>
      </c>
      <c r="C9244" t="s">
        <v>766</v>
      </c>
      <c r="D9244" s="4">
        <v>53.55</v>
      </c>
    </row>
    <row r="9245" spans="1:4" x14ac:dyDescent="0.25">
      <c r="A9245" s="1">
        <v>45443</v>
      </c>
      <c r="B9245" t="s">
        <v>1188</v>
      </c>
      <c r="C9245" t="s">
        <v>1189</v>
      </c>
      <c r="D9245" s="4">
        <v>1091.8000000000002</v>
      </c>
    </row>
    <row r="9246" spans="1:4" x14ac:dyDescent="0.25">
      <c r="A9246" s="1">
        <v>45443</v>
      </c>
      <c r="B9246" t="s">
        <v>1190</v>
      </c>
      <c r="C9246" t="s">
        <v>1191</v>
      </c>
      <c r="D9246" s="4">
        <v>181.46999999998934</v>
      </c>
    </row>
    <row r="9247" spans="1:4" x14ac:dyDescent="0.25">
      <c r="A9247" s="1">
        <v>45443</v>
      </c>
      <c r="B9247" t="s">
        <v>783</v>
      </c>
      <c r="C9247" t="s">
        <v>784</v>
      </c>
      <c r="D9247" s="4">
        <v>8023.9599999999991</v>
      </c>
    </row>
    <row r="9248" spans="1:4" x14ac:dyDescent="0.25">
      <c r="A9248" s="1">
        <v>45443</v>
      </c>
      <c r="B9248" t="s">
        <v>68</v>
      </c>
      <c r="C9248" t="s">
        <v>69</v>
      </c>
      <c r="D9248" s="4">
        <v>1261.0600000000013</v>
      </c>
    </row>
    <row r="9249" spans="1:4" x14ac:dyDescent="0.25">
      <c r="A9249" s="1">
        <v>45443</v>
      </c>
      <c r="B9249" t="s">
        <v>70</v>
      </c>
      <c r="C9249" t="s">
        <v>71</v>
      </c>
      <c r="D9249" s="4">
        <v>148333.83799999859</v>
      </c>
    </row>
    <row r="9250" spans="1:4" x14ac:dyDescent="0.25">
      <c r="A9250" s="1">
        <v>45443</v>
      </c>
      <c r="B9250" t="s">
        <v>72</v>
      </c>
      <c r="C9250" t="s">
        <v>73</v>
      </c>
      <c r="D9250" s="4">
        <v>2408.0499999999993</v>
      </c>
    </row>
    <row r="9251" spans="1:4" x14ac:dyDescent="0.25">
      <c r="A9251" s="1">
        <v>45443</v>
      </c>
      <c r="B9251" t="s">
        <v>74</v>
      </c>
      <c r="C9251" t="s">
        <v>75</v>
      </c>
      <c r="D9251" s="4">
        <v>2053.16</v>
      </c>
    </row>
    <row r="9252" spans="1:4" x14ac:dyDescent="0.25">
      <c r="A9252" s="1">
        <v>45443</v>
      </c>
      <c r="B9252" t="s">
        <v>76</v>
      </c>
      <c r="C9252" t="s">
        <v>77</v>
      </c>
      <c r="D9252" s="4">
        <v>527.74</v>
      </c>
    </row>
    <row r="9253" spans="1:4" x14ac:dyDescent="0.25">
      <c r="A9253" s="1">
        <v>45443</v>
      </c>
      <c r="B9253" t="s">
        <v>78</v>
      </c>
      <c r="C9253" t="s">
        <v>79</v>
      </c>
      <c r="D9253" s="4">
        <v>744728.18600000674</v>
      </c>
    </row>
    <row r="9254" spans="1:4" x14ac:dyDescent="0.25">
      <c r="A9254" s="1">
        <v>45443</v>
      </c>
      <c r="B9254" t="s">
        <v>80</v>
      </c>
      <c r="C9254" t="s">
        <v>81</v>
      </c>
      <c r="D9254" s="4">
        <v>237125.25000000009</v>
      </c>
    </row>
    <row r="9255" spans="1:4" x14ac:dyDescent="0.25">
      <c r="A9255" s="1">
        <v>45443</v>
      </c>
      <c r="B9255" t="s">
        <v>82</v>
      </c>
      <c r="C9255" t="s">
        <v>83</v>
      </c>
      <c r="D9255" s="4">
        <v>1945.8500000000029</v>
      </c>
    </row>
    <row r="9256" spans="1:4" x14ac:dyDescent="0.25">
      <c r="A9256" s="1">
        <v>45443</v>
      </c>
      <c r="B9256" t="s">
        <v>84</v>
      </c>
      <c r="C9256" t="s">
        <v>85</v>
      </c>
      <c r="D9256" s="4">
        <v>76017.220000002664</v>
      </c>
    </row>
    <row r="9257" spans="1:4" x14ac:dyDescent="0.25">
      <c r="A9257" s="1">
        <v>45443</v>
      </c>
      <c r="B9257" t="s">
        <v>86</v>
      </c>
      <c r="C9257" t="s">
        <v>87</v>
      </c>
      <c r="D9257" s="4">
        <v>281715.27999999997</v>
      </c>
    </row>
    <row r="9258" spans="1:4" x14ac:dyDescent="0.25">
      <c r="A9258" s="1">
        <v>45443</v>
      </c>
      <c r="B9258" t="s">
        <v>88</v>
      </c>
      <c r="C9258" t="s">
        <v>89</v>
      </c>
      <c r="D9258" s="4">
        <v>48139.8300000003</v>
      </c>
    </row>
    <row r="9259" spans="1:4" x14ac:dyDescent="0.25">
      <c r="A9259" s="1">
        <v>45443</v>
      </c>
      <c r="B9259" t="s">
        <v>90</v>
      </c>
      <c r="C9259" t="s">
        <v>91</v>
      </c>
      <c r="D9259" s="4">
        <v>8172.0199999999822</v>
      </c>
    </row>
    <row r="9260" spans="1:4" x14ac:dyDescent="0.25">
      <c r="A9260" s="1">
        <v>45443</v>
      </c>
      <c r="B9260" t="s">
        <v>92</v>
      </c>
      <c r="C9260" t="s">
        <v>93</v>
      </c>
      <c r="D9260" s="4">
        <v>533191.5989999997</v>
      </c>
    </row>
    <row r="9261" spans="1:4" x14ac:dyDescent="0.25">
      <c r="A9261" s="1">
        <v>45443</v>
      </c>
      <c r="B9261" t="s">
        <v>94</v>
      </c>
      <c r="C9261" t="s">
        <v>95</v>
      </c>
      <c r="D9261" s="4">
        <v>2747.0400000000009</v>
      </c>
    </row>
    <row r="9262" spans="1:4" x14ac:dyDescent="0.25">
      <c r="A9262" s="1">
        <v>45443</v>
      </c>
      <c r="B9262" t="s">
        <v>96</v>
      </c>
      <c r="C9262" t="s">
        <v>97</v>
      </c>
      <c r="D9262" s="4">
        <v>101665.89999999995</v>
      </c>
    </row>
    <row r="9263" spans="1:4" x14ac:dyDescent="0.25">
      <c r="A9263" s="1">
        <v>45443</v>
      </c>
      <c r="B9263" t="s">
        <v>98</v>
      </c>
      <c r="C9263" t="s">
        <v>99</v>
      </c>
      <c r="D9263" s="4">
        <v>43.640000000001081</v>
      </c>
    </row>
    <row r="9264" spans="1:4" x14ac:dyDescent="0.25">
      <c r="A9264" s="1">
        <v>45443</v>
      </c>
      <c r="B9264" t="s">
        <v>100</v>
      </c>
      <c r="C9264" t="s">
        <v>101</v>
      </c>
      <c r="D9264" s="4">
        <v>1000153.42</v>
      </c>
    </row>
    <row r="9265" spans="1:4" x14ac:dyDescent="0.25">
      <c r="A9265" s="1">
        <v>45443</v>
      </c>
      <c r="B9265" t="s">
        <v>108</v>
      </c>
      <c r="C9265" t="s">
        <v>109</v>
      </c>
      <c r="D9265" s="4">
        <v>900000</v>
      </c>
    </row>
    <row r="9266" spans="1:4" x14ac:dyDescent="0.25">
      <c r="A9266" s="1">
        <v>45443</v>
      </c>
      <c r="B9266" t="s">
        <v>1377</v>
      </c>
      <c r="C9266" t="s">
        <v>1378</v>
      </c>
      <c r="D9266" s="4">
        <v>150000</v>
      </c>
    </row>
    <row r="9267" spans="1:4" x14ac:dyDescent="0.25">
      <c r="A9267" s="1">
        <v>45443</v>
      </c>
      <c r="B9267" t="s">
        <v>1015</v>
      </c>
      <c r="C9267" t="s">
        <v>1016</v>
      </c>
      <c r="D9267" s="4">
        <v>282.89999999999645</v>
      </c>
    </row>
    <row r="9268" spans="1:4" x14ac:dyDescent="0.25">
      <c r="A9268" s="1">
        <v>45443</v>
      </c>
      <c r="B9268" t="s">
        <v>565</v>
      </c>
      <c r="C9268" t="s">
        <v>566</v>
      </c>
      <c r="D9268" s="4">
        <v>119814.79000000001</v>
      </c>
    </row>
    <row r="9269" spans="1:4" x14ac:dyDescent="0.25">
      <c r="A9269" s="1">
        <v>45443</v>
      </c>
      <c r="B9269" t="s">
        <v>568</v>
      </c>
      <c r="C9269" t="s">
        <v>569</v>
      </c>
      <c r="D9269" s="4">
        <v>58339.59</v>
      </c>
    </row>
    <row r="9270" spans="1:4" x14ac:dyDescent="0.25">
      <c r="A9270" s="1">
        <v>45443</v>
      </c>
      <c r="B9270" t="s">
        <v>574</v>
      </c>
      <c r="C9270" t="s">
        <v>575</v>
      </c>
      <c r="D9270" s="4">
        <v>17644.060000000001</v>
      </c>
    </row>
    <row r="9271" spans="1:4" x14ac:dyDescent="0.25">
      <c r="A9271" s="1">
        <v>45443</v>
      </c>
      <c r="B9271" t="s">
        <v>578</v>
      </c>
      <c r="C9271" t="s">
        <v>579</v>
      </c>
      <c r="D9271" s="4">
        <v>550.65</v>
      </c>
    </row>
    <row r="9272" spans="1:4" x14ac:dyDescent="0.25">
      <c r="A9272" s="1">
        <v>45443</v>
      </c>
      <c r="B9272" t="s">
        <v>582</v>
      </c>
      <c r="C9272" t="s">
        <v>583</v>
      </c>
      <c r="D9272" s="4">
        <v>10390.52</v>
      </c>
    </row>
    <row r="9273" spans="1:4" x14ac:dyDescent="0.25">
      <c r="A9273" s="1">
        <v>45443</v>
      </c>
      <c r="B9273" t="s">
        <v>586</v>
      </c>
      <c r="C9273" t="s">
        <v>587</v>
      </c>
      <c r="D9273" s="4">
        <v>3308.66</v>
      </c>
    </row>
    <row r="9274" spans="1:4" x14ac:dyDescent="0.25">
      <c r="A9274" s="1">
        <v>45443</v>
      </c>
      <c r="B9274" t="s">
        <v>590</v>
      </c>
      <c r="C9274" t="s">
        <v>591</v>
      </c>
      <c r="D9274" s="4">
        <v>2592.38</v>
      </c>
    </row>
    <row r="9275" spans="1:4" x14ac:dyDescent="0.25">
      <c r="A9275" s="1">
        <v>45443</v>
      </c>
      <c r="B9275" t="s">
        <v>595</v>
      </c>
      <c r="C9275" t="s">
        <v>596</v>
      </c>
      <c r="D9275" s="4">
        <v>1700.75</v>
      </c>
    </row>
    <row r="9276" spans="1:4" x14ac:dyDescent="0.25">
      <c r="A9276" s="1">
        <v>45443</v>
      </c>
      <c r="B9276" t="s">
        <v>599</v>
      </c>
      <c r="C9276" t="s">
        <v>600</v>
      </c>
      <c r="D9276" s="4">
        <v>1764.08</v>
      </c>
    </row>
    <row r="9277" spans="1:4" x14ac:dyDescent="0.25">
      <c r="A9277" s="1">
        <v>45443</v>
      </c>
      <c r="B9277" t="s">
        <v>603</v>
      </c>
      <c r="C9277" t="s">
        <v>604</v>
      </c>
      <c r="D9277" s="4">
        <v>7392.2</v>
      </c>
    </row>
    <row r="9278" spans="1:4" x14ac:dyDescent="0.25">
      <c r="A9278" s="1">
        <v>45443</v>
      </c>
      <c r="B9278" t="s">
        <v>1130</v>
      </c>
      <c r="C9278" t="s">
        <v>1131</v>
      </c>
      <c r="D9278" s="4">
        <v>4993.1500000000005</v>
      </c>
    </row>
    <row r="9279" spans="1:4" x14ac:dyDescent="0.25">
      <c r="A9279" s="1">
        <v>45443</v>
      </c>
      <c r="B9279" t="s">
        <v>1364</v>
      </c>
      <c r="C9279" t="s">
        <v>1365</v>
      </c>
      <c r="D9279" s="4">
        <v>51.43</v>
      </c>
    </row>
    <row r="9280" spans="1:4" x14ac:dyDescent="0.25">
      <c r="A9280" s="1">
        <v>45443</v>
      </c>
      <c r="B9280" t="s">
        <v>627</v>
      </c>
      <c r="C9280" t="s">
        <v>628</v>
      </c>
      <c r="D9280" s="4">
        <v>106109.56</v>
      </c>
    </row>
    <row r="9281" spans="1:4" x14ac:dyDescent="0.25">
      <c r="A9281" s="1">
        <v>45443</v>
      </c>
      <c r="B9281" t="s">
        <v>631</v>
      </c>
      <c r="C9281" t="s">
        <v>632</v>
      </c>
      <c r="D9281" s="4">
        <v>90</v>
      </c>
    </row>
    <row r="9282" spans="1:4" x14ac:dyDescent="0.25">
      <c r="A9282" s="1">
        <v>45443</v>
      </c>
      <c r="B9282" t="s">
        <v>633</v>
      </c>
      <c r="C9282" t="s">
        <v>634</v>
      </c>
      <c r="D9282" s="4">
        <v>26579.27</v>
      </c>
    </row>
    <row r="9283" spans="1:4" x14ac:dyDescent="0.25">
      <c r="A9283" s="1">
        <v>45443</v>
      </c>
      <c r="B9283" t="s">
        <v>640</v>
      </c>
      <c r="C9283" t="s">
        <v>641</v>
      </c>
      <c r="D9283" s="4">
        <v>32.29</v>
      </c>
    </row>
    <row r="9284" spans="1:4" x14ac:dyDescent="0.25">
      <c r="A9284" s="1">
        <v>45443</v>
      </c>
      <c r="B9284" t="s">
        <v>646</v>
      </c>
      <c r="C9284" t="s">
        <v>647</v>
      </c>
      <c r="D9284" s="4">
        <v>203487.91</v>
      </c>
    </row>
    <row r="9285" spans="1:4" x14ac:dyDescent="0.25">
      <c r="A9285" s="1">
        <v>45443</v>
      </c>
      <c r="B9285" t="s">
        <v>650</v>
      </c>
      <c r="C9285" t="s">
        <v>651</v>
      </c>
      <c r="D9285" s="4">
        <v>13531.25</v>
      </c>
    </row>
    <row r="9286" spans="1:4" x14ac:dyDescent="0.25">
      <c r="A9286" s="1">
        <v>45443</v>
      </c>
      <c r="B9286" t="s">
        <v>652</v>
      </c>
      <c r="C9286" t="s">
        <v>653</v>
      </c>
      <c r="D9286" s="4">
        <v>8107.2100000000009</v>
      </c>
    </row>
    <row r="9287" spans="1:4" x14ac:dyDescent="0.25">
      <c r="A9287" s="1">
        <v>45443</v>
      </c>
      <c r="B9287" t="s">
        <v>656</v>
      </c>
      <c r="C9287" t="s">
        <v>657</v>
      </c>
      <c r="D9287" s="4">
        <v>1108.5400000000002</v>
      </c>
    </row>
    <row r="9288" spans="1:4" x14ac:dyDescent="0.25">
      <c r="A9288" s="1">
        <v>45443</v>
      </c>
      <c r="B9288" t="s">
        <v>663</v>
      </c>
      <c r="C9288" t="s">
        <v>664</v>
      </c>
      <c r="D9288" s="4">
        <v>2717.119999999999</v>
      </c>
    </row>
    <row r="9289" spans="1:4" x14ac:dyDescent="0.25">
      <c r="A9289" s="1">
        <v>45443</v>
      </c>
      <c r="B9289" t="s">
        <v>668</v>
      </c>
      <c r="C9289" t="s">
        <v>669</v>
      </c>
      <c r="D9289" s="4">
        <v>2553.19</v>
      </c>
    </row>
    <row r="9290" spans="1:4" x14ac:dyDescent="0.25">
      <c r="A9290" s="1">
        <v>45443</v>
      </c>
      <c r="B9290" t="s">
        <v>672</v>
      </c>
      <c r="C9290" t="s">
        <v>673</v>
      </c>
      <c r="D9290" s="4">
        <v>6701.52</v>
      </c>
    </row>
    <row r="9291" spans="1:4" x14ac:dyDescent="0.25">
      <c r="A9291" s="1">
        <v>45443</v>
      </c>
      <c r="B9291" t="s">
        <v>676</v>
      </c>
      <c r="C9291" t="s">
        <v>677</v>
      </c>
      <c r="D9291" s="4">
        <v>53459.199999999997</v>
      </c>
    </row>
    <row r="9292" spans="1:4" x14ac:dyDescent="0.25">
      <c r="A9292" s="1">
        <v>45443</v>
      </c>
      <c r="B9292" t="s">
        <v>680</v>
      </c>
      <c r="C9292" t="s">
        <v>681</v>
      </c>
      <c r="D9292" s="4">
        <v>24713.86</v>
      </c>
    </row>
    <row r="9293" spans="1:4" x14ac:dyDescent="0.25">
      <c r="A9293" s="1">
        <v>45443</v>
      </c>
      <c r="B9293" t="s">
        <v>685</v>
      </c>
      <c r="C9293" t="s">
        <v>686</v>
      </c>
      <c r="D9293" s="4">
        <v>800</v>
      </c>
    </row>
    <row r="9294" spans="1:4" x14ac:dyDescent="0.25">
      <c r="A9294" s="1">
        <v>45443</v>
      </c>
      <c r="B9294" t="s">
        <v>690</v>
      </c>
      <c r="C9294" t="s">
        <v>691</v>
      </c>
      <c r="D9294" s="4">
        <v>10601</v>
      </c>
    </row>
    <row r="9295" spans="1:4" x14ac:dyDescent="0.25">
      <c r="A9295" s="1">
        <v>45443</v>
      </c>
      <c r="B9295" t="s">
        <v>696</v>
      </c>
      <c r="C9295" t="s">
        <v>697</v>
      </c>
      <c r="D9295" s="4">
        <v>982.6600000000002</v>
      </c>
    </row>
    <row r="9296" spans="1:4" x14ac:dyDescent="0.25">
      <c r="A9296" s="1">
        <v>45443</v>
      </c>
      <c r="B9296" t="s">
        <v>698</v>
      </c>
      <c r="C9296" t="s">
        <v>699</v>
      </c>
      <c r="D9296" s="4">
        <v>437.5</v>
      </c>
    </row>
    <row r="9297" spans="1:4" x14ac:dyDescent="0.25">
      <c r="A9297" s="1">
        <v>45443</v>
      </c>
      <c r="B9297" t="s">
        <v>1132</v>
      </c>
      <c r="C9297" t="s">
        <v>1133</v>
      </c>
      <c r="D9297" s="4">
        <v>300</v>
      </c>
    </row>
    <row r="9298" spans="1:4" x14ac:dyDescent="0.25">
      <c r="A9298" s="1">
        <v>45443</v>
      </c>
      <c r="B9298" t="s">
        <v>1134</v>
      </c>
      <c r="C9298" t="s">
        <v>1135</v>
      </c>
      <c r="D9298" s="4">
        <v>18418.400000000001</v>
      </c>
    </row>
    <row r="9299" spans="1:4" x14ac:dyDescent="0.25">
      <c r="A9299" s="1">
        <v>45443</v>
      </c>
      <c r="B9299" t="s">
        <v>1140</v>
      </c>
      <c r="C9299" t="s">
        <v>1141</v>
      </c>
      <c r="D9299" s="4">
        <v>5416.65</v>
      </c>
    </row>
    <row r="9300" spans="1:4" x14ac:dyDescent="0.25">
      <c r="A9300" s="1">
        <v>45443</v>
      </c>
      <c r="B9300" t="s">
        <v>1221</v>
      </c>
      <c r="C9300" t="s">
        <v>1222</v>
      </c>
      <c r="D9300" s="4">
        <v>20442.599999999999</v>
      </c>
    </row>
    <row r="9301" spans="1:4" x14ac:dyDescent="0.25">
      <c r="A9301" s="1">
        <v>45443</v>
      </c>
      <c r="B9301" t="s">
        <v>702</v>
      </c>
      <c r="C9301" t="s">
        <v>703</v>
      </c>
      <c r="D9301" s="4">
        <v>5416.65</v>
      </c>
    </row>
    <row r="9302" spans="1:4" x14ac:dyDescent="0.25">
      <c r="A9302" s="1">
        <v>45443</v>
      </c>
      <c r="B9302" t="s">
        <v>1312</v>
      </c>
      <c r="C9302" t="s">
        <v>1313</v>
      </c>
      <c r="D9302" s="4">
        <v>7383.75</v>
      </c>
    </row>
    <row r="9303" spans="1:4" x14ac:dyDescent="0.25">
      <c r="A9303" s="1">
        <v>45443</v>
      </c>
      <c r="B9303" t="s">
        <v>1146</v>
      </c>
      <c r="C9303" t="s">
        <v>1147</v>
      </c>
      <c r="D9303" s="4">
        <v>12750</v>
      </c>
    </row>
    <row r="9304" spans="1:4" x14ac:dyDescent="0.25">
      <c r="A9304" s="1">
        <v>45443</v>
      </c>
      <c r="B9304" t="s">
        <v>1273</v>
      </c>
      <c r="C9304" t="s">
        <v>1274</v>
      </c>
      <c r="D9304" s="4">
        <v>3466.6499999999996</v>
      </c>
    </row>
    <row r="9305" spans="1:4" x14ac:dyDescent="0.25">
      <c r="A9305" s="1">
        <v>45443</v>
      </c>
      <c r="B9305" t="s">
        <v>1260</v>
      </c>
      <c r="C9305" t="s">
        <v>1261</v>
      </c>
      <c r="D9305" s="4">
        <v>1000</v>
      </c>
    </row>
    <row r="9306" spans="1:4" x14ac:dyDescent="0.25">
      <c r="A9306" s="1">
        <v>45443</v>
      </c>
      <c r="B9306" t="s">
        <v>704</v>
      </c>
      <c r="C9306" t="s">
        <v>705</v>
      </c>
      <c r="D9306" s="4">
        <v>12275.85</v>
      </c>
    </row>
    <row r="9307" spans="1:4" x14ac:dyDescent="0.25">
      <c r="A9307" s="1">
        <v>45443</v>
      </c>
      <c r="B9307" t="s">
        <v>708</v>
      </c>
      <c r="C9307" t="s">
        <v>709</v>
      </c>
      <c r="D9307" s="4">
        <v>670.84999999999991</v>
      </c>
    </row>
    <row r="9308" spans="1:4" x14ac:dyDescent="0.25">
      <c r="A9308" s="1">
        <v>45443</v>
      </c>
      <c r="B9308" t="s">
        <v>712</v>
      </c>
      <c r="C9308" t="s">
        <v>713</v>
      </c>
      <c r="D9308" s="4">
        <v>396.65</v>
      </c>
    </row>
    <row r="9309" spans="1:4" x14ac:dyDescent="0.25">
      <c r="A9309" s="1">
        <v>45443</v>
      </c>
      <c r="B9309" t="s">
        <v>717</v>
      </c>
      <c r="C9309" t="s">
        <v>718</v>
      </c>
      <c r="D9309" s="4">
        <v>1767.8999999999999</v>
      </c>
    </row>
    <row r="9310" spans="1:4" x14ac:dyDescent="0.25">
      <c r="A9310" s="1">
        <v>45443</v>
      </c>
      <c r="B9310" t="s">
        <v>719</v>
      </c>
      <c r="C9310" t="s">
        <v>720</v>
      </c>
      <c r="D9310" s="4">
        <v>3463.53</v>
      </c>
    </row>
    <row r="9311" spans="1:4" x14ac:dyDescent="0.25">
      <c r="A9311" s="1">
        <v>45443</v>
      </c>
      <c r="B9311" t="s">
        <v>1350</v>
      </c>
      <c r="C9311" t="s">
        <v>1351</v>
      </c>
      <c r="D9311" s="4">
        <v>1262.5</v>
      </c>
    </row>
    <row r="9312" spans="1:4" x14ac:dyDescent="0.25">
      <c r="A9312" s="1">
        <v>45443</v>
      </c>
      <c r="B9312" t="s">
        <v>721</v>
      </c>
      <c r="C9312" t="s">
        <v>722</v>
      </c>
      <c r="D9312" s="4">
        <v>916</v>
      </c>
    </row>
    <row r="9313" spans="1:4" x14ac:dyDescent="0.25">
      <c r="A9313" s="1">
        <v>45443</v>
      </c>
      <c r="B9313" t="s">
        <v>726</v>
      </c>
      <c r="C9313" t="s">
        <v>727</v>
      </c>
      <c r="D9313" s="4">
        <v>3254.71</v>
      </c>
    </row>
    <row r="9314" spans="1:4" x14ac:dyDescent="0.25">
      <c r="A9314" s="1">
        <v>45443</v>
      </c>
      <c r="B9314" t="s">
        <v>730</v>
      </c>
      <c r="C9314" t="s">
        <v>731</v>
      </c>
      <c r="D9314" s="4">
        <v>441.21</v>
      </c>
    </row>
    <row r="9315" spans="1:4" x14ac:dyDescent="0.25">
      <c r="A9315" s="1">
        <v>45443</v>
      </c>
      <c r="B9315" t="s">
        <v>734</v>
      </c>
      <c r="C9315" t="s">
        <v>735</v>
      </c>
      <c r="D9315" s="4">
        <v>195</v>
      </c>
    </row>
    <row r="9316" spans="1:4" x14ac:dyDescent="0.25">
      <c r="A9316" s="1">
        <v>45443</v>
      </c>
      <c r="B9316" t="s">
        <v>738</v>
      </c>
      <c r="C9316" t="s">
        <v>739</v>
      </c>
      <c r="D9316" s="4">
        <v>12729.660000000002</v>
      </c>
    </row>
    <row r="9317" spans="1:4" x14ac:dyDescent="0.25">
      <c r="A9317" s="1">
        <v>45443</v>
      </c>
      <c r="B9317" t="s">
        <v>742</v>
      </c>
      <c r="C9317" t="s">
        <v>743</v>
      </c>
      <c r="D9317" s="4">
        <v>1592.4500000000003</v>
      </c>
    </row>
    <row r="9318" spans="1:4" x14ac:dyDescent="0.25">
      <c r="A9318" s="1">
        <v>45443</v>
      </c>
      <c r="B9318" t="s">
        <v>747</v>
      </c>
      <c r="C9318" t="s">
        <v>748</v>
      </c>
      <c r="D9318" s="4">
        <v>16769.830000000002</v>
      </c>
    </row>
    <row r="9319" spans="1:4" x14ac:dyDescent="0.25">
      <c r="A9319" s="1">
        <v>45443</v>
      </c>
      <c r="B9319" t="s">
        <v>1375</v>
      </c>
      <c r="C9319" t="s">
        <v>1376</v>
      </c>
      <c r="D9319" s="4">
        <v>14.38</v>
      </c>
    </row>
    <row r="9320" spans="1:4" x14ac:dyDescent="0.25">
      <c r="A9320" s="1">
        <v>45443</v>
      </c>
      <c r="B9320" t="s">
        <v>763</v>
      </c>
      <c r="C9320" t="s">
        <v>764</v>
      </c>
      <c r="D9320" s="4">
        <v>144.98000000000002</v>
      </c>
    </row>
    <row r="9321" spans="1:4" x14ac:dyDescent="0.25">
      <c r="A9321" s="1">
        <v>45443</v>
      </c>
      <c r="B9321" t="s">
        <v>767</v>
      </c>
      <c r="C9321" t="s">
        <v>768</v>
      </c>
      <c r="D9321" s="4">
        <v>591.06999999999994</v>
      </c>
    </row>
    <row r="9322" spans="1:4" x14ac:dyDescent="0.25">
      <c r="A9322" s="1">
        <v>45443</v>
      </c>
      <c r="B9322" t="s">
        <v>769</v>
      </c>
      <c r="C9322" t="s">
        <v>770</v>
      </c>
      <c r="D9322" s="4">
        <v>3349.89</v>
      </c>
    </row>
    <row r="9323" spans="1:4" x14ac:dyDescent="0.25">
      <c r="A9323" s="1">
        <v>45443</v>
      </c>
      <c r="B9323" t="s">
        <v>773</v>
      </c>
      <c r="C9323" t="s">
        <v>774</v>
      </c>
      <c r="D9323" s="4">
        <v>1040.08</v>
      </c>
    </row>
    <row r="9324" spans="1:4" x14ac:dyDescent="0.25">
      <c r="A9324" s="1">
        <v>45443</v>
      </c>
      <c r="B9324" t="s">
        <v>775</v>
      </c>
      <c r="C9324" t="s">
        <v>776</v>
      </c>
      <c r="D9324" s="4">
        <v>3855.38</v>
      </c>
    </row>
    <row r="9325" spans="1:4" x14ac:dyDescent="0.25">
      <c r="A9325" s="1">
        <v>45443</v>
      </c>
      <c r="B9325" t="s">
        <v>777</v>
      </c>
      <c r="C9325" t="s">
        <v>778</v>
      </c>
      <c r="D9325" s="4">
        <v>3586.43</v>
      </c>
    </row>
    <row r="9326" spans="1:4" x14ac:dyDescent="0.25">
      <c r="A9326" s="1">
        <v>45443</v>
      </c>
      <c r="B9326" t="s">
        <v>781</v>
      </c>
      <c r="C9326" t="s">
        <v>782</v>
      </c>
      <c r="D9326" s="4">
        <v>2078.29</v>
      </c>
    </row>
    <row r="9327" spans="1:4" x14ac:dyDescent="0.25">
      <c r="A9327" s="1">
        <v>45443</v>
      </c>
      <c r="B9327" t="s">
        <v>785</v>
      </c>
      <c r="C9327" t="s">
        <v>786</v>
      </c>
      <c r="D9327" s="4">
        <v>176.20000000000005</v>
      </c>
    </row>
    <row r="9328" spans="1:4" x14ac:dyDescent="0.25">
      <c r="A9328" s="1">
        <v>45443</v>
      </c>
      <c r="B9328" t="s">
        <v>788</v>
      </c>
      <c r="C9328" t="s">
        <v>789</v>
      </c>
      <c r="D9328" s="4">
        <v>3754.37</v>
      </c>
    </row>
    <row r="9329" spans="1:4" x14ac:dyDescent="0.25">
      <c r="A9329" s="1">
        <v>45443</v>
      </c>
      <c r="B9329" t="s">
        <v>790</v>
      </c>
      <c r="C9329" t="s">
        <v>791</v>
      </c>
      <c r="D9329" s="4">
        <v>1485</v>
      </c>
    </row>
    <row r="9330" spans="1:4" x14ac:dyDescent="0.25">
      <c r="A9330" s="1">
        <v>45443</v>
      </c>
      <c r="B9330" t="s">
        <v>792</v>
      </c>
      <c r="C9330" t="s">
        <v>793</v>
      </c>
      <c r="D9330" s="4">
        <v>4125</v>
      </c>
    </row>
    <row r="9331" spans="1:4" x14ac:dyDescent="0.25">
      <c r="A9331" s="1">
        <v>45443</v>
      </c>
      <c r="B9331" t="s">
        <v>1275</v>
      </c>
      <c r="C9331" t="s">
        <v>1276</v>
      </c>
      <c r="D9331" s="4">
        <v>3979.67</v>
      </c>
    </row>
    <row r="9332" spans="1:4" x14ac:dyDescent="0.25">
      <c r="A9332" s="1">
        <v>45443</v>
      </c>
      <c r="B9332" t="s">
        <v>1236</v>
      </c>
      <c r="C9332" t="s">
        <v>1237</v>
      </c>
      <c r="D9332" s="4">
        <v>31.25</v>
      </c>
    </row>
    <row r="9333" spans="1:4" x14ac:dyDescent="0.25">
      <c r="A9333" s="1">
        <v>45443</v>
      </c>
      <c r="B9333" t="s">
        <v>1238</v>
      </c>
      <c r="C9333" t="s">
        <v>1239</v>
      </c>
      <c r="D9333" s="4">
        <v>4860.7199999999993</v>
      </c>
    </row>
    <row r="9334" spans="1:4" x14ac:dyDescent="0.25">
      <c r="A9334" s="1">
        <v>45443</v>
      </c>
      <c r="B9334" t="s">
        <v>1330</v>
      </c>
      <c r="C9334" t="s">
        <v>1331</v>
      </c>
      <c r="D9334" s="4">
        <v>3773.94</v>
      </c>
    </row>
    <row r="9335" spans="1:4" x14ac:dyDescent="0.25">
      <c r="A9335" s="1">
        <v>45443</v>
      </c>
      <c r="B9335" t="s">
        <v>1336</v>
      </c>
      <c r="C9335" t="s">
        <v>1337</v>
      </c>
      <c r="D9335" s="4">
        <v>23093.89</v>
      </c>
    </row>
    <row r="9336" spans="1:4" x14ac:dyDescent="0.25">
      <c r="A9336" s="1">
        <v>45443</v>
      </c>
      <c r="B9336" t="s">
        <v>794</v>
      </c>
      <c r="C9336" t="s">
        <v>795</v>
      </c>
      <c r="D9336" s="4">
        <v>16959.75</v>
      </c>
    </row>
    <row r="9337" spans="1:4" x14ac:dyDescent="0.25">
      <c r="A9337" s="1">
        <v>45443</v>
      </c>
      <c r="B9337" t="s">
        <v>796</v>
      </c>
      <c r="C9337" t="s">
        <v>797</v>
      </c>
      <c r="D9337" s="4">
        <v>700.90000000000009</v>
      </c>
    </row>
    <row r="9338" spans="1:4" x14ac:dyDescent="0.25">
      <c r="A9338" s="1">
        <v>45443</v>
      </c>
      <c r="B9338" t="s">
        <v>1302</v>
      </c>
      <c r="C9338" t="s">
        <v>1303</v>
      </c>
      <c r="D9338" s="4">
        <v>61.49</v>
      </c>
    </row>
    <row r="9339" spans="1:4" x14ac:dyDescent="0.25">
      <c r="A9339" s="1">
        <v>45443</v>
      </c>
      <c r="B9339" t="s">
        <v>800</v>
      </c>
      <c r="C9339" t="s">
        <v>801</v>
      </c>
      <c r="D9339" s="4">
        <v>411.25</v>
      </c>
    </row>
    <row r="9340" spans="1:4" x14ac:dyDescent="0.25">
      <c r="A9340" s="1">
        <v>45443</v>
      </c>
      <c r="B9340" t="s">
        <v>802</v>
      </c>
      <c r="C9340" t="s">
        <v>803</v>
      </c>
      <c r="D9340" s="4">
        <v>178.77999999999997</v>
      </c>
    </row>
    <row r="9341" spans="1:4" x14ac:dyDescent="0.25">
      <c r="A9341" s="1">
        <v>45443</v>
      </c>
      <c r="B9341" t="s">
        <v>804</v>
      </c>
      <c r="C9341" t="s">
        <v>805</v>
      </c>
      <c r="D9341" s="4">
        <v>9983.84</v>
      </c>
    </row>
    <row r="9342" spans="1:4" x14ac:dyDescent="0.25">
      <c r="A9342" s="1">
        <v>45443</v>
      </c>
      <c r="B9342" t="s">
        <v>808</v>
      </c>
      <c r="C9342" t="s">
        <v>809</v>
      </c>
      <c r="D9342" s="4">
        <v>25</v>
      </c>
    </row>
    <row r="9343" spans="1:4" x14ac:dyDescent="0.25">
      <c r="A9343" s="1">
        <v>45443</v>
      </c>
      <c r="B9343" t="s">
        <v>1240</v>
      </c>
      <c r="C9343" t="s">
        <v>1241</v>
      </c>
      <c r="D9343" s="4">
        <v>1849.7200000000003</v>
      </c>
    </row>
    <row r="9344" spans="1:4" x14ac:dyDescent="0.25">
      <c r="A9344" s="1">
        <v>45443</v>
      </c>
      <c r="B9344" t="s">
        <v>812</v>
      </c>
      <c r="C9344" t="s">
        <v>813</v>
      </c>
      <c r="D9344" s="4">
        <v>1936.61</v>
      </c>
    </row>
    <row r="9345" spans="1:4" x14ac:dyDescent="0.25">
      <c r="A9345" s="1">
        <v>45443</v>
      </c>
      <c r="B9345" t="s">
        <v>814</v>
      </c>
      <c r="C9345" t="s">
        <v>815</v>
      </c>
      <c r="D9345" s="4">
        <v>1293</v>
      </c>
    </row>
    <row r="9346" spans="1:4" x14ac:dyDescent="0.25">
      <c r="A9346" s="1">
        <v>45443</v>
      </c>
      <c r="B9346" t="s">
        <v>816</v>
      </c>
      <c r="C9346" t="s">
        <v>817</v>
      </c>
      <c r="D9346" s="4">
        <v>14005.289999999994</v>
      </c>
    </row>
    <row r="9347" spans="1:4" x14ac:dyDescent="0.25">
      <c r="A9347" s="1">
        <v>45443</v>
      </c>
      <c r="B9347" t="s">
        <v>818</v>
      </c>
      <c r="C9347" t="s">
        <v>819</v>
      </c>
      <c r="D9347" s="4">
        <v>27.32</v>
      </c>
    </row>
    <row r="9348" spans="1:4" x14ac:dyDescent="0.25">
      <c r="A9348" s="1">
        <v>45443</v>
      </c>
      <c r="B9348" t="s">
        <v>820</v>
      </c>
      <c r="C9348" t="s">
        <v>821</v>
      </c>
      <c r="D9348" s="4">
        <v>52.51</v>
      </c>
    </row>
    <row r="9349" spans="1:4" x14ac:dyDescent="0.25">
      <c r="A9349" s="1">
        <v>45443</v>
      </c>
      <c r="B9349" t="s">
        <v>822</v>
      </c>
      <c r="C9349" t="s">
        <v>823</v>
      </c>
      <c r="D9349" s="4">
        <v>704.99</v>
      </c>
    </row>
    <row r="9350" spans="1:4" x14ac:dyDescent="0.25">
      <c r="A9350" s="1">
        <v>45443</v>
      </c>
      <c r="B9350" t="s">
        <v>828</v>
      </c>
      <c r="C9350" t="s">
        <v>829</v>
      </c>
      <c r="D9350" s="4">
        <v>71.95999999999998</v>
      </c>
    </row>
    <row r="9351" spans="1:4" x14ac:dyDescent="0.25">
      <c r="A9351" s="1">
        <v>45443</v>
      </c>
      <c r="B9351" t="s">
        <v>1247</v>
      </c>
      <c r="C9351" t="s">
        <v>1248</v>
      </c>
      <c r="D9351" s="4">
        <v>7337.05</v>
      </c>
    </row>
    <row r="9352" spans="1:4" x14ac:dyDescent="0.25">
      <c r="A9352" s="1">
        <v>45443</v>
      </c>
      <c r="B9352" t="s">
        <v>1249</v>
      </c>
      <c r="C9352" t="s">
        <v>1250</v>
      </c>
      <c r="D9352" s="4">
        <v>4200.16</v>
      </c>
    </row>
    <row r="9353" spans="1:4" x14ac:dyDescent="0.25">
      <c r="A9353" s="1">
        <v>45443</v>
      </c>
      <c r="B9353" t="s">
        <v>1242</v>
      </c>
      <c r="C9353" t="s">
        <v>1243</v>
      </c>
      <c r="D9353" s="4">
        <v>1191.1799999999998</v>
      </c>
    </row>
    <row r="9354" spans="1:4" x14ac:dyDescent="0.25">
      <c r="A9354" s="1">
        <v>45443</v>
      </c>
      <c r="B9354" t="s">
        <v>830</v>
      </c>
      <c r="C9354" t="s">
        <v>1366</v>
      </c>
      <c r="D9354" s="4">
        <v>5250</v>
      </c>
    </row>
    <row r="9355" spans="1:4" x14ac:dyDescent="0.25">
      <c r="A9355" s="1">
        <v>45443</v>
      </c>
      <c r="B9355" t="s">
        <v>832</v>
      </c>
      <c r="C9355" t="s">
        <v>833</v>
      </c>
      <c r="D9355" s="4">
        <v>5000</v>
      </c>
    </row>
    <row r="9356" spans="1:4" x14ac:dyDescent="0.25">
      <c r="A9356" s="1">
        <v>45443</v>
      </c>
      <c r="B9356" t="s">
        <v>834</v>
      </c>
      <c r="C9356" t="s">
        <v>835</v>
      </c>
      <c r="D9356" s="4">
        <v>10200</v>
      </c>
    </row>
    <row r="9357" spans="1:4" x14ac:dyDescent="0.25">
      <c r="A9357" s="1">
        <v>45443</v>
      </c>
      <c r="B9357" t="s">
        <v>836</v>
      </c>
      <c r="C9357" t="s">
        <v>837</v>
      </c>
      <c r="D9357" s="4">
        <v>500</v>
      </c>
    </row>
    <row r="9358" spans="1:4" x14ac:dyDescent="0.25">
      <c r="A9358" s="1">
        <v>45443</v>
      </c>
      <c r="B9358" t="s">
        <v>840</v>
      </c>
      <c r="C9358" t="s">
        <v>841</v>
      </c>
      <c r="D9358" s="4">
        <v>9581.94</v>
      </c>
    </row>
    <row r="9359" spans="1:4" x14ac:dyDescent="0.25">
      <c r="A9359" s="1">
        <v>45443</v>
      </c>
      <c r="B9359" t="s">
        <v>842</v>
      </c>
      <c r="C9359" t="s">
        <v>843</v>
      </c>
      <c r="D9359" s="4">
        <v>500</v>
      </c>
    </row>
    <row r="9360" spans="1:4" x14ac:dyDescent="0.25">
      <c r="A9360" s="1">
        <v>45443</v>
      </c>
      <c r="B9360" t="s">
        <v>844</v>
      </c>
      <c r="C9360" t="s">
        <v>845</v>
      </c>
      <c r="D9360" s="4">
        <v>6802.8799999999992</v>
      </c>
    </row>
    <row r="9361" spans="1:4" x14ac:dyDescent="0.25">
      <c r="A9361" s="1">
        <v>45443</v>
      </c>
      <c r="B9361" t="s">
        <v>857</v>
      </c>
      <c r="C9361" t="s">
        <v>858</v>
      </c>
      <c r="D9361" s="4">
        <v>11413.86</v>
      </c>
    </row>
    <row r="9362" spans="1:4" x14ac:dyDescent="0.25">
      <c r="A9362" s="1">
        <v>45443</v>
      </c>
      <c r="B9362" t="s">
        <v>1254</v>
      </c>
      <c r="C9362" t="s">
        <v>1255</v>
      </c>
      <c r="D9362" s="4">
        <v>9262.5</v>
      </c>
    </row>
    <row r="9363" spans="1:4" x14ac:dyDescent="0.25">
      <c r="A9363" s="1">
        <v>45443</v>
      </c>
      <c r="B9363" t="s">
        <v>1304</v>
      </c>
      <c r="C9363" t="s">
        <v>1305</v>
      </c>
      <c r="D9363" s="4">
        <v>5000</v>
      </c>
    </row>
    <row r="9364" spans="1:4" x14ac:dyDescent="0.25">
      <c r="A9364" s="1">
        <v>45443</v>
      </c>
      <c r="B9364" t="s">
        <v>1306</v>
      </c>
      <c r="C9364" t="s">
        <v>1307</v>
      </c>
      <c r="D9364" s="4">
        <v>750</v>
      </c>
    </row>
    <row r="9365" spans="1:4" x14ac:dyDescent="0.25">
      <c r="A9365" s="1">
        <v>45443</v>
      </c>
      <c r="B9365" t="s">
        <v>1338</v>
      </c>
      <c r="C9365" t="s">
        <v>1339</v>
      </c>
      <c r="D9365" s="4">
        <v>9200</v>
      </c>
    </row>
    <row r="9366" spans="1:4" x14ac:dyDescent="0.25">
      <c r="A9366" s="1">
        <v>45443</v>
      </c>
      <c r="B9366" t="s">
        <v>1348</v>
      </c>
      <c r="C9366" t="s">
        <v>1349</v>
      </c>
      <c r="D9366" s="4">
        <v>6000</v>
      </c>
    </row>
    <row r="9367" spans="1:4" x14ac:dyDescent="0.25">
      <c r="A9367" s="1">
        <v>45443</v>
      </c>
      <c r="B9367" t="s">
        <v>861</v>
      </c>
      <c r="C9367" t="s">
        <v>862</v>
      </c>
      <c r="D9367" s="4">
        <v>2500</v>
      </c>
    </row>
    <row r="9368" spans="1:4" x14ac:dyDescent="0.25">
      <c r="A9368" s="1">
        <v>45443</v>
      </c>
      <c r="B9368" t="s">
        <v>867</v>
      </c>
      <c r="C9368" t="s">
        <v>868</v>
      </c>
      <c r="D9368" s="4">
        <v>10051.75</v>
      </c>
    </row>
    <row r="9369" spans="1:4" x14ac:dyDescent="0.25">
      <c r="A9369" s="1">
        <v>45443</v>
      </c>
      <c r="B9369" t="s">
        <v>869</v>
      </c>
      <c r="C9369" t="s">
        <v>870</v>
      </c>
      <c r="D9369" s="4">
        <v>5907.91</v>
      </c>
    </row>
    <row r="9370" spans="1:4" x14ac:dyDescent="0.25">
      <c r="A9370" s="1">
        <v>45443</v>
      </c>
      <c r="B9370" t="s">
        <v>1332</v>
      </c>
      <c r="C9370" t="s">
        <v>1333</v>
      </c>
      <c r="D9370" s="4">
        <v>6105.85</v>
      </c>
    </row>
    <row r="9371" spans="1:4" x14ac:dyDescent="0.25">
      <c r="A9371" s="1">
        <v>45443</v>
      </c>
      <c r="B9371" t="s">
        <v>1500</v>
      </c>
      <c r="C9371" t="s">
        <v>1501</v>
      </c>
      <c r="D9371" s="4">
        <v>577114.26</v>
      </c>
    </row>
    <row r="9372" spans="1:4" x14ac:dyDescent="0.25">
      <c r="A9372" s="1">
        <v>45443</v>
      </c>
      <c r="B9372" t="s">
        <v>1503</v>
      </c>
      <c r="C9372" t="s">
        <v>1504</v>
      </c>
      <c r="D9372" s="4">
        <v>463377.41</v>
      </c>
    </row>
    <row r="9373" spans="1:4" x14ac:dyDescent="0.25">
      <c r="A9373" s="1">
        <v>45443</v>
      </c>
      <c r="B9373" t="s">
        <v>1505</v>
      </c>
      <c r="C9373" t="s">
        <v>1506</v>
      </c>
      <c r="D9373" s="4">
        <v>56621.78</v>
      </c>
    </row>
    <row r="9374" spans="1:4" x14ac:dyDescent="0.25">
      <c r="A9374" s="1">
        <v>45443</v>
      </c>
      <c r="B9374" t="s">
        <v>1507</v>
      </c>
      <c r="C9374" t="s">
        <v>1508</v>
      </c>
      <c r="D9374" s="4">
        <v>64290.020000000004</v>
      </c>
    </row>
    <row r="9375" spans="1:4" x14ac:dyDescent="0.25">
      <c r="A9375" s="1">
        <v>45443</v>
      </c>
      <c r="B9375" t="s">
        <v>1509</v>
      </c>
      <c r="C9375" t="s">
        <v>1510</v>
      </c>
      <c r="D9375" s="4">
        <v>9942</v>
      </c>
    </row>
    <row r="9376" spans="1:4" x14ac:dyDescent="0.25">
      <c r="A9376" s="1">
        <v>45443</v>
      </c>
      <c r="B9376" t="s">
        <v>1515</v>
      </c>
      <c r="C9376" t="s">
        <v>1516</v>
      </c>
      <c r="D9376" s="4">
        <v>104562.77999999998</v>
      </c>
    </row>
    <row r="9377" spans="1:4" x14ac:dyDescent="0.25">
      <c r="A9377" s="1">
        <v>45443</v>
      </c>
      <c r="B9377" t="s">
        <v>1517</v>
      </c>
      <c r="C9377" t="s">
        <v>1518</v>
      </c>
      <c r="D9377" s="4">
        <v>108833.59999999999</v>
      </c>
    </row>
    <row r="9378" spans="1:4" x14ac:dyDescent="0.25">
      <c r="A9378" s="1">
        <v>45443</v>
      </c>
      <c r="B9378" t="s">
        <v>1519</v>
      </c>
      <c r="C9378" t="s">
        <v>1520</v>
      </c>
      <c r="D9378" s="4">
        <v>7647.1300000000019</v>
      </c>
    </row>
    <row r="9379" spans="1:4" x14ac:dyDescent="0.25">
      <c r="A9379" s="1">
        <v>45443</v>
      </c>
      <c r="B9379" t="s">
        <v>1521</v>
      </c>
      <c r="C9379" t="s">
        <v>1522</v>
      </c>
      <c r="D9379" s="4">
        <v>865.22</v>
      </c>
    </row>
    <row r="9380" spans="1:4" x14ac:dyDescent="0.25">
      <c r="A9380" s="1">
        <v>45443</v>
      </c>
      <c r="B9380" t="s">
        <v>1523</v>
      </c>
      <c r="C9380" t="s">
        <v>1524</v>
      </c>
      <c r="D9380" s="4">
        <v>22288.32</v>
      </c>
    </row>
    <row r="9381" spans="1:4" x14ac:dyDescent="0.25">
      <c r="A9381" s="1">
        <v>45443</v>
      </c>
      <c r="B9381" t="s">
        <v>1527</v>
      </c>
      <c r="C9381" t="s">
        <v>1528</v>
      </c>
      <c r="D9381" s="4">
        <v>40858.720000000001</v>
      </c>
    </row>
    <row r="9382" spans="1:4" x14ac:dyDescent="0.25">
      <c r="A9382" s="1">
        <v>45443</v>
      </c>
      <c r="B9382" t="s">
        <v>1529</v>
      </c>
      <c r="C9382" t="s">
        <v>1530</v>
      </c>
      <c r="D9382" s="4">
        <v>30445.220000000008</v>
      </c>
    </row>
    <row r="9383" spans="1:4" x14ac:dyDescent="0.25">
      <c r="A9383" s="1">
        <v>45443</v>
      </c>
      <c r="B9383" t="s">
        <v>1531</v>
      </c>
      <c r="C9383" t="s">
        <v>1532</v>
      </c>
      <c r="D9383" s="4">
        <v>3714.9900000000002</v>
      </c>
    </row>
    <row r="9384" spans="1:4" x14ac:dyDescent="0.25">
      <c r="A9384" s="1">
        <v>45443</v>
      </c>
      <c r="B9384" t="s">
        <v>1533</v>
      </c>
      <c r="C9384" t="s">
        <v>1534</v>
      </c>
      <c r="D9384" s="4">
        <v>500.2</v>
      </c>
    </row>
    <row r="9385" spans="1:4" x14ac:dyDescent="0.25">
      <c r="A9385" s="1">
        <v>45443</v>
      </c>
      <c r="B9385" t="s">
        <v>1535</v>
      </c>
      <c r="C9385" t="s">
        <v>1536</v>
      </c>
      <c r="D9385" s="4">
        <v>3182.36</v>
      </c>
    </row>
    <row r="9386" spans="1:4" x14ac:dyDescent="0.25">
      <c r="A9386" s="1">
        <v>45443</v>
      </c>
      <c r="B9386" t="s">
        <v>1537</v>
      </c>
      <c r="C9386" t="s">
        <v>1538</v>
      </c>
      <c r="D9386" s="4">
        <v>5859.21</v>
      </c>
    </row>
    <row r="9387" spans="1:4" x14ac:dyDescent="0.25">
      <c r="A9387" s="1">
        <v>45443</v>
      </c>
      <c r="B9387" t="s">
        <v>1539</v>
      </c>
      <c r="C9387" t="s">
        <v>1540</v>
      </c>
      <c r="D9387" s="4">
        <v>226.85</v>
      </c>
    </row>
    <row r="9388" spans="1:4" x14ac:dyDescent="0.25">
      <c r="A9388" s="1">
        <v>45443</v>
      </c>
      <c r="B9388" t="s">
        <v>1541</v>
      </c>
      <c r="C9388" t="s">
        <v>1542</v>
      </c>
      <c r="D9388" s="4">
        <v>1526</v>
      </c>
    </row>
    <row r="9389" spans="1:4" x14ac:dyDescent="0.25">
      <c r="A9389" s="1">
        <v>45443</v>
      </c>
      <c r="B9389" t="s">
        <v>1543</v>
      </c>
      <c r="C9389" t="s">
        <v>1544</v>
      </c>
      <c r="D9389" s="4">
        <v>823</v>
      </c>
    </row>
    <row r="9390" spans="1:4" x14ac:dyDescent="0.25">
      <c r="A9390" s="1">
        <v>45443</v>
      </c>
      <c r="B9390" t="s">
        <v>1545</v>
      </c>
      <c r="C9390" t="s">
        <v>1546</v>
      </c>
      <c r="D9390" s="4">
        <v>50</v>
      </c>
    </row>
    <row r="9391" spans="1:4" x14ac:dyDescent="0.25">
      <c r="A9391" s="1">
        <v>45443</v>
      </c>
      <c r="B9391" t="s">
        <v>1547</v>
      </c>
      <c r="C9391" t="s">
        <v>1548</v>
      </c>
      <c r="D9391" s="4">
        <v>234</v>
      </c>
    </row>
    <row r="9392" spans="1:4" x14ac:dyDescent="0.25">
      <c r="A9392" s="1">
        <v>45443</v>
      </c>
      <c r="B9392" t="s">
        <v>1549</v>
      </c>
      <c r="C9392" t="s">
        <v>1550</v>
      </c>
      <c r="D9392" s="4">
        <v>600</v>
      </c>
    </row>
    <row r="9393" spans="1:4" x14ac:dyDescent="0.25">
      <c r="A9393" s="1">
        <v>45443</v>
      </c>
      <c r="B9393" t="s">
        <v>911</v>
      </c>
      <c r="C9393" t="s">
        <v>912</v>
      </c>
      <c r="D9393" s="4">
        <v>4044.5</v>
      </c>
    </row>
    <row r="9394" spans="1:4" x14ac:dyDescent="0.25">
      <c r="A9394" s="1">
        <v>45443</v>
      </c>
      <c r="B9394" t="s">
        <v>919</v>
      </c>
      <c r="C9394" t="s">
        <v>920</v>
      </c>
      <c r="D9394" s="4">
        <v>1977.4</v>
      </c>
    </row>
    <row r="9395" spans="1:4" x14ac:dyDescent="0.25">
      <c r="A9395" s="1">
        <v>45443</v>
      </c>
      <c r="B9395" t="s">
        <v>924</v>
      </c>
      <c r="C9395" t="s">
        <v>925</v>
      </c>
      <c r="D9395" s="4">
        <v>12599.6</v>
      </c>
    </row>
    <row r="9396" spans="1:4" x14ac:dyDescent="0.25">
      <c r="A9396" s="1">
        <v>45443</v>
      </c>
      <c r="B9396" t="s">
        <v>927</v>
      </c>
      <c r="C9396" t="s">
        <v>928</v>
      </c>
      <c r="D9396" s="4">
        <v>4714.7560000000003</v>
      </c>
    </row>
    <row r="9397" spans="1:4" x14ac:dyDescent="0.25">
      <c r="A9397" s="1">
        <v>45443</v>
      </c>
      <c r="B9397" t="s">
        <v>931</v>
      </c>
      <c r="C9397" t="s">
        <v>932</v>
      </c>
      <c r="D9397" s="4">
        <v>11614.45</v>
      </c>
    </row>
    <row r="9398" spans="1:4" x14ac:dyDescent="0.25">
      <c r="A9398" s="1">
        <v>45443</v>
      </c>
      <c r="B9398" t="s">
        <v>935</v>
      </c>
      <c r="C9398" t="s">
        <v>936</v>
      </c>
      <c r="D9398" s="4">
        <v>8674.4500000000007</v>
      </c>
    </row>
    <row r="9399" spans="1:4" x14ac:dyDescent="0.25">
      <c r="A9399" s="1">
        <v>45443</v>
      </c>
      <c r="B9399" t="s">
        <v>938</v>
      </c>
      <c r="C9399" t="s">
        <v>939</v>
      </c>
      <c r="D9399" s="4">
        <v>2282.75</v>
      </c>
    </row>
    <row r="9400" spans="1:4" x14ac:dyDescent="0.25">
      <c r="A9400" s="1">
        <v>45443</v>
      </c>
      <c r="B9400" t="s">
        <v>942</v>
      </c>
      <c r="C9400" t="s">
        <v>943</v>
      </c>
      <c r="D9400" s="4">
        <v>534.80160000000001</v>
      </c>
    </row>
    <row r="9401" spans="1:4" x14ac:dyDescent="0.25">
      <c r="A9401" s="1">
        <v>45443</v>
      </c>
      <c r="B9401" t="s">
        <v>952</v>
      </c>
      <c r="C9401" t="s">
        <v>953</v>
      </c>
      <c r="D9401" s="4">
        <v>640810.47</v>
      </c>
    </row>
    <row r="9402" spans="1:4" x14ac:dyDescent="0.25">
      <c r="A9402" s="1">
        <v>45443</v>
      </c>
      <c r="B9402" t="s">
        <v>955</v>
      </c>
      <c r="C9402" t="s">
        <v>956</v>
      </c>
      <c r="D9402" s="4">
        <v>473270.04</v>
      </c>
    </row>
    <row r="9403" spans="1:4" x14ac:dyDescent="0.25">
      <c r="A9403" s="1">
        <v>45443</v>
      </c>
      <c r="B9403" t="s">
        <v>961</v>
      </c>
      <c r="C9403" t="s">
        <v>962</v>
      </c>
      <c r="D9403" s="4">
        <v>994.8399999999998</v>
      </c>
    </row>
    <row r="9404" spans="1:4" x14ac:dyDescent="0.25">
      <c r="A9404" s="1">
        <v>45443</v>
      </c>
      <c r="B9404" t="s">
        <v>963</v>
      </c>
      <c r="C9404" t="s">
        <v>964</v>
      </c>
      <c r="D9404" s="4">
        <v>415</v>
      </c>
    </row>
    <row r="9405" spans="1:4" x14ac:dyDescent="0.25">
      <c r="A9405" s="1">
        <v>45443</v>
      </c>
      <c r="B9405" t="s">
        <v>967</v>
      </c>
      <c r="C9405" t="s">
        <v>968</v>
      </c>
      <c r="D9405" s="4">
        <v>10</v>
      </c>
    </row>
    <row r="9406" spans="1:4" x14ac:dyDescent="0.25">
      <c r="A9406" s="1">
        <v>45443</v>
      </c>
      <c r="B9406" t="s">
        <v>971</v>
      </c>
      <c r="C9406" t="s">
        <v>972</v>
      </c>
      <c r="D9406" s="4">
        <v>1156.2739999999999</v>
      </c>
    </row>
    <row r="9407" spans="1:4" x14ac:dyDescent="0.25">
      <c r="A9407" s="1">
        <v>45443</v>
      </c>
      <c r="B9407" t="s">
        <v>977</v>
      </c>
      <c r="C9407" t="s">
        <v>978</v>
      </c>
      <c r="D9407" s="4">
        <v>71.760000000000005</v>
      </c>
    </row>
    <row r="9408" spans="1:4" x14ac:dyDescent="0.25">
      <c r="A9408" s="1">
        <v>45443</v>
      </c>
      <c r="B9408" t="s">
        <v>989</v>
      </c>
      <c r="C9408" t="s">
        <v>990</v>
      </c>
      <c r="D9408" s="4">
        <v>276.51999999999992</v>
      </c>
    </row>
    <row r="9409" spans="1:4" x14ac:dyDescent="0.25">
      <c r="A9409" s="1">
        <v>45443</v>
      </c>
      <c r="B9409" t="s">
        <v>991</v>
      </c>
      <c r="C9409" t="s">
        <v>992</v>
      </c>
      <c r="D9409" s="4">
        <v>2.99</v>
      </c>
    </row>
    <row r="9410" spans="1:4" x14ac:dyDescent="0.25">
      <c r="A9410" s="1">
        <v>45443</v>
      </c>
      <c r="B9410" t="s">
        <v>993</v>
      </c>
      <c r="C9410" t="s">
        <v>994</v>
      </c>
      <c r="D9410" s="4">
        <v>361.49</v>
      </c>
    </row>
    <row r="9411" spans="1:4" x14ac:dyDescent="0.25">
      <c r="A9411" s="1">
        <v>45443</v>
      </c>
      <c r="B9411" t="s">
        <v>997</v>
      </c>
      <c r="C9411" t="s">
        <v>998</v>
      </c>
      <c r="D9411" s="4">
        <v>37.5</v>
      </c>
    </row>
    <row r="9412" spans="1:4" x14ac:dyDescent="0.25">
      <c r="A9412" s="1">
        <v>45443</v>
      </c>
      <c r="B9412" t="s">
        <v>1001</v>
      </c>
      <c r="C9412" t="s">
        <v>1002</v>
      </c>
      <c r="D9412" s="4">
        <v>7.999999999992724E-2</v>
      </c>
    </row>
    <row r="9413" spans="1:4" x14ac:dyDescent="0.25">
      <c r="A9413" s="1">
        <v>45443</v>
      </c>
      <c r="B9413" t="s">
        <v>1005</v>
      </c>
      <c r="C9413" t="s">
        <v>1006</v>
      </c>
      <c r="D9413" s="4">
        <v>1.4400000000000002</v>
      </c>
    </row>
    <row r="9414" spans="1:4" x14ac:dyDescent="0.25">
      <c r="A9414" s="1">
        <v>45443</v>
      </c>
      <c r="B9414" t="s">
        <v>1007</v>
      </c>
      <c r="C9414" t="s">
        <v>1008</v>
      </c>
      <c r="D9414" s="4">
        <v>10009.129999999999</v>
      </c>
    </row>
    <row r="9415" spans="1:4" x14ac:dyDescent="0.25">
      <c r="A9415" s="1">
        <v>45443</v>
      </c>
      <c r="B9415" t="s">
        <v>1013</v>
      </c>
      <c r="C9415" t="s">
        <v>1014</v>
      </c>
      <c r="D9415" s="4">
        <v>379.98</v>
      </c>
    </row>
    <row r="9416" spans="1:4" x14ac:dyDescent="0.25">
      <c r="A9416" s="1">
        <v>45443</v>
      </c>
      <c r="B9416" t="s">
        <v>1162</v>
      </c>
      <c r="C9416" t="s">
        <v>1163</v>
      </c>
      <c r="D9416" s="4">
        <v>651.33999999999992</v>
      </c>
    </row>
    <row r="9417" spans="1:4" x14ac:dyDescent="0.25">
      <c r="A9417" s="1">
        <v>45443</v>
      </c>
      <c r="B9417" t="s">
        <v>1164</v>
      </c>
      <c r="C9417" t="s">
        <v>1165</v>
      </c>
      <c r="D9417" s="4">
        <v>7316</v>
      </c>
    </row>
    <row r="9418" spans="1:4" x14ac:dyDescent="0.25">
      <c r="A9418" s="1">
        <v>45443</v>
      </c>
      <c r="B9418" t="s">
        <v>1285</v>
      </c>
      <c r="C9418" t="s">
        <v>1286</v>
      </c>
      <c r="D9418" s="4">
        <v>244.81</v>
      </c>
    </row>
    <row r="9419" spans="1:4" x14ac:dyDescent="0.25">
      <c r="A9419" s="1">
        <v>45443</v>
      </c>
      <c r="B9419" t="s">
        <v>1021</v>
      </c>
      <c r="C9419" t="s">
        <v>1022</v>
      </c>
      <c r="D9419" s="4">
        <v>8170.0700000000006</v>
      </c>
    </row>
    <row r="9420" spans="1:4" x14ac:dyDescent="0.25">
      <c r="A9420" s="1">
        <v>45443</v>
      </c>
      <c r="B9420" t="s">
        <v>1025</v>
      </c>
      <c r="C9420" t="s">
        <v>1026</v>
      </c>
      <c r="D9420" s="4">
        <v>1144.7199999999998</v>
      </c>
    </row>
    <row r="9421" spans="1:4" x14ac:dyDescent="0.25">
      <c r="A9421" s="1">
        <v>45443</v>
      </c>
      <c r="B9421" t="s">
        <v>1227</v>
      </c>
      <c r="C9421" t="s">
        <v>1228</v>
      </c>
      <c r="D9421" s="4">
        <v>8048.18</v>
      </c>
    </row>
    <row r="9422" spans="1:4" x14ac:dyDescent="0.25">
      <c r="A9422" s="1">
        <v>45443</v>
      </c>
      <c r="B9422" t="s">
        <v>35</v>
      </c>
      <c r="C9422" t="s">
        <v>1031</v>
      </c>
      <c r="D9422" s="4">
        <v>1555.55</v>
      </c>
    </row>
    <row r="9423" spans="1:4" x14ac:dyDescent="0.25">
      <c r="A9423" s="1">
        <v>45443</v>
      </c>
      <c r="B9423" t="s">
        <v>670</v>
      </c>
      <c r="C9423" t="s">
        <v>671</v>
      </c>
      <c r="D9423" s="4">
        <v>-16355.979999999974</v>
      </c>
    </row>
    <row r="9424" spans="1:4" x14ac:dyDescent="0.25">
      <c r="A9424" s="1">
        <v>45443</v>
      </c>
      <c r="B9424" t="s">
        <v>1346</v>
      </c>
      <c r="C9424" t="s">
        <v>1347</v>
      </c>
      <c r="D9424" s="4">
        <v>-2794.92</v>
      </c>
    </row>
    <row r="9425" spans="1:4" x14ac:dyDescent="0.25">
      <c r="A9425" s="1">
        <v>45443</v>
      </c>
      <c r="B9425" t="s">
        <v>740</v>
      </c>
      <c r="C9425" t="s">
        <v>741</v>
      </c>
      <c r="D9425" s="4">
        <v>-2825.2799999999497</v>
      </c>
    </row>
    <row r="9426" spans="1:4" x14ac:dyDescent="0.25">
      <c r="A9426" s="1">
        <v>45443</v>
      </c>
      <c r="B9426" t="s">
        <v>846</v>
      </c>
      <c r="C9426" t="s">
        <v>847</v>
      </c>
      <c r="D9426" s="4">
        <v>-7900.0000000000764</v>
      </c>
    </row>
    <row r="9427" spans="1:4" x14ac:dyDescent="0.25">
      <c r="A9427" s="1">
        <v>45443</v>
      </c>
      <c r="B9427" t="s">
        <v>851</v>
      </c>
      <c r="C9427" t="s">
        <v>852</v>
      </c>
      <c r="D9427" s="4">
        <v>-100000</v>
      </c>
    </row>
    <row r="9428" spans="1:4" x14ac:dyDescent="0.25">
      <c r="A9428" s="1">
        <v>45443</v>
      </c>
      <c r="B9428" t="s">
        <v>855</v>
      </c>
      <c r="C9428" t="s">
        <v>856</v>
      </c>
      <c r="D9428" s="4">
        <v>-800000</v>
      </c>
    </row>
    <row r="9429" spans="1:4" x14ac:dyDescent="0.25">
      <c r="A9429" s="1">
        <v>45443</v>
      </c>
      <c r="B9429" t="s">
        <v>859</v>
      </c>
      <c r="C9429" t="s">
        <v>860</v>
      </c>
      <c r="D9429" s="4">
        <v>-83440.91</v>
      </c>
    </row>
    <row r="9430" spans="1:4" x14ac:dyDescent="0.25">
      <c r="A9430" s="1">
        <v>45443</v>
      </c>
      <c r="B9430" t="s">
        <v>1192</v>
      </c>
      <c r="C9430" t="s">
        <v>1193</v>
      </c>
      <c r="D9430" s="4">
        <v>-135322.94000000006</v>
      </c>
    </row>
    <row r="9431" spans="1:4" x14ac:dyDescent="0.25">
      <c r="A9431" s="1">
        <v>45443</v>
      </c>
      <c r="B9431" t="s">
        <v>865</v>
      </c>
      <c r="C9431" t="s">
        <v>866</v>
      </c>
      <c r="D9431" s="4">
        <v>-98591.830000000016</v>
      </c>
    </row>
    <row r="9432" spans="1:4" x14ac:dyDescent="0.25">
      <c r="A9432" s="1">
        <v>45443</v>
      </c>
      <c r="B9432" t="s">
        <v>1326</v>
      </c>
      <c r="C9432" t="s">
        <v>1327</v>
      </c>
      <c r="D9432" s="4">
        <v>-53453.744999996095</v>
      </c>
    </row>
    <row r="9433" spans="1:4" x14ac:dyDescent="0.25">
      <c r="A9433" s="1">
        <v>45443</v>
      </c>
      <c r="B9433" t="s">
        <v>871</v>
      </c>
      <c r="C9433" t="s">
        <v>872</v>
      </c>
      <c r="D9433" s="4">
        <v>-133682.78</v>
      </c>
    </row>
    <row r="9434" spans="1:4" x14ac:dyDescent="0.25">
      <c r="A9434" s="1">
        <v>45443</v>
      </c>
      <c r="B9434" t="s">
        <v>873</v>
      </c>
      <c r="C9434" t="s">
        <v>874</v>
      </c>
      <c r="D9434" s="4">
        <v>-242115.00000000003</v>
      </c>
    </row>
    <row r="9435" spans="1:4" x14ac:dyDescent="0.25">
      <c r="A9435" s="1">
        <v>45443</v>
      </c>
      <c r="B9435" t="s">
        <v>875</v>
      </c>
      <c r="C9435" t="s">
        <v>876</v>
      </c>
      <c r="D9435" s="4">
        <v>-180556.23000000007</v>
      </c>
    </row>
    <row r="9436" spans="1:4" x14ac:dyDescent="0.25">
      <c r="A9436" s="1">
        <v>45443</v>
      </c>
      <c r="B9436" t="s">
        <v>879</v>
      </c>
      <c r="C9436" t="s">
        <v>880</v>
      </c>
      <c r="D9436" s="4">
        <v>-67591.775999999998</v>
      </c>
    </row>
    <row r="9437" spans="1:4" x14ac:dyDescent="0.25">
      <c r="A9437" s="1">
        <v>45443</v>
      </c>
      <c r="B9437" t="s">
        <v>881</v>
      </c>
      <c r="C9437" t="s">
        <v>882</v>
      </c>
      <c r="D9437" s="4">
        <v>-16408.5</v>
      </c>
    </row>
    <row r="9438" spans="1:4" x14ac:dyDescent="0.25">
      <c r="A9438" s="1">
        <v>45443</v>
      </c>
      <c r="B9438" t="s">
        <v>883</v>
      </c>
      <c r="C9438" t="s">
        <v>884</v>
      </c>
      <c r="D9438" s="4">
        <v>-11285.321599999994</v>
      </c>
    </row>
    <row r="9439" spans="1:4" x14ac:dyDescent="0.25">
      <c r="A9439" s="1">
        <v>45443</v>
      </c>
      <c r="B9439" t="s">
        <v>885</v>
      </c>
      <c r="C9439" t="s">
        <v>886</v>
      </c>
      <c r="D9439" s="4">
        <v>-15067.039999999994</v>
      </c>
    </row>
    <row r="9440" spans="1:4" x14ac:dyDescent="0.25">
      <c r="A9440" s="1">
        <v>45443</v>
      </c>
      <c r="B9440" t="s">
        <v>887</v>
      </c>
      <c r="C9440" t="s">
        <v>888</v>
      </c>
      <c r="D9440" s="4">
        <v>-10000</v>
      </c>
    </row>
    <row r="9441" spans="1:4" x14ac:dyDescent="0.25">
      <c r="A9441" s="1">
        <v>45443</v>
      </c>
      <c r="B9441" t="s">
        <v>891</v>
      </c>
      <c r="C9441" t="s">
        <v>892</v>
      </c>
      <c r="D9441" s="4">
        <v>-9528</v>
      </c>
    </row>
    <row r="9442" spans="1:4" x14ac:dyDescent="0.25">
      <c r="A9442" s="1">
        <v>45443</v>
      </c>
      <c r="B9442" t="s">
        <v>893</v>
      </c>
      <c r="C9442" t="s">
        <v>894</v>
      </c>
      <c r="D9442" s="4">
        <v>-42130.750000000036</v>
      </c>
    </row>
    <row r="9443" spans="1:4" x14ac:dyDescent="0.25">
      <c r="A9443" s="1">
        <v>45443</v>
      </c>
      <c r="B9443" t="s">
        <v>895</v>
      </c>
      <c r="C9443" t="s">
        <v>896</v>
      </c>
      <c r="D9443" s="4">
        <v>-51512.320000000007</v>
      </c>
    </row>
    <row r="9444" spans="1:4" x14ac:dyDescent="0.25">
      <c r="A9444" s="1">
        <v>45443</v>
      </c>
      <c r="B9444" t="s">
        <v>897</v>
      </c>
      <c r="C9444" t="s">
        <v>898</v>
      </c>
      <c r="D9444" s="4">
        <v>-738714</v>
      </c>
    </row>
    <row r="9445" spans="1:4" x14ac:dyDescent="0.25">
      <c r="A9445" s="1">
        <v>45443</v>
      </c>
      <c r="B9445" t="s">
        <v>145</v>
      </c>
      <c r="C9445" t="s">
        <v>1199</v>
      </c>
      <c r="D9445" s="4">
        <v>-315297.5</v>
      </c>
    </row>
    <row r="9446" spans="1:4" x14ac:dyDescent="0.25">
      <c r="A9446" s="1">
        <v>45443</v>
      </c>
      <c r="B9446" t="s">
        <v>141</v>
      </c>
      <c r="C9446" t="s">
        <v>1318</v>
      </c>
      <c r="D9446" s="4">
        <v>-194176</v>
      </c>
    </row>
    <row r="9447" spans="1:4" x14ac:dyDescent="0.25">
      <c r="A9447" s="1">
        <v>45443</v>
      </c>
      <c r="B9447" t="s">
        <v>902</v>
      </c>
      <c r="C9447" t="s">
        <v>903</v>
      </c>
      <c r="D9447" s="4">
        <v>-153948.15999999997</v>
      </c>
    </row>
    <row r="9448" spans="1:4" x14ac:dyDescent="0.25">
      <c r="A9448" s="1">
        <v>45443</v>
      </c>
      <c r="B9448" t="s">
        <v>905</v>
      </c>
      <c r="C9448" t="s">
        <v>906</v>
      </c>
      <c r="D9448" s="4">
        <v>-409170.67000000004</v>
      </c>
    </row>
    <row r="9449" spans="1:4" x14ac:dyDescent="0.25">
      <c r="A9449" s="1">
        <v>45443</v>
      </c>
      <c r="B9449" t="s">
        <v>907</v>
      </c>
      <c r="C9449" t="s">
        <v>908</v>
      </c>
      <c r="D9449" s="4">
        <v>-47798.720000000008</v>
      </c>
    </row>
    <row r="9450" spans="1:4" x14ac:dyDescent="0.25">
      <c r="A9450" s="1">
        <v>45443</v>
      </c>
      <c r="B9450" t="s">
        <v>909</v>
      </c>
      <c r="C9450" t="s">
        <v>910</v>
      </c>
      <c r="D9450" s="4">
        <v>-13963.669999999995</v>
      </c>
    </row>
    <row r="9451" spans="1:4" x14ac:dyDescent="0.25">
      <c r="A9451" s="1">
        <v>45443</v>
      </c>
      <c r="B9451" t="s">
        <v>913</v>
      </c>
      <c r="C9451" t="s">
        <v>914</v>
      </c>
      <c r="D9451" s="4">
        <v>-195502.61</v>
      </c>
    </row>
    <row r="9452" spans="1:4" x14ac:dyDescent="0.25">
      <c r="A9452" s="1">
        <v>45443</v>
      </c>
      <c r="B9452" t="s">
        <v>110</v>
      </c>
      <c r="C9452" t="s">
        <v>926</v>
      </c>
      <c r="D9452" s="4">
        <v>-169070.96</v>
      </c>
    </row>
    <row r="9453" spans="1:4" x14ac:dyDescent="0.25">
      <c r="A9453" s="1">
        <v>45443</v>
      </c>
      <c r="B9453" t="s">
        <v>112</v>
      </c>
      <c r="C9453" t="s">
        <v>937</v>
      </c>
      <c r="D9453" s="4">
        <v>-407652.86000000022</v>
      </c>
    </row>
    <row r="9454" spans="1:4" x14ac:dyDescent="0.25">
      <c r="A9454" s="1">
        <v>45443</v>
      </c>
      <c r="B9454" t="s">
        <v>115</v>
      </c>
      <c r="C9454" t="s">
        <v>944</v>
      </c>
      <c r="D9454" s="4">
        <v>-172822.13</v>
      </c>
    </row>
    <row r="9455" spans="1:4" x14ac:dyDescent="0.25">
      <c r="A9455" s="1">
        <v>45443</v>
      </c>
      <c r="B9455" t="s">
        <v>117</v>
      </c>
      <c r="C9455" t="s">
        <v>947</v>
      </c>
      <c r="D9455" s="4">
        <v>-51217.530000000006</v>
      </c>
    </row>
    <row r="9456" spans="1:4" x14ac:dyDescent="0.25">
      <c r="A9456" s="1">
        <v>45443</v>
      </c>
      <c r="B9456" t="s">
        <v>119</v>
      </c>
      <c r="C9456" t="s">
        <v>1202</v>
      </c>
      <c r="D9456" s="4">
        <v>-110275.99</v>
      </c>
    </row>
    <row r="9457" spans="1:4" x14ac:dyDescent="0.25">
      <c r="A9457" s="1">
        <v>45443</v>
      </c>
      <c r="B9457" t="s">
        <v>121</v>
      </c>
      <c r="C9457" t="s">
        <v>1203</v>
      </c>
      <c r="D9457" s="4">
        <v>-1807829.2199999997</v>
      </c>
    </row>
    <row r="9458" spans="1:4" x14ac:dyDescent="0.25">
      <c r="A9458" s="1">
        <v>45443</v>
      </c>
      <c r="B9458" t="s">
        <v>123</v>
      </c>
      <c r="C9458" t="s">
        <v>1204</v>
      </c>
      <c r="D9458" s="4">
        <v>-63287.94</v>
      </c>
    </row>
    <row r="9459" spans="1:4" x14ac:dyDescent="0.25">
      <c r="A9459" s="1">
        <v>45443</v>
      </c>
      <c r="B9459" t="s">
        <v>975</v>
      </c>
      <c r="C9459" t="s">
        <v>976</v>
      </c>
      <c r="D9459" s="4">
        <v>-474935.45000000019</v>
      </c>
    </row>
    <row r="9460" spans="1:4" x14ac:dyDescent="0.25">
      <c r="A9460" s="1">
        <v>45443</v>
      </c>
      <c r="B9460" t="s">
        <v>979</v>
      </c>
      <c r="C9460" t="s">
        <v>980</v>
      </c>
      <c r="D9460" s="4">
        <v>-5838.630000000001</v>
      </c>
    </row>
    <row r="9461" spans="1:4" x14ac:dyDescent="0.25">
      <c r="A9461" s="1">
        <v>45443</v>
      </c>
      <c r="B9461" t="s">
        <v>983</v>
      </c>
      <c r="C9461" t="s">
        <v>984</v>
      </c>
      <c r="D9461" s="4">
        <v>-1280.3899999999983</v>
      </c>
    </row>
    <row r="9462" spans="1:4" x14ac:dyDescent="0.25">
      <c r="A9462" s="1">
        <v>45443</v>
      </c>
      <c r="B9462" t="s">
        <v>1362</v>
      </c>
      <c r="C9462" t="s">
        <v>1363</v>
      </c>
      <c r="D9462" s="4">
        <v>-9930.0899999999929</v>
      </c>
    </row>
    <row r="9463" spans="1:4" x14ac:dyDescent="0.25">
      <c r="A9463" s="1">
        <v>45443</v>
      </c>
      <c r="B9463" t="s">
        <v>995</v>
      </c>
      <c r="C9463" t="s">
        <v>996</v>
      </c>
      <c r="D9463" s="4">
        <v>-651388.28</v>
      </c>
    </row>
    <row r="9464" spans="1:4" x14ac:dyDescent="0.25">
      <c r="A9464" s="1">
        <v>45443</v>
      </c>
      <c r="B9464" t="s">
        <v>1003</v>
      </c>
      <c r="C9464" t="s">
        <v>1004</v>
      </c>
      <c r="D9464" s="4">
        <v>-195743.80000000005</v>
      </c>
    </row>
    <row r="9465" spans="1:4" x14ac:dyDescent="0.25">
      <c r="A9465" s="1">
        <v>45443</v>
      </c>
      <c r="B9465" t="s">
        <v>1291</v>
      </c>
      <c r="C9465" t="s">
        <v>1292</v>
      </c>
      <c r="D9465" s="4">
        <v>-79642.080000000016</v>
      </c>
    </row>
    <row r="9466" spans="1:4" x14ac:dyDescent="0.25">
      <c r="A9466" s="1">
        <v>45443</v>
      </c>
      <c r="B9466" t="s">
        <v>1256</v>
      </c>
      <c r="C9466" t="s">
        <v>1257</v>
      </c>
      <c r="D9466" s="4">
        <v>-1350</v>
      </c>
    </row>
    <row r="9467" spans="1:4" x14ac:dyDescent="0.25">
      <c r="A9467" s="1">
        <v>45443</v>
      </c>
      <c r="B9467" t="s">
        <v>1011</v>
      </c>
      <c r="C9467" t="s">
        <v>1012</v>
      </c>
      <c r="D9467" s="4">
        <v>-30343.69999999999</v>
      </c>
    </row>
    <row r="9468" spans="1:4" x14ac:dyDescent="0.25">
      <c r="A9468" s="1">
        <v>45443</v>
      </c>
      <c r="B9468" t="s">
        <v>1019</v>
      </c>
      <c r="C9468" t="s">
        <v>1020</v>
      </c>
      <c r="D9468" s="4">
        <v>-2590.1999999998993</v>
      </c>
    </row>
    <row r="9469" spans="1:4" x14ac:dyDescent="0.25">
      <c r="A9469" s="1">
        <v>45443</v>
      </c>
      <c r="B9469" t="s">
        <v>1023</v>
      </c>
      <c r="C9469" t="s">
        <v>1024</v>
      </c>
      <c r="D9469" s="4">
        <v>-19726.900000000001</v>
      </c>
    </row>
    <row r="9470" spans="1:4" x14ac:dyDescent="0.25">
      <c r="A9470" s="1">
        <v>45443</v>
      </c>
      <c r="B9470" t="s">
        <v>1207</v>
      </c>
      <c r="C9470" t="s">
        <v>1208</v>
      </c>
      <c r="D9470" s="4">
        <v>-1498.5599999999938</v>
      </c>
    </row>
    <row r="9471" spans="1:4" x14ac:dyDescent="0.25">
      <c r="A9471" s="1">
        <v>45443</v>
      </c>
      <c r="B9471" t="s">
        <v>1269</v>
      </c>
      <c r="C9471" t="s">
        <v>1270</v>
      </c>
      <c r="D9471" s="4">
        <v>-6500</v>
      </c>
    </row>
    <row r="9472" spans="1:4" x14ac:dyDescent="0.25">
      <c r="A9472" s="1">
        <v>45443</v>
      </c>
      <c r="B9472" t="s">
        <v>1320</v>
      </c>
      <c r="C9472" t="s">
        <v>1321</v>
      </c>
      <c r="D9472" s="4">
        <v>-2953.5</v>
      </c>
    </row>
    <row r="9473" spans="1:4" x14ac:dyDescent="0.25">
      <c r="A9473" s="1">
        <v>45443</v>
      </c>
      <c r="B9473" t="s">
        <v>1033</v>
      </c>
      <c r="C9473" t="s">
        <v>1034</v>
      </c>
      <c r="D9473" s="4">
        <v>-1583.2399999999998</v>
      </c>
    </row>
    <row r="9474" spans="1:4" x14ac:dyDescent="0.25">
      <c r="A9474" s="1">
        <v>45443</v>
      </c>
      <c r="B9474" t="s">
        <v>1209</v>
      </c>
      <c r="C9474" t="s">
        <v>1210</v>
      </c>
      <c r="D9474" s="4">
        <v>-12169.329999999962</v>
      </c>
    </row>
    <row r="9475" spans="1:4" x14ac:dyDescent="0.25">
      <c r="A9475" s="1">
        <v>45443</v>
      </c>
      <c r="B9475" t="s">
        <v>1230</v>
      </c>
      <c r="C9475" t="s">
        <v>1231</v>
      </c>
      <c r="D9475" s="4">
        <v>-38342.20999999989</v>
      </c>
    </row>
    <row r="9476" spans="1:4" x14ac:dyDescent="0.25">
      <c r="A9476" s="1">
        <v>45443</v>
      </c>
      <c r="B9476" t="s">
        <v>1050</v>
      </c>
      <c r="C9476" t="s">
        <v>1051</v>
      </c>
      <c r="D9476" s="4">
        <v>-190844.91999999995</v>
      </c>
    </row>
    <row r="9477" spans="1:4" x14ac:dyDescent="0.25">
      <c r="A9477" s="1">
        <v>45443</v>
      </c>
      <c r="B9477" t="s">
        <v>1054</v>
      </c>
      <c r="C9477" t="s">
        <v>1055</v>
      </c>
      <c r="D9477" s="4">
        <v>-7695.380000000001</v>
      </c>
    </row>
    <row r="9478" spans="1:4" x14ac:dyDescent="0.25">
      <c r="A9478" s="1">
        <v>45443</v>
      </c>
      <c r="B9478" t="s">
        <v>1211</v>
      </c>
      <c r="C9478" t="s">
        <v>1212</v>
      </c>
      <c r="D9478" s="4">
        <v>-267.07</v>
      </c>
    </row>
    <row r="9479" spans="1:4" x14ac:dyDescent="0.25">
      <c r="A9479" s="1">
        <v>45443</v>
      </c>
      <c r="B9479" t="s">
        <v>1060</v>
      </c>
      <c r="C9479" t="s">
        <v>1061</v>
      </c>
      <c r="D9479" s="4">
        <v>-868.48999999996943</v>
      </c>
    </row>
    <row r="9480" spans="1:4" x14ac:dyDescent="0.25">
      <c r="A9480" s="1">
        <v>45443</v>
      </c>
      <c r="B9480" t="s">
        <v>1064</v>
      </c>
      <c r="C9480" t="s">
        <v>1065</v>
      </c>
      <c r="D9480" s="4">
        <v>-2.8499999999999726</v>
      </c>
    </row>
    <row r="9481" spans="1:4" x14ac:dyDescent="0.25">
      <c r="A9481" s="1">
        <v>45443</v>
      </c>
      <c r="B9481" t="s">
        <v>1072</v>
      </c>
      <c r="C9481" t="s">
        <v>1073</v>
      </c>
      <c r="D9481" s="4">
        <v>-162961.94000000003</v>
      </c>
    </row>
    <row r="9482" spans="1:4" x14ac:dyDescent="0.25">
      <c r="A9482" s="1">
        <v>45443</v>
      </c>
      <c r="B9482" t="s">
        <v>1076</v>
      </c>
      <c r="C9482" t="s">
        <v>1077</v>
      </c>
      <c r="D9482" s="4">
        <v>-23397.42</v>
      </c>
    </row>
    <row r="9483" spans="1:4" x14ac:dyDescent="0.25">
      <c r="A9483" s="1">
        <v>45443</v>
      </c>
      <c r="B9483" t="s">
        <v>1234</v>
      </c>
      <c r="C9483" t="s">
        <v>1235</v>
      </c>
      <c r="D9483" s="4">
        <v>-3.4000000000000909</v>
      </c>
    </row>
    <row r="9484" spans="1:4" x14ac:dyDescent="0.25">
      <c r="A9484" s="1">
        <v>45443</v>
      </c>
      <c r="B9484" t="s">
        <v>1215</v>
      </c>
      <c r="C9484" t="s">
        <v>1216</v>
      </c>
      <c r="D9484" s="4">
        <v>-6.24</v>
      </c>
    </row>
    <row r="9485" spans="1:4" x14ac:dyDescent="0.25">
      <c r="A9485" s="1">
        <v>45443</v>
      </c>
      <c r="B9485" t="s">
        <v>1217</v>
      </c>
      <c r="C9485" t="s">
        <v>1218</v>
      </c>
      <c r="D9485" s="4">
        <v>-336.31</v>
      </c>
    </row>
    <row r="9486" spans="1:4" x14ac:dyDescent="0.25">
      <c r="A9486" s="1">
        <v>45443</v>
      </c>
      <c r="B9486" t="s">
        <v>1087</v>
      </c>
      <c r="C9486" t="s">
        <v>1088</v>
      </c>
      <c r="D9486" s="4">
        <v>-530.34999999999991</v>
      </c>
    </row>
    <row r="9487" spans="1:4" x14ac:dyDescent="0.25">
      <c r="A9487" s="1">
        <v>45443</v>
      </c>
      <c r="B9487" t="s">
        <v>1091</v>
      </c>
      <c r="C9487" t="s">
        <v>1092</v>
      </c>
      <c r="D9487" s="4">
        <v>-3612.8699999999985</v>
      </c>
    </row>
    <row r="9488" spans="1:4" x14ac:dyDescent="0.25">
      <c r="A9488" s="1">
        <v>45443</v>
      </c>
      <c r="B9488" t="s">
        <v>1095</v>
      </c>
      <c r="C9488" t="s">
        <v>1096</v>
      </c>
      <c r="D9488" s="4">
        <v>-566.66000000000008</v>
      </c>
    </row>
    <row r="9489" spans="1:4" x14ac:dyDescent="0.25">
      <c r="A9489" s="1">
        <v>45443</v>
      </c>
      <c r="B9489" t="s">
        <v>1099</v>
      </c>
      <c r="C9489" t="s">
        <v>1100</v>
      </c>
      <c r="D9489" s="4">
        <v>-165.0000000000004</v>
      </c>
    </row>
    <row r="9490" spans="1:4" x14ac:dyDescent="0.25">
      <c r="A9490" s="1">
        <v>45443</v>
      </c>
      <c r="B9490" t="s">
        <v>1103</v>
      </c>
      <c r="C9490" t="s">
        <v>1104</v>
      </c>
      <c r="D9490" s="4">
        <v>-1413.9899999999993</v>
      </c>
    </row>
    <row r="9491" spans="1:4" x14ac:dyDescent="0.25">
      <c r="A9491" s="1">
        <v>45443</v>
      </c>
      <c r="B9491" t="s">
        <v>1107</v>
      </c>
      <c r="C9491" t="s">
        <v>1108</v>
      </c>
      <c r="D9491" s="4">
        <v>-1285.18</v>
      </c>
    </row>
    <row r="9492" spans="1:4" x14ac:dyDescent="0.25">
      <c r="A9492" s="1">
        <v>45443</v>
      </c>
      <c r="B9492" t="s">
        <v>1109</v>
      </c>
      <c r="C9492" t="s">
        <v>1110</v>
      </c>
      <c r="D9492" s="4">
        <v>-859.84999999999968</v>
      </c>
    </row>
    <row r="9493" spans="1:4" x14ac:dyDescent="0.25">
      <c r="A9493" s="1">
        <v>45443</v>
      </c>
      <c r="B9493" t="s">
        <v>1111</v>
      </c>
      <c r="C9493" t="s">
        <v>1112</v>
      </c>
      <c r="D9493" s="4">
        <v>-1022.7599999999998</v>
      </c>
    </row>
    <row r="9494" spans="1:4" x14ac:dyDescent="0.25">
      <c r="A9494" s="1">
        <v>45443</v>
      </c>
      <c r="B9494" t="s">
        <v>1115</v>
      </c>
      <c r="C9494" t="s">
        <v>1116</v>
      </c>
      <c r="D9494" s="4">
        <v>-262.46000000001919</v>
      </c>
    </row>
    <row r="9495" spans="1:4" x14ac:dyDescent="0.25">
      <c r="A9495" s="1">
        <v>45443</v>
      </c>
      <c r="B9495" t="s">
        <v>1344</v>
      </c>
      <c r="C9495" t="s">
        <v>1345</v>
      </c>
      <c r="D9495" s="4">
        <v>-636.47</v>
      </c>
    </row>
    <row r="9496" spans="1:4" x14ac:dyDescent="0.25">
      <c r="A9496" s="1">
        <v>45443</v>
      </c>
      <c r="B9496" t="s">
        <v>1371</v>
      </c>
      <c r="C9496" t="s">
        <v>1372</v>
      </c>
      <c r="D9496" s="4">
        <v>-390.03999999998604</v>
      </c>
    </row>
    <row r="9497" spans="1:4" x14ac:dyDescent="0.25">
      <c r="A9497" s="1">
        <v>45443</v>
      </c>
      <c r="B9497" t="s">
        <v>1117</v>
      </c>
      <c r="C9497" t="s">
        <v>1118</v>
      </c>
      <c r="D9497" s="4">
        <v>-939.06999999999971</v>
      </c>
    </row>
    <row r="9498" spans="1:4" x14ac:dyDescent="0.25">
      <c r="A9498" s="1">
        <v>45443</v>
      </c>
      <c r="B9498" t="s">
        <v>1119</v>
      </c>
      <c r="C9498" t="s">
        <v>1120</v>
      </c>
      <c r="D9498" s="4">
        <v>-49313.0099999999</v>
      </c>
    </row>
    <row r="9499" spans="1:4" x14ac:dyDescent="0.25">
      <c r="A9499" s="1">
        <v>45443</v>
      </c>
      <c r="B9499" t="s">
        <v>1124</v>
      </c>
      <c r="C9499" t="s">
        <v>1125</v>
      </c>
      <c r="D9499" s="4">
        <v>-210910</v>
      </c>
    </row>
    <row r="9500" spans="1:4" x14ac:dyDescent="0.25">
      <c r="A9500" s="1">
        <v>45443</v>
      </c>
      <c r="B9500" t="s">
        <v>27</v>
      </c>
      <c r="C9500" t="s">
        <v>1032</v>
      </c>
      <c r="D9500" s="4">
        <v>-2300064.4800000004</v>
      </c>
    </row>
    <row r="9501" spans="1:4" x14ac:dyDescent="0.25">
      <c r="A9501" s="1">
        <v>45443</v>
      </c>
      <c r="B9501" t="s">
        <v>28</v>
      </c>
      <c r="C9501" t="s">
        <v>1039</v>
      </c>
      <c r="D9501" s="4">
        <v>-122505.55999999998</v>
      </c>
    </row>
    <row r="9502" spans="1:4" x14ac:dyDescent="0.25">
      <c r="A9502" s="1">
        <v>45443</v>
      </c>
      <c r="B9502" t="s">
        <v>29</v>
      </c>
      <c r="C9502" t="s">
        <v>1040</v>
      </c>
      <c r="D9502" s="4">
        <v>-4288.9199999999992</v>
      </c>
    </row>
    <row r="9503" spans="1:4" x14ac:dyDescent="0.25">
      <c r="A9503" s="1">
        <v>45443</v>
      </c>
      <c r="B9503" t="s">
        <v>30</v>
      </c>
      <c r="C9503" t="s">
        <v>1229</v>
      </c>
      <c r="D9503" s="4">
        <v>-73196.210000000006</v>
      </c>
    </row>
    <row r="9504" spans="1:4" x14ac:dyDescent="0.25">
      <c r="A9504" s="1">
        <v>45443</v>
      </c>
      <c r="B9504" t="s">
        <v>31</v>
      </c>
      <c r="C9504" t="s">
        <v>1293</v>
      </c>
      <c r="D9504" s="4">
        <v>-38631.1</v>
      </c>
    </row>
    <row r="9505" spans="1:4" x14ac:dyDescent="0.25">
      <c r="A9505" s="1">
        <v>45443</v>
      </c>
      <c r="B9505" t="s">
        <v>32</v>
      </c>
      <c r="C9505" t="s">
        <v>1268</v>
      </c>
      <c r="D9505" s="4">
        <v>-9133</v>
      </c>
    </row>
    <row r="9506" spans="1:4" x14ac:dyDescent="0.25">
      <c r="A9506" s="1">
        <v>45443</v>
      </c>
      <c r="B9506" t="s">
        <v>33</v>
      </c>
      <c r="C9506" t="s">
        <v>1043</v>
      </c>
      <c r="D9506" s="4">
        <v>-27951.67</v>
      </c>
    </row>
    <row r="9507" spans="1:4" x14ac:dyDescent="0.25">
      <c r="A9507" s="1">
        <v>45443</v>
      </c>
      <c r="B9507" t="s">
        <v>34</v>
      </c>
      <c r="C9507" t="s">
        <v>1044</v>
      </c>
      <c r="D9507" s="4">
        <v>-43063.770000000004</v>
      </c>
    </row>
    <row r="9508" spans="1:4" x14ac:dyDescent="0.25">
      <c r="A9508" s="1">
        <v>45443</v>
      </c>
      <c r="B9508" t="s">
        <v>25</v>
      </c>
      <c r="C9508" t="s">
        <v>1049</v>
      </c>
      <c r="D9508" s="4">
        <v>-539880.652</v>
      </c>
    </row>
    <row r="9509" spans="1:4" x14ac:dyDescent="0.25">
      <c r="A9509" s="1">
        <v>45443</v>
      </c>
      <c r="B9509" t="s">
        <v>1056</v>
      </c>
      <c r="C9509" t="s">
        <v>1057</v>
      </c>
      <c r="D9509" s="4">
        <v>-277853.13</v>
      </c>
    </row>
    <row r="9510" spans="1:4" x14ac:dyDescent="0.25">
      <c r="A9510" s="1">
        <v>45443</v>
      </c>
      <c r="B9510" t="s">
        <v>1058</v>
      </c>
      <c r="C9510" t="s">
        <v>1059</v>
      </c>
      <c r="D9510" s="4">
        <v>-531186.28</v>
      </c>
    </row>
    <row r="9511" spans="1:4" x14ac:dyDescent="0.25">
      <c r="A9511" s="1">
        <v>45443</v>
      </c>
      <c r="B9511" t="s">
        <v>1062</v>
      </c>
      <c r="C9511" t="s">
        <v>1063</v>
      </c>
      <c r="D9511" s="4">
        <v>-12.500000000000909</v>
      </c>
    </row>
    <row r="9512" spans="1:4" x14ac:dyDescent="0.25">
      <c r="A9512" s="1">
        <v>45443</v>
      </c>
      <c r="B9512" t="s">
        <v>1068</v>
      </c>
      <c r="C9512" t="s">
        <v>1069</v>
      </c>
      <c r="D9512" s="4">
        <v>-1000</v>
      </c>
    </row>
    <row r="9513" spans="1:4" x14ac:dyDescent="0.25">
      <c r="A9513" s="1">
        <v>45443</v>
      </c>
      <c r="B9513" t="s">
        <v>1168</v>
      </c>
      <c r="C9513" t="s">
        <v>1169</v>
      </c>
      <c r="D9513" s="4">
        <v>-4834.2</v>
      </c>
    </row>
    <row r="9514" spans="1:4" x14ac:dyDescent="0.25">
      <c r="A9514" s="1">
        <v>45443</v>
      </c>
      <c r="B9514" t="s">
        <v>1080</v>
      </c>
      <c r="C9514" t="s">
        <v>1081</v>
      </c>
      <c r="D9514" s="4">
        <v>-836.69</v>
      </c>
    </row>
    <row r="9515" spans="1:4" x14ac:dyDescent="0.25">
      <c r="A9515" s="1">
        <v>45443</v>
      </c>
      <c r="B9515" t="s">
        <v>1172</v>
      </c>
      <c r="C9515" t="s">
        <v>1173</v>
      </c>
      <c r="D9515" s="4">
        <v>-5002.3</v>
      </c>
    </row>
    <row r="9516" spans="1:4" x14ac:dyDescent="0.25">
      <c r="A9516" s="1">
        <v>45443</v>
      </c>
      <c r="B9516" t="s">
        <v>1084</v>
      </c>
      <c r="C9516" t="s">
        <v>1085</v>
      </c>
      <c r="D9516" s="4">
        <v>-262180.21999999997</v>
      </c>
    </row>
    <row r="9517" spans="1:4" x14ac:dyDescent="0.25">
      <c r="A9517" s="1">
        <v>45443</v>
      </c>
      <c r="B9517" t="s">
        <v>1089</v>
      </c>
      <c r="C9517" t="s">
        <v>1090</v>
      </c>
      <c r="D9517" s="4">
        <v>-54005.72</v>
      </c>
    </row>
    <row r="9518" spans="1:4" x14ac:dyDescent="0.25">
      <c r="A9518" s="1">
        <v>45443</v>
      </c>
      <c r="B9518" t="s">
        <v>1283</v>
      </c>
      <c r="C9518" t="s">
        <v>1284</v>
      </c>
      <c r="D9518" s="4">
        <v>-4038.17</v>
      </c>
    </row>
    <row r="9519" spans="1:4" x14ac:dyDescent="0.25">
      <c r="A9519" s="1">
        <v>45443</v>
      </c>
      <c r="B9519" t="s">
        <v>1271</v>
      </c>
      <c r="C9519" t="s">
        <v>1272</v>
      </c>
      <c r="D9519" s="4">
        <v>-1500</v>
      </c>
    </row>
    <row r="9520" spans="1:4" x14ac:dyDescent="0.25">
      <c r="A9520" s="1">
        <v>45443</v>
      </c>
      <c r="B9520" t="s">
        <v>1101</v>
      </c>
      <c r="C9520" t="s">
        <v>1102</v>
      </c>
      <c r="D9520" s="4">
        <v>-6063.1399999999994</v>
      </c>
    </row>
    <row r="9521" spans="1:4" x14ac:dyDescent="0.25">
      <c r="A9521" s="1">
        <v>45473</v>
      </c>
      <c r="B9521" t="s">
        <v>1182</v>
      </c>
      <c r="C9521" t="s">
        <v>1183</v>
      </c>
      <c r="D9521" s="4">
        <v>249.99999999998727</v>
      </c>
    </row>
    <row r="9522" spans="1:4" x14ac:dyDescent="0.25">
      <c r="A9522" s="1">
        <v>45473</v>
      </c>
      <c r="B9522" t="s">
        <v>570</v>
      </c>
      <c r="C9522" t="s">
        <v>571</v>
      </c>
      <c r="D9522" s="4">
        <v>10000</v>
      </c>
    </row>
    <row r="9523" spans="1:4" x14ac:dyDescent="0.25">
      <c r="A9523" s="1">
        <v>45473</v>
      </c>
      <c r="B9523" t="s">
        <v>576</v>
      </c>
      <c r="C9523" t="s">
        <v>577</v>
      </c>
      <c r="D9523" s="4">
        <v>17743</v>
      </c>
    </row>
    <row r="9524" spans="1:4" x14ac:dyDescent="0.25">
      <c r="A9524" s="1">
        <v>45473</v>
      </c>
      <c r="B9524" t="s">
        <v>580</v>
      </c>
      <c r="C9524" t="s">
        <v>581</v>
      </c>
      <c r="D9524" s="4">
        <v>69472.100000000006</v>
      </c>
    </row>
    <row r="9525" spans="1:4" x14ac:dyDescent="0.25">
      <c r="A9525" s="1">
        <v>45473</v>
      </c>
      <c r="B9525" t="s">
        <v>588</v>
      </c>
      <c r="C9525" t="s">
        <v>589</v>
      </c>
      <c r="D9525" s="4">
        <v>59322.69</v>
      </c>
    </row>
    <row r="9526" spans="1:4" x14ac:dyDescent="0.25">
      <c r="A9526" s="1">
        <v>45473</v>
      </c>
      <c r="B9526" t="s">
        <v>592</v>
      </c>
      <c r="C9526" t="s">
        <v>593</v>
      </c>
      <c r="D9526" s="4">
        <v>87545.25</v>
      </c>
    </row>
    <row r="9527" spans="1:4" x14ac:dyDescent="0.25">
      <c r="A9527" s="1">
        <v>45473</v>
      </c>
      <c r="B9527" t="s">
        <v>597</v>
      </c>
      <c r="C9527" t="s">
        <v>598</v>
      </c>
      <c r="D9527" s="4">
        <v>693957.03</v>
      </c>
    </row>
    <row r="9528" spans="1:4" x14ac:dyDescent="0.25">
      <c r="A9528" s="1">
        <v>45473</v>
      </c>
      <c r="B9528" t="s">
        <v>601</v>
      </c>
      <c r="C9528" t="s">
        <v>602</v>
      </c>
      <c r="D9528" s="4">
        <v>136992.31</v>
      </c>
    </row>
    <row r="9529" spans="1:4" x14ac:dyDescent="0.25">
      <c r="A9529" s="1">
        <v>45473</v>
      </c>
      <c r="B9529" t="s">
        <v>605</v>
      </c>
      <c r="C9529" t="s">
        <v>606</v>
      </c>
      <c r="D9529" s="4">
        <v>229033.74</v>
      </c>
    </row>
    <row r="9530" spans="1:4" x14ac:dyDescent="0.25">
      <c r="A9530" s="1">
        <v>45473</v>
      </c>
      <c r="B9530" t="s">
        <v>611</v>
      </c>
      <c r="C9530" t="s">
        <v>612</v>
      </c>
      <c r="D9530" s="4">
        <v>328126.49000000005</v>
      </c>
    </row>
    <row r="9531" spans="1:4" x14ac:dyDescent="0.25">
      <c r="A9531" s="1">
        <v>45473</v>
      </c>
      <c r="B9531" t="s">
        <v>617</v>
      </c>
      <c r="C9531" t="s">
        <v>618</v>
      </c>
      <c r="D9531" s="4">
        <v>96173.29</v>
      </c>
    </row>
    <row r="9532" spans="1:4" x14ac:dyDescent="0.25">
      <c r="A9532" s="1">
        <v>45473</v>
      </c>
      <c r="B9532" t="s">
        <v>621</v>
      </c>
      <c r="C9532" t="s">
        <v>622</v>
      </c>
      <c r="D9532" s="4">
        <v>16409.09</v>
      </c>
    </row>
    <row r="9533" spans="1:4" x14ac:dyDescent="0.25">
      <c r="A9533" s="1">
        <v>45473</v>
      </c>
      <c r="B9533" t="s">
        <v>625</v>
      </c>
      <c r="C9533" t="s">
        <v>626</v>
      </c>
      <c r="D9533" s="4">
        <v>15085.040000000023</v>
      </c>
    </row>
    <row r="9534" spans="1:4" x14ac:dyDescent="0.25">
      <c r="A9534" s="1">
        <v>45473</v>
      </c>
      <c r="B9534" t="s">
        <v>1358</v>
      </c>
      <c r="C9534" t="s">
        <v>1359</v>
      </c>
      <c r="D9534" s="4">
        <v>72789.72</v>
      </c>
    </row>
    <row r="9535" spans="1:4" x14ac:dyDescent="0.25">
      <c r="A9535" s="1">
        <v>45473</v>
      </c>
      <c r="B9535" t="s">
        <v>48</v>
      </c>
      <c r="C9535" t="s">
        <v>49</v>
      </c>
      <c r="D9535" s="4">
        <v>340</v>
      </c>
    </row>
    <row r="9536" spans="1:4" x14ac:dyDescent="0.25">
      <c r="A9536" s="1">
        <v>45473</v>
      </c>
      <c r="B9536" t="s">
        <v>53</v>
      </c>
      <c r="C9536" t="s">
        <v>54</v>
      </c>
      <c r="D9536" s="4">
        <v>2500</v>
      </c>
    </row>
    <row r="9537" spans="1:4" x14ac:dyDescent="0.25">
      <c r="A9537" s="1">
        <v>45473</v>
      </c>
      <c r="B9537" t="s">
        <v>57</v>
      </c>
      <c r="C9537" t="s">
        <v>58</v>
      </c>
      <c r="D9537" s="4">
        <v>250</v>
      </c>
    </row>
    <row r="9538" spans="1:4" x14ac:dyDescent="0.25">
      <c r="A9538" s="1">
        <v>45473</v>
      </c>
      <c r="B9538" t="s">
        <v>61</v>
      </c>
      <c r="C9538" t="s">
        <v>62</v>
      </c>
      <c r="D9538" s="4">
        <v>997500</v>
      </c>
    </row>
    <row r="9539" spans="1:4" x14ac:dyDescent="0.25">
      <c r="A9539" s="1">
        <v>45473</v>
      </c>
      <c r="B9539" t="s">
        <v>64</v>
      </c>
      <c r="C9539" t="s">
        <v>65</v>
      </c>
      <c r="D9539" s="4">
        <v>39250.559999999998</v>
      </c>
    </row>
    <row r="9540" spans="1:4" x14ac:dyDescent="0.25">
      <c r="A9540" s="1">
        <v>45473</v>
      </c>
      <c r="B9540" t="s">
        <v>66</v>
      </c>
      <c r="C9540" t="s">
        <v>67</v>
      </c>
      <c r="D9540" s="4">
        <v>135322.94</v>
      </c>
    </row>
    <row r="9541" spans="1:4" x14ac:dyDescent="0.25">
      <c r="A9541" s="1">
        <v>45473</v>
      </c>
      <c r="B9541" t="s">
        <v>139</v>
      </c>
      <c r="C9541" t="s">
        <v>654</v>
      </c>
      <c r="D9541" s="4">
        <v>727564.88</v>
      </c>
    </row>
    <row r="9542" spans="1:4" x14ac:dyDescent="0.25">
      <c r="A9542" s="1">
        <v>45473</v>
      </c>
      <c r="B9542" t="s">
        <v>143</v>
      </c>
      <c r="C9542" t="s">
        <v>662</v>
      </c>
      <c r="D9542" s="4">
        <v>225988.53</v>
      </c>
    </row>
    <row r="9543" spans="1:4" x14ac:dyDescent="0.25">
      <c r="A9543" s="1">
        <v>45473</v>
      </c>
      <c r="B9543" t="s">
        <v>665</v>
      </c>
      <c r="C9543" t="s">
        <v>666</v>
      </c>
      <c r="D9543" s="4">
        <v>1037586.2699999927</v>
      </c>
    </row>
    <row r="9544" spans="1:4" x14ac:dyDescent="0.25">
      <c r="A9544" s="1">
        <v>45473</v>
      </c>
      <c r="B9544" t="s">
        <v>670</v>
      </c>
      <c r="C9544" t="s">
        <v>671</v>
      </c>
      <c r="D9544" s="4">
        <v>-10518.579999999974</v>
      </c>
    </row>
    <row r="9545" spans="1:4" x14ac:dyDescent="0.25">
      <c r="A9545" s="1">
        <v>45473</v>
      </c>
      <c r="B9545" t="s">
        <v>674</v>
      </c>
      <c r="C9545" t="s">
        <v>675</v>
      </c>
      <c r="D9545" s="4">
        <v>39943.209999999941</v>
      </c>
    </row>
    <row r="9546" spans="1:4" x14ac:dyDescent="0.25">
      <c r="A9546" s="1">
        <v>45473</v>
      </c>
      <c r="B9546" t="s">
        <v>687</v>
      </c>
      <c r="C9546" t="s">
        <v>688</v>
      </c>
      <c r="D9546" s="4">
        <v>794.3599999999999</v>
      </c>
    </row>
    <row r="9547" spans="1:4" x14ac:dyDescent="0.25">
      <c r="A9547" s="1">
        <v>45473</v>
      </c>
      <c r="B9547" t="s">
        <v>1184</v>
      </c>
      <c r="C9547" t="s">
        <v>1185</v>
      </c>
      <c r="D9547" s="4">
        <v>133155.74</v>
      </c>
    </row>
    <row r="9548" spans="1:4" x14ac:dyDescent="0.25">
      <c r="A9548" s="1">
        <v>45473</v>
      </c>
      <c r="B9548" t="s">
        <v>1346</v>
      </c>
      <c r="C9548" t="s">
        <v>1347</v>
      </c>
      <c r="D9548" s="4">
        <v>-2794.92</v>
      </c>
    </row>
    <row r="9549" spans="1:4" x14ac:dyDescent="0.25">
      <c r="A9549" s="1">
        <v>45473</v>
      </c>
      <c r="B9549" t="s">
        <v>700</v>
      </c>
      <c r="C9549" t="s">
        <v>701</v>
      </c>
      <c r="D9549" s="4">
        <v>5898.25</v>
      </c>
    </row>
    <row r="9550" spans="1:4" x14ac:dyDescent="0.25">
      <c r="A9550" s="1">
        <v>45473</v>
      </c>
      <c r="B9550" t="s">
        <v>710</v>
      </c>
      <c r="C9550" t="s">
        <v>711</v>
      </c>
      <c r="D9550" s="4">
        <v>-6510.5099999999911</v>
      </c>
    </row>
    <row r="9551" spans="1:4" x14ac:dyDescent="0.25">
      <c r="A9551" s="1">
        <v>45473</v>
      </c>
      <c r="B9551" t="s">
        <v>1360</v>
      </c>
      <c r="C9551" t="s">
        <v>1361</v>
      </c>
      <c r="D9551" s="4">
        <v>5613.949999999998</v>
      </c>
    </row>
    <row r="9552" spans="1:4" x14ac:dyDescent="0.25">
      <c r="A9552" s="1">
        <v>45473</v>
      </c>
      <c r="B9552" t="s">
        <v>723</v>
      </c>
      <c r="C9552" t="s">
        <v>724</v>
      </c>
      <c r="D9552" s="4">
        <v>55419.69000000001</v>
      </c>
    </row>
    <row r="9553" spans="1:4" x14ac:dyDescent="0.25">
      <c r="A9553" s="1">
        <v>45473</v>
      </c>
      <c r="B9553" t="s">
        <v>728</v>
      </c>
      <c r="C9553" t="s">
        <v>729</v>
      </c>
      <c r="D9553" s="4">
        <v>2796.9300000000658</v>
      </c>
    </row>
    <row r="9554" spans="1:4" x14ac:dyDescent="0.25">
      <c r="A9554" s="1">
        <v>45473</v>
      </c>
      <c r="B9554" t="s">
        <v>736</v>
      </c>
      <c r="C9554" t="s">
        <v>737</v>
      </c>
      <c r="D9554" s="4">
        <v>141466.38</v>
      </c>
    </row>
    <row r="9555" spans="1:4" x14ac:dyDescent="0.25">
      <c r="A9555" s="1">
        <v>45473</v>
      </c>
      <c r="B9555" t="s">
        <v>740</v>
      </c>
      <c r="C9555" t="s">
        <v>741</v>
      </c>
      <c r="D9555" s="4">
        <v>-4143.8599999999497</v>
      </c>
    </row>
    <row r="9556" spans="1:4" x14ac:dyDescent="0.25">
      <c r="A9556" s="1">
        <v>45473</v>
      </c>
      <c r="B9556" t="s">
        <v>744</v>
      </c>
      <c r="C9556" t="s">
        <v>745</v>
      </c>
      <c r="D9556" s="4">
        <v>83.010000000055783</v>
      </c>
    </row>
    <row r="9557" spans="1:4" x14ac:dyDescent="0.25">
      <c r="A9557" s="1">
        <v>45473</v>
      </c>
      <c r="B9557" t="s">
        <v>749</v>
      </c>
      <c r="C9557" t="s">
        <v>750</v>
      </c>
      <c r="D9557" s="4">
        <v>4442.560000000015</v>
      </c>
    </row>
    <row r="9558" spans="1:4" x14ac:dyDescent="0.25">
      <c r="A9558" s="1">
        <v>45473</v>
      </c>
      <c r="B9558" t="s">
        <v>753</v>
      </c>
      <c r="C9558" t="s">
        <v>754</v>
      </c>
      <c r="D9558" s="4">
        <v>47142.770000000004</v>
      </c>
    </row>
    <row r="9559" spans="1:4" x14ac:dyDescent="0.25">
      <c r="A9559" s="1">
        <v>45473</v>
      </c>
      <c r="B9559" t="s">
        <v>765</v>
      </c>
      <c r="C9559" t="s">
        <v>766</v>
      </c>
      <c r="D9559" s="4">
        <v>53.55</v>
      </c>
    </row>
    <row r="9560" spans="1:4" x14ac:dyDescent="0.25">
      <c r="A9560" s="1">
        <v>45473</v>
      </c>
      <c r="B9560" t="s">
        <v>1188</v>
      </c>
      <c r="C9560" t="s">
        <v>1189</v>
      </c>
      <c r="D9560" s="4">
        <v>1091.8000000000002</v>
      </c>
    </row>
    <row r="9561" spans="1:4" x14ac:dyDescent="0.25">
      <c r="A9561" s="1">
        <v>45473</v>
      </c>
      <c r="B9561" t="s">
        <v>1190</v>
      </c>
      <c r="C9561" t="s">
        <v>1191</v>
      </c>
      <c r="D9561" s="4">
        <v>181.46999999998934</v>
      </c>
    </row>
    <row r="9562" spans="1:4" x14ac:dyDescent="0.25">
      <c r="A9562" s="1">
        <v>45473</v>
      </c>
      <c r="B9562" t="s">
        <v>783</v>
      </c>
      <c r="C9562" t="s">
        <v>784</v>
      </c>
      <c r="D9562" s="4">
        <v>8023.9599999999991</v>
      </c>
    </row>
    <row r="9563" spans="1:4" x14ac:dyDescent="0.25">
      <c r="A9563" s="1">
        <v>45473</v>
      </c>
      <c r="B9563" t="s">
        <v>68</v>
      </c>
      <c r="C9563" t="s">
        <v>69</v>
      </c>
      <c r="D9563" s="4">
        <v>1126.8600000000013</v>
      </c>
    </row>
    <row r="9564" spans="1:4" x14ac:dyDescent="0.25">
      <c r="A9564" s="1">
        <v>45473</v>
      </c>
      <c r="B9564" t="s">
        <v>70</v>
      </c>
      <c r="C9564" t="s">
        <v>71</v>
      </c>
      <c r="D9564" s="4">
        <v>35556.257999998641</v>
      </c>
    </row>
    <row r="9565" spans="1:4" x14ac:dyDescent="0.25">
      <c r="A9565" s="1">
        <v>45473</v>
      </c>
      <c r="B9565" t="s">
        <v>72</v>
      </c>
      <c r="C9565" t="s">
        <v>73</v>
      </c>
      <c r="D9565" s="4">
        <v>2408.0499999999993</v>
      </c>
    </row>
    <row r="9566" spans="1:4" x14ac:dyDescent="0.25">
      <c r="A9566" s="1">
        <v>45473</v>
      </c>
      <c r="B9566" t="s">
        <v>74</v>
      </c>
      <c r="C9566" t="s">
        <v>75</v>
      </c>
      <c r="D9566" s="4">
        <v>2775.16</v>
      </c>
    </row>
    <row r="9567" spans="1:4" x14ac:dyDescent="0.25">
      <c r="A9567" s="1">
        <v>45473</v>
      </c>
      <c r="B9567" t="s">
        <v>76</v>
      </c>
      <c r="C9567" t="s">
        <v>77</v>
      </c>
      <c r="D9567" s="4">
        <v>527.74</v>
      </c>
    </row>
    <row r="9568" spans="1:4" x14ac:dyDescent="0.25">
      <c r="A9568" s="1">
        <v>45473</v>
      </c>
      <c r="B9568" t="s">
        <v>78</v>
      </c>
      <c r="C9568" t="s">
        <v>79</v>
      </c>
      <c r="D9568" s="4">
        <v>443915.35000000685</v>
      </c>
    </row>
    <row r="9569" spans="1:4" x14ac:dyDescent="0.25">
      <c r="A9569" s="1">
        <v>45473</v>
      </c>
      <c r="B9569" t="s">
        <v>80</v>
      </c>
      <c r="C9569" t="s">
        <v>81</v>
      </c>
      <c r="D9569" s="4">
        <v>423258.00000000006</v>
      </c>
    </row>
    <row r="9570" spans="1:4" x14ac:dyDescent="0.25">
      <c r="A9570" s="1">
        <v>45473</v>
      </c>
      <c r="B9570" t="s">
        <v>84</v>
      </c>
      <c r="C9570" t="s">
        <v>85</v>
      </c>
      <c r="D9570" s="4">
        <v>93925.660000002666</v>
      </c>
    </row>
    <row r="9571" spans="1:4" x14ac:dyDescent="0.25">
      <c r="A9571" s="1">
        <v>45473</v>
      </c>
      <c r="B9571" t="s">
        <v>86</v>
      </c>
      <c r="C9571" t="s">
        <v>87</v>
      </c>
      <c r="D9571" s="4">
        <v>280614.59999999998</v>
      </c>
    </row>
    <row r="9572" spans="1:4" x14ac:dyDescent="0.25">
      <c r="A9572" s="1">
        <v>45473</v>
      </c>
      <c r="B9572" t="s">
        <v>88</v>
      </c>
      <c r="C9572" t="s">
        <v>89</v>
      </c>
      <c r="D9572" s="4">
        <v>17646.140000000309</v>
      </c>
    </row>
    <row r="9573" spans="1:4" x14ac:dyDescent="0.25">
      <c r="A9573" s="1">
        <v>45473</v>
      </c>
      <c r="B9573" t="s">
        <v>90</v>
      </c>
      <c r="C9573" t="s">
        <v>91</v>
      </c>
      <c r="D9573" s="4">
        <v>20024.539999999983</v>
      </c>
    </row>
    <row r="9574" spans="1:4" x14ac:dyDescent="0.25">
      <c r="A9574" s="1">
        <v>45473</v>
      </c>
      <c r="B9574" t="s">
        <v>92</v>
      </c>
      <c r="C9574" t="s">
        <v>93</v>
      </c>
      <c r="D9574" s="4">
        <v>151834.71899999972</v>
      </c>
    </row>
    <row r="9575" spans="1:4" x14ac:dyDescent="0.25">
      <c r="A9575" s="1">
        <v>45473</v>
      </c>
      <c r="B9575" t="s">
        <v>94</v>
      </c>
      <c r="C9575" t="s">
        <v>95</v>
      </c>
      <c r="D9575" s="4">
        <v>2582.0400000000009</v>
      </c>
    </row>
    <row r="9576" spans="1:4" x14ac:dyDescent="0.25">
      <c r="A9576" s="1">
        <v>45473</v>
      </c>
      <c r="B9576" t="s">
        <v>96</v>
      </c>
      <c r="C9576" t="s">
        <v>97</v>
      </c>
      <c r="D9576" s="4">
        <v>94603.819999999949</v>
      </c>
    </row>
    <row r="9577" spans="1:4" x14ac:dyDescent="0.25">
      <c r="A9577" s="1">
        <v>45473</v>
      </c>
      <c r="B9577" t="s">
        <v>98</v>
      </c>
      <c r="C9577" t="s">
        <v>99</v>
      </c>
      <c r="D9577" s="4">
        <v>13.77000000000108</v>
      </c>
    </row>
    <row r="9578" spans="1:4" x14ac:dyDescent="0.25">
      <c r="A9578" s="1">
        <v>45473</v>
      </c>
      <c r="B9578" t="s">
        <v>100</v>
      </c>
      <c r="C9578" t="s">
        <v>101</v>
      </c>
      <c r="D9578" s="4">
        <v>1000153.42</v>
      </c>
    </row>
    <row r="9579" spans="1:4" x14ac:dyDescent="0.25">
      <c r="A9579" s="1">
        <v>45473</v>
      </c>
      <c r="B9579" t="s">
        <v>108</v>
      </c>
      <c r="C9579" t="s">
        <v>109</v>
      </c>
      <c r="D9579" s="4">
        <v>900000</v>
      </c>
    </row>
    <row r="9580" spans="1:4" x14ac:dyDescent="0.25">
      <c r="A9580" s="1">
        <v>45473</v>
      </c>
      <c r="B9580" t="s">
        <v>1377</v>
      </c>
      <c r="C9580" t="s">
        <v>1378</v>
      </c>
      <c r="D9580" s="4">
        <v>150000</v>
      </c>
    </row>
    <row r="9581" spans="1:4" x14ac:dyDescent="0.25">
      <c r="A9581" s="1">
        <v>45473</v>
      </c>
      <c r="B9581" t="s">
        <v>846</v>
      </c>
      <c r="C9581" t="s">
        <v>847</v>
      </c>
      <c r="D9581" s="4">
        <v>-8200.0000000000746</v>
      </c>
    </row>
    <row r="9582" spans="1:4" x14ac:dyDescent="0.25">
      <c r="A9582" s="1">
        <v>45473</v>
      </c>
      <c r="B9582" t="s">
        <v>851</v>
      </c>
      <c r="C9582" t="s">
        <v>852</v>
      </c>
      <c r="D9582" s="4">
        <v>-100000</v>
      </c>
    </row>
    <row r="9583" spans="1:4" x14ac:dyDescent="0.25">
      <c r="A9583" s="1">
        <v>45473</v>
      </c>
      <c r="B9583" t="s">
        <v>855</v>
      </c>
      <c r="C9583" t="s">
        <v>856</v>
      </c>
      <c r="D9583" s="4">
        <v>-800000</v>
      </c>
    </row>
    <row r="9584" spans="1:4" x14ac:dyDescent="0.25">
      <c r="A9584" s="1">
        <v>45473</v>
      </c>
      <c r="B9584" t="s">
        <v>859</v>
      </c>
      <c r="C9584" t="s">
        <v>860</v>
      </c>
      <c r="D9584" s="4">
        <v>-99477.040000000008</v>
      </c>
    </row>
    <row r="9585" spans="1:4" x14ac:dyDescent="0.25">
      <c r="A9585" s="1">
        <v>45473</v>
      </c>
      <c r="B9585" t="s">
        <v>1192</v>
      </c>
      <c r="C9585" t="s">
        <v>1193</v>
      </c>
      <c r="D9585" s="4">
        <v>-135322.94000000006</v>
      </c>
    </row>
    <row r="9586" spans="1:4" x14ac:dyDescent="0.25">
      <c r="A9586" s="1">
        <v>45473</v>
      </c>
      <c r="B9586" t="s">
        <v>865</v>
      </c>
      <c r="C9586" t="s">
        <v>866</v>
      </c>
      <c r="D9586" s="4">
        <v>-100905.84000000001</v>
      </c>
    </row>
    <row r="9587" spans="1:4" x14ac:dyDescent="0.25">
      <c r="A9587" s="1">
        <v>45473</v>
      </c>
      <c r="B9587" t="s">
        <v>871</v>
      </c>
      <c r="C9587" t="s">
        <v>872</v>
      </c>
      <c r="D9587" s="4">
        <v>-135417.67000000001</v>
      </c>
    </row>
    <row r="9588" spans="1:4" x14ac:dyDescent="0.25">
      <c r="A9588" s="1">
        <v>45473</v>
      </c>
      <c r="B9588" t="s">
        <v>873</v>
      </c>
      <c r="C9588" t="s">
        <v>874</v>
      </c>
      <c r="D9588" s="4">
        <v>-244892.69000000003</v>
      </c>
    </row>
    <row r="9589" spans="1:4" x14ac:dyDescent="0.25">
      <c r="A9589" s="1">
        <v>45473</v>
      </c>
      <c r="B9589" t="s">
        <v>875</v>
      </c>
      <c r="C9589" t="s">
        <v>876</v>
      </c>
      <c r="D9589" s="4">
        <v>-183076.15000000008</v>
      </c>
    </row>
    <row r="9590" spans="1:4" x14ac:dyDescent="0.25">
      <c r="A9590" s="1">
        <v>45473</v>
      </c>
      <c r="B9590" t="s">
        <v>879</v>
      </c>
      <c r="C9590" t="s">
        <v>880</v>
      </c>
      <c r="D9590" s="4">
        <v>-68534.725999999995</v>
      </c>
    </row>
    <row r="9591" spans="1:4" x14ac:dyDescent="0.25">
      <c r="A9591" s="1">
        <v>45473</v>
      </c>
      <c r="B9591" t="s">
        <v>881</v>
      </c>
      <c r="C9591" t="s">
        <v>882</v>
      </c>
      <c r="D9591" s="4">
        <v>-16408.5</v>
      </c>
    </row>
    <row r="9592" spans="1:4" x14ac:dyDescent="0.25">
      <c r="A9592" s="1">
        <v>45473</v>
      </c>
      <c r="B9592" t="s">
        <v>883</v>
      </c>
      <c r="C9592" t="s">
        <v>884</v>
      </c>
      <c r="D9592" s="4">
        <v>-11392.281599999993</v>
      </c>
    </row>
    <row r="9593" spans="1:4" x14ac:dyDescent="0.25">
      <c r="A9593" s="1">
        <v>45473</v>
      </c>
      <c r="B9593" t="s">
        <v>885</v>
      </c>
      <c r="C9593" t="s">
        <v>886</v>
      </c>
      <c r="D9593" s="4">
        <v>-15523.589999999993</v>
      </c>
    </row>
    <row r="9594" spans="1:4" x14ac:dyDescent="0.25">
      <c r="A9594" s="1">
        <v>45473</v>
      </c>
      <c r="B9594" t="s">
        <v>887</v>
      </c>
      <c r="C9594" t="s">
        <v>888</v>
      </c>
      <c r="D9594" s="4">
        <v>-10000</v>
      </c>
    </row>
    <row r="9595" spans="1:4" x14ac:dyDescent="0.25">
      <c r="A9595" s="1">
        <v>45473</v>
      </c>
      <c r="B9595" t="s">
        <v>891</v>
      </c>
      <c r="C9595" t="s">
        <v>892</v>
      </c>
      <c r="D9595" s="4">
        <v>-9793</v>
      </c>
    </row>
    <row r="9596" spans="1:4" x14ac:dyDescent="0.25">
      <c r="A9596" s="1">
        <v>45473</v>
      </c>
      <c r="B9596" t="s">
        <v>893</v>
      </c>
      <c r="C9596" t="s">
        <v>894</v>
      </c>
      <c r="D9596" s="4">
        <v>-42526.23000000004</v>
      </c>
    </row>
    <row r="9597" spans="1:4" x14ac:dyDescent="0.25">
      <c r="A9597" s="1">
        <v>45473</v>
      </c>
      <c r="B9597" t="s">
        <v>895</v>
      </c>
      <c r="C9597" t="s">
        <v>896</v>
      </c>
      <c r="D9597" s="4">
        <v>-52056.220000000008</v>
      </c>
    </row>
    <row r="9598" spans="1:4" x14ac:dyDescent="0.25">
      <c r="A9598" s="1">
        <v>45473</v>
      </c>
      <c r="B9598" t="s">
        <v>897</v>
      </c>
      <c r="C9598" t="s">
        <v>898</v>
      </c>
      <c r="D9598" s="4">
        <v>-689282</v>
      </c>
    </row>
    <row r="9599" spans="1:4" x14ac:dyDescent="0.25">
      <c r="A9599" s="1">
        <v>45473</v>
      </c>
      <c r="B9599" t="s">
        <v>145</v>
      </c>
      <c r="C9599" t="s">
        <v>1199</v>
      </c>
      <c r="D9599" s="4">
        <v>-315297.5</v>
      </c>
    </row>
    <row r="9600" spans="1:4" x14ac:dyDescent="0.25">
      <c r="A9600" s="1">
        <v>45473</v>
      </c>
      <c r="B9600" t="s">
        <v>141</v>
      </c>
      <c r="C9600" t="s">
        <v>1318</v>
      </c>
      <c r="D9600" s="4">
        <v>-194176</v>
      </c>
    </row>
    <row r="9601" spans="1:4" x14ac:dyDescent="0.25">
      <c r="A9601" s="1">
        <v>45473</v>
      </c>
      <c r="B9601" t="s">
        <v>902</v>
      </c>
      <c r="C9601" t="s">
        <v>903</v>
      </c>
      <c r="D9601" s="4">
        <v>-162958.48999999996</v>
      </c>
    </row>
    <row r="9602" spans="1:4" x14ac:dyDescent="0.25">
      <c r="A9602" s="1">
        <v>45473</v>
      </c>
      <c r="B9602" t="s">
        <v>905</v>
      </c>
      <c r="C9602" t="s">
        <v>906</v>
      </c>
      <c r="D9602" s="4">
        <v>-416533.11000000004</v>
      </c>
    </row>
    <row r="9603" spans="1:4" x14ac:dyDescent="0.25">
      <c r="A9603" s="1">
        <v>45473</v>
      </c>
      <c r="B9603" t="s">
        <v>907</v>
      </c>
      <c r="C9603" t="s">
        <v>908</v>
      </c>
      <c r="D9603" s="4">
        <v>-48062.180000000008</v>
      </c>
    </row>
    <row r="9604" spans="1:4" x14ac:dyDescent="0.25">
      <c r="A9604" s="1">
        <v>45473</v>
      </c>
      <c r="B9604" t="s">
        <v>909</v>
      </c>
      <c r="C9604" t="s">
        <v>910</v>
      </c>
      <c r="D9604" s="4">
        <v>-13963.669999999995</v>
      </c>
    </row>
    <row r="9605" spans="1:4" x14ac:dyDescent="0.25">
      <c r="A9605" s="1">
        <v>45473</v>
      </c>
      <c r="B9605" t="s">
        <v>913</v>
      </c>
      <c r="C9605" t="s">
        <v>914</v>
      </c>
      <c r="D9605" s="4">
        <v>-195502.61</v>
      </c>
    </row>
    <row r="9606" spans="1:4" x14ac:dyDescent="0.25">
      <c r="A9606" s="1">
        <v>45473</v>
      </c>
      <c r="B9606" t="s">
        <v>1379</v>
      </c>
      <c r="C9606" t="s">
        <v>1380</v>
      </c>
      <c r="D9606" s="68">
        <v>-29480</v>
      </c>
    </row>
    <row r="9607" spans="1:4" x14ac:dyDescent="0.25">
      <c r="A9607" s="1">
        <v>45473</v>
      </c>
      <c r="B9607" t="s">
        <v>110</v>
      </c>
      <c r="C9607" t="s">
        <v>926</v>
      </c>
      <c r="D9607" s="4">
        <v>-157908.34999999998</v>
      </c>
    </row>
    <row r="9608" spans="1:4" x14ac:dyDescent="0.25">
      <c r="A9608" s="1">
        <v>45473</v>
      </c>
      <c r="B9608" t="s">
        <v>112</v>
      </c>
      <c r="C9608" t="s">
        <v>937</v>
      </c>
      <c r="D9608" s="4">
        <v>-379160.14000000019</v>
      </c>
    </row>
    <row r="9609" spans="1:4" x14ac:dyDescent="0.25">
      <c r="A9609" s="1">
        <v>45473</v>
      </c>
      <c r="B9609" t="s">
        <v>115</v>
      </c>
      <c r="C9609" t="s">
        <v>944</v>
      </c>
      <c r="D9609" s="4">
        <v>-172822.13</v>
      </c>
    </row>
    <row r="9610" spans="1:4" x14ac:dyDescent="0.25">
      <c r="A9610" s="1">
        <v>45473</v>
      </c>
      <c r="B9610" t="s">
        <v>117</v>
      </c>
      <c r="C9610" t="s">
        <v>947</v>
      </c>
      <c r="D9610" s="4">
        <v>-49550.170000000006</v>
      </c>
    </row>
    <row r="9611" spans="1:4" x14ac:dyDescent="0.25">
      <c r="A9611" s="1">
        <v>45473</v>
      </c>
      <c r="B9611" t="s">
        <v>119</v>
      </c>
      <c r="C9611" t="s">
        <v>1202</v>
      </c>
      <c r="D9611" s="4">
        <v>-110275.99</v>
      </c>
    </row>
    <row r="9612" spans="1:4" x14ac:dyDescent="0.25">
      <c r="A9612" s="1">
        <v>45473</v>
      </c>
      <c r="B9612" t="s">
        <v>121</v>
      </c>
      <c r="C9612" t="s">
        <v>1203</v>
      </c>
      <c r="D9612" s="4">
        <v>-1730397.4299999997</v>
      </c>
    </row>
    <row r="9613" spans="1:4" x14ac:dyDescent="0.25">
      <c r="A9613" s="1">
        <v>45473</v>
      </c>
      <c r="B9613" t="s">
        <v>123</v>
      </c>
      <c r="C9613" t="s">
        <v>1204</v>
      </c>
      <c r="D9613" s="4">
        <v>-63287.94</v>
      </c>
    </row>
    <row r="9614" spans="1:4" x14ac:dyDescent="0.25">
      <c r="A9614" s="1">
        <v>45473</v>
      </c>
      <c r="B9614" t="s">
        <v>975</v>
      </c>
      <c r="C9614" t="s">
        <v>976</v>
      </c>
      <c r="D9614" s="4">
        <v>-522912.28000000009</v>
      </c>
    </row>
    <row r="9615" spans="1:4" x14ac:dyDescent="0.25">
      <c r="A9615" s="1">
        <v>45473</v>
      </c>
      <c r="B9615" t="s">
        <v>979</v>
      </c>
      <c r="C9615" t="s">
        <v>980</v>
      </c>
      <c r="D9615" s="4">
        <v>-2218.4900000000016</v>
      </c>
    </row>
    <row r="9616" spans="1:4" x14ac:dyDescent="0.25">
      <c r="A9616" s="1">
        <v>45473</v>
      </c>
      <c r="B9616" t="s">
        <v>983</v>
      </c>
      <c r="C9616" t="s">
        <v>984</v>
      </c>
      <c r="D9616" s="4">
        <v>-1280.3899999999983</v>
      </c>
    </row>
    <row r="9617" spans="1:4" x14ac:dyDescent="0.25">
      <c r="A9617" s="1">
        <v>45473</v>
      </c>
      <c r="B9617" t="s">
        <v>1362</v>
      </c>
      <c r="C9617" t="s">
        <v>1363</v>
      </c>
      <c r="D9617" s="4">
        <v>296155.68000000005</v>
      </c>
    </row>
    <row r="9618" spans="1:4" x14ac:dyDescent="0.25">
      <c r="A9618" s="1">
        <v>45473</v>
      </c>
      <c r="B9618" t="s">
        <v>995</v>
      </c>
      <c r="C9618" t="s">
        <v>996</v>
      </c>
      <c r="D9618" s="4">
        <v>-319338.65999999997</v>
      </c>
    </row>
    <row r="9619" spans="1:4" x14ac:dyDescent="0.25">
      <c r="A9619" s="1">
        <v>45473</v>
      </c>
      <c r="B9619" t="s">
        <v>1003</v>
      </c>
      <c r="C9619" t="s">
        <v>1004</v>
      </c>
      <c r="D9619" s="4">
        <v>-203497.72000000003</v>
      </c>
    </row>
    <row r="9620" spans="1:4" x14ac:dyDescent="0.25">
      <c r="A9620" s="1">
        <v>45473</v>
      </c>
      <c r="B9620" t="s">
        <v>1291</v>
      </c>
      <c r="C9620" t="s">
        <v>1292</v>
      </c>
      <c r="D9620" s="4">
        <v>-96592.160000000018</v>
      </c>
    </row>
    <row r="9621" spans="1:4" x14ac:dyDescent="0.25">
      <c r="A9621" s="1">
        <v>45473</v>
      </c>
      <c r="B9621" t="s">
        <v>1256</v>
      </c>
      <c r="C9621" t="s">
        <v>1257</v>
      </c>
      <c r="D9621" s="4">
        <v>-1350</v>
      </c>
    </row>
    <row r="9622" spans="1:4" x14ac:dyDescent="0.25">
      <c r="A9622" s="1">
        <v>45473</v>
      </c>
      <c r="B9622" t="s">
        <v>1011</v>
      </c>
      <c r="C9622" t="s">
        <v>1012</v>
      </c>
      <c r="D9622" s="4">
        <v>-35412.439999999988</v>
      </c>
    </row>
    <row r="9623" spans="1:4" x14ac:dyDescent="0.25">
      <c r="A9623" s="1">
        <v>45473</v>
      </c>
      <c r="B9623" t="s">
        <v>1015</v>
      </c>
      <c r="C9623" t="s">
        <v>1016</v>
      </c>
      <c r="D9623" s="4">
        <v>-1911.7100000000034</v>
      </c>
    </row>
    <row r="9624" spans="1:4" x14ac:dyDescent="0.25">
      <c r="A9624" s="1">
        <v>45473</v>
      </c>
      <c r="B9624" t="s">
        <v>1019</v>
      </c>
      <c r="C9624" t="s">
        <v>1020</v>
      </c>
      <c r="D9624" s="4">
        <v>-3235.1999999998993</v>
      </c>
    </row>
    <row r="9625" spans="1:4" x14ac:dyDescent="0.25">
      <c r="A9625" s="1">
        <v>45473</v>
      </c>
      <c r="B9625" t="s">
        <v>1023</v>
      </c>
      <c r="C9625" t="s">
        <v>1024</v>
      </c>
      <c r="D9625" s="4">
        <v>-16379.98</v>
      </c>
    </row>
    <row r="9626" spans="1:4" x14ac:dyDescent="0.25">
      <c r="A9626" s="1">
        <v>45473</v>
      </c>
      <c r="B9626" t="s">
        <v>1381</v>
      </c>
      <c r="C9626" t="s">
        <v>1382</v>
      </c>
      <c r="D9626" s="68">
        <v>-1603.61</v>
      </c>
    </row>
    <row r="9627" spans="1:4" x14ac:dyDescent="0.25">
      <c r="A9627" s="1">
        <v>45473</v>
      </c>
      <c r="B9627" t="s">
        <v>1207</v>
      </c>
      <c r="C9627" t="s">
        <v>1208</v>
      </c>
      <c r="D9627" s="4">
        <v>-1519.9999999999939</v>
      </c>
    </row>
    <row r="9628" spans="1:4" x14ac:dyDescent="0.25">
      <c r="A9628" s="1">
        <v>45473</v>
      </c>
      <c r="B9628" t="s">
        <v>1269</v>
      </c>
      <c r="C9628" t="s">
        <v>1270</v>
      </c>
      <c r="D9628" s="4">
        <v>-7800</v>
      </c>
    </row>
    <row r="9629" spans="1:4" x14ac:dyDescent="0.25">
      <c r="A9629" s="1">
        <v>45473</v>
      </c>
      <c r="B9629" t="s">
        <v>1320</v>
      </c>
      <c r="C9629" t="s">
        <v>1321</v>
      </c>
      <c r="D9629" s="4">
        <v>-8860.5</v>
      </c>
    </row>
    <row r="9630" spans="1:4" x14ac:dyDescent="0.25">
      <c r="A9630" s="1">
        <v>45473</v>
      </c>
      <c r="B9630" t="s">
        <v>1033</v>
      </c>
      <c r="C9630" t="s">
        <v>1034</v>
      </c>
      <c r="D9630" s="4">
        <v>-4618.4500000000035</v>
      </c>
    </row>
    <row r="9631" spans="1:4" x14ac:dyDescent="0.25">
      <c r="A9631" s="1">
        <v>45473</v>
      </c>
      <c r="B9631" t="s">
        <v>1209</v>
      </c>
      <c r="C9631" t="s">
        <v>1210</v>
      </c>
      <c r="D9631" s="4">
        <v>-12169.329999999962</v>
      </c>
    </row>
    <row r="9632" spans="1:4" x14ac:dyDescent="0.25">
      <c r="A9632" s="1">
        <v>45473</v>
      </c>
      <c r="B9632" t="s">
        <v>1230</v>
      </c>
      <c r="C9632" t="s">
        <v>1231</v>
      </c>
      <c r="D9632" s="4">
        <v>-68077.149999999863</v>
      </c>
    </row>
    <row r="9633" spans="1:4" x14ac:dyDescent="0.25">
      <c r="A9633" s="1">
        <v>45473</v>
      </c>
      <c r="B9633" t="s">
        <v>1050</v>
      </c>
      <c r="C9633" t="s">
        <v>1051</v>
      </c>
      <c r="D9633" s="4">
        <v>-59992.239999999962</v>
      </c>
    </row>
    <row r="9634" spans="1:4" x14ac:dyDescent="0.25">
      <c r="A9634" s="1">
        <v>45473</v>
      </c>
      <c r="B9634" t="s">
        <v>1054</v>
      </c>
      <c r="C9634" t="s">
        <v>1055</v>
      </c>
      <c r="D9634" s="4">
        <v>407.71999999999889</v>
      </c>
    </row>
    <row r="9635" spans="1:4" x14ac:dyDescent="0.25">
      <c r="A9635" s="1">
        <v>45473</v>
      </c>
      <c r="B9635" t="s">
        <v>1211</v>
      </c>
      <c r="C9635" t="s">
        <v>1212</v>
      </c>
      <c r="D9635" s="4">
        <v>-267.07</v>
      </c>
    </row>
    <row r="9636" spans="1:4" x14ac:dyDescent="0.25">
      <c r="A9636" s="1">
        <v>45473</v>
      </c>
      <c r="B9636" t="s">
        <v>1060</v>
      </c>
      <c r="C9636" t="s">
        <v>1061</v>
      </c>
      <c r="D9636" s="4">
        <v>-1044.9599999999891</v>
      </c>
    </row>
    <row r="9637" spans="1:4" x14ac:dyDescent="0.25">
      <c r="A9637" s="1">
        <v>45473</v>
      </c>
      <c r="B9637" t="s">
        <v>1064</v>
      </c>
      <c r="C9637" t="s">
        <v>1065</v>
      </c>
      <c r="D9637" s="4">
        <v>-2.8499999999999726</v>
      </c>
    </row>
    <row r="9638" spans="1:4" x14ac:dyDescent="0.25">
      <c r="A9638" s="1">
        <v>45473</v>
      </c>
      <c r="B9638" t="s">
        <v>1072</v>
      </c>
      <c r="C9638" t="s">
        <v>1073</v>
      </c>
      <c r="D9638" s="4">
        <v>-25797.740000000027</v>
      </c>
    </row>
    <row r="9639" spans="1:4" x14ac:dyDescent="0.25">
      <c r="A9639" s="1">
        <v>45473</v>
      </c>
      <c r="B9639" t="s">
        <v>1076</v>
      </c>
      <c r="C9639" t="s">
        <v>1077</v>
      </c>
      <c r="D9639" s="4">
        <v>-11645.029999999999</v>
      </c>
    </row>
    <row r="9640" spans="1:4" x14ac:dyDescent="0.25">
      <c r="A9640" s="1">
        <v>45473</v>
      </c>
      <c r="B9640" t="s">
        <v>1234</v>
      </c>
      <c r="C9640" t="s">
        <v>1235</v>
      </c>
      <c r="D9640" s="4">
        <v>-3.4000000000000909</v>
      </c>
    </row>
    <row r="9641" spans="1:4" x14ac:dyDescent="0.25">
      <c r="A9641" s="1">
        <v>45473</v>
      </c>
      <c r="B9641" t="s">
        <v>1215</v>
      </c>
      <c r="C9641" t="s">
        <v>1216</v>
      </c>
      <c r="D9641" s="4">
        <v>-6.24</v>
      </c>
    </row>
    <row r="9642" spans="1:4" x14ac:dyDescent="0.25">
      <c r="A9642" s="1">
        <v>45473</v>
      </c>
      <c r="B9642" t="s">
        <v>1217</v>
      </c>
      <c r="C9642" t="s">
        <v>1218</v>
      </c>
      <c r="D9642" s="4">
        <v>-336.31</v>
      </c>
    </row>
    <row r="9643" spans="1:4" x14ac:dyDescent="0.25">
      <c r="A9643" s="1">
        <v>45473</v>
      </c>
      <c r="B9643" t="s">
        <v>1087</v>
      </c>
      <c r="C9643" t="s">
        <v>1088</v>
      </c>
      <c r="D9643" s="4">
        <v>-631.31999999999994</v>
      </c>
    </row>
    <row r="9644" spans="1:4" x14ac:dyDescent="0.25">
      <c r="A9644" s="1">
        <v>45473</v>
      </c>
      <c r="B9644" t="s">
        <v>1091</v>
      </c>
      <c r="C9644" t="s">
        <v>1092</v>
      </c>
      <c r="D9644" s="4">
        <v>-4207.9899999999989</v>
      </c>
    </row>
    <row r="9645" spans="1:4" x14ac:dyDescent="0.25">
      <c r="A9645" s="1">
        <v>45473</v>
      </c>
      <c r="B9645" t="s">
        <v>1095</v>
      </c>
      <c r="C9645" t="s">
        <v>1096</v>
      </c>
      <c r="D9645" s="4">
        <v>-674.81000000000006</v>
      </c>
    </row>
    <row r="9646" spans="1:4" x14ac:dyDescent="0.25">
      <c r="A9646" s="1">
        <v>45473</v>
      </c>
      <c r="B9646" t="s">
        <v>1099</v>
      </c>
      <c r="C9646" t="s">
        <v>1100</v>
      </c>
      <c r="D9646" s="4">
        <v>-165.0000000000004</v>
      </c>
    </row>
    <row r="9647" spans="1:4" x14ac:dyDescent="0.25">
      <c r="A9647" s="1">
        <v>45473</v>
      </c>
      <c r="B9647" t="s">
        <v>1103</v>
      </c>
      <c r="C9647" t="s">
        <v>1104</v>
      </c>
      <c r="D9647" s="4">
        <v>-1653.7799999999993</v>
      </c>
    </row>
    <row r="9648" spans="1:4" x14ac:dyDescent="0.25">
      <c r="A9648" s="1">
        <v>45473</v>
      </c>
      <c r="B9648" t="s">
        <v>1107</v>
      </c>
      <c r="C9648" t="s">
        <v>1108</v>
      </c>
      <c r="D9648" s="4">
        <v>-1393.79</v>
      </c>
    </row>
    <row r="9649" spans="1:4" x14ac:dyDescent="0.25">
      <c r="A9649" s="1">
        <v>45473</v>
      </c>
      <c r="B9649" t="s">
        <v>1109</v>
      </c>
      <c r="C9649" t="s">
        <v>1110</v>
      </c>
      <c r="D9649" s="4">
        <v>-1052.1699999999996</v>
      </c>
    </row>
    <row r="9650" spans="1:4" x14ac:dyDescent="0.25">
      <c r="A9650" s="1">
        <v>45473</v>
      </c>
      <c r="B9650" t="s">
        <v>1111</v>
      </c>
      <c r="C9650" t="s">
        <v>1112</v>
      </c>
      <c r="D9650" s="4">
        <v>-1233.1599999999999</v>
      </c>
    </row>
    <row r="9651" spans="1:4" x14ac:dyDescent="0.25">
      <c r="A9651" s="1">
        <v>45473</v>
      </c>
      <c r="B9651" t="s">
        <v>1115</v>
      </c>
      <c r="C9651" t="s">
        <v>1116</v>
      </c>
      <c r="D9651" s="4">
        <v>-330.5800000000192</v>
      </c>
    </row>
    <row r="9652" spans="1:4" x14ac:dyDescent="0.25">
      <c r="A9652" s="1">
        <v>45473</v>
      </c>
      <c r="B9652" t="s">
        <v>1344</v>
      </c>
      <c r="C9652" t="s">
        <v>1345</v>
      </c>
      <c r="D9652" s="4">
        <v>-636.47</v>
      </c>
    </row>
    <row r="9653" spans="1:4" x14ac:dyDescent="0.25">
      <c r="A9653" s="1">
        <v>45473</v>
      </c>
      <c r="B9653" t="s">
        <v>1371</v>
      </c>
      <c r="C9653" t="s">
        <v>1372</v>
      </c>
      <c r="D9653" s="4">
        <v>-511.84999999998604</v>
      </c>
    </row>
    <row r="9654" spans="1:4" x14ac:dyDescent="0.25">
      <c r="A9654" s="1">
        <v>45473</v>
      </c>
      <c r="B9654" t="s">
        <v>1117</v>
      </c>
      <c r="C9654" t="s">
        <v>1118</v>
      </c>
      <c r="D9654" s="4">
        <v>-1462.0699999999997</v>
      </c>
    </row>
    <row r="9655" spans="1:4" x14ac:dyDescent="0.25">
      <c r="A9655" s="1">
        <v>45473</v>
      </c>
      <c r="B9655" t="s">
        <v>1119</v>
      </c>
      <c r="C9655" t="s">
        <v>1120</v>
      </c>
      <c r="D9655" s="4">
        <v>-53594.199999999888</v>
      </c>
    </row>
    <row r="9656" spans="1:4" x14ac:dyDescent="0.25">
      <c r="A9656" s="1">
        <v>45473</v>
      </c>
      <c r="B9656" t="s">
        <v>1124</v>
      </c>
      <c r="C9656" t="s">
        <v>1125</v>
      </c>
      <c r="D9656" s="4">
        <v>-210910</v>
      </c>
    </row>
    <row r="9657" spans="1:4" x14ac:dyDescent="0.25">
      <c r="A9657" s="1">
        <v>45473</v>
      </c>
      <c r="B9657" t="s">
        <v>565</v>
      </c>
      <c r="C9657" t="s">
        <v>566</v>
      </c>
      <c r="D9657" s="4">
        <v>164049.74</v>
      </c>
    </row>
    <row r="9658" spans="1:4" x14ac:dyDescent="0.25">
      <c r="A9658" s="1">
        <v>45473</v>
      </c>
      <c r="B9658" t="s">
        <v>568</v>
      </c>
      <c r="C9658" t="s">
        <v>569</v>
      </c>
      <c r="D9658" s="4">
        <v>65736.819999999992</v>
      </c>
    </row>
    <row r="9659" spans="1:4" x14ac:dyDescent="0.25">
      <c r="A9659" s="1">
        <v>45473</v>
      </c>
      <c r="B9659" t="s">
        <v>574</v>
      </c>
      <c r="C9659" t="s">
        <v>575</v>
      </c>
      <c r="D9659" s="4">
        <v>20285.460000000003</v>
      </c>
    </row>
    <row r="9660" spans="1:4" x14ac:dyDescent="0.25">
      <c r="A9660" s="1">
        <v>45473</v>
      </c>
      <c r="B9660" t="s">
        <v>578</v>
      </c>
      <c r="C9660" t="s">
        <v>579</v>
      </c>
      <c r="D9660" s="4">
        <v>734.33</v>
      </c>
    </row>
    <row r="9661" spans="1:4" x14ac:dyDescent="0.25">
      <c r="A9661" s="1">
        <v>45473</v>
      </c>
      <c r="B9661" t="s">
        <v>582</v>
      </c>
      <c r="C9661" t="s">
        <v>583</v>
      </c>
      <c r="D9661" s="4">
        <v>12526.130000000001</v>
      </c>
    </row>
    <row r="9662" spans="1:4" x14ac:dyDescent="0.25">
      <c r="A9662" s="1">
        <v>45473</v>
      </c>
      <c r="B9662" t="s">
        <v>586</v>
      </c>
      <c r="C9662" t="s">
        <v>587</v>
      </c>
      <c r="D9662" s="4">
        <v>3843.67</v>
      </c>
    </row>
    <row r="9663" spans="1:4" x14ac:dyDescent="0.25">
      <c r="A9663" s="1">
        <v>45473</v>
      </c>
      <c r="B9663" t="s">
        <v>590</v>
      </c>
      <c r="C9663" t="s">
        <v>591</v>
      </c>
      <c r="D9663" s="4">
        <v>2854.6800000000003</v>
      </c>
    </row>
    <row r="9664" spans="1:4" x14ac:dyDescent="0.25">
      <c r="A9664" s="1">
        <v>45473</v>
      </c>
      <c r="B9664" t="s">
        <v>595</v>
      </c>
      <c r="C9664" t="s">
        <v>596</v>
      </c>
      <c r="D9664" s="4">
        <v>1823.31</v>
      </c>
    </row>
    <row r="9665" spans="1:4" x14ac:dyDescent="0.25">
      <c r="A9665" s="1">
        <v>45473</v>
      </c>
      <c r="B9665" t="s">
        <v>599</v>
      </c>
      <c r="C9665" t="s">
        <v>600</v>
      </c>
      <c r="D9665" s="4">
        <v>2715.0299999999997</v>
      </c>
    </row>
    <row r="9666" spans="1:4" x14ac:dyDescent="0.25">
      <c r="A9666" s="1">
        <v>45473</v>
      </c>
      <c r="B9666" t="s">
        <v>603</v>
      </c>
      <c r="C9666" t="s">
        <v>604</v>
      </c>
      <c r="D9666" s="4">
        <v>8299.75</v>
      </c>
    </row>
    <row r="9667" spans="1:4" x14ac:dyDescent="0.25">
      <c r="A9667" s="1">
        <v>45473</v>
      </c>
      <c r="B9667" t="s">
        <v>1130</v>
      </c>
      <c r="C9667" t="s">
        <v>1131</v>
      </c>
      <c r="D9667" s="4">
        <v>4993.1500000000005</v>
      </c>
    </row>
    <row r="9668" spans="1:4" x14ac:dyDescent="0.25">
      <c r="A9668" s="1">
        <v>45473</v>
      </c>
      <c r="B9668" t="s">
        <v>1364</v>
      </c>
      <c r="C9668" t="s">
        <v>1365</v>
      </c>
      <c r="D9668" s="4">
        <v>88.91</v>
      </c>
    </row>
    <row r="9669" spans="1:4" x14ac:dyDescent="0.25">
      <c r="A9669" s="1">
        <v>45473</v>
      </c>
      <c r="B9669" t="s">
        <v>627</v>
      </c>
      <c r="C9669" t="s">
        <v>628</v>
      </c>
      <c r="D9669" s="4">
        <v>117006.68</v>
      </c>
    </row>
    <row r="9670" spans="1:4" x14ac:dyDescent="0.25">
      <c r="A9670" s="1">
        <v>45473</v>
      </c>
      <c r="B9670" t="s">
        <v>631</v>
      </c>
      <c r="C9670" t="s">
        <v>632</v>
      </c>
      <c r="D9670" s="4">
        <v>90</v>
      </c>
    </row>
    <row r="9671" spans="1:4" x14ac:dyDescent="0.25">
      <c r="A9671" s="1">
        <v>45473</v>
      </c>
      <c r="B9671" t="s">
        <v>633</v>
      </c>
      <c r="C9671" t="s">
        <v>634</v>
      </c>
      <c r="D9671" s="4">
        <v>26579.27</v>
      </c>
    </row>
    <row r="9672" spans="1:4" x14ac:dyDescent="0.25">
      <c r="A9672" s="1">
        <v>45473</v>
      </c>
      <c r="B9672" t="s">
        <v>640</v>
      </c>
      <c r="C9672" t="s">
        <v>641</v>
      </c>
      <c r="D9672" s="4">
        <v>36.29</v>
      </c>
    </row>
    <row r="9673" spans="1:4" x14ac:dyDescent="0.25">
      <c r="A9673" s="1">
        <v>45473</v>
      </c>
      <c r="B9673" t="s">
        <v>646</v>
      </c>
      <c r="C9673" t="s">
        <v>647</v>
      </c>
      <c r="D9673" s="4">
        <v>210877.5</v>
      </c>
    </row>
    <row r="9674" spans="1:4" x14ac:dyDescent="0.25">
      <c r="A9674" s="1">
        <v>45473</v>
      </c>
      <c r="B9674" t="s">
        <v>650</v>
      </c>
      <c r="C9674" t="s">
        <v>651</v>
      </c>
      <c r="D9674" s="4">
        <v>15375.249999999998</v>
      </c>
    </row>
    <row r="9675" spans="1:4" x14ac:dyDescent="0.25">
      <c r="A9675" s="1">
        <v>45473</v>
      </c>
      <c r="B9675" t="s">
        <v>652</v>
      </c>
      <c r="C9675" t="s">
        <v>653</v>
      </c>
      <c r="D9675" s="4">
        <v>8271.7900000000009</v>
      </c>
    </row>
    <row r="9676" spans="1:4" x14ac:dyDescent="0.25">
      <c r="A9676" s="1">
        <v>45473</v>
      </c>
      <c r="B9676" t="s">
        <v>656</v>
      </c>
      <c r="C9676" t="s">
        <v>657</v>
      </c>
      <c r="D9676" s="4">
        <v>1045.1400000000001</v>
      </c>
    </row>
    <row r="9677" spans="1:4" x14ac:dyDescent="0.25">
      <c r="A9677" s="1">
        <v>45473</v>
      </c>
      <c r="B9677" t="s">
        <v>663</v>
      </c>
      <c r="C9677" t="s">
        <v>664</v>
      </c>
      <c r="D9677" s="4">
        <v>3100.1799999999989</v>
      </c>
    </row>
    <row r="9678" spans="1:4" x14ac:dyDescent="0.25">
      <c r="A9678" s="1">
        <v>45473</v>
      </c>
      <c r="B9678" t="s">
        <v>668</v>
      </c>
      <c r="C9678" t="s">
        <v>669</v>
      </c>
      <c r="D9678" s="4">
        <v>2553.19</v>
      </c>
    </row>
    <row r="9679" spans="1:4" x14ac:dyDescent="0.25">
      <c r="A9679" s="1">
        <v>45473</v>
      </c>
      <c r="B9679" t="s">
        <v>672</v>
      </c>
      <c r="C9679" t="s">
        <v>673</v>
      </c>
      <c r="D9679" s="4">
        <v>7799.52</v>
      </c>
    </row>
    <row r="9680" spans="1:4" x14ac:dyDescent="0.25">
      <c r="A9680" s="1">
        <v>45473</v>
      </c>
      <c r="B9680" t="s">
        <v>676</v>
      </c>
      <c r="C9680" t="s">
        <v>677</v>
      </c>
      <c r="D9680" s="4">
        <v>64156.399999999994</v>
      </c>
    </row>
    <row r="9681" spans="1:4" x14ac:dyDescent="0.25">
      <c r="A9681" s="1">
        <v>45473</v>
      </c>
      <c r="B9681" t="s">
        <v>680</v>
      </c>
      <c r="C9681" t="s">
        <v>681</v>
      </c>
      <c r="D9681" s="4">
        <v>29656.63</v>
      </c>
    </row>
    <row r="9682" spans="1:4" x14ac:dyDescent="0.25">
      <c r="A9682" s="1">
        <v>45473</v>
      </c>
      <c r="B9682" t="s">
        <v>685</v>
      </c>
      <c r="C9682" t="s">
        <v>686</v>
      </c>
      <c r="D9682" s="4">
        <v>800</v>
      </c>
    </row>
    <row r="9683" spans="1:4" x14ac:dyDescent="0.25">
      <c r="A9683" s="1">
        <v>45473</v>
      </c>
      <c r="B9683" t="s">
        <v>690</v>
      </c>
      <c r="C9683" t="s">
        <v>691</v>
      </c>
      <c r="D9683" s="4">
        <v>13868</v>
      </c>
    </row>
    <row r="9684" spans="1:4" x14ac:dyDescent="0.25">
      <c r="A9684" s="1">
        <v>45473</v>
      </c>
      <c r="B9684" t="s">
        <v>696</v>
      </c>
      <c r="C9684" t="s">
        <v>697</v>
      </c>
      <c r="D9684" s="4">
        <v>2559.0100000000002</v>
      </c>
    </row>
    <row r="9685" spans="1:4" x14ac:dyDescent="0.25">
      <c r="A9685" s="1">
        <v>45473</v>
      </c>
      <c r="B9685" t="s">
        <v>698</v>
      </c>
      <c r="C9685" t="s">
        <v>699</v>
      </c>
      <c r="D9685" s="4">
        <v>437.5</v>
      </c>
    </row>
    <row r="9686" spans="1:4" x14ac:dyDescent="0.25">
      <c r="A9686" s="1">
        <v>45473</v>
      </c>
      <c r="B9686" t="s">
        <v>1132</v>
      </c>
      <c r="C9686" t="s">
        <v>1133</v>
      </c>
      <c r="D9686" s="4">
        <v>1176.08</v>
      </c>
    </row>
    <row r="9687" spans="1:4" x14ac:dyDescent="0.25">
      <c r="A9687" s="1">
        <v>45473</v>
      </c>
      <c r="B9687" t="s">
        <v>1134</v>
      </c>
      <c r="C9687" t="s">
        <v>1135</v>
      </c>
      <c r="D9687" s="4">
        <v>22102.080000000002</v>
      </c>
    </row>
    <row r="9688" spans="1:4" x14ac:dyDescent="0.25">
      <c r="A9688" s="1">
        <v>45473</v>
      </c>
      <c r="B9688" t="s">
        <v>1140</v>
      </c>
      <c r="C9688" t="s">
        <v>1141</v>
      </c>
      <c r="D9688" s="4">
        <v>6499.98</v>
      </c>
    </row>
    <row r="9689" spans="1:4" x14ac:dyDescent="0.25">
      <c r="A9689" s="1">
        <v>45473</v>
      </c>
      <c r="B9689" t="s">
        <v>1221</v>
      </c>
      <c r="C9689" t="s">
        <v>1222</v>
      </c>
      <c r="D9689" s="4">
        <v>21482.6</v>
      </c>
    </row>
    <row r="9690" spans="1:4" x14ac:dyDescent="0.25">
      <c r="A9690" s="1">
        <v>45473</v>
      </c>
      <c r="B9690" t="s">
        <v>702</v>
      </c>
      <c r="C9690" t="s">
        <v>703</v>
      </c>
      <c r="D9690" s="4">
        <v>6499.98</v>
      </c>
    </row>
    <row r="9691" spans="1:4" x14ac:dyDescent="0.25">
      <c r="A9691" s="1">
        <v>45473</v>
      </c>
      <c r="B9691" t="s">
        <v>1312</v>
      </c>
      <c r="C9691" t="s">
        <v>1313</v>
      </c>
      <c r="D9691" s="4">
        <v>8860.5</v>
      </c>
    </row>
    <row r="9692" spans="1:4" x14ac:dyDescent="0.25">
      <c r="A9692" s="1">
        <v>45473</v>
      </c>
      <c r="B9692" t="s">
        <v>1146</v>
      </c>
      <c r="C9692" t="s">
        <v>1147</v>
      </c>
      <c r="D9692" s="4">
        <v>15300</v>
      </c>
    </row>
    <row r="9693" spans="1:4" x14ac:dyDescent="0.25">
      <c r="A9693" s="1">
        <v>45473</v>
      </c>
      <c r="B9693" t="s">
        <v>1273</v>
      </c>
      <c r="C9693" t="s">
        <v>1274</v>
      </c>
      <c r="D9693" s="4">
        <v>4159.9799999999996</v>
      </c>
    </row>
    <row r="9694" spans="1:4" x14ac:dyDescent="0.25">
      <c r="A9694" s="1">
        <v>45473</v>
      </c>
      <c r="B9694" t="s">
        <v>1260</v>
      </c>
      <c r="C9694" t="s">
        <v>1261</v>
      </c>
      <c r="D9694" s="4">
        <v>1200</v>
      </c>
    </row>
    <row r="9695" spans="1:4" x14ac:dyDescent="0.25">
      <c r="A9695" s="1">
        <v>45473</v>
      </c>
      <c r="B9695" t="s">
        <v>704</v>
      </c>
      <c r="C9695" t="s">
        <v>705</v>
      </c>
      <c r="D9695" s="4">
        <v>14665.02</v>
      </c>
    </row>
    <row r="9696" spans="1:4" x14ac:dyDescent="0.25">
      <c r="A9696" s="1">
        <v>45473</v>
      </c>
      <c r="B9696" t="s">
        <v>708</v>
      </c>
      <c r="C9696" t="s">
        <v>709</v>
      </c>
      <c r="D9696" s="4">
        <v>805.01999999999987</v>
      </c>
    </row>
    <row r="9697" spans="1:4" x14ac:dyDescent="0.25">
      <c r="A9697" s="1">
        <v>45473</v>
      </c>
      <c r="B9697" t="s">
        <v>712</v>
      </c>
      <c r="C9697" t="s">
        <v>713</v>
      </c>
      <c r="D9697" s="4">
        <v>475.97999999999996</v>
      </c>
    </row>
    <row r="9698" spans="1:4" x14ac:dyDescent="0.25">
      <c r="A9698" s="1">
        <v>45473</v>
      </c>
      <c r="B9698" t="s">
        <v>717</v>
      </c>
      <c r="C9698" t="s">
        <v>718</v>
      </c>
      <c r="D9698" s="4">
        <v>2121.48</v>
      </c>
    </row>
    <row r="9699" spans="1:4" x14ac:dyDescent="0.25">
      <c r="A9699" s="1">
        <v>45473</v>
      </c>
      <c r="B9699" t="s">
        <v>719</v>
      </c>
      <c r="C9699" t="s">
        <v>720</v>
      </c>
      <c r="D9699" s="4">
        <v>3796.86</v>
      </c>
    </row>
    <row r="9700" spans="1:4" x14ac:dyDescent="0.25">
      <c r="A9700" s="1">
        <v>45473</v>
      </c>
      <c r="B9700" t="s">
        <v>1350</v>
      </c>
      <c r="C9700" t="s">
        <v>1351</v>
      </c>
      <c r="D9700" s="4">
        <v>1515</v>
      </c>
    </row>
    <row r="9701" spans="1:4" x14ac:dyDescent="0.25">
      <c r="A9701" s="1">
        <v>45473</v>
      </c>
      <c r="B9701" t="s">
        <v>721</v>
      </c>
      <c r="C9701" t="s">
        <v>722</v>
      </c>
      <c r="D9701" s="4">
        <v>5716</v>
      </c>
    </row>
    <row r="9702" spans="1:4" x14ac:dyDescent="0.25">
      <c r="A9702" s="1">
        <v>45473</v>
      </c>
      <c r="B9702" t="s">
        <v>726</v>
      </c>
      <c r="C9702" t="s">
        <v>727</v>
      </c>
      <c r="D9702" s="4">
        <v>4506.71</v>
      </c>
    </row>
    <row r="9703" spans="1:4" x14ac:dyDescent="0.25">
      <c r="A9703" s="1">
        <v>45473</v>
      </c>
      <c r="B9703" t="s">
        <v>730</v>
      </c>
      <c r="C9703" t="s">
        <v>731</v>
      </c>
      <c r="D9703" s="4">
        <v>459.21</v>
      </c>
    </row>
    <row r="9704" spans="1:4" x14ac:dyDescent="0.25">
      <c r="A9704" s="1">
        <v>45473</v>
      </c>
      <c r="B9704" t="s">
        <v>734</v>
      </c>
      <c r="C9704" t="s">
        <v>735</v>
      </c>
      <c r="D9704" s="4">
        <v>411.2</v>
      </c>
    </row>
    <row r="9705" spans="1:4" x14ac:dyDescent="0.25">
      <c r="A9705" s="1">
        <v>45473</v>
      </c>
      <c r="B9705" t="s">
        <v>738</v>
      </c>
      <c r="C9705" t="s">
        <v>739</v>
      </c>
      <c r="D9705" s="4">
        <v>13977.160000000002</v>
      </c>
    </row>
    <row r="9706" spans="1:4" x14ac:dyDescent="0.25">
      <c r="A9706" s="1">
        <v>45473</v>
      </c>
      <c r="B9706" t="s">
        <v>742</v>
      </c>
      <c r="C9706" t="s">
        <v>743</v>
      </c>
      <c r="D9706" s="4">
        <v>1592.4500000000003</v>
      </c>
    </row>
    <row r="9707" spans="1:4" x14ac:dyDescent="0.25">
      <c r="A9707" s="1">
        <v>45473</v>
      </c>
      <c r="B9707" t="s">
        <v>747</v>
      </c>
      <c r="C9707" t="s">
        <v>748</v>
      </c>
      <c r="D9707" s="4">
        <v>19852.460000000003</v>
      </c>
    </row>
    <row r="9708" spans="1:4" x14ac:dyDescent="0.25">
      <c r="A9708" s="1">
        <v>45473</v>
      </c>
      <c r="B9708" t="s">
        <v>1375</v>
      </c>
      <c r="C9708" t="s">
        <v>1376</v>
      </c>
      <c r="D9708" s="4">
        <v>14.38</v>
      </c>
    </row>
    <row r="9709" spans="1:4" x14ac:dyDescent="0.25">
      <c r="A9709" s="1">
        <v>45473</v>
      </c>
      <c r="B9709" t="s">
        <v>763</v>
      </c>
      <c r="C9709" t="s">
        <v>764</v>
      </c>
      <c r="D9709" s="4">
        <v>144.98000000000002</v>
      </c>
    </row>
    <row r="9710" spans="1:4" x14ac:dyDescent="0.25">
      <c r="A9710" s="1">
        <v>45473</v>
      </c>
      <c r="B9710" t="s">
        <v>767</v>
      </c>
      <c r="C9710" t="s">
        <v>768</v>
      </c>
      <c r="D9710" s="4">
        <v>591.06999999999994</v>
      </c>
    </row>
    <row r="9711" spans="1:4" x14ac:dyDescent="0.25">
      <c r="A9711" s="1">
        <v>45473</v>
      </c>
      <c r="B9711" t="s">
        <v>769</v>
      </c>
      <c r="C9711" t="s">
        <v>770</v>
      </c>
      <c r="D9711" s="4">
        <v>4082.19</v>
      </c>
    </row>
    <row r="9712" spans="1:4" x14ac:dyDescent="0.25">
      <c r="A9712" s="1">
        <v>45473</v>
      </c>
      <c r="B9712" t="s">
        <v>773</v>
      </c>
      <c r="C9712" t="s">
        <v>774</v>
      </c>
      <c r="D9712" s="4">
        <v>1040.08</v>
      </c>
    </row>
    <row r="9713" spans="1:4" x14ac:dyDescent="0.25">
      <c r="A9713" s="1">
        <v>45473</v>
      </c>
      <c r="B9713" t="s">
        <v>775</v>
      </c>
      <c r="C9713" t="s">
        <v>776</v>
      </c>
      <c r="D9713" s="4">
        <v>4517.22</v>
      </c>
    </row>
    <row r="9714" spans="1:4" x14ac:dyDescent="0.25">
      <c r="A9714" s="1">
        <v>45473</v>
      </c>
      <c r="B9714" t="s">
        <v>777</v>
      </c>
      <c r="C9714" t="s">
        <v>778</v>
      </c>
      <c r="D9714" s="4">
        <v>4093.7099999999996</v>
      </c>
    </row>
    <row r="9715" spans="1:4" x14ac:dyDescent="0.25">
      <c r="A9715" s="1">
        <v>45473</v>
      </c>
      <c r="B9715" t="s">
        <v>781</v>
      </c>
      <c r="C9715" t="s">
        <v>782</v>
      </c>
      <c r="D9715" s="4">
        <v>2810.3199999999997</v>
      </c>
    </row>
    <row r="9716" spans="1:4" x14ac:dyDescent="0.25">
      <c r="A9716" s="1">
        <v>45473</v>
      </c>
      <c r="B9716" t="s">
        <v>785</v>
      </c>
      <c r="C9716" t="s">
        <v>786</v>
      </c>
      <c r="D9716" s="4">
        <v>176.20000000000005</v>
      </c>
    </row>
    <row r="9717" spans="1:4" x14ac:dyDescent="0.25">
      <c r="A9717" s="1">
        <v>45473</v>
      </c>
      <c r="B9717" t="s">
        <v>788</v>
      </c>
      <c r="C9717" t="s">
        <v>789</v>
      </c>
      <c r="D9717" s="4">
        <v>3754.37</v>
      </c>
    </row>
    <row r="9718" spans="1:4" x14ac:dyDescent="0.25">
      <c r="A9718" s="1">
        <v>45473</v>
      </c>
      <c r="B9718" t="s">
        <v>790</v>
      </c>
      <c r="C9718" t="s">
        <v>791</v>
      </c>
      <c r="D9718" s="4">
        <v>3370</v>
      </c>
    </row>
    <row r="9719" spans="1:4" x14ac:dyDescent="0.25">
      <c r="A9719" s="1">
        <v>45473</v>
      </c>
      <c r="B9719" t="s">
        <v>792</v>
      </c>
      <c r="C9719" t="s">
        <v>793</v>
      </c>
      <c r="D9719" s="4">
        <v>4525</v>
      </c>
    </row>
    <row r="9720" spans="1:4" x14ac:dyDescent="0.25">
      <c r="A9720" s="1">
        <v>45473</v>
      </c>
      <c r="B9720" t="s">
        <v>1275</v>
      </c>
      <c r="C9720" t="s">
        <v>1276</v>
      </c>
      <c r="D9720" s="4">
        <v>3979.67</v>
      </c>
    </row>
    <row r="9721" spans="1:4" x14ac:dyDescent="0.25">
      <c r="A9721" s="1">
        <v>45473</v>
      </c>
      <c r="B9721" t="s">
        <v>1236</v>
      </c>
      <c r="C9721" t="s">
        <v>1237</v>
      </c>
      <c r="D9721" s="4">
        <v>31.25</v>
      </c>
    </row>
    <row r="9722" spans="1:4" x14ac:dyDescent="0.25">
      <c r="A9722" s="1">
        <v>45473</v>
      </c>
      <c r="B9722" t="s">
        <v>1238</v>
      </c>
      <c r="C9722" t="s">
        <v>1239</v>
      </c>
      <c r="D9722" s="4">
        <v>4860.7199999999993</v>
      </c>
    </row>
    <row r="9723" spans="1:4" x14ac:dyDescent="0.25">
      <c r="A9723" s="1">
        <v>45473</v>
      </c>
      <c r="B9723" t="s">
        <v>1330</v>
      </c>
      <c r="C9723" t="s">
        <v>1331</v>
      </c>
      <c r="D9723" s="4">
        <v>4434.2700000000004</v>
      </c>
    </row>
    <row r="9724" spans="1:4" x14ac:dyDescent="0.25">
      <c r="A9724" s="1">
        <v>45473</v>
      </c>
      <c r="B9724" t="s">
        <v>1336</v>
      </c>
      <c r="C9724" t="s">
        <v>1337</v>
      </c>
      <c r="D9724" s="4">
        <v>24794.89</v>
      </c>
    </row>
    <row r="9725" spans="1:4" x14ac:dyDescent="0.25">
      <c r="A9725" s="1">
        <v>45473</v>
      </c>
      <c r="B9725" t="s">
        <v>794</v>
      </c>
      <c r="C9725" t="s">
        <v>795</v>
      </c>
      <c r="D9725" s="4">
        <v>22108.77</v>
      </c>
    </row>
    <row r="9726" spans="1:4" x14ac:dyDescent="0.25">
      <c r="A9726" s="1">
        <v>45473</v>
      </c>
      <c r="B9726" t="s">
        <v>796</v>
      </c>
      <c r="C9726" t="s">
        <v>797</v>
      </c>
      <c r="D9726" s="4">
        <v>790.65000000000009</v>
      </c>
    </row>
    <row r="9727" spans="1:4" x14ac:dyDescent="0.25">
      <c r="A9727" s="1">
        <v>45473</v>
      </c>
      <c r="B9727" t="s">
        <v>1302</v>
      </c>
      <c r="C9727" t="s">
        <v>1303</v>
      </c>
      <c r="D9727" s="4">
        <v>61.49</v>
      </c>
    </row>
    <row r="9728" spans="1:4" x14ac:dyDescent="0.25">
      <c r="A9728" s="1">
        <v>45473</v>
      </c>
      <c r="B9728" t="s">
        <v>800</v>
      </c>
      <c r="C9728" t="s">
        <v>801</v>
      </c>
      <c r="D9728" s="4">
        <v>502.95</v>
      </c>
    </row>
    <row r="9729" spans="1:4" x14ac:dyDescent="0.25">
      <c r="A9729" s="1">
        <v>45473</v>
      </c>
      <c r="B9729" t="s">
        <v>802</v>
      </c>
      <c r="C9729" t="s">
        <v>803</v>
      </c>
      <c r="D9729" s="4">
        <v>215.66999999999996</v>
      </c>
    </row>
    <row r="9730" spans="1:4" x14ac:dyDescent="0.25">
      <c r="A9730" s="1">
        <v>45473</v>
      </c>
      <c r="B9730" t="s">
        <v>804</v>
      </c>
      <c r="C9730" t="s">
        <v>805</v>
      </c>
      <c r="D9730" s="4">
        <v>12442.32</v>
      </c>
    </row>
    <row r="9731" spans="1:4" x14ac:dyDescent="0.25">
      <c r="A9731" s="1">
        <v>45473</v>
      </c>
      <c r="B9731" t="s">
        <v>808</v>
      </c>
      <c r="C9731" t="s">
        <v>809</v>
      </c>
      <c r="D9731" s="4">
        <v>30</v>
      </c>
    </row>
    <row r="9732" spans="1:4" x14ac:dyDescent="0.25">
      <c r="A9732" s="1">
        <v>45473</v>
      </c>
      <c r="B9732" t="s">
        <v>1240</v>
      </c>
      <c r="C9732" t="s">
        <v>1241</v>
      </c>
      <c r="D9732" s="4">
        <v>1984.7200000000003</v>
      </c>
    </row>
    <row r="9733" spans="1:4" x14ac:dyDescent="0.25">
      <c r="A9733" s="1">
        <v>45473</v>
      </c>
      <c r="B9733" t="s">
        <v>812</v>
      </c>
      <c r="C9733" t="s">
        <v>813</v>
      </c>
      <c r="D9733" s="4">
        <v>2335.63</v>
      </c>
    </row>
    <row r="9734" spans="1:4" x14ac:dyDescent="0.25">
      <c r="A9734" s="1">
        <v>45473</v>
      </c>
      <c r="B9734" t="s">
        <v>814</v>
      </c>
      <c r="C9734" t="s">
        <v>815</v>
      </c>
      <c r="D9734" s="4">
        <v>1293</v>
      </c>
    </row>
    <row r="9735" spans="1:4" x14ac:dyDescent="0.25">
      <c r="A9735" s="1">
        <v>45473</v>
      </c>
      <c r="B9735" t="s">
        <v>816</v>
      </c>
      <c r="C9735" t="s">
        <v>817</v>
      </c>
      <c r="D9735" s="4">
        <v>18353.349999999991</v>
      </c>
    </row>
    <row r="9736" spans="1:4" x14ac:dyDescent="0.25">
      <c r="A9736" s="1">
        <v>45473</v>
      </c>
      <c r="B9736" t="s">
        <v>818</v>
      </c>
      <c r="C9736" t="s">
        <v>819</v>
      </c>
      <c r="D9736" s="4">
        <v>29.619999999999997</v>
      </c>
    </row>
    <row r="9737" spans="1:4" x14ac:dyDescent="0.25">
      <c r="A9737" s="1">
        <v>45473</v>
      </c>
      <c r="B9737" t="s">
        <v>820</v>
      </c>
      <c r="C9737" t="s">
        <v>821</v>
      </c>
      <c r="D9737" s="4">
        <v>62.51</v>
      </c>
    </row>
    <row r="9738" spans="1:4" x14ac:dyDescent="0.25">
      <c r="A9738" s="1">
        <v>45473</v>
      </c>
      <c r="B9738" t="s">
        <v>822</v>
      </c>
      <c r="C9738" t="s">
        <v>823</v>
      </c>
      <c r="D9738" s="4">
        <v>1090.4100000000001</v>
      </c>
    </row>
    <row r="9739" spans="1:4" x14ac:dyDescent="0.25">
      <c r="A9739" s="1">
        <v>45473</v>
      </c>
      <c r="B9739" t="s">
        <v>828</v>
      </c>
      <c r="C9739" t="s">
        <v>829</v>
      </c>
      <c r="D9739" s="4">
        <v>161.90999999999997</v>
      </c>
    </row>
    <row r="9740" spans="1:4" x14ac:dyDescent="0.25">
      <c r="A9740" s="1">
        <v>45473</v>
      </c>
      <c r="B9740" t="s">
        <v>1247</v>
      </c>
      <c r="C9740" t="s">
        <v>1248</v>
      </c>
      <c r="D9740" s="4">
        <v>14674.1</v>
      </c>
    </row>
    <row r="9741" spans="1:4" x14ac:dyDescent="0.25">
      <c r="A9741" s="1">
        <v>45473</v>
      </c>
      <c r="B9741" t="s">
        <v>1249</v>
      </c>
      <c r="C9741" t="s">
        <v>1250</v>
      </c>
      <c r="D9741" s="4">
        <v>4074.08</v>
      </c>
    </row>
    <row r="9742" spans="1:4" x14ac:dyDescent="0.25">
      <c r="A9742" s="1">
        <v>45473</v>
      </c>
      <c r="B9742" t="s">
        <v>1242</v>
      </c>
      <c r="C9742" t="s">
        <v>1243</v>
      </c>
      <c r="D9742" s="4">
        <v>2774.22</v>
      </c>
    </row>
    <row r="9743" spans="1:4" x14ac:dyDescent="0.25">
      <c r="A9743" s="1">
        <v>45473</v>
      </c>
      <c r="B9743" t="s">
        <v>1314</v>
      </c>
      <c r="C9743" t="s">
        <v>1315</v>
      </c>
      <c r="D9743" s="4">
        <v>748.8</v>
      </c>
    </row>
    <row r="9744" spans="1:4" x14ac:dyDescent="0.25">
      <c r="A9744" s="1">
        <v>45473</v>
      </c>
      <c r="B9744" t="s">
        <v>830</v>
      </c>
      <c r="C9744" t="s">
        <v>1366</v>
      </c>
      <c r="D9744" s="4">
        <v>6750</v>
      </c>
    </row>
    <row r="9745" spans="1:4" x14ac:dyDescent="0.25">
      <c r="A9745" s="1">
        <v>45473</v>
      </c>
      <c r="B9745" t="s">
        <v>832</v>
      </c>
      <c r="C9745" t="s">
        <v>833</v>
      </c>
      <c r="D9745" s="4">
        <v>6000</v>
      </c>
    </row>
    <row r="9746" spans="1:4" x14ac:dyDescent="0.25">
      <c r="A9746" s="1">
        <v>45473</v>
      </c>
      <c r="B9746" t="s">
        <v>834</v>
      </c>
      <c r="C9746" t="s">
        <v>835</v>
      </c>
      <c r="D9746" s="4">
        <v>10200</v>
      </c>
    </row>
    <row r="9747" spans="1:4" x14ac:dyDescent="0.25">
      <c r="A9747" s="1">
        <v>45473</v>
      </c>
      <c r="B9747" t="s">
        <v>836</v>
      </c>
      <c r="C9747" t="s">
        <v>837</v>
      </c>
      <c r="D9747" s="4">
        <v>600</v>
      </c>
    </row>
    <row r="9748" spans="1:4" x14ac:dyDescent="0.25">
      <c r="A9748" s="1">
        <v>45473</v>
      </c>
      <c r="B9748" t="s">
        <v>840</v>
      </c>
      <c r="C9748" t="s">
        <v>841</v>
      </c>
      <c r="D9748" s="4">
        <v>9581.94</v>
      </c>
    </row>
    <row r="9749" spans="1:4" x14ac:dyDescent="0.25">
      <c r="A9749" s="1">
        <v>45473</v>
      </c>
      <c r="B9749" t="s">
        <v>842</v>
      </c>
      <c r="C9749" t="s">
        <v>843</v>
      </c>
      <c r="D9749" s="4">
        <v>600</v>
      </c>
    </row>
    <row r="9750" spans="1:4" x14ac:dyDescent="0.25">
      <c r="A9750" s="1">
        <v>45473</v>
      </c>
      <c r="B9750" t="s">
        <v>844</v>
      </c>
      <c r="C9750" t="s">
        <v>845</v>
      </c>
      <c r="D9750" s="4">
        <v>6802.8799999999992</v>
      </c>
    </row>
    <row r="9751" spans="1:4" x14ac:dyDescent="0.25">
      <c r="A9751" s="1">
        <v>45473</v>
      </c>
      <c r="B9751" t="s">
        <v>857</v>
      </c>
      <c r="C9751" t="s">
        <v>858</v>
      </c>
      <c r="D9751" s="4">
        <v>11413.86</v>
      </c>
    </row>
    <row r="9752" spans="1:4" x14ac:dyDescent="0.25">
      <c r="A9752" s="1">
        <v>45473</v>
      </c>
      <c r="B9752" t="s">
        <v>1254</v>
      </c>
      <c r="C9752" t="s">
        <v>1255</v>
      </c>
      <c r="D9752" s="4">
        <v>9262.5</v>
      </c>
    </row>
    <row r="9753" spans="1:4" x14ac:dyDescent="0.25">
      <c r="A9753" s="1">
        <v>45473</v>
      </c>
      <c r="B9753" t="s">
        <v>1304</v>
      </c>
      <c r="C9753" t="s">
        <v>1305</v>
      </c>
      <c r="D9753" s="4">
        <v>5000</v>
      </c>
    </row>
    <row r="9754" spans="1:4" x14ac:dyDescent="0.25">
      <c r="A9754" s="1">
        <v>45473</v>
      </c>
      <c r="B9754" t="s">
        <v>1306</v>
      </c>
      <c r="C9754" t="s">
        <v>1307</v>
      </c>
      <c r="D9754" s="4">
        <v>750</v>
      </c>
    </row>
    <row r="9755" spans="1:4" x14ac:dyDescent="0.25">
      <c r="A9755" s="1">
        <v>45473</v>
      </c>
      <c r="B9755" t="s">
        <v>1338</v>
      </c>
      <c r="C9755" t="s">
        <v>1339</v>
      </c>
      <c r="D9755" s="4">
        <v>11100</v>
      </c>
    </row>
    <row r="9756" spans="1:4" x14ac:dyDescent="0.25">
      <c r="A9756" s="1">
        <v>45473</v>
      </c>
      <c r="B9756" t="s">
        <v>1348</v>
      </c>
      <c r="C9756" t="s">
        <v>1349</v>
      </c>
      <c r="D9756" s="4">
        <v>7200</v>
      </c>
    </row>
    <row r="9757" spans="1:4" x14ac:dyDescent="0.25">
      <c r="A9757" s="1">
        <v>45473</v>
      </c>
      <c r="B9757" t="s">
        <v>861</v>
      </c>
      <c r="C9757" t="s">
        <v>862</v>
      </c>
      <c r="D9757" s="4">
        <v>2500</v>
      </c>
    </row>
    <row r="9758" spans="1:4" x14ac:dyDescent="0.25">
      <c r="A9758" s="1">
        <v>45473</v>
      </c>
      <c r="B9758" t="s">
        <v>867</v>
      </c>
      <c r="C9758" t="s">
        <v>868</v>
      </c>
      <c r="D9758" s="4">
        <v>12464.76</v>
      </c>
    </row>
    <row r="9759" spans="1:4" x14ac:dyDescent="0.25">
      <c r="A9759" s="1">
        <v>45473</v>
      </c>
      <c r="B9759" t="s">
        <v>869</v>
      </c>
      <c r="C9759" t="s">
        <v>870</v>
      </c>
      <c r="D9759" s="4">
        <v>7651.45</v>
      </c>
    </row>
    <row r="9760" spans="1:4" x14ac:dyDescent="0.25">
      <c r="A9760" s="1">
        <v>45473</v>
      </c>
      <c r="B9760" t="s">
        <v>1332</v>
      </c>
      <c r="C9760" t="s">
        <v>1333</v>
      </c>
      <c r="D9760" s="4">
        <v>7327.02</v>
      </c>
    </row>
    <row r="9761" spans="1:4" x14ac:dyDescent="0.25">
      <c r="A9761" s="1">
        <v>45473</v>
      </c>
      <c r="B9761" t="s">
        <v>1500</v>
      </c>
      <c r="C9761" t="s">
        <v>1501</v>
      </c>
      <c r="D9761" s="4">
        <v>689517.42</v>
      </c>
    </row>
    <row r="9762" spans="1:4" x14ac:dyDescent="0.25">
      <c r="A9762" s="1">
        <v>45473</v>
      </c>
      <c r="B9762" t="s">
        <v>1503</v>
      </c>
      <c r="C9762" t="s">
        <v>1504</v>
      </c>
      <c r="D9762" s="4">
        <v>568987.63</v>
      </c>
    </row>
    <row r="9763" spans="1:4" x14ac:dyDescent="0.25">
      <c r="A9763" s="1">
        <v>45473</v>
      </c>
      <c r="B9763" t="s">
        <v>1505</v>
      </c>
      <c r="C9763" t="s">
        <v>1506</v>
      </c>
      <c r="D9763" s="4">
        <v>68307.67</v>
      </c>
    </row>
    <row r="9764" spans="1:4" x14ac:dyDescent="0.25">
      <c r="A9764" s="1">
        <v>45473</v>
      </c>
      <c r="B9764" t="s">
        <v>1507</v>
      </c>
      <c r="C9764" t="s">
        <v>1508</v>
      </c>
      <c r="D9764" s="4">
        <v>77106.069999999992</v>
      </c>
    </row>
    <row r="9765" spans="1:4" x14ac:dyDescent="0.25">
      <c r="A9765" s="1">
        <v>45473</v>
      </c>
      <c r="B9765" t="s">
        <v>1509</v>
      </c>
      <c r="C9765" t="s">
        <v>1510</v>
      </c>
      <c r="D9765" s="4">
        <v>10604</v>
      </c>
    </row>
    <row r="9766" spans="1:4" x14ac:dyDescent="0.25">
      <c r="A9766" s="1">
        <v>45473</v>
      </c>
      <c r="B9766" t="s">
        <v>1515</v>
      </c>
      <c r="C9766" t="s">
        <v>1516</v>
      </c>
      <c r="D9766" s="4">
        <v>124753.37</v>
      </c>
    </row>
    <row r="9767" spans="1:4" x14ac:dyDescent="0.25">
      <c r="A9767" s="1">
        <v>45473</v>
      </c>
      <c r="B9767" t="s">
        <v>1517</v>
      </c>
      <c r="C9767" t="s">
        <v>1518</v>
      </c>
      <c r="D9767" s="4">
        <v>126474.71999999999</v>
      </c>
    </row>
    <row r="9768" spans="1:4" x14ac:dyDescent="0.25">
      <c r="A9768" s="1">
        <v>45473</v>
      </c>
      <c r="B9768" t="s">
        <v>1519</v>
      </c>
      <c r="C9768" t="s">
        <v>1520</v>
      </c>
      <c r="D9768" s="4">
        <v>9239.8700000000026</v>
      </c>
    </row>
    <row r="9769" spans="1:4" x14ac:dyDescent="0.25">
      <c r="A9769" s="1">
        <v>45473</v>
      </c>
      <c r="B9769" t="s">
        <v>1521</v>
      </c>
      <c r="C9769" t="s">
        <v>1522</v>
      </c>
      <c r="D9769" s="4">
        <v>1016.9200000000001</v>
      </c>
    </row>
    <row r="9770" spans="1:4" x14ac:dyDescent="0.25">
      <c r="A9770" s="1">
        <v>45473</v>
      </c>
      <c r="B9770" t="s">
        <v>1523</v>
      </c>
      <c r="C9770" t="s">
        <v>1524</v>
      </c>
      <c r="D9770" s="4">
        <v>22288.32</v>
      </c>
    </row>
    <row r="9771" spans="1:4" x14ac:dyDescent="0.25">
      <c r="A9771" s="1">
        <v>45473</v>
      </c>
      <c r="B9771" t="s">
        <v>1527</v>
      </c>
      <c r="C9771" t="s">
        <v>1528</v>
      </c>
      <c r="D9771" s="4">
        <v>49969.490000000005</v>
      </c>
    </row>
    <row r="9772" spans="1:4" x14ac:dyDescent="0.25">
      <c r="A9772" s="1">
        <v>45473</v>
      </c>
      <c r="B9772" t="s">
        <v>1529</v>
      </c>
      <c r="C9772" t="s">
        <v>1530</v>
      </c>
      <c r="D9772" s="4">
        <v>39500.900000000009</v>
      </c>
    </row>
    <row r="9773" spans="1:4" x14ac:dyDescent="0.25">
      <c r="A9773" s="1">
        <v>45473</v>
      </c>
      <c r="B9773" t="s">
        <v>1531</v>
      </c>
      <c r="C9773" t="s">
        <v>1532</v>
      </c>
      <c r="D9773" s="4">
        <v>3977.9400000000005</v>
      </c>
    </row>
    <row r="9774" spans="1:4" x14ac:dyDescent="0.25">
      <c r="A9774" s="1">
        <v>45473</v>
      </c>
      <c r="B9774" t="s">
        <v>1533</v>
      </c>
      <c r="C9774" t="s">
        <v>1534</v>
      </c>
      <c r="D9774" s="4">
        <v>598.56999999999994</v>
      </c>
    </row>
    <row r="9775" spans="1:4" x14ac:dyDescent="0.25">
      <c r="A9775" s="1">
        <v>45473</v>
      </c>
      <c r="B9775" t="s">
        <v>1535</v>
      </c>
      <c r="C9775" t="s">
        <v>1536</v>
      </c>
      <c r="D9775" s="4">
        <v>3841</v>
      </c>
    </row>
    <row r="9776" spans="1:4" x14ac:dyDescent="0.25">
      <c r="A9776" s="1">
        <v>45473</v>
      </c>
      <c r="B9776" t="s">
        <v>1537</v>
      </c>
      <c r="C9776" t="s">
        <v>1538</v>
      </c>
      <c r="D9776" s="4">
        <v>6900.12</v>
      </c>
    </row>
    <row r="9777" spans="1:4" x14ac:dyDescent="0.25">
      <c r="A9777" s="1">
        <v>45473</v>
      </c>
      <c r="B9777" t="s">
        <v>1539</v>
      </c>
      <c r="C9777" t="s">
        <v>1540</v>
      </c>
      <c r="D9777" s="4">
        <v>226.85</v>
      </c>
    </row>
    <row r="9778" spans="1:4" x14ac:dyDescent="0.25">
      <c r="A9778" s="1">
        <v>45473</v>
      </c>
      <c r="B9778" t="s">
        <v>1541</v>
      </c>
      <c r="C9778" t="s">
        <v>1542</v>
      </c>
      <c r="D9778" s="4">
        <v>1836</v>
      </c>
    </row>
    <row r="9779" spans="1:4" x14ac:dyDescent="0.25">
      <c r="A9779" s="1">
        <v>45473</v>
      </c>
      <c r="B9779" t="s">
        <v>1543</v>
      </c>
      <c r="C9779" t="s">
        <v>1544</v>
      </c>
      <c r="D9779" s="4">
        <v>979</v>
      </c>
    </row>
    <row r="9780" spans="1:4" x14ac:dyDescent="0.25">
      <c r="A9780" s="1">
        <v>45473</v>
      </c>
      <c r="B9780" t="s">
        <v>1545</v>
      </c>
      <c r="C9780" t="s">
        <v>1546</v>
      </c>
      <c r="D9780" s="4">
        <v>60</v>
      </c>
    </row>
    <row r="9781" spans="1:4" x14ac:dyDescent="0.25">
      <c r="A9781" s="1">
        <v>45473</v>
      </c>
      <c r="B9781" t="s">
        <v>1547</v>
      </c>
      <c r="C9781" t="s">
        <v>1548</v>
      </c>
      <c r="D9781" s="4">
        <v>281</v>
      </c>
    </row>
    <row r="9782" spans="1:4" x14ac:dyDescent="0.25">
      <c r="A9782" s="1">
        <v>45473</v>
      </c>
      <c r="B9782" t="s">
        <v>1549</v>
      </c>
      <c r="C9782" t="s">
        <v>1550</v>
      </c>
      <c r="D9782" s="4">
        <v>600</v>
      </c>
    </row>
    <row r="9783" spans="1:4" x14ac:dyDescent="0.25">
      <c r="A9783" s="1">
        <v>45473</v>
      </c>
      <c r="B9783" t="s">
        <v>911</v>
      </c>
      <c r="C9783" t="s">
        <v>912</v>
      </c>
      <c r="D9783" s="4">
        <v>4853.3999999999996</v>
      </c>
    </row>
    <row r="9784" spans="1:4" x14ac:dyDescent="0.25">
      <c r="A9784" s="1">
        <v>45473</v>
      </c>
      <c r="B9784" t="s">
        <v>919</v>
      </c>
      <c r="C9784" t="s">
        <v>920</v>
      </c>
      <c r="D9784" s="4">
        <v>2372.88</v>
      </c>
    </row>
    <row r="9785" spans="1:4" x14ac:dyDescent="0.25">
      <c r="A9785" s="1">
        <v>45473</v>
      </c>
      <c r="B9785" t="s">
        <v>924</v>
      </c>
      <c r="C9785" t="s">
        <v>925</v>
      </c>
      <c r="D9785" s="4">
        <v>15119.52</v>
      </c>
    </row>
    <row r="9786" spans="1:4" x14ac:dyDescent="0.25">
      <c r="A9786" s="1">
        <v>45473</v>
      </c>
      <c r="B9786" t="s">
        <v>927</v>
      </c>
      <c r="C9786" t="s">
        <v>928</v>
      </c>
      <c r="D9786" s="4">
        <v>5657.7060000000001</v>
      </c>
    </row>
    <row r="9787" spans="1:4" x14ac:dyDescent="0.25">
      <c r="A9787" s="1">
        <v>45473</v>
      </c>
      <c r="B9787" t="s">
        <v>931</v>
      </c>
      <c r="C9787" t="s">
        <v>932</v>
      </c>
      <c r="D9787" s="4">
        <v>14392.140000000001</v>
      </c>
    </row>
    <row r="9788" spans="1:4" x14ac:dyDescent="0.25">
      <c r="A9788" s="1">
        <v>45473</v>
      </c>
      <c r="B9788" t="s">
        <v>935</v>
      </c>
      <c r="C9788" t="s">
        <v>936</v>
      </c>
      <c r="D9788" s="4">
        <v>10409.34</v>
      </c>
    </row>
    <row r="9789" spans="1:4" x14ac:dyDescent="0.25">
      <c r="A9789" s="1">
        <v>45473</v>
      </c>
      <c r="B9789" t="s">
        <v>938</v>
      </c>
      <c r="C9789" t="s">
        <v>939</v>
      </c>
      <c r="D9789" s="4">
        <v>2739.3</v>
      </c>
    </row>
    <row r="9790" spans="1:4" x14ac:dyDescent="0.25">
      <c r="A9790" s="1">
        <v>45473</v>
      </c>
      <c r="B9790" t="s">
        <v>942</v>
      </c>
      <c r="C9790" t="s">
        <v>943</v>
      </c>
      <c r="D9790" s="4">
        <v>641.76160000000004</v>
      </c>
    </row>
    <row r="9791" spans="1:4" x14ac:dyDescent="0.25">
      <c r="A9791" s="1">
        <v>45473</v>
      </c>
      <c r="B9791" t="s">
        <v>952</v>
      </c>
      <c r="C9791" t="s">
        <v>953</v>
      </c>
      <c r="D9791" s="4">
        <v>604332.76</v>
      </c>
    </row>
    <row r="9792" spans="1:4" x14ac:dyDescent="0.25">
      <c r="A9792" s="1">
        <v>45473</v>
      </c>
      <c r="B9792" t="s">
        <v>955</v>
      </c>
      <c r="C9792" t="s">
        <v>956</v>
      </c>
      <c r="D9792" s="4">
        <v>473270.04</v>
      </c>
    </row>
    <row r="9793" spans="1:4" x14ac:dyDescent="0.25">
      <c r="A9793" s="1">
        <v>45473</v>
      </c>
      <c r="B9793" t="s">
        <v>961</v>
      </c>
      <c r="C9793" t="s">
        <v>962</v>
      </c>
      <c r="D9793" s="4">
        <v>10534.01</v>
      </c>
    </row>
    <row r="9794" spans="1:4" x14ac:dyDescent="0.25">
      <c r="A9794" s="1">
        <v>45473</v>
      </c>
      <c r="B9794" t="s">
        <v>963</v>
      </c>
      <c r="C9794" t="s">
        <v>964</v>
      </c>
      <c r="D9794" s="4">
        <v>5505</v>
      </c>
    </row>
    <row r="9795" spans="1:4" x14ac:dyDescent="0.25">
      <c r="A9795" s="1">
        <v>45473</v>
      </c>
      <c r="B9795" t="s">
        <v>967</v>
      </c>
      <c r="C9795" t="s">
        <v>968</v>
      </c>
      <c r="D9795" s="4">
        <v>17.5</v>
      </c>
    </row>
    <row r="9796" spans="1:4" x14ac:dyDescent="0.25">
      <c r="A9796" s="1">
        <v>45473</v>
      </c>
      <c r="B9796" t="s">
        <v>971</v>
      </c>
      <c r="C9796" t="s">
        <v>972</v>
      </c>
      <c r="D9796" s="4">
        <v>1599.29</v>
      </c>
    </row>
    <row r="9797" spans="1:4" x14ac:dyDescent="0.25">
      <c r="A9797" s="1">
        <v>45473</v>
      </c>
      <c r="B9797" t="s">
        <v>973</v>
      </c>
      <c r="C9797" t="s">
        <v>974</v>
      </c>
      <c r="D9797" s="4">
        <v>5740</v>
      </c>
    </row>
    <row r="9798" spans="1:4" x14ac:dyDescent="0.25">
      <c r="A9798" s="1">
        <v>45473</v>
      </c>
      <c r="B9798" t="s">
        <v>977</v>
      </c>
      <c r="C9798" t="s">
        <v>978</v>
      </c>
      <c r="D9798" s="4">
        <v>71.760000000000005</v>
      </c>
    </row>
    <row r="9799" spans="1:4" x14ac:dyDescent="0.25">
      <c r="A9799" s="1">
        <v>45473</v>
      </c>
      <c r="B9799" t="s">
        <v>989</v>
      </c>
      <c r="C9799" t="s">
        <v>990</v>
      </c>
      <c r="D9799" s="4">
        <v>1243.0999999999999</v>
      </c>
    </row>
    <row r="9800" spans="1:4" x14ac:dyDescent="0.25">
      <c r="A9800" s="1">
        <v>45473</v>
      </c>
      <c r="B9800" t="s">
        <v>991</v>
      </c>
      <c r="C9800" t="s">
        <v>992</v>
      </c>
      <c r="D9800" s="4">
        <v>2.99</v>
      </c>
    </row>
    <row r="9801" spans="1:4" x14ac:dyDescent="0.25">
      <c r="A9801" s="1">
        <v>45473</v>
      </c>
      <c r="B9801" t="s">
        <v>993</v>
      </c>
      <c r="C9801" t="s">
        <v>994</v>
      </c>
      <c r="D9801" s="4">
        <v>741.74</v>
      </c>
    </row>
    <row r="9802" spans="1:4" x14ac:dyDescent="0.25">
      <c r="A9802" s="1">
        <v>45473</v>
      </c>
      <c r="B9802" t="s">
        <v>997</v>
      </c>
      <c r="C9802" t="s">
        <v>998</v>
      </c>
      <c r="D9802" s="4">
        <v>37.5</v>
      </c>
    </row>
    <row r="9803" spans="1:4" x14ac:dyDescent="0.25">
      <c r="A9803" s="1">
        <v>45473</v>
      </c>
      <c r="B9803" t="s">
        <v>1001</v>
      </c>
      <c r="C9803" t="s">
        <v>1002</v>
      </c>
      <c r="D9803" s="4">
        <v>7.999999999992724E-2</v>
      </c>
    </row>
    <row r="9804" spans="1:4" x14ac:dyDescent="0.25">
      <c r="A9804" s="1">
        <v>45473</v>
      </c>
      <c r="B9804" t="s">
        <v>1005</v>
      </c>
      <c r="C9804" t="s">
        <v>1006</v>
      </c>
      <c r="D9804" s="4">
        <v>1.4549999999974002</v>
      </c>
    </row>
    <row r="9805" spans="1:4" x14ac:dyDescent="0.25">
      <c r="A9805" s="1">
        <v>45473</v>
      </c>
      <c r="B9805" t="s">
        <v>1007</v>
      </c>
      <c r="C9805" t="s">
        <v>1008</v>
      </c>
      <c r="D9805" s="4">
        <v>13509.13</v>
      </c>
    </row>
    <row r="9806" spans="1:4" x14ac:dyDescent="0.25">
      <c r="A9806" s="1">
        <v>45473</v>
      </c>
      <c r="B9806" t="s">
        <v>1013</v>
      </c>
      <c r="C9806" t="s">
        <v>1014</v>
      </c>
      <c r="D9806" s="4">
        <v>379.98</v>
      </c>
    </row>
    <row r="9807" spans="1:4" x14ac:dyDescent="0.25">
      <c r="A9807" s="1">
        <v>45473</v>
      </c>
      <c r="B9807" t="s">
        <v>1162</v>
      </c>
      <c r="C9807" t="s">
        <v>1163</v>
      </c>
      <c r="D9807" s="4">
        <v>765.19999999999993</v>
      </c>
    </row>
    <row r="9808" spans="1:4" x14ac:dyDescent="0.25">
      <c r="A9808" s="1">
        <v>45473</v>
      </c>
      <c r="B9808" t="s">
        <v>1164</v>
      </c>
      <c r="C9808" t="s">
        <v>1165</v>
      </c>
      <c r="D9808" s="4">
        <v>7316</v>
      </c>
    </row>
    <row r="9809" spans="1:4" x14ac:dyDescent="0.25">
      <c r="A9809" s="1">
        <v>45473</v>
      </c>
      <c r="B9809" t="s">
        <v>1285</v>
      </c>
      <c r="C9809" t="s">
        <v>1286</v>
      </c>
      <c r="D9809" s="4">
        <v>6497.68</v>
      </c>
    </row>
    <row r="9810" spans="1:4" x14ac:dyDescent="0.25">
      <c r="A9810" s="1">
        <v>45473</v>
      </c>
      <c r="B9810" t="s">
        <v>1021</v>
      </c>
      <c r="C9810" t="s">
        <v>1022</v>
      </c>
      <c r="D9810" s="4">
        <v>11859.750000000004</v>
      </c>
    </row>
    <row r="9811" spans="1:4" x14ac:dyDescent="0.25">
      <c r="A9811" s="1">
        <v>45473</v>
      </c>
      <c r="B9811" t="s">
        <v>1025</v>
      </c>
      <c r="C9811" t="s">
        <v>1026</v>
      </c>
      <c r="D9811" s="4">
        <v>1369.11</v>
      </c>
    </row>
    <row r="9812" spans="1:4" x14ac:dyDescent="0.25">
      <c r="A9812" s="1">
        <v>45473</v>
      </c>
      <c r="B9812" t="s">
        <v>1227</v>
      </c>
      <c r="C9812" t="s">
        <v>1228</v>
      </c>
      <c r="D9812" s="4">
        <v>30632.49</v>
      </c>
    </row>
    <row r="9813" spans="1:4" x14ac:dyDescent="0.25">
      <c r="A9813" s="1">
        <v>45473</v>
      </c>
      <c r="B9813" t="s">
        <v>1027</v>
      </c>
      <c r="C9813" t="s">
        <v>1028</v>
      </c>
      <c r="D9813" s="4">
        <v>45.75</v>
      </c>
    </row>
    <row r="9814" spans="1:4" x14ac:dyDescent="0.25">
      <c r="A9814" s="1">
        <v>45473</v>
      </c>
      <c r="B9814" t="s">
        <v>27</v>
      </c>
      <c r="C9814" t="s">
        <v>1032</v>
      </c>
      <c r="D9814" s="4">
        <v>-2734456.7800000007</v>
      </c>
    </row>
    <row r="9815" spans="1:4" x14ac:dyDescent="0.25">
      <c r="A9815" s="1">
        <v>45473</v>
      </c>
      <c r="B9815" t="s">
        <v>28</v>
      </c>
      <c r="C9815" t="s">
        <v>1039</v>
      </c>
      <c r="D9815" s="4">
        <v>-130295.12999999998</v>
      </c>
    </row>
    <row r="9816" spans="1:4" x14ac:dyDescent="0.25">
      <c r="A9816" s="1">
        <v>45473</v>
      </c>
      <c r="B9816" t="s">
        <v>29</v>
      </c>
      <c r="C9816" t="s">
        <v>1040</v>
      </c>
      <c r="D9816" s="4">
        <v>-4288.9199999999992</v>
      </c>
    </row>
    <row r="9817" spans="1:4" x14ac:dyDescent="0.25">
      <c r="A9817" s="1">
        <v>45473</v>
      </c>
      <c r="B9817" t="s">
        <v>30</v>
      </c>
      <c r="C9817" t="s">
        <v>1229</v>
      </c>
      <c r="D9817" s="4">
        <v>-73196.210000000006</v>
      </c>
    </row>
    <row r="9818" spans="1:4" x14ac:dyDescent="0.25">
      <c r="A9818" s="1">
        <v>45473</v>
      </c>
      <c r="B9818" t="s">
        <v>31</v>
      </c>
      <c r="C9818" t="s">
        <v>1293</v>
      </c>
      <c r="D9818" s="4">
        <v>-39655.1</v>
      </c>
    </row>
    <row r="9819" spans="1:4" x14ac:dyDescent="0.25">
      <c r="A9819" s="1">
        <v>45473</v>
      </c>
      <c r="B9819" t="s">
        <v>32</v>
      </c>
      <c r="C9819" t="s">
        <v>1268</v>
      </c>
      <c r="D9819" s="4">
        <v>-30133</v>
      </c>
    </row>
    <row r="9820" spans="1:4" x14ac:dyDescent="0.25">
      <c r="A9820" s="1">
        <v>45473</v>
      </c>
      <c r="B9820" t="s">
        <v>34</v>
      </c>
      <c r="C9820" t="s">
        <v>1044</v>
      </c>
      <c r="D9820" s="4">
        <v>-72688.36</v>
      </c>
    </row>
    <row r="9821" spans="1:4" x14ac:dyDescent="0.25">
      <c r="A9821" s="1">
        <v>45473</v>
      </c>
      <c r="B9821" t="s">
        <v>25</v>
      </c>
      <c r="C9821" t="s">
        <v>1049</v>
      </c>
      <c r="D9821" s="4">
        <v>-583818.20200000005</v>
      </c>
    </row>
    <row r="9822" spans="1:4" x14ac:dyDescent="0.25">
      <c r="A9822" s="1">
        <v>45473</v>
      </c>
      <c r="B9822" t="s">
        <v>1056</v>
      </c>
      <c r="C9822" t="s">
        <v>1057</v>
      </c>
      <c r="D9822" s="4">
        <v>-225988.53</v>
      </c>
    </row>
    <row r="9823" spans="1:4" x14ac:dyDescent="0.25">
      <c r="A9823" s="1">
        <v>45473</v>
      </c>
      <c r="B9823" t="s">
        <v>1058</v>
      </c>
      <c r="C9823" t="s">
        <v>1059</v>
      </c>
      <c r="D9823" s="4">
        <v>-727564.88</v>
      </c>
    </row>
    <row r="9824" spans="1:4" x14ac:dyDescent="0.25">
      <c r="A9824" s="1">
        <v>45473</v>
      </c>
      <c r="B9824" t="s">
        <v>1062</v>
      </c>
      <c r="C9824" t="s">
        <v>1063</v>
      </c>
      <c r="D9824" s="4">
        <v>-12.500000000000909</v>
      </c>
    </row>
    <row r="9825" spans="1:4" x14ac:dyDescent="0.25">
      <c r="A9825" s="1">
        <v>45473</v>
      </c>
      <c r="B9825" t="s">
        <v>1066</v>
      </c>
      <c r="C9825" t="s">
        <v>1067</v>
      </c>
      <c r="D9825" s="4">
        <v>-0.94999999999890861</v>
      </c>
    </row>
    <row r="9826" spans="1:4" x14ac:dyDescent="0.25">
      <c r="A9826" s="1">
        <v>45473</v>
      </c>
      <c r="B9826" t="s">
        <v>35</v>
      </c>
      <c r="C9826" t="s">
        <v>1031</v>
      </c>
      <c r="D9826" s="4">
        <v>4325.74</v>
      </c>
    </row>
    <row r="9827" spans="1:4" x14ac:dyDescent="0.25">
      <c r="A9827" s="1">
        <v>45473</v>
      </c>
      <c r="B9827" t="s">
        <v>1068</v>
      </c>
      <c r="C9827" t="s">
        <v>1069</v>
      </c>
      <c r="D9827" s="4">
        <v>-1000</v>
      </c>
    </row>
    <row r="9828" spans="1:4" x14ac:dyDescent="0.25">
      <c r="A9828" s="1">
        <v>45473</v>
      </c>
      <c r="B9828" t="s">
        <v>1168</v>
      </c>
      <c r="C9828" t="s">
        <v>1169</v>
      </c>
      <c r="D9828" s="4">
        <v>-5929.2</v>
      </c>
    </row>
    <row r="9829" spans="1:4" x14ac:dyDescent="0.25">
      <c r="A9829" s="1">
        <v>45473</v>
      </c>
      <c r="B9829" t="s">
        <v>1080</v>
      </c>
      <c r="C9829" t="s">
        <v>1081</v>
      </c>
      <c r="D9829" s="4">
        <v>-4856.6900000000005</v>
      </c>
    </row>
    <row r="9830" spans="1:4" x14ac:dyDescent="0.25">
      <c r="A9830" s="1">
        <v>45473</v>
      </c>
      <c r="B9830" t="s">
        <v>1172</v>
      </c>
      <c r="C9830" t="s">
        <v>1173</v>
      </c>
      <c r="D9830" s="4">
        <v>-5002.3</v>
      </c>
    </row>
    <row r="9831" spans="1:4" x14ac:dyDescent="0.25">
      <c r="A9831" s="1">
        <v>45473</v>
      </c>
      <c r="B9831" t="s">
        <v>1084</v>
      </c>
      <c r="C9831" t="s">
        <v>1085</v>
      </c>
      <c r="D9831" s="4">
        <v>-441911.72</v>
      </c>
    </row>
    <row r="9832" spans="1:4" x14ac:dyDescent="0.25">
      <c r="A9832" s="1">
        <v>45473</v>
      </c>
      <c r="B9832" t="s">
        <v>1089</v>
      </c>
      <c r="C9832" t="s">
        <v>1090</v>
      </c>
      <c r="D9832" s="4">
        <v>-56505.72</v>
      </c>
    </row>
    <row r="9833" spans="1:4" x14ac:dyDescent="0.25">
      <c r="A9833" s="1">
        <v>45473</v>
      </c>
      <c r="B9833" t="s">
        <v>1283</v>
      </c>
      <c r="C9833" t="s">
        <v>1284</v>
      </c>
      <c r="D9833" s="4">
        <v>-4038.17</v>
      </c>
    </row>
    <row r="9834" spans="1:4" x14ac:dyDescent="0.25">
      <c r="A9834" s="1">
        <v>45473</v>
      </c>
      <c r="B9834" t="s">
        <v>1271</v>
      </c>
      <c r="C9834" t="s">
        <v>1272</v>
      </c>
      <c r="D9834" s="4">
        <v>-1500</v>
      </c>
    </row>
    <row r="9835" spans="1:4" x14ac:dyDescent="0.25">
      <c r="A9835" s="1">
        <v>45473</v>
      </c>
      <c r="B9835" t="s">
        <v>1101</v>
      </c>
      <c r="C9835" t="s">
        <v>1102</v>
      </c>
      <c r="D9835" s="4">
        <v>-6063.1399999999994</v>
      </c>
    </row>
    <row r="9836" spans="1:4" x14ac:dyDescent="0.25">
      <c r="A9836" s="1">
        <v>45504</v>
      </c>
      <c r="B9836" t="s">
        <v>1182</v>
      </c>
      <c r="C9836" t="s">
        <v>1183</v>
      </c>
      <c r="D9836" s="4">
        <v>249.99999999998727</v>
      </c>
    </row>
    <row r="9837" spans="1:4" x14ac:dyDescent="0.25">
      <c r="A9837" s="1">
        <v>45504</v>
      </c>
      <c r="B9837" t="s">
        <v>570</v>
      </c>
      <c r="C9837" t="s">
        <v>571</v>
      </c>
      <c r="D9837" s="4">
        <v>10000</v>
      </c>
    </row>
    <row r="9838" spans="1:4" x14ac:dyDescent="0.25">
      <c r="A9838" s="1">
        <v>45504</v>
      </c>
      <c r="B9838" t="s">
        <v>576</v>
      </c>
      <c r="C9838" t="s">
        <v>577</v>
      </c>
      <c r="D9838" s="4">
        <v>23983</v>
      </c>
    </row>
    <row r="9839" spans="1:4" x14ac:dyDescent="0.25">
      <c r="A9839" s="1">
        <v>45504</v>
      </c>
      <c r="B9839" t="s">
        <v>580</v>
      </c>
      <c r="C9839" t="s">
        <v>581</v>
      </c>
      <c r="D9839" s="4">
        <v>69472.100000000006</v>
      </c>
    </row>
    <row r="9840" spans="1:4" x14ac:dyDescent="0.25">
      <c r="A9840" s="1">
        <v>45504</v>
      </c>
      <c r="B9840" t="s">
        <v>588</v>
      </c>
      <c r="C9840" t="s">
        <v>589</v>
      </c>
      <c r="D9840" s="4">
        <v>59322.69</v>
      </c>
    </row>
    <row r="9841" spans="1:4" x14ac:dyDescent="0.25">
      <c r="A9841" s="1">
        <v>45504</v>
      </c>
      <c r="B9841" t="s">
        <v>592</v>
      </c>
      <c r="C9841" t="s">
        <v>593</v>
      </c>
      <c r="D9841" s="4">
        <v>87545.25</v>
      </c>
    </row>
    <row r="9842" spans="1:4" x14ac:dyDescent="0.25">
      <c r="A9842" s="1">
        <v>45504</v>
      </c>
      <c r="B9842" t="s">
        <v>597</v>
      </c>
      <c r="C9842" t="s">
        <v>598</v>
      </c>
      <c r="D9842" s="4">
        <v>693957.03</v>
      </c>
    </row>
    <row r="9843" spans="1:4" x14ac:dyDescent="0.25">
      <c r="A9843" s="1">
        <v>45504</v>
      </c>
      <c r="B9843" t="s">
        <v>601</v>
      </c>
      <c r="C9843" t="s">
        <v>602</v>
      </c>
      <c r="D9843" s="4">
        <v>136992.31</v>
      </c>
    </row>
    <row r="9844" spans="1:4" x14ac:dyDescent="0.25">
      <c r="A9844" s="1">
        <v>45504</v>
      </c>
      <c r="B9844" t="s">
        <v>605</v>
      </c>
      <c r="C9844" t="s">
        <v>606</v>
      </c>
      <c r="D9844" s="4">
        <v>229033.74</v>
      </c>
    </row>
    <row r="9845" spans="1:4" x14ac:dyDescent="0.25">
      <c r="A9845" s="1">
        <v>45504</v>
      </c>
      <c r="B9845" t="s">
        <v>611</v>
      </c>
      <c r="C9845" t="s">
        <v>612</v>
      </c>
      <c r="D9845" s="4">
        <v>328126.49000000005</v>
      </c>
    </row>
    <row r="9846" spans="1:4" x14ac:dyDescent="0.25">
      <c r="A9846" s="1">
        <v>45504</v>
      </c>
      <c r="B9846" t="s">
        <v>617</v>
      </c>
      <c r="C9846" t="s">
        <v>618</v>
      </c>
      <c r="D9846" s="4">
        <v>96009.37</v>
      </c>
    </row>
    <row r="9847" spans="1:4" x14ac:dyDescent="0.25">
      <c r="A9847" s="1">
        <v>45504</v>
      </c>
      <c r="B9847" t="s">
        <v>621</v>
      </c>
      <c r="C9847" t="s">
        <v>622</v>
      </c>
      <c r="D9847" s="4">
        <v>16409.09</v>
      </c>
    </row>
    <row r="9848" spans="1:4" x14ac:dyDescent="0.25">
      <c r="A9848" s="1">
        <v>45504</v>
      </c>
      <c r="B9848" t="s">
        <v>625</v>
      </c>
      <c r="C9848" t="s">
        <v>626</v>
      </c>
      <c r="D9848" s="4">
        <v>15085.040000000023</v>
      </c>
    </row>
    <row r="9849" spans="1:4" x14ac:dyDescent="0.25">
      <c r="A9849" s="1">
        <v>45504</v>
      </c>
      <c r="B9849" t="s">
        <v>1358</v>
      </c>
      <c r="C9849" t="s">
        <v>1359</v>
      </c>
      <c r="D9849" s="4">
        <v>140736</v>
      </c>
    </row>
    <row r="9850" spans="1:4" x14ac:dyDescent="0.25">
      <c r="A9850" s="1">
        <v>45504</v>
      </c>
      <c r="B9850" t="s">
        <v>48</v>
      </c>
      <c r="C9850" t="s">
        <v>49</v>
      </c>
      <c r="D9850" s="4">
        <v>340</v>
      </c>
    </row>
    <row r="9851" spans="1:4" x14ac:dyDescent="0.25">
      <c r="A9851" s="1">
        <v>45504</v>
      </c>
      <c r="B9851" t="s">
        <v>53</v>
      </c>
      <c r="C9851" t="s">
        <v>54</v>
      </c>
      <c r="D9851" s="4">
        <v>2500</v>
      </c>
    </row>
    <row r="9852" spans="1:4" x14ac:dyDescent="0.25">
      <c r="A9852" s="1">
        <v>45504</v>
      </c>
      <c r="B9852" t="s">
        <v>57</v>
      </c>
      <c r="C9852" t="s">
        <v>58</v>
      </c>
      <c r="D9852" s="4">
        <v>250</v>
      </c>
    </row>
    <row r="9853" spans="1:4" x14ac:dyDescent="0.25">
      <c r="A9853" s="1">
        <v>45504</v>
      </c>
      <c r="B9853" t="s">
        <v>61</v>
      </c>
      <c r="C9853" t="s">
        <v>62</v>
      </c>
      <c r="D9853" s="4">
        <v>997500</v>
      </c>
    </row>
    <row r="9854" spans="1:4" x14ac:dyDescent="0.25">
      <c r="A9854" s="1">
        <v>45504</v>
      </c>
      <c r="B9854" t="s">
        <v>64</v>
      </c>
      <c r="C9854" t="s">
        <v>65</v>
      </c>
      <c r="D9854" s="4">
        <v>39250.559999999998</v>
      </c>
    </row>
    <row r="9855" spans="1:4" x14ac:dyDescent="0.25">
      <c r="A9855" s="1">
        <v>45504</v>
      </c>
      <c r="B9855" t="s">
        <v>66</v>
      </c>
      <c r="C9855" t="s">
        <v>67</v>
      </c>
      <c r="D9855" s="4">
        <v>135322.94</v>
      </c>
    </row>
    <row r="9856" spans="1:4" x14ac:dyDescent="0.25">
      <c r="A9856" s="1">
        <v>45504</v>
      </c>
      <c r="B9856" t="s">
        <v>139</v>
      </c>
      <c r="C9856" t="s">
        <v>654</v>
      </c>
      <c r="D9856" s="4">
        <v>979313.19</v>
      </c>
    </row>
    <row r="9857" spans="1:4" x14ac:dyDescent="0.25">
      <c r="A9857" s="1">
        <v>45504</v>
      </c>
      <c r="B9857" t="s">
        <v>143</v>
      </c>
      <c r="C9857" t="s">
        <v>662</v>
      </c>
      <c r="D9857" s="4">
        <v>286209.46999999997</v>
      </c>
    </row>
    <row r="9858" spans="1:4" x14ac:dyDescent="0.25">
      <c r="A9858" s="1">
        <v>45504</v>
      </c>
      <c r="B9858" t="s">
        <v>665</v>
      </c>
      <c r="C9858" t="s">
        <v>666</v>
      </c>
      <c r="D9858" s="4">
        <v>1058200.4599999925</v>
      </c>
    </row>
    <row r="9859" spans="1:4" x14ac:dyDescent="0.25">
      <c r="A9859" s="1">
        <v>45504</v>
      </c>
      <c r="B9859" t="s">
        <v>670</v>
      </c>
      <c r="C9859" t="s">
        <v>671</v>
      </c>
      <c r="D9859" s="4">
        <v>7730.4200000000255</v>
      </c>
    </row>
    <row r="9860" spans="1:4" x14ac:dyDescent="0.25">
      <c r="A9860" s="1">
        <v>45504</v>
      </c>
      <c r="B9860" t="s">
        <v>674</v>
      </c>
      <c r="C9860" t="s">
        <v>675</v>
      </c>
      <c r="D9860" s="4">
        <v>39943.209999999941</v>
      </c>
    </row>
    <row r="9861" spans="1:4" x14ac:dyDescent="0.25">
      <c r="A9861" s="1">
        <v>45504</v>
      </c>
      <c r="B9861" t="s">
        <v>687</v>
      </c>
      <c r="C9861" t="s">
        <v>688</v>
      </c>
      <c r="D9861" s="4">
        <v>794.3599999999999</v>
      </c>
    </row>
    <row r="9862" spans="1:4" x14ac:dyDescent="0.25">
      <c r="A9862" s="1">
        <v>45504</v>
      </c>
      <c r="B9862" t="s">
        <v>1184</v>
      </c>
      <c r="C9862" t="s">
        <v>1185</v>
      </c>
      <c r="D9862" s="4">
        <v>107560.93999999999</v>
      </c>
    </row>
    <row r="9863" spans="1:4" x14ac:dyDescent="0.25">
      <c r="A9863" s="1">
        <v>45504</v>
      </c>
      <c r="B9863" t="s">
        <v>1346</v>
      </c>
      <c r="C9863" t="s">
        <v>1347</v>
      </c>
      <c r="D9863" s="4">
        <v>62433.35</v>
      </c>
    </row>
    <row r="9864" spans="1:4" x14ac:dyDescent="0.25">
      <c r="A9864" s="1">
        <v>45504</v>
      </c>
      <c r="B9864" t="s">
        <v>700</v>
      </c>
      <c r="C9864" t="s">
        <v>701</v>
      </c>
      <c r="D9864" s="4">
        <v>5898.25</v>
      </c>
    </row>
    <row r="9865" spans="1:4" x14ac:dyDescent="0.25">
      <c r="A9865" s="1">
        <v>45504</v>
      </c>
      <c r="B9865" t="s">
        <v>710</v>
      </c>
      <c r="C9865" t="s">
        <v>711</v>
      </c>
      <c r="D9865" s="4">
        <v>12699.670000000009</v>
      </c>
    </row>
    <row r="9866" spans="1:4" x14ac:dyDescent="0.25">
      <c r="A9866" s="1">
        <v>45504</v>
      </c>
      <c r="B9866" t="s">
        <v>1360</v>
      </c>
      <c r="C9866" t="s">
        <v>1361</v>
      </c>
      <c r="D9866" s="4">
        <v>3057.3999999999974</v>
      </c>
    </row>
    <row r="9867" spans="1:4" x14ac:dyDescent="0.25">
      <c r="A9867" s="1">
        <v>45504</v>
      </c>
      <c r="B9867" t="s">
        <v>723</v>
      </c>
      <c r="C9867" t="s">
        <v>724</v>
      </c>
      <c r="D9867" s="4">
        <v>58562.62000000001</v>
      </c>
    </row>
    <row r="9868" spans="1:4" x14ac:dyDescent="0.25">
      <c r="A9868" s="1">
        <v>45504</v>
      </c>
      <c r="B9868" t="s">
        <v>728</v>
      </c>
      <c r="C9868" t="s">
        <v>729</v>
      </c>
      <c r="D9868" s="4">
        <v>2796.9300000000658</v>
      </c>
    </row>
    <row r="9869" spans="1:4" x14ac:dyDescent="0.25">
      <c r="A9869" s="1">
        <v>45504</v>
      </c>
      <c r="B9869" t="s">
        <v>736</v>
      </c>
      <c r="C9869" t="s">
        <v>737</v>
      </c>
      <c r="D9869" s="4">
        <v>149830.38</v>
      </c>
    </row>
    <row r="9870" spans="1:4" x14ac:dyDescent="0.25">
      <c r="A9870" s="1">
        <v>45504</v>
      </c>
      <c r="B9870" t="s">
        <v>740</v>
      </c>
      <c r="C9870" t="s">
        <v>741</v>
      </c>
      <c r="D9870" s="4">
        <v>-3537.8599999999542</v>
      </c>
    </row>
    <row r="9871" spans="1:4" x14ac:dyDescent="0.25">
      <c r="A9871" s="1">
        <v>45504</v>
      </c>
      <c r="B9871" t="s">
        <v>744</v>
      </c>
      <c r="C9871" t="s">
        <v>745</v>
      </c>
      <c r="D9871" s="4">
        <v>89.950000000055155</v>
      </c>
    </row>
    <row r="9872" spans="1:4" x14ac:dyDescent="0.25">
      <c r="A9872" s="1">
        <v>45504</v>
      </c>
      <c r="B9872" t="s">
        <v>749</v>
      </c>
      <c r="C9872" t="s">
        <v>750</v>
      </c>
      <c r="D9872" s="4">
        <v>4442.560000000015</v>
      </c>
    </row>
    <row r="9873" spans="1:4" x14ac:dyDescent="0.25">
      <c r="A9873" s="1">
        <v>45504</v>
      </c>
      <c r="B9873" t="s">
        <v>753</v>
      </c>
      <c r="C9873" t="s">
        <v>754</v>
      </c>
      <c r="D9873" s="4">
        <v>47142.770000000004</v>
      </c>
    </row>
    <row r="9874" spans="1:4" x14ac:dyDescent="0.25">
      <c r="A9874" s="1">
        <v>45504</v>
      </c>
      <c r="B9874" t="s">
        <v>765</v>
      </c>
      <c r="C9874" t="s">
        <v>766</v>
      </c>
      <c r="D9874" s="4">
        <v>53.55</v>
      </c>
    </row>
    <row r="9875" spans="1:4" x14ac:dyDescent="0.25">
      <c r="A9875" s="1">
        <v>45504</v>
      </c>
      <c r="B9875" t="s">
        <v>1188</v>
      </c>
      <c r="C9875" t="s">
        <v>1189</v>
      </c>
      <c r="D9875" s="4">
        <v>1091.8000000000002</v>
      </c>
    </row>
    <row r="9876" spans="1:4" x14ac:dyDescent="0.25">
      <c r="A9876" s="1">
        <v>45504</v>
      </c>
      <c r="B9876" t="s">
        <v>1190</v>
      </c>
      <c r="C9876" t="s">
        <v>1191</v>
      </c>
      <c r="D9876" s="4">
        <v>181.46999999998934</v>
      </c>
    </row>
    <row r="9877" spans="1:4" x14ac:dyDescent="0.25">
      <c r="A9877" s="1">
        <v>45504</v>
      </c>
      <c r="B9877" t="s">
        <v>783</v>
      </c>
      <c r="C9877" t="s">
        <v>784</v>
      </c>
      <c r="D9877" s="4">
        <v>8023.9599999999991</v>
      </c>
    </row>
    <row r="9878" spans="1:4" x14ac:dyDescent="0.25">
      <c r="A9878" s="1">
        <v>45504</v>
      </c>
      <c r="B9878" t="s">
        <v>68</v>
      </c>
      <c r="C9878" t="s">
        <v>69</v>
      </c>
      <c r="D9878" s="4">
        <v>936.86000000000126</v>
      </c>
    </row>
    <row r="9879" spans="1:4" x14ac:dyDescent="0.25">
      <c r="A9879" s="1">
        <v>45504</v>
      </c>
      <c r="B9879" t="s">
        <v>70</v>
      </c>
      <c r="C9879" t="s">
        <v>71</v>
      </c>
      <c r="D9879" s="4">
        <v>60532.747999998588</v>
      </c>
    </row>
    <row r="9880" spans="1:4" x14ac:dyDescent="0.25">
      <c r="A9880" s="1">
        <v>45504</v>
      </c>
      <c r="B9880" t="s">
        <v>72</v>
      </c>
      <c r="C9880" t="s">
        <v>73</v>
      </c>
      <c r="D9880" s="4">
        <v>2408.0499999999993</v>
      </c>
    </row>
    <row r="9881" spans="1:4" x14ac:dyDescent="0.25">
      <c r="A9881" s="1">
        <v>45504</v>
      </c>
      <c r="B9881" t="s">
        <v>74</v>
      </c>
      <c r="C9881" t="s">
        <v>75</v>
      </c>
      <c r="D9881" s="4">
        <v>2775.16</v>
      </c>
    </row>
    <row r="9882" spans="1:4" x14ac:dyDescent="0.25">
      <c r="A9882" s="1">
        <v>45504</v>
      </c>
      <c r="B9882" t="s">
        <v>76</v>
      </c>
      <c r="C9882" t="s">
        <v>77</v>
      </c>
      <c r="D9882" s="4">
        <v>527.74</v>
      </c>
    </row>
    <row r="9883" spans="1:4" x14ac:dyDescent="0.25">
      <c r="A9883" s="1">
        <v>45504</v>
      </c>
      <c r="B9883" t="s">
        <v>78</v>
      </c>
      <c r="C9883" t="s">
        <v>79</v>
      </c>
      <c r="D9883" s="4">
        <v>341368.31000000681</v>
      </c>
    </row>
    <row r="9884" spans="1:4" x14ac:dyDescent="0.25">
      <c r="A9884" s="1">
        <v>45504</v>
      </c>
      <c r="B9884" t="s">
        <v>80</v>
      </c>
      <c r="C9884" t="s">
        <v>81</v>
      </c>
      <c r="D9884" s="4">
        <v>314426.01000000013</v>
      </c>
    </row>
    <row r="9885" spans="1:4" x14ac:dyDescent="0.25">
      <c r="A9885" s="1">
        <v>45504</v>
      </c>
      <c r="B9885" t="s">
        <v>84</v>
      </c>
      <c r="C9885" t="s">
        <v>85</v>
      </c>
      <c r="D9885" s="4">
        <v>44160.870000002666</v>
      </c>
    </row>
    <row r="9886" spans="1:4" x14ac:dyDescent="0.25">
      <c r="A9886" s="1">
        <v>45504</v>
      </c>
      <c r="B9886" t="s">
        <v>86</v>
      </c>
      <c r="C9886" t="s">
        <v>87</v>
      </c>
      <c r="D9886" s="4">
        <v>280614.59999999998</v>
      </c>
    </row>
    <row r="9887" spans="1:4" x14ac:dyDescent="0.25">
      <c r="A9887" s="1">
        <v>45504</v>
      </c>
      <c r="B9887" t="s">
        <v>88</v>
      </c>
      <c r="C9887" t="s">
        <v>89</v>
      </c>
      <c r="D9887" s="4">
        <v>29024.080000000311</v>
      </c>
    </row>
    <row r="9888" spans="1:4" x14ac:dyDescent="0.25">
      <c r="A9888" s="1">
        <v>45504</v>
      </c>
      <c r="B9888" t="s">
        <v>90</v>
      </c>
      <c r="C9888" t="s">
        <v>91</v>
      </c>
      <c r="D9888" s="4">
        <v>15082.769999999984</v>
      </c>
    </row>
    <row r="9889" spans="1:4" x14ac:dyDescent="0.25">
      <c r="A9889" s="1">
        <v>45504</v>
      </c>
      <c r="B9889" t="s">
        <v>92</v>
      </c>
      <c r="C9889" t="s">
        <v>93</v>
      </c>
      <c r="D9889" s="4">
        <v>209857.39899999968</v>
      </c>
    </row>
    <row r="9890" spans="1:4" x14ac:dyDescent="0.25">
      <c r="A9890" s="1">
        <v>45504</v>
      </c>
      <c r="B9890" t="s">
        <v>94</v>
      </c>
      <c r="C9890" t="s">
        <v>95</v>
      </c>
      <c r="D9890" s="4">
        <v>2582.0400000000009</v>
      </c>
    </row>
    <row r="9891" spans="1:4" x14ac:dyDescent="0.25">
      <c r="A9891" s="1">
        <v>45504</v>
      </c>
      <c r="B9891" t="s">
        <v>96</v>
      </c>
      <c r="C9891" t="s">
        <v>97</v>
      </c>
      <c r="D9891" s="4">
        <v>94603.819999999949</v>
      </c>
    </row>
    <row r="9892" spans="1:4" x14ac:dyDescent="0.25">
      <c r="A9892" s="1">
        <v>45504</v>
      </c>
      <c r="B9892" t="s">
        <v>98</v>
      </c>
      <c r="C9892" t="s">
        <v>99</v>
      </c>
      <c r="D9892" s="4">
        <v>13.77000000000108</v>
      </c>
    </row>
    <row r="9893" spans="1:4" x14ac:dyDescent="0.25">
      <c r="A9893" s="1">
        <v>45504</v>
      </c>
      <c r="B9893" t="s">
        <v>100</v>
      </c>
      <c r="C9893" t="s">
        <v>101</v>
      </c>
      <c r="D9893" s="4">
        <v>1000153.42</v>
      </c>
    </row>
    <row r="9894" spans="1:4" x14ac:dyDescent="0.25">
      <c r="A9894" s="1">
        <v>45504</v>
      </c>
      <c r="B9894" t="s">
        <v>108</v>
      </c>
      <c r="C9894" t="s">
        <v>109</v>
      </c>
      <c r="D9894" s="4">
        <v>900000</v>
      </c>
    </row>
    <row r="9895" spans="1:4" x14ac:dyDescent="0.25">
      <c r="A9895" s="1">
        <v>45504</v>
      </c>
      <c r="B9895" t="s">
        <v>1377</v>
      </c>
      <c r="C9895" t="s">
        <v>1378</v>
      </c>
      <c r="D9895" s="4">
        <v>150000</v>
      </c>
    </row>
    <row r="9896" spans="1:4" x14ac:dyDescent="0.25">
      <c r="A9896" s="1">
        <v>45504</v>
      </c>
      <c r="B9896" t="s">
        <v>846</v>
      </c>
      <c r="C9896" t="s">
        <v>847</v>
      </c>
      <c r="D9896" s="4">
        <v>-8400.0000000000746</v>
      </c>
    </row>
    <row r="9897" spans="1:4" x14ac:dyDescent="0.25">
      <c r="A9897" s="1">
        <v>45504</v>
      </c>
      <c r="B9897" t="s">
        <v>851</v>
      </c>
      <c r="C9897" t="s">
        <v>852</v>
      </c>
      <c r="D9897" s="4">
        <v>-100000</v>
      </c>
    </row>
    <row r="9898" spans="1:4" x14ac:dyDescent="0.25">
      <c r="A9898" s="1">
        <v>45504</v>
      </c>
      <c r="B9898" t="s">
        <v>855</v>
      </c>
      <c r="C9898" t="s">
        <v>856</v>
      </c>
      <c r="D9898" s="4">
        <v>-800000</v>
      </c>
    </row>
    <row r="9899" spans="1:4" x14ac:dyDescent="0.25">
      <c r="A9899" s="1">
        <v>45504</v>
      </c>
      <c r="B9899" t="s">
        <v>859</v>
      </c>
      <c r="C9899" t="s">
        <v>860</v>
      </c>
      <c r="D9899" s="4">
        <v>-99477.040000000008</v>
      </c>
    </row>
    <row r="9900" spans="1:4" x14ac:dyDescent="0.25">
      <c r="A9900" s="1">
        <v>45504</v>
      </c>
      <c r="B9900" t="s">
        <v>1192</v>
      </c>
      <c r="C9900" t="s">
        <v>1193</v>
      </c>
      <c r="D9900" s="4">
        <v>-135322.94000000006</v>
      </c>
    </row>
    <row r="9901" spans="1:4" x14ac:dyDescent="0.25">
      <c r="A9901" s="1">
        <v>45504</v>
      </c>
      <c r="B9901" t="s">
        <v>865</v>
      </c>
      <c r="C9901" t="s">
        <v>866</v>
      </c>
      <c r="D9901" s="4">
        <v>-100905.84000000001</v>
      </c>
    </row>
    <row r="9902" spans="1:4" x14ac:dyDescent="0.25">
      <c r="A9902" s="1">
        <v>45504</v>
      </c>
      <c r="B9902" t="s">
        <v>871</v>
      </c>
      <c r="C9902" t="s">
        <v>872</v>
      </c>
      <c r="D9902" s="4">
        <v>-137152.56000000003</v>
      </c>
    </row>
    <row r="9903" spans="1:4" x14ac:dyDescent="0.25">
      <c r="A9903" s="1">
        <v>45504</v>
      </c>
      <c r="B9903" t="s">
        <v>873</v>
      </c>
      <c r="C9903" t="s">
        <v>874</v>
      </c>
      <c r="D9903" s="4">
        <v>-247670.38000000003</v>
      </c>
    </row>
    <row r="9904" spans="1:4" x14ac:dyDescent="0.25">
      <c r="A9904" s="1">
        <v>45504</v>
      </c>
      <c r="B9904" t="s">
        <v>875</v>
      </c>
      <c r="C9904" t="s">
        <v>876</v>
      </c>
      <c r="D9904" s="4">
        <v>-185596.07000000009</v>
      </c>
    </row>
    <row r="9905" spans="1:4" x14ac:dyDescent="0.25">
      <c r="A9905" s="1">
        <v>45504</v>
      </c>
      <c r="B9905" t="s">
        <v>879</v>
      </c>
      <c r="C9905" t="s">
        <v>880</v>
      </c>
      <c r="D9905" s="4">
        <v>-69477.675999999992</v>
      </c>
    </row>
    <row r="9906" spans="1:4" x14ac:dyDescent="0.25">
      <c r="A9906" s="1">
        <v>45504</v>
      </c>
      <c r="B9906" t="s">
        <v>881</v>
      </c>
      <c r="C9906" t="s">
        <v>882</v>
      </c>
      <c r="D9906" s="4">
        <v>-16408.5</v>
      </c>
    </row>
    <row r="9907" spans="1:4" x14ac:dyDescent="0.25">
      <c r="A9907" s="1">
        <v>45504</v>
      </c>
      <c r="B9907" t="s">
        <v>883</v>
      </c>
      <c r="C9907" t="s">
        <v>884</v>
      </c>
      <c r="D9907" s="4">
        <v>-11499.241599999992</v>
      </c>
    </row>
    <row r="9908" spans="1:4" x14ac:dyDescent="0.25">
      <c r="A9908" s="1">
        <v>45504</v>
      </c>
      <c r="B9908" t="s">
        <v>885</v>
      </c>
      <c r="C9908" t="s">
        <v>886</v>
      </c>
      <c r="D9908" s="4">
        <v>-15980.139999999992</v>
      </c>
    </row>
    <row r="9909" spans="1:4" x14ac:dyDescent="0.25">
      <c r="A9909" s="1">
        <v>45504</v>
      </c>
      <c r="B9909" t="s">
        <v>887</v>
      </c>
      <c r="C9909" t="s">
        <v>888</v>
      </c>
      <c r="D9909" s="4">
        <v>-10000</v>
      </c>
    </row>
    <row r="9910" spans="1:4" x14ac:dyDescent="0.25">
      <c r="A9910" s="1">
        <v>45504</v>
      </c>
      <c r="B9910" t="s">
        <v>891</v>
      </c>
      <c r="C9910" t="s">
        <v>892</v>
      </c>
      <c r="D9910" s="4">
        <v>-10422</v>
      </c>
    </row>
    <row r="9911" spans="1:4" x14ac:dyDescent="0.25">
      <c r="A9911" s="1">
        <v>45504</v>
      </c>
      <c r="B9911" t="s">
        <v>893</v>
      </c>
      <c r="C9911" t="s">
        <v>894</v>
      </c>
      <c r="D9911" s="4">
        <v>-42921.710000000043</v>
      </c>
    </row>
    <row r="9912" spans="1:4" x14ac:dyDescent="0.25">
      <c r="A9912" s="1">
        <v>45504</v>
      </c>
      <c r="B9912" t="s">
        <v>895</v>
      </c>
      <c r="C9912" t="s">
        <v>896</v>
      </c>
      <c r="D9912" s="4">
        <v>-52600.12000000001</v>
      </c>
    </row>
    <row r="9913" spans="1:4" x14ac:dyDescent="0.25">
      <c r="A9913" s="1">
        <v>45504</v>
      </c>
      <c r="B9913" t="s">
        <v>897</v>
      </c>
      <c r="C9913" t="s">
        <v>898</v>
      </c>
      <c r="D9913" s="4">
        <v>-689282</v>
      </c>
    </row>
    <row r="9914" spans="1:4" x14ac:dyDescent="0.25">
      <c r="A9914" s="1">
        <v>45504</v>
      </c>
      <c r="B9914" t="s">
        <v>145</v>
      </c>
      <c r="C9914" t="s">
        <v>1199</v>
      </c>
      <c r="D9914" s="4">
        <v>-315297.5</v>
      </c>
    </row>
    <row r="9915" spans="1:4" x14ac:dyDescent="0.25">
      <c r="A9915" s="1">
        <v>45504</v>
      </c>
      <c r="B9915" t="s">
        <v>141</v>
      </c>
      <c r="C9915" t="s">
        <v>1318</v>
      </c>
      <c r="D9915" s="4">
        <v>-194176</v>
      </c>
    </row>
    <row r="9916" spans="1:4" x14ac:dyDescent="0.25">
      <c r="A9916" s="1">
        <v>45504</v>
      </c>
      <c r="B9916" t="s">
        <v>902</v>
      </c>
      <c r="C9916" t="s">
        <v>903</v>
      </c>
      <c r="D9916" s="4">
        <v>-167455.75999999995</v>
      </c>
    </row>
    <row r="9917" spans="1:4" x14ac:dyDescent="0.25">
      <c r="A9917" s="1">
        <v>45504</v>
      </c>
      <c r="B9917" t="s">
        <v>905</v>
      </c>
      <c r="C9917" t="s">
        <v>906</v>
      </c>
      <c r="D9917" s="4">
        <v>-425101.89</v>
      </c>
    </row>
    <row r="9918" spans="1:4" x14ac:dyDescent="0.25">
      <c r="A9918" s="1">
        <v>45504</v>
      </c>
      <c r="B9918" t="s">
        <v>907</v>
      </c>
      <c r="C9918" t="s">
        <v>908</v>
      </c>
      <c r="D9918" s="4">
        <v>-49006.580000000009</v>
      </c>
    </row>
    <row r="9919" spans="1:4" x14ac:dyDescent="0.25">
      <c r="A9919" s="1">
        <v>45504</v>
      </c>
      <c r="B9919" t="s">
        <v>909</v>
      </c>
      <c r="C9919" t="s">
        <v>910</v>
      </c>
      <c r="D9919" s="4">
        <v>-13963.669999999995</v>
      </c>
    </row>
    <row r="9920" spans="1:4" x14ac:dyDescent="0.25">
      <c r="A9920" s="1">
        <v>45504</v>
      </c>
      <c r="B9920" t="s">
        <v>913</v>
      </c>
      <c r="C9920" t="s">
        <v>914</v>
      </c>
      <c r="D9920" s="4">
        <v>-195502.61</v>
      </c>
    </row>
    <row r="9921" spans="1:4" x14ac:dyDescent="0.25">
      <c r="A9921" s="1">
        <v>45504</v>
      </c>
      <c r="B9921" t="s">
        <v>1379</v>
      </c>
      <c r="C9921" t="s">
        <v>1380</v>
      </c>
      <c r="D9921" s="4">
        <v>-29480</v>
      </c>
    </row>
    <row r="9922" spans="1:4" x14ac:dyDescent="0.25">
      <c r="A9922" s="1">
        <v>45504</v>
      </c>
      <c r="B9922" t="s">
        <v>110</v>
      </c>
      <c r="C9922" t="s">
        <v>926</v>
      </c>
      <c r="D9922" s="4">
        <v>-149333.34999999998</v>
      </c>
    </row>
    <row r="9923" spans="1:4" x14ac:dyDescent="0.25">
      <c r="A9923" s="1">
        <v>45504</v>
      </c>
      <c r="B9923" t="s">
        <v>112</v>
      </c>
      <c r="C9923" t="s">
        <v>937</v>
      </c>
      <c r="D9923" s="4">
        <v>-364815.2800000002</v>
      </c>
    </row>
    <row r="9924" spans="1:4" x14ac:dyDescent="0.25">
      <c r="A9924" s="1">
        <v>45504</v>
      </c>
      <c r="B9924" t="s">
        <v>115</v>
      </c>
      <c r="C9924" t="s">
        <v>944</v>
      </c>
      <c r="D9924" s="4">
        <v>-158617.24</v>
      </c>
    </row>
    <row r="9925" spans="1:4" x14ac:dyDescent="0.25">
      <c r="A9925" s="1">
        <v>45504</v>
      </c>
      <c r="B9925" t="s">
        <v>117</v>
      </c>
      <c r="C9925" t="s">
        <v>947</v>
      </c>
      <c r="D9925" s="4">
        <v>-47880.100000000006</v>
      </c>
    </row>
    <row r="9926" spans="1:4" x14ac:dyDescent="0.25">
      <c r="A9926" s="1">
        <v>45504</v>
      </c>
      <c r="B9926" t="s">
        <v>119</v>
      </c>
      <c r="C9926" t="s">
        <v>1202</v>
      </c>
      <c r="D9926" s="4">
        <v>-110275.99</v>
      </c>
    </row>
    <row r="9927" spans="1:4" x14ac:dyDescent="0.25">
      <c r="A9927" s="1">
        <v>45504</v>
      </c>
      <c r="B9927" t="s">
        <v>121</v>
      </c>
      <c r="C9927" t="s">
        <v>1203</v>
      </c>
      <c r="D9927" s="4">
        <v>-1730397.4299999997</v>
      </c>
    </row>
    <row r="9928" spans="1:4" x14ac:dyDescent="0.25">
      <c r="A9928" s="1">
        <v>45504</v>
      </c>
      <c r="B9928" t="s">
        <v>123</v>
      </c>
      <c r="C9928" t="s">
        <v>1204</v>
      </c>
      <c r="D9928" s="4">
        <v>-63287.94</v>
      </c>
    </row>
    <row r="9929" spans="1:4" x14ac:dyDescent="0.25">
      <c r="A9929" s="1">
        <v>45504</v>
      </c>
      <c r="B9929" t="s">
        <v>975</v>
      </c>
      <c r="C9929" t="s">
        <v>976</v>
      </c>
      <c r="D9929" s="4">
        <v>-558261.94999999995</v>
      </c>
    </row>
    <row r="9930" spans="1:4" x14ac:dyDescent="0.25">
      <c r="A9930" s="1">
        <v>45504</v>
      </c>
      <c r="B9930" t="s">
        <v>979</v>
      </c>
      <c r="C9930" t="s">
        <v>980</v>
      </c>
      <c r="D9930" s="4">
        <v>-1979.4000000000017</v>
      </c>
    </row>
    <row r="9931" spans="1:4" x14ac:dyDescent="0.25">
      <c r="A9931" s="1">
        <v>45504</v>
      </c>
      <c r="B9931" t="s">
        <v>983</v>
      </c>
      <c r="C9931" t="s">
        <v>984</v>
      </c>
      <c r="D9931" s="4">
        <v>-1280.3899999999983</v>
      </c>
    </row>
    <row r="9932" spans="1:4" x14ac:dyDescent="0.25">
      <c r="A9932" s="1">
        <v>45504</v>
      </c>
      <c r="B9932" t="s">
        <v>1362</v>
      </c>
      <c r="C9932" t="s">
        <v>1363</v>
      </c>
      <c r="D9932" s="4">
        <v>288415.30000000005</v>
      </c>
    </row>
    <row r="9933" spans="1:4" x14ac:dyDescent="0.25">
      <c r="A9933" s="1">
        <v>45504</v>
      </c>
      <c r="B9933" t="s">
        <v>995</v>
      </c>
      <c r="C9933" t="s">
        <v>996</v>
      </c>
      <c r="D9933" s="4">
        <v>-381837.52999999991</v>
      </c>
    </row>
    <row r="9934" spans="1:4" x14ac:dyDescent="0.25">
      <c r="A9934" s="1">
        <v>45504</v>
      </c>
      <c r="B9934" t="s">
        <v>1003</v>
      </c>
      <c r="C9934" t="s">
        <v>1004</v>
      </c>
      <c r="D9934" s="4">
        <v>-207653.05000000002</v>
      </c>
    </row>
    <row r="9935" spans="1:4" x14ac:dyDescent="0.25">
      <c r="A9935" s="1">
        <v>45504</v>
      </c>
      <c r="B9935" t="s">
        <v>1291</v>
      </c>
      <c r="C9935" t="s">
        <v>1292</v>
      </c>
      <c r="D9935" s="4">
        <v>-114397.16</v>
      </c>
    </row>
    <row r="9936" spans="1:4" x14ac:dyDescent="0.25">
      <c r="A9936" s="1">
        <v>45504</v>
      </c>
      <c r="B9936" t="s">
        <v>1256</v>
      </c>
      <c r="C9936" t="s">
        <v>1257</v>
      </c>
      <c r="D9936" s="4">
        <v>-1300</v>
      </c>
    </row>
    <row r="9937" spans="1:4" x14ac:dyDescent="0.25">
      <c r="A9937" s="1">
        <v>45504</v>
      </c>
      <c r="B9937" t="s">
        <v>1011</v>
      </c>
      <c r="C9937" t="s">
        <v>1012</v>
      </c>
      <c r="D9937" s="4">
        <v>-44021.259999999987</v>
      </c>
    </row>
    <row r="9938" spans="1:4" x14ac:dyDescent="0.25">
      <c r="A9938" s="1">
        <v>45504</v>
      </c>
      <c r="B9938" t="s">
        <v>1015</v>
      </c>
      <c r="C9938" t="s">
        <v>1016</v>
      </c>
      <c r="D9938" s="4">
        <v>-2259.8800000000028</v>
      </c>
    </row>
    <row r="9939" spans="1:4" x14ac:dyDescent="0.25">
      <c r="A9939" s="1">
        <v>45504</v>
      </c>
      <c r="B9939" t="s">
        <v>1019</v>
      </c>
      <c r="C9939" t="s">
        <v>1020</v>
      </c>
      <c r="D9939" s="4">
        <v>-3880.1999999998993</v>
      </c>
    </row>
    <row r="9940" spans="1:4" x14ac:dyDescent="0.25">
      <c r="A9940" s="1">
        <v>45504</v>
      </c>
      <c r="B9940" t="s">
        <v>1023</v>
      </c>
      <c r="C9940" t="s">
        <v>1024</v>
      </c>
      <c r="D9940" s="4">
        <v>-17463.309999999998</v>
      </c>
    </row>
    <row r="9941" spans="1:4" x14ac:dyDescent="0.25">
      <c r="A9941" s="1">
        <v>45504</v>
      </c>
      <c r="B9941" t="s">
        <v>1381</v>
      </c>
      <c r="C9941" t="s">
        <v>1382</v>
      </c>
      <c r="D9941" s="4">
        <v>-1603.61</v>
      </c>
    </row>
    <row r="9942" spans="1:4" x14ac:dyDescent="0.25">
      <c r="A9942" s="1">
        <v>45504</v>
      </c>
      <c r="B9942" t="s">
        <v>1207</v>
      </c>
      <c r="C9942" t="s">
        <v>1208</v>
      </c>
      <c r="D9942" s="4">
        <v>-1519.9999999999939</v>
      </c>
    </row>
    <row r="9943" spans="1:4" x14ac:dyDescent="0.25">
      <c r="A9943" s="1">
        <v>45504</v>
      </c>
      <c r="B9943" t="s">
        <v>1269</v>
      </c>
      <c r="C9943" t="s">
        <v>1270</v>
      </c>
      <c r="D9943" s="4">
        <v>-7800</v>
      </c>
    </row>
    <row r="9944" spans="1:4" x14ac:dyDescent="0.25">
      <c r="A9944" s="1">
        <v>45504</v>
      </c>
      <c r="B9944" t="s">
        <v>1320</v>
      </c>
      <c r="C9944" t="s">
        <v>1321</v>
      </c>
      <c r="D9944" s="4">
        <v>-10337.25</v>
      </c>
    </row>
    <row r="9945" spans="1:4" x14ac:dyDescent="0.25">
      <c r="A9945" s="1">
        <v>45504</v>
      </c>
      <c r="B9945" t="s">
        <v>1033</v>
      </c>
      <c r="C9945" t="s">
        <v>1034</v>
      </c>
      <c r="D9945" s="4">
        <v>-4618.4500000000035</v>
      </c>
    </row>
    <row r="9946" spans="1:4" x14ac:dyDescent="0.25">
      <c r="A9946" s="1">
        <v>45504</v>
      </c>
      <c r="B9946" t="s">
        <v>1209</v>
      </c>
      <c r="C9946" t="s">
        <v>1210</v>
      </c>
      <c r="D9946" s="4">
        <v>-12169.329999999962</v>
      </c>
    </row>
    <row r="9947" spans="1:4" x14ac:dyDescent="0.25">
      <c r="A9947" s="1">
        <v>45504</v>
      </c>
      <c r="B9947" t="s">
        <v>1383</v>
      </c>
      <c r="C9947" t="s">
        <v>1384</v>
      </c>
      <c r="D9947" s="4">
        <v>10640</v>
      </c>
    </row>
    <row r="9948" spans="1:4" x14ac:dyDescent="0.25">
      <c r="A9948" s="1">
        <v>45504</v>
      </c>
      <c r="B9948" t="s">
        <v>1367</v>
      </c>
      <c r="C9948" t="s">
        <v>1368</v>
      </c>
      <c r="D9948" s="4">
        <v>-67900.450000000026</v>
      </c>
    </row>
    <row r="9949" spans="1:4" x14ac:dyDescent="0.25">
      <c r="A9949" s="1">
        <v>45504</v>
      </c>
      <c r="B9949" t="s">
        <v>1369</v>
      </c>
      <c r="C9949" t="s">
        <v>1370</v>
      </c>
      <c r="D9949" s="4">
        <v>-13412.689999999997</v>
      </c>
    </row>
    <row r="9950" spans="1:4" x14ac:dyDescent="0.25">
      <c r="A9950" s="1">
        <v>45504</v>
      </c>
      <c r="B9950" t="s">
        <v>1230</v>
      </c>
      <c r="C9950" t="s">
        <v>1231</v>
      </c>
      <c r="D9950" s="4">
        <v>4007.9500000001426</v>
      </c>
    </row>
    <row r="9951" spans="1:4" x14ac:dyDescent="0.25">
      <c r="A9951" s="1">
        <v>45504</v>
      </c>
      <c r="B9951" t="s">
        <v>1324</v>
      </c>
      <c r="C9951" t="s">
        <v>1325</v>
      </c>
      <c r="D9951" s="4">
        <v>-56.01</v>
      </c>
    </row>
    <row r="9952" spans="1:4" x14ac:dyDescent="0.25">
      <c r="A9952" s="1">
        <v>45504</v>
      </c>
      <c r="B9952" t="s">
        <v>1050</v>
      </c>
      <c r="C9952" t="s">
        <v>1051</v>
      </c>
      <c r="D9952" s="4">
        <v>-94094.079999999958</v>
      </c>
    </row>
    <row r="9953" spans="1:4" x14ac:dyDescent="0.25">
      <c r="A9953" s="1">
        <v>45504</v>
      </c>
      <c r="B9953" t="s">
        <v>1054</v>
      </c>
      <c r="C9953" t="s">
        <v>1055</v>
      </c>
      <c r="D9953" s="4">
        <v>-2837.880000000001</v>
      </c>
    </row>
    <row r="9954" spans="1:4" x14ac:dyDescent="0.25">
      <c r="A9954" s="1">
        <v>45504</v>
      </c>
      <c r="B9954" t="s">
        <v>1211</v>
      </c>
      <c r="C9954" t="s">
        <v>1212</v>
      </c>
      <c r="D9954" s="4">
        <v>-267.07</v>
      </c>
    </row>
    <row r="9955" spans="1:4" x14ac:dyDescent="0.25">
      <c r="A9955" s="1">
        <v>45504</v>
      </c>
      <c r="B9955" t="s">
        <v>1060</v>
      </c>
      <c r="C9955" t="s">
        <v>1061</v>
      </c>
      <c r="D9955" s="4">
        <v>-1121.3099999999881</v>
      </c>
    </row>
    <row r="9956" spans="1:4" x14ac:dyDescent="0.25">
      <c r="A9956" s="1">
        <v>45504</v>
      </c>
      <c r="B9956" t="s">
        <v>1064</v>
      </c>
      <c r="C9956" t="s">
        <v>1065</v>
      </c>
      <c r="D9956" s="4">
        <v>-2.8499999999999726</v>
      </c>
    </row>
    <row r="9957" spans="1:4" x14ac:dyDescent="0.25">
      <c r="A9957" s="1">
        <v>45504</v>
      </c>
      <c r="B9957" t="s">
        <v>1072</v>
      </c>
      <c r="C9957" t="s">
        <v>1073</v>
      </c>
      <c r="D9957" s="4">
        <v>-52436.840000000026</v>
      </c>
    </row>
    <row r="9958" spans="1:4" x14ac:dyDescent="0.25">
      <c r="A9958" s="1">
        <v>45504</v>
      </c>
      <c r="B9958" t="s">
        <v>1076</v>
      </c>
      <c r="C9958" t="s">
        <v>1077</v>
      </c>
      <c r="D9958" s="4">
        <v>-11645.029999999999</v>
      </c>
    </row>
    <row r="9959" spans="1:4" x14ac:dyDescent="0.25">
      <c r="A9959" s="1">
        <v>45504</v>
      </c>
      <c r="B9959" t="s">
        <v>1234</v>
      </c>
      <c r="C9959" t="s">
        <v>1235</v>
      </c>
      <c r="D9959" s="4">
        <v>-3.4000000000000909</v>
      </c>
    </row>
    <row r="9960" spans="1:4" x14ac:dyDescent="0.25">
      <c r="A9960" s="1">
        <v>45504</v>
      </c>
      <c r="B9960" t="s">
        <v>1215</v>
      </c>
      <c r="C9960" t="s">
        <v>1216</v>
      </c>
      <c r="D9960" s="4">
        <v>-6.24</v>
      </c>
    </row>
    <row r="9961" spans="1:4" x14ac:dyDescent="0.25">
      <c r="A9961" s="1">
        <v>45504</v>
      </c>
      <c r="B9961" t="s">
        <v>1217</v>
      </c>
      <c r="C9961" t="s">
        <v>1218</v>
      </c>
      <c r="D9961" s="4">
        <v>-336.31</v>
      </c>
    </row>
    <row r="9962" spans="1:4" x14ac:dyDescent="0.25">
      <c r="A9962" s="1">
        <v>45504</v>
      </c>
      <c r="B9962" t="s">
        <v>1087</v>
      </c>
      <c r="C9962" t="s">
        <v>1088</v>
      </c>
      <c r="D9962" s="4">
        <v>-428.83999999999992</v>
      </c>
    </row>
    <row r="9963" spans="1:4" x14ac:dyDescent="0.25">
      <c r="A9963" s="1">
        <v>45504</v>
      </c>
      <c r="B9963" t="s">
        <v>1091</v>
      </c>
      <c r="C9963" t="s">
        <v>1092</v>
      </c>
      <c r="D9963" s="4">
        <v>-2821.2599999999989</v>
      </c>
    </row>
    <row r="9964" spans="1:4" x14ac:dyDescent="0.25">
      <c r="A9964" s="1">
        <v>45504</v>
      </c>
      <c r="B9964" t="s">
        <v>1095</v>
      </c>
      <c r="C9964" t="s">
        <v>1096</v>
      </c>
      <c r="D9964" s="4">
        <v>-452.5800000000001</v>
      </c>
    </row>
    <row r="9965" spans="1:4" x14ac:dyDescent="0.25">
      <c r="A9965" s="1">
        <v>45504</v>
      </c>
      <c r="B9965" t="s">
        <v>1099</v>
      </c>
      <c r="C9965" t="s">
        <v>1100</v>
      </c>
      <c r="D9965" s="4">
        <v>-165.0000000000004</v>
      </c>
    </row>
    <row r="9966" spans="1:4" x14ac:dyDescent="0.25">
      <c r="A9966" s="1">
        <v>45504</v>
      </c>
      <c r="B9966" t="s">
        <v>1103</v>
      </c>
      <c r="C9966" t="s">
        <v>1104</v>
      </c>
      <c r="D9966" s="4">
        <v>-1069.4099999999994</v>
      </c>
    </row>
    <row r="9967" spans="1:4" x14ac:dyDescent="0.25">
      <c r="A9967" s="1">
        <v>45504</v>
      </c>
      <c r="B9967" t="s">
        <v>1107</v>
      </c>
      <c r="C9967" t="s">
        <v>1108</v>
      </c>
      <c r="D9967" s="4">
        <v>-1514.57</v>
      </c>
    </row>
    <row r="9968" spans="1:4" x14ac:dyDescent="0.25">
      <c r="A9968" s="1">
        <v>45504</v>
      </c>
      <c r="B9968" t="s">
        <v>1109</v>
      </c>
      <c r="C9968" t="s">
        <v>1110</v>
      </c>
      <c r="D9968" s="4">
        <v>-678.96999999999969</v>
      </c>
    </row>
    <row r="9969" spans="1:4" x14ac:dyDescent="0.25">
      <c r="A9969" s="1">
        <v>45504</v>
      </c>
      <c r="B9969" t="s">
        <v>1111</v>
      </c>
      <c r="C9969" t="s">
        <v>1112</v>
      </c>
      <c r="D9969" s="4">
        <v>-813.51999999999975</v>
      </c>
    </row>
    <row r="9970" spans="1:4" x14ac:dyDescent="0.25">
      <c r="A9970" s="1">
        <v>45504</v>
      </c>
      <c r="B9970" t="s">
        <v>1115</v>
      </c>
      <c r="C9970" t="s">
        <v>1116</v>
      </c>
      <c r="D9970" s="4">
        <v>-196.85000000001918</v>
      </c>
    </row>
    <row r="9971" spans="1:4" x14ac:dyDescent="0.25">
      <c r="A9971" s="1">
        <v>45504</v>
      </c>
      <c r="B9971" t="s">
        <v>1344</v>
      </c>
      <c r="C9971" t="s">
        <v>1345</v>
      </c>
      <c r="D9971" s="4">
        <v>-636.47</v>
      </c>
    </row>
    <row r="9972" spans="1:4" x14ac:dyDescent="0.25">
      <c r="A9972" s="1">
        <v>45504</v>
      </c>
      <c r="B9972" t="s">
        <v>1371</v>
      </c>
      <c r="C9972" t="s">
        <v>1372</v>
      </c>
      <c r="D9972" s="4">
        <v>-261.56999999998601</v>
      </c>
    </row>
    <row r="9973" spans="1:4" x14ac:dyDescent="0.25">
      <c r="A9973" s="1">
        <v>45504</v>
      </c>
      <c r="B9973" t="s">
        <v>1385</v>
      </c>
      <c r="C9973" t="s">
        <v>1386</v>
      </c>
      <c r="D9973" s="4">
        <v>344.66</v>
      </c>
    </row>
    <row r="9974" spans="1:4" x14ac:dyDescent="0.25">
      <c r="A9974" s="1">
        <v>45504</v>
      </c>
      <c r="B9974" t="s">
        <v>1387</v>
      </c>
      <c r="C9974" t="s">
        <v>1388</v>
      </c>
      <c r="D9974" s="4">
        <v>-217.84</v>
      </c>
    </row>
    <row r="9975" spans="1:4" x14ac:dyDescent="0.25">
      <c r="A9975" s="1">
        <v>45504</v>
      </c>
      <c r="B9975" t="s">
        <v>1117</v>
      </c>
      <c r="C9975" t="s">
        <v>1118</v>
      </c>
      <c r="D9975" s="4">
        <v>-1983.0699999999997</v>
      </c>
    </row>
    <row r="9976" spans="1:4" x14ac:dyDescent="0.25">
      <c r="A9976" s="1">
        <v>45504</v>
      </c>
      <c r="B9976" t="s">
        <v>1119</v>
      </c>
      <c r="C9976" t="s">
        <v>1120</v>
      </c>
      <c r="D9976" s="4">
        <v>-59580.089999999887</v>
      </c>
    </row>
    <row r="9977" spans="1:4" x14ac:dyDescent="0.25">
      <c r="A9977" s="1">
        <v>45504</v>
      </c>
      <c r="B9977" t="s">
        <v>1124</v>
      </c>
      <c r="C9977" t="s">
        <v>1125</v>
      </c>
      <c r="D9977" s="4">
        <v>-210910</v>
      </c>
    </row>
    <row r="9978" spans="1:4" x14ac:dyDescent="0.25">
      <c r="A9978" s="1">
        <v>45504</v>
      </c>
      <c r="B9978" t="s">
        <v>565</v>
      </c>
      <c r="C9978" t="s">
        <v>566</v>
      </c>
      <c r="D9978" s="4">
        <v>193912.75</v>
      </c>
    </row>
    <row r="9979" spans="1:4" x14ac:dyDescent="0.25">
      <c r="A9979" s="1">
        <v>45504</v>
      </c>
      <c r="B9979" t="s">
        <v>568</v>
      </c>
      <c r="C9979" t="s">
        <v>569</v>
      </c>
      <c r="D9979" s="4">
        <v>113109.95999999999</v>
      </c>
    </row>
    <row r="9980" spans="1:4" x14ac:dyDescent="0.25">
      <c r="A9980" s="1">
        <v>45504</v>
      </c>
      <c r="B9980" t="s">
        <v>574</v>
      </c>
      <c r="C9980" t="s">
        <v>575</v>
      </c>
      <c r="D9980" s="4">
        <v>25834.050000000003</v>
      </c>
    </row>
    <row r="9981" spans="1:4" x14ac:dyDescent="0.25">
      <c r="A9981" s="1">
        <v>45504</v>
      </c>
      <c r="B9981" t="s">
        <v>578</v>
      </c>
      <c r="C9981" t="s">
        <v>579</v>
      </c>
      <c r="D9981" s="4">
        <v>1145.42</v>
      </c>
    </row>
    <row r="9982" spans="1:4" x14ac:dyDescent="0.25">
      <c r="A9982" s="1">
        <v>45504</v>
      </c>
      <c r="B9982" t="s">
        <v>582</v>
      </c>
      <c r="C9982" t="s">
        <v>583</v>
      </c>
      <c r="D9982" s="4">
        <v>12756.900000000001</v>
      </c>
    </row>
    <row r="9983" spans="1:4" x14ac:dyDescent="0.25">
      <c r="A9983" s="1">
        <v>45504</v>
      </c>
      <c r="B9983" t="s">
        <v>586</v>
      </c>
      <c r="C9983" t="s">
        <v>587</v>
      </c>
      <c r="D9983" s="4">
        <v>4303.03</v>
      </c>
    </row>
    <row r="9984" spans="1:4" x14ac:dyDescent="0.25">
      <c r="A9984" s="1">
        <v>45504</v>
      </c>
      <c r="B9984" t="s">
        <v>590</v>
      </c>
      <c r="C9984" t="s">
        <v>591</v>
      </c>
      <c r="D9984" s="4">
        <v>4597.33</v>
      </c>
    </row>
    <row r="9985" spans="1:4" x14ac:dyDescent="0.25">
      <c r="A9985" s="1">
        <v>45504</v>
      </c>
      <c r="B9985" t="s">
        <v>595</v>
      </c>
      <c r="C9985" t="s">
        <v>596</v>
      </c>
      <c r="D9985" s="4">
        <v>2144.8199999999997</v>
      </c>
    </row>
    <row r="9986" spans="1:4" x14ac:dyDescent="0.25">
      <c r="A9986" s="1">
        <v>45504</v>
      </c>
      <c r="B9986" t="s">
        <v>599</v>
      </c>
      <c r="C9986" t="s">
        <v>600</v>
      </c>
      <c r="D9986" s="4">
        <v>2801.3799999999997</v>
      </c>
    </row>
    <row r="9987" spans="1:4" x14ac:dyDescent="0.25">
      <c r="A9987" s="1">
        <v>45504</v>
      </c>
      <c r="B9987" t="s">
        <v>603</v>
      </c>
      <c r="C9987" t="s">
        <v>604</v>
      </c>
      <c r="D9987" s="4">
        <v>9188.35</v>
      </c>
    </row>
    <row r="9988" spans="1:4" x14ac:dyDescent="0.25">
      <c r="A9988" s="1">
        <v>45504</v>
      </c>
      <c r="B9988" t="s">
        <v>1130</v>
      </c>
      <c r="C9988" t="s">
        <v>1131</v>
      </c>
      <c r="D9988" s="4">
        <v>4993.1500000000005</v>
      </c>
    </row>
    <row r="9989" spans="1:4" x14ac:dyDescent="0.25">
      <c r="A9989" s="1">
        <v>45504</v>
      </c>
      <c r="B9989" t="s">
        <v>1364</v>
      </c>
      <c r="C9989" t="s">
        <v>1365</v>
      </c>
      <c r="D9989" s="4">
        <v>88.91</v>
      </c>
    </row>
    <row r="9990" spans="1:4" x14ac:dyDescent="0.25">
      <c r="A9990" s="1">
        <v>45504</v>
      </c>
      <c r="B9990" t="s">
        <v>627</v>
      </c>
      <c r="C9990" t="s">
        <v>628</v>
      </c>
      <c r="D9990" s="4">
        <v>141730.47999999998</v>
      </c>
    </row>
    <row r="9991" spans="1:4" x14ac:dyDescent="0.25">
      <c r="A9991" s="1">
        <v>45504</v>
      </c>
      <c r="B9991" t="s">
        <v>631</v>
      </c>
      <c r="C9991" t="s">
        <v>632</v>
      </c>
      <c r="D9991" s="4">
        <v>90</v>
      </c>
    </row>
    <row r="9992" spans="1:4" x14ac:dyDescent="0.25">
      <c r="A9992" s="1">
        <v>45504</v>
      </c>
      <c r="B9992" t="s">
        <v>633</v>
      </c>
      <c r="C9992" t="s">
        <v>634</v>
      </c>
      <c r="D9992" s="4">
        <v>28463.07</v>
      </c>
    </row>
    <row r="9993" spans="1:4" x14ac:dyDescent="0.25">
      <c r="A9993" s="1">
        <v>45504</v>
      </c>
      <c r="B9993" t="s">
        <v>640</v>
      </c>
      <c r="C9993" t="s">
        <v>641</v>
      </c>
      <c r="D9993" s="4">
        <v>36.29</v>
      </c>
    </row>
    <row r="9994" spans="1:4" x14ac:dyDescent="0.25">
      <c r="A9994" s="1">
        <v>45504</v>
      </c>
      <c r="B9994" t="s">
        <v>646</v>
      </c>
      <c r="C9994" t="s">
        <v>647</v>
      </c>
      <c r="D9994" s="4">
        <v>238706.82</v>
      </c>
    </row>
    <row r="9995" spans="1:4" x14ac:dyDescent="0.25">
      <c r="A9995" s="1">
        <v>45504</v>
      </c>
      <c r="B9995" t="s">
        <v>650</v>
      </c>
      <c r="C9995" t="s">
        <v>651</v>
      </c>
      <c r="D9995" s="4">
        <v>19455.759999999998</v>
      </c>
    </row>
    <row r="9996" spans="1:4" x14ac:dyDescent="0.25">
      <c r="A9996" s="1">
        <v>45504</v>
      </c>
      <c r="B9996" t="s">
        <v>652</v>
      </c>
      <c r="C9996" t="s">
        <v>653</v>
      </c>
      <c r="D9996" s="4">
        <v>8390.84</v>
      </c>
    </row>
    <row r="9997" spans="1:4" x14ac:dyDescent="0.25">
      <c r="A9997" s="1">
        <v>45504</v>
      </c>
      <c r="B9997" t="s">
        <v>656</v>
      </c>
      <c r="C9997" t="s">
        <v>657</v>
      </c>
      <c r="D9997" s="4">
        <v>1751.44</v>
      </c>
    </row>
    <row r="9998" spans="1:4" x14ac:dyDescent="0.25">
      <c r="A9998" s="1">
        <v>45504</v>
      </c>
      <c r="B9998" t="s">
        <v>663</v>
      </c>
      <c r="C9998" t="s">
        <v>664</v>
      </c>
      <c r="D9998" s="4">
        <v>3267.0199999999991</v>
      </c>
    </row>
    <row r="9999" spans="1:4" x14ac:dyDescent="0.25">
      <c r="A9999" s="1">
        <v>45504</v>
      </c>
      <c r="B9999" t="s">
        <v>668</v>
      </c>
      <c r="C9999" t="s">
        <v>669</v>
      </c>
      <c r="D9999" s="4">
        <v>3034.2</v>
      </c>
    </row>
    <row r="10000" spans="1:4" x14ac:dyDescent="0.25">
      <c r="A10000" s="1">
        <v>45504</v>
      </c>
      <c r="B10000" t="s">
        <v>672</v>
      </c>
      <c r="C10000" t="s">
        <v>673</v>
      </c>
      <c r="D10000" s="4">
        <v>14379.6</v>
      </c>
    </row>
    <row r="10001" spans="1:4" x14ac:dyDescent="0.25">
      <c r="A10001" s="1">
        <v>45504</v>
      </c>
      <c r="B10001" t="s">
        <v>676</v>
      </c>
      <c r="C10001" t="s">
        <v>677</v>
      </c>
      <c r="D10001" s="4">
        <v>74104.799999999988</v>
      </c>
    </row>
    <row r="10002" spans="1:4" x14ac:dyDescent="0.25">
      <c r="A10002" s="1">
        <v>45504</v>
      </c>
      <c r="B10002" t="s">
        <v>680</v>
      </c>
      <c r="C10002" t="s">
        <v>681</v>
      </c>
      <c r="D10002" s="4">
        <v>30132.61</v>
      </c>
    </row>
    <row r="10003" spans="1:4" x14ac:dyDescent="0.25">
      <c r="A10003" s="1">
        <v>45504</v>
      </c>
      <c r="B10003" t="s">
        <v>685</v>
      </c>
      <c r="C10003" t="s">
        <v>686</v>
      </c>
      <c r="D10003" s="4">
        <v>800</v>
      </c>
    </row>
    <row r="10004" spans="1:4" x14ac:dyDescent="0.25">
      <c r="A10004" s="1">
        <v>45504</v>
      </c>
      <c r="B10004" t="s">
        <v>690</v>
      </c>
      <c r="C10004" t="s">
        <v>691</v>
      </c>
      <c r="D10004" s="4">
        <v>20402</v>
      </c>
    </row>
    <row r="10005" spans="1:4" x14ac:dyDescent="0.25">
      <c r="A10005" s="1">
        <v>45504</v>
      </c>
      <c r="B10005" t="s">
        <v>696</v>
      </c>
      <c r="C10005" t="s">
        <v>697</v>
      </c>
      <c r="D10005" s="4">
        <v>4135.3600000000006</v>
      </c>
    </row>
    <row r="10006" spans="1:4" x14ac:dyDescent="0.25">
      <c r="A10006" s="1">
        <v>45504</v>
      </c>
      <c r="B10006" t="s">
        <v>698</v>
      </c>
      <c r="C10006" t="s">
        <v>699</v>
      </c>
      <c r="D10006" s="4">
        <v>437.5</v>
      </c>
    </row>
    <row r="10007" spans="1:4" x14ac:dyDescent="0.25">
      <c r="A10007" s="1">
        <v>45504</v>
      </c>
      <c r="B10007" t="s">
        <v>1132</v>
      </c>
      <c r="C10007" t="s">
        <v>1133</v>
      </c>
      <c r="D10007" s="4">
        <v>1176.08</v>
      </c>
    </row>
    <row r="10008" spans="1:4" x14ac:dyDescent="0.25">
      <c r="A10008" s="1">
        <v>45504</v>
      </c>
      <c r="B10008" t="s">
        <v>1134</v>
      </c>
      <c r="C10008" t="s">
        <v>1135</v>
      </c>
      <c r="D10008" s="4">
        <v>26135.760000000002</v>
      </c>
    </row>
    <row r="10009" spans="1:4" x14ac:dyDescent="0.25">
      <c r="A10009" s="1">
        <v>45504</v>
      </c>
      <c r="B10009" t="s">
        <v>1140</v>
      </c>
      <c r="C10009" t="s">
        <v>1141</v>
      </c>
      <c r="D10009" s="4">
        <v>7583.3099999999995</v>
      </c>
    </row>
    <row r="10010" spans="1:4" x14ac:dyDescent="0.25">
      <c r="A10010" s="1">
        <v>45504</v>
      </c>
      <c r="B10010" t="s">
        <v>1221</v>
      </c>
      <c r="C10010" t="s">
        <v>1222</v>
      </c>
      <c r="D10010" s="4">
        <v>27722.6</v>
      </c>
    </row>
    <row r="10011" spans="1:4" x14ac:dyDescent="0.25">
      <c r="A10011" s="1">
        <v>45504</v>
      </c>
      <c r="B10011" t="s">
        <v>1310</v>
      </c>
      <c r="C10011" t="s">
        <v>1311</v>
      </c>
      <c r="D10011" s="4">
        <v>24500</v>
      </c>
    </row>
    <row r="10012" spans="1:4" x14ac:dyDescent="0.25">
      <c r="A10012" s="1">
        <v>45504</v>
      </c>
      <c r="B10012" t="s">
        <v>702</v>
      </c>
      <c r="C10012" t="s">
        <v>703</v>
      </c>
      <c r="D10012" s="4">
        <v>7583.3099999999995</v>
      </c>
    </row>
    <row r="10013" spans="1:4" x14ac:dyDescent="0.25">
      <c r="A10013" s="1">
        <v>45504</v>
      </c>
      <c r="B10013" t="s">
        <v>1312</v>
      </c>
      <c r="C10013" t="s">
        <v>1313</v>
      </c>
      <c r="D10013" s="4">
        <v>10337.25</v>
      </c>
    </row>
    <row r="10014" spans="1:4" x14ac:dyDescent="0.25">
      <c r="A10014" s="1">
        <v>45504</v>
      </c>
      <c r="B10014" t="s">
        <v>1146</v>
      </c>
      <c r="C10014" t="s">
        <v>1147</v>
      </c>
      <c r="D10014" s="4">
        <v>17850</v>
      </c>
    </row>
    <row r="10015" spans="1:4" x14ac:dyDescent="0.25">
      <c r="A10015" s="1">
        <v>45504</v>
      </c>
      <c r="B10015" t="s">
        <v>1273</v>
      </c>
      <c r="C10015" t="s">
        <v>1274</v>
      </c>
      <c r="D10015" s="4">
        <v>4853.3099999999995</v>
      </c>
    </row>
    <row r="10016" spans="1:4" x14ac:dyDescent="0.25">
      <c r="A10016" s="1">
        <v>45504</v>
      </c>
      <c r="B10016" t="s">
        <v>1260</v>
      </c>
      <c r="C10016" t="s">
        <v>1261</v>
      </c>
      <c r="D10016" s="4">
        <v>1400</v>
      </c>
    </row>
    <row r="10017" spans="1:4" x14ac:dyDescent="0.25">
      <c r="A10017" s="1">
        <v>45504</v>
      </c>
      <c r="B10017" t="s">
        <v>704</v>
      </c>
      <c r="C10017" t="s">
        <v>705</v>
      </c>
      <c r="D10017" s="4">
        <v>19255.2</v>
      </c>
    </row>
    <row r="10018" spans="1:4" x14ac:dyDescent="0.25">
      <c r="A10018" s="1">
        <v>45504</v>
      </c>
      <c r="B10018" t="s">
        <v>708</v>
      </c>
      <c r="C10018" t="s">
        <v>709</v>
      </c>
      <c r="D10018" s="4">
        <v>956.84999999999991</v>
      </c>
    </row>
    <row r="10019" spans="1:4" x14ac:dyDescent="0.25">
      <c r="A10019" s="1">
        <v>45504</v>
      </c>
      <c r="B10019" t="s">
        <v>712</v>
      </c>
      <c r="C10019" t="s">
        <v>713</v>
      </c>
      <c r="D10019" s="4">
        <v>555.32999999999993</v>
      </c>
    </row>
    <row r="10020" spans="1:4" x14ac:dyDescent="0.25">
      <c r="A10020" s="1">
        <v>45504</v>
      </c>
      <c r="B10020" t="s">
        <v>717</v>
      </c>
      <c r="C10020" t="s">
        <v>718</v>
      </c>
      <c r="D10020" s="4">
        <v>2564.83</v>
      </c>
    </row>
    <row r="10021" spans="1:4" x14ac:dyDescent="0.25">
      <c r="A10021" s="1">
        <v>45504</v>
      </c>
      <c r="B10021" t="s">
        <v>719</v>
      </c>
      <c r="C10021" t="s">
        <v>720</v>
      </c>
      <c r="D10021" s="4">
        <v>6188.76</v>
      </c>
    </row>
    <row r="10022" spans="1:4" x14ac:dyDescent="0.25">
      <c r="A10022" s="1">
        <v>45504</v>
      </c>
      <c r="B10022" t="s">
        <v>1350</v>
      </c>
      <c r="C10022" t="s">
        <v>1351</v>
      </c>
      <c r="D10022" s="4">
        <v>3515</v>
      </c>
    </row>
    <row r="10023" spans="1:4" x14ac:dyDescent="0.25">
      <c r="A10023" s="1">
        <v>45504</v>
      </c>
      <c r="B10023" t="s">
        <v>721</v>
      </c>
      <c r="C10023" t="s">
        <v>722</v>
      </c>
      <c r="D10023" s="4">
        <v>5716</v>
      </c>
    </row>
    <row r="10024" spans="1:4" x14ac:dyDescent="0.25">
      <c r="A10024" s="1">
        <v>45504</v>
      </c>
      <c r="B10024" t="s">
        <v>726</v>
      </c>
      <c r="C10024" t="s">
        <v>727</v>
      </c>
      <c r="D10024" s="4">
        <v>5820.6100000000006</v>
      </c>
    </row>
    <row r="10025" spans="1:4" x14ac:dyDescent="0.25">
      <c r="A10025" s="1">
        <v>45504</v>
      </c>
      <c r="B10025" t="s">
        <v>730</v>
      </c>
      <c r="C10025" t="s">
        <v>731</v>
      </c>
      <c r="D10025" s="4">
        <v>459.21</v>
      </c>
    </row>
    <row r="10026" spans="1:4" x14ac:dyDescent="0.25">
      <c r="A10026" s="1">
        <v>45504</v>
      </c>
      <c r="B10026" t="s">
        <v>734</v>
      </c>
      <c r="C10026" t="s">
        <v>735</v>
      </c>
      <c r="D10026" s="4">
        <v>425.58</v>
      </c>
    </row>
    <row r="10027" spans="1:4" x14ac:dyDescent="0.25">
      <c r="A10027" s="1">
        <v>45504</v>
      </c>
      <c r="B10027" t="s">
        <v>738</v>
      </c>
      <c r="C10027" t="s">
        <v>739</v>
      </c>
      <c r="D10027" s="4">
        <v>13977.160000000002</v>
      </c>
    </row>
    <row r="10028" spans="1:4" x14ac:dyDescent="0.25">
      <c r="A10028" s="1">
        <v>45504</v>
      </c>
      <c r="B10028" t="s">
        <v>742</v>
      </c>
      <c r="C10028" t="s">
        <v>743</v>
      </c>
      <c r="D10028" s="4">
        <v>4350.66</v>
      </c>
    </row>
    <row r="10029" spans="1:4" x14ac:dyDescent="0.25">
      <c r="A10029" s="1">
        <v>45504</v>
      </c>
      <c r="B10029" t="s">
        <v>747</v>
      </c>
      <c r="C10029" t="s">
        <v>748</v>
      </c>
      <c r="D10029" s="4">
        <v>23039.090000000004</v>
      </c>
    </row>
    <row r="10030" spans="1:4" x14ac:dyDescent="0.25">
      <c r="A10030" s="1">
        <v>45504</v>
      </c>
      <c r="B10030" t="s">
        <v>1375</v>
      </c>
      <c r="C10030" t="s">
        <v>1376</v>
      </c>
      <c r="D10030" s="4">
        <v>14.38</v>
      </c>
    </row>
    <row r="10031" spans="1:4" x14ac:dyDescent="0.25">
      <c r="A10031" s="1">
        <v>45504</v>
      </c>
      <c r="B10031" t="s">
        <v>763</v>
      </c>
      <c r="C10031" t="s">
        <v>764</v>
      </c>
      <c r="D10031" s="4">
        <v>144.98000000000002</v>
      </c>
    </row>
    <row r="10032" spans="1:4" x14ac:dyDescent="0.25">
      <c r="A10032" s="1">
        <v>45504</v>
      </c>
      <c r="B10032" t="s">
        <v>767</v>
      </c>
      <c r="C10032" t="s">
        <v>768</v>
      </c>
      <c r="D10032" s="4">
        <v>591.06999999999994</v>
      </c>
    </row>
    <row r="10033" spans="1:4" x14ac:dyDescent="0.25">
      <c r="A10033" s="1">
        <v>45504</v>
      </c>
      <c r="B10033" t="s">
        <v>769</v>
      </c>
      <c r="C10033" t="s">
        <v>770</v>
      </c>
      <c r="D10033" s="4">
        <v>4964.87</v>
      </c>
    </row>
    <row r="10034" spans="1:4" x14ac:dyDescent="0.25">
      <c r="A10034" s="1">
        <v>45504</v>
      </c>
      <c r="B10034" t="s">
        <v>773</v>
      </c>
      <c r="C10034" t="s">
        <v>774</v>
      </c>
      <c r="D10034" s="4">
        <v>1040.08</v>
      </c>
    </row>
    <row r="10035" spans="1:4" x14ac:dyDescent="0.25">
      <c r="A10035" s="1">
        <v>45504</v>
      </c>
      <c r="B10035" t="s">
        <v>775</v>
      </c>
      <c r="C10035" t="s">
        <v>776</v>
      </c>
      <c r="D10035" s="4">
        <v>4726.38</v>
      </c>
    </row>
    <row r="10036" spans="1:4" x14ac:dyDescent="0.25">
      <c r="A10036" s="1">
        <v>45504</v>
      </c>
      <c r="B10036" t="s">
        <v>777</v>
      </c>
      <c r="C10036" t="s">
        <v>778</v>
      </c>
      <c r="D10036" s="4">
        <v>4595</v>
      </c>
    </row>
    <row r="10037" spans="1:4" x14ac:dyDescent="0.25">
      <c r="A10037" s="1">
        <v>45504</v>
      </c>
      <c r="B10037" t="s">
        <v>781</v>
      </c>
      <c r="C10037" t="s">
        <v>782</v>
      </c>
      <c r="D10037" s="4">
        <v>4208.869999999999</v>
      </c>
    </row>
    <row r="10038" spans="1:4" x14ac:dyDescent="0.25">
      <c r="A10038" s="1">
        <v>45504</v>
      </c>
      <c r="B10038" t="s">
        <v>785</v>
      </c>
      <c r="C10038" t="s">
        <v>786</v>
      </c>
      <c r="D10038" s="4">
        <v>818.08</v>
      </c>
    </row>
    <row r="10039" spans="1:4" x14ac:dyDescent="0.25">
      <c r="A10039" s="1">
        <v>45504</v>
      </c>
      <c r="B10039" t="s">
        <v>788</v>
      </c>
      <c r="C10039" t="s">
        <v>789</v>
      </c>
      <c r="D10039" s="4">
        <v>3754.37</v>
      </c>
    </row>
    <row r="10040" spans="1:4" x14ac:dyDescent="0.25">
      <c r="A10040" s="1">
        <v>45504</v>
      </c>
      <c r="B10040" t="s">
        <v>790</v>
      </c>
      <c r="C10040" t="s">
        <v>791</v>
      </c>
      <c r="D10040" s="4">
        <v>4564</v>
      </c>
    </row>
    <row r="10041" spans="1:4" x14ac:dyDescent="0.25">
      <c r="A10041" s="1">
        <v>45504</v>
      </c>
      <c r="B10041" t="s">
        <v>792</v>
      </c>
      <c r="C10041" t="s">
        <v>793</v>
      </c>
      <c r="D10041" s="4">
        <v>4525</v>
      </c>
    </row>
    <row r="10042" spans="1:4" x14ac:dyDescent="0.25">
      <c r="A10042" s="1">
        <v>45504</v>
      </c>
      <c r="B10042" t="s">
        <v>1275</v>
      </c>
      <c r="C10042" t="s">
        <v>1276</v>
      </c>
      <c r="D10042" s="4">
        <v>3979.67</v>
      </c>
    </row>
    <row r="10043" spans="1:4" x14ac:dyDescent="0.25">
      <c r="A10043" s="1">
        <v>45504</v>
      </c>
      <c r="B10043" t="s">
        <v>1236</v>
      </c>
      <c r="C10043" t="s">
        <v>1237</v>
      </c>
      <c r="D10043" s="4">
        <v>31.25</v>
      </c>
    </row>
    <row r="10044" spans="1:4" x14ac:dyDescent="0.25">
      <c r="A10044" s="1">
        <v>45504</v>
      </c>
      <c r="B10044" t="s">
        <v>1238</v>
      </c>
      <c r="C10044" t="s">
        <v>1239</v>
      </c>
      <c r="D10044" s="4">
        <v>4860.7199999999993</v>
      </c>
    </row>
    <row r="10045" spans="1:4" x14ac:dyDescent="0.25">
      <c r="A10045" s="1">
        <v>45504</v>
      </c>
      <c r="B10045" t="s">
        <v>1330</v>
      </c>
      <c r="C10045" t="s">
        <v>1331</v>
      </c>
      <c r="D10045" s="4">
        <v>4534.2700000000004</v>
      </c>
    </row>
    <row r="10046" spans="1:4" x14ac:dyDescent="0.25">
      <c r="A10046" s="1">
        <v>45504</v>
      </c>
      <c r="B10046" t="s">
        <v>1336</v>
      </c>
      <c r="C10046" t="s">
        <v>1337</v>
      </c>
      <c r="D10046" s="4">
        <v>24995.89</v>
      </c>
    </row>
    <row r="10047" spans="1:4" x14ac:dyDescent="0.25">
      <c r="A10047" s="1">
        <v>45504</v>
      </c>
      <c r="B10047" t="s">
        <v>794</v>
      </c>
      <c r="C10047" t="s">
        <v>795</v>
      </c>
      <c r="D10047" s="4">
        <v>26001.45</v>
      </c>
    </row>
    <row r="10048" spans="1:4" x14ac:dyDescent="0.25">
      <c r="A10048" s="1">
        <v>45504</v>
      </c>
      <c r="B10048" t="s">
        <v>796</v>
      </c>
      <c r="C10048" t="s">
        <v>797</v>
      </c>
      <c r="D10048" s="4">
        <v>891.54000000000008</v>
      </c>
    </row>
    <row r="10049" spans="1:4" x14ac:dyDescent="0.25">
      <c r="A10049" s="1">
        <v>45504</v>
      </c>
      <c r="B10049" t="s">
        <v>1302</v>
      </c>
      <c r="C10049" t="s">
        <v>1303</v>
      </c>
      <c r="D10049" s="4">
        <v>161.49</v>
      </c>
    </row>
    <row r="10050" spans="1:4" x14ac:dyDescent="0.25">
      <c r="A10050" s="1">
        <v>45504</v>
      </c>
      <c r="B10050" t="s">
        <v>800</v>
      </c>
      <c r="C10050" t="s">
        <v>801</v>
      </c>
      <c r="D10050" s="4">
        <v>994.34999999999991</v>
      </c>
    </row>
    <row r="10051" spans="1:4" x14ac:dyDescent="0.25">
      <c r="A10051" s="1">
        <v>45504</v>
      </c>
      <c r="B10051" t="s">
        <v>802</v>
      </c>
      <c r="C10051" t="s">
        <v>803</v>
      </c>
      <c r="D10051" s="4">
        <v>252.55999999999997</v>
      </c>
    </row>
    <row r="10052" spans="1:4" x14ac:dyDescent="0.25">
      <c r="A10052" s="1">
        <v>45504</v>
      </c>
      <c r="B10052" t="s">
        <v>804</v>
      </c>
      <c r="C10052" t="s">
        <v>805</v>
      </c>
      <c r="D10052" s="4">
        <v>20692.32</v>
      </c>
    </row>
    <row r="10053" spans="1:4" x14ac:dyDescent="0.25">
      <c r="A10053" s="1">
        <v>45504</v>
      </c>
      <c r="B10053" t="s">
        <v>808</v>
      </c>
      <c r="C10053" t="s">
        <v>809</v>
      </c>
      <c r="D10053" s="4">
        <v>30</v>
      </c>
    </row>
    <row r="10054" spans="1:4" x14ac:dyDescent="0.25">
      <c r="A10054" s="1">
        <v>45504</v>
      </c>
      <c r="B10054" t="s">
        <v>1240</v>
      </c>
      <c r="C10054" t="s">
        <v>1241</v>
      </c>
      <c r="D10054" s="4">
        <v>1984.7200000000003</v>
      </c>
    </row>
    <row r="10055" spans="1:4" x14ac:dyDescent="0.25">
      <c r="A10055" s="1">
        <v>45504</v>
      </c>
      <c r="B10055" t="s">
        <v>812</v>
      </c>
      <c r="C10055" t="s">
        <v>813</v>
      </c>
      <c r="D10055" s="4">
        <v>2954.7900000000004</v>
      </c>
    </row>
    <row r="10056" spans="1:4" x14ac:dyDescent="0.25">
      <c r="A10056" s="1">
        <v>45504</v>
      </c>
      <c r="B10056" t="s">
        <v>814</v>
      </c>
      <c r="C10056" t="s">
        <v>815</v>
      </c>
      <c r="D10056" s="4">
        <v>1293</v>
      </c>
    </row>
    <row r="10057" spans="1:4" x14ac:dyDescent="0.25">
      <c r="A10057" s="1">
        <v>45504</v>
      </c>
      <c r="B10057" t="s">
        <v>816</v>
      </c>
      <c r="C10057" t="s">
        <v>817</v>
      </c>
      <c r="D10057" s="4">
        <v>19204.029999999992</v>
      </c>
    </row>
    <row r="10058" spans="1:4" x14ac:dyDescent="0.25">
      <c r="A10058" s="1">
        <v>45504</v>
      </c>
      <c r="B10058" t="s">
        <v>818</v>
      </c>
      <c r="C10058" t="s">
        <v>819</v>
      </c>
      <c r="D10058" s="4">
        <v>30.769999999999996</v>
      </c>
    </row>
    <row r="10059" spans="1:4" x14ac:dyDescent="0.25">
      <c r="A10059" s="1">
        <v>45504</v>
      </c>
      <c r="B10059" t="s">
        <v>820</v>
      </c>
      <c r="C10059" t="s">
        <v>821</v>
      </c>
      <c r="D10059" s="4">
        <v>74.509999999999991</v>
      </c>
    </row>
    <row r="10060" spans="1:4" x14ac:dyDescent="0.25">
      <c r="A10060" s="1">
        <v>45504</v>
      </c>
      <c r="B10060" t="s">
        <v>822</v>
      </c>
      <c r="C10060" t="s">
        <v>823</v>
      </c>
      <c r="D10060" s="4">
        <v>1204.8100000000002</v>
      </c>
    </row>
    <row r="10061" spans="1:4" x14ac:dyDescent="0.25">
      <c r="A10061" s="1">
        <v>45504</v>
      </c>
      <c r="B10061" t="s">
        <v>828</v>
      </c>
      <c r="C10061" t="s">
        <v>829</v>
      </c>
      <c r="D10061" s="4">
        <v>179.89999999999998</v>
      </c>
    </row>
    <row r="10062" spans="1:4" x14ac:dyDescent="0.25">
      <c r="A10062" s="1">
        <v>45504</v>
      </c>
      <c r="B10062" t="s">
        <v>1247</v>
      </c>
      <c r="C10062" t="s">
        <v>1248</v>
      </c>
      <c r="D10062" s="4">
        <v>18677.95</v>
      </c>
    </row>
    <row r="10063" spans="1:4" x14ac:dyDescent="0.25">
      <c r="A10063" s="1">
        <v>45504</v>
      </c>
      <c r="B10063" t="s">
        <v>1249</v>
      </c>
      <c r="C10063" t="s">
        <v>1250</v>
      </c>
      <c r="D10063" s="4">
        <v>4074.08</v>
      </c>
    </row>
    <row r="10064" spans="1:4" x14ac:dyDescent="0.25">
      <c r="A10064" s="1">
        <v>45504</v>
      </c>
      <c r="B10064" t="s">
        <v>1242</v>
      </c>
      <c r="C10064" t="s">
        <v>1243</v>
      </c>
      <c r="D10064" s="4">
        <v>10079.699999999999</v>
      </c>
    </row>
    <row r="10065" spans="1:4" x14ac:dyDescent="0.25">
      <c r="A10065" s="1">
        <v>45504</v>
      </c>
      <c r="B10065" t="s">
        <v>1314</v>
      </c>
      <c r="C10065" t="s">
        <v>1315</v>
      </c>
      <c r="D10065" s="4">
        <v>1622.57</v>
      </c>
    </row>
    <row r="10066" spans="1:4" x14ac:dyDescent="0.25">
      <c r="A10066" s="1">
        <v>45504</v>
      </c>
      <c r="B10066" t="s">
        <v>830</v>
      </c>
      <c r="C10066" t="s">
        <v>1366</v>
      </c>
      <c r="D10066" s="4">
        <v>8250</v>
      </c>
    </row>
    <row r="10067" spans="1:4" x14ac:dyDescent="0.25">
      <c r="A10067" s="1">
        <v>45504</v>
      </c>
      <c r="B10067" t="s">
        <v>832</v>
      </c>
      <c r="C10067" t="s">
        <v>833</v>
      </c>
      <c r="D10067" s="4">
        <v>7000</v>
      </c>
    </row>
    <row r="10068" spans="1:4" x14ac:dyDescent="0.25">
      <c r="A10068" s="1">
        <v>45504</v>
      </c>
      <c r="B10068" t="s">
        <v>834</v>
      </c>
      <c r="C10068" t="s">
        <v>835</v>
      </c>
      <c r="D10068" s="4">
        <v>10200</v>
      </c>
    </row>
    <row r="10069" spans="1:4" x14ac:dyDescent="0.25">
      <c r="A10069" s="1">
        <v>45504</v>
      </c>
      <c r="B10069" t="s">
        <v>836</v>
      </c>
      <c r="C10069" t="s">
        <v>837</v>
      </c>
      <c r="D10069" s="4">
        <v>700</v>
      </c>
    </row>
    <row r="10070" spans="1:4" x14ac:dyDescent="0.25">
      <c r="A10070" s="1">
        <v>45504</v>
      </c>
      <c r="B10070" t="s">
        <v>840</v>
      </c>
      <c r="C10070" t="s">
        <v>841</v>
      </c>
      <c r="D10070" s="4">
        <v>9581.94</v>
      </c>
    </row>
    <row r="10071" spans="1:4" x14ac:dyDescent="0.25">
      <c r="A10071" s="1">
        <v>45504</v>
      </c>
      <c r="B10071" t="s">
        <v>842</v>
      </c>
      <c r="C10071" t="s">
        <v>843</v>
      </c>
      <c r="D10071" s="4">
        <v>700</v>
      </c>
    </row>
    <row r="10072" spans="1:4" x14ac:dyDescent="0.25">
      <c r="A10072" s="1">
        <v>45504</v>
      </c>
      <c r="B10072" t="s">
        <v>844</v>
      </c>
      <c r="C10072" t="s">
        <v>845</v>
      </c>
      <c r="D10072" s="4">
        <v>6802.8799999999992</v>
      </c>
    </row>
    <row r="10073" spans="1:4" x14ac:dyDescent="0.25">
      <c r="A10073" s="1">
        <v>45504</v>
      </c>
      <c r="B10073" t="s">
        <v>857</v>
      </c>
      <c r="C10073" t="s">
        <v>858</v>
      </c>
      <c r="D10073" s="4">
        <v>11413.86</v>
      </c>
    </row>
    <row r="10074" spans="1:4" x14ac:dyDescent="0.25">
      <c r="A10074" s="1">
        <v>45504</v>
      </c>
      <c r="B10074" t="s">
        <v>1254</v>
      </c>
      <c r="C10074" t="s">
        <v>1255</v>
      </c>
      <c r="D10074" s="4">
        <v>9262.5</v>
      </c>
    </row>
    <row r="10075" spans="1:4" x14ac:dyDescent="0.25">
      <c r="A10075" s="1">
        <v>45504</v>
      </c>
      <c r="B10075" t="s">
        <v>1304</v>
      </c>
      <c r="C10075" t="s">
        <v>1305</v>
      </c>
      <c r="D10075" s="4">
        <v>5000</v>
      </c>
    </row>
    <row r="10076" spans="1:4" x14ac:dyDescent="0.25">
      <c r="A10076" s="1">
        <v>45504</v>
      </c>
      <c r="B10076" t="s">
        <v>1306</v>
      </c>
      <c r="C10076" t="s">
        <v>1307</v>
      </c>
      <c r="D10076" s="4">
        <v>750</v>
      </c>
    </row>
    <row r="10077" spans="1:4" x14ac:dyDescent="0.25">
      <c r="A10077" s="1">
        <v>45504</v>
      </c>
      <c r="B10077" t="s">
        <v>1338</v>
      </c>
      <c r="C10077" t="s">
        <v>1339</v>
      </c>
      <c r="D10077" s="4">
        <v>13000</v>
      </c>
    </row>
    <row r="10078" spans="1:4" x14ac:dyDescent="0.25">
      <c r="A10078" s="1">
        <v>45504</v>
      </c>
      <c r="B10078" t="s">
        <v>1348</v>
      </c>
      <c r="C10078" t="s">
        <v>1349</v>
      </c>
      <c r="D10078" s="4">
        <v>8500</v>
      </c>
    </row>
    <row r="10079" spans="1:4" x14ac:dyDescent="0.25">
      <c r="A10079" s="1">
        <v>45504</v>
      </c>
      <c r="B10079" t="s">
        <v>861</v>
      </c>
      <c r="C10079" t="s">
        <v>862</v>
      </c>
      <c r="D10079" s="4">
        <v>2500</v>
      </c>
    </row>
    <row r="10080" spans="1:4" x14ac:dyDescent="0.25">
      <c r="A10080" s="1">
        <v>45504</v>
      </c>
      <c r="B10080" t="s">
        <v>867</v>
      </c>
      <c r="C10080" t="s">
        <v>868</v>
      </c>
      <c r="D10080" s="4">
        <v>12464.76</v>
      </c>
    </row>
    <row r="10081" spans="1:4" x14ac:dyDescent="0.25">
      <c r="A10081" s="1">
        <v>45504</v>
      </c>
      <c r="B10081" t="s">
        <v>869</v>
      </c>
      <c r="C10081" t="s">
        <v>870</v>
      </c>
      <c r="D10081" s="4">
        <v>8691.4500000000007</v>
      </c>
    </row>
    <row r="10082" spans="1:4" x14ac:dyDescent="0.25">
      <c r="A10082" s="1">
        <v>45504</v>
      </c>
      <c r="B10082" t="s">
        <v>1332</v>
      </c>
      <c r="C10082" t="s">
        <v>1333</v>
      </c>
      <c r="D10082" s="4">
        <v>8548.19</v>
      </c>
    </row>
    <row r="10083" spans="1:4" x14ac:dyDescent="0.25">
      <c r="A10083" s="1">
        <v>45504</v>
      </c>
      <c r="B10083" t="s">
        <v>1500</v>
      </c>
      <c r="C10083" t="s">
        <v>1501</v>
      </c>
      <c r="D10083" s="4">
        <v>822677.61</v>
      </c>
    </row>
    <row r="10084" spans="1:4" x14ac:dyDescent="0.25">
      <c r="A10084" s="1">
        <v>45504</v>
      </c>
      <c r="B10084" t="s">
        <v>1503</v>
      </c>
      <c r="C10084" t="s">
        <v>1504</v>
      </c>
      <c r="D10084" s="4">
        <v>654718.85</v>
      </c>
    </row>
    <row r="10085" spans="1:4" x14ac:dyDescent="0.25">
      <c r="A10085" s="1">
        <v>45504</v>
      </c>
      <c r="B10085" t="s">
        <v>1505</v>
      </c>
      <c r="C10085" t="s">
        <v>1506</v>
      </c>
      <c r="D10085" s="4">
        <v>81502.399999999994</v>
      </c>
    </row>
    <row r="10086" spans="1:4" x14ac:dyDescent="0.25">
      <c r="A10086" s="1">
        <v>45504</v>
      </c>
      <c r="B10086" t="s">
        <v>1507</v>
      </c>
      <c r="C10086" t="s">
        <v>1508</v>
      </c>
      <c r="D10086" s="4">
        <v>89886.7</v>
      </c>
    </row>
    <row r="10087" spans="1:4" x14ac:dyDescent="0.25">
      <c r="A10087" s="1">
        <v>45504</v>
      </c>
      <c r="B10087" t="s">
        <v>1509</v>
      </c>
      <c r="C10087" t="s">
        <v>1510</v>
      </c>
      <c r="D10087" s="4">
        <v>10604</v>
      </c>
    </row>
    <row r="10088" spans="1:4" x14ac:dyDescent="0.25">
      <c r="A10088" s="1">
        <v>45504</v>
      </c>
      <c r="B10088" t="s">
        <v>1515</v>
      </c>
      <c r="C10088" t="s">
        <v>1516</v>
      </c>
      <c r="D10088" s="4">
        <v>146841.29999999999</v>
      </c>
    </row>
    <row r="10089" spans="1:4" x14ac:dyDescent="0.25">
      <c r="A10089" s="1">
        <v>45504</v>
      </c>
      <c r="B10089" t="s">
        <v>1517</v>
      </c>
      <c r="C10089" t="s">
        <v>1518</v>
      </c>
      <c r="D10089" s="4">
        <v>144995.25</v>
      </c>
    </row>
    <row r="10090" spans="1:4" x14ac:dyDescent="0.25">
      <c r="A10090" s="1">
        <v>45504</v>
      </c>
      <c r="B10090" t="s">
        <v>1519</v>
      </c>
      <c r="C10090" t="s">
        <v>1520</v>
      </c>
      <c r="D10090" s="4">
        <v>11071.740000000003</v>
      </c>
    </row>
    <row r="10091" spans="1:4" x14ac:dyDescent="0.25">
      <c r="A10091" s="1">
        <v>45504</v>
      </c>
      <c r="B10091" t="s">
        <v>1521</v>
      </c>
      <c r="C10091" t="s">
        <v>1522</v>
      </c>
      <c r="D10091" s="4">
        <v>1190.2</v>
      </c>
    </row>
    <row r="10092" spans="1:4" x14ac:dyDescent="0.25">
      <c r="A10092" s="1">
        <v>45504</v>
      </c>
      <c r="B10092" t="s">
        <v>1523</v>
      </c>
      <c r="C10092" t="s">
        <v>1524</v>
      </c>
      <c r="D10092" s="4">
        <v>22288.32</v>
      </c>
    </row>
    <row r="10093" spans="1:4" x14ac:dyDescent="0.25">
      <c r="A10093" s="1">
        <v>45504</v>
      </c>
      <c r="B10093" t="s">
        <v>1527</v>
      </c>
      <c r="C10093" t="s">
        <v>1528</v>
      </c>
      <c r="D10093" s="4">
        <v>58719.62</v>
      </c>
    </row>
    <row r="10094" spans="1:4" x14ac:dyDescent="0.25">
      <c r="A10094" s="1">
        <v>45504</v>
      </c>
      <c r="B10094" t="s">
        <v>1529</v>
      </c>
      <c r="C10094" t="s">
        <v>1530</v>
      </c>
      <c r="D10094" s="4">
        <v>44019.080000000009</v>
      </c>
    </row>
    <row r="10095" spans="1:4" x14ac:dyDescent="0.25">
      <c r="A10095" s="1">
        <v>45504</v>
      </c>
      <c r="B10095" t="s">
        <v>1531</v>
      </c>
      <c r="C10095" t="s">
        <v>1532</v>
      </c>
      <c r="D10095" s="4">
        <v>4922.9000000000015</v>
      </c>
    </row>
    <row r="10096" spans="1:4" x14ac:dyDescent="0.25">
      <c r="A10096" s="1">
        <v>45504</v>
      </c>
      <c r="B10096" t="s">
        <v>1533</v>
      </c>
      <c r="C10096" t="s">
        <v>1534</v>
      </c>
      <c r="D10096" s="4">
        <v>598.56999999999994</v>
      </c>
    </row>
    <row r="10097" spans="1:4" x14ac:dyDescent="0.25">
      <c r="A10097" s="1">
        <v>45504</v>
      </c>
      <c r="B10097" t="s">
        <v>1535</v>
      </c>
      <c r="C10097" t="s">
        <v>1536</v>
      </c>
      <c r="D10097" s="4">
        <v>4577.9799999999996</v>
      </c>
    </row>
    <row r="10098" spans="1:4" x14ac:dyDescent="0.25">
      <c r="A10098" s="1">
        <v>45504</v>
      </c>
      <c r="B10098" t="s">
        <v>1537</v>
      </c>
      <c r="C10098" t="s">
        <v>1538</v>
      </c>
      <c r="D10098" s="4">
        <v>8112.45</v>
      </c>
    </row>
    <row r="10099" spans="1:4" x14ac:dyDescent="0.25">
      <c r="A10099" s="1">
        <v>45504</v>
      </c>
      <c r="B10099" t="s">
        <v>1539</v>
      </c>
      <c r="C10099" t="s">
        <v>1540</v>
      </c>
      <c r="D10099" s="4">
        <v>226.85</v>
      </c>
    </row>
    <row r="10100" spans="1:4" x14ac:dyDescent="0.25">
      <c r="A10100" s="1">
        <v>45504</v>
      </c>
      <c r="B10100" t="s">
        <v>1541</v>
      </c>
      <c r="C10100" t="s">
        <v>1542</v>
      </c>
      <c r="D10100" s="4">
        <v>2141</v>
      </c>
    </row>
    <row r="10101" spans="1:4" x14ac:dyDescent="0.25">
      <c r="A10101" s="1">
        <v>45504</v>
      </c>
      <c r="B10101" t="s">
        <v>1543</v>
      </c>
      <c r="C10101" t="s">
        <v>1544</v>
      </c>
      <c r="D10101" s="4">
        <v>1134</v>
      </c>
    </row>
    <row r="10102" spans="1:4" x14ac:dyDescent="0.25">
      <c r="A10102" s="1">
        <v>45504</v>
      </c>
      <c r="B10102" t="s">
        <v>1545</v>
      </c>
      <c r="C10102" t="s">
        <v>1546</v>
      </c>
      <c r="D10102" s="4">
        <v>70</v>
      </c>
    </row>
    <row r="10103" spans="1:4" x14ac:dyDescent="0.25">
      <c r="A10103" s="1">
        <v>45504</v>
      </c>
      <c r="B10103" t="s">
        <v>1547</v>
      </c>
      <c r="C10103" t="s">
        <v>1548</v>
      </c>
      <c r="D10103" s="4">
        <v>332</v>
      </c>
    </row>
    <row r="10104" spans="1:4" x14ac:dyDescent="0.25">
      <c r="A10104" s="1">
        <v>45504</v>
      </c>
      <c r="B10104" t="s">
        <v>1549</v>
      </c>
      <c r="C10104" t="s">
        <v>1550</v>
      </c>
      <c r="D10104" s="4">
        <v>600</v>
      </c>
    </row>
    <row r="10105" spans="1:4" x14ac:dyDescent="0.25">
      <c r="A10105" s="1">
        <v>45504</v>
      </c>
      <c r="B10105" t="s">
        <v>911</v>
      </c>
      <c r="C10105" t="s">
        <v>912</v>
      </c>
      <c r="D10105" s="4">
        <v>6026.2999999999993</v>
      </c>
    </row>
    <row r="10106" spans="1:4" x14ac:dyDescent="0.25">
      <c r="A10106" s="1">
        <v>45504</v>
      </c>
      <c r="B10106" t="s">
        <v>919</v>
      </c>
      <c r="C10106" t="s">
        <v>920</v>
      </c>
      <c r="D10106" s="4">
        <v>2768.36</v>
      </c>
    </row>
    <row r="10107" spans="1:4" x14ac:dyDescent="0.25">
      <c r="A10107" s="1">
        <v>45504</v>
      </c>
      <c r="B10107" t="s">
        <v>924</v>
      </c>
      <c r="C10107" t="s">
        <v>925</v>
      </c>
      <c r="D10107" s="4">
        <v>17639.440000000002</v>
      </c>
    </row>
    <row r="10108" spans="1:4" x14ac:dyDescent="0.25">
      <c r="A10108" s="1">
        <v>45504</v>
      </c>
      <c r="B10108" t="s">
        <v>927</v>
      </c>
      <c r="C10108" t="s">
        <v>928</v>
      </c>
      <c r="D10108" s="4">
        <v>6600.6559999999999</v>
      </c>
    </row>
    <row r="10109" spans="1:4" x14ac:dyDescent="0.25">
      <c r="A10109" s="1">
        <v>45504</v>
      </c>
      <c r="B10109" t="s">
        <v>931</v>
      </c>
      <c r="C10109" t="s">
        <v>932</v>
      </c>
      <c r="D10109" s="4">
        <v>17169.830000000002</v>
      </c>
    </row>
    <row r="10110" spans="1:4" x14ac:dyDescent="0.25">
      <c r="A10110" s="1">
        <v>45504</v>
      </c>
      <c r="B10110" t="s">
        <v>935</v>
      </c>
      <c r="C10110" t="s">
        <v>936</v>
      </c>
      <c r="D10110" s="4">
        <v>12144.23</v>
      </c>
    </row>
    <row r="10111" spans="1:4" x14ac:dyDescent="0.25">
      <c r="A10111" s="1">
        <v>45504</v>
      </c>
      <c r="B10111" t="s">
        <v>938</v>
      </c>
      <c r="C10111" t="s">
        <v>939</v>
      </c>
      <c r="D10111" s="4">
        <v>3195.8500000000004</v>
      </c>
    </row>
    <row r="10112" spans="1:4" x14ac:dyDescent="0.25">
      <c r="A10112" s="1">
        <v>45504</v>
      </c>
      <c r="B10112" t="s">
        <v>942</v>
      </c>
      <c r="C10112" t="s">
        <v>943</v>
      </c>
      <c r="D10112" s="4">
        <v>748.72160000000008</v>
      </c>
    </row>
    <row r="10113" spans="1:4" x14ac:dyDescent="0.25">
      <c r="A10113" s="1">
        <v>45504</v>
      </c>
      <c r="B10113" t="s">
        <v>952</v>
      </c>
      <c r="C10113" t="s">
        <v>953</v>
      </c>
      <c r="D10113" s="4">
        <v>604332.76</v>
      </c>
    </row>
    <row r="10114" spans="1:4" x14ac:dyDescent="0.25">
      <c r="A10114" s="1">
        <v>45504</v>
      </c>
      <c r="B10114" t="s">
        <v>955</v>
      </c>
      <c r="C10114" t="s">
        <v>956</v>
      </c>
      <c r="D10114" s="4">
        <v>473270.04</v>
      </c>
    </row>
    <row r="10115" spans="1:4" x14ac:dyDescent="0.25">
      <c r="A10115" s="1">
        <v>45504</v>
      </c>
      <c r="B10115" t="s">
        <v>961</v>
      </c>
      <c r="C10115" t="s">
        <v>962</v>
      </c>
      <c r="D10115" s="4">
        <v>12204.86</v>
      </c>
    </row>
    <row r="10116" spans="1:4" x14ac:dyDescent="0.25">
      <c r="A10116" s="1">
        <v>45504</v>
      </c>
      <c r="B10116" t="s">
        <v>963</v>
      </c>
      <c r="C10116" t="s">
        <v>964</v>
      </c>
      <c r="D10116" s="4">
        <v>5505</v>
      </c>
    </row>
    <row r="10117" spans="1:4" x14ac:dyDescent="0.25">
      <c r="A10117" s="1">
        <v>45504</v>
      </c>
      <c r="B10117" t="s">
        <v>967</v>
      </c>
      <c r="C10117" t="s">
        <v>968</v>
      </c>
      <c r="D10117" s="4">
        <v>21.5</v>
      </c>
    </row>
    <row r="10118" spans="1:4" x14ac:dyDescent="0.25">
      <c r="A10118" s="1">
        <v>45504</v>
      </c>
      <c r="B10118" t="s">
        <v>971</v>
      </c>
      <c r="C10118" t="s">
        <v>972</v>
      </c>
      <c r="D10118" s="4">
        <v>2441.29</v>
      </c>
    </row>
    <row r="10119" spans="1:4" x14ac:dyDescent="0.25">
      <c r="A10119" s="1">
        <v>45504</v>
      </c>
      <c r="B10119" t="s">
        <v>973</v>
      </c>
      <c r="C10119" t="s">
        <v>974</v>
      </c>
      <c r="D10119" s="4">
        <v>5740</v>
      </c>
    </row>
    <row r="10120" spans="1:4" x14ac:dyDescent="0.25">
      <c r="A10120" s="1">
        <v>45504</v>
      </c>
      <c r="B10120" t="s">
        <v>977</v>
      </c>
      <c r="C10120" t="s">
        <v>978</v>
      </c>
      <c r="D10120" s="4">
        <v>285.03000000000003</v>
      </c>
    </row>
    <row r="10121" spans="1:4" x14ac:dyDescent="0.25">
      <c r="A10121" s="1">
        <v>45504</v>
      </c>
      <c r="B10121" t="s">
        <v>981</v>
      </c>
      <c r="C10121" t="s">
        <v>982</v>
      </c>
      <c r="D10121" s="4">
        <v>1943</v>
      </c>
    </row>
    <row r="10122" spans="1:4" x14ac:dyDescent="0.25">
      <c r="A10122" s="1">
        <v>45504</v>
      </c>
      <c r="B10122" t="s">
        <v>989</v>
      </c>
      <c r="C10122" t="s">
        <v>990</v>
      </c>
      <c r="D10122" s="4">
        <v>1243.0999999999999</v>
      </c>
    </row>
    <row r="10123" spans="1:4" x14ac:dyDescent="0.25">
      <c r="A10123" s="1">
        <v>45504</v>
      </c>
      <c r="B10123" t="s">
        <v>1160</v>
      </c>
      <c r="C10123" t="s">
        <v>1161</v>
      </c>
      <c r="D10123" s="4">
        <v>2781.67</v>
      </c>
    </row>
    <row r="10124" spans="1:4" x14ac:dyDescent="0.25">
      <c r="A10124" s="1">
        <v>45504</v>
      </c>
      <c r="B10124" t="s">
        <v>991</v>
      </c>
      <c r="C10124" t="s">
        <v>992</v>
      </c>
      <c r="D10124" s="4">
        <v>2.99</v>
      </c>
    </row>
    <row r="10125" spans="1:4" x14ac:dyDescent="0.25">
      <c r="A10125" s="1">
        <v>45504</v>
      </c>
      <c r="B10125" t="s">
        <v>993</v>
      </c>
      <c r="C10125" t="s">
        <v>994</v>
      </c>
      <c r="D10125" s="4">
        <v>744.73</v>
      </c>
    </row>
    <row r="10126" spans="1:4" x14ac:dyDescent="0.25">
      <c r="A10126" s="1">
        <v>45504</v>
      </c>
      <c r="B10126" t="s">
        <v>997</v>
      </c>
      <c r="C10126" t="s">
        <v>998</v>
      </c>
      <c r="D10126" s="4">
        <v>37.5</v>
      </c>
    </row>
    <row r="10127" spans="1:4" x14ac:dyDescent="0.25">
      <c r="A10127" s="1">
        <v>45504</v>
      </c>
      <c r="B10127" t="s">
        <v>1001</v>
      </c>
      <c r="C10127" t="s">
        <v>1002</v>
      </c>
      <c r="D10127" s="4">
        <v>7.999999999992724E-2</v>
      </c>
    </row>
    <row r="10128" spans="1:4" x14ac:dyDescent="0.25">
      <c r="A10128" s="1">
        <v>45504</v>
      </c>
      <c r="B10128" t="s">
        <v>1005</v>
      </c>
      <c r="C10128" t="s">
        <v>1006</v>
      </c>
      <c r="D10128" s="4">
        <v>1.4549999999974002</v>
      </c>
    </row>
    <row r="10129" spans="1:4" x14ac:dyDescent="0.25">
      <c r="A10129" s="1">
        <v>45504</v>
      </c>
      <c r="B10129" t="s">
        <v>1007</v>
      </c>
      <c r="C10129" t="s">
        <v>1008</v>
      </c>
      <c r="D10129" s="4">
        <v>17518.849999999999</v>
      </c>
    </row>
    <row r="10130" spans="1:4" x14ac:dyDescent="0.25">
      <c r="A10130" s="1">
        <v>45504</v>
      </c>
      <c r="B10130" t="s">
        <v>1013</v>
      </c>
      <c r="C10130" t="s">
        <v>1014</v>
      </c>
      <c r="D10130" s="4">
        <v>379.98</v>
      </c>
    </row>
    <row r="10131" spans="1:4" x14ac:dyDescent="0.25">
      <c r="A10131" s="1">
        <v>45504</v>
      </c>
      <c r="B10131" t="s">
        <v>1162</v>
      </c>
      <c r="C10131" t="s">
        <v>1163</v>
      </c>
      <c r="D10131" s="4">
        <v>1041.33</v>
      </c>
    </row>
    <row r="10132" spans="1:4" x14ac:dyDescent="0.25">
      <c r="A10132" s="1">
        <v>45504</v>
      </c>
      <c r="B10132" t="s">
        <v>1164</v>
      </c>
      <c r="C10132" t="s">
        <v>1165</v>
      </c>
      <c r="D10132" s="4">
        <v>7316</v>
      </c>
    </row>
    <row r="10133" spans="1:4" x14ac:dyDescent="0.25">
      <c r="A10133" s="1">
        <v>45504</v>
      </c>
      <c r="B10133" t="s">
        <v>1285</v>
      </c>
      <c r="C10133" t="s">
        <v>1286</v>
      </c>
      <c r="D10133" s="4">
        <v>10090.75</v>
      </c>
    </row>
    <row r="10134" spans="1:4" x14ac:dyDescent="0.25">
      <c r="A10134" s="1">
        <v>45504</v>
      </c>
      <c r="B10134" t="s">
        <v>1017</v>
      </c>
      <c r="C10134" t="s">
        <v>1018</v>
      </c>
      <c r="D10134" s="4">
        <v>432.05</v>
      </c>
    </row>
    <row r="10135" spans="1:4" x14ac:dyDescent="0.25">
      <c r="A10135" s="1">
        <v>45504</v>
      </c>
      <c r="B10135" t="s">
        <v>1021</v>
      </c>
      <c r="C10135" t="s">
        <v>1022</v>
      </c>
      <c r="D10135" s="4">
        <v>13559.100000000002</v>
      </c>
    </row>
    <row r="10136" spans="1:4" x14ac:dyDescent="0.25">
      <c r="A10136" s="1">
        <v>45504</v>
      </c>
      <c r="B10136" t="s">
        <v>1025</v>
      </c>
      <c r="C10136" t="s">
        <v>1026</v>
      </c>
      <c r="D10136" s="4">
        <v>1580.57</v>
      </c>
    </row>
    <row r="10137" spans="1:4" x14ac:dyDescent="0.25">
      <c r="A10137" s="1">
        <v>45504</v>
      </c>
      <c r="B10137" t="s">
        <v>1227</v>
      </c>
      <c r="C10137" t="s">
        <v>1228</v>
      </c>
      <c r="D10137" s="4">
        <v>15632.490000000002</v>
      </c>
    </row>
    <row r="10138" spans="1:4" x14ac:dyDescent="0.25">
      <c r="A10138" s="1">
        <v>45504</v>
      </c>
      <c r="B10138" t="s">
        <v>1027</v>
      </c>
      <c r="C10138" t="s">
        <v>1028</v>
      </c>
      <c r="D10138" s="4">
        <v>106.51</v>
      </c>
    </row>
    <row r="10139" spans="1:4" x14ac:dyDescent="0.25">
      <c r="A10139" s="1">
        <v>45504</v>
      </c>
      <c r="B10139" t="s">
        <v>27</v>
      </c>
      <c r="C10139" t="s">
        <v>1032</v>
      </c>
      <c r="D10139" s="4">
        <v>-2988435.2700000005</v>
      </c>
    </row>
    <row r="10140" spans="1:4" x14ac:dyDescent="0.25">
      <c r="A10140" s="1">
        <v>45504</v>
      </c>
      <c r="B10140" t="s">
        <v>28</v>
      </c>
      <c r="C10140" t="s">
        <v>1039</v>
      </c>
      <c r="D10140" s="4">
        <v>-129019.46999999997</v>
      </c>
    </row>
    <row r="10141" spans="1:4" x14ac:dyDescent="0.25">
      <c r="A10141" s="1">
        <v>45504</v>
      </c>
      <c r="B10141" t="s">
        <v>29</v>
      </c>
      <c r="C10141" t="s">
        <v>1040</v>
      </c>
      <c r="D10141" s="4">
        <v>-4555.7099999999991</v>
      </c>
    </row>
    <row r="10142" spans="1:4" x14ac:dyDescent="0.25">
      <c r="A10142" s="1">
        <v>45504</v>
      </c>
      <c r="B10142" t="s">
        <v>30</v>
      </c>
      <c r="C10142" t="s">
        <v>1229</v>
      </c>
      <c r="D10142" s="4">
        <v>-73510.11</v>
      </c>
    </row>
    <row r="10143" spans="1:4" x14ac:dyDescent="0.25">
      <c r="A10143" s="1">
        <v>45504</v>
      </c>
      <c r="B10143" t="s">
        <v>31</v>
      </c>
      <c r="C10143" t="s">
        <v>1293</v>
      </c>
      <c r="D10143" s="4">
        <v>-45769.1</v>
      </c>
    </row>
    <row r="10144" spans="1:4" x14ac:dyDescent="0.25">
      <c r="A10144" s="1">
        <v>45504</v>
      </c>
      <c r="B10144" t="s">
        <v>32</v>
      </c>
      <c r="C10144" t="s">
        <v>1268</v>
      </c>
      <c r="D10144" s="4">
        <v>-30133</v>
      </c>
    </row>
    <row r="10145" spans="1:4" x14ac:dyDescent="0.25">
      <c r="A10145" s="1">
        <v>45504</v>
      </c>
      <c r="B10145" t="s">
        <v>34</v>
      </c>
      <c r="C10145" t="s">
        <v>1044</v>
      </c>
      <c r="D10145" s="4">
        <v>-111388.36</v>
      </c>
    </row>
    <row r="10146" spans="1:4" x14ac:dyDescent="0.25">
      <c r="A10146" s="1">
        <v>45504</v>
      </c>
      <c r="B10146" t="s">
        <v>25</v>
      </c>
      <c r="C10146" t="s">
        <v>1049</v>
      </c>
      <c r="D10146" s="4">
        <v>-644785.152</v>
      </c>
    </row>
    <row r="10147" spans="1:4" x14ac:dyDescent="0.25">
      <c r="A10147" s="1">
        <v>45504</v>
      </c>
      <c r="B10147" t="s">
        <v>1056</v>
      </c>
      <c r="C10147" t="s">
        <v>1057</v>
      </c>
      <c r="D10147" s="4">
        <v>-286209.46999999997</v>
      </c>
    </row>
    <row r="10148" spans="1:4" x14ac:dyDescent="0.25">
      <c r="A10148" s="1">
        <v>45504</v>
      </c>
      <c r="B10148" t="s">
        <v>1058</v>
      </c>
      <c r="C10148" t="s">
        <v>1059</v>
      </c>
      <c r="D10148" s="4">
        <v>-979313.19</v>
      </c>
    </row>
    <row r="10149" spans="1:4" x14ac:dyDescent="0.25">
      <c r="A10149" s="1">
        <v>45504</v>
      </c>
      <c r="B10149" t="s">
        <v>1062</v>
      </c>
      <c r="C10149" t="s">
        <v>1063</v>
      </c>
      <c r="D10149" s="4">
        <v>-12.500000000000909</v>
      </c>
    </row>
    <row r="10150" spans="1:4" x14ac:dyDescent="0.25">
      <c r="A10150" s="1">
        <v>45504</v>
      </c>
      <c r="B10150" t="s">
        <v>1066</v>
      </c>
      <c r="C10150" t="s">
        <v>1067</v>
      </c>
      <c r="D10150" s="4">
        <v>-1.0999999999983263</v>
      </c>
    </row>
    <row r="10151" spans="1:4" x14ac:dyDescent="0.25">
      <c r="A10151" s="1">
        <v>45504</v>
      </c>
      <c r="B10151" t="s">
        <v>35</v>
      </c>
      <c r="C10151" t="s">
        <v>1031</v>
      </c>
      <c r="D10151" s="4">
        <v>5490.74</v>
      </c>
    </row>
    <row r="10152" spans="1:4" x14ac:dyDescent="0.25">
      <c r="A10152" s="1">
        <v>45504</v>
      </c>
      <c r="B10152" t="s">
        <v>1068</v>
      </c>
      <c r="C10152" t="s">
        <v>1069</v>
      </c>
      <c r="D10152" s="4">
        <v>-1000</v>
      </c>
    </row>
    <row r="10153" spans="1:4" x14ac:dyDescent="0.25">
      <c r="A10153" s="1">
        <v>45504</v>
      </c>
      <c r="B10153" t="s">
        <v>1168</v>
      </c>
      <c r="C10153" t="s">
        <v>1169</v>
      </c>
      <c r="D10153" s="4">
        <v>-6729.2</v>
      </c>
    </row>
    <row r="10154" spans="1:4" x14ac:dyDescent="0.25">
      <c r="A10154" s="1">
        <v>45504</v>
      </c>
      <c r="B10154" t="s">
        <v>1080</v>
      </c>
      <c r="C10154" t="s">
        <v>1081</v>
      </c>
      <c r="D10154" s="4">
        <v>-4856.6900000000005</v>
      </c>
    </row>
    <row r="10155" spans="1:4" x14ac:dyDescent="0.25">
      <c r="A10155" s="1">
        <v>45504</v>
      </c>
      <c r="B10155" t="s">
        <v>1172</v>
      </c>
      <c r="C10155" t="s">
        <v>1173</v>
      </c>
      <c r="D10155" s="4">
        <v>-5002.3</v>
      </c>
    </row>
    <row r="10156" spans="1:4" x14ac:dyDescent="0.25">
      <c r="A10156" s="1">
        <v>45504</v>
      </c>
      <c r="B10156" t="s">
        <v>1084</v>
      </c>
      <c r="C10156" t="s">
        <v>1085</v>
      </c>
      <c r="D10156" s="4">
        <v>-441911.72</v>
      </c>
    </row>
    <row r="10157" spans="1:4" x14ac:dyDescent="0.25">
      <c r="A10157" s="1">
        <v>45504</v>
      </c>
      <c r="B10157" t="s">
        <v>1089</v>
      </c>
      <c r="C10157" t="s">
        <v>1090</v>
      </c>
      <c r="D10157" s="4">
        <v>-88470.87</v>
      </c>
    </row>
    <row r="10158" spans="1:4" x14ac:dyDescent="0.25">
      <c r="A10158" s="1">
        <v>45504</v>
      </c>
      <c r="B10158" t="s">
        <v>1283</v>
      </c>
      <c r="C10158" t="s">
        <v>1284</v>
      </c>
      <c r="D10158" s="4">
        <v>-4038.17</v>
      </c>
    </row>
    <row r="10159" spans="1:4" x14ac:dyDescent="0.25">
      <c r="A10159" s="1">
        <v>45504</v>
      </c>
      <c r="B10159" t="s">
        <v>1271</v>
      </c>
      <c r="C10159" t="s">
        <v>1272</v>
      </c>
      <c r="D10159" s="4">
        <v>-1500</v>
      </c>
    </row>
    <row r="10160" spans="1:4" x14ac:dyDescent="0.25">
      <c r="A10160" s="1">
        <v>45504</v>
      </c>
      <c r="B10160" t="s">
        <v>1101</v>
      </c>
      <c r="C10160" t="s">
        <v>1102</v>
      </c>
      <c r="D10160" s="4">
        <v>-22004.43</v>
      </c>
    </row>
    <row r="10161" spans="1:4" x14ac:dyDescent="0.25">
      <c r="A10161" s="1">
        <v>45535</v>
      </c>
      <c r="B10161" t="s">
        <v>1182</v>
      </c>
      <c r="C10161" t="s">
        <v>1183</v>
      </c>
      <c r="D10161" s="4">
        <v>249.99999999998727</v>
      </c>
    </row>
    <row r="10162" spans="1:4" x14ac:dyDescent="0.25">
      <c r="A10162" s="1">
        <v>45535</v>
      </c>
      <c r="B10162" t="s">
        <v>570</v>
      </c>
      <c r="C10162" t="s">
        <v>571</v>
      </c>
      <c r="D10162" s="4">
        <v>10000</v>
      </c>
    </row>
    <row r="10163" spans="1:4" x14ac:dyDescent="0.25">
      <c r="A10163" s="1">
        <v>45535</v>
      </c>
      <c r="B10163" t="s">
        <v>576</v>
      </c>
      <c r="C10163" t="s">
        <v>577</v>
      </c>
      <c r="D10163" s="4">
        <v>23983</v>
      </c>
    </row>
    <row r="10164" spans="1:4" x14ac:dyDescent="0.25">
      <c r="A10164" s="1">
        <v>45535</v>
      </c>
      <c r="B10164" t="s">
        <v>580</v>
      </c>
      <c r="C10164" t="s">
        <v>581</v>
      </c>
      <c r="D10164" s="4">
        <v>69472.100000000006</v>
      </c>
    </row>
    <row r="10165" spans="1:4" x14ac:dyDescent="0.25">
      <c r="A10165" s="1">
        <v>45535</v>
      </c>
      <c r="B10165" t="s">
        <v>588</v>
      </c>
      <c r="C10165" t="s">
        <v>589</v>
      </c>
      <c r="D10165" s="4">
        <v>59322.69</v>
      </c>
    </row>
    <row r="10166" spans="1:4" x14ac:dyDescent="0.25">
      <c r="A10166" s="1">
        <v>45535</v>
      </c>
      <c r="B10166" t="s">
        <v>592</v>
      </c>
      <c r="C10166" t="s">
        <v>593</v>
      </c>
      <c r="D10166" s="4">
        <v>87545.25</v>
      </c>
    </row>
    <row r="10167" spans="1:4" x14ac:dyDescent="0.25">
      <c r="A10167" s="1">
        <v>45535</v>
      </c>
      <c r="B10167" t="s">
        <v>597</v>
      </c>
      <c r="C10167" t="s">
        <v>598</v>
      </c>
      <c r="D10167" s="4">
        <v>693957.03</v>
      </c>
    </row>
    <row r="10168" spans="1:4" x14ac:dyDescent="0.25">
      <c r="A10168" s="1">
        <v>45535</v>
      </c>
      <c r="B10168" t="s">
        <v>601</v>
      </c>
      <c r="C10168" t="s">
        <v>602</v>
      </c>
      <c r="D10168" s="4">
        <v>136992.31</v>
      </c>
    </row>
    <row r="10169" spans="1:4" x14ac:dyDescent="0.25">
      <c r="A10169" s="1">
        <v>45535</v>
      </c>
      <c r="B10169" t="s">
        <v>605</v>
      </c>
      <c r="C10169" t="s">
        <v>606</v>
      </c>
      <c r="D10169" s="4">
        <v>229033.74</v>
      </c>
    </row>
    <row r="10170" spans="1:4" x14ac:dyDescent="0.25">
      <c r="A10170" s="1">
        <v>45535</v>
      </c>
      <c r="B10170" t="s">
        <v>611</v>
      </c>
      <c r="C10170" t="s">
        <v>612</v>
      </c>
      <c r="D10170" s="4">
        <v>328126.49000000005</v>
      </c>
    </row>
    <row r="10171" spans="1:4" x14ac:dyDescent="0.25">
      <c r="A10171" s="1">
        <v>45535</v>
      </c>
      <c r="B10171" t="s">
        <v>617</v>
      </c>
      <c r="C10171" t="s">
        <v>618</v>
      </c>
      <c r="D10171" s="4">
        <v>96009.37</v>
      </c>
    </row>
    <row r="10172" spans="1:4" x14ac:dyDescent="0.25">
      <c r="A10172" s="1">
        <v>45535</v>
      </c>
      <c r="B10172" t="s">
        <v>621</v>
      </c>
      <c r="C10172" t="s">
        <v>622</v>
      </c>
      <c r="D10172" s="4">
        <v>16409.09</v>
      </c>
    </row>
    <row r="10173" spans="1:4" x14ac:dyDescent="0.25">
      <c r="A10173" s="1">
        <v>45535</v>
      </c>
      <c r="B10173" t="s">
        <v>625</v>
      </c>
      <c r="C10173" t="s">
        <v>626</v>
      </c>
      <c r="D10173" s="4">
        <v>15085.040000000023</v>
      </c>
    </row>
    <row r="10174" spans="1:4" x14ac:dyDescent="0.25">
      <c r="A10174" s="1">
        <v>45535</v>
      </c>
      <c r="B10174" t="s">
        <v>1358</v>
      </c>
      <c r="C10174" t="s">
        <v>1359</v>
      </c>
      <c r="D10174" s="4">
        <v>140736</v>
      </c>
    </row>
    <row r="10175" spans="1:4" x14ac:dyDescent="0.25">
      <c r="A10175" s="1">
        <v>45535</v>
      </c>
      <c r="B10175" t="s">
        <v>48</v>
      </c>
      <c r="C10175" t="s">
        <v>49</v>
      </c>
      <c r="D10175" s="4">
        <v>340</v>
      </c>
    </row>
    <row r="10176" spans="1:4" x14ac:dyDescent="0.25">
      <c r="A10176" s="1">
        <v>45535</v>
      </c>
      <c r="B10176" t="s">
        <v>53</v>
      </c>
      <c r="C10176" t="s">
        <v>54</v>
      </c>
      <c r="D10176" s="4">
        <v>2500</v>
      </c>
    </row>
    <row r="10177" spans="1:4" x14ac:dyDescent="0.25">
      <c r="A10177" s="1">
        <v>45535</v>
      </c>
      <c r="B10177" t="s">
        <v>57</v>
      </c>
      <c r="C10177" t="s">
        <v>58</v>
      </c>
      <c r="D10177" s="4">
        <v>250</v>
      </c>
    </row>
    <row r="10178" spans="1:4" x14ac:dyDescent="0.25">
      <c r="A10178" s="1">
        <v>45535</v>
      </c>
      <c r="B10178" t="s">
        <v>61</v>
      </c>
      <c r="C10178" t="s">
        <v>62</v>
      </c>
      <c r="D10178" s="4">
        <v>997500</v>
      </c>
    </row>
    <row r="10179" spans="1:4" x14ac:dyDescent="0.25">
      <c r="A10179" s="1">
        <v>45535</v>
      </c>
      <c r="B10179" t="s">
        <v>64</v>
      </c>
      <c r="C10179" t="s">
        <v>65</v>
      </c>
      <c r="D10179" s="4">
        <v>39250.559999999998</v>
      </c>
    </row>
    <row r="10180" spans="1:4" x14ac:dyDescent="0.25">
      <c r="A10180" s="1">
        <v>45535</v>
      </c>
      <c r="B10180" t="s">
        <v>66</v>
      </c>
      <c r="C10180" t="s">
        <v>67</v>
      </c>
      <c r="D10180" s="4">
        <v>135322.94</v>
      </c>
    </row>
    <row r="10181" spans="1:4" x14ac:dyDescent="0.25">
      <c r="A10181" s="1">
        <v>45535</v>
      </c>
      <c r="B10181" t="s">
        <v>139</v>
      </c>
      <c r="C10181" t="s">
        <v>654</v>
      </c>
      <c r="D10181" s="4">
        <v>408540.30000000005</v>
      </c>
    </row>
    <row r="10182" spans="1:4" x14ac:dyDescent="0.25">
      <c r="A10182" s="1">
        <v>45535</v>
      </c>
      <c r="B10182" t="s">
        <v>143</v>
      </c>
      <c r="C10182" t="s">
        <v>662</v>
      </c>
      <c r="D10182" s="4">
        <v>284860.42</v>
      </c>
    </row>
    <row r="10183" spans="1:4" x14ac:dyDescent="0.25">
      <c r="A10183" s="1">
        <v>45535</v>
      </c>
      <c r="B10183" t="s">
        <v>665</v>
      </c>
      <c r="C10183" t="s">
        <v>666</v>
      </c>
      <c r="D10183" s="4">
        <v>992670.5699999925</v>
      </c>
    </row>
    <row r="10184" spans="1:4" x14ac:dyDescent="0.25">
      <c r="A10184" s="1">
        <v>45535</v>
      </c>
      <c r="B10184" t="s">
        <v>670</v>
      </c>
      <c r="C10184" t="s">
        <v>671</v>
      </c>
      <c r="D10184" s="4">
        <v>7730.4200000000255</v>
      </c>
    </row>
    <row r="10185" spans="1:4" x14ac:dyDescent="0.25">
      <c r="A10185" s="1">
        <v>45535</v>
      </c>
      <c r="B10185" t="s">
        <v>674</v>
      </c>
      <c r="C10185" t="s">
        <v>675</v>
      </c>
      <c r="D10185" s="4">
        <v>45940.609999999942</v>
      </c>
    </row>
    <row r="10186" spans="1:4" x14ac:dyDescent="0.25">
      <c r="A10186" s="1">
        <v>45535</v>
      </c>
      <c r="B10186" t="s">
        <v>687</v>
      </c>
      <c r="C10186" t="s">
        <v>688</v>
      </c>
      <c r="D10186" s="4">
        <v>794.3599999999999</v>
      </c>
    </row>
    <row r="10187" spans="1:4" x14ac:dyDescent="0.25">
      <c r="A10187" s="1">
        <v>45535</v>
      </c>
      <c r="B10187" t="s">
        <v>1184</v>
      </c>
      <c r="C10187" t="s">
        <v>1185</v>
      </c>
      <c r="D10187" s="4">
        <v>107560.93999999999</v>
      </c>
    </row>
    <row r="10188" spans="1:4" x14ac:dyDescent="0.25">
      <c r="A10188" s="1">
        <v>45535</v>
      </c>
      <c r="B10188" t="s">
        <v>1346</v>
      </c>
      <c r="C10188" t="s">
        <v>1347</v>
      </c>
      <c r="D10188" s="4">
        <v>-2794.9200000000055</v>
      </c>
    </row>
    <row r="10189" spans="1:4" x14ac:dyDescent="0.25">
      <c r="A10189" s="1">
        <v>45535</v>
      </c>
      <c r="B10189" t="s">
        <v>700</v>
      </c>
      <c r="C10189" t="s">
        <v>701</v>
      </c>
      <c r="D10189" s="4">
        <v>5898.25</v>
      </c>
    </row>
    <row r="10190" spans="1:4" x14ac:dyDescent="0.25">
      <c r="A10190" s="1">
        <v>45535</v>
      </c>
      <c r="B10190" t="s">
        <v>710</v>
      </c>
      <c r="C10190" t="s">
        <v>711</v>
      </c>
      <c r="D10190" s="4">
        <v>18677.970000000008</v>
      </c>
    </row>
    <row r="10191" spans="1:4" x14ac:dyDescent="0.25">
      <c r="A10191" s="1">
        <v>45535</v>
      </c>
      <c r="B10191" t="s">
        <v>1360</v>
      </c>
      <c r="C10191" t="s">
        <v>1361</v>
      </c>
      <c r="D10191" s="4">
        <v>2780.1599999999976</v>
      </c>
    </row>
    <row r="10192" spans="1:4" x14ac:dyDescent="0.25">
      <c r="A10192" s="1">
        <v>45535</v>
      </c>
      <c r="B10192" t="s">
        <v>723</v>
      </c>
      <c r="C10192" t="s">
        <v>724</v>
      </c>
      <c r="D10192" s="4">
        <v>58562.62000000001</v>
      </c>
    </row>
    <row r="10193" spans="1:4" x14ac:dyDescent="0.25">
      <c r="A10193" s="1">
        <v>45535</v>
      </c>
      <c r="B10193" t="s">
        <v>728</v>
      </c>
      <c r="C10193" t="s">
        <v>729</v>
      </c>
      <c r="D10193" s="4">
        <v>2796.9300000000658</v>
      </c>
    </row>
    <row r="10194" spans="1:4" x14ac:dyDescent="0.25">
      <c r="A10194" s="1">
        <v>45535</v>
      </c>
      <c r="B10194" t="s">
        <v>736</v>
      </c>
      <c r="C10194" t="s">
        <v>737</v>
      </c>
      <c r="D10194" s="4">
        <v>150963.38</v>
      </c>
    </row>
    <row r="10195" spans="1:4" x14ac:dyDescent="0.25">
      <c r="A10195" s="1">
        <v>45535</v>
      </c>
      <c r="B10195" t="s">
        <v>740</v>
      </c>
      <c r="C10195" t="s">
        <v>741</v>
      </c>
      <c r="D10195" s="4">
        <v>-4791.4699999999539</v>
      </c>
    </row>
    <row r="10196" spans="1:4" x14ac:dyDescent="0.25">
      <c r="A10196" s="1">
        <v>45535</v>
      </c>
      <c r="B10196" t="s">
        <v>744</v>
      </c>
      <c r="C10196" t="s">
        <v>745</v>
      </c>
      <c r="D10196" s="4">
        <v>91.860000000057511</v>
      </c>
    </row>
    <row r="10197" spans="1:4" x14ac:dyDescent="0.25">
      <c r="A10197" s="1">
        <v>45535</v>
      </c>
      <c r="B10197" t="s">
        <v>749</v>
      </c>
      <c r="C10197" t="s">
        <v>750</v>
      </c>
      <c r="D10197" s="4">
        <v>4442.560000000015</v>
      </c>
    </row>
    <row r="10198" spans="1:4" x14ac:dyDescent="0.25">
      <c r="A10198" s="1">
        <v>45535</v>
      </c>
      <c r="B10198" t="s">
        <v>753</v>
      </c>
      <c r="C10198" t="s">
        <v>754</v>
      </c>
      <c r="D10198" s="4">
        <v>47142.770000000004</v>
      </c>
    </row>
    <row r="10199" spans="1:4" x14ac:dyDescent="0.25">
      <c r="A10199" s="1">
        <v>45535</v>
      </c>
      <c r="B10199" t="s">
        <v>765</v>
      </c>
      <c r="C10199" t="s">
        <v>766</v>
      </c>
      <c r="D10199" s="4">
        <v>53.55</v>
      </c>
    </row>
    <row r="10200" spans="1:4" x14ac:dyDescent="0.25">
      <c r="A10200" s="1">
        <v>45535</v>
      </c>
      <c r="B10200" t="s">
        <v>1188</v>
      </c>
      <c r="C10200" t="s">
        <v>1189</v>
      </c>
      <c r="D10200" s="4">
        <v>1091.8000000000002</v>
      </c>
    </row>
    <row r="10201" spans="1:4" x14ac:dyDescent="0.25">
      <c r="A10201" s="1">
        <v>45535</v>
      </c>
      <c r="B10201" t="s">
        <v>1190</v>
      </c>
      <c r="C10201" t="s">
        <v>1191</v>
      </c>
      <c r="D10201" s="4">
        <v>181.46999999998934</v>
      </c>
    </row>
    <row r="10202" spans="1:4" x14ac:dyDescent="0.25">
      <c r="A10202" s="1">
        <v>45535</v>
      </c>
      <c r="B10202" t="s">
        <v>783</v>
      </c>
      <c r="C10202" t="s">
        <v>784</v>
      </c>
      <c r="D10202" s="4">
        <v>8023.9599999999991</v>
      </c>
    </row>
    <row r="10203" spans="1:4" x14ac:dyDescent="0.25">
      <c r="A10203" s="1">
        <v>45535</v>
      </c>
      <c r="B10203" t="s">
        <v>68</v>
      </c>
      <c r="C10203" t="s">
        <v>69</v>
      </c>
      <c r="D10203" s="4">
        <v>923.26000000000124</v>
      </c>
    </row>
    <row r="10204" spans="1:4" x14ac:dyDescent="0.25">
      <c r="A10204" s="1">
        <v>45535</v>
      </c>
      <c r="B10204" t="s">
        <v>70</v>
      </c>
      <c r="C10204" t="s">
        <v>71</v>
      </c>
      <c r="D10204" s="4">
        <v>64902.677999998574</v>
      </c>
    </row>
    <row r="10205" spans="1:4" x14ac:dyDescent="0.25">
      <c r="A10205" s="1">
        <v>45535</v>
      </c>
      <c r="B10205" t="s">
        <v>72</v>
      </c>
      <c r="C10205" t="s">
        <v>73</v>
      </c>
      <c r="D10205" s="4">
        <v>2408.0499999999993</v>
      </c>
    </row>
    <row r="10206" spans="1:4" x14ac:dyDescent="0.25">
      <c r="A10206" s="1">
        <v>45535</v>
      </c>
      <c r="B10206" t="s">
        <v>74</v>
      </c>
      <c r="C10206" t="s">
        <v>75</v>
      </c>
      <c r="D10206" s="4">
        <v>3275.16</v>
      </c>
    </row>
    <row r="10207" spans="1:4" x14ac:dyDescent="0.25">
      <c r="A10207" s="1">
        <v>45535</v>
      </c>
      <c r="B10207" t="s">
        <v>76</v>
      </c>
      <c r="C10207" t="s">
        <v>77</v>
      </c>
      <c r="D10207" s="4">
        <v>527.74</v>
      </c>
    </row>
    <row r="10208" spans="1:4" x14ac:dyDescent="0.25">
      <c r="A10208" s="1">
        <v>45535</v>
      </c>
      <c r="B10208" t="s">
        <v>78</v>
      </c>
      <c r="C10208" t="s">
        <v>79</v>
      </c>
      <c r="D10208" s="4">
        <v>708166.95000000682</v>
      </c>
    </row>
    <row r="10209" spans="1:4" x14ac:dyDescent="0.25">
      <c r="A10209" s="1">
        <v>45535</v>
      </c>
      <c r="B10209" t="s">
        <v>80</v>
      </c>
      <c r="C10209" t="s">
        <v>81</v>
      </c>
      <c r="D10209" s="4">
        <v>276436.77000000014</v>
      </c>
    </row>
    <row r="10210" spans="1:4" x14ac:dyDescent="0.25">
      <c r="A10210" s="1">
        <v>45535</v>
      </c>
      <c r="B10210" t="s">
        <v>84</v>
      </c>
      <c r="C10210" t="s">
        <v>85</v>
      </c>
      <c r="D10210" s="4">
        <v>57894.310000002668</v>
      </c>
    </row>
    <row r="10211" spans="1:4" x14ac:dyDescent="0.25">
      <c r="A10211" s="1">
        <v>45535</v>
      </c>
      <c r="B10211" t="s">
        <v>86</v>
      </c>
      <c r="C10211" t="s">
        <v>87</v>
      </c>
      <c r="D10211" s="4">
        <v>280614.59999999998</v>
      </c>
    </row>
    <row r="10212" spans="1:4" x14ac:dyDescent="0.25">
      <c r="A10212" s="1">
        <v>45535</v>
      </c>
      <c r="B10212" t="s">
        <v>88</v>
      </c>
      <c r="C10212" t="s">
        <v>89</v>
      </c>
      <c r="D10212" s="4">
        <v>203057.8200000003</v>
      </c>
    </row>
    <row r="10213" spans="1:4" x14ac:dyDescent="0.25">
      <c r="A10213" s="1">
        <v>45535</v>
      </c>
      <c r="B10213" t="s">
        <v>90</v>
      </c>
      <c r="C10213" t="s">
        <v>91</v>
      </c>
      <c r="D10213" s="4">
        <v>19976.389999999985</v>
      </c>
    </row>
    <row r="10214" spans="1:4" x14ac:dyDescent="0.25">
      <c r="A10214" s="1">
        <v>45535</v>
      </c>
      <c r="B10214" t="s">
        <v>92</v>
      </c>
      <c r="C10214" t="s">
        <v>93</v>
      </c>
      <c r="D10214" s="4">
        <v>273430.77899999969</v>
      </c>
    </row>
    <row r="10215" spans="1:4" x14ac:dyDescent="0.25">
      <c r="A10215" s="1">
        <v>45535</v>
      </c>
      <c r="B10215" t="s">
        <v>94</v>
      </c>
      <c r="C10215" t="s">
        <v>95</v>
      </c>
      <c r="D10215" s="4">
        <v>2582.0400000000009</v>
      </c>
    </row>
    <row r="10216" spans="1:4" x14ac:dyDescent="0.25">
      <c r="A10216" s="1">
        <v>45535</v>
      </c>
      <c r="B10216" t="s">
        <v>96</v>
      </c>
      <c r="C10216" t="s">
        <v>97</v>
      </c>
      <c r="D10216" s="4">
        <v>94603.819999999949</v>
      </c>
    </row>
    <row r="10217" spans="1:4" x14ac:dyDescent="0.25">
      <c r="A10217" s="1">
        <v>45535</v>
      </c>
      <c r="B10217" t="s">
        <v>98</v>
      </c>
      <c r="C10217" t="s">
        <v>99</v>
      </c>
      <c r="D10217" s="4">
        <v>13.77000000000108</v>
      </c>
    </row>
    <row r="10218" spans="1:4" x14ac:dyDescent="0.25">
      <c r="A10218" s="1">
        <v>45535</v>
      </c>
      <c r="B10218" t="s">
        <v>100</v>
      </c>
      <c r="C10218" t="s">
        <v>101</v>
      </c>
      <c r="D10218" s="4">
        <v>1000153.42</v>
      </c>
    </row>
    <row r="10219" spans="1:4" x14ac:dyDescent="0.25">
      <c r="A10219" s="1">
        <v>45535</v>
      </c>
      <c r="B10219" t="s">
        <v>108</v>
      </c>
      <c r="C10219" t="s">
        <v>109</v>
      </c>
      <c r="D10219" s="4">
        <v>900000</v>
      </c>
    </row>
    <row r="10220" spans="1:4" x14ac:dyDescent="0.25">
      <c r="A10220" s="1">
        <v>45535</v>
      </c>
      <c r="B10220" t="s">
        <v>846</v>
      </c>
      <c r="C10220" t="s">
        <v>847</v>
      </c>
      <c r="D10220" s="4">
        <v>-8400.0000000000746</v>
      </c>
    </row>
    <row r="10221" spans="1:4" x14ac:dyDescent="0.25">
      <c r="A10221" s="1">
        <v>45535</v>
      </c>
      <c r="B10221" t="s">
        <v>851</v>
      </c>
      <c r="C10221" t="s">
        <v>852</v>
      </c>
      <c r="D10221" s="4">
        <v>-100000</v>
      </c>
    </row>
    <row r="10222" spans="1:4" x14ac:dyDescent="0.25">
      <c r="A10222" s="1">
        <v>45535</v>
      </c>
      <c r="B10222" t="s">
        <v>855</v>
      </c>
      <c r="C10222" t="s">
        <v>856</v>
      </c>
      <c r="D10222" s="4">
        <v>-800000</v>
      </c>
    </row>
    <row r="10223" spans="1:4" x14ac:dyDescent="0.25">
      <c r="A10223" s="1">
        <v>45535</v>
      </c>
      <c r="B10223" t="s">
        <v>859</v>
      </c>
      <c r="C10223" t="s">
        <v>860</v>
      </c>
      <c r="D10223" s="4">
        <v>-99477.040000000008</v>
      </c>
    </row>
    <row r="10224" spans="1:4" x14ac:dyDescent="0.25">
      <c r="A10224" s="1">
        <v>45535</v>
      </c>
      <c r="B10224" t="s">
        <v>1192</v>
      </c>
      <c r="C10224" t="s">
        <v>1193</v>
      </c>
      <c r="D10224" s="4">
        <v>-135322.94000000006</v>
      </c>
    </row>
    <row r="10225" spans="1:4" x14ac:dyDescent="0.25">
      <c r="A10225" s="1">
        <v>45535</v>
      </c>
      <c r="B10225" t="s">
        <v>865</v>
      </c>
      <c r="C10225" t="s">
        <v>866</v>
      </c>
      <c r="D10225" s="4">
        <v>-100905.84000000001</v>
      </c>
    </row>
    <row r="10226" spans="1:4" x14ac:dyDescent="0.25">
      <c r="A10226" s="1">
        <v>45535</v>
      </c>
      <c r="B10226" t="s">
        <v>871</v>
      </c>
      <c r="C10226" t="s">
        <v>872</v>
      </c>
      <c r="D10226" s="4">
        <v>-138887.45000000004</v>
      </c>
    </row>
    <row r="10227" spans="1:4" x14ac:dyDescent="0.25">
      <c r="A10227" s="1">
        <v>45535</v>
      </c>
      <c r="B10227" t="s">
        <v>873</v>
      </c>
      <c r="C10227" t="s">
        <v>874</v>
      </c>
      <c r="D10227" s="4">
        <v>-250448.07000000004</v>
      </c>
    </row>
    <row r="10228" spans="1:4" x14ac:dyDescent="0.25">
      <c r="A10228" s="1">
        <v>45535</v>
      </c>
      <c r="B10228" t="s">
        <v>875</v>
      </c>
      <c r="C10228" t="s">
        <v>876</v>
      </c>
      <c r="D10228" s="4">
        <v>-188115.99000000011</v>
      </c>
    </row>
    <row r="10229" spans="1:4" x14ac:dyDescent="0.25">
      <c r="A10229" s="1">
        <v>45535</v>
      </c>
      <c r="B10229" t="s">
        <v>879</v>
      </c>
      <c r="C10229" t="s">
        <v>880</v>
      </c>
      <c r="D10229" s="4">
        <v>-70420.625999999989</v>
      </c>
    </row>
    <row r="10230" spans="1:4" x14ac:dyDescent="0.25">
      <c r="A10230" s="1">
        <v>45535</v>
      </c>
      <c r="B10230" t="s">
        <v>881</v>
      </c>
      <c r="C10230" t="s">
        <v>882</v>
      </c>
      <c r="D10230" s="4">
        <v>-16408.5</v>
      </c>
    </row>
    <row r="10231" spans="1:4" x14ac:dyDescent="0.25">
      <c r="A10231" s="1">
        <v>45535</v>
      </c>
      <c r="B10231" t="s">
        <v>883</v>
      </c>
      <c r="C10231" t="s">
        <v>884</v>
      </c>
      <c r="D10231" s="4">
        <v>-11606.201599999991</v>
      </c>
    </row>
    <row r="10232" spans="1:4" x14ac:dyDescent="0.25">
      <c r="A10232" s="1">
        <v>45535</v>
      </c>
      <c r="B10232" t="s">
        <v>885</v>
      </c>
      <c r="C10232" t="s">
        <v>886</v>
      </c>
      <c r="D10232" s="4">
        <v>-16436.689999999991</v>
      </c>
    </row>
    <row r="10233" spans="1:4" x14ac:dyDescent="0.25">
      <c r="A10233" s="1">
        <v>45535</v>
      </c>
      <c r="B10233" t="s">
        <v>887</v>
      </c>
      <c r="C10233" t="s">
        <v>888</v>
      </c>
      <c r="D10233" s="4">
        <v>-10000</v>
      </c>
    </row>
    <row r="10234" spans="1:4" x14ac:dyDescent="0.25">
      <c r="A10234" s="1">
        <v>45535</v>
      </c>
      <c r="B10234" t="s">
        <v>891</v>
      </c>
      <c r="C10234" t="s">
        <v>892</v>
      </c>
      <c r="D10234" s="4">
        <v>-10739</v>
      </c>
    </row>
    <row r="10235" spans="1:4" x14ac:dyDescent="0.25">
      <c r="A10235" s="1">
        <v>45535</v>
      </c>
      <c r="B10235" t="s">
        <v>893</v>
      </c>
      <c r="C10235" t="s">
        <v>894</v>
      </c>
      <c r="D10235" s="4">
        <v>-43317.190000000046</v>
      </c>
    </row>
    <row r="10236" spans="1:4" x14ac:dyDescent="0.25">
      <c r="A10236" s="1">
        <v>45535</v>
      </c>
      <c r="B10236" t="s">
        <v>895</v>
      </c>
      <c r="C10236" t="s">
        <v>896</v>
      </c>
      <c r="D10236" s="4">
        <v>-53144.020000000011</v>
      </c>
    </row>
    <row r="10237" spans="1:4" x14ac:dyDescent="0.25">
      <c r="A10237" s="1">
        <v>45535</v>
      </c>
      <c r="B10237" t="s">
        <v>897</v>
      </c>
      <c r="C10237" t="s">
        <v>898</v>
      </c>
      <c r="D10237" s="4">
        <v>-689282</v>
      </c>
    </row>
    <row r="10238" spans="1:4" x14ac:dyDescent="0.25">
      <c r="A10238" s="1">
        <v>45535</v>
      </c>
      <c r="B10238" t="s">
        <v>145</v>
      </c>
      <c r="C10238" t="s">
        <v>1199</v>
      </c>
      <c r="D10238" s="4">
        <v>-315297.5</v>
      </c>
    </row>
    <row r="10239" spans="1:4" x14ac:dyDescent="0.25">
      <c r="A10239" s="1">
        <v>45535</v>
      </c>
      <c r="B10239" t="s">
        <v>141</v>
      </c>
      <c r="C10239" t="s">
        <v>1318</v>
      </c>
      <c r="D10239" s="4">
        <v>-194176</v>
      </c>
    </row>
    <row r="10240" spans="1:4" x14ac:dyDescent="0.25">
      <c r="A10240" s="1">
        <v>45535</v>
      </c>
      <c r="B10240" t="s">
        <v>902</v>
      </c>
      <c r="C10240" t="s">
        <v>903</v>
      </c>
      <c r="D10240" s="4">
        <v>-172013.00999999995</v>
      </c>
    </row>
    <row r="10241" spans="1:4" x14ac:dyDescent="0.25">
      <c r="A10241" s="1">
        <v>45535</v>
      </c>
      <c r="B10241" t="s">
        <v>905</v>
      </c>
      <c r="C10241" t="s">
        <v>906</v>
      </c>
      <c r="D10241" s="4">
        <v>-433941.65</v>
      </c>
    </row>
    <row r="10242" spans="1:4" x14ac:dyDescent="0.25">
      <c r="A10242" s="1">
        <v>45535</v>
      </c>
      <c r="B10242" t="s">
        <v>907</v>
      </c>
      <c r="C10242" t="s">
        <v>908</v>
      </c>
      <c r="D10242" s="4">
        <v>-49929.880000000012</v>
      </c>
    </row>
    <row r="10243" spans="1:4" x14ac:dyDescent="0.25">
      <c r="A10243" s="1">
        <v>45535</v>
      </c>
      <c r="B10243" t="s">
        <v>909</v>
      </c>
      <c r="C10243" t="s">
        <v>910</v>
      </c>
      <c r="D10243" s="4">
        <v>-13963.669999999995</v>
      </c>
    </row>
    <row r="10244" spans="1:4" x14ac:dyDescent="0.25">
      <c r="A10244" s="1">
        <v>45535</v>
      </c>
      <c r="B10244" t="s">
        <v>913</v>
      </c>
      <c r="C10244" t="s">
        <v>914</v>
      </c>
      <c r="D10244" s="4">
        <v>-195502.61</v>
      </c>
    </row>
    <row r="10245" spans="1:4" x14ac:dyDescent="0.25">
      <c r="A10245" s="1">
        <v>45535</v>
      </c>
      <c r="B10245" t="s">
        <v>1379</v>
      </c>
      <c r="C10245" t="s">
        <v>1380</v>
      </c>
      <c r="D10245" s="4">
        <v>-29480</v>
      </c>
    </row>
    <row r="10246" spans="1:4" x14ac:dyDescent="0.25">
      <c r="A10246" s="1">
        <v>45535</v>
      </c>
      <c r="B10246" t="s">
        <v>110</v>
      </c>
      <c r="C10246" t="s">
        <v>926</v>
      </c>
      <c r="D10246" s="4">
        <v>-149333.34999999998</v>
      </c>
    </row>
    <row r="10247" spans="1:4" x14ac:dyDescent="0.25">
      <c r="A10247" s="1">
        <v>45535</v>
      </c>
      <c r="B10247" t="s">
        <v>112</v>
      </c>
      <c r="C10247" t="s">
        <v>937</v>
      </c>
      <c r="D10247" s="4">
        <v>-350377.16000000021</v>
      </c>
    </row>
    <row r="10248" spans="1:4" x14ac:dyDescent="0.25">
      <c r="A10248" s="1">
        <v>45535</v>
      </c>
      <c r="B10248" t="s">
        <v>115</v>
      </c>
      <c r="C10248" t="s">
        <v>944</v>
      </c>
      <c r="D10248" s="4">
        <v>-158617.24</v>
      </c>
    </row>
    <row r="10249" spans="1:4" x14ac:dyDescent="0.25">
      <c r="A10249" s="1">
        <v>45535</v>
      </c>
      <c r="B10249" t="s">
        <v>117</v>
      </c>
      <c r="C10249" t="s">
        <v>947</v>
      </c>
      <c r="D10249" s="4">
        <v>-46207.320000000007</v>
      </c>
    </row>
    <row r="10250" spans="1:4" x14ac:dyDescent="0.25">
      <c r="A10250" s="1">
        <v>45535</v>
      </c>
      <c r="B10250" t="s">
        <v>119</v>
      </c>
      <c r="C10250" t="s">
        <v>1202</v>
      </c>
      <c r="D10250" s="4">
        <v>-110275.99</v>
      </c>
    </row>
    <row r="10251" spans="1:4" x14ac:dyDescent="0.25">
      <c r="A10251" s="1">
        <v>45535</v>
      </c>
      <c r="B10251" t="s">
        <v>121</v>
      </c>
      <c r="C10251" t="s">
        <v>1203</v>
      </c>
      <c r="D10251" s="4">
        <v>-1730397.4299999997</v>
      </c>
    </row>
    <row r="10252" spans="1:4" x14ac:dyDescent="0.25">
      <c r="A10252" s="1">
        <v>45535</v>
      </c>
      <c r="B10252" t="s">
        <v>123</v>
      </c>
      <c r="C10252" t="s">
        <v>1204</v>
      </c>
      <c r="D10252" s="4">
        <v>-63287.94</v>
      </c>
    </row>
    <row r="10253" spans="1:4" x14ac:dyDescent="0.25">
      <c r="A10253" s="1">
        <v>45535</v>
      </c>
      <c r="B10253" t="s">
        <v>975</v>
      </c>
      <c r="C10253" t="s">
        <v>976</v>
      </c>
      <c r="D10253" s="4">
        <v>-762609.35999999987</v>
      </c>
    </row>
    <row r="10254" spans="1:4" x14ac:dyDescent="0.25">
      <c r="A10254" s="1">
        <v>45535</v>
      </c>
      <c r="B10254" t="s">
        <v>979</v>
      </c>
      <c r="C10254" t="s">
        <v>980</v>
      </c>
      <c r="D10254" s="4">
        <v>-2656.6700000000014</v>
      </c>
    </row>
    <row r="10255" spans="1:4" x14ac:dyDescent="0.25">
      <c r="A10255" s="1">
        <v>45535</v>
      </c>
      <c r="B10255" t="s">
        <v>983</v>
      </c>
      <c r="C10255" t="s">
        <v>984</v>
      </c>
      <c r="D10255" s="4">
        <v>-1280.3899999999983</v>
      </c>
    </row>
    <row r="10256" spans="1:4" x14ac:dyDescent="0.25">
      <c r="A10256" s="1">
        <v>45535</v>
      </c>
      <c r="B10256" t="s">
        <v>1362</v>
      </c>
      <c r="C10256" t="s">
        <v>1363</v>
      </c>
      <c r="D10256" s="4">
        <v>283762.30000000005</v>
      </c>
    </row>
    <row r="10257" spans="1:4" x14ac:dyDescent="0.25">
      <c r="A10257" s="1">
        <v>45535</v>
      </c>
      <c r="B10257" t="s">
        <v>995</v>
      </c>
      <c r="C10257" t="s">
        <v>996</v>
      </c>
      <c r="D10257" s="4">
        <v>-578226.44999999995</v>
      </c>
    </row>
    <row r="10258" spans="1:4" x14ac:dyDescent="0.25">
      <c r="A10258" s="1">
        <v>45535</v>
      </c>
      <c r="B10258" t="s">
        <v>1003</v>
      </c>
      <c r="C10258" t="s">
        <v>1004</v>
      </c>
      <c r="D10258" s="4">
        <v>-134538.63</v>
      </c>
    </row>
    <row r="10259" spans="1:4" x14ac:dyDescent="0.25">
      <c r="A10259" s="1">
        <v>45535</v>
      </c>
      <c r="B10259" t="s">
        <v>1291</v>
      </c>
      <c r="C10259" t="s">
        <v>1292</v>
      </c>
      <c r="D10259" s="4">
        <v>-132110.90000000002</v>
      </c>
    </row>
    <row r="10260" spans="1:4" x14ac:dyDescent="0.25">
      <c r="A10260" s="1">
        <v>45535</v>
      </c>
      <c r="B10260" t="s">
        <v>1256</v>
      </c>
      <c r="C10260" t="s">
        <v>1257</v>
      </c>
      <c r="D10260" s="4">
        <v>-1300</v>
      </c>
    </row>
    <row r="10261" spans="1:4" x14ac:dyDescent="0.25">
      <c r="A10261" s="1">
        <v>45535</v>
      </c>
      <c r="B10261" t="s">
        <v>1011</v>
      </c>
      <c r="C10261" t="s">
        <v>1012</v>
      </c>
      <c r="D10261" s="4">
        <v>-51330.079999999987</v>
      </c>
    </row>
    <row r="10262" spans="1:4" x14ac:dyDescent="0.25">
      <c r="A10262" s="1">
        <v>45535</v>
      </c>
      <c r="B10262" t="s">
        <v>1015</v>
      </c>
      <c r="C10262" t="s">
        <v>1016</v>
      </c>
      <c r="D10262" s="4">
        <v>-24.710000000002765</v>
      </c>
    </row>
    <row r="10263" spans="1:4" x14ac:dyDescent="0.25">
      <c r="A10263" s="1">
        <v>45535</v>
      </c>
      <c r="B10263" t="s">
        <v>1019</v>
      </c>
      <c r="C10263" t="s">
        <v>1020</v>
      </c>
      <c r="D10263" s="4">
        <v>-4396.5899999999128</v>
      </c>
    </row>
    <row r="10264" spans="1:4" x14ac:dyDescent="0.25">
      <c r="A10264" s="1">
        <v>45535</v>
      </c>
      <c r="B10264" t="s">
        <v>1023</v>
      </c>
      <c r="C10264" t="s">
        <v>1024</v>
      </c>
      <c r="D10264" s="4">
        <v>-18546.64</v>
      </c>
    </row>
    <row r="10265" spans="1:4" x14ac:dyDescent="0.25">
      <c r="A10265" s="1">
        <v>45535</v>
      </c>
      <c r="B10265" t="s">
        <v>1381</v>
      </c>
      <c r="C10265" t="s">
        <v>1382</v>
      </c>
      <c r="D10265" s="4">
        <v>-1603.61</v>
      </c>
    </row>
    <row r="10266" spans="1:4" x14ac:dyDescent="0.25">
      <c r="A10266" s="1">
        <v>45535</v>
      </c>
      <c r="B10266" t="s">
        <v>1207</v>
      </c>
      <c r="C10266" t="s">
        <v>1208</v>
      </c>
      <c r="D10266" s="4">
        <v>-1541.4399999999939</v>
      </c>
    </row>
    <row r="10267" spans="1:4" x14ac:dyDescent="0.25">
      <c r="A10267" s="1">
        <v>45535</v>
      </c>
      <c r="B10267" t="s">
        <v>1269</v>
      </c>
      <c r="C10267" t="s">
        <v>1270</v>
      </c>
      <c r="D10267" s="4">
        <v>-9100</v>
      </c>
    </row>
    <row r="10268" spans="1:4" x14ac:dyDescent="0.25">
      <c r="A10268" s="1">
        <v>45535</v>
      </c>
      <c r="B10268" t="s">
        <v>1320</v>
      </c>
      <c r="C10268" t="s">
        <v>1321</v>
      </c>
      <c r="D10268" s="4">
        <v>-11814</v>
      </c>
    </row>
    <row r="10269" spans="1:4" x14ac:dyDescent="0.25">
      <c r="A10269" s="1">
        <v>45535</v>
      </c>
      <c r="B10269" t="s">
        <v>1033</v>
      </c>
      <c r="C10269" t="s">
        <v>1034</v>
      </c>
      <c r="D10269" s="4">
        <v>-4618.4500000000035</v>
      </c>
    </row>
    <row r="10270" spans="1:4" x14ac:dyDescent="0.25">
      <c r="A10270" s="1">
        <v>45535</v>
      </c>
      <c r="B10270" t="s">
        <v>1209</v>
      </c>
      <c r="C10270" t="s">
        <v>1210</v>
      </c>
      <c r="D10270" s="4">
        <v>-12169.329999999962</v>
      </c>
    </row>
    <row r="10271" spans="1:4" x14ac:dyDescent="0.25">
      <c r="A10271" s="1">
        <v>45535</v>
      </c>
      <c r="B10271" t="s">
        <v>1383</v>
      </c>
      <c r="C10271" t="s">
        <v>1384</v>
      </c>
      <c r="D10271" s="4">
        <v>10640</v>
      </c>
    </row>
    <row r="10272" spans="1:4" x14ac:dyDescent="0.25">
      <c r="A10272" s="1">
        <v>45535</v>
      </c>
      <c r="B10272" t="s">
        <v>1230</v>
      </c>
      <c r="C10272" t="s">
        <v>1231</v>
      </c>
      <c r="D10272" s="4">
        <v>-28780.359999999884</v>
      </c>
    </row>
    <row r="10273" spans="1:4" x14ac:dyDescent="0.25">
      <c r="A10273" s="1">
        <v>45535</v>
      </c>
      <c r="B10273" t="s">
        <v>1050</v>
      </c>
      <c r="C10273" t="s">
        <v>1051</v>
      </c>
      <c r="D10273" s="4">
        <v>-123489.68999999996</v>
      </c>
    </row>
    <row r="10274" spans="1:4" x14ac:dyDescent="0.25">
      <c r="A10274" s="1">
        <v>45535</v>
      </c>
      <c r="B10274" t="s">
        <v>1054</v>
      </c>
      <c r="C10274" t="s">
        <v>1055</v>
      </c>
      <c r="D10274" s="4">
        <v>-2837.880000000001</v>
      </c>
    </row>
    <row r="10275" spans="1:4" x14ac:dyDescent="0.25">
      <c r="A10275" s="1">
        <v>45535</v>
      </c>
      <c r="B10275" t="s">
        <v>1211</v>
      </c>
      <c r="C10275" t="s">
        <v>1212</v>
      </c>
      <c r="D10275" s="4">
        <v>-267.07</v>
      </c>
    </row>
    <row r="10276" spans="1:4" x14ac:dyDescent="0.25">
      <c r="A10276" s="1">
        <v>45535</v>
      </c>
      <c r="B10276" t="s">
        <v>1060</v>
      </c>
      <c r="C10276" t="s">
        <v>1061</v>
      </c>
      <c r="D10276" s="4">
        <v>-1438.5799999999783</v>
      </c>
    </row>
    <row r="10277" spans="1:4" x14ac:dyDescent="0.25">
      <c r="A10277" s="1">
        <v>45535</v>
      </c>
      <c r="B10277" t="s">
        <v>1064</v>
      </c>
      <c r="C10277" t="s">
        <v>1065</v>
      </c>
      <c r="D10277" s="4">
        <v>-2.8499999999999726</v>
      </c>
    </row>
    <row r="10278" spans="1:4" x14ac:dyDescent="0.25">
      <c r="A10278" s="1">
        <v>45535</v>
      </c>
      <c r="B10278" t="s">
        <v>1072</v>
      </c>
      <c r="C10278" t="s">
        <v>1073</v>
      </c>
      <c r="D10278" s="4">
        <v>-81087.890000000029</v>
      </c>
    </row>
    <row r="10279" spans="1:4" x14ac:dyDescent="0.25">
      <c r="A10279" s="1">
        <v>45535</v>
      </c>
      <c r="B10279" t="s">
        <v>1076</v>
      </c>
      <c r="C10279" t="s">
        <v>1077</v>
      </c>
      <c r="D10279" s="4">
        <v>-11645.029999999999</v>
      </c>
    </row>
    <row r="10280" spans="1:4" x14ac:dyDescent="0.25">
      <c r="A10280" s="1">
        <v>45535</v>
      </c>
      <c r="B10280" t="s">
        <v>1234</v>
      </c>
      <c r="C10280" t="s">
        <v>1235</v>
      </c>
      <c r="D10280" s="4">
        <v>-3.4000000000000909</v>
      </c>
    </row>
    <row r="10281" spans="1:4" x14ac:dyDescent="0.25">
      <c r="A10281" s="1">
        <v>45535</v>
      </c>
      <c r="B10281" t="s">
        <v>1215</v>
      </c>
      <c r="C10281" t="s">
        <v>1216</v>
      </c>
      <c r="D10281" s="4">
        <v>-6.24</v>
      </c>
    </row>
    <row r="10282" spans="1:4" x14ac:dyDescent="0.25">
      <c r="A10282" s="1">
        <v>45535</v>
      </c>
      <c r="B10282" t="s">
        <v>1217</v>
      </c>
      <c r="C10282" t="s">
        <v>1218</v>
      </c>
      <c r="D10282" s="4">
        <v>-336.31</v>
      </c>
    </row>
    <row r="10283" spans="1:4" x14ac:dyDescent="0.25">
      <c r="A10283" s="1">
        <v>45535</v>
      </c>
      <c r="B10283" t="s">
        <v>1087</v>
      </c>
      <c r="C10283" t="s">
        <v>1088</v>
      </c>
      <c r="D10283" s="4">
        <v>-540.79999999999995</v>
      </c>
    </row>
    <row r="10284" spans="1:4" x14ac:dyDescent="0.25">
      <c r="A10284" s="1">
        <v>45535</v>
      </c>
      <c r="B10284" t="s">
        <v>1091</v>
      </c>
      <c r="C10284" t="s">
        <v>1092</v>
      </c>
      <c r="D10284" s="4">
        <v>-3395.5199999999986</v>
      </c>
    </row>
    <row r="10285" spans="1:4" x14ac:dyDescent="0.25">
      <c r="A10285" s="1">
        <v>45535</v>
      </c>
      <c r="B10285" t="s">
        <v>1095</v>
      </c>
      <c r="C10285" t="s">
        <v>1096</v>
      </c>
      <c r="D10285" s="4">
        <v>-566.65000000000009</v>
      </c>
    </row>
    <row r="10286" spans="1:4" x14ac:dyDescent="0.25">
      <c r="A10286" s="1">
        <v>45535</v>
      </c>
      <c r="B10286" t="s">
        <v>1099</v>
      </c>
      <c r="C10286" t="s">
        <v>1100</v>
      </c>
      <c r="D10286" s="4">
        <v>-165.0000000000004</v>
      </c>
    </row>
    <row r="10287" spans="1:4" x14ac:dyDescent="0.25">
      <c r="A10287" s="1">
        <v>45535</v>
      </c>
      <c r="B10287" t="s">
        <v>1103</v>
      </c>
      <c r="C10287" t="s">
        <v>1104</v>
      </c>
      <c r="D10287" s="4">
        <v>-1355.5999999999995</v>
      </c>
    </row>
    <row r="10288" spans="1:4" x14ac:dyDescent="0.25">
      <c r="A10288" s="1">
        <v>45535</v>
      </c>
      <c r="B10288" t="s">
        <v>1107</v>
      </c>
      <c r="C10288" t="s">
        <v>1108</v>
      </c>
      <c r="D10288" s="4">
        <v>-1629.86</v>
      </c>
    </row>
    <row r="10289" spans="1:4" x14ac:dyDescent="0.25">
      <c r="A10289" s="1">
        <v>45535</v>
      </c>
      <c r="B10289" t="s">
        <v>1109</v>
      </c>
      <c r="C10289" t="s">
        <v>1110</v>
      </c>
      <c r="D10289" s="4">
        <v>-864.18999999999971</v>
      </c>
    </row>
    <row r="10290" spans="1:4" x14ac:dyDescent="0.25">
      <c r="A10290" s="1">
        <v>45535</v>
      </c>
      <c r="B10290" t="s">
        <v>1111</v>
      </c>
      <c r="C10290" t="s">
        <v>1112</v>
      </c>
      <c r="D10290" s="4">
        <v>-1016.6999999999998</v>
      </c>
    </row>
    <row r="10291" spans="1:4" x14ac:dyDescent="0.25">
      <c r="A10291" s="1">
        <v>45535</v>
      </c>
      <c r="B10291" t="s">
        <v>1115</v>
      </c>
      <c r="C10291" t="s">
        <v>1116</v>
      </c>
      <c r="D10291" s="4">
        <v>-262.46000000001919</v>
      </c>
    </row>
    <row r="10292" spans="1:4" x14ac:dyDescent="0.25">
      <c r="A10292" s="1">
        <v>45535</v>
      </c>
      <c r="B10292" t="s">
        <v>1344</v>
      </c>
      <c r="C10292" t="s">
        <v>1345</v>
      </c>
      <c r="D10292" s="4">
        <v>-636.47</v>
      </c>
    </row>
    <row r="10293" spans="1:4" x14ac:dyDescent="0.25">
      <c r="A10293" s="1">
        <v>45535</v>
      </c>
      <c r="B10293" t="s">
        <v>1371</v>
      </c>
      <c r="C10293" t="s">
        <v>1372</v>
      </c>
      <c r="D10293" s="4">
        <v>-390.04999999998597</v>
      </c>
    </row>
    <row r="10294" spans="1:4" x14ac:dyDescent="0.25">
      <c r="A10294" s="1">
        <v>45535</v>
      </c>
      <c r="B10294" t="s">
        <v>1385</v>
      </c>
      <c r="C10294" t="s">
        <v>1386</v>
      </c>
      <c r="D10294" s="4">
        <v>344.66</v>
      </c>
    </row>
    <row r="10295" spans="1:4" x14ac:dyDescent="0.25">
      <c r="A10295" s="1">
        <v>45535</v>
      </c>
      <c r="B10295" t="s">
        <v>1387</v>
      </c>
      <c r="C10295" t="s">
        <v>1388</v>
      </c>
      <c r="D10295" s="4">
        <v>-435.68</v>
      </c>
    </row>
    <row r="10296" spans="1:4" x14ac:dyDescent="0.25">
      <c r="A10296" s="1">
        <v>45535</v>
      </c>
      <c r="B10296" t="s">
        <v>1117</v>
      </c>
      <c r="C10296" t="s">
        <v>1118</v>
      </c>
      <c r="D10296" s="4">
        <v>-2503.0699999999997</v>
      </c>
    </row>
    <row r="10297" spans="1:4" x14ac:dyDescent="0.25">
      <c r="A10297" s="1">
        <v>45535</v>
      </c>
      <c r="B10297" t="s">
        <v>1119</v>
      </c>
      <c r="C10297" t="s">
        <v>1120</v>
      </c>
      <c r="D10297" s="4">
        <v>-49995.149999999878</v>
      </c>
    </row>
    <row r="10298" spans="1:4" x14ac:dyDescent="0.25">
      <c r="A10298" s="1">
        <v>45535</v>
      </c>
      <c r="B10298" t="s">
        <v>1124</v>
      </c>
      <c r="C10298" t="s">
        <v>1125</v>
      </c>
      <c r="D10298" s="4">
        <v>-210910</v>
      </c>
    </row>
    <row r="10299" spans="1:4" x14ac:dyDescent="0.25">
      <c r="A10299" s="1">
        <v>45535</v>
      </c>
      <c r="B10299" t="s">
        <v>565</v>
      </c>
      <c r="C10299" t="s">
        <v>566</v>
      </c>
      <c r="D10299" s="4">
        <v>214515.91</v>
      </c>
    </row>
    <row r="10300" spans="1:4" x14ac:dyDescent="0.25">
      <c r="A10300" s="1">
        <v>45535</v>
      </c>
      <c r="B10300" t="s">
        <v>568</v>
      </c>
      <c r="C10300" t="s">
        <v>569</v>
      </c>
      <c r="D10300" s="4">
        <v>126441.51999999999</v>
      </c>
    </row>
    <row r="10301" spans="1:4" x14ac:dyDescent="0.25">
      <c r="A10301" s="1">
        <v>45535</v>
      </c>
      <c r="B10301" t="s">
        <v>574</v>
      </c>
      <c r="C10301" t="s">
        <v>575</v>
      </c>
      <c r="D10301" s="4">
        <v>28584.910000000003</v>
      </c>
    </row>
    <row r="10302" spans="1:4" x14ac:dyDescent="0.25">
      <c r="A10302" s="1">
        <v>45535</v>
      </c>
      <c r="B10302" t="s">
        <v>578</v>
      </c>
      <c r="C10302" t="s">
        <v>579</v>
      </c>
      <c r="D10302" s="4">
        <v>1544.16</v>
      </c>
    </row>
    <row r="10303" spans="1:4" x14ac:dyDescent="0.25">
      <c r="A10303" s="1">
        <v>45535</v>
      </c>
      <c r="B10303" t="s">
        <v>582</v>
      </c>
      <c r="C10303" t="s">
        <v>583</v>
      </c>
      <c r="D10303" s="4">
        <v>12756.900000000001</v>
      </c>
    </row>
    <row r="10304" spans="1:4" x14ac:dyDescent="0.25">
      <c r="A10304" s="1">
        <v>45535</v>
      </c>
      <c r="B10304" t="s">
        <v>586</v>
      </c>
      <c r="C10304" t="s">
        <v>587</v>
      </c>
      <c r="D10304" s="4">
        <v>4319.2599999999993</v>
      </c>
    </row>
    <row r="10305" spans="1:4" x14ac:dyDescent="0.25">
      <c r="A10305" s="1">
        <v>45535</v>
      </c>
      <c r="B10305" t="s">
        <v>590</v>
      </c>
      <c r="C10305" t="s">
        <v>591</v>
      </c>
      <c r="D10305" s="4">
        <v>4597.33</v>
      </c>
    </row>
    <row r="10306" spans="1:4" x14ac:dyDescent="0.25">
      <c r="A10306" s="1">
        <v>45535</v>
      </c>
      <c r="B10306" t="s">
        <v>595</v>
      </c>
      <c r="C10306" t="s">
        <v>596</v>
      </c>
      <c r="D10306" s="4">
        <v>2192.1699999999996</v>
      </c>
    </row>
    <row r="10307" spans="1:4" x14ac:dyDescent="0.25">
      <c r="A10307" s="1">
        <v>45535</v>
      </c>
      <c r="B10307" t="s">
        <v>599</v>
      </c>
      <c r="C10307" t="s">
        <v>600</v>
      </c>
      <c r="D10307" s="4">
        <v>3359.9799999999996</v>
      </c>
    </row>
    <row r="10308" spans="1:4" x14ac:dyDescent="0.25">
      <c r="A10308" s="1">
        <v>45535</v>
      </c>
      <c r="B10308" t="s">
        <v>603</v>
      </c>
      <c r="C10308" t="s">
        <v>604</v>
      </c>
      <c r="D10308" s="4">
        <v>11143.23</v>
      </c>
    </row>
    <row r="10309" spans="1:4" x14ac:dyDescent="0.25">
      <c r="A10309" s="1">
        <v>45535</v>
      </c>
      <c r="B10309" t="s">
        <v>1130</v>
      </c>
      <c r="C10309" t="s">
        <v>1131</v>
      </c>
      <c r="D10309" s="4">
        <v>4993.1500000000005</v>
      </c>
    </row>
    <row r="10310" spans="1:4" x14ac:dyDescent="0.25">
      <c r="A10310" s="1">
        <v>45535</v>
      </c>
      <c r="B10310" t="s">
        <v>1364</v>
      </c>
      <c r="C10310" t="s">
        <v>1365</v>
      </c>
      <c r="D10310" s="4">
        <v>88.91</v>
      </c>
    </row>
    <row r="10311" spans="1:4" x14ac:dyDescent="0.25">
      <c r="A10311" s="1">
        <v>45535</v>
      </c>
      <c r="B10311" t="s">
        <v>627</v>
      </c>
      <c r="C10311" t="s">
        <v>628</v>
      </c>
      <c r="D10311" s="4">
        <v>144610.55999999997</v>
      </c>
    </row>
    <row r="10312" spans="1:4" x14ac:dyDescent="0.25">
      <c r="A10312" s="1">
        <v>45535</v>
      </c>
      <c r="B10312" t="s">
        <v>631</v>
      </c>
      <c r="C10312" t="s">
        <v>632</v>
      </c>
      <c r="D10312" s="4">
        <v>90</v>
      </c>
    </row>
    <row r="10313" spans="1:4" x14ac:dyDescent="0.25">
      <c r="A10313" s="1">
        <v>45535</v>
      </c>
      <c r="B10313" t="s">
        <v>633</v>
      </c>
      <c r="C10313" t="s">
        <v>634</v>
      </c>
      <c r="D10313" s="4">
        <v>33468.42</v>
      </c>
    </row>
    <row r="10314" spans="1:4" x14ac:dyDescent="0.25">
      <c r="A10314" s="1">
        <v>45535</v>
      </c>
      <c r="B10314" t="s">
        <v>640</v>
      </c>
      <c r="C10314" t="s">
        <v>641</v>
      </c>
      <c r="D10314" s="4">
        <v>36.29</v>
      </c>
    </row>
    <row r="10315" spans="1:4" x14ac:dyDescent="0.25">
      <c r="A10315" s="1">
        <v>45535</v>
      </c>
      <c r="B10315" t="s">
        <v>646</v>
      </c>
      <c r="C10315" t="s">
        <v>647</v>
      </c>
      <c r="D10315" s="4">
        <v>308370.23</v>
      </c>
    </row>
    <row r="10316" spans="1:4" x14ac:dyDescent="0.25">
      <c r="A10316" s="1">
        <v>45535</v>
      </c>
      <c r="B10316" t="s">
        <v>650</v>
      </c>
      <c r="C10316" t="s">
        <v>651</v>
      </c>
      <c r="D10316" s="4">
        <v>26477.87</v>
      </c>
    </row>
    <row r="10317" spans="1:4" x14ac:dyDescent="0.25">
      <c r="A10317" s="1">
        <v>45535</v>
      </c>
      <c r="B10317" t="s">
        <v>652</v>
      </c>
      <c r="C10317" t="s">
        <v>653</v>
      </c>
      <c r="D10317" s="4">
        <v>8602.7800000000007</v>
      </c>
    </row>
    <row r="10318" spans="1:4" x14ac:dyDescent="0.25">
      <c r="A10318" s="1">
        <v>45535</v>
      </c>
      <c r="B10318" t="s">
        <v>656</v>
      </c>
      <c r="C10318" t="s">
        <v>657</v>
      </c>
      <c r="D10318" s="4">
        <v>1843.3900000000003</v>
      </c>
    </row>
    <row r="10319" spans="1:4" x14ac:dyDescent="0.25">
      <c r="A10319" s="1">
        <v>45535</v>
      </c>
      <c r="B10319" t="s">
        <v>663</v>
      </c>
      <c r="C10319" t="s">
        <v>664</v>
      </c>
      <c r="D10319" s="4">
        <v>3942.059999999999</v>
      </c>
    </row>
    <row r="10320" spans="1:4" x14ac:dyDescent="0.25">
      <c r="A10320" s="1">
        <v>45535</v>
      </c>
      <c r="B10320" t="s">
        <v>668</v>
      </c>
      <c r="C10320" t="s">
        <v>669</v>
      </c>
      <c r="D10320" s="4">
        <v>3968.87</v>
      </c>
    </row>
    <row r="10321" spans="1:4" x14ac:dyDescent="0.25">
      <c r="A10321" s="1">
        <v>45535</v>
      </c>
      <c r="B10321" t="s">
        <v>672</v>
      </c>
      <c r="C10321" t="s">
        <v>673</v>
      </c>
      <c r="D10321" s="4">
        <v>14160.720000000001</v>
      </c>
    </row>
    <row r="10322" spans="1:4" x14ac:dyDescent="0.25">
      <c r="A10322" s="1">
        <v>45535</v>
      </c>
      <c r="B10322" t="s">
        <v>676</v>
      </c>
      <c r="C10322" t="s">
        <v>677</v>
      </c>
      <c r="D10322" s="4">
        <v>85634.4</v>
      </c>
    </row>
    <row r="10323" spans="1:4" x14ac:dyDescent="0.25">
      <c r="A10323" s="1">
        <v>45535</v>
      </c>
      <c r="B10323" t="s">
        <v>680</v>
      </c>
      <c r="C10323" t="s">
        <v>681</v>
      </c>
      <c r="D10323" s="4">
        <v>35075.380000000005</v>
      </c>
    </row>
    <row r="10324" spans="1:4" x14ac:dyDescent="0.25">
      <c r="A10324" s="1">
        <v>45535</v>
      </c>
      <c r="B10324" t="s">
        <v>685</v>
      </c>
      <c r="C10324" t="s">
        <v>686</v>
      </c>
      <c r="D10324" s="4">
        <v>800</v>
      </c>
    </row>
    <row r="10325" spans="1:4" x14ac:dyDescent="0.25">
      <c r="A10325" s="1">
        <v>45535</v>
      </c>
      <c r="B10325" t="s">
        <v>690</v>
      </c>
      <c r="C10325" t="s">
        <v>691</v>
      </c>
      <c r="D10325" s="4">
        <v>22069</v>
      </c>
    </row>
    <row r="10326" spans="1:4" x14ac:dyDescent="0.25">
      <c r="A10326" s="1">
        <v>45535</v>
      </c>
      <c r="B10326" t="s">
        <v>696</v>
      </c>
      <c r="C10326" t="s">
        <v>697</v>
      </c>
      <c r="D10326" s="4">
        <v>4135.3600000000006</v>
      </c>
    </row>
    <row r="10327" spans="1:4" x14ac:dyDescent="0.25">
      <c r="A10327" s="1">
        <v>45535</v>
      </c>
      <c r="B10327" t="s">
        <v>698</v>
      </c>
      <c r="C10327" t="s">
        <v>699</v>
      </c>
      <c r="D10327" s="4">
        <v>437.5</v>
      </c>
    </row>
    <row r="10328" spans="1:4" x14ac:dyDescent="0.25">
      <c r="A10328" s="1">
        <v>45535</v>
      </c>
      <c r="B10328" t="s">
        <v>1132</v>
      </c>
      <c r="C10328" t="s">
        <v>1133</v>
      </c>
      <c r="D10328" s="4">
        <v>1426.08</v>
      </c>
    </row>
    <row r="10329" spans="1:4" x14ac:dyDescent="0.25">
      <c r="A10329" s="1">
        <v>45535</v>
      </c>
      <c r="B10329" t="s">
        <v>1134</v>
      </c>
      <c r="C10329" t="s">
        <v>1135</v>
      </c>
      <c r="D10329" s="4">
        <v>29819.440000000002</v>
      </c>
    </row>
    <row r="10330" spans="1:4" x14ac:dyDescent="0.25">
      <c r="A10330" s="1">
        <v>45535</v>
      </c>
      <c r="B10330" t="s">
        <v>1140</v>
      </c>
      <c r="C10330" t="s">
        <v>1141</v>
      </c>
      <c r="D10330" s="4">
        <v>8666.64</v>
      </c>
    </row>
    <row r="10331" spans="1:4" x14ac:dyDescent="0.25">
      <c r="A10331" s="1">
        <v>45535</v>
      </c>
      <c r="B10331" t="s">
        <v>1221</v>
      </c>
      <c r="C10331" t="s">
        <v>1222</v>
      </c>
      <c r="D10331" s="4">
        <v>32064.6</v>
      </c>
    </row>
    <row r="10332" spans="1:4" x14ac:dyDescent="0.25">
      <c r="A10332" s="1">
        <v>45535</v>
      </c>
      <c r="B10332" t="s">
        <v>1310</v>
      </c>
      <c r="C10332" t="s">
        <v>1311</v>
      </c>
      <c r="D10332" s="4">
        <v>28000</v>
      </c>
    </row>
    <row r="10333" spans="1:4" x14ac:dyDescent="0.25">
      <c r="A10333" s="1">
        <v>45535</v>
      </c>
      <c r="B10333" t="s">
        <v>702</v>
      </c>
      <c r="C10333" t="s">
        <v>703</v>
      </c>
      <c r="D10333" s="4">
        <v>8666.64</v>
      </c>
    </row>
    <row r="10334" spans="1:4" x14ac:dyDescent="0.25">
      <c r="A10334" s="1">
        <v>45535</v>
      </c>
      <c r="B10334" t="s">
        <v>1312</v>
      </c>
      <c r="C10334" t="s">
        <v>1313</v>
      </c>
      <c r="D10334" s="4">
        <v>11814</v>
      </c>
    </row>
    <row r="10335" spans="1:4" x14ac:dyDescent="0.25">
      <c r="A10335" s="1">
        <v>45535</v>
      </c>
      <c r="B10335" t="s">
        <v>1146</v>
      </c>
      <c r="C10335" t="s">
        <v>1147</v>
      </c>
      <c r="D10335" s="4">
        <v>20400</v>
      </c>
    </row>
    <row r="10336" spans="1:4" x14ac:dyDescent="0.25">
      <c r="A10336" s="1">
        <v>45535</v>
      </c>
      <c r="B10336" t="s">
        <v>1273</v>
      </c>
      <c r="C10336" t="s">
        <v>1274</v>
      </c>
      <c r="D10336" s="4">
        <v>5546.6399999999994</v>
      </c>
    </row>
    <row r="10337" spans="1:4" x14ac:dyDescent="0.25">
      <c r="A10337" s="1">
        <v>45535</v>
      </c>
      <c r="B10337" t="s">
        <v>1260</v>
      </c>
      <c r="C10337" t="s">
        <v>1261</v>
      </c>
      <c r="D10337" s="4">
        <v>1600</v>
      </c>
    </row>
    <row r="10338" spans="1:4" x14ac:dyDescent="0.25">
      <c r="A10338" s="1">
        <v>45535</v>
      </c>
      <c r="B10338" t="s">
        <v>704</v>
      </c>
      <c r="C10338" t="s">
        <v>705</v>
      </c>
      <c r="D10338" s="4">
        <v>23845.38</v>
      </c>
    </row>
    <row r="10339" spans="1:4" x14ac:dyDescent="0.25">
      <c r="A10339" s="1">
        <v>45535</v>
      </c>
      <c r="B10339" t="s">
        <v>708</v>
      </c>
      <c r="C10339" t="s">
        <v>709</v>
      </c>
      <c r="D10339" s="4">
        <v>1108.6799999999998</v>
      </c>
    </row>
    <row r="10340" spans="1:4" x14ac:dyDescent="0.25">
      <c r="A10340" s="1">
        <v>45535</v>
      </c>
      <c r="B10340" t="s">
        <v>712</v>
      </c>
      <c r="C10340" t="s">
        <v>713</v>
      </c>
      <c r="D10340" s="4">
        <v>634.67999999999995</v>
      </c>
    </row>
    <row r="10341" spans="1:4" x14ac:dyDescent="0.25">
      <c r="A10341" s="1">
        <v>45535</v>
      </c>
      <c r="B10341" t="s">
        <v>717</v>
      </c>
      <c r="C10341" t="s">
        <v>718</v>
      </c>
      <c r="D10341" s="4">
        <v>3008.18</v>
      </c>
    </row>
    <row r="10342" spans="1:4" x14ac:dyDescent="0.25">
      <c r="A10342" s="1">
        <v>45535</v>
      </c>
      <c r="B10342" t="s">
        <v>719</v>
      </c>
      <c r="C10342" t="s">
        <v>720</v>
      </c>
      <c r="D10342" s="4">
        <v>6206.21</v>
      </c>
    </row>
    <row r="10343" spans="1:4" x14ac:dyDescent="0.25">
      <c r="A10343" s="1">
        <v>45535</v>
      </c>
      <c r="B10343" t="s">
        <v>1350</v>
      </c>
      <c r="C10343" t="s">
        <v>1351</v>
      </c>
      <c r="D10343" s="4">
        <v>4015</v>
      </c>
    </row>
    <row r="10344" spans="1:4" x14ac:dyDescent="0.25">
      <c r="A10344" s="1">
        <v>45535</v>
      </c>
      <c r="B10344" t="s">
        <v>721</v>
      </c>
      <c r="C10344" t="s">
        <v>722</v>
      </c>
      <c r="D10344" s="4">
        <v>5716</v>
      </c>
    </row>
    <row r="10345" spans="1:4" x14ac:dyDescent="0.25">
      <c r="A10345" s="1">
        <v>45535</v>
      </c>
      <c r="B10345" t="s">
        <v>726</v>
      </c>
      <c r="C10345" t="s">
        <v>727</v>
      </c>
      <c r="D10345" s="4">
        <v>7092.01</v>
      </c>
    </row>
    <row r="10346" spans="1:4" x14ac:dyDescent="0.25">
      <c r="A10346" s="1">
        <v>45535</v>
      </c>
      <c r="B10346" t="s">
        <v>730</v>
      </c>
      <c r="C10346" t="s">
        <v>731</v>
      </c>
      <c r="D10346" s="4">
        <v>1066.4000000000001</v>
      </c>
    </row>
    <row r="10347" spans="1:4" x14ac:dyDescent="0.25">
      <c r="A10347" s="1">
        <v>45535</v>
      </c>
      <c r="B10347" t="s">
        <v>734</v>
      </c>
      <c r="C10347" t="s">
        <v>735</v>
      </c>
      <c r="D10347" s="4">
        <v>425.58</v>
      </c>
    </row>
    <row r="10348" spans="1:4" x14ac:dyDescent="0.25">
      <c r="A10348" s="1">
        <v>45535</v>
      </c>
      <c r="B10348" t="s">
        <v>738</v>
      </c>
      <c r="C10348" t="s">
        <v>739</v>
      </c>
      <c r="D10348" s="4">
        <v>14648.500000000002</v>
      </c>
    </row>
    <row r="10349" spans="1:4" x14ac:dyDescent="0.25">
      <c r="A10349" s="1">
        <v>45535</v>
      </c>
      <c r="B10349" t="s">
        <v>742</v>
      </c>
      <c r="C10349" t="s">
        <v>743</v>
      </c>
      <c r="D10349" s="4">
        <v>1822.2999999999997</v>
      </c>
    </row>
    <row r="10350" spans="1:4" x14ac:dyDescent="0.25">
      <c r="A10350" s="1">
        <v>45535</v>
      </c>
      <c r="B10350" t="s">
        <v>747</v>
      </c>
      <c r="C10350" t="s">
        <v>748</v>
      </c>
      <c r="D10350" s="4">
        <v>25599.720000000005</v>
      </c>
    </row>
    <row r="10351" spans="1:4" x14ac:dyDescent="0.25">
      <c r="A10351" s="1">
        <v>45535</v>
      </c>
      <c r="B10351" t="s">
        <v>1375</v>
      </c>
      <c r="C10351" t="s">
        <v>1376</v>
      </c>
      <c r="D10351" s="4">
        <v>14.38</v>
      </c>
    </row>
    <row r="10352" spans="1:4" x14ac:dyDescent="0.25">
      <c r="A10352" s="1">
        <v>45535</v>
      </c>
      <c r="B10352" t="s">
        <v>763</v>
      </c>
      <c r="C10352" t="s">
        <v>764</v>
      </c>
      <c r="D10352" s="4">
        <v>144.98000000000002</v>
      </c>
    </row>
    <row r="10353" spans="1:4" x14ac:dyDescent="0.25">
      <c r="A10353" s="1">
        <v>45535</v>
      </c>
      <c r="B10353" t="s">
        <v>767</v>
      </c>
      <c r="C10353" t="s">
        <v>768</v>
      </c>
      <c r="D10353" s="4">
        <v>693.87999999999988</v>
      </c>
    </row>
    <row r="10354" spans="1:4" x14ac:dyDescent="0.25">
      <c r="A10354" s="1">
        <v>45535</v>
      </c>
      <c r="B10354" t="s">
        <v>769</v>
      </c>
      <c r="C10354" t="s">
        <v>770</v>
      </c>
      <c r="D10354" s="4">
        <v>5475.05</v>
      </c>
    </row>
    <row r="10355" spans="1:4" x14ac:dyDescent="0.25">
      <c r="A10355" s="1">
        <v>45535</v>
      </c>
      <c r="B10355" t="s">
        <v>773</v>
      </c>
      <c r="C10355" t="s">
        <v>774</v>
      </c>
      <c r="D10355" s="4">
        <v>1040.08</v>
      </c>
    </row>
    <row r="10356" spans="1:4" x14ac:dyDescent="0.25">
      <c r="A10356" s="1">
        <v>45535</v>
      </c>
      <c r="B10356" t="s">
        <v>775</v>
      </c>
      <c r="C10356" t="s">
        <v>776</v>
      </c>
      <c r="D10356" s="4">
        <v>5861.21</v>
      </c>
    </row>
    <row r="10357" spans="1:4" x14ac:dyDescent="0.25">
      <c r="A10357" s="1">
        <v>45535</v>
      </c>
      <c r="B10357" t="s">
        <v>777</v>
      </c>
      <c r="C10357" t="s">
        <v>778</v>
      </c>
      <c r="D10357" s="4">
        <v>5067.3900000000003</v>
      </c>
    </row>
    <row r="10358" spans="1:4" x14ac:dyDescent="0.25">
      <c r="A10358" s="1">
        <v>45535</v>
      </c>
      <c r="B10358" t="s">
        <v>781</v>
      </c>
      <c r="C10358" t="s">
        <v>782</v>
      </c>
      <c r="D10358" s="4">
        <v>4249.2299999999987</v>
      </c>
    </row>
    <row r="10359" spans="1:4" x14ac:dyDescent="0.25">
      <c r="A10359" s="1">
        <v>45535</v>
      </c>
      <c r="B10359" t="s">
        <v>785</v>
      </c>
      <c r="C10359" t="s">
        <v>786</v>
      </c>
      <c r="D10359" s="4">
        <v>818.08</v>
      </c>
    </row>
    <row r="10360" spans="1:4" x14ac:dyDescent="0.25">
      <c r="A10360" s="1">
        <v>45535</v>
      </c>
      <c r="B10360" t="s">
        <v>788</v>
      </c>
      <c r="C10360" t="s">
        <v>789</v>
      </c>
      <c r="D10360" s="4">
        <v>3754.37</v>
      </c>
    </row>
    <row r="10361" spans="1:4" x14ac:dyDescent="0.25">
      <c r="A10361" s="1">
        <v>45535</v>
      </c>
      <c r="B10361" t="s">
        <v>790</v>
      </c>
      <c r="C10361" t="s">
        <v>791</v>
      </c>
      <c r="D10361" s="4">
        <v>6064</v>
      </c>
    </row>
    <row r="10362" spans="1:4" x14ac:dyDescent="0.25">
      <c r="A10362" s="1">
        <v>45535</v>
      </c>
      <c r="B10362" t="s">
        <v>792</v>
      </c>
      <c r="C10362" t="s">
        <v>793</v>
      </c>
      <c r="D10362" s="4">
        <v>6315</v>
      </c>
    </row>
    <row r="10363" spans="1:4" x14ac:dyDescent="0.25">
      <c r="A10363" s="1">
        <v>45535</v>
      </c>
      <c r="B10363" t="s">
        <v>1275</v>
      </c>
      <c r="C10363" t="s">
        <v>1276</v>
      </c>
      <c r="D10363" s="4">
        <v>3979.67</v>
      </c>
    </row>
    <row r="10364" spans="1:4" x14ac:dyDescent="0.25">
      <c r="A10364" s="1">
        <v>45535</v>
      </c>
      <c r="B10364" t="s">
        <v>1225</v>
      </c>
      <c r="C10364" t="s">
        <v>1226</v>
      </c>
      <c r="D10364" s="4">
        <v>1000</v>
      </c>
    </row>
    <row r="10365" spans="1:4" x14ac:dyDescent="0.25">
      <c r="A10365" s="1">
        <v>45535</v>
      </c>
      <c r="B10365" t="s">
        <v>1236</v>
      </c>
      <c r="C10365" t="s">
        <v>1237</v>
      </c>
      <c r="D10365" s="4">
        <v>31.25</v>
      </c>
    </row>
    <row r="10366" spans="1:4" x14ac:dyDescent="0.25">
      <c r="A10366" s="1">
        <v>45535</v>
      </c>
      <c r="B10366" t="s">
        <v>1238</v>
      </c>
      <c r="C10366" t="s">
        <v>1239</v>
      </c>
      <c r="D10366" s="4">
        <v>4860.7199999999993</v>
      </c>
    </row>
    <row r="10367" spans="1:4" x14ac:dyDescent="0.25">
      <c r="A10367" s="1">
        <v>45535</v>
      </c>
      <c r="B10367" t="s">
        <v>1330</v>
      </c>
      <c r="C10367" t="s">
        <v>1331</v>
      </c>
      <c r="D10367" s="4">
        <v>4534.2700000000004</v>
      </c>
    </row>
    <row r="10368" spans="1:4" x14ac:dyDescent="0.25">
      <c r="A10368" s="1">
        <v>45535</v>
      </c>
      <c r="B10368" t="s">
        <v>1336</v>
      </c>
      <c r="C10368" t="s">
        <v>1337</v>
      </c>
      <c r="D10368" s="4">
        <v>24995.89</v>
      </c>
    </row>
    <row r="10369" spans="1:4" x14ac:dyDescent="0.25">
      <c r="A10369" s="1">
        <v>45535</v>
      </c>
      <c r="B10369" t="s">
        <v>794</v>
      </c>
      <c r="C10369" t="s">
        <v>795</v>
      </c>
      <c r="D10369" s="4">
        <v>30607.010000000002</v>
      </c>
    </row>
    <row r="10370" spans="1:4" x14ac:dyDescent="0.25">
      <c r="A10370" s="1">
        <v>45535</v>
      </c>
      <c r="B10370" t="s">
        <v>796</v>
      </c>
      <c r="C10370" t="s">
        <v>797</v>
      </c>
      <c r="D10370" s="4">
        <v>942.1400000000001</v>
      </c>
    </row>
    <row r="10371" spans="1:4" x14ac:dyDescent="0.25">
      <c r="A10371" s="1">
        <v>45535</v>
      </c>
      <c r="B10371" t="s">
        <v>1302</v>
      </c>
      <c r="C10371" t="s">
        <v>1303</v>
      </c>
      <c r="D10371" s="4">
        <v>161.49</v>
      </c>
    </row>
    <row r="10372" spans="1:4" x14ac:dyDescent="0.25">
      <c r="A10372" s="1">
        <v>45535</v>
      </c>
      <c r="B10372" t="s">
        <v>800</v>
      </c>
      <c r="C10372" t="s">
        <v>801</v>
      </c>
      <c r="D10372" s="4">
        <v>3182.7999999999997</v>
      </c>
    </row>
    <row r="10373" spans="1:4" x14ac:dyDescent="0.25">
      <c r="A10373" s="1">
        <v>45535</v>
      </c>
      <c r="B10373" t="s">
        <v>802</v>
      </c>
      <c r="C10373" t="s">
        <v>803</v>
      </c>
      <c r="D10373" s="4">
        <v>289.45</v>
      </c>
    </row>
    <row r="10374" spans="1:4" x14ac:dyDescent="0.25">
      <c r="A10374" s="1">
        <v>45535</v>
      </c>
      <c r="B10374" t="s">
        <v>804</v>
      </c>
      <c r="C10374" t="s">
        <v>805</v>
      </c>
      <c r="D10374" s="4">
        <v>22195.01</v>
      </c>
    </row>
    <row r="10375" spans="1:4" x14ac:dyDescent="0.25">
      <c r="A10375" s="1">
        <v>45535</v>
      </c>
      <c r="B10375" t="s">
        <v>808</v>
      </c>
      <c r="C10375" t="s">
        <v>809</v>
      </c>
      <c r="D10375" s="4">
        <v>30</v>
      </c>
    </row>
    <row r="10376" spans="1:4" x14ac:dyDescent="0.25">
      <c r="A10376" s="1">
        <v>45535</v>
      </c>
      <c r="B10376" t="s">
        <v>1240</v>
      </c>
      <c r="C10376" t="s">
        <v>1241</v>
      </c>
      <c r="D10376" s="4">
        <v>1984.7200000000003</v>
      </c>
    </row>
    <row r="10377" spans="1:4" x14ac:dyDescent="0.25">
      <c r="A10377" s="1">
        <v>45535</v>
      </c>
      <c r="B10377" t="s">
        <v>812</v>
      </c>
      <c r="C10377" t="s">
        <v>813</v>
      </c>
      <c r="D10377" s="4">
        <v>3292.4500000000007</v>
      </c>
    </row>
    <row r="10378" spans="1:4" x14ac:dyDescent="0.25">
      <c r="A10378" s="1">
        <v>45535</v>
      </c>
      <c r="B10378" t="s">
        <v>814</v>
      </c>
      <c r="C10378" t="s">
        <v>815</v>
      </c>
      <c r="D10378" s="4">
        <v>1293</v>
      </c>
    </row>
    <row r="10379" spans="1:4" x14ac:dyDescent="0.25">
      <c r="A10379" s="1">
        <v>45535</v>
      </c>
      <c r="B10379" t="s">
        <v>816</v>
      </c>
      <c r="C10379" t="s">
        <v>817</v>
      </c>
      <c r="D10379" s="4">
        <v>20861.069999999992</v>
      </c>
    </row>
    <row r="10380" spans="1:4" x14ac:dyDescent="0.25">
      <c r="A10380" s="1">
        <v>45535</v>
      </c>
      <c r="B10380" t="s">
        <v>818</v>
      </c>
      <c r="C10380" t="s">
        <v>819</v>
      </c>
      <c r="D10380" s="4">
        <v>30.769999999999996</v>
      </c>
    </row>
    <row r="10381" spans="1:4" x14ac:dyDescent="0.25">
      <c r="A10381" s="1">
        <v>45535</v>
      </c>
      <c r="B10381" t="s">
        <v>820</v>
      </c>
      <c r="C10381" t="s">
        <v>821</v>
      </c>
      <c r="D10381" s="4">
        <v>76.509999999999991</v>
      </c>
    </row>
    <row r="10382" spans="1:4" x14ac:dyDescent="0.25">
      <c r="A10382" s="1">
        <v>45535</v>
      </c>
      <c r="B10382" t="s">
        <v>822</v>
      </c>
      <c r="C10382" t="s">
        <v>823</v>
      </c>
      <c r="D10382" s="4">
        <v>1306.9300000000003</v>
      </c>
    </row>
    <row r="10383" spans="1:4" x14ac:dyDescent="0.25">
      <c r="A10383" s="1">
        <v>45535</v>
      </c>
      <c r="B10383" t="s">
        <v>828</v>
      </c>
      <c r="C10383" t="s">
        <v>829</v>
      </c>
      <c r="D10383" s="4">
        <v>197.89</v>
      </c>
    </row>
    <row r="10384" spans="1:4" x14ac:dyDescent="0.25">
      <c r="A10384" s="1">
        <v>45535</v>
      </c>
      <c r="B10384" t="s">
        <v>1247</v>
      </c>
      <c r="C10384" t="s">
        <v>1248</v>
      </c>
      <c r="D10384" s="4">
        <v>18677.95</v>
      </c>
    </row>
    <row r="10385" spans="1:4" x14ac:dyDescent="0.25">
      <c r="A10385" s="1">
        <v>45535</v>
      </c>
      <c r="B10385" t="s">
        <v>1249</v>
      </c>
      <c r="C10385" t="s">
        <v>1250</v>
      </c>
      <c r="D10385" s="4">
        <v>4892.12</v>
      </c>
    </row>
    <row r="10386" spans="1:4" x14ac:dyDescent="0.25">
      <c r="A10386" s="1">
        <v>45535</v>
      </c>
      <c r="B10386" t="s">
        <v>1242</v>
      </c>
      <c r="C10386" t="s">
        <v>1243</v>
      </c>
      <c r="D10386" s="4">
        <v>10135.709999999999</v>
      </c>
    </row>
    <row r="10387" spans="1:4" x14ac:dyDescent="0.25">
      <c r="A10387" s="1">
        <v>45535</v>
      </c>
      <c r="B10387" t="s">
        <v>1314</v>
      </c>
      <c r="C10387" t="s">
        <v>1315</v>
      </c>
      <c r="D10387" s="4">
        <v>1747.54</v>
      </c>
    </row>
    <row r="10388" spans="1:4" x14ac:dyDescent="0.25">
      <c r="A10388" s="1">
        <v>45535</v>
      </c>
      <c r="B10388" t="s">
        <v>830</v>
      </c>
      <c r="C10388" t="s">
        <v>1366</v>
      </c>
      <c r="D10388" s="4">
        <v>9750</v>
      </c>
    </row>
    <row r="10389" spans="1:4" x14ac:dyDescent="0.25">
      <c r="A10389" s="1">
        <v>45535</v>
      </c>
      <c r="B10389" t="s">
        <v>832</v>
      </c>
      <c r="C10389" t="s">
        <v>833</v>
      </c>
      <c r="D10389" s="4">
        <v>8000</v>
      </c>
    </row>
    <row r="10390" spans="1:4" x14ac:dyDescent="0.25">
      <c r="A10390" s="1">
        <v>45535</v>
      </c>
      <c r="B10390" t="s">
        <v>834</v>
      </c>
      <c r="C10390" t="s">
        <v>835</v>
      </c>
      <c r="D10390" s="4">
        <v>10200</v>
      </c>
    </row>
    <row r="10391" spans="1:4" x14ac:dyDescent="0.25">
      <c r="A10391" s="1">
        <v>45535</v>
      </c>
      <c r="B10391" t="s">
        <v>836</v>
      </c>
      <c r="C10391" t="s">
        <v>837</v>
      </c>
      <c r="D10391" s="4">
        <v>800</v>
      </c>
    </row>
    <row r="10392" spans="1:4" x14ac:dyDescent="0.25">
      <c r="A10392" s="1">
        <v>45535</v>
      </c>
      <c r="B10392" t="s">
        <v>840</v>
      </c>
      <c r="C10392" t="s">
        <v>841</v>
      </c>
      <c r="D10392" s="4">
        <v>9581.94</v>
      </c>
    </row>
    <row r="10393" spans="1:4" x14ac:dyDescent="0.25">
      <c r="A10393" s="1">
        <v>45535</v>
      </c>
      <c r="B10393" t="s">
        <v>842</v>
      </c>
      <c r="C10393" t="s">
        <v>843</v>
      </c>
      <c r="D10393" s="4">
        <v>800</v>
      </c>
    </row>
    <row r="10394" spans="1:4" x14ac:dyDescent="0.25">
      <c r="A10394" s="1">
        <v>45535</v>
      </c>
      <c r="B10394" t="s">
        <v>844</v>
      </c>
      <c r="C10394" t="s">
        <v>845</v>
      </c>
      <c r="D10394" s="4">
        <v>6802.8799999999992</v>
      </c>
    </row>
    <row r="10395" spans="1:4" x14ac:dyDescent="0.25">
      <c r="A10395" s="1">
        <v>45535</v>
      </c>
      <c r="B10395" t="s">
        <v>857</v>
      </c>
      <c r="C10395" t="s">
        <v>858</v>
      </c>
      <c r="D10395" s="4">
        <v>11413.86</v>
      </c>
    </row>
    <row r="10396" spans="1:4" x14ac:dyDescent="0.25">
      <c r="A10396" s="1">
        <v>45535</v>
      </c>
      <c r="B10396" t="s">
        <v>1254</v>
      </c>
      <c r="C10396" t="s">
        <v>1255</v>
      </c>
      <c r="D10396" s="4">
        <v>9262.5</v>
      </c>
    </row>
    <row r="10397" spans="1:4" x14ac:dyDescent="0.25">
      <c r="A10397" s="1">
        <v>45535</v>
      </c>
      <c r="B10397" t="s">
        <v>1304</v>
      </c>
      <c r="C10397" t="s">
        <v>1305</v>
      </c>
      <c r="D10397" s="4">
        <v>5000</v>
      </c>
    </row>
    <row r="10398" spans="1:4" x14ac:dyDescent="0.25">
      <c r="A10398" s="1">
        <v>45535</v>
      </c>
      <c r="B10398" t="s">
        <v>1306</v>
      </c>
      <c r="C10398" t="s">
        <v>1307</v>
      </c>
      <c r="D10398" s="4">
        <v>750</v>
      </c>
    </row>
    <row r="10399" spans="1:4" x14ac:dyDescent="0.25">
      <c r="A10399" s="1">
        <v>45535</v>
      </c>
      <c r="B10399" t="s">
        <v>1338</v>
      </c>
      <c r="C10399" t="s">
        <v>1339</v>
      </c>
      <c r="D10399" s="4">
        <v>14900</v>
      </c>
    </row>
    <row r="10400" spans="1:4" x14ac:dyDescent="0.25">
      <c r="A10400" s="1">
        <v>45535</v>
      </c>
      <c r="B10400" t="s">
        <v>1348</v>
      </c>
      <c r="C10400" t="s">
        <v>1349</v>
      </c>
      <c r="D10400" s="4">
        <v>9800</v>
      </c>
    </row>
    <row r="10401" spans="1:4" x14ac:dyDescent="0.25">
      <c r="A10401" s="1">
        <v>45535</v>
      </c>
      <c r="B10401" t="s">
        <v>861</v>
      </c>
      <c r="C10401" t="s">
        <v>862</v>
      </c>
      <c r="D10401" s="4">
        <v>2500</v>
      </c>
    </row>
    <row r="10402" spans="1:4" x14ac:dyDescent="0.25">
      <c r="A10402" s="1">
        <v>45535</v>
      </c>
      <c r="B10402" t="s">
        <v>867</v>
      </c>
      <c r="C10402" t="s">
        <v>868</v>
      </c>
      <c r="D10402" s="4">
        <v>16910.419999999998</v>
      </c>
    </row>
    <row r="10403" spans="1:4" x14ac:dyDescent="0.25">
      <c r="A10403" s="1">
        <v>45535</v>
      </c>
      <c r="B10403" t="s">
        <v>869</v>
      </c>
      <c r="C10403" t="s">
        <v>870</v>
      </c>
      <c r="D10403" s="4">
        <v>9511.4500000000007</v>
      </c>
    </row>
    <row r="10404" spans="1:4" x14ac:dyDescent="0.25">
      <c r="A10404" s="1">
        <v>45535</v>
      </c>
      <c r="B10404" t="s">
        <v>1332</v>
      </c>
      <c r="C10404" t="s">
        <v>1333</v>
      </c>
      <c r="D10404" s="4">
        <v>9769.36</v>
      </c>
    </row>
    <row r="10405" spans="1:4" x14ac:dyDescent="0.25">
      <c r="A10405" s="1">
        <v>45535</v>
      </c>
      <c r="B10405" t="s">
        <v>1500</v>
      </c>
      <c r="C10405" t="s">
        <v>1501</v>
      </c>
      <c r="D10405" s="4">
        <v>886871.71</v>
      </c>
    </row>
    <row r="10406" spans="1:4" x14ac:dyDescent="0.25">
      <c r="A10406" s="1">
        <v>45535</v>
      </c>
      <c r="B10406" t="s">
        <v>1503</v>
      </c>
      <c r="C10406" t="s">
        <v>1504</v>
      </c>
      <c r="D10406" s="4">
        <v>721316.29</v>
      </c>
    </row>
    <row r="10407" spans="1:4" x14ac:dyDescent="0.25">
      <c r="A10407" s="1">
        <v>45535</v>
      </c>
      <c r="B10407" t="s">
        <v>1505</v>
      </c>
      <c r="C10407" t="s">
        <v>1506</v>
      </c>
      <c r="D10407" s="4">
        <v>90428.83</v>
      </c>
    </row>
    <row r="10408" spans="1:4" x14ac:dyDescent="0.25">
      <c r="A10408" s="1">
        <v>45535</v>
      </c>
      <c r="B10408" t="s">
        <v>1507</v>
      </c>
      <c r="C10408" t="s">
        <v>1508</v>
      </c>
      <c r="D10408" s="4">
        <v>104742.16</v>
      </c>
    </row>
    <row r="10409" spans="1:4" x14ac:dyDescent="0.25">
      <c r="A10409" s="1">
        <v>45535</v>
      </c>
      <c r="B10409" t="s">
        <v>1509</v>
      </c>
      <c r="C10409" t="s">
        <v>1510</v>
      </c>
      <c r="D10409" s="4">
        <v>11204</v>
      </c>
    </row>
    <row r="10410" spans="1:4" x14ac:dyDescent="0.25">
      <c r="A10410" s="1">
        <v>45535</v>
      </c>
      <c r="B10410" t="s">
        <v>1515</v>
      </c>
      <c r="C10410" t="s">
        <v>1516</v>
      </c>
      <c r="D10410" s="4">
        <v>158330.87</v>
      </c>
    </row>
    <row r="10411" spans="1:4" x14ac:dyDescent="0.25">
      <c r="A10411" s="1">
        <v>45535</v>
      </c>
      <c r="B10411" t="s">
        <v>1517</v>
      </c>
      <c r="C10411" t="s">
        <v>1518</v>
      </c>
      <c r="D10411" s="4">
        <v>158127.03999999998</v>
      </c>
    </row>
    <row r="10412" spans="1:4" x14ac:dyDescent="0.25">
      <c r="A10412" s="1">
        <v>45535</v>
      </c>
      <c r="B10412" t="s">
        <v>1519</v>
      </c>
      <c r="C10412" t="s">
        <v>1520</v>
      </c>
      <c r="D10412" s="4">
        <v>12311.980000000003</v>
      </c>
    </row>
    <row r="10413" spans="1:4" x14ac:dyDescent="0.25">
      <c r="A10413" s="1">
        <v>45535</v>
      </c>
      <c r="B10413" t="s">
        <v>1521</v>
      </c>
      <c r="C10413" t="s">
        <v>1522</v>
      </c>
      <c r="D10413" s="4">
        <v>1392.49</v>
      </c>
    </row>
    <row r="10414" spans="1:4" x14ac:dyDescent="0.25">
      <c r="A10414" s="1">
        <v>45535</v>
      </c>
      <c r="B10414" t="s">
        <v>1523</v>
      </c>
      <c r="C10414" t="s">
        <v>1524</v>
      </c>
      <c r="D10414" s="4">
        <v>22288.32</v>
      </c>
    </row>
    <row r="10415" spans="1:4" x14ac:dyDescent="0.25">
      <c r="A10415" s="1">
        <v>45535</v>
      </c>
      <c r="B10415" t="s">
        <v>1527</v>
      </c>
      <c r="C10415" t="s">
        <v>1528</v>
      </c>
      <c r="D10415" s="4">
        <v>68361.000000000015</v>
      </c>
    </row>
    <row r="10416" spans="1:4" x14ac:dyDescent="0.25">
      <c r="A10416" s="1">
        <v>45535</v>
      </c>
      <c r="B10416" t="s">
        <v>1529</v>
      </c>
      <c r="C10416" t="s">
        <v>1530</v>
      </c>
      <c r="D10416" s="4">
        <v>49299.490000000013</v>
      </c>
    </row>
    <row r="10417" spans="1:4" x14ac:dyDescent="0.25">
      <c r="A10417" s="1">
        <v>45535</v>
      </c>
      <c r="B10417" t="s">
        <v>1531</v>
      </c>
      <c r="C10417" t="s">
        <v>1532</v>
      </c>
      <c r="D10417" s="4">
        <v>5848.6</v>
      </c>
    </row>
    <row r="10418" spans="1:4" x14ac:dyDescent="0.25">
      <c r="A10418" s="1">
        <v>45535</v>
      </c>
      <c r="B10418" t="s">
        <v>1533</v>
      </c>
      <c r="C10418" t="s">
        <v>1534</v>
      </c>
      <c r="D10418" s="4">
        <v>598.56999999999994</v>
      </c>
    </row>
    <row r="10419" spans="1:4" x14ac:dyDescent="0.25">
      <c r="A10419" s="1">
        <v>45535</v>
      </c>
      <c r="B10419" t="s">
        <v>1535</v>
      </c>
      <c r="C10419" t="s">
        <v>1536</v>
      </c>
      <c r="D10419" s="4">
        <v>5280.7099999999991</v>
      </c>
    </row>
    <row r="10420" spans="1:4" x14ac:dyDescent="0.25">
      <c r="A10420" s="1">
        <v>45535</v>
      </c>
      <c r="B10420" t="s">
        <v>1537</v>
      </c>
      <c r="C10420" t="s">
        <v>1538</v>
      </c>
      <c r="D10420" s="4">
        <v>9361.23</v>
      </c>
    </row>
    <row r="10421" spans="1:4" x14ac:dyDescent="0.25">
      <c r="A10421" s="1">
        <v>45535</v>
      </c>
      <c r="B10421" t="s">
        <v>1539</v>
      </c>
      <c r="C10421" t="s">
        <v>1540</v>
      </c>
      <c r="D10421" s="4">
        <v>226.85</v>
      </c>
    </row>
    <row r="10422" spans="1:4" x14ac:dyDescent="0.25">
      <c r="A10422" s="1">
        <v>45535</v>
      </c>
      <c r="B10422" t="s">
        <v>1541</v>
      </c>
      <c r="C10422" t="s">
        <v>1542</v>
      </c>
      <c r="D10422" s="4">
        <v>2446</v>
      </c>
    </row>
    <row r="10423" spans="1:4" x14ac:dyDescent="0.25">
      <c r="A10423" s="1">
        <v>45535</v>
      </c>
      <c r="B10423" t="s">
        <v>1543</v>
      </c>
      <c r="C10423" t="s">
        <v>1544</v>
      </c>
      <c r="D10423" s="4">
        <v>1289</v>
      </c>
    </row>
    <row r="10424" spans="1:4" x14ac:dyDescent="0.25">
      <c r="A10424" s="1">
        <v>45535</v>
      </c>
      <c r="B10424" t="s">
        <v>1545</v>
      </c>
      <c r="C10424" t="s">
        <v>1546</v>
      </c>
      <c r="D10424" s="4">
        <v>80</v>
      </c>
    </row>
    <row r="10425" spans="1:4" x14ac:dyDescent="0.25">
      <c r="A10425" s="1">
        <v>45535</v>
      </c>
      <c r="B10425" t="s">
        <v>1547</v>
      </c>
      <c r="C10425" t="s">
        <v>1548</v>
      </c>
      <c r="D10425" s="4">
        <v>382</v>
      </c>
    </row>
    <row r="10426" spans="1:4" x14ac:dyDescent="0.25">
      <c r="A10426" s="1">
        <v>45535</v>
      </c>
      <c r="B10426" t="s">
        <v>1549</v>
      </c>
      <c r="C10426" t="s">
        <v>1550</v>
      </c>
      <c r="D10426" s="4">
        <v>1400</v>
      </c>
    </row>
    <row r="10427" spans="1:4" x14ac:dyDescent="0.25">
      <c r="A10427" s="1">
        <v>45535</v>
      </c>
      <c r="B10427" t="s">
        <v>911</v>
      </c>
      <c r="C10427" t="s">
        <v>912</v>
      </c>
      <c r="D10427" s="4">
        <v>6887.1999999999989</v>
      </c>
    </row>
    <row r="10428" spans="1:4" x14ac:dyDescent="0.25">
      <c r="A10428" s="1">
        <v>45535</v>
      </c>
      <c r="B10428" t="s">
        <v>919</v>
      </c>
      <c r="C10428" t="s">
        <v>920</v>
      </c>
      <c r="D10428" s="4">
        <v>3163.84</v>
      </c>
    </row>
    <row r="10429" spans="1:4" x14ac:dyDescent="0.25">
      <c r="A10429" s="1">
        <v>45535</v>
      </c>
      <c r="B10429" t="s">
        <v>924</v>
      </c>
      <c r="C10429" t="s">
        <v>925</v>
      </c>
      <c r="D10429" s="4">
        <v>20159.36</v>
      </c>
    </row>
    <row r="10430" spans="1:4" x14ac:dyDescent="0.25">
      <c r="A10430" s="1">
        <v>45535</v>
      </c>
      <c r="B10430" t="s">
        <v>927</v>
      </c>
      <c r="C10430" t="s">
        <v>928</v>
      </c>
      <c r="D10430" s="4">
        <v>7543.6059999999998</v>
      </c>
    </row>
    <row r="10431" spans="1:4" x14ac:dyDescent="0.25">
      <c r="A10431" s="1">
        <v>45535</v>
      </c>
      <c r="B10431" t="s">
        <v>931</v>
      </c>
      <c r="C10431" t="s">
        <v>932</v>
      </c>
      <c r="D10431" s="4">
        <v>19947.52</v>
      </c>
    </row>
    <row r="10432" spans="1:4" x14ac:dyDescent="0.25">
      <c r="A10432" s="1">
        <v>45535</v>
      </c>
      <c r="B10432" t="s">
        <v>935</v>
      </c>
      <c r="C10432" t="s">
        <v>936</v>
      </c>
      <c r="D10432" s="4">
        <v>13879.119999999999</v>
      </c>
    </row>
    <row r="10433" spans="1:4" x14ac:dyDescent="0.25">
      <c r="A10433" s="1">
        <v>45535</v>
      </c>
      <c r="B10433" t="s">
        <v>938</v>
      </c>
      <c r="C10433" t="s">
        <v>939</v>
      </c>
      <c r="D10433" s="4">
        <v>3652.4000000000005</v>
      </c>
    </row>
    <row r="10434" spans="1:4" x14ac:dyDescent="0.25">
      <c r="A10434" s="1">
        <v>45535</v>
      </c>
      <c r="B10434" t="s">
        <v>942</v>
      </c>
      <c r="C10434" t="s">
        <v>943</v>
      </c>
      <c r="D10434" s="4">
        <v>855.68160000000012</v>
      </c>
    </row>
    <row r="10435" spans="1:4" x14ac:dyDescent="0.25">
      <c r="A10435" s="1">
        <v>45535</v>
      </c>
      <c r="B10435" t="s">
        <v>952</v>
      </c>
      <c r="C10435" t="s">
        <v>953</v>
      </c>
      <c r="D10435" s="4">
        <v>604332.76</v>
      </c>
    </row>
    <row r="10436" spans="1:4" x14ac:dyDescent="0.25">
      <c r="A10436" s="1">
        <v>45535</v>
      </c>
      <c r="B10436" t="s">
        <v>955</v>
      </c>
      <c r="C10436" t="s">
        <v>956</v>
      </c>
      <c r="D10436" s="4">
        <v>473270.04</v>
      </c>
    </row>
    <row r="10437" spans="1:4" x14ac:dyDescent="0.25">
      <c r="A10437" s="1">
        <v>45535</v>
      </c>
      <c r="B10437" t="s">
        <v>961</v>
      </c>
      <c r="C10437" t="s">
        <v>962</v>
      </c>
      <c r="D10437" s="4">
        <v>13092.36</v>
      </c>
    </row>
    <row r="10438" spans="1:4" x14ac:dyDescent="0.25">
      <c r="A10438" s="1">
        <v>45535</v>
      </c>
      <c r="B10438" t="s">
        <v>963</v>
      </c>
      <c r="C10438" t="s">
        <v>964</v>
      </c>
      <c r="D10438" s="4">
        <v>5505</v>
      </c>
    </row>
    <row r="10439" spans="1:4" x14ac:dyDescent="0.25">
      <c r="A10439" s="1">
        <v>45535</v>
      </c>
      <c r="B10439" t="s">
        <v>967</v>
      </c>
      <c r="C10439" t="s">
        <v>968</v>
      </c>
      <c r="D10439" s="4">
        <v>21.5</v>
      </c>
    </row>
    <row r="10440" spans="1:4" x14ac:dyDescent="0.25">
      <c r="A10440" s="1">
        <v>45535</v>
      </c>
      <c r="B10440" t="s">
        <v>971</v>
      </c>
      <c r="C10440" t="s">
        <v>972</v>
      </c>
      <c r="D10440" s="4">
        <v>2441.29</v>
      </c>
    </row>
    <row r="10441" spans="1:4" x14ac:dyDescent="0.25">
      <c r="A10441" s="1">
        <v>45535</v>
      </c>
      <c r="B10441" t="s">
        <v>973</v>
      </c>
      <c r="C10441" t="s">
        <v>974</v>
      </c>
      <c r="D10441" s="4">
        <v>5740</v>
      </c>
    </row>
    <row r="10442" spans="1:4" x14ac:dyDescent="0.25">
      <c r="A10442" s="1">
        <v>45535</v>
      </c>
      <c r="B10442" t="s">
        <v>977</v>
      </c>
      <c r="C10442" t="s">
        <v>978</v>
      </c>
      <c r="D10442" s="4">
        <v>315.56000000000006</v>
      </c>
    </row>
    <row r="10443" spans="1:4" x14ac:dyDescent="0.25">
      <c r="A10443" s="1">
        <v>45535</v>
      </c>
      <c r="B10443" t="s">
        <v>981</v>
      </c>
      <c r="C10443" t="s">
        <v>982</v>
      </c>
      <c r="D10443" s="4">
        <v>1943</v>
      </c>
    </row>
    <row r="10444" spans="1:4" x14ac:dyDescent="0.25">
      <c r="A10444" s="1">
        <v>45535</v>
      </c>
      <c r="B10444" t="s">
        <v>989</v>
      </c>
      <c r="C10444" t="s">
        <v>990</v>
      </c>
      <c r="D10444" s="4">
        <v>1243.0999999999999</v>
      </c>
    </row>
    <row r="10445" spans="1:4" x14ac:dyDescent="0.25">
      <c r="A10445" s="1">
        <v>45535</v>
      </c>
      <c r="B10445" t="s">
        <v>1160</v>
      </c>
      <c r="C10445" t="s">
        <v>1161</v>
      </c>
      <c r="D10445" s="4">
        <v>2781.67</v>
      </c>
    </row>
    <row r="10446" spans="1:4" x14ac:dyDescent="0.25">
      <c r="A10446" s="1">
        <v>45535</v>
      </c>
      <c r="B10446" t="s">
        <v>991</v>
      </c>
      <c r="C10446" t="s">
        <v>992</v>
      </c>
      <c r="D10446" s="4">
        <v>2.99</v>
      </c>
    </row>
    <row r="10447" spans="1:4" x14ac:dyDescent="0.25">
      <c r="A10447" s="1">
        <v>45535</v>
      </c>
      <c r="B10447" t="s">
        <v>993</v>
      </c>
      <c r="C10447" t="s">
        <v>994</v>
      </c>
      <c r="D10447" s="4">
        <v>747.72</v>
      </c>
    </row>
    <row r="10448" spans="1:4" x14ac:dyDescent="0.25">
      <c r="A10448" s="1">
        <v>45535</v>
      </c>
      <c r="B10448" t="s">
        <v>997</v>
      </c>
      <c r="C10448" t="s">
        <v>998</v>
      </c>
      <c r="D10448" s="4">
        <v>86.63</v>
      </c>
    </row>
    <row r="10449" spans="1:4" x14ac:dyDescent="0.25">
      <c r="A10449" s="1">
        <v>45535</v>
      </c>
      <c r="B10449" t="s">
        <v>1001</v>
      </c>
      <c r="C10449" t="s">
        <v>1002</v>
      </c>
      <c r="D10449" s="4">
        <v>7.999999999992724E-2</v>
      </c>
    </row>
    <row r="10450" spans="1:4" x14ac:dyDescent="0.25">
      <c r="A10450" s="1">
        <v>45535</v>
      </c>
      <c r="B10450" t="s">
        <v>1005</v>
      </c>
      <c r="C10450" t="s">
        <v>1006</v>
      </c>
      <c r="D10450" s="4">
        <v>1.804999999995945</v>
      </c>
    </row>
    <row r="10451" spans="1:4" x14ac:dyDescent="0.25">
      <c r="A10451" s="1">
        <v>45535</v>
      </c>
      <c r="B10451" t="s">
        <v>1007</v>
      </c>
      <c r="C10451" t="s">
        <v>1008</v>
      </c>
      <c r="D10451" s="4">
        <v>17518.849999999999</v>
      </c>
    </row>
    <row r="10452" spans="1:4" x14ac:dyDescent="0.25">
      <c r="A10452" s="1">
        <v>45535</v>
      </c>
      <c r="B10452" t="s">
        <v>1013</v>
      </c>
      <c r="C10452" t="s">
        <v>1014</v>
      </c>
      <c r="D10452" s="4">
        <v>379.98</v>
      </c>
    </row>
    <row r="10453" spans="1:4" x14ac:dyDescent="0.25">
      <c r="A10453" s="1">
        <v>45535</v>
      </c>
      <c r="B10453" t="s">
        <v>1162</v>
      </c>
      <c r="C10453" t="s">
        <v>1163</v>
      </c>
      <c r="D10453" s="4">
        <v>1048.26</v>
      </c>
    </row>
    <row r="10454" spans="1:4" x14ac:dyDescent="0.25">
      <c r="A10454" s="1">
        <v>45535</v>
      </c>
      <c r="B10454" t="s">
        <v>1164</v>
      </c>
      <c r="C10454" t="s">
        <v>1165</v>
      </c>
      <c r="D10454" s="4">
        <v>7316</v>
      </c>
    </row>
    <row r="10455" spans="1:4" x14ac:dyDescent="0.25">
      <c r="A10455" s="1">
        <v>45535</v>
      </c>
      <c r="B10455" t="s">
        <v>1285</v>
      </c>
      <c r="C10455" t="s">
        <v>1286</v>
      </c>
      <c r="D10455" s="4">
        <v>10090.75</v>
      </c>
    </row>
    <row r="10456" spans="1:4" x14ac:dyDescent="0.25">
      <c r="A10456" s="1">
        <v>45535</v>
      </c>
      <c r="B10456" t="s">
        <v>1017</v>
      </c>
      <c r="C10456" t="s">
        <v>1018</v>
      </c>
      <c r="D10456" s="4">
        <v>432.05</v>
      </c>
    </row>
    <row r="10457" spans="1:4" x14ac:dyDescent="0.25">
      <c r="A10457" s="1">
        <v>45535</v>
      </c>
      <c r="B10457" t="s">
        <v>1021</v>
      </c>
      <c r="C10457" t="s">
        <v>1022</v>
      </c>
      <c r="D10457" s="4">
        <v>15180.390000000001</v>
      </c>
    </row>
    <row r="10458" spans="1:4" x14ac:dyDescent="0.25">
      <c r="A10458" s="1">
        <v>45535</v>
      </c>
      <c r="B10458" t="s">
        <v>1025</v>
      </c>
      <c r="C10458" t="s">
        <v>1026</v>
      </c>
      <c r="D10458" s="4">
        <v>1795.22</v>
      </c>
    </row>
    <row r="10459" spans="1:4" x14ac:dyDescent="0.25">
      <c r="A10459" s="1">
        <v>45535</v>
      </c>
      <c r="B10459" t="s">
        <v>1227</v>
      </c>
      <c r="C10459" t="s">
        <v>1228</v>
      </c>
      <c r="D10459" s="4">
        <v>15632.490000000002</v>
      </c>
    </row>
    <row r="10460" spans="1:4" x14ac:dyDescent="0.25">
      <c r="A10460" s="1">
        <v>45535</v>
      </c>
      <c r="B10460" t="s">
        <v>1027</v>
      </c>
      <c r="C10460" t="s">
        <v>1028</v>
      </c>
      <c r="D10460" s="4">
        <v>106.51</v>
      </c>
    </row>
    <row r="10461" spans="1:4" x14ac:dyDescent="0.25">
      <c r="A10461" s="1">
        <v>45535</v>
      </c>
      <c r="B10461" t="s">
        <v>27</v>
      </c>
      <c r="C10461" t="s">
        <v>1032</v>
      </c>
      <c r="D10461" s="4">
        <v>-3190296.0900000003</v>
      </c>
    </row>
    <row r="10462" spans="1:4" x14ac:dyDescent="0.25">
      <c r="A10462" s="1">
        <v>45535</v>
      </c>
      <c r="B10462" t="s">
        <v>28</v>
      </c>
      <c r="C10462" t="s">
        <v>1039</v>
      </c>
      <c r="D10462" s="4">
        <v>-129019.46999999997</v>
      </c>
    </row>
    <row r="10463" spans="1:4" x14ac:dyDescent="0.25">
      <c r="A10463" s="1">
        <v>45535</v>
      </c>
      <c r="B10463" t="s">
        <v>29</v>
      </c>
      <c r="C10463" t="s">
        <v>1040</v>
      </c>
      <c r="D10463" s="4">
        <v>-7497.6399999999994</v>
      </c>
    </row>
    <row r="10464" spans="1:4" x14ac:dyDescent="0.25">
      <c r="A10464" s="1">
        <v>45535</v>
      </c>
      <c r="B10464" t="s">
        <v>30</v>
      </c>
      <c r="C10464" t="s">
        <v>1229</v>
      </c>
      <c r="D10464" s="4">
        <v>-73510.11</v>
      </c>
    </row>
    <row r="10465" spans="1:4" x14ac:dyDescent="0.25">
      <c r="A10465" s="1">
        <v>45535</v>
      </c>
      <c r="B10465" t="s">
        <v>31</v>
      </c>
      <c r="C10465" t="s">
        <v>1293</v>
      </c>
      <c r="D10465" s="4">
        <v>-46095.6</v>
      </c>
    </row>
    <row r="10466" spans="1:4" x14ac:dyDescent="0.25">
      <c r="A10466" s="1">
        <v>45535</v>
      </c>
      <c r="B10466" t="s">
        <v>32</v>
      </c>
      <c r="C10466" t="s">
        <v>1268</v>
      </c>
      <c r="D10466" s="4">
        <v>-30133</v>
      </c>
    </row>
    <row r="10467" spans="1:4" x14ac:dyDescent="0.25">
      <c r="A10467" s="1">
        <v>45535</v>
      </c>
      <c r="B10467" t="s">
        <v>34</v>
      </c>
      <c r="C10467" t="s">
        <v>1044</v>
      </c>
      <c r="D10467" s="4">
        <v>-112188.36</v>
      </c>
    </row>
    <row r="10468" spans="1:4" x14ac:dyDescent="0.25">
      <c r="A10468" s="1">
        <v>45535</v>
      </c>
      <c r="B10468" t="s">
        <v>25</v>
      </c>
      <c r="C10468" t="s">
        <v>1049</v>
      </c>
      <c r="D10468" s="4">
        <v>-681630.88199999998</v>
      </c>
    </row>
    <row r="10469" spans="1:4" x14ac:dyDescent="0.25">
      <c r="A10469" s="1">
        <v>45535</v>
      </c>
      <c r="B10469" t="s">
        <v>1056</v>
      </c>
      <c r="C10469" t="s">
        <v>1057</v>
      </c>
      <c r="D10469" s="4">
        <v>-284860.42</v>
      </c>
    </row>
    <row r="10470" spans="1:4" x14ac:dyDescent="0.25">
      <c r="A10470" s="1">
        <v>45535</v>
      </c>
      <c r="B10470" t="s">
        <v>1058</v>
      </c>
      <c r="C10470" t="s">
        <v>1059</v>
      </c>
      <c r="D10470" s="4">
        <v>-408540.30000000005</v>
      </c>
    </row>
    <row r="10471" spans="1:4" x14ac:dyDescent="0.25">
      <c r="A10471" s="1">
        <v>45535</v>
      </c>
      <c r="B10471" t="s">
        <v>1062</v>
      </c>
      <c r="C10471" t="s">
        <v>1063</v>
      </c>
      <c r="D10471" s="4">
        <v>-12.500000000000909</v>
      </c>
    </row>
    <row r="10472" spans="1:4" x14ac:dyDescent="0.25">
      <c r="A10472" s="1">
        <v>45535</v>
      </c>
      <c r="B10472" t="s">
        <v>1066</v>
      </c>
      <c r="C10472" t="s">
        <v>1067</v>
      </c>
      <c r="D10472" s="4">
        <v>-1.16999999999849</v>
      </c>
    </row>
    <row r="10473" spans="1:4" x14ac:dyDescent="0.25">
      <c r="A10473" s="1">
        <v>45535</v>
      </c>
      <c r="B10473" t="s">
        <v>35</v>
      </c>
      <c r="C10473" t="s">
        <v>1031</v>
      </c>
      <c r="D10473" s="4">
        <v>5774.24</v>
      </c>
    </row>
    <row r="10474" spans="1:4" x14ac:dyDescent="0.25">
      <c r="A10474" s="1">
        <v>45535</v>
      </c>
      <c r="B10474" t="s">
        <v>1068</v>
      </c>
      <c r="C10474" t="s">
        <v>1069</v>
      </c>
      <c r="D10474" s="4">
        <v>-1000</v>
      </c>
    </row>
    <row r="10475" spans="1:4" x14ac:dyDescent="0.25">
      <c r="A10475" s="1">
        <v>45535</v>
      </c>
      <c r="B10475" t="s">
        <v>1168</v>
      </c>
      <c r="C10475" t="s">
        <v>1169</v>
      </c>
      <c r="D10475" s="4">
        <v>-7490.25</v>
      </c>
    </row>
    <row r="10476" spans="1:4" x14ac:dyDescent="0.25">
      <c r="A10476" s="1">
        <v>45535</v>
      </c>
      <c r="B10476" t="s">
        <v>1080</v>
      </c>
      <c r="C10476" t="s">
        <v>1081</v>
      </c>
      <c r="D10476" s="4">
        <v>-4856.6900000000005</v>
      </c>
    </row>
    <row r="10477" spans="1:4" x14ac:dyDescent="0.25">
      <c r="A10477" s="1">
        <v>45535</v>
      </c>
      <c r="B10477" t="s">
        <v>1172</v>
      </c>
      <c r="C10477" t="s">
        <v>1173</v>
      </c>
      <c r="D10477" s="4">
        <v>-5002.3</v>
      </c>
    </row>
    <row r="10478" spans="1:4" x14ac:dyDescent="0.25">
      <c r="A10478" s="1">
        <v>45535</v>
      </c>
      <c r="B10478" t="s">
        <v>1084</v>
      </c>
      <c r="C10478" t="s">
        <v>1085</v>
      </c>
      <c r="D10478" s="4">
        <v>-562099.55999999994</v>
      </c>
    </row>
    <row r="10479" spans="1:4" x14ac:dyDescent="0.25">
      <c r="A10479" s="1">
        <v>45535</v>
      </c>
      <c r="B10479" t="s">
        <v>1089</v>
      </c>
      <c r="C10479" t="s">
        <v>1090</v>
      </c>
      <c r="D10479" s="4">
        <v>-88470.989999999991</v>
      </c>
    </row>
    <row r="10480" spans="1:4" x14ac:dyDescent="0.25">
      <c r="A10480" s="1">
        <v>45535</v>
      </c>
      <c r="B10480" t="s">
        <v>1283</v>
      </c>
      <c r="C10480" t="s">
        <v>1284</v>
      </c>
      <c r="D10480" s="4">
        <v>-4038.17</v>
      </c>
    </row>
    <row r="10481" spans="1:4" x14ac:dyDescent="0.25">
      <c r="A10481" s="1">
        <v>45535</v>
      </c>
      <c r="B10481" t="s">
        <v>1271</v>
      </c>
      <c r="C10481" t="s">
        <v>1272</v>
      </c>
      <c r="D10481" s="4">
        <v>-1500</v>
      </c>
    </row>
    <row r="10482" spans="1:4" x14ac:dyDescent="0.25">
      <c r="A10482" s="1">
        <v>45535</v>
      </c>
      <c r="B10482" t="s">
        <v>1101</v>
      </c>
      <c r="C10482" t="s">
        <v>1102</v>
      </c>
      <c r="D10482" s="4">
        <v>-23118.55</v>
      </c>
    </row>
    <row r="10483" spans="1:4" x14ac:dyDescent="0.25">
      <c r="A10483" s="1">
        <v>45565</v>
      </c>
      <c r="B10483" t="s">
        <v>1182</v>
      </c>
      <c r="C10483" t="s">
        <v>1183</v>
      </c>
      <c r="D10483" s="4">
        <v>249.99999999998727</v>
      </c>
    </row>
    <row r="10484" spans="1:4" x14ac:dyDescent="0.25">
      <c r="A10484" s="1">
        <v>45565</v>
      </c>
      <c r="B10484" t="s">
        <v>570</v>
      </c>
      <c r="C10484" t="s">
        <v>571</v>
      </c>
      <c r="D10484" s="4">
        <v>10000</v>
      </c>
    </row>
    <row r="10485" spans="1:4" x14ac:dyDescent="0.25">
      <c r="A10485" s="1">
        <v>45565</v>
      </c>
      <c r="B10485" t="s">
        <v>576</v>
      </c>
      <c r="C10485" t="s">
        <v>577</v>
      </c>
      <c r="D10485" s="4">
        <v>31263</v>
      </c>
    </row>
    <row r="10486" spans="1:4" x14ac:dyDescent="0.25">
      <c r="A10486" s="1">
        <v>45565</v>
      </c>
      <c r="B10486" t="s">
        <v>580</v>
      </c>
      <c r="C10486" t="s">
        <v>581</v>
      </c>
      <c r="D10486" s="4">
        <v>74007.100000000006</v>
      </c>
    </row>
    <row r="10487" spans="1:4" x14ac:dyDescent="0.25">
      <c r="A10487" s="1">
        <v>45565</v>
      </c>
      <c r="B10487" t="s">
        <v>588</v>
      </c>
      <c r="C10487" t="s">
        <v>589</v>
      </c>
      <c r="D10487" s="4">
        <v>59322.69</v>
      </c>
    </row>
    <row r="10488" spans="1:4" x14ac:dyDescent="0.25">
      <c r="A10488" s="1">
        <v>45565</v>
      </c>
      <c r="B10488" t="s">
        <v>592</v>
      </c>
      <c r="C10488" t="s">
        <v>593</v>
      </c>
      <c r="D10488" s="4">
        <v>87545.25</v>
      </c>
    </row>
    <row r="10489" spans="1:4" x14ac:dyDescent="0.25">
      <c r="A10489" s="1">
        <v>45565</v>
      </c>
      <c r="B10489" t="s">
        <v>597</v>
      </c>
      <c r="C10489" t="s">
        <v>598</v>
      </c>
      <c r="D10489" s="4">
        <v>693957.03</v>
      </c>
    </row>
    <row r="10490" spans="1:4" x14ac:dyDescent="0.25">
      <c r="A10490" s="1">
        <v>45565</v>
      </c>
      <c r="B10490" t="s">
        <v>601</v>
      </c>
      <c r="C10490" t="s">
        <v>602</v>
      </c>
      <c r="D10490" s="4">
        <v>136992.31</v>
      </c>
    </row>
    <row r="10491" spans="1:4" x14ac:dyDescent="0.25">
      <c r="A10491" s="1">
        <v>45565</v>
      </c>
      <c r="B10491" t="s">
        <v>605</v>
      </c>
      <c r="C10491" t="s">
        <v>606</v>
      </c>
      <c r="D10491" s="4">
        <v>229033.74</v>
      </c>
    </row>
    <row r="10492" spans="1:4" x14ac:dyDescent="0.25">
      <c r="A10492" s="1">
        <v>45565</v>
      </c>
      <c r="B10492" t="s">
        <v>1334</v>
      </c>
      <c r="C10492" t="s">
        <v>1335</v>
      </c>
      <c r="D10492" s="4">
        <v>140736</v>
      </c>
    </row>
    <row r="10493" spans="1:4" x14ac:dyDescent="0.25">
      <c r="A10493" s="1">
        <v>45565</v>
      </c>
      <c r="B10493" t="s">
        <v>611</v>
      </c>
      <c r="C10493" t="s">
        <v>612</v>
      </c>
      <c r="D10493" s="4">
        <v>328126.49000000005</v>
      </c>
    </row>
    <row r="10494" spans="1:4" x14ac:dyDescent="0.25">
      <c r="A10494" s="1">
        <v>45565</v>
      </c>
      <c r="B10494" t="s">
        <v>617</v>
      </c>
      <c r="C10494" t="s">
        <v>618</v>
      </c>
      <c r="D10494" s="4">
        <v>96009.37</v>
      </c>
    </row>
    <row r="10495" spans="1:4" x14ac:dyDescent="0.25">
      <c r="A10495" s="1">
        <v>45565</v>
      </c>
      <c r="B10495" t="s">
        <v>621</v>
      </c>
      <c r="C10495" t="s">
        <v>622</v>
      </c>
      <c r="D10495" s="4">
        <v>16409.09</v>
      </c>
    </row>
    <row r="10496" spans="1:4" x14ac:dyDescent="0.25">
      <c r="A10496" s="1">
        <v>45565</v>
      </c>
      <c r="B10496" t="s">
        <v>625</v>
      </c>
      <c r="C10496" t="s">
        <v>626</v>
      </c>
      <c r="D10496" s="4">
        <v>15085.040000000023</v>
      </c>
    </row>
    <row r="10497" spans="1:4" x14ac:dyDescent="0.25">
      <c r="A10497" s="1">
        <v>45565</v>
      </c>
      <c r="B10497" t="s">
        <v>1389</v>
      </c>
      <c r="C10497" t="s">
        <v>1390</v>
      </c>
      <c r="D10497" s="4">
        <v>244.25</v>
      </c>
    </row>
    <row r="10498" spans="1:4" x14ac:dyDescent="0.25">
      <c r="A10498" s="1">
        <v>45565</v>
      </c>
      <c r="B10498" t="s">
        <v>48</v>
      </c>
      <c r="C10498" t="s">
        <v>49</v>
      </c>
      <c r="D10498" s="4">
        <v>340</v>
      </c>
    </row>
    <row r="10499" spans="1:4" x14ac:dyDescent="0.25">
      <c r="A10499" s="1">
        <v>45565</v>
      </c>
      <c r="B10499" t="s">
        <v>53</v>
      </c>
      <c r="C10499" t="s">
        <v>54</v>
      </c>
      <c r="D10499" s="4">
        <v>2500</v>
      </c>
    </row>
    <row r="10500" spans="1:4" x14ac:dyDescent="0.25">
      <c r="A10500" s="1">
        <v>45565</v>
      </c>
      <c r="B10500" t="s">
        <v>57</v>
      </c>
      <c r="C10500" t="s">
        <v>58</v>
      </c>
      <c r="D10500" s="4">
        <v>250</v>
      </c>
    </row>
    <row r="10501" spans="1:4" x14ac:dyDescent="0.25">
      <c r="A10501" s="1">
        <v>45565</v>
      </c>
      <c r="B10501" t="s">
        <v>61</v>
      </c>
      <c r="C10501" t="s">
        <v>62</v>
      </c>
      <c r="D10501" s="4">
        <v>997500</v>
      </c>
    </row>
    <row r="10502" spans="1:4" x14ac:dyDescent="0.25">
      <c r="A10502" s="1">
        <v>45565</v>
      </c>
      <c r="B10502" t="s">
        <v>64</v>
      </c>
      <c r="C10502" t="s">
        <v>65</v>
      </c>
      <c r="D10502" s="4">
        <v>39250.559999999998</v>
      </c>
    </row>
    <row r="10503" spans="1:4" x14ac:dyDescent="0.25">
      <c r="A10503" s="1">
        <v>45565</v>
      </c>
      <c r="B10503" t="s">
        <v>66</v>
      </c>
      <c r="C10503" t="s">
        <v>67</v>
      </c>
      <c r="D10503" s="4">
        <v>135322.94</v>
      </c>
    </row>
    <row r="10504" spans="1:4" x14ac:dyDescent="0.25">
      <c r="A10504" s="1">
        <v>45565</v>
      </c>
      <c r="B10504" t="s">
        <v>139</v>
      </c>
      <c r="C10504" t="s">
        <v>654</v>
      </c>
      <c r="D10504" s="4">
        <v>158513.26000000007</v>
      </c>
    </row>
    <row r="10505" spans="1:4" x14ac:dyDescent="0.25">
      <c r="A10505" s="1">
        <v>45565</v>
      </c>
      <c r="B10505" t="s">
        <v>143</v>
      </c>
      <c r="C10505" t="s">
        <v>662</v>
      </c>
      <c r="D10505" s="4">
        <v>225177.04</v>
      </c>
    </row>
    <row r="10506" spans="1:4" x14ac:dyDescent="0.25">
      <c r="A10506" s="1">
        <v>45565</v>
      </c>
      <c r="B10506" t="s">
        <v>665</v>
      </c>
      <c r="C10506" t="s">
        <v>666</v>
      </c>
      <c r="D10506" s="4">
        <v>1287749.4999999928</v>
      </c>
    </row>
    <row r="10507" spans="1:4" x14ac:dyDescent="0.25">
      <c r="A10507" s="1">
        <v>45565</v>
      </c>
      <c r="B10507" t="s">
        <v>670</v>
      </c>
      <c r="C10507" t="s">
        <v>671</v>
      </c>
      <c r="D10507" s="4">
        <v>10290.420000000026</v>
      </c>
    </row>
    <row r="10508" spans="1:4" x14ac:dyDescent="0.25">
      <c r="A10508" s="1">
        <v>45565</v>
      </c>
      <c r="B10508" t="s">
        <v>674</v>
      </c>
      <c r="C10508" t="s">
        <v>675</v>
      </c>
      <c r="D10508" s="4">
        <v>45940.609999999942</v>
      </c>
    </row>
    <row r="10509" spans="1:4" x14ac:dyDescent="0.25">
      <c r="A10509" s="1">
        <v>45565</v>
      </c>
      <c r="B10509" t="s">
        <v>687</v>
      </c>
      <c r="C10509" t="s">
        <v>688</v>
      </c>
      <c r="D10509" s="4">
        <v>794.3599999999999</v>
      </c>
    </row>
    <row r="10510" spans="1:4" x14ac:dyDescent="0.25">
      <c r="A10510" s="1">
        <v>45565</v>
      </c>
      <c r="B10510" t="s">
        <v>1184</v>
      </c>
      <c r="C10510" t="s">
        <v>1185</v>
      </c>
      <c r="D10510" s="4">
        <v>107560.93999999999</v>
      </c>
    </row>
    <row r="10511" spans="1:4" x14ac:dyDescent="0.25">
      <c r="A10511" s="1">
        <v>45565</v>
      </c>
      <c r="B10511" t="s">
        <v>1346</v>
      </c>
      <c r="C10511" t="s">
        <v>1347</v>
      </c>
      <c r="D10511" s="4">
        <v>-2237.0499999999956</v>
      </c>
    </row>
    <row r="10512" spans="1:4" x14ac:dyDescent="0.25">
      <c r="A10512" s="1">
        <v>45565</v>
      </c>
      <c r="B10512" t="s">
        <v>700</v>
      </c>
      <c r="C10512" t="s">
        <v>701</v>
      </c>
      <c r="D10512" s="4">
        <v>5898.25</v>
      </c>
    </row>
    <row r="10513" spans="1:4" x14ac:dyDescent="0.25">
      <c r="A10513" s="1">
        <v>45565</v>
      </c>
      <c r="B10513" t="s">
        <v>710</v>
      </c>
      <c r="C10513" t="s">
        <v>711</v>
      </c>
      <c r="D10513" s="4">
        <v>31793.000000000007</v>
      </c>
    </row>
    <row r="10514" spans="1:4" x14ac:dyDescent="0.25">
      <c r="A10514" s="1">
        <v>45565</v>
      </c>
      <c r="B10514" t="s">
        <v>1360</v>
      </c>
      <c r="C10514" t="s">
        <v>1361</v>
      </c>
      <c r="D10514" s="4">
        <v>7119.9799999999977</v>
      </c>
    </row>
    <row r="10515" spans="1:4" x14ac:dyDescent="0.25">
      <c r="A10515" s="1">
        <v>45565</v>
      </c>
      <c r="B10515" t="s">
        <v>723</v>
      </c>
      <c r="C10515" t="s">
        <v>724</v>
      </c>
      <c r="D10515" s="4">
        <v>58562.62000000001</v>
      </c>
    </row>
    <row r="10516" spans="1:4" x14ac:dyDescent="0.25">
      <c r="A10516" s="1">
        <v>45565</v>
      </c>
      <c r="B10516" t="s">
        <v>728</v>
      </c>
      <c r="C10516" t="s">
        <v>729</v>
      </c>
      <c r="D10516" s="4">
        <v>2796.9300000000658</v>
      </c>
    </row>
    <row r="10517" spans="1:4" x14ac:dyDescent="0.25">
      <c r="A10517" s="1">
        <v>45565</v>
      </c>
      <c r="B10517" t="s">
        <v>736</v>
      </c>
      <c r="C10517" t="s">
        <v>737</v>
      </c>
      <c r="D10517" s="4">
        <v>151252.38</v>
      </c>
    </row>
    <row r="10518" spans="1:4" x14ac:dyDescent="0.25">
      <c r="A10518" s="1">
        <v>45565</v>
      </c>
      <c r="B10518" t="s">
        <v>740</v>
      </c>
      <c r="C10518" t="s">
        <v>741</v>
      </c>
      <c r="D10518" s="4">
        <v>-6219.2999999999538</v>
      </c>
    </row>
    <row r="10519" spans="1:4" x14ac:dyDescent="0.25">
      <c r="A10519" s="1">
        <v>45565</v>
      </c>
      <c r="B10519" t="s">
        <v>744</v>
      </c>
      <c r="C10519" t="s">
        <v>745</v>
      </c>
      <c r="D10519" s="4">
        <v>108.03000000004332</v>
      </c>
    </row>
    <row r="10520" spans="1:4" x14ac:dyDescent="0.25">
      <c r="A10520" s="1">
        <v>45565</v>
      </c>
      <c r="B10520" t="s">
        <v>749</v>
      </c>
      <c r="C10520" t="s">
        <v>750</v>
      </c>
      <c r="D10520" s="4">
        <v>4442.560000000015</v>
      </c>
    </row>
    <row r="10521" spans="1:4" x14ac:dyDescent="0.25">
      <c r="A10521" s="1">
        <v>45565</v>
      </c>
      <c r="B10521" t="s">
        <v>753</v>
      </c>
      <c r="C10521" t="s">
        <v>754</v>
      </c>
      <c r="D10521" s="4">
        <v>47142.770000000004</v>
      </c>
    </row>
    <row r="10522" spans="1:4" x14ac:dyDescent="0.25">
      <c r="A10522" s="1">
        <v>45565</v>
      </c>
      <c r="B10522" t="s">
        <v>765</v>
      </c>
      <c r="C10522" t="s">
        <v>766</v>
      </c>
      <c r="D10522" s="4">
        <v>53.55</v>
      </c>
    </row>
    <row r="10523" spans="1:4" x14ac:dyDescent="0.25">
      <c r="A10523" s="1">
        <v>45565</v>
      </c>
      <c r="B10523" t="s">
        <v>1188</v>
      </c>
      <c r="C10523" t="s">
        <v>1189</v>
      </c>
      <c r="D10523" s="4">
        <v>1091.8000000000002</v>
      </c>
    </row>
    <row r="10524" spans="1:4" x14ac:dyDescent="0.25">
      <c r="A10524" s="1">
        <v>45565</v>
      </c>
      <c r="B10524" t="s">
        <v>1190</v>
      </c>
      <c r="C10524" t="s">
        <v>1191</v>
      </c>
      <c r="D10524" s="4">
        <v>181.46999999998934</v>
      </c>
    </row>
    <row r="10525" spans="1:4" x14ac:dyDescent="0.25">
      <c r="A10525" s="1">
        <v>45565</v>
      </c>
      <c r="B10525" t="s">
        <v>783</v>
      </c>
      <c r="C10525" t="s">
        <v>784</v>
      </c>
      <c r="D10525" s="4">
        <v>8023.9599999999991</v>
      </c>
    </row>
    <row r="10526" spans="1:4" x14ac:dyDescent="0.25">
      <c r="A10526" s="1">
        <v>45565</v>
      </c>
      <c r="B10526" t="s">
        <v>68</v>
      </c>
      <c r="C10526" t="s">
        <v>69</v>
      </c>
      <c r="D10526" s="4">
        <v>811.14000000000124</v>
      </c>
    </row>
    <row r="10527" spans="1:4" x14ac:dyDescent="0.25">
      <c r="A10527" s="1">
        <v>45565</v>
      </c>
      <c r="B10527" t="s">
        <v>70</v>
      </c>
      <c r="C10527" t="s">
        <v>71</v>
      </c>
      <c r="D10527" s="4">
        <v>60527.587999998548</v>
      </c>
    </row>
    <row r="10528" spans="1:4" x14ac:dyDescent="0.25">
      <c r="A10528" s="1">
        <v>45565</v>
      </c>
      <c r="B10528" t="s">
        <v>72</v>
      </c>
      <c r="C10528" t="s">
        <v>73</v>
      </c>
      <c r="D10528" s="4">
        <v>2408.0499999999993</v>
      </c>
    </row>
    <row r="10529" spans="1:4" x14ac:dyDescent="0.25">
      <c r="A10529" s="1">
        <v>45565</v>
      </c>
      <c r="B10529" t="s">
        <v>74</v>
      </c>
      <c r="C10529" t="s">
        <v>75</v>
      </c>
      <c r="D10529" s="4">
        <v>3275.16</v>
      </c>
    </row>
    <row r="10530" spans="1:4" x14ac:dyDescent="0.25">
      <c r="A10530" s="1">
        <v>45565</v>
      </c>
      <c r="B10530" t="s">
        <v>76</v>
      </c>
      <c r="C10530" t="s">
        <v>77</v>
      </c>
      <c r="D10530" s="4">
        <v>527.74</v>
      </c>
    </row>
    <row r="10531" spans="1:4" x14ac:dyDescent="0.25">
      <c r="A10531" s="1">
        <v>45565</v>
      </c>
      <c r="B10531" t="s">
        <v>78</v>
      </c>
      <c r="C10531" t="s">
        <v>79</v>
      </c>
      <c r="D10531" s="4">
        <v>609978.82000000682</v>
      </c>
    </row>
    <row r="10532" spans="1:4" x14ac:dyDescent="0.25">
      <c r="A10532" s="1">
        <v>45565</v>
      </c>
      <c r="B10532" t="s">
        <v>80</v>
      </c>
      <c r="C10532" t="s">
        <v>81</v>
      </c>
      <c r="D10532" s="4">
        <v>274098.9200000001</v>
      </c>
    </row>
    <row r="10533" spans="1:4" x14ac:dyDescent="0.25">
      <c r="A10533" s="1">
        <v>45565</v>
      </c>
      <c r="B10533" t="s">
        <v>84</v>
      </c>
      <c r="C10533" t="s">
        <v>85</v>
      </c>
      <c r="D10533" s="4">
        <v>63229.720000002664</v>
      </c>
    </row>
    <row r="10534" spans="1:4" x14ac:dyDescent="0.25">
      <c r="A10534" s="1">
        <v>45565</v>
      </c>
      <c r="B10534" t="s">
        <v>86</v>
      </c>
      <c r="C10534" t="s">
        <v>87</v>
      </c>
      <c r="D10534" s="4">
        <v>279994.09999999998</v>
      </c>
    </row>
    <row r="10535" spans="1:4" x14ac:dyDescent="0.25">
      <c r="A10535" s="1">
        <v>45565</v>
      </c>
      <c r="B10535" t="s">
        <v>88</v>
      </c>
      <c r="C10535" t="s">
        <v>89</v>
      </c>
      <c r="D10535" s="4">
        <v>186957.44000000029</v>
      </c>
    </row>
    <row r="10536" spans="1:4" x14ac:dyDescent="0.25">
      <c r="A10536" s="1">
        <v>45565</v>
      </c>
      <c r="B10536" t="s">
        <v>90</v>
      </c>
      <c r="C10536" t="s">
        <v>91</v>
      </c>
      <c r="D10536" s="4">
        <v>18871.409999999985</v>
      </c>
    </row>
    <row r="10537" spans="1:4" x14ac:dyDescent="0.25">
      <c r="A10537" s="1">
        <v>45565</v>
      </c>
      <c r="B10537" t="s">
        <v>92</v>
      </c>
      <c r="C10537" t="s">
        <v>93</v>
      </c>
      <c r="D10537" s="4">
        <v>321285.15899999969</v>
      </c>
    </row>
    <row r="10538" spans="1:4" x14ac:dyDescent="0.25">
      <c r="A10538" s="1">
        <v>45565</v>
      </c>
      <c r="B10538" t="s">
        <v>94</v>
      </c>
      <c r="C10538" t="s">
        <v>95</v>
      </c>
      <c r="D10538" s="4">
        <v>2582.0400000000009</v>
      </c>
    </row>
    <row r="10539" spans="1:4" x14ac:dyDescent="0.25">
      <c r="A10539" s="1">
        <v>45565</v>
      </c>
      <c r="B10539" t="s">
        <v>96</v>
      </c>
      <c r="C10539" t="s">
        <v>97</v>
      </c>
      <c r="D10539" s="4">
        <v>94603.819999999949</v>
      </c>
    </row>
    <row r="10540" spans="1:4" x14ac:dyDescent="0.25">
      <c r="A10540" s="1">
        <v>45565</v>
      </c>
      <c r="B10540" t="s">
        <v>98</v>
      </c>
      <c r="C10540" t="s">
        <v>99</v>
      </c>
      <c r="D10540" s="4">
        <v>13.77000000000108</v>
      </c>
    </row>
    <row r="10541" spans="1:4" x14ac:dyDescent="0.25">
      <c r="A10541" s="1">
        <v>45565</v>
      </c>
      <c r="B10541" t="s">
        <v>100</v>
      </c>
      <c r="C10541" t="s">
        <v>101</v>
      </c>
      <c r="D10541" s="4">
        <v>1000153.42</v>
      </c>
    </row>
    <row r="10542" spans="1:4" x14ac:dyDescent="0.25">
      <c r="A10542" s="1">
        <v>45565</v>
      </c>
      <c r="B10542" t="s">
        <v>108</v>
      </c>
      <c r="C10542" t="s">
        <v>109</v>
      </c>
      <c r="D10542" s="4">
        <v>900000</v>
      </c>
    </row>
    <row r="10543" spans="1:4" x14ac:dyDescent="0.25">
      <c r="A10543" s="1">
        <v>45565</v>
      </c>
      <c r="B10543" t="s">
        <v>846</v>
      </c>
      <c r="C10543" t="s">
        <v>847</v>
      </c>
      <c r="D10543" s="4">
        <v>-8400.0000000000746</v>
      </c>
    </row>
    <row r="10544" spans="1:4" x14ac:dyDescent="0.25">
      <c r="A10544" s="1">
        <v>45565</v>
      </c>
      <c r="B10544" t="s">
        <v>851</v>
      </c>
      <c r="C10544" t="s">
        <v>852</v>
      </c>
      <c r="D10544" s="4">
        <v>-100000</v>
      </c>
    </row>
    <row r="10545" spans="1:4" x14ac:dyDescent="0.25">
      <c r="A10545" s="1">
        <v>45565</v>
      </c>
      <c r="B10545" t="s">
        <v>855</v>
      </c>
      <c r="C10545" t="s">
        <v>856</v>
      </c>
      <c r="D10545" s="4">
        <v>-800000</v>
      </c>
    </row>
    <row r="10546" spans="1:4" x14ac:dyDescent="0.25">
      <c r="A10546" s="1">
        <v>45565</v>
      </c>
      <c r="B10546" t="s">
        <v>859</v>
      </c>
      <c r="C10546" t="s">
        <v>860</v>
      </c>
      <c r="D10546" s="4">
        <v>-99477.040000000008</v>
      </c>
    </row>
    <row r="10547" spans="1:4" x14ac:dyDescent="0.25">
      <c r="A10547" s="1">
        <v>45565</v>
      </c>
      <c r="B10547" t="s">
        <v>1192</v>
      </c>
      <c r="C10547" t="s">
        <v>1193</v>
      </c>
      <c r="D10547" s="4">
        <v>-135322.94000000006</v>
      </c>
    </row>
    <row r="10548" spans="1:4" x14ac:dyDescent="0.25">
      <c r="A10548" s="1">
        <v>45565</v>
      </c>
      <c r="B10548" t="s">
        <v>865</v>
      </c>
      <c r="C10548" t="s">
        <v>866</v>
      </c>
      <c r="D10548" s="4">
        <v>-100905.84000000001</v>
      </c>
    </row>
    <row r="10549" spans="1:4" x14ac:dyDescent="0.25">
      <c r="A10549" s="1">
        <v>45565</v>
      </c>
      <c r="B10549" t="s">
        <v>871</v>
      </c>
      <c r="C10549" t="s">
        <v>872</v>
      </c>
      <c r="D10549" s="4">
        <v>-140622.34000000005</v>
      </c>
    </row>
    <row r="10550" spans="1:4" x14ac:dyDescent="0.25">
      <c r="A10550" s="1">
        <v>45565</v>
      </c>
      <c r="B10550" t="s">
        <v>873</v>
      </c>
      <c r="C10550" t="s">
        <v>874</v>
      </c>
      <c r="D10550" s="4">
        <v>-253225.76000000004</v>
      </c>
    </row>
    <row r="10551" spans="1:4" x14ac:dyDescent="0.25">
      <c r="A10551" s="1">
        <v>45565</v>
      </c>
      <c r="B10551" t="s">
        <v>875</v>
      </c>
      <c r="C10551" t="s">
        <v>876</v>
      </c>
      <c r="D10551" s="4">
        <v>-194857.99000000011</v>
      </c>
    </row>
    <row r="10552" spans="1:4" x14ac:dyDescent="0.25">
      <c r="A10552" s="1">
        <v>45565</v>
      </c>
      <c r="B10552" t="s">
        <v>879</v>
      </c>
      <c r="C10552" t="s">
        <v>880</v>
      </c>
      <c r="D10552" s="4">
        <v>-71363.575999999986</v>
      </c>
    </row>
    <row r="10553" spans="1:4" x14ac:dyDescent="0.25">
      <c r="A10553" s="1">
        <v>45565</v>
      </c>
      <c r="B10553" t="s">
        <v>881</v>
      </c>
      <c r="C10553" t="s">
        <v>882</v>
      </c>
      <c r="D10553" s="4">
        <v>-16408.5</v>
      </c>
    </row>
    <row r="10554" spans="1:4" x14ac:dyDescent="0.25">
      <c r="A10554" s="1">
        <v>45565</v>
      </c>
      <c r="B10554" t="s">
        <v>883</v>
      </c>
      <c r="C10554" t="s">
        <v>884</v>
      </c>
      <c r="D10554" s="4">
        <v>-11713.16159999999</v>
      </c>
    </row>
    <row r="10555" spans="1:4" x14ac:dyDescent="0.25">
      <c r="A10555" s="1">
        <v>45565</v>
      </c>
      <c r="B10555" t="s">
        <v>885</v>
      </c>
      <c r="C10555" t="s">
        <v>886</v>
      </c>
      <c r="D10555" s="4">
        <v>-16893.239999999991</v>
      </c>
    </row>
    <row r="10556" spans="1:4" x14ac:dyDescent="0.25">
      <c r="A10556" s="1">
        <v>45565</v>
      </c>
      <c r="B10556" t="s">
        <v>887</v>
      </c>
      <c r="C10556" t="s">
        <v>888</v>
      </c>
      <c r="D10556" s="4">
        <v>-10000</v>
      </c>
    </row>
    <row r="10557" spans="1:4" x14ac:dyDescent="0.25">
      <c r="A10557" s="1">
        <v>45565</v>
      </c>
      <c r="B10557" t="s">
        <v>891</v>
      </c>
      <c r="C10557" t="s">
        <v>892</v>
      </c>
      <c r="D10557" s="4">
        <v>-11602</v>
      </c>
    </row>
    <row r="10558" spans="1:4" x14ac:dyDescent="0.25">
      <c r="A10558" s="1">
        <v>45565</v>
      </c>
      <c r="B10558" t="s">
        <v>893</v>
      </c>
      <c r="C10558" t="s">
        <v>894</v>
      </c>
      <c r="D10558" s="4">
        <v>-43712.670000000049</v>
      </c>
    </row>
    <row r="10559" spans="1:4" x14ac:dyDescent="0.25">
      <c r="A10559" s="1">
        <v>45565</v>
      </c>
      <c r="B10559" t="s">
        <v>895</v>
      </c>
      <c r="C10559" t="s">
        <v>896</v>
      </c>
      <c r="D10559" s="4">
        <v>-54028.090000000011</v>
      </c>
    </row>
    <row r="10560" spans="1:4" x14ac:dyDescent="0.25">
      <c r="A10560" s="1">
        <v>45565</v>
      </c>
      <c r="B10560" t="s">
        <v>897</v>
      </c>
      <c r="C10560" t="s">
        <v>898</v>
      </c>
      <c r="D10560" s="4">
        <v>-689282</v>
      </c>
    </row>
    <row r="10561" spans="1:4" x14ac:dyDescent="0.25">
      <c r="A10561" s="1">
        <v>45565</v>
      </c>
      <c r="B10561" t="s">
        <v>145</v>
      </c>
      <c r="C10561" t="s">
        <v>1199</v>
      </c>
      <c r="D10561" s="4">
        <v>-315297.5</v>
      </c>
    </row>
    <row r="10562" spans="1:4" x14ac:dyDescent="0.25">
      <c r="A10562" s="1">
        <v>45565</v>
      </c>
      <c r="B10562" t="s">
        <v>141</v>
      </c>
      <c r="C10562" t="s">
        <v>1318</v>
      </c>
      <c r="D10562" s="4">
        <v>-194176</v>
      </c>
    </row>
    <row r="10563" spans="1:4" x14ac:dyDescent="0.25">
      <c r="A10563" s="1">
        <v>45565</v>
      </c>
      <c r="B10563" t="s">
        <v>902</v>
      </c>
      <c r="C10563" t="s">
        <v>903</v>
      </c>
      <c r="D10563" s="4">
        <v>-167758.73999999993</v>
      </c>
    </row>
    <row r="10564" spans="1:4" x14ac:dyDescent="0.25">
      <c r="A10564" s="1">
        <v>45565</v>
      </c>
      <c r="B10564" t="s">
        <v>905</v>
      </c>
      <c r="C10564" t="s">
        <v>906</v>
      </c>
      <c r="D10564" s="4">
        <v>-437183.26</v>
      </c>
    </row>
    <row r="10565" spans="1:4" x14ac:dyDescent="0.25">
      <c r="A10565" s="1">
        <v>45565</v>
      </c>
      <c r="B10565" t="s">
        <v>907</v>
      </c>
      <c r="C10565" t="s">
        <v>908</v>
      </c>
      <c r="D10565" s="4">
        <v>-50786.170000000013</v>
      </c>
    </row>
    <row r="10566" spans="1:4" x14ac:dyDescent="0.25">
      <c r="A10566" s="1">
        <v>45565</v>
      </c>
      <c r="B10566" t="s">
        <v>909</v>
      </c>
      <c r="C10566" t="s">
        <v>910</v>
      </c>
      <c r="D10566" s="4">
        <v>-13963.669999999995</v>
      </c>
    </row>
    <row r="10567" spans="1:4" x14ac:dyDescent="0.25">
      <c r="A10567" s="1">
        <v>45565</v>
      </c>
      <c r="B10567" t="s">
        <v>913</v>
      </c>
      <c r="C10567" t="s">
        <v>914</v>
      </c>
      <c r="D10567" s="4">
        <v>-195502.61</v>
      </c>
    </row>
    <row r="10568" spans="1:4" x14ac:dyDescent="0.25">
      <c r="A10568" s="1">
        <v>45565</v>
      </c>
      <c r="B10568" t="s">
        <v>1379</v>
      </c>
      <c r="C10568" t="s">
        <v>1380</v>
      </c>
      <c r="D10568" s="4">
        <v>-29480</v>
      </c>
    </row>
    <row r="10569" spans="1:4" x14ac:dyDescent="0.25">
      <c r="A10569" s="1">
        <v>45565</v>
      </c>
      <c r="B10569" t="s">
        <v>110</v>
      </c>
      <c r="C10569" t="s">
        <v>926</v>
      </c>
      <c r="D10569" s="4">
        <v>-149333.34999999998</v>
      </c>
    </row>
    <row r="10570" spans="1:4" x14ac:dyDescent="0.25">
      <c r="A10570" s="1">
        <v>45565</v>
      </c>
      <c r="B10570" t="s">
        <v>112</v>
      </c>
      <c r="C10570" t="s">
        <v>937</v>
      </c>
      <c r="D10570" s="4">
        <v>-335874.88000000018</v>
      </c>
    </row>
    <row r="10571" spans="1:4" x14ac:dyDescent="0.25">
      <c r="A10571" s="1">
        <v>45565</v>
      </c>
      <c r="B10571" t="s">
        <v>115</v>
      </c>
      <c r="C10571" t="s">
        <v>944</v>
      </c>
      <c r="D10571" s="4">
        <v>-158617.24</v>
      </c>
    </row>
    <row r="10572" spans="1:4" x14ac:dyDescent="0.25">
      <c r="A10572" s="1">
        <v>45565</v>
      </c>
      <c r="B10572" t="s">
        <v>117</v>
      </c>
      <c r="C10572" t="s">
        <v>947</v>
      </c>
      <c r="D10572" s="4">
        <v>-44531.820000000007</v>
      </c>
    </row>
    <row r="10573" spans="1:4" x14ac:dyDescent="0.25">
      <c r="A10573" s="1">
        <v>45565</v>
      </c>
      <c r="B10573" t="s">
        <v>119</v>
      </c>
      <c r="C10573" t="s">
        <v>1202</v>
      </c>
      <c r="D10573" s="4">
        <v>-110275.99</v>
      </c>
    </row>
    <row r="10574" spans="1:4" x14ac:dyDescent="0.25">
      <c r="A10574" s="1">
        <v>45565</v>
      </c>
      <c r="B10574" t="s">
        <v>121</v>
      </c>
      <c r="C10574" t="s">
        <v>1203</v>
      </c>
      <c r="D10574" s="4">
        <v>-1730397.4299999997</v>
      </c>
    </row>
    <row r="10575" spans="1:4" x14ac:dyDescent="0.25">
      <c r="A10575" s="1">
        <v>45565</v>
      </c>
      <c r="B10575" t="s">
        <v>123</v>
      </c>
      <c r="C10575" t="s">
        <v>1204</v>
      </c>
      <c r="D10575" s="4">
        <v>-63287.94</v>
      </c>
    </row>
    <row r="10576" spans="1:4" x14ac:dyDescent="0.25">
      <c r="A10576" s="1">
        <v>45565</v>
      </c>
      <c r="B10576" t="s">
        <v>975</v>
      </c>
      <c r="C10576" t="s">
        <v>976</v>
      </c>
      <c r="D10576" s="4">
        <v>-810769.86999999988</v>
      </c>
    </row>
    <row r="10577" spans="1:4" x14ac:dyDescent="0.25">
      <c r="A10577" s="1">
        <v>45565</v>
      </c>
      <c r="B10577" t="s">
        <v>979</v>
      </c>
      <c r="C10577" t="s">
        <v>980</v>
      </c>
      <c r="D10577" s="4">
        <v>-3624.0400000000013</v>
      </c>
    </row>
    <row r="10578" spans="1:4" x14ac:dyDescent="0.25">
      <c r="A10578" s="1">
        <v>45565</v>
      </c>
      <c r="B10578" t="s">
        <v>983</v>
      </c>
      <c r="C10578" t="s">
        <v>984</v>
      </c>
      <c r="D10578" s="4">
        <v>-1280.3899999999983</v>
      </c>
    </row>
    <row r="10579" spans="1:4" x14ac:dyDescent="0.25">
      <c r="A10579" s="1">
        <v>45565</v>
      </c>
      <c r="B10579" t="s">
        <v>1362</v>
      </c>
      <c r="C10579" t="s">
        <v>1363</v>
      </c>
      <c r="D10579" s="4">
        <v>262692.65000000002</v>
      </c>
    </row>
    <row r="10580" spans="1:4" x14ac:dyDescent="0.25">
      <c r="A10580" s="1">
        <v>45565</v>
      </c>
      <c r="B10580" t="s">
        <v>995</v>
      </c>
      <c r="C10580" t="s">
        <v>996</v>
      </c>
      <c r="D10580" s="4">
        <v>-603158.65999999992</v>
      </c>
    </row>
    <row r="10581" spans="1:4" x14ac:dyDescent="0.25">
      <c r="A10581" s="1">
        <v>45565</v>
      </c>
      <c r="B10581" t="s">
        <v>1003</v>
      </c>
      <c r="C10581" t="s">
        <v>1004</v>
      </c>
      <c r="D10581" s="4">
        <v>-140992.36000000002</v>
      </c>
    </row>
    <row r="10582" spans="1:4" x14ac:dyDescent="0.25">
      <c r="A10582" s="1">
        <v>45565</v>
      </c>
      <c r="B10582" t="s">
        <v>1291</v>
      </c>
      <c r="C10582" t="s">
        <v>1292</v>
      </c>
      <c r="D10582" s="4">
        <v>-146915.84</v>
      </c>
    </row>
    <row r="10583" spans="1:4" x14ac:dyDescent="0.25">
      <c r="A10583" s="1">
        <v>45565</v>
      </c>
      <c r="B10583" t="s">
        <v>1256</v>
      </c>
      <c r="C10583" t="s">
        <v>1257</v>
      </c>
      <c r="D10583" s="4">
        <v>-1300</v>
      </c>
    </row>
    <row r="10584" spans="1:4" x14ac:dyDescent="0.25">
      <c r="A10584" s="1">
        <v>45565</v>
      </c>
      <c r="B10584" t="s">
        <v>1011</v>
      </c>
      <c r="C10584" t="s">
        <v>1012</v>
      </c>
      <c r="D10584" s="4">
        <v>-58638.899999999987</v>
      </c>
    </row>
    <row r="10585" spans="1:4" x14ac:dyDescent="0.25">
      <c r="A10585" s="1">
        <v>45565</v>
      </c>
      <c r="B10585" t="s">
        <v>1015</v>
      </c>
      <c r="C10585" t="s">
        <v>1016</v>
      </c>
      <c r="D10585" s="4">
        <v>-3131.200000000003</v>
      </c>
    </row>
    <row r="10586" spans="1:4" x14ac:dyDescent="0.25">
      <c r="A10586" s="1">
        <v>45565</v>
      </c>
      <c r="B10586" t="s">
        <v>1019</v>
      </c>
      <c r="C10586" t="s">
        <v>1020</v>
      </c>
      <c r="D10586" s="4">
        <v>-4152.6499999999551</v>
      </c>
    </row>
    <row r="10587" spans="1:4" x14ac:dyDescent="0.25">
      <c r="A10587" s="1">
        <v>45565</v>
      </c>
      <c r="B10587" t="s">
        <v>1023</v>
      </c>
      <c r="C10587" t="s">
        <v>1024</v>
      </c>
      <c r="D10587" s="4">
        <v>-19629.97</v>
      </c>
    </row>
    <row r="10588" spans="1:4" x14ac:dyDescent="0.25">
      <c r="A10588" s="1">
        <v>45565</v>
      </c>
      <c r="B10588" t="s">
        <v>1381</v>
      </c>
      <c r="C10588" t="s">
        <v>1382</v>
      </c>
      <c r="D10588" s="4">
        <v>-1603.61</v>
      </c>
    </row>
    <row r="10589" spans="1:4" x14ac:dyDescent="0.25">
      <c r="A10589" s="1">
        <v>45565</v>
      </c>
      <c r="B10589" t="s">
        <v>1207</v>
      </c>
      <c r="C10589" t="s">
        <v>1208</v>
      </c>
      <c r="D10589" s="4">
        <v>-1582.899999999994</v>
      </c>
    </row>
    <row r="10590" spans="1:4" x14ac:dyDescent="0.25">
      <c r="A10590" s="1">
        <v>45565</v>
      </c>
      <c r="B10590" t="s">
        <v>1269</v>
      </c>
      <c r="C10590" t="s">
        <v>1270</v>
      </c>
      <c r="D10590" s="4">
        <v>-10400</v>
      </c>
    </row>
    <row r="10591" spans="1:4" x14ac:dyDescent="0.25">
      <c r="A10591" s="1">
        <v>45565</v>
      </c>
      <c r="B10591" t="s">
        <v>1320</v>
      </c>
      <c r="C10591" t="s">
        <v>1321</v>
      </c>
      <c r="D10591" s="4">
        <v>-13290.75</v>
      </c>
    </row>
    <row r="10592" spans="1:4" x14ac:dyDescent="0.25">
      <c r="A10592" s="1">
        <v>45565</v>
      </c>
      <c r="B10592" t="s">
        <v>1033</v>
      </c>
      <c r="C10592" t="s">
        <v>1034</v>
      </c>
      <c r="D10592" s="4">
        <v>-4618.4500000000035</v>
      </c>
    </row>
    <row r="10593" spans="1:4" x14ac:dyDescent="0.25">
      <c r="A10593" s="1">
        <v>45565</v>
      </c>
      <c r="B10593" t="s">
        <v>1209</v>
      </c>
      <c r="C10593" t="s">
        <v>1210</v>
      </c>
      <c r="D10593" s="4">
        <v>-12169.329999999962</v>
      </c>
    </row>
    <row r="10594" spans="1:4" x14ac:dyDescent="0.25">
      <c r="A10594" s="1">
        <v>45565</v>
      </c>
      <c r="B10594" t="s">
        <v>1383</v>
      </c>
      <c r="C10594" t="s">
        <v>1384</v>
      </c>
      <c r="D10594" s="4">
        <v>10640</v>
      </c>
    </row>
    <row r="10595" spans="1:4" x14ac:dyDescent="0.25">
      <c r="A10595" s="1">
        <v>45565</v>
      </c>
      <c r="B10595" t="s">
        <v>1230</v>
      </c>
      <c r="C10595" t="s">
        <v>1231</v>
      </c>
      <c r="D10595" s="4">
        <v>-95797.519999999946</v>
      </c>
    </row>
    <row r="10596" spans="1:4" x14ac:dyDescent="0.25">
      <c r="A10596" s="1">
        <v>45565</v>
      </c>
      <c r="B10596" t="s">
        <v>1050</v>
      </c>
      <c r="C10596" t="s">
        <v>1051</v>
      </c>
      <c r="D10596" s="4">
        <v>-158682.97999999995</v>
      </c>
    </row>
    <row r="10597" spans="1:4" x14ac:dyDescent="0.25">
      <c r="A10597" s="1">
        <v>45565</v>
      </c>
      <c r="B10597" t="s">
        <v>1054</v>
      </c>
      <c r="C10597" t="s">
        <v>1055</v>
      </c>
      <c r="D10597" s="4">
        <v>-2917.880000000001</v>
      </c>
    </row>
    <row r="10598" spans="1:4" x14ac:dyDescent="0.25">
      <c r="A10598" s="1">
        <v>45565</v>
      </c>
      <c r="B10598" t="s">
        <v>1211</v>
      </c>
      <c r="C10598" t="s">
        <v>1212</v>
      </c>
      <c r="D10598" s="4">
        <v>-267.07</v>
      </c>
    </row>
    <row r="10599" spans="1:4" x14ac:dyDescent="0.25">
      <c r="A10599" s="1">
        <v>45565</v>
      </c>
      <c r="B10599" t="s">
        <v>1060</v>
      </c>
      <c r="C10599" t="s">
        <v>1061</v>
      </c>
      <c r="D10599" s="4">
        <v>-1599.3299999999847</v>
      </c>
    </row>
    <row r="10600" spans="1:4" x14ac:dyDescent="0.25">
      <c r="A10600" s="1">
        <v>45565</v>
      </c>
      <c r="B10600" t="s">
        <v>1064</v>
      </c>
      <c r="C10600" t="s">
        <v>1065</v>
      </c>
      <c r="D10600" s="4">
        <v>-2.8499999999999726</v>
      </c>
    </row>
    <row r="10601" spans="1:4" x14ac:dyDescent="0.25">
      <c r="A10601" s="1">
        <v>45565</v>
      </c>
      <c r="B10601" t="s">
        <v>1072</v>
      </c>
      <c r="C10601" t="s">
        <v>1073</v>
      </c>
      <c r="D10601" s="4">
        <v>-120014.16000000003</v>
      </c>
    </row>
    <row r="10602" spans="1:4" x14ac:dyDescent="0.25">
      <c r="A10602" s="1">
        <v>45565</v>
      </c>
      <c r="B10602" t="s">
        <v>1076</v>
      </c>
      <c r="C10602" t="s">
        <v>1077</v>
      </c>
      <c r="D10602" s="4">
        <v>-11645.029999999999</v>
      </c>
    </row>
    <row r="10603" spans="1:4" x14ac:dyDescent="0.25">
      <c r="A10603" s="1">
        <v>45565</v>
      </c>
      <c r="B10603" t="s">
        <v>1234</v>
      </c>
      <c r="C10603" t="s">
        <v>1235</v>
      </c>
      <c r="D10603" s="4">
        <v>-3.4000000000000909</v>
      </c>
    </row>
    <row r="10604" spans="1:4" x14ac:dyDescent="0.25">
      <c r="A10604" s="1">
        <v>45565</v>
      </c>
      <c r="B10604" t="s">
        <v>1215</v>
      </c>
      <c r="C10604" t="s">
        <v>1216</v>
      </c>
      <c r="D10604" s="4">
        <v>-6.24</v>
      </c>
    </row>
    <row r="10605" spans="1:4" x14ac:dyDescent="0.25">
      <c r="A10605" s="1">
        <v>45565</v>
      </c>
      <c r="B10605" t="s">
        <v>1217</v>
      </c>
      <c r="C10605" t="s">
        <v>1218</v>
      </c>
      <c r="D10605" s="4">
        <v>-336.31</v>
      </c>
    </row>
    <row r="10606" spans="1:4" x14ac:dyDescent="0.25">
      <c r="A10606" s="1">
        <v>45565</v>
      </c>
      <c r="B10606" t="s">
        <v>1087</v>
      </c>
      <c r="C10606" t="s">
        <v>1088</v>
      </c>
      <c r="D10606" s="4">
        <v>-648.88</v>
      </c>
    </row>
    <row r="10607" spans="1:4" x14ac:dyDescent="0.25">
      <c r="A10607" s="1">
        <v>45565</v>
      </c>
      <c r="B10607" t="s">
        <v>1091</v>
      </c>
      <c r="C10607" t="s">
        <v>1092</v>
      </c>
      <c r="D10607" s="4">
        <v>-3980.4899999999989</v>
      </c>
    </row>
    <row r="10608" spans="1:4" x14ac:dyDescent="0.25">
      <c r="A10608" s="1">
        <v>45565</v>
      </c>
      <c r="B10608" t="s">
        <v>1095</v>
      </c>
      <c r="C10608" t="s">
        <v>1096</v>
      </c>
      <c r="D10608" s="4">
        <v>-675.95</v>
      </c>
    </row>
    <row r="10609" spans="1:4" x14ac:dyDescent="0.25">
      <c r="A10609" s="1">
        <v>45565</v>
      </c>
      <c r="B10609" t="s">
        <v>1099</v>
      </c>
      <c r="C10609" t="s">
        <v>1100</v>
      </c>
      <c r="D10609" s="4">
        <v>-165.0000000000004</v>
      </c>
    </row>
    <row r="10610" spans="1:4" x14ac:dyDescent="0.25">
      <c r="A10610" s="1">
        <v>45565</v>
      </c>
      <c r="B10610" t="s">
        <v>1103</v>
      </c>
      <c r="C10610" t="s">
        <v>1104</v>
      </c>
      <c r="D10610" s="4">
        <v>-1620.4999999999995</v>
      </c>
    </row>
    <row r="10611" spans="1:4" x14ac:dyDescent="0.25">
      <c r="A10611" s="1">
        <v>45565</v>
      </c>
      <c r="B10611" t="s">
        <v>1107</v>
      </c>
      <c r="C10611" t="s">
        <v>1108</v>
      </c>
      <c r="D10611" s="4">
        <v>-1739.9899999999998</v>
      </c>
    </row>
    <row r="10612" spans="1:4" x14ac:dyDescent="0.25">
      <c r="A10612" s="1">
        <v>45565</v>
      </c>
      <c r="B10612" t="s">
        <v>1109</v>
      </c>
      <c r="C10612" t="s">
        <v>1110</v>
      </c>
      <c r="D10612" s="4">
        <v>-1049.4099999999996</v>
      </c>
    </row>
    <row r="10613" spans="1:4" x14ac:dyDescent="0.25">
      <c r="A10613" s="1">
        <v>45565</v>
      </c>
      <c r="B10613" t="s">
        <v>1111</v>
      </c>
      <c r="C10613" t="s">
        <v>1112</v>
      </c>
      <c r="D10613" s="4">
        <v>-1219.8799999999999</v>
      </c>
    </row>
    <row r="10614" spans="1:4" x14ac:dyDescent="0.25">
      <c r="A10614" s="1">
        <v>45565</v>
      </c>
      <c r="B10614" t="s">
        <v>1115</v>
      </c>
      <c r="C10614" t="s">
        <v>1116</v>
      </c>
      <c r="D10614" s="4">
        <v>-328.07000000001921</v>
      </c>
    </row>
    <row r="10615" spans="1:4" x14ac:dyDescent="0.25">
      <c r="A10615" s="1">
        <v>45565</v>
      </c>
      <c r="B10615" t="s">
        <v>1344</v>
      </c>
      <c r="C10615" t="s">
        <v>1345</v>
      </c>
      <c r="D10615" s="4">
        <v>-636.47</v>
      </c>
    </row>
    <row r="10616" spans="1:4" x14ac:dyDescent="0.25">
      <c r="A10616" s="1">
        <v>45565</v>
      </c>
      <c r="B10616" t="s">
        <v>1371</v>
      </c>
      <c r="C10616" t="s">
        <v>1372</v>
      </c>
      <c r="D10616" s="4">
        <v>-513.14999999998599</v>
      </c>
    </row>
    <row r="10617" spans="1:4" x14ac:dyDescent="0.25">
      <c r="A10617" s="1">
        <v>45565</v>
      </c>
      <c r="B10617" t="s">
        <v>1385</v>
      </c>
      <c r="C10617" t="s">
        <v>1386</v>
      </c>
      <c r="D10617" s="4">
        <v>344.66</v>
      </c>
    </row>
    <row r="10618" spans="1:4" x14ac:dyDescent="0.25">
      <c r="A10618" s="1">
        <v>45565</v>
      </c>
      <c r="B10618" t="s">
        <v>1387</v>
      </c>
      <c r="C10618" t="s">
        <v>1388</v>
      </c>
      <c r="D10618" s="4">
        <v>-653.52</v>
      </c>
    </row>
    <row r="10619" spans="1:4" x14ac:dyDescent="0.25">
      <c r="A10619" s="1">
        <v>45565</v>
      </c>
      <c r="B10619" t="s">
        <v>1117</v>
      </c>
      <c r="C10619" t="s">
        <v>1118</v>
      </c>
      <c r="D10619" s="4">
        <v>-3023.0699999999997</v>
      </c>
    </row>
    <row r="10620" spans="1:4" x14ac:dyDescent="0.25">
      <c r="A10620" s="1">
        <v>45565</v>
      </c>
      <c r="B10620" t="s">
        <v>1119</v>
      </c>
      <c r="C10620" t="s">
        <v>1120</v>
      </c>
      <c r="D10620" s="4">
        <v>-53335.149999999863</v>
      </c>
    </row>
    <row r="10621" spans="1:4" x14ac:dyDescent="0.25">
      <c r="A10621" s="1">
        <v>45565</v>
      </c>
      <c r="B10621" t="s">
        <v>1124</v>
      </c>
      <c r="C10621" t="s">
        <v>1125</v>
      </c>
      <c r="D10621" s="4">
        <v>-210910</v>
      </c>
    </row>
    <row r="10622" spans="1:4" x14ac:dyDescent="0.25">
      <c r="A10622" s="1">
        <v>45565</v>
      </c>
      <c r="B10622" t="s">
        <v>565</v>
      </c>
      <c r="C10622" t="s">
        <v>566</v>
      </c>
      <c r="D10622" s="4">
        <v>236262.64</v>
      </c>
    </row>
    <row r="10623" spans="1:4" x14ac:dyDescent="0.25">
      <c r="A10623" s="1">
        <v>45565</v>
      </c>
      <c r="B10623" t="s">
        <v>568</v>
      </c>
      <c r="C10623" t="s">
        <v>569</v>
      </c>
      <c r="D10623" s="4">
        <v>135128.16</v>
      </c>
    </row>
    <row r="10624" spans="1:4" x14ac:dyDescent="0.25">
      <c r="A10624" s="1">
        <v>45565</v>
      </c>
      <c r="B10624" t="s">
        <v>574</v>
      </c>
      <c r="C10624" t="s">
        <v>575</v>
      </c>
      <c r="D10624" s="4">
        <v>37647.630000000005</v>
      </c>
    </row>
    <row r="10625" spans="1:4" x14ac:dyDescent="0.25">
      <c r="A10625" s="1">
        <v>45565</v>
      </c>
      <c r="B10625" t="s">
        <v>578</v>
      </c>
      <c r="C10625" t="s">
        <v>579</v>
      </c>
      <c r="D10625" s="4">
        <v>1892.68</v>
      </c>
    </row>
    <row r="10626" spans="1:4" x14ac:dyDescent="0.25">
      <c r="A10626" s="1">
        <v>45565</v>
      </c>
      <c r="B10626" t="s">
        <v>582</v>
      </c>
      <c r="C10626" t="s">
        <v>583</v>
      </c>
      <c r="D10626" s="4">
        <v>17296.150000000001</v>
      </c>
    </row>
    <row r="10627" spans="1:4" x14ac:dyDescent="0.25">
      <c r="A10627" s="1">
        <v>45565</v>
      </c>
      <c r="B10627" t="s">
        <v>586</v>
      </c>
      <c r="C10627" t="s">
        <v>587</v>
      </c>
      <c r="D10627" s="4">
        <v>4641.1399999999994</v>
      </c>
    </row>
    <row r="10628" spans="1:4" x14ac:dyDescent="0.25">
      <c r="A10628" s="1">
        <v>45565</v>
      </c>
      <c r="B10628" t="s">
        <v>590</v>
      </c>
      <c r="C10628" t="s">
        <v>591</v>
      </c>
      <c r="D10628" s="4">
        <v>4800.0199999999995</v>
      </c>
    </row>
    <row r="10629" spans="1:4" x14ac:dyDescent="0.25">
      <c r="A10629" s="1">
        <v>45565</v>
      </c>
      <c r="B10629" t="s">
        <v>595</v>
      </c>
      <c r="C10629" t="s">
        <v>596</v>
      </c>
      <c r="D10629" s="4">
        <v>2431.9199999999996</v>
      </c>
    </row>
    <row r="10630" spans="1:4" x14ac:dyDescent="0.25">
      <c r="A10630" s="1">
        <v>45565</v>
      </c>
      <c r="B10630" t="s">
        <v>599</v>
      </c>
      <c r="C10630" t="s">
        <v>600</v>
      </c>
      <c r="D10630" s="4">
        <v>3359.9799999999996</v>
      </c>
    </row>
    <row r="10631" spans="1:4" x14ac:dyDescent="0.25">
      <c r="A10631" s="1">
        <v>45565</v>
      </c>
      <c r="B10631" t="s">
        <v>603</v>
      </c>
      <c r="C10631" t="s">
        <v>604</v>
      </c>
      <c r="D10631" s="4">
        <v>12432.1</v>
      </c>
    </row>
    <row r="10632" spans="1:4" x14ac:dyDescent="0.25">
      <c r="A10632" s="1">
        <v>45565</v>
      </c>
      <c r="B10632" t="s">
        <v>1130</v>
      </c>
      <c r="C10632" t="s">
        <v>1131</v>
      </c>
      <c r="D10632" s="4">
        <v>14991.880000000001</v>
      </c>
    </row>
    <row r="10633" spans="1:4" x14ac:dyDescent="0.25">
      <c r="A10633" s="1">
        <v>45565</v>
      </c>
      <c r="B10633" t="s">
        <v>1364</v>
      </c>
      <c r="C10633" t="s">
        <v>1365</v>
      </c>
      <c r="D10633" s="4">
        <v>88.91</v>
      </c>
    </row>
    <row r="10634" spans="1:4" x14ac:dyDescent="0.25">
      <c r="A10634" s="1">
        <v>45565</v>
      </c>
      <c r="B10634" t="s">
        <v>627</v>
      </c>
      <c r="C10634" t="s">
        <v>628</v>
      </c>
      <c r="D10634" s="4">
        <v>154729.22999999998</v>
      </c>
    </row>
    <row r="10635" spans="1:4" x14ac:dyDescent="0.25">
      <c r="A10635" s="1">
        <v>45565</v>
      </c>
      <c r="B10635" t="s">
        <v>631</v>
      </c>
      <c r="C10635" t="s">
        <v>632</v>
      </c>
      <c r="D10635" s="4">
        <v>90</v>
      </c>
    </row>
    <row r="10636" spans="1:4" x14ac:dyDescent="0.25">
      <c r="A10636" s="1">
        <v>45565</v>
      </c>
      <c r="B10636" t="s">
        <v>633</v>
      </c>
      <c r="C10636" t="s">
        <v>634</v>
      </c>
      <c r="D10636" s="4">
        <v>41647.31</v>
      </c>
    </row>
    <row r="10637" spans="1:4" x14ac:dyDescent="0.25">
      <c r="A10637" s="1">
        <v>45565</v>
      </c>
      <c r="B10637" t="s">
        <v>640</v>
      </c>
      <c r="C10637" t="s">
        <v>641</v>
      </c>
      <c r="D10637" s="4">
        <v>60.79</v>
      </c>
    </row>
    <row r="10638" spans="1:4" x14ac:dyDescent="0.25">
      <c r="A10638" s="1">
        <v>45565</v>
      </c>
      <c r="B10638" t="s">
        <v>646</v>
      </c>
      <c r="C10638" t="s">
        <v>647</v>
      </c>
      <c r="D10638" s="4">
        <v>349649.88</v>
      </c>
    </row>
    <row r="10639" spans="1:4" x14ac:dyDescent="0.25">
      <c r="A10639" s="1">
        <v>45565</v>
      </c>
      <c r="B10639" t="s">
        <v>650</v>
      </c>
      <c r="C10639" t="s">
        <v>651</v>
      </c>
      <c r="D10639" s="4">
        <v>29912.32</v>
      </c>
    </row>
    <row r="10640" spans="1:4" x14ac:dyDescent="0.25">
      <c r="A10640" s="1">
        <v>45565</v>
      </c>
      <c r="B10640" t="s">
        <v>652</v>
      </c>
      <c r="C10640" t="s">
        <v>653</v>
      </c>
      <c r="D10640" s="4">
        <v>8778.31</v>
      </c>
    </row>
    <row r="10641" spans="1:4" x14ac:dyDescent="0.25">
      <c r="A10641" s="1">
        <v>45565</v>
      </c>
      <c r="B10641" t="s">
        <v>656</v>
      </c>
      <c r="C10641" t="s">
        <v>657</v>
      </c>
      <c r="D10641" s="4">
        <v>1843.3900000000003</v>
      </c>
    </row>
    <row r="10642" spans="1:4" x14ac:dyDescent="0.25">
      <c r="A10642" s="1">
        <v>45565</v>
      </c>
      <c r="B10642" t="s">
        <v>663</v>
      </c>
      <c r="C10642" t="s">
        <v>664</v>
      </c>
      <c r="D10642" s="4">
        <v>4227.7599999999984</v>
      </c>
    </row>
    <row r="10643" spans="1:4" x14ac:dyDescent="0.25">
      <c r="A10643" s="1">
        <v>45565</v>
      </c>
      <c r="B10643" t="s">
        <v>668</v>
      </c>
      <c r="C10643" t="s">
        <v>669</v>
      </c>
      <c r="D10643" s="4">
        <v>4486.3499999999995</v>
      </c>
    </row>
    <row r="10644" spans="1:4" x14ac:dyDescent="0.25">
      <c r="A10644" s="1">
        <v>45565</v>
      </c>
      <c r="B10644" t="s">
        <v>672</v>
      </c>
      <c r="C10644" t="s">
        <v>673</v>
      </c>
      <c r="D10644" s="4">
        <v>16555.2</v>
      </c>
    </row>
    <row r="10645" spans="1:4" x14ac:dyDescent="0.25">
      <c r="A10645" s="1">
        <v>45565</v>
      </c>
      <c r="B10645" t="s">
        <v>676</v>
      </c>
      <c r="C10645" t="s">
        <v>677</v>
      </c>
      <c r="D10645" s="4">
        <v>97814.399999999994</v>
      </c>
    </row>
    <row r="10646" spans="1:4" x14ac:dyDescent="0.25">
      <c r="A10646" s="1">
        <v>45565</v>
      </c>
      <c r="B10646" t="s">
        <v>680</v>
      </c>
      <c r="C10646" t="s">
        <v>681</v>
      </c>
      <c r="D10646" s="4">
        <v>40018.150000000009</v>
      </c>
    </row>
    <row r="10647" spans="1:4" x14ac:dyDescent="0.25">
      <c r="A10647" s="1">
        <v>45565</v>
      </c>
      <c r="B10647" t="s">
        <v>685</v>
      </c>
      <c r="C10647" t="s">
        <v>686</v>
      </c>
      <c r="D10647" s="4">
        <v>800</v>
      </c>
    </row>
    <row r="10648" spans="1:4" x14ac:dyDescent="0.25">
      <c r="A10648" s="1">
        <v>45565</v>
      </c>
      <c r="B10648" t="s">
        <v>690</v>
      </c>
      <c r="C10648" t="s">
        <v>691</v>
      </c>
      <c r="D10648" s="4">
        <v>25336</v>
      </c>
    </row>
    <row r="10649" spans="1:4" x14ac:dyDescent="0.25">
      <c r="A10649" s="1">
        <v>45565</v>
      </c>
      <c r="B10649" t="s">
        <v>692</v>
      </c>
      <c r="C10649" t="s">
        <v>693</v>
      </c>
      <c r="D10649" s="4">
        <v>12000</v>
      </c>
    </row>
    <row r="10650" spans="1:4" x14ac:dyDescent="0.25">
      <c r="A10650" s="1">
        <v>45565</v>
      </c>
      <c r="B10650" t="s">
        <v>696</v>
      </c>
      <c r="C10650" t="s">
        <v>697</v>
      </c>
      <c r="D10650" s="4">
        <v>4135.3600000000006</v>
      </c>
    </row>
    <row r="10651" spans="1:4" x14ac:dyDescent="0.25">
      <c r="A10651" s="1">
        <v>45565</v>
      </c>
      <c r="B10651" t="s">
        <v>698</v>
      </c>
      <c r="C10651" t="s">
        <v>699</v>
      </c>
      <c r="D10651" s="4">
        <v>900</v>
      </c>
    </row>
    <row r="10652" spans="1:4" x14ac:dyDescent="0.25">
      <c r="A10652" s="1">
        <v>45565</v>
      </c>
      <c r="B10652" t="s">
        <v>1132</v>
      </c>
      <c r="C10652" t="s">
        <v>1133</v>
      </c>
      <c r="D10652" s="4">
        <v>1426.08</v>
      </c>
    </row>
    <row r="10653" spans="1:4" x14ac:dyDescent="0.25">
      <c r="A10653" s="1">
        <v>45565</v>
      </c>
      <c r="B10653" t="s">
        <v>1134</v>
      </c>
      <c r="C10653" t="s">
        <v>1135</v>
      </c>
      <c r="D10653" s="4">
        <v>36169.120000000003</v>
      </c>
    </row>
    <row r="10654" spans="1:4" x14ac:dyDescent="0.25">
      <c r="A10654" s="1">
        <v>45565</v>
      </c>
      <c r="B10654" t="s">
        <v>1136</v>
      </c>
      <c r="C10654" t="s">
        <v>1137</v>
      </c>
      <c r="D10654" s="4">
        <v>2520</v>
      </c>
    </row>
    <row r="10655" spans="1:4" x14ac:dyDescent="0.25">
      <c r="A10655" s="1">
        <v>45565</v>
      </c>
      <c r="B10655" t="s">
        <v>1140</v>
      </c>
      <c r="C10655" t="s">
        <v>1141</v>
      </c>
      <c r="D10655" s="4">
        <v>9749.9699999999993</v>
      </c>
    </row>
    <row r="10656" spans="1:4" x14ac:dyDescent="0.25">
      <c r="A10656" s="1">
        <v>45565</v>
      </c>
      <c r="B10656" t="s">
        <v>1221</v>
      </c>
      <c r="C10656" t="s">
        <v>1222</v>
      </c>
      <c r="D10656" s="4">
        <v>34054.6</v>
      </c>
    </row>
    <row r="10657" spans="1:4" x14ac:dyDescent="0.25">
      <c r="A10657" s="1">
        <v>45565</v>
      </c>
      <c r="B10657" t="s">
        <v>1310</v>
      </c>
      <c r="C10657" t="s">
        <v>1311</v>
      </c>
      <c r="D10657" s="4">
        <v>34350</v>
      </c>
    </row>
    <row r="10658" spans="1:4" x14ac:dyDescent="0.25">
      <c r="A10658" s="1">
        <v>45565</v>
      </c>
      <c r="B10658" t="s">
        <v>702</v>
      </c>
      <c r="C10658" t="s">
        <v>703</v>
      </c>
      <c r="D10658" s="4">
        <v>9749.9699999999993</v>
      </c>
    </row>
    <row r="10659" spans="1:4" x14ac:dyDescent="0.25">
      <c r="A10659" s="1">
        <v>45565</v>
      </c>
      <c r="B10659" t="s">
        <v>1312</v>
      </c>
      <c r="C10659" t="s">
        <v>1313</v>
      </c>
      <c r="D10659" s="4">
        <v>13290.75</v>
      </c>
    </row>
    <row r="10660" spans="1:4" x14ac:dyDescent="0.25">
      <c r="A10660" s="1">
        <v>45565</v>
      </c>
      <c r="B10660" t="s">
        <v>1146</v>
      </c>
      <c r="C10660" t="s">
        <v>1147</v>
      </c>
      <c r="D10660" s="4">
        <v>22950</v>
      </c>
    </row>
    <row r="10661" spans="1:4" x14ac:dyDescent="0.25">
      <c r="A10661" s="1">
        <v>45565</v>
      </c>
      <c r="B10661" t="s">
        <v>1273</v>
      </c>
      <c r="C10661" t="s">
        <v>1274</v>
      </c>
      <c r="D10661" s="4">
        <v>6239.9699999999993</v>
      </c>
    </row>
    <row r="10662" spans="1:4" x14ac:dyDescent="0.25">
      <c r="A10662" s="1">
        <v>45565</v>
      </c>
      <c r="B10662" t="s">
        <v>1260</v>
      </c>
      <c r="C10662" t="s">
        <v>1261</v>
      </c>
      <c r="D10662" s="4">
        <v>1800</v>
      </c>
    </row>
    <row r="10663" spans="1:4" x14ac:dyDescent="0.25">
      <c r="A10663" s="1">
        <v>45565</v>
      </c>
      <c r="B10663" t="s">
        <v>704</v>
      </c>
      <c r="C10663" t="s">
        <v>705</v>
      </c>
      <c r="D10663" s="4">
        <v>28435.56</v>
      </c>
    </row>
    <row r="10664" spans="1:4" x14ac:dyDescent="0.25">
      <c r="A10664" s="1">
        <v>45565</v>
      </c>
      <c r="B10664" t="s">
        <v>708</v>
      </c>
      <c r="C10664" t="s">
        <v>709</v>
      </c>
      <c r="D10664" s="4">
        <v>1260.5099999999998</v>
      </c>
    </row>
    <row r="10665" spans="1:4" x14ac:dyDescent="0.25">
      <c r="A10665" s="1">
        <v>45565</v>
      </c>
      <c r="B10665" t="s">
        <v>712</v>
      </c>
      <c r="C10665" t="s">
        <v>713</v>
      </c>
      <c r="D10665" s="4">
        <v>714.0299999999994</v>
      </c>
    </row>
    <row r="10666" spans="1:4" x14ac:dyDescent="0.25">
      <c r="A10666" s="1">
        <v>45565</v>
      </c>
      <c r="B10666" t="s">
        <v>717</v>
      </c>
      <c r="C10666" t="s">
        <v>718</v>
      </c>
      <c r="D10666" s="4">
        <v>4737.5300000000007</v>
      </c>
    </row>
    <row r="10667" spans="1:4" x14ac:dyDescent="0.25">
      <c r="A10667" s="1">
        <v>45565</v>
      </c>
      <c r="B10667" t="s">
        <v>719</v>
      </c>
      <c r="C10667" t="s">
        <v>720</v>
      </c>
      <c r="D10667" s="4">
        <v>6223.66</v>
      </c>
    </row>
    <row r="10668" spans="1:4" x14ac:dyDescent="0.25">
      <c r="A10668" s="1">
        <v>45565</v>
      </c>
      <c r="B10668" t="s">
        <v>1350</v>
      </c>
      <c r="C10668" t="s">
        <v>1351</v>
      </c>
      <c r="D10668" s="4">
        <v>4515</v>
      </c>
    </row>
    <row r="10669" spans="1:4" x14ac:dyDescent="0.25">
      <c r="A10669" s="1">
        <v>45565</v>
      </c>
      <c r="B10669" t="s">
        <v>721</v>
      </c>
      <c r="C10669" t="s">
        <v>722</v>
      </c>
      <c r="D10669" s="4">
        <v>2696.16</v>
      </c>
    </row>
    <row r="10670" spans="1:4" x14ac:dyDescent="0.25">
      <c r="A10670" s="1">
        <v>45565</v>
      </c>
      <c r="B10670" t="s">
        <v>726</v>
      </c>
      <c r="C10670" t="s">
        <v>727</v>
      </c>
      <c r="D10670" s="4">
        <v>7490.09</v>
      </c>
    </row>
    <row r="10671" spans="1:4" x14ac:dyDescent="0.25">
      <c r="A10671" s="1">
        <v>45565</v>
      </c>
      <c r="B10671" t="s">
        <v>730</v>
      </c>
      <c r="C10671" t="s">
        <v>731</v>
      </c>
      <c r="D10671" s="4">
        <v>1066.4000000000001</v>
      </c>
    </row>
    <row r="10672" spans="1:4" x14ac:dyDescent="0.25">
      <c r="A10672" s="1">
        <v>45565</v>
      </c>
      <c r="B10672" t="s">
        <v>734</v>
      </c>
      <c r="C10672" t="s">
        <v>735</v>
      </c>
      <c r="D10672" s="4">
        <v>477.4</v>
      </c>
    </row>
    <row r="10673" spans="1:4" x14ac:dyDescent="0.25">
      <c r="A10673" s="1">
        <v>45565</v>
      </c>
      <c r="B10673" t="s">
        <v>738</v>
      </c>
      <c r="C10673" t="s">
        <v>739</v>
      </c>
      <c r="D10673" s="4">
        <v>15032.370000000003</v>
      </c>
    </row>
    <row r="10674" spans="1:4" x14ac:dyDescent="0.25">
      <c r="A10674" s="1">
        <v>45565</v>
      </c>
      <c r="B10674" t="s">
        <v>742</v>
      </c>
      <c r="C10674" t="s">
        <v>743</v>
      </c>
      <c r="D10674" s="4">
        <v>2052.1499999999996</v>
      </c>
    </row>
    <row r="10675" spans="1:4" x14ac:dyDescent="0.25">
      <c r="A10675" s="1">
        <v>45565</v>
      </c>
      <c r="B10675" t="s">
        <v>747</v>
      </c>
      <c r="C10675" t="s">
        <v>748</v>
      </c>
      <c r="D10675" s="4">
        <v>28160.350000000006</v>
      </c>
    </row>
    <row r="10676" spans="1:4" x14ac:dyDescent="0.25">
      <c r="A10676" s="1">
        <v>45565</v>
      </c>
      <c r="B10676" t="s">
        <v>1375</v>
      </c>
      <c r="C10676" t="s">
        <v>1376</v>
      </c>
      <c r="D10676" s="4">
        <v>14.38</v>
      </c>
    </row>
    <row r="10677" spans="1:4" x14ac:dyDescent="0.25">
      <c r="A10677" s="1">
        <v>45565</v>
      </c>
      <c r="B10677" t="s">
        <v>755</v>
      </c>
      <c r="C10677" t="s">
        <v>756</v>
      </c>
      <c r="D10677" s="4">
        <v>6000</v>
      </c>
    </row>
    <row r="10678" spans="1:4" x14ac:dyDescent="0.25">
      <c r="A10678" s="1">
        <v>45565</v>
      </c>
      <c r="B10678" t="s">
        <v>763</v>
      </c>
      <c r="C10678" t="s">
        <v>764</v>
      </c>
      <c r="D10678" s="4">
        <v>144.98000000000002</v>
      </c>
    </row>
    <row r="10679" spans="1:4" x14ac:dyDescent="0.25">
      <c r="A10679" s="1">
        <v>45565</v>
      </c>
      <c r="B10679" t="s">
        <v>767</v>
      </c>
      <c r="C10679" t="s">
        <v>768</v>
      </c>
      <c r="D10679" s="4">
        <v>3213.8799999999992</v>
      </c>
    </row>
    <row r="10680" spans="1:4" x14ac:dyDescent="0.25">
      <c r="A10680" s="1">
        <v>45565</v>
      </c>
      <c r="B10680" t="s">
        <v>769</v>
      </c>
      <c r="C10680" t="s">
        <v>770</v>
      </c>
      <c r="D10680" s="4">
        <v>7059.77</v>
      </c>
    </row>
    <row r="10681" spans="1:4" x14ac:dyDescent="0.25">
      <c r="A10681" s="1">
        <v>45565</v>
      </c>
      <c r="B10681" t="s">
        <v>773</v>
      </c>
      <c r="C10681" t="s">
        <v>774</v>
      </c>
      <c r="D10681" s="4">
        <v>1040.08</v>
      </c>
    </row>
    <row r="10682" spans="1:4" x14ac:dyDescent="0.25">
      <c r="A10682" s="1">
        <v>45565</v>
      </c>
      <c r="B10682" t="s">
        <v>775</v>
      </c>
      <c r="C10682" t="s">
        <v>776</v>
      </c>
      <c r="D10682" s="4">
        <v>6251.81</v>
      </c>
    </row>
    <row r="10683" spans="1:4" x14ac:dyDescent="0.25">
      <c r="A10683" s="1">
        <v>45565</v>
      </c>
      <c r="B10683" t="s">
        <v>777</v>
      </c>
      <c r="C10683" t="s">
        <v>778</v>
      </c>
      <c r="D10683" s="4">
        <v>5618.1200000000008</v>
      </c>
    </row>
    <row r="10684" spans="1:4" x14ac:dyDescent="0.25">
      <c r="A10684" s="1">
        <v>45565</v>
      </c>
      <c r="B10684" t="s">
        <v>781</v>
      </c>
      <c r="C10684" t="s">
        <v>782</v>
      </c>
      <c r="D10684" s="4">
        <v>4329.6899999999987</v>
      </c>
    </row>
    <row r="10685" spans="1:4" x14ac:dyDescent="0.25">
      <c r="A10685" s="1">
        <v>45565</v>
      </c>
      <c r="B10685" t="s">
        <v>785</v>
      </c>
      <c r="C10685" t="s">
        <v>786</v>
      </c>
      <c r="D10685" s="4">
        <v>998.08</v>
      </c>
    </row>
    <row r="10686" spans="1:4" x14ac:dyDescent="0.25">
      <c r="A10686" s="1">
        <v>45565</v>
      </c>
      <c r="B10686" t="s">
        <v>788</v>
      </c>
      <c r="C10686" t="s">
        <v>789</v>
      </c>
      <c r="D10686" s="4">
        <v>3823.6</v>
      </c>
    </row>
    <row r="10687" spans="1:4" x14ac:dyDescent="0.25">
      <c r="A10687" s="1">
        <v>45565</v>
      </c>
      <c r="B10687" t="s">
        <v>790</v>
      </c>
      <c r="C10687" t="s">
        <v>791</v>
      </c>
      <c r="D10687" s="4">
        <v>6504</v>
      </c>
    </row>
    <row r="10688" spans="1:4" x14ac:dyDescent="0.25">
      <c r="A10688" s="1">
        <v>45565</v>
      </c>
      <c r="B10688" t="s">
        <v>792</v>
      </c>
      <c r="C10688" t="s">
        <v>793</v>
      </c>
      <c r="D10688" s="4">
        <v>6315</v>
      </c>
    </row>
    <row r="10689" spans="1:4" x14ac:dyDescent="0.25">
      <c r="A10689" s="1">
        <v>45565</v>
      </c>
      <c r="B10689" t="s">
        <v>1275</v>
      </c>
      <c r="C10689" t="s">
        <v>1276</v>
      </c>
      <c r="D10689" s="4">
        <v>3979.67</v>
      </c>
    </row>
    <row r="10690" spans="1:4" x14ac:dyDescent="0.25">
      <c r="A10690" s="1">
        <v>45565</v>
      </c>
      <c r="B10690" t="s">
        <v>1225</v>
      </c>
      <c r="C10690" t="s">
        <v>1226</v>
      </c>
      <c r="D10690" s="4">
        <v>1000</v>
      </c>
    </row>
    <row r="10691" spans="1:4" x14ac:dyDescent="0.25">
      <c r="A10691" s="1">
        <v>45565</v>
      </c>
      <c r="B10691" t="s">
        <v>1236</v>
      </c>
      <c r="C10691" t="s">
        <v>1237</v>
      </c>
      <c r="D10691" s="4">
        <v>881.25</v>
      </c>
    </row>
    <row r="10692" spans="1:4" x14ac:dyDescent="0.25">
      <c r="A10692" s="1">
        <v>45565</v>
      </c>
      <c r="B10692" t="s">
        <v>1238</v>
      </c>
      <c r="C10692" t="s">
        <v>1239</v>
      </c>
      <c r="D10692" s="4">
        <v>4860.7199999999993</v>
      </c>
    </row>
    <row r="10693" spans="1:4" x14ac:dyDescent="0.25">
      <c r="A10693" s="1">
        <v>45565</v>
      </c>
      <c r="B10693" t="s">
        <v>1330</v>
      </c>
      <c r="C10693" t="s">
        <v>1331</v>
      </c>
      <c r="D10693" s="4">
        <v>5644.27</v>
      </c>
    </row>
    <row r="10694" spans="1:4" x14ac:dyDescent="0.25">
      <c r="A10694" s="1">
        <v>45565</v>
      </c>
      <c r="B10694" t="s">
        <v>1336</v>
      </c>
      <c r="C10694" t="s">
        <v>1337</v>
      </c>
      <c r="D10694" s="4">
        <v>24995.89</v>
      </c>
    </row>
    <row r="10695" spans="1:4" x14ac:dyDescent="0.25">
      <c r="A10695" s="1">
        <v>45565</v>
      </c>
      <c r="B10695" t="s">
        <v>794</v>
      </c>
      <c r="C10695" t="s">
        <v>795</v>
      </c>
      <c r="D10695" s="4">
        <v>35099.620000000003</v>
      </c>
    </row>
    <row r="10696" spans="1:4" x14ac:dyDescent="0.25">
      <c r="A10696" s="1">
        <v>45565</v>
      </c>
      <c r="B10696" t="s">
        <v>796</v>
      </c>
      <c r="C10696" t="s">
        <v>797</v>
      </c>
      <c r="D10696" s="4">
        <v>1131.3200000000002</v>
      </c>
    </row>
    <row r="10697" spans="1:4" x14ac:dyDescent="0.25">
      <c r="A10697" s="1">
        <v>45565</v>
      </c>
      <c r="B10697" t="s">
        <v>1302</v>
      </c>
      <c r="C10697" t="s">
        <v>1303</v>
      </c>
      <c r="D10697" s="4">
        <v>187.49</v>
      </c>
    </row>
    <row r="10698" spans="1:4" x14ac:dyDescent="0.25">
      <c r="A10698" s="1">
        <v>45565</v>
      </c>
      <c r="B10698" t="s">
        <v>800</v>
      </c>
      <c r="C10698" t="s">
        <v>801</v>
      </c>
      <c r="D10698" s="4">
        <v>3749.7999999999997</v>
      </c>
    </row>
    <row r="10699" spans="1:4" x14ac:dyDescent="0.25">
      <c r="A10699" s="1">
        <v>45565</v>
      </c>
      <c r="B10699" t="s">
        <v>802</v>
      </c>
      <c r="C10699" t="s">
        <v>803</v>
      </c>
      <c r="D10699" s="4">
        <v>326.33999999999997</v>
      </c>
    </row>
    <row r="10700" spans="1:4" x14ac:dyDescent="0.25">
      <c r="A10700" s="1">
        <v>45565</v>
      </c>
      <c r="B10700" t="s">
        <v>804</v>
      </c>
      <c r="C10700" t="s">
        <v>805</v>
      </c>
      <c r="D10700" s="4">
        <v>22388.739999999998</v>
      </c>
    </row>
    <row r="10701" spans="1:4" x14ac:dyDescent="0.25">
      <c r="A10701" s="1">
        <v>45565</v>
      </c>
      <c r="B10701" t="s">
        <v>808</v>
      </c>
      <c r="C10701" t="s">
        <v>809</v>
      </c>
      <c r="D10701" s="4">
        <v>30</v>
      </c>
    </row>
    <row r="10702" spans="1:4" x14ac:dyDescent="0.25">
      <c r="A10702" s="1">
        <v>45565</v>
      </c>
      <c r="B10702" t="s">
        <v>1240</v>
      </c>
      <c r="C10702" t="s">
        <v>1241</v>
      </c>
      <c r="D10702" s="4">
        <v>2155.8500000000004</v>
      </c>
    </row>
    <row r="10703" spans="1:4" x14ac:dyDescent="0.25">
      <c r="A10703" s="1">
        <v>45565</v>
      </c>
      <c r="B10703" t="s">
        <v>812</v>
      </c>
      <c r="C10703" t="s">
        <v>813</v>
      </c>
      <c r="D10703" s="4">
        <v>3630.110000000001</v>
      </c>
    </row>
    <row r="10704" spans="1:4" x14ac:dyDescent="0.25">
      <c r="A10704" s="1">
        <v>45565</v>
      </c>
      <c r="B10704" t="s">
        <v>814</v>
      </c>
      <c r="C10704" t="s">
        <v>815</v>
      </c>
      <c r="D10704" s="4">
        <v>1293</v>
      </c>
    </row>
    <row r="10705" spans="1:4" x14ac:dyDescent="0.25">
      <c r="A10705" s="1">
        <v>45565</v>
      </c>
      <c r="B10705" t="s">
        <v>816</v>
      </c>
      <c r="C10705" t="s">
        <v>817</v>
      </c>
      <c r="D10705" s="4">
        <v>21687.78999999999</v>
      </c>
    </row>
    <row r="10706" spans="1:4" x14ac:dyDescent="0.25">
      <c r="A10706" s="1">
        <v>45565</v>
      </c>
      <c r="B10706" t="s">
        <v>818</v>
      </c>
      <c r="C10706" t="s">
        <v>819</v>
      </c>
      <c r="D10706" s="4">
        <v>48.839999999999996</v>
      </c>
    </row>
    <row r="10707" spans="1:4" x14ac:dyDescent="0.25">
      <c r="A10707" s="1">
        <v>45565</v>
      </c>
      <c r="B10707" t="s">
        <v>820</v>
      </c>
      <c r="C10707" t="s">
        <v>821</v>
      </c>
      <c r="D10707" s="4">
        <v>82.509999999999991</v>
      </c>
    </row>
    <row r="10708" spans="1:4" x14ac:dyDescent="0.25">
      <c r="A10708" s="1">
        <v>45565</v>
      </c>
      <c r="B10708" t="s">
        <v>822</v>
      </c>
      <c r="C10708" t="s">
        <v>823</v>
      </c>
      <c r="D10708" s="4">
        <v>1304.7800000000002</v>
      </c>
    </row>
    <row r="10709" spans="1:4" x14ac:dyDescent="0.25">
      <c r="A10709" s="1">
        <v>45565</v>
      </c>
      <c r="B10709" t="s">
        <v>828</v>
      </c>
      <c r="C10709" t="s">
        <v>829</v>
      </c>
      <c r="D10709" s="4">
        <v>197.89</v>
      </c>
    </row>
    <row r="10710" spans="1:4" x14ac:dyDescent="0.25">
      <c r="A10710" s="1">
        <v>45565</v>
      </c>
      <c r="B10710" t="s">
        <v>1247</v>
      </c>
      <c r="C10710" t="s">
        <v>1248</v>
      </c>
      <c r="D10710" s="4">
        <v>11340.9</v>
      </c>
    </row>
    <row r="10711" spans="1:4" x14ac:dyDescent="0.25">
      <c r="A10711" s="1">
        <v>45565</v>
      </c>
      <c r="B10711" t="s">
        <v>1249</v>
      </c>
      <c r="C10711" t="s">
        <v>1250</v>
      </c>
      <c r="D10711" s="4">
        <v>7892.12</v>
      </c>
    </row>
    <row r="10712" spans="1:4" x14ac:dyDescent="0.25">
      <c r="A10712" s="1">
        <v>45565</v>
      </c>
      <c r="B10712" t="s">
        <v>1242</v>
      </c>
      <c r="C10712" t="s">
        <v>1243</v>
      </c>
      <c r="D10712" s="4">
        <v>10135.709999999999</v>
      </c>
    </row>
    <row r="10713" spans="1:4" x14ac:dyDescent="0.25">
      <c r="A10713" s="1">
        <v>45565</v>
      </c>
      <c r="B10713" t="s">
        <v>1314</v>
      </c>
      <c r="C10713" t="s">
        <v>1315</v>
      </c>
      <c r="D10713" s="4">
        <v>1123.71</v>
      </c>
    </row>
    <row r="10714" spans="1:4" x14ac:dyDescent="0.25">
      <c r="A10714" s="1">
        <v>45565</v>
      </c>
      <c r="B10714" t="s">
        <v>830</v>
      </c>
      <c r="C10714" t="s">
        <v>1366</v>
      </c>
      <c r="D10714" s="4">
        <v>11250</v>
      </c>
    </row>
    <row r="10715" spans="1:4" x14ac:dyDescent="0.25">
      <c r="A10715" s="1">
        <v>45565</v>
      </c>
      <c r="B10715" t="s">
        <v>832</v>
      </c>
      <c r="C10715" t="s">
        <v>833</v>
      </c>
      <c r="D10715" s="4">
        <v>9000</v>
      </c>
    </row>
    <row r="10716" spans="1:4" x14ac:dyDescent="0.25">
      <c r="A10716" s="1">
        <v>45565</v>
      </c>
      <c r="B10716" t="s">
        <v>834</v>
      </c>
      <c r="C10716" t="s">
        <v>835</v>
      </c>
      <c r="D10716" s="4">
        <v>10200</v>
      </c>
    </row>
    <row r="10717" spans="1:4" x14ac:dyDescent="0.25">
      <c r="A10717" s="1">
        <v>45565</v>
      </c>
      <c r="B10717" t="s">
        <v>836</v>
      </c>
      <c r="C10717" t="s">
        <v>837</v>
      </c>
      <c r="D10717" s="4">
        <v>900</v>
      </c>
    </row>
    <row r="10718" spans="1:4" x14ac:dyDescent="0.25">
      <c r="A10718" s="1">
        <v>45565</v>
      </c>
      <c r="B10718" t="s">
        <v>840</v>
      </c>
      <c r="C10718" t="s">
        <v>841</v>
      </c>
      <c r="D10718" s="4">
        <v>9581.94</v>
      </c>
    </row>
    <row r="10719" spans="1:4" x14ac:dyDescent="0.25">
      <c r="A10719" s="1">
        <v>45565</v>
      </c>
      <c r="B10719" t="s">
        <v>842</v>
      </c>
      <c r="C10719" t="s">
        <v>843</v>
      </c>
      <c r="D10719" s="4">
        <v>900</v>
      </c>
    </row>
    <row r="10720" spans="1:4" x14ac:dyDescent="0.25">
      <c r="A10720" s="1">
        <v>45565</v>
      </c>
      <c r="B10720" t="s">
        <v>844</v>
      </c>
      <c r="C10720" t="s">
        <v>845</v>
      </c>
      <c r="D10720" s="4">
        <v>6802.8799999999992</v>
      </c>
    </row>
    <row r="10721" spans="1:4" x14ac:dyDescent="0.25">
      <c r="A10721" s="1">
        <v>45565</v>
      </c>
      <c r="B10721" t="s">
        <v>857</v>
      </c>
      <c r="C10721" t="s">
        <v>858</v>
      </c>
      <c r="D10721" s="4">
        <v>11413.86</v>
      </c>
    </row>
    <row r="10722" spans="1:4" x14ac:dyDescent="0.25">
      <c r="A10722" s="1">
        <v>45565</v>
      </c>
      <c r="B10722" t="s">
        <v>1254</v>
      </c>
      <c r="C10722" t="s">
        <v>1255</v>
      </c>
      <c r="D10722" s="4">
        <v>9262.5</v>
      </c>
    </row>
    <row r="10723" spans="1:4" x14ac:dyDescent="0.25">
      <c r="A10723" s="1">
        <v>45565</v>
      </c>
      <c r="B10723" t="s">
        <v>1304</v>
      </c>
      <c r="C10723" t="s">
        <v>1305</v>
      </c>
      <c r="D10723" s="4">
        <v>5000</v>
      </c>
    </row>
    <row r="10724" spans="1:4" x14ac:dyDescent="0.25">
      <c r="A10724" s="1">
        <v>45565</v>
      </c>
      <c r="B10724" t="s">
        <v>1306</v>
      </c>
      <c r="C10724" t="s">
        <v>1307</v>
      </c>
      <c r="D10724" s="4">
        <v>750</v>
      </c>
    </row>
    <row r="10725" spans="1:4" x14ac:dyDescent="0.25">
      <c r="A10725" s="1">
        <v>45565</v>
      </c>
      <c r="B10725" t="s">
        <v>1338</v>
      </c>
      <c r="C10725" t="s">
        <v>1339</v>
      </c>
      <c r="D10725" s="4">
        <v>16800</v>
      </c>
    </row>
    <row r="10726" spans="1:4" x14ac:dyDescent="0.25">
      <c r="A10726" s="1">
        <v>45565</v>
      </c>
      <c r="B10726" t="s">
        <v>1348</v>
      </c>
      <c r="C10726" t="s">
        <v>1349</v>
      </c>
      <c r="D10726" s="4">
        <v>11100</v>
      </c>
    </row>
    <row r="10727" spans="1:4" x14ac:dyDescent="0.25">
      <c r="A10727" s="1">
        <v>45565</v>
      </c>
      <c r="B10727" t="s">
        <v>861</v>
      </c>
      <c r="C10727" t="s">
        <v>862</v>
      </c>
      <c r="D10727" s="4">
        <v>22500</v>
      </c>
    </row>
    <row r="10728" spans="1:4" x14ac:dyDescent="0.25">
      <c r="A10728" s="1">
        <v>45565</v>
      </c>
      <c r="B10728" t="s">
        <v>867</v>
      </c>
      <c r="C10728" t="s">
        <v>868</v>
      </c>
      <c r="D10728" s="4">
        <v>19133.249999999996</v>
      </c>
    </row>
    <row r="10729" spans="1:4" x14ac:dyDescent="0.25">
      <c r="A10729" s="1">
        <v>45565</v>
      </c>
      <c r="B10729" t="s">
        <v>869</v>
      </c>
      <c r="C10729" t="s">
        <v>870</v>
      </c>
      <c r="D10729" s="4">
        <v>13150.19</v>
      </c>
    </row>
    <row r="10730" spans="1:4" x14ac:dyDescent="0.25">
      <c r="A10730" s="1">
        <v>45565</v>
      </c>
      <c r="B10730" t="s">
        <v>1332</v>
      </c>
      <c r="C10730" t="s">
        <v>1333</v>
      </c>
      <c r="D10730" s="4">
        <v>10990.53</v>
      </c>
    </row>
    <row r="10731" spans="1:4" x14ac:dyDescent="0.25">
      <c r="A10731" s="1">
        <v>45565</v>
      </c>
      <c r="B10731" t="s">
        <v>1500</v>
      </c>
      <c r="C10731" t="s">
        <v>1501</v>
      </c>
      <c r="D10731" s="4">
        <v>998105.82</v>
      </c>
    </row>
    <row r="10732" spans="1:4" x14ac:dyDescent="0.25">
      <c r="A10732" s="1">
        <v>45565</v>
      </c>
      <c r="B10732" t="s">
        <v>1503</v>
      </c>
      <c r="C10732" t="s">
        <v>1504</v>
      </c>
      <c r="D10732" s="4">
        <v>812142.11</v>
      </c>
    </row>
    <row r="10733" spans="1:4" x14ac:dyDescent="0.25">
      <c r="A10733" s="1">
        <v>45565</v>
      </c>
      <c r="B10733" t="s">
        <v>1505</v>
      </c>
      <c r="C10733" t="s">
        <v>1506</v>
      </c>
      <c r="D10733" s="4">
        <v>103290.28</v>
      </c>
    </row>
    <row r="10734" spans="1:4" x14ac:dyDescent="0.25">
      <c r="A10734" s="1">
        <v>45565</v>
      </c>
      <c r="B10734" t="s">
        <v>1507</v>
      </c>
      <c r="C10734" t="s">
        <v>1508</v>
      </c>
      <c r="D10734" s="4">
        <v>119908.52</v>
      </c>
    </row>
    <row r="10735" spans="1:4" x14ac:dyDescent="0.25">
      <c r="A10735" s="1">
        <v>45565</v>
      </c>
      <c r="B10735" t="s">
        <v>1509</v>
      </c>
      <c r="C10735" t="s">
        <v>1510</v>
      </c>
      <c r="D10735" s="4">
        <v>12784</v>
      </c>
    </row>
    <row r="10736" spans="1:4" x14ac:dyDescent="0.25">
      <c r="A10736" s="1">
        <v>45565</v>
      </c>
      <c r="B10736" t="s">
        <v>1515</v>
      </c>
      <c r="C10736" t="s">
        <v>1516</v>
      </c>
      <c r="D10736" s="4">
        <v>179834.76</v>
      </c>
    </row>
    <row r="10737" spans="1:4" x14ac:dyDescent="0.25">
      <c r="A10737" s="1">
        <v>45565</v>
      </c>
      <c r="B10737" t="s">
        <v>1517</v>
      </c>
      <c r="C10737" t="s">
        <v>1518</v>
      </c>
      <c r="D10737" s="4">
        <v>179650.68</v>
      </c>
    </row>
    <row r="10738" spans="1:4" x14ac:dyDescent="0.25">
      <c r="A10738" s="1">
        <v>45565</v>
      </c>
      <c r="B10738" t="s">
        <v>1519</v>
      </c>
      <c r="C10738" t="s">
        <v>1520</v>
      </c>
      <c r="D10738" s="4">
        <v>14093.890000000003</v>
      </c>
    </row>
    <row r="10739" spans="1:4" x14ac:dyDescent="0.25">
      <c r="A10739" s="1">
        <v>45565</v>
      </c>
      <c r="B10739" t="s">
        <v>1521</v>
      </c>
      <c r="C10739" t="s">
        <v>1522</v>
      </c>
      <c r="D10739" s="4">
        <v>1639</v>
      </c>
    </row>
    <row r="10740" spans="1:4" x14ac:dyDescent="0.25">
      <c r="A10740" s="1">
        <v>45565</v>
      </c>
      <c r="B10740" t="s">
        <v>1523</v>
      </c>
      <c r="C10740" t="s">
        <v>1524</v>
      </c>
      <c r="D10740" s="4">
        <v>22288.32</v>
      </c>
    </row>
    <row r="10741" spans="1:4" x14ac:dyDescent="0.25">
      <c r="A10741" s="1">
        <v>45565</v>
      </c>
      <c r="B10741" t="s">
        <v>1527</v>
      </c>
      <c r="C10741" t="s">
        <v>1528</v>
      </c>
      <c r="D10741" s="4">
        <v>79784.36</v>
      </c>
    </row>
    <row r="10742" spans="1:4" x14ac:dyDescent="0.25">
      <c r="A10742" s="1">
        <v>45565</v>
      </c>
      <c r="B10742" t="s">
        <v>1529</v>
      </c>
      <c r="C10742" t="s">
        <v>1530</v>
      </c>
      <c r="D10742" s="4">
        <v>58058.400000000009</v>
      </c>
    </row>
    <row r="10743" spans="1:4" x14ac:dyDescent="0.25">
      <c r="A10743" s="1">
        <v>45565</v>
      </c>
      <c r="B10743" t="s">
        <v>1531</v>
      </c>
      <c r="C10743" t="s">
        <v>1532</v>
      </c>
      <c r="D10743" s="4">
        <v>6705.6100000000006</v>
      </c>
    </row>
    <row r="10744" spans="1:4" x14ac:dyDescent="0.25">
      <c r="A10744" s="1">
        <v>45565</v>
      </c>
      <c r="B10744" t="s">
        <v>1533</v>
      </c>
      <c r="C10744" t="s">
        <v>1534</v>
      </c>
      <c r="D10744" s="4">
        <v>598.56999999999994</v>
      </c>
    </row>
    <row r="10745" spans="1:4" x14ac:dyDescent="0.25">
      <c r="A10745" s="1">
        <v>45565</v>
      </c>
      <c r="B10745" t="s">
        <v>1535</v>
      </c>
      <c r="C10745" t="s">
        <v>1536</v>
      </c>
      <c r="D10745" s="4">
        <v>5956.7599999999993</v>
      </c>
    </row>
    <row r="10746" spans="1:4" x14ac:dyDescent="0.25">
      <c r="A10746" s="1">
        <v>45565</v>
      </c>
      <c r="B10746" t="s">
        <v>1537</v>
      </c>
      <c r="C10746" t="s">
        <v>1538</v>
      </c>
      <c r="D10746" s="4">
        <v>10608.9</v>
      </c>
    </row>
    <row r="10747" spans="1:4" x14ac:dyDescent="0.25">
      <c r="A10747" s="1">
        <v>45565</v>
      </c>
      <c r="B10747" t="s">
        <v>1539</v>
      </c>
      <c r="C10747" t="s">
        <v>1540</v>
      </c>
      <c r="D10747" s="4">
        <v>226.85</v>
      </c>
    </row>
    <row r="10748" spans="1:4" x14ac:dyDescent="0.25">
      <c r="A10748" s="1">
        <v>45565</v>
      </c>
      <c r="B10748" t="s">
        <v>1541</v>
      </c>
      <c r="C10748" t="s">
        <v>1542</v>
      </c>
      <c r="D10748" s="4">
        <v>2751</v>
      </c>
    </row>
    <row r="10749" spans="1:4" x14ac:dyDescent="0.25">
      <c r="A10749" s="1">
        <v>45565</v>
      </c>
      <c r="B10749" t="s">
        <v>1543</v>
      </c>
      <c r="C10749" t="s">
        <v>1544</v>
      </c>
      <c r="D10749" s="4">
        <v>1444</v>
      </c>
    </row>
    <row r="10750" spans="1:4" x14ac:dyDescent="0.25">
      <c r="A10750" s="1">
        <v>45565</v>
      </c>
      <c r="B10750" t="s">
        <v>1545</v>
      </c>
      <c r="C10750" t="s">
        <v>1546</v>
      </c>
      <c r="D10750" s="4">
        <v>90</v>
      </c>
    </row>
    <row r="10751" spans="1:4" x14ac:dyDescent="0.25">
      <c r="A10751" s="1">
        <v>45565</v>
      </c>
      <c r="B10751" t="s">
        <v>1547</v>
      </c>
      <c r="C10751" t="s">
        <v>1548</v>
      </c>
      <c r="D10751" s="4">
        <v>432</v>
      </c>
    </row>
    <row r="10752" spans="1:4" x14ac:dyDescent="0.25">
      <c r="A10752" s="1">
        <v>45565</v>
      </c>
      <c r="B10752" t="s">
        <v>1549</v>
      </c>
      <c r="C10752" t="s">
        <v>1550</v>
      </c>
      <c r="D10752" s="4">
        <v>1400</v>
      </c>
    </row>
    <row r="10753" spans="1:4" x14ac:dyDescent="0.25">
      <c r="A10753" s="1">
        <v>45565</v>
      </c>
      <c r="B10753" t="s">
        <v>911</v>
      </c>
      <c r="C10753" t="s">
        <v>912</v>
      </c>
      <c r="D10753" s="4">
        <v>8634.2699999999986</v>
      </c>
    </row>
    <row r="10754" spans="1:4" x14ac:dyDescent="0.25">
      <c r="A10754" s="1">
        <v>45565</v>
      </c>
      <c r="B10754" t="s">
        <v>919</v>
      </c>
      <c r="C10754" t="s">
        <v>920</v>
      </c>
      <c r="D10754" s="4">
        <v>3559.32</v>
      </c>
    </row>
    <row r="10755" spans="1:4" x14ac:dyDescent="0.25">
      <c r="A10755" s="1">
        <v>45565</v>
      </c>
      <c r="B10755" t="s">
        <v>924</v>
      </c>
      <c r="C10755" t="s">
        <v>925</v>
      </c>
      <c r="D10755" s="4">
        <v>26901.360000000001</v>
      </c>
    </row>
    <row r="10756" spans="1:4" x14ac:dyDescent="0.25">
      <c r="A10756" s="1">
        <v>45565</v>
      </c>
      <c r="B10756" t="s">
        <v>927</v>
      </c>
      <c r="C10756" t="s">
        <v>928</v>
      </c>
      <c r="D10756" s="4">
        <v>8486.5560000000005</v>
      </c>
    </row>
    <row r="10757" spans="1:4" x14ac:dyDescent="0.25">
      <c r="A10757" s="1">
        <v>45565</v>
      </c>
      <c r="B10757" t="s">
        <v>931</v>
      </c>
      <c r="C10757" t="s">
        <v>932</v>
      </c>
      <c r="D10757" s="4">
        <v>22725.21</v>
      </c>
    </row>
    <row r="10758" spans="1:4" x14ac:dyDescent="0.25">
      <c r="A10758" s="1">
        <v>45565</v>
      </c>
      <c r="B10758" t="s">
        <v>935</v>
      </c>
      <c r="C10758" t="s">
        <v>936</v>
      </c>
      <c r="D10758" s="4">
        <v>15614.009999999998</v>
      </c>
    </row>
    <row r="10759" spans="1:4" x14ac:dyDescent="0.25">
      <c r="A10759" s="1">
        <v>45565</v>
      </c>
      <c r="B10759" t="s">
        <v>938</v>
      </c>
      <c r="C10759" t="s">
        <v>939</v>
      </c>
      <c r="D10759" s="4">
        <v>4108.9500000000007</v>
      </c>
    </row>
    <row r="10760" spans="1:4" x14ac:dyDescent="0.25">
      <c r="A10760" s="1">
        <v>45565</v>
      </c>
      <c r="B10760" t="s">
        <v>942</v>
      </c>
      <c r="C10760" t="s">
        <v>943</v>
      </c>
      <c r="D10760" s="4">
        <v>962.64160000000015</v>
      </c>
    </row>
    <row r="10761" spans="1:4" x14ac:dyDescent="0.25">
      <c r="A10761" s="1">
        <v>45565</v>
      </c>
      <c r="B10761" t="s">
        <v>952</v>
      </c>
      <c r="C10761" t="s">
        <v>953</v>
      </c>
      <c r="D10761" s="4">
        <v>604332.76</v>
      </c>
    </row>
    <row r="10762" spans="1:4" x14ac:dyDescent="0.25">
      <c r="A10762" s="1">
        <v>45565</v>
      </c>
      <c r="B10762" t="s">
        <v>955</v>
      </c>
      <c r="C10762" t="s">
        <v>956</v>
      </c>
      <c r="D10762" s="4">
        <v>473270.04</v>
      </c>
    </row>
    <row r="10763" spans="1:4" x14ac:dyDescent="0.25">
      <c r="A10763" s="1">
        <v>45565</v>
      </c>
      <c r="B10763" t="s">
        <v>961</v>
      </c>
      <c r="C10763" t="s">
        <v>962</v>
      </c>
      <c r="D10763" s="4">
        <v>8496.5300000000007</v>
      </c>
    </row>
    <row r="10764" spans="1:4" x14ac:dyDescent="0.25">
      <c r="A10764" s="1">
        <v>45565</v>
      </c>
      <c r="B10764" t="s">
        <v>963</v>
      </c>
      <c r="C10764" t="s">
        <v>964</v>
      </c>
      <c r="D10764" s="4">
        <v>5505</v>
      </c>
    </row>
    <row r="10765" spans="1:4" x14ac:dyDescent="0.25">
      <c r="A10765" s="1">
        <v>45565</v>
      </c>
      <c r="B10765" t="s">
        <v>967</v>
      </c>
      <c r="C10765" t="s">
        <v>968</v>
      </c>
      <c r="D10765" s="4">
        <v>23.5</v>
      </c>
    </row>
    <row r="10766" spans="1:4" x14ac:dyDescent="0.25">
      <c r="A10766" s="1">
        <v>45565</v>
      </c>
      <c r="B10766" t="s">
        <v>971</v>
      </c>
      <c r="C10766" t="s">
        <v>972</v>
      </c>
      <c r="D10766" s="4">
        <v>2591.29</v>
      </c>
    </row>
    <row r="10767" spans="1:4" x14ac:dyDescent="0.25">
      <c r="A10767" s="1">
        <v>45565</v>
      </c>
      <c r="B10767" t="s">
        <v>973</v>
      </c>
      <c r="C10767" t="s">
        <v>974</v>
      </c>
      <c r="D10767" s="4">
        <v>5740</v>
      </c>
    </row>
    <row r="10768" spans="1:4" x14ac:dyDescent="0.25">
      <c r="A10768" s="1">
        <v>45565</v>
      </c>
      <c r="B10768" t="s">
        <v>977</v>
      </c>
      <c r="C10768" t="s">
        <v>978</v>
      </c>
      <c r="D10768" s="4">
        <v>315.56000000000006</v>
      </c>
    </row>
    <row r="10769" spans="1:4" x14ac:dyDescent="0.25">
      <c r="A10769" s="1">
        <v>45565</v>
      </c>
      <c r="B10769" t="s">
        <v>981</v>
      </c>
      <c r="C10769" t="s">
        <v>982</v>
      </c>
      <c r="D10769" s="4">
        <v>1943</v>
      </c>
    </row>
    <row r="10770" spans="1:4" x14ac:dyDescent="0.25">
      <c r="A10770" s="1">
        <v>45565</v>
      </c>
      <c r="B10770" t="s">
        <v>989</v>
      </c>
      <c r="C10770" t="s">
        <v>990</v>
      </c>
      <c r="D10770" s="4">
        <v>1237.79</v>
      </c>
    </row>
    <row r="10771" spans="1:4" x14ac:dyDescent="0.25">
      <c r="A10771" s="1">
        <v>45565</v>
      </c>
      <c r="B10771" t="s">
        <v>1160</v>
      </c>
      <c r="C10771" t="s">
        <v>1161</v>
      </c>
      <c r="D10771" s="4">
        <v>2781.67</v>
      </c>
    </row>
    <row r="10772" spans="1:4" x14ac:dyDescent="0.25">
      <c r="A10772" s="1">
        <v>45565</v>
      </c>
      <c r="B10772" t="s">
        <v>991</v>
      </c>
      <c r="C10772" t="s">
        <v>992</v>
      </c>
      <c r="D10772" s="4">
        <v>2.99</v>
      </c>
    </row>
    <row r="10773" spans="1:4" x14ac:dyDescent="0.25">
      <c r="A10773" s="1">
        <v>45565</v>
      </c>
      <c r="B10773" t="s">
        <v>993</v>
      </c>
      <c r="C10773" t="s">
        <v>994</v>
      </c>
      <c r="D10773" s="4">
        <v>955.96</v>
      </c>
    </row>
    <row r="10774" spans="1:4" x14ac:dyDescent="0.25">
      <c r="A10774" s="1">
        <v>45565</v>
      </c>
      <c r="B10774" t="s">
        <v>997</v>
      </c>
      <c r="C10774" t="s">
        <v>998</v>
      </c>
      <c r="D10774" s="4">
        <v>135.76</v>
      </c>
    </row>
    <row r="10775" spans="1:4" x14ac:dyDescent="0.25">
      <c r="A10775" s="1">
        <v>45565</v>
      </c>
      <c r="B10775" t="s">
        <v>1001</v>
      </c>
      <c r="C10775" t="s">
        <v>1002</v>
      </c>
      <c r="D10775" s="4">
        <v>30.579999999999927</v>
      </c>
    </row>
    <row r="10776" spans="1:4" x14ac:dyDescent="0.25">
      <c r="A10776" s="1">
        <v>45565</v>
      </c>
      <c r="B10776" t="s">
        <v>1005</v>
      </c>
      <c r="C10776" t="s">
        <v>1006</v>
      </c>
      <c r="D10776" s="4">
        <v>1.824999999995941</v>
      </c>
    </row>
    <row r="10777" spans="1:4" x14ac:dyDescent="0.25">
      <c r="A10777" s="1">
        <v>45565</v>
      </c>
      <c r="B10777" t="s">
        <v>1007</v>
      </c>
      <c r="C10777" t="s">
        <v>1008</v>
      </c>
      <c r="D10777" s="4">
        <v>16194.689999999999</v>
      </c>
    </row>
    <row r="10778" spans="1:4" x14ac:dyDescent="0.25">
      <c r="A10778" s="1">
        <v>45565</v>
      </c>
      <c r="B10778" t="s">
        <v>1013</v>
      </c>
      <c r="C10778" t="s">
        <v>1014</v>
      </c>
      <c r="D10778" s="4">
        <v>700.45</v>
      </c>
    </row>
    <row r="10779" spans="1:4" x14ac:dyDescent="0.25">
      <c r="A10779" s="1">
        <v>45565</v>
      </c>
      <c r="B10779" t="s">
        <v>1162</v>
      </c>
      <c r="C10779" t="s">
        <v>1163</v>
      </c>
      <c r="D10779" s="4">
        <v>1048.26</v>
      </c>
    </row>
    <row r="10780" spans="1:4" x14ac:dyDescent="0.25">
      <c r="A10780" s="1">
        <v>45565</v>
      </c>
      <c r="B10780" t="s">
        <v>1164</v>
      </c>
      <c r="C10780" t="s">
        <v>1165</v>
      </c>
      <c r="D10780" s="4">
        <v>7316</v>
      </c>
    </row>
    <row r="10781" spans="1:4" x14ac:dyDescent="0.25">
      <c r="A10781" s="1">
        <v>45565</v>
      </c>
      <c r="B10781" t="s">
        <v>1285</v>
      </c>
      <c r="C10781" t="s">
        <v>1286</v>
      </c>
      <c r="D10781" s="4">
        <v>10090.75</v>
      </c>
    </row>
    <row r="10782" spans="1:4" x14ac:dyDescent="0.25">
      <c r="A10782" s="1">
        <v>45565</v>
      </c>
      <c r="B10782" t="s">
        <v>1017</v>
      </c>
      <c r="C10782" t="s">
        <v>1018</v>
      </c>
      <c r="D10782" s="4">
        <v>432.05</v>
      </c>
    </row>
    <row r="10783" spans="1:4" x14ac:dyDescent="0.25">
      <c r="A10783" s="1">
        <v>45565</v>
      </c>
      <c r="B10783" t="s">
        <v>1021</v>
      </c>
      <c r="C10783" t="s">
        <v>1022</v>
      </c>
      <c r="D10783" s="4">
        <v>16737.52</v>
      </c>
    </row>
    <row r="10784" spans="1:4" x14ac:dyDescent="0.25">
      <c r="A10784" s="1">
        <v>45565</v>
      </c>
      <c r="B10784" t="s">
        <v>1025</v>
      </c>
      <c r="C10784" t="s">
        <v>1026</v>
      </c>
      <c r="D10784" s="4">
        <v>2005.92</v>
      </c>
    </row>
    <row r="10785" spans="1:4" x14ac:dyDescent="0.25">
      <c r="A10785" s="1">
        <v>45565</v>
      </c>
      <c r="B10785" t="s">
        <v>1227</v>
      </c>
      <c r="C10785" t="s">
        <v>1228</v>
      </c>
      <c r="D10785" s="4">
        <v>15632.490000000002</v>
      </c>
    </row>
    <row r="10786" spans="1:4" x14ac:dyDescent="0.25">
      <c r="A10786" s="1">
        <v>45565</v>
      </c>
      <c r="B10786" t="s">
        <v>1027</v>
      </c>
      <c r="C10786" t="s">
        <v>1028</v>
      </c>
      <c r="D10786" s="4">
        <v>106.51</v>
      </c>
    </row>
    <row r="10787" spans="1:4" x14ac:dyDescent="0.25">
      <c r="A10787" s="1">
        <v>45565</v>
      </c>
      <c r="B10787" t="s">
        <v>27</v>
      </c>
      <c r="C10787" t="s">
        <v>1032</v>
      </c>
      <c r="D10787" s="4">
        <v>-3559923.23</v>
      </c>
    </row>
    <row r="10788" spans="1:4" x14ac:dyDescent="0.25">
      <c r="A10788" s="1">
        <v>45565</v>
      </c>
      <c r="B10788" t="s">
        <v>28</v>
      </c>
      <c r="C10788" t="s">
        <v>1039</v>
      </c>
      <c r="D10788" s="4">
        <v>-205732.39999999997</v>
      </c>
    </row>
    <row r="10789" spans="1:4" x14ac:dyDescent="0.25">
      <c r="A10789" s="1">
        <v>45565</v>
      </c>
      <c r="B10789" t="s">
        <v>29</v>
      </c>
      <c r="C10789" t="s">
        <v>1040</v>
      </c>
      <c r="D10789" s="4">
        <v>-3978.17</v>
      </c>
    </row>
    <row r="10790" spans="1:4" x14ac:dyDescent="0.25">
      <c r="A10790" s="1">
        <v>45565</v>
      </c>
      <c r="B10790" t="s">
        <v>30</v>
      </c>
      <c r="C10790" t="s">
        <v>1229</v>
      </c>
      <c r="D10790" s="4">
        <v>-73510.11</v>
      </c>
    </row>
    <row r="10791" spans="1:4" x14ac:dyDescent="0.25">
      <c r="A10791" s="1">
        <v>45565</v>
      </c>
      <c r="B10791" t="s">
        <v>31</v>
      </c>
      <c r="C10791" t="s">
        <v>1293</v>
      </c>
      <c r="D10791" s="4">
        <v>-51675.6</v>
      </c>
    </row>
    <row r="10792" spans="1:4" x14ac:dyDescent="0.25">
      <c r="A10792" s="1">
        <v>45565</v>
      </c>
      <c r="B10792" t="s">
        <v>32</v>
      </c>
      <c r="C10792" t="s">
        <v>1268</v>
      </c>
      <c r="D10792" s="4">
        <v>-44272.34</v>
      </c>
    </row>
    <row r="10793" spans="1:4" x14ac:dyDescent="0.25">
      <c r="A10793" s="1">
        <v>45565</v>
      </c>
      <c r="B10793" t="s">
        <v>34</v>
      </c>
      <c r="C10793" t="s">
        <v>1044</v>
      </c>
      <c r="D10793" s="4">
        <v>-112268.36</v>
      </c>
    </row>
    <row r="10794" spans="1:4" x14ac:dyDescent="0.25">
      <c r="A10794" s="1">
        <v>45565</v>
      </c>
      <c r="B10794" t="s">
        <v>25</v>
      </c>
      <c r="C10794" t="s">
        <v>1049</v>
      </c>
      <c r="D10794" s="4">
        <v>-711449.34199999995</v>
      </c>
    </row>
    <row r="10795" spans="1:4" x14ac:dyDescent="0.25">
      <c r="A10795" s="1">
        <v>45565</v>
      </c>
      <c r="B10795" t="s">
        <v>1056</v>
      </c>
      <c r="C10795" t="s">
        <v>1057</v>
      </c>
      <c r="D10795" s="4">
        <v>-225177.04</v>
      </c>
    </row>
    <row r="10796" spans="1:4" x14ac:dyDescent="0.25">
      <c r="A10796" s="1">
        <v>45565</v>
      </c>
      <c r="B10796" t="s">
        <v>1058</v>
      </c>
      <c r="C10796" t="s">
        <v>1059</v>
      </c>
      <c r="D10796" s="4">
        <v>-158513.26000000007</v>
      </c>
    </row>
    <row r="10797" spans="1:4" x14ac:dyDescent="0.25">
      <c r="A10797" s="1">
        <v>45565</v>
      </c>
      <c r="B10797" t="s">
        <v>1062</v>
      </c>
      <c r="C10797" t="s">
        <v>1063</v>
      </c>
      <c r="D10797" s="4">
        <v>-12.500000000000909</v>
      </c>
    </row>
    <row r="10798" spans="1:4" x14ac:dyDescent="0.25">
      <c r="A10798" s="1">
        <v>45565</v>
      </c>
      <c r="B10798" t="s">
        <v>1066</v>
      </c>
      <c r="C10798" t="s">
        <v>1067</v>
      </c>
      <c r="D10798" s="4">
        <v>-1.1799999999984898</v>
      </c>
    </row>
    <row r="10799" spans="1:4" x14ac:dyDescent="0.25">
      <c r="A10799" s="1">
        <v>45565</v>
      </c>
      <c r="B10799" t="s">
        <v>35</v>
      </c>
      <c r="C10799" t="s">
        <v>1031</v>
      </c>
      <c r="D10799" s="4">
        <v>5918.1399999999994</v>
      </c>
    </row>
    <row r="10800" spans="1:4" x14ac:dyDescent="0.25">
      <c r="A10800" s="1">
        <v>45565</v>
      </c>
      <c r="B10800" t="s">
        <v>1068</v>
      </c>
      <c r="C10800" t="s">
        <v>1069</v>
      </c>
      <c r="D10800" s="4">
        <v>-1000</v>
      </c>
    </row>
    <row r="10801" spans="1:4" x14ac:dyDescent="0.25">
      <c r="A10801" s="1">
        <v>45565</v>
      </c>
      <c r="B10801" t="s">
        <v>1168</v>
      </c>
      <c r="C10801" t="s">
        <v>1169</v>
      </c>
      <c r="D10801" s="4">
        <v>-8860.25</v>
      </c>
    </row>
    <row r="10802" spans="1:4" x14ac:dyDescent="0.25">
      <c r="A10802" s="1">
        <v>45565</v>
      </c>
      <c r="B10802" t="s">
        <v>1080</v>
      </c>
      <c r="C10802" t="s">
        <v>1081</v>
      </c>
      <c r="D10802" s="4">
        <v>-4856.6900000000005</v>
      </c>
    </row>
    <row r="10803" spans="1:4" x14ac:dyDescent="0.25">
      <c r="A10803" s="1">
        <v>45565</v>
      </c>
      <c r="B10803" t="s">
        <v>1172</v>
      </c>
      <c r="C10803" t="s">
        <v>1173</v>
      </c>
      <c r="D10803" s="4">
        <v>-5002.3</v>
      </c>
    </row>
    <row r="10804" spans="1:4" x14ac:dyDescent="0.25">
      <c r="A10804" s="1">
        <v>45565</v>
      </c>
      <c r="B10804" t="s">
        <v>1322</v>
      </c>
      <c r="C10804" t="s">
        <v>1323</v>
      </c>
      <c r="D10804" s="4">
        <v>-5.8599999999999994</v>
      </c>
    </row>
    <row r="10805" spans="1:4" x14ac:dyDescent="0.25">
      <c r="A10805" s="1">
        <v>45565</v>
      </c>
      <c r="B10805" t="s">
        <v>1084</v>
      </c>
      <c r="C10805" t="s">
        <v>1085</v>
      </c>
      <c r="D10805" s="4">
        <v>-597099.55999999994</v>
      </c>
    </row>
    <row r="10806" spans="1:4" x14ac:dyDescent="0.25">
      <c r="A10806" s="1">
        <v>45565</v>
      </c>
      <c r="B10806" t="s">
        <v>1089</v>
      </c>
      <c r="C10806" t="s">
        <v>1090</v>
      </c>
      <c r="D10806" s="4">
        <v>-88539.04</v>
      </c>
    </row>
    <row r="10807" spans="1:4" x14ac:dyDescent="0.25">
      <c r="A10807" s="1">
        <v>45565</v>
      </c>
      <c r="B10807" t="s">
        <v>1283</v>
      </c>
      <c r="C10807" t="s">
        <v>1284</v>
      </c>
      <c r="D10807" s="4">
        <v>-4038.17</v>
      </c>
    </row>
    <row r="10808" spans="1:4" x14ac:dyDescent="0.25">
      <c r="A10808" s="1">
        <v>45565</v>
      </c>
      <c r="B10808" t="s">
        <v>1271</v>
      </c>
      <c r="C10808" t="s">
        <v>1272</v>
      </c>
      <c r="D10808" s="4">
        <v>-1500</v>
      </c>
    </row>
    <row r="10809" spans="1:4" x14ac:dyDescent="0.25">
      <c r="A10809" s="1">
        <v>45565</v>
      </c>
      <c r="B10809" t="s">
        <v>1101</v>
      </c>
      <c r="C10809" t="s">
        <v>1102</v>
      </c>
      <c r="D10809" s="4">
        <v>-23118.55</v>
      </c>
    </row>
    <row r="10810" spans="1:4" x14ac:dyDescent="0.25">
      <c r="A10810" s="1">
        <v>45596</v>
      </c>
      <c r="B10810" t="s">
        <v>1182</v>
      </c>
      <c r="C10810" t="s">
        <v>1183</v>
      </c>
      <c r="D10810" s="4">
        <v>249.99999999998727</v>
      </c>
    </row>
    <row r="10811" spans="1:4" x14ac:dyDescent="0.25">
      <c r="A10811" s="1">
        <v>45596</v>
      </c>
      <c r="B10811" t="s">
        <v>570</v>
      </c>
      <c r="C10811" t="s">
        <v>571</v>
      </c>
      <c r="D10811" s="4">
        <v>10000</v>
      </c>
    </row>
    <row r="10812" spans="1:4" x14ac:dyDescent="0.25">
      <c r="A10812" s="1">
        <v>45596</v>
      </c>
      <c r="B10812" t="s">
        <v>576</v>
      </c>
      <c r="C10812" t="s">
        <v>577</v>
      </c>
      <c r="D10812" s="4">
        <v>38543</v>
      </c>
    </row>
    <row r="10813" spans="1:4" x14ac:dyDescent="0.25">
      <c r="A10813" s="1">
        <v>45596</v>
      </c>
      <c r="B10813" t="s">
        <v>580</v>
      </c>
      <c r="C10813" t="s">
        <v>581</v>
      </c>
      <c r="D10813" s="4">
        <v>74007.100000000006</v>
      </c>
    </row>
    <row r="10814" spans="1:4" x14ac:dyDescent="0.25">
      <c r="A10814" s="1">
        <v>45596</v>
      </c>
      <c r="B10814" t="s">
        <v>588</v>
      </c>
      <c r="C10814" t="s">
        <v>589</v>
      </c>
      <c r="D10814" s="4">
        <v>59322.69</v>
      </c>
    </row>
    <row r="10815" spans="1:4" x14ac:dyDescent="0.25">
      <c r="A10815" s="1">
        <v>45596</v>
      </c>
      <c r="B10815" t="s">
        <v>592</v>
      </c>
      <c r="C10815" t="s">
        <v>593</v>
      </c>
      <c r="D10815" s="4">
        <v>87545.25</v>
      </c>
    </row>
    <row r="10816" spans="1:4" x14ac:dyDescent="0.25">
      <c r="A10816" s="1">
        <v>45596</v>
      </c>
      <c r="B10816" t="s">
        <v>597</v>
      </c>
      <c r="C10816" t="s">
        <v>598</v>
      </c>
      <c r="D10816" s="4">
        <v>693957.03</v>
      </c>
    </row>
    <row r="10817" spans="1:4" x14ac:dyDescent="0.25">
      <c r="A10817" s="1">
        <v>45596</v>
      </c>
      <c r="B10817" t="s">
        <v>601</v>
      </c>
      <c r="C10817" t="s">
        <v>602</v>
      </c>
      <c r="D10817" s="4">
        <v>136992.31</v>
      </c>
    </row>
    <row r="10818" spans="1:4" x14ac:dyDescent="0.25">
      <c r="A10818" s="1">
        <v>45596</v>
      </c>
      <c r="B10818" t="s">
        <v>605</v>
      </c>
      <c r="C10818" t="s">
        <v>606</v>
      </c>
      <c r="D10818" s="4">
        <v>229033.74</v>
      </c>
    </row>
    <row r="10819" spans="1:4" x14ac:dyDescent="0.25">
      <c r="A10819" s="1">
        <v>45596</v>
      </c>
      <c r="B10819" t="s">
        <v>1334</v>
      </c>
      <c r="C10819" t="s">
        <v>1335</v>
      </c>
      <c r="D10819" s="4">
        <v>140736</v>
      </c>
    </row>
    <row r="10820" spans="1:4" x14ac:dyDescent="0.25">
      <c r="A10820" s="1">
        <v>45596</v>
      </c>
      <c r="B10820" t="s">
        <v>611</v>
      </c>
      <c r="C10820" t="s">
        <v>612</v>
      </c>
      <c r="D10820" s="4">
        <v>316406.49000000005</v>
      </c>
    </row>
    <row r="10821" spans="1:4" x14ac:dyDescent="0.25">
      <c r="A10821" s="1">
        <v>45596</v>
      </c>
      <c r="B10821" t="s">
        <v>1391</v>
      </c>
      <c r="C10821" t="s">
        <v>1392</v>
      </c>
      <c r="D10821" s="4">
        <v>1508.2</v>
      </c>
    </row>
    <row r="10822" spans="1:4" x14ac:dyDescent="0.25">
      <c r="A10822" s="1">
        <v>45596</v>
      </c>
      <c r="B10822" t="s">
        <v>617</v>
      </c>
      <c r="C10822" t="s">
        <v>618</v>
      </c>
      <c r="D10822" s="4">
        <v>96009.37</v>
      </c>
    </row>
    <row r="10823" spans="1:4" x14ac:dyDescent="0.25">
      <c r="A10823" s="1">
        <v>45596</v>
      </c>
      <c r="B10823" t="s">
        <v>621</v>
      </c>
      <c r="C10823" t="s">
        <v>622</v>
      </c>
      <c r="D10823" s="4">
        <v>16409.09</v>
      </c>
    </row>
    <row r="10824" spans="1:4" x14ac:dyDescent="0.25">
      <c r="A10824" s="1">
        <v>45596</v>
      </c>
      <c r="B10824" t="s">
        <v>625</v>
      </c>
      <c r="C10824" t="s">
        <v>626</v>
      </c>
      <c r="D10824" s="4">
        <v>15085.040000000023</v>
      </c>
    </row>
    <row r="10825" spans="1:4" x14ac:dyDescent="0.25">
      <c r="A10825" s="1">
        <v>45596</v>
      </c>
      <c r="B10825" t="s">
        <v>48</v>
      </c>
      <c r="C10825" t="s">
        <v>49</v>
      </c>
      <c r="D10825" s="4">
        <v>340</v>
      </c>
    </row>
    <row r="10826" spans="1:4" x14ac:dyDescent="0.25">
      <c r="A10826" s="1">
        <v>45596</v>
      </c>
      <c r="B10826" t="s">
        <v>53</v>
      </c>
      <c r="C10826" t="s">
        <v>54</v>
      </c>
      <c r="D10826" s="4">
        <v>2500</v>
      </c>
    </row>
    <row r="10827" spans="1:4" x14ac:dyDescent="0.25">
      <c r="A10827" s="1">
        <v>45596</v>
      </c>
      <c r="B10827" t="s">
        <v>57</v>
      </c>
      <c r="C10827" t="s">
        <v>58</v>
      </c>
      <c r="D10827" s="4">
        <v>250</v>
      </c>
    </row>
    <row r="10828" spans="1:4" x14ac:dyDescent="0.25">
      <c r="A10828" s="1">
        <v>45596</v>
      </c>
      <c r="B10828" t="s">
        <v>61</v>
      </c>
      <c r="C10828" t="s">
        <v>62</v>
      </c>
      <c r="D10828" s="4">
        <v>997500</v>
      </c>
    </row>
    <row r="10829" spans="1:4" x14ac:dyDescent="0.25">
      <c r="A10829" s="1">
        <v>45596</v>
      </c>
      <c r="B10829" t="s">
        <v>64</v>
      </c>
      <c r="C10829" t="s">
        <v>65</v>
      </c>
      <c r="D10829" s="4">
        <v>39250.559999999998</v>
      </c>
    </row>
    <row r="10830" spans="1:4" x14ac:dyDescent="0.25">
      <c r="A10830" s="1">
        <v>45596</v>
      </c>
      <c r="B10830" t="s">
        <v>66</v>
      </c>
      <c r="C10830" t="s">
        <v>67</v>
      </c>
      <c r="D10830" s="4">
        <v>135322.94</v>
      </c>
    </row>
    <row r="10831" spans="1:4" x14ac:dyDescent="0.25">
      <c r="A10831" s="1">
        <v>45596</v>
      </c>
      <c r="B10831" t="s">
        <v>139</v>
      </c>
      <c r="C10831" t="s">
        <v>654</v>
      </c>
      <c r="D10831" s="4">
        <v>352689.3000000001</v>
      </c>
    </row>
    <row r="10832" spans="1:4" x14ac:dyDescent="0.25">
      <c r="A10832" s="1">
        <v>45596</v>
      </c>
      <c r="B10832" t="s">
        <v>143</v>
      </c>
      <c r="C10832" t="s">
        <v>662</v>
      </c>
      <c r="D10832" s="4">
        <v>540474.80000000005</v>
      </c>
    </row>
    <row r="10833" spans="1:4" x14ac:dyDescent="0.25">
      <c r="A10833" s="1">
        <v>45596</v>
      </c>
      <c r="B10833" t="s">
        <v>665</v>
      </c>
      <c r="C10833" t="s">
        <v>666</v>
      </c>
      <c r="D10833" s="4">
        <v>1729462.769999993</v>
      </c>
    </row>
    <row r="10834" spans="1:4" x14ac:dyDescent="0.25">
      <c r="A10834" s="1">
        <v>45596</v>
      </c>
      <c r="B10834" t="s">
        <v>670</v>
      </c>
      <c r="C10834" t="s">
        <v>671</v>
      </c>
      <c r="D10834" s="4">
        <v>10820.420000000026</v>
      </c>
    </row>
    <row r="10835" spans="1:4" x14ac:dyDescent="0.25">
      <c r="A10835" s="1">
        <v>45596</v>
      </c>
      <c r="B10835" t="s">
        <v>674</v>
      </c>
      <c r="C10835" t="s">
        <v>675</v>
      </c>
      <c r="D10835" s="4">
        <v>33297.179999999942</v>
      </c>
    </row>
    <row r="10836" spans="1:4" x14ac:dyDescent="0.25">
      <c r="A10836" s="1">
        <v>45596</v>
      </c>
      <c r="B10836" t="s">
        <v>687</v>
      </c>
      <c r="C10836" t="s">
        <v>688</v>
      </c>
      <c r="D10836" s="4">
        <v>794.3599999999999</v>
      </c>
    </row>
    <row r="10837" spans="1:4" x14ac:dyDescent="0.25">
      <c r="A10837" s="1">
        <v>45596</v>
      </c>
      <c r="B10837" t="s">
        <v>1184</v>
      </c>
      <c r="C10837" t="s">
        <v>1185</v>
      </c>
      <c r="D10837" s="4">
        <v>107560.93999999999</v>
      </c>
    </row>
    <row r="10838" spans="1:4" x14ac:dyDescent="0.25">
      <c r="A10838" s="1">
        <v>45596</v>
      </c>
      <c r="B10838" t="s">
        <v>1346</v>
      </c>
      <c r="C10838" t="s">
        <v>1347</v>
      </c>
      <c r="D10838" s="4">
        <v>-2794.9199999999983</v>
      </c>
    </row>
    <row r="10839" spans="1:4" x14ac:dyDescent="0.25">
      <c r="A10839" s="1">
        <v>45596</v>
      </c>
      <c r="B10839" t="s">
        <v>700</v>
      </c>
      <c r="C10839" t="s">
        <v>701</v>
      </c>
      <c r="D10839" s="4">
        <v>5898.25</v>
      </c>
    </row>
    <row r="10840" spans="1:4" x14ac:dyDescent="0.25">
      <c r="A10840" s="1">
        <v>45596</v>
      </c>
      <c r="B10840" t="s">
        <v>710</v>
      </c>
      <c r="C10840" t="s">
        <v>711</v>
      </c>
      <c r="D10840" s="4">
        <v>36319.030000000006</v>
      </c>
    </row>
    <row r="10841" spans="1:4" x14ac:dyDescent="0.25">
      <c r="A10841" s="1">
        <v>45596</v>
      </c>
      <c r="B10841" t="s">
        <v>1360</v>
      </c>
      <c r="C10841" t="s">
        <v>1361</v>
      </c>
      <c r="D10841" s="4">
        <v>6220.9849999999988</v>
      </c>
    </row>
    <row r="10842" spans="1:4" x14ac:dyDescent="0.25">
      <c r="A10842" s="1">
        <v>45596</v>
      </c>
      <c r="B10842" t="s">
        <v>723</v>
      </c>
      <c r="C10842" t="s">
        <v>724</v>
      </c>
      <c r="D10842" s="4">
        <v>58562.62000000001</v>
      </c>
    </row>
    <row r="10843" spans="1:4" x14ac:dyDescent="0.25">
      <c r="A10843" s="1">
        <v>45596</v>
      </c>
      <c r="B10843" t="s">
        <v>728</v>
      </c>
      <c r="C10843" t="s">
        <v>729</v>
      </c>
      <c r="D10843" s="4">
        <v>2796.9300000000658</v>
      </c>
    </row>
    <row r="10844" spans="1:4" x14ac:dyDescent="0.25">
      <c r="A10844" s="1">
        <v>45596</v>
      </c>
      <c r="B10844" t="s">
        <v>736</v>
      </c>
      <c r="C10844" t="s">
        <v>737</v>
      </c>
      <c r="D10844" s="4">
        <v>151745.73000000001</v>
      </c>
    </row>
    <row r="10845" spans="1:4" x14ac:dyDescent="0.25">
      <c r="A10845" s="1">
        <v>45596</v>
      </c>
      <c r="B10845" t="s">
        <v>740</v>
      </c>
      <c r="C10845" t="s">
        <v>741</v>
      </c>
      <c r="D10845" s="4">
        <v>-7531.2999999999538</v>
      </c>
    </row>
    <row r="10846" spans="1:4" x14ac:dyDescent="0.25">
      <c r="A10846" s="1">
        <v>45596</v>
      </c>
      <c r="B10846" t="s">
        <v>744</v>
      </c>
      <c r="C10846" t="s">
        <v>745</v>
      </c>
      <c r="D10846" s="4">
        <v>-133.61999999995587</v>
      </c>
    </row>
    <row r="10847" spans="1:4" x14ac:dyDescent="0.25">
      <c r="A10847" s="1">
        <v>45596</v>
      </c>
      <c r="B10847" t="s">
        <v>749</v>
      </c>
      <c r="C10847" t="s">
        <v>750</v>
      </c>
      <c r="D10847" s="4">
        <v>4442.560000000015</v>
      </c>
    </row>
    <row r="10848" spans="1:4" x14ac:dyDescent="0.25">
      <c r="A10848" s="1">
        <v>45596</v>
      </c>
      <c r="B10848" t="s">
        <v>753</v>
      </c>
      <c r="C10848" t="s">
        <v>754</v>
      </c>
      <c r="D10848" s="4">
        <v>47142.770000000004</v>
      </c>
    </row>
    <row r="10849" spans="1:4" x14ac:dyDescent="0.25">
      <c r="A10849" s="1">
        <v>45596</v>
      </c>
      <c r="B10849" t="s">
        <v>765</v>
      </c>
      <c r="C10849" t="s">
        <v>766</v>
      </c>
      <c r="D10849" s="4">
        <v>53.55</v>
      </c>
    </row>
    <row r="10850" spans="1:4" x14ac:dyDescent="0.25">
      <c r="A10850" s="1">
        <v>45596</v>
      </c>
      <c r="B10850" t="s">
        <v>1188</v>
      </c>
      <c r="C10850" t="s">
        <v>1189</v>
      </c>
      <c r="D10850" s="4">
        <v>1091.8000000000002</v>
      </c>
    </row>
    <row r="10851" spans="1:4" x14ac:dyDescent="0.25">
      <c r="A10851" s="1">
        <v>45596</v>
      </c>
      <c r="B10851" t="s">
        <v>1190</v>
      </c>
      <c r="C10851" t="s">
        <v>1191</v>
      </c>
      <c r="D10851" s="4">
        <v>181.46999999998934</v>
      </c>
    </row>
    <row r="10852" spans="1:4" x14ac:dyDescent="0.25">
      <c r="A10852" s="1">
        <v>45596</v>
      </c>
      <c r="B10852" t="s">
        <v>783</v>
      </c>
      <c r="C10852" t="s">
        <v>784</v>
      </c>
      <c r="D10852" s="4">
        <v>8023.9599999999991</v>
      </c>
    </row>
    <row r="10853" spans="1:4" x14ac:dyDescent="0.25">
      <c r="A10853" s="1">
        <v>45596</v>
      </c>
      <c r="B10853" t="s">
        <v>68</v>
      </c>
      <c r="C10853" t="s">
        <v>69</v>
      </c>
      <c r="D10853" s="4">
        <v>838.4300000000012</v>
      </c>
    </row>
    <row r="10854" spans="1:4" x14ac:dyDescent="0.25">
      <c r="A10854" s="1">
        <v>45596</v>
      </c>
      <c r="B10854" t="s">
        <v>70</v>
      </c>
      <c r="C10854" t="s">
        <v>71</v>
      </c>
      <c r="D10854" s="4">
        <v>80508.077999998553</v>
      </c>
    </row>
    <row r="10855" spans="1:4" x14ac:dyDescent="0.25">
      <c r="A10855" s="1">
        <v>45596</v>
      </c>
      <c r="B10855" t="s">
        <v>72</v>
      </c>
      <c r="C10855" t="s">
        <v>73</v>
      </c>
      <c r="D10855" s="4">
        <v>2408.0499999999993</v>
      </c>
    </row>
    <row r="10856" spans="1:4" x14ac:dyDescent="0.25">
      <c r="A10856" s="1">
        <v>45596</v>
      </c>
      <c r="B10856" t="s">
        <v>74</v>
      </c>
      <c r="C10856" t="s">
        <v>75</v>
      </c>
      <c r="D10856" s="4">
        <v>3275.16</v>
      </c>
    </row>
    <row r="10857" spans="1:4" x14ac:dyDescent="0.25">
      <c r="A10857" s="1">
        <v>45596</v>
      </c>
      <c r="B10857" t="s">
        <v>76</v>
      </c>
      <c r="C10857" t="s">
        <v>77</v>
      </c>
      <c r="D10857" s="4">
        <v>527.74</v>
      </c>
    </row>
    <row r="10858" spans="1:4" x14ac:dyDescent="0.25">
      <c r="A10858" s="1">
        <v>45596</v>
      </c>
      <c r="B10858" t="s">
        <v>78</v>
      </c>
      <c r="C10858" t="s">
        <v>79</v>
      </c>
      <c r="D10858" s="4">
        <v>756161.91000000678</v>
      </c>
    </row>
    <row r="10859" spans="1:4" x14ac:dyDescent="0.25">
      <c r="A10859" s="1">
        <v>45596</v>
      </c>
      <c r="B10859" t="s">
        <v>80</v>
      </c>
      <c r="C10859" t="s">
        <v>81</v>
      </c>
      <c r="D10859" s="4">
        <v>374501.74</v>
      </c>
    </row>
    <row r="10860" spans="1:4" x14ac:dyDescent="0.25">
      <c r="A10860" s="1">
        <v>45596</v>
      </c>
      <c r="B10860" t="s">
        <v>84</v>
      </c>
      <c r="C10860" t="s">
        <v>85</v>
      </c>
      <c r="D10860" s="4">
        <v>114031.21000000267</v>
      </c>
    </row>
    <row r="10861" spans="1:4" x14ac:dyDescent="0.25">
      <c r="A10861" s="1">
        <v>45596</v>
      </c>
      <c r="B10861" t="s">
        <v>86</v>
      </c>
      <c r="C10861" t="s">
        <v>87</v>
      </c>
      <c r="D10861" s="4">
        <v>219972.03999999998</v>
      </c>
    </row>
    <row r="10862" spans="1:4" x14ac:dyDescent="0.25">
      <c r="A10862" s="1">
        <v>45596</v>
      </c>
      <c r="B10862" t="s">
        <v>88</v>
      </c>
      <c r="C10862" t="s">
        <v>89</v>
      </c>
      <c r="D10862" s="4">
        <v>120911.22000000029</v>
      </c>
    </row>
    <row r="10863" spans="1:4" x14ac:dyDescent="0.25">
      <c r="A10863" s="1">
        <v>45596</v>
      </c>
      <c r="B10863" t="s">
        <v>90</v>
      </c>
      <c r="C10863" t="s">
        <v>91</v>
      </c>
      <c r="D10863" s="4">
        <v>9280.2999999999865</v>
      </c>
    </row>
    <row r="10864" spans="1:4" x14ac:dyDescent="0.25">
      <c r="A10864" s="1">
        <v>45596</v>
      </c>
      <c r="B10864" t="s">
        <v>92</v>
      </c>
      <c r="C10864" t="s">
        <v>93</v>
      </c>
      <c r="D10864" s="4">
        <v>416947.35899999971</v>
      </c>
    </row>
    <row r="10865" spans="1:4" x14ac:dyDescent="0.25">
      <c r="A10865" s="1">
        <v>45596</v>
      </c>
      <c r="B10865" t="s">
        <v>94</v>
      </c>
      <c r="C10865" t="s">
        <v>95</v>
      </c>
      <c r="D10865" s="4">
        <v>2499.5400000000009</v>
      </c>
    </row>
    <row r="10866" spans="1:4" x14ac:dyDescent="0.25">
      <c r="A10866" s="1">
        <v>45596</v>
      </c>
      <c r="B10866" t="s">
        <v>96</v>
      </c>
      <c r="C10866" t="s">
        <v>97</v>
      </c>
      <c r="D10866" s="4">
        <v>88468.699999999939</v>
      </c>
    </row>
    <row r="10867" spans="1:4" x14ac:dyDescent="0.25">
      <c r="A10867" s="1">
        <v>45596</v>
      </c>
      <c r="B10867" t="s">
        <v>98</v>
      </c>
      <c r="C10867" t="s">
        <v>99</v>
      </c>
      <c r="D10867" s="4">
        <v>213.77000000000109</v>
      </c>
    </row>
    <row r="10868" spans="1:4" x14ac:dyDescent="0.25">
      <c r="A10868" s="1">
        <v>45596</v>
      </c>
      <c r="B10868" t="s">
        <v>100</v>
      </c>
      <c r="C10868" t="s">
        <v>101</v>
      </c>
      <c r="D10868" s="4">
        <v>1000153.42</v>
      </c>
    </row>
    <row r="10869" spans="1:4" x14ac:dyDescent="0.25">
      <c r="A10869" s="1">
        <v>45596</v>
      </c>
      <c r="B10869" t="s">
        <v>108</v>
      </c>
      <c r="C10869" t="s">
        <v>109</v>
      </c>
      <c r="D10869" s="4">
        <v>900000</v>
      </c>
    </row>
    <row r="10870" spans="1:4" x14ac:dyDescent="0.25">
      <c r="A10870" s="1">
        <v>45596</v>
      </c>
      <c r="B10870" t="s">
        <v>846</v>
      </c>
      <c r="C10870" t="s">
        <v>847</v>
      </c>
      <c r="D10870" s="4">
        <v>-8550.0000000000746</v>
      </c>
    </row>
    <row r="10871" spans="1:4" x14ac:dyDescent="0.25">
      <c r="A10871" s="1">
        <v>45596</v>
      </c>
      <c r="B10871" t="s">
        <v>851</v>
      </c>
      <c r="C10871" t="s">
        <v>852</v>
      </c>
      <c r="D10871" s="4">
        <v>-100000</v>
      </c>
    </row>
    <row r="10872" spans="1:4" x14ac:dyDescent="0.25">
      <c r="A10872" s="1">
        <v>45596</v>
      </c>
      <c r="B10872" t="s">
        <v>855</v>
      </c>
      <c r="C10872" t="s">
        <v>856</v>
      </c>
      <c r="D10872" s="4">
        <v>-800000</v>
      </c>
    </row>
    <row r="10873" spans="1:4" x14ac:dyDescent="0.25">
      <c r="A10873" s="1">
        <v>45596</v>
      </c>
      <c r="B10873" t="s">
        <v>859</v>
      </c>
      <c r="C10873" t="s">
        <v>860</v>
      </c>
      <c r="D10873" s="4">
        <v>-99477.040000000008</v>
      </c>
    </row>
    <row r="10874" spans="1:4" x14ac:dyDescent="0.25">
      <c r="A10874" s="1">
        <v>45596</v>
      </c>
      <c r="B10874" t="s">
        <v>1192</v>
      </c>
      <c r="C10874" t="s">
        <v>1193</v>
      </c>
      <c r="D10874" s="4">
        <v>-135322.94000000006</v>
      </c>
    </row>
    <row r="10875" spans="1:4" x14ac:dyDescent="0.25">
      <c r="A10875" s="1">
        <v>45596</v>
      </c>
      <c r="B10875" t="s">
        <v>865</v>
      </c>
      <c r="C10875" t="s">
        <v>866</v>
      </c>
      <c r="D10875" s="4">
        <v>-100905.84000000001</v>
      </c>
    </row>
    <row r="10876" spans="1:4" x14ac:dyDescent="0.25">
      <c r="A10876" s="1">
        <v>45596</v>
      </c>
      <c r="B10876" t="s">
        <v>871</v>
      </c>
      <c r="C10876" t="s">
        <v>872</v>
      </c>
      <c r="D10876" s="4">
        <v>-142357.23000000007</v>
      </c>
    </row>
    <row r="10877" spans="1:4" x14ac:dyDescent="0.25">
      <c r="A10877" s="1">
        <v>45596</v>
      </c>
      <c r="B10877" t="s">
        <v>873</v>
      </c>
      <c r="C10877" t="s">
        <v>874</v>
      </c>
      <c r="D10877" s="4">
        <v>-242693.70000000004</v>
      </c>
    </row>
    <row r="10878" spans="1:4" x14ac:dyDescent="0.25">
      <c r="A10878" s="1">
        <v>45596</v>
      </c>
      <c r="B10878" t="s">
        <v>875</v>
      </c>
      <c r="C10878" t="s">
        <v>876</v>
      </c>
      <c r="D10878" s="4">
        <v>-197847.03000000012</v>
      </c>
    </row>
    <row r="10879" spans="1:4" x14ac:dyDescent="0.25">
      <c r="A10879" s="1">
        <v>45596</v>
      </c>
      <c r="B10879" t="s">
        <v>879</v>
      </c>
      <c r="C10879" t="s">
        <v>880</v>
      </c>
      <c r="D10879" s="4">
        <v>-72169.946999999986</v>
      </c>
    </row>
    <row r="10880" spans="1:4" x14ac:dyDescent="0.25">
      <c r="A10880" s="1">
        <v>45596</v>
      </c>
      <c r="B10880" t="s">
        <v>881</v>
      </c>
      <c r="C10880" t="s">
        <v>882</v>
      </c>
      <c r="D10880" s="4">
        <v>-16534.18</v>
      </c>
    </row>
    <row r="10881" spans="1:4" x14ac:dyDescent="0.25">
      <c r="A10881" s="1">
        <v>45596</v>
      </c>
      <c r="B10881" t="s">
        <v>883</v>
      </c>
      <c r="C10881" t="s">
        <v>884</v>
      </c>
      <c r="D10881" s="4">
        <v>-11820.121599999989</v>
      </c>
    </row>
    <row r="10882" spans="1:4" x14ac:dyDescent="0.25">
      <c r="A10882" s="1">
        <v>45596</v>
      </c>
      <c r="B10882" t="s">
        <v>885</v>
      </c>
      <c r="C10882" t="s">
        <v>886</v>
      </c>
      <c r="D10882" s="4">
        <v>-17349.78999999999</v>
      </c>
    </row>
    <row r="10883" spans="1:4" x14ac:dyDescent="0.25">
      <c r="A10883" s="1">
        <v>45596</v>
      </c>
      <c r="B10883" t="s">
        <v>887</v>
      </c>
      <c r="C10883" t="s">
        <v>888</v>
      </c>
      <c r="D10883" s="4">
        <v>-10000</v>
      </c>
    </row>
    <row r="10884" spans="1:4" x14ac:dyDescent="0.25">
      <c r="A10884" s="1">
        <v>45596</v>
      </c>
      <c r="B10884" t="s">
        <v>891</v>
      </c>
      <c r="C10884" t="s">
        <v>892</v>
      </c>
      <c r="D10884" s="4">
        <v>-12586.3</v>
      </c>
    </row>
    <row r="10885" spans="1:4" x14ac:dyDescent="0.25">
      <c r="A10885" s="1">
        <v>45596</v>
      </c>
      <c r="B10885" t="s">
        <v>893</v>
      </c>
      <c r="C10885" t="s">
        <v>894</v>
      </c>
      <c r="D10885" s="4">
        <v>-44108.150000000052</v>
      </c>
    </row>
    <row r="10886" spans="1:4" x14ac:dyDescent="0.25">
      <c r="A10886" s="1">
        <v>45596</v>
      </c>
      <c r="B10886" t="s">
        <v>895</v>
      </c>
      <c r="C10886" t="s">
        <v>896</v>
      </c>
      <c r="D10886" s="4">
        <v>-54609.790000000008</v>
      </c>
    </row>
    <row r="10887" spans="1:4" x14ac:dyDescent="0.25">
      <c r="A10887" s="1">
        <v>45596</v>
      </c>
      <c r="B10887" t="s">
        <v>897</v>
      </c>
      <c r="C10887" t="s">
        <v>898</v>
      </c>
      <c r="D10887" s="4">
        <v>-689282</v>
      </c>
    </row>
    <row r="10888" spans="1:4" x14ac:dyDescent="0.25">
      <c r="A10888" s="1">
        <v>45596</v>
      </c>
      <c r="B10888" t="s">
        <v>145</v>
      </c>
      <c r="C10888" t="s">
        <v>1199</v>
      </c>
      <c r="D10888" s="4">
        <v>-315297.5</v>
      </c>
    </row>
    <row r="10889" spans="1:4" x14ac:dyDescent="0.25">
      <c r="A10889" s="1">
        <v>45596</v>
      </c>
      <c r="B10889" t="s">
        <v>141</v>
      </c>
      <c r="C10889" t="s">
        <v>1318</v>
      </c>
      <c r="D10889" s="4">
        <v>-194176</v>
      </c>
    </row>
    <row r="10890" spans="1:4" x14ac:dyDescent="0.25">
      <c r="A10890" s="1">
        <v>45596</v>
      </c>
      <c r="B10890" t="s">
        <v>902</v>
      </c>
      <c r="C10890" t="s">
        <v>903</v>
      </c>
      <c r="D10890" s="4">
        <v>-172200.37999999995</v>
      </c>
    </row>
    <row r="10891" spans="1:4" x14ac:dyDescent="0.25">
      <c r="A10891" s="1">
        <v>45596</v>
      </c>
      <c r="B10891" t="s">
        <v>905</v>
      </c>
      <c r="C10891" t="s">
        <v>906</v>
      </c>
      <c r="D10891" s="4">
        <v>-434969.67000000004</v>
      </c>
    </row>
    <row r="10892" spans="1:4" x14ac:dyDescent="0.25">
      <c r="A10892" s="1">
        <v>45596</v>
      </c>
      <c r="B10892" t="s">
        <v>907</v>
      </c>
      <c r="C10892" t="s">
        <v>908</v>
      </c>
      <c r="D10892" s="4">
        <v>-50163.790000000008</v>
      </c>
    </row>
    <row r="10893" spans="1:4" x14ac:dyDescent="0.25">
      <c r="A10893" s="1">
        <v>45596</v>
      </c>
      <c r="B10893" t="s">
        <v>909</v>
      </c>
      <c r="C10893" t="s">
        <v>910</v>
      </c>
      <c r="D10893" s="4">
        <v>-13963.669999999995</v>
      </c>
    </row>
    <row r="10894" spans="1:4" x14ac:dyDescent="0.25">
      <c r="A10894" s="1">
        <v>45596</v>
      </c>
      <c r="B10894" t="s">
        <v>913</v>
      </c>
      <c r="C10894" t="s">
        <v>914</v>
      </c>
      <c r="D10894" s="4">
        <v>-195502.61</v>
      </c>
    </row>
    <row r="10895" spans="1:4" x14ac:dyDescent="0.25">
      <c r="A10895" s="1">
        <v>45596</v>
      </c>
      <c r="B10895" t="s">
        <v>1379</v>
      </c>
      <c r="C10895" t="s">
        <v>1380</v>
      </c>
      <c r="D10895" s="4">
        <v>-29480</v>
      </c>
    </row>
    <row r="10896" spans="1:4" x14ac:dyDescent="0.25">
      <c r="A10896" s="1">
        <v>45596</v>
      </c>
      <c r="B10896" t="s">
        <v>110</v>
      </c>
      <c r="C10896" t="s">
        <v>926</v>
      </c>
      <c r="D10896" s="4">
        <v>-149333.34999999998</v>
      </c>
    </row>
    <row r="10897" spans="1:4" x14ac:dyDescent="0.25">
      <c r="A10897" s="1">
        <v>45596</v>
      </c>
      <c r="B10897" t="s">
        <v>112</v>
      </c>
      <c r="C10897" t="s">
        <v>937</v>
      </c>
      <c r="D10897" s="4">
        <v>-321308.1500000002</v>
      </c>
    </row>
    <row r="10898" spans="1:4" x14ac:dyDescent="0.25">
      <c r="A10898" s="1">
        <v>45596</v>
      </c>
      <c r="B10898" t="s">
        <v>115</v>
      </c>
      <c r="C10898" t="s">
        <v>944</v>
      </c>
      <c r="D10898" s="4">
        <v>-158617.24</v>
      </c>
    </row>
    <row r="10899" spans="1:4" x14ac:dyDescent="0.25">
      <c r="A10899" s="1">
        <v>45596</v>
      </c>
      <c r="B10899" t="s">
        <v>117</v>
      </c>
      <c r="C10899" t="s">
        <v>947</v>
      </c>
      <c r="D10899" s="4">
        <v>-42853.590000000004</v>
      </c>
    </row>
    <row r="10900" spans="1:4" x14ac:dyDescent="0.25">
      <c r="A10900" s="1">
        <v>45596</v>
      </c>
      <c r="B10900" t="s">
        <v>119</v>
      </c>
      <c r="C10900" t="s">
        <v>1202</v>
      </c>
      <c r="D10900" s="4">
        <v>-110275.99</v>
      </c>
    </row>
    <row r="10901" spans="1:4" x14ac:dyDescent="0.25">
      <c r="A10901" s="1">
        <v>45596</v>
      </c>
      <c r="B10901" t="s">
        <v>121</v>
      </c>
      <c r="C10901" t="s">
        <v>1203</v>
      </c>
      <c r="D10901" s="4">
        <v>-1652754.8799999997</v>
      </c>
    </row>
    <row r="10902" spans="1:4" x14ac:dyDescent="0.25">
      <c r="A10902" s="1">
        <v>45596</v>
      </c>
      <c r="B10902" t="s">
        <v>123</v>
      </c>
      <c r="C10902" t="s">
        <v>1204</v>
      </c>
      <c r="D10902" s="4">
        <v>-63287.94</v>
      </c>
    </row>
    <row r="10903" spans="1:4" x14ac:dyDescent="0.25">
      <c r="A10903" s="1">
        <v>45596</v>
      </c>
      <c r="B10903" t="s">
        <v>975</v>
      </c>
      <c r="C10903" t="s">
        <v>976</v>
      </c>
      <c r="D10903" s="4">
        <v>-1129332.8600000003</v>
      </c>
    </row>
    <row r="10904" spans="1:4" x14ac:dyDescent="0.25">
      <c r="A10904" s="1">
        <v>45596</v>
      </c>
      <c r="B10904" t="s">
        <v>979</v>
      </c>
      <c r="C10904" t="s">
        <v>980</v>
      </c>
      <c r="D10904" s="4">
        <v>-4695.7200000000012</v>
      </c>
    </row>
    <row r="10905" spans="1:4" x14ac:dyDescent="0.25">
      <c r="A10905" s="1">
        <v>45596</v>
      </c>
      <c r="B10905" t="s">
        <v>983</v>
      </c>
      <c r="C10905" t="s">
        <v>984</v>
      </c>
      <c r="D10905" s="4">
        <v>-1280.3899999999983</v>
      </c>
    </row>
    <row r="10906" spans="1:4" x14ac:dyDescent="0.25">
      <c r="A10906" s="1">
        <v>45596</v>
      </c>
      <c r="B10906" t="s">
        <v>1362</v>
      </c>
      <c r="C10906" t="s">
        <v>1363</v>
      </c>
      <c r="D10906" s="4">
        <v>281098.41000000003</v>
      </c>
    </row>
    <row r="10907" spans="1:4" x14ac:dyDescent="0.25">
      <c r="A10907" s="1">
        <v>45596</v>
      </c>
      <c r="B10907" t="s">
        <v>995</v>
      </c>
      <c r="C10907" t="s">
        <v>996</v>
      </c>
      <c r="D10907" s="4">
        <v>-793585.62999999989</v>
      </c>
    </row>
    <row r="10908" spans="1:4" x14ac:dyDescent="0.25">
      <c r="A10908" s="1">
        <v>45596</v>
      </c>
      <c r="B10908" t="s">
        <v>1003</v>
      </c>
      <c r="C10908" t="s">
        <v>1004</v>
      </c>
      <c r="D10908" s="4">
        <v>-153531.20000000004</v>
      </c>
    </row>
    <row r="10909" spans="1:4" x14ac:dyDescent="0.25">
      <c r="A10909" s="1">
        <v>45596</v>
      </c>
      <c r="B10909" t="s">
        <v>1291</v>
      </c>
      <c r="C10909" t="s">
        <v>1292</v>
      </c>
      <c r="D10909" s="4">
        <v>-166636.51999999999</v>
      </c>
    </row>
    <row r="10910" spans="1:4" x14ac:dyDescent="0.25">
      <c r="A10910" s="1">
        <v>45596</v>
      </c>
      <c r="B10910" t="s">
        <v>1256</v>
      </c>
      <c r="C10910" t="s">
        <v>1257</v>
      </c>
      <c r="D10910" s="4">
        <v>-1300</v>
      </c>
    </row>
    <row r="10911" spans="1:4" x14ac:dyDescent="0.25">
      <c r="A10911" s="1">
        <v>45596</v>
      </c>
      <c r="B10911" t="s">
        <v>1011</v>
      </c>
      <c r="C10911" t="s">
        <v>1012</v>
      </c>
      <c r="D10911" s="4">
        <v>-65947.719999999987</v>
      </c>
    </row>
    <row r="10912" spans="1:4" x14ac:dyDescent="0.25">
      <c r="A10912" s="1">
        <v>45596</v>
      </c>
      <c r="B10912" t="s">
        <v>1015</v>
      </c>
      <c r="C10912" t="s">
        <v>1016</v>
      </c>
      <c r="D10912" s="4">
        <v>3939.5099999999966</v>
      </c>
    </row>
    <row r="10913" spans="1:4" x14ac:dyDescent="0.25">
      <c r="A10913" s="1">
        <v>45596</v>
      </c>
      <c r="B10913" t="s">
        <v>1019</v>
      </c>
      <c r="C10913" t="s">
        <v>1020</v>
      </c>
      <c r="D10913" s="4">
        <v>-10406.119999999955</v>
      </c>
    </row>
    <row r="10914" spans="1:4" x14ac:dyDescent="0.25">
      <c r="A10914" s="1">
        <v>45596</v>
      </c>
      <c r="B10914" t="s">
        <v>1023</v>
      </c>
      <c r="C10914" t="s">
        <v>1024</v>
      </c>
      <c r="D10914" s="4">
        <v>-20713.300000000003</v>
      </c>
    </row>
    <row r="10915" spans="1:4" x14ac:dyDescent="0.25">
      <c r="A10915" s="1">
        <v>45596</v>
      </c>
      <c r="B10915" t="s">
        <v>1381</v>
      </c>
      <c r="C10915" t="s">
        <v>1382</v>
      </c>
      <c r="D10915" s="4">
        <v>-1603.61</v>
      </c>
    </row>
    <row r="10916" spans="1:4" x14ac:dyDescent="0.25">
      <c r="A10916" s="1">
        <v>45596</v>
      </c>
      <c r="B10916" t="s">
        <v>1207</v>
      </c>
      <c r="C10916" t="s">
        <v>1208</v>
      </c>
      <c r="D10916" s="4">
        <v>-1604.339999999994</v>
      </c>
    </row>
    <row r="10917" spans="1:4" x14ac:dyDescent="0.25">
      <c r="A10917" s="1">
        <v>45596</v>
      </c>
      <c r="B10917" t="s">
        <v>1269</v>
      </c>
      <c r="C10917" t="s">
        <v>1270</v>
      </c>
      <c r="D10917" s="4">
        <v>-11700</v>
      </c>
    </row>
    <row r="10918" spans="1:4" x14ac:dyDescent="0.25">
      <c r="A10918" s="1">
        <v>45596</v>
      </c>
      <c r="B10918" t="s">
        <v>1320</v>
      </c>
      <c r="C10918" t="s">
        <v>1321</v>
      </c>
      <c r="D10918" s="4">
        <v>-14767.5</v>
      </c>
    </row>
    <row r="10919" spans="1:4" x14ac:dyDescent="0.25">
      <c r="A10919" s="1">
        <v>45596</v>
      </c>
      <c r="B10919" t="s">
        <v>1033</v>
      </c>
      <c r="C10919" t="s">
        <v>1034</v>
      </c>
      <c r="D10919" s="4">
        <v>-3614.4500000000035</v>
      </c>
    </row>
    <row r="10920" spans="1:4" x14ac:dyDescent="0.25">
      <c r="A10920" s="1">
        <v>45596</v>
      </c>
      <c r="B10920" t="s">
        <v>1209</v>
      </c>
      <c r="C10920" t="s">
        <v>1210</v>
      </c>
      <c r="D10920" s="4">
        <v>-12169.329999999962</v>
      </c>
    </row>
    <row r="10921" spans="1:4" x14ac:dyDescent="0.25">
      <c r="A10921" s="1">
        <v>45596</v>
      </c>
      <c r="B10921" t="s">
        <v>1383</v>
      </c>
      <c r="C10921" t="s">
        <v>1384</v>
      </c>
      <c r="D10921" s="4">
        <v>10640</v>
      </c>
    </row>
    <row r="10922" spans="1:4" x14ac:dyDescent="0.25">
      <c r="A10922" s="1">
        <v>45596</v>
      </c>
      <c r="B10922" t="s">
        <v>1230</v>
      </c>
      <c r="C10922" t="s">
        <v>1231</v>
      </c>
      <c r="D10922" s="4">
        <v>-154424.90999999992</v>
      </c>
    </row>
    <row r="10923" spans="1:4" x14ac:dyDescent="0.25">
      <c r="A10923" s="1">
        <v>45596</v>
      </c>
      <c r="B10923" t="s">
        <v>1050</v>
      </c>
      <c r="C10923" t="s">
        <v>1051</v>
      </c>
      <c r="D10923" s="4">
        <v>-195130.55999999994</v>
      </c>
    </row>
    <row r="10924" spans="1:4" x14ac:dyDescent="0.25">
      <c r="A10924" s="1">
        <v>45596</v>
      </c>
      <c r="B10924" t="s">
        <v>1054</v>
      </c>
      <c r="C10924" t="s">
        <v>1055</v>
      </c>
      <c r="D10924" s="4">
        <v>-913.88000000000102</v>
      </c>
    </row>
    <row r="10925" spans="1:4" x14ac:dyDescent="0.25">
      <c r="A10925" s="1">
        <v>45596</v>
      </c>
      <c r="B10925" t="s">
        <v>1211</v>
      </c>
      <c r="C10925" t="s">
        <v>1212</v>
      </c>
      <c r="D10925" s="4">
        <v>-267.07</v>
      </c>
    </row>
    <row r="10926" spans="1:4" x14ac:dyDescent="0.25">
      <c r="A10926" s="1">
        <v>45596</v>
      </c>
      <c r="B10926" t="s">
        <v>1060</v>
      </c>
      <c r="C10926" t="s">
        <v>1061</v>
      </c>
      <c r="D10926" s="4">
        <v>-1661.5499999999831</v>
      </c>
    </row>
    <row r="10927" spans="1:4" x14ac:dyDescent="0.25">
      <c r="A10927" s="1">
        <v>45596</v>
      </c>
      <c r="B10927" t="s">
        <v>1064</v>
      </c>
      <c r="C10927" t="s">
        <v>1065</v>
      </c>
      <c r="D10927" s="4">
        <v>-2.8499999999999726</v>
      </c>
    </row>
    <row r="10928" spans="1:4" x14ac:dyDescent="0.25">
      <c r="A10928" s="1">
        <v>45596</v>
      </c>
      <c r="B10928" t="s">
        <v>1072</v>
      </c>
      <c r="C10928" t="s">
        <v>1073</v>
      </c>
      <c r="D10928" s="4">
        <v>-155798.72000000003</v>
      </c>
    </row>
    <row r="10929" spans="1:4" x14ac:dyDescent="0.25">
      <c r="A10929" s="1">
        <v>45596</v>
      </c>
      <c r="B10929" t="s">
        <v>1076</v>
      </c>
      <c r="C10929" t="s">
        <v>1077</v>
      </c>
      <c r="D10929" s="4">
        <v>-11645.029999999999</v>
      </c>
    </row>
    <row r="10930" spans="1:4" x14ac:dyDescent="0.25">
      <c r="A10930" s="1">
        <v>45596</v>
      </c>
      <c r="B10930" t="s">
        <v>1234</v>
      </c>
      <c r="C10930" t="s">
        <v>1235</v>
      </c>
      <c r="D10930" s="4">
        <v>-3.4000000000000909</v>
      </c>
    </row>
    <row r="10931" spans="1:4" x14ac:dyDescent="0.25">
      <c r="A10931" s="1">
        <v>45596</v>
      </c>
      <c r="B10931" t="s">
        <v>1215</v>
      </c>
      <c r="C10931" t="s">
        <v>1216</v>
      </c>
      <c r="D10931" s="4">
        <v>-6.24</v>
      </c>
    </row>
    <row r="10932" spans="1:4" x14ac:dyDescent="0.25">
      <c r="A10932" s="1">
        <v>45596</v>
      </c>
      <c r="B10932" t="s">
        <v>1217</v>
      </c>
      <c r="C10932" t="s">
        <v>1218</v>
      </c>
      <c r="D10932" s="4">
        <v>-336.31</v>
      </c>
    </row>
    <row r="10933" spans="1:4" x14ac:dyDescent="0.25">
      <c r="A10933" s="1">
        <v>45596</v>
      </c>
      <c r="B10933" t="s">
        <v>1087</v>
      </c>
      <c r="C10933" t="s">
        <v>1088</v>
      </c>
      <c r="D10933" s="4">
        <v>-767.9</v>
      </c>
    </row>
    <row r="10934" spans="1:4" x14ac:dyDescent="0.25">
      <c r="A10934" s="1">
        <v>45596</v>
      </c>
      <c r="B10934" t="s">
        <v>1091</v>
      </c>
      <c r="C10934" t="s">
        <v>1092</v>
      </c>
      <c r="D10934" s="4">
        <v>-4546.2599999999984</v>
      </c>
    </row>
    <row r="10935" spans="1:4" x14ac:dyDescent="0.25">
      <c r="A10935" s="1">
        <v>45596</v>
      </c>
      <c r="B10935" t="s">
        <v>1095</v>
      </c>
      <c r="C10935" t="s">
        <v>1096</v>
      </c>
      <c r="D10935" s="4">
        <v>-797.34</v>
      </c>
    </row>
    <row r="10936" spans="1:4" x14ac:dyDescent="0.25">
      <c r="A10936" s="1">
        <v>45596</v>
      </c>
      <c r="B10936" t="s">
        <v>1099</v>
      </c>
      <c r="C10936" t="s">
        <v>1100</v>
      </c>
      <c r="D10936" s="4">
        <v>-165.0000000000004</v>
      </c>
    </row>
    <row r="10937" spans="1:4" x14ac:dyDescent="0.25">
      <c r="A10937" s="1">
        <v>45596</v>
      </c>
      <c r="B10937" t="s">
        <v>1103</v>
      </c>
      <c r="C10937" t="s">
        <v>1104</v>
      </c>
      <c r="D10937" s="4">
        <v>-1910.7499999999995</v>
      </c>
    </row>
    <row r="10938" spans="1:4" x14ac:dyDescent="0.25">
      <c r="A10938" s="1">
        <v>45596</v>
      </c>
      <c r="B10938" t="s">
        <v>1107</v>
      </c>
      <c r="C10938" t="s">
        <v>1108</v>
      </c>
      <c r="D10938" s="4">
        <v>-1862.6499999999999</v>
      </c>
    </row>
    <row r="10939" spans="1:4" x14ac:dyDescent="0.25">
      <c r="A10939" s="1">
        <v>45596</v>
      </c>
      <c r="B10939" t="s">
        <v>1109</v>
      </c>
      <c r="C10939" t="s">
        <v>1110</v>
      </c>
      <c r="D10939" s="4">
        <v>-1237.2899999999995</v>
      </c>
    </row>
    <row r="10940" spans="1:4" x14ac:dyDescent="0.25">
      <c r="A10940" s="1">
        <v>45596</v>
      </c>
      <c r="B10940" t="s">
        <v>1111</v>
      </c>
      <c r="C10940" t="s">
        <v>1112</v>
      </c>
      <c r="D10940" s="4">
        <v>-1618.31</v>
      </c>
    </row>
    <row r="10941" spans="1:4" x14ac:dyDescent="0.25">
      <c r="A10941" s="1">
        <v>45596</v>
      </c>
      <c r="B10941" t="s">
        <v>1115</v>
      </c>
      <c r="C10941" t="s">
        <v>1116</v>
      </c>
      <c r="D10941" s="4">
        <v>-394.97000000001924</v>
      </c>
    </row>
    <row r="10942" spans="1:4" x14ac:dyDescent="0.25">
      <c r="A10942" s="1">
        <v>45596</v>
      </c>
      <c r="B10942" t="s">
        <v>1344</v>
      </c>
      <c r="C10942" t="s">
        <v>1345</v>
      </c>
      <c r="D10942" s="4">
        <v>-636.47</v>
      </c>
    </row>
    <row r="10943" spans="1:4" x14ac:dyDescent="0.25">
      <c r="A10943" s="1">
        <v>45596</v>
      </c>
      <c r="B10943" t="s">
        <v>1371</v>
      </c>
      <c r="C10943" t="s">
        <v>1372</v>
      </c>
      <c r="D10943" s="4">
        <v>-649.70999999998594</v>
      </c>
    </row>
    <row r="10944" spans="1:4" x14ac:dyDescent="0.25">
      <c r="A10944" s="1">
        <v>45596</v>
      </c>
      <c r="B10944" t="s">
        <v>1385</v>
      </c>
      <c r="C10944" t="s">
        <v>1386</v>
      </c>
      <c r="D10944" s="4">
        <v>344.66</v>
      </c>
    </row>
    <row r="10945" spans="1:4" x14ac:dyDescent="0.25">
      <c r="A10945" s="1">
        <v>45596</v>
      </c>
      <c r="B10945" t="s">
        <v>1387</v>
      </c>
      <c r="C10945" t="s">
        <v>1388</v>
      </c>
      <c r="D10945" s="4">
        <v>-874.02</v>
      </c>
    </row>
    <row r="10946" spans="1:4" x14ac:dyDescent="0.25">
      <c r="A10946" s="1">
        <v>45596</v>
      </c>
      <c r="B10946" t="s">
        <v>1117</v>
      </c>
      <c r="C10946" t="s">
        <v>1118</v>
      </c>
      <c r="D10946" s="4">
        <v>-3533.0699999999997</v>
      </c>
    </row>
    <row r="10947" spans="1:4" x14ac:dyDescent="0.25">
      <c r="A10947" s="1">
        <v>45596</v>
      </c>
      <c r="B10947" t="s">
        <v>1119</v>
      </c>
      <c r="C10947" t="s">
        <v>1120</v>
      </c>
      <c r="D10947" s="4">
        <v>-59027.529999999861</v>
      </c>
    </row>
    <row r="10948" spans="1:4" x14ac:dyDescent="0.25">
      <c r="A10948" s="1">
        <v>45596</v>
      </c>
      <c r="B10948" t="s">
        <v>1124</v>
      </c>
      <c r="C10948" t="s">
        <v>1125</v>
      </c>
      <c r="D10948" s="4">
        <v>-210910</v>
      </c>
    </row>
    <row r="10949" spans="1:4" x14ac:dyDescent="0.25">
      <c r="A10949" s="1">
        <v>45596</v>
      </c>
      <c r="B10949" t="s">
        <v>565</v>
      </c>
      <c r="C10949" t="s">
        <v>566</v>
      </c>
      <c r="D10949" s="4">
        <v>305461.06000000006</v>
      </c>
    </row>
    <row r="10950" spans="1:4" x14ac:dyDescent="0.25">
      <c r="A10950" s="1">
        <v>45596</v>
      </c>
      <c r="B10950" t="s">
        <v>568</v>
      </c>
      <c r="C10950" t="s">
        <v>569</v>
      </c>
      <c r="D10950" s="4">
        <v>149671.76</v>
      </c>
    </row>
    <row r="10951" spans="1:4" x14ac:dyDescent="0.25">
      <c r="A10951" s="1">
        <v>45596</v>
      </c>
      <c r="B10951" t="s">
        <v>574</v>
      </c>
      <c r="C10951" t="s">
        <v>575</v>
      </c>
      <c r="D10951" s="4">
        <v>48563.500000000007</v>
      </c>
    </row>
    <row r="10952" spans="1:4" x14ac:dyDescent="0.25">
      <c r="A10952" s="1">
        <v>45596</v>
      </c>
      <c r="B10952" t="s">
        <v>578</v>
      </c>
      <c r="C10952" t="s">
        <v>579</v>
      </c>
      <c r="D10952" s="4">
        <v>1899.55</v>
      </c>
    </row>
    <row r="10953" spans="1:4" x14ac:dyDescent="0.25">
      <c r="A10953" s="1">
        <v>45596</v>
      </c>
      <c r="B10953" t="s">
        <v>582</v>
      </c>
      <c r="C10953" t="s">
        <v>583</v>
      </c>
      <c r="D10953" s="4">
        <v>17496.620000000003</v>
      </c>
    </row>
    <row r="10954" spans="1:4" x14ac:dyDescent="0.25">
      <c r="A10954" s="1">
        <v>45596</v>
      </c>
      <c r="B10954" t="s">
        <v>586</v>
      </c>
      <c r="C10954" t="s">
        <v>587</v>
      </c>
      <c r="D10954" s="4">
        <v>5443.0499999999993</v>
      </c>
    </row>
    <row r="10955" spans="1:4" x14ac:dyDescent="0.25">
      <c r="A10955" s="1">
        <v>45596</v>
      </c>
      <c r="B10955" t="s">
        <v>590</v>
      </c>
      <c r="C10955" t="s">
        <v>591</v>
      </c>
      <c r="D10955" s="4">
        <v>5941.53</v>
      </c>
    </row>
    <row r="10956" spans="1:4" x14ac:dyDescent="0.25">
      <c r="A10956" s="1">
        <v>45596</v>
      </c>
      <c r="B10956" t="s">
        <v>595</v>
      </c>
      <c r="C10956" t="s">
        <v>596</v>
      </c>
      <c r="D10956" s="4">
        <v>2523.7899999999995</v>
      </c>
    </row>
    <row r="10957" spans="1:4" x14ac:dyDescent="0.25">
      <c r="A10957" s="1">
        <v>45596</v>
      </c>
      <c r="B10957" t="s">
        <v>599</v>
      </c>
      <c r="C10957" t="s">
        <v>600</v>
      </c>
      <c r="D10957" s="4">
        <v>3359.9799999999996</v>
      </c>
    </row>
    <row r="10958" spans="1:4" x14ac:dyDescent="0.25">
      <c r="A10958" s="1">
        <v>45596</v>
      </c>
      <c r="B10958" t="s">
        <v>603</v>
      </c>
      <c r="C10958" t="s">
        <v>604</v>
      </c>
      <c r="D10958" s="4">
        <v>14083.24</v>
      </c>
    </row>
    <row r="10959" spans="1:4" x14ac:dyDescent="0.25">
      <c r="A10959" s="1">
        <v>45596</v>
      </c>
      <c r="B10959" t="s">
        <v>1130</v>
      </c>
      <c r="C10959" t="s">
        <v>1131</v>
      </c>
      <c r="D10959" s="4">
        <v>14991.880000000001</v>
      </c>
    </row>
    <row r="10960" spans="1:4" x14ac:dyDescent="0.25">
      <c r="A10960" s="1">
        <v>45596</v>
      </c>
      <c r="B10960" t="s">
        <v>1364</v>
      </c>
      <c r="C10960" t="s">
        <v>1365</v>
      </c>
      <c r="D10960" s="4">
        <v>88.91</v>
      </c>
    </row>
    <row r="10961" spans="1:4" x14ac:dyDescent="0.25">
      <c r="A10961" s="1">
        <v>45596</v>
      </c>
      <c r="B10961" t="s">
        <v>627</v>
      </c>
      <c r="C10961" t="s">
        <v>628</v>
      </c>
      <c r="D10961" s="4">
        <v>164766.68999999997</v>
      </c>
    </row>
    <row r="10962" spans="1:4" x14ac:dyDescent="0.25">
      <c r="A10962" s="1">
        <v>45596</v>
      </c>
      <c r="B10962" t="s">
        <v>631</v>
      </c>
      <c r="C10962" t="s">
        <v>632</v>
      </c>
      <c r="D10962" s="4">
        <v>111.97</v>
      </c>
    </row>
    <row r="10963" spans="1:4" x14ac:dyDescent="0.25">
      <c r="A10963" s="1">
        <v>45596</v>
      </c>
      <c r="B10963" t="s">
        <v>633</v>
      </c>
      <c r="C10963" t="s">
        <v>634</v>
      </c>
      <c r="D10963" s="4">
        <v>42728.71</v>
      </c>
    </row>
    <row r="10964" spans="1:4" x14ac:dyDescent="0.25">
      <c r="A10964" s="1">
        <v>45596</v>
      </c>
      <c r="B10964" t="s">
        <v>640</v>
      </c>
      <c r="C10964" t="s">
        <v>641</v>
      </c>
      <c r="D10964" s="4">
        <v>60.79</v>
      </c>
    </row>
    <row r="10965" spans="1:4" x14ac:dyDescent="0.25">
      <c r="A10965" s="1">
        <v>45596</v>
      </c>
      <c r="B10965" t="s">
        <v>646</v>
      </c>
      <c r="C10965" t="s">
        <v>647</v>
      </c>
      <c r="D10965" s="4">
        <v>423724.72</v>
      </c>
    </row>
    <row r="10966" spans="1:4" x14ac:dyDescent="0.25">
      <c r="A10966" s="1">
        <v>45596</v>
      </c>
      <c r="B10966" t="s">
        <v>650</v>
      </c>
      <c r="C10966" t="s">
        <v>651</v>
      </c>
      <c r="D10966" s="4">
        <v>29912.32</v>
      </c>
    </row>
    <row r="10967" spans="1:4" x14ac:dyDescent="0.25">
      <c r="A10967" s="1">
        <v>45596</v>
      </c>
      <c r="B10967" t="s">
        <v>652</v>
      </c>
      <c r="C10967" t="s">
        <v>653</v>
      </c>
      <c r="D10967" s="4">
        <v>8882.64</v>
      </c>
    </row>
    <row r="10968" spans="1:4" x14ac:dyDescent="0.25">
      <c r="A10968" s="1">
        <v>45596</v>
      </c>
      <c r="B10968" t="s">
        <v>656</v>
      </c>
      <c r="C10968" t="s">
        <v>657</v>
      </c>
      <c r="D10968" s="4">
        <v>2940.8700000000003</v>
      </c>
    </row>
    <row r="10969" spans="1:4" x14ac:dyDescent="0.25">
      <c r="A10969" s="1">
        <v>45596</v>
      </c>
      <c r="B10969" t="s">
        <v>663</v>
      </c>
      <c r="C10969" t="s">
        <v>664</v>
      </c>
      <c r="D10969" s="4">
        <v>4561.4999999999982</v>
      </c>
    </row>
    <row r="10970" spans="1:4" x14ac:dyDescent="0.25">
      <c r="A10970" s="1">
        <v>45596</v>
      </c>
      <c r="B10970" t="s">
        <v>668</v>
      </c>
      <c r="C10970" t="s">
        <v>669</v>
      </c>
      <c r="D10970" s="4">
        <v>4908.7949999999992</v>
      </c>
    </row>
    <row r="10971" spans="1:4" x14ac:dyDescent="0.25">
      <c r="A10971" s="1">
        <v>45596</v>
      </c>
      <c r="B10971" t="s">
        <v>672</v>
      </c>
      <c r="C10971" t="s">
        <v>673</v>
      </c>
      <c r="D10971" s="4">
        <v>17211.280000000002</v>
      </c>
    </row>
    <row r="10972" spans="1:4" x14ac:dyDescent="0.25">
      <c r="A10972" s="1">
        <v>45596</v>
      </c>
      <c r="B10972" t="s">
        <v>676</v>
      </c>
      <c r="C10972" t="s">
        <v>677</v>
      </c>
      <c r="D10972" s="4">
        <v>102858.84999999999</v>
      </c>
    </row>
    <row r="10973" spans="1:4" x14ac:dyDescent="0.25">
      <c r="A10973" s="1">
        <v>45596</v>
      </c>
      <c r="B10973" t="s">
        <v>680</v>
      </c>
      <c r="C10973" t="s">
        <v>681</v>
      </c>
      <c r="D10973" s="4">
        <v>40240.37000000001</v>
      </c>
    </row>
    <row r="10974" spans="1:4" x14ac:dyDescent="0.25">
      <c r="A10974" s="1">
        <v>45596</v>
      </c>
      <c r="B10974" t="s">
        <v>685</v>
      </c>
      <c r="C10974" t="s">
        <v>686</v>
      </c>
      <c r="D10974" s="4">
        <v>800</v>
      </c>
    </row>
    <row r="10975" spans="1:4" x14ac:dyDescent="0.25">
      <c r="A10975" s="1">
        <v>45596</v>
      </c>
      <c r="B10975" t="s">
        <v>690</v>
      </c>
      <c r="C10975" t="s">
        <v>691</v>
      </c>
      <c r="D10975" s="4">
        <v>28603</v>
      </c>
    </row>
    <row r="10976" spans="1:4" x14ac:dyDescent="0.25">
      <c r="A10976" s="1">
        <v>45596</v>
      </c>
      <c r="B10976" t="s">
        <v>692</v>
      </c>
      <c r="C10976" t="s">
        <v>693</v>
      </c>
      <c r="D10976" s="4">
        <v>23733.33</v>
      </c>
    </row>
    <row r="10977" spans="1:4" x14ac:dyDescent="0.25">
      <c r="A10977" s="1">
        <v>45596</v>
      </c>
      <c r="B10977" t="s">
        <v>696</v>
      </c>
      <c r="C10977" t="s">
        <v>697</v>
      </c>
      <c r="D10977" s="4">
        <v>4135.3600000000006</v>
      </c>
    </row>
    <row r="10978" spans="1:4" x14ac:dyDescent="0.25">
      <c r="A10978" s="1">
        <v>45596</v>
      </c>
      <c r="B10978" t="s">
        <v>698</v>
      </c>
      <c r="C10978" t="s">
        <v>699</v>
      </c>
      <c r="D10978" s="4">
        <v>1460.5</v>
      </c>
    </row>
    <row r="10979" spans="1:4" x14ac:dyDescent="0.25">
      <c r="A10979" s="1">
        <v>45596</v>
      </c>
      <c r="B10979" t="s">
        <v>1132</v>
      </c>
      <c r="C10979" t="s">
        <v>1133</v>
      </c>
      <c r="D10979" s="4">
        <v>1426.08</v>
      </c>
    </row>
    <row r="10980" spans="1:4" x14ac:dyDescent="0.25">
      <c r="A10980" s="1">
        <v>45596</v>
      </c>
      <c r="B10980" t="s">
        <v>1134</v>
      </c>
      <c r="C10980" t="s">
        <v>1135</v>
      </c>
      <c r="D10980" s="4">
        <v>38813.060000000005</v>
      </c>
    </row>
    <row r="10981" spans="1:4" x14ac:dyDescent="0.25">
      <c r="A10981" s="1">
        <v>45596</v>
      </c>
      <c r="B10981" t="s">
        <v>1136</v>
      </c>
      <c r="C10981" t="s">
        <v>1137</v>
      </c>
      <c r="D10981" s="4">
        <v>2520</v>
      </c>
    </row>
    <row r="10982" spans="1:4" x14ac:dyDescent="0.25">
      <c r="A10982" s="1">
        <v>45596</v>
      </c>
      <c r="B10982" t="s">
        <v>1140</v>
      </c>
      <c r="C10982" t="s">
        <v>1141</v>
      </c>
      <c r="D10982" s="4">
        <v>10833.3</v>
      </c>
    </row>
    <row r="10983" spans="1:4" x14ac:dyDescent="0.25">
      <c r="A10983" s="1">
        <v>45596</v>
      </c>
      <c r="B10983" t="s">
        <v>1221</v>
      </c>
      <c r="C10983" t="s">
        <v>1222</v>
      </c>
      <c r="D10983" s="4">
        <v>39836.6</v>
      </c>
    </row>
    <row r="10984" spans="1:4" x14ac:dyDescent="0.25">
      <c r="A10984" s="1">
        <v>45596</v>
      </c>
      <c r="B10984" t="s">
        <v>1310</v>
      </c>
      <c r="C10984" t="s">
        <v>1311</v>
      </c>
      <c r="D10984" s="4">
        <v>38166.67</v>
      </c>
    </row>
    <row r="10985" spans="1:4" x14ac:dyDescent="0.25">
      <c r="A10985" s="1">
        <v>45596</v>
      </c>
      <c r="B10985" t="s">
        <v>702</v>
      </c>
      <c r="C10985" t="s">
        <v>703</v>
      </c>
      <c r="D10985" s="4">
        <v>10833.3</v>
      </c>
    </row>
    <row r="10986" spans="1:4" x14ac:dyDescent="0.25">
      <c r="A10986" s="1">
        <v>45596</v>
      </c>
      <c r="B10986" t="s">
        <v>1312</v>
      </c>
      <c r="C10986" t="s">
        <v>1313</v>
      </c>
      <c r="D10986" s="4">
        <v>14767.5</v>
      </c>
    </row>
    <row r="10987" spans="1:4" x14ac:dyDescent="0.25">
      <c r="A10987" s="1">
        <v>45596</v>
      </c>
      <c r="B10987" t="s">
        <v>1146</v>
      </c>
      <c r="C10987" t="s">
        <v>1147</v>
      </c>
      <c r="D10987" s="4">
        <v>25500</v>
      </c>
    </row>
    <row r="10988" spans="1:4" x14ac:dyDescent="0.25">
      <c r="A10988" s="1">
        <v>45596</v>
      </c>
      <c r="B10988" t="s">
        <v>1273</v>
      </c>
      <c r="C10988" t="s">
        <v>1274</v>
      </c>
      <c r="D10988" s="4">
        <v>6933.2999999999993</v>
      </c>
    </row>
    <row r="10989" spans="1:4" x14ac:dyDescent="0.25">
      <c r="A10989" s="1">
        <v>45596</v>
      </c>
      <c r="B10989" t="s">
        <v>1260</v>
      </c>
      <c r="C10989" t="s">
        <v>1261</v>
      </c>
      <c r="D10989" s="4">
        <v>2000</v>
      </c>
    </row>
    <row r="10990" spans="1:4" x14ac:dyDescent="0.25">
      <c r="A10990" s="1">
        <v>45596</v>
      </c>
      <c r="B10990" t="s">
        <v>704</v>
      </c>
      <c r="C10990" t="s">
        <v>705</v>
      </c>
      <c r="D10990" s="4">
        <v>33025.740000000005</v>
      </c>
    </row>
    <row r="10991" spans="1:4" x14ac:dyDescent="0.25">
      <c r="A10991" s="1">
        <v>45596</v>
      </c>
      <c r="B10991" t="s">
        <v>708</v>
      </c>
      <c r="C10991" t="s">
        <v>709</v>
      </c>
      <c r="D10991" s="4">
        <v>1412.3399999999997</v>
      </c>
    </row>
    <row r="10992" spans="1:4" x14ac:dyDescent="0.25">
      <c r="A10992" s="1">
        <v>45596</v>
      </c>
      <c r="B10992" t="s">
        <v>712</v>
      </c>
      <c r="C10992" t="s">
        <v>713</v>
      </c>
      <c r="D10992" s="4">
        <v>793.37999999999886</v>
      </c>
    </row>
    <row r="10993" spans="1:4" x14ac:dyDescent="0.25">
      <c r="A10993" s="1">
        <v>45596</v>
      </c>
      <c r="B10993" t="s">
        <v>717</v>
      </c>
      <c r="C10993" t="s">
        <v>718</v>
      </c>
      <c r="D10993" s="4">
        <v>5180.880000000001</v>
      </c>
    </row>
    <row r="10994" spans="1:4" x14ac:dyDescent="0.25">
      <c r="A10994" s="1">
        <v>45596</v>
      </c>
      <c r="B10994" t="s">
        <v>719</v>
      </c>
      <c r="C10994" t="s">
        <v>720</v>
      </c>
      <c r="D10994" s="4">
        <v>6241.11</v>
      </c>
    </row>
    <row r="10995" spans="1:4" x14ac:dyDescent="0.25">
      <c r="A10995" s="1">
        <v>45596</v>
      </c>
      <c r="B10995" t="s">
        <v>1350</v>
      </c>
      <c r="C10995" t="s">
        <v>1351</v>
      </c>
      <c r="D10995" s="4">
        <v>5015</v>
      </c>
    </row>
    <row r="10996" spans="1:4" x14ac:dyDescent="0.25">
      <c r="A10996" s="1">
        <v>45596</v>
      </c>
      <c r="B10996" t="s">
        <v>721</v>
      </c>
      <c r="C10996" t="s">
        <v>722</v>
      </c>
      <c r="D10996" s="4">
        <v>2696.16</v>
      </c>
    </row>
    <row r="10997" spans="1:4" x14ac:dyDescent="0.25">
      <c r="A10997" s="1">
        <v>45596</v>
      </c>
      <c r="B10997" t="s">
        <v>726</v>
      </c>
      <c r="C10997" t="s">
        <v>727</v>
      </c>
      <c r="D10997" s="4">
        <v>7985.09</v>
      </c>
    </row>
    <row r="10998" spans="1:4" x14ac:dyDescent="0.25">
      <c r="A10998" s="1">
        <v>45596</v>
      </c>
      <c r="B10998" t="s">
        <v>730</v>
      </c>
      <c r="C10998" t="s">
        <v>731</v>
      </c>
      <c r="D10998" s="4">
        <v>1066.4000000000001</v>
      </c>
    </row>
    <row r="10999" spans="1:4" x14ac:dyDescent="0.25">
      <c r="A10999" s="1">
        <v>45596</v>
      </c>
      <c r="B10999" t="s">
        <v>734</v>
      </c>
      <c r="C10999" t="s">
        <v>735</v>
      </c>
      <c r="D10999" s="4">
        <v>576.99</v>
      </c>
    </row>
    <row r="11000" spans="1:4" x14ac:dyDescent="0.25">
      <c r="A11000" s="1">
        <v>45596</v>
      </c>
      <c r="B11000" t="s">
        <v>738</v>
      </c>
      <c r="C11000" t="s">
        <v>739</v>
      </c>
      <c r="D11000" s="4">
        <v>15032.370000000003</v>
      </c>
    </row>
    <row r="11001" spans="1:4" x14ac:dyDescent="0.25">
      <c r="A11001" s="1">
        <v>45596</v>
      </c>
      <c r="B11001" t="s">
        <v>742</v>
      </c>
      <c r="C11001" t="s">
        <v>743</v>
      </c>
      <c r="D11001" s="4">
        <v>2281.9999999999995</v>
      </c>
    </row>
    <row r="11002" spans="1:4" x14ac:dyDescent="0.25">
      <c r="A11002" s="1">
        <v>45596</v>
      </c>
      <c r="B11002" t="s">
        <v>747</v>
      </c>
      <c r="C11002" t="s">
        <v>748</v>
      </c>
      <c r="D11002" s="4">
        <v>39177.560000000005</v>
      </c>
    </row>
    <row r="11003" spans="1:4" x14ac:dyDescent="0.25">
      <c r="A11003" s="1">
        <v>45596</v>
      </c>
      <c r="B11003" t="s">
        <v>1375</v>
      </c>
      <c r="C11003" t="s">
        <v>1376</v>
      </c>
      <c r="D11003" s="4">
        <v>14.38</v>
      </c>
    </row>
    <row r="11004" spans="1:4" x14ac:dyDescent="0.25">
      <c r="A11004" s="1">
        <v>45596</v>
      </c>
      <c r="B11004" t="s">
        <v>755</v>
      </c>
      <c r="C11004" t="s">
        <v>756</v>
      </c>
      <c r="D11004" s="4">
        <v>6900</v>
      </c>
    </row>
    <row r="11005" spans="1:4" x14ac:dyDescent="0.25">
      <c r="A11005" s="1">
        <v>45596</v>
      </c>
      <c r="B11005" t="s">
        <v>763</v>
      </c>
      <c r="C11005" t="s">
        <v>764</v>
      </c>
      <c r="D11005" s="4">
        <v>144.98000000000002</v>
      </c>
    </row>
    <row r="11006" spans="1:4" x14ac:dyDescent="0.25">
      <c r="A11006" s="1">
        <v>45596</v>
      </c>
      <c r="B11006" t="s">
        <v>767</v>
      </c>
      <c r="C11006" t="s">
        <v>768</v>
      </c>
      <c r="D11006" s="4">
        <v>3725.4699999999993</v>
      </c>
    </row>
    <row r="11007" spans="1:4" x14ac:dyDescent="0.25">
      <c r="A11007" s="1">
        <v>45596</v>
      </c>
      <c r="B11007" t="s">
        <v>769</v>
      </c>
      <c r="C11007" t="s">
        <v>770</v>
      </c>
      <c r="D11007" s="4">
        <v>9020.32</v>
      </c>
    </row>
    <row r="11008" spans="1:4" x14ac:dyDescent="0.25">
      <c r="A11008" s="1">
        <v>45596</v>
      </c>
      <c r="B11008" t="s">
        <v>773</v>
      </c>
      <c r="C11008" t="s">
        <v>774</v>
      </c>
      <c r="D11008" s="4">
        <v>1040.08</v>
      </c>
    </row>
    <row r="11009" spans="1:4" x14ac:dyDescent="0.25">
      <c r="A11009" s="1">
        <v>45596</v>
      </c>
      <c r="B11009" t="s">
        <v>775</v>
      </c>
      <c r="C11009" t="s">
        <v>776</v>
      </c>
      <c r="D11009" s="4">
        <v>6606.38</v>
      </c>
    </row>
    <row r="11010" spans="1:4" x14ac:dyDescent="0.25">
      <c r="A11010" s="1">
        <v>45596</v>
      </c>
      <c r="B11010" t="s">
        <v>777</v>
      </c>
      <c r="C11010" t="s">
        <v>778</v>
      </c>
      <c r="D11010" s="4">
        <v>6205.4800000000005</v>
      </c>
    </row>
    <row r="11011" spans="1:4" x14ac:dyDescent="0.25">
      <c r="A11011" s="1">
        <v>45596</v>
      </c>
      <c r="B11011" t="s">
        <v>781</v>
      </c>
      <c r="C11011" t="s">
        <v>782</v>
      </c>
      <c r="D11011" s="4">
        <v>4549.0499999999984</v>
      </c>
    </row>
    <row r="11012" spans="1:4" x14ac:dyDescent="0.25">
      <c r="A11012" s="1">
        <v>45596</v>
      </c>
      <c r="B11012" t="s">
        <v>785</v>
      </c>
      <c r="C11012" t="s">
        <v>786</v>
      </c>
      <c r="D11012" s="4">
        <v>998.08</v>
      </c>
    </row>
    <row r="11013" spans="1:4" x14ac:dyDescent="0.25">
      <c r="A11013" s="1">
        <v>45596</v>
      </c>
      <c r="B11013" t="s">
        <v>788</v>
      </c>
      <c r="C11013" t="s">
        <v>789</v>
      </c>
      <c r="D11013" s="4">
        <v>3823.6</v>
      </c>
    </row>
    <row r="11014" spans="1:4" x14ac:dyDescent="0.25">
      <c r="A11014" s="1">
        <v>45596</v>
      </c>
      <c r="B11014" t="s">
        <v>790</v>
      </c>
      <c r="C11014" t="s">
        <v>791</v>
      </c>
      <c r="D11014" s="4">
        <v>7904</v>
      </c>
    </row>
    <row r="11015" spans="1:4" x14ac:dyDescent="0.25">
      <c r="A11015" s="1">
        <v>45596</v>
      </c>
      <c r="B11015" t="s">
        <v>792</v>
      </c>
      <c r="C11015" t="s">
        <v>793</v>
      </c>
      <c r="D11015" s="4">
        <v>6315</v>
      </c>
    </row>
    <row r="11016" spans="1:4" x14ac:dyDescent="0.25">
      <c r="A11016" s="1">
        <v>45596</v>
      </c>
      <c r="B11016" t="s">
        <v>1275</v>
      </c>
      <c r="C11016" t="s">
        <v>1276</v>
      </c>
      <c r="D11016" s="4">
        <v>3979.67</v>
      </c>
    </row>
    <row r="11017" spans="1:4" x14ac:dyDescent="0.25">
      <c r="A11017" s="1">
        <v>45596</v>
      </c>
      <c r="B11017" t="s">
        <v>1225</v>
      </c>
      <c r="C11017" t="s">
        <v>1226</v>
      </c>
      <c r="D11017" s="4">
        <v>1000</v>
      </c>
    </row>
    <row r="11018" spans="1:4" x14ac:dyDescent="0.25">
      <c r="A11018" s="1">
        <v>45596</v>
      </c>
      <c r="B11018" t="s">
        <v>1236</v>
      </c>
      <c r="C11018" t="s">
        <v>1237</v>
      </c>
      <c r="D11018" s="4">
        <v>881.25</v>
      </c>
    </row>
    <row r="11019" spans="1:4" x14ac:dyDescent="0.25">
      <c r="A11019" s="1">
        <v>45596</v>
      </c>
      <c r="B11019" t="s">
        <v>1238</v>
      </c>
      <c r="C11019" t="s">
        <v>1239</v>
      </c>
      <c r="D11019" s="4">
        <v>4860.7199999999993</v>
      </c>
    </row>
    <row r="11020" spans="1:4" x14ac:dyDescent="0.25">
      <c r="A11020" s="1">
        <v>45596</v>
      </c>
      <c r="B11020" t="s">
        <v>1330</v>
      </c>
      <c r="C11020" t="s">
        <v>1331</v>
      </c>
      <c r="D11020" s="4">
        <v>6741.27</v>
      </c>
    </row>
    <row r="11021" spans="1:4" x14ac:dyDescent="0.25">
      <c r="A11021" s="1">
        <v>45596</v>
      </c>
      <c r="B11021" t="s">
        <v>1336</v>
      </c>
      <c r="C11021" t="s">
        <v>1393</v>
      </c>
      <c r="D11021" s="4">
        <v>29712.77</v>
      </c>
    </row>
    <row r="11022" spans="1:4" x14ac:dyDescent="0.25">
      <c r="A11022" s="1">
        <v>45596</v>
      </c>
      <c r="B11022" t="s">
        <v>794</v>
      </c>
      <c r="C11022" t="s">
        <v>795</v>
      </c>
      <c r="D11022" s="4">
        <v>44495.89</v>
      </c>
    </row>
    <row r="11023" spans="1:4" x14ac:dyDescent="0.25">
      <c r="A11023" s="1">
        <v>45596</v>
      </c>
      <c r="B11023" t="s">
        <v>796</v>
      </c>
      <c r="C11023" t="s">
        <v>797</v>
      </c>
      <c r="D11023" s="4">
        <v>2280.84</v>
      </c>
    </row>
    <row r="11024" spans="1:4" x14ac:dyDescent="0.25">
      <c r="A11024" s="1">
        <v>45596</v>
      </c>
      <c r="B11024" t="s">
        <v>1302</v>
      </c>
      <c r="C11024" t="s">
        <v>1303</v>
      </c>
      <c r="D11024" s="4">
        <v>187.49</v>
      </c>
    </row>
    <row r="11025" spans="1:4" x14ac:dyDescent="0.25">
      <c r="A11025" s="1">
        <v>45596</v>
      </c>
      <c r="B11025" t="s">
        <v>800</v>
      </c>
      <c r="C11025" t="s">
        <v>801</v>
      </c>
      <c r="D11025" s="4">
        <v>6339.1</v>
      </c>
    </row>
    <row r="11026" spans="1:4" x14ac:dyDescent="0.25">
      <c r="A11026" s="1">
        <v>45596</v>
      </c>
      <c r="B11026" t="s">
        <v>802</v>
      </c>
      <c r="C11026" t="s">
        <v>803</v>
      </c>
      <c r="D11026" s="4">
        <v>363.23</v>
      </c>
    </row>
    <row r="11027" spans="1:4" x14ac:dyDescent="0.25">
      <c r="A11027" s="1">
        <v>45596</v>
      </c>
      <c r="B11027" t="s">
        <v>804</v>
      </c>
      <c r="C11027" t="s">
        <v>805</v>
      </c>
      <c r="D11027" s="4">
        <v>25572.329999999994</v>
      </c>
    </row>
    <row r="11028" spans="1:4" x14ac:dyDescent="0.25">
      <c r="A11028" s="1">
        <v>45596</v>
      </c>
      <c r="B11028" t="s">
        <v>808</v>
      </c>
      <c r="C11028" t="s">
        <v>809</v>
      </c>
      <c r="D11028" s="4">
        <v>30</v>
      </c>
    </row>
    <row r="11029" spans="1:4" x14ac:dyDescent="0.25">
      <c r="A11029" s="1">
        <v>45596</v>
      </c>
      <c r="B11029" t="s">
        <v>1240</v>
      </c>
      <c r="C11029" t="s">
        <v>1241</v>
      </c>
      <c r="D11029" s="4">
        <v>2446.7100000000005</v>
      </c>
    </row>
    <row r="11030" spans="1:4" x14ac:dyDescent="0.25">
      <c r="A11030" s="1">
        <v>45596</v>
      </c>
      <c r="B11030" t="s">
        <v>812</v>
      </c>
      <c r="C11030" t="s">
        <v>813</v>
      </c>
      <c r="D11030" s="4">
        <v>3967.7700000000013</v>
      </c>
    </row>
    <row r="11031" spans="1:4" x14ac:dyDescent="0.25">
      <c r="A11031" s="1">
        <v>45596</v>
      </c>
      <c r="B11031" t="s">
        <v>814</v>
      </c>
      <c r="C11031" t="s">
        <v>815</v>
      </c>
      <c r="D11031" s="4">
        <v>1293</v>
      </c>
    </row>
    <row r="11032" spans="1:4" x14ac:dyDescent="0.25">
      <c r="A11032" s="1">
        <v>45596</v>
      </c>
      <c r="B11032" t="s">
        <v>816</v>
      </c>
      <c r="C11032" t="s">
        <v>817</v>
      </c>
      <c r="D11032" s="4">
        <v>22620.109999999993</v>
      </c>
    </row>
    <row r="11033" spans="1:4" x14ac:dyDescent="0.25">
      <c r="A11033" s="1">
        <v>45596</v>
      </c>
      <c r="B11033" t="s">
        <v>818</v>
      </c>
      <c r="C11033" t="s">
        <v>819</v>
      </c>
      <c r="D11033" s="4">
        <v>48.839999999999996</v>
      </c>
    </row>
    <row r="11034" spans="1:4" x14ac:dyDescent="0.25">
      <c r="A11034" s="1">
        <v>45596</v>
      </c>
      <c r="B11034" t="s">
        <v>820</v>
      </c>
      <c r="C11034" t="s">
        <v>821</v>
      </c>
      <c r="D11034" s="4">
        <v>88.509999999999991</v>
      </c>
    </row>
    <row r="11035" spans="1:4" x14ac:dyDescent="0.25">
      <c r="A11035" s="1">
        <v>45596</v>
      </c>
      <c r="B11035" t="s">
        <v>822</v>
      </c>
      <c r="C11035" t="s">
        <v>823</v>
      </c>
      <c r="D11035" s="4">
        <v>1329.8600000000001</v>
      </c>
    </row>
    <row r="11036" spans="1:4" x14ac:dyDescent="0.25">
      <c r="A11036" s="1">
        <v>45596</v>
      </c>
      <c r="B11036" t="s">
        <v>828</v>
      </c>
      <c r="C11036" t="s">
        <v>829</v>
      </c>
      <c r="D11036" s="4">
        <v>215.88</v>
      </c>
    </row>
    <row r="11037" spans="1:4" x14ac:dyDescent="0.25">
      <c r="A11037" s="1">
        <v>45596</v>
      </c>
      <c r="B11037" t="s">
        <v>1247</v>
      </c>
      <c r="C11037" t="s">
        <v>1248</v>
      </c>
      <c r="D11037" s="4">
        <v>15715.119999999999</v>
      </c>
    </row>
    <row r="11038" spans="1:4" x14ac:dyDescent="0.25">
      <c r="A11038" s="1">
        <v>45596</v>
      </c>
      <c r="B11038" t="s">
        <v>1249</v>
      </c>
      <c r="C11038" t="s">
        <v>1250</v>
      </c>
      <c r="D11038" s="4">
        <v>8012.12</v>
      </c>
    </row>
    <row r="11039" spans="1:4" x14ac:dyDescent="0.25">
      <c r="A11039" s="1">
        <v>45596</v>
      </c>
      <c r="B11039" t="s">
        <v>1242</v>
      </c>
      <c r="C11039" t="s">
        <v>1243</v>
      </c>
      <c r="D11039" s="4">
        <v>11647.71</v>
      </c>
    </row>
    <row r="11040" spans="1:4" x14ac:dyDescent="0.25">
      <c r="A11040" s="1">
        <v>45596</v>
      </c>
      <c r="B11040" t="s">
        <v>1314</v>
      </c>
      <c r="C11040" t="s">
        <v>1315</v>
      </c>
      <c r="D11040" s="4">
        <v>1248.68</v>
      </c>
    </row>
    <row r="11041" spans="1:4" x14ac:dyDescent="0.25">
      <c r="A11041" s="1">
        <v>45596</v>
      </c>
      <c r="B11041" t="s">
        <v>830</v>
      </c>
      <c r="C11041" t="s">
        <v>1366</v>
      </c>
      <c r="D11041" s="4">
        <v>12750</v>
      </c>
    </row>
    <row r="11042" spans="1:4" x14ac:dyDescent="0.25">
      <c r="A11042" s="1">
        <v>45596</v>
      </c>
      <c r="B11042" t="s">
        <v>832</v>
      </c>
      <c r="C11042" t="s">
        <v>833</v>
      </c>
      <c r="D11042" s="4">
        <v>10000</v>
      </c>
    </row>
    <row r="11043" spans="1:4" x14ac:dyDescent="0.25">
      <c r="A11043" s="1">
        <v>45596</v>
      </c>
      <c r="B11043" t="s">
        <v>834</v>
      </c>
      <c r="C11043" t="s">
        <v>835</v>
      </c>
      <c r="D11043" s="4">
        <v>10200</v>
      </c>
    </row>
    <row r="11044" spans="1:4" x14ac:dyDescent="0.25">
      <c r="A11044" s="1">
        <v>45596</v>
      </c>
      <c r="B11044" t="s">
        <v>836</v>
      </c>
      <c r="C11044" t="s">
        <v>837</v>
      </c>
      <c r="D11044" s="4">
        <v>1000</v>
      </c>
    </row>
    <row r="11045" spans="1:4" x14ac:dyDescent="0.25">
      <c r="A11045" s="1">
        <v>45596</v>
      </c>
      <c r="B11045" t="s">
        <v>840</v>
      </c>
      <c r="C11045" t="s">
        <v>841</v>
      </c>
      <c r="D11045" s="4">
        <v>9581.94</v>
      </c>
    </row>
    <row r="11046" spans="1:4" x14ac:dyDescent="0.25">
      <c r="A11046" s="1">
        <v>45596</v>
      </c>
      <c r="B11046" t="s">
        <v>842</v>
      </c>
      <c r="C11046" t="s">
        <v>843</v>
      </c>
      <c r="D11046" s="4">
        <v>1000</v>
      </c>
    </row>
    <row r="11047" spans="1:4" x14ac:dyDescent="0.25">
      <c r="A11047" s="1">
        <v>45596</v>
      </c>
      <c r="B11047" t="s">
        <v>844</v>
      </c>
      <c r="C11047" t="s">
        <v>845</v>
      </c>
      <c r="D11047" s="4">
        <v>6802.8799999999992</v>
      </c>
    </row>
    <row r="11048" spans="1:4" x14ac:dyDescent="0.25">
      <c r="A11048" s="1">
        <v>45596</v>
      </c>
      <c r="B11048" t="s">
        <v>857</v>
      </c>
      <c r="C11048" t="s">
        <v>858</v>
      </c>
      <c r="D11048" s="4">
        <v>11413.86</v>
      </c>
    </row>
    <row r="11049" spans="1:4" x14ac:dyDescent="0.25">
      <c r="A11049" s="1">
        <v>45596</v>
      </c>
      <c r="B11049" t="s">
        <v>1254</v>
      </c>
      <c r="C11049" t="s">
        <v>1255</v>
      </c>
      <c r="D11049" s="4">
        <v>9262.5</v>
      </c>
    </row>
    <row r="11050" spans="1:4" x14ac:dyDescent="0.25">
      <c r="A11050" s="1">
        <v>45596</v>
      </c>
      <c r="B11050" t="s">
        <v>1304</v>
      </c>
      <c r="C11050" t="s">
        <v>1305</v>
      </c>
      <c r="D11050" s="4">
        <v>5000</v>
      </c>
    </row>
    <row r="11051" spans="1:4" x14ac:dyDescent="0.25">
      <c r="A11051" s="1">
        <v>45596</v>
      </c>
      <c r="B11051" t="s">
        <v>1306</v>
      </c>
      <c r="C11051" t="s">
        <v>1307</v>
      </c>
      <c r="D11051" s="4">
        <v>750</v>
      </c>
    </row>
    <row r="11052" spans="1:4" x14ac:dyDescent="0.25">
      <c r="A11052" s="1">
        <v>45596</v>
      </c>
      <c r="B11052" t="s">
        <v>1338</v>
      </c>
      <c r="C11052" t="s">
        <v>1339</v>
      </c>
      <c r="D11052" s="4">
        <v>18700</v>
      </c>
    </row>
    <row r="11053" spans="1:4" x14ac:dyDescent="0.25">
      <c r="A11053" s="1">
        <v>45596</v>
      </c>
      <c r="B11053" t="s">
        <v>1348</v>
      </c>
      <c r="C11053" t="s">
        <v>1349</v>
      </c>
      <c r="D11053" s="4">
        <v>12400</v>
      </c>
    </row>
    <row r="11054" spans="1:4" x14ac:dyDescent="0.25">
      <c r="A11054" s="1">
        <v>45596</v>
      </c>
      <c r="B11054" t="s">
        <v>861</v>
      </c>
      <c r="C11054" t="s">
        <v>862</v>
      </c>
      <c r="D11054" s="4">
        <v>25000</v>
      </c>
    </row>
    <row r="11055" spans="1:4" x14ac:dyDescent="0.25">
      <c r="A11055" s="1">
        <v>45596</v>
      </c>
      <c r="B11055" t="s">
        <v>867</v>
      </c>
      <c r="C11055" t="s">
        <v>868</v>
      </c>
      <c r="D11055" s="4">
        <v>21971.169999999995</v>
      </c>
    </row>
    <row r="11056" spans="1:4" x14ac:dyDescent="0.25">
      <c r="A11056" s="1">
        <v>45596</v>
      </c>
      <c r="B11056" t="s">
        <v>869</v>
      </c>
      <c r="C11056" t="s">
        <v>870</v>
      </c>
      <c r="D11056" s="4">
        <v>18131.190000000002</v>
      </c>
    </row>
    <row r="11057" spans="1:4" x14ac:dyDescent="0.25">
      <c r="A11057" s="1">
        <v>45596</v>
      </c>
      <c r="B11057" t="s">
        <v>1332</v>
      </c>
      <c r="C11057" t="s">
        <v>1333</v>
      </c>
      <c r="D11057" s="4">
        <v>12211.7</v>
      </c>
    </row>
    <row r="11058" spans="1:4" x14ac:dyDescent="0.25">
      <c r="A11058" s="1">
        <v>45596</v>
      </c>
      <c r="B11058" t="s">
        <v>1500</v>
      </c>
      <c r="C11058" t="s">
        <v>1501</v>
      </c>
      <c r="D11058" s="4">
        <v>1131168.5</v>
      </c>
    </row>
    <row r="11059" spans="1:4" x14ac:dyDescent="0.25">
      <c r="A11059" s="1">
        <v>45596</v>
      </c>
      <c r="B11059" t="s">
        <v>1503</v>
      </c>
      <c r="C11059" t="s">
        <v>1504</v>
      </c>
      <c r="D11059" s="4">
        <v>905166.8</v>
      </c>
    </row>
    <row r="11060" spans="1:4" x14ac:dyDescent="0.25">
      <c r="A11060" s="1">
        <v>45596</v>
      </c>
      <c r="B11060" t="s">
        <v>1505</v>
      </c>
      <c r="C11060" t="s">
        <v>1506</v>
      </c>
      <c r="D11060" s="4">
        <v>112074.81</v>
      </c>
    </row>
    <row r="11061" spans="1:4" x14ac:dyDescent="0.25">
      <c r="A11061" s="1">
        <v>45596</v>
      </c>
      <c r="B11061" t="s">
        <v>1507</v>
      </c>
      <c r="C11061" t="s">
        <v>1508</v>
      </c>
      <c r="D11061" s="4">
        <v>136431.31</v>
      </c>
    </row>
    <row r="11062" spans="1:4" x14ac:dyDescent="0.25">
      <c r="A11062" s="1">
        <v>45596</v>
      </c>
      <c r="B11062" t="s">
        <v>1509</v>
      </c>
      <c r="C11062" t="s">
        <v>1510</v>
      </c>
      <c r="D11062" s="4">
        <v>14484</v>
      </c>
    </row>
    <row r="11063" spans="1:4" x14ac:dyDescent="0.25">
      <c r="A11063" s="1">
        <v>45596</v>
      </c>
      <c r="B11063" t="s">
        <v>1515</v>
      </c>
      <c r="C11063" t="s">
        <v>1516</v>
      </c>
      <c r="D11063" s="4">
        <v>202809.25</v>
      </c>
    </row>
    <row r="11064" spans="1:4" x14ac:dyDescent="0.25">
      <c r="A11064" s="1">
        <v>45596</v>
      </c>
      <c r="B11064" t="s">
        <v>1517</v>
      </c>
      <c r="C11064" t="s">
        <v>1518</v>
      </c>
      <c r="D11064" s="4">
        <v>199089.13</v>
      </c>
    </row>
    <row r="11065" spans="1:4" x14ac:dyDescent="0.25">
      <c r="A11065" s="1">
        <v>45596</v>
      </c>
      <c r="B11065" t="s">
        <v>1519</v>
      </c>
      <c r="C11065" t="s">
        <v>1520</v>
      </c>
      <c r="D11065" s="4">
        <v>15288.960000000003</v>
      </c>
    </row>
    <row r="11066" spans="1:4" x14ac:dyDescent="0.25">
      <c r="A11066" s="1">
        <v>45596</v>
      </c>
      <c r="B11066" t="s">
        <v>1521</v>
      </c>
      <c r="C11066" t="s">
        <v>1522</v>
      </c>
      <c r="D11066" s="4">
        <v>1924.8</v>
      </c>
    </row>
    <row r="11067" spans="1:4" x14ac:dyDescent="0.25">
      <c r="A11067" s="1">
        <v>45596</v>
      </c>
      <c r="B11067" t="s">
        <v>1523</v>
      </c>
      <c r="C11067" t="s">
        <v>1524</v>
      </c>
      <c r="D11067" s="4">
        <v>22288.32</v>
      </c>
    </row>
    <row r="11068" spans="1:4" x14ac:dyDescent="0.25">
      <c r="A11068" s="1">
        <v>45596</v>
      </c>
      <c r="B11068" t="s">
        <v>1527</v>
      </c>
      <c r="C11068" t="s">
        <v>1528</v>
      </c>
      <c r="D11068" s="4">
        <v>91124.56</v>
      </c>
    </row>
    <row r="11069" spans="1:4" x14ac:dyDescent="0.25">
      <c r="A11069" s="1">
        <v>45596</v>
      </c>
      <c r="B11069" t="s">
        <v>1529</v>
      </c>
      <c r="C11069" t="s">
        <v>1530</v>
      </c>
      <c r="D11069" s="4">
        <v>62591.190000000017</v>
      </c>
    </row>
    <row r="11070" spans="1:4" x14ac:dyDescent="0.25">
      <c r="A11070" s="1">
        <v>45596</v>
      </c>
      <c r="B11070" t="s">
        <v>1531</v>
      </c>
      <c r="C11070" t="s">
        <v>1532</v>
      </c>
      <c r="D11070" s="4">
        <v>6421.5700000000006</v>
      </c>
    </row>
    <row r="11071" spans="1:4" x14ac:dyDescent="0.25">
      <c r="A11071" s="1">
        <v>45596</v>
      </c>
      <c r="B11071" t="s">
        <v>1533</v>
      </c>
      <c r="C11071" t="s">
        <v>1534</v>
      </c>
      <c r="D11071" s="4">
        <v>598.56999999999994</v>
      </c>
    </row>
    <row r="11072" spans="1:4" x14ac:dyDescent="0.25">
      <c r="A11072" s="1">
        <v>45596</v>
      </c>
      <c r="B11072" t="s">
        <v>1535</v>
      </c>
      <c r="C11072" t="s">
        <v>1536</v>
      </c>
      <c r="D11072" s="4">
        <v>6872.2999999999993</v>
      </c>
    </row>
    <row r="11073" spans="1:4" x14ac:dyDescent="0.25">
      <c r="A11073" s="1">
        <v>45596</v>
      </c>
      <c r="B11073" t="s">
        <v>1537</v>
      </c>
      <c r="C11073" t="s">
        <v>1538</v>
      </c>
      <c r="D11073" s="4">
        <v>11846</v>
      </c>
    </row>
    <row r="11074" spans="1:4" x14ac:dyDescent="0.25">
      <c r="A11074" s="1">
        <v>45596</v>
      </c>
      <c r="B11074" t="s">
        <v>1539</v>
      </c>
      <c r="C11074" t="s">
        <v>1540</v>
      </c>
      <c r="D11074" s="4">
        <v>226.85</v>
      </c>
    </row>
    <row r="11075" spans="1:4" x14ac:dyDescent="0.25">
      <c r="A11075" s="1">
        <v>45596</v>
      </c>
      <c r="B11075" t="s">
        <v>1541</v>
      </c>
      <c r="C11075" t="s">
        <v>1542</v>
      </c>
      <c r="D11075" s="4">
        <v>3061</v>
      </c>
    </row>
    <row r="11076" spans="1:4" x14ac:dyDescent="0.25">
      <c r="A11076" s="1">
        <v>45596</v>
      </c>
      <c r="B11076" t="s">
        <v>1543</v>
      </c>
      <c r="C11076" t="s">
        <v>1544</v>
      </c>
      <c r="D11076" s="4">
        <v>1594</v>
      </c>
    </row>
    <row r="11077" spans="1:4" x14ac:dyDescent="0.25">
      <c r="A11077" s="1">
        <v>45596</v>
      </c>
      <c r="B11077" t="s">
        <v>1545</v>
      </c>
      <c r="C11077" t="s">
        <v>1546</v>
      </c>
      <c r="D11077" s="4">
        <v>100</v>
      </c>
    </row>
    <row r="11078" spans="1:4" x14ac:dyDescent="0.25">
      <c r="A11078" s="1">
        <v>45596</v>
      </c>
      <c r="B11078" t="s">
        <v>1547</v>
      </c>
      <c r="C11078" t="s">
        <v>1548</v>
      </c>
      <c r="D11078" s="4">
        <v>472</v>
      </c>
    </row>
    <row r="11079" spans="1:4" x14ac:dyDescent="0.25">
      <c r="A11079" s="1">
        <v>45596</v>
      </c>
      <c r="B11079" t="s">
        <v>1549</v>
      </c>
      <c r="C11079" t="s">
        <v>1550</v>
      </c>
      <c r="D11079" s="4">
        <v>1400</v>
      </c>
    </row>
    <row r="11080" spans="1:4" x14ac:dyDescent="0.25">
      <c r="A11080" s="1">
        <v>45596</v>
      </c>
      <c r="B11080" t="s">
        <v>911</v>
      </c>
      <c r="C11080" t="s">
        <v>912</v>
      </c>
      <c r="D11080" s="4">
        <v>10200.269999999999</v>
      </c>
    </row>
    <row r="11081" spans="1:4" x14ac:dyDescent="0.25">
      <c r="A11081" s="1">
        <v>45596</v>
      </c>
      <c r="B11081" t="s">
        <v>919</v>
      </c>
      <c r="C11081" t="s">
        <v>920</v>
      </c>
      <c r="D11081" s="4">
        <v>3954.8</v>
      </c>
    </row>
    <row r="11082" spans="1:4" x14ac:dyDescent="0.25">
      <c r="A11082" s="1">
        <v>45596</v>
      </c>
      <c r="B11082" t="s">
        <v>924</v>
      </c>
      <c r="C11082" t="s">
        <v>925</v>
      </c>
      <c r="D11082" s="4">
        <v>29890.400000000001</v>
      </c>
    </row>
    <row r="11083" spans="1:4" x14ac:dyDescent="0.25">
      <c r="A11083" s="1">
        <v>45596</v>
      </c>
      <c r="B11083" t="s">
        <v>927</v>
      </c>
      <c r="C11083" t="s">
        <v>928</v>
      </c>
      <c r="D11083" s="4">
        <v>9292.9269999999997</v>
      </c>
    </row>
    <row r="11084" spans="1:4" x14ac:dyDescent="0.25">
      <c r="A11084" s="1">
        <v>45596</v>
      </c>
      <c r="B11084" t="s">
        <v>931</v>
      </c>
      <c r="C11084" t="s">
        <v>932</v>
      </c>
      <c r="D11084" s="4">
        <v>12193.15</v>
      </c>
    </row>
    <row r="11085" spans="1:4" x14ac:dyDescent="0.25">
      <c r="A11085" s="1">
        <v>45596</v>
      </c>
      <c r="B11085" t="s">
        <v>935</v>
      </c>
      <c r="C11085" t="s">
        <v>936</v>
      </c>
      <c r="D11085" s="4">
        <v>17348.899999999998</v>
      </c>
    </row>
    <row r="11086" spans="1:4" x14ac:dyDescent="0.25">
      <c r="A11086" s="1">
        <v>45596</v>
      </c>
      <c r="B11086" t="s">
        <v>938</v>
      </c>
      <c r="C11086" t="s">
        <v>939</v>
      </c>
      <c r="D11086" s="4">
        <v>4565.5000000000009</v>
      </c>
    </row>
    <row r="11087" spans="1:4" x14ac:dyDescent="0.25">
      <c r="A11087" s="1">
        <v>45596</v>
      </c>
      <c r="B11087" t="s">
        <v>942</v>
      </c>
      <c r="C11087" t="s">
        <v>943</v>
      </c>
      <c r="D11087" s="4">
        <v>1069.6016000000002</v>
      </c>
    </row>
    <row r="11088" spans="1:4" x14ac:dyDescent="0.25">
      <c r="A11088" s="1">
        <v>45596</v>
      </c>
      <c r="B11088" t="s">
        <v>948</v>
      </c>
      <c r="C11088" t="s">
        <v>949</v>
      </c>
      <c r="D11088" s="4">
        <v>125.68</v>
      </c>
    </row>
    <row r="11089" spans="1:4" x14ac:dyDescent="0.25">
      <c r="A11089" s="1">
        <v>45596</v>
      </c>
      <c r="B11089" t="s">
        <v>952</v>
      </c>
      <c r="C11089" t="s">
        <v>953</v>
      </c>
      <c r="D11089" s="4">
        <v>289035</v>
      </c>
    </row>
    <row r="11090" spans="1:4" x14ac:dyDescent="0.25">
      <c r="A11090" s="1">
        <v>45596</v>
      </c>
      <c r="B11090" t="s">
        <v>955</v>
      </c>
      <c r="C11090" t="s">
        <v>956</v>
      </c>
      <c r="D11090" s="4">
        <v>279094</v>
      </c>
    </row>
    <row r="11091" spans="1:4" x14ac:dyDescent="0.25">
      <c r="A11091" s="1">
        <v>45596</v>
      </c>
      <c r="B11091" t="s">
        <v>961</v>
      </c>
      <c r="C11091" t="s">
        <v>962</v>
      </c>
      <c r="D11091" s="4">
        <v>9684.0300000000007</v>
      </c>
    </row>
    <row r="11092" spans="1:4" x14ac:dyDescent="0.25">
      <c r="A11092" s="1">
        <v>45596</v>
      </c>
      <c r="B11092" t="s">
        <v>963</v>
      </c>
      <c r="C11092" t="s">
        <v>964</v>
      </c>
      <c r="D11092" s="4">
        <v>5505</v>
      </c>
    </row>
    <row r="11093" spans="1:4" x14ac:dyDescent="0.25">
      <c r="A11093" s="1">
        <v>45596</v>
      </c>
      <c r="B11093" t="s">
        <v>967</v>
      </c>
      <c r="C11093" t="s">
        <v>968</v>
      </c>
      <c r="D11093" s="4">
        <v>23.499999999999957</v>
      </c>
    </row>
    <row r="11094" spans="1:4" x14ac:dyDescent="0.25">
      <c r="A11094" s="1">
        <v>45596</v>
      </c>
      <c r="B11094" t="s">
        <v>971</v>
      </c>
      <c r="C11094" t="s">
        <v>972</v>
      </c>
      <c r="D11094" s="4">
        <v>2591.29</v>
      </c>
    </row>
    <row r="11095" spans="1:4" x14ac:dyDescent="0.25">
      <c r="A11095" s="1">
        <v>45596</v>
      </c>
      <c r="B11095" t="s">
        <v>973</v>
      </c>
      <c r="C11095" t="s">
        <v>974</v>
      </c>
      <c r="D11095" s="4">
        <v>5740</v>
      </c>
    </row>
    <row r="11096" spans="1:4" x14ac:dyDescent="0.25">
      <c r="A11096" s="1">
        <v>45596</v>
      </c>
      <c r="B11096" t="s">
        <v>977</v>
      </c>
      <c r="C11096" t="s">
        <v>978</v>
      </c>
      <c r="D11096" s="4">
        <v>315.56000000000006</v>
      </c>
    </row>
    <row r="11097" spans="1:4" x14ac:dyDescent="0.25">
      <c r="A11097" s="1">
        <v>45596</v>
      </c>
      <c r="B11097" t="s">
        <v>981</v>
      </c>
      <c r="C11097" t="s">
        <v>982</v>
      </c>
      <c r="D11097" s="4">
        <v>1943</v>
      </c>
    </row>
    <row r="11098" spans="1:4" x14ac:dyDescent="0.25">
      <c r="A11098" s="1">
        <v>45596</v>
      </c>
      <c r="B11098" t="s">
        <v>989</v>
      </c>
      <c r="C11098" t="s">
        <v>990</v>
      </c>
      <c r="D11098" s="4">
        <v>1552.13</v>
      </c>
    </row>
    <row r="11099" spans="1:4" x14ac:dyDescent="0.25">
      <c r="A11099" s="1">
        <v>45596</v>
      </c>
      <c r="B11099" t="s">
        <v>1160</v>
      </c>
      <c r="C11099" t="s">
        <v>1161</v>
      </c>
      <c r="D11099" s="4">
        <v>2781.67</v>
      </c>
    </row>
    <row r="11100" spans="1:4" x14ac:dyDescent="0.25">
      <c r="A11100" s="1">
        <v>45596</v>
      </c>
      <c r="B11100" t="s">
        <v>991</v>
      </c>
      <c r="C11100" t="s">
        <v>992</v>
      </c>
      <c r="D11100" s="4">
        <v>23.5</v>
      </c>
    </row>
    <row r="11101" spans="1:4" x14ac:dyDescent="0.25">
      <c r="A11101" s="1">
        <v>45596</v>
      </c>
      <c r="B11101" t="s">
        <v>993</v>
      </c>
      <c r="C11101" t="s">
        <v>994</v>
      </c>
      <c r="D11101" s="4">
        <v>1040.57</v>
      </c>
    </row>
    <row r="11102" spans="1:4" x14ac:dyDescent="0.25">
      <c r="A11102" s="1">
        <v>45596</v>
      </c>
      <c r="B11102" t="s">
        <v>997</v>
      </c>
      <c r="C11102" t="s">
        <v>998</v>
      </c>
      <c r="D11102" s="4">
        <v>294.89</v>
      </c>
    </row>
    <row r="11103" spans="1:4" x14ac:dyDescent="0.25">
      <c r="A11103" s="1">
        <v>45596</v>
      </c>
      <c r="B11103" t="s">
        <v>1001</v>
      </c>
      <c r="C11103" t="s">
        <v>1002</v>
      </c>
      <c r="D11103" s="4">
        <v>30.579999999999927</v>
      </c>
    </row>
    <row r="11104" spans="1:4" x14ac:dyDescent="0.25">
      <c r="A11104" s="1">
        <v>45596</v>
      </c>
      <c r="B11104" t="s">
        <v>1005</v>
      </c>
      <c r="C11104" t="s">
        <v>1006</v>
      </c>
      <c r="D11104" s="4">
        <v>1.8749999999961229</v>
      </c>
    </row>
    <row r="11105" spans="1:4" x14ac:dyDescent="0.25">
      <c r="A11105" s="1">
        <v>45596</v>
      </c>
      <c r="B11105" t="s">
        <v>1007</v>
      </c>
      <c r="C11105" t="s">
        <v>1008</v>
      </c>
      <c r="D11105" s="4">
        <v>16194.689999999999</v>
      </c>
    </row>
    <row r="11106" spans="1:4" x14ac:dyDescent="0.25">
      <c r="A11106" s="1">
        <v>45596</v>
      </c>
      <c r="B11106" t="s">
        <v>1013</v>
      </c>
      <c r="C11106" t="s">
        <v>1014</v>
      </c>
      <c r="D11106" s="4">
        <v>700.45</v>
      </c>
    </row>
    <row r="11107" spans="1:4" x14ac:dyDescent="0.25">
      <c r="A11107" s="1">
        <v>45596</v>
      </c>
      <c r="B11107" t="s">
        <v>1162</v>
      </c>
      <c r="C11107" t="s">
        <v>1163</v>
      </c>
      <c r="D11107" s="4">
        <v>1312.24</v>
      </c>
    </row>
    <row r="11108" spans="1:4" x14ac:dyDescent="0.25">
      <c r="A11108" s="1">
        <v>45596</v>
      </c>
      <c r="B11108" t="s">
        <v>1164</v>
      </c>
      <c r="C11108" t="s">
        <v>1165</v>
      </c>
      <c r="D11108" s="4">
        <v>7316</v>
      </c>
    </row>
    <row r="11109" spans="1:4" x14ac:dyDescent="0.25">
      <c r="A11109" s="1">
        <v>45596</v>
      </c>
      <c r="B11109" t="s">
        <v>1264</v>
      </c>
      <c r="C11109" t="s">
        <v>1265</v>
      </c>
      <c r="D11109" s="4">
        <v>1502</v>
      </c>
    </row>
    <row r="11110" spans="1:4" x14ac:dyDescent="0.25">
      <c r="A11110" s="1">
        <v>45596</v>
      </c>
      <c r="B11110" t="s">
        <v>1285</v>
      </c>
      <c r="C11110" t="s">
        <v>1286</v>
      </c>
      <c r="D11110" s="4">
        <v>10090.75</v>
      </c>
    </row>
    <row r="11111" spans="1:4" x14ac:dyDescent="0.25">
      <c r="A11111" s="1">
        <v>45596</v>
      </c>
      <c r="B11111" t="s">
        <v>1017</v>
      </c>
      <c r="C11111" t="s">
        <v>1018</v>
      </c>
      <c r="D11111" s="4">
        <v>432.05</v>
      </c>
    </row>
    <row r="11112" spans="1:4" x14ac:dyDescent="0.25">
      <c r="A11112" s="1">
        <v>45596</v>
      </c>
      <c r="B11112" t="s">
        <v>1021</v>
      </c>
      <c r="C11112" t="s">
        <v>1022</v>
      </c>
      <c r="D11112" s="4">
        <v>18169.900000000001</v>
      </c>
    </row>
    <row r="11113" spans="1:4" x14ac:dyDescent="0.25">
      <c r="A11113" s="1">
        <v>45596</v>
      </c>
      <c r="B11113" t="s">
        <v>1025</v>
      </c>
      <c r="C11113" t="s">
        <v>1026</v>
      </c>
      <c r="D11113" s="4">
        <v>2206.5100000000002</v>
      </c>
    </row>
    <row r="11114" spans="1:4" x14ac:dyDescent="0.25">
      <c r="A11114" s="1">
        <v>45596</v>
      </c>
      <c r="B11114" t="s">
        <v>1227</v>
      </c>
      <c r="C11114" t="s">
        <v>1228</v>
      </c>
      <c r="D11114" s="4">
        <v>35181.699999999997</v>
      </c>
    </row>
    <row r="11115" spans="1:4" x14ac:dyDescent="0.25">
      <c r="A11115" s="1">
        <v>45596</v>
      </c>
      <c r="B11115" t="s">
        <v>1027</v>
      </c>
      <c r="C11115" t="s">
        <v>1028</v>
      </c>
      <c r="D11115" s="4">
        <v>106.51</v>
      </c>
    </row>
    <row r="11116" spans="1:4" x14ac:dyDescent="0.25">
      <c r="A11116" s="1">
        <v>45596</v>
      </c>
      <c r="B11116" t="s">
        <v>27</v>
      </c>
      <c r="C11116" t="s">
        <v>1032</v>
      </c>
      <c r="D11116" s="4">
        <v>-4126265.01</v>
      </c>
    </row>
    <row r="11117" spans="1:4" x14ac:dyDescent="0.25">
      <c r="A11117" s="1">
        <v>45596</v>
      </c>
      <c r="B11117" t="s">
        <v>28</v>
      </c>
      <c r="C11117" t="s">
        <v>1039</v>
      </c>
      <c r="D11117" s="4">
        <v>-205486.01999999996</v>
      </c>
    </row>
    <row r="11118" spans="1:4" x14ac:dyDescent="0.25">
      <c r="A11118" s="1">
        <v>45596</v>
      </c>
      <c r="B11118" t="s">
        <v>29</v>
      </c>
      <c r="C11118" t="s">
        <v>1040</v>
      </c>
      <c r="D11118" s="4">
        <v>-4000.54</v>
      </c>
    </row>
    <row r="11119" spans="1:4" x14ac:dyDescent="0.25">
      <c r="A11119" s="1">
        <v>45596</v>
      </c>
      <c r="B11119" t="s">
        <v>30</v>
      </c>
      <c r="C11119" t="s">
        <v>1229</v>
      </c>
      <c r="D11119" s="4">
        <v>-73510.11</v>
      </c>
    </row>
    <row r="11120" spans="1:4" x14ac:dyDescent="0.25">
      <c r="A11120" s="1">
        <v>45596</v>
      </c>
      <c r="B11120" t="s">
        <v>31</v>
      </c>
      <c r="C11120" t="s">
        <v>1293</v>
      </c>
      <c r="D11120" s="4">
        <v>-64525.599999999999</v>
      </c>
    </row>
    <row r="11121" spans="1:4" x14ac:dyDescent="0.25">
      <c r="A11121" s="1">
        <v>45596</v>
      </c>
      <c r="B11121" t="s">
        <v>32</v>
      </c>
      <c r="C11121" t="s">
        <v>1268</v>
      </c>
      <c r="D11121" s="4">
        <v>-44272.34</v>
      </c>
    </row>
    <row r="11122" spans="1:4" x14ac:dyDescent="0.25">
      <c r="A11122" s="1">
        <v>45596</v>
      </c>
      <c r="B11122" t="s">
        <v>34</v>
      </c>
      <c r="C11122" t="s">
        <v>1044</v>
      </c>
      <c r="D11122" s="4">
        <v>-216398.36</v>
      </c>
    </row>
    <row r="11123" spans="1:4" x14ac:dyDescent="0.25">
      <c r="A11123" s="1">
        <v>45596</v>
      </c>
      <c r="B11123" t="s">
        <v>25</v>
      </c>
      <c r="C11123" t="s">
        <v>1049</v>
      </c>
      <c r="D11123" s="4">
        <v>-746247.88199999998</v>
      </c>
    </row>
    <row r="11124" spans="1:4" x14ac:dyDescent="0.25">
      <c r="A11124" s="1">
        <v>45596</v>
      </c>
      <c r="B11124" t="s">
        <v>1056</v>
      </c>
      <c r="C11124" t="s">
        <v>1057</v>
      </c>
      <c r="D11124" s="4">
        <v>-225177.04</v>
      </c>
    </row>
    <row r="11125" spans="1:4" x14ac:dyDescent="0.25">
      <c r="A11125" s="1">
        <v>45596</v>
      </c>
      <c r="B11125" t="s">
        <v>1058</v>
      </c>
      <c r="C11125" t="s">
        <v>1059</v>
      </c>
      <c r="D11125" s="4">
        <v>-158513.26000000007</v>
      </c>
    </row>
    <row r="11126" spans="1:4" x14ac:dyDescent="0.25">
      <c r="A11126" s="1">
        <v>45596</v>
      </c>
      <c r="B11126" t="s">
        <v>1062</v>
      </c>
      <c r="C11126" t="s">
        <v>1063</v>
      </c>
      <c r="D11126" s="4">
        <v>-12.500000000000909</v>
      </c>
    </row>
    <row r="11127" spans="1:4" x14ac:dyDescent="0.25">
      <c r="A11127" s="1">
        <v>45596</v>
      </c>
      <c r="B11127" t="s">
        <v>1066</v>
      </c>
      <c r="C11127" t="s">
        <v>1067</v>
      </c>
      <c r="D11127" s="4">
        <v>-1.1799999999984898</v>
      </c>
    </row>
    <row r="11128" spans="1:4" x14ac:dyDescent="0.25">
      <c r="A11128" s="1">
        <v>45596</v>
      </c>
      <c r="B11128" t="s">
        <v>35</v>
      </c>
      <c r="C11128" t="s">
        <v>1031</v>
      </c>
      <c r="D11128" s="4">
        <v>5918.1399999999994</v>
      </c>
    </row>
    <row r="11129" spans="1:4" x14ac:dyDescent="0.25">
      <c r="A11129" s="1">
        <v>45596</v>
      </c>
      <c r="B11129" t="s">
        <v>1068</v>
      </c>
      <c r="C11129" t="s">
        <v>1069</v>
      </c>
      <c r="D11129" s="4">
        <v>-1548</v>
      </c>
    </row>
    <row r="11130" spans="1:4" x14ac:dyDescent="0.25">
      <c r="A11130" s="1">
        <v>45596</v>
      </c>
      <c r="B11130" t="s">
        <v>1168</v>
      </c>
      <c r="C11130" t="s">
        <v>1169</v>
      </c>
      <c r="D11130" s="4">
        <v>-11073.25</v>
      </c>
    </row>
    <row r="11131" spans="1:4" x14ac:dyDescent="0.25">
      <c r="A11131" s="1">
        <v>45596</v>
      </c>
      <c r="B11131" t="s">
        <v>1080</v>
      </c>
      <c r="C11131" t="s">
        <v>1081</v>
      </c>
      <c r="D11131" s="4">
        <v>-4856.6900000000005</v>
      </c>
    </row>
    <row r="11132" spans="1:4" x14ac:dyDescent="0.25">
      <c r="A11132" s="1">
        <v>45596</v>
      </c>
      <c r="B11132" t="s">
        <v>1172</v>
      </c>
      <c r="C11132" t="s">
        <v>1173</v>
      </c>
      <c r="D11132" s="4">
        <v>-5002.3</v>
      </c>
    </row>
    <row r="11133" spans="1:4" x14ac:dyDescent="0.25">
      <c r="A11133" s="1">
        <v>45596</v>
      </c>
      <c r="B11133" t="s">
        <v>1322</v>
      </c>
      <c r="C11133" t="s">
        <v>1323</v>
      </c>
      <c r="D11133" s="4">
        <v>-5.8599999999999994</v>
      </c>
    </row>
    <row r="11134" spans="1:4" x14ac:dyDescent="0.25">
      <c r="A11134" s="1">
        <v>45596</v>
      </c>
      <c r="B11134" t="s">
        <v>1084</v>
      </c>
      <c r="C11134" t="s">
        <v>1085</v>
      </c>
      <c r="D11134" s="4">
        <v>-597099.55999999994</v>
      </c>
    </row>
    <row r="11135" spans="1:4" x14ac:dyDescent="0.25">
      <c r="A11135" s="1">
        <v>45596</v>
      </c>
      <c r="B11135" t="s">
        <v>1089</v>
      </c>
      <c r="C11135" t="s">
        <v>1090</v>
      </c>
      <c r="D11135" s="4">
        <v>-112209.10999999999</v>
      </c>
    </row>
    <row r="11136" spans="1:4" x14ac:dyDescent="0.25">
      <c r="A11136" s="1">
        <v>45596</v>
      </c>
      <c r="B11136" t="s">
        <v>1283</v>
      </c>
      <c r="C11136" t="s">
        <v>1284</v>
      </c>
      <c r="D11136" s="4">
        <v>-4038.17</v>
      </c>
    </row>
    <row r="11137" spans="1:4" x14ac:dyDescent="0.25">
      <c r="A11137" s="1">
        <v>45596</v>
      </c>
      <c r="B11137" t="s">
        <v>1271</v>
      </c>
      <c r="C11137" t="s">
        <v>1272</v>
      </c>
      <c r="D11137" s="4">
        <v>-1500</v>
      </c>
    </row>
    <row r="11138" spans="1:4" x14ac:dyDescent="0.25">
      <c r="A11138" s="1">
        <v>45596</v>
      </c>
      <c r="B11138" t="s">
        <v>1101</v>
      </c>
      <c r="C11138" t="s">
        <v>1102</v>
      </c>
      <c r="D11138" s="4">
        <v>-37502.57</v>
      </c>
    </row>
    <row r="11139" spans="1:4" x14ac:dyDescent="0.25">
      <c r="A11139" s="1">
        <v>45626</v>
      </c>
      <c r="B11139" t="s">
        <v>1182</v>
      </c>
      <c r="C11139" t="s">
        <v>1183</v>
      </c>
      <c r="D11139" s="4">
        <v>249.99999999998727</v>
      </c>
    </row>
    <row r="11140" spans="1:4" x14ac:dyDescent="0.25">
      <c r="A11140" s="1">
        <v>45626</v>
      </c>
      <c r="B11140" t="s">
        <v>570</v>
      </c>
      <c r="C11140" t="s">
        <v>571</v>
      </c>
      <c r="D11140" s="4">
        <v>10000</v>
      </c>
    </row>
    <row r="11141" spans="1:4" x14ac:dyDescent="0.25">
      <c r="A11141" s="1">
        <v>45626</v>
      </c>
      <c r="B11141" t="s">
        <v>576</v>
      </c>
      <c r="C11141" t="s">
        <v>577</v>
      </c>
      <c r="D11141" s="4">
        <v>38543</v>
      </c>
    </row>
    <row r="11142" spans="1:4" x14ac:dyDescent="0.25">
      <c r="A11142" s="1">
        <v>45626</v>
      </c>
      <c r="B11142" t="s">
        <v>580</v>
      </c>
      <c r="C11142" t="s">
        <v>581</v>
      </c>
      <c r="D11142" s="4">
        <v>102227.1</v>
      </c>
    </row>
    <row r="11143" spans="1:4" x14ac:dyDescent="0.25">
      <c r="A11143" s="1">
        <v>45626</v>
      </c>
      <c r="B11143" t="s">
        <v>588</v>
      </c>
      <c r="C11143" t="s">
        <v>589</v>
      </c>
      <c r="D11143" s="4">
        <v>59322.69</v>
      </c>
    </row>
    <row r="11144" spans="1:4" x14ac:dyDescent="0.25">
      <c r="A11144" s="1">
        <v>45626</v>
      </c>
      <c r="B11144" t="s">
        <v>592</v>
      </c>
      <c r="C11144" t="s">
        <v>593</v>
      </c>
      <c r="D11144" s="4">
        <v>87545.25</v>
      </c>
    </row>
    <row r="11145" spans="1:4" x14ac:dyDescent="0.25">
      <c r="A11145" s="1">
        <v>45626</v>
      </c>
      <c r="B11145" t="s">
        <v>597</v>
      </c>
      <c r="C11145" t="s">
        <v>598</v>
      </c>
      <c r="D11145" s="4">
        <v>693957.03</v>
      </c>
    </row>
    <row r="11146" spans="1:4" x14ac:dyDescent="0.25">
      <c r="A11146" s="1">
        <v>45626</v>
      </c>
      <c r="B11146" t="s">
        <v>601</v>
      </c>
      <c r="C11146" t="s">
        <v>602</v>
      </c>
      <c r="D11146" s="4">
        <v>136992.31</v>
      </c>
    </row>
    <row r="11147" spans="1:4" x14ac:dyDescent="0.25">
      <c r="A11147" s="1">
        <v>45626</v>
      </c>
      <c r="B11147" t="s">
        <v>605</v>
      </c>
      <c r="C11147" t="s">
        <v>606</v>
      </c>
      <c r="D11147" s="4">
        <v>229033.74</v>
      </c>
    </row>
    <row r="11148" spans="1:4" x14ac:dyDescent="0.25">
      <c r="A11148" s="1">
        <v>45626</v>
      </c>
      <c r="B11148" t="s">
        <v>1334</v>
      </c>
      <c r="C11148" t="s">
        <v>1335</v>
      </c>
      <c r="D11148" s="4">
        <v>140736</v>
      </c>
    </row>
    <row r="11149" spans="1:4" x14ac:dyDescent="0.25">
      <c r="A11149" s="1">
        <v>45626</v>
      </c>
      <c r="B11149" t="s">
        <v>611</v>
      </c>
      <c r="C11149" t="s">
        <v>612</v>
      </c>
      <c r="D11149" s="4">
        <v>319446.49000000005</v>
      </c>
    </row>
    <row r="11150" spans="1:4" x14ac:dyDescent="0.25">
      <c r="A11150" s="1">
        <v>45626</v>
      </c>
      <c r="B11150" t="s">
        <v>1391</v>
      </c>
      <c r="C11150" t="s">
        <v>1392</v>
      </c>
      <c r="D11150" s="4">
        <v>1508.2</v>
      </c>
    </row>
    <row r="11151" spans="1:4" x14ac:dyDescent="0.25">
      <c r="A11151" s="1">
        <v>45626</v>
      </c>
      <c r="B11151" t="s">
        <v>617</v>
      </c>
      <c r="C11151" t="s">
        <v>618</v>
      </c>
      <c r="D11151" s="4">
        <v>95968.39</v>
      </c>
    </row>
    <row r="11152" spans="1:4" x14ac:dyDescent="0.25">
      <c r="A11152" s="1">
        <v>45626</v>
      </c>
      <c r="B11152" t="s">
        <v>621</v>
      </c>
      <c r="C11152" t="s">
        <v>622</v>
      </c>
      <c r="D11152" s="4">
        <v>16409.09</v>
      </c>
    </row>
    <row r="11153" spans="1:4" x14ac:dyDescent="0.25">
      <c r="A11153" s="1">
        <v>45626</v>
      </c>
      <c r="B11153" t="s">
        <v>625</v>
      </c>
      <c r="C11153" t="s">
        <v>626</v>
      </c>
      <c r="D11153" s="4">
        <v>15085.040000000023</v>
      </c>
    </row>
    <row r="11154" spans="1:4" x14ac:dyDescent="0.25">
      <c r="A11154" s="1">
        <v>45626</v>
      </c>
      <c r="B11154" t="s">
        <v>48</v>
      </c>
      <c r="C11154" t="s">
        <v>49</v>
      </c>
      <c r="D11154" s="4">
        <v>340</v>
      </c>
    </row>
    <row r="11155" spans="1:4" x14ac:dyDescent="0.25">
      <c r="A11155" s="1">
        <v>45626</v>
      </c>
      <c r="B11155" t="s">
        <v>53</v>
      </c>
      <c r="C11155" t="s">
        <v>54</v>
      </c>
      <c r="D11155" s="4">
        <v>2500</v>
      </c>
    </row>
    <row r="11156" spans="1:4" x14ac:dyDescent="0.25">
      <c r="A11156" s="1">
        <v>45626</v>
      </c>
      <c r="B11156" t="s">
        <v>57</v>
      </c>
      <c r="C11156" t="s">
        <v>58</v>
      </c>
      <c r="D11156" s="4">
        <v>250</v>
      </c>
    </row>
    <row r="11157" spans="1:4" x14ac:dyDescent="0.25">
      <c r="A11157" s="1">
        <v>45626</v>
      </c>
      <c r="B11157" t="s">
        <v>61</v>
      </c>
      <c r="C11157" t="s">
        <v>62</v>
      </c>
      <c r="D11157" s="4">
        <v>997500</v>
      </c>
    </row>
    <row r="11158" spans="1:4" x14ac:dyDescent="0.25">
      <c r="A11158" s="1">
        <v>45626</v>
      </c>
      <c r="B11158" t="s">
        <v>64</v>
      </c>
      <c r="C11158" t="s">
        <v>65</v>
      </c>
      <c r="D11158" s="4">
        <v>39250.559999999998</v>
      </c>
    </row>
    <row r="11159" spans="1:4" x14ac:dyDescent="0.25">
      <c r="A11159" s="1">
        <v>45626</v>
      </c>
      <c r="B11159" t="s">
        <v>66</v>
      </c>
      <c r="C11159" t="s">
        <v>67</v>
      </c>
      <c r="D11159" s="4">
        <v>135322.94</v>
      </c>
    </row>
    <row r="11160" spans="1:4" x14ac:dyDescent="0.25">
      <c r="A11160" s="1">
        <v>45626</v>
      </c>
      <c r="B11160" t="s">
        <v>139</v>
      </c>
      <c r="C11160" t="s">
        <v>654</v>
      </c>
      <c r="D11160" s="4">
        <v>586813.33000000007</v>
      </c>
    </row>
    <row r="11161" spans="1:4" x14ac:dyDescent="0.25">
      <c r="A11161" s="1">
        <v>45626</v>
      </c>
      <c r="B11161" t="s">
        <v>143</v>
      </c>
      <c r="C11161" t="s">
        <v>662</v>
      </c>
      <c r="D11161" s="4">
        <v>535716.75</v>
      </c>
    </row>
    <row r="11162" spans="1:4" x14ac:dyDescent="0.25">
      <c r="A11162" s="1">
        <v>45626</v>
      </c>
      <c r="B11162" t="s">
        <v>665</v>
      </c>
      <c r="C11162" t="s">
        <v>666</v>
      </c>
      <c r="D11162" s="4">
        <v>1941508.6099999934</v>
      </c>
    </row>
    <row r="11163" spans="1:4" x14ac:dyDescent="0.25">
      <c r="A11163" s="1">
        <v>45626</v>
      </c>
      <c r="B11163" t="s">
        <v>670</v>
      </c>
      <c r="C11163" t="s">
        <v>671</v>
      </c>
      <c r="D11163" s="4">
        <v>5379.4200000000255</v>
      </c>
    </row>
    <row r="11164" spans="1:4" x14ac:dyDescent="0.25">
      <c r="A11164" s="1">
        <v>45626</v>
      </c>
      <c r="B11164" t="s">
        <v>674</v>
      </c>
      <c r="C11164" t="s">
        <v>675</v>
      </c>
      <c r="D11164" s="4">
        <v>34130.179999999942</v>
      </c>
    </row>
    <row r="11165" spans="1:4" x14ac:dyDescent="0.25">
      <c r="A11165" s="1">
        <v>45626</v>
      </c>
      <c r="B11165" t="s">
        <v>687</v>
      </c>
      <c r="C11165" t="s">
        <v>688</v>
      </c>
      <c r="D11165" s="4">
        <v>794.3599999999999</v>
      </c>
    </row>
    <row r="11166" spans="1:4" x14ac:dyDescent="0.25">
      <c r="A11166" s="1">
        <v>45626</v>
      </c>
      <c r="B11166" t="s">
        <v>1184</v>
      </c>
      <c r="C11166" t="s">
        <v>1185</v>
      </c>
      <c r="D11166" s="4">
        <v>107560.93999999999</v>
      </c>
    </row>
    <row r="11167" spans="1:4" x14ac:dyDescent="0.25">
      <c r="A11167" s="1">
        <v>45626</v>
      </c>
      <c r="B11167" t="s">
        <v>1346</v>
      </c>
      <c r="C11167" t="s">
        <v>1347</v>
      </c>
      <c r="D11167" s="4">
        <v>70979.009999999995</v>
      </c>
    </row>
    <row r="11168" spans="1:4" x14ac:dyDescent="0.25">
      <c r="A11168" s="1">
        <v>45626</v>
      </c>
      <c r="B11168" t="s">
        <v>700</v>
      </c>
      <c r="C11168" t="s">
        <v>701</v>
      </c>
      <c r="D11168" s="4">
        <v>5898.25</v>
      </c>
    </row>
    <row r="11169" spans="1:4" x14ac:dyDescent="0.25">
      <c r="A11169" s="1">
        <v>45626</v>
      </c>
      <c r="B11169" t="s">
        <v>710</v>
      </c>
      <c r="C11169" t="s">
        <v>711</v>
      </c>
      <c r="D11169" s="4">
        <v>40132.740000000005</v>
      </c>
    </row>
    <row r="11170" spans="1:4" x14ac:dyDescent="0.25">
      <c r="A11170" s="1">
        <v>45626</v>
      </c>
      <c r="B11170" t="s">
        <v>1360</v>
      </c>
      <c r="C11170" t="s">
        <v>1361</v>
      </c>
      <c r="D11170" s="4">
        <v>12460.105</v>
      </c>
    </row>
    <row r="11171" spans="1:4" x14ac:dyDescent="0.25">
      <c r="A11171" s="1">
        <v>45626</v>
      </c>
      <c r="B11171" t="s">
        <v>723</v>
      </c>
      <c r="C11171" t="s">
        <v>724</v>
      </c>
      <c r="D11171" s="4">
        <v>58562.62000000001</v>
      </c>
    </row>
    <row r="11172" spans="1:4" x14ac:dyDescent="0.25">
      <c r="A11172" s="1">
        <v>45626</v>
      </c>
      <c r="B11172" t="s">
        <v>728</v>
      </c>
      <c r="C11172" t="s">
        <v>729</v>
      </c>
      <c r="D11172" s="4">
        <v>2796.9300000000658</v>
      </c>
    </row>
    <row r="11173" spans="1:4" x14ac:dyDescent="0.25">
      <c r="A11173" s="1">
        <v>45626</v>
      </c>
      <c r="B11173" t="s">
        <v>736</v>
      </c>
      <c r="C11173" t="s">
        <v>737</v>
      </c>
      <c r="D11173" s="4">
        <v>151745.73000000001</v>
      </c>
    </row>
    <row r="11174" spans="1:4" x14ac:dyDescent="0.25">
      <c r="A11174" s="1">
        <v>45626</v>
      </c>
      <c r="B11174" t="s">
        <v>740</v>
      </c>
      <c r="C11174" t="s">
        <v>741</v>
      </c>
      <c r="D11174" s="4">
        <v>-9507.559999999954</v>
      </c>
    </row>
    <row r="11175" spans="1:4" x14ac:dyDescent="0.25">
      <c r="A11175" s="1">
        <v>45626</v>
      </c>
      <c r="B11175" t="s">
        <v>744</v>
      </c>
      <c r="C11175" t="s">
        <v>745</v>
      </c>
      <c r="D11175" s="4">
        <v>-166.6499999999501</v>
      </c>
    </row>
    <row r="11176" spans="1:4" x14ac:dyDescent="0.25">
      <c r="A11176" s="1">
        <v>45626</v>
      </c>
      <c r="B11176" t="s">
        <v>749</v>
      </c>
      <c r="C11176" t="s">
        <v>750</v>
      </c>
      <c r="D11176" s="4">
        <v>4442.560000000015</v>
      </c>
    </row>
    <row r="11177" spans="1:4" x14ac:dyDescent="0.25">
      <c r="A11177" s="1">
        <v>45626</v>
      </c>
      <c r="B11177" t="s">
        <v>753</v>
      </c>
      <c r="C11177" t="s">
        <v>754</v>
      </c>
      <c r="D11177" s="4">
        <v>47142.770000000004</v>
      </c>
    </row>
    <row r="11178" spans="1:4" x14ac:dyDescent="0.25">
      <c r="A11178" s="1">
        <v>45626</v>
      </c>
      <c r="B11178" t="s">
        <v>765</v>
      </c>
      <c r="C11178" t="s">
        <v>766</v>
      </c>
      <c r="D11178" s="4">
        <v>53.55</v>
      </c>
    </row>
    <row r="11179" spans="1:4" x14ac:dyDescent="0.25">
      <c r="A11179" s="1">
        <v>45626</v>
      </c>
      <c r="B11179" t="s">
        <v>1188</v>
      </c>
      <c r="C11179" t="s">
        <v>1189</v>
      </c>
      <c r="D11179" s="4">
        <v>1091.8000000000002</v>
      </c>
    </row>
    <row r="11180" spans="1:4" x14ac:dyDescent="0.25">
      <c r="A11180" s="1">
        <v>45626</v>
      </c>
      <c r="B11180" t="s">
        <v>1190</v>
      </c>
      <c r="C11180" t="s">
        <v>1191</v>
      </c>
      <c r="D11180" s="4">
        <v>181.46999999998934</v>
      </c>
    </row>
    <row r="11181" spans="1:4" x14ac:dyDescent="0.25">
      <c r="A11181" s="1">
        <v>45626</v>
      </c>
      <c r="B11181" t="s">
        <v>783</v>
      </c>
      <c r="C11181" t="s">
        <v>784</v>
      </c>
      <c r="D11181" s="4">
        <v>8023.9599999999991</v>
      </c>
    </row>
    <row r="11182" spans="1:4" x14ac:dyDescent="0.25">
      <c r="A11182" s="1">
        <v>45626</v>
      </c>
      <c r="B11182" t="s">
        <v>68</v>
      </c>
      <c r="C11182" t="s">
        <v>69</v>
      </c>
      <c r="D11182" s="4">
        <v>782.4300000000012</v>
      </c>
    </row>
    <row r="11183" spans="1:4" x14ac:dyDescent="0.25">
      <c r="A11183" s="1">
        <v>45626</v>
      </c>
      <c r="B11183" t="s">
        <v>70</v>
      </c>
      <c r="C11183" t="s">
        <v>71</v>
      </c>
      <c r="D11183" s="4">
        <v>133713.92799999856</v>
      </c>
    </row>
    <row r="11184" spans="1:4" x14ac:dyDescent="0.25">
      <c r="A11184" s="1">
        <v>45626</v>
      </c>
      <c r="B11184" t="s">
        <v>72</v>
      </c>
      <c r="C11184" t="s">
        <v>73</v>
      </c>
      <c r="D11184" s="4">
        <v>2408.0499999999993</v>
      </c>
    </row>
    <row r="11185" spans="1:4" x14ac:dyDescent="0.25">
      <c r="A11185" s="1">
        <v>45626</v>
      </c>
      <c r="B11185" t="s">
        <v>74</v>
      </c>
      <c r="C11185" t="s">
        <v>75</v>
      </c>
      <c r="D11185" s="4">
        <v>3275.16</v>
      </c>
    </row>
    <row r="11186" spans="1:4" x14ac:dyDescent="0.25">
      <c r="A11186" s="1">
        <v>45626</v>
      </c>
      <c r="B11186" t="s">
        <v>76</v>
      </c>
      <c r="C11186" t="s">
        <v>77</v>
      </c>
      <c r="D11186" s="4">
        <v>527.74</v>
      </c>
    </row>
    <row r="11187" spans="1:4" x14ac:dyDescent="0.25">
      <c r="A11187" s="1">
        <v>45626</v>
      </c>
      <c r="B11187" t="s">
        <v>78</v>
      </c>
      <c r="C11187" t="s">
        <v>79</v>
      </c>
      <c r="D11187" s="4">
        <v>1065208.7300000067</v>
      </c>
    </row>
    <row r="11188" spans="1:4" x14ac:dyDescent="0.25">
      <c r="A11188" s="1">
        <v>45626</v>
      </c>
      <c r="B11188" t="s">
        <v>80</v>
      </c>
      <c r="C11188" t="s">
        <v>81</v>
      </c>
      <c r="D11188" s="4">
        <v>458994.87</v>
      </c>
    </row>
    <row r="11189" spans="1:4" x14ac:dyDescent="0.25">
      <c r="A11189" s="1">
        <v>45626</v>
      </c>
      <c r="B11189" t="s">
        <v>84</v>
      </c>
      <c r="C11189" t="s">
        <v>85</v>
      </c>
      <c r="D11189" s="4">
        <v>115801.80000000267</v>
      </c>
    </row>
    <row r="11190" spans="1:4" x14ac:dyDescent="0.25">
      <c r="A11190" s="1">
        <v>45626</v>
      </c>
      <c r="B11190" t="s">
        <v>86</v>
      </c>
      <c r="C11190" t="s">
        <v>87</v>
      </c>
      <c r="D11190" s="4">
        <v>238087.74</v>
      </c>
    </row>
    <row r="11191" spans="1:4" x14ac:dyDescent="0.25">
      <c r="A11191" s="1">
        <v>45626</v>
      </c>
      <c r="B11191" t="s">
        <v>88</v>
      </c>
      <c r="C11191" t="s">
        <v>89</v>
      </c>
      <c r="D11191" s="4">
        <v>104851.3800000003</v>
      </c>
    </row>
    <row r="11192" spans="1:4" x14ac:dyDescent="0.25">
      <c r="A11192" s="1">
        <v>45626</v>
      </c>
      <c r="B11192" t="s">
        <v>90</v>
      </c>
      <c r="C11192" t="s">
        <v>91</v>
      </c>
      <c r="D11192" s="4">
        <v>9280.2999999999865</v>
      </c>
    </row>
    <row r="11193" spans="1:4" x14ac:dyDescent="0.25">
      <c r="A11193" s="1">
        <v>45626</v>
      </c>
      <c r="B11193" t="s">
        <v>92</v>
      </c>
      <c r="C11193" t="s">
        <v>93</v>
      </c>
      <c r="D11193" s="4">
        <v>417345.06899999973</v>
      </c>
    </row>
    <row r="11194" spans="1:4" x14ac:dyDescent="0.25">
      <c r="A11194" s="1">
        <v>45626</v>
      </c>
      <c r="B11194" t="s">
        <v>94</v>
      </c>
      <c r="C11194" t="s">
        <v>95</v>
      </c>
      <c r="D11194" s="4">
        <v>2499.5400000000009</v>
      </c>
    </row>
    <row r="11195" spans="1:4" x14ac:dyDescent="0.25">
      <c r="A11195" s="1">
        <v>45626</v>
      </c>
      <c r="B11195" t="s">
        <v>96</v>
      </c>
      <c r="C11195" t="s">
        <v>97</v>
      </c>
      <c r="D11195" s="4">
        <v>88468.699999999939</v>
      </c>
    </row>
    <row r="11196" spans="1:4" x14ac:dyDescent="0.25">
      <c r="A11196" s="1">
        <v>45626</v>
      </c>
      <c r="B11196" t="s">
        <v>98</v>
      </c>
      <c r="C11196" t="s">
        <v>99</v>
      </c>
      <c r="D11196" s="4">
        <v>213.77000000000109</v>
      </c>
    </row>
    <row r="11197" spans="1:4" x14ac:dyDescent="0.25">
      <c r="A11197" s="1">
        <v>45626</v>
      </c>
      <c r="B11197" t="s">
        <v>100</v>
      </c>
      <c r="C11197" t="s">
        <v>101</v>
      </c>
      <c r="D11197" s="4">
        <v>1000153.42</v>
      </c>
    </row>
    <row r="11198" spans="1:4" x14ac:dyDescent="0.25">
      <c r="A11198" s="1">
        <v>45626</v>
      </c>
      <c r="B11198" t="s">
        <v>108</v>
      </c>
      <c r="C11198" t="s">
        <v>109</v>
      </c>
      <c r="D11198" s="4">
        <v>900000</v>
      </c>
    </row>
    <row r="11199" spans="1:4" x14ac:dyDescent="0.25">
      <c r="A11199" s="1">
        <v>45626</v>
      </c>
      <c r="B11199" t="s">
        <v>846</v>
      </c>
      <c r="C11199" t="s">
        <v>847</v>
      </c>
      <c r="D11199" s="4">
        <v>-8700.0000000000746</v>
      </c>
    </row>
    <row r="11200" spans="1:4" x14ac:dyDescent="0.25">
      <c r="A11200" s="1">
        <v>45626</v>
      </c>
      <c r="B11200" t="s">
        <v>851</v>
      </c>
      <c r="C11200" t="s">
        <v>852</v>
      </c>
      <c r="D11200" s="4">
        <v>-100000</v>
      </c>
    </row>
    <row r="11201" spans="1:4" x14ac:dyDescent="0.25">
      <c r="A11201" s="1">
        <v>45626</v>
      </c>
      <c r="B11201" t="s">
        <v>855</v>
      </c>
      <c r="C11201" t="s">
        <v>856</v>
      </c>
      <c r="D11201" s="4">
        <v>-800000</v>
      </c>
    </row>
    <row r="11202" spans="1:4" x14ac:dyDescent="0.25">
      <c r="A11202" s="1">
        <v>45626</v>
      </c>
      <c r="B11202" t="s">
        <v>859</v>
      </c>
      <c r="C11202" t="s">
        <v>860</v>
      </c>
      <c r="D11202" s="4">
        <v>-99477.040000000008</v>
      </c>
    </row>
    <row r="11203" spans="1:4" x14ac:dyDescent="0.25">
      <c r="A11203" s="1">
        <v>45626</v>
      </c>
      <c r="B11203" t="s">
        <v>1192</v>
      </c>
      <c r="C11203" t="s">
        <v>1193</v>
      </c>
      <c r="D11203" s="4">
        <v>-135322.94000000006</v>
      </c>
    </row>
    <row r="11204" spans="1:4" x14ac:dyDescent="0.25">
      <c r="A11204" s="1">
        <v>45626</v>
      </c>
      <c r="B11204" t="s">
        <v>865</v>
      </c>
      <c r="C11204" t="s">
        <v>866</v>
      </c>
      <c r="D11204" s="4">
        <v>-100905.84000000001</v>
      </c>
    </row>
    <row r="11205" spans="1:4" x14ac:dyDescent="0.25">
      <c r="A11205" s="1">
        <v>45626</v>
      </c>
      <c r="B11205" t="s">
        <v>871</v>
      </c>
      <c r="C11205" t="s">
        <v>872</v>
      </c>
      <c r="D11205" s="4">
        <v>-144092.12000000008</v>
      </c>
    </row>
    <row r="11206" spans="1:4" x14ac:dyDescent="0.25">
      <c r="A11206" s="1">
        <v>45626</v>
      </c>
      <c r="B11206" t="s">
        <v>873</v>
      </c>
      <c r="C11206" t="s">
        <v>874</v>
      </c>
      <c r="D11206" s="4">
        <v>-243042.03000000003</v>
      </c>
    </row>
    <row r="11207" spans="1:4" x14ac:dyDescent="0.25">
      <c r="A11207" s="1">
        <v>45626</v>
      </c>
      <c r="B11207" t="s">
        <v>875</v>
      </c>
      <c r="C11207" t="s">
        <v>876</v>
      </c>
      <c r="D11207" s="4">
        <v>-200836.07000000012</v>
      </c>
    </row>
    <row r="11208" spans="1:4" x14ac:dyDescent="0.25">
      <c r="A11208" s="1">
        <v>45626</v>
      </c>
      <c r="B11208" t="s">
        <v>879</v>
      </c>
      <c r="C11208" t="s">
        <v>880</v>
      </c>
      <c r="D11208" s="4">
        <v>-72976.316999999981</v>
      </c>
    </row>
    <row r="11209" spans="1:4" x14ac:dyDescent="0.25">
      <c r="A11209" s="1">
        <v>45626</v>
      </c>
      <c r="B11209" t="s">
        <v>881</v>
      </c>
      <c r="C11209" t="s">
        <v>882</v>
      </c>
      <c r="D11209" s="4">
        <v>-16546.75</v>
      </c>
    </row>
    <row r="11210" spans="1:4" x14ac:dyDescent="0.25">
      <c r="A11210" s="1">
        <v>45626</v>
      </c>
      <c r="B11210" t="s">
        <v>883</v>
      </c>
      <c r="C11210" t="s">
        <v>884</v>
      </c>
      <c r="D11210" s="4">
        <v>-11927.081599999989</v>
      </c>
    </row>
    <row r="11211" spans="1:4" x14ac:dyDescent="0.25">
      <c r="A11211" s="1">
        <v>45626</v>
      </c>
      <c r="B11211" t="s">
        <v>885</v>
      </c>
      <c r="C11211" t="s">
        <v>886</v>
      </c>
      <c r="D11211" s="4">
        <v>-17806.339999999989</v>
      </c>
    </row>
    <row r="11212" spans="1:4" x14ac:dyDescent="0.25">
      <c r="A11212" s="1">
        <v>45626</v>
      </c>
      <c r="B11212" t="s">
        <v>887</v>
      </c>
      <c r="C11212" t="s">
        <v>888</v>
      </c>
      <c r="D11212" s="4">
        <v>-10000</v>
      </c>
    </row>
    <row r="11213" spans="1:4" x14ac:dyDescent="0.25">
      <c r="A11213" s="1">
        <v>45626</v>
      </c>
      <c r="B11213" t="s">
        <v>891</v>
      </c>
      <c r="C11213" t="s">
        <v>892</v>
      </c>
      <c r="D11213" s="4">
        <v>-13024.63</v>
      </c>
    </row>
    <row r="11214" spans="1:4" x14ac:dyDescent="0.25">
      <c r="A11214" s="1">
        <v>45626</v>
      </c>
      <c r="B11214" t="s">
        <v>893</v>
      </c>
      <c r="C11214" t="s">
        <v>894</v>
      </c>
      <c r="D11214" s="4">
        <v>-44503.630000000056</v>
      </c>
    </row>
    <row r="11215" spans="1:4" x14ac:dyDescent="0.25">
      <c r="A11215" s="1">
        <v>45626</v>
      </c>
      <c r="B11215" t="s">
        <v>895</v>
      </c>
      <c r="C11215" t="s">
        <v>896</v>
      </c>
      <c r="D11215" s="4">
        <v>-57776.490000000005</v>
      </c>
    </row>
    <row r="11216" spans="1:4" x14ac:dyDescent="0.25">
      <c r="A11216" s="1">
        <v>45626</v>
      </c>
      <c r="B11216" t="s">
        <v>897</v>
      </c>
      <c r="C11216" t="s">
        <v>898</v>
      </c>
      <c r="D11216" s="4">
        <v>-689282</v>
      </c>
    </row>
    <row r="11217" spans="1:4" x14ac:dyDescent="0.25">
      <c r="A11217" s="1">
        <v>45626</v>
      </c>
      <c r="B11217" t="s">
        <v>145</v>
      </c>
      <c r="C11217" t="s">
        <v>1199</v>
      </c>
      <c r="D11217" s="4">
        <v>-315297.5</v>
      </c>
    </row>
    <row r="11218" spans="1:4" x14ac:dyDescent="0.25">
      <c r="A11218" s="1">
        <v>45626</v>
      </c>
      <c r="B11218" t="s">
        <v>141</v>
      </c>
      <c r="C11218" t="s">
        <v>1318</v>
      </c>
      <c r="D11218" s="4">
        <v>-194176</v>
      </c>
    </row>
    <row r="11219" spans="1:4" x14ac:dyDescent="0.25">
      <c r="A11219" s="1">
        <v>45626</v>
      </c>
      <c r="B11219" t="s">
        <v>902</v>
      </c>
      <c r="C11219" t="s">
        <v>903</v>
      </c>
      <c r="D11219" s="4">
        <v>-169688.42999999993</v>
      </c>
    </row>
    <row r="11220" spans="1:4" x14ac:dyDescent="0.25">
      <c r="A11220" s="1">
        <v>45626</v>
      </c>
      <c r="B11220" t="s">
        <v>905</v>
      </c>
      <c r="C11220" t="s">
        <v>906</v>
      </c>
      <c r="D11220" s="4">
        <v>-444410.85000000003</v>
      </c>
    </row>
    <row r="11221" spans="1:4" x14ac:dyDescent="0.25">
      <c r="A11221" s="1">
        <v>45626</v>
      </c>
      <c r="B11221" t="s">
        <v>907</v>
      </c>
      <c r="C11221" t="s">
        <v>908</v>
      </c>
      <c r="D11221" s="4">
        <v>-49993.630000000005</v>
      </c>
    </row>
    <row r="11222" spans="1:4" x14ac:dyDescent="0.25">
      <c r="A11222" s="1">
        <v>45626</v>
      </c>
      <c r="B11222" t="s">
        <v>909</v>
      </c>
      <c r="C11222" t="s">
        <v>910</v>
      </c>
      <c r="D11222" s="4">
        <v>-13963.669999999995</v>
      </c>
    </row>
    <row r="11223" spans="1:4" x14ac:dyDescent="0.25">
      <c r="A11223" s="1">
        <v>45626</v>
      </c>
      <c r="B11223" t="s">
        <v>913</v>
      </c>
      <c r="C11223" t="s">
        <v>914</v>
      </c>
      <c r="D11223" s="4">
        <v>-195502.61</v>
      </c>
    </row>
    <row r="11224" spans="1:4" x14ac:dyDescent="0.25">
      <c r="A11224" s="1">
        <v>45626</v>
      </c>
      <c r="B11224" t="s">
        <v>1379</v>
      </c>
      <c r="C11224" t="s">
        <v>1380</v>
      </c>
      <c r="D11224" s="4">
        <v>-29480</v>
      </c>
    </row>
    <row r="11225" spans="1:4" x14ac:dyDescent="0.25">
      <c r="A11225" s="1">
        <v>45626</v>
      </c>
      <c r="B11225" t="s">
        <v>110</v>
      </c>
      <c r="C11225" t="s">
        <v>926</v>
      </c>
      <c r="D11225" s="4">
        <v>-149333.34999999998</v>
      </c>
    </row>
    <row r="11226" spans="1:4" x14ac:dyDescent="0.25">
      <c r="A11226" s="1">
        <v>45626</v>
      </c>
      <c r="B11226" t="s">
        <v>112</v>
      </c>
      <c r="C11226" t="s">
        <v>937</v>
      </c>
      <c r="D11226" s="4">
        <v>-306641.98000000021</v>
      </c>
    </row>
    <row r="11227" spans="1:4" x14ac:dyDescent="0.25">
      <c r="A11227" s="1">
        <v>45626</v>
      </c>
      <c r="B11227" t="s">
        <v>115</v>
      </c>
      <c r="C11227" t="s">
        <v>944</v>
      </c>
      <c r="D11227" s="4">
        <v>-158617.24</v>
      </c>
    </row>
    <row r="11228" spans="1:4" x14ac:dyDescent="0.25">
      <c r="A11228" s="1">
        <v>45626</v>
      </c>
      <c r="B11228" t="s">
        <v>117</v>
      </c>
      <c r="C11228" t="s">
        <v>947</v>
      </c>
      <c r="D11228" s="4">
        <v>-41172.640000000007</v>
      </c>
    </row>
    <row r="11229" spans="1:4" x14ac:dyDescent="0.25">
      <c r="A11229" s="1">
        <v>45626</v>
      </c>
      <c r="B11229" t="s">
        <v>119</v>
      </c>
      <c r="C11229" t="s">
        <v>1202</v>
      </c>
      <c r="D11229" s="4">
        <v>-110275.99</v>
      </c>
    </row>
    <row r="11230" spans="1:4" x14ac:dyDescent="0.25">
      <c r="A11230" s="1">
        <v>45626</v>
      </c>
      <c r="B11230" t="s">
        <v>121</v>
      </c>
      <c r="C11230" t="s">
        <v>1203</v>
      </c>
      <c r="D11230" s="4">
        <v>-1652754.8799999997</v>
      </c>
    </row>
    <row r="11231" spans="1:4" x14ac:dyDescent="0.25">
      <c r="A11231" s="1">
        <v>45626</v>
      </c>
      <c r="B11231" t="s">
        <v>123</v>
      </c>
      <c r="C11231" t="s">
        <v>1204</v>
      </c>
      <c r="D11231" s="4">
        <v>-63287.94</v>
      </c>
    </row>
    <row r="11232" spans="1:4" x14ac:dyDescent="0.25">
      <c r="A11232" s="1">
        <v>45626</v>
      </c>
      <c r="B11232" t="s">
        <v>975</v>
      </c>
      <c r="C11232" t="s">
        <v>976</v>
      </c>
      <c r="D11232" s="4">
        <v>-1578725.6500000001</v>
      </c>
    </row>
    <row r="11233" spans="1:4" x14ac:dyDescent="0.25">
      <c r="A11233" s="1">
        <v>45626</v>
      </c>
      <c r="B11233" t="s">
        <v>979</v>
      </c>
      <c r="C11233" t="s">
        <v>980</v>
      </c>
      <c r="D11233" s="4">
        <v>-4695.7200000000012</v>
      </c>
    </row>
    <row r="11234" spans="1:4" x14ac:dyDescent="0.25">
      <c r="A11234" s="1">
        <v>45626</v>
      </c>
      <c r="B11234" t="s">
        <v>983</v>
      </c>
      <c r="C11234" t="s">
        <v>984</v>
      </c>
      <c r="D11234" s="4">
        <v>-1280.3899999999983</v>
      </c>
    </row>
    <row r="11235" spans="1:4" x14ac:dyDescent="0.25">
      <c r="A11235" s="1">
        <v>45626</v>
      </c>
      <c r="B11235" t="s">
        <v>1362</v>
      </c>
      <c r="C11235" t="s">
        <v>1363</v>
      </c>
      <c r="D11235" s="4">
        <v>243955.33500000002</v>
      </c>
    </row>
    <row r="11236" spans="1:4" x14ac:dyDescent="0.25">
      <c r="A11236" s="1">
        <v>45626</v>
      </c>
      <c r="B11236" t="s">
        <v>995</v>
      </c>
      <c r="C11236" t="s">
        <v>996</v>
      </c>
      <c r="D11236" s="4">
        <v>-1017728.71</v>
      </c>
    </row>
    <row r="11237" spans="1:4" x14ac:dyDescent="0.25">
      <c r="A11237" s="1">
        <v>45626</v>
      </c>
      <c r="B11237" t="s">
        <v>1003</v>
      </c>
      <c r="C11237" t="s">
        <v>1004</v>
      </c>
      <c r="D11237" s="4">
        <v>-165221.74000000002</v>
      </c>
    </row>
    <row r="11238" spans="1:4" x14ac:dyDescent="0.25">
      <c r="A11238" s="1">
        <v>45626</v>
      </c>
      <c r="B11238" t="s">
        <v>1291</v>
      </c>
      <c r="C11238" t="s">
        <v>1292</v>
      </c>
      <c r="D11238" s="4">
        <v>-182430.87</v>
      </c>
    </row>
    <row r="11239" spans="1:4" x14ac:dyDescent="0.25">
      <c r="A11239" s="1">
        <v>45626</v>
      </c>
      <c r="B11239" t="s">
        <v>1256</v>
      </c>
      <c r="C11239" t="s">
        <v>1257</v>
      </c>
      <c r="D11239" s="4">
        <v>-1300</v>
      </c>
    </row>
    <row r="11240" spans="1:4" x14ac:dyDescent="0.25">
      <c r="A11240" s="1">
        <v>45626</v>
      </c>
      <c r="B11240" t="s">
        <v>1011</v>
      </c>
      <c r="C11240" t="s">
        <v>1012</v>
      </c>
      <c r="D11240" s="4">
        <v>-73256.539999999979</v>
      </c>
    </row>
    <row r="11241" spans="1:4" x14ac:dyDescent="0.25">
      <c r="A11241" s="1">
        <v>45626</v>
      </c>
      <c r="B11241" t="s">
        <v>1015</v>
      </c>
      <c r="C11241" t="s">
        <v>1016</v>
      </c>
      <c r="D11241" s="4">
        <v>3939.5099999999966</v>
      </c>
    </row>
    <row r="11242" spans="1:4" x14ac:dyDescent="0.25">
      <c r="A11242" s="1">
        <v>45626</v>
      </c>
      <c r="B11242" t="s">
        <v>1019</v>
      </c>
      <c r="C11242" t="s">
        <v>1020</v>
      </c>
      <c r="D11242" s="4">
        <v>-10870.119999999955</v>
      </c>
    </row>
    <row r="11243" spans="1:4" x14ac:dyDescent="0.25">
      <c r="A11243" s="1">
        <v>45626</v>
      </c>
      <c r="B11243" t="s">
        <v>1023</v>
      </c>
      <c r="C11243" t="s">
        <v>1024</v>
      </c>
      <c r="D11243" s="4">
        <v>-21796.630000000005</v>
      </c>
    </row>
    <row r="11244" spans="1:4" x14ac:dyDescent="0.25">
      <c r="A11244" s="1">
        <v>45626</v>
      </c>
      <c r="B11244" t="s">
        <v>1381</v>
      </c>
      <c r="C11244" t="s">
        <v>1382</v>
      </c>
      <c r="D11244" s="4">
        <v>-1603.61</v>
      </c>
    </row>
    <row r="11245" spans="1:4" x14ac:dyDescent="0.25">
      <c r="A11245" s="1">
        <v>45626</v>
      </c>
      <c r="B11245" t="s">
        <v>1207</v>
      </c>
      <c r="C11245" t="s">
        <v>1208</v>
      </c>
      <c r="D11245" s="4">
        <v>-1625.7799999999941</v>
      </c>
    </row>
    <row r="11246" spans="1:4" x14ac:dyDescent="0.25">
      <c r="A11246" s="1">
        <v>45626</v>
      </c>
      <c r="B11246" t="s">
        <v>1269</v>
      </c>
      <c r="C11246" t="s">
        <v>1270</v>
      </c>
      <c r="D11246" s="4">
        <v>-13000</v>
      </c>
    </row>
    <row r="11247" spans="1:4" x14ac:dyDescent="0.25">
      <c r="A11247" s="1">
        <v>45626</v>
      </c>
      <c r="B11247" t="s">
        <v>1320</v>
      </c>
      <c r="C11247" t="s">
        <v>1321</v>
      </c>
      <c r="D11247" s="4">
        <v>-16244.25</v>
      </c>
    </row>
    <row r="11248" spans="1:4" x14ac:dyDescent="0.25">
      <c r="A11248" s="1">
        <v>45626</v>
      </c>
      <c r="B11248" t="s">
        <v>1033</v>
      </c>
      <c r="C11248" t="s">
        <v>1034</v>
      </c>
      <c r="D11248" s="4">
        <v>-3614.4500000000035</v>
      </c>
    </row>
    <row r="11249" spans="1:4" x14ac:dyDescent="0.25">
      <c r="A11249" s="1">
        <v>45626</v>
      </c>
      <c r="B11249" t="s">
        <v>1209</v>
      </c>
      <c r="C11249" t="s">
        <v>1210</v>
      </c>
      <c r="D11249" s="4">
        <v>-12169.329999999962</v>
      </c>
    </row>
    <row r="11250" spans="1:4" x14ac:dyDescent="0.25">
      <c r="A11250" s="1">
        <v>45626</v>
      </c>
      <c r="B11250" t="s">
        <v>1383</v>
      </c>
      <c r="C11250" t="s">
        <v>1384</v>
      </c>
      <c r="D11250" s="4">
        <v>10640</v>
      </c>
    </row>
    <row r="11251" spans="1:4" x14ac:dyDescent="0.25">
      <c r="A11251" s="1">
        <v>45626</v>
      </c>
      <c r="B11251" t="s">
        <v>1367</v>
      </c>
      <c r="C11251" t="s">
        <v>1368</v>
      </c>
      <c r="D11251" s="4">
        <v>-85214.239999999903</v>
      </c>
    </row>
    <row r="11252" spans="1:4" x14ac:dyDescent="0.25">
      <c r="A11252" s="1">
        <v>45626</v>
      </c>
      <c r="B11252" t="s">
        <v>1369</v>
      </c>
      <c r="C11252" t="s">
        <v>1370</v>
      </c>
      <c r="D11252" s="4">
        <v>-8081.87</v>
      </c>
    </row>
    <row r="11253" spans="1:4" x14ac:dyDescent="0.25">
      <c r="A11253" s="1">
        <v>45626</v>
      </c>
      <c r="B11253" t="s">
        <v>1230</v>
      </c>
      <c r="C11253" t="s">
        <v>1231</v>
      </c>
      <c r="D11253" s="4">
        <v>-154424.90999999992</v>
      </c>
    </row>
    <row r="11254" spans="1:4" x14ac:dyDescent="0.25">
      <c r="A11254" s="1">
        <v>45626</v>
      </c>
      <c r="B11254" t="s">
        <v>1324</v>
      </c>
      <c r="C11254" t="s">
        <v>1325</v>
      </c>
      <c r="D11254" s="4">
        <v>-564.45000000000005</v>
      </c>
    </row>
    <row r="11255" spans="1:4" x14ac:dyDescent="0.25">
      <c r="A11255" s="1">
        <v>45626</v>
      </c>
      <c r="B11255" t="s">
        <v>1050</v>
      </c>
      <c r="C11255" t="s">
        <v>1051</v>
      </c>
      <c r="D11255" s="4">
        <v>-229880.94999999995</v>
      </c>
    </row>
    <row r="11256" spans="1:4" x14ac:dyDescent="0.25">
      <c r="A11256" s="1">
        <v>45626</v>
      </c>
      <c r="B11256" t="s">
        <v>1054</v>
      </c>
      <c r="C11256" t="s">
        <v>1055</v>
      </c>
      <c r="D11256" s="4">
        <v>-913.88000000000102</v>
      </c>
    </row>
    <row r="11257" spans="1:4" x14ac:dyDescent="0.25">
      <c r="A11257" s="1">
        <v>45626</v>
      </c>
      <c r="B11257" t="s">
        <v>1211</v>
      </c>
      <c r="C11257" t="s">
        <v>1212</v>
      </c>
      <c r="D11257" s="4">
        <v>-267.07</v>
      </c>
    </row>
    <row r="11258" spans="1:4" x14ac:dyDescent="0.25">
      <c r="A11258" s="1">
        <v>45626</v>
      </c>
      <c r="B11258" t="s">
        <v>1060</v>
      </c>
      <c r="C11258" t="s">
        <v>1061</v>
      </c>
      <c r="D11258" s="4">
        <v>-1797.2599999999572</v>
      </c>
    </row>
    <row r="11259" spans="1:4" x14ac:dyDescent="0.25">
      <c r="A11259" s="1">
        <v>45626</v>
      </c>
      <c r="B11259" t="s">
        <v>1064</v>
      </c>
      <c r="C11259" t="s">
        <v>1065</v>
      </c>
      <c r="D11259" s="4">
        <v>-2.8499999999999726</v>
      </c>
    </row>
    <row r="11260" spans="1:4" x14ac:dyDescent="0.25">
      <c r="A11260" s="1">
        <v>45626</v>
      </c>
      <c r="B11260" t="s">
        <v>1072</v>
      </c>
      <c r="C11260" t="s">
        <v>1073</v>
      </c>
      <c r="D11260" s="4">
        <v>-198810.88000000003</v>
      </c>
    </row>
    <row r="11261" spans="1:4" x14ac:dyDescent="0.25">
      <c r="A11261" s="1">
        <v>45626</v>
      </c>
      <c r="B11261" t="s">
        <v>1076</v>
      </c>
      <c r="C11261" t="s">
        <v>1077</v>
      </c>
      <c r="D11261" s="4">
        <v>-11645.029999999999</v>
      </c>
    </row>
    <row r="11262" spans="1:4" x14ac:dyDescent="0.25">
      <c r="A11262" s="1">
        <v>45626</v>
      </c>
      <c r="B11262" t="s">
        <v>1234</v>
      </c>
      <c r="C11262" t="s">
        <v>1235</v>
      </c>
      <c r="D11262" s="4">
        <v>-3.4000000000000909</v>
      </c>
    </row>
    <row r="11263" spans="1:4" x14ac:dyDescent="0.25">
      <c r="A11263" s="1">
        <v>45626</v>
      </c>
      <c r="B11263" t="s">
        <v>1215</v>
      </c>
      <c r="C11263" t="s">
        <v>1216</v>
      </c>
      <c r="D11263" s="4">
        <v>-6.24</v>
      </c>
    </row>
    <row r="11264" spans="1:4" x14ac:dyDescent="0.25">
      <c r="A11264" s="1">
        <v>45626</v>
      </c>
      <c r="B11264" t="s">
        <v>1217</v>
      </c>
      <c r="C11264" t="s">
        <v>1218</v>
      </c>
      <c r="D11264" s="4">
        <v>-336.31</v>
      </c>
    </row>
    <row r="11265" spans="1:4" x14ac:dyDescent="0.25">
      <c r="A11265" s="1">
        <v>45626</v>
      </c>
      <c r="B11265" t="s">
        <v>1087</v>
      </c>
      <c r="C11265" t="s">
        <v>1088</v>
      </c>
      <c r="D11265" s="4">
        <v>-881.41</v>
      </c>
    </row>
    <row r="11266" spans="1:4" x14ac:dyDescent="0.25">
      <c r="A11266" s="1">
        <v>45626</v>
      </c>
      <c r="B11266" t="s">
        <v>1091</v>
      </c>
      <c r="C11266" t="s">
        <v>1092</v>
      </c>
      <c r="D11266" s="4">
        <v>-5135.6399999999985</v>
      </c>
    </row>
    <row r="11267" spans="1:4" x14ac:dyDescent="0.25">
      <c r="A11267" s="1">
        <v>45626</v>
      </c>
      <c r="B11267" t="s">
        <v>1095</v>
      </c>
      <c r="C11267" t="s">
        <v>1096</v>
      </c>
      <c r="D11267" s="4">
        <v>-920.98</v>
      </c>
    </row>
    <row r="11268" spans="1:4" x14ac:dyDescent="0.25">
      <c r="A11268" s="1">
        <v>45626</v>
      </c>
      <c r="B11268" t="s">
        <v>1099</v>
      </c>
      <c r="C11268" t="s">
        <v>1100</v>
      </c>
      <c r="D11268" s="4">
        <v>-165.0000000000004</v>
      </c>
    </row>
    <row r="11269" spans="1:4" x14ac:dyDescent="0.25">
      <c r="A11269" s="1">
        <v>45626</v>
      </c>
      <c r="B11269" t="s">
        <v>1103</v>
      </c>
      <c r="C11269" t="s">
        <v>1104</v>
      </c>
      <c r="D11269" s="4">
        <v>-2188.0499999999997</v>
      </c>
    </row>
    <row r="11270" spans="1:4" x14ac:dyDescent="0.25">
      <c r="A11270" s="1">
        <v>45626</v>
      </c>
      <c r="B11270" t="s">
        <v>1107</v>
      </c>
      <c r="C11270" t="s">
        <v>1108</v>
      </c>
      <c r="D11270" s="4">
        <v>-1983.37</v>
      </c>
    </row>
    <row r="11271" spans="1:4" x14ac:dyDescent="0.25">
      <c r="A11271" s="1">
        <v>45626</v>
      </c>
      <c r="B11271" t="s">
        <v>1109</v>
      </c>
      <c r="C11271" t="s">
        <v>1110</v>
      </c>
      <c r="D11271" s="4">
        <v>-1432.3899999999994</v>
      </c>
    </row>
    <row r="11272" spans="1:4" x14ac:dyDescent="0.25">
      <c r="A11272" s="1">
        <v>45626</v>
      </c>
      <c r="B11272" t="s">
        <v>1111</v>
      </c>
      <c r="C11272" t="s">
        <v>1112</v>
      </c>
      <c r="D11272" s="4">
        <v>-2015.31</v>
      </c>
    </row>
    <row r="11273" spans="1:4" x14ac:dyDescent="0.25">
      <c r="A11273" s="1">
        <v>45626</v>
      </c>
      <c r="B11273" t="s">
        <v>1115</v>
      </c>
      <c r="C11273" t="s">
        <v>1116</v>
      </c>
      <c r="D11273" s="4">
        <v>-464.45000000001926</v>
      </c>
    </row>
    <row r="11274" spans="1:4" x14ac:dyDescent="0.25">
      <c r="A11274" s="1">
        <v>45626</v>
      </c>
      <c r="B11274" t="s">
        <v>1344</v>
      </c>
      <c r="C11274" t="s">
        <v>1345</v>
      </c>
      <c r="D11274" s="4">
        <v>-636.47</v>
      </c>
    </row>
    <row r="11275" spans="1:4" x14ac:dyDescent="0.25">
      <c r="A11275" s="1">
        <v>45626</v>
      </c>
      <c r="B11275" t="s">
        <v>1371</v>
      </c>
      <c r="C11275" t="s">
        <v>1372</v>
      </c>
      <c r="D11275" s="4">
        <v>-785.3799999999859</v>
      </c>
    </row>
    <row r="11276" spans="1:4" x14ac:dyDescent="0.25">
      <c r="A11276" s="1">
        <v>45626</v>
      </c>
      <c r="B11276" t="s">
        <v>1385</v>
      </c>
      <c r="C11276" t="s">
        <v>1386</v>
      </c>
      <c r="D11276" s="4">
        <v>344.66</v>
      </c>
    </row>
    <row r="11277" spans="1:4" x14ac:dyDescent="0.25">
      <c r="A11277" s="1">
        <v>45626</v>
      </c>
      <c r="B11277" t="s">
        <v>1387</v>
      </c>
      <c r="C11277" t="s">
        <v>1388</v>
      </c>
      <c r="D11277" s="4">
        <v>-1103.01</v>
      </c>
    </row>
    <row r="11278" spans="1:4" x14ac:dyDescent="0.25">
      <c r="A11278" s="1">
        <v>45626</v>
      </c>
      <c r="B11278" t="s">
        <v>1117</v>
      </c>
      <c r="C11278" t="s">
        <v>1118</v>
      </c>
      <c r="D11278" s="4">
        <v>-4024.0699999999997</v>
      </c>
    </row>
    <row r="11279" spans="1:4" x14ac:dyDescent="0.25">
      <c r="A11279" s="1">
        <v>45626</v>
      </c>
      <c r="B11279" t="s">
        <v>1119</v>
      </c>
      <c r="C11279" t="s">
        <v>1120</v>
      </c>
      <c r="D11279" s="4">
        <v>-64405.78999999987</v>
      </c>
    </row>
    <row r="11280" spans="1:4" x14ac:dyDescent="0.25">
      <c r="A11280" s="1">
        <v>45626</v>
      </c>
      <c r="B11280" t="s">
        <v>1124</v>
      </c>
      <c r="C11280" t="s">
        <v>1125</v>
      </c>
      <c r="D11280" s="4">
        <v>-210910</v>
      </c>
    </row>
    <row r="11281" spans="1:4" x14ac:dyDescent="0.25">
      <c r="A11281" s="1">
        <v>45626</v>
      </c>
      <c r="B11281" t="s">
        <v>565</v>
      </c>
      <c r="C11281" t="s">
        <v>566</v>
      </c>
      <c r="D11281" s="4">
        <v>366774.42000000004</v>
      </c>
    </row>
    <row r="11282" spans="1:4" x14ac:dyDescent="0.25">
      <c r="A11282" s="1">
        <v>45626</v>
      </c>
      <c r="B11282" t="s">
        <v>568</v>
      </c>
      <c r="C11282" t="s">
        <v>569</v>
      </c>
      <c r="D11282" s="4">
        <v>165751.19</v>
      </c>
    </row>
    <row r="11283" spans="1:4" x14ac:dyDescent="0.25">
      <c r="A11283" s="1">
        <v>45626</v>
      </c>
      <c r="B11283" t="s">
        <v>574</v>
      </c>
      <c r="C11283" t="s">
        <v>575</v>
      </c>
      <c r="D11283" s="4">
        <v>58160.200000000012</v>
      </c>
    </row>
    <row r="11284" spans="1:4" x14ac:dyDescent="0.25">
      <c r="A11284" s="1">
        <v>45626</v>
      </c>
      <c r="B11284" t="s">
        <v>578</v>
      </c>
      <c r="C11284" t="s">
        <v>579</v>
      </c>
      <c r="D11284" s="4">
        <v>1966.33</v>
      </c>
    </row>
    <row r="11285" spans="1:4" x14ac:dyDescent="0.25">
      <c r="A11285" s="1">
        <v>45626</v>
      </c>
      <c r="B11285" t="s">
        <v>582</v>
      </c>
      <c r="C11285" t="s">
        <v>583</v>
      </c>
      <c r="D11285" s="4">
        <v>17682.620000000003</v>
      </c>
    </row>
    <row r="11286" spans="1:4" x14ac:dyDescent="0.25">
      <c r="A11286" s="1">
        <v>45626</v>
      </c>
      <c r="B11286" t="s">
        <v>586</v>
      </c>
      <c r="C11286" t="s">
        <v>587</v>
      </c>
      <c r="D11286" s="4">
        <v>5982.6699999999992</v>
      </c>
    </row>
    <row r="11287" spans="1:4" x14ac:dyDescent="0.25">
      <c r="A11287" s="1">
        <v>45626</v>
      </c>
      <c r="B11287" t="s">
        <v>590</v>
      </c>
      <c r="C11287" t="s">
        <v>591</v>
      </c>
      <c r="D11287" s="4">
        <v>8885.119999999999</v>
      </c>
    </row>
    <row r="11288" spans="1:4" x14ac:dyDescent="0.25">
      <c r="A11288" s="1">
        <v>45626</v>
      </c>
      <c r="B11288" t="s">
        <v>595</v>
      </c>
      <c r="C11288" t="s">
        <v>596</v>
      </c>
      <c r="D11288" s="4">
        <v>2751.1399999999994</v>
      </c>
    </row>
    <row r="11289" spans="1:4" x14ac:dyDescent="0.25">
      <c r="A11289" s="1">
        <v>45626</v>
      </c>
      <c r="B11289" t="s">
        <v>599</v>
      </c>
      <c r="C11289" t="s">
        <v>600</v>
      </c>
      <c r="D11289" s="4">
        <v>3359.9799999999996</v>
      </c>
    </row>
    <row r="11290" spans="1:4" x14ac:dyDescent="0.25">
      <c r="A11290" s="1">
        <v>45626</v>
      </c>
      <c r="B11290" t="s">
        <v>603</v>
      </c>
      <c r="C11290" t="s">
        <v>604</v>
      </c>
      <c r="D11290" s="4">
        <v>14811.85</v>
      </c>
    </row>
    <row r="11291" spans="1:4" x14ac:dyDescent="0.25">
      <c r="A11291" s="1">
        <v>45626</v>
      </c>
      <c r="B11291" t="s">
        <v>1130</v>
      </c>
      <c r="C11291" t="s">
        <v>1131</v>
      </c>
      <c r="D11291" s="4">
        <v>14991.880000000001</v>
      </c>
    </row>
    <row r="11292" spans="1:4" x14ac:dyDescent="0.25">
      <c r="A11292" s="1">
        <v>45626</v>
      </c>
      <c r="B11292" t="s">
        <v>1364</v>
      </c>
      <c r="C11292" t="s">
        <v>1365</v>
      </c>
      <c r="D11292" s="4">
        <v>88.91</v>
      </c>
    </row>
    <row r="11293" spans="1:4" x14ac:dyDescent="0.25">
      <c r="A11293" s="1">
        <v>45626</v>
      </c>
      <c r="B11293" t="s">
        <v>627</v>
      </c>
      <c r="C11293" t="s">
        <v>628</v>
      </c>
      <c r="D11293" s="4">
        <v>183870.57999999996</v>
      </c>
    </row>
    <row r="11294" spans="1:4" x14ac:dyDescent="0.25">
      <c r="A11294" s="1">
        <v>45626</v>
      </c>
      <c r="B11294" t="s">
        <v>631</v>
      </c>
      <c r="C11294" t="s">
        <v>632</v>
      </c>
      <c r="D11294" s="4">
        <v>111.97</v>
      </c>
    </row>
    <row r="11295" spans="1:4" x14ac:dyDescent="0.25">
      <c r="A11295" s="1">
        <v>45626</v>
      </c>
      <c r="B11295" t="s">
        <v>633</v>
      </c>
      <c r="C11295" t="s">
        <v>634</v>
      </c>
      <c r="D11295" s="4">
        <v>66373.37</v>
      </c>
    </row>
    <row r="11296" spans="1:4" x14ac:dyDescent="0.25">
      <c r="A11296" s="1">
        <v>45626</v>
      </c>
      <c r="B11296" t="s">
        <v>640</v>
      </c>
      <c r="C11296" t="s">
        <v>641</v>
      </c>
      <c r="D11296" s="4">
        <v>69.44</v>
      </c>
    </row>
    <row r="11297" spans="1:4" x14ac:dyDescent="0.25">
      <c r="A11297" s="1">
        <v>45626</v>
      </c>
      <c r="B11297" t="s">
        <v>646</v>
      </c>
      <c r="C11297" t="s">
        <v>647</v>
      </c>
      <c r="D11297" s="4">
        <v>493494.87</v>
      </c>
    </row>
    <row r="11298" spans="1:4" x14ac:dyDescent="0.25">
      <c r="A11298" s="1">
        <v>45626</v>
      </c>
      <c r="B11298" t="s">
        <v>650</v>
      </c>
      <c r="C11298" t="s">
        <v>651</v>
      </c>
      <c r="D11298" s="4">
        <v>35984.079999999994</v>
      </c>
    </row>
    <row r="11299" spans="1:4" x14ac:dyDescent="0.25">
      <c r="A11299" s="1">
        <v>45626</v>
      </c>
      <c r="B11299" t="s">
        <v>652</v>
      </c>
      <c r="C11299" t="s">
        <v>653</v>
      </c>
      <c r="D11299" s="4">
        <v>9318.89</v>
      </c>
    </row>
    <row r="11300" spans="1:4" x14ac:dyDescent="0.25">
      <c r="A11300" s="1">
        <v>45626</v>
      </c>
      <c r="B11300" t="s">
        <v>656</v>
      </c>
      <c r="C11300" t="s">
        <v>657</v>
      </c>
      <c r="D11300" s="4">
        <v>2940.8700000000003</v>
      </c>
    </row>
    <row r="11301" spans="1:4" x14ac:dyDescent="0.25">
      <c r="A11301" s="1">
        <v>45626</v>
      </c>
      <c r="B11301" t="s">
        <v>663</v>
      </c>
      <c r="C11301" t="s">
        <v>664</v>
      </c>
      <c r="D11301" s="4">
        <v>4892.409999999998</v>
      </c>
    </row>
    <row r="11302" spans="1:4" x14ac:dyDescent="0.25">
      <c r="A11302" s="1">
        <v>45626</v>
      </c>
      <c r="B11302" t="s">
        <v>668</v>
      </c>
      <c r="C11302" t="s">
        <v>669</v>
      </c>
      <c r="D11302" s="4">
        <v>5432.6449999999986</v>
      </c>
    </row>
    <row r="11303" spans="1:4" x14ac:dyDescent="0.25">
      <c r="A11303" s="1">
        <v>45626</v>
      </c>
      <c r="B11303" t="s">
        <v>672</v>
      </c>
      <c r="C11303" t="s">
        <v>673</v>
      </c>
      <c r="D11303" s="4">
        <v>18657.280000000002</v>
      </c>
    </row>
    <row r="11304" spans="1:4" x14ac:dyDescent="0.25">
      <c r="A11304" s="1">
        <v>45626</v>
      </c>
      <c r="B11304" t="s">
        <v>676</v>
      </c>
      <c r="C11304" t="s">
        <v>677</v>
      </c>
      <c r="D11304" s="4">
        <v>127238.84999999999</v>
      </c>
    </row>
    <row r="11305" spans="1:4" x14ac:dyDescent="0.25">
      <c r="A11305" s="1">
        <v>45626</v>
      </c>
      <c r="B11305" t="s">
        <v>680</v>
      </c>
      <c r="C11305" t="s">
        <v>681</v>
      </c>
      <c r="D11305" s="4">
        <v>59483.140000000014</v>
      </c>
    </row>
    <row r="11306" spans="1:4" x14ac:dyDescent="0.25">
      <c r="A11306" s="1">
        <v>45626</v>
      </c>
      <c r="B11306" t="s">
        <v>685</v>
      </c>
      <c r="C11306" t="s">
        <v>686</v>
      </c>
      <c r="D11306" s="4">
        <v>4800</v>
      </c>
    </row>
    <row r="11307" spans="1:4" x14ac:dyDescent="0.25">
      <c r="A11307" s="1">
        <v>45626</v>
      </c>
      <c r="B11307" t="s">
        <v>690</v>
      </c>
      <c r="C11307" t="s">
        <v>691</v>
      </c>
      <c r="D11307" s="4">
        <v>30270</v>
      </c>
    </row>
    <row r="11308" spans="1:4" x14ac:dyDescent="0.25">
      <c r="A11308" s="1">
        <v>45626</v>
      </c>
      <c r="B11308" t="s">
        <v>692</v>
      </c>
      <c r="C11308" t="s">
        <v>693</v>
      </c>
      <c r="D11308" s="4">
        <v>33282.660000000003</v>
      </c>
    </row>
    <row r="11309" spans="1:4" x14ac:dyDescent="0.25">
      <c r="A11309" s="1">
        <v>45626</v>
      </c>
      <c r="B11309" t="s">
        <v>696</v>
      </c>
      <c r="C11309" t="s">
        <v>697</v>
      </c>
      <c r="D11309" s="4">
        <v>4135.3600000000006</v>
      </c>
    </row>
    <row r="11310" spans="1:4" x14ac:dyDescent="0.25">
      <c r="A11310" s="1">
        <v>45626</v>
      </c>
      <c r="B11310" t="s">
        <v>698</v>
      </c>
      <c r="C11310" t="s">
        <v>699</v>
      </c>
      <c r="D11310" s="4">
        <v>1740.5</v>
      </c>
    </row>
    <row r="11311" spans="1:4" x14ac:dyDescent="0.25">
      <c r="A11311" s="1">
        <v>45626</v>
      </c>
      <c r="B11311" t="s">
        <v>1132</v>
      </c>
      <c r="C11311" t="s">
        <v>1133</v>
      </c>
      <c r="D11311" s="4">
        <v>2126.08</v>
      </c>
    </row>
    <row r="11312" spans="1:4" x14ac:dyDescent="0.25">
      <c r="A11312" s="1">
        <v>45626</v>
      </c>
      <c r="B11312" t="s">
        <v>1134</v>
      </c>
      <c r="C11312" t="s">
        <v>1135</v>
      </c>
      <c r="D11312" s="4">
        <v>39626.19</v>
      </c>
    </row>
    <row r="11313" spans="1:4" x14ac:dyDescent="0.25">
      <c r="A11313" s="1">
        <v>45626</v>
      </c>
      <c r="B11313" t="s">
        <v>1136</v>
      </c>
      <c r="C11313" t="s">
        <v>1137</v>
      </c>
      <c r="D11313" s="4">
        <v>2520</v>
      </c>
    </row>
    <row r="11314" spans="1:4" x14ac:dyDescent="0.25">
      <c r="A11314" s="1">
        <v>45626</v>
      </c>
      <c r="B11314" t="s">
        <v>1140</v>
      </c>
      <c r="C11314" t="s">
        <v>1141</v>
      </c>
      <c r="D11314" s="4">
        <v>11916.63</v>
      </c>
    </row>
    <row r="11315" spans="1:4" x14ac:dyDescent="0.25">
      <c r="A11315" s="1">
        <v>45626</v>
      </c>
      <c r="B11315" t="s">
        <v>1221</v>
      </c>
      <c r="C11315" t="s">
        <v>1222</v>
      </c>
      <c r="D11315" s="4">
        <v>57948.6</v>
      </c>
    </row>
    <row r="11316" spans="1:4" x14ac:dyDescent="0.25">
      <c r="A11316" s="1">
        <v>45626</v>
      </c>
      <c r="B11316" t="s">
        <v>1310</v>
      </c>
      <c r="C11316" t="s">
        <v>1311</v>
      </c>
      <c r="D11316" s="4">
        <v>51585.34</v>
      </c>
    </row>
    <row r="11317" spans="1:4" x14ac:dyDescent="0.25">
      <c r="A11317" s="1">
        <v>45626</v>
      </c>
      <c r="B11317" t="s">
        <v>702</v>
      </c>
      <c r="C11317" t="s">
        <v>703</v>
      </c>
      <c r="D11317" s="4">
        <v>11916.63</v>
      </c>
    </row>
    <row r="11318" spans="1:4" x14ac:dyDescent="0.25">
      <c r="A11318" s="1">
        <v>45626</v>
      </c>
      <c r="B11318" t="s">
        <v>1312</v>
      </c>
      <c r="C11318" t="s">
        <v>1313</v>
      </c>
      <c r="D11318" s="4">
        <v>16244.25</v>
      </c>
    </row>
    <row r="11319" spans="1:4" x14ac:dyDescent="0.25">
      <c r="A11319" s="1">
        <v>45626</v>
      </c>
      <c r="B11319" t="s">
        <v>1146</v>
      </c>
      <c r="C11319" t="s">
        <v>1147</v>
      </c>
      <c r="D11319" s="4">
        <v>28050</v>
      </c>
    </row>
    <row r="11320" spans="1:4" x14ac:dyDescent="0.25">
      <c r="A11320" s="1">
        <v>45626</v>
      </c>
      <c r="B11320" t="s">
        <v>1273</v>
      </c>
      <c r="C11320" t="s">
        <v>1274</v>
      </c>
      <c r="D11320" s="4">
        <v>10399.969999999999</v>
      </c>
    </row>
    <row r="11321" spans="1:4" x14ac:dyDescent="0.25">
      <c r="A11321" s="1">
        <v>45626</v>
      </c>
      <c r="B11321" t="s">
        <v>1260</v>
      </c>
      <c r="C11321" t="s">
        <v>1261</v>
      </c>
      <c r="D11321" s="4">
        <v>2200</v>
      </c>
    </row>
    <row r="11322" spans="1:4" x14ac:dyDescent="0.25">
      <c r="A11322" s="1">
        <v>45626</v>
      </c>
      <c r="B11322" t="s">
        <v>704</v>
      </c>
      <c r="C11322" t="s">
        <v>705</v>
      </c>
      <c r="D11322" s="4">
        <v>37615.920000000006</v>
      </c>
    </row>
    <row r="11323" spans="1:4" x14ac:dyDescent="0.25">
      <c r="A11323" s="1">
        <v>45626</v>
      </c>
      <c r="B11323" t="s">
        <v>708</v>
      </c>
      <c r="C11323" t="s">
        <v>709</v>
      </c>
      <c r="D11323" s="4">
        <v>1564.1699999999996</v>
      </c>
    </row>
    <row r="11324" spans="1:4" x14ac:dyDescent="0.25">
      <c r="A11324" s="1">
        <v>45626</v>
      </c>
      <c r="B11324" t="s">
        <v>712</v>
      </c>
      <c r="C11324" t="s">
        <v>713</v>
      </c>
      <c r="D11324" s="4">
        <v>872.72999999999831</v>
      </c>
    </row>
    <row r="11325" spans="1:4" x14ac:dyDescent="0.25">
      <c r="A11325" s="1">
        <v>45626</v>
      </c>
      <c r="B11325" t="s">
        <v>717</v>
      </c>
      <c r="C11325" t="s">
        <v>718</v>
      </c>
      <c r="D11325" s="4">
        <v>5624.2300000000014</v>
      </c>
    </row>
    <row r="11326" spans="1:4" x14ac:dyDescent="0.25">
      <c r="A11326" s="1">
        <v>45626</v>
      </c>
      <c r="B11326" t="s">
        <v>719</v>
      </c>
      <c r="C11326" t="s">
        <v>720</v>
      </c>
      <c r="D11326" s="4">
        <v>6258.5599999999995</v>
      </c>
    </row>
    <row r="11327" spans="1:4" x14ac:dyDescent="0.25">
      <c r="A11327" s="1">
        <v>45626</v>
      </c>
      <c r="B11327" t="s">
        <v>1350</v>
      </c>
      <c r="C11327" t="s">
        <v>1351</v>
      </c>
      <c r="D11327" s="4">
        <v>5515</v>
      </c>
    </row>
    <row r="11328" spans="1:4" x14ac:dyDescent="0.25">
      <c r="A11328" s="1">
        <v>45626</v>
      </c>
      <c r="B11328" t="s">
        <v>721</v>
      </c>
      <c r="C11328" t="s">
        <v>722</v>
      </c>
      <c r="D11328" s="4">
        <v>2696.16</v>
      </c>
    </row>
    <row r="11329" spans="1:4" x14ac:dyDescent="0.25">
      <c r="A11329" s="1">
        <v>45626</v>
      </c>
      <c r="B11329" t="s">
        <v>726</v>
      </c>
      <c r="C11329" t="s">
        <v>727</v>
      </c>
      <c r="D11329" s="4">
        <v>7985.09</v>
      </c>
    </row>
    <row r="11330" spans="1:4" x14ac:dyDescent="0.25">
      <c r="A11330" s="1">
        <v>45626</v>
      </c>
      <c r="B11330" t="s">
        <v>730</v>
      </c>
      <c r="C11330" t="s">
        <v>731</v>
      </c>
      <c r="D11330" s="4">
        <v>1066.4000000000001</v>
      </c>
    </row>
    <row r="11331" spans="1:4" x14ac:dyDescent="0.25">
      <c r="A11331" s="1">
        <v>45626</v>
      </c>
      <c r="B11331" t="s">
        <v>734</v>
      </c>
      <c r="C11331" t="s">
        <v>735</v>
      </c>
      <c r="D11331" s="4">
        <v>654.55500000000006</v>
      </c>
    </row>
    <row r="11332" spans="1:4" x14ac:dyDescent="0.25">
      <c r="A11332" s="1">
        <v>45626</v>
      </c>
      <c r="B11332" t="s">
        <v>738</v>
      </c>
      <c r="C11332" t="s">
        <v>739</v>
      </c>
      <c r="D11332" s="4">
        <v>17148.47</v>
      </c>
    </row>
    <row r="11333" spans="1:4" x14ac:dyDescent="0.25">
      <c r="A11333" s="1">
        <v>45626</v>
      </c>
      <c r="B11333" t="s">
        <v>742</v>
      </c>
      <c r="C11333" t="s">
        <v>743</v>
      </c>
      <c r="D11333" s="4">
        <v>2511.8499999999995</v>
      </c>
    </row>
    <row r="11334" spans="1:4" x14ac:dyDescent="0.25">
      <c r="A11334" s="1">
        <v>45626</v>
      </c>
      <c r="B11334" t="s">
        <v>747</v>
      </c>
      <c r="C11334" t="s">
        <v>748</v>
      </c>
      <c r="D11334" s="4">
        <v>42314.770000000004</v>
      </c>
    </row>
    <row r="11335" spans="1:4" x14ac:dyDescent="0.25">
      <c r="A11335" s="1">
        <v>45626</v>
      </c>
      <c r="B11335" t="s">
        <v>1375</v>
      </c>
      <c r="C11335" t="s">
        <v>1376</v>
      </c>
      <c r="D11335" s="4">
        <v>29.26</v>
      </c>
    </row>
    <row r="11336" spans="1:4" x14ac:dyDescent="0.25">
      <c r="A11336" s="1">
        <v>45626</v>
      </c>
      <c r="B11336" t="s">
        <v>755</v>
      </c>
      <c r="C11336" t="s">
        <v>756</v>
      </c>
      <c r="D11336" s="4">
        <v>6900</v>
      </c>
    </row>
    <row r="11337" spans="1:4" x14ac:dyDescent="0.25">
      <c r="A11337" s="1">
        <v>45626</v>
      </c>
      <c r="B11337" t="s">
        <v>763</v>
      </c>
      <c r="C11337" t="s">
        <v>764</v>
      </c>
      <c r="D11337" s="4">
        <v>144.98000000000002</v>
      </c>
    </row>
    <row r="11338" spans="1:4" x14ac:dyDescent="0.25">
      <c r="A11338" s="1">
        <v>45626</v>
      </c>
      <c r="B11338" t="s">
        <v>767</v>
      </c>
      <c r="C11338" t="s">
        <v>768</v>
      </c>
      <c r="D11338" s="4">
        <v>5258.15</v>
      </c>
    </row>
    <row r="11339" spans="1:4" x14ac:dyDescent="0.25">
      <c r="A11339" s="1">
        <v>45626</v>
      </c>
      <c r="B11339" t="s">
        <v>769</v>
      </c>
      <c r="C11339" t="s">
        <v>770</v>
      </c>
      <c r="D11339" s="4">
        <v>10194.5</v>
      </c>
    </row>
    <row r="11340" spans="1:4" x14ac:dyDescent="0.25">
      <c r="A11340" s="1">
        <v>45626</v>
      </c>
      <c r="B11340" t="s">
        <v>773</v>
      </c>
      <c r="C11340" t="s">
        <v>774</v>
      </c>
      <c r="D11340" s="4">
        <v>1040.08</v>
      </c>
    </row>
    <row r="11341" spans="1:4" x14ac:dyDescent="0.25">
      <c r="A11341" s="1">
        <v>45626</v>
      </c>
      <c r="B11341" t="s">
        <v>775</v>
      </c>
      <c r="C11341" t="s">
        <v>776</v>
      </c>
      <c r="D11341" s="4">
        <v>7740.64</v>
      </c>
    </row>
    <row r="11342" spans="1:4" x14ac:dyDescent="0.25">
      <c r="A11342" s="1">
        <v>45626</v>
      </c>
      <c r="B11342" t="s">
        <v>777</v>
      </c>
      <c r="C11342" t="s">
        <v>778</v>
      </c>
      <c r="D11342" s="4">
        <v>6999.5000000000009</v>
      </c>
    </row>
    <row r="11343" spans="1:4" x14ac:dyDescent="0.25">
      <c r="A11343" s="1">
        <v>45626</v>
      </c>
      <c r="B11343" t="s">
        <v>781</v>
      </c>
      <c r="C11343" t="s">
        <v>782</v>
      </c>
      <c r="D11343" s="4">
        <v>6702.7799999999988</v>
      </c>
    </row>
    <row r="11344" spans="1:4" x14ac:dyDescent="0.25">
      <c r="A11344" s="1">
        <v>45626</v>
      </c>
      <c r="B11344" t="s">
        <v>785</v>
      </c>
      <c r="C11344" t="s">
        <v>786</v>
      </c>
      <c r="D11344" s="4">
        <v>998.08</v>
      </c>
    </row>
    <row r="11345" spans="1:4" x14ac:dyDescent="0.25">
      <c r="A11345" s="1">
        <v>45626</v>
      </c>
      <c r="B11345" t="s">
        <v>788</v>
      </c>
      <c r="C11345" t="s">
        <v>789</v>
      </c>
      <c r="D11345" s="4">
        <v>3925.9</v>
      </c>
    </row>
    <row r="11346" spans="1:4" x14ac:dyDescent="0.25">
      <c r="A11346" s="1">
        <v>45626</v>
      </c>
      <c r="B11346" t="s">
        <v>790</v>
      </c>
      <c r="C11346" t="s">
        <v>791</v>
      </c>
      <c r="D11346" s="4">
        <v>9424</v>
      </c>
    </row>
    <row r="11347" spans="1:4" x14ac:dyDescent="0.25">
      <c r="A11347" s="1">
        <v>45626</v>
      </c>
      <c r="B11347" t="s">
        <v>792</v>
      </c>
      <c r="C11347" t="s">
        <v>793</v>
      </c>
      <c r="D11347" s="4">
        <v>14217.51</v>
      </c>
    </row>
    <row r="11348" spans="1:4" x14ac:dyDescent="0.25">
      <c r="A11348" s="1">
        <v>45626</v>
      </c>
      <c r="B11348" t="s">
        <v>1275</v>
      </c>
      <c r="C11348" t="s">
        <v>1276</v>
      </c>
      <c r="D11348" s="4">
        <v>3979.67</v>
      </c>
    </row>
    <row r="11349" spans="1:4" x14ac:dyDescent="0.25">
      <c r="A11349" s="1">
        <v>45626</v>
      </c>
      <c r="B11349" t="s">
        <v>1225</v>
      </c>
      <c r="C11349" t="s">
        <v>1226</v>
      </c>
      <c r="D11349" s="4">
        <v>1000</v>
      </c>
    </row>
    <row r="11350" spans="1:4" x14ac:dyDescent="0.25">
      <c r="A11350" s="1">
        <v>45626</v>
      </c>
      <c r="B11350" t="s">
        <v>1236</v>
      </c>
      <c r="C11350" t="s">
        <v>1237</v>
      </c>
      <c r="D11350" s="4">
        <v>881.25</v>
      </c>
    </row>
    <row r="11351" spans="1:4" x14ac:dyDescent="0.25">
      <c r="A11351" s="1">
        <v>45626</v>
      </c>
      <c r="B11351" t="s">
        <v>1238</v>
      </c>
      <c r="C11351" t="s">
        <v>1239</v>
      </c>
      <c r="D11351" s="4">
        <v>4860.7199999999993</v>
      </c>
    </row>
    <row r="11352" spans="1:4" x14ac:dyDescent="0.25">
      <c r="A11352" s="1">
        <v>45626</v>
      </c>
      <c r="B11352" t="s">
        <v>1330</v>
      </c>
      <c r="C11352" t="s">
        <v>1331</v>
      </c>
      <c r="D11352" s="4">
        <v>6741.27</v>
      </c>
    </row>
    <row r="11353" spans="1:4" x14ac:dyDescent="0.25">
      <c r="A11353" s="1">
        <v>45626</v>
      </c>
      <c r="B11353" t="s">
        <v>1336</v>
      </c>
      <c r="C11353" t="s">
        <v>1393</v>
      </c>
      <c r="D11353" s="4">
        <v>42707.020000000004</v>
      </c>
    </row>
    <row r="11354" spans="1:4" x14ac:dyDescent="0.25">
      <c r="A11354" s="1">
        <v>45626</v>
      </c>
      <c r="B11354" t="s">
        <v>794</v>
      </c>
      <c r="C11354" t="s">
        <v>795</v>
      </c>
      <c r="D11354" s="4">
        <v>50119.61</v>
      </c>
    </row>
    <row r="11355" spans="1:4" x14ac:dyDescent="0.25">
      <c r="A11355" s="1">
        <v>45626</v>
      </c>
      <c r="B11355" t="s">
        <v>796</v>
      </c>
      <c r="C11355" t="s">
        <v>797</v>
      </c>
      <c r="D11355" s="4">
        <v>2460.34</v>
      </c>
    </row>
    <row r="11356" spans="1:4" x14ac:dyDescent="0.25">
      <c r="A11356" s="1">
        <v>45626</v>
      </c>
      <c r="B11356" t="s">
        <v>1302</v>
      </c>
      <c r="C11356" t="s">
        <v>1303</v>
      </c>
      <c r="D11356" s="4">
        <v>187.49</v>
      </c>
    </row>
    <row r="11357" spans="1:4" x14ac:dyDescent="0.25">
      <c r="A11357" s="1">
        <v>45626</v>
      </c>
      <c r="B11357" t="s">
        <v>800</v>
      </c>
      <c r="C11357" t="s">
        <v>801</v>
      </c>
      <c r="D11357" s="4">
        <v>9344.2000000000007</v>
      </c>
    </row>
    <row r="11358" spans="1:4" x14ac:dyDescent="0.25">
      <c r="A11358" s="1">
        <v>45626</v>
      </c>
      <c r="B11358" t="s">
        <v>802</v>
      </c>
      <c r="C11358" t="s">
        <v>803</v>
      </c>
      <c r="D11358" s="4">
        <v>400.12</v>
      </c>
    </row>
    <row r="11359" spans="1:4" x14ac:dyDescent="0.25">
      <c r="A11359" s="1">
        <v>45626</v>
      </c>
      <c r="B11359" t="s">
        <v>804</v>
      </c>
      <c r="C11359" t="s">
        <v>805</v>
      </c>
      <c r="D11359" s="4">
        <v>27954.119999999995</v>
      </c>
    </row>
    <row r="11360" spans="1:4" x14ac:dyDescent="0.25">
      <c r="A11360" s="1">
        <v>45626</v>
      </c>
      <c r="B11360" t="s">
        <v>808</v>
      </c>
      <c r="C11360" t="s">
        <v>809</v>
      </c>
      <c r="D11360" s="4">
        <v>30</v>
      </c>
    </row>
    <row r="11361" spans="1:4" x14ac:dyDescent="0.25">
      <c r="A11361" s="1">
        <v>45626</v>
      </c>
      <c r="B11361" t="s">
        <v>1240</v>
      </c>
      <c r="C11361" t="s">
        <v>1241</v>
      </c>
      <c r="D11361" s="4">
        <v>2904.4300000000003</v>
      </c>
    </row>
    <row r="11362" spans="1:4" x14ac:dyDescent="0.25">
      <c r="A11362" s="1">
        <v>45626</v>
      </c>
      <c r="B11362" t="s">
        <v>812</v>
      </c>
      <c r="C11362" t="s">
        <v>813</v>
      </c>
      <c r="D11362" s="4">
        <v>4305.4300000000012</v>
      </c>
    </row>
    <row r="11363" spans="1:4" x14ac:dyDescent="0.25">
      <c r="A11363" s="1">
        <v>45626</v>
      </c>
      <c r="B11363" t="s">
        <v>814</v>
      </c>
      <c r="C11363" t="s">
        <v>815</v>
      </c>
      <c r="D11363" s="4">
        <v>1293</v>
      </c>
    </row>
    <row r="11364" spans="1:4" x14ac:dyDescent="0.25">
      <c r="A11364" s="1">
        <v>45626</v>
      </c>
      <c r="B11364" t="s">
        <v>816</v>
      </c>
      <c r="C11364" t="s">
        <v>817</v>
      </c>
      <c r="D11364" s="4">
        <v>22927.839999999993</v>
      </c>
    </row>
    <row r="11365" spans="1:4" x14ac:dyDescent="0.25">
      <c r="A11365" s="1">
        <v>45626</v>
      </c>
      <c r="B11365" t="s">
        <v>818</v>
      </c>
      <c r="C11365" t="s">
        <v>819</v>
      </c>
      <c r="D11365" s="4">
        <v>48.839999999999996</v>
      </c>
    </row>
    <row r="11366" spans="1:4" x14ac:dyDescent="0.25">
      <c r="A11366" s="1">
        <v>45626</v>
      </c>
      <c r="B11366" t="s">
        <v>820</v>
      </c>
      <c r="C11366" t="s">
        <v>821</v>
      </c>
      <c r="D11366" s="4">
        <v>92.509999999999991</v>
      </c>
    </row>
    <row r="11367" spans="1:4" x14ac:dyDescent="0.25">
      <c r="A11367" s="1">
        <v>45626</v>
      </c>
      <c r="B11367" t="s">
        <v>822</v>
      </c>
      <c r="C11367" t="s">
        <v>823</v>
      </c>
      <c r="D11367" s="4">
        <v>1329.8600000000001</v>
      </c>
    </row>
    <row r="11368" spans="1:4" x14ac:dyDescent="0.25">
      <c r="A11368" s="1">
        <v>45626</v>
      </c>
      <c r="B11368" t="s">
        <v>828</v>
      </c>
      <c r="C11368" t="s">
        <v>829</v>
      </c>
      <c r="D11368" s="4">
        <v>215.88</v>
      </c>
    </row>
    <row r="11369" spans="1:4" x14ac:dyDescent="0.25">
      <c r="A11369" s="1">
        <v>45626</v>
      </c>
      <c r="B11369" t="s">
        <v>1247</v>
      </c>
      <c r="C11369" t="s">
        <v>1248</v>
      </c>
      <c r="D11369" s="4">
        <v>15715.119999999999</v>
      </c>
    </row>
    <row r="11370" spans="1:4" x14ac:dyDescent="0.25">
      <c r="A11370" s="1">
        <v>45626</v>
      </c>
      <c r="B11370" t="s">
        <v>1249</v>
      </c>
      <c r="C11370" t="s">
        <v>1250</v>
      </c>
      <c r="D11370" s="4">
        <v>11132.119999999999</v>
      </c>
    </row>
    <row r="11371" spans="1:4" x14ac:dyDescent="0.25">
      <c r="A11371" s="1">
        <v>45626</v>
      </c>
      <c r="B11371" t="s">
        <v>1242</v>
      </c>
      <c r="C11371" t="s">
        <v>1243</v>
      </c>
      <c r="D11371" s="4">
        <v>17077.98</v>
      </c>
    </row>
    <row r="11372" spans="1:4" x14ac:dyDescent="0.25">
      <c r="A11372" s="1">
        <v>45626</v>
      </c>
      <c r="B11372" t="s">
        <v>1314</v>
      </c>
      <c r="C11372" t="s">
        <v>1315</v>
      </c>
      <c r="D11372" s="4">
        <v>1373.65</v>
      </c>
    </row>
    <row r="11373" spans="1:4" x14ac:dyDescent="0.25">
      <c r="A11373" s="1">
        <v>45626</v>
      </c>
      <c r="B11373" t="s">
        <v>830</v>
      </c>
      <c r="C11373" t="s">
        <v>1366</v>
      </c>
      <c r="D11373" s="4">
        <v>14250</v>
      </c>
    </row>
    <row r="11374" spans="1:4" x14ac:dyDescent="0.25">
      <c r="A11374" s="1">
        <v>45626</v>
      </c>
      <c r="B11374" t="s">
        <v>832</v>
      </c>
      <c r="C11374" t="s">
        <v>833</v>
      </c>
      <c r="D11374" s="4">
        <v>11000</v>
      </c>
    </row>
    <row r="11375" spans="1:4" x14ac:dyDescent="0.25">
      <c r="A11375" s="1">
        <v>45626</v>
      </c>
      <c r="B11375" t="s">
        <v>834</v>
      </c>
      <c r="C11375" t="s">
        <v>835</v>
      </c>
      <c r="D11375" s="4">
        <v>10200</v>
      </c>
    </row>
    <row r="11376" spans="1:4" x14ac:dyDescent="0.25">
      <c r="A11376" s="1">
        <v>45626</v>
      </c>
      <c r="B11376" t="s">
        <v>836</v>
      </c>
      <c r="C11376" t="s">
        <v>837</v>
      </c>
      <c r="D11376" s="4">
        <v>1100</v>
      </c>
    </row>
    <row r="11377" spans="1:4" x14ac:dyDescent="0.25">
      <c r="A11377" s="1">
        <v>45626</v>
      </c>
      <c r="B11377" t="s">
        <v>840</v>
      </c>
      <c r="C11377" t="s">
        <v>841</v>
      </c>
      <c r="D11377" s="4">
        <v>9581.94</v>
      </c>
    </row>
    <row r="11378" spans="1:4" x14ac:dyDescent="0.25">
      <c r="A11378" s="1">
        <v>45626</v>
      </c>
      <c r="B11378" t="s">
        <v>842</v>
      </c>
      <c r="C11378" t="s">
        <v>843</v>
      </c>
      <c r="D11378" s="4">
        <v>1100</v>
      </c>
    </row>
    <row r="11379" spans="1:4" x14ac:dyDescent="0.25">
      <c r="A11379" s="1">
        <v>45626</v>
      </c>
      <c r="B11379" t="s">
        <v>844</v>
      </c>
      <c r="C11379" t="s">
        <v>845</v>
      </c>
      <c r="D11379" s="4">
        <v>6802.8799999999992</v>
      </c>
    </row>
    <row r="11380" spans="1:4" x14ac:dyDescent="0.25">
      <c r="A11380" s="1">
        <v>45626</v>
      </c>
      <c r="B11380" t="s">
        <v>857</v>
      </c>
      <c r="C11380" t="s">
        <v>858</v>
      </c>
      <c r="D11380" s="4">
        <v>11413.86</v>
      </c>
    </row>
    <row r="11381" spans="1:4" x14ac:dyDescent="0.25">
      <c r="A11381" s="1">
        <v>45626</v>
      </c>
      <c r="B11381" t="s">
        <v>1254</v>
      </c>
      <c r="C11381" t="s">
        <v>1255</v>
      </c>
      <c r="D11381" s="4">
        <v>9262.5</v>
      </c>
    </row>
    <row r="11382" spans="1:4" x14ac:dyDescent="0.25">
      <c r="A11382" s="1">
        <v>45626</v>
      </c>
      <c r="B11382" t="s">
        <v>1304</v>
      </c>
      <c r="C11382" t="s">
        <v>1305</v>
      </c>
      <c r="D11382" s="4">
        <v>5000</v>
      </c>
    </row>
    <row r="11383" spans="1:4" x14ac:dyDescent="0.25">
      <c r="A11383" s="1">
        <v>45626</v>
      </c>
      <c r="B11383" t="s">
        <v>1306</v>
      </c>
      <c r="C11383" t="s">
        <v>1307</v>
      </c>
      <c r="D11383" s="4">
        <v>750</v>
      </c>
    </row>
    <row r="11384" spans="1:4" x14ac:dyDescent="0.25">
      <c r="A11384" s="1">
        <v>45626</v>
      </c>
      <c r="B11384" t="s">
        <v>1338</v>
      </c>
      <c r="C11384" t="s">
        <v>1339</v>
      </c>
      <c r="D11384" s="4">
        <v>20600</v>
      </c>
    </row>
    <row r="11385" spans="1:4" x14ac:dyDescent="0.25">
      <c r="A11385" s="1">
        <v>45626</v>
      </c>
      <c r="B11385" t="s">
        <v>1348</v>
      </c>
      <c r="C11385" t="s">
        <v>1349</v>
      </c>
      <c r="D11385" s="4">
        <v>13700</v>
      </c>
    </row>
    <row r="11386" spans="1:4" x14ac:dyDescent="0.25">
      <c r="A11386" s="1">
        <v>45626</v>
      </c>
      <c r="B11386" t="s">
        <v>861</v>
      </c>
      <c r="C11386" t="s">
        <v>862</v>
      </c>
      <c r="D11386" s="4">
        <v>27500</v>
      </c>
    </row>
    <row r="11387" spans="1:4" x14ac:dyDescent="0.25">
      <c r="A11387" s="1">
        <v>45626</v>
      </c>
      <c r="B11387" t="s">
        <v>867</v>
      </c>
      <c r="C11387" t="s">
        <v>868</v>
      </c>
      <c r="D11387" s="4">
        <v>28326.349999999995</v>
      </c>
    </row>
    <row r="11388" spans="1:4" x14ac:dyDescent="0.25">
      <c r="A11388" s="1">
        <v>45626</v>
      </c>
      <c r="B11388" t="s">
        <v>869</v>
      </c>
      <c r="C11388" t="s">
        <v>870</v>
      </c>
      <c r="D11388" s="4">
        <v>19171.190000000002</v>
      </c>
    </row>
    <row r="11389" spans="1:4" x14ac:dyDescent="0.25">
      <c r="A11389" s="1">
        <v>45626</v>
      </c>
      <c r="B11389" t="s">
        <v>1332</v>
      </c>
      <c r="C11389" t="s">
        <v>1333</v>
      </c>
      <c r="D11389" s="4">
        <v>13432.87</v>
      </c>
    </row>
    <row r="11390" spans="1:4" x14ac:dyDescent="0.25">
      <c r="A11390" s="1">
        <v>45626</v>
      </c>
      <c r="B11390" t="s">
        <v>1500</v>
      </c>
      <c r="C11390" t="s">
        <v>1501</v>
      </c>
      <c r="D11390" s="4">
        <v>1266402.43</v>
      </c>
    </row>
    <row r="11391" spans="1:4" x14ac:dyDescent="0.25">
      <c r="A11391" s="1">
        <v>45626</v>
      </c>
      <c r="B11391" t="s">
        <v>1503</v>
      </c>
      <c r="C11391" t="s">
        <v>1504</v>
      </c>
      <c r="D11391" s="4">
        <v>1014089.65</v>
      </c>
    </row>
    <row r="11392" spans="1:4" x14ac:dyDescent="0.25">
      <c r="A11392" s="1">
        <v>45626</v>
      </c>
      <c r="B11392" t="s">
        <v>1505</v>
      </c>
      <c r="C11392" t="s">
        <v>1506</v>
      </c>
      <c r="D11392" s="4">
        <v>119649.28</v>
      </c>
    </row>
    <row r="11393" spans="1:4" x14ac:dyDescent="0.25">
      <c r="A11393" s="1">
        <v>45626</v>
      </c>
      <c r="B11393" t="s">
        <v>1507</v>
      </c>
      <c r="C11393" t="s">
        <v>1508</v>
      </c>
      <c r="D11393" s="4">
        <v>155306.12</v>
      </c>
    </row>
    <row r="11394" spans="1:4" x14ac:dyDescent="0.25">
      <c r="A11394" s="1">
        <v>45626</v>
      </c>
      <c r="B11394" t="s">
        <v>1509</v>
      </c>
      <c r="C11394" t="s">
        <v>1510</v>
      </c>
      <c r="D11394" s="4">
        <v>16034</v>
      </c>
    </row>
    <row r="11395" spans="1:4" x14ac:dyDescent="0.25">
      <c r="A11395" s="1">
        <v>45626</v>
      </c>
      <c r="B11395" t="s">
        <v>1515</v>
      </c>
      <c r="C11395" t="s">
        <v>1516</v>
      </c>
      <c r="D11395" s="4">
        <v>225983.07</v>
      </c>
    </row>
    <row r="11396" spans="1:4" x14ac:dyDescent="0.25">
      <c r="A11396" s="1">
        <v>45626</v>
      </c>
      <c r="B11396" t="s">
        <v>1517</v>
      </c>
      <c r="C11396" t="s">
        <v>1518</v>
      </c>
      <c r="D11396" s="4">
        <v>223394.26</v>
      </c>
    </row>
    <row r="11397" spans="1:4" x14ac:dyDescent="0.25">
      <c r="A11397" s="1">
        <v>45626</v>
      </c>
      <c r="B11397" t="s">
        <v>1519</v>
      </c>
      <c r="C11397" t="s">
        <v>1520</v>
      </c>
      <c r="D11397" s="4">
        <v>16307.770000000002</v>
      </c>
    </row>
    <row r="11398" spans="1:4" x14ac:dyDescent="0.25">
      <c r="A11398" s="1">
        <v>45626</v>
      </c>
      <c r="B11398" t="s">
        <v>1521</v>
      </c>
      <c r="C11398" t="s">
        <v>1522</v>
      </c>
      <c r="D11398" s="4">
        <v>2225.02</v>
      </c>
    </row>
    <row r="11399" spans="1:4" x14ac:dyDescent="0.25">
      <c r="A11399" s="1">
        <v>45626</v>
      </c>
      <c r="B11399" t="s">
        <v>1523</v>
      </c>
      <c r="C11399" t="s">
        <v>1524</v>
      </c>
      <c r="D11399" s="4">
        <v>22288.32</v>
      </c>
    </row>
    <row r="11400" spans="1:4" x14ac:dyDescent="0.25">
      <c r="A11400" s="1">
        <v>45626</v>
      </c>
      <c r="B11400" t="s">
        <v>1527</v>
      </c>
      <c r="C11400" t="s">
        <v>1528</v>
      </c>
      <c r="D11400" s="4">
        <v>101017.04</v>
      </c>
    </row>
    <row r="11401" spans="1:4" x14ac:dyDescent="0.25">
      <c r="A11401" s="1">
        <v>45626</v>
      </c>
      <c r="B11401" t="s">
        <v>1529</v>
      </c>
      <c r="C11401" t="s">
        <v>1530</v>
      </c>
      <c r="D11401" s="4">
        <v>70619.290000000023</v>
      </c>
    </row>
    <row r="11402" spans="1:4" x14ac:dyDescent="0.25">
      <c r="A11402" s="1">
        <v>45626</v>
      </c>
      <c r="B11402" t="s">
        <v>1531</v>
      </c>
      <c r="C11402" t="s">
        <v>1532</v>
      </c>
      <c r="D11402" s="4">
        <v>6252.1400000000012</v>
      </c>
    </row>
    <row r="11403" spans="1:4" x14ac:dyDescent="0.25">
      <c r="A11403" s="1">
        <v>45626</v>
      </c>
      <c r="B11403" t="s">
        <v>1533</v>
      </c>
      <c r="C11403" t="s">
        <v>1534</v>
      </c>
      <c r="D11403" s="4">
        <v>598.56999999999994</v>
      </c>
    </row>
    <row r="11404" spans="1:4" x14ac:dyDescent="0.25">
      <c r="A11404" s="1">
        <v>45626</v>
      </c>
      <c r="B11404" t="s">
        <v>1535</v>
      </c>
      <c r="C11404" t="s">
        <v>1536</v>
      </c>
      <c r="D11404" s="4">
        <v>7762.5399999999991</v>
      </c>
    </row>
    <row r="11405" spans="1:4" x14ac:dyDescent="0.25">
      <c r="A11405" s="1">
        <v>45626</v>
      </c>
      <c r="B11405" t="s">
        <v>1537</v>
      </c>
      <c r="C11405" t="s">
        <v>1538</v>
      </c>
      <c r="D11405" s="4">
        <v>13111.54</v>
      </c>
    </row>
    <row r="11406" spans="1:4" x14ac:dyDescent="0.25">
      <c r="A11406" s="1">
        <v>45626</v>
      </c>
      <c r="B11406" t="s">
        <v>1539</v>
      </c>
      <c r="C11406" t="s">
        <v>1540</v>
      </c>
      <c r="D11406" s="4">
        <v>226.85</v>
      </c>
    </row>
    <row r="11407" spans="1:4" x14ac:dyDescent="0.25">
      <c r="A11407" s="1">
        <v>45626</v>
      </c>
      <c r="B11407" t="s">
        <v>1541</v>
      </c>
      <c r="C11407" t="s">
        <v>1542</v>
      </c>
      <c r="D11407" s="4">
        <v>3377</v>
      </c>
    </row>
    <row r="11408" spans="1:4" x14ac:dyDescent="0.25">
      <c r="A11408" s="1">
        <v>45626</v>
      </c>
      <c r="B11408" t="s">
        <v>1543</v>
      </c>
      <c r="C11408" t="s">
        <v>1544</v>
      </c>
      <c r="D11408" s="4">
        <v>1750</v>
      </c>
    </row>
    <row r="11409" spans="1:4" x14ac:dyDescent="0.25">
      <c r="A11409" s="1">
        <v>45626</v>
      </c>
      <c r="B11409" t="s">
        <v>1545</v>
      </c>
      <c r="C11409" t="s">
        <v>1546</v>
      </c>
      <c r="D11409" s="4">
        <v>110</v>
      </c>
    </row>
    <row r="11410" spans="1:4" x14ac:dyDescent="0.25">
      <c r="A11410" s="1">
        <v>45626</v>
      </c>
      <c r="B11410" t="s">
        <v>1547</v>
      </c>
      <c r="C11410" t="s">
        <v>1548</v>
      </c>
      <c r="D11410" s="4">
        <v>502</v>
      </c>
    </row>
    <row r="11411" spans="1:4" x14ac:dyDescent="0.25">
      <c r="A11411" s="1">
        <v>45626</v>
      </c>
      <c r="B11411" t="s">
        <v>1549</v>
      </c>
      <c r="C11411" t="s">
        <v>1550</v>
      </c>
      <c r="D11411" s="4">
        <v>1400</v>
      </c>
    </row>
    <row r="11412" spans="1:4" x14ac:dyDescent="0.25">
      <c r="A11412" s="1">
        <v>45626</v>
      </c>
      <c r="B11412" t="s">
        <v>911</v>
      </c>
      <c r="C11412" t="s">
        <v>912</v>
      </c>
      <c r="D11412" s="4">
        <v>13805.3</v>
      </c>
    </row>
    <row r="11413" spans="1:4" x14ac:dyDescent="0.25">
      <c r="A11413" s="1">
        <v>45626</v>
      </c>
      <c r="B11413" t="s">
        <v>919</v>
      </c>
      <c r="C11413" t="s">
        <v>920</v>
      </c>
      <c r="D11413" s="4">
        <v>4350.2800000000007</v>
      </c>
    </row>
    <row r="11414" spans="1:4" x14ac:dyDescent="0.25">
      <c r="A11414" s="1">
        <v>45626</v>
      </c>
      <c r="B11414" t="s">
        <v>924</v>
      </c>
      <c r="C11414" t="s">
        <v>925</v>
      </c>
      <c r="D11414" s="4">
        <v>32879.440000000002</v>
      </c>
    </row>
    <row r="11415" spans="1:4" x14ac:dyDescent="0.25">
      <c r="A11415" s="1">
        <v>45626</v>
      </c>
      <c r="B11415" t="s">
        <v>927</v>
      </c>
      <c r="C11415" t="s">
        <v>928</v>
      </c>
      <c r="D11415" s="4">
        <v>10099.297</v>
      </c>
    </row>
    <row r="11416" spans="1:4" x14ac:dyDescent="0.25">
      <c r="A11416" s="1">
        <v>45626</v>
      </c>
      <c r="B11416" t="s">
        <v>931</v>
      </c>
      <c r="C11416" t="s">
        <v>932</v>
      </c>
      <c r="D11416" s="4">
        <v>12541.48</v>
      </c>
    </row>
    <row r="11417" spans="1:4" x14ac:dyDescent="0.25">
      <c r="A11417" s="1">
        <v>45626</v>
      </c>
      <c r="B11417" t="s">
        <v>935</v>
      </c>
      <c r="C11417" t="s">
        <v>936</v>
      </c>
      <c r="D11417" s="4">
        <v>19083.789999999997</v>
      </c>
    </row>
    <row r="11418" spans="1:4" x14ac:dyDescent="0.25">
      <c r="A11418" s="1">
        <v>45626</v>
      </c>
      <c r="B11418" t="s">
        <v>938</v>
      </c>
      <c r="C11418" t="s">
        <v>939</v>
      </c>
      <c r="D11418" s="4">
        <v>5022.0500000000011</v>
      </c>
    </row>
    <row r="11419" spans="1:4" x14ac:dyDescent="0.25">
      <c r="A11419" s="1">
        <v>45626</v>
      </c>
      <c r="B11419" t="s">
        <v>942</v>
      </c>
      <c r="C11419" t="s">
        <v>943</v>
      </c>
      <c r="D11419" s="4">
        <v>1176.5616000000002</v>
      </c>
    </row>
    <row r="11420" spans="1:4" x14ac:dyDescent="0.25">
      <c r="A11420" s="1">
        <v>45626</v>
      </c>
      <c r="B11420" t="s">
        <v>948</v>
      </c>
      <c r="C11420" t="s">
        <v>949</v>
      </c>
      <c r="D11420" s="4">
        <v>138.25</v>
      </c>
    </row>
    <row r="11421" spans="1:4" x14ac:dyDescent="0.25">
      <c r="A11421" s="1">
        <v>45626</v>
      </c>
      <c r="B11421" t="s">
        <v>952</v>
      </c>
      <c r="C11421" t="s">
        <v>953</v>
      </c>
      <c r="D11421" s="4">
        <v>289035</v>
      </c>
    </row>
    <row r="11422" spans="1:4" x14ac:dyDescent="0.25">
      <c r="A11422" s="1">
        <v>45626</v>
      </c>
      <c r="B11422" t="s">
        <v>955</v>
      </c>
      <c r="C11422" t="s">
        <v>956</v>
      </c>
      <c r="D11422" s="4">
        <v>279094</v>
      </c>
    </row>
    <row r="11423" spans="1:4" x14ac:dyDescent="0.25">
      <c r="A11423" s="1">
        <v>45626</v>
      </c>
      <c r="B11423" t="s">
        <v>961</v>
      </c>
      <c r="C11423" t="s">
        <v>962</v>
      </c>
      <c r="D11423" s="4">
        <v>10571.53</v>
      </c>
    </row>
    <row r="11424" spans="1:4" x14ac:dyDescent="0.25">
      <c r="A11424" s="1">
        <v>45626</v>
      </c>
      <c r="B11424" t="s">
        <v>963</v>
      </c>
      <c r="C11424" t="s">
        <v>964</v>
      </c>
      <c r="D11424" s="4">
        <v>5805</v>
      </c>
    </row>
    <row r="11425" spans="1:4" x14ac:dyDescent="0.25">
      <c r="A11425" s="1">
        <v>45626</v>
      </c>
      <c r="B11425" t="s">
        <v>967</v>
      </c>
      <c r="C11425" t="s">
        <v>968</v>
      </c>
      <c r="D11425" s="4">
        <v>23.499999999999957</v>
      </c>
    </row>
    <row r="11426" spans="1:4" x14ac:dyDescent="0.25">
      <c r="A11426" s="1">
        <v>45626</v>
      </c>
      <c r="B11426" t="s">
        <v>971</v>
      </c>
      <c r="C11426" t="s">
        <v>972</v>
      </c>
      <c r="D11426" s="4">
        <v>2591.29</v>
      </c>
    </row>
    <row r="11427" spans="1:4" x14ac:dyDescent="0.25">
      <c r="A11427" s="1">
        <v>45626</v>
      </c>
      <c r="B11427" t="s">
        <v>973</v>
      </c>
      <c r="C11427" t="s">
        <v>974</v>
      </c>
      <c r="D11427" s="4">
        <v>5740</v>
      </c>
    </row>
    <row r="11428" spans="1:4" x14ac:dyDescent="0.25">
      <c r="A11428" s="1">
        <v>45626</v>
      </c>
      <c r="B11428" t="s">
        <v>977</v>
      </c>
      <c r="C11428" t="s">
        <v>978</v>
      </c>
      <c r="D11428" s="4">
        <v>315.56000000000006</v>
      </c>
    </row>
    <row r="11429" spans="1:4" x14ac:dyDescent="0.25">
      <c r="A11429" s="1">
        <v>45626</v>
      </c>
      <c r="B11429" t="s">
        <v>981</v>
      </c>
      <c r="C11429" t="s">
        <v>982</v>
      </c>
      <c r="D11429" s="4">
        <v>1943</v>
      </c>
    </row>
    <row r="11430" spans="1:4" x14ac:dyDescent="0.25">
      <c r="A11430" s="1">
        <v>45626</v>
      </c>
      <c r="B11430" t="s">
        <v>989</v>
      </c>
      <c r="C11430" t="s">
        <v>990</v>
      </c>
      <c r="D11430" s="4">
        <v>1552.13</v>
      </c>
    </row>
    <row r="11431" spans="1:4" x14ac:dyDescent="0.25">
      <c r="A11431" s="1">
        <v>45626</v>
      </c>
      <c r="B11431" t="s">
        <v>1160</v>
      </c>
      <c r="C11431" t="s">
        <v>1161</v>
      </c>
      <c r="D11431" s="4">
        <v>2781.67</v>
      </c>
    </row>
    <row r="11432" spans="1:4" x14ac:dyDescent="0.25">
      <c r="A11432" s="1">
        <v>45626</v>
      </c>
      <c r="B11432" t="s">
        <v>991</v>
      </c>
      <c r="C11432" t="s">
        <v>992</v>
      </c>
      <c r="D11432" s="4">
        <v>23.5</v>
      </c>
    </row>
    <row r="11433" spans="1:4" x14ac:dyDescent="0.25">
      <c r="A11433" s="1">
        <v>45626</v>
      </c>
      <c r="B11433" t="s">
        <v>993</v>
      </c>
      <c r="C11433" t="s">
        <v>994</v>
      </c>
      <c r="D11433" s="4">
        <v>1209.1199999999999</v>
      </c>
    </row>
    <row r="11434" spans="1:4" x14ac:dyDescent="0.25">
      <c r="A11434" s="1">
        <v>45626</v>
      </c>
      <c r="B11434" t="s">
        <v>997</v>
      </c>
      <c r="C11434" t="s">
        <v>998</v>
      </c>
      <c r="D11434" s="4">
        <v>294.89</v>
      </c>
    </row>
    <row r="11435" spans="1:4" x14ac:dyDescent="0.25">
      <c r="A11435" s="1">
        <v>45626</v>
      </c>
      <c r="B11435" t="s">
        <v>1001</v>
      </c>
      <c r="C11435" t="s">
        <v>1002</v>
      </c>
      <c r="D11435" s="4">
        <v>30.579999999999927</v>
      </c>
    </row>
    <row r="11436" spans="1:4" x14ac:dyDescent="0.25">
      <c r="A11436" s="1">
        <v>45626</v>
      </c>
      <c r="B11436" t="s">
        <v>1005</v>
      </c>
      <c r="C11436" t="s">
        <v>1006</v>
      </c>
      <c r="D11436" s="4">
        <v>1.8749999999961229</v>
      </c>
    </row>
    <row r="11437" spans="1:4" x14ac:dyDescent="0.25">
      <c r="A11437" s="1">
        <v>45626</v>
      </c>
      <c r="B11437" t="s">
        <v>1007</v>
      </c>
      <c r="C11437" t="s">
        <v>1008</v>
      </c>
      <c r="D11437" s="4">
        <v>16194.689999999999</v>
      </c>
    </row>
    <row r="11438" spans="1:4" x14ac:dyDescent="0.25">
      <c r="A11438" s="1">
        <v>45626</v>
      </c>
      <c r="B11438" t="s">
        <v>1013</v>
      </c>
      <c r="C11438" t="s">
        <v>1014</v>
      </c>
      <c r="D11438" s="4">
        <v>1320.06</v>
      </c>
    </row>
    <row r="11439" spans="1:4" x14ac:dyDescent="0.25">
      <c r="A11439" s="1">
        <v>45626</v>
      </c>
      <c r="B11439" t="s">
        <v>1162</v>
      </c>
      <c r="C11439" t="s">
        <v>1163</v>
      </c>
      <c r="D11439" s="4">
        <v>1479.84</v>
      </c>
    </row>
    <row r="11440" spans="1:4" x14ac:dyDescent="0.25">
      <c r="A11440" s="1">
        <v>45626</v>
      </c>
      <c r="B11440" t="s">
        <v>1164</v>
      </c>
      <c r="C11440" t="s">
        <v>1165</v>
      </c>
      <c r="D11440" s="4">
        <v>7316</v>
      </c>
    </row>
    <row r="11441" spans="1:4" x14ac:dyDescent="0.25">
      <c r="A11441" s="1">
        <v>45626</v>
      </c>
      <c r="B11441" t="s">
        <v>1264</v>
      </c>
      <c r="C11441" t="s">
        <v>1265</v>
      </c>
      <c r="D11441" s="4">
        <v>1502</v>
      </c>
    </row>
    <row r="11442" spans="1:4" x14ac:dyDescent="0.25">
      <c r="A11442" s="1">
        <v>45626</v>
      </c>
      <c r="B11442" t="s">
        <v>1285</v>
      </c>
      <c r="C11442" t="s">
        <v>1286</v>
      </c>
      <c r="D11442" s="4">
        <v>10090.75</v>
      </c>
    </row>
    <row r="11443" spans="1:4" x14ac:dyDescent="0.25">
      <c r="A11443" s="1">
        <v>45626</v>
      </c>
      <c r="B11443" t="s">
        <v>1017</v>
      </c>
      <c r="C11443" t="s">
        <v>1018</v>
      </c>
      <c r="D11443" s="4">
        <v>432.05</v>
      </c>
    </row>
    <row r="11444" spans="1:4" x14ac:dyDescent="0.25">
      <c r="A11444" s="1">
        <v>45626</v>
      </c>
      <c r="B11444" t="s">
        <v>1021</v>
      </c>
      <c r="C11444" t="s">
        <v>1022</v>
      </c>
      <c r="D11444" s="4">
        <v>19522.600000000002</v>
      </c>
    </row>
    <row r="11445" spans="1:4" x14ac:dyDescent="0.25">
      <c r="A11445" s="1">
        <v>45626</v>
      </c>
      <c r="B11445" t="s">
        <v>1025</v>
      </c>
      <c r="C11445" t="s">
        <v>1026</v>
      </c>
      <c r="D11445" s="4">
        <v>2408.87</v>
      </c>
    </row>
    <row r="11446" spans="1:4" x14ac:dyDescent="0.25">
      <c r="A11446" s="1">
        <v>45626</v>
      </c>
      <c r="B11446" t="s">
        <v>1227</v>
      </c>
      <c r="C11446" t="s">
        <v>1228</v>
      </c>
      <c r="D11446" s="4">
        <v>35181.699999999997</v>
      </c>
    </row>
    <row r="11447" spans="1:4" x14ac:dyDescent="0.25">
      <c r="A11447" s="1">
        <v>45626</v>
      </c>
      <c r="B11447" t="s">
        <v>1027</v>
      </c>
      <c r="C11447" t="s">
        <v>1028</v>
      </c>
      <c r="D11447" s="4">
        <v>106.51</v>
      </c>
    </row>
    <row r="11448" spans="1:4" x14ac:dyDescent="0.25">
      <c r="A11448" s="1">
        <v>45626</v>
      </c>
      <c r="B11448" t="s">
        <v>27</v>
      </c>
      <c r="C11448" t="s">
        <v>1032</v>
      </c>
      <c r="D11448" s="4">
        <v>-4485522.2699999996</v>
      </c>
    </row>
    <row r="11449" spans="1:4" x14ac:dyDescent="0.25">
      <c r="A11449" s="1">
        <v>45626</v>
      </c>
      <c r="B11449" t="s">
        <v>28</v>
      </c>
      <c r="C11449" t="s">
        <v>1039</v>
      </c>
      <c r="D11449" s="4">
        <v>-205238.86999999997</v>
      </c>
    </row>
    <row r="11450" spans="1:4" x14ac:dyDescent="0.25">
      <c r="A11450" s="1">
        <v>45626</v>
      </c>
      <c r="B11450" t="s">
        <v>29</v>
      </c>
      <c r="C11450" t="s">
        <v>1040</v>
      </c>
      <c r="D11450" s="4">
        <v>-4032.7099999999996</v>
      </c>
    </row>
    <row r="11451" spans="1:4" x14ac:dyDescent="0.25">
      <c r="A11451" s="1">
        <v>45626</v>
      </c>
      <c r="B11451" t="s">
        <v>30</v>
      </c>
      <c r="C11451" t="s">
        <v>1229</v>
      </c>
      <c r="D11451" s="4">
        <v>-73510.11</v>
      </c>
    </row>
    <row r="11452" spans="1:4" x14ac:dyDescent="0.25">
      <c r="A11452" s="1">
        <v>45626</v>
      </c>
      <c r="B11452" t="s">
        <v>31</v>
      </c>
      <c r="C11452" t="s">
        <v>1293</v>
      </c>
      <c r="D11452" s="4">
        <v>-68266.25</v>
      </c>
    </row>
    <row r="11453" spans="1:4" x14ac:dyDescent="0.25">
      <c r="A11453" s="1">
        <v>45626</v>
      </c>
      <c r="B11453" t="s">
        <v>32</v>
      </c>
      <c r="C11453" t="s">
        <v>1268</v>
      </c>
      <c r="D11453" s="4">
        <v>-80915.959999999992</v>
      </c>
    </row>
    <row r="11454" spans="1:4" x14ac:dyDescent="0.25">
      <c r="A11454" s="1">
        <v>45626</v>
      </c>
      <c r="B11454" t="s">
        <v>34</v>
      </c>
      <c r="C11454" t="s">
        <v>1044</v>
      </c>
      <c r="D11454" s="4">
        <v>-288278.36</v>
      </c>
    </row>
    <row r="11455" spans="1:4" x14ac:dyDescent="0.25">
      <c r="A11455" s="1">
        <v>45626</v>
      </c>
      <c r="B11455" t="s">
        <v>25</v>
      </c>
      <c r="C11455" t="s">
        <v>1049</v>
      </c>
      <c r="D11455" s="4">
        <v>-782983.41200000001</v>
      </c>
    </row>
    <row r="11456" spans="1:4" x14ac:dyDescent="0.25">
      <c r="A11456" s="1">
        <v>45626</v>
      </c>
      <c r="B11456" t="s">
        <v>1056</v>
      </c>
      <c r="C11456" t="s">
        <v>1057</v>
      </c>
      <c r="D11456" s="4">
        <v>-220418.99</v>
      </c>
    </row>
    <row r="11457" spans="1:4" x14ac:dyDescent="0.25">
      <c r="A11457" s="1">
        <v>45626</v>
      </c>
      <c r="B11457" t="s">
        <v>1058</v>
      </c>
      <c r="C11457" t="s">
        <v>1059</v>
      </c>
      <c r="D11457" s="4">
        <v>-392637.29000000004</v>
      </c>
    </row>
    <row r="11458" spans="1:4" x14ac:dyDescent="0.25">
      <c r="A11458" s="1">
        <v>45626</v>
      </c>
      <c r="B11458" t="s">
        <v>1062</v>
      </c>
      <c r="C11458" t="s">
        <v>1063</v>
      </c>
      <c r="D11458" s="4">
        <v>-12.500000000000909</v>
      </c>
    </row>
    <row r="11459" spans="1:4" x14ac:dyDescent="0.25">
      <c r="A11459" s="1">
        <v>45626</v>
      </c>
      <c r="B11459" t="s">
        <v>1066</v>
      </c>
      <c r="C11459" t="s">
        <v>1067</v>
      </c>
      <c r="D11459" s="4">
        <v>-1.1799999999984898</v>
      </c>
    </row>
    <row r="11460" spans="1:4" x14ac:dyDescent="0.25">
      <c r="A11460" s="1">
        <v>45626</v>
      </c>
      <c r="B11460" t="s">
        <v>35</v>
      </c>
      <c r="C11460" t="s">
        <v>1031</v>
      </c>
      <c r="D11460" s="4">
        <v>5918.1399999999994</v>
      </c>
    </row>
    <row r="11461" spans="1:4" x14ac:dyDescent="0.25">
      <c r="A11461" s="1">
        <v>45626</v>
      </c>
      <c r="B11461" t="s">
        <v>1068</v>
      </c>
      <c r="C11461" t="s">
        <v>1069</v>
      </c>
      <c r="D11461" s="4">
        <v>-1548</v>
      </c>
    </row>
    <row r="11462" spans="1:4" x14ac:dyDescent="0.25">
      <c r="A11462" s="1">
        <v>45626</v>
      </c>
      <c r="B11462" t="s">
        <v>1168</v>
      </c>
      <c r="C11462" t="s">
        <v>1169</v>
      </c>
      <c r="D11462" s="4">
        <v>-11698.05</v>
      </c>
    </row>
    <row r="11463" spans="1:4" x14ac:dyDescent="0.25">
      <c r="A11463" s="1">
        <v>45626</v>
      </c>
      <c r="B11463" t="s">
        <v>1080</v>
      </c>
      <c r="C11463" t="s">
        <v>1081</v>
      </c>
      <c r="D11463" s="4">
        <v>-4856.6900000000005</v>
      </c>
    </row>
    <row r="11464" spans="1:4" x14ac:dyDescent="0.25">
      <c r="A11464" s="1">
        <v>45626</v>
      </c>
      <c r="B11464" t="s">
        <v>1082</v>
      </c>
      <c r="C11464" t="s">
        <v>1083</v>
      </c>
      <c r="D11464" s="4">
        <v>-601.64</v>
      </c>
    </row>
    <row r="11465" spans="1:4" x14ac:dyDescent="0.25">
      <c r="A11465" s="1">
        <v>45626</v>
      </c>
      <c r="B11465" t="s">
        <v>1172</v>
      </c>
      <c r="C11465" t="s">
        <v>1173</v>
      </c>
      <c r="D11465" s="4">
        <v>-5002.3</v>
      </c>
    </row>
    <row r="11466" spans="1:4" x14ac:dyDescent="0.25">
      <c r="A11466" s="1">
        <v>45626</v>
      </c>
      <c r="B11466" t="s">
        <v>1322</v>
      </c>
      <c r="C11466" t="s">
        <v>1323</v>
      </c>
      <c r="D11466" s="4">
        <v>-5.8599999999999994</v>
      </c>
    </row>
    <row r="11467" spans="1:4" x14ac:dyDescent="0.25">
      <c r="A11467" s="1">
        <v>45626</v>
      </c>
      <c r="B11467" t="s">
        <v>1084</v>
      </c>
      <c r="C11467" t="s">
        <v>1085</v>
      </c>
      <c r="D11467" s="4">
        <v>-674763.55999999994</v>
      </c>
    </row>
    <row r="11468" spans="1:4" x14ac:dyDescent="0.25">
      <c r="A11468" s="1">
        <v>45626</v>
      </c>
      <c r="B11468" t="s">
        <v>1089</v>
      </c>
      <c r="C11468" t="s">
        <v>1090</v>
      </c>
      <c r="D11468" s="4">
        <v>-115209.10999999999</v>
      </c>
    </row>
    <row r="11469" spans="1:4" x14ac:dyDescent="0.25">
      <c r="A11469" s="1">
        <v>45626</v>
      </c>
      <c r="B11469" t="s">
        <v>1283</v>
      </c>
      <c r="C11469" t="s">
        <v>1284</v>
      </c>
      <c r="D11469" s="4">
        <v>-4038.17</v>
      </c>
    </row>
    <row r="11470" spans="1:4" x14ac:dyDescent="0.25">
      <c r="A11470" s="1">
        <v>45626</v>
      </c>
      <c r="B11470" t="s">
        <v>1271</v>
      </c>
      <c r="C11470" t="s">
        <v>1272</v>
      </c>
      <c r="D11470" s="4">
        <v>-1500</v>
      </c>
    </row>
    <row r="11471" spans="1:4" x14ac:dyDescent="0.25">
      <c r="A11471" s="1">
        <v>45626</v>
      </c>
      <c r="B11471" t="s">
        <v>1101</v>
      </c>
      <c r="C11471" t="s">
        <v>1102</v>
      </c>
      <c r="D11471" s="4">
        <v>-37502.57</v>
      </c>
    </row>
    <row r="11472" spans="1:4" x14ac:dyDescent="0.25">
      <c r="A11472" s="1">
        <v>45657</v>
      </c>
      <c r="B11472" t="s">
        <v>1182</v>
      </c>
      <c r="C11472" t="s">
        <v>1183</v>
      </c>
      <c r="D11472" s="4">
        <v>249.99999999998727</v>
      </c>
    </row>
    <row r="11473" spans="1:4" x14ac:dyDescent="0.25">
      <c r="A11473" s="1">
        <v>45657</v>
      </c>
      <c r="B11473" t="s">
        <v>570</v>
      </c>
      <c r="C11473" t="s">
        <v>571</v>
      </c>
      <c r="D11473" s="4">
        <v>10000</v>
      </c>
    </row>
    <row r="11474" spans="1:4" x14ac:dyDescent="0.25">
      <c r="A11474" s="1">
        <v>45657</v>
      </c>
      <c r="B11474" t="s">
        <v>576</v>
      </c>
      <c r="C11474" t="s">
        <v>577</v>
      </c>
      <c r="D11474" s="4">
        <v>38543</v>
      </c>
    </row>
    <row r="11475" spans="1:4" x14ac:dyDescent="0.25">
      <c r="A11475" s="1">
        <v>45657</v>
      </c>
      <c r="B11475" t="s">
        <v>580</v>
      </c>
      <c r="C11475" t="s">
        <v>581</v>
      </c>
      <c r="D11475" s="4">
        <v>103027.1</v>
      </c>
    </row>
    <row r="11476" spans="1:4" x14ac:dyDescent="0.25">
      <c r="A11476" s="1">
        <v>45657</v>
      </c>
      <c r="B11476" t="s">
        <v>588</v>
      </c>
      <c r="C11476" t="s">
        <v>589</v>
      </c>
      <c r="D11476" s="4">
        <v>59322.69</v>
      </c>
    </row>
    <row r="11477" spans="1:4" x14ac:dyDescent="0.25">
      <c r="A11477" s="1">
        <v>45657</v>
      </c>
      <c r="B11477" t="s">
        <v>592</v>
      </c>
      <c r="C11477" t="s">
        <v>593</v>
      </c>
      <c r="D11477" s="4">
        <v>87545.25</v>
      </c>
    </row>
    <row r="11478" spans="1:4" x14ac:dyDescent="0.25">
      <c r="A11478" s="1">
        <v>45657</v>
      </c>
      <c r="B11478" t="s">
        <v>597</v>
      </c>
      <c r="C11478" t="s">
        <v>598</v>
      </c>
      <c r="D11478" s="4">
        <v>693957.03</v>
      </c>
    </row>
    <row r="11479" spans="1:4" x14ac:dyDescent="0.25">
      <c r="A11479" s="1">
        <v>45657</v>
      </c>
      <c r="B11479" t="s">
        <v>601</v>
      </c>
      <c r="C11479" t="s">
        <v>602</v>
      </c>
      <c r="D11479" s="4">
        <v>136992.31</v>
      </c>
    </row>
    <row r="11480" spans="1:4" x14ac:dyDescent="0.25">
      <c r="A11480" s="1">
        <v>45657</v>
      </c>
      <c r="B11480" t="s">
        <v>605</v>
      </c>
      <c r="C11480" t="s">
        <v>606</v>
      </c>
      <c r="D11480" s="4">
        <v>229033.74</v>
      </c>
    </row>
    <row r="11481" spans="1:4" x14ac:dyDescent="0.25">
      <c r="A11481" s="1">
        <v>45657</v>
      </c>
      <c r="B11481" t="s">
        <v>1334</v>
      </c>
      <c r="C11481" t="s">
        <v>1335</v>
      </c>
      <c r="D11481" s="4">
        <v>140736</v>
      </c>
    </row>
    <row r="11482" spans="1:4" x14ac:dyDescent="0.25">
      <c r="A11482" s="1">
        <v>45657</v>
      </c>
      <c r="B11482" t="s">
        <v>611</v>
      </c>
      <c r="C11482" t="s">
        <v>612</v>
      </c>
      <c r="D11482" s="4">
        <v>319446.49000000005</v>
      </c>
    </row>
    <row r="11483" spans="1:4" x14ac:dyDescent="0.25">
      <c r="A11483" s="1">
        <v>45657</v>
      </c>
      <c r="B11483" t="s">
        <v>1391</v>
      </c>
      <c r="C11483" t="s">
        <v>1392</v>
      </c>
      <c r="D11483" s="4">
        <v>1508.2</v>
      </c>
    </row>
    <row r="11484" spans="1:4" x14ac:dyDescent="0.25">
      <c r="A11484" s="1">
        <v>45657</v>
      </c>
      <c r="B11484" t="s">
        <v>617</v>
      </c>
      <c r="C11484" t="s">
        <v>618</v>
      </c>
      <c r="D11484" s="4">
        <v>95968.39</v>
      </c>
    </row>
    <row r="11485" spans="1:4" x14ac:dyDescent="0.25">
      <c r="A11485" s="1">
        <v>45657</v>
      </c>
      <c r="B11485" t="s">
        <v>621</v>
      </c>
      <c r="C11485" t="s">
        <v>622</v>
      </c>
      <c r="D11485" s="4">
        <v>16409.09</v>
      </c>
    </row>
    <row r="11486" spans="1:4" x14ac:dyDescent="0.25">
      <c r="A11486" s="1">
        <v>45657</v>
      </c>
      <c r="B11486" t="s">
        <v>625</v>
      </c>
      <c r="C11486" t="s">
        <v>626</v>
      </c>
      <c r="D11486" s="4">
        <v>15085.040000000023</v>
      </c>
    </row>
    <row r="11487" spans="1:4" x14ac:dyDescent="0.25">
      <c r="A11487" s="1">
        <v>45657</v>
      </c>
      <c r="B11487" t="s">
        <v>48</v>
      </c>
      <c r="C11487" t="s">
        <v>49</v>
      </c>
      <c r="D11487" s="4">
        <v>340</v>
      </c>
    </row>
    <row r="11488" spans="1:4" x14ac:dyDescent="0.25">
      <c r="A11488" s="1">
        <v>45657</v>
      </c>
      <c r="B11488" t="s">
        <v>53</v>
      </c>
      <c r="C11488" t="s">
        <v>54</v>
      </c>
      <c r="D11488" s="4">
        <v>2500</v>
      </c>
    </row>
    <row r="11489" spans="1:4" x14ac:dyDescent="0.25">
      <c r="A11489" s="1">
        <v>45657</v>
      </c>
      <c r="B11489" t="s">
        <v>57</v>
      </c>
      <c r="C11489" t="s">
        <v>58</v>
      </c>
      <c r="D11489" s="4">
        <v>250</v>
      </c>
    </row>
    <row r="11490" spans="1:4" x14ac:dyDescent="0.25">
      <c r="A11490" s="1">
        <v>45657</v>
      </c>
      <c r="B11490" t="s">
        <v>61</v>
      </c>
      <c r="C11490" t="s">
        <v>62</v>
      </c>
      <c r="D11490" s="4">
        <v>997500</v>
      </c>
    </row>
    <row r="11491" spans="1:4" x14ac:dyDescent="0.25">
      <c r="A11491" s="1">
        <v>45657</v>
      </c>
      <c r="B11491" t="s">
        <v>64</v>
      </c>
      <c r="C11491" t="s">
        <v>65</v>
      </c>
      <c r="D11491" s="4">
        <v>57523.069999999992</v>
      </c>
    </row>
    <row r="11492" spans="1:4" x14ac:dyDescent="0.25">
      <c r="A11492" s="1">
        <v>45657</v>
      </c>
      <c r="B11492" t="s">
        <v>66</v>
      </c>
      <c r="C11492" t="s">
        <v>67</v>
      </c>
      <c r="D11492" s="4">
        <v>82115.999999999985</v>
      </c>
    </row>
    <row r="11493" spans="1:4" x14ac:dyDescent="0.25">
      <c r="A11493" s="1">
        <v>45657</v>
      </c>
      <c r="B11493" t="s">
        <v>139</v>
      </c>
      <c r="C11493" t="s">
        <v>654</v>
      </c>
      <c r="D11493" s="4">
        <v>450078.18</v>
      </c>
    </row>
    <row r="11494" spans="1:4" x14ac:dyDescent="0.25">
      <c r="A11494" s="1">
        <v>45657</v>
      </c>
      <c r="B11494" t="s">
        <v>143</v>
      </c>
      <c r="C11494" t="s">
        <v>662</v>
      </c>
      <c r="D11494" s="4">
        <v>275254.90000000002</v>
      </c>
    </row>
    <row r="11495" spans="1:4" x14ac:dyDescent="0.25">
      <c r="A11495" s="1">
        <v>45657</v>
      </c>
      <c r="B11495" t="s">
        <v>665</v>
      </c>
      <c r="C11495" t="s">
        <v>666</v>
      </c>
      <c r="D11495" s="4">
        <v>1718219.2099999897</v>
      </c>
    </row>
    <row r="11496" spans="1:4" x14ac:dyDescent="0.25">
      <c r="A11496" s="1">
        <v>45657</v>
      </c>
      <c r="B11496" t="s">
        <v>670</v>
      </c>
      <c r="C11496" t="s">
        <v>671</v>
      </c>
      <c r="D11496" s="4">
        <v>141703.33000000002</v>
      </c>
    </row>
    <row r="11497" spans="1:4" x14ac:dyDescent="0.25">
      <c r="A11497" s="1">
        <v>45657</v>
      </c>
      <c r="B11497" t="s">
        <v>674</v>
      </c>
      <c r="C11497" t="s">
        <v>675</v>
      </c>
      <c r="D11497" s="4">
        <v>180379.81999999995</v>
      </c>
    </row>
    <row r="11498" spans="1:4" x14ac:dyDescent="0.25">
      <c r="A11498" s="1">
        <v>45657</v>
      </c>
      <c r="B11498" t="s">
        <v>678</v>
      </c>
      <c r="C11498" t="s">
        <v>679</v>
      </c>
      <c r="D11498" s="4">
        <v>223689.43000000002</v>
      </c>
    </row>
    <row r="11499" spans="1:4" x14ac:dyDescent="0.25">
      <c r="A11499" s="1">
        <v>45657</v>
      </c>
      <c r="B11499" t="s">
        <v>687</v>
      </c>
      <c r="C11499" t="s">
        <v>688</v>
      </c>
      <c r="D11499" s="4">
        <v>1552.7599999999998</v>
      </c>
    </row>
    <row r="11500" spans="1:4" x14ac:dyDescent="0.25">
      <c r="A11500" s="1">
        <v>45657</v>
      </c>
      <c r="B11500" t="s">
        <v>1184</v>
      </c>
      <c r="C11500" t="s">
        <v>1185</v>
      </c>
      <c r="D11500" s="4">
        <v>128080.93999999999</v>
      </c>
    </row>
    <row r="11501" spans="1:4" x14ac:dyDescent="0.25">
      <c r="A11501" s="1">
        <v>45657</v>
      </c>
      <c r="B11501" t="s">
        <v>1186</v>
      </c>
      <c r="C11501" t="s">
        <v>1187</v>
      </c>
      <c r="D11501" s="4">
        <v>-223.00000000023283</v>
      </c>
    </row>
    <row r="11502" spans="1:4" x14ac:dyDescent="0.25">
      <c r="A11502" s="1">
        <v>45657</v>
      </c>
      <c r="B11502" t="s">
        <v>723</v>
      </c>
      <c r="C11502" t="s">
        <v>724</v>
      </c>
      <c r="D11502" s="4">
        <v>21841.969999999987</v>
      </c>
    </row>
    <row r="11503" spans="1:4" x14ac:dyDescent="0.25">
      <c r="A11503" s="1">
        <v>45657</v>
      </c>
      <c r="B11503" t="s">
        <v>736</v>
      </c>
      <c r="C11503" t="s">
        <v>737</v>
      </c>
      <c r="D11503" s="4">
        <v>171669.30000000002</v>
      </c>
    </row>
    <row r="11504" spans="1:4" x14ac:dyDescent="0.25">
      <c r="A11504" s="1">
        <v>45657</v>
      </c>
      <c r="B11504" t="s">
        <v>740</v>
      </c>
      <c r="C11504" t="s">
        <v>741</v>
      </c>
      <c r="D11504" s="4">
        <v>6675.8700000000463</v>
      </c>
    </row>
    <row r="11505" spans="1:4" x14ac:dyDescent="0.25">
      <c r="A11505" s="1">
        <v>45657</v>
      </c>
      <c r="B11505" t="s">
        <v>744</v>
      </c>
      <c r="C11505" t="s">
        <v>745</v>
      </c>
      <c r="D11505" s="4">
        <v>-149.5899999999483</v>
      </c>
    </row>
    <row r="11506" spans="1:4" x14ac:dyDescent="0.25">
      <c r="A11506" s="1">
        <v>45657</v>
      </c>
      <c r="B11506" t="s">
        <v>753</v>
      </c>
      <c r="C11506" t="s">
        <v>754</v>
      </c>
      <c r="D11506" s="4">
        <v>47142.770000000004</v>
      </c>
    </row>
    <row r="11507" spans="1:4" x14ac:dyDescent="0.25">
      <c r="A11507" s="1">
        <v>45657</v>
      </c>
      <c r="B11507" t="s">
        <v>761</v>
      </c>
      <c r="C11507" t="s">
        <v>762</v>
      </c>
      <c r="D11507" s="4">
        <v>3182.4</v>
      </c>
    </row>
    <row r="11508" spans="1:4" x14ac:dyDescent="0.25">
      <c r="A11508" s="1">
        <v>45657</v>
      </c>
      <c r="B11508" t="s">
        <v>1190</v>
      </c>
      <c r="C11508" t="s">
        <v>1191</v>
      </c>
      <c r="D11508" s="4">
        <v>2.4099999999887132</v>
      </c>
    </row>
    <row r="11509" spans="1:4" x14ac:dyDescent="0.25">
      <c r="A11509" s="1">
        <v>45657</v>
      </c>
      <c r="B11509" t="s">
        <v>783</v>
      </c>
      <c r="C11509" t="s">
        <v>784</v>
      </c>
      <c r="D11509" s="4">
        <v>19674.690000000002</v>
      </c>
    </row>
    <row r="11510" spans="1:4" x14ac:dyDescent="0.25">
      <c r="A11510" s="1">
        <v>45657</v>
      </c>
      <c r="B11510" t="s">
        <v>68</v>
      </c>
      <c r="C11510" t="s">
        <v>69</v>
      </c>
      <c r="D11510" s="4">
        <v>3184.8600000000024</v>
      </c>
    </row>
    <row r="11511" spans="1:4" x14ac:dyDescent="0.25">
      <c r="A11511" s="1">
        <v>45657</v>
      </c>
      <c r="B11511" t="s">
        <v>70</v>
      </c>
      <c r="C11511" t="s">
        <v>71</v>
      </c>
      <c r="D11511" s="4">
        <v>23100.717999998247</v>
      </c>
    </row>
    <row r="11512" spans="1:4" x14ac:dyDescent="0.25">
      <c r="A11512" s="1">
        <v>45657</v>
      </c>
      <c r="B11512" t="s">
        <v>72</v>
      </c>
      <c r="C11512" t="s">
        <v>73</v>
      </c>
      <c r="D11512" s="4">
        <v>2408.0499999999993</v>
      </c>
    </row>
    <row r="11513" spans="1:4" x14ac:dyDescent="0.25">
      <c r="A11513" s="1">
        <v>45657</v>
      </c>
      <c r="B11513" t="s">
        <v>74</v>
      </c>
      <c r="C11513" t="s">
        <v>75</v>
      </c>
      <c r="D11513" s="4">
        <v>599.77999999999975</v>
      </c>
    </row>
    <row r="11514" spans="1:4" x14ac:dyDescent="0.25">
      <c r="A11514" s="1">
        <v>45657</v>
      </c>
      <c r="B11514" t="s">
        <v>102</v>
      </c>
      <c r="C11514" t="s">
        <v>103</v>
      </c>
      <c r="D11514" s="4">
        <v>313.8</v>
      </c>
    </row>
    <row r="11515" spans="1:4" x14ac:dyDescent="0.25">
      <c r="A11515" s="1">
        <v>45657</v>
      </c>
      <c r="B11515" t="s">
        <v>78</v>
      </c>
      <c r="C11515" t="s">
        <v>79</v>
      </c>
      <c r="D11515" s="4">
        <v>80450.290000011213</v>
      </c>
    </row>
    <row r="11516" spans="1:4" x14ac:dyDescent="0.25">
      <c r="A11516" s="1">
        <v>45657</v>
      </c>
      <c r="B11516" t="s">
        <v>80</v>
      </c>
      <c r="C11516" t="s">
        <v>81</v>
      </c>
      <c r="D11516" s="4">
        <v>184383.94999999367</v>
      </c>
    </row>
    <row r="11517" spans="1:4" x14ac:dyDescent="0.25">
      <c r="A11517" s="1">
        <v>45657</v>
      </c>
      <c r="B11517" t="s">
        <v>84</v>
      </c>
      <c r="C11517" t="s">
        <v>85</v>
      </c>
      <c r="D11517" s="4">
        <v>63527.220000002766</v>
      </c>
    </row>
    <row r="11518" spans="1:4" x14ac:dyDescent="0.25">
      <c r="A11518" s="1">
        <v>45657</v>
      </c>
      <c r="B11518" t="s">
        <v>86</v>
      </c>
      <c r="C11518" t="s">
        <v>87</v>
      </c>
      <c r="D11518" s="4">
        <v>217513.22000000026</v>
      </c>
    </row>
    <row r="11519" spans="1:4" x14ac:dyDescent="0.25">
      <c r="A11519" s="1">
        <v>45657</v>
      </c>
      <c r="B11519" t="s">
        <v>88</v>
      </c>
      <c r="C11519" t="s">
        <v>89</v>
      </c>
      <c r="D11519" s="4">
        <v>38018.130000000354</v>
      </c>
    </row>
    <row r="11520" spans="1:4" x14ac:dyDescent="0.25">
      <c r="A11520" s="1">
        <v>45657</v>
      </c>
      <c r="B11520" t="s">
        <v>90</v>
      </c>
      <c r="C11520" t="s">
        <v>91</v>
      </c>
      <c r="D11520" s="4">
        <v>11702.160000000003</v>
      </c>
    </row>
    <row r="11521" spans="1:4" x14ac:dyDescent="0.25">
      <c r="A11521" s="1">
        <v>45657</v>
      </c>
      <c r="B11521" t="s">
        <v>92</v>
      </c>
      <c r="C11521" t="s">
        <v>1394</v>
      </c>
      <c r="D11521" s="4">
        <v>92460.108999999007</v>
      </c>
    </row>
    <row r="11522" spans="1:4" x14ac:dyDescent="0.25">
      <c r="A11522" s="1">
        <v>45657</v>
      </c>
      <c r="B11522" t="s">
        <v>94</v>
      </c>
      <c r="C11522" t="s">
        <v>95</v>
      </c>
      <c r="D11522" s="4">
        <v>2417.0400000000009</v>
      </c>
    </row>
    <row r="11523" spans="1:4" x14ac:dyDescent="0.25">
      <c r="A11523" s="1">
        <v>45657</v>
      </c>
      <c r="B11523" t="s">
        <v>96</v>
      </c>
      <c r="C11523" t="s">
        <v>97</v>
      </c>
      <c r="D11523" s="4">
        <v>60741.039999999935</v>
      </c>
    </row>
    <row r="11524" spans="1:4" x14ac:dyDescent="0.25">
      <c r="A11524" s="1">
        <v>45657</v>
      </c>
      <c r="B11524" t="s">
        <v>98</v>
      </c>
      <c r="C11524" t="s">
        <v>99</v>
      </c>
      <c r="D11524" s="4">
        <v>186.06000000000108</v>
      </c>
    </row>
    <row r="11525" spans="1:4" x14ac:dyDescent="0.25">
      <c r="A11525" s="1">
        <v>45657</v>
      </c>
      <c r="B11525" t="s">
        <v>104</v>
      </c>
      <c r="C11525" t="s">
        <v>105</v>
      </c>
      <c r="D11525" s="4">
        <v>75781.26999999999</v>
      </c>
    </row>
    <row r="11526" spans="1:4" x14ac:dyDescent="0.25">
      <c r="A11526" s="1">
        <v>45657</v>
      </c>
      <c r="B11526" t="s">
        <v>100</v>
      </c>
      <c r="C11526" t="s">
        <v>101</v>
      </c>
      <c r="D11526" s="4">
        <v>1000063.42</v>
      </c>
    </row>
    <row r="11527" spans="1:4" x14ac:dyDescent="0.25">
      <c r="A11527" s="1">
        <v>45657</v>
      </c>
      <c r="B11527" t="s">
        <v>108</v>
      </c>
      <c r="C11527" t="s">
        <v>109</v>
      </c>
      <c r="D11527" s="4">
        <v>898810</v>
      </c>
    </row>
    <row r="11528" spans="1:4" x14ac:dyDescent="0.25">
      <c r="A11528" s="1">
        <v>45657</v>
      </c>
      <c r="B11528" t="s">
        <v>846</v>
      </c>
      <c r="C11528" t="s">
        <v>847</v>
      </c>
      <c r="D11528" s="4">
        <v>-7550.0000000000746</v>
      </c>
    </row>
    <row r="11529" spans="1:4" x14ac:dyDescent="0.25">
      <c r="A11529" s="1">
        <v>45657</v>
      </c>
      <c r="B11529" t="s">
        <v>851</v>
      </c>
      <c r="C11529" t="s">
        <v>852</v>
      </c>
      <c r="D11529" s="4">
        <v>-100000</v>
      </c>
    </row>
    <row r="11530" spans="1:4" x14ac:dyDescent="0.25">
      <c r="A11530" s="1">
        <v>45657</v>
      </c>
      <c r="B11530" t="s">
        <v>855</v>
      </c>
      <c r="C11530" t="s">
        <v>856</v>
      </c>
      <c r="D11530" s="4">
        <v>-800000</v>
      </c>
    </row>
    <row r="11531" spans="1:4" x14ac:dyDescent="0.25">
      <c r="A11531" s="1">
        <v>45657</v>
      </c>
      <c r="B11531" t="s">
        <v>859</v>
      </c>
      <c r="C11531" t="s">
        <v>860</v>
      </c>
      <c r="D11531" s="4">
        <v>-99477.040000000008</v>
      </c>
    </row>
    <row r="11532" spans="1:4" x14ac:dyDescent="0.25">
      <c r="A11532" s="1">
        <v>45657</v>
      </c>
      <c r="B11532" t="s">
        <v>1192</v>
      </c>
      <c r="C11532" t="s">
        <v>1193</v>
      </c>
      <c r="D11532" s="4">
        <v>-82116.000000000044</v>
      </c>
    </row>
    <row r="11533" spans="1:4" x14ac:dyDescent="0.25">
      <c r="A11533" s="1">
        <v>45657</v>
      </c>
      <c r="B11533" t="s">
        <v>865</v>
      </c>
      <c r="C11533" t="s">
        <v>866</v>
      </c>
      <c r="D11533" s="4">
        <v>-100905.84000000001</v>
      </c>
    </row>
    <row r="11534" spans="1:4" x14ac:dyDescent="0.25">
      <c r="A11534" s="1">
        <v>45657</v>
      </c>
      <c r="B11534" t="s">
        <v>871</v>
      </c>
      <c r="C11534" t="s">
        <v>872</v>
      </c>
      <c r="D11534" s="4">
        <v>-145827.03999999916</v>
      </c>
    </row>
    <row r="11535" spans="1:4" x14ac:dyDescent="0.25">
      <c r="A11535" s="1">
        <v>45657</v>
      </c>
      <c r="B11535" t="s">
        <v>873</v>
      </c>
      <c r="C11535" t="s">
        <v>874</v>
      </c>
      <c r="D11535" s="4">
        <v>-258199.84000000003</v>
      </c>
    </row>
    <row r="11536" spans="1:4" x14ac:dyDescent="0.25">
      <c r="A11536" s="1">
        <v>45657</v>
      </c>
      <c r="B11536" t="s">
        <v>875</v>
      </c>
      <c r="C11536" t="s">
        <v>876</v>
      </c>
      <c r="D11536" s="4">
        <v>-203825.08000000002</v>
      </c>
    </row>
    <row r="11537" spans="1:4" x14ac:dyDescent="0.25">
      <c r="A11537" s="1">
        <v>45657</v>
      </c>
      <c r="B11537" t="s">
        <v>879</v>
      </c>
      <c r="C11537" t="s">
        <v>880</v>
      </c>
      <c r="D11537" s="4">
        <v>-74171.960000000006</v>
      </c>
    </row>
    <row r="11538" spans="1:4" x14ac:dyDescent="0.25">
      <c r="A11538" s="1">
        <v>45657</v>
      </c>
      <c r="B11538" t="s">
        <v>881</v>
      </c>
      <c r="C11538" t="s">
        <v>882</v>
      </c>
      <c r="D11538" s="4">
        <v>-16559.320000000007</v>
      </c>
    </row>
    <row r="11539" spans="1:4" x14ac:dyDescent="0.25">
      <c r="A11539" s="1">
        <v>45657</v>
      </c>
      <c r="B11539" t="s">
        <v>883</v>
      </c>
      <c r="C11539" t="s">
        <v>884</v>
      </c>
      <c r="D11539" s="4">
        <v>-12034.05999999999</v>
      </c>
    </row>
    <row r="11540" spans="1:4" x14ac:dyDescent="0.25">
      <c r="A11540" s="1">
        <v>45657</v>
      </c>
      <c r="B11540" t="s">
        <v>885</v>
      </c>
      <c r="C11540" t="s">
        <v>886</v>
      </c>
      <c r="D11540" s="4">
        <v>-18306.359999999997</v>
      </c>
    </row>
    <row r="11541" spans="1:4" x14ac:dyDescent="0.25">
      <c r="A11541" s="1">
        <v>45657</v>
      </c>
      <c r="B11541" t="s">
        <v>887</v>
      </c>
      <c r="C11541" t="s">
        <v>888</v>
      </c>
      <c r="D11541" s="4">
        <v>-10000</v>
      </c>
    </row>
    <row r="11542" spans="1:4" x14ac:dyDescent="0.25">
      <c r="A11542" s="1">
        <v>45657</v>
      </c>
      <c r="B11542" t="s">
        <v>891</v>
      </c>
      <c r="C11542" t="s">
        <v>892</v>
      </c>
      <c r="D11542" s="4">
        <v>-13463</v>
      </c>
    </row>
    <row r="11543" spans="1:4" x14ac:dyDescent="0.25">
      <c r="A11543" s="1">
        <v>45657</v>
      </c>
      <c r="B11543" t="s">
        <v>893</v>
      </c>
      <c r="C11543" t="s">
        <v>894</v>
      </c>
      <c r="D11543" s="4">
        <v>-44899.17000000002</v>
      </c>
    </row>
    <row r="11544" spans="1:4" x14ac:dyDescent="0.25">
      <c r="A11544" s="1">
        <v>45657</v>
      </c>
      <c r="B11544" t="s">
        <v>895</v>
      </c>
      <c r="C11544" t="s">
        <v>896</v>
      </c>
      <c r="D11544" s="4">
        <v>-58593.18</v>
      </c>
    </row>
    <row r="11545" spans="1:4" x14ac:dyDescent="0.25">
      <c r="A11545" s="1">
        <v>45657</v>
      </c>
      <c r="B11545" t="s">
        <v>897</v>
      </c>
      <c r="C11545" t="s">
        <v>898</v>
      </c>
      <c r="D11545" s="4">
        <v>-516960</v>
      </c>
    </row>
    <row r="11546" spans="1:4" x14ac:dyDescent="0.25">
      <c r="A11546" s="1">
        <v>45657</v>
      </c>
      <c r="B11546" t="s">
        <v>145</v>
      </c>
      <c r="C11546" t="s">
        <v>1199</v>
      </c>
      <c r="D11546" s="4">
        <v>-100000</v>
      </c>
    </row>
    <row r="11547" spans="1:4" x14ac:dyDescent="0.25">
      <c r="A11547" s="1">
        <v>45657</v>
      </c>
      <c r="B11547" t="s">
        <v>141</v>
      </c>
      <c r="C11547" t="s">
        <v>1318</v>
      </c>
      <c r="D11547" s="4">
        <v>-51958.579999999987</v>
      </c>
    </row>
    <row r="11548" spans="1:4" x14ac:dyDescent="0.25">
      <c r="A11548" s="1">
        <v>45657</v>
      </c>
      <c r="B11548" t="s">
        <v>902</v>
      </c>
      <c r="C11548" t="s">
        <v>903</v>
      </c>
      <c r="D11548" s="4">
        <v>-200116.82999999967</v>
      </c>
    </row>
    <row r="11549" spans="1:4" x14ac:dyDescent="0.25">
      <c r="A11549" s="1">
        <v>45657</v>
      </c>
      <c r="B11549" t="s">
        <v>905</v>
      </c>
      <c r="C11549" t="s">
        <v>906</v>
      </c>
      <c r="D11549" s="4">
        <v>-465360.58000000007</v>
      </c>
    </row>
    <row r="11550" spans="1:4" x14ac:dyDescent="0.25">
      <c r="A11550" s="1">
        <v>45657</v>
      </c>
      <c r="B11550" t="s">
        <v>907</v>
      </c>
      <c r="C11550" t="s">
        <v>908</v>
      </c>
      <c r="D11550" s="4">
        <v>-8774.2600000000093</v>
      </c>
    </row>
    <row r="11551" spans="1:4" x14ac:dyDescent="0.25">
      <c r="A11551" s="1">
        <v>45657</v>
      </c>
      <c r="B11551" t="s">
        <v>913</v>
      </c>
      <c r="C11551" t="s">
        <v>914</v>
      </c>
      <c r="D11551" s="4">
        <v>-195502.61</v>
      </c>
    </row>
    <row r="11552" spans="1:4" x14ac:dyDescent="0.25">
      <c r="A11552" s="1">
        <v>45657</v>
      </c>
      <c r="B11552" t="s">
        <v>110</v>
      </c>
      <c r="C11552" t="s">
        <v>926</v>
      </c>
      <c r="D11552" s="4">
        <v>-146611.79</v>
      </c>
    </row>
    <row r="11553" spans="1:4" x14ac:dyDescent="0.25">
      <c r="A11553" s="1">
        <v>45657</v>
      </c>
      <c r="B11553" t="s">
        <v>112</v>
      </c>
      <c r="C11553" t="s">
        <v>937</v>
      </c>
      <c r="D11553" s="4">
        <v>-291914.07000000018</v>
      </c>
    </row>
    <row r="11554" spans="1:4" x14ac:dyDescent="0.25">
      <c r="A11554" s="1">
        <v>45657</v>
      </c>
      <c r="B11554" t="s">
        <v>115</v>
      </c>
      <c r="C11554" t="s">
        <v>944</v>
      </c>
      <c r="D11554" s="4">
        <v>-158617.24</v>
      </c>
    </row>
    <row r="11555" spans="1:4" x14ac:dyDescent="0.25">
      <c r="A11555" s="1">
        <v>45657</v>
      </c>
      <c r="B11555" t="s">
        <v>117</v>
      </c>
      <c r="C11555" t="s">
        <v>947</v>
      </c>
      <c r="D11555" s="4">
        <v>-39455.83</v>
      </c>
    </row>
    <row r="11556" spans="1:4" x14ac:dyDescent="0.25">
      <c r="A11556" s="1">
        <v>45657</v>
      </c>
      <c r="B11556" t="s">
        <v>119</v>
      </c>
      <c r="C11556" t="s">
        <v>1202</v>
      </c>
      <c r="D11556" s="4">
        <v>-101700.99</v>
      </c>
    </row>
    <row r="11557" spans="1:4" x14ac:dyDescent="0.25">
      <c r="A11557" s="1">
        <v>45657</v>
      </c>
      <c r="B11557" t="s">
        <v>121</v>
      </c>
      <c r="C11557" t="s">
        <v>1203</v>
      </c>
      <c r="D11557" s="4">
        <v>-1575217.7899999998</v>
      </c>
    </row>
    <row r="11558" spans="1:4" x14ac:dyDescent="0.25">
      <c r="A11558" s="1">
        <v>45657</v>
      </c>
      <c r="B11558" t="s">
        <v>106</v>
      </c>
      <c r="C11558" t="s">
        <v>107</v>
      </c>
      <c r="D11558" s="4">
        <v>-254284.06000000003</v>
      </c>
    </row>
    <row r="11559" spans="1:4" x14ac:dyDescent="0.25">
      <c r="A11559" s="1">
        <v>45657</v>
      </c>
      <c r="B11559" t="s">
        <v>1395</v>
      </c>
      <c r="C11559" t="s">
        <v>1396</v>
      </c>
      <c r="D11559" s="4">
        <v>-238175.27</v>
      </c>
    </row>
    <row r="11560" spans="1:4" x14ac:dyDescent="0.25">
      <c r="A11560" s="1">
        <v>45657</v>
      </c>
      <c r="B11560" t="s">
        <v>123</v>
      </c>
      <c r="C11560" t="s">
        <v>1204</v>
      </c>
      <c r="D11560" s="4">
        <v>-31643.980000000003</v>
      </c>
    </row>
    <row r="11561" spans="1:4" x14ac:dyDescent="0.25">
      <c r="A11561" s="1">
        <v>45657</v>
      </c>
      <c r="B11561" t="s">
        <v>975</v>
      </c>
      <c r="C11561" t="s">
        <v>976</v>
      </c>
      <c r="D11561" s="4">
        <v>-587240.49999999488</v>
      </c>
    </row>
    <row r="11562" spans="1:4" x14ac:dyDescent="0.25">
      <c r="A11562" s="1">
        <v>45657</v>
      </c>
      <c r="B11562" t="s">
        <v>979</v>
      </c>
      <c r="C11562" t="s">
        <v>980</v>
      </c>
      <c r="D11562" s="4">
        <v>2048.9199999999983</v>
      </c>
    </row>
    <row r="11563" spans="1:4" x14ac:dyDescent="0.25">
      <c r="A11563" s="1">
        <v>45657</v>
      </c>
      <c r="B11563" t="s">
        <v>983</v>
      </c>
      <c r="C11563" t="s">
        <v>984</v>
      </c>
      <c r="D11563" s="4">
        <v>-1280.3899999999983</v>
      </c>
    </row>
    <row r="11564" spans="1:4" x14ac:dyDescent="0.25">
      <c r="A11564" s="1">
        <v>45657</v>
      </c>
      <c r="B11564" t="s">
        <v>987</v>
      </c>
      <c r="C11564" t="s">
        <v>988</v>
      </c>
      <c r="D11564" s="4">
        <v>-200319.50000000009</v>
      </c>
    </row>
    <row r="11565" spans="1:4" x14ac:dyDescent="0.25">
      <c r="A11565" s="1">
        <v>45657</v>
      </c>
      <c r="B11565" t="s">
        <v>1205</v>
      </c>
      <c r="C11565" t="s">
        <v>1206</v>
      </c>
      <c r="D11565" s="4">
        <v>-102873</v>
      </c>
    </row>
    <row r="11566" spans="1:4" x14ac:dyDescent="0.25">
      <c r="A11566" s="1">
        <v>45657</v>
      </c>
      <c r="B11566" t="s">
        <v>995</v>
      </c>
      <c r="C11566" t="s">
        <v>996</v>
      </c>
      <c r="D11566" s="4">
        <v>-244821.14999999991</v>
      </c>
    </row>
    <row r="11567" spans="1:4" x14ac:dyDescent="0.25">
      <c r="A11567" s="1">
        <v>45657</v>
      </c>
      <c r="B11567" t="s">
        <v>1003</v>
      </c>
      <c r="C11567" t="s">
        <v>1004</v>
      </c>
      <c r="D11567" s="4">
        <v>-156241.01000000047</v>
      </c>
    </row>
    <row r="11568" spans="1:4" x14ac:dyDescent="0.25">
      <c r="A11568" s="1">
        <v>45657</v>
      </c>
      <c r="B11568" t="s">
        <v>1256</v>
      </c>
      <c r="C11568" t="s">
        <v>1257</v>
      </c>
      <c r="D11568" s="4">
        <v>-1350.0000000002328</v>
      </c>
    </row>
    <row r="11569" spans="1:4" x14ac:dyDescent="0.25">
      <c r="A11569" s="1">
        <v>45657</v>
      </c>
      <c r="B11569" t="s">
        <v>1011</v>
      </c>
      <c r="C11569" t="s">
        <v>1012</v>
      </c>
      <c r="D11569" s="4">
        <v>-4999.9999999999964</v>
      </c>
    </row>
    <row r="11570" spans="1:4" x14ac:dyDescent="0.25">
      <c r="A11570" s="1">
        <v>45657</v>
      </c>
      <c r="B11570" t="s">
        <v>1015</v>
      </c>
      <c r="C11570" t="s">
        <v>1016</v>
      </c>
      <c r="D11570" s="4">
        <v>-5636.720000000023</v>
      </c>
    </row>
    <row r="11571" spans="1:4" x14ac:dyDescent="0.25">
      <c r="A11571" s="1">
        <v>45657</v>
      </c>
      <c r="B11571" t="s">
        <v>1019</v>
      </c>
      <c r="C11571" t="s">
        <v>1020</v>
      </c>
      <c r="D11571" s="4">
        <v>-4268.3599999999551</v>
      </c>
    </row>
    <row r="11572" spans="1:4" x14ac:dyDescent="0.25">
      <c r="A11572" s="1">
        <v>45657</v>
      </c>
      <c r="B11572" t="s">
        <v>1023</v>
      </c>
      <c r="C11572" t="s">
        <v>1024</v>
      </c>
      <c r="D11572" s="4">
        <v>-9880</v>
      </c>
    </row>
    <row r="11573" spans="1:4" x14ac:dyDescent="0.25">
      <c r="A11573" s="1">
        <v>45657</v>
      </c>
      <c r="B11573" t="s">
        <v>1381</v>
      </c>
      <c r="C11573" t="s">
        <v>1382</v>
      </c>
      <c r="D11573" s="4">
        <v>-1603.61</v>
      </c>
    </row>
    <row r="11574" spans="1:4" x14ac:dyDescent="0.25">
      <c r="A11574" s="1">
        <v>45657</v>
      </c>
      <c r="B11574" t="s">
        <v>1207</v>
      </c>
      <c r="C11574" t="s">
        <v>1208</v>
      </c>
      <c r="D11574" s="4">
        <v>-71.329999999994016</v>
      </c>
    </row>
    <row r="11575" spans="1:4" x14ac:dyDescent="0.25">
      <c r="A11575" s="1">
        <v>45657</v>
      </c>
      <c r="B11575" t="s">
        <v>1033</v>
      </c>
      <c r="C11575" t="s">
        <v>1034</v>
      </c>
      <c r="D11575" s="4">
        <v>-4618.4499999999971</v>
      </c>
    </row>
    <row r="11576" spans="1:4" x14ac:dyDescent="0.25">
      <c r="A11576" s="1">
        <v>45657</v>
      </c>
      <c r="B11576" t="s">
        <v>1209</v>
      </c>
      <c r="C11576" t="s">
        <v>1210</v>
      </c>
      <c r="D11576" s="4">
        <v>-12169.329999999962</v>
      </c>
    </row>
    <row r="11577" spans="1:4" x14ac:dyDescent="0.25">
      <c r="A11577" s="1">
        <v>45657</v>
      </c>
      <c r="B11577" t="s">
        <v>1352</v>
      </c>
      <c r="C11577" t="s">
        <v>1353</v>
      </c>
      <c r="D11577" s="4">
        <v>4188.7299999999996</v>
      </c>
    </row>
    <row r="11578" spans="1:4" x14ac:dyDescent="0.25">
      <c r="A11578" s="1">
        <v>45657</v>
      </c>
      <c r="B11578" t="s">
        <v>1383</v>
      </c>
      <c r="C11578" t="s">
        <v>1384</v>
      </c>
      <c r="D11578" s="4">
        <v>18240</v>
      </c>
    </row>
    <row r="11579" spans="1:4" x14ac:dyDescent="0.25">
      <c r="A11579" s="1">
        <v>45657</v>
      </c>
      <c r="B11579" t="s">
        <v>1230</v>
      </c>
      <c r="C11579" t="s">
        <v>1231</v>
      </c>
      <c r="D11579" s="4">
        <v>4684.1300000001211</v>
      </c>
    </row>
    <row r="11580" spans="1:4" x14ac:dyDescent="0.25">
      <c r="A11580" s="1">
        <v>45657</v>
      </c>
      <c r="B11580" t="s">
        <v>1050</v>
      </c>
      <c r="C11580" t="s">
        <v>1051</v>
      </c>
      <c r="D11580" s="4">
        <v>-75593.920000000042</v>
      </c>
    </row>
    <row r="11581" spans="1:4" x14ac:dyDescent="0.25">
      <c r="A11581" s="1">
        <v>45657</v>
      </c>
      <c r="B11581" t="s">
        <v>1054</v>
      </c>
      <c r="C11581" t="s">
        <v>1055</v>
      </c>
      <c r="D11581" s="4">
        <v>-14148.16</v>
      </c>
    </row>
    <row r="11582" spans="1:4" x14ac:dyDescent="0.25">
      <c r="A11582" s="1">
        <v>45657</v>
      </c>
      <c r="B11582" t="s">
        <v>1211</v>
      </c>
      <c r="C11582" t="s">
        <v>1212</v>
      </c>
      <c r="D11582" s="4">
        <v>-267.07</v>
      </c>
    </row>
    <row r="11583" spans="1:4" x14ac:dyDescent="0.25">
      <c r="A11583" s="1">
        <v>45657</v>
      </c>
      <c r="B11583" t="s">
        <v>1060</v>
      </c>
      <c r="C11583" t="s">
        <v>1061</v>
      </c>
      <c r="D11583" s="4">
        <v>-262.95000000002437</v>
      </c>
    </row>
    <row r="11584" spans="1:4" x14ac:dyDescent="0.25">
      <c r="A11584" s="1">
        <v>45657</v>
      </c>
      <c r="B11584" t="s">
        <v>1064</v>
      </c>
      <c r="C11584" t="s">
        <v>1065</v>
      </c>
      <c r="D11584" s="4">
        <v>-2.8499999999999726</v>
      </c>
    </row>
    <row r="11585" spans="1:4" x14ac:dyDescent="0.25">
      <c r="A11585" s="1">
        <v>45657</v>
      </c>
      <c r="B11585" t="s">
        <v>1072</v>
      </c>
      <c r="C11585" t="s">
        <v>1073</v>
      </c>
      <c r="D11585" s="4">
        <v>-85476.000000000058</v>
      </c>
    </row>
    <row r="11586" spans="1:4" x14ac:dyDescent="0.25">
      <c r="A11586" s="1">
        <v>45657</v>
      </c>
      <c r="B11586" t="s">
        <v>1076</v>
      </c>
      <c r="C11586" t="s">
        <v>1077</v>
      </c>
      <c r="D11586" s="4">
        <v>1320.3299999999981</v>
      </c>
    </row>
    <row r="11587" spans="1:4" x14ac:dyDescent="0.25">
      <c r="A11587" s="1">
        <v>45657</v>
      </c>
      <c r="B11587" t="s">
        <v>1234</v>
      </c>
      <c r="C11587" t="s">
        <v>1235</v>
      </c>
      <c r="D11587" s="4">
        <v>-3.4000000000000909</v>
      </c>
    </row>
    <row r="11588" spans="1:4" x14ac:dyDescent="0.25">
      <c r="A11588" s="1">
        <v>45657</v>
      </c>
      <c r="B11588" t="s">
        <v>1215</v>
      </c>
      <c r="C11588" t="s">
        <v>1216</v>
      </c>
      <c r="D11588" s="4">
        <v>-6.24</v>
      </c>
    </row>
    <row r="11589" spans="1:4" x14ac:dyDescent="0.25">
      <c r="A11589" s="1">
        <v>45657</v>
      </c>
      <c r="B11589" t="s">
        <v>1217</v>
      </c>
      <c r="C11589" t="s">
        <v>1218</v>
      </c>
      <c r="D11589" s="4">
        <v>-336.31</v>
      </c>
    </row>
    <row r="11590" spans="1:4" x14ac:dyDescent="0.25">
      <c r="A11590" s="1">
        <v>45657</v>
      </c>
      <c r="B11590" t="s">
        <v>1087</v>
      </c>
      <c r="C11590" t="s">
        <v>1088</v>
      </c>
      <c r="D11590" s="4">
        <v>-466.78999999999996</v>
      </c>
    </row>
    <row r="11591" spans="1:4" x14ac:dyDescent="0.25">
      <c r="A11591" s="1">
        <v>45657</v>
      </c>
      <c r="B11591" t="s">
        <v>1091</v>
      </c>
      <c r="C11591" t="s">
        <v>1092</v>
      </c>
      <c r="D11591" s="4">
        <v>-2325.909999999998</v>
      </c>
    </row>
    <row r="11592" spans="1:4" x14ac:dyDescent="0.25">
      <c r="A11592" s="1">
        <v>45657</v>
      </c>
      <c r="B11592" t="s">
        <v>1095</v>
      </c>
      <c r="C11592" t="s">
        <v>1096</v>
      </c>
      <c r="D11592" s="4">
        <v>113.48999999999978</v>
      </c>
    </row>
    <row r="11593" spans="1:4" x14ac:dyDescent="0.25">
      <c r="A11593" s="1">
        <v>45657</v>
      </c>
      <c r="B11593" t="s">
        <v>1099</v>
      </c>
      <c r="C11593" t="s">
        <v>1100</v>
      </c>
      <c r="D11593" s="4">
        <v>-165.00000000000045</v>
      </c>
    </row>
    <row r="11594" spans="1:4" x14ac:dyDescent="0.25">
      <c r="A11594" s="1">
        <v>45657</v>
      </c>
      <c r="B11594" t="s">
        <v>1103</v>
      </c>
      <c r="C11594" t="s">
        <v>1104</v>
      </c>
      <c r="D11594" s="4">
        <v>-1942.6799999999985</v>
      </c>
    </row>
    <row r="11595" spans="1:4" x14ac:dyDescent="0.25">
      <c r="A11595" s="1">
        <v>45657</v>
      </c>
      <c r="B11595" t="s">
        <v>1107</v>
      </c>
      <c r="C11595" t="s">
        <v>1108</v>
      </c>
      <c r="D11595" s="4">
        <v>-2230.4299999999998</v>
      </c>
    </row>
    <row r="11596" spans="1:4" x14ac:dyDescent="0.25">
      <c r="A11596" s="1">
        <v>45657</v>
      </c>
      <c r="B11596" t="s">
        <v>1109</v>
      </c>
      <c r="C11596" t="s">
        <v>1110</v>
      </c>
      <c r="D11596" s="4">
        <v>-765.9399999999996</v>
      </c>
    </row>
    <row r="11597" spans="1:4" x14ac:dyDescent="0.25">
      <c r="A11597" s="1">
        <v>45657</v>
      </c>
      <c r="B11597" t="s">
        <v>1111</v>
      </c>
      <c r="C11597" t="s">
        <v>1112</v>
      </c>
      <c r="D11597" s="4">
        <v>-1493.5299999999993</v>
      </c>
    </row>
    <row r="11598" spans="1:4" x14ac:dyDescent="0.25">
      <c r="A11598" s="1">
        <v>45657</v>
      </c>
      <c r="B11598" t="s">
        <v>1115</v>
      </c>
      <c r="C11598" t="s">
        <v>1116</v>
      </c>
      <c r="D11598" s="4">
        <v>3250.0099999999811</v>
      </c>
    </row>
    <row r="11599" spans="1:4" x14ac:dyDescent="0.25">
      <c r="A11599" s="1">
        <v>45657</v>
      </c>
      <c r="B11599" t="s">
        <v>1344</v>
      </c>
      <c r="C11599" t="s">
        <v>1345</v>
      </c>
      <c r="D11599" s="4">
        <v>-636.46999999999957</v>
      </c>
    </row>
    <row r="11600" spans="1:4" x14ac:dyDescent="0.25">
      <c r="A11600" s="1">
        <v>45657</v>
      </c>
      <c r="B11600" t="s">
        <v>1371</v>
      </c>
      <c r="C11600" t="s">
        <v>1372</v>
      </c>
      <c r="D11600" s="4">
        <v>-549.16999999998609</v>
      </c>
    </row>
    <row r="11601" spans="1:4" x14ac:dyDescent="0.25">
      <c r="A11601" s="1">
        <v>45657</v>
      </c>
      <c r="B11601" t="s">
        <v>1385</v>
      </c>
      <c r="C11601" t="s">
        <v>1386</v>
      </c>
      <c r="D11601" s="4">
        <v>1904.9900000000002</v>
      </c>
    </row>
    <row r="11602" spans="1:4" x14ac:dyDescent="0.25">
      <c r="A11602" s="1">
        <v>45657</v>
      </c>
      <c r="B11602" t="s">
        <v>1387</v>
      </c>
      <c r="C11602" t="s">
        <v>1388</v>
      </c>
      <c r="D11602" s="4">
        <v>-1534.09</v>
      </c>
    </row>
    <row r="11603" spans="1:4" x14ac:dyDescent="0.25">
      <c r="A11603" s="1">
        <v>45657</v>
      </c>
      <c r="B11603" t="s">
        <v>1117</v>
      </c>
      <c r="C11603" t="s">
        <v>1118</v>
      </c>
      <c r="D11603" s="4">
        <v>-1091.0699999999997</v>
      </c>
    </row>
    <row r="11604" spans="1:4" x14ac:dyDescent="0.25">
      <c r="A11604" s="1">
        <v>45657</v>
      </c>
      <c r="B11604" t="s">
        <v>1119</v>
      </c>
      <c r="C11604" t="s">
        <v>1120</v>
      </c>
      <c r="D11604" s="4">
        <v>-30522.140000000014</v>
      </c>
    </row>
    <row r="11605" spans="1:4" x14ac:dyDescent="0.25">
      <c r="A11605" s="1">
        <v>45657</v>
      </c>
      <c r="B11605" t="s">
        <v>1122</v>
      </c>
      <c r="C11605" t="s">
        <v>1123</v>
      </c>
      <c r="D11605" s="4">
        <v>-69914.98</v>
      </c>
    </row>
    <row r="11606" spans="1:4" x14ac:dyDescent="0.25">
      <c r="A11606" s="1">
        <v>45657</v>
      </c>
      <c r="B11606" t="s">
        <v>1124</v>
      </c>
      <c r="C11606" t="s">
        <v>1125</v>
      </c>
      <c r="D11606" s="4">
        <v>-278594.45</v>
      </c>
    </row>
    <row r="11607" spans="1:4" x14ac:dyDescent="0.25">
      <c r="A11607" s="1">
        <v>45657</v>
      </c>
      <c r="B11607" t="s">
        <v>565</v>
      </c>
      <c r="C11607" t="s">
        <v>566</v>
      </c>
      <c r="D11607" s="4">
        <v>375714.18999999971</v>
      </c>
    </row>
    <row r="11608" spans="1:4" x14ac:dyDescent="0.25">
      <c r="A11608" s="1">
        <v>45657</v>
      </c>
      <c r="B11608" t="s">
        <v>568</v>
      </c>
      <c r="C11608" t="s">
        <v>569</v>
      </c>
      <c r="D11608" s="4">
        <v>172883.23999999996</v>
      </c>
    </row>
    <row r="11609" spans="1:4" x14ac:dyDescent="0.25">
      <c r="A11609" s="1">
        <v>45657</v>
      </c>
      <c r="B11609" t="s">
        <v>574</v>
      </c>
      <c r="C11609" t="s">
        <v>575</v>
      </c>
      <c r="D11609" s="4">
        <v>65675.31</v>
      </c>
    </row>
    <row r="11610" spans="1:4" x14ac:dyDescent="0.25">
      <c r="A11610" s="1">
        <v>45657</v>
      </c>
      <c r="B11610" t="s">
        <v>578</v>
      </c>
      <c r="C11610" t="s">
        <v>579</v>
      </c>
      <c r="D11610" s="4">
        <v>2010.4300000000003</v>
      </c>
    </row>
    <row r="11611" spans="1:4" x14ac:dyDescent="0.25">
      <c r="A11611" s="1">
        <v>45657</v>
      </c>
      <c r="B11611" t="s">
        <v>582</v>
      </c>
      <c r="C11611" t="s">
        <v>583</v>
      </c>
      <c r="D11611" s="4">
        <v>22133.070000000003</v>
      </c>
    </row>
    <row r="11612" spans="1:4" x14ac:dyDescent="0.25">
      <c r="A11612" s="1">
        <v>45657</v>
      </c>
      <c r="B11612" t="s">
        <v>586</v>
      </c>
      <c r="C11612" t="s">
        <v>587</v>
      </c>
      <c r="D11612" s="4">
        <v>6376.7699999999986</v>
      </c>
    </row>
    <row r="11613" spans="1:4" x14ac:dyDescent="0.25">
      <c r="A11613" s="1">
        <v>45657</v>
      </c>
      <c r="B11613" t="s">
        <v>590</v>
      </c>
      <c r="C11613" t="s">
        <v>591</v>
      </c>
      <c r="D11613" s="4">
        <v>8885.119999999999</v>
      </c>
    </row>
    <row r="11614" spans="1:4" x14ac:dyDescent="0.25">
      <c r="A11614" s="1">
        <v>45657</v>
      </c>
      <c r="B11614" t="s">
        <v>595</v>
      </c>
      <c r="C11614" t="s">
        <v>596</v>
      </c>
      <c r="D11614" s="4">
        <v>3017.4199999999996</v>
      </c>
    </row>
    <row r="11615" spans="1:4" x14ac:dyDescent="0.25">
      <c r="A11615" s="1">
        <v>45657</v>
      </c>
      <c r="B11615" t="s">
        <v>599</v>
      </c>
      <c r="C11615" t="s">
        <v>600</v>
      </c>
      <c r="D11615" s="4">
        <v>3837.3700000000008</v>
      </c>
    </row>
    <row r="11616" spans="1:4" x14ac:dyDescent="0.25">
      <c r="A11616" s="1">
        <v>45657</v>
      </c>
      <c r="B11616" t="s">
        <v>603</v>
      </c>
      <c r="C11616" t="s">
        <v>604</v>
      </c>
      <c r="D11616" s="4">
        <v>19193.169999999998</v>
      </c>
    </row>
    <row r="11617" spans="1:4" x14ac:dyDescent="0.25">
      <c r="A11617" s="1">
        <v>45657</v>
      </c>
      <c r="B11617" t="s">
        <v>1130</v>
      </c>
      <c r="C11617" t="s">
        <v>1131</v>
      </c>
      <c r="D11617" s="4">
        <v>32114.549499999997</v>
      </c>
    </row>
    <row r="11618" spans="1:4" x14ac:dyDescent="0.25">
      <c r="A11618" s="1">
        <v>45657</v>
      </c>
      <c r="B11618" t="s">
        <v>1364</v>
      </c>
      <c r="C11618" t="s">
        <v>1365</v>
      </c>
      <c r="D11618" s="4">
        <v>88.91</v>
      </c>
    </row>
    <row r="11619" spans="1:4" x14ac:dyDescent="0.25">
      <c r="A11619" s="1">
        <v>45657</v>
      </c>
      <c r="B11619" t="s">
        <v>627</v>
      </c>
      <c r="C11619" t="s">
        <v>628</v>
      </c>
      <c r="D11619" s="4">
        <v>195933.26999999996</v>
      </c>
    </row>
    <row r="11620" spans="1:4" x14ac:dyDescent="0.25">
      <c r="A11620" s="1">
        <v>45657</v>
      </c>
      <c r="B11620" t="s">
        <v>631</v>
      </c>
      <c r="C11620" t="s">
        <v>632</v>
      </c>
      <c r="D11620" s="4">
        <v>111.97</v>
      </c>
    </row>
    <row r="11621" spans="1:4" x14ac:dyDescent="0.25">
      <c r="A11621" s="1">
        <v>45657</v>
      </c>
      <c r="B11621" t="s">
        <v>633</v>
      </c>
      <c r="C11621" t="s">
        <v>634</v>
      </c>
      <c r="D11621" s="4">
        <v>76051.37</v>
      </c>
    </row>
    <row r="11622" spans="1:4" x14ac:dyDescent="0.25">
      <c r="A11622" s="1">
        <v>45657</v>
      </c>
      <c r="B11622" t="s">
        <v>640</v>
      </c>
      <c r="C11622" t="s">
        <v>641</v>
      </c>
      <c r="D11622" s="4">
        <v>269.44</v>
      </c>
    </row>
    <row r="11623" spans="1:4" x14ac:dyDescent="0.25">
      <c r="A11623" s="1">
        <v>45657</v>
      </c>
      <c r="B11623" t="s">
        <v>642</v>
      </c>
      <c r="C11623" t="s">
        <v>643</v>
      </c>
      <c r="D11623" s="4">
        <v>1395.91</v>
      </c>
    </row>
    <row r="11624" spans="1:4" x14ac:dyDescent="0.25">
      <c r="A11624" s="1">
        <v>45657</v>
      </c>
      <c r="B11624" t="s">
        <v>646</v>
      </c>
      <c r="C11624" t="s">
        <v>647</v>
      </c>
      <c r="D11624" s="4">
        <v>567922.68999999994</v>
      </c>
    </row>
    <row r="11625" spans="1:4" x14ac:dyDescent="0.25">
      <c r="A11625" s="1">
        <v>45657</v>
      </c>
      <c r="B11625" t="s">
        <v>650</v>
      </c>
      <c r="C11625" t="s">
        <v>651</v>
      </c>
      <c r="D11625" s="4">
        <v>43705.1</v>
      </c>
    </row>
    <row r="11626" spans="1:4" x14ac:dyDescent="0.25">
      <c r="A11626" s="1">
        <v>45657</v>
      </c>
      <c r="B11626" t="s">
        <v>652</v>
      </c>
      <c r="C11626" t="s">
        <v>653</v>
      </c>
      <c r="D11626" s="4">
        <v>13450.700000000004</v>
      </c>
    </row>
    <row r="11627" spans="1:4" x14ac:dyDescent="0.25">
      <c r="A11627" s="1">
        <v>45657</v>
      </c>
      <c r="B11627" t="s">
        <v>656</v>
      </c>
      <c r="C11627" t="s">
        <v>657</v>
      </c>
      <c r="D11627" s="4">
        <v>4068.05</v>
      </c>
    </row>
    <row r="11628" spans="1:4" x14ac:dyDescent="0.25">
      <c r="A11628" s="1">
        <v>45657</v>
      </c>
      <c r="B11628" t="s">
        <v>663</v>
      </c>
      <c r="C11628" t="s">
        <v>664</v>
      </c>
      <c r="D11628" s="4">
        <v>5225.59</v>
      </c>
    </row>
    <row r="11629" spans="1:4" x14ac:dyDescent="0.25">
      <c r="A11629" s="1">
        <v>45657</v>
      </c>
      <c r="B11629" t="s">
        <v>668</v>
      </c>
      <c r="C11629" t="s">
        <v>669</v>
      </c>
      <c r="D11629" s="4">
        <v>5918.49</v>
      </c>
    </row>
    <row r="11630" spans="1:4" x14ac:dyDescent="0.25">
      <c r="A11630" s="1">
        <v>45657</v>
      </c>
      <c r="B11630" t="s">
        <v>672</v>
      </c>
      <c r="C11630" t="s">
        <v>673</v>
      </c>
      <c r="D11630" s="4">
        <v>18965.360000000004</v>
      </c>
    </row>
    <row r="11631" spans="1:4" x14ac:dyDescent="0.25">
      <c r="A11631" s="1">
        <v>45657</v>
      </c>
      <c r="B11631" t="s">
        <v>676</v>
      </c>
      <c r="C11631" t="s">
        <v>677</v>
      </c>
      <c r="D11631" s="4">
        <v>127184.00000000001</v>
      </c>
    </row>
    <row r="11632" spans="1:4" x14ac:dyDescent="0.25">
      <c r="A11632" s="1">
        <v>45657</v>
      </c>
      <c r="B11632" t="s">
        <v>680</v>
      </c>
      <c r="C11632" t="s">
        <v>681</v>
      </c>
      <c r="D11632" s="4">
        <v>81484</v>
      </c>
    </row>
    <row r="11633" spans="1:4" x14ac:dyDescent="0.25">
      <c r="A11633" s="1">
        <v>45657</v>
      </c>
      <c r="B11633" t="s">
        <v>685</v>
      </c>
      <c r="C11633" t="s">
        <v>686</v>
      </c>
      <c r="D11633" s="4">
        <v>4800</v>
      </c>
    </row>
    <row r="11634" spans="1:4" x14ac:dyDescent="0.25">
      <c r="A11634" s="1">
        <v>45657</v>
      </c>
      <c r="B11634" t="s">
        <v>690</v>
      </c>
      <c r="C11634" t="s">
        <v>691</v>
      </c>
      <c r="D11634" s="4">
        <v>30337</v>
      </c>
    </row>
    <row r="11635" spans="1:4" x14ac:dyDescent="0.25">
      <c r="A11635" s="1">
        <v>45657</v>
      </c>
      <c r="B11635" t="s">
        <v>692</v>
      </c>
      <c r="C11635" t="s">
        <v>693</v>
      </c>
      <c r="D11635" s="4">
        <v>43416</v>
      </c>
    </row>
    <row r="11636" spans="1:4" x14ac:dyDescent="0.25">
      <c r="A11636" s="1">
        <v>45657</v>
      </c>
      <c r="B11636" t="s">
        <v>696</v>
      </c>
      <c r="C11636" t="s">
        <v>697</v>
      </c>
      <c r="D11636" s="4">
        <v>2559.0100000000002</v>
      </c>
    </row>
    <row r="11637" spans="1:4" x14ac:dyDescent="0.25">
      <c r="A11637" s="1">
        <v>45657</v>
      </c>
      <c r="B11637" t="s">
        <v>698</v>
      </c>
      <c r="C11637" t="s">
        <v>699</v>
      </c>
      <c r="D11637" s="4">
        <v>2980.2</v>
      </c>
    </row>
    <row r="11638" spans="1:4" x14ac:dyDescent="0.25">
      <c r="A11638" s="1">
        <v>45657</v>
      </c>
      <c r="B11638" t="s">
        <v>1132</v>
      </c>
      <c r="C11638" t="s">
        <v>1133</v>
      </c>
      <c r="D11638" s="4">
        <v>2126.08</v>
      </c>
    </row>
    <row r="11639" spans="1:4" x14ac:dyDescent="0.25">
      <c r="A11639" s="1">
        <v>45657</v>
      </c>
      <c r="B11639" t="s">
        <v>1134</v>
      </c>
      <c r="C11639" t="s">
        <v>1135</v>
      </c>
      <c r="D11639" s="4">
        <v>47220.159999999996</v>
      </c>
    </row>
    <row r="11640" spans="1:4" x14ac:dyDescent="0.25">
      <c r="A11640" s="1">
        <v>45657</v>
      </c>
      <c r="B11640" t="s">
        <v>1136</v>
      </c>
      <c r="C11640" t="s">
        <v>1137</v>
      </c>
      <c r="D11640" s="4">
        <v>2520</v>
      </c>
    </row>
    <row r="11641" spans="1:4" x14ac:dyDescent="0.25">
      <c r="A11641" s="1">
        <v>45657</v>
      </c>
      <c r="B11641" t="s">
        <v>1140</v>
      </c>
      <c r="C11641" t="s">
        <v>1141</v>
      </c>
      <c r="D11641" s="4">
        <v>10280</v>
      </c>
    </row>
    <row r="11642" spans="1:4" x14ac:dyDescent="0.25">
      <c r="A11642" s="1">
        <v>45657</v>
      </c>
      <c r="B11642" t="s">
        <v>1221</v>
      </c>
      <c r="C11642" t="s">
        <v>1222</v>
      </c>
      <c r="D11642" s="4">
        <v>83425.400000000009</v>
      </c>
    </row>
    <row r="11643" spans="1:4" x14ac:dyDescent="0.25">
      <c r="A11643" s="1">
        <v>45657</v>
      </c>
      <c r="B11643" t="s">
        <v>1310</v>
      </c>
      <c r="C11643" t="s">
        <v>1311</v>
      </c>
      <c r="D11643" s="4">
        <v>42004</v>
      </c>
    </row>
    <row r="11644" spans="1:4" x14ac:dyDescent="0.25">
      <c r="A11644" s="1">
        <v>45657</v>
      </c>
      <c r="B11644" t="s">
        <v>702</v>
      </c>
      <c r="C11644" t="s">
        <v>703</v>
      </c>
      <c r="D11644" s="4">
        <v>12512.529999999999</v>
      </c>
    </row>
    <row r="11645" spans="1:4" x14ac:dyDescent="0.25">
      <c r="A11645" s="1">
        <v>45657</v>
      </c>
      <c r="B11645" t="s">
        <v>1312</v>
      </c>
      <c r="C11645" t="s">
        <v>1313</v>
      </c>
      <c r="D11645" s="4">
        <v>15467</v>
      </c>
    </row>
    <row r="11646" spans="1:4" x14ac:dyDescent="0.25">
      <c r="A11646" s="1">
        <v>45657</v>
      </c>
      <c r="B11646" t="s">
        <v>1146</v>
      </c>
      <c r="C11646" t="s">
        <v>1147</v>
      </c>
      <c r="D11646" s="4">
        <v>30600</v>
      </c>
    </row>
    <row r="11647" spans="1:4" x14ac:dyDescent="0.25">
      <c r="A11647" s="1">
        <v>45657</v>
      </c>
      <c r="B11647" t="s">
        <v>1273</v>
      </c>
      <c r="C11647" t="s">
        <v>1274</v>
      </c>
      <c r="D11647" s="4">
        <v>11093.34</v>
      </c>
    </row>
    <row r="11648" spans="1:4" x14ac:dyDescent="0.25">
      <c r="A11648" s="1">
        <v>45657</v>
      </c>
      <c r="B11648" t="s">
        <v>1260</v>
      </c>
      <c r="C11648" t="s">
        <v>1261</v>
      </c>
      <c r="D11648" s="4">
        <v>2400</v>
      </c>
    </row>
    <row r="11649" spans="1:4" x14ac:dyDescent="0.25">
      <c r="A11649" s="1">
        <v>45657</v>
      </c>
      <c r="B11649" t="s">
        <v>704</v>
      </c>
      <c r="C11649" t="s">
        <v>705</v>
      </c>
      <c r="D11649" s="4">
        <v>30549.18</v>
      </c>
    </row>
    <row r="11650" spans="1:4" x14ac:dyDescent="0.25">
      <c r="A11650" s="1">
        <v>45657</v>
      </c>
      <c r="B11650" t="s">
        <v>708</v>
      </c>
      <c r="C11650" t="s">
        <v>709</v>
      </c>
      <c r="D11650" s="4">
        <v>1813.8400000000001</v>
      </c>
    </row>
    <row r="11651" spans="1:4" x14ac:dyDescent="0.25">
      <c r="A11651" s="1">
        <v>45657</v>
      </c>
      <c r="B11651" t="s">
        <v>712</v>
      </c>
      <c r="C11651" t="s">
        <v>713</v>
      </c>
      <c r="D11651" s="4">
        <v>910.59</v>
      </c>
    </row>
    <row r="11652" spans="1:4" x14ac:dyDescent="0.25">
      <c r="A11652" s="1">
        <v>45657</v>
      </c>
      <c r="B11652" t="s">
        <v>717</v>
      </c>
      <c r="C11652" t="s">
        <v>718</v>
      </c>
      <c r="D11652" s="4">
        <v>104.80999999999995</v>
      </c>
    </row>
    <row r="11653" spans="1:4" x14ac:dyDescent="0.25">
      <c r="A11653" s="1">
        <v>45657</v>
      </c>
      <c r="B11653" t="s">
        <v>719</v>
      </c>
      <c r="C11653" t="s">
        <v>720</v>
      </c>
      <c r="D11653" s="4">
        <v>4945.01</v>
      </c>
    </row>
    <row r="11654" spans="1:4" x14ac:dyDescent="0.25">
      <c r="A11654" s="1">
        <v>45657</v>
      </c>
      <c r="B11654" t="s">
        <v>1350</v>
      </c>
      <c r="C11654" t="s">
        <v>1351</v>
      </c>
      <c r="D11654" s="4">
        <v>5631.37</v>
      </c>
    </row>
    <row r="11655" spans="1:4" x14ac:dyDescent="0.25">
      <c r="A11655" s="1">
        <v>45657</v>
      </c>
      <c r="B11655" t="s">
        <v>721</v>
      </c>
      <c r="C11655" t="s">
        <v>722</v>
      </c>
      <c r="D11655" s="4">
        <v>6696.16</v>
      </c>
    </row>
    <row r="11656" spans="1:4" x14ac:dyDescent="0.25">
      <c r="A11656" s="1">
        <v>45657</v>
      </c>
      <c r="B11656" t="s">
        <v>726</v>
      </c>
      <c r="C11656" t="s">
        <v>727</v>
      </c>
      <c r="D11656" s="4">
        <v>9420.09</v>
      </c>
    </row>
    <row r="11657" spans="1:4" x14ac:dyDescent="0.25">
      <c r="A11657" s="1">
        <v>45657</v>
      </c>
      <c r="B11657" t="s">
        <v>730</v>
      </c>
      <c r="C11657" t="s">
        <v>731</v>
      </c>
      <c r="D11657" s="4">
        <v>1100.4000000000001</v>
      </c>
    </row>
    <row r="11658" spans="1:4" x14ac:dyDescent="0.25">
      <c r="A11658" s="1">
        <v>45657</v>
      </c>
      <c r="B11658" t="s">
        <v>734</v>
      </c>
      <c r="C11658" t="s">
        <v>735</v>
      </c>
      <c r="D11658" s="4">
        <v>992.54</v>
      </c>
    </row>
    <row r="11659" spans="1:4" x14ac:dyDescent="0.25">
      <c r="A11659" s="1">
        <v>45657</v>
      </c>
      <c r="B11659" t="s">
        <v>738</v>
      </c>
      <c r="C11659" t="s">
        <v>739</v>
      </c>
      <c r="D11659" s="4">
        <v>18185.47</v>
      </c>
    </row>
    <row r="11660" spans="1:4" x14ac:dyDescent="0.25">
      <c r="A11660" s="1">
        <v>45657</v>
      </c>
      <c r="B11660" t="s">
        <v>742</v>
      </c>
      <c r="C11660" t="s">
        <v>743</v>
      </c>
      <c r="D11660" s="4">
        <v>5624.23</v>
      </c>
    </row>
    <row r="11661" spans="1:4" x14ac:dyDescent="0.25">
      <c r="A11661" s="1">
        <v>45657</v>
      </c>
      <c r="B11661" t="s">
        <v>747</v>
      </c>
      <c r="C11661" t="s">
        <v>748</v>
      </c>
      <c r="D11661" s="4">
        <v>47522.020000000004</v>
      </c>
    </row>
    <row r="11662" spans="1:4" x14ac:dyDescent="0.25">
      <c r="A11662" s="1">
        <v>45657</v>
      </c>
      <c r="B11662" t="s">
        <v>1375</v>
      </c>
      <c r="C11662" t="s">
        <v>1376</v>
      </c>
      <c r="D11662" s="4">
        <v>29.26</v>
      </c>
    </row>
    <row r="11663" spans="1:4" x14ac:dyDescent="0.25">
      <c r="A11663" s="1">
        <v>45657</v>
      </c>
      <c r="B11663" t="s">
        <v>755</v>
      </c>
      <c r="C11663" t="s">
        <v>756</v>
      </c>
      <c r="D11663" s="4">
        <v>7425.5</v>
      </c>
    </row>
    <row r="11664" spans="1:4" x14ac:dyDescent="0.25">
      <c r="A11664" s="1">
        <v>45657</v>
      </c>
      <c r="B11664" t="s">
        <v>763</v>
      </c>
      <c r="C11664" t="s">
        <v>764</v>
      </c>
      <c r="D11664" s="4">
        <v>144.98000000000002</v>
      </c>
    </row>
    <row r="11665" spans="1:4" x14ac:dyDescent="0.25">
      <c r="A11665" s="1">
        <v>45657</v>
      </c>
      <c r="B11665" t="s">
        <v>767</v>
      </c>
      <c r="C11665" t="s">
        <v>768</v>
      </c>
      <c r="D11665" s="4">
        <v>5258.15</v>
      </c>
    </row>
    <row r="11666" spans="1:4" x14ac:dyDescent="0.25">
      <c r="A11666" s="1">
        <v>45657</v>
      </c>
      <c r="B11666" t="s">
        <v>769</v>
      </c>
      <c r="C11666" t="s">
        <v>770</v>
      </c>
      <c r="D11666" s="4">
        <v>15497.069999999998</v>
      </c>
    </row>
    <row r="11667" spans="1:4" x14ac:dyDescent="0.25">
      <c r="A11667" s="1">
        <v>45657</v>
      </c>
      <c r="B11667" t="s">
        <v>773</v>
      </c>
      <c r="C11667" t="s">
        <v>774</v>
      </c>
      <c r="D11667" s="4">
        <v>1040.08</v>
      </c>
    </row>
    <row r="11668" spans="1:4" x14ac:dyDescent="0.25">
      <c r="A11668" s="1">
        <v>45657</v>
      </c>
      <c r="B11668" t="s">
        <v>775</v>
      </c>
      <c r="C11668" t="s">
        <v>776</v>
      </c>
      <c r="D11668" s="4">
        <v>12756.800000000001</v>
      </c>
    </row>
    <row r="11669" spans="1:4" x14ac:dyDescent="0.25">
      <c r="A11669" s="1">
        <v>45657</v>
      </c>
      <c r="B11669" t="s">
        <v>777</v>
      </c>
      <c r="C11669" t="s">
        <v>778</v>
      </c>
      <c r="D11669" s="4">
        <v>7922.9299999999976</v>
      </c>
    </row>
    <row r="11670" spans="1:4" x14ac:dyDescent="0.25">
      <c r="A11670" s="1">
        <v>45657</v>
      </c>
      <c r="B11670" t="s">
        <v>781</v>
      </c>
      <c r="C11670" t="s">
        <v>782</v>
      </c>
      <c r="D11670" s="4">
        <v>9877.7700000000077</v>
      </c>
    </row>
    <row r="11671" spans="1:4" x14ac:dyDescent="0.25">
      <c r="A11671" s="1">
        <v>45657</v>
      </c>
      <c r="B11671" t="s">
        <v>785</v>
      </c>
      <c r="C11671" t="s">
        <v>786</v>
      </c>
      <c r="D11671" s="4">
        <v>1683.7199999999998</v>
      </c>
    </row>
    <row r="11672" spans="1:4" x14ac:dyDescent="0.25">
      <c r="A11672" s="1">
        <v>45657</v>
      </c>
      <c r="B11672" t="s">
        <v>788</v>
      </c>
      <c r="C11672" t="s">
        <v>789</v>
      </c>
      <c r="D11672" s="4">
        <v>4193.9600000000009</v>
      </c>
    </row>
    <row r="11673" spans="1:4" x14ac:dyDescent="0.25">
      <c r="A11673" s="1">
        <v>45657</v>
      </c>
      <c r="B11673" t="s">
        <v>790</v>
      </c>
      <c r="C11673" t="s">
        <v>791</v>
      </c>
      <c r="D11673" s="4">
        <v>7394</v>
      </c>
    </row>
    <row r="11674" spans="1:4" x14ac:dyDescent="0.25">
      <c r="A11674" s="1">
        <v>45657</v>
      </c>
      <c r="B11674" t="s">
        <v>792</v>
      </c>
      <c r="C11674" t="s">
        <v>793</v>
      </c>
      <c r="D11674" s="4">
        <v>30985.52</v>
      </c>
    </row>
    <row r="11675" spans="1:4" x14ac:dyDescent="0.25">
      <c r="A11675" s="1">
        <v>45657</v>
      </c>
      <c r="B11675" t="s">
        <v>1397</v>
      </c>
      <c r="C11675" t="s">
        <v>862</v>
      </c>
      <c r="D11675" s="4">
        <v>39410</v>
      </c>
    </row>
    <row r="11676" spans="1:4" x14ac:dyDescent="0.25">
      <c r="A11676" s="1">
        <v>45657</v>
      </c>
      <c r="B11676" t="s">
        <v>1148</v>
      </c>
      <c r="C11676" t="s">
        <v>1149</v>
      </c>
      <c r="D11676" s="4">
        <v>44.830000000000005</v>
      </c>
    </row>
    <row r="11677" spans="1:4" x14ac:dyDescent="0.25">
      <c r="A11677" s="1">
        <v>45657</v>
      </c>
      <c r="B11677" t="s">
        <v>1275</v>
      </c>
      <c r="C11677" t="s">
        <v>1276</v>
      </c>
      <c r="D11677" s="4">
        <v>15080.429999999998</v>
      </c>
    </row>
    <row r="11678" spans="1:4" x14ac:dyDescent="0.25">
      <c r="A11678" s="1">
        <v>45657</v>
      </c>
      <c r="B11678" t="s">
        <v>1225</v>
      </c>
      <c r="C11678" t="s">
        <v>1226</v>
      </c>
      <c r="D11678" s="4">
        <v>1000</v>
      </c>
    </row>
    <row r="11679" spans="1:4" x14ac:dyDescent="0.25">
      <c r="A11679" s="1">
        <v>45657</v>
      </c>
      <c r="B11679" t="s">
        <v>1236</v>
      </c>
      <c r="C11679" t="s">
        <v>1237</v>
      </c>
      <c r="D11679" s="4">
        <v>881.25</v>
      </c>
    </row>
    <row r="11680" spans="1:4" x14ac:dyDescent="0.25">
      <c r="A11680" s="1">
        <v>45657</v>
      </c>
      <c r="B11680" t="s">
        <v>1238</v>
      </c>
      <c r="C11680" t="s">
        <v>1239</v>
      </c>
      <c r="D11680" s="4">
        <v>4860.7199999999993</v>
      </c>
    </row>
    <row r="11681" spans="1:4" x14ac:dyDescent="0.25">
      <c r="A11681" s="1">
        <v>45657</v>
      </c>
      <c r="B11681" t="s">
        <v>1330</v>
      </c>
      <c r="C11681" t="s">
        <v>1331</v>
      </c>
      <c r="D11681" s="4">
        <v>17339.45</v>
      </c>
    </row>
    <row r="11682" spans="1:4" x14ac:dyDescent="0.25">
      <c r="A11682" s="1">
        <v>45657</v>
      </c>
      <c r="B11682" t="s">
        <v>1336</v>
      </c>
      <c r="C11682" t="s">
        <v>1393</v>
      </c>
      <c r="D11682" s="4">
        <v>45556.34</v>
      </c>
    </row>
    <row r="11683" spans="1:4" x14ac:dyDescent="0.25">
      <c r="A11683" s="1">
        <v>45657</v>
      </c>
      <c r="B11683" t="s">
        <v>794</v>
      </c>
      <c r="C11683" t="s">
        <v>795</v>
      </c>
      <c r="D11683" s="4">
        <v>56893.100000000013</v>
      </c>
    </row>
    <row r="11684" spans="1:4" x14ac:dyDescent="0.25">
      <c r="A11684" s="1">
        <v>45657</v>
      </c>
      <c r="B11684" t="s">
        <v>796</v>
      </c>
      <c r="C11684" t="s">
        <v>797</v>
      </c>
      <c r="D11684" s="4">
        <v>3807.1499999999996</v>
      </c>
    </row>
    <row r="11685" spans="1:4" x14ac:dyDescent="0.25">
      <c r="A11685" s="1">
        <v>45657</v>
      </c>
      <c r="B11685" t="s">
        <v>1302</v>
      </c>
      <c r="C11685" t="s">
        <v>1303</v>
      </c>
      <c r="D11685" s="4">
        <v>187.49</v>
      </c>
    </row>
    <row r="11686" spans="1:4" x14ac:dyDescent="0.25">
      <c r="A11686" s="1">
        <v>45657</v>
      </c>
      <c r="B11686" t="s">
        <v>800</v>
      </c>
      <c r="C11686" t="s">
        <v>801</v>
      </c>
      <c r="D11686" s="4">
        <v>12150.85</v>
      </c>
    </row>
    <row r="11687" spans="1:4" x14ac:dyDescent="0.25">
      <c r="A11687" s="1">
        <v>45657</v>
      </c>
      <c r="B11687" t="s">
        <v>802</v>
      </c>
      <c r="C11687" t="s">
        <v>803</v>
      </c>
      <c r="D11687" s="4">
        <v>437.01000000000005</v>
      </c>
    </row>
    <row r="11688" spans="1:4" x14ac:dyDescent="0.25">
      <c r="A11688" s="1">
        <v>45657</v>
      </c>
      <c r="B11688" t="s">
        <v>804</v>
      </c>
      <c r="C11688" t="s">
        <v>805</v>
      </c>
      <c r="D11688" s="4">
        <v>34640.899999999994</v>
      </c>
    </row>
    <row r="11689" spans="1:4" x14ac:dyDescent="0.25">
      <c r="A11689" s="1">
        <v>45657</v>
      </c>
      <c r="B11689" t="s">
        <v>808</v>
      </c>
      <c r="C11689" t="s">
        <v>809</v>
      </c>
      <c r="D11689" s="4">
        <v>60</v>
      </c>
    </row>
    <row r="11690" spans="1:4" x14ac:dyDescent="0.25">
      <c r="A11690" s="1">
        <v>45657</v>
      </c>
      <c r="B11690" t="s">
        <v>1240</v>
      </c>
      <c r="C11690" t="s">
        <v>1241</v>
      </c>
      <c r="D11690" s="4">
        <v>18182.309999999994</v>
      </c>
    </row>
    <row r="11691" spans="1:4" x14ac:dyDescent="0.25">
      <c r="A11691" s="1">
        <v>45657</v>
      </c>
      <c r="B11691" t="s">
        <v>812</v>
      </c>
      <c r="C11691" t="s">
        <v>813</v>
      </c>
      <c r="D11691" s="4">
        <v>5723.68</v>
      </c>
    </row>
    <row r="11692" spans="1:4" x14ac:dyDescent="0.25">
      <c r="A11692" s="1">
        <v>45657</v>
      </c>
      <c r="B11692" t="s">
        <v>814</v>
      </c>
      <c r="C11692" t="s">
        <v>815</v>
      </c>
      <c r="D11692" s="4">
        <v>1293</v>
      </c>
    </row>
    <row r="11693" spans="1:4" x14ac:dyDescent="0.25">
      <c r="A11693" s="1">
        <v>45657</v>
      </c>
      <c r="B11693" t="s">
        <v>816</v>
      </c>
      <c r="C11693" t="s">
        <v>817</v>
      </c>
      <c r="D11693" s="4">
        <v>30631.939999999991</v>
      </c>
    </row>
    <row r="11694" spans="1:4" x14ac:dyDescent="0.25">
      <c r="A11694" s="1">
        <v>45657</v>
      </c>
      <c r="B11694" t="s">
        <v>818</v>
      </c>
      <c r="C11694" t="s">
        <v>819</v>
      </c>
      <c r="D11694" s="4">
        <v>71.78</v>
      </c>
    </row>
    <row r="11695" spans="1:4" x14ac:dyDescent="0.25">
      <c r="A11695" s="1">
        <v>45657</v>
      </c>
      <c r="B11695" t="s">
        <v>1152</v>
      </c>
      <c r="C11695" t="s">
        <v>1153</v>
      </c>
      <c r="D11695" s="4">
        <v>2415.8900000000003</v>
      </c>
    </row>
    <row r="11696" spans="1:4" x14ac:dyDescent="0.25">
      <c r="A11696" s="1">
        <v>45657</v>
      </c>
      <c r="B11696" t="s">
        <v>820</v>
      </c>
      <c r="C11696" t="s">
        <v>821</v>
      </c>
      <c r="D11696" s="4">
        <v>116.50999999999999</v>
      </c>
    </row>
    <row r="11697" spans="1:4" x14ac:dyDescent="0.25">
      <c r="A11697" s="1">
        <v>45657</v>
      </c>
      <c r="B11697" t="s">
        <v>822</v>
      </c>
      <c r="C11697" t="s">
        <v>823</v>
      </c>
      <c r="D11697" s="4">
        <v>1406.6100000000001</v>
      </c>
    </row>
    <row r="11698" spans="1:4" x14ac:dyDescent="0.25">
      <c r="A11698" s="1">
        <v>45657</v>
      </c>
      <c r="B11698" t="s">
        <v>828</v>
      </c>
      <c r="C11698" t="s">
        <v>829</v>
      </c>
      <c r="D11698" s="4">
        <v>215.88</v>
      </c>
    </row>
    <row r="11699" spans="1:4" x14ac:dyDescent="0.25">
      <c r="A11699" s="1">
        <v>45657</v>
      </c>
      <c r="B11699" t="s">
        <v>1247</v>
      </c>
      <c r="C11699" t="s">
        <v>1248</v>
      </c>
      <c r="D11699" s="4">
        <v>16222.82</v>
      </c>
    </row>
    <row r="11700" spans="1:4" x14ac:dyDescent="0.25">
      <c r="A11700" s="1">
        <v>45657</v>
      </c>
      <c r="B11700" t="s">
        <v>1249</v>
      </c>
      <c r="C11700" t="s">
        <v>1250</v>
      </c>
      <c r="D11700" s="4">
        <v>18436.120000000003</v>
      </c>
    </row>
    <row r="11701" spans="1:4" x14ac:dyDescent="0.25">
      <c r="A11701" s="1">
        <v>45657</v>
      </c>
      <c r="B11701" t="s">
        <v>1242</v>
      </c>
      <c r="C11701" t="s">
        <v>1243</v>
      </c>
      <c r="D11701" s="4">
        <v>20916.45</v>
      </c>
    </row>
    <row r="11702" spans="1:4" x14ac:dyDescent="0.25">
      <c r="A11702" s="1">
        <v>45657</v>
      </c>
      <c r="B11702" t="s">
        <v>1314</v>
      </c>
      <c r="C11702" t="s">
        <v>1315</v>
      </c>
      <c r="D11702" s="4">
        <v>1250</v>
      </c>
    </row>
    <row r="11703" spans="1:4" x14ac:dyDescent="0.25">
      <c r="A11703" s="1">
        <v>45657</v>
      </c>
      <c r="B11703" t="s">
        <v>830</v>
      </c>
      <c r="C11703" t="s">
        <v>1366</v>
      </c>
      <c r="D11703" s="4">
        <v>15750</v>
      </c>
    </row>
    <row r="11704" spans="1:4" x14ac:dyDescent="0.25">
      <c r="A11704" s="1">
        <v>45657</v>
      </c>
      <c r="B11704" t="s">
        <v>832</v>
      </c>
      <c r="C11704" t="s">
        <v>833</v>
      </c>
      <c r="D11704" s="4">
        <v>12000</v>
      </c>
    </row>
    <row r="11705" spans="1:4" x14ac:dyDescent="0.25">
      <c r="A11705" s="1">
        <v>45657</v>
      </c>
      <c r="B11705" t="s">
        <v>834</v>
      </c>
      <c r="C11705" t="s">
        <v>835</v>
      </c>
      <c r="D11705" s="4">
        <v>10200</v>
      </c>
    </row>
    <row r="11706" spans="1:4" x14ac:dyDescent="0.25">
      <c r="A11706" s="1">
        <v>45657</v>
      </c>
      <c r="B11706" t="s">
        <v>836</v>
      </c>
      <c r="C11706" t="s">
        <v>837</v>
      </c>
      <c r="D11706" s="4">
        <v>1200</v>
      </c>
    </row>
    <row r="11707" spans="1:4" x14ac:dyDescent="0.25">
      <c r="A11707" s="1">
        <v>45657</v>
      </c>
      <c r="B11707" t="s">
        <v>840</v>
      </c>
      <c r="C11707" t="s">
        <v>841</v>
      </c>
      <c r="D11707" s="4">
        <v>9581.94</v>
      </c>
    </row>
    <row r="11708" spans="1:4" x14ac:dyDescent="0.25">
      <c r="A11708" s="1">
        <v>45657</v>
      </c>
      <c r="B11708" t="s">
        <v>842</v>
      </c>
      <c r="C11708" t="s">
        <v>843</v>
      </c>
      <c r="D11708" s="4">
        <v>1200</v>
      </c>
    </row>
    <row r="11709" spans="1:4" x14ac:dyDescent="0.25">
      <c r="A11709" s="1">
        <v>45657</v>
      </c>
      <c r="B11709" t="s">
        <v>844</v>
      </c>
      <c r="C11709" t="s">
        <v>845</v>
      </c>
      <c r="D11709" s="4">
        <v>11236.21</v>
      </c>
    </row>
    <row r="11710" spans="1:4" x14ac:dyDescent="0.25">
      <c r="A11710" s="1">
        <v>45657</v>
      </c>
      <c r="B11710" t="s">
        <v>857</v>
      </c>
      <c r="C11710" t="s">
        <v>858</v>
      </c>
      <c r="D11710" s="4">
        <v>11413.86</v>
      </c>
    </row>
    <row r="11711" spans="1:4" x14ac:dyDescent="0.25">
      <c r="A11711" s="1">
        <v>45657</v>
      </c>
      <c r="B11711" t="s">
        <v>1254</v>
      </c>
      <c r="C11711" t="s">
        <v>1255</v>
      </c>
      <c r="D11711" s="4">
        <v>9262.5</v>
      </c>
    </row>
    <row r="11712" spans="1:4" x14ac:dyDescent="0.25">
      <c r="A11712" s="1">
        <v>45657</v>
      </c>
      <c r="B11712" t="s">
        <v>1304</v>
      </c>
      <c r="C11712" t="s">
        <v>1305</v>
      </c>
      <c r="D11712" s="4">
        <v>5000</v>
      </c>
    </row>
    <row r="11713" spans="1:4" x14ac:dyDescent="0.25">
      <c r="A11713" s="1">
        <v>45657</v>
      </c>
      <c r="B11713" t="s">
        <v>1306</v>
      </c>
      <c r="C11713" t="s">
        <v>1307</v>
      </c>
      <c r="D11713" s="4">
        <v>750</v>
      </c>
    </row>
    <row r="11714" spans="1:4" x14ac:dyDescent="0.25">
      <c r="A11714" s="1">
        <v>45657</v>
      </c>
      <c r="B11714" t="s">
        <v>1338</v>
      </c>
      <c r="C11714" t="s">
        <v>1339</v>
      </c>
      <c r="D11714" s="4">
        <v>22500</v>
      </c>
    </row>
    <row r="11715" spans="1:4" x14ac:dyDescent="0.25">
      <c r="A11715" s="1">
        <v>45657</v>
      </c>
      <c r="B11715" t="s">
        <v>1348</v>
      </c>
      <c r="C11715" t="s">
        <v>1349</v>
      </c>
      <c r="D11715" s="4">
        <v>15000</v>
      </c>
    </row>
    <row r="11716" spans="1:4" x14ac:dyDescent="0.25">
      <c r="A11716" s="1">
        <v>45657</v>
      </c>
      <c r="B11716" t="s">
        <v>867</v>
      </c>
      <c r="C11716" t="s">
        <v>868</v>
      </c>
      <c r="D11716" s="4">
        <v>29499.240000000009</v>
      </c>
    </row>
    <row r="11717" spans="1:4" x14ac:dyDescent="0.25">
      <c r="A11717" s="1">
        <v>45657</v>
      </c>
      <c r="B11717" t="s">
        <v>869</v>
      </c>
      <c r="C11717" t="s">
        <v>870</v>
      </c>
      <c r="D11717" s="4">
        <v>20731.899999999998</v>
      </c>
    </row>
    <row r="11718" spans="1:4" x14ac:dyDescent="0.25">
      <c r="A11718" s="1">
        <v>45657</v>
      </c>
      <c r="B11718" t="s">
        <v>1332</v>
      </c>
      <c r="C11718" t="s">
        <v>1333</v>
      </c>
      <c r="D11718" s="4">
        <v>13432.87</v>
      </c>
    </row>
    <row r="11719" spans="1:4" x14ac:dyDescent="0.25">
      <c r="A11719" s="1">
        <v>45657</v>
      </c>
      <c r="B11719" t="s">
        <v>1500</v>
      </c>
      <c r="C11719" t="s">
        <v>1501</v>
      </c>
      <c r="D11719" s="4">
        <v>1382773.24</v>
      </c>
    </row>
    <row r="11720" spans="1:4" x14ac:dyDescent="0.25">
      <c r="A11720" s="1">
        <v>45657</v>
      </c>
      <c r="B11720" t="s">
        <v>1503</v>
      </c>
      <c r="C11720" t="s">
        <v>1504</v>
      </c>
      <c r="D11720" s="4">
        <v>1097169.1299999999</v>
      </c>
    </row>
    <row r="11721" spans="1:4" x14ac:dyDescent="0.25">
      <c r="A11721" s="1">
        <v>45657</v>
      </c>
      <c r="B11721" t="s">
        <v>1505</v>
      </c>
      <c r="C11721" t="s">
        <v>1506</v>
      </c>
      <c r="D11721" s="4">
        <v>129265.25999999992</v>
      </c>
    </row>
    <row r="11722" spans="1:4" x14ac:dyDescent="0.25">
      <c r="A11722" s="1">
        <v>45657</v>
      </c>
      <c r="B11722" t="s">
        <v>1507</v>
      </c>
      <c r="C11722" t="s">
        <v>1508</v>
      </c>
      <c r="D11722" s="4">
        <v>184097.25</v>
      </c>
    </row>
    <row r="11723" spans="1:4" x14ac:dyDescent="0.25">
      <c r="A11723" s="1">
        <v>45657</v>
      </c>
      <c r="B11723" t="s">
        <v>1509</v>
      </c>
      <c r="C11723" t="s">
        <v>1510</v>
      </c>
      <c r="D11723" s="4">
        <v>17584</v>
      </c>
    </row>
    <row r="11724" spans="1:4" x14ac:dyDescent="0.25">
      <c r="A11724" s="1">
        <v>45657</v>
      </c>
      <c r="B11724" t="s">
        <v>1515</v>
      </c>
      <c r="C11724" t="s">
        <v>1516</v>
      </c>
      <c r="D11724" s="4">
        <v>248599.29000000004</v>
      </c>
    </row>
    <row r="11725" spans="1:4" x14ac:dyDescent="0.25">
      <c r="A11725" s="1">
        <v>45657</v>
      </c>
      <c r="B11725" t="s">
        <v>1517</v>
      </c>
      <c r="C11725" t="s">
        <v>1518</v>
      </c>
      <c r="D11725" s="4">
        <v>241977.53000000006</v>
      </c>
    </row>
    <row r="11726" spans="1:4" x14ac:dyDescent="0.25">
      <c r="A11726" s="1">
        <v>45657</v>
      </c>
      <c r="B11726" t="s">
        <v>1519</v>
      </c>
      <c r="C11726" t="s">
        <v>1520</v>
      </c>
      <c r="D11726" s="4">
        <v>17609.850000000006</v>
      </c>
    </row>
    <row r="11727" spans="1:4" x14ac:dyDescent="0.25">
      <c r="A11727" s="1">
        <v>45657</v>
      </c>
      <c r="B11727" t="s">
        <v>1521</v>
      </c>
      <c r="C11727" t="s">
        <v>1522</v>
      </c>
      <c r="D11727" s="4">
        <v>2673.56</v>
      </c>
    </row>
    <row r="11728" spans="1:4" x14ac:dyDescent="0.25">
      <c r="A11728" s="1">
        <v>45657</v>
      </c>
      <c r="B11728" t="s">
        <v>1523</v>
      </c>
      <c r="C11728" t="s">
        <v>1524</v>
      </c>
      <c r="D11728" s="4">
        <v>20967.989999999998</v>
      </c>
    </row>
    <row r="11729" spans="1:4" x14ac:dyDescent="0.25">
      <c r="A11729" s="1">
        <v>45657</v>
      </c>
      <c r="B11729" t="s">
        <v>1527</v>
      </c>
      <c r="C11729" t="s">
        <v>1528</v>
      </c>
      <c r="D11729" s="4">
        <v>113498.03000000003</v>
      </c>
    </row>
    <row r="11730" spans="1:4" x14ac:dyDescent="0.25">
      <c r="A11730" s="1">
        <v>45657</v>
      </c>
      <c r="B11730" t="s">
        <v>1529</v>
      </c>
      <c r="C11730" t="s">
        <v>1530</v>
      </c>
      <c r="D11730" s="4">
        <v>60746.409999999974</v>
      </c>
    </row>
    <row r="11731" spans="1:4" x14ac:dyDescent="0.25">
      <c r="A11731" s="1">
        <v>45657</v>
      </c>
      <c r="B11731" t="s">
        <v>1531</v>
      </c>
      <c r="C11731" t="s">
        <v>1532</v>
      </c>
      <c r="D11731" s="4">
        <v>6972.0400000000009</v>
      </c>
    </row>
    <row r="11732" spans="1:4" x14ac:dyDescent="0.25">
      <c r="A11732" s="1">
        <v>45657</v>
      </c>
      <c r="B11732" t="s">
        <v>1535</v>
      </c>
      <c r="C11732" t="s">
        <v>1536</v>
      </c>
      <c r="D11732" s="4">
        <v>9241.86</v>
      </c>
    </row>
    <row r="11733" spans="1:4" x14ac:dyDescent="0.25">
      <c r="A11733" s="1">
        <v>45657</v>
      </c>
      <c r="B11733" t="s">
        <v>1537</v>
      </c>
      <c r="C11733" t="s">
        <v>1538</v>
      </c>
      <c r="D11733" s="4">
        <v>18700.64</v>
      </c>
    </row>
    <row r="11734" spans="1:4" x14ac:dyDescent="0.25">
      <c r="A11734" s="1">
        <v>45657</v>
      </c>
      <c r="B11734" t="s">
        <v>1539</v>
      </c>
      <c r="C11734" t="s">
        <v>1540</v>
      </c>
      <c r="D11734" s="4">
        <v>199.87000000000003</v>
      </c>
    </row>
    <row r="11735" spans="1:4" x14ac:dyDescent="0.25">
      <c r="A11735" s="1">
        <v>45657</v>
      </c>
      <c r="B11735" t="s">
        <v>1541</v>
      </c>
      <c r="C11735" t="s">
        <v>1542</v>
      </c>
      <c r="D11735" s="4">
        <v>3692</v>
      </c>
    </row>
    <row r="11736" spans="1:4" x14ac:dyDescent="0.25">
      <c r="A11736" s="1">
        <v>45657</v>
      </c>
      <c r="B11736" t="s">
        <v>1543</v>
      </c>
      <c r="C11736" t="s">
        <v>1544</v>
      </c>
      <c r="D11736" s="4">
        <v>1895</v>
      </c>
    </row>
    <row r="11737" spans="1:4" x14ac:dyDescent="0.25">
      <c r="A11737" s="1">
        <v>45657</v>
      </c>
      <c r="B11737" t="s">
        <v>1545</v>
      </c>
      <c r="C11737" t="s">
        <v>1546</v>
      </c>
      <c r="D11737" s="4">
        <v>120</v>
      </c>
    </row>
    <row r="11738" spans="1:4" x14ac:dyDescent="0.25">
      <c r="A11738" s="1">
        <v>45657</v>
      </c>
      <c r="B11738" t="s">
        <v>1547</v>
      </c>
      <c r="C11738" t="s">
        <v>1548</v>
      </c>
      <c r="D11738" s="4">
        <v>538</v>
      </c>
    </row>
    <row r="11739" spans="1:4" x14ac:dyDescent="0.25">
      <c r="A11739" s="1">
        <v>45657</v>
      </c>
      <c r="B11739" t="s">
        <v>1549</v>
      </c>
      <c r="C11739" t="s">
        <v>1550</v>
      </c>
      <c r="D11739" s="4">
        <v>1400</v>
      </c>
    </row>
    <row r="11740" spans="1:4" x14ac:dyDescent="0.25">
      <c r="A11740" s="1">
        <v>45657</v>
      </c>
      <c r="B11740" t="s">
        <v>911</v>
      </c>
      <c r="C11740" t="s">
        <v>912</v>
      </c>
      <c r="D11740" s="4">
        <v>15060.36</v>
      </c>
    </row>
    <row r="11741" spans="1:4" x14ac:dyDescent="0.25">
      <c r="A11741" s="1">
        <v>45657</v>
      </c>
      <c r="B11741" t="s">
        <v>919</v>
      </c>
      <c r="C11741" t="s">
        <v>920</v>
      </c>
      <c r="D11741" s="4">
        <v>4745.82</v>
      </c>
    </row>
    <row r="11742" spans="1:4" x14ac:dyDescent="0.25">
      <c r="A11742" s="1">
        <v>45657</v>
      </c>
      <c r="B11742" t="s">
        <v>924</v>
      </c>
      <c r="C11742" t="s">
        <v>925</v>
      </c>
      <c r="D11742" s="4">
        <v>35868.449999999997</v>
      </c>
    </row>
    <row r="11743" spans="1:4" x14ac:dyDescent="0.25">
      <c r="A11743" s="1">
        <v>45657</v>
      </c>
      <c r="B11743" t="s">
        <v>927</v>
      </c>
      <c r="C11743" t="s">
        <v>928</v>
      </c>
      <c r="D11743" s="4">
        <v>11294.94</v>
      </c>
    </row>
    <row r="11744" spans="1:4" x14ac:dyDescent="0.25">
      <c r="A11744" s="1">
        <v>45657</v>
      </c>
      <c r="B11744" t="s">
        <v>931</v>
      </c>
      <c r="C11744" t="s">
        <v>932</v>
      </c>
      <c r="D11744" s="4">
        <v>27699.29</v>
      </c>
    </row>
    <row r="11745" spans="1:4" x14ac:dyDescent="0.25">
      <c r="A11745" s="1">
        <v>45657</v>
      </c>
      <c r="B11745" t="s">
        <v>935</v>
      </c>
      <c r="C11745" t="s">
        <v>936</v>
      </c>
      <c r="D11745" s="4">
        <v>20818.71</v>
      </c>
    </row>
    <row r="11746" spans="1:4" x14ac:dyDescent="0.25">
      <c r="A11746" s="1">
        <v>45657</v>
      </c>
      <c r="B11746" t="s">
        <v>938</v>
      </c>
      <c r="C11746" t="s">
        <v>939</v>
      </c>
      <c r="D11746" s="4">
        <v>5522.07</v>
      </c>
    </row>
    <row r="11747" spans="1:4" x14ac:dyDescent="0.25">
      <c r="A11747" s="1">
        <v>45657</v>
      </c>
      <c r="B11747" t="s">
        <v>942</v>
      </c>
      <c r="C11747" t="s">
        <v>943</v>
      </c>
      <c r="D11747" s="4">
        <v>1283.54</v>
      </c>
    </row>
    <row r="11748" spans="1:4" x14ac:dyDescent="0.25">
      <c r="A11748" s="1">
        <v>45657</v>
      </c>
      <c r="B11748" t="s">
        <v>948</v>
      </c>
      <c r="C11748" t="s">
        <v>949</v>
      </c>
      <c r="D11748" s="4">
        <v>150.82</v>
      </c>
    </row>
    <row r="11749" spans="1:4" x14ac:dyDescent="0.25">
      <c r="A11749" s="1">
        <v>45657</v>
      </c>
      <c r="B11749" t="s">
        <v>952</v>
      </c>
      <c r="C11749" t="s">
        <v>953</v>
      </c>
      <c r="D11749" s="4">
        <v>389035.26</v>
      </c>
    </row>
    <row r="11750" spans="1:4" x14ac:dyDescent="0.25">
      <c r="A11750" s="1">
        <v>45657</v>
      </c>
      <c r="B11750" t="s">
        <v>955</v>
      </c>
      <c r="C11750" t="s">
        <v>956</v>
      </c>
      <c r="D11750" s="4">
        <v>331052.62</v>
      </c>
    </row>
    <row r="11751" spans="1:4" x14ac:dyDescent="0.25">
      <c r="A11751" s="1">
        <v>45657</v>
      </c>
      <c r="B11751" t="s">
        <v>961</v>
      </c>
      <c r="C11751" t="s">
        <v>962</v>
      </c>
      <c r="D11751" s="4">
        <v>13662.61</v>
      </c>
    </row>
    <row r="11752" spans="1:4" x14ac:dyDescent="0.25">
      <c r="A11752" s="1">
        <v>45657</v>
      </c>
      <c r="B11752" t="s">
        <v>963</v>
      </c>
      <c r="C11752" t="s">
        <v>964</v>
      </c>
      <c r="D11752" s="4">
        <v>10155</v>
      </c>
    </row>
    <row r="11753" spans="1:4" x14ac:dyDescent="0.25">
      <c r="A11753" s="1">
        <v>45657</v>
      </c>
      <c r="B11753" t="s">
        <v>967</v>
      </c>
      <c r="C11753" t="s">
        <v>968</v>
      </c>
      <c r="D11753" s="4">
        <v>31.5</v>
      </c>
    </row>
    <row r="11754" spans="1:4" x14ac:dyDescent="0.25">
      <c r="A11754" s="1">
        <v>45657</v>
      </c>
      <c r="B11754" t="s">
        <v>971</v>
      </c>
      <c r="C11754" t="s">
        <v>972</v>
      </c>
      <c r="D11754" s="4">
        <v>3166.8900000000003</v>
      </c>
    </row>
    <row r="11755" spans="1:4" x14ac:dyDescent="0.25">
      <c r="A11755" s="1">
        <v>45657</v>
      </c>
      <c r="B11755" t="s">
        <v>973</v>
      </c>
      <c r="C11755" t="s">
        <v>974</v>
      </c>
      <c r="D11755" s="4">
        <v>11480</v>
      </c>
    </row>
    <row r="11756" spans="1:4" x14ac:dyDescent="0.25">
      <c r="A11756" s="1">
        <v>45657</v>
      </c>
      <c r="B11756" t="s">
        <v>977</v>
      </c>
      <c r="C11756" t="s">
        <v>978</v>
      </c>
      <c r="D11756" s="4">
        <v>839.82999999999947</v>
      </c>
    </row>
    <row r="11757" spans="1:4" x14ac:dyDescent="0.25">
      <c r="A11757" s="1">
        <v>45657</v>
      </c>
      <c r="B11757" t="s">
        <v>981</v>
      </c>
      <c r="C11757" t="s">
        <v>982</v>
      </c>
      <c r="D11757" s="4">
        <v>2354.56</v>
      </c>
    </row>
    <row r="11758" spans="1:4" x14ac:dyDescent="0.25">
      <c r="A11758" s="1">
        <v>45657</v>
      </c>
      <c r="B11758" t="s">
        <v>989</v>
      </c>
      <c r="C11758" t="s">
        <v>990</v>
      </c>
      <c r="D11758" s="4">
        <v>8212.760000000002</v>
      </c>
    </row>
    <row r="11759" spans="1:4" x14ac:dyDescent="0.25">
      <c r="A11759" s="1">
        <v>45657</v>
      </c>
      <c r="B11759" t="s">
        <v>1160</v>
      </c>
      <c r="C11759" t="s">
        <v>1161</v>
      </c>
      <c r="D11759" s="4">
        <v>5563.34</v>
      </c>
    </row>
    <row r="11760" spans="1:4" x14ac:dyDescent="0.25">
      <c r="A11760" s="1">
        <v>45657</v>
      </c>
      <c r="B11760" t="s">
        <v>991</v>
      </c>
      <c r="C11760" t="s">
        <v>992</v>
      </c>
      <c r="D11760" s="4">
        <v>543.81000000000006</v>
      </c>
    </row>
    <row r="11761" spans="1:4" x14ac:dyDescent="0.25">
      <c r="A11761" s="1">
        <v>45657</v>
      </c>
      <c r="B11761" t="s">
        <v>993</v>
      </c>
      <c r="C11761" t="s">
        <v>994</v>
      </c>
      <c r="D11761" s="4">
        <v>1762.8000000000002</v>
      </c>
    </row>
    <row r="11762" spans="1:4" x14ac:dyDescent="0.25">
      <c r="A11762" s="1">
        <v>45657</v>
      </c>
      <c r="B11762" t="s">
        <v>997</v>
      </c>
      <c r="C11762" t="s">
        <v>998</v>
      </c>
      <c r="D11762" s="4">
        <v>958.28</v>
      </c>
    </row>
    <row r="11763" spans="1:4" x14ac:dyDescent="0.25">
      <c r="A11763" s="1">
        <v>45657</v>
      </c>
      <c r="B11763" t="s">
        <v>1001</v>
      </c>
      <c r="C11763" t="s">
        <v>1002</v>
      </c>
      <c r="D11763" s="4">
        <v>30.579999999999927</v>
      </c>
    </row>
    <row r="11764" spans="1:4" x14ac:dyDescent="0.25">
      <c r="A11764" s="1">
        <v>45657</v>
      </c>
      <c r="B11764" t="s">
        <v>1005</v>
      </c>
      <c r="C11764" t="s">
        <v>1006</v>
      </c>
      <c r="D11764" s="4">
        <v>9.5449999999966959</v>
      </c>
    </row>
    <row r="11765" spans="1:4" x14ac:dyDescent="0.25">
      <c r="A11765" s="1">
        <v>45657</v>
      </c>
      <c r="B11765" t="s">
        <v>1007</v>
      </c>
      <c r="C11765" t="s">
        <v>1008</v>
      </c>
      <c r="D11765" s="4">
        <v>327218.07999999996</v>
      </c>
    </row>
    <row r="11766" spans="1:4" x14ac:dyDescent="0.25">
      <c r="A11766" s="1">
        <v>45657</v>
      </c>
      <c r="B11766" t="s">
        <v>1013</v>
      </c>
      <c r="C11766" t="s">
        <v>1014</v>
      </c>
      <c r="D11766" s="4">
        <v>2738.0699999999997</v>
      </c>
    </row>
    <row r="11767" spans="1:4" x14ac:dyDescent="0.25">
      <c r="A11767" s="1">
        <v>45657</v>
      </c>
      <c r="B11767" t="s">
        <v>1162</v>
      </c>
      <c r="C11767" t="s">
        <v>1163</v>
      </c>
      <c r="D11767" s="4">
        <v>1618.7199999999982</v>
      </c>
    </row>
    <row r="11768" spans="1:4" x14ac:dyDescent="0.25">
      <c r="A11768" s="1">
        <v>45657</v>
      </c>
      <c r="B11768" t="s">
        <v>1164</v>
      </c>
      <c r="C11768" t="s">
        <v>1165</v>
      </c>
      <c r="D11768" s="4">
        <v>7316</v>
      </c>
    </row>
    <row r="11769" spans="1:4" x14ac:dyDescent="0.25">
      <c r="A11769" s="1">
        <v>45657</v>
      </c>
      <c r="B11769" t="s">
        <v>1264</v>
      </c>
      <c r="C11769" t="s">
        <v>1265</v>
      </c>
      <c r="D11769" s="4">
        <v>1502</v>
      </c>
    </row>
    <row r="11770" spans="1:4" x14ac:dyDescent="0.25">
      <c r="A11770" s="1">
        <v>45657</v>
      </c>
      <c r="B11770" t="s">
        <v>1285</v>
      </c>
      <c r="C11770" t="s">
        <v>1286</v>
      </c>
      <c r="D11770" s="4">
        <v>15864.29</v>
      </c>
    </row>
    <row r="11771" spans="1:4" x14ac:dyDescent="0.25">
      <c r="A11771" s="1">
        <v>45657</v>
      </c>
      <c r="B11771" t="s">
        <v>1017</v>
      </c>
      <c r="C11771" t="s">
        <v>1018</v>
      </c>
      <c r="D11771" s="4">
        <v>432.05</v>
      </c>
    </row>
    <row r="11772" spans="1:4" x14ac:dyDescent="0.25">
      <c r="A11772" s="1">
        <v>45657</v>
      </c>
      <c r="B11772" t="s">
        <v>1021</v>
      </c>
      <c r="C11772" t="s">
        <v>1022</v>
      </c>
      <c r="D11772" s="4">
        <v>20813.560000000001</v>
      </c>
    </row>
    <row r="11773" spans="1:4" x14ac:dyDescent="0.25">
      <c r="A11773" s="1">
        <v>45657</v>
      </c>
      <c r="B11773" t="s">
        <v>1025</v>
      </c>
      <c r="C11773" t="s">
        <v>1026</v>
      </c>
      <c r="D11773" s="4">
        <v>2560.9499999999998</v>
      </c>
    </row>
    <row r="11774" spans="1:4" x14ac:dyDescent="0.25">
      <c r="A11774" s="1">
        <v>45657</v>
      </c>
      <c r="B11774" t="s">
        <v>1227</v>
      </c>
      <c r="C11774" t="s">
        <v>1228</v>
      </c>
      <c r="D11774" s="4">
        <v>67441.490000000005</v>
      </c>
    </row>
    <row r="11775" spans="1:4" x14ac:dyDescent="0.25">
      <c r="A11775" s="1">
        <v>45657</v>
      </c>
      <c r="B11775" t="s">
        <v>1279</v>
      </c>
      <c r="C11775" t="s">
        <v>1280</v>
      </c>
      <c r="D11775" s="4">
        <v>32.06</v>
      </c>
    </row>
    <row r="11776" spans="1:4" x14ac:dyDescent="0.25">
      <c r="A11776" s="1">
        <v>45657</v>
      </c>
      <c r="B11776" t="s">
        <v>1027</v>
      </c>
      <c r="C11776" t="s">
        <v>1028</v>
      </c>
      <c r="D11776" s="4">
        <v>106.50999999999999</v>
      </c>
    </row>
    <row r="11777" spans="1:4" x14ac:dyDescent="0.25">
      <c r="A11777" s="1">
        <v>45657</v>
      </c>
      <c r="B11777" t="s">
        <v>1398</v>
      </c>
      <c r="C11777" t="s">
        <v>1399</v>
      </c>
      <c r="D11777" s="4">
        <v>223</v>
      </c>
    </row>
    <row r="11778" spans="1:4" x14ac:dyDescent="0.25">
      <c r="A11778" s="1">
        <v>45657</v>
      </c>
      <c r="B11778" t="s">
        <v>27</v>
      </c>
      <c r="C11778" t="s">
        <v>1032</v>
      </c>
      <c r="D11778" s="4">
        <v>-5191014.2400000105</v>
      </c>
    </row>
    <row r="11779" spans="1:4" x14ac:dyDescent="0.25">
      <c r="A11779" s="1">
        <v>45657</v>
      </c>
      <c r="B11779" t="s">
        <v>28</v>
      </c>
      <c r="C11779" t="s">
        <v>1039</v>
      </c>
      <c r="D11779" s="4">
        <v>-208245.32</v>
      </c>
    </row>
    <row r="11780" spans="1:4" x14ac:dyDescent="0.25">
      <c r="A11780" s="1">
        <v>45657</v>
      </c>
      <c r="B11780" t="s">
        <v>29</v>
      </c>
      <c r="C11780" t="s">
        <v>1040</v>
      </c>
      <c r="D11780" s="4">
        <v>-4382.71</v>
      </c>
    </row>
    <row r="11781" spans="1:4" x14ac:dyDescent="0.25">
      <c r="A11781" s="1">
        <v>45657</v>
      </c>
      <c r="B11781" t="s">
        <v>30</v>
      </c>
      <c r="C11781" t="s">
        <v>1229</v>
      </c>
      <c r="D11781" s="4">
        <v>-73510.109999999986</v>
      </c>
    </row>
    <row r="11782" spans="1:4" x14ac:dyDescent="0.25">
      <c r="A11782" s="1">
        <v>45657</v>
      </c>
      <c r="B11782" t="s">
        <v>31</v>
      </c>
      <c r="C11782" t="s">
        <v>1293</v>
      </c>
      <c r="D11782" s="4">
        <v>-76696.89</v>
      </c>
    </row>
    <row r="11783" spans="1:4" x14ac:dyDescent="0.25">
      <c r="A11783" s="1">
        <v>45657</v>
      </c>
      <c r="B11783" t="s">
        <v>32</v>
      </c>
      <c r="C11783" t="s">
        <v>1268</v>
      </c>
      <c r="D11783" s="4">
        <v>-95412.949999999983</v>
      </c>
    </row>
    <row r="11784" spans="1:4" x14ac:dyDescent="0.25">
      <c r="A11784" s="1">
        <v>45657</v>
      </c>
      <c r="B11784" t="s">
        <v>33</v>
      </c>
      <c r="C11784" t="s">
        <v>1043</v>
      </c>
      <c r="D11784" s="4">
        <v>-1616.51</v>
      </c>
    </row>
    <row r="11785" spans="1:4" x14ac:dyDescent="0.25">
      <c r="A11785" s="1">
        <v>45657</v>
      </c>
      <c r="B11785" t="s">
        <v>34</v>
      </c>
      <c r="C11785" t="s">
        <v>1044</v>
      </c>
      <c r="D11785" s="4">
        <v>-362599.86</v>
      </c>
    </row>
    <row r="11786" spans="1:4" x14ac:dyDescent="0.25">
      <c r="A11786" s="1">
        <v>45657</v>
      </c>
      <c r="B11786" t="s">
        <v>25</v>
      </c>
      <c r="C11786" t="s">
        <v>1049</v>
      </c>
      <c r="D11786" s="4">
        <v>-825320.82199999935</v>
      </c>
    </row>
    <row r="11787" spans="1:4" x14ac:dyDescent="0.25">
      <c r="A11787" s="1">
        <v>45657</v>
      </c>
      <c r="B11787" t="s">
        <v>1056</v>
      </c>
      <c r="C11787" t="s">
        <v>1057</v>
      </c>
      <c r="D11787" s="4">
        <v>-275254.90000000002</v>
      </c>
    </row>
    <row r="11788" spans="1:4" x14ac:dyDescent="0.25">
      <c r="A11788" s="1">
        <v>45657</v>
      </c>
      <c r="B11788" t="s">
        <v>1058</v>
      </c>
      <c r="C11788" t="s">
        <v>1059</v>
      </c>
      <c r="D11788" s="4">
        <v>-450078.18</v>
      </c>
    </row>
    <row r="11789" spans="1:4" x14ac:dyDescent="0.25">
      <c r="A11789" s="1">
        <v>45657</v>
      </c>
      <c r="B11789" t="s">
        <v>1062</v>
      </c>
      <c r="C11789" t="s">
        <v>1063</v>
      </c>
      <c r="D11789" s="4">
        <v>-12.500000000000909</v>
      </c>
    </row>
    <row r="11790" spans="1:4" x14ac:dyDescent="0.25">
      <c r="A11790" s="1">
        <v>45657</v>
      </c>
      <c r="B11790" t="s">
        <v>1066</v>
      </c>
      <c r="C11790" t="s">
        <v>1067</v>
      </c>
      <c r="D11790" s="4">
        <v>-1.5299999999948166</v>
      </c>
    </row>
    <row r="11791" spans="1:4" x14ac:dyDescent="0.25">
      <c r="A11791" s="1">
        <v>45657</v>
      </c>
      <c r="B11791" t="s">
        <v>35</v>
      </c>
      <c r="C11791" t="s">
        <v>1031</v>
      </c>
      <c r="D11791" s="4">
        <v>6066.1399999999985</v>
      </c>
    </row>
    <row r="11792" spans="1:4" x14ac:dyDescent="0.25">
      <c r="A11792" s="1">
        <v>45657</v>
      </c>
      <c r="B11792" t="s">
        <v>1068</v>
      </c>
      <c r="C11792" t="s">
        <v>1069</v>
      </c>
      <c r="D11792" s="4">
        <v>-1548</v>
      </c>
    </row>
    <row r="11793" spans="1:4" x14ac:dyDescent="0.25">
      <c r="A11793" s="1">
        <v>45657</v>
      </c>
      <c r="B11793" t="s">
        <v>1168</v>
      </c>
      <c r="C11793" t="s">
        <v>1169</v>
      </c>
      <c r="D11793" s="4">
        <v>-14002.05</v>
      </c>
    </row>
    <row r="11794" spans="1:4" x14ac:dyDescent="0.25">
      <c r="A11794" s="1">
        <v>45657</v>
      </c>
      <c r="B11794" t="s">
        <v>1080</v>
      </c>
      <c r="C11794" t="s">
        <v>1081</v>
      </c>
      <c r="D11794" s="4">
        <v>-208674.94999999998</v>
      </c>
    </row>
    <row r="11795" spans="1:4" x14ac:dyDescent="0.25">
      <c r="A11795" s="1">
        <v>45657</v>
      </c>
      <c r="B11795" t="s">
        <v>1082</v>
      </c>
      <c r="C11795" t="s">
        <v>1083</v>
      </c>
      <c r="D11795" s="4">
        <v>-601.64</v>
      </c>
    </row>
    <row r="11796" spans="1:4" x14ac:dyDescent="0.25">
      <c r="A11796" s="1">
        <v>45657</v>
      </c>
      <c r="B11796" t="s">
        <v>1172</v>
      </c>
      <c r="C11796" t="s">
        <v>1173</v>
      </c>
      <c r="D11796" s="4">
        <v>-20658.1895</v>
      </c>
    </row>
    <row r="11797" spans="1:4" x14ac:dyDescent="0.25">
      <c r="A11797" s="1">
        <v>45657</v>
      </c>
      <c r="B11797" t="s">
        <v>1322</v>
      </c>
      <c r="C11797" t="s">
        <v>1323</v>
      </c>
      <c r="D11797" s="4">
        <v>-1472.6399999999999</v>
      </c>
    </row>
    <row r="11798" spans="1:4" x14ac:dyDescent="0.25">
      <c r="A11798" s="1">
        <v>45657</v>
      </c>
      <c r="B11798" t="s">
        <v>1084</v>
      </c>
      <c r="C11798" t="s">
        <v>1085</v>
      </c>
      <c r="D11798" s="4">
        <v>-737184.30999999994</v>
      </c>
    </row>
    <row r="11799" spans="1:4" x14ac:dyDescent="0.25">
      <c r="A11799" s="1">
        <v>45657</v>
      </c>
      <c r="B11799" t="s">
        <v>1089</v>
      </c>
      <c r="C11799" t="s">
        <v>1090</v>
      </c>
      <c r="D11799" s="4">
        <v>-99470.87999999999</v>
      </c>
    </row>
    <row r="11800" spans="1:4" x14ac:dyDescent="0.25">
      <c r="A11800" s="1">
        <v>45657</v>
      </c>
      <c r="B11800" t="s">
        <v>1097</v>
      </c>
      <c r="C11800" t="s">
        <v>1098</v>
      </c>
      <c r="D11800" s="4">
        <v>-20520</v>
      </c>
    </row>
    <row r="11801" spans="1:4" x14ac:dyDescent="0.25">
      <c r="A11801" s="1">
        <v>45657</v>
      </c>
      <c r="B11801" t="s">
        <v>1283</v>
      </c>
      <c r="C11801" t="s">
        <v>1284</v>
      </c>
      <c r="D11801" s="4">
        <v>-4709.17</v>
      </c>
    </row>
    <row r="11802" spans="1:4" x14ac:dyDescent="0.25">
      <c r="A11802" s="1">
        <v>45657</v>
      </c>
      <c r="B11802" t="s">
        <v>1271</v>
      </c>
      <c r="C11802" t="s">
        <v>1272</v>
      </c>
      <c r="D11802" s="4">
        <v>-3750</v>
      </c>
    </row>
    <row r="11803" spans="1:4" x14ac:dyDescent="0.25">
      <c r="A11803" s="1">
        <v>45657</v>
      </c>
      <c r="B11803" t="s">
        <v>1180</v>
      </c>
      <c r="C11803" t="s">
        <v>1181</v>
      </c>
      <c r="D11803" s="4">
        <v>-18272.509999999998</v>
      </c>
    </row>
    <row r="11804" spans="1:4" x14ac:dyDescent="0.25">
      <c r="A11804" s="1">
        <v>45657</v>
      </c>
      <c r="B11804" t="s">
        <v>1101</v>
      </c>
      <c r="C11804" t="s">
        <v>1102</v>
      </c>
      <c r="D11804" s="4">
        <v>-133314.91999999995</v>
      </c>
    </row>
    <row r="11805" spans="1:4" x14ac:dyDescent="0.25">
      <c r="A11805" s="1">
        <v>45688</v>
      </c>
      <c r="B11805" t="s">
        <v>1182</v>
      </c>
      <c r="C11805" t="s">
        <v>1183</v>
      </c>
      <c r="D11805" s="4">
        <v>249.99999999998727</v>
      </c>
    </row>
    <row r="11806" spans="1:4" x14ac:dyDescent="0.25">
      <c r="A11806" s="1">
        <v>45688</v>
      </c>
      <c r="B11806" t="s">
        <v>570</v>
      </c>
      <c r="C11806" t="s">
        <v>571</v>
      </c>
      <c r="D11806" s="4">
        <v>10000</v>
      </c>
    </row>
    <row r="11807" spans="1:4" x14ac:dyDescent="0.25">
      <c r="A11807" s="1">
        <v>45688</v>
      </c>
      <c r="B11807" t="s">
        <v>576</v>
      </c>
      <c r="C11807" t="s">
        <v>577</v>
      </c>
      <c r="D11807" s="4">
        <v>38543</v>
      </c>
    </row>
    <row r="11808" spans="1:4" x14ac:dyDescent="0.25">
      <c r="A11808" s="1">
        <v>45688</v>
      </c>
      <c r="B11808" t="s">
        <v>580</v>
      </c>
      <c r="C11808" t="s">
        <v>581</v>
      </c>
      <c r="D11808" s="4">
        <v>103027.1</v>
      </c>
    </row>
    <row r="11809" spans="1:4" x14ac:dyDescent="0.25">
      <c r="A11809" s="1">
        <v>45688</v>
      </c>
      <c r="B11809" t="s">
        <v>588</v>
      </c>
      <c r="C11809" t="s">
        <v>589</v>
      </c>
      <c r="D11809" s="4">
        <v>59322.69</v>
      </c>
    </row>
    <row r="11810" spans="1:4" x14ac:dyDescent="0.25">
      <c r="A11810" s="1">
        <v>45688</v>
      </c>
      <c r="B11810" t="s">
        <v>592</v>
      </c>
      <c r="C11810" t="s">
        <v>593</v>
      </c>
      <c r="D11810" s="4">
        <v>87545.25</v>
      </c>
    </row>
    <row r="11811" spans="1:4" x14ac:dyDescent="0.25">
      <c r="A11811" s="1">
        <v>45688</v>
      </c>
      <c r="B11811" t="s">
        <v>597</v>
      </c>
      <c r="C11811" t="s">
        <v>598</v>
      </c>
      <c r="D11811" s="4">
        <v>693957.03</v>
      </c>
    </row>
    <row r="11812" spans="1:4" x14ac:dyDescent="0.25">
      <c r="A11812" s="1">
        <v>45688</v>
      </c>
      <c r="B11812" t="s">
        <v>601</v>
      </c>
      <c r="C11812" t="s">
        <v>602</v>
      </c>
      <c r="D11812" s="4">
        <v>136992.31</v>
      </c>
    </row>
    <row r="11813" spans="1:4" x14ac:dyDescent="0.25">
      <c r="A11813" s="1">
        <v>45688</v>
      </c>
      <c r="B11813" t="s">
        <v>605</v>
      </c>
      <c r="C11813" t="s">
        <v>606</v>
      </c>
      <c r="D11813" s="4">
        <v>229033.74</v>
      </c>
    </row>
    <row r="11814" spans="1:4" x14ac:dyDescent="0.25">
      <c r="A11814" s="1">
        <v>45688</v>
      </c>
      <c r="B11814" t="s">
        <v>1334</v>
      </c>
      <c r="C11814" t="s">
        <v>1335</v>
      </c>
      <c r="D11814" s="4">
        <v>140736</v>
      </c>
    </row>
    <row r="11815" spans="1:4" x14ac:dyDescent="0.25">
      <c r="A11815" s="1">
        <v>45688</v>
      </c>
      <c r="B11815" t="s">
        <v>611</v>
      </c>
      <c r="C11815" t="s">
        <v>612</v>
      </c>
      <c r="D11815" s="4">
        <v>323526.49000000005</v>
      </c>
    </row>
    <row r="11816" spans="1:4" x14ac:dyDescent="0.25">
      <c r="A11816" s="1">
        <v>45688</v>
      </c>
      <c r="B11816" t="s">
        <v>1391</v>
      </c>
      <c r="C11816" t="s">
        <v>1392</v>
      </c>
      <c r="D11816" s="4">
        <v>1508.2</v>
      </c>
    </row>
    <row r="11817" spans="1:4" x14ac:dyDescent="0.25">
      <c r="A11817" s="1">
        <v>45688</v>
      </c>
      <c r="B11817" t="s">
        <v>617</v>
      </c>
      <c r="C11817" t="s">
        <v>618</v>
      </c>
      <c r="D11817" s="4">
        <v>100149.20999999999</v>
      </c>
    </row>
    <row r="11818" spans="1:4" x14ac:dyDescent="0.25">
      <c r="A11818" s="1">
        <v>45688</v>
      </c>
      <c r="B11818" t="s">
        <v>621</v>
      </c>
      <c r="C11818" t="s">
        <v>622</v>
      </c>
      <c r="D11818" s="4">
        <v>16409.09</v>
      </c>
    </row>
    <row r="11819" spans="1:4" x14ac:dyDescent="0.25">
      <c r="A11819" s="1">
        <v>45688</v>
      </c>
      <c r="B11819" t="s">
        <v>625</v>
      </c>
      <c r="C11819" t="s">
        <v>626</v>
      </c>
      <c r="D11819" s="4">
        <v>15085.040000000023</v>
      </c>
    </row>
    <row r="11820" spans="1:4" x14ac:dyDescent="0.25">
      <c r="A11820" s="1">
        <v>45688</v>
      </c>
      <c r="B11820" t="s">
        <v>48</v>
      </c>
      <c r="C11820" t="s">
        <v>49</v>
      </c>
      <c r="D11820" s="4">
        <v>340</v>
      </c>
    </row>
    <row r="11821" spans="1:4" x14ac:dyDescent="0.25">
      <c r="A11821" s="1">
        <v>45688</v>
      </c>
      <c r="B11821" t="s">
        <v>53</v>
      </c>
      <c r="C11821" t="s">
        <v>54</v>
      </c>
      <c r="D11821" s="4">
        <v>2500</v>
      </c>
    </row>
    <row r="11822" spans="1:4" x14ac:dyDescent="0.25">
      <c r="A11822" s="1">
        <v>45688</v>
      </c>
      <c r="B11822" t="s">
        <v>57</v>
      </c>
      <c r="C11822" t="s">
        <v>58</v>
      </c>
      <c r="D11822" s="4">
        <v>250</v>
      </c>
    </row>
    <row r="11823" spans="1:4" x14ac:dyDescent="0.25">
      <c r="A11823" s="1">
        <v>45688</v>
      </c>
      <c r="B11823" t="s">
        <v>61</v>
      </c>
      <c r="C11823" t="s">
        <v>62</v>
      </c>
      <c r="D11823" s="4">
        <v>997500</v>
      </c>
    </row>
    <row r="11824" spans="1:4" x14ac:dyDescent="0.25">
      <c r="A11824" s="1">
        <v>45688</v>
      </c>
      <c r="B11824" t="s">
        <v>64</v>
      </c>
      <c r="C11824" t="s">
        <v>65</v>
      </c>
      <c r="D11824" s="4">
        <v>57523.069999999992</v>
      </c>
    </row>
    <row r="11825" spans="1:4" x14ac:dyDescent="0.25">
      <c r="A11825" s="1">
        <v>45688</v>
      </c>
      <c r="B11825" t="s">
        <v>66</v>
      </c>
      <c r="C11825" t="s">
        <v>67</v>
      </c>
      <c r="D11825" s="4">
        <v>82116.000000000015</v>
      </c>
    </row>
    <row r="11826" spans="1:4" x14ac:dyDescent="0.25">
      <c r="A11826" s="1">
        <v>45688</v>
      </c>
      <c r="B11826" t="s">
        <v>139</v>
      </c>
      <c r="C11826" t="s">
        <v>654</v>
      </c>
      <c r="D11826" s="4">
        <v>601684.31999999995</v>
      </c>
    </row>
    <row r="11827" spans="1:4" x14ac:dyDescent="0.25">
      <c r="A11827" s="1">
        <v>45688</v>
      </c>
      <c r="B11827" t="s">
        <v>143</v>
      </c>
      <c r="C11827" t="s">
        <v>662</v>
      </c>
      <c r="D11827" s="4">
        <v>275792.65000000002</v>
      </c>
    </row>
    <row r="11828" spans="1:4" x14ac:dyDescent="0.25">
      <c r="A11828" s="1">
        <v>45688</v>
      </c>
      <c r="B11828" t="s">
        <v>665</v>
      </c>
      <c r="C11828" t="s">
        <v>666</v>
      </c>
      <c r="D11828" s="4">
        <v>1860659.7599999933</v>
      </c>
    </row>
    <row r="11829" spans="1:4" x14ac:dyDescent="0.25">
      <c r="A11829" s="1">
        <v>45688</v>
      </c>
      <c r="B11829" t="s">
        <v>670</v>
      </c>
      <c r="C11829" t="s">
        <v>671</v>
      </c>
      <c r="D11829" s="4">
        <v>279534.26</v>
      </c>
    </row>
    <row r="11830" spans="1:4" x14ac:dyDescent="0.25">
      <c r="A11830" s="1">
        <v>45688</v>
      </c>
      <c r="B11830" t="s">
        <v>674</v>
      </c>
      <c r="C11830" t="s">
        <v>675</v>
      </c>
      <c r="D11830" s="4">
        <v>179174.81999999992</v>
      </c>
    </row>
    <row r="11831" spans="1:4" x14ac:dyDescent="0.25">
      <c r="A11831" s="1">
        <v>45688</v>
      </c>
      <c r="B11831" t="s">
        <v>687</v>
      </c>
      <c r="C11831" t="s">
        <v>688</v>
      </c>
      <c r="D11831" s="4">
        <v>975.82999999999993</v>
      </c>
    </row>
    <row r="11832" spans="1:4" x14ac:dyDescent="0.25">
      <c r="A11832" s="1">
        <v>45688</v>
      </c>
      <c r="B11832" t="s">
        <v>1184</v>
      </c>
      <c r="C11832" t="s">
        <v>1185</v>
      </c>
      <c r="D11832" s="4">
        <v>128080.93999999999</v>
      </c>
    </row>
    <row r="11833" spans="1:4" x14ac:dyDescent="0.25">
      <c r="A11833" s="1">
        <v>45688</v>
      </c>
      <c r="B11833" t="s">
        <v>1346</v>
      </c>
      <c r="C11833" t="s">
        <v>1347</v>
      </c>
      <c r="D11833" s="4">
        <v>228.22000000000116</v>
      </c>
    </row>
    <row r="11834" spans="1:4" x14ac:dyDescent="0.25">
      <c r="A11834" s="1">
        <v>45688</v>
      </c>
      <c r="B11834" t="s">
        <v>1360</v>
      </c>
      <c r="C11834" t="s">
        <v>1361</v>
      </c>
      <c r="D11834" s="4">
        <v>738.9099999999994</v>
      </c>
    </row>
    <row r="11835" spans="1:4" x14ac:dyDescent="0.25">
      <c r="A11835" s="1">
        <v>45688</v>
      </c>
      <c r="B11835" t="s">
        <v>723</v>
      </c>
      <c r="C11835" t="s">
        <v>724</v>
      </c>
      <c r="D11835" s="4">
        <v>21841.970000000016</v>
      </c>
    </row>
    <row r="11836" spans="1:4" x14ac:dyDescent="0.25">
      <c r="A11836" s="1">
        <v>45688</v>
      </c>
      <c r="B11836" t="s">
        <v>736</v>
      </c>
      <c r="C11836" t="s">
        <v>737</v>
      </c>
      <c r="D11836" s="4">
        <v>173157.30000000002</v>
      </c>
    </row>
    <row r="11837" spans="1:4" x14ac:dyDescent="0.25">
      <c r="A11837" s="1">
        <v>45688</v>
      </c>
      <c r="B11837" t="s">
        <v>740</v>
      </c>
      <c r="C11837" t="s">
        <v>741</v>
      </c>
      <c r="D11837" s="4">
        <v>6125.8700000000445</v>
      </c>
    </row>
    <row r="11838" spans="1:4" x14ac:dyDescent="0.25">
      <c r="A11838" s="1">
        <v>45688</v>
      </c>
      <c r="B11838" t="s">
        <v>744</v>
      </c>
      <c r="C11838" t="s">
        <v>745</v>
      </c>
      <c r="D11838" s="4">
        <v>-97.369999999949556</v>
      </c>
    </row>
    <row r="11839" spans="1:4" x14ac:dyDescent="0.25">
      <c r="A11839" s="1">
        <v>45688</v>
      </c>
      <c r="B11839" t="s">
        <v>753</v>
      </c>
      <c r="C11839" t="s">
        <v>754</v>
      </c>
      <c r="D11839" s="4">
        <v>47142.770000000004</v>
      </c>
    </row>
    <row r="11840" spans="1:4" x14ac:dyDescent="0.25">
      <c r="A11840" s="1">
        <v>45688</v>
      </c>
      <c r="B11840" t="s">
        <v>761</v>
      </c>
      <c r="C11840" t="s">
        <v>762</v>
      </c>
      <c r="D11840" s="4">
        <v>3182.4</v>
      </c>
    </row>
    <row r="11841" spans="1:4" x14ac:dyDescent="0.25">
      <c r="A11841" s="1">
        <v>45688</v>
      </c>
      <c r="B11841" t="s">
        <v>771</v>
      </c>
      <c r="C11841" t="s">
        <v>772</v>
      </c>
      <c r="D11841" s="4">
        <v>-2693.42</v>
      </c>
    </row>
    <row r="11842" spans="1:4" x14ac:dyDescent="0.25">
      <c r="A11842" s="1">
        <v>45688</v>
      </c>
      <c r="B11842" t="s">
        <v>68</v>
      </c>
      <c r="C11842" t="s">
        <v>69</v>
      </c>
      <c r="D11842" s="4">
        <v>3184.860000000001</v>
      </c>
    </row>
    <row r="11843" spans="1:4" x14ac:dyDescent="0.25">
      <c r="A11843" s="1">
        <v>45688</v>
      </c>
      <c r="B11843" t="s">
        <v>70</v>
      </c>
      <c r="C11843" t="s">
        <v>71</v>
      </c>
      <c r="D11843" s="4">
        <v>70653.597999998456</v>
      </c>
    </row>
    <row r="11844" spans="1:4" x14ac:dyDescent="0.25">
      <c r="A11844" s="1">
        <v>45688</v>
      </c>
      <c r="B11844" t="s">
        <v>72</v>
      </c>
      <c r="C11844" t="s">
        <v>73</v>
      </c>
      <c r="D11844" s="4">
        <v>2408.0499999999993</v>
      </c>
    </row>
    <row r="11845" spans="1:4" x14ac:dyDescent="0.25">
      <c r="A11845" s="1">
        <v>45688</v>
      </c>
      <c r="B11845" t="s">
        <v>74</v>
      </c>
      <c r="C11845" t="s">
        <v>75</v>
      </c>
      <c r="D11845" s="4">
        <v>599.77999999999975</v>
      </c>
    </row>
    <row r="11846" spans="1:4" x14ac:dyDescent="0.25">
      <c r="A11846" s="1">
        <v>45688</v>
      </c>
      <c r="B11846" t="s">
        <v>102</v>
      </c>
      <c r="C11846" t="s">
        <v>103</v>
      </c>
      <c r="D11846" s="4">
        <v>313.8</v>
      </c>
    </row>
    <row r="11847" spans="1:4" x14ac:dyDescent="0.25">
      <c r="A11847" s="1">
        <v>45688</v>
      </c>
      <c r="B11847" t="s">
        <v>78</v>
      </c>
      <c r="C11847" t="s">
        <v>79</v>
      </c>
      <c r="D11847" s="4">
        <v>45445.460000006031</v>
      </c>
    </row>
    <row r="11848" spans="1:4" x14ac:dyDescent="0.25">
      <c r="A11848" s="1">
        <v>45688</v>
      </c>
      <c r="B11848" t="s">
        <v>80</v>
      </c>
      <c r="C11848" t="s">
        <v>81</v>
      </c>
      <c r="D11848" s="4">
        <v>246870.24999999997</v>
      </c>
    </row>
    <row r="11849" spans="1:4" x14ac:dyDescent="0.25">
      <c r="A11849" s="1">
        <v>45688</v>
      </c>
      <c r="B11849" t="s">
        <v>84</v>
      </c>
      <c r="C11849" t="s">
        <v>85</v>
      </c>
      <c r="D11849" s="4">
        <v>61653.060000002675</v>
      </c>
    </row>
    <row r="11850" spans="1:4" x14ac:dyDescent="0.25">
      <c r="A11850" s="1">
        <v>45688</v>
      </c>
      <c r="B11850" t="s">
        <v>86</v>
      </c>
      <c r="C11850" t="s">
        <v>87</v>
      </c>
      <c r="D11850" s="4">
        <v>217513.21999999994</v>
      </c>
    </row>
    <row r="11851" spans="1:4" x14ac:dyDescent="0.25">
      <c r="A11851" s="1">
        <v>45688</v>
      </c>
      <c r="B11851" t="s">
        <v>88</v>
      </c>
      <c r="C11851" t="s">
        <v>89</v>
      </c>
      <c r="D11851" s="4">
        <v>21531.690000000297</v>
      </c>
    </row>
    <row r="11852" spans="1:4" x14ac:dyDescent="0.25">
      <c r="A11852" s="1">
        <v>45688</v>
      </c>
      <c r="B11852" t="s">
        <v>90</v>
      </c>
      <c r="C11852" t="s">
        <v>91</v>
      </c>
      <c r="D11852" s="4">
        <v>11702.159999999987</v>
      </c>
    </row>
    <row r="11853" spans="1:4" x14ac:dyDescent="0.25">
      <c r="A11853" s="1">
        <v>45688</v>
      </c>
      <c r="B11853" t="s">
        <v>92</v>
      </c>
      <c r="C11853" t="s">
        <v>1394</v>
      </c>
      <c r="D11853" s="4">
        <v>230234.56899999981</v>
      </c>
    </row>
    <row r="11854" spans="1:4" x14ac:dyDescent="0.25">
      <c r="A11854" s="1">
        <v>45688</v>
      </c>
      <c r="B11854" t="s">
        <v>94</v>
      </c>
      <c r="C11854" t="s">
        <v>95</v>
      </c>
      <c r="D11854" s="4">
        <v>2417.0400000000009</v>
      </c>
    </row>
    <row r="11855" spans="1:4" x14ac:dyDescent="0.25">
      <c r="A11855" s="1">
        <v>45688</v>
      </c>
      <c r="B11855" t="s">
        <v>96</v>
      </c>
      <c r="C11855" t="s">
        <v>97</v>
      </c>
      <c r="D11855" s="4">
        <v>60741.039999999943</v>
      </c>
    </row>
    <row r="11856" spans="1:4" x14ac:dyDescent="0.25">
      <c r="A11856" s="1">
        <v>45688</v>
      </c>
      <c r="B11856" t="s">
        <v>98</v>
      </c>
      <c r="C11856" t="s">
        <v>99</v>
      </c>
      <c r="D11856" s="4">
        <v>186.06000000000108</v>
      </c>
    </row>
    <row r="11857" spans="1:4" x14ac:dyDescent="0.25">
      <c r="A11857" s="1">
        <v>45688</v>
      </c>
      <c r="B11857" t="s">
        <v>104</v>
      </c>
      <c r="C11857" t="s">
        <v>105</v>
      </c>
      <c r="D11857" s="4">
        <v>81287.829999999987</v>
      </c>
    </row>
    <row r="11858" spans="1:4" x14ac:dyDescent="0.25">
      <c r="A11858" s="1">
        <v>45688</v>
      </c>
      <c r="B11858" t="s">
        <v>100</v>
      </c>
      <c r="C11858" t="s">
        <v>101</v>
      </c>
      <c r="D11858" s="4">
        <v>1000063.42</v>
      </c>
    </row>
    <row r="11859" spans="1:4" x14ac:dyDescent="0.25">
      <c r="A11859" s="1">
        <v>45688</v>
      </c>
      <c r="B11859" t="s">
        <v>108</v>
      </c>
      <c r="C11859" t="s">
        <v>109</v>
      </c>
      <c r="D11859" s="4">
        <v>898810</v>
      </c>
    </row>
    <row r="11860" spans="1:4" x14ac:dyDescent="0.25">
      <c r="A11860" s="1">
        <v>45688</v>
      </c>
      <c r="B11860" t="s">
        <v>846</v>
      </c>
      <c r="C11860" t="s">
        <v>847</v>
      </c>
      <c r="D11860" s="4">
        <v>-7750.0000000000891</v>
      </c>
    </row>
    <row r="11861" spans="1:4" x14ac:dyDescent="0.25">
      <c r="A11861" s="1">
        <v>45688</v>
      </c>
      <c r="B11861" t="s">
        <v>851</v>
      </c>
      <c r="C11861" t="s">
        <v>852</v>
      </c>
      <c r="D11861" s="4">
        <v>-100000</v>
      </c>
    </row>
    <row r="11862" spans="1:4" x14ac:dyDescent="0.25">
      <c r="A11862" s="1">
        <v>45688</v>
      </c>
      <c r="B11862" t="s">
        <v>855</v>
      </c>
      <c r="C11862" t="s">
        <v>856</v>
      </c>
      <c r="D11862" s="4">
        <v>-800000</v>
      </c>
    </row>
    <row r="11863" spans="1:4" x14ac:dyDescent="0.25">
      <c r="A11863" s="1">
        <v>45688</v>
      </c>
      <c r="B11863" t="s">
        <v>859</v>
      </c>
      <c r="C11863" t="s">
        <v>860</v>
      </c>
      <c r="D11863" s="4">
        <v>-99477.040000000008</v>
      </c>
    </row>
    <row r="11864" spans="1:4" x14ac:dyDescent="0.25">
      <c r="A11864" s="1">
        <v>45688</v>
      </c>
      <c r="B11864" t="s">
        <v>1192</v>
      </c>
      <c r="C11864" t="s">
        <v>1193</v>
      </c>
      <c r="D11864" s="4">
        <v>-82116.000000000073</v>
      </c>
    </row>
    <row r="11865" spans="1:4" x14ac:dyDescent="0.25">
      <c r="A11865" s="1">
        <v>45688</v>
      </c>
      <c r="B11865" t="s">
        <v>865</v>
      </c>
      <c r="C11865" t="s">
        <v>866</v>
      </c>
      <c r="D11865" s="4">
        <v>-100905.84000000001</v>
      </c>
    </row>
    <row r="11866" spans="1:4" x14ac:dyDescent="0.25">
      <c r="A11866" s="1">
        <v>45688</v>
      </c>
      <c r="B11866" t="s">
        <v>1326</v>
      </c>
      <c r="C11866" t="s">
        <v>1327</v>
      </c>
      <c r="D11866" s="4">
        <v>-953599.29700000049</v>
      </c>
    </row>
    <row r="11867" spans="1:4" x14ac:dyDescent="0.25">
      <c r="A11867" s="1">
        <v>45688</v>
      </c>
      <c r="B11867" t="s">
        <v>871</v>
      </c>
      <c r="C11867" t="s">
        <v>872</v>
      </c>
      <c r="D11867" s="4">
        <v>-147561.93999999997</v>
      </c>
    </row>
    <row r="11868" spans="1:4" x14ac:dyDescent="0.25">
      <c r="A11868" s="1">
        <v>45688</v>
      </c>
      <c r="B11868" t="s">
        <v>873</v>
      </c>
      <c r="C11868" t="s">
        <v>874</v>
      </c>
      <c r="D11868" s="4">
        <v>-260639.02000000002</v>
      </c>
    </row>
    <row r="11869" spans="1:4" x14ac:dyDescent="0.25">
      <c r="A11869" s="1">
        <v>45688</v>
      </c>
      <c r="B11869" t="s">
        <v>875</v>
      </c>
      <c r="C11869" t="s">
        <v>876</v>
      </c>
      <c r="D11869" s="4">
        <v>-206814.12000000002</v>
      </c>
    </row>
    <row r="11870" spans="1:4" x14ac:dyDescent="0.25">
      <c r="A11870" s="1">
        <v>45688</v>
      </c>
      <c r="B11870" t="s">
        <v>879</v>
      </c>
      <c r="C11870" t="s">
        <v>880</v>
      </c>
      <c r="D11870" s="4">
        <v>-75273.560000000012</v>
      </c>
    </row>
    <row r="11871" spans="1:4" x14ac:dyDescent="0.25">
      <c r="A11871" s="1">
        <v>45688</v>
      </c>
      <c r="B11871" t="s">
        <v>881</v>
      </c>
      <c r="C11871" t="s">
        <v>882</v>
      </c>
      <c r="D11871" s="4">
        <v>-16584.460000000006</v>
      </c>
    </row>
    <row r="11872" spans="1:4" x14ac:dyDescent="0.25">
      <c r="A11872" s="1">
        <v>45688</v>
      </c>
      <c r="B11872" t="s">
        <v>883</v>
      </c>
      <c r="C11872" t="s">
        <v>884</v>
      </c>
      <c r="D11872" s="4">
        <v>-12141.01999999999</v>
      </c>
    </row>
    <row r="11873" spans="1:4" x14ac:dyDescent="0.25">
      <c r="A11873" s="1">
        <v>45688</v>
      </c>
      <c r="B11873" t="s">
        <v>885</v>
      </c>
      <c r="C11873" t="s">
        <v>886</v>
      </c>
      <c r="D11873" s="4">
        <v>-18770.159999999996</v>
      </c>
    </row>
    <row r="11874" spans="1:4" x14ac:dyDescent="0.25">
      <c r="A11874" s="1">
        <v>45688</v>
      </c>
      <c r="B11874" t="s">
        <v>887</v>
      </c>
      <c r="C11874" t="s">
        <v>888</v>
      </c>
      <c r="D11874" s="4">
        <v>-10000</v>
      </c>
    </row>
    <row r="11875" spans="1:4" x14ac:dyDescent="0.25">
      <c r="A11875" s="1">
        <v>45688</v>
      </c>
      <c r="B11875" t="s">
        <v>891</v>
      </c>
      <c r="C11875" t="s">
        <v>892</v>
      </c>
      <c r="D11875" s="4">
        <v>-14074.67</v>
      </c>
    </row>
    <row r="11876" spans="1:4" x14ac:dyDescent="0.25">
      <c r="A11876" s="1">
        <v>45688</v>
      </c>
      <c r="B11876" t="s">
        <v>893</v>
      </c>
      <c r="C11876" t="s">
        <v>894</v>
      </c>
      <c r="D11876" s="4">
        <v>-45294.660000000018</v>
      </c>
    </row>
    <row r="11877" spans="1:4" x14ac:dyDescent="0.25">
      <c r="A11877" s="1">
        <v>45688</v>
      </c>
      <c r="B11877" t="s">
        <v>895</v>
      </c>
      <c r="C11877" t="s">
        <v>896</v>
      </c>
      <c r="D11877" s="4">
        <v>-59682.67</v>
      </c>
    </row>
    <row r="11878" spans="1:4" x14ac:dyDescent="0.25">
      <c r="A11878" s="1">
        <v>45688</v>
      </c>
      <c r="B11878" t="s">
        <v>897</v>
      </c>
      <c r="C11878" t="s">
        <v>898</v>
      </c>
      <c r="D11878" s="4">
        <v>-516960</v>
      </c>
    </row>
    <row r="11879" spans="1:4" x14ac:dyDescent="0.25">
      <c r="A11879" s="1">
        <v>45688</v>
      </c>
      <c r="B11879" t="s">
        <v>145</v>
      </c>
      <c r="C11879" t="s">
        <v>1199</v>
      </c>
      <c r="D11879" s="4">
        <v>-50000</v>
      </c>
    </row>
    <row r="11880" spans="1:4" x14ac:dyDescent="0.25">
      <c r="A11880" s="1">
        <v>45688</v>
      </c>
      <c r="B11880" t="s">
        <v>141</v>
      </c>
      <c r="C11880" t="s">
        <v>1318</v>
      </c>
      <c r="D11880" s="4">
        <v>-51958.579999999987</v>
      </c>
    </row>
    <row r="11881" spans="1:4" x14ac:dyDescent="0.25">
      <c r="A11881" s="1">
        <v>45688</v>
      </c>
      <c r="B11881" t="s">
        <v>902</v>
      </c>
      <c r="C11881" t="s">
        <v>903</v>
      </c>
      <c r="D11881" s="4">
        <v>-204712.60999999993</v>
      </c>
    </row>
    <row r="11882" spans="1:4" x14ac:dyDescent="0.25">
      <c r="A11882" s="1">
        <v>45688</v>
      </c>
      <c r="B11882" t="s">
        <v>905</v>
      </c>
      <c r="C11882" t="s">
        <v>906</v>
      </c>
      <c r="D11882" s="4">
        <v>-475176.54000000004</v>
      </c>
    </row>
    <row r="11883" spans="1:4" x14ac:dyDescent="0.25">
      <c r="A11883" s="1">
        <v>45688</v>
      </c>
      <c r="B11883" t="s">
        <v>907</v>
      </c>
      <c r="C11883" t="s">
        <v>908</v>
      </c>
      <c r="D11883" s="4">
        <v>-9395.0000000000018</v>
      </c>
    </row>
    <row r="11884" spans="1:4" x14ac:dyDescent="0.25">
      <c r="A11884" s="1">
        <v>45688</v>
      </c>
      <c r="B11884" t="s">
        <v>913</v>
      </c>
      <c r="C11884" t="s">
        <v>914</v>
      </c>
      <c r="D11884" s="4">
        <v>-195502.61</v>
      </c>
    </row>
    <row r="11885" spans="1:4" x14ac:dyDescent="0.25">
      <c r="A11885" s="1">
        <v>45688</v>
      </c>
      <c r="B11885" t="s">
        <v>110</v>
      </c>
      <c r="C11885" t="s">
        <v>926</v>
      </c>
      <c r="D11885" s="4">
        <v>-138036.78999999998</v>
      </c>
    </row>
    <row r="11886" spans="1:4" x14ac:dyDescent="0.25">
      <c r="A11886" s="1">
        <v>45688</v>
      </c>
      <c r="B11886" t="s">
        <v>112</v>
      </c>
      <c r="C11886" t="s">
        <v>937</v>
      </c>
      <c r="D11886" s="4">
        <v>-277124.15000000026</v>
      </c>
    </row>
    <row r="11887" spans="1:4" x14ac:dyDescent="0.25">
      <c r="A11887" s="1">
        <v>45688</v>
      </c>
      <c r="B11887" t="s">
        <v>115</v>
      </c>
      <c r="C11887" t="s">
        <v>944</v>
      </c>
      <c r="D11887" s="4">
        <v>-158617.24</v>
      </c>
    </row>
    <row r="11888" spans="1:4" x14ac:dyDescent="0.25">
      <c r="A11888" s="1">
        <v>45688</v>
      </c>
      <c r="B11888" t="s">
        <v>117</v>
      </c>
      <c r="C11888" t="s">
        <v>947</v>
      </c>
      <c r="D11888" s="4">
        <v>-37769.410000000011</v>
      </c>
    </row>
    <row r="11889" spans="1:4" x14ac:dyDescent="0.25">
      <c r="A11889" s="1">
        <v>45688</v>
      </c>
      <c r="B11889" t="s">
        <v>119</v>
      </c>
      <c r="C11889" t="s">
        <v>1202</v>
      </c>
      <c r="D11889" s="4">
        <v>-110275.99</v>
      </c>
    </row>
    <row r="11890" spans="1:4" x14ac:dyDescent="0.25">
      <c r="A11890" s="1">
        <v>45688</v>
      </c>
      <c r="B11890" t="s">
        <v>121</v>
      </c>
      <c r="C11890" t="s">
        <v>1203</v>
      </c>
      <c r="D11890" s="4">
        <v>-1497469.6499999997</v>
      </c>
    </row>
    <row r="11891" spans="1:4" x14ac:dyDescent="0.25">
      <c r="A11891" s="1">
        <v>45688</v>
      </c>
      <c r="B11891" t="s">
        <v>106</v>
      </c>
      <c r="C11891" t="s">
        <v>107</v>
      </c>
      <c r="D11891" s="4">
        <v>-348163.74</v>
      </c>
    </row>
    <row r="11892" spans="1:4" x14ac:dyDescent="0.25">
      <c r="A11892" s="1">
        <v>45688</v>
      </c>
      <c r="B11892" t="s">
        <v>1395</v>
      </c>
      <c r="C11892" t="s">
        <v>1396</v>
      </c>
      <c r="D11892" s="4">
        <v>-182600</v>
      </c>
    </row>
    <row r="11893" spans="1:4" x14ac:dyDescent="0.25">
      <c r="A11893" s="1">
        <v>45688</v>
      </c>
      <c r="B11893" t="s">
        <v>123</v>
      </c>
      <c r="C11893" t="s">
        <v>1204</v>
      </c>
      <c r="D11893" s="4">
        <v>-31643.980000000007</v>
      </c>
    </row>
    <row r="11894" spans="1:4" x14ac:dyDescent="0.25">
      <c r="A11894" s="1">
        <v>45688</v>
      </c>
      <c r="B11894" t="s">
        <v>975</v>
      </c>
      <c r="C11894" t="s">
        <v>976</v>
      </c>
      <c r="D11894" s="4">
        <v>-1004334.0799999995</v>
      </c>
    </row>
    <row r="11895" spans="1:4" x14ac:dyDescent="0.25">
      <c r="A11895" s="1">
        <v>45688</v>
      </c>
      <c r="B11895" t="s">
        <v>979</v>
      </c>
      <c r="C11895" t="s">
        <v>980</v>
      </c>
      <c r="D11895" s="4">
        <v>1011.5199999999977</v>
      </c>
    </row>
    <row r="11896" spans="1:4" x14ac:dyDescent="0.25">
      <c r="A11896" s="1">
        <v>45688</v>
      </c>
      <c r="B11896" t="s">
        <v>983</v>
      </c>
      <c r="C11896" t="s">
        <v>984</v>
      </c>
      <c r="D11896" s="4">
        <v>-1280.3899999999983</v>
      </c>
    </row>
    <row r="11897" spans="1:4" x14ac:dyDescent="0.25">
      <c r="A11897" s="1">
        <v>45688</v>
      </c>
      <c r="B11897" t="s">
        <v>987</v>
      </c>
      <c r="C11897" t="s">
        <v>988</v>
      </c>
      <c r="D11897" s="4">
        <v>-39381.720000000147</v>
      </c>
    </row>
    <row r="11898" spans="1:4" x14ac:dyDescent="0.25">
      <c r="A11898" s="1">
        <v>45688</v>
      </c>
      <c r="B11898" t="s">
        <v>1362</v>
      </c>
      <c r="C11898" t="s">
        <v>1363</v>
      </c>
      <c r="D11898" s="4">
        <v>3264.5399999999936</v>
      </c>
    </row>
    <row r="11899" spans="1:4" x14ac:dyDescent="0.25">
      <c r="A11899" s="1">
        <v>45688</v>
      </c>
      <c r="B11899" t="s">
        <v>995</v>
      </c>
      <c r="C11899" t="s">
        <v>996</v>
      </c>
      <c r="D11899" s="4">
        <v>-470699.39999999997</v>
      </c>
    </row>
    <row r="11900" spans="1:4" x14ac:dyDescent="0.25">
      <c r="A11900" s="1">
        <v>45688</v>
      </c>
      <c r="B11900" t="s">
        <v>1003</v>
      </c>
      <c r="C11900" t="s">
        <v>1004</v>
      </c>
      <c r="D11900" s="4">
        <v>-168970.14</v>
      </c>
    </row>
    <row r="11901" spans="1:4" x14ac:dyDescent="0.25">
      <c r="A11901" s="1">
        <v>45688</v>
      </c>
      <c r="B11901" t="s">
        <v>1291</v>
      </c>
      <c r="C11901" t="s">
        <v>1400</v>
      </c>
      <c r="D11901" s="4">
        <v>-28887.079999999998</v>
      </c>
    </row>
    <row r="11902" spans="1:4" x14ac:dyDescent="0.25">
      <c r="A11902" s="1">
        <v>45688</v>
      </c>
      <c r="B11902" t="s">
        <v>1256</v>
      </c>
      <c r="C11902" t="s">
        <v>1257</v>
      </c>
      <c r="D11902" s="4">
        <v>-1350</v>
      </c>
    </row>
    <row r="11903" spans="1:4" x14ac:dyDescent="0.25">
      <c r="A11903" s="1">
        <v>45688</v>
      </c>
      <c r="B11903" t="s">
        <v>1011</v>
      </c>
      <c r="C11903" t="s">
        <v>1012</v>
      </c>
      <c r="D11903" s="4">
        <v>-6299.9999999999964</v>
      </c>
    </row>
    <row r="11904" spans="1:4" x14ac:dyDescent="0.25">
      <c r="A11904" s="1">
        <v>45688</v>
      </c>
      <c r="B11904" t="s">
        <v>1015</v>
      </c>
      <c r="C11904" t="s">
        <v>1016</v>
      </c>
      <c r="D11904" s="4">
        <v>-5636.7199999999984</v>
      </c>
    </row>
    <row r="11905" spans="1:4" x14ac:dyDescent="0.25">
      <c r="A11905" s="1">
        <v>45688</v>
      </c>
      <c r="B11905" t="s">
        <v>1019</v>
      </c>
      <c r="C11905" t="s">
        <v>1020</v>
      </c>
      <c r="D11905" s="4">
        <v>-4583.3599999999842</v>
      </c>
    </row>
    <row r="11906" spans="1:4" x14ac:dyDescent="0.25">
      <c r="A11906" s="1">
        <v>45688</v>
      </c>
      <c r="B11906" t="s">
        <v>1023</v>
      </c>
      <c r="C11906" t="s">
        <v>1024</v>
      </c>
      <c r="D11906" s="4">
        <v>-10922.71</v>
      </c>
    </row>
    <row r="11907" spans="1:4" x14ac:dyDescent="0.25">
      <c r="A11907" s="1">
        <v>45688</v>
      </c>
      <c r="B11907" t="s">
        <v>1381</v>
      </c>
      <c r="C11907" t="s">
        <v>1382</v>
      </c>
      <c r="D11907" s="4">
        <v>-1603.61</v>
      </c>
    </row>
    <row r="11908" spans="1:4" x14ac:dyDescent="0.25">
      <c r="A11908" s="1">
        <v>45688</v>
      </c>
      <c r="B11908" t="s">
        <v>1207</v>
      </c>
      <c r="C11908" t="s">
        <v>1208</v>
      </c>
      <c r="D11908" s="4">
        <v>-92.769999999993914</v>
      </c>
    </row>
    <row r="11909" spans="1:4" x14ac:dyDescent="0.25">
      <c r="A11909" s="1">
        <v>45688</v>
      </c>
      <c r="B11909" t="s">
        <v>1269</v>
      </c>
      <c r="C11909" t="s">
        <v>1270</v>
      </c>
      <c r="D11909" s="4">
        <v>-1300</v>
      </c>
    </row>
    <row r="11910" spans="1:4" x14ac:dyDescent="0.25">
      <c r="A11910" s="1">
        <v>45688</v>
      </c>
      <c r="B11910" t="s">
        <v>1320</v>
      </c>
      <c r="C11910" t="s">
        <v>1321</v>
      </c>
      <c r="D11910" s="4">
        <v>-1048.92</v>
      </c>
    </row>
    <row r="11911" spans="1:4" x14ac:dyDescent="0.25">
      <c r="A11911" s="1">
        <v>45688</v>
      </c>
      <c r="B11911" t="s">
        <v>1033</v>
      </c>
      <c r="C11911" t="s">
        <v>1034</v>
      </c>
      <c r="D11911" s="4">
        <v>-4618.4500000000035</v>
      </c>
    </row>
    <row r="11912" spans="1:4" x14ac:dyDescent="0.25">
      <c r="A11912" s="1">
        <v>45688</v>
      </c>
      <c r="B11912" t="s">
        <v>1209</v>
      </c>
      <c r="C11912" t="s">
        <v>1210</v>
      </c>
      <c r="D11912" s="4">
        <v>-12169.329999999962</v>
      </c>
    </row>
    <row r="11913" spans="1:4" x14ac:dyDescent="0.25">
      <c r="A11913" s="1">
        <v>45688</v>
      </c>
      <c r="B11913" t="s">
        <v>1352</v>
      </c>
      <c r="C11913" t="s">
        <v>1353</v>
      </c>
      <c r="D11913" s="4">
        <v>4188.7299999999996</v>
      </c>
    </row>
    <row r="11914" spans="1:4" x14ac:dyDescent="0.25">
      <c r="A11914" s="1">
        <v>45688</v>
      </c>
      <c r="B11914" t="s">
        <v>1383</v>
      </c>
      <c r="C11914" t="s">
        <v>1384</v>
      </c>
      <c r="D11914" s="4">
        <v>18240</v>
      </c>
    </row>
    <row r="11915" spans="1:4" x14ac:dyDescent="0.25">
      <c r="A11915" s="1">
        <v>45688</v>
      </c>
      <c r="B11915" t="s">
        <v>1367</v>
      </c>
      <c r="C11915" t="s">
        <v>1368</v>
      </c>
      <c r="D11915" s="4">
        <v>-228.22000000000116</v>
      </c>
    </row>
    <row r="11916" spans="1:4" x14ac:dyDescent="0.25">
      <c r="A11916" s="1">
        <v>45688</v>
      </c>
      <c r="B11916" t="s">
        <v>1230</v>
      </c>
      <c r="C11916" t="s">
        <v>1231</v>
      </c>
      <c r="D11916" s="4">
        <v>13163.70000000007</v>
      </c>
    </row>
    <row r="11917" spans="1:4" x14ac:dyDescent="0.25">
      <c r="A11917" s="1">
        <v>45688</v>
      </c>
      <c r="B11917" t="s">
        <v>1050</v>
      </c>
      <c r="C11917" t="s">
        <v>1051</v>
      </c>
      <c r="D11917" s="4">
        <v>-100198.58999999997</v>
      </c>
    </row>
    <row r="11918" spans="1:4" x14ac:dyDescent="0.25">
      <c r="A11918" s="1">
        <v>45688</v>
      </c>
      <c r="B11918" t="s">
        <v>1054</v>
      </c>
      <c r="C11918" t="s">
        <v>1055</v>
      </c>
      <c r="D11918" s="4">
        <v>-14148.160000000002</v>
      </c>
    </row>
    <row r="11919" spans="1:4" x14ac:dyDescent="0.25">
      <c r="A11919" s="1">
        <v>45688</v>
      </c>
      <c r="B11919" t="s">
        <v>1211</v>
      </c>
      <c r="C11919" t="s">
        <v>1212</v>
      </c>
      <c r="D11919" s="4">
        <v>-267.07</v>
      </c>
    </row>
    <row r="11920" spans="1:4" x14ac:dyDescent="0.25">
      <c r="A11920" s="1">
        <v>45688</v>
      </c>
      <c r="B11920" t="s">
        <v>1060</v>
      </c>
      <c r="C11920" t="s">
        <v>1061</v>
      </c>
      <c r="D11920" s="4">
        <v>-1914.3500000000256</v>
      </c>
    </row>
    <row r="11921" spans="1:4" x14ac:dyDescent="0.25">
      <c r="A11921" s="1">
        <v>45688</v>
      </c>
      <c r="B11921" t="s">
        <v>1064</v>
      </c>
      <c r="C11921" t="s">
        <v>1065</v>
      </c>
      <c r="D11921" s="4">
        <v>-2.8499999999999726</v>
      </c>
    </row>
    <row r="11922" spans="1:4" x14ac:dyDescent="0.25">
      <c r="A11922" s="1">
        <v>45688</v>
      </c>
      <c r="B11922" t="s">
        <v>1072</v>
      </c>
      <c r="C11922" t="s">
        <v>1073</v>
      </c>
      <c r="D11922" s="4">
        <v>-134048.04000000004</v>
      </c>
    </row>
    <row r="11923" spans="1:4" x14ac:dyDescent="0.25">
      <c r="A11923" s="1">
        <v>45688</v>
      </c>
      <c r="B11923" t="s">
        <v>1076</v>
      </c>
      <c r="C11923" t="s">
        <v>1077</v>
      </c>
      <c r="D11923" s="4">
        <v>1320.3300000000006</v>
      </c>
    </row>
    <row r="11924" spans="1:4" x14ac:dyDescent="0.25">
      <c r="A11924" s="1">
        <v>45688</v>
      </c>
      <c r="B11924" t="s">
        <v>1234</v>
      </c>
      <c r="C11924" t="s">
        <v>1235</v>
      </c>
      <c r="D11924" s="4">
        <v>-3.4000000000000909</v>
      </c>
    </row>
    <row r="11925" spans="1:4" x14ac:dyDescent="0.25">
      <c r="A11925" s="1">
        <v>45688</v>
      </c>
      <c r="B11925" t="s">
        <v>1215</v>
      </c>
      <c r="C11925" t="s">
        <v>1216</v>
      </c>
      <c r="D11925" s="4">
        <v>-6.24</v>
      </c>
    </row>
    <row r="11926" spans="1:4" x14ac:dyDescent="0.25">
      <c r="A11926" s="1">
        <v>45688</v>
      </c>
      <c r="B11926" t="s">
        <v>1217</v>
      </c>
      <c r="C11926" t="s">
        <v>1218</v>
      </c>
      <c r="D11926" s="4">
        <v>-336.31</v>
      </c>
    </row>
    <row r="11927" spans="1:4" x14ac:dyDescent="0.25">
      <c r="A11927" s="1">
        <v>45688</v>
      </c>
      <c r="B11927" t="s">
        <v>1087</v>
      </c>
      <c r="C11927" t="s">
        <v>1088</v>
      </c>
      <c r="D11927" s="4">
        <v>-587.42999999999995</v>
      </c>
    </row>
    <row r="11928" spans="1:4" x14ac:dyDescent="0.25">
      <c r="A11928" s="1">
        <v>45688</v>
      </c>
      <c r="B11928" t="s">
        <v>1091</v>
      </c>
      <c r="C11928" t="s">
        <v>1092</v>
      </c>
      <c r="D11928" s="4">
        <v>-2889.429999999998</v>
      </c>
    </row>
    <row r="11929" spans="1:4" x14ac:dyDescent="0.25">
      <c r="A11929" s="1">
        <v>45688</v>
      </c>
      <c r="B11929" t="s">
        <v>1095</v>
      </c>
      <c r="C11929" t="s">
        <v>1096</v>
      </c>
      <c r="D11929" s="4">
        <v>-17.44999999999996</v>
      </c>
    </row>
    <row r="11930" spans="1:4" x14ac:dyDescent="0.25">
      <c r="A11930" s="1">
        <v>45688</v>
      </c>
      <c r="B11930" t="s">
        <v>1099</v>
      </c>
      <c r="C11930" t="s">
        <v>1100</v>
      </c>
      <c r="D11930" s="4">
        <v>-165.0000000000004</v>
      </c>
    </row>
    <row r="11931" spans="1:4" x14ac:dyDescent="0.25">
      <c r="A11931" s="1">
        <v>45688</v>
      </c>
      <c r="B11931" t="s">
        <v>1103</v>
      </c>
      <c r="C11931" t="s">
        <v>1104</v>
      </c>
      <c r="D11931" s="4">
        <v>-2237.6799999999994</v>
      </c>
    </row>
    <row r="11932" spans="1:4" x14ac:dyDescent="0.25">
      <c r="A11932" s="1">
        <v>45688</v>
      </c>
      <c r="B11932" t="s">
        <v>1107</v>
      </c>
      <c r="C11932" t="s">
        <v>1108</v>
      </c>
      <c r="D11932" s="4">
        <v>-2359.3599999999997</v>
      </c>
    </row>
    <row r="11933" spans="1:4" x14ac:dyDescent="0.25">
      <c r="A11933" s="1">
        <v>45688</v>
      </c>
      <c r="B11933" t="s">
        <v>1109</v>
      </c>
      <c r="C11933" t="s">
        <v>1110</v>
      </c>
      <c r="D11933" s="4">
        <v>-953.81999999999982</v>
      </c>
    </row>
    <row r="11934" spans="1:4" x14ac:dyDescent="0.25">
      <c r="A11934" s="1">
        <v>45688</v>
      </c>
      <c r="B11934" t="s">
        <v>1111</v>
      </c>
      <c r="C11934" t="s">
        <v>1112</v>
      </c>
      <c r="D11934" s="4">
        <v>-1891.4599999999998</v>
      </c>
    </row>
    <row r="11935" spans="1:4" x14ac:dyDescent="0.25">
      <c r="A11935" s="1">
        <v>45688</v>
      </c>
      <c r="B11935" t="s">
        <v>1115</v>
      </c>
      <c r="C11935" t="s">
        <v>1116</v>
      </c>
      <c r="D11935" s="4">
        <v>3183.1099999999806</v>
      </c>
    </row>
    <row r="11936" spans="1:4" x14ac:dyDescent="0.25">
      <c r="A11936" s="1">
        <v>45688</v>
      </c>
      <c r="B11936" t="s">
        <v>1344</v>
      </c>
      <c r="C11936" t="s">
        <v>1345</v>
      </c>
      <c r="D11936" s="4">
        <v>-636.47</v>
      </c>
    </row>
    <row r="11937" spans="1:4" x14ac:dyDescent="0.25">
      <c r="A11937" s="1">
        <v>45688</v>
      </c>
      <c r="B11937" t="s">
        <v>1371</v>
      </c>
      <c r="C11937" t="s">
        <v>1372</v>
      </c>
      <c r="D11937" s="4">
        <v>-691.93999999998596</v>
      </c>
    </row>
    <row r="11938" spans="1:4" x14ac:dyDescent="0.25">
      <c r="A11938" s="1">
        <v>45688</v>
      </c>
      <c r="B11938" t="s">
        <v>1385</v>
      </c>
      <c r="C11938" t="s">
        <v>1386</v>
      </c>
      <c r="D11938" s="4">
        <v>1904.9900000000002</v>
      </c>
    </row>
    <row r="11939" spans="1:4" x14ac:dyDescent="0.25">
      <c r="A11939" s="1">
        <v>45688</v>
      </c>
      <c r="B11939" t="s">
        <v>1387</v>
      </c>
      <c r="C11939" t="s">
        <v>1388</v>
      </c>
      <c r="D11939" s="4">
        <v>-1754.59</v>
      </c>
    </row>
    <row r="11940" spans="1:4" x14ac:dyDescent="0.25">
      <c r="A11940" s="1">
        <v>45688</v>
      </c>
      <c r="B11940" t="s">
        <v>1117</v>
      </c>
      <c r="C11940" t="s">
        <v>1118</v>
      </c>
      <c r="D11940" s="4">
        <v>-2182.0699999999997</v>
      </c>
    </row>
    <row r="11941" spans="1:4" x14ac:dyDescent="0.25">
      <c r="A11941" s="1">
        <v>45688</v>
      </c>
      <c r="B11941" t="s">
        <v>1119</v>
      </c>
      <c r="C11941" t="s">
        <v>1120</v>
      </c>
      <c r="D11941" s="4">
        <v>-38251.91699999987</v>
      </c>
    </row>
    <row r="11942" spans="1:4" x14ac:dyDescent="0.25">
      <c r="A11942" s="1">
        <v>45688</v>
      </c>
      <c r="B11942" t="s">
        <v>1122</v>
      </c>
      <c r="C11942" t="s">
        <v>1123</v>
      </c>
      <c r="D11942" s="4">
        <v>-12</v>
      </c>
    </row>
    <row r="11943" spans="1:4" x14ac:dyDescent="0.25">
      <c r="A11943" s="1">
        <v>45688</v>
      </c>
      <c r="B11943" t="s">
        <v>1124</v>
      </c>
      <c r="C11943" t="s">
        <v>1125</v>
      </c>
      <c r="D11943" s="4">
        <v>-210910</v>
      </c>
    </row>
    <row r="11944" spans="1:4" x14ac:dyDescent="0.25">
      <c r="A11944" s="1">
        <v>45688</v>
      </c>
      <c r="B11944" t="s">
        <v>565</v>
      </c>
      <c r="C11944" t="s">
        <v>566</v>
      </c>
      <c r="D11944" s="4">
        <v>13050.089999999998</v>
      </c>
    </row>
    <row r="11945" spans="1:4" x14ac:dyDescent="0.25">
      <c r="A11945" s="1">
        <v>45688</v>
      </c>
      <c r="B11945" t="s">
        <v>568</v>
      </c>
      <c r="C11945" t="s">
        <v>569</v>
      </c>
      <c r="D11945" s="4">
        <v>19688.32</v>
      </c>
    </row>
    <row r="11946" spans="1:4" x14ac:dyDescent="0.25">
      <c r="A11946" s="1">
        <v>45688</v>
      </c>
      <c r="B11946" t="s">
        <v>574</v>
      </c>
      <c r="C11946" t="s">
        <v>575</v>
      </c>
      <c r="D11946" s="4">
        <v>6999.7099999999991</v>
      </c>
    </row>
    <row r="11947" spans="1:4" x14ac:dyDescent="0.25">
      <c r="A11947" s="1">
        <v>45688</v>
      </c>
      <c r="B11947" t="s">
        <v>578</v>
      </c>
      <c r="C11947" t="s">
        <v>579</v>
      </c>
      <c r="D11947" s="4">
        <v>485.98</v>
      </c>
    </row>
    <row r="11948" spans="1:4" x14ac:dyDescent="0.25">
      <c r="A11948" s="1">
        <v>45688</v>
      </c>
      <c r="B11948" t="s">
        <v>586</v>
      </c>
      <c r="C11948" t="s">
        <v>587</v>
      </c>
      <c r="D11948" s="4">
        <v>553.29999999999995</v>
      </c>
    </row>
    <row r="11949" spans="1:4" x14ac:dyDescent="0.25">
      <c r="A11949" s="1">
        <v>45688</v>
      </c>
      <c r="B11949" t="s">
        <v>590</v>
      </c>
      <c r="C11949" t="s">
        <v>591</v>
      </c>
      <c r="D11949" s="4">
        <v>2525</v>
      </c>
    </row>
    <row r="11950" spans="1:4" x14ac:dyDescent="0.25">
      <c r="A11950" s="1">
        <v>45688</v>
      </c>
      <c r="B11950" t="s">
        <v>595</v>
      </c>
      <c r="C11950" t="s">
        <v>596</v>
      </c>
      <c r="D11950" s="4">
        <v>305.00000000000006</v>
      </c>
    </row>
    <row r="11951" spans="1:4" x14ac:dyDescent="0.25">
      <c r="A11951" s="1">
        <v>45688</v>
      </c>
      <c r="B11951" t="s">
        <v>603</v>
      </c>
      <c r="C11951" t="s">
        <v>604</v>
      </c>
      <c r="D11951" s="4">
        <v>570.49</v>
      </c>
    </row>
    <row r="11952" spans="1:4" x14ac:dyDescent="0.25">
      <c r="A11952" s="1">
        <v>45688</v>
      </c>
      <c r="B11952" t="s">
        <v>627</v>
      </c>
      <c r="C11952" t="s">
        <v>628</v>
      </c>
      <c r="D11952" s="4">
        <v>21846.62</v>
      </c>
    </row>
    <row r="11953" spans="1:4" x14ac:dyDescent="0.25">
      <c r="A11953" s="1">
        <v>45688</v>
      </c>
      <c r="B11953" t="s">
        <v>633</v>
      </c>
      <c r="C11953" t="s">
        <v>634</v>
      </c>
      <c r="D11953" s="4">
        <v>11219.1</v>
      </c>
    </row>
    <row r="11954" spans="1:4" x14ac:dyDescent="0.25">
      <c r="A11954" s="1">
        <v>45688</v>
      </c>
      <c r="B11954" t="s">
        <v>640</v>
      </c>
      <c r="C11954" t="s">
        <v>641</v>
      </c>
      <c r="D11954" s="4">
        <v>40</v>
      </c>
    </row>
    <row r="11955" spans="1:4" x14ac:dyDescent="0.25">
      <c r="A11955" s="1">
        <v>45688</v>
      </c>
      <c r="B11955" t="s">
        <v>646</v>
      </c>
      <c r="C11955" t="s">
        <v>647</v>
      </c>
      <c r="D11955" s="4">
        <v>46799.8</v>
      </c>
    </row>
    <row r="11956" spans="1:4" x14ac:dyDescent="0.25">
      <c r="A11956" s="1">
        <v>45688</v>
      </c>
      <c r="B11956" t="s">
        <v>650</v>
      </c>
      <c r="C11956" t="s">
        <v>651</v>
      </c>
      <c r="D11956" s="4">
        <v>3331</v>
      </c>
    </row>
    <row r="11957" spans="1:4" x14ac:dyDescent="0.25">
      <c r="A11957" s="1">
        <v>45688</v>
      </c>
      <c r="B11957" t="s">
        <v>652</v>
      </c>
      <c r="C11957" t="s">
        <v>653</v>
      </c>
      <c r="D11957" s="4">
        <v>3573.08</v>
      </c>
    </row>
    <row r="11958" spans="1:4" x14ac:dyDescent="0.25">
      <c r="A11958" s="1">
        <v>45688</v>
      </c>
      <c r="B11958" t="s">
        <v>663</v>
      </c>
      <c r="C11958" t="s">
        <v>664</v>
      </c>
      <c r="D11958" s="4">
        <v>328.28</v>
      </c>
    </row>
    <row r="11959" spans="1:4" x14ac:dyDescent="0.25">
      <c r="A11959" s="1">
        <v>45688</v>
      </c>
      <c r="B11959" t="s">
        <v>668</v>
      </c>
      <c r="C11959" t="s">
        <v>669</v>
      </c>
      <c r="D11959" s="4">
        <v>443.9</v>
      </c>
    </row>
    <row r="11960" spans="1:4" x14ac:dyDescent="0.25">
      <c r="A11960" s="1">
        <v>45688</v>
      </c>
      <c r="B11960" t="s">
        <v>672</v>
      </c>
      <c r="C11960" t="s">
        <v>673</v>
      </c>
      <c r="D11960" s="4">
        <v>598</v>
      </c>
    </row>
    <row r="11961" spans="1:4" x14ac:dyDescent="0.25">
      <c r="A11961" s="1">
        <v>45688</v>
      </c>
      <c r="B11961" t="s">
        <v>676</v>
      </c>
      <c r="C11961" t="s">
        <v>677</v>
      </c>
      <c r="D11961" s="4">
        <v>4000</v>
      </c>
    </row>
    <row r="11962" spans="1:4" x14ac:dyDescent="0.25">
      <c r="A11962" s="1">
        <v>45688</v>
      </c>
      <c r="B11962" t="s">
        <v>680</v>
      </c>
      <c r="C11962" t="s">
        <v>681</v>
      </c>
      <c r="D11962" s="4">
        <v>5444.84</v>
      </c>
    </row>
    <row r="11963" spans="1:4" x14ac:dyDescent="0.25">
      <c r="A11963" s="1">
        <v>45688</v>
      </c>
      <c r="B11963" t="s">
        <v>690</v>
      </c>
      <c r="C11963" t="s">
        <v>691</v>
      </c>
      <c r="D11963" s="4">
        <v>3575</v>
      </c>
    </row>
    <row r="11964" spans="1:4" x14ac:dyDescent="0.25">
      <c r="A11964" s="1">
        <v>45688</v>
      </c>
      <c r="B11964" t="s">
        <v>698</v>
      </c>
      <c r="C11964" t="s">
        <v>699</v>
      </c>
      <c r="D11964" s="4">
        <v>2093.5</v>
      </c>
    </row>
    <row r="11965" spans="1:4" x14ac:dyDescent="0.25">
      <c r="A11965" s="1">
        <v>45688</v>
      </c>
      <c r="B11965" t="s">
        <v>1134</v>
      </c>
      <c r="C11965" t="s">
        <v>1135</v>
      </c>
      <c r="D11965" s="4">
        <v>666.67000000000007</v>
      </c>
    </row>
    <row r="11966" spans="1:4" x14ac:dyDescent="0.25">
      <c r="A11966" s="1">
        <v>45688</v>
      </c>
      <c r="B11966" t="s">
        <v>1140</v>
      </c>
      <c r="C11966" t="s">
        <v>1141</v>
      </c>
      <c r="D11966" s="4">
        <v>606.66999999999996</v>
      </c>
    </row>
    <row r="11967" spans="1:4" x14ac:dyDescent="0.25">
      <c r="A11967" s="1">
        <v>45688</v>
      </c>
      <c r="B11967" t="s">
        <v>1221</v>
      </c>
      <c r="C11967" t="s">
        <v>1222</v>
      </c>
      <c r="D11967" s="4">
        <v>4044</v>
      </c>
    </row>
    <row r="11968" spans="1:4" x14ac:dyDescent="0.25">
      <c r="A11968" s="1">
        <v>45688</v>
      </c>
      <c r="B11968" t="s">
        <v>702</v>
      </c>
      <c r="C11968" t="s">
        <v>703</v>
      </c>
      <c r="D11968" s="4">
        <v>1042.71</v>
      </c>
    </row>
    <row r="11969" spans="1:4" x14ac:dyDescent="0.25">
      <c r="A11969" s="1">
        <v>45688</v>
      </c>
      <c r="B11969" t="s">
        <v>1312</v>
      </c>
      <c r="C11969" t="s">
        <v>1313</v>
      </c>
      <c r="D11969" s="4">
        <v>1048.92</v>
      </c>
    </row>
    <row r="11970" spans="1:4" x14ac:dyDescent="0.25">
      <c r="A11970" s="1">
        <v>45688</v>
      </c>
      <c r="B11970" t="s">
        <v>1146</v>
      </c>
      <c r="C11970" t="s">
        <v>1147</v>
      </c>
      <c r="D11970" s="4">
        <v>2550</v>
      </c>
    </row>
    <row r="11971" spans="1:4" x14ac:dyDescent="0.25">
      <c r="A11971" s="1">
        <v>45688</v>
      </c>
      <c r="B11971" t="s">
        <v>1273</v>
      </c>
      <c r="C11971" t="s">
        <v>1274</v>
      </c>
      <c r="D11971" s="4">
        <v>693.33</v>
      </c>
    </row>
    <row r="11972" spans="1:4" x14ac:dyDescent="0.25">
      <c r="A11972" s="1">
        <v>45688</v>
      </c>
      <c r="B11972" t="s">
        <v>1260</v>
      </c>
      <c r="C11972" t="s">
        <v>1261</v>
      </c>
      <c r="D11972" s="4">
        <v>200</v>
      </c>
    </row>
    <row r="11973" spans="1:4" x14ac:dyDescent="0.25">
      <c r="A11973" s="1">
        <v>45688</v>
      </c>
      <c r="B11973" t="s">
        <v>704</v>
      </c>
      <c r="C11973" t="s">
        <v>705</v>
      </c>
      <c r="D11973" s="4">
        <v>10545.699999999999</v>
      </c>
    </row>
    <row r="11974" spans="1:4" x14ac:dyDescent="0.25">
      <c r="A11974" s="1">
        <v>45688</v>
      </c>
      <c r="B11974" t="s">
        <v>708</v>
      </c>
      <c r="C11974" t="s">
        <v>709</v>
      </c>
      <c r="D11974" s="4">
        <v>1656.87</v>
      </c>
    </row>
    <row r="11975" spans="1:4" x14ac:dyDescent="0.25">
      <c r="A11975" s="1">
        <v>45688</v>
      </c>
      <c r="B11975" t="s">
        <v>717</v>
      </c>
      <c r="C11975" t="s">
        <v>718</v>
      </c>
      <c r="D11975" s="4">
        <v>1502.19</v>
      </c>
    </row>
    <row r="11976" spans="1:4" x14ac:dyDescent="0.25">
      <c r="A11976" s="1">
        <v>45688</v>
      </c>
      <c r="B11976" t="s">
        <v>719</v>
      </c>
      <c r="C11976" t="s">
        <v>720</v>
      </c>
      <c r="D11976" s="4">
        <v>539.07000000000005</v>
      </c>
    </row>
    <row r="11977" spans="1:4" x14ac:dyDescent="0.25">
      <c r="A11977" s="1">
        <v>45688</v>
      </c>
      <c r="B11977" t="s">
        <v>1350</v>
      </c>
      <c r="C11977" t="s">
        <v>1351</v>
      </c>
      <c r="D11977" s="4">
        <v>114.13</v>
      </c>
    </row>
    <row r="11978" spans="1:4" x14ac:dyDescent="0.25">
      <c r="A11978" s="1">
        <v>45688</v>
      </c>
      <c r="B11978" t="s">
        <v>726</v>
      </c>
      <c r="C11978" t="s">
        <v>727</v>
      </c>
      <c r="D11978" s="4">
        <v>367.11</v>
      </c>
    </row>
    <row r="11979" spans="1:4" x14ac:dyDescent="0.25">
      <c r="A11979" s="1">
        <v>45688</v>
      </c>
      <c r="B11979" t="s">
        <v>734</v>
      </c>
      <c r="C11979" t="s">
        <v>735</v>
      </c>
      <c r="D11979" s="4">
        <v>66.790000000000006</v>
      </c>
    </row>
    <row r="11980" spans="1:4" x14ac:dyDescent="0.25">
      <c r="A11980" s="1">
        <v>45688</v>
      </c>
      <c r="B11980" t="s">
        <v>738</v>
      </c>
      <c r="C11980" t="s">
        <v>739</v>
      </c>
      <c r="D11980" s="4">
        <v>4356.75</v>
      </c>
    </row>
    <row r="11981" spans="1:4" x14ac:dyDescent="0.25">
      <c r="A11981" s="1">
        <v>45688</v>
      </c>
      <c r="B11981" t="s">
        <v>742</v>
      </c>
      <c r="C11981" t="s">
        <v>743</v>
      </c>
      <c r="D11981" s="4">
        <v>229.49</v>
      </c>
    </row>
    <row r="11982" spans="1:4" x14ac:dyDescent="0.25">
      <c r="A11982" s="1">
        <v>45688</v>
      </c>
      <c r="B11982" t="s">
        <v>747</v>
      </c>
      <c r="C11982" t="s">
        <v>748</v>
      </c>
      <c r="D11982" s="4">
        <v>7548.23</v>
      </c>
    </row>
    <row r="11983" spans="1:4" x14ac:dyDescent="0.25">
      <c r="A11983" s="1">
        <v>45688</v>
      </c>
      <c r="B11983" t="s">
        <v>767</v>
      </c>
      <c r="C11983" t="s">
        <v>768</v>
      </c>
      <c r="D11983" s="4">
        <v>25.7</v>
      </c>
    </row>
    <row r="11984" spans="1:4" x14ac:dyDescent="0.25">
      <c r="A11984" s="1">
        <v>45688</v>
      </c>
      <c r="B11984" t="s">
        <v>769</v>
      </c>
      <c r="C11984" t="s">
        <v>770</v>
      </c>
      <c r="D11984" s="4">
        <v>1201</v>
      </c>
    </row>
    <row r="11985" spans="1:4" x14ac:dyDescent="0.25">
      <c r="A11985" s="1">
        <v>45688</v>
      </c>
      <c r="B11985" t="s">
        <v>775</v>
      </c>
      <c r="C11985" t="s">
        <v>776</v>
      </c>
      <c r="D11985" s="4">
        <v>1544.7400000000002</v>
      </c>
    </row>
    <row r="11986" spans="1:4" x14ac:dyDescent="0.25">
      <c r="A11986" s="1">
        <v>45688</v>
      </c>
      <c r="B11986" t="s">
        <v>777</v>
      </c>
      <c r="C11986" t="s">
        <v>778</v>
      </c>
      <c r="D11986" s="4">
        <v>611.04000000000008</v>
      </c>
    </row>
    <row r="11987" spans="1:4" x14ac:dyDescent="0.25">
      <c r="A11987" s="1">
        <v>45688</v>
      </c>
      <c r="B11987" t="s">
        <v>781</v>
      </c>
      <c r="C11987" t="s">
        <v>782</v>
      </c>
      <c r="D11987" s="4">
        <v>77.31</v>
      </c>
    </row>
    <row r="11988" spans="1:4" x14ac:dyDescent="0.25">
      <c r="A11988" s="1">
        <v>45688</v>
      </c>
      <c r="B11988" t="s">
        <v>785</v>
      </c>
      <c r="C11988" t="s">
        <v>786</v>
      </c>
      <c r="D11988" s="4">
        <v>280</v>
      </c>
    </row>
    <row r="11989" spans="1:4" x14ac:dyDescent="0.25">
      <c r="A11989" s="1">
        <v>45688</v>
      </c>
      <c r="B11989" t="s">
        <v>788</v>
      </c>
      <c r="C11989" t="s">
        <v>789</v>
      </c>
      <c r="D11989" s="4">
        <v>47.52</v>
      </c>
    </row>
    <row r="11990" spans="1:4" x14ac:dyDescent="0.25">
      <c r="A11990" s="1">
        <v>45688</v>
      </c>
      <c r="B11990" t="s">
        <v>792</v>
      </c>
      <c r="C11990" t="s">
        <v>793</v>
      </c>
      <c r="D11990" s="4">
        <v>8092.78</v>
      </c>
    </row>
    <row r="11991" spans="1:4" x14ac:dyDescent="0.25">
      <c r="A11991" s="1">
        <v>45688</v>
      </c>
      <c r="B11991" t="s">
        <v>794</v>
      </c>
      <c r="C11991" t="s">
        <v>795</v>
      </c>
      <c r="D11991" s="4">
        <v>4664.74</v>
      </c>
    </row>
    <row r="11992" spans="1:4" x14ac:dyDescent="0.25">
      <c r="A11992" s="1">
        <v>45688</v>
      </c>
      <c r="B11992" t="s">
        <v>796</v>
      </c>
      <c r="C11992" t="s">
        <v>797</v>
      </c>
      <c r="D11992" s="4">
        <v>55</v>
      </c>
    </row>
    <row r="11993" spans="1:4" x14ac:dyDescent="0.25">
      <c r="A11993" s="1">
        <v>45688</v>
      </c>
      <c r="B11993" t="s">
        <v>800</v>
      </c>
      <c r="C11993" t="s">
        <v>801</v>
      </c>
      <c r="D11993" s="4">
        <v>3194.1</v>
      </c>
    </row>
    <row r="11994" spans="1:4" x14ac:dyDescent="0.25">
      <c r="A11994" s="1">
        <v>45688</v>
      </c>
      <c r="B11994" t="s">
        <v>802</v>
      </c>
      <c r="C11994" t="s">
        <v>803</v>
      </c>
      <c r="D11994" s="4">
        <v>110.67</v>
      </c>
    </row>
    <row r="11995" spans="1:4" x14ac:dyDescent="0.25">
      <c r="A11995" s="1">
        <v>45688</v>
      </c>
      <c r="B11995" t="s">
        <v>804</v>
      </c>
      <c r="C11995" t="s">
        <v>805</v>
      </c>
      <c r="D11995" s="4">
        <v>1122.47</v>
      </c>
    </row>
    <row r="11996" spans="1:4" x14ac:dyDescent="0.25">
      <c r="A11996" s="1">
        <v>45688</v>
      </c>
      <c r="B11996" t="s">
        <v>1240</v>
      </c>
      <c r="C11996" t="s">
        <v>1241</v>
      </c>
      <c r="D11996" s="4">
        <v>53.59</v>
      </c>
    </row>
    <row r="11997" spans="1:4" x14ac:dyDescent="0.25">
      <c r="A11997" s="1">
        <v>45688</v>
      </c>
      <c r="B11997" t="s">
        <v>812</v>
      </c>
      <c r="C11997" t="s">
        <v>813</v>
      </c>
      <c r="D11997" s="4">
        <v>496.55</v>
      </c>
    </row>
    <row r="11998" spans="1:4" x14ac:dyDescent="0.25">
      <c r="A11998" s="1">
        <v>45688</v>
      </c>
      <c r="B11998" t="s">
        <v>816</v>
      </c>
      <c r="C11998" t="s">
        <v>817</v>
      </c>
      <c r="D11998" s="4">
        <v>116.68</v>
      </c>
    </row>
    <row r="11999" spans="1:4" x14ac:dyDescent="0.25">
      <c r="A11999" s="1">
        <v>45688</v>
      </c>
      <c r="B11999" t="s">
        <v>818</v>
      </c>
      <c r="C11999" t="s">
        <v>819</v>
      </c>
      <c r="D11999" s="4">
        <v>14.92</v>
      </c>
    </row>
    <row r="12000" spans="1:4" x14ac:dyDescent="0.25">
      <c r="A12000" s="1">
        <v>45688</v>
      </c>
      <c r="B12000" t="s">
        <v>1152</v>
      </c>
      <c r="C12000" t="s">
        <v>1153</v>
      </c>
      <c r="D12000" s="4">
        <v>19.8</v>
      </c>
    </row>
    <row r="12001" spans="1:4" x14ac:dyDescent="0.25">
      <c r="A12001" s="1">
        <v>45688</v>
      </c>
      <c r="B12001" t="s">
        <v>830</v>
      </c>
      <c r="C12001" t="s">
        <v>1366</v>
      </c>
      <c r="D12001" s="4">
        <v>1500</v>
      </c>
    </row>
    <row r="12002" spans="1:4" x14ac:dyDescent="0.25">
      <c r="A12002" s="1">
        <v>45688</v>
      </c>
      <c r="B12002" t="s">
        <v>832</v>
      </c>
      <c r="C12002" t="s">
        <v>833</v>
      </c>
      <c r="D12002" s="4">
        <v>1000</v>
      </c>
    </row>
    <row r="12003" spans="1:4" x14ac:dyDescent="0.25">
      <c r="A12003" s="1">
        <v>45688</v>
      </c>
      <c r="B12003" t="s">
        <v>836</v>
      </c>
      <c r="C12003" t="s">
        <v>837</v>
      </c>
      <c r="D12003" s="4">
        <v>100</v>
      </c>
    </row>
    <row r="12004" spans="1:4" x14ac:dyDescent="0.25">
      <c r="A12004" s="1">
        <v>45688</v>
      </c>
      <c r="B12004" t="s">
        <v>842</v>
      </c>
      <c r="C12004" t="s">
        <v>843</v>
      </c>
      <c r="D12004" s="4">
        <v>100</v>
      </c>
    </row>
    <row r="12005" spans="1:4" x14ac:dyDescent="0.25">
      <c r="A12005" s="1">
        <v>45688</v>
      </c>
      <c r="B12005" t="s">
        <v>1338</v>
      </c>
      <c r="C12005" t="s">
        <v>1339</v>
      </c>
      <c r="D12005" s="4">
        <v>1920.9</v>
      </c>
    </row>
    <row r="12006" spans="1:4" x14ac:dyDescent="0.25">
      <c r="A12006" s="1">
        <v>45688</v>
      </c>
      <c r="B12006" t="s">
        <v>867</v>
      </c>
      <c r="C12006" t="s">
        <v>868</v>
      </c>
      <c r="D12006" s="4">
        <v>2962.4400000000005</v>
      </c>
    </row>
    <row r="12007" spans="1:4" x14ac:dyDescent="0.25">
      <c r="A12007" s="1">
        <v>45688</v>
      </c>
      <c r="B12007" t="s">
        <v>869</v>
      </c>
      <c r="C12007" t="s">
        <v>870</v>
      </c>
      <c r="D12007" s="4">
        <v>1249.24</v>
      </c>
    </row>
    <row r="12008" spans="1:4" x14ac:dyDescent="0.25">
      <c r="A12008" s="1">
        <v>45688</v>
      </c>
      <c r="B12008" t="s">
        <v>1332</v>
      </c>
      <c r="C12008" t="s">
        <v>1333</v>
      </c>
      <c r="D12008" s="4">
        <v>1221.17</v>
      </c>
    </row>
    <row r="12009" spans="1:4" x14ac:dyDescent="0.25">
      <c r="A12009" s="1">
        <v>45688</v>
      </c>
      <c r="B12009" t="s">
        <v>1500</v>
      </c>
      <c r="C12009" t="s">
        <v>1501</v>
      </c>
      <c r="D12009" s="4">
        <v>148665.29</v>
      </c>
    </row>
    <row r="12010" spans="1:4" x14ac:dyDescent="0.25">
      <c r="A12010" s="1">
        <v>45688</v>
      </c>
      <c r="B12010" t="s">
        <v>1503</v>
      </c>
      <c r="C12010" t="s">
        <v>1504</v>
      </c>
      <c r="D12010" s="4">
        <v>118304.70999999999</v>
      </c>
    </row>
    <row r="12011" spans="1:4" x14ac:dyDescent="0.25">
      <c r="A12011" s="1">
        <v>45688</v>
      </c>
      <c r="B12011" t="s">
        <v>1505</v>
      </c>
      <c r="C12011" t="s">
        <v>1506</v>
      </c>
      <c r="D12011" s="4">
        <v>10467.690000000002</v>
      </c>
    </row>
    <row r="12012" spans="1:4" x14ac:dyDescent="0.25">
      <c r="A12012" s="1">
        <v>45688</v>
      </c>
      <c r="B12012" t="s">
        <v>1507</v>
      </c>
      <c r="C12012" t="s">
        <v>1508</v>
      </c>
      <c r="D12012" s="4">
        <v>18115.18</v>
      </c>
    </row>
    <row r="12013" spans="1:4" x14ac:dyDescent="0.25">
      <c r="A12013" s="1">
        <v>45688</v>
      </c>
      <c r="B12013" t="s">
        <v>1509</v>
      </c>
      <c r="C12013" t="s">
        <v>1510</v>
      </c>
      <c r="D12013" s="4">
        <v>1385</v>
      </c>
    </row>
    <row r="12014" spans="1:4" x14ac:dyDescent="0.25">
      <c r="A12014" s="1">
        <v>45688</v>
      </c>
      <c r="B12014" t="s">
        <v>1515</v>
      </c>
      <c r="C12014" t="s">
        <v>1516</v>
      </c>
      <c r="D12014" s="4">
        <v>25997.939999999995</v>
      </c>
    </row>
    <row r="12015" spans="1:4" x14ac:dyDescent="0.25">
      <c r="A12015" s="1">
        <v>45688</v>
      </c>
      <c r="B12015" t="s">
        <v>1517</v>
      </c>
      <c r="C12015" t="s">
        <v>1518</v>
      </c>
      <c r="D12015" s="4">
        <v>23297.489999999991</v>
      </c>
    </row>
    <row r="12016" spans="1:4" x14ac:dyDescent="0.25">
      <c r="A12016" s="1">
        <v>45688</v>
      </c>
      <c r="B12016" t="s">
        <v>1519</v>
      </c>
      <c r="C12016" t="s">
        <v>1520</v>
      </c>
      <c r="D12016" s="4">
        <v>1402.347</v>
      </c>
    </row>
    <row r="12017" spans="1:4" x14ac:dyDescent="0.25">
      <c r="A12017" s="1">
        <v>45688</v>
      </c>
      <c r="B12017" t="s">
        <v>1521</v>
      </c>
      <c r="C12017" t="s">
        <v>1522</v>
      </c>
      <c r="D12017" s="4">
        <v>309.75</v>
      </c>
    </row>
    <row r="12018" spans="1:4" x14ac:dyDescent="0.25">
      <c r="A12018" s="1">
        <v>45688</v>
      </c>
      <c r="B12018" t="s">
        <v>1527</v>
      </c>
      <c r="C12018" t="s">
        <v>1528</v>
      </c>
      <c r="D12018" s="4">
        <v>9932.25</v>
      </c>
    </row>
    <row r="12019" spans="1:4" x14ac:dyDescent="0.25">
      <c r="A12019" s="1">
        <v>45688</v>
      </c>
      <c r="B12019" t="s">
        <v>1529</v>
      </c>
      <c r="C12019" t="s">
        <v>1530</v>
      </c>
      <c r="D12019" s="4">
        <v>4641.4699999999993</v>
      </c>
    </row>
    <row r="12020" spans="1:4" x14ac:dyDescent="0.25">
      <c r="A12020" s="1">
        <v>45688</v>
      </c>
      <c r="B12020" t="s">
        <v>1531</v>
      </c>
      <c r="C12020" t="s">
        <v>1532</v>
      </c>
      <c r="D12020" s="4">
        <v>623.40000000000009</v>
      </c>
    </row>
    <row r="12021" spans="1:4" x14ac:dyDescent="0.25">
      <c r="A12021" s="1">
        <v>45688</v>
      </c>
      <c r="B12021" t="s">
        <v>1535</v>
      </c>
      <c r="C12021" t="s">
        <v>1536</v>
      </c>
      <c r="D12021" s="4">
        <v>940.67000000000007</v>
      </c>
    </row>
    <row r="12022" spans="1:4" x14ac:dyDescent="0.25">
      <c r="A12022" s="1">
        <v>45688</v>
      </c>
      <c r="B12022" t="s">
        <v>1537</v>
      </c>
      <c r="C12022" t="s">
        <v>1538</v>
      </c>
      <c r="D12022" s="4">
        <v>1237.95</v>
      </c>
    </row>
    <row r="12023" spans="1:4" x14ac:dyDescent="0.25">
      <c r="A12023" s="1">
        <v>45688</v>
      </c>
      <c r="B12023" t="s">
        <v>1541</v>
      </c>
      <c r="C12023" t="s">
        <v>1542</v>
      </c>
      <c r="D12023" s="4">
        <v>721</v>
      </c>
    </row>
    <row r="12024" spans="1:4" x14ac:dyDescent="0.25">
      <c r="A12024" s="1">
        <v>45688</v>
      </c>
      <c r="B12024" t="s">
        <v>1543</v>
      </c>
      <c r="C12024" t="s">
        <v>1544</v>
      </c>
      <c r="D12024" s="4">
        <v>290</v>
      </c>
    </row>
    <row r="12025" spans="1:4" x14ac:dyDescent="0.25">
      <c r="A12025" s="1">
        <v>45688</v>
      </c>
      <c r="B12025" t="s">
        <v>1545</v>
      </c>
      <c r="C12025" t="s">
        <v>1546</v>
      </c>
      <c r="D12025" s="4">
        <v>20</v>
      </c>
    </row>
    <row r="12026" spans="1:4" x14ac:dyDescent="0.25">
      <c r="A12026" s="1">
        <v>45688</v>
      </c>
      <c r="B12026" t="s">
        <v>1547</v>
      </c>
      <c r="C12026" t="s">
        <v>1548</v>
      </c>
      <c r="D12026" s="4">
        <v>60</v>
      </c>
    </row>
    <row r="12027" spans="1:4" x14ac:dyDescent="0.25">
      <c r="A12027" s="1">
        <v>45688</v>
      </c>
      <c r="B12027" t="s">
        <v>911</v>
      </c>
      <c r="C12027" t="s">
        <v>912</v>
      </c>
      <c r="D12027" s="4">
        <v>1701.1599999999999</v>
      </c>
    </row>
    <row r="12028" spans="1:4" x14ac:dyDescent="0.25">
      <c r="A12028" s="1">
        <v>45688</v>
      </c>
      <c r="B12028" t="s">
        <v>919</v>
      </c>
      <c r="C12028" t="s">
        <v>920</v>
      </c>
      <c r="D12028" s="4">
        <v>395.49</v>
      </c>
    </row>
    <row r="12029" spans="1:4" x14ac:dyDescent="0.25">
      <c r="A12029" s="1">
        <v>45688</v>
      </c>
      <c r="B12029" t="s">
        <v>924</v>
      </c>
      <c r="C12029" t="s">
        <v>925</v>
      </c>
      <c r="D12029" s="4">
        <v>2989.04</v>
      </c>
    </row>
    <row r="12030" spans="1:4" x14ac:dyDescent="0.25">
      <c r="A12030" s="1">
        <v>45688</v>
      </c>
      <c r="B12030" t="s">
        <v>927</v>
      </c>
      <c r="C12030" t="s">
        <v>928</v>
      </c>
      <c r="D12030" s="4">
        <v>1101.5999999999999</v>
      </c>
    </row>
    <row r="12031" spans="1:4" x14ac:dyDescent="0.25">
      <c r="A12031" s="1">
        <v>45688</v>
      </c>
      <c r="B12031" t="s">
        <v>931</v>
      </c>
      <c r="C12031" t="s">
        <v>932</v>
      </c>
      <c r="D12031" s="4">
        <v>2439.1799999999998</v>
      </c>
    </row>
    <row r="12032" spans="1:4" x14ac:dyDescent="0.25">
      <c r="A12032" s="1">
        <v>45688</v>
      </c>
      <c r="B12032" t="s">
        <v>935</v>
      </c>
      <c r="C12032" t="s">
        <v>936</v>
      </c>
      <c r="D12032" s="4">
        <v>1734.9</v>
      </c>
    </row>
    <row r="12033" spans="1:4" x14ac:dyDescent="0.25">
      <c r="A12033" s="1">
        <v>45688</v>
      </c>
      <c r="B12033" t="s">
        <v>938</v>
      </c>
      <c r="C12033" t="s">
        <v>939</v>
      </c>
      <c r="D12033" s="4">
        <v>463.8</v>
      </c>
    </row>
    <row r="12034" spans="1:4" x14ac:dyDescent="0.25">
      <c r="A12034" s="1">
        <v>45688</v>
      </c>
      <c r="B12034" t="s">
        <v>942</v>
      </c>
      <c r="C12034" t="s">
        <v>943</v>
      </c>
      <c r="D12034" s="4">
        <v>106.96</v>
      </c>
    </row>
    <row r="12035" spans="1:4" x14ac:dyDescent="0.25">
      <c r="A12035" s="1">
        <v>45688</v>
      </c>
      <c r="B12035" t="s">
        <v>948</v>
      </c>
      <c r="C12035" t="s">
        <v>949</v>
      </c>
      <c r="D12035" s="4">
        <v>25.14</v>
      </c>
    </row>
    <row r="12036" spans="1:4" x14ac:dyDescent="0.25">
      <c r="A12036" s="1">
        <v>45688</v>
      </c>
      <c r="B12036" t="s">
        <v>952</v>
      </c>
      <c r="C12036" t="s">
        <v>953</v>
      </c>
      <c r="D12036" s="4">
        <v>191574.18</v>
      </c>
    </row>
    <row r="12037" spans="1:4" x14ac:dyDescent="0.25">
      <c r="A12037" s="1">
        <v>45688</v>
      </c>
      <c r="B12037" t="s">
        <v>955</v>
      </c>
      <c r="C12037" t="s">
        <v>956</v>
      </c>
      <c r="D12037" s="4">
        <v>460381.31</v>
      </c>
    </row>
    <row r="12038" spans="1:4" x14ac:dyDescent="0.25">
      <c r="A12038" s="1">
        <v>45688</v>
      </c>
      <c r="B12038" t="s">
        <v>961</v>
      </c>
      <c r="C12038" t="s">
        <v>962</v>
      </c>
      <c r="D12038" s="4">
        <v>887.5</v>
      </c>
    </row>
    <row r="12039" spans="1:4" x14ac:dyDescent="0.25">
      <c r="A12039" s="1">
        <v>45688</v>
      </c>
      <c r="B12039" t="s">
        <v>971</v>
      </c>
      <c r="C12039" t="s">
        <v>972</v>
      </c>
      <c r="D12039" s="4">
        <v>115.5</v>
      </c>
    </row>
    <row r="12040" spans="1:4" x14ac:dyDescent="0.25">
      <c r="A12040" s="1">
        <v>45688</v>
      </c>
      <c r="B12040" t="s">
        <v>989</v>
      </c>
      <c r="C12040" t="s">
        <v>990</v>
      </c>
      <c r="D12040" s="4">
        <v>11500</v>
      </c>
    </row>
    <row r="12041" spans="1:4" x14ac:dyDescent="0.25">
      <c r="A12041" s="1">
        <v>45688</v>
      </c>
      <c r="B12041" t="s">
        <v>993</v>
      </c>
      <c r="C12041" t="s">
        <v>994</v>
      </c>
      <c r="D12041" s="4">
        <v>47.44</v>
      </c>
    </row>
    <row r="12042" spans="1:4" x14ac:dyDescent="0.25">
      <c r="A12042" s="1">
        <v>45688</v>
      </c>
      <c r="B12042" t="s">
        <v>1162</v>
      </c>
      <c r="C12042" t="s">
        <v>1163</v>
      </c>
      <c r="D12042" s="4">
        <v>65.760000000001014</v>
      </c>
    </row>
    <row r="12043" spans="1:4" x14ac:dyDescent="0.25">
      <c r="A12043" s="1">
        <v>45688</v>
      </c>
      <c r="B12043" t="s">
        <v>1021</v>
      </c>
      <c r="C12043" t="s">
        <v>1022</v>
      </c>
      <c r="D12043" s="4">
        <v>1116.49</v>
      </c>
    </row>
    <row r="12044" spans="1:4" x14ac:dyDescent="0.25">
      <c r="A12044" s="1">
        <v>45688</v>
      </c>
      <c r="B12044" t="s">
        <v>1025</v>
      </c>
      <c r="C12044" t="s">
        <v>1026</v>
      </c>
      <c r="D12044" s="4">
        <v>184.99</v>
      </c>
    </row>
    <row r="12045" spans="1:4" x14ac:dyDescent="0.25">
      <c r="A12045" s="1">
        <v>45688</v>
      </c>
      <c r="B12045" t="s">
        <v>1227</v>
      </c>
      <c r="C12045" t="s">
        <v>1228</v>
      </c>
      <c r="D12045" s="4">
        <v>16366.509999999995</v>
      </c>
    </row>
    <row r="12046" spans="1:4" x14ac:dyDescent="0.25">
      <c r="A12046" s="1">
        <v>45688</v>
      </c>
      <c r="B12046" t="s">
        <v>27</v>
      </c>
      <c r="C12046" t="s">
        <v>1032</v>
      </c>
      <c r="D12046" s="4">
        <v>-386113.99</v>
      </c>
    </row>
    <row r="12047" spans="1:4" x14ac:dyDescent="0.25">
      <c r="A12047" s="1">
        <v>45688</v>
      </c>
      <c r="B12047" t="s">
        <v>31</v>
      </c>
      <c r="C12047" t="s">
        <v>1293</v>
      </c>
      <c r="D12047" s="4">
        <v>-4166</v>
      </c>
    </row>
    <row r="12048" spans="1:4" x14ac:dyDescent="0.25">
      <c r="A12048" s="1">
        <v>45688</v>
      </c>
      <c r="B12048" t="s">
        <v>34</v>
      </c>
      <c r="C12048" t="s">
        <v>1044</v>
      </c>
      <c r="D12048" s="4">
        <v>-3300</v>
      </c>
    </row>
    <row r="12049" spans="1:4" x14ac:dyDescent="0.25">
      <c r="A12049" s="1">
        <v>45688</v>
      </c>
      <c r="B12049" t="s">
        <v>25</v>
      </c>
      <c r="C12049" t="s">
        <v>1049</v>
      </c>
      <c r="D12049" s="4">
        <v>-38977.810000000005</v>
      </c>
    </row>
    <row r="12050" spans="1:4" x14ac:dyDescent="0.25">
      <c r="A12050" s="1">
        <v>45688</v>
      </c>
      <c r="B12050" t="s">
        <v>1056</v>
      </c>
      <c r="C12050" t="s">
        <v>1057</v>
      </c>
      <c r="D12050" s="4">
        <v>-275792.65000000002</v>
      </c>
    </row>
    <row r="12051" spans="1:4" x14ac:dyDescent="0.25">
      <c r="A12051" s="1">
        <v>45688</v>
      </c>
      <c r="B12051" t="s">
        <v>1058</v>
      </c>
      <c r="C12051" t="s">
        <v>1059</v>
      </c>
      <c r="D12051" s="4">
        <v>-601684.31999999995</v>
      </c>
    </row>
    <row r="12052" spans="1:4" x14ac:dyDescent="0.25">
      <c r="A12052" s="1">
        <v>45688</v>
      </c>
      <c r="B12052" t="s">
        <v>1066</v>
      </c>
      <c r="C12052" t="s">
        <v>1067</v>
      </c>
      <c r="D12052" s="4">
        <v>-0.30000000000063665</v>
      </c>
    </row>
    <row r="12053" spans="1:4" x14ac:dyDescent="0.25">
      <c r="A12053" s="1">
        <v>45688</v>
      </c>
      <c r="B12053" t="s">
        <v>1166</v>
      </c>
      <c r="C12053" t="s">
        <v>1167</v>
      </c>
      <c r="D12053" s="4">
        <v>-2.5</v>
      </c>
    </row>
    <row r="12054" spans="1:4" x14ac:dyDescent="0.25">
      <c r="A12054" s="1">
        <v>45688</v>
      </c>
      <c r="B12054" t="s">
        <v>1168</v>
      </c>
      <c r="C12054" t="s">
        <v>1169</v>
      </c>
      <c r="D12054" s="4">
        <v>-276</v>
      </c>
    </row>
    <row r="12055" spans="1:4" x14ac:dyDescent="0.25">
      <c r="A12055" s="1">
        <v>45688</v>
      </c>
      <c r="B12055" t="s">
        <v>1084</v>
      </c>
      <c r="C12055" t="s">
        <v>1085</v>
      </c>
      <c r="D12055" s="4">
        <v>-15000</v>
      </c>
    </row>
    <row r="12056" spans="1:4" x14ac:dyDescent="0.25">
      <c r="A12056" s="1">
        <v>45688</v>
      </c>
      <c r="B12056" t="s">
        <v>1089</v>
      </c>
      <c r="C12056" t="s">
        <v>1090</v>
      </c>
      <c r="D12056" s="4">
        <v>-60544.45</v>
      </c>
    </row>
    <row r="12057" spans="1:4" x14ac:dyDescent="0.25">
      <c r="A12057" s="1">
        <v>45688</v>
      </c>
      <c r="B12057" t="s">
        <v>1101</v>
      </c>
      <c r="C12057" t="s">
        <v>1102</v>
      </c>
      <c r="D12057" s="4">
        <v>11443.95</v>
      </c>
    </row>
    <row r="12058" spans="1:4" x14ac:dyDescent="0.25">
      <c r="A12058" s="1">
        <v>45716</v>
      </c>
      <c r="B12058" t="s">
        <v>1182</v>
      </c>
      <c r="C12058" t="s">
        <v>1183</v>
      </c>
      <c r="D12058" s="4">
        <v>249.99999999998727</v>
      </c>
    </row>
    <row r="12059" spans="1:4" x14ac:dyDescent="0.25">
      <c r="A12059" s="1">
        <v>45716</v>
      </c>
      <c r="B12059" t="s">
        <v>570</v>
      </c>
      <c r="C12059" t="s">
        <v>571</v>
      </c>
      <c r="D12059" s="4">
        <v>10000</v>
      </c>
    </row>
    <row r="12060" spans="1:4" x14ac:dyDescent="0.25">
      <c r="A12060" s="1">
        <v>45716</v>
      </c>
      <c r="B12060" t="s">
        <v>576</v>
      </c>
      <c r="C12060" t="s">
        <v>577</v>
      </c>
      <c r="D12060" s="4">
        <v>38543</v>
      </c>
    </row>
    <row r="12061" spans="1:4" x14ac:dyDescent="0.25">
      <c r="A12061" s="1">
        <v>45716</v>
      </c>
      <c r="B12061" t="s">
        <v>580</v>
      </c>
      <c r="C12061" t="s">
        <v>581</v>
      </c>
      <c r="D12061" s="4">
        <v>103027.1</v>
      </c>
    </row>
    <row r="12062" spans="1:4" x14ac:dyDescent="0.25">
      <c r="A12062" s="1">
        <v>45716</v>
      </c>
      <c r="B12062" t="s">
        <v>588</v>
      </c>
      <c r="C12062" t="s">
        <v>589</v>
      </c>
      <c r="D12062" s="4">
        <v>59322.69</v>
      </c>
    </row>
    <row r="12063" spans="1:4" x14ac:dyDescent="0.25">
      <c r="A12063" s="1">
        <v>45716</v>
      </c>
      <c r="B12063" t="s">
        <v>592</v>
      </c>
      <c r="C12063" t="s">
        <v>593</v>
      </c>
      <c r="D12063" s="4">
        <v>87545.25</v>
      </c>
    </row>
    <row r="12064" spans="1:4" x14ac:dyDescent="0.25">
      <c r="A12064" s="1">
        <v>45716</v>
      </c>
      <c r="B12064" t="s">
        <v>597</v>
      </c>
      <c r="C12064" t="s">
        <v>598</v>
      </c>
      <c r="D12064" s="4">
        <v>693957.03</v>
      </c>
    </row>
    <row r="12065" spans="1:4" x14ac:dyDescent="0.25">
      <c r="A12065" s="1">
        <v>45716</v>
      </c>
      <c r="B12065" t="s">
        <v>601</v>
      </c>
      <c r="C12065" t="s">
        <v>602</v>
      </c>
      <c r="D12065" s="4">
        <v>136992.31</v>
      </c>
    </row>
    <row r="12066" spans="1:4" x14ac:dyDescent="0.25">
      <c r="A12066" s="1">
        <v>45716</v>
      </c>
      <c r="B12066" t="s">
        <v>605</v>
      </c>
      <c r="C12066" t="s">
        <v>606</v>
      </c>
      <c r="D12066" s="4">
        <v>229033.74</v>
      </c>
    </row>
    <row r="12067" spans="1:4" x14ac:dyDescent="0.25">
      <c r="A12067" s="1">
        <v>45716</v>
      </c>
      <c r="B12067" t="s">
        <v>1334</v>
      </c>
      <c r="C12067" t="s">
        <v>1335</v>
      </c>
      <c r="D12067" s="4">
        <v>140736</v>
      </c>
    </row>
    <row r="12068" spans="1:4" x14ac:dyDescent="0.25">
      <c r="A12068" s="1">
        <v>45716</v>
      </c>
      <c r="B12068" t="s">
        <v>611</v>
      </c>
      <c r="C12068" t="s">
        <v>612</v>
      </c>
      <c r="D12068" s="4">
        <v>330466.49000000005</v>
      </c>
    </row>
    <row r="12069" spans="1:4" x14ac:dyDescent="0.25">
      <c r="A12069" s="1">
        <v>45716</v>
      </c>
      <c r="B12069" t="s">
        <v>1391</v>
      </c>
      <c r="C12069" t="s">
        <v>1392</v>
      </c>
      <c r="D12069" s="4">
        <v>1508.2</v>
      </c>
    </row>
    <row r="12070" spans="1:4" x14ac:dyDescent="0.25">
      <c r="A12070" s="1">
        <v>45716</v>
      </c>
      <c r="B12070" t="s">
        <v>617</v>
      </c>
      <c r="C12070" t="s">
        <v>618</v>
      </c>
      <c r="D12070" s="4">
        <v>102499.20999999999</v>
      </c>
    </row>
    <row r="12071" spans="1:4" x14ac:dyDescent="0.25">
      <c r="A12071" s="1">
        <v>45716</v>
      </c>
      <c r="B12071" t="s">
        <v>621</v>
      </c>
      <c r="C12071" t="s">
        <v>622</v>
      </c>
      <c r="D12071" s="4">
        <v>16409.09</v>
      </c>
    </row>
    <row r="12072" spans="1:4" x14ac:dyDescent="0.25">
      <c r="A12072" s="1">
        <v>45716</v>
      </c>
      <c r="B12072" t="s">
        <v>625</v>
      </c>
      <c r="C12072" t="s">
        <v>626</v>
      </c>
      <c r="D12072" s="4">
        <v>15085.040000000023</v>
      </c>
    </row>
    <row r="12073" spans="1:4" x14ac:dyDescent="0.25">
      <c r="A12073" s="1">
        <v>45716</v>
      </c>
      <c r="B12073" t="s">
        <v>48</v>
      </c>
      <c r="C12073" t="s">
        <v>49</v>
      </c>
      <c r="D12073" s="4">
        <v>340</v>
      </c>
    </row>
    <row r="12074" spans="1:4" x14ac:dyDescent="0.25">
      <c r="A12074" s="1">
        <v>45716</v>
      </c>
      <c r="B12074" t="s">
        <v>53</v>
      </c>
      <c r="C12074" t="s">
        <v>54</v>
      </c>
      <c r="D12074" s="4">
        <v>2500</v>
      </c>
    </row>
    <row r="12075" spans="1:4" x14ac:dyDescent="0.25">
      <c r="A12075" s="1">
        <v>45716</v>
      </c>
      <c r="B12075" t="s">
        <v>57</v>
      </c>
      <c r="C12075" t="s">
        <v>58</v>
      </c>
      <c r="D12075" s="4">
        <v>250</v>
      </c>
    </row>
    <row r="12076" spans="1:4" x14ac:dyDescent="0.25">
      <c r="A12076" s="1">
        <v>45716</v>
      </c>
      <c r="B12076" t="s">
        <v>61</v>
      </c>
      <c r="C12076" t="s">
        <v>62</v>
      </c>
      <c r="D12076" s="4">
        <v>997500</v>
      </c>
    </row>
    <row r="12077" spans="1:4" x14ac:dyDescent="0.25">
      <c r="A12077" s="1">
        <v>45716</v>
      </c>
      <c r="B12077" t="s">
        <v>64</v>
      </c>
      <c r="C12077" t="s">
        <v>65</v>
      </c>
      <c r="D12077" s="4">
        <v>57523.069999999992</v>
      </c>
    </row>
    <row r="12078" spans="1:4" x14ac:dyDescent="0.25">
      <c r="A12078" s="1">
        <v>45716</v>
      </c>
      <c r="B12078" t="s">
        <v>66</v>
      </c>
      <c r="C12078" t="s">
        <v>67</v>
      </c>
      <c r="D12078" s="4">
        <v>82116.000000000015</v>
      </c>
    </row>
    <row r="12079" spans="1:4" x14ac:dyDescent="0.25">
      <c r="A12079" s="1">
        <v>45716</v>
      </c>
      <c r="B12079" t="s">
        <v>139</v>
      </c>
      <c r="C12079" t="s">
        <v>654</v>
      </c>
      <c r="D12079" s="4">
        <v>601684.31999999995</v>
      </c>
    </row>
    <row r="12080" spans="1:4" x14ac:dyDescent="0.25">
      <c r="A12080" s="1">
        <v>45716</v>
      </c>
      <c r="B12080" t="s">
        <v>143</v>
      </c>
      <c r="C12080" t="s">
        <v>662</v>
      </c>
      <c r="D12080" s="4">
        <v>275792.65000000002</v>
      </c>
    </row>
    <row r="12081" spans="1:4" x14ac:dyDescent="0.25">
      <c r="A12081" s="1">
        <v>45716</v>
      </c>
      <c r="B12081" t="s">
        <v>665</v>
      </c>
      <c r="C12081" t="s">
        <v>666</v>
      </c>
      <c r="D12081" s="4">
        <v>2431563.2499999935</v>
      </c>
    </row>
    <row r="12082" spans="1:4" x14ac:dyDescent="0.25">
      <c r="A12082" s="1">
        <v>45716</v>
      </c>
      <c r="B12082" t="s">
        <v>670</v>
      </c>
      <c r="C12082" t="s">
        <v>671</v>
      </c>
      <c r="D12082" s="4">
        <v>287458.42</v>
      </c>
    </row>
    <row r="12083" spans="1:4" x14ac:dyDescent="0.25">
      <c r="A12083" s="1">
        <v>45716</v>
      </c>
      <c r="B12083" t="s">
        <v>674</v>
      </c>
      <c r="C12083" t="s">
        <v>675</v>
      </c>
      <c r="D12083" s="4">
        <v>188123.81999999992</v>
      </c>
    </row>
    <row r="12084" spans="1:4" x14ac:dyDescent="0.25">
      <c r="A12084" s="1">
        <v>45716</v>
      </c>
      <c r="B12084" t="s">
        <v>678</v>
      </c>
      <c r="C12084" t="s">
        <v>679</v>
      </c>
      <c r="D12084" s="4">
        <v>-1616.51</v>
      </c>
    </row>
    <row r="12085" spans="1:4" x14ac:dyDescent="0.25">
      <c r="A12085" s="1">
        <v>45716</v>
      </c>
      <c r="B12085" t="s">
        <v>687</v>
      </c>
      <c r="C12085" t="s">
        <v>688</v>
      </c>
      <c r="D12085" s="4">
        <v>975.82999999999993</v>
      </c>
    </row>
    <row r="12086" spans="1:4" x14ac:dyDescent="0.25">
      <c r="A12086" s="1">
        <v>45716</v>
      </c>
      <c r="B12086" t="s">
        <v>1184</v>
      </c>
      <c r="C12086" t="s">
        <v>1185</v>
      </c>
      <c r="D12086" s="4">
        <v>128080.93999999999</v>
      </c>
    </row>
    <row r="12087" spans="1:4" x14ac:dyDescent="0.25">
      <c r="A12087" s="1">
        <v>45716</v>
      </c>
      <c r="B12087" t="s">
        <v>1346</v>
      </c>
      <c r="C12087" t="s">
        <v>1347</v>
      </c>
      <c r="D12087" s="4">
        <v>46077.12000000001</v>
      </c>
    </row>
    <row r="12088" spans="1:4" x14ac:dyDescent="0.25">
      <c r="A12088" s="1">
        <v>45716</v>
      </c>
      <c r="B12088" t="s">
        <v>1360</v>
      </c>
      <c r="C12088" t="s">
        <v>1361</v>
      </c>
      <c r="D12088" s="4">
        <v>2970.2499999999977</v>
      </c>
    </row>
    <row r="12089" spans="1:4" x14ac:dyDescent="0.25">
      <c r="A12089" s="1">
        <v>45716</v>
      </c>
      <c r="B12089" t="s">
        <v>723</v>
      </c>
      <c r="C12089" t="s">
        <v>724</v>
      </c>
      <c r="D12089" s="4">
        <v>21841.970000000016</v>
      </c>
    </row>
    <row r="12090" spans="1:4" x14ac:dyDescent="0.25">
      <c r="A12090" s="1">
        <v>45716</v>
      </c>
      <c r="B12090" t="s">
        <v>736</v>
      </c>
      <c r="C12090" t="s">
        <v>737</v>
      </c>
      <c r="D12090" s="4">
        <v>173157.30000000002</v>
      </c>
    </row>
    <row r="12091" spans="1:4" x14ac:dyDescent="0.25">
      <c r="A12091" s="1">
        <v>45716</v>
      </c>
      <c r="B12091" t="s">
        <v>740</v>
      </c>
      <c r="C12091" t="s">
        <v>741</v>
      </c>
      <c r="D12091" s="4">
        <v>5625.8700000000445</v>
      </c>
    </row>
    <row r="12092" spans="1:4" x14ac:dyDescent="0.25">
      <c r="A12092" s="1">
        <v>45716</v>
      </c>
      <c r="B12092" t="s">
        <v>744</v>
      </c>
      <c r="C12092" t="s">
        <v>745</v>
      </c>
      <c r="D12092" s="4">
        <v>-236.19999999993556</v>
      </c>
    </row>
    <row r="12093" spans="1:4" x14ac:dyDescent="0.25">
      <c r="A12093" s="1">
        <v>45716</v>
      </c>
      <c r="B12093" t="s">
        <v>753</v>
      </c>
      <c r="C12093" t="s">
        <v>754</v>
      </c>
      <c r="D12093" s="4">
        <v>47142.770000000004</v>
      </c>
    </row>
    <row r="12094" spans="1:4" x14ac:dyDescent="0.25">
      <c r="A12094" s="1">
        <v>45716</v>
      </c>
      <c r="B12094" t="s">
        <v>761</v>
      </c>
      <c r="C12094" t="s">
        <v>762</v>
      </c>
      <c r="D12094" s="4">
        <v>3182.4</v>
      </c>
    </row>
    <row r="12095" spans="1:4" x14ac:dyDescent="0.25">
      <c r="A12095" s="1">
        <v>45716</v>
      </c>
      <c r="B12095" t="s">
        <v>771</v>
      </c>
      <c r="C12095" t="s">
        <v>772</v>
      </c>
      <c r="D12095" s="4">
        <v>-2693.42</v>
      </c>
    </row>
    <row r="12096" spans="1:4" x14ac:dyDescent="0.25">
      <c r="A12096" s="1">
        <v>45716</v>
      </c>
      <c r="B12096" t="s">
        <v>68</v>
      </c>
      <c r="C12096" t="s">
        <v>69</v>
      </c>
      <c r="D12096" s="4">
        <v>7199.8600000000006</v>
      </c>
    </row>
    <row r="12097" spans="1:4" x14ac:dyDescent="0.25">
      <c r="A12097" s="1">
        <v>45716</v>
      </c>
      <c r="B12097" t="s">
        <v>70</v>
      </c>
      <c r="C12097" t="s">
        <v>71</v>
      </c>
      <c r="D12097" s="4">
        <v>107559.31799999847</v>
      </c>
    </row>
    <row r="12098" spans="1:4" x14ac:dyDescent="0.25">
      <c r="A12098" s="1">
        <v>45716</v>
      </c>
      <c r="B12098" t="s">
        <v>72</v>
      </c>
      <c r="C12098" t="s">
        <v>73</v>
      </c>
      <c r="D12098" s="4">
        <v>2408.0499999999993</v>
      </c>
    </row>
    <row r="12099" spans="1:4" x14ac:dyDescent="0.25">
      <c r="A12099" s="1">
        <v>45716</v>
      </c>
      <c r="B12099" t="s">
        <v>74</v>
      </c>
      <c r="C12099" t="s">
        <v>75</v>
      </c>
      <c r="D12099" s="4">
        <v>599.77999999999975</v>
      </c>
    </row>
    <row r="12100" spans="1:4" x14ac:dyDescent="0.25">
      <c r="A12100" s="1">
        <v>45716</v>
      </c>
      <c r="B12100" t="s">
        <v>102</v>
      </c>
      <c r="C12100" t="s">
        <v>103</v>
      </c>
      <c r="D12100" s="4">
        <v>313.8</v>
      </c>
    </row>
    <row r="12101" spans="1:4" x14ac:dyDescent="0.25">
      <c r="A12101" s="1">
        <v>45716</v>
      </c>
      <c r="B12101" t="s">
        <v>78</v>
      </c>
      <c r="C12101" t="s">
        <v>79</v>
      </c>
      <c r="D12101" s="4">
        <v>45445.460000006031</v>
      </c>
    </row>
    <row r="12102" spans="1:4" x14ac:dyDescent="0.25">
      <c r="A12102" s="1">
        <v>45716</v>
      </c>
      <c r="B12102" t="s">
        <v>80</v>
      </c>
      <c r="C12102" t="s">
        <v>81</v>
      </c>
      <c r="D12102" s="4">
        <v>246870.24999999997</v>
      </c>
    </row>
    <row r="12103" spans="1:4" x14ac:dyDescent="0.25">
      <c r="A12103" s="1">
        <v>45716</v>
      </c>
      <c r="B12103" t="s">
        <v>84</v>
      </c>
      <c r="C12103" t="s">
        <v>85</v>
      </c>
      <c r="D12103" s="4">
        <v>61653.060000002675</v>
      </c>
    </row>
    <row r="12104" spans="1:4" x14ac:dyDescent="0.25">
      <c r="A12104" s="1">
        <v>45716</v>
      </c>
      <c r="B12104" t="s">
        <v>86</v>
      </c>
      <c r="C12104" t="s">
        <v>87</v>
      </c>
      <c r="D12104" s="4">
        <v>217513.21999999994</v>
      </c>
    </row>
    <row r="12105" spans="1:4" x14ac:dyDescent="0.25">
      <c r="A12105" s="1">
        <v>45716</v>
      </c>
      <c r="B12105" t="s">
        <v>88</v>
      </c>
      <c r="C12105" t="s">
        <v>89</v>
      </c>
      <c r="D12105" s="4">
        <v>5546.9700000002977</v>
      </c>
    </row>
    <row r="12106" spans="1:4" x14ac:dyDescent="0.25">
      <c r="A12106" s="1">
        <v>45716</v>
      </c>
      <c r="B12106" t="s">
        <v>90</v>
      </c>
      <c r="C12106" t="s">
        <v>91</v>
      </c>
      <c r="D12106" s="4">
        <v>11702.159999999987</v>
      </c>
    </row>
    <row r="12107" spans="1:4" x14ac:dyDescent="0.25">
      <c r="A12107" s="1">
        <v>45716</v>
      </c>
      <c r="B12107" t="s">
        <v>92</v>
      </c>
      <c r="C12107" t="s">
        <v>1394</v>
      </c>
      <c r="D12107" s="4">
        <v>230234.56899999981</v>
      </c>
    </row>
    <row r="12108" spans="1:4" x14ac:dyDescent="0.25">
      <c r="A12108" s="1">
        <v>45716</v>
      </c>
      <c r="B12108" t="s">
        <v>94</v>
      </c>
      <c r="C12108" t="s">
        <v>95</v>
      </c>
      <c r="D12108" s="4">
        <v>2417.0400000000009</v>
      </c>
    </row>
    <row r="12109" spans="1:4" x14ac:dyDescent="0.25">
      <c r="A12109" s="1">
        <v>45716</v>
      </c>
      <c r="B12109" t="s">
        <v>96</v>
      </c>
      <c r="C12109" t="s">
        <v>97</v>
      </c>
      <c r="D12109" s="4">
        <v>60741.039999999943</v>
      </c>
    </row>
    <row r="12110" spans="1:4" x14ac:dyDescent="0.25">
      <c r="A12110" s="1">
        <v>45716</v>
      </c>
      <c r="B12110" t="s">
        <v>98</v>
      </c>
      <c r="C12110" t="s">
        <v>99</v>
      </c>
      <c r="D12110" s="4">
        <v>186.06000000000108</v>
      </c>
    </row>
    <row r="12111" spans="1:4" x14ac:dyDescent="0.25">
      <c r="A12111" s="1">
        <v>45716</v>
      </c>
      <c r="B12111" t="s">
        <v>104</v>
      </c>
      <c r="C12111" t="s">
        <v>105</v>
      </c>
      <c r="D12111" s="4">
        <v>81287.829999999987</v>
      </c>
    </row>
    <row r="12112" spans="1:4" x14ac:dyDescent="0.25">
      <c r="A12112" s="1">
        <v>45716</v>
      </c>
      <c r="B12112" t="s">
        <v>100</v>
      </c>
      <c r="C12112" t="s">
        <v>101</v>
      </c>
      <c r="D12112" s="4">
        <v>1000063.42</v>
      </c>
    </row>
    <row r="12113" spans="1:4" x14ac:dyDescent="0.25">
      <c r="A12113" s="1">
        <v>45716</v>
      </c>
      <c r="B12113" t="s">
        <v>108</v>
      </c>
      <c r="C12113" t="s">
        <v>109</v>
      </c>
      <c r="D12113" s="4">
        <v>898810</v>
      </c>
    </row>
    <row r="12114" spans="1:4" x14ac:dyDescent="0.25">
      <c r="A12114" s="1">
        <v>45716</v>
      </c>
      <c r="B12114" t="s">
        <v>846</v>
      </c>
      <c r="C12114" t="s">
        <v>847</v>
      </c>
      <c r="D12114" s="4">
        <v>-7850.0000000000891</v>
      </c>
    </row>
    <row r="12115" spans="1:4" x14ac:dyDescent="0.25">
      <c r="A12115" s="1">
        <v>45716</v>
      </c>
      <c r="B12115" t="s">
        <v>851</v>
      </c>
      <c r="C12115" t="s">
        <v>852</v>
      </c>
      <c r="D12115" s="4">
        <v>-100000</v>
      </c>
    </row>
    <row r="12116" spans="1:4" x14ac:dyDescent="0.25">
      <c r="A12116" s="1">
        <v>45716</v>
      </c>
      <c r="B12116" t="s">
        <v>855</v>
      </c>
      <c r="C12116" t="s">
        <v>856</v>
      </c>
      <c r="D12116" s="4">
        <v>-800000</v>
      </c>
    </row>
    <row r="12117" spans="1:4" x14ac:dyDescent="0.25">
      <c r="A12117" s="1">
        <v>45716</v>
      </c>
      <c r="B12117" t="s">
        <v>859</v>
      </c>
      <c r="C12117" t="s">
        <v>860</v>
      </c>
      <c r="D12117" s="4">
        <v>-99477.040000000008</v>
      </c>
    </row>
    <row r="12118" spans="1:4" x14ac:dyDescent="0.25">
      <c r="A12118" s="1">
        <v>45716</v>
      </c>
      <c r="B12118" t="s">
        <v>1192</v>
      </c>
      <c r="C12118" t="s">
        <v>1193</v>
      </c>
      <c r="D12118" s="4">
        <v>-82116.000000000073</v>
      </c>
    </row>
    <row r="12119" spans="1:4" x14ac:dyDescent="0.25">
      <c r="A12119" s="1">
        <v>45716</v>
      </c>
      <c r="B12119" t="s">
        <v>865</v>
      </c>
      <c r="C12119" t="s">
        <v>866</v>
      </c>
      <c r="D12119" s="4">
        <v>-100905.84000000001</v>
      </c>
    </row>
    <row r="12120" spans="1:4" x14ac:dyDescent="0.25">
      <c r="A12120" s="1">
        <v>45716</v>
      </c>
      <c r="B12120" t="s">
        <v>1326</v>
      </c>
      <c r="C12120" t="s">
        <v>1327</v>
      </c>
      <c r="D12120" s="4">
        <v>-953599.29700000049</v>
      </c>
    </row>
    <row r="12121" spans="1:4" x14ac:dyDescent="0.25">
      <c r="A12121" s="1">
        <v>45716</v>
      </c>
      <c r="B12121" t="s">
        <v>871</v>
      </c>
      <c r="C12121" t="s">
        <v>872</v>
      </c>
      <c r="D12121" s="4">
        <v>-149296.83999999997</v>
      </c>
    </row>
    <row r="12122" spans="1:4" x14ac:dyDescent="0.25">
      <c r="A12122" s="1">
        <v>45716</v>
      </c>
      <c r="B12122" t="s">
        <v>873</v>
      </c>
      <c r="C12122" t="s">
        <v>874</v>
      </c>
      <c r="D12122" s="4">
        <v>-263078.2</v>
      </c>
    </row>
    <row r="12123" spans="1:4" x14ac:dyDescent="0.25">
      <c r="A12123" s="1">
        <v>45716</v>
      </c>
      <c r="B12123" t="s">
        <v>875</v>
      </c>
      <c r="C12123" t="s">
        <v>876</v>
      </c>
      <c r="D12123" s="4">
        <v>-209803.16000000003</v>
      </c>
    </row>
    <row r="12124" spans="1:4" x14ac:dyDescent="0.25">
      <c r="A12124" s="1">
        <v>45716</v>
      </c>
      <c r="B12124" t="s">
        <v>879</v>
      </c>
      <c r="C12124" t="s">
        <v>880</v>
      </c>
      <c r="D12124" s="4">
        <v>-76375.160000000018</v>
      </c>
    </row>
    <row r="12125" spans="1:4" x14ac:dyDescent="0.25">
      <c r="A12125" s="1">
        <v>45716</v>
      </c>
      <c r="B12125" t="s">
        <v>881</v>
      </c>
      <c r="C12125" t="s">
        <v>882</v>
      </c>
      <c r="D12125" s="4">
        <v>-16609.600000000006</v>
      </c>
    </row>
    <row r="12126" spans="1:4" x14ac:dyDescent="0.25">
      <c r="A12126" s="1">
        <v>45716</v>
      </c>
      <c r="B12126" t="s">
        <v>883</v>
      </c>
      <c r="C12126" t="s">
        <v>884</v>
      </c>
      <c r="D12126" s="4">
        <v>-12247.979999999989</v>
      </c>
    </row>
    <row r="12127" spans="1:4" x14ac:dyDescent="0.25">
      <c r="A12127" s="1">
        <v>45716</v>
      </c>
      <c r="B12127" t="s">
        <v>885</v>
      </c>
      <c r="C12127" t="s">
        <v>886</v>
      </c>
      <c r="D12127" s="4">
        <v>-19233.959999999995</v>
      </c>
    </row>
    <row r="12128" spans="1:4" x14ac:dyDescent="0.25">
      <c r="A12128" s="1">
        <v>45716</v>
      </c>
      <c r="B12128" t="s">
        <v>887</v>
      </c>
      <c r="C12128" t="s">
        <v>888</v>
      </c>
      <c r="D12128" s="4">
        <v>-10000</v>
      </c>
    </row>
    <row r="12129" spans="1:4" x14ac:dyDescent="0.25">
      <c r="A12129" s="1">
        <v>45716</v>
      </c>
      <c r="B12129" t="s">
        <v>891</v>
      </c>
      <c r="C12129" t="s">
        <v>892</v>
      </c>
      <c r="D12129" s="4">
        <v>-14686.34</v>
      </c>
    </row>
    <row r="12130" spans="1:4" x14ac:dyDescent="0.25">
      <c r="A12130" s="1">
        <v>45716</v>
      </c>
      <c r="B12130" t="s">
        <v>893</v>
      </c>
      <c r="C12130" t="s">
        <v>894</v>
      </c>
      <c r="D12130" s="4">
        <v>-45690.150000000016</v>
      </c>
    </row>
    <row r="12131" spans="1:4" x14ac:dyDescent="0.25">
      <c r="A12131" s="1">
        <v>45716</v>
      </c>
      <c r="B12131" t="s">
        <v>895</v>
      </c>
      <c r="C12131" t="s">
        <v>896</v>
      </c>
      <c r="D12131" s="4">
        <v>-60772.159999999996</v>
      </c>
    </row>
    <row r="12132" spans="1:4" x14ac:dyDescent="0.25">
      <c r="A12132" s="1">
        <v>45716</v>
      </c>
      <c r="B12132" t="s">
        <v>897</v>
      </c>
      <c r="C12132" t="s">
        <v>898</v>
      </c>
      <c r="D12132" s="4">
        <v>-516960</v>
      </c>
    </row>
    <row r="12133" spans="1:4" x14ac:dyDescent="0.25">
      <c r="A12133" s="1">
        <v>45716</v>
      </c>
      <c r="B12133" t="s">
        <v>145</v>
      </c>
      <c r="C12133" t="s">
        <v>1199</v>
      </c>
      <c r="D12133" s="4">
        <v>-50000</v>
      </c>
    </row>
    <row r="12134" spans="1:4" x14ac:dyDescent="0.25">
      <c r="A12134" s="1">
        <v>45716</v>
      </c>
      <c r="B12134" t="s">
        <v>141</v>
      </c>
      <c r="C12134" t="s">
        <v>1318</v>
      </c>
      <c r="D12134" s="4">
        <v>-51958.579999999987</v>
      </c>
    </row>
    <row r="12135" spans="1:4" x14ac:dyDescent="0.25">
      <c r="A12135" s="1">
        <v>45716</v>
      </c>
      <c r="B12135" t="s">
        <v>902</v>
      </c>
      <c r="C12135" t="s">
        <v>903</v>
      </c>
      <c r="D12135" s="4">
        <v>-209610.11999999994</v>
      </c>
    </row>
    <row r="12136" spans="1:4" x14ac:dyDescent="0.25">
      <c r="A12136" s="1">
        <v>45716</v>
      </c>
      <c r="B12136" t="s">
        <v>905</v>
      </c>
      <c r="C12136" t="s">
        <v>906</v>
      </c>
      <c r="D12136" s="4">
        <v>-483998.17000000004</v>
      </c>
    </row>
    <row r="12137" spans="1:4" x14ac:dyDescent="0.25">
      <c r="A12137" s="1">
        <v>45716</v>
      </c>
      <c r="B12137" t="s">
        <v>907</v>
      </c>
      <c r="C12137" t="s">
        <v>908</v>
      </c>
      <c r="D12137" s="4">
        <v>-10023.640000000001</v>
      </c>
    </row>
    <row r="12138" spans="1:4" x14ac:dyDescent="0.25">
      <c r="A12138" s="1">
        <v>45716</v>
      </c>
      <c r="B12138" t="s">
        <v>913</v>
      </c>
      <c r="C12138" t="s">
        <v>914</v>
      </c>
      <c r="D12138" s="4">
        <v>-195502.61</v>
      </c>
    </row>
    <row r="12139" spans="1:4" x14ac:dyDescent="0.25">
      <c r="A12139" s="1">
        <v>45716</v>
      </c>
      <c r="B12139" t="s">
        <v>110</v>
      </c>
      <c r="C12139" t="s">
        <v>926</v>
      </c>
      <c r="D12139" s="4">
        <v>-138036.78999999998</v>
      </c>
    </row>
    <row r="12140" spans="1:4" x14ac:dyDescent="0.25">
      <c r="A12140" s="1">
        <v>45716</v>
      </c>
      <c r="B12140" t="s">
        <v>112</v>
      </c>
      <c r="C12140" t="s">
        <v>937</v>
      </c>
      <c r="D12140" s="4">
        <v>-262207.85000000027</v>
      </c>
    </row>
    <row r="12141" spans="1:4" x14ac:dyDescent="0.25">
      <c r="A12141" s="1">
        <v>45716</v>
      </c>
      <c r="B12141" t="s">
        <v>115</v>
      </c>
      <c r="C12141" t="s">
        <v>944</v>
      </c>
      <c r="D12141" s="4">
        <v>-158617.24</v>
      </c>
    </row>
    <row r="12142" spans="1:4" x14ac:dyDescent="0.25">
      <c r="A12142" s="1">
        <v>45716</v>
      </c>
      <c r="B12142" t="s">
        <v>117</v>
      </c>
      <c r="C12142" t="s">
        <v>947</v>
      </c>
      <c r="D12142" s="4">
        <v>-37769.410000000011</v>
      </c>
    </row>
    <row r="12143" spans="1:4" x14ac:dyDescent="0.25">
      <c r="A12143" s="1">
        <v>45716</v>
      </c>
      <c r="B12143" t="s">
        <v>119</v>
      </c>
      <c r="C12143" t="s">
        <v>1202</v>
      </c>
      <c r="D12143" s="4">
        <v>-110275.99</v>
      </c>
    </row>
    <row r="12144" spans="1:4" x14ac:dyDescent="0.25">
      <c r="A12144" s="1">
        <v>45716</v>
      </c>
      <c r="B12144" t="s">
        <v>121</v>
      </c>
      <c r="C12144" t="s">
        <v>1203</v>
      </c>
      <c r="D12144" s="4">
        <v>-1497469.6499999997</v>
      </c>
    </row>
    <row r="12145" spans="1:4" x14ac:dyDescent="0.25">
      <c r="A12145" s="1">
        <v>45716</v>
      </c>
      <c r="B12145" t="s">
        <v>106</v>
      </c>
      <c r="C12145" t="s">
        <v>107</v>
      </c>
      <c r="D12145" s="4">
        <v>-348163.74</v>
      </c>
    </row>
    <row r="12146" spans="1:4" x14ac:dyDescent="0.25">
      <c r="A12146" s="1">
        <v>45716</v>
      </c>
      <c r="B12146" t="s">
        <v>1395</v>
      </c>
      <c r="C12146" t="s">
        <v>1396</v>
      </c>
      <c r="D12146" s="4">
        <v>-182600</v>
      </c>
    </row>
    <row r="12147" spans="1:4" x14ac:dyDescent="0.25">
      <c r="A12147" s="1">
        <v>45716</v>
      </c>
      <c r="B12147" t="s">
        <v>123</v>
      </c>
      <c r="C12147" t="s">
        <v>1204</v>
      </c>
      <c r="D12147" s="4">
        <v>-31643.980000000007</v>
      </c>
    </row>
    <row r="12148" spans="1:4" x14ac:dyDescent="0.25">
      <c r="A12148" s="1">
        <v>45716</v>
      </c>
      <c r="B12148" t="s">
        <v>975</v>
      </c>
      <c r="C12148" t="s">
        <v>976</v>
      </c>
      <c r="D12148" s="4">
        <v>-1279406.3699999996</v>
      </c>
    </row>
    <row r="12149" spans="1:4" x14ac:dyDescent="0.25">
      <c r="A12149" s="1">
        <v>45716</v>
      </c>
      <c r="B12149" t="s">
        <v>979</v>
      </c>
      <c r="C12149" t="s">
        <v>980</v>
      </c>
      <c r="D12149" s="4">
        <v>-3185.8300000000027</v>
      </c>
    </row>
    <row r="12150" spans="1:4" x14ac:dyDescent="0.25">
      <c r="A12150" s="1">
        <v>45716</v>
      </c>
      <c r="B12150" t="s">
        <v>983</v>
      </c>
      <c r="C12150" t="s">
        <v>984</v>
      </c>
      <c r="D12150" s="4">
        <v>-1280.3899999999983</v>
      </c>
    </row>
    <row r="12151" spans="1:4" x14ac:dyDescent="0.25">
      <c r="A12151" s="1">
        <v>45716</v>
      </c>
      <c r="B12151" t="s">
        <v>987</v>
      </c>
      <c r="C12151" t="s">
        <v>988</v>
      </c>
      <c r="D12151" s="4">
        <v>8561.8899999998539</v>
      </c>
    </row>
    <row r="12152" spans="1:4" x14ac:dyDescent="0.25">
      <c r="A12152" s="1">
        <v>45716</v>
      </c>
      <c r="B12152" t="s">
        <v>1362</v>
      </c>
      <c r="C12152" t="s">
        <v>1363</v>
      </c>
      <c r="D12152" s="4">
        <v>-2403.4700000000084</v>
      </c>
    </row>
    <row r="12153" spans="1:4" x14ac:dyDescent="0.25">
      <c r="A12153" s="1">
        <v>45716</v>
      </c>
      <c r="B12153" t="s">
        <v>995</v>
      </c>
      <c r="C12153" t="s">
        <v>996</v>
      </c>
      <c r="D12153" s="4">
        <v>-673859.58</v>
      </c>
    </row>
    <row r="12154" spans="1:4" x14ac:dyDescent="0.25">
      <c r="A12154" s="1">
        <v>45716</v>
      </c>
      <c r="B12154" t="s">
        <v>1003</v>
      </c>
      <c r="C12154" t="s">
        <v>1004</v>
      </c>
      <c r="D12154" s="4">
        <v>-181118.31000000003</v>
      </c>
    </row>
    <row r="12155" spans="1:4" x14ac:dyDescent="0.25">
      <c r="A12155" s="1">
        <v>45716</v>
      </c>
      <c r="B12155" t="s">
        <v>1291</v>
      </c>
      <c r="C12155" t="s">
        <v>1400</v>
      </c>
      <c r="D12155" s="4">
        <v>-57366.98</v>
      </c>
    </row>
    <row r="12156" spans="1:4" x14ac:dyDescent="0.25">
      <c r="A12156" s="1">
        <v>45716</v>
      </c>
      <c r="B12156" t="s">
        <v>1256</v>
      </c>
      <c r="C12156" t="s">
        <v>1257</v>
      </c>
      <c r="D12156" s="4">
        <v>-1350</v>
      </c>
    </row>
    <row r="12157" spans="1:4" x14ac:dyDescent="0.25">
      <c r="A12157" s="1">
        <v>45716</v>
      </c>
      <c r="B12157" t="s">
        <v>1011</v>
      </c>
      <c r="C12157" t="s">
        <v>1012</v>
      </c>
      <c r="D12157" s="4">
        <v>-7599.9999999999964</v>
      </c>
    </row>
    <row r="12158" spans="1:4" x14ac:dyDescent="0.25">
      <c r="A12158" s="1">
        <v>45716</v>
      </c>
      <c r="B12158" t="s">
        <v>1015</v>
      </c>
      <c r="C12158" t="s">
        <v>1016</v>
      </c>
      <c r="D12158" s="4">
        <v>-5636.7199999999984</v>
      </c>
    </row>
    <row r="12159" spans="1:4" x14ac:dyDescent="0.25">
      <c r="A12159" s="1">
        <v>45716</v>
      </c>
      <c r="B12159" t="s">
        <v>1019</v>
      </c>
      <c r="C12159" t="s">
        <v>1020</v>
      </c>
      <c r="D12159" s="4">
        <v>-4898.3599999999842</v>
      </c>
    </row>
    <row r="12160" spans="1:4" x14ac:dyDescent="0.25">
      <c r="A12160" s="1">
        <v>45716</v>
      </c>
      <c r="B12160" t="s">
        <v>1023</v>
      </c>
      <c r="C12160" t="s">
        <v>1024</v>
      </c>
      <c r="D12160" s="4">
        <v>-11965.419999999998</v>
      </c>
    </row>
    <row r="12161" spans="1:4" x14ac:dyDescent="0.25">
      <c r="A12161" s="1">
        <v>45716</v>
      </c>
      <c r="B12161" t="s">
        <v>1381</v>
      </c>
      <c r="C12161" t="s">
        <v>1382</v>
      </c>
      <c r="D12161" s="4">
        <v>-1603.61</v>
      </c>
    </row>
    <row r="12162" spans="1:4" x14ac:dyDescent="0.25">
      <c r="A12162" s="1">
        <v>45716</v>
      </c>
      <c r="B12162" t="s">
        <v>1207</v>
      </c>
      <c r="C12162" t="s">
        <v>1208</v>
      </c>
      <c r="D12162" s="4">
        <v>-114.20999999999391</v>
      </c>
    </row>
    <row r="12163" spans="1:4" x14ac:dyDescent="0.25">
      <c r="A12163" s="1">
        <v>45716</v>
      </c>
      <c r="B12163" t="s">
        <v>1269</v>
      </c>
      <c r="C12163" t="s">
        <v>1270</v>
      </c>
      <c r="D12163" s="4">
        <v>-2600</v>
      </c>
    </row>
    <row r="12164" spans="1:4" x14ac:dyDescent="0.25">
      <c r="A12164" s="1">
        <v>45716</v>
      </c>
      <c r="B12164" t="s">
        <v>1320</v>
      </c>
      <c r="C12164" t="s">
        <v>1321</v>
      </c>
      <c r="D12164" s="4">
        <v>-2097.84</v>
      </c>
    </row>
    <row r="12165" spans="1:4" x14ac:dyDescent="0.25">
      <c r="A12165" s="1">
        <v>45716</v>
      </c>
      <c r="B12165" t="s">
        <v>1033</v>
      </c>
      <c r="C12165" t="s">
        <v>1034</v>
      </c>
      <c r="D12165" s="4">
        <v>-4618.4500000000035</v>
      </c>
    </row>
    <row r="12166" spans="1:4" x14ac:dyDescent="0.25">
      <c r="A12166" s="1">
        <v>45716</v>
      </c>
      <c r="B12166" t="s">
        <v>1209</v>
      </c>
      <c r="C12166" t="s">
        <v>1210</v>
      </c>
      <c r="D12166" s="4">
        <v>-12169.329999999962</v>
      </c>
    </row>
    <row r="12167" spans="1:4" x14ac:dyDescent="0.25">
      <c r="A12167" s="1">
        <v>45716</v>
      </c>
      <c r="B12167" t="s">
        <v>1352</v>
      </c>
      <c r="C12167" t="s">
        <v>1353</v>
      </c>
      <c r="D12167" s="4">
        <v>4188.7299999999996</v>
      </c>
    </row>
    <row r="12168" spans="1:4" x14ac:dyDescent="0.25">
      <c r="A12168" s="1">
        <v>45716</v>
      </c>
      <c r="B12168" t="s">
        <v>1383</v>
      </c>
      <c r="C12168" t="s">
        <v>1384</v>
      </c>
      <c r="D12168" s="4">
        <v>18240</v>
      </c>
    </row>
    <row r="12169" spans="1:4" x14ac:dyDescent="0.25">
      <c r="A12169" s="1">
        <v>45716</v>
      </c>
      <c r="B12169" t="s">
        <v>1367</v>
      </c>
      <c r="C12169" t="s">
        <v>1368</v>
      </c>
      <c r="D12169" s="4">
        <v>-104392.97000000002</v>
      </c>
    </row>
    <row r="12170" spans="1:4" x14ac:dyDescent="0.25">
      <c r="A12170" s="1">
        <v>45716</v>
      </c>
      <c r="B12170" t="s">
        <v>1369</v>
      </c>
      <c r="C12170" t="s">
        <v>1370</v>
      </c>
      <c r="D12170" s="4">
        <v>-7379.1799999999967</v>
      </c>
    </row>
    <row r="12171" spans="1:4" x14ac:dyDescent="0.25">
      <c r="A12171" s="1">
        <v>45716</v>
      </c>
      <c r="B12171" t="s">
        <v>1230</v>
      </c>
      <c r="C12171" t="s">
        <v>1231</v>
      </c>
      <c r="D12171" s="4">
        <v>13163.70000000007</v>
      </c>
    </row>
    <row r="12172" spans="1:4" x14ac:dyDescent="0.25">
      <c r="A12172" s="1">
        <v>45716</v>
      </c>
      <c r="B12172" t="s">
        <v>1324</v>
      </c>
      <c r="C12172" t="s">
        <v>1325</v>
      </c>
      <c r="D12172" s="4">
        <v>-58.06</v>
      </c>
    </row>
    <row r="12173" spans="1:4" x14ac:dyDescent="0.25">
      <c r="A12173" s="1">
        <v>45716</v>
      </c>
      <c r="B12173" t="s">
        <v>1050</v>
      </c>
      <c r="C12173" t="s">
        <v>1051</v>
      </c>
      <c r="D12173" s="4">
        <v>-119793.61999999997</v>
      </c>
    </row>
    <row r="12174" spans="1:4" x14ac:dyDescent="0.25">
      <c r="A12174" s="1">
        <v>45716</v>
      </c>
      <c r="B12174" t="s">
        <v>1054</v>
      </c>
      <c r="C12174" t="s">
        <v>1055</v>
      </c>
      <c r="D12174" s="4">
        <v>-14148.160000000002</v>
      </c>
    </row>
    <row r="12175" spans="1:4" x14ac:dyDescent="0.25">
      <c r="A12175" s="1">
        <v>45716</v>
      </c>
      <c r="B12175" t="s">
        <v>1211</v>
      </c>
      <c r="C12175" t="s">
        <v>1212</v>
      </c>
      <c r="D12175" s="4">
        <v>-267.07</v>
      </c>
    </row>
    <row r="12176" spans="1:4" x14ac:dyDescent="0.25">
      <c r="A12176" s="1">
        <v>45716</v>
      </c>
      <c r="B12176" t="s">
        <v>1060</v>
      </c>
      <c r="C12176" t="s">
        <v>1061</v>
      </c>
      <c r="D12176" s="4">
        <v>-3273.7900000000272</v>
      </c>
    </row>
    <row r="12177" spans="1:4" x14ac:dyDescent="0.25">
      <c r="A12177" s="1">
        <v>45716</v>
      </c>
      <c r="B12177" t="s">
        <v>1064</v>
      </c>
      <c r="C12177" t="s">
        <v>1065</v>
      </c>
      <c r="D12177" s="4">
        <v>-2.8499999999999726</v>
      </c>
    </row>
    <row r="12178" spans="1:4" x14ac:dyDescent="0.25">
      <c r="A12178" s="1">
        <v>45716</v>
      </c>
      <c r="B12178" t="s">
        <v>1072</v>
      </c>
      <c r="C12178" t="s">
        <v>1073</v>
      </c>
      <c r="D12178" s="4">
        <v>-178272.91000000003</v>
      </c>
    </row>
    <row r="12179" spans="1:4" x14ac:dyDescent="0.25">
      <c r="A12179" s="1">
        <v>45716</v>
      </c>
      <c r="B12179" t="s">
        <v>1076</v>
      </c>
      <c r="C12179" t="s">
        <v>1077</v>
      </c>
      <c r="D12179" s="4">
        <v>-21214.51</v>
      </c>
    </row>
    <row r="12180" spans="1:4" x14ac:dyDescent="0.25">
      <c r="A12180" s="1">
        <v>45716</v>
      </c>
      <c r="B12180" t="s">
        <v>1234</v>
      </c>
      <c r="C12180" t="s">
        <v>1235</v>
      </c>
      <c r="D12180" s="4">
        <v>-3.4000000000000909</v>
      </c>
    </row>
    <row r="12181" spans="1:4" x14ac:dyDescent="0.25">
      <c r="A12181" s="1">
        <v>45716</v>
      </c>
      <c r="B12181" t="s">
        <v>1215</v>
      </c>
      <c r="C12181" t="s">
        <v>1216</v>
      </c>
      <c r="D12181" s="4">
        <v>-6.24</v>
      </c>
    </row>
    <row r="12182" spans="1:4" x14ac:dyDescent="0.25">
      <c r="A12182" s="1">
        <v>45716</v>
      </c>
      <c r="B12182" t="s">
        <v>1217</v>
      </c>
      <c r="C12182" t="s">
        <v>1218</v>
      </c>
      <c r="D12182" s="4">
        <v>-336.31</v>
      </c>
    </row>
    <row r="12183" spans="1:4" x14ac:dyDescent="0.25">
      <c r="A12183" s="1">
        <v>45716</v>
      </c>
      <c r="B12183" t="s">
        <v>1087</v>
      </c>
      <c r="C12183" t="s">
        <v>1088</v>
      </c>
      <c r="D12183" s="4">
        <v>-692.56</v>
      </c>
    </row>
    <row r="12184" spans="1:4" x14ac:dyDescent="0.25">
      <c r="A12184" s="1">
        <v>45716</v>
      </c>
      <c r="B12184" t="s">
        <v>1091</v>
      </c>
      <c r="C12184" t="s">
        <v>1092</v>
      </c>
      <c r="D12184" s="4">
        <v>-3469.0699999999979</v>
      </c>
    </row>
    <row r="12185" spans="1:4" x14ac:dyDescent="0.25">
      <c r="A12185" s="1">
        <v>45716</v>
      </c>
      <c r="B12185" t="s">
        <v>1095</v>
      </c>
      <c r="C12185" t="s">
        <v>1096</v>
      </c>
      <c r="D12185" s="4">
        <v>-131.71999999999997</v>
      </c>
    </row>
    <row r="12186" spans="1:4" x14ac:dyDescent="0.25">
      <c r="A12186" s="1">
        <v>45716</v>
      </c>
      <c r="B12186" t="s">
        <v>1099</v>
      </c>
      <c r="C12186" t="s">
        <v>1100</v>
      </c>
      <c r="D12186" s="4">
        <v>-165.0000000000004</v>
      </c>
    </row>
    <row r="12187" spans="1:4" x14ac:dyDescent="0.25">
      <c r="A12187" s="1">
        <v>45716</v>
      </c>
      <c r="B12187" t="s">
        <v>1103</v>
      </c>
      <c r="C12187" t="s">
        <v>1104</v>
      </c>
      <c r="D12187" s="4">
        <v>-2498.8399999999992</v>
      </c>
    </row>
    <row r="12188" spans="1:4" x14ac:dyDescent="0.25">
      <c r="A12188" s="1">
        <v>45716</v>
      </c>
      <c r="B12188" t="s">
        <v>1107</v>
      </c>
      <c r="C12188" t="s">
        <v>1108</v>
      </c>
      <c r="D12188" s="4">
        <v>-2471.2499999999995</v>
      </c>
    </row>
    <row r="12189" spans="1:4" x14ac:dyDescent="0.25">
      <c r="A12189" s="1">
        <v>45716</v>
      </c>
      <c r="B12189" t="s">
        <v>1109</v>
      </c>
      <c r="C12189" t="s">
        <v>1110</v>
      </c>
      <c r="D12189" s="4">
        <v>-1142.2199999999998</v>
      </c>
    </row>
    <row r="12190" spans="1:4" x14ac:dyDescent="0.25">
      <c r="A12190" s="1">
        <v>45716</v>
      </c>
      <c r="B12190" t="s">
        <v>1111</v>
      </c>
      <c r="C12190" t="s">
        <v>1112</v>
      </c>
      <c r="D12190" s="4">
        <v>-2277.0299999999997</v>
      </c>
    </row>
    <row r="12191" spans="1:4" x14ac:dyDescent="0.25">
      <c r="A12191" s="1">
        <v>45716</v>
      </c>
      <c r="B12191" t="s">
        <v>1115</v>
      </c>
      <c r="C12191" t="s">
        <v>1116</v>
      </c>
      <c r="D12191" s="4">
        <v>3116.2099999999805</v>
      </c>
    </row>
    <row r="12192" spans="1:4" x14ac:dyDescent="0.25">
      <c r="A12192" s="1">
        <v>45716</v>
      </c>
      <c r="B12192" t="s">
        <v>1344</v>
      </c>
      <c r="C12192" t="s">
        <v>1345</v>
      </c>
      <c r="D12192" s="4">
        <v>-636.47</v>
      </c>
    </row>
    <row r="12193" spans="1:4" x14ac:dyDescent="0.25">
      <c r="A12193" s="1">
        <v>45716</v>
      </c>
      <c r="B12193" t="s">
        <v>1371</v>
      </c>
      <c r="C12193" t="s">
        <v>1372</v>
      </c>
      <c r="D12193" s="4">
        <v>-816.29999999998597</v>
      </c>
    </row>
    <row r="12194" spans="1:4" x14ac:dyDescent="0.25">
      <c r="A12194" s="1">
        <v>45716</v>
      </c>
      <c r="B12194" t="s">
        <v>1385</v>
      </c>
      <c r="C12194" t="s">
        <v>1386</v>
      </c>
      <c r="D12194" s="4">
        <v>1904.9900000000002</v>
      </c>
    </row>
    <row r="12195" spans="1:4" x14ac:dyDescent="0.25">
      <c r="A12195" s="1">
        <v>45716</v>
      </c>
      <c r="B12195" t="s">
        <v>1387</v>
      </c>
      <c r="C12195" t="s">
        <v>1388</v>
      </c>
      <c r="D12195" s="4">
        <v>-1975.09</v>
      </c>
    </row>
    <row r="12196" spans="1:4" x14ac:dyDescent="0.25">
      <c r="A12196" s="1">
        <v>45716</v>
      </c>
      <c r="B12196" t="s">
        <v>1401</v>
      </c>
      <c r="C12196" t="s">
        <v>1402</v>
      </c>
      <c r="D12196" s="4">
        <v>-166.74</v>
      </c>
    </row>
    <row r="12197" spans="1:4" x14ac:dyDescent="0.25">
      <c r="A12197" s="1">
        <v>45716</v>
      </c>
      <c r="B12197" t="s">
        <v>1117</v>
      </c>
      <c r="C12197" t="s">
        <v>1118</v>
      </c>
      <c r="D12197" s="4">
        <v>-3282.0699999999997</v>
      </c>
    </row>
    <row r="12198" spans="1:4" x14ac:dyDescent="0.25">
      <c r="A12198" s="1">
        <v>45716</v>
      </c>
      <c r="B12198" t="s">
        <v>1119</v>
      </c>
      <c r="C12198" t="s">
        <v>1120</v>
      </c>
      <c r="D12198" s="4">
        <v>-45264.376999999884</v>
      </c>
    </row>
    <row r="12199" spans="1:4" x14ac:dyDescent="0.25">
      <c r="A12199" s="1">
        <v>45716</v>
      </c>
      <c r="B12199" t="s">
        <v>1122</v>
      </c>
      <c r="C12199" t="s">
        <v>1123</v>
      </c>
      <c r="D12199" s="4">
        <v>-12</v>
      </c>
    </row>
    <row r="12200" spans="1:4" x14ac:dyDescent="0.25">
      <c r="A12200" s="1">
        <v>45716</v>
      </c>
      <c r="B12200" t="s">
        <v>1124</v>
      </c>
      <c r="C12200" t="s">
        <v>1125</v>
      </c>
      <c r="D12200" s="4">
        <v>-210910</v>
      </c>
    </row>
    <row r="12201" spans="1:4" x14ac:dyDescent="0.25">
      <c r="A12201" s="1">
        <v>45716</v>
      </c>
      <c r="B12201" t="s">
        <v>565</v>
      </c>
      <c r="C12201" t="s">
        <v>566</v>
      </c>
      <c r="D12201" s="4">
        <v>28112.93</v>
      </c>
    </row>
    <row r="12202" spans="1:4" x14ac:dyDescent="0.25">
      <c r="A12202" s="1">
        <v>45716</v>
      </c>
      <c r="B12202" t="s">
        <v>568</v>
      </c>
      <c r="C12202" t="s">
        <v>569</v>
      </c>
      <c r="D12202" s="4">
        <v>36682.67</v>
      </c>
    </row>
    <row r="12203" spans="1:4" x14ac:dyDescent="0.25">
      <c r="A12203" s="1">
        <v>45716</v>
      </c>
      <c r="B12203" t="s">
        <v>574</v>
      </c>
      <c r="C12203" t="s">
        <v>575</v>
      </c>
      <c r="D12203" s="4">
        <v>12471.189999999999</v>
      </c>
    </row>
    <row r="12204" spans="1:4" x14ac:dyDescent="0.25">
      <c r="A12204" s="1">
        <v>45716</v>
      </c>
      <c r="B12204" t="s">
        <v>578</v>
      </c>
      <c r="C12204" t="s">
        <v>579</v>
      </c>
      <c r="D12204" s="4">
        <v>494.07</v>
      </c>
    </row>
    <row r="12205" spans="1:4" x14ac:dyDescent="0.25">
      <c r="A12205" s="1">
        <v>45716</v>
      </c>
      <c r="B12205" t="s">
        <v>582</v>
      </c>
      <c r="C12205" t="s">
        <v>583</v>
      </c>
      <c r="D12205" s="4">
        <v>742.5</v>
      </c>
    </row>
    <row r="12206" spans="1:4" x14ac:dyDescent="0.25">
      <c r="A12206" s="1">
        <v>45716</v>
      </c>
      <c r="B12206" t="s">
        <v>586</v>
      </c>
      <c r="C12206" t="s">
        <v>587</v>
      </c>
      <c r="D12206" s="4">
        <v>1119.7199999999998</v>
      </c>
    </row>
    <row r="12207" spans="1:4" x14ac:dyDescent="0.25">
      <c r="A12207" s="1">
        <v>45716</v>
      </c>
      <c r="B12207" t="s">
        <v>590</v>
      </c>
      <c r="C12207" t="s">
        <v>591</v>
      </c>
      <c r="D12207" s="4">
        <v>2763.5299999999997</v>
      </c>
    </row>
    <row r="12208" spans="1:4" x14ac:dyDescent="0.25">
      <c r="A12208" s="1">
        <v>45716</v>
      </c>
      <c r="B12208" t="s">
        <v>595</v>
      </c>
      <c r="C12208" t="s">
        <v>596</v>
      </c>
      <c r="D12208" s="4">
        <v>437.76000000000005</v>
      </c>
    </row>
    <row r="12209" spans="1:4" x14ac:dyDescent="0.25">
      <c r="A12209" s="1">
        <v>45716</v>
      </c>
      <c r="B12209" t="s">
        <v>603</v>
      </c>
      <c r="C12209" t="s">
        <v>604</v>
      </c>
      <c r="D12209" s="4">
        <v>2914.25</v>
      </c>
    </row>
    <row r="12210" spans="1:4" x14ac:dyDescent="0.25">
      <c r="A12210" s="1">
        <v>45716</v>
      </c>
      <c r="B12210" t="s">
        <v>627</v>
      </c>
      <c r="C12210" t="s">
        <v>628</v>
      </c>
      <c r="D12210" s="4">
        <v>52655.31</v>
      </c>
    </row>
    <row r="12211" spans="1:4" x14ac:dyDescent="0.25">
      <c r="A12211" s="1">
        <v>45716</v>
      </c>
      <c r="B12211" t="s">
        <v>633</v>
      </c>
      <c r="C12211" t="s">
        <v>634</v>
      </c>
      <c r="D12211" s="4">
        <v>15512.85</v>
      </c>
    </row>
    <row r="12212" spans="1:4" x14ac:dyDescent="0.25">
      <c r="A12212" s="1">
        <v>45716</v>
      </c>
      <c r="B12212" t="s">
        <v>640</v>
      </c>
      <c r="C12212" t="s">
        <v>641</v>
      </c>
      <c r="D12212" s="4">
        <v>40</v>
      </c>
    </row>
    <row r="12213" spans="1:4" x14ac:dyDescent="0.25">
      <c r="A12213" s="1">
        <v>45716</v>
      </c>
      <c r="B12213" t="s">
        <v>644</v>
      </c>
      <c r="C12213" t="s">
        <v>645</v>
      </c>
      <c r="D12213" s="4">
        <v>144</v>
      </c>
    </row>
    <row r="12214" spans="1:4" x14ac:dyDescent="0.25">
      <c r="A12214" s="1">
        <v>45716</v>
      </c>
      <c r="B12214" t="s">
        <v>646</v>
      </c>
      <c r="C12214" t="s">
        <v>647</v>
      </c>
      <c r="D12214" s="4">
        <v>71319.5</v>
      </c>
    </row>
    <row r="12215" spans="1:4" x14ac:dyDescent="0.25">
      <c r="A12215" s="1">
        <v>45716</v>
      </c>
      <c r="B12215" t="s">
        <v>650</v>
      </c>
      <c r="C12215" t="s">
        <v>651</v>
      </c>
      <c r="D12215" s="4">
        <v>3331</v>
      </c>
    </row>
    <row r="12216" spans="1:4" x14ac:dyDescent="0.25">
      <c r="A12216" s="1">
        <v>45716</v>
      </c>
      <c r="B12216" t="s">
        <v>652</v>
      </c>
      <c r="C12216" t="s">
        <v>653</v>
      </c>
      <c r="D12216" s="4">
        <v>4775.3999999999996</v>
      </c>
    </row>
    <row r="12217" spans="1:4" x14ac:dyDescent="0.25">
      <c r="A12217" s="1">
        <v>45716</v>
      </c>
      <c r="B12217" t="s">
        <v>663</v>
      </c>
      <c r="C12217" t="s">
        <v>664</v>
      </c>
      <c r="D12217" s="4">
        <v>634.59999999999991</v>
      </c>
    </row>
    <row r="12218" spans="1:4" x14ac:dyDescent="0.25">
      <c r="A12218" s="1">
        <v>45716</v>
      </c>
      <c r="B12218" t="s">
        <v>668</v>
      </c>
      <c r="C12218" t="s">
        <v>669</v>
      </c>
      <c r="D12218" s="4">
        <v>882.31999999999994</v>
      </c>
    </row>
    <row r="12219" spans="1:4" x14ac:dyDescent="0.25">
      <c r="A12219" s="1">
        <v>45716</v>
      </c>
      <c r="B12219" t="s">
        <v>672</v>
      </c>
      <c r="C12219" t="s">
        <v>673</v>
      </c>
      <c r="D12219" s="4">
        <v>1196</v>
      </c>
    </row>
    <row r="12220" spans="1:4" x14ac:dyDescent="0.25">
      <c r="A12220" s="1">
        <v>45716</v>
      </c>
      <c r="B12220" t="s">
        <v>680</v>
      </c>
      <c r="C12220" t="s">
        <v>681</v>
      </c>
      <c r="D12220" s="4">
        <v>10889.68</v>
      </c>
    </row>
    <row r="12221" spans="1:4" x14ac:dyDescent="0.25">
      <c r="A12221" s="1">
        <v>45716</v>
      </c>
      <c r="B12221" t="s">
        <v>690</v>
      </c>
      <c r="C12221" t="s">
        <v>691</v>
      </c>
      <c r="D12221" s="4">
        <v>7150</v>
      </c>
    </row>
    <row r="12222" spans="1:4" x14ac:dyDescent="0.25">
      <c r="A12222" s="1">
        <v>45716</v>
      </c>
      <c r="B12222" t="s">
        <v>692</v>
      </c>
      <c r="C12222" t="s">
        <v>693</v>
      </c>
      <c r="D12222" s="4">
        <v>5250.08</v>
      </c>
    </row>
    <row r="12223" spans="1:4" x14ac:dyDescent="0.25">
      <c r="A12223" s="1">
        <v>45716</v>
      </c>
      <c r="B12223" t="s">
        <v>696</v>
      </c>
      <c r="C12223" t="s">
        <v>697</v>
      </c>
      <c r="D12223" s="4">
        <v>206.51</v>
      </c>
    </row>
    <row r="12224" spans="1:4" x14ac:dyDescent="0.25">
      <c r="A12224" s="1">
        <v>45716</v>
      </c>
      <c r="B12224" t="s">
        <v>698</v>
      </c>
      <c r="C12224" t="s">
        <v>699</v>
      </c>
      <c r="D12224" s="4">
        <v>3829.88</v>
      </c>
    </row>
    <row r="12225" spans="1:4" x14ac:dyDescent="0.25">
      <c r="A12225" s="1">
        <v>45716</v>
      </c>
      <c r="B12225" t="s">
        <v>1134</v>
      </c>
      <c r="C12225" t="s">
        <v>1135</v>
      </c>
      <c r="D12225" s="4">
        <v>10333.34</v>
      </c>
    </row>
    <row r="12226" spans="1:4" x14ac:dyDescent="0.25">
      <c r="A12226" s="1">
        <v>45716</v>
      </c>
      <c r="B12226" t="s">
        <v>1140</v>
      </c>
      <c r="C12226" t="s">
        <v>1141</v>
      </c>
      <c r="D12226" s="4">
        <v>1713.3400000000001</v>
      </c>
    </row>
    <row r="12227" spans="1:4" x14ac:dyDescent="0.25">
      <c r="A12227" s="1">
        <v>45716</v>
      </c>
      <c r="B12227" t="s">
        <v>1221</v>
      </c>
      <c r="C12227" t="s">
        <v>1222</v>
      </c>
      <c r="D12227" s="4">
        <v>7838</v>
      </c>
    </row>
    <row r="12228" spans="1:4" x14ac:dyDescent="0.25">
      <c r="A12228" s="1">
        <v>45716</v>
      </c>
      <c r="B12228" t="s">
        <v>1310</v>
      </c>
      <c r="C12228" t="s">
        <v>1311</v>
      </c>
      <c r="D12228" s="4">
        <v>1680</v>
      </c>
    </row>
    <row r="12229" spans="1:4" x14ac:dyDescent="0.25">
      <c r="A12229" s="1">
        <v>45716</v>
      </c>
      <c r="B12229" t="s">
        <v>702</v>
      </c>
      <c r="C12229" t="s">
        <v>703</v>
      </c>
      <c r="D12229" s="4">
        <v>2085.42</v>
      </c>
    </row>
    <row r="12230" spans="1:4" x14ac:dyDescent="0.25">
      <c r="A12230" s="1">
        <v>45716</v>
      </c>
      <c r="B12230" t="s">
        <v>1312</v>
      </c>
      <c r="C12230" t="s">
        <v>1313</v>
      </c>
      <c r="D12230" s="4">
        <v>2097.84</v>
      </c>
    </row>
    <row r="12231" spans="1:4" x14ac:dyDescent="0.25">
      <c r="A12231" s="1">
        <v>45716</v>
      </c>
      <c r="B12231" t="s">
        <v>1146</v>
      </c>
      <c r="C12231" t="s">
        <v>1147</v>
      </c>
      <c r="D12231" s="4">
        <v>5100</v>
      </c>
    </row>
    <row r="12232" spans="1:4" x14ac:dyDescent="0.25">
      <c r="A12232" s="1">
        <v>45716</v>
      </c>
      <c r="B12232" t="s">
        <v>1273</v>
      </c>
      <c r="C12232" t="s">
        <v>1274</v>
      </c>
      <c r="D12232" s="4">
        <v>1386.66</v>
      </c>
    </row>
    <row r="12233" spans="1:4" x14ac:dyDescent="0.25">
      <c r="A12233" s="1">
        <v>45716</v>
      </c>
      <c r="B12233" t="s">
        <v>1260</v>
      </c>
      <c r="C12233" t="s">
        <v>1261</v>
      </c>
      <c r="D12233" s="4">
        <v>400</v>
      </c>
    </row>
    <row r="12234" spans="1:4" x14ac:dyDescent="0.25">
      <c r="A12234" s="1">
        <v>45716</v>
      </c>
      <c r="B12234" t="s">
        <v>704</v>
      </c>
      <c r="C12234" t="s">
        <v>705</v>
      </c>
      <c r="D12234" s="4">
        <v>10545.699999999999</v>
      </c>
    </row>
    <row r="12235" spans="1:4" x14ac:dyDescent="0.25">
      <c r="A12235" s="1">
        <v>45716</v>
      </c>
      <c r="B12235" t="s">
        <v>708</v>
      </c>
      <c r="C12235" t="s">
        <v>709</v>
      </c>
      <c r="D12235" s="4">
        <v>1656.87</v>
      </c>
    </row>
    <row r="12236" spans="1:4" x14ac:dyDescent="0.25">
      <c r="A12236" s="1">
        <v>45716</v>
      </c>
      <c r="B12236" t="s">
        <v>717</v>
      </c>
      <c r="C12236" t="s">
        <v>718</v>
      </c>
      <c r="D12236" s="4">
        <v>1502.19</v>
      </c>
    </row>
    <row r="12237" spans="1:4" x14ac:dyDescent="0.25">
      <c r="A12237" s="1">
        <v>45716</v>
      </c>
      <c r="B12237" t="s">
        <v>719</v>
      </c>
      <c r="C12237" t="s">
        <v>720</v>
      </c>
      <c r="D12237" s="4">
        <v>539.07000000000005</v>
      </c>
    </row>
    <row r="12238" spans="1:4" x14ac:dyDescent="0.25">
      <c r="A12238" s="1">
        <v>45716</v>
      </c>
      <c r="B12238" t="s">
        <v>1350</v>
      </c>
      <c r="C12238" t="s">
        <v>1351</v>
      </c>
      <c r="D12238" s="4">
        <v>114.13</v>
      </c>
    </row>
    <row r="12239" spans="1:4" x14ac:dyDescent="0.25">
      <c r="A12239" s="1">
        <v>45716</v>
      </c>
      <c r="B12239" t="s">
        <v>721</v>
      </c>
      <c r="C12239" t="s">
        <v>722</v>
      </c>
      <c r="D12239" s="4">
        <v>6245.57</v>
      </c>
    </row>
    <row r="12240" spans="1:4" x14ac:dyDescent="0.25">
      <c r="A12240" s="1">
        <v>45716</v>
      </c>
      <c r="B12240" t="s">
        <v>726</v>
      </c>
      <c r="C12240" t="s">
        <v>727</v>
      </c>
      <c r="D12240" s="4">
        <v>2586.7599999999998</v>
      </c>
    </row>
    <row r="12241" spans="1:4" x14ac:dyDescent="0.25">
      <c r="A12241" s="1">
        <v>45716</v>
      </c>
      <c r="B12241" t="s">
        <v>734</v>
      </c>
      <c r="C12241" t="s">
        <v>735</v>
      </c>
      <c r="D12241" s="4">
        <v>354.50000000000006</v>
      </c>
    </row>
    <row r="12242" spans="1:4" x14ac:dyDescent="0.25">
      <c r="A12242" s="1">
        <v>45716</v>
      </c>
      <c r="B12242" t="s">
        <v>738</v>
      </c>
      <c r="C12242" t="s">
        <v>739</v>
      </c>
      <c r="D12242" s="4">
        <v>4356.75</v>
      </c>
    </row>
    <row r="12243" spans="1:4" x14ac:dyDescent="0.25">
      <c r="A12243" s="1">
        <v>45716</v>
      </c>
      <c r="B12243" t="s">
        <v>742</v>
      </c>
      <c r="C12243" t="s">
        <v>743</v>
      </c>
      <c r="D12243" s="4">
        <v>458.98</v>
      </c>
    </row>
    <row r="12244" spans="1:4" x14ac:dyDescent="0.25">
      <c r="A12244" s="1">
        <v>45716</v>
      </c>
      <c r="B12244" t="s">
        <v>747</v>
      </c>
      <c r="C12244" t="s">
        <v>748</v>
      </c>
      <c r="D12244" s="4">
        <v>11448.46</v>
      </c>
    </row>
    <row r="12245" spans="1:4" x14ac:dyDescent="0.25">
      <c r="A12245" s="1">
        <v>45716</v>
      </c>
      <c r="B12245" t="s">
        <v>755</v>
      </c>
      <c r="C12245" t="s">
        <v>756</v>
      </c>
      <c r="D12245" s="4">
        <v>5200</v>
      </c>
    </row>
    <row r="12246" spans="1:4" x14ac:dyDescent="0.25">
      <c r="A12246" s="1">
        <v>45716</v>
      </c>
      <c r="B12246" t="s">
        <v>767</v>
      </c>
      <c r="C12246" t="s">
        <v>768</v>
      </c>
      <c r="D12246" s="4">
        <v>858.44999999999982</v>
      </c>
    </row>
    <row r="12247" spans="1:4" x14ac:dyDescent="0.25">
      <c r="A12247" s="1">
        <v>45716</v>
      </c>
      <c r="B12247" t="s">
        <v>769</v>
      </c>
      <c r="C12247" t="s">
        <v>770</v>
      </c>
      <c r="D12247" s="4">
        <v>2294.9100000000003</v>
      </c>
    </row>
    <row r="12248" spans="1:4" x14ac:dyDescent="0.25">
      <c r="A12248" s="1">
        <v>45716</v>
      </c>
      <c r="B12248" t="s">
        <v>775</v>
      </c>
      <c r="C12248" t="s">
        <v>776</v>
      </c>
      <c r="D12248" s="4">
        <v>2476.7200000000003</v>
      </c>
    </row>
    <row r="12249" spans="1:4" x14ac:dyDescent="0.25">
      <c r="A12249" s="1">
        <v>45716</v>
      </c>
      <c r="B12249" t="s">
        <v>777</v>
      </c>
      <c r="C12249" t="s">
        <v>778</v>
      </c>
      <c r="D12249" s="4">
        <v>1076.23</v>
      </c>
    </row>
    <row r="12250" spans="1:4" x14ac:dyDescent="0.25">
      <c r="A12250" s="1">
        <v>45716</v>
      </c>
      <c r="B12250" t="s">
        <v>781</v>
      </c>
      <c r="C12250" t="s">
        <v>782</v>
      </c>
      <c r="D12250" s="4">
        <v>716.5</v>
      </c>
    </row>
    <row r="12251" spans="1:4" x14ac:dyDescent="0.25">
      <c r="A12251" s="1">
        <v>45716</v>
      </c>
      <c r="B12251" t="s">
        <v>785</v>
      </c>
      <c r="C12251" t="s">
        <v>786</v>
      </c>
      <c r="D12251" s="4">
        <v>270.01000000000931</v>
      </c>
    </row>
    <row r="12252" spans="1:4" x14ac:dyDescent="0.25">
      <c r="A12252" s="1">
        <v>45716</v>
      </c>
      <c r="B12252" t="s">
        <v>788</v>
      </c>
      <c r="C12252" t="s">
        <v>789</v>
      </c>
      <c r="D12252" s="4">
        <v>47.52</v>
      </c>
    </row>
    <row r="12253" spans="1:4" x14ac:dyDescent="0.25">
      <c r="A12253" s="1">
        <v>45716</v>
      </c>
      <c r="B12253" t="s">
        <v>792</v>
      </c>
      <c r="C12253" t="s">
        <v>793</v>
      </c>
      <c r="D12253" s="4">
        <v>7827.9499999999989</v>
      </c>
    </row>
    <row r="12254" spans="1:4" x14ac:dyDescent="0.25">
      <c r="A12254" s="1">
        <v>45716</v>
      </c>
      <c r="B12254" t="s">
        <v>1336</v>
      </c>
      <c r="C12254" t="s">
        <v>1393</v>
      </c>
      <c r="D12254" s="4">
        <v>500</v>
      </c>
    </row>
    <row r="12255" spans="1:4" x14ac:dyDescent="0.25">
      <c r="A12255" s="1">
        <v>45716</v>
      </c>
      <c r="B12255" t="s">
        <v>794</v>
      </c>
      <c r="C12255" t="s">
        <v>795</v>
      </c>
      <c r="D12255" s="4">
        <v>7660.05</v>
      </c>
    </row>
    <row r="12256" spans="1:4" x14ac:dyDescent="0.25">
      <c r="A12256" s="1">
        <v>45716</v>
      </c>
      <c r="B12256" t="s">
        <v>796</v>
      </c>
      <c r="C12256" t="s">
        <v>797</v>
      </c>
      <c r="D12256" s="4">
        <v>299.71000000000004</v>
      </c>
    </row>
    <row r="12257" spans="1:4" x14ac:dyDescent="0.25">
      <c r="A12257" s="1">
        <v>45716</v>
      </c>
      <c r="B12257" t="s">
        <v>800</v>
      </c>
      <c r="C12257" t="s">
        <v>801</v>
      </c>
      <c r="D12257" s="4">
        <v>6274.7999999999993</v>
      </c>
    </row>
    <row r="12258" spans="1:4" x14ac:dyDescent="0.25">
      <c r="A12258" s="1">
        <v>45716</v>
      </c>
      <c r="B12258" t="s">
        <v>802</v>
      </c>
      <c r="C12258" t="s">
        <v>803</v>
      </c>
      <c r="D12258" s="4">
        <v>325.67</v>
      </c>
    </row>
    <row r="12259" spans="1:4" x14ac:dyDescent="0.25">
      <c r="A12259" s="1">
        <v>45716</v>
      </c>
      <c r="B12259" t="s">
        <v>804</v>
      </c>
      <c r="C12259" t="s">
        <v>805</v>
      </c>
      <c r="D12259" s="4">
        <v>1622.47</v>
      </c>
    </row>
    <row r="12260" spans="1:4" x14ac:dyDescent="0.25">
      <c r="A12260" s="1">
        <v>45716</v>
      </c>
      <c r="B12260" t="s">
        <v>1240</v>
      </c>
      <c r="C12260" t="s">
        <v>1241</v>
      </c>
      <c r="D12260" s="4">
        <v>1112.2099999999998</v>
      </c>
    </row>
    <row r="12261" spans="1:4" x14ac:dyDescent="0.25">
      <c r="A12261" s="1">
        <v>45716</v>
      </c>
      <c r="B12261" t="s">
        <v>812</v>
      </c>
      <c r="C12261" t="s">
        <v>813</v>
      </c>
      <c r="D12261" s="4">
        <v>1434.43</v>
      </c>
    </row>
    <row r="12262" spans="1:4" x14ac:dyDescent="0.25">
      <c r="A12262" s="1">
        <v>45716</v>
      </c>
      <c r="B12262" t="s">
        <v>816</v>
      </c>
      <c r="C12262" t="s">
        <v>817</v>
      </c>
      <c r="D12262" s="4">
        <v>428.51</v>
      </c>
    </row>
    <row r="12263" spans="1:4" x14ac:dyDescent="0.25">
      <c r="A12263" s="1">
        <v>45716</v>
      </c>
      <c r="B12263" t="s">
        <v>818</v>
      </c>
      <c r="C12263" t="s">
        <v>819</v>
      </c>
      <c r="D12263" s="4">
        <v>14.92</v>
      </c>
    </row>
    <row r="12264" spans="1:4" x14ac:dyDescent="0.25">
      <c r="A12264" s="1">
        <v>45716</v>
      </c>
      <c r="B12264" t="s">
        <v>1152</v>
      </c>
      <c r="C12264" t="s">
        <v>1153</v>
      </c>
      <c r="D12264" s="4">
        <v>19.8</v>
      </c>
    </row>
    <row r="12265" spans="1:4" x14ac:dyDescent="0.25">
      <c r="A12265" s="1">
        <v>45716</v>
      </c>
      <c r="B12265" t="s">
        <v>1249</v>
      </c>
      <c r="C12265" t="s">
        <v>1250</v>
      </c>
      <c r="D12265" s="4">
        <v>5942.1399999999994</v>
      </c>
    </row>
    <row r="12266" spans="1:4" x14ac:dyDescent="0.25">
      <c r="A12266" s="1">
        <v>45716</v>
      </c>
      <c r="B12266" t="s">
        <v>1252</v>
      </c>
      <c r="C12266" t="s">
        <v>1253</v>
      </c>
      <c r="D12266" s="4">
        <v>1368</v>
      </c>
    </row>
    <row r="12267" spans="1:4" x14ac:dyDescent="0.25">
      <c r="A12267" s="1">
        <v>45716</v>
      </c>
      <c r="B12267" t="s">
        <v>830</v>
      </c>
      <c r="C12267" t="s">
        <v>1366</v>
      </c>
      <c r="D12267" s="4">
        <v>2250</v>
      </c>
    </row>
    <row r="12268" spans="1:4" x14ac:dyDescent="0.25">
      <c r="A12268" s="1">
        <v>45716</v>
      </c>
      <c r="B12268" t="s">
        <v>832</v>
      </c>
      <c r="C12268" t="s">
        <v>833</v>
      </c>
      <c r="D12268" s="4">
        <v>1000</v>
      </c>
    </row>
    <row r="12269" spans="1:4" x14ac:dyDescent="0.25">
      <c r="A12269" s="1">
        <v>45716</v>
      </c>
      <c r="B12269" t="s">
        <v>836</v>
      </c>
      <c r="C12269" t="s">
        <v>837</v>
      </c>
      <c r="D12269" s="4">
        <v>200</v>
      </c>
    </row>
    <row r="12270" spans="1:4" x14ac:dyDescent="0.25">
      <c r="A12270" s="1">
        <v>45716</v>
      </c>
      <c r="B12270" t="s">
        <v>842</v>
      </c>
      <c r="C12270" t="s">
        <v>843</v>
      </c>
      <c r="D12270" s="4">
        <v>200</v>
      </c>
    </row>
    <row r="12271" spans="1:4" x14ac:dyDescent="0.25">
      <c r="A12271" s="1">
        <v>45716</v>
      </c>
      <c r="B12271" t="s">
        <v>1338</v>
      </c>
      <c r="C12271" t="s">
        <v>1339</v>
      </c>
      <c r="D12271" s="4">
        <v>3841.8</v>
      </c>
    </row>
    <row r="12272" spans="1:4" x14ac:dyDescent="0.25">
      <c r="A12272" s="1">
        <v>45716</v>
      </c>
      <c r="B12272" t="s">
        <v>867</v>
      </c>
      <c r="C12272" t="s">
        <v>868</v>
      </c>
      <c r="D12272" s="4">
        <v>6897.9400000000005</v>
      </c>
    </row>
    <row r="12273" spans="1:4" x14ac:dyDescent="0.25">
      <c r="A12273" s="1">
        <v>45716</v>
      </c>
      <c r="B12273" t="s">
        <v>869</v>
      </c>
      <c r="C12273" t="s">
        <v>870</v>
      </c>
      <c r="D12273" s="4">
        <v>2158.48</v>
      </c>
    </row>
    <row r="12274" spans="1:4" x14ac:dyDescent="0.25">
      <c r="A12274" s="1">
        <v>45716</v>
      </c>
      <c r="B12274" t="s">
        <v>1332</v>
      </c>
      <c r="C12274" t="s">
        <v>1333</v>
      </c>
      <c r="D12274" s="4">
        <v>2442.34</v>
      </c>
    </row>
    <row r="12275" spans="1:4" x14ac:dyDescent="0.25">
      <c r="A12275" s="1">
        <v>45716</v>
      </c>
      <c r="B12275" t="s">
        <v>1500</v>
      </c>
      <c r="C12275" t="s">
        <v>1501</v>
      </c>
      <c r="D12275" s="4">
        <v>281480.95999999996</v>
      </c>
    </row>
    <row r="12276" spans="1:4" x14ac:dyDescent="0.25">
      <c r="A12276" s="1">
        <v>45716</v>
      </c>
      <c r="B12276" t="s">
        <v>1503</v>
      </c>
      <c r="C12276" t="s">
        <v>1504</v>
      </c>
      <c r="D12276" s="4">
        <v>217404.61</v>
      </c>
    </row>
    <row r="12277" spans="1:4" x14ac:dyDescent="0.25">
      <c r="A12277" s="1">
        <v>45716</v>
      </c>
      <c r="B12277" t="s">
        <v>1505</v>
      </c>
      <c r="C12277" t="s">
        <v>1506</v>
      </c>
      <c r="D12277" s="4">
        <v>19674.520000000004</v>
      </c>
    </row>
    <row r="12278" spans="1:4" x14ac:dyDescent="0.25">
      <c r="A12278" s="1">
        <v>45716</v>
      </c>
      <c r="B12278" t="s">
        <v>1507</v>
      </c>
      <c r="C12278" t="s">
        <v>1508</v>
      </c>
      <c r="D12278" s="4">
        <v>38099.619999999995</v>
      </c>
    </row>
    <row r="12279" spans="1:4" x14ac:dyDescent="0.25">
      <c r="A12279" s="1">
        <v>45716</v>
      </c>
      <c r="B12279" t="s">
        <v>1509</v>
      </c>
      <c r="C12279" t="s">
        <v>1510</v>
      </c>
      <c r="D12279" s="4">
        <v>2935</v>
      </c>
    </row>
    <row r="12280" spans="1:4" x14ac:dyDescent="0.25">
      <c r="A12280" s="1">
        <v>45716</v>
      </c>
      <c r="B12280" t="s">
        <v>1515</v>
      </c>
      <c r="C12280" t="s">
        <v>1516</v>
      </c>
      <c r="D12280" s="4">
        <v>49809.819999999992</v>
      </c>
    </row>
    <row r="12281" spans="1:4" x14ac:dyDescent="0.25">
      <c r="A12281" s="1">
        <v>45716</v>
      </c>
      <c r="B12281" t="s">
        <v>1517</v>
      </c>
      <c r="C12281" t="s">
        <v>1518</v>
      </c>
      <c r="D12281" s="4">
        <v>44968.7</v>
      </c>
    </row>
    <row r="12282" spans="1:4" x14ac:dyDescent="0.25">
      <c r="A12282" s="1">
        <v>45716</v>
      </c>
      <c r="B12282" t="s">
        <v>1519</v>
      </c>
      <c r="C12282" t="s">
        <v>1520</v>
      </c>
      <c r="D12282" s="4">
        <v>2644.4169999999995</v>
      </c>
    </row>
    <row r="12283" spans="1:4" x14ac:dyDescent="0.25">
      <c r="A12283" s="1">
        <v>45716</v>
      </c>
      <c r="B12283" t="s">
        <v>1521</v>
      </c>
      <c r="C12283" t="s">
        <v>1522</v>
      </c>
      <c r="D12283" s="4">
        <v>1391.98</v>
      </c>
    </row>
    <row r="12284" spans="1:4" x14ac:dyDescent="0.25">
      <c r="A12284" s="1">
        <v>45716</v>
      </c>
      <c r="B12284" t="s">
        <v>1523</v>
      </c>
      <c r="C12284" t="s">
        <v>1524</v>
      </c>
      <c r="D12284" s="4">
        <v>22534.84</v>
      </c>
    </row>
    <row r="12285" spans="1:4" x14ac:dyDescent="0.25">
      <c r="A12285" s="1">
        <v>45716</v>
      </c>
      <c r="B12285" t="s">
        <v>1527</v>
      </c>
      <c r="C12285" t="s">
        <v>1528</v>
      </c>
      <c r="D12285" s="4">
        <v>22888.38</v>
      </c>
    </row>
    <row r="12286" spans="1:4" x14ac:dyDescent="0.25">
      <c r="A12286" s="1">
        <v>45716</v>
      </c>
      <c r="B12286" t="s">
        <v>1529</v>
      </c>
      <c r="C12286" t="s">
        <v>1530</v>
      </c>
      <c r="D12286" s="4">
        <v>10555.77</v>
      </c>
    </row>
    <row r="12287" spans="1:4" x14ac:dyDescent="0.25">
      <c r="A12287" s="1">
        <v>45716</v>
      </c>
      <c r="B12287" t="s">
        <v>1531</v>
      </c>
      <c r="C12287" t="s">
        <v>1532</v>
      </c>
      <c r="D12287" s="4">
        <v>1264.8700000000001</v>
      </c>
    </row>
    <row r="12288" spans="1:4" x14ac:dyDescent="0.25">
      <c r="A12288" s="1">
        <v>45716</v>
      </c>
      <c r="B12288" t="s">
        <v>1535</v>
      </c>
      <c r="C12288" t="s">
        <v>1536</v>
      </c>
      <c r="D12288" s="4">
        <v>1765.53</v>
      </c>
    </row>
    <row r="12289" spans="1:4" x14ac:dyDescent="0.25">
      <c r="A12289" s="1">
        <v>45716</v>
      </c>
      <c r="B12289" t="s">
        <v>1537</v>
      </c>
      <c r="C12289" t="s">
        <v>1538</v>
      </c>
      <c r="D12289" s="4">
        <v>2665.11</v>
      </c>
    </row>
    <row r="12290" spans="1:4" x14ac:dyDescent="0.25">
      <c r="A12290" s="1">
        <v>45716</v>
      </c>
      <c r="B12290" t="s">
        <v>1541</v>
      </c>
      <c r="C12290" t="s">
        <v>1542</v>
      </c>
      <c r="D12290" s="4">
        <v>1441</v>
      </c>
    </row>
    <row r="12291" spans="1:4" x14ac:dyDescent="0.25">
      <c r="A12291" s="1">
        <v>45716</v>
      </c>
      <c r="B12291" t="s">
        <v>1543</v>
      </c>
      <c r="C12291" t="s">
        <v>1544</v>
      </c>
      <c r="D12291" s="4">
        <v>590</v>
      </c>
    </row>
    <row r="12292" spans="1:4" x14ac:dyDescent="0.25">
      <c r="A12292" s="1">
        <v>45716</v>
      </c>
      <c r="B12292" t="s">
        <v>1545</v>
      </c>
      <c r="C12292" t="s">
        <v>1546</v>
      </c>
      <c r="D12292" s="4">
        <v>40</v>
      </c>
    </row>
    <row r="12293" spans="1:4" x14ac:dyDescent="0.25">
      <c r="A12293" s="1">
        <v>45716</v>
      </c>
      <c r="B12293" t="s">
        <v>1547</v>
      </c>
      <c r="C12293" t="s">
        <v>1548</v>
      </c>
      <c r="D12293" s="4">
        <v>120</v>
      </c>
    </row>
    <row r="12294" spans="1:4" x14ac:dyDescent="0.25">
      <c r="A12294" s="1">
        <v>45716</v>
      </c>
      <c r="B12294" t="s">
        <v>911</v>
      </c>
      <c r="C12294" t="s">
        <v>912</v>
      </c>
      <c r="D12294" s="4">
        <v>3402.3199999999997</v>
      </c>
    </row>
    <row r="12295" spans="1:4" x14ac:dyDescent="0.25">
      <c r="A12295" s="1">
        <v>45716</v>
      </c>
      <c r="B12295" t="s">
        <v>919</v>
      </c>
      <c r="C12295" t="s">
        <v>920</v>
      </c>
      <c r="D12295" s="4">
        <v>790.98</v>
      </c>
    </row>
    <row r="12296" spans="1:4" x14ac:dyDescent="0.25">
      <c r="A12296" s="1">
        <v>45716</v>
      </c>
      <c r="B12296" t="s">
        <v>924</v>
      </c>
      <c r="C12296" t="s">
        <v>925</v>
      </c>
      <c r="D12296" s="4">
        <v>5978.08</v>
      </c>
    </row>
    <row r="12297" spans="1:4" x14ac:dyDescent="0.25">
      <c r="A12297" s="1">
        <v>45716</v>
      </c>
      <c r="B12297" t="s">
        <v>927</v>
      </c>
      <c r="C12297" t="s">
        <v>928</v>
      </c>
      <c r="D12297" s="4">
        <v>2203.1999999999998</v>
      </c>
    </row>
    <row r="12298" spans="1:4" x14ac:dyDescent="0.25">
      <c r="A12298" s="1">
        <v>45716</v>
      </c>
      <c r="B12298" t="s">
        <v>931</v>
      </c>
      <c r="C12298" t="s">
        <v>932</v>
      </c>
      <c r="D12298" s="4">
        <v>4878.3599999999997</v>
      </c>
    </row>
    <row r="12299" spans="1:4" x14ac:dyDescent="0.25">
      <c r="A12299" s="1">
        <v>45716</v>
      </c>
      <c r="B12299" t="s">
        <v>935</v>
      </c>
      <c r="C12299" t="s">
        <v>936</v>
      </c>
      <c r="D12299" s="4">
        <v>3469.8</v>
      </c>
    </row>
    <row r="12300" spans="1:4" x14ac:dyDescent="0.25">
      <c r="A12300" s="1">
        <v>45716</v>
      </c>
      <c r="B12300" t="s">
        <v>938</v>
      </c>
      <c r="C12300" t="s">
        <v>939</v>
      </c>
      <c r="D12300" s="4">
        <v>927.6</v>
      </c>
    </row>
    <row r="12301" spans="1:4" x14ac:dyDescent="0.25">
      <c r="A12301" s="1">
        <v>45716</v>
      </c>
      <c r="B12301" t="s">
        <v>942</v>
      </c>
      <c r="C12301" t="s">
        <v>943</v>
      </c>
      <c r="D12301" s="4">
        <v>213.92</v>
      </c>
    </row>
    <row r="12302" spans="1:4" x14ac:dyDescent="0.25">
      <c r="A12302" s="1">
        <v>45716</v>
      </c>
      <c r="B12302" t="s">
        <v>948</v>
      </c>
      <c r="C12302" t="s">
        <v>949</v>
      </c>
      <c r="D12302" s="4">
        <v>50.28</v>
      </c>
    </row>
    <row r="12303" spans="1:4" x14ac:dyDescent="0.25">
      <c r="A12303" s="1">
        <v>45716</v>
      </c>
      <c r="B12303" t="s">
        <v>952</v>
      </c>
      <c r="C12303" t="s">
        <v>953</v>
      </c>
      <c r="D12303" s="4">
        <v>191574.18</v>
      </c>
    </row>
    <row r="12304" spans="1:4" x14ac:dyDescent="0.25">
      <c r="A12304" s="1">
        <v>45716</v>
      </c>
      <c r="B12304" t="s">
        <v>955</v>
      </c>
      <c r="C12304" t="s">
        <v>956</v>
      </c>
      <c r="D12304" s="4">
        <v>460381.31</v>
      </c>
    </row>
    <row r="12305" spans="1:4" x14ac:dyDescent="0.25">
      <c r="A12305" s="1">
        <v>45716</v>
      </c>
      <c r="B12305" t="s">
        <v>961</v>
      </c>
      <c r="C12305" t="s">
        <v>962</v>
      </c>
      <c r="D12305" s="4">
        <v>2662.5</v>
      </c>
    </row>
    <row r="12306" spans="1:4" x14ac:dyDescent="0.25">
      <c r="A12306" s="1">
        <v>45716</v>
      </c>
      <c r="B12306" t="s">
        <v>971</v>
      </c>
      <c r="C12306" t="s">
        <v>972</v>
      </c>
      <c r="D12306" s="4">
        <v>115.5</v>
      </c>
    </row>
    <row r="12307" spans="1:4" x14ac:dyDescent="0.25">
      <c r="A12307" s="1">
        <v>45716</v>
      </c>
      <c r="B12307" t="s">
        <v>989</v>
      </c>
      <c r="C12307" t="s">
        <v>990</v>
      </c>
      <c r="D12307" s="4">
        <v>11500</v>
      </c>
    </row>
    <row r="12308" spans="1:4" x14ac:dyDescent="0.25">
      <c r="A12308" s="1">
        <v>45716</v>
      </c>
      <c r="B12308" t="s">
        <v>993</v>
      </c>
      <c r="C12308" t="s">
        <v>994</v>
      </c>
      <c r="D12308" s="4">
        <v>118.63999999999996</v>
      </c>
    </row>
    <row r="12309" spans="1:4" x14ac:dyDescent="0.25">
      <c r="A12309" s="1">
        <v>45716</v>
      </c>
      <c r="B12309" t="s">
        <v>1162</v>
      </c>
      <c r="C12309" t="s">
        <v>1163</v>
      </c>
      <c r="D12309" s="4">
        <v>88.680000000001016</v>
      </c>
    </row>
    <row r="12310" spans="1:4" x14ac:dyDescent="0.25">
      <c r="A12310" s="1">
        <v>45716</v>
      </c>
      <c r="B12310" t="s">
        <v>1021</v>
      </c>
      <c r="C12310" t="s">
        <v>1022</v>
      </c>
      <c r="D12310" s="4">
        <v>2143.92</v>
      </c>
    </row>
    <row r="12311" spans="1:4" x14ac:dyDescent="0.25">
      <c r="A12311" s="1">
        <v>45716</v>
      </c>
      <c r="B12311" t="s">
        <v>1025</v>
      </c>
      <c r="C12311" t="s">
        <v>1026</v>
      </c>
      <c r="D12311" s="4">
        <v>184.99</v>
      </c>
    </row>
    <row r="12312" spans="1:4" x14ac:dyDescent="0.25">
      <c r="A12312" s="1">
        <v>45716</v>
      </c>
      <c r="B12312" t="s">
        <v>1227</v>
      </c>
      <c r="C12312" t="s">
        <v>1228</v>
      </c>
      <c r="D12312" s="4">
        <v>16366.509999999995</v>
      </c>
    </row>
    <row r="12313" spans="1:4" x14ac:dyDescent="0.25">
      <c r="A12313" s="1">
        <v>45716</v>
      </c>
      <c r="B12313" t="s">
        <v>27</v>
      </c>
      <c r="C12313" t="s">
        <v>1032</v>
      </c>
      <c r="D12313" s="4">
        <v>-867874.89999999991</v>
      </c>
    </row>
    <row r="12314" spans="1:4" x14ac:dyDescent="0.25">
      <c r="A12314" s="1">
        <v>45716</v>
      </c>
      <c r="B12314" t="s">
        <v>31</v>
      </c>
      <c r="C12314" t="s">
        <v>1293</v>
      </c>
      <c r="D12314" s="4">
        <v>-4166</v>
      </c>
    </row>
    <row r="12315" spans="1:4" x14ac:dyDescent="0.25">
      <c r="A12315" s="1">
        <v>45716</v>
      </c>
      <c r="B12315" t="s">
        <v>34</v>
      </c>
      <c r="C12315" t="s">
        <v>1044</v>
      </c>
      <c r="D12315" s="4">
        <v>-3300</v>
      </c>
    </row>
    <row r="12316" spans="1:4" x14ac:dyDescent="0.25">
      <c r="A12316" s="1">
        <v>45716</v>
      </c>
      <c r="B12316" t="s">
        <v>25</v>
      </c>
      <c r="C12316" t="s">
        <v>1049</v>
      </c>
      <c r="D12316" s="4">
        <v>-72519.350000000006</v>
      </c>
    </row>
    <row r="12317" spans="1:4" x14ac:dyDescent="0.25">
      <c r="A12317" s="1">
        <v>45716</v>
      </c>
      <c r="B12317" t="s">
        <v>1056</v>
      </c>
      <c r="C12317" t="s">
        <v>1057</v>
      </c>
      <c r="D12317" s="4">
        <v>-275792.65000000002</v>
      </c>
    </row>
    <row r="12318" spans="1:4" x14ac:dyDescent="0.25">
      <c r="A12318" s="1">
        <v>45716</v>
      </c>
      <c r="B12318" t="s">
        <v>1058</v>
      </c>
      <c r="C12318" t="s">
        <v>1059</v>
      </c>
      <c r="D12318" s="4">
        <v>-601684.31999999995</v>
      </c>
    </row>
    <row r="12319" spans="1:4" x14ac:dyDescent="0.25">
      <c r="A12319" s="1">
        <v>45716</v>
      </c>
      <c r="B12319" t="s">
        <v>1066</v>
      </c>
      <c r="C12319" t="s">
        <v>1067</v>
      </c>
      <c r="D12319" s="4">
        <v>-0.30000000000063665</v>
      </c>
    </row>
    <row r="12320" spans="1:4" x14ac:dyDescent="0.25">
      <c r="A12320" s="1">
        <v>45716</v>
      </c>
      <c r="B12320" t="s">
        <v>1166</v>
      </c>
      <c r="C12320" t="s">
        <v>1167</v>
      </c>
      <c r="D12320" s="4">
        <v>-5</v>
      </c>
    </row>
    <row r="12321" spans="1:4" x14ac:dyDescent="0.25">
      <c r="A12321" s="1">
        <v>45716</v>
      </c>
      <c r="B12321" t="s">
        <v>1168</v>
      </c>
      <c r="C12321" t="s">
        <v>1169</v>
      </c>
      <c r="D12321" s="4">
        <v>-2192</v>
      </c>
    </row>
    <row r="12322" spans="1:4" x14ac:dyDescent="0.25">
      <c r="A12322" s="1">
        <v>45716</v>
      </c>
      <c r="B12322" t="s">
        <v>1084</v>
      </c>
      <c r="C12322" t="s">
        <v>1085</v>
      </c>
      <c r="D12322" s="4">
        <v>-15000</v>
      </c>
    </row>
    <row r="12323" spans="1:4" x14ac:dyDescent="0.25">
      <c r="A12323" s="1">
        <v>45716</v>
      </c>
      <c r="B12323" t="s">
        <v>1089</v>
      </c>
      <c r="C12323" t="s">
        <v>1090</v>
      </c>
      <c r="D12323" s="4">
        <v>-60544.45</v>
      </c>
    </row>
    <row r="12324" spans="1:4" x14ac:dyDescent="0.25">
      <c r="A12324" s="1">
        <v>45716</v>
      </c>
      <c r="B12324" t="s">
        <v>1101</v>
      </c>
      <c r="C12324" t="s">
        <v>1102</v>
      </c>
      <c r="D12324" s="4">
        <v>11443.95</v>
      </c>
    </row>
    <row r="12325" spans="1:4" x14ac:dyDescent="0.25">
      <c r="A12325" s="1">
        <v>45747</v>
      </c>
      <c r="B12325" t="s">
        <v>611</v>
      </c>
      <c r="C12325" t="s">
        <v>612</v>
      </c>
      <c r="D12325" s="4">
        <v>16840</v>
      </c>
    </row>
    <row r="12326" spans="1:4" x14ac:dyDescent="0.25">
      <c r="A12326" s="1">
        <v>45747</v>
      </c>
      <c r="B12326" t="s">
        <v>617</v>
      </c>
      <c r="C12326" t="s">
        <v>618</v>
      </c>
      <c r="D12326" s="4">
        <v>11049.26</v>
      </c>
    </row>
    <row r="12327" spans="1:4" x14ac:dyDescent="0.25">
      <c r="A12327" s="1">
        <v>45747</v>
      </c>
      <c r="B12327" t="s">
        <v>139</v>
      </c>
      <c r="C12327" t="s">
        <v>654</v>
      </c>
      <c r="D12327" s="4">
        <v>121120.2799999998</v>
      </c>
    </row>
    <row r="12328" spans="1:4" x14ac:dyDescent="0.25">
      <c r="A12328" s="1">
        <v>45747</v>
      </c>
      <c r="B12328" t="s">
        <v>143</v>
      </c>
      <c r="C12328" t="s">
        <v>662</v>
      </c>
      <c r="D12328" s="4">
        <v>36630.120000000112</v>
      </c>
    </row>
    <row r="12329" spans="1:4" x14ac:dyDescent="0.25">
      <c r="A12329" s="1">
        <v>45747</v>
      </c>
      <c r="B12329" t="s">
        <v>665</v>
      </c>
      <c r="C12329" t="s">
        <v>666</v>
      </c>
      <c r="D12329" s="4">
        <v>1460616.8500000006</v>
      </c>
    </row>
    <row r="12330" spans="1:4" x14ac:dyDescent="0.25">
      <c r="A12330" s="1">
        <v>45747</v>
      </c>
      <c r="B12330" t="s">
        <v>670</v>
      </c>
      <c r="C12330" t="s">
        <v>671</v>
      </c>
      <c r="D12330" s="4">
        <v>133959.09</v>
      </c>
    </row>
    <row r="12331" spans="1:4" x14ac:dyDescent="0.25">
      <c r="A12331" s="1">
        <v>45747</v>
      </c>
      <c r="B12331" t="s">
        <v>674</v>
      </c>
      <c r="C12331" t="s">
        <v>675</v>
      </c>
      <c r="D12331" s="4">
        <v>7744</v>
      </c>
    </row>
    <row r="12332" spans="1:4" x14ac:dyDescent="0.25">
      <c r="A12332" s="1">
        <v>45747</v>
      </c>
      <c r="B12332" t="s">
        <v>678</v>
      </c>
      <c r="C12332" t="s">
        <v>679</v>
      </c>
      <c r="D12332" s="4">
        <v>-188649.93000000005</v>
      </c>
    </row>
    <row r="12333" spans="1:4" x14ac:dyDescent="0.25">
      <c r="A12333" s="1">
        <v>45747</v>
      </c>
      <c r="B12333" t="s">
        <v>1346</v>
      </c>
      <c r="C12333" t="s">
        <v>1347</v>
      </c>
      <c r="D12333" s="4">
        <v>87909.910000000207</v>
      </c>
    </row>
    <row r="12334" spans="1:4" x14ac:dyDescent="0.25">
      <c r="A12334" s="1">
        <v>45747</v>
      </c>
      <c r="B12334" t="s">
        <v>1360</v>
      </c>
      <c r="C12334" t="s">
        <v>1361</v>
      </c>
      <c r="D12334" s="4">
        <v>1034.0799999999981</v>
      </c>
    </row>
    <row r="12335" spans="1:4" x14ac:dyDescent="0.25">
      <c r="A12335" s="1">
        <v>45747</v>
      </c>
      <c r="B12335" t="s">
        <v>736</v>
      </c>
      <c r="C12335" t="s">
        <v>737</v>
      </c>
      <c r="D12335" s="4">
        <v>2203</v>
      </c>
    </row>
    <row r="12336" spans="1:4" x14ac:dyDescent="0.25">
      <c r="A12336" s="1">
        <v>45747</v>
      </c>
      <c r="B12336" t="s">
        <v>740</v>
      </c>
      <c r="C12336" t="s">
        <v>741</v>
      </c>
      <c r="D12336" s="4">
        <v>-1723.0000000000034</v>
      </c>
    </row>
    <row r="12337" spans="1:4" x14ac:dyDescent="0.25">
      <c r="A12337" s="1">
        <v>45747</v>
      </c>
      <c r="B12337" t="s">
        <v>744</v>
      </c>
      <c r="C12337" t="s">
        <v>745</v>
      </c>
      <c r="D12337" s="4">
        <v>-184.25999999998646</v>
      </c>
    </row>
    <row r="12338" spans="1:4" x14ac:dyDescent="0.25">
      <c r="A12338" s="1">
        <v>45747</v>
      </c>
      <c r="B12338" t="s">
        <v>783</v>
      </c>
      <c r="C12338" t="s">
        <v>784</v>
      </c>
      <c r="D12338" s="4">
        <v>-19674.690000000002</v>
      </c>
    </row>
    <row r="12339" spans="1:4" x14ac:dyDescent="0.25">
      <c r="A12339" s="1">
        <v>45747</v>
      </c>
      <c r="B12339" t="s">
        <v>68</v>
      </c>
      <c r="C12339" t="s">
        <v>69</v>
      </c>
      <c r="D12339" s="4">
        <v>4265</v>
      </c>
    </row>
    <row r="12340" spans="1:4" x14ac:dyDescent="0.25">
      <c r="A12340" s="1">
        <v>45747</v>
      </c>
      <c r="B12340" t="s">
        <v>70</v>
      </c>
      <c r="C12340" t="s">
        <v>71</v>
      </c>
      <c r="D12340" s="4">
        <v>126501.44000000008</v>
      </c>
    </row>
    <row r="12341" spans="1:4" x14ac:dyDescent="0.25">
      <c r="A12341" s="1">
        <v>45747</v>
      </c>
      <c r="B12341" t="s">
        <v>78</v>
      </c>
      <c r="C12341" t="s">
        <v>79</v>
      </c>
      <c r="D12341" s="4">
        <v>-35004.83</v>
      </c>
    </row>
    <row r="12342" spans="1:4" x14ac:dyDescent="0.25">
      <c r="A12342" s="1">
        <v>45747</v>
      </c>
      <c r="B12342" t="s">
        <v>80</v>
      </c>
      <c r="C12342" t="s">
        <v>81</v>
      </c>
      <c r="D12342" s="4">
        <v>-38885.739999999991</v>
      </c>
    </row>
    <row r="12343" spans="1:4" x14ac:dyDescent="0.25">
      <c r="A12343" s="1">
        <v>45747</v>
      </c>
      <c r="B12343" t="s">
        <v>84</v>
      </c>
      <c r="C12343" t="s">
        <v>85</v>
      </c>
      <c r="D12343" s="4">
        <v>-1874.16</v>
      </c>
    </row>
    <row r="12344" spans="1:4" x14ac:dyDescent="0.25">
      <c r="A12344" s="1">
        <v>45747</v>
      </c>
      <c r="B12344" t="s">
        <v>86</v>
      </c>
      <c r="C12344" t="s">
        <v>87</v>
      </c>
      <c r="D12344" s="4">
        <v>-44540.63</v>
      </c>
    </row>
    <row r="12345" spans="1:4" x14ac:dyDescent="0.25">
      <c r="A12345" s="1">
        <v>45747</v>
      </c>
      <c r="B12345" t="s">
        <v>88</v>
      </c>
      <c r="C12345" t="s">
        <v>89</v>
      </c>
      <c r="D12345" s="4">
        <v>-28811.16</v>
      </c>
    </row>
    <row r="12346" spans="1:4" x14ac:dyDescent="0.25">
      <c r="A12346" s="1">
        <v>45747</v>
      </c>
      <c r="B12346" t="s">
        <v>92</v>
      </c>
      <c r="C12346" t="s">
        <v>1394</v>
      </c>
      <c r="D12346" s="4">
        <v>137774.46</v>
      </c>
    </row>
    <row r="12347" spans="1:4" x14ac:dyDescent="0.25">
      <c r="A12347" s="1">
        <v>45747</v>
      </c>
      <c r="B12347" t="s">
        <v>104</v>
      </c>
      <c r="C12347" t="s">
        <v>105</v>
      </c>
      <c r="D12347" s="4">
        <v>5506.5600000000049</v>
      </c>
    </row>
    <row r="12348" spans="1:4" x14ac:dyDescent="0.25">
      <c r="A12348" s="1">
        <v>45747</v>
      </c>
      <c r="B12348" t="s">
        <v>846</v>
      </c>
      <c r="C12348" t="s">
        <v>847</v>
      </c>
      <c r="D12348" s="4">
        <v>-800.00000000001455</v>
      </c>
    </row>
    <row r="12349" spans="1:4" x14ac:dyDescent="0.25">
      <c r="A12349" s="1">
        <v>45747</v>
      </c>
      <c r="B12349" t="s">
        <v>871</v>
      </c>
      <c r="C12349" t="s">
        <v>872</v>
      </c>
      <c r="D12349" s="4">
        <v>-5204.7000000000007</v>
      </c>
    </row>
    <row r="12350" spans="1:4" x14ac:dyDescent="0.25">
      <c r="A12350" s="1">
        <v>45747</v>
      </c>
      <c r="B12350" t="s">
        <v>873</v>
      </c>
      <c r="C12350" t="s">
        <v>874</v>
      </c>
      <c r="D12350" s="4">
        <v>-7716.27</v>
      </c>
    </row>
    <row r="12351" spans="1:4" x14ac:dyDescent="0.25">
      <c r="A12351" s="1">
        <v>45747</v>
      </c>
      <c r="B12351" t="s">
        <v>875</v>
      </c>
      <c r="C12351" t="s">
        <v>876</v>
      </c>
      <c r="D12351" s="4">
        <v>-8967.1200000000026</v>
      </c>
    </row>
    <row r="12352" spans="1:4" x14ac:dyDescent="0.25">
      <c r="A12352" s="1">
        <v>45747</v>
      </c>
      <c r="B12352" t="s">
        <v>879</v>
      </c>
      <c r="C12352" t="s">
        <v>880</v>
      </c>
      <c r="D12352" s="4">
        <v>-3640.53</v>
      </c>
    </row>
    <row r="12353" spans="1:4" x14ac:dyDescent="0.25">
      <c r="A12353" s="1">
        <v>45747</v>
      </c>
      <c r="B12353" t="s">
        <v>881</v>
      </c>
      <c r="C12353" t="s">
        <v>882</v>
      </c>
      <c r="D12353" s="4">
        <v>-75.419999999999419</v>
      </c>
    </row>
    <row r="12354" spans="1:4" x14ac:dyDescent="0.25">
      <c r="A12354" s="1">
        <v>45747</v>
      </c>
      <c r="B12354" t="s">
        <v>883</v>
      </c>
      <c r="C12354" t="s">
        <v>884</v>
      </c>
      <c r="D12354" s="4">
        <v>-320.87999999999738</v>
      </c>
    </row>
    <row r="12355" spans="1:4" x14ac:dyDescent="0.25">
      <c r="A12355" s="1">
        <v>45747</v>
      </c>
      <c r="B12355" t="s">
        <v>885</v>
      </c>
      <c r="C12355" t="s">
        <v>886</v>
      </c>
      <c r="D12355" s="4">
        <v>-1391.3999999999996</v>
      </c>
    </row>
    <row r="12356" spans="1:4" x14ac:dyDescent="0.25">
      <c r="A12356" s="1">
        <v>45747</v>
      </c>
      <c r="B12356" t="s">
        <v>891</v>
      </c>
      <c r="C12356" t="s">
        <v>892</v>
      </c>
      <c r="D12356" s="4">
        <v>-1835.0099999999998</v>
      </c>
    </row>
    <row r="12357" spans="1:4" x14ac:dyDescent="0.25">
      <c r="A12357" s="1">
        <v>45747</v>
      </c>
      <c r="B12357" t="s">
        <v>893</v>
      </c>
      <c r="C12357" t="s">
        <v>894</v>
      </c>
      <c r="D12357" s="4">
        <v>-1186.4699999999998</v>
      </c>
    </row>
    <row r="12358" spans="1:4" x14ac:dyDescent="0.25">
      <c r="A12358" s="1">
        <v>45747</v>
      </c>
      <c r="B12358" t="s">
        <v>895</v>
      </c>
      <c r="C12358" t="s">
        <v>896</v>
      </c>
      <c r="D12358" s="4">
        <v>-3268.47</v>
      </c>
    </row>
    <row r="12359" spans="1:4" x14ac:dyDescent="0.25">
      <c r="A12359" s="1">
        <v>45747</v>
      </c>
      <c r="B12359" t="s">
        <v>902</v>
      </c>
      <c r="C12359" t="s">
        <v>903</v>
      </c>
      <c r="D12359" s="4">
        <v>-13967.099999999999</v>
      </c>
    </row>
    <row r="12360" spans="1:4" x14ac:dyDescent="0.25">
      <c r="A12360" s="1">
        <v>45747</v>
      </c>
      <c r="B12360" t="s">
        <v>905</v>
      </c>
      <c r="C12360" t="s">
        <v>906</v>
      </c>
      <c r="D12360" s="4">
        <v>-23650.840000000004</v>
      </c>
    </row>
    <row r="12361" spans="1:4" x14ac:dyDescent="0.25">
      <c r="A12361" s="1">
        <v>45747</v>
      </c>
      <c r="B12361" t="s">
        <v>907</v>
      </c>
      <c r="C12361" t="s">
        <v>908</v>
      </c>
      <c r="D12361" s="4">
        <v>-1993.6699999999998</v>
      </c>
    </row>
    <row r="12362" spans="1:4" x14ac:dyDescent="0.25">
      <c r="A12362" s="1">
        <v>45747</v>
      </c>
      <c r="B12362" t="s">
        <v>909</v>
      </c>
      <c r="C12362" t="s">
        <v>910</v>
      </c>
      <c r="D12362" s="4">
        <v>534.33000000000004</v>
      </c>
    </row>
    <row r="12363" spans="1:4" x14ac:dyDescent="0.25">
      <c r="A12363" s="1">
        <v>45747</v>
      </c>
      <c r="B12363" t="s">
        <v>112</v>
      </c>
      <c r="C12363" t="s">
        <v>937</v>
      </c>
      <c r="D12363" s="4">
        <v>29706.22</v>
      </c>
    </row>
    <row r="12364" spans="1:4" x14ac:dyDescent="0.25">
      <c r="A12364" s="1">
        <v>45747</v>
      </c>
      <c r="B12364" t="s">
        <v>117</v>
      </c>
      <c r="C12364" t="s">
        <v>947</v>
      </c>
      <c r="D12364" s="4">
        <v>1686.42</v>
      </c>
    </row>
    <row r="12365" spans="1:4" x14ac:dyDescent="0.25">
      <c r="A12365" s="1">
        <v>45747</v>
      </c>
      <c r="B12365" t="s">
        <v>121</v>
      </c>
      <c r="C12365" t="s">
        <v>1203</v>
      </c>
      <c r="D12365" s="4">
        <v>77748.14</v>
      </c>
    </row>
    <row r="12366" spans="1:4" x14ac:dyDescent="0.25">
      <c r="A12366" s="1">
        <v>45747</v>
      </c>
      <c r="B12366" t="s">
        <v>106</v>
      </c>
      <c r="C12366" t="s">
        <v>107</v>
      </c>
      <c r="D12366" s="4">
        <v>-93879.679999999993</v>
      </c>
    </row>
    <row r="12367" spans="1:4" x14ac:dyDescent="0.25">
      <c r="A12367" s="1">
        <v>45747</v>
      </c>
      <c r="B12367" t="s">
        <v>1395</v>
      </c>
      <c r="C12367" t="s">
        <v>1396</v>
      </c>
      <c r="D12367" s="4">
        <v>55575.27</v>
      </c>
    </row>
    <row r="12368" spans="1:4" x14ac:dyDescent="0.25">
      <c r="A12368" s="1">
        <v>45747</v>
      </c>
      <c r="B12368" t="s">
        <v>975</v>
      </c>
      <c r="C12368" t="s">
        <v>976</v>
      </c>
      <c r="D12368" s="4">
        <v>-698440.80999999936</v>
      </c>
    </row>
    <row r="12369" spans="1:4" x14ac:dyDescent="0.25">
      <c r="A12369" s="1">
        <v>45747</v>
      </c>
      <c r="B12369" t="s">
        <v>979</v>
      </c>
      <c r="C12369" t="s">
        <v>980</v>
      </c>
      <c r="D12369" s="4">
        <v>-5234.75</v>
      </c>
    </row>
    <row r="12370" spans="1:4" x14ac:dyDescent="0.25">
      <c r="A12370" s="1">
        <v>45747</v>
      </c>
      <c r="B12370" t="s">
        <v>987</v>
      </c>
      <c r="C12370" t="s">
        <v>988</v>
      </c>
      <c r="D12370" s="4">
        <v>200319.5</v>
      </c>
    </row>
    <row r="12371" spans="1:4" x14ac:dyDescent="0.25">
      <c r="A12371" s="1">
        <v>45747</v>
      </c>
      <c r="B12371" t="s">
        <v>1205</v>
      </c>
      <c r="C12371" t="s">
        <v>1206</v>
      </c>
      <c r="D12371" s="4">
        <v>102873</v>
      </c>
    </row>
    <row r="12372" spans="1:4" x14ac:dyDescent="0.25">
      <c r="A12372" s="1">
        <v>45747</v>
      </c>
      <c r="B12372" t="s">
        <v>1362</v>
      </c>
      <c r="C12372" t="s">
        <v>1363</v>
      </c>
      <c r="D12372" s="4">
        <v>-16222.439999999988</v>
      </c>
    </row>
    <row r="12373" spans="1:4" x14ac:dyDescent="0.25">
      <c r="A12373" s="1">
        <v>45747</v>
      </c>
      <c r="B12373" t="s">
        <v>995</v>
      </c>
      <c r="C12373" t="s">
        <v>996</v>
      </c>
      <c r="D12373" s="4">
        <v>-644645.02</v>
      </c>
    </row>
    <row r="12374" spans="1:4" x14ac:dyDescent="0.25">
      <c r="A12374" s="1">
        <v>45747</v>
      </c>
      <c r="B12374" t="s">
        <v>1003</v>
      </c>
      <c r="C12374" t="s">
        <v>1004</v>
      </c>
      <c r="D12374" s="4">
        <v>-38073.269999999844</v>
      </c>
    </row>
    <row r="12375" spans="1:4" x14ac:dyDescent="0.25">
      <c r="A12375" s="1">
        <v>45747</v>
      </c>
      <c r="B12375" t="s">
        <v>1291</v>
      </c>
      <c r="C12375" t="s">
        <v>1400</v>
      </c>
      <c r="D12375" s="4">
        <v>-86891.99</v>
      </c>
    </row>
    <row r="12376" spans="1:4" x14ac:dyDescent="0.25">
      <c r="A12376" s="1">
        <v>45747</v>
      </c>
      <c r="B12376" t="s">
        <v>1011</v>
      </c>
      <c r="C12376" t="s">
        <v>1012</v>
      </c>
      <c r="D12376" s="4">
        <v>-3900</v>
      </c>
    </row>
    <row r="12377" spans="1:4" x14ac:dyDescent="0.25">
      <c r="A12377" s="1">
        <v>45747</v>
      </c>
      <c r="B12377" t="s">
        <v>1019</v>
      </c>
      <c r="C12377" t="s">
        <v>1020</v>
      </c>
      <c r="D12377" s="4">
        <v>-4493.2600000000293</v>
      </c>
    </row>
    <row r="12378" spans="1:4" x14ac:dyDescent="0.25">
      <c r="A12378" s="1">
        <v>45747</v>
      </c>
      <c r="B12378" t="s">
        <v>1023</v>
      </c>
      <c r="C12378" t="s">
        <v>1024</v>
      </c>
      <c r="D12378" s="4">
        <v>-3128.13</v>
      </c>
    </row>
    <row r="12379" spans="1:4" x14ac:dyDescent="0.25">
      <c r="A12379" s="1">
        <v>45747</v>
      </c>
      <c r="B12379" t="s">
        <v>1207</v>
      </c>
      <c r="C12379" t="s">
        <v>1208</v>
      </c>
      <c r="D12379" s="4">
        <v>-64.320000000000007</v>
      </c>
    </row>
    <row r="12380" spans="1:4" x14ac:dyDescent="0.25">
      <c r="A12380" s="1">
        <v>45747</v>
      </c>
      <c r="B12380" t="s">
        <v>1269</v>
      </c>
      <c r="C12380" t="s">
        <v>1270</v>
      </c>
      <c r="D12380" s="4">
        <v>-3900</v>
      </c>
    </row>
    <row r="12381" spans="1:4" x14ac:dyDescent="0.25">
      <c r="A12381" s="1">
        <v>45747</v>
      </c>
      <c r="B12381" t="s">
        <v>1320</v>
      </c>
      <c r="C12381" t="s">
        <v>1321</v>
      </c>
      <c r="D12381" s="4">
        <v>-3146.76</v>
      </c>
    </row>
    <row r="12382" spans="1:4" x14ac:dyDescent="0.25">
      <c r="A12382" s="1">
        <v>45747</v>
      </c>
      <c r="B12382" t="s">
        <v>1367</v>
      </c>
      <c r="C12382" t="s">
        <v>1368</v>
      </c>
      <c r="D12382" s="4">
        <v>-240800.05999999982</v>
      </c>
    </row>
    <row r="12383" spans="1:4" x14ac:dyDescent="0.25">
      <c r="A12383" s="1">
        <v>45747</v>
      </c>
      <c r="B12383" t="s">
        <v>1369</v>
      </c>
      <c r="C12383" t="s">
        <v>1370</v>
      </c>
      <c r="D12383" s="4">
        <v>-14960.690000000006</v>
      </c>
    </row>
    <row r="12384" spans="1:4" x14ac:dyDescent="0.25">
      <c r="A12384" s="1">
        <v>45747</v>
      </c>
      <c r="B12384" t="s">
        <v>1230</v>
      </c>
      <c r="C12384" t="s">
        <v>1231</v>
      </c>
      <c r="D12384" s="4">
        <v>8479.5699999999488</v>
      </c>
    </row>
    <row r="12385" spans="1:4" x14ac:dyDescent="0.25">
      <c r="A12385" s="1">
        <v>45747</v>
      </c>
      <c r="B12385" t="s">
        <v>1324</v>
      </c>
      <c r="C12385" t="s">
        <v>1325</v>
      </c>
      <c r="D12385" s="4">
        <v>-168.06</v>
      </c>
    </row>
    <row r="12386" spans="1:4" x14ac:dyDescent="0.25">
      <c r="A12386" s="1">
        <v>45747</v>
      </c>
      <c r="B12386" t="s">
        <v>1050</v>
      </c>
      <c r="C12386" t="s">
        <v>1051</v>
      </c>
      <c r="D12386" s="4">
        <v>-64053.600000000006</v>
      </c>
    </row>
    <row r="12387" spans="1:4" x14ac:dyDescent="0.25">
      <c r="A12387" s="1">
        <v>45747</v>
      </c>
      <c r="B12387" t="s">
        <v>1060</v>
      </c>
      <c r="C12387" t="s">
        <v>1061</v>
      </c>
      <c r="D12387" s="4">
        <v>-3094.6100000000019</v>
      </c>
    </row>
    <row r="12388" spans="1:4" x14ac:dyDescent="0.25">
      <c r="A12388" s="1">
        <v>45747</v>
      </c>
      <c r="B12388" t="s">
        <v>1072</v>
      </c>
      <c r="C12388" t="s">
        <v>1073</v>
      </c>
      <c r="D12388" s="4">
        <v>-139306.73999999996</v>
      </c>
    </row>
    <row r="12389" spans="1:4" x14ac:dyDescent="0.25">
      <c r="A12389" s="1">
        <v>45747</v>
      </c>
      <c r="B12389" t="s">
        <v>1076</v>
      </c>
      <c r="C12389" t="s">
        <v>1077</v>
      </c>
      <c r="D12389" s="4">
        <v>-22534.84</v>
      </c>
    </row>
    <row r="12390" spans="1:4" x14ac:dyDescent="0.25">
      <c r="A12390" s="1">
        <v>45747</v>
      </c>
      <c r="B12390" t="s">
        <v>1087</v>
      </c>
      <c r="C12390" t="s">
        <v>1088</v>
      </c>
      <c r="D12390" s="4">
        <v>-335.99</v>
      </c>
    </row>
    <row r="12391" spans="1:4" x14ac:dyDescent="0.25">
      <c r="A12391" s="1">
        <v>45747</v>
      </c>
      <c r="B12391" t="s">
        <v>1091</v>
      </c>
      <c r="C12391" t="s">
        <v>1092</v>
      </c>
      <c r="D12391" s="4">
        <v>-1620.6599999999999</v>
      </c>
    </row>
    <row r="12392" spans="1:4" x14ac:dyDescent="0.25">
      <c r="A12392" s="1">
        <v>45747</v>
      </c>
      <c r="B12392" t="s">
        <v>1095</v>
      </c>
      <c r="C12392" t="s">
        <v>1096</v>
      </c>
      <c r="D12392" s="4">
        <v>-364.99</v>
      </c>
    </row>
    <row r="12393" spans="1:4" x14ac:dyDescent="0.25">
      <c r="A12393" s="1">
        <v>45747</v>
      </c>
      <c r="B12393" t="s">
        <v>1103</v>
      </c>
      <c r="C12393" t="s">
        <v>1104</v>
      </c>
      <c r="D12393" s="4">
        <v>-854.76</v>
      </c>
    </row>
    <row r="12394" spans="1:4" x14ac:dyDescent="0.25">
      <c r="A12394" s="1">
        <v>45747</v>
      </c>
      <c r="B12394" t="s">
        <v>1107</v>
      </c>
      <c r="C12394" t="s">
        <v>1108</v>
      </c>
      <c r="D12394" s="4">
        <v>-360.43</v>
      </c>
    </row>
    <row r="12395" spans="1:4" x14ac:dyDescent="0.25">
      <c r="A12395" s="1">
        <v>45747</v>
      </c>
      <c r="B12395" t="s">
        <v>1109</v>
      </c>
      <c r="C12395" t="s">
        <v>1110</v>
      </c>
      <c r="D12395" s="4">
        <v>-564.16</v>
      </c>
    </row>
    <row r="12396" spans="1:4" x14ac:dyDescent="0.25">
      <c r="A12396" s="1">
        <v>45747</v>
      </c>
      <c r="B12396" t="s">
        <v>1111</v>
      </c>
      <c r="C12396" t="s">
        <v>1112</v>
      </c>
      <c r="D12396" s="4">
        <v>-1177.1500000000001</v>
      </c>
    </row>
    <row r="12397" spans="1:4" x14ac:dyDescent="0.25">
      <c r="A12397" s="1">
        <v>45747</v>
      </c>
      <c r="B12397" t="s">
        <v>1115</v>
      </c>
      <c r="C12397" t="s">
        <v>1116</v>
      </c>
      <c r="D12397" s="4">
        <v>-200.70000000000002</v>
      </c>
    </row>
    <row r="12398" spans="1:4" x14ac:dyDescent="0.25">
      <c r="A12398" s="1">
        <v>45747</v>
      </c>
      <c r="B12398" t="s">
        <v>1371</v>
      </c>
      <c r="C12398" t="s">
        <v>1372</v>
      </c>
      <c r="D12398" s="4">
        <v>-397.69</v>
      </c>
    </row>
    <row r="12399" spans="1:4" x14ac:dyDescent="0.25">
      <c r="A12399" s="1">
        <v>45747</v>
      </c>
      <c r="B12399" t="s">
        <v>1387</v>
      </c>
      <c r="C12399" t="s">
        <v>1388</v>
      </c>
      <c r="D12399" s="4">
        <v>-661.5</v>
      </c>
    </row>
    <row r="12400" spans="1:4" x14ac:dyDescent="0.25">
      <c r="A12400" s="1">
        <v>45747</v>
      </c>
      <c r="B12400" t="s">
        <v>1401</v>
      </c>
      <c r="C12400" t="s">
        <v>1402</v>
      </c>
      <c r="D12400" s="4">
        <v>-333.48</v>
      </c>
    </row>
    <row r="12401" spans="1:4" x14ac:dyDescent="0.25">
      <c r="A12401" s="1">
        <v>45747</v>
      </c>
      <c r="B12401" t="s">
        <v>1117</v>
      </c>
      <c r="C12401" t="s">
        <v>1118</v>
      </c>
      <c r="D12401" s="4">
        <v>-3314</v>
      </c>
    </row>
    <row r="12402" spans="1:4" x14ac:dyDescent="0.25">
      <c r="A12402" s="1">
        <v>45747</v>
      </c>
      <c r="B12402" t="s">
        <v>1119</v>
      </c>
      <c r="C12402" t="s">
        <v>1120</v>
      </c>
      <c r="D12402" s="4">
        <v>-22528.187000000005</v>
      </c>
    </row>
    <row r="12403" spans="1:4" x14ac:dyDescent="0.25">
      <c r="A12403" s="1">
        <v>45747</v>
      </c>
      <c r="B12403" t="s">
        <v>1122</v>
      </c>
      <c r="C12403" t="s">
        <v>1123</v>
      </c>
      <c r="D12403" s="4">
        <v>668.47</v>
      </c>
    </row>
    <row r="12404" spans="1:4" x14ac:dyDescent="0.25">
      <c r="A12404" s="1">
        <v>45747</v>
      </c>
      <c r="B12404" t="s">
        <v>1124</v>
      </c>
      <c r="C12404" t="s">
        <v>1125</v>
      </c>
      <c r="D12404" s="4">
        <v>75544.45</v>
      </c>
    </row>
    <row r="12405" spans="1:4" x14ac:dyDescent="0.25">
      <c r="A12405" s="1">
        <v>45747</v>
      </c>
      <c r="B12405" t="s">
        <v>565</v>
      </c>
      <c r="C12405" t="s">
        <v>566</v>
      </c>
      <c r="D12405" s="4">
        <v>47469.58</v>
      </c>
    </row>
    <row r="12406" spans="1:4" x14ac:dyDescent="0.25">
      <c r="A12406" s="1">
        <v>45747</v>
      </c>
      <c r="B12406" t="s">
        <v>568</v>
      </c>
      <c r="C12406" t="s">
        <v>569</v>
      </c>
      <c r="D12406" s="4">
        <v>48169.959999999992</v>
      </c>
    </row>
    <row r="12407" spans="1:4" x14ac:dyDescent="0.25">
      <c r="A12407" s="1">
        <v>45747</v>
      </c>
      <c r="B12407" t="s">
        <v>574</v>
      </c>
      <c r="C12407" t="s">
        <v>575</v>
      </c>
      <c r="D12407" s="4">
        <v>14311.37</v>
      </c>
    </row>
    <row r="12408" spans="1:4" x14ac:dyDescent="0.25">
      <c r="A12408" s="1">
        <v>45747</v>
      </c>
      <c r="B12408" t="s">
        <v>578</v>
      </c>
      <c r="C12408" t="s">
        <v>579</v>
      </c>
      <c r="D12408" s="4">
        <v>494.07</v>
      </c>
    </row>
    <row r="12409" spans="1:4" x14ac:dyDescent="0.25">
      <c r="A12409" s="1">
        <v>45747</v>
      </c>
      <c r="B12409" t="s">
        <v>582</v>
      </c>
      <c r="C12409" t="s">
        <v>583</v>
      </c>
      <c r="D12409" s="4">
        <v>1378.5</v>
      </c>
    </row>
    <row r="12410" spans="1:4" x14ac:dyDescent="0.25">
      <c r="A12410" s="1">
        <v>45747</v>
      </c>
      <c r="B12410" t="s">
        <v>586</v>
      </c>
      <c r="C12410" t="s">
        <v>587</v>
      </c>
      <c r="D12410" s="4">
        <v>2589.0299999999997</v>
      </c>
    </row>
    <row r="12411" spans="1:4" x14ac:dyDescent="0.25">
      <c r="A12411" s="1">
        <v>45747</v>
      </c>
      <c r="B12411" t="s">
        <v>590</v>
      </c>
      <c r="C12411" t="s">
        <v>591</v>
      </c>
      <c r="D12411" s="4">
        <v>3532.5</v>
      </c>
    </row>
    <row r="12412" spans="1:4" x14ac:dyDescent="0.25">
      <c r="A12412" s="1">
        <v>45747</v>
      </c>
      <c r="B12412" t="s">
        <v>595</v>
      </c>
      <c r="C12412" t="s">
        <v>596</v>
      </c>
      <c r="D12412" s="4">
        <v>877.34000000000015</v>
      </c>
    </row>
    <row r="12413" spans="1:4" x14ac:dyDescent="0.25">
      <c r="A12413" s="1">
        <v>45747</v>
      </c>
      <c r="B12413" t="s">
        <v>603</v>
      </c>
      <c r="C12413" t="s">
        <v>604</v>
      </c>
      <c r="D12413" s="4">
        <v>3641.86</v>
      </c>
    </row>
    <row r="12414" spans="1:4" x14ac:dyDescent="0.25">
      <c r="A12414" s="1">
        <v>45747</v>
      </c>
      <c r="B12414" t="s">
        <v>627</v>
      </c>
      <c r="C12414" t="s">
        <v>628</v>
      </c>
      <c r="D12414" s="4">
        <v>74913.11</v>
      </c>
    </row>
    <row r="12415" spans="1:4" x14ac:dyDescent="0.25">
      <c r="A12415" s="1">
        <v>45747</v>
      </c>
      <c r="B12415" t="s">
        <v>631</v>
      </c>
      <c r="C12415" t="s">
        <v>632</v>
      </c>
      <c r="D12415" s="4">
        <v>50</v>
      </c>
    </row>
    <row r="12416" spans="1:4" x14ac:dyDescent="0.25">
      <c r="A12416" s="1">
        <v>45747</v>
      </c>
      <c r="B12416" t="s">
        <v>633</v>
      </c>
      <c r="C12416" t="s">
        <v>634</v>
      </c>
      <c r="D12416" s="4">
        <v>23147.95</v>
      </c>
    </row>
    <row r="12417" spans="1:4" x14ac:dyDescent="0.25">
      <c r="A12417" s="1">
        <v>45747</v>
      </c>
      <c r="B12417" t="s">
        <v>640</v>
      </c>
      <c r="C12417" t="s">
        <v>641</v>
      </c>
      <c r="D12417" s="4">
        <v>135.29999999999998</v>
      </c>
    </row>
    <row r="12418" spans="1:4" x14ac:dyDescent="0.25">
      <c r="A12418" s="1">
        <v>45747</v>
      </c>
      <c r="B12418" t="s">
        <v>646</v>
      </c>
      <c r="C12418" t="s">
        <v>647</v>
      </c>
      <c r="D12418" s="4">
        <v>120202.90000000001</v>
      </c>
    </row>
    <row r="12419" spans="1:4" x14ac:dyDescent="0.25">
      <c r="A12419" s="1">
        <v>45747</v>
      </c>
      <c r="B12419" t="s">
        <v>650</v>
      </c>
      <c r="C12419" t="s">
        <v>651</v>
      </c>
      <c r="D12419" s="4">
        <v>-146.46999999999935</v>
      </c>
    </row>
    <row r="12420" spans="1:4" x14ac:dyDescent="0.25">
      <c r="A12420" s="1">
        <v>45747</v>
      </c>
      <c r="B12420" t="s">
        <v>652</v>
      </c>
      <c r="C12420" t="s">
        <v>653</v>
      </c>
      <c r="D12420" s="4">
        <v>8724.69</v>
      </c>
    </row>
    <row r="12421" spans="1:4" x14ac:dyDescent="0.25">
      <c r="A12421" s="1">
        <v>45747</v>
      </c>
      <c r="B12421" t="s">
        <v>663</v>
      </c>
      <c r="C12421" t="s">
        <v>664</v>
      </c>
      <c r="D12421" s="4">
        <v>1024.8600000000001</v>
      </c>
    </row>
    <row r="12422" spans="1:4" x14ac:dyDescent="0.25">
      <c r="A12422" s="1">
        <v>45747</v>
      </c>
      <c r="B12422" t="s">
        <v>668</v>
      </c>
      <c r="C12422" t="s">
        <v>669</v>
      </c>
      <c r="D12422" s="4">
        <v>1491.5200000000002</v>
      </c>
    </row>
    <row r="12423" spans="1:4" x14ac:dyDescent="0.25">
      <c r="A12423" s="1">
        <v>45747</v>
      </c>
      <c r="B12423" t="s">
        <v>672</v>
      </c>
      <c r="C12423" t="s">
        <v>673</v>
      </c>
      <c r="D12423" s="4">
        <v>8190.2900000000009</v>
      </c>
    </row>
    <row r="12424" spans="1:4" x14ac:dyDescent="0.25">
      <c r="A12424" s="1">
        <v>45747</v>
      </c>
      <c r="B12424" t="s">
        <v>680</v>
      </c>
      <c r="C12424" t="s">
        <v>681</v>
      </c>
      <c r="D12424" s="4">
        <v>16334.52</v>
      </c>
    </row>
    <row r="12425" spans="1:4" x14ac:dyDescent="0.25">
      <c r="A12425" s="1">
        <v>45747</v>
      </c>
      <c r="B12425" t="s">
        <v>690</v>
      </c>
      <c r="C12425" t="s">
        <v>691</v>
      </c>
      <c r="D12425" s="4">
        <v>10725</v>
      </c>
    </row>
    <row r="12426" spans="1:4" x14ac:dyDescent="0.25">
      <c r="A12426" s="1">
        <v>45747</v>
      </c>
      <c r="B12426" t="s">
        <v>692</v>
      </c>
      <c r="C12426" t="s">
        <v>693</v>
      </c>
      <c r="D12426" s="4">
        <v>5250.08</v>
      </c>
    </row>
    <row r="12427" spans="1:4" x14ac:dyDescent="0.25">
      <c r="A12427" s="1">
        <v>45747</v>
      </c>
      <c r="B12427" t="s">
        <v>696</v>
      </c>
      <c r="C12427" t="s">
        <v>697</v>
      </c>
      <c r="D12427" s="4">
        <v>206.51</v>
      </c>
    </row>
    <row r="12428" spans="1:4" x14ac:dyDescent="0.25">
      <c r="A12428" s="1">
        <v>45747</v>
      </c>
      <c r="B12428" t="s">
        <v>698</v>
      </c>
      <c r="C12428" t="s">
        <v>699</v>
      </c>
      <c r="D12428" s="4">
        <v>6602.26</v>
      </c>
    </row>
    <row r="12429" spans="1:4" x14ac:dyDescent="0.25">
      <c r="A12429" s="1">
        <v>45747</v>
      </c>
      <c r="B12429" t="s">
        <v>1134</v>
      </c>
      <c r="C12429" t="s">
        <v>1135</v>
      </c>
      <c r="D12429" s="4">
        <v>11000.009999999998</v>
      </c>
    </row>
    <row r="12430" spans="1:4" x14ac:dyDescent="0.25">
      <c r="A12430" s="1">
        <v>45747</v>
      </c>
      <c r="B12430" t="s">
        <v>1140</v>
      </c>
      <c r="C12430" t="s">
        <v>1141</v>
      </c>
      <c r="D12430" s="4">
        <v>2570.0100000000002</v>
      </c>
    </row>
    <row r="12431" spans="1:4" x14ac:dyDescent="0.25">
      <c r="A12431" s="1">
        <v>45747</v>
      </c>
      <c r="B12431" t="s">
        <v>1221</v>
      </c>
      <c r="C12431" t="s">
        <v>1222</v>
      </c>
      <c r="D12431" s="4">
        <v>14078</v>
      </c>
    </row>
    <row r="12432" spans="1:4" x14ac:dyDescent="0.25">
      <c r="A12432" s="1">
        <v>45747</v>
      </c>
      <c r="B12432" t="s">
        <v>1144</v>
      </c>
      <c r="C12432" t="s">
        <v>1403</v>
      </c>
      <c r="D12432" s="4">
        <v>2953.9600000000005</v>
      </c>
    </row>
    <row r="12433" spans="1:4" x14ac:dyDescent="0.25">
      <c r="A12433" s="1">
        <v>45747</v>
      </c>
      <c r="B12433" t="s">
        <v>1310</v>
      </c>
      <c r="C12433" t="s">
        <v>1311</v>
      </c>
      <c r="D12433" s="4">
        <v>2640</v>
      </c>
    </row>
    <row r="12434" spans="1:4" x14ac:dyDescent="0.25">
      <c r="A12434" s="1">
        <v>45747</v>
      </c>
      <c r="B12434" t="s">
        <v>702</v>
      </c>
      <c r="C12434" t="s">
        <v>703</v>
      </c>
      <c r="D12434" s="4">
        <v>3128.13</v>
      </c>
    </row>
    <row r="12435" spans="1:4" x14ac:dyDescent="0.25">
      <c r="A12435" s="1">
        <v>45747</v>
      </c>
      <c r="B12435" t="s">
        <v>1312</v>
      </c>
      <c r="C12435" t="s">
        <v>1313</v>
      </c>
      <c r="D12435" s="4">
        <v>3146.76</v>
      </c>
    </row>
    <row r="12436" spans="1:4" x14ac:dyDescent="0.25">
      <c r="A12436" s="1">
        <v>45747</v>
      </c>
      <c r="B12436" t="s">
        <v>1146</v>
      </c>
      <c r="C12436" t="s">
        <v>1147</v>
      </c>
      <c r="D12436" s="4">
        <v>7650</v>
      </c>
    </row>
    <row r="12437" spans="1:4" x14ac:dyDescent="0.25">
      <c r="A12437" s="1">
        <v>45747</v>
      </c>
      <c r="B12437" t="s">
        <v>1273</v>
      </c>
      <c r="C12437" t="s">
        <v>1274</v>
      </c>
      <c r="D12437" s="4">
        <v>2529.9899999999998</v>
      </c>
    </row>
    <row r="12438" spans="1:4" x14ac:dyDescent="0.25">
      <c r="A12438" s="1">
        <v>45747</v>
      </c>
      <c r="B12438" t="s">
        <v>1260</v>
      </c>
      <c r="C12438" t="s">
        <v>1261</v>
      </c>
      <c r="D12438" s="4">
        <v>600</v>
      </c>
    </row>
    <row r="12439" spans="1:4" x14ac:dyDescent="0.25">
      <c r="A12439" s="1">
        <v>45747</v>
      </c>
      <c r="B12439" t="s">
        <v>704</v>
      </c>
      <c r="C12439" t="s">
        <v>705</v>
      </c>
      <c r="D12439" s="4">
        <v>10545.699999999999</v>
      </c>
    </row>
    <row r="12440" spans="1:4" x14ac:dyDescent="0.25">
      <c r="A12440" s="1">
        <v>45747</v>
      </c>
      <c r="B12440" t="s">
        <v>708</v>
      </c>
      <c r="C12440" t="s">
        <v>709</v>
      </c>
      <c r="D12440" s="4">
        <v>1656.87</v>
      </c>
    </row>
    <row r="12441" spans="1:4" x14ac:dyDescent="0.25">
      <c r="A12441" s="1">
        <v>45747</v>
      </c>
      <c r="B12441" t="s">
        <v>717</v>
      </c>
      <c r="C12441" t="s">
        <v>718</v>
      </c>
      <c r="D12441" s="4">
        <v>1502.19</v>
      </c>
    </row>
    <row r="12442" spans="1:4" x14ac:dyDescent="0.25">
      <c r="A12442" s="1">
        <v>45747</v>
      </c>
      <c r="B12442" t="s">
        <v>719</v>
      </c>
      <c r="C12442" t="s">
        <v>720</v>
      </c>
      <c r="D12442" s="4">
        <v>539.07000000000005</v>
      </c>
    </row>
    <row r="12443" spans="1:4" x14ac:dyDescent="0.25">
      <c r="A12443" s="1">
        <v>45747</v>
      </c>
      <c r="B12443" t="s">
        <v>1350</v>
      </c>
      <c r="C12443" t="s">
        <v>1351</v>
      </c>
      <c r="D12443" s="4">
        <v>114.13</v>
      </c>
    </row>
    <row r="12444" spans="1:4" x14ac:dyDescent="0.25">
      <c r="A12444" s="1">
        <v>45747</v>
      </c>
      <c r="B12444" t="s">
        <v>721</v>
      </c>
      <c r="C12444" t="s">
        <v>722</v>
      </c>
      <c r="D12444" s="4">
        <v>6480.57</v>
      </c>
    </row>
    <row r="12445" spans="1:4" x14ac:dyDescent="0.25">
      <c r="A12445" s="1">
        <v>45747</v>
      </c>
      <c r="B12445" t="s">
        <v>726</v>
      </c>
      <c r="C12445" t="s">
        <v>727</v>
      </c>
      <c r="D12445" s="4">
        <v>3539.87</v>
      </c>
    </row>
    <row r="12446" spans="1:4" x14ac:dyDescent="0.25">
      <c r="A12446" s="1">
        <v>45747</v>
      </c>
      <c r="B12446" t="s">
        <v>734</v>
      </c>
      <c r="C12446" t="s">
        <v>735</v>
      </c>
      <c r="D12446" s="4">
        <v>173.8</v>
      </c>
    </row>
    <row r="12447" spans="1:4" x14ac:dyDescent="0.25">
      <c r="A12447" s="1">
        <v>45747</v>
      </c>
      <c r="B12447" t="s">
        <v>738</v>
      </c>
      <c r="C12447" t="s">
        <v>739</v>
      </c>
      <c r="D12447" s="4">
        <v>4356.75</v>
      </c>
    </row>
    <row r="12448" spans="1:4" x14ac:dyDescent="0.25">
      <c r="A12448" s="1">
        <v>45747</v>
      </c>
      <c r="B12448" t="s">
        <v>742</v>
      </c>
      <c r="C12448" t="s">
        <v>743</v>
      </c>
      <c r="D12448" s="4">
        <v>688.46999999999957</v>
      </c>
    </row>
    <row r="12449" spans="1:4" x14ac:dyDescent="0.25">
      <c r="A12449" s="1">
        <v>45747</v>
      </c>
      <c r="B12449" t="s">
        <v>747</v>
      </c>
      <c r="C12449" t="s">
        <v>748</v>
      </c>
      <c r="D12449" s="4">
        <v>13752.2</v>
      </c>
    </row>
    <row r="12450" spans="1:4" x14ac:dyDescent="0.25">
      <c r="A12450" s="1">
        <v>45747</v>
      </c>
      <c r="B12450" t="s">
        <v>1375</v>
      </c>
      <c r="C12450" t="s">
        <v>1376</v>
      </c>
      <c r="D12450" s="4">
        <v>7.4399999999999995</v>
      </c>
    </row>
    <row r="12451" spans="1:4" x14ac:dyDescent="0.25">
      <c r="A12451" s="1">
        <v>45747</v>
      </c>
      <c r="B12451" t="s">
        <v>755</v>
      </c>
      <c r="C12451" t="s">
        <v>756</v>
      </c>
      <c r="D12451" s="4">
        <v>9450</v>
      </c>
    </row>
    <row r="12452" spans="1:4" x14ac:dyDescent="0.25">
      <c r="A12452" s="1">
        <v>45747</v>
      </c>
      <c r="B12452" t="s">
        <v>767</v>
      </c>
      <c r="C12452" t="s">
        <v>768</v>
      </c>
      <c r="D12452" s="4">
        <v>1531.3899999999996</v>
      </c>
    </row>
    <row r="12453" spans="1:4" x14ac:dyDescent="0.25">
      <c r="A12453" s="1">
        <v>45747</v>
      </c>
      <c r="B12453" t="s">
        <v>769</v>
      </c>
      <c r="C12453" t="s">
        <v>770</v>
      </c>
      <c r="D12453" s="4">
        <v>3991.3900000000008</v>
      </c>
    </row>
    <row r="12454" spans="1:4" x14ac:dyDescent="0.25">
      <c r="A12454" s="1">
        <v>45747</v>
      </c>
      <c r="B12454" t="s">
        <v>775</v>
      </c>
      <c r="C12454" t="s">
        <v>776</v>
      </c>
      <c r="D12454" s="4">
        <v>3539.3399999999997</v>
      </c>
    </row>
    <row r="12455" spans="1:4" x14ac:dyDescent="0.25">
      <c r="A12455" s="1">
        <v>45747</v>
      </c>
      <c r="B12455" t="s">
        <v>777</v>
      </c>
      <c r="C12455" t="s">
        <v>778</v>
      </c>
      <c r="D12455" s="4">
        <v>1648.63</v>
      </c>
    </row>
    <row r="12456" spans="1:4" x14ac:dyDescent="0.25">
      <c r="A12456" s="1">
        <v>45747</v>
      </c>
      <c r="B12456" t="s">
        <v>781</v>
      </c>
      <c r="C12456" t="s">
        <v>782</v>
      </c>
      <c r="D12456" s="4">
        <v>1568.1399999999999</v>
      </c>
    </row>
    <row r="12457" spans="1:4" x14ac:dyDescent="0.25">
      <c r="A12457" s="1">
        <v>45747</v>
      </c>
      <c r="B12457" t="s">
        <v>785</v>
      </c>
      <c r="C12457" t="s">
        <v>786</v>
      </c>
      <c r="D12457" s="4">
        <v>270.01000000000931</v>
      </c>
    </row>
    <row r="12458" spans="1:4" x14ac:dyDescent="0.25">
      <c r="A12458" s="1">
        <v>45747</v>
      </c>
      <c r="B12458" t="s">
        <v>788</v>
      </c>
      <c r="C12458" t="s">
        <v>789</v>
      </c>
      <c r="D12458" s="4">
        <v>111.42</v>
      </c>
    </row>
    <row r="12459" spans="1:4" x14ac:dyDescent="0.25">
      <c r="A12459" s="1">
        <v>45747</v>
      </c>
      <c r="B12459" t="s">
        <v>792</v>
      </c>
      <c r="C12459" t="s">
        <v>793</v>
      </c>
      <c r="D12459" s="4">
        <v>22887.96</v>
      </c>
    </row>
    <row r="12460" spans="1:4" x14ac:dyDescent="0.25">
      <c r="A12460" s="1">
        <v>45747</v>
      </c>
      <c r="B12460" t="s">
        <v>1336</v>
      </c>
      <c r="C12460" t="s">
        <v>1393</v>
      </c>
      <c r="D12460" s="4">
        <v>11505.56</v>
      </c>
    </row>
    <row r="12461" spans="1:4" x14ac:dyDescent="0.25">
      <c r="A12461" s="1">
        <v>45747</v>
      </c>
      <c r="B12461" t="s">
        <v>794</v>
      </c>
      <c r="C12461" t="s">
        <v>795</v>
      </c>
      <c r="D12461" s="4">
        <v>11821.520000000002</v>
      </c>
    </row>
    <row r="12462" spans="1:4" x14ac:dyDescent="0.25">
      <c r="A12462" s="1">
        <v>45747</v>
      </c>
      <c r="B12462" t="s">
        <v>796</v>
      </c>
      <c r="C12462" t="s">
        <v>797</v>
      </c>
      <c r="D12462" s="4">
        <v>2024.21</v>
      </c>
    </row>
    <row r="12463" spans="1:4" x14ac:dyDescent="0.25">
      <c r="A12463" s="1">
        <v>45747</v>
      </c>
      <c r="B12463" t="s">
        <v>800</v>
      </c>
      <c r="C12463" t="s">
        <v>801</v>
      </c>
      <c r="D12463" s="4">
        <v>9733.5</v>
      </c>
    </row>
    <row r="12464" spans="1:4" x14ac:dyDescent="0.25">
      <c r="A12464" s="1">
        <v>45747</v>
      </c>
      <c r="B12464" t="s">
        <v>802</v>
      </c>
      <c r="C12464" t="s">
        <v>803</v>
      </c>
      <c r="D12464" s="4">
        <v>325.67</v>
      </c>
    </row>
    <row r="12465" spans="1:4" x14ac:dyDescent="0.25">
      <c r="A12465" s="1">
        <v>45747</v>
      </c>
      <c r="B12465" t="s">
        <v>804</v>
      </c>
      <c r="C12465" t="s">
        <v>805</v>
      </c>
      <c r="D12465" s="4">
        <v>3838.3</v>
      </c>
    </row>
    <row r="12466" spans="1:4" x14ac:dyDescent="0.25">
      <c r="A12466" s="1">
        <v>45747</v>
      </c>
      <c r="B12466" t="s">
        <v>1240</v>
      </c>
      <c r="C12466" t="s">
        <v>1241</v>
      </c>
      <c r="D12466" s="4">
        <v>2112.21</v>
      </c>
    </row>
    <row r="12467" spans="1:4" x14ac:dyDescent="0.25">
      <c r="A12467" s="1">
        <v>45747</v>
      </c>
      <c r="B12467" t="s">
        <v>812</v>
      </c>
      <c r="C12467" t="s">
        <v>813</v>
      </c>
      <c r="D12467" s="4">
        <v>1761.48</v>
      </c>
    </row>
    <row r="12468" spans="1:4" x14ac:dyDescent="0.25">
      <c r="A12468" s="1">
        <v>45747</v>
      </c>
      <c r="B12468" t="s">
        <v>816</v>
      </c>
      <c r="C12468" t="s">
        <v>817</v>
      </c>
      <c r="D12468" s="4">
        <v>910.67000000000007</v>
      </c>
    </row>
    <row r="12469" spans="1:4" x14ac:dyDescent="0.25">
      <c r="A12469" s="1">
        <v>45747</v>
      </c>
      <c r="B12469" t="s">
        <v>818</v>
      </c>
      <c r="C12469" t="s">
        <v>819</v>
      </c>
      <c r="D12469" s="4">
        <v>14.92</v>
      </c>
    </row>
    <row r="12470" spans="1:4" x14ac:dyDescent="0.25">
      <c r="A12470" s="1">
        <v>45747</v>
      </c>
      <c r="B12470" t="s">
        <v>1152</v>
      </c>
      <c r="C12470" t="s">
        <v>1153</v>
      </c>
      <c r="D12470" s="4">
        <v>29.700000000000003</v>
      </c>
    </row>
    <row r="12471" spans="1:4" x14ac:dyDescent="0.25">
      <c r="A12471" s="1">
        <v>45747</v>
      </c>
      <c r="B12471" t="s">
        <v>820</v>
      </c>
      <c r="C12471" t="s">
        <v>821</v>
      </c>
      <c r="D12471" s="4">
        <v>6</v>
      </c>
    </row>
    <row r="12472" spans="1:4" x14ac:dyDescent="0.25">
      <c r="A12472" s="1">
        <v>45747</v>
      </c>
      <c r="B12472" t="s">
        <v>1247</v>
      </c>
      <c r="C12472" t="s">
        <v>1248</v>
      </c>
      <c r="D12472" s="4">
        <v>2982.64</v>
      </c>
    </row>
    <row r="12473" spans="1:4" x14ac:dyDescent="0.25">
      <c r="A12473" s="1">
        <v>45747</v>
      </c>
      <c r="B12473" t="s">
        <v>1249</v>
      </c>
      <c r="C12473" t="s">
        <v>1250</v>
      </c>
      <c r="D12473" s="4">
        <v>6242.1399999999994</v>
      </c>
    </row>
    <row r="12474" spans="1:4" x14ac:dyDescent="0.25">
      <c r="A12474" s="1">
        <v>45747</v>
      </c>
      <c r="B12474" t="s">
        <v>1252</v>
      </c>
      <c r="C12474" t="s">
        <v>1253</v>
      </c>
      <c r="D12474" s="4">
        <v>1368</v>
      </c>
    </row>
    <row r="12475" spans="1:4" x14ac:dyDescent="0.25">
      <c r="A12475" s="1">
        <v>45747</v>
      </c>
      <c r="B12475" t="s">
        <v>1242</v>
      </c>
      <c r="C12475" t="s">
        <v>1243</v>
      </c>
      <c r="D12475" s="4">
        <v>100.36</v>
      </c>
    </row>
    <row r="12476" spans="1:4" x14ac:dyDescent="0.25">
      <c r="A12476" s="1">
        <v>45747</v>
      </c>
      <c r="B12476" t="s">
        <v>830</v>
      </c>
      <c r="C12476" t="s">
        <v>1366</v>
      </c>
      <c r="D12476" s="4">
        <v>8250</v>
      </c>
    </row>
    <row r="12477" spans="1:4" x14ac:dyDescent="0.25">
      <c r="A12477" s="1">
        <v>45747</v>
      </c>
      <c r="B12477" t="s">
        <v>832</v>
      </c>
      <c r="C12477" t="s">
        <v>833</v>
      </c>
      <c r="D12477" s="4">
        <v>3000</v>
      </c>
    </row>
    <row r="12478" spans="1:4" x14ac:dyDescent="0.25">
      <c r="A12478" s="1">
        <v>45747</v>
      </c>
      <c r="B12478" t="s">
        <v>836</v>
      </c>
      <c r="C12478" t="s">
        <v>837</v>
      </c>
      <c r="D12478" s="4">
        <v>300</v>
      </c>
    </row>
    <row r="12479" spans="1:4" x14ac:dyDescent="0.25">
      <c r="A12479" s="1">
        <v>45747</v>
      </c>
      <c r="B12479" t="s">
        <v>842</v>
      </c>
      <c r="C12479" t="s">
        <v>843</v>
      </c>
      <c r="D12479" s="4">
        <v>300</v>
      </c>
    </row>
    <row r="12480" spans="1:4" x14ac:dyDescent="0.25">
      <c r="A12480" s="1">
        <v>45747</v>
      </c>
      <c r="B12480" t="s">
        <v>1338</v>
      </c>
      <c r="C12480" t="s">
        <v>1339</v>
      </c>
      <c r="D12480" s="4">
        <v>5762.7000000000007</v>
      </c>
    </row>
    <row r="12481" spans="1:4" x14ac:dyDescent="0.25">
      <c r="A12481" s="1">
        <v>45747</v>
      </c>
      <c r="B12481" t="s">
        <v>867</v>
      </c>
      <c r="C12481" t="s">
        <v>868</v>
      </c>
      <c r="D12481" s="4">
        <v>7060.26</v>
      </c>
    </row>
    <row r="12482" spans="1:4" x14ac:dyDescent="0.25">
      <c r="A12482" s="1">
        <v>45747</v>
      </c>
      <c r="B12482" t="s">
        <v>869</v>
      </c>
      <c r="C12482" t="s">
        <v>870</v>
      </c>
      <c r="D12482" s="4">
        <v>4213.1899999999996</v>
      </c>
    </row>
    <row r="12483" spans="1:4" x14ac:dyDescent="0.25">
      <c r="A12483" s="1">
        <v>45747</v>
      </c>
      <c r="B12483" t="s">
        <v>1332</v>
      </c>
      <c r="C12483" t="s">
        <v>1333</v>
      </c>
      <c r="D12483" s="4">
        <v>2442.34</v>
      </c>
    </row>
    <row r="12484" spans="1:4" x14ac:dyDescent="0.25">
      <c r="A12484" s="1">
        <v>45747</v>
      </c>
      <c r="B12484" t="s">
        <v>1500</v>
      </c>
      <c r="C12484" t="s">
        <v>1501</v>
      </c>
      <c r="D12484" s="4">
        <v>425461.85000000009</v>
      </c>
    </row>
    <row r="12485" spans="1:4" x14ac:dyDescent="0.25">
      <c r="A12485" s="1">
        <v>45747</v>
      </c>
      <c r="B12485" t="s">
        <v>1503</v>
      </c>
      <c r="C12485" t="s">
        <v>1504</v>
      </c>
      <c r="D12485" s="4">
        <v>322093.14000000007</v>
      </c>
    </row>
    <row r="12486" spans="1:4" x14ac:dyDescent="0.25">
      <c r="A12486" s="1">
        <v>45747</v>
      </c>
      <c r="B12486" t="s">
        <v>1505</v>
      </c>
      <c r="C12486" t="s">
        <v>1506</v>
      </c>
      <c r="D12486" s="4">
        <v>31526.599999999995</v>
      </c>
    </row>
    <row r="12487" spans="1:4" x14ac:dyDescent="0.25">
      <c r="A12487" s="1">
        <v>45747</v>
      </c>
      <c r="B12487" t="s">
        <v>1507</v>
      </c>
      <c r="C12487" t="s">
        <v>1508</v>
      </c>
      <c r="D12487" s="4">
        <v>54117.84</v>
      </c>
    </row>
    <row r="12488" spans="1:4" x14ac:dyDescent="0.25">
      <c r="A12488" s="1">
        <v>45747</v>
      </c>
      <c r="B12488" t="s">
        <v>1509</v>
      </c>
      <c r="C12488" t="s">
        <v>1510</v>
      </c>
      <c r="D12488" s="4">
        <v>5495.0000000000036</v>
      </c>
    </row>
    <row r="12489" spans="1:4" x14ac:dyDescent="0.25">
      <c r="A12489" s="1">
        <v>45747</v>
      </c>
      <c r="B12489" t="s">
        <v>1515</v>
      </c>
      <c r="C12489" t="s">
        <v>1516</v>
      </c>
      <c r="D12489" s="4">
        <v>74677.72</v>
      </c>
    </row>
    <row r="12490" spans="1:4" x14ac:dyDescent="0.25">
      <c r="A12490" s="1">
        <v>45747</v>
      </c>
      <c r="B12490" t="s">
        <v>1517</v>
      </c>
      <c r="C12490" t="s">
        <v>1518</v>
      </c>
      <c r="D12490" s="4">
        <v>68269.300000000017</v>
      </c>
    </row>
    <row r="12491" spans="1:4" x14ac:dyDescent="0.25">
      <c r="A12491" s="1">
        <v>45747</v>
      </c>
      <c r="B12491" t="s">
        <v>1519</v>
      </c>
      <c r="C12491" t="s">
        <v>1520</v>
      </c>
      <c r="D12491" s="4">
        <v>4247.9669999999996</v>
      </c>
    </row>
    <row r="12492" spans="1:4" x14ac:dyDescent="0.25">
      <c r="A12492" s="1">
        <v>45747</v>
      </c>
      <c r="B12492" t="s">
        <v>1521</v>
      </c>
      <c r="C12492" t="s">
        <v>1522</v>
      </c>
      <c r="D12492" s="4">
        <v>1689.6</v>
      </c>
    </row>
    <row r="12493" spans="1:4" x14ac:dyDescent="0.25">
      <c r="A12493" s="1">
        <v>45747</v>
      </c>
      <c r="B12493" t="s">
        <v>1523</v>
      </c>
      <c r="C12493" t="s">
        <v>1524</v>
      </c>
      <c r="D12493" s="4">
        <v>22534.84</v>
      </c>
    </row>
    <row r="12494" spans="1:4" x14ac:dyDescent="0.25">
      <c r="A12494" s="1">
        <v>45747</v>
      </c>
      <c r="B12494" t="s">
        <v>1527</v>
      </c>
      <c r="C12494" t="s">
        <v>1528</v>
      </c>
      <c r="D12494" s="4">
        <v>32638.140000000003</v>
      </c>
    </row>
    <row r="12495" spans="1:4" x14ac:dyDescent="0.25">
      <c r="A12495" s="1">
        <v>45747</v>
      </c>
      <c r="B12495" t="s">
        <v>1529</v>
      </c>
      <c r="C12495" t="s">
        <v>1530</v>
      </c>
      <c r="D12495" s="4">
        <v>15928.95</v>
      </c>
    </row>
    <row r="12496" spans="1:4" x14ac:dyDescent="0.25">
      <c r="A12496" s="1">
        <v>45747</v>
      </c>
      <c r="B12496" t="s">
        <v>1531</v>
      </c>
      <c r="C12496" t="s">
        <v>1532</v>
      </c>
      <c r="D12496" s="4">
        <v>2010.45</v>
      </c>
    </row>
    <row r="12497" spans="1:4" x14ac:dyDescent="0.25">
      <c r="A12497" s="1">
        <v>45747</v>
      </c>
      <c r="B12497" t="s">
        <v>1533</v>
      </c>
      <c r="C12497" t="s">
        <v>1534</v>
      </c>
      <c r="D12497" s="4">
        <v>170.88</v>
      </c>
    </row>
    <row r="12498" spans="1:4" x14ac:dyDescent="0.25">
      <c r="A12498" s="1">
        <v>45747</v>
      </c>
      <c r="B12498" t="s">
        <v>1535</v>
      </c>
      <c r="C12498" t="s">
        <v>1536</v>
      </c>
      <c r="D12498" s="4">
        <v>2635</v>
      </c>
    </row>
    <row r="12499" spans="1:4" x14ac:dyDescent="0.25">
      <c r="A12499" s="1">
        <v>45747</v>
      </c>
      <c r="B12499" t="s">
        <v>1537</v>
      </c>
      <c r="C12499" t="s">
        <v>1538</v>
      </c>
      <c r="D12499" s="4">
        <v>4011.2800000000007</v>
      </c>
    </row>
    <row r="12500" spans="1:4" x14ac:dyDescent="0.25">
      <c r="A12500" s="1">
        <v>45747</v>
      </c>
      <c r="B12500" t="s">
        <v>1541</v>
      </c>
      <c r="C12500" t="s">
        <v>1542</v>
      </c>
      <c r="D12500" s="4">
        <v>2161</v>
      </c>
    </row>
    <row r="12501" spans="1:4" x14ac:dyDescent="0.25">
      <c r="A12501" s="1">
        <v>45747</v>
      </c>
      <c r="B12501" t="s">
        <v>1543</v>
      </c>
      <c r="C12501" t="s">
        <v>1544</v>
      </c>
      <c r="D12501" s="4">
        <v>891</v>
      </c>
    </row>
    <row r="12502" spans="1:4" x14ac:dyDescent="0.25">
      <c r="A12502" s="1">
        <v>45747</v>
      </c>
      <c r="B12502" t="s">
        <v>1545</v>
      </c>
      <c r="C12502" t="s">
        <v>1546</v>
      </c>
      <c r="D12502" s="4">
        <v>60</v>
      </c>
    </row>
    <row r="12503" spans="1:4" x14ac:dyDescent="0.25">
      <c r="A12503" s="1">
        <v>45747</v>
      </c>
      <c r="B12503" t="s">
        <v>1547</v>
      </c>
      <c r="C12503" t="s">
        <v>1548</v>
      </c>
      <c r="D12503" s="4">
        <v>202</v>
      </c>
    </row>
    <row r="12504" spans="1:4" x14ac:dyDescent="0.25">
      <c r="A12504" s="1">
        <v>45747</v>
      </c>
      <c r="B12504" t="s">
        <v>911</v>
      </c>
      <c r="C12504" t="s">
        <v>912</v>
      </c>
      <c r="D12504" s="4">
        <v>5103.4799999999996</v>
      </c>
    </row>
    <row r="12505" spans="1:4" x14ac:dyDescent="0.25">
      <c r="A12505" s="1">
        <v>45747</v>
      </c>
      <c r="B12505" t="s">
        <v>919</v>
      </c>
      <c r="C12505" t="s">
        <v>920</v>
      </c>
      <c r="D12505" s="4">
        <v>1186.47</v>
      </c>
    </row>
    <row r="12506" spans="1:4" x14ac:dyDescent="0.25">
      <c r="A12506" s="1">
        <v>45747</v>
      </c>
      <c r="B12506" t="s">
        <v>924</v>
      </c>
      <c r="C12506" t="s">
        <v>925</v>
      </c>
      <c r="D12506" s="4">
        <v>8967.119999999999</v>
      </c>
    </row>
    <row r="12507" spans="1:4" x14ac:dyDescent="0.25">
      <c r="A12507" s="1">
        <v>45747</v>
      </c>
      <c r="B12507" t="s">
        <v>927</v>
      </c>
      <c r="C12507" t="s">
        <v>928</v>
      </c>
      <c r="D12507" s="4">
        <v>3640.5299999999997</v>
      </c>
    </row>
    <row r="12508" spans="1:4" x14ac:dyDescent="0.25">
      <c r="A12508" s="1">
        <v>45747</v>
      </c>
      <c r="B12508" t="s">
        <v>931</v>
      </c>
      <c r="C12508" t="s">
        <v>932</v>
      </c>
      <c r="D12508" s="4">
        <v>7716.27</v>
      </c>
    </row>
    <row r="12509" spans="1:4" x14ac:dyDescent="0.25">
      <c r="A12509" s="1">
        <v>45747</v>
      </c>
      <c r="B12509" t="s">
        <v>935</v>
      </c>
      <c r="C12509" t="s">
        <v>936</v>
      </c>
      <c r="D12509" s="4">
        <v>5204.7000000000007</v>
      </c>
    </row>
    <row r="12510" spans="1:4" x14ac:dyDescent="0.25">
      <c r="A12510" s="1">
        <v>45747</v>
      </c>
      <c r="B12510" t="s">
        <v>938</v>
      </c>
      <c r="C12510" t="s">
        <v>939</v>
      </c>
      <c r="D12510" s="4">
        <v>1391.4</v>
      </c>
    </row>
    <row r="12511" spans="1:4" x14ac:dyDescent="0.25">
      <c r="A12511" s="1">
        <v>45747</v>
      </c>
      <c r="B12511" t="s">
        <v>942</v>
      </c>
      <c r="C12511" t="s">
        <v>943</v>
      </c>
      <c r="D12511" s="4">
        <v>320.88</v>
      </c>
    </row>
    <row r="12512" spans="1:4" x14ac:dyDescent="0.25">
      <c r="A12512" s="1">
        <v>45747</v>
      </c>
      <c r="B12512" t="s">
        <v>948</v>
      </c>
      <c r="C12512" t="s">
        <v>949</v>
      </c>
      <c r="D12512" s="4">
        <v>75.42</v>
      </c>
    </row>
    <row r="12513" spans="1:4" x14ac:dyDescent="0.25">
      <c r="A12513" s="1">
        <v>45747</v>
      </c>
      <c r="B12513" t="s">
        <v>952</v>
      </c>
      <c r="C12513" t="s">
        <v>953</v>
      </c>
      <c r="D12513" s="4">
        <v>191574.18</v>
      </c>
    </row>
    <row r="12514" spans="1:4" x14ac:dyDescent="0.25">
      <c r="A12514" s="1">
        <v>45747</v>
      </c>
      <c r="B12514" t="s">
        <v>955</v>
      </c>
      <c r="C12514" t="s">
        <v>956</v>
      </c>
      <c r="D12514" s="4">
        <v>460381.31</v>
      </c>
    </row>
    <row r="12515" spans="1:4" x14ac:dyDescent="0.25">
      <c r="A12515" s="1">
        <v>45747</v>
      </c>
      <c r="B12515" t="s">
        <v>961</v>
      </c>
      <c r="C12515" t="s">
        <v>962</v>
      </c>
      <c r="D12515" s="4">
        <v>3550</v>
      </c>
    </row>
    <row r="12516" spans="1:4" x14ac:dyDescent="0.25">
      <c r="A12516" s="1">
        <v>45747</v>
      </c>
      <c r="B12516" t="s">
        <v>971</v>
      </c>
      <c r="C12516" t="s">
        <v>972</v>
      </c>
      <c r="D12516" s="4">
        <v>115.5</v>
      </c>
    </row>
    <row r="12517" spans="1:4" x14ac:dyDescent="0.25">
      <c r="A12517" s="1">
        <v>45747</v>
      </c>
      <c r="B12517" t="s">
        <v>989</v>
      </c>
      <c r="C12517" t="s">
        <v>990</v>
      </c>
      <c r="D12517" s="4">
        <v>11511.32</v>
      </c>
    </row>
    <row r="12518" spans="1:4" x14ac:dyDescent="0.25">
      <c r="A12518" s="1">
        <v>45747</v>
      </c>
      <c r="B12518" t="s">
        <v>993</v>
      </c>
      <c r="C12518" t="s">
        <v>994</v>
      </c>
      <c r="D12518" s="4">
        <v>236.18999999999994</v>
      </c>
    </row>
    <row r="12519" spans="1:4" x14ac:dyDescent="0.25">
      <c r="A12519" s="1">
        <v>45747</v>
      </c>
      <c r="B12519" t="s">
        <v>1005</v>
      </c>
      <c r="C12519" t="s">
        <v>1006</v>
      </c>
      <c r="D12519" s="4">
        <v>2.0100000000000051</v>
      </c>
    </row>
    <row r="12520" spans="1:4" x14ac:dyDescent="0.25">
      <c r="A12520" s="1">
        <v>45747</v>
      </c>
      <c r="B12520" t="s">
        <v>1007</v>
      </c>
      <c r="C12520" t="s">
        <v>1008</v>
      </c>
      <c r="D12520" s="4">
        <v>-51.36</v>
      </c>
    </row>
    <row r="12521" spans="1:4" x14ac:dyDescent="0.25">
      <c r="A12521" s="1">
        <v>45747</v>
      </c>
      <c r="B12521" t="s">
        <v>1162</v>
      </c>
      <c r="C12521" t="s">
        <v>1163</v>
      </c>
      <c r="D12521" s="4">
        <v>128.68000000000103</v>
      </c>
    </row>
    <row r="12522" spans="1:4" x14ac:dyDescent="0.25">
      <c r="A12522" s="1">
        <v>45747</v>
      </c>
      <c r="B12522" t="s">
        <v>1021</v>
      </c>
      <c r="C12522" t="s">
        <v>1022</v>
      </c>
      <c r="D12522" s="4">
        <v>2143.92</v>
      </c>
    </row>
    <row r="12523" spans="1:4" x14ac:dyDescent="0.25">
      <c r="A12523" s="1">
        <v>45747</v>
      </c>
      <c r="B12523" t="s">
        <v>1025</v>
      </c>
      <c r="C12523" t="s">
        <v>1026</v>
      </c>
      <c r="D12523" s="4">
        <v>184.99</v>
      </c>
    </row>
    <row r="12524" spans="1:4" x14ac:dyDescent="0.25">
      <c r="A12524" s="1">
        <v>45747</v>
      </c>
      <c r="B12524" t="s">
        <v>1227</v>
      </c>
      <c r="C12524" t="s">
        <v>1228</v>
      </c>
      <c r="D12524" s="4">
        <v>16366.509999999995</v>
      </c>
    </row>
    <row r="12525" spans="1:4" x14ac:dyDescent="0.25">
      <c r="A12525" s="1">
        <v>45747</v>
      </c>
      <c r="B12525" t="s">
        <v>27</v>
      </c>
      <c r="C12525" t="s">
        <v>1032</v>
      </c>
      <c r="D12525" s="4">
        <v>-1466833.0800000003</v>
      </c>
    </row>
    <row r="12526" spans="1:4" x14ac:dyDescent="0.25">
      <c r="A12526" s="1">
        <v>45747</v>
      </c>
      <c r="B12526" t="s">
        <v>28</v>
      </c>
      <c r="C12526" t="s">
        <v>1039</v>
      </c>
      <c r="D12526" s="4">
        <v>-978.9799999999999</v>
      </c>
    </row>
    <row r="12527" spans="1:4" x14ac:dyDescent="0.25">
      <c r="A12527" s="1">
        <v>45747</v>
      </c>
      <c r="B12527" t="s">
        <v>31</v>
      </c>
      <c r="C12527" t="s">
        <v>1293</v>
      </c>
      <c r="D12527" s="4">
        <v>-8926</v>
      </c>
    </row>
    <row r="12528" spans="1:4" x14ac:dyDescent="0.25">
      <c r="A12528" s="1">
        <v>45747</v>
      </c>
      <c r="B12528" t="s">
        <v>34</v>
      </c>
      <c r="C12528" t="s">
        <v>1044</v>
      </c>
      <c r="D12528" s="4">
        <v>-63850</v>
      </c>
    </row>
    <row r="12529" spans="1:4" x14ac:dyDescent="0.25">
      <c r="A12529" s="1">
        <v>45747</v>
      </c>
      <c r="B12529" t="s">
        <v>25</v>
      </c>
      <c r="C12529" t="s">
        <v>1049</v>
      </c>
      <c r="D12529" s="4">
        <v>-106980.67999999996</v>
      </c>
    </row>
    <row r="12530" spans="1:4" x14ac:dyDescent="0.25">
      <c r="A12530" s="1">
        <v>45747</v>
      </c>
      <c r="B12530" t="s">
        <v>1056</v>
      </c>
      <c r="C12530" t="s">
        <v>1057</v>
      </c>
      <c r="D12530" s="4">
        <v>-228204.30000000005</v>
      </c>
    </row>
    <row r="12531" spans="1:4" x14ac:dyDescent="0.25">
      <c r="A12531" s="1">
        <v>45747</v>
      </c>
      <c r="B12531" t="s">
        <v>1058</v>
      </c>
      <c r="C12531" t="s">
        <v>1059</v>
      </c>
      <c r="D12531" s="4">
        <v>-581501.58999999985</v>
      </c>
    </row>
    <row r="12532" spans="1:4" x14ac:dyDescent="0.25">
      <c r="A12532" s="1">
        <v>45747</v>
      </c>
      <c r="B12532" t="s">
        <v>1066</v>
      </c>
      <c r="C12532" t="s">
        <v>1067</v>
      </c>
      <c r="D12532" s="4">
        <v>-0.31000000000994987</v>
      </c>
    </row>
    <row r="12533" spans="1:4" x14ac:dyDescent="0.25">
      <c r="A12533" s="1">
        <v>45747</v>
      </c>
      <c r="B12533" t="s">
        <v>1166</v>
      </c>
      <c r="C12533" t="s">
        <v>1167</v>
      </c>
      <c r="D12533" s="4">
        <v>-5</v>
      </c>
    </row>
    <row r="12534" spans="1:4" x14ac:dyDescent="0.25">
      <c r="A12534" s="1">
        <v>45747</v>
      </c>
      <c r="B12534" t="s">
        <v>1168</v>
      </c>
      <c r="C12534" t="s">
        <v>1169</v>
      </c>
      <c r="D12534" s="4">
        <v>-3417.5</v>
      </c>
    </row>
    <row r="12535" spans="1:4" x14ac:dyDescent="0.25">
      <c r="A12535" s="1">
        <v>45747</v>
      </c>
      <c r="B12535" t="s">
        <v>1080</v>
      </c>
      <c r="C12535" t="s">
        <v>1081</v>
      </c>
      <c r="D12535" s="4">
        <v>-2868.85</v>
      </c>
    </row>
    <row r="12536" spans="1:4" x14ac:dyDescent="0.25">
      <c r="A12536" s="1">
        <v>45747</v>
      </c>
      <c r="B12536" t="s">
        <v>1084</v>
      </c>
      <c r="C12536" t="s">
        <v>1085</v>
      </c>
      <c r="D12536" s="4">
        <v>-15000</v>
      </c>
    </row>
    <row r="12537" spans="1:4" x14ac:dyDescent="0.25">
      <c r="A12537" s="1">
        <v>45747</v>
      </c>
      <c r="B12537" t="s">
        <v>1089</v>
      </c>
      <c r="C12537" t="s">
        <v>1090</v>
      </c>
      <c r="D12537" s="4">
        <v>-100794.45</v>
      </c>
    </row>
    <row r="12538" spans="1:4" x14ac:dyDescent="0.25">
      <c r="A12538" s="1">
        <v>45747</v>
      </c>
      <c r="B12538" t="s">
        <v>1101</v>
      </c>
      <c r="C12538" t="s">
        <v>1102</v>
      </c>
      <c r="D12538" s="4">
        <v>11443.95</v>
      </c>
    </row>
    <row r="12539" spans="1:4" x14ac:dyDescent="0.25">
      <c r="A12539" s="1">
        <v>45777</v>
      </c>
      <c r="B12539" t="s">
        <v>611</v>
      </c>
      <c r="C12539" t="s">
        <v>612</v>
      </c>
      <c r="D12539" s="4">
        <v>16840</v>
      </c>
    </row>
    <row r="12540" spans="1:4" x14ac:dyDescent="0.25">
      <c r="A12540" s="1">
        <v>45777</v>
      </c>
      <c r="B12540" t="s">
        <v>617</v>
      </c>
      <c r="C12540" t="s">
        <v>618</v>
      </c>
      <c r="D12540" s="4">
        <v>11049.26</v>
      </c>
    </row>
    <row r="12541" spans="1:4" x14ac:dyDescent="0.25">
      <c r="A12541" s="1">
        <v>45777</v>
      </c>
      <c r="B12541" t="s">
        <v>139</v>
      </c>
      <c r="C12541" t="s">
        <v>654</v>
      </c>
      <c r="D12541" s="4">
        <v>27.729999999981374</v>
      </c>
    </row>
    <row r="12542" spans="1:4" x14ac:dyDescent="0.25">
      <c r="A12542" s="1">
        <v>45777</v>
      </c>
      <c r="B12542" t="s">
        <v>143</v>
      </c>
      <c r="C12542" t="s">
        <v>662</v>
      </c>
      <c r="D12542" s="4">
        <v>-4238.1199999998789</v>
      </c>
    </row>
    <row r="12543" spans="1:4" x14ac:dyDescent="0.25">
      <c r="A12543" s="1">
        <v>45777</v>
      </c>
      <c r="B12543" t="s">
        <v>665</v>
      </c>
      <c r="C12543" t="s">
        <v>666</v>
      </c>
      <c r="D12543" s="4">
        <v>2408408.7000000016</v>
      </c>
    </row>
    <row r="12544" spans="1:4" x14ac:dyDescent="0.25">
      <c r="A12544" s="1">
        <v>45777</v>
      </c>
      <c r="B12544" t="s">
        <v>670</v>
      </c>
      <c r="C12544" t="s">
        <v>671</v>
      </c>
      <c r="D12544" s="4">
        <v>134109.09</v>
      </c>
    </row>
    <row r="12545" spans="1:4" x14ac:dyDescent="0.25">
      <c r="A12545" s="1">
        <v>45777</v>
      </c>
      <c r="B12545" t="s">
        <v>674</v>
      </c>
      <c r="C12545" t="s">
        <v>675</v>
      </c>
      <c r="D12545" s="4">
        <v>7744</v>
      </c>
    </row>
    <row r="12546" spans="1:4" x14ac:dyDescent="0.25">
      <c r="A12546" s="1">
        <v>45777</v>
      </c>
      <c r="B12546" t="s">
        <v>678</v>
      </c>
      <c r="C12546" t="s">
        <v>679</v>
      </c>
      <c r="D12546" s="4">
        <v>-223689.43000000005</v>
      </c>
    </row>
    <row r="12547" spans="1:4" x14ac:dyDescent="0.25">
      <c r="A12547" s="1">
        <v>45777</v>
      </c>
      <c r="B12547" t="s">
        <v>1346</v>
      </c>
      <c r="C12547" t="s">
        <v>1347</v>
      </c>
      <c r="D12547" s="4">
        <v>53629.170000000275</v>
      </c>
    </row>
    <row r="12548" spans="1:4" x14ac:dyDescent="0.25">
      <c r="A12548" s="1">
        <v>45777</v>
      </c>
      <c r="B12548" t="s">
        <v>1404</v>
      </c>
      <c r="C12548" t="s">
        <v>1405</v>
      </c>
      <c r="D12548" s="4">
        <v>-0.41</v>
      </c>
    </row>
    <row r="12549" spans="1:4" x14ac:dyDescent="0.25">
      <c r="A12549" s="1">
        <v>45777</v>
      </c>
      <c r="B12549" t="s">
        <v>1360</v>
      </c>
      <c r="C12549" t="s">
        <v>1361</v>
      </c>
      <c r="D12549" s="4">
        <v>2829.9000000000015</v>
      </c>
    </row>
    <row r="12550" spans="1:4" x14ac:dyDescent="0.25">
      <c r="A12550" s="1">
        <v>45777</v>
      </c>
      <c r="B12550" t="s">
        <v>736</v>
      </c>
      <c r="C12550" t="s">
        <v>737</v>
      </c>
      <c r="D12550" s="4">
        <v>2203</v>
      </c>
    </row>
    <row r="12551" spans="1:4" x14ac:dyDescent="0.25">
      <c r="A12551" s="1">
        <v>45777</v>
      </c>
      <c r="B12551" t="s">
        <v>740</v>
      </c>
      <c r="C12551" t="s">
        <v>741</v>
      </c>
      <c r="D12551" s="4">
        <v>-2423.0000000000036</v>
      </c>
    </row>
    <row r="12552" spans="1:4" x14ac:dyDescent="0.25">
      <c r="A12552" s="1">
        <v>45777</v>
      </c>
      <c r="B12552" t="s">
        <v>744</v>
      </c>
      <c r="C12552" t="s">
        <v>745</v>
      </c>
      <c r="D12552" s="4">
        <v>-180.77999999998656</v>
      </c>
    </row>
    <row r="12553" spans="1:4" x14ac:dyDescent="0.25">
      <c r="A12553" s="1">
        <v>45777</v>
      </c>
      <c r="B12553" t="s">
        <v>783</v>
      </c>
      <c r="C12553" t="s">
        <v>784</v>
      </c>
      <c r="D12553" s="4">
        <v>-19674.690000000002</v>
      </c>
    </row>
    <row r="12554" spans="1:4" x14ac:dyDescent="0.25">
      <c r="A12554" s="1">
        <v>45777</v>
      </c>
      <c r="B12554" t="s">
        <v>68</v>
      </c>
      <c r="C12554" t="s">
        <v>69</v>
      </c>
      <c r="D12554" s="4">
        <v>4393.97</v>
      </c>
    </row>
    <row r="12555" spans="1:4" x14ac:dyDescent="0.25">
      <c r="A12555" s="1">
        <v>45777</v>
      </c>
      <c r="B12555" t="s">
        <v>70</v>
      </c>
      <c r="C12555" t="s">
        <v>71</v>
      </c>
      <c r="D12555" s="4">
        <v>141348.16000000006</v>
      </c>
    </row>
    <row r="12556" spans="1:4" x14ac:dyDescent="0.25">
      <c r="A12556" s="1">
        <v>45777</v>
      </c>
      <c r="B12556" t="s">
        <v>78</v>
      </c>
      <c r="C12556" t="s">
        <v>79</v>
      </c>
      <c r="D12556" s="4">
        <v>171920.20999999996</v>
      </c>
    </row>
    <row r="12557" spans="1:4" x14ac:dyDescent="0.25">
      <c r="A12557" s="1">
        <v>45777</v>
      </c>
      <c r="B12557" t="s">
        <v>80</v>
      </c>
      <c r="C12557" t="s">
        <v>81</v>
      </c>
      <c r="D12557" s="4">
        <v>-38885.739999999991</v>
      </c>
    </row>
    <row r="12558" spans="1:4" x14ac:dyDescent="0.25">
      <c r="A12558" s="1">
        <v>45777</v>
      </c>
      <c r="B12558" t="s">
        <v>84</v>
      </c>
      <c r="C12558" t="s">
        <v>85</v>
      </c>
      <c r="D12558" s="4">
        <v>-1874.16</v>
      </c>
    </row>
    <row r="12559" spans="1:4" x14ac:dyDescent="0.25">
      <c r="A12559" s="1">
        <v>45777</v>
      </c>
      <c r="B12559" t="s">
        <v>86</v>
      </c>
      <c r="C12559" t="s">
        <v>87</v>
      </c>
      <c r="D12559" s="4">
        <v>-44540.63</v>
      </c>
    </row>
    <row r="12560" spans="1:4" x14ac:dyDescent="0.25">
      <c r="A12560" s="1">
        <v>45777</v>
      </c>
      <c r="B12560" t="s">
        <v>88</v>
      </c>
      <c r="C12560" t="s">
        <v>89</v>
      </c>
      <c r="D12560" s="4">
        <v>-28811.16</v>
      </c>
    </row>
    <row r="12561" spans="1:4" x14ac:dyDescent="0.25">
      <c r="A12561" s="1">
        <v>45777</v>
      </c>
      <c r="B12561" t="s">
        <v>92</v>
      </c>
      <c r="C12561" t="s">
        <v>1394</v>
      </c>
      <c r="D12561" s="4">
        <v>137774.46</v>
      </c>
    </row>
    <row r="12562" spans="1:4" x14ac:dyDescent="0.25">
      <c r="A12562" s="1">
        <v>45777</v>
      </c>
      <c r="B12562" t="s">
        <v>104</v>
      </c>
      <c r="C12562" t="s">
        <v>105</v>
      </c>
      <c r="D12562" s="4">
        <v>5506.5600000000049</v>
      </c>
    </row>
    <row r="12563" spans="1:4" x14ac:dyDescent="0.25">
      <c r="A12563" s="1">
        <v>45777</v>
      </c>
      <c r="B12563" t="s">
        <v>846</v>
      </c>
      <c r="C12563" t="s">
        <v>847</v>
      </c>
      <c r="D12563" s="4">
        <v>-144400</v>
      </c>
    </row>
    <row r="12564" spans="1:4" x14ac:dyDescent="0.25">
      <c r="A12564" s="1">
        <v>45777</v>
      </c>
      <c r="B12564" t="s">
        <v>871</v>
      </c>
      <c r="C12564" t="s">
        <v>872</v>
      </c>
      <c r="D12564" s="4">
        <v>-6939.6</v>
      </c>
    </row>
    <row r="12565" spans="1:4" x14ac:dyDescent="0.25">
      <c r="A12565" s="1">
        <v>45777</v>
      </c>
      <c r="B12565" t="s">
        <v>873</v>
      </c>
      <c r="C12565" t="s">
        <v>874</v>
      </c>
      <c r="D12565" s="4">
        <v>-10288.36</v>
      </c>
    </row>
    <row r="12566" spans="1:4" x14ac:dyDescent="0.25">
      <c r="A12566" s="1">
        <v>45777</v>
      </c>
      <c r="B12566" t="s">
        <v>875</v>
      </c>
      <c r="C12566" t="s">
        <v>876</v>
      </c>
      <c r="D12566" s="4">
        <v>-11956.160000000003</v>
      </c>
    </row>
    <row r="12567" spans="1:4" x14ac:dyDescent="0.25">
      <c r="A12567" s="1">
        <v>45777</v>
      </c>
      <c r="B12567" t="s">
        <v>879</v>
      </c>
      <c r="C12567" t="s">
        <v>880</v>
      </c>
      <c r="D12567" s="4">
        <v>-4854.0400000000009</v>
      </c>
    </row>
    <row r="12568" spans="1:4" x14ac:dyDescent="0.25">
      <c r="A12568" s="1">
        <v>45777</v>
      </c>
      <c r="B12568" t="s">
        <v>881</v>
      </c>
      <c r="C12568" t="s">
        <v>882</v>
      </c>
      <c r="D12568" s="4">
        <v>-100.55999999999884</v>
      </c>
    </row>
    <row r="12569" spans="1:4" x14ac:dyDescent="0.25">
      <c r="A12569" s="1">
        <v>45777</v>
      </c>
      <c r="B12569" t="s">
        <v>883</v>
      </c>
      <c r="C12569" t="s">
        <v>884</v>
      </c>
      <c r="D12569" s="4">
        <v>-427.83999999999651</v>
      </c>
    </row>
    <row r="12570" spans="1:4" x14ac:dyDescent="0.25">
      <c r="A12570" s="1">
        <v>45777</v>
      </c>
      <c r="B12570" t="s">
        <v>885</v>
      </c>
      <c r="C12570" t="s">
        <v>886</v>
      </c>
      <c r="D12570" s="4">
        <v>-1855.1999999999994</v>
      </c>
    </row>
    <row r="12571" spans="1:4" x14ac:dyDescent="0.25">
      <c r="A12571" s="1">
        <v>45777</v>
      </c>
      <c r="B12571" t="s">
        <v>891</v>
      </c>
      <c r="C12571" t="s">
        <v>892</v>
      </c>
      <c r="D12571" s="4">
        <v>-2446.6799999999998</v>
      </c>
    </row>
    <row r="12572" spans="1:4" x14ac:dyDescent="0.25">
      <c r="A12572" s="1">
        <v>45777</v>
      </c>
      <c r="B12572" t="s">
        <v>893</v>
      </c>
      <c r="C12572" t="s">
        <v>894</v>
      </c>
      <c r="D12572" s="4">
        <v>-1581.9599999999996</v>
      </c>
    </row>
    <row r="12573" spans="1:4" x14ac:dyDescent="0.25">
      <c r="A12573" s="1">
        <v>45777</v>
      </c>
      <c r="B12573" t="s">
        <v>895</v>
      </c>
      <c r="C12573" t="s">
        <v>896</v>
      </c>
      <c r="D12573" s="4">
        <v>-4357.9599999999991</v>
      </c>
    </row>
    <row r="12574" spans="1:4" x14ac:dyDescent="0.25">
      <c r="A12574" s="1">
        <v>45777</v>
      </c>
      <c r="B12574" t="s">
        <v>902</v>
      </c>
      <c r="C12574" t="s">
        <v>903</v>
      </c>
      <c r="D12574" s="4">
        <v>-18849.239999999998</v>
      </c>
    </row>
    <row r="12575" spans="1:4" x14ac:dyDescent="0.25">
      <c r="A12575" s="1">
        <v>45777</v>
      </c>
      <c r="B12575" t="s">
        <v>905</v>
      </c>
      <c r="C12575" t="s">
        <v>906</v>
      </c>
      <c r="D12575" s="4">
        <v>-34583.81</v>
      </c>
    </row>
    <row r="12576" spans="1:4" x14ac:dyDescent="0.25">
      <c r="A12576" s="1">
        <v>45777</v>
      </c>
      <c r="B12576" t="s">
        <v>907</v>
      </c>
      <c r="C12576" t="s">
        <v>908</v>
      </c>
      <c r="D12576" s="4">
        <v>-2821.3099999999995</v>
      </c>
    </row>
    <row r="12577" spans="1:4" x14ac:dyDescent="0.25">
      <c r="A12577" s="1">
        <v>45777</v>
      </c>
      <c r="B12577" t="s">
        <v>909</v>
      </c>
      <c r="C12577" t="s">
        <v>910</v>
      </c>
      <c r="D12577" s="4">
        <v>534.33000000000004</v>
      </c>
    </row>
    <row r="12578" spans="1:4" x14ac:dyDescent="0.25">
      <c r="A12578" s="1">
        <v>45777</v>
      </c>
      <c r="B12578" t="s">
        <v>112</v>
      </c>
      <c r="C12578" t="s">
        <v>937</v>
      </c>
      <c r="D12578" s="4">
        <v>29706.22</v>
      </c>
    </row>
    <row r="12579" spans="1:4" x14ac:dyDescent="0.25">
      <c r="A12579" s="1">
        <v>45777</v>
      </c>
      <c r="B12579" t="s">
        <v>117</v>
      </c>
      <c r="C12579" t="s">
        <v>947</v>
      </c>
      <c r="D12579" s="4">
        <v>1686.42</v>
      </c>
    </row>
    <row r="12580" spans="1:4" x14ac:dyDescent="0.25">
      <c r="A12580" s="1">
        <v>45777</v>
      </c>
      <c r="B12580" t="s">
        <v>121</v>
      </c>
      <c r="C12580" t="s">
        <v>1203</v>
      </c>
      <c r="D12580" s="4">
        <v>77748.14</v>
      </c>
    </row>
    <row r="12581" spans="1:4" x14ac:dyDescent="0.25">
      <c r="A12581" s="1">
        <v>45777</v>
      </c>
      <c r="B12581" t="s">
        <v>106</v>
      </c>
      <c r="C12581" t="s">
        <v>107</v>
      </c>
      <c r="D12581" s="4">
        <v>-93879.679999999993</v>
      </c>
    </row>
    <row r="12582" spans="1:4" x14ac:dyDescent="0.25">
      <c r="A12582" s="1">
        <v>45777</v>
      </c>
      <c r="B12582" t="s">
        <v>1395</v>
      </c>
      <c r="C12582" t="s">
        <v>1396</v>
      </c>
      <c r="D12582" s="4">
        <v>55575.27</v>
      </c>
    </row>
    <row r="12583" spans="1:4" x14ac:dyDescent="0.25">
      <c r="A12583" s="1">
        <v>45777</v>
      </c>
      <c r="B12583" t="s">
        <v>975</v>
      </c>
      <c r="C12583" t="s">
        <v>976</v>
      </c>
      <c r="D12583" s="4">
        <v>-1050893.0999999996</v>
      </c>
    </row>
    <row r="12584" spans="1:4" x14ac:dyDescent="0.25">
      <c r="A12584" s="1">
        <v>45777</v>
      </c>
      <c r="B12584" t="s">
        <v>979</v>
      </c>
      <c r="C12584" t="s">
        <v>980</v>
      </c>
      <c r="D12584" s="4">
        <v>-8953.2499999999982</v>
      </c>
    </row>
    <row r="12585" spans="1:4" x14ac:dyDescent="0.25">
      <c r="A12585" s="1">
        <v>45777</v>
      </c>
      <c r="B12585" t="s">
        <v>987</v>
      </c>
      <c r="C12585" t="s">
        <v>988</v>
      </c>
      <c r="D12585" s="4">
        <v>200319.5</v>
      </c>
    </row>
    <row r="12586" spans="1:4" x14ac:dyDescent="0.25">
      <c r="A12586" s="1">
        <v>45777</v>
      </c>
      <c r="B12586" t="s">
        <v>1205</v>
      </c>
      <c r="C12586" t="s">
        <v>1206</v>
      </c>
      <c r="D12586" s="4">
        <v>102873</v>
      </c>
    </row>
    <row r="12587" spans="1:4" x14ac:dyDescent="0.25">
      <c r="A12587" s="1">
        <v>45777</v>
      </c>
      <c r="B12587" t="s">
        <v>1362</v>
      </c>
      <c r="C12587" t="s">
        <v>1363</v>
      </c>
      <c r="D12587" s="4">
        <v>-31705.399999999994</v>
      </c>
    </row>
    <row r="12588" spans="1:4" x14ac:dyDescent="0.25">
      <c r="A12588" s="1">
        <v>45777</v>
      </c>
      <c r="B12588" t="s">
        <v>995</v>
      </c>
      <c r="C12588" t="s">
        <v>996</v>
      </c>
      <c r="D12588" s="4">
        <v>-884892.74</v>
      </c>
    </row>
    <row r="12589" spans="1:4" x14ac:dyDescent="0.25">
      <c r="A12589" s="1">
        <v>45777</v>
      </c>
      <c r="B12589" t="s">
        <v>1003</v>
      </c>
      <c r="C12589" t="s">
        <v>1004</v>
      </c>
      <c r="D12589" s="4">
        <v>-51978.519999999902</v>
      </c>
    </row>
    <row r="12590" spans="1:4" x14ac:dyDescent="0.25">
      <c r="A12590" s="1">
        <v>45777</v>
      </c>
      <c r="B12590" t="s">
        <v>1291</v>
      </c>
      <c r="C12590" t="s">
        <v>1400</v>
      </c>
      <c r="D12590" s="4">
        <v>-117999.33000000002</v>
      </c>
    </row>
    <row r="12591" spans="1:4" x14ac:dyDescent="0.25">
      <c r="A12591" s="1">
        <v>45777</v>
      </c>
      <c r="B12591" t="s">
        <v>1011</v>
      </c>
      <c r="C12591" t="s">
        <v>1012</v>
      </c>
      <c r="D12591" s="4">
        <v>-5200</v>
      </c>
    </row>
    <row r="12592" spans="1:4" x14ac:dyDescent="0.25">
      <c r="A12592" s="1">
        <v>45777</v>
      </c>
      <c r="B12592" t="s">
        <v>1019</v>
      </c>
      <c r="C12592" t="s">
        <v>1020</v>
      </c>
      <c r="D12592" s="4">
        <v>-4493.2600000000293</v>
      </c>
    </row>
    <row r="12593" spans="1:4" x14ac:dyDescent="0.25">
      <c r="A12593" s="1">
        <v>45777</v>
      </c>
      <c r="B12593" t="s">
        <v>1023</v>
      </c>
      <c r="C12593" t="s">
        <v>1024</v>
      </c>
      <c r="D12593" s="4">
        <v>-4170.84</v>
      </c>
    </row>
    <row r="12594" spans="1:4" x14ac:dyDescent="0.25">
      <c r="A12594" s="1">
        <v>45777</v>
      </c>
      <c r="B12594" t="s">
        <v>1207</v>
      </c>
      <c r="C12594" t="s">
        <v>1208</v>
      </c>
      <c r="D12594" s="4">
        <v>-85.759999999973232</v>
      </c>
    </row>
    <row r="12595" spans="1:4" x14ac:dyDescent="0.25">
      <c r="A12595" s="1">
        <v>45777</v>
      </c>
      <c r="B12595" t="s">
        <v>1269</v>
      </c>
      <c r="C12595" t="s">
        <v>1270</v>
      </c>
      <c r="D12595" s="4">
        <v>-5200</v>
      </c>
    </row>
    <row r="12596" spans="1:4" x14ac:dyDescent="0.25">
      <c r="A12596" s="1">
        <v>45777</v>
      </c>
      <c r="B12596" t="s">
        <v>1320</v>
      </c>
      <c r="C12596" t="s">
        <v>1321</v>
      </c>
      <c r="D12596" s="4">
        <v>-4195.68</v>
      </c>
    </row>
    <row r="12597" spans="1:4" x14ac:dyDescent="0.25">
      <c r="A12597" s="1">
        <v>45777</v>
      </c>
      <c r="B12597" t="s">
        <v>1367</v>
      </c>
      <c r="C12597" t="s">
        <v>1368</v>
      </c>
      <c r="D12597" s="4">
        <v>-167224.38999999972</v>
      </c>
    </row>
    <row r="12598" spans="1:4" x14ac:dyDescent="0.25">
      <c r="A12598" s="1">
        <v>45777</v>
      </c>
      <c r="B12598" t="s">
        <v>1369</v>
      </c>
      <c r="C12598" t="s">
        <v>1370</v>
      </c>
      <c r="D12598" s="4">
        <v>-2677.2700000000041</v>
      </c>
    </row>
    <row r="12599" spans="1:4" x14ac:dyDescent="0.25">
      <c r="A12599" s="1">
        <v>45777</v>
      </c>
      <c r="B12599" t="s">
        <v>1230</v>
      </c>
      <c r="C12599" t="s">
        <v>1231</v>
      </c>
      <c r="D12599" s="4">
        <v>-159539.33000000007</v>
      </c>
    </row>
    <row r="12600" spans="1:4" x14ac:dyDescent="0.25">
      <c r="A12600" s="1">
        <v>45777</v>
      </c>
      <c r="B12600" t="s">
        <v>1324</v>
      </c>
      <c r="C12600" t="s">
        <v>1325</v>
      </c>
      <c r="D12600" s="4">
        <v>-4.0400000000000205</v>
      </c>
    </row>
    <row r="12601" spans="1:4" x14ac:dyDescent="0.25">
      <c r="A12601" s="1">
        <v>45777</v>
      </c>
      <c r="B12601" t="s">
        <v>1050</v>
      </c>
      <c r="C12601" t="s">
        <v>1051</v>
      </c>
      <c r="D12601" s="4">
        <v>-86061.17</v>
      </c>
    </row>
    <row r="12602" spans="1:4" x14ac:dyDescent="0.25">
      <c r="A12602" s="1">
        <v>45777</v>
      </c>
      <c r="B12602" t="s">
        <v>1060</v>
      </c>
      <c r="C12602" t="s">
        <v>1061</v>
      </c>
      <c r="D12602" s="4">
        <v>-3324.230000000005</v>
      </c>
    </row>
    <row r="12603" spans="1:4" x14ac:dyDescent="0.25">
      <c r="A12603" s="1">
        <v>45777</v>
      </c>
      <c r="B12603" t="s">
        <v>1072</v>
      </c>
      <c r="C12603" t="s">
        <v>1073</v>
      </c>
      <c r="D12603" s="4">
        <v>-189434.04999999996</v>
      </c>
    </row>
    <row r="12604" spans="1:4" x14ac:dyDescent="0.25">
      <c r="A12604" s="1">
        <v>45777</v>
      </c>
      <c r="B12604" t="s">
        <v>1076</v>
      </c>
      <c r="C12604" t="s">
        <v>1077</v>
      </c>
      <c r="D12604" s="4">
        <v>-22534.84</v>
      </c>
    </row>
    <row r="12605" spans="1:4" x14ac:dyDescent="0.25">
      <c r="A12605" s="1">
        <v>45777</v>
      </c>
      <c r="B12605" t="s">
        <v>1087</v>
      </c>
      <c r="C12605" t="s">
        <v>1088</v>
      </c>
      <c r="D12605" s="4">
        <v>-451.03000000000003</v>
      </c>
    </row>
    <row r="12606" spans="1:4" x14ac:dyDescent="0.25">
      <c r="A12606" s="1">
        <v>45777</v>
      </c>
      <c r="B12606" t="s">
        <v>1091</v>
      </c>
      <c r="C12606" t="s">
        <v>1092</v>
      </c>
      <c r="D12606" s="4">
        <v>-2092.16</v>
      </c>
    </row>
    <row r="12607" spans="1:4" x14ac:dyDescent="0.25">
      <c r="A12607" s="1">
        <v>45777</v>
      </c>
      <c r="B12607" t="s">
        <v>1095</v>
      </c>
      <c r="C12607" t="s">
        <v>1096</v>
      </c>
      <c r="D12607" s="4">
        <v>-490.29</v>
      </c>
    </row>
    <row r="12608" spans="1:4" x14ac:dyDescent="0.25">
      <c r="A12608" s="1">
        <v>45777</v>
      </c>
      <c r="B12608" t="s">
        <v>1103</v>
      </c>
      <c r="C12608" t="s">
        <v>1104</v>
      </c>
      <c r="D12608" s="4">
        <v>-1140.53</v>
      </c>
    </row>
    <row r="12609" spans="1:4" x14ac:dyDescent="0.25">
      <c r="A12609" s="1">
        <v>45777</v>
      </c>
      <c r="B12609" t="s">
        <v>1107</v>
      </c>
      <c r="C12609" t="s">
        <v>1108</v>
      </c>
      <c r="D12609" s="4">
        <v>-483.38</v>
      </c>
    </row>
    <row r="12610" spans="1:4" x14ac:dyDescent="0.25">
      <c r="A12610" s="1">
        <v>45777</v>
      </c>
      <c r="B12610" t="s">
        <v>1109</v>
      </c>
      <c r="C12610" t="s">
        <v>1110</v>
      </c>
      <c r="D12610" s="4">
        <v>-752.04</v>
      </c>
    </row>
    <row r="12611" spans="1:4" x14ac:dyDescent="0.25">
      <c r="A12611" s="1">
        <v>45777</v>
      </c>
      <c r="B12611" t="s">
        <v>1111</v>
      </c>
      <c r="C12611" t="s">
        <v>1112</v>
      </c>
      <c r="D12611" s="4">
        <v>-2123.36</v>
      </c>
    </row>
    <row r="12612" spans="1:4" x14ac:dyDescent="0.25">
      <c r="A12612" s="1">
        <v>45777</v>
      </c>
      <c r="B12612" t="s">
        <v>1115</v>
      </c>
      <c r="C12612" t="s">
        <v>1116</v>
      </c>
      <c r="D12612" s="4">
        <v>-267.60000000000002</v>
      </c>
    </row>
    <row r="12613" spans="1:4" x14ac:dyDescent="0.25">
      <c r="A12613" s="1">
        <v>45777</v>
      </c>
      <c r="B12613" t="s">
        <v>1371</v>
      </c>
      <c r="C12613" t="s">
        <v>1372</v>
      </c>
      <c r="D12613" s="4">
        <v>-534.12</v>
      </c>
    </row>
    <row r="12614" spans="1:4" x14ac:dyDescent="0.25">
      <c r="A12614" s="1">
        <v>45777</v>
      </c>
      <c r="B12614" t="s">
        <v>1387</v>
      </c>
      <c r="C12614" t="s">
        <v>1388</v>
      </c>
      <c r="D12614" s="4">
        <v>-869.5</v>
      </c>
    </row>
    <row r="12615" spans="1:4" x14ac:dyDescent="0.25">
      <c r="A12615" s="1">
        <v>45777</v>
      </c>
      <c r="B12615" t="s">
        <v>1401</v>
      </c>
      <c r="C12615" t="s">
        <v>1402</v>
      </c>
      <c r="D12615" s="4">
        <v>-500.22</v>
      </c>
    </row>
    <row r="12616" spans="1:4" x14ac:dyDescent="0.25">
      <c r="A12616" s="1">
        <v>45777</v>
      </c>
      <c r="B12616" t="s">
        <v>1117</v>
      </c>
      <c r="C12616" t="s">
        <v>1118</v>
      </c>
      <c r="D12616" s="4">
        <v>-4435</v>
      </c>
    </row>
    <row r="12617" spans="1:4" x14ac:dyDescent="0.25">
      <c r="A12617" s="1">
        <v>45777</v>
      </c>
      <c r="B12617" t="s">
        <v>1119</v>
      </c>
      <c r="C12617" t="s">
        <v>1120</v>
      </c>
      <c r="D12617" s="4">
        <v>-30388.476999999984</v>
      </c>
    </row>
    <row r="12618" spans="1:4" x14ac:dyDescent="0.25">
      <c r="A12618" s="1">
        <v>45777</v>
      </c>
      <c r="B12618" t="s">
        <v>1122</v>
      </c>
      <c r="C12618" t="s">
        <v>1123</v>
      </c>
      <c r="D12618" s="4">
        <v>668.47</v>
      </c>
    </row>
    <row r="12619" spans="1:4" x14ac:dyDescent="0.25">
      <c r="A12619" s="1">
        <v>45777</v>
      </c>
      <c r="B12619" t="s">
        <v>1124</v>
      </c>
      <c r="C12619" t="s">
        <v>1125</v>
      </c>
      <c r="D12619" s="4">
        <v>75544.45</v>
      </c>
    </row>
    <row r="12620" spans="1:4" x14ac:dyDescent="0.25">
      <c r="A12620" s="1">
        <v>45777</v>
      </c>
      <c r="B12620" t="s">
        <v>565</v>
      </c>
      <c r="C12620" t="s">
        <v>566</v>
      </c>
      <c r="D12620" s="4">
        <v>72292.409999999989</v>
      </c>
    </row>
    <row r="12621" spans="1:4" x14ac:dyDescent="0.25">
      <c r="A12621" s="1">
        <v>45777</v>
      </c>
      <c r="B12621" t="s">
        <v>568</v>
      </c>
      <c r="C12621" t="s">
        <v>569</v>
      </c>
      <c r="D12621" s="4">
        <v>67917.849999999991</v>
      </c>
    </row>
    <row r="12622" spans="1:4" x14ac:dyDescent="0.25">
      <c r="A12622" s="1">
        <v>45777</v>
      </c>
      <c r="B12622" t="s">
        <v>574</v>
      </c>
      <c r="C12622" t="s">
        <v>575</v>
      </c>
      <c r="D12622" s="4">
        <v>23857.050000000003</v>
      </c>
    </row>
    <row r="12623" spans="1:4" x14ac:dyDescent="0.25">
      <c r="A12623" s="1">
        <v>45777</v>
      </c>
      <c r="B12623" t="s">
        <v>578</v>
      </c>
      <c r="C12623" t="s">
        <v>579</v>
      </c>
      <c r="D12623" s="4">
        <v>1097.57</v>
      </c>
    </row>
    <row r="12624" spans="1:4" x14ac:dyDescent="0.25">
      <c r="A12624" s="1">
        <v>45777</v>
      </c>
      <c r="B12624" t="s">
        <v>582</v>
      </c>
      <c r="C12624" t="s">
        <v>583</v>
      </c>
      <c r="D12624" s="4">
        <v>1598.5</v>
      </c>
    </row>
    <row r="12625" spans="1:4" x14ac:dyDescent="0.25">
      <c r="A12625" s="1">
        <v>45777</v>
      </c>
      <c r="B12625" t="s">
        <v>586</v>
      </c>
      <c r="C12625" t="s">
        <v>587</v>
      </c>
      <c r="D12625" s="4">
        <v>2867.68</v>
      </c>
    </row>
    <row r="12626" spans="1:4" x14ac:dyDescent="0.25">
      <c r="A12626" s="1">
        <v>45777</v>
      </c>
      <c r="B12626" t="s">
        <v>590</v>
      </c>
      <c r="C12626" t="s">
        <v>591</v>
      </c>
      <c r="D12626" s="4">
        <v>4087.3399999999997</v>
      </c>
    </row>
    <row r="12627" spans="1:4" x14ac:dyDescent="0.25">
      <c r="A12627" s="1">
        <v>45777</v>
      </c>
      <c r="B12627" t="s">
        <v>595</v>
      </c>
      <c r="C12627" t="s">
        <v>596</v>
      </c>
      <c r="D12627" s="4">
        <v>1088.8500000000001</v>
      </c>
    </row>
    <row r="12628" spans="1:4" x14ac:dyDescent="0.25">
      <c r="A12628" s="1">
        <v>45777</v>
      </c>
      <c r="B12628" t="s">
        <v>603</v>
      </c>
      <c r="C12628" t="s">
        <v>604</v>
      </c>
      <c r="D12628" s="4">
        <v>7096.25</v>
      </c>
    </row>
    <row r="12629" spans="1:4" x14ac:dyDescent="0.25">
      <c r="A12629" s="1">
        <v>45777</v>
      </c>
      <c r="B12629" t="s">
        <v>1130</v>
      </c>
      <c r="C12629" t="s">
        <v>1131</v>
      </c>
      <c r="D12629" s="4">
        <v>1693.26</v>
      </c>
    </row>
    <row r="12630" spans="1:4" x14ac:dyDescent="0.25">
      <c r="A12630" s="1">
        <v>45777</v>
      </c>
      <c r="B12630" t="s">
        <v>627</v>
      </c>
      <c r="C12630" t="s">
        <v>628</v>
      </c>
      <c r="D12630" s="4">
        <v>86930.97</v>
      </c>
    </row>
    <row r="12631" spans="1:4" x14ac:dyDescent="0.25">
      <c r="A12631" s="1">
        <v>45777</v>
      </c>
      <c r="B12631" t="s">
        <v>631</v>
      </c>
      <c r="C12631" t="s">
        <v>632</v>
      </c>
      <c r="D12631" s="4">
        <v>689.6</v>
      </c>
    </row>
    <row r="12632" spans="1:4" x14ac:dyDescent="0.25">
      <c r="A12632" s="1">
        <v>45777</v>
      </c>
      <c r="B12632" t="s">
        <v>633</v>
      </c>
      <c r="C12632" t="s">
        <v>634</v>
      </c>
      <c r="D12632" s="4">
        <v>28988.15</v>
      </c>
    </row>
    <row r="12633" spans="1:4" x14ac:dyDescent="0.25">
      <c r="A12633" s="1">
        <v>45777</v>
      </c>
      <c r="B12633" t="s">
        <v>640</v>
      </c>
      <c r="C12633" t="s">
        <v>641</v>
      </c>
      <c r="D12633" s="4">
        <v>135.29999999999998</v>
      </c>
    </row>
    <row r="12634" spans="1:4" x14ac:dyDescent="0.25">
      <c r="A12634" s="1">
        <v>45777</v>
      </c>
      <c r="B12634" t="s">
        <v>646</v>
      </c>
      <c r="C12634" t="s">
        <v>647</v>
      </c>
      <c r="D12634" s="4">
        <v>218811.68000000002</v>
      </c>
    </row>
    <row r="12635" spans="1:4" x14ac:dyDescent="0.25">
      <c r="A12635" s="1">
        <v>45777</v>
      </c>
      <c r="B12635" t="s">
        <v>650</v>
      </c>
      <c r="C12635" t="s">
        <v>651</v>
      </c>
      <c r="D12635" s="4">
        <v>788.1200000000008</v>
      </c>
    </row>
    <row r="12636" spans="1:4" x14ac:dyDescent="0.25">
      <c r="A12636" s="1">
        <v>45777</v>
      </c>
      <c r="B12636" t="s">
        <v>652</v>
      </c>
      <c r="C12636" t="s">
        <v>653</v>
      </c>
      <c r="D12636" s="4">
        <v>10584.27</v>
      </c>
    </row>
    <row r="12637" spans="1:4" x14ac:dyDescent="0.25">
      <c r="A12637" s="1">
        <v>45777</v>
      </c>
      <c r="B12637" t="s">
        <v>663</v>
      </c>
      <c r="C12637" t="s">
        <v>664</v>
      </c>
      <c r="D12637" s="4">
        <v>1319.4900000000002</v>
      </c>
    </row>
    <row r="12638" spans="1:4" x14ac:dyDescent="0.25">
      <c r="A12638" s="1">
        <v>45777</v>
      </c>
      <c r="B12638" t="s">
        <v>668</v>
      </c>
      <c r="C12638" t="s">
        <v>669</v>
      </c>
      <c r="D12638" s="4">
        <v>2075.16</v>
      </c>
    </row>
    <row r="12639" spans="1:4" x14ac:dyDescent="0.25">
      <c r="A12639" s="1">
        <v>45777</v>
      </c>
      <c r="B12639" t="s">
        <v>672</v>
      </c>
      <c r="C12639" t="s">
        <v>673</v>
      </c>
      <c r="D12639" s="4">
        <v>8788.2900000000009</v>
      </c>
    </row>
    <row r="12640" spans="1:4" x14ac:dyDescent="0.25">
      <c r="A12640" s="1">
        <v>45777</v>
      </c>
      <c r="B12640" t="s">
        <v>680</v>
      </c>
      <c r="C12640" t="s">
        <v>681</v>
      </c>
      <c r="D12640" s="4">
        <v>38180.880000000005</v>
      </c>
    </row>
    <row r="12641" spans="1:4" x14ac:dyDescent="0.25">
      <c r="A12641" s="1">
        <v>45777</v>
      </c>
      <c r="B12641" t="s">
        <v>685</v>
      </c>
      <c r="C12641" t="s">
        <v>686</v>
      </c>
      <c r="D12641" s="4">
        <v>4500</v>
      </c>
    </row>
    <row r="12642" spans="1:4" x14ac:dyDescent="0.25">
      <c r="A12642" s="1">
        <v>45777</v>
      </c>
      <c r="B12642" t="s">
        <v>690</v>
      </c>
      <c r="C12642" t="s">
        <v>691</v>
      </c>
      <c r="D12642" s="4">
        <v>14300</v>
      </c>
    </row>
    <row r="12643" spans="1:4" x14ac:dyDescent="0.25">
      <c r="A12643" s="1">
        <v>45777</v>
      </c>
      <c r="B12643" t="s">
        <v>692</v>
      </c>
      <c r="C12643" t="s">
        <v>693</v>
      </c>
      <c r="D12643" s="4">
        <v>8081.16</v>
      </c>
    </row>
    <row r="12644" spans="1:4" x14ac:dyDescent="0.25">
      <c r="A12644" s="1">
        <v>45777</v>
      </c>
      <c r="B12644" t="s">
        <v>696</v>
      </c>
      <c r="C12644" t="s">
        <v>697</v>
      </c>
      <c r="D12644" s="4">
        <v>206.51</v>
      </c>
    </row>
    <row r="12645" spans="1:4" x14ac:dyDescent="0.25">
      <c r="A12645" s="1">
        <v>45777</v>
      </c>
      <c r="B12645" t="s">
        <v>698</v>
      </c>
      <c r="C12645" t="s">
        <v>699</v>
      </c>
      <c r="D12645" s="4">
        <v>6105.26</v>
      </c>
    </row>
    <row r="12646" spans="1:4" x14ac:dyDescent="0.25">
      <c r="A12646" s="1">
        <v>45777</v>
      </c>
      <c r="B12646" t="s">
        <v>1134</v>
      </c>
      <c r="C12646" t="s">
        <v>1135</v>
      </c>
      <c r="D12646" s="4">
        <v>11000.009999999998</v>
      </c>
    </row>
    <row r="12647" spans="1:4" x14ac:dyDescent="0.25">
      <c r="A12647" s="1">
        <v>45777</v>
      </c>
      <c r="B12647" t="s">
        <v>1140</v>
      </c>
      <c r="C12647" t="s">
        <v>1141</v>
      </c>
      <c r="D12647" s="4">
        <v>3426.6800000000003</v>
      </c>
    </row>
    <row r="12648" spans="1:4" x14ac:dyDescent="0.25">
      <c r="A12648" s="1">
        <v>45777</v>
      </c>
      <c r="B12648" t="s">
        <v>1221</v>
      </c>
      <c r="C12648" t="s">
        <v>1222</v>
      </c>
      <c r="D12648" s="4">
        <v>24046.07</v>
      </c>
    </row>
    <row r="12649" spans="1:4" x14ac:dyDescent="0.25">
      <c r="A12649" s="1">
        <v>45777</v>
      </c>
      <c r="B12649" t="s">
        <v>1144</v>
      </c>
      <c r="C12649" t="s">
        <v>1403</v>
      </c>
      <c r="D12649" s="4">
        <v>45519.82</v>
      </c>
    </row>
    <row r="12650" spans="1:4" x14ac:dyDescent="0.25">
      <c r="A12650" s="1">
        <v>45777</v>
      </c>
      <c r="B12650" t="s">
        <v>1310</v>
      </c>
      <c r="C12650" t="s">
        <v>1311</v>
      </c>
      <c r="D12650" s="4">
        <v>2640</v>
      </c>
    </row>
    <row r="12651" spans="1:4" x14ac:dyDescent="0.25">
      <c r="A12651" s="1">
        <v>45777</v>
      </c>
      <c r="B12651" t="s">
        <v>702</v>
      </c>
      <c r="C12651" t="s">
        <v>703</v>
      </c>
      <c r="D12651" s="4">
        <v>4170.84</v>
      </c>
    </row>
    <row r="12652" spans="1:4" x14ac:dyDescent="0.25">
      <c r="A12652" s="1">
        <v>45777</v>
      </c>
      <c r="B12652" t="s">
        <v>1312</v>
      </c>
      <c r="C12652" t="s">
        <v>1313</v>
      </c>
      <c r="D12652" s="4">
        <v>4195.68</v>
      </c>
    </row>
    <row r="12653" spans="1:4" x14ac:dyDescent="0.25">
      <c r="A12653" s="1">
        <v>45777</v>
      </c>
      <c r="B12653" t="s">
        <v>1146</v>
      </c>
      <c r="C12653" t="s">
        <v>1147</v>
      </c>
      <c r="D12653" s="4">
        <v>10200</v>
      </c>
    </row>
    <row r="12654" spans="1:4" x14ac:dyDescent="0.25">
      <c r="A12654" s="1">
        <v>45777</v>
      </c>
      <c r="B12654" t="s">
        <v>1273</v>
      </c>
      <c r="C12654" t="s">
        <v>1274</v>
      </c>
      <c r="D12654" s="4">
        <v>3223.3199999999997</v>
      </c>
    </row>
    <row r="12655" spans="1:4" x14ac:dyDescent="0.25">
      <c r="A12655" s="1">
        <v>45777</v>
      </c>
      <c r="B12655" t="s">
        <v>1260</v>
      </c>
      <c r="C12655" t="s">
        <v>1261</v>
      </c>
      <c r="D12655" s="4">
        <v>800</v>
      </c>
    </row>
    <row r="12656" spans="1:4" x14ac:dyDescent="0.25">
      <c r="A12656" s="1">
        <v>45777</v>
      </c>
      <c r="B12656" t="s">
        <v>704</v>
      </c>
      <c r="C12656" t="s">
        <v>705</v>
      </c>
      <c r="D12656" s="4">
        <v>10545.699999999999</v>
      </c>
    </row>
    <row r="12657" spans="1:4" x14ac:dyDescent="0.25">
      <c r="A12657" s="1">
        <v>45777</v>
      </c>
      <c r="B12657" t="s">
        <v>708</v>
      </c>
      <c r="C12657" t="s">
        <v>709</v>
      </c>
      <c r="D12657" s="4">
        <v>1656.87</v>
      </c>
    </row>
    <row r="12658" spans="1:4" x14ac:dyDescent="0.25">
      <c r="A12658" s="1">
        <v>45777</v>
      </c>
      <c r="B12658" t="s">
        <v>717</v>
      </c>
      <c r="C12658" t="s">
        <v>718</v>
      </c>
      <c r="D12658" s="4">
        <v>1502.19</v>
      </c>
    </row>
    <row r="12659" spans="1:4" x14ac:dyDescent="0.25">
      <c r="A12659" s="1">
        <v>45777</v>
      </c>
      <c r="B12659" t="s">
        <v>719</v>
      </c>
      <c r="C12659" t="s">
        <v>720</v>
      </c>
      <c r="D12659" s="4">
        <v>539.07000000000005</v>
      </c>
    </row>
    <row r="12660" spans="1:4" x14ac:dyDescent="0.25">
      <c r="A12660" s="1">
        <v>45777</v>
      </c>
      <c r="B12660" t="s">
        <v>1350</v>
      </c>
      <c r="C12660" t="s">
        <v>1351</v>
      </c>
      <c r="D12660" s="4">
        <v>114.13</v>
      </c>
    </row>
    <row r="12661" spans="1:4" x14ac:dyDescent="0.25">
      <c r="A12661" s="1">
        <v>45777</v>
      </c>
      <c r="B12661" t="s">
        <v>721</v>
      </c>
      <c r="C12661" t="s">
        <v>722</v>
      </c>
      <c r="D12661" s="4">
        <v>6660.57</v>
      </c>
    </row>
    <row r="12662" spans="1:4" x14ac:dyDescent="0.25">
      <c r="A12662" s="1">
        <v>45777</v>
      </c>
      <c r="B12662" t="s">
        <v>726</v>
      </c>
      <c r="C12662" t="s">
        <v>727</v>
      </c>
      <c r="D12662" s="4">
        <v>4834.8</v>
      </c>
    </row>
    <row r="12663" spans="1:4" x14ac:dyDescent="0.25">
      <c r="A12663" s="1">
        <v>45777</v>
      </c>
      <c r="B12663" t="s">
        <v>730</v>
      </c>
      <c r="C12663" t="s">
        <v>731</v>
      </c>
      <c r="D12663" s="4">
        <v>494.5</v>
      </c>
    </row>
    <row r="12664" spans="1:4" x14ac:dyDescent="0.25">
      <c r="A12664" s="1">
        <v>45777</v>
      </c>
      <c r="B12664" t="s">
        <v>734</v>
      </c>
      <c r="C12664" t="s">
        <v>735</v>
      </c>
      <c r="D12664" s="4">
        <v>173.8</v>
      </c>
    </row>
    <row r="12665" spans="1:4" x14ac:dyDescent="0.25">
      <c r="A12665" s="1">
        <v>45777</v>
      </c>
      <c r="B12665" t="s">
        <v>738</v>
      </c>
      <c r="C12665" t="s">
        <v>739</v>
      </c>
      <c r="D12665" s="4">
        <v>4825.79</v>
      </c>
    </row>
    <row r="12666" spans="1:4" x14ac:dyDescent="0.25">
      <c r="A12666" s="1">
        <v>45777</v>
      </c>
      <c r="B12666" t="s">
        <v>742</v>
      </c>
      <c r="C12666" t="s">
        <v>743</v>
      </c>
      <c r="D12666" s="4">
        <v>917.95999999999935</v>
      </c>
    </row>
    <row r="12667" spans="1:4" x14ac:dyDescent="0.25">
      <c r="A12667" s="1">
        <v>45777</v>
      </c>
      <c r="B12667" t="s">
        <v>747</v>
      </c>
      <c r="C12667" t="s">
        <v>748</v>
      </c>
      <c r="D12667" s="4">
        <v>16057.2</v>
      </c>
    </row>
    <row r="12668" spans="1:4" x14ac:dyDescent="0.25">
      <c r="A12668" s="1">
        <v>45777</v>
      </c>
      <c r="B12668" t="s">
        <v>1375</v>
      </c>
      <c r="C12668" t="s">
        <v>1376</v>
      </c>
      <c r="D12668" s="4">
        <v>7.4399999999999995</v>
      </c>
    </row>
    <row r="12669" spans="1:4" x14ac:dyDescent="0.25">
      <c r="A12669" s="1">
        <v>45777</v>
      </c>
      <c r="B12669" t="s">
        <v>755</v>
      </c>
      <c r="C12669" t="s">
        <v>756</v>
      </c>
      <c r="D12669" s="4">
        <v>9450</v>
      </c>
    </row>
    <row r="12670" spans="1:4" x14ac:dyDescent="0.25">
      <c r="A12670" s="1">
        <v>45777</v>
      </c>
      <c r="B12670" t="s">
        <v>767</v>
      </c>
      <c r="C12670" t="s">
        <v>768</v>
      </c>
      <c r="D12670" s="4">
        <v>1804.6899999999998</v>
      </c>
    </row>
    <row r="12671" spans="1:4" x14ac:dyDescent="0.25">
      <c r="A12671" s="1">
        <v>45777</v>
      </c>
      <c r="B12671" t="s">
        <v>769</v>
      </c>
      <c r="C12671" t="s">
        <v>770</v>
      </c>
      <c r="D12671" s="4">
        <v>5073.8700000000008</v>
      </c>
    </row>
    <row r="12672" spans="1:4" x14ac:dyDescent="0.25">
      <c r="A12672" s="1">
        <v>45777</v>
      </c>
      <c r="B12672" t="s">
        <v>775</v>
      </c>
      <c r="C12672" t="s">
        <v>776</v>
      </c>
      <c r="D12672" s="4">
        <v>5398.7199999999993</v>
      </c>
    </row>
    <row r="12673" spans="1:4" x14ac:dyDescent="0.25">
      <c r="A12673" s="1">
        <v>45777</v>
      </c>
      <c r="B12673" t="s">
        <v>777</v>
      </c>
      <c r="C12673" t="s">
        <v>778</v>
      </c>
      <c r="D12673" s="4">
        <v>2426.7400000000002</v>
      </c>
    </row>
    <row r="12674" spans="1:4" x14ac:dyDescent="0.25">
      <c r="A12674" s="1">
        <v>45777</v>
      </c>
      <c r="B12674" t="s">
        <v>781</v>
      </c>
      <c r="C12674" t="s">
        <v>782</v>
      </c>
      <c r="D12674" s="4">
        <v>1837.93</v>
      </c>
    </row>
    <row r="12675" spans="1:4" x14ac:dyDescent="0.25">
      <c r="A12675" s="1">
        <v>45777</v>
      </c>
      <c r="B12675" t="s">
        <v>785</v>
      </c>
      <c r="C12675" t="s">
        <v>786</v>
      </c>
      <c r="D12675" s="4">
        <v>4638.5500000000084</v>
      </c>
    </row>
    <row r="12676" spans="1:4" x14ac:dyDescent="0.25">
      <c r="A12676" s="1">
        <v>45777</v>
      </c>
      <c r="B12676" t="s">
        <v>788</v>
      </c>
      <c r="C12676" t="s">
        <v>789</v>
      </c>
      <c r="D12676" s="4">
        <v>528.84</v>
      </c>
    </row>
    <row r="12677" spans="1:4" x14ac:dyDescent="0.25">
      <c r="A12677" s="1">
        <v>45777</v>
      </c>
      <c r="B12677" t="s">
        <v>790</v>
      </c>
      <c r="C12677" t="s">
        <v>791</v>
      </c>
      <c r="D12677" s="4">
        <v>1719</v>
      </c>
    </row>
    <row r="12678" spans="1:4" x14ac:dyDescent="0.25">
      <c r="A12678" s="1">
        <v>45777</v>
      </c>
      <c r="B12678" t="s">
        <v>792</v>
      </c>
      <c r="C12678" t="s">
        <v>793</v>
      </c>
      <c r="D12678" s="4">
        <v>33889.56</v>
      </c>
    </row>
    <row r="12679" spans="1:4" x14ac:dyDescent="0.25">
      <c r="A12679" s="1">
        <v>45777</v>
      </c>
      <c r="B12679" t="s">
        <v>1336</v>
      </c>
      <c r="C12679" t="s">
        <v>1393</v>
      </c>
      <c r="D12679" s="4">
        <v>14891.59</v>
      </c>
    </row>
    <row r="12680" spans="1:4" x14ac:dyDescent="0.25">
      <c r="A12680" s="1">
        <v>45777</v>
      </c>
      <c r="B12680" t="s">
        <v>794</v>
      </c>
      <c r="C12680" t="s">
        <v>795</v>
      </c>
      <c r="D12680" s="4">
        <v>14758.810000000003</v>
      </c>
    </row>
    <row r="12681" spans="1:4" x14ac:dyDescent="0.25">
      <c r="A12681" s="1">
        <v>45777</v>
      </c>
      <c r="B12681" t="s">
        <v>796</v>
      </c>
      <c r="C12681" t="s">
        <v>797</v>
      </c>
      <c r="D12681" s="4">
        <v>2601.62</v>
      </c>
    </row>
    <row r="12682" spans="1:4" x14ac:dyDescent="0.25">
      <c r="A12682" s="1">
        <v>45777</v>
      </c>
      <c r="B12682" t="s">
        <v>800</v>
      </c>
      <c r="C12682" t="s">
        <v>801</v>
      </c>
      <c r="D12682" s="4">
        <v>13041</v>
      </c>
    </row>
    <row r="12683" spans="1:4" x14ac:dyDescent="0.25">
      <c r="A12683" s="1">
        <v>45777</v>
      </c>
      <c r="B12683" t="s">
        <v>802</v>
      </c>
      <c r="C12683" t="s">
        <v>803</v>
      </c>
      <c r="D12683" s="4">
        <v>439.94</v>
      </c>
    </row>
    <row r="12684" spans="1:4" x14ac:dyDescent="0.25">
      <c r="A12684" s="1">
        <v>45777</v>
      </c>
      <c r="B12684" t="s">
        <v>804</v>
      </c>
      <c r="C12684" t="s">
        <v>805</v>
      </c>
      <c r="D12684" s="4">
        <v>6812.0499999999993</v>
      </c>
    </row>
    <row r="12685" spans="1:4" x14ac:dyDescent="0.25">
      <c r="A12685" s="1">
        <v>45777</v>
      </c>
      <c r="B12685" t="s">
        <v>1240</v>
      </c>
      <c r="C12685" t="s">
        <v>1241</v>
      </c>
      <c r="D12685" s="4">
        <v>2527.89</v>
      </c>
    </row>
    <row r="12686" spans="1:4" x14ac:dyDescent="0.25">
      <c r="A12686" s="1">
        <v>45777</v>
      </c>
      <c r="B12686" t="s">
        <v>812</v>
      </c>
      <c r="C12686" t="s">
        <v>813</v>
      </c>
      <c r="D12686" s="4">
        <v>4070.0299999999997</v>
      </c>
    </row>
    <row r="12687" spans="1:4" x14ac:dyDescent="0.25">
      <c r="A12687" s="1">
        <v>45777</v>
      </c>
      <c r="B12687" t="s">
        <v>816</v>
      </c>
      <c r="C12687" t="s">
        <v>817</v>
      </c>
      <c r="D12687" s="4">
        <v>968.67999999999938</v>
      </c>
    </row>
    <row r="12688" spans="1:4" x14ac:dyDescent="0.25">
      <c r="A12688" s="1">
        <v>45777</v>
      </c>
      <c r="B12688" t="s">
        <v>818</v>
      </c>
      <c r="C12688" t="s">
        <v>819</v>
      </c>
      <c r="D12688" s="4">
        <v>14.92</v>
      </c>
    </row>
    <row r="12689" spans="1:4" x14ac:dyDescent="0.25">
      <c r="A12689" s="1">
        <v>45777</v>
      </c>
      <c r="B12689" t="s">
        <v>1152</v>
      </c>
      <c r="C12689" t="s">
        <v>1153</v>
      </c>
      <c r="D12689" s="4">
        <v>29.700000000000003</v>
      </c>
    </row>
    <row r="12690" spans="1:4" x14ac:dyDescent="0.25">
      <c r="A12690" s="1">
        <v>45777</v>
      </c>
      <c r="B12690" t="s">
        <v>820</v>
      </c>
      <c r="C12690" t="s">
        <v>821</v>
      </c>
      <c r="D12690" s="4">
        <v>8</v>
      </c>
    </row>
    <row r="12691" spans="1:4" x14ac:dyDescent="0.25">
      <c r="A12691" s="1">
        <v>45777</v>
      </c>
      <c r="B12691" t="s">
        <v>1247</v>
      </c>
      <c r="C12691" t="s">
        <v>1248</v>
      </c>
      <c r="D12691" s="4">
        <v>5367.99</v>
      </c>
    </row>
    <row r="12692" spans="1:4" x14ac:dyDescent="0.25">
      <c r="A12692" s="1">
        <v>45777</v>
      </c>
      <c r="B12692" t="s">
        <v>1249</v>
      </c>
      <c r="C12692" t="s">
        <v>1250</v>
      </c>
      <c r="D12692" s="4">
        <v>3930</v>
      </c>
    </row>
    <row r="12693" spans="1:4" x14ac:dyDescent="0.25">
      <c r="A12693" s="1">
        <v>45777</v>
      </c>
      <c r="B12693" t="s">
        <v>1252</v>
      </c>
      <c r="C12693" t="s">
        <v>1253</v>
      </c>
      <c r="D12693" s="4">
        <v>1968</v>
      </c>
    </row>
    <row r="12694" spans="1:4" x14ac:dyDescent="0.25">
      <c r="A12694" s="1">
        <v>45777</v>
      </c>
      <c r="B12694" t="s">
        <v>1242</v>
      </c>
      <c r="C12694" t="s">
        <v>1243</v>
      </c>
      <c r="D12694" s="4">
        <v>100.36</v>
      </c>
    </row>
    <row r="12695" spans="1:4" x14ac:dyDescent="0.25">
      <c r="A12695" s="1">
        <v>45777</v>
      </c>
      <c r="B12695" t="s">
        <v>830</v>
      </c>
      <c r="C12695" t="s">
        <v>1366</v>
      </c>
      <c r="D12695" s="4">
        <v>12250</v>
      </c>
    </row>
    <row r="12696" spans="1:4" x14ac:dyDescent="0.25">
      <c r="A12696" s="1">
        <v>45777</v>
      </c>
      <c r="B12696" t="s">
        <v>832</v>
      </c>
      <c r="C12696" t="s">
        <v>833</v>
      </c>
      <c r="D12696" s="4">
        <v>4000</v>
      </c>
    </row>
    <row r="12697" spans="1:4" x14ac:dyDescent="0.25">
      <c r="A12697" s="1">
        <v>45777</v>
      </c>
      <c r="B12697" t="s">
        <v>836</v>
      </c>
      <c r="C12697" t="s">
        <v>837</v>
      </c>
      <c r="D12697" s="4">
        <v>400</v>
      </c>
    </row>
    <row r="12698" spans="1:4" x14ac:dyDescent="0.25">
      <c r="A12698" s="1">
        <v>45777</v>
      </c>
      <c r="B12698" t="s">
        <v>842</v>
      </c>
      <c r="C12698" t="s">
        <v>843</v>
      </c>
      <c r="D12698" s="4">
        <v>300</v>
      </c>
    </row>
    <row r="12699" spans="1:4" x14ac:dyDescent="0.25">
      <c r="A12699" s="1">
        <v>45777</v>
      </c>
      <c r="B12699" t="s">
        <v>1338</v>
      </c>
      <c r="C12699" t="s">
        <v>1339</v>
      </c>
      <c r="D12699" s="4">
        <v>7683.6</v>
      </c>
    </row>
    <row r="12700" spans="1:4" x14ac:dyDescent="0.25">
      <c r="A12700" s="1">
        <v>45777</v>
      </c>
      <c r="B12700" t="s">
        <v>867</v>
      </c>
      <c r="C12700" t="s">
        <v>868</v>
      </c>
      <c r="D12700" s="4">
        <v>9969.5</v>
      </c>
    </row>
    <row r="12701" spans="1:4" x14ac:dyDescent="0.25">
      <c r="A12701" s="1">
        <v>45777</v>
      </c>
      <c r="B12701" t="s">
        <v>869</v>
      </c>
      <c r="C12701" t="s">
        <v>870</v>
      </c>
      <c r="D12701" s="4">
        <v>4973.1899999999996</v>
      </c>
    </row>
    <row r="12702" spans="1:4" x14ac:dyDescent="0.25">
      <c r="A12702" s="1">
        <v>45777</v>
      </c>
      <c r="B12702" t="s">
        <v>1332</v>
      </c>
      <c r="C12702" t="s">
        <v>1333</v>
      </c>
      <c r="D12702" s="4">
        <v>3663.51</v>
      </c>
    </row>
    <row r="12703" spans="1:4" x14ac:dyDescent="0.25">
      <c r="A12703" s="1">
        <v>45777</v>
      </c>
      <c r="B12703" t="s">
        <v>1500</v>
      </c>
      <c r="C12703" t="s">
        <v>1501</v>
      </c>
      <c r="D12703" s="4">
        <v>586377.91999999993</v>
      </c>
    </row>
    <row r="12704" spans="1:4" x14ac:dyDescent="0.25">
      <c r="A12704" s="1">
        <v>45777</v>
      </c>
      <c r="B12704" t="s">
        <v>1503</v>
      </c>
      <c r="C12704" t="s">
        <v>1504</v>
      </c>
      <c r="D12704" s="4">
        <v>433903.05</v>
      </c>
    </row>
    <row r="12705" spans="1:4" x14ac:dyDescent="0.25">
      <c r="A12705" s="1">
        <v>45777</v>
      </c>
      <c r="B12705" t="s">
        <v>1505</v>
      </c>
      <c r="C12705" t="s">
        <v>1506</v>
      </c>
      <c r="D12705" s="4">
        <v>44450.62999999999</v>
      </c>
    </row>
    <row r="12706" spans="1:4" x14ac:dyDescent="0.25">
      <c r="A12706" s="1">
        <v>45777</v>
      </c>
      <c r="B12706" t="s">
        <v>1507</v>
      </c>
      <c r="C12706" t="s">
        <v>1508</v>
      </c>
      <c r="D12706" s="4">
        <v>74024.37</v>
      </c>
    </row>
    <row r="12707" spans="1:4" x14ac:dyDescent="0.25">
      <c r="A12707" s="1">
        <v>45777</v>
      </c>
      <c r="B12707" t="s">
        <v>1509</v>
      </c>
      <c r="C12707" t="s">
        <v>1510</v>
      </c>
      <c r="D12707" s="4">
        <v>6155.0000000000036</v>
      </c>
    </row>
    <row r="12708" spans="1:4" x14ac:dyDescent="0.25">
      <c r="A12708" s="1">
        <v>45777</v>
      </c>
      <c r="B12708" t="s">
        <v>1515</v>
      </c>
      <c r="C12708" t="s">
        <v>1516</v>
      </c>
      <c r="D12708" s="4">
        <v>100859.77999999997</v>
      </c>
    </row>
    <row r="12709" spans="1:4" x14ac:dyDescent="0.25">
      <c r="A12709" s="1">
        <v>45777</v>
      </c>
      <c r="B12709" t="s">
        <v>1517</v>
      </c>
      <c r="C12709" t="s">
        <v>1518</v>
      </c>
      <c r="D12709" s="4">
        <v>93042.660000000018</v>
      </c>
    </row>
    <row r="12710" spans="1:4" x14ac:dyDescent="0.25">
      <c r="A12710" s="1">
        <v>45777</v>
      </c>
      <c r="B12710" t="s">
        <v>1519</v>
      </c>
      <c r="C12710" t="s">
        <v>1520</v>
      </c>
      <c r="D12710" s="4">
        <v>5993.6270000000004</v>
      </c>
    </row>
    <row r="12711" spans="1:4" x14ac:dyDescent="0.25">
      <c r="A12711" s="1">
        <v>45777</v>
      </c>
      <c r="B12711" t="s">
        <v>1521</v>
      </c>
      <c r="C12711" t="s">
        <v>1522</v>
      </c>
      <c r="D12711" s="4">
        <v>2012.6699999999998</v>
      </c>
    </row>
    <row r="12712" spans="1:4" x14ac:dyDescent="0.25">
      <c r="A12712" s="1">
        <v>45777</v>
      </c>
      <c r="B12712" t="s">
        <v>1523</v>
      </c>
      <c r="C12712" t="s">
        <v>1524</v>
      </c>
      <c r="D12712" s="4">
        <v>22534.84</v>
      </c>
    </row>
    <row r="12713" spans="1:4" x14ac:dyDescent="0.25">
      <c r="A12713" s="1">
        <v>45777</v>
      </c>
      <c r="B12713" t="s">
        <v>1527</v>
      </c>
      <c r="C12713" t="s">
        <v>1528</v>
      </c>
      <c r="D12713" s="4">
        <v>43731.130000000005</v>
      </c>
    </row>
    <row r="12714" spans="1:4" x14ac:dyDescent="0.25">
      <c r="A12714" s="1">
        <v>45777</v>
      </c>
      <c r="B12714" t="s">
        <v>1529</v>
      </c>
      <c r="C12714" t="s">
        <v>1530</v>
      </c>
      <c r="D12714" s="4">
        <v>21494.329999999998</v>
      </c>
    </row>
    <row r="12715" spans="1:4" x14ac:dyDescent="0.25">
      <c r="A12715" s="1">
        <v>45777</v>
      </c>
      <c r="B12715" t="s">
        <v>1531</v>
      </c>
      <c r="C12715" t="s">
        <v>1532</v>
      </c>
      <c r="D12715" s="4">
        <v>2841.9800000000005</v>
      </c>
    </row>
    <row r="12716" spans="1:4" x14ac:dyDescent="0.25">
      <c r="A12716" s="1">
        <v>45777</v>
      </c>
      <c r="B12716" t="s">
        <v>1533</v>
      </c>
      <c r="C12716" t="s">
        <v>1534</v>
      </c>
      <c r="D12716" s="4">
        <v>170.88</v>
      </c>
    </row>
    <row r="12717" spans="1:4" x14ac:dyDescent="0.25">
      <c r="A12717" s="1">
        <v>45777</v>
      </c>
      <c r="B12717" t="s">
        <v>1535</v>
      </c>
      <c r="C12717" t="s">
        <v>1536</v>
      </c>
      <c r="D12717" s="4">
        <v>4014.64</v>
      </c>
    </row>
    <row r="12718" spans="1:4" x14ac:dyDescent="0.25">
      <c r="A12718" s="1">
        <v>45777</v>
      </c>
      <c r="B12718" t="s">
        <v>1537</v>
      </c>
      <c r="C12718" t="s">
        <v>1538</v>
      </c>
      <c r="D12718" s="4">
        <v>5315.77</v>
      </c>
    </row>
    <row r="12719" spans="1:4" x14ac:dyDescent="0.25">
      <c r="A12719" s="1">
        <v>45777</v>
      </c>
      <c r="B12719" t="s">
        <v>1541</v>
      </c>
      <c r="C12719" t="s">
        <v>1542</v>
      </c>
      <c r="D12719" s="4">
        <v>2871</v>
      </c>
    </row>
    <row r="12720" spans="1:4" x14ac:dyDescent="0.25">
      <c r="A12720" s="1">
        <v>45777</v>
      </c>
      <c r="B12720" t="s">
        <v>1543</v>
      </c>
      <c r="C12720" t="s">
        <v>1544</v>
      </c>
      <c r="D12720" s="4">
        <v>1202</v>
      </c>
    </row>
    <row r="12721" spans="1:4" x14ac:dyDescent="0.25">
      <c r="A12721" s="1">
        <v>45777</v>
      </c>
      <c r="B12721" t="s">
        <v>1545</v>
      </c>
      <c r="C12721" t="s">
        <v>1546</v>
      </c>
      <c r="D12721" s="4">
        <v>80</v>
      </c>
    </row>
    <row r="12722" spans="1:4" x14ac:dyDescent="0.25">
      <c r="A12722" s="1">
        <v>45777</v>
      </c>
      <c r="B12722" t="s">
        <v>1547</v>
      </c>
      <c r="C12722" t="s">
        <v>1548</v>
      </c>
      <c r="D12722" s="4">
        <v>282</v>
      </c>
    </row>
    <row r="12723" spans="1:4" x14ac:dyDescent="0.25">
      <c r="A12723" s="1">
        <v>45777</v>
      </c>
      <c r="B12723" t="s">
        <v>911</v>
      </c>
      <c r="C12723" t="s">
        <v>912</v>
      </c>
      <c r="D12723" s="4">
        <v>6804.6399999999994</v>
      </c>
    </row>
    <row r="12724" spans="1:4" x14ac:dyDescent="0.25">
      <c r="A12724" s="1">
        <v>45777</v>
      </c>
      <c r="B12724" t="s">
        <v>919</v>
      </c>
      <c r="C12724" t="s">
        <v>920</v>
      </c>
      <c r="D12724" s="4">
        <v>1581.96</v>
      </c>
    </row>
    <row r="12725" spans="1:4" x14ac:dyDescent="0.25">
      <c r="A12725" s="1">
        <v>45777</v>
      </c>
      <c r="B12725" t="s">
        <v>924</v>
      </c>
      <c r="C12725" t="s">
        <v>925</v>
      </c>
      <c r="D12725" s="4">
        <v>11956.16</v>
      </c>
    </row>
    <row r="12726" spans="1:4" x14ac:dyDescent="0.25">
      <c r="A12726" s="1">
        <v>45777</v>
      </c>
      <c r="B12726" t="s">
        <v>927</v>
      </c>
      <c r="C12726" t="s">
        <v>928</v>
      </c>
      <c r="D12726" s="4">
        <v>4854.04</v>
      </c>
    </row>
    <row r="12727" spans="1:4" x14ac:dyDescent="0.25">
      <c r="A12727" s="1">
        <v>45777</v>
      </c>
      <c r="B12727" t="s">
        <v>931</v>
      </c>
      <c r="C12727" t="s">
        <v>932</v>
      </c>
      <c r="D12727" s="4">
        <v>10288.36</v>
      </c>
    </row>
    <row r="12728" spans="1:4" x14ac:dyDescent="0.25">
      <c r="A12728" s="1">
        <v>45777</v>
      </c>
      <c r="B12728" t="s">
        <v>935</v>
      </c>
      <c r="C12728" t="s">
        <v>936</v>
      </c>
      <c r="D12728" s="4">
        <v>6939.6</v>
      </c>
    </row>
    <row r="12729" spans="1:4" x14ac:dyDescent="0.25">
      <c r="A12729" s="1">
        <v>45777</v>
      </c>
      <c r="B12729" t="s">
        <v>938</v>
      </c>
      <c r="C12729" t="s">
        <v>939</v>
      </c>
      <c r="D12729" s="4">
        <v>1855.2</v>
      </c>
    </row>
    <row r="12730" spans="1:4" x14ac:dyDescent="0.25">
      <c r="A12730" s="1">
        <v>45777</v>
      </c>
      <c r="B12730" t="s">
        <v>942</v>
      </c>
      <c r="C12730" t="s">
        <v>943</v>
      </c>
      <c r="D12730" s="4">
        <v>427.84</v>
      </c>
    </row>
    <row r="12731" spans="1:4" x14ac:dyDescent="0.25">
      <c r="A12731" s="1">
        <v>45777</v>
      </c>
      <c r="B12731" t="s">
        <v>948</v>
      </c>
      <c r="C12731" t="s">
        <v>949</v>
      </c>
      <c r="D12731" s="4">
        <v>100.56</v>
      </c>
    </row>
    <row r="12732" spans="1:4" x14ac:dyDescent="0.25">
      <c r="A12732" s="1">
        <v>45777</v>
      </c>
      <c r="B12732" t="s">
        <v>952</v>
      </c>
      <c r="C12732" t="s">
        <v>953</v>
      </c>
      <c r="D12732" s="4">
        <v>191574.18</v>
      </c>
    </row>
    <row r="12733" spans="1:4" x14ac:dyDescent="0.25">
      <c r="A12733" s="1">
        <v>45777</v>
      </c>
      <c r="B12733" t="s">
        <v>955</v>
      </c>
      <c r="C12733" t="s">
        <v>956</v>
      </c>
      <c r="D12733" s="4">
        <v>460381.31</v>
      </c>
    </row>
    <row r="12734" spans="1:4" x14ac:dyDescent="0.25">
      <c r="A12734" s="1">
        <v>45777</v>
      </c>
      <c r="B12734" t="s">
        <v>961</v>
      </c>
      <c r="C12734" t="s">
        <v>962</v>
      </c>
      <c r="D12734" s="4">
        <v>4437.5</v>
      </c>
    </row>
    <row r="12735" spans="1:4" x14ac:dyDescent="0.25">
      <c r="A12735" s="1">
        <v>45777</v>
      </c>
      <c r="B12735" t="s">
        <v>971</v>
      </c>
      <c r="C12735" t="s">
        <v>972</v>
      </c>
      <c r="D12735" s="4">
        <v>115.5</v>
      </c>
    </row>
    <row r="12736" spans="1:4" x14ac:dyDescent="0.25">
      <c r="A12736" s="1">
        <v>45777</v>
      </c>
      <c r="B12736" t="s">
        <v>989</v>
      </c>
      <c r="C12736" t="s">
        <v>990</v>
      </c>
      <c r="D12736" s="4">
        <v>11511.32</v>
      </c>
    </row>
    <row r="12737" spans="1:4" x14ac:dyDescent="0.25">
      <c r="A12737" s="1">
        <v>45777</v>
      </c>
      <c r="B12737" t="s">
        <v>993</v>
      </c>
      <c r="C12737" t="s">
        <v>994</v>
      </c>
      <c r="D12737" s="4">
        <v>355.75999999999993</v>
      </c>
    </row>
    <row r="12738" spans="1:4" x14ac:dyDescent="0.25">
      <c r="A12738" s="1">
        <v>45777</v>
      </c>
      <c r="B12738" t="s">
        <v>1005</v>
      </c>
      <c r="C12738" t="s">
        <v>1006</v>
      </c>
      <c r="D12738" s="4">
        <v>2.0400000000000045</v>
      </c>
    </row>
    <row r="12739" spans="1:4" x14ac:dyDescent="0.25">
      <c r="A12739" s="1">
        <v>45777</v>
      </c>
      <c r="B12739" t="s">
        <v>1007</v>
      </c>
      <c r="C12739" t="s">
        <v>1008</v>
      </c>
      <c r="D12739" s="4">
        <v>-336.71</v>
      </c>
    </row>
    <row r="12740" spans="1:4" x14ac:dyDescent="0.25">
      <c r="A12740" s="1">
        <v>45777</v>
      </c>
      <c r="B12740" t="s">
        <v>1162</v>
      </c>
      <c r="C12740" t="s">
        <v>1163</v>
      </c>
      <c r="D12740" s="4">
        <v>826.50000000000102</v>
      </c>
    </row>
    <row r="12741" spans="1:4" x14ac:dyDescent="0.25">
      <c r="A12741" s="1">
        <v>45777</v>
      </c>
      <c r="B12741" t="s">
        <v>1021</v>
      </c>
      <c r="C12741" t="s">
        <v>1022</v>
      </c>
      <c r="D12741" s="4">
        <v>2143.92</v>
      </c>
    </row>
    <row r="12742" spans="1:4" x14ac:dyDescent="0.25">
      <c r="A12742" s="1">
        <v>45777</v>
      </c>
      <c r="B12742" t="s">
        <v>1025</v>
      </c>
      <c r="C12742" t="s">
        <v>1026</v>
      </c>
      <c r="D12742" s="4">
        <v>184.99</v>
      </c>
    </row>
    <row r="12743" spans="1:4" x14ac:dyDescent="0.25">
      <c r="A12743" s="1">
        <v>45777</v>
      </c>
      <c r="B12743" t="s">
        <v>1227</v>
      </c>
      <c r="C12743" t="s">
        <v>1228</v>
      </c>
      <c r="D12743" s="4">
        <v>16366.509999999995</v>
      </c>
    </row>
    <row r="12744" spans="1:4" x14ac:dyDescent="0.25">
      <c r="A12744" s="1">
        <v>45777</v>
      </c>
      <c r="B12744" t="s">
        <v>27</v>
      </c>
      <c r="C12744" t="s">
        <v>1032</v>
      </c>
      <c r="D12744" s="4">
        <v>-2153492.6600000006</v>
      </c>
    </row>
    <row r="12745" spans="1:4" x14ac:dyDescent="0.25">
      <c r="A12745" s="1">
        <v>45777</v>
      </c>
      <c r="B12745" t="s">
        <v>28</v>
      </c>
      <c r="C12745" t="s">
        <v>1039</v>
      </c>
      <c r="D12745" s="4">
        <v>379.94000000000017</v>
      </c>
    </row>
    <row r="12746" spans="1:4" x14ac:dyDescent="0.25">
      <c r="A12746" s="1">
        <v>45777</v>
      </c>
      <c r="B12746" t="s">
        <v>29</v>
      </c>
      <c r="C12746" t="s">
        <v>1040</v>
      </c>
      <c r="D12746" s="4">
        <v>-119.95</v>
      </c>
    </row>
    <row r="12747" spans="1:4" x14ac:dyDescent="0.25">
      <c r="A12747" s="1">
        <v>45777</v>
      </c>
      <c r="B12747" t="s">
        <v>31</v>
      </c>
      <c r="C12747" t="s">
        <v>1293</v>
      </c>
      <c r="D12747" s="4">
        <v>-11506</v>
      </c>
    </row>
    <row r="12748" spans="1:4" x14ac:dyDescent="0.25">
      <c r="A12748" s="1">
        <v>45777</v>
      </c>
      <c r="B12748" t="s">
        <v>32</v>
      </c>
      <c r="C12748" t="s">
        <v>1268</v>
      </c>
      <c r="D12748" s="4">
        <v>-25300</v>
      </c>
    </row>
    <row r="12749" spans="1:4" x14ac:dyDescent="0.25">
      <c r="A12749" s="1">
        <v>45777</v>
      </c>
      <c r="B12749" t="s">
        <v>34</v>
      </c>
      <c r="C12749" t="s">
        <v>1044</v>
      </c>
      <c r="D12749" s="4">
        <v>-96852</v>
      </c>
    </row>
    <row r="12750" spans="1:4" x14ac:dyDescent="0.25">
      <c r="A12750" s="1">
        <v>45777</v>
      </c>
      <c r="B12750" t="s">
        <v>25</v>
      </c>
      <c r="C12750" t="s">
        <v>1049</v>
      </c>
      <c r="D12750" s="4">
        <v>-119150.12999999993</v>
      </c>
    </row>
    <row r="12751" spans="1:4" x14ac:dyDescent="0.25">
      <c r="A12751" s="1">
        <v>45777</v>
      </c>
      <c r="B12751" t="s">
        <v>1056</v>
      </c>
      <c r="C12751" t="s">
        <v>1057</v>
      </c>
      <c r="D12751" s="4">
        <v>-187336.06000000006</v>
      </c>
    </row>
    <row r="12752" spans="1:4" x14ac:dyDescent="0.25">
      <c r="A12752" s="1">
        <v>45777</v>
      </c>
      <c r="B12752" t="s">
        <v>1058</v>
      </c>
      <c r="C12752" t="s">
        <v>1059</v>
      </c>
      <c r="D12752" s="4">
        <v>-460409.04000000004</v>
      </c>
    </row>
    <row r="12753" spans="1:4" x14ac:dyDescent="0.25">
      <c r="A12753" s="1">
        <v>45777</v>
      </c>
      <c r="B12753" t="s">
        <v>1066</v>
      </c>
      <c r="C12753" t="s">
        <v>1067</v>
      </c>
      <c r="D12753" s="4">
        <v>-0.31000000000994987</v>
      </c>
    </row>
    <row r="12754" spans="1:4" x14ac:dyDescent="0.25">
      <c r="A12754" s="1">
        <v>45777</v>
      </c>
      <c r="B12754" t="s">
        <v>1166</v>
      </c>
      <c r="C12754" t="s">
        <v>1167</v>
      </c>
      <c r="D12754" s="4">
        <v>-5</v>
      </c>
    </row>
    <row r="12755" spans="1:4" x14ac:dyDescent="0.25">
      <c r="A12755" s="1">
        <v>45777</v>
      </c>
      <c r="B12755" t="s">
        <v>1168</v>
      </c>
      <c r="C12755" t="s">
        <v>1169</v>
      </c>
      <c r="D12755" s="4">
        <v>-4480.5</v>
      </c>
    </row>
    <row r="12756" spans="1:4" x14ac:dyDescent="0.25">
      <c r="A12756" s="1">
        <v>45777</v>
      </c>
      <c r="B12756" t="s">
        <v>1080</v>
      </c>
      <c r="C12756" t="s">
        <v>1081</v>
      </c>
      <c r="D12756" s="4">
        <v>-2868.85</v>
      </c>
    </row>
    <row r="12757" spans="1:4" x14ac:dyDescent="0.25">
      <c r="A12757" s="1">
        <v>45777</v>
      </c>
      <c r="B12757" t="s">
        <v>1322</v>
      </c>
      <c r="C12757" t="s">
        <v>1323</v>
      </c>
      <c r="D12757" s="4">
        <v>-1693.26</v>
      </c>
    </row>
    <row r="12758" spans="1:4" x14ac:dyDescent="0.25">
      <c r="A12758" s="1">
        <v>45777</v>
      </c>
      <c r="B12758" t="s">
        <v>1084</v>
      </c>
      <c r="C12758" t="s">
        <v>1085</v>
      </c>
      <c r="D12758" s="4">
        <v>-15000</v>
      </c>
    </row>
    <row r="12759" spans="1:4" x14ac:dyDescent="0.25">
      <c r="A12759" s="1">
        <v>45777</v>
      </c>
      <c r="B12759" t="s">
        <v>1089</v>
      </c>
      <c r="C12759" t="s">
        <v>1090</v>
      </c>
      <c r="D12759" s="4">
        <v>-141308.59000000003</v>
      </c>
    </row>
    <row r="12760" spans="1:4" x14ac:dyDescent="0.25">
      <c r="A12760" s="1">
        <v>45777</v>
      </c>
      <c r="B12760" t="s">
        <v>1101</v>
      </c>
      <c r="C12760" t="s">
        <v>1102</v>
      </c>
      <c r="D12760" s="4">
        <v>-11443.95</v>
      </c>
    </row>
    <row r="12761" spans="1:4" x14ac:dyDescent="0.25">
      <c r="A12761" s="1">
        <v>45808</v>
      </c>
      <c r="B12761" t="s">
        <v>611</v>
      </c>
      <c r="C12761" t="s">
        <v>612</v>
      </c>
      <c r="D12761" s="4">
        <v>23240</v>
      </c>
    </row>
    <row r="12762" spans="1:4" x14ac:dyDescent="0.25">
      <c r="A12762" s="1">
        <v>45808</v>
      </c>
      <c r="B12762" t="s">
        <v>617</v>
      </c>
      <c r="C12762" t="s">
        <v>618</v>
      </c>
      <c r="D12762" s="4">
        <v>11049.26</v>
      </c>
    </row>
    <row r="12763" spans="1:4" x14ac:dyDescent="0.25">
      <c r="A12763" s="1">
        <v>45808</v>
      </c>
      <c r="B12763" t="s">
        <v>139</v>
      </c>
      <c r="C12763" t="s">
        <v>654</v>
      </c>
      <c r="D12763" s="4">
        <v>-49942.510000000242</v>
      </c>
    </row>
    <row r="12764" spans="1:4" x14ac:dyDescent="0.25">
      <c r="A12764" s="1">
        <v>45808</v>
      </c>
      <c r="B12764" t="s">
        <v>143</v>
      </c>
      <c r="C12764" t="s">
        <v>662</v>
      </c>
      <c r="D12764" s="4">
        <v>50486.810000000056</v>
      </c>
    </row>
    <row r="12765" spans="1:4" x14ac:dyDescent="0.25">
      <c r="A12765" s="1">
        <v>45808</v>
      </c>
      <c r="B12765" t="s">
        <v>665</v>
      </c>
      <c r="C12765" t="s">
        <v>666</v>
      </c>
      <c r="D12765" s="4">
        <v>3163339.7500000019</v>
      </c>
    </row>
    <row r="12766" spans="1:4" x14ac:dyDescent="0.25">
      <c r="A12766" s="1">
        <v>45808</v>
      </c>
      <c r="B12766" t="s">
        <v>670</v>
      </c>
      <c r="C12766" t="s">
        <v>671</v>
      </c>
      <c r="D12766" s="4">
        <v>134259.09</v>
      </c>
    </row>
    <row r="12767" spans="1:4" x14ac:dyDescent="0.25">
      <c r="A12767" s="1">
        <v>45808</v>
      </c>
      <c r="B12767" t="s">
        <v>674</v>
      </c>
      <c r="C12767" t="s">
        <v>675</v>
      </c>
      <c r="D12767" s="4">
        <v>7744</v>
      </c>
    </row>
    <row r="12768" spans="1:4" x14ac:dyDescent="0.25">
      <c r="A12768" s="1">
        <v>45808</v>
      </c>
      <c r="B12768" t="s">
        <v>678</v>
      </c>
      <c r="C12768" t="s">
        <v>679</v>
      </c>
      <c r="D12768" s="4">
        <v>-223689.43000000005</v>
      </c>
    </row>
    <row r="12769" spans="1:4" x14ac:dyDescent="0.25">
      <c r="A12769" s="1">
        <v>45808</v>
      </c>
      <c r="B12769" t="s">
        <v>1346</v>
      </c>
      <c r="C12769" t="s">
        <v>1347</v>
      </c>
      <c r="D12769" s="4">
        <v>112611.42000000025</v>
      </c>
    </row>
    <row r="12770" spans="1:4" x14ac:dyDescent="0.25">
      <c r="A12770" s="1">
        <v>45808</v>
      </c>
      <c r="B12770" t="s">
        <v>1404</v>
      </c>
      <c r="C12770" t="s">
        <v>1405</v>
      </c>
      <c r="D12770" s="4">
        <v>-0.41</v>
      </c>
    </row>
    <row r="12771" spans="1:4" x14ac:dyDescent="0.25">
      <c r="A12771" s="1">
        <v>45808</v>
      </c>
      <c r="B12771" t="s">
        <v>1360</v>
      </c>
      <c r="C12771" t="s">
        <v>1361</v>
      </c>
      <c r="D12771" s="4">
        <v>1725.2200000000012</v>
      </c>
    </row>
    <row r="12772" spans="1:4" x14ac:dyDescent="0.25">
      <c r="A12772" s="1">
        <v>45808</v>
      </c>
      <c r="B12772" t="s">
        <v>736</v>
      </c>
      <c r="C12772" t="s">
        <v>737</v>
      </c>
      <c r="D12772" s="4">
        <v>4447</v>
      </c>
    </row>
    <row r="12773" spans="1:4" x14ac:dyDescent="0.25">
      <c r="A12773" s="1">
        <v>45808</v>
      </c>
      <c r="B12773" t="s">
        <v>740</v>
      </c>
      <c r="C12773" t="s">
        <v>741</v>
      </c>
      <c r="D12773" s="4">
        <v>-2973.0000000000036</v>
      </c>
    </row>
    <row r="12774" spans="1:4" x14ac:dyDescent="0.25">
      <c r="A12774" s="1">
        <v>45808</v>
      </c>
      <c r="B12774" t="s">
        <v>744</v>
      </c>
      <c r="C12774" t="s">
        <v>745</v>
      </c>
      <c r="D12774" s="4">
        <v>-183.19999999998652</v>
      </c>
    </row>
    <row r="12775" spans="1:4" x14ac:dyDescent="0.25">
      <c r="A12775" s="1">
        <v>45808</v>
      </c>
      <c r="B12775" t="s">
        <v>783</v>
      </c>
      <c r="C12775" t="s">
        <v>784</v>
      </c>
      <c r="D12775" s="4">
        <v>-19674.690000000002</v>
      </c>
    </row>
    <row r="12776" spans="1:4" x14ac:dyDescent="0.25">
      <c r="A12776" s="1">
        <v>45808</v>
      </c>
      <c r="B12776" t="s">
        <v>68</v>
      </c>
      <c r="C12776" t="s">
        <v>69</v>
      </c>
      <c r="D12776" s="4">
        <v>4393.97</v>
      </c>
    </row>
    <row r="12777" spans="1:4" x14ac:dyDescent="0.25">
      <c r="A12777" s="1">
        <v>45808</v>
      </c>
      <c r="B12777" t="s">
        <v>70</v>
      </c>
      <c r="C12777" t="s">
        <v>71</v>
      </c>
      <c r="D12777" s="4">
        <v>158689.62000000002</v>
      </c>
    </row>
    <row r="12778" spans="1:4" x14ac:dyDescent="0.25">
      <c r="A12778" s="1">
        <v>45808</v>
      </c>
      <c r="B12778" t="s">
        <v>78</v>
      </c>
      <c r="C12778" t="s">
        <v>79</v>
      </c>
      <c r="D12778" s="4">
        <v>188570.20999999996</v>
      </c>
    </row>
    <row r="12779" spans="1:4" x14ac:dyDescent="0.25">
      <c r="A12779" s="1">
        <v>45808</v>
      </c>
      <c r="B12779" t="s">
        <v>80</v>
      </c>
      <c r="C12779" t="s">
        <v>81</v>
      </c>
      <c r="D12779" s="4">
        <v>-38885.739999999991</v>
      </c>
    </row>
    <row r="12780" spans="1:4" x14ac:dyDescent="0.25">
      <c r="A12780" s="1">
        <v>45808</v>
      </c>
      <c r="B12780" t="s">
        <v>84</v>
      </c>
      <c r="C12780" t="s">
        <v>85</v>
      </c>
      <c r="D12780" s="4">
        <v>-1874.16</v>
      </c>
    </row>
    <row r="12781" spans="1:4" x14ac:dyDescent="0.25">
      <c r="A12781" s="1">
        <v>45808</v>
      </c>
      <c r="B12781" t="s">
        <v>86</v>
      </c>
      <c r="C12781" t="s">
        <v>87</v>
      </c>
      <c r="D12781" s="4">
        <v>-44540.63</v>
      </c>
    </row>
    <row r="12782" spans="1:4" x14ac:dyDescent="0.25">
      <c r="A12782" s="1">
        <v>45808</v>
      </c>
      <c r="B12782" t="s">
        <v>88</v>
      </c>
      <c r="C12782" t="s">
        <v>89</v>
      </c>
      <c r="D12782" s="4">
        <v>-28811.16</v>
      </c>
    </row>
    <row r="12783" spans="1:4" x14ac:dyDescent="0.25">
      <c r="A12783" s="1">
        <v>45808</v>
      </c>
      <c r="B12783" t="s">
        <v>92</v>
      </c>
      <c r="C12783" t="s">
        <v>1394</v>
      </c>
      <c r="D12783" s="4">
        <v>137774.46</v>
      </c>
    </row>
    <row r="12784" spans="1:4" x14ac:dyDescent="0.25">
      <c r="A12784" s="1">
        <v>45808</v>
      </c>
      <c r="B12784" t="s">
        <v>104</v>
      </c>
      <c r="C12784" t="s">
        <v>105</v>
      </c>
      <c r="D12784" s="4">
        <v>5506.5600000000049</v>
      </c>
    </row>
    <row r="12785" spans="1:4" x14ac:dyDescent="0.25">
      <c r="A12785" s="1">
        <v>45808</v>
      </c>
      <c r="B12785" t="s">
        <v>846</v>
      </c>
      <c r="C12785" t="s">
        <v>847</v>
      </c>
      <c r="D12785" s="4">
        <v>-144450</v>
      </c>
    </row>
    <row r="12786" spans="1:4" x14ac:dyDescent="0.25">
      <c r="A12786" s="1">
        <v>45808</v>
      </c>
      <c r="B12786" t="s">
        <v>871</v>
      </c>
      <c r="C12786" t="s">
        <v>872</v>
      </c>
      <c r="D12786" s="4">
        <v>-8674.5</v>
      </c>
    </row>
    <row r="12787" spans="1:4" x14ac:dyDescent="0.25">
      <c r="A12787" s="1">
        <v>45808</v>
      </c>
      <c r="B12787" t="s">
        <v>873</v>
      </c>
      <c r="C12787" t="s">
        <v>874</v>
      </c>
      <c r="D12787" s="4">
        <v>-12860.45</v>
      </c>
    </row>
    <row r="12788" spans="1:4" x14ac:dyDescent="0.25">
      <c r="A12788" s="1">
        <v>45808</v>
      </c>
      <c r="B12788" t="s">
        <v>875</v>
      </c>
      <c r="C12788" t="s">
        <v>876</v>
      </c>
      <c r="D12788" s="4">
        <v>-14945.200000000004</v>
      </c>
    </row>
    <row r="12789" spans="1:4" x14ac:dyDescent="0.25">
      <c r="A12789" s="1">
        <v>45808</v>
      </c>
      <c r="B12789" t="s">
        <v>879</v>
      </c>
      <c r="C12789" t="s">
        <v>880</v>
      </c>
      <c r="D12789" s="4">
        <v>-6067.5500000000011</v>
      </c>
    </row>
    <row r="12790" spans="1:4" x14ac:dyDescent="0.25">
      <c r="A12790" s="1">
        <v>45808</v>
      </c>
      <c r="B12790" t="s">
        <v>881</v>
      </c>
      <c r="C12790" t="s">
        <v>882</v>
      </c>
      <c r="D12790" s="4">
        <v>-125.69999999999825</v>
      </c>
    </row>
    <row r="12791" spans="1:4" x14ac:dyDescent="0.25">
      <c r="A12791" s="1">
        <v>45808</v>
      </c>
      <c r="B12791" t="s">
        <v>883</v>
      </c>
      <c r="C12791" t="s">
        <v>884</v>
      </c>
      <c r="D12791" s="4">
        <v>-534.79999999999563</v>
      </c>
    </row>
    <row r="12792" spans="1:4" x14ac:dyDescent="0.25">
      <c r="A12792" s="1">
        <v>45808</v>
      </c>
      <c r="B12792" t="s">
        <v>885</v>
      </c>
      <c r="C12792" t="s">
        <v>886</v>
      </c>
      <c r="D12792" s="4">
        <v>-2318.9999999999991</v>
      </c>
    </row>
    <row r="12793" spans="1:4" x14ac:dyDescent="0.25">
      <c r="A12793" s="1">
        <v>45808</v>
      </c>
      <c r="B12793" t="s">
        <v>891</v>
      </c>
      <c r="C12793" t="s">
        <v>892</v>
      </c>
      <c r="D12793" s="4">
        <v>-3058.35</v>
      </c>
    </row>
    <row r="12794" spans="1:4" x14ac:dyDescent="0.25">
      <c r="A12794" s="1">
        <v>45808</v>
      </c>
      <c r="B12794" t="s">
        <v>893</v>
      </c>
      <c r="C12794" t="s">
        <v>894</v>
      </c>
      <c r="D12794" s="4">
        <v>-1977.4499999999994</v>
      </c>
    </row>
    <row r="12795" spans="1:4" x14ac:dyDescent="0.25">
      <c r="A12795" s="1">
        <v>45808</v>
      </c>
      <c r="B12795" t="s">
        <v>895</v>
      </c>
      <c r="C12795" t="s">
        <v>896</v>
      </c>
      <c r="D12795" s="4">
        <v>-5447.4499999999989</v>
      </c>
    </row>
    <row r="12796" spans="1:4" x14ac:dyDescent="0.25">
      <c r="A12796" s="1">
        <v>45808</v>
      </c>
      <c r="B12796" t="s">
        <v>902</v>
      </c>
      <c r="C12796" t="s">
        <v>903</v>
      </c>
      <c r="D12796" s="4">
        <v>-23591.71</v>
      </c>
    </row>
    <row r="12797" spans="1:4" x14ac:dyDescent="0.25">
      <c r="A12797" s="1">
        <v>45808</v>
      </c>
      <c r="B12797" t="s">
        <v>905</v>
      </c>
      <c r="C12797" t="s">
        <v>906</v>
      </c>
      <c r="D12797" s="4">
        <v>-44893.34</v>
      </c>
    </row>
    <row r="12798" spans="1:4" x14ac:dyDescent="0.25">
      <c r="A12798" s="1">
        <v>45808</v>
      </c>
      <c r="B12798" t="s">
        <v>907</v>
      </c>
      <c r="C12798" t="s">
        <v>908</v>
      </c>
      <c r="D12798" s="4">
        <v>-3629.0400000000009</v>
      </c>
    </row>
    <row r="12799" spans="1:4" x14ac:dyDescent="0.25">
      <c r="A12799" s="1">
        <v>45808</v>
      </c>
      <c r="B12799" t="s">
        <v>909</v>
      </c>
      <c r="C12799" t="s">
        <v>910</v>
      </c>
      <c r="D12799" s="4">
        <v>534.33000000000004</v>
      </c>
    </row>
    <row r="12800" spans="1:4" x14ac:dyDescent="0.25">
      <c r="A12800" s="1">
        <v>45808</v>
      </c>
      <c r="B12800" t="s">
        <v>112</v>
      </c>
      <c r="C12800" t="s">
        <v>937</v>
      </c>
      <c r="D12800" s="4">
        <v>29706.22</v>
      </c>
    </row>
    <row r="12801" spans="1:4" x14ac:dyDescent="0.25">
      <c r="A12801" s="1">
        <v>45808</v>
      </c>
      <c r="B12801" t="s">
        <v>117</v>
      </c>
      <c r="C12801" t="s">
        <v>947</v>
      </c>
      <c r="D12801" s="4">
        <v>1686.42</v>
      </c>
    </row>
    <row r="12802" spans="1:4" x14ac:dyDescent="0.25">
      <c r="A12802" s="1">
        <v>45808</v>
      </c>
      <c r="B12802" t="s">
        <v>121</v>
      </c>
      <c r="C12802" t="s">
        <v>1203</v>
      </c>
      <c r="D12802" s="4">
        <v>77748.14</v>
      </c>
    </row>
    <row r="12803" spans="1:4" x14ac:dyDescent="0.25">
      <c r="A12803" s="1">
        <v>45808</v>
      </c>
      <c r="B12803" t="s">
        <v>106</v>
      </c>
      <c r="C12803" t="s">
        <v>107</v>
      </c>
      <c r="D12803" s="4">
        <v>-93879.679999999993</v>
      </c>
    </row>
    <row r="12804" spans="1:4" x14ac:dyDescent="0.25">
      <c r="A12804" s="1">
        <v>45808</v>
      </c>
      <c r="B12804" t="s">
        <v>1395</v>
      </c>
      <c r="C12804" t="s">
        <v>1396</v>
      </c>
      <c r="D12804" s="4">
        <v>55575.27</v>
      </c>
    </row>
    <row r="12805" spans="1:4" x14ac:dyDescent="0.25">
      <c r="A12805" s="1">
        <v>45808</v>
      </c>
      <c r="B12805" t="s">
        <v>975</v>
      </c>
      <c r="C12805" t="s">
        <v>976</v>
      </c>
      <c r="D12805" s="4">
        <v>-1448440.3099999996</v>
      </c>
    </row>
    <row r="12806" spans="1:4" x14ac:dyDescent="0.25">
      <c r="A12806" s="1">
        <v>45808</v>
      </c>
      <c r="B12806" t="s">
        <v>979</v>
      </c>
      <c r="C12806" t="s">
        <v>980</v>
      </c>
      <c r="D12806" s="4">
        <v>-10328.129999999997</v>
      </c>
    </row>
    <row r="12807" spans="1:4" x14ac:dyDescent="0.25">
      <c r="A12807" s="1">
        <v>45808</v>
      </c>
      <c r="B12807" t="s">
        <v>987</v>
      </c>
      <c r="C12807" t="s">
        <v>988</v>
      </c>
      <c r="D12807" s="4">
        <v>200319.5</v>
      </c>
    </row>
    <row r="12808" spans="1:4" x14ac:dyDescent="0.25">
      <c r="A12808" s="1">
        <v>45808</v>
      </c>
      <c r="B12808" t="s">
        <v>1205</v>
      </c>
      <c r="C12808" t="s">
        <v>1206</v>
      </c>
      <c r="D12808" s="4">
        <v>102873</v>
      </c>
    </row>
    <row r="12809" spans="1:4" x14ac:dyDescent="0.25">
      <c r="A12809" s="1">
        <v>45808</v>
      </c>
      <c r="B12809" t="s">
        <v>1362</v>
      </c>
      <c r="C12809" t="s">
        <v>1363</v>
      </c>
      <c r="D12809" s="4">
        <v>-21132.799999999988</v>
      </c>
    </row>
    <row r="12810" spans="1:4" x14ac:dyDescent="0.25">
      <c r="A12810" s="1">
        <v>45808</v>
      </c>
      <c r="B12810" t="s">
        <v>995</v>
      </c>
      <c r="C12810" t="s">
        <v>996</v>
      </c>
      <c r="D12810" s="4">
        <v>-1115816.1000000001</v>
      </c>
    </row>
    <row r="12811" spans="1:4" x14ac:dyDescent="0.25">
      <c r="A12811" s="1">
        <v>45808</v>
      </c>
      <c r="B12811" t="s">
        <v>1003</v>
      </c>
      <c r="C12811" t="s">
        <v>1004</v>
      </c>
      <c r="D12811" s="4">
        <v>-57557.219999999856</v>
      </c>
    </row>
    <row r="12812" spans="1:4" x14ac:dyDescent="0.25">
      <c r="A12812" s="1">
        <v>45808</v>
      </c>
      <c r="B12812" t="s">
        <v>1291</v>
      </c>
      <c r="C12812" t="s">
        <v>1400</v>
      </c>
      <c r="D12812" s="4">
        <v>-149204.02999999997</v>
      </c>
    </row>
    <row r="12813" spans="1:4" x14ac:dyDescent="0.25">
      <c r="A12813" s="1">
        <v>45808</v>
      </c>
      <c r="B12813" t="s">
        <v>1011</v>
      </c>
      <c r="C12813" t="s">
        <v>1012</v>
      </c>
      <c r="D12813" s="4">
        <v>-6500</v>
      </c>
    </row>
    <row r="12814" spans="1:4" x14ac:dyDescent="0.25">
      <c r="A12814" s="1">
        <v>45808</v>
      </c>
      <c r="B12814" t="s">
        <v>1019</v>
      </c>
      <c r="C12814" t="s">
        <v>1020</v>
      </c>
      <c r="D12814" s="4">
        <v>-4493.2600000000293</v>
      </c>
    </row>
    <row r="12815" spans="1:4" x14ac:dyDescent="0.25">
      <c r="A12815" s="1">
        <v>45808</v>
      </c>
      <c r="B12815" t="s">
        <v>1023</v>
      </c>
      <c r="C12815" t="s">
        <v>1024</v>
      </c>
      <c r="D12815" s="4">
        <v>-5213.55</v>
      </c>
    </row>
    <row r="12816" spans="1:4" x14ac:dyDescent="0.25">
      <c r="A12816" s="1">
        <v>45808</v>
      </c>
      <c r="B12816" t="s">
        <v>1207</v>
      </c>
      <c r="C12816" t="s">
        <v>1208</v>
      </c>
      <c r="D12816" s="4">
        <v>-107.19999999997323</v>
      </c>
    </row>
    <row r="12817" spans="1:4" x14ac:dyDescent="0.25">
      <c r="A12817" s="1">
        <v>45808</v>
      </c>
      <c r="B12817" t="s">
        <v>1269</v>
      </c>
      <c r="C12817" t="s">
        <v>1270</v>
      </c>
      <c r="D12817" s="4">
        <v>-6500</v>
      </c>
    </row>
    <row r="12818" spans="1:4" x14ac:dyDescent="0.25">
      <c r="A12818" s="1">
        <v>45808</v>
      </c>
      <c r="B12818" t="s">
        <v>1320</v>
      </c>
      <c r="C12818" t="s">
        <v>1321</v>
      </c>
      <c r="D12818" s="4">
        <v>-5244.6</v>
      </c>
    </row>
    <row r="12819" spans="1:4" x14ac:dyDescent="0.25">
      <c r="A12819" s="1">
        <v>45808</v>
      </c>
      <c r="B12819" t="s">
        <v>1367</v>
      </c>
      <c r="C12819" t="s">
        <v>1368</v>
      </c>
      <c r="D12819" s="4">
        <v>-304685.43999999983</v>
      </c>
    </row>
    <row r="12820" spans="1:4" x14ac:dyDescent="0.25">
      <c r="A12820" s="1">
        <v>45808</v>
      </c>
      <c r="B12820" t="s">
        <v>1369</v>
      </c>
      <c r="C12820" t="s">
        <v>1370</v>
      </c>
      <c r="D12820" s="4">
        <v>-5804.4200000000055</v>
      </c>
    </row>
    <row r="12821" spans="1:4" x14ac:dyDescent="0.25">
      <c r="A12821" s="1">
        <v>45808</v>
      </c>
      <c r="B12821" t="s">
        <v>1230</v>
      </c>
      <c r="C12821" t="s">
        <v>1231</v>
      </c>
      <c r="D12821" s="4">
        <v>-159539.33000000007</v>
      </c>
    </row>
    <row r="12822" spans="1:4" x14ac:dyDescent="0.25">
      <c r="A12822" s="1">
        <v>45808</v>
      </c>
      <c r="B12822" t="s">
        <v>1324</v>
      </c>
      <c r="C12822" t="s">
        <v>1325</v>
      </c>
      <c r="D12822" s="4">
        <v>-12.120000000000005</v>
      </c>
    </row>
    <row r="12823" spans="1:4" x14ac:dyDescent="0.25">
      <c r="A12823" s="1">
        <v>45808</v>
      </c>
      <c r="B12823" t="s">
        <v>1050</v>
      </c>
      <c r="C12823" t="s">
        <v>1051</v>
      </c>
      <c r="D12823" s="4">
        <v>-104910.65999999997</v>
      </c>
    </row>
    <row r="12824" spans="1:4" x14ac:dyDescent="0.25">
      <c r="A12824" s="1">
        <v>45808</v>
      </c>
      <c r="B12824" t="s">
        <v>1060</v>
      </c>
      <c r="C12824" t="s">
        <v>1061</v>
      </c>
      <c r="D12824" s="4">
        <v>-5851.8899999999994</v>
      </c>
    </row>
    <row r="12825" spans="1:4" x14ac:dyDescent="0.25">
      <c r="A12825" s="1">
        <v>45808</v>
      </c>
      <c r="B12825" t="s">
        <v>1072</v>
      </c>
      <c r="C12825" t="s">
        <v>1073</v>
      </c>
      <c r="D12825" s="4">
        <v>-237500.72999999995</v>
      </c>
    </row>
    <row r="12826" spans="1:4" x14ac:dyDescent="0.25">
      <c r="A12826" s="1">
        <v>45808</v>
      </c>
      <c r="B12826" t="s">
        <v>1076</v>
      </c>
      <c r="C12826" t="s">
        <v>1077</v>
      </c>
      <c r="D12826" s="4">
        <v>-22534.84</v>
      </c>
    </row>
    <row r="12827" spans="1:4" x14ac:dyDescent="0.25">
      <c r="A12827" s="1">
        <v>45808</v>
      </c>
      <c r="B12827" t="s">
        <v>1087</v>
      </c>
      <c r="C12827" t="s">
        <v>1088</v>
      </c>
      <c r="D12827" s="4">
        <v>-566.68000000000006</v>
      </c>
    </row>
    <row r="12828" spans="1:4" x14ac:dyDescent="0.25">
      <c r="A12828" s="1">
        <v>45808</v>
      </c>
      <c r="B12828" t="s">
        <v>1091</v>
      </c>
      <c r="C12828" t="s">
        <v>1092</v>
      </c>
      <c r="D12828" s="4">
        <v>-2576.3399999999997</v>
      </c>
    </row>
    <row r="12829" spans="1:4" x14ac:dyDescent="0.25">
      <c r="A12829" s="1">
        <v>45808</v>
      </c>
      <c r="B12829" t="s">
        <v>1095</v>
      </c>
      <c r="C12829" t="s">
        <v>1096</v>
      </c>
      <c r="D12829" s="4">
        <v>-615.59</v>
      </c>
    </row>
    <row r="12830" spans="1:4" x14ac:dyDescent="0.25">
      <c r="A12830" s="1">
        <v>45808</v>
      </c>
      <c r="B12830" t="s">
        <v>1103</v>
      </c>
      <c r="C12830" t="s">
        <v>1104</v>
      </c>
      <c r="D12830" s="4">
        <v>-1446.26</v>
      </c>
    </row>
    <row r="12831" spans="1:4" x14ac:dyDescent="0.25">
      <c r="A12831" s="1">
        <v>45808</v>
      </c>
      <c r="B12831" t="s">
        <v>1107</v>
      </c>
      <c r="C12831" t="s">
        <v>1108</v>
      </c>
      <c r="D12831" s="4">
        <v>-606.54</v>
      </c>
    </row>
    <row r="12832" spans="1:4" x14ac:dyDescent="0.25">
      <c r="A12832" s="1">
        <v>45808</v>
      </c>
      <c r="B12832" t="s">
        <v>1109</v>
      </c>
      <c r="C12832" t="s">
        <v>1110</v>
      </c>
      <c r="D12832" s="4">
        <v>-939.92</v>
      </c>
    </row>
    <row r="12833" spans="1:4" x14ac:dyDescent="0.25">
      <c r="A12833" s="1">
        <v>45808</v>
      </c>
      <c r="B12833" t="s">
        <v>1111</v>
      </c>
      <c r="C12833" t="s">
        <v>1112</v>
      </c>
      <c r="D12833" s="4">
        <v>-2522.15</v>
      </c>
    </row>
    <row r="12834" spans="1:4" x14ac:dyDescent="0.25">
      <c r="A12834" s="1">
        <v>45808</v>
      </c>
      <c r="B12834" t="s">
        <v>1115</v>
      </c>
      <c r="C12834" t="s">
        <v>1116</v>
      </c>
      <c r="D12834" s="4">
        <v>-334.5</v>
      </c>
    </row>
    <row r="12835" spans="1:4" x14ac:dyDescent="0.25">
      <c r="A12835" s="1">
        <v>45808</v>
      </c>
      <c r="B12835" t="s">
        <v>1371</v>
      </c>
      <c r="C12835" t="s">
        <v>1372</v>
      </c>
      <c r="D12835" s="4">
        <v>-670.75</v>
      </c>
    </row>
    <row r="12836" spans="1:4" x14ac:dyDescent="0.25">
      <c r="A12836" s="1">
        <v>45808</v>
      </c>
      <c r="B12836" t="s">
        <v>1387</v>
      </c>
      <c r="C12836" t="s">
        <v>1388</v>
      </c>
      <c r="D12836" s="4">
        <v>-1090</v>
      </c>
    </row>
    <row r="12837" spans="1:4" x14ac:dyDescent="0.25">
      <c r="A12837" s="1">
        <v>45808</v>
      </c>
      <c r="B12837" t="s">
        <v>1401</v>
      </c>
      <c r="C12837" t="s">
        <v>1402</v>
      </c>
      <c r="D12837" s="4">
        <v>-666.96</v>
      </c>
    </row>
    <row r="12838" spans="1:4" x14ac:dyDescent="0.25">
      <c r="A12838" s="1">
        <v>45808</v>
      </c>
      <c r="B12838" t="s">
        <v>1117</v>
      </c>
      <c r="C12838" t="s">
        <v>1118</v>
      </c>
      <c r="D12838" s="4">
        <v>-5555</v>
      </c>
    </row>
    <row r="12839" spans="1:4" x14ac:dyDescent="0.25">
      <c r="A12839" s="1">
        <v>45808</v>
      </c>
      <c r="B12839" t="s">
        <v>1119</v>
      </c>
      <c r="C12839" t="s">
        <v>1120</v>
      </c>
      <c r="D12839" s="4">
        <v>-35857.646999999997</v>
      </c>
    </row>
    <row r="12840" spans="1:4" x14ac:dyDescent="0.25">
      <c r="A12840" s="1">
        <v>45808</v>
      </c>
      <c r="B12840" t="s">
        <v>1122</v>
      </c>
      <c r="C12840" t="s">
        <v>1123</v>
      </c>
      <c r="D12840" s="4">
        <v>668.47</v>
      </c>
    </row>
    <row r="12841" spans="1:4" x14ac:dyDescent="0.25">
      <c r="A12841" s="1">
        <v>45808</v>
      </c>
      <c r="B12841" t="s">
        <v>1124</v>
      </c>
      <c r="C12841" t="s">
        <v>1125</v>
      </c>
      <c r="D12841" s="4">
        <v>75544.45</v>
      </c>
    </row>
    <row r="12842" spans="1:4" x14ac:dyDescent="0.25">
      <c r="A12842" s="1">
        <v>45808</v>
      </c>
      <c r="B12842" t="s">
        <v>565</v>
      </c>
      <c r="C12842" t="s">
        <v>566</v>
      </c>
      <c r="D12842" s="4">
        <v>93317.869999999966</v>
      </c>
    </row>
    <row r="12843" spans="1:4" x14ac:dyDescent="0.25">
      <c r="A12843" s="1">
        <v>45808</v>
      </c>
      <c r="B12843" t="s">
        <v>568</v>
      </c>
      <c r="C12843" t="s">
        <v>569</v>
      </c>
      <c r="D12843" s="4">
        <v>99260.34</v>
      </c>
    </row>
    <row r="12844" spans="1:4" x14ac:dyDescent="0.25">
      <c r="A12844" s="1">
        <v>45808</v>
      </c>
      <c r="B12844" t="s">
        <v>574</v>
      </c>
      <c r="C12844" t="s">
        <v>575</v>
      </c>
      <c r="D12844" s="4">
        <v>31689.970000000005</v>
      </c>
    </row>
    <row r="12845" spans="1:4" x14ac:dyDescent="0.25">
      <c r="A12845" s="1">
        <v>45808</v>
      </c>
      <c r="B12845" t="s">
        <v>578</v>
      </c>
      <c r="C12845" t="s">
        <v>579</v>
      </c>
      <c r="D12845" s="4">
        <v>1292.4299999999998</v>
      </c>
    </row>
    <row r="12846" spans="1:4" x14ac:dyDescent="0.25">
      <c r="A12846" s="1">
        <v>45808</v>
      </c>
      <c r="B12846" t="s">
        <v>582</v>
      </c>
      <c r="C12846" t="s">
        <v>583</v>
      </c>
      <c r="D12846" s="4">
        <v>6693.2199999999993</v>
      </c>
    </row>
    <row r="12847" spans="1:4" x14ac:dyDescent="0.25">
      <c r="A12847" s="1">
        <v>45808</v>
      </c>
      <c r="B12847" t="s">
        <v>586</v>
      </c>
      <c r="C12847" t="s">
        <v>587</v>
      </c>
      <c r="D12847" s="4">
        <v>2867.68</v>
      </c>
    </row>
    <row r="12848" spans="1:4" x14ac:dyDescent="0.25">
      <c r="A12848" s="1">
        <v>45808</v>
      </c>
      <c r="B12848" t="s">
        <v>590</v>
      </c>
      <c r="C12848" t="s">
        <v>591</v>
      </c>
      <c r="D12848" s="4">
        <v>3924.2</v>
      </c>
    </row>
    <row r="12849" spans="1:4" x14ac:dyDescent="0.25">
      <c r="A12849" s="1">
        <v>45808</v>
      </c>
      <c r="B12849" t="s">
        <v>595</v>
      </c>
      <c r="C12849" t="s">
        <v>596</v>
      </c>
      <c r="D12849" s="4">
        <v>1340.27</v>
      </c>
    </row>
    <row r="12850" spans="1:4" x14ac:dyDescent="0.25">
      <c r="A12850" s="1">
        <v>45808</v>
      </c>
      <c r="B12850" t="s">
        <v>603</v>
      </c>
      <c r="C12850" t="s">
        <v>604</v>
      </c>
      <c r="D12850" s="4">
        <v>9022.98</v>
      </c>
    </row>
    <row r="12851" spans="1:4" x14ac:dyDescent="0.25">
      <c r="A12851" s="1">
        <v>45808</v>
      </c>
      <c r="B12851" t="s">
        <v>1130</v>
      </c>
      <c r="C12851" t="s">
        <v>1131</v>
      </c>
      <c r="D12851" s="4">
        <v>1694.14</v>
      </c>
    </row>
    <row r="12852" spans="1:4" x14ac:dyDescent="0.25">
      <c r="A12852" s="1">
        <v>45808</v>
      </c>
      <c r="B12852" t="s">
        <v>627</v>
      </c>
      <c r="C12852" t="s">
        <v>628</v>
      </c>
      <c r="D12852" s="4">
        <v>99135.39</v>
      </c>
    </row>
    <row r="12853" spans="1:4" x14ac:dyDescent="0.25">
      <c r="A12853" s="1">
        <v>45808</v>
      </c>
      <c r="B12853" t="s">
        <v>631</v>
      </c>
      <c r="C12853" t="s">
        <v>632</v>
      </c>
      <c r="D12853" s="4">
        <v>689.6</v>
      </c>
    </row>
    <row r="12854" spans="1:4" x14ac:dyDescent="0.25">
      <c r="A12854" s="1">
        <v>45808</v>
      </c>
      <c r="B12854" t="s">
        <v>633</v>
      </c>
      <c r="C12854" t="s">
        <v>634</v>
      </c>
      <c r="D12854" s="4">
        <v>30204.350000000002</v>
      </c>
    </row>
    <row r="12855" spans="1:4" x14ac:dyDescent="0.25">
      <c r="A12855" s="1">
        <v>45808</v>
      </c>
      <c r="B12855" t="s">
        <v>640</v>
      </c>
      <c r="C12855" t="s">
        <v>641</v>
      </c>
      <c r="D12855" s="4">
        <v>135.29999999999998</v>
      </c>
    </row>
    <row r="12856" spans="1:4" x14ac:dyDescent="0.25">
      <c r="A12856" s="1">
        <v>45808</v>
      </c>
      <c r="B12856" t="s">
        <v>646</v>
      </c>
      <c r="C12856" t="s">
        <v>647</v>
      </c>
      <c r="D12856" s="4">
        <v>331030.78999999998</v>
      </c>
    </row>
    <row r="12857" spans="1:4" x14ac:dyDescent="0.25">
      <c r="A12857" s="1">
        <v>45808</v>
      </c>
      <c r="B12857" t="s">
        <v>650</v>
      </c>
      <c r="C12857" t="s">
        <v>651</v>
      </c>
      <c r="D12857" s="4">
        <v>3804.3999999999996</v>
      </c>
    </row>
    <row r="12858" spans="1:4" x14ac:dyDescent="0.25">
      <c r="A12858" s="1">
        <v>45808</v>
      </c>
      <c r="B12858" t="s">
        <v>652</v>
      </c>
      <c r="C12858" t="s">
        <v>653</v>
      </c>
      <c r="D12858" s="4">
        <v>10804.300000000001</v>
      </c>
    </row>
    <row r="12859" spans="1:4" x14ac:dyDescent="0.25">
      <c r="A12859" s="1">
        <v>45808</v>
      </c>
      <c r="B12859" t="s">
        <v>656</v>
      </c>
      <c r="C12859" t="s">
        <v>657</v>
      </c>
      <c r="D12859" s="4">
        <v>1051.7200000000003</v>
      </c>
    </row>
    <row r="12860" spans="1:4" x14ac:dyDescent="0.25">
      <c r="A12860" s="1">
        <v>45808</v>
      </c>
      <c r="B12860" t="s">
        <v>663</v>
      </c>
      <c r="C12860" t="s">
        <v>664</v>
      </c>
      <c r="D12860" s="4">
        <v>1614.3200000000002</v>
      </c>
    </row>
    <row r="12861" spans="1:4" x14ac:dyDescent="0.25">
      <c r="A12861" s="1">
        <v>45808</v>
      </c>
      <c r="B12861" t="s">
        <v>668</v>
      </c>
      <c r="C12861" t="s">
        <v>669</v>
      </c>
      <c r="D12861" s="4">
        <v>2616.0099999999998</v>
      </c>
    </row>
    <row r="12862" spans="1:4" x14ac:dyDescent="0.25">
      <c r="A12862" s="1">
        <v>45808</v>
      </c>
      <c r="B12862" t="s">
        <v>672</v>
      </c>
      <c r="C12862" t="s">
        <v>673</v>
      </c>
      <c r="D12862" s="4">
        <v>9526.35</v>
      </c>
    </row>
    <row r="12863" spans="1:4" x14ac:dyDescent="0.25">
      <c r="A12863" s="1">
        <v>45808</v>
      </c>
      <c r="B12863" t="s">
        <v>680</v>
      </c>
      <c r="C12863" t="s">
        <v>681</v>
      </c>
      <c r="D12863" s="4">
        <v>22091.200000000004</v>
      </c>
    </row>
    <row r="12864" spans="1:4" x14ac:dyDescent="0.25">
      <c r="A12864" s="1">
        <v>45808</v>
      </c>
      <c r="B12864" t="s">
        <v>685</v>
      </c>
      <c r="C12864" t="s">
        <v>686</v>
      </c>
      <c r="D12864" s="4">
        <v>15520</v>
      </c>
    </row>
    <row r="12865" spans="1:4" x14ac:dyDescent="0.25">
      <c r="A12865" s="1">
        <v>45808</v>
      </c>
      <c r="B12865" t="s">
        <v>690</v>
      </c>
      <c r="C12865" t="s">
        <v>691</v>
      </c>
      <c r="D12865" s="4">
        <v>17875</v>
      </c>
    </row>
    <row r="12866" spans="1:4" x14ac:dyDescent="0.25">
      <c r="A12866" s="1">
        <v>45808</v>
      </c>
      <c r="B12866" t="s">
        <v>692</v>
      </c>
      <c r="C12866" t="s">
        <v>693</v>
      </c>
      <c r="D12866" s="4">
        <v>8925.16</v>
      </c>
    </row>
    <row r="12867" spans="1:4" x14ac:dyDescent="0.25">
      <c r="A12867" s="1">
        <v>45808</v>
      </c>
      <c r="B12867" t="s">
        <v>696</v>
      </c>
      <c r="C12867" t="s">
        <v>697</v>
      </c>
      <c r="D12867" s="4">
        <v>206.51</v>
      </c>
    </row>
    <row r="12868" spans="1:4" x14ac:dyDescent="0.25">
      <c r="A12868" s="1">
        <v>45808</v>
      </c>
      <c r="B12868" t="s">
        <v>698</v>
      </c>
      <c r="C12868" t="s">
        <v>699</v>
      </c>
      <c r="D12868" s="4">
        <v>6172.26</v>
      </c>
    </row>
    <row r="12869" spans="1:4" x14ac:dyDescent="0.25">
      <c r="A12869" s="1">
        <v>45808</v>
      </c>
      <c r="B12869" t="s">
        <v>1134</v>
      </c>
      <c r="C12869" t="s">
        <v>1135</v>
      </c>
      <c r="D12869" s="4">
        <v>17520.009999999998</v>
      </c>
    </row>
    <row r="12870" spans="1:4" x14ac:dyDescent="0.25">
      <c r="A12870" s="1">
        <v>45808</v>
      </c>
      <c r="B12870" t="s">
        <v>1140</v>
      </c>
      <c r="C12870" t="s">
        <v>1141</v>
      </c>
      <c r="D12870" s="4">
        <v>4283.3500000000004</v>
      </c>
    </row>
    <row r="12871" spans="1:4" x14ac:dyDescent="0.25">
      <c r="A12871" s="1">
        <v>45808</v>
      </c>
      <c r="B12871" t="s">
        <v>1221</v>
      </c>
      <c r="C12871" t="s">
        <v>1222</v>
      </c>
      <c r="D12871" s="4">
        <v>33652.07</v>
      </c>
    </row>
    <row r="12872" spans="1:4" x14ac:dyDescent="0.25">
      <c r="A12872" s="1">
        <v>45808</v>
      </c>
      <c r="B12872" t="s">
        <v>1144</v>
      </c>
      <c r="C12872" t="s">
        <v>1403</v>
      </c>
      <c r="D12872" s="4">
        <v>69277.819999999992</v>
      </c>
    </row>
    <row r="12873" spans="1:4" x14ac:dyDescent="0.25">
      <c r="A12873" s="1">
        <v>45808</v>
      </c>
      <c r="B12873" t="s">
        <v>1310</v>
      </c>
      <c r="C12873" t="s">
        <v>1311</v>
      </c>
      <c r="D12873" s="4">
        <v>14282</v>
      </c>
    </row>
    <row r="12874" spans="1:4" x14ac:dyDescent="0.25">
      <c r="A12874" s="1">
        <v>45808</v>
      </c>
      <c r="B12874" t="s">
        <v>702</v>
      </c>
      <c r="C12874" t="s">
        <v>703</v>
      </c>
      <c r="D12874" s="4">
        <v>5213.55</v>
      </c>
    </row>
    <row r="12875" spans="1:4" x14ac:dyDescent="0.25">
      <c r="A12875" s="1">
        <v>45808</v>
      </c>
      <c r="B12875" t="s">
        <v>1312</v>
      </c>
      <c r="C12875" t="s">
        <v>1313</v>
      </c>
      <c r="D12875" s="4">
        <v>5244.6</v>
      </c>
    </row>
    <row r="12876" spans="1:4" x14ac:dyDescent="0.25">
      <c r="A12876" s="1">
        <v>45808</v>
      </c>
      <c r="B12876" t="s">
        <v>1146</v>
      </c>
      <c r="C12876" t="s">
        <v>1147</v>
      </c>
      <c r="D12876" s="4">
        <v>12750</v>
      </c>
    </row>
    <row r="12877" spans="1:4" x14ac:dyDescent="0.25">
      <c r="A12877" s="1">
        <v>45808</v>
      </c>
      <c r="B12877" t="s">
        <v>1273</v>
      </c>
      <c r="C12877" t="s">
        <v>1274</v>
      </c>
      <c r="D12877" s="4">
        <v>3916.6499999999996</v>
      </c>
    </row>
    <row r="12878" spans="1:4" x14ac:dyDescent="0.25">
      <c r="A12878" s="1">
        <v>45808</v>
      </c>
      <c r="B12878" t="s">
        <v>1260</v>
      </c>
      <c r="C12878" t="s">
        <v>1261</v>
      </c>
      <c r="D12878" s="4">
        <v>1000</v>
      </c>
    </row>
    <row r="12879" spans="1:4" x14ac:dyDescent="0.25">
      <c r="A12879" s="1">
        <v>45808</v>
      </c>
      <c r="B12879" t="s">
        <v>704</v>
      </c>
      <c r="C12879" t="s">
        <v>705</v>
      </c>
      <c r="D12879" s="4">
        <v>10545.699999999999</v>
      </c>
    </row>
    <row r="12880" spans="1:4" x14ac:dyDescent="0.25">
      <c r="A12880" s="1">
        <v>45808</v>
      </c>
      <c r="B12880" t="s">
        <v>708</v>
      </c>
      <c r="C12880" t="s">
        <v>709</v>
      </c>
      <c r="D12880" s="4">
        <v>1656.87</v>
      </c>
    </row>
    <row r="12881" spans="1:4" x14ac:dyDescent="0.25">
      <c r="A12881" s="1">
        <v>45808</v>
      </c>
      <c r="B12881" t="s">
        <v>717</v>
      </c>
      <c r="C12881" t="s">
        <v>718</v>
      </c>
      <c r="D12881" s="4">
        <v>1502.19</v>
      </c>
    </row>
    <row r="12882" spans="1:4" x14ac:dyDescent="0.25">
      <c r="A12882" s="1">
        <v>45808</v>
      </c>
      <c r="B12882" t="s">
        <v>719</v>
      </c>
      <c r="C12882" t="s">
        <v>720</v>
      </c>
      <c r="D12882" s="4">
        <v>539.07000000000005</v>
      </c>
    </row>
    <row r="12883" spans="1:4" x14ac:dyDescent="0.25">
      <c r="A12883" s="1">
        <v>45808</v>
      </c>
      <c r="B12883" t="s">
        <v>1350</v>
      </c>
      <c r="C12883" t="s">
        <v>1351</v>
      </c>
      <c r="D12883" s="4">
        <v>114.13</v>
      </c>
    </row>
    <row r="12884" spans="1:4" x14ac:dyDescent="0.25">
      <c r="A12884" s="1">
        <v>45808</v>
      </c>
      <c r="B12884" t="s">
        <v>721</v>
      </c>
      <c r="C12884" t="s">
        <v>722</v>
      </c>
      <c r="D12884" s="4">
        <v>6660.57</v>
      </c>
    </row>
    <row r="12885" spans="1:4" x14ac:dyDescent="0.25">
      <c r="A12885" s="1">
        <v>45808</v>
      </c>
      <c r="B12885" t="s">
        <v>726</v>
      </c>
      <c r="C12885" t="s">
        <v>727</v>
      </c>
      <c r="D12885" s="4">
        <v>5553.4800000000005</v>
      </c>
    </row>
    <row r="12886" spans="1:4" x14ac:dyDescent="0.25">
      <c r="A12886" s="1">
        <v>45808</v>
      </c>
      <c r="B12886" t="s">
        <v>730</v>
      </c>
      <c r="C12886" t="s">
        <v>731</v>
      </c>
      <c r="D12886" s="4">
        <v>494.5</v>
      </c>
    </row>
    <row r="12887" spans="1:4" x14ac:dyDescent="0.25">
      <c r="A12887" s="1">
        <v>45808</v>
      </c>
      <c r="B12887" t="s">
        <v>734</v>
      </c>
      <c r="C12887" t="s">
        <v>735</v>
      </c>
      <c r="D12887" s="4">
        <v>201.64</v>
      </c>
    </row>
    <row r="12888" spans="1:4" x14ac:dyDescent="0.25">
      <c r="A12888" s="1">
        <v>45808</v>
      </c>
      <c r="B12888" t="s">
        <v>738</v>
      </c>
      <c r="C12888" t="s">
        <v>739</v>
      </c>
      <c r="D12888" s="4">
        <v>5125.79</v>
      </c>
    </row>
    <row r="12889" spans="1:4" x14ac:dyDescent="0.25">
      <c r="A12889" s="1">
        <v>45808</v>
      </c>
      <c r="B12889" t="s">
        <v>742</v>
      </c>
      <c r="C12889" t="s">
        <v>743</v>
      </c>
      <c r="D12889" s="4">
        <v>1147.4499999999991</v>
      </c>
    </row>
    <row r="12890" spans="1:4" x14ac:dyDescent="0.25">
      <c r="A12890" s="1">
        <v>45808</v>
      </c>
      <c r="B12890" t="s">
        <v>747</v>
      </c>
      <c r="C12890" t="s">
        <v>748</v>
      </c>
      <c r="D12890" s="4">
        <v>17907.2</v>
      </c>
    </row>
    <row r="12891" spans="1:4" x14ac:dyDescent="0.25">
      <c r="A12891" s="1">
        <v>45808</v>
      </c>
      <c r="B12891" t="s">
        <v>1375</v>
      </c>
      <c r="C12891" t="s">
        <v>1376</v>
      </c>
      <c r="D12891" s="4">
        <v>7.4399999999999995</v>
      </c>
    </row>
    <row r="12892" spans="1:4" x14ac:dyDescent="0.25">
      <c r="A12892" s="1">
        <v>45808</v>
      </c>
      <c r="B12892" t="s">
        <v>755</v>
      </c>
      <c r="C12892" t="s">
        <v>756</v>
      </c>
      <c r="D12892" s="4">
        <v>13986.88</v>
      </c>
    </row>
    <row r="12893" spans="1:4" x14ac:dyDescent="0.25">
      <c r="A12893" s="1">
        <v>45808</v>
      </c>
      <c r="B12893" t="s">
        <v>763</v>
      </c>
      <c r="C12893" t="s">
        <v>764</v>
      </c>
      <c r="D12893" s="4">
        <v>106</v>
      </c>
    </row>
    <row r="12894" spans="1:4" x14ac:dyDescent="0.25">
      <c r="A12894" s="1">
        <v>45808</v>
      </c>
      <c r="B12894" t="s">
        <v>767</v>
      </c>
      <c r="C12894" t="s">
        <v>768</v>
      </c>
      <c r="D12894" s="4">
        <v>1943.1499999999999</v>
      </c>
    </row>
    <row r="12895" spans="1:4" x14ac:dyDescent="0.25">
      <c r="A12895" s="1">
        <v>45808</v>
      </c>
      <c r="B12895" t="s">
        <v>769</v>
      </c>
      <c r="C12895" t="s">
        <v>770</v>
      </c>
      <c r="D12895" s="4">
        <v>9418.3499999999985</v>
      </c>
    </row>
    <row r="12896" spans="1:4" x14ac:dyDescent="0.25">
      <c r="A12896" s="1">
        <v>45808</v>
      </c>
      <c r="B12896" t="s">
        <v>775</v>
      </c>
      <c r="C12896" t="s">
        <v>776</v>
      </c>
      <c r="D12896" s="4">
        <v>6330.11</v>
      </c>
    </row>
    <row r="12897" spans="1:4" x14ac:dyDescent="0.25">
      <c r="A12897" s="1">
        <v>45808</v>
      </c>
      <c r="B12897" t="s">
        <v>777</v>
      </c>
      <c r="C12897" t="s">
        <v>778</v>
      </c>
      <c r="D12897" s="4">
        <v>3273.24</v>
      </c>
    </row>
    <row r="12898" spans="1:4" x14ac:dyDescent="0.25">
      <c r="A12898" s="1">
        <v>45808</v>
      </c>
      <c r="B12898" t="s">
        <v>781</v>
      </c>
      <c r="C12898" t="s">
        <v>782</v>
      </c>
      <c r="D12898" s="4">
        <v>2020.93</v>
      </c>
    </row>
    <row r="12899" spans="1:4" x14ac:dyDescent="0.25">
      <c r="A12899" s="1">
        <v>45808</v>
      </c>
      <c r="B12899" t="s">
        <v>785</v>
      </c>
      <c r="C12899" t="s">
        <v>786</v>
      </c>
      <c r="D12899" s="4">
        <v>4679.2700000000086</v>
      </c>
    </row>
    <row r="12900" spans="1:4" x14ac:dyDescent="0.25">
      <c r="A12900" s="1">
        <v>45808</v>
      </c>
      <c r="B12900" t="s">
        <v>788</v>
      </c>
      <c r="C12900" t="s">
        <v>789</v>
      </c>
      <c r="D12900" s="4">
        <v>742.56000000000006</v>
      </c>
    </row>
    <row r="12901" spans="1:4" x14ac:dyDescent="0.25">
      <c r="A12901" s="1">
        <v>45808</v>
      </c>
      <c r="B12901" t="s">
        <v>790</v>
      </c>
      <c r="C12901" t="s">
        <v>791</v>
      </c>
      <c r="D12901" s="4">
        <v>1857</v>
      </c>
    </row>
    <row r="12902" spans="1:4" x14ac:dyDescent="0.25">
      <c r="A12902" s="1">
        <v>45808</v>
      </c>
      <c r="B12902" t="s">
        <v>792</v>
      </c>
      <c r="C12902" t="s">
        <v>793</v>
      </c>
      <c r="D12902" s="4">
        <v>41967.609999999986</v>
      </c>
    </row>
    <row r="12903" spans="1:4" x14ac:dyDescent="0.25">
      <c r="A12903" s="1">
        <v>45808</v>
      </c>
      <c r="B12903" t="s">
        <v>1336</v>
      </c>
      <c r="C12903" t="s">
        <v>1393</v>
      </c>
      <c r="D12903" s="4">
        <v>38742.83</v>
      </c>
    </row>
    <row r="12904" spans="1:4" x14ac:dyDescent="0.25">
      <c r="A12904" s="1">
        <v>45808</v>
      </c>
      <c r="B12904" t="s">
        <v>794</v>
      </c>
      <c r="C12904" t="s">
        <v>795</v>
      </c>
      <c r="D12904" s="4">
        <v>18106.940000000006</v>
      </c>
    </row>
    <row r="12905" spans="1:4" x14ac:dyDescent="0.25">
      <c r="A12905" s="1">
        <v>45808</v>
      </c>
      <c r="B12905" t="s">
        <v>796</v>
      </c>
      <c r="C12905" t="s">
        <v>797</v>
      </c>
      <c r="D12905" s="4">
        <v>2693.5099999999998</v>
      </c>
    </row>
    <row r="12906" spans="1:4" x14ac:dyDescent="0.25">
      <c r="A12906" s="1">
        <v>45808</v>
      </c>
      <c r="B12906" t="s">
        <v>800</v>
      </c>
      <c r="C12906" t="s">
        <v>801</v>
      </c>
      <c r="D12906" s="4">
        <v>17467.099999999999</v>
      </c>
    </row>
    <row r="12907" spans="1:4" x14ac:dyDescent="0.25">
      <c r="A12907" s="1">
        <v>45808</v>
      </c>
      <c r="B12907" t="s">
        <v>802</v>
      </c>
      <c r="C12907" t="s">
        <v>803</v>
      </c>
      <c r="D12907" s="4">
        <v>439.94</v>
      </c>
    </row>
    <row r="12908" spans="1:4" x14ac:dyDescent="0.25">
      <c r="A12908" s="1">
        <v>45808</v>
      </c>
      <c r="B12908" t="s">
        <v>804</v>
      </c>
      <c r="C12908" t="s">
        <v>805</v>
      </c>
      <c r="D12908" s="4">
        <v>7552.18</v>
      </c>
    </row>
    <row r="12909" spans="1:4" x14ac:dyDescent="0.25">
      <c r="A12909" s="1">
        <v>45808</v>
      </c>
      <c r="B12909" t="s">
        <v>1240</v>
      </c>
      <c r="C12909" t="s">
        <v>1241</v>
      </c>
      <c r="D12909" s="4">
        <v>3213.2</v>
      </c>
    </row>
    <row r="12910" spans="1:4" x14ac:dyDescent="0.25">
      <c r="A12910" s="1">
        <v>45808</v>
      </c>
      <c r="B12910" t="s">
        <v>812</v>
      </c>
      <c r="C12910" t="s">
        <v>813</v>
      </c>
      <c r="D12910" s="4">
        <v>4403.58</v>
      </c>
    </row>
    <row r="12911" spans="1:4" x14ac:dyDescent="0.25">
      <c r="A12911" s="1">
        <v>45808</v>
      </c>
      <c r="B12911" t="s">
        <v>816</v>
      </c>
      <c r="C12911" t="s">
        <v>817</v>
      </c>
      <c r="D12911" s="4">
        <v>1067.2899999999995</v>
      </c>
    </row>
    <row r="12912" spans="1:4" x14ac:dyDescent="0.25">
      <c r="A12912" s="1">
        <v>45808</v>
      </c>
      <c r="B12912" t="s">
        <v>818</v>
      </c>
      <c r="C12912" t="s">
        <v>819</v>
      </c>
      <c r="D12912" s="4">
        <v>14.92</v>
      </c>
    </row>
    <row r="12913" spans="1:4" x14ac:dyDescent="0.25">
      <c r="A12913" s="1">
        <v>45808</v>
      </c>
      <c r="B12913" t="s">
        <v>1152</v>
      </c>
      <c r="C12913" t="s">
        <v>1153</v>
      </c>
      <c r="D12913" s="4">
        <v>29.700000000000003</v>
      </c>
    </row>
    <row r="12914" spans="1:4" x14ac:dyDescent="0.25">
      <c r="A12914" s="1">
        <v>45808</v>
      </c>
      <c r="B12914" t="s">
        <v>820</v>
      </c>
      <c r="C12914" t="s">
        <v>821</v>
      </c>
      <c r="D12914" s="4">
        <v>8</v>
      </c>
    </row>
    <row r="12915" spans="1:4" x14ac:dyDescent="0.25">
      <c r="A12915" s="1">
        <v>45808</v>
      </c>
      <c r="B12915" t="s">
        <v>1247</v>
      </c>
      <c r="C12915" t="s">
        <v>1248</v>
      </c>
      <c r="D12915" s="4">
        <v>5367.99</v>
      </c>
    </row>
    <row r="12916" spans="1:4" x14ac:dyDescent="0.25">
      <c r="A12916" s="1">
        <v>45808</v>
      </c>
      <c r="B12916" t="s">
        <v>1249</v>
      </c>
      <c r="C12916" t="s">
        <v>1250</v>
      </c>
      <c r="D12916" s="4">
        <v>6430</v>
      </c>
    </row>
    <row r="12917" spans="1:4" x14ac:dyDescent="0.25">
      <c r="A12917" s="1">
        <v>45808</v>
      </c>
      <c r="B12917" t="s">
        <v>1252</v>
      </c>
      <c r="C12917" t="s">
        <v>1253</v>
      </c>
      <c r="D12917" s="4">
        <v>1968</v>
      </c>
    </row>
    <row r="12918" spans="1:4" x14ac:dyDescent="0.25">
      <c r="A12918" s="1">
        <v>45808</v>
      </c>
      <c r="B12918" t="s">
        <v>1242</v>
      </c>
      <c r="C12918" t="s">
        <v>1243</v>
      </c>
      <c r="D12918" s="4">
        <v>1828.62</v>
      </c>
    </row>
    <row r="12919" spans="1:4" x14ac:dyDescent="0.25">
      <c r="A12919" s="1">
        <v>45808</v>
      </c>
      <c r="B12919" t="s">
        <v>830</v>
      </c>
      <c r="C12919" t="s">
        <v>1366</v>
      </c>
      <c r="D12919" s="4">
        <v>16250</v>
      </c>
    </row>
    <row r="12920" spans="1:4" x14ac:dyDescent="0.25">
      <c r="A12920" s="1">
        <v>45808</v>
      </c>
      <c r="B12920" t="s">
        <v>832</v>
      </c>
      <c r="C12920" t="s">
        <v>833</v>
      </c>
      <c r="D12920" s="4">
        <v>5000</v>
      </c>
    </row>
    <row r="12921" spans="1:4" x14ac:dyDescent="0.25">
      <c r="A12921" s="1">
        <v>45808</v>
      </c>
      <c r="B12921" t="s">
        <v>836</v>
      </c>
      <c r="C12921" t="s">
        <v>837</v>
      </c>
      <c r="D12921" s="4">
        <v>400</v>
      </c>
    </row>
    <row r="12922" spans="1:4" x14ac:dyDescent="0.25">
      <c r="A12922" s="1">
        <v>45808</v>
      </c>
      <c r="B12922" t="s">
        <v>842</v>
      </c>
      <c r="C12922" t="s">
        <v>843</v>
      </c>
      <c r="D12922" s="4">
        <v>400</v>
      </c>
    </row>
    <row r="12923" spans="1:4" x14ac:dyDescent="0.25">
      <c r="A12923" s="1">
        <v>45808</v>
      </c>
      <c r="B12923" t="s">
        <v>1338</v>
      </c>
      <c r="C12923" t="s">
        <v>1339</v>
      </c>
      <c r="D12923" s="4">
        <v>9604.5</v>
      </c>
    </row>
    <row r="12924" spans="1:4" x14ac:dyDescent="0.25">
      <c r="A12924" s="1">
        <v>45808</v>
      </c>
      <c r="B12924" t="s">
        <v>1406</v>
      </c>
      <c r="C12924" t="s">
        <v>1407</v>
      </c>
      <c r="D12924" s="4">
        <v>1200</v>
      </c>
    </row>
    <row r="12925" spans="1:4" x14ac:dyDescent="0.25">
      <c r="A12925" s="1">
        <v>45808</v>
      </c>
      <c r="B12925" t="s">
        <v>867</v>
      </c>
      <c r="C12925" t="s">
        <v>868</v>
      </c>
      <c r="D12925" s="4">
        <v>9969.5000000000018</v>
      </c>
    </row>
    <row r="12926" spans="1:4" x14ac:dyDescent="0.25">
      <c r="A12926" s="1">
        <v>45808</v>
      </c>
      <c r="B12926" t="s">
        <v>869</v>
      </c>
      <c r="C12926" t="s">
        <v>870</v>
      </c>
      <c r="D12926" s="4">
        <v>6013.19</v>
      </c>
    </row>
    <row r="12927" spans="1:4" x14ac:dyDescent="0.25">
      <c r="A12927" s="1">
        <v>45808</v>
      </c>
      <c r="B12927" t="s">
        <v>1332</v>
      </c>
      <c r="C12927" t="s">
        <v>1333</v>
      </c>
      <c r="D12927" s="4">
        <v>3663.51</v>
      </c>
    </row>
    <row r="12928" spans="1:4" x14ac:dyDescent="0.25">
      <c r="A12928" s="1">
        <v>45808</v>
      </c>
      <c r="B12928" t="s">
        <v>1500</v>
      </c>
      <c r="C12928" t="s">
        <v>1501</v>
      </c>
      <c r="D12928" s="4">
        <v>739186.7799999998</v>
      </c>
    </row>
    <row r="12929" spans="1:4" x14ac:dyDescent="0.25">
      <c r="A12929" s="1">
        <v>45808</v>
      </c>
      <c r="B12929" t="s">
        <v>1503</v>
      </c>
      <c r="C12929" t="s">
        <v>1504</v>
      </c>
      <c r="D12929" s="4">
        <v>536879.88</v>
      </c>
    </row>
    <row r="12930" spans="1:4" x14ac:dyDescent="0.25">
      <c r="A12930" s="1">
        <v>45808</v>
      </c>
      <c r="B12930" t="s">
        <v>1505</v>
      </c>
      <c r="C12930" t="s">
        <v>1506</v>
      </c>
      <c r="D12930" s="4">
        <v>57402.109999999993</v>
      </c>
    </row>
    <row r="12931" spans="1:4" x14ac:dyDescent="0.25">
      <c r="A12931" s="1">
        <v>45808</v>
      </c>
      <c r="B12931" t="s">
        <v>1507</v>
      </c>
      <c r="C12931" t="s">
        <v>1508</v>
      </c>
      <c r="D12931" s="4">
        <v>94729.51999999999</v>
      </c>
    </row>
    <row r="12932" spans="1:4" x14ac:dyDescent="0.25">
      <c r="A12932" s="1">
        <v>45808</v>
      </c>
      <c r="B12932" t="s">
        <v>1509</v>
      </c>
      <c r="C12932" t="s">
        <v>1510</v>
      </c>
      <c r="D12932" s="4">
        <v>6605.0000000000036</v>
      </c>
    </row>
    <row r="12933" spans="1:4" x14ac:dyDescent="0.25">
      <c r="A12933" s="1">
        <v>45808</v>
      </c>
      <c r="B12933" t="s">
        <v>1515</v>
      </c>
      <c r="C12933" t="s">
        <v>1516</v>
      </c>
      <c r="D12933" s="4">
        <v>124808.98999999995</v>
      </c>
    </row>
    <row r="12934" spans="1:4" x14ac:dyDescent="0.25">
      <c r="A12934" s="1">
        <v>45808</v>
      </c>
      <c r="B12934" t="s">
        <v>1517</v>
      </c>
      <c r="C12934" t="s">
        <v>1518</v>
      </c>
      <c r="D12934" s="4">
        <v>115270.28000000001</v>
      </c>
    </row>
    <row r="12935" spans="1:4" x14ac:dyDescent="0.25">
      <c r="A12935" s="1">
        <v>45808</v>
      </c>
      <c r="B12935" t="s">
        <v>1519</v>
      </c>
      <c r="C12935" t="s">
        <v>1520</v>
      </c>
      <c r="D12935" s="4">
        <v>7732.487000000001</v>
      </c>
    </row>
    <row r="12936" spans="1:4" x14ac:dyDescent="0.25">
      <c r="A12936" s="1">
        <v>45808</v>
      </c>
      <c r="B12936" t="s">
        <v>1521</v>
      </c>
      <c r="C12936" t="s">
        <v>1522</v>
      </c>
      <c r="D12936" s="4">
        <v>2363.66</v>
      </c>
    </row>
    <row r="12937" spans="1:4" x14ac:dyDescent="0.25">
      <c r="A12937" s="1">
        <v>45808</v>
      </c>
      <c r="B12937" t="s">
        <v>1523</v>
      </c>
      <c r="C12937" t="s">
        <v>1524</v>
      </c>
      <c r="D12937" s="4">
        <v>22534.84</v>
      </c>
    </row>
    <row r="12938" spans="1:4" x14ac:dyDescent="0.25">
      <c r="A12938" s="1">
        <v>45808</v>
      </c>
      <c r="B12938" t="s">
        <v>1527</v>
      </c>
      <c r="C12938" t="s">
        <v>1528</v>
      </c>
      <c r="D12938" s="4">
        <v>54031.810000000012</v>
      </c>
    </row>
    <row r="12939" spans="1:4" x14ac:dyDescent="0.25">
      <c r="A12939" s="1">
        <v>45808</v>
      </c>
      <c r="B12939" t="s">
        <v>1529</v>
      </c>
      <c r="C12939" t="s">
        <v>1530</v>
      </c>
      <c r="D12939" s="4">
        <v>26233.230000000003</v>
      </c>
    </row>
    <row r="12940" spans="1:4" x14ac:dyDescent="0.25">
      <c r="A12940" s="1">
        <v>45808</v>
      </c>
      <c r="B12940" t="s">
        <v>1531</v>
      </c>
      <c r="C12940" t="s">
        <v>1532</v>
      </c>
      <c r="D12940" s="4">
        <v>3649.5000000000018</v>
      </c>
    </row>
    <row r="12941" spans="1:4" x14ac:dyDescent="0.25">
      <c r="A12941" s="1">
        <v>45808</v>
      </c>
      <c r="B12941" t="s">
        <v>1533</v>
      </c>
      <c r="C12941" t="s">
        <v>1534</v>
      </c>
      <c r="D12941" s="4">
        <v>1294.3699999999999</v>
      </c>
    </row>
    <row r="12942" spans="1:4" x14ac:dyDescent="0.25">
      <c r="A12942" s="1">
        <v>45808</v>
      </c>
      <c r="B12942" t="s">
        <v>1535</v>
      </c>
      <c r="C12942" t="s">
        <v>1536</v>
      </c>
      <c r="D12942" s="4">
        <v>4923.83</v>
      </c>
    </row>
    <row r="12943" spans="1:4" x14ac:dyDescent="0.25">
      <c r="A12943" s="1">
        <v>45808</v>
      </c>
      <c r="B12943" t="s">
        <v>1537</v>
      </c>
      <c r="C12943" t="s">
        <v>1538</v>
      </c>
      <c r="D12943" s="4">
        <v>6661.3600000000006</v>
      </c>
    </row>
    <row r="12944" spans="1:4" x14ac:dyDescent="0.25">
      <c r="A12944" s="1">
        <v>45808</v>
      </c>
      <c r="B12944" t="s">
        <v>1541</v>
      </c>
      <c r="C12944" t="s">
        <v>1542</v>
      </c>
      <c r="D12944" s="4">
        <v>3581</v>
      </c>
    </row>
    <row r="12945" spans="1:4" x14ac:dyDescent="0.25">
      <c r="A12945" s="1">
        <v>45808</v>
      </c>
      <c r="B12945" t="s">
        <v>1543</v>
      </c>
      <c r="C12945" t="s">
        <v>1544</v>
      </c>
      <c r="D12945" s="4">
        <v>1512</v>
      </c>
    </row>
    <row r="12946" spans="1:4" x14ac:dyDescent="0.25">
      <c r="A12946" s="1">
        <v>45808</v>
      </c>
      <c r="B12946" t="s">
        <v>1545</v>
      </c>
      <c r="C12946" t="s">
        <v>1546</v>
      </c>
      <c r="D12946" s="4">
        <v>100</v>
      </c>
    </row>
    <row r="12947" spans="1:4" x14ac:dyDescent="0.25">
      <c r="A12947" s="1">
        <v>45808</v>
      </c>
      <c r="B12947" t="s">
        <v>1547</v>
      </c>
      <c r="C12947" t="s">
        <v>1548</v>
      </c>
      <c r="D12947" s="4">
        <v>362</v>
      </c>
    </row>
    <row r="12948" spans="1:4" x14ac:dyDescent="0.25">
      <c r="A12948" s="1">
        <v>45808</v>
      </c>
      <c r="B12948" t="s">
        <v>911</v>
      </c>
      <c r="C12948" t="s">
        <v>912</v>
      </c>
      <c r="D12948" s="4">
        <v>8505.7999999999993</v>
      </c>
    </row>
    <row r="12949" spans="1:4" x14ac:dyDescent="0.25">
      <c r="A12949" s="1">
        <v>45808</v>
      </c>
      <c r="B12949" t="s">
        <v>919</v>
      </c>
      <c r="C12949" t="s">
        <v>920</v>
      </c>
      <c r="D12949" s="4">
        <v>1977.45</v>
      </c>
    </row>
    <row r="12950" spans="1:4" x14ac:dyDescent="0.25">
      <c r="A12950" s="1">
        <v>45808</v>
      </c>
      <c r="B12950" t="s">
        <v>924</v>
      </c>
      <c r="C12950" t="s">
        <v>925</v>
      </c>
      <c r="D12950" s="4">
        <v>14945.2</v>
      </c>
    </row>
    <row r="12951" spans="1:4" x14ac:dyDescent="0.25">
      <c r="A12951" s="1">
        <v>45808</v>
      </c>
      <c r="B12951" t="s">
        <v>927</v>
      </c>
      <c r="C12951" t="s">
        <v>928</v>
      </c>
      <c r="D12951" s="4">
        <v>6067.55</v>
      </c>
    </row>
    <row r="12952" spans="1:4" x14ac:dyDescent="0.25">
      <c r="A12952" s="1">
        <v>45808</v>
      </c>
      <c r="B12952" t="s">
        <v>931</v>
      </c>
      <c r="C12952" t="s">
        <v>932</v>
      </c>
      <c r="D12952" s="4">
        <v>12860.45</v>
      </c>
    </row>
    <row r="12953" spans="1:4" x14ac:dyDescent="0.25">
      <c r="A12953" s="1">
        <v>45808</v>
      </c>
      <c r="B12953" t="s">
        <v>935</v>
      </c>
      <c r="C12953" t="s">
        <v>936</v>
      </c>
      <c r="D12953" s="4">
        <v>8674.5</v>
      </c>
    </row>
    <row r="12954" spans="1:4" x14ac:dyDescent="0.25">
      <c r="A12954" s="1">
        <v>45808</v>
      </c>
      <c r="B12954" t="s">
        <v>938</v>
      </c>
      <c r="C12954" t="s">
        <v>939</v>
      </c>
      <c r="D12954" s="4">
        <v>2319</v>
      </c>
    </row>
    <row r="12955" spans="1:4" x14ac:dyDescent="0.25">
      <c r="A12955" s="1">
        <v>45808</v>
      </c>
      <c r="B12955" t="s">
        <v>942</v>
      </c>
      <c r="C12955" t="s">
        <v>943</v>
      </c>
      <c r="D12955" s="4">
        <v>534.79999999999995</v>
      </c>
    </row>
    <row r="12956" spans="1:4" x14ac:dyDescent="0.25">
      <c r="A12956" s="1">
        <v>45808</v>
      </c>
      <c r="B12956" t="s">
        <v>948</v>
      </c>
      <c r="C12956" t="s">
        <v>949</v>
      </c>
      <c r="D12956" s="4">
        <v>125.7</v>
      </c>
    </row>
    <row r="12957" spans="1:4" x14ac:dyDescent="0.25">
      <c r="A12957" s="1">
        <v>45808</v>
      </c>
      <c r="B12957" t="s">
        <v>952</v>
      </c>
      <c r="C12957" t="s">
        <v>953</v>
      </c>
      <c r="D12957" s="4">
        <v>191574.18</v>
      </c>
    </row>
    <row r="12958" spans="1:4" x14ac:dyDescent="0.25">
      <c r="A12958" s="1">
        <v>45808</v>
      </c>
      <c r="B12958" t="s">
        <v>955</v>
      </c>
      <c r="C12958" t="s">
        <v>956</v>
      </c>
      <c r="D12958" s="4">
        <v>460381.31</v>
      </c>
    </row>
    <row r="12959" spans="1:4" x14ac:dyDescent="0.25">
      <c r="A12959" s="1">
        <v>45808</v>
      </c>
      <c r="B12959" t="s">
        <v>961</v>
      </c>
      <c r="C12959" t="s">
        <v>962</v>
      </c>
      <c r="D12959" s="4">
        <v>5325</v>
      </c>
    </row>
    <row r="12960" spans="1:4" x14ac:dyDescent="0.25">
      <c r="A12960" s="1">
        <v>45808</v>
      </c>
      <c r="B12960" t="s">
        <v>971</v>
      </c>
      <c r="C12960" t="s">
        <v>972</v>
      </c>
      <c r="D12960" s="4">
        <v>182</v>
      </c>
    </row>
    <row r="12961" spans="1:4" x14ac:dyDescent="0.25">
      <c r="A12961" s="1">
        <v>45808</v>
      </c>
      <c r="B12961" t="s">
        <v>977</v>
      </c>
      <c r="C12961" t="s">
        <v>978</v>
      </c>
      <c r="D12961" s="4">
        <v>96.79</v>
      </c>
    </row>
    <row r="12962" spans="1:4" x14ac:dyDescent="0.25">
      <c r="A12962" s="1">
        <v>45808</v>
      </c>
      <c r="B12962" t="s">
        <v>989</v>
      </c>
      <c r="C12962" t="s">
        <v>990</v>
      </c>
      <c r="D12962" s="4">
        <v>11511.32</v>
      </c>
    </row>
    <row r="12963" spans="1:4" x14ac:dyDescent="0.25">
      <c r="A12963" s="1">
        <v>45808</v>
      </c>
      <c r="B12963" t="s">
        <v>993</v>
      </c>
      <c r="C12963" t="s">
        <v>994</v>
      </c>
      <c r="D12963" s="4">
        <v>361.11999999999995</v>
      </c>
    </row>
    <row r="12964" spans="1:4" x14ac:dyDescent="0.25">
      <c r="A12964" s="1">
        <v>45808</v>
      </c>
      <c r="B12964" t="s">
        <v>1005</v>
      </c>
      <c r="C12964" t="s">
        <v>1006</v>
      </c>
      <c r="D12964" s="4">
        <v>2.0400000000000045</v>
      </c>
    </row>
    <row r="12965" spans="1:4" x14ac:dyDescent="0.25">
      <c r="A12965" s="1">
        <v>45808</v>
      </c>
      <c r="B12965" t="s">
        <v>1007</v>
      </c>
      <c r="C12965" t="s">
        <v>1008</v>
      </c>
      <c r="D12965" s="4">
        <v>4422.17</v>
      </c>
    </row>
    <row r="12966" spans="1:4" x14ac:dyDescent="0.25">
      <c r="A12966" s="1">
        <v>45808</v>
      </c>
      <c r="B12966" t="s">
        <v>1162</v>
      </c>
      <c r="C12966" t="s">
        <v>1163</v>
      </c>
      <c r="D12966" s="4">
        <v>1133.0100000000011</v>
      </c>
    </row>
    <row r="12967" spans="1:4" x14ac:dyDescent="0.25">
      <c r="A12967" s="1">
        <v>45808</v>
      </c>
      <c r="B12967" t="s">
        <v>1021</v>
      </c>
      <c r="C12967" t="s">
        <v>1022</v>
      </c>
      <c r="D12967" s="4">
        <v>2143.92</v>
      </c>
    </row>
    <row r="12968" spans="1:4" x14ac:dyDescent="0.25">
      <c r="A12968" s="1">
        <v>45808</v>
      </c>
      <c r="B12968" t="s">
        <v>1025</v>
      </c>
      <c r="C12968" t="s">
        <v>1026</v>
      </c>
      <c r="D12968" s="4">
        <v>184.99</v>
      </c>
    </row>
    <row r="12969" spans="1:4" x14ac:dyDescent="0.25">
      <c r="A12969" s="1">
        <v>45808</v>
      </c>
      <c r="B12969" t="s">
        <v>1227</v>
      </c>
      <c r="C12969" t="s">
        <v>1228</v>
      </c>
      <c r="D12969" s="4">
        <v>16366.509999999995</v>
      </c>
    </row>
    <row r="12970" spans="1:4" x14ac:dyDescent="0.25">
      <c r="A12970" s="1">
        <v>45808</v>
      </c>
      <c r="B12970" t="s">
        <v>27</v>
      </c>
      <c r="C12970" t="s">
        <v>1032</v>
      </c>
      <c r="D12970" s="4">
        <v>-2754967.0499999993</v>
      </c>
    </row>
    <row r="12971" spans="1:4" x14ac:dyDescent="0.25">
      <c r="A12971" s="1">
        <v>45808</v>
      </c>
      <c r="B12971" t="s">
        <v>28</v>
      </c>
      <c r="C12971" t="s">
        <v>1039</v>
      </c>
      <c r="D12971" s="4">
        <v>379.94000000000017</v>
      </c>
    </row>
    <row r="12972" spans="1:4" x14ac:dyDescent="0.25">
      <c r="A12972" s="1">
        <v>45808</v>
      </c>
      <c r="B12972" t="s">
        <v>29</v>
      </c>
      <c r="C12972" t="s">
        <v>1040</v>
      </c>
      <c r="D12972" s="4">
        <v>-156.69</v>
      </c>
    </row>
    <row r="12973" spans="1:4" x14ac:dyDescent="0.25">
      <c r="A12973" s="1">
        <v>45808</v>
      </c>
      <c r="B12973" t="s">
        <v>31</v>
      </c>
      <c r="C12973" t="s">
        <v>1293</v>
      </c>
      <c r="D12973" s="4">
        <v>-11756</v>
      </c>
    </row>
    <row r="12974" spans="1:4" x14ac:dyDescent="0.25">
      <c r="A12974" s="1">
        <v>45808</v>
      </c>
      <c r="B12974" t="s">
        <v>32</v>
      </c>
      <c r="C12974" t="s">
        <v>1268</v>
      </c>
      <c r="D12974" s="4">
        <v>-25300</v>
      </c>
    </row>
    <row r="12975" spans="1:4" x14ac:dyDescent="0.25">
      <c r="A12975" s="1">
        <v>45808</v>
      </c>
      <c r="B12975" t="s">
        <v>34</v>
      </c>
      <c r="C12975" t="s">
        <v>1044</v>
      </c>
      <c r="D12975" s="4">
        <v>-112372</v>
      </c>
    </row>
    <row r="12976" spans="1:4" x14ac:dyDescent="0.25">
      <c r="A12976" s="1">
        <v>45808</v>
      </c>
      <c r="B12976" t="s">
        <v>25</v>
      </c>
      <c r="C12976" t="s">
        <v>1049</v>
      </c>
      <c r="D12976" s="4">
        <v>-133364.43999999997</v>
      </c>
    </row>
    <row r="12977" spans="1:4" x14ac:dyDescent="0.25">
      <c r="A12977" s="1">
        <v>45808</v>
      </c>
      <c r="B12977" t="s">
        <v>1056</v>
      </c>
      <c r="C12977" t="s">
        <v>1057</v>
      </c>
      <c r="D12977" s="4">
        <v>-242060.99</v>
      </c>
    </row>
    <row r="12978" spans="1:4" x14ac:dyDescent="0.25">
      <c r="A12978" s="1">
        <v>45808</v>
      </c>
      <c r="B12978" t="s">
        <v>1058</v>
      </c>
      <c r="C12978" t="s">
        <v>1059</v>
      </c>
      <c r="D12978" s="4">
        <v>-410438.79999999981</v>
      </c>
    </row>
    <row r="12979" spans="1:4" x14ac:dyDescent="0.25">
      <c r="A12979" s="1">
        <v>45808</v>
      </c>
      <c r="B12979" t="s">
        <v>1066</v>
      </c>
      <c r="C12979" t="s">
        <v>1067</v>
      </c>
      <c r="D12979" s="4">
        <v>-0.31000000000994987</v>
      </c>
    </row>
    <row r="12980" spans="1:4" x14ac:dyDescent="0.25">
      <c r="A12980" s="1">
        <v>45808</v>
      </c>
      <c r="B12980" t="s">
        <v>1166</v>
      </c>
      <c r="C12980" t="s">
        <v>1167</v>
      </c>
      <c r="D12980" s="4">
        <v>-5</v>
      </c>
    </row>
    <row r="12981" spans="1:4" x14ac:dyDescent="0.25">
      <c r="A12981" s="1">
        <v>45808</v>
      </c>
      <c r="B12981" t="s">
        <v>1168</v>
      </c>
      <c r="C12981" t="s">
        <v>1169</v>
      </c>
      <c r="D12981" s="4">
        <v>-6087.5</v>
      </c>
    </row>
    <row r="12982" spans="1:4" x14ac:dyDescent="0.25">
      <c r="A12982" s="1">
        <v>45808</v>
      </c>
      <c r="B12982" t="s">
        <v>1080</v>
      </c>
      <c r="C12982" t="s">
        <v>1081</v>
      </c>
      <c r="D12982" s="4">
        <v>-3282.43</v>
      </c>
    </row>
    <row r="12983" spans="1:4" x14ac:dyDescent="0.25">
      <c r="A12983" s="1">
        <v>45808</v>
      </c>
      <c r="B12983" t="s">
        <v>1322</v>
      </c>
      <c r="C12983" t="s">
        <v>1323</v>
      </c>
      <c r="D12983" s="4">
        <v>-1694.14</v>
      </c>
    </row>
    <row r="12984" spans="1:4" x14ac:dyDescent="0.25">
      <c r="A12984" s="1">
        <v>45808</v>
      </c>
      <c r="B12984" t="s">
        <v>1084</v>
      </c>
      <c r="C12984" t="s">
        <v>1085</v>
      </c>
      <c r="D12984" s="4">
        <v>-15000</v>
      </c>
    </row>
    <row r="12985" spans="1:4" x14ac:dyDescent="0.25">
      <c r="A12985" s="1">
        <v>45808</v>
      </c>
      <c r="B12985" t="s">
        <v>1089</v>
      </c>
      <c r="C12985" t="s">
        <v>1090</v>
      </c>
      <c r="D12985" s="4">
        <v>-157908.59000000003</v>
      </c>
    </row>
    <row r="12986" spans="1:4" x14ac:dyDescent="0.25">
      <c r="A12986" s="1">
        <v>45808</v>
      </c>
      <c r="B12986" t="s">
        <v>1101</v>
      </c>
      <c r="C12986" t="s">
        <v>1102</v>
      </c>
      <c r="D12986" s="4">
        <v>-11443.95</v>
      </c>
    </row>
    <row r="12987" spans="1:4" x14ac:dyDescent="0.25">
      <c r="A12987" s="1">
        <v>45838</v>
      </c>
      <c r="B12987" t="s">
        <v>1182</v>
      </c>
      <c r="C12987" t="s">
        <v>1183</v>
      </c>
      <c r="D12987" s="4">
        <v>249.99999999998727</v>
      </c>
    </row>
    <row r="12988" spans="1:4" x14ac:dyDescent="0.25">
      <c r="A12988" s="1">
        <v>45838</v>
      </c>
      <c r="B12988" t="s">
        <v>570</v>
      </c>
      <c r="C12988" t="s">
        <v>571</v>
      </c>
      <c r="D12988" s="4">
        <v>10000</v>
      </c>
    </row>
    <row r="12989" spans="1:4" x14ac:dyDescent="0.25">
      <c r="A12989" s="1">
        <v>45838</v>
      </c>
      <c r="B12989" t="s">
        <v>576</v>
      </c>
      <c r="C12989" t="s">
        <v>577</v>
      </c>
      <c r="D12989" s="4">
        <v>38543</v>
      </c>
    </row>
    <row r="12990" spans="1:4" x14ac:dyDescent="0.25">
      <c r="A12990" s="1">
        <v>45838</v>
      </c>
      <c r="B12990" t="s">
        <v>580</v>
      </c>
      <c r="C12990" t="s">
        <v>581</v>
      </c>
      <c r="D12990" s="4">
        <v>103027.1</v>
      </c>
    </row>
    <row r="12991" spans="1:4" x14ac:dyDescent="0.25">
      <c r="A12991" s="1">
        <v>45838</v>
      </c>
      <c r="B12991" t="s">
        <v>588</v>
      </c>
      <c r="C12991" t="s">
        <v>589</v>
      </c>
      <c r="D12991" s="4">
        <v>59322.69</v>
      </c>
    </row>
    <row r="12992" spans="1:4" x14ac:dyDescent="0.25">
      <c r="A12992" s="1">
        <v>45838</v>
      </c>
      <c r="B12992" t="s">
        <v>592</v>
      </c>
      <c r="C12992" t="s">
        <v>593</v>
      </c>
      <c r="D12992" s="4">
        <v>87545.25</v>
      </c>
    </row>
    <row r="12993" spans="1:4" x14ac:dyDescent="0.25">
      <c r="A12993" s="1">
        <v>45838</v>
      </c>
      <c r="B12993" t="s">
        <v>597</v>
      </c>
      <c r="C12993" t="s">
        <v>598</v>
      </c>
      <c r="D12993" s="4">
        <v>693957.03</v>
      </c>
    </row>
    <row r="12994" spans="1:4" x14ac:dyDescent="0.25">
      <c r="A12994" s="1">
        <v>45838</v>
      </c>
      <c r="B12994" t="s">
        <v>601</v>
      </c>
      <c r="C12994" t="s">
        <v>602</v>
      </c>
      <c r="D12994" s="4">
        <v>136992.31</v>
      </c>
    </row>
    <row r="12995" spans="1:4" x14ac:dyDescent="0.25">
      <c r="A12995" s="1">
        <v>45838</v>
      </c>
      <c r="B12995" t="s">
        <v>605</v>
      </c>
      <c r="C12995" t="s">
        <v>606</v>
      </c>
      <c r="D12995" s="4">
        <v>229033.74</v>
      </c>
    </row>
    <row r="12996" spans="1:4" x14ac:dyDescent="0.25">
      <c r="A12996" s="1">
        <v>45838</v>
      </c>
      <c r="B12996" t="s">
        <v>1334</v>
      </c>
      <c r="C12996" t="s">
        <v>1335</v>
      </c>
      <c r="D12996" s="4">
        <v>140736</v>
      </c>
    </row>
    <row r="12997" spans="1:4" x14ac:dyDescent="0.25">
      <c r="A12997" s="1">
        <v>45838</v>
      </c>
      <c r="B12997" t="s">
        <v>611</v>
      </c>
      <c r="C12997" t="s">
        <v>612</v>
      </c>
      <c r="D12997" s="4">
        <v>348976.49000000005</v>
      </c>
    </row>
    <row r="12998" spans="1:4" x14ac:dyDescent="0.25">
      <c r="A12998" s="1">
        <v>45838</v>
      </c>
      <c r="B12998" t="s">
        <v>1391</v>
      </c>
      <c r="C12998" t="s">
        <v>1392</v>
      </c>
      <c r="D12998" s="4">
        <v>1508.2</v>
      </c>
    </row>
    <row r="12999" spans="1:4" x14ac:dyDescent="0.25">
      <c r="A12999" s="1">
        <v>45838</v>
      </c>
      <c r="B12999" t="s">
        <v>617</v>
      </c>
      <c r="C12999" t="s">
        <v>618</v>
      </c>
      <c r="D12999" s="4">
        <v>107017.65</v>
      </c>
    </row>
    <row r="13000" spans="1:4" x14ac:dyDescent="0.25">
      <c r="A13000" s="1">
        <v>45838</v>
      </c>
      <c r="B13000" t="s">
        <v>621</v>
      </c>
      <c r="C13000" t="s">
        <v>622</v>
      </c>
      <c r="D13000" s="4">
        <v>16409.09</v>
      </c>
    </row>
    <row r="13001" spans="1:4" x14ac:dyDescent="0.25">
      <c r="A13001" s="1">
        <v>45838</v>
      </c>
      <c r="B13001" t="s">
        <v>625</v>
      </c>
      <c r="C13001" t="s">
        <v>626</v>
      </c>
      <c r="D13001" s="4">
        <v>15085.040000000023</v>
      </c>
    </row>
    <row r="13002" spans="1:4" x14ac:dyDescent="0.25">
      <c r="A13002" s="1">
        <v>45838</v>
      </c>
      <c r="B13002" t="s">
        <v>48</v>
      </c>
      <c r="C13002" t="s">
        <v>49</v>
      </c>
      <c r="D13002" s="4">
        <v>340</v>
      </c>
    </row>
    <row r="13003" spans="1:4" x14ac:dyDescent="0.25">
      <c r="A13003" s="1">
        <v>45838</v>
      </c>
      <c r="B13003" t="s">
        <v>53</v>
      </c>
      <c r="C13003" t="s">
        <v>54</v>
      </c>
      <c r="D13003" s="4">
        <v>2500</v>
      </c>
    </row>
    <row r="13004" spans="1:4" x14ac:dyDescent="0.25">
      <c r="A13004" s="1">
        <v>45838</v>
      </c>
      <c r="B13004" t="s">
        <v>57</v>
      </c>
      <c r="C13004" t="s">
        <v>58</v>
      </c>
      <c r="D13004" s="4">
        <v>250</v>
      </c>
    </row>
    <row r="13005" spans="1:4" x14ac:dyDescent="0.25">
      <c r="A13005" s="1">
        <v>45838</v>
      </c>
      <c r="B13005" t="s">
        <v>61</v>
      </c>
      <c r="C13005" t="s">
        <v>62</v>
      </c>
      <c r="D13005" s="4">
        <v>997500</v>
      </c>
    </row>
    <row r="13006" spans="1:4" x14ac:dyDescent="0.25">
      <c r="A13006" s="1">
        <v>45838</v>
      </c>
      <c r="B13006" t="s">
        <v>64</v>
      </c>
      <c r="C13006" t="s">
        <v>65</v>
      </c>
      <c r="D13006" s="4">
        <v>57523.069999999992</v>
      </c>
    </row>
    <row r="13007" spans="1:4" x14ac:dyDescent="0.25">
      <c r="A13007" s="1">
        <v>45838</v>
      </c>
      <c r="B13007" t="s">
        <v>66</v>
      </c>
      <c r="C13007" t="s">
        <v>67</v>
      </c>
      <c r="D13007" s="4">
        <v>60698.520000000011</v>
      </c>
    </row>
    <row r="13008" spans="1:4" x14ac:dyDescent="0.25">
      <c r="A13008" s="1">
        <v>45838</v>
      </c>
      <c r="B13008" t="s">
        <v>139</v>
      </c>
      <c r="C13008" t="s">
        <v>654</v>
      </c>
      <c r="D13008" s="4">
        <v>398484.87000000005</v>
      </c>
    </row>
    <row r="13009" spans="1:4" x14ac:dyDescent="0.25">
      <c r="A13009" s="1">
        <v>45838</v>
      </c>
      <c r="B13009" t="s">
        <v>143</v>
      </c>
      <c r="C13009" t="s">
        <v>662</v>
      </c>
      <c r="D13009" s="4">
        <v>244531.56</v>
      </c>
    </row>
    <row r="13010" spans="1:4" x14ac:dyDescent="0.25">
      <c r="A13010" s="1">
        <v>45838</v>
      </c>
      <c r="B13010" t="s">
        <v>665</v>
      </c>
      <c r="C13010" t="s">
        <v>666</v>
      </c>
      <c r="D13010" s="4">
        <v>1158970.5199999926</v>
      </c>
    </row>
    <row r="13011" spans="1:4" x14ac:dyDescent="0.25">
      <c r="A13011" s="1">
        <v>45838</v>
      </c>
      <c r="B13011" t="s">
        <v>670</v>
      </c>
      <c r="C13011" t="s">
        <v>671</v>
      </c>
      <c r="D13011" s="4">
        <v>139578.93000000002</v>
      </c>
    </row>
    <row r="13012" spans="1:4" x14ac:dyDescent="0.25">
      <c r="A13012" s="1">
        <v>45838</v>
      </c>
      <c r="B13012" t="s">
        <v>674</v>
      </c>
      <c r="C13012" t="s">
        <v>675</v>
      </c>
      <c r="D13012" s="4">
        <v>97598.259999999922</v>
      </c>
    </row>
    <row r="13013" spans="1:4" x14ac:dyDescent="0.25">
      <c r="A13013" s="1">
        <v>45838</v>
      </c>
      <c r="B13013" t="s">
        <v>678</v>
      </c>
      <c r="C13013" t="s">
        <v>679</v>
      </c>
      <c r="D13013" s="4">
        <v>22567.760000000013</v>
      </c>
    </row>
    <row r="13014" spans="1:4" x14ac:dyDescent="0.25">
      <c r="A13014" s="1">
        <v>45838</v>
      </c>
      <c r="B13014" t="s">
        <v>687</v>
      </c>
      <c r="C13014" t="s">
        <v>688</v>
      </c>
      <c r="D13014" s="4">
        <v>7103</v>
      </c>
    </row>
    <row r="13015" spans="1:4" x14ac:dyDescent="0.25">
      <c r="A13015" s="1">
        <v>45838</v>
      </c>
      <c r="B13015" t="s">
        <v>1184</v>
      </c>
      <c r="C13015" t="s">
        <v>1185</v>
      </c>
      <c r="D13015" s="4">
        <v>86559.999999999985</v>
      </c>
    </row>
    <row r="13016" spans="1:4" x14ac:dyDescent="0.25">
      <c r="A13016" s="1">
        <v>45838</v>
      </c>
      <c r="B13016" t="s">
        <v>1404</v>
      </c>
      <c r="C13016" t="s">
        <v>1405</v>
      </c>
      <c r="D13016" s="4">
        <v>-0.41</v>
      </c>
    </row>
    <row r="13017" spans="1:4" x14ac:dyDescent="0.25">
      <c r="A13017" s="1">
        <v>45838</v>
      </c>
      <c r="B13017" t="s">
        <v>1360</v>
      </c>
      <c r="C13017" t="s">
        <v>1361</v>
      </c>
      <c r="D13017" s="4">
        <v>-3205.1400000000035</v>
      </c>
    </row>
    <row r="13018" spans="1:4" x14ac:dyDescent="0.25">
      <c r="A13018" s="1">
        <v>45838</v>
      </c>
      <c r="B13018" t="s">
        <v>723</v>
      </c>
      <c r="C13018" t="s">
        <v>724</v>
      </c>
      <c r="D13018" s="4">
        <v>73966.430000000022</v>
      </c>
    </row>
    <row r="13019" spans="1:4" x14ac:dyDescent="0.25">
      <c r="A13019" s="1">
        <v>45838</v>
      </c>
      <c r="B13019" t="s">
        <v>736</v>
      </c>
      <c r="C13019" t="s">
        <v>737</v>
      </c>
      <c r="D13019" s="4">
        <v>224686.50000000003</v>
      </c>
    </row>
    <row r="13020" spans="1:4" x14ac:dyDescent="0.25">
      <c r="A13020" s="1">
        <v>45838</v>
      </c>
      <c r="B13020" t="s">
        <v>740</v>
      </c>
      <c r="C13020" t="s">
        <v>741</v>
      </c>
      <c r="D13020" s="4">
        <v>4159.420000000041</v>
      </c>
    </row>
    <row r="13021" spans="1:4" x14ac:dyDescent="0.25">
      <c r="A13021" s="1">
        <v>45838</v>
      </c>
      <c r="B13021" t="s">
        <v>744</v>
      </c>
      <c r="C13021" t="s">
        <v>745</v>
      </c>
      <c r="D13021" s="4">
        <v>-330.55999999993554</v>
      </c>
    </row>
    <row r="13022" spans="1:4" x14ac:dyDescent="0.25">
      <c r="A13022" s="1">
        <v>45838</v>
      </c>
      <c r="B13022" t="s">
        <v>753</v>
      </c>
      <c r="C13022" t="s">
        <v>754</v>
      </c>
      <c r="D13022" s="4">
        <v>47142.770000000004</v>
      </c>
    </row>
    <row r="13023" spans="1:4" x14ac:dyDescent="0.25">
      <c r="A13023" s="1">
        <v>45838</v>
      </c>
      <c r="B13023" t="s">
        <v>761</v>
      </c>
      <c r="C13023" t="s">
        <v>762</v>
      </c>
      <c r="D13023" s="4">
        <v>3182.4</v>
      </c>
    </row>
    <row r="13024" spans="1:4" x14ac:dyDescent="0.25">
      <c r="A13024" s="1">
        <v>45838</v>
      </c>
      <c r="B13024" t="s">
        <v>1190</v>
      </c>
      <c r="C13024" t="s">
        <v>1191</v>
      </c>
      <c r="D13024" s="4">
        <v>2.409999999988969</v>
      </c>
    </row>
    <row r="13025" spans="1:4" x14ac:dyDescent="0.25">
      <c r="A13025" s="1">
        <v>45838</v>
      </c>
      <c r="B13025" t="s">
        <v>779</v>
      </c>
      <c r="C13025" t="s">
        <v>780</v>
      </c>
      <c r="D13025" s="4">
        <v>21633.200000000001</v>
      </c>
    </row>
    <row r="13026" spans="1:4" x14ac:dyDescent="0.25">
      <c r="A13026" s="1">
        <v>45838</v>
      </c>
      <c r="B13026" t="s">
        <v>68</v>
      </c>
      <c r="C13026" t="s">
        <v>69</v>
      </c>
      <c r="D13026" s="4">
        <v>7314.8300000000017</v>
      </c>
    </row>
    <row r="13027" spans="1:4" x14ac:dyDescent="0.25">
      <c r="A13027" s="1">
        <v>45838</v>
      </c>
      <c r="B13027" t="s">
        <v>70</v>
      </c>
      <c r="C13027" t="s">
        <v>71</v>
      </c>
      <c r="D13027" s="4">
        <v>24179.807999998447</v>
      </c>
    </row>
    <row r="13028" spans="1:4" x14ac:dyDescent="0.25">
      <c r="A13028" s="1">
        <v>45838</v>
      </c>
      <c r="B13028" t="s">
        <v>72</v>
      </c>
      <c r="C13028" t="s">
        <v>73</v>
      </c>
      <c r="D13028" s="4">
        <v>2408.0499999999993</v>
      </c>
    </row>
    <row r="13029" spans="1:4" x14ac:dyDescent="0.25">
      <c r="A13029" s="1">
        <v>45838</v>
      </c>
      <c r="B13029" t="s">
        <v>74</v>
      </c>
      <c r="C13029" t="s">
        <v>75</v>
      </c>
      <c r="D13029" s="4">
        <v>1951.5699999999997</v>
      </c>
    </row>
    <row r="13030" spans="1:4" x14ac:dyDescent="0.25">
      <c r="A13030" s="1">
        <v>45838</v>
      </c>
      <c r="B13030" t="s">
        <v>102</v>
      </c>
      <c r="C13030" t="s">
        <v>103</v>
      </c>
      <c r="D13030" s="4">
        <v>4138.2299999999996</v>
      </c>
    </row>
    <row r="13031" spans="1:4" x14ac:dyDescent="0.25">
      <c r="A13031" s="1">
        <v>45838</v>
      </c>
      <c r="B13031" t="s">
        <v>78</v>
      </c>
      <c r="C13031" t="s">
        <v>79</v>
      </c>
      <c r="D13031" s="4">
        <v>334360.54000000551</v>
      </c>
    </row>
    <row r="13032" spans="1:4" x14ac:dyDescent="0.25">
      <c r="A13032" s="1">
        <v>45838</v>
      </c>
      <c r="B13032" t="s">
        <v>80</v>
      </c>
      <c r="C13032" t="s">
        <v>81</v>
      </c>
      <c r="D13032" s="4">
        <v>158.53999999978987</v>
      </c>
    </row>
    <row r="13033" spans="1:4" x14ac:dyDescent="0.25">
      <c r="A13033" s="1">
        <v>45838</v>
      </c>
      <c r="B13033" t="s">
        <v>84</v>
      </c>
      <c r="C13033" t="s">
        <v>85</v>
      </c>
      <c r="D13033" s="4">
        <v>35631.340000002667</v>
      </c>
    </row>
    <row r="13034" spans="1:4" x14ac:dyDescent="0.25">
      <c r="A13034" s="1">
        <v>45838</v>
      </c>
      <c r="B13034" t="s">
        <v>86</v>
      </c>
      <c r="C13034" t="s">
        <v>87</v>
      </c>
      <c r="D13034" s="4">
        <v>225538.55000000002</v>
      </c>
    </row>
    <row r="13035" spans="1:4" x14ac:dyDescent="0.25">
      <c r="A13035" s="1">
        <v>45838</v>
      </c>
      <c r="B13035" t="s">
        <v>88</v>
      </c>
      <c r="C13035" t="s">
        <v>89</v>
      </c>
      <c r="D13035" s="4">
        <v>25400.740000000296</v>
      </c>
    </row>
    <row r="13036" spans="1:4" x14ac:dyDescent="0.25">
      <c r="A13036" s="1">
        <v>45838</v>
      </c>
      <c r="B13036" t="s">
        <v>90</v>
      </c>
      <c r="C13036" t="s">
        <v>91</v>
      </c>
      <c r="D13036" s="4">
        <v>9520.1799999999876</v>
      </c>
    </row>
    <row r="13037" spans="1:4" x14ac:dyDescent="0.25">
      <c r="A13037" s="1">
        <v>45838</v>
      </c>
      <c r="B13037" t="s">
        <v>92</v>
      </c>
      <c r="C13037" t="s">
        <v>1394</v>
      </c>
      <c r="D13037" s="4">
        <v>410483.60899999982</v>
      </c>
    </row>
    <row r="13038" spans="1:4" x14ac:dyDescent="0.25">
      <c r="A13038" s="1">
        <v>45838</v>
      </c>
      <c r="B13038" t="s">
        <v>94</v>
      </c>
      <c r="C13038" t="s">
        <v>95</v>
      </c>
      <c r="D13038" s="4">
        <v>2252.0400000000009</v>
      </c>
    </row>
    <row r="13039" spans="1:4" x14ac:dyDescent="0.25">
      <c r="A13039" s="1">
        <v>45838</v>
      </c>
      <c r="B13039" t="s">
        <v>96</v>
      </c>
      <c r="C13039" t="s">
        <v>97</v>
      </c>
      <c r="D13039" s="4">
        <v>34384.799999999945</v>
      </c>
    </row>
    <row r="13040" spans="1:4" x14ac:dyDescent="0.25">
      <c r="A13040" s="1">
        <v>45838</v>
      </c>
      <c r="B13040" t="s">
        <v>98</v>
      </c>
      <c r="C13040" t="s">
        <v>99</v>
      </c>
      <c r="D13040" s="4">
        <v>46.660000000001077</v>
      </c>
    </row>
    <row r="13041" spans="1:4" x14ac:dyDescent="0.25">
      <c r="A13041" s="1">
        <v>45838</v>
      </c>
      <c r="B13041" t="s">
        <v>104</v>
      </c>
      <c r="C13041" t="s">
        <v>105</v>
      </c>
      <c r="D13041" s="4">
        <v>5547.2600000000675</v>
      </c>
    </row>
    <row r="13042" spans="1:4" x14ac:dyDescent="0.25">
      <c r="A13042" s="1">
        <v>45838</v>
      </c>
      <c r="B13042" t="s">
        <v>100</v>
      </c>
      <c r="C13042" t="s">
        <v>101</v>
      </c>
      <c r="D13042" s="4">
        <v>1000063.42</v>
      </c>
    </row>
    <row r="13043" spans="1:4" x14ac:dyDescent="0.25">
      <c r="A13043" s="1">
        <v>45838</v>
      </c>
      <c r="B13043" t="s">
        <v>108</v>
      </c>
      <c r="C13043" t="s">
        <v>109</v>
      </c>
      <c r="D13043" s="4">
        <v>898810</v>
      </c>
    </row>
    <row r="13044" spans="1:4" x14ac:dyDescent="0.25">
      <c r="A13044" s="1">
        <v>45838</v>
      </c>
      <c r="B13044" t="s">
        <v>846</v>
      </c>
      <c r="C13044" t="s">
        <v>847</v>
      </c>
      <c r="D13044" s="4">
        <v>-152050.00000000009</v>
      </c>
    </row>
    <row r="13045" spans="1:4" x14ac:dyDescent="0.25">
      <c r="A13045" s="1">
        <v>45838</v>
      </c>
      <c r="B13045" t="s">
        <v>851</v>
      </c>
      <c r="C13045" t="s">
        <v>852</v>
      </c>
      <c r="D13045" s="4">
        <v>-100000</v>
      </c>
    </row>
    <row r="13046" spans="1:4" x14ac:dyDescent="0.25">
      <c r="A13046" s="1">
        <v>45838</v>
      </c>
      <c r="B13046" t="s">
        <v>855</v>
      </c>
      <c r="C13046" t="s">
        <v>856</v>
      </c>
      <c r="D13046" s="4">
        <v>-699500</v>
      </c>
    </row>
    <row r="13047" spans="1:4" x14ac:dyDescent="0.25">
      <c r="A13047" s="1">
        <v>45838</v>
      </c>
      <c r="B13047" t="s">
        <v>859</v>
      </c>
      <c r="C13047" t="s">
        <v>860</v>
      </c>
      <c r="D13047" s="4">
        <v>-381571.79000000004</v>
      </c>
    </row>
    <row r="13048" spans="1:4" x14ac:dyDescent="0.25">
      <c r="A13048" s="1">
        <v>45838</v>
      </c>
      <c r="B13048" t="s">
        <v>1192</v>
      </c>
      <c r="C13048" t="s">
        <v>1193</v>
      </c>
      <c r="D13048" s="4">
        <v>-60698.52000000007</v>
      </c>
    </row>
    <row r="13049" spans="1:4" x14ac:dyDescent="0.25">
      <c r="A13049" s="1">
        <v>45838</v>
      </c>
      <c r="B13049" t="s">
        <v>865</v>
      </c>
      <c r="C13049" t="s">
        <v>866</v>
      </c>
      <c r="D13049" s="4">
        <v>-633249.55999999994</v>
      </c>
    </row>
    <row r="13050" spans="1:4" x14ac:dyDescent="0.25">
      <c r="A13050" s="1">
        <v>45838</v>
      </c>
      <c r="B13050" t="s">
        <v>871</v>
      </c>
      <c r="C13050" t="s">
        <v>872</v>
      </c>
      <c r="D13050" s="4">
        <v>-156236.43999999994</v>
      </c>
    </row>
    <row r="13051" spans="1:4" x14ac:dyDescent="0.25">
      <c r="A13051" s="1">
        <v>45838</v>
      </c>
      <c r="B13051" t="s">
        <v>873</v>
      </c>
      <c r="C13051" t="s">
        <v>874</v>
      </c>
      <c r="D13051" s="4">
        <v>-273632.2900000001</v>
      </c>
    </row>
    <row r="13052" spans="1:4" x14ac:dyDescent="0.25">
      <c r="A13052" s="1">
        <v>45838</v>
      </c>
      <c r="B13052" t="s">
        <v>875</v>
      </c>
      <c r="C13052" t="s">
        <v>876</v>
      </c>
      <c r="D13052" s="4">
        <v>-221759.32000000007</v>
      </c>
    </row>
    <row r="13053" spans="1:4" x14ac:dyDescent="0.25">
      <c r="A13053" s="1">
        <v>45838</v>
      </c>
      <c r="B13053" t="s">
        <v>879</v>
      </c>
      <c r="C13053" t="s">
        <v>880</v>
      </c>
      <c r="D13053" s="4">
        <v>-81453.019999999975</v>
      </c>
    </row>
    <row r="13054" spans="1:4" x14ac:dyDescent="0.25">
      <c r="A13054" s="1">
        <v>45838</v>
      </c>
      <c r="B13054" t="s">
        <v>881</v>
      </c>
      <c r="C13054" t="s">
        <v>882</v>
      </c>
      <c r="D13054" s="4">
        <v>-16710.160000000003</v>
      </c>
    </row>
    <row r="13055" spans="1:4" x14ac:dyDescent="0.25">
      <c r="A13055" s="1">
        <v>45838</v>
      </c>
      <c r="B13055" t="s">
        <v>883</v>
      </c>
      <c r="C13055" t="s">
        <v>884</v>
      </c>
      <c r="D13055" s="4">
        <v>-12675.819999999985</v>
      </c>
    </row>
    <row r="13056" spans="1:4" x14ac:dyDescent="0.25">
      <c r="A13056" s="1">
        <v>45838</v>
      </c>
      <c r="B13056" t="s">
        <v>885</v>
      </c>
      <c r="C13056" t="s">
        <v>886</v>
      </c>
      <c r="D13056" s="4">
        <v>-21089.159999999993</v>
      </c>
    </row>
    <row r="13057" spans="1:4" x14ac:dyDescent="0.25">
      <c r="A13057" s="1">
        <v>45838</v>
      </c>
      <c r="B13057" t="s">
        <v>887</v>
      </c>
      <c r="C13057" t="s">
        <v>888</v>
      </c>
      <c r="D13057" s="4">
        <v>-10000</v>
      </c>
    </row>
    <row r="13058" spans="1:4" x14ac:dyDescent="0.25">
      <c r="A13058" s="1">
        <v>45838</v>
      </c>
      <c r="B13058" t="s">
        <v>891</v>
      </c>
      <c r="C13058" t="s">
        <v>892</v>
      </c>
      <c r="D13058" s="4">
        <v>-17133.019999999997</v>
      </c>
    </row>
    <row r="13059" spans="1:4" x14ac:dyDescent="0.25">
      <c r="A13059" s="1">
        <v>45838</v>
      </c>
      <c r="B13059" t="s">
        <v>893</v>
      </c>
      <c r="C13059" t="s">
        <v>894</v>
      </c>
      <c r="D13059" s="4">
        <v>-47272.110000000008</v>
      </c>
    </row>
    <row r="13060" spans="1:4" x14ac:dyDescent="0.25">
      <c r="A13060" s="1">
        <v>45838</v>
      </c>
      <c r="B13060" t="s">
        <v>895</v>
      </c>
      <c r="C13060" t="s">
        <v>896</v>
      </c>
      <c r="D13060" s="4">
        <v>-65130.119999999988</v>
      </c>
    </row>
    <row r="13061" spans="1:4" x14ac:dyDescent="0.25">
      <c r="A13061" s="1">
        <v>45838</v>
      </c>
      <c r="B13061" t="s">
        <v>897</v>
      </c>
      <c r="C13061" t="s">
        <v>898</v>
      </c>
      <c r="D13061" s="4">
        <v>-516960</v>
      </c>
    </row>
    <row r="13062" spans="1:4" x14ac:dyDescent="0.25">
      <c r="A13062" s="1">
        <v>45838</v>
      </c>
      <c r="B13062" t="s">
        <v>145</v>
      </c>
      <c r="C13062" t="s">
        <v>1199</v>
      </c>
      <c r="D13062" s="4">
        <v>-100000</v>
      </c>
    </row>
    <row r="13063" spans="1:4" x14ac:dyDescent="0.25">
      <c r="A13063" s="1">
        <v>45838</v>
      </c>
      <c r="B13063" t="s">
        <v>141</v>
      </c>
      <c r="C13063" t="s">
        <v>1318</v>
      </c>
      <c r="D13063" s="4">
        <v>-51958.579999999987</v>
      </c>
    </row>
    <row r="13064" spans="1:4" x14ac:dyDescent="0.25">
      <c r="A13064" s="1">
        <v>45838</v>
      </c>
      <c r="B13064" t="s">
        <v>902</v>
      </c>
      <c r="C13064" t="s">
        <v>903</v>
      </c>
      <c r="D13064" s="4">
        <v>-204375.22999999995</v>
      </c>
    </row>
    <row r="13065" spans="1:4" x14ac:dyDescent="0.25">
      <c r="A13065" s="1">
        <v>45838</v>
      </c>
      <c r="B13065" t="s">
        <v>905</v>
      </c>
      <c r="C13065" t="s">
        <v>906</v>
      </c>
      <c r="D13065" s="4">
        <v>-518221.99000000005</v>
      </c>
    </row>
    <row r="13066" spans="1:4" x14ac:dyDescent="0.25">
      <c r="A13066" s="1">
        <v>45838</v>
      </c>
      <c r="B13066" t="s">
        <v>907</v>
      </c>
      <c r="C13066" t="s">
        <v>908</v>
      </c>
      <c r="D13066" s="4">
        <v>-10635.48</v>
      </c>
    </row>
    <row r="13067" spans="1:4" x14ac:dyDescent="0.25">
      <c r="A13067" s="1">
        <v>45838</v>
      </c>
      <c r="B13067" t="s">
        <v>913</v>
      </c>
      <c r="C13067" t="s">
        <v>914</v>
      </c>
      <c r="D13067" s="4">
        <v>-195502.61</v>
      </c>
    </row>
    <row r="13068" spans="1:4" x14ac:dyDescent="0.25">
      <c r="A13068" s="1">
        <v>45838</v>
      </c>
      <c r="B13068" t="s">
        <v>1379</v>
      </c>
      <c r="C13068" t="s">
        <v>1380</v>
      </c>
      <c r="D13068" s="4">
        <v>-29480</v>
      </c>
    </row>
    <row r="13069" spans="1:4" x14ac:dyDescent="0.25">
      <c r="A13069" s="1">
        <v>45838</v>
      </c>
      <c r="B13069" t="s">
        <v>110</v>
      </c>
      <c r="C13069" t="s">
        <v>926</v>
      </c>
      <c r="D13069" s="4">
        <v>-135179.66999999998</v>
      </c>
    </row>
    <row r="13070" spans="1:4" x14ac:dyDescent="0.25">
      <c r="A13070" s="1">
        <v>45838</v>
      </c>
      <c r="B13070" t="s">
        <v>112</v>
      </c>
      <c r="C13070" t="s">
        <v>937</v>
      </c>
      <c r="D13070" s="4">
        <v>-201998.93000000028</v>
      </c>
    </row>
    <row r="13071" spans="1:4" x14ac:dyDescent="0.25">
      <c r="A13071" s="1">
        <v>45838</v>
      </c>
      <c r="B13071" t="s">
        <v>115</v>
      </c>
      <c r="C13071" t="s">
        <v>944</v>
      </c>
      <c r="D13071" s="4">
        <v>-158617.24</v>
      </c>
    </row>
    <row r="13072" spans="1:4" x14ac:dyDescent="0.25">
      <c r="A13072" s="1">
        <v>45838</v>
      </c>
      <c r="B13072" t="s">
        <v>117</v>
      </c>
      <c r="C13072" t="s">
        <v>947</v>
      </c>
      <c r="D13072" s="4">
        <v>-29296.100000000006</v>
      </c>
    </row>
    <row r="13073" spans="1:4" x14ac:dyDescent="0.25">
      <c r="A13073" s="1">
        <v>45838</v>
      </c>
      <c r="B13073" t="s">
        <v>119</v>
      </c>
      <c r="C13073" t="s">
        <v>1202</v>
      </c>
      <c r="D13073" s="4">
        <v>-101700.99</v>
      </c>
    </row>
    <row r="13074" spans="1:4" x14ac:dyDescent="0.25">
      <c r="A13074" s="1">
        <v>45838</v>
      </c>
      <c r="B13074" t="s">
        <v>121</v>
      </c>
      <c r="C13074" t="s">
        <v>1203</v>
      </c>
      <c r="D13074" s="4">
        <v>-1419615.7699999996</v>
      </c>
    </row>
    <row r="13075" spans="1:4" x14ac:dyDescent="0.25">
      <c r="A13075" s="1">
        <v>45838</v>
      </c>
      <c r="B13075" t="s">
        <v>106</v>
      </c>
      <c r="C13075" t="s">
        <v>107</v>
      </c>
      <c r="D13075" s="4">
        <v>-20321.740000000107</v>
      </c>
    </row>
    <row r="13076" spans="1:4" x14ac:dyDescent="0.25">
      <c r="A13076" s="1">
        <v>45838</v>
      </c>
      <c r="B13076" t="s">
        <v>123</v>
      </c>
      <c r="C13076" t="s">
        <v>1204</v>
      </c>
      <c r="D13076" s="4">
        <v>-15822.000000000007</v>
      </c>
    </row>
    <row r="13077" spans="1:4" x14ac:dyDescent="0.25">
      <c r="A13077" s="1">
        <v>45838</v>
      </c>
      <c r="B13077" t="s">
        <v>975</v>
      </c>
      <c r="C13077" t="s">
        <v>976</v>
      </c>
      <c r="D13077" s="4">
        <v>-836761.86999999965</v>
      </c>
    </row>
    <row r="13078" spans="1:4" x14ac:dyDescent="0.25">
      <c r="A13078" s="1">
        <v>45838</v>
      </c>
      <c r="B13078" t="s">
        <v>979</v>
      </c>
      <c r="C13078" t="s">
        <v>980</v>
      </c>
      <c r="D13078" s="4">
        <v>-2283.7500000000009</v>
      </c>
    </row>
    <row r="13079" spans="1:4" x14ac:dyDescent="0.25">
      <c r="A13079" s="1">
        <v>45838</v>
      </c>
      <c r="B13079" t="s">
        <v>983</v>
      </c>
      <c r="C13079" t="s">
        <v>984</v>
      </c>
      <c r="D13079" s="4">
        <v>-1280.3899999999983</v>
      </c>
    </row>
    <row r="13080" spans="1:4" x14ac:dyDescent="0.25">
      <c r="A13080" s="1">
        <v>45838</v>
      </c>
      <c r="B13080" t="s">
        <v>1362</v>
      </c>
      <c r="C13080" t="s">
        <v>1363</v>
      </c>
      <c r="D13080" s="4">
        <v>12477.019999999968</v>
      </c>
    </row>
    <row r="13081" spans="1:4" x14ac:dyDescent="0.25">
      <c r="A13081" s="1">
        <v>45838</v>
      </c>
      <c r="B13081" t="s">
        <v>995</v>
      </c>
      <c r="C13081" t="s">
        <v>996</v>
      </c>
      <c r="D13081" s="4">
        <v>-435972.24999999988</v>
      </c>
    </row>
    <row r="13082" spans="1:4" x14ac:dyDescent="0.25">
      <c r="A13082" s="1">
        <v>45838</v>
      </c>
      <c r="B13082" t="s">
        <v>1003</v>
      </c>
      <c r="C13082" t="s">
        <v>1004</v>
      </c>
      <c r="D13082" s="4">
        <v>-199970.35</v>
      </c>
    </row>
    <row r="13083" spans="1:4" x14ac:dyDescent="0.25">
      <c r="A13083" s="1">
        <v>45838</v>
      </c>
      <c r="B13083" t="s">
        <v>1291</v>
      </c>
      <c r="C13083" t="s">
        <v>1400</v>
      </c>
      <c r="D13083" s="4">
        <v>-113841.64000000003</v>
      </c>
    </row>
    <row r="13084" spans="1:4" x14ac:dyDescent="0.25">
      <c r="A13084" s="1">
        <v>45838</v>
      </c>
      <c r="B13084" t="s">
        <v>1256</v>
      </c>
      <c r="C13084" t="s">
        <v>1257</v>
      </c>
      <c r="D13084" s="4">
        <v>-1350</v>
      </c>
    </row>
    <row r="13085" spans="1:4" x14ac:dyDescent="0.25">
      <c r="A13085" s="1">
        <v>45838</v>
      </c>
      <c r="B13085" t="s">
        <v>1011</v>
      </c>
      <c r="C13085" t="s">
        <v>1012</v>
      </c>
      <c r="D13085" s="4">
        <v>-12865.019999999997</v>
      </c>
    </row>
    <row r="13086" spans="1:4" x14ac:dyDescent="0.25">
      <c r="A13086" s="1">
        <v>45838</v>
      </c>
      <c r="B13086" t="s">
        <v>1015</v>
      </c>
      <c r="C13086" t="s">
        <v>1016</v>
      </c>
      <c r="D13086" s="4">
        <v>30577.010000000006</v>
      </c>
    </row>
    <row r="13087" spans="1:4" x14ac:dyDescent="0.25">
      <c r="A13087" s="1">
        <v>45838</v>
      </c>
      <c r="B13087" t="s">
        <v>1019</v>
      </c>
      <c r="C13087" t="s">
        <v>1020</v>
      </c>
      <c r="D13087" s="4">
        <v>-3692.6599999999844</v>
      </c>
    </row>
    <row r="13088" spans="1:4" x14ac:dyDescent="0.25">
      <c r="A13088" s="1">
        <v>45838</v>
      </c>
      <c r="B13088" t="s">
        <v>1023</v>
      </c>
      <c r="C13088" t="s">
        <v>1024</v>
      </c>
      <c r="D13088" s="4">
        <v>-6256.2599999999957</v>
      </c>
    </row>
    <row r="13089" spans="1:4" x14ac:dyDescent="0.25">
      <c r="A13089" s="1">
        <v>45838</v>
      </c>
      <c r="B13089" t="s">
        <v>1381</v>
      </c>
      <c r="C13089" t="s">
        <v>1382</v>
      </c>
      <c r="D13089" s="4">
        <v>-27828.5</v>
      </c>
    </row>
    <row r="13090" spans="1:4" x14ac:dyDescent="0.25">
      <c r="A13090" s="1">
        <v>45838</v>
      </c>
      <c r="B13090" t="s">
        <v>1207</v>
      </c>
      <c r="C13090" t="s">
        <v>1208</v>
      </c>
      <c r="D13090" s="4">
        <v>-82.049999999967142</v>
      </c>
    </row>
    <row r="13091" spans="1:4" x14ac:dyDescent="0.25">
      <c r="A13091" s="1">
        <v>45838</v>
      </c>
      <c r="B13091" t="s">
        <v>1320</v>
      </c>
      <c r="C13091" t="s">
        <v>1321</v>
      </c>
      <c r="D13091" s="4">
        <v>-6293.52</v>
      </c>
    </row>
    <row r="13092" spans="1:4" x14ac:dyDescent="0.25">
      <c r="A13092" s="1">
        <v>45838</v>
      </c>
      <c r="B13092" t="s">
        <v>1033</v>
      </c>
      <c r="C13092" t="s">
        <v>1034</v>
      </c>
      <c r="D13092" s="4">
        <v>-51727.560000000005</v>
      </c>
    </row>
    <row r="13093" spans="1:4" x14ac:dyDescent="0.25">
      <c r="A13093" s="1">
        <v>45838</v>
      </c>
      <c r="B13093" t="s">
        <v>1209</v>
      </c>
      <c r="C13093" t="s">
        <v>1210</v>
      </c>
      <c r="D13093" s="4">
        <v>-12169.329999999962</v>
      </c>
    </row>
    <row r="13094" spans="1:4" x14ac:dyDescent="0.25">
      <c r="A13094" s="1">
        <v>45838</v>
      </c>
      <c r="B13094" t="s">
        <v>1352</v>
      </c>
      <c r="C13094" t="s">
        <v>1353</v>
      </c>
      <c r="D13094" s="4">
        <v>4188.7299999999996</v>
      </c>
    </row>
    <row r="13095" spans="1:4" x14ac:dyDescent="0.25">
      <c r="A13095" s="1">
        <v>45838</v>
      </c>
      <c r="B13095" t="s">
        <v>1383</v>
      </c>
      <c r="C13095" t="s">
        <v>1384</v>
      </c>
      <c r="D13095" s="4">
        <v>18240</v>
      </c>
    </row>
    <row r="13096" spans="1:4" x14ac:dyDescent="0.25">
      <c r="A13096" s="1">
        <v>45838</v>
      </c>
      <c r="B13096" t="s">
        <v>1230</v>
      </c>
      <c r="C13096" t="s">
        <v>1231</v>
      </c>
      <c r="D13096" s="4">
        <v>-8788.4799999999232</v>
      </c>
    </row>
    <row r="13097" spans="1:4" x14ac:dyDescent="0.25">
      <c r="A13097" s="1">
        <v>45838</v>
      </c>
      <c r="B13097" t="s">
        <v>1050</v>
      </c>
      <c r="C13097" t="s">
        <v>1051</v>
      </c>
      <c r="D13097" s="4">
        <v>-40919.62999999991</v>
      </c>
    </row>
    <row r="13098" spans="1:4" x14ac:dyDescent="0.25">
      <c r="A13098" s="1">
        <v>45838</v>
      </c>
      <c r="B13098" t="s">
        <v>1054</v>
      </c>
      <c r="C13098" t="s">
        <v>1055</v>
      </c>
      <c r="D13098" s="4">
        <v>-6786.9800000000014</v>
      </c>
    </row>
    <row r="13099" spans="1:4" x14ac:dyDescent="0.25">
      <c r="A13099" s="1">
        <v>45838</v>
      </c>
      <c r="B13099" t="s">
        <v>1060</v>
      </c>
      <c r="C13099" t="s">
        <v>1061</v>
      </c>
      <c r="D13099" s="4">
        <v>-1330.0700000000074</v>
      </c>
    </row>
    <row r="13100" spans="1:4" x14ac:dyDescent="0.25">
      <c r="A13100" s="1">
        <v>45838</v>
      </c>
      <c r="B13100" t="s">
        <v>1064</v>
      </c>
      <c r="C13100" t="s">
        <v>1065</v>
      </c>
      <c r="D13100" s="4">
        <v>-2.8499999999999726</v>
      </c>
    </row>
    <row r="13101" spans="1:4" x14ac:dyDescent="0.25">
      <c r="A13101" s="1">
        <v>45838</v>
      </c>
      <c r="B13101" t="s">
        <v>1408</v>
      </c>
      <c r="C13101" t="s">
        <v>1409</v>
      </c>
      <c r="D13101" s="4">
        <v>112</v>
      </c>
    </row>
    <row r="13102" spans="1:4" x14ac:dyDescent="0.25">
      <c r="A13102" s="1">
        <v>45838</v>
      </c>
      <c r="B13102" t="s">
        <v>1072</v>
      </c>
      <c r="C13102" t="s">
        <v>1073</v>
      </c>
      <c r="D13102" s="4">
        <v>-61513.530000000021</v>
      </c>
    </row>
    <row r="13103" spans="1:4" x14ac:dyDescent="0.25">
      <c r="A13103" s="1">
        <v>45838</v>
      </c>
      <c r="B13103" t="s">
        <v>1076</v>
      </c>
      <c r="C13103" t="s">
        <v>1077</v>
      </c>
      <c r="D13103" s="4">
        <v>-10564.09</v>
      </c>
    </row>
    <row r="13104" spans="1:4" x14ac:dyDescent="0.25">
      <c r="A13104" s="1">
        <v>45838</v>
      </c>
      <c r="B13104" t="s">
        <v>1087</v>
      </c>
      <c r="C13104" t="s">
        <v>1088</v>
      </c>
      <c r="D13104" s="4">
        <v>-369.70999999999992</v>
      </c>
    </row>
    <row r="13105" spans="1:4" x14ac:dyDescent="0.25">
      <c r="A13105" s="1">
        <v>45838</v>
      </c>
      <c r="B13105" t="s">
        <v>1091</v>
      </c>
      <c r="C13105" t="s">
        <v>1092</v>
      </c>
      <c r="D13105" s="4">
        <v>-408.18999999999789</v>
      </c>
    </row>
    <row r="13106" spans="1:4" x14ac:dyDescent="0.25">
      <c r="A13106" s="1">
        <v>45838</v>
      </c>
      <c r="B13106" t="s">
        <v>1095</v>
      </c>
      <c r="C13106" t="s">
        <v>1096</v>
      </c>
      <c r="D13106" s="4">
        <v>211.10000000000002</v>
      </c>
    </row>
    <row r="13107" spans="1:4" x14ac:dyDescent="0.25">
      <c r="A13107" s="1">
        <v>45838</v>
      </c>
      <c r="B13107" t="s">
        <v>1099</v>
      </c>
      <c r="C13107" t="s">
        <v>1100</v>
      </c>
      <c r="D13107" s="4">
        <v>-165.0000000000004</v>
      </c>
    </row>
    <row r="13108" spans="1:4" x14ac:dyDescent="0.25">
      <c r="A13108" s="1">
        <v>45838</v>
      </c>
      <c r="B13108" t="s">
        <v>1103</v>
      </c>
      <c r="C13108" t="s">
        <v>1104</v>
      </c>
      <c r="D13108" s="4">
        <v>-2610.2699999999991</v>
      </c>
    </row>
    <row r="13109" spans="1:4" x14ac:dyDescent="0.25">
      <c r="A13109" s="1">
        <v>45838</v>
      </c>
      <c r="B13109" t="s">
        <v>1107</v>
      </c>
      <c r="C13109" t="s">
        <v>1108</v>
      </c>
      <c r="D13109" s="4">
        <v>-2984.5099999999993</v>
      </c>
    </row>
    <row r="13110" spans="1:4" x14ac:dyDescent="0.25">
      <c r="A13110" s="1">
        <v>45838</v>
      </c>
      <c r="B13110" t="s">
        <v>1109</v>
      </c>
      <c r="C13110" t="s">
        <v>1110</v>
      </c>
      <c r="D13110" s="4">
        <v>-610.5999999999998</v>
      </c>
    </row>
    <row r="13111" spans="1:4" x14ac:dyDescent="0.25">
      <c r="A13111" s="1">
        <v>45838</v>
      </c>
      <c r="B13111" t="s">
        <v>1111</v>
      </c>
      <c r="C13111" t="s">
        <v>1112</v>
      </c>
      <c r="D13111" s="4">
        <v>-1804.9899999999996</v>
      </c>
    </row>
    <row r="13112" spans="1:4" x14ac:dyDescent="0.25">
      <c r="A13112" s="1">
        <v>45838</v>
      </c>
      <c r="B13112" t="s">
        <v>1115</v>
      </c>
      <c r="C13112" t="s">
        <v>1116</v>
      </c>
      <c r="D13112" s="4">
        <v>2993.8299999999804</v>
      </c>
    </row>
    <row r="13113" spans="1:4" x14ac:dyDescent="0.25">
      <c r="A13113" s="1">
        <v>45838</v>
      </c>
      <c r="B13113" t="s">
        <v>1344</v>
      </c>
      <c r="C13113" t="s">
        <v>1345</v>
      </c>
      <c r="D13113" s="4">
        <v>-636.47</v>
      </c>
    </row>
    <row r="13114" spans="1:4" x14ac:dyDescent="0.25">
      <c r="A13114" s="1">
        <v>45838</v>
      </c>
      <c r="B13114" t="s">
        <v>1371</v>
      </c>
      <c r="C13114" t="s">
        <v>1372</v>
      </c>
      <c r="D13114" s="4">
        <v>107.84000000001393</v>
      </c>
    </row>
    <row r="13115" spans="1:4" x14ac:dyDescent="0.25">
      <c r="A13115" s="1">
        <v>45838</v>
      </c>
      <c r="B13115" t="s">
        <v>1385</v>
      </c>
      <c r="C13115" t="s">
        <v>1386</v>
      </c>
      <c r="D13115" s="4">
        <v>2755.86</v>
      </c>
    </row>
    <row r="13116" spans="1:4" x14ac:dyDescent="0.25">
      <c r="A13116" s="1">
        <v>45838</v>
      </c>
      <c r="B13116" t="s">
        <v>1387</v>
      </c>
      <c r="C13116" t="s">
        <v>1388</v>
      </c>
      <c r="D13116" s="4">
        <v>-2899.71</v>
      </c>
    </row>
    <row r="13117" spans="1:4" x14ac:dyDescent="0.25">
      <c r="A13117" s="1">
        <v>45838</v>
      </c>
      <c r="B13117" t="s">
        <v>1401</v>
      </c>
      <c r="C13117" t="s">
        <v>1402</v>
      </c>
      <c r="D13117" s="4">
        <v>-868.44</v>
      </c>
    </row>
    <row r="13118" spans="1:4" x14ac:dyDescent="0.25">
      <c r="A13118" s="1">
        <v>45838</v>
      </c>
      <c r="B13118" t="s">
        <v>1117</v>
      </c>
      <c r="C13118" t="s">
        <v>1118</v>
      </c>
      <c r="D13118" s="4">
        <v>-1222.0699999999997</v>
      </c>
    </row>
    <row r="13119" spans="1:4" x14ac:dyDescent="0.25">
      <c r="A13119" s="1">
        <v>45838</v>
      </c>
      <c r="B13119" t="s">
        <v>1119</v>
      </c>
      <c r="C13119" t="s">
        <v>1120</v>
      </c>
      <c r="D13119" s="4">
        <v>-62455.086999999912</v>
      </c>
    </row>
    <row r="13120" spans="1:4" x14ac:dyDescent="0.25">
      <c r="A13120" s="1">
        <v>45838</v>
      </c>
      <c r="B13120" t="s">
        <v>1124</v>
      </c>
      <c r="C13120" t="s">
        <v>1125</v>
      </c>
      <c r="D13120" s="4">
        <v>-203050</v>
      </c>
    </row>
    <row r="13121" spans="1:4" x14ac:dyDescent="0.25">
      <c r="A13121" s="1">
        <v>45838</v>
      </c>
      <c r="B13121" t="s">
        <v>565</v>
      </c>
      <c r="C13121" t="s">
        <v>566</v>
      </c>
      <c r="D13121" s="4">
        <v>124809.73000000001</v>
      </c>
    </row>
    <row r="13122" spans="1:4" x14ac:dyDescent="0.25">
      <c r="A13122" s="1">
        <v>45838</v>
      </c>
      <c r="B13122" t="s">
        <v>568</v>
      </c>
      <c r="C13122" t="s">
        <v>569</v>
      </c>
      <c r="D13122" s="4">
        <v>145424.85999999999</v>
      </c>
    </row>
    <row r="13123" spans="1:4" x14ac:dyDescent="0.25">
      <c r="A13123" s="1">
        <v>45838</v>
      </c>
      <c r="B13123" t="s">
        <v>574</v>
      </c>
      <c r="C13123" t="s">
        <v>575</v>
      </c>
      <c r="D13123" s="4">
        <v>34881.700000000004</v>
      </c>
    </row>
    <row r="13124" spans="1:4" x14ac:dyDescent="0.25">
      <c r="A13124" s="1">
        <v>45838</v>
      </c>
      <c r="B13124" t="s">
        <v>578</v>
      </c>
      <c r="C13124" t="s">
        <v>579</v>
      </c>
      <c r="D13124" s="4">
        <v>1419.7499999999998</v>
      </c>
    </row>
    <row r="13125" spans="1:4" x14ac:dyDescent="0.25">
      <c r="A13125" s="1">
        <v>45838</v>
      </c>
      <c r="B13125" t="s">
        <v>582</v>
      </c>
      <c r="C13125" t="s">
        <v>583</v>
      </c>
      <c r="D13125" s="4">
        <v>8723.66</v>
      </c>
    </row>
    <row r="13126" spans="1:4" x14ac:dyDescent="0.25">
      <c r="A13126" s="1">
        <v>45838</v>
      </c>
      <c r="B13126" t="s">
        <v>586</v>
      </c>
      <c r="C13126" t="s">
        <v>587</v>
      </c>
      <c r="D13126" s="4">
        <v>4134.3599999999997</v>
      </c>
    </row>
    <row r="13127" spans="1:4" x14ac:dyDescent="0.25">
      <c r="A13127" s="1">
        <v>45838</v>
      </c>
      <c r="B13127" t="s">
        <v>590</v>
      </c>
      <c r="C13127" t="s">
        <v>591</v>
      </c>
      <c r="D13127" s="4">
        <v>4261.1500000000005</v>
      </c>
    </row>
    <row r="13128" spans="1:4" x14ac:dyDescent="0.25">
      <c r="A13128" s="1">
        <v>45838</v>
      </c>
      <c r="B13128" t="s">
        <v>595</v>
      </c>
      <c r="C13128" t="s">
        <v>596</v>
      </c>
      <c r="D13128" s="4">
        <v>1822.2400000000002</v>
      </c>
    </row>
    <row r="13129" spans="1:4" x14ac:dyDescent="0.25">
      <c r="A13129" s="1">
        <v>45838</v>
      </c>
      <c r="B13129" t="s">
        <v>599</v>
      </c>
      <c r="C13129" t="s">
        <v>600</v>
      </c>
      <c r="D13129" s="4">
        <v>16.09</v>
      </c>
    </row>
    <row r="13130" spans="1:4" x14ac:dyDescent="0.25">
      <c r="A13130" s="1">
        <v>45838</v>
      </c>
      <c r="B13130" t="s">
        <v>603</v>
      </c>
      <c r="C13130" t="s">
        <v>604</v>
      </c>
      <c r="D13130" s="4">
        <v>11146.960000000001</v>
      </c>
    </row>
    <row r="13131" spans="1:4" x14ac:dyDescent="0.25">
      <c r="A13131" s="1">
        <v>45838</v>
      </c>
      <c r="B13131" t="s">
        <v>1130</v>
      </c>
      <c r="C13131" t="s">
        <v>1131</v>
      </c>
      <c r="D13131" s="4">
        <v>1694.14</v>
      </c>
    </row>
    <row r="13132" spans="1:4" x14ac:dyDescent="0.25">
      <c r="A13132" s="1">
        <v>45838</v>
      </c>
      <c r="B13132" t="s">
        <v>627</v>
      </c>
      <c r="C13132" t="s">
        <v>628</v>
      </c>
      <c r="D13132" s="4">
        <v>116286.1</v>
      </c>
    </row>
    <row r="13133" spans="1:4" x14ac:dyDescent="0.25">
      <c r="A13133" s="1">
        <v>45838</v>
      </c>
      <c r="B13133" t="s">
        <v>631</v>
      </c>
      <c r="C13133" t="s">
        <v>632</v>
      </c>
      <c r="D13133" s="4">
        <v>964.6</v>
      </c>
    </row>
    <row r="13134" spans="1:4" x14ac:dyDescent="0.25">
      <c r="A13134" s="1">
        <v>45838</v>
      </c>
      <c r="B13134" t="s">
        <v>633</v>
      </c>
      <c r="C13134" t="s">
        <v>634</v>
      </c>
      <c r="D13134" s="4">
        <v>43209.98</v>
      </c>
    </row>
    <row r="13135" spans="1:4" x14ac:dyDescent="0.25">
      <c r="A13135" s="1">
        <v>45838</v>
      </c>
      <c r="B13135" t="s">
        <v>640</v>
      </c>
      <c r="C13135" t="s">
        <v>641</v>
      </c>
      <c r="D13135" s="4">
        <v>135.29999999999998</v>
      </c>
    </row>
    <row r="13136" spans="1:4" x14ac:dyDescent="0.25">
      <c r="A13136" s="1">
        <v>45838</v>
      </c>
      <c r="B13136" t="s">
        <v>642</v>
      </c>
      <c r="C13136" t="s">
        <v>643</v>
      </c>
      <c r="D13136" s="4">
        <v>370</v>
      </c>
    </row>
    <row r="13137" spans="1:4" x14ac:dyDescent="0.25">
      <c r="A13137" s="1">
        <v>45838</v>
      </c>
      <c r="B13137" t="s">
        <v>646</v>
      </c>
      <c r="C13137" t="s">
        <v>647</v>
      </c>
      <c r="D13137" s="4">
        <v>359726.44000000006</v>
      </c>
    </row>
    <row r="13138" spans="1:4" x14ac:dyDescent="0.25">
      <c r="A13138" s="1">
        <v>45838</v>
      </c>
      <c r="B13138" t="s">
        <v>650</v>
      </c>
      <c r="C13138" t="s">
        <v>651</v>
      </c>
      <c r="D13138" s="4">
        <v>6725.98</v>
      </c>
    </row>
    <row r="13139" spans="1:4" x14ac:dyDescent="0.25">
      <c r="A13139" s="1">
        <v>45838</v>
      </c>
      <c r="B13139" t="s">
        <v>652</v>
      </c>
      <c r="C13139" t="s">
        <v>653</v>
      </c>
      <c r="D13139" s="4">
        <v>11001.179999999997</v>
      </c>
    </row>
    <row r="13140" spans="1:4" x14ac:dyDescent="0.25">
      <c r="A13140" s="1">
        <v>45838</v>
      </c>
      <c r="B13140" t="s">
        <v>656</v>
      </c>
      <c r="C13140" t="s">
        <v>657</v>
      </c>
      <c r="D13140" s="4">
        <v>1104.1100000000001</v>
      </c>
    </row>
    <row r="13141" spans="1:4" x14ac:dyDescent="0.25">
      <c r="A13141" s="1">
        <v>45838</v>
      </c>
      <c r="B13141" t="s">
        <v>663</v>
      </c>
      <c r="C13141" t="s">
        <v>664</v>
      </c>
      <c r="D13141" s="4">
        <v>1909.9399999999996</v>
      </c>
    </row>
    <row r="13142" spans="1:4" x14ac:dyDescent="0.25">
      <c r="A13142" s="1">
        <v>45838</v>
      </c>
      <c r="B13142" t="s">
        <v>668</v>
      </c>
      <c r="C13142" t="s">
        <v>669</v>
      </c>
      <c r="D13142" s="4">
        <v>3232.48</v>
      </c>
    </row>
    <row r="13143" spans="1:4" x14ac:dyDescent="0.25">
      <c r="A13143" s="1">
        <v>45838</v>
      </c>
      <c r="B13143" t="s">
        <v>672</v>
      </c>
      <c r="C13143" t="s">
        <v>673</v>
      </c>
      <c r="D13143" s="4">
        <v>9796.0499999999993</v>
      </c>
    </row>
    <row r="13144" spans="1:4" x14ac:dyDescent="0.25">
      <c r="A13144" s="1">
        <v>45838</v>
      </c>
      <c r="B13144" t="s">
        <v>676</v>
      </c>
      <c r="C13144" t="s">
        <v>677</v>
      </c>
      <c r="D13144" s="4">
        <v>3640</v>
      </c>
    </row>
    <row r="13145" spans="1:4" x14ac:dyDescent="0.25">
      <c r="A13145" s="1">
        <v>45838</v>
      </c>
      <c r="B13145" t="s">
        <v>680</v>
      </c>
      <c r="C13145" t="s">
        <v>681</v>
      </c>
      <c r="D13145" s="4">
        <v>18296.400000000005</v>
      </c>
    </row>
    <row r="13146" spans="1:4" x14ac:dyDescent="0.25">
      <c r="A13146" s="1">
        <v>45838</v>
      </c>
      <c r="B13146" t="s">
        <v>685</v>
      </c>
      <c r="C13146" t="s">
        <v>686</v>
      </c>
      <c r="D13146" s="4">
        <v>16020</v>
      </c>
    </row>
    <row r="13147" spans="1:4" x14ac:dyDescent="0.25">
      <c r="A13147" s="1">
        <v>45838</v>
      </c>
      <c r="B13147" t="s">
        <v>690</v>
      </c>
      <c r="C13147" t="s">
        <v>691</v>
      </c>
      <c r="D13147" s="4">
        <v>21450</v>
      </c>
    </row>
    <row r="13148" spans="1:4" x14ac:dyDescent="0.25">
      <c r="A13148" s="1">
        <v>45838</v>
      </c>
      <c r="B13148" t="s">
        <v>692</v>
      </c>
      <c r="C13148" t="s">
        <v>693</v>
      </c>
      <c r="D13148" s="4">
        <v>14220.02</v>
      </c>
    </row>
    <row r="13149" spans="1:4" x14ac:dyDescent="0.25">
      <c r="A13149" s="1">
        <v>45838</v>
      </c>
      <c r="B13149" t="s">
        <v>696</v>
      </c>
      <c r="C13149" t="s">
        <v>697</v>
      </c>
      <c r="D13149" s="4">
        <v>206.51</v>
      </c>
    </row>
    <row r="13150" spans="1:4" x14ac:dyDescent="0.25">
      <c r="A13150" s="1">
        <v>45838</v>
      </c>
      <c r="B13150" t="s">
        <v>698</v>
      </c>
      <c r="C13150" t="s">
        <v>699</v>
      </c>
      <c r="D13150" s="4">
        <v>2569.63</v>
      </c>
    </row>
    <row r="13151" spans="1:4" x14ac:dyDescent="0.25">
      <c r="A13151" s="1">
        <v>45838</v>
      </c>
      <c r="B13151" t="s">
        <v>1132</v>
      </c>
      <c r="C13151" t="s">
        <v>1133</v>
      </c>
      <c r="D13151" s="4">
        <v>420</v>
      </c>
    </row>
    <row r="13152" spans="1:4" x14ac:dyDescent="0.25">
      <c r="A13152" s="1">
        <v>45838</v>
      </c>
      <c r="B13152" t="s">
        <v>1134</v>
      </c>
      <c r="C13152" t="s">
        <v>1135</v>
      </c>
      <c r="D13152" s="4">
        <v>31520.010000000002</v>
      </c>
    </row>
    <row r="13153" spans="1:4" x14ac:dyDescent="0.25">
      <c r="A13153" s="1">
        <v>45838</v>
      </c>
      <c r="B13153" t="s">
        <v>1140</v>
      </c>
      <c r="C13153" t="s">
        <v>1141</v>
      </c>
      <c r="D13153" s="4">
        <v>5140.0200000000004</v>
      </c>
    </row>
    <row r="13154" spans="1:4" x14ac:dyDescent="0.25">
      <c r="A13154" s="1">
        <v>45838</v>
      </c>
      <c r="B13154" t="s">
        <v>1221</v>
      </c>
      <c r="C13154" t="s">
        <v>1222</v>
      </c>
      <c r="D13154" s="4">
        <v>52210.07</v>
      </c>
    </row>
    <row r="13155" spans="1:4" x14ac:dyDescent="0.25">
      <c r="A13155" s="1">
        <v>45838</v>
      </c>
      <c r="B13155" t="s">
        <v>1144</v>
      </c>
      <c r="C13155" t="s">
        <v>1403</v>
      </c>
      <c r="D13155" s="4">
        <v>69277.820000000007</v>
      </c>
    </row>
    <row r="13156" spans="1:4" x14ac:dyDescent="0.25">
      <c r="A13156" s="1">
        <v>45838</v>
      </c>
      <c r="B13156" t="s">
        <v>1310</v>
      </c>
      <c r="C13156" t="s">
        <v>1311</v>
      </c>
      <c r="D13156" s="4">
        <v>26044</v>
      </c>
    </row>
    <row r="13157" spans="1:4" x14ac:dyDescent="0.25">
      <c r="A13157" s="1">
        <v>45838</v>
      </c>
      <c r="B13157" t="s">
        <v>702</v>
      </c>
      <c r="C13157" t="s">
        <v>703</v>
      </c>
      <c r="D13157" s="4">
        <v>6256.26</v>
      </c>
    </row>
    <row r="13158" spans="1:4" x14ac:dyDescent="0.25">
      <c r="A13158" s="1">
        <v>45838</v>
      </c>
      <c r="B13158" t="s">
        <v>1312</v>
      </c>
      <c r="C13158" t="s">
        <v>1313</v>
      </c>
      <c r="D13158" s="4">
        <v>6293.52</v>
      </c>
    </row>
    <row r="13159" spans="1:4" x14ac:dyDescent="0.25">
      <c r="A13159" s="1">
        <v>45838</v>
      </c>
      <c r="B13159" t="s">
        <v>1146</v>
      </c>
      <c r="C13159" t="s">
        <v>1147</v>
      </c>
      <c r="D13159" s="4">
        <v>7500</v>
      </c>
    </row>
    <row r="13160" spans="1:4" x14ac:dyDescent="0.25">
      <c r="A13160" s="1">
        <v>45838</v>
      </c>
      <c r="B13160" t="s">
        <v>1273</v>
      </c>
      <c r="C13160" t="s">
        <v>1274</v>
      </c>
      <c r="D13160" s="4">
        <v>5125</v>
      </c>
    </row>
    <row r="13161" spans="1:4" x14ac:dyDescent="0.25">
      <c r="A13161" s="1">
        <v>45838</v>
      </c>
      <c r="B13161" t="s">
        <v>1260</v>
      </c>
      <c r="C13161" t="s">
        <v>1261</v>
      </c>
      <c r="D13161" s="4">
        <v>1200</v>
      </c>
    </row>
    <row r="13162" spans="1:4" x14ac:dyDescent="0.25">
      <c r="A13162" s="1">
        <v>45838</v>
      </c>
      <c r="B13162" t="s">
        <v>704</v>
      </c>
      <c r="C13162" t="s">
        <v>705</v>
      </c>
      <c r="D13162" s="4">
        <v>15955.079999999998</v>
      </c>
    </row>
    <row r="13163" spans="1:4" x14ac:dyDescent="0.25">
      <c r="A13163" s="1">
        <v>45838</v>
      </c>
      <c r="B13163" t="s">
        <v>708</v>
      </c>
      <c r="C13163" t="s">
        <v>709</v>
      </c>
      <c r="D13163" s="4">
        <v>1656.87</v>
      </c>
    </row>
    <row r="13164" spans="1:4" x14ac:dyDescent="0.25">
      <c r="A13164" s="1">
        <v>45838</v>
      </c>
      <c r="B13164" t="s">
        <v>712</v>
      </c>
      <c r="C13164" t="s">
        <v>713</v>
      </c>
      <c r="D13164" s="4">
        <v>952.22</v>
      </c>
    </row>
    <row r="13165" spans="1:4" x14ac:dyDescent="0.25">
      <c r="A13165" s="1">
        <v>45838</v>
      </c>
      <c r="B13165" t="s">
        <v>717</v>
      </c>
      <c r="C13165" t="s">
        <v>718</v>
      </c>
      <c r="D13165" s="4">
        <v>20361.699999999997</v>
      </c>
    </row>
    <row r="13166" spans="1:4" x14ac:dyDescent="0.25">
      <c r="A13166" s="1">
        <v>45838</v>
      </c>
      <c r="B13166" t="s">
        <v>719</v>
      </c>
      <c r="C13166" t="s">
        <v>720</v>
      </c>
      <c r="D13166" s="4">
        <v>539.07000000000005</v>
      </c>
    </row>
    <row r="13167" spans="1:4" x14ac:dyDescent="0.25">
      <c r="A13167" s="1">
        <v>45838</v>
      </c>
      <c r="B13167" t="s">
        <v>1350</v>
      </c>
      <c r="C13167" t="s">
        <v>1351</v>
      </c>
      <c r="D13167" s="4">
        <v>572.13</v>
      </c>
    </row>
    <row r="13168" spans="1:4" x14ac:dyDescent="0.25">
      <c r="A13168" s="1">
        <v>45838</v>
      </c>
      <c r="B13168" t="s">
        <v>721</v>
      </c>
      <c r="C13168" t="s">
        <v>722</v>
      </c>
      <c r="D13168" s="4">
        <v>6660.57</v>
      </c>
    </row>
    <row r="13169" spans="1:4" x14ac:dyDescent="0.25">
      <c r="A13169" s="1">
        <v>45838</v>
      </c>
      <c r="B13169" t="s">
        <v>726</v>
      </c>
      <c r="C13169" t="s">
        <v>727</v>
      </c>
      <c r="D13169" s="4">
        <v>8433.18</v>
      </c>
    </row>
    <row r="13170" spans="1:4" x14ac:dyDescent="0.25">
      <c r="A13170" s="1">
        <v>45838</v>
      </c>
      <c r="B13170" t="s">
        <v>730</v>
      </c>
      <c r="C13170" t="s">
        <v>731</v>
      </c>
      <c r="D13170" s="4">
        <v>1001.78</v>
      </c>
    </row>
    <row r="13171" spans="1:4" x14ac:dyDescent="0.25">
      <c r="A13171" s="1">
        <v>45838</v>
      </c>
      <c r="B13171" t="s">
        <v>734</v>
      </c>
      <c r="C13171" t="s">
        <v>735</v>
      </c>
      <c r="D13171" s="4">
        <v>1643.1200000000003</v>
      </c>
    </row>
    <row r="13172" spans="1:4" x14ac:dyDescent="0.25">
      <c r="A13172" s="1">
        <v>45838</v>
      </c>
      <c r="B13172" t="s">
        <v>738</v>
      </c>
      <c r="C13172" t="s">
        <v>739</v>
      </c>
      <c r="D13172" s="4">
        <v>5835.19</v>
      </c>
    </row>
    <row r="13173" spans="1:4" x14ac:dyDescent="0.25">
      <c r="A13173" s="1">
        <v>45838</v>
      </c>
      <c r="B13173" t="s">
        <v>742</v>
      </c>
      <c r="C13173" t="s">
        <v>743</v>
      </c>
      <c r="D13173" s="4">
        <v>1147.45</v>
      </c>
    </row>
    <row r="13174" spans="1:4" x14ac:dyDescent="0.25">
      <c r="A13174" s="1">
        <v>45838</v>
      </c>
      <c r="B13174" t="s">
        <v>747</v>
      </c>
      <c r="C13174" t="s">
        <v>748</v>
      </c>
      <c r="D13174" s="4">
        <v>22462.939999999995</v>
      </c>
    </row>
    <row r="13175" spans="1:4" x14ac:dyDescent="0.25">
      <c r="A13175" s="1">
        <v>45838</v>
      </c>
      <c r="B13175" t="s">
        <v>1375</v>
      </c>
      <c r="C13175" t="s">
        <v>1376</v>
      </c>
      <c r="D13175" s="4">
        <v>7.44</v>
      </c>
    </row>
    <row r="13176" spans="1:4" x14ac:dyDescent="0.25">
      <c r="A13176" s="1">
        <v>45838</v>
      </c>
      <c r="B13176" t="s">
        <v>755</v>
      </c>
      <c r="C13176" t="s">
        <v>756</v>
      </c>
      <c r="D13176" s="4">
        <v>13986.880000000001</v>
      </c>
    </row>
    <row r="13177" spans="1:4" x14ac:dyDescent="0.25">
      <c r="A13177" s="1">
        <v>45838</v>
      </c>
      <c r="B13177" t="s">
        <v>763</v>
      </c>
      <c r="C13177" t="s">
        <v>764</v>
      </c>
      <c r="D13177" s="4">
        <v>106</v>
      </c>
    </row>
    <row r="13178" spans="1:4" x14ac:dyDescent="0.25">
      <c r="A13178" s="1">
        <v>45838</v>
      </c>
      <c r="B13178" t="s">
        <v>767</v>
      </c>
      <c r="C13178" t="s">
        <v>768</v>
      </c>
      <c r="D13178" s="4">
        <v>2180.4299999999998</v>
      </c>
    </row>
    <row r="13179" spans="1:4" x14ac:dyDescent="0.25">
      <c r="A13179" s="1">
        <v>45838</v>
      </c>
      <c r="B13179" t="s">
        <v>769</v>
      </c>
      <c r="C13179" t="s">
        <v>770</v>
      </c>
      <c r="D13179" s="4">
        <v>10923.67</v>
      </c>
    </row>
    <row r="13180" spans="1:4" x14ac:dyDescent="0.25">
      <c r="A13180" s="1">
        <v>45838</v>
      </c>
      <c r="B13180" t="s">
        <v>775</v>
      </c>
      <c r="C13180" t="s">
        <v>776</v>
      </c>
      <c r="D13180" s="4">
        <v>8864.2000000000007</v>
      </c>
    </row>
    <row r="13181" spans="1:4" x14ac:dyDescent="0.25">
      <c r="A13181" s="1">
        <v>45838</v>
      </c>
      <c r="B13181" t="s">
        <v>777</v>
      </c>
      <c r="C13181" t="s">
        <v>778</v>
      </c>
      <c r="D13181" s="4">
        <v>4114.57</v>
      </c>
    </row>
    <row r="13182" spans="1:4" x14ac:dyDescent="0.25">
      <c r="A13182" s="1">
        <v>45838</v>
      </c>
      <c r="B13182" t="s">
        <v>781</v>
      </c>
      <c r="C13182" t="s">
        <v>782</v>
      </c>
      <c r="D13182" s="4">
        <v>2916.1000000000004</v>
      </c>
    </row>
    <row r="13183" spans="1:4" x14ac:dyDescent="0.25">
      <c r="A13183" s="1">
        <v>45838</v>
      </c>
      <c r="B13183" t="s">
        <v>785</v>
      </c>
      <c r="C13183" t="s">
        <v>786</v>
      </c>
      <c r="D13183" s="4">
        <v>5247.1900000000087</v>
      </c>
    </row>
    <row r="13184" spans="1:4" x14ac:dyDescent="0.25">
      <c r="A13184" s="1">
        <v>45838</v>
      </c>
      <c r="B13184" t="s">
        <v>788</v>
      </c>
      <c r="C13184" t="s">
        <v>789</v>
      </c>
      <c r="D13184" s="4">
        <v>1753.39</v>
      </c>
    </row>
    <row r="13185" spans="1:4" x14ac:dyDescent="0.25">
      <c r="A13185" s="1">
        <v>45838</v>
      </c>
      <c r="B13185" t="s">
        <v>790</v>
      </c>
      <c r="C13185" t="s">
        <v>791</v>
      </c>
      <c r="D13185" s="4">
        <v>3597</v>
      </c>
    </row>
    <row r="13186" spans="1:4" x14ac:dyDescent="0.25">
      <c r="A13186" s="1">
        <v>45838</v>
      </c>
      <c r="B13186" t="s">
        <v>792</v>
      </c>
      <c r="C13186" t="s">
        <v>793</v>
      </c>
      <c r="D13186" s="4">
        <v>52019.409999999989</v>
      </c>
    </row>
    <row r="13187" spans="1:4" x14ac:dyDescent="0.25">
      <c r="A13187" s="1">
        <v>45838</v>
      </c>
      <c r="B13187" t="s">
        <v>1275</v>
      </c>
      <c r="C13187" t="s">
        <v>1276</v>
      </c>
      <c r="D13187" s="4">
        <v>1766.4499999999998</v>
      </c>
    </row>
    <row r="13188" spans="1:4" x14ac:dyDescent="0.25">
      <c r="A13188" s="1">
        <v>45838</v>
      </c>
      <c r="B13188" t="s">
        <v>1330</v>
      </c>
      <c r="C13188" t="s">
        <v>1331</v>
      </c>
      <c r="D13188" s="4">
        <v>1998.79</v>
      </c>
    </row>
    <row r="13189" spans="1:4" x14ac:dyDescent="0.25">
      <c r="A13189" s="1">
        <v>45838</v>
      </c>
      <c r="B13189" t="s">
        <v>1336</v>
      </c>
      <c r="C13189" t="s">
        <v>1393</v>
      </c>
      <c r="D13189" s="4">
        <v>38742.83</v>
      </c>
    </row>
    <row r="13190" spans="1:4" x14ac:dyDescent="0.25">
      <c r="A13190" s="1">
        <v>45838</v>
      </c>
      <c r="B13190" t="s">
        <v>794</v>
      </c>
      <c r="C13190" t="s">
        <v>795</v>
      </c>
      <c r="D13190" s="4">
        <v>21096.79</v>
      </c>
    </row>
    <row r="13191" spans="1:4" x14ac:dyDescent="0.25">
      <c r="A13191" s="1">
        <v>45838</v>
      </c>
      <c r="B13191" t="s">
        <v>796</v>
      </c>
      <c r="C13191" t="s">
        <v>797</v>
      </c>
      <c r="D13191" s="4">
        <v>5398.0999999999995</v>
      </c>
    </row>
    <row r="13192" spans="1:4" x14ac:dyDescent="0.25">
      <c r="A13192" s="1">
        <v>45838</v>
      </c>
      <c r="B13192" t="s">
        <v>800</v>
      </c>
      <c r="C13192" t="s">
        <v>801</v>
      </c>
      <c r="D13192" s="4">
        <v>20774.599999999999</v>
      </c>
    </row>
    <row r="13193" spans="1:4" x14ac:dyDescent="0.25">
      <c r="A13193" s="1">
        <v>45838</v>
      </c>
      <c r="B13193" t="s">
        <v>802</v>
      </c>
      <c r="C13193" t="s">
        <v>803</v>
      </c>
      <c r="D13193" s="4">
        <v>439.94</v>
      </c>
    </row>
    <row r="13194" spans="1:4" x14ac:dyDescent="0.25">
      <c r="A13194" s="1">
        <v>45838</v>
      </c>
      <c r="B13194" t="s">
        <v>804</v>
      </c>
      <c r="C13194" t="s">
        <v>805</v>
      </c>
      <c r="D13194" s="4">
        <v>11372.18</v>
      </c>
    </row>
    <row r="13195" spans="1:4" x14ac:dyDescent="0.25">
      <c r="A13195" s="1">
        <v>45838</v>
      </c>
      <c r="B13195" t="s">
        <v>1240</v>
      </c>
      <c r="C13195" t="s">
        <v>1241</v>
      </c>
      <c r="D13195" s="4">
        <v>20110.869999999995</v>
      </c>
    </row>
    <row r="13196" spans="1:4" x14ac:dyDescent="0.25">
      <c r="A13196" s="1">
        <v>45838</v>
      </c>
      <c r="B13196" t="s">
        <v>812</v>
      </c>
      <c r="C13196" t="s">
        <v>813</v>
      </c>
      <c r="D13196" s="4">
        <v>4745.93</v>
      </c>
    </row>
    <row r="13197" spans="1:4" x14ac:dyDescent="0.25">
      <c r="A13197" s="1">
        <v>45838</v>
      </c>
      <c r="B13197" t="s">
        <v>814</v>
      </c>
      <c r="C13197" t="s">
        <v>815</v>
      </c>
      <c r="D13197" s="4">
        <v>55</v>
      </c>
    </row>
    <row r="13198" spans="1:4" x14ac:dyDescent="0.25">
      <c r="A13198" s="1">
        <v>45838</v>
      </c>
      <c r="B13198" t="s">
        <v>816</v>
      </c>
      <c r="C13198" t="s">
        <v>817</v>
      </c>
      <c r="D13198" s="4">
        <v>10233.140000000016</v>
      </c>
    </row>
    <row r="13199" spans="1:4" x14ac:dyDescent="0.25">
      <c r="A13199" s="1">
        <v>45838</v>
      </c>
      <c r="B13199" t="s">
        <v>818</v>
      </c>
      <c r="C13199" t="s">
        <v>819</v>
      </c>
      <c r="D13199" s="4">
        <v>31.79</v>
      </c>
    </row>
    <row r="13200" spans="1:4" x14ac:dyDescent="0.25">
      <c r="A13200" s="1">
        <v>45838</v>
      </c>
      <c r="B13200" t="s">
        <v>1152</v>
      </c>
      <c r="C13200" t="s">
        <v>1153</v>
      </c>
      <c r="D13200" s="4">
        <v>29.700000000000003</v>
      </c>
    </row>
    <row r="13201" spans="1:4" x14ac:dyDescent="0.25">
      <c r="A13201" s="1">
        <v>45838</v>
      </c>
      <c r="B13201" t="s">
        <v>820</v>
      </c>
      <c r="C13201" t="s">
        <v>821</v>
      </c>
      <c r="D13201" s="4">
        <v>8</v>
      </c>
    </row>
    <row r="13202" spans="1:4" x14ac:dyDescent="0.25">
      <c r="A13202" s="1">
        <v>45838</v>
      </c>
      <c r="B13202" t="s">
        <v>822</v>
      </c>
      <c r="C13202" t="s">
        <v>823</v>
      </c>
      <c r="D13202" s="4">
        <v>285.81</v>
      </c>
    </row>
    <row r="13203" spans="1:4" x14ac:dyDescent="0.25">
      <c r="A13203" s="1">
        <v>45838</v>
      </c>
      <c r="B13203" t="s">
        <v>1247</v>
      </c>
      <c r="C13203" t="s">
        <v>1248</v>
      </c>
      <c r="D13203" s="4">
        <v>5367.99</v>
      </c>
    </row>
    <row r="13204" spans="1:4" x14ac:dyDescent="0.25">
      <c r="A13204" s="1">
        <v>45838</v>
      </c>
      <c r="B13204" t="s">
        <v>1249</v>
      </c>
      <c r="C13204" t="s">
        <v>1250</v>
      </c>
      <c r="D13204" s="4">
        <v>6430</v>
      </c>
    </row>
    <row r="13205" spans="1:4" x14ac:dyDescent="0.25">
      <c r="A13205" s="1">
        <v>45838</v>
      </c>
      <c r="B13205" t="s">
        <v>1252</v>
      </c>
      <c r="C13205" t="s">
        <v>1253</v>
      </c>
      <c r="D13205" s="4">
        <v>1968</v>
      </c>
    </row>
    <row r="13206" spans="1:4" x14ac:dyDescent="0.25">
      <c r="A13206" s="1">
        <v>45838</v>
      </c>
      <c r="B13206" t="s">
        <v>1242</v>
      </c>
      <c r="C13206" t="s">
        <v>1243</v>
      </c>
      <c r="D13206" s="4">
        <v>2003.12</v>
      </c>
    </row>
    <row r="13207" spans="1:4" x14ac:dyDescent="0.25">
      <c r="A13207" s="1">
        <v>45838</v>
      </c>
      <c r="B13207" t="s">
        <v>1314</v>
      </c>
      <c r="C13207" t="s">
        <v>1315</v>
      </c>
      <c r="D13207" s="4">
        <v>563.38</v>
      </c>
    </row>
    <row r="13208" spans="1:4" x14ac:dyDescent="0.25">
      <c r="A13208" s="1">
        <v>45838</v>
      </c>
      <c r="B13208" t="s">
        <v>830</v>
      </c>
      <c r="C13208" t="s">
        <v>1366</v>
      </c>
      <c r="D13208" s="4">
        <v>20250</v>
      </c>
    </row>
    <row r="13209" spans="1:4" x14ac:dyDescent="0.25">
      <c r="A13209" s="1">
        <v>45838</v>
      </c>
      <c r="B13209" t="s">
        <v>832</v>
      </c>
      <c r="C13209" t="s">
        <v>833</v>
      </c>
      <c r="D13209" s="4">
        <v>6000</v>
      </c>
    </row>
    <row r="13210" spans="1:4" x14ac:dyDescent="0.25">
      <c r="A13210" s="1">
        <v>45838</v>
      </c>
      <c r="B13210" t="s">
        <v>836</v>
      </c>
      <c r="C13210" t="s">
        <v>837</v>
      </c>
      <c r="D13210" s="4">
        <v>600</v>
      </c>
    </row>
    <row r="13211" spans="1:4" x14ac:dyDescent="0.25">
      <c r="A13211" s="1">
        <v>45838</v>
      </c>
      <c r="B13211" t="s">
        <v>842</v>
      </c>
      <c r="C13211" t="s">
        <v>843</v>
      </c>
      <c r="D13211" s="4">
        <v>500</v>
      </c>
    </row>
    <row r="13212" spans="1:4" x14ac:dyDescent="0.25">
      <c r="A13212" s="1">
        <v>45838</v>
      </c>
      <c r="B13212" t="s">
        <v>1338</v>
      </c>
      <c r="C13212" t="s">
        <v>1339</v>
      </c>
      <c r="D13212" s="4">
        <v>11525.4</v>
      </c>
    </row>
    <row r="13213" spans="1:4" x14ac:dyDescent="0.25">
      <c r="A13213" s="1">
        <v>45838</v>
      </c>
      <c r="B13213" t="s">
        <v>1348</v>
      </c>
      <c r="C13213" t="s">
        <v>1349</v>
      </c>
      <c r="D13213" s="4">
        <v>6500</v>
      </c>
    </row>
    <row r="13214" spans="1:4" x14ac:dyDescent="0.25">
      <c r="A13214" s="1">
        <v>45838</v>
      </c>
      <c r="B13214" t="s">
        <v>1406</v>
      </c>
      <c r="C13214" t="s">
        <v>1407</v>
      </c>
      <c r="D13214" s="4">
        <v>1200</v>
      </c>
    </row>
    <row r="13215" spans="1:4" x14ac:dyDescent="0.25">
      <c r="A13215" s="1">
        <v>45838</v>
      </c>
      <c r="B13215" t="s">
        <v>867</v>
      </c>
      <c r="C13215" t="s">
        <v>868</v>
      </c>
      <c r="D13215" s="4">
        <v>9969.5</v>
      </c>
    </row>
    <row r="13216" spans="1:4" x14ac:dyDescent="0.25">
      <c r="A13216" s="1">
        <v>45838</v>
      </c>
      <c r="B13216" t="s">
        <v>869</v>
      </c>
      <c r="C13216" t="s">
        <v>870</v>
      </c>
      <c r="D13216" s="4">
        <v>9209.7900000000009</v>
      </c>
    </row>
    <row r="13217" spans="1:4" x14ac:dyDescent="0.25">
      <c r="A13217" s="1">
        <v>45838</v>
      </c>
      <c r="B13217" t="s">
        <v>1332</v>
      </c>
      <c r="C13217" t="s">
        <v>1333</v>
      </c>
      <c r="D13217" s="4">
        <v>3663.51</v>
      </c>
    </row>
    <row r="13218" spans="1:4" x14ac:dyDescent="0.25">
      <c r="A13218" s="1">
        <v>45838</v>
      </c>
      <c r="B13218" t="s">
        <v>1500</v>
      </c>
      <c r="C13218" t="s">
        <v>1501</v>
      </c>
      <c r="D13218" s="4">
        <v>885820.16999999993</v>
      </c>
    </row>
    <row r="13219" spans="1:4" x14ac:dyDescent="0.25">
      <c r="A13219" s="1">
        <v>45838</v>
      </c>
      <c r="B13219" t="s">
        <v>1503</v>
      </c>
      <c r="C13219" t="s">
        <v>1504</v>
      </c>
      <c r="D13219" s="4">
        <v>616532.60000000009</v>
      </c>
    </row>
    <row r="13220" spans="1:4" x14ac:dyDescent="0.25">
      <c r="A13220" s="1">
        <v>45838</v>
      </c>
      <c r="B13220" t="s">
        <v>1505</v>
      </c>
      <c r="C13220" t="s">
        <v>1506</v>
      </c>
      <c r="D13220" s="4">
        <v>69149.98</v>
      </c>
    </row>
    <row r="13221" spans="1:4" x14ac:dyDescent="0.25">
      <c r="A13221" s="1">
        <v>45838</v>
      </c>
      <c r="B13221" t="s">
        <v>1507</v>
      </c>
      <c r="C13221" t="s">
        <v>1508</v>
      </c>
      <c r="D13221" s="4">
        <v>119256.12</v>
      </c>
    </row>
    <row r="13222" spans="1:4" x14ac:dyDescent="0.25">
      <c r="A13222" s="1">
        <v>45838</v>
      </c>
      <c r="B13222" t="s">
        <v>1509</v>
      </c>
      <c r="C13222" t="s">
        <v>1510</v>
      </c>
      <c r="D13222" s="4">
        <v>7055.0000000000036</v>
      </c>
    </row>
    <row r="13223" spans="1:4" x14ac:dyDescent="0.25">
      <c r="A13223" s="1">
        <v>45838</v>
      </c>
      <c r="B13223" t="s">
        <v>1515</v>
      </c>
      <c r="C13223" t="s">
        <v>1516</v>
      </c>
      <c r="D13223" s="4">
        <v>149509.55999999997</v>
      </c>
    </row>
    <row r="13224" spans="1:4" x14ac:dyDescent="0.25">
      <c r="A13224" s="1">
        <v>45838</v>
      </c>
      <c r="B13224" t="s">
        <v>1517</v>
      </c>
      <c r="C13224" t="s">
        <v>1518</v>
      </c>
      <c r="D13224" s="4">
        <v>137530.66</v>
      </c>
    </row>
    <row r="13225" spans="1:4" x14ac:dyDescent="0.25">
      <c r="A13225" s="1">
        <v>45838</v>
      </c>
      <c r="B13225" t="s">
        <v>1519</v>
      </c>
      <c r="C13225" t="s">
        <v>1520</v>
      </c>
      <c r="D13225" s="4">
        <v>9321.0970000000016</v>
      </c>
    </row>
    <row r="13226" spans="1:4" x14ac:dyDescent="0.25">
      <c r="A13226" s="1">
        <v>45838</v>
      </c>
      <c r="B13226" t="s">
        <v>1521</v>
      </c>
      <c r="C13226" t="s">
        <v>1522</v>
      </c>
      <c r="D13226" s="4">
        <v>2716.41</v>
      </c>
    </row>
    <row r="13227" spans="1:4" x14ac:dyDescent="0.25">
      <c r="A13227" s="1">
        <v>45838</v>
      </c>
      <c r="B13227" t="s">
        <v>1523</v>
      </c>
      <c r="C13227" t="s">
        <v>1524</v>
      </c>
      <c r="D13227" s="4">
        <v>22534.84</v>
      </c>
    </row>
    <row r="13228" spans="1:4" x14ac:dyDescent="0.25">
      <c r="A13228" s="1">
        <v>45838</v>
      </c>
      <c r="B13228" t="s">
        <v>1527</v>
      </c>
      <c r="C13228" t="s">
        <v>1528</v>
      </c>
      <c r="D13228" s="4">
        <v>68102.649999999994</v>
      </c>
    </row>
    <row r="13229" spans="1:4" x14ac:dyDescent="0.25">
      <c r="A13229" s="1">
        <v>45838</v>
      </c>
      <c r="B13229" t="s">
        <v>1529</v>
      </c>
      <c r="C13229" t="s">
        <v>1530</v>
      </c>
      <c r="D13229" s="4">
        <v>37494.57</v>
      </c>
    </row>
    <row r="13230" spans="1:4" x14ac:dyDescent="0.25">
      <c r="A13230" s="1">
        <v>45838</v>
      </c>
      <c r="B13230" t="s">
        <v>1531</v>
      </c>
      <c r="C13230" t="s">
        <v>1532</v>
      </c>
      <c r="D13230" s="4">
        <v>5150.3900000000003</v>
      </c>
    </row>
    <row r="13231" spans="1:4" x14ac:dyDescent="0.25">
      <c r="A13231" s="1">
        <v>45838</v>
      </c>
      <c r="B13231" t="s">
        <v>1535</v>
      </c>
      <c r="C13231" t="s">
        <v>1536</v>
      </c>
      <c r="D13231" s="4">
        <v>6007.83</v>
      </c>
    </row>
    <row r="13232" spans="1:4" x14ac:dyDescent="0.25">
      <c r="A13232" s="1">
        <v>45838</v>
      </c>
      <c r="B13232" t="s">
        <v>1537</v>
      </c>
      <c r="C13232" t="s">
        <v>1538</v>
      </c>
      <c r="D13232" s="4">
        <v>8302.1</v>
      </c>
    </row>
    <row r="13233" spans="1:4" x14ac:dyDescent="0.25">
      <c r="A13233" s="1">
        <v>45838</v>
      </c>
      <c r="B13233" t="s">
        <v>1541</v>
      </c>
      <c r="C13233" t="s">
        <v>1542</v>
      </c>
      <c r="D13233" s="4">
        <v>4291</v>
      </c>
    </row>
    <row r="13234" spans="1:4" x14ac:dyDescent="0.25">
      <c r="A13234" s="1">
        <v>45838</v>
      </c>
      <c r="B13234" t="s">
        <v>1543</v>
      </c>
      <c r="C13234" t="s">
        <v>1544</v>
      </c>
      <c r="D13234" s="4">
        <v>1822</v>
      </c>
    </row>
    <row r="13235" spans="1:4" x14ac:dyDescent="0.25">
      <c r="A13235" s="1">
        <v>45838</v>
      </c>
      <c r="B13235" t="s">
        <v>1545</v>
      </c>
      <c r="C13235" t="s">
        <v>1546</v>
      </c>
      <c r="D13235" s="4">
        <v>120</v>
      </c>
    </row>
    <row r="13236" spans="1:4" x14ac:dyDescent="0.25">
      <c r="A13236" s="1">
        <v>45838</v>
      </c>
      <c r="B13236" t="s">
        <v>1547</v>
      </c>
      <c r="C13236" t="s">
        <v>1548</v>
      </c>
      <c r="D13236" s="4">
        <v>442</v>
      </c>
    </row>
    <row r="13237" spans="1:4" x14ac:dyDescent="0.25">
      <c r="A13237" s="1">
        <v>45838</v>
      </c>
      <c r="B13237" t="s">
        <v>911</v>
      </c>
      <c r="C13237" t="s">
        <v>912</v>
      </c>
      <c r="D13237" s="4">
        <v>10206.959999999999</v>
      </c>
    </row>
    <row r="13238" spans="1:4" x14ac:dyDescent="0.25">
      <c r="A13238" s="1">
        <v>45838</v>
      </c>
      <c r="B13238" t="s">
        <v>919</v>
      </c>
      <c r="C13238" t="s">
        <v>920</v>
      </c>
      <c r="D13238" s="4">
        <v>2372.94</v>
      </c>
    </row>
    <row r="13239" spans="1:4" x14ac:dyDescent="0.25">
      <c r="A13239" s="1">
        <v>45838</v>
      </c>
      <c r="B13239" t="s">
        <v>924</v>
      </c>
      <c r="C13239" t="s">
        <v>925</v>
      </c>
      <c r="D13239" s="4">
        <v>17934.240000000002</v>
      </c>
    </row>
    <row r="13240" spans="1:4" x14ac:dyDescent="0.25">
      <c r="A13240" s="1">
        <v>45838</v>
      </c>
      <c r="B13240" t="s">
        <v>927</v>
      </c>
      <c r="C13240" t="s">
        <v>928</v>
      </c>
      <c r="D13240" s="4">
        <v>7281.06</v>
      </c>
    </row>
    <row r="13241" spans="1:4" x14ac:dyDescent="0.25">
      <c r="A13241" s="1">
        <v>45838</v>
      </c>
      <c r="B13241" t="s">
        <v>931</v>
      </c>
      <c r="C13241" t="s">
        <v>932</v>
      </c>
      <c r="D13241" s="4">
        <v>15432.45</v>
      </c>
    </row>
    <row r="13242" spans="1:4" x14ac:dyDescent="0.25">
      <c r="A13242" s="1">
        <v>45838</v>
      </c>
      <c r="B13242" t="s">
        <v>935</v>
      </c>
      <c r="C13242" t="s">
        <v>936</v>
      </c>
      <c r="D13242" s="4">
        <v>10409.4</v>
      </c>
    </row>
    <row r="13243" spans="1:4" x14ac:dyDescent="0.25">
      <c r="A13243" s="1">
        <v>45838</v>
      </c>
      <c r="B13243" t="s">
        <v>938</v>
      </c>
      <c r="C13243" t="s">
        <v>939</v>
      </c>
      <c r="D13243" s="4">
        <v>2782.8</v>
      </c>
    </row>
    <row r="13244" spans="1:4" x14ac:dyDescent="0.25">
      <c r="A13244" s="1">
        <v>45838</v>
      </c>
      <c r="B13244" t="s">
        <v>942</v>
      </c>
      <c r="C13244" t="s">
        <v>943</v>
      </c>
      <c r="D13244" s="4">
        <v>641.76</v>
      </c>
    </row>
    <row r="13245" spans="1:4" x14ac:dyDescent="0.25">
      <c r="A13245" s="1">
        <v>45838</v>
      </c>
      <c r="B13245" t="s">
        <v>948</v>
      </c>
      <c r="C13245" t="s">
        <v>949</v>
      </c>
      <c r="D13245" s="4">
        <v>150.84</v>
      </c>
    </row>
    <row r="13246" spans="1:4" x14ac:dyDescent="0.25">
      <c r="A13246" s="1">
        <v>45838</v>
      </c>
      <c r="B13246" t="s">
        <v>952</v>
      </c>
      <c r="C13246" t="s">
        <v>953</v>
      </c>
      <c r="D13246" s="4">
        <v>275254.90000000002</v>
      </c>
    </row>
    <row r="13247" spans="1:4" x14ac:dyDescent="0.25">
      <c r="A13247" s="1">
        <v>45838</v>
      </c>
      <c r="B13247" t="s">
        <v>955</v>
      </c>
      <c r="C13247" t="s">
        <v>956</v>
      </c>
      <c r="D13247" s="4">
        <v>450078.18</v>
      </c>
    </row>
    <row r="13248" spans="1:4" x14ac:dyDescent="0.25">
      <c r="A13248" s="1">
        <v>45838</v>
      </c>
      <c r="B13248" t="s">
        <v>961</v>
      </c>
      <c r="C13248" t="s">
        <v>962</v>
      </c>
      <c r="D13248" s="4">
        <v>10394.56</v>
      </c>
    </row>
    <row r="13249" spans="1:4" x14ac:dyDescent="0.25">
      <c r="A13249" s="1">
        <v>45838</v>
      </c>
      <c r="B13249" t="s">
        <v>971</v>
      </c>
      <c r="C13249" t="s">
        <v>972</v>
      </c>
      <c r="D13249" s="4">
        <v>182</v>
      </c>
    </row>
    <row r="13250" spans="1:4" x14ac:dyDescent="0.25">
      <c r="A13250" s="1">
        <v>45838</v>
      </c>
      <c r="B13250" t="s">
        <v>973</v>
      </c>
      <c r="C13250" t="s">
        <v>974</v>
      </c>
      <c r="D13250" s="4">
        <v>5740</v>
      </c>
    </row>
    <row r="13251" spans="1:4" x14ac:dyDescent="0.25">
      <c r="A13251" s="1">
        <v>45838</v>
      </c>
      <c r="B13251" t="s">
        <v>977</v>
      </c>
      <c r="C13251" t="s">
        <v>978</v>
      </c>
      <c r="D13251" s="4">
        <v>2087.5499999999997</v>
      </c>
    </row>
    <row r="13252" spans="1:4" x14ac:dyDescent="0.25">
      <c r="A13252" s="1">
        <v>45838</v>
      </c>
      <c r="B13252" t="s">
        <v>981</v>
      </c>
      <c r="C13252" t="s">
        <v>982</v>
      </c>
      <c r="D13252" s="4">
        <v>1005</v>
      </c>
    </row>
    <row r="13253" spans="1:4" x14ac:dyDescent="0.25">
      <c r="A13253" s="1">
        <v>45838</v>
      </c>
      <c r="B13253" t="s">
        <v>989</v>
      </c>
      <c r="C13253" t="s">
        <v>990</v>
      </c>
      <c r="D13253" s="4">
        <v>123.49999999999972</v>
      </c>
    </row>
    <row r="13254" spans="1:4" x14ac:dyDescent="0.25">
      <c r="A13254" s="1">
        <v>45838</v>
      </c>
      <c r="B13254" t="s">
        <v>1160</v>
      </c>
      <c r="C13254" t="s">
        <v>1161</v>
      </c>
      <c r="D13254" s="4">
        <v>2781.67</v>
      </c>
    </row>
    <row r="13255" spans="1:4" x14ac:dyDescent="0.25">
      <c r="A13255" s="1">
        <v>45838</v>
      </c>
      <c r="B13255" t="s">
        <v>993</v>
      </c>
      <c r="C13255" t="s">
        <v>994</v>
      </c>
      <c r="D13255" s="4">
        <v>2304.39</v>
      </c>
    </row>
    <row r="13256" spans="1:4" x14ac:dyDescent="0.25">
      <c r="A13256" s="1">
        <v>45838</v>
      </c>
      <c r="B13256" t="s">
        <v>997</v>
      </c>
      <c r="C13256" t="s">
        <v>998</v>
      </c>
      <c r="D13256" s="4">
        <v>294.78000000000003</v>
      </c>
    </row>
    <row r="13257" spans="1:4" x14ac:dyDescent="0.25">
      <c r="A13257" s="1">
        <v>45838</v>
      </c>
      <c r="B13257" t="s">
        <v>1005</v>
      </c>
      <c r="C13257" t="s">
        <v>1006</v>
      </c>
      <c r="D13257" s="4">
        <v>2.7029999999095931</v>
      </c>
    </row>
    <row r="13258" spans="1:4" x14ac:dyDescent="0.25">
      <c r="A13258" s="1">
        <v>45838</v>
      </c>
      <c r="B13258" t="s">
        <v>1007</v>
      </c>
      <c r="C13258" t="s">
        <v>1008</v>
      </c>
      <c r="D13258" s="4">
        <v>45969.14</v>
      </c>
    </row>
    <row r="13259" spans="1:4" x14ac:dyDescent="0.25">
      <c r="A13259" s="1">
        <v>45838</v>
      </c>
      <c r="B13259" t="s">
        <v>1162</v>
      </c>
      <c r="C13259" t="s">
        <v>1163</v>
      </c>
      <c r="D13259" s="4">
        <v>1231.9200000000008</v>
      </c>
    </row>
    <row r="13260" spans="1:4" x14ac:dyDescent="0.25">
      <c r="A13260" s="1">
        <v>45838</v>
      </c>
      <c r="B13260" t="s">
        <v>1285</v>
      </c>
      <c r="C13260" t="s">
        <v>1286</v>
      </c>
      <c r="D13260" s="4">
        <v>4166.3</v>
      </c>
    </row>
    <row r="13261" spans="1:4" x14ac:dyDescent="0.25">
      <c r="A13261" s="1">
        <v>45838</v>
      </c>
      <c r="B13261" t="s">
        <v>1021</v>
      </c>
      <c r="C13261" t="s">
        <v>1022</v>
      </c>
      <c r="D13261" s="4">
        <v>5577.66</v>
      </c>
    </row>
    <row r="13262" spans="1:4" x14ac:dyDescent="0.25">
      <c r="A13262" s="1">
        <v>45838</v>
      </c>
      <c r="B13262" t="s">
        <v>1025</v>
      </c>
      <c r="C13262" t="s">
        <v>1026</v>
      </c>
      <c r="D13262" s="4">
        <v>1006.68</v>
      </c>
    </row>
    <row r="13263" spans="1:4" x14ac:dyDescent="0.25">
      <c r="A13263" s="1">
        <v>45838</v>
      </c>
      <c r="B13263" t="s">
        <v>1227</v>
      </c>
      <c r="C13263" t="s">
        <v>1228</v>
      </c>
      <c r="D13263" s="4">
        <v>19329.559999999998</v>
      </c>
    </row>
    <row r="13264" spans="1:4" x14ac:dyDescent="0.25">
      <c r="A13264" s="1">
        <v>45838</v>
      </c>
      <c r="B13264" t="s">
        <v>1279</v>
      </c>
      <c r="C13264" t="s">
        <v>1280</v>
      </c>
      <c r="D13264" s="4">
        <v>8.6999999999999993</v>
      </c>
    </row>
    <row r="13265" spans="1:4" x14ac:dyDescent="0.25">
      <c r="A13265" s="1">
        <v>45838</v>
      </c>
      <c r="B13265" t="s">
        <v>1027</v>
      </c>
      <c r="C13265" t="s">
        <v>1028</v>
      </c>
      <c r="D13265" s="4">
        <v>858.3</v>
      </c>
    </row>
    <row r="13266" spans="1:4" x14ac:dyDescent="0.25">
      <c r="A13266" s="1">
        <v>45838</v>
      </c>
      <c r="B13266" t="s">
        <v>1029</v>
      </c>
      <c r="C13266" t="s">
        <v>1030</v>
      </c>
      <c r="D13266" s="4">
        <v>661.18000000000006</v>
      </c>
    </row>
    <row r="13267" spans="1:4" x14ac:dyDescent="0.25">
      <c r="A13267" s="1">
        <v>45838</v>
      </c>
      <c r="B13267" t="s">
        <v>27</v>
      </c>
      <c r="C13267" t="s">
        <v>1032</v>
      </c>
      <c r="D13267" s="4">
        <v>-3060293.39</v>
      </c>
    </row>
    <row r="13268" spans="1:4" x14ac:dyDescent="0.25">
      <c r="A13268" s="1">
        <v>45838</v>
      </c>
      <c r="B13268" t="s">
        <v>28</v>
      </c>
      <c r="C13268" t="s">
        <v>1039</v>
      </c>
      <c r="D13268" s="4">
        <v>1038.3200000000002</v>
      </c>
    </row>
    <row r="13269" spans="1:4" x14ac:dyDescent="0.25">
      <c r="A13269" s="1">
        <v>45838</v>
      </c>
      <c r="B13269" t="s">
        <v>29</v>
      </c>
      <c r="C13269" t="s">
        <v>1040</v>
      </c>
      <c r="D13269" s="4">
        <v>-2408.77</v>
      </c>
    </row>
    <row r="13270" spans="1:4" x14ac:dyDescent="0.25">
      <c r="A13270" s="1">
        <v>45838</v>
      </c>
      <c r="B13270" t="s">
        <v>30</v>
      </c>
      <c r="C13270" t="s">
        <v>1229</v>
      </c>
      <c r="D13270" s="4">
        <v>-2056.8000000000002</v>
      </c>
    </row>
    <row r="13271" spans="1:4" x14ac:dyDescent="0.25">
      <c r="A13271" s="1">
        <v>45838</v>
      </c>
      <c r="B13271" t="s">
        <v>31</v>
      </c>
      <c r="C13271" t="s">
        <v>1293</v>
      </c>
      <c r="D13271" s="4">
        <v>-12006</v>
      </c>
    </row>
    <row r="13272" spans="1:4" x14ac:dyDescent="0.25">
      <c r="A13272" s="1">
        <v>45838</v>
      </c>
      <c r="B13272" t="s">
        <v>32</v>
      </c>
      <c r="C13272" t="s">
        <v>1268</v>
      </c>
      <c r="D13272" s="4">
        <v>-59751.199999999997</v>
      </c>
    </row>
    <row r="13273" spans="1:4" x14ac:dyDescent="0.25">
      <c r="A13273" s="1">
        <v>45838</v>
      </c>
      <c r="B13273" t="s">
        <v>34</v>
      </c>
      <c r="C13273" t="s">
        <v>1044</v>
      </c>
      <c r="D13273" s="4">
        <v>-143962</v>
      </c>
    </row>
    <row r="13274" spans="1:4" x14ac:dyDescent="0.25">
      <c r="A13274" s="1">
        <v>45838</v>
      </c>
      <c r="B13274" t="s">
        <v>25</v>
      </c>
      <c r="C13274" t="s">
        <v>1049</v>
      </c>
      <c r="D13274" s="4">
        <v>-145434.66</v>
      </c>
    </row>
    <row r="13275" spans="1:4" x14ac:dyDescent="0.25">
      <c r="A13275" s="1">
        <v>45838</v>
      </c>
      <c r="B13275" t="s">
        <v>1056</v>
      </c>
      <c r="C13275" t="s">
        <v>1057</v>
      </c>
      <c r="D13275" s="4">
        <v>-244531.56</v>
      </c>
    </row>
    <row r="13276" spans="1:4" x14ac:dyDescent="0.25">
      <c r="A13276" s="1">
        <v>45838</v>
      </c>
      <c r="B13276" t="s">
        <v>1058</v>
      </c>
      <c r="C13276" t="s">
        <v>1059</v>
      </c>
      <c r="D13276" s="4">
        <v>-398484.86999999994</v>
      </c>
    </row>
    <row r="13277" spans="1:4" x14ac:dyDescent="0.25">
      <c r="A13277" s="1">
        <v>45838</v>
      </c>
      <c r="B13277" t="s">
        <v>1062</v>
      </c>
      <c r="C13277" t="s">
        <v>1063</v>
      </c>
      <c r="D13277" s="4">
        <v>-10.36</v>
      </c>
    </row>
    <row r="13278" spans="1:4" x14ac:dyDescent="0.25">
      <c r="A13278" s="1">
        <v>45838</v>
      </c>
      <c r="B13278" t="s">
        <v>1066</v>
      </c>
      <c r="C13278" t="s">
        <v>1067</v>
      </c>
      <c r="D13278" s="4">
        <v>-4.6300000000099404</v>
      </c>
    </row>
    <row r="13279" spans="1:4" x14ac:dyDescent="0.25">
      <c r="A13279" s="1">
        <v>45838</v>
      </c>
      <c r="B13279" t="s">
        <v>35</v>
      </c>
      <c r="C13279" t="s">
        <v>1031</v>
      </c>
      <c r="D13279" s="4">
        <v>714.16000000000008</v>
      </c>
    </row>
    <row r="13280" spans="1:4" x14ac:dyDescent="0.25">
      <c r="A13280" s="1">
        <v>45838</v>
      </c>
      <c r="B13280" t="s">
        <v>1166</v>
      </c>
      <c r="C13280" t="s">
        <v>1167</v>
      </c>
      <c r="D13280" s="4">
        <v>-5</v>
      </c>
    </row>
    <row r="13281" spans="1:4" x14ac:dyDescent="0.25">
      <c r="A13281" s="1">
        <v>45838</v>
      </c>
      <c r="B13281" t="s">
        <v>1168</v>
      </c>
      <c r="C13281" t="s">
        <v>1169</v>
      </c>
      <c r="D13281" s="4">
        <v>-8316.7000000000007</v>
      </c>
    </row>
    <row r="13282" spans="1:4" x14ac:dyDescent="0.25">
      <c r="A13282" s="1">
        <v>45838</v>
      </c>
      <c r="B13282" t="s">
        <v>1080</v>
      </c>
      <c r="C13282" t="s">
        <v>1081</v>
      </c>
      <c r="D13282" s="4">
        <v>-13512.66</v>
      </c>
    </row>
    <row r="13283" spans="1:4" x14ac:dyDescent="0.25">
      <c r="A13283" s="1">
        <v>45838</v>
      </c>
      <c r="B13283" t="s">
        <v>1322</v>
      </c>
      <c r="C13283" t="s">
        <v>1323</v>
      </c>
      <c r="D13283" s="4">
        <v>-1694.14</v>
      </c>
    </row>
    <row r="13284" spans="1:4" x14ac:dyDescent="0.25">
      <c r="A13284" s="1">
        <v>45838</v>
      </c>
      <c r="B13284" t="s">
        <v>1084</v>
      </c>
      <c r="C13284" t="s">
        <v>1085</v>
      </c>
      <c r="D13284" s="4">
        <v>-84626</v>
      </c>
    </row>
    <row r="13285" spans="1:4" x14ac:dyDescent="0.25">
      <c r="A13285" s="1">
        <v>45838</v>
      </c>
      <c r="B13285" t="s">
        <v>1089</v>
      </c>
      <c r="C13285" t="s">
        <v>1090</v>
      </c>
      <c r="D13285" s="4">
        <v>-296144.59000000003</v>
      </c>
    </row>
    <row r="13286" spans="1:4" x14ac:dyDescent="0.25">
      <c r="A13286" s="1">
        <v>45838</v>
      </c>
      <c r="B13286" t="s">
        <v>1410</v>
      </c>
      <c r="C13286" t="s">
        <v>1411</v>
      </c>
      <c r="D13286" s="4">
        <v>-74104.5</v>
      </c>
    </row>
    <row r="13287" spans="1:4" x14ac:dyDescent="0.25">
      <c r="A13287" s="1">
        <v>45838</v>
      </c>
      <c r="B13287" t="s">
        <v>1101</v>
      </c>
      <c r="C13287" t="s">
        <v>1102</v>
      </c>
      <c r="D13287" s="4">
        <v>-43286.17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FB13-034B-4A5D-86AA-B28D91736D2F}">
  <sheetPr>
    <tabColor theme="6" tint="0.79998168889431442"/>
  </sheetPr>
  <dimension ref="A1:D1617"/>
  <sheetViews>
    <sheetView showGridLines="0" workbookViewId="0">
      <selection activeCell="F11" sqref="F11"/>
    </sheetView>
  </sheetViews>
  <sheetFormatPr defaultColWidth="8.7109375" defaultRowHeight="15" x14ac:dyDescent="0.25"/>
  <cols>
    <col min="1" max="1" width="18.5703125" bestFit="1" customWidth="1"/>
    <col min="2" max="2" width="9" bestFit="1" customWidth="1"/>
    <col min="3" max="3" width="45.28515625" bestFit="1" customWidth="1"/>
    <col min="4" max="4" width="12.7109375" bestFit="1" customWidth="1"/>
  </cols>
  <sheetData>
    <row r="1" spans="1:4" x14ac:dyDescent="0.25">
      <c r="A1" s="2" t="s">
        <v>472</v>
      </c>
      <c r="B1" s="2" t="s">
        <v>43</v>
      </c>
      <c r="C1" s="2" t="s">
        <v>44</v>
      </c>
      <c r="D1" s="2" t="s">
        <v>556</v>
      </c>
    </row>
    <row r="2" spans="1:4" x14ac:dyDescent="0.25">
      <c r="A2" s="1">
        <v>45322</v>
      </c>
      <c r="B2" t="s">
        <v>1152</v>
      </c>
      <c r="C2" t="s">
        <v>1153</v>
      </c>
      <c r="D2" s="4">
        <v>0</v>
      </c>
    </row>
    <row r="3" spans="1:4" x14ac:dyDescent="0.25">
      <c r="A3" s="1">
        <v>45351</v>
      </c>
      <c r="B3" t="s">
        <v>1152</v>
      </c>
      <c r="C3" t="s">
        <v>1153</v>
      </c>
      <c r="D3" s="4">
        <v>0</v>
      </c>
    </row>
    <row r="4" spans="1:4" x14ac:dyDescent="0.25">
      <c r="A4" s="1">
        <v>45382</v>
      </c>
      <c r="B4" t="s">
        <v>1152</v>
      </c>
      <c r="C4" t="s">
        <v>1153</v>
      </c>
      <c r="D4" s="4">
        <v>0</v>
      </c>
    </row>
    <row r="5" spans="1:4" x14ac:dyDescent="0.25">
      <c r="A5" s="1">
        <v>45412</v>
      </c>
      <c r="B5" t="s">
        <v>1152</v>
      </c>
      <c r="C5" t="s">
        <v>1153</v>
      </c>
      <c r="D5" s="4">
        <v>0</v>
      </c>
    </row>
    <row r="6" spans="1:4" x14ac:dyDescent="0.25">
      <c r="A6" s="1">
        <v>45443</v>
      </c>
      <c r="B6" t="s">
        <v>1152</v>
      </c>
      <c r="C6" t="s">
        <v>1153</v>
      </c>
      <c r="D6" s="4">
        <v>0</v>
      </c>
    </row>
    <row r="7" spans="1:4" x14ac:dyDescent="0.25">
      <c r="A7" s="1">
        <v>45473</v>
      </c>
      <c r="B7" t="s">
        <v>1152</v>
      </c>
      <c r="C7" t="s">
        <v>1153</v>
      </c>
      <c r="D7" s="4">
        <v>0</v>
      </c>
    </row>
    <row r="8" spans="1:4" x14ac:dyDescent="0.25">
      <c r="A8" s="1">
        <v>45504</v>
      </c>
      <c r="B8" t="s">
        <v>1152</v>
      </c>
      <c r="C8" t="s">
        <v>1153</v>
      </c>
      <c r="D8" s="4">
        <v>0</v>
      </c>
    </row>
    <row r="9" spans="1:4" x14ac:dyDescent="0.25">
      <c r="A9" s="1">
        <v>45535</v>
      </c>
      <c r="B9" t="s">
        <v>1152</v>
      </c>
      <c r="C9" t="s">
        <v>1153</v>
      </c>
      <c r="D9" s="4">
        <v>0</v>
      </c>
    </row>
    <row r="10" spans="1:4" x14ac:dyDescent="0.25">
      <c r="A10" s="1">
        <v>45565</v>
      </c>
      <c r="B10" t="s">
        <v>1152</v>
      </c>
      <c r="C10" t="s">
        <v>1153</v>
      </c>
      <c r="D10" s="4">
        <v>0</v>
      </c>
    </row>
    <row r="11" spans="1:4" x14ac:dyDescent="0.25">
      <c r="A11" s="1">
        <v>45596</v>
      </c>
      <c r="B11" t="s">
        <v>1152</v>
      </c>
      <c r="C11" t="s">
        <v>1153</v>
      </c>
      <c r="D11" s="4">
        <v>0</v>
      </c>
    </row>
    <row r="12" spans="1:4" x14ac:dyDescent="0.25">
      <c r="A12" s="1">
        <v>45626</v>
      </c>
      <c r="B12" t="s">
        <v>1152</v>
      </c>
      <c r="C12" t="s">
        <v>1153</v>
      </c>
      <c r="D12" s="4">
        <v>0</v>
      </c>
    </row>
    <row r="13" spans="1:4" x14ac:dyDescent="0.25">
      <c r="A13" s="1">
        <v>45657</v>
      </c>
      <c r="B13" t="s">
        <v>1152</v>
      </c>
      <c r="C13" t="s">
        <v>1153</v>
      </c>
      <c r="D13" s="4">
        <v>0</v>
      </c>
    </row>
    <row r="14" spans="1:4" x14ac:dyDescent="0.25">
      <c r="A14" s="1">
        <v>45322</v>
      </c>
      <c r="B14" t="s">
        <v>656</v>
      </c>
      <c r="C14" t="s">
        <v>657</v>
      </c>
      <c r="D14" s="4">
        <v>178.33333333333334</v>
      </c>
    </row>
    <row r="15" spans="1:4" x14ac:dyDescent="0.25">
      <c r="A15" s="1">
        <v>45351</v>
      </c>
      <c r="B15" t="s">
        <v>656</v>
      </c>
      <c r="C15" t="s">
        <v>657</v>
      </c>
      <c r="D15" s="4">
        <v>178.33333333333334</v>
      </c>
    </row>
    <row r="16" spans="1:4" x14ac:dyDescent="0.25">
      <c r="A16" s="1">
        <v>45382</v>
      </c>
      <c r="B16" t="s">
        <v>656</v>
      </c>
      <c r="C16" t="s">
        <v>657</v>
      </c>
      <c r="D16" s="4">
        <v>178.33333333333334</v>
      </c>
    </row>
    <row r="17" spans="1:4" x14ac:dyDescent="0.25">
      <c r="A17" s="1">
        <v>45412</v>
      </c>
      <c r="B17" t="s">
        <v>656</v>
      </c>
      <c r="C17" t="s">
        <v>657</v>
      </c>
      <c r="D17" s="4">
        <v>713.33333333333337</v>
      </c>
    </row>
    <row r="18" spans="1:4" x14ac:dyDescent="0.25">
      <c r="A18" s="1">
        <v>45443</v>
      </c>
      <c r="B18" t="s">
        <v>656</v>
      </c>
      <c r="C18" t="s">
        <v>657</v>
      </c>
      <c r="D18" s="4">
        <v>891.66666666666674</v>
      </c>
    </row>
    <row r="19" spans="1:4" x14ac:dyDescent="0.25">
      <c r="A19" s="1">
        <v>45473</v>
      </c>
      <c r="B19" t="s">
        <v>656</v>
      </c>
      <c r="C19" t="s">
        <v>657</v>
      </c>
      <c r="D19" s="4">
        <v>1070</v>
      </c>
    </row>
    <row r="20" spans="1:4" x14ac:dyDescent="0.25">
      <c r="A20" s="1">
        <v>45504</v>
      </c>
      <c r="B20" t="s">
        <v>656</v>
      </c>
      <c r="C20" t="s">
        <v>657</v>
      </c>
      <c r="D20" s="4">
        <v>1248.3333333333333</v>
      </c>
    </row>
    <row r="21" spans="1:4" x14ac:dyDescent="0.25">
      <c r="A21" s="1">
        <v>45535</v>
      </c>
      <c r="B21" t="s">
        <v>656</v>
      </c>
      <c r="C21" t="s">
        <v>657</v>
      </c>
      <c r="D21" s="4">
        <v>1426.6666666666665</v>
      </c>
    </row>
    <row r="22" spans="1:4" x14ac:dyDescent="0.25">
      <c r="A22" s="1">
        <v>45565</v>
      </c>
      <c r="B22" t="s">
        <v>656</v>
      </c>
      <c r="C22" t="s">
        <v>657</v>
      </c>
      <c r="D22" s="4">
        <v>1604.9999999999998</v>
      </c>
    </row>
    <row r="23" spans="1:4" x14ac:dyDescent="0.25">
      <c r="A23" s="1">
        <v>45596</v>
      </c>
      <c r="B23" t="s">
        <v>656</v>
      </c>
      <c r="C23" t="s">
        <v>657</v>
      </c>
      <c r="D23" s="4">
        <v>1783.333333333333</v>
      </c>
    </row>
    <row r="24" spans="1:4" x14ac:dyDescent="0.25">
      <c r="A24" s="1">
        <v>45626</v>
      </c>
      <c r="B24" t="s">
        <v>656</v>
      </c>
      <c r="C24" t="s">
        <v>657</v>
      </c>
      <c r="D24" s="4">
        <v>1961.6666666666663</v>
      </c>
    </row>
    <row r="25" spans="1:4" x14ac:dyDescent="0.25">
      <c r="A25" s="1">
        <v>45657</v>
      </c>
      <c r="B25" t="s">
        <v>656</v>
      </c>
      <c r="C25" t="s">
        <v>657</v>
      </c>
      <c r="D25" s="4">
        <v>2139.9999999999995</v>
      </c>
    </row>
    <row r="26" spans="1:4" x14ac:dyDescent="0.25">
      <c r="A26" s="1">
        <v>45322</v>
      </c>
      <c r="B26" t="s">
        <v>565</v>
      </c>
      <c r="C26" t="s">
        <v>292</v>
      </c>
      <c r="D26" s="4">
        <v>8792.9524977999972</v>
      </c>
    </row>
    <row r="27" spans="1:4" x14ac:dyDescent="0.25">
      <c r="A27" s="1">
        <v>45351</v>
      </c>
      <c r="B27" t="s">
        <v>565</v>
      </c>
      <c r="C27" t="s">
        <v>292</v>
      </c>
      <c r="D27" s="4">
        <v>92241.203695689997</v>
      </c>
    </row>
    <row r="28" spans="1:4" x14ac:dyDescent="0.25">
      <c r="A28" s="1">
        <v>45382</v>
      </c>
      <c r="B28" t="s">
        <v>1424</v>
      </c>
      <c r="C28" t="s">
        <v>292</v>
      </c>
      <c r="D28" s="4">
        <v>64538.772456999999</v>
      </c>
    </row>
    <row r="29" spans="1:4" x14ac:dyDescent="0.25">
      <c r="A29" s="1">
        <v>45412</v>
      </c>
      <c r="B29" t="s">
        <v>1424</v>
      </c>
      <c r="C29" t="s">
        <v>292</v>
      </c>
      <c r="D29" s="4">
        <v>212953.43691610015</v>
      </c>
    </row>
    <row r="30" spans="1:4" x14ac:dyDescent="0.25">
      <c r="A30" s="1">
        <v>45443</v>
      </c>
      <c r="B30" t="s">
        <v>1424</v>
      </c>
      <c r="C30" t="s">
        <v>292</v>
      </c>
      <c r="D30" s="4">
        <v>264922.79651780013</v>
      </c>
    </row>
    <row r="31" spans="1:4" x14ac:dyDescent="0.25">
      <c r="A31" s="1">
        <v>45473</v>
      </c>
      <c r="B31" t="s">
        <v>1424</v>
      </c>
      <c r="C31" t="s">
        <v>292</v>
      </c>
      <c r="D31" s="4">
        <v>318092.67036111013</v>
      </c>
    </row>
    <row r="32" spans="1:4" x14ac:dyDescent="0.25">
      <c r="A32" s="1">
        <v>45504</v>
      </c>
      <c r="B32" t="s">
        <v>1424</v>
      </c>
      <c r="C32" t="s">
        <v>292</v>
      </c>
      <c r="D32" s="4">
        <v>359450.50393647014</v>
      </c>
    </row>
    <row r="33" spans="1:4" x14ac:dyDescent="0.25">
      <c r="A33" s="1">
        <v>45535</v>
      </c>
      <c r="B33" t="s">
        <v>1424</v>
      </c>
      <c r="C33" t="s">
        <v>292</v>
      </c>
      <c r="D33" s="4">
        <v>411630.80540697015</v>
      </c>
    </row>
    <row r="34" spans="1:4" x14ac:dyDescent="0.25">
      <c r="A34" s="1">
        <v>45565</v>
      </c>
      <c r="B34" t="s">
        <v>1424</v>
      </c>
      <c r="C34" t="s">
        <v>292</v>
      </c>
      <c r="D34" s="4">
        <v>458384.41258197016</v>
      </c>
    </row>
    <row r="35" spans="1:4" x14ac:dyDescent="0.25">
      <c r="A35" s="1">
        <v>45596</v>
      </c>
      <c r="B35" t="s">
        <v>1424</v>
      </c>
      <c r="C35" t="s">
        <v>292</v>
      </c>
      <c r="D35" s="4">
        <v>521614.62081619125</v>
      </c>
    </row>
    <row r="36" spans="1:4" x14ac:dyDescent="0.25">
      <c r="A36" s="1">
        <v>45626</v>
      </c>
      <c r="B36" t="s">
        <v>1424</v>
      </c>
      <c r="C36" t="s">
        <v>292</v>
      </c>
      <c r="D36" s="4">
        <v>591433.01611860376</v>
      </c>
    </row>
    <row r="37" spans="1:4" x14ac:dyDescent="0.25">
      <c r="A37" s="1">
        <v>45657</v>
      </c>
      <c r="B37" t="s">
        <v>1424</v>
      </c>
      <c r="C37" t="s">
        <v>292</v>
      </c>
      <c r="D37" s="4">
        <v>677629.52889670909</v>
      </c>
    </row>
    <row r="38" spans="1:4" x14ac:dyDescent="0.25">
      <c r="A38" s="1">
        <v>45322</v>
      </c>
      <c r="B38" t="s">
        <v>578</v>
      </c>
      <c r="C38" t="s">
        <v>579</v>
      </c>
      <c r="D38" s="4">
        <v>344.75</v>
      </c>
    </row>
    <row r="39" spans="1:4" x14ac:dyDescent="0.25">
      <c r="A39" s="1">
        <v>45351</v>
      </c>
      <c r="B39" t="s">
        <v>578</v>
      </c>
      <c r="C39" t="s">
        <v>579</v>
      </c>
      <c r="D39" s="4">
        <v>344.75</v>
      </c>
    </row>
    <row r="40" spans="1:4" x14ac:dyDescent="0.25">
      <c r="A40" s="1">
        <v>45382</v>
      </c>
      <c r="B40" t="s">
        <v>578</v>
      </c>
      <c r="C40" t="s">
        <v>579</v>
      </c>
      <c r="D40" s="4">
        <v>344.75</v>
      </c>
    </row>
    <row r="41" spans="1:4" x14ac:dyDescent="0.25">
      <c r="A41" s="1">
        <v>45412</v>
      </c>
      <c r="B41" t="s">
        <v>578</v>
      </c>
      <c r="C41" t="s">
        <v>579</v>
      </c>
      <c r="D41" s="4">
        <v>1379</v>
      </c>
    </row>
    <row r="42" spans="1:4" x14ac:dyDescent="0.25">
      <c r="A42" s="1">
        <v>45443</v>
      </c>
      <c r="B42" t="s">
        <v>578</v>
      </c>
      <c r="C42" t="s">
        <v>579</v>
      </c>
      <c r="D42" s="4">
        <v>1723.75</v>
      </c>
    </row>
    <row r="43" spans="1:4" x14ac:dyDescent="0.25">
      <c r="A43" s="1">
        <v>45473</v>
      </c>
      <c r="B43" t="s">
        <v>578</v>
      </c>
      <c r="C43" t="s">
        <v>579</v>
      </c>
      <c r="D43" s="4">
        <v>2068.5</v>
      </c>
    </row>
    <row r="44" spans="1:4" x14ac:dyDescent="0.25">
      <c r="A44" s="1">
        <v>45504</v>
      </c>
      <c r="B44" t="s">
        <v>578</v>
      </c>
      <c r="C44" t="s">
        <v>579</v>
      </c>
      <c r="D44" s="4">
        <v>2413.25</v>
      </c>
    </row>
    <row r="45" spans="1:4" x14ac:dyDescent="0.25">
      <c r="A45" s="1">
        <v>45535</v>
      </c>
      <c r="B45" t="s">
        <v>578</v>
      </c>
      <c r="C45" t="s">
        <v>579</v>
      </c>
      <c r="D45" s="4">
        <v>2758</v>
      </c>
    </row>
    <row r="46" spans="1:4" x14ac:dyDescent="0.25">
      <c r="A46" s="1">
        <v>45565</v>
      </c>
      <c r="B46" t="s">
        <v>578</v>
      </c>
      <c r="C46" t="s">
        <v>579</v>
      </c>
      <c r="D46" s="4">
        <v>3102.75</v>
      </c>
    </row>
    <row r="47" spans="1:4" x14ac:dyDescent="0.25">
      <c r="A47" s="1">
        <v>45596</v>
      </c>
      <c r="B47" t="s">
        <v>578</v>
      </c>
      <c r="C47" t="s">
        <v>579</v>
      </c>
      <c r="D47" s="4">
        <v>3447.5</v>
      </c>
    </row>
    <row r="48" spans="1:4" x14ac:dyDescent="0.25">
      <c r="A48" s="1">
        <v>45626</v>
      </c>
      <c r="B48" t="s">
        <v>578</v>
      </c>
      <c r="C48" t="s">
        <v>579</v>
      </c>
      <c r="D48" s="4">
        <v>3792.25</v>
      </c>
    </row>
    <row r="49" spans="1:4" x14ac:dyDescent="0.25">
      <c r="A49" s="1">
        <v>45657</v>
      </c>
      <c r="B49" t="s">
        <v>578</v>
      </c>
      <c r="C49" t="s">
        <v>579</v>
      </c>
      <c r="D49" s="4">
        <v>4137</v>
      </c>
    </row>
    <row r="50" spans="1:4" x14ac:dyDescent="0.25">
      <c r="A50" s="1">
        <v>45322</v>
      </c>
      <c r="B50" t="s">
        <v>840</v>
      </c>
      <c r="C50" t="s">
        <v>841</v>
      </c>
      <c r="D50" s="4">
        <v>3194</v>
      </c>
    </row>
    <row r="51" spans="1:4" x14ac:dyDescent="0.25">
      <c r="A51" s="1">
        <v>45351</v>
      </c>
      <c r="B51" t="s">
        <v>840</v>
      </c>
      <c r="C51" t="s">
        <v>841</v>
      </c>
      <c r="D51" s="4">
        <v>3194</v>
      </c>
    </row>
    <row r="52" spans="1:4" x14ac:dyDescent="0.25">
      <c r="A52" s="1">
        <v>45382</v>
      </c>
      <c r="B52" t="s">
        <v>840</v>
      </c>
      <c r="C52" t="s">
        <v>841</v>
      </c>
      <c r="D52" s="4">
        <v>0</v>
      </c>
    </row>
    <row r="53" spans="1:4" x14ac:dyDescent="0.25">
      <c r="A53" s="1">
        <v>45412</v>
      </c>
      <c r="B53" t="s">
        <v>840</v>
      </c>
      <c r="C53" t="s">
        <v>841</v>
      </c>
      <c r="D53" s="4">
        <v>6388</v>
      </c>
    </row>
    <row r="54" spans="1:4" x14ac:dyDescent="0.25">
      <c r="A54" s="1">
        <v>45443</v>
      </c>
      <c r="B54" t="s">
        <v>840</v>
      </c>
      <c r="C54" t="s">
        <v>841</v>
      </c>
      <c r="D54" s="4">
        <v>6388</v>
      </c>
    </row>
    <row r="55" spans="1:4" x14ac:dyDescent="0.25">
      <c r="A55" s="1">
        <v>45473</v>
      </c>
      <c r="B55" t="s">
        <v>840</v>
      </c>
      <c r="C55" t="s">
        <v>841</v>
      </c>
      <c r="D55" s="4">
        <v>6388</v>
      </c>
    </row>
    <row r="56" spans="1:4" x14ac:dyDescent="0.25">
      <c r="A56" s="1">
        <v>45504</v>
      </c>
      <c r="B56" t="s">
        <v>840</v>
      </c>
      <c r="C56" t="s">
        <v>841</v>
      </c>
      <c r="D56" s="4">
        <v>6388</v>
      </c>
    </row>
    <row r="57" spans="1:4" x14ac:dyDescent="0.25">
      <c r="A57" s="1">
        <v>45535</v>
      </c>
      <c r="B57" t="s">
        <v>840</v>
      </c>
      <c r="C57" t="s">
        <v>841</v>
      </c>
      <c r="D57" s="4">
        <v>6388</v>
      </c>
    </row>
    <row r="58" spans="1:4" x14ac:dyDescent="0.25">
      <c r="A58" s="1">
        <v>45565</v>
      </c>
      <c r="B58" t="s">
        <v>840</v>
      </c>
      <c r="C58" t="s">
        <v>841</v>
      </c>
      <c r="D58" s="4">
        <v>6388</v>
      </c>
    </row>
    <row r="59" spans="1:4" x14ac:dyDescent="0.25">
      <c r="A59" s="1">
        <v>45596</v>
      </c>
      <c r="B59" t="s">
        <v>840</v>
      </c>
      <c r="C59" t="s">
        <v>841</v>
      </c>
      <c r="D59" s="4">
        <v>6388</v>
      </c>
    </row>
    <row r="60" spans="1:4" x14ac:dyDescent="0.25">
      <c r="A60" s="1">
        <v>45626</v>
      </c>
      <c r="B60" t="s">
        <v>840</v>
      </c>
      <c r="C60" t="s">
        <v>841</v>
      </c>
      <c r="D60" s="4">
        <v>6388</v>
      </c>
    </row>
    <row r="61" spans="1:4" x14ac:dyDescent="0.25">
      <c r="A61" s="1">
        <v>45657</v>
      </c>
      <c r="B61" t="s">
        <v>840</v>
      </c>
      <c r="C61" t="s">
        <v>841</v>
      </c>
      <c r="D61" s="4">
        <v>6388</v>
      </c>
    </row>
    <row r="62" spans="1:4" x14ac:dyDescent="0.25">
      <c r="A62" s="1">
        <v>45322</v>
      </c>
      <c r="B62" t="s">
        <v>1338</v>
      </c>
      <c r="C62" t="s">
        <v>1339</v>
      </c>
      <c r="D62" s="4">
        <v>1883.3333333333333</v>
      </c>
    </row>
    <row r="63" spans="1:4" x14ac:dyDescent="0.25">
      <c r="A63" s="1">
        <v>45351</v>
      </c>
      <c r="B63" t="s">
        <v>1338</v>
      </c>
      <c r="C63" t="s">
        <v>1339</v>
      </c>
      <c r="D63" s="4">
        <v>1883.3333333333333</v>
      </c>
    </row>
    <row r="64" spans="1:4" x14ac:dyDescent="0.25">
      <c r="A64" s="1">
        <v>45382</v>
      </c>
      <c r="B64" t="s">
        <v>1338</v>
      </c>
      <c r="C64" t="s">
        <v>1339</v>
      </c>
      <c r="D64" s="4">
        <v>1883.3333333333333</v>
      </c>
    </row>
    <row r="65" spans="1:4" x14ac:dyDescent="0.25">
      <c r="A65" s="1">
        <v>45412</v>
      </c>
      <c r="B65" t="s">
        <v>1338</v>
      </c>
      <c r="C65" t="s">
        <v>1339</v>
      </c>
      <c r="D65" s="4">
        <v>7533.333333333333</v>
      </c>
    </row>
    <row r="66" spans="1:4" x14ac:dyDescent="0.25">
      <c r="A66" s="1">
        <v>45443</v>
      </c>
      <c r="B66" t="s">
        <v>1338</v>
      </c>
      <c r="C66" t="s">
        <v>1339</v>
      </c>
      <c r="D66" s="4">
        <v>9416.6666666666661</v>
      </c>
    </row>
    <row r="67" spans="1:4" x14ac:dyDescent="0.25">
      <c r="A67" s="1">
        <v>45473</v>
      </c>
      <c r="B67" t="s">
        <v>1338</v>
      </c>
      <c r="C67" t="s">
        <v>1339</v>
      </c>
      <c r="D67" s="4">
        <v>11300</v>
      </c>
    </row>
    <row r="68" spans="1:4" x14ac:dyDescent="0.25">
      <c r="A68" s="1">
        <v>45504</v>
      </c>
      <c r="B68" t="s">
        <v>1338</v>
      </c>
      <c r="C68" t="s">
        <v>1339</v>
      </c>
      <c r="D68" s="4">
        <v>13183.333333333334</v>
      </c>
    </row>
    <row r="69" spans="1:4" x14ac:dyDescent="0.25">
      <c r="A69" s="1">
        <v>45535</v>
      </c>
      <c r="B69" t="s">
        <v>1338</v>
      </c>
      <c r="C69" t="s">
        <v>1339</v>
      </c>
      <c r="D69" s="4">
        <v>15066.666666666668</v>
      </c>
    </row>
    <row r="70" spans="1:4" x14ac:dyDescent="0.25">
      <c r="A70" s="1">
        <v>45565</v>
      </c>
      <c r="B70" t="s">
        <v>1338</v>
      </c>
      <c r="C70" t="s">
        <v>1339</v>
      </c>
      <c r="D70" s="4">
        <v>16950</v>
      </c>
    </row>
    <row r="71" spans="1:4" x14ac:dyDescent="0.25">
      <c r="A71" s="1">
        <v>45596</v>
      </c>
      <c r="B71" t="s">
        <v>1338</v>
      </c>
      <c r="C71" t="s">
        <v>1339</v>
      </c>
      <c r="D71" s="4">
        <v>18833.333333333332</v>
      </c>
    </row>
    <row r="72" spans="1:4" x14ac:dyDescent="0.25">
      <c r="A72" s="1">
        <v>45626</v>
      </c>
      <c r="B72" t="s">
        <v>1338</v>
      </c>
      <c r="C72" t="s">
        <v>1339</v>
      </c>
      <c r="D72" s="4">
        <v>20716.666666666664</v>
      </c>
    </row>
    <row r="73" spans="1:4" x14ac:dyDescent="0.25">
      <c r="A73" s="1">
        <v>45657</v>
      </c>
      <c r="B73" t="s">
        <v>1338</v>
      </c>
      <c r="C73" t="s">
        <v>1339</v>
      </c>
      <c r="D73" s="4">
        <v>22599.999999999996</v>
      </c>
    </row>
    <row r="74" spans="1:4" x14ac:dyDescent="0.25">
      <c r="A74" s="1">
        <v>45322</v>
      </c>
      <c r="B74" t="s">
        <v>842</v>
      </c>
      <c r="C74" t="s">
        <v>843</v>
      </c>
      <c r="D74" s="4">
        <v>100</v>
      </c>
    </row>
    <row r="75" spans="1:4" x14ac:dyDescent="0.25">
      <c r="A75" s="1">
        <v>45351</v>
      </c>
      <c r="B75" t="s">
        <v>842</v>
      </c>
      <c r="C75" t="s">
        <v>843</v>
      </c>
      <c r="D75" s="4">
        <v>100</v>
      </c>
    </row>
    <row r="76" spans="1:4" x14ac:dyDescent="0.25">
      <c r="A76" s="1">
        <v>45382</v>
      </c>
      <c r="B76" t="s">
        <v>842</v>
      </c>
      <c r="C76" t="s">
        <v>843</v>
      </c>
      <c r="D76" s="4">
        <v>100</v>
      </c>
    </row>
    <row r="77" spans="1:4" x14ac:dyDescent="0.25">
      <c r="A77" s="1">
        <v>45412</v>
      </c>
      <c r="B77" t="s">
        <v>842</v>
      </c>
      <c r="C77" t="s">
        <v>843</v>
      </c>
      <c r="D77" s="4">
        <v>400</v>
      </c>
    </row>
    <row r="78" spans="1:4" x14ac:dyDescent="0.25">
      <c r="A78" s="1">
        <v>45443</v>
      </c>
      <c r="B78" t="s">
        <v>842</v>
      </c>
      <c r="C78" t="s">
        <v>843</v>
      </c>
      <c r="D78" s="4">
        <v>500</v>
      </c>
    </row>
    <row r="79" spans="1:4" x14ac:dyDescent="0.25">
      <c r="A79" s="1">
        <v>45473</v>
      </c>
      <c r="B79" t="s">
        <v>842</v>
      </c>
      <c r="C79" t="s">
        <v>843</v>
      </c>
      <c r="D79" s="4">
        <v>600</v>
      </c>
    </row>
    <row r="80" spans="1:4" x14ac:dyDescent="0.25">
      <c r="A80" s="1">
        <v>45504</v>
      </c>
      <c r="B80" t="s">
        <v>842</v>
      </c>
      <c r="C80" t="s">
        <v>843</v>
      </c>
      <c r="D80" s="4">
        <v>700</v>
      </c>
    </row>
    <row r="81" spans="1:4" x14ac:dyDescent="0.25">
      <c r="A81" s="1">
        <v>45535</v>
      </c>
      <c r="B81" t="s">
        <v>842</v>
      </c>
      <c r="C81" t="s">
        <v>843</v>
      </c>
      <c r="D81" s="4">
        <v>800</v>
      </c>
    </row>
    <row r="82" spans="1:4" x14ac:dyDescent="0.25">
      <c r="A82" s="1">
        <v>45565</v>
      </c>
      <c r="B82" t="s">
        <v>842</v>
      </c>
      <c r="C82" t="s">
        <v>843</v>
      </c>
      <c r="D82" s="4">
        <v>900</v>
      </c>
    </row>
    <row r="83" spans="1:4" x14ac:dyDescent="0.25">
      <c r="A83" s="1">
        <v>45596</v>
      </c>
      <c r="B83" t="s">
        <v>842</v>
      </c>
      <c r="C83" t="s">
        <v>843</v>
      </c>
      <c r="D83" s="4">
        <v>1000</v>
      </c>
    </row>
    <row r="84" spans="1:4" x14ac:dyDescent="0.25">
      <c r="A84" s="1">
        <v>45626</v>
      </c>
      <c r="B84" t="s">
        <v>842</v>
      </c>
      <c r="C84" t="s">
        <v>843</v>
      </c>
      <c r="D84" s="4">
        <v>1100</v>
      </c>
    </row>
    <row r="85" spans="1:4" x14ac:dyDescent="0.25">
      <c r="A85" s="1">
        <v>45657</v>
      </c>
      <c r="B85" t="s">
        <v>842</v>
      </c>
      <c r="C85" t="s">
        <v>843</v>
      </c>
      <c r="D85" s="4">
        <v>1200</v>
      </c>
    </row>
    <row r="86" spans="1:4" x14ac:dyDescent="0.25">
      <c r="A86" s="1">
        <v>45322</v>
      </c>
      <c r="B86" t="s">
        <v>1254</v>
      </c>
      <c r="C86" t="s">
        <v>1255</v>
      </c>
      <c r="D86" s="4">
        <v>1773.75</v>
      </c>
    </row>
    <row r="87" spans="1:4" x14ac:dyDescent="0.25">
      <c r="A87" s="1">
        <v>45351</v>
      </c>
      <c r="B87" t="s">
        <v>1254</v>
      </c>
      <c r="C87" t="s">
        <v>1255</v>
      </c>
      <c r="D87" s="4">
        <v>1773.75</v>
      </c>
    </row>
    <row r="88" spans="1:4" x14ac:dyDescent="0.25">
      <c r="A88" s="1">
        <v>45382</v>
      </c>
      <c r="B88" t="s">
        <v>1254</v>
      </c>
      <c r="C88" t="s">
        <v>1255</v>
      </c>
      <c r="D88" s="4">
        <v>1773.75</v>
      </c>
    </row>
    <row r="89" spans="1:4" x14ac:dyDescent="0.25">
      <c r="A89" s="1">
        <v>45412</v>
      </c>
      <c r="B89" t="s">
        <v>1254</v>
      </c>
      <c r="C89" t="s">
        <v>1255</v>
      </c>
      <c r="D89" s="4">
        <v>7095</v>
      </c>
    </row>
    <row r="90" spans="1:4" x14ac:dyDescent="0.25">
      <c r="A90" s="1">
        <v>45443</v>
      </c>
      <c r="B90" t="s">
        <v>1254</v>
      </c>
      <c r="C90" t="s">
        <v>1255</v>
      </c>
      <c r="D90" s="4">
        <v>7095</v>
      </c>
    </row>
    <row r="91" spans="1:4" x14ac:dyDescent="0.25">
      <c r="A91" s="1">
        <v>45473</v>
      </c>
      <c r="B91" t="s">
        <v>1254</v>
      </c>
      <c r="C91" t="s">
        <v>1255</v>
      </c>
      <c r="D91" s="4">
        <v>7095</v>
      </c>
    </row>
    <row r="92" spans="1:4" x14ac:dyDescent="0.25">
      <c r="A92" s="1">
        <v>45504</v>
      </c>
      <c r="B92" t="s">
        <v>1254</v>
      </c>
      <c r="C92" t="s">
        <v>1255</v>
      </c>
      <c r="D92" s="4">
        <v>7095</v>
      </c>
    </row>
    <row r="93" spans="1:4" x14ac:dyDescent="0.25">
      <c r="A93" s="1">
        <v>45535</v>
      </c>
      <c r="B93" t="s">
        <v>1254</v>
      </c>
      <c r="C93" t="s">
        <v>1255</v>
      </c>
      <c r="D93" s="4">
        <v>7095</v>
      </c>
    </row>
    <row r="94" spans="1:4" x14ac:dyDescent="0.25">
      <c r="A94" s="1">
        <v>45565</v>
      </c>
      <c r="B94" t="s">
        <v>1254</v>
      </c>
      <c r="C94" t="s">
        <v>1255</v>
      </c>
      <c r="D94" s="4">
        <v>7095</v>
      </c>
    </row>
    <row r="95" spans="1:4" x14ac:dyDescent="0.25">
      <c r="A95" s="1">
        <v>45596</v>
      </c>
      <c r="B95" t="s">
        <v>1254</v>
      </c>
      <c r="C95" t="s">
        <v>1255</v>
      </c>
      <c r="D95" s="4">
        <v>7095</v>
      </c>
    </row>
    <row r="96" spans="1:4" x14ac:dyDescent="0.25">
      <c r="A96" s="1">
        <v>45626</v>
      </c>
      <c r="B96" t="s">
        <v>1254</v>
      </c>
      <c r="C96" t="s">
        <v>1255</v>
      </c>
      <c r="D96" s="4">
        <v>7095</v>
      </c>
    </row>
    <row r="97" spans="1:4" x14ac:dyDescent="0.25">
      <c r="A97" s="1">
        <v>45657</v>
      </c>
      <c r="B97" t="s">
        <v>1254</v>
      </c>
      <c r="C97" t="s">
        <v>1255</v>
      </c>
      <c r="D97" s="4">
        <v>7095</v>
      </c>
    </row>
    <row r="98" spans="1:4" x14ac:dyDescent="0.25">
      <c r="A98" s="1">
        <v>45322</v>
      </c>
      <c r="B98" t="s">
        <v>1348</v>
      </c>
      <c r="C98" t="s">
        <v>1349</v>
      </c>
      <c r="D98" s="4">
        <v>1250</v>
      </c>
    </row>
    <row r="99" spans="1:4" x14ac:dyDescent="0.25">
      <c r="A99" s="1">
        <v>45351</v>
      </c>
      <c r="B99" t="s">
        <v>1348</v>
      </c>
      <c r="C99" t="s">
        <v>1349</v>
      </c>
      <c r="D99" s="4">
        <v>1250</v>
      </c>
    </row>
    <row r="100" spans="1:4" x14ac:dyDescent="0.25">
      <c r="A100" s="1">
        <v>45382</v>
      </c>
      <c r="B100" t="s">
        <v>1348</v>
      </c>
      <c r="C100" t="s">
        <v>1349</v>
      </c>
      <c r="D100" s="4">
        <v>1250</v>
      </c>
    </row>
    <row r="101" spans="1:4" x14ac:dyDescent="0.25">
      <c r="A101" s="1">
        <v>45412</v>
      </c>
      <c r="B101" t="s">
        <v>1348</v>
      </c>
      <c r="C101" t="s">
        <v>1349</v>
      </c>
      <c r="D101" s="4">
        <v>5000</v>
      </c>
    </row>
    <row r="102" spans="1:4" x14ac:dyDescent="0.25">
      <c r="A102" s="1">
        <v>45443</v>
      </c>
      <c r="B102" t="s">
        <v>1348</v>
      </c>
      <c r="C102" t="s">
        <v>1349</v>
      </c>
      <c r="D102" s="4">
        <v>6250</v>
      </c>
    </row>
    <row r="103" spans="1:4" x14ac:dyDescent="0.25">
      <c r="A103" s="1">
        <v>45473</v>
      </c>
      <c r="B103" t="s">
        <v>1348</v>
      </c>
      <c r="C103" t="s">
        <v>1349</v>
      </c>
      <c r="D103" s="4">
        <v>7500</v>
      </c>
    </row>
    <row r="104" spans="1:4" x14ac:dyDescent="0.25">
      <c r="A104" s="1">
        <v>45504</v>
      </c>
      <c r="B104" t="s">
        <v>1348</v>
      </c>
      <c r="C104" t="s">
        <v>1349</v>
      </c>
      <c r="D104" s="4">
        <v>8750</v>
      </c>
    </row>
    <row r="105" spans="1:4" x14ac:dyDescent="0.25">
      <c r="A105" s="1">
        <v>45535</v>
      </c>
      <c r="B105" t="s">
        <v>1348</v>
      </c>
      <c r="C105" t="s">
        <v>1349</v>
      </c>
      <c r="D105" s="4">
        <v>10000</v>
      </c>
    </row>
    <row r="106" spans="1:4" x14ac:dyDescent="0.25">
      <c r="A106" s="1">
        <v>45565</v>
      </c>
      <c r="B106" t="s">
        <v>1348</v>
      </c>
      <c r="C106" t="s">
        <v>1349</v>
      </c>
      <c r="D106" s="4">
        <v>11250</v>
      </c>
    </row>
    <row r="107" spans="1:4" x14ac:dyDescent="0.25">
      <c r="A107" s="1">
        <v>45596</v>
      </c>
      <c r="B107" t="s">
        <v>1348</v>
      </c>
      <c r="C107" t="s">
        <v>1349</v>
      </c>
      <c r="D107" s="4">
        <v>12500</v>
      </c>
    </row>
    <row r="108" spans="1:4" x14ac:dyDescent="0.25">
      <c r="A108" s="1">
        <v>45626</v>
      </c>
      <c r="B108" t="s">
        <v>1348</v>
      </c>
      <c r="C108" t="s">
        <v>1349</v>
      </c>
      <c r="D108" s="4">
        <v>13750</v>
      </c>
    </row>
    <row r="109" spans="1:4" x14ac:dyDescent="0.25">
      <c r="A109" s="1">
        <v>45657</v>
      </c>
      <c r="B109" t="s">
        <v>1348</v>
      </c>
      <c r="C109" t="s">
        <v>1349</v>
      </c>
      <c r="D109" s="4">
        <v>15000</v>
      </c>
    </row>
    <row r="110" spans="1:4" x14ac:dyDescent="0.25">
      <c r="A110" s="1">
        <v>45322</v>
      </c>
      <c r="B110" t="s">
        <v>1304</v>
      </c>
      <c r="C110" t="s">
        <v>1305</v>
      </c>
      <c r="D110" s="4">
        <v>2500</v>
      </c>
    </row>
    <row r="111" spans="1:4" x14ac:dyDescent="0.25">
      <c r="A111" s="1">
        <v>45351</v>
      </c>
      <c r="B111" t="s">
        <v>1304</v>
      </c>
      <c r="C111" t="s">
        <v>1305</v>
      </c>
      <c r="D111" s="4">
        <v>2500</v>
      </c>
    </row>
    <row r="112" spans="1:4" x14ac:dyDescent="0.25">
      <c r="A112" s="1">
        <v>45382</v>
      </c>
      <c r="B112" t="s">
        <v>1304</v>
      </c>
      <c r="C112" t="s">
        <v>1305</v>
      </c>
      <c r="D112" s="4">
        <v>2500</v>
      </c>
    </row>
    <row r="113" spans="1:4" x14ac:dyDescent="0.25">
      <c r="A113" s="1">
        <v>45412</v>
      </c>
      <c r="B113" t="s">
        <v>1304</v>
      </c>
      <c r="C113" t="s">
        <v>1305</v>
      </c>
      <c r="D113" s="4">
        <v>10000</v>
      </c>
    </row>
    <row r="114" spans="1:4" x14ac:dyDescent="0.25">
      <c r="A114" s="1">
        <v>45443</v>
      </c>
      <c r="B114" t="s">
        <v>1304</v>
      </c>
      <c r="C114" t="s">
        <v>1305</v>
      </c>
      <c r="D114" s="4">
        <v>12500</v>
      </c>
    </row>
    <row r="115" spans="1:4" x14ac:dyDescent="0.25">
      <c r="A115" s="1">
        <v>45473</v>
      </c>
      <c r="B115" t="s">
        <v>1304</v>
      </c>
      <c r="C115" t="s">
        <v>1305</v>
      </c>
      <c r="D115" s="4">
        <v>15000</v>
      </c>
    </row>
    <row r="116" spans="1:4" x14ac:dyDescent="0.25">
      <c r="A116" s="1">
        <v>45504</v>
      </c>
      <c r="B116" t="s">
        <v>1304</v>
      </c>
      <c r="C116" t="s">
        <v>1305</v>
      </c>
      <c r="D116" s="4">
        <v>17500</v>
      </c>
    </row>
    <row r="117" spans="1:4" x14ac:dyDescent="0.25">
      <c r="A117" s="1">
        <v>45535</v>
      </c>
      <c r="B117" t="s">
        <v>1304</v>
      </c>
      <c r="C117" t="s">
        <v>1305</v>
      </c>
      <c r="D117" s="4">
        <v>20000</v>
      </c>
    </row>
    <row r="118" spans="1:4" x14ac:dyDescent="0.25">
      <c r="A118" s="1">
        <v>45565</v>
      </c>
      <c r="B118" t="s">
        <v>1304</v>
      </c>
      <c r="C118" t="s">
        <v>1305</v>
      </c>
      <c r="D118" s="4">
        <v>22500</v>
      </c>
    </row>
    <row r="119" spans="1:4" x14ac:dyDescent="0.25">
      <c r="A119" s="1">
        <v>45596</v>
      </c>
      <c r="B119" t="s">
        <v>1304</v>
      </c>
      <c r="C119" t="s">
        <v>1305</v>
      </c>
      <c r="D119" s="4">
        <v>25000</v>
      </c>
    </row>
    <row r="120" spans="1:4" x14ac:dyDescent="0.25">
      <c r="A120" s="1">
        <v>45626</v>
      </c>
      <c r="B120" t="s">
        <v>1304</v>
      </c>
      <c r="C120" t="s">
        <v>1305</v>
      </c>
      <c r="D120" s="4">
        <v>27500</v>
      </c>
    </row>
    <row r="121" spans="1:4" x14ac:dyDescent="0.25">
      <c r="A121" s="1">
        <v>45657</v>
      </c>
      <c r="B121" t="s">
        <v>1304</v>
      </c>
      <c r="C121" t="s">
        <v>1305</v>
      </c>
      <c r="D121" s="4">
        <v>30000</v>
      </c>
    </row>
    <row r="122" spans="1:4" x14ac:dyDescent="0.25">
      <c r="A122" s="1">
        <v>45322</v>
      </c>
      <c r="B122" t="s">
        <v>844</v>
      </c>
      <c r="C122" t="s">
        <v>845</v>
      </c>
      <c r="D122" s="4">
        <v>2216.665</v>
      </c>
    </row>
    <row r="123" spans="1:4" x14ac:dyDescent="0.25">
      <c r="A123" s="1">
        <v>45351</v>
      </c>
      <c r="B123" t="s">
        <v>844</v>
      </c>
      <c r="C123" t="s">
        <v>845</v>
      </c>
      <c r="D123" s="4">
        <v>2216.665</v>
      </c>
    </row>
    <row r="124" spans="1:4" x14ac:dyDescent="0.25">
      <c r="A124" s="1">
        <v>45382</v>
      </c>
      <c r="B124" t="s">
        <v>844</v>
      </c>
      <c r="C124" t="s">
        <v>845</v>
      </c>
      <c r="D124" s="4">
        <v>2216.6666666666665</v>
      </c>
    </row>
    <row r="125" spans="1:4" x14ac:dyDescent="0.25">
      <c r="A125" s="1">
        <v>45412</v>
      </c>
      <c r="B125" t="s">
        <v>844</v>
      </c>
      <c r="C125" t="s">
        <v>845</v>
      </c>
      <c r="D125" s="4">
        <v>8866.663333333332</v>
      </c>
    </row>
    <row r="126" spans="1:4" x14ac:dyDescent="0.25">
      <c r="A126" s="1">
        <v>45443</v>
      </c>
      <c r="B126" t="s">
        <v>844</v>
      </c>
      <c r="C126" t="s">
        <v>845</v>
      </c>
      <c r="D126" s="4">
        <v>8866.663333333332</v>
      </c>
    </row>
    <row r="127" spans="1:4" x14ac:dyDescent="0.25">
      <c r="A127" s="1">
        <v>45473</v>
      </c>
      <c r="B127" t="s">
        <v>844</v>
      </c>
      <c r="C127" t="s">
        <v>845</v>
      </c>
      <c r="D127" s="4">
        <v>8866.663333333332</v>
      </c>
    </row>
    <row r="128" spans="1:4" x14ac:dyDescent="0.25">
      <c r="A128" s="1">
        <v>45504</v>
      </c>
      <c r="B128" t="s">
        <v>844</v>
      </c>
      <c r="C128" t="s">
        <v>845</v>
      </c>
      <c r="D128" s="4">
        <v>8866.663333333332</v>
      </c>
    </row>
    <row r="129" spans="1:4" x14ac:dyDescent="0.25">
      <c r="A129" s="1">
        <v>45535</v>
      </c>
      <c r="B129" t="s">
        <v>844</v>
      </c>
      <c r="C129" t="s">
        <v>845</v>
      </c>
      <c r="D129" s="4">
        <v>8866.663333333332</v>
      </c>
    </row>
    <row r="130" spans="1:4" x14ac:dyDescent="0.25">
      <c r="A130" s="1">
        <v>45565</v>
      </c>
      <c r="B130" t="s">
        <v>844</v>
      </c>
      <c r="C130" t="s">
        <v>845</v>
      </c>
      <c r="D130" s="4">
        <v>8866.663333333332</v>
      </c>
    </row>
    <row r="131" spans="1:4" x14ac:dyDescent="0.25">
      <c r="A131" s="1">
        <v>45596</v>
      </c>
      <c r="B131" t="s">
        <v>844</v>
      </c>
      <c r="C131" t="s">
        <v>845</v>
      </c>
      <c r="D131" s="4">
        <v>8866.663333333332</v>
      </c>
    </row>
    <row r="132" spans="1:4" x14ac:dyDescent="0.25">
      <c r="A132" s="1">
        <v>45626</v>
      </c>
      <c r="B132" t="s">
        <v>844</v>
      </c>
      <c r="C132" t="s">
        <v>845</v>
      </c>
      <c r="D132" s="4">
        <v>8866.663333333332</v>
      </c>
    </row>
    <row r="133" spans="1:4" x14ac:dyDescent="0.25">
      <c r="A133" s="1">
        <v>45657</v>
      </c>
      <c r="B133" t="s">
        <v>844</v>
      </c>
      <c r="C133" t="s">
        <v>845</v>
      </c>
      <c r="D133" s="4">
        <v>8866.663333333332</v>
      </c>
    </row>
    <row r="134" spans="1:4" x14ac:dyDescent="0.25">
      <c r="A134" s="1">
        <v>45322</v>
      </c>
      <c r="B134" t="s">
        <v>1306</v>
      </c>
      <c r="C134" t="s">
        <v>1307</v>
      </c>
      <c r="D134" s="4">
        <v>250</v>
      </c>
    </row>
    <row r="135" spans="1:4" x14ac:dyDescent="0.25">
      <c r="A135" s="1">
        <v>45351</v>
      </c>
      <c r="B135" t="s">
        <v>1306</v>
      </c>
      <c r="C135" t="s">
        <v>1307</v>
      </c>
      <c r="D135" s="4">
        <v>250</v>
      </c>
    </row>
    <row r="136" spans="1:4" x14ac:dyDescent="0.25">
      <c r="A136" s="1">
        <v>45382</v>
      </c>
      <c r="B136" t="s">
        <v>1306</v>
      </c>
      <c r="C136" t="s">
        <v>1307</v>
      </c>
      <c r="D136" s="4">
        <v>250</v>
      </c>
    </row>
    <row r="137" spans="1:4" x14ac:dyDescent="0.25">
      <c r="A137" s="1">
        <v>45412</v>
      </c>
      <c r="B137" t="s">
        <v>1306</v>
      </c>
      <c r="C137" t="s">
        <v>1307</v>
      </c>
      <c r="D137" s="4">
        <v>1000</v>
      </c>
    </row>
    <row r="138" spans="1:4" x14ac:dyDescent="0.25">
      <c r="A138" s="1">
        <v>45443</v>
      </c>
      <c r="B138" t="s">
        <v>1306</v>
      </c>
      <c r="C138" t="s">
        <v>1307</v>
      </c>
      <c r="D138" s="4">
        <v>1000</v>
      </c>
    </row>
    <row r="139" spans="1:4" x14ac:dyDescent="0.25">
      <c r="A139" s="1">
        <v>45473</v>
      </c>
      <c r="B139" t="s">
        <v>1306</v>
      </c>
      <c r="C139" t="s">
        <v>1307</v>
      </c>
      <c r="D139" s="4">
        <v>1000</v>
      </c>
    </row>
    <row r="140" spans="1:4" x14ac:dyDescent="0.25">
      <c r="A140" s="1">
        <v>45504</v>
      </c>
      <c r="B140" t="s">
        <v>1306</v>
      </c>
      <c r="C140" t="s">
        <v>1307</v>
      </c>
      <c r="D140" s="4">
        <v>1000</v>
      </c>
    </row>
    <row r="141" spans="1:4" x14ac:dyDescent="0.25">
      <c r="A141" s="1">
        <v>45535</v>
      </c>
      <c r="B141" t="s">
        <v>1306</v>
      </c>
      <c r="C141" t="s">
        <v>1307</v>
      </c>
      <c r="D141" s="4">
        <v>1000</v>
      </c>
    </row>
    <row r="142" spans="1:4" x14ac:dyDescent="0.25">
      <c r="A142" s="1">
        <v>45565</v>
      </c>
      <c r="B142" t="s">
        <v>1306</v>
      </c>
      <c r="C142" t="s">
        <v>1307</v>
      </c>
      <c r="D142" s="4">
        <v>1000</v>
      </c>
    </row>
    <row r="143" spans="1:4" x14ac:dyDescent="0.25">
      <c r="A143" s="1">
        <v>45596</v>
      </c>
      <c r="B143" t="s">
        <v>1306</v>
      </c>
      <c r="C143" t="s">
        <v>1307</v>
      </c>
      <c r="D143" s="4">
        <v>1000</v>
      </c>
    </row>
    <row r="144" spans="1:4" x14ac:dyDescent="0.25">
      <c r="A144" s="1">
        <v>45626</v>
      </c>
      <c r="B144" t="s">
        <v>1306</v>
      </c>
      <c r="C144" t="s">
        <v>1307</v>
      </c>
      <c r="D144" s="4">
        <v>1000</v>
      </c>
    </row>
    <row r="145" spans="1:4" x14ac:dyDescent="0.25">
      <c r="A145" s="1">
        <v>45657</v>
      </c>
      <c r="B145" t="s">
        <v>1306</v>
      </c>
      <c r="C145" t="s">
        <v>1307</v>
      </c>
      <c r="D145" s="4">
        <v>1000</v>
      </c>
    </row>
    <row r="146" spans="1:4" x14ac:dyDescent="0.25">
      <c r="A146" s="1">
        <v>45322</v>
      </c>
      <c r="B146" t="s">
        <v>857</v>
      </c>
      <c r="C146" t="s">
        <v>858</v>
      </c>
      <c r="D146" s="4">
        <v>3800</v>
      </c>
    </row>
    <row r="147" spans="1:4" x14ac:dyDescent="0.25">
      <c r="A147" s="1">
        <v>45351</v>
      </c>
      <c r="B147" t="s">
        <v>857</v>
      </c>
      <c r="C147" t="s">
        <v>858</v>
      </c>
      <c r="D147" s="4">
        <v>3800</v>
      </c>
    </row>
    <row r="148" spans="1:4" x14ac:dyDescent="0.25">
      <c r="A148" s="1">
        <v>45382</v>
      </c>
      <c r="B148" t="s">
        <v>857</v>
      </c>
      <c r="C148" t="s">
        <v>858</v>
      </c>
      <c r="D148" s="4">
        <v>3800</v>
      </c>
    </row>
    <row r="149" spans="1:4" x14ac:dyDescent="0.25">
      <c r="A149" s="1">
        <v>45412</v>
      </c>
      <c r="B149" t="s">
        <v>857</v>
      </c>
      <c r="C149" t="s">
        <v>858</v>
      </c>
      <c r="D149" s="4">
        <v>15200</v>
      </c>
    </row>
    <row r="150" spans="1:4" x14ac:dyDescent="0.25">
      <c r="A150" s="1">
        <v>45443</v>
      </c>
      <c r="B150" t="s">
        <v>857</v>
      </c>
      <c r="C150" t="s">
        <v>858</v>
      </c>
      <c r="D150" s="4">
        <v>15200</v>
      </c>
    </row>
    <row r="151" spans="1:4" x14ac:dyDescent="0.25">
      <c r="A151" s="1">
        <v>45473</v>
      </c>
      <c r="B151" t="s">
        <v>857</v>
      </c>
      <c r="C151" t="s">
        <v>858</v>
      </c>
      <c r="D151" s="4">
        <v>15200</v>
      </c>
    </row>
    <row r="152" spans="1:4" x14ac:dyDescent="0.25">
      <c r="A152" s="1">
        <v>45504</v>
      </c>
      <c r="B152" t="s">
        <v>857</v>
      </c>
      <c r="C152" t="s">
        <v>858</v>
      </c>
      <c r="D152" s="4">
        <v>15200</v>
      </c>
    </row>
    <row r="153" spans="1:4" x14ac:dyDescent="0.25">
      <c r="A153" s="1">
        <v>45535</v>
      </c>
      <c r="B153" t="s">
        <v>857</v>
      </c>
      <c r="C153" t="s">
        <v>858</v>
      </c>
      <c r="D153" s="4">
        <v>15200</v>
      </c>
    </row>
    <row r="154" spans="1:4" x14ac:dyDescent="0.25">
      <c r="A154" s="1">
        <v>45565</v>
      </c>
      <c r="B154" t="s">
        <v>857</v>
      </c>
      <c r="C154" t="s">
        <v>858</v>
      </c>
      <c r="D154" s="4">
        <v>15200</v>
      </c>
    </row>
    <row r="155" spans="1:4" x14ac:dyDescent="0.25">
      <c r="A155" s="1">
        <v>45596</v>
      </c>
      <c r="B155" t="s">
        <v>857</v>
      </c>
      <c r="C155" t="s">
        <v>858</v>
      </c>
      <c r="D155" s="4">
        <v>15200</v>
      </c>
    </row>
    <row r="156" spans="1:4" x14ac:dyDescent="0.25">
      <c r="A156" s="1">
        <v>45626</v>
      </c>
      <c r="B156" t="s">
        <v>857</v>
      </c>
      <c r="C156" t="s">
        <v>858</v>
      </c>
      <c r="D156" s="4">
        <v>15200</v>
      </c>
    </row>
    <row r="157" spans="1:4" x14ac:dyDescent="0.25">
      <c r="A157" s="1">
        <v>45657</v>
      </c>
      <c r="B157" t="s">
        <v>857</v>
      </c>
      <c r="C157" t="s">
        <v>858</v>
      </c>
      <c r="D157" s="4">
        <v>15200</v>
      </c>
    </row>
    <row r="158" spans="1:4" x14ac:dyDescent="0.25">
      <c r="A158" s="1">
        <v>45322</v>
      </c>
      <c r="B158" t="s">
        <v>832</v>
      </c>
      <c r="C158" t="s">
        <v>833</v>
      </c>
      <c r="D158" s="4">
        <v>1000</v>
      </c>
    </row>
    <row r="159" spans="1:4" x14ac:dyDescent="0.25">
      <c r="A159" s="1">
        <v>45351</v>
      </c>
      <c r="B159" t="s">
        <v>832</v>
      </c>
      <c r="C159" t="s">
        <v>833</v>
      </c>
      <c r="D159" s="4">
        <v>1000</v>
      </c>
    </row>
    <row r="160" spans="1:4" x14ac:dyDescent="0.25">
      <c r="A160" s="1">
        <v>45382</v>
      </c>
      <c r="B160" t="s">
        <v>832</v>
      </c>
      <c r="C160" t="s">
        <v>833</v>
      </c>
      <c r="D160" s="4">
        <v>1000</v>
      </c>
    </row>
    <row r="161" spans="1:4" x14ac:dyDescent="0.25">
      <c r="A161" s="1">
        <v>45412</v>
      </c>
      <c r="B161" t="s">
        <v>832</v>
      </c>
      <c r="C161" t="s">
        <v>833</v>
      </c>
      <c r="D161" s="4">
        <v>4000</v>
      </c>
    </row>
    <row r="162" spans="1:4" x14ac:dyDescent="0.25">
      <c r="A162" s="1">
        <v>45443</v>
      </c>
      <c r="B162" t="s">
        <v>832</v>
      </c>
      <c r="C162" t="s">
        <v>833</v>
      </c>
      <c r="D162" s="4">
        <v>5000</v>
      </c>
    </row>
    <row r="163" spans="1:4" x14ac:dyDescent="0.25">
      <c r="A163" s="1">
        <v>45473</v>
      </c>
      <c r="B163" t="s">
        <v>832</v>
      </c>
      <c r="C163" t="s">
        <v>833</v>
      </c>
      <c r="D163" s="4">
        <v>6000</v>
      </c>
    </row>
    <row r="164" spans="1:4" x14ac:dyDescent="0.25">
      <c r="A164" s="1">
        <v>45504</v>
      </c>
      <c r="B164" t="s">
        <v>832</v>
      </c>
      <c r="C164" t="s">
        <v>833</v>
      </c>
      <c r="D164" s="4">
        <v>7000</v>
      </c>
    </row>
    <row r="165" spans="1:4" x14ac:dyDescent="0.25">
      <c r="A165" s="1">
        <v>45535</v>
      </c>
      <c r="B165" t="s">
        <v>832</v>
      </c>
      <c r="C165" t="s">
        <v>833</v>
      </c>
      <c r="D165" s="4">
        <v>8000</v>
      </c>
    </row>
    <row r="166" spans="1:4" x14ac:dyDescent="0.25">
      <c r="A166" s="1">
        <v>45565</v>
      </c>
      <c r="B166" t="s">
        <v>832</v>
      </c>
      <c r="C166" t="s">
        <v>833</v>
      </c>
      <c r="D166" s="4">
        <v>9000</v>
      </c>
    </row>
    <row r="167" spans="1:4" x14ac:dyDescent="0.25">
      <c r="A167" s="1">
        <v>45596</v>
      </c>
      <c r="B167" t="s">
        <v>832</v>
      </c>
      <c r="C167" t="s">
        <v>833</v>
      </c>
      <c r="D167" s="4">
        <v>10000</v>
      </c>
    </row>
    <row r="168" spans="1:4" x14ac:dyDescent="0.25">
      <c r="A168" s="1">
        <v>45626</v>
      </c>
      <c r="B168" t="s">
        <v>832</v>
      </c>
      <c r="C168" t="s">
        <v>833</v>
      </c>
      <c r="D168" s="4">
        <v>11000</v>
      </c>
    </row>
    <row r="169" spans="1:4" x14ac:dyDescent="0.25">
      <c r="A169" s="1">
        <v>45657</v>
      </c>
      <c r="B169" t="s">
        <v>832</v>
      </c>
      <c r="C169" t="s">
        <v>833</v>
      </c>
      <c r="D169" s="4">
        <v>12000</v>
      </c>
    </row>
    <row r="170" spans="1:4" x14ac:dyDescent="0.25">
      <c r="A170" s="1">
        <v>45322</v>
      </c>
      <c r="B170" t="s">
        <v>836</v>
      </c>
      <c r="C170" t="s">
        <v>837</v>
      </c>
      <c r="D170" s="4">
        <v>100</v>
      </c>
    </row>
    <row r="171" spans="1:4" x14ac:dyDescent="0.25">
      <c r="A171" s="1">
        <v>45351</v>
      </c>
      <c r="B171" t="s">
        <v>836</v>
      </c>
      <c r="C171" t="s">
        <v>837</v>
      </c>
      <c r="D171" s="4">
        <v>100</v>
      </c>
    </row>
    <row r="172" spans="1:4" x14ac:dyDescent="0.25">
      <c r="A172" s="1">
        <v>45382</v>
      </c>
      <c r="B172" t="s">
        <v>836</v>
      </c>
      <c r="C172" t="s">
        <v>837</v>
      </c>
      <c r="D172" s="4">
        <v>100</v>
      </c>
    </row>
    <row r="173" spans="1:4" x14ac:dyDescent="0.25">
      <c r="A173" s="1">
        <v>45412</v>
      </c>
      <c r="B173" t="s">
        <v>836</v>
      </c>
      <c r="C173" t="s">
        <v>837</v>
      </c>
      <c r="D173" s="4">
        <v>400</v>
      </c>
    </row>
    <row r="174" spans="1:4" x14ac:dyDescent="0.25">
      <c r="A174" s="1">
        <v>45443</v>
      </c>
      <c r="B174" t="s">
        <v>836</v>
      </c>
      <c r="C174" t="s">
        <v>837</v>
      </c>
      <c r="D174" s="4">
        <v>500</v>
      </c>
    </row>
    <row r="175" spans="1:4" x14ac:dyDescent="0.25">
      <c r="A175" s="1">
        <v>45473</v>
      </c>
      <c r="B175" t="s">
        <v>836</v>
      </c>
      <c r="C175" t="s">
        <v>837</v>
      </c>
      <c r="D175" s="4">
        <v>600</v>
      </c>
    </row>
    <row r="176" spans="1:4" x14ac:dyDescent="0.25">
      <c r="A176" s="1">
        <v>45504</v>
      </c>
      <c r="B176" t="s">
        <v>836</v>
      </c>
      <c r="C176" t="s">
        <v>837</v>
      </c>
      <c r="D176" s="4">
        <v>700</v>
      </c>
    </row>
    <row r="177" spans="1:4" x14ac:dyDescent="0.25">
      <c r="A177" s="1">
        <v>45535</v>
      </c>
      <c r="B177" t="s">
        <v>836</v>
      </c>
      <c r="C177" t="s">
        <v>837</v>
      </c>
      <c r="D177" s="4">
        <v>800</v>
      </c>
    </row>
    <row r="178" spans="1:4" x14ac:dyDescent="0.25">
      <c r="A178" s="1">
        <v>45565</v>
      </c>
      <c r="B178" t="s">
        <v>836</v>
      </c>
      <c r="C178" t="s">
        <v>837</v>
      </c>
      <c r="D178" s="4">
        <v>900</v>
      </c>
    </row>
    <row r="179" spans="1:4" x14ac:dyDescent="0.25">
      <c r="A179" s="1">
        <v>45596</v>
      </c>
      <c r="B179" t="s">
        <v>836</v>
      </c>
      <c r="C179" t="s">
        <v>837</v>
      </c>
      <c r="D179" s="4">
        <v>1000</v>
      </c>
    </row>
    <row r="180" spans="1:4" x14ac:dyDescent="0.25">
      <c r="A180" s="1">
        <v>45626</v>
      </c>
      <c r="B180" t="s">
        <v>836</v>
      </c>
      <c r="C180" t="s">
        <v>837</v>
      </c>
      <c r="D180" s="4">
        <v>1100</v>
      </c>
    </row>
    <row r="181" spans="1:4" x14ac:dyDescent="0.25">
      <c r="A181" s="1">
        <v>45657</v>
      </c>
      <c r="B181" t="s">
        <v>836</v>
      </c>
      <c r="C181" t="s">
        <v>837</v>
      </c>
      <c r="D181" s="4">
        <v>1200</v>
      </c>
    </row>
    <row r="182" spans="1:4" x14ac:dyDescent="0.25">
      <c r="A182" s="1">
        <v>45322</v>
      </c>
      <c r="B182" t="s">
        <v>834</v>
      </c>
      <c r="C182" t="s">
        <v>835</v>
      </c>
      <c r="D182" s="4">
        <v>3400</v>
      </c>
    </row>
    <row r="183" spans="1:4" x14ac:dyDescent="0.25">
      <c r="A183" s="1">
        <v>45351</v>
      </c>
      <c r="B183" t="s">
        <v>834</v>
      </c>
      <c r="C183" t="s">
        <v>835</v>
      </c>
      <c r="D183" s="4">
        <v>3400</v>
      </c>
    </row>
    <row r="184" spans="1:4" x14ac:dyDescent="0.25">
      <c r="A184" s="1">
        <v>45382</v>
      </c>
      <c r="B184" t="s">
        <v>834</v>
      </c>
      <c r="C184" t="s">
        <v>835</v>
      </c>
      <c r="D184" s="4">
        <v>3400</v>
      </c>
    </row>
    <row r="185" spans="1:4" x14ac:dyDescent="0.25">
      <c r="A185" s="1">
        <v>45412</v>
      </c>
      <c r="B185" t="s">
        <v>834</v>
      </c>
      <c r="C185" t="s">
        <v>835</v>
      </c>
      <c r="D185" s="4">
        <v>13600</v>
      </c>
    </row>
    <row r="186" spans="1:4" x14ac:dyDescent="0.25">
      <c r="A186" s="1">
        <v>45443</v>
      </c>
      <c r="B186" t="s">
        <v>834</v>
      </c>
      <c r="C186" t="s">
        <v>835</v>
      </c>
      <c r="D186" s="4">
        <v>13600</v>
      </c>
    </row>
    <row r="187" spans="1:4" x14ac:dyDescent="0.25">
      <c r="A187" s="1">
        <v>45473</v>
      </c>
      <c r="B187" t="s">
        <v>834</v>
      </c>
      <c r="C187" t="s">
        <v>835</v>
      </c>
      <c r="D187" s="4">
        <v>13600</v>
      </c>
    </row>
    <row r="188" spans="1:4" x14ac:dyDescent="0.25">
      <c r="A188" s="1">
        <v>45504</v>
      </c>
      <c r="B188" t="s">
        <v>834</v>
      </c>
      <c r="C188" t="s">
        <v>835</v>
      </c>
      <c r="D188" s="4">
        <v>13600</v>
      </c>
    </row>
    <row r="189" spans="1:4" x14ac:dyDescent="0.25">
      <c r="A189" s="1">
        <v>45535</v>
      </c>
      <c r="B189" t="s">
        <v>834</v>
      </c>
      <c r="C189" t="s">
        <v>835</v>
      </c>
      <c r="D189" s="4">
        <v>13600</v>
      </c>
    </row>
    <row r="190" spans="1:4" x14ac:dyDescent="0.25">
      <c r="A190" s="1">
        <v>45565</v>
      </c>
      <c r="B190" t="s">
        <v>834</v>
      </c>
      <c r="C190" t="s">
        <v>835</v>
      </c>
      <c r="D190" s="4">
        <v>13600</v>
      </c>
    </row>
    <row r="191" spans="1:4" x14ac:dyDescent="0.25">
      <c r="A191" s="1">
        <v>45596</v>
      </c>
      <c r="B191" t="s">
        <v>834</v>
      </c>
      <c r="C191" t="s">
        <v>835</v>
      </c>
      <c r="D191" s="4">
        <v>13600</v>
      </c>
    </row>
    <row r="192" spans="1:4" x14ac:dyDescent="0.25">
      <c r="A192" s="1">
        <v>45626</v>
      </c>
      <c r="B192" t="s">
        <v>834</v>
      </c>
      <c r="C192" t="s">
        <v>835</v>
      </c>
      <c r="D192" s="4">
        <v>13600</v>
      </c>
    </row>
    <row r="193" spans="1:4" x14ac:dyDescent="0.25">
      <c r="A193" s="1">
        <v>45657</v>
      </c>
      <c r="B193" t="s">
        <v>834</v>
      </c>
      <c r="C193" t="s">
        <v>835</v>
      </c>
      <c r="D193" s="4">
        <v>13600</v>
      </c>
    </row>
    <row r="194" spans="1:4" x14ac:dyDescent="0.25">
      <c r="A194" s="1">
        <v>45322</v>
      </c>
      <c r="B194" t="s">
        <v>1148</v>
      </c>
      <c r="C194" t="s">
        <v>1149</v>
      </c>
      <c r="D194" s="4">
        <v>833.33333333333337</v>
      </c>
    </row>
    <row r="195" spans="1:4" x14ac:dyDescent="0.25">
      <c r="A195" s="1">
        <v>45351</v>
      </c>
      <c r="B195" t="s">
        <v>1148</v>
      </c>
      <c r="C195" t="s">
        <v>1149</v>
      </c>
      <c r="D195" s="4">
        <v>833.33333333333337</v>
      </c>
    </row>
    <row r="196" spans="1:4" x14ac:dyDescent="0.25">
      <c r="A196" s="1">
        <v>45382</v>
      </c>
      <c r="B196" t="s">
        <v>1148</v>
      </c>
      <c r="C196" t="s">
        <v>1149</v>
      </c>
      <c r="D196" s="4">
        <v>833.33333333333337</v>
      </c>
    </row>
    <row r="197" spans="1:4" x14ac:dyDescent="0.25">
      <c r="A197" s="1">
        <v>45412</v>
      </c>
      <c r="B197" t="s">
        <v>1148</v>
      </c>
      <c r="C197" t="s">
        <v>1149</v>
      </c>
      <c r="D197" s="4">
        <v>2777.7777777777778</v>
      </c>
    </row>
    <row r="198" spans="1:4" x14ac:dyDescent="0.25">
      <c r="A198" s="1">
        <v>45443</v>
      </c>
      <c r="B198" t="s">
        <v>1148</v>
      </c>
      <c r="C198" t="s">
        <v>1149</v>
      </c>
      <c r="D198" s="4">
        <v>3055.5555555555557</v>
      </c>
    </row>
    <row r="199" spans="1:4" x14ac:dyDescent="0.25">
      <c r="A199" s="1">
        <v>45473</v>
      </c>
      <c r="B199" t="s">
        <v>1148</v>
      </c>
      <c r="C199" t="s">
        <v>1149</v>
      </c>
      <c r="D199" s="4">
        <v>3333.3333333333335</v>
      </c>
    </row>
    <row r="200" spans="1:4" x14ac:dyDescent="0.25">
      <c r="A200" s="1">
        <v>45504</v>
      </c>
      <c r="B200" t="s">
        <v>1148</v>
      </c>
      <c r="C200" t="s">
        <v>1149</v>
      </c>
      <c r="D200" s="4">
        <v>3611.1111111111113</v>
      </c>
    </row>
    <row r="201" spans="1:4" x14ac:dyDescent="0.25">
      <c r="A201" s="1">
        <v>45535</v>
      </c>
      <c r="B201" t="s">
        <v>1148</v>
      </c>
      <c r="C201" t="s">
        <v>1149</v>
      </c>
      <c r="D201" s="4">
        <v>3888.8888888888891</v>
      </c>
    </row>
    <row r="202" spans="1:4" x14ac:dyDescent="0.25">
      <c r="A202" s="1">
        <v>45565</v>
      </c>
      <c r="B202" t="s">
        <v>1148</v>
      </c>
      <c r="C202" t="s">
        <v>1149</v>
      </c>
      <c r="D202" s="4">
        <v>4166.666666666667</v>
      </c>
    </row>
    <row r="203" spans="1:4" x14ac:dyDescent="0.25">
      <c r="A203" s="1">
        <v>45596</v>
      </c>
      <c r="B203" t="s">
        <v>1148</v>
      </c>
      <c r="C203" t="s">
        <v>1149</v>
      </c>
      <c r="D203" s="4">
        <v>4444.4444444444443</v>
      </c>
    </row>
    <row r="204" spans="1:4" x14ac:dyDescent="0.25">
      <c r="A204" s="1">
        <v>45626</v>
      </c>
      <c r="B204" t="s">
        <v>1148</v>
      </c>
      <c r="C204" t="s">
        <v>1149</v>
      </c>
      <c r="D204" s="4">
        <v>4722.2222222222217</v>
      </c>
    </row>
    <row r="205" spans="1:4" x14ac:dyDescent="0.25">
      <c r="A205" s="1">
        <v>45657</v>
      </c>
      <c r="B205" t="s">
        <v>1148</v>
      </c>
      <c r="C205" t="s">
        <v>1149</v>
      </c>
      <c r="D205" s="4">
        <v>4999.9999999999991</v>
      </c>
    </row>
    <row r="206" spans="1:4" x14ac:dyDescent="0.25">
      <c r="A206" s="1">
        <v>45322</v>
      </c>
      <c r="B206" t="s">
        <v>717</v>
      </c>
      <c r="C206" t="s">
        <v>718</v>
      </c>
      <c r="D206" s="4">
        <v>353.58333333333331</v>
      </c>
    </row>
    <row r="207" spans="1:4" x14ac:dyDescent="0.25">
      <c r="A207" s="1">
        <v>45351</v>
      </c>
      <c r="B207" t="s">
        <v>717</v>
      </c>
      <c r="C207" t="s">
        <v>718</v>
      </c>
      <c r="D207" s="4">
        <v>353.58333333333331</v>
      </c>
    </row>
    <row r="208" spans="1:4" x14ac:dyDescent="0.25">
      <c r="A208" s="1">
        <v>45382</v>
      </c>
      <c r="B208" t="s">
        <v>717</v>
      </c>
      <c r="C208" t="s">
        <v>718</v>
      </c>
      <c r="D208" s="4">
        <v>353.58333333333331</v>
      </c>
    </row>
    <row r="209" spans="1:4" x14ac:dyDescent="0.25">
      <c r="A209" s="1">
        <v>45412</v>
      </c>
      <c r="B209" t="s">
        <v>717</v>
      </c>
      <c r="C209" t="s">
        <v>718</v>
      </c>
      <c r="D209" s="4">
        <v>1414.3333333333333</v>
      </c>
    </row>
    <row r="210" spans="1:4" x14ac:dyDescent="0.25">
      <c r="A210" s="1">
        <v>45443</v>
      </c>
      <c r="B210" t="s">
        <v>717</v>
      </c>
      <c r="C210" t="s">
        <v>718</v>
      </c>
      <c r="D210" s="4">
        <v>1767.9166666666665</v>
      </c>
    </row>
    <row r="211" spans="1:4" x14ac:dyDescent="0.25">
      <c r="A211" s="1">
        <v>45473</v>
      </c>
      <c r="B211" t="s">
        <v>717</v>
      </c>
      <c r="C211" t="s">
        <v>718</v>
      </c>
      <c r="D211" s="4">
        <v>2121.5</v>
      </c>
    </row>
    <row r="212" spans="1:4" x14ac:dyDescent="0.25">
      <c r="A212" s="1">
        <v>45504</v>
      </c>
      <c r="B212" t="s">
        <v>717</v>
      </c>
      <c r="C212" t="s">
        <v>718</v>
      </c>
      <c r="D212" s="4">
        <v>2475.0833333333335</v>
      </c>
    </row>
    <row r="213" spans="1:4" x14ac:dyDescent="0.25">
      <c r="A213" s="1">
        <v>45535</v>
      </c>
      <c r="B213" t="s">
        <v>717</v>
      </c>
      <c r="C213" t="s">
        <v>718</v>
      </c>
      <c r="D213" s="4">
        <v>2828.666666666667</v>
      </c>
    </row>
    <row r="214" spans="1:4" x14ac:dyDescent="0.25">
      <c r="A214" s="1">
        <v>45565</v>
      </c>
      <c r="B214" t="s">
        <v>717</v>
      </c>
      <c r="C214" t="s">
        <v>718</v>
      </c>
      <c r="D214" s="4">
        <v>3182.2500000000005</v>
      </c>
    </row>
    <row r="215" spans="1:4" x14ac:dyDescent="0.25">
      <c r="A215" s="1">
        <v>45596</v>
      </c>
      <c r="B215" t="s">
        <v>717</v>
      </c>
      <c r="C215" t="s">
        <v>718</v>
      </c>
      <c r="D215" s="4">
        <v>3535.8333333333339</v>
      </c>
    </row>
    <row r="216" spans="1:4" x14ac:dyDescent="0.25">
      <c r="A216" s="1">
        <v>45626</v>
      </c>
      <c r="B216" t="s">
        <v>717</v>
      </c>
      <c r="C216" t="s">
        <v>718</v>
      </c>
      <c r="D216" s="4">
        <v>3889.4166666666674</v>
      </c>
    </row>
    <row r="217" spans="1:4" x14ac:dyDescent="0.25">
      <c r="A217" s="1">
        <v>45657</v>
      </c>
      <c r="B217" t="s">
        <v>717</v>
      </c>
      <c r="C217" t="s">
        <v>718</v>
      </c>
      <c r="D217" s="4">
        <v>4243.0000000000009</v>
      </c>
    </row>
    <row r="218" spans="1:4" x14ac:dyDescent="0.25">
      <c r="A218" s="1">
        <v>45322</v>
      </c>
      <c r="B218" t="s">
        <v>792</v>
      </c>
      <c r="C218" t="s">
        <v>793</v>
      </c>
      <c r="D218" s="4">
        <v>416.66666666666669</v>
      </c>
    </row>
    <row r="219" spans="1:4" x14ac:dyDescent="0.25">
      <c r="A219" s="1">
        <v>45351</v>
      </c>
      <c r="B219" t="s">
        <v>792</v>
      </c>
      <c r="C219" t="s">
        <v>793</v>
      </c>
      <c r="D219" s="4">
        <v>416.66666666666669</v>
      </c>
    </row>
    <row r="220" spans="1:4" x14ac:dyDescent="0.25">
      <c r="A220" s="1">
        <v>45382</v>
      </c>
      <c r="B220" t="s">
        <v>792</v>
      </c>
      <c r="C220" t="s">
        <v>793</v>
      </c>
      <c r="D220" s="4">
        <v>416.66666666666669</v>
      </c>
    </row>
    <row r="221" spans="1:4" x14ac:dyDescent="0.25">
      <c r="A221" s="1">
        <v>45412</v>
      </c>
      <c r="B221" t="s">
        <v>792</v>
      </c>
      <c r="C221" t="s">
        <v>793</v>
      </c>
      <c r="D221" s="4">
        <v>1666.6666666666667</v>
      </c>
    </row>
    <row r="222" spans="1:4" x14ac:dyDescent="0.25">
      <c r="A222" s="1">
        <v>45443</v>
      </c>
      <c r="B222" t="s">
        <v>792</v>
      </c>
      <c r="C222" t="s">
        <v>793</v>
      </c>
      <c r="D222" s="4">
        <v>2083.3333333333335</v>
      </c>
    </row>
    <row r="223" spans="1:4" x14ac:dyDescent="0.25">
      <c r="A223" s="1">
        <v>45473</v>
      </c>
      <c r="B223" t="s">
        <v>792</v>
      </c>
      <c r="C223" t="s">
        <v>793</v>
      </c>
      <c r="D223" s="4">
        <v>2500</v>
      </c>
    </row>
    <row r="224" spans="1:4" x14ac:dyDescent="0.25">
      <c r="A224" s="1">
        <v>45504</v>
      </c>
      <c r="B224" t="s">
        <v>792</v>
      </c>
      <c r="C224" t="s">
        <v>793</v>
      </c>
      <c r="D224" s="4">
        <v>2916.6666666666665</v>
      </c>
    </row>
    <row r="225" spans="1:4" x14ac:dyDescent="0.25">
      <c r="A225" s="1">
        <v>45535</v>
      </c>
      <c r="B225" t="s">
        <v>792</v>
      </c>
      <c r="C225" t="s">
        <v>793</v>
      </c>
      <c r="D225" s="4">
        <v>3333.333333333333</v>
      </c>
    </row>
    <row r="226" spans="1:4" x14ac:dyDescent="0.25">
      <c r="A226" s="1">
        <v>45565</v>
      </c>
      <c r="B226" t="s">
        <v>792</v>
      </c>
      <c r="C226" t="s">
        <v>793</v>
      </c>
      <c r="D226" s="4">
        <v>3749.9999999999995</v>
      </c>
    </row>
    <row r="227" spans="1:4" x14ac:dyDescent="0.25">
      <c r="A227" s="1">
        <v>45596</v>
      </c>
      <c r="B227" t="s">
        <v>792</v>
      </c>
      <c r="C227" t="s">
        <v>793</v>
      </c>
      <c r="D227" s="4">
        <v>4166.6666666666661</v>
      </c>
    </row>
    <row r="228" spans="1:4" x14ac:dyDescent="0.25">
      <c r="A228" s="1">
        <v>45626</v>
      </c>
      <c r="B228" t="s">
        <v>792</v>
      </c>
      <c r="C228" t="s">
        <v>793</v>
      </c>
      <c r="D228" s="4">
        <v>4583.333333333333</v>
      </c>
    </row>
    <row r="229" spans="1:4" x14ac:dyDescent="0.25">
      <c r="A229" s="1">
        <v>45657</v>
      </c>
      <c r="B229" t="s">
        <v>792</v>
      </c>
      <c r="C229" t="s">
        <v>793</v>
      </c>
      <c r="D229" s="4">
        <v>5000</v>
      </c>
    </row>
    <row r="230" spans="1:4" x14ac:dyDescent="0.25">
      <c r="A230" s="1">
        <v>45322</v>
      </c>
      <c r="B230" t="s">
        <v>1242</v>
      </c>
      <c r="C230" t="s">
        <v>1243</v>
      </c>
      <c r="D230" s="4">
        <v>1999.1666666666667</v>
      </c>
    </row>
    <row r="231" spans="1:4" x14ac:dyDescent="0.25">
      <c r="A231" s="1">
        <v>45351</v>
      </c>
      <c r="B231" t="s">
        <v>1242</v>
      </c>
      <c r="C231" t="s">
        <v>1243</v>
      </c>
      <c r="D231" s="4">
        <v>1999.1666666666667</v>
      </c>
    </row>
    <row r="232" spans="1:4" x14ac:dyDescent="0.25">
      <c r="A232" s="1">
        <v>45382</v>
      </c>
      <c r="B232" t="s">
        <v>1242</v>
      </c>
      <c r="C232" t="s">
        <v>1243</v>
      </c>
      <c r="D232" s="4">
        <v>1999.1666666666667</v>
      </c>
    </row>
    <row r="233" spans="1:4" x14ac:dyDescent="0.25">
      <c r="A233" s="1">
        <v>45412</v>
      </c>
      <c r="B233" t="s">
        <v>1242</v>
      </c>
      <c r="C233" t="s">
        <v>1243</v>
      </c>
      <c r="D233" s="4">
        <v>7996.666666666667</v>
      </c>
    </row>
    <row r="234" spans="1:4" x14ac:dyDescent="0.25">
      <c r="A234" s="1">
        <v>45443</v>
      </c>
      <c r="B234" t="s">
        <v>1242</v>
      </c>
      <c r="C234" t="s">
        <v>1243</v>
      </c>
      <c r="D234" s="4">
        <v>9995.8333333333339</v>
      </c>
    </row>
    <row r="235" spans="1:4" x14ac:dyDescent="0.25">
      <c r="A235" s="1">
        <v>45473</v>
      </c>
      <c r="B235" t="s">
        <v>1242</v>
      </c>
      <c r="C235" t="s">
        <v>1243</v>
      </c>
      <c r="D235" s="4">
        <v>11995</v>
      </c>
    </row>
    <row r="236" spans="1:4" x14ac:dyDescent="0.25">
      <c r="A236" s="1">
        <v>45504</v>
      </c>
      <c r="B236" t="s">
        <v>1242</v>
      </c>
      <c r="C236" t="s">
        <v>1243</v>
      </c>
      <c r="D236" s="4">
        <v>13994.166666666666</v>
      </c>
    </row>
    <row r="237" spans="1:4" x14ac:dyDescent="0.25">
      <c r="A237" s="1">
        <v>45535</v>
      </c>
      <c r="B237" t="s">
        <v>1242</v>
      </c>
      <c r="C237" t="s">
        <v>1243</v>
      </c>
      <c r="D237" s="4">
        <v>15993.333333333332</v>
      </c>
    </row>
    <row r="238" spans="1:4" x14ac:dyDescent="0.25">
      <c r="A238" s="1">
        <v>45565</v>
      </c>
      <c r="B238" t="s">
        <v>1242</v>
      </c>
      <c r="C238" t="s">
        <v>1243</v>
      </c>
      <c r="D238" s="4">
        <v>17992.5</v>
      </c>
    </row>
    <row r="239" spans="1:4" x14ac:dyDescent="0.25">
      <c r="A239" s="1">
        <v>45596</v>
      </c>
      <c r="B239" t="s">
        <v>1242</v>
      </c>
      <c r="C239" t="s">
        <v>1243</v>
      </c>
      <c r="D239" s="4">
        <v>19991.666666666668</v>
      </c>
    </row>
    <row r="240" spans="1:4" x14ac:dyDescent="0.25">
      <c r="A240" s="1">
        <v>45626</v>
      </c>
      <c r="B240" t="s">
        <v>1242</v>
      </c>
      <c r="C240" t="s">
        <v>1243</v>
      </c>
      <c r="D240" s="4">
        <v>21990.833333333336</v>
      </c>
    </row>
    <row r="241" spans="1:4" x14ac:dyDescent="0.25">
      <c r="A241" s="1">
        <v>45657</v>
      </c>
      <c r="B241" t="s">
        <v>1242</v>
      </c>
      <c r="C241" t="s">
        <v>1243</v>
      </c>
      <c r="D241" s="4">
        <v>23990.000000000004</v>
      </c>
    </row>
    <row r="242" spans="1:4" x14ac:dyDescent="0.25">
      <c r="A242" s="1">
        <v>45322</v>
      </c>
      <c r="B242" t="s">
        <v>808</v>
      </c>
      <c r="C242" t="s">
        <v>809</v>
      </c>
      <c r="D242" s="4">
        <v>83.333333333333329</v>
      </c>
    </row>
    <row r="243" spans="1:4" x14ac:dyDescent="0.25">
      <c r="A243" s="1">
        <v>45351</v>
      </c>
      <c r="B243" t="s">
        <v>808</v>
      </c>
      <c r="C243" t="s">
        <v>809</v>
      </c>
      <c r="D243" s="4">
        <v>83.333333333333329</v>
      </c>
    </row>
    <row r="244" spans="1:4" x14ac:dyDescent="0.25">
      <c r="A244" s="1">
        <v>45382</v>
      </c>
      <c r="B244" t="s">
        <v>808</v>
      </c>
      <c r="C244" t="s">
        <v>809</v>
      </c>
      <c r="D244" s="4">
        <v>83.333333333333329</v>
      </c>
    </row>
    <row r="245" spans="1:4" x14ac:dyDescent="0.25">
      <c r="A245" s="1">
        <v>45412</v>
      </c>
      <c r="B245" t="s">
        <v>808</v>
      </c>
      <c r="C245" t="s">
        <v>809</v>
      </c>
      <c r="D245" s="4">
        <v>333.33333333333331</v>
      </c>
    </row>
    <row r="246" spans="1:4" x14ac:dyDescent="0.25">
      <c r="A246" s="1">
        <v>45443</v>
      </c>
      <c r="B246" t="s">
        <v>808</v>
      </c>
      <c r="C246" t="s">
        <v>809</v>
      </c>
      <c r="D246" s="4">
        <v>416.66666666666663</v>
      </c>
    </row>
    <row r="247" spans="1:4" x14ac:dyDescent="0.25">
      <c r="A247" s="1">
        <v>45473</v>
      </c>
      <c r="B247" t="s">
        <v>808</v>
      </c>
      <c r="C247" t="s">
        <v>809</v>
      </c>
      <c r="D247" s="4">
        <v>499.99999999999994</v>
      </c>
    </row>
    <row r="248" spans="1:4" x14ac:dyDescent="0.25">
      <c r="A248" s="1">
        <v>45504</v>
      </c>
      <c r="B248" t="s">
        <v>808</v>
      </c>
      <c r="C248" t="s">
        <v>809</v>
      </c>
      <c r="D248" s="4">
        <v>583.33333333333326</v>
      </c>
    </row>
    <row r="249" spans="1:4" x14ac:dyDescent="0.25">
      <c r="A249" s="1">
        <v>45535</v>
      </c>
      <c r="B249" t="s">
        <v>808</v>
      </c>
      <c r="C249" t="s">
        <v>809</v>
      </c>
      <c r="D249" s="4">
        <v>666.66666666666663</v>
      </c>
    </row>
    <row r="250" spans="1:4" x14ac:dyDescent="0.25">
      <c r="A250" s="1">
        <v>45565</v>
      </c>
      <c r="B250" t="s">
        <v>808</v>
      </c>
      <c r="C250" t="s">
        <v>809</v>
      </c>
      <c r="D250" s="4">
        <v>750</v>
      </c>
    </row>
    <row r="251" spans="1:4" x14ac:dyDescent="0.25">
      <c r="A251" s="1">
        <v>45596</v>
      </c>
      <c r="B251" t="s">
        <v>808</v>
      </c>
      <c r="C251" t="s">
        <v>809</v>
      </c>
      <c r="D251" s="4">
        <v>833.33333333333337</v>
      </c>
    </row>
    <row r="252" spans="1:4" x14ac:dyDescent="0.25">
      <c r="A252" s="1">
        <v>45626</v>
      </c>
      <c r="B252" t="s">
        <v>808</v>
      </c>
      <c r="C252" t="s">
        <v>809</v>
      </c>
      <c r="D252" s="4">
        <v>916.66666666666674</v>
      </c>
    </row>
    <row r="253" spans="1:4" x14ac:dyDescent="0.25">
      <c r="A253" s="1">
        <v>45657</v>
      </c>
      <c r="B253" t="s">
        <v>808</v>
      </c>
      <c r="C253" t="s">
        <v>809</v>
      </c>
      <c r="D253" s="4">
        <v>1000.0000000000001</v>
      </c>
    </row>
    <row r="254" spans="1:4" x14ac:dyDescent="0.25">
      <c r="A254" s="1">
        <v>45322</v>
      </c>
      <c r="B254" t="s">
        <v>869</v>
      </c>
      <c r="C254" t="s">
        <v>870</v>
      </c>
      <c r="D254" s="4">
        <v>684.08333333333337</v>
      </c>
    </row>
    <row r="255" spans="1:4" x14ac:dyDescent="0.25">
      <c r="A255" s="1">
        <v>45351</v>
      </c>
      <c r="B255" t="s">
        <v>869</v>
      </c>
      <c r="C255" t="s">
        <v>870</v>
      </c>
      <c r="D255" s="4">
        <v>684.08333333333337</v>
      </c>
    </row>
    <row r="256" spans="1:4" x14ac:dyDescent="0.25">
      <c r="A256" s="1">
        <v>45382</v>
      </c>
      <c r="B256" t="s">
        <v>869</v>
      </c>
      <c r="C256" t="s">
        <v>870</v>
      </c>
      <c r="D256" s="4">
        <v>684.08333333333337</v>
      </c>
    </row>
    <row r="257" spans="1:4" x14ac:dyDescent="0.25">
      <c r="A257" s="1">
        <v>45412</v>
      </c>
      <c r="B257" t="s">
        <v>869</v>
      </c>
      <c r="C257" t="s">
        <v>870</v>
      </c>
      <c r="D257" s="4">
        <v>2736.3333333333335</v>
      </c>
    </row>
    <row r="258" spans="1:4" x14ac:dyDescent="0.25">
      <c r="A258" s="1">
        <v>45443</v>
      </c>
      <c r="B258" t="s">
        <v>869</v>
      </c>
      <c r="C258" t="s">
        <v>870</v>
      </c>
      <c r="D258" s="4">
        <v>3420.416666666667</v>
      </c>
    </row>
    <row r="259" spans="1:4" x14ac:dyDescent="0.25">
      <c r="A259" s="1">
        <v>45473</v>
      </c>
      <c r="B259" t="s">
        <v>869</v>
      </c>
      <c r="C259" t="s">
        <v>870</v>
      </c>
      <c r="D259" s="4">
        <v>4104.5</v>
      </c>
    </row>
    <row r="260" spans="1:4" x14ac:dyDescent="0.25">
      <c r="A260" s="1">
        <v>45504</v>
      </c>
      <c r="B260" t="s">
        <v>869</v>
      </c>
      <c r="C260" t="s">
        <v>870</v>
      </c>
      <c r="D260" s="4">
        <v>4788.583333333333</v>
      </c>
    </row>
    <row r="261" spans="1:4" x14ac:dyDescent="0.25">
      <c r="A261" s="1">
        <v>45535</v>
      </c>
      <c r="B261" t="s">
        <v>869</v>
      </c>
      <c r="C261" t="s">
        <v>870</v>
      </c>
      <c r="D261" s="4">
        <v>5472.6666666666661</v>
      </c>
    </row>
    <row r="262" spans="1:4" x14ac:dyDescent="0.25">
      <c r="A262" s="1">
        <v>45565</v>
      </c>
      <c r="B262" t="s">
        <v>869</v>
      </c>
      <c r="C262" t="s">
        <v>870</v>
      </c>
      <c r="D262" s="4">
        <v>6156.7499999999991</v>
      </c>
    </row>
    <row r="263" spans="1:4" x14ac:dyDescent="0.25">
      <c r="A263" s="1">
        <v>45596</v>
      </c>
      <c r="B263" t="s">
        <v>869</v>
      </c>
      <c r="C263" t="s">
        <v>870</v>
      </c>
      <c r="D263" s="4">
        <v>6840.8333333333321</v>
      </c>
    </row>
    <row r="264" spans="1:4" x14ac:dyDescent="0.25">
      <c r="A264" s="1">
        <v>45626</v>
      </c>
      <c r="B264" t="s">
        <v>869</v>
      </c>
      <c r="C264" t="s">
        <v>870</v>
      </c>
      <c r="D264" s="4">
        <v>7524.9166666666652</v>
      </c>
    </row>
    <row r="265" spans="1:4" x14ac:dyDescent="0.25">
      <c r="A265" s="1">
        <v>45657</v>
      </c>
      <c r="B265" t="s">
        <v>869</v>
      </c>
      <c r="C265" t="s">
        <v>870</v>
      </c>
      <c r="D265" s="4">
        <v>8208.9999999999982</v>
      </c>
    </row>
    <row r="266" spans="1:4" x14ac:dyDescent="0.25">
      <c r="A266" s="1">
        <v>45322</v>
      </c>
      <c r="B266" t="s">
        <v>1084</v>
      </c>
      <c r="C266" t="s">
        <v>249</v>
      </c>
      <c r="D266" s="4">
        <v>-144713</v>
      </c>
    </row>
    <row r="267" spans="1:4" x14ac:dyDescent="0.25">
      <c r="A267" s="1">
        <v>45412</v>
      </c>
      <c r="B267" t="s">
        <v>1425</v>
      </c>
      <c r="C267" t="s">
        <v>249</v>
      </c>
      <c r="D267" s="4">
        <v>-144713</v>
      </c>
    </row>
    <row r="268" spans="1:4" x14ac:dyDescent="0.25">
      <c r="A268" s="1">
        <v>45443</v>
      </c>
      <c r="B268" t="s">
        <v>1425</v>
      </c>
      <c r="C268" t="s">
        <v>249</v>
      </c>
      <c r="D268" s="4">
        <v>-144713</v>
      </c>
    </row>
    <row r="269" spans="1:4" x14ac:dyDescent="0.25">
      <c r="A269" s="1">
        <v>45473</v>
      </c>
      <c r="B269" t="s">
        <v>1425</v>
      </c>
      <c r="C269" t="s">
        <v>249</v>
      </c>
      <c r="D269" s="4">
        <v>-144713</v>
      </c>
    </row>
    <row r="270" spans="1:4" x14ac:dyDescent="0.25">
      <c r="A270" s="1">
        <v>45504</v>
      </c>
      <c r="B270" t="s">
        <v>1425</v>
      </c>
      <c r="C270" t="s">
        <v>249</v>
      </c>
      <c r="D270" s="4">
        <v>-144713</v>
      </c>
    </row>
    <row r="271" spans="1:4" x14ac:dyDescent="0.25">
      <c r="A271" s="1">
        <v>45535</v>
      </c>
      <c r="B271" t="s">
        <v>1425</v>
      </c>
      <c r="C271" t="s">
        <v>249</v>
      </c>
      <c r="D271" s="4">
        <v>-144713</v>
      </c>
    </row>
    <row r="272" spans="1:4" x14ac:dyDescent="0.25">
      <c r="A272" s="1">
        <v>45565</v>
      </c>
      <c r="B272" t="s">
        <v>1425</v>
      </c>
      <c r="C272" t="s">
        <v>249</v>
      </c>
      <c r="D272" s="4">
        <v>-144713</v>
      </c>
    </row>
    <row r="273" spans="1:4" x14ac:dyDescent="0.25">
      <c r="A273" s="1">
        <v>45596</v>
      </c>
      <c r="B273" t="s">
        <v>1425</v>
      </c>
      <c r="C273" t="s">
        <v>249</v>
      </c>
      <c r="D273" s="4">
        <v>-144713</v>
      </c>
    </row>
    <row r="274" spans="1:4" x14ac:dyDescent="0.25">
      <c r="A274" s="1">
        <v>45626</v>
      </c>
      <c r="B274" t="s">
        <v>1425</v>
      </c>
      <c r="C274" t="s">
        <v>249</v>
      </c>
      <c r="D274" s="4">
        <v>-144713</v>
      </c>
    </row>
    <row r="275" spans="1:4" x14ac:dyDescent="0.25">
      <c r="A275" s="1">
        <v>45657</v>
      </c>
      <c r="B275" t="s">
        <v>1425</v>
      </c>
      <c r="C275" t="s">
        <v>249</v>
      </c>
      <c r="D275" s="4">
        <v>-152573</v>
      </c>
    </row>
    <row r="276" spans="1:4" x14ac:dyDescent="0.25">
      <c r="A276" s="1">
        <v>45351</v>
      </c>
      <c r="B276" t="s">
        <v>919</v>
      </c>
      <c r="C276" t="s">
        <v>314</v>
      </c>
      <c r="D276" s="4">
        <v>4809.1434416666698</v>
      </c>
    </row>
    <row r="277" spans="1:4" x14ac:dyDescent="0.25">
      <c r="A277" s="1">
        <v>45382</v>
      </c>
      <c r="B277" t="s">
        <v>1426</v>
      </c>
      <c r="C277" t="s">
        <v>314</v>
      </c>
      <c r="D277" s="4">
        <v>4809.1434416666661</v>
      </c>
    </row>
    <row r="278" spans="1:4" x14ac:dyDescent="0.25">
      <c r="A278" s="1">
        <v>45412</v>
      </c>
      <c r="B278" t="s">
        <v>1426</v>
      </c>
      <c r="C278" t="s">
        <v>314</v>
      </c>
      <c r="D278" s="4">
        <v>19236.573766666665</v>
      </c>
    </row>
    <row r="279" spans="1:4" x14ac:dyDescent="0.25">
      <c r="A279" s="1">
        <v>45443</v>
      </c>
      <c r="B279" t="s">
        <v>1426</v>
      </c>
      <c r="C279" t="s">
        <v>314</v>
      </c>
      <c r="D279" s="4">
        <v>24045.717208333332</v>
      </c>
    </row>
    <row r="280" spans="1:4" x14ac:dyDescent="0.25">
      <c r="A280" s="1">
        <v>45473</v>
      </c>
      <c r="B280" t="s">
        <v>1426</v>
      </c>
      <c r="C280" t="s">
        <v>314</v>
      </c>
      <c r="D280" s="4">
        <v>28854.860649999999</v>
      </c>
    </row>
    <row r="281" spans="1:4" x14ac:dyDescent="0.25">
      <c r="A281" s="1">
        <v>45504</v>
      </c>
      <c r="B281" t="s">
        <v>1426</v>
      </c>
      <c r="C281" t="s">
        <v>314</v>
      </c>
      <c r="D281" s="4">
        <v>33664.004091666662</v>
      </c>
    </row>
    <row r="282" spans="1:4" x14ac:dyDescent="0.25">
      <c r="A282" s="1">
        <v>45535</v>
      </c>
      <c r="B282" t="s">
        <v>1426</v>
      </c>
      <c r="C282" t="s">
        <v>314</v>
      </c>
      <c r="D282" s="4">
        <v>38473.147533333329</v>
      </c>
    </row>
    <row r="283" spans="1:4" x14ac:dyDescent="0.25">
      <c r="A283" s="1">
        <v>45565</v>
      </c>
      <c r="B283" t="s">
        <v>1426</v>
      </c>
      <c r="C283" t="s">
        <v>314</v>
      </c>
      <c r="D283" s="4">
        <v>43282.290974999996</v>
      </c>
    </row>
    <row r="284" spans="1:4" x14ac:dyDescent="0.25">
      <c r="A284" s="1">
        <v>45596</v>
      </c>
      <c r="B284" t="s">
        <v>1426</v>
      </c>
      <c r="C284" t="s">
        <v>314</v>
      </c>
      <c r="D284" s="4">
        <v>48091.434416666663</v>
      </c>
    </row>
    <row r="285" spans="1:4" x14ac:dyDescent="0.25">
      <c r="A285" s="1">
        <v>45626</v>
      </c>
      <c r="B285" t="s">
        <v>1426</v>
      </c>
      <c r="C285" t="s">
        <v>314</v>
      </c>
      <c r="D285" s="4">
        <v>52900.57785833333</v>
      </c>
    </row>
    <row r="286" spans="1:4" x14ac:dyDescent="0.25">
      <c r="A286" s="1">
        <v>45657</v>
      </c>
      <c r="B286" t="s">
        <v>1426</v>
      </c>
      <c r="C286" t="s">
        <v>314</v>
      </c>
      <c r="D286" s="4">
        <v>57709.721299999997</v>
      </c>
    </row>
    <row r="287" spans="1:4" x14ac:dyDescent="0.25">
      <c r="A287" s="1">
        <v>45351</v>
      </c>
      <c r="B287" t="s">
        <v>931</v>
      </c>
      <c r="C287" t="s">
        <v>304</v>
      </c>
      <c r="D287" s="4">
        <v>4818.4331249999996</v>
      </c>
    </row>
    <row r="288" spans="1:4" x14ac:dyDescent="0.25">
      <c r="A288" s="1">
        <v>45382</v>
      </c>
      <c r="B288" t="s">
        <v>1427</v>
      </c>
      <c r="C288" t="s">
        <v>304</v>
      </c>
      <c r="D288" s="4">
        <v>4818.4331249999996</v>
      </c>
    </row>
    <row r="289" spans="1:4" x14ac:dyDescent="0.25">
      <c r="A289" s="1">
        <v>45412</v>
      </c>
      <c r="B289" t="s">
        <v>1427</v>
      </c>
      <c r="C289" t="s">
        <v>304</v>
      </c>
      <c r="D289" s="4">
        <v>19273.732499999998</v>
      </c>
    </row>
    <row r="290" spans="1:4" x14ac:dyDescent="0.25">
      <c r="A290" s="1">
        <v>45443</v>
      </c>
      <c r="B290" t="s">
        <v>1427</v>
      </c>
      <c r="C290" t="s">
        <v>304</v>
      </c>
      <c r="D290" s="4">
        <v>24092.165624999998</v>
      </c>
    </row>
    <row r="291" spans="1:4" x14ac:dyDescent="0.25">
      <c r="A291" s="1">
        <v>45473</v>
      </c>
      <c r="B291" t="s">
        <v>1427</v>
      </c>
      <c r="C291" t="s">
        <v>304</v>
      </c>
      <c r="D291" s="4">
        <v>28910.598749999997</v>
      </c>
    </row>
    <row r="292" spans="1:4" x14ac:dyDescent="0.25">
      <c r="A292" s="1">
        <v>45504</v>
      </c>
      <c r="B292" t="s">
        <v>1427</v>
      </c>
      <c r="C292" t="s">
        <v>304</v>
      </c>
      <c r="D292" s="4">
        <v>33729.031875000001</v>
      </c>
    </row>
    <row r="293" spans="1:4" x14ac:dyDescent="0.25">
      <c r="A293" s="1">
        <v>45535</v>
      </c>
      <c r="B293" t="s">
        <v>1427</v>
      </c>
      <c r="C293" t="s">
        <v>304</v>
      </c>
      <c r="D293" s="4">
        <v>38547.464999999997</v>
      </c>
    </row>
    <row r="294" spans="1:4" x14ac:dyDescent="0.25">
      <c r="A294" s="1">
        <v>45565</v>
      </c>
      <c r="B294" t="s">
        <v>1427</v>
      </c>
      <c r="C294" t="s">
        <v>304</v>
      </c>
      <c r="D294" s="4">
        <v>43365.898124999992</v>
      </c>
    </row>
    <row r="295" spans="1:4" x14ac:dyDescent="0.25">
      <c r="A295" s="1">
        <v>45596</v>
      </c>
      <c r="B295" t="s">
        <v>1427</v>
      </c>
      <c r="C295" t="s">
        <v>304</v>
      </c>
      <c r="D295" s="4">
        <v>48184.331249999988</v>
      </c>
    </row>
    <row r="296" spans="1:4" x14ac:dyDescent="0.25">
      <c r="A296" s="1">
        <v>45626</v>
      </c>
      <c r="B296" t="s">
        <v>1427</v>
      </c>
      <c r="C296" t="s">
        <v>304</v>
      </c>
      <c r="D296" s="4">
        <v>53002.764374999984</v>
      </c>
    </row>
    <row r="297" spans="1:4" x14ac:dyDescent="0.25">
      <c r="A297" s="1">
        <v>45657</v>
      </c>
      <c r="B297" t="s">
        <v>1427</v>
      </c>
      <c r="C297" t="s">
        <v>304</v>
      </c>
      <c r="D297" s="4">
        <v>57821.19749999998</v>
      </c>
    </row>
    <row r="298" spans="1:4" x14ac:dyDescent="0.25">
      <c r="A298" s="1">
        <v>45322</v>
      </c>
      <c r="B298" t="s">
        <v>931</v>
      </c>
      <c r="C298" t="s">
        <v>932</v>
      </c>
      <c r="D298" s="4">
        <v>2236.0154166666666</v>
      </c>
    </row>
    <row r="299" spans="1:4" x14ac:dyDescent="0.25">
      <c r="A299" s="1">
        <v>45322</v>
      </c>
      <c r="B299" t="s">
        <v>924</v>
      </c>
      <c r="C299" t="s">
        <v>925</v>
      </c>
      <c r="D299" s="4">
        <v>2519.9177083333329</v>
      </c>
    </row>
    <row r="300" spans="1:4" x14ac:dyDescent="0.25">
      <c r="A300" s="1">
        <v>45322</v>
      </c>
      <c r="B300" t="s">
        <v>927</v>
      </c>
      <c r="C300" t="s">
        <v>928</v>
      </c>
      <c r="D300" s="4">
        <v>935.03599999999972</v>
      </c>
    </row>
    <row r="301" spans="1:4" x14ac:dyDescent="0.25">
      <c r="A301" s="1">
        <v>45322</v>
      </c>
      <c r="B301" t="s">
        <v>919</v>
      </c>
      <c r="C301" t="s">
        <v>920</v>
      </c>
      <c r="D301" s="4">
        <v>395.4846</v>
      </c>
    </row>
    <row r="302" spans="1:4" x14ac:dyDescent="0.25">
      <c r="A302" s="1">
        <v>45322</v>
      </c>
      <c r="B302" t="s">
        <v>938</v>
      </c>
      <c r="C302" t="s">
        <v>939</v>
      </c>
      <c r="D302" s="4">
        <v>2312.7560416666665</v>
      </c>
    </row>
    <row r="303" spans="1:4" x14ac:dyDescent="0.25">
      <c r="A303" s="1">
        <v>45322</v>
      </c>
      <c r="B303" t="s">
        <v>942</v>
      </c>
      <c r="C303" t="s">
        <v>943</v>
      </c>
      <c r="D303" s="4">
        <v>106.96163333333332</v>
      </c>
    </row>
    <row r="304" spans="1:4" x14ac:dyDescent="0.25">
      <c r="A304" s="1">
        <v>45322</v>
      </c>
      <c r="B304" t="s">
        <v>911</v>
      </c>
      <c r="C304" t="s">
        <v>912</v>
      </c>
      <c r="D304" s="4">
        <v>808.90516666666679</v>
      </c>
    </row>
    <row r="305" spans="1:4" x14ac:dyDescent="0.25">
      <c r="A305" s="1">
        <v>45322</v>
      </c>
      <c r="B305" t="s">
        <v>1005</v>
      </c>
      <c r="C305" t="s">
        <v>1006</v>
      </c>
      <c r="D305" s="4">
        <v>0</v>
      </c>
    </row>
    <row r="306" spans="1:4" x14ac:dyDescent="0.25">
      <c r="A306" s="1">
        <v>45351</v>
      </c>
      <c r="B306" t="s">
        <v>1005</v>
      </c>
      <c r="C306" t="s">
        <v>1006</v>
      </c>
      <c r="D306" s="4">
        <v>0</v>
      </c>
    </row>
    <row r="307" spans="1:4" x14ac:dyDescent="0.25">
      <c r="A307" s="1">
        <v>45382</v>
      </c>
      <c r="B307" t="s">
        <v>1005</v>
      </c>
      <c r="C307" t="s">
        <v>1006</v>
      </c>
      <c r="D307" s="4">
        <v>0</v>
      </c>
    </row>
    <row r="308" spans="1:4" x14ac:dyDescent="0.25">
      <c r="A308" s="1">
        <v>45412</v>
      </c>
      <c r="B308" t="s">
        <v>1005</v>
      </c>
      <c r="C308" t="s">
        <v>1006</v>
      </c>
      <c r="D308" s="4">
        <v>0</v>
      </c>
    </row>
    <row r="309" spans="1:4" x14ac:dyDescent="0.25">
      <c r="A309" s="1">
        <v>45443</v>
      </c>
      <c r="B309" t="s">
        <v>1005</v>
      </c>
      <c r="C309" t="s">
        <v>1006</v>
      </c>
      <c r="D309" s="4">
        <v>0</v>
      </c>
    </row>
    <row r="310" spans="1:4" x14ac:dyDescent="0.25">
      <c r="A310" s="1">
        <v>45473</v>
      </c>
      <c r="B310" t="s">
        <v>1005</v>
      </c>
      <c r="C310" t="s">
        <v>1006</v>
      </c>
      <c r="D310" s="4">
        <v>0</v>
      </c>
    </row>
    <row r="311" spans="1:4" x14ac:dyDescent="0.25">
      <c r="A311" s="1">
        <v>45504</v>
      </c>
      <c r="B311" t="s">
        <v>1005</v>
      </c>
      <c r="C311" t="s">
        <v>1006</v>
      </c>
      <c r="D311" s="4">
        <v>0</v>
      </c>
    </row>
    <row r="312" spans="1:4" x14ac:dyDescent="0.25">
      <c r="A312" s="1">
        <v>45535</v>
      </c>
      <c r="B312" t="s">
        <v>1005</v>
      </c>
      <c r="C312" t="s">
        <v>1006</v>
      </c>
      <c r="D312" s="4">
        <v>0</v>
      </c>
    </row>
    <row r="313" spans="1:4" x14ac:dyDescent="0.25">
      <c r="A313" s="1">
        <v>45565</v>
      </c>
      <c r="B313" t="s">
        <v>1005</v>
      </c>
      <c r="C313" t="s">
        <v>1006</v>
      </c>
      <c r="D313" s="4">
        <v>0</v>
      </c>
    </row>
    <row r="314" spans="1:4" x14ac:dyDescent="0.25">
      <c r="A314" s="1">
        <v>45596</v>
      </c>
      <c r="B314" t="s">
        <v>1005</v>
      </c>
      <c r="C314" t="s">
        <v>1006</v>
      </c>
      <c r="D314" s="4">
        <v>0</v>
      </c>
    </row>
    <row r="315" spans="1:4" x14ac:dyDescent="0.25">
      <c r="A315" s="1">
        <v>45626</v>
      </c>
      <c r="B315" t="s">
        <v>1005</v>
      </c>
      <c r="C315" t="s">
        <v>1006</v>
      </c>
      <c r="D315" s="4">
        <v>0</v>
      </c>
    </row>
    <row r="316" spans="1:4" x14ac:dyDescent="0.25">
      <c r="A316" s="1">
        <v>45657</v>
      </c>
      <c r="B316" t="s">
        <v>1005</v>
      </c>
      <c r="C316" t="s">
        <v>1006</v>
      </c>
      <c r="D316" s="4">
        <v>0</v>
      </c>
    </row>
    <row r="317" spans="1:4" x14ac:dyDescent="0.25">
      <c r="A317" s="1">
        <v>45322</v>
      </c>
      <c r="B317" t="s">
        <v>712</v>
      </c>
      <c r="C317" t="s">
        <v>713</v>
      </c>
      <c r="D317" s="4">
        <v>79.333333333333329</v>
      </c>
    </row>
    <row r="318" spans="1:4" x14ac:dyDescent="0.25">
      <c r="A318" s="1">
        <v>45351</v>
      </c>
      <c r="B318" t="s">
        <v>712</v>
      </c>
      <c r="C318" t="s">
        <v>713</v>
      </c>
      <c r="D318" s="4">
        <v>79.333333333333329</v>
      </c>
    </row>
    <row r="319" spans="1:4" x14ac:dyDescent="0.25">
      <c r="A319" s="1">
        <v>45382</v>
      </c>
      <c r="B319" t="s">
        <v>712</v>
      </c>
      <c r="C319" t="s">
        <v>713</v>
      </c>
      <c r="D319" s="4">
        <v>79.333333333333329</v>
      </c>
    </row>
    <row r="320" spans="1:4" x14ac:dyDescent="0.25">
      <c r="A320" s="1">
        <v>45412</v>
      </c>
      <c r="B320" t="s">
        <v>712</v>
      </c>
      <c r="C320" t="s">
        <v>713</v>
      </c>
      <c r="D320" s="4">
        <v>317.33333333333331</v>
      </c>
    </row>
    <row r="321" spans="1:4" x14ac:dyDescent="0.25">
      <c r="A321" s="1">
        <v>45443</v>
      </c>
      <c r="B321" t="s">
        <v>712</v>
      </c>
      <c r="C321" t="s">
        <v>713</v>
      </c>
      <c r="D321" s="4">
        <v>396.66666666666663</v>
      </c>
    </row>
    <row r="322" spans="1:4" x14ac:dyDescent="0.25">
      <c r="A322" s="1">
        <v>45473</v>
      </c>
      <c r="B322" t="s">
        <v>712</v>
      </c>
      <c r="C322" t="s">
        <v>713</v>
      </c>
      <c r="D322" s="4">
        <v>475.99999999999994</v>
      </c>
    </row>
    <row r="323" spans="1:4" x14ac:dyDescent="0.25">
      <c r="A323" s="1">
        <v>45504</v>
      </c>
      <c r="B323" t="s">
        <v>712</v>
      </c>
      <c r="C323" t="s">
        <v>713</v>
      </c>
      <c r="D323" s="4">
        <v>555.33333333333326</v>
      </c>
    </row>
    <row r="324" spans="1:4" x14ac:dyDescent="0.25">
      <c r="A324" s="1">
        <v>45535</v>
      </c>
      <c r="B324" t="s">
        <v>712</v>
      </c>
      <c r="C324" t="s">
        <v>713</v>
      </c>
      <c r="D324" s="4">
        <v>634.66666666666663</v>
      </c>
    </row>
    <row r="325" spans="1:4" x14ac:dyDescent="0.25">
      <c r="A325" s="1">
        <v>45565</v>
      </c>
      <c r="B325" t="s">
        <v>712</v>
      </c>
      <c r="C325" t="s">
        <v>713</v>
      </c>
      <c r="D325" s="4">
        <v>714</v>
      </c>
    </row>
    <row r="326" spans="1:4" x14ac:dyDescent="0.25">
      <c r="A326" s="1">
        <v>45596</v>
      </c>
      <c r="B326" t="s">
        <v>712</v>
      </c>
      <c r="C326" t="s">
        <v>713</v>
      </c>
      <c r="D326" s="4">
        <v>793.33333333333337</v>
      </c>
    </row>
    <row r="327" spans="1:4" x14ac:dyDescent="0.25">
      <c r="A327" s="1">
        <v>45626</v>
      </c>
      <c r="B327" t="s">
        <v>712</v>
      </c>
      <c r="C327" t="s">
        <v>713</v>
      </c>
      <c r="D327" s="4">
        <v>872.66666666666674</v>
      </c>
    </row>
    <row r="328" spans="1:4" x14ac:dyDescent="0.25">
      <c r="A328" s="1">
        <v>45657</v>
      </c>
      <c r="B328" t="s">
        <v>712</v>
      </c>
      <c r="C328" t="s">
        <v>713</v>
      </c>
      <c r="D328" s="4">
        <v>952.00000000000011</v>
      </c>
    </row>
    <row r="329" spans="1:4" x14ac:dyDescent="0.25">
      <c r="A329" s="1">
        <v>45322</v>
      </c>
      <c r="B329" t="s">
        <v>708</v>
      </c>
      <c r="C329" t="s">
        <v>709</v>
      </c>
      <c r="D329" s="4">
        <v>134.16666666666666</v>
      </c>
    </row>
    <row r="330" spans="1:4" x14ac:dyDescent="0.25">
      <c r="A330" s="1">
        <v>45351</v>
      </c>
      <c r="B330" t="s">
        <v>708</v>
      </c>
      <c r="C330" t="s">
        <v>709</v>
      </c>
      <c r="D330" s="4">
        <v>134.16666666666666</v>
      </c>
    </row>
    <row r="331" spans="1:4" x14ac:dyDescent="0.25">
      <c r="A331" s="1">
        <v>45382</v>
      </c>
      <c r="B331" t="s">
        <v>708</v>
      </c>
      <c r="C331" t="s">
        <v>709</v>
      </c>
      <c r="D331" s="4">
        <v>134.16666666666666</v>
      </c>
    </row>
    <row r="332" spans="1:4" x14ac:dyDescent="0.25">
      <c r="A332" s="1">
        <v>45412</v>
      </c>
      <c r="B332" t="s">
        <v>708</v>
      </c>
      <c r="C332" t="s">
        <v>709</v>
      </c>
      <c r="D332" s="4">
        <v>536.66666666666663</v>
      </c>
    </row>
    <row r="333" spans="1:4" x14ac:dyDescent="0.25">
      <c r="A333" s="1">
        <v>45443</v>
      </c>
      <c r="B333" t="s">
        <v>708</v>
      </c>
      <c r="C333" t="s">
        <v>709</v>
      </c>
      <c r="D333" s="4">
        <v>670.83333333333326</v>
      </c>
    </row>
    <row r="334" spans="1:4" x14ac:dyDescent="0.25">
      <c r="A334" s="1">
        <v>45473</v>
      </c>
      <c r="B334" t="s">
        <v>708</v>
      </c>
      <c r="C334" t="s">
        <v>709</v>
      </c>
      <c r="D334" s="4">
        <v>804.99999999999989</v>
      </c>
    </row>
    <row r="335" spans="1:4" x14ac:dyDescent="0.25">
      <c r="A335" s="1">
        <v>45504</v>
      </c>
      <c r="B335" t="s">
        <v>708</v>
      </c>
      <c r="C335" t="s">
        <v>709</v>
      </c>
      <c r="D335" s="4">
        <v>939.16666666666652</v>
      </c>
    </row>
    <row r="336" spans="1:4" x14ac:dyDescent="0.25">
      <c r="A336" s="1">
        <v>45535</v>
      </c>
      <c r="B336" t="s">
        <v>708</v>
      </c>
      <c r="C336" t="s">
        <v>709</v>
      </c>
      <c r="D336" s="4">
        <v>1073.3333333333333</v>
      </c>
    </row>
    <row r="337" spans="1:4" x14ac:dyDescent="0.25">
      <c r="A337" s="1">
        <v>45565</v>
      </c>
      <c r="B337" t="s">
        <v>708</v>
      </c>
      <c r="C337" t="s">
        <v>709</v>
      </c>
      <c r="D337" s="4">
        <v>1207.5</v>
      </c>
    </row>
    <row r="338" spans="1:4" x14ac:dyDescent="0.25">
      <c r="A338" s="1">
        <v>45596</v>
      </c>
      <c r="B338" t="s">
        <v>708</v>
      </c>
      <c r="C338" t="s">
        <v>709</v>
      </c>
      <c r="D338" s="4">
        <v>1341.6666666666667</v>
      </c>
    </row>
    <row r="339" spans="1:4" x14ac:dyDescent="0.25">
      <c r="A339" s="1">
        <v>45626</v>
      </c>
      <c r="B339" t="s">
        <v>708</v>
      </c>
      <c r="C339" t="s">
        <v>709</v>
      </c>
      <c r="D339" s="4">
        <v>1475.8333333333335</v>
      </c>
    </row>
    <row r="340" spans="1:4" x14ac:dyDescent="0.25">
      <c r="A340" s="1">
        <v>45657</v>
      </c>
      <c r="B340" t="s">
        <v>708</v>
      </c>
      <c r="C340" t="s">
        <v>709</v>
      </c>
      <c r="D340" s="4">
        <v>1610.0000000000002</v>
      </c>
    </row>
    <row r="341" spans="1:4" x14ac:dyDescent="0.25">
      <c r="A341" s="1">
        <v>45322</v>
      </c>
      <c r="B341" t="s">
        <v>719</v>
      </c>
      <c r="C341" t="s">
        <v>720</v>
      </c>
      <c r="D341" s="4">
        <v>333.33333333333331</v>
      </c>
    </row>
    <row r="342" spans="1:4" x14ac:dyDescent="0.25">
      <c r="A342" s="1">
        <v>45351</v>
      </c>
      <c r="B342" t="s">
        <v>719</v>
      </c>
      <c r="C342" t="s">
        <v>720</v>
      </c>
      <c r="D342" s="4">
        <v>333.33333333333331</v>
      </c>
    </row>
    <row r="343" spans="1:4" x14ac:dyDescent="0.25">
      <c r="A343" s="1">
        <v>45382</v>
      </c>
      <c r="B343" t="s">
        <v>719</v>
      </c>
      <c r="C343" t="s">
        <v>720</v>
      </c>
      <c r="D343" s="4">
        <v>333.33333333333331</v>
      </c>
    </row>
    <row r="344" spans="1:4" x14ac:dyDescent="0.25">
      <c r="A344" s="1">
        <v>45412</v>
      </c>
      <c r="B344" t="s">
        <v>719</v>
      </c>
      <c r="C344" t="s">
        <v>720</v>
      </c>
      <c r="D344" s="4">
        <v>1333.3333333333333</v>
      </c>
    </row>
    <row r="345" spans="1:4" x14ac:dyDescent="0.25">
      <c r="A345" s="1">
        <v>45443</v>
      </c>
      <c r="B345" t="s">
        <v>719</v>
      </c>
      <c r="C345" t="s">
        <v>720</v>
      </c>
      <c r="D345" s="4">
        <v>1666.6666666666665</v>
      </c>
    </row>
    <row r="346" spans="1:4" x14ac:dyDescent="0.25">
      <c r="A346" s="1">
        <v>45473</v>
      </c>
      <c r="B346" t="s">
        <v>719</v>
      </c>
      <c r="C346" t="s">
        <v>720</v>
      </c>
      <c r="D346" s="4">
        <v>1999.9999999999998</v>
      </c>
    </row>
    <row r="347" spans="1:4" x14ac:dyDescent="0.25">
      <c r="A347" s="1">
        <v>45504</v>
      </c>
      <c r="B347" t="s">
        <v>719</v>
      </c>
      <c r="C347" t="s">
        <v>720</v>
      </c>
      <c r="D347" s="4">
        <v>2333.333333333333</v>
      </c>
    </row>
    <row r="348" spans="1:4" x14ac:dyDescent="0.25">
      <c r="A348" s="1">
        <v>45535</v>
      </c>
      <c r="B348" t="s">
        <v>719</v>
      </c>
      <c r="C348" t="s">
        <v>720</v>
      </c>
      <c r="D348" s="4">
        <v>2666.6666666666665</v>
      </c>
    </row>
    <row r="349" spans="1:4" x14ac:dyDescent="0.25">
      <c r="A349" s="1">
        <v>45565</v>
      </c>
      <c r="B349" t="s">
        <v>719</v>
      </c>
      <c r="C349" t="s">
        <v>720</v>
      </c>
      <c r="D349" s="4">
        <v>3000</v>
      </c>
    </row>
    <row r="350" spans="1:4" x14ac:dyDescent="0.25">
      <c r="A350" s="1">
        <v>45596</v>
      </c>
      <c r="B350" t="s">
        <v>719</v>
      </c>
      <c r="C350" t="s">
        <v>720</v>
      </c>
      <c r="D350" s="4">
        <v>3333.3333333333335</v>
      </c>
    </row>
    <row r="351" spans="1:4" x14ac:dyDescent="0.25">
      <c r="A351" s="1">
        <v>45626</v>
      </c>
      <c r="B351" t="s">
        <v>719</v>
      </c>
      <c r="C351" t="s">
        <v>720</v>
      </c>
      <c r="D351" s="4">
        <v>3666.666666666667</v>
      </c>
    </row>
    <row r="352" spans="1:4" x14ac:dyDescent="0.25">
      <c r="A352" s="1">
        <v>45657</v>
      </c>
      <c r="B352" t="s">
        <v>719</v>
      </c>
      <c r="C352" t="s">
        <v>720</v>
      </c>
      <c r="D352" s="4">
        <v>4000.0000000000005</v>
      </c>
    </row>
    <row r="353" spans="1:4" x14ac:dyDescent="0.25">
      <c r="A353" s="1">
        <v>45322</v>
      </c>
      <c r="B353" t="s">
        <v>704</v>
      </c>
      <c r="C353" t="s">
        <v>705</v>
      </c>
      <c r="D353" s="4">
        <v>2389.1666666666665</v>
      </c>
    </row>
    <row r="354" spans="1:4" x14ac:dyDescent="0.25">
      <c r="A354" s="1">
        <v>45351</v>
      </c>
      <c r="B354" t="s">
        <v>704</v>
      </c>
      <c r="C354" t="s">
        <v>705</v>
      </c>
      <c r="D354" s="4">
        <v>2389.1666666666665</v>
      </c>
    </row>
    <row r="355" spans="1:4" x14ac:dyDescent="0.25">
      <c r="A355" s="1">
        <v>45382</v>
      </c>
      <c r="B355" t="s">
        <v>704</v>
      </c>
      <c r="C355" t="s">
        <v>705</v>
      </c>
      <c r="D355" s="4">
        <v>2389.1666666666665</v>
      </c>
    </row>
    <row r="356" spans="1:4" x14ac:dyDescent="0.25">
      <c r="A356" s="1">
        <v>45412</v>
      </c>
      <c r="B356" t="s">
        <v>704</v>
      </c>
      <c r="C356" t="s">
        <v>705</v>
      </c>
      <c r="D356" s="4">
        <v>9556.6666666666661</v>
      </c>
    </row>
    <row r="357" spans="1:4" x14ac:dyDescent="0.25">
      <c r="A357" s="1">
        <v>45443</v>
      </c>
      <c r="B357" t="s">
        <v>704</v>
      </c>
      <c r="C357" t="s">
        <v>705</v>
      </c>
      <c r="D357" s="4">
        <v>11945.833333333332</v>
      </c>
    </row>
    <row r="358" spans="1:4" x14ac:dyDescent="0.25">
      <c r="A358" s="1">
        <v>45473</v>
      </c>
      <c r="B358" t="s">
        <v>704</v>
      </c>
      <c r="C358" t="s">
        <v>705</v>
      </c>
      <c r="D358" s="4">
        <v>14334.999999999998</v>
      </c>
    </row>
    <row r="359" spans="1:4" x14ac:dyDescent="0.25">
      <c r="A359" s="1">
        <v>45504</v>
      </c>
      <c r="B359" t="s">
        <v>704</v>
      </c>
      <c r="C359" t="s">
        <v>705</v>
      </c>
      <c r="D359" s="4">
        <v>16724.166666666664</v>
      </c>
    </row>
    <row r="360" spans="1:4" x14ac:dyDescent="0.25">
      <c r="A360" s="1">
        <v>45535</v>
      </c>
      <c r="B360" t="s">
        <v>704</v>
      </c>
      <c r="C360" t="s">
        <v>705</v>
      </c>
      <c r="D360" s="4">
        <v>19113.333333333332</v>
      </c>
    </row>
    <row r="361" spans="1:4" x14ac:dyDescent="0.25">
      <c r="A361" s="1">
        <v>45565</v>
      </c>
      <c r="B361" t="s">
        <v>704</v>
      </c>
      <c r="C361" t="s">
        <v>705</v>
      </c>
      <c r="D361" s="4">
        <v>21502.5</v>
      </c>
    </row>
    <row r="362" spans="1:4" x14ac:dyDescent="0.25">
      <c r="A362" s="1">
        <v>45596</v>
      </c>
      <c r="B362" t="s">
        <v>704</v>
      </c>
      <c r="C362" t="s">
        <v>705</v>
      </c>
      <c r="D362" s="4">
        <v>23891.666666666668</v>
      </c>
    </row>
    <row r="363" spans="1:4" x14ac:dyDescent="0.25">
      <c r="A363" s="1">
        <v>45626</v>
      </c>
      <c r="B363" t="s">
        <v>704</v>
      </c>
      <c r="C363" t="s">
        <v>705</v>
      </c>
      <c r="D363" s="4">
        <v>26280.833333333336</v>
      </c>
    </row>
    <row r="364" spans="1:4" x14ac:dyDescent="0.25">
      <c r="A364" s="1">
        <v>45657</v>
      </c>
      <c r="B364" t="s">
        <v>704</v>
      </c>
      <c r="C364" t="s">
        <v>705</v>
      </c>
      <c r="D364" s="4">
        <v>28670.000000000004</v>
      </c>
    </row>
    <row r="365" spans="1:4" x14ac:dyDescent="0.25">
      <c r="A365" s="1">
        <v>45322</v>
      </c>
      <c r="B365" t="s">
        <v>1350</v>
      </c>
      <c r="C365" t="s">
        <v>1351</v>
      </c>
      <c r="D365" s="4">
        <v>252.5</v>
      </c>
    </row>
    <row r="366" spans="1:4" x14ac:dyDescent="0.25">
      <c r="A366" s="1">
        <v>45351</v>
      </c>
      <c r="B366" t="s">
        <v>1350</v>
      </c>
      <c r="C366" t="s">
        <v>1351</v>
      </c>
      <c r="D366" s="4">
        <v>252.5</v>
      </c>
    </row>
    <row r="367" spans="1:4" x14ac:dyDescent="0.25">
      <c r="A367" s="1">
        <v>45382</v>
      </c>
      <c r="B367" t="s">
        <v>1350</v>
      </c>
      <c r="C367" t="s">
        <v>1351</v>
      </c>
      <c r="D367" s="4">
        <v>252.75</v>
      </c>
    </row>
    <row r="368" spans="1:4" x14ac:dyDescent="0.25">
      <c r="A368" s="1">
        <v>45412</v>
      </c>
      <c r="B368" t="s">
        <v>1350</v>
      </c>
      <c r="C368" t="s">
        <v>1351</v>
      </c>
      <c r="D368" s="4">
        <v>1010</v>
      </c>
    </row>
    <row r="369" spans="1:4" x14ac:dyDescent="0.25">
      <c r="A369" s="1">
        <v>45443</v>
      </c>
      <c r="B369" t="s">
        <v>1350</v>
      </c>
      <c r="C369" t="s">
        <v>1351</v>
      </c>
      <c r="D369" s="4">
        <v>1262.5</v>
      </c>
    </row>
    <row r="370" spans="1:4" x14ac:dyDescent="0.25">
      <c r="A370" s="1">
        <v>45473</v>
      </c>
      <c r="B370" t="s">
        <v>1350</v>
      </c>
      <c r="C370" t="s">
        <v>1351</v>
      </c>
      <c r="D370" s="4">
        <v>1515</v>
      </c>
    </row>
    <row r="371" spans="1:4" x14ac:dyDescent="0.25">
      <c r="A371" s="1">
        <v>45504</v>
      </c>
      <c r="B371" t="s">
        <v>1350</v>
      </c>
      <c r="C371" t="s">
        <v>1351</v>
      </c>
      <c r="D371" s="4">
        <v>1767.5</v>
      </c>
    </row>
    <row r="372" spans="1:4" x14ac:dyDescent="0.25">
      <c r="A372" s="1">
        <v>45535</v>
      </c>
      <c r="B372" t="s">
        <v>1350</v>
      </c>
      <c r="C372" t="s">
        <v>1351</v>
      </c>
      <c r="D372" s="4">
        <v>2020</v>
      </c>
    </row>
    <row r="373" spans="1:4" x14ac:dyDescent="0.25">
      <c r="A373" s="1">
        <v>45565</v>
      </c>
      <c r="B373" t="s">
        <v>1350</v>
      </c>
      <c r="C373" t="s">
        <v>1351</v>
      </c>
      <c r="D373" s="4">
        <v>2272.5</v>
      </c>
    </row>
    <row r="374" spans="1:4" x14ac:dyDescent="0.25">
      <c r="A374" s="1">
        <v>45596</v>
      </c>
      <c r="B374" t="s">
        <v>1350</v>
      </c>
      <c r="C374" t="s">
        <v>1351</v>
      </c>
      <c r="D374" s="4">
        <v>2525</v>
      </c>
    </row>
    <row r="375" spans="1:4" x14ac:dyDescent="0.25">
      <c r="A375" s="1">
        <v>45626</v>
      </c>
      <c r="B375" t="s">
        <v>1350</v>
      </c>
      <c r="C375" t="s">
        <v>1351</v>
      </c>
      <c r="D375" s="4">
        <v>2777.5</v>
      </c>
    </row>
    <row r="376" spans="1:4" x14ac:dyDescent="0.25">
      <c r="A376" s="1">
        <v>45657</v>
      </c>
      <c r="B376" t="s">
        <v>1350</v>
      </c>
      <c r="C376" t="s">
        <v>1351</v>
      </c>
      <c r="D376" s="4">
        <v>3030</v>
      </c>
    </row>
    <row r="377" spans="1:4" x14ac:dyDescent="0.25">
      <c r="A377" s="1">
        <v>45322</v>
      </c>
      <c r="B377" t="s">
        <v>590</v>
      </c>
      <c r="C377" t="s">
        <v>591</v>
      </c>
      <c r="D377" s="4">
        <v>833.33333333333337</v>
      </c>
    </row>
    <row r="378" spans="1:4" x14ac:dyDescent="0.25">
      <c r="A378" s="1">
        <v>45351</v>
      </c>
      <c r="B378" t="s">
        <v>590</v>
      </c>
      <c r="C378" t="s">
        <v>591</v>
      </c>
      <c r="D378" s="4">
        <v>833.33333333333337</v>
      </c>
    </row>
    <row r="379" spans="1:4" x14ac:dyDescent="0.25">
      <c r="A379" s="1">
        <v>45382</v>
      </c>
      <c r="B379" t="s">
        <v>590</v>
      </c>
      <c r="C379" t="s">
        <v>591</v>
      </c>
      <c r="D379" s="4">
        <v>833.33333333333337</v>
      </c>
    </row>
    <row r="380" spans="1:4" x14ac:dyDescent="0.25">
      <c r="A380" s="1">
        <v>45412</v>
      </c>
      <c r="B380" t="s">
        <v>590</v>
      </c>
      <c r="C380" t="s">
        <v>591</v>
      </c>
      <c r="D380" s="4">
        <v>3333.3333333333335</v>
      </c>
    </row>
    <row r="381" spans="1:4" x14ac:dyDescent="0.25">
      <c r="A381" s="1">
        <v>45443</v>
      </c>
      <c r="B381" t="s">
        <v>590</v>
      </c>
      <c r="C381" t="s">
        <v>591</v>
      </c>
      <c r="D381" s="4">
        <v>4166.666666666667</v>
      </c>
    </row>
    <row r="382" spans="1:4" x14ac:dyDescent="0.25">
      <c r="A382" s="1">
        <v>45473</v>
      </c>
      <c r="B382" t="s">
        <v>590</v>
      </c>
      <c r="C382" t="s">
        <v>591</v>
      </c>
      <c r="D382" s="4">
        <v>5000</v>
      </c>
    </row>
    <row r="383" spans="1:4" x14ac:dyDescent="0.25">
      <c r="A383" s="1">
        <v>45504</v>
      </c>
      <c r="B383" t="s">
        <v>590</v>
      </c>
      <c r="C383" t="s">
        <v>591</v>
      </c>
      <c r="D383" s="4">
        <v>5833.333333333333</v>
      </c>
    </row>
    <row r="384" spans="1:4" x14ac:dyDescent="0.25">
      <c r="A384" s="1">
        <v>45535</v>
      </c>
      <c r="B384" t="s">
        <v>590</v>
      </c>
      <c r="C384" t="s">
        <v>591</v>
      </c>
      <c r="D384" s="4">
        <v>6666.6666666666661</v>
      </c>
    </row>
    <row r="385" spans="1:4" x14ac:dyDescent="0.25">
      <c r="A385" s="1">
        <v>45565</v>
      </c>
      <c r="B385" t="s">
        <v>590</v>
      </c>
      <c r="C385" t="s">
        <v>591</v>
      </c>
      <c r="D385" s="4">
        <v>7499.9999999999991</v>
      </c>
    </row>
    <row r="386" spans="1:4" x14ac:dyDescent="0.25">
      <c r="A386" s="1">
        <v>45596</v>
      </c>
      <c r="B386" t="s">
        <v>590</v>
      </c>
      <c r="C386" t="s">
        <v>591</v>
      </c>
      <c r="D386" s="4">
        <v>8333.3333333333321</v>
      </c>
    </row>
    <row r="387" spans="1:4" x14ac:dyDescent="0.25">
      <c r="A387" s="1">
        <v>45626</v>
      </c>
      <c r="B387" t="s">
        <v>590</v>
      </c>
      <c r="C387" t="s">
        <v>591</v>
      </c>
      <c r="D387" s="4">
        <v>9166.6666666666661</v>
      </c>
    </row>
    <row r="388" spans="1:4" x14ac:dyDescent="0.25">
      <c r="A388" s="1">
        <v>45657</v>
      </c>
      <c r="B388" t="s">
        <v>590</v>
      </c>
      <c r="C388" t="s">
        <v>591</v>
      </c>
      <c r="D388" s="4">
        <v>10000</v>
      </c>
    </row>
    <row r="389" spans="1:4" x14ac:dyDescent="0.25">
      <c r="A389" s="1">
        <v>45322</v>
      </c>
      <c r="B389" t="s">
        <v>640</v>
      </c>
      <c r="C389" t="s">
        <v>641</v>
      </c>
      <c r="D389" s="4">
        <v>0</v>
      </c>
    </row>
    <row r="390" spans="1:4" x14ac:dyDescent="0.25">
      <c r="A390" s="1">
        <v>45351</v>
      </c>
      <c r="B390" t="s">
        <v>640</v>
      </c>
      <c r="C390" t="s">
        <v>641</v>
      </c>
      <c r="D390" s="4">
        <v>0</v>
      </c>
    </row>
    <row r="391" spans="1:4" x14ac:dyDescent="0.25">
      <c r="A391" s="1">
        <v>45382</v>
      </c>
      <c r="B391" t="s">
        <v>640</v>
      </c>
      <c r="C391" t="s">
        <v>641</v>
      </c>
      <c r="D391" s="4">
        <v>0</v>
      </c>
    </row>
    <row r="392" spans="1:4" x14ac:dyDescent="0.25">
      <c r="A392" s="1">
        <v>45412</v>
      </c>
      <c r="B392" t="s">
        <v>640</v>
      </c>
      <c r="C392" t="s">
        <v>641</v>
      </c>
      <c r="D392" s="4">
        <v>0</v>
      </c>
    </row>
    <row r="393" spans="1:4" x14ac:dyDescent="0.25">
      <c r="A393" s="1">
        <v>45443</v>
      </c>
      <c r="B393" t="s">
        <v>640</v>
      </c>
      <c r="C393" t="s">
        <v>641</v>
      </c>
      <c r="D393" s="4">
        <v>0</v>
      </c>
    </row>
    <row r="394" spans="1:4" x14ac:dyDescent="0.25">
      <c r="A394" s="1">
        <v>45473</v>
      </c>
      <c r="B394" t="s">
        <v>640</v>
      </c>
      <c r="C394" t="s">
        <v>641</v>
      </c>
      <c r="D394" s="4">
        <v>0</v>
      </c>
    </row>
    <row r="395" spans="1:4" x14ac:dyDescent="0.25">
      <c r="A395" s="1">
        <v>45504</v>
      </c>
      <c r="B395" t="s">
        <v>640</v>
      </c>
      <c r="C395" t="s">
        <v>641</v>
      </c>
      <c r="D395" s="4">
        <v>0</v>
      </c>
    </row>
    <row r="396" spans="1:4" x14ac:dyDescent="0.25">
      <c r="A396" s="1">
        <v>45535</v>
      </c>
      <c r="B396" t="s">
        <v>640</v>
      </c>
      <c r="C396" t="s">
        <v>641</v>
      </c>
      <c r="D396" s="4">
        <v>0</v>
      </c>
    </row>
    <row r="397" spans="1:4" x14ac:dyDescent="0.25">
      <c r="A397" s="1">
        <v>45565</v>
      </c>
      <c r="B397" t="s">
        <v>640</v>
      </c>
      <c r="C397" t="s">
        <v>641</v>
      </c>
      <c r="D397" s="4">
        <v>0</v>
      </c>
    </row>
    <row r="398" spans="1:4" x14ac:dyDescent="0.25">
      <c r="A398" s="1">
        <v>45596</v>
      </c>
      <c r="B398" t="s">
        <v>640</v>
      </c>
      <c r="C398" t="s">
        <v>641</v>
      </c>
      <c r="D398" s="4">
        <v>0</v>
      </c>
    </row>
    <row r="399" spans="1:4" x14ac:dyDescent="0.25">
      <c r="A399" s="1">
        <v>45626</v>
      </c>
      <c r="B399" t="s">
        <v>640</v>
      </c>
      <c r="C399" t="s">
        <v>641</v>
      </c>
      <c r="D399" s="4">
        <v>0</v>
      </c>
    </row>
    <row r="400" spans="1:4" x14ac:dyDescent="0.25">
      <c r="A400" s="1">
        <v>45657</v>
      </c>
      <c r="B400" t="s">
        <v>640</v>
      </c>
      <c r="C400" t="s">
        <v>641</v>
      </c>
      <c r="D400" s="4">
        <v>0</v>
      </c>
    </row>
    <row r="401" spans="1:4" x14ac:dyDescent="0.25">
      <c r="A401" s="1">
        <v>45322</v>
      </c>
      <c r="B401" t="s">
        <v>595</v>
      </c>
      <c r="C401" t="s">
        <v>596</v>
      </c>
      <c r="D401" s="4">
        <v>416.66666666666669</v>
      </c>
    </row>
    <row r="402" spans="1:4" x14ac:dyDescent="0.25">
      <c r="A402" s="1">
        <v>45351</v>
      </c>
      <c r="B402" t="s">
        <v>595</v>
      </c>
      <c r="C402" t="s">
        <v>596</v>
      </c>
      <c r="D402" s="4">
        <v>416.66666666666669</v>
      </c>
    </row>
    <row r="403" spans="1:4" x14ac:dyDescent="0.25">
      <c r="A403" s="1">
        <v>45382</v>
      </c>
      <c r="B403" t="s">
        <v>595</v>
      </c>
      <c r="C403" t="s">
        <v>596</v>
      </c>
      <c r="D403" s="4">
        <v>416.66666666666669</v>
      </c>
    </row>
    <row r="404" spans="1:4" x14ac:dyDescent="0.25">
      <c r="A404" s="1">
        <v>45412</v>
      </c>
      <c r="B404" t="s">
        <v>595</v>
      </c>
      <c r="C404" t="s">
        <v>596</v>
      </c>
      <c r="D404" s="4">
        <v>1666.6666666666667</v>
      </c>
    </row>
    <row r="405" spans="1:4" x14ac:dyDescent="0.25">
      <c r="A405" s="1">
        <v>45443</v>
      </c>
      <c r="B405" t="s">
        <v>595</v>
      </c>
      <c r="C405" t="s">
        <v>596</v>
      </c>
      <c r="D405" s="4">
        <v>2083.3333333333335</v>
      </c>
    </row>
    <row r="406" spans="1:4" x14ac:dyDescent="0.25">
      <c r="A406" s="1">
        <v>45473</v>
      </c>
      <c r="B406" t="s">
        <v>595</v>
      </c>
      <c r="C406" t="s">
        <v>596</v>
      </c>
      <c r="D406" s="4">
        <v>2500</v>
      </c>
    </row>
    <row r="407" spans="1:4" x14ac:dyDescent="0.25">
      <c r="A407" s="1">
        <v>45504</v>
      </c>
      <c r="B407" t="s">
        <v>595</v>
      </c>
      <c r="C407" t="s">
        <v>596</v>
      </c>
      <c r="D407" s="4">
        <v>2916.6666666666665</v>
      </c>
    </row>
    <row r="408" spans="1:4" x14ac:dyDescent="0.25">
      <c r="A408" s="1">
        <v>45535</v>
      </c>
      <c r="B408" t="s">
        <v>595</v>
      </c>
      <c r="C408" t="s">
        <v>596</v>
      </c>
      <c r="D408" s="4">
        <v>3333.333333333333</v>
      </c>
    </row>
    <row r="409" spans="1:4" x14ac:dyDescent="0.25">
      <c r="A409" s="1">
        <v>45565</v>
      </c>
      <c r="B409" t="s">
        <v>595</v>
      </c>
      <c r="C409" t="s">
        <v>596</v>
      </c>
      <c r="D409" s="4">
        <v>3749.9999999999995</v>
      </c>
    </row>
    <row r="410" spans="1:4" x14ac:dyDescent="0.25">
      <c r="A410" s="1">
        <v>45596</v>
      </c>
      <c r="B410" t="s">
        <v>595</v>
      </c>
      <c r="C410" t="s">
        <v>596</v>
      </c>
      <c r="D410" s="4">
        <v>4166.6666666666661</v>
      </c>
    </row>
    <row r="411" spans="1:4" x14ac:dyDescent="0.25">
      <c r="A411" s="1">
        <v>45626</v>
      </c>
      <c r="B411" t="s">
        <v>595</v>
      </c>
      <c r="C411" t="s">
        <v>596</v>
      </c>
      <c r="D411" s="4">
        <v>4583.333333333333</v>
      </c>
    </row>
    <row r="412" spans="1:4" x14ac:dyDescent="0.25">
      <c r="A412" s="1">
        <v>45657</v>
      </c>
      <c r="B412" t="s">
        <v>595</v>
      </c>
      <c r="C412" t="s">
        <v>596</v>
      </c>
      <c r="D412" s="4">
        <v>5000</v>
      </c>
    </row>
    <row r="413" spans="1:4" x14ac:dyDescent="0.25">
      <c r="A413" s="1">
        <v>45322</v>
      </c>
      <c r="B413" t="s">
        <v>747</v>
      </c>
      <c r="C413" t="s">
        <v>748</v>
      </c>
      <c r="D413" s="4">
        <v>2543.9375</v>
      </c>
    </row>
    <row r="414" spans="1:4" x14ac:dyDescent="0.25">
      <c r="A414" s="1">
        <v>45351</v>
      </c>
      <c r="B414" t="s">
        <v>747</v>
      </c>
      <c r="C414" t="s">
        <v>748</v>
      </c>
      <c r="D414" s="4">
        <v>2543.9375</v>
      </c>
    </row>
    <row r="415" spans="1:4" x14ac:dyDescent="0.25">
      <c r="A415" s="1">
        <v>45382</v>
      </c>
      <c r="B415" t="s">
        <v>747</v>
      </c>
      <c r="C415" t="s">
        <v>748</v>
      </c>
      <c r="D415" s="4">
        <v>2543.9375</v>
      </c>
    </row>
    <row r="416" spans="1:4" x14ac:dyDescent="0.25">
      <c r="A416" s="1">
        <v>45412</v>
      </c>
      <c r="B416" t="s">
        <v>747</v>
      </c>
      <c r="C416" t="s">
        <v>748</v>
      </c>
      <c r="D416" s="4">
        <v>10175.75</v>
      </c>
    </row>
    <row r="417" spans="1:4" x14ac:dyDescent="0.25">
      <c r="A417" s="1">
        <v>45443</v>
      </c>
      <c r="B417" t="s">
        <v>747</v>
      </c>
      <c r="C417" t="s">
        <v>748</v>
      </c>
      <c r="D417" s="4">
        <v>12719.6875</v>
      </c>
    </row>
    <row r="418" spans="1:4" x14ac:dyDescent="0.25">
      <c r="A418" s="1">
        <v>45473</v>
      </c>
      <c r="B418" t="s">
        <v>747</v>
      </c>
      <c r="C418" t="s">
        <v>748</v>
      </c>
      <c r="D418" s="4">
        <v>15263.625</v>
      </c>
    </row>
    <row r="419" spans="1:4" x14ac:dyDescent="0.25">
      <c r="A419" s="1">
        <v>45504</v>
      </c>
      <c r="B419" t="s">
        <v>747</v>
      </c>
      <c r="C419" t="s">
        <v>748</v>
      </c>
      <c r="D419" s="4">
        <v>17807.5625</v>
      </c>
    </row>
    <row r="420" spans="1:4" x14ac:dyDescent="0.25">
      <c r="A420" s="1">
        <v>45535</v>
      </c>
      <c r="B420" t="s">
        <v>747</v>
      </c>
      <c r="C420" t="s">
        <v>748</v>
      </c>
      <c r="D420" s="4">
        <v>20351.5</v>
      </c>
    </row>
    <row r="421" spans="1:4" x14ac:dyDescent="0.25">
      <c r="A421" s="1">
        <v>45565</v>
      </c>
      <c r="B421" t="s">
        <v>747</v>
      </c>
      <c r="C421" t="s">
        <v>748</v>
      </c>
      <c r="D421" s="4">
        <v>22895.4375</v>
      </c>
    </row>
    <row r="422" spans="1:4" x14ac:dyDescent="0.25">
      <c r="A422" s="1">
        <v>45596</v>
      </c>
      <c r="B422" t="s">
        <v>747</v>
      </c>
      <c r="C422" t="s">
        <v>748</v>
      </c>
      <c r="D422" s="4">
        <v>25439.375</v>
      </c>
    </row>
    <row r="423" spans="1:4" x14ac:dyDescent="0.25">
      <c r="A423" s="1">
        <v>45626</v>
      </c>
      <c r="B423" t="s">
        <v>747</v>
      </c>
      <c r="C423" t="s">
        <v>748</v>
      </c>
      <c r="D423" s="4">
        <v>27983.3125</v>
      </c>
    </row>
    <row r="424" spans="1:4" x14ac:dyDescent="0.25">
      <c r="A424" s="1">
        <v>45657</v>
      </c>
      <c r="B424" t="s">
        <v>747</v>
      </c>
      <c r="C424" t="s">
        <v>748</v>
      </c>
      <c r="D424" s="4">
        <v>30527.25</v>
      </c>
    </row>
    <row r="425" spans="1:4" x14ac:dyDescent="0.25">
      <c r="A425" s="1">
        <v>45322</v>
      </c>
      <c r="B425" t="s">
        <v>742</v>
      </c>
      <c r="C425" t="s">
        <v>743</v>
      </c>
      <c r="D425" s="4">
        <v>244.75</v>
      </c>
    </row>
    <row r="426" spans="1:4" x14ac:dyDescent="0.25">
      <c r="A426" s="1">
        <v>45351</v>
      </c>
      <c r="B426" t="s">
        <v>742</v>
      </c>
      <c r="C426" t="s">
        <v>743</v>
      </c>
      <c r="D426" s="4">
        <v>244.75</v>
      </c>
    </row>
    <row r="427" spans="1:4" x14ac:dyDescent="0.25">
      <c r="A427" s="1">
        <v>45382</v>
      </c>
      <c r="B427" t="s">
        <v>742</v>
      </c>
      <c r="C427" t="s">
        <v>743</v>
      </c>
      <c r="D427" s="4">
        <v>244.75</v>
      </c>
    </row>
    <row r="428" spans="1:4" x14ac:dyDescent="0.25">
      <c r="A428" s="1">
        <v>45412</v>
      </c>
      <c r="B428" t="s">
        <v>742</v>
      </c>
      <c r="C428" t="s">
        <v>743</v>
      </c>
      <c r="D428" s="4">
        <v>979</v>
      </c>
    </row>
    <row r="429" spans="1:4" x14ac:dyDescent="0.25">
      <c r="A429" s="1">
        <v>45443</v>
      </c>
      <c r="B429" t="s">
        <v>742</v>
      </c>
      <c r="C429" t="s">
        <v>743</v>
      </c>
      <c r="D429" s="4">
        <v>1223.75</v>
      </c>
    </row>
    <row r="430" spans="1:4" x14ac:dyDescent="0.25">
      <c r="A430" s="1">
        <v>45473</v>
      </c>
      <c r="B430" t="s">
        <v>742</v>
      </c>
      <c r="C430" t="s">
        <v>743</v>
      </c>
      <c r="D430" s="4">
        <v>1468.5</v>
      </c>
    </row>
    <row r="431" spans="1:4" x14ac:dyDescent="0.25">
      <c r="A431" s="1">
        <v>45504</v>
      </c>
      <c r="B431" t="s">
        <v>742</v>
      </c>
      <c r="C431" t="s">
        <v>743</v>
      </c>
      <c r="D431" s="4">
        <v>1713.25</v>
      </c>
    </row>
    <row r="432" spans="1:4" x14ac:dyDescent="0.25">
      <c r="A432" s="1">
        <v>45535</v>
      </c>
      <c r="B432" t="s">
        <v>742</v>
      </c>
      <c r="C432" t="s">
        <v>743</v>
      </c>
      <c r="D432" s="4">
        <v>1958</v>
      </c>
    </row>
    <row r="433" spans="1:4" x14ac:dyDescent="0.25">
      <c r="A433" s="1">
        <v>45565</v>
      </c>
      <c r="B433" t="s">
        <v>742</v>
      </c>
      <c r="C433" t="s">
        <v>743</v>
      </c>
      <c r="D433" s="4">
        <v>2202.75</v>
      </c>
    </row>
    <row r="434" spans="1:4" x14ac:dyDescent="0.25">
      <c r="A434" s="1">
        <v>45596</v>
      </c>
      <c r="B434" t="s">
        <v>742</v>
      </c>
      <c r="C434" t="s">
        <v>743</v>
      </c>
      <c r="D434" s="4">
        <v>2447.5</v>
      </c>
    </row>
    <row r="435" spans="1:4" x14ac:dyDescent="0.25">
      <c r="A435" s="1">
        <v>45626</v>
      </c>
      <c r="B435" t="s">
        <v>742</v>
      </c>
      <c r="C435" t="s">
        <v>743</v>
      </c>
      <c r="D435" s="4">
        <v>2692.25</v>
      </c>
    </row>
    <row r="436" spans="1:4" x14ac:dyDescent="0.25">
      <c r="A436" s="1">
        <v>45657</v>
      </c>
      <c r="B436" t="s">
        <v>742</v>
      </c>
      <c r="C436" t="s">
        <v>743</v>
      </c>
      <c r="D436" s="4">
        <v>2937</v>
      </c>
    </row>
    <row r="437" spans="1:4" x14ac:dyDescent="0.25">
      <c r="A437" s="1">
        <v>45322</v>
      </c>
      <c r="B437" t="s">
        <v>599</v>
      </c>
      <c r="C437" t="s">
        <v>600</v>
      </c>
      <c r="D437" s="4">
        <v>1122.75</v>
      </c>
    </row>
    <row r="438" spans="1:4" x14ac:dyDescent="0.25">
      <c r="A438" s="1">
        <v>45351</v>
      </c>
      <c r="B438" t="s">
        <v>599</v>
      </c>
      <c r="C438" t="s">
        <v>600</v>
      </c>
      <c r="D438" s="4">
        <v>1122.75</v>
      </c>
    </row>
    <row r="439" spans="1:4" x14ac:dyDescent="0.25">
      <c r="A439" s="1">
        <v>45382</v>
      </c>
      <c r="B439" t="s">
        <v>599</v>
      </c>
      <c r="C439" t="s">
        <v>600</v>
      </c>
      <c r="D439" s="4">
        <v>1122.75</v>
      </c>
    </row>
    <row r="440" spans="1:4" x14ac:dyDescent="0.25">
      <c r="A440" s="1">
        <v>45412</v>
      </c>
      <c r="B440" t="s">
        <v>599</v>
      </c>
      <c r="C440" t="s">
        <v>600</v>
      </c>
      <c r="D440" s="4">
        <v>4491</v>
      </c>
    </row>
    <row r="441" spans="1:4" x14ac:dyDescent="0.25">
      <c r="A441" s="1">
        <v>45443</v>
      </c>
      <c r="B441" t="s">
        <v>599</v>
      </c>
      <c r="C441" t="s">
        <v>600</v>
      </c>
      <c r="D441" s="4">
        <v>5613.75</v>
      </c>
    </row>
    <row r="442" spans="1:4" x14ac:dyDescent="0.25">
      <c r="A442" s="1">
        <v>45473</v>
      </c>
      <c r="B442" t="s">
        <v>599</v>
      </c>
      <c r="C442" t="s">
        <v>600</v>
      </c>
      <c r="D442" s="4">
        <v>6736.5</v>
      </c>
    </row>
    <row r="443" spans="1:4" x14ac:dyDescent="0.25">
      <c r="A443" s="1">
        <v>45504</v>
      </c>
      <c r="B443" t="s">
        <v>599</v>
      </c>
      <c r="C443" t="s">
        <v>600</v>
      </c>
      <c r="D443" s="4">
        <v>7859.25</v>
      </c>
    </row>
    <row r="444" spans="1:4" x14ac:dyDescent="0.25">
      <c r="A444" s="1">
        <v>45535</v>
      </c>
      <c r="B444" t="s">
        <v>599</v>
      </c>
      <c r="C444" t="s">
        <v>600</v>
      </c>
      <c r="D444" s="4">
        <v>8982</v>
      </c>
    </row>
    <row r="445" spans="1:4" x14ac:dyDescent="0.25">
      <c r="A445" s="1">
        <v>45565</v>
      </c>
      <c r="B445" t="s">
        <v>599</v>
      </c>
      <c r="C445" t="s">
        <v>600</v>
      </c>
      <c r="D445" s="4">
        <v>10104.75</v>
      </c>
    </row>
    <row r="446" spans="1:4" x14ac:dyDescent="0.25">
      <c r="A446" s="1">
        <v>45596</v>
      </c>
      <c r="B446" t="s">
        <v>599</v>
      </c>
      <c r="C446" t="s">
        <v>600</v>
      </c>
      <c r="D446" s="4">
        <v>11227.5</v>
      </c>
    </row>
    <row r="447" spans="1:4" x14ac:dyDescent="0.25">
      <c r="A447" s="1">
        <v>45626</v>
      </c>
      <c r="B447" t="s">
        <v>599</v>
      </c>
      <c r="C447" t="s">
        <v>600</v>
      </c>
      <c r="D447" s="4">
        <v>12350.25</v>
      </c>
    </row>
    <row r="448" spans="1:4" x14ac:dyDescent="0.25">
      <c r="A448" s="1">
        <v>45657</v>
      </c>
      <c r="B448" t="s">
        <v>599</v>
      </c>
      <c r="C448" t="s">
        <v>600</v>
      </c>
      <c r="D448" s="4">
        <v>13473</v>
      </c>
    </row>
    <row r="449" spans="1:4" x14ac:dyDescent="0.25">
      <c r="A449" s="1">
        <v>45322</v>
      </c>
      <c r="B449" t="s">
        <v>603</v>
      </c>
      <c r="C449" t="s">
        <v>604</v>
      </c>
      <c r="D449" s="4">
        <v>1250</v>
      </c>
    </row>
    <row r="450" spans="1:4" x14ac:dyDescent="0.25">
      <c r="A450" s="1">
        <v>45351</v>
      </c>
      <c r="B450" t="s">
        <v>603</v>
      </c>
      <c r="C450" t="s">
        <v>604</v>
      </c>
      <c r="D450" s="4">
        <v>1250</v>
      </c>
    </row>
    <row r="451" spans="1:4" x14ac:dyDescent="0.25">
      <c r="A451" s="1">
        <v>45382</v>
      </c>
      <c r="B451" t="s">
        <v>603</v>
      </c>
      <c r="C451" t="s">
        <v>604</v>
      </c>
      <c r="D451" s="4">
        <v>1250</v>
      </c>
    </row>
    <row r="452" spans="1:4" x14ac:dyDescent="0.25">
      <c r="A452" s="1">
        <v>45412</v>
      </c>
      <c r="B452" t="s">
        <v>603</v>
      </c>
      <c r="C452" t="s">
        <v>604</v>
      </c>
      <c r="D452" s="4">
        <v>5000</v>
      </c>
    </row>
    <row r="453" spans="1:4" x14ac:dyDescent="0.25">
      <c r="A453" s="1">
        <v>45443</v>
      </c>
      <c r="B453" t="s">
        <v>603</v>
      </c>
      <c r="C453" t="s">
        <v>604</v>
      </c>
      <c r="D453" s="4">
        <v>6250</v>
      </c>
    </row>
    <row r="454" spans="1:4" x14ac:dyDescent="0.25">
      <c r="A454" s="1">
        <v>45473</v>
      </c>
      <c r="B454" t="s">
        <v>603</v>
      </c>
      <c r="C454" t="s">
        <v>604</v>
      </c>
      <c r="D454" s="4">
        <v>7500</v>
      </c>
    </row>
    <row r="455" spans="1:4" x14ac:dyDescent="0.25">
      <c r="A455" s="1">
        <v>45504</v>
      </c>
      <c r="B455" t="s">
        <v>603</v>
      </c>
      <c r="C455" t="s">
        <v>604</v>
      </c>
      <c r="D455" s="4">
        <v>8750</v>
      </c>
    </row>
    <row r="456" spans="1:4" x14ac:dyDescent="0.25">
      <c r="A456" s="1">
        <v>45535</v>
      </c>
      <c r="B456" t="s">
        <v>603</v>
      </c>
      <c r="C456" t="s">
        <v>604</v>
      </c>
      <c r="D456" s="4">
        <v>10000</v>
      </c>
    </row>
    <row r="457" spans="1:4" x14ac:dyDescent="0.25">
      <c r="A457" s="1">
        <v>45565</v>
      </c>
      <c r="B457" t="s">
        <v>603</v>
      </c>
      <c r="C457" t="s">
        <v>604</v>
      </c>
      <c r="D457" s="4">
        <v>11250</v>
      </c>
    </row>
    <row r="458" spans="1:4" x14ac:dyDescent="0.25">
      <c r="A458" s="1">
        <v>45596</v>
      </c>
      <c r="B458" t="s">
        <v>603</v>
      </c>
      <c r="C458" t="s">
        <v>604</v>
      </c>
      <c r="D458" s="4">
        <v>12500</v>
      </c>
    </row>
    <row r="459" spans="1:4" x14ac:dyDescent="0.25">
      <c r="A459" s="1">
        <v>45626</v>
      </c>
      <c r="B459" t="s">
        <v>603</v>
      </c>
      <c r="C459" t="s">
        <v>604</v>
      </c>
      <c r="D459" s="4">
        <v>13750</v>
      </c>
    </row>
    <row r="460" spans="1:4" x14ac:dyDescent="0.25">
      <c r="A460" s="1">
        <v>45657</v>
      </c>
      <c r="B460" t="s">
        <v>603</v>
      </c>
      <c r="C460" t="s">
        <v>604</v>
      </c>
      <c r="D460" s="4">
        <v>15000</v>
      </c>
    </row>
    <row r="461" spans="1:4" x14ac:dyDescent="0.25">
      <c r="A461" s="1">
        <v>45322</v>
      </c>
      <c r="B461" t="s">
        <v>642</v>
      </c>
      <c r="C461" t="s">
        <v>643</v>
      </c>
      <c r="D461" s="4">
        <v>0</v>
      </c>
    </row>
    <row r="462" spans="1:4" x14ac:dyDescent="0.25">
      <c r="A462" s="1">
        <v>45351</v>
      </c>
      <c r="B462" t="s">
        <v>642</v>
      </c>
      <c r="C462" t="s">
        <v>643</v>
      </c>
      <c r="D462" s="4">
        <v>0</v>
      </c>
    </row>
    <row r="463" spans="1:4" x14ac:dyDescent="0.25">
      <c r="A463" s="1">
        <v>45382</v>
      </c>
      <c r="B463" t="s">
        <v>642</v>
      </c>
      <c r="C463" t="s">
        <v>643</v>
      </c>
      <c r="D463" s="4">
        <v>0</v>
      </c>
    </row>
    <row r="464" spans="1:4" x14ac:dyDescent="0.25">
      <c r="A464" s="1">
        <v>45412</v>
      </c>
      <c r="B464" t="s">
        <v>642</v>
      </c>
      <c r="C464" t="s">
        <v>643</v>
      </c>
      <c r="D464" s="4">
        <v>0</v>
      </c>
    </row>
    <row r="465" spans="1:4" x14ac:dyDescent="0.25">
      <c r="A465" s="1">
        <v>45443</v>
      </c>
      <c r="B465" t="s">
        <v>642</v>
      </c>
      <c r="C465" t="s">
        <v>643</v>
      </c>
      <c r="D465" s="4">
        <v>0</v>
      </c>
    </row>
    <row r="466" spans="1:4" x14ac:dyDescent="0.25">
      <c r="A466" s="1">
        <v>45473</v>
      </c>
      <c r="B466" t="s">
        <v>642</v>
      </c>
      <c r="C466" t="s">
        <v>643</v>
      </c>
      <c r="D466" s="4">
        <v>0</v>
      </c>
    </row>
    <row r="467" spans="1:4" x14ac:dyDescent="0.25">
      <c r="A467" s="1">
        <v>45504</v>
      </c>
      <c r="B467" t="s">
        <v>642</v>
      </c>
      <c r="C467" t="s">
        <v>643</v>
      </c>
      <c r="D467" s="4">
        <v>0</v>
      </c>
    </row>
    <row r="468" spans="1:4" x14ac:dyDescent="0.25">
      <c r="A468" s="1">
        <v>45535</v>
      </c>
      <c r="B468" t="s">
        <v>642</v>
      </c>
      <c r="C468" t="s">
        <v>643</v>
      </c>
      <c r="D468" s="4">
        <v>0</v>
      </c>
    </row>
    <row r="469" spans="1:4" x14ac:dyDescent="0.25">
      <c r="A469" s="1">
        <v>45565</v>
      </c>
      <c r="B469" t="s">
        <v>642</v>
      </c>
      <c r="C469" t="s">
        <v>643</v>
      </c>
      <c r="D469" s="4">
        <v>0</v>
      </c>
    </row>
    <row r="470" spans="1:4" x14ac:dyDescent="0.25">
      <c r="A470" s="1">
        <v>45596</v>
      </c>
      <c r="B470" t="s">
        <v>642</v>
      </c>
      <c r="C470" t="s">
        <v>643</v>
      </c>
      <c r="D470" s="4">
        <v>0</v>
      </c>
    </row>
    <row r="471" spans="1:4" x14ac:dyDescent="0.25">
      <c r="A471" s="1">
        <v>45626</v>
      </c>
      <c r="B471" t="s">
        <v>642</v>
      </c>
      <c r="C471" t="s">
        <v>643</v>
      </c>
      <c r="D471" s="4">
        <v>0</v>
      </c>
    </row>
    <row r="472" spans="1:4" x14ac:dyDescent="0.25">
      <c r="A472" s="1">
        <v>45657</v>
      </c>
      <c r="B472" t="s">
        <v>642</v>
      </c>
      <c r="C472" t="s">
        <v>643</v>
      </c>
      <c r="D472" s="4">
        <v>0</v>
      </c>
    </row>
    <row r="473" spans="1:4" x14ac:dyDescent="0.25">
      <c r="A473" s="1">
        <v>45322</v>
      </c>
      <c r="B473" t="s">
        <v>997</v>
      </c>
      <c r="C473" t="s">
        <v>998</v>
      </c>
      <c r="D473" s="4">
        <v>41.666666666666664</v>
      </c>
    </row>
    <row r="474" spans="1:4" x14ac:dyDescent="0.25">
      <c r="A474" s="1">
        <v>45351</v>
      </c>
      <c r="B474" t="s">
        <v>997</v>
      </c>
      <c r="C474" t="s">
        <v>998</v>
      </c>
      <c r="D474" s="4">
        <v>41.666666666666664</v>
      </c>
    </row>
    <row r="475" spans="1:4" x14ac:dyDescent="0.25">
      <c r="A475" s="1">
        <v>45382</v>
      </c>
      <c r="B475" t="s">
        <v>997</v>
      </c>
      <c r="C475" t="s">
        <v>998</v>
      </c>
      <c r="D475" s="4">
        <v>41.666666666666664</v>
      </c>
    </row>
    <row r="476" spans="1:4" x14ac:dyDescent="0.25">
      <c r="A476" s="1">
        <v>45412</v>
      </c>
      <c r="B476" t="s">
        <v>997</v>
      </c>
      <c r="C476" t="s">
        <v>998</v>
      </c>
      <c r="D476" s="4">
        <v>166.66666666666666</v>
      </c>
    </row>
    <row r="477" spans="1:4" x14ac:dyDescent="0.25">
      <c r="A477" s="1">
        <v>45443</v>
      </c>
      <c r="B477" t="s">
        <v>997</v>
      </c>
      <c r="C477" t="s">
        <v>998</v>
      </c>
      <c r="D477" s="4">
        <v>208.33333333333331</v>
      </c>
    </row>
    <row r="478" spans="1:4" x14ac:dyDescent="0.25">
      <c r="A478" s="1">
        <v>45473</v>
      </c>
      <c r="B478" t="s">
        <v>997</v>
      </c>
      <c r="C478" t="s">
        <v>998</v>
      </c>
      <c r="D478" s="4">
        <v>249.99999999999997</v>
      </c>
    </row>
    <row r="479" spans="1:4" x14ac:dyDescent="0.25">
      <c r="A479" s="1">
        <v>45504</v>
      </c>
      <c r="B479" t="s">
        <v>997</v>
      </c>
      <c r="C479" t="s">
        <v>998</v>
      </c>
      <c r="D479" s="4">
        <v>291.66666666666663</v>
      </c>
    </row>
    <row r="480" spans="1:4" x14ac:dyDescent="0.25">
      <c r="A480" s="1">
        <v>45535</v>
      </c>
      <c r="B480" t="s">
        <v>997</v>
      </c>
      <c r="C480" t="s">
        <v>998</v>
      </c>
      <c r="D480" s="4">
        <v>333.33333333333331</v>
      </c>
    </row>
    <row r="481" spans="1:4" x14ac:dyDescent="0.25">
      <c r="A481" s="1">
        <v>45565</v>
      </c>
      <c r="B481" t="s">
        <v>997</v>
      </c>
      <c r="C481" t="s">
        <v>998</v>
      </c>
      <c r="D481" s="4">
        <v>375</v>
      </c>
    </row>
    <row r="482" spans="1:4" x14ac:dyDescent="0.25">
      <c r="A482" s="1">
        <v>45596</v>
      </c>
      <c r="B482" t="s">
        <v>997</v>
      </c>
      <c r="C482" t="s">
        <v>998</v>
      </c>
      <c r="D482" s="4">
        <v>416.66666666666669</v>
      </c>
    </row>
    <row r="483" spans="1:4" x14ac:dyDescent="0.25">
      <c r="A483" s="1">
        <v>45626</v>
      </c>
      <c r="B483" t="s">
        <v>997</v>
      </c>
      <c r="C483" t="s">
        <v>998</v>
      </c>
      <c r="D483" s="4">
        <v>458.33333333333337</v>
      </c>
    </row>
    <row r="484" spans="1:4" x14ac:dyDescent="0.25">
      <c r="A484" s="1">
        <v>45657</v>
      </c>
      <c r="B484" t="s">
        <v>997</v>
      </c>
      <c r="C484" t="s">
        <v>998</v>
      </c>
      <c r="D484" s="4">
        <v>500.00000000000006</v>
      </c>
    </row>
    <row r="485" spans="1:4" x14ac:dyDescent="0.25">
      <c r="A485" s="1">
        <v>45322</v>
      </c>
      <c r="B485" t="s">
        <v>826</v>
      </c>
      <c r="C485" t="s">
        <v>827</v>
      </c>
      <c r="D485" s="4">
        <v>0</v>
      </c>
    </row>
    <row r="486" spans="1:4" x14ac:dyDescent="0.25">
      <c r="A486" s="1">
        <v>45351</v>
      </c>
      <c r="B486" t="s">
        <v>826</v>
      </c>
      <c r="C486" t="s">
        <v>827</v>
      </c>
      <c r="D486" s="4">
        <v>0</v>
      </c>
    </row>
    <row r="487" spans="1:4" x14ac:dyDescent="0.25">
      <c r="A487" s="1">
        <v>45382</v>
      </c>
      <c r="B487" t="s">
        <v>826</v>
      </c>
      <c r="C487" t="s">
        <v>827</v>
      </c>
      <c r="D487" s="4">
        <v>0</v>
      </c>
    </row>
    <row r="488" spans="1:4" x14ac:dyDescent="0.25">
      <c r="A488" s="1">
        <v>45412</v>
      </c>
      <c r="B488" t="s">
        <v>826</v>
      </c>
      <c r="C488" t="s">
        <v>827</v>
      </c>
      <c r="D488" s="4">
        <v>0</v>
      </c>
    </row>
    <row r="489" spans="1:4" x14ac:dyDescent="0.25">
      <c r="A489" s="1">
        <v>45443</v>
      </c>
      <c r="B489" t="s">
        <v>826</v>
      </c>
      <c r="C489" t="s">
        <v>827</v>
      </c>
      <c r="D489" s="4">
        <v>0</v>
      </c>
    </row>
    <row r="490" spans="1:4" x14ac:dyDescent="0.25">
      <c r="A490" s="1">
        <v>45473</v>
      </c>
      <c r="B490" t="s">
        <v>826</v>
      </c>
      <c r="C490" t="s">
        <v>827</v>
      </c>
      <c r="D490" s="4">
        <v>0</v>
      </c>
    </row>
    <row r="491" spans="1:4" x14ac:dyDescent="0.25">
      <c r="A491" s="1">
        <v>45504</v>
      </c>
      <c r="B491" t="s">
        <v>826</v>
      </c>
      <c r="C491" t="s">
        <v>827</v>
      </c>
      <c r="D491" s="4">
        <v>0</v>
      </c>
    </row>
    <row r="492" spans="1:4" x14ac:dyDescent="0.25">
      <c r="A492" s="1">
        <v>45535</v>
      </c>
      <c r="B492" t="s">
        <v>826</v>
      </c>
      <c r="C492" t="s">
        <v>827</v>
      </c>
      <c r="D492" s="4">
        <v>0</v>
      </c>
    </row>
    <row r="493" spans="1:4" x14ac:dyDescent="0.25">
      <c r="A493" s="1">
        <v>45565</v>
      </c>
      <c r="B493" t="s">
        <v>826</v>
      </c>
      <c r="C493" t="s">
        <v>827</v>
      </c>
      <c r="D493" s="4">
        <v>0</v>
      </c>
    </row>
    <row r="494" spans="1:4" x14ac:dyDescent="0.25">
      <c r="A494" s="1">
        <v>45596</v>
      </c>
      <c r="B494" t="s">
        <v>826</v>
      </c>
      <c r="C494" t="s">
        <v>827</v>
      </c>
      <c r="D494" s="4">
        <v>0</v>
      </c>
    </row>
    <row r="495" spans="1:4" x14ac:dyDescent="0.25">
      <c r="A495" s="1">
        <v>45626</v>
      </c>
      <c r="B495" t="s">
        <v>826</v>
      </c>
      <c r="C495" t="s">
        <v>827</v>
      </c>
      <c r="D495" s="4">
        <v>0</v>
      </c>
    </row>
    <row r="496" spans="1:4" x14ac:dyDescent="0.25">
      <c r="A496" s="1">
        <v>45657</v>
      </c>
      <c r="B496" t="s">
        <v>826</v>
      </c>
      <c r="C496" t="s">
        <v>827</v>
      </c>
      <c r="D496" s="4">
        <v>0</v>
      </c>
    </row>
    <row r="497" spans="1:4" x14ac:dyDescent="0.25">
      <c r="A497" s="1">
        <v>45322</v>
      </c>
      <c r="B497" t="s">
        <v>1314</v>
      </c>
      <c r="C497" t="s">
        <v>1315</v>
      </c>
      <c r="D497" s="4">
        <v>214.25</v>
      </c>
    </row>
    <row r="498" spans="1:4" x14ac:dyDescent="0.25">
      <c r="A498" s="1">
        <v>45351</v>
      </c>
      <c r="B498" t="s">
        <v>1314</v>
      </c>
      <c r="C498" t="s">
        <v>1315</v>
      </c>
      <c r="D498" s="4">
        <v>214.25</v>
      </c>
    </row>
    <row r="499" spans="1:4" x14ac:dyDescent="0.25">
      <c r="A499" s="1">
        <v>45382</v>
      </c>
      <c r="B499" t="s">
        <v>1314</v>
      </c>
      <c r="C499" t="s">
        <v>1315</v>
      </c>
      <c r="D499" s="4">
        <v>214.25</v>
      </c>
    </row>
    <row r="500" spans="1:4" x14ac:dyDescent="0.25">
      <c r="A500" s="1">
        <v>45412</v>
      </c>
      <c r="B500" t="s">
        <v>1314</v>
      </c>
      <c r="C500" t="s">
        <v>1315</v>
      </c>
      <c r="D500" s="4">
        <v>857</v>
      </c>
    </row>
    <row r="501" spans="1:4" x14ac:dyDescent="0.25">
      <c r="A501" s="1">
        <v>45443</v>
      </c>
      <c r="B501" t="s">
        <v>1314</v>
      </c>
      <c r="C501" t="s">
        <v>1315</v>
      </c>
      <c r="D501" s="4">
        <v>1071.25</v>
      </c>
    </row>
    <row r="502" spans="1:4" x14ac:dyDescent="0.25">
      <c r="A502" s="1">
        <v>45473</v>
      </c>
      <c r="B502" t="s">
        <v>1314</v>
      </c>
      <c r="C502" t="s">
        <v>1315</v>
      </c>
      <c r="D502" s="4">
        <v>1285.5</v>
      </c>
    </row>
    <row r="503" spans="1:4" x14ac:dyDescent="0.25">
      <c r="A503" s="1">
        <v>45504</v>
      </c>
      <c r="B503" t="s">
        <v>1314</v>
      </c>
      <c r="C503" t="s">
        <v>1315</v>
      </c>
      <c r="D503" s="4">
        <v>1499.75</v>
      </c>
    </row>
    <row r="504" spans="1:4" x14ac:dyDescent="0.25">
      <c r="A504" s="1">
        <v>45535</v>
      </c>
      <c r="B504" t="s">
        <v>1314</v>
      </c>
      <c r="C504" t="s">
        <v>1315</v>
      </c>
      <c r="D504" s="4">
        <v>1714</v>
      </c>
    </row>
    <row r="505" spans="1:4" x14ac:dyDescent="0.25">
      <c r="A505" s="1">
        <v>45565</v>
      </c>
      <c r="B505" t="s">
        <v>1314</v>
      </c>
      <c r="C505" t="s">
        <v>1315</v>
      </c>
      <c r="D505" s="4">
        <v>1928.25</v>
      </c>
    </row>
    <row r="506" spans="1:4" x14ac:dyDescent="0.25">
      <c r="A506" s="1">
        <v>45596</v>
      </c>
      <c r="B506" t="s">
        <v>1314</v>
      </c>
      <c r="C506" t="s">
        <v>1315</v>
      </c>
      <c r="D506" s="4">
        <v>2142.5</v>
      </c>
    </row>
    <row r="507" spans="1:4" x14ac:dyDescent="0.25">
      <c r="A507" s="1">
        <v>45626</v>
      </c>
      <c r="B507" t="s">
        <v>1314</v>
      </c>
      <c r="C507" t="s">
        <v>1315</v>
      </c>
      <c r="D507" s="4">
        <v>2356.75</v>
      </c>
    </row>
    <row r="508" spans="1:4" x14ac:dyDescent="0.25">
      <c r="A508" s="1">
        <v>45657</v>
      </c>
      <c r="B508" t="s">
        <v>1314</v>
      </c>
      <c r="C508" t="s">
        <v>1315</v>
      </c>
      <c r="D508" s="4">
        <v>2571</v>
      </c>
    </row>
    <row r="509" spans="1:4" x14ac:dyDescent="0.25">
      <c r="A509" s="1">
        <v>45322</v>
      </c>
      <c r="B509" t="s">
        <v>692</v>
      </c>
      <c r="C509" t="s">
        <v>693</v>
      </c>
      <c r="D509" s="4">
        <v>0</v>
      </c>
    </row>
    <row r="510" spans="1:4" x14ac:dyDescent="0.25">
      <c r="A510" s="1">
        <v>45351</v>
      </c>
      <c r="B510" t="s">
        <v>692</v>
      </c>
      <c r="C510" t="s">
        <v>693</v>
      </c>
      <c r="D510" s="4">
        <v>0</v>
      </c>
    </row>
    <row r="511" spans="1:4" x14ac:dyDescent="0.25">
      <c r="A511" s="1">
        <v>45382</v>
      </c>
      <c r="B511" t="s">
        <v>692</v>
      </c>
      <c r="C511" t="s">
        <v>693</v>
      </c>
      <c r="D511" s="4">
        <v>0</v>
      </c>
    </row>
    <row r="512" spans="1:4" x14ac:dyDescent="0.25">
      <c r="A512" s="1">
        <v>45412</v>
      </c>
      <c r="B512" t="s">
        <v>692</v>
      </c>
      <c r="C512" t="s">
        <v>693</v>
      </c>
      <c r="D512" s="4">
        <v>0</v>
      </c>
    </row>
    <row r="513" spans="1:4" x14ac:dyDescent="0.25">
      <c r="A513" s="1">
        <v>45443</v>
      </c>
      <c r="B513" t="s">
        <v>692</v>
      </c>
      <c r="C513" t="s">
        <v>693</v>
      </c>
      <c r="D513" s="4">
        <v>0</v>
      </c>
    </row>
    <row r="514" spans="1:4" x14ac:dyDescent="0.25">
      <c r="A514" s="1">
        <v>45473</v>
      </c>
      <c r="B514" t="s">
        <v>692</v>
      </c>
      <c r="C514" t="s">
        <v>693</v>
      </c>
      <c r="D514" s="4">
        <v>0</v>
      </c>
    </row>
    <row r="515" spans="1:4" x14ac:dyDescent="0.25">
      <c r="A515" s="1">
        <v>45504</v>
      </c>
      <c r="B515" t="s">
        <v>692</v>
      </c>
      <c r="C515" t="s">
        <v>693</v>
      </c>
      <c r="D515" s="4">
        <v>0</v>
      </c>
    </row>
    <row r="516" spans="1:4" x14ac:dyDescent="0.25">
      <c r="A516" s="1">
        <v>45535</v>
      </c>
      <c r="B516" t="s">
        <v>692</v>
      </c>
      <c r="C516" t="s">
        <v>693</v>
      </c>
      <c r="D516" s="4">
        <v>0</v>
      </c>
    </row>
    <row r="517" spans="1:4" x14ac:dyDescent="0.25">
      <c r="A517" s="1">
        <v>45565</v>
      </c>
      <c r="B517" t="s">
        <v>692</v>
      </c>
      <c r="C517" t="s">
        <v>693</v>
      </c>
      <c r="D517" s="4">
        <v>0</v>
      </c>
    </row>
    <row r="518" spans="1:4" x14ac:dyDescent="0.25">
      <c r="A518" s="1">
        <v>45596</v>
      </c>
      <c r="B518" t="s">
        <v>692</v>
      </c>
      <c r="C518" t="s">
        <v>693</v>
      </c>
      <c r="D518" s="4">
        <v>0</v>
      </c>
    </row>
    <row r="519" spans="1:4" x14ac:dyDescent="0.25">
      <c r="A519" s="1">
        <v>45626</v>
      </c>
      <c r="B519" t="s">
        <v>692</v>
      </c>
      <c r="C519" t="s">
        <v>693</v>
      </c>
      <c r="D519" s="4">
        <v>0</v>
      </c>
    </row>
    <row r="520" spans="1:4" x14ac:dyDescent="0.25">
      <c r="A520" s="1">
        <v>45657</v>
      </c>
      <c r="B520" t="s">
        <v>692</v>
      </c>
      <c r="C520" t="s">
        <v>693</v>
      </c>
      <c r="D520" s="4">
        <v>0</v>
      </c>
    </row>
    <row r="521" spans="1:4" x14ac:dyDescent="0.25">
      <c r="A521" s="1">
        <v>45322</v>
      </c>
      <c r="B521" t="s">
        <v>1132</v>
      </c>
      <c r="C521" t="s">
        <v>1133</v>
      </c>
      <c r="D521" s="4">
        <v>0</v>
      </c>
    </row>
    <row r="522" spans="1:4" x14ac:dyDescent="0.25">
      <c r="A522" s="1">
        <v>45351</v>
      </c>
      <c r="B522" t="s">
        <v>1132</v>
      </c>
      <c r="C522" t="s">
        <v>1133</v>
      </c>
      <c r="D522" s="4">
        <v>0</v>
      </c>
    </row>
    <row r="523" spans="1:4" x14ac:dyDescent="0.25">
      <c r="A523" s="1">
        <v>45382</v>
      </c>
      <c r="B523" t="s">
        <v>1132</v>
      </c>
      <c r="C523" t="s">
        <v>1133</v>
      </c>
      <c r="D523" s="4">
        <v>0</v>
      </c>
    </row>
    <row r="524" spans="1:4" x14ac:dyDescent="0.25">
      <c r="A524" s="1">
        <v>45412</v>
      </c>
      <c r="B524" t="s">
        <v>1132</v>
      </c>
      <c r="C524" t="s">
        <v>1133</v>
      </c>
      <c r="D524" s="4">
        <v>0</v>
      </c>
    </row>
    <row r="525" spans="1:4" x14ac:dyDescent="0.25">
      <c r="A525" s="1">
        <v>45443</v>
      </c>
      <c r="B525" t="s">
        <v>1132</v>
      </c>
      <c r="C525" t="s">
        <v>1133</v>
      </c>
      <c r="D525" s="4">
        <v>0</v>
      </c>
    </row>
    <row r="526" spans="1:4" x14ac:dyDescent="0.25">
      <c r="A526" s="1">
        <v>45473</v>
      </c>
      <c r="B526" t="s">
        <v>1132</v>
      </c>
      <c r="C526" t="s">
        <v>1133</v>
      </c>
      <c r="D526" s="4">
        <v>0</v>
      </c>
    </row>
    <row r="527" spans="1:4" x14ac:dyDescent="0.25">
      <c r="A527" s="1">
        <v>45504</v>
      </c>
      <c r="B527" t="s">
        <v>1132</v>
      </c>
      <c r="C527" t="s">
        <v>1133</v>
      </c>
      <c r="D527" s="4">
        <v>0</v>
      </c>
    </row>
    <row r="528" spans="1:4" x14ac:dyDescent="0.25">
      <c r="A528" s="1">
        <v>45535</v>
      </c>
      <c r="B528" t="s">
        <v>1132</v>
      </c>
      <c r="C528" t="s">
        <v>1133</v>
      </c>
      <c r="D528" s="4">
        <v>0</v>
      </c>
    </row>
    <row r="529" spans="1:4" x14ac:dyDescent="0.25">
      <c r="A529" s="1">
        <v>45565</v>
      </c>
      <c r="B529" t="s">
        <v>1132</v>
      </c>
      <c r="C529" t="s">
        <v>1133</v>
      </c>
      <c r="D529" s="4">
        <v>0</v>
      </c>
    </row>
    <row r="530" spans="1:4" x14ac:dyDescent="0.25">
      <c r="A530" s="1">
        <v>45596</v>
      </c>
      <c r="B530" t="s">
        <v>1132</v>
      </c>
      <c r="C530" t="s">
        <v>1133</v>
      </c>
      <c r="D530" s="4">
        <v>0</v>
      </c>
    </row>
    <row r="531" spans="1:4" x14ac:dyDescent="0.25">
      <c r="A531" s="1">
        <v>45626</v>
      </c>
      <c r="B531" t="s">
        <v>1132</v>
      </c>
      <c r="C531" t="s">
        <v>1133</v>
      </c>
      <c r="D531" s="4">
        <v>0</v>
      </c>
    </row>
    <row r="532" spans="1:4" x14ac:dyDescent="0.25">
      <c r="A532" s="1">
        <v>45657</v>
      </c>
      <c r="B532" t="s">
        <v>1132</v>
      </c>
      <c r="C532" t="s">
        <v>1133</v>
      </c>
      <c r="D532" s="4">
        <v>0</v>
      </c>
    </row>
    <row r="533" spans="1:4" x14ac:dyDescent="0.25">
      <c r="A533" s="1">
        <v>45322</v>
      </c>
      <c r="B533" t="s">
        <v>680</v>
      </c>
      <c r="C533" t="s">
        <v>681</v>
      </c>
      <c r="D533" s="4">
        <v>4346.5</v>
      </c>
    </row>
    <row r="534" spans="1:4" x14ac:dyDescent="0.25">
      <c r="A534" s="1">
        <v>45351</v>
      </c>
      <c r="B534" t="s">
        <v>680</v>
      </c>
      <c r="C534" t="s">
        <v>681</v>
      </c>
      <c r="D534" s="4">
        <v>4346.5</v>
      </c>
    </row>
    <row r="535" spans="1:4" x14ac:dyDescent="0.25">
      <c r="A535" s="1">
        <v>45382</v>
      </c>
      <c r="B535" t="s">
        <v>680</v>
      </c>
      <c r="C535" t="s">
        <v>681</v>
      </c>
      <c r="D535" s="4">
        <v>4346.5</v>
      </c>
    </row>
    <row r="536" spans="1:4" x14ac:dyDescent="0.25">
      <c r="A536" s="1">
        <v>45412</v>
      </c>
      <c r="B536" t="s">
        <v>680</v>
      </c>
      <c r="C536" t="s">
        <v>681</v>
      </c>
      <c r="D536" s="4">
        <v>17386</v>
      </c>
    </row>
    <row r="537" spans="1:4" x14ac:dyDescent="0.25">
      <c r="A537" s="1">
        <v>45443</v>
      </c>
      <c r="B537" t="s">
        <v>680</v>
      </c>
      <c r="C537" t="s">
        <v>681</v>
      </c>
      <c r="D537" s="4">
        <v>21732.5</v>
      </c>
    </row>
    <row r="538" spans="1:4" x14ac:dyDescent="0.25">
      <c r="A538" s="1">
        <v>45473</v>
      </c>
      <c r="B538" t="s">
        <v>680</v>
      </c>
      <c r="C538" t="s">
        <v>681</v>
      </c>
      <c r="D538" s="4">
        <v>26079</v>
      </c>
    </row>
    <row r="539" spans="1:4" x14ac:dyDescent="0.25">
      <c r="A539" s="1">
        <v>45504</v>
      </c>
      <c r="B539" t="s">
        <v>680</v>
      </c>
      <c r="C539" t="s">
        <v>681</v>
      </c>
      <c r="D539" s="4">
        <v>30425.5</v>
      </c>
    </row>
    <row r="540" spans="1:4" x14ac:dyDescent="0.25">
      <c r="A540" s="1">
        <v>45535</v>
      </c>
      <c r="B540" t="s">
        <v>680</v>
      </c>
      <c r="C540" t="s">
        <v>681</v>
      </c>
      <c r="D540" s="4">
        <v>34772</v>
      </c>
    </row>
    <row r="541" spans="1:4" x14ac:dyDescent="0.25">
      <c r="A541" s="1">
        <v>45565</v>
      </c>
      <c r="B541" t="s">
        <v>680</v>
      </c>
      <c r="C541" t="s">
        <v>681</v>
      </c>
      <c r="D541" s="4">
        <v>39118.5</v>
      </c>
    </row>
    <row r="542" spans="1:4" x14ac:dyDescent="0.25">
      <c r="A542" s="1">
        <v>45596</v>
      </c>
      <c r="B542" t="s">
        <v>680</v>
      </c>
      <c r="C542" t="s">
        <v>681</v>
      </c>
      <c r="D542" s="4">
        <v>43465</v>
      </c>
    </row>
    <row r="543" spans="1:4" x14ac:dyDescent="0.25">
      <c r="A543" s="1">
        <v>45626</v>
      </c>
      <c r="B543" t="s">
        <v>680</v>
      </c>
      <c r="C543" t="s">
        <v>681</v>
      </c>
      <c r="D543" s="4">
        <v>47811.5</v>
      </c>
    </row>
    <row r="544" spans="1:4" x14ac:dyDescent="0.25">
      <c r="A544" s="1">
        <v>45657</v>
      </c>
      <c r="B544" t="s">
        <v>680</v>
      </c>
      <c r="C544" t="s">
        <v>681</v>
      </c>
      <c r="D544" s="4">
        <v>52158</v>
      </c>
    </row>
    <row r="545" spans="1:4" x14ac:dyDescent="0.25">
      <c r="A545" s="1">
        <v>45322</v>
      </c>
      <c r="B545" t="s">
        <v>1136</v>
      </c>
      <c r="C545" t="s">
        <v>1137</v>
      </c>
      <c r="D545" s="4">
        <v>0</v>
      </c>
    </row>
    <row r="546" spans="1:4" x14ac:dyDescent="0.25">
      <c r="A546" s="1">
        <v>45351</v>
      </c>
      <c r="B546" t="s">
        <v>1136</v>
      </c>
      <c r="C546" t="s">
        <v>1137</v>
      </c>
      <c r="D546" s="4">
        <v>0</v>
      </c>
    </row>
    <row r="547" spans="1:4" x14ac:dyDescent="0.25">
      <c r="A547" s="1">
        <v>45382</v>
      </c>
      <c r="B547" t="s">
        <v>1136</v>
      </c>
      <c r="C547" t="s">
        <v>1137</v>
      </c>
      <c r="D547" s="4">
        <v>0</v>
      </c>
    </row>
    <row r="548" spans="1:4" x14ac:dyDescent="0.25">
      <c r="A548" s="1">
        <v>45412</v>
      </c>
      <c r="B548" t="s">
        <v>1136</v>
      </c>
      <c r="C548" t="s">
        <v>1137</v>
      </c>
      <c r="D548" s="4">
        <v>0</v>
      </c>
    </row>
    <row r="549" spans="1:4" x14ac:dyDescent="0.25">
      <c r="A549" s="1">
        <v>45443</v>
      </c>
      <c r="B549" t="s">
        <v>1136</v>
      </c>
      <c r="C549" t="s">
        <v>1137</v>
      </c>
      <c r="D549" s="4">
        <v>0</v>
      </c>
    </row>
    <row r="550" spans="1:4" x14ac:dyDescent="0.25">
      <c r="A550" s="1">
        <v>45473</v>
      </c>
      <c r="B550" t="s">
        <v>1136</v>
      </c>
      <c r="C550" t="s">
        <v>1137</v>
      </c>
      <c r="D550" s="4">
        <v>0</v>
      </c>
    </row>
    <row r="551" spans="1:4" x14ac:dyDescent="0.25">
      <c r="A551" s="1">
        <v>45504</v>
      </c>
      <c r="B551" t="s">
        <v>1136</v>
      </c>
      <c r="C551" t="s">
        <v>1137</v>
      </c>
      <c r="D551" s="4">
        <v>0</v>
      </c>
    </row>
    <row r="552" spans="1:4" x14ac:dyDescent="0.25">
      <c r="A552" s="1">
        <v>45535</v>
      </c>
      <c r="B552" t="s">
        <v>1136</v>
      </c>
      <c r="C552" t="s">
        <v>1137</v>
      </c>
      <c r="D552" s="4">
        <v>0</v>
      </c>
    </row>
    <row r="553" spans="1:4" x14ac:dyDescent="0.25">
      <c r="A553" s="1">
        <v>45565</v>
      </c>
      <c r="B553" t="s">
        <v>1136</v>
      </c>
      <c r="C553" t="s">
        <v>1137</v>
      </c>
      <c r="D553" s="4">
        <v>0</v>
      </c>
    </row>
    <row r="554" spans="1:4" x14ac:dyDescent="0.25">
      <c r="A554" s="1">
        <v>45596</v>
      </c>
      <c r="B554" t="s">
        <v>1136</v>
      </c>
      <c r="C554" t="s">
        <v>1137</v>
      </c>
      <c r="D554" s="4">
        <v>0</v>
      </c>
    </row>
    <row r="555" spans="1:4" x14ac:dyDescent="0.25">
      <c r="A555" s="1">
        <v>45626</v>
      </c>
      <c r="B555" t="s">
        <v>1136</v>
      </c>
      <c r="C555" t="s">
        <v>1137</v>
      </c>
      <c r="D555" s="4">
        <v>0</v>
      </c>
    </row>
    <row r="556" spans="1:4" x14ac:dyDescent="0.25">
      <c r="A556" s="1">
        <v>45657</v>
      </c>
      <c r="B556" t="s">
        <v>1136</v>
      </c>
      <c r="C556" t="s">
        <v>1137</v>
      </c>
      <c r="D556" s="4">
        <v>0</v>
      </c>
    </row>
    <row r="557" spans="1:4" x14ac:dyDescent="0.25">
      <c r="A557" s="1">
        <v>45322</v>
      </c>
      <c r="B557" t="s">
        <v>698</v>
      </c>
      <c r="C557" t="s">
        <v>699</v>
      </c>
      <c r="D557" s="4">
        <v>416.66666666666669</v>
      </c>
    </row>
    <row r="558" spans="1:4" x14ac:dyDescent="0.25">
      <c r="A558" s="1">
        <v>45351</v>
      </c>
      <c r="B558" t="s">
        <v>698</v>
      </c>
      <c r="C558" t="s">
        <v>699</v>
      </c>
      <c r="D558" s="4">
        <v>416.66666666666669</v>
      </c>
    </row>
    <row r="559" spans="1:4" x14ac:dyDescent="0.25">
      <c r="A559" s="1">
        <v>45382</v>
      </c>
      <c r="B559" t="s">
        <v>698</v>
      </c>
      <c r="C559" t="s">
        <v>699</v>
      </c>
      <c r="D559" s="4">
        <v>416.66666666666669</v>
      </c>
    </row>
    <row r="560" spans="1:4" x14ac:dyDescent="0.25">
      <c r="A560" s="1">
        <v>45412</v>
      </c>
      <c r="B560" t="s">
        <v>698</v>
      </c>
      <c r="C560" t="s">
        <v>699</v>
      </c>
      <c r="D560" s="4">
        <v>1666.6666666666667</v>
      </c>
    </row>
    <row r="561" spans="1:4" x14ac:dyDescent="0.25">
      <c r="A561" s="1">
        <v>45443</v>
      </c>
      <c r="B561" t="s">
        <v>698</v>
      </c>
      <c r="C561" t="s">
        <v>699</v>
      </c>
      <c r="D561" s="4">
        <v>2083.3333333333335</v>
      </c>
    </row>
    <row r="562" spans="1:4" x14ac:dyDescent="0.25">
      <c r="A562" s="1">
        <v>45473</v>
      </c>
      <c r="B562" t="s">
        <v>698</v>
      </c>
      <c r="C562" t="s">
        <v>699</v>
      </c>
      <c r="D562" s="4">
        <v>2500</v>
      </c>
    </row>
    <row r="563" spans="1:4" x14ac:dyDescent="0.25">
      <c r="A563" s="1">
        <v>45504</v>
      </c>
      <c r="B563" t="s">
        <v>698</v>
      </c>
      <c r="C563" t="s">
        <v>699</v>
      </c>
      <c r="D563" s="4">
        <v>2916.6666666666665</v>
      </c>
    </row>
    <row r="564" spans="1:4" x14ac:dyDescent="0.25">
      <c r="A564" s="1">
        <v>45535</v>
      </c>
      <c r="B564" t="s">
        <v>698</v>
      </c>
      <c r="C564" t="s">
        <v>699</v>
      </c>
      <c r="D564" s="4">
        <v>3333.333333333333</v>
      </c>
    </row>
    <row r="565" spans="1:4" x14ac:dyDescent="0.25">
      <c r="A565" s="1">
        <v>45565</v>
      </c>
      <c r="B565" t="s">
        <v>698</v>
      </c>
      <c r="C565" t="s">
        <v>699</v>
      </c>
      <c r="D565" s="4">
        <v>3749.9999999999995</v>
      </c>
    </row>
    <row r="566" spans="1:4" x14ac:dyDescent="0.25">
      <c r="A566" s="1">
        <v>45596</v>
      </c>
      <c r="B566" t="s">
        <v>698</v>
      </c>
      <c r="C566" t="s">
        <v>699</v>
      </c>
      <c r="D566" s="4">
        <v>4166.6666666666661</v>
      </c>
    </row>
    <row r="567" spans="1:4" x14ac:dyDescent="0.25">
      <c r="A567" s="1">
        <v>45626</v>
      </c>
      <c r="B567" t="s">
        <v>698</v>
      </c>
      <c r="C567" t="s">
        <v>699</v>
      </c>
      <c r="D567" s="4">
        <v>4583.333333333333</v>
      </c>
    </row>
    <row r="568" spans="1:4" x14ac:dyDescent="0.25">
      <c r="A568" s="1">
        <v>45657</v>
      </c>
      <c r="B568" t="s">
        <v>698</v>
      </c>
      <c r="C568" t="s">
        <v>699</v>
      </c>
      <c r="D568" s="4">
        <v>5000</v>
      </c>
    </row>
    <row r="569" spans="1:4" x14ac:dyDescent="0.25">
      <c r="A569" s="1">
        <v>45322</v>
      </c>
      <c r="B569" t="s">
        <v>676</v>
      </c>
      <c r="C569" t="s">
        <v>677</v>
      </c>
      <c r="D569" s="4">
        <v>6600</v>
      </c>
    </row>
    <row r="570" spans="1:4" x14ac:dyDescent="0.25">
      <c r="A570" s="1">
        <v>45351</v>
      </c>
      <c r="B570" t="s">
        <v>676</v>
      </c>
      <c r="C570" t="s">
        <v>677</v>
      </c>
      <c r="D570" s="4">
        <v>5300</v>
      </c>
    </row>
    <row r="571" spans="1:4" x14ac:dyDescent="0.25">
      <c r="A571" s="1">
        <v>45382</v>
      </c>
      <c r="B571" t="s">
        <v>676</v>
      </c>
      <c r="C571" t="s">
        <v>677</v>
      </c>
      <c r="D571" s="4">
        <v>4600</v>
      </c>
    </row>
    <row r="572" spans="1:4" x14ac:dyDescent="0.25">
      <c r="A572" s="1">
        <v>45412</v>
      </c>
      <c r="B572" t="s">
        <v>676</v>
      </c>
      <c r="C572" t="s">
        <v>677</v>
      </c>
      <c r="D572" s="4">
        <v>19800</v>
      </c>
    </row>
    <row r="573" spans="1:4" x14ac:dyDescent="0.25">
      <c r="A573" s="1">
        <v>45443</v>
      </c>
      <c r="B573" t="s">
        <v>676</v>
      </c>
      <c r="C573" t="s">
        <v>677</v>
      </c>
      <c r="D573" s="4">
        <v>23100</v>
      </c>
    </row>
    <row r="574" spans="1:4" x14ac:dyDescent="0.25">
      <c r="A574" s="1">
        <v>45473</v>
      </c>
      <c r="B574" t="s">
        <v>676</v>
      </c>
      <c r="C574" t="s">
        <v>677</v>
      </c>
      <c r="D574" s="4">
        <v>26400</v>
      </c>
    </row>
    <row r="575" spans="1:4" x14ac:dyDescent="0.25">
      <c r="A575" s="1">
        <v>45504</v>
      </c>
      <c r="B575" t="s">
        <v>676</v>
      </c>
      <c r="C575" t="s">
        <v>677</v>
      </c>
      <c r="D575" s="4">
        <v>29700</v>
      </c>
    </row>
    <row r="576" spans="1:4" x14ac:dyDescent="0.25">
      <c r="A576" s="1">
        <v>45535</v>
      </c>
      <c r="B576" t="s">
        <v>676</v>
      </c>
      <c r="C576" t="s">
        <v>677</v>
      </c>
      <c r="D576" s="4">
        <v>29700</v>
      </c>
    </row>
    <row r="577" spans="1:4" x14ac:dyDescent="0.25">
      <c r="A577" s="1">
        <v>45565</v>
      </c>
      <c r="B577" t="s">
        <v>676</v>
      </c>
      <c r="C577" t="s">
        <v>677</v>
      </c>
      <c r="D577" s="4">
        <v>33000</v>
      </c>
    </row>
    <row r="578" spans="1:4" x14ac:dyDescent="0.25">
      <c r="A578" s="1">
        <v>45596</v>
      </c>
      <c r="B578" t="s">
        <v>676</v>
      </c>
      <c r="C578" t="s">
        <v>677</v>
      </c>
      <c r="D578" s="4">
        <v>36300</v>
      </c>
    </row>
    <row r="579" spans="1:4" x14ac:dyDescent="0.25">
      <c r="A579" s="1">
        <v>45626</v>
      </c>
      <c r="B579" t="s">
        <v>676</v>
      </c>
      <c r="C579" t="s">
        <v>677</v>
      </c>
      <c r="D579" s="4">
        <v>39600</v>
      </c>
    </row>
    <row r="580" spans="1:4" x14ac:dyDescent="0.25">
      <c r="A580" s="1">
        <v>45657</v>
      </c>
      <c r="B580" t="s">
        <v>676</v>
      </c>
      <c r="C580" t="s">
        <v>677</v>
      </c>
      <c r="D580" s="4">
        <v>39600</v>
      </c>
    </row>
    <row r="581" spans="1:4" x14ac:dyDescent="0.25">
      <c r="A581" s="1">
        <v>45322</v>
      </c>
      <c r="B581" t="s">
        <v>690</v>
      </c>
      <c r="C581" t="s">
        <v>691</v>
      </c>
      <c r="D581" s="4">
        <v>5500</v>
      </c>
    </row>
    <row r="582" spans="1:4" x14ac:dyDescent="0.25">
      <c r="A582" s="1">
        <v>45351</v>
      </c>
      <c r="B582" t="s">
        <v>690</v>
      </c>
      <c r="C582" t="s">
        <v>691</v>
      </c>
      <c r="D582" s="4">
        <v>1500</v>
      </c>
    </row>
    <row r="583" spans="1:4" x14ac:dyDescent="0.25">
      <c r="A583" s="1">
        <v>45382</v>
      </c>
      <c r="B583" t="s">
        <v>690</v>
      </c>
      <c r="C583" t="s">
        <v>691</v>
      </c>
      <c r="D583" s="4">
        <v>1500</v>
      </c>
    </row>
    <row r="584" spans="1:4" x14ac:dyDescent="0.25">
      <c r="A584" s="1">
        <v>45412</v>
      </c>
      <c r="B584" t="s">
        <v>690</v>
      </c>
      <c r="C584" t="s">
        <v>691</v>
      </c>
      <c r="D584" s="4">
        <v>10000</v>
      </c>
    </row>
    <row r="585" spans="1:4" x14ac:dyDescent="0.25">
      <c r="A585" s="1">
        <v>45443</v>
      </c>
      <c r="B585" t="s">
        <v>690</v>
      </c>
      <c r="C585" t="s">
        <v>691</v>
      </c>
      <c r="D585" s="4">
        <v>11500</v>
      </c>
    </row>
    <row r="586" spans="1:4" x14ac:dyDescent="0.25">
      <c r="A586" s="1">
        <v>45473</v>
      </c>
      <c r="B586" t="s">
        <v>690</v>
      </c>
      <c r="C586" t="s">
        <v>691</v>
      </c>
      <c r="D586" s="4">
        <v>13000</v>
      </c>
    </row>
    <row r="587" spans="1:4" x14ac:dyDescent="0.25">
      <c r="A587" s="1">
        <v>45504</v>
      </c>
      <c r="B587" t="s">
        <v>690</v>
      </c>
      <c r="C587" t="s">
        <v>691</v>
      </c>
      <c r="D587" s="4">
        <v>14500</v>
      </c>
    </row>
    <row r="588" spans="1:4" x14ac:dyDescent="0.25">
      <c r="A588" s="1">
        <v>45535</v>
      </c>
      <c r="B588" t="s">
        <v>690</v>
      </c>
      <c r="C588" t="s">
        <v>691</v>
      </c>
      <c r="D588" s="4">
        <v>14500</v>
      </c>
    </row>
    <row r="589" spans="1:4" x14ac:dyDescent="0.25">
      <c r="A589" s="1">
        <v>45565</v>
      </c>
      <c r="B589" t="s">
        <v>690</v>
      </c>
      <c r="C589" t="s">
        <v>691</v>
      </c>
      <c r="D589" s="4">
        <v>16000</v>
      </c>
    </row>
    <row r="590" spans="1:4" x14ac:dyDescent="0.25">
      <c r="A590" s="1">
        <v>45596</v>
      </c>
      <c r="B590" t="s">
        <v>690</v>
      </c>
      <c r="C590" t="s">
        <v>691</v>
      </c>
      <c r="D590" s="4">
        <v>17500</v>
      </c>
    </row>
    <row r="591" spans="1:4" x14ac:dyDescent="0.25">
      <c r="A591" s="1">
        <v>45626</v>
      </c>
      <c r="B591" t="s">
        <v>690</v>
      </c>
      <c r="C591" t="s">
        <v>691</v>
      </c>
      <c r="D591" s="4">
        <v>19000</v>
      </c>
    </row>
    <row r="592" spans="1:4" x14ac:dyDescent="0.25">
      <c r="A592" s="1">
        <v>45657</v>
      </c>
      <c r="B592" t="s">
        <v>690</v>
      </c>
      <c r="C592" t="s">
        <v>691</v>
      </c>
      <c r="D592" s="4">
        <v>20000</v>
      </c>
    </row>
    <row r="593" spans="1:4" x14ac:dyDescent="0.25">
      <c r="A593" s="1">
        <v>45322</v>
      </c>
      <c r="B593" t="s">
        <v>672</v>
      </c>
      <c r="C593" t="s">
        <v>673</v>
      </c>
      <c r="D593" s="4">
        <v>416.66666666666669</v>
      </c>
    </row>
    <row r="594" spans="1:4" x14ac:dyDescent="0.25">
      <c r="A594" s="1">
        <v>45351</v>
      </c>
      <c r="B594" t="s">
        <v>672</v>
      </c>
      <c r="C594" t="s">
        <v>673</v>
      </c>
      <c r="D594" s="4">
        <v>416.66666666666669</v>
      </c>
    </row>
    <row r="595" spans="1:4" x14ac:dyDescent="0.25">
      <c r="A595" s="1">
        <v>45382</v>
      </c>
      <c r="B595" t="s">
        <v>672</v>
      </c>
      <c r="C595" t="s">
        <v>673</v>
      </c>
      <c r="D595" s="4">
        <v>416.66666666666669</v>
      </c>
    </row>
    <row r="596" spans="1:4" x14ac:dyDescent="0.25">
      <c r="A596" s="1">
        <v>45412</v>
      </c>
      <c r="B596" t="s">
        <v>672</v>
      </c>
      <c r="C596" t="s">
        <v>673</v>
      </c>
      <c r="D596" s="4">
        <v>1666.6666666666667</v>
      </c>
    </row>
    <row r="597" spans="1:4" x14ac:dyDescent="0.25">
      <c r="A597" s="1">
        <v>45443</v>
      </c>
      <c r="B597" t="s">
        <v>672</v>
      </c>
      <c r="C597" t="s">
        <v>673</v>
      </c>
      <c r="D597" s="4">
        <v>2083.3333333333335</v>
      </c>
    </row>
    <row r="598" spans="1:4" x14ac:dyDescent="0.25">
      <c r="A598" s="1">
        <v>45473</v>
      </c>
      <c r="B598" t="s">
        <v>672</v>
      </c>
      <c r="C598" t="s">
        <v>673</v>
      </c>
      <c r="D598" s="4">
        <v>2500</v>
      </c>
    </row>
    <row r="599" spans="1:4" x14ac:dyDescent="0.25">
      <c r="A599" s="1">
        <v>45504</v>
      </c>
      <c r="B599" t="s">
        <v>672</v>
      </c>
      <c r="C599" t="s">
        <v>673</v>
      </c>
      <c r="D599" s="4">
        <v>2916.6666666666665</v>
      </c>
    </row>
    <row r="600" spans="1:4" x14ac:dyDescent="0.25">
      <c r="A600" s="1">
        <v>45535</v>
      </c>
      <c r="B600" t="s">
        <v>672</v>
      </c>
      <c r="C600" t="s">
        <v>673</v>
      </c>
      <c r="D600" s="4">
        <v>3333.333333333333</v>
      </c>
    </row>
    <row r="601" spans="1:4" x14ac:dyDescent="0.25">
      <c r="A601" s="1">
        <v>45565</v>
      </c>
      <c r="B601" t="s">
        <v>672</v>
      </c>
      <c r="C601" t="s">
        <v>673</v>
      </c>
      <c r="D601" s="4">
        <v>3749.9999999999995</v>
      </c>
    </row>
    <row r="602" spans="1:4" x14ac:dyDescent="0.25">
      <c r="A602" s="1">
        <v>45596</v>
      </c>
      <c r="B602" t="s">
        <v>672</v>
      </c>
      <c r="C602" t="s">
        <v>673</v>
      </c>
      <c r="D602" s="4">
        <v>4166.6666666666661</v>
      </c>
    </row>
    <row r="603" spans="1:4" x14ac:dyDescent="0.25">
      <c r="A603" s="1">
        <v>45626</v>
      </c>
      <c r="B603" t="s">
        <v>672</v>
      </c>
      <c r="C603" t="s">
        <v>673</v>
      </c>
      <c r="D603" s="4">
        <v>4583.333333333333</v>
      </c>
    </row>
    <row r="604" spans="1:4" x14ac:dyDescent="0.25">
      <c r="A604" s="1">
        <v>45657</v>
      </c>
      <c r="B604" t="s">
        <v>672</v>
      </c>
      <c r="C604" t="s">
        <v>673</v>
      </c>
      <c r="D604" s="4">
        <v>5000</v>
      </c>
    </row>
    <row r="605" spans="1:4" x14ac:dyDescent="0.25">
      <c r="A605" s="1">
        <v>45322</v>
      </c>
      <c r="B605" t="s">
        <v>696</v>
      </c>
      <c r="C605" t="s">
        <v>697</v>
      </c>
      <c r="D605" s="4">
        <v>41.666666666666664</v>
      </c>
    </row>
    <row r="606" spans="1:4" x14ac:dyDescent="0.25">
      <c r="A606" s="1">
        <v>45351</v>
      </c>
      <c r="B606" t="s">
        <v>696</v>
      </c>
      <c r="C606" t="s">
        <v>697</v>
      </c>
      <c r="D606" s="4">
        <v>41.666666666666664</v>
      </c>
    </row>
    <row r="607" spans="1:4" x14ac:dyDescent="0.25">
      <c r="A607" s="1">
        <v>45382</v>
      </c>
      <c r="B607" t="s">
        <v>696</v>
      </c>
      <c r="C607" t="s">
        <v>697</v>
      </c>
      <c r="D607" s="4">
        <v>41.666666666666664</v>
      </c>
    </row>
    <row r="608" spans="1:4" x14ac:dyDescent="0.25">
      <c r="A608" s="1">
        <v>45412</v>
      </c>
      <c r="B608" t="s">
        <v>696</v>
      </c>
      <c r="C608" t="s">
        <v>697</v>
      </c>
      <c r="D608" s="4">
        <v>166.66666666666666</v>
      </c>
    </row>
    <row r="609" spans="1:4" x14ac:dyDescent="0.25">
      <c r="A609" s="1">
        <v>45443</v>
      </c>
      <c r="B609" t="s">
        <v>696</v>
      </c>
      <c r="C609" t="s">
        <v>697</v>
      </c>
      <c r="D609" s="4">
        <v>208.33333333333331</v>
      </c>
    </row>
    <row r="610" spans="1:4" x14ac:dyDescent="0.25">
      <c r="A610" s="1">
        <v>45473</v>
      </c>
      <c r="B610" t="s">
        <v>696</v>
      </c>
      <c r="C610" t="s">
        <v>697</v>
      </c>
      <c r="D610" s="4">
        <v>249.99999999999997</v>
      </c>
    </row>
    <row r="611" spans="1:4" x14ac:dyDescent="0.25">
      <c r="A611" s="1">
        <v>45504</v>
      </c>
      <c r="B611" t="s">
        <v>696</v>
      </c>
      <c r="C611" t="s">
        <v>697</v>
      </c>
      <c r="D611" s="4">
        <v>291.66666666666663</v>
      </c>
    </row>
    <row r="612" spans="1:4" x14ac:dyDescent="0.25">
      <c r="A612" s="1">
        <v>45535</v>
      </c>
      <c r="B612" t="s">
        <v>696</v>
      </c>
      <c r="C612" t="s">
        <v>697</v>
      </c>
      <c r="D612" s="4">
        <v>333.33333333333331</v>
      </c>
    </row>
    <row r="613" spans="1:4" x14ac:dyDescent="0.25">
      <c r="A613" s="1">
        <v>45565</v>
      </c>
      <c r="B613" t="s">
        <v>696</v>
      </c>
      <c r="C613" t="s">
        <v>697</v>
      </c>
      <c r="D613" s="4">
        <v>375</v>
      </c>
    </row>
    <row r="614" spans="1:4" x14ac:dyDescent="0.25">
      <c r="A614" s="1">
        <v>45596</v>
      </c>
      <c r="B614" t="s">
        <v>696</v>
      </c>
      <c r="C614" t="s">
        <v>697</v>
      </c>
      <c r="D614" s="4">
        <v>416.66666666666669</v>
      </c>
    </row>
    <row r="615" spans="1:4" x14ac:dyDescent="0.25">
      <c r="A615" s="1">
        <v>45626</v>
      </c>
      <c r="B615" t="s">
        <v>696</v>
      </c>
      <c r="C615" t="s">
        <v>697</v>
      </c>
      <c r="D615" s="4">
        <v>458.33333333333337</v>
      </c>
    </row>
    <row r="616" spans="1:4" x14ac:dyDescent="0.25">
      <c r="A616" s="1">
        <v>45657</v>
      </c>
      <c r="B616" t="s">
        <v>696</v>
      </c>
      <c r="C616" t="s">
        <v>697</v>
      </c>
      <c r="D616" s="4">
        <v>500.00000000000006</v>
      </c>
    </row>
    <row r="617" spans="1:4" x14ac:dyDescent="0.25">
      <c r="A617" s="1">
        <v>45322</v>
      </c>
      <c r="B617" t="s">
        <v>1134</v>
      </c>
      <c r="C617" t="s">
        <v>1135</v>
      </c>
      <c r="D617" s="4">
        <v>9541.6666666666661</v>
      </c>
    </row>
    <row r="618" spans="1:4" x14ac:dyDescent="0.25">
      <c r="A618" s="1">
        <v>45351</v>
      </c>
      <c r="B618" t="s">
        <v>1134</v>
      </c>
      <c r="C618" t="s">
        <v>1135</v>
      </c>
      <c r="D618" s="4">
        <v>9541.6666666666661</v>
      </c>
    </row>
    <row r="619" spans="1:4" x14ac:dyDescent="0.25">
      <c r="A619" s="1">
        <v>45382</v>
      </c>
      <c r="B619" t="s">
        <v>1134</v>
      </c>
      <c r="C619" t="s">
        <v>1135</v>
      </c>
      <c r="D619" s="4">
        <v>9541.6666666666661</v>
      </c>
    </row>
    <row r="620" spans="1:4" x14ac:dyDescent="0.25">
      <c r="A620" s="1">
        <v>45412</v>
      </c>
      <c r="B620" t="s">
        <v>1134</v>
      </c>
      <c r="C620" t="s">
        <v>1135</v>
      </c>
      <c r="D620" s="4">
        <v>38166.666666666664</v>
      </c>
    </row>
    <row r="621" spans="1:4" x14ac:dyDescent="0.25">
      <c r="A621" s="1">
        <v>45443</v>
      </c>
      <c r="B621" t="s">
        <v>1134</v>
      </c>
      <c r="C621" t="s">
        <v>1135</v>
      </c>
      <c r="D621" s="4">
        <v>47708.333333333328</v>
      </c>
    </row>
    <row r="622" spans="1:4" x14ac:dyDescent="0.25">
      <c r="A622" s="1">
        <v>45473</v>
      </c>
      <c r="B622" t="s">
        <v>1134</v>
      </c>
      <c r="C622" t="s">
        <v>1135</v>
      </c>
      <c r="D622" s="4">
        <v>57249.999999999993</v>
      </c>
    </row>
    <row r="623" spans="1:4" x14ac:dyDescent="0.25">
      <c r="A623" s="1">
        <v>45504</v>
      </c>
      <c r="B623" t="s">
        <v>1134</v>
      </c>
      <c r="C623" t="s">
        <v>1135</v>
      </c>
      <c r="D623" s="4">
        <v>66791.666666666657</v>
      </c>
    </row>
    <row r="624" spans="1:4" x14ac:dyDescent="0.25">
      <c r="A624" s="1">
        <v>45535</v>
      </c>
      <c r="B624" t="s">
        <v>1134</v>
      </c>
      <c r="C624" t="s">
        <v>1135</v>
      </c>
      <c r="D624" s="4">
        <v>76333.333333333328</v>
      </c>
    </row>
    <row r="625" spans="1:4" x14ac:dyDescent="0.25">
      <c r="A625" s="1">
        <v>45565</v>
      </c>
      <c r="B625" t="s">
        <v>1134</v>
      </c>
      <c r="C625" t="s">
        <v>1135</v>
      </c>
      <c r="D625" s="4">
        <v>85875</v>
      </c>
    </row>
    <row r="626" spans="1:4" x14ac:dyDescent="0.25">
      <c r="A626" s="1">
        <v>45596</v>
      </c>
      <c r="B626" t="s">
        <v>1134</v>
      </c>
      <c r="C626" t="s">
        <v>1135</v>
      </c>
      <c r="D626" s="4">
        <v>95416.666666666672</v>
      </c>
    </row>
    <row r="627" spans="1:4" x14ac:dyDescent="0.25">
      <c r="A627" s="1">
        <v>45626</v>
      </c>
      <c r="B627" t="s">
        <v>1134</v>
      </c>
      <c r="C627" t="s">
        <v>1135</v>
      </c>
      <c r="D627" s="4">
        <v>104958.33333333334</v>
      </c>
    </row>
    <row r="628" spans="1:4" x14ac:dyDescent="0.25">
      <c r="A628" s="1">
        <v>45657</v>
      </c>
      <c r="B628" t="s">
        <v>1134</v>
      </c>
      <c r="C628" t="s">
        <v>1135</v>
      </c>
      <c r="D628" s="4">
        <v>114500.00000000001</v>
      </c>
    </row>
    <row r="629" spans="1:4" x14ac:dyDescent="0.25">
      <c r="A629" s="1">
        <v>45322</v>
      </c>
      <c r="B629" t="s">
        <v>1249</v>
      </c>
      <c r="C629" t="s">
        <v>1250</v>
      </c>
      <c r="D629" s="4">
        <v>5500</v>
      </c>
    </row>
    <row r="630" spans="1:4" x14ac:dyDescent="0.25">
      <c r="A630" s="1">
        <v>45351</v>
      </c>
      <c r="B630" t="s">
        <v>1249</v>
      </c>
      <c r="C630" t="s">
        <v>1250</v>
      </c>
      <c r="D630" s="4">
        <v>5500</v>
      </c>
    </row>
    <row r="631" spans="1:4" x14ac:dyDescent="0.25">
      <c r="A631" s="1">
        <v>45382</v>
      </c>
      <c r="B631" t="s">
        <v>1249</v>
      </c>
      <c r="C631" t="s">
        <v>1250</v>
      </c>
      <c r="D631" s="4">
        <v>5500</v>
      </c>
    </row>
    <row r="632" spans="1:4" x14ac:dyDescent="0.25">
      <c r="A632" s="1">
        <v>45412</v>
      </c>
      <c r="B632" t="s">
        <v>1249</v>
      </c>
      <c r="C632" t="s">
        <v>1250</v>
      </c>
      <c r="D632" s="4">
        <v>22000</v>
      </c>
    </row>
    <row r="633" spans="1:4" x14ac:dyDescent="0.25">
      <c r="A633" s="1">
        <v>45443</v>
      </c>
      <c r="B633" t="s">
        <v>1249</v>
      </c>
      <c r="C633" t="s">
        <v>1250</v>
      </c>
      <c r="D633" s="4">
        <v>27500</v>
      </c>
    </row>
    <row r="634" spans="1:4" x14ac:dyDescent="0.25">
      <c r="A634" s="1">
        <v>45473</v>
      </c>
      <c r="B634" t="s">
        <v>1249</v>
      </c>
      <c r="C634" t="s">
        <v>1250</v>
      </c>
      <c r="D634" s="4">
        <v>33000</v>
      </c>
    </row>
    <row r="635" spans="1:4" x14ac:dyDescent="0.25">
      <c r="A635" s="1">
        <v>45504</v>
      </c>
      <c r="B635" t="s">
        <v>1249</v>
      </c>
      <c r="C635" t="s">
        <v>1250</v>
      </c>
      <c r="D635" s="4">
        <v>38500</v>
      </c>
    </row>
    <row r="636" spans="1:4" x14ac:dyDescent="0.25">
      <c r="A636" s="1">
        <v>45535</v>
      </c>
      <c r="B636" t="s">
        <v>1249</v>
      </c>
      <c r="C636" t="s">
        <v>1250</v>
      </c>
      <c r="D636" s="4">
        <v>44000</v>
      </c>
    </row>
    <row r="637" spans="1:4" x14ac:dyDescent="0.25">
      <c r="A637" s="1">
        <v>45565</v>
      </c>
      <c r="B637" t="s">
        <v>1249</v>
      </c>
      <c r="C637" t="s">
        <v>1250</v>
      </c>
      <c r="D637" s="4">
        <v>49500</v>
      </c>
    </row>
    <row r="638" spans="1:4" x14ac:dyDescent="0.25">
      <c r="A638" s="1">
        <v>45596</v>
      </c>
      <c r="B638" t="s">
        <v>1249</v>
      </c>
      <c r="C638" t="s">
        <v>1250</v>
      </c>
      <c r="D638" s="4">
        <v>55000</v>
      </c>
    </row>
    <row r="639" spans="1:4" x14ac:dyDescent="0.25">
      <c r="A639" s="1">
        <v>45626</v>
      </c>
      <c r="B639" t="s">
        <v>1249</v>
      </c>
      <c r="C639" t="s">
        <v>1250</v>
      </c>
      <c r="D639" s="4">
        <v>60500</v>
      </c>
    </row>
    <row r="640" spans="1:4" x14ac:dyDescent="0.25">
      <c r="A640" s="1">
        <v>45657</v>
      </c>
      <c r="B640" t="s">
        <v>1249</v>
      </c>
      <c r="C640" t="s">
        <v>1250</v>
      </c>
      <c r="D640" s="4">
        <v>66000</v>
      </c>
    </row>
    <row r="641" spans="1:4" x14ac:dyDescent="0.25">
      <c r="A641" s="1">
        <v>45322</v>
      </c>
      <c r="B641" t="s">
        <v>685</v>
      </c>
      <c r="C641" t="s">
        <v>686</v>
      </c>
      <c r="D641" s="4">
        <v>0</v>
      </c>
    </row>
    <row r="642" spans="1:4" x14ac:dyDescent="0.25">
      <c r="A642" s="1">
        <v>45351</v>
      </c>
      <c r="B642" t="s">
        <v>685</v>
      </c>
      <c r="C642" t="s">
        <v>686</v>
      </c>
      <c r="D642" s="4">
        <v>0</v>
      </c>
    </row>
    <row r="643" spans="1:4" x14ac:dyDescent="0.25">
      <c r="A643" s="1">
        <v>45382</v>
      </c>
      <c r="B643" t="s">
        <v>685</v>
      </c>
      <c r="C643" t="s">
        <v>686</v>
      </c>
      <c r="D643" s="4">
        <v>0</v>
      </c>
    </row>
    <row r="644" spans="1:4" x14ac:dyDescent="0.25">
      <c r="A644" s="1">
        <v>45412</v>
      </c>
      <c r="B644" t="s">
        <v>685</v>
      </c>
      <c r="C644" t="s">
        <v>686</v>
      </c>
      <c r="D644" s="4">
        <v>0</v>
      </c>
    </row>
    <row r="645" spans="1:4" x14ac:dyDescent="0.25">
      <c r="A645" s="1">
        <v>45443</v>
      </c>
      <c r="B645" t="s">
        <v>685</v>
      </c>
      <c r="C645" t="s">
        <v>686</v>
      </c>
      <c r="D645" s="4">
        <v>0</v>
      </c>
    </row>
    <row r="646" spans="1:4" x14ac:dyDescent="0.25">
      <c r="A646" s="1">
        <v>45473</v>
      </c>
      <c r="B646" t="s">
        <v>685</v>
      </c>
      <c r="C646" t="s">
        <v>686</v>
      </c>
      <c r="D646" s="4">
        <v>0</v>
      </c>
    </row>
    <row r="647" spans="1:4" x14ac:dyDescent="0.25">
      <c r="A647" s="1">
        <v>45504</v>
      </c>
      <c r="B647" t="s">
        <v>685</v>
      </c>
      <c r="C647" t="s">
        <v>686</v>
      </c>
      <c r="D647" s="4">
        <v>0</v>
      </c>
    </row>
    <row r="648" spans="1:4" x14ac:dyDescent="0.25">
      <c r="A648" s="1">
        <v>45535</v>
      </c>
      <c r="B648" t="s">
        <v>685</v>
      </c>
      <c r="C648" t="s">
        <v>686</v>
      </c>
      <c r="D648" s="4">
        <v>0</v>
      </c>
    </row>
    <row r="649" spans="1:4" x14ac:dyDescent="0.25">
      <c r="A649" s="1">
        <v>45565</v>
      </c>
      <c r="B649" t="s">
        <v>685</v>
      </c>
      <c r="C649" t="s">
        <v>686</v>
      </c>
      <c r="D649" s="4">
        <v>0</v>
      </c>
    </row>
    <row r="650" spans="1:4" x14ac:dyDescent="0.25">
      <c r="A650" s="1">
        <v>45596</v>
      </c>
      <c r="B650" t="s">
        <v>685</v>
      </c>
      <c r="C650" t="s">
        <v>686</v>
      </c>
      <c r="D650" s="4">
        <v>0</v>
      </c>
    </row>
    <row r="651" spans="1:4" x14ac:dyDescent="0.25">
      <c r="A651" s="1">
        <v>45626</v>
      </c>
      <c r="B651" t="s">
        <v>685</v>
      </c>
      <c r="C651" t="s">
        <v>686</v>
      </c>
      <c r="D651" s="4">
        <v>0</v>
      </c>
    </row>
    <row r="652" spans="1:4" x14ac:dyDescent="0.25">
      <c r="A652" s="1">
        <v>45657</v>
      </c>
      <c r="B652" t="s">
        <v>685</v>
      </c>
      <c r="C652" t="s">
        <v>686</v>
      </c>
      <c r="D652" s="4">
        <v>0</v>
      </c>
    </row>
    <row r="653" spans="1:4" x14ac:dyDescent="0.25">
      <c r="A653" s="1">
        <v>45322</v>
      </c>
      <c r="B653" t="s">
        <v>961</v>
      </c>
      <c r="C653" t="s">
        <v>962</v>
      </c>
      <c r="D653" s="4">
        <v>798</v>
      </c>
    </row>
    <row r="654" spans="1:4" x14ac:dyDescent="0.25">
      <c r="A654" s="1">
        <v>45351</v>
      </c>
      <c r="B654" t="s">
        <v>961</v>
      </c>
      <c r="C654" t="s">
        <v>962</v>
      </c>
      <c r="D654" s="4">
        <v>798</v>
      </c>
    </row>
    <row r="655" spans="1:4" x14ac:dyDescent="0.25">
      <c r="A655" s="1">
        <v>45382</v>
      </c>
      <c r="B655" t="s">
        <v>961</v>
      </c>
      <c r="C655" t="s">
        <v>962</v>
      </c>
      <c r="D655" s="4">
        <v>798</v>
      </c>
    </row>
    <row r="656" spans="1:4" x14ac:dyDescent="0.25">
      <c r="A656" s="1">
        <v>45412</v>
      </c>
      <c r="B656" t="s">
        <v>961</v>
      </c>
      <c r="C656" t="s">
        <v>962</v>
      </c>
      <c r="D656" s="4">
        <v>3192</v>
      </c>
    </row>
    <row r="657" spans="1:4" x14ac:dyDescent="0.25">
      <c r="A657" s="1">
        <v>45443</v>
      </c>
      <c r="B657" t="s">
        <v>961</v>
      </c>
      <c r="C657" t="s">
        <v>962</v>
      </c>
      <c r="D657" s="4">
        <v>3990</v>
      </c>
    </row>
    <row r="658" spans="1:4" x14ac:dyDescent="0.25">
      <c r="A658" s="1">
        <v>45473</v>
      </c>
      <c r="B658" t="s">
        <v>961</v>
      </c>
      <c r="C658" t="s">
        <v>962</v>
      </c>
      <c r="D658" s="4">
        <v>4788</v>
      </c>
    </row>
    <row r="659" spans="1:4" x14ac:dyDescent="0.25">
      <c r="A659" s="1">
        <v>45504</v>
      </c>
      <c r="B659" t="s">
        <v>961</v>
      </c>
      <c r="C659" t="s">
        <v>962</v>
      </c>
      <c r="D659" s="4">
        <v>5586</v>
      </c>
    </row>
    <row r="660" spans="1:4" x14ac:dyDescent="0.25">
      <c r="A660" s="1">
        <v>45535</v>
      </c>
      <c r="B660" t="s">
        <v>961</v>
      </c>
      <c r="C660" t="s">
        <v>962</v>
      </c>
      <c r="D660" s="4">
        <v>6384</v>
      </c>
    </row>
    <row r="661" spans="1:4" x14ac:dyDescent="0.25">
      <c r="A661" s="1">
        <v>45565</v>
      </c>
      <c r="B661" t="s">
        <v>961</v>
      </c>
      <c r="C661" t="s">
        <v>962</v>
      </c>
      <c r="D661" s="4">
        <v>7182</v>
      </c>
    </row>
    <row r="662" spans="1:4" x14ac:dyDescent="0.25">
      <c r="A662" s="1">
        <v>45596</v>
      </c>
      <c r="B662" t="s">
        <v>961</v>
      </c>
      <c r="C662" t="s">
        <v>962</v>
      </c>
      <c r="D662" s="4">
        <v>7980</v>
      </c>
    </row>
    <row r="663" spans="1:4" x14ac:dyDescent="0.25">
      <c r="A663" s="1">
        <v>45626</v>
      </c>
      <c r="B663" t="s">
        <v>961</v>
      </c>
      <c r="C663" t="s">
        <v>962</v>
      </c>
      <c r="D663" s="4">
        <v>8778</v>
      </c>
    </row>
    <row r="664" spans="1:4" x14ac:dyDescent="0.25">
      <c r="A664" s="1">
        <v>45657</v>
      </c>
      <c r="B664" t="s">
        <v>961</v>
      </c>
      <c r="C664" t="s">
        <v>962</v>
      </c>
      <c r="D664" s="4">
        <v>9576</v>
      </c>
    </row>
    <row r="665" spans="1:4" x14ac:dyDescent="0.25">
      <c r="A665" s="1">
        <v>45473</v>
      </c>
      <c r="B665" t="s">
        <v>1428</v>
      </c>
      <c r="C665" t="s">
        <v>1429</v>
      </c>
      <c r="D665" s="4">
        <v>0</v>
      </c>
    </row>
    <row r="666" spans="1:4" x14ac:dyDescent="0.25">
      <c r="A666" s="1">
        <v>45504</v>
      </c>
      <c r="B666" t="s">
        <v>1428</v>
      </c>
      <c r="C666" t="s">
        <v>1429</v>
      </c>
      <c r="D666" s="4">
        <v>0</v>
      </c>
    </row>
    <row r="667" spans="1:4" x14ac:dyDescent="0.25">
      <c r="A667" s="1">
        <v>45535</v>
      </c>
      <c r="B667" t="s">
        <v>1428</v>
      </c>
      <c r="C667" t="s">
        <v>1429</v>
      </c>
      <c r="D667" s="4">
        <v>0</v>
      </c>
    </row>
    <row r="668" spans="1:4" x14ac:dyDescent="0.25">
      <c r="A668" s="1">
        <v>45565</v>
      </c>
      <c r="B668" t="s">
        <v>1428</v>
      </c>
      <c r="C668" t="s">
        <v>1429</v>
      </c>
      <c r="D668" s="4">
        <v>0</v>
      </c>
    </row>
    <row r="669" spans="1:4" x14ac:dyDescent="0.25">
      <c r="A669" s="1">
        <v>45596</v>
      </c>
      <c r="B669" t="s">
        <v>1428</v>
      </c>
      <c r="C669" t="s">
        <v>1429</v>
      </c>
      <c r="D669" s="4">
        <v>0</v>
      </c>
    </row>
    <row r="670" spans="1:4" x14ac:dyDescent="0.25">
      <c r="A670" s="1">
        <v>45626</v>
      </c>
      <c r="B670" t="s">
        <v>1428</v>
      </c>
      <c r="C670" t="s">
        <v>1429</v>
      </c>
      <c r="D670" s="4">
        <v>0</v>
      </c>
    </row>
    <row r="671" spans="1:4" x14ac:dyDescent="0.25">
      <c r="A671" s="1">
        <v>45657</v>
      </c>
      <c r="B671" t="s">
        <v>1428</v>
      </c>
      <c r="C671" t="s">
        <v>1429</v>
      </c>
      <c r="D671" s="4">
        <v>-36000</v>
      </c>
    </row>
    <row r="672" spans="1:4" x14ac:dyDescent="0.25">
      <c r="A672" s="1">
        <v>45322</v>
      </c>
      <c r="B672" t="s">
        <v>790</v>
      </c>
      <c r="C672" t="s">
        <v>791</v>
      </c>
      <c r="D672" s="4">
        <v>416.66666666666669</v>
      </c>
    </row>
    <row r="673" spans="1:4" x14ac:dyDescent="0.25">
      <c r="A673" s="1">
        <v>45351</v>
      </c>
      <c r="B673" t="s">
        <v>790</v>
      </c>
      <c r="C673" t="s">
        <v>791</v>
      </c>
      <c r="D673" s="4">
        <v>416.66666666666669</v>
      </c>
    </row>
    <row r="674" spans="1:4" x14ac:dyDescent="0.25">
      <c r="A674" s="1">
        <v>45382</v>
      </c>
      <c r="B674" t="s">
        <v>790</v>
      </c>
      <c r="C674" t="s">
        <v>791</v>
      </c>
      <c r="D674" s="4">
        <v>416.66666666666669</v>
      </c>
    </row>
    <row r="675" spans="1:4" x14ac:dyDescent="0.25">
      <c r="A675" s="1">
        <v>45412</v>
      </c>
      <c r="B675" t="s">
        <v>790</v>
      </c>
      <c r="C675" t="s">
        <v>791</v>
      </c>
      <c r="D675" s="4">
        <v>1666.6666666666667</v>
      </c>
    </row>
    <row r="676" spans="1:4" x14ac:dyDescent="0.25">
      <c r="A676" s="1">
        <v>45443</v>
      </c>
      <c r="B676" t="s">
        <v>790</v>
      </c>
      <c r="C676" t="s">
        <v>791</v>
      </c>
      <c r="D676" s="4">
        <v>2083.3333333333335</v>
      </c>
    </row>
    <row r="677" spans="1:4" x14ac:dyDescent="0.25">
      <c r="A677" s="1">
        <v>45473</v>
      </c>
      <c r="B677" t="s">
        <v>790</v>
      </c>
      <c r="C677" t="s">
        <v>791</v>
      </c>
      <c r="D677" s="4">
        <v>2500</v>
      </c>
    </row>
    <row r="678" spans="1:4" x14ac:dyDescent="0.25">
      <c r="A678" s="1">
        <v>45504</v>
      </c>
      <c r="B678" t="s">
        <v>790</v>
      </c>
      <c r="C678" t="s">
        <v>791</v>
      </c>
      <c r="D678" s="4">
        <v>2916.6666666666665</v>
      </c>
    </row>
    <row r="679" spans="1:4" x14ac:dyDescent="0.25">
      <c r="A679" s="1">
        <v>45535</v>
      </c>
      <c r="B679" t="s">
        <v>790</v>
      </c>
      <c r="C679" t="s">
        <v>791</v>
      </c>
      <c r="D679" s="4">
        <v>3333.333333333333</v>
      </c>
    </row>
    <row r="680" spans="1:4" x14ac:dyDescent="0.25">
      <c r="A680" s="1">
        <v>45565</v>
      </c>
      <c r="B680" t="s">
        <v>790</v>
      </c>
      <c r="C680" t="s">
        <v>791</v>
      </c>
      <c r="D680" s="4">
        <v>3749.9999999999995</v>
      </c>
    </row>
    <row r="681" spans="1:4" x14ac:dyDescent="0.25">
      <c r="A681" s="1">
        <v>45596</v>
      </c>
      <c r="B681" t="s">
        <v>790</v>
      </c>
      <c r="C681" t="s">
        <v>791</v>
      </c>
      <c r="D681" s="4">
        <v>4166.6666666666661</v>
      </c>
    </row>
    <row r="682" spans="1:4" x14ac:dyDescent="0.25">
      <c r="A682" s="1">
        <v>45626</v>
      </c>
      <c r="B682" t="s">
        <v>790</v>
      </c>
      <c r="C682" t="s">
        <v>791</v>
      </c>
      <c r="D682" s="4">
        <v>4583.333333333333</v>
      </c>
    </row>
    <row r="683" spans="1:4" x14ac:dyDescent="0.25">
      <c r="A683" s="1">
        <v>45657</v>
      </c>
      <c r="B683" t="s">
        <v>790</v>
      </c>
      <c r="C683" t="s">
        <v>791</v>
      </c>
      <c r="D683" s="4">
        <v>5000</v>
      </c>
    </row>
    <row r="684" spans="1:4" x14ac:dyDescent="0.25">
      <c r="A684" s="1">
        <v>45322</v>
      </c>
      <c r="B684" t="s">
        <v>1430</v>
      </c>
      <c r="C684" t="s">
        <v>1431</v>
      </c>
      <c r="D684" s="4">
        <v>95279.25</v>
      </c>
    </row>
    <row r="685" spans="1:4" x14ac:dyDescent="0.25">
      <c r="A685" s="1">
        <v>45351</v>
      </c>
      <c r="B685" t="s">
        <v>1430</v>
      </c>
      <c r="C685" t="s">
        <v>128</v>
      </c>
      <c r="D685" s="4">
        <v>99271.450574999995</v>
      </c>
    </row>
    <row r="686" spans="1:4" x14ac:dyDescent="0.25">
      <c r="A686" s="1">
        <v>45382</v>
      </c>
      <c r="B686" t="s">
        <v>1430</v>
      </c>
      <c r="C686" t="s">
        <v>128</v>
      </c>
      <c r="D686" s="4">
        <v>94639.684125000014</v>
      </c>
    </row>
    <row r="687" spans="1:4" x14ac:dyDescent="0.25">
      <c r="A687" s="1">
        <v>45412</v>
      </c>
      <c r="B687" t="s">
        <v>1430</v>
      </c>
      <c r="C687" t="s">
        <v>128</v>
      </c>
      <c r="D687" s="4">
        <v>377366.46852500003</v>
      </c>
    </row>
    <row r="688" spans="1:4" x14ac:dyDescent="0.25">
      <c r="A688" s="1">
        <v>45443</v>
      </c>
      <c r="B688" t="s">
        <v>1430</v>
      </c>
      <c r="C688" t="s">
        <v>128</v>
      </c>
      <c r="D688" s="4">
        <v>455043.58652500005</v>
      </c>
    </row>
    <row r="689" spans="1:4" x14ac:dyDescent="0.25">
      <c r="A689" s="1">
        <v>45473</v>
      </c>
      <c r="B689" t="s">
        <v>1430</v>
      </c>
      <c r="C689" t="s">
        <v>128</v>
      </c>
      <c r="D689" s="4">
        <v>532720.70452500007</v>
      </c>
    </row>
    <row r="690" spans="1:4" x14ac:dyDescent="0.25">
      <c r="A690" s="1">
        <v>45504</v>
      </c>
      <c r="B690" t="s">
        <v>1430</v>
      </c>
      <c r="C690" t="s">
        <v>128</v>
      </c>
      <c r="D690" s="4">
        <v>610397.82252500008</v>
      </c>
    </row>
    <row r="691" spans="1:4" x14ac:dyDescent="0.25">
      <c r="A691" s="1">
        <v>45535</v>
      </c>
      <c r="B691" t="s">
        <v>1430</v>
      </c>
      <c r="C691" t="s">
        <v>128</v>
      </c>
      <c r="D691" s="4">
        <v>688074.9405250001</v>
      </c>
    </row>
    <row r="692" spans="1:4" x14ac:dyDescent="0.25">
      <c r="A692" s="1">
        <v>45565</v>
      </c>
      <c r="B692" t="s">
        <v>1430</v>
      </c>
      <c r="C692" t="s">
        <v>128</v>
      </c>
      <c r="D692" s="4">
        <v>765752.05852500012</v>
      </c>
    </row>
    <row r="693" spans="1:4" x14ac:dyDescent="0.25">
      <c r="A693" s="1">
        <v>45596</v>
      </c>
      <c r="B693" t="s">
        <v>1430</v>
      </c>
      <c r="C693" t="s">
        <v>128</v>
      </c>
      <c r="D693" s="4">
        <v>844920.24319166678</v>
      </c>
    </row>
    <row r="694" spans="1:4" x14ac:dyDescent="0.25">
      <c r="A694" s="1">
        <v>45626</v>
      </c>
      <c r="B694" t="s">
        <v>1430</v>
      </c>
      <c r="C694" t="s">
        <v>128</v>
      </c>
      <c r="D694" s="4">
        <v>924088.42785833345</v>
      </c>
    </row>
    <row r="695" spans="1:4" x14ac:dyDescent="0.25">
      <c r="A695" s="1">
        <v>45657</v>
      </c>
      <c r="B695" t="s">
        <v>1430</v>
      </c>
      <c r="C695" t="s">
        <v>128</v>
      </c>
      <c r="D695" s="4">
        <v>1003256.6125250001</v>
      </c>
    </row>
    <row r="696" spans="1:4" x14ac:dyDescent="0.25">
      <c r="A696" s="1">
        <v>45351</v>
      </c>
      <c r="B696" t="s">
        <v>1432</v>
      </c>
      <c r="C696" t="s">
        <v>4</v>
      </c>
      <c r="D696" s="4">
        <v>48647.8478025</v>
      </c>
    </row>
    <row r="697" spans="1:4" x14ac:dyDescent="0.25">
      <c r="A697" s="1">
        <v>45322</v>
      </c>
      <c r="B697" t="s">
        <v>1433</v>
      </c>
      <c r="C697" t="s">
        <v>1434</v>
      </c>
      <c r="D697" s="4">
        <v>30109.416666666701</v>
      </c>
    </row>
    <row r="698" spans="1:4" x14ac:dyDescent="0.25">
      <c r="A698" s="1">
        <v>45351</v>
      </c>
      <c r="B698" t="s">
        <v>1433</v>
      </c>
      <c r="C698" t="s">
        <v>127</v>
      </c>
      <c r="D698" s="4">
        <v>31371.001225</v>
      </c>
    </row>
    <row r="699" spans="1:4" x14ac:dyDescent="0.25">
      <c r="A699" s="1">
        <v>45382</v>
      </c>
      <c r="B699" t="s">
        <v>1433</v>
      </c>
      <c r="C699" t="s">
        <v>127</v>
      </c>
      <c r="D699" s="4">
        <v>31371.001225000004</v>
      </c>
    </row>
    <row r="700" spans="1:4" x14ac:dyDescent="0.25">
      <c r="A700" s="1">
        <v>45412</v>
      </c>
      <c r="B700" t="s">
        <v>1433</v>
      </c>
      <c r="C700" t="s">
        <v>127</v>
      </c>
      <c r="D700" s="4">
        <v>127116.58700833333</v>
      </c>
    </row>
    <row r="701" spans="1:4" x14ac:dyDescent="0.25">
      <c r="A701" s="1">
        <v>45443</v>
      </c>
      <c r="B701" t="s">
        <v>1433</v>
      </c>
      <c r="C701" t="s">
        <v>127</v>
      </c>
      <c r="D701" s="4">
        <v>161381.7549</v>
      </c>
    </row>
    <row r="702" spans="1:4" x14ac:dyDescent="0.25">
      <c r="A702" s="1">
        <v>45473</v>
      </c>
      <c r="B702" t="s">
        <v>1433</v>
      </c>
      <c r="C702" t="s">
        <v>127</v>
      </c>
      <c r="D702" s="4">
        <v>195646.92279166667</v>
      </c>
    </row>
    <row r="703" spans="1:4" x14ac:dyDescent="0.25">
      <c r="A703" s="1">
        <v>45504</v>
      </c>
      <c r="B703" t="s">
        <v>1433</v>
      </c>
      <c r="C703" t="s">
        <v>127</v>
      </c>
      <c r="D703" s="4">
        <v>229912.09068333334</v>
      </c>
    </row>
    <row r="704" spans="1:4" x14ac:dyDescent="0.25">
      <c r="A704" s="1">
        <v>45535</v>
      </c>
      <c r="B704" t="s">
        <v>1433</v>
      </c>
      <c r="C704" t="s">
        <v>127</v>
      </c>
      <c r="D704" s="4">
        <v>264177.25857499999</v>
      </c>
    </row>
    <row r="705" spans="1:4" x14ac:dyDescent="0.25">
      <c r="A705" s="1">
        <v>45565</v>
      </c>
      <c r="B705" t="s">
        <v>1433</v>
      </c>
      <c r="C705" t="s">
        <v>127</v>
      </c>
      <c r="D705" s="4">
        <v>298442.42646666663</v>
      </c>
    </row>
    <row r="706" spans="1:4" x14ac:dyDescent="0.25">
      <c r="A706" s="1">
        <v>45596</v>
      </c>
      <c r="B706" t="s">
        <v>1433</v>
      </c>
      <c r="C706" t="s">
        <v>127</v>
      </c>
      <c r="D706" s="4">
        <v>333365.33824722219</v>
      </c>
    </row>
    <row r="707" spans="1:4" x14ac:dyDescent="0.25">
      <c r="A707" s="1">
        <v>45626</v>
      </c>
      <c r="B707" t="s">
        <v>1433</v>
      </c>
      <c r="C707" t="s">
        <v>127</v>
      </c>
      <c r="D707" s="4">
        <v>368288.25002777774</v>
      </c>
    </row>
    <row r="708" spans="1:4" x14ac:dyDescent="0.25">
      <c r="A708" s="1">
        <v>45657</v>
      </c>
      <c r="B708" t="s">
        <v>1433</v>
      </c>
      <c r="C708" t="s">
        <v>127</v>
      </c>
      <c r="D708" s="4">
        <v>403211.1618083333</v>
      </c>
    </row>
    <row r="709" spans="1:4" x14ac:dyDescent="0.25">
      <c r="A709" s="1">
        <v>45322</v>
      </c>
      <c r="B709" t="s">
        <v>993</v>
      </c>
      <c r="C709" t="s">
        <v>994</v>
      </c>
      <c r="D709" s="4">
        <v>250</v>
      </c>
    </row>
    <row r="710" spans="1:4" x14ac:dyDescent="0.25">
      <c r="A710" s="1">
        <v>45351</v>
      </c>
      <c r="B710" t="s">
        <v>993</v>
      </c>
      <c r="C710" t="s">
        <v>994</v>
      </c>
      <c r="D710" s="4">
        <v>250</v>
      </c>
    </row>
    <row r="711" spans="1:4" x14ac:dyDescent="0.25">
      <c r="A711" s="1">
        <v>45382</v>
      </c>
      <c r="B711" t="s">
        <v>993</v>
      </c>
      <c r="C711" t="s">
        <v>994</v>
      </c>
      <c r="D711" s="4">
        <v>250</v>
      </c>
    </row>
    <row r="712" spans="1:4" x14ac:dyDescent="0.25">
      <c r="A712" s="1">
        <v>45412</v>
      </c>
      <c r="B712" t="s">
        <v>993</v>
      </c>
      <c r="C712" t="s">
        <v>994</v>
      </c>
      <c r="D712" s="4">
        <v>1000</v>
      </c>
    </row>
    <row r="713" spans="1:4" x14ac:dyDescent="0.25">
      <c r="A713" s="1">
        <v>45443</v>
      </c>
      <c r="B713" t="s">
        <v>993</v>
      </c>
      <c r="C713" t="s">
        <v>994</v>
      </c>
      <c r="D713" s="4">
        <v>1250</v>
      </c>
    </row>
    <row r="714" spans="1:4" x14ac:dyDescent="0.25">
      <c r="A714" s="1">
        <v>45473</v>
      </c>
      <c r="B714" t="s">
        <v>993</v>
      </c>
      <c r="C714" t="s">
        <v>994</v>
      </c>
      <c r="D714" s="4">
        <v>1500</v>
      </c>
    </row>
    <row r="715" spans="1:4" x14ac:dyDescent="0.25">
      <c r="A715" s="1">
        <v>45504</v>
      </c>
      <c r="B715" t="s">
        <v>993</v>
      </c>
      <c r="C715" t="s">
        <v>994</v>
      </c>
      <c r="D715" s="4">
        <v>1750</v>
      </c>
    </row>
    <row r="716" spans="1:4" x14ac:dyDescent="0.25">
      <c r="A716" s="1">
        <v>45535</v>
      </c>
      <c r="B716" t="s">
        <v>993</v>
      </c>
      <c r="C716" t="s">
        <v>994</v>
      </c>
      <c r="D716" s="4">
        <v>2000</v>
      </c>
    </row>
    <row r="717" spans="1:4" x14ac:dyDescent="0.25">
      <c r="A717" s="1">
        <v>45565</v>
      </c>
      <c r="B717" t="s">
        <v>993</v>
      </c>
      <c r="C717" t="s">
        <v>994</v>
      </c>
      <c r="D717" s="4">
        <v>2250</v>
      </c>
    </row>
    <row r="718" spans="1:4" x14ac:dyDescent="0.25">
      <c r="A718" s="1">
        <v>45596</v>
      </c>
      <c r="B718" t="s">
        <v>993</v>
      </c>
      <c r="C718" t="s">
        <v>994</v>
      </c>
      <c r="D718" s="4">
        <v>2500</v>
      </c>
    </row>
    <row r="719" spans="1:4" x14ac:dyDescent="0.25">
      <c r="A719" s="1">
        <v>45626</v>
      </c>
      <c r="B719" t="s">
        <v>993</v>
      </c>
      <c r="C719" t="s">
        <v>994</v>
      </c>
      <c r="D719" s="4">
        <v>2750</v>
      </c>
    </row>
    <row r="720" spans="1:4" x14ac:dyDescent="0.25">
      <c r="A720" s="1">
        <v>45657</v>
      </c>
      <c r="B720" t="s">
        <v>993</v>
      </c>
      <c r="C720" t="s">
        <v>994</v>
      </c>
      <c r="D720" s="4">
        <v>3000</v>
      </c>
    </row>
    <row r="721" spans="1:4" x14ac:dyDescent="0.25">
      <c r="A721" s="1">
        <v>45322</v>
      </c>
      <c r="B721" t="s">
        <v>991</v>
      </c>
      <c r="C721" t="s">
        <v>992</v>
      </c>
      <c r="D721" s="4">
        <v>250</v>
      </c>
    </row>
    <row r="722" spans="1:4" x14ac:dyDescent="0.25">
      <c r="A722" s="1">
        <v>45351</v>
      </c>
      <c r="B722" t="s">
        <v>991</v>
      </c>
      <c r="C722" t="s">
        <v>992</v>
      </c>
      <c r="D722" s="4">
        <v>250</v>
      </c>
    </row>
    <row r="723" spans="1:4" x14ac:dyDescent="0.25">
      <c r="A723" s="1">
        <v>45382</v>
      </c>
      <c r="B723" t="s">
        <v>991</v>
      </c>
      <c r="C723" t="s">
        <v>992</v>
      </c>
      <c r="D723" s="4">
        <v>250</v>
      </c>
    </row>
    <row r="724" spans="1:4" x14ac:dyDescent="0.25">
      <c r="A724" s="1">
        <v>45412</v>
      </c>
      <c r="B724" t="s">
        <v>991</v>
      </c>
      <c r="C724" t="s">
        <v>992</v>
      </c>
      <c r="D724" s="4">
        <v>1000</v>
      </c>
    </row>
    <row r="725" spans="1:4" x14ac:dyDescent="0.25">
      <c r="A725" s="1">
        <v>45443</v>
      </c>
      <c r="B725" t="s">
        <v>991</v>
      </c>
      <c r="C725" t="s">
        <v>992</v>
      </c>
      <c r="D725" s="4">
        <v>1250</v>
      </c>
    </row>
    <row r="726" spans="1:4" x14ac:dyDescent="0.25">
      <c r="A726" s="1">
        <v>45473</v>
      </c>
      <c r="B726" t="s">
        <v>991</v>
      </c>
      <c r="C726" t="s">
        <v>992</v>
      </c>
      <c r="D726" s="4">
        <v>1500</v>
      </c>
    </row>
    <row r="727" spans="1:4" x14ac:dyDescent="0.25">
      <c r="A727" s="1">
        <v>45504</v>
      </c>
      <c r="B727" t="s">
        <v>991</v>
      </c>
      <c r="C727" t="s">
        <v>992</v>
      </c>
      <c r="D727" s="4">
        <v>1750</v>
      </c>
    </row>
    <row r="728" spans="1:4" x14ac:dyDescent="0.25">
      <c r="A728" s="1">
        <v>45535</v>
      </c>
      <c r="B728" t="s">
        <v>991</v>
      </c>
      <c r="C728" t="s">
        <v>992</v>
      </c>
      <c r="D728" s="4">
        <v>2000</v>
      </c>
    </row>
    <row r="729" spans="1:4" x14ac:dyDescent="0.25">
      <c r="A729" s="1">
        <v>45565</v>
      </c>
      <c r="B729" t="s">
        <v>991</v>
      </c>
      <c r="C729" t="s">
        <v>992</v>
      </c>
      <c r="D729" s="4">
        <v>2250</v>
      </c>
    </row>
    <row r="730" spans="1:4" x14ac:dyDescent="0.25">
      <c r="A730" s="1">
        <v>45596</v>
      </c>
      <c r="B730" t="s">
        <v>991</v>
      </c>
      <c r="C730" t="s">
        <v>992</v>
      </c>
      <c r="D730" s="4">
        <v>2500</v>
      </c>
    </row>
    <row r="731" spans="1:4" x14ac:dyDescent="0.25">
      <c r="A731" s="1">
        <v>45626</v>
      </c>
      <c r="B731" t="s">
        <v>991</v>
      </c>
      <c r="C731" t="s">
        <v>992</v>
      </c>
      <c r="D731" s="4">
        <v>2750</v>
      </c>
    </row>
    <row r="732" spans="1:4" x14ac:dyDescent="0.25">
      <c r="A732" s="1">
        <v>45657</v>
      </c>
      <c r="B732" t="s">
        <v>991</v>
      </c>
      <c r="C732" t="s">
        <v>992</v>
      </c>
      <c r="D732" s="4">
        <v>3000</v>
      </c>
    </row>
    <row r="733" spans="1:4" x14ac:dyDescent="0.25">
      <c r="A733" s="1">
        <v>45322</v>
      </c>
      <c r="B733" t="s">
        <v>1247</v>
      </c>
      <c r="C733" t="s">
        <v>1248</v>
      </c>
      <c r="D733" s="4">
        <v>1750</v>
      </c>
    </row>
    <row r="734" spans="1:4" x14ac:dyDescent="0.25">
      <c r="A734" s="1">
        <v>45351</v>
      </c>
      <c r="B734" t="s">
        <v>1247</v>
      </c>
      <c r="C734" t="s">
        <v>1248</v>
      </c>
      <c r="D734" s="4">
        <v>1750</v>
      </c>
    </row>
    <row r="735" spans="1:4" x14ac:dyDescent="0.25">
      <c r="A735" s="1">
        <v>45382</v>
      </c>
      <c r="B735" t="s">
        <v>1247</v>
      </c>
      <c r="C735" t="s">
        <v>1248</v>
      </c>
      <c r="D735" s="4">
        <v>1750</v>
      </c>
    </row>
    <row r="736" spans="1:4" x14ac:dyDescent="0.25">
      <c r="A736" s="1">
        <v>45412</v>
      </c>
      <c r="B736" t="s">
        <v>1247</v>
      </c>
      <c r="C736" t="s">
        <v>1248</v>
      </c>
      <c r="D736" s="4">
        <v>7000</v>
      </c>
    </row>
    <row r="737" spans="1:4" x14ac:dyDescent="0.25">
      <c r="A737" s="1">
        <v>45443</v>
      </c>
      <c r="B737" t="s">
        <v>1247</v>
      </c>
      <c r="C737" t="s">
        <v>1248</v>
      </c>
      <c r="D737" s="4">
        <v>8750</v>
      </c>
    </row>
    <row r="738" spans="1:4" x14ac:dyDescent="0.25">
      <c r="A738" s="1">
        <v>45473</v>
      </c>
      <c r="B738" t="s">
        <v>1247</v>
      </c>
      <c r="C738" t="s">
        <v>1248</v>
      </c>
      <c r="D738" s="4">
        <v>10500</v>
      </c>
    </row>
    <row r="739" spans="1:4" x14ac:dyDescent="0.25">
      <c r="A739" s="1">
        <v>45504</v>
      </c>
      <c r="B739" t="s">
        <v>1247</v>
      </c>
      <c r="C739" t="s">
        <v>1248</v>
      </c>
      <c r="D739" s="4">
        <v>12250</v>
      </c>
    </row>
    <row r="740" spans="1:4" x14ac:dyDescent="0.25">
      <c r="A740" s="1">
        <v>45535</v>
      </c>
      <c r="B740" t="s">
        <v>1247</v>
      </c>
      <c r="C740" t="s">
        <v>1248</v>
      </c>
      <c r="D740" s="4">
        <v>14000</v>
      </c>
    </row>
    <row r="741" spans="1:4" x14ac:dyDescent="0.25">
      <c r="A741" s="1">
        <v>45565</v>
      </c>
      <c r="B741" t="s">
        <v>1247</v>
      </c>
      <c r="C741" t="s">
        <v>1248</v>
      </c>
      <c r="D741" s="4">
        <v>15750</v>
      </c>
    </row>
    <row r="742" spans="1:4" x14ac:dyDescent="0.25">
      <c r="A742" s="1">
        <v>45596</v>
      </c>
      <c r="B742" t="s">
        <v>1247</v>
      </c>
      <c r="C742" t="s">
        <v>1248</v>
      </c>
      <c r="D742" s="4">
        <v>17500</v>
      </c>
    </row>
    <row r="743" spans="1:4" x14ac:dyDescent="0.25">
      <c r="A743" s="1">
        <v>45626</v>
      </c>
      <c r="B743" t="s">
        <v>1247</v>
      </c>
      <c r="C743" t="s">
        <v>1248</v>
      </c>
      <c r="D743" s="4">
        <v>19250</v>
      </c>
    </row>
    <row r="744" spans="1:4" x14ac:dyDescent="0.25">
      <c r="A744" s="1">
        <v>45657</v>
      </c>
      <c r="B744" t="s">
        <v>1247</v>
      </c>
      <c r="C744" t="s">
        <v>1248</v>
      </c>
      <c r="D744" s="4">
        <v>21000</v>
      </c>
    </row>
    <row r="745" spans="1:4" x14ac:dyDescent="0.25">
      <c r="A745" s="1">
        <v>45322</v>
      </c>
      <c r="B745" t="s">
        <v>828</v>
      </c>
      <c r="C745" t="s">
        <v>829</v>
      </c>
      <c r="D745" s="4">
        <v>173.41666666666666</v>
      </c>
    </row>
    <row r="746" spans="1:4" x14ac:dyDescent="0.25">
      <c r="A746" s="1">
        <v>45351</v>
      </c>
      <c r="B746" t="s">
        <v>828</v>
      </c>
      <c r="C746" t="s">
        <v>829</v>
      </c>
      <c r="D746" s="4">
        <v>173.41666666666666</v>
      </c>
    </row>
    <row r="747" spans="1:4" x14ac:dyDescent="0.25">
      <c r="A747" s="1">
        <v>45382</v>
      </c>
      <c r="B747" t="s">
        <v>828</v>
      </c>
      <c r="C747" t="s">
        <v>829</v>
      </c>
      <c r="D747" s="4">
        <v>173.41666666666666</v>
      </c>
    </row>
    <row r="748" spans="1:4" x14ac:dyDescent="0.25">
      <c r="A748" s="1">
        <v>45412</v>
      </c>
      <c r="B748" t="s">
        <v>828</v>
      </c>
      <c r="C748" t="s">
        <v>829</v>
      </c>
      <c r="D748" s="4">
        <v>693.66666666666663</v>
      </c>
    </row>
    <row r="749" spans="1:4" x14ac:dyDescent="0.25">
      <c r="A749" s="1">
        <v>45443</v>
      </c>
      <c r="B749" t="s">
        <v>828</v>
      </c>
      <c r="C749" t="s">
        <v>829</v>
      </c>
      <c r="D749" s="4">
        <v>867.08333333333326</v>
      </c>
    </row>
    <row r="750" spans="1:4" x14ac:dyDescent="0.25">
      <c r="A750" s="1">
        <v>45473</v>
      </c>
      <c r="B750" t="s">
        <v>828</v>
      </c>
      <c r="C750" t="s">
        <v>829</v>
      </c>
      <c r="D750" s="4">
        <v>1040.5</v>
      </c>
    </row>
    <row r="751" spans="1:4" x14ac:dyDescent="0.25">
      <c r="A751" s="1">
        <v>45504</v>
      </c>
      <c r="B751" t="s">
        <v>828</v>
      </c>
      <c r="C751" t="s">
        <v>829</v>
      </c>
      <c r="D751" s="4">
        <v>1213.9166666666667</v>
      </c>
    </row>
    <row r="752" spans="1:4" x14ac:dyDescent="0.25">
      <c r="A752" s="1">
        <v>45535</v>
      </c>
      <c r="B752" t="s">
        <v>828</v>
      </c>
      <c r="C752" t="s">
        <v>829</v>
      </c>
      <c r="D752" s="4">
        <v>1387.3333333333335</v>
      </c>
    </row>
    <row r="753" spans="1:4" x14ac:dyDescent="0.25">
      <c r="A753" s="1">
        <v>45565</v>
      </c>
      <c r="B753" t="s">
        <v>828</v>
      </c>
      <c r="C753" t="s">
        <v>829</v>
      </c>
      <c r="D753" s="4">
        <v>1560.7500000000002</v>
      </c>
    </row>
    <row r="754" spans="1:4" x14ac:dyDescent="0.25">
      <c r="A754" s="1">
        <v>45596</v>
      </c>
      <c r="B754" t="s">
        <v>828</v>
      </c>
      <c r="C754" t="s">
        <v>829</v>
      </c>
      <c r="D754" s="4">
        <v>1734.166666666667</v>
      </c>
    </row>
    <row r="755" spans="1:4" x14ac:dyDescent="0.25">
      <c r="A755" s="1">
        <v>45626</v>
      </c>
      <c r="B755" t="s">
        <v>828</v>
      </c>
      <c r="C755" t="s">
        <v>829</v>
      </c>
      <c r="D755" s="4">
        <v>1907.5833333333337</v>
      </c>
    </row>
    <row r="756" spans="1:4" x14ac:dyDescent="0.25">
      <c r="A756" s="1">
        <v>45657</v>
      </c>
      <c r="B756" t="s">
        <v>828</v>
      </c>
      <c r="C756" t="s">
        <v>829</v>
      </c>
      <c r="D756" s="4">
        <v>2081.0000000000005</v>
      </c>
    </row>
    <row r="757" spans="1:4" x14ac:dyDescent="0.25">
      <c r="A757" s="1">
        <v>45322</v>
      </c>
      <c r="B757" t="s">
        <v>1302</v>
      </c>
      <c r="C757" t="s">
        <v>1303</v>
      </c>
      <c r="D757" s="4">
        <v>0</v>
      </c>
    </row>
    <row r="758" spans="1:4" x14ac:dyDescent="0.25">
      <c r="A758" s="1">
        <v>45351</v>
      </c>
      <c r="B758" t="s">
        <v>1302</v>
      </c>
      <c r="C758" t="s">
        <v>1303</v>
      </c>
      <c r="D758" s="4">
        <v>0</v>
      </c>
    </row>
    <row r="759" spans="1:4" x14ac:dyDescent="0.25">
      <c r="A759" s="1">
        <v>45382</v>
      </c>
      <c r="B759" t="s">
        <v>1302</v>
      </c>
      <c r="C759" t="s">
        <v>1303</v>
      </c>
      <c r="D759" s="4">
        <v>0</v>
      </c>
    </row>
    <row r="760" spans="1:4" x14ac:dyDescent="0.25">
      <c r="A760" s="1">
        <v>45412</v>
      </c>
      <c r="B760" t="s">
        <v>1302</v>
      </c>
      <c r="C760" t="s">
        <v>1303</v>
      </c>
      <c r="D760" s="4">
        <v>0</v>
      </c>
    </row>
    <row r="761" spans="1:4" x14ac:dyDescent="0.25">
      <c r="A761" s="1">
        <v>45443</v>
      </c>
      <c r="B761" t="s">
        <v>1302</v>
      </c>
      <c r="C761" t="s">
        <v>1303</v>
      </c>
      <c r="D761" s="4">
        <v>0</v>
      </c>
    </row>
    <row r="762" spans="1:4" x14ac:dyDescent="0.25">
      <c r="A762" s="1">
        <v>45473</v>
      </c>
      <c r="B762" t="s">
        <v>1302</v>
      </c>
      <c r="C762" t="s">
        <v>1303</v>
      </c>
      <c r="D762" s="4">
        <v>0</v>
      </c>
    </row>
    <row r="763" spans="1:4" x14ac:dyDescent="0.25">
      <c r="A763" s="1">
        <v>45504</v>
      </c>
      <c r="B763" t="s">
        <v>1302</v>
      </c>
      <c r="C763" t="s">
        <v>1303</v>
      </c>
      <c r="D763" s="4">
        <v>0</v>
      </c>
    </row>
    <row r="764" spans="1:4" x14ac:dyDescent="0.25">
      <c r="A764" s="1">
        <v>45535</v>
      </c>
      <c r="B764" t="s">
        <v>1302</v>
      </c>
      <c r="C764" t="s">
        <v>1303</v>
      </c>
      <c r="D764" s="4">
        <v>0</v>
      </c>
    </row>
    <row r="765" spans="1:4" x14ac:dyDescent="0.25">
      <c r="A765" s="1">
        <v>45565</v>
      </c>
      <c r="B765" t="s">
        <v>1302</v>
      </c>
      <c r="C765" t="s">
        <v>1303</v>
      </c>
      <c r="D765" s="4">
        <v>0</v>
      </c>
    </row>
    <row r="766" spans="1:4" x14ac:dyDescent="0.25">
      <c r="A766" s="1">
        <v>45596</v>
      </c>
      <c r="B766" t="s">
        <v>1302</v>
      </c>
      <c r="C766" t="s">
        <v>1303</v>
      </c>
      <c r="D766" s="4">
        <v>0</v>
      </c>
    </row>
    <row r="767" spans="1:4" x14ac:dyDescent="0.25">
      <c r="A767" s="1">
        <v>45626</v>
      </c>
      <c r="B767" t="s">
        <v>1302</v>
      </c>
      <c r="C767" t="s">
        <v>1303</v>
      </c>
      <c r="D767" s="4">
        <v>0</v>
      </c>
    </row>
    <row r="768" spans="1:4" x14ac:dyDescent="0.25">
      <c r="A768" s="1">
        <v>45657</v>
      </c>
      <c r="B768" t="s">
        <v>1302</v>
      </c>
      <c r="C768" t="s">
        <v>1303</v>
      </c>
      <c r="D768" s="4">
        <v>0</v>
      </c>
    </row>
    <row r="769" spans="1:4" x14ac:dyDescent="0.25">
      <c r="A769" s="1">
        <v>45322</v>
      </c>
      <c r="B769" t="s">
        <v>1146</v>
      </c>
      <c r="C769" t="s">
        <v>1147</v>
      </c>
      <c r="D769" s="4">
        <v>2550</v>
      </c>
    </row>
    <row r="770" spans="1:4" x14ac:dyDescent="0.25">
      <c r="A770" s="1">
        <v>45351</v>
      </c>
      <c r="B770" t="s">
        <v>1146</v>
      </c>
      <c r="C770" t="s">
        <v>1147</v>
      </c>
      <c r="D770" s="4">
        <v>2550</v>
      </c>
    </row>
    <row r="771" spans="1:4" x14ac:dyDescent="0.25">
      <c r="A771" s="1">
        <v>45382</v>
      </c>
      <c r="B771" t="s">
        <v>1146</v>
      </c>
      <c r="C771" t="s">
        <v>1147</v>
      </c>
      <c r="D771" s="4">
        <v>2550</v>
      </c>
    </row>
    <row r="772" spans="1:4" x14ac:dyDescent="0.25">
      <c r="A772" s="1">
        <v>45412</v>
      </c>
      <c r="B772" t="s">
        <v>1146</v>
      </c>
      <c r="C772" t="s">
        <v>1147</v>
      </c>
      <c r="D772" s="4">
        <v>10200</v>
      </c>
    </row>
    <row r="773" spans="1:4" x14ac:dyDescent="0.25">
      <c r="A773" s="1">
        <v>45443</v>
      </c>
      <c r="B773" t="s">
        <v>1146</v>
      </c>
      <c r="C773" t="s">
        <v>1147</v>
      </c>
      <c r="D773" s="4">
        <v>12750</v>
      </c>
    </row>
    <row r="774" spans="1:4" x14ac:dyDescent="0.25">
      <c r="A774" s="1">
        <v>45473</v>
      </c>
      <c r="B774" t="s">
        <v>1146</v>
      </c>
      <c r="C774" t="s">
        <v>1147</v>
      </c>
      <c r="D774" s="4">
        <v>15300</v>
      </c>
    </row>
    <row r="775" spans="1:4" x14ac:dyDescent="0.25">
      <c r="A775" s="1">
        <v>45504</v>
      </c>
      <c r="B775" t="s">
        <v>1146</v>
      </c>
      <c r="C775" t="s">
        <v>1147</v>
      </c>
      <c r="D775" s="4">
        <v>17850</v>
      </c>
    </row>
    <row r="776" spans="1:4" x14ac:dyDescent="0.25">
      <c r="A776" s="1">
        <v>45535</v>
      </c>
      <c r="B776" t="s">
        <v>1146</v>
      </c>
      <c r="C776" t="s">
        <v>1147</v>
      </c>
      <c r="D776" s="4">
        <v>20400</v>
      </c>
    </row>
    <row r="777" spans="1:4" x14ac:dyDescent="0.25">
      <c r="A777" s="1">
        <v>45565</v>
      </c>
      <c r="B777" t="s">
        <v>1146</v>
      </c>
      <c r="C777" t="s">
        <v>1147</v>
      </c>
      <c r="D777" s="4">
        <v>22950</v>
      </c>
    </row>
    <row r="778" spans="1:4" x14ac:dyDescent="0.25">
      <c r="A778" s="1">
        <v>45596</v>
      </c>
      <c r="B778" t="s">
        <v>1146</v>
      </c>
      <c r="C778" t="s">
        <v>1147</v>
      </c>
      <c r="D778" s="4">
        <v>25500</v>
      </c>
    </row>
    <row r="779" spans="1:4" x14ac:dyDescent="0.25">
      <c r="A779" s="1">
        <v>45626</v>
      </c>
      <c r="B779" t="s">
        <v>1146</v>
      </c>
      <c r="C779" t="s">
        <v>1147</v>
      </c>
      <c r="D779" s="4">
        <v>28050</v>
      </c>
    </row>
    <row r="780" spans="1:4" x14ac:dyDescent="0.25">
      <c r="A780" s="1">
        <v>45657</v>
      </c>
      <c r="B780" t="s">
        <v>1146</v>
      </c>
      <c r="C780" t="s">
        <v>1147</v>
      </c>
      <c r="D780" s="4">
        <v>30600</v>
      </c>
    </row>
    <row r="781" spans="1:4" x14ac:dyDescent="0.25">
      <c r="A781" s="1">
        <v>45322</v>
      </c>
      <c r="B781" t="s">
        <v>702</v>
      </c>
      <c r="C781" t="s">
        <v>703</v>
      </c>
      <c r="D781" s="4">
        <v>1083.3333333333333</v>
      </c>
    </row>
    <row r="782" spans="1:4" x14ac:dyDescent="0.25">
      <c r="A782" s="1">
        <v>45351</v>
      </c>
      <c r="B782" t="s">
        <v>702</v>
      </c>
      <c r="C782" t="s">
        <v>703</v>
      </c>
      <c r="D782" s="4">
        <v>1083.3333333333333</v>
      </c>
    </row>
    <row r="783" spans="1:4" x14ac:dyDescent="0.25">
      <c r="A783" s="1">
        <v>45382</v>
      </c>
      <c r="B783" t="s">
        <v>702</v>
      </c>
      <c r="C783" t="s">
        <v>703</v>
      </c>
      <c r="D783" s="4">
        <v>1083.3333333333333</v>
      </c>
    </row>
    <row r="784" spans="1:4" x14ac:dyDescent="0.25">
      <c r="A784" s="1">
        <v>45412</v>
      </c>
      <c r="B784" t="s">
        <v>702</v>
      </c>
      <c r="C784" t="s">
        <v>703</v>
      </c>
      <c r="D784" s="4">
        <v>4333.333333333333</v>
      </c>
    </row>
    <row r="785" spans="1:4" x14ac:dyDescent="0.25">
      <c r="A785" s="1">
        <v>45443</v>
      </c>
      <c r="B785" t="s">
        <v>702</v>
      </c>
      <c r="C785" t="s">
        <v>703</v>
      </c>
      <c r="D785" s="4">
        <v>5416.6666666666661</v>
      </c>
    </row>
    <row r="786" spans="1:4" x14ac:dyDescent="0.25">
      <c r="A786" s="1">
        <v>45473</v>
      </c>
      <c r="B786" t="s">
        <v>702</v>
      </c>
      <c r="C786" t="s">
        <v>703</v>
      </c>
      <c r="D786" s="4">
        <v>6499.9999999999991</v>
      </c>
    </row>
    <row r="787" spans="1:4" x14ac:dyDescent="0.25">
      <c r="A787" s="1">
        <v>45504</v>
      </c>
      <c r="B787" t="s">
        <v>702</v>
      </c>
      <c r="C787" t="s">
        <v>703</v>
      </c>
      <c r="D787" s="4">
        <v>7583.3333333333321</v>
      </c>
    </row>
    <row r="788" spans="1:4" x14ac:dyDescent="0.25">
      <c r="A788" s="1">
        <v>45535</v>
      </c>
      <c r="B788" t="s">
        <v>702</v>
      </c>
      <c r="C788" t="s">
        <v>703</v>
      </c>
      <c r="D788" s="4">
        <v>8666.6666666666661</v>
      </c>
    </row>
    <row r="789" spans="1:4" x14ac:dyDescent="0.25">
      <c r="A789" s="1">
        <v>45565</v>
      </c>
      <c r="B789" t="s">
        <v>702</v>
      </c>
      <c r="C789" t="s">
        <v>703</v>
      </c>
      <c r="D789" s="4">
        <v>9750</v>
      </c>
    </row>
    <row r="790" spans="1:4" x14ac:dyDescent="0.25">
      <c r="A790" s="1">
        <v>45596</v>
      </c>
      <c r="B790" t="s">
        <v>702</v>
      </c>
      <c r="C790" t="s">
        <v>703</v>
      </c>
      <c r="D790" s="4">
        <v>10833.333333333334</v>
      </c>
    </row>
    <row r="791" spans="1:4" x14ac:dyDescent="0.25">
      <c r="A791" s="1">
        <v>45626</v>
      </c>
      <c r="B791" t="s">
        <v>702</v>
      </c>
      <c r="C791" t="s">
        <v>703</v>
      </c>
      <c r="D791" s="4">
        <v>11916.666666666668</v>
      </c>
    </row>
    <row r="792" spans="1:4" x14ac:dyDescent="0.25">
      <c r="A792" s="1">
        <v>45657</v>
      </c>
      <c r="B792" t="s">
        <v>702</v>
      </c>
      <c r="C792" t="s">
        <v>703</v>
      </c>
      <c r="D792" s="4">
        <v>13000.000000000002</v>
      </c>
    </row>
    <row r="793" spans="1:4" x14ac:dyDescent="0.25">
      <c r="A793" s="1">
        <v>45322</v>
      </c>
      <c r="B793" t="s">
        <v>1273</v>
      </c>
      <c r="C793" t="s">
        <v>1274</v>
      </c>
      <c r="D793" s="4">
        <v>693.33333333333337</v>
      </c>
    </row>
    <row r="794" spans="1:4" x14ac:dyDescent="0.25">
      <c r="A794" s="1">
        <v>45351</v>
      </c>
      <c r="B794" t="s">
        <v>1273</v>
      </c>
      <c r="C794" t="s">
        <v>1274</v>
      </c>
      <c r="D794" s="4">
        <v>693.33333333333337</v>
      </c>
    </row>
    <row r="795" spans="1:4" x14ac:dyDescent="0.25">
      <c r="A795" s="1">
        <v>45382</v>
      </c>
      <c r="B795" t="s">
        <v>1273</v>
      </c>
      <c r="C795" t="s">
        <v>1274</v>
      </c>
      <c r="D795" s="4">
        <v>693.33333333333337</v>
      </c>
    </row>
    <row r="796" spans="1:4" x14ac:dyDescent="0.25">
      <c r="A796" s="1">
        <v>45412</v>
      </c>
      <c r="B796" t="s">
        <v>1273</v>
      </c>
      <c r="C796" t="s">
        <v>1274</v>
      </c>
      <c r="D796" s="4">
        <v>2773.3333333333335</v>
      </c>
    </row>
    <row r="797" spans="1:4" x14ac:dyDescent="0.25">
      <c r="A797" s="1">
        <v>45443</v>
      </c>
      <c r="B797" t="s">
        <v>1273</v>
      </c>
      <c r="C797" t="s">
        <v>1274</v>
      </c>
      <c r="D797" s="4">
        <v>3466.666666666667</v>
      </c>
    </row>
    <row r="798" spans="1:4" x14ac:dyDescent="0.25">
      <c r="A798" s="1">
        <v>45473</v>
      </c>
      <c r="B798" t="s">
        <v>1273</v>
      </c>
      <c r="C798" t="s">
        <v>1274</v>
      </c>
      <c r="D798" s="4">
        <v>4160</v>
      </c>
    </row>
    <row r="799" spans="1:4" x14ac:dyDescent="0.25">
      <c r="A799" s="1">
        <v>45504</v>
      </c>
      <c r="B799" t="s">
        <v>1273</v>
      </c>
      <c r="C799" t="s">
        <v>1274</v>
      </c>
      <c r="D799" s="4">
        <v>4853.333333333333</v>
      </c>
    </row>
    <row r="800" spans="1:4" x14ac:dyDescent="0.25">
      <c r="A800" s="1">
        <v>45535</v>
      </c>
      <c r="B800" t="s">
        <v>1273</v>
      </c>
      <c r="C800" t="s">
        <v>1274</v>
      </c>
      <c r="D800" s="4">
        <v>5546.6666666666661</v>
      </c>
    </row>
    <row r="801" spans="1:4" x14ac:dyDescent="0.25">
      <c r="A801" s="1">
        <v>45565</v>
      </c>
      <c r="B801" t="s">
        <v>1273</v>
      </c>
      <c r="C801" t="s">
        <v>1274</v>
      </c>
      <c r="D801" s="4">
        <v>6239.9999999999991</v>
      </c>
    </row>
    <row r="802" spans="1:4" x14ac:dyDescent="0.25">
      <c r="A802" s="1">
        <v>45596</v>
      </c>
      <c r="B802" t="s">
        <v>1273</v>
      </c>
      <c r="C802" t="s">
        <v>1274</v>
      </c>
      <c r="D802" s="4">
        <v>6933.3333333333321</v>
      </c>
    </row>
    <row r="803" spans="1:4" x14ac:dyDescent="0.25">
      <c r="A803" s="1">
        <v>45626</v>
      </c>
      <c r="B803" t="s">
        <v>1273</v>
      </c>
      <c r="C803" t="s">
        <v>1274</v>
      </c>
      <c r="D803" s="4">
        <v>7626.6666666666652</v>
      </c>
    </row>
    <row r="804" spans="1:4" x14ac:dyDescent="0.25">
      <c r="A804" s="1">
        <v>45657</v>
      </c>
      <c r="B804" t="s">
        <v>1273</v>
      </c>
      <c r="C804" t="s">
        <v>1274</v>
      </c>
      <c r="D804" s="4">
        <v>8319.9999999999982</v>
      </c>
    </row>
    <row r="805" spans="1:4" x14ac:dyDescent="0.25">
      <c r="A805" s="1">
        <v>45322</v>
      </c>
      <c r="B805" t="s">
        <v>1312</v>
      </c>
      <c r="C805" t="s">
        <v>1313</v>
      </c>
      <c r="D805" s="4">
        <v>1476.75</v>
      </c>
    </row>
    <row r="806" spans="1:4" x14ac:dyDescent="0.25">
      <c r="A806" s="1">
        <v>45351</v>
      </c>
      <c r="B806" t="s">
        <v>1312</v>
      </c>
      <c r="C806" t="s">
        <v>1313</v>
      </c>
      <c r="D806" s="4">
        <v>1476.75</v>
      </c>
    </row>
    <row r="807" spans="1:4" x14ac:dyDescent="0.25">
      <c r="A807" s="1">
        <v>45382</v>
      </c>
      <c r="B807" t="s">
        <v>1312</v>
      </c>
      <c r="C807" t="s">
        <v>1313</v>
      </c>
      <c r="D807" s="4">
        <v>1476.75</v>
      </c>
    </row>
    <row r="808" spans="1:4" x14ac:dyDescent="0.25">
      <c r="A808" s="1">
        <v>45412</v>
      </c>
      <c r="B808" t="s">
        <v>1312</v>
      </c>
      <c r="C808" t="s">
        <v>1313</v>
      </c>
      <c r="D808" s="4">
        <v>5907</v>
      </c>
    </row>
    <row r="809" spans="1:4" x14ac:dyDescent="0.25">
      <c r="A809" s="1">
        <v>45443</v>
      </c>
      <c r="B809" t="s">
        <v>1312</v>
      </c>
      <c r="C809" t="s">
        <v>1313</v>
      </c>
      <c r="D809" s="4">
        <v>7383.75</v>
      </c>
    </row>
    <row r="810" spans="1:4" x14ac:dyDescent="0.25">
      <c r="A810" s="1">
        <v>45473</v>
      </c>
      <c r="B810" t="s">
        <v>1312</v>
      </c>
      <c r="C810" t="s">
        <v>1313</v>
      </c>
      <c r="D810" s="4">
        <v>8860.5</v>
      </c>
    </row>
    <row r="811" spans="1:4" x14ac:dyDescent="0.25">
      <c r="A811" s="1">
        <v>45504</v>
      </c>
      <c r="B811" t="s">
        <v>1312</v>
      </c>
      <c r="C811" t="s">
        <v>1313</v>
      </c>
      <c r="D811" s="4">
        <v>10337.25</v>
      </c>
    </row>
    <row r="812" spans="1:4" x14ac:dyDescent="0.25">
      <c r="A812" s="1">
        <v>45535</v>
      </c>
      <c r="B812" t="s">
        <v>1312</v>
      </c>
      <c r="C812" t="s">
        <v>1313</v>
      </c>
      <c r="D812" s="4">
        <v>11814</v>
      </c>
    </row>
    <row r="813" spans="1:4" x14ac:dyDescent="0.25">
      <c r="A813" s="1">
        <v>45565</v>
      </c>
      <c r="B813" t="s">
        <v>1312</v>
      </c>
      <c r="C813" t="s">
        <v>1313</v>
      </c>
      <c r="D813" s="4">
        <v>13290.75</v>
      </c>
    </row>
    <row r="814" spans="1:4" x14ac:dyDescent="0.25">
      <c r="A814" s="1">
        <v>45596</v>
      </c>
      <c r="B814" t="s">
        <v>1312</v>
      </c>
      <c r="C814" t="s">
        <v>1313</v>
      </c>
      <c r="D814" s="4">
        <v>14767.5</v>
      </c>
    </row>
    <row r="815" spans="1:4" x14ac:dyDescent="0.25">
      <c r="A815" s="1">
        <v>45626</v>
      </c>
      <c r="B815" t="s">
        <v>1312</v>
      </c>
      <c r="C815" t="s">
        <v>1313</v>
      </c>
      <c r="D815" s="4">
        <v>16244.25</v>
      </c>
    </row>
    <row r="816" spans="1:4" x14ac:dyDescent="0.25">
      <c r="A816" s="1">
        <v>45657</v>
      </c>
      <c r="B816" t="s">
        <v>1312</v>
      </c>
      <c r="C816" t="s">
        <v>1313</v>
      </c>
      <c r="D816" s="4">
        <v>17721</v>
      </c>
    </row>
    <row r="817" spans="1:4" x14ac:dyDescent="0.25">
      <c r="A817" s="1">
        <v>45322</v>
      </c>
      <c r="B817" t="s">
        <v>650</v>
      </c>
      <c r="C817" t="s">
        <v>651</v>
      </c>
      <c r="D817" s="4">
        <v>5500</v>
      </c>
    </row>
    <row r="818" spans="1:4" x14ac:dyDescent="0.25">
      <c r="A818" s="1">
        <v>45351</v>
      </c>
      <c r="B818" t="s">
        <v>650</v>
      </c>
      <c r="C818" t="s">
        <v>651</v>
      </c>
      <c r="D818" s="4">
        <v>5000</v>
      </c>
    </row>
    <row r="819" spans="1:4" x14ac:dyDescent="0.25">
      <c r="A819" s="1">
        <v>45382</v>
      </c>
      <c r="B819" t="s">
        <v>650</v>
      </c>
      <c r="C819" t="s">
        <v>651</v>
      </c>
      <c r="D819" s="4">
        <v>5000</v>
      </c>
    </row>
    <row r="820" spans="1:4" x14ac:dyDescent="0.25">
      <c r="A820" s="1">
        <v>45412</v>
      </c>
      <c r="B820" t="s">
        <v>650</v>
      </c>
      <c r="C820" t="s">
        <v>651</v>
      </c>
      <c r="D820" s="4">
        <v>20000</v>
      </c>
    </row>
    <row r="821" spans="1:4" x14ac:dyDescent="0.25">
      <c r="A821" s="1">
        <v>45443</v>
      </c>
      <c r="B821" t="s">
        <v>650</v>
      </c>
      <c r="C821" t="s">
        <v>651</v>
      </c>
      <c r="D821" s="4">
        <v>25000</v>
      </c>
    </row>
    <row r="822" spans="1:4" x14ac:dyDescent="0.25">
      <c r="A822" s="1">
        <v>45473</v>
      </c>
      <c r="B822" t="s">
        <v>650</v>
      </c>
      <c r="C822" t="s">
        <v>651</v>
      </c>
      <c r="D822" s="4">
        <v>30000</v>
      </c>
    </row>
    <row r="823" spans="1:4" x14ac:dyDescent="0.25">
      <c r="A823" s="1">
        <v>45504</v>
      </c>
      <c r="B823" t="s">
        <v>650</v>
      </c>
      <c r="C823" t="s">
        <v>651</v>
      </c>
      <c r="D823" s="4">
        <v>35000</v>
      </c>
    </row>
    <row r="824" spans="1:4" x14ac:dyDescent="0.25">
      <c r="A824" s="1">
        <v>45535</v>
      </c>
      <c r="B824" t="s">
        <v>650</v>
      </c>
      <c r="C824" t="s">
        <v>651</v>
      </c>
      <c r="D824" s="4">
        <v>40000</v>
      </c>
    </row>
    <row r="825" spans="1:4" x14ac:dyDescent="0.25">
      <c r="A825" s="1">
        <v>45565</v>
      </c>
      <c r="B825" t="s">
        <v>650</v>
      </c>
      <c r="C825" t="s">
        <v>651</v>
      </c>
      <c r="D825" s="4">
        <v>45000</v>
      </c>
    </row>
    <row r="826" spans="1:4" x14ac:dyDescent="0.25">
      <c r="A826" s="1">
        <v>45596</v>
      </c>
      <c r="B826" t="s">
        <v>650</v>
      </c>
      <c r="C826" t="s">
        <v>651</v>
      </c>
      <c r="D826" s="4">
        <v>50000</v>
      </c>
    </row>
    <row r="827" spans="1:4" x14ac:dyDescent="0.25">
      <c r="A827" s="1">
        <v>45626</v>
      </c>
      <c r="B827" t="s">
        <v>650</v>
      </c>
      <c r="C827" t="s">
        <v>651</v>
      </c>
      <c r="D827" s="4">
        <v>55000</v>
      </c>
    </row>
    <row r="828" spans="1:4" x14ac:dyDescent="0.25">
      <c r="A828" s="1">
        <v>45657</v>
      </c>
      <c r="B828" t="s">
        <v>650</v>
      </c>
      <c r="C828" t="s">
        <v>651</v>
      </c>
      <c r="D828" s="4">
        <v>60000</v>
      </c>
    </row>
    <row r="829" spans="1:4" x14ac:dyDescent="0.25">
      <c r="A829" s="1">
        <v>45322</v>
      </c>
      <c r="B829" t="s">
        <v>963</v>
      </c>
      <c r="C829" t="s">
        <v>964</v>
      </c>
      <c r="D829" s="4">
        <v>0</v>
      </c>
    </row>
    <row r="830" spans="1:4" x14ac:dyDescent="0.25">
      <c r="A830" s="1">
        <v>45351</v>
      </c>
      <c r="B830" t="s">
        <v>963</v>
      </c>
      <c r="C830" t="s">
        <v>964</v>
      </c>
      <c r="D830" s="4">
        <v>0</v>
      </c>
    </row>
    <row r="831" spans="1:4" x14ac:dyDescent="0.25">
      <c r="A831" s="1">
        <v>45382</v>
      </c>
      <c r="B831" t="s">
        <v>963</v>
      </c>
      <c r="C831" t="s">
        <v>964</v>
      </c>
      <c r="D831" s="4">
        <v>0</v>
      </c>
    </row>
    <row r="832" spans="1:4" x14ac:dyDescent="0.25">
      <c r="A832" s="1">
        <v>45412</v>
      </c>
      <c r="B832" t="s">
        <v>963</v>
      </c>
      <c r="C832" t="s">
        <v>964</v>
      </c>
      <c r="D832" s="4">
        <v>0</v>
      </c>
    </row>
    <row r="833" spans="1:4" x14ac:dyDescent="0.25">
      <c r="A833" s="1">
        <v>45443</v>
      </c>
      <c r="B833" t="s">
        <v>963</v>
      </c>
      <c r="C833" t="s">
        <v>964</v>
      </c>
      <c r="D833" s="4">
        <v>0</v>
      </c>
    </row>
    <row r="834" spans="1:4" x14ac:dyDescent="0.25">
      <c r="A834" s="1">
        <v>45473</v>
      </c>
      <c r="B834" t="s">
        <v>963</v>
      </c>
      <c r="C834" t="s">
        <v>964</v>
      </c>
      <c r="D834" s="4">
        <v>0</v>
      </c>
    </row>
    <row r="835" spans="1:4" x14ac:dyDescent="0.25">
      <c r="A835" s="1">
        <v>45504</v>
      </c>
      <c r="B835" t="s">
        <v>963</v>
      </c>
      <c r="C835" t="s">
        <v>964</v>
      </c>
      <c r="D835" s="4">
        <v>0</v>
      </c>
    </row>
    <row r="836" spans="1:4" x14ac:dyDescent="0.25">
      <c r="A836" s="1">
        <v>45535</v>
      </c>
      <c r="B836" t="s">
        <v>963</v>
      </c>
      <c r="C836" t="s">
        <v>964</v>
      </c>
      <c r="D836" s="4">
        <v>0</v>
      </c>
    </row>
    <row r="837" spans="1:4" x14ac:dyDescent="0.25">
      <c r="A837" s="1">
        <v>45565</v>
      </c>
      <c r="B837" t="s">
        <v>963</v>
      </c>
      <c r="C837" t="s">
        <v>964</v>
      </c>
      <c r="D837" s="4">
        <v>0</v>
      </c>
    </row>
    <row r="838" spans="1:4" x14ac:dyDescent="0.25">
      <c r="A838" s="1">
        <v>45596</v>
      </c>
      <c r="B838" t="s">
        <v>963</v>
      </c>
      <c r="C838" t="s">
        <v>964</v>
      </c>
      <c r="D838" s="4">
        <v>0</v>
      </c>
    </row>
    <row r="839" spans="1:4" x14ac:dyDescent="0.25">
      <c r="A839" s="1">
        <v>45626</v>
      </c>
      <c r="B839" t="s">
        <v>963</v>
      </c>
      <c r="C839" t="s">
        <v>964</v>
      </c>
      <c r="D839" s="4">
        <v>0</v>
      </c>
    </row>
    <row r="840" spans="1:4" x14ac:dyDescent="0.25">
      <c r="A840" s="1">
        <v>45657</v>
      </c>
      <c r="B840" t="s">
        <v>963</v>
      </c>
      <c r="C840" t="s">
        <v>964</v>
      </c>
      <c r="D840" s="4">
        <v>0</v>
      </c>
    </row>
    <row r="841" spans="1:4" x14ac:dyDescent="0.25">
      <c r="A841" s="1">
        <v>45322</v>
      </c>
      <c r="B841" t="s">
        <v>1336</v>
      </c>
      <c r="C841" t="s">
        <v>1337</v>
      </c>
      <c r="D841" s="4">
        <v>0</v>
      </c>
    </row>
    <row r="842" spans="1:4" x14ac:dyDescent="0.25">
      <c r="A842" s="1">
        <v>45351</v>
      </c>
      <c r="B842" t="s">
        <v>1336</v>
      </c>
      <c r="C842" t="s">
        <v>1337</v>
      </c>
      <c r="D842" s="4">
        <v>0</v>
      </c>
    </row>
    <row r="843" spans="1:4" x14ac:dyDescent="0.25">
      <c r="A843" s="1">
        <v>45382</v>
      </c>
      <c r="B843" t="s">
        <v>1336</v>
      </c>
      <c r="C843" t="s">
        <v>1337</v>
      </c>
      <c r="D843" s="4">
        <v>15000</v>
      </c>
    </row>
    <row r="844" spans="1:4" x14ac:dyDescent="0.25">
      <c r="A844" s="1">
        <v>45412</v>
      </c>
      <c r="B844" t="s">
        <v>1336</v>
      </c>
      <c r="C844" t="s">
        <v>1337</v>
      </c>
      <c r="D844" s="4">
        <v>15000</v>
      </c>
    </row>
    <row r="845" spans="1:4" x14ac:dyDescent="0.25">
      <c r="A845" s="1">
        <v>45443</v>
      </c>
      <c r="B845" t="s">
        <v>1336</v>
      </c>
      <c r="C845" t="s">
        <v>1337</v>
      </c>
      <c r="D845" s="4">
        <v>15000</v>
      </c>
    </row>
    <row r="846" spans="1:4" x14ac:dyDescent="0.25">
      <c r="A846" s="1">
        <v>45473</v>
      </c>
      <c r="B846" t="s">
        <v>1336</v>
      </c>
      <c r="C846" t="s">
        <v>1337</v>
      </c>
      <c r="D846" s="4">
        <v>15000</v>
      </c>
    </row>
    <row r="847" spans="1:4" x14ac:dyDescent="0.25">
      <c r="A847" s="1">
        <v>45504</v>
      </c>
      <c r="B847" t="s">
        <v>1336</v>
      </c>
      <c r="C847" t="s">
        <v>1337</v>
      </c>
      <c r="D847" s="4">
        <v>15000</v>
      </c>
    </row>
    <row r="848" spans="1:4" x14ac:dyDescent="0.25">
      <c r="A848" s="1">
        <v>45535</v>
      </c>
      <c r="B848" t="s">
        <v>1336</v>
      </c>
      <c r="C848" t="s">
        <v>1337</v>
      </c>
      <c r="D848" s="4">
        <v>15000</v>
      </c>
    </row>
    <row r="849" spans="1:4" x14ac:dyDescent="0.25">
      <c r="A849" s="1">
        <v>45565</v>
      </c>
      <c r="B849" t="s">
        <v>1336</v>
      </c>
      <c r="C849" t="s">
        <v>1337</v>
      </c>
      <c r="D849" s="4">
        <v>15000</v>
      </c>
    </row>
    <row r="850" spans="1:4" x14ac:dyDescent="0.25">
      <c r="A850" s="1">
        <v>45596</v>
      </c>
      <c r="B850" t="s">
        <v>1336</v>
      </c>
      <c r="C850" t="s">
        <v>1337</v>
      </c>
      <c r="D850" s="4">
        <v>15000</v>
      </c>
    </row>
    <row r="851" spans="1:4" x14ac:dyDescent="0.25">
      <c r="A851" s="1">
        <v>45626</v>
      </c>
      <c r="B851" t="s">
        <v>1336</v>
      </c>
      <c r="C851" t="s">
        <v>1337</v>
      </c>
      <c r="D851" s="4">
        <v>15000</v>
      </c>
    </row>
    <row r="852" spans="1:4" x14ac:dyDescent="0.25">
      <c r="A852" s="1">
        <v>45657</v>
      </c>
      <c r="B852" t="s">
        <v>1336</v>
      </c>
      <c r="C852" t="s">
        <v>1337</v>
      </c>
      <c r="D852" s="4">
        <v>15000</v>
      </c>
    </row>
    <row r="853" spans="1:4" x14ac:dyDescent="0.25">
      <c r="A853" s="1">
        <v>45322</v>
      </c>
      <c r="B853" t="s">
        <v>755</v>
      </c>
      <c r="C853" t="s">
        <v>756</v>
      </c>
      <c r="D853" s="4">
        <v>0</v>
      </c>
    </row>
    <row r="854" spans="1:4" x14ac:dyDescent="0.25">
      <c r="A854" s="1">
        <v>45351</v>
      </c>
      <c r="B854" t="s">
        <v>755</v>
      </c>
      <c r="C854" t="s">
        <v>756</v>
      </c>
      <c r="D854" s="4">
        <v>0</v>
      </c>
    </row>
    <row r="855" spans="1:4" x14ac:dyDescent="0.25">
      <c r="A855" s="1">
        <v>45382</v>
      </c>
      <c r="B855" t="s">
        <v>755</v>
      </c>
      <c r="C855" t="s">
        <v>756</v>
      </c>
      <c r="D855" s="4">
        <v>0</v>
      </c>
    </row>
    <row r="856" spans="1:4" x14ac:dyDescent="0.25">
      <c r="A856" s="1">
        <v>45412</v>
      </c>
      <c r="B856" t="s">
        <v>755</v>
      </c>
      <c r="C856" t="s">
        <v>756</v>
      </c>
      <c r="D856" s="4">
        <v>0</v>
      </c>
    </row>
    <row r="857" spans="1:4" x14ac:dyDescent="0.25">
      <c r="A857" s="1">
        <v>45443</v>
      </c>
      <c r="B857" t="s">
        <v>755</v>
      </c>
      <c r="C857" t="s">
        <v>756</v>
      </c>
      <c r="D857" s="4">
        <v>0</v>
      </c>
    </row>
    <row r="858" spans="1:4" x14ac:dyDescent="0.25">
      <c r="A858" s="1">
        <v>45473</v>
      </c>
      <c r="B858" t="s">
        <v>755</v>
      </c>
      <c r="C858" t="s">
        <v>756</v>
      </c>
      <c r="D858" s="4">
        <v>0</v>
      </c>
    </row>
    <row r="859" spans="1:4" x14ac:dyDescent="0.25">
      <c r="A859" s="1">
        <v>45504</v>
      </c>
      <c r="B859" t="s">
        <v>755</v>
      </c>
      <c r="C859" t="s">
        <v>756</v>
      </c>
      <c r="D859" s="4">
        <v>0</v>
      </c>
    </row>
    <row r="860" spans="1:4" x14ac:dyDescent="0.25">
      <c r="A860" s="1">
        <v>45535</v>
      </c>
      <c r="B860" t="s">
        <v>755</v>
      </c>
      <c r="C860" t="s">
        <v>756</v>
      </c>
      <c r="D860" s="4">
        <v>0</v>
      </c>
    </row>
    <row r="861" spans="1:4" x14ac:dyDescent="0.25">
      <c r="A861" s="1">
        <v>45565</v>
      </c>
      <c r="B861" t="s">
        <v>755</v>
      </c>
      <c r="C861" t="s">
        <v>756</v>
      </c>
      <c r="D861" s="4">
        <v>0</v>
      </c>
    </row>
    <row r="862" spans="1:4" x14ac:dyDescent="0.25">
      <c r="A862" s="1">
        <v>45596</v>
      </c>
      <c r="B862" t="s">
        <v>755</v>
      </c>
      <c r="C862" t="s">
        <v>756</v>
      </c>
      <c r="D862" s="4">
        <v>0</v>
      </c>
    </row>
    <row r="863" spans="1:4" x14ac:dyDescent="0.25">
      <c r="A863" s="1">
        <v>45626</v>
      </c>
      <c r="B863" t="s">
        <v>755</v>
      </c>
      <c r="C863" t="s">
        <v>756</v>
      </c>
      <c r="D863" s="4">
        <v>0</v>
      </c>
    </row>
    <row r="864" spans="1:4" x14ac:dyDescent="0.25">
      <c r="A864" s="1">
        <v>45657</v>
      </c>
      <c r="B864" t="s">
        <v>755</v>
      </c>
      <c r="C864" t="s">
        <v>756</v>
      </c>
      <c r="D864" s="4">
        <v>0</v>
      </c>
    </row>
    <row r="865" spans="1:4" x14ac:dyDescent="0.25">
      <c r="A865" s="1">
        <v>45322</v>
      </c>
      <c r="B865" t="s">
        <v>1252</v>
      </c>
      <c r="C865" t="s">
        <v>1253</v>
      </c>
      <c r="D865" s="4">
        <v>0</v>
      </c>
    </row>
    <row r="866" spans="1:4" x14ac:dyDescent="0.25">
      <c r="A866" s="1">
        <v>45351</v>
      </c>
      <c r="B866" t="s">
        <v>1252</v>
      </c>
      <c r="C866" t="s">
        <v>1253</v>
      </c>
      <c r="D866" s="4">
        <v>0</v>
      </c>
    </row>
    <row r="867" spans="1:4" x14ac:dyDescent="0.25">
      <c r="A867" s="1">
        <v>45382</v>
      </c>
      <c r="B867" t="s">
        <v>1252</v>
      </c>
      <c r="C867" t="s">
        <v>1253</v>
      </c>
      <c r="D867" s="4">
        <v>0</v>
      </c>
    </row>
    <row r="868" spans="1:4" x14ac:dyDescent="0.25">
      <c r="A868" s="1">
        <v>45412</v>
      </c>
      <c r="B868" t="s">
        <v>1252</v>
      </c>
      <c r="C868" t="s">
        <v>1253</v>
      </c>
      <c r="D868" s="4">
        <v>0</v>
      </c>
    </row>
    <row r="869" spans="1:4" x14ac:dyDescent="0.25">
      <c r="A869" s="1">
        <v>45443</v>
      </c>
      <c r="B869" t="s">
        <v>1252</v>
      </c>
      <c r="C869" t="s">
        <v>1253</v>
      </c>
      <c r="D869" s="4">
        <v>0</v>
      </c>
    </row>
    <row r="870" spans="1:4" x14ac:dyDescent="0.25">
      <c r="A870" s="1">
        <v>45473</v>
      </c>
      <c r="B870" t="s">
        <v>1252</v>
      </c>
      <c r="C870" t="s">
        <v>1253</v>
      </c>
      <c r="D870" s="4">
        <v>0</v>
      </c>
    </row>
    <row r="871" spans="1:4" x14ac:dyDescent="0.25">
      <c r="A871" s="1">
        <v>45504</v>
      </c>
      <c r="B871" t="s">
        <v>1252</v>
      </c>
      <c r="C871" t="s">
        <v>1253</v>
      </c>
      <c r="D871" s="4">
        <v>0</v>
      </c>
    </row>
    <row r="872" spans="1:4" x14ac:dyDescent="0.25">
      <c r="A872" s="1">
        <v>45535</v>
      </c>
      <c r="B872" t="s">
        <v>1252</v>
      </c>
      <c r="C872" t="s">
        <v>1253</v>
      </c>
      <c r="D872" s="4">
        <v>0</v>
      </c>
    </row>
    <row r="873" spans="1:4" x14ac:dyDescent="0.25">
      <c r="A873" s="1">
        <v>45565</v>
      </c>
      <c r="B873" t="s">
        <v>1252</v>
      </c>
      <c r="C873" t="s">
        <v>1253</v>
      </c>
      <c r="D873" s="4">
        <v>0</v>
      </c>
    </row>
    <row r="874" spans="1:4" x14ac:dyDescent="0.25">
      <c r="A874" s="1">
        <v>45596</v>
      </c>
      <c r="B874" t="s">
        <v>1252</v>
      </c>
      <c r="C874" t="s">
        <v>1253</v>
      </c>
      <c r="D874" s="4">
        <v>0</v>
      </c>
    </row>
    <row r="875" spans="1:4" x14ac:dyDescent="0.25">
      <c r="A875" s="1">
        <v>45626</v>
      </c>
      <c r="B875" t="s">
        <v>1252</v>
      </c>
      <c r="C875" t="s">
        <v>1253</v>
      </c>
      <c r="D875" s="4">
        <v>0</v>
      </c>
    </row>
    <row r="876" spans="1:4" x14ac:dyDescent="0.25">
      <c r="A876" s="1">
        <v>45657</v>
      </c>
      <c r="B876" t="s">
        <v>1252</v>
      </c>
      <c r="C876" t="s">
        <v>1253</v>
      </c>
      <c r="D876" s="4">
        <v>0</v>
      </c>
    </row>
    <row r="877" spans="1:4" x14ac:dyDescent="0.25">
      <c r="A877" s="1">
        <v>45322</v>
      </c>
      <c r="B877" t="s">
        <v>652</v>
      </c>
      <c r="C877" t="s">
        <v>653</v>
      </c>
      <c r="D877" s="4">
        <v>1250</v>
      </c>
    </row>
    <row r="878" spans="1:4" x14ac:dyDescent="0.25">
      <c r="A878" s="1">
        <v>45351</v>
      </c>
      <c r="B878" t="s">
        <v>652</v>
      </c>
      <c r="C878" t="s">
        <v>653</v>
      </c>
      <c r="D878" s="4">
        <v>1250</v>
      </c>
    </row>
    <row r="879" spans="1:4" x14ac:dyDescent="0.25">
      <c r="A879" s="1">
        <v>45382</v>
      </c>
      <c r="B879" t="s">
        <v>652</v>
      </c>
      <c r="C879" t="s">
        <v>653</v>
      </c>
      <c r="D879" s="4">
        <v>1250</v>
      </c>
    </row>
    <row r="880" spans="1:4" x14ac:dyDescent="0.25">
      <c r="A880" s="1">
        <v>45412</v>
      </c>
      <c r="B880" t="s">
        <v>652</v>
      </c>
      <c r="C880" t="s">
        <v>653</v>
      </c>
      <c r="D880" s="4">
        <v>5000</v>
      </c>
    </row>
    <row r="881" spans="1:4" x14ac:dyDescent="0.25">
      <c r="A881" s="1">
        <v>45443</v>
      </c>
      <c r="B881" t="s">
        <v>652</v>
      </c>
      <c r="C881" t="s">
        <v>653</v>
      </c>
      <c r="D881" s="4">
        <v>6250</v>
      </c>
    </row>
    <row r="882" spans="1:4" x14ac:dyDescent="0.25">
      <c r="A882" s="1">
        <v>45473</v>
      </c>
      <c r="B882" t="s">
        <v>652</v>
      </c>
      <c r="C882" t="s">
        <v>653</v>
      </c>
      <c r="D882" s="4">
        <v>7500</v>
      </c>
    </row>
    <row r="883" spans="1:4" x14ac:dyDescent="0.25">
      <c r="A883" s="1">
        <v>45504</v>
      </c>
      <c r="B883" t="s">
        <v>652</v>
      </c>
      <c r="C883" t="s">
        <v>653</v>
      </c>
      <c r="D883" s="4">
        <v>8750</v>
      </c>
    </row>
    <row r="884" spans="1:4" x14ac:dyDescent="0.25">
      <c r="A884" s="1">
        <v>45535</v>
      </c>
      <c r="B884" t="s">
        <v>652</v>
      </c>
      <c r="C884" t="s">
        <v>653</v>
      </c>
      <c r="D884" s="4">
        <v>10000</v>
      </c>
    </row>
    <row r="885" spans="1:4" x14ac:dyDescent="0.25">
      <c r="A885" s="1">
        <v>45565</v>
      </c>
      <c r="B885" t="s">
        <v>652</v>
      </c>
      <c r="C885" t="s">
        <v>653</v>
      </c>
      <c r="D885" s="4">
        <v>11250</v>
      </c>
    </row>
    <row r="886" spans="1:4" x14ac:dyDescent="0.25">
      <c r="A886" s="1">
        <v>45596</v>
      </c>
      <c r="B886" t="s">
        <v>652</v>
      </c>
      <c r="C886" t="s">
        <v>653</v>
      </c>
      <c r="D886" s="4">
        <v>12500</v>
      </c>
    </row>
    <row r="887" spans="1:4" x14ac:dyDescent="0.25">
      <c r="A887" s="1">
        <v>45626</v>
      </c>
      <c r="B887" t="s">
        <v>652</v>
      </c>
      <c r="C887" t="s">
        <v>653</v>
      </c>
      <c r="D887" s="4">
        <v>13750</v>
      </c>
    </row>
    <row r="888" spans="1:4" x14ac:dyDescent="0.25">
      <c r="A888" s="1">
        <v>45657</v>
      </c>
      <c r="B888" t="s">
        <v>652</v>
      </c>
      <c r="C888" t="s">
        <v>653</v>
      </c>
      <c r="D888" s="4">
        <v>15000</v>
      </c>
    </row>
    <row r="889" spans="1:4" x14ac:dyDescent="0.25">
      <c r="A889" s="1">
        <v>45322</v>
      </c>
      <c r="B889" t="s">
        <v>971</v>
      </c>
      <c r="C889" t="s">
        <v>972</v>
      </c>
      <c r="D889" s="4">
        <v>166.66666666666666</v>
      </c>
    </row>
    <row r="890" spans="1:4" x14ac:dyDescent="0.25">
      <c r="A890" s="1">
        <v>45351</v>
      </c>
      <c r="B890" t="s">
        <v>971</v>
      </c>
      <c r="C890" t="s">
        <v>972</v>
      </c>
      <c r="D890" s="4">
        <v>166.66666666666666</v>
      </c>
    </row>
    <row r="891" spans="1:4" x14ac:dyDescent="0.25">
      <c r="A891" s="1">
        <v>45382</v>
      </c>
      <c r="B891" t="s">
        <v>971</v>
      </c>
      <c r="C891" t="s">
        <v>972</v>
      </c>
      <c r="D891" s="4">
        <v>166.66666666666666</v>
      </c>
    </row>
    <row r="892" spans="1:4" x14ac:dyDescent="0.25">
      <c r="A892" s="1">
        <v>45412</v>
      </c>
      <c r="B892" t="s">
        <v>971</v>
      </c>
      <c r="C892" t="s">
        <v>972</v>
      </c>
      <c r="D892" s="4">
        <v>666.66666666666663</v>
      </c>
    </row>
    <row r="893" spans="1:4" x14ac:dyDescent="0.25">
      <c r="A893" s="1">
        <v>45443</v>
      </c>
      <c r="B893" t="s">
        <v>971</v>
      </c>
      <c r="C893" t="s">
        <v>972</v>
      </c>
      <c r="D893" s="4">
        <v>833.33333333333326</v>
      </c>
    </row>
    <row r="894" spans="1:4" x14ac:dyDescent="0.25">
      <c r="A894" s="1">
        <v>45473</v>
      </c>
      <c r="B894" t="s">
        <v>971</v>
      </c>
      <c r="C894" t="s">
        <v>972</v>
      </c>
      <c r="D894" s="4">
        <v>999.99999999999989</v>
      </c>
    </row>
    <row r="895" spans="1:4" x14ac:dyDescent="0.25">
      <c r="A895" s="1">
        <v>45504</v>
      </c>
      <c r="B895" t="s">
        <v>971</v>
      </c>
      <c r="C895" t="s">
        <v>972</v>
      </c>
      <c r="D895" s="4">
        <v>1166.6666666666665</v>
      </c>
    </row>
    <row r="896" spans="1:4" x14ac:dyDescent="0.25">
      <c r="A896" s="1">
        <v>45535</v>
      </c>
      <c r="B896" t="s">
        <v>971</v>
      </c>
      <c r="C896" t="s">
        <v>972</v>
      </c>
      <c r="D896" s="4">
        <v>1333.3333333333333</v>
      </c>
    </row>
    <row r="897" spans="1:4" x14ac:dyDescent="0.25">
      <c r="A897" s="1">
        <v>45565</v>
      </c>
      <c r="B897" t="s">
        <v>971</v>
      </c>
      <c r="C897" t="s">
        <v>972</v>
      </c>
      <c r="D897" s="4">
        <v>1500</v>
      </c>
    </row>
    <row r="898" spans="1:4" x14ac:dyDescent="0.25">
      <c r="A898" s="1">
        <v>45596</v>
      </c>
      <c r="B898" t="s">
        <v>971</v>
      </c>
      <c r="C898" t="s">
        <v>972</v>
      </c>
      <c r="D898" s="4">
        <v>1666.6666666666667</v>
      </c>
    </row>
    <row r="899" spans="1:4" x14ac:dyDescent="0.25">
      <c r="A899" s="1">
        <v>45626</v>
      </c>
      <c r="B899" t="s">
        <v>971</v>
      </c>
      <c r="C899" t="s">
        <v>972</v>
      </c>
      <c r="D899" s="4">
        <v>1833.3333333333335</v>
      </c>
    </row>
    <row r="900" spans="1:4" x14ac:dyDescent="0.25">
      <c r="A900" s="1">
        <v>45657</v>
      </c>
      <c r="B900" t="s">
        <v>971</v>
      </c>
      <c r="C900" t="s">
        <v>972</v>
      </c>
      <c r="D900" s="4">
        <v>2000.0000000000002</v>
      </c>
    </row>
    <row r="901" spans="1:4" x14ac:dyDescent="0.25">
      <c r="A901" s="1">
        <v>45322</v>
      </c>
      <c r="B901" t="s">
        <v>973</v>
      </c>
      <c r="C901" t="s">
        <v>974</v>
      </c>
      <c r="D901" s="4">
        <v>956.66666666666663</v>
      </c>
    </row>
    <row r="902" spans="1:4" x14ac:dyDescent="0.25">
      <c r="A902" s="1">
        <v>45351</v>
      </c>
      <c r="B902" t="s">
        <v>973</v>
      </c>
      <c r="C902" t="s">
        <v>974</v>
      </c>
      <c r="D902" s="4">
        <v>956.66666666666663</v>
      </c>
    </row>
    <row r="903" spans="1:4" x14ac:dyDescent="0.25">
      <c r="A903" s="1">
        <v>45382</v>
      </c>
      <c r="B903" t="s">
        <v>973</v>
      </c>
      <c r="C903" t="s">
        <v>974</v>
      </c>
      <c r="D903" s="4">
        <v>956.66666666666663</v>
      </c>
    </row>
    <row r="904" spans="1:4" x14ac:dyDescent="0.25">
      <c r="A904" s="1">
        <v>45412</v>
      </c>
      <c r="B904" t="s">
        <v>973</v>
      </c>
      <c r="C904" t="s">
        <v>974</v>
      </c>
      <c r="D904" s="4">
        <v>3826.6666666666665</v>
      </c>
    </row>
    <row r="905" spans="1:4" x14ac:dyDescent="0.25">
      <c r="A905" s="1">
        <v>45443</v>
      </c>
      <c r="B905" t="s">
        <v>973</v>
      </c>
      <c r="C905" t="s">
        <v>974</v>
      </c>
      <c r="D905" s="4">
        <v>4783.333333333333</v>
      </c>
    </row>
    <row r="906" spans="1:4" x14ac:dyDescent="0.25">
      <c r="A906" s="1">
        <v>45473</v>
      </c>
      <c r="B906" t="s">
        <v>973</v>
      </c>
      <c r="C906" t="s">
        <v>974</v>
      </c>
      <c r="D906" s="4">
        <v>5740</v>
      </c>
    </row>
    <row r="907" spans="1:4" x14ac:dyDescent="0.25">
      <c r="A907" s="1">
        <v>45504</v>
      </c>
      <c r="B907" t="s">
        <v>973</v>
      </c>
      <c r="C907" t="s">
        <v>974</v>
      </c>
      <c r="D907" s="4">
        <v>6696.666666666667</v>
      </c>
    </row>
    <row r="908" spans="1:4" x14ac:dyDescent="0.25">
      <c r="A908" s="1">
        <v>45535</v>
      </c>
      <c r="B908" t="s">
        <v>973</v>
      </c>
      <c r="C908" t="s">
        <v>974</v>
      </c>
      <c r="D908" s="4">
        <v>7653.3333333333339</v>
      </c>
    </row>
    <row r="909" spans="1:4" x14ac:dyDescent="0.25">
      <c r="A909" s="1">
        <v>45565</v>
      </c>
      <c r="B909" t="s">
        <v>973</v>
      </c>
      <c r="C909" t="s">
        <v>974</v>
      </c>
      <c r="D909" s="4">
        <v>8610</v>
      </c>
    </row>
    <row r="910" spans="1:4" x14ac:dyDescent="0.25">
      <c r="A910" s="1">
        <v>45596</v>
      </c>
      <c r="B910" t="s">
        <v>973</v>
      </c>
      <c r="C910" t="s">
        <v>974</v>
      </c>
      <c r="D910" s="4">
        <v>9566.6666666666661</v>
      </c>
    </row>
    <row r="911" spans="1:4" x14ac:dyDescent="0.25">
      <c r="A911" s="1">
        <v>45626</v>
      </c>
      <c r="B911" t="s">
        <v>973</v>
      </c>
      <c r="C911" t="s">
        <v>974</v>
      </c>
      <c r="D911" s="4">
        <v>10523.333333333332</v>
      </c>
    </row>
    <row r="912" spans="1:4" x14ac:dyDescent="0.25">
      <c r="A912" s="1">
        <v>45657</v>
      </c>
      <c r="B912" t="s">
        <v>973</v>
      </c>
      <c r="C912" t="s">
        <v>974</v>
      </c>
      <c r="D912" s="4">
        <v>11479.999999999998</v>
      </c>
    </row>
    <row r="913" spans="1:4" x14ac:dyDescent="0.25">
      <c r="A913" s="1">
        <v>45322</v>
      </c>
      <c r="B913" t="s">
        <v>25</v>
      </c>
      <c r="C913" t="s">
        <v>1049</v>
      </c>
      <c r="D913" s="4">
        <v>-67433.75</v>
      </c>
    </row>
    <row r="914" spans="1:4" x14ac:dyDescent="0.25">
      <c r="A914" s="1">
        <v>45351</v>
      </c>
      <c r="B914" t="s">
        <v>25</v>
      </c>
      <c r="C914" t="s">
        <v>1049</v>
      </c>
      <c r="D914" s="4">
        <v>-67433.75</v>
      </c>
    </row>
    <row r="915" spans="1:4" x14ac:dyDescent="0.25">
      <c r="A915" s="1">
        <v>45382</v>
      </c>
      <c r="B915" t="s">
        <v>25</v>
      </c>
      <c r="C915" t="s">
        <v>1049</v>
      </c>
      <c r="D915" s="4">
        <v>-67433.75</v>
      </c>
    </row>
    <row r="916" spans="1:4" x14ac:dyDescent="0.25">
      <c r="A916" s="1">
        <v>45412</v>
      </c>
      <c r="B916" t="s">
        <v>25</v>
      </c>
      <c r="C916" t="s">
        <v>1049</v>
      </c>
      <c r="D916" s="4">
        <v>-269735</v>
      </c>
    </row>
    <row r="917" spans="1:4" x14ac:dyDescent="0.25">
      <c r="A917" s="1">
        <v>45443</v>
      </c>
      <c r="B917" t="s">
        <v>25</v>
      </c>
      <c r="C917" t="s">
        <v>1049</v>
      </c>
      <c r="D917" s="4">
        <v>-309735</v>
      </c>
    </row>
    <row r="918" spans="1:4" x14ac:dyDescent="0.25">
      <c r="A918" s="1">
        <v>45473</v>
      </c>
      <c r="B918" t="s">
        <v>25</v>
      </c>
      <c r="C918" t="s">
        <v>1049</v>
      </c>
      <c r="D918" s="4">
        <v>-349735</v>
      </c>
    </row>
    <row r="919" spans="1:4" x14ac:dyDescent="0.25">
      <c r="A919" s="1">
        <v>45504</v>
      </c>
      <c r="B919" t="s">
        <v>25</v>
      </c>
      <c r="C919" t="s">
        <v>1049</v>
      </c>
      <c r="D919" s="4">
        <v>-389735</v>
      </c>
    </row>
    <row r="920" spans="1:4" x14ac:dyDescent="0.25">
      <c r="A920" s="1">
        <v>45535</v>
      </c>
      <c r="B920" t="s">
        <v>25</v>
      </c>
      <c r="C920" t="s">
        <v>1049</v>
      </c>
      <c r="D920" s="4">
        <v>-429735</v>
      </c>
    </row>
    <row r="921" spans="1:4" x14ac:dyDescent="0.25">
      <c r="A921" s="1">
        <v>45565</v>
      </c>
      <c r="B921" t="s">
        <v>25</v>
      </c>
      <c r="C921" t="s">
        <v>1049</v>
      </c>
      <c r="D921" s="4">
        <v>-469735</v>
      </c>
    </row>
    <row r="922" spans="1:4" x14ac:dyDescent="0.25">
      <c r="A922" s="1">
        <v>45596</v>
      </c>
      <c r="B922" t="s">
        <v>25</v>
      </c>
      <c r="C922" t="s">
        <v>1049</v>
      </c>
      <c r="D922" s="4">
        <v>-509735</v>
      </c>
    </row>
    <row r="923" spans="1:4" x14ac:dyDescent="0.25">
      <c r="A923" s="1">
        <v>45626</v>
      </c>
      <c r="B923" t="s">
        <v>25</v>
      </c>
      <c r="C923" t="s">
        <v>1049</v>
      </c>
      <c r="D923" s="4">
        <v>-549735</v>
      </c>
    </row>
    <row r="924" spans="1:4" x14ac:dyDescent="0.25">
      <c r="A924" s="1">
        <v>45657</v>
      </c>
      <c r="B924" t="s">
        <v>25</v>
      </c>
      <c r="C924" t="s">
        <v>1049</v>
      </c>
      <c r="D924" s="4">
        <v>-589735</v>
      </c>
    </row>
    <row r="925" spans="1:4" x14ac:dyDescent="0.25">
      <c r="A925" s="1">
        <v>45322</v>
      </c>
      <c r="B925" t="s">
        <v>631</v>
      </c>
      <c r="C925" t="s">
        <v>632</v>
      </c>
      <c r="D925" s="4"/>
    </row>
    <row r="926" spans="1:4" x14ac:dyDescent="0.25">
      <c r="A926" s="1">
        <v>45322</v>
      </c>
      <c r="B926" t="s">
        <v>627</v>
      </c>
      <c r="C926" t="s">
        <v>628</v>
      </c>
      <c r="D926" s="4">
        <v>41274.57522619237</v>
      </c>
    </row>
    <row r="927" spans="1:4" x14ac:dyDescent="0.25">
      <c r="A927" s="1">
        <v>45351</v>
      </c>
      <c r="B927" t="s">
        <v>627</v>
      </c>
      <c r="C927" t="s">
        <v>628</v>
      </c>
      <c r="D927" s="4">
        <v>38438.14231548275</v>
      </c>
    </row>
    <row r="928" spans="1:4" x14ac:dyDescent="0.25">
      <c r="A928" s="1">
        <v>45382</v>
      </c>
      <c r="B928" t="s">
        <v>627</v>
      </c>
      <c r="C928" t="s">
        <v>628</v>
      </c>
      <c r="D928" s="4">
        <v>54493.296888099991</v>
      </c>
    </row>
    <row r="929" spans="1:4" x14ac:dyDescent="0.25">
      <c r="A929" s="1">
        <v>45412</v>
      </c>
      <c r="B929" t="s">
        <v>627</v>
      </c>
      <c r="C929" t="s">
        <v>628</v>
      </c>
      <c r="D929" s="4">
        <v>161280.33220572543</v>
      </c>
    </row>
    <row r="930" spans="1:4" x14ac:dyDescent="0.25">
      <c r="A930" s="1">
        <v>45443</v>
      </c>
      <c r="B930" t="s">
        <v>627</v>
      </c>
      <c r="C930" t="s">
        <v>628</v>
      </c>
      <c r="D930" s="4">
        <v>195118.62169129326</v>
      </c>
    </row>
    <row r="931" spans="1:4" x14ac:dyDescent="0.25">
      <c r="A931" s="1">
        <v>45473</v>
      </c>
      <c r="B931" t="s">
        <v>627</v>
      </c>
      <c r="C931" t="s">
        <v>628</v>
      </c>
      <c r="D931" s="4">
        <v>221936.25289502938</v>
      </c>
    </row>
    <row r="932" spans="1:4" x14ac:dyDescent="0.25">
      <c r="A932" s="1">
        <v>45504</v>
      </c>
      <c r="B932" t="s">
        <v>627</v>
      </c>
      <c r="C932" t="s">
        <v>628</v>
      </c>
      <c r="D932" s="4">
        <v>246945.50615763338</v>
      </c>
    </row>
    <row r="933" spans="1:4" x14ac:dyDescent="0.25">
      <c r="A933" s="1">
        <v>45535</v>
      </c>
      <c r="B933" t="s">
        <v>627</v>
      </c>
      <c r="C933" t="s">
        <v>628</v>
      </c>
      <c r="D933" s="4">
        <v>263022.55763778527</v>
      </c>
    </row>
    <row r="934" spans="1:4" x14ac:dyDescent="0.25">
      <c r="A934" s="1">
        <v>45565</v>
      </c>
      <c r="B934" t="s">
        <v>627</v>
      </c>
      <c r="C934" t="s">
        <v>628</v>
      </c>
      <c r="D934" s="4">
        <v>280120.26786732185</v>
      </c>
    </row>
    <row r="935" spans="1:4" x14ac:dyDescent="0.25">
      <c r="A935" s="1">
        <v>45596</v>
      </c>
      <c r="B935" t="s">
        <v>627</v>
      </c>
      <c r="C935" t="s">
        <v>628</v>
      </c>
      <c r="D935" s="4">
        <v>295304.05007616826</v>
      </c>
    </row>
    <row r="936" spans="1:4" x14ac:dyDescent="0.25">
      <c r="A936" s="1">
        <v>45626</v>
      </c>
      <c r="B936" t="s">
        <v>627</v>
      </c>
      <c r="C936" t="s">
        <v>628</v>
      </c>
      <c r="D936" s="4">
        <v>315817.93597033719</v>
      </c>
    </row>
    <row r="937" spans="1:4" x14ac:dyDescent="0.25">
      <c r="A937" s="1">
        <v>45657</v>
      </c>
      <c r="B937" t="s">
        <v>627</v>
      </c>
      <c r="C937" t="s">
        <v>628</v>
      </c>
      <c r="D937" s="4">
        <v>321428.57142857142</v>
      </c>
    </row>
    <row r="938" spans="1:4" x14ac:dyDescent="0.25">
      <c r="A938" s="1">
        <v>45322</v>
      </c>
      <c r="B938" t="s">
        <v>646</v>
      </c>
      <c r="C938" t="s">
        <v>647</v>
      </c>
      <c r="D938" s="4">
        <v>74294.235407146276</v>
      </c>
    </row>
    <row r="939" spans="1:4" x14ac:dyDescent="0.25">
      <c r="A939" s="1">
        <v>45351</v>
      </c>
      <c r="B939" t="s">
        <v>646</v>
      </c>
      <c r="C939" t="s">
        <v>647</v>
      </c>
      <c r="D939" s="4">
        <v>69188.656167868961</v>
      </c>
    </row>
    <row r="940" spans="1:4" x14ac:dyDescent="0.25">
      <c r="A940" s="1">
        <v>45382</v>
      </c>
      <c r="B940" t="s">
        <v>646</v>
      </c>
      <c r="C940" t="s">
        <v>647</v>
      </c>
      <c r="D940" s="4">
        <v>98087.934398579993</v>
      </c>
    </row>
    <row r="941" spans="1:4" x14ac:dyDescent="0.25">
      <c r="A941" s="1">
        <v>45412</v>
      </c>
      <c r="B941" t="s">
        <v>646</v>
      </c>
      <c r="C941" t="s">
        <v>647</v>
      </c>
      <c r="D941" s="4">
        <v>290304.59797030583</v>
      </c>
    </row>
    <row r="942" spans="1:4" x14ac:dyDescent="0.25">
      <c r="A942" s="1">
        <v>45443</v>
      </c>
      <c r="B942" t="s">
        <v>646</v>
      </c>
      <c r="C942" t="s">
        <v>647</v>
      </c>
      <c r="D942" s="4">
        <v>351213.51904432796</v>
      </c>
    </row>
    <row r="943" spans="1:4" x14ac:dyDescent="0.25">
      <c r="A943" s="1">
        <v>45473</v>
      </c>
      <c r="B943" t="s">
        <v>646</v>
      </c>
      <c r="C943" t="s">
        <v>647</v>
      </c>
      <c r="D943" s="4">
        <v>399485.25521105301</v>
      </c>
    </row>
    <row r="944" spans="1:4" x14ac:dyDescent="0.25">
      <c r="A944" s="1">
        <v>45504</v>
      </c>
      <c r="B944" t="s">
        <v>646</v>
      </c>
      <c r="C944" t="s">
        <v>647</v>
      </c>
      <c r="D944" s="4">
        <v>444501.91108374024</v>
      </c>
    </row>
    <row r="945" spans="1:4" x14ac:dyDescent="0.25">
      <c r="A945" s="1">
        <v>45535</v>
      </c>
      <c r="B945" t="s">
        <v>646</v>
      </c>
      <c r="C945" t="s">
        <v>647</v>
      </c>
      <c r="D945" s="4">
        <v>473440.60374801361</v>
      </c>
    </row>
    <row r="946" spans="1:4" x14ac:dyDescent="0.25">
      <c r="A946" s="1">
        <v>45565</v>
      </c>
      <c r="B946" t="s">
        <v>646</v>
      </c>
      <c r="C946" t="s">
        <v>647</v>
      </c>
      <c r="D946" s="4">
        <v>504216.48216117942</v>
      </c>
    </row>
    <row r="947" spans="1:4" x14ac:dyDescent="0.25">
      <c r="A947" s="1">
        <v>45596</v>
      </c>
      <c r="B947" t="s">
        <v>646</v>
      </c>
      <c r="C947" t="s">
        <v>647</v>
      </c>
      <c r="D947" s="4">
        <v>531547.29013710294</v>
      </c>
    </row>
    <row r="948" spans="1:4" x14ac:dyDescent="0.25">
      <c r="A948" s="1">
        <v>45626</v>
      </c>
      <c r="B948" t="s">
        <v>646</v>
      </c>
      <c r="C948" t="s">
        <v>647</v>
      </c>
      <c r="D948" s="4">
        <v>568472.28474660695</v>
      </c>
    </row>
    <row r="949" spans="1:4" x14ac:dyDescent="0.25">
      <c r="A949" s="1">
        <v>45657</v>
      </c>
      <c r="B949" t="s">
        <v>646</v>
      </c>
      <c r="C949" t="s">
        <v>647</v>
      </c>
      <c r="D949" s="4">
        <v>578571.42857142852</v>
      </c>
    </row>
    <row r="950" spans="1:4" x14ac:dyDescent="0.25">
      <c r="A950" s="1">
        <v>45322</v>
      </c>
      <c r="B950" t="s">
        <v>633</v>
      </c>
      <c r="C950" t="s">
        <v>634</v>
      </c>
      <c r="D950" s="4"/>
    </row>
    <row r="951" spans="1:4" x14ac:dyDescent="0.25">
      <c r="A951" s="1">
        <v>45322</v>
      </c>
      <c r="B951" t="s">
        <v>1294</v>
      </c>
      <c r="C951" t="s">
        <v>1295</v>
      </c>
      <c r="D951" s="4"/>
    </row>
    <row r="952" spans="1:4" x14ac:dyDescent="0.25">
      <c r="A952" s="1">
        <v>45322</v>
      </c>
      <c r="B952" t="s">
        <v>1160</v>
      </c>
      <c r="C952" t="s">
        <v>1161</v>
      </c>
      <c r="D952" s="4">
        <v>978.83333333333337</v>
      </c>
    </row>
    <row r="953" spans="1:4" x14ac:dyDescent="0.25">
      <c r="A953" s="1">
        <v>45351</v>
      </c>
      <c r="B953" t="s">
        <v>1160</v>
      </c>
      <c r="C953" t="s">
        <v>1161</v>
      </c>
      <c r="D953" s="4">
        <v>978.83333333333337</v>
      </c>
    </row>
    <row r="954" spans="1:4" x14ac:dyDescent="0.25">
      <c r="A954" s="1">
        <v>45382</v>
      </c>
      <c r="B954" t="s">
        <v>1160</v>
      </c>
      <c r="C954" t="s">
        <v>1161</v>
      </c>
      <c r="D954" s="4">
        <v>978.83333333333337</v>
      </c>
    </row>
    <row r="955" spans="1:4" x14ac:dyDescent="0.25">
      <c r="A955" s="1">
        <v>45412</v>
      </c>
      <c r="B955" t="s">
        <v>1160</v>
      </c>
      <c r="C955" t="s">
        <v>1161</v>
      </c>
      <c r="D955" s="4">
        <v>3915.3333333333335</v>
      </c>
    </row>
    <row r="956" spans="1:4" x14ac:dyDescent="0.25">
      <c r="A956" s="1">
        <v>45443</v>
      </c>
      <c r="B956" t="s">
        <v>1160</v>
      </c>
      <c r="C956" t="s">
        <v>1161</v>
      </c>
      <c r="D956" s="4">
        <v>4894.166666666667</v>
      </c>
    </row>
    <row r="957" spans="1:4" x14ac:dyDescent="0.25">
      <c r="A957" s="1">
        <v>45473</v>
      </c>
      <c r="B957" t="s">
        <v>1160</v>
      </c>
      <c r="C957" t="s">
        <v>1161</v>
      </c>
      <c r="D957" s="4">
        <v>5873</v>
      </c>
    </row>
    <row r="958" spans="1:4" x14ac:dyDescent="0.25">
      <c r="A958" s="1">
        <v>45504</v>
      </c>
      <c r="B958" t="s">
        <v>1160</v>
      </c>
      <c r="C958" t="s">
        <v>1161</v>
      </c>
      <c r="D958" s="4">
        <v>6851.833333333333</v>
      </c>
    </row>
    <row r="959" spans="1:4" x14ac:dyDescent="0.25">
      <c r="A959" s="1">
        <v>45535</v>
      </c>
      <c r="B959" t="s">
        <v>1160</v>
      </c>
      <c r="C959" t="s">
        <v>1161</v>
      </c>
      <c r="D959" s="4">
        <v>7830.6666666666661</v>
      </c>
    </row>
    <row r="960" spans="1:4" x14ac:dyDescent="0.25">
      <c r="A960" s="1">
        <v>45565</v>
      </c>
      <c r="B960" t="s">
        <v>1160</v>
      </c>
      <c r="C960" t="s">
        <v>1161</v>
      </c>
      <c r="D960" s="4">
        <v>8809.5</v>
      </c>
    </row>
    <row r="961" spans="1:4" x14ac:dyDescent="0.25">
      <c r="A961" s="1">
        <v>45596</v>
      </c>
      <c r="B961" t="s">
        <v>1160</v>
      </c>
      <c r="C961" t="s">
        <v>1161</v>
      </c>
      <c r="D961" s="4">
        <v>9788.3333333333339</v>
      </c>
    </row>
    <row r="962" spans="1:4" x14ac:dyDescent="0.25">
      <c r="A962" s="1">
        <v>45626</v>
      </c>
      <c r="B962" t="s">
        <v>1160</v>
      </c>
      <c r="C962" t="s">
        <v>1161</v>
      </c>
      <c r="D962" s="4">
        <v>10767.166666666668</v>
      </c>
    </row>
    <row r="963" spans="1:4" x14ac:dyDescent="0.25">
      <c r="A963" s="1">
        <v>45657</v>
      </c>
      <c r="B963" t="s">
        <v>1160</v>
      </c>
      <c r="C963" t="s">
        <v>1161</v>
      </c>
      <c r="D963" s="4">
        <v>11746.000000000002</v>
      </c>
    </row>
    <row r="964" spans="1:4" x14ac:dyDescent="0.25">
      <c r="A964" s="1">
        <v>45322</v>
      </c>
      <c r="B964" t="s">
        <v>812</v>
      </c>
      <c r="C964" t="s">
        <v>813</v>
      </c>
      <c r="D964" s="4">
        <v>997.08333333333337</v>
      </c>
    </row>
    <row r="965" spans="1:4" x14ac:dyDescent="0.25">
      <c r="A965" s="1">
        <v>45351</v>
      </c>
      <c r="B965" t="s">
        <v>812</v>
      </c>
      <c r="C965" t="s">
        <v>813</v>
      </c>
      <c r="D965" s="4">
        <v>997.08333333333337</v>
      </c>
    </row>
    <row r="966" spans="1:4" x14ac:dyDescent="0.25">
      <c r="A966" s="1">
        <v>45382</v>
      </c>
      <c r="B966" t="s">
        <v>812</v>
      </c>
      <c r="C966" t="s">
        <v>813</v>
      </c>
      <c r="D966" s="4">
        <v>997.08333333333337</v>
      </c>
    </row>
    <row r="967" spans="1:4" x14ac:dyDescent="0.25">
      <c r="A967" s="1">
        <v>45412</v>
      </c>
      <c r="B967" t="s">
        <v>812</v>
      </c>
      <c r="C967" t="s">
        <v>813</v>
      </c>
      <c r="D967" s="4">
        <v>3988.3333333333335</v>
      </c>
    </row>
    <row r="968" spans="1:4" x14ac:dyDescent="0.25">
      <c r="A968" s="1">
        <v>45443</v>
      </c>
      <c r="B968" t="s">
        <v>812</v>
      </c>
      <c r="C968" t="s">
        <v>813</v>
      </c>
      <c r="D968" s="4">
        <v>4985.416666666667</v>
      </c>
    </row>
    <row r="969" spans="1:4" x14ac:dyDescent="0.25">
      <c r="A969" s="1">
        <v>45473</v>
      </c>
      <c r="B969" t="s">
        <v>812</v>
      </c>
      <c r="C969" t="s">
        <v>813</v>
      </c>
      <c r="D969" s="4">
        <v>5982.5</v>
      </c>
    </row>
    <row r="970" spans="1:4" x14ac:dyDescent="0.25">
      <c r="A970" s="1">
        <v>45504</v>
      </c>
      <c r="B970" t="s">
        <v>812</v>
      </c>
      <c r="C970" t="s">
        <v>813</v>
      </c>
      <c r="D970" s="4">
        <v>6979.583333333333</v>
      </c>
    </row>
    <row r="971" spans="1:4" x14ac:dyDescent="0.25">
      <c r="A971" s="1">
        <v>45535</v>
      </c>
      <c r="B971" t="s">
        <v>812</v>
      </c>
      <c r="C971" t="s">
        <v>813</v>
      </c>
      <c r="D971" s="4">
        <v>7976.6666666666661</v>
      </c>
    </row>
    <row r="972" spans="1:4" x14ac:dyDescent="0.25">
      <c r="A972" s="1">
        <v>45565</v>
      </c>
      <c r="B972" t="s">
        <v>812</v>
      </c>
      <c r="C972" t="s">
        <v>813</v>
      </c>
      <c r="D972" s="4">
        <v>8973.75</v>
      </c>
    </row>
    <row r="973" spans="1:4" x14ac:dyDescent="0.25">
      <c r="A973" s="1">
        <v>45596</v>
      </c>
      <c r="B973" t="s">
        <v>812</v>
      </c>
      <c r="C973" t="s">
        <v>813</v>
      </c>
      <c r="D973" s="4">
        <v>9970.8333333333339</v>
      </c>
    </row>
    <row r="974" spans="1:4" x14ac:dyDescent="0.25">
      <c r="A974" s="1">
        <v>45626</v>
      </c>
      <c r="B974" t="s">
        <v>812</v>
      </c>
      <c r="C974" t="s">
        <v>813</v>
      </c>
      <c r="D974" s="4">
        <v>10967.916666666668</v>
      </c>
    </row>
    <row r="975" spans="1:4" x14ac:dyDescent="0.25">
      <c r="A975" s="1">
        <v>45657</v>
      </c>
      <c r="B975" t="s">
        <v>812</v>
      </c>
      <c r="C975" t="s">
        <v>813</v>
      </c>
      <c r="D975" s="4">
        <v>11965.000000000002</v>
      </c>
    </row>
    <row r="976" spans="1:4" x14ac:dyDescent="0.25">
      <c r="A976" s="1">
        <v>45322</v>
      </c>
      <c r="B976" t="s">
        <v>1435</v>
      </c>
      <c r="C976" t="s">
        <v>1436</v>
      </c>
      <c r="D976" s="4">
        <v>158638.25000000003</v>
      </c>
    </row>
    <row r="977" spans="1:4" x14ac:dyDescent="0.25">
      <c r="A977" s="1">
        <v>45351</v>
      </c>
      <c r="B977" t="s">
        <v>1435</v>
      </c>
      <c r="C977" t="s">
        <v>2</v>
      </c>
      <c r="D977" s="4">
        <v>113511.64487249999</v>
      </c>
    </row>
    <row r="978" spans="1:4" x14ac:dyDescent="0.25">
      <c r="A978" s="1">
        <v>45382</v>
      </c>
      <c r="B978" t="s">
        <v>1435</v>
      </c>
      <c r="C978" t="s">
        <v>2</v>
      </c>
      <c r="D978" s="4">
        <v>162159.49267500002</v>
      </c>
    </row>
    <row r="979" spans="1:4" x14ac:dyDescent="0.25">
      <c r="A979" s="1">
        <v>45412</v>
      </c>
      <c r="B979" t="s">
        <v>1435</v>
      </c>
      <c r="C979" t="s">
        <v>2</v>
      </c>
      <c r="D979" s="4">
        <v>648589.72802500008</v>
      </c>
    </row>
    <row r="980" spans="1:4" x14ac:dyDescent="0.25">
      <c r="A980" s="1">
        <v>45443</v>
      </c>
      <c r="B980" t="s">
        <v>1435</v>
      </c>
      <c r="C980" t="s">
        <v>2</v>
      </c>
      <c r="D980" s="4">
        <v>814222.22070000018</v>
      </c>
    </row>
    <row r="981" spans="1:4" x14ac:dyDescent="0.25">
      <c r="A981" s="1">
        <v>45473</v>
      </c>
      <c r="B981" t="s">
        <v>1435</v>
      </c>
      <c r="C981" t="s">
        <v>2</v>
      </c>
      <c r="D981" s="4">
        <v>979854.71337500005</v>
      </c>
    </row>
    <row r="982" spans="1:4" x14ac:dyDescent="0.25">
      <c r="A982" s="1">
        <v>45504</v>
      </c>
      <c r="B982" t="s">
        <v>1435</v>
      </c>
      <c r="C982" t="s">
        <v>2</v>
      </c>
      <c r="D982" s="4">
        <v>1166064.7310500001</v>
      </c>
    </row>
    <row r="983" spans="1:4" x14ac:dyDescent="0.25">
      <c r="A983" s="1">
        <v>45535</v>
      </c>
      <c r="B983" t="s">
        <v>1435</v>
      </c>
      <c r="C983" t="s">
        <v>2</v>
      </c>
      <c r="D983" s="4">
        <v>1352274.7487250003</v>
      </c>
    </row>
    <row r="984" spans="1:4" x14ac:dyDescent="0.25">
      <c r="A984" s="1">
        <v>45565</v>
      </c>
      <c r="B984" t="s">
        <v>1435</v>
      </c>
      <c r="C984" t="s">
        <v>2</v>
      </c>
      <c r="D984" s="4">
        <v>1538484.7664000003</v>
      </c>
    </row>
    <row r="985" spans="1:4" x14ac:dyDescent="0.25">
      <c r="A985" s="1">
        <v>45596</v>
      </c>
      <c r="B985" t="s">
        <v>1435</v>
      </c>
      <c r="C985" t="s">
        <v>2</v>
      </c>
      <c r="D985" s="4">
        <v>1728269.2157416702</v>
      </c>
    </row>
    <row r="986" spans="1:4" x14ac:dyDescent="0.25">
      <c r="A986" s="1">
        <v>45626</v>
      </c>
      <c r="B986" t="s">
        <v>1435</v>
      </c>
      <c r="C986" t="s">
        <v>2</v>
      </c>
      <c r="D986" s="4">
        <v>1918053.6650833301</v>
      </c>
    </row>
    <row r="987" spans="1:4" x14ac:dyDescent="0.25">
      <c r="A987" s="1">
        <v>45657</v>
      </c>
      <c r="B987" t="s">
        <v>1435</v>
      </c>
      <c r="C987" t="s">
        <v>2</v>
      </c>
      <c r="D987" s="4">
        <v>2107838.1144250003</v>
      </c>
    </row>
    <row r="988" spans="1:4" x14ac:dyDescent="0.25">
      <c r="A988" s="1">
        <v>45322</v>
      </c>
      <c r="B988" t="s">
        <v>586</v>
      </c>
      <c r="C988" t="s">
        <v>587</v>
      </c>
      <c r="D988" s="4">
        <v>500</v>
      </c>
    </row>
    <row r="989" spans="1:4" x14ac:dyDescent="0.25">
      <c r="A989" s="1">
        <v>45351</v>
      </c>
      <c r="B989" t="s">
        <v>586</v>
      </c>
      <c r="C989" t="s">
        <v>587</v>
      </c>
      <c r="D989" s="4">
        <v>500</v>
      </c>
    </row>
    <row r="990" spans="1:4" x14ac:dyDescent="0.25">
      <c r="A990" s="1">
        <v>45382</v>
      </c>
      <c r="B990" t="s">
        <v>586</v>
      </c>
      <c r="C990" t="s">
        <v>587</v>
      </c>
      <c r="D990" s="4">
        <v>500</v>
      </c>
    </row>
    <row r="991" spans="1:4" x14ac:dyDescent="0.25">
      <c r="A991" s="1">
        <v>45412</v>
      </c>
      <c r="B991" t="s">
        <v>586</v>
      </c>
      <c r="C991" t="s">
        <v>587</v>
      </c>
      <c r="D991" s="4">
        <v>2000</v>
      </c>
    </row>
    <row r="992" spans="1:4" x14ac:dyDescent="0.25">
      <c r="A992" s="1">
        <v>45443</v>
      </c>
      <c r="B992" t="s">
        <v>586</v>
      </c>
      <c r="C992" t="s">
        <v>587</v>
      </c>
      <c r="D992" s="4">
        <v>2500</v>
      </c>
    </row>
    <row r="993" spans="1:4" x14ac:dyDescent="0.25">
      <c r="A993" s="1">
        <v>45473</v>
      </c>
      <c r="B993" t="s">
        <v>586</v>
      </c>
      <c r="C993" t="s">
        <v>587</v>
      </c>
      <c r="D993" s="4">
        <v>3000</v>
      </c>
    </row>
    <row r="994" spans="1:4" x14ac:dyDescent="0.25">
      <c r="A994" s="1">
        <v>45504</v>
      </c>
      <c r="B994" t="s">
        <v>586</v>
      </c>
      <c r="C994" t="s">
        <v>587</v>
      </c>
      <c r="D994" s="4">
        <v>3500</v>
      </c>
    </row>
    <row r="995" spans="1:4" x14ac:dyDescent="0.25">
      <c r="A995" s="1">
        <v>45535</v>
      </c>
      <c r="B995" t="s">
        <v>586</v>
      </c>
      <c r="C995" t="s">
        <v>587</v>
      </c>
      <c r="D995" s="4">
        <v>4000</v>
      </c>
    </row>
    <row r="996" spans="1:4" x14ac:dyDescent="0.25">
      <c r="A996" s="1">
        <v>45565</v>
      </c>
      <c r="B996" t="s">
        <v>586</v>
      </c>
      <c r="C996" t="s">
        <v>587</v>
      </c>
      <c r="D996" s="4">
        <v>4500</v>
      </c>
    </row>
    <row r="997" spans="1:4" x14ac:dyDescent="0.25">
      <c r="A997" s="1">
        <v>45596</v>
      </c>
      <c r="B997" t="s">
        <v>586</v>
      </c>
      <c r="C997" t="s">
        <v>587</v>
      </c>
      <c r="D997" s="4">
        <v>5000</v>
      </c>
    </row>
    <row r="998" spans="1:4" x14ac:dyDescent="0.25">
      <c r="A998" s="1">
        <v>45626</v>
      </c>
      <c r="B998" t="s">
        <v>586</v>
      </c>
      <c r="C998" t="s">
        <v>587</v>
      </c>
      <c r="D998" s="4">
        <v>5500</v>
      </c>
    </row>
    <row r="999" spans="1:4" x14ac:dyDescent="0.25">
      <c r="A999" s="1">
        <v>45657</v>
      </c>
      <c r="B999" t="s">
        <v>586</v>
      </c>
      <c r="C999" t="s">
        <v>587</v>
      </c>
      <c r="D999" s="4">
        <v>6000</v>
      </c>
    </row>
    <row r="1000" spans="1:4" x14ac:dyDescent="0.25">
      <c r="A1000" s="1">
        <v>45322</v>
      </c>
      <c r="B1000" t="s">
        <v>763</v>
      </c>
      <c r="C1000" t="s">
        <v>764</v>
      </c>
      <c r="D1000" s="4">
        <v>0</v>
      </c>
    </row>
    <row r="1001" spans="1:4" x14ac:dyDescent="0.25">
      <c r="A1001" s="1">
        <v>45351</v>
      </c>
      <c r="B1001" t="s">
        <v>763</v>
      </c>
      <c r="C1001" t="s">
        <v>764</v>
      </c>
      <c r="D1001" s="4">
        <v>0</v>
      </c>
    </row>
    <row r="1002" spans="1:4" x14ac:dyDescent="0.25">
      <c r="A1002" s="1">
        <v>45382</v>
      </c>
      <c r="B1002" t="s">
        <v>763</v>
      </c>
      <c r="C1002" t="s">
        <v>764</v>
      </c>
      <c r="D1002" s="4">
        <v>0</v>
      </c>
    </row>
    <row r="1003" spans="1:4" x14ac:dyDescent="0.25">
      <c r="A1003" s="1">
        <v>45412</v>
      </c>
      <c r="B1003" t="s">
        <v>763</v>
      </c>
      <c r="C1003" t="s">
        <v>764</v>
      </c>
      <c r="D1003" s="4">
        <v>0</v>
      </c>
    </row>
    <row r="1004" spans="1:4" x14ac:dyDescent="0.25">
      <c r="A1004" s="1">
        <v>45443</v>
      </c>
      <c r="B1004" t="s">
        <v>763</v>
      </c>
      <c r="C1004" t="s">
        <v>764</v>
      </c>
      <c r="D1004" s="4">
        <v>0</v>
      </c>
    </row>
    <row r="1005" spans="1:4" x14ac:dyDescent="0.25">
      <c r="A1005" s="1">
        <v>45473</v>
      </c>
      <c r="B1005" t="s">
        <v>763</v>
      </c>
      <c r="C1005" t="s">
        <v>764</v>
      </c>
      <c r="D1005" s="4">
        <v>0</v>
      </c>
    </row>
    <row r="1006" spans="1:4" x14ac:dyDescent="0.25">
      <c r="A1006" s="1">
        <v>45504</v>
      </c>
      <c r="B1006" t="s">
        <v>763</v>
      </c>
      <c r="C1006" t="s">
        <v>764</v>
      </c>
      <c r="D1006" s="4">
        <v>0</v>
      </c>
    </row>
    <row r="1007" spans="1:4" x14ac:dyDescent="0.25">
      <c r="A1007" s="1">
        <v>45535</v>
      </c>
      <c r="B1007" t="s">
        <v>763</v>
      </c>
      <c r="C1007" t="s">
        <v>764</v>
      </c>
      <c r="D1007" s="4">
        <v>0</v>
      </c>
    </row>
    <row r="1008" spans="1:4" x14ac:dyDescent="0.25">
      <c r="A1008" s="1">
        <v>45565</v>
      </c>
      <c r="B1008" t="s">
        <v>763</v>
      </c>
      <c r="C1008" t="s">
        <v>764</v>
      </c>
      <c r="D1008" s="4">
        <v>0</v>
      </c>
    </row>
    <row r="1009" spans="1:4" x14ac:dyDescent="0.25">
      <c r="A1009" s="1">
        <v>45596</v>
      </c>
      <c r="B1009" t="s">
        <v>763</v>
      </c>
      <c r="C1009" t="s">
        <v>764</v>
      </c>
      <c r="D1009" s="4">
        <v>0</v>
      </c>
    </row>
    <row r="1010" spans="1:4" x14ac:dyDescent="0.25">
      <c r="A1010" s="1">
        <v>45626</v>
      </c>
      <c r="B1010" t="s">
        <v>763</v>
      </c>
      <c r="C1010" t="s">
        <v>764</v>
      </c>
      <c r="D1010" s="4">
        <v>0</v>
      </c>
    </row>
    <row r="1011" spans="1:4" x14ac:dyDescent="0.25">
      <c r="A1011" s="1">
        <v>45657</v>
      </c>
      <c r="B1011" t="s">
        <v>763</v>
      </c>
      <c r="C1011" t="s">
        <v>764</v>
      </c>
      <c r="D1011" s="4">
        <v>0</v>
      </c>
    </row>
    <row r="1012" spans="1:4" x14ac:dyDescent="0.25">
      <c r="A1012" s="1">
        <v>45322</v>
      </c>
      <c r="B1012" t="s">
        <v>1236</v>
      </c>
      <c r="C1012" t="s">
        <v>1237</v>
      </c>
      <c r="D1012" s="4">
        <v>0</v>
      </c>
    </row>
    <row r="1013" spans="1:4" x14ac:dyDescent="0.25">
      <c r="A1013" s="1">
        <v>45351</v>
      </c>
      <c r="B1013" t="s">
        <v>1236</v>
      </c>
      <c r="C1013" t="s">
        <v>1237</v>
      </c>
      <c r="D1013" s="4">
        <v>0</v>
      </c>
    </row>
    <row r="1014" spans="1:4" x14ac:dyDescent="0.25">
      <c r="A1014" s="1">
        <v>45382</v>
      </c>
      <c r="B1014" t="s">
        <v>1236</v>
      </c>
      <c r="C1014" t="s">
        <v>1237</v>
      </c>
      <c r="D1014" s="4">
        <v>0</v>
      </c>
    </row>
    <row r="1015" spans="1:4" x14ac:dyDescent="0.25">
      <c r="A1015" s="1">
        <v>45412</v>
      </c>
      <c r="B1015" t="s">
        <v>1236</v>
      </c>
      <c r="C1015" t="s">
        <v>1237</v>
      </c>
      <c r="D1015" s="4">
        <v>0</v>
      </c>
    </row>
    <row r="1016" spans="1:4" x14ac:dyDescent="0.25">
      <c r="A1016" s="1">
        <v>45443</v>
      </c>
      <c r="B1016" t="s">
        <v>1236</v>
      </c>
      <c r="C1016" t="s">
        <v>1237</v>
      </c>
      <c r="D1016" s="4">
        <v>0</v>
      </c>
    </row>
    <row r="1017" spans="1:4" x14ac:dyDescent="0.25">
      <c r="A1017" s="1">
        <v>45473</v>
      </c>
      <c r="B1017" t="s">
        <v>1236</v>
      </c>
      <c r="C1017" t="s">
        <v>1237</v>
      </c>
      <c r="D1017" s="4">
        <v>0</v>
      </c>
    </row>
    <row r="1018" spans="1:4" x14ac:dyDescent="0.25">
      <c r="A1018" s="1">
        <v>45504</v>
      </c>
      <c r="B1018" t="s">
        <v>1236</v>
      </c>
      <c r="C1018" t="s">
        <v>1237</v>
      </c>
      <c r="D1018" s="4">
        <v>0</v>
      </c>
    </row>
    <row r="1019" spans="1:4" x14ac:dyDescent="0.25">
      <c r="A1019" s="1">
        <v>45535</v>
      </c>
      <c r="B1019" t="s">
        <v>1236</v>
      </c>
      <c r="C1019" t="s">
        <v>1237</v>
      </c>
      <c r="D1019" s="4">
        <v>0</v>
      </c>
    </row>
    <row r="1020" spans="1:4" x14ac:dyDescent="0.25">
      <c r="A1020" s="1">
        <v>45565</v>
      </c>
      <c r="B1020" t="s">
        <v>1236</v>
      </c>
      <c r="C1020" t="s">
        <v>1237</v>
      </c>
      <c r="D1020" s="4">
        <v>0</v>
      </c>
    </row>
    <row r="1021" spans="1:4" x14ac:dyDescent="0.25">
      <c r="A1021" s="1">
        <v>45596</v>
      </c>
      <c r="B1021" t="s">
        <v>1236</v>
      </c>
      <c r="C1021" t="s">
        <v>1237</v>
      </c>
      <c r="D1021" s="4">
        <v>0</v>
      </c>
    </row>
    <row r="1022" spans="1:4" x14ac:dyDescent="0.25">
      <c r="A1022" s="1">
        <v>45626</v>
      </c>
      <c r="B1022" t="s">
        <v>1236</v>
      </c>
      <c r="C1022" t="s">
        <v>1237</v>
      </c>
      <c r="D1022" s="4">
        <v>0</v>
      </c>
    </row>
    <row r="1023" spans="1:4" x14ac:dyDescent="0.25">
      <c r="A1023" s="1">
        <v>45657</v>
      </c>
      <c r="B1023" t="s">
        <v>1236</v>
      </c>
      <c r="C1023" t="s">
        <v>1237</v>
      </c>
      <c r="D1023" s="4">
        <v>0</v>
      </c>
    </row>
    <row r="1024" spans="1:4" x14ac:dyDescent="0.25">
      <c r="A1024" s="1">
        <v>45322</v>
      </c>
      <c r="B1024" t="s">
        <v>1140</v>
      </c>
      <c r="C1024" t="s">
        <v>1141</v>
      </c>
      <c r="D1024" s="4">
        <v>833.33333333333337</v>
      </c>
    </row>
    <row r="1025" spans="1:4" x14ac:dyDescent="0.25">
      <c r="A1025" s="1">
        <v>45351</v>
      </c>
      <c r="B1025" t="s">
        <v>1140</v>
      </c>
      <c r="C1025" t="s">
        <v>1141</v>
      </c>
      <c r="D1025" s="4">
        <v>833.33333333333337</v>
      </c>
    </row>
    <row r="1026" spans="1:4" x14ac:dyDescent="0.25">
      <c r="A1026" s="1">
        <v>45382</v>
      </c>
      <c r="B1026" t="s">
        <v>1140</v>
      </c>
      <c r="C1026" t="s">
        <v>1141</v>
      </c>
      <c r="D1026" s="4">
        <v>833.33333333333337</v>
      </c>
    </row>
    <row r="1027" spans="1:4" x14ac:dyDescent="0.25">
      <c r="A1027" s="1">
        <v>45412</v>
      </c>
      <c r="B1027" t="s">
        <v>1140</v>
      </c>
      <c r="C1027" t="s">
        <v>1141</v>
      </c>
      <c r="D1027" s="4">
        <v>3333.3333333333335</v>
      </c>
    </row>
    <row r="1028" spans="1:4" x14ac:dyDescent="0.25">
      <c r="A1028" s="1">
        <v>45443</v>
      </c>
      <c r="B1028" t="s">
        <v>1140</v>
      </c>
      <c r="C1028" t="s">
        <v>1141</v>
      </c>
      <c r="D1028" s="4">
        <v>4166.666666666667</v>
      </c>
    </row>
    <row r="1029" spans="1:4" x14ac:dyDescent="0.25">
      <c r="A1029" s="1">
        <v>45473</v>
      </c>
      <c r="B1029" t="s">
        <v>1140</v>
      </c>
      <c r="C1029" t="s">
        <v>1141</v>
      </c>
      <c r="D1029" s="4">
        <v>5000</v>
      </c>
    </row>
    <row r="1030" spans="1:4" x14ac:dyDescent="0.25">
      <c r="A1030" s="1">
        <v>45504</v>
      </c>
      <c r="B1030" t="s">
        <v>1140</v>
      </c>
      <c r="C1030" t="s">
        <v>1141</v>
      </c>
      <c r="D1030" s="4">
        <v>5833.333333333333</v>
      </c>
    </row>
    <row r="1031" spans="1:4" x14ac:dyDescent="0.25">
      <c r="A1031" s="1">
        <v>45535</v>
      </c>
      <c r="B1031" t="s">
        <v>1140</v>
      </c>
      <c r="C1031" t="s">
        <v>1141</v>
      </c>
      <c r="D1031" s="4">
        <v>6666.6666666666661</v>
      </c>
    </row>
    <row r="1032" spans="1:4" x14ac:dyDescent="0.25">
      <c r="A1032" s="1">
        <v>45565</v>
      </c>
      <c r="B1032" t="s">
        <v>1140</v>
      </c>
      <c r="C1032" t="s">
        <v>1141</v>
      </c>
      <c r="D1032" s="4">
        <v>7499.9999999999991</v>
      </c>
    </row>
    <row r="1033" spans="1:4" x14ac:dyDescent="0.25">
      <c r="A1033" s="1">
        <v>45596</v>
      </c>
      <c r="B1033" t="s">
        <v>1140</v>
      </c>
      <c r="C1033" t="s">
        <v>1141</v>
      </c>
      <c r="D1033" s="4">
        <v>8333.3333333333321</v>
      </c>
    </row>
    <row r="1034" spans="1:4" x14ac:dyDescent="0.25">
      <c r="A1034" s="1">
        <v>45626</v>
      </c>
      <c r="B1034" t="s">
        <v>1140</v>
      </c>
      <c r="C1034" t="s">
        <v>1141</v>
      </c>
      <c r="D1034" s="4">
        <v>9166.6666666666661</v>
      </c>
    </row>
    <row r="1035" spans="1:4" x14ac:dyDescent="0.25">
      <c r="A1035" s="1">
        <v>45657</v>
      </c>
      <c r="B1035" t="s">
        <v>1140</v>
      </c>
      <c r="C1035" t="s">
        <v>1141</v>
      </c>
      <c r="D1035" s="4">
        <v>10000</v>
      </c>
    </row>
    <row r="1036" spans="1:4" x14ac:dyDescent="0.25">
      <c r="A1036" s="1">
        <v>45322</v>
      </c>
      <c r="B1036" t="s">
        <v>863</v>
      </c>
      <c r="C1036" t="s">
        <v>864</v>
      </c>
      <c r="D1036" s="4">
        <v>0</v>
      </c>
    </row>
    <row r="1037" spans="1:4" x14ac:dyDescent="0.25">
      <c r="A1037" s="1">
        <v>45351</v>
      </c>
      <c r="B1037" t="s">
        <v>863</v>
      </c>
      <c r="C1037" t="s">
        <v>864</v>
      </c>
      <c r="D1037" s="4">
        <v>0</v>
      </c>
    </row>
    <row r="1038" spans="1:4" x14ac:dyDescent="0.25">
      <c r="A1038" s="1">
        <v>45382</v>
      </c>
      <c r="B1038" t="s">
        <v>863</v>
      </c>
      <c r="C1038" t="s">
        <v>864</v>
      </c>
      <c r="D1038" s="4">
        <v>0</v>
      </c>
    </row>
    <row r="1039" spans="1:4" x14ac:dyDescent="0.25">
      <c r="A1039" s="1">
        <v>45412</v>
      </c>
      <c r="B1039" t="s">
        <v>863</v>
      </c>
      <c r="C1039" t="s">
        <v>864</v>
      </c>
      <c r="D1039" s="4">
        <v>0</v>
      </c>
    </row>
    <row r="1040" spans="1:4" x14ac:dyDescent="0.25">
      <c r="A1040" s="1">
        <v>45443</v>
      </c>
      <c r="B1040" t="s">
        <v>863</v>
      </c>
      <c r="C1040" t="s">
        <v>864</v>
      </c>
      <c r="D1040" s="4">
        <v>0</v>
      </c>
    </row>
    <row r="1041" spans="1:4" x14ac:dyDescent="0.25">
      <c r="A1041" s="1">
        <v>45473</v>
      </c>
      <c r="B1041" t="s">
        <v>863</v>
      </c>
      <c r="C1041" t="s">
        <v>864</v>
      </c>
      <c r="D1041" s="4">
        <v>0</v>
      </c>
    </row>
    <row r="1042" spans="1:4" x14ac:dyDescent="0.25">
      <c r="A1042" s="1">
        <v>45504</v>
      </c>
      <c r="B1042" t="s">
        <v>863</v>
      </c>
      <c r="C1042" t="s">
        <v>864</v>
      </c>
      <c r="D1042" s="4">
        <v>0</v>
      </c>
    </row>
    <row r="1043" spans="1:4" x14ac:dyDescent="0.25">
      <c r="A1043" s="1">
        <v>45535</v>
      </c>
      <c r="B1043" t="s">
        <v>863</v>
      </c>
      <c r="C1043" t="s">
        <v>864</v>
      </c>
      <c r="D1043" s="4">
        <v>0</v>
      </c>
    </row>
    <row r="1044" spans="1:4" x14ac:dyDescent="0.25">
      <c r="A1044" s="1">
        <v>45565</v>
      </c>
      <c r="B1044" t="s">
        <v>863</v>
      </c>
      <c r="C1044" t="s">
        <v>864</v>
      </c>
      <c r="D1044" s="4">
        <v>0</v>
      </c>
    </row>
    <row r="1045" spans="1:4" x14ac:dyDescent="0.25">
      <c r="A1045" s="1">
        <v>45596</v>
      </c>
      <c r="B1045" t="s">
        <v>863</v>
      </c>
      <c r="C1045" t="s">
        <v>864</v>
      </c>
      <c r="D1045" s="4">
        <v>0</v>
      </c>
    </row>
    <row r="1046" spans="1:4" x14ac:dyDescent="0.25">
      <c r="A1046" s="1">
        <v>45626</v>
      </c>
      <c r="B1046" t="s">
        <v>863</v>
      </c>
      <c r="C1046" t="s">
        <v>864</v>
      </c>
      <c r="D1046" s="4">
        <v>0</v>
      </c>
    </row>
    <row r="1047" spans="1:4" x14ac:dyDescent="0.25">
      <c r="A1047" s="1">
        <v>45657</v>
      </c>
      <c r="B1047" t="s">
        <v>863</v>
      </c>
      <c r="C1047" t="s">
        <v>864</v>
      </c>
      <c r="D1047" s="4">
        <v>0</v>
      </c>
    </row>
    <row r="1048" spans="1:4" x14ac:dyDescent="0.25">
      <c r="A1048" s="1">
        <v>45322</v>
      </c>
      <c r="B1048" t="s">
        <v>867</v>
      </c>
      <c r="C1048" t="s">
        <v>868</v>
      </c>
      <c r="D1048" s="4">
        <v>1833</v>
      </c>
    </row>
    <row r="1049" spans="1:4" x14ac:dyDescent="0.25">
      <c r="A1049" s="1">
        <v>45351</v>
      </c>
      <c r="B1049" t="s">
        <v>867</v>
      </c>
      <c r="C1049" t="s">
        <v>868</v>
      </c>
      <c r="D1049" s="4">
        <v>1833</v>
      </c>
    </row>
    <row r="1050" spans="1:4" x14ac:dyDescent="0.25">
      <c r="A1050" s="1">
        <v>45382</v>
      </c>
      <c r="B1050" t="s">
        <v>867</v>
      </c>
      <c r="C1050" t="s">
        <v>868</v>
      </c>
      <c r="D1050" s="4">
        <v>1833</v>
      </c>
    </row>
    <row r="1051" spans="1:4" x14ac:dyDescent="0.25">
      <c r="A1051" s="1">
        <v>45412</v>
      </c>
      <c r="B1051" t="s">
        <v>867</v>
      </c>
      <c r="C1051" t="s">
        <v>868</v>
      </c>
      <c r="D1051" s="4">
        <v>7332</v>
      </c>
    </row>
    <row r="1052" spans="1:4" x14ac:dyDescent="0.25">
      <c r="A1052" s="1">
        <v>45443</v>
      </c>
      <c r="B1052" t="s">
        <v>867</v>
      </c>
      <c r="C1052" t="s">
        <v>868</v>
      </c>
      <c r="D1052" s="4">
        <v>9165</v>
      </c>
    </row>
    <row r="1053" spans="1:4" x14ac:dyDescent="0.25">
      <c r="A1053" s="1">
        <v>45473</v>
      </c>
      <c r="B1053" t="s">
        <v>867</v>
      </c>
      <c r="C1053" t="s">
        <v>868</v>
      </c>
      <c r="D1053" s="4">
        <v>10998</v>
      </c>
    </row>
    <row r="1054" spans="1:4" x14ac:dyDescent="0.25">
      <c r="A1054" s="1">
        <v>45504</v>
      </c>
      <c r="B1054" t="s">
        <v>867</v>
      </c>
      <c r="C1054" t="s">
        <v>868</v>
      </c>
      <c r="D1054" s="4">
        <v>12831</v>
      </c>
    </row>
    <row r="1055" spans="1:4" x14ac:dyDescent="0.25">
      <c r="A1055" s="1">
        <v>45535</v>
      </c>
      <c r="B1055" t="s">
        <v>867</v>
      </c>
      <c r="C1055" t="s">
        <v>868</v>
      </c>
      <c r="D1055" s="4">
        <v>14664</v>
      </c>
    </row>
    <row r="1056" spans="1:4" x14ac:dyDescent="0.25">
      <c r="A1056" s="1">
        <v>45565</v>
      </c>
      <c r="B1056" t="s">
        <v>867</v>
      </c>
      <c r="C1056" t="s">
        <v>868</v>
      </c>
      <c r="D1056" s="4">
        <v>16497</v>
      </c>
    </row>
    <row r="1057" spans="1:4" x14ac:dyDescent="0.25">
      <c r="A1057" s="1">
        <v>45596</v>
      </c>
      <c r="B1057" t="s">
        <v>867</v>
      </c>
      <c r="C1057" t="s">
        <v>868</v>
      </c>
      <c r="D1057" s="4">
        <v>18330</v>
      </c>
    </row>
    <row r="1058" spans="1:4" x14ac:dyDescent="0.25">
      <c r="A1058" s="1">
        <v>45626</v>
      </c>
      <c r="B1058" t="s">
        <v>867</v>
      </c>
      <c r="C1058" t="s">
        <v>868</v>
      </c>
      <c r="D1058" s="4">
        <v>20163</v>
      </c>
    </row>
    <row r="1059" spans="1:4" x14ac:dyDescent="0.25">
      <c r="A1059" s="1">
        <v>45657</v>
      </c>
      <c r="B1059" t="s">
        <v>867</v>
      </c>
      <c r="C1059" t="s">
        <v>868</v>
      </c>
      <c r="D1059" s="4">
        <v>21996</v>
      </c>
    </row>
    <row r="1060" spans="1:4" x14ac:dyDescent="0.25">
      <c r="A1060" s="1">
        <v>45322</v>
      </c>
      <c r="B1060" t="s">
        <v>1332</v>
      </c>
      <c r="C1060" t="s">
        <v>1333</v>
      </c>
      <c r="D1060" s="4">
        <v>1221.1666666666667</v>
      </c>
    </row>
    <row r="1061" spans="1:4" x14ac:dyDescent="0.25">
      <c r="A1061" s="1">
        <v>45351</v>
      </c>
      <c r="B1061" t="s">
        <v>1332</v>
      </c>
      <c r="C1061" t="s">
        <v>1333</v>
      </c>
      <c r="D1061" s="4">
        <v>1221.1666666666667</v>
      </c>
    </row>
    <row r="1062" spans="1:4" x14ac:dyDescent="0.25">
      <c r="A1062" s="1">
        <v>45382</v>
      </c>
      <c r="B1062" t="s">
        <v>1332</v>
      </c>
      <c r="C1062" t="s">
        <v>1333</v>
      </c>
      <c r="D1062" s="4">
        <v>1221.1666666666667</v>
      </c>
    </row>
    <row r="1063" spans="1:4" x14ac:dyDescent="0.25">
      <c r="A1063" s="1">
        <v>45412</v>
      </c>
      <c r="B1063" t="s">
        <v>1332</v>
      </c>
      <c r="C1063" t="s">
        <v>1333</v>
      </c>
      <c r="D1063" s="4">
        <v>4884.666666666667</v>
      </c>
    </row>
    <row r="1064" spans="1:4" x14ac:dyDescent="0.25">
      <c r="A1064" s="1">
        <v>45443</v>
      </c>
      <c r="B1064" t="s">
        <v>1332</v>
      </c>
      <c r="C1064" t="s">
        <v>1333</v>
      </c>
      <c r="D1064" s="4">
        <v>6105.8333333333339</v>
      </c>
    </row>
    <row r="1065" spans="1:4" x14ac:dyDescent="0.25">
      <c r="A1065" s="1">
        <v>45473</v>
      </c>
      <c r="B1065" t="s">
        <v>1332</v>
      </c>
      <c r="C1065" t="s">
        <v>1333</v>
      </c>
      <c r="D1065" s="4">
        <v>7327.0000000000009</v>
      </c>
    </row>
    <row r="1066" spans="1:4" x14ac:dyDescent="0.25">
      <c r="A1066" s="1">
        <v>45504</v>
      </c>
      <c r="B1066" t="s">
        <v>1332</v>
      </c>
      <c r="C1066" t="s">
        <v>1333</v>
      </c>
      <c r="D1066" s="4">
        <v>8548.1666666666679</v>
      </c>
    </row>
    <row r="1067" spans="1:4" x14ac:dyDescent="0.25">
      <c r="A1067" s="1">
        <v>45535</v>
      </c>
      <c r="B1067" t="s">
        <v>1332</v>
      </c>
      <c r="C1067" t="s">
        <v>1333</v>
      </c>
      <c r="D1067" s="4">
        <v>9769.3333333333339</v>
      </c>
    </row>
    <row r="1068" spans="1:4" x14ac:dyDescent="0.25">
      <c r="A1068" s="1">
        <v>45565</v>
      </c>
      <c r="B1068" t="s">
        <v>1332</v>
      </c>
      <c r="C1068" t="s">
        <v>1333</v>
      </c>
      <c r="D1068" s="4">
        <v>10990.5</v>
      </c>
    </row>
    <row r="1069" spans="1:4" x14ac:dyDescent="0.25">
      <c r="A1069" s="1">
        <v>45596</v>
      </c>
      <c r="B1069" t="s">
        <v>1332</v>
      </c>
      <c r="C1069" t="s">
        <v>1333</v>
      </c>
      <c r="D1069" s="4">
        <v>12211.666666666666</v>
      </c>
    </row>
    <row r="1070" spans="1:4" x14ac:dyDescent="0.25">
      <c r="A1070" s="1">
        <v>45626</v>
      </c>
      <c r="B1070" t="s">
        <v>1332</v>
      </c>
      <c r="C1070" t="s">
        <v>1333</v>
      </c>
      <c r="D1070" s="4">
        <v>13432.833333333332</v>
      </c>
    </row>
    <row r="1071" spans="1:4" x14ac:dyDescent="0.25">
      <c r="A1071" s="1">
        <v>45657</v>
      </c>
      <c r="B1071" t="s">
        <v>1332</v>
      </c>
      <c r="C1071" t="s">
        <v>1333</v>
      </c>
      <c r="D1071" s="4">
        <v>14653.999999999998</v>
      </c>
    </row>
    <row r="1072" spans="1:4" x14ac:dyDescent="0.25">
      <c r="A1072" s="1">
        <v>45322</v>
      </c>
      <c r="B1072" t="s">
        <v>1437</v>
      </c>
      <c r="C1072" t="s">
        <v>1438</v>
      </c>
      <c r="D1072" s="4">
        <v>1500</v>
      </c>
    </row>
    <row r="1073" spans="1:4" x14ac:dyDescent="0.25">
      <c r="A1073" s="1">
        <v>45351</v>
      </c>
      <c r="B1073" t="s">
        <v>834</v>
      </c>
      <c r="C1073" t="s">
        <v>1438</v>
      </c>
      <c r="D1073" s="4">
        <v>1500</v>
      </c>
    </row>
    <row r="1074" spans="1:4" x14ac:dyDescent="0.25">
      <c r="A1074" s="1">
        <v>45382</v>
      </c>
      <c r="B1074" t="s">
        <v>834</v>
      </c>
      <c r="C1074" t="s">
        <v>1438</v>
      </c>
      <c r="D1074" s="4">
        <v>1500</v>
      </c>
    </row>
    <row r="1075" spans="1:4" x14ac:dyDescent="0.25">
      <c r="A1075" s="1">
        <v>45412</v>
      </c>
      <c r="B1075" t="s">
        <v>834</v>
      </c>
      <c r="C1075" t="s">
        <v>1438</v>
      </c>
      <c r="D1075" s="4">
        <v>6000</v>
      </c>
    </row>
    <row r="1076" spans="1:4" x14ac:dyDescent="0.25">
      <c r="A1076" s="1">
        <v>45443</v>
      </c>
      <c r="B1076" t="s">
        <v>1437</v>
      </c>
      <c r="C1076" t="s">
        <v>1438</v>
      </c>
      <c r="D1076" s="4">
        <v>7500</v>
      </c>
    </row>
    <row r="1077" spans="1:4" x14ac:dyDescent="0.25">
      <c r="A1077" s="1">
        <v>45473</v>
      </c>
      <c r="B1077" t="s">
        <v>1437</v>
      </c>
      <c r="C1077" t="s">
        <v>1438</v>
      </c>
      <c r="D1077" s="4">
        <v>9000</v>
      </c>
    </row>
    <row r="1078" spans="1:4" x14ac:dyDescent="0.25">
      <c r="A1078" s="1">
        <v>45504</v>
      </c>
      <c r="B1078" t="s">
        <v>1437</v>
      </c>
      <c r="C1078" t="s">
        <v>1438</v>
      </c>
      <c r="D1078" s="4">
        <v>10500</v>
      </c>
    </row>
    <row r="1079" spans="1:4" x14ac:dyDescent="0.25">
      <c r="A1079" s="1">
        <v>45535</v>
      </c>
      <c r="B1079" t="s">
        <v>1437</v>
      </c>
      <c r="C1079" t="s">
        <v>1438</v>
      </c>
      <c r="D1079" s="4">
        <v>12000</v>
      </c>
    </row>
    <row r="1080" spans="1:4" x14ac:dyDescent="0.25">
      <c r="A1080" s="1">
        <v>45565</v>
      </c>
      <c r="B1080" t="s">
        <v>1437</v>
      </c>
      <c r="C1080" t="s">
        <v>1438</v>
      </c>
      <c r="D1080" s="4">
        <v>13500</v>
      </c>
    </row>
    <row r="1081" spans="1:4" x14ac:dyDescent="0.25">
      <c r="A1081" s="1">
        <v>45596</v>
      </c>
      <c r="B1081" t="s">
        <v>1437</v>
      </c>
      <c r="C1081" t="s">
        <v>1438</v>
      </c>
      <c r="D1081" s="4">
        <v>15000</v>
      </c>
    </row>
    <row r="1082" spans="1:4" x14ac:dyDescent="0.25">
      <c r="A1082" s="1">
        <v>45626</v>
      </c>
      <c r="B1082" t="s">
        <v>1437</v>
      </c>
      <c r="C1082" t="s">
        <v>1438</v>
      </c>
      <c r="D1082" s="4">
        <v>16500</v>
      </c>
    </row>
    <row r="1083" spans="1:4" x14ac:dyDescent="0.25">
      <c r="A1083" s="1">
        <v>45657</v>
      </c>
      <c r="B1083" t="s">
        <v>1437</v>
      </c>
      <c r="C1083" t="s">
        <v>1438</v>
      </c>
      <c r="D1083" s="4">
        <v>18000</v>
      </c>
    </row>
    <row r="1084" spans="1:4" x14ac:dyDescent="0.25">
      <c r="A1084" s="1">
        <v>45322</v>
      </c>
      <c r="B1084" t="s">
        <v>1013</v>
      </c>
      <c r="C1084" t="s">
        <v>1014</v>
      </c>
      <c r="D1084" s="4">
        <v>0</v>
      </c>
    </row>
    <row r="1085" spans="1:4" x14ac:dyDescent="0.25">
      <c r="A1085" s="1">
        <v>45351</v>
      </c>
      <c r="B1085" t="s">
        <v>1013</v>
      </c>
      <c r="C1085" t="s">
        <v>1014</v>
      </c>
      <c r="D1085" s="4">
        <v>0</v>
      </c>
    </row>
    <row r="1086" spans="1:4" x14ac:dyDescent="0.25">
      <c r="A1086" s="1">
        <v>45382</v>
      </c>
      <c r="B1086" t="s">
        <v>1013</v>
      </c>
      <c r="C1086" t="s">
        <v>1014</v>
      </c>
      <c r="D1086" s="4">
        <v>0</v>
      </c>
    </row>
    <row r="1087" spans="1:4" x14ac:dyDescent="0.25">
      <c r="A1087" s="1">
        <v>45412</v>
      </c>
      <c r="B1087" t="s">
        <v>1013</v>
      </c>
      <c r="C1087" t="s">
        <v>1014</v>
      </c>
      <c r="D1087" s="4">
        <v>0</v>
      </c>
    </row>
    <row r="1088" spans="1:4" x14ac:dyDescent="0.25">
      <c r="A1088" s="1">
        <v>45443</v>
      </c>
      <c r="B1088" t="s">
        <v>1013</v>
      </c>
      <c r="C1088" t="s">
        <v>1014</v>
      </c>
      <c r="D1088" s="4">
        <v>0</v>
      </c>
    </row>
    <row r="1089" spans="1:4" x14ac:dyDescent="0.25">
      <c r="A1089" s="1">
        <v>45473</v>
      </c>
      <c r="B1089" t="s">
        <v>1013</v>
      </c>
      <c r="C1089" t="s">
        <v>1014</v>
      </c>
      <c r="D1089" s="4">
        <v>0</v>
      </c>
    </row>
    <row r="1090" spans="1:4" x14ac:dyDescent="0.25">
      <c r="A1090" s="1">
        <v>45504</v>
      </c>
      <c r="B1090" t="s">
        <v>1013</v>
      </c>
      <c r="C1090" t="s">
        <v>1014</v>
      </c>
      <c r="D1090" s="4">
        <v>0</v>
      </c>
    </row>
    <row r="1091" spans="1:4" x14ac:dyDescent="0.25">
      <c r="A1091" s="1">
        <v>45535</v>
      </c>
      <c r="B1091" t="s">
        <v>1013</v>
      </c>
      <c r="C1091" t="s">
        <v>1014</v>
      </c>
      <c r="D1091" s="4">
        <v>0</v>
      </c>
    </row>
    <row r="1092" spans="1:4" x14ac:dyDescent="0.25">
      <c r="A1092" s="1">
        <v>45565</v>
      </c>
      <c r="B1092" t="s">
        <v>1013</v>
      </c>
      <c r="C1092" t="s">
        <v>1014</v>
      </c>
      <c r="D1092" s="4">
        <v>0</v>
      </c>
    </row>
    <row r="1093" spans="1:4" x14ac:dyDescent="0.25">
      <c r="A1093" s="1">
        <v>45596</v>
      </c>
      <c r="B1093" t="s">
        <v>1013</v>
      </c>
      <c r="C1093" t="s">
        <v>1014</v>
      </c>
      <c r="D1093" s="4">
        <v>0</v>
      </c>
    </row>
    <row r="1094" spans="1:4" x14ac:dyDescent="0.25">
      <c r="A1094" s="1">
        <v>45626</v>
      </c>
      <c r="B1094" t="s">
        <v>1013</v>
      </c>
      <c r="C1094" t="s">
        <v>1014</v>
      </c>
      <c r="D1094" s="4">
        <v>0</v>
      </c>
    </row>
    <row r="1095" spans="1:4" x14ac:dyDescent="0.25">
      <c r="A1095" s="1">
        <v>45657</v>
      </c>
      <c r="B1095" t="s">
        <v>1013</v>
      </c>
      <c r="C1095" t="s">
        <v>1014</v>
      </c>
      <c r="D1095" s="4">
        <v>0</v>
      </c>
    </row>
    <row r="1096" spans="1:4" x14ac:dyDescent="0.25">
      <c r="A1096" s="1">
        <v>45322</v>
      </c>
      <c r="B1096" t="s">
        <v>1260</v>
      </c>
      <c r="C1096" t="s">
        <v>1261</v>
      </c>
      <c r="D1096" s="4">
        <v>200</v>
      </c>
    </row>
    <row r="1097" spans="1:4" x14ac:dyDescent="0.25">
      <c r="A1097" s="1">
        <v>45351</v>
      </c>
      <c r="B1097" t="s">
        <v>1260</v>
      </c>
      <c r="C1097" t="s">
        <v>1261</v>
      </c>
      <c r="D1097" s="4">
        <v>200</v>
      </c>
    </row>
    <row r="1098" spans="1:4" x14ac:dyDescent="0.25">
      <c r="A1098" s="1">
        <v>45382</v>
      </c>
      <c r="B1098" t="s">
        <v>1260</v>
      </c>
      <c r="C1098" t="s">
        <v>1261</v>
      </c>
      <c r="D1098" s="4">
        <v>200</v>
      </c>
    </row>
    <row r="1099" spans="1:4" x14ac:dyDescent="0.25">
      <c r="A1099" s="1">
        <v>45412</v>
      </c>
      <c r="B1099" t="s">
        <v>1260</v>
      </c>
      <c r="C1099" t="s">
        <v>1261</v>
      </c>
      <c r="D1099" s="4">
        <v>800</v>
      </c>
    </row>
    <row r="1100" spans="1:4" x14ac:dyDescent="0.25">
      <c r="A1100" s="1">
        <v>45443</v>
      </c>
      <c r="B1100" t="s">
        <v>1260</v>
      </c>
      <c r="C1100" t="s">
        <v>1261</v>
      </c>
      <c r="D1100" s="4">
        <v>1000</v>
      </c>
    </row>
    <row r="1101" spans="1:4" x14ac:dyDescent="0.25">
      <c r="A1101" s="1">
        <v>45473</v>
      </c>
      <c r="B1101" t="s">
        <v>1260</v>
      </c>
      <c r="C1101" t="s">
        <v>1261</v>
      </c>
      <c r="D1101" s="4">
        <v>1200</v>
      </c>
    </row>
    <row r="1102" spans="1:4" x14ac:dyDescent="0.25">
      <c r="A1102" s="1">
        <v>45504</v>
      </c>
      <c r="B1102" t="s">
        <v>1260</v>
      </c>
      <c r="C1102" t="s">
        <v>1261</v>
      </c>
      <c r="D1102" s="4">
        <v>1400</v>
      </c>
    </row>
    <row r="1103" spans="1:4" x14ac:dyDescent="0.25">
      <c r="A1103" s="1">
        <v>45535</v>
      </c>
      <c r="B1103" t="s">
        <v>1260</v>
      </c>
      <c r="C1103" t="s">
        <v>1261</v>
      </c>
      <c r="D1103" s="4">
        <v>1600</v>
      </c>
    </row>
    <row r="1104" spans="1:4" x14ac:dyDescent="0.25">
      <c r="A1104" s="1">
        <v>45565</v>
      </c>
      <c r="B1104" t="s">
        <v>1260</v>
      </c>
      <c r="C1104" t="s">
        <v>1261</v>
      </c>
      <c r="D1104" s="4">
        <v>1800</v>
      </c>
    </row>
    <row r="1105" spans="1:4" x14ac:dyDescent="0.25">
      <c r="A1105" s="1">
        <v>45596</v>
      </c>
      <c r="B1105" t="s">
        <v>1260</v>
      </c>
      <c r="C1105" t="s">
        <v>1261</v>
      </c>
      <c r="D1105" s="4">
        <v>2000</v>
      </c>
    </row>
    <row r="1106" spans="1:4" x14ac:dyDescent="0.25">
      <c r="A1106" s="1">
        <v>45626</v>
      </c>
      <c r="B1106" t="s">
        <v>1260</v>
      </c>
      <c r="C1106" t="s">
        <v>1261</v>
      </c>
      <c r="D1106" s="4">
        <v>2200</v>
      </c>
    </row>
    <row r="1107" spans="1:4" x14ac:dyDescent="0.25">
      <c r="A1107" s="1">
        <v>45657</v>
      </c>
      <c r="B1107" t="s">
        <v>1260</v>
      </c>
      <c r="C1107" t="s">
        <v>1261</v>
      </c>
      <c r="D1107" s="4">
        <v>2400</v>
      </c>
    </row>
    <row r="1108" spans="1:4" x14ac:dyDescent="0.25">
      <c r="A1108" s="1">
        <v>45382</v>
      </c>
      <c r="B1108" t="s">
        <v>1439</v>
      </c>
      <c r="C1108" t="s">
        <v>1440</v>
      </c>
      <c r="D1108" s="4">
        <v>-20000</v>
      </c>
    </row>
    <row r="1109" spans="1:4" x14ac:dyDescent="0.25">
      <c r="A1109" s="1">
        <v>45412</v>
      </c>
      <c r="B1109" t="s">
        <v>1439</v>
      </c>
      <c r="C1109" t="s">
        <v>1440</v>
      </c>
      <c r="D1109" s="4">
        <v>-20000</v>
      </c>
    </row>
    <row r="1110" spans="1:4" x14ac:dyDescent="0.25">
      <c r="A1110" s="1">
        <v>45443</v>
      </c>
      <c r="B1110" t="s">
        <v>1439</v>
      </c>
      <c r="C1110" t="s">
        <v>1440</v>
      </c>
      <c r="D1110" s="4">
        <v>-20000</v>
      </c>
    </row>
    <row r="1111" spans="1:4" x14ac:dyDescent="0.25">
      <c r="A1111" s="1">
        <v>45473</v>
      </c>
      <c r="B1111" t="s">
        <v>1439</v>
      </c>
      <c r="C1111" t="s">
        <v>1440</v>
      </c>
      <c r="D1111" s="4">
        <v>-20000</v>
      </c>
    </row>
    <row r="1112" spans="1:4" x14ac:dyDescent="0.25">
      <c r="A1112" s="1">
        <v>45504</v>
      </c>
      <c r="B1112" t="s">
        <v>1439</v>
      </c>
      <c r="C1112" t="s">
        <v>1440</v>
      </c>
      <c r="D1112" s="4">
        <v>-20000</v>
      </c>
    </row>
    <row r="1113" spans="1:4" x14ac:dyDescent="0.25">
      <c r="A1113" s="1">
        <v>45535</v>
      </c>
      <c r="B1113" t="s">
        <v>1439</v>
      </c>
      <c r="C1113" t="s">
        <v>1440</v>
      </c>
      <c r="D1113" s="4">
        <v>-20000</v>
      </c>
    </row>
    <row r="1114" spans="1:4" x14ac:dyDescent="0.25">
      <c r="A1114" s="1">
        <v>45565</v>
      </c>
      <c r="B1114" t="s">
        <v>1439</v>
      </c>
      <c r="C1114" t="s">
        <v>1440</v>
      </c>
      <c r="D1114" s="4">
        <v>-20000</v>
      </c>
    </row>
    <row r="1115" spans="1:4" x14ac:dyDescent="0.25">
      <c r="A1115" s="1">
        <v>45596</v>
      </c>
      <c r="B1115" t="s">
        <v>1439</v>
      </c>
      <c r="C1115" t="s">
        <v>1440</v>
      </c>
      <c r="D1115" s="4">
        <v>-20000</v>
      </c>
    </row>
    <row r="1116" spans="1:4" x14ac:dyDescent="0.25">
      <c r="A1116" s="1">
        <v>45626</v>
      </c>
      <c r="B1116" t="s">
        <v>1439</v>
      </c>
      <c r="C1116" t="s">
        <v>1440</v>
      </c>
      <c r="D1116" s="4">
        <v>-20000</v>
      </c>
    </row>
    <row r="1117" spans="1:4" x14ac:dyDescent="0.25">
      <c r="A1117" s="1">
        <v>45657</v>
      </c>
      <c r="B1117" t="s">
        <v>1439</v>
      </c>
      <c r="C1117" t="s">
        <v>1440</v>
      </c>
      <c r="D1117" s="4">
        <v>-20000</v>
      </c>
    </row>
    <row r="1118" spans="1:4" x14ac:dyDescent="0.25">
      <c r="A1118" s="1">
        <v>45322</v>
      </c>
      <c r="B1118" t="s">
        <v>635</v>
      </c>
      <c r="C1118" t="s">
        <v>636</v>
      </c>
      <c r="D1118" s="4">
        <v>0</v>
      </c>
    </row>
    <row r="1119" spans="1:4" x14ac:dyDescent="0.25">
      <c r="A1119" s="1">
        <v>45351</v>
      </c>
      <c r="B1119" t="s">
        <v>635</v>
      </c>
      <c r="C1119" t="s">
        <v>636</v>
      </c>
      <c r="D1119" s="4">
        <v>0</v>
      </c>
    </row>
    <row r="1120" spans="1:4" x14ac:dyDescent="0.25">
      <c r="A1120" s="1">
        <v>45382</v>
      </c>
      <c r="B1120" t="s">
        <v>635</v>
      </c>
      <c r="C1120" t="s">
        <v>636</v>
      </c>
      <c r="D1120" s="4">
        <v>0</v>
      </c>
    </row>
    <row r="1121" spans="1:4" x14ac:dyDescent="0.25">
      <c r="A1121" s="1">
        <v>45412</v>
      </c>
      <c r="B1121" t="s">
        <v>635</v>
      </c>
      <c r="C1121" t="s">
        <v>636</v>
      </c>
      <c r="D1121" s="4">
        <v>0</v>
      </c>
    </row>
    <row r="1122" spans="1:4" x14ac:dyDescent="0.25">
      <c r="A1122" s="1">
        <v>45443</v>
      </c>
      <c r="B1122" t="s">
        <v>635</v>
      </c>
      <c r="C1122" t="s">
        <v>636</v>
      </c>
      <c r="D1122" s="4">
        <v>0</v>
      </c>
    </row>
    <row r="1123" spans="1:4" x14ac:dyDescent="0.25">
      <c r="A1123" s="1">
        <v>45473</v>
      </c>
      <c r="B1123" t="s">
        <v>635</v>
      </c>
      <c r="C1123" t="s">
        <v>636</v>
      </c>
      <c r="D1123" s="4">
        <v>0</v>
      </c>
    </row>
    <row r="1124" spans="1:4" x14ac:dyDescent="0.25">
      <c r="A1124" s="1">
        <v>45504</v>
      </c>
      <c r="B1124" t="s">
        <v>635</v>
      </c>
      <c r="C1124" t="s">
        <v>636</v>
      </c>
      <c r="D1124" s="4">
        <v>0</v>
      </c>
    </row>
    <row r="1125" spans="1:4" x14ac:dyDescent="0.25">
      <c r="A1125" s="1">
        <v>45535</v>
      </c>
      <c r="B1125" t="s">
        <v>635</v>
      </c>
      <c r="C1125" t="s">
        <v>636</v>
      </c>
      <c r="D1125" s="4">
        <v>0</v>
      </c>
    </row>
    <row r="1126" spans="1:4" x14ac:dyDescent="0.25">
      <c r="A1126" s="1">
        <v>45565</v>
      </c>
      <c r="B1126" t="s">
        <v>635</v>
      </c>
      <c r="C1126" t="s">
        <v>636</v>
      </c>
      <c r="D1126" s="4">
        <v>0</v>
      </c>
    </row>
    <row r="1127" spans="1:4" x14ac:dyDescent="0.25">
      <c r="A1127" s="1">
        <v>45596</v>
      </c>
      <c r="B1127" t="s">
        <v>635</v>
      </c>
      <c r="C1127" t="s">
        <v>636</v>
      </c>
      <c r="D1127" s="4">
        <v>0</v>
      </c>
    </row>
    <row r="1128" spans="1:4" x14ac:dyDescent="0.25">
      <c r="A1128" s="1">
        <v>45626</v>
      </c>
      <c r="B1128" t="s">
        <v>635</v>
      </c>
      <c r="C1128" t="s">
        <v>636</v>
      </c>
      <c r="D1128" s="4">
        <v>0</v>
      </c>
    </row>
    <row r="1129" spans="1:4" x14ac:dyDescent="0.25">
      <c r="A1129" s="1">
        <v>45657</v>
      </c>
      <c r="B1129" t="s">
        <v>635</v>
      </c>
      <c r="C1129" t="s">
        <v>636</v>
      </c>
      <c r="D1129" s="4">
        <v>0</v>
      </c>
    </row>
    <row r="1130" spans="1:4" x14ac:dyDescent="0.25">
      <c r="A1130" s="1">
        <v>45322</v>
      </c>
      <c r="B1130" t="s">
        <v>1084</v>
      </c>
      <c r="C1130" t="s">
        <v>1085</v>
      </c>
      <c r="D1130" s="4">
        <v>0</v>
      </c>
    </row>
    <row r="1131" spans="1:4" x14ac:dyDescent="0.25">
      <c r="A1131" s="1">
        <v>45351</v>
      </c>
      <c r="B1131" t="s">
        <v>1084</v>
      </c>
      <c r="C1131" t="s">
        <v>1085</v>
      </c>
      <c r="D1131" s="4"/>
    </row>
    <row r="1132" spans="1:4" x14ac:dyDescent="0.25">
      <c r="A1132" s="1">
        <v>45382</v>
      </c>
      <c r="B1132" t="s">
        <v>1084</v>
      </c>
      <c r="C1132" t="s">
        <v>1085</v>
      </c>
      <c r="D1132" s="4">
        <v>-100000</v>
      </c>
    </row>
    <row r="1133" spans="1:4" x14ac:dyDescent="0.25">
      <c r="A1133" s="1">
        <v>45412</v>
      </c>
      <c r="B1133" t="s">
        <v>1084</v>
      </c>
      <c r="C1133" t="s">
        <v>1085</v>
      </c>
      <c r="D1133" s="4">
        <v>-100000</v>
      </c>
    </row>
    <row r="1134" spans="1:4" x14ac:dyDescent="0.25">
      <c r="A1134" s="1">
        <v>45443</v>
      </c>
      <c r="B1134" t="s">
        <v>1084</v>
      </c>
      <c r="C1134" t="s">
        <v>1085</v>
      </c>
      <c r="D1134" s="4">
        <v>-100000</v>
      </c>
    </row>
    <row r="1135" spans="1:4" x14ac:dyDescent="0.25">
      <c r="A1135" s="1">
        <v>45473</v>
      </c>
      <c r="B1135" t="s">
        <v>1084</v>
      </c>
      <c r="C1135" t="s">
        <v>1085</v>
      </c>
      <c r="D1135" s="4">
        <v>-200000</v>
      </c>
    </row>
    <row r="1136" spans="1:4" x14ac:dyDescent="0.25">
      <c r="A1136" s="1">
        <v>45504</v>
      </c>
      <c r="B1136" t="s">
        <v>1084</v>
      </c>
      <c r="C1136" t="s">
        <v>1085</v>
      </c>
      <c r="D1136" s="4">
        <v>-200000</v>
      </c>
    </row>
    <row r="1137" spans="1:4" x14ac:dyDescent="0.25">
      <c r="A1137" s="1">
        <v>45535</v>
      </c>
      <c r="B1137" t="s">
        <v>1084</v>
      </c>
      <c r="C1137" t="s">
        <v>1085</v>
      </c>
      <c r="D1137" s="4">
        <v>-200000</v>
      </c>
    </row>
    <row r="1138" spans="1:4" x14ac:dyDescent="0.25">
      <c r="A1138" s="1">
        <v>45565</v>
      </c>
      <c r="B1138" t="s">
        <v>1084</v>
      </c>
      <c r="C1138" t="s">
        <v>1085</v>
      </c>
      <c r="D1138" s="4">
        <v>-400000</v>
      </c>
    </row>
    <row r="1139" spans="1:4" x14ac:dyDescent="0.25">
      <c r="A1139" s="1">
        <v>45596</v>
      </c>
      <c r="B1139" t="s">
        <v>1084</v>
      </c>
      <c r="C1139" t="s">
        <v>1085</v>
      </c>
      <c r="D1139" s="4">
        <v>-400000</v>
      </c>
    </row>
    <row r="1140" spans="1:4" x14ac:dyDescent="0.25">
      <c r="A1140" s="1">
        <v>45626</v>
      </c>
      <c r="B1140" t="s">
        <v>1084</v>
      </c>
      <c r="C1140" t="s">
        <v>1085</v>
      </c>
      <c r="D1140" s="4">
        <v>-400000</v>
      </c>
    </row>
    <row r="1141" spans="1:4" x14ac:dyDescent="0.25">
      <c r="A1141" s="1">
        <v>45657</v>
      </c>
      <c r="B1141" t="s">
        <v>1084</v>
      </c>
      <c r="C1141" t="s">
        <v>1085</v>
      </c>
      <c r="D1141" s="4">
        <v>-650000</v>
      </c>
    </row>
    <row r="1142" spans="1:4" x14ac:dyDescent="0.25">
      <c r="A1142" s="1">
        <v>45322</v>
      </c>
      <c r="B1142" t="s">
        <v>788</v>
      </c>
      <c r="C1142" t="s">
        <v>789</v>
      </c>
      <c r="D1142" s="4">
        <v>1166.6666666666667</v>
      </c>
    </row>
    <row r="1143" spans="1:4" x14ac:dyDescent="0.25">
      <c r="A1143" s="1">
        <v>45351</v>
      </c>
      <c r="B1143" t="s">
        <v>788</v>
      </c>
      <c r="C1143" t="s">
        <v>789</v>
      </c>
      <c r="D1143" s="4">
        <v>1166.6666666666667</v>
      </c>
    </row>
    <row r="1144" spans="1:4" x14ac:dyDescent="0.25">
      <c r="A1144" s="1">
        <v>45382</v>
      </c>
      <c r="B1144" t="s">
        <v>788</v>
      </c>
      <c r="C1144" t="s">
        <v>789</v>
      </c>
      <c r="D1144" s="4">
        <v>1166.6666666666667</v>
      </c>
    </row>
    <row r="1145" spans="1:4" x14ac:dyDescent="0.25">
      <c r="A1145" s="1">
        <v>45412</v>
      </c>
      <c r="B1145" t="s">
        <v>788</v>
      </c>
      <c r="C1145" t="s">
        <v>789</v>
      </c>
      <c r="D1145" s="4">
        <v>4666.666666666667</v>
      </c>
    </row>
    <row r="1146" spans="1:4" x14ac:dyDescent="0.25">
      <c r="A1146" s="1">
        <v>45443</v>
      </c>
      <c r="B1146" t="s">
        <v>788</v>
      </c>
      <c r="C1146" t="s">
        <v>789</v>
      </c>
      <c r="D1146" s="4">
        <v>5833.3333333333339</v>
      </c>
    </row>
    <row r="1147" spans="1:4" x14ac:dyDescent="0.25">
      <c r="A1147" s="1">
        <v>45473</v>
      </c>
      <c r="B1147" t="s">
        <v>788</v>
      </c>
      <c r="C1147" t="s">
        <v>789</v>
      </c>
      <c r="D1147" s="4">
        <v>7000.0000000000009</v>
      </c>
    </row>
    <row r="1148" spans="1:4" x14ac:dyDescent="0.25">
      <c r="A1148" s="1">
        <v>45504</v>
      </c>
      <c r="B1148" t="s">
        <v>788</v>
      </c>
      <c r="C1148" t="s">
        <v>789</v>
      </c>
      <c r="D1148" s="4">
        <v>8166.6666666666679</v>
      </c>
    </row>
    <row r="1149" spans="1:4" x14ac:dyDescent="0.25">
      <c r="A1149" s="1">
        <v>45535</v>
      </c>
      <c r="B1149" t="s">
        <v>788</v>
      </c>
      <c r="C1149" t="s">
        <v>789</v>
      </c>
      <c r="D1149" s="4">
        <v>9333.3333333333339</v>
      </c>
    </row>
    <row r="1150" spans="1:4" x14ac:dyDescent="0.25">
      <c r="A1150" s="1">
        <v>45565</v>
      </c>
      <c r="B1150" t="s">
        <v>788</v>
      </c>
      <c r="C1150" t="s">
        <v>789</v>
      </c>
      <c r="D1150" s="4">
        <v>10500</v>
      </c>
    </row>
    <row r="1151" spans="1:4" x14ac:dyDescent="0.25">
      <c r="A1151" s="1">
        <v>45596</v>
      </c>
      <c r="B1151" t="s">
        <v>788</v>
      </c>
      <c r="C1151" t="s">
        <v>789</v>
      </c>
      <c r="D1151" s="4">
        <v>11666.666666666666</v>
      </c>
    </row>
    <row r="1152" spans="1:4" x14ac:dyDescent="0.25">
      <c r="A1152" s="1">
        <v>45626</v>
      </c>
      <c r="B1152" t="s">
        <v>788</v>
      </c>
      <c r="C1152" t="s">
        <v>789</v>
      </c>
      <c r="D1152" s="4">
        <v>12833.333333333332</v>
      </c>
    </row>
    <row r="1153" spans="1:4" x14ac:dyDescent="0.25">
      <c r="A1153" s="1">
        <v>45657</v>
      </c>
      <c r="B1153" t="s">
        <v>788</v>
      </c>
      <c r="C1153" t="s">
        <v>789</v>
      </c>
      <c r="D1153" s="4">
        <v>13999.999999999998</v>
      </c>
    </row>
    <row r="1154" spans="1:4" x14ac:dyDescent="0.25">
      <c r="A1154" s="1">
        <v>45322</v>
      </c>
      <c r="B1154" t="s">
        <v>785</v>
      </c>
      <c r="C1154" t="s">
        <v>786</v>
      </c>
      <c r="D1154" s="4">
        <v>125</v>
      </c>
    </row>
    <row r="1155" spans="1:4" x14ac:dyDescent="0.25">
      <c r="A1155" s="1">
        <v>45351</v>
      </c>
      <c r="B1155" t="s">
        <v>785</v>
      </c>
      <c r="C1155" t="s">
        <v>786</v>
      </c>
      <c r="D1155" s="4">
        <v>125</v>
      </c>
    </row>
    <row r="1156" spans="1:4" x14ac:dyDescent="0.25">
      <c r="A1156" s="1">
        <v>45382</v>
      </c>
      <c r="B1156" t="s">
        <v>785</v>
      </c>
      <c r="C1156" t="s">
        <v>786</v>
      </c>
      <c r="D1156" s="4">
        <v>125</v>
      </c>
    </row>
    <row r="1157" spans="1:4" x14ac:dyDescent="0.25">
      <c r="A1157" s="1">
        <v>45412</v>
      </c>
      <c r="B1157" t="s">
        <v>785</v>
      </c>
      <c r="C1157" t="s">
        <v>786</v>
      </c>
      <c r="D1157" s="4">
        <v>500</v>
      </c>
    </row>
    <row r="1158" spans="1:4" x14ac:dyDescent="0.25">
      <c r="A1158" s="1">
        <v>45443</v>
      </c>
      <c r="B1158" t="s">
        <v>785</v>
      </c>
      <c r="C1158" t="s">
        <v>786</v>
      </c>
      <c r="D1158" s="4">
        <v>625</v>
      </c>
    </row>
    <row r="1159" spans="1:4" x14ac:dyDescent="0.25">
      <c r="A1159" s="1">
        <v>45473</v>
      </c>
      <c r="B1159" t="s">
        <v>785</v>
      </c>
      <c r="C1159" t="s">
        <v>786</v>
      </c>
      <c r="D1159" s="4">
        <v>750</v>
      </c>
    </row>
    <row r="1160" spans="1:4" x14ac:dyDescent="0.25">
      <c r="A1160" s="1">
        <v>45504</v>
      </c>
      <c r="B1160" t="s">
        <v>785</v>
      </c>
      <c r="C1160" t="s">
        <v>786</v>
      </c>
      <c r="D1160" s="4">
        <v>875</v>
      </c>
    </row>
    <row r="1161" spans="1:4" x14ac:dyDescent="0.25">
      <c r="A1161" s="1">
        <v>45535</v>
      </c>
      <c r="B1161" t="s">
        <v>785</v>
      </c>
      <c r="C1161" t="s">
        <v>786</v>
      </c>
      <c r="D1161" s="4">
        <v>1000</v>
      </c>
    </row>
    <row r="1162" spans="1:4" x14ac:dyDescent="0.25">
      <c r="A1162" s="1">
        <v>45565</v>
      </c>
      <c r="B1162" t="s">
        <v>785</v>
      </c>
      <c r="C1162" t="s">
        <v>786</v>
      </c>
      <c r="D1162" s="4">
        <v>1125</v>
      </c>
    </row>
    <row r="1163" spans="1:4" x14ac:dyDescent="0.25">
      <c r="A1163" s="1">
        <v>45596</v>
      </c>
      <c r="B1163" t="s">
        <v>785</v>
      </c>
      <c r="C1163" t="s">
        <v>786</v>
      </c>
      <c r="D1163" s="4">
        <v>1250</v>
      </c>
    </row>
    <row r="1164" spans="1:4" x14ac:dyDescent="0.25">
      <c r="A1164" s="1">
        <v>45626</v>
      </c>
      <c r="B1164" t="s">
        <v>785</v>
      </c>
      <c r="C1164" t="s">
        <v>786</v>
      </c>
      <c r="D1164" s="4">
        <v>1375</v>
      </c>
    </row>
    <row r="1165" spans="1:4" x14ac:dyDescent="0.25">
      <c r="A1165" s="1">
        <v>45657</v>
      </c>
      <c r="B1165" t="s">
        <v>785</v>
      </c>
      <c r="C1165" t="s">
        <v>786</v>
      </c>
      <c r="D1165" s="4">
        <v>1500</v>
      </c>
    </row>
    <row r="1166" spans="1:4" x14ac:dyDescent="0.25">
      <c r="A1166" s="1">
        <v>45322</v>
      </c>
      <c r="B1166" t="s">
        <v>1330</v>
      </c>
      <c r="C1166" t="s">
        <v>1331</v>
      </c>
      <c r="D1166" s="4">
        <v>1000</v>
      </c>
    </row>
    <row r="1167" spans="1:4" x14ac:dyDescent="0.25">
      <c r="A1167" s="1">
        <v>45351</v>
      </c>
      <c r="B1167" t="s">
        <v>1330</v>
      </c>
      <c r="C1167" t="s">
        <v>1331</v>
      </c>
      <c r="D1167" s="4">
        <v>1000</v>
      </c>
    </row>
    <row r="1168" spans="1:4" x14ac:dyDescent="0.25">
      <c r="A1168" s="1">
        <v>45382</v>
      </c>
      <c r="B1168" t="s">
        <v>1330</v>
      </c>
      <c r="C1168" t="s">
        <v>1331</v>
      </c>
      <c r="D1168" s="4">
        <v>1000</v>
      </c>
    </row>
    <row r="1169" spans="1:4" x14ac:dyDescent="0.25">
      <c r="A1169" s="1">
        <v>45412</v>
      </c>
      <c r="B1169" t="s">
        <v>1330</v>
      </c>
      <c r="C1169" t="s">
        <v>1331</v>
      </c>
      <c r="D1169" s="4">
        <v>4000</v>
      </c>
    </row>
    <row r="1170" spans="1:4" x14ac:dyDescent="0.25">
      <c r="A1170" s="1">
        <v>45443</v>
      </c>
      <c r="B1170" t="s">
        <v>1330</v>
      </c>
      <c r="C1170" t="s">
        <v>1331</v>
      </c>
      <c r="D1170" s="4">
        <v>5000</v>
      </c>
    </row>
    <row r="1171" spans="1:4" x14ac:dyDescent="0.25">
      <c r="A1171" s="1">
        <v>45473</v>
      </c>
      <c r="B1171" t="s">
        <v>1330</v>
      </c>
      <c r="C1171" t="s">
        <v>1331</v>
      </c>
      <c r="D1171" s="4">
        <v>6000</v>
      </c>
    </row>
    <row r="1172" spans="1:4" x14ac:dyDescent="0.25">
      <c r="A1172" s="1">
        <v>45504</v>
      </c>
      <c r="B1172" t="s">
        <v>1330</v>
      </c>
      <c r="C1172" t="s">
        <v>1331</v>
      </c>
      <c r="D1172" s="4">
        <v>7000</v>
      </c>
    </row>
    <row r="1173" spans="1:4" x14ac:dyDescent="0.25">
      <c r="A1173" s="1">
        <v>45535</v>
      </c>
      <c r="B1173" t="s">
        <v>1330</v>
      </c>
      <c r="C1173" t="s">
        <v>1331</v>
      </c>
      <c r="D1173" s="4">
        <v>8000</v>
      </c>
    </row>
    <row r="1174" spans="1:4" x14ac:dyDescent="0.25">
      <c r="A1174" s="1">
        <v>45565</v>
      </c>
      <c r="B1174" t="s">
        <v>1330</v>
      </c>
      <c r="C1174" t="s">
        <v>1331</v>
      </c>
      <c r="D1174" s="4">
        <v>9000</v>
      </c>
    </row>
    <row r="1175" spans="1:4" x14ac:dyDescent="0.25">
      <c r="A1175" s="1">
        <v>45596</v>
      </c>
      <c r="B1175" t="s">
        <v>1330</v>
      </c>
      <c r="C1175" t="s">
        <v>1331</v>
      </c>
      <c r="D1175" s="4">
        <v>10000</v>
      </c>
    </row>
    <row r="1176" spans="1:4" x14ac:dyDescent="0.25">
      <c r="A1176" s="1">
        <v>45626</v>
      </c>
      <c r="B1176" t="s">
        <v>1330</v>
      </c>
      <c r="C1176" t="s">
        <v>1331</v>
      </c>
      <c r="D1176" s="4">
        <v>11000</v>
      </c>
    </row>
    <row r="1177" spans="1:4" x14ac:dyDescent="0.25">
      <c r="A1177" s="1">
        <v>45657</v>
      </c>
      <c r="B1177" t="s">
        <v>1330</v>
      </c>
      <c r="C1177" t="s">
        <v>1331</v>
      </c>
      <c r="D1177" s="4">
        <v>12000</v>
      </c>
    </row>
    <row r="1178" spans="1:4" x14ac:dyDescent="0.25">
      <c r="A1178" s="1">
        <v>45322</v>
      </c>
      <c r="B1178" t="s">
        <v>861</v>
      </c>
      <c r="C1178" t="s">
        <v>862</v>
      </c>
      <c r="D1178" s="4">
        <v>3000</v>
      </c>
    </row>
    <row r="1179" spans="1:4" x14ac:dyDescent="0.25">
      <c r="A1179" s="1">
        <v>45351</v>
      </c>
      <c r="B1179" t="s">
        <v>861</v>
      </c>
      <c r="C1179" t="s">
        <v>862</v>
      </c>
      <c r="D1179" s="4">
        <v>2500</v>
      </c>
    </row>
    <row r="1180" spans="1:4" x14ac:dyDescent="0.25">
      <c r="A1180" s="1">
        <v>45382</v>
      </c>
      <c r="B1180" t="s">
        <v>861</v>
      </c>
      <c r="C1180" t="s">
        <v>862</v>
      </c>
      <c r="D1180" s="4">
        <v>2500</v>
      </c>
    </row>
    <row r="1181" spans="1:4" x14ac:dyDescent="0.25">
      <c r="A1181" s="1">
        <v>45412</v>
      </c>
      <c r="B1181" t="s">
        <v>861</v>
      </c>
      <c r="C1181" t="s">
        <v>862</v>
      </c>
      <c r="D1181" s="4">
        <v>10000</v>
      </c>
    </row>
    <row r="1182" spans="1:4" x14ac:dyDescent="0.25">
      <c r="A1182" s="1">
        <v>45443</v>
      </c>
      <c r="B1182" t="s">
        <v>861</v>
      </c>
      <c r="C1182" t="s">
        <v>862</v>
      </c>
      <c r="D1182" s="4">
        <v>12500</v>
      </c>
    </row>
    <row r="1183" spans="1:4" x14ac:dyDescent="0.25">
      <c r="A1183" s="1">
        <v>45473</v>
      </c>
      <c r="B1183" t="s">
        <v>861</v>
      </c>
      <c r="C1183" t="s">
        <v>862</v>
      </c>
      <c r="D1183" s="4">
        <v>15000</v>
      </c>
    </row>
    <row r="1184" spans="1:4" x14ac:dyDescent="0.25">
      <c r="A1184" s="1">
        <v>45504</v>
      </c>
      <c r="B1184" t="s">
        <v>861</v>
      </c>
      <c r="C1184" t="s">
        <v>862</v>
      </c>
      <c r="D1184" s="4">
        <v>17500</v>
      </c>
    </row>
    <row r="1185" spans="1:4" x14ac:dyDescent="0.25">
      <c r="A1185" s="1">
        <v>45535</v>
      </c>
      <c r="B1185" t="s">
        <v>861</v>
      </c>
      <c r="C1185" t="s">
        <v>862</v>
      </c>
      <c r="D1185" s="4">
        <v>20000</v>
      </c>
    </row>
    <row r="1186" spans="1:4" x14ac:dyDescent="0.25">
      <c r="A1186" s="1">
        <v>45565</v>
      </c>
      <c r="B1186" t="s">
        <v>861</v>
      </c>
      <c r="C1186" t="s">
        <v>862</v>
      </c>
      <c r="D1186" s="4">
        <v>22500</v>
      </c>
    </row>
    <row r="1187" spans="1:4" x14ac:dyDescent="0.25">
      <c r="A1187" s="1">
        <v>45596</v>
      </c>
      <c r="B1187" t="s">
        <v>861</v>
      </c>
      <c r="C1187" t="s">
        <v>862</v>
      </c>
      <c r="D1187" s="4">
        <v>25000</v>
      </c>
    </row>
    <row r="1188" spans="1:4" x14ac:dyDescent="0.25">
      <c r="A1188" s="1">
        <v>45626</v>
      </c>
      <c r="B1188" t="s">
        <v>861</v>
      </c>
      <c r="C1188" t="s">
        <v>862</v>
      </c>
      <c r="D1188" s="4">
        <v>27500</v>
      </c>
    </row>
    <row r="1189" spans="1:4" x14ac:dyDescent="0.25">
      <c r="A1189" s="1">
        <v>45657</v>
      </c>
      <c r="B1189" t="s">
        <v>861</v>
      </c>
      <c r="C1189" t="s">
        <v>862</v>
      </c>
      <c r="D1189" s="4">
        <v>30000</v>
      </c>
    </row>
    <row r="1190" spans="1:4" x14ac:dyDescent="0.25">
      <c r="A1190" s="1">
        <v>45322</v>
      </c>
      <c r="B1190" t="s">
        <v>1001</v>
      </c>
      <c r="C1190" t="s">
        <v>1002</v>
      </c>
      <c r="D1190" s="4">
        <v>0</v>
      </c>
    </row>
    <row r="1191" spans="1:4" x14ac:dyDescent="0.25">
      <c r="A1191" s="1">
        <v>45351</v>
      </c>
      <c r="B1191" t="s">
        <v>1001</v>
      </c>
      <c r="C1191" t="s">
        <v>1002</v>
      </c>
      <c r="D1191" s="4">
        <v>0</v>
      </c>
    </row>
    <row r="1192" spans="1:4" x14ac:dyDescent="0.25">
      <c r="A1192" s="1">
        <v>45382</v>
      </c>
      <c r="B1192" t="s">
        <v>1001</v>
      </c>
      <c r="C1192" t="s">
        <v>1002</v>
      </c>
      <c r="D1192" s="4">
        <v>0</v>
      </c>
    </row>
    <row r="1193" spans="1:4" x14ac:dyDescent="0.25">
      <c r="A1193" s="1">
        <v>45412</v>
      </c>
      <c r="B1193" t="s">
        <v>1001</v>
      </c>
      <c r="C1193" t="s">
        <v>1002</v>
      </c>
      <c r="D1193" s="4">
        <v>0</v>
      </c>
    </row>
    <row r="1194" spans="1:4" x14ac:dyDescent="0.25">
      <c r="A1194" s="1">
        <v>45443</v>
      </c>
      <c r="B1194" t="s">
        <v>1001</v>
      </c>
      <c r="C1194" t="s">
        <v>1002</v>
      </c>
      <c r="D1194" s="4">
        <v>0</v>
      </c>
    </row>
    <row r="1195" spans="1:4" x14ac:dyDescent="0.25">
      <c r="A1195" s="1">
        <v>45473</v>
      </c>
      <c r="B1195" t="s">
        <v>1001</v>
      </c>
      <c r="C1195" t="s">
        <v>1002</v>
      </c>
      <c r="D1195" s="4">
        <v>0</v>
      </c>
    </row>
    <row r="1196" spans="1:4" x14ac:dyDescent="0.25">
      <c r="A1196" s="1">
        <v>45504</v>
      </c>
      <c r="B1196" t="s">
        <v>1001</v>
      </c>
      <c r="C1196" t="s">
        <v>1002</v>
      </c>
      <c r="D1196" s="4">
        <v>0</v>
      </c>
    </row>
    <row r="1197" spans="1:4" x14ac:dyDescent="0.25">
      <c r="A1197" s="1">
        <v>45535</v>
      </c>
      <c r="B1197" t="s">
        <v>1001</v>
      </c>
      <c r="C1197" t="s">
        <v>1002</v>
      </c>
      <c r="D1197" s="4">
        <v>0</v>
      </c>
    </row>
    <row r="1198" spans="1:4" x14ac:dyDescent="0.25">
      <c r="A1198" s="1">
        <v>45565</v>
      </c>
      <c r="B1198" t="s">
        <v>1001</v>
      </c>
      <c r="C1198" t="s">
        <v>1002</v>
      </c>
      <c r="D1198" s="4">
        <v>0</v>
      </c>
    </row>
    <row r="1199" spans="1:4" x14ac:dyDescent="0.25">
      <c r="A1199" s="1">
        <v>45596</v>
      </c>
      <c r="B1199" t="s">
        <v>1001</v>
      </c>
      <c r="C1199" t="s">
        <v>1002</v>
      </c>
      <c r="D1199" s="4">
        <v>0</v>
      </c>
    </row>
    <row r="1200" spans="1:4" x14ac:dyDescent="0.25">
      <c r="A1200" s="1">
        <v>45626</v>
      </c>
      <c r="B1200" t="s">
        <v>1001</v>
      </c>
      <c r="C1200" t="s">
        <v>1002</v>
      </c>
      <c r="D1200" s="4">
        <v>0</v>
      </c>
    </row>
    <row r="1201" spans="1:4" x14ac:dyDescent="0.25">
      <c r="A1201" s="1">
        <v>45657</v>
      </c>
      <c r="B1201" t="s">
        <v>1001</v>
      </c>
      <c r="C1201" t="s">
        <v>1002</v>
      </c>
      <c r="D1201" s="4">
        <v>0</v>
      </c>
    </row>
    <row r="1202" spans="1:4" x14ac:dyDescent="0.25">
      <c r="A1202" s="1">
        <v>45473</v>
      </c>
      <c r="B1202" t="s">
        <v>1441</v>
      </c>
      <c r="C1202" t="s">
        <v>1442</v>
      </c>
      <c r="D1202" s="4">
        <v>0</v>
      </c>
    </row>
    <row r="1203" spans="1:4" x14ac:dyDescent="0.25">
      <c r="A1203" s="1">
        <v>45504</v>
      </c>
      <c r="B1203" t="s">
        <v>1441</v>
      </c>
      <c r="C1203" t="s">
        <v>1442</v>
      </c>
      <c r="D1203" s="4">
        <v>0</v>
      </c>
    </row>
    <row r="1204" spans="1:4" x14ac:dyDescent="0.25">
      <c r="A1204" s="1">
        <v>45535</v>
      </c>
      <c r="B1204" t="s">
        <v>1441</v>
      </c>
      <c r="C1204" t="s">
        <v>1442</v>
      </c>
      <c r="D1204" s="4">
        <v>0</v>
      </c>
    </row>
    <row r="1205" spans="1:4" x14ac:dyDescent="0.25">
      <c r="A1205" s="1">
        <v>45565</v>
      </c>
      <c r="B1205" t="s">
        <v>1441</v>
      </c>
      <c r="C1205" t="s">
        <v>1442</v>
      </c>
      <c r="D1205" s="4">
        <v>0</v>
      </c>
    </row>
    <row r="1206" spans="1:4" x14ac:dyDescent="0.25">
      <c r="A1206" s="1">
        <v>45596</v>
      </c>
      <c r="B1206" t="s">
        <v>1441</v>
      </c>
      <c r="C1206" t="s">
        <v>1442</v>
      </c>
      <c r="D1206" s="4">
        <v>0</v>
      </c>
    </row>
    <row r="1207" spans="1:4" x14ac:dyDescent="0.25">
      <c r="A1207" s="1">
        <v>45626</v>
      </c>
      <c r="B1207" t="s">
        <v>1441</v>
      </c>
      <c r="C1207" t="s">
        <v>1442</v>
      </c>
      <c r="D1207" s="4">
        <v>0</v>
      </c>
    </row>
    <row r="1208" spans="1:4" x14ac:dyDescent="0.25">
      <c r="A1208" s="1">
        <v>45657</v>
      </c>
      <c r="B1208" t="s">
        <v>1441</v>
      </c>
      <c r="C1208" t="s">
        <v>1442</v>
      </c>
      <c r="D1208" s="4">
        <v>-30000</v>
      </c>
    </row>
    <row r="1209" spans="1:4" x14ac:dyDescent="0.25">
      <c r="A1209" s="1">
        <v>45322</v>
      </c>
      <c r="B1209" t="s">
        <v>773</v>
      </c>
      <c r="C1209" t="s">
        <v>774</v>
      </c>
      <c r="D1209" s="4">
        <v>0</v>
      </c>
    </row>
    <row r="1210" spans="1:4" x14ac:dyDescent="0.25">
      <c r="A1210" s="1">
        <v>45351</v>
      </c>
      <c r="B1210" t="s">
        <v>773</v>
      </c>
      <c r="C1210" t="s">
        <v>774</v>
      </c>
      <c r="D1210" s="4">
        <v>0</v>
      </c>
    </row>
    <row r="1211" spans="1:4" x14ac:dyDescent="0.25">
      <c r="A1211" s="1">
        <v>45382</v>
      </c>
      <c r="B1211" t="s">
        <v>773</v>
      </c>
      <c r="C1211" t="s">
        <v>774</v>
      </c>
      <c r="D1211" s="4">
        <v>0</v>
      </c>
    </row>
    <row r="1212" spans="1:4" x14ac:dyDescent="0.25">
      <c r="A1212" s="1">
        <v>45412</v>
      </c>
      <c r="B1212" t="s">
        <v>773</v>
      </c>
      <c r="C1212" t="s">
        <v>774</v>
      </c>
      <c r="D1212" s="4">
        <v>0</v>
      </c>
    </row>
    <row r="1213" spans="1:4" x14ac:dyDescent="0.25">
      <c r="A1213" s="1">
        <v>45443</v>
      </c>
      <c r="B1213" t="s">
        <v>773</v>
      </c>
      <c r="C1213" t="s">
        <v>774</v>
      </c>
      <c r="D1213" s="4">
        <v>0</v>
      </c>
    </row>
    <row r="1214" spans="1:4" x14ac:dyDescent="0.25">
      <c r="A1214" s="1">
        <v>45473</v>
      </c>
      <c r="B1214" t="s">
        <v>773</v>
      </c>
      <c r="C1214" t="s">
        <v>774</v>
      </c>
      <c r="D1214" s="4">
        <v>0</v>
      </c>
    </row>
    <row r="1215" spans="1:4" x14ac:dyDescent="0.25">
      <c r="A1215" s="1">
        <v>45504</v>
      </c>
      <c r="B1215" t="s">
        <v>773</v>
      </c>
      <c r="C1215" t="s">
        <v>774</v>
      </c>
      <c r="D1215" s="4">
        <v>0</v>
      </c>
    </row>
    <row r="1216" spans="1:4" x14ac:dyDescent="0.25">
      <c r="A1216" s="1">
        <v>45535</v>
      </c>
      <c r="B1216" t="s">
        <v>773</v>
      </c>
      <c r="C1216" t="s">
        <v>774</v>
      </c>
      <c r="D1216" s="4">
        <v>0</v>
      </c>
    </row>
    <row r="1217" spans="1:4" x14ac:dyDescent="0.25">
      <c r="A1217" s="1">
        <v>45565</v>
      </c>
      <c r="B1217" t="s">
        <v>773</v>
      </c>
      <c r="C1217" t="s">
        <v>774</v>
      </c>
      <c r="D1217" s="4">
        <v>0</v>
      </c>
    </row>
    <row r="1218" spans="1:4" x14ac:dyDescent="0.25">
      <c r="A1218" s="1">
        <v>45596</v>
      </c>
      <c r="B1218" t="s">
        <v>773</v>
      </c>
      <c r="C1218" t="s">
        <v>774</v>
      </c>
      <c r="D1218" s="4">
        <v>0</v>
      </c>
    </row>
    <row r="1219" spans="1:4" x14ac:dyDescent="0.25">
      <c r="A1219" s="1">
        <v>45626</v>
      </c>
      <c r="B1219" t="s">
        <v>773</v>
      </c>
      <c r="C1219" t="s">
        <v>774</v>
      </c>
      <c r="D1219" s="4">
        <v>0</v>
      </c>
    </row>
    <row r="1220" spans="1:4" x14ac:dyDescent="0.25">
      <c r="A1220" s="1">
        <v>45657</v>
      </c>
      <c r="B1220" t="s">
        <v>773</v>
      </c>
      <c r="C1220" t="s">
        <v>774</v>
      </c>
      <c r="D1220" s="4">
        <v>0</v>
      </c>
    </row>
    <row r="1221" spans="1:4" x14ac:dyDescent="0.25">
      <c r="A1221" s="1">
        <v>45322</v>
      </c>
      <c r="B1221" t="s">
        <v>781</v>
      </c>
      <c r="C1221" t="s">
        <v>782</v>
      </c>
      <c r="D1221" s="4">
        <v>166.66666666666666</v>
      </c>
    </row>
    <row r="1222" spans="1:4" x14ac:dyDescent="0.25">
      <c r="A1222" s="1">
        <v>45351</v>
      </c>
      <c r="B1222" t="s">
        <v>781</v>
      </c>
      <c r="C1222" t="s">
        <v>782</v>
      </c>
      <c r="D1222" s="4">
        <v>166.66666666666666</v>
      </c>
    </row>
    <row r="1223" spans="1:4" x14ac:dyDescent="0.25">
      <c r="A1223" s="1">
        <v>45382</v>
      </c>
      <c r="B1223" t="s">
        <v>781</v>
      </c>
      <c r="C1223" t="s">
        <v>782</v>
      </c>
      <c r="D1223" s="4">
        <v>166.66666666666666</v>
      </c>
    </row>
    <row r="1224" spans="1:4" x14ac:dyDescent="0.25">
      <c r="A1224" s="1">
        <v>45412</v>
      </c>
      <c r="B1224" t="s">
        <v>781</v>
      </c>
      <c r="C1224" t="s">
        <v>782</v>
      </c>
      <c r="D1224" s="4">
        <v>666.66666666666663</v>
      </c>
    </row>
    <row r="1225" spans="1:4" x14ac:dyDescent="0.25">
      <c r="A1225" s="1">
        <v>45443</v>
      </c>
      <c r="B1225" t="s">
        <v>781</v>
      </c>
      <c r="C1225" t="s">
        <v>782</v>
      </c>
      <c r="D1225" s="4">
        <v>833.33333333333326</v>
      </c>
    </row>
    <row r="1226" spans="1:4" x14ac:dyDescent="0.25">
      <c r="A1226" s="1">
        <v>45473</v>
      </c>
      <c r="B1226" t="s">
        <v>781</v>
      </c>
      <c r="C1226" t="s">
        <v>782</v>
      </c>
      <c r="D1226" s="4">
        <v>999.99999999999989</v>
      </c>
    </row>
    <row r="1227" spans="1:4" x14ac:dyDescent="0.25">
      <c r="A1227" s="1">
        <v>45504</v>
      </c>
      <c r="B1227" t="s">
        <v>781</v>
      </c>
      <c r="C1227" t="s">
        <v>782</v>
      </c>
      <c r="D1227" s="4">
        <v>1166.6666666666665</v>
      </c>
    </row>
    <row r="1228" spans="1:4" x14ac:dyDescent="0.25">
      <c r="A1228" s="1">
        <v>45535</v>
      </c>
      <c r="B1228" t="s">
        <v>781</v>
      </c>
      <c r="C1228" t="s">
        <v>782</v>
      </c>
      <c r="D1228" s="4">
        <v>1333.3333333333333</v>
      </c>
    </row>
    <row r="1229" spans="1:4" x14ac:dyDescent="0.25">
      <c r="A1229" s="1">
        <v>45565</v>
      </c>
      <c r="B1229" t="s">
        <v>781</v>
      </c>
      <c r="C1229" t="s">
        <v>782</v>
      </c>
      <c r="D1229" s="4">
        <v>1500</v>
      </c>
    </row>
    <row r="1230" spans="1:4" x14ac:dyDescent="0.25">
      <c r="A1230" s="1">
        <v>45596</v>
      </c>
      <c r="B1230" t="s">
        <v>781</v>
      </c>
      <c r="C1230" t="s">
        <v>782</v>
      </c>
      <c r="D1230" s="4">
        <v>1666.6666666666667</v>
      </c>
    </row>
    <row r="1231" spans="1:4" x14ac:dyDescent="0.25">
      <c r="A1231" s="1">
        <v>45626</v>
      </c>
      <c r="B1231" t="s">
        <v>781</v>
      </c>
      <c r="C1231" t="s">
        <v>782</v>
      </c>
      <c r="D1231" s="4">
        <v>1833.3333333333335</v>
      </c>
    </row>
    <row r="1232" spans="1:4" x14ac:dyDescent="0.25">
      <c r="A1232" s="1">
        <v>45657</v>
      </c>
      <c r="B1232" t="s">
        <v>781</v>
      </c>
      <c r="C1232" t="s">
        <v>782</v>
      </c>
      <c r="D1232" s="4">
        <v>2000.0000000000002</v>
      </c>
    </row>
    <row r="1233" spans="1:4" x14ac:dyDescent="0.25">
      <c r="A1233" s="1">
        <v>45322</v>
      </c>
      <c r="B1233" t="s">
        <v>1162</v>
      </c>
      <c r="C1233" t="s">
        <v>1163</v>
      </c>
      <c r="D1233" s="4">
        <v>41.666666666666664</v>
      </c>
    </row>
    <row r="1234" spans="1:4" x14ac:dyDescent="0.25">
      <c r="A1234" s="1">
        <v>45351</v>
      </c>
      <c r="B1234" t="s">
        <v>1162</v>
      </c>
      <c r="C1234" t="s">
        <v>1163</v>
      </c>
      <c r="D1234" s="4">
        <v>41.666666666666664</v>
      </c>
    </row>
    <row r="1235" spans="1:4" x14ac:dyDescent="0.25">
      <c r="A1235" s="1">
        <v>45382</v>
      </c>
      <c r="B1235" t="s">
        <v>1162</v>
      </c>
      <c r="C1235" t="s">
        <v>1163</v>
      </c>
      <c r="D1235" s="4">
        <v>41.666666666666664</v>
      </c>
    </row>
    <row r="1236" spans="1:4" x14ac:dyDescent="0.25">
      <c r="A1236" s="1">
        <v>45412</v>
      </c>
      <c r="B1236" t="s">
        <v>1162</v>
      </c>
      <c r="C1236" t="s">
        <v>1163</v>
      </c>
      <c r="D1236" s="4">
        <v>166.66666666666666</v>
      </c>
    </row>
    <row r="1237" spans="1:4" x14ac:dyDescent="0.25">
      <c r="A1237" s="1">
        <v>45443</v>
      </c>
      <c r="B1237" t="s">
        <v>1162</v>
      </c>
      <c r="C1237" t="s">
        <v>1163</v>
      </c>
      <c r="D1237" s="4">
        <v>208.33333333333331</v>
      </c>
    </row>
    <row r="1238" spans="1:4" x14ac:dyDescent="0.25">
      <c r="A1238" s="1">
        <v>45473</v>
      </c>
      <c r="B1238" t="s">
        <v>1162</v>
      </c>
      <c r="C1238" t="s">
        <v>1163</v>
      </c>
      <c r="D1238" s="4">
        <v>249.99999999999997</v>
      </c>
    </row>
    <row r="1239" spans="1:4" x14ac:dyDescent="0.25">
      <c r="A1239" s="1">
        <v>45504</v>
      </c>
      <c r="B1239" t="s">
        <v>1162</v>
      </c>
      <c r="C1239" t="s">
        <v>1163</v>
      </c>
      <c r="D1239" s="4">
        <v>291.66666666666663</v>
      </c>
    </row>
    <row r="1240" spans="1:4" x14ac:dyDescent="0.25">
      <c r="A1240" s="1">
        <v>45535</v>
      </c>
      <c r="B1240" t="s">
        <v>1162</v>
      </c>
      <c r="C1240" t="s">
        <v>1163</v>
      </c>
      <c r="D1240" s="4">
        <v>333.33333333333331</v>
      </c>
    </row>
    <row r="1241" spans="1:4" x14ac:dyDescent="0.25">
      <c r="A1241" s="1">
        <v>45565</v>
      </c>
      <c r="B1241" t="s">
        <v>1162</v>
      </c>
      <c r="C1241" t="s">
        <v>1163</v>
      </c>
      <c r="D1241" s="4">
        <v>375</v>
      </c>
    </row>
    <row r="1242" spans="1:4" x14ac:dyDescent="0.25">
      <c r="A1242" s="1">
        <v>45596</v>
      </c>
      <c r="B1242" t="s">
        <v>1162</v>
      </c>
      <c r="C1242" t="s">
        <v>1163</v>
      </c>
      <c r="D1242" s="4">
        <v>416.66666666666669</v>
      </c>
    </row>
    <row r="1243" spans="1:4" x14ac:dyDescent="0.25">
      <c r="A1243" s="1">
        <v>45626</v>
      </c>
      <c r="B1243" t="s">
        <v>1162</v>
      </c>
      <c r="C1243" t="s">
        <v>1163</v>
      </c>
      <c r="D1243" s="4">
        <v>458.33333333333337</v>
      </c>
    </row>
    <row r="1244" spans="1:4" x14ac:dyDescent="0.25">
      <c r="A1244" s="1">
        <v>45657</v>
      </c>
      <c r="B1244" t="s">
        <v>1162</v>
      </c>
      <c r="C1244" t="s">
        <v>1163</v>
      </c>
      <c r="D1244" s="4">
        <v>500.00000000000006</v>
      </c>
    </row>
    <row r="1245" spans="1:4" x14ac:dyDescent="0.25">
      <c r="A1245" s="1">
        <v>45322</v>
      </c>
      <c r="B1245" t="s">
        <v>816</v>
      </c>
      <c r="C1245" t="s">
        <v>817</v>
      </c>
      <c r="D1245" s="4">
        <v>1583.3333333333333</v>
      </c>
    </row>
    <row r="1246" spans="1:4" x14ac:dyDescent="0.25">
      <c r="A1246" s="1">
        <v>45351</v>
      </c>
      <c r="B1246" t="s">
        <v>816</v>
      </c>
      <c r="C1246" t="s">
        <v>817</v>
      </c>
      <c r="D1246" s="4">
        <v>1583.3333333333333</v>
      </c>
    </row>
    <row r="1247" spans="1:4" x14ac:dyDescent="0.25">
      <c r="A1247" s="1">
        <v>45382</v>
      </c>
      <c r="B1247" t="s">
        <v>816</v>
      </c>
      <c r="C1247" t="s">
        <v>817</v>
      </c>
      <c r="D1247" s="4">
        <v>1583.3333333333333</v>
      </c>
    </row>
    <row r="1248" spans="1:4" x14ac:dyDescent="0.25">
      <c r="A1248" s="1">
        <v>45412</v>
      </c>
      <c r="B1248" t="s">
        <v>816</v>
      </c>
      <c r="C1248" t="s">
        <v>817</v>
      </c>
      <c r="D1248" s="4">
        <v>6333.333333333333</v>
      </c>
    </row>
    <row r="1249" spans="1:4" x14ac:dyDescent="0.25">
      <c r="A1249" s="1">
        <v>45443</v>
      </c>
      <c r="B1249" t="s">
        <v>816</v>
      </c>
      <c r="C1249" t="s">
        <v>817</v>
      </c>
      <c r="D1249" s="4">
        <v>7916.6666666666661</v>
      </c>
    </row>
    <row r="1250" spans="1:4" x14ac:dyDescent="0.25">
      <c r="A1250" s="1">
        <v>45473</v>
      </c>
      <c r="B1250" t="s">
        <v>816</v>
      </c>
      <c r="C1250" t="s">
        <v>817</v>
      </c>
      <c r="D1250" s="4">
        <v>9500</v>
      </c>
    </row>
    <row r="1251" spans="1:4" x14ac:dyDescent="0.25">
      <c r="A1251" s="1">
        <v>45504</v>
      </c>
      <c r="B1251" t="s">
        <v>816</v>
      </c>
      <c r="C1251" t="s">
        <v>817</v>
      </c>
      <c r="D1251" s="4">
        <v>11083.333333333334</v>
      </c>
    </row>
    <row r="1252" spans="1:4" x14ac:dyDescent="0.25">
      <c r="A1252" s="1">
        <v>45535</v>
      </c>
      <c r="B1252" t="s">
        <v>816</v>
      </c>
      <c r="C1252" t="s">
        <v>817</v>
      </c>
      <c r="D1252" s="4">
        <v>12666.666666666668</v>
      </c>
    </row>
    <row r="1253" spans="1:4" x14ac:dyDescent="0.25">
      <c r="A1253" s="1">
        <v>45565</v>
      </c>
      <c r="B1253" t="s">
        <v>816</v>
      </c>
      <c r="C1253" t="s">
        <v>817</v>
      </c>
      <c r="D1253" s="4">
        <v>14250.000000000002</v>
      </c>
    </row>
    <row r="1254" spans="1:4" x14ac:dyDescent="0.25">
      <c r="A1254" s="1">
        <v>45596</v>
      </c>
      <c r="B1254" t="s">
        <v>816</v>
      </c>
      <c r="C1254" t="s">
        <v>817</v>
      </c>
      <c r="D1254" s="4">
        <v>15833.333333333336</v>
      </c>
    </row>
    <row r="1255" spans="1:4" x14ac:dyDescent="0.25">
      <c r="A1255" s="1">
        <v>45626</v>
      </c>
      <c r="B1255" t="s">
        <v>816</v>
      </c>
      <c r="C1255" t="s">
        <v>817</v>
      </c>
      <c r="D1255" s="4">
        <v>17416.666666666668</v>
      </c>
    </row>
    <row r="1256" spans="1:4" x14ac:dyDescent="0.25">
      <c r="A1256" s="1">
        <v>45657</v>
      </c>
      <c r="B1256" t="s">
        <v>816</v>
      </c>
      <c r="C1256" t="s">
        <v>817</v>
      </c>
      <c r="D1256" s="4">
        <v>19000</v>
      </c>
    </row>
    <row r="1257" spans="1:4" x14ac:dyDescent="0.25">
      <c r="A1257" s="1">
        <v>45322</v>
      </c>
      <c r="B1257" t="s">
        <v>820</v>
      </c>
      <c r="C1257" t="s">
        <v>821</v>
      </c>
      <c r="D1257" s="4">
        <v>41.666666666666664</v>
      </c>
    </row>
    <row r="1258" spans="1:4" x14ac:dyDescent="0.25">
      <c r="A1258" s="1">
        <v>45351</v>
      </c>
      <c r="B1258" t="s">
        <v>820</v>
      </c>
      <c r="C1258" t="s">
        <v>821</v>
      </c>
      <c r="D1258" s="4">
        <v>41.666666666666664</v>
      </c>
    </row>
    <row r="1259" spans="1:4" x14ac:dyDescent="0.25">
      <c r="A1259" s="1">
        <v>45382</v>
      </c>
      <c r="B1259" t="s">
        <v>820</v>
      </c>
      <c r="C1259" t="s">
        <v>821</v>
      </c>
      <c r="D1259" s="4">
        <v>41.666666666666664</v>
      </c>
    </row>
    <row r="1260" spans="1:4" x14ac:dyDescent="0.25">
      <c r="A1260" s="1">
        <v>45412</v>
      </c>
      <c r="B1260" t="s">
        <v>820</v>
      </c>
      <c r="C1260" t="s">
        <v>821</v>
      </c>
      <c r="D1260" s="4">
        <v>166.66666666666666</v>
      </c>
    </row>
    <row r="1261" spans="1:4" x14ac:dyDescent="0.25">
      <c r="A1261" s="1">
        <v>45443</v>
      </c>
      <c r="B1261" t="s">
        <v>820</v>
      </c>
      <c r="C1261" t="s">
        <v>821</v>
      </c>
      <c r="D1261" s="4">
        <v>208.33333333333331</v>
      </c>
    </row>
    <row r="1262" spans="1:4" x14ac:dyDescent="0.25">
      <c r="A1262" s="1">
        <v>45473</v>
      </c>
      <c r="B1262" t="s">
        <v>820</v>
      </c>
      <c r="C1262" t="s">
        <v>821</v>
      </c>
      <c r="D1262" s="4">
        <v>249.99999999999997</v>
      </c>
    </row>
    <row r="1263" spans="1:4" x14ac:dyDescent="0.25">
      <c r="A1263" s="1">
        <v>45504</v>
      </c>
      <c r="B1263" t="s">
        <v>820</v>
      </c>
      <c r="C1263" t="s">
        <v>821</v>
      </c>
      <c r="D1263" s="4">
        <v>291.66666666666663</v>
      </c>
    </row>
    <row r="1264" spans="1:4" x14ac:dyDescent="0.25">
      <c r="A1264" s="1">
        <v>45535</v>
      </c>
      <c r="B1264" t="s">
        <v>820</v>
      </c>
      <c r="C1264" t="s">
        <v>821</v>
      </c>
      <c r="D1264" s="4">
        <v>333.33333333333331</v>
      </c>
    </row>
    <row r="1265" spans="1:4" x14ac:dyDescent="0.25">
      <c r="A1265" s="1">
        <v>45565</v>
      </c>
      <c r="B1265" t="s">
        <v>820</v>
      </c>
      <c r="C1265" t="s">
        <v>821</v>
      </c>
      <c r="D1265" s="4">
        <v>375</v>
      </c>
    </row>
    <row r="1266" spans="1:4" x14ac:dyDescent="0.25">
      <c r="A1266" s="1">
        <v>45596</v>
      </c>
      <c r="B1266" t="s">
        <v>820</v>
      </c>
      <c r="C1266" t="s">
        <v>821</v>
      </c>
      <c r="D1266" s="4">
        <v>416.66666666666669</v>
      </c>
    </row>
    <row r="1267" spans="1:4" x14ac:dyDescent="0.25">
      <c r="A1267" s="1">
        <v>45626</v>
      </c>
      <c r="B1267" t="s">
        <v>820</v>
      </c>
      <c r="C1267" t="s">
        <v>821</v>
      </c>
      <c r="D1267" s="4">
        <v>458.33333333333337</v>
      </c>
    </row>
    <row r="1268" spans="1:4" x14ac:dyDescent="0.25">
      <c r="A1268" s="1">
        <v>45657</v>
      </c>
      <c r="B1268" t="s">
        <v>820</v>
      </c>
      <c r="C1268" t="s">
        <v>821</v>
      </c>
      <c r="D1268" s="4">
        <v>500.00000000000006</v>
      </c>
    </row>
    <row r="1269" spans="1:4" x14ac:dyDescent="0.25">
      <c r="A1269" s="1">
        <v>45322</v>
      </c>
      <c r="B1269" t="s">
        <v>730</v>
      </c>
      <c r="C1269" t="s">
        <v>731</v>
      </c>
      <c r="D1269" s="4">
        <v>41.666666666666664</v>
      </c>
    </row>
    <row r="1270" spans="1:4" x14ac:dyDescent="0.25">
      <c r="A1270" s="1">
        <v>45351</v>
      </c>
      <c r="B1270" t="s">
        <v>730</v>
      </c>
      <c r="C1270" t="s">
        <v>731</v>
      </c>
      <c r="D1270" s="4">
        <v>41.666666666666664</v>
      </c>
    </row>
    <row r="1271" spans="1:4" x14ac:dyDescent="0.25">
      <c r="A1271" s="1">
        <v>45382</v>
      </c>
      <c r="B1271" t="s">
        <v>730</v>
      </c>
      <c r="C1271" t="s">
        <v>731</v>
      </c>
      <c r="D1271" s="4">
        <v>41.666666666666664</v>
      </c>
    </row>
    <row r="1272" spans="1:4" x14ac:dyDescent="0.25">
      <c r="A1272" s="1">
        <v>45412</v>
      </c>
      <c r="B1272" t="s">
        <v>730</v>
      </c>
      <c r="C1272" t="s">
        <v>731</v>
      </c>
      <c r="D1272" s="4">
        <v>166.66666666666666</v>
      </c>
    </row>
    <row r="1273" spans="1:4" x14ac:dyDescent="0.25">
      <c r="A1273" s="1">
        <v>45443</v>
      </c>
      <c r="B1273" t="s">
        <v>730</v>
      </c>
      <c r="C1273" t="s">
        <v>731</v>
      </c>
      <c r="D1273" s="4">
        <v>208.33333333333331</v>
      </c>
    </row>
    <row r="1274" spans="1:4" x14ac:dyDescent="0.25">
      <c r="A1274" s="1">
        <v>45473</v>
      </c>
      <c r="B1274" t="s">
        <v>730</v>
      </c>
      <c r="C1274" t="s">
        <v>731</v>
      </c>
      <c r="D1274" s="4">
        <v>249.99999999999997</v>
      </c>
    </row>
    <row r="1275" spans="1:4" x14ac:dyDescent="0.25">
      <c r="A1275" s="1">
        <v>45504</v>
      </c>
      <c r="B1275" t="s">
        <v>730</v>
      </c>
      <c r="C1275" t="s">
        <v>731</v>
      </c>
      <c r="D1275" s="4">
        <v>291.66666666666663</v>
      </c>
    </row>
    <row r="1276" spans="1:4" x14ac:dyDescent="0.25">
      <c r="A1276" s="1">
        <v>45535</v>
      </c>
      <c r="B1276" t="s">
        <v>730</v>
      </c>
      <c r="C1276" t="s">
        <v>731</v>
      </c>
      <c r="D1276" s="4">
        <v>333.33333333333331</v>
      </c>
    </row>
    <row r="1277" spans="1:4" x14ac:dyDescent="0.25">
      <c r="A1277" s="1">
        <v>45565</v>
      </c>
      <c r="B1277" t="s">
        <v>730</v>
      </c>
      <c r="C1277" t="s">
        <v>731</v>
      </c>
      <c r="D1277" s="4">
        <v>375</v>
      </c>
    </row>
    <row r="1278" spans="1:4" x14ac:dyDescent="0.25">
      <c r="A1278" s="1">
        <v>45596</v>
      </c>
      <c r="B1278" t="s">
        <v>730</v>
      </c>
      <c r="C1278" t="s">
        <v>731</v>
      </c>
      <c r="D1278" s="4">
        <v>416.66666666666669</v>
      </c>
    </row>
    <row r="1279" spans="1:4" x14ac:dyDescent="0.25">
      <c r="A1279" s="1">
        <v>45626</v>
      </c>
      <c r="B1279" t="s">
        <v>730</v>
      </c>
      <c r="C1279" t="s">
        <v>731</v>
      </c>
      <c r="D1279" s="4">
        <v>458.33333333333337</v>
      </c>
    </row>
    <row r="1280" spans="1:4" x14ac:dyDescent="0.25">
      <c r="A1280" s="1">
        <v>45657</v>
      </c>
      <c r="B1280" t="s">
        <v>730</v>
      </c>
      <c r="C1280" t="s">
        <v>731</v>
      </c>
      <c r="D1280" s="4">
        <v>500.00000000000006</v>
      </c>
    </row>
    <row r="1281" spans="1:4" x14ac:dyDescent="0.25">
      <c r="A1281" s="1">
        <v>45322</v>
      </c>
      <c r="B1281" t="s">
        <v>721</v>
      </c>
      <c r="C1281" t="s">
        <v>722</v>
      </c>
      <c r="D1281" s="4">
        <v>208.33333333333334</v>
      </c>
    </row>
    <row r="1282" spans="1:4" x14ac:dyDescent="0.25">
      <c r="A1282" s="1">
        <v>45351</v>
      </c>
      <c r="B1282" t="s">
        <v>721</v>
      </c>
      <c r="C1282" t="s">
        <v>722</v>
      </c>
      <c r="D1282" s="4">
        <v>208.33333333333334</v>
      </c>
    </row>
    <row r="1283" spans="1:4" x14ac:dyDescent="0.25">
      <c r="A1283" s="1">
        <v>45382</v>
      </c>
      <c r="B1283" t="s">
        <v>721</v>
      </c>
      <c r="C1283" t="s">
        <v>722</v>
      </c>
      <c r="D1283" s="4">
        <v>208.33333333333334</v>
      </c>
    </row>
    <row r="1284" spans="1:4" x14ac:dyDescent="0.25">
      <c r="A1284" s="1">
        <v>45412</v>
      </c>
      <c r="B1284" t="s">
        <v>721</v>
      </c>
      <c r="C1284" t="s">
        <v>722</v>
      </c>
      <c r="D1284" s="4">
        <v>833.33333333333337</v>
      </c>
    </row>
    <row r="1285" spans="1:4" x14ac:dyDescent="0.25">
      <c r="A1285" s="1">
        <v>45443</v>
      </c>
      <c r="B1285" t="s">
        <v>721</v>
      </c>
      <c r="C1285" t="s">
        <v>722</v>
      </c>
      <c r="D1285" s="4">
        <v>1041.6666666666667</v>
      </c>
    </row>
    <row r="1286" spans="1:4" x14ac:dyDescent="0.25">
      <c r="A1286" s="1">
        <v>45473</v>
      </c>
      <c r="B1286" t="s">
        <v>721</v>
      </c>
      <c r="C1286" t="s">
        <v>722</v>
      </c>
      <c r="D1286" s="4">
        <v>1250</v>
      </c>
    </row>
    <row r="1287" spans="1:4" x14ac:dyDescent="0.25">
      <c r="A1287" s="1">
        <v>45504</v>
      </c>
      <c r="B1287" t="s">
        <v>721</v>
      </c>
      <c r="C1287" t="s">
        <v>722</v>
      </c>
      <c r="D1287" s="4">
        <v>1458.3333333333333</v>
      </c>
    </row>
    <row r="1288" spans="1:4" x14ac:dyDescent="0.25">
      <c r="A1288" s="1">
        <v>45535</v>
      </c>
      <c r="B1288" t="s">
        <v>721</v>
      </c>
      <c r="C1288" t="s">
        <v>722</v>
      </c>
      <c r="D1288" s="4">
        <v>1666.6666666666665</v>
      </c>
    </row>
    <row r="1289" spans="1:4" x14ac:dyDescent="0.25">
      <c r="A1289" s="1">
        <v>45565</v>
      </c>
      <c r="B1289" t="s">
        <v>721</v>
      </c>
      <c r="C1289" t="s">
        <v>722</v>
      </c>
      <c r="D1289" s="4">
        <v>1874.9999999999998</v>
      </c>
    </row>
    <row r="1290" spans="1:4" x14ac:dyDescent="0.25">
      <c r="A1290" s="1">
        <v>45596</v>
      </c>
      <c r="B1290" t="s">
        <v>721</v>
      </c>
      <c r="C1290" t="s">
        <v>722</v>
      </c>
      <c r="D1290" s="4">
        <v>2083.333333333333</v>
      </c>
    </row>
    <row r="1291" spans="1:4" x14ac:dyDescent="0.25">
      <c r="A1291" s="1">
        <v>45626</v>
      </c>
      <c r="B1291" t="s">
        <v>721</v>
      </c>
      <c r="C1291" t="s">
        <v>722</v>
      </c>
      <c r="D1291" s="4">
        <v>2291.6666666666665</v>
      </c>
    </row>
    <row r="1292" spans="1:4" x14ac:dyDescent="0.25">
      <c r="A1292" s="1">
        <v>45657</v>
      </c>
      <c r="B1292" t="s">
        <v>721</v>
      </c>
      <c r="C1292" t="s">
        <v>722</v>
      </c>
      <c r="D1292" s="4">
        <v>2500</v>
      </c>
    </row>
    <row r="1293" spans="1:4" x14ac:dyDescent="0.25">
      <c r="A1293" s="1">
        <v>45322</v>
      </c>
      <c r="B1293" t="s">
        <v>726</v>
      </c>
      <c r="C1293" t="s">
        <v>727</v>
      </c>
      <c r="D1293" s="4">
        <v>1250</v>
      </c>
    </row>
    <row r="1294" spans="1:4" x14ac:dyDescent="0.25">
      <c r="A1294" s="1">
        <v>45351</v>
      </c>
      <c r="B1294" t="s">
        <v>726</v>
      </c>
      <c r="C1294" t="s">
        <v>727</v>
      </c>
      <c r="D1294" s="4">
        <v>1250</v>
      </c>
    </row>
    <row r="1295" spans="1:4" x14ac:dyDescent="0.25">
      <c r="A1295" s="1">
        <v>45382</v>
      </c>
      <c r="B1295" t="s">
        <v>726</v>
      </c>
      <c r="C1295" t="s">
        <v>727</v>
      </c>
      <c r="D1295" s="4">
        <v>1250</v>
      </c>
    </row>
    <row r="1296" spans="1:4" x14ac:dyDescent="0.25">
      <c r="A1296" s="1">
        <v>45412</v>
      </c>
      <c r="B1296" t="s">
        <v>726</v>
      </c>
      <c r="C1296" t="s">
        <v>727</v>
      </c>
      <c r="D1296" s="4">
        <v>5000</v>
      </c>
    </row>
    <row r="1297" spans="1:4" x14ac:dyDescent="0.25">
      <c r="A1297" s="1">
        <v>45443</v>
      </c>
      <c r="B1297" t="s">
        <v>726</v>
      </c>
      <c r="C1297" t="s">
        <v>727</v>
      </c>
      <c r="D1297" s="4">
        <v>6250</v>
      </c>
    </row>
    <row r="1298" spans="1:4" x14ac:dyDescent="0.25">
      <c r="A1298" s="1">
        <v>45473</v>
      </c>
      <c r="B1298" t="s">
        <v>726</v>
      </c>
      <c r="C1298" t="s">
        <v>727</v>
      </c>
      <c r="D1298" s="4">
        <v>7500</v>
      </c>
    </row>
    <row r="1299" spans="1:4" x14ac:dyDescent="0.25">
      <c r="A1299" s="1">
        <v>45504</v>
      </c>
      <c r="B1299" t="s">
        <v>726</v>
      </c>
      <c r="C1299" t="s">
        <v>727</v>
      </c>
      <c r="D1299" s="4">
        <v>8750</v>
      </c>
    </row>
    <row r="1300" spans="1:4" x14ac:dyDescent="0.25">
      <c r="A1300" s="1">
        <v>45535</v>
      </c>
      <c r="B1300" t="s">
        <v>726</v>
      </c>
      <c r="C1300" t="s">
        <v>727</v>
      </c>
      <c r="D1300" s="4">
        <v>10000</v>
      </c>
    </row>
    <row r="1301" spans="1:4" x14ac:dyDescent="0.25">
      <c r="A1301" s="1">
        <v>45565</v>
      </c>
      <c r="B1301" t="s">
        <v>726</v>
      </c>
      <c r="C1301" t="s">
        <v>727</v>
      </c>
      <c r="D1301" s="4">
        <v>11250</v>
      </c>
    </row>
    <row r="1302" spans="1:4" x14ac:dyDescent="0.25">
      <c r="A1302" s="1">
        <v>45596</v>
      </c>
      <c r="B1302" t="s">
        <v>726</v>
      </c>
      <c r="C1302" t="s">
        <v>727</v>
      </c>
      <c r="D1302" s="4">
        <v>12500</v>
      </c>
    </row>
    <row r="1303" spans="1:4" x14ac:dyDescent="0.25">
      <c r="A1303" s="1">
        <v>45626</v>
      </c>
      <c r="B1303" t="s">
        <v>726</v>
      </c>
      <c r="C1303" t="s">
        <v>727</v>
      </c>
      <c r="D1303" s="4">
        <v>13750</v>
      </c>
    </row>
    <row r="1304" spans="1:4" x14ac:dyDescent="0.25">
      <c r="A1304" s="1">
        <v>45657</v>
      </c>
      <c r="B1304" t="s">
        <v>726</v>
      </c>
      <c r="C1304" t="s">
        <v>727</v>
      </c>
      <c r="D1304" s="4">
        <v>15000</v>
      </c>
    </row>
    <row r="1305" spans="1:4" x14ac:dyDescent="0.25">
      <c r="A1305" s="1">
        <v>45322</v>
      </c>
      <c r="B1305" t="s">
        <v>738</v>
      </c>
      <c r="C1305" t="s">
        <v>739</v>
      </c>
      <c r="D1305" s="4">
        <v>833.33333333333337</v>
      </c>
    </row>
    <row r="1306" spans="1:4" x14ac:dyDescent="0.25">
      <c r="A1306" s="1">
        <v>45351</v>
      </c>
      <c r="B1306" t="s">
        <v>738</v>
      </c>
      <c r="C1306" t="s">
        <v>739</v>
      </c>
      <c r="D1306" s="4">
        <v>833.33333333333337</v>
      </c>
    </row>
    <row r="1307" spans="1:4" x14ac:dyDescent="0.25">
      <c r="A1307" s="1">
        <v>45382</v>
      </c>
      <c r="B1307" t="s">
        <v>738</v>
      </c>
      <c r="C1307" t="s">
        <v>739</v>
      </c>
      <c r="D1307" s="4">
        <v>833.33333333333337</v>
      </c>
    </row>
    <row r="1308" spans="1:4" x14ac:dyDescent="0.25">
      <c r="A1308" s="1">
        <v>45412</v>
      </c>
      <c r="B1308" t="s">
        <v>738</v>
      </c>
      <c r="C1308" t="s">
        <v>739</v>
      </c>
      <c r="D1308" s="4">
        <v>3333.3333333333335</v>
      </c>
    </row>
    <row r="1309" spans="1:4" x14ac:dyDescent="0.25">
      <c r="A1309" s="1">
        <v>45443</v>
      </c>
      <c r="B1309" t="s">
        <v>738</v>
      </c>
      <c r="C1309" t="s">
        <v>739</v>
      </c>
      <c r="D1309" s="4">
        <v>4166.666666666667</v>
      </c>
    </row>
    <row r="1310" spans="1:4" x14ac:dyDescent="0.25">
      <c r="A1310" s="1">
        <v>45473</v>
      </c>
      <c r="B1310" t="s">
        <v>738</v>
      </c>
      <c r="C1310" t="s">
        <v>739</v>
      </c>
      <c r="D1310" s="4">
        <v>5000</v>
      </c>
    </row>
    <row r="1311" spans="1:4" x14ac:dyDescent="0.25">
      <c r="A1311" s="1">
        <v>45504</v>
      </c>
      <c r="B1311" t="s">
        <v>738</v>
      </c>
      <c r="C1311" t="s">
        <v>739</v>
      </c>
      <c r="D1311" s="4">
        <v>5833.333333333333</v>
      </c>
    </row>
    <row r="1312" spans="1:4" x14ac:dyDescent="0.25">
      <c r="A1312" s="1">
        <v>45535</v>
      </c>
      <c r="B1312" t="s">
        <v>738</v>
      </c>
      <c r="C1312" t="s">
        <v>739</v>
      </c>
      <c r="D1312" s="4">
        <v>6666.6666666666661</v>
      </c>
    </row>
    <row r="1313" spans="1:4" x14ac:dyDescent="0.25">
      <c r="A1313" s="1">
        <v>45565</v>
      </c>
      <c r="B1313" t="s">
        <v>738</v>
      </c>
      <c r="C1313" t="s">
        <v>739</v>
      </c>
      <c r="D1313" s="4">
        <v>7499.9999999999991</v>
      </c>
    </row>
    <row r="1314" spans="1:4" x14ac:dyDescent="0.25">
      <c r="A1314" s="1">
        <v>45596</v>
      </c>
      <c r="B1314" t="s">
        <v>738</v>
      </c>
      <c r="C1314" t="s">
        <v>739</v>
      </c>
      <c r="D1314" s="4">
        <v>8333.3333333333321</v>
      </c>
    </row>
    <row r="1315" spans="1:4" x14ac:dyDescent="0.25">
      <c r="A1315" s="1">
        <v>45626</v>
      </c>
      <c r="B1315" t="s">
        <v>738</v>
      </c>
      <c r="C1315" t="s">
        <v>739</v>
      </c>
      <c r="D1315" s="4">
        <v>9166.6666666666661</v>
      </c>
    </row>
    <row r="1316" spans="1:4" x14ac:dyDescent="0.25">
      <c r="A1316" s="1">
        <v>45657</v>
      </c>
      <c r="B1316" t="s">
        <v>738</v>
      </c>
      <c r="C1316" t="s">
        <v>739</v>
      </c>
      <c r="D1316" s="4">
        <v>10000</v>
      </c>
    </row>
    <row r="1317" spans="1:4" x14ac:dyDescent="0.25">
      <c r="A1317" s="1">
        <v>45322</v>
      </c>
      <c r="B1317" t="s">
        <v>769</v>
      </c>
      <c r="C1317" t="s">
        <v>770</v>
      </c>
      <c r="D1317" s="4">
        <v>833.33333333333337</v>
      </c>
    </row>
    <row r="1318" spans="1:4" x14ac:dyDescent="0.25">
      <c r="A1318" s="1">
        <v>45351</v>
      </c>
      <c r="B1318" t="s">
        <v>769</v>
      </c>
      <c r="C1318" t="s">
        <v>770</v>
      </c>
      <c r="D1318" s="4">
        <v>833.33333333333337</v>
      </c>
    </row>
    <row r="1319" spans="1:4" x14ac:dyDescent="0.25">
      <c r="A1319" s="1">
        <v>45382</v>
      </c>
      <c r="B1319" t="s">
        <v>769</v>
      </c>
      <c r="C1319" t="s">
        <v>770</v>
      </c>
      <c r="D1319" s="4">
        <v>833.33333333333337</v>
      </c>
    </row>
    <row r="1320" spans="1:4" x14ac:dyDescent="0.25">
      <c r="A1320" s="1">
        <v>45412</v>
      </c>
      <c r="B1320" t="s">
        <v>769</v>
      </c>
      <c r="C1320" t="s">
        <v>770</v>
      </c>
      <c r="D1320" s="4">
        <v>3333.3333333333335</v>
      </c>
    </row>
    <row r="1321" spans="1:4" x14ac:dyDescent="0.25">
      <c r="A1321" s="1">
        <v>45443</v>
      </c>
      <c r="B1321" t="s">
        <v>769</v>
      </c>
      <c r="C1321" t="s">
        <v>770</v>
      </c>
      <c r="D1321" s="4">
        <v>4166.666666666667</v>
      </c>
    </row>
    <row r="1322" spans="1:4" x14ac:dyDescent="0.25">
      <c r="A1322" s="1">
        <v>45473</v>
      </c>
      <c r="B1322" t="s">
        <v>769</v>
      </c>
      <c r="C1322" t="s">
        <v>770</v>
      </c>
      <c r="D1322" s="4">
        <v>5000</v>
      </c>
    </row>
    <row r="1323" spans="1:4" x14ac:dyDescent="0.25">
      <c r="A1323" s="1">
        <v>45504</v>
      </c>
      <c r="B1323" t="s">
        <v>769</v>
      </c>
      <c r="C1323" t="s">
        <v>770</v>
      </c>
      <c r="D1323" s="4">
        <v>5833.333333333333</v>
      </c>
    </row>
    <row r="1324" spans="1:4" x14ac:dyDescent="0.25">
      <c r="A1324" s="1">
        <v>45535</v>
      </c>
      <c r="B1324" t="s">
        <v>769</v>
      </c>
      <c r="C1324" t="s">
        <v>770</v>
      </c>
      <c r="D1324" s="4">
        <v>6666.6666666666661</v>
      </c>
    </row>
    <row r="1325" spans="1:4" x14ac:dyDescent="0.25">
      <c r="A1325" s="1">
        <v>45565</v>
      </c>
      <c r="B1325" t="s">
        <v>769</v>
      </c>
      <c r="C1325" t="s">
        <v>770</v>
      </c>
      <c r="D1325" s="4">
        <v>7499.9999999999991</v>
      </c>
    </row>
    <row r="1326" spans="1:4" x14ac:dyDescent="0.25">
      <c r="A1326" s="1">
        <v>45596</v>
      </c>
      <c r="B1326" t="s">
        <v>769</v>
      </c>
      <c r="C1326" t="s">
        <v>770</v>
      </c>
      <c r="D1326" s="4">
        <v>8333.3333333333321</v>
      </c>
    </row>
    <row r="1327" spans="1:4" x14ac:dyDescent="0.25">
      <c r="A1327" s="1">
        <v>45626</v>
      </c>
      <c r="B1327" t="s">
        <v>769</v>
      </c>
      <c r="C1327" t="s">
        <v>770</v>
      </c>
      <c r="D1327" s="4">
        <v>9166.6666666666661</v>
      </c>
    </row>
    <row r="1328" spans="1:4" x14ac:dyDescent="0.25">
      <c r="A1328" s="1">
        <v>45657</v>
      </c>
      <c r="B1328" t="s">
        <v>769</v>
      </c>
      <c r="C1328" t="s">
        <v>770</v>
      </c>
      <c r="D1328" s="4">
        <v>10000</v>
      </c>
    </row>
    <row r="1329" spans="1:4" x14ac:dyDescent="0.25">
      <c r="A1329" s="1">
        <v>45322</v>
      </c>
      <c r="B1329" t="s">
        <v>802</v>
      </c>
      <c r="C1329" t="s">
        <v>803</v>
      </c>
      <c r="D1329" s="4">
        <v>35</v>
      </c>
    </row>
    <row r="1330" spans="1:4" x14ac:dyDescent="0.25">
      <c r="A1330" s="1">
        <v>45351</v>
      </c>
      <c r="B1330" t="s">
        <v>802</v>
      </c>
      <c r="C1330" t="s">
        <v>803</v>
      </c>
      <c r="D1330" s="4">
        <v>35</v>
      </c>
    </row>
    <row r="1331" spans="1:4" x14ac:dyDescent="0.25">
      <c r="A1331" s="1">
        <v>45382</v>
      </c>
      <c r="B1331" t="s">
        <v>802</v>
      </c>
      <c r="C1331" t="s">
        <v>803</v>
      </c>
      <c r="D1331" s="4">
        <v>35</v>
      </c>
    </row>
    <row r="1332" spans="1:4" x14ac:dyDescent="0.25">
      <c r="A1332" s="1">
        <v>45412</v>
      </c>
      <c r="B1332" t="s">
        <v>802</v>
      </c>
      <c r="C1332" t="s">
        <v>803</v>
      </c>
      <c r="D1332" s="4">
        <v>140</v>
      </c>
    </row>
    <row r="1333" spans="1:4" x14ac:dyDescent="0.25">
      <c r="A1333" s="1">
        <v>45443</v>
      </c>
      <c r="B1333" t="s">
        <v>802</v>
      </c>
      <c r="C1333" t="s">
        <v>803</v>
      </c>
      <c r="D1333" s="4">
        <v>175</v>
      </c>
    </row>
    <row r="1334" spans="1:4" x14ac:dyDescent="0.25">
      <c r="A1334" s="1">
        <v>45473</v>
      </c>
      <c r="B1334" t="s">
        <v>802</v>
      </c>
      <c r="C1334" t="s">
        <v>803</v>
      </c>
      <c r="D1334" s="4">
        <v>210</v>
      </c>
    </row>
    <row r="1335" spans="1:4" x14ac:dyDescent="0.25">
      <c r="A1335" s="1">
        <v>45504</v>
      </c>
      <c r="B1335" t="s">
        <v>802</v>
      </c>
      <c r="C1335" t="s">
        <v>803</v>
      </c>
      <c r="D1335" s="4">
        <v>245</v>
      </c>
    </row>
    <row r="1336" spans="1:4" x14ac:dyDescent="0.25">
      <c r="A1336" s="1">
        <v>45535</v>
      </c>
      <c r="B1336" t="s">
        <v>802</v>
      </c>
      <c r="C1336" t="s">
        <v>803</v>
      </c>
      <c r="D1336" s="4">
        <v>280</v>
      </c>
    </row>
    <row r="1337" spans="1:4" x14ac:dyDescent="0.25">
      <c r="A1337" s="1">
        <v>45565</v>
      </c>
      <c r="B1337" t="s">
        <v>802</v>
      </c>
      <c r="C1337" t="s">
        <v>803</v>
      </c>
      <c r="D1337" s="4">
        <v>315</v>
      </c>
    </row>
    <row r="1338" spans="1:4" x14ac:dyDescent="0.25">
      <c r="A1338" s="1">
        <v>45596</v>
      </c>
      <c r="B1338" t="s">
        <v>802</v>
      </c>
      <c r="C1338" t="s">
        <v>803</v>
      </c>
      <c r="D1338" s="4">
        <v>350</v>
      </c>
    </row>
    <row r="1339" spans="1:4" x14ac:dyDescent="0.25">
      <c r="A1339" s="1">
        <v>45626</v>
      </c>
      <c r="B1339" t="s">
        <v>802</v>
      </c>
      <c r="C1339" t="s">
        <v>803</v>
      </c>
      <c r="D1339" s="4">
        <v>385</v>
      </c>
    </row>
    <row r="1340" spans="1:4" x14ac:dyDescent="0.25">
      <c r="A1340" s="1">
        <v>45657</v>
      </c>
      <c r="B1340" t="s">
        <v>802</v>
      </c>
      <c r="C1340" t="s">
        <v>803</v>
      </c>
      <c r="D1340" s="4">
        <v>420</v>
      </c>
    </row>
    <row r="1341" spans="1:4" x14ac:dyDescent="0.25">
      <c r="A1341" s="1">
        <v>45322</v>
      </c>
      <c r="B1341" t="s">
        <v>734</v>
      </c>
      <c r="C1341" t="s">
        <v>735</v>
      </c>
      <c r="D1341" s="4">
        <v>83.333333333333329</v>
      </c>
    </row>
    <row r="1342" spans="1:4" x14ac:dyDescent="0.25">
      <c r="A1342" s="1">
        <v>45351</v>
      </c>
      <c r="B1342" t="s">
        <v>734</v>
      </c>
      <c r="C1342" t="s">
        <v>735</v>
      </c>
      <c r="D1342" s="4">
        <v>83.333333333333329</v>
      </c>
    </row>
    <row r="1343" spans="1:4" x14ac:dyDescent="0.25">
      <c r="A1343" s="1">
        <v>45382</v>
      </c>
      <c r="B1343" t="s">
        <v>734</v>
      </c>
      <c r="C1343" t="s">
        <v>735</v>
      </c>
      <c r="D1343" s="4">
        <v>83.333333333333329</v>
      </c>
    </row>
    <row r="1344" spans="1:4" x14ac:dyDescent="0.25">
      <c r="A1344" s="1">
        <v>45412</v>
      </c>
      <c r="B1344" t="s">
        <v>734</v>
      </c>
      <c r="C1344" t="s">
        <v>735</v>
      </c>
      <c r="D1344" s="4">
        <v>333.33333333333331</v>
      </c>
    </row>
    <row r="1345" spans="1:4" x14ac:dyDescent="0.25">
      <c r="A1345" s="1">
        <v>45443</v>
      </c>
      <c r="B1345" t="s">
        <v>734</v>
      </c>
      <c r="C1345" t="s">
        <v>735</v>
      </c>
      <c r="D1345" s="4">
        <v>416.66666666666663</v>
      </c>
    </row>
    <row r="1346" spans="1:4" x14ac:dyDescent="0.25">
      <c r="A1346" s="1">
        <v>45473</v>
      </c>
      <c r="B1346" t="s">
        <v>734</v>
      </c>
      <c r="C1346" t="s">
        <v>735</v>
      </c>
      <c r="D1346" s="4">
        <v>499.99999999999994</v>
      </c>
    </row>
    <row r="1347" spans="1:4" x14ac:dyDescent="0.25">
      <c r="A1347" s="1">
        <v>45504</v>
      </c>
      <c r="B1347" t="s">
        <v>734</v>
      </c>
      <c r="C1347" t="s">
        <v>735</v>
      </c>
      <c r="D1347" s="4">
        <v>583.33333333333326</v>
      </c>
    </row>
    <row r="1348" spans="1:4" x14ac:dyDescent="0.25">
      <c r="A1348" s="1">
        <v>45535</v>
      </c>
      <c r="B1348" t="s">
        <v>734</v>
      </c>
      <c r="C1348" t="s">
        <v>735</v>
      </c>
      <c r="D1348" s="4">
        <v>666.66666666666663</v>
      </c>
    </row>
    <row r="1349" spans="1:4" x14ac:dyDescent="0.25">
      <c r="A1349" s="1">
        <v>45565</v>
      </c>
      <c r="B1349" t="s">
        <v>734</v>
      </c>
      <c r="C1349" t="s">
        <v>735</v>
      </c>
      <c r="D1349" s="4">
        <v>750</v>
      </c>
    </row>
    <row r="1350" spans="1:4" x14ac:dyDescent="0.25">
      <c r="A1350" s="1">
        <v>45596</v>
      </c>
      <c r="B1350" t="s">
        <v>734</v>
      </c>
      <c r="C1350" t="s">
        <v>735</v>
      </c>
      <c r="D1350" s="4">
        <v>833.33333333333337</v>
      </c>
    </row>
    <row r="1351" spans="1:4" x14ac:dyDescent="0.25">
      <c r="A1351" s="1">
        <v>45626</v>
      </c>
      <c r="B1351" t="s">
        <v>734</v>
      </c>
      <c r="C1351" t="s">
        <v>735</v>
      </c>
      <c r="D1351" s="4">
        <v>916.66666666666674</v>
      </c>
    </row>
    <row r="1352" spans="1:4" x14ac:dyDescent="0.25">
      <c r="A1352" s="1">
        <v>45657</v>
      </c>
      <c r="B1352" t="s">
        <v>734</v>
      </c>
      <c r="C1352" t="s">
        <v>735</v>
      </c>
      <c r="D1352" s="4">
        <v>1000.0000000000001</v>
      </c>
    </row>
    <row r="1353" spans="1:4" x14ac:dyDescent="0.25">
      <c r="A1353" s="1">
        <v>45322</v>
      </c>
      <c r="B1353" t="s">
        <v>814</v>
      </c>
      <c r="C1353" t="s">
        <v>815</v>
      </c>
      <c r="D1353" s="4">
        <v>416.66666666666669</v>
      </c>
    </row>
    <row r="1354" spans="1:4" x14ac:dyDescent="0.25">
      <c r="A1354" s="1">
        <v>45351</v>
      </c>
      <c r="B1354" t="s">
        <v>814</v>
      </c>
      <c r="C1354" t="s">
        <v>815</v>
      </c>
      <c r="D1354" s="4">
        <v>416.66666666666669</v>
      </c>
    </row>
    <row r="1355" spans="1:4" x14ac:dyDescent="0.25">
      <c r="A1355" s="1">
        <v>45382</v>
      </c>
      <c r="B1355" t="s">
        <v>814</v>
      </c>
      <c r="C1355" t="s">
        <v>815</v>
      </c>
      <c r="D1355" s="4">
        <v>416.66666666666669</v>
      </c>
    </row>
    <row r="1356" spans="1:4" x14ac:dyDescent="0.25">
      <c r="A1356" s="1">
        <v>45412</v>
      </c>
      <c r="B1356" t="s">
        <v>814</v>
      </c>
      <c r="C1356" t="s">
        <v>815</v>
      </c>
      <c r="D1356" s="4">
        <v>1666.6666666666667</v>
      </c>
    </row>
    <row r="1357" spans="1:4" x14ac:dyDescent="0.25">
      <c r="A1357" s="1">
        <v>45443</v>
      </c>
      <c r="B1357" t="s">
        <v>814</v>
      </c>
      <c r="C1357" t="s">
        <v>815</v>
      </c>
      <c r="D1357" s="4">
        <v>2083.3333333333335</v>
      </c>
    </row>
    <row r="1358" spans="1:4" x14ac:dyDescent="0.25">
      <c r="A1358" s="1">
        <v>45473</v>
      </c>
      <c r="B1358" t="s">
        <v>814</v>
      </c>
      <c r="C1358" t="s">
        <v>815</v>
      </c>
      <c r="D1358" s="4">
        <v>2500</v>
      </c>
    </row>
    <row r="1359" spans="1:4" x14ac:dyDescent="0.25">
      <c r="A1359" s="1">
        <v>45504</v>
      </c>
      <c r="B1359" t="s">
        <v>814</v>
      </c>
      <c r="C1359" t="s">
        <v>815</v>
      </c>
      <c r="D1359" s="4">
        <v>2916.6666666666665</v>
      </c>
    </row>
    <row r="1360" spans="1:4" x14ac:dyDescent="0.25">
      <c r="A1360" s="1">
        <v>45535</v>
      </c>
      <c r="B1360" t="s">
        <v>814</v>
      </c>
      <c r="C1360" t="s">
        <v>815</v>
      </c>
      <c r="D1360" s="4">
        <v>3333.333333333333</v>
      </c>
    </row>
    <row r="1361" spans="1:4" x14ac:dyDescent="0.25">
      <c r="A1361" s="1">
        <v>45565</v>
      </c>
      <c r="B1361" t="s">
        <v>814</v>
      </c>
      <c r="C1361" t="s">
        <v>815</v>
      </c>
      <c r="D1361" s="4">
        <v>3749.9999999999995</v>
      </c>
    </row>
    <row r="1362" spans="1:4" x14ac:dyDescent="0.25">
      <c r="A1362" s="1">
        <v>45596</v>
      </c>
      <c r="B1362" t="s">
        <v>814</v>
      </c>
      <c r="C1362" t="s">
        <v>815</v>
      </c>
      <c r="D1362" s="4">
        <v>4166.6666666666661</v>
      </c>
    </row>
    <row r="1363" spans="1:4" x14ac:dyDescent="0.25">
      <c r="A1363" s="1">
        <v>45626</v>
      </c>
      <c r="B1363" t="s">
        <v>814</v>
      </c>
      <c r="C1363" t="s">
        <v>815</v>
      </c>
      <c r="D1363" s="4">
        <v>4583.333333333333</v>
      </c>
    </row>
    <row r="1364" spans="1:4" x14ac:dyDescent="0.25">
      <c r="A1364" s="1">
        <v>45657</v>
      </c>
      <c r="B1364" t="s">
        <v>814</v>
      </c>
      <c r="C1364" t="s">
        <v>815</v>
      </c>
      <c r="D1364" s="4">
        <v>5000</v>
      </c>
    </row>
    <row r="1365" spans="1:4" x14ac:dyDescent="0.25">
      <c r="A1365" s="1">
        <v>45322</v>
      </c>
      <c r="B1365" t="s">
        <v>1238</v>
      </c>
      <c r="C1365" t="s">
        <v>1239</v>
      </c>
      <c r="D1365" s="4">
        <v>405</v>
      </c>
    </row>
    <row r="1366" spans="1:4" x14ac:dyDescent="0.25">
      <c r="A1366" s="1">
        <v>45351</v>
      </c>
      <c r="B1366" t="s">
        <v>1238</v>
      </c>
      <c r="C1366" t="s">
        <v>1239</v>
      </c>
      <c r="D1366" s="4">
        <v>405</v>
      </c>
    </row>
    <row r="1367" spans="1:4" x14ac:dyDescent="0.25">
      <c r="A1367" s="1">
        <v>45382</v>
      </c>
      <c r="B1367" t="s">
        <v>1238</v>
      </c>
      <c r="C1367" t="s">
        <v>1239</v>
      </c>
      <c r="D1367" s="4">
        <v>405</v>
      </c>
    </row>
    <row r="1368" spans="1:4" x14ac:dyDescent="0.25">
      <c r="A1368" s="1">
        <v>45412</v>
      </c>
      <c r="B1368" t="s">
        <v>1238</v>
      </c>
      <c r="C1368" t="s">
        <v>1239</v>
      </c>
      <c r="D1368" s="4">
        <v>1620</v>
      </c>
    </row>
    <row r="1369" spans="1:4" x14ac:dyDescent="0.25">
      <c r="A1369" s="1">
        <v>45443</v>
      </c>
      <c r="B1369" t="s">
        <v>1238</v>
      </c>
      <c r="C1369" t="s">
        <v>1239</v>
      </c>
      <c r="D1369" s="4">
        <v>2025</v>
      </c>
    </row>
    <row r="1370" spans="1:4" x14ac:dyDescent="0.25">
      <c r="A1370" s="1">
        <v>45473</v>
      </c>
      <c r="B1370" t="s">
        <v>1238</v>
      </c>
      <c r="C1370" t="s">
        <v>1239</v>
      </c>
      <c r="D1370" s="4">
        <v>2430</v>
      </c>
    </row>
    <row r="1371" spans="1:4" x14ac:dyDescent="0.25">
      <c r="A1371" s="1">
        <v>45504</v>
      </c>
      <c r="B1371" t="s">
        <v>1238</v>
      </c>
      <c r="C1371" t="s">
        <v>1239</v>
      </c>
      <c r="D1371" s="4">
        <v>2835</v>
      </c>
    </row>
    <row r="1372" spans="1:4" x14ac:dyDescent="0.25">
      <c r="A1372" s="1">
        <v>45535</v>
      </c>
      <c r="B1372" t="s">
        <v>1238</v>
      </c>
      <c r="C1372" t="s">
        <v>1239</v>
      </c>
      <c r="D1372" s="4">
        <v>3240</v>
      </c>
    </row>
    <row r="1373" spans="1:4" x14ac:dyDescent="0.25">
      <c r="A1373" s="1">
        <v>45565</v>
      </c>
      <c r="B1373" t="s">
        <v>1238</v>
      </c>
      <c r="C1373" t="s">
        <v>1239</v>
      </c>
      <c r="D1373" s="4">
        <v>3645</v>
      </c>
    </row>
    <row r="1374" spans="1:4" x14ac:dyDescent="0.25">
      <c r="A1374" s="1">
        <v>45596</v>
      </c>
      <c r="B1374" t="s">
        <v>1238</v>
      </c>
      <c r="C1374" t="s">
        <v>1239</v>
      </c>
      <c r="D1374" s="4">
        <v>4050</v>
      </c>
    </row>
    <row r="1375" spans="1:4" x14ac:dyDescent="0.25">
      <c r="A1375" s="1">
        <v>45626</v>
      </c>
      <c r="B1375" t="s">
        <v>1238</v>
      </c>
      <c r="C1375" t="s">
        <v>1239</v>
      </c>
      <c r="D1375" s="4">
        <v>4455</v>
      </c>
    </row>
    <row r="1376" spans="1:4" x14ac:dyDescent="0.25">
      <c r="A1376" s="1">
        <v>45657</v>
      </c>
      <c r="B1376" t="s">
        <v>1238</v>
      </c>
      <c r="C1376" t="s">
        <v>1239</v>
      </c>
      <c r="D1376" s="4">
        <v>4860</v>
      </c>
    </row>
    <row r="1377" spans="1:4" x14ac:dyDescent="0.25">
      <c r="A1377" s="1">
        <v>45322</v>
      </c>
      <c r="B1377" t="s">
        <v>822</v>
      </c>
      <c r="C1377" t="s">
        <v>823</v>
      </c>
      <c r="D1377" s="4">
        <v>83.333333333333329</v>
      </c>
    </row>
    <row r="1378" spans="1:4" x14ac:dyDescent="0.25">
      <c r="A1378" s="1">
        <v>45351</v>
      </c>
      <c r="B1378" t="s">
        <v>822</v>
      </c>
      <c r="C1378" t="s">
        <v>823</v>
      </c>
      <c r="D1378" s="4">
        <v>83.333333333333329</v>
      </c>
    </row>
    <row r="1379" spans="1:4" x14ac:dyDescent="0.25">
      <c r="A1379" s="1">
        <v>45382</v>
      </c>
      <c r="B1379" t="s">
        <v>822</v>
      </c>
      <c r="C1379" t="s">
        <v>823</v>
      </c>
      <c r="D1379" s="4">
        <v>83.333333333333329</v>
      </c>
    </row>
    <row r="1380" spans="1:4" x14ac:dyDescent="0.25">
      <c r="A1380" s="1">
        <v>45412</v>
      </c>
      <c r="B1380" t="s">
        <v>822</v>
      </c>
      <c r="C1380" t="s">
        <v>823</v>
      </c>
      <c r="D1380" s="4">
        <v>333.33333333333331</v>
      </c>
    </row>
    <row r="1381" spans="1:4" x14ac:dyDescent="0.25">
      <c r="A1381" s="1">
        <v>45443</v>
      </c>
      <c r="B1381" t="s">
        <v>822</v>
      </c>
      <c r="C1381" t="s">
        <v>823</v>
      </c>
      <c r="D1381" s="4">
        <v>416.66666666666663</v>
      </c>
    </row>
    <row r="1382" spans="1:4" x14ac:dyDescent="0.25">
      <c r="A1382" s="1">
        <v>45473</v>
      </c>
      <c r="B1382" t="s">
        <v>822</v>
      </c>
      <c r="C1382" t="s">
        <v>823</v>
      </c>
      <c r="D1382" s="4">
        <v>499.99999999999994</v>
      </c>
    </row>
    <row r="1383" spans="1:4" x14ac:dyDescent="0.25">
      <c r="A1383" s="1">
        <v>45504</v>
      </c>
      <c r="B1383" t="s">
        <v>822</v>
      </c>
      <c r="C1383" t="s">
        <v>823</v>
      </c>
      <c r="D1383" s="4">
        <v>583.33333333333326</v>
      </c>
    </row>
    <row r="1384" spans="1:4" x14ac:dyDescent="0.25">
      <c r="A1384" s="1">
        <v>45535</v>
      </c>
      <c r="B1384" t="s">
        <v>822</v>
      </c>
      <c r="C1384" t="s">
        <v>823</v>
      </c>
      <c r="D1384" s="4">
        <v>666.66666666666663</v>
      </c>
    </row>
    <row r="1385" spans="1:4" x14ac:dyDescent="0.25">
      <c r="A1385" s="1">
        <v>45565</v>
      </c>
      <c r="B1385" t="s">
        <v>822</v>
      </c>
      <c r="C1385" t="s">
        <v>823</v>
      </c>
      <c r="D1385" s="4">
        <v>750</v>
      </c>
    </row>
    <row r="1386" spans="1:4" x14ac:dyDescent="0.25">
      <c r="A1386" s="1">
        <v>45596</v>
      </c>
      <c r="B1386" t="s">
        <v>822</v>
      </c>
      <c r="C1386" t="s">
        <v>823</v>
      </c>
      <c r="D1386" s="4">
        <v>833.33333333333337</v>
      </c>
    </row>
    <row r="1387" spans="1:4" x14ac:dyDescent="0.25">
      <c r="A1387" s="1">
        <v>45626</v>
      </c>
      <c r="B1387" t="s">
        <v>822</v>
      </c>
      <c r="C1387" t="s">
        <v>823</v>
      </c>
      <c r="D1387" s="4">
        <v>916.66666666666674</v>
      </c>
    </row>
    <row r="1388" spans="1:4" x14ac:dyDescent="0.25">
      <c r="A1388" s="1">
        <v>45657</v>
      </c>
      <c r="B1388" t="s">
        <v>822</v>
      </c>
      <c r="C1388" t="s">
        <v>823</v>
      </c>
      <c r="D1388" s="4">
        <v>1000.0000000000001</v>
      </c>
    </row>
    <row r="1389" spans="1:4" x14ac:dyDescent="0.25">
      <c r="A1389" s="1">
        <v>45322</v>
      </c>
      <c r="B1389" t="s">
        <v>777</v>
      </c>
      <c r="C1389" t="s">
        <v>778</v>
      </c>
      <c r="D1389" s="4">
        <v>833.33333333333337</v>
      </c>
    </row>
    <row r="1390" spans="1:4" x14ac:dyDescent="0.25">
      <c r="A1390" s="1">
        <v>45351</v>
      </c>
      <c r="B1390" t="s">
        <v>777</v>
      </c>
      <c r="C1390" t="s">
        <v>778</v>
      </c>
      <c r="D1390" s="4">
        <v>833.33333333333337</v>
      </c>
    </row>
    <row r="1391" spans="1:4" x14ac:dyDescent="0.25">
      <c r="A1391" s="1">
        <v>45382</v>
      </c>
      <c r="B1391" t="s">
        <v>777</v>
      </c>
      <c r="C1391" t="s">
        <v>778</v>
      </c>
      <c r="D1391" s="4">
        <v>833.33333333333337</v>
      </c>
    </row>
    <row r="1392" spans="1:4" x14ac:dyDescent="0.25">
      <c r="A1392" s="1">
        <v>45412</v>
      </c>
      <c r="B1392" t="s">
        <v>777</v>
      </c>
      <c r="C1392" t="s">
        <v>778</v>
      </c>
      <c r="D1392" s="4">
        <v>3333.3333333333335</v>
      </c>
    </row>
    <row r="1393" spans="1:4" x14ac:dyDescent="0.25">
      <c r="A1393" s="1">
        <v>45443</v>
      </c>
      <c r="B1393" t="s">
        <v>777</v>
      </c>
      <c r="C1393" t="s">
        <v>778</v>
      </c>
      <c r="D1393" s="4">
        <v>4166.666666666667</v>
      </c>
    </row>
    <row r="1394" spans="1:4" x14ac:dyDescent="0.25">
      <c r="A1394" s="1">
        <v>45473</v>
      </c>
      <c r="B1394" t="s">
        <v>777</v>
      </c>
      <c r="C1394" t="s">
        <v>778</v>
      </c>
      <c r="D1394" s="4">
        <v>5000</v>
      </c>
    </row>
    <row r="1395" spans="1:4" x14ac:dyDescent="0.25">
      <c r="A1395" s="1">
        <v>45504</v>
      </c>
      <c r="B1395" t="s">
        <v>777</v>
      </c>
      <c r="C1395" t="s">
        <v>778</v>
      </c>
      <c r="D1395" s="4">
        <v>5833.333333333333</v>
      </c>
    </row>
    <row r="1396" spans="1:4" x14ac:dyDescent="0.25">
      <c r="A1396" s="1">
        <v>45535</v>
      </c>
      <c r="B1396" t="s">
        <v>777</v>
      </c>
      <c r="C1396" t="s">
        <v>778</v>
      </c>
      <c r="D1396" s="4">
        <v>6666.6666666666661</v>
      </c>
    </row>
    <row r="1397" spans="1:4" x14ac:dyDescent="0.25">
      <c r="A1397" s="1">
        <v>45565</v>
      </c>
      <c r="B1397" t="s">
        <v>777</v>
      </c>
      <c r="C1397" t="s">
        <v>778</v>
      </c>
      <c r="D1397" s="4">
        <v>7499.9999999999991</v>
      </c>
    </row>
    <row r="1398" spans="1:4" x14ac:dyDescent="0.25">
      <c r="A1398" s="1">
        <v>45596</v>
      </c>
      <c r="B1398" t="s">
        <v>777</v>
      </c>
      <c r="C1398" t="s">
        <v>778</v>
      </c>
      <c r="D1398" s="4">
        <v>8333.3333333333321</v>
      </c>
    </row>
    <row r="1399" spans="1:4" x14ac:dyDescent="0.25">
      <c r="A1399" s="1">
        <v>45626</v>
      </c>
      <c r="B1399" t="s">
        <v>777</v>
      </c>
      <c r="C1399" t="s">
        <v>778</v>
      </c>
      <c r="D1399" s="4">
        <v>9166.6666666666661</v>
      </c>
    </row>
    <row r="1400" spans="1:4" x14ac:dyDescent="0.25">
      <c r="A1400" s="1">
        <v>45657</v>
      </c>
      <c r="B1400" t="s">
        <v>777</v>
      </c>
      <c r="C1400" t="s">
        <v>778</v>
      </c>
      <c r="D1400" s="4">
        <v>10000</v>
      </c>
    </row>
    <row r="1401" spans="1:4" x14ac:dyDescent="0.25">
      <c r="A1401" s="1">
        <v>45322</v>
      </c>
      <c r="B1401" t="s">
        <v>804</v>
      </c>
      <c r="C1401" t="s">
        <v>805</v>
      </c>
      <c r="D1401" s="4">
        <v>1158.3333333333333</v>
      </c>
    </row>
    <row r="1402" spans="1:4" x14ac:dyDescent="0.25">
      <c r="A1402" s="1">
        <v>45351</v>
      </c>
      <c r="B1402" t="s">
        <v>804</v>
      </c>
      <c r="C1402" t="s">
        <v>805</v>
      </c>
      <c r="D1402" s="4">
        <v>1158.3333333333333</v>
      </c>
    </row>
    <row r="1403" spans="1:4" x14ac:dyDescent="0.25">
      <c r="A1403" s="1">
        <v>45382</v>
      </c>
      <c r="B1403" t="s">
        <v>804</v>
      </c>
      <c r="C1403" t="s">
        <v>805</v>
      </c>
      <c r="D1403" s="4">
        <v>1158.3333333333333</v>
      </c>
    </row>
    <row r="1404" spans="1:4" x14ac:dyDescent="0.25">
      <c r="A1404" s="1">
        <v>45412</v>
      </c>
      <c r="B1404" t="s">
        <v>804</v>
      </c>
      <c r="C1404" t="s">
        <v>805</v>
      </c>
      <c r="D1404" s="4">
        <v>4633.333333333333</v>
      </c>
    </row>
    <row r="1405" spans="1:4" x14ac:dyDescent="0.25">
      <c r="A1405" s="1">
        <v>45443</v>
      </c>
      <c r="B1405" t="s">
        <v>804</v>
      </c>
      <c r="C1405" t="s">
        <v>805</v>
      </c>
      <c r="D1405" s="4">
        <v>5791.6666666666661</v>
      </c>
    </row>
    <row r="1406" spans="1:4" x14ac:dyDescent="0.25">
      <c r="A1406" s="1">
        <v>45473</v>
      </c>
      <c r="B1406" t="s">
        <v>804</v>
      </c>
      <c r="C1406" t="s">
        <v>805</v>
      </c>
      <c r="D1406" s="4">
        <v>6949.9999999999991</v>
      </c>
    </row>
    <row r="1407" spans="1:4" x14ac:dyDescent="0.25">
      <c r="A1407" s="1">
        <v>45504</v>
      </c>
      <c r="B1407" t="s">
        <v>804</v>
      </c>
      <c r="C1407" t="s">
        <v>805</v>
      </c>
      <c r="D1407" s="4">
        <v>8108.3333333333321</v>
      </c>
    </row>
    <row r="1408" spans="1:4" x14ac:dyDescent="0.25">
      <c r="A1408" s="1">
        <v>45535</v>
      </c>
      <c r="B1408" t="s">
        <v>804</v>
      </c>
      <c r="C1408" t="s">
        <v>805</v>
      </c>
      <c r="D1408" s="4">
        <v>9266.6666666666661</v>
      </c>
    </row>
    <row r="1409" spans="1:4" x14ac:dyDescent="0.25">
      <c r="A1409" s="1">
        <v>45565</v>
      </c>
      <c r="B1409" t="s">
        <v>804</v>
      </c>
      <c r="C1409" t="s">
        <v>805</v>
      </c>
      <c r="D1409" s="4">
        <v>10425</v>
      </c>
    </row>
    <row r="1410" spans="1:4" x14ac:dyDescent="0.25">
      <c r="A1410" s="1">
        <v>45596</v>
      </c>
      <c r="B1410" t="s">
        <v>804</v>
      </c>
      <c r="C1410" t="s">
        <v>805</v>
      </c>
      <c r="D1410" s="4">
        <v>11583.333333333334</v>
      </c>
    </row>
    <row r="1411" spans="1:4" x14ac:dyDescent="0.25">
      <c r="A1411" s="1">
        <v>45626</v>
      </c>
      <c r="B1411" t="s">
        <v>804</v>
      </c>
      <c r="C1411" t="s">
        <v>805</v>
      </c>
      <c r="D1411" s="4">
        <v>12741.666666666668</v>
      </c>
    </row>
    <row r="1412" spans="1:4" x14ac:dyDescent="0.25">
      <c r="A1412" s="1">
        <v>45657</v>
      </c>
      <c r="B1412" t="s">
        <v>804</v>
      </c>
      <c r="C1412" t="s">
        <v>805</v>
      </c>
      <c r="D1412" s="4">
        <v>13900.000000000002</v>
      </c>
    </row>
    <row r="1413" spans="1:4" x14ac:dyDescent="0.25">
      <c r="A1413" s="1">
        <v>45322</v>
      </c>
      <c r="B1413" t="s">
        <v>800</v>
      </c>
      <c r="C1413" t="s">
        <v>801</v>
      </c>
      <c r="D1413" s="4">
        <v>250</v>
      </c>
    </row>
    <row r="1414" spans="1:4" x14ac:dyDescent="0.25">
      <c r="A1414" s="1">
        <v>45351</v>
      </c>
      <c r="B1414" t="s">
        <v>800</v>
      </c>
      <c r="C1414" t="s">
        <v>801</v>
      </c>
      <c r="D1414" s="4">
        <v>250</v>
      </c>
    </row>
    <row r="1415" spans="1:4" x14ac:dyDescent="0.25">
      <c r="A1415" s="1">
        <v>45382</v>
      </c>
      <c r="B1415" t="s">
        <v>800</v>
      </c>
      <c r="C1415" t="s">
        <v>801</v>
      </c>
      <c r="D1415" s="4">
        <v>250</v>
      </c>
    </row>
    <row r="1416" spans="1:4" x14ac:dyDescent="0.25">
      <c r="A1416" s="1">
        <v>45412</v>
      </c>
      <c r="B1416" t="s">
        <v>800</v>
      </c>
      <c r="C1416" t="s">
        <v>801</v>
      </c>
      <c r="D1416" s="4">
        <v>1000</v>
      </c>
    </row>
    <row r="1417" spans="1:4" x14ac:dyDescent="0.25">
      <c r="A1417" s="1">
        <v>45443</v>
      </c>
      <c r="B1417" t="s">
        <v>800</v>
      </c>
      <c r="C1417" t="s">
        <v>801</v>
      </c>
      <c r="D1417" s="4">
        <v>1250</v>
      </c>
    </row>
    <row r="1418" spans="1:4" x14ac:dyDescent="0.25">
      <c r="A1418" s="1">
        <v>45473</v>
      </c>
      <c r="B1418" t="s">
        <v>800</v>
      </c>
      <c r="C1418" t="s">
        <v>801</v>
      </c>
      <c r="D1418" s="4">
        <v>1500</v>
      </c>
    </row>
    <row r="1419" spans="1:4" x14ac:dyDescent="0.25">
      <c r="A1419" s="1">
        <v>45504</v>
      </c>
      <c r="B1419" t="s">
        <v>800</v>
      </c>
      <c r="C1419" t="s">
        <v>801</v>
      </c>
      <c r="D1419" s="4">
        <v>1750</v>
      </c>
    </row>
    <row r="1420" spans="1:4" x14ac:dyDescent="0.25">
      <c r="A1420" s="1">
        <v>45535</v>
      </c>
      <c r="B1420" t="s">
        <v>800</v>
      </c>
      <c r="C1420" t="s">
        <v>801</v>
      </c>
      <c r="D1420" s="4">
        <v>2000</v>
      </c>
    </row>
    <row r="1421" spans="1:4" x14ac:dyDescent="0.25">
      <c r="A1421" s="1">
        <v>45565</v>
      </c>
      <c r="B1421" t="s">
        <v>800</v>
      </c>
      <c r="C1421" t="s">
        <v>801</v>
      </c>
      <c r="D1421" s="4">
        <v>2250</v>
      </c>
    </row>
    <row r="1422" spans="1:4" x14ac:dyDescent="0.25">
      <c r="A1422" s="1">
        <v>45596</v>
      </c>
      <c r="B1422" t="s">
        <v>800</v>
      </c>
      <c r="C1422" t="s">
        <v>801</v>
      </c>
      <c r="D1422" s="4">
        <v>2500</v>
      </c>
    </row>
    <row r="1423" spans="1:4" x14ac:dyDescent="0.25">
      <c r="A1423" s="1">
        <v>45626</v>
      </c>
      <c r="B1423" t="s">
        <v>800</v>
      </c>
      <c r="C1423" t="s">
        <v>801</v>
      </c>
      <c r="D1423" s="4">
        <v>2750</v>
      </c>
    </row>
    <row r="1424" spans="1:4" x14ac:dyDescent="0.25">
      <c r="A1424" s="1">
        <v>45657</v>
      </c>
      <c r="B1424" t="s">
        <v>800</v>
      </c>
      <c r="C1424" t="s">
        <v>801</v>
      </c>
      <c r="D1424" s="4">
        <v>3000</v>
      </c>
    </row>
    <row r="1425" spans="1:4" x14ac:dyDescent="0.25">
      <c r="A1425" s="1">
        <v>45322</v>
      </c>
      <c r="B1425" t="s">
        <v>818</v>
      </c>
      <c r="C1425" t="s">
        <v>819</v>
      </c>
      <c r="D1425" s="4">
        <v>0</v>
      </c>
    </row>
    <row r="1426" spans="1:4" x14ac:dyDescent="0.25">
      <c r="A1426" s="1">
        <v>45351</v>
      </c>
      <c r="B1426" t="s">
        <v>818</v>
      </c>
      <c r="C1426" t="s">
        <v>819</v>
      </c>
      <c r="D1426" s="4">
        <v>0</v>
      </c>
    </row>
    <row r="1427" spans="1:4" x14ac:dyDescent="0.25">
      <c r="A1427" s="1">
        <v>45382</v>
      </c>
      <c r="B1427" t="s">
        <v>818</v>
      </c>
      <c r="C1427" t="s">
        <v>819</v>
      </c>
      <c r="D1427" s="4">
        <v>0</v>
      </c>
    </row>
    <row r="1428" spans="1:4" x14ac:dyDescent="0.25">
      <c r="A1428" s="1">
        <v>45412</v>
      </c>
      <c r="B1428" t="s">
        <v>818</v>
      </c>
      <c r="C1428" t="s">
        <v>819</v>
      </c>
      <c r="D1428" s="4">
        <v>0</v>
      </c>
    </row>
    <row r="1429" spans="1:4" x14ac:dyDescent="0.25">
      <c r="A1429" s="1">
        <v>45443</v>
      </c>
      <c r="B1429" t="s">
        <v>818</v>
      </c>
      <c r="C1429" t="s">
        <v>819</v>
      </c>
      <c r="D1429" s="4">
        <v>0</v>
      </c>
    </row>
    <row r="1430" spans="1:4" x14ac:dyDescent="0.25">
      <c r="A1430" s="1">
        <v>45473</v>
      </c>
      <c r="B1430" t="s">
        <v>818</v>
      </c>
      <c r="C1430" t="s">
        <v>819</v>
      </c>
      <c r="D1430" s="4">
        <v>0</v>
      </c>
    </row>
    <row r="1431" spans="1:4" x14ac:dyDescent="0.25">
      <c r="A1431" s="1">
        <v>45504</v>
      </c>
      <c r="B1431" t="s">
        <v>818</v>
      </c>
      <c r="C1431" t="s">
        <v>819</v>
      </c>
      <c r="D1431" s="4">
        <v>0</v>
      </c>
    </row>
    <row r="1432" spans="1:4" x14ac:dyDescent="0.25">
      <c r="A1432" s="1">
        <v>45535</v>
      </c>
      <c r="B1432" t="s">
        <v>818</v>
      </c>
      <c r="C1432" t="s">
        <v>819</v>
      </c>
      <c r="D1432" s="4">
        <v>0</v>
      </c>
    </row>
    <row r="1433" spans="1:4" x14ac:dyDescent="0.25">
      <c r="A1433" s="1">
        <v>45565</v>
      </c>
      <c r="B1433" t="s">
        <v>818</v>
      </c>
      <c r="C1433" t="s">
        <v>819</v>
      </c>
      <c r="D1433" s="4">
        <v>0</v>
      </c>
    </row>
    <row r="1434" spans="1:4" x14ac:dyDescent="0.25">
      <c r="A1434" s="1">
        <v>45596</v>
      </c>
      <c r="B1434" t="s">
        <v>818</v>
      </c>
      <c r="C1434" t="s">
        <v>819</v>
      </c>
      <c r="D1434" s="4">
        <v>0</v>
      </c>
    </row>
    <row r="1435" spans="1:4" x14ac:dyDescent="0.25">
      <c r="A1435" s="1">
        <v>45626</v>
      </c>
      <c r="B1435" t="s">
        <v>818</v>
      </c>
      <c r="C1435" t="s">
        <v>819</v>
      </c>
      <c r="D1435" s="4">
        <v>0</v>
      </c>
    </row>
    <row r="1436" spans="1:4" x14ac:dyDescent="0.25">
      <c r="A1436" s="1">
        <v>45657</v>
      </c>
      <c r="B1436" t="s">
        <v>818</v>
      </c>
      <c r="C1436" t="s">
        <v>819</v>
      </c>
      <c r="D1436" s="4">
        <v>0</v>
      </c>
    </row>
    <row r="1437" spans="1:4" x14ac:dyDescent="0.25">
      <c r="A1437" s="1">
        <v>45322</v>
      </c>
      <c r="B1437" t="s">
        <v>767</v>
      </c>
      <c r="C1437" t="s">
        <v>768</v>
      </c>
      <c r="D1437" s="4">
        <v>291.66666666666669</v>
      </c>
    </row>
    <row r="1438" spans="1:4" x14ac:dyDescent="0.25">
      <c r="A1438" s="1">
        <v>45351</v>
      </c>
      <c r="B1438" t="s">
        <v>767</v>
      </c>
      <c r="C1438" t="s">
        <v>768</v>
      </c>
      <c r="D1438" s="4">
        <v>291.66666666666669</v>
      </c>
    </row>
    <row r="1439" spans="1:4" x14ac:dyDescent="0.25">
      <c r="A1439" s="1">
        <v>45382</v>
      </c>
      <c r="B1439" t="s">
        <v>767</v>
      </c>
      <c r="C1439" t="s">
        <v>768</v>
      </c>
      <c r="D1439" s="4">
        <v>291.66666666666669</v>
      </c>
    </row>
    <row r="1440" spans="1:4" x14ac:dyDescent="0.25">
      <c r="A1440" s="1">
        <v>45412</v>
      </c>
      <c r="B1440" t="s">
        <v>767</v>
      </c>
      <c r="C1440" t="s">
        <v>768</v>
      </c>
      <c r="D1440" s="4">
        <v>1166.6666666666667</v>
      </c>
    </row>
    <row r="1441" spans="1:4" x14ac:dyDescent="0.25">
      <c r="A1441" s="1">
        <v>45443</v>
      </c>
      <c r="B1441" t="s">
        <v>767</v>
      </c>
      <c r="C1441" t="s">
        <v>768</v>
      </c>
      <c r="D1441" s="4">
        <v>1458.3333333333335</v>
      </c>
    </row>
    <row r="1442" spans="1:4" x14ac:dyDescent="0.25">
      <c r="A1442" s="1">
        <v>45473</v>
      </c>
      <c r="B1442" t="s">
        <v>767</v>
      </c>
      <c r="C1442" t="s">
        <v>768</v>
      </c>
      <c r="D1442" s="4">
        <v>1750.0000000000002</v>
      </c>
    </row>
    <row r="1443" spans="1:4" x14ac:dyDescent="0.25">
      <c r="A1443" s="1">
        <v>45504</v>
      </c>
      <c r="B1443" t="s">
        <v>767</v>
      </c>
      <c r="C1443" t="s">
        <v>768</v>
      </c>
      <c r="D1443" s="4">
        <v>2041.666666666667</v>
      </c>
    </row>
    <row r="1444" spans="1:4" x14ac:dyDescent="0.25">
      <c r="A1444" s="1">
        <v>45535</v>
      </c>
      <c r="B1444" t="s">
        <v>767</v>
      </c>
      <c r="C1444" t="s">
        <v>768</v>
      </c>
      <c r="D1444" s="4">
        <v>2333.3333333333335</v>
      </c>
    </row>
    <row r="1445" spans="1:4" x14ac:dyDescent="0.25">
      <c r="A1445" s="1">
        <v>45565</v>
      </c>
      <c r="B1445" t="s">
        <v>767</v>
      </c>
      <c r="C1445" t="s">
        <v>768</v>
      </c>
      <c r="D1445" s="4">
        <v>2625</v>
      </c>
    </row>
    <row r="1446" spans="1:4" x14ac:dyDescent="0.25">
      <c r="A1446" s="1">
        <v>45596</v>
      </c>
      <c r="B1446" t="s">
        <v>767</v>
      </c>
      <c r="C1446" t="s">
        <v>768</v>
      </c>
      <c r="D1446" s="4">
        <v>2916.6666666666665</v>
      </c>
    </row>
    <row r="1447" spans="1:4" x14ac:dyDescent="0.25">
      <c r="A1447" s="1">
        <v>45626</v>
      </c>
      <c r="B1447" t="s">
        <v>767</v>
      </c>
      <c r="C1447" t="s">
        <v>768</v>
      </c>
      <c r="D1447" s="4">
        <v>3208.333333333333</v>
      </c>
    </row>
    <row r="1448" spans="1:4" x14ac:dyDescent="0.25">
      <c r="A1448" s="1">
        <v>45657</v>
      </c>
      <c r="B1448" t="s">
        <v>767</v>
      </c>
      <c r="C1448" t="s">
        <v>768</v>
      </c>
      <c r="D1448" s="4">
        <v>3499.9999999999995</v>
      </c>
    </row>
    <row r="1449" spans="1:4" x14ac:dyDescent="0.25">
      <c r="A1449" s="1">
        <v>45322</v>
      </c>
      <c r="B1449" t="s">
        <v>1225</v>
      </c>
      <c r="C1449" t="s">
        <v>1226</v>
      </c>
      <c r="D1449" s="4">
        <v>583.33333333333337</v>
      </c>
    </row>
    <row r="1450" spans="1:4" x14ac:dyDescent="0.25">
      <c r="A1450" s="1">
        <v>45351</v>
      </c>
      <c r="B1450" t="s">
        <v>1225</v>
      </c>
      <c r="C1450" t="s">
        <v>1226</v>
      </c>
      <c r="D1450" s="4">
        <v>583.33333333333337</v>
      </c>
    </row>
    <row r="1451" spans="1:4" x14ac:dyDescent="0.25">
      <c r="A1451" s="1">
        <v>45382</v>
      </c>
      <c r="B1451" t="s">
        <v>1225</v>
      </c>
      <c r="C1451" t="s">
        <v>1226</v>
      </c>
      <c r="D1451" s="4">
        <v>583.33333333333337</v>
      </c>
    </row>
    <row r="1452" spans="1:4" x14ac:dyDescent="0.25">
      <c r="A1452" s="1">
        <v>45412</v>
      </c>
      <c r="B1452" t="s">
        <v>1225</v>
      </c>
      <c r="C1452" t="s">
        <v>1226</v>
      </c>
      <c r="D1452" s="4">
        <v>2333.3333333333335</v>
      </c>
    </row>
    <row r="1453" spans="1:4" x14ac:dyDescent="0.25">
      <c r="A1453" s="1">
        <v>45443</v>
      </c>
      <c r="B1453" t="s">
        <v>1225</v>
      </c>
      <c r="C1453" t="s">
        <v>1226</v>
      </c>
      <c r="D1453" s="4">
        <v>2916.666666666667</v>
      </c>
    </row>
    <row r="1454" spans="1:4" x14ac:dyDescent="0.25">
      <c r="A1454" s="1">
        <v>45473</v>
      </c>
      <c r="B1454" t="s">
        <v>1225</v>
      </c>
      <c r="C1454" t="s">
        <v>1226</v>
      </c>
      <c r="D1454" s="4">
        <v>3500.0000000000005</v>
      </c>
    </row>
    <row r="1455" spans="1:4" x14ac:dyDescent="0.25">
      <c r="A1455" s="1">
        <v>45504</v>
      </c>
      <c r="B1455" t="s">
        <v>1225</v>
      </c>
      <c r="C1455" t="s">
        <v>1226</v>
      </c>
      <c r="D1455" s="4">
        <v>4083.3333333333339</v>
      </c>
    </row>
    <row r="1456" spans="1:4" x14ac:dyDescent="0.25">
      <c r="A1456" s="1">
        <v>45535</v>
      </c>
      <c r="B1456" t="s">
        <v>1225</v>
      </c>
      <c r="C1456" t="s">
        <v>1226</v>
      </c>
      <c r="D1456" s="4">
        <v>4666.666666666667</v>
      </c>
    </row>
    <row r="1457" spans="1:4" x14ac:dyDescent="0.25">
      <c r="A1457" s="1">
        <v>45565</v>
      </c>
      <c r="B1457" t="s">
        <v>1225</v>
      </c>
      <c r="C1457" t="s">
        <v>1226</v>
      </c>
      <c r="D1457" s="4">
        <v>5250</v>
      </c>
    </row>
    <row r="1458" spans="1:4" x14ac:dyDescent="0.25">
      <c r="A1458" s="1">
        <v>45596</v>
      </c>
      <c r="B1458" t="s">
        <v>1225</v>
      </c>
      <c r="C1458" t="s">
        <v>1226</v>
      </c>
      <c r="D1458" s="4">
        <v>5833.333333333333</v>
      </c>
    </row>
    <row r="1459" spans="1:4" x14ac:dyDescent="0.25">
      <c r="A1459" s="1">
        <v>45626</v>
      </c>
      <c r="B1459" t="s">
        <v>1225</v>
      </c>
      <c r="C1459" t="s">
        <v>1226</v>
      </c>
      <c r="D1459" s="4">
        <v>6416.6666666666661</v>
      </c>
    </row>
    <row r="1460" spans="1:4" x14ac:dyDescent="0.25">
      <c r="A1460" s="1">
        <v>45657</v>
      </c>
      <c r="B1460" t="s">
        <v>1225</v>
      </c>
      <c r="C1460" t="s">
        <v>1226</v>
      </c>
      <c r="D1460" s="4">
        <v>6999.9999999999991</v>
      </c>
    </row>
    <row r="1461" spans="1:4" x14ac:dyDescent="0.25">
      <c r="A1461" s="1">
        <v>45322</v>
      </c>
      <c r="B1461" t="s">
        <v>663</v>
      </c>
      <c r="C1461" t="s">
        <v>664</v>
      </c>
      <c r="D1461" s="4">
        <v>510.75</v>
      </c>
    </row>
    <row r="1462" spans="1:4" x14ac:dyDescent="0.25">
      <c r="A1462" s="1">
        <v>45351</v>
      </c>
      <c r="B1462" t="s">
        <v>663</v>
      </c>
      <c r="C1462" t="s">
        <v>664</v>
      </c>
      <c r="D1462" s="4">
        <v>510.75</v>
      </c>
    </row>
    <row r="1463" spans="1:4" x14ac:dyDescent="0.25">
      <c r="A1463" s="1">
        <v>45382</v>
      </c>
      <c r="B1463" t="s">
        <v>663</v>
      </c>
      <c r="C1463" t="s">
        <v>664</v>
      </c>
      <c r="D1463" s="4">
        <v>510.75</v>
      </c>
    </row>
    <row r="1464" spans="1:4" x14ac:dyDescent="0.25">
      <c r="A1464" s="1">
        <v>45412</v>
      </c>
      <c r="B1464" t="s">
        <v>663</v>
      </c>
      <c r="C1464" t="s">
        <v>664</v>
      </c>
      <c r="D1464" s="4">
        <v>2043</v>
      </c>
    </row>
    <row r="1465" spans="1:4" x14ac:dyDescent="0.25">
      <c r="A1465" s="1">
        <v>45443</v>
      </c>
      <c r="B1465" t="s">
        <v>663</v>
      </c>
      <c r="C1465" t="s">
        <v>664</v>
      </c>
      <c r="D1465" s="4">
        <v>2553.75</v>
      </c>
    </row>
    <row r="1466" spans="1:4" x14ac:dyDescent="0.25">
      <c r="A1466" s="1">
        <v>45473</v>
      </c>
      <c r="B1466" t="s">
        <v>663</v>
      </c>
      <c r="C1466" t="s">
        <v>664</v>
      </c>
      <c r="D1466" s="4">
        <v>3064.5</v>
      </c>
    </row>
    <row r="1467" spans="1:4" x14ac:dyDescent="0.25">
      <c r="A1467" s="1">
        <v>45504</v>
      </c>
      <c r="B1467" t="s">
        <v>663</v>
      </c>
      <c r="C1467" t="s">
        <v>664</v>
      </c>
      <c r="D1467" s="4">
        <v>3575.25</v>
      </c>
    </row>
    <row r="1468" spans="1:4" x14ac:dyDescent="0.25">
      <c r="A1468" s="1">
        <v>45535</v>
      </c>
      <c r="B1468" t="s">
        <v>663</v>
      </c>
      <c r="C1468" t="s">
        <v>664</v>
      </c>
      <c r="D1468" s="4">
        <v>4086</v>
      </c>
    </row>
    <row r="1469" spans="1:4" x14ac:dyDescent="0.25">
      <c r="A1469" s="1">
        <v>45565</v>
      </c>
      <c r="B1469" t="s">
        <v>663</v>
      </c>
      <c r="C1469" t="s">
        <v>664</v>
      </c>
      <c r="D1469" s="4">
        <v>4596.75</v>
      </c>
    </row>
    <row r="1470" spans="1:4" x14ac:dyDescent="0.25">
      <c r="A1470" s="1">
        <v>45596</v>
      </c>
      <c r="B1470" t="s">
        <v>663</v>
      </c>
      <c r="C1470" t="s">
        <v>664</v>
      </c>
      <c r="D1470" s="4">
        <v>5107.5</v>
      </c>
    </row>
    <row r="1471" spans="1:4" x14ac:dyDescent="0.25">
      <c r="A1471" s="1">
        <v>45626</v>
      </c>
      <c r="B1471" t="s">
        <v>663</v>
      </c>
      <c r="C1471" t="s">
        <v>664</v>
      </c>
      <c r="D1471" s="4">
        <v>5618.25</v>
      </c>
    </row>
    <row r="1472" spans="1:4" x14ac:dyDescent="0.25">
      <c r="A1472" s="1">
        <v>45657</v>
      </c>
      <c r="B1472" t="s">
        <v>663</v>
      </c>
      <c r="C1472" t="s">
        <v>664</v>
      </c>
      <c r="D1472" s="4">
        <v>6129</v>
      </c>
    </row>
    <row r="1473" spans="1:4" x14ac:dyDescent="0.25">
      <c r="A1473" s="1">
        <v>45322</v>
      </c>
      <c r="B1473" t="s">
        <v>668</v>
      </c>
      <c r="C1473" t="s">
        <v>669</v>
      </c>
      <c r="D1473" s="4">
        <v>415.41666666666669</v>
      </c>
    </row>
    <row r="1474" spans="1:4" x14ac:dyDescent="0.25">
      <c r="A1474" s="1">
        <v>45351</v>
      </c>
      <c r="B1474" t="s">
        <v>668</v>
      </c>
      <c r="C1474" t="s">
        <v>669</v>
      </c>
      <c r="D1474" s="4">
        <v>415.41666666666669</v>
      </c>
    </row>
    <row r="1475" spans="1:4" x14ac:dyDescent="0.25">
      <c r="A1475" s="1">
        <v>45382</v>
      </c>
      <c r="B1475" t="s">
        <v>668</v>
      </c>
      <c r="C1475" t="s">
        <v>669</v>
      </c>
      <c r="D1475" s="4">
        <v>415.41666666666669</v>
      </c>
    </row>
    <row r="1476" spans="1:4" x14ac:dyDescent="0.25">
      <c r="A1476" s="1">
        <v>45412</v>
      </c>
      <c r="B1476" t="s">
        <v>668</v>
      </c>
      <c r="C1476" t="s">
        <v>669</v>
      </c>
      <c r="D1476" s="4">
        <v>1661.6666666666667</v>
      </c>
    </row>
    <row r="1477" spans="1:4" x14ac:dyDescent="0.25">
      <c r="A1477" s="1">
        <v>45443</v>
      </c>
      <c r="B1477" t="s">
        <v>668</v>
      </c>
      <c r="C1477" t="s">
        <v>669</v>
      </c>
      <c r="D1477" s="4">
        <v>2077.0833333333335</v>
      </c>
    </row>
    <row r="1478" spans="1:4" x14ac:dyDescent="0.25">
      <c r="A1478" s="1">
        <v>45473</v>
      </c>
      <c r="B1478" t="s">
        <v>668</v>
      </c>
      <c r="C1478" t="s">
        <v>669</v>
      </c>
      <c r="D1478" s="4">
        <v>2492.5</v>
      </c>
    </row>
    <row r="1479" spans="1:4" x14ac:dyDescent="0.25">
      <c r="A1479" s="1">
        <v>45504</v>
      </c>
      <c r="B1479" t="s">
        <v>668</v>
      </c>
      <c r="C1479" t="s">
        <v>669</v>
      </c>
      <c r="D1479" s="4">
        <v>2907.9166666666665</v>
      </c>
    </row>
    <row r="1480" spans="1:4" x14ac:dyDescent="0.25">
      <c r="A1480" s="1">
        <v>45535</v>
      </c>
      <c r="B1480" t="s">
        <v>668</v>
      </c>
      <c r="C1480" t="s">
        <v>669</v>
      </c>
      <c r="D1480" s="4">
        <v>3323.333333333333</v>
      </c>
    </row>
    <row r="1481" spans="1:4" x14ac:dyDescent="0.25">
      <c r="A1481" s="1">
        <v>45565</v>
      </c>
      <c r="B1481" t="s">
        <v>668</v>
      </c>
      <c r="C1481" t="s">
        <v>669</v>
      </c>
      <c r="D1481" s="4">
        <v>3738.7499999999995</v>
      </c>
    </row>
    <row r="1482" spans="1:4" x14ac:dyDescent="0.25">
      <c r="A1482" s="1">
        <v>45596</v>
      </c>
      <c r="B1482" t="s">
        <v>668</v>
      </c>
      <c r="C1482" t="s">
        <v>669</v>
      </c>
      <c r="D1482" s="4">
        <v>4154.1666666666661</v>
      </c>
    </row>
    <row r="1483" spans="1:4" x14ac:dyDescent="0.25">
      <c r="A1483" s="1">
        <v>45626</v>
      </c>
      <c r="B1483" t="s">
        <v>668</v>
      </c>
      <c r="C1483" t="s">
        <v>669</v>
      </c>
      <c r="D1483" s="4">
        <v>4569.583333333333</v>
      </c>
    </row>
    <row r="1484" spans="1:4" x14ac:dyDescent="0.25">
      <c r="A1484" s="1">
        <v>45657</v>
      </c>
      <c r="B1484" t="s">
        <v>668</v>
      </c>
      <c r="C1484" t="s">
        <v>669</v>
      </c>
      <c r="D1484" s="4">
        <v>4985</v>
      </c>
    </row>
    <row r="1485" spans="1:4" x14ac:dyDescent="0.25">
      <c r="A1485" s="1">
        <v>45322</v>
      </c>
      <c r="B1485" t="s">
        <v>775</v>
      </c>
      <c r="C1485" t="s">
        <v>776</v>
      </c>
      <c r="D1485" s="4">
        <v>666.66666666666663</v>
      </c>
    </row>
    <row r="1486" spans="1:4" x14ac:dyDescent="0.25">
      <c r="A1486" s="1">
        <v>45351</v>
      </c>
      <c r="B1486" t="s">
        <v>775</v>
      </c>
      <c r="C1486" t="s">
        <v>776</v>
      </c>
      <c r="D1486" s="4">
        <v>666.66666666666663</v>
      </c>
    </row>
    <row r="1487" spans="1:4" x14ac:dyDescent="0.25">
      <c r="A1487" s="1">
        <v>45382</v>
      </c>
      <c r="B1487" t="s">
        <v>775</v>
      </c>
      <c r="C1487" t="s">
        <v>776</v>
      </c>
      <c r="D1487" s="4">
        <v>666.66666666666663</v>
      </c>
    </row>
    <row r="1488" spans="1:4" x14ac:dyDescent="0.25">
      <c r="A1488" s="1">
        <v>45412</v>
      </c>
      <c r="B1488" t="s">
        <v>775</v>
      </c>
      <c r="C1488" t="s">
        <v>776</v>
      </c>
      <c r="D1488" s="4">
        <v>2666.6666666666665</v>
      </c>
    </row>
    <row r="1489" spans="1:4" x14ac:dyDescent="0.25">
      <c r="A1489" s="1">
        <v>45443</v>
      </c>
      <c r="B1489" t="s">
        <v>775</v>
      </c>
      <c r="C1489" t="s">
        <v>776</v>
      </c>
      <c r="D1489" s="4">
        <v>3333.333333333333</v>
      </c>
    </row>
    <row r="1490" spans="1:4" x14ac:dyDescent="0.25">
      <c r="A1490" s="1">
        <v>45473</v>
      </c>
      <c r="B1490" t="s">
        <v>775</v>
      </c>
      <c r="C1490" t="s">
        <v>776</v>
      </c>
      <c r="D1490" s="4">
        <v>3999.9999999999995</v>
      </c>
    </row>
    <row r="1491" spans="1:4" x14ac:dyDescent="0.25">
      <c r="A1491" s="1">
        <v>45504</v>
      </c>
      <c r="B1491" t="s">
        <v>775</v>
      </c>
      <c r="C1491" t="s">
        <v>776</v>
      </c>
      <c r="D1491" s="4">
        <v>4666.6666666666661</v>
      </c>
    </row>
    <row r="1492" spans="1:4" x14ac:dyDescent="0.25">
      <c r="A1492" s="1">
        <v>45535</v>
      </c>
      <c r="B1492" t="s">
        <v>775</v>
      </c>
      <c r="C1492" t="s">
        <v>776</v>
      </c>
      <c r="D1492" s="4">
        <v>5333.333333333333</v>
      </c>
    </row>
    <row r="1493" spans="1:4" x14ac:dyDescent="0.25">
      <c r="A1493" s="1">
        <v>45565</v>
      </c>
      <c r="B1493" t="s">
        <v>775</v>
      </c>
      <c r="C1493" t="s">
        <v>776</v>
      </c>
      <c r="D1493" s="4">
        <v>6000</v>
      </c>
    </row>
    <row r="1494" spans="1:4" x14ac:dyDescent="0.25">
      <c r="A1494" s="1">
        <v>45596</v>
      </c>
      <c r="B1494" t="s">
        <v>775</v>
      </c>
      <c r="C1494" t="s">
        <v>776</v>
      </c>
      <c r="D1494" s="4">
        <v>6666.666666666667</v>
      </c>
    </row>
    <row r="1495" spans="1:4" x14ac:dyDescent="0.25">
      <c r="A1495" s="1">
        <v>45626</v>
      </c>
      <c r="B1495" t="s">
        <v>775</v>
      </c>
      <c r="C1495" t="s">
        <v>776</v>
      </c>
      <c r="D1495" s="4">
        <v>7333.3333333333339</v>
      </c>
    </row>
    <row r="1496" spans="1:4" x14ac:dyDescent="0.25">
      <c r="A1496" s="1">
        <v>45657</v>
      </c>
      <c r="B1496" t="s">
        <v>775</v>
      </c>
      <c r="C1496" t="s">
        <v>776</v>
      </c>
      <c r="D1496" s="4">
        <v>8000.0000000000009</v>
      </c>
    </row>
    <row r="1497" spans="1:4" x14ac:dyDescent="0.25">
      <c r="A1497" s="1">
        <v>45657</v>
      </c>
      <c r="B1497" t="s">
        <v>1443</v>
      </c>
      <c r="C1497" t="s">
        <v>1444</v>
      </c>
      <c r="D1497" s="4">
        <v>-12284.690923486603</v>
      </c>
    </row>
    <row r="1498" spans="1:4" x14ac:dyDescent="0.25">
      <c r="A1498" s="1">
        <v>45322</v>
      </c>
      <c r="B1498" t="s">
        <v>27</v>
      </c>
      <c r="C1498" t="s">
        <v>1445</v>
      </c>
      <c r="D1498" s="4">
        <v>31927.708333333299</v>
      </c>
    </row>
    <row r="1499" spans="1:4" x14ac:dyDescent="0.25">
      <c r="A1499" s="1">
        <v>45351</v>
      </c>
      <c r="B1499" t="s">
        <v>27</v>
      </c>
      <c r="C1499" t="s">
        <v>1445</v>
      </c>
      <c r="D1499" s="4">
        <v>31927.708333333299</v>
      </c>
    </row>
    <row r="1500" spans="1:4" x14ac:dyDescent="0.25">
      <c r="A1500" s="1">
        <v>45382</v>
      </c>
      <c r="B1500" t="s">
        <v>27</v>
      </c>
      <c r="C1500" t="s">
        <v>1445</v>
      </c>
      <c r="D1500" s="4">
        <v>31927.708333333299</v>
      </c>
    </row>
    <row r="1501" spans="1:4" x14ac:dyDescent="0.25">
      <c r="A1501" s="1">
        <v>45412</v>
      </c>
      <c r="B1501" t="s">
        <v>27</v>
      </c>
      <c r="C1501" t="s">
        <v>1445</v>
      </c>
      <c r="D1501" s="4">
        <v>127710.8333333332</v>
      </c>
    </row>
    <row r="1502" spans="1:4" x14ac:dyDescent="0.25">
      <c r="A1502" s="1">
        <v>45443</v>
      </c>
      <c r="B1502" t="s">
        <v>27</v>
      </c>
      <c r="C1502" t="s">
        <v>1445</v>
      </c>
      <c r="D1502" s="4">
        <v>159638.54166666651</v>
      </c>
    </row>
    <row r="1503" spans="1:4" x14ac:dyDescent="0.25">
      <c r="A1503" s="1">
        <v>45473</v>
      </c>
      <c r="B1503" t="s">
        <v>27</v>
      </c>
      <c r="C1503" t="s">
        <v>1445</v>
      </c>
      <c r="D1503" s="4">
        <v>191566.24999999983</v>
      </c>
    </row>
    <row r="1504" spans="1:4" x14ac:dyDescent="0.25">
      <c r="A1504" s="1">
        <v>45504</v>
      </c>
      <c r="B1504" t="s">
        <v>27</v>
      </c>
      <c r="C1504" t="s">
        <v>1445</v>
      </c>
      <c r="D1504" s="4">
        <v>223493.95833333314</v>
      </c>
    </row>
    <row r="1505" spans="1:4" x14ac:dyDescent="0.25">
      <c r="A1505" s="1">
        <v>45535</v>
      </c>
      <c r="B1505" t="s">
        <v>27</v>
      </c>
      <c r="C1505" t="s">
        <v>1445</v>
      </c>
      <c r="D1505" s="4">
        <v>255421.66666666645</v>
      </c>
    </row>
    <row r="1506" spans="1:4" x14ac:dyDescent="0.25">
      <c r="A1506" s="1">
        <v>45565</v>
      </c>
      <c r="B1506" t="s">
        <v>27</v>
      </c>
      <c r="C1506" t="s">
        <v>1445</v>
      </c>
      <c r="D1506" s="4">
        <v>287349.37499999977</v>
      </c>
    </row>
    <row r="1507" spans="1:4" x14ac:dyDescent="0.25">
      <c r="A1507" s="1">
        <v>45596</v>
      </c>
      <c r="B1507" t="s">
        <v>27</v>
      </c>
      <c r="C1507" t="s">
        <v>1445</v>
      </c>
      <c r="D1507" s="4">
        <v>319277.08333333308</v>
      </c>
    </row>
    <row r="1508" spans="1:4" x14ac:dyDescent="0.25">
      <c r="A1508" s="1">
        <v>45626</v>
      </c>
      <c r="B1508" t="s">
        <v>27</v>
      </c>
      <c r="C1508" t="s">
        <v>1445</v>
      </c>
      <c r="D1508" s="4">
        <v>351204.7916666664</v>
      </c>
    </row>
    <row r="1509" spans="1:4" x14ac:dyDescent="0.25">
      <c r="A1509" s="1">
        <v>45657</v>
      </c>
      <c r="B1509" t="s">
        <v>27</v>
      </c>
      <c r="C1509" t="s">
        <v>1445</v>
      </c>
      <c r="D1509" s="4">
        <v>383132.49999999971</v>
      </c>
    </row>
    <row r="1510" spans="1:4" x14ac:dyDescent="0.25">
      <c r="A1510" s="1">
        <v>45322</v>
      </c>
      <c r="B1510" t="s">
        <v>1310</v>
      </c>
      <c r="C1510" t="s">
        <v>1311</v>
      </c>
      <c r="D1510" s="4">
        <v>3875</v>
      </c>
    </row>
    <row r="1511" spans="1:4" x14ac:dyDescent="0.25">
      <c r="A1511" s="1">
        <v>45351</v>
      </c>
      <c r="B1511" t="s">
        <v>1310</v>
      </c>
      <c r="C1511" t="s">
        <v>1311</v>
      </c>
      <c r="D1511" s="4">
        <v>3875</v>
      </c>
    </row>
    <row r="1512" spans="1:4" x14ac:dyDescent="0.25">
      <c r="A1512" s="1">
        <v>45382</v>
      </c>
      <c r="B1512" t="s">
        <v>1310</v>
      </c>
      <c r="C1512" t="s">
        <v>1311</v>
      </c>
      <c r="D1512" s="4">
        <v>3875</v>
      </c>
    </row>
    <row r="1513" spans="1:4" x14ac:dyDescent="0.25">
      <c r="A1513" s="1">
        <v>45412</v>
      </c>
      <c r="B1513" t="s">
        <v>1310</v>
      </c>
      <c r="C1513" t="s">
        <v>1311</v>
      </c>
      <c r="D1513" s="4">
        <v>15500</v>
      </c>
    </row>
    <row r="1514" spans="1:4" x14ac:dyDescent="0.25">
      <c r="A1514" s="1">
        <v>45443</v>
      </c>
      <c r="B1514" t="s">
        <v>1310</v>
      </c>
      <c r="C1514" t="s">
        <v>1311</v>
      </c>
      <c r="D1514" s="4">
        <v>19375</v>
      </c>
    </row>
    <row r="1515" spans="1:4" x14ac:dyDescent="0.25">
      <c r="A1515" s="1">
        <v>45473</v>
      </c>
      <c r="B1515" t="s">
        <v>1310</v>
      </c>
      <c r="C1515" t="s">
        <v>1311</v>
      </c>
      <c r="D1515" s="4">
        <v>23250</v>
      </c>
    </row>
    <row r="1516" spans="1:4" x14ac:dyDescent="0.25">
      <c r="A1516" s="1">
        <v>45504</v>
      </c>
      <c r="B1516" t="s">
        <v>1310</v>
      </c>
      <c r="C1516" t="s">
        <v>1311</v>
      </c>
      <c r="D1516" s="4">
        <v>27125</v>
      </c>
    </row>
    <row r="1517" spans="1:4" x14ac:dyDescent="0.25">
      <c r="A1517" s="1">
        <v>45535</v>
      </c>
      <c r="B1517" t="s">
        <v>1310</v>
      </c>
      <c r="C1517" t="s">
        <v>1311</v>
      </c>
      <c r="D1517" s="4">
        <v>31000</v>
      </c>
    </row>
    <row r="1518" spans="1:4" x14ac:dyDescent="0.25">
      <c r="A1518" s="1">
        <v>45565</v>
      </c>
      <c r="B1518" t="s">
        <v>1310</v>
      </c>
      <c r="C1518" t="s">
        <v>1311</v>
      </c>
      <c r="D1518" s="4">
        <v>34875</v>
      </c>
    </row>
    <row r="1519" spans="1:4" x14ac:dyDescent="0.25">
      <c r="A1519" s="1">
        <v>45596</v>
      </c>
      <c r="B1519" t="s">
        <v>1310</v>
      </c>
      <c r="C1519" t="s">
        <v>1311</v>
      </c>
      <c r="D1519" s="4">
        <v>38750</v>
      </c>
    </row>
    <row r="1520" spans="1:4" x14ac:dyDescent="0.25">
      <c r="A1520" s="1">
        <v>45626</v>
      </c>
      <c r="B1520" t="s">
        <v>1310</v>
      </c>
      <c r="C1520" t="s">
        <v>1311</v>
      </c>
      <c r="D1520" s="4">
        <v>42625</v>
      </c>
    </row>
    <row r="1521" spans="1:4" x14ac:dyDescent="0.25">
      <c r="A1521" s="1">
        <v>45657</v>
      </c>
      <c r="B1521" t="s">
        <v>1310</v>
      </c>
      <c r="C1521" t="s">
        <v>1311</v>
      </c>
      <c r="D1521" s="4">
        <v>46500</v>
      </c>
    </row>
    <row r="1522" spans="1:4" x14ac:dyDescent="0.25">
      <c r="A1522" s="1">
        <v>45322</v>
      </c>
      <c r="B1522" t="s">
        <v>977</v>
      </c>
      <c r="C1522" t="s">
        <v>978</v>
      </c>
      <c r="D1522" s="4">
        <v>416.66666666666669</v>
      </c>
    </row>
    <row r="1523" spans="1:4" x14ac:dyDescent="0.25">
      <c r="A1523" s="1">
        <v>45351</v>
      </c>
      <c r="B1523" t="s">
        <v>977</v>
      </c>
      <c r="C1523" t="s">
        <v>978</v>
      </c>
      <c r="D1523" s="4">
        <v>416.66666666666669</v>
      </c>
    </row>
    <row r="1524" spans="1:4" x14ac:dyDescent="0.25">
      <c r="A1524" s="1">
        <v>45382</v>
      </c>
      <c r="B1524" t="s">
        <v>977</v>
      </c>
      <c r="C1524" t="s">
        <v>978</v>
      </c>
      <c r="D1524" s="4">
        <v>416.66666666666669</v>
      </c>
    </row>
    <row r="1525" spans="1:4" x14ac:dyDescent="0.25">
      <c r="A1525" s="1">
        <v>45412</v>
      </c>
      <c r="B1525" t="s">
        <v>977</v>
      </c>
      <c r="C1525" t="s">
        <v>978</v>
      </c>
      <c r="D1525" s="4">
        <v>1666.6666666666667</v>
      </c>
    </row>
    <row r="1526" spans="1:4" x14ac:dyDescent="0.25">
      <c r="A1526" s="1">
        <v>45443</v>
      </c>
      <c r="B1526" t="s">
        <v>977</v>
      </c>
      <c r="C1526" t="s">
        <v>978</v>
      </c>
      <c r="D1526" s="4">
        <v>2083.3333333333335</v>
      </c>
    </row>
    <row r="1527" spans="1:4" x14ac:dyDescent="0.25">
      <c r="A1527" s="1">
        <v>45473</v>
      </c>
      <c r="B1527" t="s">
        <v>977</v>
      </c>
      <c r="C1527" t="s">
        <v>978</v>
      </c>
      <c r="D1527" s="4">
        <v>2500</v>
      </c>
    </row>
    <row r="1528" spans="1:4" x14ac:dyDescent="0.25">
      <c r="A1528" s="1">
        <v>45504</v>
      </c>
      <c r="B1528" t="s">
        <v>977</v>
      </c>
      <c r="C1528" t="s">
        <v>978</v>
      </c>
      <c r="D1528" s="4">
        <v>2916.6666666666665</v>
      </c>
    </row>
    <row r="1529" spans="1:4" x14ac:dyDescent="0.25">
      <c r="A1529" s="1">
        <v>45535</v>
      </c>
      <c r="B1529" t="s">
        <v>977</v>
      </c>
      <c r="C1529" t="s">
        <v>978</v>
      </c>
      <c r="D1529" s="4">
        <v>3333.333333333333</v>
      </c>
    </row>
    <row r="1530" spans="1:4" x14ac:dyDescent="0.25">
      <c r="A1530" s="1">
        <v>45565</v>
      </c>
      <c r="B1530" t="s">
        <v>977</v>
      </c>
      <c r="C1530" t="s">
        <v>978</v>
      </c>
      <c r="D1530" s="4">
        <v>3749.9999999999995</v>
      </c>
    </row>
    <row r="1531" spans="1:4" x14ac:dyDescent="0.25">
      <c r="A1531" s="1">
        <v>45596</v>
      </c>
      <c r="B1531" t="s">
        <v>977</v>
      </c>
      <c r="C1531" t="s">
        <v>978</v>
      </c>
      <c r="D1531" s="4">
        <v>4166.6666666666661</v>
      </c>
    </row>
    <row r="1532" spans="1:4" x14ac:dyDescent="0.25">
      <c r="A1532" s="1">
        <v>45626</v>
      </c>
      <c r="B1532" t="s">
        <v>977</v>
      </c>
      <c r="C1532" t="s">
        <v>978</v>
      </c>
      <c r="D1532" s="4">
        <v>4583.333333333333</v>
      </c>
    </row>
    <row r="1533" spans="1:4" x14ac:dyDescent="0.25">
      <c r="A1533" s="1">
        <v>45657</v>
      </c>
      <c r="B1533" t="s">
        <v>977</v>
      </c>
      <c r="C1533" t="s">
        <v>978</v>
      </c>
      <c r="D1533" s="4">
        <v>5000</v>
      </c>
    </row>
    <row r="1534" spans="1:4" x14ac:dyDescent="0.25">
      <c r="A1534" s="1">
        <v>45322</v>
      </c>
      <c r="B1534" t="s">
        <v>794</v>
      </c>
      <c r="C1534" t="s">
        <v>795</v>
      </c>
      <c r="D1534" s="4">
        <v>2916.6666666666665</v>
      </c>
    </row>
    <row r="1535" spans="1:4" x14ac:dyDescent="0.25">
      <c r="A1535" s="1">
        <v>45351</v>
      </c>
      <c r="B1535" t="s">
        <v>794</v>
      </c>
      <c r="C1535" t="s">
        <v>795</v>
      </c>
      <c r="D1535" s="4">
        <v>2916.6666666666665</v>
      </c>
    </row>
    <row r="1536" spans="1:4" x14ac:dyDescent="0.25">
      <c r="A1536" s="1">
        <v>45382</v>
      </c>
      <c r="B1536" t="s">
        <v>794</v>
      </c>
      <c r="C1536" t="s">
        <v>795</v>
      </c>
      <c r="D1536" s="4">
        <v>2916.6666666666665</v>
      </c>
    </row>
    <row r="1537" spans="1:4" x14ac:dyDescent="0.25">
      <c r="A1537" s="1">
        <v>45412</v>
      </c>
      <c r="B1537" t="s">
        <v>794</v>
      </c>
      <c r="C1537" t="s">
        <v>795</v>
      </c>
      <c r="D1537" s="4">
        <v>11666.666666666666</v>
      </c>
    </row>
    <row r="1538" spans="1:4" x14ac:dyDescent="0.25">
      <c r="A1538" s="1">
        <v>45443</v>
      </c>
      <c r="B1538" t="s">
        <v>794</v>
      </c>
      <c r="C1538" t="s">
        <v>795</v>
      </c>
      <c r="D1538" s="4">
        <v>14583.333333333332</v>
      </c>
    </row>
    <row r="1539" spans="1:4" x14ac:dyDescent="0.25">
      <c r="A1539" s="1">
        <v>45473</v>
      </c>
      <c r="B1539" t="s">
        <v>794</v>
      </c>
      <c r="C1539" t="s">
        <v>795</v>
      </c>
      <c r="D1539" s="4">
        <v>17500</v>
      </c>
    </row>
    <row r="1540" spans="1:4" x14ac:dyDescent="0.25">
      <c r="A1540" s="1">
        <v>45504</v>
      </c>
      <c r="B1540" t="s">
        <v>794</v>
      </c>
      <c r="C1540" t="s">
        <v>795</v>
      </c>
      <c r="D1540" s="4">
        <v>20416.666666666668</v>
      </c>
    </row>
    <row r="1541" spans="1:4" x14ac:dyDescent="0.25">
      <c r="A1541" s="1">
        <v>45535</v>
      </c>
      <c r="B1541" t="s">
        <v>794</v>
      </c>
      <c r="C1541" t="s">
        <v>795</v>
      </c>
      <c r="D1541" s="4">
        <v>23333.333333333336</v>
      </c>
    </row>
    <row r="1542" spans="1:4" x14ac:dyDescent="0.25">
      <c r="A1542" s="1">
        <v>45565</v>
      </c>
      <c r="B1542" t="s">
        <v>794</v>
      </c>
      <c r="C1542" t="s">
        <v>795</v>
      </c>
      <c r="D1542" s="4">
        <v>26250.000000000004</v>
      </c>
    </row>
    <row r="1543" spans="1:4" x14ac:dyDescent="0.25">
      <c r="A1543" s="1">
        <v>45596</v>
      </c>
      <c r="B1543" t="s">
        <v>794</v>
      </c>
      <c r="C1543" t="s">
        <v>795</v>
      </c>
      <c r="D1543" s="4">
        <v>29166.666666666672</v>
      </c>
    </row>
    <row r="1544" spans="1:4" x14ac:dyDescent="0.25">
      <c r="A1544" s="1">
        <v>45626</v>
      </c>
      <c r="B1544" t="s">
        <v>794</v>
      </c>
      <c r="C1544" t="s">
        <v>795</v>
      </c>
      <c r="D1544" s="4">
        <v>32083.333333333339</v>
      </c>
    </row>
    <row r="1545" spans="1:4" x14ac:dyDescent="0.25">
      <c r="A1545" s="1">
        <v>45657</v>
      </c>
      <c r="B1545" t="s">
        <v>794</v>
      </c>
      <c r="C1545" t="s">
        <v>795</v>
      </c>
      <c r="D1545" s="4">
        <v>35000.000000000007</v>
      </c>
    </row>
    <row r="1546" spans="1:4" x14ac:dyDescent="0.25">
      <c r="A1546" s="1">
        <v>45322</v>
      </c>
      <c r="B1546" t="s">
        <v>796</v>
      </c>
      <c r="C1546" t="s">
        <v>797</v>
      </c>
      <c r="D1546" s="4">
        <v>578.08333333333337</v>
      </c>
    </row>
    <row r="1547" spans="1:4" x14ac:dyDescent="0.25">
      <c r="A1547" s="1">
        <v>45351</v>
      </c>
      <c r="B1547" t="s">
        <v>796</v>
      </c>
      <c r="C1547" t="s">
        <v>797</v>
      </c>
      <c r="D1547" s="4">
        <v>578.08333333333337</v>
      </c>
    </row>
    <row r="1548" spans="1:4" x14ac:dyDescent="0.25">
      <c r="A1548" s="1">
        <v>45382</v>
      </c>
      <c r="B1548" t="s">
        <v>796</v>
      </c>
      <c r="C1548" t="s">
        <v>797</v>
      </c>
      <c r="D1548" s="4">
        <v>578.08333333333337</v>
      </c>
    </row>
    <row r="1549" spans="1:4" x14ac:dyDescent="0.25">
      <c r="A1549" s="1">
        <v>45412</v>
      </c>
      <c r="B1549" t="s">
        <v>796</v>
      </c>
      <c r="C1549" t="s">
        <v>797</v>
      </c>
      <c r="D1549" s="4">
        <v>2312.3333333333335</v>
      </c>
    </row>
    <row r="1550" spans="1:4" x14ac:dyDescent="0.25">
      <c r="A1550" s="1">
        <v>45443</v>
      </c>
      <c r="B1550" t="s">
        <v>796</v>
      </c>
      <c r="C1550" t="s">
        <v>797</v>
      </c>
      <c r="D1550" s="4">
        <v>2890.416666666667</v>
      </c>
    </row>
    <row r="1551" spans="1:4" x14ac:dyDescent="0.25">
      <c r="A1551" s="1">
        <v>45473</v>
      </c>
      <c r="B1551" t="s">
        <v>796</v>
      </c>
      <c r="C1551" t="s">
        <v>797</v>
      </c>
      <c r="D1551" s="4">
        <v>3468.5000000000005</v>
      </c>
    </row>
    <row r="1552" spans="1:4" x14ac:dyDescent="0.25">
      <c r="A1552" s="1">
        <v>45504</v>
      </c>
      <c r="B1552" t="s">
        <v>796</v>
      </c>
      <c r="C1552" t="s">
        <v>797</v>
      </c>
      <c r="D1552" s="4">
        <v>4046.5833333333339</v>
      </c>
    </row>
    <row r="1553" spans="1:4" x14ac:dyDescent="0.25">
      <c r="A1553" s="1">
        <v>45535</v>
      </c>
      <c r="B1553" t="s">
        <v>796</v>
      </c>
      <c r="C1553" t="s">
        <v>797</v>
      </c>
      <c r="D1553" s="4">
        <v>4624.666666666667</v>
      </c>
    </row>
    <row r="1554" spans="1:4" x14ac:dyDescent="0.25">
      <c r="A1554" s="1">
        <v>45565</v>
      </c>
      <c r="B1554" t="s">
        <v>796</v>
      </c>
      <c r="C1554" t="s">
        <v>797</v>
      </c>
      <c r="D1554" s="4">
        <v>5202.75</v>
      </c>
    </row>
    <row r="1555" spans="1:4" x14ac:dyDescent="0.25">
      <c r="A1555" s="1">
        <v>45596</v>
      </c>
      <c r="B1555" t="s">
        <v>796</v>
      </c>
      <c r="C1555" t="s">
        <v>797</v>
      </c>
      <c r="D1555" s="4">
        <v>5780.833333333333</v>
      </c>
    </row>
    <row r="1556" spans="1:4" x14ac:dyDescent="0.25">
      <c r="A1556" s="1">
        <v>45626</v>
      </c>
      <c r="B1556" t="s">
        <v>796</v>
      </c>
      <c r="C1556" t="s">
        <v>797</v>
      </c>
      <c r="D1556" s="4">
        <v>6358.9166666666661</v>
      </c>
    </row>
    <row r="1557" spans="1:4" x14ac:dyDescent="0.25">
      <c r="A1557" s="1">
        <v>45657</v>
      </c>
      <c r="B1557" t="s">
        <v>796</v>
      </c>
      <c r="C1557" t="s">
        <v>797</v>
      </c>
      <c r="D1557" s="4">
        <v>6936.9999999999991</v>
      </c>
    </row>
    <row r="1558" spans="1:4" x14ac:dyDescent="0.25">
      <c r="A1558" s="1">
        <v>45322</v>
      </c>
      <c r="B1558" t="s">
        <v>1056</v>
      </c>
      <c r="C1558" t="s">
        <v>247</v>
      </c>
      <c r="D1558" s="4">
        <v>198712.12321466699</v>
      </c>
    </row>
    <row r="1559" spans="1:4" x14ac:dyDescent="0.25">
      <c r="A1559" s="1">
        <v>45351</v>
      </c>
      <c r="B1559" t="s">
        <v>1056</v>
      </c>
      <c r="C1559" t="s">
        <v>247</v>
      </c>
      <c r="D1559" s="4">
        <v>17125.734409339999</v>
      </c>
    </row>
    <row r="1560" spans="1:4" x14ac:dyDescent="0.25">
      <c r="A1560" s="1">
        <v>45382</v>
      </c>
      <c r="B1560" t="s">
        <v>1446</v>
      </c>
      <c r="C1560" t="s">
        <v>247</v>
      </c>
      <c r="D1560" s="4">
        <v>65564.68369540025</v>
      </c>
    </row>
    <row r="1561" spans="1:4" x14ac:dyDescent="0.25">
      <c r="A1561" s="1">
        <v>45412</v>
      </c>
      <c r="B1561" t="s">
        <v>1446</v>
      </c>
      <c r="C1561" t="s">
        <v>247</v>
      </c>
      <c r="D1561" s="4">
        <v>311536.20649599959</v>
      </c>
    </row>
    <row r="1562" spans="1:4" x14ac:dyDescent="0.25">
      <c r="A1562" s="1">
        <v>45443</v>
      </c>
      <c r="B1562" t="s">
        <v>1446</v>
      </c>
      <c r="C1562" t="s">
        <v>247</v>
      </c>
      <c r="D1562" s="4">
        <v>355919.6072259997</v>
      </c>
    </row>
    <row r="1563" spans="1:4" x14ac:dyDescent="0.25">
      <c r="A1563" s="1">
        <v>45473</v>
      </c>
      <c r="B1563" t="s">
        <v>1446</v>
      </c>
      <c r="C1563" t="s">
        <v>247</v>
      </c>
      <c r="D1563" s="4">
        <v>409912.30154799949</v>
      </c>
    </row>
    <row r="1564" spans="1:4" x14ac:dyDescent="0.25">
      <c r="A1564" s="1">
        <v>45504</v>
      </c>
      <c r="B1564" t="s">
        <v>1446</v>
      </c>
      <c r="C1564" t="s">
        <v>247</v>
      </c>
      <c r="D1564" s="4">
        <v>430116.56759259943</v>
      </c>
    </row>
    <row r="1565" spans="1:4" x14ac:dyDescent="0.25">
      <c r="A1565" s="1">
        <v>45535</v>
      </c>
      <c r="B1565" t="s">
        <v>1446</v>
      </c>
      <c r="C1565" t="s">
        <v>247</v>
      </c>
      <c r="D1565" s="4">
        <v>415040.10209019901</v>
      </c>
    </row>
    <row r="1566" spans="1:4" x14ac:dyDescent="0.25">
      <c r="A1566" s="1">
        <v>45565</v>
      </c>
      <c r="B1566" t="s">
        <v>1446</v>
      </c>
      <c r="C1566" t="s">
        <v>247</v>
      </c>
      <c r="D1566" s="4">
        <v>397867.05062019918</v>
      </c>
    </row>
    <row r="1567" spans="1:4" x14ac:dyDescent="0.25">
      <c r="A1567" s="1">
        <v>45596</v>
      </c>
      <c r="B1567" t="s">
        <v>1446</v>
      </c>
      <c r="C1567" t="s">
        <v>247</v>
      </c>
      <c r="D1567" s="4">
        <v>389581.96112019895</v>
      </c>
    </row>
    <row r="1568" spans="1:4" x14ac:dyDescent="0.25">
      <c r="A1568" s="1">
        <v>45626</v>
      </c>
      <c r="B1568" t="s">
        <v>1446</v>
      </c>
      <c r="C1568" t="s">
        <v>247</v>
      </c>
      <c r="D1568" s="4">
        <v>315525.1562253923</v>
      </c>
    </row>
    <row r="1569" spans="1:4" x14ac:dyDescent="0.25">
      <c r="A1569" s="1">
        <v>45657</v>
      </c>
      <c r="B1569" t="s">
        <v>1446</v>
      </c>
      <c r="C1569" t="s">
        <v>247</v>
      </c>
      <c r="D1569" s="4">
        <v>186974.81254264188</v>
      </c>
    </row>
    <row r="1570" spans="1:4" x14ac:dyDescent="0.25">
      <c r="A1570" s="1">
        <v>45322</v>
      </c>
      <c r="B1570" t="s">
        <v>955</v>
      </c>
      <c r="C1570" t="s">
        <v>294</v>
      </c>
      <c r="D1570" s="4">
        <v>47503.997270000007</v>
      </c>
    </row>
    <row r="1571" spans="1:4" x14ac:dyDescent="0.25">
      <c r="A1571" s="1">
        <v>45351</v>
      </c>
      <c r="B1571" t="s">
        <v>955</v>
      </c>
      <c r="C1571" t="s">
        <v>294</v>
      </c>
      <c r="D1571" s="4">
        <v>-5772.8446070910104</v>
      </c>
    </row>
    <row r="1572" spans="1:4" x14ac:dyDescent="0.25">
      <c r="A1572" s="1">
        <v>45382</v>
      </c>
      <c r="B1572" t="s">
        <v>1447</v>
      </c>
      <c r="C1572" t="s">
        <v>294</v>
      </c>
      <c r="D1572" s="4">
        <v>21702.431238690013</v>
      </c>
    </row>
    <row r="1573" spans="1:4" x14ac:dyDescent="0.25">
      <c r="A1573" s="1">
        <v>45412</v>
      </c>
      <c r="B1573" t="s">
        <v>1447</v>
      </c>
      <c r="C1573" t="s">
        <v>294</v>
      </c>
      <c r="D1573" s="4">
        <v>76265.352109499974</v>
      </c>
    </row>
    <row r="1574" spans="1:4" x14ac:dyDescent="0.25">
      <c r="A1574" s="1">
        <v>45443</v>
      </c>
      <c r="B1574" t="s">
        <v>1447</v>
      </c>
      <c r="C1574" t="s">
        <v>294</v>
      </c>
      <c r="D1574" s="4">
        <v>92722.496148300008</v>
      </c>
    </row>
    <row r="1575" spans="1:4" x14ac:dyDescent="0.25">
      <c r="A1575" s="1">
        <v>45473</v>
      </c>
      <c r="B1575" t="s">
        <v>1447</v>
      </c>
      <c r="C1575" t="s">
        <v>294</v>
      </c>
      <c r="D1575" s="4">
        <v>91521.981906689995</v>
      </c>
    </row>
    <row r="1576" spans="1:4" x14ac:dyDescent="0.25">
      <c r="A1576" s="1">
        <v>45504</v>
      </c>
      <c r="B1576" t="s">
        <v>1447</v>
      </c>
      <c r="C1576" t="s">
        <v>294</v>
      </c>
      <c r="D1576" s="4">
        <v>105334.02217464003</v>
      </c>
    </row>
    <row r="1577" spans="1:4" x14ac:dyDescent="0.25">
      <c r="A1577" s="1">
        <v>45535</v>
      </c>
      <c r="B1577" t="s">
        <v>1447</v>
      </c>
      <c r="C1577" t="s">
        <v>294</v>
      </c>
      <c r="D1577" s="4">
        <v>94511.554279500037</v>
      </c>
    </row>
    <row r="1578" spans="1:4" x14ac:dyDescent="0.25">
      <c r="A1578" s="1">
        <v>45565</v>
      </c>
      <c r="B1578" t="s">
        <v>1447</v>
      </c>
      <c r="C1578" t="s">
        <v>294</v>
      </c>
      <c r="D1578" s="4">
        <v>99938.248574999976</v>
      </c>
    </row>
    <row r="1579" spans="1:4" x14ac:dyDescent="0.25">
      <c r="A1579" s="1">
        <v>45596</v>
      </c>
      <c r="B1579" t="s">
        <v>1447</v>
      </c>
      <c r="C1579" t="s">
        <v>294</v>
      </c>
      <c r="D1579" s="4">
        <v>83461.647515778895</v>
      </c>
    </row>
    <row r="1580" spans="1:4" x14ac:dyDescent="0.25">
      <c r="A1580" s="1">
        <v>45626</v>
      </c>
      <c r="B1580" t="s">
        <v>1447</v>
      </c>
      <c r="C1580" t="s">
        <v>294</v>
      </c>
      <c r="D1580" s="4">
        <v>81662.616697587422</v>
      </c>
    </row>
    <row r="1581" spans="1:4" x14ac:dyDescent="0.25">
      <c r="A1581" s="1">
        <v>45657</v>
      </c>
      <c r="B1581" t="s">
        <v>1447</v>
      </c>
      <c r="C1581" t="s">
        <v>294</v>
      </c>
      <c r="D1581" s="4">
        <v>63784.499221894657</v>
      </c>
    </row>
    <row r="1582" spans="1:4" x14ac:dyDescent="0.25">
      <c r="A1582" s="1">
        <v>45322</v>
      </c>
      <c r="B1582" t="s">
        <v>30</v>
      </c>
      <c r="C1582" t="s">
        <v>1229</v>
      </c>
      <c r="D1582" s="4">
        <v>-10000</v>
      </c>
    </row>
    <row r="1583" spans="1:4" x14ac:dyDescent="0.25">
      <c r="A1583" s="1">
        <v>45351</v>
      </c>
      <c r="B1583" t="s">
        <v>30</v>
      </c>
      <c r="C1583" t="s">
        <v>1229</v>
      </c>
      <c r="D1583" s="4">
        <v>-10000</v>
      </c>
    </row>
    <row r="1584" spans="1:4" x14ac:dyDescent="0.25">
      <c r="A1584" s="1">
        <v>45382</v>
      </c>
      <c r="B1584" t="s">
        <v>30</v>
      </c>
      <c r="C1584" t="s">
        <v>1229</v>
      </c>
      <c r="D1584" s="4">
        <v>-10000</v>
      </c>
    </row>
    <row r="1585" spans="1:4" x14ac:dyDescent="0.25">
      <c r="A1585" s="1">
        <v>45412</v>
      </c>
      <c r="B1585" t="s">
        <v>30</v>
      </c>
      <c r="C1585" t="s">
        <v>1229</v>
      </c>
      <c r="D1585" s="4">
        <v>-40000</v>
      </c>
    </row>
    <row r="1586" spans="1:4" x14ac:dyDescent="0.25">
      <c r="A1586" s="1">
        <v>45443</v>
      </c>
      <c r="B1586" t="s">
        <v>30</v>
      </c>
      <c r="C1586" t="s">
        <v>1229</v>
      </c>
      <c r="D1586" s="4">
        <v>-50000</v>
      </c>
    </row>
    <row r="1587" spans="1:4" x14ac:dyDescent="0.25">
      <c r="A1587" s="1">
        <v>45473</v>
      </c>
      <c r="B1587" t="s">
        <v>30</v>
      </c>
      <c r="C1587" t="s">
        <v>1229</v>
      </c>
      <c r="D1587" s="4">
        <v>-60000</v>
      </c>
    </row>
    <row r="1588" spans="1:4" x14ac:dyDescent="0.25">
      <c r="A1588" s="1">
        <v>45504</v>
      </c>
      <c r="B1588" t="s">
        <v>30</v>
      </c>
      <c r="C1588" t="s">
        <v>1229</v>
      </c>
      <c r="D1588" s="4">
        <v>-83333.333333333328</v>
      </c>
    </row>
    <row r="1589" spans="1:4" x14ac:dyDescent="0.25">
      <c r="A1589" s="1">
        <v>45535</v>
      </c>
      <c r="B1589" t="s">
        <v>30</v>
      </c>
      <c r="C1589" t="s">
        <v>1229</v>
      </c>
      <c r="D1589" s="4">
        <v>-106666.66666666666</v>
      </c>
    </row>
    <row r="1590" spans="1:4" x14ac:dyDescent="0.25">
      <c r="A1590" s="1">
        <v>45565</v>
      </c>
      <c r="B1590" t="s">
        <v>30</v>
      </c>
      <c r="C1590" t="s">
        <v>1229</v>
      </c>
      <c r="D1590" s="4">
        <v>-129999.99999999999</v>
      </c>
    </row>
    <row r="1591" spans="1:4" x14ac:dyDescent="0.25">
      <c r="A1591" s="1">
        <v>45596</v>
      </c>
      <c r="B1591" t="s">
        <v>30</v>
      </c>
      <c r="C1591" t="s">
        <v>1229</v>
      </c>
      <c r="D1591" s="4">
        <v>-153333.33333333331</v>
      </c>
    </row>
    <row r="1592" spans="1:4" x14ac:dyDescent="0.25">
      <c r="A1592" s="1">
        <v>45626</v>
      </c>
      <c r="B1592" t="s">
        <v>30</v>
      </c>
      <c r="C1592" t="s">
        <v>1229</v>
      </c>
      <c r="D1592" s="4">
        <v>-176666.66666666666</v>
      </c>
    </row>
    <row r="1593" spans="1:4" x14ac:dyDescent="0.25">
      <c r="A1593" s="1">
        <v>45657</v>
      </c>
      <c r="B1593" t="s">
        <v>30</v>
      </c>
      <c r="C1593" t="s">
        <v>1229</v>
      </c>
      <c r="D1593" s="4">
        <v>-200000</v>
      </c>
    </row>
    <row r="1594" spans="1:4" x14ac:dyDescent="0.25">
      <c r="A1594" s="1">
        <v>45351</v>
      </c>
      <c r="B1594" t="s">
        <v>27</v>
      </c>
      <c r="C1594" t="s">
        <v>1448</v>
      </c>
      <c r="D1594" s="4"/>
    </row>
    <row r="1595" spans="1:4" x14ac:dyDescent="0.25">
      <c r="A1595" s="1">
        <v>45382</v>
      </c>
      <c r="B1595" t="s">
        <v>27</v>
      </c>
      <c r="C1595" t="s">
        <v>1448</v>
      </c>
      <c r="D1595" s="4">
        <v>-40000</v>
      </c>
    </row>
    <row r="1596" spans="1:4" x14ac:dyDescent="0.25">
      <c r="A1596" s="1">
        <v>45412</v>
      </c>
      <c r="B1596" t="s">
        <v>27</v>
      </c>
      <c r="C1596" t="s">
        <v>1448</v>
      </c>
      <c r="D1596" s="4">
        <v>-140000</v>
      </c>
    </row>
    <row r="1597" spans="1:4" x14ac:dyDescent="0.25">
      <c r="A1597" s="1">
        <v>45443</v>
      </c>
      <c r="B1597" t="s">
        <v>27</v>
      </c>
      <c r="C1597" t="s">
        <v>1448</v>
      </c>
      <c r="D1597" s="4">
        <v>-140000</v>
      </c>
    </row>
    <row r="1598" spans="1:4" x14ac:dyDescent="0.25">
      <c r="A1598" s="1">
        <v>45473</v>
      </c>
      <c r="B1598" t="s">
        <v>27</v>
      </c>
      <c r="C1598" t="s">
        <v>1448</v>
      </c>
      <c r="D1598" s="4">
        <v>-140000</v>
      </c>
    </row>
    <row r="1599" spans="1:4" x14ac:dyDescent="0.25">
      <c r="A1599" s="1">
        <v>45504</v>
      </c>
      <c r="B1599" t="s">
        <v>27</v>
      </c>
      <c r="C1599" t="s">
        <v>1448</v>
      </c>
      <c r="D1599" s="4">
        <v>-140000</v>
      </c>
    </row>
    <row r="1600" spans="1:4" x14ac:dyDescent="0.25">
      <c r="A1600" s="1">
        <v>45535</v>
      </c>
      <c r="B1600" t="s">
        <v>27</v>
      </c>
      <c r="C1600" t="s">
        <v>1448</v>
      </c>
      <c r="D1600" s="4">
        <v>-140000</v>
      </c>
    </row>
    <row r="1601" spans="1:4" x14ac:dyDescent="0.25">
      <c r="A1601" s="1">
        <v>45565</v>
      </c>
      <c r="B1601" t="s">
        <v>27</v>
      </c>
      <c r="C1601" t="s">
        <v>1448</v>
      </c>
      <c r="D1601" s="4">
        <v>-140000</v>
      </c>
    </row>
    <row r="1602" spans="1:4" x14ac:dyDescent="0.25">
      <c r="A1602" s="1">
        <v>45596</v>
      </c>
      <c r="B1602" t="s">
        <v>27</v>
      </c>
      <c r="C1602" t="s">
        <v>1448</v>
      </c>
      <c r="D1602" s="4">
        <v>-140000</v>
      </c>
    </row>
    <row r="1603" spans="1:4" x14ac:dyDescent="0.25">
      <c r="A1603" s="1">
        <v>45626</v>
      </c>
      <c r="B1603" t="s">
        <v>27</v>
      </c>
      <c r="C1603" t="s">
        <v>1448</v>
      </c>
      <c r="D1603" s="4">
        <v>-140000</v>
      </c>
    </row>
    <row r="1604" spans="1:4" x14ac:dyDescent="0.25">
      <c r="A1604" s="1">
        <v>45657</v>
      </c>
      <c r="B1604" t="s">
        <v>27</v>
      </c>
      <c r="C1604" t="s">
        <v>1448</v>
      </c>
      <c r="D1604" s="4">
        <v>-140000</v>
      </c>
    </row>
    <row r="1605" spans="1:4" x14ac:dyDescent="0.25">
      <c r="A1605" s="1">
        <v>45322</v>
      </c>
      <c r="B1605" t="s">
        <v>27</v>
      </c>
      <c r="C1605" t="s">
        <v>1032</v>
      </c>
      <c r="D1605" s="4">
        <v>-428519.07999999996</v>
      </c>
    </row>
    <row r="1606" spans="1:4" x14ac:dyDescent="0.25">
      <c r="A1606" s="1">
        <v>45351</v>
      </c>
      <c r="B1606" t="s">
        <v>27</v>
      </c>
      <c r="C1606" t="s">
        <v>1032</v>
      </c>
      <c r="D1606" s="4">
        <v>-548075.42000000004</v>
      </c>
    </row>
    <row r="1607" spans="1:4" x14ac:dyDescent="0.25">
      <c r="A1607" s="1">
        <v>45382</v>
      </c>
      <c r="B1607" t="s">
        <v>27</v>
      </c>
      <c r="C1607" t="s">
        <v>1032</v>
      </c>
      <c r="D1607" s="4">
        <v>-555000</v>
      </c>
    </row>
    <row r="1608" spans="1:4" x14ac:dyDescent="0.25">
      <c r="A1608" s="1">
        <v>45412</v>
      </c>
      <c r="B1608" t="s">
        <v>27</v>
      </c>
      <c r="C1608" t="s">
        <v>1032</v>
      </c>
      <c r="D1608" s="4">
        <v>-1917637.3</v>
      </c>
    </row>
    <row r="1609" spans="1:4" x14ac:dyDescent="0.25">
      <c r="A1609" s="1">
        <v>45443</v>
      </c>
      <c r="B1609" t="s">
        <v>27</v>
      </c>
      <c r="C1609" t="s">
        <v>1032</v>
      </c>
      <c r="D1609" s="4">
        <v>-2400125.1</v>
      </c>
    </row>
    <row r="1610" spans="1:4" x14ac:dyDescent="0.25">
      <c r="A1610" s="1">
        <v>45473</v>
      </c>
      <c r="B1610" t="s">
        <v>27</v>
      </c>
      <c r="C1610" t="s">
        <v>1032</v>
      </c>
      <c r="D1610" s="4">
        <v>-2782507.9</v>
      </c>
    </row>
    <row r="1611" spans="1:4" x14ac:dyDescent="0.25">
      <c r="A1611" s="1">
        <v>45504</v>
      </c>
      <c r="B1611" t="s">
        <v>27</v>
      </c>
      <c r="C1611" t="s">
        <v>1032</v>
      </c>
      <c r="D1611" s="4">
        <v>-3139105.6999999997</v>
      </c>
    </row>
    <row r="1612" spans="1:4" x14ac:dyDescent="0.25">
      <c r="A1612" s="1">
        <v>45535</v>
      </c>
      <c r="B1612" t="s">
        <v>27</v>
      </c>
      <c r="C1612" t="s">
        <v>1032</v>
      </c>
      <c r="D1612" s="4">
        <v>-3368342.4999999995</v>
      </c>
    </row>
    <row r="1613" spans="1:4" x14ac:dyDescent="0.25">
      <c r="A1613" s="1">
        <v>45565</v>
      </c>
      <c r="B1613" t="s">
        <v>27</v>
      </c>
      <c r="C1613" t="s">
        <v>1032</v>
      </c>
      <c r="D1613" s="4">
        <v>-3667632.4999999995</v>
      </c>
    </row>
    <row r="1614" spans="1:4" x14ac:dyDescent="0.25">
      <c r="A1614" s="1">
        <v>45596</v>
      </c>
      <c r="B1614" t="s">
        <v>27</v>
      </c>
      <c r="C1614" t="s">
        <v>1032</v>
      </c>
      <c r="D1614" s="4">
        <v>-3939632.4999999995</v>
      </c>
    </row>
    <row r="1615" spans="1:4" x14ac:dyDescent="0.25">
      <c r="A1615" s="1">
        <v>45626</v>
      </c>
      <c r="B1615" t="s">
        <v>27</v>
      </c>
      <c r="C1615" t="s">
        <v>1032</v>
      </c>
      <c r="D1615" s="4">
        <v>-4287632.5</v>
      </c>
    </row>
    <row r="1616" spans="1:4" x14ac:dyDescent="0.25">
      <c r="A1616" s="1">
        <v>45657</v>
      </c>
      <c r="B1616" t="s">
        <v>27</v>
      </c>
      <c r="C1616" t="s">
        <v>1032</v>
      </c>
      <c r="D1616" s="4">
        <v>-4583132.5</v>
      </c>
    </row>
    <row r="1617" spans="1:4" x14ac:dyDescent="0.25">
      <c r="A1617" s="1">
        <v>45322</v>
      </c>
      <c r="B1617" t="s">
        <v>27</v>
      </c>
      <c r="C1617" t="s">
        <v>1449</v>
      </c>
      <c r="D1617" s="4">
        <v>-100000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9303-A355-4A0A-BE47-53242D92F91C}">
  <sheetPr>
    <tabColor theme="9" tint="0.39997558519241921"/>
  </sheetPr>
  <dimension ref="A1:D1657"/>
  <sheetViews>
    <sheetView showGridLines="0" workbookViewId="0"/>
  </sheetViews>
  <sheetFormatPr defaultRowHeight="15" x14ac:dyDescent="0.25"/>
  <cols>
    <col min="1" max="1" width="18.140625" customWidth="1"/>
    <col min="2" max="2" width="9" bestFit="1" customWidth="1"/>
    <col min="3" max="3" width="45.28515625" bestFit="1" customWidth="1"/>
    <col min="4" max="4" width="12.7109375" bestFit="1" customWidth="1"/>
  </cols>
  <sheetData>
    <row r="1" spans="1:4" x14ac:dyDescent="0.25">
      <c r="A1" s="64" t="s">
        <v>472</v>
      </c>
      <c r="B1" s="64" t="s">
        <v>43</v>
      </c>
      <c r="C1" s="64" t="s">
        <v>44</v>
      </c>
      <c r="D1" s="64" t="s">
        <v>556</v>
      </c>
    </row>
    <row r="2" spans="1:4" x14ac:dyDescent="0.25">
      <c r="A2" s="62">
        <v>45322</v>
      </c>
      <c r="B2" s="27" t="s">
        <v>27</v>
      </c>
      <c r="C2" s="27" t="s">
        <v>1032</v>
      </c>
      <c r="D2" s="63">
        <v>-369377.37000000011</v>
      </c>
    </row>
    <row r="3" spans="1:4" x14ac:dyDescent="0.25">
      <c r="A3" s="62">
        <v>45351</v>
      </c>
      <c r="B3" s="27" t="s">
        <v>27</v>
      </c>
      <c r="C3" s="27" t="s">
        <v>1032</v>
      </c>
      <c r="D3" s="63">
        <v>-870696.78000000014</v>
      </c>
    </row>
    <row r="4" spans="1:4" x14ac:dyDescent="0.25">
      <c r="A4" s="62">
        <v>45382</v>
      </c>
      <c r="B4" s="27" t="s">
        <v>27</v>
      </c>
      <c r="C4" s="27" t="s">
        <v>1032</v>
      </c>
      <c r="D4" s="63">
        <v>-1290939.9900000002</v>
      </c>
    </row>
    <row r="5" spans="1:4" x14ac:dyDescent="0.25">
      <c r="A5" s="62">
        <v>45412</v>
      </c>
      <c r="B5" s="27" t="s">
        <v>27</v>
      </c>
      <c r="C5" s="27" t="s">
        <v>1032</v>
      </c>
      <c r="D5" s="63">
        <v>-2035687.3100000005</v>
      </c>
    </row>
    <row r="6" spans="1:4" x14ac:dyDescent="0.25">
      <c r="A6" s="62">
        <v>45443</v>
      </c>
      <c r="B6" s="27" t="s">
        <v>27</v>
      </c>
      <c r="C6" s="27" t="s">
        <v>1032</v>
      </c>
      <c r="D6" s="63">
        <v>-2300064.4800000004</v>
      </c>
    </row>
    <row r="7" spans="1:4" x14ac:dyDescent="0.25">
      <c r="A7" s="62">
        <v>45473</v>
      </c>
      <c r="B7" s="27" t="s">
        <v>27</v>
      </c>
      <c r="C7" s="27" t="s">
        <v>1032</v>
      </c>
      <c r="D7" s="63">
        <v>-2734456.7800000007</v>
      </c>
    </row>
    <row r="8" spans="1:4" x14ac:dyDescent="0.25">
      <c r="A8" s="62">
        <v>45504</v>
      </c>
      <c r="B8" s="27" t="s">
        <v>27</v>
      </c>
      <c r="C8" s="27" t="s">
        <v>1032</v>
      </c>
      <c r="D8" s="63">
        <v>-3073249.7800000007</v>
      </c>
    </row>
    <row r="9" spans="1:4" x14ac:dyDescent="0.25">
      <c r="A9" s="62">
        <v>45535</v>
      </c>
      <c r="B9" s="27" t="s">
        <v>27</v>
      </c>
      <c r="C9" s="27" t="s">
        <v>1032</v>
      </c>
      <c r="D9" s="63">
        <v>-3215455.7800000007</v>
      </c>
    </row>
    <row r="10" spans="1:4" x14ac:dyDescent="0.25">
      <c r="A10" s="62">
        <v>45565</v>
      </c>
      <c r="B10" s="27" t="s">
        <v>27</v>
      </c>
      <c r="C10" s="27" t="s">
        <v>1032</v>
      </c>
      <c r="D10" s="63">
        <v>-3695594.7800000007</v>
      </c>
    </row>
    <row r="11" spans="1:4" x14ac:dyDescent="0.25">
      <c r="A11" s="62">
        <v>45596</v>
      </c>
      <c r="B11" s="27" t="s">
        <v>27</v>
      </c>
      <c r="C11" s="27" t="s">
        <v>1032</v>
      </c>
      <c r="D11" s="63">
        <v>-4421571.7800000012</v>
      </c>
    </row>
    <row r="12" spans="1:4" x14ac:dyDescent="0.25">
      <c r="A12" s="62">
        <v>45626</v>
      </c>
      <c r="B12" s="27" t="s">
        <v>27</v>
      </c>
      <c r="C12" s="27" t="s">
        <v>1032</v>
      </c>
      <c r="D12" s="63">
        <v>-4671470.7800000012</v>
      </c>
    </row>
    <row r="13" spans="1:4" x14ac:dyDescent="0.25">
      <c r="A13" s="62">
        <v>45657</v>
      </c>
      <c r="B13" s="27" t="s">
        <v>27</v>
      </c>
      <c r="C13" s="27" t="s">
        <v>1032</v>
      </c>
      <c r="D13" s="63">
        <v>-5178980.7800000012</v>
      </c>
    </row>
    <row r="14" spans="1:4" x14ac:dyDescent="0.25">
      <c r="A14" s="62">
        <v>45322</v>
      </c>
      <c r="B14" s="27" t="s">
        <v>28</v>
      </c>
      <c r="C14" s="27" t="s">
        <v>1039</v>
      </c>
      <c r="D14" s="63">
        <v>-10945.789999999999</v>
      </c>
    </row>
    <row r="15" spans="1:4" x14ac:dyDescent="0.25">
      <c r="A15" s="62">
        <v>45351</v>
      </c>
      <c r="B15" s="27" t="s">
        <v>28</v>
      </c>
      <c r="C15" s="27" t="s">
        <v>1039</v>
      </c>
      <c r="D15" s="63">
        <v>-122912.94999999998</v>
      </c>
    </row>
    <row r="16" spans="1:4" x14ac:dyDescent="0.25">
      <c r="A16" s="62">
        <v>45382</v>
      </c>
      <c r="B16" s="27" t="s">
        <v>28</v>
      </c>
      <c r="C16" s="27" t="s">
        <v>1039</v>
      </c>
      <c r="D16" s="63">
        <v>-122912.94999999998</v>
      </c>
    </row>
    <row r="17" spans="1:4" x14ac:dyDescent="0.25">
      <c r="A17" s="62">
        <v>45412</v>
      </c>
      <c r="B17" s="27" t="s">
        <v>28</v>
      </c>
      <c r="C17" s="27" t="s">
        <v>1039</v>
      </c>
      <c r="D17" s="63">
        <v>-123842.40999999999</v>
      </c>
    </row>
    <row r="18" spans="1:4" x14ac:dyDescent="0.25">
      <c r="A18" s="62">
        <v>45443</v>
      </c>
      <c r="B18" s="27" t="s">
        <v>28</v>
      </c>
      <c r="C18" s="27" t="s">
        <v>1039</v>
      </c>
      <c r="D18" s="63">
        <v>-122505.55999999998</v>
      </c>
    </row>
    <row r="19" spans="1:4" x14ac:dyDescent="0.25">
      <c r="A19" s="62">
        <v>45473</v>
      </c>
      <c r="B19" s="27" t="s">
        <v>28</v>
      </c>
      <c r="C19" s="27" t="s">
        <v>1039</v>
      </c>
      <c r="D19" s="63">
        <v>-130295.12999999998</v>
      </c>
    </row>
    <row r="20" spans="1:4" x14ac:dyDescent="0.25">
      <c r="A20" s="62">
        <v>45504</v>
      </c>
      <c r="B20" s="27" t="s">
        <v>28</v>
      </c>
      <c r="C20" s="27" t="s">
        <v>1039</v>
      </c>
      <c r="D20" s="63">
        <v>-130295.12999999998</v>
      </c>
    </row>
    <row r="21" spans="1:4" x14ac:dyDescent="0.25">
      <c r="A21" s="62">
        <v>45535</v>
      </c>
      <c r="B21" s="27" t="s">
        <v>28</v>
      </c>
      <c r="C21" s="27" t="s">
        <v>1039</v>
      </c>
      <c r="D21" s="63">
        <v>-130295.12999999998</v>
      </c>
    </row>
    <row r="22" spans="1:4" x14ac:dyDescent="0.25">
      <c r="A22" s="62">
        <v>45565</v>
      </c>
      <c r="B22" s="27" t="s">
        <v>28</v>
      </c>
      <c r="C22" s="27" t="s">
        <v>1039</v>
      </c>
      <c r="D22" s="63">
        <v>-130295.12999999998</v>
      </c>
    </row>
    <row r="23" spans="1:4" x14ac:dyDescent="0.25">
      <c r="A23" s="62">
        <v>45596</v>
      </c>
      <c r="B23" s="27" t="s">
        <v>28</v>
      </c>
      <c r="C23" s="27" t="s">
        <v>1039</v>
      </c>
      <c r="D23" s="63">
        <v>-130295.12999999998</v>
      </c>
    </row>
    <row r="24" spans="1:4" x14ac:dyDescent="0.25">
      <c r="A24" s="62">
        <v>45626</v>
      </c>
      <c r="B24" s="27" t="s">
        <v>28</v>
      </c>
      <c r="C24" s="27" t="s">
        <v>1039</v>
      </c>
      <c r="D24" s="63">
        <v>-130295.12999999998</v>
      </c>
    </row>
    <row r="25" spans="1:4" x14ac:dyDescent="0.25">
      <c r="A25" s="62">
        <v>45657</v>
      </c>
      <c r="B25" s="27" t="s">
        <v>28</v>
      </c>
      <c r="C25" s="27" t="s">
        <v>1039</v>
      </c>
      <c r="D25" s="63">
        <v>-130295.12999999998</v>
      </c>
    </row>
    <row r="26" spans="1:4" x14ac:dyDescent="0.25">
      <c r="A26" s="62">
        <v>45322</v>
      </c>
      <c r="B26" s="27" t="s">
        <v>29</v>
      </c>
      <c r="C26" s="27" t="s">
        <v>1040</v>
      </c>
      <c r="D26" s="63">
        <v>-220.91</v>
      </c>
    </row>
    <row r="27" spans="1:4" x14ac:dyDescent="0.25">
      <c r="A27" s="62">
        <v>45351</v>
      </c>
      <c r="B27" s="27" t="s">
        <v>29</v>
      </c>
      <c r="C27" s="27" t="s">
        <v>1040</v>
      </c>
      <c r="D27" s="63">
        <v>-3690.3799999999997</v>
      </c>
    </row>
    <row r="28" spans="1:4" x14ac:dyDescent="0.25">
      <c r="A28" s="62">
        <v>45382</v>
      </c>
      <c r="B28" s="27" t="s">
        <v>29</v>
      </c>
      <c r="C28" s="27" t="s">
        <v>1040</v>
      </c>
      <c r="D28" s="63">
        <v>-3721.2899999999995</v>
      </c>
    </row>
    <row r="29" spans="1:4" x14ac:dyDescent="0.25">
      <c r="A29" s="62">
        <v>45412</v>
      </c>
      <c r="B29" s="27" t="s">
        <v>29</v>
      </c>
      <c r="C29" s="27" t="s">
        <v>1040</v>
      </c>
      <c r="D29" s="63">
        <v>-3910.7199999999993</v>
      </c>
    </row>
    <row r="30" spans="1:4" x14ac:dyDescent="0.25">
      <c r="A30" s="62">
        <v>45443</v>
      </c>
      <c r="B30" s="27" t="s">
        <v>29</v>
      </c>
      <c r="C30" s="27" t="s">
        <v>1040</v>
      </c>
      <c r="D30" s="63">
        <v>-4288.9199999999992</v>
      </c>
    </row>
    <row r="31" spans="1:4" x14ac:dyDescent="0.25">
      <c r="A31" s="62">
        <v>45473</v>
      </c>
      <c r="B31" s="27" t="s">
        <v>29</v>
      </c>
      <c r="C31" s="27" t="s">
        <v>1040</v>
      </c>
      <c r="D31" s="63">
        <v>-4288.9199999999992</v>
      </c>
    </row>
    <row r="32" spans="1:4" x14ac:dyDescent="0.25">
      <c r="A32" s="62">
        <v>45504</v>
      </c>
      <c r="B32" s="27" t="s">
        <v>29</v>
      </c>
      <c r="C32" s="27" t="s">
        <v>1040</v>
      </c>
      <c r="D32" s="63">
        <v>-4288.9199999999992</v>
      </c>
    </row>
    <row r="33" spans="1:4" x14ac:dyDescent="0.25">
      <c r="A33" s="62">
        <v>45535</v>
      </c>
      <c r="B33" s="27" t="s">
        <v>29</v>
      </c>
      <c r="C33" s="27" t="s">
        <v>1040</v>
      </c>
      <c r="D33" s="63">
        <v>-4288.9199999999992</v>
      </c>
    </row>
    <row r="34" spans="1:4" x14ac:dyDescent="0.25">
      <c r="A34" s="62">
        <v>45565</v>
      </c>
      <c r="B34" s="27" t="s">
        <v>29</v>
      </c>
      <c r="C34" s="27" t="s">
        <v>1040</v>
      </c>
      <c r="D34" s="63">
        <v>-4288.9199999999992</v>
      </c>
    </row>
    <row r="35" spans="1:4" x14ac:dyDescent="0.25">
      <c r="A35" s="62">
        <v>45596</v>
      </c>
      <c r="B35" s="27" t="s">
        <v>29</v>
      </c>
      <c r="C35" s="27" t="s">
        <v>1040</v>
      </c>
      <c r="D35" s="63">
        <v>-4288.9199999999992</v>
      </c>
    </row>
    <row r="36" spans="1:4" x14ac:dyDescent="0.25">
      <c r="A36" s="62">
        <v>45626</v>
      </c>
      <c r="B36" s="27" t="s">
        <v>29</v>
      </c>
      <c r="C36" s="27" t="s">
        <v>1040</v>
      </c>
      <c r="D36" s="63">
        <v>-4288.9199999999992</v>
      </c>
    </row>
    <row r="37" spans="1:4" x14ac:dyDescent="0.25">
      <c r="A37" s="62">
        <v>45657</v>
      </c>
      <c r="B37" s="27" t="s">
        <v>29</v>
      </c>
      <c r="C37" s="27" t="s">
        <v>1040</v>
      </c>
      <c r="D37" s="63">
        <v>-4288.9199999999992</v>
      </c>
    </row>
    <row r="38" spans="1:4" x14ac:dyDescent="0.25">
      <c r="A38" s="62">
        <v>45322</v>
      </c>
      <c r="B38" s="27" t="s">
        <v>30</v>
      </c>
      <c r="C38" s="27" t="s">
        <v>1229</v>
      </c>
      <c r="D38" s="63">
        <v>-7126.96</v>
      </c>
    </row>
    <row r="39" spans="1:4" x14ac:dyDescent="0.25">
      <c r="A39" s="62">
        <v>45351</v>
      </c>
      <c r="B39" s="27" t="s">
        <v>30</v>
      </c>
      <c r="C39" s="27" t="s">
        <v>1229</v>
      </c>
      <c r="D39" s="63">
        <v>-34359.19</v>
      </c>
    </row>
    <row r="40" spans="1:4" x14ac:dyDescent="0.25">
      <c r="A40" s="62">
        <v>45382</v>
      </c>
      <c r="B40" s="27" t="s">
        <v>30</v>
      </c>
      <c r="C40" s="27" t="s">
        <v>1229</v>
      </c>
      <c r="D40" s="63">
        <v>-71959.91</v>
      </c>
    </row>
    <row r="41" spans="1:4" x14ac:dyDescent="0.25">
      <c r="A41" s="62">
        <v>45412</v>
      </c>
      <c r="B41" s="27" t="s">
        <v>30</v>
      </c>
      <c r="C41" s="27" t="s">
        <v>1229</v>
      </c>
      <c r="D41" s="63">
        <v>-71959.91</v>
      </c>
    </row>
    <row r="42" spans="1:4" x14ac:dyDescent="0.25">
      <c r="A42" s="62">
        <v>45443</v>
      </c>
      <c r="B42" s="27" t="s">
        <v>30</v>
      </c>
      <c r="C42" s="27" t="s">
        <v>1229</v>
      </c>
      <c r="D42" s="63">
        <v>-73196.210000000006</v>
      </c>
    </row>
    <row r="43" spans="1:4" x14ac:dyDescent="0.25">
      <c r="A43" s="62">
        <v>45473</v>
      </c>
      <c r="B43" s="27" t="s">
        <v>30</v>
      </c>
      <c r="C43" s="27" t="s">
        <v>1229</v>
      </c>
      <c r="D43" s="63">
        <v>-73196.210000000006</v>
      </c>
    </row>
    <row r="44" spans="1:4" x14ac:dyDescent="0.25">
      <c r="A44" s="62">
        <v>45504</v>
      </c>
      <c r="B44" s="27" t="s">
        <v>30</v>
      </c>
      <c r="C44" s="27" t="s">
        <v>1229</v>
      </c>
      <c r="D44" s="63">
        <v>-73196.210000000006</v>
      </c>
    </row>
    <row r="45" spans="1:4" x14ac:dyDescent="0.25">
      <c r="A45" s="62">
        <v>45535</v>
      </c>
      <c r="B45" s="27" t="s">
        <v>30</v>
      </c>
      <c r="C45" s="27" t="s">
        <v>1229</v>
      </c>
      <c r="D45" s="63">
        <v>-73196.210000000006</v>
      </c>
    </row>
    <row r="46" spans="1:4" x14ac:dyDescent="0.25">
      <c r="A46" s="62">
        <v>45565</v>
      </c>
      <c r="B46" s="27" t="s">
        <v>30</v>
      </c>
      <c r="C46" s="27" t="s">
        <v>1229</v>
      </c>
      <c r="D46" s="63">
        <v>-73196.210000000006</v>
      </c>
    </row>
    <row r="47" spans="1:4" x14ac:dyDescent="0.25">
      <c r="A47" s="62">
        <v>45596</v>
      </c>
      <c r="B47" s="27" t="s">
        <v>30</v>
      </c>
      <c r="C47" s="27" t="s">
        <v>1229</v>
      </c>
      <c r="D47" s="63">
        <v>-73196.210000000006</v>
      </c>
    </row>
    <row r="48" spans="1:4" x14ac:dyDescent="0.25">
      <c r="A48" s="62">
        <v>45626</v>
      </c>
      <c r="B48" s="27" t="s">
        <v>30</v>
      </c>
      <c r="C48" s="27" t="s">
        <v>1229</v>
      </c>
      <c r="D48" s="63">
        <v>-73196.210000000006</v>
      </c>
    </row>
    <row r="49" spans="1:4" x14ac:dyDescent="0.25">
      <c r="A49" s="62">
        <v>45657</v>
      </c>
      <c r="B49" s="27" t="s">
        <v>30</v>
      </c>
      <c r="C49" s="27" t="s">
        <v>1229</v>
      </c>
      <c r="D49" s="63">
        <v>-73196.210000000006</v>
      </c>
    </row>
    <row r="50" spans="1:4" x14ac:dyDescent="0.25">
      <c r="A50" s="62">
        <v>45322</v>
      </c>
      <c r="B50" s="27" t="s">
        <v>31</v>
      </c>
      <c r="C50" s="27" t="s">
        <v>1293</v>
      </c>
      <c r="D50" s="63">
        <v>-10000</v>
      </c>
    </row>
    <row r="51" spans="1:4" x14ac:dyDescent="0.25">
      <c r="A51" s="62">
        <v>45351</v>
      </c>
      <c r="B51" s="27" t="s">
        <v>31</v>
      </c>
      <c r="C51" s="27" t="s">
        <v>1293</v>
      </c>
      <c r="D51" s="63">
        <v>-10000</v>
      </c>
    </row>
    <row r="52" spans="1:4" x14ac:dyDescent="0.25">
      <c r="A52" s="62">
        <v>45382</v>
      </c>
      <c r="B52" s="27" t="s">
        <v>31</v>
      </c>
      <c r="C52" s="27" t="s">
        <v>1293</v>
      </c>
      <c r="D52" s="63">
        <v>-23537.200000000001</v>
      </c>
    </row>
    <row r="53" spans="1:4" x14ac:dyDescent="0.25">
      <c r="A53" s="62">
        <v>45412</v>
      </c>
      <c r="B53" s="27" t="s">
        <v>31</v>
      </c>
      <c r="C53" s="27" t="s">
        <v>1293</v>
      </c>
      <c r="D53" s="63">
        <v>-23837.200000000001</v>
      </c>
    </row>
    <row r="54" spans="1:4" x14ac:dyDescent="0.25">
      <c r="A54" s="62">
        <v>45443</v>
      </c>
      <c r="B54" s="27" t="s">
        <v>31</v>
      </c>
      <c r="C54" s="27" t="s">
        <v>1293</v>
      </c>
      <c r="D54" s="63">
        <v>-38631.1</v>
      </c>
    </row>
    <row r="55" spans="1:4" x14ac:dyDescent="0.25">
      <c r="A55" s="62">
        <v>45473</v>
      </c>
      <c r="B55" s="27" t="s">
        <v>31</v>
      </c>
      <c r="C55" s="27" t="s">
        <v>1293</v>
      </c>
      <c r="D55" s="63">
        <v>-39655.1</v>
      </c>
    </row>
    <row r="56" spans="1:4" x14ac:dyDescent="0.25">
      <c r="A56" s="62">
        <v>45504</v>
      </c>
      <c r="B56" s="27" t="s">
        <v>31</v>
      </c>
      <c r="C56" s="27" t="s">
        <v>1293</v>
      </c>
      <c r="D56" s="63">
        <v>-39655.1</v>
      </c>
    </row>
    <row r="57" spans="1:4" x14ac:dyDescent="0.25">
      <c r="A57" s="62">
        <v>45535</v>
      </c>
      <c r="B57" s="27" t="s">
        <v>31</v>
      </c>
      <c r="C57" s="27" t="s">
        <v>1293</v>
      </c>
      <c r="D57" s="63">
        <v>-39655.1</v>
      </c>
    </row>
    <row r="58" spans="1:4" x14ac:dyDescent="0.25">
      <c r="A58" s="62">
        <v>45565</v>
      </c>
      <c r="B58" s="27" t="s">
        <v>31</v>
      </c>
      <c r="C58" s="27" t="s">
        <v>1293</v>
      </c>
      <c r="D58" s="63">
        <v>-39655.1</v>
      </c>
    </row>
    <row r="59" spans="1:4" x14ac:dyDescent="0.25">
      <c r="A59" s="62">
        <v>45596</v>
      </c>
      <c r="B59" s="27" t="s">
        <v>31</v>
      </c>
      <c r="C59" s="27" t="s">
        <v>1293</v>
      </c>
      <c r="D59" s="63">
        <v>-39655.1</v>
      </c>
    </row>
    <row r="60" spans="1:4" x14ac:dyDescent="0.25">
      <c r="A60" s="62">
        <v>45626</v>
      </c>
      <c r="B60" s="27" t="s">
        <v>31</v>
      </c>
      <c r="C60" s="27" t="s">
        <v>1293</v>
      </c>
      <c r="D60" s="63">
        <v>-39655.1</v>
      </c>
    </row>
    <row r="61" spans="1:4" x14ac:dyDescent="0.25">
      <c r="A61" s="62">
        <v>45657</v>
      </c>
      <c r="B61" s="27" t="s">
        <v>31</v>
      </c>
      <c r="C61" s="27" t="s">
        <v>1293</v>
      </c>
      <c r="D61" s="63">
        <v>-39655.1</v>
      </c>
    </row>
    <row r="62" spans="1:4" x14ac:dyDescent="0.25">
      <c r="A62" s="62">
        <v>45322</v>
      </c>
      <c r="B62" s="27" t="s">
        <v>32</v>
      </c>
      <c r="C62" s="27" t="s">
        <v>1268</v>
      </c>
      <c r="D62" s="63">
        <v>-5000</v>
      </c>
    </row>
    <row r="63" spans="1:4" x14ac:dyDescent="0.25">
      <c r="A63" s="62">
        <v>45351</v>
      </c>
      <c r="B63" s="27" t="s">
        <v>32</v>
      </c>
      <c r="C63" s="27" t="s">
        <v>1268</v>
      </c>
      <c r="D63" s="63">
        <v>-5000</v>
      </c>
    </row>
    <row r="64" spans="1:4" x14ac:dyDescent="0.25">
      <c r="A64" s="62">
        <v>45382</v>
      </c>
      <c r="B64" s="27" t="s">
        <v>32</v>
      </c>
      <c r="C64" s="27" t="s">
        <v>1268</v>
      </c>
      <c r="D64" s="63">
        <v>-5000</v>
      </c>
    </row>
    <row r="65" spans="1:4" x14ac:dyDescent="0.25">
      <c r="A65" s="62">
        <v>45412</v>
      </c>
      <c r="B65" s="27" t="s">
        <v>32</v>
      </c>
      <c r="C65" s="27" t="s">
        <v>1268</v>
      </c>
      <c r="D65" s="63">
        <v>-9133</v>
      </c>
    </row>
    <row r="66" spans="1:4" x14ac:dyDescent="0.25">
      <c r="A66" s="62">
        <v>45443</v>
      </c>
      <c r="B66" s="27" t="s">
        <v>32</v>
      </c>
      <c r="C66" s="27" t="s">
        <v>1268</v>
      </c>
      <c r="D66" s="63">
        <v>-9133</v>
      </c>
    </row>
    <row r="67" spans="1:4" x14ac:dyDescent="0.25">
      <c r="A67" s="62">
        <v>45473</v>
      </c>
      <c r="B67" s="27" t="s">
        <v>32</v>
      </c>
      <c r="C67" s="27" t="s">
        <v>1268</v>
      </c>
      <c r="D67" s="63">
        <v>-30133</v>
      </c>
    </row>
    <row r="68" spans="1:4" x14ac:dyDescent="0.25">
      <c r="A68" s="62">
        <v>45504</v>
      </c>
      <c r="B68" s="27" t="s">
        <v>32</v>
      </c>
      <c r="C68" s="27" t="s">
        <v>1268</v>
      </c>
      <c r="D68" s="63">
        <v>-30133</v>
      </c>
    </row>
    <row r="69" spans="1:4" x14ac:dyDescent="0.25">
      <c r="A69" s="62">
        <v>45535</v>
      </c>
      <c r="B69" s="27" t="s">
        <v>32</v>
      </c>
      <c r="C69" s="27" t="s">
        <v>1268</v>
      </c>
      <c r="D69" s="63">
        <v>-30133</v>
      </c>
    </row>
    <row r="70" spans="1:4" x14ac:dyDescent="0.25">
      <c r="A70" s="62">
        <v>45565</v>
      </c>
      <c r="B70" s="27" t="s">
        <v>32</v>
      </c>
      <c r="C70" s="27" t="s">
        <v>1268</v>
      </c>
      <c r="D70" s="63">
        <v>-30133</v>
      </c>
    </row>
    <row r="71" spans="1:4" x14ac:dyDescent="0.25">
      <c r="A71" s="62">
        <v>45596</v>
      </c>
      <c r="B71" s="27" t="s">
        <v>32</v>
      </c>
      <c r="C71" s="27" t="s">
        <v>1268</v>
      </c>
      <c r="D71" s="63">
        <v>-30133</v>
      </c>
    </row>
    <row r="72" spans="1:4" x14ac:dyDescent="0.25">
      <c r="A72" s="62">
        <v>45626</v>
      </c>
      <c r="B72" s="27" t="s">
        <v>32</v>
      </c>
      <c r="C72" s="27" t="s">
        <v>1268</v>
      </c>
      <c r="D72" s="63">
        <v>-30133</v>
      </c>
    </row>
    <row r="73" spans="1:4" x14ac:dyDescent="0.25">
      <c r="A73" s="62">
        <v>45657</v>
      </c>
      <c r="B73" s="27" t="s">
        <v>32</v>
      </c>
      <c r="C73" s="27" t="s">
        <v>1268</v>
      </c>
      <c r="D73" s="63">
        <v>-30133</v>
      </c>
    </row>
    <row r="74" spans="1:4" x14ac:dyDescent="0.25">
      <c r="A74" s="62">
        <v>45322</v>
      </c>
      <c r="B74" s="27" t="s">
        <v>33</v>
      </c>
      <c r="C74" s="27" t="s">
        <v>1043</v>
      </c>
      <c r="D74" s="63">
        <v>0</v>
      </c>
    </row>
    <row r="75" spans="1:4" x14ac:dyDescent="0.25">
      <c r="A75" s="62">
        <v>45351</v>
      </c>
      <c r="B75" s="27" t="s">
        <v>33</v>
      </c>
      <c r="C75" s="27" t="s">
        <v>1043</v>
      </c>
      <c r="D75" s="63">
        <v>-4973.7700000000004</v>
      </c>
    </row>
    <row r="76" spans="1:4" x14ac:dyDescent="0.25">
      <c r="A76" s="62">
        <v>45382</v>
      </c>
      <c r="B76" s="27" t="s">
        <v>33</v>
      </c>
      <c r="C76" s="27" t="s">
        <v>1043</v>
      </c>
      <c r="D76" s="63">
        <v>-4692</v>
      </c>
    </row>
    <row r="77" spans="1:4" x14ac:dyDescent="0.25">
      <c r="A77" s="62">
        <v>45412</v>
      </c>
      <c r="B77" s="27" t="s">
        <v>33</v>
      </c>
      <c r="C77" s="27" t="s">
        <v>1043</v>
      </c>
      <c r="D77" s="63">
        <v>-25511.67</v>
      </c>
    </row>
    <row r="78" spans="1:4" x14ac:dyDescent="0.25">
      <c r="A78" s="62">
        <v>45443</v>
      </c>
      <c r="B78" s="27" t="s">
        <v>33</v>
      </c>
      <c r="C78" s="27" t="s">
        <v>1043</v>
      </c>
      <c r="D78" s="63">
        <v>-27951.67</v>
      </c>
    </row>
    <row r="79" spans="1:4" x14ac:dyDescent="0.25">
      <c r="A79" s="62">
        <v>45473</v>
      </c>
      <c r="B79" s="27" t="s">
        <v>33</v>
      </c>
      <c r="C79" s="27" t="s">
        <v>1043</v>
      </c>
      <c r="D79" s="63">
        <v>0</v>
      </c>
    </row>
    <row r="80" spans="1:4" x14ac:dyDescent="0.25">
      <c r="A80" s="62">
        <v>45504</v>
      </c>
      <c r="B80" s="27" t="s">
        <v>33</v>
      </c>
      <c r="C80" s="27" t="s">
        <v>1043</v>
      </c>
      <c r="D80" s="63">
        <v>0</v>
      </c>
    </row>
    <row r="81" spans="1:4" x14ac:dyDescent="0.25">
      <c r="A81" s="62">
        <v>45535</v>
      </c>
      <c r="B81" s="27" t="s">
        <v>33</v>
      </c>
      <c r="C81" s="27" t="s">
        <v>1043</v>
      </c>
      <c r="D81" s="63">
        <v>0</v>
      </c>
    </row>
    <row r="82" spans="1:4" x14ac:dyDescent="0.25">
      <c r="A82" s="62">
        <v>45565</v>
      </c>
      <c r="B82" s="27" t="s">
        <v>33</v>
      </c>
      <c r="C82" s="27" t="s">
        <v>1043</v>
      </c>
      <c r="D82" s="63">
        <v>0</v>
      </c>
    </row>
    <row r="83" spans="1:4" x14ac:dyDescent="0.25">
      <c r="A83" s="62">
        <v>45596</v>
      </c>
      <c r="B83" s="27" t="s">
        <v>33</v>
      </c>
      <c r="C83" s="27" t="s">
        <v>1043</v>
      </c>
      <c r="D83" s="63">
        <v>0</v>
      </c>
    </row>
    <row r="84" spans="1:4" x14ac:dyDescent="0.25">
      <c r="A84" s="62">
        <v>45626</v>
      </c>
      <c r="B84" s="27" t="s">
        <v>33</v>
      </c>
      <c r="C84" s="27" t="s">
        <v>1043</v>
      </c>
      <c r="D84" s="63">
        <v>0</v>
      </c>
    </row>
    <row r="85" spans="1:4" x14ac:dyDescent="0.25">
      <c r="A85" s="62">
        <v>45657</v>
      </c>
      <c r="B85" s="27" t="s">
        <v>33</v>
      </c>
      <c r="C85" s="27" t="s">
        <v>1043</v>
      </c>
      <c r="D85" s="63">
        <v>0</v>
      </c>
    </row>
    <row r="86" spans="1:4" x14ac:dyDescent="0.25">
      <c r="A86" s="62">
        <v>45322</v>
      </c>
      <c r="B86" s="27" t="s">
        <v>25</v>
      </c>
      <c r="C86" s="27" t="s">
        <v>1049</v>
      </c>
      <c r="D86" s="63">
        <v>-174134.01200000002</v>
      </c>
    </row>
    <row r="87" spans="1:4" x14ac:dyDescent="0.25">
      <c r="A87" s="62">
        <v>45351</v>
      </c>
      <c r="B87" s="27" t="s">
        <v>25</v>
      </c>
      <c r="C87" s="27" t="s">
        <v>1049</v>
      </c>
      <c r="D87" s="63">
        <v>-392287.51199999993</v>
      </c>
    </row>
    <row r="88" spans="1:4" x14ac:dyDescent="0.25">
      <c r="A88" s="62">
        <v>45382</v>
      </c>
      <c r="B88" s="27" t="s">
        <v>25</v>
      </c>
      <c r="C88" s="27" t="s">
        <v>1049</v>
      </c>
      <c r="D88" s="63">
        <v>-475174.60199999996</v>
      </c>
    </row>
    <row r="89" spans="1:4" x14ac:dyDescent="0.25">
      <c r="A89" s="62">
        <v>45412</v>
      </c>
      <c r="B89" s="27" t="s">
        <v>25</v>
      </c>
      <c r="C89" s="27" t="s">
        <v>1049</v>
      </c>
      <c r="D89" s="63">
        <v>-502949.76199999999</v>
      </c>
    </row>
    <row r="90" spans="1:4" x14ac:dyDescent="0.25">
      <c r="A90" s="62">
        <v>45443</v>
      </c>
      <c r="B90" s="27" t="s">
        <v>25</v>
      </c>
      <c r="C90" s="27" t="s">
        <v>1049</v>
      </c>
      <c r="D90" s="63">
        <v>-539880.652</v>
      </c>
    </row>
    <row r="91" spans="1:4" x14ac:dyDescent="0.25">
      <c r="A91" s="62">
        <v>45473</v>
      </c>
      <c r="B91" s="27" t="s">
        <v>25</v>
      </c>
      <c r="C91" s="27" t="s">
        <v>1049</v>
      </c>
      <c r="D91" s="63">
        <v>-583818.20200000005</v>
      </c>
    </row>
    <row r="92" spans="1:4" x14ac:dyDescent="0.25">
      <c r="A92" s="62">
        <v>45504</v>
      </c>
      <c r="B92" s="27" t="s">
        <v>25</v>
      </c>
      <c r="C92" s="27" t="s">
        <v>1049</v>
      </c>
      <c r="D92" s="63">
        <v>-621818.20200000005</v>
      </c>
    </row>
    <row r="93" spans="1:4" x14ac:dyDescent="0.25">
      <c r="A93" s="62">
        <v>45535</v>
      </c>
      <c r="B93" s="27" t="s">
        <v>25</v>
      </c>
      <c r="C93" s="27" t="s">
        <v>1049</v>
      </c>
      <c r="D93" s="63">
        <v>-636818.20200000005</v>
      </c>
    </row>
    <row r="94" spans="1:4" x14ac:dyDescent="0.25">
      <c r="A94" s="62">
        <v>45565</v>
      </c>
      <c r="B94" s="27" t="s">
        <v>25</v>
      </c>
      <c r="C94" s="27" t="s">
        <v>1049</v>
      </c>
      <c r="D94" s="63">
        <v>-661818.20200000005</v>
      </c>
    </row>
    <row r="95" spans="1:4" x14ac:dyDescent="0.25">
      <c r="A95" s="62">
        <v>45596</v>
      </c>
      <c r="B95" s="27" t="s">
        <v>25</v>
      </c>
      <c r="C95" s="27" t="s">
        <v>1049</v>
      </c>
      <c r="D95" s="63">
        <v>-691818.20200000005</v>
      </c>
    </row>
    <row r="96" spans="1:4" x14ac:dyDescent="0.25">
      <c r="A96" s="62">
        <v>45626</v>
      </c>
      <c r="B96" s="27" t="s">
        <v>25</v>
      </c>
      <c r="C96" s="27" t="s">
        <v>1049</v>
      </c>
      <c r="D96" s="63">
        <v>-729818.20200000005</v>
      </c>
    </row>
    <row r="97" spans="1:4" x14ac:dyDescent="0.25">
      <c r="A97" s="62">
        <v>45657</v>
      </c>
      <c r="B97" s="27" t="s">
        <v>25</v>
      </c>
      <c r="C97" s="27" t="s">
        <v>1049</v>
      </c>
      <c r="D97" s="63">
        <v>-776818.20200000005</v>
      </c>
    </row>
    <row r="98" spans="1:4" x14ac:dyDescent="0.25">
      <c r="A98" s="62">
        <v>45322</v>
      </c>
      <c r="B98" s="27" t="s">
        <v>35</v>
      </c>
      <c r="C98" s="27" t="s">
        <v>1031</v>
      </c>
      <c r="D98" s="63">
        <v>357.78999999999996</v>
      </c>
    </row>
    <row r="99" spans="1:4" x14ac:dyDescent="0.25">
      <c r="A99" s="62">
        <v>45351</v>
      </c>
      <c r="B99" s="27" t="s">
        <v>35</v>
      </c>
      <c r="C99" s="27" t="s">
        <v>1031</v>
      </c>
      <c r="D99" s="63">
        <v>1555.55</v>
      </c>
    </row>
    <row r="100" spans="1:4" x14ac:dyDescent="0.25">
      <c r="A100" s="62">
        <v>45382</v>
      </c>
      <c r="B100" s="27" t="s">
        <v>35</v>
      </c>
      <c r="C100" s="27" t="s">
        <v>1031</v>
      </c>
      <c r="D100" s="63">
        <v>1555.55</v>
      </c>
    </row>
    <row r="101" spans="1:4" x14ac:dyDescent="0.25">
      <c r="A101" s="62">
        <v>45412</v>
      </c>
      <c r="B101" s="27" t="s">
        <v>35</v>
      </c>
      <c r="C101" s="27" t="s">
        <v>1031</v>
      </c>
      <c r="D101" s="63">
        <v>1555.55</v>
      </c>
    </row>
    <row r="102" spans="1:4" x14ac:dyDescent="0.25">
      <c r="A102" s="62">
        <v>45443</v>
      </c>
      <c r="B102" s="27" t="s">
        <v>35</v>
      </c>
      <c r="C102" s="27" t="s">
        <v>1031</v>
      </c>
      <c r="D102" s="63">
        <v>1555.55</v>
      </c>
    </row>
    <row r="103" spans="1:4" x14ac:dyDescent="0.25">
      <c r="A103" s="62">
        <v>45473</v>
      </c>
      <c r="B103" s="27" t="s">
        <v>35</v>
      </c>
      <c r="C103" s="27" t="s">
        <v>1031</v>
      </c>
      <c r="D103" s="63">
        <v>4325.74</v>
      </c>
    </row>
    <row r="104" spans="1:4" x14ac:dyDescent="0.25">
      <c r="A104" s="62">
        <v>45504</v>
      </c>
      <c r="B104" s="27" t="s">
        <v>35</v>
      </c>
      <c r="C104" s="27" t="s">
        <v>1031</v>
      </c>
      <c r="D104" s="63">
        <v>4325.74</v>
      </c>
    </row>
    <row r="105" spans="1:4" x14ac:dyDescent="0.25">
      <c r="A105" s="62">
        <v>45535</v>
      </c>
      <c r="B105" s="27" t="s">
        <v>35</v>
      </c>
      <c r="C105" s="27" t="s">
        <v>1031</v>
      </c>
      <c r="D105" s="63">
        <v>4325.74</v>
      </c>
    </row>
    <row r="106" spans="1:4" x14ac:dyDescent="0.25">
      <c r="A106" s="62">
        <v>45565</v>
      </c>
      <c r="B106" s="27" t="s">
        <v>35</v>
      </c>
      <c r="C106" s="27" t="s">
        <v>1031</v>
      </c>
      <c r="D106" s="63">
        <v>4325.74</v>
      </c>
    </row>
    <row r="107" spans="1:4" x14ac:dyDescent="0.25">
      <c r="A107" s="62">
        <v>45596</v>
      </c>
      <c r="B107" s="27" t="s">
        <v>35</v>
      </c>
      <c r="C107" s="27" t="s">
        <v>1031</v>
      </c>
      <c r="D107" s="63">
        <v>4325.74</v>
      </c>
    </row>
    <row r="108" spans="1:4" x14ac:dyDescent="0.25">
      <c r="A108" s="62">
        <v>45626</v>
      </c>
      <c r="B108" s="27" t="s">
        <v>35</v>
      </c>
      <c r="C108" s="27" t="s">
        <v>1031</v>
      </c>
      <c r="D108" s="63">
        <v>4325.74</v>
      </c>
    </row>
    <row r="109" spans="1:4" x14ac:dyDescent="0.25">
      <c r="A109" s="62">
        <v>45657</v>
      </c>
      <c r="B109" s="27" t="s">
        <v>35</v>
      </c>
      <c r="C109" s="27" t="s">
        <v>1031</v>
      </c>
      <c r="D109" s="63">
        <v>4325.74</v>
      </c>
    </row>
    <row r="110" spans="1:4" x14ac:dyDescent="0.25">
      <c r="A110" s="62">
        <v>45322</v>
      </c>
      <c r="B110" s="27" t="s">
        <v>1056</v>
      </c>
      <c r="C110" s="27" t="s">
        <v>1057</v>
      </c>
      <c r="D110" s="63">
        <v>147807.08286575333</v>
      </c>
    </row>
    <row r="111" spans="1:4" x14ac:dyDescent="0.25">
      <c r="A111" s="62">
        <v>45351</v>
      </c>
      <c r="B111" s="27" t="s">
        <v>1056</v>
      </c>
      <c r="C111" s="27" t="s">
        <v>1057</v>
      </c>
      <c r="D111" s="63">
        <v>248372.08933698619</v>
      </c>
    </row>
    <row r="112" spans="1:4" x14ac:dyDescent="0.25">
      <c r="A112" s="62">
        <v>45382</v>
      </c>
      <c r="B112" s="27" t="s">
        <v>1056</v>
      </c>
      <c r="C112" s="27" t="s">
        <v>1057</v>
      </c>
      <c r="D112" s="63">
        <v>166932.99628493132</v>
      </c>
    </row>
    <row r="113" spans="1:4" x14ac:dyDescent="0.25">
      <c r="A113" s="62">
        <v>45412</v>
      </c>
      <c r="B113" s="27" t="s">
        <v>1056</v>
      </c>
      <c r="C113" s="27" t="s">
        <v>1057</v>
      </c>
      <c r="D113" s="63">
        <v>430508.25481643825</v>
      </c>
    </row>
    <row r="114" spans="1:4" x14ac:dyDescent="0.25">
      <c r="A114" s="62">
        <v>45443</v>
      </c>
      <c r="B114" s="27" t="s">
        <v>1056</v>
      </c>
      <c r="C114" s="27" t="s">
        <v>1057</v>
      </c>
      <c r="D114" s="63">
        <v>364457.4554739726</v>
      </c>
    </row>
    <row r="115" spans="1:4" x14ac:dyDescent="0.25">
      <c r="A115" s="62">
        <v>45473</v>
      </c>
      <c r="B115" s="27" t="s">
        <v>1056</v>
      </c>
      <c r="C115" s="27" t="s">
        <v>1057</v>
      </c>
      <c r="D115" s="63">
        <v>415878.5667123287</v>
      </c>
    </row>
    <row r="116" spans="1:4" x14ac:dyDescent="0.25">
      <c r="A116" s="62">
        <v>45504</v>
      </c>
      <c r="B116" s="27" t="s">
        <v>1056</v>
      </c>
      <c r="C116" s="27" t="s">
        <v>1057</v>
      </c>
      <c r="D116" s="63">
        <v>306658.47000000009</v>
      </c>
    </row>
    <row r="117" spans="1:4" x14ac:dyDescent="0.25">
      <c r="A117" s="62">
        <v>45535</v>
      </c>
      <c r="B117" s="27" t="s">
        <v>1056</v>
      </c>
      <c r="C117" s="27" t="s">
        <v>1057</v>
      </c>
      <c r="D117" s="63">
        <v>500552.49739726039</v>
      </c>
    </row>
    <row r="118" spans="1:4" x14ac:dyDescent="0.25">
      <c r="A118" s="62">
        <v>45565</v>
      </c>
      <c r="B118" s="27" t="s">
        <v>1056</v>
      </c>
      <c r="C118" s="27" t="s">
        <v>1057</v>
      </c>
      <c r="D118" s="63">
        <v>167248.71657534258</v>
      </c>
    </row>
    <row r="119" spans="1:4" x14ac:dyDescent="0.25">
      <c r="A119" s="62">
        <v>45596</v>
      </c>
      <c r="B119" s="27" t="s">
        <v>1056</v>
      </c>
      <c r="C119" s="27" t="s">
        <v>1057</v>
      </c>
      <c r="D119" s="63">
        <v>-75221.639589041006</v>
      </c>
    </row>
    <row r="120" spans="1:4" x14ac:dyDescent="0.25">
      <c r="A120" s="62">
        <v>45626</v>
      </c>
      <c r="B120" s="27" t="s">
        <v>1056</v>
      </c>
      <c r="C120" s="27" t="s">
        <v>1057</v>
      </c>
      <c r="D120" s="63">
        <v>394334.74397260288</v>
      </c>
    </row>
    <row r="121" spans="1:4" x14ac:dyDescent="0.25">
      <c r="A121" s="62">
        <v>45657</v>
      </c>
      <c r="B121" s="27" t="s">
        <v>1056</v>
      </c>
      <c r="C121" s="27" t="s">
        <v>1057</v>
      </c>
      <c r="D121" s="63">
        <v>140252.66178082203</v>
      </c>
    </row>
    <row r="122" spans="1:4" x14ac:dyDescent="0.25">
      <c r="A122" s="62">
        <v>45322</v>
      </c>
      <c r="B122" s="27" t="s">
        <v>1084</v>
      </c>
      <c r="C122" s="27" t="s">
        <v>1085</v>
      </c>
      <c r="D122" s="63">
        <v>-117899.08</v>
      </c>
    </row>
    <row r="123" spans="1:4" x14ac:dyDescent="0.25">
      <c r="A123" s="62">
        <v>45351</v>
      </c>
      <c r="B123" s="27" t="s">
        <v>1084</v>
      </c>
      <c r="C123" s="27" t="s">
        <v>1085</v>
      </c>
      <c r="D123" s="63">
        <v>46379.37000000001</v>
      </c>
    </row>
    <row r="124" spans="1:4" x14ac:dyDescent="0.25">
      <c r="A124" s="62">
        <v>45382</v>
      </c>
      <c r="B124" s="27" t="s">
        <v>1084</v>
      </c>
      <c r="C124" s="27" t="s">
        <v>1085</v>
      </c>
      <c r="D124" s="63">
        <v>-7370.9199999999837</v>
      </c>
    </row>
    <row r="125" spans="1:4" x14ac:dyDescent="0.25">
      <c r="A125" s="62">
        <v>45412</v>
      </c>
      <c r="B125" s="27" t="s">
        <v>1084</v>
      </c>
      <c r="C125" s="27" t="s">
        <v>1085</v>
      </c>
      <c r="D125" s="63">
        <v>-26829.506666666653</v>
      </c>
    </row>
    <row r="126" spans="1:4" x14ac:dyDescent="0.25">
      <c r="A126" s="62">
        <v>45443</v>
      </c>
      <c r="B126" s="27" t="s">
        <v>1084</v>
      </c>
      <c r="C126" s="27" t="s">
        <v>1085</v>
      </c>
      <c r="D126" s="63">
        <v>-77738.421666666647</v>
      </c>
    </row>
    <row r="127" spans="1:4" x14ac:dyDescent="0.25">
      <c r="A127" s="62">
        <v>45473</v>
      </c>
      <c r="B127" s="27" t="s">
        <v>1084</v>
      </c>
      <c r="C127" s="27" t="s">
        <v>1085</v>
      </c>
      <c r="D127" s="63">
        <v>-441911.72</v>
      </c>
    </row>
    <row r="128" spans="1:4" x14ac:dyDescent="0.25">
      <c r="A128" s="62">
        <v>45504</v>
      </c>
      <c r="B128" s="27" t="s">
        <v>1084</v>
      </c>
      <c r="C128" s="27" t="s">
        <v>1085</v>
      </c>
      <c r="D128" s="63">
        <v>-452052.72</v>
      </c>
    </row>
    <row r="129" spans="1:4" x14ac:dyDescent="0.25">
      <c r="A129" s="62">
        <v>45535</v>
      </c>
      <c r="B129" s="27" t="s">
        <v>1084</v>
      </c>
      <c r="C129" s="27" t="s">
        <v>1085</v>
      </c>
      <c r="D129" s="63">
        <v>-504552.72</v>
      </c>
    </row>
    <row r="130" spans="1:4" x14ac:dyDescent="0.25">
      <c r="A130" s="62">
        <v>45565</v>
      </c>
      <c r="B130" s="27" t="s">
        <v>1084</v>
      </c>
      <c r="C130" s="27" t="s">
        <v>1085</v>
      </c>
      <c r="D130" s="63">
        <v>-534552.72</v>
      </c>
    </row>
    <row r="131" spans="1:4" x14ac:dyDescent="0.25">
      <c r="A131" s="62">
        <v>45596</v>
      </c>
      <c r="B131" s="27" t="s">
        <v>1084</v>
      </c>
      <c r="C131" s="27" t="s">
        <v>1085</v>
      </c>
      <c r="D131" s="63">
        <v>-649552.72</v>
      </c>
    </row>
    <row r="132" spans="1:4" x14ac:dyDescent="0.25">
      <c r="A132" s="62">
        <v>45626</v>
      </c>
      <c r="B132" s="27" t="s">
        <v>1084</v>
      </c>
      <c r="C132" s="27" t="s">
        <v>1085</v>
      </c>
      <c r="D132" s="63">
        <v>-674552.72</v>
      </c>
    </row>
    <row r="133" spans="1:4" x14ac:dyDescent="0.25">
      <c r="A133" s="62">
        <v>45657</v>
      </c>
      <c r="B133" s="27" t="s">
        <v>1084</v>
      </c>
      <c r="C133" s="27" t="s">
        <v>1085</v>
      </c>
      <c r="D133" s="63">
        <v>-767193.72</v>
      </c>
    </row>
    <row r="134" spans="1:4" x14ac:dyDescent="0.25">
      <c r="A134" s="62">
        <v>45322</v>
      </c>
      <c r="B134" s="27" t="s">
        <v>1089</v>
      </c>
      <c r="C134" s="27" t="s">
        <v>1090</v>
      </c>
      <c r="D134" s="63">
        <v>-49833.3</v>
      </c>
    </row>
    <row r="135" spans="1:4" x14ac:dyDescent="0.25">
      <c r="A135" s="62">
        <v>45351</v>
      </c>
      <c r="B135" s="27" t="s">
        <v>1089</v>
      </c>
      <c r="C135" s="27" t="s">
        <v>1090</v>
      </c>
      <c r="D135" s="63">
        <v>-82235.06</v>
      </c>
    </row>
    <row r="136" spans="1:4" x14ac:dyDescent="0.25">
      <c r="A136" s="62">
        <v>45382</v>
      </c>
      <c r="B136" s="27" t="s">
        <v>1089</v>
      </c>
      <c r="C136" s="27" t="s">
        <v>1090</v>
      </c>
      <c r="D136" s="63">
        <v>-53005.72</v>
      </c>
    </row>
    <row r="137" spans="1:4" x14ac:dyDescent="0.25">
      <c r="A137" s="62">
        <v>45412</v>
      </c>
      <c r="B137" s="27" t="s">
        <v>1089</v>
      </c>
      <c r="C137" s="27" t="s">
        <v>1090</v>
      </c>
      <c r="D137" s="63">
        <v>-54005.72</v>
      </c>
    </row>
    <row r="138" spans="1:4" x14ac:dyDescent="0.25">
      <c r="A138" s="62">
        <v>45443</v>
      </c>
      <c r="B138" s="27" t="s">
        <v>1089</v>
      </c>
      <c r="C138" s="27" t="s">
        <v>1090</v>
      </c>
      <c r="D138" s="63">
        <v>-54005.72</v>
      </c>
    </row>
    <row r="139" spans="1:4" x14ac:dyDescent="0.25">
      <c r="A139" s="62">
        <v>45473</v>
      </c>
      <c r="B139" s="27" t="s">
        <v>1089</v>
      </c>
      <c r="C139" s="27" t="s">
        <v>1090</v>
      </c>
      <c r="D139" s="63">
        <v>-56505.72</v>
      </c>
    </row>
    <row r="140" spans="1:4" x14ac:dyDescent="0.25">
      <c r="A140" s="62">
        <v>45504</v>
      </c>
      <c r="B140" s="27" t="s">
        <v>1089</v>
      </c>
      <c r="C140" s="27" t="s">
        <v>1090</v>
      </c>
      <c r="D140" s="63">
        <v>-56505.72</v>
      </c>
    </row>
    <row r="141" spans="1:4" x14ac:dyDescent="0.25">
      <c r="A141" s="62">
        <v>45535</v>
      </c>
      <c r="B141" s="27" t="s">
        <v>1089</v>
      </c>
      <c r="C141" s="27" t="s">
        <v>1090</v>
      </c>
      <c r="D141" s="63">
        <v>-56505.72</v>
      </c>
    </row>
    <row r="142" spans="1:4" x14ac:dyDescent="0.25">
      <c r="A142" s="62">
        <v>45565</v>
      </c>
      <c r="B142" s="27" t="s">
        <v>1089</v>
      </c>
      <c r="C142" s="27" t="s">
        <v>1090</v>
      </c>
      <c r="D142" s="63">
        <v>-56505.72</v>
      </c>
    </row>
    <row r="143" spans="1:4" x14ac:dyDescent="0.25">
      <c r="A143" s="62">
        <v>45596</v>
      </c>
      <c r="B143" s="27" t="s">
        <v>1089</v>
      </c>
      <c r="C143" s="27" t="s">
        <v>1090</v>
      </c>
      <c r="D143" s="63">
        <v>-56505.72</v>
      </c>
    </row>
    <row r="144" spans="1:4" x14ac:dyDescent="0.25">
      <c r="A144" s="62">
        <v>45626</v>
      </c>
      <c r="B144" s="27" t="s">
        <v>1089</v>
      </c>
      <c r="C144" s="27" t="s">
        <v>1090</v>
      </c>
      <c r="D144" s="63">
        <v>-56505.72</v>
      </c>
    </row>
    <row r="145" spans="1:4" x14ac:dyDescent="0.25">
      <c r="A145" s="62">
        <v>45657</v>
      </c>
      <c r="B145" s="27" t="s">
        <v>1089</v>
      </c>
      <c r="C145" s="27" t="s">
        <v>1090</v>
      </c>
      <c r="D145" s="63">
        <v>-56505.72</v>
      </c>
    </row>
    <row r="146" spans="1:4" x14ac:dyDescent="0.25">
      <c r="A146" s="62">
        <v>45322</v>
      </c>
      <c r="B146" s="27" t="s">
        <v>1283</v>
      </c>
      <c r="C146" s="27" t="s">
        <v>1284</v>
      </c>
      <c r="D146" s="63">
        <v>-4038.17</v>
      </c>
    </row>
    <row r="147" spans="1:4" x14ac:dyDescent="0.25">
      <c r="A147" s="62">
        <v>45351</v>
      </c>
      <c r="B147" s="27" t="s">
        <v>1283</v>
      </c>
      <c r="C147" s="27" t="s">
        <v>1284</v>
      </c>
      <c r="D147" s="63">
        <v>-4038.17</v>
      </c>
    </row>
    <row r="148" spans="1:4" x14ac:dyDescent="0.25">
      <c r="A148" s="62">
        <v>45382</v>
      </c>
      <c r="B148" s="27" t="s">
        <v>1283</v>
      </c>
      <c r="C148" s="27" t="s">
        <v>1284</v>
      </c>
      <c r="D148" s="63">
        <v>-4038.17</v>
      </c>
    </row>
    <row r="149" spans="1:4" x14ac:dyDescent="0.25">
      <c r="A149" s="62">
        <v>45412</v>
      </c>
      <c r="B149" s="27" t="s">
        <v>1283</v>
      </c>
      <c r="C149" s="27" t="s">
        <v>1284</v>
      </c>
      <c r="D149" s="63">
        <v>-4038.17</v>
      </c>
    </row>
    <row r="150" spans="1:4" x14ac:dyDescent="0.25">
      <c r="A150" s="62">
        <v>45443</v>
      </c>
      <c r="B150" s="27" t="s">
        <v>1283</v>
      </c>
      <c r="C150" s="27" t="s">
        <v>1284</v>
      </c>
      <c r="D150" s="63">
        <v>-4038.17</v>
      </c>
    </row>
    <row r="151" spans="1:4" x14ac:dyDescent="0.25">
      <c r="A151" s="62">
        <v>45473</v>
      </c>
      <c r="B151" s="27" t="s">
        <v>1283</v>
      </c>
      <c r="C151" s="27" t="s">
        <v>1284</v>
      </c>
      <c r="D151" s="63">
        <v>-4038.17</v>
      </c>
    </row>
    <row r="152" spans="1:4" x14ac:dyDescent="0.25">
      <c r="A152" s="62">
        <v>45504</v>
      </c>
      <c r="B152" s="27" t="s">
        <v>1283</v>
      </c>
      <c r="C152" s="27" t="s">
        <v>1284</v>
      </c>
      <c r="D152" s="63">
        <v>-4038.17</v>
      </c>
    </row>
    <row r="153" spans="1:4" x14ac:dyDescent="0.25">
      <c r="A153" s="62">
        <v>45535</v>
      </c>
      <c r="B153" s="27" t="s">
        <v>1283</v>
      </c>
      <c r="C153" s="27" t="s">
        <v>1284</v>
      </c>
      <c r="D153" s="63">
        <v>-4038.17</v>
      </c>
    </row>
    <row r="154" spans="1:4" x14ac:dyDescent="0.25">
      <c r="A154" s="62">
        <v>45565</v>
      </c>
      <c r="B154" s="27" t="s">
        <v>1283</v>
      </c>
      <c r="C154" s="27" t="s">
        <v>1284</v>
      </c>
      <c r="D154" s="63">
        <v>-4038.17</v>
      </c>
    </row>
    <row r="155" spans="1:4" x14ac:dyDescent="0.25">
      <c r="A155" s="62">
        <v>45596</v>
      </c>
      <c r="B155" s="27" t="s">
        <v>1283</v>
      </c>
      <c r="C155" s="27" t="s">
        <v>1284</v>
      </c>
      <c r="D155" s="63">
        <v>-4038.17</v>
      </c>
    </row>
    <row r="156" spans="1:4" x14ac:dyDescent="0.25">
      <c r="A156" s="62">
        <v>45626</v>
      </c>
      <c r="B156" s="27" t="s">
        <v>1283</v>
      </c>
      <c r="C156" s="27" t="s">
        <v>1284</v>
      </c>
      <c r="D156" s="63">
        <v>-4038.17</v>
      </c>
    </row>
    <row r="157" spans="1:4" x14ac:dyDescent="0.25">
      <c r="A157" s="62">
        <v>45657</v>
      </c>
      <c r="B157" s="27" t="s">
        <v>1283</v>
      </c>
      <c r="C157" s="27" t="s">
        <v>1284</v>
      </c>
      <c r="D157" s="63">
        <v>-4038.17</v>
      </c>
    </row>
    <row r="158" spans="1:4" x14ac:dyDescent="0.25">
      <c r="A158" s="62">
        <v>45322</v>
      </c>
      <c r="B158" s="27" t="s">
        <v>1478</v>
      </c>
      <c r="C158" s="27" t="s">
        <v>1475</v>
      </c>
      <c r="D158" s="63">
        <v>0</v>
      </c>
    </row>
    <row r="159" spans="1:4" x14ac:dyDescent="0.25">
      <c r="A159" s="62">
        <v>45351</v>
      </c>
      <c r="B159" s="27" t="s">
        <v>1478</v>
      </c>
      <c r="C159" s="27" t="s">
        <v>1475</v>
      </c>
      <c r="D159" s="63">
        <v>0</v>
      </c>
    </row>
    <row r="160" spans="1:4" x14ac:dyDescent="0.25">
      <c r="A160" s="62">
        <v>45382</v>
      </c>
      <c r="B160" s="27" t="s">
        <v>1478</v>
      </c>
      <c r="C160" s="27" t="s">
        <v>1475</v>
      </c>
      <c r="D160" s="63">
        <v>0</v>
      </c>
    </row>
    <row r="161" spans="1:4" x14ac:dyDescent="0.25">
      <c r="A161" s="62">
        <v>45412</v>
      </c>
      <c r="B161" s="27" t="s">
        <v>1478</v>
      </c>
      <c r="C161" s="27" t="s">
        <v>1475</v>
      </c>
      <c r="D161" s="63">
        <v>0</v>
      </c>
    </row>
    <row r="162" spans="1:4" x14ac:dyDescent="0.25">
      <c r="A162" s="62">
        <v>45443</v>
      </c>
      <c r="B162" s="27" t="s">
        <v>1478</v>
      </c>
      <c r="C162" s="27" t="s">
        <v>1475</v>
      </c>
      <c r="D162" s="63">
        <v>0</v>
      </c>
    </row>
    <row r="163" spans="1:4" x14ac:dyDescent="0.25">
      <c r="A163" s="62">
        <v>45473</v>
      </c>
      <c r="B163" s="27" t="s">
        <v>1478</v>
      </c>
      <c r="C163" s="27" t="s">
        <v>1475</v>
      </c>
      <c r="D163" s="63">
        <v>0</v>
      </c>
    </row>
    <row r="164" spans="1:4" x14ac:dyDescent="0.25">
      <c r="A164" s="62">
        <v>45504</v>
      </c>
      <c r="B164" s="27" t="s">
        <v>1478</v>
      </c>
      <c r="C164" s="27" t="s">
        <v>1475</v>
      </c>
      <c r="D164" s="63">
        <v>0</v>
      </c>
    </row>
    <row r="165" spans="1:4" x14ac:dyDescent="0.25">
      <c r="A165" s="62">
        <v>45535</v>
      </c>
      <c r="B165" s="27" t="s">
        <v>1478</v>
      </c>
      <c r="C165" s="27" t="s">
        <v>1475</v>
      </c>
      <c r="D165" s="63">
        <v>0</v>
      </c>
    </row>
    <row r="166" spans="1:4" x14ac:dyDescent="0.25">
      <c r="A166" s="62">
        <v>45565</v>
      </c>
      <c r="B166" s="27" t="s">
        <v>1478</v>
      </c>
      <c r="C166" s="27" t="s">
        <v>1475</v>
      </c>
      <c r="D166" s="63">
        <v>-1000</v>
      </c>
    </row>
    <row r="167" spans="1:4" x14ac:dyDescent="0.25">
      <c r="A167" s="62">
        <v>45596</v>
      </c>
      <c r="B167" s="27" t="s">
        <v>1478</v>
      </c>
      <c r="C167" s="27" t="s">
        <v>1475</v>
      </c>
      <c r="D167" s="63">
        <v>-18250</v>
      </c>
    </row>
    <row r="168" spans="1:4" x14ac:dyDescent="0.25">
      <c r="A168" s="62">
        <v>45626</v>
      </c>
      <c r="B168" s="27" t="s">
        <v>1478</v>
      </c>
      <c r="C168" s="27" t="s">
        <v>1475</v>
      </c>
      <c r="D168" s="63">
        <v>-18250</v>
      </c>
    </row>
    <row r="169" spans="1:4" x14ac:dyDescent="0.25">
      <c r="A169" s="62">
        <v>45657</v>
      </c>
      <c r="B169" s="27" t="s">
        <v>1478</v>
      </c>
      <c r="C169" s="27" t="s">
        <v>1475</v>
      </c>
      <c r="D169" s="63">
        <v>-18250</v>
      </c>
    </row>
    <row r="170" spans="1:4" x14ac:dyDescent="0.25">
      <c r="A170" s="62">
        <v>45322</v>
      </c>
      <c r="B170" s="27" t="s">
        <v>1425</v>
      </c>
      <c r="C170" s="27" t="s">
        <v>249</v>
      </c>
      <c r="D170" s="63">
        <v>0</v>
      </c>
    </row>
    <row r="171" spans="1:4" x14ac:dyDescent="0.25">
      <c r="A171" s="62">
        <v>45351</v>
      </c>
      <c r="B171" s="27" t="s">
        <v>1425</v>
      </c>
      <c r="C171" s="27" t="s">
        <v>249</v>
      </c>
      <c r="D171" s="63">
        <v>0</v>
      </c>
    </row>
    <row r="172" spans="1:4" x14ac:dyDescent="0.25">
      <c r="A172" s="62">
        <v>45382</v>
      </c>
      <c r="B172" s="27" t="s">
        <v>1425</v>
      </c>
      <c r="C172" s="27" t="s">
        <v>249</v>
      </c>
      <c r="D172" s="63">
        <v>0</v>
      </c>
    </row>
    <row r="173" spans="1:4" x14ac:dyDescent="0.25">
      <c r="A173" s="62">
        <v>45412</v>
      </c>
      <c r="B173" s="27" t="s">
        <v>1425</v>
      </c>
      <c r="C173" s="27" t="s">
        <v>249</v>
      </c>
      <c r="D173" s="63">
        <v>0</v>
      </c>
    </row>
    <row r="174" spans="1:4" x14ac:dyDescent="0.25">
      <c r="A174" s="62">
        <v>45443</v>
      </c>
      <c r="B174" s="27" t="s">
        <v>1425</v>
      </c>
      <c r="C174" s="27" t="s">
        <v>249</v>
      </c>
      <c r="D174" s="63">
        <v>0</v>
      </c>
    </row>
    <row r="175" spans="1:4" x14ac:dyDescent="0.25">
      <c r="A175" s="62">
        <v>45473</v>
      </c>
      <c r="B175" s="27" t="s">
        <v>1425</v>
      </c>
      <c r="C175" s="27" t="s">
        <v>249</v>
      </c>
      <c r="D175" s="63">
        <v>0</v>
      </c>
    </row>
    <row r="176" spans="1:4" x14ac:dyDescent="0.25">
      <c r="A176" s="62">
        <v>45504</v>
      </c>
      <c r="B176" s="27" t="s">
        <v>1425</v>
      </c>
      <c r="C176" s="27" t="s">
        <v>249</v>
      </c>
      <c r="D176" s="63">
        <v>25000</v>
      </c>
    </row>
    <row r="177" spans="1:4" x14ac:dyDescent="0.25">
      <c r="A177" s="62">
        <v>45535</v>
      </c>
      <c r="B177" s="27" t="s">
        <v>1425</v>
      </c>
      <c r="C177" s="27" t="s">
        <v>249</v>
      </c>
      <c r="D177" s="63">
        <v>50000</v>
      </c>
    </row>
    <row r="178" spans="1:4" x14ac:dyDescent="0.25">
      <c r="A178" s="62">
        <v>45565</v>
      </c>
      <c r="B178" s="27" t="s">
        <v>1425</v>
      </c>
      <c r="C178" s="27" t="s">
        <v>249</v>
      </c>
      <c r="D178" s="63">
        <v>75000</v>
      </c>
    </row>
    <row r="179" spans="1:4" x14ac:dyDescent="0.25">
      <c r="A179" s="62">
        <v>45596</v>
      </c>
      <c r="B179" s="27" t="s">
        <v>1425</v>
      </c>
      <c r="C179" s="27" t="s">
        <v>249</v>
      </c>
      <c r="D179" s="63">
        <v>100000</v>
      </c>
    </row>
    <row r="180" spans="1:4" x14ac:dyDescent="0.25">
      <c r="A180" s="62">
        <v>45626</v>
      </c>
      <c r="B180" s="27" t="s">
        <v>1425</v>
      </c>
      <c r="C180" s="27" t="s">
        <v>249</v>
      </c>
      <c r="D180" s="63">
        <v>125000</v>
      </c>
    </row>
    <row r="181" spans="1:4" x14ac:dyDescent="0.25">
      <c r="A181" s="62">
        <v>45657</v>
      </c>
      <c r="B181" s="27" t="s">
        <v>1425</v>
      </c>
      <c r="C181" s="27" t="s">
        <v>249</v>
      </c>
      <c r="D181" s="63">
        <v>150000</v>
      </c>
    </row>
    <row r="182" spans="1:4" x14ac:dyDescent="0.25">
      <c r="A182" s="62">
        <v>45322</v>
      </c>
      <c r="B182" s="27" t="s">
        <v>1425</v>
      </c>
      <c r="C182" s="27" t="s">
        <v>249</v>
      </c>
      <c r="D182" s="63">
        <v>0</v>
      </c>
    </row>
    <row r="183" spans="1:4" x14ac:dyDescent="0.25">
      <c r="A183" s="62">
        <v>45351</v>
      </c>
      <c r="B183" s="27" t="s">
        <v>1425</v>
      </c>
      <c r="C183" s="27" t="s">
        <v>249</v>
      </c>
      <c r="D183" s="63">
        <v>0</v>
      </c>
    </row>
    <row r="184" spans="1:4" x14ac:dyDescent="0.25">
      <c r="A184" s="62">
        <v>45382</v>
      </c>
      <c r="B184" s="27" t="s">
        <v>1425</v>
      </c>
      <c r="C184" s="27" t="s">
        <v>249</v>
      </c>
      <c r="D184" s="63">
        <v>0</v>
      </c>
    </row>
    <row r="185" spans="1:4" x14ac:dyDescent="0.25">
      <c r="A185" s="62">
        <v>45412</v>
      </c>
      <c r="B185" s="27" t="s">
        <v>1425</v>
      </c>
      <c r="C185" s="27" t="s">
        <v>249</v>
      </c>
      <c r="D185" s="63">
        <v>0</v>
      </c>
    </row>
    <row r="186" spans="1:4" x14ac:dyDescent="0.25">
      <c r="A186" s="62">
        <v>45443</v>
      </c>
      <c r="B186" s="27" t="s">
        <v>1425</v>
      </c>
      <c r="C186" s="27" t="s">
        <v>249</v>
      </c>
      <c r="D186" s="63">
        <v>0</v>
      </c>
    </row>
    <row r="187" spans="1:4" x14ac:dyDescent="0.25">
      <c r="A187" s="62">
        <v>45473</v>
      </c>
      <c r="B187" s="27" t="s">
        <v>1425</v>
      </c>
      <c r="C187" s="27" t="s">
        <v>249</v>
      </c>
      <c r="D187" s="63">
        <v>0</v>
      </c>
    </row>
    <row r="188" spans="1:4" x14ac:dyDescent="0.25">
      <c r="A188" s="62">
        <v>45504</v>
      </c>
      <c r="B188" s="27" t="s">
        <v>1425</v>
      </c>
      <c r="C188" s="27" t="s">
        <v>249</v>
      </c>
      <c r="D188" s="63">
        <v>0</v>
      </c>
    </row>
    <row r="189" spans="1:4" x14ac:dyDescent="0.25">
      <c r="A189" s="62">
        <v>45535</v>
      </c>
      <c r="B189" s="27" t="s">
        <v>1425</v>
      </c>
      <c r="C189" s="27" t="s">
        <v>249</v>
      </c>
      <c r="D189" s="63">
        <v>0</v>
      </c>
    </row>
    <row r="190" spans="1:4" x14ac:dyDescent="0.25">
      <c r="A190" s="62">
        <v>45565</v>
      </c>
      <c r="B190" s="27" t="s">
        <v>1425</v>
      </c>
      <c r="C190" s="27" t="s">
        <v>249</v>
      </c>
      <c r="D190" s="63">
        <v>0</v>
      </c>
    </row>
    <row r="191" spans="1:4" x14ac:dyDescent="0.25">
      <c r="A191" s="62">
        <v>45596</v>
      </c>
      <c r="B191" s="27" t="s">
        <v>1425</v>
      </c>
      <c r="C191" s="27" t="s">
        <v>249</v>
      </c>
      <c r="D191" s="63">
        <v>0</v>
      </c>
    </row>
    <row r="192" spans="1:4" x14ac:dyDescent="0.25">
      <c r="A192" s="62">
        <v>45626</v>
      </c>
      <c r="B192" s="27" t="s">
        <v>1425</v>
      </c>
      <c r="C192" s="27" t="s">
        <v>249</v>
      </c>
      <c r="D192" s="63">
        <v>0</v>
      </c>
    </row>
    <row r="193" spans="1:4" x14ac:dyDescent="0.25">
      <c r="A193" s="62">
        <v>45657</v>
      </c>
      <c r="B193" s="27" t="s">
        <v>1425</v>
      </c>
      <c r="C193" s="27" t="s">
        <v>249</v>
      </c>
      <c r="D193" s="63">
        <v>-7860</v>
      </c>
    </row>
    <row r="194" spans="1:4" x14ac:dyDescent="0.25">
      <c r="A194" s="62">
        <v>45322</v>
      </c>
      <c r="B194" s="27" t="s">
        <v>565</v>
      </c>
      <c r="C194" s="27" t="s">
        <v>566</v>
      </c>
      <c r="D194" s="63">
        <v>31930.791383922482</v>
      </c>
    </row>
    <row r="195" spans="1:4" x14ac:dyDescent="0.25">
      <c r="A195" s="62">
        <v>45351</v>
      </c>
      <c r="B195" s="27" t="s">
        <v>565</v>
      </c>
      <c r="C195" s="27" t="s">
        <v>566</v>
      </c>
      <c r="D195" s="63">
        <v>78837.343836219312</v>
      </c>
    </row>
    <row r="196" spans="1:4" x14ac:dyDescent="0.25">
      <c r="A196" s="62">
        <v>45382</v>
      </c>
      <c r="B196" s="27" t="s">
        <v>565</v>
      </c>
      <c r="C196" s="27" t="s">
        <v>566</v>
      </c>
      <c r="D196" s="63">
        <v>127255.93692241229</v>
      </c>
    </row>
    <row r="197" spans="1:4" x14ac:dyDescent="0.25">
      <c r="A197" s="62">
        <v>45412</v>
      </c>
      <c r="B197" s="27" t="s">
        <v>565</v>
      </c>
      <c r="C197" s="27" t="s">
        <v>566</v>
      </c>
      <c r="D197" s="63">
        <v>129560.53982098034</v>
      </c>
    </row>
    <row r="198" spans="1:4" x14ac:dyDescent="0.25">
      <c r="A198" s="62">
        <v>45443</v>
      </c>
      <c r="B198" s="27" t="s">
        <v>565</v>
      </c>
      <c r="C198" s="27" t="s">
        <v>566</v>
      </c>
      <c r="D198" s="63">
        <v>130464.39338231618</v>
      </c>
    </row>
    <row r="199" spans="1:4" x14ac:dyDescent="0.25">
      <c r="A199" s="62">
        <v>45473</v>
      </c>
      <c r="B199" s="27" t="s">
        <v>565</v>
      </c>
      <c r="C199" s="27" t="s">
        <v>566</v>
      </c>
      <c r="D199" s="63">
        <v>172285.17299764266</v>
      </c>
    </row>
    <row r="200" spans="1:4" x14ac:dyDescent="0.25">
      <c r="A200" s="62">
        <v>45504</v>
      </c>
      <c r="B200" s="27" t="s">
        <v>565</v>
      </c>
      <c r="C200" s="27" t="s">
        <v>566</v>
      </c>
      <c r="D200" s="63">
        <v>263944.4584401084</v>
      </c>
    </row>
    <row r="201" spans="1:4" x14ac:dyDescent="0.25">
      <c r="A201" s="62">
        <v>45535</v>
      </c>
      <c r="B201" s="27" t="s">
        <v>565</v>
      </c>
      <c r="C201" s="27" t="s">
        <v>566</v>
      </c>
      <c r="D201" s="63">
        <v>251118.95239965635</v>
      </c>
    </row>
    <row r="202" spans="1:4" x14ac:dyDescent="0.25">
      <c r="A202" s="62">
        <v>45565</v>
      </c>
      <c r="B202" s="27" t="s">
        <v>565</v>
      </c>
      <c r="C202" s="27" t="s">
        <v>566</v>
      </c>
      <c r="D202" s="63">
        <v>413374.48700864991</v>
      </c>
    </row>
    <row r="203" spans="1:4" x14ac:dyDescent="0.25">
      <c r="A203" s="62">
        <v>45596</v>
      </c>
      <c r="B203" s="27" t="s">
        <v>565</v>
      </c>
      <c r="C203" s="27" t="s">
        <v>566</v>
      </c>
      <c r="D203" s="63">
        <v>607685.26690169051</v>
      </c>
    </row>
    <row r="204" spans="1:4" x14ac:dyDescent="0.25">
      <c r="A204" s="62">
        <v>45626</v>
      </c>
      <c r="B204" s="27" t="s">
        <v>565</v>
      </c>
      <c r="C204" s="27" t="s">
        <v>566</v>
      </c>
      <c r="D204" s="63">
        <v>566028.88576292398</v>
      </c>
    </row>
    <row r="205" spans="1:4" x14ac:dyDescent="0.25">
      <c r="A205" s="62">
        <v>45657</v>
      </c>
      <c r="B205" s="27" t="s">
        <v>565</v>
      </c>
      <c r="C205" s="27" t="s">
        <v>566</v>
      </c>
      <c r="D205" s="63">
        <v>722475.64681910677</v>
      </c>
    </row>
    <row r="206" spans="1:4" x14ac:dyDescent="0.25">
      <c r="A206" s="62">
        <v>45322</v>
      </c>
      <c r="B206" s="27" t="s">
        <v>1058</v>
      </c>
      <c r="C206" s="27" t="s">
        <v>1059</v>
      </c>
      <c r="D206" s="63">
        <v>-19880.490000000049</v>
      </c>
    </row>
    <row r="207" spans="1:4" x14ac:dyDescent="0.25">
      <c r="A207" s="62">
        <v>45351</v>
      </c>
      <c r="B207" s="27" t="s">
        <v>1058</v>
      </c>
      <c r="C207" s="27" t="s">
        <v>1059</v>
      </c>
      <c r="D207" s="63">
        <v>-51997.070000000007</v>
      </c>
    </row>
    <row r="208" spans="1:4" x14ac:dyDescent="0.25">
      <c r="A208" s="62">
        <v>45382</v>
      </c>
      <c r="B208" s="27" t="s">
        <v>1058</v>
      </c>
      <c r="C208" s="27" t="s">
        <v>1059</v>
      </c>
      <c r="D208" s="63">
        <v>-86265.47000000003</v>
      </c>
    </row>
    <row r="209" spans="1:4" x14ac:dyDescent="0.25">
      <c r="A209" s="62">
        <v>45412</v>
      </c>
      <c r="B209" s="27" t="s">
        <v>1058</v>
      </c>
      <c r="C209" s="27" t="s">
        <v>1059</v>
      </c>
      <c r="D209" s="63">
        <v>-72108.000000000058</v>
      </c>
    </row>
    <row r="210" spans="1:4" x14ac:dyDescent="0.25">
      <c r="A210" s="62">
        <v>45443</v>
      </c>
      <c r="B210" s="27" t="s">
        <v>1058</v>
      </c>
      <c r="C210" s="27" t="s">
        <v>1059</v>
      </c>
      <c r="D210" s="63">
        <v>-57916.240000000049</v>
      </c>
    </row>
    <row r="211" spans="1:4" x14ac:dyDescent="0.25">
      <c r="A211" s="62">
        <v>45473</v>
      </c>
      <c r="B211" s="27" t="s">
        <v>1058</v>
      </c>
      <c r="C211" s="27" t="s">
        <v>1059</v>
      </c>
      <c r="D211" s="63">
        <v>-81063.350000000035</v>
      </c>
    </row>
    <row r="212" spans="1:4" x14ac:dyDescent="0.25">
      <c r="A212" s="62">
        <v>45504</v>
      </c>
      <c r="B212" s="27" t="s">
        <v>1058</v>
      </c>
      <c r="C212" s="27" t="s">
        <v>1059</v>
      </c>
      <c r="D212" s="63">
        <v>-75520.016100000066</v>
      </c>
    </row>
    <row r="213" spans="1:4" x14ac:dyDescent="0.25">
      <c r="A213" s="62">
        <v>45535</v>
      </c>
      <c r="B213" s="27" t="s">
        <v>1058</v>
      </c>
      <c r="C213" s="27" t="s">
        <v>1059</v>
      </c>
      <c r="D213" s="63">
        <v>-70032.115539000079</v>
      </c>
    </row>
    <row r="214" spans="1:4" x14ac:dyDescent="0.25">
      <c r="A214" s="62">
        <v>45565</v>
      </c>
      <c r="B214" s="27" t="s">
        <v>1058</v>
      </c>
      <c r="C214" s="27" t="s">
        <v>1059</v>
      </c>
      <c r="D214" s="63">
        <v>-64599.093983610102</v>
      </c>
    </row>
    <row r="215" spans="1:4" x14ac:dyDescent="0.25">
      <c r="A215" s="62">
        <v>45596</v>
      </c>
      <c r="B215" s="27" t="s">
        <v>1058</v>
      </c>
      <c r="C215" s="27" t="s">
        <v>1059</v>
      </c>
      <c r="D215" s="63">
        <v>-59220.402643773996</v>
      </c>
    </row>
    <row r="216" spans="1:4" x14ac:dyDescent="0.25">
      <c r="A216" s="62">
        <v>45626</v>
      </c>
      <c r="B216" s="27" t="s">
        <v>1058</v>
      </c>
      <c r="C216" s="27" t="s">
        <v>1059</v>
      </c>
      <c r="D216" s="63">
        <v>-53895.498217336193</v>
      </c>
    </row>
    <row r="217" spans="1:4" x14ac:dyDescent="0.25">
      <c r="A217" s="62">
        <v>45657</v>
      </c>
      <c r="B217" s="27" t="s">
        <v>1058</v>
      </c>
      <c r="C217" s="27" t="s">
        <v>1059</v>
      </c>
      <c r="D217" s="63">
        <v>-48623.842835162824</v>
      </c>
    </row>
    <row r="218" spans="1:4" x14ac:dyDescent="0.25">
      <c r="A218" s="62">
        <v>45322</v>
      </c>
      <c r="B218" s="27" t="s">
        <v>646</v>
      </c>
      <c r="C218" s="27" t="s">
        <v>647</v>
      </c>
      <c r="D218" s="63">
        <v>28968.880000000001</v>
      </c>
    </row>
    <row r="219" spans="1:4" x14ac:dyDescent="0.25">
      <c r="A219" s="62">
        <v>45351</v>
      </c>
      <c r="B219" s="27" t="s">
        <v>646</v>
      </c>
      <c r="C219" s="27" t="s">
        <v>647</v>
      </c>
      <c r="D219" s="63">
        <v>51186.2</v>
      </c>
    </row>
    <row r="220" spans="1:4" x14ac:dyDescent="0.25">
      <c r="A220" s="62">
        <v>45382</v>
      </c>
      <c r="B220" s="27" t="s">
        <v>646</v>
      </c>
      <c r="C220" s="27" t="s">
        <v>647</v>
      </c>
      <c r="D220" s="63">
        <v>114595.95999999999</v>
      </c>
    </row>
    <row r="221" spans="1:4" x14ac:dyDescent="0.25">
      <c r="A221" s="62">
        <v>45412</v>
      </c>
      <c r="B221" s="27" t="s">
        <v>646</v>
      </c>
      <c r="C221" s="27" t="s">
        <v>647</v>
      </c>
      <c r="D221" s="63">
        <v>182481.53</v>
      </c>
    </row>
    <row r="222" spans="1:4" x14ac:dyDescent="0.25">
      <c r="A222" s="62">
        <v>45443</v>
      </c>
      <c r="B222" s="27" t="s">
        <v>646</v>
      </c>
      <c r="C222" s="27" t="s">
        <v>647</v>
      </c>
      <c r="D222" s="63">
        <v>203487.91</v>
      </c>
    </row>
    <row r="223" spans="1:4" x14ac:dyDescent="0.25">
      <c r="A223" s="62">
        <v>45473</v>
      </c>
      <c r="B223" s="27" t="s">
        <v>646</v>
      </c>
      <c r="C223" s="27" t="s">
        <v>647</v>
      </c>
      <c r="D223" s="63">
        <v>210877.5</v>
      </c>
    </row>
    <row r="224" spans="1:4" x14ac:dyDescent="0.25">
      <c r="A224" s="62">
        <v>45504</v>
      </c>
      <c r="B224" s="27" t="s">
        <v>646</v>
      </c>
      <c r="C224" s="27" t="s">
        <v>647</v>
      </c>
      <c r="D224" s="63">
        <v>270877.5</v>
      </c>
    </row>
    <row r="225" spans="1:4" x14ac:dyDescent="0.25">
      <c r="A225" s="62">
        <v>45535</v>
      </c>
      <c r="B225" s="27" t="s">
        <v>646</v>
      </c>
      <c r="C225" s="27" t="s">
        <v>647</v>
      </c>
      <c r="D225" s="63">
        <v>330877.5</v>
      </c>
    </row>
    <row r="226" spans="1:4" x14ac:dyDescent="0.25">
      <c r="A226" s="62">
        <v>45565</v>
      </c>
      <c r="B226" s="27" t="s">
        <v>646</v>
      </c>
      <c r="C226" s="27" t="s">
        <v>647</v>
      </c>
      <c r="D226" s="63">
        <v>460877.5</v>
      </c>
    </row>
    <row r="227" spans="1:4" x14ac:dyDescent="0.25">
      <c r="A227" s="62">
        <v>45596</v>
      </c>
      <c r="B227" s="27" t="s">
        <v>646</v>
      </c>
      <c r="C227" s="27" t="s">
        <v>647</v>
      </c>
      <c r="D227" s="63">
        <v>520877.5</v>
      </c>
    </row>
    <row r="228" spans="1:4" x14ac:dyDescent="0.25">
      <c r="A228" s="62">
        <v>45626</v>
      </c>
      <c r="B228" s="27" t="s">
        <v>646</v>
      </c>
      <c r="C228" s="27" t="s">
        <v>647</v>
      </c>
      <c r="D228" s="63">
        <v>580877.5</v>
      </c>
    </row>
    <row r="229" spans="1:4" x14ac:dyDescent="0.25">
      <c r="A229" s="62">
        <v>45657</v>
      </c>
      <c r="B229" s="27" t="s">
        <v>646</v>
      </c>
      <c r="C229" s="27" t="s">
        <v>647</v>
      </c>
      <c r="D229" s="63">
        <v>640877.5</v>
      </c>
    </row>
    <row r="230" spans="1:4" x14ac:dyDescent="0.25">
      <c r="A230" s="62">
        <v>45322</v>
      </c>
      <c r="B230" s="27" t="s">
        <v>627</v>
      </c>
      <c r="C230" s="27" t="s">
        <v>628</v>
      </c>
      <c r="D230" s="63">
        <v>21329.86</v>
      </c>
    </row>
    <row r="231" spans="1:4" x14ac:dyDescent="0.25">
      <c r="A231" s="62">
        <v>45351</v>
      </c>
      <c r="B231" s="27" t="s">
        <v>627</v>
      </c>
      <c r="C231" s="27" t="s">
        <v>628</v>
      </c>
      <c r="D231" s="63">
        <v>42819.290000000008</v>
      </c>
    </row>
    <row r="232" spans="1:4" x14ac:dyDescent="0.25">
      <c r="A232" s="62">
        <v>45382</v>
      </c>
      <c r="B232" s="27" t="s">
        <v>627</v>
      </c>
      <c r="C232" s="27" t="s">
        <v>628</v>
      </c>
      <c r="D232" s="63">
        <v>55772.140000000007</v>
      </c>
    </row>
    <row r="233" spans="1:4" x14ac:dyDescent="0.25">
      <c r="A233" s="62">
        <v>45412</v>
      </c>
      <c r="B233" s="27" t="s">
        <v>627</v>
      </c>
      <c r="C233" s="27" t="s">
        <v>628</v>
      </c>
      <c r="D233" s="63">
        <v>88281.05</v>
      </c>
    </row>
    <row r="234" spans="1:4" x14ac:dyDescent="0.25">
      <c r="A234" s="62">
        <v>45443</v>
      </c>
      <c r="B234" s="27" t="s">
        <v>627</v>
      </c>
      <c r="C234" s="27" t="s">
        <v>628</v>
      </c>
      <c r="D234" s="63">
        <v>106109.56</v>
      </c>
    </row>
    <row r="235" spans="1:4" x14ac:dyDescent="0.25">
      <c r="A235" s="62">
        <v>45473</v>
      </c>
      <c r="B235" s="27" t="s">
        <v>627</v>
      </c>
      <c r="C235" s="27" t="s">
        <v>628</v>
      </c>
      <c r="D235" s="63">
        <v>117006.68</v>
      </c>
    </row>
    <row r="236" spans="1:4" x14ac:dyDescent="0.25">
      <c r="A236" s="62">
        <v>45504</v>
      </c>
      <c r="B236" s="27" t="s">
        <v>627</v>
      </c>
      <c r="C236" s="27" t="s">
        <v>628</v>
      </c>
      <c r="D236" s="63">
        <v>117006.68</v>
      </c>
    </row>
    <row r="237" spans="1:4" x14ac:dyDescent="0.25">
      <c r="A237" s="62">
        <v>45535</v>
      </c>
      <c r="B237" s="27" t="s">
        <v>627</v>
      </c>
      <c r="C237" s="27" t="s">
        <v>628</v>
      </c>
      <c r="D237" s="63">
        <v>117006.68</v>
      </c>
    </row>
    <row r="238" spans="1:4" x14ac:dyDescent="0.25">
      <c r="A238" s="62">
        <v>45565</v>
      </c>
      <c r="B238" s="27" t="s">
        <v>627</v>
      </c>
      <c r="C238" s="27" t="s">
        <v>628</v>
      </c>
      <c r="D238" s="63">
        <v>117006.68</v>
      </c>
    </row>
    <row r="239" spans="1:4" x14ac:dyDescent="0.25">
      <c r="A239" s="62">
        <v>45596</v>
      </c>
      <c r="B239" s="27" t="s">
        <v>627</v>
      </c>
      <c r="C239" s="27" t="s">
        <v>628</v>
      </c>
      <c r="D239" s="63">
        <v>117006.68</v>
      </c>
    </row>
    <row r="240" spans="1:4" x14ac:dyDescent="0.25">
      <c r="A240" s="62">
        <v>45626</v>
      </c>
      <c r="B240" s="27" t="s">
        <v>627</v>
      </c>
      <c r="C240" s="27" t="s">
        <v>628</v>
      </c>
      <c r="D240" s="63">
        <v>117006.68</v>
      </c>
    </row>
    <row r="241" spans="1:4" x14ac:dyDescent="0.25">
      <c r="A241" s="62">
        <v>45657</v>
      </c>
      <c r="B241" s="27" t="s">
        <v>627</v>
      </c>
      <c r="C241" s="27" t="s">
        <v>628</v>
      </c>
      <c r="D241" s="63">
        <v>117006.68</v>
      </c>
    </row>
    <row r="242" spans="1:4" x14ac:dyDescent="0.25">
      <c r="A242" s="62">
        <v>45322</v>
      </c>
      <c r="B242" s="27" t="s">
        <v>633</v>
      </c>
      <c r="C242" s="27" t="s">
        <v>634</v>
      </c>
      <c r="D242" s="63">
        <v>2470.8000000000002</v>
      </c>
    </row>
    <row r="243" spans="1:4" x14ac:dyDescent="0.25">
      <c r="A243" s="62">
        <v>45351</v>
      </c>
      <c r="B243" s="27" t="s">
        <v>633</v>
      </c>
      <c r="C243" s="27" t="s">
        <v>634</v>
      </c>
      <c r="D243" s="63">
        <v>4113.2000000000007</v>
      </c>
    </row>
    <row r="244" spans="1:4" x14ac:dyDescent="0.25">
      <c r="A244" s="62">
        <v>45382</v>
      </c>
      <c r="B244" s="27" t="s">
        <v>633</v>
      </c>
      <c r="C244" s="27" t="s">
        <v>634</v>
      </c>
      <c r="D244" s="63">
        <v>15868.58</v>
      </c>
    </row>
    <row r="245" spans="1:4" x14ac:dyDescent="0.25">
      <c r="A245" s="62">
        <v>45412</v>
      </c>
      <c r="B245" s="27" t="s">
        <v>633</v>
      </c>
      <c r="C245" s="27" t="s">
        <v>634</v>
      </c>
      <c r="D245" s="63">
        <v>21691.88</v>
      </c>
    </row>
    <row r="246" spans="1:4" x14ac:dyDescent="0.25">
      <c r="A246" s="62">
        <v>45443</v>
      </c>
      <c r="B246" s="27" t="s">
        <v>633</v>
      </c>
      <c r="C246" s="27" t="s">
        <v>634</v>
      </c>
      <c r="D246" s="63">
        <v>26579.27</v>
      </c>
    </row>
    <row r="247" spans="1:4" x14ac:dyDescent="0.25">
      <c r="A247" s="62">
        <v>45473</v>
      </c>
      <c r="B247" s="27" t="s">
        <v>633</v>
      </c>
      <c r="C247" s="27" t="s">
        <v>634</v>
      </c>
      <c r="D247" s="63">
        <v>26579.27</v>
      </c>
    </row>
    <row r="248" spans="1:4" x14ac:dyDescent="0.25">
      <c r="A248" s="62">
        <v>45504</v>
      </c>
      <c r="B248" s="27" t="s">
        <v>633</v>
      </c>
      <c r="C248" s="27" t="s">
        <v>634</v>
      </c>
      <c r="D248" s="63">
        <v>26579.27</v>
      </c>
    </row>
    <row r="249" spans="1:4" x14ac:dyDescent="0.25">
      <c r="A249" s="62">
        <v>45535</v>
      </c>
      <c r="B249" s="27" t="s">
        <v>633</v>
      </c>
      <c r="C249" s="27" t="s">
        <v>634</v>
      </c>
      <c r="D249" s="63">
        <v>26579.27</v>
      </c>
    </row>
    <row r="250" spans="1:4" x14ac:dyDescent="0.25">
      <c r="A250" s="62">
        <v>45565</v>
      </c>
      <c r="B250" s="27" t="s">
        <v>633</v>
      </c>
      <c r="C250" s="27" t="s">
        <v>634</v>
      </c>
      <c r="D250" s="63">
        <v>26579.27</v>
      </c>
    </row>
    <row r="251" spans="1:4" x14ac:dyDescent="0.25">
      <c r="A251" s="62">
        <v>45596</v>
      </c>
      <c r="B251" s="27" t="s">
        <v>633</v>
      </c>
      <c r="C251" s="27" t="s">
        <v>634</v>
      </c>
      <c r="D251" s="63">
        <v>26579.27</v>
      </c>
    </row>
    <row r="252" spans="1:4" x14ac:dyDescent="0.25">
      <c r="A252" s="62">
        <v>45626</v>
      </c>
      <c r="B252" s="27" t="s">
        <v>633</v>
      </c>
      <c r="C252" s="27" t="s">
        <v>634</v>
      </c>
      <c r="D252" s="63">
        <v>26579.27</v>
      </c>
    </row>
    <row r="253" spans="1:4" x14ac:dyDescent="0.25">
      <c r="A253" s="62">
        <v>45657</v>
      </c>
      <c r="B253" s="27" t="s">
        <v>633</v>
      </c>
      <c r="C253" s="27" t="s">
        <v>634</v>
      </c>
      <c r="D253" s="63">
        <v>26579.27</v>
      </c>
    </row>
    <row r="254" spans="1:4" x14ac:dyDescent="0.25">
      <c r="A254" s="62">
        <v>45322</v>
      </c>
      <c r="B254" s="27" t="s">
        <v>631</v>
      </c>
      <c r="C254" s="27" t="s">
        <v>632</v>
      </c>
      <c r="D254" s="63">
        <v>0</v>
      </c>
    </row>
    <row r="255" spans="1:4" x14ac:dyDescent="0.25">
      <c r="A255" s="62">
        <v>45351</v>
      </c>
      <c r="B255" s="27" t="s">
        <v>631</v>
      </c>
      <c r="C255" s="27" t="s">
        <v>632</v>
      </c>
      <c r="D255" s="63">
        <v>0</v>
      </c>
    </row>
    <row r="256" spans="1:4" x14ac:dyDescent="0.25">
      <c r="A256" s="62">
        <v>45382</v>
      </c>
      <c r="B256" s="27" t="s">
        <v>631</v>
      </c>
      <c r="C256" s="27" t="s">
        <v>632</v>
      </c>
      <c r="D256" s="63">
        <v>0</v>
      </c>
    </row>
    <row r="257" spans="1:4" x14ac:dyDescent="0.25">
      <c r="A257" s="62">
        <v>45412</v>
      </c>
      <c r="B257" s="27" t="s">
        <v>631</v>
      </c>
      <c r="C257" s="27" t="s">
        <v>632</v>
      </c>
      <c r="D257" s="63">
        <v>0</v>
      </c>
    </row>
    <row r="258" spans="1:4" x14ac:dyDescent="0.25">
      <c r="A258" s="62">
        <v>45443</v>
      </c>
      <c r="B258" s="27" t="s">
        <v>631</v>
      </c>
      <c r="C258" s="27" t="s">
        <v>632</v>
      </c>
      <c r="D258" s="63">
        <v>90</v>
      </c>
    </row>
    <row r="259" spans="1:4" x14ac:dyDescent="0.25">
      <c r="A259" s="62">
        <v>45473</v>
      </c>
      <c r="B259" s="27" t="s">
        <v>631</v>
      </c>
      <c r="C259" s="27" t="s">
        <v>632</v>
      </c>
      <c r="D259" s="63">
        <v>90</v>
      </c>
    </row>
    <row r="260" spans="1:4" x14ac:dyDescent="0.25">
      <c r="A260" s="62">
        <v>45504</v>
      </c>
      <c r="B260" s="27" t="s">
        <v>631</v>
      </c>
      <c r="C260" s="27" t="s">
        <v>632</v>
      </c>
      <c r="D260" s="63">
        <v>90</v>
      </c>
    </row>
    <row r="261" spans="1:4" x14ac:dyDescent="0.25">
      <c r="A261" s="62">
        <v>45535</v>
      </c>
      <c r="B261" s="27" t="s">
        <v>631</v>
      </c>
      <c r="C261" s="27" t="s">
        <v>632</v>
      </c>
      <c r="D261" s="63">
        <v>90</v>
      </c>
    </row>
    <row r="262" spans="1:4" x14ac:dyDescent="0.25">
      <c r="A262" s="62">
        <v>45565</v>
      </c>
      <c r="B262" s="27" t="s">
        <v>631</v>
      </c>
      <c r="C262" s="27" t="s">
        <v>632</v>
      </c>
      <c r="D262" s="63">
        <v>90</v>
      </c>
    </row>
    <row r="263" spans="1:4" x14ac:dyDescent="0.25">
      <c r="A263" s="62">
        <v>45596</v>
      </c>
      <c r="B263" s="27" t="s">
        <v>631</v>
      </c>
      <c r="C263" s="27" t="s">
        <v>632</v>
      </c>
      <c r="D263" s="63">
        <v>90</v>
      </c>
    </row>
    <row r="264" spans="1:4" x14ac:dyDescent="0.25">
      <c r="A264" s="62">
        <v>45626</v>
      </c>
      <c r="B264" s="27" t="s">
        <v>631</v>
      </c>
      <c r="C264" s="27" t="s">
        <v>632</v>
      </c>
      <c r="D264" s="63">
        <v>90</v>
      </c>
    </row>
    <row r="265" spans="1:4" x14ac:dyDescent="0.25">
      <c r="A265" s="62">
        <v>45657</v>
      </c>
      <c r="B265" s="27" t="s">
        <v>631</v>
      </c>
      <c r="C265" s="27" t="s">
        <v>632</v>
      </c>
      <c r="D265" s="63">
        <v>90</v>
      </c>
    </row>
    <row r="266" spans="1:4" x14ac:dyDescent="0.25">
      <c r="A266" s="62">
        <v>45322</v>
      </c>
      <c r="B266" s="27" t="s">
        <v>578</v>
      </c>
      <c r="C266" s="27" t="s">
        <v>579</v>
      </c>
      <c r="D266" s="63">
        <v>5.52</v>
      </c>
    </row>
    <row r="267" spans="1:4" x14ac:dyDescent="0.25">
      <c r="A267" s="62">
        <v>45351</v>
      </c>
      <c r="B267" s="27" t="s">
        <v>578</v>
      </c>
      <c r="C267" s="27" t="s">
        <v>579</v>
      </c>
      <c r="D267" s="63">
        <v>298.12</v>
      </c>
    </row>
    <row r="268" spans="1:4" x14ac:dyDescent="0.25">
      <c r="A268" s="62">
        <v>45382</v>
      </c>
      <c r="B268" s="27" t="s">
        <v>578</v>
      </c>
      <c r="C268" s="27" t="s">
        <v>579</v>
      </c>
      <c r="D268" s="63">
        <v>362.49</v>
      </c>
    </row>
    <row r="269" spans="1:4" x14ac:dyDescent="0.25">
      <c r="A269" s="62">
        <v>45412</v>
      </c>
      <c r="B269" s="27" t="s">
        <v>578</v>
      </c>
      <c r="C269" s="27" t="s">
        <v>579</v>
      </c>
      <c r="D269" s="63">
        <v>362.49</v>
      </c>
    </row>
    <row r="270" spans="1:4" x14ac:dyDescent="0.25">
      <c r="A270" s="62">
        <v>45443</v>
      </c>
      <c r="B270" s="27" t="s">
        <v>578</v>
      </c>
      <c r="C270" s="27" t="s">
        <v>579</v>
      </c>
      <c r="D270" s="63">
        <v>550.65</v>
      </c>
    </row>
    <row r="271" spans="1:4" x14ac:dyDescent="0.25">
      <c r="A271" s="62">
        <v>45473</v>
      </c>
      <c r="B271" s="27" t="s">
        <v>578</v>
      </c>
      <c r="C271" s="27" t="s">
        <v>579</v>
      </c>
      <c r="D271" s="63">
        <v>716.83</v>
      </c>
    </row>
    <row r="272" spans="1:4" x14ac:dyDescent="0.25">
      <c r="A272" s="62">
        <v>45504</v>
      </c>
      <c r="B272" s="27" t="s">
        <v>578</v>
      </c>
      <c r="C272" s="27" t="s">
        <v>579</v>
      </c>
      <c r="D272" s="63">
        <v>1061.58</v>
      </c>
    </row>
    <row r="273" spans="1:4" x14ac:dyDescent="0.25">
      <c r="A273" s="62">
        <v>45535</v>
      </c>
      <c r="B273" s="27" t="s">
        <v>578</v>
      </c>
      <c r="C273" s="27" t="s">
        <v>579</v>
      </c>
      <c r="D273" s="63">
        <v>1406.33</v>
      </c>
    </row>
    <row r="274" spans="1:4" x14ac:dyDescent="0.25">
      <c r="A274" s="62">
        <v>45565</v>
      </c>
      <c r="B274" s="27" t="s">
        <v>578</v>
      </c>
      <c r="C274" s="27" t="s">
        <v>579</v>
      </c>
      <c r="D274" s="63">
        <v>1751.08</v>
      </c>
    </row>
    <row r="275" spans="1:4" x14ac:dyDescent="0.25">
      <c r="A275" s="62">
        <v>45596</v>
      </c>
      <c r="B275" s="27" t="s">
        <v>578</v>
      </c>
      <c r="C275" s="27" t="s">
        <v>579</v>
      </c>
      <c r="D275" s="63">
        <v>2095.83</v>
      </c>
    </row>
    <row r="276" spans="1:4" x14ac:dyDescent="0.25">
      <c r="A276" s="62">
        <v>45626</v>
      </c>
      <c r="B276" s="27" t="s">
        <v>578</v>
      </c>
      <c r="C276" s="27" t="s">
        <v>579</v>
      </c>
      <c r="D276" s="63">
        <v>2440.58</v>
      </c>
    </row>
    <row r="277" spans="1:4" x14ac:dyDescent="0.25">
      <c r="A277" s="62">
        <v>45657</v>
      </c>
      <c r="B277" s="27" t="s">
        <v>578</v>
      </c>
      <c r="C277" s="27" t="s">
        <v>579</v>
      </c>
      <c r="D277" s="63">
        <v>2785.33</v>
      </c>
    </row>
    <row r="278" spans="1:4" x14ac:dyDescent="0.25">
      <c r="A278" s="62">
        <v>45322</v>
      </c>
      <c r="B278" s="27" t="s">
        <v>590</v>
      </c>
      <c r="C278" s="27" t="s">
        <v>591</v>
      </c>
      <c r="D278" s="63">
        <v>0</v>
      </c>
    </row>
    <row r="279" spans="1:4" x14ac:dyDescent="0.25">
      <c r="A279" s="62">
        <v>45351</v>
      </c>
      <c r="B279" s="27" t="s">
        <v>590</v>
      </c>
      <c r="C279" s="27" t="s">
        <v>591</v>
      </c>
      <c r="D279" s="63">
        <v>160</v>
      </c>
    </row>
    <row r="280" spans="1:4" x14ac:dyDescent="0.25">
      <c r="A280" s="62">
        <v>45382</v>
      </c>
      <c r="B280" s="27" t="s">
        <v>590</v>
      </c>
      <c r="C280" s="27" t="s">
        <v>591</v>
      </c>
      <c r="D280" s="63">
        <v>2030.05</v>
      </c>
    </row>
    <row r="281" spans="1:4" x14ac:dyDescent="0.25">
      <c r="A281" s="62">
        <v>45412</v>
      </c>
      <c r="B281" s="27" t="s">
        <v>590</v>
      </c>
      <c r="C281" s="27" t="s">
        <v>591</v>
      </c>
      <c r="D281" s="63">
        <v>2030.05</v>
      </c>
    </row>
    <row r="282" spans="1:4" x14ac:dyDescent="0.25">
      <c r="A282" s="62">
        <v>45443</v>
      </c>
      <c r="B282" s="27" t="s">
        <v>590</v>
      </c>
      <c r="C282" s="27" t="s">
        <v>591</v>
      </c>
      <c r="D282" s="63">
        <v>2592.38</v>
      </c>
    </row>
    <row r="283" spans="1:4" x14ac:dyDescent="0.25">
      <c r="A283" s="62">
        <v>45473</v>
      </c>
      <c r="B283" s="27" t="s">
        <v>590</v>
      </c>
      <c r="C283" s="27" t="s">
        <v>591</v>
      </c>
      <c r="D283" s="63">
        <v>2854.6800000000003</v>
      </c>
    </row>
    <row r="284" spans="1:4" x14ac:dyDescent="0.25">
      <c r="A284" s="62">
        <v>45504</v>
      </c>
      <c r="B284" s="27" t="s">
        <v>590</v>
      </c>
      <c r="C284" s="27" t="s">
        <v>591</v>
      </c>
      <c r="D284" s="63">
        <v>3688.0133333333338</v>
      </c>
    </row>
    <row r="285" spans="1:4" x14ac:dyDescent="0.25">
      <c r="A285" s="62">
        <v>45535</v>
      </c>
      <c r="B285" s="27" t="s">
        <v>590</v>
      </c>
      <c r="C285" s="27" t="s">
        <v>591</v>
      </c>
      <c r="D285" s="63">
        <v>4521.3466666666673</v>
      </c>
    </row>
    <row r="286" spans="1:4" x14ac:dyDescent="0.25">
      <c r="A286" s="62">
        <v>45565</v>
      </c>
      <c r="B286" s="27" t="s">
        <v>590</v>
      </c>
      <c r="C286" s="27" t="s">
        <v>591</v>
      </c>
      <c r="D286" s="63">
        <v>5354.68</v>
      </c>
    </row>
    <row r="287" spans="1:4" x14ac:dyDescent="0.25">
      <c r="A287" s="62">
        <v>45596</v>
      </c>
      <c r="B287" s="27" t="s">
        <v>590</v>
      </c>
      <c r="C287" s="27" t="s">
        <v>591</v>
      </c>
      <c r="D287" s="63">
        <v>6188.0133333333333</v>
      </c>
    </row>
    <row r="288" spans="1:4" x14ac:dyDescent="0.25">
      <c r="A288" s="62">
        <v>45626</v>
      </c>
      <c r="B288" s="27" t="s">
        <v>590</v>
      </c>
      <c r="C288" s="27" t="s">
        <v>591</v>
      </c>
      <c r="D288" s="63">
        <v>7021.3466666666664</v>
      </c>
    </row>
    <row r="289" spans="1:4" x14ac:dyDescent="0.25">
      <c r="A289" s="62">
        <v>45657</v>
      </c>
      <c r="B289" s="27" t="s">
        <v>590</v>
      </c>
      <c r="C289" s="27" t="s">
        <v>591</v>
      </c>
      <c r="D289" s="63">
        <v>7854.6799999999994</v>
      </c>
    </row>
    <row r="290" spans="1:4" x14ac:dyDescent="0.25">
      <c r="A290" s="62">
        <v>45322</v>
      </c>
      <c r="B290" s="27" t="s">
        <v>599</v>
      </c>
      <c r="C290" s="27" t="s">
        <v>600</v>
      </c>
      <c r="D290" s="63">
        <v>40.700000000000003</v>
      </c>
    </row>
    <row r="291" spans="1:4" x14ac:dyDescent="0.25">
      <c r="A291" s="62">
        <v>45351</v>
      </c>
      <c r="B291" s="27" t="s">
        <v>599</v>
      </c>
      <c r="C291" s="27" t="s">
        <v>600</v>
      </c>
      <c r="D291" s="63">
        <v>488.84999999999997</v>
      </c>
    </row>
    <row r="292" spans="1:4" x14ac:dyDescent="0.25">
      <c r="A292" s="62">
        <v>45382</v>
      </c>
      <c r="B292" s="27" t="s">
        <v>599</v>
      </c>
      <c r="C292" s="27" t="s">
        <v>600</v>
      </c>
      <c r="D292" s="63">
        <v>1013.8799999999999</v>
      </c>
    </row>
    <row r="293" spans="1:4" x14ac:dyDescent="0.25">
      <c r="A293" s="62">
        <v>45412</v>
      </c>
      <c r="B293" s="27" t="s">
        <v>599</v>
      </c>
      <c r="C293" s="27" t="s">
        <v>600</v>
      </c>
      <c r="D293" s="63">
        <v>1537.5</v>
      </c>
    </row>
    <row r="294" spans="1:4" x14ac:dyDescent="0.25">
      <c r="A294" s="62">
        <v>45443</v>
      </c>
      <c r="B294" s="27" t="s">
        <v>599</v>
      </c>
      <c r="C294" s="27" t="s">
        <v>600</v>
      </c>
      <c r="D294" s="63">
        <v>1764.08</v>
      </c>
    </row>
    <row r="295" spans="1:4" x14ac:dyDescent="0.25">
      <c r="A295" s="62">
        <v>45473</v>
      </c>
      <c r="B295" s="27" t="s">
        <v>599</v>
      </c>
      <c r="C295" s="27" t="s">
        <v>600</v>
      </c>
      <c r="D295" s="63">
        <v>2715.0299999999997</v>
      </c>
    </row>
    <row r="296" spans="1:4" x14ac:dyDescent="0.25">
      <c r="A296" s="62">
        <v>45504</v>
      </c>
      <c r="B296" s="27" t="s">
        <v>599</v>
      </c>
      <c r="C296" s="27" t="s">
        <v>600</v>
      </c>
      <c r="D296" s="63">
        <v>2915.0299999999997</v>
      </c>
    </row>
    <row r="297" spans="1:4" x14ac:dyDescent="0.25">
      <c r="A297" s="62">
        <v>45535</v>
      </c>
      <c r="B297" s="27" t="s">
        <v>599</v>
      </c>
      <c r="C297" s="27" t="s">
        <v>600</v>
      </c>
      <c r="D297" s="63">
        <v>3015.0299999999997</v>
      </c>
    </row>
    <row r="298" spans="1:4" x14ac:dyDescent="0.25">
      <c r="A298" s="62">
        <v>45565</v>
      </c>
      <c r="B298" s="27" t="s">
        <v>599</v>
      </c>
      <c r="C298" s="27" t="s">
        <v>600</v>
      </c>
      <c r="D298" s="63">
        <v>3415.0299999999997</v>
      </c>
    </row>
    <row r="299" spans="1:4" x14ac:dyDescent="0.25">
      <c r="A299" s="62">
        <v>45596</v>
      </c>
      <c r="B299" s="27" t="s">
        <v>599</v>
      </c>
      <c r="C299" s="27" t="s">
        <v>600</v>
      </c>
      <c r="D299" s="63">
        <v>3915.0299999999997</v>
      </c>
    </row>
    <row r="300" spans="1:4" x14ac:dyDescent="0.25">
      <c r="A300" s="62">
        <v>45626</v>
      </c>
      <c r="B300" s="27" t="s">
        <v>599</v>
      </c>
      <c r="C300" s="27" t="s">
        <v>600</v>
      </c>
      <c r="D300" s="63">
        <v>4515.03</v>
      </c>
    </row>
    <row r="301" spans="1:4" x14ac:dyDescent="0.25">
      <c r="A301" s="62">
        <v>45657</v>
      </c>
      <c r="B301" s="27" t="s">
        <v>599</v>
      </c>
      <c r="C301" s="27" t="s">
        <v>600</v>
      </c>
      <c r="D301" s="63">
        <v>5215.03</v>
      </c>
    </row>
    <row r="302" spans="1:4" x14ac:dyDescent="0.25">
      <c r="A302" s="62">
        <v>45322</v>
      </c>
      <c r="B302" s="27" t="s">
        <v>586</v>
      </c>
      <c r="C302" s="27" t="s">
        <v>587</v>
      </c>
      <c r="D302" s="63">
        <v>1111.7</v>
      </c>
    </row>
    <row r="303" spans="1:4" x14ac:dyDescent="0.25">
      <c r="A303" s="62">
        <v>45351</v>
      </c>
      <c r="B303" s="27" t="s">
        <v>586</v>
      </c>
      <c r="C303" s="27" t="s">
        <v>587</v>
      </c>
      <c r="D303" s="63">
        <v>1570.83</v>
      </c>
    </row>
    <row r="304" spans="1:4" x14ac:dyDescent="0.25">
      <c r="A304" s="62">
        <v>45382</v>
      </c>
      <c r="B304" s="27" t="s">
        <v>586</v>
      </c>
      <c r="C304" s="27" t="s">
        <v>587</v>
      </c>
      <c r="D304" s="63">
        <v>1735.37</v>
      </c>
    </row>
    <row r="305" spans="1:4" x14ac:dyDescent="0.25">
      <c r="A305" s="62">
        <v>45412</v>
      </c>
      <c r="B305" s="27" t="s">
        <v>586</v>
      </c>
      <c r="C305" s="27" t="s">
        <v>587</v>
      </c>
      <c r="D305" s="63">
        <v>2680.13</v>
      </c>
    </row>
    <row r="306" spans="1:4" x14ac:dyDescent="0.25">
      <c r="A306" s="62">
        <v>45443</v>
      </c>
      <c r="B306" s="27" t="s">
        <v>586</v>
      </c>
      <c r="C306" s="27" t="s">
        <v>587</v>
      </c>
      <c r="D306" s="63">
        <v>3308.66</v>
      </c>
    </row>
    <row r="307" spans="1:4" x14ac:dyDescent="0.25">
      <c r="A307" s="62">
        <v>45473</v>
      </c>
      <c r="B307" s="27" t="s">
        <v>586</v>
      </c>
      <c r="C307" s="27" t="s">
        <v>587</v>
      </c>
      <c r="D307" s="63">
        <v>3831.47</v>
      </c>
    </row>
    <row r="308" spans="1:4" x14ac:dyDescent="0.25">
      <c r="A308" s="62">
        <v>45504</v>
      </c>
      <c r="B308" s="27" t="s">
        <v>586</v>
      </c>
      <c r="C308" s="27" t="s">
        <v>587</v>
      </c>
      <c r="D308" s="63">
        <v>4331.4699999999993</v>
      </c>
    </row>
    <row r="309" spans="1:4" x14ac:dyDescent="0.25">
      <c r="A309" s="62">
        <v>45535</v>
      </c>
      <c r="B309" s="27" t="s">
        <v>586</v>
      </c>
      <c r="C309" s="27" t="s">
        <v>587</v>
      </c>
      <c r="D309" s="63">
        <v>4831.4699999999993</v>
      </c>
    </row>
    <row r="310" spans="1:4" x14ac:dyDescent="0.25">
      <c r="A310" s="62">
        <v>45565</v>
      </c>
      <c r="B310" s="27" t="s">
        <v>586</v>
      </c>
      <c r="C310" s="27" t="s">
        <v>587</v>
      </c>
      <c r="D310" s="63">
        <v>5331.4699999999993</v>
      </c>
    </row>
    <row r="311" spans="1:4" x14ac:dyDescent="0.25">
      <c r="A311" s="62">
        <v>45596</v>
      </c>
      <c r="B311" s="27" t="s">
        <v>586</v>
      </c>
      <c r="C311" s="27" t="s">
        <v>587</v>
      </c>
      <c r="D311" s="63">
        <v>5831.4699999999993</v>
      </c>
    </row>
    <row r="312" spans="1:4" x14ac:dyDescent="0.25">
      <c r="A312" s="62">
        <v>45626</v>
      </c>
      <c r="B312" s="27" t="s">
        <v>586</v>
      </c>
      <c r="C312" s="27" t="s">
        <v>587</v>
      </c>
      <c r="D312" s="63">
        <v>6331.4699999999993</v>
      </c>
    </row>
    <row r="313" spans="1:4" x14ac:dyDescent="0.25">
      <c r="A313" s="62">
        <v>45657</v>
      </c>
      <c r="B313" s="27" t="s">
        <v>586</v>
      </c>
      <c r="C313" s="27" t="s">
        <v>587</v>
      </c>
      <c r="D313" s="63">
        <v>6831.4699999999993</v>
      </c>
    </row>
    <row r="314" spans="1:4" x14ac:dyDescent="0.25">
      <c r="A314" s="62">
        <v>45322</v>
      </c>
      <c r="B314" s="27" t="s">
        <v>708</v>
      </c>
      <c r="C314" s="27" t="s">
        <v>709</v>
      </c>
      <c r="D314" s="63">
        <v>134.17000000000007</v>
      </c>
    </row>
    <row r="315" spans="1:4" x14ac:dyDescent="0.25">
      <c r="A315" s="62">
        <v>45351</v>
      </c>
      <c r="B315" s="27" t="s">
        <v>708</v>
      </c>
      <c r="C315" s="27" t="s">
        <v>709</v>
      </c>
      <c r="D315" s="63">
        <v>268.34000000000003</v>
      </c>
    </row>
    <row r="316" spans="1:4" x14ac:dyDescent="0.25">
      <c r="A316" s="62">
        <v>45382</v>
      </c>
      <c r="B316" s="27" t="s">
        <v>708</v>
      </c>
      <c r="C316" s="27" t="s">
        <v>709</v>
      </c>
      <c r="D316" s="63">
        <v>402.51</v>
      </c>
    </row>
    <row r="317" spans="1:4" x14ac:dyDescent="0.25">
      <c r="A317" s="62">
        <v>45412</v>
      </c>
      <c r="B317" s="27" t="s">
        <v>708</v>
      </c>
      <c r="C317" s="27" t="s">
        <v>709</v>
      </c>
      <c r="D317" s="63">
        <v>536.67999999999995</v>
      </c>
    </row>
    <row r="318" spans="1:4" x14ac:dyDescent="0.25">
      <c r="A318" s="62">
        <v>45443</v>
      </c>
      <c r="B318" s="27" t="s">
        <v>708</v>
      </c>
      <c r="C318" s="27" t="s">
        <v>709</v>
      </c>
      <c r="D318" s="63">
        <v>670.84999999999991</v>
      </c>
    </row>
    <row r="319" spans="1:4" x14ac:dyDescent="0.25">
      <c r="A319" s="62">
        <v>45473</v>
      </c>
      <c r="B319" s="27" t="s">
        <v>708</v>
      </c>
      <c r="C319" s="27" t="s">
        <v>709</v>
      </c>
      <c r="D319" s="63">
        <v>805.01999999999987</v>
      </c>
    </row>
    <row r="320" spans="1:4" x14ac:dyDescent="0.25">
      <c r="A320" s="62">
        <v>45504</v>
      </c>
      <c r="B320" s="27" t="s">
        <v>708</v>
      </c>
      <c r="C320" s="27" t="s">
        <v>709</v>
      </c>
      <c r="D320" s="63">
        <v>939.1866666666665</v>
      </c>
    </row>
    <row r="321" spans="1:4" x14ac:dyDescent="0.25">
      <c r="A321" s="62">
        <v>45535</v>
      </c>
      <c r="B321" s="27" t="s">
        <v>708</v>
      </c>
      <c r="C321" s="27" t="s">
        <v>709</v>
      </c>
      <c r="D321" s="63">
        <v>1073.3533333333332</v>
      </c>
    </row>
    <row r="322" spans="1:4" x14ac:dyDescent="0.25">
      <c r="A322" s="62">
        <v>45565</v>
      </c>
      <c r="B322" s="27" t="s">
        <v>708</v>
      </c>
      <c r="C322" s="27" t="s">
        <v>709</v>
      </c>
      <c r="D322" s="63">
        <v>1207.52</v>
      </c>
    </row>
    <row r="323" spans="1:4" x14ac:dyDescent="0.25">
      <c r="A323" s="62">
        <v>45596</v>
      </c>
      <c r="B323" s="27" t="s">
        <v>708</v>
      </c>
      <c r="C323" s="27" t="s">
        <v>709</v>
      </c>
      <c r="D323" s="63">
        <v>1341.6866666666667</v>
      </c>
    </row>
    <row r="324" spans="1:4" x14ac:dyDescent="0.25">
      <c r="A324" s="62">
        <v>45626</v>
      </c>
      <c r="B324" s="27" t="s">
        <v>708</v>
      </c>
      <c r="C324" s="27" t="s">
        <v>709</v>
      </c>
      <c r="D324" s="63">
        <v>1475.8533333333335</v>
      </c>
    </row>
    <row r="325" spans="1:4" x14ac:dyDescent="0.25">
      <c r="A325" s="62">
        <v>45657</v>
      </c>
      <c r="B325" s="27" t="s">
        <v>708</v>
      </c>
      <c r="C325" s="27" t="s">
        <v>709</v>
      </c>
      <c r="D325" s="63">
        <v>1610.0200000000002</v>
      </c>
    </row>
    <row r="326" spans="1:4" x14ac:dyDescent="0.25">
      <c r="A326" s="62">
        <v>45322</v>
      </c>
      <c r="B326" s="27" t="s">
        <v>1134</v>
      </c>
      <c r="C326" s="27" t="s">
        <v>1135</v>
      </c>
      <c r="D326" s="63">
        <v>3683.6800000000003</v>
      </c>
    </row>
    <row r="327" spans="1:4" x14ac:dyDescent="0.25">
      <c r="A327" s="62">
        <v>45351</v>
      </c>
      <c r="B327" s="27" t="s">
        <v>1134</v>
      </c>
      <c r="C327" s="27" t="s">
        <v>1135</v>
      </c>
      <c r="D327" s="63">
        <v>7367.3600000000006</v>
      </c>
    </row>
    <row r="328" spans="1:4" x14ac:dyDescent="0.25">
      <c r="A328" s="62">
        <v>45382</v>
      </c>
      <c r="B328" s="27" t="s">
        <v>1134</v>
      </c>
      <c r="C328" s="27" t="s">
        <v>1135</v>
      </c>
      <c r="D328" s="63">
        <v>11051.04</v>
      </c>
    </row>
    <row r="329" spans="1:4" x14ac:dyDescent="0.25">
      <c r="A329" s="62">
        <v>45412</v>
      </c>
      <c r="B329" s="27" t="s">
        <v>1134</v>
      </c>
      <c r="C329" s="27" t="s">
        <v>1135</v>
      </c>
      <c r="D329" s="63">
        <v>14734.720000000001</v>
      </c>
    </row>
    <row r="330" spans="1:4" x14ac:dyDescent="0.25">
      <c r="A330" s="62">
        <v>45443</v>
      </c>
      <c r="B330" s="27" t="s">
        <v>1134</v>
      </c>
      <c r="C330" s="27" t="s">
        <v>1135</v>
      </c>
      <c r="D330" s="63">
        <v>18418.400000000001</v>
      </c>
    </row>
    <row r="331" spans="1:4" x14ac:dyDescent="0.25">
      <c r="A331" s="62">
        <v>45473</v>
      </c>
      <c r="B331" s="27" t="s">
        <v>1134</v>
      </c>
      <c r="C331" s="27" t="s">
        <v>1135</v>
      </c>
      <c r="D331" s="63">
        <v>22102.080000000002</v>
      </c>
    </row>
    <row r="332" spans="1:4" x14ac:dyDescent="0.25">
      <c r="A332" s="62">
        <v>45504</v>
      </c>
      <c r="B332" s="27" t="s">
        <v>1134</v>
      </c>
      <c r="C332" s="27" t="s">
        <v>1135</v>
      </c>
      <c r="D332" s="63">
        <v>31643.746666666673</v>
      </c>
    </row>
    <row r="333" spans="1:4" x14ac:dyDescent="0.25">
      <c r="A333" s="62">
        <v>45535</v>
      </c>
      <c r="B333" s="27" t="s">
        <v>1134</v>
      </c>
      <c r="C333" s="27" t="s">
        <v>1135</v>
      </c>
      <c r="D333" s="63">
        <v>41185.413333333345</v>
      </c>
    </row>
    <row r="334" spans="1:4" x14ac:dyDescent="0.25">
      <c r="A334" s="62">
        <v>45565</v>
      </c>
      <c r="B334" s="27" t="s">
        <v>1134</v>
      </c>
      <c r="C334" s="27" t="s">
        <v>1135</v>
      </c>
      <c r="D334" s="63">
        <v>50727.080000000016</v>
      </c>
    </row>
    <row r="335" spans="1:4" x14ac:dyDescent="0.25">
      <c r="A335" s="62">
        <v>45596</v>
      </c>
      <c r="B335" s="27" t="s">
        <v>1134</v>
      </c>
      <c r="C335" s="27" t="s">
        <v>1135</v>
      </c>
      <c r="D335" s="63">
        <v>60268.746666666688</v>
      </c>
    </row>
    <row r="336" spans="1:4" x14ac:dyDescent="0.25">
      <c r="A336" s="62">
        <v>45626</v>
      </c>
      <c r="B336" s="27" t="s">
        <v>1134</v>
      </c>
      <c r="C336" s="27" t="s">
        <v>1135</v>
      </c>
      <c r="D336" s="63">
        <v>69810.413333333359</v>
      </c>
    </row>
    <row r="337" spans="1:4" x14ac:dyDescent="0.25">
      <c r="A337" s="62">
        <v>45657</v>
      </c>
      <c r="B337" s="27" t="s">
        <v>1134</v>
      </c>
      <c r="C337" s="27" t="s">
        <v>1135</v>
      </c>
      <c r="D337" s="63">
        <v>79352.080000000031</v>
      </c>
    </row>
    <row r="338" spans="1:4" x14ac:dyDescent="0.25">
      <c r="A338" s="62">
        <v>45322</v>
      </c>
      <c r="B338" s="27" t="s">
        <v>685</v>
      </c>
      <c r="C338" s="27" t="s">
        <v>686</v>
      </c>
      <c r="D338" s="63">
        <v>0</v>
      </c>
    </row>
    <row r="339" spans="1:4" x14ac:dyDescent="0.25">
      <c r="A339" s="62">
        <v>45351</v>
      </c>
      <c r="B339" s="27" t="s">
        <v>685</v>
      </c>
      <c r="C339" s="27" t="s">
        <v>686</v>
      </c>
      <c r="D339" s="63">
        <v>0</v>
      </c>
    </row>
    <row r="340" spans="1:4" x14ac:dyDescent="0.25">
      <c r="A340" s="62">
        <v>45382</v>
      </c>
      <c r="B340" s="27" t="s">
        <v>685</v>
      </c>
      <c r="C340" s="27" t="s">
        <v>686</v>
      </c>
      <c r="D340" s="63">
        <v>800</v>
      </c>
    </row>
    <row r="341" spans="1:4" x14ac:dyDescent="0.25">
      <c r="A341" s="62">
        <v>45412</v>
      </c>
      <c r="B341" s="27" t="s">
        <v>685</v>
      </c>
      <c r="C341" s="27" t="s">
        <v>686</v>
      </c>
      <c r="D341" s="63">
        <v>800</v>
      </c>
    </row>
    <row r="342" spans="1:4" x14ac:dyDescent="0.25">
      <c r="A342" s="62">
        <v>45443</v>
      </c>
      <c r="B342" s="27" t="s">
        <v>685</v>
      </c>
      <c r="C342" s="27" t="s">
        <v>686</v>
      </c>
      <c r="D342" s="63">
        <v>800</v>
      </c>
    </row>
    <row r="343" spans="1:4" x14ac:dyDescent="0.25">
      <c r="A343" s="62">
        <v>45473</v>
      </c>
      <c r="B343" s="27" t="s">
        <v>685</v>
      </c>
      <c r="C343" s="27" t="s">
        <v>686</v>
      </c>
      <c r="D343" s="63">
        <v>800</v>
      </c>
    </row>
    <row r="344" spans="1:4" x14ac:dyDescent="0.25">
      <c r="A344" s="62">
        <v>45504</v>
      </c>
      <c r="B344" s="27" t="s">
        <v>685</v>
      </c>
      <c r="C344" s="27" t="s">
        <v>686</v>
      </c>
      <c r="D344" s="63">
        <v>800</v>
      </c>
    </row>
    <row r="345" spans="1:4" x14ac:dyDescent="0.25">
      <c r="A345" s="62">
        <v>45535</v>
      </c>
      <c r="B345" s="27" t="s">
        <v>685</v>
      </c>
      <c r="C345" s="27" t="s">
        <v>686</v>
      </c>
      <c r="D345" s="63">
        <v>800</v>
      </c>
    </row>
    <row r="346" spans="1:4" x14ac:dyDescent="0.25">
      <c r="A346" s="62">
        <v>45565</v>
      </c>
      <c r="B346" s="27" t="s">
        <v>685</v>
      </c>
      <c r="C346" s="27" t="s">
        <v>686</v>
      </c>
      <c r="D346" s="63">
        <v>800</v>
      </c>
    </row>
    <row r="347" spans="1:4" x14ac:dyDescent="0.25">
      <c r="A347" s="62">
        <v>45596</v>
      </c>
      <c r="B347" s="27" t="s">
        <v>685</v>
      </c>
      <c r="C347" s="27" t="s">
        <v>686</v>
      </c>
      <c r="D347" s="63">
        <v>800</v>
      </c>
    </row>
    <row r="348" spans="1:4" x14ac:dyDescent="0.25">
      <c r="A348" s="62">
        <v>45626</v>
      </c>
      <c r="B348" s="27" t="s">
        <v>685</v>
      </c>
      <c r="C348" s="27" t="s">
        <v>686</v>
      </c>
      <c r="D348" s="63">
        <v>800</v>
      </c>
    </row>
    <row r="349" spans="1:4" x14ac:dyDescent="0.25">
      <c r="A349" s="62">
        <v>45657</v>
      </c>
      <c r="B349" s="27" t="s">
        <v>685</v>
      </c>
      <c r="C349" s="27" t="s">
        <v>686</v>
      </c>
      <c r="D349" s="63">
        <v>800</v>
      </c>
    </row>
    <row r="350" spans="1:4" x14ac:dyDescent="0.25">
      <c r="A350" s="62">
        <v>45322</v>
      </c>
      <c r="B350" s="27" t="s">
        <v>1302</v>
      </c>
      <c r="C350" s="27" t="s">
        <v>1303</v>
      </c>
      <c r="D350" s="63">
        <v>10.06</v>
      </c>
    </row>
    <row r="351" spans="1:4" x14ac:dyDescent="0.25">
      <c r="A351" s="62">
        <v>45351</v>
      </c>
      <c r="B351" s="27" t="s">
        <v>1302</v>
      </c>
      <c r="C351" s="27" t="s">
        <v>1303</v>
      </c>
      <c r="D351" s="63">
        <v>49.370000000000005</v>
      </c>
    </row>
    <row r="352" spans="1:4" x14ac:dyDescent="0.25">
      <c r="A352" s="62">
        <v>45382</v>
      </c>
      <c r="B352" s="27" t="s">
        <v>1302</v>
      </c>
      <c r="C352" s="27" t="s">
        <v>1303</v>
      </c>
      <c r="D352" s="63">
        <v>61.49</v>
      </c>
    </row>
    <row r="353" spans="1:4" x14ac:dyDescent="0.25">
      <c r="A353" s="62">
        <v>45412</v>
      </c>
      <c r="B353" s="27" t="s">
        <v>1302</v>
      </c>
      <c r="C353" s="27" t="s">
        <v>1303</v>
      </c>
      <c r="D353" s="63">
        <v>61.49</v>
      </c>
    </row>
    <row r="354" spans="1:4" x14ac:dyDescent="0.25">
      <c r="A354" s="62">
        <v>45443</v>
      </c>
      <c r="B354" s="27" t="s">
        <v>1302</v>
      </c>
      <c r="C354" s="27" t="s">
        <v>1303</v>
      </c>
      <c r="D354" s="63">
        <v>61.49</v>
      </c>
    </row>
    <row r="355" spans="1:4" x14ac:dyDescent="0.25">
      <c r="A355" s="62">
        <v>45473</v>
      </c>
      <c r="B355" s="27" t="s">
        <v>1302</v>
      </c>
      <c r="C355" s="27" t="s">
        <v>1303</v>
      </c>
      <c r="D355" s="63">
        <v>61.49</v>
      </c>
    </row>
    <row r="356" spans="1:4" x14ac:dyDescent="0.25">
      <c r="A356" s="62">
        <v>45504</v>
      </c>
      <c r="B356" s="27" t="s">
        <v>1302</v>
      </c>
      <c r="C356" s="27" t="s">
        <v>1303</v>
      </c>
      <c r="D356" s="63">
        <v>76.490000000000009</v>
      </c>
    </row>
    <row r="357" spans="1:4" x14ac:dyDescent="0.25">
      <c r="A357" s="62">
        <v>45535</v>
      </c>
      <c r="B357" s="27" t="s">
        <v>1302</v>
      </c>
      <c r="C357" s="27" t="s">
        <v>1303</v>
      </c>
      <c r="D357" s="63">
        <v>91.490000000000009</v>
      </c>
    </row>
    <row r="358" spans="1:4" x14ac:dyDescent="0.25">
      <c r="A358" s="62">
        <v>45565</v>
      </c>
      <c r="B358" s="27" t="s">
        <v>1302</v>
      </c>
      <c r="C358" s="27" t="s">
        <v>1303</v>
      </c>
      <c r="D358" s="63">
        <v>106.49000000000001</v>
      </c>
    </row>
    <row r="359" spans="1:4" x14ac:dyDescent="0.25">
      <c r="A359" s="62">
        <v>45596</v>
      </c>
      <c r="B359" s="27" t="s">
        <v>1302</v>
      </c>
      <c r="C359" s="27" t="s">
        <v>1303</v>
      </c>
      <c r="D359" s="63">
        <v>121.49000000000001</v>
      </c>
    </row>
    <row r="360" spans="1:4" x14ac:dyDescent="0.25">
      <c r="A360" s="62">
        <v>45626</v>
      </c>
      <c r="B360" s="27" t="s">
        <v>1302</v>
      </c>
      <c r="C360" s="27" t="s">
        <v>1303</v>
      </c>
      <c r="D360" s="63">
        <v>136.49</v>
      </c>
    </row>
    <row r="361" spans="1:4" x14ac:dyDescent="0.25">
      <c r="A361" s="62">
        <v>45657</v>
      </c>
      <c r="B361" s="27" t="s">
        <v>1302</v>
      </c>
      <c r="C361" s="27" t="s">
        <v>1303</v>
      </c>
      <c r="D361" s="63">
        <v>151.49</v>
      </c>
    </row>
    <row r="362" spans="1:4" x14ac:dyDescent="0.25">
      <c r="A362" s="62">
        <v>45322</v>
      </c>
      <c r="B362" s="27" t="s">
        <v>1273</v>
      </c>
      <c r="C362" s="27" t="s">
        <v>1274</v>
      </c>
      <c r="D362" s="63">
        <v>693.33</v>
      </c>
    </row>
    <row r="363" spans="1:4" x14ac:dyDescent="0.25">
      <c r="A363" s="62">
        <v>45351</v>
      </c>
      <c r="B363" s="27" t="s">
        <v>1273</v>
      </c>
      <c r="C363" s="27" t="s">
        <v>1274</v>
      </c>
      <c r="D363" s="63">
        <v>1386.66</v>
      </c>
    </row>
    <row r="364" spans="1:4" x14ac:dyDescent="0.25">
      <c r="A364" s="62">
        <v>45382</v>
      </c>
      <c r="B364" s="27" t="s">
        <v>1273</v>
      </c>
      <c r="C364" s="27" t="s">
        <v>1274</v>
      </c>
      <c r="D364" s="63">
        <v>2079.9900000000002</v>
      </c>
    </row>
    <row r="365" spans="1:4" x14ac:dyDescent="0.25">
      <c r="A365" s="62">
        <v>45412</v>
      </c>
      <c r="B365" s="27" t="s">
        <v>1273</v>
      </c>
      <c r="C365" s="27" t="s">
        <v>1274</v>
      </c>
      <c r="D365" s="63">
        <v>2773.3199999999997</v>
      </c>
    </row>
    <row r="366" spans="1:4" x14ac:dyDescent="0.25">
      <c r="A366" s="62">
        <v>45443</v>
      </c>
      <c r="B366" s="27" t="s">
        <v>1273</v>
      </c>
      <c r="C366" s="27" t="s">
        <v>1274</v>
      </c>
      <c r="D366" s="63">
        <v>3466.6499999999996</v>
      </c>
    </row>
    <row r="367" spans="1:4" x14ac:dyDescent="0.25">
      <c r="A367" s="62">
        <v>45473</v>
      </c>
      <c r="B367" s="27" t="s">
        <v>1273</v>
      </c>
      <c r="C367" s="27" t="s">
        <v>1274</v>
      </c>
      <c r="D367" s="63">
        <v>4159.9799999999996</v>
      </c>
    </row>
    <row r="368" spans="1:4" x14ac:dyDescent="0.25">
      <c r="A368" s="62">
        <v>45504</v>
      </c>
      <c r="B368" s="27" t="s">
        <v>1273</v>
      </c>
      <c r="C368" s="27" t="s">
        <v>1274</v>
      </c>
      <c r="D368" s="63">
        <v>4853.3133333333326</v>
      </c>
    </row>
    <row r="369" spans="1:4" x14ac:dyDescent="0.25">
      <c r="A369" s="62">
        <v>45535</v>
      </c>
      <c r="B369" s="27" t="s">
        <v>1273</v>
      </c>
      <c r="C369" s="27" t="s">
        <v>1274</v>
      </c>
      <c r="D369" s="63">
        <v>5546.6466666666656</v>
      </c>
    </row>
    <row r="370" spans="1:4" x14ac:dyDescent="0.25">
      <c r="A370" s="62">
        <v>45565</v>
      </c>
      <c r="B370" s="27" t="s">
        <v>1273</v>
      </c>
      <c r="C370" s="27" t="s">
        <v>1274</v>
      </c>
      <c r="D370" s="63">
        <v>6239.9799999999987</v>
      </c>
    </row>
    <row r="371" spans="1:4" x14ac:dyDescent="0.25">
      <c r="A371" s="62">
        <v>45596</v>
      </c>
      <c r="B371" s="27" t="s">
        <v>1273</v>
      </c>
      <c r="C371" s="27" t="s">
        <v>1274</v>
      </c>
      <c r="D371" s="63">
        <v>6933.3133333333317</v>
      </c>
    </row>
    <row r="372" spans="1:4" x14ac:dyDescent="0.25">
      <c r="A372" s="62">
        <v>45626</v>
      </c>
      <c r="B372" s="27" t="s">
        <v>1273</v>
      </c>
      <c r="C372" s="27" t="s">
        <v>1274</v>
      </c>
      <c r="D372" s="63">
        <v>7626.6466666666647</v>
      </c>
    </row>
    <row r="373" spans="1:4" x14ac:dyDescent="0.25">
      <c r="A373" s="62">
        <v>45657</v>
      </c>
      <c r="B373" s="27" t="s">
        <v>1273</v>
      </c>
      <c r="C373" s="27" t="s">
        <v>1274</v>
      </c>
      <c r="D373" s="63">
        <v>8319.9799999999977</v>
      </c>
    </row>
    <row r="374" spans="1:4" x14ac:dyDescent="0.25">
      <c r="A374" s="62">
        <v>45322</v>
      </c>
      <c r="B374" s="27" t="s">
        <v>726</v>
      </c>
      <c r="C374" s="27" t="s">
        <v>727</v>
      </c>
      <c r="D374" s="63">
        <v>984.62</v>
      </c>
    </row>
    <row r="375" spans="1:4" x14ac:dyDescent="0.25">
      <c r="A375" s="62">
        <v>45351</v>
      </c>
      <c r="B375" s="27" t="s">
        <v>726</v>
      </c>
      <c r="C375" s="27" t="s">
        <v>727</v>
      </c>
      <c r="D375" s="63">
        <v>1184.6199999999999</v>
      </c>
    </row>
    <row r="376" spans="1:4" x14ac:dyDescent="0.25">
      <c r="A376" s="62">
        <v>45382</v>
      </c>
      <c r="B376" s="27" t="s">
        <v>726</v>
      </c>
      <c r="C376" s="27" t="s">
        <v>727</v>
      </c>
      <c r="D376" s="63">
        <v>2367.21</v>
      </c>
    </row>
    <row r="377" spans="1:4" x14ac:dyDescent="0.25">
      <c r="A377" s="62">
        <v>45412</v>
      </c>
      <c r="B377" s="27" t="s">
        <v>726</v>
      </c>
      <c r="C377" s="27" t="s">
        <v>727</v>
      </c>
      <c r="D377" s="63">
        <v>3254.71</v>
      </c>
    </row>
    <row r="378" spans="1:4" x14ac:dyDescent="0.25">
      <c r="A378" s="62">
        <v>45443</v>
      </c>
      <c r="B378" s="27" t="s">
        <v>726</v>
      </c>
      <c r="C378" s="27" t="s">
        <v>727</v>
      </c>
      <c r="D378" s="63">
        <v>3254.71</v>
      </c>
    </row>
    <row r="379" spans="1:4" x14ac:dyDescent="0.25">
      <c r="A379" s="62">
        <v>45473</v>
      </c>
      <c r="B379" s="27" t="s">
        <v>726</v>
      </c>
      <c r="C379" s="27" t="s">
        <v>727</v>
      </c>
      <c r="D379" s="63">
        <v>4506.71</v>
      </c>
    </row>
    <row r="380" spans="1:4" x14ac:dyDescent="0.25">
      <c r="A380" s="62">
        <v>45504</v>
      </c>
      <c r="B380" s="27" t="s">
        <v>726</v>
      </c>
      <c r="C380" s="27" t="s">
        <v>727</v>
      </c>
      <c r="D380" s="63">
        <v>5756.71</v>
      </c>
    </row>
    <row r="381" spans="1:4" x14ac:dyDescent="0.25">
      <c r="A381" s="62">
        <v>45535</v>
      </c>
      <c r="B381" s="27" t="s">
        <v>726</v>
      </c>
      <c r="C381" s="27" t="s">
        <v>727</v>
      </c>
      <c r="D381" s="63">
        <v>7006.71</v>
      </c>
    </row>
    <row r="382" spans="1:4" x14ac:dyDescent="0.25">
      <c r="A382" s="62">
        <v>45565</v>
      </c>
      <c r="B382" s="27" t="s">
        <v>726</v>
      </c>
      <c r="C382" s="27" t="s">
        <v>727</v>
      </c>
      <c r="D382" s="63">
        <v>8256.7099999999991</v>
      </c>
    </row>
    <row r="383" spans="1:4" x14ac:dyDescent="0.25">
      <c r="A383" s="62">
        <v>45596</v>
      </c>
      <c r="B383" s="27" t="s">
        <v>726</v>
      </c>
      <c r="C383" s="27" t="s">
        <v>727</v>
      </c>
      <c r="D383" s="63">
        <v>9506.7099999999991</v>
      </c>
    </row>
    <row r="384" spans="1:4" x14ac:dyDescent="0.25">
      <c r="A384" s="62">
        <v>45626</v>
      </c>
      <c r="B384" s="27" t="s">
        <v>726</v>
      </c>
      <c r="C384" s="27" t="s">
        <v>727</v>
      </c>
      <c r="D384" s="63">
        <v>10756.71</v>
      </c>
    </row>
    <row r="385" spans="1:4" x14ac:dyDescent="0.25">
      <c r="A385" s="62">
        <v>45657</v>
      </c>
      <c r="B385" s="27" t="s">
        <v>726</v>
      </c>
      <c r="C385" s="27" t="s">
        <v>727</v>
      </c>
      <c r="D385" s="63">
        <v>12006.71</v>
      </c>
    </row>
    <row r="386" spans="1:4" x14ac:dyDescent="0.25">
      <c r="A386" s="62">
        <v>45322</v>
      </c>
      <c r="B386" s="27" t="s">
        <v>738</v>
      </c>
      <c r="C386" s="27" t="s">
        <v>739</v>
      </c>
      <c r="D386" s="63">
        <v>180</v>
      </c>
    </row>
    <row r="387" spans="1:4" x14ac:dyDescent="0.25">
      <c r="A387" s="62">
        <v>45351</v>
      </c>
      <c r="B387" s="27" t="s">
        <v>738</v>
      </c>
      <c r="C387" s="27" t="s">
        <v>739</v>
      </c>
      <c r="D387" s="63">
        <v>1155.1199999999999</v>
      </c>
    </row>
    <row r="388" spans="1:4" x14ac:dyDescent="0.25">
      <c r="A388" s="62">
        <v>45382</v>
      </c>
      <c r="B388" s="27" t="s">
        <v>738</v>
      </c>
      <c r="C388" s="27" t="s">
        <v>739</v>
      </c>
      <c r="D388" s="63">
        <v>2352.09</v>
      </c>
    </row>
    <row r="389" spans="1:4" x14ac:dyDescent="0.25">
      <c r="A389" s="62">
        <v>45412</v>
      </c>
      <c r="B389" s="27" t="s">
        <v>738</v>
      </c>
      <c r="C389" s="27" t="s">
        <v>739</v>
      </c>
      <c r="D389" s="63">
        <v>12368.12</v>
      </c>
    </row>
    <row r="390" spans="1:4" x14ac:dyDescent="0.25">
      <c r="A390" s="62">
        <v>45443</v>
      </c>
      <c r="B390" s="27" t="s">
        <v>738</v>
      </c>
      <c r="C390" s="27" t="s">
        <v>739</v>
      </c>
      <c r="D390" s="63">
        <v>12729.660000000002</v>
      </c>
    </row>
    <row r="391" spans="1:4" x14ac:dyDescent="0.25">
      <c r="A391" s="62">
        <v>45473</v>
      </c>
      <c r="B391" s="27" t="s">
        <v>738</v>
      </c>
      <c r="C391" s="27" t="s">
        <v>739</v>
      </c>
      <c r="D391" s="63">
        <v>13977.160000000002</v>
      </c>
    </row>
    <row r="392" spans="1:4" x14ac:dyDescent="0.25">
      <c r="A392" s="62">
        <v>45504</v>
      </c>
      <c r="B392" s="27" t="s">
        <v>738</v>
      </c>
      <c r="C392" s="27" t="s">
        <v>739</v>
      </c>
      <c r="D392" s="63">
        <v>14810.493333333336</v>
      </c>
    </row>
    <row r="393" spans="1:4" x14ac:dyDescent="0.25">
      <c r="A393" s="62">
        <v>45535</v>
      </c>
      <c r="B393" s="27" t="s">
        <v>738</v>
      </c>
      <c r="C393" s="27" t="s">
        <v>739</v>
      </c>
      <c r="D393" s="63">
        <v>15643.82666666667</v>
      </c>
    </row>
    <row r="394" spans="1:4" x14ac:dyDescent="0.25">
      <c r="A394" s="62">
        <v>45565</v>
      </c>
      <c r="B394" s="27" t="s">
        <v>738</v>
      </c>
      <c r="C394" s="27" t="s">
        <v>739</v>
      </c>
      <c r="D394" s="63">
        <v>16477.160000000003</v>
      </c>
    </row>
    <row r="395" spans="1:4" x14ac:dyDescent="0.25">
      <c r="A395" s="62">
        <v>45596</v>
      </c>
      <c r="B395" s="27" t="s">
        <v>738</v>
      </c>
      <c r="C395" s="27" t="s">
        <v>739</v>
      </c>
      <c r="D395" s="63">
        <v>17310.493333333336</v>
      </c>
    </row>
    <row r="396" spans="1:4" x14ac:dyDescent="0.25">
      <c r="A396" s="62">
        <v>45626</v>
      </c>
      <c r="B396" s="27" t="s">
        <v>738</v>
      </c>
      <c r="C396" s="27" t="s">
        <v>739</v>
      </c>
      <c r="D396" s="63">
        <v>18143.826666666668</v>
      </c>
    </row>
    <row r="397" spans="1:4" x14ac:dyDescent="0.25">
      <c r="A397" s="62">
        <v>45657</v>
      </c>
      <c r="B397" s="27" t="s">
        <v>738</v>
      </c>
      <c r="C397" s="27" t="s">
        <v>739</v>
      </c>
      <c r="D397" s="63">
        <v>18977.16</v>
      </c>
    </row>
    <row r="398" spans="1:4" x14ac:dyDescent="0.25">
      <c r="A398" s="62">
        <v>45322</v>
      </c>
      <c r="B398" s="27" t="s">
        <v>794</v>
      </c>
      <c r="C398" s="27" t="s">
        <v>795</v>
      </c>
      <c r="D398" s="63">
        <v>1919.1</v>
      </c>
    </row>
    <row r="399" spans="1:4" x14ac:dyDescent="0.25">
      <c r="A399" s="62">
        <v>45351</v>
      </c>
      <c r="B399" s="27" t="s">
        <v>794</v>
      </c>
      <c r="C399" s="27" t="s">
        <v>795</v>
      </c>
      <c r="D399" s="63">
        <v>5539.55</v>
      </c>
    </row>
    <row r="400" spans="1:4" x14ac:dyDescent="0.25">
      <c r="A400" s="62">
        <v>45382</v>
      </c>
      <c r="B400" s="27" t="s">
        <v>794</v>
      </c>
      <c r="C400" s="27" t="s">
        <v>795</v>
      </c>
      <c r="D400" s="63">
        <v>10468.340000000002</v>
      </c>
    </row>
    <row r="401" spans="1:4" x14ac:dyDescent="0.25">
      <c r="A401" s="62">
        <v>45412</v>
      </c>
      <c r="B401" s="27" t="s">
        <v>794</v>
      </c>
      <c r="C401" s="27" t="s">
        <v>795</v>
      </c>
      <c r="D401" s="63">
        <v>13214.300000000001</v>
      </c>
    </row>
    <row r="402" spans="1:4" x14ac:dyDescent="0.25">
      <c r="A402" s="62">
        <v>45443</v>
      </c>
      <c r="B402" s="27" t="s">
        <v>794</v>
      </c>
      <c r="C402" s="27" t="s">
        <v>795</v>
      </c>
      <c r="D402" s="63">
        <v>16959.75</v>
      </c>
    </row>
    <row r="403" spans="1:4" x14ac:dyDescent="0.25">
      <c r="A403" s="62">
        <v>45473</v>
      </c>
      <c r="B403" s="27" t="s">
        <v>794</v>
      </c>
      <c r="C403" s="27" t="s">
        <v>795</v>
      </c>
      <c r="D403" s="63">
        <v>22108.77</v>
      </c>
    </row>
    <row r="404" spans="1:4" x14ac:dyDescent="0.25">
      <c r="A404" s="62">
        <v>45504</v>
      </c>
      <c r="B404" s="27" t="s">
        <v>794</v>
      </c>
      <c r="C404" s="27" t="s">
        <v>795</v>
      </c>
      <c r="D404" s="63">
        <v>25108.77</v>
      </c>
    </row>
    <row r="405" spans="1:4" x14ac:dyDescent="0.25">
      <c r="A405" s="62">
        <v>45535</v>
      </c>
      <c r="B405" s="27" t="s">
        <v>794</v>
      </c>
      <c r="C405" s="27" t="s">
        <v>795</v>
      </c>
      <c r="D405" s="63">
        <v>27108.77</v>
      </c>
    </row>
    <row r="406" spans="1:4" x14ac:dyDescent="0.25">
      <c r="A406" s="62">
        <v>45565</v>
      </c>
      <c r="B406" s="27" t="s">
        <v>794</v>
      </c>
      <c r="C406" s="27" t="s">
        <v>795</v>
      </c>
      <c r="D406" s="63">
        <v>30108.77</v>
      </c>
    </row>
    <row r="407" spans="1:4" x14ac:dyDescent="0.25">
      <c r="A407" s="62">
        <v>45596</v>
      </c>
      <c r="B407" s="27" t="s">
        <v>794</v>
      </c>
      <c r="C407" s="27" t="s">
        <v>795</v>
      </c>
      <c r="D407" s="63">
        <v>34108.770000000004</v>
      </c>
    </row>
    <row r="408" spans="1:4" x14ac:dyDescent="0.25">
      <c r="A408" s="62">
        <v>45626</v>
      </c>
      <c r="B408" s="27" t="s">
        <v>794</v>
      </c>
      <c r="C408" s="27" t="s">
        <v>795</v>
      </c>
      <c r="D408" s="63">
        <v>39108.770000000004</v>
      </c>
    </row>
    <row r="409" spans="1:4" x14ac:dyDescent="0.25">
      <c r="A409" s="62">
        <v>45657</v>
      </c>
      <c r="B409" s="27" t="s">
        <v>794</v>
      </c>
      <c r="C409" s="27" t="s">
        <v>795</v>
      </c>
      <c r="D409" s="63">
        <v>45108.770000000004</v>
      </c>
    </row>
    <row r="410" spans="1:4" x14ac:dyDescent="0.25">
      <c r="A410" s="62">
        <v>45322</v>
      </c>
      <c r="B410" s="27" t="s">
        <v>796</v>
      </c>
      <c r="C410" s="27" t="s">
        <v>797</v>
      </c>
      <c r="D410" s="63">
        <v>220.51</v>
      </c>
    </row>
    <row r="411" spans="1:4" x14ac:dyDescent="0.25">
      <c r="A411" s="62">
        <v>45351</v>
      </c>
      <c r="B411" s="27" t="s">
        <v>796</v>
      </c>
      <c r="C411" s="27" t="s">
        <v>797</v>
      </c>
      <c r="D411" s="63">
        <v>348.91000000000008</v>
      </c>
    </row>
    <row r="412" spans="1:4" x14ac:dyDescent="0.25">
      <c r="A412" s="62">
        <v>45382</v>
      </c>
      <c r="B412" s="27" t="s">
        <v>796</v>
      </c>
      <c r="C412" s="27" t="s">
        <v>797</v>
      </c>
      <c r="D412" s="63">
        <v>461.41000000000008</v>
      </c>
    </row>
    <row r="413" spans="1:4" x14ac:dyDescent="0.25">
      <c r="A413" s="62">
        <v>45412</v>
      </c>
      <c r="B413" s="27" t="s">
        <v>796</v>
      </c>
      <c r="C413" s="27" t="s">
        <v>797</v>
      </c>
      <c r="D413" s="63">
        <v>555.90000000000009</v>
      </c>
    </row>
    <row r="414" spans="1:4" x14ac:dyDescent="0.25">
      <c r="A414" s="62">
        <v>45443</v>
      </c>
      <c r="B414" s="27" t="s">
        <v>796</v>
      </c>
      <c r="C414" s="27" t="s">
        <v>797</v>
      </c>
      <c r="D414" s="63">
        <v>700.90000000000009</v>
      </c>
    </row>
    <row r="415" spans="1:4" x14ac:dyDescent="0.25">
      <c r="A415" s="62">
        <v>45473</v>
      </c>
      <c r="B415" s="27" t="s">
        <v>796</v>
      </c>
      <c r="C415" s="27" t="s">
        <v>797</v>
      </c>
      <c r="D415" s="63">
        <v>790.65000000000009</v>
      </c>
    </row>
    <row r="416" spans="1:4" x14ac:dyDescent="0.25">
      <c r="A416" s="62">
        <v>45504</v>
      </c>
      <c r="B416" s="27" t="s">
        <v>796</v>
      </c>
      <c r="C416" s="27" t="s">
        <v>797</v>
      </c>
      <c r="D416" s="63">
        <v>940.65000000000009</v>
      </c>
    </row>
    <row r="417" spans="1:4" x14ac:dyDescent="0.25">
      <c r="A417" s="62">
        <v>45535</v>
      </c>
      <c r="B417" s="27" t="s">
        <v>796</v>
      </c>
      <c r="C417" s="27" t="s">
        <v>797</v>
      </c>
      <c r="D417" s="63">
        <v>1040.6500000000001</v>
      </c>
    </row>
    <row r="418" spans="1:4" x14ac:dyDescent="0.25">
      <c r="A418" s="62">
        <v>45565</v>
      </c>
      <c r="B418" s="27" t="s">
        <v>796</v>
      </c>
      <c r="C418" s="27" t="s">
        <v>797</v>
      </c>
      <c r="D418" s="63">
        <v>1240.6500000000001</v>
      </c>
    </row>
    <row r="419" spans="1:4" x14ac:dyDescent="0.25">
      <c r="A419" s="62">
        <v>45596</v>
      </c>
      <c r="B419" s="27" t="s">
        <v>796</v>
      </c>
      <c r="C419" s="27" t="s">
        <v>797</v>
      </c>
      <c r="D419" s="63">
        <v>1440.65</v>
      </c>
    </row>
    <row r="420" spans="1:4" x14ac:dyDescent="0.25">
      <c r="A420" s="62">
        <v>45626</v>
      </c>
      <c r="B420" s="27" t="s">
        <v>796</v>
      </c>
      <c r="C420" s="27" t="s">
        <v>797</v>
      </c>
      <c r="D420" s="63">
        <v>1690.65</v>
      </c>
    </row>
    <row r="421" spans="1:4" x14ac:dyDescent="0.25">
      <c r="A421" s="62">
        <v>45657</v>
      </c>
      <c r="B421" s="27" t="s">
        <v>796</v>
      </c>
      <c r="C421" s="27" t="s">
        <v>797</v>
      </c>
      <c r="D421" s="63">
        <v>1790.65</v>
      </c>
    </row>
    <row r="422" spans="1:4" x14ac:dyDescent="0.25">
      <c r="A422" s="62">
        <v>45322</v>
      </c>
      <c r="B422" s="27" t="s">
        <v>640</v>
      </c>
      <c r="C422" s="27" t="s">
        <v>641</v>
      </c>
      <c r="D422" s="63">
        <v>0</v>
      </c>
    </row>
    <row r="423" spans="1:4" x14ac:dyDescent="0.25">
      <c r="A423" s="62">
        <v>45351</v>
      </c>
      <c r="B423" s="27" t="s">
        <v>640</v>
      </c>
      <c r="C423" s="27" t="s">
        <v>641</v>
      </c>
      <c r="D423" s="63">
        <v>0</v>
      </c>
    </row>
    <row r="424" spans="1:4" x14ac:dyDescent="0.25">
      <c r="A424" s="62">
        <v>45382</v>
      </c>
      <c r="B424" s="27" t="s">
        <v>640</v>
      </c>
      <c r="C424" s="27" t="s">
        <v>641</v>
      </c>
      <c r="D424" s="63">
        <v>0</v>
      </c>
    </row>
    <row r="425" spans="1:4" x14ac:dyDescent="0.25">
      <c r="A425" s="62">
        <v>45412</v>
      </c>
      <c r="B425" s="27" t="s">
        <v>640</v>
      </c>
      <c r="C425" s="27" t="s">
        <v>641</v>
      </c>
      <c r="D425" s="63">
        <v>32.29</v>
      </c>
    </row>
    <row r="426" spans="1:4" x14ac:dyDescent="0.25">
      <c r="A426" s="62">
        <v>45443</v>
      </c>
      <c r="B426" s="27" t="s">
        <v>640</v>
      </c>
      <c r="C426" s="27" t="s">
        <v>641</v>
      </c>
      <c r="D426" s="63">
        <v>32.29</v>
      </c>
    </row>
    <row r="427" spans="1:4" x14ac:dyDescent="0.25">
      <c r="A427" s="62">
        <v>45473</v>
      </c>
      <c r="B427" s="27" t="s">
        <v>640</v>
      </c>
      <c r="C427" s="27" t="s">
        <v>641</v>
      </c>
      <c r="D427" s="63">
        <v>9628.9900000000016</v>
      </c>
    </row>
    <row r="428" spans="1:4" x14ac:dyDescent="0.25">
      <c r="A428" s="62">
        <v>45504</v>
      </c>
      <c r="B428" s="27" t="s">
        <v>640</v>
      </c>
      <c r="C428" s="27" t="s">
        <v>641</v>
      </c>
      <c r="D428" s="63">
        <v>9728.9900000000016</v>
      </c>
    </row>
    <row r="429" spans="1:4" x14ac:dyDescent="0.25">
      <c r="A429" s="62">
        <v>45535</v>
      </c>
      <c r="B429" s="27" t="s">
        <v>640</v>
      </c>
      <c r="C429" s="27" t="s">
        <v>641</v>
      </c>
      <c r="D429" s="63">
        <v>9728.9900000000016</v>
      </c>
    </row>
    <row r="430" spans="1:4" x14ac:dyDescent="0.25">
      <c r="A430" s="62">
        <v>45565</v>
      </c>
      <c r="B430" s="27" t="s">
        <v>640</v>
      </c>
      <c r="C430" s="27" t="s">
        <v>641</v>
      </c>
      <c r="D430" s="63">
        <v>9828.9900000000016</v>
      </c>
    </row>
    <row r="431" spans="1:4" x14ac:dyDescent="0.25">
      <c r="A431" s="62">
        <v>45596</v>
      </c>
      <c r="B431" s="27" t="s">
        <v>640</v>
      </c>
      <c r="C431" s="27" t="s">
        <v>641</v>
      </c>
      <c r="D431" s="63">
        <v>9928.9900000000016</v>
      </c>
    </row>
    <row r="432" spans="1:4" x14ac:dyDescent="0.25">
      <c r="A432" s="62">
        <v>45626</v>
      </c>
      <c r="B432" s="27" t="s">
        <v>640</v>
      </c>
      <c r="C432" s="27" t="s">
        <v>641</v>
      </c>
      <c r="D432" s="63">
        <v>10028.990000000002</v>
      </c>
    </row>
    <row r="433" spans="1:4" x14ac:dyDescent="0.25">
      <c r="A433" s="62">
        <v>45657</v>
      </c>
      <c r="B433" s="27" t="s">
        <v>640</v>
      </c>
      <c r="C433" s="27" t="s">
        <v>641</v>
      </c>
      <c r="D433" s="63">
        <v>10128.990000000002</v>
      </c>
    </row>
    <row r="434" spans="1:4" x14ac:dyDescent="0.25">
      <c r="A434" s="62">
        <v>45322</v>
      </c>
      <c r="B434" s="27" t="s">
        <v>1364</v>
      </c>
      <c r="C434" s="27" t="s">
        <v>1365</v>
      </c>
      <c r="D434" s="63">
        <v>0</v>
      </c>
    </row>
    <row r="435" spans="1:4" x14ac:dyDescent="0.25">
      <c r="A435" s="62">
        <v>45351</v>
      </c>
      <c r="B435" s="27" t="s">
        <v>1364</v>
      </c>
      <c r="C435" s="27" t="s">
        <v>1365</v>
      </c>
      <c r="D435" s="63">
        <v>51.43</v>
      </c>
    </row>
    <row r="436" spans="1:4" x14ac:dyDescent="0.25">
      <c r="A436" s="62">
        <v>45382</v>
      </c>
      <c r="B436" s="27" t="s">
        <v>1364</v>
      </c>
      <c r="C436" s="27" t="s">
        <v>1365</v>
      </c>
      <c r="D436" s="63">
        <v>51.43</v>
      </c>
    </row>
    <row r="437" spans="1:4" x14ac:dyDescent="0.25">
      <c r="A437" s="62">
        <v>45412</v>
      </c>
      <c r="B437" s="27" t="s">
        <v>1364</v>
      </c>
      <c r="C437" s="27" t="s">
        <v>1365</v>
      </c>
      <c r="D437" s="63">
        <v>51.43</v>
      </c>
    </row>
    <row r="438" spans="1:4" x14ac:dyDescent="0.25">
      <c r="A438" s="62">
        <v>45443</v>
      </c>
      <c r="B438" s="27" t="s">
        <v>1364</v>
      </c>
      <c r="C438" s="27" t="s">
        <v>1365</v>
      </c>
      <c r="D438" s="63">
        <v>51.43</v>
      </c>
    </row>
    <row r="439" spans="1:4" x14ac:dyDescent="0.25">
      <c r="A439" s="62">
        <v>45473</v>
      </c>
      <c r="B439" s="27" t="s">
        <v>1364</v>
      </c>
      <c r="C439" s="27" t="s">
        <v>1365</v>
      </c>
      <c r="D439" s="63">
        <v>88.91</v>
      </c>
    </row>
    <row r="440" spans="1:4" x14ac:dyDescent="0.25">
      <c r="A440" s="62">
        <v>45504</v>
      </c>
      <c r="B440" s="27" t="s">
        <v>1364</v>
      </c>
      <c r="C440" s="27" t="s">
        <v>1365</v>
      </c>
      <c r="D440" s="63">
        <v>88.91</v>
      </c>
    </row>
    <row r="441" spans="1:4" x14ac:dyDescent="0.25">
      <c r="A441" s="62">
        <v>45535</v>
      </c>
      <c r="B441" s="27" t="s">
        <v>1364</v>
      </c>
      <c r="C441" s="27" t="s">
        <v>1365</v>
      </c>
      <c r="D441" s="63">
        <v>88.91</v>
      </c>
    </row>
    <row r="442" spans="1:4" x14ac:dyDescent="0.25">
      <c r="A442" s="62">
        <v>45565</v>
      </c>
      <c r="B442" s="27" t="s">
        <v>1364</v>
      </c>
      <c r="C442" s="27" t="s">
        <v>1365</v>
      </c>
      <c r="D442" s="63">
        <v>2588.91</v>
      </c>
    </row>
    <row r="443" spans="1:4" x14ac:dyDescent="0.25">
      <c r="A443" s="62">
        <v>45596</v>
      </c>
      <c r="B443" s="27" t="s">
        <v>1364</v>
      </c>
      <c r="C443" s="27" t="s">
        <v>1365</v>
      </c>
      <c r="D443" s="63">
        <v>2588.91</v>
      </c>
    </row>
    <row r="444" spans="1:4" x14ac:dyDescent="0.25">
      <c r="A444" s="62">
        <v>45626</v>
      </c>
      <c r="B444" s="27" t="s">
        <v>1364</v>
      </c>
      <c r="C444" s="27" t="s">
        <v>1365</v>
      </c>
      <c r="D444" s="63">
        <v>2588.91</v>
      </c>
    </row>
    <row r="445" spans="1:4" x14ac:dyDescent="0.25">
      <c r="A445" s="62">
        <v>45657</v>
      </c>
      <c r="B445" s="27" t="s">
        <v>1364</v>
      </c>
      <c r="C445" s="27" t="s">
        <v>1365</v>
      </c>
      <c r="D445" s="63">
        <v>2588.91</v>
      </c>
    </row>
    <row r="446" spans="1:4" x14ac:dyDescent="0.25">
      <c r="A446" s="62">
        <v>45322</v>
      </c>
      <c r="B446" s="27" t="s">
        <v>656</v>
      </c>
      <c r="C446" s="27" t="s">
        <v>657</v>
      </c>
      <c r="D446" s="63">
        <v>0</v>
      </c>
    </row>
    <row r="447" spans="1:4" x14ac:dyDescent="0.25">
      <c r="A447" s="62">
        <v>45351</v>
      </c>
      <c r="B447" s="27" t="s">
        <v>656</v>
      </c>
      <c r="C447" s="27" t="s">
        <v>657</v>
      </c>
      <c r="D447" s="63">
        <v>247.94</v>
      </c>
    </row>
    <row r="448" spans="1:4" x14ac:dyDescent="0.25">
      <c r="A448" s="62">
        <v>45382</v>
      </c>
      <c r="B448" s="27" t="s">
        <v>656</v>
      </c>
      <c r="C448" s="27" t="s">
        <v>657</v>
      </c>
      <c r="D448" s="63">
        <v>286.77</v>
      </c>
    </row>
    <row r="449" spans="1:4" x14ac:dyDescent="0.25">
      <c r="A449" s="62">
        <v>45412</v>
      </c>
      <c r="B449" s="27" t="s">
        <v>656</v>
      </c>
      <c r="C449" s="27" t="s">
        <v>657</v>
      </c>
      <c r="D449" s="63">
        <v>980.25</v>
      </c>
    </row>
    <row r="450" spans="1:4" x14ac:dyDescent="0.25">
      <c r="A450" s="62">
        <v>45443</v>
      </c>
      <c r="B450" s="27" t="s">
        <v>656</v>
      </c>
      <c r="C450" s="27" t="s">
        <v>657</v>
      </c>
      <c r="D450" s="63">
        <v>1108.5400000000002</v>
      </c>
    </row>
    <row r="451" spans="1:4" x14ac:dyDescent="0.25">
      <c r="A451" s="62">
        <v>45473</v>
      </c>
      <c r="B451" s="27" t="s">
        <v>656</v>
      </c>
      <c r="C451" s="27" t="s">
        <v>657</v>
      </c>
      <c r="D451" s="63">
        <v>1045.1400000000001</v>
      </c>
    </row>
    <row r="452" spans="1:4" x14ac:dyDescent="0.25">
      <c r="A452" s="62">
        <v>45504</v>
      </c>
      <c r="B452" s="27" t="s">
        <v>656</v>
      </c>
      <c r="C452" s="27" t="s">
        <v>657</v>
      </c>
      <c r="D452" s="63">
        <v>1223.4733333333334</v>
      </c>
    </row>
    <row r="453" spans="1:4" x14ac:dyDescent="0.25">
      <c r="A453" s="62">
        <v>45535</v>
      </c>
      <c r="B453" s="27" t="s">
        <v>656</v>
      </c>
      <c r="C453" s="27" t="s">
        <v>657</v>
      </c>
      <c r="D453" s="63">
        <v>1401.8066666666666</v>
      </c>
    </row>
    <row r="454" spans="1:4" x14ac:dyDescent="0.25">
      <c r="A454" s="62">
        <v>45565</v>
      </c>
      <c r="B454" s="27" t="s">
        <v>656</v>
      </c>
      <c r="C454" s="27" t="s">
        <v>657</v>
      </c>
      <c r="D454" s="63">
        <v>1580.1399999999999</v>
      </c>
    </row>
    <row r="455" spans="1:4" x14ac:dyDescent="0.25">
      <c r="A455" s="62">
        <v>45596</v>
      </c>
      <c r="B455" s="27" t="s">
        <v>656</v>
      </c>
      <c r="C455" s="27" t="s">
        <v>657</v>
      </c>
      <c r="D455" s="63">
        <v>1758.4733333333331</v>
      </c>
    </row>
    <row r="456" spans="1:4" x14ac:dyDescent="0.25">
      <c r="A456" s="62">
        <v>45626</v>
      </c>
      <c r="B456" s="27" t="s">
        <v>656</v>
      </c>
      <c r="C456" s="27" t="s">
        <v>657</v>
      </c>
      <c r="D456" s="63">
        <v>1936.8066666666664</v>
      </c>
    </row>
    <row r="457" spans="1:4" x14ac:dyDescent="0.25">
      <c r="A457" s="62">
        <v>45657</v>
      </c>
      <c r="B457" s="27" t="s">
        <v>656</v>
      </c>
      <c r="C457" s="27" t="s">
        <v>657</v>
      </c>
      <c r="D457" s="63">
        <v>2115.14</v>
      </c>
    </row>
    <row r="458" spans="1:4" x14ac:dyDescent="0.25">
      <c r="A458" s="62">
        <v>45322</v>
      </c>
      <c r="B458" s="27" t="s">
        <v>1148</v>
      </c>
      <c r="C458" s="27" t="s">
        <v>1149</v>
      </c>
      <c r="D458" s="63">
        <v>0</v>
      </c>
    </row>
    <row r="459" spans="1:4" x14ac:dyDescent="0.25">
      <c r="A459" s="62">
        <v>45351</v>
      </c>
      <c r="B459" s="27" t="s">
        <v>1148</v>
      </c>
      <c r="C459" s="27" t="s">
        <v>1149</v>
      </c>
      <c r="D459" s="63">
        <v>0</v>
      </c>
    </row>
    <row r="460" spans="1:4" x14ac:dyDescent="0.25">
      <c r="A460" s="62">
        <v>45382</v>
      </c>
      <c r="B460" s="27" t="s">
        <v>1148</v>
      </c>
      <c r="C460" s="27" t="s">
        <v>1149</v>
      </c>
      <c r="D460" s="63">
        <v>0</v>
      </c>
    </row>
    <row r="461" spans="1:4" x14ac:dyDescent="0.25">
      <c r="A461" s="62">
        <v>45412</v>
      </c>
      <c r="B461" s="27" t="s">
        <v>1148</v>
      </c>
      <c r="C461" s="27" t="s">
        <v>1149</v>
      </c>
      <c r="D461" s="63">
        <v>0</v>
      </c>
    </row>
    <row r="462" spans="1:4" x14ac:dyDescent="0.25">
      <c r="A462" s="62">
        <v>45443</v>
      </c>
      <c r="B462" s="27" t="s">
        <v>1148</v>
      </c>
      <c r="C462" s="27" t="s">
        <v>1149</v>
      </c>
      <c r="D462" s="63">
        <v>0</v>
      </c>
    </row>
    <row r="463" spans="1:4" x14ac:dyDescent="0.25">
      <c r="A463" s="62">
        <v>45473</v>
      </c>
      <c r="B463" s="27" t="s">
        <v>1148</v>
      </c>
      <c r="C463" s="27" t="s">
        <v>1149</v>
      </c>
      <c r="D463" s="63">
        <v>277.77777777777777</v>
      </c>
    </row>
    <row r="464" spans="1:4" x14ac:dyDescent="0.25">
      <c r="A464" s="62">
        <v>45504</v>
      </c>
      <c r="B464" s="27" t="s">
        <v>1148</v>
      </c>
      <c r="C464" s="27" t="s">
        <v>1149</v>
      </c>
      <c r="D464" s="63">
        <v>555.55555555555554</v>
      </c>
    </row>
    <row r="465" spans="1:4" x14ac:dyDescent="0.25">
      <c r="A465" s="62">
        <v>45535</v>
      </c>
      <c r="B465" s="27" t="s">
        <v>1148</v>
      </c>
      <c r="C465" s="27" t="s">
        <v>1149</v>
      </c>
      <c r="D465" s="63">
        <v>833.33333333333326</v>
      </c>
    </row>
    <row r="466" spans="1:4" x14ac:dyDescent="0.25">
      <c r="A466" s="62">
        <v>45565</v>
      </c>
      <c r="B466" s="27" t="s">
        <v>1148</v>
      </c>
      <c r="C466" s="27" t="s">
        <v>1149</v>
      </c>
      <c r="D466" s="63">
        <v>1111.1111111111111</v>
      </c>
    </row>
    <row r="467" spans="1:4" x14ac:dyDescent="0.25">
      <c r="A467" s="62">
        <v>45596</v>
      </c>
      <c r="B467" s="27" t="s">
        <v>1148</v>
      </c>
      <c r="C467" s="27" t="s">
        <v>1149</v>
      </c>
      <c r="D467" s="63">
        <v>1388.8888888888889</v>
      </c>
    </row>
    <row r="468" spans="1:4" x14ac:dyDescent="0.25">
      <c r="A468" s="62">
        <v>45626</v>
      </c>
      <c r="B468" s="27" t="s">
        <v>1148</v>
      </c>
      <c r="C468" s="27" t="s">
        <v>1149</v>
      </c>
      <c r="D468" s="63">
        <v>1666.6666666666667</v>
      </c>
    </row>
    <row r="469" spans="1:4" x14ac:dyDescent="0.25">
      <c r="A469" s="62">
        <v>45657</v>
      </c>
      <c r="B469" s="27" t="s">
        <v>1148</v>
      </c>
      <c r="C469" s="27" t="s">
        <v>1149</v>
      </c>
      <c r="D469" s="63">
        <v>1944.4444444444446</v>
      </c>
    </row>
    <row r="470" spans="1:4" x14ac:dyDescent="0.25">
      <c r="A470" s="62">
        <v>45322</v>
      </c>
      <c r="B470" s="27" t="s">
        <v>792</v>
      </c>
      <c r="C470" s="27" t="s">
        <v>793</v>
      </c>
      <c r="D470" s="63">
        <v>0</v>
      </c>
    </row>
    <row r="471" spans="1:4" x14ac:dyDescent="0.25">
      <c r="A471" s="62">
        <v>45351</v>
      </c>
      <c r="B471" s="27" t="s">
        <v>792</v>
      </c>
      <c r="C471" s="27" t="s">
        <v>793</v>
      </c>
      <c r="D471" s="63">
        <v>1605</v>
      </c>
    </row>
    <row r="472" spans="1:4" x14ac:dyDescent="0.25">
      <c r="A472" s="62">
        <v>45382</v>
      </c>
      <c r="B472" s="27" t="s">
        <v>792</v>
      </c>
      <c r="C472" s="27" t="s">
        <v>793</v>
      </c>
      <c r="D472" s="63">
        <v>1605</v>
      </c>
    </row>
    <row r="473" spans="1:4" x14ac:dyDescent="0.25">
      <c r="A473" s="62">
        <v>45412</v>
      </c>
      <c r="B473" s="27" t="s">
        <v>792</v>
      </c>
      <c r="C473" s="27" t="s">
        <v>793</v>
      </c>
      <c r="D473" s="63">
        <v>1605</v>
      </c>
    </row>
    <row r="474" spans="1:4" x14ac:dyDescent="0.25">
      <c r="A474" s="62">
        <v>45443</v>
      </c>
      <c r="B474" s="27" t="s">
        <v>792</v>
      </c>
      <c r="C474" s="27" t="s">
        <v>793</v>
      </c>
      <c r="D474" s="63">
        <v>4125</v>
      </c>
    </row>
    <row r="475" spans="1:4" x14ac:dyDescent="0.25">
      <c r="A475" s="62">
        <v>45473</v>
      </c>
      <c r="B475" s="27" t="s">
        <v>792</v>
      </c>
      <c r="C475" s="27" t="s">
        <v>793</v>
      </c>
      <c r="D475" s="63">
        <v>4525</v>
      </c>
    </row>
    <row r="476" spans="1:4" x14ac:dyDescent="0.25">
      <c r="A476" s="62">
        <v>45504</v>
      </c>
      <c r="B476" s="27" t="s">
        <v>792</v>
      </c>
      <c r="C476" s="27" t="s">
        <v>793</v>
      </c>
      <c r="D476" s="63">
        <v>4941.666666666667</v>
      </c>
    </row>
    <row r="477" spans="1:4" x14ac:dyDescent="0.25">
      <c r="A477" s="62">
        <v>45535</v>
      </c>
      <c r="B477" s="27" t="s">
        <v>792</v>
      </c>
      <c r="C477" s="27" t="s">
        <v>793</v>
      </c>
      <c r="D477" s="63">
        <v>5358.3333333333339</v>
      </c>
    </row>
    <row r="478" spans="1:4" x14ac:dyDescent="0.25">
      <c r="A478" s="62">
        <v>45565</v>
      </c>
      <c r="B478" s="27" t="s">
        <v>792</v>
      </c>
      <c r="C478" s="27" t="s">
        <v>793</v>
      </c>
      <c r="D478" s="63">
        <v>5775.0000000000009</v>
      </c>
    </row>
    <row r="479" spans="1:4" x14ac:dyDescent="0.25">
      <c r="A479" s="62">
        <v>45596</v>
      </c>
      <c r="B479" s="27" t="s">
        <v>792</v>
      </c>
      <c r="C479" s="27" t="s">
        <v>793</v>
      </c>
      <c r="D479" s="63">
        <v>6191.6666666666679</v>
      </c>
    </row>
    <row r="480" spans="1:4" x14ac:dyDescent="0.25">
      <c r="A480" s="62">
        <v>45626</v>
      </c>
      <c r="B480" s="27" t="s">
        <v>792</v>
      </c>
      <c r="C480" s="27" t="s">
        <v>793</v>
      </c>
      <c r="D480" s="63">
        <v>6608.3333333333348</v>
      </c>
    </row>
    <row r="481" spans="1:4" x14ac:dyDescent="0.25">
      <c r="A481" s="62">
        <v>45657</v>
      </c>
      <c r="B481" s="27" t="s">
        <v>792</v>
      </c>
      <c r="C481" s="27" t="s">
        <v>793</v>
      </c>
      <c r="D481" s="63">
        <v>7025.0000000000018</v>
      </c>
    </row>
    <row r="482" spans="1:4" x14ac:dyDescent="0.25">
      <c r="A482" s="62">
        <v>45322</v>
      </c>
      <c r="B482" s="27" t="s">
        <v>1242</v>
      </c>
      <c r="C482" s="27" t="s">
        <v>1243</v>
      </c>
      <c r="D482" s="63">
        <v>234.9</v>
      </c>
    </row>
    <row r="483" spans="1:4" x14ac:dyDescent="0.25">
      <c r="A483" s="62">
        <v>45351</v>
      </c>
      <c r="B483" s="27" t="s">
        <v>1242</v>
      </c>
      <c r="C483" s="27" t="s">
        <v>1243</v>
      </c>
      <c r="D483" s="63">
        <v>234.9</v>
      </c>
    </row>
    <row r="484" spans="1:4" x14ac:dyDescent="0.25">
      <c r="A484" s="62">
        <v>45382</v>
      </c>
      <c r="B484" s="27" t="s">
        <v>1242</v>
      </c>
      <c r="C484" s="27" t="s">
        <v>1243</v>
      </c>
      <c r="D484" s="63">
        <v>460.85</v>
      </c>
    </row>
    <row r="485" spans="1:4" x14ac:dyDescent="0.25">
      <c r="A485" s="62">
        <v>45412</v>
      </c>
      <c r="B485" s="27" t="s">
        <v>1242</v>
      </c>
      <c r="C485" s="27" t="s">
        <v>1243</v>
      </c>
      <c r="D485" s="63">
        <v>460.85</v>
      </c>
    </row>
    <row r="486" spans="1:4" x14ac:dyDescent="0.25">
      <c r="A486" s="62">
        <v>45443</v>
      </c>
      <c r="B486" s="27" t="s">
        <v>1242</v>
      </c>
      <c r="C486" s="27" t="s">
        <v>1243</v>
      </c>
      <c r="D486" s="63">
        <v>1191.1799999999998</v>
      </c>
    </row>
    <row r="487" spans="1:4" x14ac:dyDescent="0.25">
      <c r="A487" s="62">
        <v>45473</v>
      </c>
      <c r="B487" s="27" t="s">
        <v>1242</v>
      </c>
      <c r="C487" s="27" t="s">
        <v>1243</v>
      </c>
      <c r="D487" s="63">
        <v>2774.22</v>
      </c>
    </row>
    <row r="488" spans="1:4" x14ac:dyDescent="0.25">
      <c r="A488" s="62">
        <v>45504</v>
      </c>
      <c r="B488" s="27" t="s">
        <v>1242</v>
      </c>
      <c r="C488" s="27" t="s">
        <v>1243</v>
      </c>
      <c r="D488" s="63">
        <v>4773.3866666666663</v>
      </c>
    </row>
    <row r="489" spans="1:4" x14ac:dyDescent="0.25">
      <c r="A489" s="62">
        <v>45535</v>
      </c>
      <c r="B489" s="27" t="s">
        <v>1242</v>
      </c>
      <c r="C489" s="27" t="s">
        <v>1243</v>
      </c>
      <c r="D489" s="63">
        <v>6772.5533333333333</v>
      </c>
    </row>
    <row r="490" spans="1:4" x14ac:dyDescent="0.25">
      <c r="A490" s="62">
        <v>45565</v>
      </c>
      <c r="B490" s="27" t="s">
        <v>1242</v>
      </c>
      <c r="C490" s="27" t="s">
        <v>1243</v>
      </c>
      <c r="D490" s="63">
        <v>8771.7199999999993</v>
      </c>
    </row>
    <row r="491" spans="1:4" x14ac:dyDescent="0.25">
      <c r="A491" s="62">
        <v>45596</v>
      </c>
      <c r="B491" s="27" t="s">
        <v>1242</v>
      </c>
      <c r="C491" s="27" t="s">
        <v>1243</v>
      </c>
      <c r="D491" s="63">
        <v>10770.886666666665</v>
      </c>
    </row>
    <row r="492" spans="1:4" x14ac:dyDescent="0.25">
      <c r="A492" s="62">
        <v>45626</v>
      </c>
      <c r="B492" s="27" t="s">
        <v>1242</v>
      </c>
      <c r="C492" s="27" t="s">
        <v>1243</v>
      </c>
      <c r="D492" s="63">
        <v>12770.053333333331</v>
      </c>
    </row>
    <row r="493" spans="1:4" x14ac:dyDescent="0.25">
      <c r="A493" s="62">
        <v>45657</v>
      </c>
      <c r="B493" s="27" t="s">
        <v>1242</v>
      </c>
      <c r="C493" s="27" t="s">
        <v>1243</v>
      </c>
      <c r="D493" s="63">
        <v>14769.219999999998</v>
      </c>
    </row>
    <row r="494" spans="1:4" x14ac:dyDescent="0.25">
      <c r="A494" s="62">
        <v>45322</v>
      </c>
      <c r="B494" s="27" t="s">
        <v>808</v>
      </c>
      <c r="C494" s="27" t="s">
        <v>809</v>
      </c>
      <c r="D494" s="63">
        <v>0</v>
      </c>
    </row>
    <row r="495" spans="1:4" x14ac:dyDescent="0.25">
      <c r="A495" s="62">
        <v>45351</v>
      </c>
      <c r="B495" s="27" t="s">
        <v>808</v>
      </c>
      <c r="C495" s="27" t="s">
        <v>809</v>
      </c>
      <c r="D495" s="63">
        <v>10</v>
      </c>
    </row>
    <row r="496" spans="1:4" x14ac:dyDescent="0.25">
      <c r="A496" s="62">
        <v>45382</v>
      </c>
      <c r="B496" s="27" t="s">
        <v>808</v>
      </c>
      <c r="C496" s="27" t="s">
        <v>809</v>
      </c>
      <c r="D496" s="63">
        <v>15</v>
      </c>
    </row>
    <row r="497" spans="1:4" x14ac:dyDescent="0.25">
      <c r="A497" s="62">
        <v>45412</v>
      </c>
      <c r="B497" s="27" t="s">
        <v>808</v>
      </c>
      <c r="C497" s="27" t="s">
        <v>809</v>
      </c>
      <c r="D497" s="63">
        <v>20</v>
      </c>
    </row>
    <row r="498" spans="1:4" x14ac:dyDescent="0.25">
      <c r="A498" s="62">
        <v>45443</v>
      </c>
      <c r="B498" s="27" t="s">
        <v>808</v>
      </c>
      <c r="C498" s="27" t="s">
        <v>809</v>
      </c>
      <c r="D498" s="63">
        <v>25</v>
      </c>
    </row>
    <row r="499" spans="1:4" x14ac:dyDescent="0.25">
      <c r="A499" s="62">
        <v>45473</v>
      </c>
      <c r="B499" s="27" t="s">
        <v>808</v>
      </c>
      <c r="C499" s="27" t="s">
        <v>809</v>
      </c>
      <c r="D499" s="63">
        <v>30</v>
      </c>
    </row>
    <row r="500" spans="1:4" x14ac:dyDescent="0.25">
      <c r="A500" s="62">
        <v>45504</v>
      </c>
      <c r="B500" s="27" t="s">
        <v>808</v>
      </c>
      <c r="C500" s="27" t="s">
        <v>809</v>
      </c>
      <c r="D500" s="63">
        <v>113.33333333333333</v>
      </c>
    </row>
    <row r="501" spans="1:4" x14ac:dyDescent="0.25">
      <c r="A501" s="62">
        <v>45535</v>
      </c>
      <c r="B501" s="27" t="s">
        <v>808</v>
      </c>
      <c r="C501" s="27" t="s">
        <v>809</v>
      </c>
      <c r="D501" s="63">
        <v>196.66666666666666</v>
      </c>
    </row>
    <row r="502" spans="1:4" x14ac:dyDescent="0.25">
      <c r="A502" s="62">
        <v>45565</v>
      </c>
      <c r="B502" s="27" t="s">
        <v>808</v>
      </c>
      <c r="C502" s="27" t="s">
        <v>809</v>
      </c>
      <c r="D502" s="63">
        <v>280</v>
      </c>
    </row>
    <row r="503" spans="1:4" x14ac:dyDescent="0.25">
      <c r="A503" s="62">
        <v>45596</v>
      </c>
      <c r="B503" s="27" t="s">
        <v>808</v>
      </c>
      <c r="C503" s="27" t="s">
        <v>809</v>
      </c>
      <c r="D503" s="63">
        <v>363.33333333333331</v>
      </c>
    </row>
    <row r="504" spans="1:4" x14ac:dyDescent="0.25">
      <c r="A504" s="62">
        <v>45626</v>
      </c>
      <c r="B504" s="27" t="s">
        <v>808</v>
      </c>
      <c r="C504" s="27" t="s">
        <v>809</v>
      </c>
      <c r="D504" s="63">
        <v>446.66666666666663</v>
      </c>
    </row>
    <row r="505" spans="1:4" x14ac:dyDescent="0.25">
      <c r="A505" s="62">
        <v>45657</v>
      </c>
      <c r="B505" s="27" t="s">
        <v>808</v>
      </c>
      <c r="C505" s="27" t="s">
        <v>809</v>
      </c>
      <c r="D505" s="63">
        <v>530</v>
      </c>
    </row>
    <row r="506" spans="1:4" x14ac:dyDescent="0.25">
      <c r="A506" s="62">
        <v>45322</v>
      </c>
      <c r="B506" s="27" t="s">
        <v>869</v>
      </c>
      <c r="C506" s="27" t="s">
        <v>870</v>
      </c>
      <c r="D506" s="63">
        <v>850.83</v>
      </c>
    </row>
    <row r="507" spans="1:4" x14ac:dyDescent="0.25">
      <c r="A507" s="62">
        <v>45351</v>
      </c>
      <c r="B507" s="27" t="s">
        <v>869</v>
      </c>
      <c r="C507" s="27" t="s">
        <v>870</v>
      </c>
      <c r="D507" s="63">
        <v>1691.9399999999998</v>
      </c>
    </row>
    <row r="508" spans="1:4" x14ac:dyDescent="0.25">
      <c r="A508" s="62">
        <v>45382</v>
      </c>
      <c r="B508" s="27" t="s">
        <v>869</v>
      </c>
      <c r="C508" s="27" t="s">
        <v>870</v>
      </c>
      <c r="D508" s="63">
        <v>3507.91</v>
      </c>
    </row>
    <row r="509" spans="1:4" x14ac:dyDescent="0.25">
      <c r="A509" s="62">
        <v>45412</v>
      </c>
      <c r="B509" s="27" t="s">
        <v>869</v>
      </c>
      <c r="C509" s="27" t="s">
        <v>870</v>
      </c>
      <c r="D509" s="63">
        <v>4207.91</v>
      </c>
    </row>
    <row r="510" spans="1:4" x14ac:dyDescent="0.25">
      <c r="A510" s="62">
        <v>45443</v>
      </c>
      <c r="B510" s="27" t="s">
        <v>869</v>
      </c>
      <c r="C510" s="27" t="s">
        <v>870</v>
      </c>
      <c r="D510" s="63">
        <v>5907.91</v>
      </c>
    </row>
    <row r="511" spans="1:4" x14ac:dyDescent="0.25">
      <c r="A511" s="62">
        <v>45473</v>
      </c>
      <c r="B511" s="27" t="s">
        <v>869</v>
      </c>
      <c r="C511" s="27" t="s">
        <v>870</v>
      </c>
      <c r="D511" s="63">
        <v>7651.45</v>
      </c>
    </row>
    <row r="512" spans="1:4" x14ac:dyDescent="0.25">
      <c r="A512" s="62">
        <v>45504</v>
      </c>
      <c r="B512" s="27" t="s">
        <v>869</v>
      </c>
      <c r="C512" s="27" t="s">
        <v>870</v>
      </c>
      <c r="D512" s="63">
        <v>8335.5333333333328</v>
      </c>
    </row>
    <row r="513" spans="1:4" x14ac:dyDescent="0.25">
      <c r="A513" s="62">
        <v>45535</v>
      </c>
      <c r="B513" s="27" t="s">
        <v>869</v>
      </c>
      <c r="C513" s="27" t="s">
        <v>870</v>
      </c>
      <c r="D513" s="63">
        <v>9019.6166666666668</v>
      </c>
    </row>
    <row r="514" spans="1:4" x14ac:dyDescent="0.25">
      <c r="A514" s="62">
        <v>45565</v>
      </c>
      <c r="B514" s="27" t="s">
        <v>869</v>
      </c>
      <c r="C514" s="27" t="s">
        <v>870</v>
      </c>
      <c r="D514" s="63">
        <v>9703.7000000000007</v>
      </c>
    </row>
    <row r="515" spans="1:4" x14ac:dyDescent="0.25">
      <c r="A515" s="62">
        <v>45596</v>
      </c>
      <c r="B515" s="27" t="s">
        <v>869</v>
      </c>
      <c r="C515" s="27" t="s">
        <v>870</v>
      </c>
      <c r="D515" s="63">
        <v>10387.783333333335</v>
      </c>
    </row>
    <row r="516" spans="1:4" x14ac:dyDescent="0.25">
      <c r="A516" s="62">
        <v>45626</v>
      </c>
      <c r="B516" s="27" t="s">
        <v>869</v>
      </c>
      <c r="C516" s="27" t="s">
        <v>870</v>
      </c>
      <c r="D516" s="63">
        <v>11071.866666666669</v>
      </c>
    </row>
    <row r="517" spans="1:4" x14ac:dyDescent="0.25">
      <c r="A517" s="62">
        <v>45657</v>
      </c>
      <c r="B517" s="27" t="s">
        <v>869</v>
      </c>
      <c r="C517" s="27" t="s">
        <v>870</v>
      </c>
      <c r="D517" s="63">
        <v>11755.950000000003</v>
      </c>
    </row>
    <row r="518" spans="1:4" x14ac:dyDescent="0.25">
      <c r="A518" s="62">
        <v>45322</v>
      </c>
      <c r="B518" s="27" t="s">
        <v>1350</v>
      </c>
      <c r="C518" s="27" t="s">
        <v>1351</v>
      </c>
      <c r="D518" s="63">
        <v>252.5</v>
      </c>
    </row>
    <row r="519" spans="1:4" x14ac:dyDescent="0.25">
      <c r="A519" s="62">
        <v>45351</v>
      </c>
      <c r="B519" s="27" t="s">
        <v>1350</v>
      </c>
      <c r="C519" s="27" t="s">
        <v>1351</v>
      </c>
      <c r="D519" s="63">
        <v>505</v>
      </c>
    </row>
    <row r="520" spans="1:4" x14ac:dyDescent="0.25">
      <c r="A520" s="62">
        <v>45382</v>
      </c>
      <c r="B520" s="27" t="s">
        <v>1350</v>
      </c>
      <c r="C520" s="27" t="s">
        <v>1351</v>
      </c>
      <c r="D520" s="63">
        <v>757.5</v>
      </c>
    </row>
    <row r="521" spans="1:4" x14ac:dyDescent="0.25">
      <c r="A521" s="62">
        <v>45412</v>
      </c>
      <c r="B521" s="27" t="s">
        <v>1350</v>
      </c>
      <c r="C521" s="27" t="s">
        <v>1351</v>
      </c>
      <c r="D521" s="63">
        <v>1010</v>
      </c>
    </row>
    <row r="522" spans="1:4" x14ac:dyDescent="0.25">
      <c r="A522" s="62">
        <v>45443</v>
      </c>
      <c r="B522" s="27" t="s">
        <v>1350</v>
      </c>
      <c r="C522" s="27" t="s">
        <v>1351</v>
      </c>
      <c r="D522" s="63">
        <v>1262.5</v>
      </c>
    </row>
    <row r="523" spans="1:4" x14ac:dyDescent="0.25">
      <c r="A523" s="62">
        <v>45473</v>
      </c>
      <c r="B523" s="27" t="s">
        <v>1350</v>
      </c>
      <c r="C523" s="27" t="s">
        <v>1351</v>
      </c>
      <c r="D523" s="63">
        <v>1515</v>
      </c>
    </row>
    <row r="524" spans="1:4" x14ac:dyDescent="0.25">
      <c r="A524" s="62">
        <v>45504</v>
      </c>
      <c r="B524" s="27" t="s">
        <v>1350</v>
      </c>
      <c r="C524" s="27" t="s">
        <v>1351</v>
      </c>
      <c r="D524" s="63">
        <v>1767.5</v>
      </c>
    </row>
    <row r="525" spans="1:4" x14ac:dyDescent="0.25">
      <c r="A525" s="62">
        <v>45535</v>
      </c>
      <c r="B525" s="27" t="s">
        <v>1350</v>
      </c>
      <c r="C525" s="27" t="s">
        <v>1351</v>
      </c>
      <c r="D525" s="63">
        <v>2020</v>
      </c>
    </row>
    <row r="526" spans="1:4" x14ac:dyDescent="0.25">
      <c r="A526" s="62">
        <v>45565</v>
      </c>
      <c r="B526" s="27" t="s">
        <v>1350</v>
      </c>
      <c r="C526" s="27" t="s">
        <v>1351</v>
      </c>
      <c r="D526" s="63">
        <v>2272.5</v>
      </c>
    </row>
    <row r="527" spans="1:4" x14ac:dyDescent="0.25">
      <c r="A527" s="62">
        <v>45596</v>
      </c>
      <c r="B527" s="27" t="s">
        <v>1350</v>
      </c>
      <c r="C527" s="27" t="s">
        <v>1351</v>
      </c>
      <c r="D527" s="63">
        <v>2525</v>
      </c>
    </row>
    <row r="528" spans="1:4" x14ac:dyDescent="0.25">
      <c r="A528" s="62">
        <v>45626</v>
      </c>
      <c r="B528" s="27" t="s">
        <v>1350</v>
      </c>
      <c r="C528" s="27" t="s">
        <v>1351</v>
      </c>
      <c r="D528" s="63">
        <v>2777.5</v>
      </c>
    </row>
    <row r="529" spans="1:4" x14ac:dyDescent="0.25">
      <c r="A529" s="62">
        <v>45657</v>
      </c>
      <c r="B529" s="27" t="s">
        <v>1350</v>
      </c>
      <c r="C529" s="27" t="s">
        <v>1351</v>
      </c>
      <c r="D529" s="63">
        <v>3030</v>
      </c>
    </row>
    <row r="530" spans="1:4" x14ac:dyDescent="0.25">
      <c r="A530" s="62">
        <v>45322</v>
      </c>
      <c r="B530" s="27" t="s">
        <v>747</v>
      </c>
      <c r="C530" s="27" t="s">
        <v>748</v>
      </c>
      <c r="D530" s="63">
        <v>9321.39</v>
      </c>
    </row>
    <row r="531" spans="1:4" x14ac:dyDescent="0.25">
      <c r="A531" s="62">
        <v>45351</v>
      </c>
      <c r="B531" s="27" t="s">
        <v>747</v>
      </c>
      <c r="C531" s="27" t="s">
        <v>748</v>
      </c>
      <c r="D531" s="63">
        <v>10845.880000000001</v>
      </c>
    </row>
    <row r="532" spans="1:4" x14ac:dyDescent="0.25">
      <c r="A532" s="62">
        <v>45382</v>
      </c>
      <c r="B532" s="27" t="s">
        <v>747</v>
      </c>
      <c r="C532" s="27" t="s">
        <v>748</v>
      </c>
      <c r="D532" s="63">
        <v>10391.19</v>
      </c>
    </row>
    <row r="533" spans="1:4" x14ac:dyDescent="0.25">
      <c r="A533" s="62">
        <v>45412</v>
      </c>
      <c r="B533" s="27" t="s">
        <v>747</v>
      </c>
      <c r="C533" s="27" t="s">
        <v>748</v>
      </c>
      <c r="D533" s="63">
        <v>13314.2</v>
      </c>
    </row>
    <row r="534" spans="1:4" x14ac:dyDescent="0.25">
      <c r="A534" s="62">
        <v>45443</v>
      </c>
      <c r="B534" s="27" t="s">
        <v>747</v>
      </c>
      <c r="C534" s="27" t="s">
        <v>748</v>
      </c>
      <c r="D534" s="63">
        <v>16769.830000000002</v>
      </c>
    </row>
    <row r="535" spans="1:4" x14ac:dyDescent="0.25">
      <c r="A535" s="62">
        <v>45473</v>
      </c>
      <c r="B535" s="27" t="s">
        <v>747</v>
      </c>
      <c r="C535" s="27" t="s">
        <v>748</v>
      </c>
      <c r="D535" s="63">
        <v>19852.460000000003</v>
      </c>
    </row>
    <row r="536" spans="1:4" x14ac:dyDescent="0.25">
      <c r="A536" s="62">
        <v>45504</v>
      </c>
      <c r="B536" s="27" t="s">
        <v>747</v>
      </c>
      <c r="C536" s="27" t="s">
        <v>748</v>
      </c>
      <c r="D536" s="63">
        <v>22396.397500000003</v>
      </c>
    </row>
    <row r="537" spans="1:4" x14ac:dyDescent="0.25">
      <c r="A537" s="62">
        <v>45535</v>
      </c>
      <c r="B537" s="27" t="s">
        <v>747</v>
      </c>
      <c r="C537" s="27" t="s">
        <v>748</v>
      </c>
      <c r="D537" s="63">
        <v>24940.335000000003</v>
      </c>
    </row>
    <row r="538" spans="1:4" x14ac:dyDescent="0.25">
      <c r="A538" s="62">
        <v>45565</v>
      </c>
      <c r="B538" s="27" t="s">
        <v>747</v>
      </c>
      <c r="C538" s="27" t="s">
        <v>748</v>
      </c>
      <c r="D538" s="63">
        <v>27484.272500000003</v>
      </c>
    </row>
    <row r="539" spans="1:4" x14ac:dyDescent="0.25">
      <c r="A539" s="62">
        <v>45596</v>
      </c>
      <c r="B539" s="27" t="s">
        <v>747</v>
      </c>
      <c r="C539" s="27" t="s">
        <v>748</v>
      </c>
      <c r="D539" s="63">
        <v>30028.210000000003</v>
      </c>
    </row>
    <row r="540" spans="1:4" x14ac:dyDescent="0.25">
      <c r="A540" s="62">
        <v>45626</v>
      </c>
      <c r="B540" s="27" t="s">
        <v>747</v>
      </c>
      <c r="C540" s="27" t="s">
        <v>748</v>
      </c>
      <c r="D540" s="63">
        <v>32572.147500000003</v>
      </c>
    </row>
    <row r="541" spans="1:4" x14ac:dyDescent="0.25">
      <c r="A541" s="62">
        <v>45657</v>
      </c>
      <c r="B541" s="27" t="s">
        <v>747</v>
      </c>
      <c r="C541" s="27" t="s">
        <v>748</v>
      </c>
      <c r="D541" s="63">
        <v>35116.085000000006</v>
      </c>
    </row>
    <row r="542" spans="1:4" x14ac:dyDescent="0.25">
      <c r="A542" s="62">
        <v>45322</v>
      </c>
      <c r="B542" s="27" t="s">
        <v>742</v>
      </c>
      <c r="C542" s="27" t="s">
        <v>743</v>
      </c>
      <c r="D542" s="63">
        <v>1592.4500000000003</v>
      </c>
    </row>
    <row r="543" spans="1:4" x14ac:dyDescent="0.25">
      <c r="A543" s="62">
        <v>45351</v>
      </c>
      <c r="B543" s="27" t="s">
        <v>742</v>
      </c>
      <c r="C543" s="27" t="s">
        <v>743</v>
      </c>
      <c r="D543" s="63">
        <v>1592.4500000000003</v>
      </c>
    </row>
    <row r="544" spans="1:4" x14ac:dyDescent="0.25">
      <c r="A544" s="62">
        <v>45382</v>
      </c>
      <c r="B544" s="27" t="s">
        <v>742</v>
      </c>
      <c r="C544" s="27" t="s">
        <v>743</v>
      </c>
      <c r="D544" s="63">
        <v>1592.4500000000003</v>
      </c>
    </row>
    <row r="545" spans="1:4" x14ac:dyDescent="0.25">
      <c r="A545" s="62">
        <v>45412</v>
      </c>
      <c r="B545" s="27" t="s">
        <v>742</v>
      </c>
      <c r="C545" s="27" t="s">
        <v>743</v>
      </c>
      <c r="D545" s="63">
        <v>1592.4500000000003</v>
      </c>
    </row>
    <row r="546" spans="1:4" x14ac:dyDescent="0.25">
      <c r="A546" s="62">
        <v>45443</v>
      </c>
      <c r="B546" s="27" t="s">
        <v>742</v>
      </c>
      <c r="C546" s="27" t="s">
        <v>743</v>
      </c>
      <c r="D546" s="63">
        <v>1592.4500000000003</v>
      </c>
    </row>
    <row r="547" spans="1:4" x14ac:dyDescent="0.25">
      <c r="A547" s="62">
        <v>45473</v>
      </c>
      <c r="B547" s="27" t="s">
        <v>742</v>
      </c>
      <c r="C547" s="27" t="s">
        <v>743</v>
      </c>
      <c r="D547" s="63">
        <v>1592.4500000000003</v>
      </c>
    </row>
    <row r="548" spans="1:4" x14ac:dyDescent="0.25">
      <c r="A548" s="62">
        <v>45504</v>
      </c>
      <c r="B548" s="27" t="s">
        <v>742</v>
      </c>
      <c r="C548" s="27" t="s">
        <v>743</v>
      </c>
      <c r="D548" s="63">
        <v>1837.2000000000003</v>
      </c>
    </row>
    <row r="549" spans="1:4" x14ac:dyDescent="0.25">
      <c r="A549" s="62">
        <v>45535</v>
      </c>
      <c r="B549" s="27" t="s">
        <v>742</v>
      </c>
      <c r="C549" s="27" t="s">
        <v>743</v>
      </c>
      <c r="D549" s="63">
        <v>2081.9500000000003</v>
      </c>
    </row>
    <row r="550" spans="1:4" x14ac:dyDescent="0.25">
      <c r="A550" s="62">
        <v>45565</v>
      </c>
      <c r="B550" s="27" t="s">
        <v>742</v>
      </c>
      <c r="C550" s="27" t="s">
        <v>743</v>
      </c>
      <c r="D550" s="63">
        <v>2326.7000000000003</v>
      </c>
    </row>
    <row r="551" spans="1:4" x14ac:dyDescent="0.25">
      <c r="A551" s="62">
        <v>45596</v>
      </c>
      <c r="B551" s="27" t="s">
        <v>742</v>
      </c>
      <c r="C551" s="27" t="s">
        <v>743</v>
      </c>
      <c r="D551" s="63">
        <v>2571.4500000000003</v>
      </c>
    </row>
    <row r="552" spans="1:4" x14ac:dyDescent="0.25">
      <c r="A552" s="62">
        <v>45626</v>
      </c>
      <c r="B552" s="27" t="s">
        <v>742</v>
      </c>
      <c r="C552" s="27" t="s">
        <v>743</v>
      </c>
      <c r="D552" s="63">
        <v>2816.2000000000003</v>
      </c>
    </row>
    <row r="553" spans="1:4" x14ac:dyDescent="0.25">
      <c r="A553" s="62">
        <v>45657</v>
      </c>
      <c r="B553" s="27" t="s">
        <v>742</v>
      </c>
      <c r="C553" s="27" t="s">
        <v>743</v>
      </c>
      <c r="D553" s="63">
        <v>3060.9500000000003</v>
      </c>
    </row>
    <row r="554" spans="1:4" x14ac:dyDescent="0.25">
      <c r="A554" s="62">
        <v>45322</v>
      </c>
      <c r="B554" s="27" t="s">
        <v>1314</v>
      </c>
      <c r="C554" s="27" t="s">
        <v>1315</v>
      </c>
      <c r="D554" s="63">
        <v>0</v>
      </c>
    </row>
    <row r="555" spans="1:4" x14ac:dyDescent="0.25">
      <c r="A555" s="62">
        <v>45351</v>
      </c>
      <c r="B555" s="27" t="s">
        <v>1314</v>
      </c>
      <c r="C555" s="27" t="s">
        <v>1315</v>
      </c>
      <c r="D555" s="63">
        <v>0</v>
      </c>
    </row>
    <row r="556" spans="1:4" x14ac:dyDescent="0.25">
      <c r="A556" s="62">
        <v>45382</v>
      </c>
      <c r="B556" s="27" t="s">
        <v>1314</v>
      </c>
      <c r="C556" s="27" t="s">
        <v>1315</v>
      </c>
      <c r="D556" s="63">
        <v>0</v>
      </c>
    </row>
    <row r="557" spans="1:4" x14ac:dyDescent="0.25">
      <c r="A557" s="62">
        <v>45412</v>
      </c>
      <c r="B557" s="27" t="s">
        <v>1314</v>
      </c>
      <c r="C557" s="27" t="s">
        <v>1315</v>
      </c>
      <c r="D557" s="63">
        <v>0</v>
      </c>
    </row>
    <row r="558" spans="1:4" x14ac:dyDescent="0.25">
      <c r="A558" s="62">
        <v>45443</v>
      </c>
      <c r="B558" s="27" t="s">
        <v>1314</v>
      </c>
      <c r="C558" s="27" t="s">
        <v>1315</v>
      </c>
      <c r="D558" s="63">
        <v>0</v>
      </c>
    </row>
    <row r="559" spans="1:4" x14ac:dyDescent="0.25">
      <c r="A559" s="62">
        <v>45473</v>
      </c>
      <c r="B559" s="27" t="s">
        <v>1314</v>
      </c>
      <c r="C559" s="27" t="s">
        <v>1315</v>
      </c>
      <c r="D559" s="63">
        <v>1499.6</v>
      </c>
    </row>
    <row r="560" spans="1:4" x14ac:dyDescent="0.25">
      <c r="A560" s="62">
        <v>45504</v>
      </c>
      <c r="B560" s="27" t="s">
        <v>1314</v>
      </c>
      <c r="C560" s="27" t="s">
        <v>1315</v>
      </c>
      <c r="D560" s="63">
        <v>1713.85</v>
      </c>
    </row>
    <row r="561" spans="1:4" x14ac:dyDescent="0.25">
      <c r="A561" s="62">
        <v>45535</v>
      </c>
      <c r="B561" s="27" t="s">
        <v>1314</v>
      </c>
      <c r="C561" s="27" t="s">
        <v>1315</v>
      </c>
      <c r="D561" s="63">
        <v>1928.1</v>
      </c>
    </row>
    <row r="562" spans="1:4" x14ac:dyDescent="0.25">
      <c r="A562" s="62">
        <v>45565</v>
      </c>
      <c r="B562" s="27" t="s">
        <v>1314</v>
      </c>
      <c r="C562" s="27" t="s">
        <v>1315</v>
      </c>
      <c r="D562" s="63">
        <v>2142.35</v>
      </c>
    </row>
    <row r="563" spans="1:4" x14ac:dyDescent="0.25">
      <c r="A563" s="62">
        <v>45596</v>
      </c>
      <c r="B563" s="27" t="s">
        <v>1314</v>
      </c>
      <c r="C563" s="27" t="s">
        <v>1315</v>
      </c>
      <c r="D563" s="63">
        <v>2356.6</v>
      </c>
    </row>
    <row r="564" spans="1:4" x14ac:dyDescent="0.25">
      <c r="A564" s="62">
        <v>45626</v>
      </c>
      <c r="B564" s="27" t="s">
        <v>1314</v>
      </c>
      <c r="C564" s="27" t="s">
        <v>1315</v>
      </c>
      <c r="D564" s="63">
        <v>2570.85</v>
      </c>
    </row>
    <row r="565" spans="1:4" x14ac:dyDescent="0.25">
      <c r="A565" s="62">
        <v>45657</v>
      </c>
      <c r="B565" s="27" t="s">
        <v>1314</v>
      </c>
      <c r="C565" s="27" t="s">
        <v>1315</v>
      </c>
      <c r="D565" s="63">
        <v>2785.1</v>
      </c>
    </row>
    <row r="566" spans="1:4" x14ac:dyDescent="0.25">
      <c r="A566" s="62">
        <v>45322</v>
      </c>
      <c r="B566" s="27" t="s">
        <v>1132</v>
      </c>
      <c r="C566" s="27" t="s">
        <v>1133</v>
      </c>
      <c r="D566" s="63">
        <v>0</v>
      </c>
    </row>
    <row r="567" spans="1:4" x14ac:dyDescent="0.25">
      <c r="A567" s="62">
        <v>45351</v>
      </c>
      <c r="B567" s="27" t="s">
        <v>1132</v>
      </c>
      <c r="C567" s="27" t="s">
        <v>1133</v>
      </c>
      <c r="D567" s="63">
        <v>300</v>
      </c>
    </row>
    <row r="568" spans="1:4" x14ac:dyDescent="0.25">
      <c r="A568" s="62">
        <v>45382</v>
      </c>
      <c r="B568" s="27" t="s">
        <v>1132</v>
      </c>
      <c r="C568" s="27" t="s">
        <v>1133</v>
      </c>
      <c r="D568" s="63">
        <v>300</v>
      </c>
    </row>
    <row r="569" spans="1:4" x14ac:dyDescent="0.25">
      <c r="A569" s="62">
        <v>45412</v>
      </c>
      <c r="B569" s="27" t="s">
        <v>1132</v>
      </c>
      <c r="C569" s="27" t="s">
        <v>1133</v>
      </c>
      <c r="D569" s="63">
        <v>300</v>
      </c>
    </row>
    <row r="570" spans="1:4" x14ac:dyDescent="0.25">
      <c r="A570" s="62">
        <v>45443</v>
      </c>
      <c r="B570" s="27" t="s">
        <v>1132</v>
      </c>
      <c r="C570" s="27" t="s">
        <v>1133</v>
      </c>
      <c r="D570" s="63">
        <v>300</v>
      </c>
    </row>
    <row r="571" spans="1:4" x14ac:dyDescent="0.25">
      <c r="A571" s="62">
        <v>45473</v>
      </c>
      <c r="B571" s="27" t="s">
        <v>1132</v>
      </c>
      <c r="C571" s="27" t="s">
        <v>1133</v>
      </c>
      <c r="D571" s="63">
        <v>1176.08</v>
      </c>
    </row>
    <row r="572" spans="1:4" x14ac:dyDescent="0.25">
      <c r="A572" s="62">
        <v>45504</v>
      </c>
      <c r="B572" s="27" t="s">
        <v>1132</v>
      </c>
      <c r="C572" s="27" t="s">
        <v>1133</v>
      </c>
      <c r="D572" s="63">
        <v>1176.08</v>
      </c>
    </row>
    <row r="573" spans="1:4" x14ac:dyDescent="0.25">
      <c r="A573" s="62">
        <v>45535</v>
      </c>
      <c r="B573" s="27" t="s">
        <v>1132</v>
      </c>
      <c r="C573" s="27" t="s">
        <v>1133</v>
      </c>
      <c r="D573" s="63">
        <v>1176.08</v>
      </c>
    </row>
    <row r="574" spans="1:4" x14ac:dyDescent="0.25">
      <c r="A574" s="62">
        <v>45565</v>
      </c>
      <c r="B574" s="27" t="s">
        <v>1132</v>
      </c>
      <c r="C574" s="27" t="s">
        <v>1133</v>
      </c>
      <c r="D574" s="63">
        <v>1176.08</v>
      </c>
    </row>
    <row r="575" spans="1:4" x14ac:dyDescent="0.25">
      <c r="A575" s="62">
        <v>45596</v>
      </c>
      <c r="B575" s="27" t="s">
        <v>1132</v>
      </c>
      <c r="C575" s="27" t="s">
        <v>1133</v>
      </c>
      <c r="D575" s="63">
        <v>1176.08</v>
      </c>
    </row>
    <row r="576" spans="1:4" x14ac:dyDescent="0.25">
      <c r="A576" s="62">
        <v>45626</v>
      </c>
      <c r="B576" s="27" t="s">
        <v>1132</v>
      </c>
      <c r="C576" s="27" t="s">
        <v>1133</v>
      </c>
      <c r="D576" s="63">
        <v>1176.08</v>
      </c>
    </row>
    <row r="577" spans="1:4" x14ac:dyDescent="0.25">
      <c r="A577" s="62">
        <v>45657</v>
      </c>
      <c r="B577" s="27" t="s">
        <v>1132</v>
      </c>
      <c r="C577" s="27" t="s">
        <v>1133</v>
      </c>
      <c r="D577" s="63">
        <v>1176.08</v>
      </c>
    </row>
    <row r="578" spans="1:4" x14ac:dyDescent="0.25">
      <c r="A578" s="62">
        <v>45322</v>
      </c>
      <c r="B578" s="27" t="s">
        <v>680</v>
      </c>
      <c r="C578" s="27" t="s">
        <v>681</v>
      </c>
      <c r="D578" s="63">
        <v>4346.5</v>
      </c>
    </row>
    <row r="579" spans="1:4" x14ac:dyDescent="0.25">
      <c r="A579" s="62">
        <v>45351</v>
      </c>
      <c r="B579" s="27" t="s">
        <v>680</v>
      </c>
      <c r="C579" s="27" t="s">
        <v>681</v>
      </c>
      <c r="D579" s="63">
        <v>8693</v>
      </c>
    </row>
    <row r="580" spans="1:4" x14ac:dyDescent="0.25">
      <c r="A580" s="62">
        <v>45382</v>
      </c>
      <c r="B580" s="27" t="s">
        <v>680</v>
      </c>
      <c r="C580" s="27" t="s">
        <v>681</v>
      </c>
      <c r="D580" s="63">
        <v>13039.5</v>
      </c>
    </row>
    <row r="581" spans="1:4" x14ac:dyDescent="0.25">
      <c r="A581" s="62">
        <v>45412</v>
      </c>
      <c r="B581" s="27" t="s">
        <v>680</v>
      </c>
      <c r="C581" s="27" t="s">
        <v>681</v>
      </c>
      <c r="D581" s="63">
        <v>19771.09</v>
      </c>
    </row>
    <row r="582" spans="1:4" x14ac:dyDescent="0.25">
      <c r="A582" s="62">
        <v>45443</v>
      </c>
      <c r="B582" s="27" t="s">
        <v>680</v>
      </c>
      <c r="C582" s="27" t="s">
        <v>681</v>
      </c>
      <c r="D582" s="63">
        <v>24713.86</v>
      </c>
    </row>
    <row r="583" spans="1:4" x14ac:dyDescent="0.25">
      <c r="A583" s="62">
        <v>45473</v>
      </c>
      <c r="B583" s="27" t="s">
        <v>680</v>
      </c>
      <c r="C583" s="27" t="s">
        <v>681</v>
      </c>
      <c r="D583" s="63">
        <v>29656.63</v>
      </c>
    </row>
    <row r="584" spans="1:4" x14ac:dyDescent="0.25">
      <c r="A584" s="62">
        <v>45504</v>
      </c>
      <c r="B584" s="27" t="s">
        <v>680</v>
      </c>
      <c r="C584" s="27" t="s">
        <v>681</v>
      </c>
      <c r="D584" s="63">
        <v>34003.130000000005</v>
      </c>
    </row>
    <row r="585" spans="1:4" x14ac:dyDescent="0.25">
      <c r="A585" s="62">
        <v>45535</v>
      </c>
      <c r="B585" s="27" t="s">
        <v>680</v>
      </c>
      <c r="C585" s="27" t="s">
        <v>681</v>
      </c>
      <c r="D585" s="63">
        <v>38349.630000000005</v>
      </c>
    </row>
    <row r="586" spans="1:4" x14ac:dyDescent="0.25">
      <c r="A586" s="62">
        <v>45565</v>
      </c>
      <c r="B586" s="27" t="s">
        <v>680</v>
      </c>
      <c r="C586" s="27" t="s">
        <v>681</v>
      </c>
      <c r="D586" s="63">
        <v>42696.130000000005</v>
      </c>
    </row>
    <row r="587" spans="1:4" x14ac:dyDescent="0.25">
      <c r="A587" s="62">
        <v>45596</v>
      </c>
      <c r="B587" s="27" t="s">
        <v>680</v>
      </c>
      <c r="C587" s="27" t="s">
        <v>681</v>
      </c>
      <c r="D587" s="63">
        <v>47042.630000000005</v>
      </c>
    </row>
    <row r="588" spans="1:4" x14ac:dyDescent="0.25">
      <c r="A588" s="62">
        <v>45626</v>
      </c>
      <c r="B588" s="27" t="s">
        <v>680</v>
      </c>
      <c r="C588" s="27" t="s">
        <v>681</v>
      </c>
      <c r="D588" s="63">
        <v>51389.130000000005</v>
      </c>
    </row>
    <row r="589" spans="1:4" x14ac:dyDescent="0.25">
      <c r="A589" s="62">
        <v>45657</v>
      </c>
      <c r="B589" s="27" t="s">
        <v>680</v>
      </c>
      <c r="C589" s="27" t="s">
        <v>681</v>
      </c>
      <c r="D589" s="63">
        <v>55735.630000000005</v>
      </c>
    </row>
    <row r="590" spans="1:4" x14ac:dyDescent="0.25">
      <c r="A590" s="62">
        <v>45322</v>
      </c>
      <c r="B590" s="27" t="s">
        <v>698</v>
      </c>
      <c r="C590" s="27" t="s">
        <v>699</v>
      </c>
      <c r="D590" s="63">
        <v>250</v>
      </c>
    </row>
    <row r="591" spans="1:4" x14ac:dyDescent="0.25">
      <c r="A591" s="62">
        <v>45351</v>
      </c>
      <c r="B591" s="27" t="s">
        <v>698</v>
      </c>
      <c r="C591" s="27" t="s">
        <v>699</v>
      </c>
      <c r="D591" s="63">
        <v>250</v>
      </c>
    </row>
    <row r="592" spans="1:4" x14ac:dyDescent="0.25">
      <c r="A592" s="62">
        <v>45382</v>
      </c>
      <c r="B592" s="27" t="s">
        <v>698</v>
      </c>
      <c r="C592" s="27" t="s">
        <v>699</v>
      </c>
      <c r="D592" s="63">
        <v>312.5</v>
      </c>
    </row>
    <row r="593" spans="1:4" x14ac:dyDescent="0.25">
      <c r="A593" s="62">
        <v>45412</v>
      </c>
      <c r="B593" s="27" t="s">
        <v>698</v>
      </c>
      <c r="C593" s="27" t="s">
        <v>699</v>
      </c>
      <c r="D593" s="63">
        <v>312.5</v>
      </c>
    </row>
    <row r="594" spans="1:4" x14ac:dyDescent="0.25">
      <c r="A594" s="62">
        <v>45443</v>
      </c>
      <c r="B594" s="27" t="s">
        <v>698</v>
      </c>
      <c r="C594" s="27" t="s">
        <v>699</v>
      </c>
      <c r="D594" s="63">
        <v>437.5</v>
      </c>
    </row>
    <row r="595" spans="1:4" x14ac:dyDescent="0.25">
      <c r="A595" s="62">
        <v>45473</v>
      </c>
      <c r="B595" s="27" t="s">
        <v>698</v>
      </c>
      <c r="C595" s="27" t="s">
        <v>699</v>
      </c>
      <c r="D595" s="63">
        <v>437.5</v>
      </c>
    </row>
    <row r="596" spans="1:4" x14ac:dyDescent="0.25">
      <c r="A596" s="62">
        <v>45504</v>
      </c>
      <c r="B596" s="27" t="s">
        <v>698</v>
      </c>
      <c r="C596" s="27" t="s">
        <v>699</v>
      </c>
      <c r="D596" s="63">
        <v>854.16666666666674</v>
      </c>
    </row>
    <row r="597" spans="1:4" x14ac:dyDescent="0.25">
      <c r="A597" s="62">
        <v>45535</v>
      </c>
      <c r="B597" s="27" t="s">
        <v>698</v>
      </c>
      <c r="C597" s="27" t="s">
        <v>699</v>
      </c>
      <c r="D597" s="63">
        <v>1270.8333333333335</v>
      </c>
    </row>
    <row r="598" spans="1:4" x14ac:dyDescent="0.25">
      <c r="A598" s="62">
        <v>45565</v>
      </c>
      <c r="B598" s="27" t="s">
        <v>698</v>
      </c>
      <c r="C598" s="27" t="s">
        <v>699</v>
      </c>
      <c r="D598" s="63">
        <v>1687.5000000000002</v>
      </c>
    </row>
    <row r="599" spans="1:4" x14ac:dyDescent="0.25">
      <c r="A599" s="62">
        <v>45596</v>
      </c>
      <c r="B599" s="27" t="s">
        <v>698</v>
      </c>
      <c r="C599" s="27" t="s">
        <v>699</v>
      </c>
      <c r="D599" s="63">
        <v>2104.166666666667</v>
      </c>
    </row>
    <row r="600" spans="1:4" x14ac:dyDescent="0.25">
      <c r="A600" s="62">
        <v>45626</v>
      </c>
      <c r="B600" s="27" t="s">
        <v>698</v>
      </c>
      <c r="C600" s="27" t="s">
        <v>699</v>
      </c>
      <c r="D600" s="63">
        <v>2520.8333333333335</v>
      </c>
    </row>
    <row r="601" spans="1:4" x14ac:dyDescent="0.25">
      <c r="A601" s="62">
        <v>45657</v>
      </c>
      <c r="B601" s="27" t="s">
        <v>698</v>
      </c>
      <c r="C601" s="27" t="s">
        <v>699</v>
      </c>
      <c r="D601" s="63">
        <v>2937.5</v>
      </c>
    </row>
    <row r="602" spans="1:4" x14ac:dyDescent="0.25">
      <c r="A602" s="62">
        <v>45322</v>
      </c>
      <c r="B602" s="27" t="s">
        <v>676</v>
      </c>
      <c r="C602" s="27" t="s">
        <v>677</v>
      </c>
      <c r="D602" s="63">
        <v>8940</v>
      </c>
    </row>
    <row r="603" spans="1:4" x14ac:dyDescent="0.25">
      <c r="A603" s="62">
        <v>45351</v>
      </c>
      <c r="B603" s="27" t="s">
        <v>676</v>
      </c>
      <c r="C603" s="27" t="s">
        <v>677</v>
      </c>
      <c r="D603" s="63">
        <v>20118</v>
      </c>
    </row>
    <row r="604" spans="1:4" x14ac:dyDescent="0.25">
      <c r="A604" s="62">
        <v>45382</v>
      </c>
      <c r="B604" s="27" t="s">
        <v>676</v>
      </c>
      <c r="C604" s="27" t="s">
        <v>677</v>
      </c>
      <c r="D604" s="63">
        <v>32368.400000000001</v>
      </c>
    </row>
    <row r="605" spans="1:4" x14ac:dyDescent="0.25">
      <c r="A605" s="62">
        <v>45412</v>
      </c>
      <c r="B605" s="27" t="s">
        <v>676</v>
      </c>
      <c r="C605" s="27" t="s">
        <v>677</v>
      </c>
      <c r="D605" s="63">
        <v>42840.4</v>
      </c>
    </row>
    <row r="606" spans="1:4" x14ac:dyDescent="0.25">
      <c r="A606" s="62">
        <v>45443</v>
      </c>
      <c r="B606" s="27" t="s">
        <v>676</v>
      </c>
      <c r="C606" s="27" t="s">
        <v>677</v>
      </c>
      <c r="D606" s="63">
        <v>53459.199999999997</v>
      </c>
    </row>
    <row r="607" spans="1:4" x14ac:dyDescent="0.25">
      <c r="A607" s="62">
        <v>45473</v>
      </c>
      <c r="B607" s="27" t="s">
        <v>676</v>
      </c>
      <c r="C607" s="27" t="s">
        <v>677</v>
      </c>
      <c r="D607" s="63">
        <v>64156.399999999994</v>
      </c>
    </row>
    <row r="608" spans="1:4" x14ac:dyDescent="0.25">
      <c r="A608" s="62">
        <v>45504</v>
      </c>
      <c r="B608" s="27" t="s">
        <v>676</v>
      </c>
      <c r="C608" s="27" t="s">
        <v>677</v>
      </c>
      <c r="D608" s="63">
        <v>67456.399999999994</v>
      </c>
    </row>
    <row r="609" spans="1:4" x14ac:dyDescent="0.25">
      <c r="A609" s="62">
        <v>45535</v>
      </c>
      <c r="B609" s="27" t="s">
        <v>676</v>
      </c>
      <c r="C609" s="27" t="s">
        <v>677</v>
      </c>
      <c r="D609" s="63">
        <v>67456.399999999994</v>
      </c>
    </row>
    <row r="610" spans="1:4" x14ac:dyDescent="0.25">
      <c r="A610" s="62">
        <v>45565</v>
      </c>
      <c r="B610" s="27" t="s">
        <v>676</v>
      </c>
      <c r="C610" s="27" t="s">
        <v>677</v>
      </c>
      <c r="D610" s="63">
        <v>70756.399999999994</v>
      </c>
    </row>
    <row r="611" spans="1:4" x14ac:dyDescent="0.25">
      <c r="A611" s="62">
        <v>45596</v>
      </c>
      <c r="B611" s="27" t="s">
        <v>676</v>
      </c>
      <c r="C611" s="27" t="s">
        <v>677</v>
      </c>
      <c r="D611" s="63">
        <v>74056.399999999994</v>
      </c>
    </row>
    <row r="612" spans="1:4" x14ac:dyDescent="0.25">
      <c r="A612" s="62">
        <v>45626</v>
      </c>
      <c r="B612" s="27" t="s">
        <v>676</v>
      </c>
      <c r="C612" s="27" t="s">
        <v>677</v>
      </c>
      <c r="D612" s="63">
        <v>77356.399999999994</v>
      </c>
    </row>
    <row r="613" spans="1:4" x14ac:dyDescent="0.25">
      <c r="A613" s="62">
        <v>45657</v>
      </c>
      <c r="B613" s="27" t="s">
        <v>676</v>
      </c>
      <c r="C613" s="27" t="s">
        <v>677</v>
      </c>
      <c r="D613" s="63">
        <v>77356.399999999994</v>
      </c>
    </row>
    <row r="614" spans="1:4" x14ac:dyDescent="0.25">
      <c r="A614" s="62">
        <v>45322</v>
      </c>
      <c r="B614" s="27" t="s">
        <v>690</v>
      </c>
      <c r="C614" s="27" t="s">
        <v>691</v>
      </c>
      <c r="D614" s="63">
        <v>5600</v>
      </c>
    </row>
    <row r="615" spans="1:4" x14ac:dyDescent="0.25">
      <c r="A615" s="62">
        <v>45351</v>
      </c>
      <c r="B615" s="27" t="s">
        <v>690</v>
      </c>
      <c r="C615" s="27" t="s">
        <v>691</v>
      </c>
      <c r="D615" s="63">
        <v>7267</v>
      </c>
    </row>
    <row r="616" spans="1:4" x14ac:dyDescent="0.25">
      <c r="A616" s="62">
        <v>45382</v>
      </c>
      <c r="B616" s="27" t="s">
        <v>690</v>
      </c>
      <c r="C616" s="27" t="s">
        <v>691</v>
      </c>
      <c r="D616" s="63">
        <v>8934</v>
      </c>
    </row>
    <row r="617" spans="1:4" x14ac:dyDescent="0.25">
      <c r="A617" s="62">
        <v>45412</v>
      </c>
      <c r="B617" s="27" t="s">
        <v>690</v>
      </c>
      <c r="C617" s="27" t="s">
        <v>691</v>
      </c>
      <c r="D617" s="63">
        <v>10601</v>
      </c>
    </row>
    <row r="618" spans="1:4" x14ac:dyDescent="0.25">
      <c r="A618" s="62">
        <v>45443</v>
      </c>
      <c r="B618" s="27" t="s">
        <v>690</v>
      </c>
      <c r="C618" s="27" t="s">
        <v>691</v>
      </c>
      <c r="D618" s="63">
        <v>10601</v>
      </c>
    </row>
    <row r="619" spans="1:4" x14ac:dyDescent="0.25">
      <c r="A619" s="62">
        <v>45473</v>
      </c>
      <c r="B619" s="27" t="s">
        <v>690</v>
      </c>
      <c r="C619" s="27" t="s">
        <v>691</v>
      </c>
      <c r="D619" s="63">
        <v>13868</v>
      </c>
    </row>
    <row r="620" spans="1:4" x14ac:dyDescent="0.25">
      <c r="A620" s="62">
        <v>45504</v>
      </c>
      <c r="B620" s="27" t="s">
        <v>690</v>
      </c>
      <c r="C620" s="27" t="s">
        <v>691</v>
      </c>
      <c r="D620" s="63">
        <v>15368</v>
      </c>
    </row>
    <row r="621" spans="1:4" x14ac:dyDescent="0.25">
      <c r="A621" s="62">
        <v>45535</v>
      </c>
      <c r="B621" s="27" t="s">
        <v>690</v>
      </c>
      <c r="C621" s="27" t="s">
        <v>691</v>
      </c>
      <c r="D621" s="63">
        <v>15368</v>
      </c>
    </row>
    <row r="622" spans="1:4" x14ac:dyDescent="0.25">
      <c r="A622" s="62">
        <v>45565</v>
      </c>
      <c r="B622" s="27" t="s">
        <v>690</v>
      </c>
      <c r="C622" s="27" t="s">
        <v>691</v>
      </c>
      <c r="D622" s="63">
        <v>16868</v>
      </c>
    </row>
    <row r="623" spans="1:4" x14ac:dyDescent="0.25">
      <c r="A623" s="62">
        <v>45596</v>
      </c>
      <c r="B623" s="27" t="s">
        <v>690</v>
      </c>
      <c r="C623" s="27" t="s">
        <v>691</v>
      </c>
      <c r="D623" s="63">
        <v>18368</v>
      </c>
    </row>
    <row r="624" spans="1:4" x14ac:dyDescent="0.25">
      <c r="A624" s="62">
        <v>45626</v>
      </c>
      <c r="B624" s="27" t="s">
        <v>690</v>
      </c>
      <c r="C624" s="27" t="s">
        <v>691</v>
      </c>
      <c r="D624" s="63">
        <v>19868</v>
      </c>
    </row>
    <row r="625" spans="1:4" x14ac:dyDescent="0.25">
      <c r="A625" s="62">
        <v>45657</v>
      </c>
      <c r="B625" s="27" t="s">
        <v>690</v>
      </c>
      <c r="C625" s="27" t="s">
        <v>691</v>
      </c>
      <c r="D625" s="63">
        <v>20868</v>
      </c>
    </row>
    <row r="626" spans="1:4" x14ac:dyDescent="0.25">
      <c r="A626" s="62">
        <v>45322</v>
      </c>
      <c r="B626" s="27" t="s">
        <v>672</v>
      </c>
      <c r="C626" s="27" t="s">
        <v>673</v>
      </c>
      <c r="D626" s="63">
        <v>2656.84</v>
      </c>
    </row>
    <row r="627" spans="1:4" x14ac:dyDescent="0.25">
      <c r="A627" s="62">
        <v>45351</v>
      </c>
      <c r="B627" s="27" t="s">
        <v>672</v>
      </c>
      <c r="C627" s="27" t="s">
        <v>673</v>
      </c>
      <c r="D627" s="63">
        <v>7010.31</v>
      </c>
    </row>
    <row r="628" spans="1:4" x14ac:dyDescent="0.25">
      <c r="A628" s="62">
        <v>45382</v>
      </c>
      <c r="B628" s="27" t="s">
        <v>672</v>
      </c>
      <c r="C628" s="27" t="s">
        <v>673</v>
      </c>
      <c r="D628" s="63">
        <v>7510.31</v>
      </c>
    </row>
    <row r="629" spans="1:4" x14ac:dyDescent="0.25">
      <c r="A629" s="62">
        <v>45412</v>
      </c>
      <c r="B629" s="27" t="s">
        <v>672</v>
      </c>
      <c r="C629" s="27" t="s">
        <v>673</v>
      </c>
      <c r="D629" s="63">
        <v>6701.52</v>
      </c>
    </row>
    <row r="630" spans="1:4" x14ac:dyDescent="0.25">
      <c r="A630" s="62">
        <v>45443</v>
      </c>
      <c r="B630" s="27" t="s">
        <v>672</v>
      </c>
      <c r="C630" s="27" t="s">
        <v>673</v>
      </c>
      <c r="D630" s="63">
        <v>6701.52</v>
      </c>
    </row>
    <row r="631" spans="1:4" x14ac:dyDescent="0.25">
      <c r="A631" s="62">
        <v>45473</v>
      </c>
      <c r="B631" s="27" t="s">
        <v>672</v>
      </c>
      <c r="C631" s="27" t="s">
        <v>673</v>
      </c>
      <c r="D631" s="63">
        <v>7799.52</v>
      </c>
    </row>
    <row r="632" spans="1:4" x14ac:dyDescent="0.25">
      <c r="A632" s="62">
        <v>45504</v>
      </c>
      <c r="B632" s="27" t="s">
        <v>672</v>
      </c>
      <c r="C632" s="27" t="s">
        <v>673</v>
      </c>
      <c r="D632" s="63">
        <v>8216.1866666666665</v>
      </c>
    </row>
    <row r="633" spans="1:4" x14ac:dyDescent="0.25">
      <c r="A633" s="62">
        <v>45535</v>
      </c>
      <c r="B633" s="27" t="s">
        <v>672</v>
      </c>
      <c r="C633" s="27" t="s">
        <v>673</v>
      </c>
      <c r="D633" s="63">
        <v>8632.8533333333326</v>
      </c>
    </row>
    <row r="634" spans="1:4" x14ac:dyDescent="0.25">
      <c r="A634" s="62">
        <v>45565</v>
      </c>
      <c r="B634" s="27" t="s">
        <v>672</v>
      </c>
      <c r="C634" s="27" t="s">
        <v>673</v>
      </c>
      <c r="D634" s="63">
        <v>9049.5199999999986</v>
      </c>
    </row>
    <row r="635" spans="1:4" x14ac:dyDescent="0.25">
      <c r="A635" s="62">
        <v>45596</v>
      </c>
      <c r="B635" s="27" t="s">
        <v>672</v>
      </c>
      <c r="C635" s="27" t="s">
        <v>673</v>
      </c>
      <c r="D635" s="63">
        <v>9466.1866666666647</v>
      </c>
    </row>
    <row r="636" spans="1:4" x14ac:dyDescent="0.25">
      <c r="A636" s="62">
        <v>45626</v>
      </c>
      <c r="B636" s="27" t="s">
        <v>672</v>
      </c>
      <c r="C636" s="27" t="s">
        <v>673</v>
      </c>
      <c r="D636" s="63">
        <v>9882.8533333333307</v>
      </c>
    </row>
    <row r="637" spans="1:4" x14ac:dyDescent="0.25">
      <c r="A637" s="62">
        <v>45657</v>
      </c>
      <c r="B637" s="27" t="s">
        <v>672</v>
      </c>
      <c r="C637" s="27" t="s">
        <v>673</v>
      </c>
      <c r="D637" s="63">
        <v>10299.519999999997</v>
      </c>
    </row>
    <row r="638" spans="1:4" x14ac:dyDescent="0.25">
      <c r="A638" s="62">
        <v>45322</v>
      </c>
      <c r="B638" s="27" t="s">
        <v>696</v>
      </c>
      <c r="C638" s="27" t="s">
        <v>697</v>
      </c>
      <c r="D638" s="63">
        <v>0</v>
      </c>
    </row>
    <row r="639" spans="1:4" x14ac:dyDescent="0.25">
      <c r="A639" s="62">
        <v>45351</v>
      </c>
      <c r="B639" s="27" t="s">
        <v>696</v>
      </c>
      <c r="C639" s="27" t="s">
        <v>697</v>
      </c>
      <c r="D639" s="63">
        <v>0</v>
      </c>
    </row>
    <row r="640" spans="1:4" x14ac:dyDescent="0.25">
      <c r="A640" s="62">
        <v>45382</v>
      </c>
      <c r="B640" s="27" t="s">
        <v>696</v>
      </c>
      <c r="C640" s="27" t="s">
        <v>697</v>
      </c>
      <c r="D640" s="63">
        <v>0</v>
      </c>
    </row>
    <row r="641" spans="1:4" x14ac:dyDescent="0.25">
      <c r="A641" s="62">
        <v>45412</v>
      </c>
      <c r="B641" s="27" t="s">
        <v>696</v>
      </c>
      <c r="C641" s="27" t="s">
        <v>697</v>
      </c>
      <c r="D641" s="63">
        <v>982.66</v>
      </c>
    </row>
    <row r="642" spans="1:4" x14ac:dyDescent="0.25">
      <c r="A642" s="62">
        <v>45443</v>
      </c>
      <c r="B642" s="27" t="s">
        <v>696</v>
      </c>
      <c r="C642" s="27" t="s">
        <v>697</v>
      </c>
      <c r="D642" s="63">
        <v>982.66</v>
      </c>
    </row>
    <row r="643" spans="1:4" x14ac:dyDescent="0.25">
      <c r="A643" s="62">
        <v>45473</v>
      </c>
      <c r="B643" s="27" t="s">
        <v>696</v>
      </c>
      <c r="C643" s="27" t="s">
        <v>697</v>
      </c>
      <c r="D643" s="63">
        <v>2559.0100000000002</v>
      </c>
    </row>
    <row r="644" spans="1:4" x14ac:dyDescent="0.25">
      <c r="A644" s="62">
        <v>45504</v>
      </c>
      <c r="B644" s="27" t="s">
        <v>696</v>
      </c>
      <c r="C644" s="27" t="s">
        <v>697</v>
      </c>
      <c r="D644" s="63">
        <v>2600.6766666666667</v>
      </c>
    </row>
    <row r="645" spans="1:4" x14ac:dyDescent="0.25">
      <c r="A645" s="62">
        <v>45535</v>
      </c>
      <c r="B645" s="27" t="s">
        <v>696</v>
      </c>
      <c r="C645" s="27" t="s">
        <v>697</v>
      </c>
      <c r="D645" s="63">
        <v>2642.3433333333332</v>
      </c>
    </row>
    <row r="646" spans="1:4" x14ac:dyDescent="0.25">
      <c r="A646" s="62">
        <v>45565</v>
      </c>
      <c r="B646" s="27" t="s">
        <v>696</v>
      </c>
      <c r="C646" s="27" t="s">
        <v>697</v>
      </c>
      <c r="D646" s="63">
        <v>2684.0099999999998</v>
      </c>
    </row>
    <row r="647" spans="1:4" x14ac:dyDescent="0.25">
      <c r="A647" s="62">
        <v>45596</v>
      </c>
      <c r="B647" s="27" t="s">
        <v>696</v>
      </c>
      <c r="C647" s="27" t="s">
        <v>697</v>
      </c>
      <c r="D647" s="63">
        <v>2725.6766666666663</v>
      </c>
    </row>
    <row r="648" spans="1:4" x14ac:dyDescent="0.25">
      <c r="A648" s="62">
        <v>45626</v>
      </c>
      <c r="B648" s="27" t="s">
        <v>696</v>
      </c>
      <c r="C648" s="27" t="s">
        <v>697</v>
      </c>
      <c r="D648" s="63">
        <v>2767.3433333333328</v>
      </c>
    </row>
    <row r="649" spans="1:4" x14ac:dyDescent="0.25">
      <c r="A649" s="62">
        <v>45657</v>
      </c>
      <c r="B649" s="27" t="s">
        <v>696</v>
      </c>
      <c r="C649" s="27" t="s">
        <v>697</v>
      </c>
      <c r="D649" s="63">
        <v>2809.0099999999993</v>
      </c>
    </row>
    <row r="650" spans="1:4" x14ac:dyDescent="0.25">
      <c r="A650" s="62">
        <v>45322</v>
      </c>
      <c r="B650" s="27" t="s">
        <v>1249</v>
      </c>
      <c r="C650" s="27" t="s">
        <v>1250</v>
      </c>
      <c r="D650" s="63">
        <v>0</v>
      </c>
    </row>
    <row r="651" spans="1:4" x14ac:dyDescent="0.25">
      <c r="A651" s="62">
        <v>45351</v>
      </c>
      <c r="B651" s="27" t="s">
        <v>1249</v>
      </c>
      <c r="C651" s="27" t="s">
        <v>1250</v>
      </c>
      <c r="D651" s="63">
        <v>0</v>
      </c>
    </row>
    <row r="652" spans="1:4" x14ac:dyDescent="0.25">
      <c r="A652" s="62">
        <v>45382</v>
      </c>
      <c r="B652" s="27" t="s">
        <v>1249</v>
      </c>
      <c r="C652" s="27" t="s">
        <v>1250</v>
      </c>
      <c r="D652" s="63">
        <v>2074.08</v>
      </c>
    </row>
    <row r="653" spans="1:4" x14ac:dyDescent="0.25">
      <c r="A653" s="62">
        <v>45412</v>
      </c>
      <c r="B653" s="27" t="s">
        <v>1249</v>
      </c>
      <c r="C653" s="27" t="s">
        <v>1250</v>
      </c>
      <c r="D653" s="63">
        <v>3074.08</v>
      </c>
    </row>
    <row r="654" spans="1:4" x14ac:dyDescent="0.25">
      <c r="A654" s="62">
        <v>45443</v>
      </c>
      <c r="B654" s="27" t="s">
        <v>1249</v>
      </c>
      <c r="C654" s="27" t="s">
        <v>1250</v>
      </c>
      <c r="D654" s="63">
        <v>4200.16</v>
      </c>
    </row>
    <row r="655" spans="1:4" x14ac:dyDescent="0.25">
      <c r="A655" s="62">
        <v>45473</v>
      </c>
      <c r="B655" s="27" t="s">
        <v>1249</v>
      </c>
      <c r="C655" s="27" t="s">
        <v>1250</v>
      </c>
      <c r="D655" s="63">
        <v>4074.08</v>
      </c>
    </row>
    <row r="656" spans="1:4" x14ac:dyDescent="0.25">
      <c r="A656" s="62">
        <v>45504</v>
      </c>
      <c r="B656" s="27" t="s">
        <v>1249</v>
      </c>
      <c r="C656" s="27" t="s">
        <v>1250</v>
      </c>
      <c r="D656" s="63">
        <v>8233.86</v>
      </c>
    </row>
    <row r="657" spans="1:4" x14ac:dyDescent="0.25">
      <c r="A657" s="62">
        <v>45535</v>
      </c>
      <c r="B657" s="27" t="s">
        <v>1249</v>
      </c>
      <c r="C657" s="27" t="s">
        <v>1250</v>
      </c>
      <c r="D657" s="63">
        <v>13733.86</v>
      </c>
    </row>
    <row r="658" spans="1:4" x14ac:dyDescent="0.25">
      <c r="A658" s="62">
        <v>45565</v>
      </c>
      <c r="B658" s="27" t="s">
        <v>1249</v>
      </c>
      <c r="C658" s="27" t="s">
        <v>1250</v>
      </c>
      <c r="D658" s="63">
        <v>24392.510000000002</v>
      </c>
    </row>
    <row r="659" spans="1:4" x14ac:dyDescent="0.25">
      <c r="A659" s="62">
        <v>45596</v>
      </c>
      <c r="B659" s="27" t="s">
        <v>1249</v>
      </c>
      <c r="C659" s="27" t="s">
        <v>1250</v>
      </c>
      <c r="D659" s="63">
        <v>34232.51</v>
      </c>
    </row>
    <row r="660" spans="1:4" x14ac:dyDescent="0.25">
      <c r="A660" s="62">
        <v>45626</v>
      </c>
      <c r="B660" s="27" t="s">
        <v>1249</v>
      </c>
      <c r="C660" s="27" t="s">
        <v>1250</v>
      </c>
      <c r="D660" s="63">
        <v>53048.070000000007</v>
      </c>
    </row>
    <row r="661" spans="1:4" x14ac:dyDescent="0.25">
      <c r="A661" s="62">
        <v>45657</v>
      </c>
      <c r="B661" s="27" t="s">
        <v>1249</v>
      </c>
      <c r="C661" s="27" t="s">
        <v>1250</v>
      </c>
      <c r="D661" s="63">
        <v>63648.070000000007</v>
      </c>
    </row>
    <row r="662" spans="1:4" x14ac:dyDescent="0.25">
      <c r="A662" s="62">
        <v>45322</v>
      </c>
      <c r="B662" s="27" t="s">
        <v>1247</v>
      </c>
      <c r="C662" s="27" t="s">
        <v>1248</v>
      </c>
      <c r="D662" s="63">
        <v>0</v>
      </c>
    </row>
    <row r="663" spans="1:4" x14ac:dyDescent="0.25">
      <c r="A663" s="62">
        <v>45351</v>
      </c>
      <c r="B663" s="27" t="s">
        <v>1247</v>
      </c>
      <c r="C663" s="27" t="s">
        <v>1248</v>
      </c>
      <c r="D663" s="63">
        <v>0</v>
      </c>
    </row>
    <row r="664" spans="1:4" x14ac:dyDescent="0.25">
      <c r="A664" s="62">
        <v>45382</v>
      </c>
      <c r="B664" s="27" t="s">
        <v>1247</v>
      </c>
      <c r="C664" s="27" t="s">
        <v>1248</v>
      </c>
      <c r="D664" s="63">
        <v>0</v>
      </c>
    </row>
    <row r="665" spans="1:4" x14ac:dyDescent="0.25">
      <c r="A665" s="62">
        <v>45412</v>
      </c>
      <c r="B665" s="27" t="s">
        <v>1247</v>
      </c>
      <c r="C665" s="27" t="s">
        <v>1248</v>
      </c>
      <c r="D665" s="63">
        <v>7337.05</v>
      </c>
    </row>
    <row r="666" spans="1:4" x14ac:dyDescent="0.25">
      <c r="A666" s="62">
        <v>45443</v>
      </c>
      <c r="B666" s="27" t="s">
        <v>1247</v>
      </c>
      <c r="C666" s="27" t="s">
        <v>1248</v>
      </c>
      <c r="D666" s="63">
        <v>7337.05</v>
      </c>
    </row>
    <row r="667" spans="1:4" x14ac:dyDescent="0.25">
      <c r="A667" s="62">
        <v>45473</v>
      </c>
      <c r="B667" s="27" t="s">
        <v>1247</v>
      </c>
      <c r="C667" s="27" t="s">
        <v>1248</v>
      </c>
      <c r="D667" s="63">
        <v>14674.1</v>
      </c>
    </row>
    <row r="668" spans="1:4" x14ac:dyDescent="0.25">
      <c r="A668" s="62">
        <v>45504</v>
      </c>
      <c r="B668" s="27" t="s">
        <v>1247</v>
      </c>
      <c r="C668" s="27" t="s">
        <v>1248</v>
      </c>
      <c r="D668" s="63">
        <v>14674.1</v>
      </c>
    </row>
    <row r="669" spans="1:4" x14ac:dyDescent="0.25">
      <c r="A669" s="62">
        <v>45535</v>
      </c>
      <c r="B669" s="27" t="s">
        <v>1247</v>
      </c>
      <c r="C669" s="27" t="s">
        <v>1248</v>
      </c>
      <c r="D669" s="63">
        <v>14674.1</v>
      </c>
    </row>
    <row r="670" spans="1:4" x14ac:dyDescent="0.25">
      <c r="A670" s="62">
        <v>45565</v>
      </c>
      <c r="B670" s="27" t="s">
        <v>1247</v>
      </c>
      <c r="C670" s="27" t="s">
        <v>1248</v>
      </c>
      <c r="D670" s="63">
        <v>19674.099999999999</v>
      </c>
    </row>
    <row r="671" spans="1:4" x14ac:dyDescent="0.25">
      <c r="A671" s="62">
        <v>45596</v>
      </c>
      <c r="B671" s="27" t="s">
        <v>1247</v>
      </c>
      <c r="C671" s="27" t="s">
        <v>1248</v>
      </c>
      <c r="D671" s="63">
        <v>19674.099999999999</v>
      </c>
    </row>
    <row r="672" spans="1:4" x14ac:dyDescent="0.25">
      <c r="A672" s="62">
        <v>45626</v>
      </c>
      <c r="B672" s="27" t="s">
        <v>1247</v>
      </c>
      <c r="C672" s="27" t="s">
        <v>1248</v>
      </c>
      <c r="D672" s="63">
        <v>19674.099999999999</v>
      </c>
    </row>
    <row r="673" spans="1:4" x14ac:dyDescent="0.25">
      <c r="A673" s="62">
        <v>45657</v>
      </c>
      <c r="B673" s="27" t="s">
        <v>1247</v>
      </c>
      <c r="C673" s="27" t="s">
        <v>1248</v>
      </c>
      <c r="D673" s="63">
        <v>19674.099999999999</v>
      </c>
    </row>
    <row r="674" spans="1:4" x14ac:dyDescent="0.25">
      <c r="A674" s="62">
        <v>45322</v>
      </c>
      <c r="B674" s="27" t="s">
        <v>828</v>
      </c>
      <c r="C674" s="27" t="s">
        <v>829</v>
      </c>
      <c r="D674" s="63">
        <v>35.979999999999997</v>
      </c>
    </row>
    <row r="675" spans="1:4" x14ac:dyDescent="0.25">
      <c r="A675" s="62">
        <v>45351</v>
      </c>
      <c r="B675" s="27" t="s">
        <v>828</v>
      </c>
      <c r="C675" s="27" t="s">
        <v>829</v>
      </c>
      <c r="D675" s="63">
        <v>71.95999999999998</v>
      </c>
    </row>
    <row r="676" spans="1:4" x14ac:dyDescent="0.25">
      <c r="A676" s="62">
        <v>45382</v>
      </c>
      <c r="B676" s="27" t="s">
        <v>828</v>
      </c>
      <c r="C676" s="27" t="s">
        <v>829</v>
      </c>
      <c r="D676" s="63">
        <v>71.95999999999998</v>
      </c>
    </row>
    <row r="677" spans="1:4" x14ac:dyDescent="0.25">
      <c r="A677" s="62">
        <v>45412</v>
      </c>
      <c r="B677" s="27" t="s">
        <v>828</v>
      </c>
      <c r="C677" s="27" t="s">
        <v>829</v>
      </c>
      <c r="D677" s="63">
        <v>71.95999999999998</v>
      </c>
    </row>
    <row r="678" spans="1:4" x14ac:dyDescent="0.25">
      <c r="A678" s="62">
        <v>45443</v>
      </c>
      <c r="B678" s="27" t="s">
        <v>828</v>
      </c>
      <c r="C678" s="27" t="s">
        <v>829</v>
      </c>
      <c r="D678" s="63">
        <v>71.95999999999998</v>
      </c>
    </row>
    <row r="679" spans="1:4" x14ac:dyDescent="0.25">
      <c r="A679" s="62">
        <v>45473</v>
      </c>
      <c r="B679" s="27" t="s">
        <v>828</v>
      </c>
      <c r="C679" s="27" t="s">
        <v>829</v>
      </c>
      <c r="D679" s="63">
        <v>161.90999999999997</v>
      </c>
    </row>
    <row r="680" spans="1:4" x14ac:dyDescent="0.25">
      <c r="A680" s="62">
        <v>45504</v>
      </c>
      <c r="B680" s="27" t="s">
        <v>828</v>
      </c>
      <c r="C680" s="27" t="s">
        <v>829</v>
      </c>
      <c r="D680" s="63">
        <v>335.3266666666666</v>
      </c>
    </row>
    <row r="681" spans="1:4" x14ac:dyDescent="0.25">
      <c r="A681" s="62">
        <v>45535</v>
      </c>
      <c r="B681" s="27" t="s">
        <v>828</v>
      </c>
      <c r="C681" s="27" t="s">
        <v>829</v>
      </c>
      <c r="D681" s="63">
        <v>508.74333333333323</v>
      </c>
    </row>
    <row r="682" spans="1:4" x14ac:dyDescent="0.25">
      <c r="A682" s="62">
        <v>45565</v>
      </c>
      <c r="B682" s="27" t="s">
        <v>828</v>
      </c>
      <c r="C682" s="27" t="s">
        <v>829</v>
      </c>
      <c r="D682" s="63">
        <v>682.15999999999985</v>
      </c>
    </row>
    <row r="683" spans="1:4" x14ac:dyDescent="0.25">
      <c r="A683" s="62">
        <v>45596</v>
      </c>
      <c r="B683" s="27" t="s">
        <v>828</v>
      </c>
      <c r="C683" s="27" t="s">
        <v>829</v>
      </c>
      <c r="D683" s="63">
        <v>855.57666666666648</v>
      </c>
    </row>
    <row r="684" spans="1:4" x14ac:dyDescent="0.25">
      <c r="A684" s="62">
        <v>45626</v>
      </c>
      <c r="B684" s="27" t="s">
        <v>828</v>
      </c>
      <c r="C684" s="27" t="s">
        <v>829</v>
      </c>
      <c r="D684" s="63">
        <v>1028.9933333333331</v>
      </c>
    </row>
    <row r="685" spans="1:4" x14ac:dyDescent="0.25">
      <c r="A685" s="62">
        <v>45657</v>
      </c>
      <c r="B685" s="27" t="s">
        <v>828</v>
      </c>
      <c r="C685" s="27" t="s">
        <v>829</v>
      </c>
      <c r="D685" s="63">
        <v>1202.4099999999999</v>
      </c>
    </row>
    <row r="686" spans="1:4" x14ac:dyDescent="0.25">
      <c r="A686" s="62">
        <v>45322</v>
      </c>
      <c r="B686" s="27" t="s">
        <v>1336</v>
      </c>
      <c r="C686" s="27" t="s">
        <v>1337</v>
      </c>
      <c r="D686" s="63">
        <v>0</v>
      </c>
    </row>
    <row r="687" spans="1:4" x14ac:dyDescent="0.25">
      <c r="A687" s="62">
        <v>45351</v>
      </c>
      <c r="B687" s="27" t="s">
        <v>1336</v>
      </c>
      <c r="C687" s="27" t="s">
        <v>1337</v>
      </c>
      <c r="D687" s="63">
        <v>0</v>
      </c>
    </row>
    <row r="688" spans="1:4" x14ac:dyDescent="0.25">
      <c r="A688" s="62">
        <v>45382</v>
      </c>
      <c r="B688" s="27" t="s">
        <v>1336</v>
      </c>
      <c r="C688" s="27" t="s">
        <v>1337</v>
      </c>
      <c r="D688" s="63">
        <v>23293.89</v>
      </c>
    </row>
    <row r="689" spans="1:4" x14ac:dyDescent="0.25">
      <c r="A689" s="62">
        <v>45412</v>
      </c>
      <c r="B689" s="27" t="s">
        <v>1336</v>
      </c>
      <c r="C689" s="27" t="s">
        <v>1337</v>
      </c>
      <c r="D689" s="63">
        <v>23093.89</v>
      </c>
    </row>
    <row r="690" spans="1:4" x14ac:dyDescent="0.25">
      <c r="A690" s="62">
        <v>45443</v>
      </c>
      <c r="B690" s="27" t="s">
        <v>1336</v>
      </c>
      <c r="C690" s="27" t="s">
        <v>1337</v>
      </c>
      <c r="D690" s="63">
        <v>23093.89</v>
      </c>
    </row>
    <row r="691" spans="1:4" x14ac:dyDescent="0.25">
      <c r="A691" s="62">
        <v>45473</v>
      </c>
      <c r="B691" s="27" t="s">
        <v>1336</v>
      </c>
      <c r="C691" s="27" t="s">
        <v>1337</v>
      </c>
      <c r="D691" s="63">
        <v>23294.89</v>
      </c>
    </row>
    <row r="692" spans="1:4" x14ac:dyDescent="0.25">
      <c r="A692" s="62">
        <v>45504</v>
      </c>
      <c r="B692" s="27" t="s">
        <v>1336</v>
      </c>
      <c r="C692" s="27" t="s">
        <v>1337</v>
      </c>
      <c r="D692" s="63">
        <v>23294.89</v>
      </c>
    </row>
    <row r="693" spans="1:4" x14ac:dyDescent="0.25">
      <c r="A693" s="62">
        <v>45535</v>
      </c>
      <c r="B693" s="27" t="s">
        <v>1336</v>
      </c>
      <c r="C693" s="27" t="s">
        <v>1337</v>
      </c>
      <c r="D693" s="63">
        <v>23294.89</v>
      </c>
    </row>
    <row r="694" spans="1:4" x14ac:dyDescent="0.25">
      <c r="A694" s="62">
        <v>45565</v>
      </c>
      <c r="B694" s="27" t="s">
        <v>1336</v>
      </c>
      <c r="C694" s="27" t="s">
        <v>1337</v>
      </c>
      <c r="D694" s="63">
        <v>23294.89</v>
      </c>
    </row>
    <row r="695" spans="1:4" x14ac:dyDescent="0.25">
      <c r="A695" s="62">
        <v>45596</v>
      </c>
      <c r="B695" s="27" t="s">
        <v>1336</v>
      </c>
      <c r="C695" s="27" t="s">
        <v>1337</v>
      </c>
      <c r="D695" s="63">
        <v>23294.89</v>
      </c>
    </row>
    <row r="696" spans="1:4" x14ac:dyDescent="0.25">
      <c r="A696" s="62">
        <v>45626</v>
      </c>
      <c r="B696" s="27" t="s">
        <v>1336</v>
      </c>
      <c r="C696" s="27" t="s">
        <v>1337</v>
      </c>
      <c r="D696" s="63">
        <v>23294.89</v>
      </c>
    </row>
    <row r="697" spans="1:4" x14ac:dyDescent="0.25">
      <c r="A697" s="62">
        <v>45657</v>
      </c>
      <c r="B697" s="27" t="s">
        <v>1336</v>
      </c>
      <c r="C697" s="27" t="s">
        <v>1337</v>
      </c>
      <c r="D697" s="63">
        <v>23294.89</v>
      </c>
    </row>
    <row r="698" spans="1:4" x14ac:dyDescent="0.25">
      <c r="A698" s="62">
        <v>45322</v>
      </c>
      <c r="B698" s="27" t="s">
        <v>652</v>
      </c>
      <c r="C698" s="27" t="s">
        <v>653</v>
      </c>
      <c r="D698" s="63">
        <v>1445.65</v>
      </c>
    </row>
    <row r="699" spans="1:4" x14ac:dyDescent="0.25">
      <c r="A699" s="62">
        <v>45351</v>
      </c>
      <c r="B699" s="27" t="s">
        <v>652</v>
      </c>
      <c r="C699" s="27" t="s">
        <v>653</v>
      </c>
      <c r="D699" s="63">
        <v>4519.22</v>
      </c>
    </row>
    <row r="700" spans="1:4" x14ac:dyDescent="0.25">
      <c r="A700" s="62">
        <v>45382</v>
      </c>
      <c r="B700" s="27" t="s">
        <v>652</v>
      </c>
      <c r="C700" s="27" t="s">
        <v>653</v>
      </c>
      <c r="D700" s="63">
        <v>6459.1400000000012</v>
      </c>
    </row>
    <row r="701" spans="1:4" x14ac:dyDescent="0.25">
      <c r="A701" s="62">
        <v>45412</v>
      </c>
      <c r="B701" s="27" t="s">
        <v>652</v>
      </c>
      <c r="C701" s="27" t="s">
        <v>653</v>
      </c>
      <c r="D701" s="63">
        <v>7531.7900000000009</v>
      </c>
    </row>
    <row r="702" spans="1:4" x14ac:dyDescent="0.25">
      <c r="A702" s="62">
        <v>45443</v>
      </c>
      <c r="B702" s="27" t="s">
        <v>652</v>
      </c>
      <c r="C702" s="27" t="s">
        <v>653</v>
      </c>
      <c r="D702" s="63">
        <v>8107.2100000000009</v>
      </c>
    </row>
    <row r="703" spans="1:4" x14ac:dyDescent="0.25">
      <c r="A703" s="62">
        <v>45473</v>
      </c>
      <c r="B703" s="27" t="s">
        <v>652</v>
      </c>
      <c r="C703" s="27" t="s">
        <v>653</v>
      </c>
      <c r="D703" s="63">
        <v>8271.7900000000009</v>
      </c>
    </row>
    <row r="704" spans="1:4" x14ac:dyDescent="0.25">
      <c r="A704" s="62">
        <v>45504</v>
      </c>
      <c r="B704" s="27" t="s">
        <v>652</v>
      </c>
      <c r="C704" s="27" t="s">
        <v>653</v>
      </c>
      <c r="D704" s="63">
        <v>9521.7900000000009</v>
      </c>
    </row>
    <row r="705" spans="1:4" x14ac:dyDescent="0.25">
      <c r="A705" s="62">
        <v>45535</v>
      </c>
      <c r="B705" s="27" t="s">
        <v>652</v>
      </c>
      <c r="C705" s="27" t="s">
        <v>653</v>
      </c>
      <c r="D705" s="63">
        <v>10771.79</v>
      </c>
    </row>
    <row r="706" spans="1:4" x14ac:dyDescent="0.25">
      <c r="A706" s="62">
        <v>45565</v>
      </c>
      <c r="B706" s="27" t="s">
        <v>652</v>
      </c>
      <c r="C706" s="27" t="s">
        <v>653</v>
      </c>
      <c r="D706" s="63">
        <v>12021.79</v>
      </c>
    </row>
    <row r="707" spans="1:4" x14ac:dyDescent="0.25">
      <c r="A707" s="62">
        <v>45596</v>
      </c>
      <c r="B707" s="27" t="s">
        <v>652</v>
      </c>
      <c r="C707" s="27" t="s">
        <v>653</v>
      </c>
      <c r="D707" s="63">
        <v>13271.79</v>
      </c>
    </row>
    <row r="708" spans="1:4" x14ac:dyDescent="0.25">
      <c r="A708" s="62">
        <v>45626</v>
      </c>
      <c r="B708" s="27" t="s">
        <v>652</v>
      </c>
      <c r="C708" s="27" t="s">
        <v>653</v>
      </c>
      <c r="D708" s="63">
        <v>14521.79</v>
      </c>
    </row>
    <row r="709" spans="1:4" x14ac:dyDescent="0.25">
      <c r="A709" s="62">
        <v>45657</v>
      </c>
      <c r="B709" s="27" t="s">
        <v>652</v>
      </c>
      <c r="C709" s="27" t="s">
        <v>653</v>
      </c>
      <c r="D709" s="63">
        <v>15771.79</v>
      </c>
    </row>
    <row r="710" spans="1:4" x14ac:dyDescent="0.25">
      <c r="A710" s="62">
        <v>45322</v>
      </c>
      <c r="B710" s="27" t="s">
        <v>812</v>
      </c>
      <c r="C710" s="27" t="s">
        <v>813</v>
      </c>
      <c r="D710" s="63">
        <v>17.489999999999998</v>
      </c>
    </row>
    <row r="711" spans="1:4" x14ac:dyDescent="0.25">
      <c r="A711" s="62">
        <v>45351</v>
      </c>
      <c r="B711" s="27" t="s">
        <v>812</v>
      </c>
      <c r="C711" s="27" t="s">
        <v>813</v>
      </c>
      <c r="D711" s="63">
        <v>706.55000000000007</v>
      </c>
    </row>
    <row r="712" spans="1:4" x14ac:dyDescent="0.25">
      <c r="A712" s="62">
        <v>45382</v>
      </c>
      <c r="B712" s="27" t="s">
        <v>812</v>
      </c>
      <c r="C712" s="27" t="s">
        <v>813</v>
      </c>
      <c r="D712" s="63">
        <v>920.79000000000008</v>
      </c>
    </row>
    <row r="713" spans="1:4" x14ac:dyDescent="0.25">
      <c r="A713" s="62">
        <v>45412</v>
      </c>
      <c r="B713" s="27" t="s">
        <v>812</v>
      </c>
      <c r="C713" s="27" t="s">
        <v>813</v>
      </c>
      <c r="D713" s="63">
        <v>1593.8500000000001</v>
      </c>
    </row>
    <row r="714" spans="1:4" x14ac:dyDescent="0.25">
      <c r="A714" s="62">
        <v>45443</v>
      </c>
      <c r="B714" s="27" t="s">
        <v>812</v>
      </c>
      <c r="C714" s="27" t="s">
        <v>813</v>
      </c>
      <c r="D714" s="63">
        <v>1936.61</v>
      </c>
    </row>
    <row r="715" spans="1:4" x14ac:dyDescent="0.25">
      <c r="A715" s="62">
        <v>45473</v>
      </c>
      <c r="B715" s="27" t="s">
        <v>812</v>
      </c>
      <c r="C715" s="27" t="s">
        <v>813</v>
      </c>
      <c r="D715" s="63">
        <v>2275.9699999999998</v>
      </c>
    </row>
    <row r="716" spans="1:4" x14ac:dyDescent="0.25">
      <c r="A716" s="62">
        <v>45504</v>
      </c>
      <c r="B716" s="27" t="s">
        <v>812</v>
      </c>
      <c r="C716" s="27" t="s">
        <v>813</v>
      </c>
      <c r="D716" s="63">
        <v>3273.0533333333333</v>
      </c>
    </row>
    <row r="717" spans="1:4" x14ac:dyDescent="0.25">
      <c r="A717" s="62">
        <v>45535</v>
      </c>
      <c r="B717" s="27" t="s">
        <v>812</v>
      </c>
      <c r="C717" s="27" t="s">
        <v>813</v>
      </c>
      <c r="D717" s="63">
        <v>4270.1366666666663</v>
      </c>
    </row>
    <row r="718" spans="1:4" x14ac:dyDescent="0.25">
      <c r="A718" s="62">
        <v>45565</v>
      </c>
      <c r="B718" s="27" t="s">
        <v>812</v>
      </c>
      <c r="C718" s="27" t="s">
        <v>813</v>
      </c>
      <c r="D718" s="63">
        <v>5267.2199999999993</v>
      </c>
    </row>
    <row r="719" spans="1:4" x14ac:dyDescent="0.25">
      <c r="A719" s="62">
        <v>45596</v>
      </c>
      <c r="B719" s="27" t="s">
        <v>812</v>
      </c>
      <c r="C719" s="27" t="s">
        <v>813</v>
      </c>
      <c r="D719" s="63">
        <v>6264.3033333333324</v>
      </c>
    </row>
    <row r="720" spans="1:4" x14ac:dyDescent="0.25">
      <c r="A720" s="62">
        <v>45626</v>
      </c>
      <c r="B720" s="27" t="s">
        <v>812</v>
      </c>
      <c r="C720" s="27" t="s">
        <v>813</v>
      </c>
      <c r="D720" s="63">
        <v>7261.3866666666654</v>
      </c>
    </row>
    <row r="721" spans="1:4" x14ac:dyDescent="0.25">
      <c r="A721" s="62">
        <v>45657</v>
      </c>
      <c r="B721" s="27" t="s">
        <v>812</v>
      </c>
      <c r="C721" s="27" t="s">
        <v>813</v>
      </c>
      <c r="D721" s="63">
        <v>8258.4699999999993</v>
      </c>
    </row>
    <row r="722" spans="1:4" x14ac:dyDescent="0.25">
      <c r="A722" s="62">
        <v>45322</v>
      </c>
      <c r="B722" s="27" t="s">
        <v>763</v>
      </c>
      <c r="C722" s="27" t="s">
        <v>764</v>
      </c>
      <c r="D722" s="63">
        <v>0</v>
      </c>
    </row>
    <row r="723" spans="1:4" x14ac:dyDescent="0.25">
      <c r="A723" s="62">
        <v>45351</v>
      </c>
      <c r="B723" s="27" t="s">
        <v>763</v>
      </c>
      <c r="C723" s="27" t="s">
        <v>764</v>
      </c>
      <c r="D723" s="63">
        <v>0</v>
      </c>
    </row>
    <row r="724" spans="1:4" x14ac:dyDescent="0.25">
      <c r="A724" s="62">
        <v>45382</v>
      </c>
      <c r="B724" s="27" t="s">
        <v>763</v>
      </c>
      <c r="C724" s="27" t="s">
        <v>764</v>
      </c>
      <c r="D724" s="63">
        <v>120.98</v>
      </c>
    </row>
    <row r="725" spans="1:4" x14ac:dyDescent="0.25">
      <c r="A725" s="62">
        <v>45412</v>
      </c>
      <c r="B725" s="27" t="s">
        <v>763</v>
      </c>
      <c r="C725" s="27" t="s">
        <v>764</v>
      </c>
      <c r="D725" s="63">
        <v>144.98000000000002</v>
      </c>
    </row>
    <row r="726" spans="1:4" x14ac:dyDescent="0.25">
      <c r="A726" s="62">
        <v>45443</v>
      </c>
      <c r="B726" s="27" t="s">
        <v>763</v>
      </c>
      <c r="C726" s="27" t="s">
        <v>764</v>
      </c>
      <c r="D726" s="63">
        <v>144.98000000000002</v>
      </c>
    </row>
    <row r="727" spans="1:4" x14ac:dyDescent="0.25">
      <c r="A727" s="62">
        <v>45473</v>
      </c>
      <c r="B727" s="27" t="s">
        <v>763</v>
      </c>
      <c r="C727" s="27" t="s">
        <v>764</v>
      </c>
      <c r="D727" s="63">
        <v>144.98000000000002</v>
      </c>
    </row>
    <row r="728" spans="1:4" x14ac:dyDescent="0.25">
      <c r="A728" s="62">
        <v>45504</v>
      </c>
      <c r="B728" s="27" t="s">
        <v>763</v>
      </c>
      <c r="C728" s="27" t="s">
        <v>764</v>
      </c>
      <c r="D728" s="63">
        <v>144.98000000000002</v>
      </c>
    </row>
    <row r="729" spans="1:4" x14ac:dyDescent="0.25">
      <c r="A729" s="62">
        <v>45535</v>
      </c>
      <c r="B729" s="27" t="s">
        <v>763</v>
      </c>
      <c r="C729" s="27" t="s">
        <v>764</v>
      </c>
      <c r="D729" s="63">
        <v>144.98000000000002</v>
      </c>
    </row>
    <row r="730" spans="1:4" x14ac:dyDescent="0.25">
      <c r="A730" s="62">
        <v>45565</v>
      </c>
      <c r="B730" s="27" t="s">
        <v>763</v>
      </c>
      <c r="C730" s="27" t="s">
        <v>764</v>
      </c>
      <c r="D730" s="63">
        <v>144.98000000000002</v>
      </c>
    </row>
    <row r="731" spans="1:4" x14ac:dyDescent="0.25">
      <c r="A731" s="62">
        <v>45596</v>
      </c>
      <c r="B731" s="27" t="s">
        <v>763</v>
      </c>
      <c r="C731" s="27" t="s">
        <v>764</v>
      </c>
      <c r="D731" s="63">
        <v>144.98000000000002</v>
      </c>
    </row>
    <row r="732" spans="1:4" x14ac:dyDescent="0.25">
      <c r="A732" s="62">
        <v>45626</v>
      </c>
      <c r="B732" s="27" t="s">
        <v>763</v>
      </c>
      <c r="C732" s="27" t="s">
        <v>764</v>
      </c>
      <c r="D732" s="63">
        <v>144.98000000000002</v>
      </c>
    </row>
    <row r="733" spans="1:4" x14ac:dyDescent="0.25">
      <c r="A733" s="62">
        <v>45657</v>
      </c>
      <c r="B733" s="27" t="s">
        <v>763</v>
      </c>
      <c r="C733" s="27" t="s">
        <v>764</v>
      </c>
      <c r="D733" s="63">
        <v>144.98000000000002</v>
      </c>
    </row>
    <row r="734" spans="1:4" x14ac:dyDescent="0.25">
      <c r="A734" s="62">
        <v>45322</v>
      </c>
      <c r="B734" s="27" t="s">
        <v>1236</v>
      </c>
      <c r="C734" s="27" t="s">
        <v>1237</v>
      </c>
      <c r="D734" s="63">
        <v>0</v>
      </c>
    </row>
    <row r="735" spans="1:4" x14ac:dyDescent="0.25">
      <c r="A735" s="62">
        <v>45351</v>
      </c>
      <c r="B735" s="27" t="s">
        <v>1236</v>
      </c>
      <c r="C735" s="27" t="s">
        <v>1237</v>
      </c>
      <c r="D735" s="63">
        <v>0</v>
      </c>
    </row>
    <row r="736" spans="1:4" x14ac:dyDescent="0.25">
      <c r="A736" s="62">
        <v>45382</v>
      </c>
      <c r="B736" s="27" t="s">
        <v>1236</v>
      </c>
      <c r="C736" s="27" t="s">
        <v>1237</v>
      </c>
      <c r="D736" s="63">
        <v>31.25</v>
      </c>
    </row>
    <row r="737" spans="1:4" x14ac:dyDescent="0.25">
      <c r="A737" s="62">
        <v>45412</v>
      </c>
      <c r="B737" s="27" t="s">
        <v>1236</v>
      </c>
      <c r="C737" s="27" t="s">
        <v>1237</v>
      </c>
      <c r="D737" s="63">
        <v>31.25</v>
      </c>
    </row>
    <row r="738" spans="1:4" x14ac:dyDescent="0.25">
      <c r="A738" s="62">
        <v>45443</v>
      </c>
      <c r="B738" s="27" t="s">
        <v>1236</v>
      </c>
      <c r="C738" s="27" t="s">
        <v>1237</v>
      </c>
      <c r="D738" s="63">
        <v>31.25</v>
      </c>
    </row>
    <row r="739" spans="1:4" x14ac:dyDescent="0.25">
      <c r="A739" s="62">
        <v>45473</v>
      </c>
      <c r="B739" s="27" t="s">
        <v>1236</v>
      </c>
      <c r="C739" s="27" t="s">
        <v>1237</v>
      </c>
      <c r="D739" s="63">
        <v>31.25</v>
      </c>
    </row>
    <row r="740" spans="1:4" x14ac:dyDescent="0.25">
      <c r="A740" s="62">
        <v>45504</v>
      </c>
      <c r="B740" s="27" t="s">
        <v>1236</v>
      </c>
      <c r="C740" s="27" t="s">
        <v>1237</v>
      </c>
      <c r="D740" s="63">
        <v>31.25</v>
      </c>
    </row>
    <row r="741" spans="1:4" x14ac:dyDescent="0.25">
      <c r="A741" s="62">
        <v>45535</v>
      </c>
      <c r="B741" s="27" t="s">
        <v>1236</v>
      </c>
      <c r="C741" s="27" t="s">
        <v>1237</v>
      </c>
      <c r="D741" s="63">
        <v>31.25</v>
      </c>
    </row>
    <row r="742" spans="1:4" x14ac:dyDescent="0.25">
      <c r="A742" s="62">
        <v>45565</v>
      </c>
      <c r="B742" s="27" t="s">
        <v>1236</v>
      </c>
      <c r="C742" s="27" t="s">
        <v>1237</v>
      </c>
      <c r="D742" s="63">
        <v>31.25</v>
      </c>
    </row>
    <row r="743" spans="1:4" x14ac:dyDescent="0.25">
      <c r="A743" s="62">
        <v>45596</v>
      </c>
      <c r="B743" s="27" t="s">
        <v>1236</v>
      </c>
      <c r="C743" s="27" t="s">
        <v>1237</v>
      </c>
      <c r="D743" s="63">
        <v>31.25</v>
      </c>
    </row>
    <row r="744" spans="1:4" x14ac:dyDescent="0.25">
      <c r="A744" s="62">
        <v>45626</v>
      </c>
      <c r="B744" s="27" t="s">
        <v>1236</v>
      </c>
      <c r="C744" s="27" t="s">
        <v>1237</v>
      </c>
      <c r="D744" s="63">
        <v>31.25</v>
      </c>
    </row>
    <row r="745" spans="1:4" x14ac:dyDescent="0.25">
      <c r="A745" s="62">
        <v>45657</v>
      </c>
      <c r="B745" s="27" t="s">
        <v>1236</v>
      </c>
      <c r="C745" s="27" t="s">
        <v>1237</v>
      </c>
      <c r="D745" s="63">
        <v>31.25</v>
      </c>
    </row>
    <row r="746" spans="1:4" x14ac:dyDescent="0.25">
      <c r="A746" s="62">
        <v>45322</v>
      </c>
      <c r="B746" s="27" t="s">
        <v>1140</v>
      </c>
      <c r="C746" s="27" t="s">
        <v>1141</v>
      </c>
      <c r="D746" s="63">
        <v>833.33</v>
      </c>
    </row>
    <row r="747" spans="1:4" x14ac:dyDescent="0.25">
      <c r="A747" s="62">
        <v>45351</v>
      </c>
      <c r="B747" s="27" t="s">
        <v>1140</v>
      </c>
      <c r="C747" s="27" t="s">
        <v>1141</v>
      </c>
      <c r="D747" s="63">
        <v>2166.66</v>
      </c>
    </row>
    <row r="748" spans="1:4" x14ac:dyDescent="0.25">
      <c r="A748" s="62">
        <v>45382</v>
      </c>
      <c r="B748" s="27" t="s">
        <v>1140</v>
      </c>
      <c r="C748" s="27" t="s">
        <v>1141</v>
      </c>
      <c r="D748" s="63">
        <v>3249.99</v>
      </c>
    </row>
    <row r="749" spans="1:4" x14ac:dyDescent="0.25">
      <c r="A749" s="62">
        <v>45412</v>
      </c>
      <c r="B749" s="27" t="s">
        <v>1140</v>
      </c>
      <c r="C749" s="27" t="s">
        <v>1141</v>
      </c>
      <c r="D749" s="63">
        <v>4333.32</v>
      </c>
    </row>
    <row r="750" spans="1:4" x14ac:dyDescent="0.25">
      <c r="A750" s="62">
        <v>45443</v>
      </c>
      <c r="B750" s="27" t="s">
        <v>1140</v>
      </c>
      <c r="C750" s="27" t="s">
        <v>1141</v>
      </c>
      <c r="D750" s="63">
        <v>5416.65</v>
      </c>
    </row>
    <row r="751" spans="1:4" x14ac:dyDescent="0.25">
      <c r="A751" s="62">
        <v>45473</v>
      </c>
      <c r="B751" s="27" t="s">
        <v>1140</v>
      </c>
      <c r="C751" s="27" t="s">
        <v>1141</v>
      </c>
      <c r="D751" s="63">
        <v>6499.98</v>
      </c>
    </row>
    <row r="752" spans="1:4" x14ac:dyDescent="0.25">
      <c r="A752" s="62">
        <v>45504</v>
      </c>
      <c r="B752" s="27" t="s">
        <v>1140</v>
      </c>
      <c r="C752" s="27" t="s">
        <v>1141</v>
      </c>
      <c r="D752" s="63">
        <v>7333.3133333333326</v>
      </c>
    </row>
    <row r="753" spans="1:4" x14ac:dyDescent="0.25">
      <c r="A753" s="62">
        <v>45535</v>
      </c>
      <c r="B753" s="27" t="s">
        <v>1140</v>
      </c>
      <c r="C753" s="27" t="s">
        <v>1141</v>
      </c>
      <c r="D753" s="63">
        <v>8166.6466666666656</v>
      </c>
    </row>
    <row r="754" spans="1:4" x14ac:dyDescent="0.25">
      <c r="A754" s="62">
        <v>45565</v>
      </c>
      <c r="B754" s="27" t="s">
        <v>1140</v>
      </c>
      <c r="C754" s="27" t="s">
        <v>1141</v>
      </c>
      <c r="D754" s="63">
        <v>8999.98</v>
      </c>
    </row>
    <row r="755" spans="1:4" x14ac:dyDescent="0.25">
      <c r="A755" s="62">
        <v>45596</v>
      </c>
      <c r="B755" s="27" t="s">
        <v>1140</v>
      </c>
      <c r="C755" s="27" t="s">
        <v>1141</v>
      </c>
      <c r="D755" s="63">
        <v>9833.3133333333335</v>
      </c>
    </row>
    <row r="756" spans="1:4" x14ac:dyDescent="0.25">
      <c r="A756" s="62">
        <v>45626</v>
      </c>
      <c r="B756" s="27" t="s">
        <v>1140</v>
      </c>
      <c r="C756" s="27" t="s">
        <v>1141</v>
      </c>
      <c r="D756" s="63">
        <v>10666.646666666667</v>
      </c>
    </row>
    <row r="757" spans="1:4" x14ac:dyDescent="0.25">
      <c r="A757" s="62">
        <v>45657</v>
      </c>
      <c r="B757" s="27" t="s">
        <v>1140</v>
      </c>
      <c r="C757" s="27" t="s">
        <v>1141</v>
      </c>
      <c r="D757" s="63">
        <v>11499.980000000001</v>
      </c>
    </row>
    <row r="758" spans="1:4" x14ac:dyDescent="0.25">
      <c r="A758" s="62">
        <v>45322</v>
      </c>
      <c r="B758" s="27" t="s">
        <v>867</v>
      </c>
      <c r="C758" s="27" t="s">
        <v>868</v>
      </c>
      <c r="D758" s="63">
        <v>2240.23</v>
      </c>
    </row>
    <row r="759" spans="1:4" x14ac:dyDescent="0.25">
      <c r="A759" s="62">
        <v>45351</v>
      </c>
      <c r="B759" s="27" t="s">
        <v>867</v>
      </c>
      <c r="C759" s="27" t="s">
        <v>868</v>
      </c>
      <c r="D759" s="63">
        <v>2740.58</v>
      </c>
    </row>
    <row r="760" spans="1:4" x14ac:dyDescent="0.25">
      <c r="A760" s="62">
        <v>45382</v>
      </c>
      <c r="B760" s="27" t="s">
        <v>867</v>
      </c>
      <c r="C760" s="27" t="s">
        <v>868</v>
      </c>
      <c r="D760" s="63">
        <v>4980.8099999999995</v>
      </c>
    </row>
    <row r="761" spans="1:4" x14ac:dyDescent="0.25">
      <c r="A761" s="62">
        <v>45412</v>
      </c>
      <c r="B761" s="27" t="s">
        <v>867</v>
      </c>
      <c r="C761" s="27" t="s">
        <v>868</v>
      </c>
      <c r="D761" s="63">
        <v>7828.92</v>
      </c>
    </row>
    <row r="762" spans="1:4" x14ac:dyDescent="0.25">
      <c r="A762" s="62">
        <v>45443</v>
      </c>
      <c r="B762" s="27" t="s">
        <v>867</v>
      </c>
      <c r="C762" s="27" t="s">
        <v>868</v>
      </c>
      <c r="D762" s="63">
        <v>10051.75</v>
      </c>
    </row>
    <row r="763" spans="1:4" x14ac:dyDescent="0.25">
      <c r="A763" s="62">
        <v>45473</v>
      </c>
      <c r="B763" s="27" t="s">
        <v>867</v>
      </c>
      <c r="C763" s="27" t="s">
        <v>868</v>
      </c>
      <c r="D763" s="63">
        <v>12464.76</v>
      </c>
    </row>
    <row r="764" spans="1:4" x14ac:dyDescent="0.25">
      <c r="A764" s="62">
        <v>45504</v>
      </c>
      <c r="B764" s="27" t="s">
        <v>867</v>
      </c>
      <c r="C764" s="27" t="s">
        <v>868</v>
      </c>
      <c r="D764" s="63">
        <v>14297.76</v>
      </c>
    </row>
    <row r="765" spans="1:4" x14ac:dyDescent="0.25">
      <c r="A765" s="62">
        <v>45535</v>
      </c>
      <c r="B765" s="27" t="s">
        <v>867</v>
      </c>
      <c r="C765" s="27" t="s">
        <v>868</v>
      </c>
      <c r="D765" s="63">
        <v>16130.76</v>
      </c>
    </row>
    <row r="766" spans="1:4" x14ac:dyDescent="0.25">
      <c r="A766" s="62">
        <v>45565</v>
      </c>
      <c r="B766" s="27" t="s">
        <v>867</v>
      </c>
      <c r="C766" s="27" t="s">
        <v>868</v>
      </c>
      <c r="D766" s="63">
        <v>17963.760000000002</v>
      </c>
    </row>
    <row r="767" spans="1:4" x14ac:dyDescent="0.25">
      <c r="A767" s="62">
        <v>45596</v>
      </c>
      <c r="B767" s="27" t="s">
        <v>867</v>
      </c>
      <c r="C767" s="27" t="s">
        <v>868</v>
      </c>
      <c r="D767" s="63">
        <v>19796.760000000002</v>
      </c>
    </row>
    <row r="768" spans="1:4" x14ac:dyDescent="0.25">
      <c r="A768" s="62">
        <v>45626</v>
      </c>
      <c r="B768" s="27" t="s">
        <v>867</v>
      </c>
      <c r="C768" s="27" t="s">
        <v>868</v>
      </c>
      <c r="D768" s="63">
        <v>21629.760000000002</v>
      </c>
    </row>
    <row r="769" spans="1:4" x14ac:dyDescent="0.25">
      <c r="A769" s="62">
        <v>45657</v>
      </c>
      <c r="B769" s="27" t="s">
        <v>867</v>
      </c>
      <c r="C769" s="27" t="s">
        <v>868</v>
      </c>
      <c r="D769" s="63">
        <v>23462.760000000002</v>
      </c>
    </row>
    <row r="770" spans="1:4" x14ac:dyDescent="0.25">
      <c r="A770" s="62">
        <v>45322</v>
      </c>
      <c r="B770" s="27" t="s">
        <v>1332</v>
      </c>
      <c r="C770" s="27" t="s">
        <v>1333</v>
      </c>
      <c r="D770" s="63">
        <v>1221.17</v>
      </c>
    </row>
    <row r="771" spans="1:4" x14ac:dyDescent="0.25">
      <c r="A771" s="62">
        <v>45351</v>
      </c>
      <c r="B771" s="27" t="s">
        <v>1332</v>
      </c>
      <c r="C771" s="27" t="s">
        <v>1333</v>
      </c>
      <c r="D771" s="63">
        <v>1221.17</v>
      </c>
    </row>
    <row r="772" spans="1:4" x14ac:dyDescent="0.25">
      <c r="A772" s="62">
        <v>45382</v>
      </c>
      <c r="B772" s="27" t="s">
        <v>1332</v>
      </c>
      <c r="C772" s="27" t="s">
        <v>1333</v>
      </c>
      <c r="D772" s="63">
        <v>3663.51</v>
      </c>
    </row>
    <row r="773" spans="1:4" x14ac:dyDescent="0.25">
      <c r="A773" s="62">
        <v>45412</v>
      </c>
      <c r="B773" s="27" t="s">
        <v>1332</v>
      </c>
      <c r="C773" s="27" t="s">
        <v>1333</v>
      </c>
      <c r="D773" s="63">
        <v>4884.68</v>
      </c>
    </row>
    <row r="774" spans="1:4" x14ac:dyDescent="0.25">
      <c r="A774" s="62">
        <v>45443</v>
      </c>
      <c r="B774" s="27" t="s">
        <v>1332</v>
      </c>
      <c r="C774" s="27" t="s">
        <v>1333</v>
      </c>
      <c r="D774" s="63">
        <v>6105.85</v>
      </c>
    </row>
    <row r="775" spans="1:4" x14ac:dyDescent="0.25">
      <c r="A775" s="62">
        <v>45473</v>
      </c>
      <c r="B775" s="27" t="s">
        <v>1332</v>
      </c>
      <c r="C775" s="27" t="s">
        <v>1333</v>
      </c>
      <c r="D775" s="63">
        <v>7327.02</v>
      </c>
    </row>
    <row r="776" spans="1:4" x14ac:dyDescent="0.25">
      <c r="A776" s="62">
        <v>45504</v>
      </c>
      <c r="B776" s="27" t="s">
        <v>1332</v>
      </c>
      <c r="C776" s="27" t="s">
        <v>1333</v>
      </c>
      <c r="D776" s="63">
        <v>8548.1866666666665</v>
      </c>
    </row>
    <row r="777" spans="1:4" x14ac:dyDescent="0.25">
      <c r="A777" s="62">
        <v>45535</v>
      </c>
      <c r="B777" s="27" t="s">
        <v>1332</v>
      </c>
      <c r="C777" s="27" t="s">
        <v>1333</v>
      </c>
      <c r="D777" s="63">
        <v>9769.3533333333326</v>
      </c>
    </row>
    <row r="778" spans="1:4" x14ac:dyDescent="0.25">
      <c r="A778" s="62">
        <v>45565</v>
      </c>
      <c r="B778" s="27" t="s">
        <v>1332</v>
      </c>
      <c r="C778" s="27" t="s">
        <v>1333</v>
      </c>
      <c r="D778" s="63">
        <v>10990.519999999999</v>
      </c>
    </row>
    <row r="779" spans="1:4" x14ac:dyDescent="0.25">
      <c r="A779" s="62">
        <v>45596</v>
      </c>
      <c r="B779" s="27" t="s">
        <v>1332</v>
      </c>
      <c r="C779" s="27" t="s">
        <v>1333</v>
      </c>
      <c r="D779" s="63">
        <v>12211.686666666665</v>
      </c>
    </row>
    <row r="780" spans="1:4" x14ac:dyDescent="0.25">
      <c r="A780" s="62">
        <v>45626</v>
      </c>
      <c r="B780" s="27" t="s">
        <v>1332</v>
      </c>
      <c r="C780" s="27" t="s">
        <v>1333</v>
      </c>
      <c r="D780" s="63">
        <v>13432.853333333331</v>
      </c>
    </row>
    <row r="781" spans="1:4" x14ac:dyDescent="0.25">
      <c r="A781" s="62">
        <v>45657</v>
      </c>
      <c r="B781" s="27" t="s">
        <v>1332</v>
      </c>
      <c r="C781" s="27" t="s">
        <v>1333</v>
      </c>
      <c r="D781" s="63">
        <v>14654.019999999997</v>
      </c>
    </row>
    <row r="782" spans="1:4" x14ac:dyDescent="0.25">
      <c r="A782" s="62">
        <v>45322</v>
      </c>
      <c r="B782" s="27" t="s">
        <v>773</v>
      </c>
      <c r="C782" s="27" t="s">
        <v>774</v>
      </c>
      <c r="D782" s="63">
        <v>0</v>
      </c>
    </row>
    <row r="783" spans="1:4" x14ac:dyDescent="0.25">
      <c r="A783" s="62">
        <v>45351</v>
      </c>
      <c r="B783" s="27" t="s">
        <v>773</v>
      </c>
      <c r="C783" s="27" t="s">
        <v>774</v>
      </c>
      <c r="D783" s="63">
        <v>1040.08</v>
      </c>
    </row>
    <row r="784" spans="1:4" x14ac:dyDescent="0.25">
      <c r="A784" s="62">
        <v>45382</v>
      </c>
      <c r="B784" s="27" t="s">
        <v>773</v>
      </c>
      <c r="C784" s="27" t="s">
        <v>774</v>
      </c>
      <c r="D784" s="63">
        <v>1040.08</v>
      </c>
    </row>
    <row r="785" spans="1:4" x14ac:dyDescent="0.25">
      <c r="A785" s="62">
        <v>45412</v>
      </c>
      <c r="B785" s="27" t="s">
        <v>773</v>
      </c>
      <c r="C785" s="27" t="s">
        <v>774</v>
      </c>
      <c r="D785" s="63">
        <v>1040.08</v>
      </c>
    </row>
    <row r="786" spans="1:4" x14ac:dyDescent="0.25">
      <c r="A786" s="62">
        <v>45443</v>
      </c>
      <c r="B786" s="27" t="s">
        <v>773</v>
      </c>
      <c r="C786" s="27" t="s">
        <v>774</v>
      </c>
      <c r="D786" s="63">
        <v>1040.08</v>
      </c>
    </row>
    <row r="787" spans="1:4" x14ac:dyDescent="0.25">
      <c r="A787" s="62">
        <v>45473</v>
      </c>
      <c r="B787" s="27" t="s">
        <v>773</v>
      </c>
      <c r="C787" s="27" t="s">
        <v>774</v>
      </c>
      <c r="D787" s="63">
        <v>1040.08</v>
      </c>
    </row>
    <row r="788" spans="1:4" x14ac:dyDescent="0.25">
      <c r="A788" s="62">
        <v>45504</v>
      </c>
      <c r="B788" s="27" t="s">
        <v>773</v>
      </c>
      <c r="C788" s="27" t="s">
        <v>774</v>
      </c>
      <c r="D788" s="63">
        <v>1040.08</v>
      </c>
    </row>
    <row r="789" spans="1:4" x14ac:dyDescent="0.25">
      <c r="A789" s="62">
        <v>45535</v>
      </c>
      <c r="B789" s="27" t="s">
        <v>773</v>
      </c>
      <c r="C789" s="27" t="s">
        <v>774</v>
      </c>
      <c r="D789" s="63">
        <v>1040.08</v>
      </c>
    </row>
    <row r="790" spans="1:4" x14ac:dyDescent="0.25">
      <c r="A790" s="62">
        <v>45565</v>
      </c>
      <c r="B790" s="27" t="s">
        <v>773</v>
      </c>
      <c r="C790" s="27" t="s">
        <v>774</v>
      </c>
      <c r="D790" s="63">
        <v>6040.08</v>
      </c>
    </row>
    <row r="791" spans="1:4" x14ac:dyDescent="0.25">
      <c r="A791" s="62">
        <v>45596</v>
      </c>
      <c r="B791" s="27" t="s">
        <v>773</v>
      </c>
      <c r="C791" s="27" t="s">
        <v>774</v>
      </c>
      <c r="D791" s="63">
        <v>6040.08</v>
      </c>
    </row>
    <row r="792" spans="1:4" x14ac:dyDescent="0.25">
      <c r="A792" s="62">
        <v>45626</v>
      </c>
      <c r="B792" s="27" t="s">
        <v>773</v>
      </c>
      <c r="C792" s="27" t="s">
        <v>774</v>
      </c>
      <c r="D792" s="63">
        <v>6040.08</v>
      </c>
    </row>
    <row r="793" spans="1:4" x14ac:dyDescent="0.25">
      <c r="A793" s="62">
        <v>45657</v>
      </c>
      <c r="B793" s="27" t="s">
        <v>773</v>
      </c>
      <c r="C793" s="27" t="s">
        <v>774</v>
      </c>
      <c r="D793" s="63">
        <v>6040.08</v>
      </c>
    </row>
    <row r="794" spans="1:4" x14ac:dyDescent="0.25">
      <c r="A794" s="62">
        <v>45322</v>
      </c>
      <c r="B794" s="27" t="s">
        <v>816</v>
      </c>
      <c r="C794" s="27" t="s">
        <v>817</v>
      </c>
      <c r="D794" s="63">
        <v>3596.8799999999992</v>
      </c>
    </row>
    <row r="795" spans="1:4" x14ac:dyDescent="0.25">
      <c r="A795" s="62">
        <v>45351</v>
      </c>
      <c r="B795" s="27" t="s">
        <v>816</v>
      </c>
      <c r="C795" s="27" t="s">
        <v>817</v>
      </c>
      <c r="D795" s="63">
        <v>8255.58</v>
      </c>
    </row>
    <row r="796" spans="1:4" x14ac:dyDescent="0.25">
      <c r="A796" s="62">
        <v>45382</v>
      </c>
      <c r="B796" s="27" t="s">
        <v>816</v>
      </c>
      <c r="C796" s="27" t="s">
        <v>817</v>
      </c>
      <c r="D796" s="63">
        <v>13584.760000000002</v>
      </c>
    </row>
    <row r="797" spans="1:4" x14ac:dyDescent="0.25">
      <c r="A797" s="62">
        <v>45412</v>
      </c>
      <c r="B797" s="27" t="s">
        <v>816</v>
      </c>
      <c r="C797" s="27" t="s">
        <v>817</v>
      </c>
      <c r="D797" s="63">
        <v>13702.1</v>
      </c>
    </row>
    <row r="798" spans="1:4" x14ac:dyDescent="0.25">
      <c r="A798" s="62">
        <v>45443</v>
      </c>
      <c r="B798" s="27" t="s">
        <v>816</v>
      </c>
      <c r="C798" s="27" t="s">
        <v>817</v>
      </c>
      <c r="D798" s="63">
        <v>14005.289999999994</v>
      </c>
    </row>
    <row r="799" spans="1:4" x14ac:dyDescent="0.25">
      <c r="A799" s="62">
        <v>45473</v>
      </c>
      <c r="B799" s="27" t="s">
        <v>816</v>
      </c>
      <c r="C799" s="27" t="s">
        <v>817</v>
      </c>
      <c r="D799" s="63">
        <v>16319.169999999993</v>
      </c>
    </row>
    <row r="800" spans="1:4" x14ac:dyDescent="0.25">
      <c r="A800" s="62">
        <v>45504</v>
      </c>
      <c r="B800" s="27" t="s">
        <v>816</v>
      </c>
      <c r="C800" s="27" t="s">
        <v>817</v>
      </c>
      <c r="D800" s="63">
        <v>17902.503333333327</v>
      </c>
    </row>
    <row r="801" spans="1:4" x14ac:dyDescent="0.25">
      <c r="A801" s="62">
        <v>45535</v>
      </c>
      <c r="B801" s="27" t="s">
        <v>816</v>
      </c>
      <c r="C801" s="27" t="s">
        <v>817</v>
      </c>
      <c r="D801" s="63">
        <v>19485.836666666659</v>
      </c>
    </row>
    <row r="802" spans="1:4" x14ac:dyDescent="0.25">
      <c r="A802" s="62">
        <v>45565</v>
      </c>
      <c r="B802" s="27" t="s">
        <v>816</v>
      </c>
      <c r="C802" s="27" t="s">
        <v>817</v>
      </c>
      <c r="D802" s="63">
        <v>21069.169999999991</v>
      </c>
    </row>
    <row r="803" spans="1:4" x14ac:dyDescent="0.25">
      <c r="A803" s="62">
        <v>45596</v>
      </c>
      <c r="B803" s="27" t="s">
        <v>816</v>
      </c>
      <c r="C803" s="27" t="s">
        <v>817</v>
      </c>
      <c r="D803" s="63">
        <v>22652.503333333323</v>
      </c>
    </row>
    <row r="804" spans="1:4" x14ac:dyDescent="0.25">
      <c r="A804" s="62">
        <v>45626</v>
      </c>
      <c r="B804" s="27" t="s">
        <v>816</v>
      </c>
      <c r="C804" s="27" t="s">
        <v>817</v>
      </c>
      <c r="D804" s="63">
        <v>24235.836666666655</v>
      </c>
    </row>
    <row r="805" spans="1:4" x14ac:dyDescent="0.25">
      <c r="A805" s="62">
        <v>45657</v>
      </c>
      <c r="B805" s="27" t="s">
        <v>816</v>
      </c>
      <c r="C805" s="27" t="s">
        <v>817</v>
      </c>
      <c r="D805" s="63">
        <v>25819.169999999987</v>
      </c>
    </row>
    <row r="806" spans="1:4" x14ac:dyDescent="0.25">
      <c r="A806" s="62">
        <v>45322</v>
      </c>
      <c r="B806" s="27" t="s">
        <v>730</v>
      </c>
      <c r="C806" s="27" t="s">
        <v>731</v>
      </c>
      <c r="D806" s="63">
        <v>0</v>
      </c>
    </row>
    <row r="807" spans="1:4" x14ac:dyDescent="0.25">
      <c r="A807" s="62">
        <v>45351</v>
      </c>
      <c r="B807" s="27" t="s">
        <v>730</v>
      </c>
      <c r="C807" s="27" t="s">
        <v>731</v>
      </c>
      <c r="D807" s="63">
        <v>0</v>
      </c>
    </row>
    <row r="808" spans="1:4" x14ac:dyDescent="0.25">
      <c r="A808" s="62">
        <v>45382</v>
      </c>
      <c r="B808" s="27" t="s">
        <v>730</v>
      </c>
      <c r="C808" s="27" t="s">
        <v>731</v>
      </c>
      <c r="D808" s="63">
        <v>0</v>
      </c>
    </row>
    <row r="809" spans="1:4" x14ac:dyDescent="0.25">
      <c r="A809" s="62">
        <v>45412</v>
      </c>
      <c r="B809" s="27" t="s">
        <v>730</v>
      </c>
      <c r="C809" s="27" t="s">
        <v>731</v>
      </c>
      <c r="D809" s="63">
        <v>0</v>
      </c>
    </row>
    <row r="810" spans="1:4" x14ac:dyDescent="0.25">
      <c r="A810" s="62">
        <v>45443</v>
      </c>
      <c r="B810" s="27" t="s">
        <v>730</v>
      </c>
      <c r="C810" s="27" t="s">
        <v>731</v>
      </c>
      <c r="D810" s="63">
        <v>441.21</v>
      </c>
    </row>
    <row r="811" spans="1:4" x14ac:dyDescent="0.25">
      <c r="A811" s="62">
        <v>45473</v>
      </c>
      <c r="B811" s="27" t="s">
        <v>730</v>
      </c>
      <c r="C811" s="27" t="s">
        <v>731</v>
      </c>
      <c r="D811" s="63">
        <v>441.21</v>
      </c>
    </row>
    <row r="812" spans="1:4" x14ac:dyDescent="0.25">
      <c r="A812" s="62">
        <v>45504</v>
      </c>
      <c r="B812" s="27" t="s">
        <v>730</v>
      </c>
      <c r="C812" s="27" t="s">
        <v>731</v>
      </c>
      <c r="D812" s="63">
        <v>482.87666666666667</v>
      </c>
    </row>
    <row r="813" spans="1:4" x14ac:dyDescent="0.25">
      <c r="A813" s="62">
        <v>45535</v>
      </c>
      <c r="B813" s="27" t="s">
        <v>730</v>
      </c>
      <c r="C813" s="27" t="s">
        <v>731</v>
      </c>
      <c r="D813" s="63">
        <v>524.54333333333329</v>
      </c>
    </row>
    <row r="814" spans="1:4" x14ac:dyDescent="0.25">
      <c r="A814" s="62">
        <v>45565</v>
      </c>
      <c r="B814" s="27" t="s">
        <v>730</v>
      </c>
      <c r="C814" s="27" t="s">
        <v>731</v>
      </c>
      <c r="D814" s="63">
        <v>566.20999999999992</v>
      </c>
    </row>
    <row r="815" spans="1:4" x14ac:dyDescent="0.25">
      <c r="A815" s="62">
        <v>45596</v>
      </c>
      <c r="B815" s="27" t="s">
        <v>730</v>
      </c>
      <c r="C815" s="27" t="s">
        <v>731</v>
      </c>
      <c r="D815" s="63">
        <v>607.87666666666655</v>
      </c>
    </row>
    <row r="816" spans="1:4" x14ac:dyDescent="0.25">
      <c r="A816" s="62">
        <v>45626</v>
      </c>
      <c r="B816" s="27" t="s">
        <v>730</v>
      </c>
      <c r="C816" s="27" t="s">
        <v>731</v>
      </c>
      <c r="D816" s="63">
        <v>649.54333333333318</v>
      </c>
    </row>
    <row r="817" spans="1:4" x14ac:dyDescent="0.25">
      <c r="A817" s="62">
        <v>45657</v>
      </c>
      <c r="B817" s="27" t="s">
        <v>730</v>
      </c>
      <c r="C817" s="27" t="s">
        <v>731</v>
      </c>
      <c r="D817" s="63">
        <v>691.20999999999981</v>
      </c>
    </row>
    <row r="818" spans="1:4" x14ac:dyDescent="0.25">
      <c r="A818" s="62">
        <v>45322</v>
      </c>
      <c r="B818" s="27" t="s">
        <v>721</v>
      </c>
      <c r="C818" s="27" t="s">
        <v>722</v>
      </c>
      <c r="D818" s="63">
        <v>180</v>
      </c>
    </row>
    <row r="819" spans="1:4" x14ac:dyDescent="0.25">
      <c r="A819" s="62">
        <v>45351</v>
      </c>
      <c r="B819" s="27" t="s">
        <v>721</v>
      </c>
      <c r="C819" s="27" t="s">
        <v>722</v>
      </c>
      <c r="D819" s="63">
        <v>180</v>
      </c>
    </row>
    <row r="820" spans="1:4" x14ac:dyDescent="0.25">
      <c r="A820" s="62">
        <v>45382</v>
      </c>
      <c r="B820" s="27" t="s">
        <v>721</v>
      </c>
      <c r="C820" s="27" t="s">
        <v>722</v>
      </c>
      <c r="D820" s="63">
        <v>916</v>
      </c>
    </row>
    <row r="821" spans="1:4" x14ac:dyDescent="0.25">
      <c r="A821" s="62">
        <v>45412</v>
      </c>
      <c r="B821" s="27" t="s">
        <v>721</v>
      </c>
      <c r="C821" s="27" t="s">
        <v>722</v>
      </c>
      <c r="D821" s="63">
        <v>916</v>
      </c>
    </row>
    <row r="822" spans="1:4" x14ac:dyDescent="0.25">
      <c r="A822" s="62">
        <v>45443</v>
      </c>
      <c r="B822" s="27" t="s">
        <v>721</v>
      </c>
      <c r="C822" s="27" t="s">
        <v>722</v>
      </c>
      <c r="D822" s="63">
        <v>916</v>
      </c>
    </row>
    <row r="823" spans="1:4" x14ac:dyDescent="0.25">
      <c r="A823" s="62">
        <v>45473</v>
      </c>
      <c r="B823" s="27" t="s">
        <v>721</v>
      </c>
      <c r="C823" s="27" t="s">
        <v>722</v>
      </c>
      <c r="D823" s="63">
        <v>5716</v>
      </c>
    </row>
    <row r="824" spans="1:4" x14ac:dyDescent="0.25">
      <c r="A824" s="62">
        <v>45504</v>
      </c>
      <c r="B824" s="27" t="s">
        <v>721</v>
      </c>
      <c r="C824" s="27" t="s">
        <v>722</v>
      </c>
      <c r="D824" s="63">
        <v>5924.333333333333</v>
      </c>
    </row>
    <row r="825" spans="1:4" x14ac:dyDescent="0.25">
      <c r="A825" s="62">
        <v>45535</v>
      </c>
      <c r="B825" s="27" t="s">
        <v>721</v>
      </c>
      <c r="C825" s="27" t="s">
        <v>722</v>
      </c>
      <c r="D825" s="63">
        <v>6132.6666666666661</v>
      </c>
    </row>
    <row r="826" spans="1:4" x14ac:dyDescent="0.25">
      <c r="A826" s="62">
        <v>45565</v>
      </c>
      <c r="B826" s="27" t="s">
        <v>721</v>
      </c>
      <c r="C826" s="27" t="s">
        <v>722</v>
      </c>
      <c r="D826" s="63">
        <v>6340.9999999999991</v>
      </c>
    </row>
    <row r="827" spans="1:4" x14ac:dyDescent="0.25">
      <c r="A827" s="62">
        <v>45596</v>
      </c>
      <c r="B827" s="27" t="s">
        <v>721</v>
      </c>
      <c r="C827" s="27" t="s">
        <v>722</v>
      </c>
      <c r="D827" s="63">
        <v>6549.3333333333321</v>
      </c>
    </row>
    <row r="828" spans="1:4" x14ac:dyDescent="0.25">
      <c r="A828" s="62">
        <v>45626</v>
      </c>
      <c r="B828" s="27" t="s">
        <v>721</v>
      </c>
      <c r="C828" s="27" t="s">
        <v>722</v>
      </c>
      <c r="D828" s="63">
        <v>6757.6666666666652</v>
      </c>
    </row>
    <row r="829" spans="1:4" x14ac:dyDescent="0.25">
      <c r="A829" s="62">
        <v>45657</v>
      </c>
      <c r="B829" s="27" t="s">
        <v>721</v>
      </c>
      <c r="C829" s="27" t="s">
        <v>722</v>
      </c>
      <c r="D829" s="63">
        <v>6965.9999999999982</v>
      </c>
    </row>
    <row r="830" spans="1:4" x14ac:dyDescent="0.25">
      <c r="A830" s="62">
        <v>45322</v>
      </c>
      <c r="B830" s="27" t="s">
        <v>802</v>
      </c>
      <c r="C830" s="27" t="s">
        <v>803</v>
      </c>
      <c r="D830" s="63">
        <v>105</v>
      </c>
    </row>
    <row r="831" spans="1:4" x14ac:dyDescent="0.25">
      <c r="A831" s="62">
        <v>45351</v>
      </c>
      <c r="B831" s="27" t="s">
        <v>802</v>
      </c>
      <c r="C831" s="27" t="s">
        <v>803</v>
      </c>
      <c r="D831" s="63">
        <v>105</v>
      </c>
    </row>
    <row r="832" spans="1:4" x14ac:dyDescent="0.25">
      <c r="A832" s="62">
        <v>45382</v>
      </c>
      <c r="B832" s="27" t="s">
        <v>802</v>
      </c>
      <c r="C832" s="27" t="s">
        <v>803</v>
      </c>
      <c r="D832" s="63">
        <v>105</v>
      </c>
    </row>
    <row r="833" spans="1:4" x14ac:dyDescent="0.25">
      <c r="A833" s="62">
        <v>45412</v>
      </c>
      <c r="B833" s="27" t="s">
        <v>802</v>
      </c>
      <c r="C833" s="27" t="s">
        <v>803</v>
      </c>
      <c r="D833" s="63">
        <v>141.88999999999999</v>
      </c>
    </row>
    <row r="834" spans="1:4" x14ac:dyDescent="0.25">
      <c r="A834" s="62">
        <v>45443</v>
      </c>
      <c r="B834" s="27" t="s">
        <v>802</v>
      </c>
      <c r="C834" s="27" t="s">
        <v>803</v>
      </c>
      <c r="D834" s="63">
        <v>178.77999999999997</v>
      </c>
    </row>
    <row r="835" spans="1:4" x14ac:dyDescent="0.25">
      <c r="A835" s="62">
        <v>45473</v>
      </c>
      <c r="B835" s="27" t="s">
        <v>802</v>
      </c>
      <c r="C835" s="27" t="s">
        <v>803</v>
      </c>
      <c r="D835" s="63">
        <v>215.66999999999996</v>
      </c>
    </row>
    <row r="836" spans="1:4" x14ac:dyDescent="0.25">
      <c r="A836" s="62">
        <v>45504</v>
      </c>
      <c r="B836" s="27" t="s">
        <v>802</v>
      </c>
      <c r="C836" s="27" t="s">
        <v>803</v>
      </c>
      <c r="D836" s="63">
        <v>250.66999999999996</v>
      </c>
    </row>
    <row r="837" spans="1:4" x14ac:dyDescent="0.25">
      <c r="A837" s="62">
        <v>45535</v>
      </c>
      <c r="B837" s="27" t="s">
        <v>802</v>
      </c>
      <c r="C837" s="27" t="s">
        <v>803</v>
      </c>
      <c r="D837" s="63">
        <v>285.66999999999996</v>
      </c>
    </row>
    <row r="838" spans="1:4" x14ac:dyDescent="0.25">
      <c r="A838" s="62">
        <v>45565</v>
      </c>
      <c r="B838" s="27" t="s">
        <v>802</v>
      </c>
      <c r="C838" s="27" t="s">
        <v>803</v>
      </c>
      <c r="D838" s="63">
        <v>320.66999999999996</v>
      </c>
    </row>
    <row r="839" spans="1:4" x14ac:dyDescent="0.25">
      <c r="A839" s="62">
        <v>45596</v>
      </c>
      <c r="B839" s="27" t="s">
        <v>802</v>
      </c>
      <c r="C839" s="27" t="s">
        <v>803</v>
      </c>
      <c r="D839" s="63">
        <v>355.66999999999996</v>
      </c>
    </row>
    <row r="840" spans="1:4" x14ac:dyDescent="0.25">
      <c r="A840" s="62">
        <v>45626</v>
      </c>
      <c r="B840" s="27" t="s">
        <v>802</v>
      </c>
      <c r="C840" s="27" t="s">
        <v>803</v>
      </c>
      <c r="D840" s="63">
        <v>390.66999999999996</v>
      </c>
    </row>
    <row r="841" spans="1:4" x14ac:dyDescent="0.25">
      <c r="A841" s="62">
        <v>45657</v>
      </c>
      <c r="B841" s="27" t="s">
        <v>802</v>
      </c>
      <c r="C841" s="27" t="s">
        <v>803</v>
      </c>
      <c r="D841" s="63">
        <v>425.66999999999996</v>
      </c>
    </row>
    <row r="842" spans="1:4" x14ac:dyDescent="0.25">
      <c r="A842" s="62">
        <v>45322</v>
      </c>
      <c r="B842" s="27" t="s">
        <v>734</v>
      </c>
      <c r="C842" s="27" t="s">
        <v>735</v>
      </c>
      <c r="D842" s="63">
        <v>48.75</v>
      </c>
    </row>
    <row r="843" spans="1:4" x14ac:dyDescent="0.25">
      <c r="A843" s="62">
        <v>45351</v>
      </c>
      <c r="B843" s="27" t="s">
        <v>734</v>
      </c>
      <c r="C843" s="27" t="s">
        <v>735</v>
      </c>
      <c r="D843" s="63">
        <v>97.5</v>
      </c>
    </row>
    <row r="844" spans="1:4" x14ac:dyDescent="0.25">
      <c r="A844" s="62">
        <v>45382</v>
      </c>
      <c r="B844" s="27" t="s">
        <v>734</v>
      </c>
      <c r="C844" s="27" t="s">
        <v>735</v>
      </c>
      <c r="D844" s="63">
        <v>146.25</v>
      </c>
    </row>
    <row r="845" spans="1:4" x14ac:dyDescent="0.25">
      <c r="A845" s="62">
        <v>45412</v>
      </c>
      <c r="B845" s="27" t="s">
        <v>734</v>
      </c>
      <c r="C845" s="27" t="s">
        <v>735</v>
      </c>
      <c r="D845" s="63">
        <v>195</v>
      </c>
    </row>
    <row r="846" spans="1:4" x14ac:dyDescent="0.25">
      <c r="A846" s="62">
        <v>45443</v>
      </c>
      <c r="B846" s="27" t="s">
        <v>734</v>
      </c>
      <c r="C846" s="27" t="s">
        <v>735</v>
      </c>
      <c r="D846" s="63">
        <v>195</v>
      </c>
    </row>
    <row r="847" spans="1:4" x14ac:dyDescent="0.25">
      <c r="A847" s="62">
        <v>45473</v>
      </c>
      <c r="B847" s="27" t="s">
        <v>734</v>
      </c>
      <c r="C847" s="27" t="s">
        <v>735</v>
      </c>
      <c r="D847" s="63">
        <v>411.2</v>
      </c>
    </row>
    <row r="848" spans="1:4" x14ac:dyDescent="0.25">
      <c r="A848" s="62">
        <v>45504</v>
      </c>
      <c r="B848" s="27" t="s">
        <v>734</v>
      </c>
      <c r="C848" s="27" t="s">
        <v>735</v>
      </c>
      <c r="D848" s="63">
        <v>494.5333333333333</v>
      </c>
    </row>
    <row r="849" spans="1:4" x14ac:dyDescent="0.25">
      <c r="A849" s="62">
        <v>45535</v>
      </c>
      <c r="B849" s="27" t="s">
        <v>734</v>
      </c>
      <c r="C849" s="27" t="s">
        <v>735</v>
      </c>
      <c r="D849" s="63">
        <v>577.86666666666667</v>
      </c>
    </row>
    <row r="850" spans="1:4" x14ac:dyDescent="0.25">
      <c r="A850" s="62">
        <v>45565</v>
      </c>
      <c r="B850" s="27" t="s">
        <v>734</v>
      </c>
      <c r="C850" s="27" t="s">
        <v>735</v>
      </c>
      <c r="D850" s="63">
        <v>661.2</v>
      </c>
    </row>
    <row r="851" spans="1:4" x14ac:dyDescent="0.25">
      <c r="A851" s="62">
        <v>45596</v>
      </c>
      <c r="B851" s="27" t="s">
        <v>734</v>
      </c>
      <c r="C851" s="27" t="s">
        <v>735</v>
      </c>
      <c r="D851" s="63">
        <v>744.53333333333342</v>
      </c>
    </row>
    <row r="852" spans="1:4" x14ac:dyDescent="0.25">
      <c r="A852" s="62">
        <v>45626</v>
      </c>
      <c r="B852" s="27" t="s">
        <v>734</v>
      </c>
      <c r="C852" s="27" t="s">
        <v>735</v>
      </c>
      <c r="D852" s="63">
        <v>827.86666666666679</v>
      </c>
    </row>
    <row r="853" spans="1:4" x14ac:dyDescent="0.25">
      <c r="A853" s="62">
        <v>45657</v>
      </c>
      <c r="B853" s="27" t="s">
        <v>734</v>
      </c>
      <c r="C853" s="27" t="s">
        <v>735</v>
      </c>
      <c r="D853" s="63">
        <v>911.20000000000016</v>
      </c>
    </row>
    <row r="854" spans="1:4" x14ac:dyDescent="0.25">
      <c r="A854" s="62">
        <v>45322</v>
      </c>
      <c r="B854" s="27" t="s">
        <v>814</v>
      </c>
      <c r="C854" s="27" t="s">
        <v>815</v>
      </c>
      <c r="D854" s="63">
        <v>0</v>
      </c>
    </row>
    <row r="855" spans="1:4" x14ac:dyDescent="0.25">
      <c r="A855" s="62">
        <v>45351</v>
      </c>
      <c r="B855" s="27" t="s">
        <v>814</v>
      </c>
      <c r="C855" s="27" t="s">
        <v>815</v>
      </c>
      <c r="D855" s="63">
        <v>0</v>
      </c>
    </row>
    <row r="856" spans="1:4" x14ac:dyDescent="0.25">
      <c r="A856" s="62">
        <v>45382</v>
      </c>
      <c r="B856" s="27" t="s">
        <v>814</v>
      </c>
      <c r="C856" s="27" t="s">
        <v>815</v>
      </c>
      <c r="D856" s="63">
        <v>0</v>
      </c>
    </row>
    <row r="857" spans="1:4" x14ac:dyDescent="0.25">
      <c r="A857" s="62">
        <v>45412</v>
      </c>
      <c r="B857" s="27" t="s">
        <v>814</v>
      </c>
      <c r="C857" s="27" t="s">
        <v>815</v>
      </c>
      <c r="D857" s="63">
        <v>0</v>
      </c>
    </row>
    <row r="858" spans="1:4" x14ac:dyDescent="0.25">
      <c r="A858" s="62">
        <v>45443</v>
      </c>
      <c r="B858" s="27" t="s">
        <v>814</v>
      </c>
      <c r="C858" s="27" t="s">
        <v>815</v>
      </c>
      <c r="D858" s="63">
        <v>1293</v>
      </c>
    </row>
    <row r="859" spans="1:4" x14ac:dyDescent="0.25">
      <c r="A859" s="62">
        <v>45473</v>
      </c>
      <c r="B859" s="27" t="s">
        <v>814</v>
      </c>
      <c r="C859" s="27" t="s">
        <v>815</v>
      </c>
      <c r="D859" s="63">
        <v>1293</v>
      </c>
    </row>
    <row r="860" spans="1:4" x14ac:dyDescent="0.25">
      <c r="A860" s="62">
        <v>45504</v>
      </c>
      <c r="B860" s="27" t="s">
        <v>814</v>
      </c>
      <c r="C860" s="27" t="s">
        <v>815</v>
      </c>
      <c r="D860" s="63">
        <v>1543</v>
      </c>
    </row>
    <row r="861" spans="1:4" x14ac:dyDescent="0.25">
      <c r="A861" s="62">
        <v>45535</v>
      </c>
      <c r="B861" s="27" t="s">
        <v>814</v>
      </c>
      <c r="C861" s="27" t="s">
        <v>815</v>
      </c>
      <c r="D861" s="63">
        <v>1793</v>
      </c>
    </row>
    <row r="862" spans="1:4" x14ac:dyDescent="0.25">
      <c r="A862" s="62">
        <v>45565</v>
      </c>
      <c r="B862" s="27" t="s">
        <v>814</v>
      </c>
      <c r="C862" s="27" t="s">
        <v>815</v>
      </c>
      <c r="D862" s="63">
        <v>2043</v>
      </c>
    </row>
    <row r="863" spans="1:4" x14ac:dyDescent="0.25">
      <c r="A863" s="62">
        <v>45596</v>
      </c>
      <c r="B863" s="27" t="s">
        <v>814</v>
      </c>
      <c r="C863" s="27" t="s">
        <v>815</v>
      </c>
      <c r="D863" s="63">
        <v>2293</v>
      </c>
    </row>
    <row r="864" spans="1:4" x14ac:dyDescent="0.25">
      <c r="A864" s="62">
        <v>45626</v>
      </c>
      <c r="B864" s="27" t="s">
        <v>814</v>
      </c>
      <c r="C864" s="27" t="s">
        <v>815</v>
      </c>
      <c r="D864" s="63">
        <v>2543</v>
      </c>
    </row>
    <row r="865" spans="1:4" x14ac:dyDescent="0.25">
      <c r="A865" s="62">
        <v>45657</v>
      </c>
      <c r="B865" s="27" t="s">
        <v>814</v>
      </c>
      <c r="C865" s="27" t="s">
        <v>815</v>
      </c>
      <c r="D865" s="63">
        <v>4793</v>
      </c>
    </row>
    <row r="866" spans="1:4" x14ac:dyDescent="0.25">
      <c r="A866" s="62">
        <v>45322</v>
      </c>
      <c r="B866" s="27" t="s">
        <v>1238</v>
      </c>
      <c r="C866" s="27" t="s">
        <v>1239</v>
      </c>
      <c r="D866" s="63">
        <v>1620.2399999999998</v>
      </c>
    </row>
    <row r="867" spans="1:4" x14ac:dyDescent="0.25">
      <c r="A867" s="62">
        <v>45351</v>
      </c>
      <c r="B867" s="27" t="s">
        <v>1238</v>
      </c>
      <c r="C867" s="27" t="s">
        <v>1239</v>
      </c>
      <c r="D867" s="63">
        <v>3240.4799999999996</v>
      </c>
    </row>
    <row r="868" spans="1:4" x14ac:dyDescent="0.25">
      <c r="A868" s="62">
        <v>45382</v>
      </c>
      <c r="B868" s="27" t="s">
        <v>1238</v>
      </c>
      <c r="C868" s="27" t="s">
        <v>1239</v>
      </c>
      <c r="D868" s="63">
        <v>4860.7199999999993</v>
      </c>
    </row>
    <row r="869" spans="1:4" x14ac:dyDescent="0.25">
      <c r="A869" s="62">
        <v>45412</v>
      </c>
      <c r="B869" s="27" t="s">
        <v>1238</v>
      </c>
      <c r="C869" s="27" t="s">
        <v>1239</v>
      </c>
      <c r="D869" s="63">
        <v>4860.7199999999993</v>
      </c>
    </row>
    <row r="870" spans="1:4" x14ac:dyDescent="0.25">
      <c r="A870" s="62">
        <v>45443</v>
      </c>
      <c r="B870" s="27" t="s">
        <v>1238</v>
      </c>
      <c r="C870" s="27" t="s">
        <v>1239</v>
      </c>
      <c r="D870" s="63">
        <v>4860.7199999999993</v>
      </c>
    </row>
    <row r="871" spans="1:4" x14ac:dyDescent="0.25">
      <c r="A871" s="62">
        <v>45473</v>
      </c>
      <c r="B871" s="27" t="s">
        <v>1238</v>
      </c>
      <c r="C871" s="27" t="s">
        <v>1239</v>
      </c>
      <c r="D871" s="63">
        <v>4860.7199999999993</v>
      </c>
    </row>
    <row r="872" spans="1:4" x14ac:dyDescent="0.25">
      <c r="A872" s="62">
        <v>45504</v>
      </c>
      <c r="B872" s="27" t="s">
        <v>1238</v>
      </c>
      <c r="C872" s="27" t="s">
        <v>1239</v>
      </c>
      <c r="D872" s="63">
        <v>5265.7199999999993</v>
      </c>
    </row>
    <row r="873" spans="1:4" x14ac:dyDescent="0.25">
      <c r="A873" s="62">
        <v>45535</v>
      </c>
      <c r="B873" s="27" t="s">
        <v>1238</v>
      </c>
      <c r="C873" s="27" t="s">
        <v>1239</v>
      </c>
      <c r="D873" s="63">
        <v>5670.7199999999993</v>
      </c>
    </row>
    <row r="874" spans="1:4" x14ac:dyDescent="0.25">
      <c r="A874" s="62">
        <v>45565</v>
      </c>
      <c r="B874" s="27" t="s">
        <v>1238</v>
      </c>
      <c r="C874" s="27" t="s">
        <v>1239</v>
      </c>
      <c r="D874" s="63">
        <v>6075.7199999999993</v>
      </c>
    </row>
    <row r="875" spans="1:4" x14ac:dyDescent="0.25">
      <c r="A875" s="62">
        <v>45596</v>
      </c>
      <c r="B875" s="27" t="s">
        <v>1238</v>
      </c>
      <c r="C875" s="27" t="s">
        <v>1239</v>
      </c>
      <c r="D875" s="63">
        <v>6480.7199999999993</v>
      </c>
    </row>
    <row r="876" spans="1:4" x14ac:dyDescent="0.25">
      <c r="A876" s="62">
        <v>45626</v>
      </c>
      <c r="B876" s="27" t="s">
        <v>1238</v>
      </c>
      <c r="C876" s="27" t="s">
        <v>1239</v>
      </c>
      <c r="D876" s="63">
        <v>6885.7199999999993</v>
      </c>
    </row>
    <row r="877" spans="1:4" x14ac:dyDescent="0.25">
      <c r="A877" s="62">
        <v>45657</v>
      </c>
      <c r="B877" s="27" t="s">
        <v>1238</v>
      </c>
      <c r="C877" s="27" t="s">
        <v>1239</v>
      </c>
      <c r="D877" s="63">
        <v>7290.7199999999993</v>
      </c>
    </row>
    <row r="878" spans="1:4" x14ac:dyDescent="0.25">
      <c r="A878" s="62">
        <v>45322</v>
      </c>
      <c r="B878" s="27" t="s">
        <v>822</v>
      </c>
      <c r="C878" s="27" t="s">
        <v>823</v>
      </c>
      <c r="D878" s="63">
        <v>348.26</v>
      </c>
    </row>
    <row r="879" spans="1:4" x14ac:dyDescent="0.25">
      <c r="A879" s="62">
        <v>45351</v>
      </c>
      <c r="B879" s="27" t="s">
        <v>822</v>
      </c>
      <c r="C879" s="27" t="s">
        <v>823</v>
      </c>
      <c r="D879" s="63">
        <v>704.99</v>
      </c>
    </row>
    <row r="880" spans="1:4" x14ac:dyDescent="0.25">
      <c r="A880" s="62">
        <v>45382</v>
      </c>
      <c r="B880" s="27" t="s">
        <v>822</v>
      </c>
      <c r="C880" s="27" t="s">
        <v>823</v>
      </c>
      <c r="D880" s="63">
        <v>704.99</v>
      </c>
    </row>
    <row r="881" spans="1:4" x14ac:dyDescent="0.25">
      <c r="A881" s="62">
        <v>45412</v>
      </c>
      <c r="B881" s="27" t="s">
        <v>822</v>
      </c>
      <c r="C881" s="27" t="s">
        <v>823</v>
      </c>
      <c r="D881" s="63">
        <v>704.99</v>
      </c>
    </row>
    <row r="882" spans="1:4" x14ac:dyDescent="0.25">
      <c r="A882" s="62">
        <v>45443</v>
      </c>
      <c r="B882" s="27" t="s">
        <v>822</v>
      </c>
      <c r="C882" s="27" t="s">
        <v>823</v>
      </c>
      <c r="D882" s="63">
        <v>704.99</v>
      </c>
    </row>
    <row r="883" spans="1:4" x14ac:dyDescent="0.25">
      <c r="A883" s="62">
        <v>45473</v>
      </c>
      <c r="B883" s="27" t="s">
        <v>822</v>
      </c>
      <c r="C883" s="27" t="s">
        <v>823</v>
      </c>
      <c r="D883" s="63">
        <v>1090.4100000000001</v>
      </c>
    </row>
    <row r="884" spans="1:4" x14ac:dyDescent="0.25">
      <c r="A884" s="62">
        <v>45504</v>
      </c>
      <c r="B884" s="27" t="s">
        <v>822</v>
      </c>
      <c r="C884" s="27" t="s">
        <v>823</v>
      </c>
      <c r="D884" s="63">
        <v>1173.7433333333333</v>
      </c>
    </row>
    <row r="885" spans="1:4" x14ac:dyDescent="0.25">
      <c r="A885" s="62">
        <v>45535</v>
      </c>
      <c r="B885" s="27" t="s">
        <v>822</v>
      </c>
      <c r="C885" s="27" t="s">
        <v>823</v>
      </c>
      <c r="D885" s="63">
        <v>1257.0766666666666</v>
      </c>
    </row>
    <row r="886" spans="1:4" x14ac:dyDescent="0.25">
      <c r="A886" s="62">
        <v>45565</v>
      </c>
      <c r="B886" s="27" t="s">
        <v>822</v>
      </c>
      <c r="C886" s="27" t="s">
        <v>823</v>
      </c>
      <c r="D886" s="63">
        <v>1340.4099999999999</v>
      </c>
    </row>
    <row r="887" spans="1:4" x14ac:dyDescent="0.25">
      <c r="A887" s="62">
        <v>45596</v>
      </c>
      <c r="B887" s="27" t="s">
        <v>822</v>
      </c>
      <c r="C887" s="27" t="s">
        <v>823</v>
      </c>
      <c r="D887" s="63">
        <v>1423.7433333333331</v>
      </c>
    </row>
    <row r="888" spans="1:4" x14ac:dyDescent="0.25">
      <c r="A888" s="62">
        <v>45626</v>
      </c>
      <c r="B888" s="27" t="s">
        <v>822</v>
      </c>
      <c r="C888" s="27" t="s">
        <v>823</v>
      </c>
      <c r="D888" s="63">
        <v>1507.0766666666664</v>
      </c>
    </row>
    <row r="889" spans="1:4" x14ac:dyDescent="0.25">
      <c r="A889" s="62">
        <v>45657</v>
      </c>
      <c r="B889" s="27" t="s">
        <v>822</v>
      </c>
      <c r="C889" s="27" t="s">
        <v>823</v>
      </c>
      <c r="D889" s="63">
        <v>1590.4099999999996</v>
      </c>
    </row>
    <row r="890" spans="1:4" x14ac:dyDescent="0.25">
      <c r="A890" s="62">
        <v>45322</v>
      </c>
      <c r="B890" s="27" t="s">
        <v>804</v>
      </c>
      <c r="C890" s="27" t="s">
        <v>805</v>
      </c>
      <c r="D890" s="63">
        <v>852.33000000000015</v>
      </c>
    </row>
    <row r="891" spans="1:4" x14ac:dyDescent="0.25">
      <c r="A891" s="62">
        <v>45351</v>
      </c>
      <c r="B891" s="27" t="s">
        <v>804</v>
      </c>
      <c r="C891" s="27" t="s">
        <v>805</v>
      </c>
      <c r="D891" s="63">
        <v>1380.12</v>
      </c>
    </row>
    <row r="892" spans="1:4" x14ac:dyDescent="0.25">
      <c r="A892" s="62">
        <v>45382</v>
      </c>
      <c r="B892" s="27" t="s">
        <v>804</v>
      </c>
      <c r="C892" s="27" t="s">
        <v>805</v>
      </c>
      <c r="D892" s="63">
        <v>1770.12</v>
      </c>
    </row>
    <row r="893" spans="1:4" x14ac:dyDescent="0.25">
      <c r="A893" s="62">
        <v>45412</v>
      </c>
      <c r="B893" s="27" t="s">
        <v>804</v>
      </c>
      <c r="C893" s="27" t="s">
        <v>805</v>
      </c>
      <c r="D893" s="63">
        <v>4769.21</v>
      </c>
    </row>
    <row r="894" spans="1:4" x14ac:dyDescent="0.25">
      <c r="A894" s="62">
        <v>45443</v>
      </c>
      <c r="B894" s="27" t="s">
        <v>804</v>
      </c>
      <c r="C894" s="27" t="s">
        <v>805</v>
      </c>
      <c r="D894" s="63">
        <v>9983.84</v>
      </c>
    </row>
    <row r="895" spans="1:4" x14ac:dyDescent="0.25">
      <c r="A895" s="62">
        <v>45473</v>
      </c>
      <c r="B895" s="27" t="s">
        <v>804</v>
      </c>
      <c r="C895" s="27" t="s">
        <v>805</v>
      </c>
      <c r="D895" s="63">
        <v>12442.32</v>
      </c>
    </row>
    <row r="896" spans="1:4" x14ac:dyDescent="0.25">
      <c r="A896" s="62">
        <v>45504</v>
      </c>
      <c r="B896" s="27" t="s">
        <v>804</v>
      </c>
      <c r="C896" s="27" t="s">
        <v>805</v>
      </c>
      <c r="D896" s="63">
        <v>13600.653333333334</v>
      </c>
    </row>
    <row r="897" spans="1:4" x14ac:dyDescent="0.25">
      <c r="A897" s="62">
        <v>45535</v>
      </c>
      <c r="B897" s="27" t="s">
        <v>804</v>
      </c>
      <c r="C897" s="27" t="s">
        <v>805</v>
      </c>
      <c r="D897" s="63">
        <v>14758.986666666668</v>
      </c>
    </row>
    <row r="898" spans="1:4" x14ac:dyDescent="0.25">
      <c r="A898" s="62">
        <v>45565</v>
      </c>
      <c r="B898" s="27" t="s">
        <v>804</v>
      </c>
      <c r="C898" s="27" t="s">
        <v>805</v>
      </c>
      <c r="D898" s="63">
        <v>15917.320000000002</v>
      </c>
    </row>
    <row r="899" spans="1:4" x14ac:dyDescent="0.25">
      <c r="A899" s="62">
        <v>45596</v>
      </c>
      <c r="B899" s="27" t="s">
        <v>804</v>
      </c>
      <c r="C899" s="27" t="s">
        <v>805</v>
      </c>
      <c r="D899" s="63">
        <v>17075.653333333335</v>
      </c>
    </row>
    <row r="900" spans="1:4" x14ac:dyDescent="0.25">
      <c r="A900" s="62">
        <v>45626</v>
      </c>
      <c r="B900" s="27" t="s">
        <v>804</v>
      </c>
      <c r="C900" s="27" t="s">
        <v>805</v>
      </c>
      <c r="D900" s="63">
        <v>18233.986666666668</v>
      </c>
    </row>
    <row r="901" spans="1:4" x14ac:dyDescent="0.25">
      <c r="A901" s="62">
        <v>45657</v>
      </c>
      <c r="B901" s="27" t="s">
        <v>804</v>
      </c>
      <c r="C901" s="27" t="s">
        <v>805</v>
      </c>
      <c r="D901" s="63">
        <v>19392.32</v>
      </c>
    </row>
    <row r="902" spans="1:4" x14ac:dyDescent="0.25">
      <c r="A902" s="62">
        <v>45322</v>
      </c>
      <c r="B902" s="27" t="s">
        <v>800</v>
      </c>
      <c r="C902" s="27" t="s">
        <v>801</v>
      </c>
      <c r="D902" s="63">
        <v>35</v>
      </c>
    </row>
    <row r="903" spans="1:4" x14ac:dyDescent="0.25">
      <c r="A903" s="62">
        <v>45351</v>
      </c>
      <c r="B903" s="27" t="s">
        <v>800</v>
      </c>
      <c r="C903" s="27" t="s">
        <v>801</v>
      </c>
      <c r="D903" s="63">
        <v>70</v>
      </c>
    </row>
    <row r="904" spans="1:4" x14ac:dyDescent="0.25">
      <c r="A904" s="62">
        <v>45382</v>
      </c>
      <c r="B904" s="27" t="s">
        <v>800</v>
      </c>
      <c r="C904" s="27" t="s">
        <v>801</v>
      </c>
      <c r="D904" s="63">
        <v>105</v>
      </c>
    </row>
    <row r="905" spans="1:4" x14ac:dyDescent="0.25">
      <c r="A905" s="62">
        <v>45412</v>
      </c>
      <c r="B905" s="27" t="s">
        <v>800</v>
      </c>
      <c r="C905" s="27" t="s">
        <v>801</v>
      </c>
      <c r="D905" s="63">
        <v>376.25</v>
      </c>
    </row>
    <row r="906" spans="1:4" x14ac:dyDescent="0.25">
      <c r="A906" s="62">
        <v>45443</v>
      </c>
      <c r="B906" s="27" t="s">
        <v>800</v>
      </c>
      <c r="C906" s="27" t="s">
        <v>801</v>
      </c>
      <c r="D906" s="63">
        <v>411.25</v>
      </c>
    </row>
    <row r="907" spans="1:4" x14ac:dyDescent="0.25">
      <c r="A907" s="62">
        <v>45473</v>
      </c>
      <c r="B907" s="27" t="s">
        <v>800</v>
      </c>
      <c r="C907" s="27" t="s">
        <v>801</v>
      </c>
      <c r="D907" s="63">
        <v>502.95</v>
      </c>
    </row>
    <row r="908" spans="1:4" x14ac:dyDescent="0.25">
      <c r="A908" s="62">
        <v>45504</v>
      </c>
      <c r="B908" s="27" t="s">
        <v>800</v>
      </c>
      <c r="C908" s="27" t="s">
        <v>801</v>
      </c>
      <c r="D908" s="63">
        <v>752.95</v>
      </c>
    </row>
    <row r="909" spans="1:4" x14ac:dyDescent="0.25">
      <c r="A909" s="62">
        <v>45535</v>
      </c>
      <c r="B909" s="27" t="s">
        <v>800</v>
      </c>
      <c r="C909" s="27" t="s">
        <v>801</v>
      </c>
      <c r="D909" s="63">
        <v>1002.95</v>
      </c>
    </row>
    <row r="910" spans="1:4" x14ac:dyDescent="0.25">
      <c r="A910" s="62">
        <v>45565</v>
      </c>
      <c r="B910" s="27" t="s">
        <v>800</v>
      </c>
      <c r="C910" s="27" t="s">
        <v>801</v>
      </c>
      <c r="D910" s="63">
        <v>1252.95</v>
      </c>
    </row>
    <row r="911" spans="1:4" x14ac:dyDescent="0.25">
      <c r="A911" s="62">
        <v>45596</v>
      </c>
      <c r="B911" s="27" t="s">
        <v>800</v>
      </c>
      <c r="C911" s="27" t="s">
        <v>801</v>
      </c>
      <c r="D911" s="63">
        <v>1502.95</v>
      </c>
    </row>
    <row r="912" spans="1:4" x14ac:dyDescent="0.25">
      <c r="A912" s="62">
        <v>45626</v>
      </c>
      <c r="B912" s="27" t="s">
        <v>800</v>
      </c>
      <c r="C912" s="27" t="s">
        <v>801</v>
      </c>
      <c r="D912" s="63">
        <v>1752.95</v>
      </c>
    </row>
    <row r="913" spans="1:4" x14ac:dyDescent="0.25">
      <c r="A913" s="62">
        <v>45657</v>
      </c>
      <c r="B913" s="27" t="s">
        <v>800</v>
      </c>
      <c r="C913" s="27" t="s">
        <v>801</v>
      </c>
      <c r="D913" s="63">
        <v>2002.95</v>
      </c>
    </row>
    <row r="914" spans="1:4" x14ac:dyDescent="0.25">
      <c r="A914" s="62">
        <v>45322</v>
      </c>
      <c r="B914" s="27" t="s">
        <v>767</v>
      </c>
      <c r="C914" s="27" t="s">
        <v>768</v>
      </c>
      <c r="D914" s="63">
        <v>0</v>
      </c>
    </row>
    <row r="915" spans="1:4" x14ac:dyDescent="0.25">
      <c r="A915" s="62">
        <v>45351</v>
      </c>
      <c r="B915" s="27" t="s">
        <v>767</v>
      </c>
      <c r="C915" s="27" t="s">
        <v>768</v>
      </c>
      <c r="D915" s="63">
        <v>523.17999999999995</v>
      </c>
    </row>
    <row r="916" spans="1:4" x14ac:dyDescent="0.25">
      <c r="A916" s="62">
        <v>45382</v>
      </c>
      <c r="B916" s="27" t="s">
        <v>767</v>
      </c>
      <c r="C916" s="27" t="s">
        <v>768</v>
      </c>
      <c r="D916" s="63">
        <v>591.06999999999994</v>
      </c>
    </row>
    <row r="917" spans="1:4" x14ac:dyDescent="0.25">
      <c r="A917" s="62">
        <v>45412</v>
      </c>
      <c r="B917" s="27" t="s">
        <v>767</v>
      </c>
      <c r="C917" s="27" t="s">
        <v>768</v>
      </c>
      <c r="D917" s="63">
        <v>591.06999999999994</v>
      </c>
    </row>
    <row r="918" spans="1:4" x14ac:dyDescent="0.25">
      <c r="A918" s="62">
        <v>45443</v>
      </c>
      <c r="B918" s="27" t="s">
        <v>767</v>
      </c>
      <c r="C918" s="27" t="s">
        <v>768</v>
      </c>
      <c r="D918" s="63">
        <v>591.06999999999994</v>
      </c>
    </row>
    <row r="919" spans="1:4" x14ac:dyDescent="0.25">
      <c r="A919" s="62">
        <v>45473</v>
      </c>
      <c r="B919" s="27" t="s">
        <v>767</v>
      </c>
      <c r="C919" s="27" t="s">
        <v>768</v>
      </c>
      <c r="D919" s="63">
        <v>591.06999999999994</v>
      </c>
    </row>
    <row r="920" spans="1:4" x14ac:dyDescent="0.25">
      <c r="A920" s="62">
        <v>45504</v>
      </c>
      <c r="B920" s="27" t="s">
        <v>767</v>
      </c>
      <c r="C920" s="27" t="s">
        <v>768</v>
      </c>
      <c r="D920" s="63">
        <v>882.73666666666668</v>
      </c>
    </row>
    <row r="921" spans="1:4" x14ac:dyDescent="0.25">
      <c r="A921" s="62">
        <v>45535</v>
      </c>
      <c r="B921" s="27" t="s">
        <v>767</v>
      </c>
      <c r="C921" s="27" t="s">
        <v>768</v>
      </c>
      <c r="D921" s="63">
        <v>1174.4033333333334</v>
      </c>
    </row>
    <row r="922" spans="1:4" x14ac:dyDescent="0.25">
      <c r="A922" s="62">
        <v>45565</v>
      </c>
      <c r="B922" s="27" t="s">
        <v>767</v>
      </c>
      <c r="C922" s="27" t="s">
        <v>768</v>
      </c>
      <c r="D922" s="63">
        <v>1466.0700000000002</v>
      </c>
    </row>
    <row r="923" spans="1:4" x14ac:dyDescent="0.25">
      <c r="A923" s="62">
        <v>45596</v>
      </c>
      <c r="B923" s="27" t="s">
        <v>767</v>
      </c>
      <c r="C923" s="27" t="s">
        <v>768</v>
      </c>
      <c r="D923" s="63">
        <v>1757.7366666666669</v>
      </c>
    </row>
    <row r="924" spans="1:4" x14ac:dyDescent="0.25">
      <c r="A924" s="62">
        <v>45626</v>
      </c>
      <c r="B924" s="27" t="s">
        <v>767</v>
      </c>
      <c r="C924" s="27" t="s">
        <v>768</v>
      </c>
      <c r="D924" s="63">
        <v>2049.4033333333336</v>
      </c>
    </row>
    <row r="925" spans="1:4" x14ac:dyDescent="0.25">
      <c r="A925" s="62">
        <v>45657</v>
      </c>
      <c r="B925" s="27" t="s">
        <v>767</v>
      </c>
      <c r="C925" s="27" t="s">
        <v>768</v>
      </c>
      <c r="D925" s="63">
        <v>2341.0700000000002</v>
      </c>
    </row>
    <row r="926" spans="1:4" x14ac:dyDescent="0.25">
      <c r="A926" s="62">
        <v>45322</v>
      </c>
      <c r="B926" s="27" t="s">
        <v>1225</v>
      </c>
      <c r="C926" s="27" t="s">
        <v>1226</v>
      </c>
      <c r="D926" s="63">
        <v>0</v>
      </c>
    </row>
    <row r="927" spans="1:4" x14ac:dyDescent="0.25">
      <c r="A927" s="62">
        <v>45351</v>
      </c>
      <c r="B927" s="27" t="s">
        <v>1225</v>
      </c>
      <c r="C927" s="27" t="s">
        <v>1226</v>
      </c>
      <c r="D927" s="63">
        <v>0</v>
      </c>
    </row>
    <row r="928" spans="1:4" x14ac:dyDescent="0.25">
      <c r="A928" s="62">
        <v>45382</v>
      </c>
      <c r="B928" s="27" t="s">
        <v>1225</v>
      </c>
      <c r="C928" s="27" t="s">
        <v>1226</v>
      </c>
      <c r="D928" s="63">
        <v>0</v>
      </c>
    </row>
    <row r="929" spans="1:4" x14ac:dyDescent="0.25">
      <c r="A929" s="62">
        <v>45412</v>
      </c>
      <c r="B929" s="27" t="s">
        <v>1225</v>
      </c>
      <c r="C929" s="27" t="s">
        <v>1226</v>
      </c>
      <c r="D929" s="63">
        <v>0</v>
      </c>
    </row>
    <row r="930" spans="1:4" x14ac:dyDescent="0.25">
      <c r="A930" s="62">
        <v>45443</v>
      </c>
      <c r="B930" s="27" t="s">
        <v>1225</v>
      </c>
      <c r="C930" s="27" t="s">
        <v>1226</v>
      </c>
      <c r="D930" s="63">
        <v>0</v>
      </c>
    </row>
    <row r="931" spans="1:4" x14ac:dyDescent="0.25">
      <c r="A931" s="62">
        <v>45473</v>
      </c>
      <c r="B931" s="27" t="s">
        <v>1225</v>
      </c>
      <c r="C931" s="27" t="s">
        <v>1226</v>
      </c>
      <c r="D931" s="63">
        <v>583.33333333333337</v>
      </c>
    </row>
    <row r="932" spans="1:4" x14ac:dyDescent="0.25">
      <c r="A932" s="62">
        <v>45504</v>
      </c>
      <c r="B932" s="27" t="s">
        <v>1225</v>
      </c>
      <c r="C932" s="27" t="s">
        <v>1226</v>
      </c>
      <c r="D932" s="63">
        <v>1083.3333333333335</v>
      </c>
    </row>
    <row r="933" spans="1:4" x14ac:dyDescent="0.25">
      <c r="A933" s="62">
        <v>45535</v>
      </c>
      <c r="B933" s="27" t="s">
        <v>1225</v>
      </c>
      <c r="C933" s="27" t="s">
        <v>1226</v>
      </c>
      <c r="D933" s="63">
        <v>1583.3333333333335</v>
      </c>
    </row>
    <row r="934" spans="1:4" x14ac:dyDescent="0.25">
      <c r="A934" s="62">
        <v>45565</v>
      </c>
      <c r="B934" s="27" t="s">
        <v>1225</v>
      </c>
      <c r="C934" s="27" t="s">
        <v>1226</v>
      </c>
      <c r="D934" s="63">
        <v>2083.3333333333335</v>
      </c>
    </row>
    <row r="935" spans="1:4" x14ac:dyDescent="0.25">
      <c r="A935" s="62">
        <v>45596</v>
      </c>
      <c r="B935" s="27" t="s">
        <v>1225</v>
      </c>
      <c r="C935" s="27" t="s">
        <v>1226</v>
      </c>
      <c r="D935" s="63">
        <v>2583.3333333333335</v>
      </c>
    </row>
    <row r="936" spans="1:4" x14ac:dyDescent="0.25">
      <c r="A936" s="62">
        <v>45626</v>
      </c>
      <c r="B936" s="27" t="s">
        <v>1225</v>
      </c>
      <c r="C936" s="27" t="s">
        <v>1226</v>
      </c>
      <c r="D936" s="63">
        <v>3083.3333333333335</v>
      </c>
    </row>
    <row r="937" spans="1:4" x14ac:dyDescent="0.25">
      <c r="A937" s="62">
        <v>45657</v>
      </c>
      <c r="B937" s="27" t="s">
        <v>1225</v>
      </c>
      <c r="C937" s="27" t="s">
        <v>1226</v>
      </c>
      <c r="D937" s="63">
        <v>3583.3333333333335</v>
      </c>
    </row>
    <row r="938" spans="1:4" x14ac:dyDescent="0.25">
      <c r="A938" s="62">
        <v>45322</v>
      </c>
      <c r="B938" s="27" t="s">
        <v>663</v>
      </c>
      <c r="C938" s="27" t="s">
        <v>664</v>
      </c>
      <c r="D938" s="63">
        <v>416.97999999999996</v>
      </c>
    </row>
    <row r="939" spans="1:4" x14ac:dyDescent="0.25">
      <c r="A939" s="62">
        <v>45351</v>
      </c>
      <c r="B939" s="27" t="s">
        <v>663</v>
      </c>
      <c r="C939" s="27" t="s">
        <v>664</v>
      </c>
      <c r="D939" s="63">
        <v>1038.08</v>
      </c>
    </row>
    <row r="940" spans="1:4" x14ac:dyDescent="0.25">
      <c r="A940" s="62">
        <v>45382</v>
      </c>
      <c r="B940" s="27" t="s">
        <v>663</v>
      </c>
      <c r="C940" s="27" t="s">
        <v>664</v>
      </c>
      <c r="D940" s="63">
        <v>1541.0399999999997</v>
      </c>
    </row>
    <row r="941" spans="1:4" x14ac:dyDescent="0.25">
      <c r="A941" s="62">
        <v>45412</v>
      </c>
      <c r="B941" s="27" t="s">
        <v>663</v>
      </c>
      <c r="C941" s="27" t="s">
        <v>664</v>
      </c>
      <c r="D941" s="63">
        <v>2465.9899999999993</v>
      </c>
    </row>
    <row r="942" spans="1:4" x14ac:dyDescent="0.25">
      <c r="A942" s="62">
        <v>45443</v>
      </c>
      <c r="B942" s="27" t="s">
        <v>663</v>
      </c>
      <c r="C942" s="27" t="s">
        <v>664</v>
      </c>
      <c r="D942" s="63">
        <v>2717.119999999999</v>
      </c>
    </row>
    <row r="943" spans="1:4" x14ac:dyDescent="0.25">
      <c r="A943" s="62">
        <v>45473</v>
      </c>
      <c r="B943" s="27" t="s">
        <v>663</v>
      </c>
      <c r="C943" s="27" t="s">
        <v>664</v>
      </c>
      <c r="D943" s="63">
        <v>3100.1799999999989</v>
      </c>
    </row>
    <row r="944" spans="1:4" x14ac:dyDescent="0.25">
      <c r="A944" s="62">
        <v>45504</v>
      </c>
      <c r="B944" s="27" t="s">
        <v>663</v>
      </c>
      <c r="C944" s="27" t="s">
        <v>664</v>
      </c>
      <c r="D944" s="63">
        <v>3610.9299999999989</v>
      </c>
    </row>
    <row r="945" spans="1:4" x14ac:dyDescent="0.25">
      <c r="A945" s="62">
        <v>45535</v>
      </c>
      <c r="B945" s="27" t="s">
        <v>663</v>
      </c>
      <c r="C945" s="27" t="s">
        <v>664</v>
      </c>
      <c r="D945" s="63">
        <v>4121.6799999999985</v>
      </c>
    </row>
    <row r="946" spans="1:4" x14ac:dyDescent="0.25">
      <c r="A946" s="62">
        <v>45565</v>
      </c>
      <c r="B946" s="27" t="s">
        <v>663</v>
      </c>
      <c r="C946" s="27" t="s">
        <v>664</v>
      </c>
      <c r="D946" s="63">
        <v>4632.4299999999985</v>
      </c>
    </row>
    <row r="947" spans="1:4" x14ac:dyDescent="0.25">
      <c r="A947" s="62">
        <v>45596</v>
      </c>
      <c r="B947" s="27" t="s">
        <v>663</v>
      </c>
      <c r="C947" s="27" t="s">
        <v>664</v>
      </c>
      <c r="D947" s="63">
        <v>5143.1799999999985</v>
      </c>
    </row>
    <row r="948" spans="1:4" x14ac:dyDescent="0.25">
      <c r="A948" s="62">
        <v>45626</v>
      </c>
      <c r="B948" s="27" t="s">
        <v>663</v>
      </c>
      <c r="C948" s="27" t="s">
        <v>664</v>
      </c>
      <c r="D948" s="63">
        <v>5653.9299999999985</v>
      </c>
    </row>
    <row r="949" spans="1:4" x14ac:dyDescent="0.25">
      <c r="A949" s="62">
        <v>45657</v>
      </c>
      <c r="B949" s="27" t="s">
        <v>663</v>
      </c>
      <c r="C949" s="27" t="s">
        <v>664</v>
      </c>
      <c r="D949" s="63">
        <v>6164.6799999999985</v>
      </c>
    </row>
    <row r="950" spans="1:4" x14ac:dyDescent="0.25">
      <c r="A950" s="62">
        <v>45322</v>
      </c>
      <c r="B950" s="27" t="s">
        <v>668</v>
      </c>
      <c r="C950" s="27" t="s">
        <v>669</v>
      </c>
      <c r="D950" s="63">
        <v>701.26</v>
      </c>
    </row>
    <row r="951" spans="1:4" x14ac:dyDescent="0.25">
      <c r="A951" s="62">
        <v>45351</v>
      </c>
      <c r="B951" s="27" t="s">
        <v>668</v>
      </c>
      <c r="C951" s="27" t="s">
        <v>669</v>
      </c>
      <c r="D951" s="63">
        <v>1101.17</v>
      </c>
    </row>
    <row r="952" spans="1:4" x14ac:dyDescent="0.25">
      <c r="A952" s="62">
        <v>45382</v>
      </c>
      <c r="B952" s="27" t="s">
        <v>668</v>
      </c>
      <c r="C952" s="27" t="s">
        <v>669</v>
      </c>
      <c r="D952" s="63">
        <v>1692.46</v>
      </c>
    </row>
    <row r="953" spans="1:4" x14ac:dyDescent="0.25">
      <c r="A953" s="62">
        <v>45412</v>
      </c>
      <c r="B953" s="27" t="s">
        <v>668</v>
      </c>
      <c r="C953" s="27" t="s">
        <v>669</v>
      </c>
      <c r="D953" s="63">
        <v>2121.5300000000002</v>
      </c>
    </row>
    <row r="954" spans="1:4" x14ac:dyDescent="0.25">
      <c r="A954" s="62">
        <v>45443</v>
      </c>
      <c r="B954" s="27" t="s">
        <v>668</v>
      </c>
      <c r="C954" s="27" t="s">
        <v>669</v>
      </c>
      <c r="D954" s="63">
        <v>2553.19</v>
      </c>
    </row>
    <row r="955" spans="1:4" x14ac:dyDescent="0.25">
      <c r="A955" s="62">
        <v>45473</v>
      </c>
      <c r="B955" s="27" t="s">
        <v>668</v>
      </c>
      <c r="C955" s="27" t="s">
        <v>669</v>
      </c>
      <c r="D955" s="63">
        <v>2553.19</v>
      </c>
    </row>
    <row r="956" spans="1:4" x14ac:dyDescent="0.25">
      <c r="A956" s="62">
        <v>45504</v>
      </c>
      <c r="B956" s="27" t="s">
        <v>668</v>
      </c>
      <c r="C956" s="27" t="s">
        <v>669</v>
      </c>
      <c r="D956" s="63">
        <v>2968.6066666666666</v>
      </c>
    </row>
    <row r="957" spans="1:4" x14ac:dyDescent="0.25">
      <c r="A957" s="62">
        <v>45535</v>
      </c>
      <c r="B957" s="27" t="s">
        <v>668</v>
      </c>
      <c r="C957" s="27" t="s">
        <v>669</v>
      </c>
      <c r="D957" s="63">
        <v>3384.0233333333331</v>
      </c>
    </row>
    <row r="958" spans="1:4" x14ac:dyDescent="0.25">
      <c r="A958" s="62">
        <v>45565</v>
      </c>
      <c r="B958" s="27" t="s">
        <v>668</v>
      </c>
      <c r="C958" s="27" t="s">
        <v>669</v>
      </c>
      <c r="D958" s="63">
        <v>3799.4399999999996</v>
      </c>
    </row>
    <row r="959" spans="1:4" x14ac:dyDescent="0.25">
      <c r="A959" s="62">
        <v>45596</v>
      </c>
      <c r="B959" s="27" t="s">
        <v>668</v>
      </c>
      <c r="C959" s="27" t="s">
        <v>669</v>
      </c>
      <c r="D959" s="63">
        <v>4214.8566666666666</v>
      </c>
    </row>
    <row r="960" spans="1:4" x14ac:dyDescent="0.25">
      <c r="A960" s="62">
        <v>45626</v>
      </c>
      <c r="B960" s="27" t="s">
        <v>668</v>
      </c>
      <c r="C960" s="27" t="s">
        <v>669</v>
      </c>
      <c r="D960" s="63">
        <v>4630.2733333333335</v>
      </c>
    </row>
    <row r="961" spans="1:4" x14ac:dyDescent="0.25">
      <c r="A961" s="62">
        <v>45657</v>
      </c>
      <c r="B961" s="27" t="s">
        <v>668</v>
      </c>
      <c r="C961" s="27" t="s">
        <v>669</v>
      </c>
      <c r="D961" s="63">
        <v>5045.6900000000005</v>
      </c>
    </row>
    <row r="962" spans="1:4" x14ac:dyDescent="0.25">
      <c r="A962" s="62">
        <v>45322</v>
      </c>
      <c r="B962" s="27" t="s">
        <v>1310</v>
      </c>
      <c r="C962" s="27" t="s">
        <v>1311</v>
      </c>
      <c r="D962" s="63">
        <v>0</v>
      </c>
    </row>
    <row r="963" spans="1:4" x14ac:dyDescent="0.25">
      <c r="A963" s="62">
        <v>45351</v>
      </c>
      <c r="B963" s="27" t="s">
        <v>1310</v>
      </c>
      <c r="C963" s="27" t="s">
        <v>1311</v>
      </c>
      <c r="D963" s="63">
        <v>0</v>
      </c>
    </row>
    <row r="964" spans="1:4" x14ac:dyDescent="0.25">
      <c r="A964" s="62">
        <v>45382</v>
      </c>
      <c r="B964" s="27" t="s">
        <v>1310</v>
      </c>
      <c r="C964" s="27" t="s">
        <v>1311</v>
      </c>
      <c r="D964" s="63">
        <v>0</v>
      </c>
    </row>
    <row r="965" spans="1:4" x14ac:dyDescent="0.25">
      <c r="A965" s="62">
        <v>45412</v>
      </c>
      <c r="B965" s="27" t="s">
        <v>1310</v>
      </c>
      <c r="C965" s="27" t="s">
        <v>1311</v>
      </c>
      <c r="D965" s="63">
        <v>0</v>
      </c>
    </row>
    <row r="966" spans="1:4" x14ac:dyDescent="0.25">
      <c r="A966" s="62">
        <v>45443</v>
      </c>
      <c r="B966" s="27" t="s">
        <v>1310</v>
      </c>
      <c r="C966" s="27" t="s">
        <v>1311</v>
      </c>
      <c r="D966" s="63">
        <v>0</v>
      </c>
    </row>
    <row r="967" spans="1:4" x14ac:dyDescent="0.25">
      <c r="A967" s="62">
        <v>45473</v>
      </c>
      <c r="B967" s="27" t="s">
        <v>1310</v>
      </c>
      <c r="C967" s="27" t="s">
        <v>1311</v>
      </c>
      <c r="D967" s="63">
        <v>0</v>
      </c>
    </row>
    <row r="968" spans="1:4" x14ac:dyDescent="0.25">
      <c r="A968" s="62">
        <v>45504</v>
      </c>
      <c r="B968" s="27" t="s">
        <v>1310</v>
      </c>
      <c r="C968" s="27" t="s">
        <v>1311</v>
      </c>
      <c r="D968" s="63">
        <v>3875</v>
      </c>
    </row>
    <row r="969" spans="1:4" x14ac:dyDescent="0.25">
      <c r="A969" s="62">
        <v>45535</v>
      </c>
      <c r="B969" s="27" t="s">
        <v>1310</v>
      </c>
      <c r="C969" s="27" t="s">
        <v>1311</v>
      </c>
      <c r="D969" s="63">
        <v>7750</v>
      </c>
    </row>
    <row r="970" spans="1:4" x14ac:dyDescent="0.25">
      <c r="A970" s="62">
        <v>45565</v>
      </c>
      <c r="B970" s="27" t="s">
        <v>1310</v>
      </c>
      <c r="C970" s="27" t="s">
        <v>1311</v>
      </c>
      <c r="D970" s="63">
        <v>11625</v>
      </c>
    </row>
    <row r="971" spans="1:4" x14ac:dyDescent="0.25">
      <c r="A971" s="62">
        <v>45596</v>
      </c>
      <c r="B971" s="27" t="s">
        <v>1310</v>
      </c>
      <c r="C971" s="27" t="s">
        <v>1311</v>
      </c>
      <c r="D971" s="63">
        <v>15500</v>
      </c>
    </row>
    <row r="972" spans="1:4" x14ac:dyDescent="0.25">
      <c r="A972" s="62">
        <v>45626</v>
      </c>
      <c r="B972" s="27" t="s">
        <v>1310</v>
      </c>
      <c r="C972" s="27" t="s">
        <v>1311</v>
      </c>
      <c r="D972" s="63">
        <v>19375</v>
      </c>
    </row>
    <row r="973" spans="1:4" x14ac:dyDescent="0.25">
      <c r="A973" s="62">
        <v>45657</v>
      </c>
      <c r="B973" s="27" t="s">
        <v>1310</v>
      </c>
      <c r="C973" s="27" t="s">
        <v>1311</v>
      </c>
      <c r="D973" s="63">
        <v>23250</v>
      </c>
    </row>
    <row r="974" spans="1:4" x14ac:dyDescent="0.25">
      <c r="A974" s="62">
        <v>45322</v>
      </c>
      <c r="B974" s="27" t="s">
        <v>650</v>
      </c>
      <c r="C974" s="27" t="s">
        <v>651</v>
      </c>
      <c r="D974" s="63">
        <v>191.94999999999996</v>
      </c>
    </row>
    <row r="975" spans="1:4" x14ac:dyDescent="0.25">
      <c r="A975" s="62">
        <v>45351</v>
      </c>
      <c r="B975" s="27" t="s">
        <v>650</v>
      </c>
      <c r="C975" s="27" t="s">
        <v>651</v>
      </c>
      <c r="D975" s="63">
        <v>3418.1599999999989</v>
      </c>
    </row>
    <row r="976" spans="1:4" x14ac:dyDescent="0.25">
      <c r="A976" s="62">
        <v>45382</v>
      </c>
      <c r="B976" s="27" t="s">
        <v>650</v>
      </c>
      <c r="C976" s="27" t="s">
        <v>651</v>
      </c>
      <c r="D976" s="63">
        <v>10352.890000000001</v>
      </c>
    </row>
    <row r="977" spans="1:4" x14ac:dyDescent="0.25">
      <c r="A977" s="62">
        <v>45412</v>
      </c>
      <c r="B977" s="27" t="s">
        <v>650</v>
      </c>
      <c r="C977" s="27" t="s">
        <v>651</v>
      </c>
      <c r="D977" s="63">
        <v>11499.95</v>
      </c>
    </row>
    <row r="978" spans="1:4" x14ac:dyDescent="0.25">
      <c r="A978" s="62">
        <v>45443</v>
      </c>
      <c r="B978" s="27" t="s">
        <v>650</v>
      </c>
      <c r="C978" s="27" t="s">
        <v>651</v>
      </c>
      <c r="D978" s="63">
        <v>13531.25</v>
      </c>
    </row>
    <row r="979" spans="1:4" x14ac:dyDescent="0.25">
      <c r="A979" s="62">
        <v>45473</v>
      </c>
      <c r="B979" s="27" t="s">
        <v>650</v>
      </c>
      <c r="C979" s="27" t="s">
        <v>651</v>
      </c>
      <c r="D979" s="63">
        <v>15375.249999999998</v>
      </c>
    </row>
    <row r="980" spans="1:4" x14ac:dyDescent="0.25">
      <c r="A980" s="62">
        <v>45504</v>
      </c>
      <c r="B980" s="27" t="s">
        <v>650</v>
      </c>
      <c r="C980" s="27" t="s">
        <v>651</v>
      </c>
      <c r="D980" s="63">
        <v>20375.25</v>
      </c>
    </row>
    <row r="981" spans="1:4" x14ac:dyDescent="0.25">
      <c r="A981" s="62">
        <v>45535</v>
      </c>
      <c r="B981" s="27" t="s">
        <v>650</v>
      </c>
      <c r="C981" s="27" t="s">
        <v>651</v>
      </c>
      <c r="D981" s="63">
        <v>25375.25</v>
      </c>
    </row>
    <row r="982" spans="1:4" x14ac:dyDescent="0.25">
      <c r="A982" s="62">
        <v>45565</v>
      </c>
      <c r="B982" s="27" t="s">
        <v>650</v>
      </c>
      <c r="C982" s="27" t="s">
        <v>651</v>
      </c>
      <c r="D982" s="63">
        <v>30375.25</v>
      </c>
    </row>
    <row r="983" spans="1:4" x14ac:dyDescent="0.25">
      <c r="A983" s="62">
        <v>45596</v>
      </c>
      <c r="B983" s="27" t="s">
        <v>650</v>
      </c>
      <c r="C983" s="27" t="s">
        <v>651</v>
      </c>
      <c r="D983" s="63">
        <v>35375.25</v>
      </c>
    </row>
    <row r="984" spans="1:4" x14ac:dyDescent="0.25">
      <c r="A984" s="62">
        <v>45626</v>
      </c>
      <c r="B984" s="27" t="s">
        <v>650</v>
      </c>
      <c r="C984" s="27" t="s">
        <v>651</v>
      </c>
      <c r="D984" s="63">
        <v>40375.25</v>
      </c>
    </row>
    <row r="985" spans="1:4" x14ac:dyDescent="0.25">
      <c r="A985" s="62">
        <v>45657</v>
      </c>
      <c r="B985" s="27" t="s">
        <v>650</v>
      </c>
      <c r="C985" s="27" t="s">
        <v>651</v>
      </c>
      <c r="D985" s="63">
        <v>45375.25</v>
      </c>
    </row>
    <row r="986" spans="1:4" x14ac:dyDescent="0.25">
      <c r="A986" s="62">
        <v>45322</v>
      </c>
      <c r="B986" s="27" t="s">
        <v>861</v>
      </c>
      <c r="C986" s="27" t="s">
        <v>862</v>
      </c>
      <c r="D986" s="63">
        <v>2500</v>
      </c>
    </row>
    <row r="987" spans="1:4" x14ac:dyDescent="0.25">
      <c r="A987" s="62">
        <v>45351</v>
      </c>
      <c r="B987" s="27" t="s">
        <v>861</v>
      </c>
      <c r="C987" s="27" t="s">
        <v>862</v>
      </c>
      <c r="D987" s="63">
        <v>2500</v>
      </c>
    </row>
    <row r="988" spans="1:4" x14ac:dyDescent="0.25">
      <c r="A988" s="62">
        <v>45382</v>
      </c>
      <c r="B988" s="27" t="s">
        <v>861</v>
      </c>
      <c r="C988" s="27" t="s">
        <v>862</v>
      </c>
      <c r="D988" s="63">
        <v>2500</v>
      </c>
    </row>
    <row r="989" spans="1:4" x14ac:dyDescent="0.25">
      <c r="A989" s="62">
        <v>45412</v>
      </c>
      <c r="B989" s="27" t="s">
        <v>861</v>
      </c>
      <c r="C989" s="27" t="s">
        <v>862</v>
      </c>
      <c r="D989" s="63">
        <v>2500</v>
      </c>
    </row>
    <row r="990" spans="1:4" x14ac:dyDescent="0.25">
      <c r="A990" s="62">
        <v>45443</v>
      </c>
      <c r="B990" s="27" t="s">
        <v>861</v>
      </c>
      <c r="C990" s="27" t="s">
        <v>862</v>
      </c>
      <c r="D990" s="63">
        <v>2500</v>
      </c>
    </row>
    <row r="991" spans="1:4" x14ac:dyDescent="0.25">
      <c r="A991" s="62">
        <v>45473</v>
      </c>
      <c r="B991" s="27" t="s">
        <v>861</v>
      </c>
      <c r="C991" s="27" t="s">
        <v>862</v>
      </c>
      <c r="D991" s="63">
        <v>2500</v>
      </c>
    </row>
    <row r="992" spans="1:4" x14ac:dyDescent="0.25">
      <c r="A992" s="62">
        <v>45504</v>
      </c>
      <c r="B992" s="27" t="s">
        <v>861</v>
      </c>
      <c r="C992" s="27" t="s">
        <v>862</v>
      </c>
      <c r="D992" s="63">
        <v>5000</v>
      </c>
    </row>
    <row r="993" spans="1:4" x14ac:dyDescent="0.25">
      <c r="A993" s="62">
        <v>45535</v>
      </c>
      <c r="B993" s="27" t="s">
        <v>861</v>
      </c>
      <c r="C993" s="27" t="s">
        <v>862</v>
      </c>
      <c r="D993" s="63">
        <v>7500</v>
      </c>
    </row>
    <row r="994" spans="1:4" x14ac:dyDescent="0.25">
      <c r="A994" s="62">
        <v>45565</v>
      </c>
      <c r="B994" s="27" t="s">
        <v>861</v>
      </c>
      <c r="C994" s="27" t="s">
        <v>862</v>
      </c>
      <c r="D994" s="63">
        <v>10000</v>
      </c>
    </row>
    <row r="995" spans="1:4" x14ac:dyDescent="0.25">
      <c r="A995" s="62">
        <v>45596</v>
      </c>
      <c r="B995" s="27" t="s">
        <v>861</v>
      </c>
      <c r="C995" s="27" t="s">
        <v>862</v>
      </c>
      <c r="D995" s="63">
        <v>12500</v>
      </c>
    </row>
    <row r="996" spans="1:4" x14ac:dyDescent="0.25">
      <c r="A996" s="62">
        <v>45626</v>
      </c>
      <c r="B996" s="27" t="s">
        <v>861</v>
      </c>
      <c r="C996" s="27" t="s">
        <v>862</v>
      </c>
      <c r="D996" s="63">
        <v>15000</v>
      </c>
    </row>
    <row r="997" spans="1:4" x14ac:dyDescent="0.25">
      <c r="A997" s="62">
        <v>45657</v>
      </c>
      <c r="B997" s="27" t="s">
        <v>861</v>
      </c>
      <c r="C997" s="27" t="s">
        <v>862</v>
      </c>
      <c r="D997" s="63">
        <v>17500</v>
      </c>
    </row>
    <row r="998" spans="1:4" x14ac:dyDescent="0.25">
      <c r="A998" s="62">
        <v>45322</v>
      </c>
      <c r="B998" s="27" t="s">
        <v>840</v>
      </c>
      <c r="C998" s="27" t="s">
        <v>841</v>
      </c>
      <c r="D998" s="63">
        <v>3193.98</v>
      </c>
    </row>
    <row r="999" spans="1:4" x14ac:dyDescent="0.25">
      <c r="A999" s="62">
        <v>45351</v>
      </c>
      <c r="B999" s="27" t="s">
        <v>840</v>
      </c>
      <c r="C999" s="27" t="s">
        <v>841</v>
      </c>
      <c r="D999" s="63">
        <v>6387.96</v>
      </c>
    </row>
    <row r="1000" spans="1:4" x14ac:dyDescent="0.25">
      <c r="A1000" s="62">
        <v>45382</v>
      </c>
      <c r="B1000" s="27" t="s">
        <v>840</v>
      </c>
      <c r="C1000" s="27" t="s">
        <v>841</v>
      </c>
      <c r="D1000" s="63">
        <v>6387.96</v>
      </c>
    </row>
    <row r="1001" spans="1:4" x14ac:dyDescent="0.25">
      <c r="A1001" s="62">
        <v>45412</v>
      </c>
      <c r="B1001" s="27" t="s">
        <v>840</v>
      </c>
      <c r="C1001" s="27" t="s">
        <v>841</v>
      </c>
      <c r="D1001" s="63">
        <v>9581.94</v>
      </c>
    </row>
    <row r="1002" spans="1:4" x14ac:dyDescent="0.25">
      <c r="A1002" s="62">
        <v>45443</v>
      </c>
      <c r="B1002" s="27" t="s">
        <v>840</v>
      </c>
      <c r="C1002" s="27" t="s">
        <v>841</v>
      </c>
      <c r="D1002" s="63">
        <v>9581.94</v>
      </c>
    </row>
    <row r="1003" spans="1:4" x14ac:dyDescent="0.25">
      <c r="A1003" s="62">
        <v>45473</v>
      </c>
      <c r="B1003" s="27" t="s">
        <v>840</v>
      </c>
      <c r="C1003" s="27" t="s">
        <v>841</v>
      </c>
      <c r="D1003" s="63">
        <v>9581.94</v>
      </c>
    </row>
    <row r="1004" spans="1:4" x14ac:dyDescent="0.25">
      <c r="A1004" s="62">
        <v>45504</v>
      </c>
      <c r="B1004" s="27" t="s">
        <v>840</v>
      </c>
      <c r="C1004" s="27" t="s">
        <v>841</v>
      </c>
      <c r="D1004" s="63">
        <v>9581.94</v>
      </c>
    </row>
    <row r="1005" spans="1:4" x14ac:dyDescent="0.25">
      <c r="A1005" s="62">
        <v>45535</v>
      </c>
      <c r="B1005" s="27" t="s">
        <v>840</v>
      </c>
      <c r="C1005" s="27" t="s">
        <v>841</v>
      </c>
      <c r="D1005" s="63">
        <v>9581.94</v>
      </c>
    </row>
    <row r="1006" spans="1:4" x14ac:dyDescent="0.25">
      <c r="A1006" s="62">
        <v>45565</v>
      </c>
      <c r="B1006" s="27" t="s">
        <v>840</v>
      </c>
      <c r="C1006" s="27" t="s">
        <v>841</v>
      </c>
      <c r="D1006" s="63">
        <v>9581.94</v>
      </c>
    </row>
    <row r="1007" spans="1:4" x14ac:dyDescent="0.25">
      <c r="A1007" s="62">
        <v>45596</v>
      </c>
      <c r="B1007" s="27" t="s">
        <v>840</v>
      </c>
      <c r="C1007" s="27" t="s">
        <v>841</v>
      </c>
      <c r="D1007" s="63">
        <v>9581.94</v>
      </c>
    </row>
    <row r="1008" spans="1:4" x14ac:dyDescent="0.25">
      <c r="A1008" s="62">
        <v>45626</v>
      </c>
      <c r="B1008" s="27" t="s">
        <v>840</v>
      </c>
      <c r="C1008" s="27" t="s">
        <v>841</v>
      </c>
      <c r="D1008" s="63">
        <v>9581.94</v>
      </c>
    </row>
    <row r="1009" spans="1:4" x14ac:dyDescent="0.25">
      <c r="A1009" s="62">
        <v>45657</v>
      </c>
      <c r="B1009" s="27" t="s">
        <v>840</v>
      </c>
      <c r="C1009" s="27" t="s">
        <v>841</v>
      </c>
      <c r="D1009" s="63">
        <v>9581.94</v>
      </c>
    </row>
    <row r="1010" spans="1:4" x14ac:dyDescent="0.25">
      <c r="A1010" s="62">
        <v>45322</v>
      </c>
      <c r="B1010" s="27" t="s">
        <v>1338</v>
      </c>
      <c r="C1010" s="27" t="s">
        <v>1339</v>
      </c>
      <c r="D1010" s="63">
        <v>1800</v>
      </c>
    </row>
    <row r="1011" spans="1:4" x14ac:dyDescent="0.25">
      <c r="A1011" s="62">
        <v>45351</v>
      </c>
      <c r="B1011" s="27" t="s">
        <v>1338</v>
      </c>
      <c r="C1011" s="27" t="s">
        <v>1339</v>
      </c>
      <c r="D1011" s="63">
        <v>3600</v>
      </c>
    </row>
    <row r="1012" spans="1:4" x14ac:dyDescent="0.25">
      <c r="A1012" s="62">
        <v>45382</v>
      </c>
      <c r="B1012" s="27" t="s">
        <v>1338</v>
      </c>
      <c r="C1012" s="27" t="s">
        <v>1339</v>
      </c>
      <c r="D1012" s="63">
        <v>5400</v>
      </c>
    </row>
    <row r="1013" spans="1:4" x14ac:dyDescent="0.25">
      <c r="A1013" s="62">
        <v>45412</v>
      </c>
      <c r="B1013" s="27" t="s">
        <v>1338</v>
      </c>
      <c r="C1013" s="27" t="s">
        <v>1339</v>
      </c>
      <c r="D1013" s="63">
        <v>7300</v>
      </c>
    </row>
    <row r="1014" spans="1:4" x14ac:dyDescent="0.25">
      <c r="A1014" s="62">
        <v>45443</v>
      </c>
      <c r="B1014" s="27" t="s">
        <v>1338</v>
      </c>
      <c r="C1014" s="27" t="s">
        <v>1339</v>
      </c>
      <c r="D1014" s="63">
        <v>9200</v>
      </c>
    </row>
    <row r="1015" spans="1:4" x14ac:dyDescent="0.25">
      <c r="A1015" s="62">
        <v>45473</v>
      </c>
      <c r="B1015" s="27" t="s">
        <v>1338</v>
      </c>
      <c r="C1015" s="27" t="s">
        <v>1339</v>
      </c>
      <c r="D1015" s="63">
        <v>11100</v>
      </c>
    </row>
    <row r="1016" spans="1:4" x14ac:dyDescent="0.25">
      <c r="A1016" s="62">
        <v>45504</v>
      </c>
      <c r="B1016" s="27" t="s">
        <v>1338</v>
      </c>
      <c r="C1016" s="27" t="s">
        <v>1339</v>
      </c>
      <c r="D1016" s="63">
        <v>12983.333333333334</v>
      </c>
    </row>
    <row r="1017" spans="1:4" x14ac:dyDescent="0.25">
      <c r="A1017" s="62">
        <v>45535</v>
      </c>
      <c r="B1017" s="27" t="s">
        <v>1338</v>
      </c>
      <c r="C1017" s="27" t="s">
        <v>1339</v>
      </c>
      <c r="D1017" s="63">
        <v>14866.666666666668</v>
      </c>
    </row>
    <row r="1018" spans="1:4" x14ac:dyDescent="0.25">
      <c r="A1018" s="62">
        <v>45565</v>
      </c>
      <c r="B1018" s="27" t="s">
        <v>1338</v>
      </c>
      <c r="C1018" s="27" t="s">
        <v>1339</v>
      </c>
      <c r="D1018" s="63">
        <v>16750</v>
      </c>
    </row>
    <row r="1019" spans="1:4" x14ac:dyDescent="0.25">
      <c r="A1019" s="62">
        <v>45596</v>
      </c>
      <c r="B1019" s="27" t="s">
        <v>1338</v>
      </c>
      <c r="C1019" s="27" t="s">
        <v>1339</v>
      </c>
      <c r="D1019" s="63">
        <v>18633.333333333332</v>
      </c>
    </row>
    <row r="1020" spans="1:4" x14ac:dyDescent="0.25">
      <c r="A1020" s="62">
        <v>45626</v>
      </c>
      <c r="B1020" s="27" t="s">
        <v>1338</v>
      </c>
      <c r="C1020" s="27" t="s">
        <v>1339</v>
      </c>
      <c r="D1020" s="63">
        <v>20516.666666666664</v>
      </c>
    </row>
    <row r="1021" spans="1:4" x14ac:dyDescent="0.25">
      <c r="A1021" s="62">
        <v>45657</v>
      </c>
      <c r="B1021" s="27" t="s">
        <v>1338</v>
      </c>
      <c r="C1021" s="27" t="s">
        <v>1339</v>
      </c>
      <c r="D1021" s="63">
        <v>22399.999999999996</v>
      </c>
    </row>
    <row r="1022" spans="1:4" x14ac:dyDescent="0.25">
      <c r="A1022" s="62">
        <v>45322</v>
      </c>
      <c r="B1022" s="27" t="s">
        <v>842</v>
      </c>
      <c r="C1022" s="27" t="s">
        <v>843</v>
      </c>
      <c r="D1022" s="63">
        <v>100</v>
      </c>
    </row>
    <row r="1023" spans="1:4" x14ac:dyDescent="0.25">
      <c r="A1023" s="62">
        <v>45351</v>
      </c>
      <c r="B1023" s="27" t="s">
        <v>842</v>
      </c>
      <c r="C1023" s="27" t="s">
        <v>843</v>
      </c>
      <c r="D1023" s="63">
        <v>200</v>
      </c>
    </row>
    <row r="1024" spans="1:4" x14ac:dyDescent="0.25">
      <c r="A1024" s="62">
        <v>45382</v>
      </c>
      <c r="B1024" s="27" t="s">
        <v>842</v>
      </c>
      <c r="C1024" s="27" t="s">
        <v>843</v>
      </c>
      <c r="D1024" s="63">
        <v>300</v>
      </c>
    </row>
    <row r="1025" spans="1:4" x14ac:dyDescent="0.25">
      <c r="A1025" s="62">
        <v>45412</v>
      </c>
      <c r="B1025" s="27" t="s">
        <v>842</v>
      </c>
      <c r="C1025" s="27" t="s">
        <v>843</v>
      </c>
      <c r="D1025" s="63">
        <v>400</v>
      </c>
    </row>
    <row r="1026" spans="1:4" x14ac:dyDescent="0.25">
      <c r="A1026" s="62">
        <v>45443</v>
      </c>
      <c r="B1026" s="27" t="s">
        <v>842</v>
      </c>
      <c r="C1026" s="27" t="s">
        <v>843</v>
      </c>
      <c r="D1026" s="63">
        <v>500</v>
      </c>
    </row>
    <row r="1027" spans="1:4" x14ac:dyDescent="0.25">
      <c r="A1027" s="62">
        <v>45473</v>
      </c>
      <c r="B1027" s="27" t="s">
        <v>842</v>
      </c>
      <c r="C1027" s="27" t="s">
        <v>843</v>
      </c>
      <c r="D1027" s="63">
        <v>600</v>
      </c>
    </row>
    <row r="1028" spans="1:4" x14ac:dyDescent="0.25">
      <c r="A1028" s="62">
        <v>45504</v>
      </c>
      <c r="B1028" s="27" t="s">
        <v>842</v>
      </c>
      <c r="C1028" s="27" t="s">
        <v>843</v>
      </c>
      <c r="D1028" s="63">
        <v>700</v>
      </c>
    </row>
    <row r="1029" spans="1:4" x14ac:dyDescent="0.25">
      <c r="A1029" s="62">
        <v>45535</v>
      </c>
      <c r="B1029" s="27" t="s">
        <v>842</v>
      </c>
      <c r="C1029" s="27" t="s">
        <v>843</v>
      </c>
      <c r="D1029" s="63">
        <v>800</v>
      </c>
    </row>
    <row r="1030" spans="1:4" x14ac:dyDescent="0.25">
      <c r="A1030" s="62">
        <v>45565</v>
      </c>
      <c r="B1030" s="27" t="s">
        <v>842</v>
      </c>
      <c r="C1030" s="27" t="s">
        <v>843</v>
      </c>
      <c r="D1030" s="63">
        <v>900</v>
      </c>
    </row>
    <row r="1031" spans="1:4" x14ac:dyDescent="0.25">
      <c r="A1031" s="62">
        <v>45596</v>
      </c>
      <c r="B1031" s="27" t="s">
        <v>842</v>
      </c>
      <c r="C1031" s="27" t="s">
        <v>843</v>
      </c>
      <c r="D1031" s="63">
        <v>1000</v>
      </c>
    </row>
    <row r="1032" spans="1:4" x14ac:dyDescent="0.25">
      <c r="A1032" s="62">
        <v>45626</v>
      </c>
      <c r="B1032" s="27" t="s">
        <v>842</v>
      </c>
      <c r="C1032" s="27" t="s">
        <v>843</v>
      </c>
      <c r="D1032" s="63">
        <v>1100</v>
      </c>
    </row>
    <row r="1033" spans="1:4" x14ac:dyDescent="0.25">
      <c r="A1033" s="62">
        <v>45657</v>
      </c>
      <c r="B1033" s="27" t="s">
        <v>842</v>
      </c>
      <c r="C1033" s="27" t="s">
        <v>843</v>
      </c>
      <c r="D1033" s="63">
        <v>1200</v>
      </c>
    </row>
    <row r="1034" spans="1:4" x14ac:dyDescent="0.25">
      <c r="A1034" s="62">
        <v>45322</v>
      </c>
      <c r="B1034" s="27" t="s">
        <v>1254</v>
      </c>
      <c r="C1034" s="27" t="s">
        <v>1255</v>
      </c>
      <c r="D1034" s="63">
        <v>2314</v>
      </c>
    </row>
    <row r="1035" spans="1:4" x14ac:dyDescent="0.25">
      <c r="A1035" s="62">
        <v>45351</v>
      </c>
      <c r="B1035" s="27" t="s">
        <v>1254</v>
      </c>
      <c r="C1035" s="27" t="s">
        <v>1255</v>
      </c>
      <c r="D1035" s="63">
        <v>5410</v>
      </c>
    </row>
    <row r="1036" spans="1:4" x14ac:dyDescent="0.25">
      <c r="A1036" s="62">
        <v>45382</v>
      </c>
      <c r="B1036" s="27" t="s">
        <v>1254</v>
      </c>
      <c r="C1036" s="27" t="s">
        <v>1255</v>
      </c>
      <c r="D1036" s="63">
        <v>7986</v>
      </c>
    </row>
    <row r="1037" spans="1:4" x14ac:dyDescent="0.25">
      <c r="A1037" s="62">
        <v>45412</v>
      </c>
      <c r="B1037" s="27" t="s">
        <v>1254</v>
      </c>
      <c r="C1037" s="27" t="s">
        <v>1255</v>
      </c>
      <c r="D1037" s="63">
        <v>9262.5</v>
      </c>
    </row>
    <row r="1038" spans="1:4" x14ac:dyDescent="0.25">
      <c r="A1038" s="62">
        <v>45443</v>
      </c>
      <c r="B1038" s="27" t="s">
        <v>1254</v>
      </c>
      <c r="C1038" s="27" t="s">
        <v>1255</v>
      </c>
      <c r="D1038" s="63">
        <v>9262.5</v>
      </c>
    </row>
    <row r="1039" spans="1:4" x14ac:dyDescent="0.25">
      <c r="A1039" s="62">
        <v>45473</v>
      </c>
      <c r="B1039" s="27" t="s">
        <v>1254</v>
      </c>
      <c r="C1039" s="27" t="s">
        <v>1255</v>
      </c>
      <c r="D1039" s="63">
        <v>9262.5</v>
      </c>
    </row>
    <row r="1040" spans="1:4" x14ac:dyDescent="0.25">
      <c r="A1040" s="62">
        <v>45504</v>
      </c>
      <c r="B1040" s="27" t="s">
        <v>1254</v>
      </c>
      <c r="C1040" s="27" t="s">
        <v>1255</v>
      </c>
      <c r="D1040" s="63">
        <v>9262.5</v>
      </c>
    </row>
    <row r="1041" spans="1:4" x14ac:dyDescent="0.25">
      <c r="A1041" s="62">
        <v>45535</v>
      </c>
      <c r="B1041" s="27" t="s">
        <v>1254</v>
      </c>
      <c r="C1041" s="27" t="s">
        <v>1255</v>
      </c>
      <c r="D1041" s="63">
        <v>9262.5</v>
      </c>
    </row>
    <row r="1042" spans="1:4" x14ac:dyDescent="0.25">
      <c r="A1042" s="62">
        <v>45565</v>
      </c>
      <c r="B1042" s="27" t="s">
        <v>1254</v>
      </c>
      <c r="C1042" s="27" t="s">
        <v>1255</v>
      </c>
      <c r="D1042" s="63">
        <v>9262.5</v>
      </c>
    </row>
    <row r="1043" spans="1:4" x14ac:dyDescent="0.25">
      <c r="A1043" s="62">
        <v>45596</v>
      </c>
      <c r="B1043" s="27" t="s">
        <v>1254</v>
      </c>
      <c r="C1043" s="27" t="s">
        <v>1255</v>
      </c>
      <c r="D1043" s="63">
        <v>9262.5</v>
      </c>
    </row>
    <row r="1044" spans="1:4" x14ac:dyDescent="0.25">
      <c r="A1044" s="62">
        <v>45626</v>
      </c>
      <c r="B1044" s="27" t="s">
        <v>1254</v>
      </c>
      <c r="C1044" s="27" t="s">
        <v>1255</v>
      </c>
      <c r="D1044" s="63">
        <v>9262.5</v>
      </c>
    </row>
    <row r="1045" spans="1:4" x14ac:dyDescent="0.25">
      <c r="A1045" s="62">
        <v>45657</v>
      </c>
      <c r="B1045" s="27" t="s">
        <v>1254</v>
      </c>
      <c r="C1045" s="27" t="s">
        <v>1255</v>
      </c>
      <c r="D1045" s="63">
        <v>9262.5</v>
      </c>
    </row>
    <row r="1046" spans="1:4" x14ac:dyDescent="0.25">
      <c r="A1046" s="62">
        <v>45322</v>
      </c>
      <c r="B1046" s="27" t="s">
        <v>1348</v>
      </c>
      <c r="C1046" s="27" t="s">
        <v>1349</v>
      </c>
      <c r="D1046" s="63">
        <v>1200</v>
      </c>
    </row>
    <row r="1047" spans="1:4" x14ac:dyDescent="0.25">
      <c r="A1047" s="62">
        <v>45351</v>
      </c>
      <c r="B1047" s="27" t="s">
        <v>1348</v>
      </c>
      <c r="C1047" s="27" t="s">
        <v>1349</v>
      </c>
      <c r="D1047" s="63">
        <v>2400</v>
      </c>
    </row>
    <row r="1048" spans="1:4" x14ac:dyDescent="0.25">
      <c r="A1048" s="62">
        <v>45382</v>
      </c>
      <c r="B1048" s="27" t="s">
        <v>1348</v>
      </c>
      <c r="C1048" s="27" t="s">
        <v>1349</v>
      </c>
      <c r="D1048" s="63">
        <v>3600</v>
      </c>
    </row>
    <row r="1049" spans="1:4" x14ac:dyDescent="0.25">
      <c r="A1049" s="62">
        <v>45412</v>
      </c>
      <c r="B1049" s="27" t="s">
        <v>1348</v>
      </c>
      <c r="C1049" s="27" t="s">
        <v>1349</v>
      </c>
      <c r="D1049" s="63">
        <v>4800</v>
      </c>
    </row>
    <row r="1050" spans="1:4" x14ac:dyDescent="0.25">
      <c r="A1050" s="62">
        <v>45443</v>
      </c>
      <c r="B1050" s="27" t="s">
        <v>1348</v>
      </c>
      <c r="C1050" s="27" t="s">
        <v>1349</v>
      </c>
      <c r="D1050" s="63">
        <v>6000</v>
      </c>
    </row>
    <row r="1051" spans="1:4" x14ac:dyDescent="0.25">
      <c r="A1051" s="62">
        <v>45473</v>
      </c>
      <c r="B1051" s="27" t="s">
        <v>1348</v>
      </c>
      <c r="C1051" s="27" t="s">
        <v>1349</v>
      </c>
      <c r="D1051" s="63">
        <v>7200</v>
      </c>
    </row>
    <row r="1052" spans="1:4" x14ac:dyDescent="0.25">
      <c r="A1052" s="62">
        <v>45504</v>
      </c>
      <c r="B1052" s="27" t="s">
        <v>1348</v>
      </c>
      <c r="C1052" s="27" t="s">
        <v>1349</v>
      </c>
      <c r="D1052" s="63">
        <v>8450</v>
      </c>
    </row>
    <row r="1053" spans="1:4" x14ac:dyDescent="0.25">
      <c r="A1053" s="62">
        <v>45535</v>
      </c>
      <c r="B1053" s="27" t="s">
        <v>1348</v>
      </c>
      <c r="C1053" s="27" t="s">
        <v>1349</v>
      </c>
      <c r="D1053" s="63">
        <v>9700</v>
      </c>
    </row>
    <row r="1054" spans="1:4" x14ac:dyDescent="0.25">
      <c r="A1054" s="62">
        <v>45565</v>
      </c>
      <c r="B1054" s="27" t="s">
        <v>1348</v>
      </c>
      <c r="C1054" s="27" t="s">
        <v>1349</v>
      </c>
      <c r="D1054" s="63">
        <v>10950</v>
      </c>
    </row>
    <row r="1055" spans="1:4" x14ac:dyDescent="0.25">
      <c r="A1055" s="62">
        <v>45596</v>
      </c>
      <c r="B1055" s="27" t="s">
        <v>1348</v>
      </c>
      <c r="C1055" s="27" t="s">
        <v>1349</v>
      </c>
      <c r="D1055" s="63">
        <v>12200</v>
      </c>
    </row>
    <row r="1056" spans="1:4" x14ac:dyDescent="0.25">
      <c r="A1056" s="62">
        <v>45626</v>
      </c>
      <c r="B1056" s="27" t="s">
        <v>1348</v>
      </c>
      <c r="C1056" s="27" t="s">
        <v>1349</v>
      </c>
      <c r="D1056" s="63">
        <v>13450</v>
      </c>
    </row>
    <row r="1057" spans="1:4" x14ac:dyDescent="0.25">
      <c r="A1057" s="62">
        <v>45657</v>
      </c>
      <c r="B1057" s="27" t="s">
        <v>1348</v>
      </c>
      <c r="C1057" s="27" t="s">
        <v>1349</v>
      </c>
      <c r="D1057" s="63">
        <v>14700</v>
      </c>
    </row>
    <row r="1058" spans="1:4" x14ac:dyDescent="0.25">
      <c r="A1058" s="62">
        <v>45322</v>
      </c>
      <c r="B1058" s="27" t="s">
        <v>1304</v>
      </c>
      <c r="C1058" s="27" t="s">
        <v>1305</v>
      </c>
      <c r="D1058" s="63">
        <v>2500</v>
      </c>
    </row>
    <row r="1059" spans="1:4" x14ac:dyDescent="0.25">
      <c r="A1059" s="62">
        <v>45351</v>
      </c>
      <c r="B1059" s="27" t="s">
        <v>1304</v>
      </c>
      <c r="C1059" s="27" t="s">
        <v>1305</v>
      </c>
      <c r="D1059" s="63">
        <v>5000</v>
      </c>
    </row>
    <row r="1060" spans="1:4" x14ac:dyDescent="0.25">
      <c r="A1060" s="62">
        <v>45382</v>
      </c>
      <c r="B1060" s="27" t="s">
        <v>1304</v>
      </c>
      <c r="C1060" s="27" t="s">
        <v>1305</v>
      </c>
      <c r="D1060" s="63">
        <v>5000</v>
      </c>
    </row>
    <row r="1061" spans="1:4" x14ac:dyDescent="0.25">
      <c r="A1061" s="62">
        <v>45412</v>
      </c>
      <c r="B1061" s="27" t="s">
        <v>1304</v>
      </c>
      <c r="C1061" s="27" t="s">
        <v>1305</v>
      </c>
      <c r="D1061" s="63">
        <v>5000</v>
      </c>
    </row>
    <row r="1062" spans="1:4" x14ac:dyDescent="0.25">
      <c r="A1062" s="62">
        <v>45443</v>
      </c>
      <c r="B1062" s="27" t="s">
        <v>1304</v>
      </c>
      <c r="C1062" s="27" t="s">
        <v>1305</v>
      </c>
      <c r="D1062" s="63">
        <v>5000</v>
      </c>
    </row>
    <row r="1063" spans="1:4" x14ac:dyDescent="0.25">
      <c r="A1063" s="62">
        <v>45473</v>
      </c>
      <c r="B1063" s="27" t="s">
        <v>1304</v>
      </c>
      <c r="C1063" s="27" t="s">
        <v>1305</v>
      </c>
      <c r="D1063" s="63">
        <v>5000</v>
      </c>
    </row>
    <row r="1064" spans="1:4" x14ac:dyDescent="0.25">
      <c r="A1064" s="62">
        <v>45504</v>
      </c>
      <c r="B1064" s="27" t="s">
        <v>1304</v>
      </c>
      <c r="C1064" s="27" t="s">
        <v>1305</v>
      </c>
      <c r="D1064" s="63">
        <v>7500</v>
      </c>
    </row>
    <row r="1065" spans="1:4" x14ac:dyDescent="0.25">
      <c r="A1065" s="62">
        <v>45535</v>
      </c>
      <c r="B1065" s="27" t="s">
        <v>1304</v>
      </c>
      <c r="C1065" s="27" t="s">
        <v>1305</v>
      </c>
      <c r="D1065" s="63">
        <v>10000</v>
      </c>
    </row>
    <row r="1066" spans="1:4" x14ac:dyDescent="0.25">
      <c r="A1066" s="62">
        <v>45565</v>
      </c>
      <c r="B1066" s="27" t="s">
        <v>1304</v>
      </c>
      <c r="C1066" s="27" t="s">
        <v>1305</v>
      </c>
      <c r="D1066" s="63">
        <v>12500</v>
      </c>
    </row>
    <row r="1067" spans="1:4" x14ac:dyDescent="0.25">
      <c r="A1067" s="62">
        <v>45596</v>
      </c>
      <c r="B1067" s="27" t="s">
        <v>1304</v>
      </c>
      <c r="C1067" s="27" t="s">
        <v>1305</v>
      </c>
      <c r="D1067" s="63">
        <v>15000</v>
      </c>
    </row>
    <row r="1068" spans="1:4" x14ac:dyDescent="0.25">
      <c r="A1068" s="62">
        <v>45626</v>
      </c>
      <c r="B1068" s="27" t="s">
        <v>1304</v>
      </c>
      <c r="C1068" s="27" t="s">
        <v>1305</v>
      </c>
      <c r="D1068" s="63">
        <v>17500</v>
      </c>
    </row>
    <row r="1069" spans="1:4" x14ac:dyDescent="0.25">
      <c r="A1069" s="62">
        <v>45657</v>
      </c>
      <c r="B1069" s="27" t="s">
        <v>1304</v>
      </c>
      <c r="C1069" s="27" t="s">
        <v>1305</v>
      </c>
      <c r="D1069" s="63">
        <v>20000</v>
      </c>
    </row>
    <row r="1070" spans="1:4" x14ac:dyDescent="0.25">
      <c r="A1070" s="62">
        <v>45322</v>
      </c>
      <c r="B1070" s="27" t="s">
        <v>844</v>
      </c>
      <c r="C1070" s="27" t="s">
        <v>845</v>
      </c>
      <c r="D1070" s="63">
        <v>4586.21</v>
      </c>
    </row>
    <row r="1071" spans="1:4" x14ac:dyDescent="0.25">
      <c r="A1071" s="62">
        <v>45351</v>
      </c>
      <c r="B1071" s="27" t="s">
        <v>844</v>
      </c>
      <c r="C1071" s="27" t="s">
        <v>845</v>
      </c>
      <c r="D1071" s="63">
        <v>4586.21</v>
      </c>
    </row>
    <row r="1072" spans="1:4" x14ac:dyDescent="0.25">
      <c r="A1072" s="62">
        <v>45382</v>
      </c>
      <c r="B1072" s="27" t="s">
        <v>844</v>
      </c>
      <c r="C1072" s="27" t="s">
        <v>845</v>
      </c>
      <c r="D1072" s="63">
        <v>6802.8799999999992</v>
      </c>
    </row>
    <row r="1073" spans="1:4" x14ac:dyDescent="0.25">
      <c r="A1073" s="62">
        <v>45412</v>
      </c>
      <c r="B1073" s="27" t="s">
        <v>844</v>
      </c>
      <c r="C1073" s="27" t="s">
        <v>845</v>
      </c>
      <c r="D1073" s="63">
        <v>6802.8799999999992</v>
      </c>
    </row>
    <row r="1074" spans="1:4" x14ac:dyDescent="0.25">
      <c r="A1074" s="62">
        <v>45443</v>
      </c>
      <c r="B1074" s="27" t="s">
        <v>844</v>
      </c>
      <c r="C1074" s="27" t="s">
        <v>845</v>
      </c>
      <c r="D1074" s="63">
        <v>6802.8799999999992</v>
      </c>
    </row>
    <row r="1075" spans="1:4" x14ac:dyDescent="0.25">
      <c r="A1075" s="62">
        <v>45473</v>
      </c>
      <c r="B1075" s="27" t="s">
        <v>844</v>
      </c>
      <c r="C1075" s="27" t="s">
        <v>845</v>
      </c>
      <c r="D1075" s="63">
        <v>6802.8799999999992</v>
      </c>
    </row>
    <row r="1076" spans="1:4" x14ac:dyDescent="0.25">
      <c r="A1076" s="62">
        <v>45504</v>
      </c>
      <c r="B1076" s="27" t="s">
        <v>844</v>
      </c>
      <c r="C1076" s="27" t="s">
        <v>845</v>
      </c>
      <c r="D1076" s="63">
        <v>6802.8799999999992</v>
      </c>
    </row>
    <row r="1077" spans="1:4" x14ac:dyDescent="0.25">
      <c r="A1077" s="62">
        <v>45535</v>
      </c>
      <c r="B1077" s="27" t="s">
        <v>844</v>
      </c>
      <c r="C1077" s="27" t="s">
        <v>845</v>
      </c>
      <c r="D1077" s="63">
        <v>6802.8799999999992</v>
      </c>
    </row>
    <row r="1078" spans="1:4" x14ac:dyDescent="0.25">
      <c r="A1078" s="62">
        <v>45565</v>
      </c>
      <c r="B1078" s="27" t="s">
        <v>844</v>
      </c>
      <c r="C1078" s="27" t="s">
        <v>845</v>
      </c>
      <c r="D1078" s="63">
        <v>6802.8799999999992</v>
      </c>
    </row>
    <row r="1079" spans="1:4" x14ac:dyDescent="0.25">
      <c r="A1079" s="62">
        <v>45596</v>
      </c>
      <c r="B1079" s="27" t="s">
        <v>844</v>
      </c>
      <c r="C1079" s="27" t="s">
        <v>845</v>
      </c>
      <c r="D1079" s="63">
        <v>6802.8799999999992</v>
      </c>
    </row>
    <row r="1080" spans="1:4" x14ac:dyDescent="0.25">
      <c r="A1080" s="62">
        <v>45626</v>
      </c>
      <c r="B1080" s="27" t="s">
        <v>844</v>
      </c>
      <c r="C1080" s="27" t="s">
        <v>845</v>
      </c>
      <c r="D1080" s="63">
        <v>6802.8799999999992</v>
      </c>
    </row>
    <row r="1081" spans="1:4" x14ac:dyDescent="0.25">
      <c r="A1081" s="62">
        <v>45657</v>
      </c>
      <c r="B1081" s="27" t="s">
        <v>844</v>
      </c>
      <c r="C1081" s="27" t="s">
        <v>845</v>
      </c>
      <c r="D1081" s="63">
        <v>6802.8799999999992</v>
      </c>
    </row>
    <row r="1082" spans="1:4" x14ac:dyDescent="0.25">
      <c r="A1082" s="62">
        <v>45322</v>
      </c>
      <c r="B1082" s="27" t="s">
        <v>1306</v>
      </c>
      <c r="C1082" s="27" t="s">
        <v>1307</v>
      </c>
      <c r="D1082" s="63">
        <v>250</v>
      </c>
    </row>
    <row r="1083" spans="1:4" x14ac:dyDescent="0.25">
      <c r="A1083" s="62">
        <v>45351</v>
      </c>
      <c r="B1083" s="27" t="s">
        <v>1306</v>
      </c>
      <c r="C1083" s="27" t="s">
        <v>1307</v>
      </c>
      <c r="D1083" s="63">
        <v>500</v>
      </c>
    </row>
    <row r="1084" spans="1:4" x14ac:dyDescent="0.25">
      <c r="A1084" s="62">
        <v>45382</v>
      </c>
      <c r="B1084" s="27" t="s">
        <v>1306</v>
      </c>
      <c r="C1084" s="27" t="s">
        <v>1307</v>
      </c>
      <c r="D1084" s="63">
        <v>750</v>
      </c>
    </row>
    <row r="1085" spans="1:4" x14ac:dyDescent="0.25">
      <c r="A1085" s="62">
        <v>45412</v>
      </c>
      <c r="B1085" s="27" t="s">
        <v>1306</v>
      </c>
      <c r="C1085" s="27" t="s">
        <v>1307</v>
      </c>
      <c r="D1085" s="63">
        <v>750</v>
      </c>
    </row>
    <row r="1086" spans="1:4" x14ac:dyDescent="0.25">
      <c r="A1086" s="62">
        <v>45443</v>
      </c>
      <c r="B1086" s="27" t="s">
        <v>1306</v>
      </c>
      <c r="C1086" s="27" t="s">
        <v>1307</v>
      </c>
      <c r="D1086" s="63">
        <v>750</v>
      </c>
    </row>
    <row r="1087" spans="1:4" x14ac:dyDescent="0.25">
      <c r="A1087" s="62">
        <v>45473</v>
      </c>
      <c r="B1087" s="27" t="s">
        <v>1306</v>
      </c>
      <c r="C1087" s="27" t="s">
        <v>1307</v>
      </c>
      <c r="D1087" s="63">
        <v>750</v>
      </c>
    </row>
    <row r="1088" spans="1:4" x14ac:dyDescent="0.25">
      <c r="A1088" s="62">
        <v>45504</v>
      </c>
      <c r="B1088" s="27" t="s">
        <v>1306</v>
      </c>
      <c r="C1088" s="27" t="s">
        <v>1307</v>
      </c>
      <c r="D1088" s="63">
        <v>750</v>
      </c>
    </row>
    <row r="1089" spans="1:4" x14ac:dyDescent="0.25">
      <c r="A1089" s="62">
        <v>45535</v>
      </c>
      <c r="B1089" s="27" t="s">
        <v>1306</v>
      </c>
      <c r="C1089" s="27" t="s">
        <v>1307</v>
      </c>
      <c r="D1089" s="63">
        <v>750</v>
      </c>
    </row>
    <row r="1090" spans="1:4" x14ac:dyDescent="0.25">
      <c r="A1090" s="62">
        <v>45565</v>
      </c>
      <c r="B1090" s="27" t="s">
        <v>1306</v>
      </c>
      <c r="C1090" s="27" t="s">
        <v>1307</v>
      </c>
      <c r="D1090" s="63">
        <v>750</v>
      </c>
    </row>
    <row r="1091" spans="1:4" x14ac:dyDescent="0.25">
      <c r="A1091" s="62">
        <v>45596</v>
      </c>
      <c r="B1091" s="27" t="s">
        <v>1306</v>
      </c>
      <c r="C1091" s="27" t="s">
        <v>1307</v>
      </c>
      <c r="D1091" s="63">
        <v>750</v>
      </c>
    </row>
    <row r="1092" spans="1:4" x14ac:dyDescent="0.25">
      <c r="A1092" s="62">
        <v>45626</v>
      </c>
      <c r="B1092" s="27" t="s">
        <v>1306</v>
      </c>
      <c r="C1092" s="27" t="s">
        <v>1307</v>
      </c>
      <c r="D1092" s="63">
        <v>750</v>
      </c>
    </row>
    <row r="1093" spans="1:4" x14ac:dyDescent="0.25">
      <c r="A1093" s="62">
        <v>45657</v>
      </c>
      <c r="B1093" s="27" t="s">
        <v>1306</v>
      </c>
      <c r="C1093" s="27" t="s">
        <v>1307</v>
      </c>
      <c r="D1093" s="63">
        <v>750</v>
      </c>
    </row>
    <row r="1094" spans="1:4" x14ac:dyDescent="0.25">
      <c r="A1094" s="62">
        <v>45322</v>
      </c>
      <c r="B1094" s="27" t="s">
        <v>857</v>
      </c>
      <c r="C1094" s="27" t="s">
        <v>858</v>
      </c>
      <c r="D1094" s="63">
        <v>3804.62</v>
      </c>
    </row>
    <row r="1095" spans="1:4" x14ac:dyDescent="0.25">
      <c r="A1095" s="62">
        <v>45351</v>
      </c>
      <c r="B1095" s="27" t="s">
        <v>857</v>
      </c>
      <c r="C1095" s="27" t="s">
        <v>858</v>
      </c>
      <c r="D1095" s="63">
        <v>7609.24</v>
      </c>
    </row>
    <row r="1096" spans="1:4" x14ac:dyDescent="0.25">
      <c r="A1096" s="62">
        <v>45382</v>
      </c>
      <c r="B1096" s="27" t="s">
        <v>857</v>
      </c>
      <c r="C1096" s="27" t="s">
        <v>858</v>
      </c>
      <c r="D1096" s="63">
        <v>11413.86</v>
      </c>
    </row>
    <row r="1097" spans="1:4" x14ac:dyDescent="0.25">
      <c r="A1097" s="62">
        <v>45412</v>
      </c>
      <c r="B1097" s="27" t="s">
        <v>857</v>
      </c>
      <c r="C1097" s="27" t="s">
        <v>858</v>
      </c>
      <c r="D1097" s="63">
        <v>11413.86</v>
      </c>
    </row>
    <row r="1098" spans="1:4" x14ac:dyDescent="0.25">
      <c r="A1098" s="62">
        <v>45443</v>
      </c>
      <c r="B1098" s="27" t="s">
        <v>857</v>
      </c>
      <c r="C1098" s="27" t="s">
        <v>858</v>
      </c>
      <c r="D1098" s="63">
        <v>11413.86</v>
      </c>
    </row>
    <row r="1099" spans="1:4" x14ac:dyDescent="0.25">
      <c r="A1099" s="62">
        <v>45473</v>
      </c>
      <c r="B1099" s="27" t="s">
        <v>857</v>
      </c>
      <c r="C1099" s="27" t="s">
        <v>858</v>
      </c>
      <c r="D1099" s="63">
        <v>11413.86</v>
      </c>
    </row>
    <row r="1100" spans="1:4" x14ac:dyDescent="0.25">
      <c r="A1100" s="62">
        <v>45504</v>
      </c>
      <c r="B1100" s="27" t="s">
        <v>857</v>
      </c>
      <c r="C1100" s="27" t="s">
        <v>858</v>
      </c>
      <c r="D1100" s="63">
        <v>11413.86</v>
      </c>
    </row>
    <row r="1101" spans="1:4" x14ac:dyDescent="0.25">
      <c r="A1101" s="62">
        <v>45535</v>
      </c>
      <c r="B1101" s="27" t="s">
        <v>857</v>
      </c>
      <c r="C1101" s="27" t="s">
        <v>858</v>
      </c>
      <c r="D1101" s="63">
        <v>11413.86</v>
      </c>
    </row>
    <row r="1102" spans="1:4" x14ac:dyDescent="0.25">
      <c r="A1102" s="62">
        <v>45565</v>
      </c>
      <c r="B1102" s="27" t="s">
        <v>857</v>
      </c>
      <c r="C1102" s="27" t="s">
        <v>858</v>
      </c>
      <c r="D1102" s="63">
        <v>11413.86</v>
      </c>
    </row>
    <row r="1103" spans="1:4" x14ac:dyDescent="0.25">
      <c r="A1103" s="62">
        <v>45596</v>
      </c>
      <c r="B1103" s="27" t="s">
        <v>857</v>
      </c>
      <c r="C1103" s="27" t="s">
        <v>858</v>
      </c>
      <c r="D1103" s="63">
        <v>11413.86</v>
      </c>
    </row>
    <row r="1104" spans="1:4" x14ac:dyDescent="0.25">
      <c r="A1104" s="62">
        <v>45626</v>
      </c>
      <c r="B1104" s="27" t="s">
        <v>857</v>
      </c>
      <c r="C1104" s="27" t="s">
        <v>858</v>
      </c>
      <c r="D1104" s="63">
        <v>11413.86</v>
      </c>
    </row>
    <row r="1105" spans="1:4" x14ac:dyDescent="0.25">
      <c r="A1105" s="62">
        <v>45657</v>
      </c>
      <c r="B1105" s="27" t="s">
        <v>857</v>
      </c>
      <c r="C1105" s="27" t="s">
        <v>858</v>
      </c>
      <c r="D1105" s="63">
        <v>11413.86</v>
      </c>
    </row>
    <row r="1106" spans="1:4" x14ac:dyDescent="0.25">
      <c r="A1106" s="62">
        <v>45322</v>
      </c>
      <c r="B1106" s="27" t="s">
        <v>832</v>
      </c>
      <c r="C1106" s="27" t="s">
        <v>833</v>
      </c>
      <c r="D1106" s="63">
        <v>1000</v>
      </c>
    </row>
    <row r="1107" spans="1:4" x14ac:dyDescent="0.25">
      <c r="A1107" s="62">
        <v>45351</v>
      </c>
      <c r="B1107" s="27" t="s">
        <v>832</v>
      </c>
      <c r="C1107" s="27" t="s">
        <v>833</v>
      </c>
      <c r="D1107" s="63">
        <v>2000</v>
      </c>
    </row>
    <row r="1108" spans="1:4" x14ac:dyDescent="0.25">
      <c r="A1108" s="62">
        <v>45382</v>
      </c>
      <c r="B1108" s="27" t="s">
        <v>832</v>
      </c>
      <c r="C1108" s="27" t="s">
        <v>833</v>
      </c>
      <c r="D1108" s="63">
        <v>3000</v>
      </c>
    </row>
    <row r="1109" spans="1:4" x14ac:dyDescent="0.25">
      <c r="A1109" s="62">
        <v>45412</v>
      </c>
      <c r="B1109" s="27" t="s">
        <v>832</v>
      </c>
      <c r="C1109" s="27" t="s">
        <v>833</v>
      </c>
      <c r="D1109" s="63">
        <v>4000</v>
      </c>
    </row>
    <row r="1110" spans="1:4" x14ac:dyDescent="0.25">
      <c r="A1110" s="62">
        <v>45443</v>
      </c>
      <c r="B1110" s="27" t="s">
        <v>832</v>
      </c>
      <c r="C1110" s="27" t="s">
        <v>833</v>
      </c>
      <c r="D1110" s="63">
        <v>5000</v>
      </c>
    </row>
    <row r="1111" spans="1:4" x14ac:dyDescent="0.25">
      <c r="A1111" s="62">
        <v>45473</v>
      </c>
      <c r="B1111" s="27" t="s">
        <v>832</v>
      </c>
      <c r="C1111" s="27" t="s">
        <v>833</v>
      </c>
      <c r="D1111" s="63">
        <v>6000</v>
      </c>
    </row>
    <row r="1112" spans="1:4" x14ac:dyDescent="0.25">
      <c r="A1112" s="62">
        <v>45504</v>
      </c>
      <c r="B1112" s="27" t="s">
        <v>832</v>
      </c>
      <c r="C1112" s="27" t="s">
        <v>833</v>
      </c>
      <c r="D1112" s="63">
        <v>7000</v>
      </c>
    </row>
    <row r="1113" spans="1:4" x14ac:dyDescent="0.25">
      <c r="A1113" s="62">
        <v>45535</v>
      </c>
      <c r="B1113" s="27" t="s">
        <v>832</v>
      </c>
      <c r="C1113" s="27" t="s">
        <v>833</v>
      </c>
      <c r="D1113" s="63">
        <v>8000</v>
      </c>
    </row>
    <row r="1114" spans="1:4" x14ac:dyDescent="0.25">
      <c r="A1114" s="62">
        <v>45565</v>
      </c>
      <c r="B1114" s="27" t="s">
        <v>832</v>
      </c>
      <c r="C1114" s="27" t="s">
        <v>833</v>
      </c>
      <c r="D1114" s="63">
        <v>9000</v>
      </c>
    </row>
    <row r="1115" spans="1:4" x14ac:dyDescent="0.25">
      <c r="A1115" s="62">
        <v>45596</v>
      </c>
      <c r="B1115" s="27" t="s">
        <v>832</v>
      </c>
      <c r="C1115" s="27" t="s">
        <v>833</v>
      </c>
      <c r="D1115" s="63">
        <v>10000</v>
      </c>
    </row>
    <row r="1116" spans="1:4" x14ac:dyDescent="0.25">
      <c r="A1116" s="62">
        <v>45626</v>
      </c>
      <c r="B1116" s="27" t="s">
        <v>832</v>
      </c>
      <c r="C1116" s="27" t="s">
        <v>833</v>
      </c>
      <c r="D1116" s="63">
        <v>11000</v>
      </c>
    </row>
    <row r="1117" spans="1:4" x14ac:dyDescent="0.25">
      <c r="A1117" s="62">
        <v>45657</v>
      </c>
      <c r="B1117" s="27" t="s">
        <v>832</v>
      </c>
      <c r="C1117" s="27" t="s">
        <v>833</v>
      </c>
      <c r="D1117" s="63">
        <v>12000</v>
      </c>
    </row>
    <row r="1118" spans="1:4" x14ac:dyDescent="0.25">
      <c r="A1118" s="62">
        <v>45322</v>
      </c>
      <c r="B1118" s="27" t="s">
        <v>836</v>
      </c>
      <c r="C1118" s="27" t="s">
        <v>837</v>
      </c>
      <c r="D1118" s="63">
        <v>100</v>
      </c>
    </row>
    <row r="1119" spans="1:4" x14ac:dyDescent="0.25">
      <c r="A1119" s="62">
        <v>45351</v>
      </c>
      <c r="B1119" s="27" t="s">
        <v>836</v>
      </c>
      <c r="C1119" s="27" t="s">
        <v>837</v>
      </c>
      <c r="D1119" s="63">
        <v>200</v>
      </c>
    </row>
    <row r="1120" spans="1:4" x14ac:dyDescent="0.25">
      <c r="A1120" s="62">
        <v>45382</v>
      </c>
      <c r="B1120" s="27" t="s">
        <v>836</v>
      </c>
      <c r="C1120" s="27" t="s">
        <v>837</v>
      </c>
      <c r="D1120" s="63">
        <v>300</v>
      </c>
    </row>
    <row r="1121" spans="1:4" x14ac:dyDescent="0.25">
      <c r="A1121" s="62">
        <v>45412</v>
      </c>
      <c r="B1121" s="27" t="s">
        <v>836</v>
      </c>
      <c r="C1121" s="27" t="s">
        <v>837</v>
      </c>
      <c r="D1121" s="63">
        <v>400</v>
      </c>
    </row>
    <row r="1122" spans="1:4" x14ac:dyDescent="0.25">
      <c r="A1122" s="62">
        <v>45443</v>
      </c>
      <c r="B1122" s="27" t="s">
        <v>836</v>
      </c>
      <c r="C1122" s="27" t="s">
        <v>837</v>
      </c>
      <c r="D1122" s="63">
        <v>500</v>
      </c>
    </row>
    <row r="1123" spans="1:4" x14ac:dyDescent="0.25">
      <c r="A1123" s="62">
        <v>45473</v>
      </c>
      <c r="B1123" s="27" t="s">
        <v>836</v>
      </c>
      <c r="C1123" s="27" t="s">
        <v>837</v>
      </c>
      <c r="D1123" s="63">
        <v>600</v>
      </c>
    </row>
    <row r="1124" spans="1:4" x14ac:dyDescent="0.25">
      <c r="A1124" s="62">
        <v>45504</v>
      </c>
      <c r="B1124" s="27" t="s">
        <v>836</v>
      </c>
      <c r="C1124" s="27" t="s">
        <v>837</v>
      </c>
      <c r="D1124" s="63">
        <v>700</v>
      </c>
    </row>
    <row r="1125" spans="1:4" x14ac:dyDescent="0.25">
      <c r="A1125" s="62">
        <v>45535</v>
      </c>
      <c r="B1125" s="27" t="s">
        <v>836</v>
      </c>
      <c r="C1125" s="27" t="s">
        <v>837</v>
      </c>
      <c r="D1125" s="63">
        <v>800</v>
      </c>
    </row>
    <row r="1126" spans="1:4" x14ac:dyDescent="0.25">
      <c r="A1126" s="62">
        <v>45565</v>
      </c>
      <c r="B1126" s="27" t="s">
        <v>836</v>
      </c>
      <c r="C1126" s="27" t="s">
        <v>837</v>
      </c>
      <c r="D1126" s="63">
        <v>900</v>
      </c>
    </row>
    <row r="1127" spans="1:4" x14ac:dyDescent="0.25">
      <c r="A1127" s="62">
        <v>45596</v>
      </c>
      <c r="B1127" s="27" t="s">
        <v>836</v>
      </c>
      <c r="C1127" s="27" t="s">
        <v>837</v>
      </c>
      <c r="D1127" s="63">
        <v>1000</v>
      </c>
    </row>
    <row r="1128" spans="1:4" x14ac:dyDescent="0.25">
      <c r="A1128" s="62">
        <v>45626</v>
      </c>
      <c r="B1128" s="27" t="s">
        <v>836</v>
      </c>
      <c r="C1128" s="27" t="s">
        <v>837</v>
      </c>
      <c r="D1128" s="63">
        <v>1100</v>
      </c>
    </row>
    <row r="1129" spans="1:4" x14ac:dyDescent="0.25">
      <c r="A1129" s="62">
        <v>45657</v>
      </c>
      <c r="B1129" s="27" t="s">
        <v>836</v>
      </c>
      <c r="C1129" s="27" t="s">
        <v>837</v>
      </c>
      <c r="D1129" s="63">
        <v>1200</v>
      </c>
    </row>
    <row r="1130" spans="1:4" x14ac:dyDescent="0.25">
      <c r="A1130" s="62">
        <v>45322</v>
      </c>
      <c r="B1130" s="27" t="s">
        <v>834</v>
      </c>
      <c r="C1130" s="27" t="s">
        <v>835</v>
      </c>
      <c r="D1130" s="63">
        <v>3400</v>
      </c>
    </row>
    <row r="1131" spans="1:4" x14ac:dyDescent="0.25">
      <c r="A1131" s="62">
        <v>45351</v>
      </c>
      <c r="B1131" s="27" t="s">
        <v>834</v>
      </c>
      <c r="C1131" s="27" t="s">
        <v>835</v>
      </c>
      <c r="D1131" s="63">
        <v>6800</v>
      </c>
    </row>
    <row r="1132" spans="1:4" x14ac:dyDescent="0.25">
      <c r="A1132" s="62">
        <v>45382</v>
      </c>
      <c r="B1132" s="27" t="s">
        <v>834</v>
      </c>
      <c r="C1132" s="27" t="s">
        <v>835</v>
      </c>
      <c r="D1132" s="63">
        <v>10200</v>
      </c>
    </row>
    <row r="1133" spans="1:4" x14ac:dyDescent="0.25">
      <c r="A1133" s="62">
        <v>45412</v>
      </c>
      <c r="B1133" s="27" t="s">
        <v>834</v>
      </c>
      <c r="C1133" s="27" t="s">
        <v>835</v>
      </c>
      <c r="D1133" s="63">
        <v>10200</v>
      </c>
    </row>
    <row r="1134" spans="1:4" x14ac:dyDescent="0.25">
      <c r="A1134" s="62">
        <v>45443</v>
      </c>
      <c r="B1134" s="27" t="s">
        <v>834</v>
      </c>
      <c r="C1134" s="27" t="s">
        <v>835</v>
      </c>
      <c r="D1134" s="63">
        <v>10200</v>
      </c>
    </row>
    <row r="1135" spans="1:4" x14ac:dyDescent="0.25">
      <c r="A1135" s="62">
        <v>45473</v>
      </c>
      <c r="B1135" s="27" t="s">
        <v>834</v>
      </c>
      <c r="C1135" s="27" t="s">
        <v>835</v>
      </c>
      <c r="D1135" s="63">
        <v>10200</v>
      </c>
    </row>
    <row r="1136" spans="1:4" x14ac:dyDescent="0.25">
      <c r="A1136" s="62">
        <v>45504</v>
      </c>
      <c r="B1136" s="27" t="s">
        <v>834</v>
      </c>
      <c r="C1136" s="27" t="s">
        <v>835</v>
      </c>
      <c r="D1136" s="63">
        <v>10200</v>
      </c>
    </row>
    <row r="1137" spans="1:4" x14ac:dyDescent="0.25">
      <c r="A1137" s="62">
        <v>45535</v>
      </c>
      <c r="B1137" s="27" t="s">
        <v>834</v>
      </c>
      <c r="C1137" s="27" t="s">
        <v>835</v>
      </c>
      <c r="D1137" s="63">
        <v>10200</v>
      </c>
    </row>
    <row r="1138" spans="1:4" x14ac:dyDescent="0.25">
      <c r="A1138" s="62">
        <v>45565</v>
      </c>
      <c r="B1138" s="27" t="s">
        <v>834</v>
      </c>
      <c r="C1138" s="27" t="s">
        <v>835</v>
      </c>
      <c r="D1138" s="63">
        <v>10200</v>
      </c>
    </row>
    <row r="1139" spans="1:4" x14ac:dyDescent="0.25">
      <c r="A1139" s="62">
        <v>45596</v>
      </c>
      <c r="B1139" s="27" t="s">
        <v>834</v>
      </c>
      <c r="C1139" s="27" t="s">
        <v>835</v>
      </c>
      <c r="D1139" s="63">
        <v>10200</v>
      </c>
    </row>
    <row r="1140" spans="1:4" x14ac:dyDescent="0.25">
      <c r="A1140" s="62">
        <v>45626</v>
      </c>
      <c r="B1140" s="27" t="s">
        <v>834</v>
      </c>
      <c r="C1140" s="27" t="s">
        <v>835</v>
      </c>
      <c r="D1140" s="63">
        <v>10200</v>
      </c>
    </row>
    <row r="1141" spans="1:4" x14ac:dyDescent="0.25">
      <c r="A1141" s="62">
        <v>45657</v>
      </c>
      <c r="B1141" s="27" t="s">
        <v>834</v>
      </c>
      <c r="C1141" s="27" t="s">
        <v>835</v>
      </c>
      <c r="D1141" s="63">
        <v>10200</v>
      </c>
    </row>
    <row r="1142" spans="1:4" x14ac:dyDescent="0.25">
      <c r="A1142" s="62">
        <v>45322</v>
      </c>
      <c r="B1142" s="27" t="s">
        <v>830</v>
      </c>
      <c r="C1142" s="27" t="s">
        <v>831</v>
      </c>
      <c r="D1142" s="63">
        <v>0</v>
      </c>
    </row>
    <row r="1143" spans="1:4" x14ac:dyDescent="0.25">
      <c r="A1143" s="62">
        <v>45351</v>
      </c>
      <c r="B1143" s="27" t="s">
        <v>830</v>
      </c>
      <c r="C1143" s="27" t="s">
        <v>831</v>
      </c>
      <c r="D1143" s="63">
        <v>750</v>
      </c>
    </row>
    <row r="1144" spans="1:4" x14ac:dyDescent="0.25">
      <c r="A1144" s="62">
        <v>45382</v>
      </c>
      <c r="B1144" s="27" t="s">
        <v>830</v>
      </c>
      <c r="C1144" s="27" t="s">
        <v>831</v>
      </c>
      <c r="D1144" s="63">
        <v>2250</v>
      </c>
    </row>
    <row r="1145" spans="1:4" x14ac:dyDescent="0.25">
      <c r="A1145" s="62">
        <v>45412</v>
      </c>
      <c r="B1145" s="27" t="s">
        <v>830</v>
      </c>
      <c r="C1145" s="27" t="s">
        <v>831</v>
      </c>
      <c r="D1145" s="63">
        <v>3750</v>
      </c>
    </row>
    <row r="1146" spans="1:4" x14ac:dyDescent="0.25">
      <c r="A1146" s="62">
        <v>45443</v>
      </c>
      <c r="B1146" s="27" t="s">
        <v>830</v>
      </c>
      <c r="C1146" s="27" t="s">
        <v>831</v>
      </c>
      <c r="D1146" s="63">
        <v>5250</v>
      </c>
    </row>
    <row r="1147" spans="1:4" x14ac:dyDescent="0.25">
      <c r="A1147" s="62">
        <v>45473</v>
      </c>
      <c r="B1147" s="27" t="s">
        <v>830</v>
      </c>
      <c r="C1147" s="27" t="s">
        <v>831</v>
      </c>
      <c r="D1147" s="63">
        <v>6750</v>
      </c>
    </row>
    <row r="1148" spans="1:4" x14ac:dyDescent="0.25">
      <c r="A1148" s="62">
        <v>45504</v>
      </c>
      <c r="B1148" s="27" t="s">
        <v>830</v>
      </c>
      <c r="C1148" s="27" t="s">
        <v>831</v>
      </c>
      <c r="D1148" s="63">
        <v>8250</v>
      </c>
    </row>
    <row r="1149" spans="1:4" x14ac:dyDescent="0.25">
      <c r="A1149" s="62">
        <v>45535</v>
      </c>
      <c r="B1149" s="27" t="s">
        <v>830</v>
      </c>
      <c r="C1149" s="27" t="s">
        <v>831</v>
      </c>
      <c r="D1149" s="63">
        <v>9750</v>
      </c>
    </row>
    <row r="1150" spans="1:4" x14ac:dyDescent="0.25">
      <c r="A1150" s="62">
        <v>45565</v>
      </c>
      <c r="B1150" s="27" t="s">
        <v>830</v>
      </c>
      <c r="C1150" s="27" t="s">
        <v>831</v>
      </c>
      <c r="D1150" s="63">
        <v>11250</v>
      </c>
    </row>
    <row r="1151" spans="1:4" x14ac:dyDescent="0.25">
      <c r="A1151" s="62">
        <v>45596</v>
      </c>
      <c r="B1151" s="27" t="s">
        <v>830</v>
      </c>
      <c r="C1151" s="27" t="s">
        <v>831</v>
      </c>
      <c r="D1151" s="63">
        <v>12750</v>
      </c>
    </row>
    <row r="1152" spans="1:4" x14ac:dyDescent="0.25">
      <c r="A1152" s="62">
        <v>45626</v>
      </c>
      <c r="B1152" s="27" t="s">
        <v>830</v>
      </c>
      <c r="C1152" s="27" t="s">
        <v>831</v>
      </c>
      <c r="D1152" s="63">
        <v>14250</v>
      </c>
    </row>
    <row r="1153" spans="1:4" x14ac:dyDescent="0.25">
      <c r="A1153" s="62">
        <v>45657</v>
      </c>
      <c r="B1153" s="27" t="s">
        <v>830</v>
      </c>
      <c r="C1153" s="27" t="s">
        <v>831</v>
      </c>
      <c r="D1153" s="63">
        <v>15750</v>
      </c>
    </row>
    <row r="1154" spans="1:4" x14ac:dyDescent="0.25">
      <c r="A1154" s="62">
        <v>45322</v>
      </c>
      <c r="B1154" s="27" t="s">
        <v>717</v>
      </c>
      <c r="C1154" s="27" t="s">
        <v>718</v>
      </c>
      <c r="D1154" s="63">
        <v>353.58</v>
      </c>
    </row>
    <row r="1155" spans="1:4" x14ac:dyDescent="0.25">
      <c r="A1155" s="62">
        <v>45351</v>
      </c>
      <c r="B1155" s="27" t="s">
        <v>717</v>
      </c>
      <c r="C1155" s="27" t="s">
        <v>718</v>
      </c>
      <c r="D1155" s="63">
        <v>707.16</v>
      </c>
    </row>
    <row r="1156" spans="1:4" x14ac:dyDescent="0.25">
      <c r="A1156" s="62">
        <v>45382</v>
      </c>
      <c r="B1156" s="27" t="s">
        <v>717</v>
      </c>
      <c r="C1156" s="27" t="s">
        <v>718</v>
      </c>
      <c r="D1156" s="63">
        <v>1060.74</v>
      </c>
    </row>
    <row r="1157" spans="1:4" x14ac:dyDescent="0.25">
      <c r="A1157" s="62">
        <v>45412</v>
      </c>
      <c r="B1157" s="27" t="s">
        <v>717</v>
      </c>
      <c r="C1157" s="27" t="s">
        <v>718</v>
      </c>
      <c r="D1157" s="63">
        <v>1414.32</v>
      </c>
    </row>
    <row r="1158" spans="1:4" x14ac:dyDescent="0.25">
      <c r="A1158" s="62">
        <v>45443</v>
      </c>
      <c r="B1158" s="27" t="s">
        <v>717</v>
      </c>
      <c r="C1158" s="27" t="s">
        <v>718</v>
      </c>
      <c r="D1158" s="63">
        <v>1767.8999999999999</v>
      </c>
    </row>
    <row r="1159" spans="1:4" x14ac:dyDescent="0.25">
      <c r="A1159" s="62">
        <v>45473</v>
      </c>
      <c r="B1159" s="27" t="s">
        <v>717</v>
      </c>
      <c r="C1159" s="27" t="s">
        <v>718</v>
      </c>
      <c r="D1159" s="63">
        <v>2121.48</v>
      </c>
    </row>
    <row r="1160" spans="1:4" x14ac:dyDescent="0.25">
      <c r="A1160" s="62">
        <v>45504</v>
      </c>
      <c r="B1160" s="27" t="s">
        <v>717</v>
      </c>
      <c r="C1160" s="27" t="s">
        <v>718</v>
      </c>
      <c r="D1160" s="63">
        <v>2475.0633333333335</v>
      </c>
    </row>
    <row r="1161" spans="1:4" x14ac:dyDescent="0.25">
      <c r="A1161" s="62">
        <v>45535</v>
      </c>
      <c r="B1161" s="27" t="s">
        <v>717</v>
      </c>
      <c r="C1161" s="27" t="s">
        <v>718</v>
      </c>
      <c r="D1161" s="63">
        <v>2828.646666666667</v>
      </c>
    </row>
    <row r="1162" spans="1:4" x14ac:dyDescent="0.25">
      <c r="A1162" s="62">
        <v>45565</v>
      </c>
      <c r="B1162" s="27" t="s">
        <v>717</v>
      </c>
      <c r="C1162" s="27" t="s">
        <v>718</v>
      </c>
      <c r="D1162" s="63">
        <v>3182.2300000000005</v>
      </c>
    </row>
    <row r="1163" spans="1:4" x14ac:dyDescent="0.25">
      <c r="A1163" s="62">
        <v>45596</v>
      </c>
      <c r="B1163" s="27" t="s">
        <v>717</v>
      </c>
      <c r="C1163" s="27" t="s">
        <v>718</v>
      </c>
      <c r="D1163" s="63">
        <v>3535.813333333334</v>
      </c>
    </row>
    <row r="1164" spans="1:4" x14ac:dyDescent="0.25">
      <c r="A1164" s="62">
        <v>45626</v>
      </c>
      <c r="B1164" s="27" t="s">
        <v>717</v>
      </c>
      <c r="C1164" s="27" t="s">
        <v>718</v>
      </c>
      <c r="D1164" s="63">
        <v>3889.3966666666674</v>
      </c>
    </row>
    <row r="1165" spans="1:4" x14ac:dyDescent="0.25">
      <c r="A1165" s="62">
        <v>45657</v>
      </c>
      <c r="B1165" s="27" t="s">
        <v>717</v>
      </c>
      <c r="C1165" s="27" t="s">
        <v>718</v>
      </c>
      <c r="D1165" s="63">
        <v>4242.9800000000005</v>
      </c>
    </row>
    <row r="1166" spans="1:4" x14ac:dyDescent="0.25">
      <c r="A1166" s="62">
        <v>45322</v>
      </c>
      <c r="B1166" s="27" t="s">
        <v>1005</v>
      </c>
      <c r="C1166" s="27" t="s">
        <v>1006</v>
      </c>
      <c r="D1166" s="63">
        <v>1.24</v>
      </c>
    </row>
    <row r="1167" spans="1:4" x14ac:dyDescent="0.25">
      <c r="A1167" s="62">
        <v>45351</v>
      </c>
      <c r="B1167" s="27" t="s">
        <v>1005</v>
      </c>
      <c r="C1167" s="27" t="s">
        <v>1006</v>
      </c>
      <c r="D1167" s="63">
        <v>1.24</v>
      </c>
    </row>
    <row r="1168" spans="1:4" x14ac:dyDescent="0.25">
      <c r="A1168" s="62">
        <v>45382</v>
      </c>
      <c r="B1168" s="27" t="s">
        <v>1005</v>
      </c>
      <c r="C1168" s="27" t="s">
        <v>1006</v>
      </c>
      <c r="D1168" s="63">
        <v>1.24</v>
      </c>
    </row>
    <row r="1169" spans="1:4" x14ac:dyDescent="0.25">
      <c r="A1169" s="62">
        <v>45412</v>
      </c>
      <c r="B1169" s="27" t="s">
        <v>1005</v>
      </c>
      <c r="C1169" s="27" t="s">
        <v>1006</v>
      </c>
      <c r="D1169" s="63">
        <v>1.24</v>
      </c>
    </row>
    <row r="1170" spans="1:4" x14ac:dyDescent="0.25">
      <c r="A1170" s="62">
        <v>45443</v>
      </c>
      <c r="B1170" s="27" t="s">
        <v>1005</v>
      </c>
      <c r="C1170" s="27" t="s">
        <v>1006</v>
      </c>
      <c r="D1170" s="63">
        <v>1.4400000000000002</v>
      </c>
    </row>
    <row r="1171" spans="1:4" x14ac:dyDescent="0.25">
      <c r="A1171" s="62">
        <v>45473</v>
      </c>
      <c r="B1171" s="27" t="s">
        <v>1005</v>
      </c>
      <c r="C1171" s="27" t="s">
        <v>1006</v>
      </c>
      <c r="D1171" s="63">
        <v>1.4400000000000002</v>
      </c>
    </row>
    <row r="1172" spans="1:4" x14ac:dyDescent="0.25">
      <c r="A1172" s="62">
        <v>45504</v>
      </c>
      <c r="B1172" s="27" t="s">
        <v>1005</v>
      </c>
      <c r="C1172" s="27" t="s">
        <v>1006</v>
      </c>
      <c r="D1172" s="63">
        <v>1.4400000000000002</v>
      </c>
    </row>
    <row r="1173" spans="1:4" x14ac:dyDescent="0.25">
      <c r="A1173" s="62">
        <v>45535</v>
      </c>
      <c r="B1173" s="27" t="s">
        <v>1005</v>
      </c>
      <c r="C1173" s="27" t="s">
        <v>1006</v>
      </c>
      <c r="D1173" s="63">
        <v>1.4400000000000002</v>
      </c>
    </row>
    <row r="1174" spans="1:4" x14ac:dyDescent="0.25">
      <c r="A1174" s="62">
        <v>45565</v>
      </c>
      <c r="B1174" s="27" t="s">
        <v>1005</v>
      </c>
      <c r="C1174" s="27" t="s">
        <v>1006</v>
      </c>
      <c r="D1174" s="63">
        <v>1.4400000000000002</v>
      </c>
    </row>
    <row r="1175" spans="1:4" x14ac:dyDescent="0.25">
      <c r="A1175" s="62">
        <v>45596</v>
      </c>
      <c r="B1175" s="27" t="s">
        <v>1005</v>
      </c>
      <c r="C1175" s="27" t="s">
        <v>1006</v>
      </c>
      <c r="D1175" s="63">
        <v>1.4400000000000002</v>
      </c>
    </row>
    <row r="1176" spans="1:4" x14ac:dyDescent="0.25">
      <c r="A1176" s="62">
        <v>45626</v>
      </c>
      <c r="B1176" s="27" t="s">
        <v>1005</v>
      </c>
      <c r="C1176" s="27" t="s">
        <v>1006</v>
      </c>
      <c r="D1176" s="63">
        <v>1.4400000000000002</v>
      </c>
    </row>
    <row r="1177" spans="1:4" x14ac:dyDescent="0.25">
      <c r="A1177" s="62">
        <v>45657</v>
      </c>
      <c r="B1177" s="27" t="s">
        <v>1005</v>
      </c>
      <c r="C1177" s="27" t="s">
        <v>1006</v>
      </c>
      <c r="D1177" s="63">
        <v>1.4400000000000002</v>
      </c>
    </row>
    <row r="1178" spans="1:4" x14ac:dyDescent="0.25">
      <c r="A1178" s="62">
        <v>45322</v>
      </c>
      <c r="B1178" s="27" t="s">
        <v>712</v>
      </c>
      <c r="C1178" s="27" t="s">
        <v>713</v>
      </c>
      <c r="D1178" s="63">
        <v>79.330000000000041</v>
      </c>
    </row>
    <row r="1179" spans="1:4" x14ac:dyDescent="0.25">
      <c r="A1179" s="62">
        <v>45351</v>
      </c>
      <c r="B1179" s="27" t="s">
        <v>712</v>
      </c>
      <c r="C1179" s="27" t="s">
        <v>713</v>
      </c>
      <c r="D1179" s="63">
        <v>158.66000000000003</v>
      </c>
    </row>
    <row r="1180" spans="1:4" x14ac:dyDescent="0.25">
      <c r="A1180" s="62">
        <v>45382</v>
      </c>
      <c r="B1180" s="27" t="s">
        <v>712</v>
      </c>
      <c r="C1180" s="27" t="s">
        <v>713</v>
      </c>
      <c r="D1180" s="63">
        <v>237.99</v>
      </c>
    </row>
    <row r="1181" spans="1:4" x14ac:dyDescent="0.25">
      <c r="A1181" s="62">
        <v>45412</v>
      </c>
      <c r="B1181" s="27" t="s">
        <v>712</v>
      </c>
      <c r="C1181" s="27" t="s">
        <v>713</v>
      </c>
      <c r="D1181" s="63">
        <v>317.32</v>
      </c>
    </row>
    <row r="1182" spans="1:4" x14ac:dyDescent="0.25">
      <c r="A1182" s="62">
        <v>45443</v>
      </c>
      <c r="B1182" s="27" t="s">
        <v>712</v>
      </c>
      <c r="C1182" s="27" t="s">
        <v>713</v>
      </c>
      <c r="D1182" s="63">
        <v>396.65</v>
      </c>
    </row>
    <row r="1183" spans="1:4" x14ac:dyDescent="0.25">
      <c r="A1183" s="62">
        <v>45473</v>
      </c>
      <c r="B1183" s="27" t="s">
        <v>712</v>
      </c>
      <c r="C1183" s="27" t="s">
        <v>713</v>
      </c>
      <c r="D1183" s="63">
        <v>475.97999999999996</v>
      </c>
    </row>
    <row r="1184" spans="1:4" x14ac:dyDescent="0.25">
      <c r="A1184" s="62">
        <v>45504</v>
      </c>
      <c r="B1184" s="27" t="s">
        <v>712</v>
      </c>
      <c r="C1184" s="27" t="s">
        <v>713</v>
      </c>
      <c r="D1184" s="63">
        <v>555.31333333333328</v>
      </c>
    </row>
    <row r="1185" spans="1:4" x14ac:dyDescent="0.25">
      <c r="A1185" s="62">
        <v>45535</v>
      </c>
      <c r="B1185" s="27" t="s">
        <v>712</v>
      </c>
      <c r="C1185" s="27" t="s">
        <v>713</v>
      </c>
      <c r="D1185" s="63">
        <v>634.64666666666665</v>
      </c>
    </row>
    <row r="1186" spans="1:4" x14ac:dyDescent="0.25">
      <c r="A1186" s="62">
        <v>45565</v>
      </c>
      <c r="B1186" s="27" t="s">
        <v>712</v>
      </c>
      <c r="C1186" s="27" t="s">
        <v>713</v>
      </c>
      <c r="D1186" s="63">
        <v>713.98</v>
      </c>
    </row>
    <row r="1187" spans="1:4" x14ac:dyDescent="0.25">
      <c r="A1187" s="62">
        <v>45596</v>
      </c>
      <c r="B1187" s="27" t="s">
        <v>712</v>
      </c>
      <c r="C1187" s="27" t="s">
        <v>713</v>
      </c>
      <c r="D1187" s="63">
        <v>793.31333333333339</v>
      </c>
    </row>
    <row r="1188" spans="1:4" x14ac:dyDescent="0.25">
      <c r="A1188" s="62">
        <v>45626</v>
      </c>
      <c r="B1188" s="27" t="s">
        <v>712</v>
      </c>
      <c r="C1188" s="27" t="s">
        <v>713</v>
      </c>
      <c r="D1188" s="63">
        <v>872.64666666666676</v>
      </c>
    </row>
    <row r="1189" spans="1:4" x14ac:dyDescent="0.25">
      <c r="A1189" s="62">
        <v>45657</v>
      </c>
      <c r="B1189" s="27" t="s">
        <v>712</v>
      </c>
      <c r="C1189" s="27" t="s">
        <v>713</v>
      </c>
      <c r="D1189" s="63">
        <v>951.98000000000013</v>
      </c>
    </row>
    <row r="1190" spans="1:4" x14ac:dyDescent="0.25">
      <c r="A1190" s="62">
        <v>45322</v>
      </c>
      <c r="B1190" s="27" t="s">
        <v>719</v>
      </c>
      <c r="C1190" s="27" t="s">
        <v>720</v>
      </c>
      <c r="D1190" s="63">
        <v>2130.2100000000005</v>
      </c>
    </row>
    <row r="1191" spans="1:4" x14ac:dyDescent="0.25">
      <c r="A1191" s="62">
        <v>45351</v>
      </c>
      <c r="B1191" s="27" t="s">
        <v>719</v>
      </c>
      <c r="C1191" s="27" t="s">
        <v>720</v>
      </c>
      <c r="D1191" s="63">
        <v>2463.5400000000004</v>
      </c>
    </row>
    <row r="1192" spans="1:4" x14ac:dyDescent="0.25">
      <c r="A1192" s="62">
        <v>45382</v>
      </c>
      <c r="B1192" s="27" t="s">
        <v>719</v>
      </c>
      <c r="C1192" s="27" t="s">
        <v>720</v>
      </c>
      <c r="D1192" s="63">
        <v>2796.8700000000003</v>
      </c>
    </row>
    <row r="1193" spans="1:4" x14ac:dyDescent="0.25">
      <c r="A1193" s="62">
        <v>45412</v>
      </c>
      <c r="B1193" s="27" t="s">
        <v>719</v>
      </c>
      <c r="C1193" s="27" t="s">
        <v>720</v>
      </c>
      <c r="D1193" s="63">
        <v>3130.2000000000003</v>
      </c>
    </row>
    <row r="1194" spans="1:4" x14ac:dyDescent="0.25">
      <c r="A1194" s="62">
        <v>45443</v>
      </c>
      <c r="B1194" s="27" t="s">
        <v>719</v>
      </c>
      <c r="C1194" s="27" t="s">
        <v>720</v>
      </c>
      <c r="D1194" s="63">
        <v>3463.53</v>
      </c>
    </row>
    <row r="1195" spans="1:4" x14ac:dyDescent="0.25">
      <c r="A1195" s="62">
        <v>45473</v>
      </c>
      <c r="B1195" s="27" t="s">
        <v>719</v>
      </c>
      <c r="C1195" s="27" t="s">
        <v>720</v>
      </c>
      <c r="D1195" s="63">
        <v>3796.86</v>
      </c>
    </row>
    <row r="1196" spans="1:4" x14ac:dyDescent="0.25">
      <c r="A1196" s="62">
        <v>45504</v>
      </c>
      <c r="B1196" s="27" t="s">
        <v>719</v>
      </c>
      <c r="C1196" s="27" t="s">
        <v>720</v>
      </c>
      <c r="D1196" s="63">
        <v>4130.1933333333336</v>
      </c>
    </row>
    <row r="1197" spans="1:4" x14ac:dyDescent="0.25">
      <c r="A1197" s="62">
        <v>45535</v>
      </c>
      <c r="B1197" s="27" t="s">
        <v>719</v>
      </c>
      <c r="C1197" s="27" t="s">
        <v>720</v>
      </c>
      <c r="D1197" s="63">
        <v>4463.5266666666666</v>
      </c>
    </row>
    <row r="1198" spans="1:4" x14ac:dyDescent="0.25">
      <c r="A1198" s="62">
        <v>45565</v>
      </c>
      <c r="B1198" s="27" t="s">
        <v>719</v>
      </c>
      <c r="C1198" s="27" t="s">
        <v>720</v>
      </c>
      <c r="D1198" s="63">
        <v>4796.8599999999997</v>
      </c>
    </row>
    <row r="1199" spans="1:4" x14ac:dyDescent="0.25">
      <c r="A1199" s="62">
        <v>45596</v>
      </c>
      <c r="B1199" s="27" t="s">
        <v>719</v>
      </c>
      <c r="C1199" s="27" t="s">
        <v>720</v>
      </c>
      <c r="D1199" s="63">
        <v>5130.1933333333327</v>
      </c>
    </row>
    <row r="1200" spans="1:4" x14ac:dyDescent="0.25">
      <c r="A1200" s="62">
        <v>45626</v>
      </c>
      <c r="B1200" s="27" t="s">
        <v>719</v>
      </c>
      <c r="C1200" s="27" t="s">
        <v>720</v>
      </c>
      <c r="D1200" s="63">
        <v>5463.5266666666657</v>
      </c>
    </row>
    <row r="1201" spans="1:4" x14ac:dyDescent="0.25">
      <c r="A1201" s="62">
        <v>45657</v>
      </c>
      <c r="B1201" s="27" t="s">
        <v>719</v>
      </c>
      <c r="C1201" s="27" t="s">
        <v>720</v>
      </c>
      <c r="D1201" s="63">
        <v>5796.8599999999988</v>
      </c>
    </row>
    <row r="1202" spans="1:4" x14ac:dyDescent="0.25">
      <c r="A1202" s="62">
        <v>45322</v>
      </c>
      <c r="B1202" s="27" t="s">
        <v>704</v>
      </c>
      <c r="C1202" s="27" t="s">
        <v>705</v>
      </c>
      <c r="D1202" s="63">
        <v>2719.17</v>
      </c>
    </row>
    <row r="1203" spans="1:4" x14ac:dyDescent="0.25">
      <c r="A1203" s="62">
        <v>45351</v>
      </c>
      <c r="B1203" s="27" t="s">
        <v>704</v>
      </c>
      <c r="C1203" s="27" t="s">
        <v>705</v>
      </c>
      <c r="D1203" s="63">
        <v>5108.34</v>
      </c>
    </row>
    <row r="1204" spans="1:4" x14ac:dyDescent="0.25">
      <c r="A1204" s="62">
        <v>45382</v>
      </c>
      <c r="B1204" s="27" t="s">
        <v>704</v>
      </c>
      <c r="C1204" s="27" t="s">
        <v>705</v>
      </c>
      <c r="D1204" s="63">
        <v>7497.51</v>
      </c>
    </row>
    <row r="1205" spans="1:4" x14ac:dyDescent="0.25">
      <c r="A1205" s="62">
        <v>45412</v>
      </c>
      <c r="B1205" s="27" t="s">
        <v>704</v>
      </c>
      <c r="C1205" s="27" t="s">
        <v>705</v>
      </c>
      <c r="D1205" s="63">
        <v>9886.68</v>
      </c>
    </row>
    <row r="1206" spans="1:4" x14ac:dyDescent="0.25">
      <c r="A1206" s="62">
        <v>45443</v>
      </c>
      <c r="B1206" s="27" t="s">
        <v>704</v>
      </c>
      <c r="C1206" s="27" t="s">
        <v>705</v>
      </c>
      <c r="D1206" s="63">
        <v>12275.85</v>
      </c>
    </row>
    <row r="1207" spans="1:4" x14ac:dyDescent="0.25">
      <c r="A1207" s="62">
        <v>45473</v>
      </c>
      <c r="B1207" s="27" t="s">
        <v>704</v>
      </c>
      <c r="C1207" s="27" t="s">
        <v>705</v>
      </c>
      <c r="D1207" s="63">
        <v>14665.02</v>
      </c>
    </row>
    <row r="1208" spans="1:4" x14ac:dyDescent="0.25">
      <c r="A1208" s="62">
        <v>45504</v>
      </c>
      <c r="B1208" s="27" t="s">
        <v>704</v>
      </c>
      <c r="C1208" s="27" t="s">
        <v>705</v>
      </c>
      <c r="D1208" s="63">
        <v>17054.186666666668</v>
      </c>
    </row>
    <row r="1209" spans="1:4" x14ac:dyDescent="0.25">
      <c r="A1209" s="62">
        <v>45535</v>
      </c>
      <c r="B1209" s="27" t="s">
        <v>704</v>
      </c>
      <c r="C1209" s="27" t="s">
        <v>705</v>
      </c>
      <c r="D1209" s="63">
        <v>19443.353333333336</v>
      </c>
    </row>
    <row r="1210" spans="1:4" x14ac:dyDescent="0.25">
      <c r="A1210" s="62">
        <v>45565</v>
      </c>
      <c r="B1210" s="27" t="s">
        <v>704</v>
      </c>
      <c r="C1210" s="27" t="s">
        <v>705</v>
      </c>
      <c r="D1210" s="63">
        <v>21832.520000000004</v>
      </c>
    </row>
    <row r="1211" spans="1:4" x14ac:dyDescent="0.25">
      <c r="A1211" s="62">
        <v>45596</v>
      </c>
      <c r="B1211" s="27" t="s">
        <v>704</v>
      </c>
      <c r="C1211" s="27" t="s">
        <v>705</v>
      </c>
      <c r="D1211" s="63">
        <v>24221.686666666672</v>
      </c>
    </row>
    <row r="1212" spans="1:4" x14ac:dyDescent="0.25">
      <c r="A1212" s="62">
        <v>45626</v>
      </c>
      <c r="B1212" s="27" t="s">
        <v>704</v>
      </c>
      <c r="C1212" s="27" t="s">
        <v>705</v>
      </c>
      <c r="D1212" s="63">
        <v>26610.85333333334</v>
      </c>
    </row>
    <row r="1213" spans="1:4" x14ac:dyDescent="0.25">
      <c r="A1213" s="62">
        <v>45657</v>
      </c>
      <c r="B1213" s="27" t="s">
        <v>704</v>
      </c>
      <c r="C1213" s="27" t="s">
        <v>705</v>
      </c>
      <c r="D1213" s="63">
        <v>29000.020000000008</v>
      </c>
    </row>
    <row r="1214" spans="1:4" x14ac:dyDescent="0.25">
      <c r="A1214" s="62">
        <v>45322</v>
      </c>
      <c r="B1214" s="27" t="s">
        <v>997</v>
      </c>
      <c r="C1214" s="27" t="s">
        <v>998</v>
      </c>
      <c r="D1214" s="63">
        <v>0</v>
      </c>
    </row>
    <row r="1215" spans="1:4" x14ac:dyDescent="0.25">
      <c r="A1215" s="62">
        <v>45351</v>
      </c>
      <c r="B1215" s="27" t="s">
        <v>997</v>
      </c>
      <c r="C1215" s="27" t="s">
        <v>998</v>
      </c>
      <c r="D1215" s="63">
        <v>37.5</v>
      </c>
    </row>
    <row r="1216" spans="1:4" x14ac:dyDescent="0.25">
      <c r="A1216" s="62">
        <v>45382</v>
      </c>
      <c r="B1216" s="27" t="s">
        <v>997</v>
      </c>
      <c r="C1216" s="27" t="s">
        <v>998</v>
      </c>
      <c r="D1216" s="63">
        <v>37.5</v>
      </c>
    </row>
    <row r="1217" spans="1:4" x14ac:dyDescent="0.25">
      <c r="A1217" s="62">
        <v>45412</v>
      </c>
      <c r="B1217" s="27" t="s">
        <v>997</v>
      </c>
      <c r="C1217" s="27" t="s">
        <v>998</v>
      </c>
      <c r="D1217" s="63">
        <v>37.5</v>
      </c>
    </row>
    <row r="1218" spans="1:4" x14ac:dyDescent="0.25">
      <c r="A1218" s="62">
        <v>45443</v>
      </c>
      <c r="B1218" s="27" t="s">
        <v>997</v>
      </c>
      <c r="C1218" s="27" t="s">
        <v>998</v>
      </c>
      <c r="D1218" s="63">
        <v>37.5</v>
      </c>
    </row>
    <row r="1219" spans="1:4" x14ac:dyDescent="0.25">
      <c r="A1219" s="62">
        <v>45473</v>
      </c>
      <c r="B1219" s="27" t="s">
        <v>997</v>
      </c>
      <c r="C1219" s="27" t="s">
        <v>998</v>
      </c>
      <c r="D1219" s="63">
        <v>37.5</v>
      </c>
    </row>
    <row r="1220" spans="1:4" x14ac:dyDescent="0.25">
      <c r="A1220" s="62">
        <v>45504</v>
      </c>
      <c r="B1220" s="27" t="s">
        <v>997</v>
      </c>
      <c r="C1220" s="27" t="s">
        <v>998</v>
      </c>
      <c r="D1220" s="63">
        <v>79.166666666666657</v>
      </c>
    </row>
    <row r="1221" spans="1:4" x14ac:dyDescent="0.25">
      <c r="A1221" s="62">
        <v>45535</v>
      </c>
      <c r="B1221" s="27" t="s">
        <v>997</v>
      </c>
      <c r="C1221" s="27" t="s">
        <v>998</v>
      </c>
      <c r="D1221" s="63">
        <v>120.83333333333331</v>
      </c>
    </row>
    <row r="1222" spans="1:4" x14ac:dyDescent="0.25">
      <c r="A1222" s="62">
        <v>45565</v>
      </c>
      <c r="B1222" s="27" t="s">
        <v>997</v>
      </c>
      <c r="C1222" s="27" t="s">
        <v>998</v>
      </c>
      <c r="D1222" s="63">
        <v>162.49999999999997</v>
      </c>
    </row>
    <row r="1223" spans="1:4" x14ac:dyDescent="0.25">
      <c r="A1223" s="62">
        <v>45596</v>
      </c>
      <c r="B1223" s="27" t="s">
        <v>997</v>
      </c>
      <c r="C1223" s="27" t="s">
        <v>998</v>
      </c>
      <c r="D1223" s="63">
        <v>204.16666666666663</v>
      </c>
    </row>
    <row r="1224" spans="1:4" x14ac:dyDescent="0.25">
      <c r="A1224" s="62">
        <v>45626</v>
      </c>
      <c r="B1224" s="27" t="s">
        <v>997</v>
      </c>
      <c r="C1224" s="27" t="s">
        <v>998</v>
      </c>
      <c r="D1224" s="63">
        <v>245.83333333333329</v>
      </c>
    </row>
    <row r="1225" spans="1:4" x14ac:dyDescent="0.25">
      <c r="A1225" s="62">
        <v>45657</v>
      </c>
      <c r="B1225" s="27" t="s">
        <v>997</v>
      </c>
      <c r="C1225" s="27" t="s">
        <v>998</v>
      </c>
      <c r="D1225" s="63">
        <v>287.49999999999994</v>
      </c>
    </row>
    <row r="1226" spans="1:4" x14ac:dyDescent="0.25">
      <c r="A1226" s="62">
        <v>45322</v>
      </c>
      <c r="B1226" s="27" t="s">
        <v>961</v>
      </c>
      <c r="C1226" s="27" t="s">
        <v>962</v>
      </c>
      <c r="D1226" s="63">
        <v>300</v>
      </c>
    </row>
    <row r="1227" spans="1:4" x14ac:dyDescent="0.25">
      <c r="A1227" s="62">
        <v>45351</v>
      </c>
      <c r="B1227" s="27" t="s">
        <v>961</v>
      </c>
      <c r="C1227" s="27" t="s">
        <v>962</v>
      </c>
      <c r="D1227" s="63">
        <v>568.32999999999993</v>
      </c>
    </row>
    <row r="1228" spans="1:4" x14ac:dyDescent="0.25">
      <c r="A1228" s="62">
        <v>45382</v>
      </c>
      <c r="B1228" s="27" t="s">
        <v>961</v>
      </c>
      <c r="C1228" s="27" t="s">
        <v>962</v>
      </c>
      <c r="D1228" s="63">
        <v>672.49999999999989</v>
      </c>
    </row>
    <row r="1229" spans="1:4" x14ac:dyDescent="0.25">
      <c r="A1229" s="62">
        <v>45412</v>
      </c>
      <c r="B1229" s="27" t="s">
        <v>961</v>
      </c>
      <c r="C1229" s="27" t="s">
        <v>962</v>
      </c>
      <c r="D1229" s="63">
        <v>890.66999999999985</v>
      </c>
    </row>
    <row r="1230" spans="1:4" x14ac:dyDescent="0.25">
      <c r="A1230" s="62">
        <v>45443</v>
      </c>
      <c r="B1230" s="27" t="s">
        <v>961</v>
      </c>
      <c r="C1230" s="27" t="s">
        <v>962</v>
      </c>
      <c r="D1230" s="63">
        <v>994.8399999999998</v>
      </c>
    </row>
    <row r="1231" spans="1:4" x14ac:dyDescent="0.25">
      <c r="A1231" s="62">
        <v>45473</v>
      </c>
      <c r="B1231" s="27" t="s">
        <v>961</v>
      </c>
      <c r="C1231" s="27" t="s">
        <v>962</v>
      </c>
      <c r="D1231" s="63">
        <v>10499.01</v>
      </c>
    </row>
    <row r="1232" spans="1:4" x14ac:dyDescent="0.25">
      <c r="A1232" s="62">
        <v>45504</v>
      </c>
      <c r="B1232" s="27" t="s">
        <v>961</v>
      </c>
      <c r="C1232" s="27" t="s">
        <v>962</v>
      </c>
      <c r="D1232" s="63">
        <v>11297.01</v>
      </c>
    </row>
    <row r="1233" spans="1:4" x14ac:dyDescent="0.25">
      <c r="A1233" s="62">
        <v>45535</v>
      </c>
      <c r="B1233" s="27" t="s">
        <v>961</v>
      </c>
      <c r="C1233" s="27" t="s">
        <v>962</v>
      </c>
      <c r="D1233" s="63">
        <v>12095.01</v>
      </c>
    </row>
    <row r="1234" spans="1:4" x14ac:dyDescent="0.25">
      <c r="A1234" s="62">
        <v>45565</v>
      </c>
      <c r="B1234" s="27" t="s">
        <v>961</v>
      </c>
      <c r="C1234" s="27" t="s">
        <v>962</v>
      </c>
      <c r="D1234" s="63">
        <v>12893.01</v>
      </c>
    </row>
    <row r="1235" spans="1:4" x14ac:dyDescent="0.25">
      <c r="A1235" s="62">
        <v>45596</v>
      </c>
      <c r="B1235" s="27" t="s">
        <v>961</v>
      </c>
      <c r="C1235" s="27" t="s">
        <v>962</v>
      </c>
      <c r="D1235" s="63">
        <v>13691.01</v>
      </c>
    </row>
    <row r="1236" spans="1:4" x14ac:dyDescent="0.25">
      <c r="A1236" s="62">
        <v>45626</v>
      </c>
      <c r="B1236" s="27" t="s">
        <v>961</v>
      </c>
      <c r="C1236" s="27" t="s">
        <v>962</v>
      </c>
      <c r="D1236" s="63">
        <v>14489.01</v>
      </c>
    </row>
    <row r="1237" spans="1:4" x14ac:dyDescent="0.25">
      <c r="A1237" s="62">
        <v>45657</v>
      </c>
      <c r="B1237" s="27" t="s">
        <v>961</v>
      </c>
      <c r="C1237" s="27" t="s">
        <v>962</v>
      </c>
      <c r="D1237" s="63">
        <v>15287.01</v>
      </c>
    </row>
    <row r="1238" spans="1:4" x14ac:dyDescent="0.25">
      <c r="A1238" s="62">
        <v>45322</v>
      </c>
      <c r="B1238" s="27" t="s">
        <v>790</v>
      </c>
      <c r="C1238" s="27" t="s">
        <v>791</v>
      </c>
      <c r="D1238" s="63">
        <v>0</v>
      </c>
    </row>
    <row r="1239" spans="1:4" x14ac:dyDescent="0.25">
      <c r="A1239" s="62">
        <v>45351</v>
      </c>
      <c r="B1239" s="27" t="s">
        <v>790</v>
      </c>
      <c r="C1239" s="27" t="s">
        <v>791</v>
      </c>
      <c r="D1239" s="63">
        <v>630</v>
      </c>
    </row>
    <row r="1240" spans="1:4" x14ac:dyDescent="0.25">
      <c r="A1240" s="62">
        <v>45382</v>
      </c>
      <c r="B1240" s="27" t="s">
        <v>790</v>
      </c>
      <c r="C1240" s="27" t="s">
        <v>791</v>
      </c>
      <c r="D1240" s="63">
        <v>630</v>
      </c>
    </row>
    <row r="1241" spans="1:4" x14ac:dyDescent="0.25">
      <c r="A1241" s="62">
        <v>45412</v>
      </c>
      <c r="B1241" s="27" t="s">
        <v>790</v>
      </c>
      <c r="C1241" s="27" t="s">
        <v>791</v>
      </c>
      <c r="D1241" s="63">
        <v>630</v>
      </c>
    </row>
    <row r="1242" spans="1:4" x14ac:dyDescent="0.25">
      <c r="A1242" s="62">
        <v>45443</v>
      </c>
      <c r="B1242" s="27" t="s">
        <v>790</v>
      </c>
      <c r="C1242" s="27" t="s">
        <v>791</v>
      </c>
      <c r="D1242" s="63">
        <v>1485</v>
      </c>
    </row>
    <row r="1243" spans="1:4" x14ac:dyDescent="0.25">
      <c r="A1243" s="62">
        <v>45473</v>
      </c>
      <c r="B1243" s="27" t="s">
        <v>790</v>
      </c>
      <c r="C1243" s="27" t="s">
        <v>791</v>
      </c>
      <c r="D1243" s="63">
        <v>3370</v>
      </c>
    </row>
    <row r="1244" spans="1:4" x14ac:dyDescent="0.25">
      <c r="A1244" s="62">
        <v>45504</v>
      </c>
      <c r="B1244" s="27" t="s">
        <v>790</v>
      </c>
      <c r="C1244" s="27" t="s">
        <v>791</v>
      </c>
      <c r="D1244" s="63">
        <v>3786.6666666666665</v>
      </c>
    </row>
    <row r="1245" spans="1:4" x14ac:dyDescent="0.25">
      <c r="A1245" s="62">
        <v>45535</v>
      </c>
      <c r="B1245" s="27" t="s">
        <v>790</v>
      </c>
      <c r="C1245" s="27" t="s">
        <v>791</v>
      </c>
      <c r="D1245" s="63">
        <v>4203.333333333333</v>
      </c>
    </row>
    <row r="1246" spans="1:4" x14ac:dyDescent="0.25">
      <c r="A1246" s="62">
        <v>45565</v>
      </c>
      <c r="B1246" s="27" t="s">
        <v>790</v>
      </c>
      <c r="C1246" s="27" t="s">
        <v>791</v>
      </c>
      <c r="D1246" s="63">
        <v>4620</v>
      </c>
    </row>
    <row r="1247" spans="1:4" x14ac:dyDescent="0.25">
      <c r="A1247" s="62">
        <v>45596</v>
      </c>
      <c r="B1247" s="27" t="s">
        <v>790</v>
      </c>
      <c r="C1247" s="27" t="s">
        <v>791</v>
      </c>
      <c r="D1247" s="63">
        <v>5036.666666666667</v>
      </c>
    </row>
    <row r="1248" spans="1:4" x14ac:dyDescent="0.25">
      <c r="A1248" s="62">
        <v>45626</v>
      </c>
      <c r="B1248" s="27" t="s">
        <v>790</v>
      </c>
      <c r="C1248" s="27" t="s">
        <v>791</v>
      </c>
      <c r="D1248" s="63">
        <v>5453.3333333333339</v>
      </c>
    </row>
    <row r="1249" spans="1:4" x14ac:dyDescent="0.25">
      <c r="A1249" s="62">
        <v>45657</v>
      </c>
      <c r="B1249" s="27" t="s">
        <v>790</v>
      </c>
      <c r="C1249" s="27" t="s">
        <v>791</v>
      </c>
      <c r="D1249" s="63">
        <v>5870.0000000000009</v>
      </c>
    </row>
    <row r="1250" spans="1:4" x14ac:dyDescent="0.25">
      <c r="A1250" s="62">
        <v>45322</v>
      </c>
      <c r="B1250" s="27" t="s">
        <v>993</v>
      </c>
      <c r="C1250" s="27" t="s">
        <v>994</v>
      </c>
      <c r="D1250" s="63">
        <v>65.16</v>
      </c>
    </row>
    <row r="1251" spans="1:4" x14ac:dyDescent="0.25">
      <c r="A1251" s="62">
        <v>45351</v>
      </c>
      <c r="B1251" s="27" t="s">
        <v>993</v>
      </c>
      <c r="C1251" s="27" t="s">
        <v>994</v>
      </c>
      <c r="D1251" s="63">
        <v>65.16</v>
      </c>
    </row>
    <row r="1252" spans="1:4" x14ac:dyDescent="0.25">
      <c r="A1252" s="62">
        <v>45382</v>
      </c>
      <c r="B1252" s="27" t="s">
        <v>993</v>
      </c>
      <c r="C1252" s="27" t="s">
        <v>994</v>
      </c>
      <c r="D1252" s="63">
        <v>313.39</v>
      </c>
    </row>
    <row r="1253" spans="1:4" x14ac:dyDescent="0.25">
      <c r="A1253" s="62">
        <v>45412</v>
      </c>
      <c r="B1253" s="27" t="s">
        <v>993</v>
      </c>
      <c r="C1253" s="27" t="s">
        <v>994</v>
      </c>
      <c r="D1253" s="63">
        <v>336.87</v>
      </c>
    </row>
    <row r="1254" spans="1:4" x14ac:dyDescent="0.25">
      <c r="A1254" s="62">
        <v>45443</v>
      </c>
      <c r="B1254" s="27" t="s">
        <v>993</v>
      </c>
      <c r="C1254" s="27" t="s">
        <v>994</v>
      </c>
      <c r="D1254" s="63">
        <v>361.49</v>
      </c>
    </row>
    <row r="1255" spans="1:4" x14ac:dyDescent="0.25">
      <c r="A1255" s="62">
        <v>45473</v>
      </c>
      <c r="B1255" s="27" t="s">
        <v>993</v>
      </c>
      <c r="C1255" s="27" t="s">
        <v>994</v>
      </c>
      <c r="D1255" s="63">
        <v>738.75</v>
      </c>
    </row>
    <row r="1256" spans="1:4" x14ac:dyDescent="0.25">
      <c r="A1256" s="62">
        <v>45504</v>
      </c>
      <c r="B1256" s="27" t="s">
        <v>993</v>
      </c>
      <c r="C1256" s="27" t="s">
        <v>994</v>
      </c>
      <c r="D1256" s="63">
        <v>988.75</v>
      </c>
    </row>
    <row r="1257" spans="1:4" x14ac:dyDescent="0.25">
      <c r="A1257" s="62">
        <v>45535</v>
      </c>
      <c r="B1257" s="27" t="s">
        <v>993</v>
      </c>
      <c r="C1257" s="27" t="s">
        <v>994</v>
      </c>
      <c r="D1257" s="63">
        <v>1238.75</v>
      </c>
    </row>
    <row r="1258" spans="1:4" x14ac:dyDescent="0.25">
      <c r="A1258" s="62">
        <v>45565</v>
      </c>
      <c r="B1258" s="27" t="s">
        <v>993</v>
      </c>
      <c r="C1258" s="27" t="s">
        <v>994</v>
      </c>
      <c r="D1258" s="63">
        <v>1488.75</v>
      </c>
    </row>
    <row r="1259" spans="1:4" x14ac:dyDescent="0.25">
      <c r="A1259" s="62">
        <v>45596</v>
      </c>
      <c r="B1259" s="27" t="s">
        <v>993</v>
      </c>
      <c r="C1259" s="27" t="s">
        <v>994</v>
      </c>
      <c r="D1259" s="63">
        <v>1738.75</v>
      </c>
    </row>
    <row r="1260" spans="1:4" x14ac:dyDescent="0.25">
      <c r="A1260" s="62">
        <v>45626</v>
      </c>
      <c r="B1260" s="27" t="s">
        <v>993</v>
      </c>
      <c r="C1260" s="27" t="s">
        <v>994</v>
      </c>
      <c r="D1260" s="63">
        <v>1988.75</v>
      </c>
    </row>
    <row r="1261" spans="1:4" x14ac:dyDescent="0.25">
      <c r="A1261" s="62">
        <v>45657</v>
      </c>
      <c r="B1261" s="27" t="s">
        <v>993</v>
      </c>
      <c r="C1261" s="27" t="s">
        <v>994</v>
      </c>
      <c r="D1261" s="63">
        <v>2238.75</v>
      </c>
    </row>
    <row r="1262" spans="1:4" x14ac:dyDescent="0.25">
      <c r="A1262" s="62">
        <v>45322</v>
      </c>
      <c r="B1262" s="27" t="s">
        <v>991</v>
      </c>
      <c r="C1262" s="27" t="s">
        <v>992</v>
      </c>
      <c r="D1262" s="63">
        <v>2.99</v>
      </c>
    </row>
    <row r="1263" spans="1:4" x14ac:dyDescent="0.25">
      <c r="A1263" s="62">
        <v>45351</v>
      </c>
      <c r="B1263" s="27" t="s">
        <v>991</v>
      </c>
      <c r="C1263" s="27" t="s">
        <v>992</v>
      </c>
      <c r="D1263" s="63">
        <v>2.99</v>
      </c>
    </row>
    <row r="1264" spans="1:4" x14ac:dyDescent="0.25">
      <c r="A1264" s="62">
        <v>45382</v>
      </c>
      <c r="B1264" s="27" t="s">
        <v>991</v>
      </c>
      <c r="C1264" s="27" t="s">
        <v>992</v>
      </c>
      <c r="D1264" s="63">
        <v>2.99</v>
      </c>
    </row>
    <row r="1265" spans="1:4" x14ac:dyDescent="0.25">
      <c r="A1265" s="62">
        <v>45412</v>
      </c>
      <c r="B1265" s="27" t="s">
        <v>991</v>
      </c>
      <c r="C1265" s="27" t="s">
        <v>992</v>
      </c>
      <c r="D1265" s="63">
        <v>2.99</v>
      </c>
    </row>
    <row r="1266" spans="1:4" x14ac:dyDescent="0.25">
      <c r="A1266" s="62">
        <v>45443</v>
      </c>
      <c r="B1266" s="27" t="s">
        <v>991</v>
      </c>
      <c r="C1266" s="27" t="s">
        <v>992</v>
      </c>
      <c r="D1266" s="63">
        <v>2.99</v>
      </c>
    </row>
    <row r="1267" spans="1:4" x14ac:dyDescent="0.25">
      <c r="A1267" s="62">
        <v>45473</v>
      </c>
      <c r="B1267" s="27" t="s">
        <v>991</v>
      </c>
      <c r="C1267" s="27" t="s">
        <v>992</v>
      </c>
      <c r="D1267" s="63">
        <v>2.99</v>
      </c>
    </row>
    <row r="1268" spans="1:4" x14ac:dyDescent="0.25">
      <c r="A1268" s="62">
        <v>45504</v>
      </c>
      <c r="B1268" s="27" t="s">
        <v>991</v>
      </c>
      <c r="C1268" s="27" t="s">
        <v>992</v>
      </c>
      <c r="D1268" s="63">
        <v>252.99</v>
      </c>
    </row>
    <row r="1269" spans="1:4" x14ac:dyDescent="0.25">
      <c r="A1269" s="62">
        <v>45535</v>
      </c>
      <c r="B1269" s="27" t="s">
        <v>991</v>
      </c>
      <c r="C1269" s="27" t="s">
        <v>992</v>
      </c>
      <c r="D1269" s="63">
        <v>502.99</v>
      </c>
    </row>
    <row r="1270" spans="1:4" x14ac:dyDescent="0.25">
      <c r="A1270" s="62">
        <v>45565</v>
      </c>
      <c r="B1270" s="27" t="s">
        <v>991</v>
      </c>
      <c r="C1270" s="27" t="s">
        <v>992</v>
      </c>
      <c r="D1270" s="63">
        <v>752.99</v>
      </c>
    </row>
    <row r="1271" spans="1:4" x14ac:dyDescent="0.25">
      <c r="A1271" s="62">
        <v>45596</v>
      </c>
      <c r="B1271" s="27" t="s">
        <v>991</v>
      </c>
      <c r="C1271" s="27" t="s">
        <v>992</v>
      </c>
      <c r="D1271" s="63">
        <v>1002.99</v>
      </c>
    </row>
    <row r="1272" spans="1:4" x14ac:dyDescent="0.25">
      <c r="A1272" s="62">
        <v>45626</v>
      </c>
      <c r="B1272" s="27" t="s">
        <v>991</v>
      </c>
      <c r="C1272" s="27" t="s">
        <v>992</v>
      </c>
      <c r="D1272" s="63">
        <v>1252.99</v>
      </c>
    </row>
    <row r="1273" spans="1:4" x14ac:dyDescent="0.25">
      <c r="A1273" s="62">
        <v>45657</v>
      </c>
      <c r="B1273" s="27" t="s">
        <v>991</v>
      </c>
      <c r="C1273" s="27" t="s">
        <v>992</v>
      </c>
      <c r="D1273" s="63">
        <v>1502.99</v>
      </c>
    </row>
    <row r="1274" spans="1:4" x14ac:dyDescent="0.25">
      <c r="A1274" s="62">
        <v>45322</v>
      </c>
      <c r="B1274" s="27" t="s">
        <v>702</v>
      </c>
      <c r="C1274" s="27" t="s">
        <v>703</v>
      </c>
      <c r="D1274" s="63">
        <v>1083.33</v>
      </c>
    </row>
    <row r="1275" spans="1:4" x14ac:dyDescent="0.25">
      <c r="A1275" s="62">
        <v>45351</v>
      </c>
      <c r="B1275" s="27" t="s">
        <v>702</v>
      </c>
      <c r="C1275" s="27" t="s">
        <v>703</v>
      </c>
      <c r="D1275" s="63">
        <v>2166.66</v>
      </c>
    </row>
    <row r="1276" spans="1:4" x14ac:dyDescent="0.25">
      <c r="A1276" s="62">
        <v>45382</v>
      </c>
      <c r="B1276" s="27" t="s">
        <v>702</v>
      </c>
      <c r="C1276" s="27" t="s">
        <v>703</v>
      </c>
      <c r="D1276" s="63">
        <v>3249.99</v>
      </c>
    </row>
    <row r="1277" spans="1:4" x14ac:dyDescent="0.25">
      <c r="A1277" s="62">
        <v>45412</v>
      </c>
      <c r="B1277" s="27" t="s">
        <v>702</v>
      </c>
      <c r="C1277" s="27" t="s">
        <v>703</v>
      </c>
      <c r="D1277" s="63">
        <v>4333.32</v>
      </c>
    </row>
    <row r="1278" spans="1:4" x14ac:dyDescent="0.25">
      <c r="A1278" s="62">
        <v>45443</v>
      </c>
      <c r="B1278" s="27" t="s">
        <v>702</v>
      </c>
      <c r="C1278" s="27" t="s">
        <v>703</v>
      </c>
      <c r="D1278" s="63">
        <v>5416.65</v>
      </c>
    </row>
    <row r="1279" spans="1:4" x14ac:dyDescent="0.25">
      <c r="A1279" s="62">
        <v>45473</v>
      </c>
      <c r="B1279" s="27" t="s">
        <v>702</v>
      </c>
      <c r="C1279" s="27" t="s">
        <v>703</v>
      </c>
      <c r="D1279" s="63">
        <v>6499.98</v>
      </c>
    </row>
    <row r="1280" spans="1:4" x14ac:dyDescent="0.25">
      <c r="A1280" s="62">
        <v>45504</v>
      </c>
      <c r="B1280" s="27" t="s">
        <v>702</v>
      </c>
      <c r="C1280" s="27" t="s">
        <v>703</v>
      </c>
      <c r="D1280" s="63">
        <v>7583.3133333333326</v>
      </c>
    </row>
    <row r="1281" spans="1:4" x14ac:dyDescent="0.25">
      <c r="A1281" s="62">
        <v>45535</v>
      </c>
      <c r="B1281" s="27" t="s">
        <v>702</v>
      </c>
      <c r="C1281" s="27" t="s">
        <v>703</v>
      </c>
      <c r="D1281" s="63">
        <v>8666.6466666666656</v>
      </c>
    </row>
    <row r="1282" spans="1:4" x14ac:dyDescent="0.25">
      <c r="A1282" s="62">
        <v>45565</v>
      </c>
      <c r="B1282" s="27" t="s">
        <v>702</v>
      </c>
      <c r="C1282" s="27" t="s">
        <v>703</v>
      </c>
      <c r="D1282" s="63">
        <v>9749.98</v>
      </c>
    </row>
    <row r="1283" spans="1:4" x14ac:dyDescent="0.25">
      <c r="A1283" s="62">
        <v>45596</v>
      </c>
      <c r="B1283" s="27" t="s">
        <v>702</v>
      </c>
      <c r="C1283" s="27" t="s">
        <v>703</v>
      </c>
      <c r="D1283" s="63">
        <v>10833.313333333334</v>
      </c>
    </row>
    <row r="1284" spans="1:4" x14ac:dyDescent="0.25">
      <c r="A1284" s="62">
        <v>45626</v>
      </c>
      <c r="B1284" s="27" t="s">
        <v>702</v>
      </c>
      <c r="C1284" s="27" t="s">
        <v>703</v>
      </c>
      <c r="D1284" s="63">
        <v>11916.646666666667</v>
      </c>
    </row>
    <row r="1285" spans="1:4" x14ac:dyDescent="0.25">
      <c r="A1285" s="62">
        <v>45657</v>
      </c>
      <c r="B1285" s="27" t="s">
        <v>702</v>
      </c>
      <c r="C1285" s="27" t="s">
        <v>703</v>
      </c>
      <c r="D1285" s="63">
        <v>12999.980000000001</v>
      </c>
    </row>
    <row r="1286" spans="1:4" x14ac:dyDescent="0.25">
      <c r="A1286" s="62">
        <v>45322</v>
      </c>
      <c r="B1286" s="27" t="s">
        <v>1312</v>
      </c>
      <c r="C1286" s="27" t="s">
        <v>1313</v>
      </c>
      <c r="D1286" s="63">
        <v>1476.75</v>
      </c>
    </row>
    <row r="1287" spans="1:4" x14ac:dyDescent="0.25">
      <c r="A1287" s="62">
        <v>45351</v>
      </c>
      <c r="B1287" s="27" t="s">
        <v>1312</v>
      </c>
      <c r="C1287" s="27" t="s">
        <v>1313</v>
      </c>
      <c r="D1287" s="63">
        <v>2953.5</v>
      </c>
    </row>
    <row r="1288" spans="1:4" x14ac:dyDescent="0.25">
      <c r="A1288" s="62">
        <v>45382</v>
      </c>
      <c r="B1288" s="27" t="s">
        <v>1312</v>
      </c>
      <c r="C1288" s="27" t="s">
        <v>1313</v>
      </c>
      <c r="D1288" s="63">
        <v>4430.25</v>
      </c>
    </row>
    <row r="1289" spans="1:4" x14ac:dyDescent="0.25">
      <c r="A1289" s="62">
        <v>45412</v>
      </c>
      <c r="B1289" s="27" t="s">
        <v>1312</v>
      </c>
      <c r="C1289" s="27" t="s">
        <v>1313</v>
      </c>
      <c r="D1289" s="63">
        <v>5907</v>
      </c>
    </row>
    <row r="1290" spans="1:4" x14ac:dyDescent="0.25">
      <c r="A1290" s="62">
        <v>45443</v>
      </c>
      <c r="B1290" s="27" t="s">
        <v>1312</v>
      </c>
      <c r="C1290" s="27" t="s">
        <v>1313</v>
      </c>
      <c r="D1290" s="63">
        <v>7383.75</v>
      </c>
    </row>
    <row r="1291" spans="1:4" x14ac:dyDescent="0.25">
      <c r="A1291" s="62">
        <v>45473</v>
      </c>
      <c r="B1291" s="27" t="s">
        <v>1312</v>
      </c>
      <c r="C1291" s="27" t="s">
        <v>1313</v>
      </c>
      <c r="D1291" s="63">
        <v>8860.5</v>
      </c>
    </row>
    <row r="1292" spans="1:4" x14ac:dyDescent="0.25">
      <c r="A1292" s="62">
        <v>45504</v>
      </c>
      <c r="B1292" s="27" t="s">
        <v>1312</v>
      </c>
      <c r="C1292" s="27" t="s">
        <v>1313</v>
      </c>
      <c r="D1292" s="63">
        <v>10337.25</v>
      </c>
    </row>
    <row r="1293" spans="1:4" x14ac:dyDescent="0.25">
      <c r="A1293" s="62">
        <v>45535</v>
      </c>
      <c r="B1293" s="27" t="s">
        <v>1312</v>
      </c>
      <c r="C1293" s="27" t="s">
        <v>1313</v>
      </c>
      <c r="D1293" s="63">
        <v>11814</v>
      </c>
    </row>
    <row r="1294" spans="1:4" x14ac:dyDescent="0.25">
      <c r="A1294" s="62">
        <v>45565</v>
      </c>
      <c r="B1294" s="27" t="s">
        <v>1312</v>
      </c>
      <c r="C1294" s="27" t="s">
        <v>1313</v>
      </c>
      <c r="D1294" s="63">
        <v>13290.75</v>
      </c>
    </row>
    <row r="1295" spans="1:4" x14ac:dyDescent="0.25">
      <c r="A1295" s="62">
        <v>45596</v>
      </c>
      <c r="B1295" s="27" t="s">
        <v>1312</v>
      </c>
      <c r="C1295" s="27" t="s">
        <v>1313</v>
      </c>
      <c r="D1295" s="63">
        <v>14767.5</v>
      </c>
    </row>
    <row r="1296" spans="1:4" x14ac:dyDescent="0.25">
      <c r="A1296" s="62">
        <v>45626</v>
      </c>
      <c r="B1296" s="27" t="s">
        <v>1312</v>
      </c>
      <c r="C1296" s="27" t="s">
        <v>1313</v>
      </c>
      <c r="D1296" s="63">
        <v>16244.25</v>
      </c>
    </row>
    <row r="1297" spans="1:4" x14ac:dyDescent="0.25">
      <c r="A1297" s="62">
        <v>45657</v>
      </c>
      <c r="B1297" s="27" t="s">
        <v>1312</v>
      </c>
      <c r="C1297" s="27" t="s">
        <v>1313</v>
      </c>
      <c r="D1297" s="63">
        <v>17721</v>
      </c>
    </row>
    <row r="1298" spans="1:4" x14ac:dyDescent="0.25">
      <c r="A1298" s="62">
        <v>45322</v>
      </c>
      <c r="B1298" s="27" t="s">
        <v>963</v>
      </c>
      <c r="C1298" s="27" t="s">
        <v>964</v>
      </c>
      <c r="D1298" s="63">
        <v>415</v>
      </c>
    </row>
    <row r="1299" spans="1:4" x14ac:dyDescent="0.25">
      <c r="A1299" s="62">
        <v>45351</v>
      </c>
      <c r="B1299" s="27" t="s">
        <v>963</v>
      </c>
      <c r="C1299" s="27" t="s">
        <v>964</v>
      </c>
      <c r="D1299" s="63">
        <v>415</v>
      </c>
    </row>
    <row r="1300" spans="1:4" x14ac:dyDescent="0.25">
      <c r="A1300" s="62">
        <v>45382</v>
      </c>
      <c r="B1300" s="27" t="s">
        <v>963</v>
      </c>
      <c r="C1300" s="27" t="s">
        <v>964</v>
      </c>
      <c r="D1300" s="63">
        <v>415</v>
      </c>
    </row>
    <row r="1301" spans="1:4" x14ac:dyDescent="0.25">
      <c r="A1301" s="62">
        <v>45412</v>
      </c>
      <c r="B1301" s="27" t="s">
        <v>963</v>
      </c>
      <c r="C1301" s="27" t="s">
        <v>964</v>
      </c>
      <c r="D1301" s="63">
        <v>415</v>
      </c>
    </row>
    <row r="1302" spans="1:4" x14ac:dyDescent="0.25">
      <c r="A1302" s="62">
        <v>45443</v>
      </c>
      <c r="B1302" s="27" t="s">
        <v>963</v>
      </c>
      <c r="C1302" s="27" t="s">
        <v>964</v>
      </c>
      <c r="D1302" s="63">
        <v>415</v>
      </c>
    </row>
    <row r="1303" spans="1:4" x14ac:dyDescent="0.25">
      <c r="A1303" s="62">
        <v>45473</v>
      </c>
      <c r="B1303" s="27" t="s">
        <v>963</v>
      </c>
      <c r="C1303" s="27" t="s">
        <v>964</v>
      </c>
      <c r="D1303" s="63">
        <v>5505</v>
      </c>
    </row>
    <row r="1304" spans="1:4" x14ac:dyDescent="0.25">
      <c r="A1304" s="62">
        <v>45504</v>
      </c>
      <c r="B1304" s="27" t="s">
        <v>963</v>
      </c>
      <c r="C1304" s="27" t="s">
        <v>964</v>
      </c>
      <c r="D1304" s="63">
        <v>5505</v>
      </c>
    </row>
    <row r="1305" spans="1:4" x14ac:dyDescent="0.25">
      <c r="A1305" s="62">
        <v>45535</v>
      </c>
      <c r="B1305" s="27" t="s">
        <v>963</v>
      </c>
      <c r="C1305" s="27" t="s">
        <v>964</v>
      </c>
      <c r="D1305" s="63">
        <v>5505</v>
      </c>
    </row>
    <row r="1306" spans="1:4" x14ac:dyDescent="0.25">
      <c r="A1306" s="62">
        <v>45565</v>
      </c>
      <c r="B1306" s="27" t="s">
        <v>963</v>
      </c>
      <c r="C1306" s="27" t="s">
        <v>964</v>
      </c>
      <c r="D1306" s="63">
        <v>5505</v>
      </c>
    </row>
    <row r="1307" spans="1:4" x14ac:dyDescent="0.25">
      <c r="A1307" s="62">
        <v>45596</v>
      </c>
      <c r="B1307" s="27" t="s">
        <v>963</v>
      </c>
      <c r="C1307" s="27" t="s">
        <v>964</v>
      </c>
      <c r="D1307" s="63">
        <v>5505</v>
      </c>
    </row>
    <row r="1308" spans="1:4" x14ac:dyDescent="0.25">
      <c r="A1308" s="62">
        <v>45626</v>
      </c>
      <c r="B1308" s="27" t="s">
        <v>963</v>
      </c>
      <c r="C1308" s="27" t="s">
        <v>964</v>
      </c>
      <c r="D1308" s="63">
        <v>5505</v>
      </c>
    </row>
    <row r="1309" spans="1:4" x14ac:dyDescent="0.25">
      <c r="A1309" s="62">
        <v>45657</v>
      </c>
      <c r="B1309" s="27" t="s">
        <v>963</v>
      </c>
      <c r="C1309" s="27" t="s">
        <v>964</v>
      </c>
      <c r="D1309" s="63">
        <v>5505</v>
      </c>
    </row>
    <row r="1310" spans="1:4" x14ac:dyDescent="0.25">
      <c r="A1310" s="62">
        <v>45322</v>
      </c>
      <c r="B1310" s="27" t="s">
        <v>971</v>
      </c>
      <c r="C1310" s="27" t="s">
        <v>972</v>
      </c>
      <c r="D1310" s="63">
        <v>0</v>
      </c>
    </row>
    <row r="1311" spans="1:4" x14ac:dyDescent="0.25">
      <c r="A1311" s="62">
        <v>45351</v>
      </c>
      <c r="B1311" s="27" t="s">
        <v>971</v>
      </c>
      <c r="C1311" s="27" t="s">
        <v>972</v>
      </c>
      <c r="D1311" s="63">
        <v>406</v>
      </c>
    </row>
    <row r="1312" spans="1:4" x14ac:dyDescent="0.25">
      <c r="A1312" s="62">
        <v>45382</v>
      </c>
      <c r="B1312" s="27" t="s">
        <v>971</v>
      </c>
      <c r="C1312" s="27" t="s">
        <v>972</v>
      </c>
      <c r="D1312" s="63">
        <v>809.274</v>
      </c>
    </row>
    <row r="1313" spans="1:4" x14ac:dyDescent="0.25">
      <c r="A1313" s="62">
        <v>45412</v>
      </c>
      <c r="B1313" s="27" t="s">
        <v>971</v>
      </c>
      <c r="C1313" s="27" t="s">
        <v>972</v>
      </c>
      <c r="D1313" s="63">
        <v>742.274</v>
      </c>
    </row>
    <row r="1314" spans="1:4" x14ac:dyDescent="0.25">
      <c r="A1314" s="62">
        <v>45443</v>
      </c>
      <c r="B1314" s="27" t="s">
        <v>971</v>
      </c>
      <c r="C1314" s="27" t="s">
        <v>972</v>
      </c>
      <c r="D1314" s="63">
        <v>1156.2739999999999</v>
      </c>
    </row>
    <row r="1315" spans="1:4" x14ac:dyDescent="0.25">
      <c r="A1315" s="62">
        <v>45473</v>
      </c>
      <c r="B1315" s="27" t="s">
        <v>971</v>
      </c>
      <c r="C1315" s="27" t="s">
        <v>972</v>
      </c>
      <c r="D1315" s="63">
        <v>1156.2739999999999</v>
      </c>
    </row>
    <row r="1316" spans="1:4" x14ac:dyDescent="0.25">
      <c r="A1316" s="62">
        <v>45504</v>
      </c>
      <c r="B1316" s="27" t="s">
        <v>971</v>
      </c>
      <c r="C1316" s="27" t="s">
        <v>972</v>
      </c>
      <c r="D1316" s="63">
        <v>1322.9406666666666</v>
      </c>
    </row>
    <row r="1317" spans="1:4" x14ac:dyDescent="0.25">
      <c r="A1317" s="62">
        <v>45535</v>
      </c>
      <c r="B1317" s="27" t="s">
        <v>971</v>
      </c>
      <c r="C1317" s="27" t="s">
        <v>972</v>
      </c>
      <c r="D1317" s="63">
        <v>1489.6073333333334</v>
      </c>
    </row>
    <row r="1318" spans="1:4" x14ac:dyDescent="0.25">
      <c r="A1318" s="62">
        <v>45565</v>
      </c>
      <c r="B1318" s="27" t="s">
        <v>971</v>
      </c>
      <c r="C1318" s="27" t="s">
        <v>972</v>
      </c>
      <c r="D1318" s="63">
        <v>1656.2740000000001</v>
      </c>
    </row>
    <row r="1319" spans="1:4" x14ac:dyDescent="0.25">
      <c r="A1319" s="62">
        <v>45596</v>
      </c>
      <c r="B1319" s="27" t="s">
        <v>971</v>
      </c>
      <c r="C1319" s="27" t="s">
        <v>972</v>
      </c>
      <c r="D1319" s="63">
        <v>1822.9406666666669</v>
      </c>
    </row>
    <row r="1320" spans="1:4" x14ac:dyDescent="0.25">
      <c r="A1320" s="62">
        <v>45626</v>
      </c>
      <c r="B1320" s="27" t="s">
        <v>971</v>
      </c>
      <c r="C1320" s="27" t="s">
        <v>972</v>
      </c>
      <c r="D1320" s="63">
        <v>1989.6073333333336</v>
      </c>
    </row>
    <row r="1321" spans="1:4" x14ac:dyDescent="0.25">
      <c r="A1321" s="62">
        <v>45657</v>
      </c>
      <c r="B1321" s="27" t="s">
        <v>971</v>
      </c>
      <c r="C1321" s="27" t="s">
        <v>972</v>
      </c>
      <c r="D1321" s="63">
        <v>2156.2740000000003</v>
      </c>
    </row>
    <row r="1322" spans="1:4" x14ac:dyDescent="0.25">
      <c r="A1322" s="62">
        <v>45322</v>
      </c>
      <c r="B1322" s="27" t="s">
        <v>973</v>
      </c>
      <c r="C1322" s="27" t="s">
        <v>974</v>
      </c>
      <c r="D1322" s="63">
        <v>0</v>
      </c>
    </row>
    <row r="1323" spans="1:4" x14ac:dyDescent="0.25">
      <c r="A1323" s="62">
        <v>45351</v>
      </c>
      <c r="B1323" s="27" t="s">
        <v>973</v>
      </c>
      <c r="C1323" s="27" t="s">
        <v>974</v>
      </c>
      <c r="D1323" s="63">
        <v>0</v>
      </c>
    </row>
    <row r="1324" spans="1:4" x14ac:dyDescent="0.25">
      <c r="A1324" s="62">
        <v>45382</v>
      </c>
      <c r="B1324" s="27" t="s">
        <v>973</v>
      </c>
      <c r="C1324" s="27" t="s">
        <v>974</v>
      </c>
      <c r="D1324" s="63">
        <v>0</v>
      </c>
    </row>
    <row r="1325" spans="1:4" x14ac:dyDescent="0.25">
      <c r="A1325" s="62">
        <v>45412</v>
      </c>
      <c r="B1325" s="27" t="s">
        <v>973</v>
      </c>
      <c r="C1325" s="27" t="s">
        <v>974</v>
      </c>
      <c r="D1325" s="63">
        <v>0</v>
      </c>
    </row>
    <row r="1326" spans="1:4" x14ac:dyDescent="0.25">
      <c r="A1326" s="62">
        <v>45443</v>
      </c>
      <c r="B1326" s="27" t="s">
        <v>973</v>
      </c>
      <c r="C1326" s="27" t="s">
        <v>974</v>
      </c>
      <c r="D1326" s="63">
        <v>0</v>
      </c>
    </row>
    <row r="1327" spans="1:4" x14ac:dyDescent="0.25">
      <c r="A1327" s="62">
        <v>45473</v>
      </c>
      <c r="B1327" s="27" t="s">
        <v>973</v>
      </c>
      <c r="C1327" s="27" t="s">
        <v>974</v>
      </c>
      <c r="D1327" s="63">
        <v>5740</v>
      </c>
    </row>
    <row r="1328" spans="1:4" x14ac:dyDescent="0.25">
      <c r="A1328" s="62">
        <v>45504</v>
      </c>
      <c r="B1328" s="27" t="s">
        <v>973</v>
      </c>
      <c r="C1328" s="27" t="s">
        <v>974</v>
      </c>
      <c r="D1328" s="63">
        <v>6696.666666666667</v>
      </c>
    </row>
    <row r="1329" spans="1:4" x14ac:dyDescent="0.25">
      <c r="A1329" s="62">
        <v>45535</v>
      </c>
      <c r="B1329" s="27" t="s">
        <v>973</v>
      </c>
      <c r="C1329" s="27" t="s">
        <v>974</v>
      </c>
      <c r="D1329" s="63">
        <v>7653.3333333333339</v>
      </c>
    </row>
    <row r="1330" spans="1:4" x14ac:dyDescent="0.25">
      <c r="A1330" s="62">
        <v>45565</v>
      </c>
      <c r="B1330" s="27" t="s">
        <v>973</v>
      </c>
      <c r="C1330" s="27" t="s">
        <v>974</v>
      </c>
      <c r="D1330" s="63">
        <v>8610</v>
      </c>
    </row>
    <row r="1331" spans="1:4" x14ac:dyDescent="0.25">
      <c r="A1331" s="62">
        <v>45596</v>
      </c>
      <c r="B1331" s="27" t="s">
        <v>973</v>
      </c>
      <c r="C1331" s="27" t="s">
        <v>974</v>
      </c>
      <c r="D1331" s="63">
        <v>9566.6666666666661</v>
      </c>
    </row>
    <row r="1332" spans="1:4" x14ac:dyDescent="0.25">
      <c r="A1332" s="62">
        <v>45626</v>
      </c>
      <c r="B1332" s="27" t="s">
        <v>973</v>
      </c>
      <c r="C1332" s="27" t="s">
        <v>974</v>
      </c>
      <c r="D1332" s="63">
        <v>10523.333333333332</v>
      </c>
    </row>
    <row r="1333" spans="1:4" x14ac:dyDescent="0.25">
      <c r="A1333" s="62">
        <v>45657</v>
      </c>
      <c r="B1333" s="27" t="s">
        <v>973</v>
      </c>
      <c r="C1333" s="27" t="s">
        <v>974</v>
      </c>
      <c r="D1333" s="63">
        <v>11479.999999999998</v>
      </c>
    </row>
    <row r="1334" spans="1:4" x14ac:dyDescent="0.25">
      <c r="A1334" s="62">
        <v>45322</v>
      </c>
      <c r="B1334" s="27" t="s">
        <v>1160</v>
      </c>
      <c r="C1334" s="27" t="s">
        <v>1161</v>
      </c>
      <c r="D1334" s="63">
        <v>0</v>
      </c>
    </row>
    <row r="1335" spans="1:4" x14ac:dyDescent="0.25">
      <c r="A1335" s="62">
        <v>45351</v>
      </c>
      <c r="B1335" s="27" t="s">
        <v>1160</v>
      </c>
      <c r="C1335" s="27" t="s">
        <v>1161</v>
      </c>
      <c r="D1335" s="63">
        <v>0</v>
      </c>
    </row>
    <row r="1336" spans="1:4" x14ac:dyDescent="0.25">
      <c r="A1336" s="62">
        <v>45382</v>
      </c>
      <c r="B1336" s="27" t="s">
        <v>1160</v>
      </c>
      <c r="C1336" s="27" t="s">
        <v>1161</v>
      </c>
      <c r="D1336" s="63">
        <v>0</v>
      </c>
    </row>
    <row r="1337" spans="1:4" x14ac:dyDescent="0.25">
      <c r="A1337" s="62">
        <v>45412</v>
      </c>
      <c r="B1337" s="27" t="s">
        <v>1160</v>
      </c>
      <c r="C1337" s="27" t="s">
        <v>1161</v>
      </c>
      <c r="D1337" s="63">
        <v>0</v>
      </c>
    </row>
    <row r="1338" spans="1:4" x14ac:dyDescent="0.25">
      <c r="A1338" s="62">
        <v>45443</v>
      </c>
      <c r="B1338" s="27" t="s">
        <v>1160</v>
      </c>
      <c r="C1338" s="27" t="s">
        <v>1161</v>
      </c>
      <c r="D1338" s="63">
        <v>0</v>
      </c>
    </row>
    <row r="1339" spans="1:4" x14ac:dyDescent="0.25">
      <c r="A1339" s="62">
        <v>45473</v>
      </c>
      <c r="B1339" s="27" t="s">
        <v>1160</v>
      </c>
      <c r="C1339" s="27" t="s">
        <v>1161</v>
      </c>
      <c r="D1339" s="63">
        <v>0</v>
      </c>
    </row>
    <row r="1340" spans="1:4" x14ac:dyDescent="0.25">
      <c r="A1340" s="62">
        <v>45504</v>
      </c>
      <c r="B1340" s="27" t="s">
        <v>1160</v>
      </c>
      <c r="C1340" s="27" t="s">
        <v>1161</v>
      </c>
      <c r="D1340" s="63">
        <v>978.83333333333337</v>
      </c>
    </row>
    <row r="1341" spans="1:4" x14ac:dyDescent="0.25">
      <c r="A1341" s="62">
        <v>45535</v>
      </c>
      <c r="B1341" s="27" t="s">
        <v>1160</v>
      </c>
      <c r="C1341" s="27" t="s">
        <v>1161</v>
      </c>
      <c r="D1341" s="63">
        <v>1957.6666666666667</v>
      </c>
    </row>
    <row r="1342" spans="1:4" x14ac:dyDescent="0.25">
      <c r="A1342" s="62">
        <v>45565</v>
      </c>
      <c r="B1342" s="27" t="s">
        <v>1160</v>
      </c>
      <c r="C1342" s="27" t="s">
        <v>1161</v>
      </c>
      <c r="D1342" s="63">
        <v>2936.5</v>
      </c>
    </row>
    <row r="1343" spans="1:4" x14ac:dyDescent="0.25">
      <c r="A1343" s="62">
        <v>45596</v>
      </c>
      <c r="B1343" s="27" t="s">
        <v>1160</v>
      </c>
      <c r="C1343" s="27" t="s">
        <v>1161</v>
      </c>
      <c r="D1343" s="63">
        <v>3915.3333333333335</v>
      </c>
    </row>
    <row r="1344" spans="1:4" x14ac:dyDescent="0.25">
      <c r="A1344" s="62">
        <v>45626</v>
      </c>
      <c r="B1344" s="27" t="s">
        <v>1160</v>
      </c>
      <c r="C1344" s="27" t="s">
        <v>1161</v>
      </c>
      <c r="D1344" s="63">
        <v>4894.166666666667</v>
      </c>
    </row>
    <row r="1345" spans="1:4" x14ac:dyDescent="0.25">
      <c r="A1345" s="62">
        <v>45657</v>
      </c>
      <c r="B1345" s="27" t="s">
        <v>1160</v>
      </c>
      <c r="C1345" s="27" t="s">
        <v>1161</v>
      </c>
      <c r="D1345" s="63">
        <v>5873</v>
      </c>
    </row>
    <row r="1346" spans="1:4" x14ac:dyDescent="0.25">
      <c r="A1346" s="62">
        <v>45322</v>
      </c>
      <c r="B1346" s="27" t="s">
        <v>1013</v>
      </c>
      <c r="C1346" s="27" t="s">
        <v>1014</v>
      </c>
      <c r="D1346" s="63">
        <v>0</v>
      </c>
    </row>
    <row r="1347" spans="1:4" x14ac:dyDescent="0.25">
      <c r="A1347" s="62">
        <v>45351</v>
      </c>
      <c r="B1347" s="27" t="s">
        <v>1013</v>
      </c>
      <c r="C1347" s="27" t="s">
        <v>1014</v>
      </c>
      <c r="D1347" s="63">
        <v>0</v>
      </c>
    </row>
    <row r="1348" spans="1:4" x14ac:dyDescent="0.25">
      <c r="A1348" s="62">
        <v>45382</v>
      </c>
      <c r="B1348" s="27" t="s">
        <v>1013</v>
      </c>
      <c r="C1348" s="27" t="s">
        <v>1014</v>
      </c>
      <c r="D1348" s="63">
        <v>0</v>
      </c>
    </row>
    <row r="1349" spans="1:4" x14ac:dyDescent="0.25">
      <c r="A1349" s="62">
        <v>45412</v>
      </c>
      <c r="B1349" s="27" t="s">
        <v>1013</v>
      </c>
      <c r="C1349" s="27" t="s">
        <v>1014</v>
      </c>
      <c r="D1349" s="63">
        <v>250</v>
      </c>
    </row>
    <row r="1350" spans="1:4" x14ac:dyDescent="0.25">
      <c r="A1350" s="62">
        <v>45443</v>
      </c>
      <c r="B1350" s="27" t="s">
        <v>1013</v>
      </c>
      <c r="C1350" s="27" t="s">
        <v>1014</v>
      </c>
      <c r="D1350" s="63">
        <v>379.98</v>
      </c>
    </row>
    <row r="1351" spans="1:4" x14ac:dyDescent="0.25">
      <c r="A1351" s="62">
        <v>45473</v>
      </c>
      <c r="B1351" s="27" t="s">
        <v>1013</v>
      </c>
      <c r="C1351" s="27" t="s">
        <v>1014</v>
      </c>
      <c r="D1351" s="63">
        <v>379.98</v>
      </c>
    </row>
    <row r="1352" spans="1:4" x14ac:dyDescent="0.25">
      <c r="A1352" s="62">
        <v>45504</v>
      </c>
      <c r="B1352" s="27" t="s">
        <v>1013</v>
      </c>
      <c r="C1352" s="27" t="s">
        <v>1014</v>
      </c>
      <c r="D1352" s="63">
        <v>379.98</v>
      </c>
    </row>
    <row r="1353" spans="1:4" x14ac:dyDescent="0.25">
      <c r="A1353" s="62">
        <v>45535</v>
      </c>
      <c r="B1353" s="27" t="s">
        <v>1013</v>
      </c>
      <c r="C1353" s="27" t="s">
        <v>1014</v>
      </c>
      <c r="D1353" s="63">
        <v>379.98</v>
      </c>
    </row>
    <row r="1354" spans="1:4" x14ac:dyDescent="0.25">
      <c r="A1354" s="62">
        <v>45565</v>
      </c>
      <c r="B1354" s="27" t="s">
        <v>1013</v>
      </c>
      <c r="C1354" s="27" t="s">
        <v>1014</v>
      </c>
      <c r="D1354" s="63">
        <v>379.98</v>
      </c>
    </row>
    <row r="1355" spans="1:4" x14ac:dyDescent="0.25">
      <c r="A1355" s="62">
        <v>45596</v>
      </c>
      <c r="B1355" s="27" t="s">
        <v>1013</v>
      </c>
      <c r="C1355" s="27" t="s">
        <v>1014</v>
      </c>
      <c r="D1355" s="63">
        <v>379.98</v>
      </c>
    </row>
    <row r="1356" spans="1:4" x14ac:dyDescent="0.25">
      <c r="A1356" s="62">
        <v>45626</v>
      </c>
      <c r="B1356" s="27" t="s">
        <v>1013</v>
      </c>
      <c r="C1356" s="27" t="s">
        <v>1014</v>
      </c>
      <c r="D1356" s="63">
        <v>379.98</v>
      </c>
    </row>
    <row r="1357" spans="1:4" x14ac:dyDescent="0.25">
      <c r="A1357" s="62">
        <v>45657</v>
      </c>
      <c r="B1357" s="27" t="s">
        <v>1013</v>
      </c>
      <c r="C1357" s="27" t="s">
        <v>1014</v>
      </c>
      <c r="D1357" s="63">
        <v>379.98</v>
      </c>
    </row>
    <row r="1358" spans="1:4" x14ac:dyDescent="0.25">
      <c r="A1358" s="62">
        <v>45322</v>
      </c>
      <c r="B1358" s="27" t="s">
        <v>788</v>
      </c>
      <c r="C1358" s="27" t="s">
        <v>789</v>
      </c>
      <c r="D1358" s="63">
        <v>1132.4100000000001</v>
      </c>
    </row>
    <row r="1359" spans="1:4" x14ac:dyDescent="0.25">
      <c r="A1359" s="62">
        <v>45351</v>
      </c>
      <c r="B1359" s="27" t="s">
        <v>788</v>
      </c>
      <c r="C1359" s="27" t="s">
        <v>789</v>
      </c>
      <c r="D1359" s="63">
        <v>1938.58</v>
      </c>
    </row>
    <row r="1360" spans="1:4" x14ac:dyDescent="0.25">
      <c r="A1360" s="62">
        <v>45382</v>
      </c>
      <c r="B1360" s="27" t="s">
        <v>788</v>
      </c>
      <c r="C1360" s="27" t="s">
        <v>789</v>
      </c>
      <c r="D1360" s="63">
        <v>2774.67</v>
      </c>
    </row>
    <row r="1361" spans="1:4" x14ac:dyDescent="0.25">
      <c r="A1361" s="62">
        <v>45412</v>
      </c>
      <c r="B1361" s="27" t="s">
        <v>788</v>
      </c>
      <c r="C1361" s="27" t="s">
        <v>789</v>
      </c>
      <c r="D1361" s="63">
        <v>3072.13</v>
      </c>
    </row>
    <row r="1362" spans="1:4" x14ac:dyDescent="0.25">
      <c r="A1362" s="62">
        <v>45443</v>
      </c>
      <c r="B1362" s="27" t="s">
        <v>788</v>
      </c>
      <c r="C1362" s="27" t="s">
        <v>789</v>
      </c>
      <c r="D1362" s="63">
        <v>3754.37</v>
      </c>
    </row>
    <row r="1363" spans="1:4" x14ac:dyDescent="0.25">
      <c r="A1363" s="62">
        <v>45473</v>
      </c>
      <c r="B1363" s="27" t="s">
        <v>788</v>
      </c>
      <c r="C1363" s="27" t="s">
        <v>789</v>
      </c>
      <c r="D1363" s="63">
        <v>3754.37</v>
      </c>
    </row>
    <row r="1364" spans="1:4" x14ac:dyDescent="0.25">
      <c r="A1364" s="62">
        <v>45504</v>
      </c>
      <c r="B1364" s="27" t="s">
        <v>788</v>
      </c>
      <c r="C1364" s="27" t="s">
        <v>789</v>
      </c>
      <c r="D1364" s="63">
        <v>4554.37</v>
      </c>
    </row>
    <row r="1365" spans="1:4" x14ac:dyDescent="0.25">
      <c r="A1365" s="62">
        <v>45535</v>
      </c>
      <c r="B1365" s="27" t="s">
        <v>788</v>
      </c>
      <c r="C1365" s="27" t="s">
        <v>789</v>
      </c>
      <c r="D1365" s="63">
        <v>4854.37</v>
      </c>
    </row>
    <row r="1366" spans="1:4" x14ac:dyDescent="0.25">
      <c r="A1366" s="62">
        <v>45565</v>
      </c>
      <c r="B1366" s="27" t="s">
        <v>788</v>
      </c>
      <c r="C1366" s="27" t="s">
        <v>789</v>
      </c>
      <c r="D1366" s="63">
        <v>5654.37</v>
      </c>
    </row>
    <row r="1367" spans="1:4" x14ac:dyDescent="0.25">
      <c r="A1367" s="62">
        <v>45596</v>
      </c>
      <c r="B1367" s="27" t="s">
        <v>788</v>
      </c>
      <c r="C1367" s="27" t="s">
        <v>789</v>
      </c>
      <c r="D1367" s="63">
        <v>6454.37</v>
      </c>
    </row>
    <row r="1368" spans="1:4" x14ac:dyDescent="0.25">
      <c r="A1368" s="62">
        <v>45626</v>
      </c>
      <c r="B1368" s="27" t="s">
        <v>788</v>
      </c>
      <c r="C1368" s="27" t="s">
        <v>789</v>
      </c>
      <c r="D1368" s="63">
        <v>7254.37</v>
      </c>
    </row>
    <row r="1369" spans="1:4" x14ac:dyDescent="0.25">
      <c r="A1369" s="62">
        <v>45657</v>
      </c>
      <c r="B1369" s="27" t="s">
        <v>788</v>
      </c>
      <c r="C1369" s="27" t="s">
        <v>789</v>
      </c>
      <c r="D1369" s="63">
        <v>8054.37</v>
      </c>
    </row>
    <row r="1370" spans="1:4" x14ac:dyDescent="0.25">
      <c r="A1370" s="62">
        <v>45322</v>
      </c>
      <c r="B1370" s="27" t="s">
        <v>785</v>
      </c>
      <c r="C1370" s="27" t="s">
        <v>786</v>
      </c>
      <c r="D1370" s="63">
        <v>0</v>
      </c>
    </row>
    <row r="1371" spans="1:4" x14ac:dyDescent="0.25">
      <c r="A1371" s="62">
        <v>45351</v>
      </c>
      <c r="B1371" s="27" t="s">
        <v>785</v>
      </c>
      <c r="C1371" s="27" t="s">
        <v>786</v>
      </c>
      <c r="D1371" s="63">
        <v>0</v>
      </c>
    </row>
    <row r="1372" spans="1:4" x14ac:dyDescent="0.25">
      <c r="A1372" s="62">
        <v>45382</v>
      </c>
      <c r="B1372" s="27" t="s">
        <v>785</v>
      </c>
      <c r="C1372" s="27" t="s">
        <v>786</v>
      </c>
      <c r="D1372" s="63">
        <v>0</v>
      </c>
    </row>
    <row r="1373" spans="1:4" x14ac:dyDescent="0.25">
      <c r="A1373" s="62">
        <v>45412</v>
      </c>
      <c r="B1373" s="27" t="s">
        <v>785</v>
      </c>
      <c r="C1373" s="27" t="s">
        <v>786</v>
      </c>
      <c r="D1373" s="63">
        <v>0</v>
      </c>
    </row>
    <row r="1374" spans="1:4" x14ac:dyDescent="0.25">
      <c r="A1374" s="62">
        <v>45443</v>
      </c>
      <c r="B1374" s="27" t="s">
        <v>785</v>
      </c>
      <c r="C1374" s="27" t="s">
        <v>786</v>
      </c>
      <c r="D1374" s="63">
        <v>176.20000000000005</v>
      </c>
    </row>
    <row r="1375" spans="1:4" x14ac:dyDescent="0.25">
      <c r="A1375" s="62">
        <v>45473</v>
      </c>
      <c r="B1375" s="27" t="s">
        <v>785</v>
      </c>
      <c r="C1375" s="27" t="s">
        <v>786</v>
      </c>
      <c r="D1375" s="63">
        <v>176.20000000000005</v>
      </c>
    </row>
    <row r="1376" spans="1:4" x14ac:dyDescent="0.25">
      <c r="A1376" s="62">
        <v>45504</v>
      </c>
      <c r="B1376" s="27" t="s">
        <v>785</v>
      </c>
      <c r="C1376" s="27" t="s">
        <v>786</v>
      </c>
      <c r="D1376" s="63">
        <v>376.20000000000005</v>
      </c>
    </row>
    <row r="1377" spans="1:4" x14ac:dyDescent="0.25">
      <c r="A1377" s="62">
        <v>45535</v>
      </c>
      <c r="B1377" s="27" t="s">
        <v>785</v>
      </c>
      <c r="C1377" s="27" t="s">
        <v>786</v>
      </c>
      <c r="D1377" s="63">
        <v>476.20000000000005</v>
      </c>
    </row>
    <row r="1378" spans="1:4" x14ac:dyDescent="0.25">
      <c r="A1378" s="62">
        <v>45565</v>
      </c>
      <c r="B1378" s="27" t="s">
        <v>785</v>
      </c>
      <c r="C1378" s="27" t="s">
        <v>786</v>
      </c>
      <c r="D1378" s="63">
        <v>676.2</v>
      </c>
    </row>
    <row r="1379" spans="1:4" x14ac:dyDescent="0.25">
      <c r="A1379" s="62">
        <v>45596</v>
      </c>
      <c r="B1379" s="27" t="s">
        <v>785</v>
      </c>
      <c r="C1379" s="27" t="s">
        <v>786</v>
      </c>
      <c r="D1379" s="63">
        <v>876.2</v>
      </c>
    </row>
    <row r="1380" spans="1:4" x14ac:dyDescent="0.25">
      <c r="A1380" s="62">
        <v>45626</v>
      </c>
      <c r="B1380" s="27" t="s">
        <v>785</v>
      </c>
      <c r="C1380" s="27" t="s">
        <v>786</v>
      </c>
      <c r="D1380" s="63">
        <v>1076.2</v>
      </c>
    </row>
    <row r="1381" spans="1:4" x14ac:dyDescent="0.25">
      <c r="A1381" s="62">
        <v>45657</v>
      </c>
      <c r="B1381" s="27" t="s">
        <v>785</v>
      </c>
      <c r="C1381" s="27" t="s">
        <v>786</v>
      </c>
      <c r="D1381" s="63">
        <v>1276.2</v>
      </c>
    </row>
    <row r="1382" spans="1:4" x14ac:dyDescent="0.25">
      <c r="A1382" s="62">
        <v>45322</v>
      </c>
      <c r="B1382" s="27" t="s">
        <v>1330</v>
      </c>
      <c r="C1382" s="27" t="s">
        <v>1331</v>
      </c>
      <c r="D1382" s="63">
        <v>0</v>
      </c>
    </row>
    <row r="1383" spans="1:4" x14ac:dyDescent="0.25">
      <c r="A1383" s="62">
        <v>45351</v>
      </c>
      <c r="B1383" s="27" t="s">
        <v>1330</v>
      </c>
      <c r="C1383" s="27" t="s">
        <v>1331</v>
      </c>
      <c r="D1383" s="63">
        <v>1534</v>
      </c>
    </row>
    <row r="1384" spans="1:4" x14ac:dyDescent="0.25">
      <c r="A1384" s="62">
        <v>45382</v>
      </c>
      <c r="B1384" s="27" t="s">
        <v>1330</v>
      </c>
      <c r="C1384" s="27" t="s">
        <v>1331</v>
      </c>
      <c r="D1384" s="63">
        <v>1534</v>
      </c>
    </row>
    <row r="1385" spans="1:4" x14ac:dyDescent="0.25">
      <c r="A1385" s="62">
        <v>45412</v>
      </c>
      <c r="B1385" s="27" t="s">
        <v>1330</v>
      </c>
      <c r="C1385" s="27" t="s">
        <v>1331</v>
      </c>
      <c r="D1385" s="63">
        <v>2873.94</v>
      </c>
    </row>
    <row r="1386" spans="1:4" x14ac:dyDescent="0.25">
      <c r="A1386" s="62">
        <v>45443</v>
      </c>
      <c r="B1386" s="27" t="s">
        <v>1330</v>
      </c>
      <c r="C1386" s="27" t="s">
        <v>1331</v>
      </c>
      <c r="D1386" s="63">
        <v>3773.94</v>
      </c>
    </row>
    <row r="1387" spans="1:4" x14ac:dyDescent="0.25">
      <c r="A1387" s="62">
        <v>45473</v>
      </c>
      <c r="B1387" s="27" t="s">
        <v>1330</v>
      </c>
      <c r="C1387" s="27" t="s">
        <v>1331</v>
      </c>
      <c r="D1387" s="63">
        <v>4434.2700000000004</v>
      </c>
    </row>
    <row r="1388" spans="1:4" x14ac:dyDescent="0.25">
      <c r="A1388" s="62">
        <v>45504</v>
      </c>
      <c r="B1388" s="27" t="s">
        <v>1330</v>
      </c>
      <c r="C1388" s="27" t="s">
        <v>1331</v>
      </c>
      <c r="D1388" s="63">
        <v>5434.27</v>
      </c>
    </row>
    <row r="1389" spans="1:4" x14ac:dyDescent="0.25">
      <c r="A1389" s="62">
        <v>45535</v>
      </c>
      <c r="B1389" s="27" t="s">
        <v>1330</v>
      </c>
      <c r="C1389" s="27" t="s">
        <v>1331</v>
      </c>
      <c r="D1389" s="63">
        <v>6434.27</v>
      </c>
    </row>
    <row r="1390" spans="1:4" x14ac:dyDescent="0.25">
      <c r="A1390" s="62">
        <v>45565</v>
      </c>
      <c r="B1390" s="27" t="s">
        <v>1330</v>
      </c>
      <c r="C1390" s="27" t="s">
        <v>1331</v>
      </c>
      <c r="D1390" s="63">
        <v>7434.27</v>
      </c>
    </row>
    <row r="1391" spans="1:4" x14ac:dyDescent="0.25">
      <c r="A1391" s="62">
        <v>45596</v>
      </c>
      <c r="B1391" s="27" t="s">
        <v>1330</v>
      </c>
      <c r="C1391" s="27" t="s">
        <v>1331</v>
      </c>
      <c r="D1391" s="63">
        <v>8434.27</v>
      </c>
    </row>
    <row r="1392" spans="1:4" x14ac:dyDescent="0.25">
      <c r="A1392" s="62">
        <v>45626</v>
      </c>
      <c r="B1392" s="27" t="s">
        <v>1330</v>
      </c>
      <c r="C1392" s="27" t="s">
        <v>1331</v>
      </c>
      <c r="D1392" s="63">
        <v>9434.27</v>
      </c>
    </row>
    <row r="1393" spans="1:4" x14ac:dyDescent="0.25">
      <c r="A1393" s="62">
        <v>45657</v>
      </c>
      <c r="B1393" s="27" t="s">
        <v>1330</v>
      </c>
      <c r="C1393" s="27" t="s">
        <v>1331</v>
      </c>
      <c r="D1393" s="63">
        <v>10434.27</v>
      </c>
    </row>
    <row r="1394" spans="1:4" x14ac:dyDescent="0.25">
      <c r="A1394" s="62">
        <v>45322</v>
      </c>
      <c r="B1394" s="27" t="s">
        <v>1001</v>
      </c>
      <c r="C1394" s="27" t="s">
        <v>1002</v>
      </c>
      <c r="D1394" s="63">
        <v>0</v>
      </c>
    </row>
    <row r="1395" spans="1:4" x14ac:dyDescent="0.25">
      <c r="A1395" s="62">
        <v>45351</v>
      </c>
      <c r="B1395" s="27" t="s">
        <v>1001</v>
      </c>
      <c r="C1395" s="27" t="s">
        <v>1002</v>
      </c>
      <c r="D1395" s="63">
        <v>0</v>
      </c>
    </row>
    <row r="1396" spans="1:4" x14ac:dyDescent="0.25">
      <c r="A1396" s="62">
        <v>45382</v>
      </c>
      <c r="B1396" s="27" t="s">
        <v>1001</v>
      </c>
      <c r="C1396" s="27" t="s">
        <v>1002</v>
      </c>
      <c r="D1396" s="63">
        <v>0</v>
      </c>
    </row>
    <row r="1397" spans="1:4" x14ac:dyDescent="0.25">
      <c r="A1397" s="62">
        <v>45412</v>
      </c>
      <c r="B1397" s="27" t="s">
        <v>1001</v>
      </c>
      <c r="C1397" s="27" t="s">
        <v>1002</v>
      </c>
      <c r="D1397" s="63">
        <v>7.999999999992724E-2</v>
      </c>
    </row>
    <row r="1398" spans="1:4" x14ac:dyDescent="0.25">
      <c r="A1398" s="62">
        <v>45443</v>
      </c>
      <c r="B1398" s="27" t="s">
        <v>1001</v>
      </c>
      <c r="C1398" s="27" t="s">
        <v>1002</v>
      </c>
      <c r="D1398" s="63">
        <v>7.999999999992724E-2</v>
      </c>
    </row>
    <row r="1399" spans="1:4" x14ac:dyDescent="0.25">
      <c r="A1399" s="62">
        <v>45473</v>
      </c>
      <c r="B1399" s="27" t="s">
        <v>1001</v>
      </c>
      <c r="C1399" s="27" t="s">
        <v>1002</v>
      </c>
      <c r="D1399" s="63">
        <v>7.999999999992724E-2</v>
      </c>
    </row>
    <row r="1400" spans="1:4" x14ac:dyDescent="0.25">
      <c r="A1400" s="62">
        <v>45504</v>
      </c>
      <c r="B1400" s="27" t="s">
        <v>1001</v>
      </c>
      <c r="C1400" s="27" t="s">
        <v>1002</v>
      </c>
      <c r="D1400" s="63">
        <v>7.999999999992724E-2</v>
      </c>
    </row>
    <row r="1401" spans="1:4" x14ac:dyDescent="0.25">
      <c r="A1401" s="62">
        <v>45535</v>
      </c>
      <c r="B1401" s="27" t="s">
        <v>1001</v>
      </c>
      <c r="C1401" s="27" t="s">
        <v>1002</v>
      </c>
      <c r="D1401" s="63">
        <v>7.999999999992724E-2</v>
      </c>
    </row>
    <row r="1402" spans="1:4" x14ac:dyDescent="0.25">
      <c r="A1402" s="62">
        <v>45565</v>
      </c>
      <c r="B1402" s="27" t="s">
        <v>1001</v>
      </c>
      <c r="C1402" s="27" t="s">
        <v>1002</v>
      </c>
      <c r="D1402" s="63">
        <v>7.999999999992724E-2</v>
      </c>
    </row>
    <row r="1403" spans="1:4" x14ac:dyDescent="0.25">
      <c r="A1403" s="62">
        <v>45596</v>
      </c>
      <c r="B1403" s="27" t="s">
        <v>1001</v>
      </c>
      <c r="C1403" s="27" t="s">
        <v>1002</v>
      </c>
      <c r="D1403" s="63">
        <v>7.999999999992724E-2</v>
      </c>
    </row>
    <row r="1404" spans="1:4" x14ac:dyDescent="0.25">
      <c r="A1404" s="62">
        <v>45626</v>
      </c>
      <c r="B1404" s="27" t="s">
        <v>1001</v>
      </c>
      <c r="C1404" s="27" t="s">
        <v>1002</v>
      </c>
      <c r="D1404" s="63">
        <v>7.999999999992724E-2</v>
      </c>
    </row>
    <row r="1405" spans="1:4" x14ac:dyDescent="0.25">
      <c r="A1405" s="62">
        <v>45657</v>
      </c>
      <c r="B1405" s="27" t="s">
        <v>1001</v>
      </c>
      <c r="C1405" s="27" t="s">
        <v>1002</v>
      </c>
      <c r="D1405" s="63">
        <v>7.999999999992724E-2</v>
      </c>
    </row>
    <row r="1406" spans="1:4" x14ac:dyDescent="0.25">
      <c r="A1406" s="62">
        <v>45322</v>
      </c>
      <c r="B1406" s="27" t="s">
        <v>781</v>
      </c>
      <c r="C1406" s="27" t="s">
        <v>782</v>
      </c>
      <c r="D1406" s="63">
        <v>347.17999999999995</v>
      </c>
    </row>
    <row r="1407" spans="1:4" x14ac:dyDescent="0.25">
      <c r="A1407" s="62">
        <v>45351</v>
      </c>
      <c r="B1407" s="27" t="s">
        <v>781</v>
      </c>
      <c r="C1407" s="27" t="s">
        <v>782</v>
      </c>
      <c r="D1407" s="63">
        <v>532.25</v>
      </c>
    </row>
    <row r="1408" spans="1:4" x14ac:dyDescent="0.25">
      <c r="A1408" s="62">
        <v>45382</v>
      </c>
      <c r="B1408" s="27" t="s">
        <v>781</v>
      </c>
      <c r="C1408" s="27" t="s">
        <v>782</v>
      </c>
      <c r="D1408" s="63">
        <v>1286.03</v>
      </c>
    </row>
    <row r="1409" spans="1:4" x14ac:dyDescent="0.25">
      <c r="A1409" s="62">
        <v>45412</v>
      </c>
      <c r="B1409" s="27" t="s">
        <v>781</v>
      </c>
      <c r="C1409" s="27" t="s">
        <v>782</v>
      </c>
      <c r="D1409" s="63">
        <v>1823</v>
      </c>
    </row>
    <row r="1410" spans="1:4" x14ac:dyDescent="0.25">
      <c r="A1410" s="62">
        <v>45443</v>
      </c>
      <c r="B1410" s="27" t="s">
        <v>781</v>
      </c>
      <c r="C1410" s="27" t="s">
        <v>782</v>
      </c>
      <c r="D1410" s="63">
        <v>2078.29</v>
      </c>
    </row>
    <row r="1411" spans="1:4" x14ac:dyDescent="0.25">
      <c r="A1411" s="62">
        <v>45473</v>
      </c>
      <c r="B1411" s="27" t="s">
        <v>781</v>
      </c>
      <c r="C1411" s="27" t="s">
        <v>782</v>
      </c>
      <c r="D1411" s="63">
        <v>2127.1799999999998</v>
      </c>
    </row>
    <row r="1412" spans="1:4" x14ac:dyDescent="0.25">
      <c r="A1412" s="62">
        <v>45504</v>
      </c>
      <c r="B1412" s="27" t="s">
        <v>781</v>
      </c>
      <c r="C1412" s="27" t="s">
        <v>782</v>
      </c>
      <c r="D1412" s="63">
        <v>2627.18</v>
      </c>
    </row>
    <row r="1413" spans="1:4" x14ac:dyDescent="0.25">
      <c r="A1413" s="62">
        <v>45535</v>
      </c>
      <c r="B1413" s="27" t="s">
        <v>781</v>
      </c>
      <c r="C1413" s="27" t="s">
        <v>782</v>
      </c>
      <c r="D1413" s="63">
        <v>2727.18</v>
      </c>
    </row>
    <row r="1414" spans="1:4" x14ac:dyDescent="0.25">
      <c r="A1414" s="62">
        <v>45565</v>
      </c>
      <c r="B1414" s="27" t="s">
        <v>781</v>
      </c>
      <c r="C1414" s="27" t="s">
        <v>782</v>
      </c>
      <c r="D1414" s="63">
        <v>3227.18</v>
      </c>
    </row>
    <row r="1415" spans="1:4" x14ac:dyDescent="0.25">
      <c r="A1415" s="62">
        <v>45596</v>
      </c>
      <c r="B1415" s="27" t="s">
        <v>781</v>
      </c>
      <c r="C1415" s="27" t="s">
        <v>782</v>
      </c>
      <c r="D1415" s="63">
        <v>3727.18</v>
      </c>
    </row>
    <row r="1416" spans="1:4" x14ac:dyDescent="0.25">
      <c r="A1416" s="62">
        <v>45626</v>
      </c>
      <c r="B1416" s="27" t="s">
        <v>781</v>
      </c>
      <c r="C1416" s="27" t="s">
        <v>782</v>
      </c>
      <c r="D1416" s="63">
        <v>4227.18</v>
      </c>
    </row>
    <row r="1417" spans="1:4" x14ac:dyDescent="0.25">
      <c r="A1417" s="62">
        <v>45657</v>
      </c>
      <c r="B1417" s="27" t="s">
        <v>781</v>
      </c>
      <c r="C1417" s="27" t="s">
        <v>782</v>
      </c>
      <c r="D1417" s="63">
        <v>4727.18</v>
      </c>
    </row>
    <row r="1418" spans="1:4" x14ac:dyDescent="0.25">
      <c r="A1418" s="62">
        <v>45322</v>
      </c>
      <c r="B1418" s="27" t="s">
        <v>1162</v>
      </c>
      <c r="C1418" s="27" t="s">
        <v>1163</v>
      </c>
      <c r="D1418" s="63">
        <v>164.24</v>
      </c>
    </row>
    <row r="1419" spans="1:4" x14ac:dyDescent="0.25">
      <c r="A1419" s="62">
        <v>45351</v>
      </c>
      <c r="B1419" s="27" t="s">
        <v>1162</v>
      </c>
      <c r="C1419" s="27" t="s">
        <v>1163</v>
      </c>
      <c r="D1419" s="63">
        <v>172.16</v>
      </c>
    </row>
    <row r="1420" spans="1:4" x14ac:dyDescent="0.25">
      <c r="A1420" s="62">
        <v>45382</v>
      </c>
      <c r="B1420" s="27" t="s">
        <v>1162</v>
      </c>
      <c r="C1420" s="27" t="s">
        <v>1163</v>
      </c>
      <c r="D1420" s="63">
        <v>288</v>
      </c>
    </row>
    <row r="1421" spans="1:4" x14ac:dyDescent="0.25">
      <c r="A1421" s="62">
        <v>45412</v>
      </c>
      <c r="B1421" s="27" t="s">
        <v>1162</v>
      </c>
      <c r="C1421" s="27" t="s">
        <v>1163</v>
      </c>
      <c r="D1421" s="63">
        <v>645.91999999999996</v>
      </c>
    </row>
    <row r="1422" spans="1:4" x14ac:dyDescent="0.25">
      <c r="A1422" s="62">
        <v>45443</v>
      </c>
      <c r="B1422" s="27" t="s">
        <v>1162</v>
      </c>
      <c r="C1422" s="27" t="s">
        <v>1163</v>
      </c>
      <c r="D1422" s="63">
        <v>651.33999999999992</v>
      </c>
    </row>
    <row r="1423" spans="1:4" x14ac:dyDescent="0.25">
      <c r="A1423" s="62">
        <v>45473</v>
      </c>
      <c r="B1423" s="27" t="s">
        <v>1162</v>
      </c>
      <c r="C1423" s="27" t="s">
        <v>1163</v>
      </c>
      <c r="D1423" s="63">
        <v>665.19999999999993</v>
      </c>
    </row>
    <row r="1424" spans="1:4" x14ac:dyDescent="0.25">
      <c r="A1424" s="62">
        <v>45504</v>
      </c>
      <c r="B1424" s="27" t="s">
        <v>1162</v>
      </c>
      <c r="C1424" s="27" t="s">
        <v>1163</v>
      </c>
      <c r="D1424" s="63">
        <v>706.86666666666656</v>
      </c>
    </row>
    <row r="1425" spans="1:4" x14ac:dyDescent="0.25">
      <c r="A1425" s="62">
        <v>45535</v>
      </c>
      <c r="B1425" s="27" t="s">
        <v>1162</v>
      </c>
      <c r="C1425" s="27" t="s">
        <v>1163</v>
      </c>
      <c r="D1425" s="63">
        <v>748.53333333333319</v>
      </c>
    </row>
    <row r="1426" spans="1:4" x14ac:dyDescent="0.25">
      <c r="A1426" s="62">
        <v>45565</v>
      </c>
      <c r="B1426" s="27" t="s">
        <v>1162</v>
      </c>
      <c r="C1426" s="27" t="s">
        <v>1163</v>
      </c>
      <c r="D1426" s="63">
        <v>790.19999999999982</v>
      </c>
    </row>
    <row r="1427" spans="1:4" x14ac:dyDescent="0.25">
      <c r="A1427" s="62">
        <v>45596</v>
      </c>
      <c r="B1427" s="27" t="s">
        <v>1162</v>
      </c>
      <c r="C1427" s="27" t="s">
        <v>1163</v>
      </c>
      <c r="D1427" s="63">
        <v>831.86666666666645</v>
      </c>
    </row>
    <row r="1428" spans="1:4" x14ac:dyDescent="0.25">
      <c r="A1428" s="62">
        <v>45626</v>
      </c>
      <c r="B1428" s="27" t="s">
        <v>1162</v>
      </c>
      <c r="C1428" s="27" t="s">
        <v>1163</v>
      </c>
      <c r="D1428" s="63">
        <v>873.53333333333308</v>
      </c>
    </row>
    <row r="1429" spans="1:4" x14ac:dyDescent="0.25">
      <c r="A1429" s="62">
        <v>45657</v>
      </c>
      <c r="B1429" s="27" t="s">
        <v>1162</v>
      </c>
      <c r="C1429" s="27" t="s">
        <v>1163</v>
      </c>
      <c r="D1429" s="63">
        <v>915.1999999999997</v>
      </c>
    </row>
    <row r="1430" spans="1:4" x14ac:dyDescent="0.25">
      <c r="A1430" s="62">
        <v>45322</v>
      </c>
      <c r="B1430" s="27" t="s">
        <v>820</v>
      </c>
      <c r="C1430" s="27" t="s">
        <v>821</v>
      </c>
      <c r="D1430" s="63">
        <v>12.51</v>
      </c>
    </row>
    <row r="1431" spans="1:4" x14ac:dyDescent="0.25">
      <c r="A1431" s="62">
        <v>45351</v>
      </c>
      <c r="B1431" s="27" t="s">
        <v>820</v>
      </c>
      <c r="C1431" s="27" t="s">
        <v>821</v>
      </c>
      <c r="D1431" s="63">
        <v>26.509999999999998</v>
      </c>
    </row>
    <row r="1432" spans="1:4" x14ac:dyDescent="0.25">
      <c r="A1432" s="62">
        <v>45382</v>
      </c>
      <c r="B1432" s="27" t="s">
        <v>820</v>
      </c>
      <c r="C1432" s="27" t="s">
        <v>821</v>
      </c>
      <c r="D1432" s="63">
        <v>42.51</v>
      </c>
    </row>
    <row r="1433" spans="1:4" x14ac:dyDescent="0.25">
      <c r="A1433" s="62">
        <v>45412</v>
      </c>
      <c r="B1433" s="27" t="s">
        <v>820</v>
      </c>
      <c r="C1433" s="27" t="s">
        <v>821</v>
      </c>
      <c r="D1433" s="63">
        <v>46.51</v>
      </c>
    </row>
    <row r="1434" spans="1:4" x14ac:dyDescent="0.25">
      <c r="A1434" s="62">
        <v>45443</v>
      </c>
      <c r="B1434" s="27" t="s">
        <v>820</v>
      </c>
      <c r="C1434" s="27" t="s">
        <v>821</v>
      </c>
      <c r="D1434" s="63">
        <v>52.51</v>
      </c>
    </row>
    <row r="1435" spans="1:4" x14ac:dyDescent="0.25">
      <c r="A1435" s="62">
        <v>45473</v>
      </c>
      <c r="B1435" s="27" t="s">
        <v>820</v>
      </c>
      <c r="C1435" s="27" t="s">
        <v>821</v>
      </c>
      <c r="D1435" s="63">
        <v>62.51</v>
      </c>
    </row>
    <row r="1436" spans="1:4" x14ac:dyDescent="0.25">
      <c r="A1436" s="62">
        <v>45504</v>
      </c>
      <c r="B1436" s="27" t="s">
        <v>820</v>
      </c>
      <c r="C1436" s="27" t="s">
        <v>821</v>
      </c>
      <c r="D1436" s="63">
        <v>104.17666666666666</v>
      </c>
    </row>
    <row r="1437" spans="1:4" x14ac:dyDescent="0.25">
      <c r="A1437" s="62">
        <v>45535</v>
      </c>
      <c r="B1437" s="27" t="s">
        <v>820</v>
      </c>
      <c r="C1437" s="27" t="s">
        <v>821</v>
      </c>
      <c r="D1437" s="63">
        <v>145.84333333333333</v>
      </c>
    </row>
    <row r="1438" spans="1:4" x14ac:dyDescent="0.25">
      <c r="A1438" s="62">
        <v>45565</v>
      </c>
      <c r="B1438" s="27" t="s">
        <v>820</v>
      </c>
      <c r="C1438" s="27" t="s">
        <v>821</v>
      </c>
      <c r="D1438" s="63">
        <v>187.51</v>
      </c>
    </row>
    <row r="1439" spans="1:4" x14ac:dyDescent="0.25">
      <c r="A1439" s="62">
        <v>45596</v>
      </c>
      <c r="B1439" s="27" t="s">
        <v>820</v>
      </c>
      <c r="C1439" s="27" t="s">
        <v>821</v>
      </c>
      <c r="D1439" s="63">
        <v>229.17666666666665</v>
      </c>
    </row>
    <row r="1440" spans="1:4" x14ac:dyDescent="0.25">
      <c r="A1440" s="62">
        <v>45626</v>
      </c>
      <c r="B1440" s="27" t="s">
        <v>820</v>
      </c>
      <c r="C1440" s="27" t="s">
        <v>821</v>
      </c>
      <c r="D1440" s="63">
        <v>270.84333333333331</v>
      </c>
    </row>
    <row r="1441" spans="1:4" x14ac:dyDescent="0.25">
      <c r="A1441" s="62">
        <v>45657</v>
      </c>
      <c r="B1441" s="27" t="s">
        <v>820</v>
      </c>
      <c r="C1441" s="27" t="s">
        <v>821</v>
      </c>
      <c r="D1441" s="63">
        <v>312.51</v>
      </c>
    </row>
    <row r="1442" spans="1:4" x14ac:dyDescent="0.25">
      <c r="A1442" s="62">
        <v>45322</v>
      </c>
      <c r="B1442" s="27" t="s">
        <v>769</v>
      </c>
      <c r="C1442" s="27" t="s">
        <v>770</v>
      </c>
      <c r="D1442" s="63">
        <v>514.09999999999991</v>
      </c>
    </row>
    <row r="1443" spans="1:4" x14ac:dyDescent="0.25">
      <c r="A1443" s="62">
        <v>45351</v>
      </c>
      <c r="B1443" s="27" t="s">
        <v>769</v>
      </c>
      <c r="C1443" s="27" t="s">
        <v>770</v>
      </c>
      <c r="D1443" s="63">
        <v>2466.4299999999998</v>
      </c>
    </row>
    <row r="1444" spans="1:4" x14ac:dyDescent="0.25">
      <c r="A1444" s="62">
        <v>45382</v>
      </c>
      <c r="B1444" s="27" t="s">
        <v>769</v>
      </c>
      <c r="C1444" s="27" t="s">
        <v>770</v>
      </c>
      <c r="D1444" s="63">
        <v>2830.17</v>
      </c>
    </row>
    <row r="1445" spans="1:4" x14ac:dyDescent="0.25">
      <c r="A1445" s="62">
        <v>45412</v>
      </c>
      <c r="B1445" s="27" t="s">
        <v>769</v>
      </c>
      <c r="C1445" s="27" t="s">
        <v>770</v>
      </c>
      <c r="D1445" s="63">
        <v>3009.97</v>
      </c>
    </row>
    <row r="1446" spans="1:4" x14ac:dyDescent="0.25">
      <c r="A1446" s="62">
        <v>45443</v>
      </c>
      <c r="B1446" s="27" t="s">
        <v>769</v>
      </c>
      <c r="C1446" s="27" t="s">
        <v>770</v>
      </c>
      <c r="D1446" s="63">
        <v>3349.89</v>
      </c>
    </row>
    <row r="1447" spans="1:4" x14ac:dyDescent="0.25">
      <c r="A1447" s="62">
        <v>45473</v>
      </c>
      <c r="B1447" s="27" t="s">
        <v>769</v>
      </c>
      <c r="C1447" s="27" t="s">
        <v>770</v>
      </c>
      <c r="D1447" s="63">
        <v>3675.69</v>
      </c>
    </row>
    <row r="1448" spans="1:4" x14ac:dyDescent="0.25">
      <c r="A1448" s="62">
        <v>45504</v>
      </c>
      <c r="B1448" s="27" t="s">
        <v>769</v>
      </c>
      <c r="C1448" s="27" t="s">
        <v>770</v>
      </c>
      <c r="D1448" s="63">
        <v>4509.0233333333335</v>
      </c>
    </row>
    <row r="1449" spans="1:4" x14ac:dyDescent="0.25">
      <c r="A1449" s="62">
        <v>45535</v>
      </c>
      <c r="B1449" s="27" t="s">
        <v>769</v>
      </c>
      <c r="C1449" s="27" t="s">
        <v>770</v>
      </c>
      <c r="D1449" s="63">
        <v>5342.3566666666666</v>
      </c>
    </row>
    <row r="1450" spans="1:4" x14ac:dyDescent="0.25">
      <c r="A1450" s="62">
        <v>45565</v>
      </c>
      <c r="B1450" s="27" t="s">
        <v>769</v>
      </c>
      <c r="C1450" s="27" t="s">
        <v>770</v>
      </c>
      <c r="D1450" s="63">
        <v>6175.69</v>
      </c>
    </row>
    <row r="1451" spans="1:4" x14ac:dyDescent="0.25">
      <c r="A1451" s="62">
        <v>45596</v>
      </c>
      <c r="B1451" s="27" t="s">
        <v>769</v>
      </c>
      <c r="C1451" s="27" t="s">
        <v>770</v>
      </c>
      <c r="D1451" s="63">
        <v>7009.0233333333326</v>
      </c>
    </row>
    <row r="1452" spans="1:4" x14ac:dyDescent="0.25">
      <c r="A1452" s="62">
        <v>45626</v>
      </c>
      <c r="B1452" s="27" t="s">
        <v>769</v>
      </c>
      <c r="C1452" s="27" t="s">
        <v>770</v>
      </c>
      <c r="D1452" s="63">
        <v>7842.3566666666657</v>
      </c>
    </row>
    <row r="1453" spans="1:4" x14ac:dyDescent="0.25">
      <c r="A1453" s="62">
        <v>45657</v>
      </c>
      <c r="B1453" s="27" t="s">
        <v>769</v>
      </c>
      <c r="C1453" s="27" t="s">
        <v>770</v>
      </c>
      <c r="D1453" s="63">
        <v>8675.6899999999987</v>
      </c>
    </row>
    <row r="1454" spans="1:4" x14ac:dyDescent="0.25">
      <c r="A1454" s="62">
        <v>45322</v>
      </c>
      <c r="B1454" s="27" t="s">
        <v>777</v>
      </c>
      <c r="C1454" s="27" t="s">
        <v>778</v>
      </c>
      <c r="D1454" s="63">
        <v>443.75999999999993</v>
      </c>
    </row>
    <row r="1455" spans="1:4" x14ac:dyDescent="0.25">
      <c r="A1455" s="62">
        <v>45351</v>
      </c>
      <c r="B1455" s="27" t="s">
        <v>777</v>
      </c>
      <c r="C1455" s="27" t="s">
        <v>778</v>
      </c>
      <c r="D1455" s="63">
        <v>1136.42</v>
      </c>
    </row>
    <row r="1456" spans="1:4" x14ac:dyDescent="0.25">
      <c r="A1456" s="62">
        <v>45382</v>
      </c>
      <c r="B1456" s="27" t="s">
        <v>777</v>
      </c>
      <c r="C1456" s="27" t="s">
        <v>778</v>
      </c>
      <c r="D1456" s="63">
        <v>1945.23</v>
      </c>
    </row>
    <row r="1457" spans="1:4" x14ac:dyDescent="0.25">
      <c r="A1457" s="62">
        <v>45412</v>
      </c>
      <c r="B1457" s="27" t="s">
        <v>777</v>
      </c>
      <c r="C1457" s="27" t="s">
        <v>778</v>
      </c>
      <c r="D1457" s="63">
        <v>3021.5299999999997</v>
      </c>
    </row>
    <row r="1458" spans="1:4" x14ac:dyDescent="0.25">
      <c r="A1458" s="62">
        <v>45443</v>
      </c>
      <c r="B1458" s="27" t="s">
        <v>777</v>
      </c>
      <c r="C1458" s="27" t="s">
        <v>778</v>
      </c>
      <c r="D1458" s="63">
        <v>3586.43</v>
      </c>
    </row>
    <row r="1459" spans="1:4" x14ac:dyDescent="0.25">
      <c r="A1459" s="62">
        <v>45473</v>
      </c>
      <c r="B1459" s="27" t="s">
        <v>777</v>
      </c>
      <c r="C1459" s="27" t="s">
        <v>778</v>
      </c>
      <c r="D1459" s="63">
        <v>4077.5099999999998</v>
      </c>
    </row>
    <row r="1460" spans="1:4" x14ac:dyDescent="0.25">
      <c r="A1460" s="62">
        <v>45504</v>
      </c>
      <c r="B1460" s="27" t="s">
        <v>777</v>
      </c>
      <c r="C1460" s="27" t="s">
        <v>778</v>
      </c>
      <c r="D1460" s="63">
        <v>5077.51</v>
      </c>
    </row>
    <row r="1461" spans="1:4" x14ac:dyDescent="0.25">
      <c r="A1461" s="62">
        <v>45535</v>
      </c>
      <c r="B1461" s="27" t="s">
        <v>777</v>
      </c>
      <c r="C1461" s="27" t="s">
        <v>778</v>
      </c>
      <c r="D1461" s="63">
        <v>5277.51</v>
      </c>
    </row>
    <row r="1462" spans="1:4" x14ac:dyDescent="0.25">
      <c r="A1462" s="62">
        <v>45565</v>
      </c>
      <c r="B1462" s="27" t="s">
        <v>777</v>
      </c>
      <c r="C1462" s="27" t="s">
        <v>778</v>
      </c>
      <c r="D1462" s="63">
        <v>6277.51</v>
      </c>
    </row>
    <row r="1463" spans="1:4" x14ac:dyDescent="0.25">
      <c r="A1463" s="62">
        <v>45596</v>
      </c>
      <c r="B1463" s="27" t="s">
        <v>777</v>
      </c>
      <c r="C1463" s="27" t="s">
        <v>778</v>
      </c>
      <c r="D1463" s="63">
        <v>7277.51</v>
      </c>
    </row>
    <row r="1464" spans="1:4" x14ac:dyDescent="0.25">
      <c r="A1464" s="62">
        <v>45626</v>
      </c>
      <c r="B1464" s="27" t="s">
        <v>777</v>
      </c>
      <c r="C1464" s="27" t="s">
        <v>778</v>
      </c>
      <c r="D1464" s="63">
        <v>8277.51</v>
      </c>
    </row>
    <row r="1465" spans="1:4" x14ac:dyDescent="0.25">
      <c r="A1465" s="62">
        <v>45657</v>
      </c>
      <c r="B1465" s="27" t="s">
        <v>777</v>
      </c>
      <c r="C1465" s="27" t="s">
        <v>778</v>
      </c>
      <c r="D1465" s="63">
        <v>9277.51</v>
      </c>
    </row>
    <row r="1466" spans="1:4" x14ac:dyDescent="0.25">
      <c r="A1466" s="62">
        <v>45322</v>
      </c>
      <c r="B1466" s="27" t="s">
        <v>818</v>
      </c>
      <c r="C1466" s="27" t="s">
        <v>819</v>
      </c>
      <c r="D1466" s="63">
        <v>1.1499999999999999</v>
      </c>
    </row>
    <row r="1467" spans="1:4" x14ac:dyDescent="0.25">
      <c r="A1467" s="62">
        <v>45351</v>
      </c>
      <c r="B1467" s="27" t="s">
        <v>818</v>
      </c>
      <c r="C1467" s="27" t="s">
        <v>819</v>
      </c>
      <c r="D1467" s="63">
        <v>1.1499999999999999</v>
      </c>
    </row>
    <row r="1468" spans="1:4" x14ac:dyDescent="0.25">
      <c r="A1468" s="62">
        <v>45382</v>
      </c>
      <c r="B1468" s="27" t="s">
        <v>818</v>
      </c>
      <c r="C1468" s="27" t="s">
        <v>819</v>
      </c>
      <c r="D1468" s="63">
        <v>1.1499999999999999</v>
      </c>
    </row>
    <row r="1469" spans="1:4" x14ac:dyDescent="0.25">
      <c r="A1469" s="62">
        <v>45412</v>
      </c>
      <c r="B1469" s="27" t="s">
        <v>818</v>
      </c>
      <c r="C1469" s="27" t="s">
        <v>819</v>
      </c>
      <c r="D1469" s="63">
        <v>2.2999999999999998</v>
      </c>
    </row>
    <row r="1470" spans="1:4" x14ac:dyDescent="0.25">
      <c r="A1470" s="62">
        <v>45443</v>
      </c>
      <c r="B1470" s="27" t="s">
        <v>818</v>
      </c>
      <c r="C1470" s="27" t="s">
        <v>819</v>
      </c>
      <c r="D1470" s="63">
        <v>27.32</v>
      </c>
    </row>
    <row r="1471" spans="1:4" x14ac:dyDescent="0.25">
      <c r="A1471" s="62">
        <v>45473</v>
      </c>
      <c r="B1471" s="27" t="s">
        <v>818</v>
      </c>
      <c r="C1471" s="27" t="s">
        <v>819</v>
      </c>
      <c r="D1471" s="63">
        <v>27.32</v>
      </c>
    </row>
    <row r="1472" spans="1:4" x14ac:dyDescent="0.25">
      <c r="A1472" s="62">
        <v>45504</v>
      </c>
      <c r="B1472" s="27" t="s">
        <v>818</v>
      </c>
      <c r="C1472" s="27" t="s">
        <v>819</v>
      </c>
      <c r="D1472" s="63">
        <v>27.32</v>
      </c>
    </row>
    <row r="1473" spans="1:4" x14ac:dyDescent="0.25">
      <c r="A1473" s="62">
        <v>45535</v>
      </c>
      <c r="B1473" s="27" t="s">
        <v>818</v>
      </c>
      <c r="C1473" s="27" t="s">
        <v>819</v>
      </c>
      <c r="D1473" s="63">
        <v>27.32</v>
      </c>
    </row>
    <row r="1474" spans="1:4" x14ac:dyDescent="0.25">
      <c r="A1474" s="62">
        <v>45565</v>
      </c>
      <c r="B1474" s="27" t="s">
        <v>818</v>
      </c>
      <c r="C1474" s="27" t="s">
        <v>819</v>
      </c>
      <c r="D1474" s="63">
        <v>27.32</v>
      </c>
    </row>
    <row r="1475" spans="1:4" x14ac:dyDescent="0.25">
      <c r="A1475" s="62">
        <v>45596</v>
      </c>
      <c r="B1475" s="27" t="s">
        <v>818</v>
      </c>
      <c r="C1475" s="27" t="s">
        <v>819</v>
      </c>
      <c r="D1475" s="63">
        <v>27.32</v>
      </c>
    </row>
    <row r="1476" spans="1:4" x14ac:dyDescent="0.25">
      <c r="A1476" s="62">
        <v>45626</v>
      </c>
      <c r="B1476" s="27" t="s">
        <v>818</v>
      </c>
      <c r="C1476" s="27" t="s">
        <v>819</v>
      </c>
      <c r="D1476" s="63">
        <v>27.32</v>
      </c>
    </row>
    <row r="1477" spans="1:4" x14ac:dyDescent="0.25">
      <c r="A1477" s="62">
        <v>45657</v>
      </c>
      <c r="B1477" s="27" t="s">
        <v>818</v>
      </c>
      <c r="C1477" s="27" t="s">
        <v>819</v>
      </c>
      <c r="D1477" s="63">
        <v>27.32</v>
      </c>
    </row>
    <row r="1478" spans="1:4" x14ac:dyDescent="0.25">
      <c r="A1478" s="62">
        <v>45322</v>
      </c>
      <c r="B1478" s="27" t="s">
        <v>775</v>
      </c>
      <c r="C1478" s="27" t="s">
        <v>776</v>
      </c>
      <c r="D1478" s="63">
        <v>310.3599999999999</v>
      </c>
    </row>
    <row r="1479" spans="1:4" x14ac:dyDescent="0.25">
      <c r="A1479" s="62">
        <v>45351</v>
      </c>
      <c r="B1479" s="27" t="s">
        <v>775</v>
      </c>
      <c r="C1479" s="27" t="s">
        <v>776</v>
      </c>
      <c r="D1479" s="63">
        <v>1313.8799999999999</v>
      </c>
    </row>
    <row r="1480" spans="1:4" x14ac:dyDescent="0.25">
      <c r="A1480" s="62">
        <v>45382</v>
      </c>
      <c r="B1480" s="27" t="s">
        <v>775</v>
      </c>
      <c r="C1480" s="27" t="s">
        <v>776</v>
      </c>
      <c r="D1480" s="63">
        <v>1736.62</v>
      </c>
    </row>
    <row r="1481" spans="1:4" x14ac:dyDescent="0.25">
      <c r="A1481" s="62">
        <v>45412</v>
      </c>
      <c r="B1481" s="27" t="s">
        <v>775</v>
      </c>
      <c r="C1481" s="27" t="s">
        <v>776</v>
      </c>
      <c r="D1481" s="63">
        <v>3185</v>
      </c>
    </row>
    <row r="1482" spans="1:4" x14ac:dyDescent="0.25">
      <c r="A1482" s="62">
        <v>45443</v>
      </c>
      <c r="B1482" s="27" t="s">
        <v>775</v>
      </c>
      <c r="C1482" s="27" t="s">
        <v>776</v>
      </c>
      <c r="D1482" s="63">
        <v>3855.38</v>
      </c>
    </row>
    <row r="1483" spans="1:4" x14ac:dyDescent="0.25">
      <c r="A1483" s="62">
        <v>45473</v>
      </c>
      <c r="B1483" s="27" t="s">
        <v>775</v>
      </c>
      <c r="C1483" s="27" t="s">
        <v>776</v>
      </c>
      <c r="D1483" s="63">
        <v>4255.62</v>
      </c>
    </row>
    <row r="1484" spans="1:4" x14ac:dyDescent="0.25">
      <c r="A1484" s="62">
        <v>45504</v>
      </c>
      <c r="B1484" s="27" t="s">
        <v>775</v>
      </c>
      <c r="C1484" s="27" t="s">
        <v>776</v>
      </c>
      <c r="D1484" s="63">
        <v>4922.2866666666669</v>
      </c>
    </row>
    <row r="1485" spans="1:4" x14ac:dyDescent="0.25">
      <c r="A1485" s="62">
        <v>45535</v>
      </c>
      <c r="B1485" s="27" t="s">
        <v>775</v>
      </c>
      <c r="C1485" s="27" t="s">
        <v>776</v>
      </c>
      <c r="D1485" s="63">
        <v>5588.9533333333338</v>
      </c>
    </row>
    <row r="1486" spans="1:4" x14ac:dyDescent="0.25">
      <c r="A1486" s="62">
        <v>45565</v>
      </c>
      <c r="B1486" s="27" t="s">
        <v>775</v>
      </c>
      <c r="C1486" s="27" t="s">
        <v>776</v>
      </c>
      <c r="D1486" s="63">
        <v>6255.6200000000008</v>
      </c>
    </row>
    <row r="1487" spans="1:4" x14ac:dyDescent="0.25">
      <c r="A1487" s="62">
        <v>45596</v>
      </c>
      <c r="B1487" s="27" t="s">
        <v>775</v>
      </c>
      <c r="C1487" s="27" t="s">
        <v>776</v>
      </c>
      <c r="D1487" s="63">
        <v>6922.2866666666678</v>
      </c>
    </row>
    <row r="1488" spans="1:4" x14ac:dyDescent="0.25">
      <c r="A1488" s="62">
        <v>45626</v>
      </c>
      <c r="B1488" s="27" t="s">
        <v>775</v>
      </c>
      <c r="C1488" s="27" t="s">
        <v>776</v>
      </c>
      <c r="D1488" s="63">
        <v>7588.9533333333347</v>
      </c>
    </row>
    <row r="1489" spans="1:4" x14ac:dyDescent="0.25">
      <c r="A1489" s="62">
        <v>45657</v>
      </c>
      <c r="B1489" s="27" t="s">
        <v>775</v>
      </c>
      <c r="C1489" s="27" t="s">
        <v>776</v>
      </c>
      <c r="D1489" s="63">
        <v>8255.6200000000008</v>
      </c>
    </row>
    <row r="1490" spans="1:4" x14ac:dyDescent="0.25">
      <c r="A1490" s="62">
        <v>45322</v>
      </c>
      <c r="B1490" s="27" t="s">
        <v>977</v>
      </c>
      <c r="C1490" s="27" t="s">
        <v>978</v>
      </c>
      <c r="D1490" s="63">
        <v>0</v>
      </c>
    </row>
    <row r="1491" spans="1:4" x14ac:dyDescent="0.25">
      <c r="A1491" s="62">
        <v>45351</v>
      </c>
      <c r="B1491" s="27" t="s">
        <v>977</v>
      </c>
      <c r="C1491" s="27" t="s">
        <v>978</v>
      </c>
      <c r="D1491" s="63">
        <v>0</v>
      </c>
    </row>
    <row r="1492" spans="1:4" x14ac:dyDescent="0.25">
      <c r="A1492" s="62">
        <v>45382</v>
      </c>
      <c r="B1492" s="27" t="s">
        <v>977</v>
      </c>
      <c r="C1492" s="27" t="s">
        <v>978</v>
      </c>
      <c r="D1492" s="63">
        <v>71.760000000000005</v>
      </c>
    </row>
    <row r="1493" spans="1:4" x14ac:dyDescent="0.25">
      <c r="A1493" s="62">
        <v>45412</v>
      </c>
      <c r="B1493" s="27" t="s">
        <v>977</v>
      </c>
      <c r="C1493" s="27" t="s">
        <v>978</v>
      </c>
      <c r="D1493" s="63">
        <v>71.760000000000005</v>
      </c>
    </row>
    <row r="1494" spans="1:4" x14ac:dyDescent="0.25">
      <c r="A1494" s="62">
        <v>45443</v>
      </c>
      <c r="B1494" s="27" t="s">
        <v>977</v>
      </c>
      <c r="C1494" s="27" t="s">
        <v>978</v>
      </c>
      <c r="D1494" s="63">
        <v>71.760000000000005</v>
      </c>
    </row>
    <row r="1495" spans="1:4" x14ac:dyDescent="0.25">
      <c r="A1495" s="62">
        <v>45473</v>
      </c>
      <c r="B1495" s="27" t="s">
        <v>977</v>
      </c>
      <c r="C1495" s="27" t="s">
        <v>978</v>
      </c>
      <c r="D1495" s="63">
        <v>71.760000000000005</v>
      </c>
    </row>
    <row r="1496" spans="1:4" x14ac:dyDescent="0.25">
      <c r="A1496" s="62">
        <v>45504</v>
      </c>
      <c r="B1496" s="27" t="s">
        <v>977</v>
      </c>
      <c r="C1496" s="27" t="s">
        <v>978</v>
      </c>
      <c r="D1496" s="63">
        <v>488.42666666666668</v>
      </c>
    </row>
    <row r="1497" spans="1:4" x14ac:dyDescent="0.25">
      <c r="A1497" s="62">
        <v>45535</v>
      </c>
      <c r="B1497" s="27" t="s">
        <v>977</v>
      </c>
      <c r="C1497" s="27" t="s">
        <v>978</v>
      </c>
      <c r="D1497" s="63">
        <v>905.09333333333336</v>
      </c>
    </row>
    <row r="1498" spans="1:4" x14ac:dyDescent="0.25">
      <c r="A1498" s="62">
        <v>45565</v>
      </c>
      <c r="B1498" s="27" t="s">
        <v>977</v>
      </c>
      <c r="C1498" s="27" t="s">
        <v>978</v>
      </c>
      <c r="D1498" s="63">
        <v>1321.76</v>
      </c>
    </row>
    <row r="1499" spans="1:4" x14ac:dyDescent="0.25">
      <c r="A1499" s="62">
        <v>45596</v>
      </c>
      <c r="B1499" s="27" t="s">
        <v>977</v>
      </c>
      <c r="C1499" s="27" t="s">
        <v>978</v>
      </c>
      <c r="D1499" s="63">
        <v>1738.4266666666667</v>
      </c>
    </row>
    <row r="1500" spans="1:4" x14ac:dyDescent="0.25">
      <c r="A1500" s="62">
        <v>45626</v>
      </c>
      <c r="B1500" s="27" t="s">
        <v>977</v>
      </c>
      <c r="C1500" s="27" t="s">
        <v>978</v>
      </c>
      <c r="D1500" s="63">
        <v>2155.0933333333332</v>
      </c>
    </row>
    <row r="1501" spans="1:4" x14ac:dyDescent="0.25">
      <c r="A1501" s="62">
        <v>45657</v>
      </c>
      <c r="B1501" s="27" t="s">
        <v>977</v>
      </c>
      <c r="C1501" s="27" t="s">
        <v>978</v>
      </c>
      <c r="D1501" s="63">
        <v>2571.7599999999998</v>
      </c>
    </row>
    <row r="1502" spans="1:4" x14ac:dyDescent="0.25">
      <c r="A1502" s="62">
        <v>45322</v>
      </c>
      <c r="B1502" s="27" t="s">
        <v>1146</v>
      </c>
      <c r="C1502" s="27" t="s">
        <v>1147</v>
      </c>
      <c r="D1502" s="63">
        <v>2550</v>
      </c>
    </row>
    <row r="1503" spans="1:4" x14ac:dyDescent="0.25">
      <c r="A1503" s="62">
        <v>45351</v>
      </c>
      <c r="B1503" s="27" t="s">
        <v>1146</v>
      </c>
      <c r="C1503" s="27" t="s">
        <v>1147</v>
      </c>
      <c r="D1503" s="63">
        <v>5100</v>
      </c>
    </row>
    <row r="1504" spans="1:4" x14ac:dyDescent="0.25">
      <c r="A1504" s="62">
        <v>45382</v>
      </c>
      <c r="B1504" s="27" t="s">
        <v>1146</v>
      </c>
      <c r="C1504" s="27" t="s">
        <v>1147</v>
      </c>
      <c r="D1504" s="63">
        <v>7650</v>
      </c>
    </row>
    <row r="1505" spans="1:4" x14ac:dyDescent="0.25">
      <c r="A1505" s="62">
        <v>45412</v>
      </c>
      <c r="B1505" s="27" t="s">
        <v>1146</v>
      </c>
      <c r="C1505" s="27" t="s">
        <v>1147</v>
      </c>
      <c r="D1505" s="63">
        <v>10200</v>
      </c>
    </row>
    <row r="1506" spans="1:4" x14ac:dyDescent="0.25">
      <c r="A1506" s="62">
        <v>45443</v>
      </c>
      <c r="B1506" s="27" t="s">
        <v>1146</v>
      </c>
      <c r="C1506" s="27" t="s">
        <v>1147</v>
      </c>
      <c r="D1506" s="63">
        <v>12750</v>
      </c>
    </row>
    <row r="1507" spans="1:4" x14ac:dyDescent="0.25">
      <c r="A1507" s="62">
        <v>45473</v>
      </c>
      <c r="B1507" s="27" t="s">
        <v>1146</v>
      </c>
      <c r="C1507" s="27" t="s">
        <v>1147</v>
      </c>
      <c r="D1507" s="63">
        <v>15300</v>
      </c>
    </row>
    <row r="1508" spans="1:4" x14ac:dyDescent="0.25">
      <c r="A1508" s="62">
        <v>45504</v>
      </c>
      <c r="B1508" s="27" t="s">
        <v>1146</v>
      </c>
      <c r="C1508" s="27" t="s">
        <v>1147</v>
      </c>
      <c r="D1508" s="63">
        <v>17850</v>
      </c>
    </row>
    <row r="1509" spans="1:4" x14ac:dyDescent="0.25">
      <c r="A1509" s="62">
        <v>45535</v>
      </c>
      <c r="B1509" s="27" t="s">
        <v>1146</v>
      </c>
      <c r="C1509" s="27" t="s">
        <v>1147</v>
      </c>
      <c r="D1509" s="63">
        <v>20400</v>
      </c>
    </row>
    <row r="1510" spans="1:4" x14ac:dyDescent="0.25">
      <c r="A1510" s="62">
        <v>45565</v>
      </c>
      <c r="B1510" s="27" t="s">
        <v>1146</v>
      </c>
      <c r="C1510" s="27" t="s">
        <v>1147</v>
      </c>
      <c r="D1510" s="63">
        <v>22950</v>
      </c>
    </row>
    <row r="1511" spans="1:4" x14ac:dyDescent="0.25">
      <c r="A1511" s="62">
        <v>45596</v>
      </c>
      <c r="B1511" s="27" t="s">
        <v>1146</v>
      </c>
      <c r="C1511" s="27" t="s">
        <v>1147</v>
      </c>
      <c r="D1511" s="63">
        <v>25500</v>
      </c>
    </row>
    <row r="1512" spans="1:4" x14ac:dyDescent="0.25">
      <c r="A1512" s="62">
        <v>45626</v>
      </c>
      <c r="B1512" s="27" t="s">
        <v>1146</v>
      </c>
      <c r="C1512" s="27" t="s">
        <v>1147</v>
      </c>
      <c r="D1512" s="63">
        <v>28050</v>
      </c>
    </row>
    <row r="1513" spans="1:4" x14ac:dyDescent="0.25">
      <c r="A1513" s="62">
        <v>45657</v>
      </c>
      <c r="B1513" s="27" t="s">
        <v>1146</v>
      </c>
      <c r="C1513" s="27" t="s">
        <v>1147</v>
      </c>
      <c r="D1513" s="63">
        <v>30600</v>
      </c>
    </row>
    <row r="1514" spans="1:4" x14ac:dyDescent="0.25">
      <c r="A1514" s="62">
        <v>45322</v>
      </c>
      <c r="B1514" s="27" t="s">
        <v>1260</v>
      </c>
      <c r="C1514" s="27" t="s">
        <v>1261</v>
      </c>
      <c r="D1514" s="63">
        <v>200</v>
      </c>
    </row>
    <row r="1515" spans="1:4" x14ac:dyDescent="0.25">
      <c r="A1515" s="62">
        <v>45351</v>
      </c>
      <c r="B1515" s="27" t="s">
        <v>1260</v>
      </c>
      <c r="C1515" s="27" t="s">
        <v>1261</v>
      </c>
      <c r="D1515" s="63">
        <v>400</v>
      </c>
    </row>
    <row r="1516" spans="1:4" x14ac:dyDescent="0.25">
      <c r="A1516" s="62">
        <v>45382</v>
      </c>
      <c r="B1516" s="27" t="s">
        <v>1260</v>
      </c>
      <c r="C1516" s="27" t="s">
        <v>1261</v>
      </c>
      <c r="D1516" s="63">
        <v>600</v>
      </c>
    </row>
    <row r="1517" spans="1:4" x14ac:dyDescent="0.25">
      <c r="A1517" s="62">
        <v>45412</v>
      </c>
      <c r="B1517" s="27" t="s">
        <v>1260</v>
      </c>
      <c r="C1517" s="27" t="s">
        <v>1261</v>
      </c>
      <c r="D1517" s="63">
        <v>800</v>
      </c>
    </row>
    <row r="1518" spans="1:4" x14ac:dyDescent="0.25">
      <c r="A1518" s="62">
        <v>45443</v>
      </c>
      <c r="B1518" s="27" t="s">
        <v>1260</v>
      </c>
      <c r="C1518" s="27" t="s">
        <v>1261</v>
      </c>
      <c r="D1518" s="63">
        <v>1000</v>
      </c>
    </row>
    <row r="1519" spans="1:4" x14ac:dyDescent="0.25">
      <c r="A1519" s="62">
        <v>45473</v>
      </c>
      <c r="B1519" s="27" t="s">
        <v>1260</v>
      </c>
      <c r="C1519" s="27" t="s">
        <v>1261</v>
      </c>
      <c r="D1519" s="63">
        <v>1200</v>
      </c>
    </row>
    <row r="1520" spans="1:4" x14ac:dyDescent="0.25">
      <c r="A1520" s="62">
        <v>45504</v>
      </c>
      <c r="B1520" s="27" t="s">
        <v>1260</v>
      </c>
      <c r="C1520" s="27" t="s">
        <v>1261</v>
      </c>
      <c r="D1520" s="63">
        <v>1400</v>
      </c>
    </row>
    <row r="1521" spans="1:4" x14ac:dyDescent="0.25">
      <c r="A1521" s="62">
        <v>45535</v>
      </c>
      <c r="B1521" s="27" t="s">
        <v>1260</v>
      </c>
      <c r="C1521" s="27" t="s">
        <v>1261</v>
      </c>
      <c r="D1521" s="63">
        <v>1600</v>
      </c>
    </row>
    <row r="1522" spans="1:4" x14ac:dyDescent="0.25">
      <c r="A1522" s="62">
        <v>45565</v>
      </c>
      <c r="B1522" s="27" t="s">
        <v>1260</v>
      </c>
      <c r="C1522" s="27" t="s">
        <v>1261</v>
      </c>
      <c r="D1522" s="63">
        <v>1800</v>
      </c>
    </row>
    <row r="1523" spans="1:4" x14ac:dyDescent="0.25">
      <c r="A1523" s="62">
        <v>45596</v>
      </c>
      <c r="B1523" s="27" t="s">
        <v>1260</v>
      </c>
      <c r="C1523" s="27" t="s">
        <v>1261</v>
      </c>
      <c r="D1523" s="63">
        <v>2000</v>
      </c>
    </row>
    <row r="1524" spans="1:4" x14ac:dyDescent="0.25">
      <c r="A1524" s="62">
        <v>45626</v>
      </c>
      <c r="B1524" s="27" t="s">
        <v>1260</v>
      </c>
      <c r="C1524" s="27" t="s">
        <v>1261</v>
      </c>
      <c r="D1524" s="63">
        <v>2200</v>
      </c>
    </row>
    <row r="1525" spans="1:4" x14ac:dyDescent="0.25">
      <c r="A1525" s="62">
        <v>45657</v>
      </c>
      <c r="B1525" s="27" t="s">
        <v>1260</v>
      </c>
      <c r="C1525" s="27" t="s">
        <v>1261</v>
      </c>
      <c r="D1525" s="63">
        <v>2400</v>
      </c>
    </row>
    <row r="1526" spans="1:4" x14ac:dyDescent="0.25">
      <c r="A1526" s="62">
        <v>45322</v>
      </c>
      <c r="B1526" s="27" t="s">
        <v>595</v>
      </c>
      <c r="C1526" s="27" t="s">
        <v>596</v>
      </c>
      <c r="D1526" s="63">
        <v>298.46999999999997</v>
      </c>
    </row>
    <row r="1527" spans="1:4" x14ac:dyDescent="0.25">
      <c r="A1527" s="62">
        <v>45351</v>
      </c>
      <c r="B1527" s="27" t="s">
        <v>595</v>
      </c>
      <c r="C1527" s="27" t="s">
        <v>596</v>
      </c>
      <c r="D1527" s="63">
        <v>589.51</v>
      </c>
    </row>
    <row r="1528" spans="1:4" x14ac:dyDescent="0.25">
      <c r="A1528" s="62">
        <v>45382</v>
      </c>
      <c r="B1528" s="27" t="s">
        <v>595</v>
      </c>
      <c r="C1528" s="27" t="s">
        <v>596</v>
      </c>
      <c r="D1528" s="63">
        <v>929.16000000000008</v>
      </c>
    </row>
    <row r="1529" spans="1:4" x14ac:dyDescent="0.25">
      <c r="A1529" s="62">
        <v>45412</v>
      </c>
      <c r="B1529" s="27" t="s">
        <v>595</v>
      </c>
      <c r="C1529" s="27" t="s">
        <v>596</v>
      </c>
      <c r="D1529" s="63">
        <v>1342.1</v>
      </c>
    </row>
    <row r="1530" spans="1:4" x14ac:dyDescent="0.25">
      <c r="A1530" s="62">
        <v>45443</v>
      </c>
      <c r="B1530" s="27" t="s">
        <v>595</v>
      </c>
      <c r="C1530" s="27" t="s">
        <v>596</v>
      </c>
      <c r="D1530" s="63">
        <v>1700.75</v>
      </c>
    </row>
    <row r="1531" spans="1:4" x14ac:dyDescent="0.25">
      <c r="A1531" s="62">
        <v>45473</v>
      </c>
      <c r="B1531" s="27" t="s">
        <v>595</v>
      </c>
      <c r="C1531" s="27" t="s">
        <v>596</v>
      </c>
      <c r="D1531" s="63">
        <v>1823.31</v>
      </c>
    </row>
    <row r="1532" spans="1:4" x14ac:dyDescent="0.25">
      <c r="A1532" s="62">
        <v>45504</v>
      </c>
      <c r="B1532" s="27" t="s">
        <v>595</v>
      </c>
      <c r="C1532" s="27" t="s">
        <v>596</v>
      </c>
      <c r="D1532" s="63">
        <v>2239.9766666666665</v>
      </c>
    </row>
    <row r="1533" spans="1:4" x14ac:dyDescent="0.25">
      <c r="A1533" s="62">
        <v>45535</v>
      </c>
      <c r="B1533" s="27" t="s">
        <v>595</v>
      </c>
      <c r="C1533" s="27" t="s">
        <v>596</v>
      </c>
      <c r="D1533" s="63">
        <v>2656.643333333333</v>
      </c>
    </row>
    <row r="1534" spans="1:4" x14ac:dyDescent="0.25">
      <c r="A1534" s="62">
        <v>45565</v>
      </c>
      <c r="B1534" s="27" t="s">
        <v>595</v>
      </c>
      <c r="C1534" s="27" t="s">
        <v>596</v>
      </c>
      <c r="D1534" s="63">
        <v>3073.3099999999995</v>
      </c>
    </row>
    <row r="1535" spans="1:4" x14ac:dyDescent="0.25">
      <c r="A1535" s="62">
        <v>45596</v>
      </c>
      <c r="B1535" s="27" t="s">
        <v>595</v>
      </c>
      <c r="C1535" s="27" t="s">
        <v>596</v>
      </c>
      <c r="D1535" s="63">
        <v>3489.976666666666</v>
      </c>
    </row>
    <row r="1536" spans="1:4" x14ac:dyDescent="0.25">
      <c r="A1536" s="62">
        <v>45626</v>
      </c>
      <c r="B1536" s="27" t="s">
        <v>595</v>
      </c>
      <c r="C1536" s="27" t="s">
        <v>596</v>
      </c>
      <c r="D1536" s="63">
        <v>3906.6433333333325</v>
      </c>
    </row>
    <row r="1537" spans="1:4" x14ac:dyDescent="0.25">
      <c r="A1537" s="62">
        <v>45657</v>
      </c>
      <c r="B1537" s="27" t="s">
        <v>595</v>
      </c>
      <c r="C1537" s="27" t="s">
        <v>596</v>
      </c>
      <c r="D1537" s="63">
        <v>4323.3099999999995</v>
      </c>
    </row>
    <row r="1538" spans="1:4" x14ac:dyDescent="0.25">
      <c r="A1538" s="62">
        <v>45322</v>
      </c>
      <c r="B1538" s="27" t="s">
        <v>603</v>
      </c>
      <c r="C1538" s="27" t="s">
        <v>604</v>
      </c>
      <c r="D1538" s="63">
        <v>1317.87</v>
      </c>
    </row>
    <row r="1539" spans="1:4" x14ac:dyDescent="0.25">
      <c r="A1539" s="62">
        <v>45351</v>
      </c>
      <c r="B1539" s="27" t="s">
        <v>603</v>
      </c>
      <c r="C1539" s="27" t="s">
        <v>604</v>
      </c>
      <c r="D1539" s="63">
        <v>2593.64</v>
      </c>
    </row>
    <row r="1540" spans="1:4" x14ac:dyDescent="0.25">
      <c r="A1540" s="62">
        <v>45382</v>
      </c>
      <c r="B1540" s="27" t="s">
        <v>603</v>
      </c>
      <c r="C1540" s="27" t="s">
        <v>604</v>
      </c>
      <c r="D1540" s="63">
        <v>4393.3999999999996</v>
      </c>
    </row>
    <row r="1541" spans="1:4" x14ac:dyDescent="0.25">
      <c r="A1541" s="62">
        <v>45412</v>
      </c>
      <c r="B1541" s="27" t="s">
        <v>603</v>
      </c>
      <c r="C1541" s="27" t="s">
        <v>604</v>
      </c>
      <c r="D1541" s="63">
        <v>5873.61</v>
      </c>
    </row>
    <row r="1542" spans="1:4" x14ac:dyDescent="0.25">
      <c r="A1542" s="62">
        <v>45443</v>
      </c>
      <c r="B1542" s="27" t="s">
        <v>603</v>
      </c>
      <c r="C1542" s="27" t="s">
        <v>604</v>
      </c>
      <c r="D1542" s="63">
        <v>7392.2</v>
      </c>
    </row>
    <row r="1543" spans="1:4" x14ac:dyDescent="0.25">
      <c r="A1543" s="62">
        <v>45473</v>
      </c>
      <c r="B1543" s="27" t="s">
        <v>603</v>
      </c>
      <c r="C1543" s="27" t="s">
        <v>604</v>
      </c>
      <c r="D1543" s="63">
        <v>8299.75</v>
      </c>
    </row>
    <row r="1544" spans="1:4" x14ac:dyDescent="0.25">
      <c r="A1544" s="62">
        <v>45504</v>
      </c>
      <c r="B1544" s="27" t="s">
        <v>603</v>
      </c>
      <c r="C1544" s="27" t="s">
        <v>604</v>
      </c>
      <c r="D1544" s="63">
        <v>9549.75</v>
      </c>
    </row>
    <row r="1545" spans="1:4" x14ac:dyDescent="0.25">
      <c r="A1545" s="62">
        <v>45535</v>
      </c>
      <c r="B1545" s="27" t="s">
        <v>603</v>
      </c>
      <c r="C1545" s="27" t="s">
        <v>604</v>
      </c>
      <c r="D1545" s="63">
        <v>10799.75</v>
      </c>
    </row>
    <row r="1546" spans="1:4" x14ac:dyDescent="0.25">
      <c r="A1546" s="62">
        <v>45565</v>
      </c>
      <c r="B1546" s="27" t="s">
        <v>603</v>
      </c>
      <c r="C1546" s="27" t="s">
        <v>604</v>
      </c>
      <c r="D1546" s="63">
        <v>12049.75</v>
      </c>
    </row>
    <row r="1547" spans="1:4" x14ac:dyDescent="0.25">
      <c r="A1547" s="62">
        <v>45596</v>
      </c>
      <c r="B1547" s="27" t="s">
        <v>603</v>
      </c>
      <c r="C1547" s="27" t="s">
        <v>604</v>
      </c>
      <c r="D1547" s="63">
        <v>13299.75</v>
      </c>
    </row>
    <row r="1548" spans="1:4" x14ac:dyDescent="0.25">
      <c r="A1548" s="62">
        <v>45626</v>
      </c>
      <c r="B1548" s="27" t="s">
        <v>603</v>
      </c>
      <c r="C1548" s="27" t="s">
        <v>604</v>
      </c>
      <c r="D1548" s="63">
        <v>14549.75</v>
      </c>
    </row>
    <row r="1549" spans="1:4" x14ac:dyDescent="0.25">
      <c r="A1549" s="62">
        <v>45657</v>
      </c>
      <c r="B1549" s="27" t="s">
        <v>603</v>
      </c>
      <c r="C1549" s="27" t="s">
        <v>604</v>
      </c>
      <c r="D1549" s="63">
        <v>15799.75</v>
      </c>
    </row>
    <row r="1550" spans="1:4" x14ac:dyDescent="0.25">
      <c r="A1550" s="62">
        <v>45322</v>
      </c>
      <c r="B1550" s="27" t="s">
        <v>1443</v>
      </c>
      <c r="C1550" s="27" t="s">
        <v>1444</v>
      </c>
      <c r="D1550" s="63">
        <v>0</v>
      </c>
    </row>
    <row r="1551" spans="1:4" x14ac:dyDescent="0.25">
      <c r="A1551" s="62">
        <v>45351</v>
      </c>
      <c r="B1551" s="27" t="s">
        <v>1443</v>
      </c>
      <c r="C1551" s="27" t="s">
        <v>1444</v>
      </c>
      <c r="D1551" s="63">
        <v>0</v>
      </c>
    </row>
    <row r="1552" spans="1:4" x14ac:dyDescent="0.25">
      <c r="A1552" s="62">
        <v>45382</v>
      </c>
      <c r="B1552" s="27" t="s">
        <v>1443</v>
      </c>
      <c r="C1552" s="27" t="s">
        <v>1444</v>
      </c>
      <c r="D1552" s="63">
        <v>0</v>
      </c>
    </row>
    <row r="1553" spans="1:4" x14ac:dyDescent="0.25">
      <c r="A1553" s="62">
        <v>45412</v>
      </c>
      <c r="B1553" s="27" t="s">
        <v>1443</v>
      </c>
      <c r="C1553" s="27" t="s">
        <v>1444</v>
      </c>
      <c r="D1553" s="63">
        <v>0</v>
      </c>
    </row>
    <row r="1554" spans="1:4" x14ac:dyDescent="0.25">
      <c r="A1554" s="62">
        <v>45443</v>
      </c>
      <c r="B1554" s="27" t="s">
        <v>1443</v>
      </c>
      <c r="C1554" s="27" t="s">
        <v>1444</v>
      </c>
      <c r="D1554" s="63">
        <v>0</v>
      </c>
    </row>
    <row r="1555" spans="1:4" x14ac:dyDescent="0.25">
      <c r="A1555" s="62">
        <v>45473</v>
      </c>
      <c r="B1555" s="27" t="s">
        <v>1443</v>
      </c>
      <c r="C1555" s="27" t="s">
        <v>1444</v>
      </c>
      <c r="D1555" s="63">
        <v>0</v>
      </c>
    </row>
    <row r="1556" spans="1:4" x14ac:dyDescent="0.25">
      <c r="A1556" s="62">
        <v>45504</v>
      </c>
      <c r="B1556" s="27" t="s">
        <v>1443</v>
      </c>
      <c r="C1556" s="27" t="s">
        <v>1444</v>
      </c>
      <c r="D1556" s="63">
        <v>10000</v>
      </c>
    </row>
    <row r="1557" spans="1:4" x14ac:dyDescent="0.25">
      <c r="A1557" s="62">
        <v>45535</v>
      </c>
      <c r="B1557" s="27" t="s">
        <v>1443</v>
      </c>
      <c r="C1557" s="27" t="s">
        <v>1444</v>
      </c>
      <c r="D1557" s="63">
        <v>10000</v>
      </c>
    </row>
    <row r="1558" spans="1:4" x14ac:dyDescent="0.25">
      <c r="A1558" s="62">
        <v>45565</v>
      </c>
      <c r="B1558" s="27" t="s">
        <v>1443</v>
      </c>
      <c r="C1558" s="27" t="s">
        <v>1444</v>
      </c>
      <c r="D1558" s="63">
        <v>20000</v>
      </c>
    </row>
    <row r="1559" spans="1:4" x14ac:dyDescent="0.25">
      <c r="A1559" s="62">
        <v>45596</v>
      </c>
      <c r="B1559" s="27" t="s">
        <v>1443</v>
      </c>
      <c r="C1559" s="27" t="s">
        <v>1444</v>
      </c>
      <c r="D1559" s="63">
        <v>30000</v>
      </c>
    </row>
    <row r="1560" spans="1:4" x14ac:dyDescent="0.25">
      <c r="A1560" s="62">
        <v>45626</v>
      </c>
      <c r="B1560" s="27" t="s">
        <v>1443</v>
      </c>
      <c r="C1560" s="27" t="s">
        <v>1444</v>
      </c>
      <c r="D1560" s="63">
        <v>40000</v>
      </c>
    </row>
    <row r="1561" spans="1:4" x14ac:dyDescent="0.25">
      <c r="A1561" s="62">
        <v>45657</v>
      </c>
      <c r="B1561" s="27" t="s">
        <v>1443</v>
      </c>
      <c r="C1561" s="27" t="s">
        <v>1444</v>
      </c>
      <c r="D1561" s="63">
        <v>50000</v>
      </c>
    </row>
    <row r="1562" spans="1:4" x14ac:dyDescent="0.25">
      <c r="A1562" s="62">
        <v>45322</v>
      </c>
      <c r="B1562" s="27" t="s">
        <v>1435</v>
      </c>
      <c r="C1562" s="27" t="s">
        <v>1436</v>
      </c>
      <c r="D1562" s="63">
        <v>105711.96299999999</v>
      </c>
    </row>
    <row r="1563" spans="1:4" x14ac:dyDescent="0.25">
      <c r="A1563" s="62">
        <v>45351</v>
      </c>
      <c r="B1563" s="27" t="s">
        <v>1435</v>
      </c>
      <c r="C1563" s="27" t="s">
        <v>1436</v>
      </c>
      <c r="D1563" s="63">
        <v>212616.929</v>
      </c>
    </row>
    <row r="1564" spans="1:4" x14ac:dyDescent="0.25">
      <c r="A1564" s="62">
        <v>45382</v>
      </c>
      <c r="B1564" s="27" t="s">
        <v>1435</v>
      </c>
      <c r="C1564" s="27" t="s">
        <v>1436</v>
      </c>
      <c r="D1564" s="63">
        <v>322759.22699999996</v>
      </c>
    </row>
    <row r="1565" spans="1:4" x14ac:dyDescent="0.25">
      <c r="A1565" s="62">
        <v>45412</v>
      </c>
      <c r="B1565" s="27" t="s">
        <v>1435</v>
      </c>
      <c r="C1565" s="27" t="s">
        <v>1436</v>
      </c>
      <c r="D1565" s="63">
        <v>433803.3139999999</v>
      </c>
    </row>
    <row r="1566" spans="1:4" x14ac:dyDescent="0.25">
      <c r="A1566" s="62">
        <v>45443</v>
      </c>
      <c r="B1566" s="27" t="s">
        <v>1435</v>
      </c>
      <c r="C1566" s="27" t="s">
        <v>1436</v>
      </c>
      <c r="D1566" s="63">
        <v>550805.85699999984</v>
      </c>
    </row>
    <row r="1567" spans="1:4" x14ac:dyDescent="0.25">
      <c r="A1567" s="62">
        <v>45473</v>
      </c>
      <c r="B1567" s="27" t="s">
        <v>1435</v>
      </c>
      <c r="C1567" s="27" t="s">
        <v>1436</v>
      </c>
      <c r="D1567" s="63">
        <v>666521.15599999984</v>
      </c>
    </row>
    <row r="1568" spans="1:4" x14ac:dyDescent="0.25">
      <c r="A1568" s="62">
        <v>45504</v>
      </c>
      <c r="B1568" s="27" t="s">
        <v>1435</v>
      </c>
      <c r="C1568" s="27" t="s">
        <v>1436</v>
      </c>
      <c r="D1568" s="63">
        <v>783734.6267880497</v>
      </c>
    </row>
    <row r="1569" spans="1:4" x14ac:dyDescent="0.25">
      <c r="A1569" s="62">
        <v>45535</v>
      </c>
      <c r="B1569" s="27" t="s">
        <v>1435</v>
      </c>
      <c r="C1569" s="27" t="s">
        <v>1436</v>
      </c>
      <c r="D1569" s="63">
        <v>900948.09757609956</v>
      </c>
    </row>
    <row r="1570" spans="1:4" x14ac:dyDescent="0.25">
      <c r="A1570" s="62">
        <v>45565</v>
      </c>
      <c r="B1570" s="27" t="s">
        <v>1435</v>
      </c>
      <c r="C1570" s="27" t="s">
        <v>1436</v>
      </c>
      <c r="D1570" s="63">
        <v>1018161.5683641494</v>
      </c>
    </row>
    <row r="1571" spans="1:4" x14ac:dyDescent="0.25">
      <c r="A1571" s="62">
        <v>45596</v>
      </c>
      <c r="B1571" s="27" t="s">
        <v>1435</v>
      </c>
      <c r="C1571" s="27" t="s">
        <v>1436</v>
      </c>
      <c r="D1571" s="63">
        <v>1135375.0391521994</v>
      </c>
    </row>
    <row r="1572" spans="1:4" x14ac:dyDescent="0.25">
      <c r="A1572" s="62">
        <v>45626</v>
      </c>
      <c r="B1572" s="27" t="s">
        <v>1435</v>
      </c>
      <c r="C1572" s="27" t="s">
        <v>1436</v>
      </c>
      <c r="D1572" s="63">
        <v>1252588.5099402494</v>
      </c>
    </row>
    <row r="1573" spans="1:4" x14ac:dyDescent="0.25">
      <c r="A1573" s="62">
        <v>45657</v>
      </c>
      <c r="B1573" s="27" t="s">
        <v>1435</v>
      </c>
      <c r="C1573" s="27" t="s">
        <v>1436</v>
      </c>
      <c r="D1573" s="63">
        <v>1369801.9807282994</v>
      </c>
    </row>
    <row r="1574" spans="1:4" x14ac:dyDescent="0.25">
      <c r="A1574" s="62">
        <v>45322</v>
      </c>
      <c r="B1574" s="27" t="s">
        <v>1432</v>
      </c>
      <c r="C1574" s="27" t="s">
        <v>4</v>
      </c>
      <c r="D1574" s="63">
        <v>45305.127</v>
      </c>
    </row>
    <row r="1575" spans="1:4" x14ac:dyDescent="0.25">
      <c r="A1575" s="62">
        <v>45351</v>
      </c>
      <c r="B1575" s="27" t="s">
        <v>1432</v>
      </c>
      <c r="C1575" s="27" t="s">
        <v>4</v>
      </c>
      <c r="D1575" s="63">
        <v>91121.540999999997</v>
      </c>
    </row>
    <row r="1576" spans="1:4" x14ac:dyDescent="0.25">
      <c r="A1576" s="62">
        <v>45382</v>
      </c>
      <c r="B1576" s="27" t="s">
        <v>1432</v>
      </c>
      <c r="C1576" s="27" t="s">
        <v>4</v>
      </c>
      <c r="D1576" s="63">
        <v>138325.38299999997</v>
      </c>
    </row>
    <row r="1577" spans="1:4" x14ac:dyDescent="0.25">
      <c r="A1577" s="62">
        <v>45412</v>
      </c>
      <c r="B1577" s="27" t="s">
        <v>1432</v>
      </c>
      <c r="C1577" s="27" t="s">
        <v>4</v>
      </c>
      <c r="D1577" s="63">
        <v>185915.70599999995</v>
      </c>
    </row>
    <row r="1578" spans="1:4" x14ac:dyDescent="0.25">
      <c r="A1578" s="62">
        <v>45443</v>
      </c>
      <c r="B1578" s="27" t="s">
        <v>1432</v>
      </c>
      <c r="C1578" s="27" t="s">
        <v>4</v>
      </c>
      <c r="D1578" s="63">
        <v>236059.65299999993</v>
      </c>
    </row>
    <row r="1579" spans="1:4" x14ac:dyDescent="0.25">
      <c r="A1579" s="62">
        <v>45473</v>
      </c>
      <c r="B1579" s="27" t="s">
        <v>1432</v>
      </c>
      <c r="C1579" s="27" t="s">
        <v>4</v>
      </c>
      <c r="D1579" s="63">
        <v>285651.92399999994</v>
      </c>
    </row>
    <row r="1580" spans="1:4" x14ac:dyDescent="0.25">
      <c r="A1580" s="62">
        <v>45504</v>
      </c>
      <c r="B1580" s="27" t="s">
        <v>1432</v>
      </c>
      <c r="C1580" s="27" t="s">
        <v>4</v>
      </c>
      <c r="D1580" s="63">
        <v>335886.2686234499</v>
      </c>
    </row>
    <row r="1581" spans="1:4" x14ac:dyDescent="0.25">
      <c r="A1581" s="62">
        <v>45535</v>
      </c>
      <c r="B1581" s="27" t="s">
        <v>1432</v>
      </c>
      <c r="C1581" s="27" t="s">
        <v>4</v>
      </c>
      <c r="D1581" s="63">
        <v>386120.61324689985</v>
      </c>
    </row>
    <row r="1582" spans="1:4" x14ac:dyDescent="0.25">
      <c r="A1582" s="62">
        <v>45565</v>
      </c>
      <c r="B1582" s="27" t="s">
        <v>1432</v>
      </c>
      <c r="C1582" s="27" t="s">
        <v>4</v>
      </c>
      <c r="D1582" s="63">
        <v>436354.95787034981</v>
      </c>
    </row>
    <row r="1583" spans="1:4" x14ac:dyDescent="0.25">
      <c r="A1583" s="62">
        <v>45596</v>
      </c>
      <c r="B1583" s="27" t="s">
        <v>1432</v>
      </c>
      <c r="C1583" s="27" t="s">
        <v>4</v>
      </c>
      <c r="D1583" s="63">
        <v>486589.30249379977</v>
      </c>
    </row>
    <row r="1584" spans="1:4" x14ac:dyDescent="0.25">
      <c r="A1584" s="62">
        <v>45626</v>
      </c>
      <c r="B1584" s="27" t="s">
        <v>1432</v>
      </c>
      <c r="C1584" s="27" t="s">
        <v>4</v>
      </c>
      <c r="D1584" s="63">
        <v>536823.64711724967</v>
      </c>
    </row>
    <row r="1585" spans="1:4" x14ac:dyDescent="0.25">
      <c r="A1585" s="62">
        <v>45657</v>
      </c>
      <c r="B1585" s="27" t="s">
        <v>1432</v>
      </c>
      <c r="C1585" s="27" t="s">
        <v>4</v>
      </c>
      <c r="D1585" s="63">
        <v>587057.99174069962</v>
      </c>
    </row>
    <row r="1586" spans="1:4" x14ac:dyDescent="0.25">
      <c r="A1586" s="62">
        <v>45322</v>
      </c>
      <c r="B1586" s="27" t="s">
        <v>1433</v>
      </c>
      <c r="C1586" s="27" t="s">
        <v>1434</v>
      </c>
      <c r="D1586" s="63">
        <v>43016.39</v>
      </c>
    </row>
    <row r="1587" spans="1:4" x14ac:dyDescent="0.25">
      <c r="A1587" s="62">
        <v>45351</v>
      </c>
      <c r="B1587" s="27" t="s">
        <v>1433</v>
      </c>
      <c r="C1587" s="27" t="s">
        <v>1434</v>
      </c>
      <c r="D1587" s="63">
        <v>87496.330000000016</v>
      </c>
    </row>
    <row r="1588" spans="1:4" x14ac:dyDescent="0.25">
      <c r="A1588" s="62">
        <v>45382</v>
      </c>
      <c r="B1588" s="27" t="s">
        <v>1433</v>
      </c>
      <c r="C1588" s="27" t="s">
        <v>1434</v>
      </c>
      <c r="D1588" s="63">
        <v>132725.84000000003</v>
      </c>
    </row>
    <row r="1589" spans="1:4" x14ac:dyDescent="0.25">
      <c r="A1589" s="62">
        <v>45412</v>
      </c>
      <c r="B1589" s="27" t="s">
        <v>1433</v>
      </c>
      <c r="C1589" s="27" t="s">
        <v>1434</v>
      </c>
      <c r="D1589" s="63">
        <v>178334.58000000002</v>
      </c>
    </row>
    <row r="1590" spans="1:4" x14ac:dyDescent="0.25">
      <c r="A1590" s="62">
        <v>45443</v>
      </c>
      <c r="B1590" s="27" t="s">
        <v>1433</v>
      </c>
      <c r="C1590" s="27" t="s">
        <v>1434</v>
      </c>
      <c r="D1590" s="63">
        <v>228966.44</v>
      </c>
    </row>
    <row r="1591" spans="1:4" x14ac:dyDescent="0.25">
      <c r="A1591" s="62">
        <v>45473</v>
      </c>
      <c r="B1591" s="27" t="s">
        <v>1433</v>
      </c>
      <c r="C1591" s="27" t="s">
        <v>1434</v>
      </c>
      <c r="D1591" s="63">
        <v>279561.13</v>
      </c>
    </row>
    <row r="1592" spans="1:4" x14ac:dyDescent="0.25">
      <c r="A1592" s="62">
        <v>45504</v>
      </c>
      <c r="B1592" s="27" t="s">
        <v>1433</v>
      </c>
      <c r="C1592" s="27" t="s">
        <v>1434</v>
      </c>
      <c r="D1592" s="63">
        <v>328724.35617781873</v>
      </c>
    </row>
    <row r="1593" spans="1:4" x14ac:dyDescent="0.25">
      <c r="A1593" s="62">
        <v>45535</v>
      </c>
      <c r="B1593" s="27" t="s">
        <v>1433</v>
      </c>
      <c r="C1593" s="27" t="s">
        <v>1434</v>
      </c>
      <c r="D1593" s="63">
        <v>377887.58235563745</v>
      </c>
    </row>
    <row r="1594" spans="1:4" x14ac:dyDescent="0.25">
      <c r="A1594" s="62">
        <v>45565</v>
      </c>
      <c r="B1594" s="27" t="s">
        <v>1433</v>
      </c>
      <c r="C1594" s="27" t="s">
        <v>1434</v>
      </c>
      <c r="D1594" s="63">
        <v>427050.80853345618</v>
      </c>
    </row>
    <row r="1595" spans="1:4" x14ac:dyDescent="0.25">
      <c r="A1595" s="62">
        <v>45596</v>
      </c>
      <c r="B1595" s="27" t="s">
        <v>1433</v>
      </c>
      <c r="C1595" s="27" t="s">
        <v>1434</v>
      </c>
      <c r="D1595" s="63">
        <v>476214.0347112749</v>
      </c>
    </row>
    <row r="1596" spans="1:4" x14ac:dyDescent="0.25">
      <c r="A1596" s="62">
        <v>45626</v>
      </c>
      <c r="B1596" s="27" t="s">
        <v>1433</v>
      </c>
      <c r="C1596" s="27" t="s">
        <v>1434</v>
      </c>
      <c r="D1596" s="63">
        <v>525377.26088909362</v>
      </c>
    </row>
    <row r="1597" spans="1:4" x14ac:dyDescent="0.25">
      <c r="A1597" s="62">
        <v>45657</v>
      </c>
      <c r="B1597" s="27" t="s">
        <v>1433</v>
      </c>
      <c r="C1597" s="27" t="s">
        <v>1434</v>
      </c>
      <c r="D1597" s="63">
        <v>574540.48706691235</v>
      </c>
    </row>
    <row r="1598" spans="1:4" x14ac:dyDescent="0.25">
      <c r="A1598" s="62">
        <v>45322</v>
      </c>
      <c r="B1598" s="27" t="s">
        <v>1427</v>
      </c>
      <c r="C1598" s="27" t="s">
        <v>304</v>
      </c>
      <c r="D1598" s="63">
        <v>4818.4331249999996</v>
      </c>
    </row>
    <row r="1599" spans="1:4" x14ac:dyDescent="0.25">
      <c r="A1599" s="62">
        <v>45351</v>
      </c>
      <c r="B1599" s="27" t="s">
        <v>1427</v>
      </c>
      <c r="C1599" s="27" t="s">
        <v>304</v>
      </c>
      <c r="D1599" s="63">
        <v>9636.8662499999991</v>
      </c>
    </row>
    <row r="1600" spans="1:4" x14ac:dyDescent="0.25">
      <c r="A1600" s="62">
        <v>45382</v>
      </c>
      <c r="B1600" s="27" t="s">
        <v>1427</v>
      </c>
      <c r="C1600" s="27" t="s">
        <v>304</v>
      </c>
      <c r="D1600" s="63">
        <v>14455.299374999999</v>
      </c>
    </row>
    <row r="1601" spans="1:4" x14ac:dyDescent="0.25">
      <c r="A1601" s="62">
        <v>45412</v>
      </c>
      <c r="B1601" s="27" t="s">
        <v>1427</v>
      </c>
      <c r="C1601" s="27" t="s">
        <v>304</v>
      </c>
      <c r="D1601" s="63">
        <v>19273.732499999998</v>
      </c>
    </row>
    <row r="1602" spans="1:4" x14ac:dyDescent="0.25">
      <c r="A1602" s="62">
        <v>45443</v>
      </c>
      <c r="B1602" s="27" t="s">
        <v>1427</v>
      </c>
      <c r="C1602" s="27" t="s">
        <v>304</v>
      </c>
      <c r="D1602" s="63">
        <v>24092.165624999998</v>
      </c>
    </row>
    <row r="1603" spans="1:4" x14ac:dyDescent="0.25">
      <c r="A1603" s="65">
        <v>45473</v>
      </c>
      <c r="B1603" s="66" t="s">
        <v>1427</v>
      </c>
      <c r="C1603" s="66" t="s">
        <v>304</v>
      </c>
      <c r="D1603" s="67">
        <v>28910.598749999997</v>
      </c>
    </row>
    <row r="1604" spans="1:4" x14ac:dyDescent="0.25">
      <c r="A1604" s="62">
        <v>45504</v>
      </c>
      <c r="B1604" s="27" t="s">
        <v>1427</v>
      </c>
      <c r="C1604" s="27" t="s">
        <v>304</v>
      </c>
      <c r="D1604" s="63">
        <v>33729.031875000001</v>
      </c>
    </row>
    <row r="1605" spans="1:4" x14ac:dyDescent="0.25">
      <c r="A1605" s="62">
        <v>45535</v>
      </c>
      <c r="B1605" s="27" t="s">
        <v>1427</v>
      </c>
      <c r="C1605" s="27" t="s">
        <v>304</v>
      </c>
      <c r="D1605" s="63">
        <v>38547.464999999997</v>
      </c>
    </row>
    <row r="1606" spans="1:4" x14ac:dyDescent="0.25">
      <c r="A1606" s="62">
        <v>45565</v>
      </c>
      <c r="B1606" s="27" t="s">
        <v>1427</v>
      </c>
      <c r="C1606" s="27" t="s">
        <v>304</v>
      </c>
      <c r="D1606" s="63">
        <v>43365.898124999992</v>
      </c>
    </row>
    <row r="1607" spans="1:4" x14ac:dyDescent="0.25">
      <c r="A1607" s="62">
        <v>45596</v>
      </c>
      <c r="B1607" s="27" t="s">
        <v>1427</v>
      </c>
      <c r="C1607" s="27" t="s">
        <v>304</v>
      </c>
      <c r="D1607" s="63">
        <v>48184.331249999988</v>
      </c>
    </row>
    <row r="1608" spans="1:4" x14ac:dyDescent="0.25">
      <c r="A1608" s="62">
        <v>45626</v>
      </c>
      <c r="B1608" s="27" t="s">
        <v>1427</v>
      </c>
      <c r="C1608" s="27" t="s">
        <v>304</v>
      </c>
      <c r="D1608" s="63">
        <v>53002.764374999984</v>
      </c>
    </row>
    <row r="1609" spans="1:4" x14ac:dyDescent="0.25">
      <c r="A1609" s="62">
        <v>45657</v>
      </c>
      <c r="B1609" s="27" t="s">
        <v>1427</v>
      </c>
      <c r="C1609" s="27" t="s">
        <v>304</v>
      </c>
      <c r="D1609" s="63">
        <v>57821.19749999998</v>
      </c>
    </row>
    <row r="1610" spans="1:4" x14ac:dyDescent="0.25">
      <c r="A1610" s="62">
        <v>45322</v>
      </c>
      <c r="B1610" s="27" t="s">
        <v>1430</v>
      </c>
      <c r="C1610" s="27" t="s">
        <v>1431</v>
      </c>
      <c r="D1610" s="63">
        <v>106835.20999999998</v>
      </c>
    </row>
    <row r="1611" spans="1:4" x14ac:dyDescent="0.25">
      <c r="A1611" s="62">
        <v>45351</v>
      </c>
      <c r="B1611" s="27" t="s">
        <v>1430</v>
      </c>
      <c r="C1611" s="27" t="s">
        <v>1431</v>
      </c>
      <c r="D1611" s="63">
        <v>216154.08000000002</v>
      </c>
    </row>
    <row r="1612" spans="1:4" x14ac:dyDescent="0.25">
      <c r="A1612" s="62">
        <v>45382</v>
      </c>
      <c r="B1612" s="27" t="s">
        <v>1430</v>
      </c>
      <c r="C1612" s="27" t="s">
        <v>1431</v>
      </c>
      <c r="D1612" s="63">
        <v>322130.00999999995</v>
      </c>
    </row>
    <row r="1613" spans="1:4" x14ac:dyDescent="0.25">
      <c r="A1613" s="62">
        <v>45412</v>
      </c>
      <c r="B1613" s="27" t="s">
        <v>1430</v>
      </c>
      <c r="C1613" s="27" t="s">
        <v>1431</v>
      </c>
      <c r="D1613" s="63">
        <v>404026.99</v>
      </c>
    </row>
    <row r="1614" spans="1:4" x14ac:dyDescent="0.25">
      <c r="A1614" s="62">
        <v>45443</v>
      </c>
      <c r="B1614" s="27" t="s">
        <v>1430</v>
      </c>
      <c r="C1614" s="27" t="s">
        <v>1431</v>
      </c>
      <c r="D1614" s="63">
        <v>486717.41000000003</v>
      </c>
    </row>
    <row r="1615" spans="1:4" x14ac:dyDescent="0.25">
      <c r="A1615" s="62">
        <v>45473</v>
      </c>
      <c r="B1615" s="27" t="s">
        <v>1430</v>
      </c>
      <c r="C1615" s="27" t="s">
        <v>1431</v>
      </c>
      <c r="D1615" s="63">
        <v>581451.76</v>
      </c>
    </row>
    <row r="1616" spans="1:4" x14ac:dyDescent="0.25">
      <c r="A1616" s="62">
        <v>45504</v>
      </c>
      <c r="B1616" s="27" t="s">
        <v>1430</v>
      </c>
      <c r="C1616" s="27" t="s">
        <v>1431</v>
      </c>
      <c r="D1616" s="63">
        <v>683705.04674401483</v>
      </c>
    </row>
    <row r="1617" spans="1:4" x14ac:dyDescent="0.25">
      <c r="A1617" s="62">
        <v>45535</v>
      </c>
      <c r="B1617" s="27" t="s">
        <v>1430</v>
      </c>
      <c r="C1617" s="27" t="s">
        <v>1431</v>
      </c>
      <c r="D1617" s="63">
        <v>785958.33348802966</v>
      </c>
    </row>
    <row r="1618" spans="1:4" x14ac:dyDescent="0.25">
      <c r="A1618" s="62">
        <v>45565</v>
      </c>
      <c r="B1618" s="27" t="s">
        <v>1430</v>
      </c>
      <c r="C1618" s="27" t="s">
        <v>1431</v>
      </c>
      <c r="D1618" s="63">
        <v>888211.62023204449</v>
      </c>
    </row>
    <row r="1619" spans="1:4" x14ac:dyDescent="0.25">
      <c r="A1619" s="62">
        <v>45596</v>
      </c>
      <c r="B1619" s="27" t="s">
        <v>1430</v>
      </c>
      <c r="C1619" s="27" t="s">
        <v>1431</v>
      </c>
      <c r="D1619" s="63">
        <v>990464.90697605931</v>
      </c>
    </row>
    <row r="1620" spans="1:4" x14ac:dyDescent="0.25">
      <c r="A1620" s="62">
        <v>45626</v>
      </c>
      <c r="B1620" s="27" t="s">
        <v>1430</v>
      </c>
      <c r="C1620" s="27" t="s">
        <v>1431</v>
      </c>
      <c r="D1620" s="63">
        <v>1092718.1937200741</v>
      </c>
    </row>
    <row r="1621" spans="1:4" x14ac:dyDescent="0.25">
      <c r="A1621" s="62">
        <v>45657</v>
      </c>
      <c r="B1621" s="27" t="s">
        <v>1430</v>
      </c>
      <c r="C1621" s="27" t="s">
        <v>1431</v>
      </c>
      <c r="D1621" s="63">
        <v>1194971.480464089</v>
      </c>
    </row>
    <row r="1622" spans="1:4" x14ac:dyDescent="0.25">
      <c r="A1622" s="62">
        <v>45322</v>
      </c>
      <c r="B1622" s="27" t="s">
        <v>1426</v>
      </c>
      <c r="C1622" s="27" t="s">
        <v>314</v>
      </c>
      <c r="D1622" s="63">
        <v>4809.1434416666661</v>
      </c>
    </row>
    <row r="1623" spans="1:4" x14ac:dyDescent="0.25">
      <c r="A1623" s="62">
        <v>45351</v>
      </c>
      <c r="B1623" s="27" t="s">
        <v>1426</v>
      </c>
      <c r="C1623" s="27" t="s">
        <v>314</v>
      </c>
      <c r="D1623" s="63">
        <v>9618.2868833333323</v>
      </c>
    </row>
    <row r="1624" spans="1:4" x14ac:dyDescent="0.25">
      <c r="A1624" s="62">
        <v>45382</v>
      </c>
      <c r="B1624" s="27" t="s">
        <v>1426</v>
      </c>
      <c r="C1624" s="27" t="s">
        <v>314</v>
      </c>
      <c r="D1624" s="63">
        <v>14427.430324999998</v>
      </c>
    </row>
    <row r="1625" spans="1:4" x14ac:dyDescent="0.25">
      <c r="A1625" s="62">
        <v>45412</v>
      </c>
      <c r="B1625" s="27" t="s">
        <v>1426</v>
      </c>
      <c r="C1625" s="27" t="s">
        <v>314</v>
      </c>
      <c r="D1625" s="63">
        <v>19236.573766666665</v>
      </c>
    </row>
    <row r="1626" spans="1:4" x14ac:dyDescent="0.25">
      <c r="A1626" s="62">
        <v>45443</v>
      </c>
      <c r="B1626" s="27" t="s">
        <v>1426</v>
      </c>
      <c r="C1626" s="27" t="s">
        <v>314</v>
      </c>
      <c r="D1626" s="63">
        <v>24045.717208333332</v>
      </c>
    </row>
    <row r="1627" spans="1:4" x14ac:dyDescent="0.25">
      <c r="A1627" s="62">
        <v>45473</v>
      </c>
      <c r="B1627" s="27" t="s">
        <v>1426</v>
      </c>
      <c r="C1627" s="27" t="s">
        <v>314</v>
      </c>
      <c r="D1627" s="63">
        <v>28854.860649999999</v>
      </c>
    </row>
    <row r="1628" spans="1:4" x14ac:dyDescent="0.25">
      <c r="A1628" s="62">
        <v>45504</v>
      </c>
      <c r="B1628" s="27" t="s">
        <v>1426</v>
      </c>
      <c r="C1628" s="27" t="s">
        <v>314</v>
      </c>
      <c r="D1628" s="63">
        <v>33664.004091666662</v>
      </c>
    </row>
    <row r="1629" spans="1:4" x14ac:dyDescent="0.25">
      <c r="A1629" s="62">
        <v>45535</v>
      </c>
      <c r="B1629" s="27" t="s">
        <v>1426</v>
      </c>
      <c r="C1629" s="27" t="s">
        <v>314</v>
      </c>
      <c r="D1629" s="63">
        <v>38473.147533333329</v>
      </c>
    </row>
    <row r="1630" spans="1:4" x14ac:dyDescent="0.25">
      <c r="A1630" s="62">
        <v>45565</v>
      </c>
      <c r="B1630" s="27" t="s">
        <v>1426</v>
      </c>
      <c r="C1630" s="27" t="s">
        <v>314</v>
      </c>
      <c r="D1630" s="63">
        <v>43282.290974999996</v>
      </c>
    </row>
    <row r="1631" spans="1:4" x14ac:dyDescent="0.25">
      <c r="A1631" s="62">
        <v>45596</v>
      </c>
      <c r="B1631" s="27" t="s">
        <v>1426</v>
      </c>
      <c r="C1631" s="27" t="s">
        <v>314</v>
      </c>
      <c r="D1631" s="63">
        <v>48091.434416666663</v>
      </c>
    </row>
    <row r="1632" spans="1:4" x14ac:dyDescent="0.25">
      <c r="A1632" s="62">
        <v>45626</v>
      </c>
      <c r="B1632" s="27" t="s">
        <v>1426</v>
      </c>
      <c r="C1632" s="27" t="s">
        <v>314</v>
      </c>
      <c r="D1632" s="63">
        <v>52900.57785833333</v>
      </c>
    </row>
    <row r="1633" spans="1:4" x14ac:dyDescent="0.25">
      <c r="A1633" s="62">
        <v>45657</v>
      </c>
      <c r="B1633" s="27" t="s">
        <v>1426</v>
      </c>
      <c r="C1633" s="27" t="s">
        <v>314</v>
      </c>
      <c r="D1633" s="63">
        <v>57709.721299999997</v>
      </c>
    </row>
    <row r="1634" spans="1:4" x14ac:dyDescent="0.25">
      <c r="A1634" s="62">
        <v>45322</v>
      </c>
      <c r="B1634" s="27" t="s">
        <v>1285</v>
      </c>
      <c r="C1634" s="27" t="s">
        <v>1286</v>
      </c>
      <c r="D1634" s="63">
        <v>4897.8799999999992</v>
      </c>
    </row>
    <row r="1635" spans="1:4" x14ac:dyDescent="0.25">
      <c r="A1635" s="62">
        <v>45351</v>
      </c>
      <c r="B1635" s="27" t="s">
        <v>1285</v>
      </c>
      <c r="C1635" s="27" t="s">
        <v>1286</v>
      </c>
      <c r="D1635" s="63">
        <v>7159.01</v>
      </c>
    </row>
    <row r="1636" spans="1:4" x14ac:dyDescent="0.25">
      <c r="A1636" s="62">
        <v>45382</v>
      </c>
      <c r="B1636" s="27" t="s">
        <v>1285</v>
      </c>
      <c r="C1636" s="27" t="s">
        <v>1286</v>
      </c>
      <c r="D1636" s="63">
        <v>9236.5499999999993</v>
      </c>
    </row>
    <row r="1637" spans="1:4" x14ac:dyDescent="0.25">
      <c r="A1637" s="62">
        <v>45412</v>
      </c>
      <c r="B1637" s="27" t="s">
        <v>1285</v>
      </c>
      <c r="C1637" s="27" t="s">
        <v>1286</v>
      </c>
      <c r="D1637" s="63">
        <v>13711.86</v>
      </c>
    </row>
    <row r="1638" spans="1:4" x14ac:dyDescent="0.25">
      <c r="A1638" s="62">
        <v>45443</v>
      </c>
      <c r="B1638" s="27" t="s">
        <v>1285</v>
      </c>
      <c r="C1638" s="27" t="s">
        <v>1286</v>
      </c>
      <c r="D1638" s="63">
        <v>15675.79</v>
      </c>
    </row>
    <row r="1639" spans="1:4" x14ac:dyDescent="0.25">
      <c r="A1639" s="62">
        <v>45473</v>
      </c>
      <c r="B1639" s="27" t="s">
        <v>1285</v>
      </c>
      <c r="C1639" s="27" t="s">
        <v>1286</v>
      </c>
      <c r="D1639" s="63">
        <v>25002.170000000002</v>
      </c>
    </row>
    <row r="1640" spans="1:4" x14ac:dyDescent="0.25">
      <c r="A1640" s="62">
        <v>45504</v>
      </c>
      <c r="B1640" s="27" t="s">
        <v>1285</v>
      </c>
      <c r="C1640" s="27" t="s">
        <v>1286</v>
      </c>
      <c r="D1640" s="63">
        <v>29166.79</v>
      </c>
    </row>
    <row r="1641" spans="1:4" x14ac:dyDescent="0.25">
      <c r="A1641" s="62">
        <v>45535</v>
      </c>
      <c r="B1641" s="27" t="s">
        <v>1285</v>
      </c>
      <c r="C1641" s="27" t="s">
        <v>1286</v>
      </c>
      <c r="D1641" s="63">
        <v>30912.590000000004</v>
      </c>
    </row>
    <row r="1642" spans="1:4" x14ac:dyDescent="0.25">
      <c r="A1642" s="62">
        <v>45565</v>
      </c>
      <c r="B1642" s="27" t="s">
        <v>1285</v>
      </c>
      <c r="C1642" s="27" t="s">
        <v>1286</v>
      </c>
      <c r="D1642" s="63">
        <v>32589.920000000006</v>
      </c>
    </row>
    <row r="1643" spans="1:4" x14ac:dyDescent="0.25">
      <c r="A1643" s="62">
        <v>45596</v>
      </c>
      <c r="B1643" s="27" t="s">
        <v>1285</v>
      </c>
      <c r="C1643" s="27" t="s">
        <v>1286</v>
      </c>
      <c r="D1643" s="63">
        <v>36443.950000000004</v>
      </c>
    </row>
    <row r="1644" spans="1:4" x14ac:dyDescent="0.25">
      <c r="A1644" s="62">
        <v>45626</v>
      </c>
      <c r="B1644" s="27" t="s">
        <v>1285</v>
      </c>
      <c r="C1644" s="27" t="s">
        <v>1286</v>
      </c>
      <c r="D1644" s="63">
        <v>37996.490000000005</v>
      </c>
    </row>
    <row r="1645" spans="1:4" x14ac:dyDescent="0.25">
      <c r="A1645" s="62">
        <v>45657</v>
      </c>
      <c r="B1645" s="27" t="s">
        <v>1285</v>
      </c>
      <c r="C1645" s="27" t="s">
        <v>1286</v>
      </c>
      <c r="D1645" s="63">
        <v>46460.23000000001</v>
      </c>
    </row>
    <row r="1646" spans="1:4" x14ac:dyDescent="0.25">
      <c r="A1646" s="62">
        <v>45322</v>
      </c>
      <c r="B1646" s="27" t="s">
        <v>1007</v>
      </c>
      <c r="C1646" s="27" t="s">
        <v>1008</v>
      </c>
      <c r="D1646" s="63">
        <v>0</v>
      </c>
    </row>
    <row r="1647" spans="1:4" x14ac:dyDescent="0.25">
      <c r="A1647" s="62">
        <v>45351</v>
      </c>
      <c r="B1647" s="27" t="s">
        <v>1007</v>
      </c>
      <c r="C1647" s="27" t="s">
        <v>1008</v>
      </c>
      <c r="D1647" s="63">
        <v>0</v>
      </c>
    </row>
    <row r="1648" spans="1:4" x14ac:dyDescent="0.25">
      <c r="A1648" s="62">
        <v>45382</v>
      </c>
      <c r="B1648" s="27" t="s">
        <v>1007</v>
      </c>
      <c r="C1648" s="27" t="s">
        <v>1008</v>
      </c>
      <c r="D1648" s="63">
        <v>0</v>
      </c>
    </row>
    <row r="1649" spans="1:4" x14ac:dyDescent="0.25">
      <c r="A1649" s="62">
        <v>45412</v>
      </c>
      <c r="B1649" s="27" t="s">
        <v>1007</v>
      </c>
      <c r="C1649" s="27" t="s">
        <v>1008</v>
      </c>
      <c r="D1649" s="63">
        <v>0</v>
      </c>
    </row>
    <row r="1650" spans="1:4" x14ac:dyDescent="0.25">
      <c r="A1650" s="62">
        <v>45443</v>
      </c>
      <c r="B1650" s="27" t="s">
        <v>1007</v>
      </c>
      <c r="C1650" s="27" t="s">
        <v>1008</v>
      </c>
      <c r="D1650" s="63">
        <v>0</v>
      </c>
    </row>
    <row r="1651" spans="1:4" x14ac:dyDescent="0.25">
      <c r="A1651" s="62">
        <v>45473</v>
      </c>
      <c r="B1651" s="27" t="s">
        <v>1007</v>
      </c>
      <c r="C1651" s="27" t="s">
        <v>1008</v>
      </c>
      <c r="D1651" s="63">
        <v>0</v>
      </c>
    </row>
    <row r="1652" spans="1:4" x14ac:dyDescent="0.25">
      <c r="A1652" s="62">
        <v>45504</v>
      </c>
      <c r="B1652" s="27" t="s">
        <v>1007</v>
      </c>
      <c r="C1652" s="27" t="s">
        <v>1008</v>
      </c>
      <c r="D1652" s="63">
        <v>0</v>
      </c>
    </row>
    <row r="1653" spans="1:4" x14ac:dyDescent="0.25">
      <c r="A1653" s="62">
        <v>45535</v>
      </c>
      <c r="B1653" s="27" t="s">
        <v>1007</v>
      </c>
      <c r="C1653" s="27" t="s">
        <v>1008</v>
      </c>
      <c r="D1653" s="63">
        <v>0</v>
      </c>
    </row>
    <row r="1654" spans="1:4" x14ac:dyDescent="0.25">
      <c r="A1654" s="62">
        <v>45565</v>
      </c>
      <c r="B1654" s="27" t="s">
        <v>1007</v>
      </c>
      <c r="C1654" s="27" t="s">
        <v>1008</v>
      </c>
      <c r="D1654" s="63">
        <v>0</v>
      </c>
    </row>
    <row r="1655" spans="1:4" x14ac:dyDescent="0.25">
      <c r="A1655" s="62">
        <v>45596</v>
      </c>
      <c r="B1655" s="27" t="s">
        <v>1007</v>
      </c>
      <c r="C1655" s="27" t="s">
        <v>1008</v>
      </c>
      <c r="D1655" s="63">
        <v>0</v>
      </c>
    </row>
    <row r="1656" spans="1:4" x14ac:dyDescent="0.25">
      <c r="A1656" s="62">
        <v>45626</v>
      </c>
      <c r="B1656" s="27" t="s">
        <v>1007</v>
      </c>
      <c r="C1656" s="27" t="s">
        <v>1008</v>
      </c>
      <c r="D1656" s="63">
        <v>0</v>
      </c>
    </row>
    <row r="1657" spans="1:4" x14ac:dyDescent="0.25">
      <c r="A1657" s="62">
        <v>45657</v>
      </c>
      <c r="B1657" s="27" t="s">
        <v>1007</v>
      </c>
      <c r="C1657" s="27" t="s">
        <v>1008</v>
      </c>
      <c r="D1657" s="63">
        <v>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44BE-DF21-4161-B385-6AD0D527716B}">
  <dimension ref="A1:G1547"/>
  <sheetViews>
    <sheetView workbookViewId="0">
      <selection activeCell="G1546" sqref="G1538:G1546"/>
    </sheetView>
  </sheetViews>
  <sheetFormatPr defaultRowHeight="15" x14ac:dyDescent="0.25"/>
  <cols>
    <col min="1" max="1" width="12" customWidth="1"/>
    <col min="2" max="2" width="71.85546875" bestFit="1" customWidth="1"/>
    <col min="3" max="3" width="10.28515625" bestFit="1" customWidth="1"/>
    <col min="4" max="4" width="12.7109375" bestFit="1" customWidth="1"/>
    <col min="7" max="7" width="13.85546875" bestFit="1" customWidth="1"/>
  </cols>
  <sheetData>
    <row r="1" spans="1:4" x14ac:dyDescent="0.25">
      <c r="A1" t="s">
        <v>1554</v>
      </c>
      <c r="B1" t="s">
        <v>44</v>
      </c>
      <c r="C1" t="s">
        <v>1555</v>
      </c>
      <c r="D1" t="s">
        <v>556</v>
      </c>
    </row>
    <row r="2" spans="1:4" hidden="1" x14ac:dyDescent="0.25">
      <c r="A2" t="s">
        <v>565</v>
      </c>
      <c r="B2" t="s">
        <v>566</v>
      </c>
      <c r="C2" s="1">
        <v>45688</v>
      </c>
      <c r="D2" s="4">
        <v>13783.419813966881</v>
      </c>
    </row>
    <row r="3" spans="1:4" hidden="1" x14ac:dyDescent="0.25">
      <c r="A3" t="s">
        <v>565</v>
      </c>
      <c r="B3" t="s">
        <v>566</v>
      </c>
      <c r="C3" s="1">
        <v>45716</v>
      </c>
      <c r="D3" s="4">
        <v>41427.989544946598</v>
      </c>
    </row>
    <row r="4" spans="1:4" hidden="1" x14ac:dyDescent="0.25">
      <c r="A4" t="s">
        <v>565</v>
      </c>
      <c r="B4" t="s">
        <v>566</v>
      </c>
      <c r="C4" s="1">
        <v>45747</v>
      </c>
      <c r="D4" s="4">
        <v>68653.775041846558</v>
      </c>
    </row>
    <row r="5" spans="1:4" hidden="1" x14ac:dyDescent="0.25">
      <c r="A5" t="s">
        <v>565</v>
      </c>
      <c r="B5" t="s">
        <v>566</v>
      </c>
      <c r="C5" s="1">
        <v>45777</v>
      </c>
      <c r="D5" s="4">
        <v>102193.5923749957</v>
      </c>
    </row>
    <row r="6" spans="1:4" hidden="1" x14ac:dyDescent="0.25">
      <c r="A6" t="s">
        <v>565</v>
      </c>
      <c r="B6" t="s">
        <v>566</v>
      </c>
      <c r="C6" s="1">
        <v>45808</v>
      </c>
      <c r="D6" s="4">
        <v>127995.98349401531</v>
      </c>
    </row>
    <row r="7" spans="1:4" hidden="1" x14ac:dyDescent="0.25">
      <c r="A7" t="s">
        <v>565</v>
      </c>
      <c r="B7" t="s">
        <v>566</v>
      </c>
      <c r="C7" s="1">
        <v>45838</v>
      </c>
      <c r="D7" s="4">
        <v>164152.88049421154</v>
      </c>
    </row>
    <row r="8" spans="1:4" hidden="1" x14ac:dyDescent="0.25">
      <c r="A8" t="s">
        <v>565</v>
      </c>
      <c r="B8" t="s">
        <v>566</v>
      </c>
      <c r="C8" s="1">
        <v>45869</v>
      </c>
      <c r="D8" s="4">
        <v>195601.1820850457</v>
      </c>
    </row>
    <row r="9" spans="1:4" hidden="1" x14ac:dyDescent="0.25">
      <c r="A9" t="s">
        <v>565</v>
      </c>
      <c r="B9" t="s">
        <v>566</v>
      </c>
      <c r="C9" s="1">
        <v>45900</v>
      </c>
      <c r="D9" s="4">
        <v>221150.00690509641</v>
      </c>
    </row>
    <row r="10" spans="1:4" hidden="1" x14ac:dyDescent="0.25">
      <c r="A10" t="s">
        <v>565</v>
      </c>
      <c r="B10" t="s">
        <v>566</v>
      </c>
      <c r="C10" s="1">
        <v>45930</v>
      </c>
      <c r="D10" s="4">
        <v>253252.42726228782</v>
      </c>
    </row>
    <row r="11" spans="1:4" hidden="1" x14ac:dyDescent="0.25">
      <c r="A11" t="s">
        <v>565</v>
      </c>
      <c r="B11" t="s">
        <v>566</v>
      </c>
      <c r="C11" s="1">
        <v>45961</v>
      </c>
      <c r="D11" s="4">
        <v>299622.59000045317</v>
      </c>
    </row>
    <row r="12" spans="1:4" hidden="1" x14ac:dyDescent="0.25">
      <c r="A12" t="s">
        <v>565</v>
      </c>
      <c r="B12" t="s">
        <v>566</v>
      </c>
      <c r="C12" s="1">
        <v>45991</v>
      </c>
      <c r="D12" s="4">
        <v>324591.13916715758</v>
      </c>
    </row>
    <row r="13" spans="1:4" hidden="1" x14ac:dyDescent="0.25">
      <c r="A13" t="s">
        <v>565</v>
      </c>
      <c r="B13" t="s">
        <v>566</v>
      </c>
      <c r="C13" s="1">
        <v>46022</v>
      </c>
      <c r="D13" s="4">
        <v>356693.559524349</v>
      </c>
    </row>
    <row r="14" spans="1:4" hidden="1" x14ac:dyDescent="0.25">
      <c r="A14" t="s">
        <v>568</v>
      </c>
      <c r="B14" t="s">
        <v>569</v>
      </c>
      <c r="C14" s="1">
        <v>45688</v>
      </c>
      <c r="D14" s="4">
        <v>14145.776614927698</v>
      </c>
    </row>
    <row r="15" spans="1:4" hidden="1" x14ac:dyDescent="0.25">
      <c r="A15" t="s">
        <v>568</v>
      </c>
      <c r="B15" t="s">
        <v>569</v>
      </c>
      <c r="C15" s="1">
        <v>45716</v>
      </c>
      <c r="D15" s="4">
        <v>23258.409502916002</v>
      </c>
    </row>
    <row r="16" spans="1:4" hidden="1" x14ac:dyDescent="0.25">
      <c r="A16" t="s">
        <v>568</v>
      </c>
      <c r="B16" t="s">
        <v>569</v>
      </c>
      <c r="C16" s="1">
        <v>45747</v>
      </c>
      <c r="D16" s="4">
        <v>38780.964857931358</v>
      </c>
    </row>
    <row r="17" spans="1:4" hidden="1" x14ac:dyDescent="0.25">
      <c r="A17" t="s">
        <v>568</v>
      </c>
      <c r="B17" t="s">
        <v>569</v>
      </c>
      <c r="C17" s="1">
        <v>45777</v>
      </c>
      <c r="D17" s="4">
        <v>48187.519621495267</v>
      </c>
    </row>
    <row r="18" spans="1:4" hidden="1" x14ac:dyDescent="0.25">
      <c r="A18" t="s">
        <v>568</v>
      </c>
      <c r="B18" t="s">
        <v>569</v>
      </c>
      <c r="C18" s="1">
        <v>45808</v>
      </c>
      <c r="D18" s="4">
        <v>62250.086804073508</v>
      </c>
    </row>
    <row r="19" spans="1:4" hidden="1" x14ac:dyDescent="0.25">
      <c r="A19" t="s">
        <v>568</v>
      </c>
      <c r="B19" t="s">
        <v>569</v>
      </c>
      <c r="C19" s="1">
        <v>45838</v>
      </c>
      <c r="D19" s="4">
        <v>69970.742454233681</v>
      </c>
    </row>
    <row r="20" spans="1:4" hidden="1" x14ac:dyDescent="0.25">
      <c r="A20" t="s">
        <v>568</v>
      </c>
      <c r="B20" t="s">
        <v>569</v>
      </c>
      <c r="C20" s="1">
        <v>45869</v>
      </c>
      <c r="D20" s="4">
        <v>119858.57660561119</v>
      </c>
    </row>
    <row r="21" spans="1:4" hidden="1" x14ac:dyDescent="0.25">
      <c r="A21" t="s">
        <v>568</v>
      </c>
      <c r="B21" t="s">
        <v>569</v>
      </c>
      <c r="C21" s="1">
        <v>45900</v>
      </c>
      <c r="D21" s="4">
        <v>136389.73147024721</v>
      </c>
    </row>
    <row r="22" spans="1:4" hidden="1" x14ac:dyDescent="0.25">
      <c r="A22" t="s">
        <v>568</v>
      </c>
      <c r="B22" t="s">
        <v>569</v>
      </c>
      <c r="C22" s="1">
        <v>45930</v>
      </c>
      <c r="D22" s="4">
        <v>156188.24087721857</v>
      </c>
    </row>
    <row r="23" spans="1:4" hidden="1" x14ac:dyDescent="0.25">
      <c r="A23" t="s">
        <v>568</v>
      </c>
      <c r="B23" t="s">
        <v>569</v>
      </c>
      <c r="C23" s="1">
        <v>45961</v>
      </c>
      <c r="D23" s="4">
        <v>184786.08779839944</v>
      </c>
    </row>
    <row r="24" spans="1:4" hidden="1" x14ac:dyDescent="0.25">
      <c r="A24" t="s">
        <v>568</v>
      </c>
      <c r="B24" t="s">
        <v>569</v>
      </c>
      <c r="C24" s="1">
        <v>45991</v>
      </c>
      <c r="D24" s="4">
        <v>200184.92844826606</v>
      </c>
    </row>
    <row r="25" spans="1:4" hidden="1" x14ac:dyDescent="0.25">
      <c r="A25" t="s">
        <v>568</v>
      </c>
      <c r="B25" t="s">
        <v>569</v>
      </c>
      <c r="C25" s="1">
        <v>46022</v>
      </c>
      <c r="D25" s="4">
        <v>219983.43785523743</v>
      </c>
    </row>
    <row r="26" spans="1:4" hidden="1" x14ac:dyDescent="0.25">
      <c r="A26" t="s">
        <v>574</v>
      </c>
      <c r="B26" t="s">
        <v>575</v>
      </c>
      <c r="C26" s="1">
        <v>45688</v>
      </c>
      <c r="D26" s="4">
        <v>3077.0128880179273</v>
      </c>
    </row>
    <row r="27" spans="1:4" hidden="1" x14ac:dyDescent="0.25">
      <c r="A27" t="s">
        <v>574</v>
      </c>
      <c r="B27" t="s">
        <v>575</v>
      </c>
      <c r="C27" s="1">
        <v>45716</v>
      </c>
      <c r="D27" s="4">
        <v>5635.8969336940099</v>
      </c>
    </row>
    <row r="28" spans="1:4" hidden="1" x14ac:dyDescent="0.25">
      <c r="A28" t="s">
        <v>574</v>
      </c>
      <c r="B28" t="s">
        <v>575</v>
      </c>
      <c r="C28" s="1">
        <v>45747</v>
      </c>
      <c r="D28" s="4">
        <v>13495.739495860542</v>
      </c>
    </row>
    <row r="29" spans="1:4" hidden="1" x14ac:dyDescent="0.25">
      <c r="A29" t="s">
        <v>574</v>
      </c>
      <c r="B29" t="s">
        <v>575</v>
      </c>
      <c r="C29" s="1">
        <v>45777</v>
      </c>
      <c r="D29" s="4">
        <v>14555.881006359348</v>
      </c>
    </row>
    <row r="30" spans="1:4" hidden="1" x14ac:dyDescent="0.25">
      <c r="A30" t="s">
        <v>574</v>
      </c>
      <c r="B30" t="s">
        <v>575</v>
      </c>
      <c r="C30" s="1">
        <v>45808</v>
      </c>
      <c r="D30" s="4">
        <v>18218.627566124902</v>
      </c>
    </row>
    <row r="31" spans="1:4" hidden="1" x14ac:dyDescent="0.25">
      <c r="A31" t="s">
        <v>574</v>
      </c>
      <c r="B31" t="s">
        <v>575</v>
      </c>
      <c r="C31" s="1">
        <v>45838</v>
      </c>
      <c r="D31" s="4">
        <v>20975.51627099593</v>
      </c>
    </row>
    <row r="32" spans="1:4" hidden="1" x14ac:dyDescent="0.25">
      <c r="A32" t="s">
        <v>574</v>
      </c>
      <c r="B32" t="s">
        <v>575</v>
      </c>
      <c r="C32" s="1">
        <v>45869</v>
      </c>
      <c r="D32" s="4">
        <v>26818.036353571286</v>
      </c>
    </row>
    <row r="33" spans="1:4" hidden="1" x14ac:dyDescent="0.25">
      <c r="A33" t="s">
        <v>574</v>
      </c>
      <c r="B33" t="s">
        <v>575</v>
      </c>
      <c r="C33" s="1">
        <v>45900</v>
      </c>
      <c r="D33" s="4">
        <v>30228.183820209128</v>
      </c>
    </row>
    <row r="34" spans="1:4" hidden="1" x14ac:dyDescent="0.25">
      <c r="A34" t="s">
        <v>574</v>
      </c>
      <c r="B34" t="s">
        <v>575</v>
      </c>
      <c r="C34" s="1">
        <v>45930</v>
      </c>
      <c r="D34" s="4">
        <v>34616.145987658841</v>
      </c>
    </row>
    <row r="35" spans="1:4" hidden="1" x14ac:dyDescent="0.25">
      <c r="A35" t="s">
        <v>574</v>
      </c>
      <c r="B35" t="s">
        <v>575</v>
      </c>
      <c r="C35" s="1">
        <v>45961</v>
      </c>
      <c r="D35" s="4">
        <v>40954.313562863979</v>
      </c>
    </row>
    <row r="36" spans="1:4" hidden="1" x14ac:dyDescent="0.25">
      <c r="A36" t="s">
        <v>574</v>
      </c>
      <c r="B36" t="s">
        <v>575</v>
      </c>
      <c r="C36" s="1">
        <v>45991</v>
      </c>
      <c r="D36" s="4">
        <v>44367.173026435979</v>
      </c>
    </row>
    <row r="37" spans="1:4" hidden="1" x14ac:dyDescent="0.25">
      <c r="A37" t="s">
        <v>574</v>
      </c>
      <c r="B37" t="s">
        <v>575</v>
      </c>
      <c r="C37" s="1">
        <v>46022</v>
      </c>
      <c r="D37" s="4">
        <v>48755.13519388569</v>
      </c>
    </row>
    <row r="38" spans="1:4" hidden="1" x14ac:dyDescent="0.25">
      <c r="A38" t="s">
        <v>578</v>
      </c>
      <c r="B38" t="s">
        <v>579</v>
      </c>
      <c r="C38" s="1">
        <v>45688</v>
      </c>
      <c r="D38" s="4">
        <v>119.47166666666668</v>
      </c>
    </row>
    <row r="39" spans="1:4" hidden="1" x14ac:dyDescent="0.25">
      <c r="A39" t="s">
        <v>578</v>
      </c>
      <c r="B39" t="s">
        <v>579</v>
      </c>
      <c r="C39" s="1">
        <v>45716</v>
      </c>
      <c r="D39" s="4">
        <v>238.94333333333336</v>
      </c>
    </row>
    <row r="40" spans="1:4" hidden="1" x14ac:dyDescent="0.25">
      <c r="A40" t="s">
        <v>578</v>
      </c>
      <c r="B40" t="s">
        <v>579</v>
      </c>
      <c r="C40" s="1">
        <v>45747</v>
      </c>
      <c r="D40" s="4">
        <v>358.41500000000002</v>
      </c>
    </row>
    <row r="41" spans="1:4" hidden="1" x14ac:dyDescent="0.25">
      <c r="A41" t="s">
        <v>578</v>
      </c>
      <c r="B41" t="s">
        <v>579</v>
      </c>
      <c r="C41" s="1">
        <v>45777</v>
      </c>
      <c r="D41" s="4">
        <v>477.88666666666671</v>
      </c>
    </row>
    <row r="42" spans="1:4" hidden="1" x14ac:dyDescent="0.25">
      <c r="A42" t="s">
        <v>578</v>
      </c>
      <c r="B42" t="s">
        <v>579</v>
      </c>
      <c r="C42" s="1">
        <v>45808</v>
      </c>
      <c r="D42" s="4">
        <v>597.35833333333335</v>
      </c>
    </row>
    <row r="43" spans="1:4" hidden="1" x14ac:dyDescent="0.25">
      <c r="A43" t="s">
        <v>578</v>
      </c>
      <c r="B43" t="s">
        <v>579</v>
      </c>
      <c r="C43" s="1">
        <v>45838</v>
      </c>
      <c r="D43" s="4">
        <v>716.83</v>
      </c>
    </row>
    <row r="44" spans="1:4" hidden="1" x14ac:dyDescent="0.25">
      <c r="A44" t="s">
        <v>578</v>
      </c>
      <c r="B44" t="s">
        <v>579</v>
      </c>
      <c r="C44" s="1">
        <v>45869</v>
      </c>
      <c r="D44" s="4">
        <v>836.30166666666673</v>
      </c>
    </row>
    <row r="45" spans="1:4" hidden="1" x14ac:dyDescent="0.25">
      <c r="A45" t="s">
        <v>578</v>
      </c>
      <c r="B45" t="s">
        <v>579</v>
      </c>
      <c r="C45" s="1">
        <v>45900</v>
      </c>
      <c r="D45" s="4">
        <v>955.77333333333343</v>
      </c>
    </row>
    <row r="46" spans="1:4" hidden="1" x14ac:dyDescent="0.25">
      <c r="A46" t="s">
        <v>578</v>
      </c>
      <c r="B46" t="s">
        <v>579</v>
      </c>
      <c r="C46" s="1">
        <v>45930</v>
      </c>
      <c r="D46" s="4">
        <v>1075.2450000000001</v>
      </c>
    </row>
    <row r="47" spans="1:4" hidden="1" x14ac:dyDescent="0.25">
      <c r="A47" t="s">
        <v>578</v>
      </c>
      <c r="B47" t="s">
        <v>579</v>
      </c>
      <c r="C47" s="1">
        <v>45961</v>
      </c>
      <c r="D47" s="4">
        <v>1194.7166666666667</v>
      </c>
    </row>
    <row r="48" spans="1:4" hidden="1" x14ac:dyDescent="0.25">
      <c r="A48" t="s">
        <v>578</v>
      </c>
      <c r="B48" t="s">
        <v>579</v>
      </c>
      <c r="C48" s="1">
        <v>45991</v>
      </c>
      <c r="D48" s="4">
        <v>1314.1883333333333</v>
      </c>
    </row>
    <row r="49" spans="1:4" hidden="1" x14ac:dyDescent="0.25">
      <c r="A49" t="s">
        <v>578</v>
      </c>
      <c r="B49" t="s">
        <v>579</v>
      </c>
      <c r="C49" s="1">
        <v>46022</v>
      </c>
      <c r="D49" s="4">
        <v>1433.6599999999999</v>
      </c>
    </row>
    <row r="50" spans="1:4" hidden="1" x14ac:dyDescent="0.25">
      <c r="A50" t="s">
        <v>582</v>
      </c>
      <c r="B50" t="s">
        <v>583</v>
      </c>
      <c r="C50" s="1">
        <v>45688</v>
      </c>
      <c r="D50" s="4">
        <v>1083.3333333333333</v>
      </c>
    </row>
    <row r="51" spans="1:4" hidden="1" x14ac:dyDescent="0.25">
      <c r="A51" t="s">
        <v>582</v>
      </c>
      <c r="B51" t="s">
        <v>583</v>
      </c>
      <c r="C51" s="1">
        <v>45716</v>
      </c>
      <c r="D51" s="4">
        <v>2166.6666666666665</v>
      </c>
    </row>
    <row r="52" spans="1:4" hidden="1" x14ac:dyDescent="0.25">
      <c r="A52" t="s">
        <v>582</v>
      </c>
      <c r="B52" t="s">
        <v>583</v>
      </c>
      <c r="C52" s="1">
        <v>45747</v>
      </c>
      <c r="D52" s="4">
        <v>3250</v>
      </c>
    </row>
    <row r="53" spans="1:4" hidden="1" x14ac:dyDescent="0.25">
      <c r="A53" t="s">
        <v>582</v>
      </c>
      <c r="B53" t="s">
        <v>583</v>
      </c>
      <c r="C53" s="1">
        <v>45777</v>
      </c>
      <c r="D53" s="4">
        <v>4333.333333333333</v>
      </c>
    </row>
    <row r="54" spans="1:4" hidden="1" x14ac:dyDescent="0.25">
      <c r="A54" t="s">
        <v>582</v>
      </c>
      <c r="B54" t="s">
        <v>583</v>
      </c>
      <c r="C54" s="1">
        <v>45808</v>
      </c>
      <c r="D54" s="4">
        <v>5416.6666666666661</v>
      </c>
    </row>
    <row r="55" spans="1:4" hidden="1" x14ac:dyDescent="0.25">
      <c r="A55" t="s">
        <v>582</v>
      </c>
      <c r="B55" t="s">
        <v>583</v>
      </c>
      <c r="C55" s="1">
        <v>45838</v>
      </c>
      <c r="D55" s="4">
        <v>6499.9999999999991</v>
      </c>
    </row>
    <row r="56" spans="1:4" hidden="1" x14ac:dyDescent="0.25">
      <c r="A56" t="s">
        <v>582</v>
      </c>
      <c r="B56" t="s">
        <v>583</v>
      </c>
      <c r="C56" s="1">
        <v>45869</v>
      </c>
      <c r="D56" s="4">
        <v>7583.3333333333321</v>
      </c>
    </row>
    <row r="57" spans="1:4" hidden="1" x14ac:dyDescent="0.25">
      <c r="A57" t="s">
        <v>582</v>
      </c>
      <c r="B57" t="s">
        <v>583</v>
      </c>
      <c r="C57" s="1">
        <v>45900</v>
      </c>
      <c r="D57" s="4">
        <v>8666.6666666666661</v>
      </c>
    </row>
    <row r="58" spans="1:4" hidden="1" x14ac:dyDescent="0.25">
      <c r="A58" t="s">
        <v>582</v>
      </c>
      <c r="B58" t="s">
        <v>583</v>
      </c>
      <c r="C58" s="1">
        <v>45930</v>
      </c>
      <c r="D58" s="4">
        <v>9750</v>
      </c>
    </row>
    <row r="59" spans="1:4" hidden="1" x14ac:dyDescent="0.25">
      <c r="A59" t="s">
        <v>582</v>
      </c>
      <c r="B59" t="s">
        <v>583</v>
      </c>
      <c r="C59" s="1">
        <v>45961</v>
      </c>
      <c r="D59" s="4">
        <v>10833.333333333334</v>
      </c>
    </row>
    <row r="60" spans="1:4" hidden="1" x14ac:dyDescent="0.25">
      <c r="A60" t="s">
        <v>582</v>
      </c>
      <c r="B60" t="s">
        <v>583</v>
      </c>
      <c r="C60" s="1">
        <v>45991</v>
      </c>
      <c r="D60" s="4">
        <v>11916.666666666668</v>
      </c>
    </row>
    <row r="61" spans="1:4" hidden="1" x14ac:dyDescent="0.25">
      <c r="A61" t="s">
        <v>582</v>
      </c>
      <c r="B61" t="s">
        <v>583</v>
      </c>
      <c r="C61" s="1">
        <v>46022</v>
      </c>
      <c r="D61" s="4">
        <v>13000.000000000002</v>
      </c>
    </row>
    <row r="62" spans="1:4" hidden="1" x14ac:dyDescent="0.25">
      <c r="A62" t="s">
        <v>586</v>
      </c>
      <c r="B62" t="s">
        <v>587</v>
      </c>
      <c r="C62" s="1">
        <v>45688</v>
      </c>
      <c r="D62" s="4">
        <v>637.86784166666666</v>
      </c>
    </row>
    <row r="63" spans="1:4" hidden="1" x14ac:dyDescent="0.25">
      <c r="A63" t="s">
        <v>586</v>
      </c>
      <c r="B63" t="s">
        <v>587</v>
      </c>
      <c r="C63" s="1">
        <v>45716</v>
      </c>
      <c r="D63" s="4">
        <v>1275.7356833333333</v>
      </c>
    </row>
    <row r="64" spans="1:4" hidden="1" x14ac:dyDescent="0.25">
      <c r="A64" t="s">
        <v>586</v>
      </c>
      <c r="B64" t="s">
        <v>587</v>
      </c>
      <c r="C64" s="1">
        <v>45747</v>
      </c>
      <c r="D64" s="4">
        <v>1913.603525</v>
      </c>
    </row>
    <row r="65" spans="1:4" hidden="1" x14ac:dyDescent="0.25">
      <c r="A65" t="s">
        <v>586</v>
      </c>
      <c r="B65" t="s">
        <v>587</v>
      </c>
      <c r="C65" s="1">
        <v>45777</v>
      </c>
      <c r="D65" s="4">
        <v>2551.4713666666667</v>
      </c>
    </row>
    <row r="66" spans="1:4" hidden="1" x14ac:dyDescent="0.25">
      <c r="A66" t="s">
        <v>586</v>
      </c>
      <c r="B66" t="s">
        <v>587</v>
      </c>
      <c r="C66" s="1">
        <v>45808</v>
      </c>
      <c r="D66" s="4">
        <v>3189.3392083333333</v>
      </c>
    </row>
    <row r="67" spans="1:4" hidden="1" x14ac:dyDescent="0.25">
      <c r="A67" t="s">
        <v>586</v>
      </c>
      <c r="B67" t="s">
        <v>587</v>
      </c>
      <c r="C67" s="1">
        <v>45838</v>
      </c>
      <c r="D67" s="4">
        <v>3827.20705</v>
      </c>
    </row>
    <row r="68" spans="1:4" hidden="1" x14ac:dyDescent="0.25">
      <c r="A68" t="s">
        <v>586</v>
      </c>
      <c r="B68" t="s">
        <v>587</v>
      </c>
      <c r="C68" s="1">
        <v>45869</v>
      </c>
      <c r="D68" s="4">
        <v>4465.0748916666671</v>
      </c>
    </row>
    <row r="69" spans="1:4" hidden="1" x14ac:dyDescent="0.25">
      <c r="A69" t="s">
        <v>586</v>
      </c>
      <c r="B69" t="s">
        <v>587</v>
      </c>
      <c r="C69" s="1">
        <v>45900</v>
      </c>
      <c r="D69" s="4">
        <v>5102.9427333333333</v>
      </c>
    </row>
    <row r="70" spans="1:4" hidden="1" x14ac:dyDescent="0.25">
      <c r="A70" t="s">
        <v>586</v>
      </c>
      <c r="B70" t="s">
        <v>587</v>
      </c>
      <c r="C70" s="1">
        <v>45930</v>
      </c>
      <c r="D70" s="4">
        <v>5740.8105749999995</v>
      </c>
    </row>
    <row r="71" spans="1:4" hidden="1" x14ac:dyDescent="0.25">
      <c r="A71" t="s">
        <v>586</v>
      </c>
      <c r="B71" t="s">
        <v>587</v>
      </c>
      <c r="C71" s="1">
        <v>45961</v>
      </c>
      <c r="D71" s="4">
        <v>6378.6784166666657</v>
      </c>
    </row>
    <row r="72" spans="1:4" hidden="1" x14ac:dyDescent="0.25">
      <c r="A72" t="s">
        <v>586</v>
      </c>
      <c r="B72" t="s">
        <v>587</v>
      </c>
      <c r="C72" s="1">
        <v>45991</v>
      </c>
      <c r="D72" s="4">
        <v>7016.5462583333319</v>
      </c>
    </row>
    <row r="73" spans="1:4" hidden="1" x14ac:dyDescent="0.25">
      <c r="A73" t="s">
        <v>586</v>
      </c>
      <c r="B73" t="s">
        <v>587</v>
      </c>
      <c r="C73" s="1">
        <v>46022</v>
      </c>
      <c r="D73" s="4">
        <v>7654.4140999999981</v>
      </c>
    </row>
    <row r="74" spans="1:4" hidden="1" x14ac:dyDescent="0.25">
      <c r="A74" t="s">
        <v>590</v>
      </c>
      <c r="B74" t="s">
        <v>591</v>
      </c>
      <c r="C74" s="1">
        <v>45688</v>
      </c>
      <c r="D74" s="4">
        <v>475.78000000000003</v>
      </c>
    </row>
    <row r="75" spans="1:4" hidden="1" x14ac:dyDescent="0.25">
      <c r="A75" t="s">
        <v>590</v>
      </c>
      <c r="B75" t="s">
        <v>591</v>
      </c>
      <c r="C75" s="1">
        <v>45716</v>
      </c>
      <c r="D75" s="4">
        <v>951.56000000000006</v>
      </c>
    </row>
    <row r="76" spans="1:4" hidden="1" x14ac:dyDescent="0.25">
      <c r="A76" t="s">
        <v>590</v>
      </c>
      <c r="B76" t="s">
        <v>591</v>
      </c>
      <c r="C76" s="1">
        <v>45747</v>
      </c>
      <c r="D76" s="4">
        <v>1427.3400000000001</v>
      </c>
    </row>
    <row r="77" spans="1:4" hidden="1" x14ac:dyDescent="0.25">
      <c r="A77" t="s">
        <v>590</v>
      </c>
      <c r="B77" t="s">
        <v>591</v>
      </c>
      <c r="C77" s="1">
        <v>45777</v>
      </c>
      <c r="D77" s="4">
        <v>1903.1200000000001</v>
      </c>
    </row>
    <row r="78" spans="1:4" hidden="1" x14ac:dyDescent="0.25">
      <c r="A78" t="s">
        <v>590</v>
      </c>
      <c r="B78" t="s">
        <v>591</v>
      </c>
      <c r="C78" s="1">
        <v>45808</v>
      </c>
      <c r="D78" s="4">
        <v>2378.9</v>
      </c>
    </row>
    <row r="79" spans="1:4" hidden="1" x14ac:dyDescent="0.25">
      <c r="A79" t="s">
        <v>590</v>
      </c>
      <c r="B79" t="s">
        <v>591</v>
      </c>
      <c r="C79" s="1">
        <v>45838</v>
      </c>
      <c r="D79" s="4">
        <v>2854.6800000000003</v>
      </c>
    </row>
    <row r="80" spans="1:4" hidden="1" x14ac:dyDescent="0.25">
      <c r="A80" t="s">
        <v>590</v>
      </c>
      <c r="B80" t="s">
        <v>591</v>
      </c>
      <c r="C80" s="1">
        <v>45869</v>
      </c>
      <c r="D80" s="4">
        <v>3330.4600000000005</v>
      </c>
    </row>
    <row r="81" spans="1:4" hidden="1" x14ac:dyDescent="0.25">
      <c r="A81" t="s">
        <v>590</v>
      </c>
      <c r="B81" t="s">
        <v>591</v>
      </c>
      <c r="C81" s="1">
        <v>45900</v>
      </c>
      <c r="D81" s="4">
        <v>3806.2400000000007</v>
      </c>
    </row>
    <row r="82" spans="1:4" hidden="1" x14ac:dyDescent="0.25">
      <c r="A82" t="s">
        <v>590</v>
      </c>
      <c r="B82" t="s">
        <v>591</v>
      </c>
      <c r="C82" s="1">
        <v>45930</v>
      </c>
      <c r="D82" s="4">
        <v>4282.0200000000004</v>
      </c>
    </row>
    <row r="83" spans="1:4" hidden="1" x14ac:dyDescent="0.25">
      <c r="A83" t="s">
        <v>590</v>
      </c>
      <c r="B83" t="s">
        <v>591</v>
      </c>
      <c r="C83" s="1">
        <v>45961</v>
      </c>
      <c r="D83" s="4">
        <v>4757.8</v>
      </c>
    </row>
    <row r="84" spans="1:4" hidden="1" x14ac:dyDescent="0.25">
      <c r="A84" t="s">
        <v>590</v>
      </c>
      <c r="B84" t="s">
        <v>591</v>
      </c>
      <c r="C84" s="1">
        <v>45991</v>
      </c>
      <c r="D84" s="4">
        <v>5233.58</v>
      </c>
    </row>
    <row r="85" spans="1:4" hidden="1" x14ac:dyDescent="0.25">
      <c r="A85" t="s">
        <v>590</v>
      </c>
      <c r="B85" t="s">
        <v>591</v>
      </c>
      <c r="C85" s="1">
        <v>46022</v>
      </c>
      <c r="D85" s="4">
        <v>5709.36</v>
      </c>
    </row>
    <row r="86" spans="1:4" hidden="1" x14ac:dyDescent="0.25">
      <c r="A86" t="s">
        <v>595</v>
      </c>
      <c r="B86" t="s">
        <v>596</v>
      </c>
      <c r="C86" s="1">
        <v>45688</v>
      </c>
      <c r="D86" s="4">
        <v>400</v>
      </c>
    </row>
    <row r="87" spans="1:4" hidden="1" x14ac:dyDescent="0.25">
      <c r="A87" t="s">
        <v>595</v>
      </c>
      <c r="B87" t="s">
        <v>596</v>
      </c>
      <c r="C87" s="1">
        <v>45716</v>
      </c>
      <c r="D87" s="4">
        <v>800</v>
      </c>
    </row>
    <row r="88" spans="1:4" hidden="1" x14ac:dyDescent="0.25">
      <c r="A88" t="s">
        <v>595</v>
      </c>
      <c r="B88" t="s">
        <v>596</v>
      </c>
      <c r="C88" s="1">
        <v>45747</v>
      </c>
      <c r="D88" s="4">
        <v>1200</v>
      </c>
    </row>
    <row r="89" spans="1:4" hidden="1" x14ac:dyDescent="0.25">
      <c r="A89" t="s">
        <v>595</v>
      </c>
      <c r="B89" t="s">
        <v>596</v>
      </c>
      <c r="C89" s="1">
        <v>45777</v>
      </c>
      <c r="D89" s="4">
        <v>1600</v>
      </c>
    </row>
    <row r="90" spans="1:4" hidden="1" x14ac:dyDescent="0.25">
      <c r="A90" t="s">
        <v>595</v>
      </c>
      <c r="B90" t="s">
        <v>596</v>
      </c>
      <c r="C90" s="1">
        <v>45808</v>
      </c>
      <c r="D90" s="4">
        <v>2000</v>
      </c>
    </row>
    <row r="91" spans="1:4" hidden="1" x14ac:dyDescent="0.25">
      <c r="A91" t="s">
        <v>595</v>
      </c>
      <c r="B91" t="s">
        <v>596</v>
      </c>
      <c r="C91" s="1">
        <v>45838</v>
      </c>
      <c r="D91" s="4">
        <v>2400</v>
      </c>
    </row>
    <row r="92" spans="1:4" hidden="1" x14ac:dyDescent="0.25">
      <c r="A92" t="s">
        <v>595</v>
      </c>
      <c r="B92" t="s">
        <v>596</v>
      </c>
      <c r="C92" s="1">
        <v>45869</v>
      </c>
      <c r="D92" s="4">
        <v>2800</v>
      </c>
    </row>
    <row r="93" spans="1:4" hidden="1" x14ac:dyDescent="0.25">
      <c r="A93" t="s">
        <v>595</v>
      </c>
      <c r="B93" t="s">
        <v>596</v>
      </c>
      <c r="C93" s="1">
        <v>45900</v>
      </c>
      <c r="D93" s="4">
        <v>3200</v>
      </c>
    </row>
    <row r="94" spans="1:4" hidden="1" x14ac:dyDescent="0.25">
      <c r="A94" t="s">
        <v>595</v>
      </c>
      <c r="B94" t="s">
        <v>596</v>
      </c>
      <c r="C94" s="1">
        <v>45930</v>
      </c>
      <c r="D94" s="4">
        <v>3600</v>
      </c>
    </row>
    <row r="95" spans="1:4" hidden="1" x14ac:dyDescent="0.25">
      <c r="A95" t="s">
        <v>595</v>
      </c>
      <c r="B95" t="s">
        <v>596</v>
      </c>
      <c r="C95" s="1">
        <v>45961</v>
      </c>
      <c r="D95" s="4">
        <v>4000</v>
      </c>
    </row>
    <row r="96" spans="1:4" hidden="1" x14ac:dyDescent="0.25">
      <c r="A96" t="s">
        <v>595</v>
      </c>
      <c r="B96" t="s">
        <v>596</v>
      </c>
      <c r="C96" s="1">
        <v>45991</v>
      </c>
      <c r="D96" s="4">
        <v>4400</v>
      </c>
    </row>
    <row r="97" spans="1:4" hidden="1" x14ac:dyDescent="0.25">
      <c r="A97" t="s">
        <v>595</v>
      </c>
      <c r="B97" t="s">
        <v>596</v>
      </c>
      <c r="C97" s="1">
        <v>46022</v>
      </c>
      <c r="D97" s="4">
        <v>4800</v>
      </c>
    </row>
    <row r="98" spans="1:4" hidden="1" x14ac:dyDescent="0.25">
      <c r="A98" t="s">
        <v>599</v>
      </c>
      <c r="B98" t="s">
        <v>600</v>
      </c>
      <c r="C98" s="1">
        <v>45688</v>
      </c>
      <c r="D98" s="4">
        <v>500</v>
      </c>
    </row>
    <row r="99" spans="1:4" hidden="1" x14ac:dyDescent="0.25">
      <c r="A99" t="s">
        <v>599</v>
      </c>
      <c r="B99" t="s">
        <v>600</v>
      </c>
      <c r="C99" s="1">
        <v>45716</v>
      </c>
      <c r="D99" s="4">
        <v>1000</v>
      </c>
    </row>
    <row r="100" spans="1:4" hidden="1" x14ac:dyDescent="0.25">
      <c r="A100" t="s">
        <v>599</v>
      </c>
      <c r="B100" t="s">
        <v>600</v>
      </c>
      <c r="C100" s="1">
        <v>45747</v>
      </c>
      <c r="D100" s="4">
        <v>1500</v>
      </c>
    </row>
    <row r="101" spans="1:4" hidden="1" x14ac:dyDescent="0.25">
      <c r="A101" t="s">
        <v>599</v>
      </c>
      <c r="B101" t="s">
        <v>600</v>
      </c>
      <c r="C101" s="1">
        <v>45777</v>
      </c>
      <c r="D101" s="4">
        <v>2000</v>
      </c>
    </row>
    <row r="102" spans="1:4" hidden="1" x14ac:dyDescent="0.25">
      <c r="A102" t="s">
        <v>599</v>
      </c>
      <c r="B102" t="s">
        <v>600</v>
      </c>
      <c r="C102" s="1">
        <v>45808</v>
      </c>
      <c r="D102" s="4">
        <v>2500</v>
      </c>
    </row>
    <row r="103" spans="1:4" hidden="1" x14ac:dyDescent="0.25">
      <c r="A103" t="s">
        <v>599</v>
      </c>
      <c r="B103" t="s">
        <v>600</v>
      </c>
      <c r="C103" s="1">
        <v>45838</v>
      </c>
      <c r="D103" s="4">
        <v>3000</v>
      </c>
    </row>
    <row r="104" spans="1:4" hidden="1" x14ac:dyDescent="0.25">
      <c r="A104" t="s">
        <v>599</v>
      </c>
      <c r="B104" t="s">
        <v>600</v>
      </c>
      <c r="C104" s="1">
        <v>45869</v>
      </c>
      <c r="D104" s="4">
        <v>3500</v>
      </c>
    </row>
    <row r="105" spans="1:4" hidden="1" x14ac:dyDescent="0.25">
      <c r="A105" t="s">
        <v>599</v>
      </c>
      <c r="B105" t="s">
        <v>600</v>
      </c>
      <c r="C105" s="1">
        <v>45900</v>
      </c>
      <c r="D105" s="4">
        <v>4000</v>
      </c>
    </row>
    <row r="106" spans="1:4" hidden="1" x14ac:dyDescent="0.25">
      <c r="A106" t="s">
        <v>599</v>
      </c>
      <c r="B106" t="s">
        <v>600</v>
      </c>
      <c r="C106" s="1">
        <v>45930</v>
      </c>
      <c r="D106" s="4">
        <v>4500</v>
      </c>
    </row>
    <row r="107" spans="1:4" hidden="1" x14ac:dyDescent="0.25">
      <c r="A107" t="s">
        <v>599</v>
      </c>
      <c r="B107" t="s">
        <v>600</v>
      </c>
      <c r="C107" s="1">
        <v>45961</v>
      </c>
      <c r="D107" s="4">
        <v>5000</v>
      </c>
    </row>
    <row r="108" spans="1:4" hidden="1" x14ac:dyDescent="0.25">
      <c r="A108" t="s">
        <v>599</v>
      </c>
      <c r="B108" t="s">
        <v>600</v>
      </c>
      <c r="C108" s="1">
        <v>45991</v>
      </c>
      <c r="D108" s="4">
        <v>5500</v>
      </c>
    </row>
    <row r="109" spans="1:4" hidden="1" x14ac:dyDescent="0.25">
      <c r="A109" t="s">
        <v>599</v>
      </c>
      <c r="B109" t="s">
        <v>600</v>
      </c>
      <c r="C109" s="1">
        <v>46022</v>
      </c>
      <c r="D109" s="4">
        <v>6000</v>
      </c>
    </row>
    <row r="110" spans="1:4" hidden="1" x14ac:dyDescent="0.25">
      <c r="A110" t="s">
        <v>603</v>
      </c>
      <c r="B110" t="s">
        <v>604</v>
      </c>
      <c r="C110" s="1">
        <v>45688</v>
      </c>
      <c r="D110" s="4">
        <v>1424.7904166666667</v>
      </c>
    </row>
    <row r="111" spans="1:4" hidden="1" x14ac:dyDescent="0.25">
      <c r="A111" t="s">
        <v>603</v>
      </c>
      <c r="B111" t="s">
        <v>604</v>
      </c>
      <c r="C111" s="1">
        <v>45716</v>
      </c>
      <c r="D111" s="4">
        <v>2849.5808333333334</v>
      </c>
    </row>
    <row r="112" spans="1:4" hidden="1" x14ac:dyDescent="0.25">
      <c r="A112" t="s">
        <v>603</v>
      </c>
      <c r="B112" t="s">
        <v>604</v>
      </c>
      <c r="C112" s="1">
        <v>45747</v>
      </c>
      <c r="D112" s="4">
        <v>4274.3712500000001</v>
      </c>
    </row>
    <row r="113" spans="1:4" hidden="1" x14ac:dyDescent="0.25">
      <c r="A113" t="s">
        <v>603</v>
      </c>
      <c r="B113" t="s">
        <v>604</v>
      </c>
      <c r="C113" s="1">
        <v>45777</v>
      </c>
      <c r="D113" s="4">
        <v>5699.1616666666669</v>
      </c>
    </row>
    <row r="114" spans="1:4" hidden="1" x14ac:dyDescent="0.25">
      <c r="A114" t="s">
        <v>603</v>
      </c>
      <c r="B114" t="s">
        <v>604</v>
      </c>
      <c r="C114" s="1">
        <v>45808</v>
      </c>
      <c r="D114" s="4">
        <v>7123.9520833333336</v>
      </c>
    </row>
    <row r="115" spans="1:4" hidden="1" x14ac:dyDescent="0.25">
      <c r="A115" t="s">
        <v>603</v>
      </c>
      <c r="B115" t="s">
        <v>604</v>
      </c>
      <c r="C115" s="1">
        <v>45838</v>
      </c>
      <c r="D115" s="4">
        <v>8548.7425000000003</v>
      </c>
    </row>
    <row r="116" spans="1:4" hidden="1" x14ac:dyDescent="0.25">
      <c r="A116" t="s">
        <v>603</v>
      </c>
      <c r="B116" t="s">
        <v>604</v>
      </c>
      <c r="C116" s="1">
        <v>45869</v>
      </c>
      <c r="D116" s="4">
        <v>9973.532916666667</v>
      </c>
    </row>
    <row r="117" spans="1:4" hidden="1" x14ac:dyDescent="0.25">
      <c r="A117" t="s">
        <v>603</v>
      </c>
      <c r="B117" t="s">
        <v>604</v>
      </c>
      <c r="C117" s="1">
        <v>45900</v>
      </c>
      <c r="D117" s="4">
        <v>11398.323333333334</v>
      </c>
    </row>
    <row r="118" spans="1:4" hidden="1" x14ac:dyDescent="0.25">
      <c r="A118" t="s">
        <v>603</v>
      </c>
      <c r="B118" t="s">
        <v>604</v>
      </c>
      <c r="C118" s="1">
        <v>45930</v>
      </c>
      <c r="D118" s="4">
        <v>12823.11375</v>
      </c>
    </row>
    <row r="119" spans="1:4" hidden="1" x14ac:dyDescent="0.25">
      <c r="A119" t="s">
        <v>603</v>
      </c>
      <c r="B119" t="s">
        <v>604</v>
      </c>
      <c r="C119" s="1">
        <v>45961</v>
      </c>
      <c r="D119" s="4">
        <v>14247.904166666667</v>
      </c>
    </row>
    <row r="120" spans="1:4" hidden="1" x14ac:dyDescent="0.25">
      <c r="A120" t="s">
        <v>603</v>
      </c>
      <c r="B120" t="s">
        <v>604</v>
      </c>
      <c r="C120" s="1">
        <v>45991</v>
      </c>
      <c r="D120" s="4">
        <v>15672.694583333334</v>
      </c>
    </row>
    <row r="121" spans="1:4" hidden="1" x14ac:dyDescent="0.25">
      <c r="A121" t="s">
        <v>603</v>
      </c>
      <c r="B121" t="s">
        <v>604</v>
      </c>
      <c r="C121" s="1">
        <v>46022</v>
      </c>
      <c r="D121" s="4">
        <v>17097.485000000001</v>
      </c>
    </row>
    <row r="122" spans="1:4" hidden="1" x14ac:dyDescent="0.25">
      <c r="A122" t="s">
        <v>1130</v>
      </c>
      <c r="B122" t="s">
        <v>1131</v>
      </c>
      <c r="C122" s="1">
        <v>45688</v>
      </c>
      <c r="D122" s="4">
        <v>83.333333333333329</v>
      </c>
    </row>
    <row r="123" spans="1:4" hidden="1" x14ac:dyDescent="0.25">
      <c r="A123" t="s">
        <v>1130</v>
      </c>
      <c r="B123" t="s">
        <v>1131</v>
      </c>
      <c r="C123" s="1">
        <v>45716</v>
      </c>
      <c r="D123" s="4">
        <v>166.66666666666666</v>
      </c>
    </row>
    <row r="124" spans="1:4" hidden="1" x14ac:dyDescent="0.25">
      <c r="A124" t="s">
        <v>1130</v>
      </c>
      <c r="B124" t="s">
        <v>1131</v>
      </c>
      <c r="C124" s="1">
        <v>45747</v>
      </c>
      <c r="D124" s="4">
        <v>250</v>
      </c>
    </row>
    <row r="125" spans="1:4" hidden="1" x14ac:dyDescent="0.25">
      <c r="A125" t="s">
        <v>1130</v>
      </c>
      <c r="B125" t="s">
        <v>1131</v>
      </c>
      <c r="C125" s="1">
        <v>45777</v>
      </c>
      <c r="D125" s="4">
        <v>333.33333333333331</v>
      </c>
    </row>
    <row r="126" spans="1:4" hidden="1" x14ac:dyDescent="0.25">
      <c r="A126" t="s">
        <v>1130</v>
      </c>
      <c r="B126" t="s">
        <v>1131</v>
      </c>
      <c r="C126" s="1">
        <v>45808</v>
      </c>
      <c r="D126" s="4">
        <v>416.66666666666663</v>
      </c>
    </row>
    <row r="127" spans="1:4" hidden="1" x14ac:dyDescent="0.25">
      <c r="A127" t="s">
        <v>1130</v>
      </c>
      <c r="B127" t="s">
        <v>1131</v>
      </c>
      <c r="C127" s="1">
        <v>45838</v>
      </c>
      <c r="D127" s="4">
        <v>499.99999999999994</v>
      </c>
    </row>
    <row r="128" spans="1:4" hidden="1" x14ac:dyDescent="0.25">
      <c r="A128" t="s">
        <v>1130</v>
      </c>
      <c r="B128" t="s">
        <v>1131</v>
      </c>
      <c r="C128" s="1">
        <v>45869</v>
      </c>
      <c r="D128" s="4">
        <v>583.33333333333326</v>
      </c>
    </row>
    <row r="129" spans="1:4" hidden="1" x14ac:dyDescent="0.25">
      <c r="A129" t="s">
        <v>1130</v>
      </c>
      <c r="B129" t="s">
        <v>1131</v>
      </c>
      <c r="C129" s="1">
        <v>45900</v>
      </c>
      <c r="D129" s="4">
        <v>666.66666666666663</v>
      </c>
    </row>
    <row r="130" spans="1:4" hidden="1" x14ac:dyDescent="0.25">
      <c r="A130" t="s">
        <v>1130</v>
      </c>
      <c r="B130" t="s">
        <v>1131</v>
      </c>
      <c r="C130" s="1">
        <v>45930</v>
      </c>
      <c r="D130" s="4">
        <v>750</v>
      </c>
    </row>
    <row r="131" spans="1:4" hidden="1" x14ac:dyDescent="0.25">
      <c r="A131" t="s">
        <v>1130</v>
      </c>
      <c r="B131" t="s">
        <v>1131</v>
      </c>
      <c r="C131" s="1">
        <v>45961</v>
      </c>
      <c r="D131" s="4">
        <v>833.33333333333337</v>
      </c>
    </row>
    <row r="132" spans="1:4" hidden="1" x14ac:dyDescent="0.25">
      <c r="A132" t="s">
        <v>1130</v>
      </c>
      <c r="B132" t="s">
        <v>1131</v>
      </c>
      <c r="C132" s="1">
        <v>45991</v>
      </c>
      <c r="D132" s="4">
        <v>916.66666666666674</v>
      </c>
    </row>
    <row r="133" spans="1:4" hidden="1" x14ac:dyDescent="0.25">
      <c r="A133" t="s">
        <v>1130</v>
      </c>
      <c r="B133" t="s">
        <v>1131</v>
      </c>
      <c r="C133" s="1">
        <v>46022</v>
      </c>
      <c r="D133" s="4">
        <v>1000.0000000000001</v>
      </c>
    </row>
    <row r="134" spans="1:4" hidden="1" x14ac:dyDescent="0.25">
      <c r="A134" t="s">
        <v>1364</v>
      </c>
      <c r="B134" t="s">
        <v>1365</v>
      </c>
      <c r="C134" s="1">
        <v>45688</v>
      </c>
      <c r="D134" s="4">
        <v>83.333333333333329</v>
      </c>
    </row>
    <row r="135" spans="1:4" hidden="1" x14ac:dyDescent="0.25">
      <c r="A135" t="s">
        <v>1364</v>
      </c>
      <c r="B135" t="s">
        <v>1365</v>
      </c>
      <c r="C135" s="1">
        <v>45716</v>
      </c>
      <c r="D135" s="4">
        <v>166.66666666666666</v>
      </c>
    </row>
    <row r="136" spans="1:4" hidden="1" x14ac:dyDescent="0.25">
      <c r="A136" t="s">
        <v>1364</v>
      </c>
      <c r="B136" t="s">
        <v>1365</v>
      </c>
      <c r="C136" s="1">
        <v>45747</v>
      </c>
      <c r="D136" s="4">
        <v>250</v>
      </c>
    </row>
    <row r="137" spans="1:4" hidden="1" x14ac:dyDescent="0.25">
      <c r="A137" t="s">
        <v>1364</v>
      </c>
      <c r="B137" t="s">
        <v>1365</v>
      </c>
      <c r="C137" s="1">
        <v>45777</v>
      </c>
      <c r="D137" s="4">
        <v>333.33333333333331</v>
      </c>
    </row>
    <row r="138" spans="1:4" hidden="1" x14ac:dyDescent="0.25">
      <c r="A138" t="s">
        <v>1364</v>
      </c>
      <c r="B138" t="s">
        <v>1365</v>
      </c>
      <c r="C138" s="1">
        <v>45808</v>
      </c>
      <c r="D138" s="4">
        <v>416.66666666666663</v>
      </c>
    </row>
    <row r="139" spans="1:4" hidden="1" x14ac:dyDescent="0.25">
      <c r="A139" t="s">
        <v>1364</v>
      </c>
      <c r="B139" t="s">
        <v>1365</v>
      </c>
      <c r="C139" s="1">
        <v>45838</v>
      </c>
      <c r="D139" s="4">
        <v>499.99999999999994</v>
      </c>
    </row>
    <row r="140" spans="1:4" hidden="1" x14ac:dyDescent="0.25">
      <c r="A140" t="s">
        <v>1364</v>
      </c>
      <c r="B140" t="s">
        <v>1365</v>
      </c>
      <c r="C140" s="1">
        <v>45869</v>
      </c>
      <c r="D140" s="4">
        <v>583.33333333333326</v>
      </c>
    </row>
    <row r="141" spans="1:4" hidden="1" x14ac:dyDescent="0.25">
      <c r="A141" t="s">
        <v>1364</v>
      </c>
      <c r="B141" t="s">
        <v>1365</v>
      </c>
      <c r="C141" s="1">
        <v>45900</v>
      </c>
      <c r="D141" s="4">
        <v>666.66666666666663</v>
      </c>
    </row>
    <row r="142" spans="1:4" hidden="1" x14ac:dyDescent="0.25">
      <c r="A142" t="s">
        <v>1364</v>
      </c>
      <c r="B142" t="s">
        <v>1365</v>
      </c>
      <c r="C142" s="1">
        <v>45930</v>
      </c>
      <c r="D142" s="4">
        <v>750</v>
      </c>
    </row>
    <row r="143" spans="1:4" hidden="1" x14ac:dyDescent="0.25">
      <c r="A143" t="s">
        <v>1364</v>
      </c>
      <c r="B143" t="s">
        <v>1365</v>
      </c>
      <c r="C143" s="1">
        <v>45961</v>
      </c>
      <c r="D143" s="4">
        <v>833.33333333333337</v>
      </c>
    </row>
    <row r="144" spans="1:4" hidden="1" x14ac:dyDescent="0.25">
      <c r="A144" t="s">
        <v>1364</v>
      </c>
      <c r="B144" t="s">
        <v>1365</v>
      </c>
      <c r="C144" s="1">
        <v>45991</v>
      </c>
      <c r="D144" s="4">
        <v>916.66666666666674</v>
      </c>
    </row>
    <row r="145" spans="1:4" hidden="1" x14ac:dyDescent="0.25">
      <c r="A145" t="s">
        <v>1364</v>
      </c>
      <c r="B145" t="s">
        <v>1365</v>
      </c>
      <c r="C145" s="1">
        <v>46022</v>
      </c>
      <c r="D145" s="4">
        <v>1000.0000000000001</v>
      </c>
    </row>
    <row r="146" spans="1:4" hidden="1" x14ac:dyDescent="0.25">
      <c r="A146" t="s">
        <v>627</v>
      </c>
      <c r="B146" t="s">
        <v>628</v>
      </c>
      <c r="C146" s="1">
        <v>45688</v>
      </c>
      <c r="D146" s="4">
        <v>22862.280031882488</v>
      </c>
    </row>
    <row r="147" spans="1:4" hidden="1" x14ac:dyDescent="0.25">
      <c r="A147" t="s">
        <v>627</v>
      </c>
      <c r="B147" t="s">
        <v>628</v>
      </c>
      <c r="C147" s="1">
        <v>45716</v>
      </c>
      <c r="D147" s="4">
        <v>48886.78908547161</v>
      </c>
    </row>
    <row r="148" spans="1:4" hidden="1" x14ac:dyDescent="0.25">
      <c r="A148" t="s">
        <v>627</v>
      </c>
      <c r="B148" t="s">
        <v>628</v>
      </c>
      <c r="C148" s="1">
        <v>45747</v>
      </c>
      <c r="D148" s="4">
        <v>60027.487322810375</v>
      </c>
    </row>
    <row r="149" spans="1:4" hidden="1" x14ac:dyDescent="0.25">
      <c r="A149" t="s">
        <v>627</v>
      </c>
      <c r="B149" t="s">
        <v>628</v>
      </c>
      <c r="C149" s="1">
        <v>45777</v>
      </c>
      <c r="D149" s="4">
        <v>90893.583664660953</v>
      </c>
    </row>
    <row r="150" spans="1:4" hidden="1" x14ac:dyDescent="0.25">
      <c r="A150" t="s">
        <v>627</v>
      </c>
      <c r="B150" t="s">
        <v>628</v>
      </c>
      <c r="C150" s="1">
        <v>45808</v>
      </c>
      <c r="D150" s="4">
        <v>111252.9491486121</v>
      </c>
    </row>
    <row r="151" spans="1:4" hidden="1" x14ac:dyDescent="0.25">
      <c r="A151" t="s">
        <v>627</v>
      </c>
      <c r="B151" t="s">
        <v>628</v>
      </c>
      <c r="C151" s="1">
        <v>45838</v>
      </c>
      <c r="D151" s="4">
        <v>122132.01583195412</v>
      </c>
    </row>
    <row r="152" spans="1:4" hidden="1" x14ac:dyDescent="0.25">
      <c r="A152" t="s">
        <v>627</v>
      </c>
      <c r="B152" t="s">
        <v>628</v>
      </c>
      <c r="C152" s="1">
        <v>45869</v>
      </c>
      <c r="D152" s="4">
        <v>147035.48067657682</v>
      </c>
    </row>
    <row r="153" spans="1:4" hidden="1" x14ac:dyDescent="0.25">
      <c r="A153" t="s">
        <v>627</v>
      </c>
      <c r="B153" t="s">
        <v>628</v>
      </c>
      <c r="C153" s="1">
        <v>45900</v>
      </c>
      <c r="D153" s="4">
        <v>150461.04794045512</v>
      </c>
    </row>
    <row r="154" spans="1:4" hidden="1" x14ac:dyDescent="0.25">
      <c r="A154" t="s">
        <v>627</v>
      </c>
      <c r="B154" t="s">
        <v>628</v>
      </c>
      <c r="C154" s="1">
        <v>45930</v>
      </c>
      <c r="D154" s="4">
        <v>172302.16780277924</v>
      </c>
    </row>
    <row r="155" spans="1:4" hidden="1" x14ac:dyDescent="0.25">
      <c r="A155" t="s">
        <v>627</v>
      </c>
      <c r="B155" t="s">
        <v>628</v>
      </c>
      <c r="C155" s="1">
        <v>45961</v>
      </c>
      <c r="D155" s="4">
        <v>203850.45204835854</v>
      </c>
    </row>
    <row r="156" spans="1:4" hidden="1" x14ac:dyDescent="0.25">
      <c r="A156" t="s">
        <v>627</v>
      </c>
      <c r="B156" t="s">
        <v>628</v>
      </c>
      <c r="C156" s="1">
        <v>45991</v>
      </c>
      <c r="D156" s="4">
        <v>220837.9897190551</v>
      </c>
    </row>
    <row r="157" spans="1:4" hidden="1" x14ac:dyDescent="0.25">
      <c r="A157" t="s">
        <v>627</v>
      </c>
      <c r="B157" t="s">
        <v>628</v>
      </c>
      <c r="C157" s="1">
        <v>46022</v>
      </c>
      <c r="D157" s="4">
        <v>242679.10958137922</v>
      </c>
    </row>
    <row r="158" spans="1:4" hidden="1" x14ac:dyDescent="0.25">
      <c r="A158" t="s">
        <v>631</v>
      </c>
      <c r="B158" t="s">
        <v>632</v>
      </c>
      <c r="C158" s="1">
        <v>45688</v>
      </c>
      <c r="D158" s="4">
        <v>200</v>
      </c>
    </row>
    <row r="159" spans="1:4" hidden="1" x14ac:dyDescent="0.25">
      <c r="A159" t="s">
        <v>631</v>
      </c>
      <c r="B159" t="s">
        <v>632</v>
      </c>
      <c r="C159" s="1">
        <v>45716</v>
      </c>
      <c r="D159" s="4">
        <v>400</v>
      </c>
    </row>
    <row r="160" spans="1:4" hidden="1" x14ac:dyDescent="0.25">
      <c r="A160" t="s">
        <v>631</v>
      </c>
      <c r="B160" t="s">
        <v>632</v>
      </c>
      <c r="C160" s="1">
        <v>45747</v>
      </c>
      <c r="D160" s="4">
        <v>600</v>
      </c>
    </row>
    <row r="161" spans="1:4" hidden="1" x14ac:dyDescent="0.25">
      <c r="A161" t="s">
        <v>631</v>
      </c>
      <c r="B161" t="s">
        <v>632</v>
      </c>
      <c r="C161" s="1">
        <v>45777</v>
      </c>
      <c r="D161" s="4">
        <v>800</v>
      </c>
    </row>
    <row r="162" spans="1:4" hidden="1" x14ac:dyDescent="0.25">
      <c r="A162" t="s">
        <v>631</v>
      </c>
      <c r="B162" t="s">
        <v>632</v>
      </c>
      <c r="C162" s="1">
        <v>45808</v>
      </c>
      <c r="D162" s="4">
        <v>1000</v>
      </c>
    </row>
    <row r="163" spans="1:4" hidden="1" x14ac:dyDescent="0.25">
      <c r="A163" t="s">
        <v>631</v>
      </c>
      <c r="B163" t="s">
        <v>632</v>
      </c>
      <c r="C163" s="1">
        <v>45838</v>
      </c>
      <c r="D163" s="4">
        <v>1200</v>
      </c>
    </row>
    <row r="164" spans="1:4" hidden="1" x14ac:dyDescent="0.25">
      <c r="A164" t="s">
        <v>631</v>
      </c>
      <c r="B164" t="s">
        <v>632</v>
      </c>
      <c r="C164" s="1">
        <v>45869</v>
      </c>
      <c r="D164" s="4">
        <v>1400</v>
      </c>
    </row>
    <row r="165" spans="1:4" hidden="1" x14ac:dyDescent="0.25">
      <c r="A165" t="s">
        <v>631</v>
      </c>
      <c r="B165" t="s">
        <v>632</v>
      </c>
      <c r="C165" s="1">
        <v>45900</v>
      </c>
      <c r="D165" s="4">
        <v>1600</v>
      </c>
    </row>
    <row r="166" spans="1:4" hidden="1" x14ac:dyDescent="0.25">
      <c r="A166" t="s">
        <v>631</v>
      </c>
      <c r="B166" t="s">
        <v>632</v>
      </c>
      <c r="C166" s="1">
        <v>45930</v>
      </c>
      <c r="D166" s="4">
        <v>1800</v>
      </c>
    </row>
    <row r="167" spans="1:4" hidden="1" x14ac:dyDescent="0.25">
      <c r="A167" t="s">
        <v>631</v>
      </c>
      <c r="B167" t="s">
        <v>632</v>
      </c>
      <c r="C167" s="1">
        <v>45961</v>
      </c>
      <c r="D167" s="4">
        <v>2000</v>
      </c>
    </row>
    <row r="168" spans="1:4" hidden="1" x14ac:dyDescent="0.25">
      <c r="A168" t="s">
        <v>631</v>
      </c>
      <c r="B168" t="s">
        <v>632</v>
      </c>
      <c r="C168" s="1">
        <v>45991</v>
      </c>
      <c r="D168" s="4">
        <v>2200</v>
      </c>
    </row>
    <row r="169" spans="1:4" hidden="1" x14ac:dyDescent="0.25">
      <c r="A169" t="s">
        <v>631</v>
      </c>
      <c r="B169" t="s">
        <v>632</v>
      </c>
      <c r="C169" s="1">
        <v>46022</v>
      </c>
      <c r="D169" s="4">
        <v>2400</v>
      </c>
    </row>
    <row r="170" spans="1:4" hidden="1" x14ac:dyDescent="0.25">
      <c r="A170" t="s">
        <v>633</v>
      </c>
      <c r="B170" t="s">
        <v>634</v>
      </c>
      <c r="C170" s="1">
        <v>45688</v>
      </c>
      <c r="D170" s="4">
        <v>2648.31187371953</v>
      </c>
    </row>
    <row r="171" spans="1:4" hidden="1" x14ac:dyDescent="0.25">
      <c r="A171" t="s">
        <v>633</v>
      </c>
      <c r="B171" t="s">
        <v>634</v>
      </c>
      <c r="C171" s="1">
        <v>45716</v>
      </c>
      <c r="D171" s="4">
        <v>4637.3201289228919</v>
      </c>
    </row>
    <row r="172" spans="1:4" hidden="1" x14ac:dyDescent="0.25">
      <c r="A172" t="s">
        <v>633</v>
      </c>
      <c r="B172" t="s">
        <v>634</v>
      </c>
      <c r="C172" s="1">
        <v>45747</v>
      </c>
      <c r="D172" s="4">
        <v>14748.078861190108</v>
      </c>
    </row>
    <row r="173" spans="1:4" hidden="1" x14ac:dyDescent="0.25">
      <c r="A173" t="s">
        <v>633</v>
      </c>
      <c r="B173" t="s">
        <v>634</v>
      </c>
      <c r="C173" s="1">
        <v>45777</v>
      </c>
      <c r="D173" s="4">
        <v>20277.102714266035</v>
      </c>
    </row>
    <row r="174" spans="1:4" hidden="1" x14ac:dyDescent="0.25">
      <c r="A174" t="s">
        <v>633</v>
      </c>
      <c r="B174" t="s">
        <v>634</v>
      </c>
      <c r="C174" s="1">
        <v>45808</v>
      </c>
      <c r="D174" s="4">
        <v>25858.284724013793</v>
      </c>
    </row>
    <row r="175" spans="1:4" hidden="1" x14ac:dyDescent="0.25">
      <c r="A175" t="s">
        <v>633</v>
      </c>
      <c r="B175" t="s">
        <v>634</v>
      </c>
      <c r="C175" s="1">
        <v>45838</v>
      </c>
      <c r="D175" s="4">
        <v>25858.284724013793</v>
      </c>
    </row>
    <row r="176" spans="1:4" hidden="1" x14ac:dyDescent="0.25">
      <c r="A176" t="s">
        <v>633</v>
      </c>
      <c r="B176" t="s">
        <v>634</v>
      </c>
      <c r="C176" s="1">
        <v>45869</v>
      </c>
      <c r="D176" s="4">
        <v>27755.029629665394</v>
      </c>
    </row>
    <row r="177" spans="1:4" hidden="1" x14ac:dyDescent="0.25">
      <c r="A177" t="s">
        <v>633</v>
      </c>
      <c r="B177" t="s">
        <v>634</v>
      </c>
      <c r="C177" s="1">
        <v>45900</v>
      </c>
      <c r="D177" s="4">
        <v>33691.651567238398</v>
      </c>
    </row>
    <row r="178" spans="1:4" hidden="1" x14ac:dyDescent="0.25">
      <c r="A178" t="s">
        <v>633</v>
      </c>
      <c r="B178" t="s">
        <v>634</v>
      </c>
      <c r="C178" s="1">
        <v>45930</v>
      </c>
      <c r="D178" s="4">
        <v>38582.375181837517</v>
      </c>
    </row>
    <row r="179" spans="1:4" hidden="1" x14ac:dyDescent="0.25">
      <c r="A179" t="s">
        <v>633</v>
      </c>
      <c r="B179" t="s">
        <v>634</v>
      </c>
      <c r="C179" s="1">
        <v>45961</v>
      </c>
      <c r="D179" s="4">
        <v>45646.75373625847</v>
      </c>
    </row>
    <row r="180" spans="1:4" hidden="1" x14ac:dyDescent="0.25">
      <c r="A180" t="s">
        <v>633</v>
      </c>
      <c r="B180" t="s">
        <v>634</v>
      </c>
      <c r="C180" s="1">
        <v>45991</v>
      </c>
      <c r="D180" s="4">
        <v>49450.649880946679</v>
      </c>
    </row>
    <row r="181" spans="1:4" hidden="1" x14ac:dyDescent="0.25">
      <c r="A181" t="s">
        <v>633</v>
      </c>
      <c r="B181" t="s">
        <v>634</v>
      </c>
      <c r="C181" s="1">
        <v>46022</v>
      </c>
      <c r="D181" s="4">
        <v>54341.373495545799</v>
      </c>
    </row>
    <row r="182" spans="1:4" hidden="1" x14ac:dyDescent="0.25">
      <c r="A182" t="s">
        <v>646</v>
      </c>
      <c r="B182" t="s">
        <v>647</v>
      </c>
      <c r="C182" s="1">
        <v>45688</v>
      </c>
      <c r="D182" s="4">
        <v>39744.149650564985</v>
      </c>
    </row>
    <row r="183" spans="1:4" hidden="1" x14ac:dyDescent="0.25">
      <c r="A183" t="s">
        <v>646</v>
      </c>
      <c r="B183" t="s">
        <v>647</v>
      </c>
      <c r="C183" s="1">
        <v>45716</v>
      </c>
      <c r="D183" s="4">
        <v>74183.84405952337</v>
      </c>
    </row>
    <row r="184" spans="1:4" hidden="1" x14ac:dyDescent="0.25">
      <c r="A184" t="s">
        <v>646</v>
      </c>
      <c r="B184" t="s">
        <v>647</v>
      </c>
      <c r="C184" s="1">
        <v>45747</v>
      </c>
      <c r="D184" s="4">
        <v>143993.12324298144</v>
      </c>
    </row>
    <row r="185" spans="1:4" hidden="1" x14ac:dyDescent="0.25">
      <c r="A185" t="s">
        <v>646</v>
      </c>
      <c r="B185" t="s">
        <v>647</v>
      </c>
      <c r="C185" s="1">
        <v>45777</v>
      </c>
      <c r="D185" s="4">
        <v>226495.55276513542</v>
      </c>
    </row>
    <row r="186" spans="1:4" hidden="1" x14ac:dyDescent="0.25">
      <c r="A186" t="s">
        <v>646</v>
      </c>
      <c r="B186" t="s">
        <v>647</v>
      </c>
      <c r="C186" s="1">
        <v>45808</v>
      </c>
      <c r="D186" s="4">
        <v>257200.64292302832</v>
      </c>
    </row>
    <row r="187" spans="1:4" hidden="1" x14ac:dyDescent="0.25">
      <c r="A187" t="s">
        <v>646</v>
      </c>
      <c r="B187" t="s">
        <v>647</v>
      </c>
      <c r="C187" s="1">
        <v>45838</v>
      </c>
      <c r="D187" s="4">
        <v>266643.64788552054</v>
      </c>
    </row>
    <row r="188" spans="1:4" hidden="1" x14ac:dyDescent="0.25">
      <c r="A188" t="s">
        <v>646</v>
      </c>
      <c r="B188" t="s">
        <v>647</v>
      </c>
      <c r="C188" s="1">
        <v>45869</v>
      </c>
      <c r="D188" s="4">
        <v>302524.78325121588</v>
      </c>
    </row>
    <row r="189" spans="1:4" hidden="1" x14ac:dyDescent="0.25">
      <c r="A189" t="s">
        <v>646</v>
      </c>
      <c r="B189" t="s">
        <v>647</v>
      </c>
      <c r="C189" s="1">
        <v>45900</v>
      </c>
      <c r="D189" s="4">
        <v>408291.11779018689</v>
      </c>
    </row>
    <row r="190" spans="1:4" hidden="1" x14ac:dyDescent="0.25">
      <c r="A190" t="s">
        <v>646</v>
      </c>
      <c r="B190" t="s">
        <v>647</v>
      </c>
      <c r="C190" s="1">
        <v>45930</v>
      </c>
      <c r="D190" s="4">
        <v>467559.18327585916</v>
      </c>
    </row>
    <row r="191" spans="1:4" hidden="1" x14ac:dyDescent="0.25">
      <c r="A191" t="s">
        <v>646</v>
      </c>
      <c r="B191" t="s">
        <v>647</v>
      </c>
      <c r="C191" s="1">
        <v>45961</v>
      </c>
      <c r="D191" s="4">
        <v>553168.61119960807</v>
      </c>
    </row>
    <row r="192" spans="1:4" hidden="1" x14ac:dyDescent="0.25">
      <c r="A192" t="s">
        <v>646</v>
      </c>
      <c r="B192" t="s">
        <v>647</v>
      </c>
      <c r="C192" s="1">
        <v>45991</v>
      </c>
      <c r="D192" s="4">
        <v>599265.99546624208</v>
      </c>
    </row>
    <row r="193" spans="1:4" hidden="1" x14ac:dyDescent="0.25">
      <c r="A193" t="s">
        <v>646</v>
      </c>
      <c r="B193" t="s">
        <v>647</v>
      </c>
      <c r="C193" s="1">
        <v>46022</v>
      </c>
      <c r="D193" s="4">
        <v>658534.06095191441</v>
      </c>
    </row>
    <row r="194" spans="1:4" hidden="1" x14ac:dyDescent="0.25">
      <c r="A194" t="s">
        <v>650</v>
      </c>
      <c r="B194" t="s">
        <v>651</v>
      </c>
      <c r="C194" s="1">
        <v>45688</v>
      </c>
      <c r="D194" s="4">
        <v>833.33333333333337</v>
      </c>
    </row>
    <row r="195" spans="1:4" hidden="1" x14ac:dyDescent="0.25">
      <c r="A195" t="s">
        <v>650</v>
      </c>
      <c r="B195" t="s">
        <v>651</v>
      </c>
      <c r="C195" s="1">
        <v>45716</v>
      </c>
      <c r="D195" s="4">
        <v>1666.6666666666667</v>
      </c>
    </row>
    <row r="196" spans="1:4" hidden="1" x14ac:dyDescent="0.25">
      <c r="A196" t="s">
        <v>650</v>
      </c>
      <c r="B196" t="s">
        <v>651</v>
      </c>
      <c r="C196" s="1">
        <v>45747</v>
      </c>
      <c r="D196" s="4">
        <v>2500</v>
      </c>
    </row>
    <row r="197" spans="1:4" hidden="1" x14ac:dyDescent="0.25">
      <c r="A197" t="s">
        <v>650</v>
      </c>
      <c r="B197" t="s">
        <v>651</v>
      </c>
      <c r="C197" s="1">
        <v>45777</v>
      </c>
      <c r="D197" s="4">
        <v>3333.3333333333335</v>
      </c>
    </row>
    <row r="198" spans="1:4" hidden="1" x14ac:dyDescent="0.25">
      <c r="A198" t="s">
        <v>650</v>
      </c>
      <c r="B198" t="s">
        <v>651</v>
      </c>
      <c r="C198" s="1">
        <v>45808</v>
      </c>
      <c r="D198" s="4">
        <v>4166.666666666667</v>
      </c>
    </row>
    <row r="199" spans="1:4" hidden="1" x14ac:dyDescent="0.25">
      <c r="A199" t="s">
        <v>650</v>
      </c>
      <c r="B199" t="s">
        <v>651</v>
      </c>
      <c r="C199" s="1">
        <v>45838</v>
      </c>
      <c r="D199" s="4">
        <v>5000</v>
      </c>
    </row>
    <row r="200" spans="1:4" hidden="1" x14ac:dyDescent="0.25">
      <c r="A200" t="s">
        <v>650</v>
      </c>
      <c r="B200" t="s">
        <v>651</v>
      </c>
      <c r="C200" s="1">
        <v>45869</v>
      </c>
      <c r="D200" s="4">
        <v>5833.333333333333</v>
      </c>
    </row>
    <row r="201" spans="1:4" hidden="1" x14ac:dyDescent="0.25">
      <c r="A201" t="s">
        <v>650</v>
      </c>
      <c r="B201" t="s">
        <v>651</v>
      </c>
      <c r="C201" s="1">
        <v>45900</v>
      </c>
      <c r="D201" s="4">
        <v>6666.6666666666661</v>
      </c>
    </row>
    <row r="202" spans="1:4" hidden="1" x14ac:dyDescent="0.25">
      <c r="A202" t="s">
        <v>650</v>
      </c>
      <c r="B202" t="s">
        <v>651</v>
      </c>
      <c r="C202" s="1">
        <v>45930</v>
      </c>
      <c r="D202" s="4">
        <v>7499.9999999999991</v>
      </c>
    </row>
    <row r="203" spans="1:4" hidden="1" x14ac:dyDescent="0.25">
      <c r="A203" t="s">
        <v>650</v>
      </c>
      <c r="B203" t="s">
        <v>651</v>
      </c>
      <c r="C203" s="1">
        <v>45961</v>
      </c>
      <c r="D203" s="4">
        <v>8333.3333333333321</v>
      </c>
    </row>
    <row r="204" spans="1:4" hidden="1" x14ac:dyDescent="0.25">
      <c r="A204" t="s">
        <v>650</v>
      </c>
      <c r="B204" t="s">
        <v>651</v>
      </c>
      <c r="C204" s="1">
        <v>45991</v>
      </c>
      <c r="D204" s="4">
        <v>9166.6666666666661</v>
      </c>
    </row>
    <row r="205" spans="1:4" hidden="1" x14ac:dyDescent="0.25">
      <c r="A205" t="s">
        <v>650</v>
      </c>
      <c r="B205" t="s">
        <v>651</v>
      </c>
      <c r="C205" s="1">
        <v>46022</v>
      </c>
      <c r="D205" s="4">
        <v>10000</v>
      </c>
    </row>
    <row r="206" spans="1:4" hidden="1" x14ac:dyDescent="0.25">
      <c r="A206" t="s">
        <v>652</v>
      </c>
      <c r="B206" t="s">
        <v>653</v>
      </c>
      <c r="C206" s="1">
        <v>45688</v>
      </c>
      <c r="D206" s="4">
        <v>1419.9906166666669</v>
      </c>
    </row>
    <row r="207" spans="1:4" hidden="1" x14ac:dyDescent="0.25">
      <c r="A207" t="s">
        <v>652</v>
      </c>
      <c r="B207" t="s">
        <v>653</v>
      </c>
      <c r="C207" s="1">
        <v>45716</v>
      </c>
      <c r="D207" s="4">
        <v>2839.9812333333339</v>
      </c>
    </row>
    <row r="208" spans="1:4" hidden="1" x14ac:dyDescent="0.25">
      <c r="A208" t="s">
        <v>652</v>
      </c>
      <c r="B208" t="s">
        <v>653</v>
      </c>
      <c r="C208" s="1">
        <v>45747</v>
      </c>
      <c r="D208" s="4">
        <v>4259.9718500000008</v>
      </c>
    </row>
    <row r="209" spans="1:4" hidden="1" x14ac:dyDescent="0.25">
      <c r="A209" t="s">
        <v>652</v>
      </c>
      <c r="B209" t="s">
        <v>653</v>
      </c>
      <c r="C209" s="1">
        <v>45777</v>
      </c>
      <c r="D209" s="4">
        <v>5679.9624666666678</v>
      </c>
    </row>
    <row r="210" spans="1:4" hidden="1" x14ac:dyDescent="0.25">
      <c r="A210" t="s">
        <v>652</v>
      </c>
      <c r="B210" t="s">
        <v>653</v>
      </c>
      <c r="C210" s="1">
        <v>45808</v>
      </c>
      <c r="D210" s="4">
        <v>7099.9530833333347</v>
      </c>
    </row>
    <row r="211" spans="1:4" hidden="1" x14ac:dyDescent="0.25">
      <c r="A211" t="s">
        <v>652</v>
      </c>
      <c r="B211" t="s">
        <v>653</v>
      </c>
      <c r="C211" s="1">
        <v>45838</v>
      </c>
      <c r="D211" s="4">
        <v>8519.9437000000016</v>
      </c>
    </row>
    <row r="212" spans="1:4" hidden="1" x14ac:dyDescent="0.25">
      <c r="A212" t="s">
        <v>652</v>
      </c>
      <c r="B212" t="s">
        <v>653</v>
      </c>
      <c r="C212" s="1">
        <v>45869</v>
      </c>
      <c r="D212" s="4">
        <v>9939.9343166666695</v>
      </c>
    </row>
    <row r="213" spans="1:4" hidden="1" x14ac:dyDescent="0.25">
      <c r="A213" t="s">
        <v>652</v>
      </c>
      <c r="B213" t="s">
        <v>653</v>
      </c>
      <c r="C213" s="1">
        <v>45900</v>
      </c>
      <c r="D213" s="4">
        <v>11359.924933333336</v>
      </c>
    </row>
    <row r="214" spans="1:4" hidden="1" x14ac:dyDescent="0.25">
      <c r="A214" t="s">
        <v>652</v>
      </c>
      <c r="B214" t="s">
        <v>653</v>
      </c>
      <c r="C214" s="1">
        <v>45930</v>
      </c>
      <c r="D214" s="4">
        <v>12779.915550000002</v>
      </c>
    </row>
    <row r="215" spans="1:4" hidden="1" x14ac:dyDescent="0.25">
      <c r="A215" t="s">
        <v>652</v>
      </c>
      <c r="B215" t="s">
        <v>653</v>
      </c>
      <c r="C215" s="1">
        <v>45961</v>
      </c>
      <c r="D215" s="4">
        <v>14199.906166666668</v>
      </c>
    </row>
    <row r="216" spans="1:4" hidden="1" x14ac:dyDescent="0.25">
      <c r="A216" t="s">
        <v>652</v>
      </c>
      <c r="B216" t="s">
        <v>653</v>
      </c>
      <c r="C216" s="1">
        <v>45991</v>
      </c>
      <c r="D216" s="4">
        <v>15619.896783333334</v>
      </c>
    </row>
    <row r="217" spans="1:4" hidden="1" x14ac:dyDescent="0.25">
      <c r="A217" t="s">
        <v>652</v>
      </c>
      <c r="B217" t="s">
        <v>653</v>
      </c>
      <c r="C217" s="1">
        <v>46022</v>
      </c>
      <c r="D217" s="4">
        <v>17039.8874</v>
      </c>
    </row>
    <row r="218" spans="1:4" hidden="1" x14ac:dyDescent="0.25">
      <c r="A218" t="s">
        <v>656</v>
      </c>
      <c r="B218" t="s">
        <v>657</v>
      </c>
      <c r="C218" s="1">
        <v>45688</v>
      </c>
      <c r="D218" s="4">
        <v>179.41569999999999</v>
      </c>
    </row>
    <row r="219" spans="1:4" hidden="1" x14ac:dyDescent="0.25">
      <c r="A219" t="s">
        <v>656</v>
      </c>
      <c r="B219" t="s">
        <v>657</v>
      </c>
      <c r="C219" s="1">
        <v>45716</v>
      </c>
      <c r="D219" s="4">
        <v>358.83139999999997</v>
      </c>
    </row>
    <row r="220" spans="1:4" hidden="1" x14ac:dyDescent="0.25">
      <c r="A220" t="s">
        <v>656</v>
      </c>
      <c r="B220" t="s">
        <v>657</v>
      </c>
      <c r="C220" s="1">
        <v>45747</v>
      </c>
      <c r="D220" s="4">
        <v>538.24709999999993</v>
      </c>
    </row>
    <row r="221" spans="1:4" hidden="1" x14ac:dyDescent="0.25">
      <c r="A221" t="s">
        <v>656</v>
      </c>
      <c r="B221" t="s">
        <v>657</v>
      </c>
      <c r="C221" s="1">
        <v>45777</v>
      </c>
      <c r="D221" s="4">
        <v>717.66279999999995</v>
      </c>
    </row>
    <row r="222" spans="1:4" hidden="1" x14ac:dyDescent="0.25">
      <c r="A222" t="s">
        <v>656</v>
      </c>
      <c r="B222" t="s">
        <v>657</v>
      </c>
      <c r="C222" s="1">
        <v>45808</v>
      </c>
      <c r="D222" s="4">
        <v>897.07849999999996</v>
      </c>
    </row>
    <row r="223" spans="1:4" hidden="1" x14ac:dyDescent="0.25">
      <c r="A223" t="s">
        <v>656</v>
      </c>
      <c r="B223" t="s">
        <v>657</v>
      </c>
      <c r="C223" s="1">
        <v>45838</v>
      </c>
      <c r="D223" s="4">
        <v>1076.4941999999999</v>
      </c>
    </row>
    <row r="224" spans="1:4" hidden="1" x14ac:dyDescent="0.25">
      <c r="A224" t="s">
        <v>656</v>
      </c>
      <c r="B224" t="s">
        <v>657</v>
      </c>
      <c r="C224" s="1">
        <v>45869</v>
      </c>
      <c r="D224" s="4">
        <v>1255.9098999999999</v>
      </c>
    </row>
    <row r="225" spans="1:4" hidden="1" x14ac:dyDescent="0.25">
      <c r="A225" t="s">
        <v>656</v>
      </c>
      <c r="B225" t="s">
        <v>657</v>
      </c>
      <c r="C225" s="1">
        <v>45900</v>
      </c>
      <c r="D225" s="4">
        <v>1435.3255999999999</v>
      </c>
    </row>
    <row r="226" spans="1:4" hidden="1" x14ac:dyDescent="0.25">
      <c r="A226" t="s">
        <v>656</v>
      </c>
      <c r="B226" t="s">
        <v>657</v>
      </c>
      <c r="C226" s="1">
        <v>45930</v>
      </c>
      <c r="D226" s="4">
        <v>1614.7412999999999</v>
      </c>
    </row>
    <row r="227" spans="1:4" hidden="1" x14ac:dyDescent="0.25">
      <c r="A227" t="s">
        <v>656</v>
      </c>
      <c r="B227" t="s">
        <v>657</v>
      </c>
      <c r="C227" s="1">
        <v>45961</v>
      </c>
      <c r="D227" s="4">
        <v>1794.1569999999999</v>
      </c>
    </row>
    <row r="228" spans="1:4" hidden="1" x14ac:dyDescent="0.25">
      <c r="A228" t="s">
        <v>656</v>
      </c>
      <c r="B228" t="s">
        <v>657</v>
      </c>
      <c r="C228" s="1">
        <v>45991</v>
      </c>
      <c r="D228" s="4">
        <v>1973.5726999999999</v>
      </c>
    </row>
    <row r="229" spans="1:4" hidden="1" x14ac:dyDescent="0.25">
      <c r="A229" t="s">
        <v>656</v>
      </c>
      <c r="B229" t="s">
        <v>657</v>
      </c>
      <c r="C229" s="1">
        <v>46022</v>
      </c>
      <c r="D229" s="4">
        <v>2152.9883999999997</v>
      </c>
    </row>
    <row r="230" spans="1:4" hidden="1" x14ac:dyDescent="0.25">
      <c r="A230" t="s">
        <v>663</v>
      </c>
      <c r="B230" t="s">
        <v>664</v>
      </c>
      <c r="C230" s="1">
        <v>45688</v>
      </c>
      <c r="D230" s="4">
        <v>532.19756666666649</v>
      </c>
    </row>
    <row r="231" spans="1:4" hidden="1" x14ac:dyDescent="0.25">
      <c r="A231" t="s">
        <v>663</v>
      </c>
      <c r="B231" t="s">
        <v>664</v>
      </c>
      <c r="C231" s="1">
        <v>45716</v>
      </c>
      <c r="D231" s="4">
        <v>1064.395133333333</v>
      </c>
    </row>
    <row r="232" spans="1:4" hidden="1" x14ac:dyDescent="0.25">
      <c r="A232" t="s">
        <v>663</v>
      </c>
      <c r="B232" t="s">
        <v>664</v>
      </c>
      <c r="C232" s="1">
        <v>45747</v>
      </c>
      <c r="D232" s="4">
        <v>1596.5926999999995</v>
      </c>
    </row>
    <row r="233" spans="1:4" hidden="1" x14ac:dyDescent="0.25">
      <c r="A233" t="s">
        <v>663</v>
      </c>
      <c r="B233" t="s">
        <v>664</v>
      </c>
      <c r="C233" s="1">
        <v>45777</v>
      </c>
      <c r="D233" s="4">
        <v>2128.790266666666</v>
      </c>
    </row>
    <row r="234" spans="1:4" hidden="1" x14ac:dyDescent="0.25">
      <c r="A234" t="s">
        <v>663</v>
      </c>
      <c r="B234" t="s">
        <v>664</v>
      </c>
      <c r="C234" s="1">
        <v>45808</v>
      </c>
      <c r="D234" s="4">
        <v>2660.9878333333327</v>
      </c>
    </row>
    <row r="235" spans="1:4" hidden="1" x14ac:dyDescent="0.25">
      <c r="A235" t="s">
        <v>663</v>
      </c>
      <c r="B235" t="s">
        <v>664</v>
      </c>
      <c r="C235" s="1">
        <v>45838</v>
      </c>
      <c r="D235" s="4">
        <v>3193.1853999999994</v>
      </c>
    </row>
    <row r="236" spans="1:4" hidden="1" x14ac:dyDescent="0.25">
      <c r="A236" t="s">
        <v>663</v>
      </c>
      <c r="B236" t="s">
        <v>664</v>
      </c>
      <c r="C236" s="1">
        <v>45869</v>
      </c>
      <c r="D236" s="4">
        <v>3725.3829666666661</v>
      </c>
    </row>
    <row r="237" spans="1:4" hidden="1" x14ac:dyDescent="0.25">
      <c r="A237" t="s">
        <v>663</v>
      </c>
      <c r="B237" t="s">
        <v>664</v>
      </c>
      <c r="C237" s="1">
        <v>45900</v>
      </c>
      <c r="D237" s="4">
        <v>4257.5805333333328</v>
      </c>
    </row>
    <row r="238" spans="1:4" hidden="1" x14ac:dyDescent="0.25">
      <c r="A238" t="s">
        <v>663</v>
      </c>
      <c r="B238" t="s">
        <v>664</v>
      </c>
      <c r="C238" s="1">
        <v>45930</v>
      </c>
      <c r="D238" s="4">
        <v>4789.7780999999995</v>
      </c>
    </row>
    <row r="239" spans="1:4" hidden="1" x14ac:dyDescent="0.25">
      <c r="A239" t="s">
        <v>663</v>
      </c>
      <c r="B239" t="s">
        <v>664</v>
      </c>
      <c r="C239" s="1">
        <v>45961</v>
      </c>
      <c r="D239" s="4">
        <v>5321.9756666666663</v>
      </c>
    </row>
    <row r="240" spans="1:4" hidden="1" x14ac:dyDescent="0.25">
      <c r="A240" t="s">
        <v>663</v>
      </c>
      <c r="B240" t="s">
        <v>664</v>
      </c>
      <c r="C240" s="1">
        <v>45991</v>
      </c>
      <c r="D240" s="4">
        <v>5854.173233333333</v>
      </c>
    </row>
    <row r="241" spans="1:4" hidden="1" x14ac:dyDescent="0.25">
      <c r="A241" t="s">
        <v>663</v>
      </c>
      <c r="B241" t="s">
        <v>664</v>
      </c>
      <c r="C241" s="1">
        <v>46022</v>
      </c>
      <c r="D241" s="4">
        <v>6386.3707999999997</v>
      </c>
    </row>
    <row r="242" spans="1:4" hidden="1" x14ac:dyDescent="0.25">
      <c r="A242" t="s">
        <v>668</v>
      </c>
      <c r="B242" t="s">
        <v>669</v>
      </c>
      <c r="C242" s="1">
        <v>45688</v>
      </c>
      <c r="D242" s="4">
        <v>438.29761666666678</v>
      </c>
    </row>
    <row r="243" spans="1:4" hidden="1" x14ac:dyDescent="0.25">
      <c r="A243" t="s">
        <v>668</v>
      </c>
      <c r="B243" t="s">
        <v>669</v>
      </c>
      <c r="C243" s="1">
        <v>45716</v>
      </c>
      <c r="D243" s="4">
        <v>876.59523333333357</v>
      </c>
    </row>
    <row r="244" spans="1:4" hidden="1" x14ac:dyDescent="0.25">
      <c r="A244" t="s">
        <v>668</v>
      </c>
      <c r="B244" t="s">
        <v>669</v>
      </c>
      <c r="C244" s="1">
        <v>45747</v>
      </c>
      <c r="D244" s="4">
        <v>1314.8928500000004</v>
      </c>
    </row>
    <row r="245" spans="1:4" hidden="1" x14ac:dyDescent="0.25">
      <c r="A245" t="s">
        <v>668</v>
      </c>
      <c r="B245" t="s">
        <v>669</v>
      </c>
      <c r="C245" s="1">
        <v>45777</v>
      </c>
      <c r="D245" s="4">
        <v>1753.1904666666671</v>
      </c>
    </row>
    <row r="246" spans="1:4" hidden="1" x14ac:dyDescent="0.25">
      <c r="A246" t="s">
        <v>668</v>
      </c>
      <c r="B246" t="s">
        <v>669</v>
      </c>
      <c r="C246" s="1">
        <v>45808</v>
      </c>
      <c r="D246" s="4">
        <v>2191.4880833333341</v>
      </c>
    </row>
    <row r="247" spans="1:4" hidden="1" x14ac:dyDescent="0.25">
      <c r="A247" t="s">
        <v>668</v>
      </c>
      <c r="B247" t="s">
        <v>669</v>
      </c>
      <c r="C247" s="1">
        <v>45838</v>
      </c>
      <c r="D247" s="4">
        <v>2629.7857000000008</v>
      </c>
    </row>
    <row r="248" spans="1:4" hidden="1" x14ac:dyDescent="0.25">
      <c r="A248" t="s">
        <v>668</v>
      </c>
      <c r="B248" t="s">
        <v>669</v>
      </c>
      <c r="C248" s="1">
        <v>45869</v>
      </c>
      <c r="D248" s="4">
        <v>3068.0833166666675</v>
      </c>
    </row>
    <row r="249" spans="1:4" hidden="1" x14ac:dyDescent="0.25">
      <c r="A249" t="s">
        <v>668</v>
      </c>
      <c r="B249" t="s">
        <v>669</v>
      </c>
      <c r="C249" s="1">
        <v>45900</v>
      </c>
      <c r="D249" s="4">
        <v>3506.3809333333343</v>
      </c>
    </row>
    <row r="250" spans="1:4" hidden="1" x14ac:dyDescent="0.25">
      <c r="A250" t="s">
        <v>668</v>
      </c>
      <c r="B250" t="s">
        <v>669</v>
      </c>
      <c r="C250" s="1">
        <v>45930</v>
      </c>
      <c r="D250" s="4">
        <v>3944.678550000001</v>
      </c>
    </row>
    <row r="251" spans="1:4" hidden="1" x14ac:dyDescent="0.25">
      <c r="A251" t="s">
        <v>668</v>
      </c>
      <c r="B251" t="s">
        <v>669</v>
      </c>
      <c r="C251" s="1">
        <v>45961</v>
      </c>
      <c r="D251" s="4">
        <v>4382.9761666666682</v>
      </c>
    </row>
    <row r="252" spans="1:4" hidden="1" x14ac:dyDescent="0.25">
      <c r="A252" t="s">
        <v>668</v>
      </c>
      <c r="B252" t="s">
        <v>669</v>
      </c>
      <c r="C252" s="1">
        <v>45991</v>
      </c>
      <c r="D252" s="4">
        <v>4821.2737833333349</v>
      </c>
    </row>
    <row r="253" spans="1:4" hidden="1" x14ac:dyDescent="0.25">
      <c r="A253" t="s">
        <v>668</v>
      </c>
      <c r="B253" t="s">
        <v>669</v>
      </c>
      <c r="C253" s="1">
        <v>46022</v>
      </c>
      <c r="D253" s="4">
        <v>5259.5714000000016</v>
      </c>
    </row>
    <row r="254" spans="1:4" hidden="1" x14ac:dyDescent="0.25">
      <c r="A254" t="s">
        <v>672</v>
      </c>
      <c r="B254" t="s">
        <v>673</v>
      </c>
      <c r="C254" s="1">
        <v>45688</v>
      </c>
      <c r="D254" s="4">
        <v>416.66666666666669</v>
      </c>
    </row>
    <row r="255" spans="1:4" hidden="1" x14ac:dyDescent="0.25">
      <c r="A255" t="s">
        <v>672</v>
      </c>
      <c r="B255" t="s">
        <v>673</v>
      </c>
      <c r="C255" s="1">
        <v>45716</v>
      </c>
      <c r="D255" s="4">
        <v>833.33333333333337</v>
      </c>
    </row>
    <row r="256" spans="1:4" hidden="1" x14ac:dyDescent="0.25">
      <c r="A256" t="s">
        <v>672</v>
      </c>
      <c r="B256" t="s">
        <v>673</v>
      </c>
      <c r="C256" s="1">
        <v>45747</v>
      </c>
      <c r="D256" s="4">
        <v>1250</v>
      </c>
    </row>
    <row r="257" spans="1:4" hidden="1" x14ac:dyDescent="0.25">
      <c r="A257" t="s">
        <v>672</v>
      </c>
      <c r="B257" t="s">
        <v>673</v>
      </c>
      <c r="C257" s="1">
        <v>45777</v>
      </c>
      <c r="D257" s="4">
        <v>1666.6666666666667</v>
      </c>
    </row>
    <row r="258" spans="1:4" hidden="1" x14ac:dyDescent="0.25">
      <c r="A258" t="s">
        <v>672</v>
      </c>
      <c r="B258" t="s">
        <v>673</v>
      </c>
      <c r="C258" s="1">
        <v>45808</v>
      </c>
      <c r="D258" s="4">
        <v>2083.3333333333335</v>
      </c>
    </row>
    <row r="259" spans="1:4" hidden="1" x14ac:dyDescent="0.25">
      <c r="A259" t="s">
        <v>672</v>
      </c>
      <c r="B259" t="s">
        <v>673</v>
      </c>
      <c r="C259" s="1">
        <v>45838</v>
      </c>
      <c r="D259" s="4">
        <v>2500</v>
      </c>
    </row>
    <row r="260" spans="1:4" hidden="1" x14ac:dyDescent="0.25">
      <c r="A260" t="s">
        <v>672</v>
      </c>
      <c r="B260" t="s">
        <v>673</v>
      </c>
      <c r="C260" s="1">
        <v>45869</v>
      </c>
      <c r="D260" s="4">
        <v>2916.6666666666665</v>
      </c>
    </row>
    <row r="261" spans="1:4" hidden="1" x14ac:dyDescent="0.25">
      <c r="A261" t="s">
        <v>672</v>
      </c>
      <c r="B261" t="s">
        <v>673</v>
      </c>
      <c r="C261" s="1">
        <v>45900</v>
      </c>
      <c r="D261" s="4">
        <v>3333.333333333333</v>
      </c>
    </row>
    <row r="262" spans="1:4" hidden="1" x14ac:dyDescent="0.25">
      <c r="A262" t="s">
        <v>672</v>
      </c>
      <c r="B262" t="s">
        <v>673</v>
      </c>
      <c r="C262" s="1">
        <v>45930</v>
      </c>
      <c r="D262" s="4">
        <v>3749.9999999999995</v>
      </c>
    </row>
    <row r="263" spans="1:4" hidden="1" x14ac:dyDescent="0.25">
      <c r="A263" t="s">
        <v>672</v>
      </c>
      <c r="B263" t="s">
        <v>673</v>
      </c>
      <c r="C263" s="1">
        <v>45961</v>
      </c>
      <c r="D263" s="4">
        <v>4166.6666666666661</v>
      </c>
    </row>
    <row r="264" spans="1:4" hidden="1" x14ac:dyDescent="0.25">
      <c r="A264" t="s">
        <v>672</v>
      </c>
      <c r="B264" t="s">
        <v>673</v>
      </c>
      <c r="C264" s="1">
        <v>45991</v>
      </c>
      <c r="D264" s="4">
        <v>4583.333333333333</v>
      </c>
    </row>
    <row r="265" spans="1:4" hidden="1" x14ac:dyDescent="0.25">
      <c r="A265" t="s">
        <v>672</v>
      </c>
      <c r="B265" t="s">
        <v>673</v>
      </c>
      <c r="C265" s="1">
        <v>46022</v>
      </c>
      <c r="D265" s="4">
        <v>5000</v>
      </c>
    </row>
    <row r="266" spans="1:4" hidden="1" x14ac:dyDescent="0.25">
      <c r="A266" t="s">
        <v>676</v>
      </c>
      <c r="B266" t="s">
        <v>677</v>
      </c>
      <c r="C266" s="1">
        <v>45688</v>
      </c>
      <c r="D266" s="4">
        <v>6250</v>
      </c>
    </row>
    <row r="267" spans="1:4" hidden="1" x14ac:dyDescent="0.25">
      <c r="A267" t="s">
        <v>676</v>
      </c>
      <c r="B267" t="s">
        <v>677</v>
      </c>
      <c r="C267" s="1">
        <v>45716</v>
      </c>
      <c r="D267" s="4">
        <v>12500</v>
      </c>
    </row>
    <row r="268" spans="1:4" hidden="1" x14ac:dyDescent="0.25">
      <c r="A268" t="s">
        <v>676</v>
      </c>
      <c r="B268" t="s">
        <v>677</v>
      </c>
      <c r="C268" s="1">
        <v>45747</v>
      </c>
      <c r="D268" s="4">
        <v>18750</v>
      </c>
    </row>
    <row r="269" spans="1:4" hidden="1" x14ac:dyDescent="0.25">
      <c r="A269" t="s">
        <v>676</v>
      </c>
      <c r="B269" t="s">
        <v>677</v>
      </c>
      <c r="C269" s="1">
        <v>45777</v>
      </c>
      <c r="D269" s="4">
        <v>25000</v>
      </c>
    </row>
    <row r="270" spans="1:4" hidden="1" x14ac:dyDescent="0.25">
      <c r="A270" t="s">
        <v>676</v>
      </c>
      <c r="B270" t="s">
        <v>677</v>
      </c>
      <c r="C270" s="1">
        <v>45808</v>
      </c>
      <c r="D270" s="4">
        <v>31250</v>
      </c>
    </row>
    <row r="271" spans="1:4" hidden="1" x14ac:dyDescent="0.25">
      <c r="A271" t="s">
        <v>676</v>
      </c>
      <c r="B271" t="s">
        <v>677</v>
      </c>
      <c r="C271" s="1">
        <v>45838</v>
      </c>
      <c r="D271" s="4">
        <v>39500</v>
      </c>
    </row>
    <row r="272" spans="1:4" hidden="1" x14ac:dyDescent="0.25">
      <c r="A272" t="s">
        <v>676</v>
      </c>
      <c r="B272" t="s">
        <v>677</v>
      </c>
      <c r="C272" s="1">
        <v>45869</v>
      </c>
      <c r="D272" s="4">
        <v>45750</v>
      </c>
    </row>
    <row r="273" spans="1:4" hidden="1" x14ac:dyDescent="0.25">
      <c r="A273" t="s">
        <v>676</v>
      </c>
      <c r="B273" t="s">
        <v>677</v>
      </c>
      <c r="C273" s="1">
        <v>45900</v>
      </c>
      <c r="D273" s="4">
        <v>52000</v>
      </c>
    </row>
    <row r="274" spans="1:4" hidden="1" x14ac:dyDescent="0.25">
      <c r="A274" t="s">
        <v>676</v>
      </c>
      <c r="B274" t="s">
        <v>677</v>
      </c>
      <c r="C274" s="1">
        <v>45930</v>
      </c>
      <c r="D274" s="4">
        <v>58250</v>
      </c>
    </row>
    <row r="275" spans="1:4" hidden="1" x14ac:dyDescent="0.25">
      <c r="A275" t="s">
        <v>676</v>
      </c>
      <c r="B275" t="s">
        <v>677</v>
      </c>
      <c r="C275" s="1">
        <v>45961</v>
      </c>
      <c r="D275" s="4">
        <v>64500</v>
      </c>
    </row>
    <row r="276" spans="1:4" hidden="1" x14ac:dyDescent="0.25">
      <c r="A276" t="s">
        <v>676</v>
      </c>
      <c r="B276" t="s">
        <v>677</v>
      </c>
      <c r="C276" s="1">
        <v>45991</v>
      </c>
      <c r="D276" s="4">
        <v>70750</v>
      </c>
    </row>
    <row r="277" spans="1:4" hidden="1" x14ac:dyDescent="0.25">
      <c r="A277" t="s">
        <v>676</v>
      </c>
      <c r="B277" t="s">
        <v>677</v>
      </c>
      <c r="C277" s="1">
        <v>46022</v>
      </c>
      <c r="D277" s="4">
        <v>79000</v>
      </c>
    </row>
    <row r="278" spans="1:4" hidden="1" x14ac:dyDescent="0.25">
      <c r="A278" t="s">
        <v>680</v>
      </c>
      <c r="B278" t="s">
        <v>681</v>
      </c>
      <c r="C278" s="1">
        <v>45688</v>
      </c>
      <c r="D278" s="4">
        <v>3841.0548166666649</v>
      </c>
    </row>
    <row r="279" spans="1:4" hidden="1" x14ac:dyDescent="0.25">
      <c r="A279" t="s">
        <v>680</v>
      </c>
      <c r="B279" t="s">
        <v>681</v>
      </c>
      <c r="C279" s="1">
        <v>45716</v>
      </c>
      <c r="D279" s="4">
        <v>7682.1096333333298</v>
      </c>
    </row>
    <row r="280" spans="1:4" hidden="1" x14ac:dyDescent="0.25">
      <c r="A280" t="s">
        <v>680</v>
      </c>
      <c r="B280" t="s">
        <v>681</v>
      </c>
      <c r="C280" s="1">
        <v>45747</v>
      </c>
      <c r="D280" s="4">
        <v>11523.164449999995</v>
      </c>
    </row>
    <row r="281" spans="1:4" hidden="1" x14ac:dyDescent="0.25">
      <c r="A281" t="s">
        <v>680</v>
      </c>
      <c r="B281" t="s">
        <v>681</v>
      </c>
      <c r="C281" s="1">
        <v>45777</v>
      </c>
      <c r="D281" s="4">
        <v>15364.21926666666</v>
      </c>
    </row>
    <row r="282" spans="1:4" hidden="1" x14ac:dyDescent="0.25">
      <c r="A282" t="s">
        <v>680</v>
      </c>
      <c r="B282" t="s">
        <v>681</v>
      </c>
      <c r="C282" s="1">
        <v>45808</v>
      </c>
      <c r="D282" s="4">
        <v>19205.274083333323</v>
      </c>
    </row>
    <row r="283" spans="1:4" hidden="1" x14ac:dyDescent="0.25">
      <c r="A283" t="s">
        <v>680</v>
      </c>
      <c r="B283" t="s">
        <v>681</v>
      </c>
      <c r="C283" s="1">
        <v>45838</v>
      </c>
      <c r="D283" s="4">
        <v>23046.328899999986</v>
      </c>
    </row>
    <row r="284" spans="1:4" hidden="1" x14ac:dyDescent="0.25">
      <c r="A284" t="s">
        <v>680</v>
      </c>
      <c r="B284" t="s">
        <v>681</v>
      </c>
      <c r="C284" s="1">
        <v>45869</v>
      </c>
      <c r="D284" s="4">
        <v>26887.383716666649</v>
      </c>
    </row>
    <row r="285" spans="1:4" hidden="1" x14ac:dyDescent="0.25">
      <c r="A285" t="s">
        <v>680</v>
      </c>
      <c r="B285" t="s">
        <v>681</v>
      </c>
      <c r="C285" s="1">
        <v>45900</v>
      </c>
      <c r="D285" s="4">
        <v>30728.438533333312</v>
      </c>
    </row>
    <row r="286" spans="1:4" hidden="1" x14ac:dyDescent="0.25">
      <c r="A286" t="s">
        <v>680</v>
      </c>
      <c r="B286" t="s">
        <v>681</v>
      </c>
      <c r="C286" s="1">
        <v>45930</v>
      </c>
      <c r="D286" s="4">
        <v>34569.493349999975</v>
      </c>
    </row>
    <row r="287" spans="1:4" hidden="1" x14ac:dyDescent="0.25">
      <c r="A287" t="s">
        <v>680</v>
      </c>
      <c r="B287" t="s">
        <v>681</v>
      </c>
      <c r="C287" s="1">
        <v>45961</v>
      </c>
      <c r="D287" s="4">
        <v>38410.548166666638</v>
      </c>
    </row>
    <row r="288" spans="1:4" hidden="1" x14ac:dyDescent="0.25">
      <c r="A288" t="s">
        <v>680</v>
      </c>
      <c r="B288" t="s">
        <v>681</v>
      </c>
      <c r="C288" s="1">
        <v>45991</v>
      </c>
      <c r="D288" s="4">
        <v>42251.602983333301</v>
      </c>
    </row>
    <row r="289" spans="1:4" hidden="1" x14ac:dyDescent="0.25">
      <c r="A289" t="s">
        <v>680</v>
      </c>
      <c r="B289" t="s">
        <v>681</v>
      </c>
      <c r="C289" s="1">
        <v>46022</v>
      </c>
      <c r="D289" s="4">
        <v>46092.657799999964</v>
      </c>
    </row>
    <row r="290" spans="1:4" hidden="1" x14ac:dyDescent="0.25">
      <c r="A290" t="s">
        <v>685</v>
      </c>
      <c r="B290" t="s">
        <v>686</v>
      </c>
      <c r="C290" s="1">
        <v>45688</v>
      </c>
      <c r="D290" s="4">
        <v>1000</v>
      </c>
    </row>
    <row r="291" spans="1:4" hidden="1" x14ac:dyDescent="0.25">
      <c r="A291" t="s">
        <v>685</v>
      </c>
      <c r="B291" t="s">
        <v>686</v>
      </c>
      <c r="C291" s="1">
        <v>45716</v>
      </c>
      <c r="D291" s="4">
        <v>2000</v>
      </c>
    </row>
    <row r="292" spans="1:4" hidden="1" x14ac:dyDescent="0.25">
      <c r="A292" t="s">
        <v>685</v>
      </c>
      <c r="B292" t="s">
        <v>686</v>
      </c>
      <c r="C292" s="1">
        <v>45747</v>
      </c>
      <c r="D292" s="4">
        <v>3000</v>
      </c>
    </row>
    <row r="293" spans="1:4" hidden="1" x14ac:dyDescent="0.25">
      <c r="A293" t="s">
        <v>685</v>
      </c>
      <c r="B293" t="s">
        <v>686</v>
      </c>
      <c r="C293" s="1">
        <v>45777</v>
      </c>
      <c r="D293" s="4">
        <v>4000</v>
      </c>
    </row>
    <row r="294" spans="1:4" hidden="1" x14ac:dyDescent="0.25">
      <c r="A294" t="s">
        <v>685</v>
      </c>
      <c r="B294" t="s">
        <v>686</v>
      </c>
      <c r="C294" s="1">
        <v>45808</v>
      </c>
      <c r="D294" s="4">
        <v>5000</v>
      </c>
    </row>
    <row r="295" spans="1:4" hidden="1" x14ac:dyDescent="0.25">
      <c r="A295" t="s">
        <v>685</v>
      </c>
      <c r="B295" t="s">
        <v>686</v>
      </c>
      <c r="C295" s="1">
        <v>45838</v>
      </c>
      <c r="D295" s="4">
        <v>6000</v>
      </c>
    </row>
    <row r="296" spans="1:4" hidden="1" x14ac:dyDescent="0.25">
      <c r="A296" t="s">
        <v>685</v>
      </c>
      <c r="B296" t="s">
        <v>686</v>
      </c>
      <c r="C296" s="1">
        <v>45869</v>
      </c>
      <c r="D296" s="4">
        <v>7000</v>
      </c>
    </row>
    <row r="297" spans="1:4" hidden="1" x14ac:dyDescent="0.25">
      <c r="A297" t="s">
        <v>685</v>
      </c>
      <c r="B297" t="s">
        <v>686</v>
      </c>
      <c r="C297" s="1">
        <v>45900</v>
      </c>
      <c r="D297" s="4">
        <v>8000</v>
      </c>
    </row>
    <row r="298" spans="1:4" hidden="1" x14ac:dyDescent="0.25">
      <c r="A298" t="s">
        <v>685</v>
      </c>
      <c r="B298" t="s">
        <v>686</v>
      </c>
      <c r="C298" s="1">
        <v>45930</v>
      </c>
      <c r="D298" s="4">
        <v>9000</v>
      </c>
    </row>
    <row r="299" spans="1:4" hidden="1" x14ac:dyDescent="0.25">
      <c r="A299" t="s">
        <v>685</v>
      </c>
      <c r="B299" t="s">
        <v>686</v>
      </c>
      <c r="C299" s="1">
        <v>45961</v>
      </c>
      <c r="D299" s="4">
        <v>10000</v>
      </c>
    </row>
    <row r="300" spans="1:4" hidden="1" x14ac:dyDescent="0.25">
      <c r="A300" t="s">
        <v>685</v>
      </c>
      <c r="B300" t="s">
        <v>686</v>
      </c>
      <c r="C300" s="1">
        <v>45991</v>
      </c>
      <c r="D300" s="4">
        <v>11000</v>
      </c>
    </row>
    <row r="301" spans="1:4" hidden="1" x14ac:dyDescent="0.25">
      <c r="A301" t="s">
        <v>685</v>
      </c>
      <c r="B301" t="s">
        <v>686</v>
      </c>
      <c r="C301" s="1">
        <v>46022</v>
      </c>
      <c r="D301" s="4">
        <v>12000</v>
      </c>
    </row>
    <row r="302" spans="1:4" hidden="1" x14ac:dyDescent="0.25">
      <c r="A302" t="s">
        <v>690</v>
      </c>
      <c r="B302" t="s">
        <v>691</v>
      </c>
      <c r="C302" s="1">
        <v>45688</v>
      </c>
      <c r="D302" s="4">
        <v>2500</v>
      </c>
    </row>
    <row r="303" spans="1:4" hidden="1" x14ac:dyDescent="0.25">
      <c r="A303" t="s">
        <v>690</v>
      </c>
      <c r="B303" t="s">
        <v>691</v>
      </c>
      <c r="C303" s="1">
        <v>45716</v>
      </c>
      <c r="D303" s="4">
        <v>5000</v>
      </c>
    </row>
    <row r="304" spans="1:4" hidden="1" x14ac:dyDescent="0.25">
      <c r="A304" t="s">
        <v>690</v>
      </c>
      <c r="B304" t="s">
        <v>691</v>
      </c>
      <c r="C304" s="1">
        <v>45747</v>
      </c>
      <c r="D304" s="4">
        <v>7500</v>
      </c>
    </row>
    <row r="305" spans="1:4" hidden="1" x14ac:dyDescent="0.25">
      <c r="A305" t="s">
        <v>690</v>
      </c>
      <c r="B305" t="s">
        <v>691</v>
      </c>
      <c r="C305" s="1">
        <v>45777</v>
      </c>
      <c r="D305" s="4">
        <v>10000</v>
      </c>
    </row>
    <row r="306" spans="1:4" hidden="1" x14ac:dyDescent="0.25">
      <c r="A306" t="s">
        <v>690</v>
      </c>
      <c r="B306" t="s">
        <v>691</v>
      </c>
      <c r="C306" s="1">
        <v>45808</v>
      </c>
      <c r="D306" s="4">
        <v>12500</v>
      </c>
    </row>
    <row r="307" spans="1:4" hidden="1" x14ac:dyDescent="0.25">
      <c r="A307" t="s">
        <v>690</v>
      </c>
      <c r="B307" t="s">
        <v>691</v>
      </c>
      <c r="C307" s="1">
        <v>45838</v>
      </c>
      <c r="D307" s="4">
        <v>15000</v>
      </c>
    </row>
    <row r="308" spans="1:4" hidden="1" x14ac:dyDescent="0.25">
      <c r="A308" t="s">
        <v>690</v>
      </c>
      <c r="B308" t="s">
        <v>691</v>
      </c>
      <c r="C308" s="1">
        <v>45869</v>
      </c>
      <c r="D308" s="4">
        <v>17500</v>
      </c>
    </row>
    <row r="309" spans="1:4" hidden="1" x14ac:dyDescent="0.25">
      <c r="A309" t="s">
        <v>690</v>
      </c>
      <c r="B309" t="s">
        <v>691</v>
      </c>
      <c r="C309" s="1">
        <v>45900</v>
      </c>
      <c r="D309" s="4">
        <v>20000</v>
      </c>
    </row>
    <row r="310" spans="1:4" hidden="1" x14ac:dyDescent="0.25">
      <c r="A310" t="s">
        <v>690</v>
      </c>
      <c r="B310" t="s">
        <v>691</v>
      </c>
      <c r="C310" s="1">
        <v>45930</v>
      </c>
      <c r="D310" s="4">
        <v>22500</v>
      </c>
    </row>
    <row r="311" spans="1:4" hidden="1" x14ac:dyDescent="0.25">
      <c r="A311" t="s">
        <v>690</v>
      </c>
      <c r="B311" t="s">
        <v>691</v>
      </c>
      <c r="C311" s="1">
        <v>45961</v>
      </c>
      <c r="D311" s="4">
        <v>25000</v>
      </c>
    </row>
    <row r="312" spans="1:4" hidden="1" x14ac:dyDescent="0.25">
      <c r="A312" t="s">
        <v>690</v>
      </c>
      <c r="B312" t="s">
        <v>691</v>
      </c>
      <c r="C312" s="1">
        <v>45991</v>
      </c>
      <c r="D312" s="4">
        <v>27500</v>
      </c>
    </row>
    <row r="313" spans="1:4" hidden="1" x14ac:dyDescent="0.25">
      <c r="A313" t="s">
        <v>690</v>
      </c>
      <c r="B313" t="s">
        <v>691</v>
      </c>
      <c r="C313" s="1">
        <v>46022</v>
      </c>
      <c r="D313" s="4">
        <v>30000</v>
      </c>
    </row>
    <row r="314" spans="1:4" hidden="1" x14ac:dyDescent="0.25">
      <c r="A314" t="s">
        <v>698</v>
      </c>
      <c r="B314" t="s">
        <v>699</v>
      </c>
      <c r="C314" s="1">
        <v>45688</v>
      </c>
      <c r="D314" s="4">
        <v>500</v>
      </c>
    </row>
    <row r="315" spans="1:4" hidden="1" x14ac:dyDescent="0.25">
      <c r="A315" t="s">
        <v>698</v>
      </c>
      <c r="B315" t="s">
        <v>699</v>
      </c>
      <c r="C315" s="1">
        <v>45716</v>
      </c>
      <c r="D315" s="4">
        <v>1000</v>
      </c>
    </row>
    <row r="316" spans="1:4" hidden="1" x14ac:dyDescent="0.25">
      <c r="A316" t="s">
        <v>698</v>
      </c>
      <c r="B316" t="s">
        <v>699</v>
      </c>
      <c r="C316" s="1">
        <v>45747</v>
      </c>
      <c r="D316" s="4">
        <v>1500</v>
      </c>
    </row>
    <row r="317" spans="1:4" hidden="1" x14ac:dyDescent="0.25">
      <c r="A317" t="s">
        <v>698</v>
      </c>
      <c r="B317" t="s">
        <v>699</v>
      </c>
      <c r="C317" s="1">
        <v>45777</v>
      </c>
      <c r="D317" s="4">
        <v>2000</v>
      </c>
    </row>
    <row r="318" spans="1:4" hidden="1" x14ac:dyDescent="0.25">
      <c r="A318" t="s">
        <v>698</v>
      </c>
      <c r="B318" t="s">
        <v>699</v>
      </c>
      <c r="C318" s="1">
        <v>45808</v>
      </c>
      <c r="D318" s="4">
        <v>2500</v>
      </c>
    </row>
    <row r="319" spans="1:4" hidden="1" x14ac:dyDescent="0.25">
      <c r="A319" t="s">
        <v>698</v>
      </c>
      <c r="B319" t="s">
        <v>699</v>
      </c>
      <c r="C319" s="1">
        <v>45838</v>
      </c>
      <c r="D319" s="4">
        <v>3000</v>
      </c>
    </row>
    <row r="320" spans="1:4" hidden="1" x14ac:dyDescent="0.25">
      <c r="A320" t="s">
        <v>698</v>
      </c>
      <c r="B320" t="s">
        <v>699</v>
      </c>
      <c r="C320" s="1">
        <v>45869</v>
      </c>
      <c r="D320" s="4">
        <v>3500</v>
      </c>
    </row>
    <row r="321" spans="1:4" hidden="1" x14ac:dyDescent="0.25">
      <c r="A321" t="s">
        <v>698</v>
      </c>
      <c r="B321" t="s">
        <v>699</v>
      </c>
      <c r="C321" s="1">
        <v>45900</v>
      </c>
      <c r="D321" s="4">
        <v>4000</v>
      </c>
    </row>
    <row r="322" spans="1:4" hidden="1" x14ac:dyDescent="0.25">
      <c r="A322" t="s">
        <v>698</v>
      </c>
      <c r="B322" t="s">
        <v>699</v>
      </c>
      <c r="C322" s="1">
        <v>45930</v>
      </c>
      <c r="D322" s="4">
        <v>4500</v>
      </c>
    </row>
    <row r="323" spans="1:4" hidden="1" x14ac:dyDescent="0.25">
      <c r="A323" t="s">
        <v>698</v>
      </c>
      <c r="B323" t="s">
        <v>699</v>
      </c>
      <c r="C323" s="1">
        <v>45961</v>
      </c>
      <c r="D323" s="4">
        <v>5000</v>
      </c>
    </row>
    <row r="324" spans="1:4" hidden="1" x14ac:dyDescent="0.25">
      <c r="A324" t="s">
        <v>698</v>
      </c>
      <c r="B324" t="s">
        <v>699</v>
      </c>
      <c r="C324" s="1">
        <v>45991</v>
      </c>
      <c r="D324" s="4">
        <v>5500</v>
      </c>
    </row>
    <row r="325" spans="1:4" hidden="1" x14ac:dyDescent="0.25">
      <c r="A325" t="s">
        <v>698</v>
      </c>
      <c r="B325" t="s">
        <v>699</v>
      </c>
      <c r="C325" s="1">
        <v>46022</v>
      </c>
      <c r="D325" s="4">
        <v>6000</v>
      </c>
    </row>
    <row r="326" spans="1:4" hidden="1" x14ac:dyDescent="0.25">
      <c r="A326" t="s">
        <v>1132</v>
      </c>
      <c r="B326" t="s">
        <v>1133</v>
      </c>
      <c r="C326" s="1">
        <v>45688</v>
      </c>
      <c r="D326" s="4">
        <v>416.66666666666669</v>
      </c>
    </row>
    <row r="327" spans="1:4" hidden="1" x14ac:dyDescent="0.25">
      <c r="A327" t="s">
        <v>1132</v>
      </c>
      <c r="B327" t="s">
        <v>1133</v>
      </c>
      <c r="C327" s="1">
        <v>45716</v>
      </c>
      <c r="D327" s="4">
        <v>833.33333333333337</v>
      </c>
    </row>
    <row r="328" spans="1:4" hidden="1" x14ac:dyDescent="0.25">
      <c r="A328" t="s">
        <v>1132</v>
      </c>
      <c r="B328" t="s">
        <v>1133</v>
      </c>
      <c r="C328" s="1">
        <v>45747</v>
      </c>
      <c r="D328" s="4">
        <v>1250</v>
      </c>
    </row>
    <row r="329" spans="1:4" hidden="1" x14ac:dyDescent="0.25">
      <c r="A329" t="s">
        <v>1132</v>
      </c>
      <c r="B329" t="s">
        <v>1133</v>
      </c>
      <c r="C329" s="1">
        <v>45777</v>
      </c>
      <c r="D329" s="4">
        <v>1666.6666666666667</v>
      </c>
    </row>
    <row r="330" spans="1:4" hidden="1" x14ac:dyDescent="0.25">
      <c r="A330" t="s">
        <v>1132</v>
      </c>
      <c r="B330" t="s">
        <v>1133</v>
      </c>
      <c r="C330" s="1">
        <v>45808</v>
      </c>
      <c r="D330" s="4">
        <v>2083.3333333333335</v>
      </c>
    </row>
    <row r="331" spans="1:4" hidden="1" x14ac:dyDescent="0.25">
      <c r="A331" t="s">
        <v>1132</v>
      </c>
      <c r="B331" t="s">
        <v>1133</v>
      </c>
      <c r="C331" s="1">
        <v>45838</v>
      </c>
      <c r="D331" s="4">
        <v>2500</v>
      </c>
    </row>
    <row r="332" spans="1:4" hidden="1" x14ac:dyDescent="0.25">
      <c r="A332" t="s">
        <v>1132</v>
      </c>
      <c r="B332" t="s">
        <v>1133</v>
      </c>
      <c r="C332" s="1">
        <v>45869</v>
      </c>
      <c r="D332" s="4">
        <v>2916.6666666666665</v>
      </c>
    </row>
    <row r="333" spans="1:4" hidden="1" x14ac:dyDescent="0.25">
      <c r="A333" t="s">
        <v>1132</v>
      </c>
      <c r="B333" t="s">
        <v>1133</v>
      </c>
      <c r="C333" s="1">
        <v>45900</v>
      </c>
      <c r="D333" s="4">
        <v>3333.333333333333</v>
      </c>
    </row>
    <row r="334" spans="1:4" hidden="1" x14ac:dyDescent="0.25">
      <c r="A334" t="s">
        <v>1132</v>
      </c>
      <c r="B334" t="s">
        <v>1133</v>
      </c>
      <c r="C334" s="1">
        <v>45930</v>
      </c>
      <c r="D334" s="4">
        <v>3749.9999999999995</v>
      </c>
    </row>
    <row r="335" spans="1:4" hidden="1" x14ac:dyDescent="0.25">
      <c r="A335" t="s">
        <v>1132</v>
      </c>
      <c r="B335" t="s">
        <v>1133</v>
      </c>
      <c r="C335" s="1">
        <v>45961</v>
      </c>
      <c r="D335" s="4">
        <v>4166.6666666666661</v>
      </c>
    </row>
    <row r="336" spans="1:4" hidden="1" x14ac:dyDescent="0.25">
      <c r="A336" t="s">
        <v>1132</v>
      </c>
      <c r="B336" t="s">
        <v>1133</v>
      </c>
      <c r="C336" s="1">
        <v>45991</v>
      </c>
      <c r="D336" s="4">
        <v>4583.333333333333</v>
      </c>
    </row>
    <row r="337" spans="1:4" hidden="1" x14ac:dyDescent="0.25">
      <c r="A337" t="s">
        <v>1132</v>
      </c>
      <c r="B337" t="s">
        <v>1133</v>
      </c>
      <c r="C337" s="1">
        <v>46022</v>
      </c>
      <c r="D337" s="4">
        <v>5000</v>
      </c>
    </row>
    <row r="338" spans="1:4" hidden="1" x14ac:dyDescent="0.25">
      <c r="A338" t="s">
        <v>1134</v>
      </c>
      <c r="B338" t="s">
        <v>1135</v>
      </c>
      <c r="C338" s="1">
        <v>45688</v>
      </c>
      <c r="D338" s="4">
        <v>1500</v>
      </c>
    </row>
    <row r="339" spans="1:4" hidden="1" x14ac:dyDescent="0.25">
      <c r="A339" t="s">
        <v>1134</v>
      </c>
      <c r="B339" t="s">
        <v>1135</v>
      </c>
      <c r="C339" s="1">
        <v>45716</v>
      </c>
      <c r="D339" s="4">
        <v>3000</v>
      </c>
    </row>
    <row r="340" spans="1:4" hidden="1" x14ac:dyDescent="0.25">
      <c r="A340" t="s">
        <v>1134</v>
      </c>
      <c r="B340" t="s">
        <v>1135</v>
      </c>
      <c r="C340" s="1">
        <v>45747</v>
      </c>
      <c r="D340" s="4">
        <v>4500</v>
      </c>
    </row>
    <row r="341" spans="1:4" hidden="1" x14ac:dyDescent="0.25">
      <c r="A341" t="s">
        <v>1134</v>
      </c>
      <c r="B341" t="s">
        <v>1135</v>
      </c>
      <c r="C341" s="1">
        <v>45777</v>
      </c>
      <c r="D341" s="4">
        <v>6000</v>
      </c>
    </row>
    <row r="342" spans="1:4" hidden="1" x14ac:dyDescent="0.25">
      <c r="A342" t="s">
        <v>1134</v>
      </c>
      <c r="B342" t="s">
        <v>1135</v>
      </c>
      <c r="C342" s="1">
        <v>45808</v>
      </c>
      <c r="D342" s="4">
        <v>7500</v>
      </c>
    </row>
    <row r="343" spans="1:4" hidden="1" x14ac:dyDescent="0.25">
      <c r="A343" t="s">
        <v>1134</v>
      </c>
      <c r="B343" t="s">
        <v>1135</v>
      </c>
      <c r="C343" s="1">
        <v>45838</v>
      </c>
      <c r="D343" s="4">
        <v>9000</v>
      </c>
    </row>
    <row r="344" spans="1:4" hidden="1" x14ac:dyDescent="0.25">
      <c r="A344" t="s">
        <v>1134</v>
      </c>
      <c r="B344" t="s">
        <v>1135</v>
      </c>
      <c r="C344" s="1">
        <v>45869</v>
      </c>
      <c r="D344" s="4">
        <v>10500</v>
      </c>
    </row>
    <row r="345" spans="1:4" hidden="1" x14ac:dyDescent="0.25">
      <c r="A345" t="s">
        <v>1134</v>
      </c>
      <c r="B345" t="s">
        <v>1135</v>
      </c>
      <c r="C345" s="1">
        <v>45900</v>
      </c>
      <c r="D345" s="4">
        <v>12000</v>
      </c>
    </row>
    <row r="346" spans="1:4" hidden="1" x14ac:dyDescent="0.25">
      <c r="A346" t="s">
        <v>1134</v>
      </c>
      <c r="B346" t="s">
        <v>1135</v>
      </c>
      <c r="C346" s="1">
        <v>45930</v>
      </c>
      <c r="D346" s="4">
        <v>13500</v>
      </c>
    </row>
    <row r="347" spans="1:4" hidden="1" x14ac:dyDescent="0.25">
      <c r="A347" t="s">
        <v>1134</v>
      </c>
      <c r="B347" t="s">
        <v>1135</v>
      </c>
      <c r="C347" s="1">
        <v>45961</v>
      </c>
      <c r="D347" s="4">
        <v>15000</v>
      </c>
    </row>
    <row r="348" spans="1:4" hidden="1" x14ac:dyDescent="0.25">
      <c r="A348" t="s">
        <v>1134</v>
      </c>
      <c r="B348" t="s">
        <v>1135</v>
      </c>
      <c r="C348" s="1">
        <v>45991</v>
      </c>
      <c r="D348" s="4">
        <v>16500</v>
      </c>
    </row>
    <row r="349" spans="1:4" hidden="1" x14ac:dyDescent="0.25">
      <c r="A349" t="s">
        <v>1134</v>
      </c>
      <c r="B349" t="s">
        <v>1135</v>
      </c>
      <c r="C349" s="1">
        <v>46022</v>
      </c>
      <c r="D349" s="4">
        <v>18000</v>
      </c>
    </row>
    <row r="350" spans="1:4" hidden="1" x14ac:dyDescent="0.25">
      <c r="A350" t="s">
        <v>1140</v>
      </c>
      <c r="B350" t="s">
        <v>1141</v>
      </c>
      <c r="C350" s="1">
        <v>45688</v>
      </c>
      <c r="D350" s="4">
        <v>1115.8299</v>
      </c>
    </row>
    <row r="351" spans="1:4" hidden="1" x14ac:dyDescent="0.25">
      <c r="A351" t="s">
        <v>1140</v>
      </c>
      <c r="B351" t="s">
        <v>1141</v>
      </c>
      <c r="C351" s="1">
        <v>45716</v>
      </c>
      <c r="D351" s="4">
        <v>2231.6597999999999</v>
      </c>
    </row>
    <row r="352" spans="1:4" hidden="1" x14ac:dyDescent="0.25">
      <c r="A352" t="s">
        <v>1140</v>
      </c>
      <c r="B352" t="s">
        <v>1141</v>
      </c>
      <c r="C352" s="1">
        <v>45747</v>
      </c>
      <c r="D352" s="4">
        <v>3347.4897000000001</v>
      </c>
    </row>
    <row r="353" spans="1:4" hidden="1" x14ac:dyDescent="0.25">
      <c r="A353" t="s">
        <v>1140</v>
      </c>
      <c r="B353" t="s">
        <v>1141</v>
      </c>
      <c r="C353" s="1">
        <v>45777</v>
      </c>
      <c r="D353" s="4">
        <v>4463.3195999999998</v>
      </c>
    </row>
    <row r="354" spans="1:4" hidden="1" x14ac:dyDescent="0.25">
      <c r="A354" t="s">
        <v>1140</v>
      </c>
      <c r="B354" t="s">
        <v>1141</v>
      </c>
      <c r="C354" s="1">
        <v>45808</v>
      </c>
      <c r="D354" s="4">
        <v>5579.1494999999995</v>
      </c>
    </row>
    <row r="355" spans="1:4" hidden="1" x14ac:dyDescent="0.25">
      <c r="A355" t="s">
        <v>1140</v>
      </c>
      <c r="B355" t="s">
        <v>1141</v>
      </c>
      <c r="C355" s="1">
        <v>45838</v>
      </c>
      <c r="D355" s="4">
        <v>6694.9793999999993</v>
      </c>
    </row>
    <row r="356" spans="1:4" hidden="1" x14ac:dyDescent="0.25">
      <c r="A356" t="s">
        <v>1140</v>
      </c>
      <c r="B356" t="s">
        <v>1141</v>
      </c>
      <c r="C356" s="1">
        <v>45869</v>
      </c>
      <c r="D356" s="4">
        <v>7810.809299999999</v>
      </c>
    </row>
    <row r="357" spans="1:4" hidden="1" x14ac:dyDescent="0.25">
      <c r="A357" t="s">
        <v>1140</v>
      </c>
      <c r="B357" t="s">
        <v>1141</v>
      </c>
      <c r="C357" s="1">
        <v>45900</v>
      </c>
      <c r="D357" s="4">
        <v>8926.6391999999996</v>
      </c>
    </row>
    <row r="358" spans="1:4" hidden="1" x14ac:dyDescent="0.25">
      <c r="A358" t="s">
        <v>1140</v>
      </c>
      <c r="B358" t="s">
        <v>1141</v>
      </c>
      <c r="C358" s="1">
        <v>45930</v>
      </c>
      <c r="D358" s="4">
        <v>10042.4691</v>
      </c>
    </row>
    <row r="359" spans="1:4" hidden="1" x14ac:dyDescent="0.25">
      <c r="A359" t="s">
        <v>1140</v>
      </c>
      <c r="B359" t="s">
        <v>1141</v>
      </c>
      <c r="C359" s="1">
        <v>45961</v>
      </c>
      <c r="D359" s="4">
        <v>11158.299000000001</v>
      </c>
    </row>
    <row r="360" spans="1:4" hidden="1" x14ac:dyDescent="0.25">
      <c r="A360" t="s">
        <v>1140</v>
      </c>
      <c r="B360" t="s">
        <v>1141</v>
      </c>
      <c r="C360" s="1">
        <v>45991</v>
      </c>
      <c r="D360" s="4">
        <v>12274.128900000002</v>
      </c>
    </row>
    <row r="361" spans="1:4" hidden="1" x14ac:dyDescent="0.25">
      <c r="A361" t="s">
        <v>1140</v>
      </c>
      <c r="B361" t="s">
        <v>1141</v>
      </c>
      <c r="C361" s="1">
        <v>46022</v>
      </c>
      <c r="D361" s="4">
        <v>13389.958800000002</v>
      </c>
    </row>
    <row r="362" spans="1:4" hidden="1" x14ac:dyDescent="0.25">
      <c r="A362" t="s">
        <v>1310</v>
      </c>
      <c r="B362" t="s">
        <v>1311</v>
      </c>
      <c r="C362" s="1">
        <v>45688</v>
      </c>
      <c r="D362" s="4">
        <v>1250</v>
      </c>
    </row>
    <row r="363" spans="1:4" hidden="1" x14ac:dyDescent="0.25">
      <c r="A363" t="s">
        <v>1310</v>
      </c>
      <c r="B363" t="s">
        <v>1311</v>
      </c>
      <c r="C363" s="1">
        <v>45716</v>
      </c>
      <c r="D363" s="4">
        <v>2500</v>
      </c>
    </row>
    <row r="364" spans="1:4" hidden="1" x14ac:dyDescent="0.25">
      <c r="A364" t="s">
        <v>1310</v>
      </c>
      <c r="B364" t="s">
        <v>1311</v>
      </c>
      <c r="C364" s="1">
        <v>45747</v>
      </c>
      <c r="D364" s="4">
        <v>3750</v>
      </c>
    </row>
    <row r="365" spans="1:4" hidden="1" x14ac:dyDescent="0.25">
      <c r="A365" t="s">
        <v>1310</v>
      </c>
      <c r="B365" t="s">
        <v>1311</v>
      </c>
      <c r="C365" s="1">
        <v>45777</v>
      </c>
      <c r="D365" s="4">
        <v>5000</v>
      </c>
    </row>
    <row r="366" spans="1:4" hidden="1" x14ac:dyDescent="0.25">
      <c r="A366" t="s">
        <v>1310</v>
      </c>
      <c r="B366" t="s">
        <v>1311</v>
      </c>
      <c r="C366" s="1">
        <v>45808</v>
      </c>
      <c r="D366" s="4">
        <v>6250</v>
      </c>
    </row>
    <row r="367" spans="1:4" hidden="1" x14ac:dyDescent="0.25">
      <c r="A367" t="s">
        <v>1310</v>
      </c>
      <c r="B367" t="s">
        <v>1311</v>
      </c>
      <c r="C367" s="1">
        <v>45838</v>
      </c>
      <c r="D367" s="4">
        <v>7500</v>
      </c>
    </row>
    <row r="368" spans="1:4" hidden="1" x14ac:dyDescent="0.25">
      <c r="A368" t="s">
        <v>1310</v>
      </c>
      <c r="B368" t="s">
        <v>1311</v>
      </c>
      <c r="C368" s="1">
        <v>45869</v>
      </c>
      <c r="D368" s="4">
        <v>8750</v>
      </c>
    </row>
    <row r="369" spans="1:4" hidden="1" x14ac:dyDescent="0.25">
      <c r="A369" t="s">
        <v>1310</v>
      </c>
      <c r="B369" t="s">
        <v>1311</v>
      </c>
      <c r="C369" s="1">
        <v>45900</v>
      </c>
      <c r="D369" s="4">
        <v>10000</v>
      </c>
    </row>
    <row r="370" spans="1:4" hidden="1" x14ac:dyDescent="0.25">
      <c r="A370" t="s">
        <v>1310</v>
      </c>
      <c r="B370" t="s">
        <v>1311</v>
      </c>
      <c r="C370" s="1">
        <v>45930</v>
      </c>
      <c r="D370" s="4">
        <v>11250</v>
      </c>
    </row>
    <row r="371" spans="1:4" hidden="1" x14ac:dyDescent="0.25">
      <c r="A371" t="s">
        <v>1310</v>
      </c>
      <c r="B371" t="s">
        <v>1311</v>
      </c>
      <c r="C371" s="1">
        <v>45961</v>
      </c>
      <c r="D371" s="4">
        <v>12500</v>
      </c>
    </row>
    <row r="372" spans="1:4" hidden="1" x14ac:dyDescent="0.25">
      <c r="A372" t="s">
        <v>1310</v>
      </c>
      <c r="B372" t="s">
        <v>1311</v>
      </c>
      <c r="C372" s="1">
        <v>45991</v>
      </c>
      <c r="D372" s="4">
        <v>13750</v>
      </c>
    </row>
    <row r="373" spans="1:4" hidden="1" x14ac:dyDescent="0.25">
      <c r="A373" t="s">
        <v>1310</v>
      </c>
      <c r="B373" t="s">
        <v>1311</v>
      </c>
      <c r="C373" s="1">
        <v>46022</v>
      </c>
      <c r="D373" s="4">
        <v>15000</v>
      </c>
    </row>
    <row r="374" spans="1:4" hidden="1" x14ac:dyDescent="0.25">
      <c r="A374" t="s">
        <v>702</v>
      </c>
      <c r="B374" t="s">
        <v>703</v>
      </c>
      <c r="C374" s="1">
        <v>45688</v>
      </c>
      <c r="D374" s="4">
        <v>1083.33</v>
      </c>
    </row>
    <row r="375" spans="1:4" hidden="1" x14ac:dyDescent="0.25">
      <c r="A375" t="s">
        <v>702</v>
      </c>
      <c r="B375" t="s">
        <v>703</v>
      </c>
      <c r="C375" s="1">
        <v>45716</v>
      </c>
      <c r="D375" s="4">
        <v>2166.66</v>
      </c>
    </row>
    <row r="376" spans="1:4" hidden="1" x14ac:dyDescent="0.25">
      <c r="A376" t="s">
        <v>702</v>
      </c>
      <c r="B376" t="s">
        <v>703</v>
      </c>
      <c r="C376" s="1">
        <v>45747</v>
      </c>
      <c r="D376" s="4">
        <v>3249.99</v>
      </c>
    </row>
    <row r="377" spans="1:4" hidden="1" x14ac:dyDescent="0.25">
      <c r="A377" t="s">
        <v>702</v>
      </c>
      <c r="B377" t="s">
        <v>703</v>
      </c>
      <c r="C377" s="1">
        <v>45777</v>
      </c>
      <c r="D377" s="4">
        <v>4333.32</v>
      </c>
    </row>
    <row r="378" spans="1:4" hidden="1" x14ac:dyDescent="0.25">
      <c r="A378" t="s">
        <v>702</v>
      </c>
      <c r="B378" t="s">
        <v>703</v>
      </c>
      <c r="C378" s="1">
        <v>45808</v>
      </c>
      <c r="D378" s="4">
        <v>5416.65</v>
      </c>
    </row>
    <row r="379" spans="1:4" hidden="1" x14ac:dyDescent="0.25">
      <c r="A379" t="s">
        <v>702</v>
      </c>
      <c r="B379" t="s">
        <v>703</v>
      </c>
      <c r="C379" s="1">
        <v>45838</v>
      </c>
      <c r="D379" s="4">
        <v>6499.98</v>
      </c>
    </row>
    <row r="380" spans="1:4" hidden="1" x14ac:dyDescent="0.25">
      <c r="A380" t="s">
        <v>702</v>
      </c>
      <c r="B380" t="s">
        <v>703</v>
      </c>
      <c r="C380" s="1">
        <v>45869</v>
      </c>
      <c r="D380" s="4">
        <v>7583.3099999999995</v>
      </c>
    </row>
    <row r="381" spans="1:4" hidden="1" x14ac:dyDescent="0.25">
      <c r="A381" t="s">
        <v>702</v>
      </c>
      <c r="B381" t="s">
        <v>703</v>
      </c>
      <c r="C381" s="1">
        <v>45900</v>
      </c>
      <c r="D381" s="4">
        <v>8666.64</v>
      </c>
    </row>
    <row r="382" spans="1:4" hidden="1" x14ac:dyDescent="0.25">
      <c r="A382" t="s">
        <v>702</v>
      </c>
      <c r="B382" t="s">
        <v>703</v>
      </c>
      <c r="C382" s="1">
        <v>45930</v>
      </c>
      <c r="D382" s="4">
        <v>9749.9699999999993</v>
      </c>
    </row>
    <row r="383" spans="1:4" hidden="1" x14ac:dyDescent="0.25">
      <c r="A383" t="s">
        <v>702</v>
      </c>
      <c r="B383" t="s">
        <v>703</v>
      </c>
      <c r="C383" s="1">
        <v>45961</v>
      </c>
      <c r="D383" s="4">
        <v>10833.3</v>
      </c>
    </row>
    <row r="384" spans="1:4" hidden="1" x14ac:dyDescent="0.25">
      <c r="A384" t="s">
        <v>702</v>
      </c>
      <c r="B384" t="s">
        <v>703</v>
      </c>
      <c r="C384" s="1">
        <v>45991</v>
      </c>
      <c r="D384" s="4">
        <v>11916.63</v>
      </c>
    </row>
    <row r="385" spans="1:4" hidden="1" x14ac:dyDescent="0.25">
      <c r="A385" t="s">
        <v>702</v>
      </c>
      <c r="B385" t="s">
        <v>703</v>
      </c>
      <c r="C385" s="1">
        <v>46022</v>
      </c>
      <c r="D385" s="4">
        <v>12999.96</v>
      </c>
    </row>
    <row r="386" spans="1:4" hidden="1" x14ac:dyDescent="0.25">
      <c r="A386" t="s">
        <v>1312</v>
      </c>
      <c r="B386" t="s">
        <v>1313</v>
      </c>
      <c r="C386" s="1">
        <v>45688</v>
      </c>
      <c r="D386" s="4">
        <v>750</v>
      </c>
    </row>
    <row r="387" spans="1:4" hidden="1" x14ac:dyDescent="0.25">
      <c r="A387" t="s">
        <v>1312</v>
      </c>
      <c r="B387" t="s">
        <v>1313</v>
      </c>
      <c r="C387" s="1">
        <v>45716</v>
      </c>
      <c r="D387" s="4">
        <v>1500</v>
      </c>
    </row>
    <row r="388" spans="1:4" hidden="1" x14ac:dyDescent="0.25">
      <c r="A388" t="s">
        <v>1312</v>
      </c>
      <c r="B388" t="s">
        <v>1313</v>
      </c>
      <c r="C388" s="1">
        <v>45747</v>
      </c>
      <c r="D388" s="4">
        <v>2250</v>
      </c>
    </row>
    <row r="389" spans="1:4" hidden="1" x14ac:dyDescent="0.25">
      <c r="A389" t="s">
        <v>1312</v>
      </c>
      <c r="B389" t="s">
        <v>1313</v>
      </c>
      <c r="C389" s="1">
        <v>45777</v>
      </c>
      <c r="D389" s="4">
        <v>3000</v>
      </c>
    </row>
    <row r="390" spans="1:4" hidden="1" x14ac:dyDescent="0.25">
      <c r="A390" t="s">
        <v>1312</v>
      </c>
      <c r="B390" t="s">
        <v>1313</v>
      </c>
      <c r="C390" s="1">
        <v>45808</v>
      </c>
      <c r="D390" s="4">
        <v>3750</v>
      </c>
    </row>
    <row r="391" spans="1:4" hidden="1" x14ac:dyDescent="0.25">
      <c r="A391" t="s">
        <v>1312</v>
      </c>
      <c r="B391" t="s">
        <v>1313</v>
      </c>
      <c r="C391" s="1">
        <v>45838</v>
      </c>
      <c r="D391" s="4">
        <v>4500</v>
      </c>
    </row>
    <row r="392" spans="1:4" hidden="1" x14ac:dyDescent="0.25">
      <c r="A392" t="s">
        <v>1312</v>
      </c>
      <c r="B392" t="s">
        <v>1313</v>
      </c>
      <c r="C392" s="1">
        <v>45869</v>
      </c>
      <c r="D392" s="4">
        <v>5250</v>
      </c>
    </row>
    <row r="393" spans="1:4" hidden="1" x14ac:dyDescent="0.25">
      <c r="A393" t="s">
        <v>1312</v>
      </c>
      <c r="B393" t="s">
        <v>1313</v>
      </c>
      <c r="C393" s="1">
        <v>45900</v>
      </c>
      <c r="D393" s="4">
        <v>6000</v>
      </c>
    </row>
    <row r="394" spans="1:4" hidden="1" x14ac:dyDescent="0.25">
      <c r="A394" t="s">
        <v>1312</v>
      </c>
      <c r="B394" t="s">
        <v>1313</v>
      </c>
      <c r="C394" s="1">
        <v>45930</v>
      </c>
      <c r="D394" s="4">
        <v>6750</v>
      </c>
    </row>
    <row r="395" spans="1:4" hidden="1" x14ac:dyDescent="0.25">
      <c r="A395" t="s">
        <v>1312</v>
      </c>
      <c r="B395" t="s">
        <v>1313</v>
      </c>
      <c r="C395" s="1">
        <v>45961</v>
      </c>
      <c r="D395" s="4">
        <v>7500</v>
      </c>
    </row>
    <row r="396" spans="1:4" hidden="1" x14ac:dyDescent="0.25">
      <c r="A396" t="s">
        <v>1312</v>
      </c>
      <c r="B396" t="s">
        <v>1313</v>
      </c>
      <c r="C396" s="1">
        <v>45991</v>
      </c>
      <c r="D396" s="4">
        <v>8250</v>
      </c>
    </row>
    <row r="397" spans="1:4" hidden="1" x14ac:dyDescent="0.25">
      <c r="A397" t="s">
        <v>1312</v>
      </c>
      <c r="B397" t="s">
        <v>1313</v>
      </c>
      <c r="C397" s="1">
        <v>46022</v>
      </c>
      <c r="D397" s="4">
        <v>9000</v>
      </c>
    </row>
    <row r="398" spans="1:4" hidden="1" x14ac:dyDescent="0.25">
      <c r="A398" t="s">
        <v>1146</v>
      </c>
      <c r="B398" t="s">
        <v>1147</v>
      </c>
      <c r="C398" s="1">
        <v>45688</v>
      </c>
      <c r="D398" s="4">
        <v>2550</v>
      </c>
    </row>
    <row r="399" spans="1:4" hidden="1" x14ac:dyDescent="0.25">
      <c r="A399" t="s">
        <v>1146</v>
      </c>
      <c r="B399" t="s">
        <v>1147</v>
      </c>
      <c r="C399" s="1">
        <v>45716</v>
      </c>
      <c r="D399" s="4">
        <v>5100</v>
      </c>
    </row>
    <row r="400" spans="1:4" hidden="1" x14ac:dyDescent="0.25">
      <c r="A400" t="s">
        <v>1146</v>
      </c>
      <c r="B400" t="s">
        <v>1147</v>
      </c>
      <c r="C400" s="1">
        <v>45747</v>
      </c>
      <c r="D400" s="4">
        <v>7650</v>
      </c>
    </row>
    <row r="401" spans="1:4" hidden="1" x14ac:dyDescent="0.25">
      <c r="A401" t="s">
        <v>1146</v>
      </c>
      <c r="B401" t="s">
        <v>1147</v>
      </c>
      <c r="C401" s="1">
        <v>45777</v>
      </c>
      <c r="D401" s="4">
        <v>10200</v>
      </c>
    </row>
    <row r="402" spans="1:4" hidden="1" x14ac:dyDescent="0.25">
      <c r="A402" t="s">
        <v>1146</v>
      </c>
      <c r="B402" t="s">
        <v>1147</v>
      </c>
      <c r="C402" s="1">
        <v>45808</v>
      </c>
      <c r="D402" s="4">
        <v>12750</v>
      </c>
    </row>
    <row r="403" spans="1:4" hidden="1" x14ac:dyDescent="0.25">
      <c r="A403" t="s">
        <v>1146</v>
      </c>
      <c r="B403" t="s">
        <v>1147</v>
      </c>
      <c r="C403" s="1">
        <v>45838</v>
      </c>
      <c r="D403" s="4">
        <v>15300</v>
      </c>
    </row>
    <row r="404" spans="1:4" hidden="1" x14ac:dyDescent="0.25">
      <c r="A404" t="s">
        <v>1146</v>
      </c>
      <c r="B404" t="s">
        <v>1147</v>
      </c>
      <c r="C404" s="1">
        <v>45869</v>
      </c>
      <c r="D404" s="4">
        <v>17850</v>
      </c>
    </row>
    <row r="405" spans="1:4" hidden="1" x14ac:dyDescent="0.25">
      <c r="A405" t="s">
        <v>1146</v>
      </c>
      <c r="B405" t="s">
        <v>1147</v>
      </c>
      <c r="C405" s="1">
        <v>45900</v>
      </c>
      <c r="D405" s="4">
        <v>20400</v>
      </c>
    </row>
    <row r="406" spans="1:4" hidden="1" x14ac:dyDescent="0.25">
      <c r="A406" t="s">
        <v>1146</v>
      </c>
      <c r="B406" t="s">
        <v>1147</v>
      </c>
      <c r="C406" s="1">
        <v>45930</v>
      </c>
      <c r="D406" s="4">
        <v>22950</v>
      </c>
    </row>
    <row r="407" spans="1:4" hidden="1" x14ac:dyDescent="0.25">
      <c r="A407" t="s">
        <v>1146</v>
      </c>
      <c r="B407" t="s">
        <v>1147</v>
      </c>
      <c r="C407" s="1">
        <v>45961</v>
      </c>
      <c r="D407" s="4">
        <v>25500</v>
      </c>
    </row>
    <row r="408" spans="1:4" hidden="1" x14ac:dyDescent="0.25">
      <c r="A408" t="s">
        <v>1146</v>
      </c>
      <c r="B408" t="s">
        <v>1147</v>
      </c>
      <c r="C408" s="1">
        <v>45991</v>
      </c>
      <c r="D408" s="4">
        <v>28050</v>
      </c>
    </row>
    <row r="409" spans="1:4" hidden="1" x14ac:dyDescent="0.25">
      <c r="A409" t="s">
        <v>1146</v>
      </c>
      <c r="B409" t="s">
        <v>1147</v>
      </c>
      <c r="C409" s="1">
        <v>46022</v>
      </c>
      <c r="D409" s="4">
        <v>30600</v>
      </c>
    </row>
    <row r="410" spans="1:4" hidden="1" x14ac:dyDescent="0.25">
      <c r="A410" t="s">
        <v>1273</v>
      </c>
      <c r="B410" t="s">
        <v>1274</v>
      </c>
      <c r="C410" s="1">
        <v>45688</v>
      </c>
      <c r="D410" s="4">
        <v>714.12989999999979</v>
      </c>
    </row>
    <row r="411" spans="1:4" hidden="1" x14ac:dyDescent="0.25">
      <c r="A411" t="s">
        <v>1273</v>
      </c>
      <c r="B411" t="s">
        <v>1274</v>
      </c>
      <c r="C411" s="1">
        <v>45716</v>
      </c>
      <c r="D411" s="4">
        <v>1428.2597999999996</v>
      </c>
    </row>
    <row r="412" spans="1:4" hidden="1" x14ac:dyDescent="0.25">
      <c r="A412" t="s">
        <v>1273</v>
      </c>
      <c r="B412" t="s">
        <v>1274</v>
      </c>
      <c r="C412" s="1">
        <v>45747</v>
      </c>
      <c r="D412" s="4">
        <v>2142.3896999999993</v>
      </c>
    </row>
    <row r="413" spans="1:4" hidden="1" x14ac:dyDescent="0.25">
      <c r="A413" t="s">
        <v>1273</v>
      </c>
      <c r="B413" t="s">
        <v>1274</v>
      </c>
      <c r="C413" s="1">
        <v>45777</v>
      </c>
      <c r="D413" s="4">
        <v>2856.5195999999992</v>
      </c>
    </row>
    <row r="414" spans="1:4" hidden="1" x14ac:dyDescent="0.25">
      <c r="A414" t="s">
        <v>1273</v>
      </c>
      <c r="B414" t="s">
        <v>1274</v>
      </c>
      <c r="C414" s="1">
        <v>45808</v>
      </c>
      <c r="D414" s="4">
        <v>3570.6494999999991</v>
      </c>
    </row>
    <row r="415" spans="1:4" hidden="1" x14ac:dyDescent="0.25">
      <c r="A415" t="s">
        <v>1273</v>
      </c>
      <c r="B415" t="s">
        <v>1274</v>
      </c>
      <c r="C415" s="1">
        <v>45838</v>
      </c>
      <c r="D415" s="4">
        <v>4284.7793999999985</v>
      </c>
    </row>
    <row r="416" spans="1:4" hidden="1" x14ac:dyDescent="0.25">
      <c r="A416" t="s">
        <v>1273</v>
      </c>
      <c r="B416" t="s">
        <v>1274</v>
      </c>
      <c r="C416" s="1">
        <v>45869</v>
      </c>
      <c r="D416" s="4">
        <v>4998.9092999999984</v>
      </c>
    </row>
    <row r="417" spans="1:4" hidden="1" x14ac:dyDescent="0.25">
      <c r="A417" t="s">
        <v>1273</v>
      </c>
      <c r="B417" t="s">
        <v>1274</v>
      </c>
      <c r="C417" s="1">
        <v>45900</v>
      </c>
      <c r="D417" s="4">
        <v>5713.0391999999983</v>
      </c>
    </row>
    <row r="418" spans="1:4" hidden="1" x14ac:dyDescent="0.25">
      <c r="A418" t="s">
        <v>1273</v>
      </c>
      <c r="B418" t="s">
        <v>1274</v>
      </c>
      <c r="C418" s="1">
        <v>45930</v>
      </c>
      <c r="D418" s="4">
        <v>6427.1690999999983</v>
      </c>
    </row>
    <row r="419" spans="1:4" hidden="1" x14ac:dyDescent="0.25">
      <c r="A419" t="s">
        <v>1273</v>
      </c>
      <c r="B419" t="s">
        <v>1274</v>
      </c>
      <c r="C419" s="1">
        <v>45961</v>
      </c>
      <c r="D419" s="4">
        <v>7141.2989999999982</v>
      </c>
    </row>
    <row r="420" spans="1:4" hidden="1" x14ac:dyDescent="0.25">
      <c r="A420" t="s">
        <v>1273</v>
      </c>
      <c r="B420" t="s">
        <v>1274</v>
      </c>
      <c r="C420" s="1">
        <v>45991</v>
      </c>
      <c r="D420" s="4">
        <v>7855.4288999999981</v>
      </c>
    </row>
    <row r="421" spans="1:4" hidden="1" x14ac:dyDescent="0.25">
      <c r="A421" t="s">
        <v>1273</v>
      </c>
      <c r="B421" t="s">
        <v>1274</v>
      </c>
      <c r="C421" s="1">
        <v>46022</v>
      </c>
      <c r="D421" s="4">
        <v>8569.5587999999971</v>
      </c>
    </row>
    <row r="422" spans="1:4" hidden="1" x14ac:dyDescent="0.25">
      <c r="A422" t="s">
        <v>1260</v>
      </c>
      <c r="B422" t="s">
        <v>1261</v>
      </c>
      <c r="C422" s="1">
        <v>45688</v>
      </c>
      <c r="D422" s="4">
        <v>200</v>
      </c>
    </row>
    <row r="423" spans="1:4" hidden="1" x14ac:dyDescent="0.25">
      <c r="A423" t="s">
        <v>1260</v>
      </c>
      <c r="B423" t="s">
        <v>1261</v>
      </c>
      <c r="C423" s="1">
        <v>45716</v>
      </c>
      <c r="D423" s="4">
        <v>400</v>
      </c>
    </row>
    <row r="424" spans="1:4" hidden="1" x14ac:dyDescent="0.25">
      <c r="A424" t="s">
        <v>1260</v>
      </c>
      <c r="B424" t="s">
        <v>1261</v>
      </c>
      <c r="C424" s="1">
        <v>45747</v>
      </c>
      <c r="D424" s="4">
        <v>600</v>
      </c>
    </row>
    <row r="425" spans="1:4" hidden="1" x14ac:dyDescent="0.25">
      <c r="A425" t="s">
        <v>1260</v>
      </c>
      <c r="B425" t="s">
        <v>1261</v>
      </c>
      <c r="C425" s="1">
        <v>45777</v>
      </c>
      <c r="D425" s="4">
        <v>800</v>
      </c>
    </row>
    <row r="426" spans="1:4" hidden="1" x14ac:dyDescent="0.25">
      <c r="A426" t="s">
        <v>1260</v>
      </c>
      <c r="B426" t="s">
        <v>1261</v>
      </c>
      <c r="C426" s="1">
        <v>45808</v>
      </c>
      <c r="D426" s="4">
        <v>1000</v>
      </c>
    </row>
    <row r="427" spans="1:4" hidden="1" x14ac:dyDescent="0.25">
      <c r="A427" t="s">
        <v>1260</v>
      </c>
      <c r="B427" t="s">
        <v>1261</v>
      </c>
      <c r="C427" s="1">
        <v>45838</v>
      </c>
      <c r="D427" s="4">
        <v>1200</v>
      </c>
    </row>
    <row r="428" spans="1:4" hidden="1" x14ac:dyDescent="0.25">
      <c r="A428" t="s">
        <v>1260</v>
      </c>
      <c r="B428" t="s">
        <v>1261</v>
      </c>
      <c r="C428" s="1">
        <v>45869</v>
      </c>
      <c r="D428" s="4">
        <v>1400</v>
      </c>
    </row>
    <row r="429" spans="1:4" hidden="1" x14ac:dyDescent="0.25">
      <c r="A429" t="s">
        <v>1260</v>
      </c>
      <c r="B429" t="s">
        <v>1261</v>
      </c>
      <c r="C429" s="1">
        <v>45900</v>
      </c>
      <c r="D429" s="4">
        <v>1600</v>
      </c>
    </row>
    <row r="430" spans="1:4" hidden="1" x14ac:dyDescent="0.25">
      <c r="A430" t="s">
        <v>1260</v>
      </c>
      <c r="B430" t="s">
        <v>1261</v>
      </c>
      <c r="C430" s="1">
        <v>45930</v>
      </c>
      <c r="D430" s="4">
        <v>1800</v>
      </c>
    </row>
    <row r="431" spans="1:4" hidden="1" x14ac:dyDescent="0.25">
      <c r="A431" t="s">
        <v>1260</v>
      </c>
      <c r="B431" t="s">
        <v>1261</v>
      </c>
      <c r="C431" s="1">
        <v>45961</v>
      </c>
      <c r="D431" s="4">
        <v>2000</v>
      </c>
    </row>
    <row r="432" spans="1:4" hidden="1" x14ac:dyDescent="0.25">
      <c r="A432" t="s">
        <v>1260</v>
      </c>
      <c r="B432" t="s">
        <v>1261</v>
      </c>
      <c r="C432" s="1">
        <v>45991</v>
      </c>
      <c r="D432" s="4">
        <v>2200</v>
      </c>
    </row>
    <row r="433" spans="1:4" hidden="1" x14ac:dyDescent="0.25">
      <c r="A433" t="s">
        <v>1260</v>
      </c>
      <c r="B433" t="s">
        <v>1261</v>
      </c>
      <c r="C433" s="1">
        <v>46022</v>
      </c>
      <c r="D433" s="4">
        <v>2400</v>
      </c>
    </row>
    <row r="434" spans="1:4" hidden="1" x14ac:dyDescent="0.25">
      <c r="A434" t="s">
        <v>704</v>
      </c>
      <c r="B434" t="s">
        <v>705</v>
      </c>
      <c r="C434" s="1">
        <v>45688</v>
      </c>
      <c r="D434" s="4">
        <v>2517.4951000000001</v>
      </c>
    </row>
    <row r="435" spans="1:4" hidden="1" x14ac:dyDescent="0.25">
      <c r="A435" t="s">
        <v>704</v>
      </c>
      <c r="B435" t="s">
        <v>705</v>
      </c>
      <c r="C435" s="1">
        <v>45716</v>
      </c>
      <c r="D435" s="4">
        <v>5034.9902000000002</v>
      </c>
    </row>
    <row r="436" spans="1:4" hidden="1" x14ac:dyDescent="0.25">
      <c r="A436" t="s">
        <v>704</v>
      </c>
      <c r="B436" t="s">
        <v>705</v>
      </c>
      <c r="C436" s="1">
        <v>45747</v>
      </c>
      <c r="D436" s="4">
        <v>7552.4853000000003</v>
      </c>
    </row>
    <row r="437" spans="1:4" hidden="1" x14ac:dyDescent="0.25">
      <c r="A437" t="s">
        <v>704</v>
      </c>
      <c r="B437" t="s">
        <v>705</v>
      </c>
      <c r="C437" s="1">
        <v>45777</v>
      </c>
      <c r="D437" s="4">
        <v>10069.9804</v>
      </c>
    </row>
    <row r="438" spans="1:4" hidden="1" x14ac:dyDescent="0.25">
      <c r="A438" t="s">
        <v>704</v>
      </c>
      <c r="B438" t="s">
        <v>705</v>
      </c>
      <c r="C438" s="1">
        <v>45808</v>
      </c>
      <c r="D438" s="4">
        <v>12587.4755</v>
      </c>
    </row>
    <row r="439" spans="1:4" hidden="1" x14ac:dyDescent="0.25">
      <c r="A439" t="s">
        <v>704</v>
      </c>
      <c r="B439" t="s">
        <v>705</v>
      </c>
      <c r="C439" s="1">
        <v>45838</v>
      </c>
      <c r="D439" s="4">
        <v>15104.970600000001</v>
      </c>
    </row>
    <row r="440" spans="1:4" hidden="1" x14ac:dyDescent="0.25">
      <c r="A440" t="s">
        <v>704</v>
      </c>
      <c r="B440" t="s">
        <v>705</v>
      </c>
      <c r="C440" s="1">
        <v>45869</v>
      </c>
      <c r="D440" s="4">
        <v>17622.465700000001</v>
      </c>
    </row>
    <row r="441" spans="1:4" hidden="1" x14ac:dyDescent="0.25">
      <c r="A441" t="s">
        <v>704</v>
      </c>
      <c r="B441" t="s">
        <v>705</v>
      </c>
      <c r="C441" s="1">
        <v>45900</v>
      </c>
      <c r="D441" s="4">
        <v>20139.960800000001</v>
      </c>
    </row>
    <row r="442" spans="1:4" hidden="1" x14ac:dyDescent="0.25">
      <c r="A442" t="s">
        <v>704</v>
      </c>
      <c r="B442" t="s">
        <v>705</v>
      </c>
      <c r="C442" s="1">
        <v>45930</v>
      </c>
      <c r="D442" s="4">
        <v>22657.455900000001</v>
      </c>
    </row>
    <row r="443" spans="1:4" hidden="1" x14ac:dyDescent="0.25">
      <c r="A443" t="s">
        <v>704</v>
      </c>
      <c r="B443" t="s">
        <v>705</v>
      </c>
      <c r="C443" s="1">
        <v>45961</v>
      </c>
      <c r="D443" s="4">
        <v>25174.951000000001</v>
      </c>
    </row>
    <row r="444" spans="1:4" hidden="1" x14ac:dyDescent="0.25">
      <c r="A444" t="s">
        <v>704</v>
      </c>
      <c r="B444" t="s">
        <v>705</v>
      </c>
      <c r="C444" s="1">
        <v>45991</v>
      </c>
      <c r="D444" s="4">
        <v>27692.446100000001</v>
      </c>
    </row>
    <row r="445" spans="1:4" hidden="1" x14ac:dyDescent="0.25">
      <c r="A445" t="s">
        <v>704</v>
      </c>
      <c r="B445" t="s">
        <v>705</v>
      </c>
      <c r="C445" s="1">
        <v>46022</v>
      </c>
      <c r="D445" s="4">
        <v>30209.941200000001</v>
      </c>
    </row>
    <row r="446" spans="1:4" hidden="1" x14ac:dyDescent="0.25">
      <c r="A446" t="s">
        <v>708</v>
      </c>
      <c r="B446" t="s">
        <v>709</v>
      </c>
      <c r="C446" s="1">
        <v>45688</v>
      </c>
      <c r="D446" s="4">
        <v>134.17000000000007</v>
      </c>
    </row>
    <row r="447" spans="1:4" hidden="1" x14ac:dyDescent="0.25">
      <c r="A447" t="s">
        <v>708</v>
      </c>
      <c r="B447" t="s">
        <v>709</v>
      </c>
      <c r="C447" s="1">
        <v>45716</v>
      </c>
      <c r="D447" s="4">
        <v>268.34000000000003</v>
      </c>
    </row>
    <row r="448" spans="1:4" hidden="1" x14ac:dyDescent="0.25">
      <c r="A448" t="s">
        <v>708</v>
      </c>
      <c r="B448" t="s">
        <v>709</v>
      </c>
      <c r="C448" s="1">
        <v>45747</v>
      </c>
      <c r="D448" s="4">
        <v>402.51</v>
      </c>
    </row>
    <row r="449" spans="1:4" hidden="1" x14ac:dyDescent="0.25">
      <c r="A449" t="s">
        <v>708</v>
      </c>
      <c r="B449" t="s">
        <v>709</v>
      </c>
      <c r="C449" s="1">
        <v>45777</v>
      </c>
      <c r="D449" s="4">
        <v>536.67999999999995</v>
      </c>
    </row>
    <row r="450" spans="1:4" hidden="1" x14ac:dyDescent="0.25">
      <c r="A450" t="s">
        <v>708</v>
      </c>
      <c r="B450" t="s">
        <v>709</v>
      </c>
      <c r="C450" s="1">
        <v>45808</v>
      </c>
      <c r="D450" s="4">
        <v>670.84999999999991</v>
      </c>
    </row>
    <row r="451" spans="1:4" hidden="1" x14ac:dyDescent="0.25">
      <c r="A451" t="s">
        <v>708</v>
      </c>
      <c r="B451" t="s">
        <v>709</v>
      </c>
      <c r="C451" s="1">
        <v>45838</v>
      </c>
      <c r="D451" s="4">
        <v>805.01999999999987</v>
      </c>
    </row>
    <row r="452" spans="1:4" hidden="1" x14ac:dyDescent="0.25">
      <c r="A452" t="s">
        <v>708</v>
      </c>
      <c r="B452" t="s">
        <v>709</v>
      </c>
      <c r="C452" s="1">
        <v>45869</v>
      </c>
      <c r="D452" s="4">
        <v>939.1866666666665</v>
      </c>
    </row>
    <row r="453" spans="1:4" hidden="1" x14ac:dyDescent="0.25">
      <c r="A453" t="s">
        <v>708</v>
      </c>
      <c r="B453" t="s">
        <v>709</v>
      </c>
      <c r="C453" s="1">
        <v>45900</v>
      </c>
      <c r="D453" s="4">
        <v>1073.3533333333332</v>
      </c>
    </row>
    <row r="454" spans="1:4" hidden="1" x14ac:dyDescent="0.25">
      <c r="A454" t="s">
        <v>708</v>
      </c>
      <c r="B454" t="s">
        <v>709</v>
      </c>
      <c r="C454" s="1">
        <v>45930</v>
      </c>
      <c r="D454" s="4">
        <v>1207.52</v>
      </c>
    </row>
    <row r="455" spans="1:4" hidden="1" x14ac:dyDescent="0.25">
      <c r="A455" t="s">
        <v>708</v>
      </c>
      <c r="B455" t="s">
        <v>709</v>
      </c>
      <c r="C455" s="1">
        <v>45961</v>
      </c>
      <c r="D455" s="4">
        <v>1341.6866666666667</v>
      </c>
    </row>
    <row r="456" spans="1:4" hidden="1" x14ac:dyDescent="0.25">
      <c r="A456" t="s">
        <v>708</v>
      </c>
      <c r="B456" t="s">
        <v>709</v>
      </c>
      <c r="C456" s="1">
        <v>45991</v>
      </c>
      <c r="D456" s="4">
        <v>1475.8533333333335</v>
      </c>
    </row>
    <row r="457" spans="1:4" hidden="1" x14ac:dyDescent="0.25">
      <c r="A457" t="s">
        <v>708</v>
      </c>
      <c r="B457" t="s">
        <v>709</v>
      </c>
      <c r="C457" s="1">
        <v>46022</v>
      </c>
      <c r="D457" s="4">
        <v>1610.0200000000002</v>
      </c>
    </row>
    <row r="458" spans="1:4" hidden="1" x14ac:dyDescent="0.25">
      <c r="A458" t="s">
        <v>712</v>
      </c>
      <c r="B458" t="s">
        <v>713</v>
      </c>
      <c r="C458" s="1">
        <v>45688</v>
      </c>
      <c r="D458" s="4">
        <v>79.329999999999984</v>
      </c>
    </row>
    <row r="459" spans="1:4" hidden="1" x14ac:dyDescent="0.25">
      <c r="A459" t="s">
        <v>712</v>
      </c>
      <c r="B459" t="s">
        <v>713</v>
      </c>
      <c r="C459" s="1">
        <v>45716</v>
      </c>
      <c r="D459" s="4">
        <v>158.65999999999997</v>
      </c>
    </row>
    <row r="460" spans="1:4" hidden="1" x14ac:dyDescent="0.25">
      <c r="A460" t="s">
        <v>712</v>
      </c>
      <c r="B460" t="s">
        <v>713</v>
      </c>
      <c r="C460" s="1">
        <v>45747</v>
      </c>
      <c r="D460" s="4">
        <v>237.98999999999995</v>
      </c>
    </row>
    <row r="461" spans="1:4" hidden="1" x14ac:dyDescent="0.25">
      <c r="A461" t="s">
        <v>712</v>
      </c>
      <c r="B461" t="s">
        <v>713</v>
      </c>
      <c r="C461" s="1">
        <v>45777</v>
      </c>
      <c r="D461" s="4">
        <v>317.31999999999994</v>
      </c>
    </row>
    <row r="462" spans="1:4" hidden="1" x14ac:dyDescent="0.25">
      <c r="A462" t="s">
        <v>712</v>
      </c>
      <c r="B462" t="s">
        <v>713</v>
      </c>
      <c r="C462" s="1">
        <v>45808</v>
      </c>
      <c r="D462" s="4">
        <v>396.64999999999992</v>
      </c>
    </row>
    <row r="463" spans="1:4" hidden="1" x14ac:dyDescent="0.25">
      <c r="A463" t="s">
        <v>712</v>
      </c>
      <c r="B463" t="s">
        <v>713</v>
      </c>
      <c r="C463" s="1">
        <v>45838</v>
      </c>
      <c r="D463" s="4">
        <v>475.9799999999999</v>
      </c>
    </row>
    <row r="464" spans="1:4" hidden="1" x14ac:dyDescent="0.25">
      <c r="A464" t="s">
        <v>712</v>
      </c>
      <c r="B464" t="s">
        <v>713</v>
      </c>
      <c r="C464" s="1">
        <v>45869</v>
      </c>
      <c r="D464" s="4">
        <v>555.30999999999995</v>
      </c>
    </row>
    <row r="465" spans="1:4" hidden="1" x14ac:dyDescent="0.25">
      <c r="A465" t="s">
        <v>712</v>
      </c>
      <c r="B465" t="s">
        <v>713</v>
      </c>
      <c r="C465" s="1">
        <v>45900</v>
      </c>
      <c r="D465" s="4">
        <v>634.63999999999987</v>
      </c>
    </row>
    <row r="466" spans="1:4" hidden="1" x14ac:dyDescent="0.25">
      <c r="A466" t="s">
        <v>712</v>
      </c>
      <c r="B466" t="s">
        <v>713</v>
      </c>
      <c r="C466" s="1">
        <v>45930</v>
      </c>
      <c r="D466" s="4">
        <v>713.9699999999998</v>
      </c>
    </row>
    <row r="467" spans="1:4" hidden="1" x14ac:dyDescent="0.25">
      <c r="A467" t="s">
        <v>712</v>
      </c>
      <c r="B467" t="s">
        <v>713</v>
      </c>
      <c r="C467" s="1">
        <v>45961</v>
      </c>
      <c r="D467" s="4">
        <v>793.29999999999973</v>
      </c>
    </row>
    <row r="468" spans="1:4" hidden="1" x14ac:dyDescent="0.25">
      <c r="A468" t="s">
        <v>712</v>
      </c>
      <c r="B468" t="s">
        <v>713</v>
      </c>
      <c r="C468" s="1">
        <v>45991</v>
      </c>
      <c r="D468" s="4">
        <v>872.62999999999965</v>
      </c>
    </row>
    <row r="469" spans="1:4" hidden="1" x14ac:dyDescent="0.25">
      <c r="A469" t="s">
        <v>712</v>
      </c>
      <c r="B469" t="s">
        <v>713</v>
      </c>
      <c r="C469" s="1">
        <v>46022</v>
      </c>
      <c r="D469" s="4">
        <v>951.95999999999958</v>
      </c>
    </row>
    <row r="470" spans="1:4" hidden="1" x14ac:dyDescent="0.25">
      <c r="A470" t="s">
        <v>719</v>
      </c>
      <c r="B470" t="s">
        <v>720</v>
      </c>
      <c r="C470" s="1">
        <v>45688</v>
      </c>
      <c r="D470" s="4">
        <v>651.79429999999991</v>
      </c>
    </row>
    <row r="471" spans="1:4" hidden="1" x14ac:dyDescent="0.25">
      <c r="A471" t="s">
        <v>719</v>
      </c>
      <c r="B471" t="s">
        <v>720</v>
      </c>
      <c r="C471" s="1">
        <v>45716</v>
      </c>
      <c r="D471" s="4">
        <v>1303.5885999999998</v>
      </c>
    </row>
    <row r="472" spans="1:4" hidden="1" x14ac:dyDescent="0.25">
      <c r="A472" t="s">
        <v>719</v>
      </c>
      <c r="B472" t="s">
        <v>720</v>
      </c>
      <c r="C472" s="1">
        <v>45747</v>
      </c>
      <c r="D472" s="4">
        <v>1955.3828999999996</v>
      </c>
    </row>
    <row r="473" spans="1:4" hidden="1" x14ac:dyDescent="0.25">
      <c r="A473" t="s">
        <v>719</v>
      </c>
      <c r="B473" t="s">
        <v>720</v>
      </c>
      <c r="C473" s="1">
        <v>45777</v>
      </c>
      <c r="D473" s="4">
        <v>2607.1771999999996</v>
      </c>
    </row>
    <row r="474" spans="1:4" hidden="1" x14ac:dyDescent="0.25">
      <c r="A474" t="s">
        <v>719</v>
      </c>
      <c r="B474" t="s">
        <v>720</v>
      </c>
      <c r="C474" s="1">
        <v>45808</v>
      </c>
      <c r="D474" s="4">
        <v>3258.9714999999997</v>
      </c>
    </row>
    <row r="475" spans="1:4" hidden="1" x14ac:dyDescent="0.25">
      <c r="A475" t="s">
        <v>719</v>
      </c>
      <c r="B475" t="s">
        <v>720</v>
      </c>
      <c r="C475" s="1">
        <v>45838</v>
      </c>
      <c r="D475" s="4">
        <v>3910.7657999999997</v>
      </c>
    </row>
    <row r="476" spans="1:4" hidden="1" x14ac:dyDescent="0.25">
      <c r="A476" t="s">
        <v>719</v>
      </c>
      <c r="B476" t="s">
        <v>720</v>
      </c>
      <c r="C476" s="1">
        <v>45869</v>
      </c>
      <c r="D476" s="4">
        <v>4562.5600999999997</v>
      </c>
    </row>
    <row r="477" spans="1:4" hidden="1" x14ac:dyDescent="0.25">
      <c r="A477" t="s">
        <v>719</v>
      </c>
      <c r="B477" t="s">
        <v>720</v>
      </c>
      <c r="C477" s="1">
        <v>45900</v>
      </c>
      <c r="D477" s="4">
        <v>5214.3543999999993</v>
      </c>
    </row>
    <row r="478" spans="1:4" hidden="1" x14ac:dyDescent="0.25">
      <c r="A478" t="s">
        <v>719</v>
      </c>
      <c r="B478" t="s">
        <v>720</v>
      </c>
      <c r="C478" s="1">
        <v>45930</v>
      </c>
      <c r="D478" s="4">
        <v>5866.1486999999988</v>
      </c>
    </row>
    <row r="479" spans="1:4" hidden="1" x14ac:dyDescent="0.25">
      <c r="A479" t="s">
        <v>719</v>
      </c>
      <c r="B479" t="s">
        <v>720</v>
      </c>
      <c r="C479" s="1">
        <v>45961</v>
      </c>
      <c r="D479" s="4">
        <v>6517.9429999999984</v>
      </c>
    </row>
    <row r="480" spans="1:4" hidden="1" x14ac:dyDescent="0.25">
      <c r="A480" t="s">
        <v>719</v>
      </c>
      <c r="B480" t="s">
        <v>720</v>
      </c>
      <c r="C480" s="1">
        <v>45991</v>
      </c>
      <c r="D480" s="4">
        <v>7169.737299999998</v>
      </c>
    </row>
    <row r="481" spans="1:4" hidden="1" x14ac:dyDescent="0.25">
      <c r="A481" t="s">
        <v>719</v>
      </c>
      <c r="B481" t="s">
        <v>720</v>
      </c>
      <c r="C481" s="1">
        <v>46022</v>
      </c>
      <c r="D481" s="4">
        <v>7821.5315999999975</v>
      </c>
    </row>
    <row r="482" spans="1:4" hidden="1" x14ac:dyDescent="0.25">
      <c r="A482" t="s">
        <v>1350</v>
      </c>
      <c r="B482" t="s">
        <v>1351</v>
      </c>
      <c r="C482" s="1">
        <v>45688</v>
      </c>
      <c r="D482" s="4">
        <v>252.5</v>
      </c>
    </row>
    <row r="483" spans="1:4" hidden="1" x14ac:dyDescent="0.25">
      <c r="A483" t="s">
        <v>1350</v>
      </c>
      <c r="B483" t="s">
        <v>1351</v>
      </c>
      <c r="C483" s="1">
        <v>45716</v>
      </c>
      <c r="D483" s="4">
        <v>505</v>
      </c>
    </row>
    <row r="484" spans="1:4" hidden="1" x14ac:dyDescent="0.25">
      <c r="A484" t="s">
        <v>1350</v>
      </c>
      <c r="B484" t="s">
        <v>1351</v>
      </c>
      <c r="C484" s="1">
        <v>45747</v>
      </c>
      <c r="D484" s="4">
        <v>757.5</v>
      </c>
    </row>
    <row r="485" spans="1:4" hidden="1" x14ac:dyDescent="0.25">
      <c r="A485" t="s">
        <v>1350</v>
      </c>
      <c r="B485" t="s">
        <v>1351</v>
      </c>
      <c r="C485" s="1">
        <v>45777</v>
      </c>
      <c r="D485" s="4">
        <v>1010</v>
      </c>
    </row>
    <row r="486" spans="1:4" hidden="1" x14ac:dyDescent="0.25">
      <c r="A486" t="s">
        <v>1350</v>
      </c>
      <c r="B486" t="s">
        <v>1351</v>
      </c>
      <c r="C486" s="1">
        <v>45808</v>
      </c>
      <c r="D486" s="4">
        <v>1262.5</v>
      </c>
    </row>
    <row r="487" spans="1:4" hidden="1" x14ac:dyDescent="0.25">
      <c r="A487" t="s">
        <v>1350</v>
      </c>
      <c r="B487" t="s">
        <v>1351</v>
      </c>
      <c r="C487" s="1">
        <v>45838</v>
      </c>
      <c r="D487" s="4">
        <v>1515</v>
      </c>
    </row>
    <row r="488" spans="1:4" hidden="1" x14ac:dyDescent="0.25">
      <c r="A488" t="s">
        <v>1350</v>
      </c>
      <c r="B488" t="s">
        <v>1351</v>
      </c>
      <c r="C488" s="1">
        <v>45869</v>
      </c>
      <c r="D488" s="4">
        <v>1767.5</v>
      </c>
    </row>
    <row r="489" spans="1:4" hidden="1" x14ac:dyDescent="0.25">
      <c r="A489" t="s">
        <v>1350</v>
      </c>
      <c r="B489" t="s">
        <v>1351</v>
      </c>
      <c r="C489" s="1">
        <v>45900</v>
      </c>
      <c r="D489" s="4">
        <v>2020</v>
      </c>
    </row>
    <row r="490" spans="1:4" hidden="1" x14ac:dyDescent="0.25">
      <c r="A490" t="s">
        <v>1350</v>
      </c>
      <c r="B490" t="s">
        <v>1351</v>
      </c>
      <c r="C490" s="1">
        <v>45930</v>
      </c>
      <c r="D490" s="4">
        <v>2272.5</v>
      </c>
    </row>
    <row r="491" spans="1:4" hidden="1" x14ac:dyDescent="0.25">
      <c r="A491" t="s">
        <v>1350</v>
      </c>
      <c r="B491" t="s">
        <v>1351</v>
      </c>
      <c r="C491" s="1">
        <v>45961</v>
      </c>
      <c r="D491" s="4">
        <v>2525</v>
      </c>
    </row>
    <row r="492" spans="1:4" hidden="1" x14ac:dyDescent="0.25">
      <c r="A492" t="s">
        <v>1350</v>
      </c>
      <c r="B492" t="s">
        <v>1351</v>
      </c>
      <c r="C492" s="1">
        <v>45991</v>
      </c>
      <c r="D492" s="4">
        <v>2777.5</v>
      </c>
    </row>
    <row r="493" spans="1:4" hidden="1" x14ac:dyDescent="0.25">
      <c r="A493" t="s">
        <v>1350</v>
      </c>
      <c r="B493" t="s">
        <v>1351</v>
      </c>
      <c r="C493" s="1">
        <v>46022</v>
      </c>
      <c r="D493" s="4">
        <v>3030</v>
      </c>
    </row>
    <row r="494" spans="1:4" hidden="1" x14ac:dyDescent="0.25">
      <c r="A494" t="s">
        <v>721</v>
      </c>
      <c r="B494" t="s">
        <v>722</v>
      </c>
      <c r="C494" s="1">
        <v>45688</v>
      </c>
      <c r="D494" s="4">
        <v>416.66666666666669</v>
      </c>
    </row>
    <row r="495" spans="1:4" hidden="1" x14ac:dyDescent="0.25">
      <c r="A495" t="s">
        <v>721</v>
      </c>
      <c r="B495" t="s">
        <v>722</v>
      </c>
      <c r="C495" s="1">
        <v>45716</v>
      </c>
      <c r="D495" s="4">
        <v>833.33333333333337</v>
      </c>
    </row>
    <row r="496" spans="1:4" hidden="1" x14ac:dyDescent="0.25">
      <c r="A496" t="s">
        <v>721</v>
      </c>
      <c r="B496" t="s">
        <v>722</v>
      </c>
      <c r="C496" s="1">
        <v>45747</v>
      </c>
      <c r="D496" s="4">
        <v>1250</v>
      </c>
    </row>
    <row r="497" spans="1:4" hidden="1" x14ac:dyDescent="0.25">
      <c r="A497" t="s">
        <v>721</v>
      </c>
      <c r="B497" t="s">
        <v>722</v>
      </c>
      <c r="C497" s="1">
        <v>45777</v>
      </c>
      <c r="D497" s="4">
        <v>1666.6666666666667</v>
      </c>
    </row>
    <row r="498" spans="1:4" hidden="1" x14ac:dyDescent="0.25">
      <c r="A498" t="s">
        <v>721</v>
      </c>
      <c r="B498" t="s">
        <v>722</v>
      </c>
      <c r="C498" s="1">
        <v>45808</v>
      </c>
      <c r="D498" s="4">
        <v>2083.3333333333335</v>
      </c>
    </row>
    <row r="499" spans="1:4" hidden="1" x14ac:dyDescent="0.25">
      <c r="A499" t="s">
        <v>721</v>
      </c>
      <c r="B499" t="s">
        <v>722</v>
      </c>
      <c r="C499" s="1">
        <v>45838</v>
      </c>
      <c r="D499" s="4">
        <v>2500</v>
      </c>
    </row>
    <row r="500" spans="1:4" hidden="1" x14ac:dyDescent="0.25">
      <c r="A500" t="s">
        <v>721</v>
      </c>
      <c r="B500" t="s">
        <v>722</v>
      </c>
      <c r="C500" s="1">
        <v>45869</v>
      </c>
      <c r="D500" s="4">
        <v>2916.6666666666665</v>
      </c>
    </row>
    <row r="501" spans="1:4" hidden="1" x14ac:dyDescent="0.25">
      <c r="A501" t="s">
        <v>721</v>
      </c>
      <c r="B501" t="s">
        <v>722</v>
      </c>
      <c r="C501" s="1">
        <v>45900</v>
      </c>
      <c r="D501" s="4">
        <v>3333.333333333333</v>
      </c>
    </row>
    <row r="502" spans="1:4" hidden="1" x14ac:dyDescent="0.25">
      <c r="A502" t="s">
        <v>721</v>
      </c>
      <c r="B502" t="s">
        <v>722</v>
      </c>
      <c r="C502" s="1">
        <v>45930</v>
      </c>
      <c r="D502" s="4">
        <v>3749.9999999999995</v>
      </c>
    </row>
    <row r="503" spans="1:4" hidden="1" x14ac:dyDescent="0.25">
      <c r="A503" t="s">
        <v>721</v>
      </c>
      <c r="B503" t="s">
        <v>722</v>
      </c>
      <c r="C503" s="1">
        <v>45961</v>
      </c>
      <c r="D503" s="4">
        <v>4166.6666666666661</v>
      </c>
    </row>
    <row r="504" spans="1:4" hidden="1" x14ac:dyDescent="0.25">
      <c r="A504" t="s">
        <v>721</v>
      </c>
      <c r="B504" t="s">
        <v>722</v>
      </c>
      <c r="C504" s="1">
        <v>45991</v>
      </c>
      <c r="D504" s="4">
        <v>4583.333333333333</v>
      </c>
    </row>
    <row r="505" spans="1:4" hidden="1" x14ac:dyDescent="0.25">
      <c r="A505" t="s">
        <v>721</v>
      </c>
      <c r="B505" t="s">
        <v>722</v>
      </c>
      <c r="C505" s="1">
        <v>46022</v>
      </c>
      <c r="D505" s="4">
        <v>5000</v>
      </c>
    </row>
    <row r="506" spans="1:4" hidden="1" x14ac:dyDescent="0.25">
      <c r="A506" t="s">
        <v>726</v>
      </c>
      <c r="B506" t="s">
        <v>727</v>
      </c>
      <c r="C506" s="1">
        <v>45688</v>
      </c>
      <c r="D506" s="4">
        <v>1000</v>
      </c>
    </row>
    <row r="507" spans="1:4" hidden="1" x14ac:dyDescent="0.25">
      <c r="A507" t="s">
        <v>726</v>
      </c>
      <c r="B507" t="s">
        <v>727</v>
      </c>
      <c r="C507" s="1">
        <v>45716</v>
      </c>
      <c r="D507" s="4">
        <v>2000</v>
      </c>
    </row>
    <row r="508" spans="1:4" hidden="1" x14ac:dyDescent="0.25">
      <c r="A508" t="s">
        <v>726</v>
      </c>
      <c r="B508" t="s">
        <v>727</v>
      </c>
      <c r="C508" s="1">
        <v>45747</v>
      </c>
      <c r="D508" s="4">
        <v>3000</v>
      </c>
    </row>
    <row r="509" spans="1:4" hidden="1" x14ac:dyDescent="0.25">
      <c r="A509" t="s">
        <v>726</v>
      </c>
      <c r="B509" t="s">
        <v>727</v>
      </c>
      <c r="C509" s="1">
        <v>45777</v>
      </c>
      <c r="D509" s="4">
        <v>4000</v>
      </c>
    </row>
    <row r="510" spans="1:4" hidden="1" x14ac:dyDescent="0.25">
      <c r="A510" t="s">
        <v>726</v>
      </c>
      <c r="B510" t="s">
        <v>727</v>
      </c>
      <c r="C510" s="1">
        <v>45808</v>
      </c>
      <c r="D510" s="4">
        <v>5000</v>
      </c>
    </row>
    <row r="511" spans="1:4" hidden="1" x14ac:dyDescent="0.25">
      <c r="A511" t="s">
        <v>726</v>
      </c>
      <c r="B511" t="s">
        <v>727</v>
      </c>
      <c r="C511" s="1">
        <v>45838</v>
      </c>
      <c r="D511" s="4">
        <v>6000</v>
      </c>
    </row>
    <row r="512" spans="1:4" hidden="1" x14ac:dyDescent="0.25">
      <c r="A512" t="s">
        <v>726</v>
      </c>
      <c r="B512" t="s">
        <v>727</v>
      </c>
      <c r="C512" s="1">
        <v>45869</v>
      </c>
      <c r="D512" s="4">
        <v>7000</v>
      </c>
    </row>
    <row r="513" spans="1:4" hidden="1" x14ac:dyDescent="0.25">
      <c r="A513" t="s">
        <v>726</v>
      </c>
      <c r="B513" t="s">
        <v>727</v>
      </c>
      <c r="C513" s="1">
        <v>45900</v>
      </c>
      <c r="D513" s="4">
        <v>8000</v>
      </c>
    </row>
    <row r="514" spans="1:4" hidden="1" x14ac:dyDescent="0.25">
      <c r="A514" t="s">
        <v>726</v>
      </c>
      <c r="B514" t="s">
        <v>727</v>
      </c>
      <c r="C514" s="1">
        <v>45930</v>
      </c>
      <c r="D514" s="4">
        <v>9000</v>
      </c>
    </row>
    <row r="515" spans="1:4" hidden="1" x14ac:dyDescent="0.25">
      <c r="A515" t="s">
        <v>726</v>
      </c>
      <c r="B515" t="s">
        <v>727</v>
      </c>
      <c r="C515" s="1">
        <v>45961</v>
      </c>
      <c r="D515" s="4">
        <v>10000</v>
      </c>
    </row>
    <row r="516" spans="1:4" hidden="1" x14ac:dyDescent="0.25">
      <c r="A516" t="s">
        <v>726</v>
      </c>
      <c r="B516" t="s">
        <v>727</v>
      </c>
      <c r="C516" s="1">
        <v>45991</v>
      </c>
      <c r="D516" s="4">
        <v>11000</v>
      </c>
    </row>
    <row r="517" spans="1:4" hidden="1" x14ac:dyDescent="0.25">
      <c r="A517" t="s">
        <v>726</v>
      </c>
      <c r="B517" t="s">
        <v>727</v>
      </c>
      <c r="C517" s="1">
        <v>46022</v>
      </c>
      <c r="D517" s="4">
        <v>12000</v>
      </c>
    </row>
    <row r="518" spans="1:4" hidden="1" x14ac:dyDescent="0.25">
      <c r="A518" t="s">
        <v>730</v>
      </c>
      <c r="B518" t="s">
        <v>731</v>
      </c>
      <c r="C518" s="1">
        <v>45688</v>
      </c>
      <c r="D518" s="4">
        <v>75.741050000000001</v>
      </c>
    </row>
    <row r="519" spans="1:4" hidden="1" x14ac:dyDescent="0.25">
      <c r="A519" t="s">
        <v>730</v>
      </c>
      <c r="B519" t="s">
        <v>731</v>
      </c>
      <c r="C519" s="1">
        <v>45716</v>
      </c>
      <c r="D519" s="4">
        <v>151.4821</v>
      </c>
    </row>
    <row r="520" spans="1:4" hidden="1" x14ac:dyDescent="0.25">
      <c r="A520" t="s">
        <v>730</v>
      </c>
      <c r="B520" t="s">
        <v>731</v>
      </c>
      <c r="C520" s="1">
        <v>45747</v>
      </c>
      <c r="D520" s="4">
        <v>227.22315</v>
      </c>
    </row>
    <row r="521" spans="1:4" hidden="1" x14ac:dyDescent="0.25">
      <c r="A521" t="s">
        <v>730</v>
      </c>
      <c r="B521" t="s">
        <v>731</v>
      </c>
      <c r="C521" s="1">
        <v>45777</v>
      </c>
      <c r="D521" s="4">
        <v>302.96420000000001</v>
      </c>
    </row>
    <row r="522" spans="1:4" hidden="1" x14ac:dyDescent="0.25">
      <c r="A522" t="s">
        <v>730</v>
      </c>
      <c r="B522" t="s">
        <v>731</v>
      </c>
      <c r="C522" s="1">
        <v>45808</v>
      </c>
      <c r="D522" s="4">
        <v>378.70524999999998</v>
      </c>
    </row>
    <row r="523" spans="1:4" hidden="1" x14ac:dyDescent="0.25">
      <c r="A523" t="s">
        <v>730</v>
      </c>
      <c r="B523" t="s">
        <v>731</v>
      </c>
      <c r="C523" s="1">
        <v>45838</v>
      </c>
      <c r="D523" s="4">
        <v>454.44629999999995</v>
      </c>
    </row>
    <row r="524" spans="1:4" hidden="1" x14ac:dyDescent="0.25">
      <c r="A524" t="s">
        <v>730</v>
      </c>
      <c r="B524" t="s">
        <v>731</v>
      </c>
      <c r="C524" s="1">
        <v>45869</v>
      </c>
      <c r="D524" s="4">
        <v>530.18734999999992</v>
      </c>
    </row>
    <row r="525" spans="1:4" hidden="1" x14ac:dyDescent="0.25">
      <c r="A525" t="s">
        <v>730</v>
      </c>
      <c r="B525" t="s">
        <v>731</v>
      </c>
      <c r="C525" s="1">
        <v>45900</v>
      </c>
      <c r="D525" s="4">
        <v>605.9283999999999</v>
      </c>
    </row>
    <row r="526" spans="1:4" hidden="1" x14ac:dyDescent="0.25">
      <c r="A526" t="s">
        <v>730</v>
      </c>
      <c r="B526" t="s">
        <v>731</v>
      </c>
      <c r="C526" s="1">
        <v>45930</v>
      </c>
      <c r="D526" s="4">
        <v>681.66944999999987</v>
      </c>
    </row>
    <row r="527" spans="1:4" hidden="1" x14ac:dyDescent="0.25">
      <c r="A527" t="s">
        <v>730</v>
      </c>
      <c r="B527" t="s">
        <v>731</v>
      </c>
      <c r="C527" s="1">
        <v>45961</v>
      </c>
      <c r="D527" s="4">
        <v>757.41049999999984</v>
      </c>
    </row>
    <row r="528" spans="1:4" hidden="1" x14ac:dyDescent="0.25">
      <c r="A528" t="s">
        <v>730</v>
      </c>
      <c r="B528" t="s">
        <v>731</v>
      </c>
      <c r="C528" s="1">
        <v>45991</v>
      </c>
      <c r="D528" s="4">
        <v>833.15154999999982</v>
      </c>
    </row>
    <row r="529" spans="1:4" hidden="1" x14ac:dyDescent="0.25">
      <c r="A529" t="s">
        <v>730</v>
      </c>
      <c r="B529" t="s">
        <v>731</v>
      </c>
      <c r="C529" s="1">
        <v>46022</v>
      </c>
      <c r="D529" s="4">
        <v>908.89259999999979</v>
      </c>
    </row>
    <row r="530" spans="1:4" hidden="1" x14ac:dyDescent="0.25">
      <c r="A530" t="s">
        <v>734</v>
      </c>
      <c r="B530" t="s">
        <v>735</v>
      </c>
      <c r="C530" s="1">
        <v>45688</v>
      </c>
      <c r="D530" s="4">
        <v>78.211333333333343</v>
      </c>
    </row>
    <row r="531" spans="1:4" hidden="1" x14ac:dyDescent="0.25">
      <c r="A531" t="s">
        <v>734</v>
      </c>
      <c r="B531" t="s">
        <v>735</v>
      </c>
      <c r="C531" s="1">
        <v>45716</v>
      </c>
      <c r="D531" s="4">
        <v>156.42266666666669</v>
      </c>
    </row>
    <row r="532" spans="1:4" hidden="1" x14ac:dyDescent="0.25">
      <c r="A532" t="s">
        <v>734</v>
      </c>
      <c r="B532" t="s">
        <v>735</v>
      </c>
      <c r="C532" s="1">
        <v>45747</v>
      </c>
      <c r="D532" s="4">
        <v>234.63400000000001</v>
      </c>
    </row>
    <row r="533" spans="1:4" hidden="1" x14ac:dyDescent="0.25">
      <c r="A533" t="s">
        <v>734</v>
      </c>
      <c r="B533" t="s">
        <v>735</v>
      </c>
      <c r="C533" s="1">
        <v>45777</v>
      </c>
      <c r="D533" s="4">
        <v>312.84533333333337</v>
      </c>
    </row>
    <row r="534" spans="1:4" hidden="1" x14ac:dyDescent="0.25">
      <c r="A534" t="s">
        <v>734</v>
      </c>
      <c r="B534" t="s">
        <v>735</v>
      </c>
      <c r="C534" s="1">
        <v>45808</v>
      </c>
      <c r="D534" s="4">
        <v>391.05666666666673</v>
      </c>
    </row>
    <row r="535" spans="1:4" hidden="1" x14ac:dyDescent="0.25">
      <c r="A535" t="s">
        <v>734</v>
      </c>
      <c r="B535" t="s">
        <v>735</v>
      </c>
      <c r="C535" s="1">
        <v>45838</v>
      </c>
      <c r="D535" s="4">
        <v>469.26800000000009</v>
      </c>
    </row>
    <row r="536" spans="1:4" hidden="1" x14ac:dyDescent="0.25">
      <c r="A536" t="s">
        <v>734</v>
      </c>
      <c r="B536" t="s">
        <v>735</v>
      </c>
      <c r="C536" s="1">
        <v>45869</v>
      </c>
      <c r="D536" s="4">
        <v>547.47933333333344</v>
      </c>
    </row>
    <row r="537" spans="1:4" hidden="1" x14ac:dyDescent="0.25">
      <c r="A537" t="s">
        <v>734</v>
      </c>
      <c r="B537" t="s">
        <v>735</v>
      </c>
      <c r="C537" s="1">
        <v>45900</v>
      </c>
      <c r="D537" s="4">
        <v>625.69066666666674</v>
      </c>
    </row>
    <row r="538" spans="1:4" hidden="1" x14ac:dyDescent="0.25">
      <c r="A538" t="s">
        <v>734</v>
      </c>
      <c r="B538" t="s">
        <v>735</v>
      </c>
      <c r="C538" s="1">
        <v>45930</v>
      </c>
      <c r="D538" s="4">
        <v>703.90200000000004</v>
      </c>
    </row>
    <row r="539" spans="1:4" hidden="1" x14ac:dyDescent="0.25">
      <c r="A539" t="s">
        <v>734</v>
      </c>
      <c r="B539" t="s">
        <v>735</v>
      </c>
      <c r="C539" s="1">
        <v>45961</v>
      </c>
      <c r="D539" s="4">
        <v>782.11333333333334</v>
      </c>
    </row>
    <row r="540" spans="1:4" hidden="1" x14ac:dyDescent="0.25">
      <c r="A540" t="s">
        <v>734</v>
      </c>
      <c r="B540" t="s">
        <v>735</v>
      </c>
      <c r="C540" s="1">
        <v>45991</v>
      </c>
      <c r="D540" s="4">
        <v>860.32466666666664</v>
      </c>
    </row>
    <row r="541" spans="1:4" hidden="1" x14ac:dyDescent="0.25">
      <c r="A541" t="s">
        <v>734</v>
      </c>
      <c r="B541" t="s">
        <v>735</v>
      </c>
      <c r="C541" s="1">
        <v>46022</v>
      </c>
      <c r="D541" s="4">
        <v>938.53599999999994</v>
      </c>
    </row>
    <row r="542" spans="1:4" hidden="1" x14ac:dyDescent="0.25">
      <c r="A542" t="s">
        <v>738</v>
      </c>
      <c r="B542" t="s">
        <v>739</v>
      </c>
      <c r="C542" s="1">
        <v>45688</v>
      </c>
      <c r="D542" s="4">
        <v>1666.6666666666667</v>
      </c>
    </row>
    <row r="543" spans="1:4" hidden="1" x14ac:dyDescent="0.25">
      <c r="A543" t="s">
        <v>738</v>
      </c>
      <c r="B543" t="s">
        <v>739</v>
      </c>
      <c r="C543" s="1">
        <v>45716</v>
      </c>
      <c r="D543" s="4">
        <v>3333.3333333333335</v>
      </c>
    </row>
    <row r="544" spans="1:4" hidden="1" x14ac:dyDescent="0.25">
      <c r="A544" t="s">
        <v>738</v>
      </c>
      <c r="B544" t="s">
        <v>739</v>
      </c>
      <c r="C544" s="1">
        <v>45747</v>
      </c>
      <c r="D544" s="4">
        <v>5000</v>
      </c>
    </row>
    <row r="545" spans="1:4" hidden="1" x14ac:dyDescent="0.25">
      <c r="A545" t="s">
        <v>738</v>
      </c>
      <c r="B545" t="s">
        <v>739</v>
      </c>
      <c r="C545" s="1">
        <v>45777</v>
      </c>
      <c r="D545" s="4">
        <v>6666.666666666667</v>
      </c>
    </row>
    <row r="546" spans="1:4" hidden="1" x14ac:dyDescent="0.25">
      <c r="A546" t="s">
        <v>738</v>
      </c>
      <c r="B546" t="s">
        <v>739</v>
      </c>
      <c r="C546" s="1">
        <v>45808</v>
      </c>
      <c r="D546" s="4">
        <v>8333.3333333333339</v>
      </c>
    </row>
    <row r="547" spans="1:4" hidden="1" x14ac:dyDescent="0.25">
      <c r="A547" t="s">
        <v>738</v>
      </c>
      <c r="B547" t="s">
        <v>739</v>
      </c>
      <c r="C547" s="1">
        <v>45838</v>
      </c>
      <c r="D547" s="4">
        <v>10000</v>
      </c>
    </row>
    <row r="548" spans="1:4" hidden="1" x14ac:dyDescent="0.25">
      <c r="A548" t="s">
        <v>738</v>
      </c>
      <c r="B548" t="s">
        <v>739</v>
      </c>
      <c r="C548" s="1">
        <v>45869</v>
      </c>
      <c r="D548" s="4">
        <v>11666.666666666666</v>
      </c>
    </row>
    <row r="549" spans="1:4" hidden="1" x14ac:dyDescent="0.25">
      <c r="A549" t="s">
        <v>738</v>
      </c>
      <c r="B549" t="s">
        <v>739</v>
      </c>
      <c r="C549" s="1">
        <v>45900</v>
      </c>
      <c r="D549" s="4">
        <v>13333.333333333332</v>
      </c>
    </row>
    <row r="550" spans="1:4" hidden="1" x14ac:dyDescent="0.25">
      <c r="A550" t="s">
        <v>738</v>
      </c>
      <c r="B550" t="s">
        <v>739</v>
      </c>
      <c r="C550" s="1">
        <v>45930</v>
      </c>
      <c r="D550" s="4">
        <v>14999.999999999998</v>
      </c>
    </row>
    <row r="551" spans="1:4" hidden="1" x14ac:dyDescent="0.25">
      <c r="A551" t="s">
        <v>738</v>
      </c>
      <c r="B551" t="s">
        <v>739</v>
      </c>
      <c r="C551" s="1">
        <v>45961</v>
      </c>
      <c r="D551" s="4">
        <v>16666.666666666664</v>
      </c>
    </row>
    <row r="552" spans="1:4" hidden="1" x14ac:dyDescent="0.25">
      <c r="A552" t="s">
        <v>738</v>
      </c>
      <c r="B552" t="s">
        <v>739</v>
      </c>
      <c r="C552" s="1">
        <v>45991</v>
      </c>
      <c r="D552" s="4">
        <v>18333.333333333332</v>
      </c>
    </row>
    <row r="553" spans="1:4" hidden="1" x14ac:dyDescent="0.25">
      <c r="A553" t="s">
        <v>738</v>
      </c>
      <c r="B553" t="s">
        <v>739</v>
      </c>
      <c r="C553" s="1">
        <v>46022</v>
      </c>
      <c r="D553" s="4">
        <v>20000</v>
      </c>
    </row>
    <row r="554" spans="1:4" hidden="1" x14ac:dyDescent="0.25">
      <c r="A554" t="s">
        <v>742</v>
      </c>
      <c r="B554" t="s">
        <v>743</v>
      </c>
      <c r="C554" s="1">
        <v>45688</v>
      </c>
      <c r="D554" s="4">
        <v>133.33333333333334</v>
      </c>
    </row>
    <row r="555" spans="1:4" hidden="1" x14ac:dyDescent="0.25">
      <c r="A555" t="s">
        <v>742</v>
      </c>
      <c r="B555" t="s">
        <v>743</v>
      </c>
      <c r="C555" s="1">
        <v>45716</v>
      </c>
      <c r="D555" s="4">
        <v>266.66666666666669</v>
      </c>
    </row>
    <row r="556" spans="1:4" hidden="1" x14ac:dyDescent="0.25">
      <c r="A556" t="s">
        <v>742</v>
      </c>
      <c r="B556" t="s">
        <v>743</v>
      </c>
      <c r="C556" s="1">
        <v>45747</v>
      </c>
      <c r="D556" s="4">
        <v>400</v>
      </c>
    </row>
    <row r="557" spans="1:4" hidden="1" x14ac:dyDescent="0.25">
      <c r="A557" t="s">
        <v>742</v>
      </c>
      <c r="B557" t="s">
        <v>743</v>
      </c>
      <c r="C557" s="1">
        <v>45777</v>
      </c>
      <c r="D557" s="4">
        <v>533.33333333333337</v>
      </c>
    </row>
    <row r="558" spans="1:4" hidden="1" x14ac:dyDescent="0.25">
      <c r="A558" t="s">
        <v>742</v>
      </c>
      <c r="B558" t="s">
        <v>743</v>
      </c>
      <c r="C558" s="1">
        <v>45808</v>
      </c>
      <c r="D558" s="4">
        <v>666.66666666666674</v>
      </c>
    </row>
    <row r="559" spans="1:4" hidden="1" x14ac:dyDescent="0.25">
      <c r="A559" t="s">
        <v>742</v>
      </c>
      <c r="B559" t="s">
        <v>743</v>
      </c>
      <c r="C559" s="1">
        <v>45838</v>
      </c>
      <c r="D559" s="4">
        <v>800.00000000000011</v>
      </c>
    </row>
    <row r="560" spans="1:4" hidden="1" x14ac:dyDescent="0.25">
      <c r="A560" t="s">
        <v>742</v>
      </c>
      <c r="B560" t="s">
        <v>743</v>
      </c>
      <c r="C560" s="1">
        <v>45869</v>
      </c>
      <c r="D560" s="4">
        <v>933.33333333333348</v>
      </c>
    </row>
    <row r="561" spans="1:4" hidden="1" x14ac:dyDescent="0.25">
      <c r="A561" t="s">
        <v>742</v>
      </c>
      <c r="B561" t="s">
        <v>743</v>
      </c>
      <c r="C561" s="1">
        <v>45900</v>
      </c>
      <c r="D561" s="4">
        <v>1066.6666666666667</v>
      </c>
    </row>
    <row r="562" spans="1:4" hidden="1" x14ac:dyDescent="0.25">
      <c r="A562" t="s">
        <v>742</v>
      </c>
      <c r="B562" t="s">
        <v>743</v>
      </c>
      <c r="C562" s="1">
        <v>45930</v>
      </c>
      <c r="D562" s="4">
        <v>1200</v>
      </c>
    </row>
    <row r="563" spans="1:4" hidden="1" x14ac:dyDescent="0.25">
      <c r="A563" t="s">
        <v>742</v>
      </c>
      <c r="B563" t="s">
        <v>743</v>
      </c>
      <c r="C563" s="1">
        <v>45961</v>
      </c>
      <c r="D563" s="4">
        <v>1333.3333333333333</v>
      </c>
    </row>
    <row r="564" spans="1:4" hidden="1" x14ac:dyDescent="0.25">
      <c r="A564" t="s">
        <v>742</v>
      </c>
      <c r="B564" t="s">
        <v>743</v>
      </c>
      <c r="C564" s="1">
        <v>45991</v>
      </c>
      <c r="D564" s="4">
        <v>1466.6666666666665</v>
      </c>
    </row>
    <row r="565" spans="1:4" hidden="1" x14ac:dyDescent="0.25">
      <c r="A565" t="s">
        <v>742</v>
      </c>
      <c r="B565" t="s">
        <v>743</v>
      </c>
      <c r="C565" s="1">
        <v>46022</v>
      </c>
      <c r="D565" s="4">
        <v>1599.9999999999998</v>
      </c>
    </row>
    <row r="566" spans="1:4" hidden="1" x14ac:dyDescent="0.25">
      <c r="A566" t="s">
        <v>747</v>
      </c>
      <c r="B566" t="s">
        <v>748</v>
      </c>
      <c r="C566" s="1">
        <v>45688</v>
      </c>
      <c r="D566" s="4">
        <v>2575</v>
      </c>
    </row>
    <row r="567" spans="1:4" hidden="1" x14ac:dyDescent="0.25">
      <c r="A567" t="s">
        <v>747</v>
      </c>
      <c r="B567" t="s">
        <v>748</v>
      </c>
      <c r="C567" s="1">
        <v>45716</v>
      </c>
      <c r="D567" s="4">
        <v>5150</v>
      </c>
    </row>
    <row r="568" spans="1:4" hidden="1" x14ac:dyDescent="0.25">
      <c r="A568" t="s">
        <v>747</v>
      </c>
      <c r="B568" t="s">
        <v>748</v>
      </c>
      <c r="C568" s="1">
        <v>45747</v>
      </c>
      <c r="D568" s="4">
        <v>7725</v>
      </c>
    </row>
    <row r="569" spans="1:4" hidden="1" x14ac:dyDescent="0.25">
      <c r="A569" t="s">
        <v>747</v>
      </c>
      <c r="B569" t="s">
        <v>748</v>
      </c>
      <c r="C569" s="1">
        <v>45777</v>
      </c>
      <c r="D569" s="4">
        <v>10300</v>
      </c>
    </row>
    <row r="570" spans="1:4" hidden="1" x14ac:dyDescent="0.25">
      <c r="A570" t="s">
        <v>747</v>
      </c>
      <c r="B570" t="s">
        <v>748</v>
      </c>
      <c r="C570" s="1">
        <v>45808</v>
      </c>
      <c r="D570" s="4">
        <v>12875</v>
      </c>
    </row>
    <row r="571" spans="1:4" hidden="1" x14ac:dyDescent="0.25">
      <c r="A571" t="s">
        <v>747</v>
      </c>
      <c r="B571" t="s">
        <v>748</v>
      </c>
      <c r="C571" s="1">
        <v>45838</v>
      </c>
      <c r="D571" s="4">
        <v>15450</v>
      </c>
    </row>
    <row r="572" spans="1:4" hidden="1" x14ac:dyDescent="0.25">
      <c r="A572" t="s">
        <v>747</v>
      </c>
      <c r="B572" t="s">
        <v>748</v>
      </c>
      <c r="C572" s="1">
        <v>45869</v>
      </c>
      <c r="D572" s="4">
        <v>18025</v>
      </c>
    </row>
    <row r="573" spans="1:4" hidden="1" x14ac:dyDescent="0.25">
      <c r="A573" t="s">
        <v>747</v>
      </c>
      <c r="B573" t="s">
        <v>748</v>
      </c>
      <c r="C573" s="1">
        <v>45900</v>
      </c>
      <c r="D573" s="4">
        <v>20600</v>
      </c>
    </row>
    <row r="574" spans="1:4" hidden="1" x14ac:dyDescent="0.25">
      <c r="A574" t="s">
        <v>747</v>
      </c>
      <c r="B574" t="s">
        <v>748</v>
      </c>
      <c r="C574" s="1">
        <v>45930</v>
      </c>
      <c r="D574" s="4">
        <v>23175</v>
      </c>
    </row>
    <row r="575" spans="1:4" hidden="1" x14ac:dyDescent="0.25">
      <c r="A575" t="s">
        <v>747</v>
      </c>
      <c r="B575" t="s">
        <v>748</v>
      </c>
      <c r="C575" s="1">
        <v>45961</v>
      </c>
      <c r="D575" s="4">
        <v>25750</v>
      </c>
    </row>
    <row r="576" spans="1:4" hidden="1" x14ac:dyDescent="0.25">
      <c r="A576" t="s">
        <v>747</v>
      </c>
      <c r="B576" t="s">
        <v>748</v>
      </c>
      <c r="C576" s="1">
        <v>45991</v>
      </c>
      <c r="D576" s="4">
        <v>28325</v>
      </c>
    </row>
    <row r="577" spans="1:4" hidden="1" x14ac:dyDescent="0.25">
      <c r="A577" t="s">
        <v>747</v>
      </c>
      <c r="B577" t="s">
        <v>748</v>
      </c>
      <c r="C577" s="1">
        <v>46022</v>
      </c>
      <c r="D577" s="4">
        <v>30900</v>
      </c>
    </row>
    <row r="578" spans="1:4" hidden="1" x14ac:dyDescent="0.25">
      <c r="A578" t="s">
        <v>769</v>
      </c>
      <c r="B578" t="s">
        <v>770</v>
      </c>
      <c r="C578" s="1">
        <v>45688</v>
      </c>
      <c r="D578" s="4">
        <v>630.99345000000005</v>
      </c>
    </row>
    <row r="579" spans="1:4" hidden="1" x14ac:dyDescent="0.25">
      <c r="A579" t="s">
        <v>769</v>
      </c>
      <c r="B579" t="s">
        <v>770</v>
      </c>
      <c r="C579" s="1">
        <v>45716</v>
      </c>
      <c r="D579" s="4">
        <v>1261.9869000000001</v>
      </c>
    </row>
    <row r="580" spans="1:4" hidden="1" x14ac:dyDescent="0.25">
      <c r="A580" t="s">
        <v>769</v>
      </c>
      <c r="B580" t="s">
        <v>770</v>
      </c>
      <c r="C580" s="1">
        <v>45747</v>
      </c>
      <c r="D580" s="4">
        <v>1892.9803500000003</v>
      </c>
    </row>
    <row r="581" spans="1:4" hidden="1" x14ac:dyDescent="0.25">
      <c r="A581" t="s">
        <v>769</v>
      </c>
      <c r="B581" t="s">
        <v>770</v>
      </c>
      <c r="C581" s="1">
        <v>45777</v>
      </c>
      <c r="D581" s="4">
        <v>2523.9738000000002</v>
      </c>
    </row>
    <row r="582" spans="1:4" hidden="1" x14ac:dyDescent="0.25">
      <c r="A582" t="s">
        <v>769</v>
      </c>
      <c r="B582" t="s">
        <v>770</v>
      </c>
      <c r="C582" s="1">
        <v>45808</v>
      </c>
      <c r="D582" s="4">
        <v>3154.9672500000001</v>
      </c>
    </row>
    <row r="583" spans="1:4" hidden="1" x14ac:dyDescent="0.25">
      <c r="A583" t="s">
        <v>769</v>
      </c>
      <c r="B583" t="s">
        <v>770</v>
      </c>
      <c r="C583" s="1">
        <v>45838</v>
      </c>
      <c r="D583" s="4">
        <v>3785.9607000000001</v>
      </c>
    </row>
    <row r="584" spans="1:4" hidden="1" x14ac:dyDescent="0.25">
      <c r="A584" t="s">
        <v>769</v>
      </c>
      <c r="B584" t="s">
        <v>770</v>
      </c>
      <c r="C584" s="1">
        <v>45869</v>
      </c>
      <c r="D584" s="4">
        <v>4416.9541500000005</v>
      </c>
    </row>
    <row r="585" spans="1:4" hidden="1" x14ac:dyDescent="0.25">
      <c r="A585" t="s">
        <v>769</v>
      </c>
      <c r="B585" t="s">
        <v>770</v>
      </c>
      <c r="C585" s="1">
        <v>45900</v>
      </c>
      <c r="D585" s="4">
        <v>5047.9476000000004</v>
      </c>
    </row>
    <row r="586" spans="1:4" hidden="1" x14ac:dyDescent="0.25">
      <c r="A586" t="s">
        <v>769</v>
      </c>
      <c r="B586" t="s">
        <v>770</v>
      </c>
      <c r="C586" s="1">
        <v>45930</v>
      </c>
      <c r="D586" s="4">
        <v>5678.9410500000004</v>
      </c>
    </row>
    <row r="587" spans="1:4" hidden="1" x14ac:dyDescent="0.25">
      <c r="A587" t="s">
        <v>769</v>
      </c>
      <c r="B587" t="s">
        <v>770</v>
      </c>
      <c r="C587" s="1">
        <v>45961</v>
      </c>
      <c r="D587" s="4">
        <v>6309.9345000000003</v>
      </c>
    </row>
    <row r="588" spans="1:4" hidden="1" x14ac:dyDescent="0.25">
      <c r="A588" t="s">
        <v>769</v>
      </c>
      <c r="B588" t="s">
        <v>770</v>
      </c>
      <c r="C588" s="1">
        <v>45991</v>
      </c>
      <c r="D588" s="4">
        <v>6940.9279500000002</v>
      </c>
    </row>
    <row r="589" spans="1:4" hidden="1" x14ac:dyDescent="0.25">
      <c r="A589" t="s">
        <v>769</v>
      </c>
      <c r="B589" t="s">
        <v>770</v>
      </c>
      <c r="C589" s="1">
        <v>46022</v>
      </c>
      <c r="D589" s="4">
        <v>7571.9214000000002</v>
      </c>
    </row>
    <row r="590" spans="1:4" hidden="1" x14ac:dyDescent="0.25">
      <c r="A590" t="s">
        <v>773</v>
      </c>
      <c r="B590" t="s">
        <v>774</v>
      </c>
      <c r="C590" s="1">
        <v>45688</v>
      </c>
      <c r="D590" s="4">
        <v>1600</v>
      </c>
    </row>
    <row r="591" spans="1:4" hidden="1" x14ac:dyDescent="0.25">
      <c r="A591" t="s">
        <v>773</v>
      </c>
      <c r="B591" t="s">
        <v>774</v>
      </c>
      <c r="C591" s="1">
        <v>45716</v>
      </c>
      <c r="D591" s="4">
        <v>3200</v>
      </c>
    </row>
    <row r="592" spans="1:4" hidden="1" x14ac:dyDescent="0.25">
      <c r="A592" t="s">
        <v>773</v>
      </c>
      <c r="B592" t="s">
        <v>774</v>
      </c>
      <c r="C592" s="1">
        <v>45747</v>
      </c>
      <c r="D592" s="4">
        <v>4800</v>
      </c>
    </row>
    <row r="593" spans="1:4" hidden="1" x14ac:dyDescent="0.25">
      <c r="A593" t="s">
        <v>773</v>
      </c>
      <c r="B593" t="s">
        <v>774</v>
      </c>
      <c r="C593" s="1">
        <v>45777</v>
      </c>
      <c r="D593" s="4">
        <v>6400</v>
      </c>
    </row>
    <row r="594" spans="1:4" hidden="1" x14ac:dyDescent="0.25">
      <c r="A594" t="s">
        <v>773</v>
      </c>
      <c r="B594" t="s">
        <v>774</v>
      </c>
      <c r="C594" s="1">
        <v>45808</v>
      </c>
      <c r="D594" s="4">
        <v>8000</v>
      </c>
    </row>
    <row r="595" spans="1:4" hidden="1" x14ac:dyDescent="0.25">
      <c r="A595" t="s">
        <v>773</v>
      </c>
      <c r="B595" t="s">
        <v>774</v>
      </c>
      <c r="C595" s="1">
        <v>45838</v>
      </c>
      <c r="D595" s="4">
        <v>8666.6666666666661</v>
      </c>
    </row>
    <row r="596" spans="1:4" hidden="1" x14ac:dyDescent="0.25">
      <c r="A596" t="s">
        <v>773</v>
      </c>
      <c r="B596" t="s">
        <v>774</v>
      </c>
      <c r="C596" s="1">
        <v>45869</v>
      </c>
      <c r="D596" s="4">
        <v>9333.3333333333321</v>
      </c>
    </row>
    <row r="597" spans="1:4" hidden="1" x14ac:dyDescent="0.25">
      <c r="A597" t="s">
        <v>773</v>
      </c>
      <c r="B597" t="s">
        <v>774</v>
      </c>
      <c r="C597" s="1">
        <v>45900</v>
      </c>
      <c r="D597" s="4">
        <v>9333.3333333333321</v>
      </c>
    </row>
    <row r="598" spans="1:4" hidden="1" x14ac:dyDescent="0.25">
      <c r="A598" t="s">
        <v>773</v>
      </c>
      <c r="B598" t="s">
        <v>774</v>
      </c>
      <c r="C598" s="1">
        <v>45930</v>
      </c>
      <c r="D598" s="4">
        <v>9999.9999999999982</v>
      </c>
    </row>
    <row r="599" spans="1:4" hidden="1" x14ac:dyDescent="0.25">
      <c r="A599" t="s">
        <v>773</v>
      </c>
      <c r="B599" t="s">
        <v>774</v>
      </c>
      <c r="C599" s="1">
        <v>45961</v>
      </c>
      <c r="D599" s="4">
        <v>10666.666666666664</v>
      </c>
    </row>
    <row r="600" spans="1:4" hidden="1" x14ac:dyDescent="0.25">
      <c r="A600" t="s">
        <v>773</v>
      </c>
      <c r="B600" t="s">
        <v>774</v>
      </c>
      <c r="C600" s="1">
        <v>45991</v>
      </c>
      <c r="D600" s="4">
        <v>11333.33333333333</v>
      </c>
    </row>
    <row r="601" spans="1:4" hidden="1" x14ac:dyDescent="0.25">
      <c r="A601" t="s">
        <v>773</v>
      </c>
      <c r="B601" t="s">
        <v>774</v>
      </c>
      <c r="C601" s="1">
        <v>46022</v>
      </c>
      <c r="D601" s="4">
        <v>11999.999999999996</v>
      </c>
    </row>
    <row r="602" spans="1:4" hidden="1" x14ac:dyDescent="0.25">
      <c r="A602" t="s">
        <v>775</v>
      </c>
      <c r="B602" t="s">
        <v>776</v>
      </c>
      <c r="C602" s="1">
        <v>45688</v>
      </c>
      <c r="D602" s="4">
        <v>730.54809999999998</v>
      </c>
    </row>
    <row r="603" spans="1:4" hidden="1" x14ac:dyDescent="0.25">
      <c r="A603" t="s">
        <v>775</v>
      </c>
      <c r="B603" t="s">
        <v>776</v>
      </c>
      <c r="C603" s="1">
        <v>45716</v>
      </c>
      <c r="D603" s="4">
        <v>1461.0962</v>
      </c>
    </row>
    <row r="604" spans="1:4" hidden="1" x14ac:dyDescent="0.25">
      <c r="A604" t="s">
        <v>775</v>
      </c>
      <c r="B604" t="s">
        <v>776</v>
      </c>
      <c r="C604" s="1">
        <v>45747</v>
      </c>
      <c r="D604" s="4">
        <v>2191.6442999999999</v>
      </c>
    </row>
    <row r="605" spans="1:4" hidden="1" x14ac:dyDescent="0.25">
      <c r="A605" t="s">
        <v>775</v>
      </c>
      <c r="B605" t="s">
        <v>776</v>
      </c>
      <c r="C605" s="1">
        <v>45777</v>
      </c>
      <c r="D605" s="4">
        <v>2922.1923999999999</v>
      </c>
    </row>
    <row r="606" spans="1:4" hidden="1" x14ac:dyDescent="0.25">
      <c r="A606" t="s">
        <v>775</v>
      </c>
      <c r="B606" t="s">
        <v>776</v>
      </c>
      <c r="C606" s="1">
        <v>45808</v>
      </c>
      <c r="D606" s="4">
        <v>3652.7404999999999</v>
      </c>
    </row>
    <row r="607" spans="1:4" hidden="1" x14ac:dyDescent="0.25">
      <c r="A607" t="s">
        <v>775</v>
      </c>
      <c r="B607" t="s">
        <v>776</v>
      </c>
      <c r="C607" s="1">
        <v>45838</v>
      </c>
      <c r="D607" s="4">
        <v>4383.2885999999999</v>
      </c>
    </row>
    <row r="608" spans="1:4" hidden="1" x14ac:dyDescent="0.25">
      <c r="A608" t="s">
        <v>775</v>
      </c>
      <c r="B608" t="s">
        <v>776</v>
      </c>
      <c r="C608" s="1">
        <v>45869</v>
      </c>
      <c r="D608" s="4">
        <v>5113.8366999999998</v>
      </c>
    </row>
    <row r="609" spans="1:4" hidden="1" x14ac:dyDescent="0.25">
      <c r="A609" t="s">
        <v>775</v>
      </c>
      <c r="B609" t="s">
        <v>776</v>
      </c>
      <c r="C609" s="1">
        <v>45900</v>
      </c>
      <c r="D609" s="4">
        <v>5844.3847999999998</v>
      </c>
    </row>
    <row r="610" spans="1:4" hidden="1" x14ac:dyDescent="0.25">
      <c r="A610" t="s">
        <v>775</v>
      </c>
      <c r="B610" t="s">
        <v>776</v>
      </c>
      <c r="C610" s="1">
        <v>45930</v>
      </c>
      <c r="D610" s="4">
        <v>6574.9328999999998</v>
      </c>
    </row>
    <row r="611" spans="1:4" hidden="1" x14ac:dyDescent="0.25">
      <c r="A611" t="s">
        <v>775</v>
      </c>
      <c r="B611" t="s">
        <v>776</v>
      </c>
      <c r="C611" s="1">
        <v>45961</v>
      </c>
      <c r="D611" s="4">
        <v>7305.4809999999998</v>
      </c>
    </row>
    <row r="612" spans="1:4" hidden="1" x14ac:dyDescent="0.25">
      <c r="A612" t="s">
        <v>775</v>
      </c>
      <c r="B612" t="s">
        <v>776</v>
      </c>
      <c r="C612" s="1">
        <v>45991</v>
      </c>
      <c r="D612" s="4">
        <v>8036.0290999999997</v>
      </c>
    </row>
    <row r="613" spans="1:4" hidden="1" x14ac:dyDescent="0.25">
      <c r="A613" t="s">
        <v>775</v>
      </c>
      <c r="B613" t="s">
        <v>776</v>
      </c>
      <c r="C613" s="1">
        <v>46022</v>
      </c>
      <c r="D613" s="4">
        <v>8766.5771999999997</v>
      </c>
    </row>
    <row r="614" spans="1:4" hidden="1" x14ac:dyDescent="0.25">
      <c r="A614" t="s">
        <v>790</v>
      </c>
      <c r="B614" t="s">
        <v>791</v>
      </c>
      <c r="C614" s="1">
        <v>45688</v>
      </c>
      <c r="D614" s="4">
        <v>333.33333333333331</v>
      </c>
    </row>
    <row r="615" spans="1:4" hidden="1" x14ac:dyDescent="0.25">
      <c r="A615" t="s">
        <v>790</v>
      </c>
      <c r="B615" t="s">
        <v>791</v>
      </c>
      <c r="C615" s="1">
        <v>45716</v>
      </c>
      <c r="D615" s="4">
        <v>666.66666666666663</v>
      </c>
    </row>
    <row r="616" spans="1:4" hidden="1" x14ac:dyDescent="0.25">
      <c r="A616" t="s">
        <v>790</v>
      </c>
      <c r="B616" t="s">
        <v>791</v>
      </c>
      <c r="C616" s="1">
        <v>45747</v>
      </c>
      <c r="D616" s="4">
        <v>1000</v>
      </c>
    </row>
    <row r="617" spans="1:4" hidden="1" x14ac:dyDescent="0.25">
      <c r="A617" t="s">
        <v>790</v>
      </c>
      <c r="B617" t="s">
        <v>791</v>
      </c>
      <c r="C617" s="1">
        <v>45777</v>
      </c>
      <c r="D617" s="4">
        <v>1333.3333333333333</v>
      </c>
    </row>
    <row r="618" spans="1:4" hidden="1" x14ac:dyDescent="0.25">
      <c r="A618" t="s">
        <v>790</v>
      </c>
      <c r="B618" t="s">
        <v>791</v>
      </c>
      <c r="C618" s="1">
        <v>45808</v>
      </c>
      <c r="D618" s="4">
        <v>1666.6666666666665</v>
      </c>
    </row>
    <row r="619" spans="1:4" hidden="1" x14ac:dyDescent="0.25">
      <c r="A619" t="s">
        <v>790</v>
      </c>
      <c r="B619" t="s">
        <v>791</v>
      </c>
      <c r="C619" s="1">
        <v>45838</v>
      </c>
      <c r="D619" s="4">
        <v>1999.9999999999998</v>
      </c>
    </row>
    <row r="620" spans="1:4" hidden="1" x14ac:dyDescent="0.25">
      <c r="A620" t="s">
        <v>790</v>
      </c>
      <c r="B620" t="s">
        <v>791</v>
      </c>
      <c r="C620" s="1">
        <v>45869</v>
      </c>
      <c r="D620" s="4">
        <v>2333.333333333333</v>
      </c>
    </row>
    <row r="621" spans="1:4" hidden="1" x14ac:dyDescent="0.25">
      <c r="A621" t="s">
        <v>790</v>
      </c>
      <c r="B621" t="s">
        <v>791</v>
      </c>
      <c r="C621" s="1">
        <v>45900</v>
      </c>
      <c r="D621" s="4">
        <v>2666.6666666666665</v>
      </c>
    </row>
    <row r="622" spans="1:4" hidden="1" x14ac:dyDescent="0.25">
      <c r="A622" t="s">
        <v>790</v>
      </c>
      <c r="B622" t="s">
        <v>791</v>
      </c>
      <c r="C622" s="1">
        <v>45930</v>
      </c>
      <c r="D622" s="4">
        <v>3000</v>
      </c>
    </row>
    <row r="623" spans="1:4" hidden="1" x14ac:dyDescent="0.25">
      <c r="A623" t="s">
        <v>790</v>
      </c>
      <c r="B623" t="s">
        <v>791</v>
      </c>
      <c r="C623" s="1">
        <v>45961</v>
      </c>
      <c r="D623" s="4">
        <v>3333.3333333333335</v>
      </c>
    </row>
    <row r="624" spans="1:4" hidden="1" x14ac:dyDescent="0.25">
      <c r="A624" t="s">
        <v>790</v>
      </c>
      <c r="B624" t="s">
        <v>791</v>
      </c>
      <c r="C624" s="1">
        <v>45991</v>
      </c>
      <c r="D624" s="4">
        <v>3666.666666666667</v>
      </c>
    </row>
    <row r="625" spans="1:4" hidden="1" x14ac:dyDescent="0.25">
      <c r="A625" t="s">
        <v>790</v>
      </c>
      <c r="B625" t="s">
        <v>791</v>
      </c>
      <c r="C625" s="1">
        <v>46022</v>
      </c>
      <c r="D625" s="4">
        <v>4000.0000000000005</v>
      </c>
    </row>
    <row r="626" spans="1:4" hidden="1" x14ac:dyDescent="0.25">
      <c r="A626" t="s">
        <v>792</v>
      </c>
      <c r="B626" t="s">
        <v>793</v>
      </c>
      <c r="C626" s="1">
        <v>45688</v>
      </c>
      <c r="D626" s="4">
        <v>754.16666666666663</v>
      </c>
    </row>
    <row r="627" spans="1:4" hidden="1" x14ac:dyDescent="0.25">
      <c r="A627" t="s">
        <v>792</v>
      </c>
      <c r="B627" t="s">
        <v>793</v>
      </c>
      <c r="C627" s="1">
        <v>45716</v>
      </c>
      <c r="D627" s="4">
        <v>1508.3333333333333</v>
      </c>
    </row>
    <row r="628" spans="1:4" hidden="1" x14ac:dyDescent="0.25">
      <c r="A628" t="s">
        <v>792</v>
      </c>
      <c r="B628" t="s">
        <v>793</v>
      </c>
      <c r="C628" s="1">
        <v>45747</v>
      </c>
      <c r="D628" s="4">
        <v>2262.5</v>
      </c>
    </row>
    <row r="629" spans="1:4" hidden="1" x14ac:dyDescent="0.25">
      <c r="A629" t="s">
        <v>792</v>
      </c>
      <c r="B629" t="s">
        <v>793</v>
      </c>
      <c r="C629" s="1">
        <v>45777</v>
      </c>
      <c r="D629" s="4">
        <v>3016.6666666666665</v>
      </c>
    </row>
    <row r="630" spans="1:4" hidden="1" x14ac:dyDescent="0.25">
      <c r="A630" t="s">
        <v>792</v>
      </c>
      <c r="B630" t="s">
        <v>793</v>
      </c>
      <c r="C630" s="1">
        <v>45808</v>
      </c>
      <c r="D630" s="4">
        <v>3770.833333333333</v>
      </c>
    </row>
    <row r="631" spans="1:4" hidden="1" x14ac:dyDescent="0.25">
      <c r="A631" t="s">
        <v>792</v>
      </c>
      <c r="B631" t="s">
        <v>793</v>
      </c>
      <c r="C631" s="1">
        <v>45838</v>
      </c>
      <c r="D631" s="4">
        <v>4525</v>
      </c>
    </row>
    <row r="632" spans="1:4" hidden="1" x14ac:dyDescent="0.25">
      <c r="A632" t="s">
        <v>792</v>
      </c>
      <c r="B632" t="s">
        <v>793</v>
      </c>
      <c r="C632" s="1">
        <v>45869</v>
      </c>
      <c r="D632" s="4">
        <v>5279.166666666667</v>
      </c>
    </row>
    <row r="633" spans="1:4" hidden="1" x14ac:dyDescent="0.25">
      <c r="A633" t="s">
        <v>792</v>
      </c>
      <c r="B633" t="s">
        <v>793</v>
      </c>
      <c r="C633" s="1">
        <v>45900</v>
      </c>
      <c r="D633" s="4">
        <v>6033.3333333333339</v>
      </c>
    </row>
    <row r="634" spans="1:4" hidden="1" x14ac:dyDescent="0.25">
      <c r="A634" t="s">
        <v>792</v>
      </c>
      <c r="B634" t="s">
        <v>793</v>
      </c>
      <c r="C634" s="1">
        <v>45930</v>
      </c>
      <c r="D634" s="4">
        <v>6787.5000000000009</v>
      </c>
    </row>
    <row r="635" spans="1:4" hidden="1" x14ac:dyDescent="0.25">
      <c r="A635" t="s">
        <v>792</v>
      </c>
      <c r="B635" t="s">
        <v>793</v>
      </c>
      <c r="C635" s="1">
        <v>45961</v>
      </c>
      <c r="D635" s="4">
        <v>7541.6666666666679</v>
      </c>
    </row>
    <row r="636" spans="1:4" hidden="1" x14ac:dyDescent="0.25">
      <c r="A636" t="s">
        <v>792</v>
      </c>
      <c r="B636" t="s">
        <v>793</v>
      </c>
      <c r="C636" s="1">
        <v>45991</v>
      </c>
      <c r="D636" s="4">
        <v>8295.8333333333339</v>
      </c>
    </row>
    <row r="637" spans="1:4" hidden="1" x14ac:dyDescent="0.25">
      <c r="A637" t="s">
        <v>792</v>
      </c>
      <c r="B637" t="s">
        <v>793</v>
      </c>
      <c r="C637" s="1">
        <v>46022</v>
      </c>
      <c r="D637" s="4">
        <v>9050</v>
      </c>
    </row>
    <row r="638" spans="1:4" hidden="1" x14ac:dyDescent="0.25">
      <c r="A638" t="s">
        <v>792</v>
      </c>
      <c r="B638" t="s">
        <v>1450</v>
      </c>
      <c r="C638" s="1">
        <v>45777</v>
      </c>
      <c r="D638" s="4">
        <v>20000</v>
      </c>
    </row>
    <row r="639" spans="1:4" hidden="1" x14ac:dyDescent="0.25">
      <c r="A639" t="s">
        <v>792</v>
      </c>
      <c r="B639" t="s">
        <v>1450</v>
      </c>
      <c r="C639" s="1">
        <v>45808</v>
      </c>
      <c r="D639" s="4">
        <v>20000</v>
      </c>
    </row>
    <row r="640" spans="1:4" hidden="1" x14ac:dyDescent="0.25">
      <c r="A640" t="s">
        <v>792</v>
      </c>
      <c r="B640" t="s">
        <v>1450</v>
      </c>
      <c r="C640" s="1">
        <v>45838</v>
      </c>
      <c r="D640" s="4">
        <v>20000</v>
      </c>
    </row>
    <row r="641" spans="1:4" hidden="1" x14ac:dyDescent="0.25">
      <c r="A641" t="s">
        <v>792</v>
      </c>
      <c r="B641" t="s">
        <v>1450</v>
      </c>
      <c r="C641" s="1">
        <v>45869</v>
      </c>
      <c r="D641" s="4">
        <v>20000</v>
      </c>
    </row>
    <row r="642" spans="1:4" hidden="1" x14ac:dyDescent="0.25">
      <c r="A642" t="s">
        <v>792</v>
      </c>
      <c r="B642" t="s">
        <v>1450</v>
      </c>
      <c r="C642" s="1">
        <v>45900</v>
      </c>
      <c r="D642" s="4">
        <v>20000</v>
      </c>
    </row>
    <row r="643" spans="1:4" hidden="1" x14ac:dyDescent="0.25">
      <c r="A643" t="s">
        <v>792</v>
      </c>
      <c r="B643" t="s">
        <v>1450</v>
      </c>
      <c r="C643" s="1">
        <v>45930</v>
      </c>
      <c r="D643" s="4">
        <v>20000</v>
      </c>
    </row>
    <row r="644" spans="1:4" hidden="1" x14ac:dyDescent="0.25">
      <c r="A644" t="s">
        <v>792</v>
      </c>
      <c r="B644" t="s">
        <v>1450</v>
      </c>
      <c r="C644" s="1">
        <v>45961</v>
      </c>
      <c r="D644" s="4">
        <v>20000</v>
      </c>
    </row>
    <row r="645" spans="1:4" hidden="1" x14ac:dyDescent="0.25">
      <c r="A645" t="s">
        <v>792</v>
      </c>
      <c r="B645" t="s">
        <v>1450</v>
      </c>
      <c r="C645" s="1">
        <v>45991</v>
      </c>
      <c r="D645" s="4">
        <v>20000</v>
      </c>
    </row>
    <row r="646" spans="1:4" hidden="1" x14ac:dyDescent="0.25">
      <c r="A646" t="s">
        <v>792</v>
      </c>
      <c r="B646" t="s">
        <v>1450</v>
      </c>
      <c r="C646" s="1">
        <v>46022</v>
      </c>
      <c r="D646" s="4">
        <v>60000</v>
      </c>
    </row>
    <row r="647" spans="1:4" hidden="1" x14ac:dyDescent="0.25">
      <c r="A647" t="s">
        <v>792</v>
      </c>
      <c r="B647" t="s">
        <v>1451</v>
      </c>
      <c r="C647" s="1">
        <v>45688</v>
      </c>
      <c r="D647" s="4">
        <v>500</v>
      </c>
    </row>
    <row r="648" spans="1:4" hidden="1" x14ac:dyDescent="0.25">
      <c r="A648" t="s">
        <v>792</v>
      </c>
      <c r="B648" t="s">
        <v>1451</v>
      </c>
      <c r="C648" s="1">
        <v>45716</v>
      </c>
      <c r="D648" s="4">
        <v>1000</v>
      </c>
    </row>
    <row r="649" spans="1:4" hidden="1" x14ac:dyDescent="0.25">
      <c r="A649" t="s">
        <v>792</v>
      </c>
      <c r="B649" t="s">
        <v>1451</v>
      </c>
      <c r="C649" s="1">
        <v>45747</v>
      </c>
      <c r="D649" s="4">
        <v>1500</v>
      </c>
    </row>
    <row r="650" spans="1:4" hidden="1" x14ac:dyDescent="0.25">
      <c r="A650" t="s">
        <v>792</v>
      </c>
      <c r="B650" t="s">
        <v>1451</v>
      </c>
      <c r="C650" s="1">
        <v>45777</v>
      </c>
      <c r="D650" s="4">
        <v>2000</v>
      </c>
    </row>
    <row r="651" spans="1:4" hidden="1" x14ac:dyDescent="0.25">
      <c r="A651" t="s">
        <v>792</v>
      </c>
      <c r="B651" t="s">
        <v>1451</v>
      </c>
      <c r="C651" s="1">
        <v>45808</v>
      </c>
      <c r="D651" s="4">
        <v>2500</v>
      </c>
    </row>
    <row r="652" spans="1:4" hidden="1" x14ac:dyDescent="0.25">
      <c r="A652" t="s">
        <v>792</v>
      </c>
      <c r="B652" t="s">
        <v>1451</v>
      </c>
      <c r="C652" s="1">
        <v>45838</v>
      </c>
      <c r="D652" s="4">
        <v>3000</v>
      </c>
    </row>
    <row r="653" spans="1:4" hidden="1" x14ac:dyDescent="0.25">
      <c r="A653" t="s">
        <v>792</v>
      </c>
      <c r="B653" t="s">
        <v>1451</v>
      </c>
      <c r="C653" s="1">
        <v>45869</v>
      </c>
      <c r="D653" s="4">
        <v>3500</v>
      </c>
    </row>
    <row r="654" spans="1:4" hidden="1" x14ac:dyDescent="0.25">
      <c r="A654" t="s">
        <v>792</v>
      </c>
      <c r="B654" t="s">
        <v>1451</v>
      </c>
      <c r="C654" s="1">
        <v>45900</v>
      </c>
      <c r="D654" s="4">
        <v>4000</v>
      </c>
    </row>
    <row r="655" spans="1:4" hidden="1" x14ac:dyDescent="0.25">
      <c r="A655" t="s">
        <v>792</v>
      </c>
      <c r="B655" t="s">
        <v>1451</v>
      </c>
      <c r="C655" s="1">
        <v>45930</v>
      </c>
      <c r="D655" s="4">
        <v>4500</v>
      </c>
    </row>
    <row r="656" spans="1:4" hidden="1" x14ac:dyDescent="0.25">
      <c r="A656" t="s">
        <v>792</v>
      </c>
      <c r="B656" t="s">
        <v>1451</v>
      </c>
      <c r="C656" s="1">
        <v>45961</v>
      </c>
      <c r="D656" s="4">
        <v>5000</v>
      </c>
    </row>
    <row r="657" spans="1:4" hidden="1" x14ac:dyDescent="0.25">
      <c r="A657" t="s">
        <v>792</v>
      </c>
      <c r="B657" t="s">
        <v>1451</v>
      </c>
      <c r="C657" s="1">
        <v>45991</v>
      </c>
      <c r="D657" s="4">
        <v>5500</v>
      </c>
    </row>
    <row r="658" spans="1:4" hidden="1" x14ac:dyDescent="0.25">
      <c r="A658" t="s">
        <v>792</v>
      </c>
      <c r="B658" t="s">
        <v>1451</v>
      </c>
      <c r="C658" s="1">
        <v>46022</v>
      </c>
      <c r="D658" s="4">
        <v>6000</v>
      </c>
    </row>
    <row r="659" spans="1:4" hidden="1" x14ac:dyDescent="0.25">
      <c r="A659" t="s">
        <v>792</v>
      </c>
      <c r="B659" t="s">
        <v>1452</v>
      </c>
      <c r="C659" s="1">
        <v>45688</v>
      </c>
      <c r="D659" s="4">
        <v>5000</v>
      </c>
    </row>
    <row r="660" spans="1:4" hidden="1" x14ac:dyDescent="0.25">
      <c r="A660" t="s">
        <v>792</v>
      </c>
      <c r="B660" t="s">
        <v>1452</v>
      </c>
      <c r="C660" s="1">
        <v>45716</v>
      </c>
      <c r="D660" s="4">
        <v>10000</v>
      </c>
    </row>
    <row r="661" spans="1:4" hidden="1" x14ac:dyDescent="0.25">
      <c r="A661" t="s">
        <v>792</v>
      </c>
      <c r="B661" t="s">
        <v>1452</v>
      </c>
      <c r="C661" s="1">
        <v>45747</v>
      </c>
      <c r="D661" s="4">
        <v>15000</v>
      </c>
    </row>
    <row r="662" spans="1:4" hidden="1" x14ac:dyDescent="0.25">
      <c r="A662" t="s">
        <v>792</v>
      </c>
      <c r="B662" t="s">
        <v>1452</v>
      </c>
      <c r="C662" s="1">
        <v>45777</v>
      </c>
      <c r="D662" s="4">
        <v>20000</v>
      </c>
    </row>
    <row r="663" spans="1:4" hidden="1" x14ac:dyDescent="0.25">
      <c r="A663" t="s">
        <v>792</v>
      </c>
      <c r="B663" t="s">
        <v>1452</v>
      </c>
      <c r="C663" s="1">
        <v>45808</v>
      </c>
      <c r="D663" s="4">
        <v>25000</v>
      </c>
    </row>
    <row r="664" spans="1:4" hidden="1" x14ac:dyDescent="0.25">
      <c r="A664" t="s">
        <v>792</v>
      </c>
      <c r="B664" t="s">
        <v>1452</v>
      </c>
      <c r="C664" s="1">
        <v>45838</v>
      </c>
      <c r="D664" s="4">
        <v>30000</v>
      </c>
    </row>
    <row r="665" spans="1:4" hidden="1" x14ac:dyDescent="0.25">
      <c r="A665" t="s">
        <v>792</v>
      </c>
      <c r="B665" t="s">
        <v>1452</v>
      </c>
      <c r="C665" s="1">
        <v>45869</v>
      </c>
      <c r="D665" s="4">
        <v>35000</v>
      </c>
    </row>
    <row r="666" spans="1:4" hidden="1" x14ac:dyDescent="0.25">
      <c r="A666" t="s">
        <v>792</v>
      </c>
      <c r="B666" t="s">
        <v>1452</v>
      </c>
      <c r="C666" s="1">
        <v>45900</v>
      </c>
      <c r="D666" s="4">
        <v>40000</v>
      </c>
    </row>
    <row r="667" spans="1:4" hidden="1" x14ac:dyDescent="0.25">
      <c r="A667" t="s">
        <v>792</v>
      </c>
      <c r="B667" t="s">
        <v>1452</v>
      </c>
      <c r="C667" s="1">
        <v>45930</v>
      </c>
      <c r="D667" s="4">
        <v>45000</v>
      </c>
    </row>
    <row r="668" spans="1:4" hidden="1" x14ac:dyDescent="0.25">
      <c r="A668" t="s">
        <v>792</v>
      </c>
      <c r="B668" t="s">
        <v>1452</v>
      </c>
      <c r="C668" s="1">
        <v>45961</v>
      </c>
      <c r="D668" s="4">
        <v>50000</v>
      </c>
    </row>
    <row r="669" spans="1:4" hidden="1" x14ac:dyDescent="0.25">
      <c r="A669" t="s">
        <v>792</v>
      </c>
      <c r="B669" t="s">
        <v>1452</v>
      </c>
      <c r="C669" s="1">
        <v>45991</v>
      </c>
      <c r="D669" s="4">
        <v>55000</v>
      </c>
    </row>
    <row r="670" spans="1:4" hidden="1" x14ac:dyDescent="0.25">
      <c r="A670" t="s">
        <v>792</v>
      </c>
      <c r="B670" t="s">
        <v>1452</v>
      </c>
      <c r="C670" s="1">
        <v>46022</v>
      </c>
      <c r="D670" s="4">
        <v>60000</v>
      </c>
    </row>
    <row r="671" spans="1:4" hidden="1" x14ac:dyDescent="0.25">
      <c r="A671" t="s">
        <v>1238</v>
      </c>
      <c r="B671" t="s">
        <v>1239</v>
      </c>
      <c r="C671" s="1">
        <v>45688</v>
      </c>
      <c r="D671" s="4">
        <v>270</v>
      </c>
    </row>
    <row r="672" spans="1:4" hidden="1" x14ac:dyDescent="0.25">
      <c r="A672" t="s">
        <v>1238</v>
      </c>
      <c r="B672" t="s">
        <v>1239</v>
      </c>
      <c r="C672" s="1">
        <v>45716</v>
      </c>
      <c r="D672" s="4">
        <v>540</v>
      </c>
    </row>
    <row r="673" spans="1:4" hidden="1" x14ac:dyDescent="0.25">
      <c r="A673" t="s">
        <v>1238</v>
      </c>
      <c r="B673" t="s">
        <v>1239</v>
      </c>
      <c r="C673" s="1">
        <v>45747</v>
      </c>
      <c r="D673" s="4">
        <v>810</v>
      </c>
    </row>
    <row r="674" spans="1:4" hidden="1" x14ac:dyDescent="0.25">
      <c r="A674" t="s">
        <v>1238</v>
      </c>
      <c r="B674" t="s">
        <v>1239</v>
      </c>
      <c r="C674" s="1">
        <v>45777</v>
      </c>
      <c r="D674" s="4">
        <v>1080</v>
      </c>
    </row>
    <row r="675" spans="1:4" hidden="1" x14ac:dyDescent="0.25">
      <c r="A675" t="s">
        <v>1238</v>
      </c>
      <c r="B675" t="s">
        <v>1239</v>
      </c>
      <c r="C675" s="1">
        <v>45808</v>
      </c>
      <c r="D675" s="4">
        <v>1350</v>
      </c>
    </row>
    <row r="676" spans="1:4" hidden="1" x14ac:dyDescent="0.25">
      <c r="A676" t="s">
        <v>1238</v>
      </c>
      <c r="B676" t="s">
        <v>1239</v>
      </c>
      <c r="C676" s="1">
        <v>45838</v>
      </c>
      <c r="D676" s="4">
        <v>1620</v>
      </c>
    </row>
    <row r="677" spans="1:4" hidden="1" x14ac:dyDescent="0.25">
      <c r="A677" t="s">
        <v>1238</v>
      </c>
      <c r="B677" t="s">
        <v>1239</v>
      </c>
      <c r="C677" s="1">
        <v>45869</v>
      </c>
      <c r="D677" s="4">
        <v>1890</v>
      </c>
    </row>
    <row r="678" spans="1:4" hidden="1" x14ac:dyDescent="0.25">
      <c r="A678" t="s">
        <v>1238</v>
      </c>
      <c r="B678" t="s">
        <v>1239</v>
      </c>
      <c r="C678" s="1">
        <v>45900</v>
      </c>
      <c r="D678" s="4">
        <v>2160</v>
      </c>
    </row>
    <row r="679" spans="1:4" hidden="1" x14ac:dyDescent="0.25">
      <c r="A679" t="s">
        <v>1238</v>
      </c>
      <c r="B679" t="s">
        <v>1239</v>
      </c>
      <c r="C679" s="1">
        <v>45930</v>
      </c>
      <c r="D679" s="4">
        <v>2430</v>
      </c>
    </row>
    <row r="680" spans="1:4" hidden="1" x14ac:dyDescent="0.25">
      <c r="A680" t="s">
        <v>1238</v>
      </c>
      <c r="B680" t="s">
        <v>1239</v>
      </c>
      <c r="C680" s="1">
        <v>45961</v>
      </c>
      <c r="D680" s="4">
        <v>2700</v>
      </c>
    </row>
    <row r="681" spans="1:4" hidden="1" x14ac:dyDescent="0.25">
      <c r="A681" t="s">
        <v>1238</v>
      </c>
      <c r="B681" t="s">
        <v>1239</v>
      </c>
      <c r="C681" s="1">
        <v>45991</v>
      </c>
      <c r="D681" s="4">
        <v>2970</v>
      </c>
    </row>
    <row r="682" spans="1:4" hidden="1" x14ac:dyDescent="0.25">
      <c r="A682" t="s">
        <v>1238</v>
      </c>
      <c r="B682" t="s">
        <v>1239</v>
      </c>
      <c r="C682" s="1">
        <v>46022</v>
      </c>
      <c r="D682" s="4">
        <v>3240</v>
      </c>
    </row>
    <row r="683" spans="1:4" hidden="1" x14ac:dyDescent="0.25">
      <c r="A683" t="s">
        <v>1330</v>
      </c>
      <c r="B683" t="s">
        <v>1331</v>
      </c>
      <c r="C683" s="1">
        <v>45688</v>
      </c>
      <c r="D683" s="4">
        <v>416.66666666666669</v>
      </c>
    </row>
    <row r="684" spans="1:4" hidden="1" x14ac:dyDescent="0.25">
      <c r="A684" t="s">
        <v>1330</v>
      </c>
      <c r="B684" t="s">
        <v>1331</v>
      </c>
      <c r="C684" s="1">
        <v>45716</v>
      </c>
      <c r="D684" s="4">
        <v>833.33333333333337</v>
      </c>
    </row>
    <row r="685" spans="1:4" hidden="1" x14ac:dyDescent="0.25">
      <c r="A685" t="s">
        <v>1330</v>
      </c>
      <c r="B685" t="s">
        <v>1331</v>
      </c>
      <c r="C685" s="1">
        <v>45747</v>
      </c>
      <c r="D685" s="4">
        <v>1250</v>
      </c>
    </row>
    <row r="686" spans="1:4" hidden="1" x14ac:dyDescent="0.25">
      <c r="A686" t="s">
        <v>1330</v>
      </c>
      <c r="B686" t="s">
        <v>1331</v>
      </c>
      <c r="C686" s="1">
        <v>45777</v>
      </c>
      <c r="D686" s="4">
        <v>1666.6666666666667</v>
      </c>
    </row>
    <row r="687" spans="1:4" hidden="1" x14ac:dyDescent="0.25">
      <c r="A687" t="s">
        <v>1330</v>
      </c>
      <c r="B687" t="s">
        <v>1331</v>
      </c>
      <c r="C687" s="1">
        <v>45808</v>
      </c>
      <c r="D687" s="4">
        <v>2083.3333333333335</v>
      </c>
    </row>
    <row r="688" spans="1:4" hidden="1" x14ac:dyDescent="0.25">
      <c r="A688" t="s">
        <v>1330</v>
      </c>
      <c r="B688" t="s">
        <v>1331</v>
      </c>
      <c r="C688" s="1">
        <v>45838</v>
      </c>
      <c r="D688" s="4">
        <v>2500</v>
      </c>
    </row>
    <row r="689" spans="1:4" hidden="1" x14ac:dyDescent="0.25">
      <c r="A689" t="s">
        <v>1330</v>
      </c>
      <c r="B689" t="s">
        <v>1331</v>
      </c>
      <c r="C689" s="1">
        <v>45869</v>
      </c>
      <c r="D689" s="4">
        <v>2916.6666666666665</v>
      </c>
    </row>
    <row r="690" spans="1:4" hidden="1" x14ac:dyDescent="0.25">
      <c r="A690" t="s">
        <v>1330</v>
      </c>
      <c r="B690" t="s">
        <v>1331</v>
      </c>
      <c r="C690" s="1">
        <v>45900</v>
      </c>
      <c r="D690" s="4">
        <v>3333.333333333333</v>
      </c>
    </row>
    <row r="691" spans="1:4" hidden="1" x14ac:dyDescent="0.25">
      <c r="A691" t="s">
        <v>1330</v>
      </c>
      <c r="B691" t="s">
        <v>1331</v>
      </c>
      <c r="C691" s="1">
        <v>45930</v>
      </c>
      <c r="D691" s="4">
        <v>3749.9999999999995</v>
      </c>
    </row>
    <row r="692" spans="1:4" hidden="1" x14ac:dyDescent="0.25">
      <c r="A692" t="s">
        <v>1330</v>
      </c>
      <c r="B692" t="s">
        <v>1331</v>
      </c>
      <c r="C692" s="1">
        <v>45961</v>
      </c>
      <c r="D692" s="4">
        <v>4166.6666666666661</v>
      </c>
    </row>
    <row r="693" spans="1:4" hidden="1" x14ac:dyDescent="0.25">
      <c r="A693" t="s">
        <v>1330</v>
      </c>
      <c r="B693" t="s">
        <v>1331</v>
      </c>
      <c r="C693" s="1">
        <v>45991</v>
      </c>
      <c r="D693" s="4">
        <v>4583.333333333333</v>
      </c>
    </row>
    <row r="694" spans="1:4" hidden="1" x14ac:dyDescent="0.25">
      <c r="A694" t="s">
        <v>1330</v>
      </c>
      <c r="B694" t="s">
        <v>1331</v>
      </c>
      <c r="C694" s="1">
        <v>46022</v>
      </c>
      <c r="D694" s="4">
        <v>5000</v>
      </c>
    </row>
    <row r="695" spans="1:4" hidden="1" x14ac:dyDescent="0.25">
      <c r="A695" t="s">
        <v>1336</v>
      </c>
      <c r="B695" t="s">
        <v>1453</v>
      </c>
      <c r="C695" s="1">
        <v>45777</v>
      </c>
      <c r="D695" s="4">
        <v>10000</v>
      </c>
    </row>
    <row r="696" spans="1:4" hidden="1" x14ac:dyDescent="0.25">
      <c r="A696" t="s">
        <v>1336</v>
      </c>
      <c r="B696" t="s">
        <v>1453</v>
      </c>
      <c r="C696" s="1">
        <v>45808</v>
      </c>
      <c r="D696" s="4">
        <v>10000</v>
      </c>
    </row>
    <row r="697" spans="1:4" hidden="1" x14ac:dyDescent="0.25">
      <c r="A697" t="s">
        <v>1336</v>
      </c>
      <c r="B697" t="s">
        <v>1453</v>
      </c>
      <c r="C697" s="1">
        <v>45838</v>
      </c>
      <c r="D697" s="4">
        <v>10000</v>
      </c>
    </row>
    <row r="698" spans="1:4" hidden="1" x14ac:dyDescent="0.25">
      <c r="A698" t="s">
        <v>1336</v>
      </c>
      <c r="B698" t="s">
        <v>1453</v>
      </c>
      <c r="C698" s="1">
        <v>45869</v>
      </c>
      <c r="D698" s="4">
        <v>10000</v>
      </c>
    </row>
    <row r="699" spans="1:4" hidden="1" x14ac:dyDescent="0.25">
      <c r="A699" t="s">
        <v>1336</v>
      </c>
      <c r="B699" t="s">
        <v>1453</v>
      </c>
      <c r="C699" s="1">
        <v>45900</v>
      </c>
      <c r="D699" s="4">
        <v>10000</v>
      </c>
    </row>
    <row r="700" spans="1:4" hidden="1" x14ac:dyDescent="0.25">
      <c r="A700" t="s">
        <v>1336</v>
      </c>
      <c r="B700" t="s">
        <v>1453</v>
      </c>
      <c r="C700" s="1">
        <v>45930</v>
      </c>
      <c r="D700" s="4">
        <v>10000</v>
      </c>
    </row>
    <row r="701" spans="1:4" hidden="1" x14ac:dyDescent="0.25">
      <c r="A701" t="s">
        <v>1336</v>
      </c>
      <c r="B701" t="s">
        <v>1453</v>
      </c>
      <c r="C701" s="1">
        <v>45961</v>
      </c>
      <c r="D701" s="4">
        <v>10000</v>
      </c>
    </row>
    <row r="702" spans="1:4" hidden="1" x14ac:dyDescent="0.25">
      <c r="A702" t="s">
        <v>1336</v>
      </c>
      <c r="B702" t="s">
        <v>1453</v>
      </c>
      <c r="C702" s="1">
        <v>45991</v>
      </c>
      <c r="D702" s="4">
        <v>10000</v>
      </c>
    </row>
    <row r="703" spans="1:4" hidden="1" x14ac:dyDescent="0.25">
      <c r="A703" t="s">
        <v>1336</v>
      </c>
      <c r="B703" t="s">
        <v>1453</v>
      </c>
      <c r="C703" s="1">
        <v>46022</v>
      </c>
      <c r="D703" s="4">
        <v>10000</v>
      </c>
    </row>
    <row r="704" spans="1:4" hidden="1" x14ac:dyDescent="0.25">
      <c r="A704" t="s">
        <v>794</v>
      </c>
      <c r="B704" t="s">
        <v>795</v>
      </c>
      <c r="C704" s="1">
        <v>45688</v>
      </c>
      <c r="D704" s="4">
        <v>3833.3333333333335</v>
      </c>
    </row>
    <row r="705" spans="1:4" hidden="1" x14ac:dyDescent="0.25">
      <c r="A705" t="s">
        <v>794</v>
      </c>
      <c r="B705" t="s">
        <v>795</v>
      </c>
      <c r="C705" s="1">
        <v>45716</v>
      </c>
      <c r="D705" s="4">
        <v>7666.666666666667</v>
      </c>
    </row>
    <row r="706" spans="1:4" hidden="1" x14ac:dyDescent="0.25">
      <c r="A706" t="s">
        <v>794</v>
      </c>
      <c r="B706" t="s">
        <v>795</v>
      </c>
      <c r="C706" s="1">
        <v>45747</v>
      </c>
      <c r="D706" s="4">
        <v>11500</v>
      </c>
    </row>
    <row r="707" spans="1:4" hidden="1" x14ac:dyDescent="0.25">
      <c r="A707" t="s">
        <v>794</v>
      </c>
      <c r="B707" t="s">
        <v>795</v>
      </c>
      <c r="C707" s="1">
        <v>45777</v>
      </c>
      <c r="D707" s="4">
        <v>15333.333333333334</v>
      </c>
    </row>
    <row r="708" spans="1:4" hidden="1" x14ac:dyDescent="0.25">
      <c r="A708" t="s">
        <v>794</v>
      </c>
      <c r="B708" t="s">
        <v>795</v>
      </c>
      <c r="C708" s="1">
        <v>45808</v>
      </c>
      <c r="D708" s="4">
        <v>19166.666666666668</v>
      </c>
    </row>
    <row r="709" spans="1:4" hidden="1" x14ac:dyDescent="0.25">
      <c r="A709" t="s">
        <v>794</v>
      </c>
      <c r="B709" t="s">
        <v>795</v>
      </c>
      <c r="C709" s="1">
        <v>45838</v>
      </c>
      <c r="D709" s="4">
        <v>23000</v>
      </c>
    </row>
    <row r="710" spans="1:4" hidden="1" x14ac:dyDescent="0.25">
      <c r="A710" t="s">
        <v>794</v>
      </c>
      <c r="B710" t="s">
        <v>795</v>
      </c>
      <c r="C710" s="1">
        <v>45869</v>
      </c>
      <c r="D710" s="4">
        <v>26833.333333333332</v>
      </c>
    </row>
    <row r="711" spans="1:4" hidden="1" x14ac:dyDescent="0.25">
      <c r="A711" t="s">
        <v>794</v>
      </c>
      <c r="B711" t="s">
        <v>795</v>
      </c>
      <c r="C711" s="1">
        <v>45900</v>
      </c>
      <c r="D711" s="4">
        <v>30666.666666666664</v>
      </c>
    </row>
    <row r="712" spans="1:4" hidden="1" x14ac:dyDescent="0.25">
      <c r="A712" t="s">
        <v>794</v>
      </c>
      <c r="B712" t="s">
        <v>795</v>
      </c>
      <c r="C712" s="1">
        <v>45930</v>
      </c>
      <c r="D712" s="4">
        <v>34500</v>
      </c>
    </row>
    <row r="713" spans="1:4" hidden="1" x14ac:dyDescent="0.25">
      <c r="A713" t="s">
        <v>794</v>
      </c>
      <c r="B713" t="s">
        <v>795</v>
      </c>
      <c r="C713" s="1">
        <v>45961</v>
      </c>
      <c r="D713" s="4">
        <v>38333.333333333336</v>
      </c>
    </row>
    <row r="714" spans="1:4" hidden="1" x14ac:dyDescent="0.25">
      <c r="A714" t="s">
        <v>794</v>
      </c>
      <c r="B714" t="s">
        <v>795</v>
      </c>
      <c r="C714" s="1">
        <v>45991</v>
      </c>
      <c r="D714" s="4">
        <v>42166.666666666672</v>
      </c>
    </row>
    <row r="715" spans="1:4" hidden="1" x14ac:dyDescent="0.25">
      <c r="A715" t="s">
        <v>794</v>
      </c>
      <c r="B715" t="s">
        <v>795</v>
      </c>
      <c r="C715" s="1">
        <v>46022</v>
      </c>
      <c r="D715" s="4">
        <v>46000.000000000007</v>
      </c>
    </row>
    <row r="716" spans="1:4" hidden="1" x14ac:dyDescent="0.25">
      <c r="A716" t="s">
        <v>796</v>
      </c>
      <c r="B716" t="s">
        <v>797</v>
      </c>
      <c r="C716" s="1">
        <v>45688</v>
      </c>
      <c r="D716" s="4">
        <v>150</v>
      </c>
    </row>
    <row r="717" spans="1:4" hidden="1" x14ac:dyDescent="0.25">
      <c r="A717" t="s">
        <v>796</v>
      </c>
      <c r="B717" t="s">
        <v>797</v>
      </c>
      <c r="C717" s="1">
        <v>45716</v>
      </c>
      <c r="D717" s="4">
        <v>300</v>
      </c>
    </row>
    <row r="718" spans="1:4" hidden="1" x14ac:dyDescent="0.25">
      <c r="A718" t="s">
        <v>796</v>
      </c>
      <c r="B718" t="s">
        <v>797</v>
      </c>
      <c r="C718" s="1">
        <v>45747</v>
      </c>
      <c r="D718" s="4">
        <v>450</v>
      </c>
    </row>
    <row r="719" spans="1:4" hidden="1" x14ac:dyDescent="0.25">
      <c r="A719" t="s">
        <v>796</v>
      </c>
      <c r="B719" t="s">
        <v>797</v>
      </c>
      <c r="C719" s="1">
        <v>45777</v>
      </c>
      <c r="D719" s="4">
        <v>600</v>
      </c>
    </row>
    <row r="720" spans="1:4" hidden="1" x14ac:dyDescent="0.25">
      <c r="A720" t="s">
        <v>796</v>
      </c>
      <c r="B720" t="s">
        <v>797</v>
      </c>
      <c r="C720" s="1">
        <v>45808</v>
      </c>
      <c r="D720" s="4">
        <v>750</v>
      </c>
    </row>
    <row r="721" spans="1:4" hidden="1" x14ac:dyDescent="0.25">
      <c r="A721" t="s">
        <v>796</v>
      </c>
      <c r="B721" t="s">
        <v>797</v>
      </c>
      <c r="C721" s="1">
        <v>45838</v>
      </c>
      <c r="D721" s="4">
        <v>900</v>
      </c>
    </row>
    <row r="722" spans="1:4" hidden="1" x14ac:dyDescent="0.25">
      <c r="A722" t="s">
        <v>796</v>
      </c>
      <c r="B722" t="s">
        <v>797</v>
      </c>
      <c r="C722" s="1">
        <v>45869</v>
      </c>
      <c r="D722" s="4">
        <v>1050</v>
      </c>
    </row>
    <row r="723" spans="1:4" hidden="1" x14ac:dyDescent="0.25">
      <c r="A723" t="s">
        <v>796</v>
      </c>
      <c r="B723" t="s">
        <v>797</v>
      </c>
      <c r="C723" s="1">
        <v>45900</v>
      </c>
      <c r="D723" s="4">
        <v>1200</v>
      </c>
    </row>
    <row r="724" spans="1:4" hidden="1" x14ac:dyDescent="0.25">
      <c r="A724" t="s">
        <v>796</v>
      </c>
      <c r="B724" t="s">
        <v>797</v>
      </c>
      <c r="C724" s="1">
        <v>45930</v>
      </c>
      <c r="D724" s="4">
        <v>1350</v>
      </c>
    </row>
    <row r="725" spans="1:4" hidden="1" x14ac:dyDescent="0.25">
      <c r="A725" t="s">
        <v>796</v>
      </c>
      <c r="B725" t="s">
        <v>797</v>
      </c>
      <c r="C725" s="1">
        <v>45961</v>
      </c>
      <c r="D725" s="4">
        <v>1500</v>
      </c>
    </row>
    <row r="726" spans="1:4" hidden="1" x14ac:dyDescent="0.25">
      <c r="A726" t="s">
        <v>796</v>
      </c>
      <c r="B726" t="s">
        <v>797</v>
      </c>
      <c r="C726" s="1">
        <v>45991</v>
      </c>
      <c r="D726" s="4">
        <v>1650</v>
      </c>
    </row>
    <row r="727" spans="1:4" hidden="1" x14ac:dyDescent="0.25">
      <c r="A727" t="s">
        <v>796</v>
      </c>
      <c r="B727" t="s">
        <v>797</v>
      </c>
      <c r="C727" s="1">
        <v>46022</v>
      </c>
      <c r="D727" s="4">
        <v>1800</v>
      </c>
    </row>
    <row r="728" spans="1:4" hidden="1" x14ac:dyDescent="0.25">
      <c r="A728" t="s">
        <v>1302</v>
      </c>
      <c r="B728" t="s">
        <v>1303</v>
      </c>
      <c r="C728" s="1">
        <v>45688</v>
      </c>
      <c r="D728" s="4">
        <v>15</v>
      </c>
    </row>
    <row r="729" spans="1:4" hidden="1" x14ac:dyDescent="0.25">
      <c r="A729" t="s">
        <v>1302</v>
      </c>
      <c r="B729" t="s">
        <v>1303</v>
      </c>
      <c r="C729" s="1">
        <v>45716</v>
      </c>
      <c r="D729" s="4">
        <v>30</v>
      </c>
    </row>
    <row r="730" spans="1:4" hidden="1" x14ac:dyDescent="0.25">
      <c r="A730" t="s">
        <v>1302</v>
      </c>
      <c r="B730" t="s">
        <v>1303</v>
      </c>
      <c r="C730" s="1">
        <v>45747</v>
      </c>
      <c r="D730" s="4">
        <v>45</v>
      </c>
    </row>
    <row r="731" spans="1:4" hidden="1" x14ac:dyDescent="0.25">
      <c r="A731" t="s">
        <v>1302</v>
      </c>
      <c r="B731" t="s">
        <v>1303</v>
      </c>
      <c r="C731" s="1">
        <v>45777</v>
      </c>
      <c r="D731" s="4">
        <v>60</v>
      </c>
    </row>
    <row r="732" spans="1:4" hidden="1" x14ac:dyDescent="0.25">
      <c r="A732" t="s">
        <v>1302</v>
      </c>
      <c r="B732" t="s">
        <v>1303</v>
      </c>
      <c r="C732" s="1">
        <v>45808</v>
      </c>
      <c r="D732" s="4">
        <v>75</v>
      </c>
    </row>
    <row r="733" spans="1:4" hidden="1" x14ac:dyDescent="0.25">
      <c r="A733" t="s">
        <v>1302</v>
      </c>
      <c r="B733" t="s">
        <v>1303</v>
      </c>
      <c r="C733" s="1">
        <v>45838</v>
      </c>
      <c r="D733" s="4">
        <v>90</v>
      </c>
    </row>
    <row r="734" spans="1:4" hidden="1" x14ac:dyDescent="0.25">
      <c r="A734" t="s">
        <v>1302</v>
      </c>
      <c r="B734" t="s">
        <v>1303</v>
      </c>
      <c r="C734" s="1">
        <v>45869</v>
      </c>
      <c r="D734" s="4">
        <v>105</v>
      </c>
    </row>
    <row r="735" spans="1:4" hidden="1" x14ac:dyDescent="0.25">
      <c r="A735" t="s">
        <v>1302</v>
      </c>
      <c r="B735" t="s">
        <v>1303</v>
      </c>
      <c r="C735" s="1">
        <v>45900</v>
      </c>
      <c r="D735" s="4">
        <v>120</v>
      </c>
    </row>
    <row r="736" spans="1:4" hidden="1" x14ac:dyDescent="0.25">
      <c r="A736" t="s">
        <v>1302</v>
      </c>
      <c r="B736" t="s">
        <v>1303</v>
      </c>
      <c r="C736" s="1">
        <v>45930</v>
      </c>
      <c r="D736" s="4">
        <v>135</v>
      </c>
    </row>
    <row r="737" spans="1:4" hidden="1" x14ac:dyDescent="0.25">
      <c r="A737" t="s">
        <v>1302</v>
      </c>
      <c r="B737" t="s">
        <v>1303</v>
      </c>
      <c r="C737" s="1">
        <v>45961</v>
      </c>
      <c r="D737" s="4">
        <v>150</v>
      </c>
    </row>
    <row r="738" spans="1:4" hidden="1" x14ac:dyDescent="0.25">
      <c r="A738" t="s">
        <v>1302</v>
      </c>
      <c r="B738" t="s">
        <v>1303</v>
      </c>
      <c r="C738" s="1">
        <v>45991</v>
      </c>
      <c r="D738" s="4">
        <v>165</v>
      </c>
    </row>
    <row r="739" spans="1:4" hidden="1" x14ac:dyDescent="0.25">
      <c r="A739" t="s">
        <v>1302</v>
      </c>
      <c r="B739" t="s">
        <v>1303</v>
      </c>
      <c r="C739" s="1">
        <v>46022</v>
      </c>
      <c r="D739" s="4">
        <v>180</v>
      </c>
    </row>
    <row r="740" spans="1:4" hidden="1" x14ac:dyDescent="0.25">
      <c r="A740" t="s">
        <v>800</v>
      </c>
      <c r="B740" t="s">
        <v>801</v>
      </c>
      <c r="C740" s="1">
        <v>45688</v>
      </c>
      <c r="D740" s="4">
        <v>1000</v>
      </c>
    </row>
    <row r="741" spans="1:4" hidden="1" x14ac:dyDescent="0.25">
      <c r="A741" t="s">
        <v>800</v>
      </c>
      <c r="B741" t="s">
        <v>801</v>
      </c>
      <c r="C741" s="1">
        <v>45716</v>
      </c>
      <c r="D741" s="4">
        <v>2000</v>
      </c>
    </row>
    <row r="742" spans="1:4" hidden="1" x14ac:dyDescent="0.25">
      <c r="A742" t="s">
        <v>800</v>
      </c>
      <c r="B742" t="s">
        <v>801</v>
      </c>
      <c r="C742" s="1">
        <v>45747</v>
      </c>
      <c r="D742" s="4">
        <v>3000</v>
      </c>
    </row>
    <row r="743" spans="1:4" hidden="1" x14ac:dyDescent="0.25">
      <c r="A743" t="s">
        <v>800</v>
      </c>
      <c r="B743" t="s">
        <v>801</v>
      </c>
      <c r="C743" s="1">
        <v>45777</v>
      </c>
      <c r="D743" s="4">
        <v>4000</v>
      </c>
    </row>
    <row r="744" spans="1:4" hidden="1" x14ac:dyDescent="0.25">
      <c r="A744" t="s">
        <v>800</v>
      </c>
      <c r="B744" t="s">
        <v>801</v>
      </c>
      <c r="C744" s="1">
        <v>45808</v>
      </c>
      <c r="D744" s="4">
        <v>5000</v>
      </c>
    </row>
    <row r="745" spans="1:4" hidden="1" x14ac:dyDescent="0.25">
      <c r="A745" t="s">
        <v>800</v>
      </c>
      <c r="B745" t="s">
        <v>801</v>
      </c>
      <c r="C745" s="1">
        <v>45838</v>
      </c>
      <c r="D745" s="4">
        <v>6000</v>
      </c>
    </row>
    <row r="746" spans="1:4" hidden="1" x14ac:dyDescent="0.25">
      <c r="A746" t="s">
        <v>800</v>
      </c>
      <c r="B746" t="s">
        <v>801</v>
      </c>
      <c r="C746" s="1">
        <v>45869</v>
      </c>
      <c r="D746" s="4">
        <v>7000</v>
      </c>
    </row>
    <row r="747" spans="1:4" hidden="1" x14ac:dyDescent="0.25">
      <c r="A747" t="s">
        <v>800</v>
      </c>
      <c r="B747" t="s">
        <v>801</v>
      </c>
      <c r="C747" s="1">
        <v>45900</v>
      </c>
      <c r="D747" s="4">
        <v>8000</v>
      </c>
    </row>
    <row r="748" spans="1:4" hidden="1" x14ac:dyDescent="0.25">
      <c r="A748" t="s">
        <v>800</v>
      </c>
      <c r="B748" t="s">
        <v>801</v>
      </c>
      <c r="C748" s="1">
        <v>45930</v>
      </c>
      <c r="D748" s="4">
        <v>9000</v>
      </c>
    </row>
    <row r="749" spans="1:4" hidden="1" x14ac:dyDescent="0.25">
      <c r="A749" t="s">
        <v>800</v>
      </c>
      <c r="B749" t="s">
        <v>801</v>
      </c>
      <c r="C749" s="1">
        <v>45961</v>
      </c>
      <c r="D749" s="4">
        <v>10000</v>
      </c>
    </row>
    <row r="750" spans="1:4" hidden="1" x14ac:dyDescent="0.25">
      <c r="A750" t="s">
        <v>800</v>
      </c>
      <c r="B750" t="s">
        <v>801</v>
      </c>
      <c r="C750" s="1">
        <v>45991</v>
      </c>
      <c r="D750" s="4">
        <v>11000</v>
      </c>
    </row>
    <row r="751" spans="1:4" hidden="1" x14ac:dyDescent="0.25">
      <c r="A751" t="s">
        <v>800</v>
      </c>
      <c r="B751" t="s">
        <v>801</v>
      </c>
      <c r="C751" s="1">
        <v>46022</v>
      </c>
      <c r="D751" s="4">
        <v>12000</v>
      </c>
    </row>
    <row r="752" spans="1:4" hidden="1" x14ac:dyDescent="0.25">
      <c r="A752" t="s">
        <v>802</v>
      </c>
      <c r="B752" t="s">
        <v>803</v>
      </c>
      <c r="C752" s="1">
        <v>45688</v>
      </c>
      <c r="D752" s="4">
        <v>58.333333333333336</v>
      </c>
    </row>
    <row r="753" spans="1:4" hidden="1" x14ac:dyDescent="0.25">
      <c r="A753" t="s">
        <v>802</v>
      </c>
      <c r="B753" t="s">
        <v>803</v>
      </c>
      <c r="C753" s="1">
        <v>45716</v>
      </c>
      <c r="D753" s="4">
        <v>116.66666666666667</v>
      </c>
    </row>
    <row r="754" spans="1:4" hidden="1" x14ac:dyDescent="0.25">
      <c r="A754" t="s">
        <v>802</v>
      </c>
      <c r="B754" t="s">
        <v>803</v>
      </c>
      <c r="C754" s="1">
        <v>45747</v>
      </c>
      <c r="D754" s="4">
        <v>175</v>
      </c>
    </row>
    <row r="755" spans="1:4" hidden="1" x14ac:dyDescent="0.25">
      <c r="A755" t="s">
        <v>802</v>
      </c>
      <c r="B755" t="s">
        <v>803</v>
      </c>
      <c r="C755" s="1">
        <v>45777</v>
      </c>
      <c r="D755" s="4">
        <v>233.33333333333334</v>
      </c>
    </row>
    <row r="756" spans="1:4" hidden="1" x14ac:dyDescent="0.25">
      <c r="A756" t="s">
        <v>802</v>
      </c>
      <c r="B756" t="s">
        <v>803</v>
      </c>
      <c r="C756" s="1">
        <v>45808</v>
      </c>
      <c r="D756" s="4">
        <v>291.66666666666669</v>
      </c>
    </row>
    <row r="757" spans="1:4" hidden="1" x14ac:dyDescent="0.25">
      <c r="A757" t="s">
        <v>802</v>
      </c>
      <c r="B757" t="s">
        <v>803</v>
      </c>
      <c r="C757" s="1">
        <v>45838</v>
      </c>
      <c r="D757" s="4">
        <v>350</v>
      </c>
    </row>
    <row r="758" spans="1:4" hidden="1" x14ac:dyDescent="0.25">
      <c r="A758" t="s">
        <v>802</v>
      </c>
      <c r="B758" t="s">
        <v>803</v>
      </c>
      <c r="C758" s="1">
        <v>45869</v>
      </c>
      <c r="D758" s="4">
        <v>408.33333333333331</v>
      </c>
    </row>
    <row r="759" spans="1:4" hidden="1" x14ac:dyDescent="0.25">
      <c r="A759" t="s">
        <v>802</v>
      </c>
      <c r="B759" t="s">
        <v>803</v>
      </c>
      <c r="C759" s="1">
        <v>45900</v>
      </c>
      <c r="D759" s="4">
        <v>466.66666666666663</v>
      </c>
    </row>
    <row r="760" spans="1:4" hidden="1" x14ac:dyDescent="0.25">
      <c r="A760" t="s">
        <v>802</v>
      </c>
      <c r="B760" t="s">
        <v>803</v>
      </c>
      <c r="C760" s="1">
        <v>45930</v>
      </c>
      <c r="D760" s="4">
        <v>525</v>
      </c>
    </row>
    <row r="761" spans="1:4" hidden="1" x14ac:dyDescent="0.25">
      <c r="A761" t="s">
        <v>802</v>
      </c>
      <c r="B761" t="s">
        <v>803</v>
      </c>
      <c r="C761" s="1">
        <v>45961</v>
      </c>
      <c r="D761" s="4">
        <v>583.33333333333337</v>
      </c>
    </row>
    <row r="762" spans="1:4" hidden="1" x14ac:dyDescent="0.25">
      <c r="A762" t="s">
        <v>802</v>
      </c>
      <c r="B762" t="s">
        <v>803</v>
      </c>
      <c r="C762" s="1">
        <v>45991</v>
      </c>
      <c r="D762" s="4">
        <v>641.66666666666674</v>
      </c>
    </row>
    <row r="763" spans="1:4" hidden="1" x14ac:dyDescent="0.25">
      <c r="A763" t="s">
        <v>802</v>
      </c>
      <c r="B763" t="s">
        <v>803</v>
      </c>
      <c r="C763" s="1">
        <v>46022</v>
      </c>
      <c r="D763" s="4">
        <v>700.00000000000011</v>
      </c>
    </row>
    <row r="764" spans="1:4" hidden="1" x14ac:dyDescent="0.25">
      <c r="A764" t="s">
        <v>804</v>
      </c>
      <c r="B764" t="s">
        <v>805</v>
      </c>
      <c r="C764" s="1">
        <v>45688</v>
      </c>
      <c r="D764" s="4">
        <v>2083.3333333333335</v>
      </c>
    </row>
    <row r="765" spans="1:4" hidden="1" x14ac:dyDescent="0.25">
      <c r="A765" t="s">
        <v>804</v>
      </c>
      <c r="B765" t="s">
        <v>805</v>
      </c>
      <c r="C765" s="1">
        <v>45716</v>
      </c>
      <c r="D765" s="4">
        <v>4166.666666666667</v>
      </c>
    </row>
    <row r="766" spans="1:4" hidden="1" x14ac:dyDescent="0.25">
      <c r="A766" t="s">
        <v>804</v>
      </c>
      <c r="B766" t="s">
        <v>805</v>
      </c>
      <c r="C766" s="1">
        <v>45747</v>
      </c>
      <c r="D766" s="4">
        <v>6250</v>
      </c>
    </row>
    <row r="767" spans="1:4" hidden="1" x14ac:dyDescent="0.25">
      <c r="A767" t="s">
        <v>804</v>
      </c>
      <c r="B767" t="s">
        <v>805</v>
      </c>
      <c r="C767" s="1">
        <v>45777</v>
      </c>
      <c r="D767" s="4">
        <v>8333.3333333333339</v>
      </c>
    </row>
    <row r="768" spans="1:4" hidden="1" x14ac:dyDescent="0.25">
      <c r="A768" t="s">
        <v>804</v>
      </c>
      <c r="B768" t="s">
        <v>805</v>
      </c>
      <c r="C768" s="1">
        <v>45808</v>
      </c>
      <c r="D768" s="4">
        <v>10416.666666666668</v>
      </c>
    </row>
    <row r="769" spans="1:4" hidden="1" x14ac:dyDescent="0.25">
      <c r="A769" t="s">
        <v>804</v>
      </c>
      <c r="B769" t="s">
        <v>805</v>
      </c>
      <c r="C769" s="1">
        <v>45838</v>
      </c>
      <c r="D769" s="4">
        <v>12500.000000000002</v>
      </c>
    </row>
    <row r="770" spans="1:4" hidden="1" x14ac:dyDescent="0.25">
      <c r="A770" t="s">
        <v>804</v>
      </c>
      <c r="B770" t="s">
        <v>805</v>
      </c>
      <c r="C770" s="1">
        <v>45869</v>
      </c>
      <c r="D770" s="4">
        <v>14583.333333333336</v>
      </c>
    </row>
    <row r="771" spans="1:4" hidden="1" x14ac:dyDescent="0.25">
      <c r="A771" t="s">
        <v>804</v>
      </c>
      <c r="B771" t="s">
        <v>805</v>
      </c>
      <c r="C771" s="1">
        <v>45900</v>
      </c>
      <c r="D771" s="4">
        <v>16666.666666666668</v>
      </c>
    </row>
    <row r="772" spans="1:4" hidden="1" x14ac:dyDescent="0.25">
      <c r="A772" t="s">
        <v>804</v>
      </c>
      <c r="B772" t="s">
        <v>805</v>
      </c>
      <c r="C772" s="1">
        <v>45930</v>
      </c>
      <c r="D772" s="4">
        <v>18750</v>
      </c>
    </row>
    <row r="773" spans="1:4" hidden="1" x14ac:dyDescent="0.25">
      <c r="A773" t="s">
        <v>804</v>
      </c>
      <c r="B773" t="s">
        <v>805</v>
      </c>
      <c r="C773" s="1">
        <v>45961</v>
      </c>
      <c r="D773" s="4">
        <v>20833.333333333332</v>
      </c>
    </row>
    <row r="774" spans="1:4" hidden="1" x14ac:dyDescent="0.25">
      <c r="A774" t="s">
        <v>804</v>
      </c>
      <c r="B774" t="s">
        <v>805</v>
      </c>
      <c r="C774" s="1">
        <v>45991</v>
      </c>
      <c r="D774" s="4">
        <v>22916.666666666664</v>
      </c>
    </row>
    <row r="775" spans="1:4" hidden="1" x14ac:dyDescent="0.25">
      <c r="A775" t="s">
        <v>804</v>
      </c>
      <c r="B775" t="s">
        <v>805</v>
      </c>
      <c r="C775" s="1">
        <v>46022</v>
      </c>
      <c r="D775" s="4">
        <v>24999.999999999996</v>
      </c>
    </row>
    <row r="776" spans="1:4" hidden="1" x14ac:dyDescent="0.25">
      <c r="A776" t="s">
        <v>808</v>
      </c>
      <c r="B776" t="s">
        <v>809</v>
      </c>
      <c r="C776" s="1">
        <v>45688</v>
      </c>
      <c r="D776" s="4">
        <v>45.491666666666667</v>
      </c>
    </row>
    <row r="777" spans="1:4" hidden="1" x14ac:dyDescent="0.25">
      <c r="A777" t="s">
        <v>808</v>
      </c>
      <c r="B777" t="s">
        <v>809</v>
      </c>
      <c r="C777" s="1">
        <v>45716</v>
      </c>
      <c r="D777" s="4">
        <v>90.983333333333334</v>
      </c>
    </row>
    <row r="778" spans="1:4" hidden="1" x14ac:dyDescent="0.25">
      <c r="A778" t="s">
        <v>808</v>
      </c>
      <c r="B778" t="s">
        <v>809</v>
      </c>
      <c r="C778" s="1">
        <v>45747</v>
      </c>
      <c r="D778" s="4">
        <v>136.47499999999999</v>
      </c>
    </row>
    <row r="779" spans="1:4" hidden="1" x14ac:dyDescent="0.25">
      <c r="A779" t="s">
        <v>808</v>
      </c>
      <c r="B779" t="s">
        <v>809</v>
      </c>
      <c r="C779" s="1">
        <v>45777</v>
      </c>
      <c r="D779" s="4">
        <v>181.96666666666667</v>
      </c>
    </row>
    <row r="780" spans="1:4" hidden="1" x14ac:dyDescent="0.25">
      <c r="A780" t="s">
        <v>808</v>
      </c>
      <c r="B780" t="s">
        <v>809</v>
      </c>
      <c r="C780" s="1">
        <v>45808</v>
      </c>
      <c r="D780" s="4">
        <v>227.45833333333334</v>
      </c>
    </row>
    <row r="781" spans="1:4" hidden="1" x14ac:dyDescent="0.25">
      <c r="A781" t="s">
        <v>808</v>
      </c>
      <c r="B781" t="s">
        <v>809</v>
      </c>
      <c r="C781" s="1">
        <v>45838</v>
      </c>
      <c r="D781" s="4">
        <v>272.95</v>
      </c>
    </row>
    <row r="782" spans="1:4" hidden="1" x14ac:dyDescent="0.25">
      <c r="A782" t="s">
        <v>808</v>
      </c>
      <c r="B782" t="s">
        <v>809</v>
      </c>
      <c r="C782" s="1">
        <v>45869</v>
      </c>
      <c r="D782" s="4">
        <v>318.44166666666666</v>
      </c>
    </row>
    <row r="783" spans="1:4" hidden="1" x14ac:dyDescent="0.25">
      <c r="A783" t="s">
        <v>808</v>
      </c>
      <c r="B783" t="s">
        <v>809</v>
      </c>
      <c r="C783" s="1">
        <v>45900</v>
      </c>
      <c r="D783" s="4">
        <v>363.93333333333334</v>
      </c>
    </row>
    <row r="784" spans="1:4" hidden="1" x14ac:dyDescent="0.25">
      <c r="A784" t="s">
        <v>808</v>
      </c>
      <c r="B784" t="s">
        <v>809</v>
      </c>
      <c r="C784" s="1">
        <v>45930</v>
      </c>
      <c r="D784" s="4">
        <v>409.42500000000001</v>
      </c>
    </row>
    <row r="785" spans="1:4" hidden="1" x14ac:dyDescent="0.25">
      <c r="A785" t="s">
        <v>808</v>
      </c>
      <c r="B785" t="s">
        <v>809</v>
      </c>
      <c r="C785" s="1">
        <v>45961</v>
      </c>
      <c r="D785" s="4">
        <v>454.91666666666669</v>
      </c>
    </row>
    <row r="786" spans="1:4" hidden="1" x14ac:dyDescent="0.25">
      <c r="A786" t="s">
        <v>808</v>
      </c>
      <c r="B786" t="s">
        <v>809</v>
      </c>
      <c r="C786" s="1">
        <v>45991</v>
      </c>
      <c r="D786" s="4">
        <v>500.40833333333336</v>
      </c>
    </row>
    <row r="787" spans="1:4" hidden="1" x14ac:dyDescent="0.25">
      <c r="A787" t="s">
        <v>808</v>
      </c>
      <c r="B787" t="s">
        <v>809</v>
      </c>
      <c r="C787" s="1">
        <v>46022</v>
      </c>
      <c r="D787" s="4">
        <v>545.9</v>
      </c>
    </row>
    <row r="788" spans="1:4" hidden="1" x14ac:dyDescent="0.25">
      <c r="A788" t="s">
        <v>812</v>
      </c>
      <c r="B788" t="s">
        <v>813</v>
      </c>
      <c r="C788" s="1">
        <v>45688</v>
      </c>
      <c r="D788" s="4">
        <v>379.32833333333332</v>
      </c>
    </row>
    <row r="789" spans="1:4" hidden="1" x14ac:dyDescent="0.25">
      <c r="A789" t="s">
        <v>812</v>
      </c>
      <c r="B789" t="s">
        <v>813</v>
      </c>
      <c r="C789" s="1">
        <v>45716</v>
      </c>
      <c r="D789" s="4">
        <v>758.65666666666664</v>
      </c>
    </row>
    <row r="790" spans="1:4" hidden="1" x14ac:dyDescent="0.25">
      <c r="A790" t="s">
        <v>812</v>
      </c>
      <c r="B790" t="s">
        <v>813</v>
      </c>
      <c r="C790" s="1">
        <v>45747</v>
      </c>
      <c r="D790" s="4">
        <v>1137.9849999999999</v>
      </c>
    </row>
    <row r="791" spans="1:4" hidden="1" x14ac:dyDescent="0.25">
      <c r="A791" t="s">
        <v>812</v>
      </c>
      <c r="B791" t="s">
        <v>813</v>
      </c>
      <c r="C791" s="1">
        <v>45777</v>
      </c>
      <c r="D791" s="4">
        <v>1517.3133333333333</v>
      </c>
    </row>
    <row r="792" spans="1:4" hidden="1" x14ac:dyDescent="0.25">
      <c r="A792" t="s">
        <v>812</v>
      </c>
      <c r="B792" t="s">
        <v>813</v>
      </c>
      <c r="C792" s="1">
        <v>45808</v>
      </c>
      <c r="D792" s="4">
        <v>1896.6416666666667</v>
      </c>
    </row>
    <row r="793" spans="1:4" hidden="1" x14ac:dyDescent="0.25">
      <c r="A793" t="s">
        <v>812</v>
      </c>
      <c r="B793" t="s">
        <v>813</v>
      </c>
      <c r="C793" s="1">
        <v>45838</v>
      </c>
      <c r="D793" s="4">
        <v>2275.9699999999998</v>
      </c>
    </row>
    <row r="794" spans="1:4" hidden="1" x14ac:dyDescent="0.25">
      <c r="A794" t="s">
        <v>812</v>
      </c>
      <c r="B794" t="s">
        <v>813</v>
      </c>
      <c r="C794" s="1">
        <v>45869</v>
      </c>
      <c r="D794" s="4">
        <v>2655.2983333333332</v>
      </c>
    </row>
    <row r="795" spans="1:4" hidden="1" x14ac:dyDescent="0.25">
      <c r="A795" t="s">
        <v>812</v>
      </c>
      <c r="B795" t="s">
        <v>813</v>
      </c>
      <c r="C795" s="1">
        <v>45900</v>
      </c>
      <c r="D795" s="4">
        <v>3034.6266666666666</v>
      </c>
    </row>
    <row r="796" spans="1:4" hidden="1" x14ac:dyDescent="0.25">
      <c r="A796" t="s">
        <v>812</v>
      </c>
      <c r="B796" t="s">
        <v>813</v>
      </c>
      <c r="C796" s="1">
        <v>45930</v>
      </c>
      <c r="D796" s="4">
        <v>3413.9549999999999</v>
      </c>
    </row>
    <row r="797" spans="1:4" hidden="1" x14ac:dyDescent="0.25">
      <c r="A797" t="s">
        <v>812</v>
      </c>
      <c r="B797" t="s">
        <v>813</v>
      </c>
      <c r="C797" s="1">
        <v>45961</v>
      </c>
      <c r="D797" s="4">
        <v>3793.2833333333333</v>
      </c>
    </row>
    <row r="798" spans="1:4" hidden="1" x14ac:dyDescent="0.25">
      <c r="A798" t="s">
        <v>812</v>
      </c>
      <c r="B798" t="s">
        <v>813</v>
      </c>
      <c r="C798" s="1">
        <v>45991</v>
      </c>
      <c r="D798" s="4">
        <v>4172.6116666666667</v>
      </c>
    </row>
    <row r="799" spans="1:4" hidden="1" x14ac:dyDescent="0.25">
      <c r="A799" t="s">
        <v>812</v>
      </c>
      <c r="B799" t="s">
        <v>813</v>
      </c>
      <c r="C799" s="1">
        <v>46022</v>
      </c>
      <c r="D799" s="4">
        <v>4551.9399999999996</v>
      </c>
    </row>
    <row r="800" spans="1:4" hidden="1" x14ac:dyDescent="0.25">
      <c r="A800" t="s">
        <v>814</v>
      </c>
      <c r="B800" t="s">
        <v>815</v>
      </c>
      <c r="C800" s="1">
        <v>45747</v>
      </c>
      <c r="D800" s="4">
        <v>2000</v>
      </c>
    </row>
    <row r="801" spans="1:4" hidden="1" x14ac:dyDescent="0.25">
      <c r="A801" t="s">
        <v>814</v>
      </c>
      <c r="B801" t="s">
        <v>815</v>
      </c>
      <c r="C801" s="1">
        <v>45777</v>
      </c>
      <c r="D801" s="4">
        <v>4000</v>
      </c>
    </row>
    <row r="802" spans="1:4" hidden="1" x14ac:dyDescent="0.25">
      <c r="A802" t="s">
        <v>814</v>
      </c>
      <c r="B802" t="s">
        <v>815</v>
      </c>
      <c r="C802" s="1">
        <v>45808</v>
      </c>
      <c r="D802" s="4">
        <v>6000</v>
      </c>
    </row>
    <row r="803" spans="1:4" hidden="1" x14ac:dyDescent="0.25">
      <c r="A803" t="s">
        <v>814</v>
      </c>
      <c r="B803" t="s">
        <v>815</v>
      </c>
      <c r="C803" s="1">
        <v>45838</v>
      </c>
      <c r="D803" s="4">
        <v>8000</v>
      </c>
    </row>
    <row r="804" spans="1:4" hidden="1" x14ac:dyDescent="0.25">
      <c r="A804" t="s">
        <v>814</v>
      </c>
      <c r="B804" t="s">
        <v>815</v>
      </c>
      <c r="C804" s="1">
        <v>45869</v>
      </c>
      <c r="D804" s="4">
        <v>10000</v>
      </c>
    </row>
    <row r="805" spans="1:4" hidden="1" x14ac:dyDescent="0.25">
      <c r="A805" t="s">
        <v>814</v>
      </c>
      <c r="B805" t="s">
        <v>815</v>
      </c>
      <c r="C805" s="1">
        <v>45900</v>
      </c>
      <c r="D805" s="4">
        <v>10000</v>
      </c>
    </row>
    <row r="806" spans="1:4" hidden="1" x14ac:dyDescent="0.25">
      <c r="A806" t="s">
        <v>814</v>
      </c>
      <c r="B806" t="s">
        <v>815</v>
      </c>
      <c r="C806" s="1">
        <v>45930</v>
      </c>
      <c r="D806" s="4">
        <v>10000</v>
      </c>
    </row>
    <row r="807" spans="1:4" hidden="1" x14ac:dyDescent="0.25">
      <c r="A807" t="s">
        <v>814</v>
      </c>
      <c r="B807" t="s">
        <v>815</v>
      </c>
      <c r="C807" s="1">
        <v>45961</v>
      </c>
      <c r="D807" s="4">
        <v>10000</v>
      </c>
    </row>
    <row r="808" spans="1:4" hidden="1" x14ac:dyDescent="0.25">
      <c r="A808" t="s">
        <v>814</v>
      </c>
      <c r="B808" t="s">
        <v>815</v>
      </c>
      <c r="C808" s="1">
        <v>45991</v>
      </c>
      <c r="D808" s="4">
        <v>10000</v>
      </c>
    </row>
    <row r="809" spans="1:4" hidden="1" x14ac:dyDescent="0.25">
      <c r="A809" t="s">
        <v>814</v>
      </c>
      <c r="B809" t="s">
        <v>815</v>
      </c>
      <c r="C809" s="1">
        <v>46022</v>
      </c>
      <c r="D809" s="4">
        <v>10000</v>
      </c>
    </row>
    <row r="810" spans="1:4" hidden="1" x14ac:dyDescent="0.25">
      <c r="A810" t="s">
        <v>816</v>
      </c>
      <c r="B810" t="s">
        <v>817</v>
      </c>
      <c r="C810" s="1">
        <v>45688</v>
      </c>
      <c r="D810" s="4">
        <v>2500</v>
      </c>
    </row>
    <row r="811" spans="1:4" hidden="1" x14ac:dyDescent="0.25">
      <c r="A811" t="s">
        <v>816</v>
      </c>
      <c r="B811" t="s">
        <v>817</v>
      </c>
      <c r="C811" s="1">
        <v>45716</v>
      </c>
      <c r="D811" s="4">
        <v>5000</v>
      </c>
    </row>
    <row r="812" spans="1:4" hidden="1" x14ac:dyDescent="0.25">
      <c r="A812" t="s">
        <v>816</v>
      </c>
      <c r="B812" t="s">
        <v>817</v>
      </c>
      <c r="C812" s="1">
        <v>45747</v>
      </c>
      <c r="D812" s="4">
        <v>7500</v>
      </c>
    </row>
    <row r="813" spans="1:4" hidden="1" x14ac:dyDescent="0.25">
      <c r="A813" t="s">
        <v>816</v>
      </c>
      <c r="B813" t="s">
        <v>817</v>
      </c>
      <c r="C813" s="1">
        <v>45777</v>
      </c>
      <c r="D813" s="4">
        <v>10000</v>
      </c>
    </row>
    <row r="814" spans="1:4" hidden="1" x14ac:dyDescent="0.25">
      <c r="A814" t="s">
        <v>816</v>
      </c>
      <c r="B814" t="s">
        <v>817</v>
      </c>
      <c r="C814" s="1">
        <v>45808</v>
      </c>
      <c r="D814" s="4">
        <v>12500</v>
      </c>
    </row>
    <row r="815" spans="1:4" hidden="1" x14ac:dyDescent="0.25">
      <c r="A815" t="s">
        <v>816</v>
      </c>
      <c r="B815" t="s">
        <v>817</v>
      </c>
      <c r="C815" s="1">
        <v>45838</v>
      </c>
      <c r="D815" s="4">
        <v>15000</v>
      </c>
    </row>
    <row r="816" spans="1:4" hidden="1" x14ac:dyDescent="0.25">
      <c r="A816" t="s">
        <v>816</v>
      </c>
      <c r="B816" t="s">
        <v>817</v>
      </c>
      <c r="C816" s="1">
        <v>45869</v>
      </c>
      <c r="D816" s="4">
        <v>17500</v>
      </c>
    </row>
    <row r="817" spans="1:4" hidden="1" x14ac:dyDescent="0.25">
      <c r="A817" t="s">
        <v>816</v>
      </c>
      <c r="B817" t="s">
        <v>817</v>
      </c>
      <c r="C817" s="1">
        <v>45900</v>
      </c>
      <c r="D817" s="4">
        <v>20000</v>
      </c>
    </row>
    <row r="818" spans="1:4" hidden="1" x14ac:dyDescent="0.25">
      <c r="A818" t="s">
        <v>816</v>
      </c>
      <c r="B818" t="s">
        <v>817</v>
      </c>
      <c r="C818" s="1">
        <v>45930</v>
      </c>
      <c r="D818" s="4">
        <v>22500</v>
      </c>
    </row>
    <row r="819" spans="1:4" hidden="1" x14ac:dyDescent="0.25">
      <c r="A819" t="s">
        <v>816</v>
      </c>
      <c r="B819" t="s">
        <v>817</v>
      </c>
      <c r="C819" s="1">
        <v>45961</v>
      </c>
      <c r="D819" s="4">
        <v>25000</v>
      </c>
    </row>
    <row r="820" spans="1:4" hidden="1" x14ac:dyDescent="0.25">
      <c r="A820" t="s">
        <v>816</v>
      </c>
      <c r="B820" t="s">
        <v>817</v>
      </c>
      <c r="C820" s="1">
        <v>45991</v>
      </c>
      <c r="D820" s="4">
        <v>27500</v>
      </c>
    </row>
    <row r="821" spans="1:4" hidden="1" x14ac:dyDescent="0.25">
      <c r="A821" t="s">
        <v>816</v>
      </c>
      <c r="B821" t="s">
        <v>817</v>
      </c>
      <c r="C821" s="1">
        <v>46022</v>
      </c>
      <c r="D821" s="4">
        <v>30000</v>
      </c>
    </row>
    <row r="822" spans="1:4" hidden="1" x14ac:dyDescent="0.25">
      <c r="A822" t="s">
        <v>818</v>
      </c>
      <c r="B822" t="s">
        <v>819</v>
      </c>
      <c r="C822" s="1">
        <v>45688</v>
      </c>
      <c r="D822" s="4">
        <v>4.6899333333333333</v>
      </c>
    </row>
    <row r="823" spans="1:4" hidden="1" x14ac:dyDescent="0.25">
      <c r="A823" t="s">
        <v>818</v>
      </c>
      <c r="B823" t="s">
        <v>819</v>
      </c>
      <c r="C823" s="1">
        <v>45716</v>
      </c>
      <c r="D823" s="4">
        <v>9.3798666666666666</v>
      </c>
    </row>
    <row r="824" spans="1:4" hidden="1" x14ac:dyDescent="0.25">
      <c r="A824" t="s">
        <v>818</v>
      </c>
      <c r="B824" t="s">
        <v>819</v>
      </c>
      <c r="C824" s="1">
        <v>45747</v>
      </c>
      <c r="D824" s="4">
        <v>14.069800000000001</v>
      </c>
    </row>
    <row r="825" spans="1:4" hidden="1" x14ac:dyDescent="0.25">
      <c r="A825" t="s">
        <v>818</v>
      </c>
      <c r="B825" t="s">
        <v>819</v>
      </c>
      <c r="C825" s="1">
        <v>45777</v>
      </c>
      <c r="D825" s="4">
        <v>18.759733333333333</v>
      </c>
    </row>
    <row r="826" spans="1:4" hidden="1" x14ac:dyDescent="0.25">
      <c r="A826" t="s">
        <v>818</v>
      </c>
      <c r="B826" t="s">
        <v>819</v>
      </c>
      <c r="C826" s="1">
        <v>45808</v>
      </c>
      <c r="D826" s="4">
        <v>23.449666666666666</v>
      </c>
    </row>
    <row r="827" spans="1:4" hidden="1" x14ac:dyDescent="0.25">
      <c r="A827" t="s">
        <v>818</v>
      </c>
      <c r="B827" t="s">
        <v>819</v>
      </c>
      <c r="C827" s="1">
        <v>45838</v>
      </c>
      <c r="D827" s="4">
        <v>28.139599999999998</v>
      </c>
    </row>
    <row r="828" spans="1:4" hidden="1" x14ac:dyDescent="0.25">
      <c r="A828" t="s">
        <v>818</v>
      </c>
      <c r="B828" t="s">
        <v>819</v>
      </c>
      <c r="C828" s="1">
        <v>45869</v>
      </c>
      <c r="D828" s="4">
        <v>32.82953333333333</v>
      </c>
    </row>
    <row r="829" spans="1:4" hidden="1" x14ac:dyDescent="0.25">
      <c r="A829" t="s">
        <v>818</v>
      </c>
      <c r="B829" t="s">
        <v>819</v>
      </c>
      <c r="C829" s="1">
        <v>45900</v>
      </c>
      <c r="D829" s="4">
        <v>37.519466666666666</v>
      </c>
    </row>
    <row r="830" spans="1:4" hidden="1" x14ac:dyDescent="0.25">
      <c r="A830" t="s">
        <v>818</v>
      </c>
      <c r="B830" t="s">
        <v>819</v>
      </c>
      <c r="C830" s="1">
        <v>45930</v>
      </c>
      <c r="D830" s="4">
        <v>42.209400000000002</v>
      </c>
    </row>
    <row r="831" spans="1:4" hidden="1" x14ac:dyDescent="0.25">
      <c r="A831" t="s">
        <v>818</v>
      </c>
      <c r="B831" t="s">
        <v>819</v>
      </c>
      <c r="C831" s="1">
        <v>45961</v>
      </c>
      <c r="D831" s="4">
        <v>46.899333333333338</v>
      </c>
    </row>
    <row r="832" spans="1:4" hidden="1" x14ac:dyDescent="0.25">
      <c r="A832" t="s">
        <v>818</v>
      </c>
      <c r="B832" t="s">
        <v>819</v>
      </c>
      <c r="C832" s="1">
        <v>45991</v>
      </c>
      <c r="D832" s="4">
        <v>51.589266666666674</v>
      </c>
    </row>
    <row r="833" spans="1:4" hidden="1" x14ac:dyDescent="0.25">
      <c r="A833" t="s">
        <v>818</v>
      </c>
      <c r="B833" t="s">
        <v>819</v>
      </c>
      <c r="C833" s="1">
        <v>46022</v>
      </c>
      <c r="D833" s="4">
        <v>56.27920000000001</v>
      </c>
    </row>
    <row r="834" spans="1:4" hidden="1" x14ac:dyDescent="0.25">
      <c r="A834" t="s">
        <v>820</v>
      </c>
      <c r="B834" t="s">
        <v>821</v>
      </c>
      <c r="C834" s="1">
        <v>45688</v>
      </c>
      <c r="D834" s="4">
        <v>16.09289166666667</v>
      </c>
    </row>
    <row r="835" spans="1:4" hidden="1" x14ac:dyDescent="0.25">
      <c r="A835" t="s">
        <v>820</v>
      </c>
      <c r="B835" t="s">
        <v>821</v>
      </c>
      <c r="C835" s="1">
        <v>45716</v>
      </c>
      <c r="D835" s="4">
        <v>32.18578333333334</v>
      </c>
    </row>
    <row r="836" spans="1:4" hidden="1" x14ac:dyDescent="0.25">
      <c r="A836" t="s">
        <v>820</v>
      </c>
      <c r="B836" t="s">
        <v>821</v>
      </c>
      <c r="C836" s="1">
        <v>45747</v>
      </c>
      <c r="D836" s="4">
        <v>48.278675000000007</v>
      </c>
    </row>
    <row r="837" spans="1:4" hidden="1" x14ac:dyDescent="0.25">
      <c r="A837" t="s">
        <v>820</v>
      </c>
      <c r="B837" t="s">
        <v>821</v>
      </c>
      <c r="C837" s="1">
        <v>45777</v>
      </c>
      <c r="D837" s="4">
        <v>64.371566666666681</v>
      </c>
    </row>
    <row r="838" spans="1:4" hidden="1" x14ac:dyDescent="0.25">
      <c r="A838" t="s">
        <v>820</v>
      </c>
      <c r="B838" t="s">
        <v>821</v>
      </c>
      <c r="C838" s="1">
        <v>45808</v>
      </c>
      <c r="D838" s="4">
        <v>80.464458333333354</v>
      </c>
    </row>
    <row r="839" spans="1:4" hidden="1" x14ac:dyDescent="0.25">
      <c r="A839" t="s">
        <v>820</v>
      </c>
      <c r="B839" t="s">
        <v>821</v>
      </c>
      <c r="C839" s="1">
        <v>45838</v>
      </c>
      <c r="D839" s="4">
        <v>96.557350000000028</v>
      </c>
    </row>
    <row r="840" spans="1:4" hidden="1" x14ac:dyDescent="0.25">
      <c r="A840" t="s">
        <v>820</v>
      </c>
      <c r="B840" t="s">
        <v>821</v>
      </c>
      <c r="C840" s="1">
        <v>45869</v>
      </c>
      <c r="D840" s="4">
        <v>112.6502416666667</v>
      </c>
    </row>
    <row r="841" spans="1:4" hidden="1" x14ac:dyDescent="0.25">
      <c r="A841" t="s">
        <v>820</v>
      </c>
      <c r="B841" t="s">
        <v>821</v>
      </c>
      <c r="C841" s="1">
        <v>45900</v>
      </c>
      <c r="D841" s="4">
        <v>128.74313333333336</v>
      </c>
    </row>
    <row r="842" spans="1:4" hidden="1" x14ac:dyDescent="0.25">
      <c r="A842" t="s">
        <v>820</v>
      </c>
      <c r="B842" t="s">
        <v>821</v>
      </c>
      <c r="C842" s="1">
        <v>45930</v>
      </c>
      <c r="D842" s="4">
        <v>144.83602500000003</v>
      </c>
    </row>
    <row r="843" spans="1:4" hidden="1" x14ac:dyDescent="0.25">
      <c r="A843" t="s">
        <v>820</v>
      </c>
      <c r="B843" t="s">
        <v>821</v>
      </c>
      <c r="C843" s="1">
        <v>45961</v>
      </c>
      <c r="D843" s="4">
        <v>160.92891666666671</v>
      </c>
    </row>
    <row r="844" spans="1:4" hidden="1" x14ac:dyDescent="0.25">
      <c r="A844" t="s">
        <v>820</v>
      </c>
      <c r="B844" t="s">
        <v>821</v>
      </c>
      <c r="C844" s="1">
        <v>45991</v>
      </c>
      <c r="D844" s="4">
        <v>177.02180833333338</v>
      </c>
    </row>
    <row r="845" spans="1:4" hidden="1" x14ac:dyDescent="0.25">
      <c r="A845" t="s">
        <v>820</v>
      </c>
      <c r="B845" t="s">
        <v>821</v>
      </c>
      <c r="C845" s="1">
        <v>46022</v>
      </c>
      <c r="D845" s="4">
        <v>193.11470000000006</v>
      </c>
    </row>
    <row r="846" spans="1:4" hidden="1" x14ac:dyDescent="0.25">
      <c r="A846" t="s">
        <v>822</v>
      </c>
      <c r="B846" t="s">
        <v>823</v>
      </c>
      <c r="C846" s="1">
        <v>45688</v>
      </c>
      <c r="D846" s="4">
        <v>350</v>
      </c>
    </row>
    <row r="847" spans="1:4" hidden="1" x14ac:dyDescent="0.25">
      <c r="A847" t="s">
        <v>822</v>
      </c>
      <c r="B847" t="s">
        <v>823</v>
      </c>
      <c r="C847" s="1">
        <v>45716</v>
      </c>
      <c r="D847" s="4">
        <v>700</v>
      </c>
    </row>
    <row r="848" spans="1:4" hidden="1" x14ac:dyDescent="0.25">
      <c r="A848" t="s">
        <v>822</v>
      </c>
      <c r="B848" t="s">
        <v>823</v>
      </c>
      <c r="C848" s="1">
        <v>45747</v>
      </c>
      <c r="D848" s="4">
        <v>1050</v>
      </c>
    </row>
    <row r="849" spans="1:4" hidden="1" x14ac:dyDescent="0.25">
      <c r="A849" t="s">
        <v>822</v>
      </c>
      <c r="B849" t="s">
        <v>823</v>
      </c>
      <c r="C849" s="1">
        <v>45777</v>
      </c>
      <c r="D849" s="4">
        <v>1400</v>
      </c>
    </row>
    <row r="850" spans="1:4" hidden="1" x14ac:dyDescent="0.25">
      <c r="A850" t="s">
        <v>822</v>
      </c>
      <c r="B850" t="s">
        <v>823</v>
      </c>
      <c r="C850" s="1">
        <v>45808</v>
      </c>
      <c r="D850" s="4">
        <v>1750</v>
      </c>
    </row>
    <row r="851" spans="1:4" hidden="1" x14ac:dyDescent="0.25">
      <c r="A851" t="s">
        <v>822</v>
      </c>
      <c r="B851" t="s">
        <v>823</v>
      </c>
      <c r="C851" s="1">
        <v>45838</v>
      </c>
      <c r="D851" s="4">
        <v>2100</v>
      </c>
    </row>
    <row r="852" spans="1:4" hidden="1" x14ac:dyDescent="0.25">
      <c r="A852" t="s">
        <v>822</v>
      </c>
      <c r="B852" t="s">
        <v>823</v>
      </c>
      <c r="C852" s="1">
        <v>45869</v>
      </c>
      <c r="D852" s="4">
        <v>2450</v>
      </c>
    </row>
    <row r="853" spans="1:4" hidden="1" x14ac:dyDescent="0.25">
      <c r="A853" t="s">
        <v>822</v>
      </c>
      <c r="B853" t="s">
        <v>823</v>
      </c>
      <c r="C853" s="1">
        <v>45900</v>
      </c>
      <c r="D853" s="4">
        <v>2800</v>
      </c>
    </row>
    <row r="854" spans="1:4" hidden="1" x14ac:dyDescent="0.25">
      <c r="A854" t="s">
        <v>822</v>
      </c>
      <c r="B854" t="s">
        <v>823</v>
      </c>
      <c r="C854" s="1">
        <v>45930</v>
      </c>
      <c r="D854" s="4">
        <v>3150</v>
      </c>
    </row>
    <row r="855" spans="1:4" hidden="1" x14ac:dyDescent="0.25">
      <c r="A855" t="s">
        <v>822</v>
      </c>
      <c r="B855" t="s">
        <v>823</v>
      </c>
      <c r="C855" s="1">
        <v>45961</v>
      </c>
      <c r="D855" s="4">
        <v>3500</v>
      </c>
    </row>
    <row r="856" spans="1:4" hidden="1" x14ac:dyDescent="0.25">
      <c r="A856" t="s">
        <v>822</v>
      </c>
      <c r="B856" t="s">
        <v>823</v>
      </c>
      <c r="C856" s="1">
        <v>45991</v>
      </c>
      <c r="D856" s="4">
        <v>3850</v>
      </c>
    </row>
    <row r="857" spans="1:4" hidden="1" x14ac:dyDescent="0.25">
      <c r="A857" t="s">
        <v>822</v>
      </c>
      <c r="B857" t="s">
        <v>823</v>
      </c>
      <c r="C857" s="1">
        <v>46022</v>
      </c>
      <c r="D857" s="4">
        <v>4200</v>
      </c>
    </row>
    <row r="858" spans="1:4" hidden="1" x14ac:dyDescent="0.25">
      <c r="A858" t="s">
        <v>828</v>
      </c>
      <c r="B858" t="s">
        <v>829</v>
      </c>
      <c r="C858" s="1">
        <v>45688</v>
      </c>
      <c r="D858" s="4">
        <v>75.412308333333328</v>
      </c>
    </row>
    <row r="859" spans="1:4" hidden="1" x14ac:dyDescent="0.25">
      <c r="A859" t="s">
        <v>828</v>
      </c>
      <c r="B859" t="s">
        <v>829</v>
      </c>
      <c r="C859" s="1">
        <v>45716</v>
      </c>
      <c r="D859" s="4">
        <v>150.82461666666666</v>
      </c>
    </row>
    <row r="860" spans="1:4" hidden="1" x14ac:dyDescent="0.25">
      <c r="A860" t="s">
        <v>828</v>
      </c>
      <c r="B860" t="s">
        <v>829</v>
      </c>
      <c r="C860" s="1">
        <v>45747</v>
      </c>
      <c r="D860" s="4">
        <v>226.23692499999999</v>
      </c>
    </row>
    <row r="861" spans="1:4" hidden="1" x14ac:dyDescent="0.25">
      <c r="A861" t="s">
        <v>828</v>
      </c>
      <c r="B861" t="s">
        <v>829</v>
      </c>
      <c r="C861" s="1">
        <v>45777</v>
      </c>
      <c r="D861" s="4">
        <v>301.64923333333331</v>
      </c>
    </row>
    <row r="862" spans="1:4" hidden="1" x14ac:dyDescent="0.25">
      <c r="A862" t="s">
        <v>828</v>
      </c>
      <c r="B862" t="s">
        <v>829</v>
      </c>
      <c r="C862" s="1">
        <v>45808</v>
      </c>
      <c r="D862" s="4">
        <v>377.06154166666664</v>
      </c>
    </row>
    <row r="863" spans="1:4" hidden="1" x14ac:dyDescent="0.25">
      <c r="A863" t="s">
        <v>828</v>
      </c>
      <c r="B863" t="s">
        <v>829</v>
      </c>
      <c r="C863" s="1">
        <v>45838</v>
      </c>
      <c r="D863" s="4">
        <v>452.47384999999997</v>
      </c>
    </row>
    <row r="864" spans="1:4" hidden="1" x14ac:dyDescent="0.25">
      <c r="A864" t="s">
        <v>828</v>
      </c>
      <c r="B864" t="s">
        <v>829</v>
      </c>
      <c r="C864" s="1">
        <v>45869</v>
      </c>
      <c r="D864" s="4">
        <v>527.88615833333324</v>
      </c>
    </row>
    <row r="865" spans="1:4" hidden="1" x14ac:dyDescent="0.25">
      <c r="A865" t="s">
        <v>828</v>
      </c>
      <c r="B865" t="s">
        <v>829</v>
      </c>
      <c r="C865" s="1">
        <v>45900</v>
      </c>
      <c r="D865" s="4">
        <v>603.29846666666663</v>
      </c>
    </row>
    <row r="866" spans="1:4" hidden="1" x14ac:dyDescent="0.25">
      <c r="A866" t="s">
        <v>828</v>
      </c>
      <c r="B866" t="s">
        <v>829</v>
      </c>
      <c r="C866" s="1">
        <v>45930</v>
      </c>
      <c r="D866" s="4">
        <v>678.71077500000001</v>
      </c>
    </row>
    <row r="867" spans="1:4" hidden="1" x14ac:dyDescent="0.25">
      <c r="A867" t="s">
        <v>828</v>
      </c>
      <c r="B867" t="s">
        <v>829</v>
      </c>
      <c r="C867" s="1">
        <v>45961</v>
      </c>
      <c r="D867" s="4">
        <v>754.1230833333334</v>
      </c>
    </row>
    <row r="868" spans="1:4" hidden="1" x14ac:dyDescent="0.25">
      <c r="A868" t="s">
        <v>828</v>
      </c>
      <c r="B868" t="s">
        <v>829</v>
      </c>
      <c r="C868" s="1">
        <v>45991</v>
      </c>
      <c r="D868" s="4">
        <v>829.53539166666678</v>
      </c>
    </row>
    <row r="869" spans="1:4" hidden="1" x14ac:dyDescent="0.25">
      <c r="A869" t="s">
        <v>828</v>
      </c>
      <c r="B869" t="s">
        <v>829</v>
      </c>
      <c r="C869" s="1">
        <v>46022</v>
      </c>
      <c r="D869" s="4">
        <v>904.94770000000017</v>
      </c>
    </row>
    <row r="870" spans="1:4" hidden="1" x14ac:dyDescent="0.25">
      <c r="A870" t="s">
        <v>1249</v>
      </c>
      <c r="B870" t="s">
        <v>1454</v>
      </c>
      <c r="C870" s="1">
        <v>45747</v>
      </c>
      <c r="D870" s="4">
        <v>7000</v>
      </c>
    </row>
    <row r="871" spans="1:4" hidden="1" x14ac:dyDescent="0.25">
      <c r="A871" t="s">
        <v>1249</v>
      </c>
      <c r="B871" t="s">
        <v>1454</v>
      </c>
      <c r="C871" s="1">
        <v>45777</v>
      </c>
      <c r="D871" s="4">
        <v>7000</v>
      </c>
    </row>
    <row r="872" spans="1:4" hidden="1" x14ac:dyDescent="0.25">
      <c r="A872" t="s">
        <v>1249</v>
      </c>
      <c r="B872" t="s">
        <v>1454</v>
      </c>
      <c r="C872" s="1">
        <v>45808</v>
      </c>
      <c r="D872" s="4">
        <v>7000</v>
      </c>
    </row>
    <row r="873" spans="1:4" hidden="1" x14ac:dyDescent="0.25">
      <c r="A873" t="s">
        <v>1249</v>
      </c>
      <c r="B873" t="s">
        <v>1454</v>
      </c>
      <c r="C873" s="1">
        <v>45838</v>
      </c>
      <c r="D873" s="4">
        <v>7000</v>
      </c>
    </row>
    <row r="874" spans="1:4" hidden="1" x14ac:dyDescent="0.25">
      <c r="A874" t="s">
        <v>1249</v>
      </c>
      <c r="B874" t="s">
        <v>1454</v>
      </c>
      <c r="C874" s="1">
        <v>45869</v>
      </c>
      <c r="D874" s="4">
        <v>7000</v>
      </c>
    </row>
    <row r="875" spans="1:4" hidden="1" x14ac:dyDescent="0.25">
      <c r="A875" t="s">
        <v>1249</v>
      </c>
      <c r="B875" t="s">
        <v>1454</v>
      </c>
      <c r="C875" s="1">
        <v>45900</v>
      </c>
      <c r="D875" s="4">
        <v>7000</v>
      </c>
    </row>
    <row r="876" spans="1:4" hidden="1" x14ac:dyDescent="0.25">
      <c r="A876" t="s">
        <v>1249</v>
      </c>
      <c r="B876" t="s">
        <v>1454</v>
      </c>
      <c r="C876" s="1">
        <v>45930</v>
      </c>
      <c r="D876" s="4">
        <v>7000</v>
      </c>
    </row>
    <row r="877" spans="1:4" hidden="1" x14ac:dyDescent="0.25">
      <c r="A877" t="s">
        <v>1249</v>
      </c>
      <c r="B877" t="s">
        <v>1454</v>
      </c>
      <c r="C877" s="1">
        <v>45961</v>
      </c>
      <c r="D877" s="4">
        <v>7000</v>
      </c>
    </row>
    <row r="878" spans="1:4" hidden="1" x14ac:dyDescent="0.25">
      <c r="A878" t="s">
        <v>1249</v>
      </c>
      <c r="B878" t="s">
        <v>1454</v>
      </c>
      <c r="C878" s="1">
        <v>45991</v>
      </c>
      <c r="D878" s="4">
        <v>7000</v>
      </c>
    </row>
    <row r="879" spans="1:4" hidden="1" x14ac:dyDescent="0.25">
      <c r="A879" t="s">
        <v>1249</v>
      </c>
      <c r="B879" t="s">
        <v>1454</v>
      </c>
      <c r="C879" s="1">
        <v>46022</v>
      </c>
      <c r="D879" s="4">
        <v>7000</v>
      </c>
    </row>
    <row r="880" spans="1:4" hidden="1" x14ac:dyDescent="0.25">
      <c r="A880" t="s">
        <v>1249</v>
      </c>
      <c r="B880" t="s">
        <v>1455</v>
      </c>
      <c r="C880" s="1">
        <v>45688</v>
      </c>
      <c r="D880" s="4">
        <v>500</v>
      </c>
    </row>
    <row r="881" spans="1:4" hidden="1" x14ac:dyDescent="0.25">
      <c r="A881" t="s">
        <v>1249</v>
      </c>
      <c r="B881" t="s">
        <v>1455</v>
      </c>
      <c r="C881" s="1">
        <v>45716</v>
      </c>
      <c r="D881" s="4">
        <v>1000</v>
      </c>
    </row>
    <row r="882" spans="1:4" hidden="1" x14ac:dyDescent="0.25">
      <c r="A882" t="s">
        <v>1249</v>
      </c>
      <c r="B882" t="s">
        <v>1455</v>
      </c>
      <c r="C882" s="1">
        <v>45747</v>
      </c>
      <c r="D882" s="4">
        <v>1500</v>
      </c>
    </row>
    <row r="883" spans="1:4" hidden="1" x14ac:dyDescent="0.25">
      <c r="A883" t="s">
        <v>1249</v>
      </c>
      <c r="B883" t="s">
        <v>1455</v>
      </c>
      <c r="C883" s="1">
        <v>45777</v>
      </c>
      <c r="D883" s="4">
        <v>2000</v>
      </c>
    </row>
    <row r="884" spans="1:4" hidden="1" x14ac:dyDescent="0.25">
      <c r="A884" t="s">
        <v>1249</v>
      </c>
      <c r="B884" t="s">
        <v>1455</v>
      </c>
      <c r="C884" s="1">
        <v>45808</v>
      </c>
      <c r="D884" s="4">
        <v>2500</v>
      </c>
    </row>
    <row r="885" spans="1:4" hidden="1" x14ac:dyDescent="0.25">
      <c r="A885" t="s">
        <v>1249</v>
      </c>
      <c r="B885" t="s">
        <v>1455</v>
      </c>
      <c r="C885" s="1">
        <v>45838</v>
      </c>
      <c r="D885" s="4">
        <v>3000</v>
      </c>
    </row>
    <row r="886" spans="1:4" hidden="1" x14ac:dyDescent="0.25">
      <c r="A886" t="s">
        <v>1249</v>
      </c>
      <c r="B886" t="s">
        <v>1455</v>
      </c>
      <c r="C886" s="1">
        <v>45869</v>
      </c>
      <c r="D886" s="4">
        <v>3500</v>
      </c>
    </row>
    <row r="887" spans="1:4" hidden="1" x14ac:dyDescent="0.25">
      <c r="A887" t="s">
        <v>1249</v>
      </c>
      <c r="B887" t="s">
        <v>1455</v>
      </c>
      <c r="C887" s="1">
        <v>45900</v>
      </c>
      <c r="D887" s="4">
        <v>4000</v>
      </c>
    </row>
    <row r="888" spans="1:4" hidden="1" x14ac:dyDescent="0.25">
      <c r="A888" t="s">
        <v>1249</v>
      </c>
      <c r="B888" t="s">
        <v>1455</v>
      </c>
      <c r="C888" s="1">
        <v>45930</v>
      </c>
      <c r="D888" s="4">
        <v>4500</v>
      </c>
    </row>
    <row r="889" spans="1:4" hidden="1" x14ac:dyDescent="0.25">
      <c r="A889" t="s">
        <v>1249</v>
      </c>
      <c r="B889" t="s">
        <v>1455</v>
      </c>
      <c r="C889" s="1">
        <v>45961</v>
      </c>
      <c r="D889" s="4">
        <v>5000</v>
      </c>
    </row>
    <row r="890" spans="1:4" hidden="1" x14ac:dyDescent="0.25">
      <c r="A890" t="s">
        <v>1249</v>
      </c>
      <c r="B890" t="s">
        <v>1455</v>
      </c>
      <c r="C890" s="1">
        <v>45991</v>
      </c>
      <c r="D890" s="4">
        <v>5500</v>
      </c>
    </row>
    <row r="891" spans="1:4" hidden="1" x14ac:dyDescent="0.25">
      <c r="A891" t="s">
        <v>1249</v>
      </c>
      <c r="B891" t="s">
        <v>1455</v>
      </c>
      <c r="C891" s="1">
        <v>46022</v>
      </c>
      <c r="D891" s="4">
        <v>6000</v>
      </c>
    </row>
    <row r="892" spans="1:4" hidden="1" x14ac:dyDescent="0.25">
      <c r="A892" t="s">
        <v>1242</v>
      </c>
      <c r="B892" t="s">
        <v>1456</v>
      </c>
      <c r="C892" s="1">
        <v>45688</v>
      </c>
      <c r="D892" s="4">
        <v>300</v>
      </c>
    </row>
    <row r="893" spans="1:4" hidden="1" x14ac:dyDescent="0.25">
      <c r="A893" t="s">
        <v>1242</v>
      </c>
      <c r="B893" t="s">
        <v>1456</v>
      </c>
      <c r="C893" s="1">
        <v>45716</v>
      </c>
      <c r="D893" s="4">
        <v>600</v>
      </c>
    </row>
    <row r="894" spans="1:4" hidden="1" x14ac:dyDescent="0.25">
      <c r="A894" t="s">
        <v>1242</v>
      </c>
      <c r="B894" t="s">
        <v>1456</v>
      </c>
      <c r="C894" s="1">
        <v>45747</v>
      </c>
      <c r="D894" s="4">
        <v>900</v>
      </c>
    </row>
    <row r="895" spans="1:4" hidden="1" x14ac:dyDescent="0.25">
      <c r="A895" t="s">
        <v>1242</v>
      </c>
      <c r="B895" t="s">
        <v>1456</v>
      </c>
      <c r="C895" s="1">
        <v>45777</v>
      </c>
      <c r="D895" s="4">
        <v>1200</v>
      </c>
    </row>
    <row r="896" spans="1:4" hidden="1" x14ac:dyDescent="0.25">
      <c r="A896" t="s">
        <v>1242</v>
      </c>
      <c r="B896" t="s">
        <v>1456</v>
      </c>
      <c r="C896" s="1">
        <v>45808</v>
      </c>
      <c r="D896" s="4">
        <v>1500</v>
      </c>
    </row>
    <row r="897" spans="1:4" hidden="1" x14ac:dyDescent="0.25">
      <c r="A897" t="s">
        <v>1242</v>
      </c>
      <c r="B897" t="s">
        <v>1456</v>
      </c>
      <c r="C897" s="1">
        <v>45838</v>
      </c>
      <c r="D897" s="4">
        <v>1800</v>
      </c>
    </row>
    <row r="898" spans="1:4" hidden="1" x14ac:dyDescent="0.25">
      <c r="A898" t="s">
        <v>1242</v>
      </c>
      <c r="B898" t="s">
        <v>1456</v>
      </c>
      <c r="C898" s="1">
        <v>45869</v>
      </c>
      <c r="D898" s="4">
        <v>2100</v>
      </c>
    </row>
    <row r="899" spans="1:4" hidden="1" x14ac:dyDescent="0.25">
      <c r="A899" t="s">
        <v>1242</v>
      </c>
      <c r="B899" t="s">
        <v>1456</v>
      </c>
      <c r="C899" s="1">
        <v>45900</v>
      </c>
      <c r="D899" s="4">
        <v>2400</v>
      </c>
    </row>
    <row r="900" spans="1:4" hidden="1" x14ac:dyDescent="0.25">
      <c r="A900" t="s">
        <v>1242</v>
      </c>
      <c r="B900" t="s">
        <v>1456</v>
      </c>
      <c r="C900" s="1">
        <v>45930</v>
      </c>
      <c r="D900" s="4">
        <v>2700</v>
      </c>
    </row>
    <row r="901" spans="1:4" hidden="1" x14ac:dyDescent="0.25">
      <c r="A901" t="s">
        <v>1242</v>
      </c>
      <c r="B901" t="s">
        <v>1456</v>
      </c>
      <c r="C901" s="1">
        <v>45961</v>
      </c>
      <c r="D901" s="4">
        <v>3000</v>
      </c>
    </row>
    <row r="902" spans="1:4" hidden="1" x14ac:dyDescent="0.25">
      <c r="A902" t="s">
        <v>1242</v>
      </c>
      <c r="B902" t="s">
        <v>1456</v>
      </c>
      <c r="C902" s="1">
        <v>45991</v>
      </c>
      <c r="D902" s="4">
        <v>3300</v>
      </c>
    </row>
    <row r="903" spans="1:4" hidden="1" x14ac:dyDescent="0.25">
      <c r="A903" t="s">
        <v>1242</v>
      </c>
      <c r="B903" t="s">
        <v>1456</v>
      </c>
      <c r="C903" s="1">
        <v>46022</v>
      </c>
      <c r="D903" s="4">
        <v>3600</v>
      </c>
    </row>
    <row r="904" spans="1:4" hidden="1" x14ac:dyDescent="0.25">
      <c r="A904" t="s">
        <v>1242</v>
      </c>
      <c r="B904" t="s">
        <v>1457</v>
      </c>
      <c r="C904" s="1">
        <v>46022</v>
      </c>
      <c r="D904" s="4">
        <v>5000</v>
      </c>
    </row>
    <row r="905" spans="1:4" hidden="1" x14ac:dyDescent="0.25">
      <c r="A905" t="s">
        <v>1242</v>
      </c>
      <c r="B905" t="s">
        <v>1458</v>
      </c>
      <c r="C905" s="1">
        <v>45808</v>
      </c>
      <c r="D905" s="4">
        <v>2000</v>
      </c>
    </row>
    <row r="906" spans="1:4" hidden="1" x14ac:dyDescent="0.25">
      <c r="A906" t="s">
        <v>1242</v>
      </c>
      <c r="B906" t="s">
        <v>1458</v>
      </c>
      <c r="C906" s="1">
        <v>45838</v>
      </c>
      <c r="D906" s="4">
        <v>2000</v>
      </c>
    </row>
    <row r="907" spans="1:4" hidden="1" x14ac:dyDescent="0.25">
      <c r="A907" t="s">
        <v>1242</v>
      </c>
      <c r="B907" t="s">
        <v>1458</v>
      </c>
      <c r="C907" s="1">
        <v>45869</v>
      </c>
      <c r="D907" s="4">
        <v>2000</v>
      </c>
    </row>
    <row r="908" spans="1:4" hidden="1" x14ac:dyDescent="0.25">
      <c r="A908" t="s">
        <v>1242</v>
      </c>
      <c r="B908" t="s">
        <v>1458</v>
      </c>
      <c r="C908" s="1">
        <v>45900</v>
      </c>
      <c r="D908" s="4">
        <v>2000</v>
      </c>
    </row>
    <row r="909" spans="1:4" hidden="1" x14ac:dyDescent="0.25">
      <c r="A909" t="s">
        <v>1242</v>
      </c>
      <c r="B909" t="s">
        <v>1458</v>
      </c>
      <c r="C909" s="1">
        <v>45930</v>
      </c>
      <c r="D909" s="4">
        <v>2000</v>
      </c>
    </row>
    <row r="910" spans="1:4" hidden="1" x14ac:dyDescent="0.25">
      <c r="A910" t="s">
        <v>1242</v>
      </c>
      <c r="B910" t="s">
        <v>1458</v>
      </c>
      <c r="C910" s="1">
        <v>45961</v>
      </c>
      <c r="D910" s="4">
        <v>2000</v>
      </c>
    </row>
    <row r="911" spans="1:4" hidden="1" x14ac:dyDescent="0.25">
      <c r="A911" t="s">
        <v>1242</v>
      </c>
      <c r="B911" t="s">
        <v>1458</v>
      </c>
      <c r="C911" s="1">
        <v>45991</v>
      </c>
      <c r="D911" s="4">
        <v>3000</v>
      </c>
    </row>
    <row r="912" spans="1:4" hidden="1" x14ac:dyDescent="0.25">
      <c r="A912" t="s">
        <v>1242</v>
      </c>
      <c r="B912" t="s">
        <v>1458</v>
      </c>
      <c r="C912" s="1">
        <v>46022</v>
      </c>
      <c r="D912" s="4">
        <v>5000</v>
      </c>
    </row>
    <row r="913" spans="1:4" hidden="1" x14ac:dyDescent="0.25">
      <c r="A913" t="s">
        <v>1242</v>
      </c>
      <c r="B913" t="s">
        <v>1459</v>
      </c>
      <c r="C913" s="1">
        <v>45688</v>
      </c>
      <c r="D913" s="4">
        <v>500</v>
      </c>
    </row>
    <row r="914" spans="1:4" hidden="1" x14ac:dyDescent="0.25">
      <c r="A914" t="s">
        <v>1242</v>
      </c>
      <c r="B914" t="s">
        <v>1459</v>
      </c>
      <c r="C914" s="1">
        <v>45716</v>
      </c>
      <c r="D914" s="4">
        <v>1000</v>
      </c>
    </row>
    <row r="915" spans="1:4" hidden="1" x14ac:dyDescent="0.25">
      <c r="A915" t="s">
        <v>1242</v>
      </c>
      <c r="B915" t="s">
        <v>1459</v>
      </c>
      <c r="C915" s="1">
        <v>45747</v>
      </c>
      <c r="D915" s="4">
        <v>1500</v>
      </c>
    </row>
    <row r="916" spans="1:4" hidden="1" x14ac:dyDescent="0.25">
      <c r="A916" t="s">
        <v>1242</v>
      </c>
      <c r="B916" t="s">
        <v>1459</v>
      </c>
      <c r="C916" s="1">
        <v>45777</v>
      </c>
      <c r="D916" s="4">
        <v>2000</v>
      </c>
    </row>
    <row r="917" spans="1:4" hidden="1" x14ac:dyDescent="0.25">
      <c r="A917" t="s">
        <v>1242</v>
      </c>
      <c r="B917" t="s">
        <v>1459</v>
      </c>
      <c r="C917" s="1">
        <v>45808</v>
      </c>
      <c r="D917" s="4">
        <v>2500</v>
      </c>
    </row>
    <row r="918" spans="1:4" hidden="1" x14ac:dyDescent="0.25">
      <c r="A918" t="s">
        <v>1242</v>
      </c>
      <c r="B918" t="s">
        <v>1459</v>
      </c>
      <c r="C918" s="1">
        <v>45838</v>
      </c>
      <c r="D918" s="4">
        <v>3000</v>
      </c>
    </row>
    <row r="919" spans="1:4" hidden="1" x14ac:dyDescent="0.25">
      <c r="A919" t="s">
        <v>1242</v>
      </c>
      <c r="B919" t="s">
        <v>1459</v>
      </c>
      <c r="C919" s="1">
        <v>45869</v>
      </c>
      <c r="D919" s="4">
        <v>3500</v>
      </c>
    </row>
    <row r="920" spans="1:4" hidden="1" x14ac:dyDescent="0.25">
      <c r="A920" t="s">
        <v>1242</v>
      </c>
      <c r="B920" t="s">
        <v>1459</v>
      </c>
      <c r="C920" s="1">
        <v>45900</v>
      </c>
      <c r="D920" s="4">
        <v>4000</v>
      </c>
    </row>
    <row r="921" spans="1:4" hidden="1" x14ac:dyDescent="0.25">
      <c r="A921" t="s">
        <v>1242</v>
      </c>
      <c r="B921" t="s">
        <v>1459</v>
      </c>
      <c r="C921" s="1">
        <v>45930</v>
      </c>
      <c r="D921" s="4">
        <v>4500</v>
      </c>
    </row>
    <row r="922" spans="1:4" hidden="1" x14ac:dyDescent="0.25">
      <c r="A922" t="s">
        <v>1242</v>
      </c>
      <c r="B922" t="s">
        <v>1459</v>
      </c>
      <c r="C922" s="1">
        <v>45961</v>
      </c>
      <c r="D922" s="4">
        <v>5000</v>
      </c>
    </row>
    <row r="923" spans="1:4" hidden="1" x14ac:dyDescent="0.25">
      <c r="A923" t="s">
        <v>1242</v>
      </c>
      <c r="B923" t="s">
        <v>1459</v>
      </c>
      <c r="C923" s="1">
        <v>45991</v>
      </c>
      <c r="D923" s="4">
        <v>5500</v>
      </c>
    </row>
    <row r="924" spans="1:4" hidden="1" x14ac:dyDescent="0.25">
      <c r="A924" t="s">
        <v>1242</v>
      </c>
      <c r="B924" t="s">
        <v>1459</v>
      </c>
      <c r="C924" s="1">
        <v>46022</v>
      </c>
      <c r="D924" s="4">
        <v>6000</v>
      </c>
    </row>
    <row r="925" spans="1:4" hidden="1" x14ac:dyDescent="0.25">
      <c r="A925" t="s">
        <v>1242</v>
      </c>
      <c r="B925" t="s">
        <v>1460</v>
      </c>
      <c r="C925" s="1">
        <v>45991</v>
      </c>
      <c r="D925" s="4">
        <v>16000</v>
      </c>
    </row>
    <row r="926" spans="1:4" hidden="1" x14ac:dyDescent="0.25">
      <c r="A926" t="s">
        <v>1242</v>
      </c>
      <c r="B926" t="s">
        <v>1460</v>
      </c>
      <c r="C926" s="1">
        <v>46022</v>
      </c>
      <c r="D926" s="4">
        <v>16000</v>
      </c>
    </row>
    <row r="927" spans="1:4" hidden="1" x14ac:dyDescent="0.25">
      <c r="A927" t="s">
        <v>1242</v>
      </c>
      <c r="B927" t="s">
        <v>1461</v>
      </c>
      <c r="C927" s="1">
        <v>45838</v>
      </c>
      <c r="D927" s="4">
        <v>4000</v>
      </c>
    </row>
    <row r="928" spans="1:4" hidden="1" x14ac:dyDescent="0.25">
      <c r="A928" t="s">
        <v>1242</v>
      </c>
      <c r="B928" t="s">
        <v>1461</v>
      </c>
      <c r="C928" s="1">
        <v>45869</v>
      </c>
      <c r="D928" s="4">
        <v>4000</v>
      </c>
    </row>
    <row r="929" spans="1:4" hidden="1" x14ac:dyDescent="0.25">
      <c r="A929" t="s">
        <v>1242</v>
      </c>
      <c r="B929" t="s">
        <v>1461</v>
      </c>
      <c r="C929" s="1">
        <v>45900</v>
      </c>
      <c r="D929" s="4">
        <v>4000</v>
      </c>
    </row>
    <row r="930" spans="1:4" hidden="1" x14ac:dyDescent="0.25">
      <c r="A930" t="s">
        <v>1242</v>
      </c>
      <c r="B930" t="s">
        <v>1461</v>
      </c>
      <c r="C930" s="1">
        <v>45930</v>
      </c>
      <c r="D930" s="4">
        <v>4000</v>
      </c>
    </row>
    <row r="931" spans="1:4" hidden="1" x14ac:dyDescent="0.25">
      <c r="A931" t="s">
        <v>1242</v>
      </c>
      <c r="B931" t="s">
        <v>1461</v>
      </c>
      <c r="C931" s="1">
        <v>45961</v>
      </c>
      <c r="D931" s="4">
        <v>4000</v>
      </c>
    </row>
    <row r="932" spans="1:4" hidden="1" x14ac:dyDescent="0.25">
      <c r="A932" t="s">
        <v>1242</v>
      </c>
      <c r="B932" t="s">
        <v>1461</v>
      </c>
      <c r="C932" s="1">
        <v>45991</v>
      </c>
      <c r="D932" s="4">
        <v>4000</v>
      </c>
    </row>
    <row r="933" spans="1:4" hidden="1" x14ac:dyDescent="0.25">
      <c r="A933" t="s">
        <v>1242</v>
      </c>
      <c r="B933" t="s">
        <v>1461</v>
      </c>
      <c r="C933" s="1">
        <v>46022</v>
      </c>
      <c r="D933" s="4">
        <v>4000</v>
      </c>
    </row>
    <row r="934" spans="1:4" hidden="1" x14ac:dyDescent="0.25">
      <c r="A934" t="s">
        <v>1314</v>
      </c>
      <c r="B934" t="s">
        <v>1315</v>
      </c>
      <c r="C934" s="1">
        <v>45688</v>
      </c>
      <c r="D934" s="4">
        <v>125</v>
      </c>
    </row>
    <row r="935" spans="1:4" hidden="1" x14ac:dyDescent="0.25">
      <c r="A935" t="s">
        <v>1314</v>
      </c>
      <c r="B935" t="s">
        <v>1315</v>
      </c>
      <c r="C935" s="1">
        <v>45716</v>
      </c>
      <c r="D935" s="4">
        <v>250</v>
      </c>
    </row>
    <row r="936" spans="1:4" hidden="1" x14ac:dyDescent="0.25">
      <c r="A936" t="s">
        <v>1314</v>
      </c>
      <c r="B936" t="s">
        <v>1315</v>
      </c>
      <c r="C936" s="1">
        <v>45747</v>
      </c>
      <c r="D936" s="4">
        <v>375</v>
      </c>
    </row>
    <row r="937" spans="1:4" hidden="1" x14ac:dyDescent="0.25">
      <c r="A937" t="s">
        <v>1314</v>
      </c>
      <c r="B937" t="s">
        <v>1315</v>
      </c>
      <c r="C937" s="1">
        <v>45777</v>
      </c>
      <c r="D937" s="4">
        <v>500</v>
      </c>
    </row>
    <row r="938" spans="1:4" hidden="1" x14ac:dyDescent="0.25">
      <c r="A938" t="s">
        <v>1314</v>
      </c>
      <c r="B938" t="s">
        <v>1315</v>
      </c>
      <c r="C938" s="1">
        <v>45808</v>
      </c>
      <c r="D938" s="4">
        <v>625</v>
      </c>
    </row>
    <row r="939" spans="1:4" hidden="1" x14ac:dyDescent="0.25">
      <c r="A939" t="s">
        <v>1314</v>
      </c>
      <c r="B939" t="s">
        <v>1315</v>
      </c>
      <c r="C939" s="1">
        <v>45838</v>
      </c>
      <c r="D939" s="4">
        <v>750</v>
      </c>
    </row>
    <row r="940" spans="1:4" hidden="1" x14ac:dyDescent="0.25">
      <c r="A940" t="s">
        <v>1314</v>
      </c>
      <c r="B940" t="s">
        <v>1315</v>
      </c>
      <c r="C940" s="1">
        <v>45869</v>
      </c>
      <c r="D940" s="4">
        <v>875</v>
      </c>
    </row>
    <row r="941" spans="1:4" hidden="1" x14ac:dyDescent="0.25">
      <c r="A941" t="s">
        <v>1314</v>
      </c>
      <c r="B941" t="s">
        <v>1315</v>
      </c>
      <c r="C941" s="1">
        <v>45900</v>
      </c>
      <c r="D941" s="4">
        <v>1000</v>
      </c>
    </row>
    <row r="942" spans="1:4" hidden="1" x14ac:dyDescent="0.25">
      <c r="A942" t="s">
        <v>1314</v>
      </c>
      <c r="B942" t="s">
        <v>1315</v>
      </c>
      <c r="C942" s="1">
        <v>45930</v>
      </c>
      <c r="D942" s="4">
        <v>1125</v>
      </c>
    </row>
    <row r="943" spans="1:4" hidden="1" x14ac:dyDescent="0.25">
      <c r="A943" t="s">
        <v>1314</v>
      </c>
      <c r="B943" t="s">
        <v>1315</v>
      </c>
      <c r="C943" s="1">
        <v>45961</v>
      </c>
      <c r="D943" s="4">
        <v>1250</v>
      </c>
    </row>
    <row r="944" spans="1:4" hidden="1" x14ac:dyDescent="0.25">
      <c r="A944" t="s">
        <v>1314</v>
      </c>
      <c r="B944" t="s">
        <v>1315</v>
      </c>
      <c r="C944" s="1">
        <v>45991</v>
      </c>
      <c r="D944" s="4">
        <v>1375</v>
      </c>
    </row>
    <row r="945" spans="1:4" hidden="1" x14ac:dyDescent="0.25">
      <c r="A945" t="s">
        <v>1314</v>
      </c>
      <c r="B945" t="s">
        <v>1315</v>
      </c>
      <c r="C945" s="1">
        <v>46022</v>
      </c>
      <c r="D945" s="4">
        <v>1500</v>
      </c>
    </row>
    <row r="946" spans="1:4" hidden="1" x14ac:dyDescent="0.25">
      <c r="A946" t="s">
        <v>830</v>
      </c>
      <c r="B946" t="s">
        <v>1366</v>
      </c>
      <c r="C946" s="1">
        <v>45688</v>
      </c>
      <c r="D946" s="4">
        <v>1312.5</v>
      </c>
    </row>
    <row r="947" spans="1:4" hidden="1" x14ac:dyDescent="0.25">
      <c r="A947" t="s">
        <v>830</v>
      </c>
      <c r="B947" t="s">
        <v>1366</v>
      </c>
      <c r="C947" s="1">
        <v>45716</v>
      </c>
      <c r="D947" s="4">
        <v>2625</v>
      </c>
    </row>
    <row r="948" spans="1:4" hidden="1" x14ac:dyDescent="0.25">
      <c r="A948" t="s">
        <v>830</v>
      </c>
      <c r="B948" t="s">
        <v>1366</v>
      </c>
      <c r="C948" s="1">
        <v>45747</v>
      </c>
      <c r="D948" s="4">
        <v>3937.5</v>
      </c>
    </row>
    <row r="949" spans="1:4" hidden="1" x14ac:dyDescent="0.25">
      <c r="A949" t="s">
        <v>830</v>
      </c>
      <c r="B949" t="s">
        <v>1366</v>
      </c>
      <c r="C949" s="1">
        <v>45777</v>
      </c>
      <c r="D949" s="4">
        <v>5250</v>
      </c>
    </row>
    <row r="950" spans="1:4" hidden="1" x14ac:dyDescent="0.25">
      <c r="A950" t="s">
        <v>830</v>
      </c>
      <c r="B950" t="s">
        <v>1366</v>
      </c>
      <c r="C950" s="1">
        <v>45808</v>
      </c>
      <c r="D950" s="4">
        <v>6562.5</v>
      </c>
    </row>
    <row r="951" spans="1:4" hidden="1" x14ac:dyDescent="0.25">
      <c r="A951" t="s">
        <v>830</v>
      </c>
      <c r="B951" t="s">
        <v>1366</v>
      </c>
      <c r="C951" s="1">
        <v>45838</v>
      </c>
      <c r="D951" s="4">
        <v>7875</v>
      </c>
    </row>
    <row r="952" spans="1:4" hidden="1" x14ac:dyDescent="0.25">
      <c r="A952" t="s">
        <v>830</v>
      </c>
      <c r="B952" t="s">
        <v>1366</v>
      </c>
      <c r="C952" s="1">
        <v>45869</v>
      </c>
      <c r="D952" s="4">
        <v>9187.5</v>
      </c>
    </row>
    <row r="953" spans="1:4" hidden="1" x14ac:dyDescent="0.25">
      <c r="A953" t="s">
        <v>830</v>
      </c>
      <c r="B953" t="s">
        <v>1366</v>
      </c>
      <c r="C953" s="1">
        <v>45900</v>
      </c>
      <c r="D953" s="4">
        <v>10500</v>
      </c>
    </row>
    <row r="954" spans="1:4" hidden="1" x14ac:dyDescent="0.25">
      <c r="A954" t="s">
        <v>830</v>
      </c>
      <c r="B954" t="s">
        <v>1366</v>
      </c>
      <c r="C954" s="1">
        <v>45930</v>
      </c>
      <c r="D954" s="4">
        <v>11812.5</v>
      </c>
    </row>
    <row r="955" spans="1:4" hidden="1" x14ac:dyDescent="0.25">
      <c r="A955" t="s">
        <v>830</v>
      </c>
      <c r="B955" t="s">
        <v>1366</v>
      </c>
      <c r="C955" s="1">
        <v>45961</v>
      </c>
      <c r="D955" s="4">
        <v>13125</v>
      </c>
    </row>
    <row r="956" spans="1:4" hidden="1" x14ac:dyDescent="0.25">
      <c r="A956" t="s">
        <v>830</v>
      </c>
      <c r="B956" t="s">
        <v>1366</v>
      </c>
      <c r="C956" s="1">
        <v>45991</v>
      </c>
      <c r="D956" s="4">
        <v>14437.5</v>
      </c>
    </row>
    <row r="957" spans="1:4" hidden="1" x14ac:dyDescent="0.25">
      <c r="A957" t="s">
        <v>830</v>
      </c>
      <c r="B957" t="s">
        <v>1366</v>
      </c>
      <c r="C957" s="1">
        <v>46022</v>
      </c>
      <c r="D957" s="4">
        <v>15750</v>
      </c>
    </row>
    <row r="958" spans="1:4" hidden="1" x14ac:dyDescent="0.25">
      <c r="A958" t="s">
        <v>832</v>
      </c>
      <c r="B958" t="s">
        <v>833</v>
      </c>
      <c r="C958" s="1">
        <v>45688</v>
      </c>
      <c r="D958" s="4">
        <v>999.99999999999989</v>
      </c>
    </row>
    <row r="959" spans="1:4" hidden="1" x14ac:dyDescent="0.25">
      <c r="A959" t="s">
        <v>832</v>
      </c>
      <c r="B959" t="s">
        <v>833</v>
      </c>
      <c r="C959" s="1">
        <v>45716</v>
      </c>
      <c r="D959" s="4">
        <v>1999.9999999999998</v>
      </c>
    </row>
    <row r="960" spans="1:4" hidden="1" x14ac:dyDescent="0.25">
      <c r="A960" t="s">
        <v>832</v>
      </c>
      <c r="B960" t="s">
        <v>833</v>
      </c>
      <c r="C960" s="1">
        <v>45747</v>
      </c>
      <c r="D960" s="4">
        <v>2999.9999999999995</v>
      </c>
    </row>
    <row r="961" spans="1:4" hidden="1" x14ac:dyDescent="0.25">
      <c r="A961" t="s">
        <v>832</v>
      </c>
      <c r="B961" t="s">
        <v>833</v>
      </c>
      <c r="C961" s="1">
        <v>45777</v>
      </c>
      <c r="D961" s="4">
        <v>3999.9999999999995</v>
      </c>
    </row>
    <row r="962" spans="1:4" hidden="1" x14ac:dyDescent="0.25">
      <c r="A962" t="s">
        <v>832</v>
      </c>
      <c r="B962" t="s">
        <v>833</v>
      </c>
      <c r="C962" s="1">
        <v>45808</v>
      </c>
      <c r="D962" s="4">
        <v>4999.9999999999991</v>
      </c>
    </row>
    <row r="963" spans="1:4" hidden="1" x14ac:dyDescent="0.25">
      <c r="A963" t="s">
        <v>832</v>
      </c>
      <c r="B963" t="s">
        <v>833</v>
      </c>
      <c r="C963" s="1">
        <v>45838</v>
      </c>
      <c r="D963" s="4">
        <v>5999.9999999999991</v>
      </c>
    </row>
    <row r="964" spans="1:4" hidden="1" x14ac:dyDescent="0.25">
      <c r="A964" t="s">
        <v>832</v>
      </c>
      <c r="B964" t="s">
        <v>833</v>
      </c>
      <c r="C964" s="1">
        <v>45869</v>
      </c>
      <c r="D964" s="4">
        <v>6999.9999999999991</v>
      </c>
    </row>
    <row r="965" spans="1:4" hidden="1" x14ac:dyDescent="0.25">
      <c r="A965" t="s">
        <v>832</v>
      </c>
      <c r="B965" t="s">
        <v>833</v>
      </c>
      <c r="C965" s="1">
        <v>45900</v>
      </c>
      <c r="D965" s="4">
        <v>7999.9999999999991</v>
      </c>
    </row>
    <row r="966" spans="1:4" hidden="1" x14ac:dyDescent="0.25">
      <c r="A966" t="s">
        <v>832</v>
      </c>
      <c r="B966" t="s">
        <v>833</v>
      </c>
      <c r="C966" s="1">
        <v>45930</v>
      </c>
      <c r="D966" s="4">
        <v>8999.9999999999982</v>
      </c>
    </row>
    <row r="967" spans="1:4" hidden="1" x14ac:dyDescent="0.25">
      <c r="A967" t="s">
        <v>832</v>
      </c>
      <c r="B967" t="s">
        <v>833</v>
      </c>
      <c r="C967" s="1">
        <v>45961</v>
      </c>
      <c r="D967" s="4">
        <v>9999.9999999999982</v>
      </c>
    </row>
    <row r="968" spans="1:4" hidden="1" x14ac:dyDescent="0.25">
      <c r="A968" t="s">
        <v>832</v>
      </c>
      <c r="B968" t="s">
        <v>833</v>
      </c>
      <c r="C968" s="1">
        <v>45991</v>
      </c>
      <c r="D968" s="4">
        <v>10999.999999999998</v>
      </c>
    </row>
    <row r="969" spans="1:4" hidden="1" x14ac:dyDescent="0.25">
      <c r="A969" t="s">
        <v>832</v>
      </c>
      <c r="B969" t="s">
        <v>833</v>
      </c>
      <c r="C969" s="1">
        <v>46022</v>
      </c>
      <c r="D969" s="4">
        <v>11999.999999999998</v>
      </c>
    </row>
    <row r="970" spans="1:4" hidden="1" x14ac:dyDescent="0.25">
      <c r="A970" t="s">
        <v>836</v>
      </c>
      <c r="B970" t="s">
        <v>837</v>
      </c>
      <c r="C970" s="1">
        <v>45688</v>
      </c>
      <c r="D970" s="4">
        <v>100.00000000000001</v>
      </c>
    </row>
    <row r="971" spans="1:4" hidden="1" x14ac:dyDescent="0.25">
      <c r="A971" t="s">
        <v>836</v>
      </c>
      <c r="B971" t="s">
        <v>837</v>
      </c>
      <c r="C971" s="1">
        <v>45716</v>
      </c>
      <c r="D971" s="4">
        <v>200.00000000000003</v>
      </c>
    </row>
    <row r="972" spans="1:4" hidden="1" x14ac:dyDescent="0.25">
      <c r="A972" t="s">
        <v>836</v>
      </c>
      <c r="B972" t="s">
        <v>837</v>
      </c>
      <c r="C972" s="1">
        <v>45747</v>
      </c>
      <c r="D972" s="4">
        <v>300.00000000000006</v>
      </c>
    </row>
    <row r="973" spans="1:4" hidden="1" x14ac:dyDescent="0.25">
      <c r="A973" t="s">
        <v>836</v>
      </c>
      <c r="B973" t="s">
        <v>837</v>
      </c>
      <c r="C973" s="1">
        <v>45777</v>
      </c>
      <c r="D973" s="4">
        <v>400.00000000000006</v>
      </c>
    </row>
    <row r="974" spans="1:4" hidden="1" x14ac:dyDescent="0.25">
      <c r="A974" t="s">
        <v>836</v>
      </c>
      <c r="B974" t="s">
        <v>837</v>
      </c>
      <c r="C974" s="1">
        <v>45808</v>
      </c>
      <c r="D974" s="4">
        <v>500.00000000000006</v>
      </c>
    </row>
    <row r="975" spans="1:4" hidden="1" x14ac:dyDescent="0.25">
      <c r="A975" t="s">
        <v>836</v>
      </c>
      <c r="B975" t="s">
        <v>837</v>
      </c>
      <c r="C975" s="1">
        <v>45838</v>
      </c>
      <c r="D975" s="4">
        <v>600.00000000000011</v>
      </c>
    </row>
    <row r="976" spans="1:4" hidden="1" x14ac:dyDescent="0.25">
      <c r="A976" t="s">
        <v>836</v>
      </c>
      <c r="B976" t="s">
        <v>837</v>
      </c>
      <c r="C976" s="1">
        <v>45869</v>
      </c>
      <c r="D976" s="4">
        <v>700.00000000000011</v>
      </c>
    </row>
    <row r="977" spans="1:4" hidden="1" x14ac:dyDescent="0.25">
      <c r="A977" t="s">
        <v>836</v>
      </c>
      <c r="B977" t="s">
        <v>837</v>
      </c>
      <c r="C977" s="1">
        <v>45900</v>
      </c>
      <c r="D977" s="4">
        <v>800.00000000000011</v>
      </c>
    </row>
    <row r="978" spans="1:4" hidden="1" x14ac:dyDescent="0.25">
      <c r="A978" t="s">
        <v>836</v>
      </c>
      <c r="B978" t="s">
        <v>837</v>
      </c>
      <c r="C978" s="1">
        <v>45930</v>
      </c>
      <c r="D978" s="4">
        <v>900.00000000000011</v>
      </c>
    </row>
    <row r="979" spans="1:4" hidden="1" x14ac:dyDescent="0.25">
      <c r="A979" t="s">
        <v>836</v>
      </c>
      <c r="B979" t="s">
        <v>837</v>
      </c>
      <c r="C979" s="1">
        <v>45961</v>
      </c>
      <c r="D979" s="4">
        <v>1000.0000000000001</v>
      </c>
    </row>
    <row r="980" spans="1:4" hidden="1" x14ac:dyDescent="0.25">
      <c r="A980" t="s">
        <v>836</v>
      </c>
      <c r="B980" t="s">
        <v>837</v>
      </c>
      <c r="C980" s="1">
        <v>45991</v>
      </c>
      <c r="D980" s="4">
        <v>1100.0000000000002</v>
      </c>
    </row>
    <row r="981" spans="1:4" hidden="1" x14ac:dyDescent="0.25">
      <c r="A981" t="s">
        <v>836</v>
      </c>
      <c r="B981" t="s">
        <v>837</v>
      </c>
      <c r="C981" s="1">
        <v>46022</v>
      </c>
      <c r="D981" s="4">
        <v>1200.0000000000002</v>
      </c>
    </row>
    <row r="982" spans="1:4" hidden="1" x14ac:dyDescent="0.25">
      <c r="A982" t="s">
        <v>842</v>
      </c>
      <c r="B982" t="s">
        <v>843</v>
      </c>
      <c r="C982" s="1">
        <v>45688</v>
      </c>
      <c r="D982" s="4">
        <v>100.00000000000001</v>
      </c>
    </row>
    <row r="983" spans="1:4" hidden="1" x14ac:dyDescent="0.25">
      <c r="A983" t="s">
        <v>842</v>
      </c>
      <c r="B983" t="s">
        <v>843</v>
      </c>
      <c r="C983" s="1">
        <v>45716</v>
      </c>
      <c r="D983" s="4">
        <v>200.00000000000003</v>
      </c>
    </row>
    <row r="984" spans="1:4" hidden="1" x14ac:dyDescent="0.25">
      <c r="A984" t="s">
        <v>842</v>
      </c>
      <c r="B984" t="s">
        <v>843</v>
      </c>
      <c r="C984" s="1">
        <v>45747</v>
      </c>
      <c r="D984" s="4">
        <v>300.00000000000006</v>
      </c>
    </row>
    <row r="985" spans="1:4" hidden="1" x14ac:dyDescent="0.25">
      <c r="A985" t="s">
        <v>842</v>
      </c>
      <c r="B985" t="s">
        <v>843</v>
      </c>
      <c r="C985" s="1">
        <v>45777</v>
      </c>
      <c r="D985" s="4">
        <v>400.00000000000006</v>
      </c>
    </row>
    <row r="986" spans="1:4" hidden="1" x14ac:dyDescent="0.25">
      <c r="A986" t="s">
        <v>842</v>
      </c>
      <c r="B986" t="s">
        <v>843</v>
      </c>
      <c r="C986" s="1">
        <v>45808</v>
      </c>
      <c r="D986" s="4">
        <v>500.00000000000006</v>
      </c>
    </row>
    <row r="987" spans="1:4" hidden="1" x14ac:dyDescent="0.25">
      <c r="A987" t="s">
        <v>842</v>
      </c>
      <c r="B987" t="s">
        <v>843</v>
      </c>
      <c r="C987" s="1">
        <v>45838</v>
      </c>
      <c r="D987" s="4">
        <v>600.00000000000011</v>
      </c>
    </row>
    <row r="988" spans="1:4" hidden="1" x14ac:dyDescent="0.25">
      <c r="A988" t="s">
        <v>842</v>
      </c>
      <c r="B988" t="s">
        <v>843</v>
      </c>
      <c r="C988" s="1">
        <v>45869</v>
      </c>
      <c r="D988" s="4">
        <v>700.00000000000011</v>
      </c>
    </row>
    <row r="989" spans="1:4" hidden="1" x14ac:dyDescent="0.25">
      <c r="A989" t="s">
        <v>842</v>
      </c>
      <c r="B989" t="s">
        <v>843</v>
      </c>
      <c r="C989" s="1">
        <v>45900</v>
      </c>
      <c r="D989" s="4">
        <v>800.00000000000011</v>
      </c>
    </row>
    <row r="990" spans="1:4" hidden="1" x14ac:dyDescent="0.25">
      <c r="A990" t="s">
        <v>842</v>
      </c>
      <c r="B990" t="s">
        <v>843</v>
      </c>
      <c r="C990" s="1">
        <v>45930</v>
      </c>
      <c r="D990" s="4">
        <v>900.00000000000011</v>
      </c>
    </row>
    <row r="991" spans="1:4" hidden="1" x14ac:dyDescent="0.25">
      <c r="A991" t="s">
        <v>842</v>
      </c>
      <c r="B991" t="s">
        <v>843</v>
      </c>
      <c r="C991" s="1">
        <v>45961</v>
      </c>
      <c r="D991" s="4">
        <v>1000.0000000000001</v>
      </c>
    </row>
    <row r="992" spans="1:4" hidden="1" x14ac:dyDescent="0.25">
      <c r="A992" t="s">
        <v>842</v>
      </c>
      <c r="B992" t="s">
        <v>843</v>
      </c>
      <c r="C992" s="1">
        <v>45991</v>
      </c>
      <c r="D992" s="4">
        <v>1100.0000000000002</v>
      </c>
    </row>
    <row r="993" spans="1:4" hidden="1" x14ac:dyDescent="0.25">
      <c r="A993" t="s">
        <v>842</v>
      </c>
      <c r="B993" t="s">
        <v>843</v>
      </c>
      <c r="C993" s="1">
        <v>46022</v>
      </c>
      <c r="D993" s="4">
        <v>1200.0000000000002</v>
      </c>
    </row>
    <row r="994" spans="1:4" hidden="1" x14ac:dyDescent="0.25">
      <c r="A994" t="s">
        <v>1338</v>
      </c>
      <c r="B994" t="s">
        <v>1339</v>
      </c>
      <c r="C994" s="1">
        <v>45688</v>
      </c>
      <c r="D994" s="4">
        <v>1866.6666666666663</v>
      </c>
    </row>
    <row r="995" spans="1:4" hidden="1" x14ac:dyDescent="0.25">
      <c r="A995" t="s">
        <v>1338</v>
      </c>
      <c r="B995" t="s">
        <v>1339</v>
      </c>
      <c r="C995" s="1">
        <v>45716</v>
      </c>
      <c r="D995" s="4">
        <v>3733.3333333333326</v>
      </c>
    </row>
    <row r="996" spans="1:4" hidden="1" x14ac:dyDescent="0.25">
      <c r="A996" t="s">
        <v>1338</v>
      </c>
      <c r="B996" t="s">
        <v>1339</v>
      </c>
      <c r="C996" s="1">
        <v>45747</v>
      </c>
      <c r="D996" s="4">
        <v>5599.9999999999991</v>
      </c>
    </row>
    <row r="997" spans="1:4" hidden="1" x14ac:dyDescent="0.25">
      <c r="A997" t="s">
        <v>1338</v>
      </c>
      <c r="B997" t="s">
        <v>1339</v>
      </c>
      <c r="C997" s="1">
        <v>45777</v>
      </c>
      <c r="D997" s="4">
        <v>7466.6666666666652</v>
      </c>
    </row>
    <row r="998" spans="1:4" hidden="1" x14ac:dyDescent="0.25">
      <c r="A998" t="s">
        <v>1338</v>
      </c>
      <c r="B998" t="s">
        <v>1339</v>
      </c>
      <c r="C998" s="1">
        <v>45808</v>
      </c>
      <c r="D998" s="4">
        <v>9333.3333333333321</v>
      </c>
    </row>
    <row r="999" spans="1:4" hidden="1" x14ac:dyDescent="0.25">
      <c r="A999" t="s">
        <v>1338</v>
      </c>
      <c r="B999" t="s">
        <v>1339</v>
      </c>
      <c r="C999" s="1">
        <v>45838</v>
      </c>
      <c r="D999" s="4">
        <v>11199.999999999998</v>
      </c>
    </row>
    <row r="1000" spans="1:4" hidden="1" x14ac:dyDescent="0.25">
      <c r="A1000" t="s">
        <v>1338</v>
      </c>
      <c r="B1000" t="s">
        <v>1339</v>
      </c>
      <c r="C1000" s="1">
        <v>45869</v>
      </c>
      <c r="D1000" s="4">
        <v>13066.666666666664</v>
      </c>
    </row>
    <row r="1001" spans="1:4" hidden="1" x14ac:dyDescent="0.25">
      <c r="A1001" t="s">
        <v>1338</v>
      </c>
      <c r="B1001" t="s">
        <v>1339</v>
      </c>
      <c r="C1001" s="1">
        <v>45900</v>
      </c>
      <c r="D1001" s="4">
        <v>14933.33333333333</v>
      </c>
    </row>
    <row r="1002" spans="1:4" hidden="1" x14ac:dyDescent="0.25">
      <c r="A1002" t="s">
        <v>1338</v>
      </c>
      <c r="B1002" t="s">
        <v>1339</v>
      </c>
      <c r="C1002" s="1">
        <v>45930</v>
      </c>
      <c r="D1002" s="4">
        <v>16799.999999999996</v>
      </c>
    </row>
    <row r="1003" spans="1:4" hidden="1" x14ac:dyDescent="0.25">
      <c r="A1003" t="s">
        <v>1338</v>
      </c>
      <c r="B1003" t="s">
        <v>1339</v>
      </c>
      <c r="C1003" s="1">
        <v>45961</v>
      </c>
      <c r="D1003" s="4">
        <v>18666.666666666664</v>
      </c>
    </row>
    <row r="1004" spans="1:4" hidden="1" x14ac:dyDescent="0.25">
      <c r="A1004" t="s">
        <v>1338</v>
      </c>
      <c r="B1004" t="s">
        <v>1339</v>
      </c>
      <c r="C1004" s="1">
        <v>45991</v>
      </c>
      <c r="D1004" s="4">
        <v>20533.333333333332</v>
      </c>
    </row>
    <row r="1005" spans="1:4" hidden="1" x14ac:dyDescent="0.25">
      <c r="A1005" t="s">
        <v>1338</v>
      </c>
      <c r="B1005" t="s">
        <v>1339</v>
      </c>
      <c r="C1005" s="1">
        <v>46022</v>
      </c>
      <c r="D1005" s="4">
        <v>22400</v>
      </c>
    </row>
    <row r="1006" spans="1:4" hidden="1" x14ac:dyDescent="0.25">
      <c r="A1006" t="s">
        <v>1348</v>
      </c>
      <c r="B1006" t="s">
        <v>1349</v>
      </c>
      <c r="C1006" s="1">
        <v>45688</v>
      </c>
      <c r="D1006" s="4">
        <v>204.16666666666666</v>
      </c>
    </row>
    <row r="1007" spans="1:4" hidden="1" x14ac:dyDescent="0.25">
      <c r="A1007" t="s">
        <v>1348</v>
      </c>
      <c r="B1007" t="s">
        <v>1349</v>
      </c>
      <c r="C1007" s="1">
        <v>45716</v>
      </c>
      <c r="D1007" s="4">
        <v>408.33333333333331</v>
      </c>
    </row>
    <row r="1008" spans="1:4" hidden="1" x14ac:dyDescent="0.25">
      <c r="A1008" t="s">
        <v>1348</v>
      </c>
      <c r="B1008" t="s">
        <v>1349</v>
      </c>
      <c r="C1008" s="1">
        <v>45747</v>
      </c>
      <c r="D1008" s="4">
        <v>612.5</v>
      </c>
    </row>
    <row r="1009" spans="1:4" hidden="1" x14ac:dyDescent="0.25">
      <c r="A1009" t="s">
        <v>1348</v>
      </c>
      <c r="B1009" t="s">
        <v>1349</v>
      </c>
      <c r="C1009" s="1">
        <v>45777</v>
      </c>
      <c r="D1009" s="4">
        <v>816.66666666666663</v>
      </c>
    </row>
    <row r="1010" spans="1:4" hidden="1" x14ac:dyDescent="0.25">
      <c r="A1010" t="s">
        <v>1348</v>
      </c>
      <c r="B1010" t="s">
        <v>1349</v>
      </c>
      <c r="C1010" s="1">
        <v>45808</v>
      </c>
      <c r="D1010" s="4">
        <v>1020.8333333333333</v>
      </c>
    </row>
    <row r="1011" spans="1:4" hidden="1" x14ac:dyDescent="0.25">
      <c r="A1011" t="s">
        <v>1348</v>
      </c>
      <c r="B1011" t="s">
        <v>1349</v>
      </c>
      <c r="C1011" s="1">
        <v>45838</v>
      </c>
      <c r="D1011" s="4">
        <v>1225</v>
      </c>
    </row>
    <row r="1012" spans="1:4" hidden="1" x14ac:dyDescent="0.25">
      <c r="A1012" t="s">
        <v>1348</v>
      </c>
      <c r="B1012" t="s">
        <v>1349</v>
      </c>
      <c r="C1012" s="1">
        <v>45869</v>
      </c>
      <c r="D1012" s="4">
        <v>1429.1666666666667</v>
      </c>
    </row>
    <row r="1013" spans="1:4" hidden="1" x14ac:dyDescent="0.25">
      <c r="A1013" t="s">
        <v>1348</v>
      </c>
      <c r="B1013" t="s">
        <v>1349</v>
      </c>
      <c r="C1013" s="1">
        <v>45900</v>
      </c>
      <c r="D1013" s="4">
        <v>1633.3333333333335</v>
      </c>
    </row>
    <row r="1014" spans="1:4" hidden="1" x14ac:dyDescent="0.25">
      <c r="A1014" t="s">
        <v>1348</v>
      </c>
      <c r="B1014" t="s">
        <v>1349</v>
      </c>
      <c r="C1014" s="1">
        <v>45930</v>
      </c>
      <c r="D1014" s="4">
        <v>1837.5000000000002</v>
      </c>
    </row>
    <row r="1015" spans="1:4" hidden="1" x14ac:dyDescent="0.25">
      <c r="A1015" t="s">
        <v>1348</v>
      </c>
      <c r="B1015" t="s">
        <v>1349</v>
      </c>
      <c r="C1015" s="1">
        <v>45961</v>
      </c>
      <c r="D1015" s="4">
        <v>2041.666666666667</v>
      </c>
    </row>
    <row r="1016" spans="1:4" hidden="1" x14ac:dyDescent="0.25">
      <c r="A1016" t="s">
        <v>1348</v>
      </c>
      <c r="B1016" t="s">
        <v>1349</v>
      </c>
      <c r="C1016" s="1">
        <v>45991</v>
      </c>
      <c r="D1016" s="4">
        <v>2245.8333333333335</v>
      </c>
    </row>
    <row r="1017" spans="1:4" hidden="1" x14ac:dyDescent="0.25">
      <c r="A1017" t="s">
        <v>1348</v>
      </c>
      <c r="B1017" t="s">
        <v>1349</v>
      </c>
      <c r="C1017" s="1">
        <v>46022</v>
      </c>
      <c r="D1017" s="4">
        <v>2450</v>
      </c>
    </row>
    <row r="1018" spans="1:4" hidden="1" x14ac:dyDescent="0.25">
      <c r="A1018" t="s">
        <v>867</v>
      </c>
      <c r="B1018" t="s">
        <v>868</v>
      </c>
      <c r="C1018" s="1">
        <v>45688</v>
      </c>
      <c r="D1018" s="4">
        <v>2500</v>
      </c>
    </row>
    <row r="1019" spans="1:4" hidden="1" x14ac:dyDescent="0.25">
      <c r="A1019" t="s">
        <v>867</v>
      </c>
      <c r="B1019" t="s">
        <v>868</v>
      </c>
      <c r="C1019" s="1">
        <v>45716</v>
      </c>
      <c r="D1019" s="4">
        <v>5000</v>
      </c>
    </row>
    <row r="1020" spans="1:4" hidden="1" x14ac:dyDescent="0.25">
      <c r="A1020" t="s">
        <v>867</v>
      </c>
      <c r="B1020" t="s">
        <v>868</v>
      </c>
      <c r="C1020" s="1">
        <v>45747</v>
      </c>
      <c r="D1020" s="4">
        <v>7500</v>
      </c>
    </row>
    <row r="1021" spans="1:4" hidden="1" x14ac:dyDescent="0.25">
      <c r="A1021" t="s">
        <v>867</v>
      </c>
      <c r="B1021" t="s">
        <v>868</v>
      </c>
      <c r="C1021" s="1">
        <v>45777</v>
      </c>
      <c r="D1021" s="4">
        <v>10000</v>
      </c>
    </row>
    <row r="1022" spans="1:4" hidden="1" x14ac:dyDescent="0.25">
      <c r="A1022" t="s">
        <v>867</v>
      </c>
      <c r="B1022" t="s">
        <v>868</v>
      </c>
      <c r="C1022" s="1">
        <v>45808</v>
      </c>
      <c r="D1022" s="4">
        <v>12500</v>
      </c>
    </row>
    <row r="1023" spans="1:4" hidden="1" x14ac:dyDescent="0.25">
      <c r="A1023" t="s">
        <v>867</v>
      </c>
      <c r="B1023" t="s">
        <v>868</v>
      </c>
      <c r="C1023" s="1">
        <v>45838</v>
      </c>
      <c r="D1023" s="4">
        <v>15000</v>
      </c>
    </row>
    <row r="1024" spans="1:4" hidden="1" x14ac:dyDescent="0.25">
      <c r="A1024" t="s">
        <v>867</v>
      </c>
      <c r="B1024" t="s">
        <v>868</v>
      </c>
      <c r="C1024" s="1">
        <v>45869</v>
      </c>
      <c r="D1024" s="4">
        <v>17500</v>
      </c>
    </row>
    <row r="1025" spans="1:4" hidden="1" x14ac:dyDescent="0.25">
      <c r="A1025" t="s">
        <v>867</v>
      </c>
      <c r="B1025" t="s">
        <v>868</v>
      </c>
      <c r="C1025" s="1">
        <v>45900</v>
      </c>
      <c r="D1025" s="4">
        <v>20000</v>
      </c>
    </row>
    <row r="1026" spans="1:4" hidden="1" x14ac:dyDescent="0.25">
      <c r="A1026" t="s">
        <v>867</v>
      </c>
      <c r="B1026" t="s">
        <v>868</v>
      </c>
      <c r="C1026" s="1">
        <v>45930</v>
      </c>
      <c r="D1026" s="4">
        <v>22500</v>
      </c>
    </row>
    <row r="1027" spans="1:4" hidden="1" x14ac:dyDescent="0.25">
      <c r="A1027" t="s">
        <v>867</v>
      </c>
      <c r="B1027" t="s">
        <v>868</v>
      </c>
      <c r="C1027" s="1">
        <v>45961</v>
      </c>
      <c r="D1027" s="4">
        <v>25000</v>
      </c>
    </row>
    <row r="1028" spans="1:4" hidden="1" x14ac:dyDescent="0.25">
      <c r="A1028" t="s">
        <v>867</v>
      </c>
      <c r="B1028" t="s">
        <v>868</v>
      </c>
      <c r="C1028" s="1">
        <v>45991</v>
      </c>
      <c r="D1028" s="4">
        <v>27500</v>
      </c>
    </row>
    <row r="1029" spans="1:4" hidden="1" x14ac:dyDescent="0.25">
      <c r="A1029" t="s">
        <v>867</v>
      </c>
      <c r="B1029" t="s">
        <v>868</v>
      </c>
      <c r="C1029" s="1">
        <v>46022</v>
      </c>
      <c r="D1029" s="4">
        <v>30000</v>
      </c>
    </row>
    <row r="1030" spans="1:4" hidden="1" x14ac:dyDescent="0.25">
      <c r="A1030" t="s">
        <v>869</v>
      </c>
      <c r="B1030" t="s">
        <v>870</v>
      </c>
      <c r="C1030" s="1">
        <v>45688</v>
      </c>
      <c r="D1030" s="4">
        <v>1313.4989166666664</v>
      </c>
    </row>
    <row r="1031" spans="1:4" hidden="1" x14ac:dyDescent="0.25">
      <c r="A1031" t="s">
        <v>869</v>
      </c>
      <c r="B1031" t="s">
        <v>870</v>
      </c>
      <c r="C1031" s="1">
        <v>45716</v>
      </c>
      <c r="D1031" s="4">
        <v>2626.9978333333329</v>
      </c>
    </row>
    <row r="1032" spans="1:4" hidden="1" x14ac:dyDescent="0.25">
      <c r="A1032" t="s">
        <v>869</v>
      </c>
      <c r="B1032" t="s">
        <v>870</v>
      </c>
      <c r="C1032" s="1">
        <v>45747</v>
      </c>
      <c r="D1032" s="4">
        <v>3940.4967499999993</v>
      </c>
    </row>
    <row r="1033" spans="1:4" hidden="1" x14ac:dyDescent="0.25">
      <c r="A1033" t="s">
        <v>869</v>
      </c>
      <c r="B1033" t="s">
        <v>870</v>
      </c>
      <c r="C1033" s="1">
        <v>45777</v>
      </c>
      <c r="D1033" s="4">
        <v>5253.9956666666658</v>
      </c>
    </row>
    <row r="1034" spans="1:4" hidden="1" x14ac:dyDescent="0.25">
      <c r="A1034" t="s">
        <v>869</v>
      </c>
      <c r="B1034" t="s">
        <v>870</v>
      </c>
      <c r="C1034" s="1">
        <v>45808</v>
      </c>
      <c r="D1034" s="4">
        <v>6567.4945833333322</v>
      </c>
    </row>
    <row r="1035" spans="1:4" hidden="1" x14ac:dyDescent="0.25">
      <c r="A1035" t="s">
        <v>869</v>
      </c>
      <c r="B1035" t="s">
        <v>870</v>
      </c>
      <c r="C1035" s="1">
        <v>45838</v>
      </c>
      <c r="D1035" s="4">
        <v>7880.9934999999987</v>
      </c>
    </row>
    <row r="1036" spans="1:4" hidden="1" x14ac:dyDescent="0.25">
      <c r="A1036" t="s">
        <v>869</v>
      </c>
      <c r="B1036" t="s">
        <v>870</v>
      </c>
      <c r="C1036" s="1">
        <v>45869</v>
      </c>
      <c r="D1036" s="4">
        <v>9194.4924166666642</v>
      </c>
    </row>
    <row r="1037" spans="1:4" hidden="1" x14ac:dyDescent="0.25">
      <c r="A1037" t="s">
        <v>869</v>
      </c>
      <c r="B1037" t="s">
        <v>870</v>
      </c>
      <c r="C1037" s="1">
        <v>45900</v>
      </c>
      <c r="D1037" s="4">
        <v>10507.991333333332</v>
      </c>
    </row>
    <row r="1038" spans="1:4" hidden="1" x14ac:dyDescent="0.25">
      <c r="A1038" t="s">
        <v>869</v>
      </c>
      <c r="B1038" t="s">
        <v>870</v>
      </c>
      <c r="C1038" s="1">
        <v>45930</v>
      </c>
      <c r="D1038" s="4">
        <v>11821.490249999999</v>
      </c>
    </row>
    <row r="1039" spans="1:4" hidden="1" x14ac:dyDescent="0.25">
      <c r="A1039" t="s">
        <v>869</v>
      </c>
      <c r="B1039" t="s">
        <v>870</v>
      </c>
      <c r="C1039" s="1">
        <v>45961</v>
      </c>
      <c r="D1039" s="4">
        <v>13134.989166666666</v>
      </c>
    </row>
    <row r="1040" spans="1:4" hidden="1" x14ac:dyDescent="0.25">
      <c r="A1040" t="s">
        <v>869</v>
      </c>
      <c r="B1040" t="s">
        <v>870</v>
      </c>
      <c r="C1040" s="1">
        <v>45991</v>
      </c>
      <c r="D1040" s="4">
        <v>14448.488083333334</v>
      </c>
    </row>
    <row r="1041" spans="1:4" hidden="1" x14ac:dyDescent="0.25">
      <c r="A1041" t="s">
        <v>869</v>
      </c>
      <c r="B1041" t="s">
        <v>870</v>
      </c>
      <c r="C1041" s="1">
        <v>46022</v>
      </c>
      <c r="D1041" s="4">
        <v>15761.987000000001</v>
      </c>
    </row>
    <row r="1042" spans="1:4" hidden="1" x14ac:dyDescent="0.25">
      <c r="A1042" t="s">
        <v>1332</v>
      </c>
      <c r="B1042" t="s">
        <v>1333</v>
      </c>
      <c r="C1042" s="1">
        <v>45688</v>
      </c>
      <c r="D1042" s="4">
        <v>1221.17</v>
      </c>
    </row>
    <row r="1043" spans="1:4" hidden="1" x14ac:dyDescent="0.25">
      <c r="A1043" t="s">
        <v>1332</v>
      </c>
      <c r="B1043" t="s">
        <v>1333</v>
      </c>
      <c r="C1043" s="1">
        <v>45716</v>
      </c>
      <c r="D1043" s="4">
        <v>2442.34</v>
      </c>
    </row>
    <row r="1044" spans="1:4" hidden="1" x14ac:dyDescent="0.25">
      <c r="A1044" t="s">
        <v>1332</v>
      </c>
      <c r="B1044" t="s">
        <v>1333</v>
      </c>
      <c r="C1044" s="1">
        <v>45747</v>
      </c>
      <c r="D1044" s="4">
        <v>3663.51</v>
      </c>
    </row>
    <row r="1045" spans="1:4" hidden="1" x14ac:dyDescent="0.25">
      <c r="A1045" t="s">
        <v>1332</v>
      </c>
      <c r="B1045" t="s">
        <v>1333</v>
      </c>
      <c r="C1045" s="1">
        <v>45777</v>
      </c>
      <c r="D1045" s="4">
        <v>4884.68</v>
      </c>
    </row>
    <row r="1046" spans="1:4" hidden="1" x14ac:dyDescent="0.25">
      <c r="A1046" t="s">
        <v>1332</v>
      </c>
      <c r="B1046" t="s">
        <v>1333</v>
      </c>
      <c r="C1046" s="1">
        <v>45808</v>
      </c>
      <c r="D1046" s="4">
        <v>6105.85</v>
      </c>
    </row>
    <row r="1047" spans="1:4" hidden="1" x14ac:dyDescent="0.25">
      <c r="A1047" t="s">
        <v>1332</v>
      </c>
      <c r="B1047" t="s">
        <v>1333</v>
      </c>
      <c r="C1047" s="1">
        <v>45838</v>
      </c>
      <c r="D1047" s="4">
        <v>7327.02</v>
      </c>
    </row>
    <row r="1048" spans="1:4" hidden="1" x14ac:dyDescent="0.25">
      <c r="A1048" t="s">
        <v>1332</v>
      </c>
      <c r="B1048" t="s">
        <v>1333</v>
      </c>
      <c r="C1048" s="1">
        <v>45869</v>
      </c>
      <c r="D1048" s="4">
        <v>8548.1866666666665</v>
      </c>
    </row>
    <row r="1049" spans="1:4" hidden="1" x14ac:dyDescent="0.25">
      <c r="A1049" t="s">
        <v>1332</v>
      </c>
      <c r="B1049" t="s">
        <v>1333</v>
      </c>
      <c r="C1049" s="1">
        <v>45900</v>
      </c>
      <c r="D1049" s="4">
        <v>9769.3533333333326</v>
      </c>
    </row>
    <row r="1050" spans="1:4" hidden="1" x14ac:dyDescent="0.25">
      <c r="A1050" t="s">
        <v>1332</v>
      </c>
      <c r="B1050" t="s">
        <v>1333</v>
      </c>
      <c r="C1050" s="1">
        <v>45930</v>
      </c>
      <c r="D1050" s="4">
        <v>10990.519999999999</v>
      </c>
    </row>
    <row r="1051" spans="1:4" hidden="1" x14ac:dyDescent="0.25">
      <c r="A1051" t="s">
        <v>1332</v>
      </c>
      <c r="B1051" t="s">
        <v>1333</v>
      </c>
      <c r="C1051" s="1">
        <v>45961</v>
      </c>
      <c r="D1051" s="4">
        <v>12211.686666666665</v>
      </c>
    </row>
    <row r="1052" spans="1:4" hidden="1" x14ac:dyDescent="0.25">
      <c r="A1052" t="s">
        <v>1332</v>
      </c>
      <c r="B1052" t="s">
        <v>1333</v>
      </c>
      <c r="C1052" s="1">
        <v>45991</v>
      </c>
      <c r="D1052" s="4">
        <v>13432.853333333331</v>
      </c>
    </row>
    <row r="1053" spans="1:4" hidden="1" x14ac:dyDescent="0.25">
      <c r="A1053" t="s">
        <v>1332</v>
      </c>
      <c r="B1053" t="s">
        <v>1333</v>
      </c>
      <c r="C1053" s="1">
        <v>46022</v>
      </c>
      <c r="D1053" s="4">
        <v>14654.019999999997</v>
      </c>
    </row>
    <row r="1054" spans="1:4" hidden="1" x14ac:dyDescent="0.25">
      <c r="A1054" t="s">
        <v>1413</v>
      </c>
      <c r="B1054" t="s">
        <v>1462</v>
      </c>
      <c r="C1054" s="1">
        <v>45688</v>
      </c>
      <c r="D1054" s="4">
        <v>89296.374215740769</v>
      </c>
    </row>
    <row r="1055" spans="1:4" hidden="1" x14ac:dyDescent="0.25">
      <c r="A1055" t="s">
        <v>1413</v>
      </c>
      <c r="B1055" t="s">
        <v>1462</v>
      </c>
      <c r="C1055" s="1">
        <v>45716</v>
      </c>
      <c r="D1055" s="4">
        <v>178592.74843148154</v>
      </c>
    </row>
    <row r="1056" spans="1:4" hidden="1" x14ac:dyDescent="0.25">
      <c r="A1056" t="s">
        <v>1413</v>
      </c>
      <c r="B1056" t="s">
        <v>1462</v>
      </c>
      <c r="C1056" s="1">
        <v>45747</v>
      </c>
      <c r="D1056" s="4">
        <v>267889.12264722231</v>
      </c>
    </row>
    <row r="1057" spans="1:4" hidden="1" x14ac:dyDescent="0.25">
      <c r="A1057" t="s">
        <v>1413</v>
      </c>
      <c r="B1057" t="s">
        <v>1462</v>
      </c>
      <c r="C1057" s="1">
        <v>45777</v>
      </c>
      <c r="D1057" s="4">
        <v>357185.49686296307</v>
      </c>
    </row>
    <row r="1058" spans="1:4" hidden="1" x14ac:dyDescent="0.25">
      <c r="A1058" t="s">
        <v>1413</v>
      </c>
      <c r="B1058" t="s">
        <v>1462</v>
      </c>
      <c r="C1058" s="1">
        <v>45808</v>
      </c>
      <c r="D1058" s="4">
        <v>446481.87107870384</v>
      </c>
    </row>
    <row r="1059" spans="1:4" x14ac:dyDescent="0.25">
      <c r="A1059" t="s">
        <v>1413</v>
      </c>
      <c r="B1059" t="s">
        <v>1462</v>
      </c>
      <c r="C1059" s="1">
        <v>45838</v>
      </c>
      <c r="D1059" s="4">
        <v>535778.24529444461</v>
      </c>
    </row>
    <row r="1060" spans="1:4" hidden="1" x14ac:dyDescent="0.25">
      <c r="A1060" t="s">
        <v>1413</v>
      </c>
      <c r="B1060" t="s">
        <v>1462</v>
      </c>
      <c r="C1060" s="1">
        <v>45869</v>
      </c>
      <c r="D1060" s="4">
        <v>625074.61951018532</v>
      </c>
    </row>
    <row r="1061" spans="1:4" hidden="1" x14ac:dyDescent="0.25">
      <c r="A1061" t="s">
        <v>1413</v>
      </c>
      <c r="B1061" t="s">
        <v>1462</v>
      </c>
      <c r="C1061" s="1">
        <v>45900</v>
      </c>
      <c r="D1061" s="4">
        <v>714370.99372592615</v>
      </c>
    </row>
    <row r="1062" spans="1:4" hidden="1" x14ac:dyDescent="0.25">
      <c r="A1062" t="s">
        <v>1413</v>
      </c>
      <c r="B1062" t="s">
        <v>1462</v>
      </c>
      <c r="C1062" s="1">
        <v>45930</v>
      </c>
      <c r="D1062" s="4">
        <v>803667.36794166698</v>
      </c>
    </row>
    <row r="1063" spans="1:4" hidden="1" x14ac:dyDescent="0.25">
      <c r="A1063" t="s">
        <v>1413</v>
      </c>
      <c r="B1063" t="s">
        <v>1462</v>
      </c>
      <c r="C1063" s="1">
        <v>45961</v>
      </c>
      <c r="D1063" s="4">
        <v>892963.74215740769</v>
      </c>
    </row>
    <row r="1064" spans="1:4" hidden="1" x14ac:dyDescent="0.25">
      <c r="A1064" t="s">
        <v>1413</v>
      </c>
      <c r="B1064" t="s">
        <v>1462</v>
      </c>
      <c r="C1064" s="1">
        <v>45991</v>
      </c>
      <c r="D1064" s="4">
        <v>982260.1163731484</v>
      </c>
    </row>
    <row r="1065" spans="1:4" hidden="1" x14ac:dyDescent="0.25">
      <c r="A1065" t="s">
        <v>1413</v>
      </c>
      <c r="B1065" t="s">
        <v>1462</v>
      </c>
      <c r="C1065" s="1">
        <v>46022</v>
      </c>
      <c r="D1065" s="4">
        <v>1071556.4905888892</v>
      </c>
    </row>
    <row r="1066" spans="1:4" hidden="1" x14ac:dyDescent="0.25">
      <c r="A1066" t="s">
        <v>1413</v>
      </c>
      <c r="B1066" t="s">
        <v>1463</v>
      </c>
      <c r="C1066" s="1">
        <v>45688</v>
      </c>
      <c r="D1066" s="4">
        <v>20542.929166666669</v>
      </c>
    </row>
    <row r="1067" spans="1:4" hidden="1" x14ac:dyDescent="0.25">
      <c r="A1067" t="s">
        <v>1413</v>
      </c>
      <c r="B1067" t="s">
        <v>1463</v>
      </c>
      <c r="C1067" s="1">
        <v>45716</v>
      </c>
      <c r="D1067" s="4">
        <v>41085.858333333337</v>
      </c>
    </row>
    <row r="1068" spans="1:4" hidden="1" x14ac:dyDescent="0.25">
      <c r="A1068" t="s">
        <v>1413</v>
      </c>
      <c r="B1068" t="s">
        <v>1463</v>
      </c>
      <c r="C1068" s="1">
        <v>45747</v>
      </c>
      <c r="D1068" s="4">
        <v>61628.787500000006</v>
      </c>
    </row>
    <row r="1069" spans="1:4" hidden="1" x14ac:dyDescent="0.25">
      <c r="A1069" t="s">
        <v>1413</v>
      </c>
      <c r="B1069" t="s">
        <v>1463</v>
      </c>
      <c r="C1069" s="1">
        <v>45777</v>
      </c>
      <c r="D1069" s="4">
        <v>82171.716666666674</v>
      </c>
    </row>
    <row r="1070" spans="1:4" hidden="1" x14ac:dyDescent="0.25">
      <c r="A1070" t="s">
        <v>1413</v>
      </c>
      <c r="B1070" t="s">
        <v>1463</v>
      </c>
      <c r="C1070" s="1">
        <v>45808</v>
      </c>
      <c r="D1070" s="4">
        <v>102714.64583333336</v>
      </c>
    </row>
    <row r="1071" spans="1:4" x14ac:dyDescent="0.25">
      <c r="A1071" t="s">
        <v>1413</v>
      </c>
      <c r="B1071" t="s">
        <v>1463</v>
      </c>
      <c r="C1071" s="1">
        <v>45838</v>
      </c>
      <c r="D1071" s="4">
        <v>123257.57500000003</v>
      </c>
    </row>
    <row r="1072" spans="1:4" hidden="1" x14ac:dyDescent="0.25">
      <c r="A1072" t="s">
        <v>1413</v>
      </c>
      <c r="B1072" t="s">
        <v>1463</v>
      </c>
      <c r="C1072" s="1">
        <v>45869</v>
      </c>
      <c r="D1072" s="4">
        <v>143800.50416666671</v>
      </c>
    </row>
    <row r="1073" spans="1:4" hidden="1" x14ac:dyDescent="0.25">
      <c r="A1073" t="s">
        <v>1413</v>
      </c>
      <c r="B1073" t="s">
        <v>1463</v>
      </c>
      <c r="C1073" s="1">
        <v>45900</v>
      </c>
      <c r="D1073" s="4">
        <v>164343.43333333338</v>
      </c>
    </row>
    <row r="1074" spans="1:4" hidden="1" x14ac:dyDescent="0.25">
      <c r="A1074" t="s">
        <v>1413</v>
      </c>
      <c r="B1074" t="s">
        <v>1463</v>
      </c>
      <c r="C1074" s="1">
        <v>45930</v>
      </c>
      <c r="D1074" s="4">
        <v>184886.36250000008</v>
      </c>
    </row>
    <row r="1075" spans="1:4" hidden="1" x14ac:dyDescent="0.25">
      <c r="A1075" t="s">
        <v>1413</v>
      </c>
      <c r="B1075" t="s">
        <v>1463</v>
      </c>
      <c r="C1075" s="1">
        <v>45961</v>
      </c>
      <c r="D1075" s="4">
        <v>205429.29166666674</v>
      </c>
    </row>
    <row r="1076" spans="1:4" hidden="1" x14ac:dyDescent="0.25">
      <c r="A1076" t="s">
        <v>1413</v>
      </c>
      <c r="B1076" t="s">
        <v>1463</v>
      </c>
      <c r="C1076" s="1">
        <v>45991</v>
      </c>
      <c r="D1076" s="4">
        <v>225972.22083333344</v>
      </c>
    </row>
    <row r="1077" spans="1:4" hidden="1" x14ac:dyDescent="0.25">
      <c r="A1077" t="s">
        <v>1413</v>
      </c>
      <c r="B1077" t="s">
        <v>1463</v>
      </c>
      <c r="C1077" s="1">
        <v>46022</v>
      </c>
      <c r="D1077" s="4">
        <v>246515.15000000011</v>
      </c>
    </row>
    <row r="1078" spans="1:4" hidden="1" x14ac:dyDescent="0.25">
      <c r="A1078" t="s">
        <v>1413</v>
      </c>
      <c r="B1078" t="s">
        <v>1464</v>
      </c>
      <c r="C1078" s="1">
        <v>45688</v>
      </c>
      <c r="D1078" s="4">
        <v>3156.385166666666</v>
      </c>
    </row>
    <row r="1079" spans="1:4" hidden="1" x14ac:dyDescent="0.25">
      <c r="A1079" t="s">
        <v>1413</v>
      </c>
      <c r="B1079" t="s">
        <v>1464</v>
      </c>
      <c r="C1079" s="1">
        <v>45716</v>
      </c>
      <c r="D1079" s="4">
        <v>6312.770333333332</v>
      </c>
    </row>
    <row r="1080" spans="1:4" hidden="1" x14ac:dyDescent="0.25">
      <c r="A1080" t="s">
        <v>1413</v>
      </c>
      <c r="B1080" t="s">
        <v>1464</v>
      </c>
      <c r="C1080" s="1">
        <v>45747</v>
      </c>
      <c r="D1080" s="4">
        <v>9469.1554999999971</v>
      </c>
    </row>
    <row r="1081" spans="1:4" hidden="1" x14ac:dyDescent="0.25">
      <c r="A1081" t="s">
        <v>1413</v>
      </c>
      <c r="B1081" t="s">
        <v>1464</v>
      </c>
      <c r="C1081" s="1">
        <v>45777</v>
      </c>
      <c r="D1081" s="4">
        <v>12625.540666666664</v>
      </c>
    </row>
    <row r="1082" spans="1:4" hidden="1" x14ac:dyDescent="0.25">
      <c r="A1082" t="s">
        <v>1413</v>
      </c>
      <c r="B1082" t="s">
        <v>1464</v>
      </c>
      <c r="C1082" s="1">
        <v>45808</v>
      </c>
      <c r="D1082" s="4">
        <v>15781.925833333329</v>
      </c>
    </row>
    <row r="1083" spans="1:4" x14ac:dyDescent="0.25">
      <c r="A1083" t="s">
        <v>1413</v>
      </c>
      <c r="B1083" t="s">
        <v>1464</v>
      </c>
      <c r="C1083" s="1">
        <v>45838</v>
      </c>
      <c r="D1083" s="4">
        <v>18938.310999999994</v>
      </c>
    </row>
    <row r="1084" spans="1:4" hidden="1" x14ac:dyDescent="0.25">
      <c r="A1084" t="s">
        <v>1413</v>
      </c>
      <c r="B1084" t="s">
        <v>1464</v>
      </c>
      <c r="C1084" s="1">
        <v>45869</v>
      </c>
      <c r="D1084" s="4">
        <v>22094.696166666661</v>
      </c>
    </row>
    <row r="1085" spans="1:4" hidden="1" x14ac:dyDescent="0.25">
      <c r="A1085" t="s">
        <v>1413</v>
      </c>
      <c r="B1085" t="s">
        <v>1464</v>
      </c>
      <c r="C1085" s="1">
        <v>45900</v>
      </c>
      <c r="D1085" s="4">
        <v>25251.081333333328</v>
      </c>
    </row>
    <row r="1086" spans="1:4" hidden="1" x14ac:dyDescent="0.25">
      <c r="A1086" t="s">
        <v>1413</v>
      </c>
      <c r="B1086" t="s">
        <v>1464</v>
      </c>
      <c r="C1086" s="1">
        <v>45930</v>
      </c>
      <c r="D1086" s="4">
        <v>28407.466499999995</v>
      </c>
    </row>
    <row r="1087" spans="1:4" hidden="1" x14ac:dyDescent="0.25">
      <c r="A1087" t="s">
        <v>1413</v>
      </c>
      <c r="B1087" t="s">
        <v>1464</v>
      </c>
      <c r="C1087" s="1">
        <v>45961</v>
      </c>
      <c r="D1087" s="4">
        <v>31563.851666666658</v>
      </c>
    </row>
    <row r="1088" spans="1:4" hidden="1" x14ac:dyDescent="0.25">
      <c r="A1088" t="s">
        <v>1413</v>
      </c>
      <c r="B1088" t="s">
        <v>1464</v>
      </c>
      <c r="C1088" s="1">
        <v>45991</v>
      </c>
      <c r="D1088" s="4">
        <v>34720.236833333329</v>
      </c>
    </row>
    <row r="1089" spans="1:4" hidden="1" x14ac:dyDescent="0.25">
      <c r="A1089" t="s">
        <v>1413</v>
      </c>
      <c r="B1089" t="s">
        <v>1464</v>
      </c>
      <c r="C1089" s="1">
        <v>46022</v>
      </c>
      <c r="D1089" s="4">
        <v>37876.621999999988</v>
      </c>
    </row>
    <row r="1090" spans="1:4" hidden="1" x14ac:dyDescent="0.25">
      <c r="A1090" t="s">
        <v>1413</v>
      </c>
      <c r="B1090" t="s">
        <v>1465</v>
      </c>
      <c r="C1090" s="1">
        <v>45688</v>
      </c>
      <c r="D1090" s="4">
        <v>11883.645958333334</v>
      </c>
    </row>
    <row r="1091" spans="1:4" hidden="1" x14ac:dyDescent="0.25">
      <c r="A1091" t="s">
        <v>1413</v>
      </c>
      <c r="B1091" t="s">
        <v>1465</v>
      </c>
      <c r="C1091" s="1">
        <v>45716</v>
      </c>
      <c r="D1091" s="4">
        <v>23767.291916666669</v>
      </c>
    </row>
    <row r="1092" spans="1:4" hidden="1" x14ac:dyDescent="0.25">
      <c r="A1092" t="s">
        <v>1413</v>
      </c>
      <c r="B1092" t="s">
        <v>1465</v>
      </c>
      <c r="C1092" s="1">
        <v>45747</v>
      </c>
      <c r="D1092" s="4">
        <v>35650.937875000003</v>
      </c>
    </row>
    <row r="1093" spans="1:4" hidden="1" x14ac:dyDescent="0.25">
      <c r="A1093" t="s">
        <v>1413</v>
      </c>
      <c r="B1093" t="s">
        <v>1465</v>
      </c>
      <c r="C1093" s="1">
        <v>45777</v>
      </c>
      <c r="D1093" s="4">
        <v>47534.583833333338</v>
      </c>
    </row>
    <row r="1094" spans="1:4" hidden="1" x14ac:dyDescent="0.25">
      <c r="A1094" t="s">
        <v>1413</v>
      </c>
      <c r="B1094" t="s">
        <v>1465</v>
      </c>
      <c r="C1094" s="1">
        <v>45808</v>
      </c>
      <c r="D1094" s="4">
        <v>59418.229791666665</v>
      </c>
    </row>
    <row r="1095" spans="1:4" x14ac:dyDescent="0.25">
      <c r="A1095" t="s">
        <v>1413</v>
      </c>
      <c r="B1095" t="s">
        <v>1465</v>
      </c>
      <c r="C1095" s="1">
        <v>45838</v>
      </c>
      <c r="D1095" s="4">
        <v>71301.875750000007</v>
      </c>
    </row>
    <row r="1096" spans="1:4" hidden="1" x14ac:dyDescent="0.25">
      <c r="A1096" t="s">
        <v>1413</v>
      </c>
      <c r="B1096" t="s">
        <v>1465</v>
      </c>
      <c r="C1096" s="1">
        <v>45869</v>
      </c>
      <c r="D1096" s="4">
        <v>83185.521708333341</v>
      </c>
    </row>
    <row r="1097" spans="1:4" hidden="1" x14ac:dyDescent="0.25">
      <c r="A1097" t="s">
        <v>1413</v>
      </c>
      <c r="B1097" t="s">
        <v>1465</v>
      </c>
      <c r="C1097" s="1">
        <v>45900</v>
      </c>
      <c r="D1097" s="4">
        <v>95069.167666666675</v>
      </c>
    </row>
    <row r="1098" spans="1:4" hidden="1" x14ac:dyDescent="0.25">
      <c r="A1098" t="s">
        <v>1413</v>
      </c>
      <c r="B1098" t="s">
        <v>1465</v>
      </c>
      <c r="C1098" s="1">
        <v>45930</v>
      </c>
      <c r="D1098" s="4">
        <v>106952.81362500001</v>
      </c>
    </row>
    <row r="1099" spans="1:4" hidden="1" x14ac:dyDescent="0.25">
      <c r="A1099" t="s">
        <v>1413</v>
      </c>
      <c r="B1099" t="s">
        <v>1465</v>
      </c>
      <c r="C1099" s="1">
        <v>45961</v>
      </c>
      <c r="D1099" s="4">
        <v>118836.45958333333</v>
      </c>
    </row>
    <row r="1100" spans="1:4" hidden="1" x14ac:dyDescent="0.25">
      <c r="A1100" t="s">
        <v>1413</v>
      </c>
      <c r="B1100" t="s">
        <v>1465</v>
      </c>
      <c r="C1100" s="1">
        <v>45991</v>
      </c>
      <c r="D1100" s="4">
        <v>130720.10554166666</v>
      </c>
    </row>
    <row r="1101" spans="1:4" hidden="1" x14ac:dyDescent="0.25">
      <c r="A1101" t="s">
        <v>1413</v>
      </c>
      <c r="B1101" t="s">
        <v>1465</v>
      </c>
      <c r="C1101" s="1">
        <v>46022</v>
      </c>
      <c r="D1101" s="4">
        <v>142603.75150000001</v>
      </c>
    </row>
    <row r="1102" spans="1:4" hidden="1" x14ac:dyDescent="0.25">
      <c r="A1102" t="s">
        <v>1413</v>
      </c>
      <c r="B1102" t="s">
        <v>1466</v>
      </c>
      <c r="C1102" s="1">
        <v>45688</v>
      </c>
      <c r="D1102" s="4">
        <v>4385.7776666666659</v>
      </c>
    </row>
    <row r="1103" spans="1:4" hidden="1" x14ac:dyDescent="0.25">
      <c r="A1103" t="s">
        <v>1413</v>
      </c>
      <c r="B1103" t="s">
        <v>1466</v>
      </c>
      <c r="C1103" s="1">
        <v>45716</v>
      </c>
      <c r="D1103" s="4">
        <v>8771.5553333333319</v>
      </c>
    </row>
    <row r="1104" spans="1:4" hidden="1" x14ac:dyDescent="0.25">
      <c r="A1104" t="s">
        <v>1413</v>
      </c>
      <c r="B1104" t="s">
        <v>1466</v>
      </c>
      <c r="C1104" s="1">
        <v>45747</v>
      </c>
      <c r="D1104" s="4">
        <v>13157.332999999999</v>
      </c>
    </row>
    <row r="1105" spans="1:4" hidden="1" x14ac:dyDescent="0.25">
      <c r="A1105" t="s">
        <v>1413</v>
      </c>
      <c r="B1105" t="s">
        <v>1466</v>
      </c>
      <c r="C1105" s="1">
        <v>45777</v>
      </c>
      <c r="D1105" s="4">
        <v>17543.110666666664</v>
      </c>
    </row>
    <row r="1106" spans="1:4" hidden="1" x14ac:dyDescent="0.25">
      <c r="A1106" t="s">
        <v>1413</v>
      </c>
      <c r="B1106" t="s">
        <v>1466</v>
      </c>
      <c r="C1106" s="1">
        <v>45808</v>
      </c>
      <c r="D1106" s="4">
        <v>21928.888333333332</v>
      </c>
    </row>
    <row r="1107" spans="1:4" x14ac:dyDescent="0.25">
      <c r="A1107" t="s">
        <v>1413</v>
      </c>
      <c r="B1107" t="s">
        <v>1466</v>
      </c>
      <c r="C1107" s="1">
        <v>45838</v>
      </c>
      <c r="D1107" s="4">
        <v>26314.665999999997</v>
      </c>
    </row>
    <row r="1108" spans="1:4" hidden="1" x14ac:dyDescent="0.25">
      <c r="A1108" t="s">
        <v>1413</v>
      </c>
      <c r="B1108" t="s">
        <v>1466</v>
      </c>
      <c r="C1108" s="1">
        <v>45869</v>
      </c>
      <c r="D1108" s="4">
        <v>30700.443666666662</v>
      </c>
    </row>
    <row r="1109" spans="1:4" hidden="1" x14ac:dyDescent="0.25">
      <c r="A1109" t="s">
        <v>1413</v>
      </c>
      <c r="B1109" t="s">
        <v>1466</v>
      </c>
      <c r="C1109" s="1">
        <v>45900</v>
      </c>
      <c r="D1109" s="4">
        <v>35086.221333333327</v>
      </c>
    </row>
    <row r="1110" spans="1:4" hidden="1" x14ac:dyDescent="0.25">
      <c r="A1110" t="s">
        <v>1413</v>
      </c>
      <c r="B1110" t="s">
        <v>1466</v>
      </c>
      <c r="C1110" s="1">
        <v>45930</v>
      </c>
      <c r="D1110" s="4">
        <v>39471.998999999996</v>
      </c>
    </row>
    <row r="1111" spans="1:4" hidden="1" x14ac:dyDescent="0.25">
      <c r="A1111" t="s">
        <v>1413</v>
      </c>
      <c r="B1111" t="s">
        <v>1466</v>
      </c>
      <c r="C1111" s="1">
        <v>45961</v>
      </c>
      <c r="D1111" s="4">
        <v>43857.776666666665</v>
      </c>
    </row>
    <row r="1112" spans="1:4" hidden="1" x14ac:dyDescent="0.25">
      <c r="A1112" t="s">
        <v>1413</v>
      </c>
      <c r="B1112" t="s">
        <v>1466</v>
      </c>
      <c r="C1112" s="1">
        <v>45991</v>
      </c>
      <c r="D1112" s="4">
        <v>48243.554333333326</v>
      </c>
    </row>
    <row r="1113" spans="1:4" hidden="1" x14ac:dyDescent="0.25">
      <c r="A1113" t="s">
        <v>1413</v>
      </c>
      <c r="B1113" t="s">
        <v>1466</v>
      </c>
      <c r="C1113" s="1">
        <v>46022</v>
      </c>
      <c r="D1113" s="4">
        <v>52629.331999999995</v>
      </c>
    </row>
    <row r="1114" spans="1:4" hidden="1" x14ac:dyDescent="0.25">
      <c r="A1114" t="s">
        <v>1418</v>
      </c>
      <c r="B1114" t="s">
        <v>1467</v>
      </c>
      <c r="C1114" s="1">
        <v>45688</v>
      </c>
      <c r="D1114" s="4">
        <v>13983.375</v>
      </c>
    </row>
    <row r="1115" spans="1:4" hidden="1" x14ac:dyDescent="0.25">
      <c r="A1115" t="s">
        <v>1418</v>
      </c>
      <c r="B1115" t="s">
        <v>1467</v>
      </c>
      <c r="C1115" s="1">
        <v>45716</v>
      </c>
      <c r="D1115" s="4">
        <v>27966.75</v>
      </c>
    </row>
    <row r="1116" spans="1:4" hidden="1" x14ac:dyDescent="0.25">
      <c r="A1116" t="s">
        <v>1418</v>
      </c>
      <c r="B1116" t="s">
        <v>1467</v>
      </c>
      <c r="C1116" s="1">
        <v>45747</v>
      </c>
      <c r="D1116" s="4">
        <v>41950.125</v>
      </c>
    </row>
    <row r="1117" spans="1:4" hidden="1" x14ac:dyDescent="0.25">
      <c r="A1117" t="s">
        <v>1418</v>
      </c>
      <c r="B1117" t="s">
        <v>1467</v>
      </c>
      <c r="C1117" s="1">
        <v>45777</v>
      </c>
      <c r="D1117" s="4">
        <v>55933.5</v>
      </c>
    </row>
    <row r="1118" spans="1:4" hidden="1" x14ac:dyDescent="0.25">
      <c r="A1118" t="s">
        <v>1418</v>
      </c>
      <c r="B1118" t="s">
        <v>1467</v>
      </c>
      <c r="C1118" s="1">
        <v>45808</v>
      </c>
      <c r="D1118" s="4">
        <v>69916.875</v>
      </c>
    </row>
    <row r="1119" spans="1:4" hidden="1" x14ac:dyDescent="0.25">
      <c r="A1119" t="s">
        <v>1418</v>
      </c>
      <c r="B1119" t="s">
        <v>1467</v>
      </c>
      <c r="C1119" s="1">
        <v>45838</v>
      </c>
      <c r="D1119" s="4">
        <v>83900.25</v>
      </c>
    </row>
    <row r="1120" spans="1:4" hidden="1" x14ac:dyDescent="0.25">
      <c r="A1120" t="s">
        <v>1418</v>
      </c>
      <c r="B1120" t="s">
        <v>1467</v>
      </c>
      <c r="C1120" s="1">
        <v>45869</v>
      </c>
      <c r="D1120" s="4">
        <v>97883.625</v>
      </c>
    </row>
    <row r="1121" spans="1:4" hidden="1" x14ac:dyDescent="0.25">
      <c r="A1121" t="s">
        <v>1418</v>
      </c>
      <c r="B1121" t="s">
        <v>1467</v>
      </c>
      <c r="C1121" s="1">
        <v>45900</v>
      </c>
      <c r="D1121" s="4">
        <v>111867</v>
      </c>
    </row>
    <row r="1122" spans="1:4" hidden="1" x14ac:dyDescent="0.25">
      <c r="A1122" t="s">
        <v>1418</v>
      </c>
      <c r="B1122" t="s">
        <v>1467</v>
      </c>
      <c r="C1122" s="1">
        <v>45930</v>
      </c>
      <c r="D1122" s="4">
        <v>125850.375</v>
      </c>
    </row>
    <row r="1123" spans="1:4" hidden="1" x14ac:dyDescent="0.25">
      <c r="A1123" t="s">
        <v>1418</v>
      </c>
      <c r="B1123" t="s">
        <v>1467</v>
      </c>
      <c r="C1123" s="1">
        <v>45961</v>
      </c>
      <c r="D1123" s="4">
        <v>139833.75</v>
      </c>
    </row>
    <row r="1124" spans="1:4" hidden="1" x14ac:dyDescent="0.25">
      <c r="A1124" t="s">
        <v>1418</v>
      </c>
      <c r="B1124" t="s">
        <v>1467</v>
      </c>
      <c r="C1124" s="1">
        <v>45991</v>
      </c>
      <c r="D1124" s="4">
        <v>153817.125</v>
      </c>
    </row>
    <row r="1125" spans="1:4" hidden="1" x14ac:dyDescent="0.25">
      <c r="A1125" t="s">
        <v>1418</v>
      </c>
      <c r="B1125" t="s">
        <v>1467</v>
      </c>
      <c r="C1125" s="1">
        <v>46022</v>
      </c>
      <c r="D1125" s="4">
        <v>167800.5</v>
      </c>
    </row>
    <row r="1126" spans="1:4" hidden="1" x14ac:dyDescent="0.25">
      <c r="A1126" t="s">
        <v>1418</v>
      </c>
      <c r="B1126" t="s">
        <v>1468</v>
      </c>
      <c r="C1126" s="1">
        <v>45688</v>
      </c>
      <c r="D1126" s="4">
        <v>27967.833333333332</v>
      </c>
    </row>
    <row r="1127" spans="1:4" hidden="1" x14ac:dyDescent="0.25">
      <c r="A1127" t="s">
        <v>1418</v>
      </c>
      <c r="B1127" t="s">
        <v>1468</v>
      </c>
      <c r="C1127" s="1">
        <v>45716</v>
      </c>
      <c r="D1127" s="4">
        <v>55935.666666666664</v>
      </c>
    </row>
    <row r="1128" spans="1:4" hidden="1" x14ac:dyDescent="0.25">
      <c r="A1128" t="s">
        <v>1418</v>
      </c>
      <c r="B1128" t="s">
        <v>1468</v>
      </c>
      <c r="C1128" s="1">
        <v>45747</v>
      </c>
      <c r="D1128" s="4">
        <v>83903.5</v>
      </c>
    </row>
    <row r="1129" spans="1:4" hidden="1" x14ac:dyDescent="0.25">
      <c r="A1129" t="s">
        <v>1418</v>
      </c>
      <c r="B1129" t="s">
        <v>1468</v>
      </c>
      <c r="C1129" s="1">
        <v>45777</v>
      </c>
      <c r="D1129" s="4">
        <v>111871.33333333333</v>
      </c>
    </row>
    <row r="1130" spans="1:4" hidden="1" x14ac:dyDescent="0.25">
      <c r="A1130" t="s">
        <v>1418</v>
      </c>
      <c r="B1130" t="s">
        <v>1468</v>
      </c>
      <c r="C1130" s="1">
        <v>45808</v>
      </c>
      <c r="D1130" s="4">
        <v>139839.16666666666</v>
      </c>
    </row>
    <row r="1131" spans="1:4" hidden="1" x14ac:dyDescent="0.25">
      <c r="A1131" t="s">
        <v>1418</v>
      </c>
      <c r="B1131" t="s">
        <v>1468</v>
      </c>
      <c r="C1131" s="1">
        <v>45838</v>
      </c>
      <c r="D1131" s="4">
        <v>167807</v>
      </c>
    </row>
    <row r="1132" spans="1:4" hidden="1" x14ac:dyDescent="0.25">
      <c r="A1132" t="s">
        <v>1418</v>
      </c>
      <c r="B1132" t="s">
        <v>1468</v>
      </c>
      <c r="C1132" s="1">
        <v>45869</v>
      </c>
      <c r="D1132" s="4">
        <v>195774.83333333334</v>
      </c>
    </row>
    <row r="1133" spans="1:4" hidden="1" x14ac:dyDescent="0.25">
      <c r="A1133" t="s">
        <v>1418</v>
      </c>
      <c r="B1133" t="s">
        <v>1468</v>
      </c>
      <c r="C1133" s="1">
        <v>45900</v>
      </c>
      <c r="D1133" s="4">
        <v>223742.66666666669</v>
      </c>
    </row>
    <row r="1134" spans="1:4" hidden="1" x14ac:dyDescent="0.25">
      <c r="A1134" t="s">
        <v>1418</v>
      </c>
      <c r="B1134" t="s">
        <v>1468</v>
      </c>
      <c r="C1134" s="1">
        <v>45930</v>
      </c>
      <c r="D1134" s="4">
        <v>251710.50000000003</v>
      </c>
    </row>
    <row r="1135" spans="1:4" hidden="1" x14ac:dyDescent="0.25">
      <c r="A1135" t="s">
        <v>1418</v>
      </c>
      <c r="B1135" t="s">
        <v>1468</v>
      </c>
      <c r="C1135" s="1">
        <v>45961</v>
      </c>
      <c r="D1135" s="4">
        <v>279678.33333333337</v>
      </c>
    </row>
    <row r="1136" spans="1:4" hidden="1" x14ac:dyDescent="0.25">
      <c r="A1136" t="s">
        <v>1418</v>
      </c>
      <c r="B1136" t="s">
        <v>1468</v>
      </c>
      <c r="C1136" s="1">
        <v>45991</v>
      </c>
      <c r="D1136" s="4">
        <v>307646.16666666669</v>
      </c>
    </row>
    <row r="1137" spans="1:4" hidden="1" x14ac:dyDescent="0.25">
      <c r="A1137" t="s">
        <v>1418</v>
      </c>
      <c r="B1137" t="s">
        <v>1468</v>
      </c>
      <c r="C1137" s="1">
        <v>46022</v>
      </c>
      <c r="D1137" s="4">
        <v>335614</v>
      </c>
    </row>
    <row r="1138" spans="1:4" hidden="1" x14ac:dyDescent="0.25">
      <c r="A1138" t="s">
        <v>1418</v>
      </c>
      <c r="B1138" t="s">
        <v>1469</v>
      </c>
      <c r="C1138" s="1">
        <v>45688</v>
      </c>
      <c r="D1138" s="4">
        <v>14882.625</v>
      </c>
    </row>
    <row r="1139" spans="1:4" hidden="1" x14ac:dyDescent="0.25">
      <c r="A1139" t="s">
        <v>1418</v>
      </c>
      <c r="B1139" t="s">
        <v>1469</v>
      </c>
      <c r="C1139" s="1">
        <v>45716</v>
      </c>
      <c r="D1139" s="4">
        <v>29765.25</v>
      </c>
    </row>
    <row r="1140" spans="1:4" hidden="1" x14ac:dyDescent="0.25">
      <c r="A1140" t="s">
        <v>1418</v>
      </c>
      <c r="B1140" t="s">
        <v>1469</v>
      </c>
      <c r="C1140" s="1">
        <v>45747</v>
      </c>
      <c r="D1140" s="4">
        <v>44647.875</v>
      </c>
    </row>
    <row r="1141" spans="1:4" hidden="1" x14ac:dyDescent="0.25">
      <c r="A1141" t="s">
        <v>1418</v>
      </c>
      <c r="B1141" t="s">
        <v>1469</v>
      </c>
      <c r="C1141" s="1">
        <v>45777</v>
      </c>
      <c r="D1141" s="4">
        <v>59530.5</v>
      </c>
    </row>
    <row r="1142" spans="1:4" hidden="1" x14ac:dyDescent="0.25">
      <c r="A1142" t="s">
        <v>1418</v>
      </c>
      <c r="B1142" t="s">
        <v>1469</v>
      </c>
      <c r="C1142" s="1">
        <v>45808</v>
      </c>
      <c r="D1142" s="4">
        <v>74413.125</v>
      </c>
    </row>
    <row r="1143" spans="1:4" hidden="1" x14ac:dyDescent="0.25">
      <c r="A1143" t="s">
        <v>1418</v>
      </c>
      <c r="B1143" t="s">
        <v>1469</v>
      </c>
      <c r="C1143" s="1">
        <v>45838</v>
      </c>
      <c r="D1143" s="4">
        <v>89295.75</v>
      </c>
    </row>
    <row r="1144" spans="1:4" hidden="1" x14ac:dyDescent="0.25">
      <c r="A1144" t="s">
        <v>1418</v>
      </c>
      <c r="B1144" t="s">
        <v>1469</v>
      </c>
      <c r="C1144" s="1">
        <v>45869</v>
      </c>
      <c r="D1144" s="4">
        <v>104178.375</v>
      </c>
    </row>
    <row r="1145" spans="1:4" hidden="1" x14ac:dyDescent="0.25">
      <c r="A1145" t="s">
        <v>1418</v>
      </c>
      <c r="B1145" t="s">
        <v>1469</v>
      </c>
      <c r="C1145" s="1">
        <v>45900</v>
      </c>
      <c r="D1145" s="4">
        <v>119061</v>
      </c>
    </row>
    <row r="1146" spans="1:4" hidden="1" x14ac:dyDescent="0.25">
      <c r="A1146" t="s">
        <v>1418</v>
      </c>
      <c r="B1146" t="s">
        <v>1469</v>
      </c>
      <c r="C1146" s="1">
        <v>45930</v>
      </c>
      <c r="D1146" s="4">
        <v>133943.625</v>
      </c>
    </row>
    <row r="1147" spans="1:4" hidden="1" x14ac:dyDescent="0.25">
      <c r="A1147" t="s">
        <v>1418</v>
      </c>
      <c r="B1147" t="s">
        <v>1469</v>
      </c>
      <c r="C1147" s="1">
        <v>45961</v>
      </c>
      <c r="D1147" s="4">
        <v>148826.25</v>
      </c>
    </row>
    <row r="1148" spans="1:4" hidden="1" x14ac:dyDescent="0.25">
      <c r="A1148" t="s">
        <v>1418</v>
      </c>
      <c r="B1148" t="s">
        <v>1469</v>
      </c>
      <c r="C1148" s="1">
        <v>45991</v>
      </c>
      <c r="D1148" s="4">
        <v>163708.875</v>
      </c>
    </row>
    <row r="1149" spans="1:4" hidden="1" x14ac:dyDescent="0.25">
      <c r="A1149" t="s">
        <v>1418</v>
      </c>
      <c r="B1149" t="s">
        <v>1469</v>
      </c>
      <c r="C1149" s="1">
        <v>46022</v>
      </c>
      <c r="D1149" s="4">
        <v>178591.5</v>
      </c>
    </row>
    <row r="1150" spans="1:4" hidden="1" x14ac:dyDescent="0.25">
      <c r="A1150" t="s">
        <v>1418</v>
      </c>
      <c r="B1150" t="s">
        <v>1470</v>
      </c>
      <c r="C1150" s="1">
        <v>45688</v>
      </c>
      <c r="D1150" s="4">
        <v>3821.0833333333335</v>
      </c>
    </row>
    <row r="1151" spans="1:4" hidden="1" x14ac:dyDescent="0.25">
      <c r="A1151" t="s">
        <v>1418</v>
      </c>
      <c r="B1151" t="s">
        <v>1470</v>
      </c>
      <c r="C1151" s="1">
        <v>45716</v>
      </c>
      <c r="D1151" s="4">
        <v>7642.166666666667</v>
      </c>
    </row>
    <row r="1152" spans="1:4" hidden="1" x14ac:dyDescent="0.25">
      <c r="A1152" t="s">
        <v>1418</v>
      </c>
      <c r="B1152" t="s">
        <v>1470</v>
      </c>
      <c r="C1152" s="1">
        <v>45747</v>
      </c>
      <c r="D1152" s="4">
        <v>11463.25</v>
      </c>
    </row>
    <row r="1153" spans="1:4" hidden="1" x14ac:dyDescent="0.25">
      <c r="A1153" t="s">
        <v>1418</v>
      </c>
      <c r="B1153" t="s">
        <v>1470</v>
      </c>
      <c r="C1153" s="1">
        <v>45777</v>
      </c>
      <c r="D1153" s="4">
        <v>15284.333333333334</v>
      </c>
    </row>
    <row r="1154" spans="1:4" hidden="1" x14ac:dyDescent="0.25">
      <c r="A1154" t="s">
        <v>1418</v>
      </c>
      <c r="B1154" t="s">
        <v>1470</v>
      </c>
      <c r="C1154" s="1">
        <v>45808</v>
      </c>
      <c r="D1154" s="4">
        <v>19105.416666666668</v>
      </c>
    </row>
    <row r="1155" spans="1:4" hidden="1" x14ac:dyDescent="0.25">
      <c r="A1155" t="s">
        <v>1418</v>
      </c>
      <c r="B1155" t="s">
        <v>1470</v>
      </c>
      <c r="C1155" s="1">
        <v>45838</v>
      </c>
      <c r="D1155" s="4">
        <v>22926.5</v>
      </c>
    </row>
    <row r="1156" spans="1:4" hidden="1" x14ac:dyDescent="0.25">
      <c r="A1156" t="s">
        <v>1418</v>
      </c>
      <c r="B1156" t="s">
        <v>1470</v>
      </c>
      <c r="C1156" s="1">
        <v>45869</v>
      </c>
      <c r="D1156" s="4">
        <v>26747.583333333332</v>
      </c>
    </row>
    <row r="1157" spans="1:4" hidden="1" x14ac:dyDescent="0.25">
      <c r="A1157" t="s">
        <v>1418</v>
      </c>
      <c r="B1157" t="s">
        <v>1470</v>
      </c>
      <c r="C1157" s="1">
        <v>45900</v>
      </c>
      <c r="D1157" s="4">
        <v>30568.666666666664</v>
      </c>
    </row>
    <row r="1158" spans="1:4" hidden="1" x14ac:dyDescent="0.25">
      <c r="A1158" t="s">
        <v>1418</v>
      </c>
      <c r="B1158" t="s">
        <v>1470</v>
      </c>
      <c r="C1158" s="1">
        <v>45930</v>
      </c>
      <c r="D1158" s="4">
        <v>34389.75</v>
      </c>
    </row>
    <row r="1159" spans="1:4" hidden="1" x14ac:dyDescent="0.25">
      <c r="A1159" t="s">
        <v>1418</v>
      </c>
      <c r="B1159" t="s">
        <v>1470</v>
      </c>
      <c r="C1159" s="1">
        <v>45961</v>
      </c>
      <c r="D1159" s="4">
        <v>38210.833333333336</v>
      </c>
    </row>
    <row r="1160" spans="1:4" hidden="1" x14ac:dyDescent="0.25">
      <c r="A1160" t="s">
        <v>1418</v>
      </c>
      <c r="B1160" t="s">
        <v>1470</v>
      </c>
      <c r="C1160" s="1">
        <v>45991</v>
      </c>
      <c r="D1160" s="4">
        <v>42031.916666666672</v>
      </c>
    </row>
    <row r="1161" spans="1:4" hidden="1" x14ac:dyDescent="0.25">
      <c r="A1161" t="s">
        <v>1418</v>
      </c>
      <c r="B1161" t="s">
        <v>1470</v>
      </c>
      <c r="C1161" s="1">
        <v>46022</v>
      </c>
      <c r="D1161" s="4">
        <v>45853.000000000007</v>
      </c>
    </row>
    <row r="1162" spans="1:4" hidden="1" x14ac:dyDescent="0.25">
      <c r="A1162" t="s">
        <v>1418</v>
      </c>
      <c r="B1162" t="s">
        <v>1471</v>
      </c>
      <c r="C1162" s="1">
        <v>45688</v>
      </c>
      <c r="D1162" s="4">
        <v>9670.496666666666</v>
      </c>
    </row>
    <row r="1163" spans="1:4" hidden="1" x14ac:dyDescent="0.25">
      <c r="A1163" t="s">
        <v>1418</v>
      </c>
      <c r="B1163" t="s">
        <v>1471</v>
      </c>
      <c r="C1163" s="1">
        <v>45716</v>
      </c>
      <c r="D1163" s="4">
        <v>19340.993333333332</v>
      </c>
    </row>
    <row r="1164" spans="1:4" hidden="1" x14ac:dyDescent="0.25">
      <c r="A1164" t="s">
        <v>1418</v>
      </c>
      <c r="B1164" t="s">
        <v>1471</v>
      </c>
      <c r="C1164" s="1">
        <v>45747</v>
      </c>
      <c r="D1164" s="4">
        <v>29011.489999999998</v>
      </c>
    </row>
    <row r="1165" spans="1:4" hidden="1" x14ac:dyDescent="0.25">
      <c r="A1165" t="s">
        <v>1418</v>
      </c>
      <c r="B1165" t="s">
        <v>1471</v>
      </c>
      <c r="C1165" s="1">
        <v>45777</v>
      </c>
      <c r="D1165" s="4">
        <v>38681.986666666664</v>
      </c>
    </row>
    <row r="1166" spans="1:4" hidden="1" x14ac:dyDescent="0.25">
      <c r="A1166" t="s">
        <v>1418</v>
      </c>
      <c r="B1166" t="s">
        <v>1471</v>
      </c>
      <c r="C1166" s="1">
        <v>45808</v>
      </c>
      <c r="D1166" s="4">
        <v>48352.48333333333</v>
      </c>
    </row>
    <row r="1167" spans="1:4" hidden="1" x14ac:dyDescent="0.25">
      <c r="A1167" t="s">
        <v>1418</v>
      </c>
      <c r="B1167" t="s">
        <v>1471</v>
      </c>
      <c r="C1167" s="1">
        <v>45838</v>
      </c>
      <c r="D1167" s="4">
        <v>58022.979999999996</v>
      </c>
    </row>
    <row r="1168" spans="1:4" hidden="1" x14ac:dyDescent="0.25">
      <c r="A1168" t="s">
        <v>1418</v>
      </c>
      <c r="B1168" t="s">
        <v>1471</v>
      </c>
      <c r="C1168" s="1">
        <v>45869</v>
      </c>
      <c r="D1168" s="4">
        <v>67693.476666666655</v>
      </c>
    </row>
    <row r="1169" spans="1:4" hidden="1" x14ac:dyDescent="0.25">
      <c r="A1169" t="s">
        <v>1418</v>
      </c>
      <c r="B1169" t="s">
        <v>1471</v>
      </c>
      <c r="C1169" s="1">
        <v>45900</v>
      </c>
      <c r="D1169" s="4">
        <v>77363.973333333328</v>
      </c>
    </row>
    <row r="1170" spans="1:4" hidden="1" x14ac:dyDescent="0.25">
      <c r="A1170" t="s">
        <v>1418</v>
      </c>
      <c r="B1170" t="s">
        <v>1471</v>
      </c>
      <c r="C1170" s="1">
        <v>45930</v>
      </c>
      <c r="D1170" s="4">
        <v>87034.47</v>
      </c>
    </row>
    <row r="1171" spans="1:4" hidden="1" x14ac:dyDescent="0.25">
      <c r="A1171" t="s">
        <v>1418</v>
      </c>
      <c r="B1171" t="s">
        <v>1471</v>
      </c>
      <c r="C1171" s="1">
        <v>45961</v>
      </c>
      <c r="D1171" s="4">
        <v>96704.966666666674</v>
      </c>
    </row>
    <row r="1172" spans="1:4" hidden="1" x14ac:dyDescent="0.25">
      <c r="A1172" t="s">
        <v>1418</v>
      </c>
      <c r="B1172" t="s">
        <v>1471</v>
      </c>
      <c r="C1172" s="1">
        <v>45991</v>
      </c>
      <c r="D1172" s="4">
        <v>106375.46333333335</v>
      </c>
    </row>
    <row r="1173" spans="1:4" hidden="1" x14ac:dyDescent="0.25">
      <c r="A1173" t="s">
        <v>1418</v>
      </c>
      <c r="B1173" t="s">
        <v>1471</v>
      </c>
      <c r="C1173" s="1">
        <v>46022</v>
      </c>
      <c r="D1173" s="4">
        <v>116045.96000000002</v>
      </c>
    </row>
    <row r="1174" spans="1:4" hidden="1" x14ac:dyDescent="0.25">
      <c r="A1174" t="s">
        <v>1420</v>
      </c>
      <c r="B1174" t="s">
        <v>1472</v>
      </c>
      <c r="C1174" s="1">
        <v>45688</v>
      </c>
      <c r="D1174" s="4">
        <v>6237.626666666667</v>
      </c>
    </row>
    <row r="1175" spans="1:4" hidden="1" x14ac:dyDescent="0.25">
      <c r="A1175" t="s">
        <v>1420</v>
      </c>
      <c r="B1175" t="s">
        <v>1472</v>
      </c>
      <c r="C1175" s="1">
        <v>45716</v>
      </c>
      <c r="D1175" s="4">
        <v>12475.253333333334</v>
      </c>
    </row>
    <row r="1176" spans="1:4" hidden="1" x14ac:dyDescent="0.25">
      <c r="A1176" t="s">
        <v>1420</v>
      </c>
      <c r="B1176" t="s">
        <v>1472</v>
      </c>
      <c r="C1176" s="1">
        <v>45747</v>
      </c>
      <c r="D1176" s="4">
        <v>18712.88</v>
      </c>
    </row>
    <row r="1177" spans="1:4" hidden="1" x14ac:dyDescent="0.25">
      <c r="A1177" t="s">
        <v>1420</v>
      </c>
      <c r="B1177" t="s">
        <v>1472</v>
      </c>
      <c r="C1177" s="1">
        <v>45777</v>
      </c>
      <c r="D1177" s="4">
        <v>24950.506666666668</v>
      </c>
    </row>
    <row r="1178" spans="1:4" hidden="1" x14ac:dyDescent="0.25">
      <c r="A1178" t="s">
        <v>1420</v>
      </c>
      <c r="B1178" t="s">
        <v>1472</v>
      </c>
      <c r="C1178" s="1">
        <v>45808</v>
      </c>
      <c r="D1178" s="4">
        <v>31188.133333333335</v>
      </c>
    </row>
    <row r="1179" spans="1:4" hidden="1" x14ac:dyDescent="0.25">
      <c r="A1179" t="s">
        <v>1420</v>
      </c>
      <c r="B1179" t="s">
        <v>1472</v>
      </c>
      <c r="C1179" s="1">
        <v>45838</v>
      </c>
      <c r="D1179" s="4">
        <v>37425.760000000002</v>
      </c>
    </row>
    <row r="1180" spans="1:4" hidden="1" x14ac:dyDescent="0.25">
      <c r="A1180" t="s">
        <v>1420</v>
      </c>
      <c r="B1180" t="s">
        <v>1472</v>
      </c>
      <c r="C1180" s="1">
        <v>45869</v>
      </c>
      <c r="D1180" s="4">
        <v>43663.386666666673</v>
      </c>
    </row>
    <row r="1181" spans="1:4" hidden="1" x14ac:dyDescent="0.25">
      <c r="A1181" t="s">
        <v>1420</v>
      </c>
      <c r="B1181" t="s">
        <v>1472</v>
      </c>
      <c r="C1181" s="1">
        <v>45900</v>
      </c>
      <c r="D1181" s="4">
        <v>49901.013333333336</v>
      </c>
    </row>
    <row r="1182" spans="1:4" hidden="1" x14ac:dyDescent="0.25">
      <c r="A1182" t="s">
        <v>1420</v>
      </c>
      <c r="B1182" t="s">
        <v>1472</v>
      </c>
      <c r="C1182" s="1">
        <v>45930</v>
      </c>
      <c r="D1182" s="4">
        <v>56138.64</v>
      </c>
    </row>
    <row r="1183" spans="1:4" hidden="1" x14ac:dyDescent="0.25">
      <c r="A1183" t="s">
        <v>1420</v>
      </c>
      <c r="B1183" t="s">
        <v>1472</v>
      </c>
      <c r="C1183" s="1">
        <v>45961</v>
      </c>
      <c r="D1183" s="4">
        <v>62376.266666666663</v>
      </c>
    </row>
    <row r="1184" spans="1:4" hidden="1" x14ac:dyDescent="0.25">
      <c r="A1184" t="s">
        <v>1420</v>
      </c>
      <c r="B1184" t="s">
        <v>1472</v>
      </c>
      <c r="C1184" s="1">
        <v>45991</v>
      </c>
      <c r="D1184" s="4">
        <v>68613.893333333326</v>
      </c>
    </row>
    <row r="1185" spans="1:4" hidden="1" x14ac:dyDescent="0.25">
      <c r="A1185" t="s">
        <v>1420</v>
      </c>
      <c r="B1185" t="s">
        <v>1472</v>
      </c>
      <c r="C1185" s="1">
        <v>46022</v>
      </c>
      <c r="D1185" s="4">
        <v>74851.51999999999</v>
      </c>
    </row>
    <row r="1186" spans="1:4" hidden="1" x14ac:dyDescent="0.25">
      <c r="A1186" t="s">
        <v>1420</v>
      </c>
      <c r="B1186" t="s">
        <v>1473</v>
      </c>
      <c r="C1186" s="1">
        <v>45688</v>
      </c>
      <c r="D1186" s="4">
        <v>26964.708333333332</v>
      </c>
    </row>
    <row r="1187" spans="1:4" hidden="1" x14ac:dyDescent="0.25">
      <c r="A1187" t="s">
        <v>1420</v>
      </c>
      <c r="B1187" t="s">
        <v>1473</v>
      </c>
      <c r="C1187" s="1">
        <v>45716</v>
      </c>
      <c r="D1187" s="4">
        <v>53929.416666666664</v>
      </c>
    </row>
    <row r="1188" spans="1:4" hidden="1" x14ac:dyDescent="0.25">
      <c r="A1188" t="s">
        <v>1420</v>
      </c>
      <c r="B1188" t="s">
        <v>1473</v>
      </c>
      <c r="C1188" s="1">
        <v>45747</v>
      </c>
      <c r="D1188" s="4">
        <v>80894.125</v>
      </c>
    </row>
    <row r="1189" spans="1:4" hidden="1" x14ac:dyDescent="0.25">
      <c r="A1189" t="s">
        <v>1420</v>
      </c>
      <c r="B1189" t="s">
        <v>1473</v>
      </c>
      <c r="C1189" s="1">
        <v>45777</v>
      </c>
      <c r="D1189" s="4">
        <v>107858.83333333333</v>
      </c>
    </row>
    <row r="1190" spans="1:4" hidden="1" x14ac:dyDescent="0.25">
      <c r="A1190" t="s">
        <v>1420</v>
      </c>
      <c r="B1190" t="s">
        <v>1473</v>
      </c>
      <c r="C1190" s="1">
        <v>45808</v>
      </c>
      <c r="D1190" s="4">
        <v>134823.54166666666</v>
      </c>
    </row>
    <row r="1191" spans="1:4" hidden="1" x14ac:dyDescent="0.25">
      <c r="A1191" t="s">
        <v>1420</v>
      </c>
      <c r="B1191" t="s">
        <v>1473</v>
      </c>
      <c r="C1191" s="1">
        <v>45838</v>
      </c>
      <c r="D1191" s="4">
        <v>161788.25</v>
      </c>
    </row>
    <row r="1192" spans="1:4" hidden="1" x14ac:dyDescent="0.25">
      <c r="A1192" t="s">
        <v>1420</v>
      </c>
      <c r="B1192" t="s">
        <v>1473</v>
      </c>
      <c r="C1192" s="1">
        <v>45869</v>
      </c>
      <c r="D1192" s="4">
        <v>188752.95833333334</v>
      </c>
    </row>
    <row r="1193" spans="1:4" hidden="1" x14ac:dyDescent="0.25">
      <c r="A1193" t="s">
        <v>1420</v>
      </c>
      <c r="B1193" t="s">
        <v>1473</v>
      </c>
      <c r="C1193" s="1">
        <v>45900</v>
      </c>
      <c r="D1193" s="4">
        <v>215717.66666666669</v>
      </c>
    </row>
    <row r="1194" spans="1:4" hidden="1" x14ac:dyDescent="0.25">
      <c r="A1194" t="s">
        <v>1420</v>
      </c>
      <c r="B1194" t="s">
        <v>1473</v>
      </c>
      <c r="C1194" s="1">
        <v>45930</v>
      </c>
      <c r="D1194" s="4">
        <v>242682.37500000003</v>
      </c>
    </row>
    <row r="1195" spans="1:4" hidden="1" x14ac:dyDescent="0.25">
      <c r="A1195" t="s">
        <v>1420</v>
      </c>
      <c r="B1195" t="s">
        <v>1473</v>
      </c>
      <c r="C1195" s="1">
        <v>45961</v>
      </c>
      <c r="D1195" s="4">
        <v>269647.08333333337</v>
      </c>
    </row>
    <row r="1196" spans="1:4" hidden="1" x14ac:dyDescent="0.25">
      <c r="A1196" t="s">
        <v>1420</v>
      </c>
      <c r="B1196" t="s">
        <v>1473</v>
      </c>
      <c r="C1196" s="1">
        <v>45991</v>
      </c>
      <c r="D1196" s="4">
        <v>296611.79166666669</v>
      </c>
    </row>
    <row r="1197" spans="1:4" hidden="1" x14ac:dyDescent="0.25">
      <c r="A1197" t="s">
        <v>1420</v>
      </c>
      <c r="B1197" t="s">
        <v>1473</v>
      </c>
      <c r="C1197" s="1">
        <v>46022</v>
      </c>
      <c r="D1197" s="4">
        <v>323576.5</v>
      </c>
    </row>
    <row r="1198" spans="1:4" hidden="1" x14ac:dyDescent="0.25">
      <c r="A1198" t="s">
        <v>1420</v>
      </c>
      <c r="B1198" t="s">
        <v>1474</v>
      </c>
      <c r="C1198" s="1">
        <v>45688</v>
      </c>
      <c r="D1198" s="4">
        <v>39503.434166666666</v>
      </c>
    </row>
    <row r="1199" spans="1:4" hidden="1" x14ac:dyDescent="0.25">
      <c r="A1199" t="s">
        <v>1420</v>
      </c>
      <c r="B1199" t="s">
        <v>1474</v>
      </c>
      <c r="C1199" s="1">
        <v>45716</v>
      </c>
      <c r="D1199" s="4">
        <v>79006.868333333332</v>
      </c>
    </row>
    <row r="1200" spans="1:4" hidden="1" x14ac:dyDescent="0.25">
      <c r="A1200" t="s">
        <v>1420</v>
      </c>
      <c r="B1200" t="s">
        <v>1474</v>
      </c>
      <c r="C1200" s="1">
        <v>45747</v>
      </c>
      <c r="D1200" s="4">
        <v>118510.30249999999</v>
      </c>
    </row>
    <row r="1201" spans="1:4" hidden="1" x14ac:dyDescent="0.25">
      <c r="A1201" t="s">
        <v>1420</v>
      </c>
      <c r="B1201" t="s">
        <v>1474</v>
      </c>
      <c r="C1201" s="1">
        <v>45777</v>
      </c>
      <c r="D1201" s="4">
        <v>158013.73666666666</v>
      </c>
    </row>
    <row r="1202" spans="1:4" hidden="1" x14ac:dyDescent="0.25">
      <c r="A1202" t="s">
        <v>1420</v>
      </c>
      <c r="B1202" t="s">
        <v>1474</v>
      </c>
      <c r="C1202" s="1">
        <v>45808</v>
      </c>
      <c r="D1202" s="4">
        <v>197517.17083333334</v>
      </c>
    </row>
    <row r="1203" spans="1:4" hidden="1" x14ac:dyDescent="0.25">
      <c r="A1203" t="s">
        <v>1420</v>
      </c>
      <c r="B1203" t="s">
        <v>1474</v>
      </c>
      <c r="C1203" s="1">
        <v>45838</v>
      </c>
      <c r="D1203" s="4">
        <v>237020.60500000001</v>
      </c>
    </row>
    <row r="1204" spans="1:4" hidden="1" x14ac:dyDescent="0.25">
      <c r="A1204" t="s">
        <v>1420</v>
      </c>
      <c r="B1204" t="s">
        <v>1474</v>
      </c>
      <c r="C1204" s="1">
        <v>45869</v>
      </c>
      <c r="D1204" s="4">
        <v>276524.03916666668</v>
      </c>
    </row>
    <row r="1205" spans="1:4" hidden="1" x14ac:dyDescent="0.25">
      <c r="A1205" t="s">
        <v>1420</v>
      </c>
      <c r="B1205" t="s">
        <v>1474</v>
      </c>
      <c r="C1205" s="1">
        <v>45900</v>
      </c>
      <c r="D1205" s="4">
        <v>316027.47333333333</v>
      </c>
    </row>
    <row r="1206" spans="1:4" hidden="1" x14ac:dyDescent="0.25">
      <c r="A1206" t="s">
        <v>1420</v>
      </c>
      <c r="B1206" t="s">
        <v>1474</v>
      </c>
      <c r="C1206" s="1">
        <v>45930</v>
      </c>
      <c r="D1206" s="4">
        <v>355530.90749999997</v>
      </c>
    </row>
    <row r="1207" spans="1:4" hidden="1" x14ac:dyDescent="0.25">
      <c r="A1207" t="s">
        <v>1420</v>
      </c>
      <c r="B1207" t="s">
        <v>1474</v>
      </c>
      <c r="C1207" s="1">
        <v>45961</v>
      </c>
      <c r="D1207" s="4">
        <v>395034.34166666662</v>
      </c>
    </row>
    <row r="1208" spans="1:4" hidden="1" x14ac:dyDescent="0.25">
      <c r="A1208" t="s">
        <v>1420</v>
      </c>
      <c r="B1208" t="s">
        <v>1474</v>
      </c>
      <c r="C1208" s="1">
        <v>45991</v>
      </c>
      <c r="D1208" s="4">
        <v>434537.77583333326</v>
      </c>
    </row>
    <row r="1209" spans="1:4" hidden="1" x14ac:dyDescent="0.25">
      <c r="A1209" t="s">
        <v>1420</v>
      </c>
      <c r="B1209" t="s">
        <v>1474</v>
      </c>
      <c r="C1209" s="1">
        <v>46022</v>
      </c>
      <c r="D1209" s="4">
        <v>474041.2099999999</v>
      </c>
    </row>
    <row r="1210" spans="1:4" hidden="1" x14ac:dyDescent="0.25">
      <c r="A1210" t="s">
        <v>931</v>
      </c>
      <c r="B1210" t="s">
        <v>304</v>
      </c>
      <c r="C1210" s="1">
        <v>45688</v>
      </c>
      <c r="D1210" s="4">
        <v>6748.25</v>
      </c>
    </row>
    <row r="1211" spans="1:4" hidden="1" x14ac:dyDescent="0.25">
      <c r="A1211" t="s">
        <v>931</v>
      </c>
      <c r="B1211" t="s">
        <v>304</v>
      </c>
      <c r="C1211" s="1">
        <v>45716</v>
      </c>
      <c r="D1211" s="4">
        <v>13496.5</v>
      </c>
    </row>
    <row r="1212" spans="1:4" hidden="1" x14ac:dyDescent="0.25">
      <c r="A1212" t="s">
        <v>931</v>
      </c>
      <c r="B1212" t="s">
        <v>304</v>
      </c>
      <c r="C1212" s="1">
        <v>45747</v>
      </c>
      <c r="D1212" s="4">
        <v>20244.75</v>
      </c>
    </row>
    <row r="1213" spans="1:4" hidden="1" x14ac:dyDescent="0.25">
      <c r="A1213" t="s">
        <v>931</v>
      </c>
      <c r="B1213" t="s">
        <v>304</v>
      </c>
      <c r="C1213" s="1">
        <v>45777</v>
      </c>
      <c r="D1213" s="4">
        <v>26993</v>
      </c>
    </row>
    <row r="1214" spans="1:4" hidden="1" x14ac:dyDescent="0.25">
      <c r="A1214" t="s">
        <v>931</v>
      </c>
      <c r="B1214" t="s">
        <v>304</v>
      </c>
      <c r="C1214" s="1">
        <v>45808</v>
      </c>
      <c r="D1214" s="4">
        <v>33741.25</v>
      </c>
    </row>
    <row r="1215" spans="1:4" hidden="1" x14ac:dyDescent="0.25">
      <c r="A1215" t="s">
        <v>931</v>
      </c>
      <c r="B1215" t="s">
        <v>304</v>
      </c>
      <c r="C1215" s="1">
        <v>45838</v>
      </c>
      <c r="D1215" s="4">
        <v>40489.5</v>
      </c>
    </row>
    <row r="1216" spans="1:4" hidden="1" x14ac:dyDescent="0.25">
      <c r="A1216" t="s">
        <v>931</v>
      </c>
      <c r="B1216" t="s">
        <v>304</v>
      </c>
      <c r="C1216" s="1">
        <v>45869</v>
      </c>
      <c r="D1216" s="4">
        <v>47237.75</v>
      </c>
    </row>
    <row r="1217" spans="1:4" hidden="1" x14ac:dyDescent="0.25">
      <c r="A1217" t="s">
        <v>931</v>
      </c>
      <c r="B1217" t="s">
        <v>304</v>
      </c>
      <c r="C1217" s="1">
        <v>45900</v>
      </c>
      <c r="D1217" s="4">
        <v>53986</v>
      </c>
    </row>
    <row r="1218" spans="1:4" hidden="1" x14ac:dyDescent="0.25">
      <c r="A1218" t="s">
        <v>931</v>
      </c>
      <c r="B1218" t="s">
        <v>304</v>
      </c>
      <c r="C1218" s="1">
        <v>45930</v>
      </c>
      <c r="D1218" s="4">
        <v>60734.25</v>
      </c>
    </row>
    <row r="1219" spans="1:4" hidden="1" x14ac:dyDescent="0.25">
      <c r="A1219" t="s">
        <v>931</v>
      </c>
      <c r="B1219" t="s">
        <v>304</v>
      </c>
      <c r="C1219" s="1">
        <v>45961</v>
      </c>
      <c r="D1219" s="4">
        <v>67482.5</v>
      </c>
    </row>
    <row r="1220" spans="1:4" hidden="1" x14ac:dyDescent="0.25">
      <c r="A1220" t="s">
        <v>931</v>
      </c>
      <c r="B1220" t="s">
        <v>304</v>
      </c>
      <c r="C1220" s="1">
        <v>45991</v>
      </c>
      <c r="D1220" s="4">
        <v>74230.75</v>
      </c>
    </row>
    <row r="1221" spans="1:4" hidden="1" x14ac:dyDescent="0.25">
      <c r="A1221" t="s">
        <v>931</v>
      </c>
      <c r="B1221" t="s">
        <v>304</v>
      </c>
      <c r="C1221" s="1">
        <v>46022</v>
      </c>
      <c r="D1221" s="4">
        <v>80979</v>
      </c>
    </row>
    <row r="1222" spans="1:4" hidden="1" x14ac:dyDescent="0.25">
      <c r="A1222" t="s">
        <v>938</v>
      </c>
      <c r="B1222" t="s">
        <v>314</v>
      </c>
      <c r="C1222" s="1">
        <v>45688</v>
      </c>
      <c r="D1222" s="4">
        <v>3075.3409500000002</v>
      </c>
    </row>
    <row r="1223" spans="1:4" hidden="1" x14ac:dyDescent="0.25">
      <c r="A1223" t="s">
        <v>938</v>
      </c>
      <c r="B1223" t="s">
        <v>314</v>
      </c>
      <c r="C1223" s="1">
        <v>45716</v>
      </c>
      <c r="D1223" s="4">
        <v>6150.6819000000005</v>
      </c>
    </row>
    <row r="1224" spans="1:4" hidden="1" x14ac:dyDescent="0.25">
      <c r="A1224" t="s">
        <v>938</v>
      </c>
      <c r="B1224" t="s">
        <v>314</v>
      </c>
      <c r="C1224" s="1">
        <v>45747</v>
      </c>
      <c r="D1224" s="4">
        <v>9226.0228500000012</v>
      </c>
    </row>
    <row r="1225" spans="1:4" hidden="1" x14ac:dyDescent="0.25">
      <c r="A1225" t="s">
        <v>938</v>
      </c>
      <c r="B1225" t="s">
        <v>314</v>
      </c>
      <c r="C1225" s="1">
        <v>45777</v>
      </c>
      <c r="D1225" s="4">
        <v>12301.363800000001</v>
      </c>
    </row>
    <row r="1226" spans="1:4" hidden="1" x14ac:dyDescent="0.25">
      <c r="A1226" t="s">
        <v>938</v>
      </c>
      <c r="B1226" t="s">
        <v>314</v>
      </c>
      <c r="C1226" s="1">
        <v>45808</v>
      </c>
      <c r="D1226" s="4">
        <v>15376.704750000001</v>
      </c>
    </row>
    <row r="1227" spans="1:4" hidden="1" x14ac:dyDescent="0.25">
      <c r="A1227" t="s">
        <v>938</v>
      </c>
      <c r="B1227" t="s">
        <v>314</v>
      </c>
      <c r="C1227" s="1">
        <v>45838</v>
      </c>
      <c r="D1227" s="4">
        <v>18452.045700000002</v>
      </c>
    </row>
    <row r="1228" spans="1:4" hidden="1" x14ac:dyDescent="0.25">
      <c r="A1228" t="s">
        <v>938</v>
      </c>
      <c r="B1228" t="s">
        <v>314</v>
      </c>
      <c r="C1228" s="1">
        <v>45869</v>
      </c>
      <c r="D1228" s="4">
        <v>21527.386650000004</v>
      </c>
    </row>
    <row r="1229" spans="1:4" hidden="1" x14ac:dyDescent="0.25">
      <c r="A1229" t="s">
        <v>938</v>
      </c>
      <c r="B1229" t="s">
        <v>314</v>
      </c>
      <c r="C1229" s="1">
        <v>45900</v>
      </c>
      <c r="D1229" s="4">
        <v>24602.727600000006</v>
      </c>
    </row>
    <row r="1230" spans="1:4" hidden="1" x14ac:dyDescent="0.25">
      <c r="A1230" t="s">
        <v>938</v>
      </c>
      <c r="B1230" t="s">
        <v>314</v>
      </c>
      <c r="C1230" s="1">
        <v>45930</v>
      </c>
      <c r="D1230" s="4">
        <v>27678.068550000007</v>
      </c>
    </row>
    <row r="1231" spans="1:4" hidden="1" x14ac:dyDescent="0.25">
      <c r="A1231" t="s">
        <v>938</v>
      </c>
      <c r="B1231" t="s">
        <v>314</v>
      </c>
      <c r="C1231" s="1">
        <v>45961</v>
      </c>
      <c r="D1231" s="4">
        <v>30753.409500000009</v>
      </c>
    </row>
    <row r="1232" spans="1:4" hidden="1" x14ac:dyDescent="0.25">
      <c r="A1232" t="s">
        <v>938</v>
      </c>
      <c r="B1232" t="s">
        <v>314</v>
      </c>
      <c r="C1232" s="1">
        <v>45991</v>
      </c>
      <c r="D1232" s="4">
        <v>33828.750450000007</v>
      </c>
    </row>
    <row r="1233" spans="1:4" hidden="1" x14ac:dyDescent="0.25">
      <c r="A1233" t="s">
        <v>938</v>
      </c>
      <c r="B1233" t="s">
        <v>314</v>
      </c>
      <c r="C1233" s="1">
        <v>46022</v>
      </c>
      <c r="D1233" s="4">
        <v>36904.091400000005</v>
      </c>
    </row>
    <row r="1234" spans="1:4" hidden="1" x14ac:dyDescent="0.25">
      <c r="A1234" t="s">
        <v>961</v>
      </c>
      <c r="B1234" t="s">
        <v>962</v>
      </c>
      <c r="C1234" s="1">
        <v>45688</v>
      </c>
      <c r="D1234" s="4">
        <v>1749.835</v>
      </c>
    </row>
    <row r="1235" spans="1:4" hidden="1" x14ac:dyDescent="0.25">
      <c r="A1235" t="s">
        <v>961</v>
      </c>
      <c r="B1235" t="s">
        <v>962</v>
      </c>
      <c r="C1235" s="1">
        <v>45716</v>
      </c>
      <c r="D1235" s="4">
        <v>3499.67</v>
      </c>
    </row>
    <row r="1236" spans="1:4" hidden="1" x14ac:dyDescent="0.25">
      <c r="A1236" t="s">
        <v>961</v>
      </c>
      <c r="B1236" t="s">
        <v>962</v>
      </c>
      <c r="C1236" s="1">
        <v>45747</v>
      </c>
      <c r="D1236" s="4">
        <v>5249.5050000000001</v>
      </c>
    </row>
    <row r="1237" spans="1:4" hidden="1" x14ac:dyDescent="0.25">
      <c r="A1237" t="s">
        <v>961</v>
      </c>
      <c r="B1237" t="s">
        <v>962</v>
      </c>
      <c r="C1237" s="1">
        <v>45777</v>
      </c>
      <c r="D1237" s="4">
        <v>6999.34</v>
      </c>
    </row>
    <row r="1238" spans="1:4" hidden="1" x14ac:dyDescent="0.25">
      <c r="A1238" t="s">
        <v>961</v>
      </c>
      <c r="B1238" t="s">
        <v>962</v>
      </c>
      <c r="C1238" s="1">
        <v>45808</v>
      </c>
      <c r="D1238" s="4">
        <v>8749.1749999999993</v>
      </c>
    </row>
    <row r="1239" spans="1:4" hidden="1" x14ac:dyDescent="0.25">
      <c r="A1239" t="s">
        <v>961</v>
      </c>
      <c r="B1239" t="s">
        <v>962</v>
      </c>
      <c r="C1239" s="1">
        <v>45838</v>
      </c>
      <c r="D1239" s="4">
        <v>10499.009999999998</v>
      </c>
    </row>
    <row r="1240" spans="1:4" hidden="1" x14ac:dyDescent="0.25">
      <c r="A1240" t="s">
        <v>961</v>
      </c>
      <c r="B1240" t="s">
        <v>962</v>
      </c>
      <c r="C1240" s="1">
        <v>45869</v>
      </c>
      <c r="D1240" s="4">
        <v>12248.844999999998</v>
      </c>
    </row>
    <row r="1241" spans="1:4" hidden="1" x14ac:dyDescent="0.25">
      <c r="A1241" t="s">
        <v>961</v>
      </c>
      <c r="B1241" t="s">
        <v>962</v>
      </c>
      <c r="C1241" s="1">
        <v>45900</v>
      </c>
      <c r="D1241" s="4">
        <v>13998.679999999997</v>
      </c>
    </row>
    <row r="1242" spans="1:4" hidden="1" x14ac:dyDescent="0.25">
      <c r="A1242" t="s">
        <v>961</v>
      </c>
      <c r="B1242" t="s">
        <v>962</v>
      </c>
      <c r="C1242" s="1">
        <v>45930</v>
      </c>
      <c r="D1242" s="4">
        <v>15748.514999999996</v>
      </c>
    </row>
    <row r="1243" spans="1:4" hidden="1" x14ac:dyDescent="0.25">
      <c r="A1243" t="s">
        <v>961</v>
      </c>
      <c r="B1243" t="s">
        <v>962</v>
      </c>
      <c r="C1243" s="1">
        <v>45961</v>
      </c>
      <c r="D1243" s="4">
        <v>17498.349999999995</v>
      </c>
    </row>
    <row r="1244" spans="1:4" hidden="1" x14ac:dyDescent="0.25">
      <c r="A1244" t="s">
        <v>961</v>
      </c>
      <c r="B1244" t="s">
        <v>962</v>
      </c>
      <c r="C1244" s="1">
        <v>45991</v>
      </c>
      <c r="D1244" s="4">
        <v>19248.184999999994</v>
      </c>
    </row>
    <row r="1245" spans="1:4" hidden="1" x14ac:dyDescent="0.25">
      <c r="A1245" t="s">
        <v>961</v>
      </c>
      <c r="B1245" t="s">
        <v>962</v>
      </c>
      <c r="C1245" s="1">
        <v>46022</v>
      </c>
      <c r="D1245" s="4">
        <v>20998.019999999993</v>
      </c>
    </row>
    <row r="1246" spans="1:4" hidden="1" x14ac:dyDescent="0.25">
      <c r="A1246" t="s">
        <v>963</v>
      </c>
      <c r="B1246" t="s">
        <v>964</v>
      </c>
      <c r="C1246" s="1">
        <v>45688</v>
      </c>
      <c r="D1246" s="4">
        <v>416.66666666666669</v>
      </c>
    </row>
    <row r="1247" spans="1:4" hidden="1" x14ac:dyDescent="0.25">
      <c r="A1247" t="s">
        <v>963</v>
      </c>
      <c r="B1247" t="s">
        <v>964</v>
      </c>
      <c r="C1247" s="1">
        <v>45716</v>
      </c>
      <c r="D1247" s="4">
        <v>833.33333333333337</v>
      </c>
    </row>
    <row r="1248" spans="1:4" hidden="1" x14ac:dyDescent="0.25">
      <c r="A1248" t="s">
        <v>963</v>
      </c>
      <c r="B1248" t="s">
        <v>964</v>
      </c>
      <c r="C1248" s="1">
        <v>45747</v>
      </c>
      <c r="D1248" s="4">
        <v>1250</v>
      </c>
    </row>
    <row r="1249" spans="1:4" hidden="1" x14ac:dyDescent="0.25">
      <c r="A1249" t="s">
        <v>963</v>
      </c>
      <c r="B1249" t="s">
        <v>964</v>
      </c>
      <c r="C1249" s="1">
        <v>45777</v>
      </c>
      <c r="D1249" s="4">
        <v>1666.6666666666667</v>
      </c>
    </row>
    <row r="1250" spans="1:4" hidden="1" x14ac:dyDescent="0.25">
      <c r="A1250" t="s">
        <v>963</v>
      </c>
      <c r="B1250" t="s">
        <v>964</v>
      </c>
      <c r="C1250" s="1">
        <v>45808</v>
      </c>
      <c r="D1250" s="4">
        <v>2083.3333333333335</v>
      </c>
    </row>
    <row r="1251" spans="1:4" hidden="1" x14ac:dyDescent="0.25">
      <c r="A1251" t="s">
        <v>963</v>
      </c>
      <c r="B1251" t="s">
        <v>964</v>
      </c>
      <c r="C1251" s="1">
        <v>45838</v>
      </c>
      <c r="D1251" s="4">
        <v>2500</v>
      </c>
    </row>
    <row r="1252" spans="1:4" hidden="1" x14ac:dyDescent="0.25">
      <c r="A1252" t="s">
        <v>963</v>
      </c>
      <c r="B1252" t="s">
        <v>964</v>
      </c>
      <c r="C1252" s="1">
        <v>45869</v>
      </c>
      <c r="D1252" s="4">
        <v>2916.6666666666665</v>
      </c>
    </row>
    <row r="1253" spans="1:4" hidden="1" x14ac:dyDescent="0.25">
      <c r="A1253" t="s">
        <v>963</v>
      </c>
      <c r="B1253" t="s">
        <v>964</v>
      </c>
      <c r="C1253" s="1">
        <v>45900</v>
      </c>
      <c r="D1253" s="4">
        <v>3333.333333333333</v>
      </c>
    </row>
    <row r="1254" spans="1:4" hidden="1" x14ac:dyDescent="0.25">
      <c r="A1254" t="s">
        <v>963</v>
      </c>
      <c r="B1254" t="s">
        <v>964</v>
      </c>
      <c r="C1254" s="1">
        <v>45930</v>
      </c>
      <c r="D1254" s="4">
        <v>3749.9999999999995</v>
      </c>
    </row>
    <row r="1255" spans="1:4" hidden="1" x14ac:dyDescent="0.25">
      <c r="A1255" t="s">
        <v>963</v>
      </c>
      <c r="B1255" t="s">
        <v>964</v>
      </c>
      <c r="C1255" s="1">
        <v>45961</v>
      </c>
      <c r="D1255" s="4">
        <v>4166.6666666666661</v>
      </c>
    </row>
    <row r="1256" spans="1:4" hidden="1" x14ac:dyDescent="0.25">
      <c r="A1256" t="s">
        <v>963</v>
      </c>
      <c r="B1256" t="s">
        <v>964</v>
      </c>
      <c r="C1256" s="1">
        <v>45991</v>
      </c>
      <c r="D1256" s="4">
        <v>4583.333333333333</v>
      </c>
    </row>
    <row r="1257" spans="1:4" hidden="1" x14ac:dyDescent="0.25">
      <c r="A1257" t="s">
        <v>963</v>
      </c>
      <c r="B1257" t="s">
        <v>964</v>
      </c>
      <c r="C1257" s="1">
        <v>46022</v>
      </c>
      <c r="D1257" s="4">
        <v>5000</v>
      </c>
    </row>
    <row r="1258" spans="1:4" hidden="1" x14ac:dyDescent="0.25">
      <c r="A1258" t="s">
        <v>967</v>
      </c>
      <c r="B1258" t="s">
        <v>968</v>
      </c>
      <c r="C1258" s="1">
        <v>45688</v>
      </c>
      <c r="D1258" s="4">
        <v>1.6666666666666667</v>
      </c>
    </row>
    <row r="1259" spans="1:4" hidden="1" x14ac:dyDescent="0.25">
      <c r="A1259" t="s">
        <v>967</v>
      </c>
      <c r="B1259" t="s">
        <v>968</v>
      </c>
      <c r="C1259" s="1">
        <v>45716</v>
      </c>
      <c r="D1259" s="4">
        <v>3.3333333333333335</v>
      </c>
    </row>
    <row r="1260" spans="1:4" hidden="1" x14ac:dyDescent="0.25">
      <c r="A1260" t="s">
        <v>967</v>
      </c>
      <c r="B1260" t="s">
        <v>968</v>
      </c>
      <c r="C1260" s="1">
        <v>45747</v>
      </c>
      <c r="D1260" s="4">
        <v>5</v>
      </c>
    </row>
    <row r="1261" spans="1:4" hidden="1" x14ac:dyDescent="0.25">
      <c r="A1261" t="s">
        <v>967</v>
      </c>
      <c r="B1261" t="s">
        <v>968</v>
      </c>
      <c r="C1261" s="1">
        <v>45777</v>
      </c>
      <c r="D1261" s="4">
        <v>6.666666666666667</v>
      </c>
    </row>
    <row r="1262" spans="1:4" hidden="1" x14ac:dyDescent="0.25">
      <c r="A1262" t="s">
        <v>967</v>
      </c>
      <c r="B1262" t="s">
        <v>968</v>
      </c>
      <c r="C1262" s="1">
        <v>45808</v>
      </c>
      <c r="D1262" s="4">
        <v>8.3333333333333339</v>
      </c>
    </row>
    <row r="1263" spans="1:4" hidden="1" x14ac:dyDescent="0.25">
      <c r="A1263" t="s">
        <v>967</v>
      </c>
      <c r="B1263" t="s">
        <v>968</v>
      </c>
      <c r="C1263" s="1">
        <v>45838</v>
      </c>
      <c r="D1263" s="4">
        <v>10</v>
      </c>
    </row>
    <row r="1264" spans="1:4" hidden="1" x14ac:dyDescent="0.25">
      <c r="A1264" t="s">
        <v>967</v>
      </c>
      <c r="B1264" t="s">
        <v>968</v>
      </c>
      <c r="C1264" s="1">
        <v>45869</v>
      </c>
      <c r="D1264" s="4">
        <v>11.666666666666666</v>
      </c>
    </row>
    <row r="1265" spans="1:4" hidden="1" x14ac:dyDescent="0.25">
      <c r="A1265" t="s">
        <v>967</v>
      </c>
      <c r="B1265" t="s">
        <v>968</v>
      </c>
      <c r="C1265" s="1">
        <v>45900</v>
      </c>
      <c r="D1265" s="4">
        <v>13.333333333333332</v>
      </c>
    </row>
    <row r="1266" spans="1:4" hidden="1" x14ac:dyDescent="0.25">
      <c r="A1266" t="s">
        <v>967</v>
      </c>
      <c r="B1266" t="s">
        <v>968</v>
      </c>
      <c r="C1266" s="1">
        <v>45930</v>
      </c>
      <c r="D1266" s="4">
        <v>14.999999999999998</v>
      </c>
    </row>
    <row r="1267" spans="1:4" hidden="1" x14ac:dyDescent="0.25">
      <c r="A1267" t="s">
        <v>967</v>
      </c>
      <c r="B1267" t="s">
        <v>968</v>
      </c>
      <c r="C1267" s="1">
        <v>45961</v>
      </c>
      <c r="D1267" s="4">
        <v>16.666666666666664</v>
      </c>
    </row>
    <row r="1268" spans="1:4" hidden="1" x14ac:dyDescent="0.25">
      <c r="A1268" t="s">
        <v>967</v>
      </c>
      <c r="B1268" t="s">
        <v>968</v>
      </c>
      <c r="C1268" s="1">
        <v>45991</v>
      </c>
      <c r="D1268" s="4">
        <v>18.333333333333332</v>
      </c>
    </row>
    <row r="1269" spans="1:4" hidden="1" x14ac:dyDescent="0.25">
      <c r="A1269" t="s">
        <v>967</v>
      </c>
      <c r="B1269" t="s">
        <v>968</v>
      </c>
      <c r="C1269" s="1">
        <v>46022</v>
      </c>
      <c r="D1269" s="4">
        <v>20</v>
      </c>
    </row>
    <row r="1270" spans="1:4" hidden="1" x14ac:dyDescent="0.25">
      <c r="A1270" t="s">
        <v>971</v>
      </c>
      <c r="B1270" t="s">
        <v>972</v>
      </c>
      <c r="C1270" s="1">
        <v>45688</v>
      </c>
      <c r="D1270" s="4">
        <v>83.333333333333329</v>
      </c>
    </row>
    <row r="1271" spans="1:4" hidden="1" x14ac:dyDescent="0.25">
      <c r="A1271" t="s">
        <v>971</v>
      </c>
      <c r="B1271" t="s">
        <v>972</v>
      </c>
      <c r="C1271" s="1">
        <v>45716</v>
      </c>
      <c r="D1271" s="4">
        <v>166.66666666666666</v>
      </c>
    </row>
    <row r="1272" spans="1:4" hidden="1" x14ac:dyDescent="0.25">
      <c r="A1272" t="s">
        <v>971</v>
      </c>
      <c r="B1272" t="s">
        <v>972</v>
      </c>
      <c r="C1272" s="1">
        <v>45747</v>
      </c>
      <c r="D1272" s="4">
        <v>250</v>
      </c>
    </row>
    <row r="1273" spans="1:4" hidden="1" x14ac:dyDescent="0.25">
      <c r="A1273" t="s">
        <v>971</v>
      </c>
      <c r="B1273" t="s">
        <v>972</v>
      </c>
      <c r="C1273" s="1">
        <v>45777</v>
      </c>
      <c r="D1273" s="4">
        <v>333.33333333333331</v>
      </c>
    </row>
    <row r="1274" spans="1:4" hidden="1" x14ac:dyDescent="0.25">
      <c r="A1274" t="s">
        <v>971</v>
      </c>
      <c r="B1274" t="s">
        <v>972</v>
      </c>
      <c r="C1274" s="1">
        <v>45808</v>
      </c>
      <c r="D1274" s="4">
        <v>416.66666666666663</v>
      </c>
    </row>
    <row r="1275" spans="1:4" hidden="1" x14ac:dyDescent="0.25">
      <c r="A1275" t="s">
        <v>971</v>
      </c>
      <c r="B1275" t="s">
        <v>972</v>
      </c>
      <c r="C1275" s="1">
        <v>45838</v>
      </c>
      <c r="D1275" s="4">
        <v>499.99999999999994</v>
      </c>
    </row>
    <row r="1276" spans="1:4" hidden="1" x14ac:dyDescent="0.25">
      <c r="A1276" t="s">
        <v>971</v>
      </c>
      <c r="B1276" t="s">
        <v>972</v>
      </c>
      <c r="C1276" s="1">
        <v>45869</v>
      </c>
      <c r="D1276" s="4">
        <v>583.33333333333326</v>
      </c>
    </row>
    <row r="1277" spans="1:4" hidden="1" x14ac:dyDescent="0.25">
      <c r="A1277" t="s">
        <v>971</v>
      </c>
      <c r="B1277" t="s">
        <v>972</v>
      </c>
      <c r="C1277" s="1">
        <v>45900</v>
      </c>
      <c r="D1277" s="4">
        <v>666.66666666666663</v>
      </c>
    </row>
    <row r="1278" spans="1:4" hidden="1" x14ac:dyDescent="0.25">
      <c r="A1278" t="s">
        <v>971</v>
      </c>
      <c r="B1278" t="s">
        <v>972</v>
      </c>
      <c r="C1278" s="1">
        <v>45930</v>
      </c>
      <c r="D1278" s="4">
        <v>750</v>
      </c>
    </row>
    <row r="1279" spans="1:4" hidden="1" x14ac:dyDescent="0.25">
      <c r="A1279" t="s">
        <v>971</v>
      </c>
      <c r="B1279" t="s">
        <v>972</v>
      </c>
      <c r="C1279" s="1">
        <v>45961</v>
      </c>
      <c r="D1279" s="4">
        <v>833.33333333333337</v>
      </c>
    </row>
    <row r="1280" spans="1:4" hidden="1" x14ac:dyDescent="0.25">
      <c r="A1280" t="s">
        <v>971</v>
      </c>
      <c r="B1280" t="s">
        <v>972</v>
      </c>
      <c r="C1280" s="1">
        <v>45991</v>
      </c>
      <c r="D1280" s="4">
        <v>916.66666666666674</v>
      </c>
    </row>
    <row r="1281" spans="1:4" hidden="1" x14ac:dyDescent="0.25">
      <c r="A1281" t="s">
        <v>971</v>
      </c>
      <c r="B1281" t="s">
        <v>972</v>
      </c>
      <c r="C1281" s="1">
        <v>46022</v>
      </c>
      <c r="D1281" s="4">
        <v>1000.0000000000001</v>
      </c>
    </row>
    <row r="1282" spans="1:4" hidden="1" x14ac:dyDescent="0.25">
      <c r="A1282" t="s">
        <v>973</v>
      </c>
      <c r="B1282" t="s">
        <v>974</v>
      </c>
      <c r="C1282" s="1">
        <v>45688</v>
      </c>
      <c r="D1282" s="4">
        <v>956.66666666666663</v>
      </c>
    </row>
    <row r="1283" spans="1:4" hidden="1" x14ac:dyDescent="0.25">
      <c r="A1283" t="s">
        <v>973</v>
      </c>
      <c r="B1283" t="s">
        <v>974</v>
      </c>
      <c r="C1283" s="1">
        <v>45716</v>
      </c>
      <c r="D1283" s="4">
        <v>1913.3333333333333</v>
      </c>
    </row>
    <row r="1284" spans="1:4" hidden="1" x14ac:dyDescent="0.25">
      <c r="A1284" t="s">
        <v>973</v>
      </c>
      <c r="B1284" t="s">
        <v>974</v>
      </c>
      <c r="C1284" s="1">
        <v>45747</v>
      </c>
      <c r="D1284" s="4">
        <v>2870</v>
      </c>
    </row>
    <row r="1285" spans="1:4" hidden="1" x14ac:dyDescent="0.25">
      <c r="A1285" t="s">
        <v>973</v>
      </c>
      <c r="B1285" t="s">
        <v>974</v>
      </c>
      <c r="C1285" s="1">
        <v>45777</v>
      </c>
      <c r="D1285" s="4">
        <v>3826.6666666666665</v>
      </c>
    </row>
    <row r="1286" spans="1:4" hidden="1" x14ac:dyDescent="0.25">
      <c r="A1286" t="s">
        <v>973</v>
      </c>
      <c r="B1286" t="s">
        <v>974</v>
      </c>
      <c r="C1286" s="1">
        <v>45808</v>
      </c>
      <c r="D1286" s="4">
        <v>4783.333333333333</v>
      </c>
    </row>
    <row r="1287" spans="1:4" hidden="1" x14ac:dyDescent="0.25">
      <c r="A1287" t="s">
        <v>973</v>
      </c>
      <c r="B1287" t="s">
        <v>974</v>
      </c>
      <c r="C1287" s="1">
        <v>45838</v>
      </c>
      <c r="D1287" s="4">
        <v>5740</v>
      </c>
    </row>
    <row r="1288" spans="1:4" hidden="1" x14ac:dyDescent="0.25">
      <c r="A1288" t="s">
        <v>973</v>
      </c>
      <c r="B1288" t="s">
        <v>974</v>
      </c>
      <c r="C1288" s="1">
        <v>45869</v>
      </c>
      <c r="D1288" s="4">
        <v>6696.666666666667</v>
      </c>
    </row>
    <row r="1289" spans="1:4" hidden="1" x14ac:dyDescent="0.25">
      <c r="A1289" t="s">
        <v>973</v>
      </c>
      <c r="B1289" t="s">
        <v>974</v>
      </c>
      <c r="C1289" s="1">
        <v>45900</v>
      </c>
      <c r="D1289" s="4">
        <v>7653.3333333333339</v>
      </c>
    </row>
    <row r="1290" spans="1:4" hidden="1" x14ac:dyDescent="0.25">
      <c r="A1290" t="s">
        <v>973</v>
      </c>
      <c r="B1290" t="s">
        <v>974</v>
      </c>
      <c r="C1290" s="1">
        <v>45930</v>
      </c>
      <c r="D1290" s="4">
        <v>8610</v>
      </c>
    </row>
    <row r="1291" spans="1:4" hidden="1" x14ac:dyDescent="0.25">
      <c r="A1291" t="s">
        <v>973</v>
      </c>
      <c r="B1291" t="s">
        <v>974</v>
      </c>
      <c r="C1291" s="1">
        <v>45961</v>
      </c>
      <c r="D1291" s="4">
        <v>9566.6666666666661</v>
      </c>
    </row>
    <row r="1292" spans="1:4" hidden="1" x14ac:dyDescent="0.25">
      <c r="A1292" t="s">
        <v>973</v>
      </c>
      <c r="B1292" t="s">
        <v>974</v>
      </c>
      <c r="C1292" s="1">
        <v>45991</v>
      </c>
      <c r="D1292" s="4">
        <v>10523.333333333332</v>
      </c>
    </row>
    <row r="1293" spans="1:4" hidden="1" x14ac:dyDescent="0.25">
      <c r="A1293" t="s">
        <v>973</v>
      </c>
      <c r="B1293" t="s">
        <v>974</v>
      </c>
      <c r="C1293" s="1">
        <v>46022</v>
      </c>
      <c r="D1293" s="4">
        <v>11479.999999999998</v>
      </c>
    </row>
    <row r="1294" spans="1:4" hidden="1" x14ac:dyDescent="0.25">
      <c r="A1294" t="s">
        <v>977</v>
      </c>
      <c r="B1294" t="s">
        <v>978</v>
      </c>
      <c r="C1294" s="1">
        <v>45688</v>
      </c>
      <c r="D1294" s="4">
        <v>83.333333333333329</v>
      </c>
    </row>
    <row r="1295" spans="1:4" hidden="1" x14ac:dyDescent="0.25">
      <c r="A1295" t="s">
        <v>977</v>
      </c>
      <c r="B1295" t="s">
        <v>978</v>
      </c>
      <c r="C1295" s="1">
        <v>45716</v>
      </c>
      <c r="D1295" s="4">
        <v>166.66666666666666</v>
      </c>
    </row>
    <row r="1296" spans="1:4" hidden="1" x14ac:dyDescent="0.25">
      <c r="A1296" t="s">
        <v>977</v>
      </c>
      <c r="B1296" t="s">
        <v>978</v>
      </c>
      <c r="C1296" s="1">
        <v>45747</v>
      </c>
      <c r="D1296" s="4">
        <v>250</v>
      </c>
    </row>
    <row r="1297" spans="1:4" hidden="1" x14ac:dyDescent="0.25">
      <c r="A1297" t="s">
        <v>977</v>
      </c>
      <c r="B1297" t="s">
        <v>978</v>
      </c>
      <c r="C1297" s="1">
        <v>45777</v>
      </c>
      <c r="D1297" s="4">
        <v>333.33333333333331</v>
      </c>
    </row>
    <row r="1298" spans="1:4" hidden="1" x14ac:dyDescent="0.25">
      <c r="A1298" t="s">
        <v>977</v>
      </c>
      <c r="B1298" t="s">
        <v>978</v>
      </c>
      <c r="C1298" s="1">
        <v>45808</v>
      </c>
      <c r="D1298" s="4">
        <v>416.66666666666663</v>
      </c>
    </row>
    <row r="1299" spans="1:4" hidden="1" x14ac:dyDescent="0.25">
      <c r="A1299" t="s">
        <v>977</v>
      </c>
      <c r="B1299" t="s">
        <v>978</v>
      </c>
      <c r="C1299" s="1">
        <v>45838</v>
      </c>
      <c r="D1299" s="4">
        <v>499.99999999999994</v>
      </c>
    </row>
    <row r="1300" spans="1:4" hidden="1" x14ac:dyDescent="0.25">
      <c r="A1300" t="s">
        <v>977</v>
      </c>
      <c r="B1300" t="s">
        <v>978</v>
      </c>
      <c r="C1300" s="1">
        <v>45869</v>
      </c>
      <c r="D1300" s="4">
        <v>583.33333333333326</v>
      </c>
    </row>
    <row r="1301" spans="1:4" hidden="1" x14ac:dyDescent="0.25">
      <c r="A1301" t="s">
        <v>977</v>
      </c>
      <c r="B1301" t="s">
        <v>978</v>
      </c>
      <c r="C1301" s="1">
        <v>45900</v>
      </c>
      <c r="D1301" s="4">
        <v>666.66666666666663</v>
      </c>
    </row>
    <row r="1302" spans="1:4" hidden="1" x14ac:dyDescent="0.25">
      <c r="A1302" t="s">
        <v>977</v>
      </c>
      <c r="B1302" t="s">
        <v>978</v>
      </c>
      <c r="C1302" s="1">
        <v>45930</v>
      </c>
      <c r="D1302" s="4">
        <v>750</v>
      </c>
    </row>
    <row r="1303" spans="1:4" hidden="1" x14ac:dyDescent="0.25">
      <c r="A1303" t="s">
        <v>977</v>
      </c>
      <c r="B1303" t="s">
        <v>978</v>
      </c>
      <c r="C1303" s="1">
        <v>45961</v>
      </c>
      <c r="D1303" s="4">
        <v>833.33333333333337</v>
      </c>
    </row>
    <row r="1304" spans="1:4" hidden="1" x14ac:dyDescent="0.25">
      <c r="A1304" t="s">
        <v>977</v>
      </c>
      <c r="B1304" t="s">
        <v>978</v>
      </c>
      <c r="C1304" s="1">
        <v>45991</v>
      </c>
      <c r="D1304" s="4">
        <v>916.66666666666674</v>
      </c>
    </row>
    <row r="1305" spans="1:4" hidden="1" x14ac:dyDescent="0.25">
      <c r="A1305" t="s">
        <v>977</v>
      </c>
      <c r="B1305" t="s">
        <v>978</v>
      </c>
      <c r="C1305" s="1">
        <v>46022</v>
      </c>
      <c r="D1305" s="4">
        <v>1000.0000000000001</v>
      </c>
    </row>
    <row r="1306" spans="1:4" hidden="1" x14ac:dyDescent="0.25">
      <c r="A1306" t="s">
        <v>989</v>
      </c>
      <c r="B1306" t="s">
        <v>990</v>
      </c>
      <c r="C1306" s="1">
        <v>45688</v>
      </c>
      <c r="D1306" s="4">
        <v>125</v>
      </c>
    </row>
    <row r="1307" spans="1:4" hidden="1" x14ac:dyDescent="0.25">
      <c r="A1307" t="s">
        <v>989</v>
      </c>
      <c r="B1307" t="s">
        <v>990</v>
      </c>
      <c r="C1307" s="1">
        <v>45716</v>
      </c>
      <c r="D1307" s="4">
        <v>250</v>
      </c>
    </row>
    <row r="1308" spans="1:4" hidden="1" x14ac:dyDescent="0.25">
      <c r="A1308" t="s">
        <v>989</v>
      </c>
      <c r="B1308" t="s">
        <v>990</v>
      </c>
      <c r="C1308" s="1">
        <v>45747</v>
      </c>
      <c r="D1308" s="4">
        <v>375</v>
      </c>
    </row>
    <row r="1309" spans="1:4" hidden="1" x14ac:dyDescent="0.25">
      <c r="A1309" t="s">
        <v>989</v>
      </c>
      <c r="B1309" t="s">
        <v>990</v>
      </c>
      <c r="C1309" s="1">
        <v>45777</v>
      </c>
      <c r="D1309" s="4">
        <v>500</v>
      </c>
    </row>
    <row r="1310" spans="1:4" hidden="1" x14ac:dyDescent="0.25">
      <c r="A1310" t="s">
        <v>989</v>
      </c>
      <c r="B1310" t="s">
        <v>990</v>
      </c>
      <c r="C1310" s="1">
        <v>45808</v>
      </c>
      <c r="D1310" s="4">
        <v>625</v>
      </c>
    </row>
    <row r="1311" spans="1:4" hidden="1" x14ac:dyDescent="0.25">
      <c r="A1311" t="s">
        <v>989</v>
      </c>
      <c r="B1311" t="s">
        <v>990</v>
      </c>
      <c r="C1311" s="1">
        <v>45838</v>
      </c>
      <c r="D1311" s="4">
        <v>750</v>
      </c>
    </row>
    <row r="1312" spans="1:4" hidden="1" x14ac:dyDescent="0.25">
      <c r="A1312" t="s">
        <v>989</v>
      </c>
      <c r="B1312" t="s">
        <v>990</v>
      </c>
      <c r="C1312" s="1">
        <v>45869</v>
      </c>
      <c r="D1312" s="4">
        <v>875</v>
      </c>
    </row>
    <row r="1313" spans="1:4" hidden="1" x14ac:dyDescent="0.25">
      <c r="A1313" t="s">
        <v>989</v>
      </c>
      <c r="B1313" t="s">
        <v>990</v>
      </c>
      <c r="C1313" s="1">
        <v>45900</v>
      </c>
      <c r="D1313" s="4">
        <v>1000</v>
      </c>
    </row>
    <row r="1314" spans="1:4" hidden="1" x14ac:dyDescent="0.25">
      <c r="A1314" t="s">
        <v>989</v>
      </c>
      <c r="B1314" t="s">
        <v>990</v>
      </c>
      <c r="C1314" s="1">
        <v>45930</v>
      </c>
      <c r="D1314" s="4">
        <v>1125</v>
      </c>
    </row>
    <row r="1315" spans="1:4" hidden="1" x14ac:dyDescent="0.25">
      <c r="A1315" t="s">
        <v>989</v>
      </c>
      <c r="B1315" t="s">
        <v>990</v>
      </c>
      <c r="C1315" s="1">
        <v>45961</v>
      </c>
      <c r="D1315" s="4">
        <v>1250</v>
      </c>
    </row>
    <row r="1316" spans="1:4" hidden="1" x14ac:dyDescent="0.25">
      <c r="A1316" t="s">
        <v>989</v>
      </c>
      <c r="B1316" t="s">
        <v>990</v>
      </c>
      <c r="C1316" s="1">
        <v>45991</v>
      </c>
      <c r="D1316" s="4">
        <v>1375</v>
      </c>
    </row>
    <row r="1317" spans="1:4" hidden="1" x14ac:dyDescent="0.25">
      <c r="A1317" t="s">
        <v>989</v>
      </c>
      <c r="B1317" t="s">
        <v>990</v>
      </c>
      <c r="C1317" s="1">
        <v>46022</v>
      </c>
      <c r="D1317" s="4">
        <v>1500</v>
      </c>
    </row>
    <row r="1318" spans="1:4" hidden="1" x14ac:dyDescent="0.25">
      <c r="A1318" t="s">
        <v>1160</v>
      </c>
      <c r="B1318" t="s">
        <v>1161</v>
      </c>
      <c r="C1318" s="1">
        <v>45688</v>
      </c>
      <c r="D1318" s="4">
        <v>489.41666666666669</v>
      </c>
    </row>
    <row r="1319" spans="1:4" hidden="1" x14ac:dyDescent="0.25">
      <c r="A1319" t="s">
        <v>1160</v>
      </c>
      <c r="B1319" t="s">
        <v>1161</v>
      </c>
      <c r="C1319" s="1">
        <v>45716</v>
      </c>
      <c r="D1319" s="4">
        <v>978.83333333333337</v>
      </c>
    </row>
    <row r="1320" spans="1:4" hidden="1" x14ac:dyDescent="0.25">
      <c r="A1320" t="s">
        <v>1160</v>
      </c>
      <c r="B1320" t="s">
        <v>1161</v>
      </c>
      <c r="C1320" s="1">
        <v>45747</v>
      </c>
      <c r="D1320" s="4">
        <v>1468.25</v>
      </c>
    </row>
    <row r="1321" spans="1:4" hidden="1" x14ac:dyDescent="0.25">
      <c r="A1321" t="s">
        <v>1160</v>
      </c>
      <c r="B1321" t="s">
        <v>1161</v>
      </c>
      <c r="C1321" s="1">
        <v>45777</v>
      </c>
      <c r="D1321" s="4">
        <v>1957.6666666666667</v>
      </c>
    </row>
    <row r="1322" spans="1:4" hidden="1" x14ac:dyDescent="0.25">
      <c r="A1322" t="s">
        <v>1160</v>
      </c>
      <c r="B1322" t="s">
        <v>1161</v>
      </c>
      <c r="C1322" s="1">
        <v>45808</v>
      </c>
      <c r="D1322" s="4">
        <v>2447.0833333333335</v>
      </c>
    </row>
    <row r="1323" spans="1:4" hidden="1" x14ac:dyDescent="0.25">
      <c r="A1323" t="s">
        <v>1160</v>
      </c>
      <c r="B1323" t="s">
        <v>1161</v>
      </c>
      <c r="C1323" s="1">
        <v>45838</v>
      </c>
      <c r="D1323" s="4">
        <v>2936.5</v>
      </c>
    </row>
    <row r="1324" spans="1:4" hidden="1" x14ac:dyDescent="0.25">
      <c r="A1324" t="s">
        <v>1160</v>
      </c>
      <c r="B1324" t="s">
        <v>1161</v>
      </c>
      <c r="C1324" s="1">
        <v>45869</v>
      </c>
      <c r="D1324" s="4">
        <v>3425.9166666666665</v>
      </c>
    </row>
    <row r="1325" spans="1:4" hidden="1" x14ac:dyDescent="0.25">
      <c r="A1325" t="s">
        <v>1160</v>
      </c>
      <c r="B1325" t="s">
        <v>1161</v>
      </c>
      <c r="C1325" s="1">
        <v>45900</v>
      </c>
      <c r="D1325" s="4">
        <v>3915.333333333333</v>
      </c>
    </row>
    <row r="1326" spans="1:4" hidden="1" x14ac:dyDescent="0.25">
      <c r="A1326" t="s">
        <v>1160</v>
      </c>
      <c r="B1326" t="s">
        <v>1161</v>
      </c>
      <c r="C1326" s="1">
        <v>45930</v>
      </c>
      <c r="D1326" s="4">
        <v>4404.75</v>
      </c>
    </row>
    <row r="1327" spans="1:4" hidden="1" x14ac:dyDescent="0.25">
      <c r="A1327" t="s">
        <v>1160</v>
      </c>
      <c r="B1327" t="s">
        <v>1161</v>
      </c>
      <c r="C1327" s="1">
        <v>45961</v>
      </c>
      <c r="D1327" s="4">
        <v>4894.166666666667</v>
      </c>
    </row>
    <row r="1328" spans="1:4" hidden="1" x14ac:dyDescent="0.25">
      <c r="A1328" t="s">
        <v>1160</v>
      </c>
      <c r="B1328" t="s">
        <v>1161</v>
      </c>
      <c r="C1328" s="1">
        <v>45991</v>
      </c>
      <c r="D1328" s="4">
        <v>5383.5833333333339</v>
      </c>
    </row>
    <row r="1329" spans="1:4" hidden="1" x14ac:dyDescent="0.25">
      <c r="A1329" t="s">
        <v>1160</v>
      </c>
      <c r="B1329" t="s">
        <v>1161</v>
      </c>
      <c r="C1329" s="1">
        <v>46022</v>
      </c>
      <c r="D1329" s="4">
        <v>5873.0000000000009</v>
      </c>
    </row>
    <row r="1330" spans="1:4" hidden="1" x14ac:dyDescent="0.25">
      <c r="A1330" t="s">
        <v>991</v>
      </c>
      <c r="B1330" t="s">
        <v>992</v>
      </c>
      <c r="C1330" s="1">
        <v>45688</v>
      </c>
      <c r="D1330" s="4">
        <v>124.75083333333333</v>
      </c>
    </row>
    <row r="1331" spans="1:4" hidden="1" x14ac:dyDescent="0.25">
      <c r="A1331" t="s">
        <v>991</v>
      </c>
      <c r="B1331" t="s">
        <v>992</v>
      </c>
      <c r="C1331" s="1">
        <v>45716</v>
      </c>
      <c r="D1331" s="4">
        <v>249.50166666666667</v>
      </c>
    </row>
    <row r="1332" spans="1:4" hidden="1" x14ac:dyDescent="0.25">
      <c r="A1332" t="s">
        <v>991</v>
      </c>
      <c r="B1332" t="s">
        <v>992</v>
      </c>
      <c r="C1332" s="1">
        <v>45747</v>
      </c>
      <c r="D1332" s="4">
        <v>374.2525</v>
      </c>
    </row>
    <row r="1333" spans="1:4" hidden="1" x14ac:dyDescent="0.25">
      <c r="A1333" t="s">
        <v>991</v>
      </c>
      <c r="B1333" t="s">
        <v>992</v>
      </c>
      <c r="C1333" s="1">
        <v>45777</v>
      </c>
      <c r="D1333" s="4">
        <v>499.00333333333333</v>
      </c>
    </row>
    <row r="1334" spans="1:4" hidden="1" x14ac:dyDescent="0.25">
      <c r="A1334" t="s">
        <v>991</v>
      </c>
      <c r="B1334" t="s">
        <v>992</v>
      </c>
      <c r="C1334" s="1">
        <v>45808</v>
      </c>
      <c r="D1334" s="4">
        <v>623.75416666666661</v>
      </c>
    </row>
    <row r="1335" spans="1:4" hidden="1" x14ac:dyDescent="0.25">
      <c r="A1335" t="s">
        <v>991</v>
      </c>
      <c r="B1335" t="s">
        <v>992</v>
      </c>
      <c r="C1335" s="1">
        <v>45838</v>
      </c>
      <c r="D1335" s="4">
        <v>748.50499999999988</v>
      </c>
    </row>
    <row r="1336" spans="1:4" hidden="1" x14ac:dyDescent="0.25">
      <c r="A1336" t="s">
        <v>991</v>
      </c>
      <c r="B1336" t="s">
        <v>992</v>
      </c>
      <c r="C1336" s="1">
        <v>45869</v>
      </c>
      <c r="D1336" s="4">
        <v>873.25583333333316</v>
      </c>
    </row>
    <row r="1337" spans="1:4" hidden="1" x14ac:dyDescent="0.25">
      <c r="A1337" t="s">
        <v>991</v>
      </c>
      <c r="B1337" t="s">
        <v>992</v>
      </c>
      <c r="C1337" s="1">
        <v>45900</v>
      </c>
      <c r="D1337" s="4">
        <v>998.00666666666643</v>
      </c>
    </row>
    <row r="1338" spans="1:4" hidden="1" x14ac:dyDescent="0.25">
      <c r="A1338" t="s">
        <v>991</v>
      </c>
      <c r="B1338" t="s">
        <v>992</v>
      </c>
      <c r="C1338" s="1">
        <v>45930</v>
      </c>
      <c r="D1338" s="4">
        <v>1122.7574999999997</v>
      </c>
    </row>
    <row r="1339" spans="1:4" hidden="1" x14ac:dyDescent="0.25">
      <c r="A1339" t="s">
        <v>991</v>
      </c>
      <c r="B1339" t="s">
        <v>992</v>
      </c>
      <c r="C1339" s="1">
        <v>45961</v>
      </c>
      <c r="D1339" s="4">
        <v>1247.508333333333</v>
      </c>
    </row>
    <row r="1340" spans="1:4" hidden="1" x14ac:dyDescent="0.25">
      <c r="A1340" t="s">
        <v>991</v>
      </c>
      <c r="B1340" t="s">
        <v>992</v>
      </c>
      <c r="C1340" s="1">
        <v>45991</v>
      </c>
      <c r="D1340" s="4">
        <v>1372.2591666666663</v>
      </c>
    </row>
    <row r="1341" spans="1:4" hidden="1" x14ac:dyDescent="0.25">
      <c r="A1341" t="s">
        <v>991</v>
      </c>
      <c r="B1341" t="s">
        <v>992</v>
      </c>
      <c r="C1341" s="1">
        <v>46022</v>
      </c>
      <c r="D1341" s="4">
        <v>1497.0099999999995</v>
      </c>
    </row>
    <row r="1342" spans="1:4" hidden="1" x14ac:dyDescent="0.25">
      <c r="A1342" t="s">
        <v>993</v>
      </c>
      <c r="B1342" t="s">
        <v>994</v>
      </c>
      <c r="C1342" s="1">
        <v>45688</v>
      </c>
      <c r="D1342" s="4">
        <v>123.125</v>
      </c>
    </row>
    <row r="1343" spans="1:4" hidden="1" x14ac:dyDescent="0.25">
      <c r="A1343" t="s">
        <v>993</v>
      </c>
      <c r="B1343" t="s">
        <v>994</v>
      </c>
      <c r="C1343" s="1">
        <v>45716</v>
      </c>
      <c r="D1343" s="4">
        <v>246.25</v>
      </c>
    </row>
    <row r="1344" spans="1:4" hidden="1" x14ac:dyDescent="0.25">
      <c r="A1344" t="s">
        <v>993</v>
      </c>
      <c r="B1344" t="s">
        <v>994</v>
      </c>
      <c r="C1344" s="1">
        <v>45747</v>
      </c>
      <c r="D1344" s="4">
        <v>369.375</v>
      </c>
    </row>
    <row r="1345" spans="1:4" hidden="1" x14ac:dyDescent="0.25">
      <c r="A1345" t="s">
        <v>993</v>
      </c>
      <c r="B1345" t="s">
        <v>994</v>
      </c>
      <c r="C1345" s="1">
        <v>45777</v>
      </c>
      <c r="D1345" s="4">
        <v>492.5</v>
      </c>
    </row>
    <row r="1346" spans="1:4" hidden="1" x14ac:dyDescent="0.25">
      <c r="A1346" t="s">
        <v>993</v>
      </c>
      <c r="B1346" t="s">
        <v>994</v>
      </c>
      <c r="C1346" s="1">
        <v>45808</v>
      </c>
      <c r="D1346" s="4">
        <v>615.625</v>
      </c>
    </row>
    <row r="1347" spans="1:4" hidden="1" x14ac:dyDescent="0.25">
      <c r="A1347" t="s">
        <v>993</v>
      </c>
      <c r="B1347" t="s">
        <v>994</v>
      </c>
      <c r="C1347" s="1">
        <v>45838</v>
      </c>
      <c r="D1347" s="4">
        <v>738.75</v>
      </c>
    </row>
    <row r="1348" spans="1:4" hidden="1" x14ac:dyDescent="0.25">
      <c r="A1348" t="s">
        <v>993</v>
      </c>
      <c r="B1348" t="s">
        <v>994</v>
      </c>
      <c r="C1348" s="1">
        <v>45869</v>
      </c>
      <c r="D1348" s="4">
        <v>861.875</v>
      </c>
    </row>
    <row r="1349" spans="1:4" hidden="1" x14ac:dyDescent="0.25">
      <c r="A1349" t="s">
        <v>993</v>
      </c>
      <c r="B1349" t="s">
        <v>994</v>
      </c>
      <c r="C1349" s="1">
        <v>45900</v>
      </c>
      <c r="D1349" s="4">
        <v>985</v>
      </c>
    </row>
    <row r="1350" spans="1:4" hidden="1" x14ac:dyDescent="0.25">
      <c r="A1350" t="s">
        <v>993</v>
      </c>
      <c r="B1350" t="s">
        <v>994</v>
      </c>
      <c r="C1350" s="1">
        <v>45930</v>
      </c>
      <c r="D1350" s="4">
        <v>1108.125</v>
      </c>
    </row>
    <row r="1351" spans="1:4" hidden="1" x14ac:dyDescent="0.25">
      <c r="A1351" t="s">
        <v>993</v>
      </c>
      <c r="B1351" t="s">
        <v>994</v>
      </c>
      <c r="C1351" s="1">
        <v>45961</v>
      </c>
      <c r="D1351" s="4">
        <v>1231.25</v>
      </c>
    </row>
    <row r="1352" spans="1:4" hidden="1" x14ac:dyDescent="0.25">
      <c r="A1352" t="s">
        <v>993</v>
      </c>
      <c r="B1352" t="s">
        <v>994</v>
      </c>
      <c r="C1352" s="1">
        <v>45991</v>
      </c>
      <c r="D1352" s="4">
        <v>1354.375</v>
      </c>
    </row>
    <row r="1353" spans="1:4" hidden="1" x14ac:dyDescent="0.25">
      <c r="A1353" t="s">
        <v>993</v>
      </c>
      <c r="B1353" t="s">
        <v>994</v>
      </c>
      <c r="C1353" s="1">
        <v>46022</v>
      </c>
      <c r="D1353" s="4">
        <v>1477.5</v>
      </c>
    </row>
    <row r="1354" spans="1:4" hidden="1" x14ac:dyDescent="0.25">
      <c r="A1354" t="s">
        <v>997</v>
      </c>
      <c r="B1354" t="s">
        <v>998</v>
      </c>
      <c r="C1354" s="1">
        <v>45688</v>
      </c>
      <c r="D1354" s="4">
        <v>75</v>
      </c>
    </row>
    <row r="1355" spans="1:4" hidden="1" x14ac:dyDescent="0.25">
      <c r="A1355" t="s">
        <v>997</v>
      </c>
      <c r="B1355" t="s">
        <v>998</v>
      </c>
      <c r="C1355" s="1">
        <v>45716</v>
      </c>
      <c r="D1355" s="4">
        <v>150</v>
      </c>
    </row>
    <row r="1356" spans="1:4" hidden="1" x14ac:dyDescent="0.25">
      <c r="A1356" t="s">
        <v>997</v>
      </c>
      <c r="B1356" t="s">
        <v>998</v>
      </c>
      <c r="C1356" s="1">
        <v>45747</v>
      </c>
      <c r="D1356" s="4">
        <v>225</v>
      </c>
    </row>
    <row r="1357" spans="1:4" hidden="1" x14ac:dyDescent="0.25">
      <c r="A1357" t="s">
        <v>997</v>
      </c>
      <c r="B1357" t="s">
        <v>998</v>
      </c>
      <c r="C1357" s="1">
        <v>45777</v>
      </c>
      <c r="D1357" s="4">
        <v>300</v>
      </c>
    </row>
    <row r="1358" spans="1:4" hidden="1" x14ac:dyDescent="0.25">
      <c r="A1358" t="s">
        <v>997</v>
      </c>
      <c r="B1358" t="s">
        <v>998</v>
      </c>
      <c r="C1358" s="1">
        <v>45808</v>
      </c>
      <c r="D1358" s="4">
        <v>375</v>
      </c>
    </row>
    <row r="1359" spans="1:4" hidden="1" x14ac:dyDescent="0.25">
      <c r="A1359" t="s">
        <v>997</v>
      </c>
      <c r="B1359" t="s">
        <v>998</v>
      </c>
      <c r="C1359" s="1">
        <v>45838</v>
      </c>
      <c r="D1359" s="4">
        <v>450</v>
      </c>
    </row>
    <row r="1360" spans="1:4" hidden="1" x14ac:dyDescent="0.25">
      <c r="A1360" t="s">
        <v>997</v>
      </c>
      <c r="B1360" t="s">
        <v>998</v>
      </c>
      <c r="C1360" s="1">
        <v>45869</v>
      </c>
      <c r="D1360" s="4">
        <v>525</v>
      </c>
    </row>
    <row r="1361" spans="1:4" hidden="1" x14ac:dyDescent="0.25">
      <c r="A1361" t="s">
        <v>997</v>
      </c>
      <c r="B1361" t="s">
        <v>998</v>
      </c>
      <c r="C1361" s="1">
        <v>45900</v>
      </c>
      <c r="D1361" s="4">
        <v>600</v>
      </c>
    </row>
    <row r="1362" spans="1:4" hidden="1" x14ac:dyDescent="0.25">
      <c r="A1362" t="s">
        <v>997</v>
      </c>
      <c r="B1362" t="s">
        <v>998</v>
      </c>
      <c r="C1362" s="1">
        <v>45930</v>
      </c>
      <c r="D1362" s="4">
        <v>675</v>
      </c>
    </row>
    <row r="1363" spans="1:4" hidden="1" x14ac:dyDescent="0.25">
      <c r="A1363" t="s">
        <v>997</v>
      </c>
      <c r="B1363" t="s">
        <v>998</v>
      </c>
      <c r="C1363" s="1">
        <v>45961</v>
      </c>
      <c r="D1363" s="4">
        <v>750</v>
      </c>
    </row>
    <row r="1364" spans="1:4" hidden="1" x14ac:dyDescent="0.25">
      <c r="A1364" t="s">
        <v>997</v>
      </c>
      <c r="B1364" t="s">
        <v>998</v>
      </c>
      <c r="C1364" s="1">
        <v>45991</v>
      </c>
      <c r="D1364" s="4">
        <v>825</v>
      </c>
    </row>
    <row r="1365" spans="1:4" hidden="1" x14ac:dyDescent="0.25">
      <c r="A1365" t="s">
        <v>997</v>
      </c>
      <c r="B1365" t="s">
        <v>998</v>
      </c>
      <c r="C1365" s="1">
        <v>46022</v>
      </c>
      <c r="D1365" s="4">
        <v>900</v>
      </c>
    </row>
    <row r="1366" spans="1:4" hidden="1" x14ac:dyDescent="0.25">
      <c r="A1366" t="s">
        <v>1005</v>
      </c>
      <c r="B1366" t="s">
        <v>1006</v>
      </c>
      <c r="C1366" s="1">
        <v>45688</v>
      </c>
      <c r="D1366" s="4">
        <v>0.12000000000000001</v>
      </c>
    </row>
    <row r="1367" spans="1:4" hidden="1" x14ac:dyDescent="0.25">
      <c r="A1367" t="s">
        <v>1005</v>
      </c>
      <c r="B1367" t="s">
        <v>1006</v>
      </c>
      <c r="C1367" s="1">
        <v>45716</v>
      </c>
      <c r="D1367" s="4">
        <v>0.24000000000000002</v>
      </c>
    </row>
    <row r="1368" spans="1:4" hidden="1" x14ac:dyDescent="0.25">
      <c r="A1368" t="s">
        <v>1005</v>
      </c>
      <c r="B1368" t="s">
        <v>1006</v>
      </c>
      <c r="C1368" s="1">
        <v>45747</v>
      </c>
      <c r="D1368" s="4">
        <v>0.36000000000000004</v>
      </c>
    </row>
    <row r="1369" spans="1:4" hidden="1" x14ac:dyDescent="0.25">
      <c r="A1369" t="s">
        <v>1005</v>
      </c>
      <c r="B1369" t="s">
        <v>1006</v>
      </c>
      <c r="C1369" s="1">
        <v>45777</v>
      </c>
      <c r="D1369" s="4">
        <v>0.48000000000000004</v>
      </c>
    </row>
    <row r="1370" spans="1:4" hidden="1" x14ac:dyDescent="0.25">
      <c r="A1370" t="s">
        <v>1005</v>
      </c>
      <c r="B1370" t="s">
        <v>1006</v>
      </c>
      <c r="C1370" s="1">
        <v>45808</v>
      </c>
      <c r="D1370" s="4">
        <v>0.60000000000000009</v>
      </c>
    </row>
    <row r="1371" spans="1:4" hidden="1" x14ac:dyDescent="0.25">
      <c r="A1371" t="s">
        <v>1005</v>
      </c>
      <c r="B1371" t="s">
        <v>1006</v>
      </c>
      <c r="C1371" s="1">
        <v>45838</v>
      </c>
      <c r="D1371" s="4">
        <v>0.72000000000000008</v>
      </c>
    </row>
    <row r="1372" spans="1:4" hidden="1" x14ac:dyDescent="0.25">
      <c r="A1372" t="s">
        <v>1005</v>
      </c>
      <c r="B1372" t="s">
        <v>1006</v>
      </c>
      <c r="C1372" s="1">
        <v>45869</v>
      </c>
      <c r="D1372" s="4">
        <v>0.84000000000000008</v>
      </c>
    </row>
    <row r="1373" spans="1:4" hidden="1" x14ac:dyDescent="0.25">
      <c r="A1373" t="s">
        <v>1005</v>
      </c>
      <c r="B1373" t="s">
        <v>1006</v>
      </c>
      <c r="C1373" s="1">
        <v>45900</v>
      </c>
      <c r="D1373" s="4">
        <v>0.96000000000000008</v>
      </c>
    </row>
    <row r="1374" spans="1:4" hidden="1" x14ac:dyDescent="0.25">
      <c r="A1374" t="s">
        <v>1005</v>
      </c>
      <c r="B1374" t="s">
        <v>1006</v>
      </c>
      <c r="C1374" s="1">
        <v>45930</v>
      </c>
      <c r="D1374" s="4">
        <v>1.08</v>
      </c>
    </row>
    <row r="1375" spans="1:4" hidden="1" x14ac:dyDescent="0.25">
      <c r="A1375" t="s">
        <v>1005</v>
      </c>
      <c r="B1375" t="s">
        <v>1006</v>
      </c>
      <c r="C1375" s="1">
        <v>45961</v>
      </c>
      <c r="D1375" s="4">
        <v>1.2000000000000002</v>
      </c>
    </row>
    <row r="1376" spans="1:4" hidden="1" x14ac:dyDescent="0.25">
      <c r="A1376" t="s">
        <v>1005</v>
      </c>
      <c r="B1376" t="s">
        <v>1006</v>
      </c>
      <c r="C1376" s="1">
        <v>45991</v>
      </c>
      <c r="D1376" s="4">
        <v>1.3200000000000003</v>
      </c>
    </row>
    <row r="1377" spans="1:4" hidden="1" x14ac:dyDescent="0.25">
      <c r="A1377" t="s">
        <v>1005</v>
      </c>
      <c r="B1377" t="s">
        <v>1006</v>
      </c>
      <c r="C1377" s="1">
        <v>46022</v>
      </c>
      <c r="D1377" s="4">
        <v>1.4400000000000004</v>
      </c>
    </row>
    <row r="1378" spans="1:4" hidden="1" x14ac:dyDescent="0.25">
      <c r="A1378" t="s">
        <v>1162</v>
      </c>
      <c r="B1378" t="s">
        <v>1163</v>
      </c>
      <c r="C1378" s="1">
        <v>45688</v>
      </c>
      <c r="D1378" s="4">
        <v>150</v>
      </c>
    </row>
    <row r="1379" spans="1:4" hidden="1" x14ac:dyDescent="0.25">
      <c r="A1379" t="s">
        <v>1162</v>
      </c>
      <c r="B1379" t="s">
        <v>1163</v>
      </c>
      <c r="C1379" s="1">
        <v>45716</v>
      </c>
      <c r="D1379" s="4">
        <v>300</v>
      </c>
    </row>
    <row r="1380" spans="1:4" hidden="1" x14ac:dyDescent="0.25">
      <c r="A1380" t="s">
        <v>1162</v>
      </c>
      <c r="B1380" t="s">
        <v>1163</v>
      </c>
      <c r="C1380" s="1">
        <v>45747</v>
      </c>
      <c r="D1380" s="4">
        <v>450</v>
      </c>
    </row>
    <row r="1381" spans="1:4" hidden="1" x14ac:dyDescent="0.25">
      <c r="A1381" t="s">
        <v>1162</v>
      </c>
      <c r="B1381" t="s">
        <v>1163</v>
      </c>
      <c r="C1381" s="1">
        <v>45777</v>
      </c>
      <c r="D1381" s="4">
        <v>600</v>
      </c>
    </row>
    <row r="1382" spans="1:4" hidden="1" x14ac:dyDescent="0.25">
      <c r="A1382" t="s">
        <v>1162</v>
      </c>
      <c r="B1382" t="s">
        <v>1163</v>
      </c>
      <c r="C1382" s="1">
        <v>45808</v>
      </c>
      <c r="D1382" s="4">
        <v>750</v>
      </c>
    </row>
    <row r="1383" spans="1:4" hidden="1" x14ac:dyDescent="0.25">
      <c r="A1383" t="s">
        <v>1162</v>
      </c>
      <c r="B1383" t="s">
        <v>1163</v>
      </c>
      <c r="C1383" s="1">
        <v>45838</v>
      </c>
      <c r="D1383" s="4">
        <v>900</v>
      </c>
    </row>
    <row r="1384" spans="1:4" hidden="1" x14ac:dyDescent="0.25">
      <c r="A1384" t="s">
        <v>1162</v>
      </c>
      <c r="B1384" t="s">
        <v>1163</v>
      </c>
      <c r="C1384" s="1">
        <v>45869</v>
      </c>
      <c r="D1384" s="4">
        <v>1050</v>
      </c>
    </row>
    <row r="1385" spans="1:4" hidden="1" x14ac:dyDescent="0.25">
      <c r="A1385" t="s">
        <v>1162</v>
      </c>
      <c r="B1385" t="s">
        <v>1163</v>
      </c>
      <c r="C1385" s="1">
        <v>45900</v>
      </c>
      <c r="D1385" s="4">
        <v>1200</v>
      </c>
    </row>
    <row r="1386" spans="1:4" hidden="1" x14ac:dyDescent="0.25">
      <c r="A1386" t="s">
        <v>1162</v>
      </c>
      <c r="B1386" t="s">
        <v>1163</v>
      </c>
      <c r="C1386" s="1">
        <v>45930</v>
      </c>
      <c r="D1386" s="4">
        <v>1350</v>
      </c>
    </row>
    <row r="1387" spans="1:4" hidden="1" x14ac:dyDescent="0.25">
      <c r="A1387" t="s">
        <v>1162</v>
      </c>
      <c r="B1387" t="s">
        <v>1163</v>
      </c>
      <c r="C1387" s="1">
        <v>45961</v>
      </c>
      <c r="D1387" s="4">
        <v>1500</v>
      </c>
    </row>
    <row r="1388" spans="1:4" hidden="1" x14ac:dyDescent="0.25">
      <c r="A1388" t="s">
        <v>1162</v>
      </c>
      <c r="B1388" t="s">
        <v>1163</v>
      </c>
      <c r="C1388" s="1">
        <v>45991</v>
      </c>
      <c r="D1388" s="4">
        <v>1650</v>
      </c>
    </row>
    <row r="1389" spans="1:4" hidden="1" x14ac:dyDescent="0.25">
      <c r="A1389" t="s">
        <v>1162</v>
      </c>
      <c r="B1389" t="s">
        <v>1163</v>
      </c>
      <c r="C1389" s="1">
        <v>46022</v>
      </c>
      <c r="D1389" s="4">
        <v>1800</v>
      </c>
    </row>
    <row r="1390" spans="1:4" hidden="1" x14ac:dyDescent="0.25">
      <c r="A1390" t="s">
        <v>1285</v>
      </c>
      <c r="C1390" s="1">
        <v>45688</v>
      </c>
      <c r="D1390" s="4">
        <v>3542.7100000000005</v>
      </c>
    </row>
    <row r="1391" spans="1:4" hidden="1" x14ac:dyDescent="0.25">
      <c r="A1391" t="s">
        <v>1285</v>
      </c>
      <c r="C1391" s="1">
        <v>45716</v>
      </c>
      <c r="D1391" s="4">
        <v>4873.1200000000008</v>
      </c>
    </row>
    <row r="1392" spans="1:4" hidden="1" x14ac:dyDescent="0.25">
      <c r="A1392" t="s">
        <v>1285</v>
      </c>
      <c r="C1392" s="1">
        <v>45747</v>
      </c>
      <c r="D1392" s="4">
        <v>6127.3500000000022</v>
      </c>
    </row>
    <row r="1393" spans="1:4" hidden="1" x14ac:dyDescent="0.25">
      <c r="A1393" t="s">
        <v>1285</v>
      </c>
      <c r="C1393" s="1">
        <v>45777</v>
      </c>
      <c r="D1393" s="4">
        <v>9353.3900000000031</v>
      </c>
    </row>
    <row r="1394" spans="1:4" hidden="1" x14ac:dyDescent="0.25">
      <c r="A1394" t="s">
        <v>1285</v>
      </c>
      <c r="C1394" s="1">
        <v>45808</v>
      </c>
      <c r="D1394" s="4">
        <v>10478.860000000004</v>
      </c>
    </row>
    <row r="1395" spans="1:4" hidden="1" x14ac:dyDescent="0.25">
      <c r="A1395" t="s">
        <v>1285</v>
      </c>
      <c r="C1395" s="1">
        <v>45838</v>
      </c>
      <c r="D1395" s="4">
        <v>18022.010000000006</v>
      </c>
    </row>
    <row r="1396" spans="1:4" hidden="1" x14ac:dyDescent="0.25">
      <c r="A1396" t="s">
        <v>1285</v>
      </c>
      <c r="C1396" s="1">
        <v>45869</v>
      </c>
      <c r="D1396" s="4">
        <v>20926.830000000009</v>
      </c>
    </row>
    <row r="1397" spans="1:4" hidden="1" x14ac:dyDescent="0.25">
      <c r="A1397" t="s">
        <v>1285</v>
      </c>
      <c r="C1397" s="1">
        <v>45900</v>
      </c>
      <c r="D1397" s="4">
        <v>21830.680000000011</v>
      </c>
    </row>
    <row r="1398" spans="1:4" hidden="1" x14ac:dyDescent="0.25">
      <c r="A1398" t="s">
        <v>1285</v>
      </c>
      <c r="C1398" s="1">
        <v>45930</v>
      </c>
      <c r="D1398" s="4">
        <v>22662.320000000011</v>
      </c>
    </row>
    <row r="1399" spans="1:4" hidden="1" x14ac:dyDescent="0.25">
      <c r="A1399" t="s">
        <v>1285</v>
      </c>
      <c r="C1399" s="1">
        <v>45961</v>
      </c>
      <c r="D1399" s="4">
        <v>25244.780000000013</v>
      </c>
    </row>
    <row r="1400" spans="1:4" hidden="1" x14ac:dyDescent="0.25">
      <c r="A1400" t="s">
        <v>1285</v>
      </c>
      <c r="C1400" s="1">
        <v>45991</v>
      </c>
      <c r="D1400" s="4">
        <v>25935.410000000014</v>
      </c>
    </row>
    <row r="1401" spans="1:4" hidden="1" x14ac:dyDescent="0.25">
      <c r="A1401" t="s">
        <v>1285</v>
      </c>
      <c r="C1401" s="1">
        <v>46022</v>
      </c>
      <c r="D1401" s="4">
        <v>32611.510000000017</v>
      </c>
    </row>
    <row r="1402" spans="1:4" hidden="1" x14ac:dyDescent="0.25">
      <c r="A1402" t="s">
        <v>27</v>
      </c>
      <c r="B1402" t="s">
        <v>1032</v>
      </c>
      <c r="C1402" s="1">
        <v>45688</v>
      </c>
      <c r="D1402" s="4">
        <v>-406000.00000000012</v>
      </c>
    </row>
    <row r="1403" spans="1:4" hidden="1" x14ac:dyDescent="0.25">
      <c r="A1403" t="s">
        <v>27</v>
      </c>
      <c r="B1403" t="s">
        <v>1032</v>
      </c>
      <c r="C1403" s="1">
        <v>45716</v>
      </c>
      <c r="D1403" s="4">
        <v>-1102000</v>
      </c>
    </row>
    <row r="1404" spans="1:4" hidden="1" x14ac:dyDescent="0.25">
      <c r="A1404" t="s">
        <v>27</v>
      </c>
      <c r="B1404" t="s">
        <v>1032</v>
      </c>
      <c r="C1404" s="1">
        <v>45747</v>
      </c>
      <c r="D1404" s="4">
        <v>-1508000</v>
      </c>
    </row>
    <row r="1405" spans="1:4" hidden="1" x14ac:dyDescent="0.25">
      <c r="A1405" t="s">
        <v>27</v>
      </c>
      <c r="B1405" t="s">
        <v>1032</v>
      </c>
      <c r="C1405" s="1">
        <v>45777</v>
      </c>
      <c r="D1405" s="4">
        <v>-2262000</v>
      </c>
    </row>
    <row r="1406" spans="1:4" hidden="1" x14ac:dyDescent="0.25">
      <c r="A1406" t="s">
        <v>27</v>
      </c>
      <c r="B1406" t="s">
        <v>1032</v>
      </c>
      <c r="C1406" s="1">
        <v>45808</v>
      </c>
      <c r="D1406" s="4">
        <v>-2668000</v>
      </c>
    </row>
    <row r="1407" spans="1:4" hidden="1" x14ac:dyDescent="0.25">
      <c r="A1407" t="s">
        <v>27</v>
      </c>
      <c r="B1407" t="s">
        <v>1032</v>
      </c>
      <c r="C1407" s="1">
        <v>45838</v>
      </c>
      <c r="D1407" s="4">
        <v>-3016000</v>
      </c>
    </row>
    <row r="1408" spans="1:4" hidden="1" x14ac:dyDescent="0.25">
      <c r="A1408" t="s">
        <v>27</v>
      </c>
      <c r="B1408" t="s">
        <v>1032</v>
      </c>
      <c r="C1408" s="1">
        <v>45869</v>
      </c>
      <c r="D1408" s="4">
        <v>-3364000</v>
      </c>
    </row>
    <row r="1409" spans="1:4" hidden="1" x14ac:dyDescent="0.25">
      <c r="A1409" t="s">
        <v>27</v>
      </c>
      <c r="B1409" t="s">
        <v>1032</v>
      </c>
      <c r="C1409" s="1">
        <v>45900</v>
      </c>
      <c r="D1409" s="4">
        <v>-3596000</v>
      </c>
    </row>
    <row r="1410" spans="1:4" hidden="1" x14ac:dyDescent="0.25">
      <c r="A1410" t="s">
        <v>27</v>
      </c>
      <c r="B1410" t="s">
        <v>1032</v>
      </c>
      <c r="C1410" s="1">
        <v>45930</v>
      </c>
      <c r="D1410" s="4">
        <v>-4118000</v>
      </c>
    </row>
    <row r="1411" spans="1:4" hidden="1" x14ac:dyDescent="0.25">
      <c r="A1411" t="s">
        <v>27</v>
      </c>
      <c r="B1411" t="s">
        <v>1032</v>
      </c>
      <c r="C1411" s="1">
        <v>45961</v>
      </c>
      <c r="D1411" s="4">
        <v>-4872000</v>
      </c>
    </row>
    <row r="1412" spans="1:4" hidden="1" x14ac:dyDescent="0.25">
      <c r="A1412" t="s">
        <v>27</v>
      </c>
      <c r="B1412" t="s">
        <v>1032</v>
      </c>
      <c r="C1412" s="1">
        <v>45991</v>
      </c>
      <c r="D1412" s="4">
        <v>-5278000</v>
      </c>
    </row>
    <row r="1413" spans="1:4" hidden="1" x14ac:dyDescent="0.25">
      <c r="A1413" t="s">
        <v>27</v>
      </c>
      <c r="B1413" t="s">
        <v>1032</v>
      </c>
      <c r="C1413" s="1">
        <v>46022</v>
      </c>
      <c r="D1413" s="4">
        <v>-5800000</v>
      </c>
    </row>
    <row r="1414" spans="1:4" hidden="1" x14ac:dyDescent="0.25">
      <c r="A1414" t="s">
        <v>32</v>
      </c>
      <c r="B1414" t="s">
        <v>1475</v>
      </c>
      <c r="C1414" s="1">
        <v>45747</v>
      </c>
      <c r="D1414" s="4">
        <v>-20000</v>
      </c>
    </row>
    <row r="1415" spans="1:4" hidden="1" x14ac:dyDescent="0.25">
      <c r="A1415" t="s">
        <v>32</v>
      </c>
      <c r="B1415" t="s">
        <v>1475</v>
      </c>
      <c r="C1415" s="1">
        <v>45777</v>
      </c>
      <c r="D1415" s="4">
        <v>-20000</v>
      </c>
    </row>
    <row r="1416" spans="1:4" hidden="1" x14ac:dyDescent="0.25">
      <c r="A1416" t="s">
        <v>32</v>
      </c>
      <c r="B1416" t="s">
        <v>1475</v>
      </c>
      <c r="C1416" s="1">
        <v>45808</v>
      </c>
      <c r="D1416" s="4">
        <v>-20000</v>
      </c>
    </row>
    <row r="1417" spans="1:4" hidden="1" x14ac:dyDescent="0.25">
      <c r="A1417" t="s">
        <v>32</v>
      </c>
      <c r="B1417" t="s">
        <v>1475</v>
      </c>
      <c r="C1417" s="1">
        <v>45838</v>
      </c>
      <c r="D1417" s="4">
        <v>-20000</v>
      </c>
    </row>
    <row r="1418" spans="1:4" hidden="1" x14ac:dyDescent="0.25">
      <c r="A1418" t="s">
        <v>32</v>
      </c>
      <c r="B1418" t="s">
        <v>1475</v>
      </c>
      <c r="C1418" s="1">
        <v>45869</v>
      </c>
      <c r="D1418" s="4">
        <v>-20000</v>
      </c>
    </row>
    <row r="1419" spans="1:4" hidden="1" x14ac:dyDescent="0.25">
      <c r="A1419" t="s">
        <v>32</v>
      </c>
      <c r="B1419" t="s">
        <v>1475</v>
      </c>
      <c r="C1419" s="1">
        <v>45900</v>
      </c>
      <c r="D1419" s="4">
        <v>-20000</v>
      </c>
    </row>
    <row r="1420" spans="1:4" hidden="1" x14ac:dyDescent="0.25">
      <c r="A1420" t="s">
        <v>32</v>
      </c>
      <c r="B1420" t="s">
        <v>1475</v>
      </c>
      <c r="C1420" s="1">
        <v>45930</v>
      </c>
      <c r="D1420" s="4">
        <v>-20000</v>
      </c>
    </row>
    <row r="1421" spans="1:4" hidden="1" x14ac:dyDescent="0.25">
      <c r="A1421" t="s">
        <v>32</v>
      </c>
      <c r="B1421" t="s">
        <v>1475</v>
      </c>
      <c r="C1421" s="1">
        <v>45961</v>
      </c>
      <c r="D1421" s="4">
        <v>-20000</v>
      </c>
    </row>
    <row r="1422" spans="1:4" hidden="1" x14ac:dyDescent="0.25">
      <c r="A1422" t="s">
        <v>32</v>
      </c>
      <c r="B1422" t="s">
        <v>1475</v>
      </c>
      <c r="C1422" s="1">
        <v>45991</v>
      </c>
      <c r="D1422" s="4">
        <v>-50000</v>
      </c>
    </row>
    <row r="1423" spans="1:4" hidden="1" x14ac:dyDescent="0.25">
      <c r="A1423" t="s">
        <v>32</v>
      </c>
      <c r="B1423" t="s">
        <v>1475</v>
      </c>
      <c r="C1423" s="1">
        <v>46022</v>
      </c>
      <c r="D1423" s="4">
        <v>-50000</v>
      </c>
    </row>
    <row r="1424" spans="1:4" hidden="1" x14ac:dyDescent="0.25">
      <c r="A1424" t="s">
        <v>32</v>
      </c>
      <c r="B1424" t="s">
        <v>1476</v>
      </c>
      <c r="C1424" s="1">
        <v>45808</v>
      </c>
      <c r="D1424" s="4">
        <v>-75000</v>
      </c>
    </row>
    <row r="1425" spans="1:4" hidden="1" x14ac:dyDescent="0.25">
      <c r="A1425" t="s">
        <v>32</v>
      </c>
      <c r="B1425" t="s">
        <v>1476</v>
      </c>
      <c r="C1425" s="1">
        <v>45838</v>
      </c>
      <c r="D1425" s="4">
        <v>-75000</v>
      </c>
    </row>
    <row r="1426" spans="1:4" hidden="1" x14ac:dyDescent="0.25">
      <c r="A1426" t="s">
        <v>32</v>
      </c>
      <c r="B1426" t="s">
        <v>1476</v>
      </c>
      <c r="C1426" s="1">
        <v>45869</v>
      </c>
      <c r="D1426" s="4">
        <v>-75000</v>
      </c>
    </row>
    <row r="1427" spans="1:4" hidden="1" x14ac:dyDescent="0.25">
      <c r="A1427" t="s">
        <v>32</v>
      </c>
      <c r="B1427" t="s">
        <v>1476</v>
      </c>
      <c r="C1427" s="1">
        <v>45900</v>
      </c>
      <c r="D1427" s="4">
        <v>-75000</v>
      </c>
    </row>
    <row r="1428" spans="1:4" hidden="1" x14ac:dyDescent="0.25">
      <c r="A1428" t="s">
        <v>32</v>
      </c>
      <c r="B1428" t="s">
        <v>1476</v>
      </c>
      <c r="C1428" s="1">
        <v>45930</v>
      </c>
      <c r="D1428" s="4">
        <v>-75000</v>
      </c>
    </row>
    <row r="1429" spans="1:4" hidden="1" x14ac:dyDescent="0.25">
      <c r="A1429" t="s">
        <v>32</v>
      </c>
      <c r="B1429" t="s">
        <v>1476</v>
      </c>
      <c r="C1429" s="1">
        <v>45961</v>
      </c>
      <c r="D1429" s="4">
        <v>-75000</v>
      </c>
    </row>
    <row r="1430" spans="1:4" hidden="1" x14ac:dyDescent="0.25">
      <c r="A1430" t="s">
        <v>32</v>
      </c>
      <c r="B1430" t="s">
        <v>1476</v>
      </c>
      <c r="C1430" s="1">
        <v>45991</v>
      </c>
      <c r="D1430" s="4">
        <v>-75000</v>
      </c>
    </row>
    <row r="1431" spans="1:4" hidden="1" x14ac:dyDescent="0.25">
      <c r="A1431" t="s">
        <v>32</v>
      </c>
      <c r="B1431" t="s">
        <v>1476</v>
      </c>
      <c r="C1431" s="1">
        <v>46022</v>
      </c>
      <c r="D1431" s="4">
        <v>-75000</v>
      </c>
    </row>
    <row r="1432" spans="1:4" hidden="1" x14ac:dyDescent="0.25">
      <c r="A1432" t="s">
        <v>33</v>
      </c>
      <c r="B1432" t="s">
        <v>1043</v>
      </c>
      <c r="C1432" s="1">
        <v>45688</v>
      </c>
      <c r="D1432" s="4">
        <v>-833.33333333333337</v>
      </c>
    </row>
    <row r="1433" spans="1:4" hidden="1" x14ac:dyDescent="0.25">
      <c r="A1433" t="s">
        <v>33</v>
      </c>
      <c r="B1433" t="s">
        <v>1043</v>
      </c>
      <c r="C1433" s="1">
        <v>45716</v>
      </c>
      <c r="D1433" s="4">
        <v>-1666.6666666666667</v>
      </c>
    </row>
    <row r="1434" spans="1:4" hidden="1" x14ac:dyDescent="0.25">
      <c r="A1434" t="s">
        <v>33</v>
      </c>
      <c r="B1434" t="s">
        <v>1043</v>
      </c>
      <c r="C1434" s="1">
        <v>45747</v>
      </c>
      <c r="D1434" s="4">
        <v>-2500</v>
      </c>
    </row>
    <row r="1435" spans="1:4" hidden="1" x14ac:dyDescent="0.25">
      <c r="A1435" t="s">
        <v>33</v>
      </c>
      <c r="B1435" t="s">
        <v>1043</v>
      </c>
      <c r="C1435" s="1">
        <v>45777</v>
      </c>
      <c r="D1435" s="4">
        <v>-3333.3333333333335</v>
      </c>
    </row>
    <row r="1436" spans="1:4" hidden="1" x14ac:dyDescent="0.25">
      <c r="A1436" t="s">
        <v>33</v>
      </c>
      <c r="B1436" t="s">
        <v>1043</v>
      </c>
      <c r="C1436" s="1">
        <v>45808</v>
      </c>
      <c r="D1436" s="4">
        <v>-4166.666666666667</v>
      </c>
    </row>
    <row r="1437" spans="1:4" hidden="1" x14ac:dyDescent="0.25">
      <c r="A1437" t="s">
        <v>33</v>
      </c>
      <c r="B1437" t="s">
        <v>1043</v>
      </c>
      <c r="C1437" s="1">
        <v>45838</v>
      </c>
      <c r="D1437" s="4">
        <v>-5000</v>
      </c>
    </row>
    <row r="1438" spans="1:4" hidden="1" x14ac:dyDescent="0.25">
      <c r="A1438" t="s">
        <v>33</v>
      </c>
      <c r="B1438" t="s">
        <v>1043</v>
      </c>
      <c r="C1438" s="1">
        <v>45869</v>
      </c>
      <c r="D1438" s="4">
        <v>-5833.333333333333</v>
      </c>
    </row>
    <row r="1439" spans="1:4" hidden="1" x14ac:dyDescent="0.25">
      <c r="A1439" t="s">
        <v>33</v>
      </c>
      <c r="B1439" t="s">
        <v>1043</v>
      </c>
      <c r="C1439" s="1">
        <v>45900</v>
      </c>
      <c r="D1439" s="4">
        <v>-6666.6666666666661</v>
      </c>
    </row>
    <row r="1440" spans="1:4" hidden="1" x14ac:dyDescent="0.25">
      <c r="A1440" t="s">
        <v>33</v>
      </c>
      <c r="B1440" t="s">
        <v>1043</v>
      </c>
      <c r="C1440" s="1">
        <v>45930</v>
      </c>
      <c r="D1440" s="4">
        <v>-7499.9999999999991</v>
      </c>
    </row>
    <row r="1441" spans="1:4" hidden="1" x14ac:dyDescent="0.25">
      <c r="A1441" t="s">
        <v>33</v>
      </c>
      <c r="B1441" t="s">
        <v>1043</v>
      </c>
      <c r="C1441" s="1">
        <v>45961</v>
      </c>
      <c r="D1441" s="4">
        <v>-8333.3333333333321</v>
      </c>
    </row>
    <row r="1442" spans="1:4" hidden="1" x14ac:dyDescent="0.25">
      <c r="A1442" t="s">
        <v>33</v>
      </c>
      <c r="B1442" t="s">
        <v>1043</v>
      </c>
      <c r="C1442" s="1">
        <v>45991</v>
      </c>
      <c r="D1442" s="4">
        <v>-9166.6666666666661</v>
      </c>
    </row>
    <row r="1443" spans="1:4" hidden="1" x14ac:dyDescent="0.25">
      <c r="A1443" t="s">
        <v>33</v>
      </c>
      <c r="B1443" t="s">
        <v>1043</v>
      </c>
      <c r="C1443" s="1">
        <v>46022</v>
      </c>
      <c r="D1443" s="4">
        <v>-10000</v>
      </c>
    </row>
    <row r="1444" spans="1:4" hidden="1" x14ac:dyDescent="0.25">
      <c r="A1444" t="s">
        <v>25</v>
      </c>
      <c r="B1444" t="s">
        <v>1049</v>
      </c>
      <c r="C1444" s="1">
        <v>45688</v>
      </c>
      <c r="D1444" s="4">
        <v>-20000</v>
      </c>
    </row>
    <row r="1445" spans="1:4" hidden="1" x14ac:dyDescent="0.25">
      <c r="A1445" t="s">
        <v>25</v>
      </c>
      <c r="B1445" t="s">
        <v>1049</v>
      </c>
      <c r="C1445" s="1">
        <v>45716</v>
      </c>
      <c r="D1445" s="4">
        <v>-40000</v>
      </c>
    </row>
    <row r="1446" spans="1:4" hidden="1" x14ac:dyDescent="0.25">
      <c r="A1446" t="s">
        <v>25</v>
      </c>
      <c r="B1446" t="s">
        <v>1049</v>
      </c>
      <c r="C1446" s="1">
        <v>45747</v>
      </c>
      <c r="D1446" s="4">
        <v>-60000</v>
      </c>
    </row>
    <row r="1447" spans="1:4" hidden="1" x14ac:dyDescent="0.25">
      <c r="A1447" t="s">
        <v>25</v>
      </c>
      <c r="B1447" t="s">
        <v>1049</v>
      </c>
      <c r="C1447" s="1">
        <v>45777</v>
      </c>
      <c r="D1447" s="4">
        <v>-80000</v>
      </c>
    </row>
    <row r="1448" spans="1:4" hidden="1" x14ac:dyDescent="0.25">
      <c r="A1448" t="s">
        <v>25</v>
      </c>
      <c r="B1448" t="s">
        <v>1049</v>
      </c>
      <c r="C1448" s="1">
        <v>45808</v>
      </c>
      <c r="D1448" s="4">
        <v>-88000</v>
      </c>
    </row>
    <row r="1449" spans="1:4" hidden="1" x14ac:dyDescent="0.25">
      <c r="A1449" t="s">
        <v>25</v>
      </c>
      <c r="B1449" t="s">
        <v>1049</v>
      </c>
      <c r="C1449" s="1">
        <v>45838</v>
      </c>
      <c r="D1449" s="4">
        <v>-96000</v>
      </c>
    </row>
    <row r="1450" spans="1:4" hidden="1" x14ac:dyDescent="0.25">
      <c r="A1450" t="s">
        <v>25</v>
      </c>
      <c r="B1450" t="s">
        <v>1049</v>
      </c>
      <c r="C1450" s="1">
        <v>45869</v>
      </c>
      <c r="D1450" s="4">
        <v>-104000</v>
      </c>
    </row>
    <row r="1451" spans="1:4" hidden="1" x14ac:dyDescent="0.25">
      <c r="A1451" t="s">
        <v>25</v>
      </c>
      <c r="B1451" t="s">
        <v>1049</v>
      </c>
      <c r="C1451" s="1">
        <v>45900</v>
      </c>
      <c r="D1451" s="4">
        <v>-108000</v>
      </c>
    </row>
    <row r="1452" spans="1:4" hidden="1" x14ac:dyDescent="0.25">
      <c r="A1452" t="s">
        <v>25</v>
      </c>
      <c r="B1452" t="s">
        <v>1049</v>
      </c>
      <c r="C1452" s="1">
        <v>45930</v>
      </c>
      <c r="D1452" s="4">
        <v>-116000</v>
      </c>
    </row>
    <row r="1453" spans="1:4" hidden="1" x14ac:dyDescent="0.25">
      <c r="A1453" t="s">
        <v>25</v>
      </c>
      <c r="B1453" t="s">
        <v>1049</v>
      </c>
      <c r="C1453" s="1">
        <v>45961</v>
      </c>
      <c r="D1453" s="4">
        <v>-124000</v>
      </c>
    </row>
    <row r="1454" spans="1:4" hidden="1" x14ac:dyDescent="0.25">
      <c r="A1454" t="s">
        <v>25</v>
      </c>
      <c r="B1454" t="s">
        <v>1049</v>
      </c>
      <c r="C1454" s="1">
        <v>45991</v>
      </c>
      <c r="D1454" s="4">
        <v>-132000</v>
      </c>
    </row>
    <row r="1455" spans="1:4" hidden="1" x14ac:dyDescent="0.25">
      <c r="A1455" t="s">
        <v>25</v>
      </c>
      <c r="B1455" t="s">
        <v>1049</v>
      </c>
      <c r="C1455" s="1">
        <v>46022</v>
      </c>
      <c r="D1455" s="4">
        <v>-140000</v>
      </c>
    </row>
    <row r="1456" spans="1:4" hidden="1" x14ac:dyDescent="0.25">
      <c r="A1456" t="s">
        <v>1084</v>
      </c>
      <c r="B1456" t="s">
        <v>1085</v>
      </c>
      <c r="C1456" s="1">
        <v>45808</v>
      </c>
      <c r="D1456" s="4">
        <v>-350000</v>
      </c>
    </row>
    <row r="1457" spans="1:4" hidden="1" x14ac:dyDescent="0.25">
      <c r="A1457" t="s">
        <v>1084</v>
      </c>
      <c r="B1457" t="s">
        <v>1085</v>
      </c>
      <c r="C1457" s="1">
        <v>45838</v>
      </c>
      <c r="D1457" s="4">
        <v>-350000</v>
      </c>
    </row>
    <row r="1458" spans="1:4" hidden="1" x14ac:dyDescent="0.25">
      <c r="A1458" t="s">
        <v>1084</v>
      </c>
      <c r="B1458" t="s">
        <v>1085</v>
      </c>
      <c r="C1458" s="1">
        <v>45869</v>
      </c>
      <c r="D1458" s="4">
        <v>-350000</v>
      </c>
    </row>
    <row r="1459" spans="1:4" hidden="1" x14ac:dyDescent="0.25">
      <c r="A1459" t="s">
        <v>1084</v>
      </c>
      <c r="B1459" t="s">
        <v>1085</v>
      </c>
      <c r="C1459" s="1">
        <v>45900</v>
      </c>
      <c r="D1459" s="4">
        <v>-350000</v>
      </c>
    </row>
    <row r="1460" spans="1:4" hidden="1" x14ac:dyDescent="0.25">
      <c r="A1460" t="s">
        <v>1084</v>
      </c>
      <c r="B1460" t="s">
        <v>1085</v>
      </c>
      <c r="C1460" s="1">
        <v>45930</v>
      </c>
      <c r="D1460" s="4">
        <v>-350000</v>
      </c>
    </row>
    <row r="1461" spans="1:4" hidden="1" x14ac:dyDescent="0.25">
      <c r="A1461" t="s">
        <v>1084</v>
      </c>
      <c r="B1461" t="s">
        <v>1085</v>
      </c>
      <c r="C1461" s="1">
        <v>45961</v>
      </c>
      <c r="D1461" s="4">
        <v>-350000</v>
      </c>
    </row>
    <row r="1462" spans="1:4" hidden="1" x14ac:dyDescent="0.25">
      <c r="A1462" t="s">
        <v>1084</v>
      </c>
      <c r="B1462" t="s">
        <v>1085</v>
      </c>
      <c r="C1462" s="1">
        <v>45991</v>
      </c>
      <c r="D1462" s="4">
        <v>-700000</v>
      </c>
    </row>
    <row r="1463" spans="1:4" hidden="1" x14ac:dyDescent="0.25">
      <c r="A1463" t="s">
        <v>1084</v>
      </c>
      <c r="B1463" t="s">
        <v>1085</v>
      </c>
      <c r="C1463" s="1">
        <v>46022</v>
      </c>
      <c r="D1463" s="4">
        <v>-700000</v>
      </c>
    </row>
    <row r="1464" spans="1:4" hidden="1" x14ac:dyDescent="0.25">
      <c r="A1464" t="s">
        <v>1089</v>
      </c>
      <c r="B1464" t="s">
        <v>1090</v>
      </c>
      <c r="C1464" s="1">
        <v>45777</v>
      </c>
      <c r="D1464" s="4">
        <v>-75000</v>
      </c>
    </row>
    <row r="1465" spans="1:4" hidden="1" x14ac:dyDescent="0.25">
      <c r="A1465" t="s">
        <v>1089</v>
      </c>
      <c r="B1465" t="s">
        <v>1090</v>
      </c>
      <c r="C1465" s="1">
        <v>45808</v>
      </c>
      <c r="D1465" s="4">
        <v>-75000</v>
      </c>
    </row>
    <row r="1466" spans="1:4" hidden="1" x14ac:dyDescent="0.25">
      <c r="A1466" t="s">
        <v>1089</v>
      </c>
      <c r="B1466" t="s">
        <v>1090</v>
      </c>
      <c r="C1466" s="1">
        <v>45838</v>
      </c>
      <c r="D1466" s="4">
        <v>-75000</v>
      </c>
    </row>
    <row r="1467" spans="1:4" hidden="1" x14ac:dyDescent="0.25">
      <c r="A1467" t="s">
        <v>1089</v>
      </c>
      <c r="B1467" t="s">
        <v>1090</v>
      </c>
      <c r="C1467" s="1">
        <v>45869</v>
      </c>
      <c r="D1467" s="4">
        <v>-75000</v>
      </c>
    </row>
    <row r="1468" spans="1:4" hidden="1" x14ac:dyDescent="0.25">
      <c r="A1468" t="s">
        <v>1089</v>
      </c>
      <c r="B1468" t="s">
        <v>1090</v>
      </c>
      <c r="C1468" s="1">
        <v>45900</v>
      </c>
      <c r="D1468" s="4">
        <v>-75000</v>
      </c>
    </row>
    <row r="1469" spans="1:4" hidden="1" x14ac:dyDescent="0.25">
      <c r="A1469" t="s">
        <v>1089</v>
      </c>
      <c r="B1469" t="s">
        <v>1090</v>
      </c>
      <c r="C1469" s="1">
        <v>45930</v>
      </c>
      <c r="D1469" s="4">
        <v>-75000</v>
      </c>
    </row>
    <row r="1470" spans="1:4" hidden="1" x14ac:dyDescent="0.25">
      <c r="A1470" t="s">
        <v>1089</v>
      </c>
      <c r="B1470" t="s">
        <v>1090</v>
      </c>
      <c r="C1470" s="1">
        <v>45961</v>
      </c>
      <c r="D1470" s="4">
        <v>-75000</v>
      </c>
    </row>
    <row r="1471" spans="1:4" hidden="1" x14ac:dyDescent="0.25">
      <c r="A1471" t="s">
        <v>1089</v>
      </c>
      <c r="B1471" t="s">
        <v>1090</v>
      </c>
      <c r="C1471" s="1">
        <v>45991</v>
      </c>
      <c r="D1471" s="4">
        <v>-75000</v>
      </c>
    </row>
    <row r="1472" spans="1:4" hidden="1" x14ac:dyDescent="0.25">
      <c r="A1472" t="s">
        <v>1089</v>
      </c>
      <c r="B1472" t="s">
        <v>1090</v>
      </c>
      <c r="C1472" s="1">
        <v>46022</v>
      </c>
      <c r="D1472" s="4">
        <v>-75000</v>
      </c>
    </row>
    <row r="1473" spans="1:4" hidden="1" x14ac:dyDescent="0.25">
      <c r="A1473" t="s">
        <v>1101</v>
      </c>
      <c r="B1473" t="s">
        <v>1102</v>
      </c>
      <c r="C1473" s="1">
        <v>45688</v>
      </c>
      <c r="D1473" s="4">
        <v>-3125</v>
      </c>
    </row>
    <row r="1474" spans="1:4" hidden="1" x14ac:dyDescent="0.25">
      <c r="A1474" t="s">
        <v>1101</v>
      </c>
      <c r="B1474" t="s">
        <v>1102</v>
      </c>
      <c r="C1474" s="1">
        <v>45716</v>
      </c>
      <c r="D1474" s="4">
        <v>-6250</v>
      </c>
    </row>
    <row r="1475" spans="1:4" hidden="1" x14ac:dyDescent="0.25">
      <c r="A1475" t="s">
        <v>1101</v>
      </c>
      <c r="B1475" t="s">
        <v>1102</v>
      </c>
      <c r="C1475" s="1">
        <v>45747</v>
      </c>
      <c r="D1475" s="4">
        <v>-9375</v>
      </c>
    </row>
    <row r="1476" spans="1:4" hidden="1" x14ac:dyDescent="0.25">
      <c r="A1476" t="s">
        <v>1101</v>
      </c>
      <c r="B1476" t="s">
        <v>1102</v>
      </c>
      <c r="C1476" s="1">
        <v>45777</v>
      </c>
      <c r="D1476" s="4">
        <v>-12500</v>
      </c>
    </row>
    <row r="1477" spans="1:4" hidden="1" x14ac:dyDescent="0.25">
      <c r="A1477" t="s">
        <v>1101</v>
      </c>
      <c r="B1477" t="s">
        <v>1102</v>
      </c>
      <c r="C1477" s="1">
        <v>45808</v>
      </c>
      <c r="D1477" s="4">
        <v>-15625</v>
      </c>
    </row>
    <row r="1478" spans="1:4" hidden="1" x14ac:dyDescent="0.25">
      <c r="A1478" t="s">
        <v>1101</v>
      </c>
      <c r="B1478" t="s">
        <v>1102</v>
      </c>
      <c r="C1478" s="1">
        <v>45838</v>
      </c>
      <c r="D1478" s="4">
        <v>-18750</v>
      </c>
    </row>
    <row r="1479" spans="1:4" hidden="1" x14ac:dyDescent="0.25">
      <c r="A1479" t="s">
        <v>1101</v>
      </c>
      <c r="B1479" t="s">
        <v>1102</v>
      </c>
      <c r="C1479" s="1">
        <v>45869</v>
      </c>
      <c r="D1479" s="4">
        <v>-21875</v>
      </c>
    </row>
    <row r="1480" spans="1:4" hidden="1" x14ac:dyDescent="0.25">
      <c r="A1480" t="s">
        <v>1101</v>
      </c>
      <c r="B1480" t="s">
        <v>1102</v>
      </c>
      <c r="C1480" s="1">
        <v>45900</v>
      </c>
      <c r="D1480" s="4">
        <v>-25000</v>
      </c>
    </row>
    <row r="1481" spans="1:4" hidden="1" x14ac:dyDescent="0.25">
      <c r="A1481" t="s">
        <v>1101</v>
      </c>
      <c r="B1481" t="s">
        <v>1102</v>
      </c>
      <c r="C1481" s="1">
        <v>45930</v>
      </c>
      <c r="D1481" s="4">
        <v>-28125</v>
      </c>
    </row>
    <row r="1482" spans="1:4" hidden="1" x14ac:dyDescent="0.25">
      <c r="A1482" t="s">
        <v>1101</v>
      </c>
      <c r="B1482" t="s">
        <v>1102</v>
      </c>
      <c r="C1482" s="1">
        <v>45961</v>
      </c>
      <c r="D1482" s="4">
        <v>-31250</v>
      </c>
    </row>
    <row r="1483" spans="1:4" hidden="1" x14ac:dyDescent="0.25">
      <c r="A1483" t="s">
        <v>1101</v>
      </c>
      <c r="B1483" t="s">
        <v>1102</v>
      </c>
      <c r="C1483" s="1">
        <v>45991</v>
      </c>
      <c r="D1483" s="4">
        <v>-34375</v>
      </c>
    </row>
    <row r="1484" spans="1:4" hidden="1" x14ac:dyDescent="0.25">
      <c r="A1484" t="s">
        <v>1101</v>
      </c>
      <c r="B1484" t="s">
        <v>1102</v>
      </c>
      <c r="C1484" s="1">
        <v>46022</v>
      </c>
      <c r="D1484" s="4">
        <v>-32611.510000000009</v>
      </c>
    </row>
    <row r="1485" spans="1:4" hidden="1" x14ac:dyDescent="0.25">
      <c r="A1485" t="s">
        <v>1416</v>
      </c>
      <c r="B1485" t="s">
        <v>1462</v>
      </c>
      <c r="C1485" s="1">
        <v>45688</v>
      </c>
      <c r="D1485" s="4">
        <v>38269.874663888899</v>
      </c>
    </row>
    <row r="1486" spans="1:4" hidden="1" x14ac:dyDescent="0.25">
      <c r="A1486" t="s">
        <v>1416</v>
      </c>
      <c r="B1486" t="s">
        <v>1462</v>
      </c>
      <c r="C1486" s="1">
        <v>45716</v>
      </c>
      <c r="D1486" s="4">
        <v>76539.749327777798</v>
      </c>
    </row>
    <row r="1487" spans="1:4" hidden="1" x14ac:dyDescent="0.25">
      <c r="A1487" t="s">
        <v>1416</v>
      </c>
      <c r="B1487" t="s">
        <v>1462</v>
      </c>
      <c r="C1487" s="1">
        <v>45747</v>
      </c>
      <c r="D1487" s="4">
        <v>114809.6239916667</v>
      </c>
    </row>
    <row r="1488" spans="1:4" hidden="1" x14ac:dyDescent="0.25">
      <c r="A1488" t="s">
        <v>1416</v>
      </c>
      <c r="B1488" t="s">
        <v>1462</v>
      </c>
      <c r="C1488" s="1">
        <v>45777</v>
      </c>
      <c r="D1488" s="4">
        <v>153079.4986555556</v>
      </c>
    </row>
    <row r="1489" spans="1:4" hidden="1" x14ac:dyDescent="0.25">
      <c r="A1489" t="s">
        <v>1416</v>
      </c>
      <c r="B1489" t="s">
        <v>1462</v>
      </c>
      <c r="C1489" s="1">
        <v>45808</v>
      </c>
      <c r="D1489" s="4">
        <v>191349.37331944451</v>
      </c>
    </row>
    <row r="1490" spans="1:4" x14ac:dyDescent="0.25">
      <c r="A1490" t="s">
        <v>1416</v>
      </c>
      <c r="B1490" t="s">
        <v>1462</v>
      </c>
      <c r="C1490" s="1">
        <v>45838</v>
      </c>
      <c r="D1490" s="4">
        <v>229619.24798333339</v>
      </c>
    </row>
    <row r="1491" spans="1:4" hidden="1" x14ac:dyDescent="0.25">
      <c r="A1491" t="s">
        <v>1416</v>
      </c>
      <c r="B1491" t="s">
        <v>1462</v>
      </c>
      <c r="C1491" s="1">
        <v>45869</v>
      </c>
      <c r="D1491" s="4">
        <v>267889.12264722231</v>
      </c>
    </row>
    <row r="1492" spans="1:4" hidden="1" x14ac:dyDescent="0.25">
      <c r="A1492" t="s">
        <v>1416</v>
      </c>
      <c r="B1492" t="s">
        <v>1462</v>
      </c>
      <c r="C1492" s="1">
        <v>45900</v>
      </c>
      <c r="D1492" s="4">
        <v>306158.99731111119</v>
      </c>
    </row>
    <row r="1493" spans="1:4" hidden="1" x14ac:dyDescent="0.25">
      <c r="A1493" t="s">
        <v>1416</v>
      </c>
      <c r="B1493" t="s">
        <v>1462</v>
      </c>
      <c r="C1493" s="1">
        <v>45930</v>
      </c>
      <c r="D1493" s="4">
        <v>344428.87197500013</v>
      </c>
    </row>
    <row r="1494" spans="1:4" hidden="1" x14ac:dyDescent="0.25">
      <c r="A1494" t="s">
        <v>1416</v>
      </c>
      <c r="B1494" t="s">
        <v>1462</v>
      </c>
      <c r="C1494" s="1">
        <v>45961</v>
      </c>
      <c r="D1494" s="4">
        <v>382698.74663888902</v>
      </c>
    </row>
    <row r="1495" spans="1:4" hidden="1" x14ac:dyDescent="0.25">
      <c r="A1495" t="s">
        <v>1416</v>
      </c>
      <c r="B1495" t="s">
        <v>1462</v>
      </c>
      <c r="C1495" s="1">
        <v>45991</v>
      </c>
      <c r="D1495" s="4">
        <v>420968.6213027779</v>
      </c>
    </row>
    <row r="1496" spans="1:4" hidden="1" x14ac:dyDescent="0.25">
      <c r="A1496" t="s">
        <v>1416</v>
      </c>
      <c r="B1496" t="s">
        <v>1462</v>
      </c>
      <c r="C1496" s="1">
        <v>46022</v>
      </c>
      <c r="D1496" s="4">
        <v>459238.49596666679</v>
      </c>
    </row>
    <row r="1497" spans="1:4" hidden="1" x14ac:dyDescent="0.25">
      <c r="A1497" t="s">
        <v>1416</v>
      </c>
      <c r="B1497" t="s">
        <v>1463</v>
      </c>
      <c r="C1497" s="1">
        <v>45688</v>
      </c>
      <c r="D1497" s="4">
        <v>8804.1125000000011</v>
      </c>
    </row>
    <row r="1498" spans="1:4" hidden="1" x14ac:dyDescent="0.25">
      <c r="A1498" t="s">
        <v>1416</v>
      </c>
      <c r="B1498" t="s">
        <v>1463</v>
      </c>
      <c r="C1498" s="1">
        <v>45716</v>
      </c>
      <c r="D1498" s="4">
        <v>17608.225000000002</v>
      </c>
    </row>
    <row r="1499" spans="1:4" hidden="1" x14ac:dyDescent="0.25">
      <c r="A1499" t="s">
        <v>1416</v>
      </c>
      <c r="B1499" t="s">
        <v>1463</v>
      </c>
      <c r="C1499" s="1">
        <v>45747</v>
      </c>
      <c r="D1499" s="4">
        <v>26412.337500000005</v>
      </c>
    </row>
    <row r="1500" spans="1:4" hidden="1" x14ac:dyDescent="0.25">
      <c r="A1500" t="s">
        <v>1416</v>
      </c>
      <c r="B1500" t="s">
        <v>1463</v>
      </c>
      <c r="C1500" s="1">
        <v>45777</v>
      </c>
      <c r="D1500" s="4">
        <v>35216.450000000004</v>
      </c>
    </row>
    <row r="1501" spans="1:4" hidden="1" x14ac:dyDescent="0.25">
      <c r="A1501" t="s">
        <v>1416</v>
      </c>
      <c r="B1501" t="s">
        <v>1463</v>
      </c>
      <c r="C1501" s="1">
        <v>45808</v>
      </c>
      <c r="D1501" s="4">
        <v>44020.562500000007</v>
      </c>
    </row>
    <row r="1502" spans="1:4" x14ac:dyDescent="0.25">
      <c r="A1502" t="s">
        <v>1416</v>
      </c>
      <c r="B1502" t="s">
        <v>1463</v>
      </c>
      <c r="C1502" s="1">
        <v>45838</v>
      </c>
      <c r="D1502" s="4">
        <v>52824.675000000017</v>
      </c>
    </row>
    <row r="1503" spans="1:4" hidden="1" x14ac:dyDescent="0.25">
      <c r="A1503" t="s">
        <v>1416</v>
      </c>
      <c r="B1503" t="s">
        <v>1463</v>
      </c>
      <c r="C1503" s="1">
        <v>45869</v>
      </c>
      <c r="D1503" s="4">
        <v>61628.78750000002</v>
      </c>
    </row>
    <row r="1504" spans="1:4" hidden="1" x14ac:dyDescent="0.25">
      <c r="A1504" t="s">
        <v>1416</v>
      </c>
      <c r="B1504" t="s">
        <v>1463</v>
      </c>
      <c r="C1504" s="1">
        <v>45900</v>
      </c>
      <c r="D1504" s="4">
        <v>70432.900000000023</v>
      </c>
    </row>
    <row r="1505" spans="1:4" hidden="1" x14ac:dyDescent="0.25">
      <c r="A1505" t="s">
        <v>1416</v>
      </c>
      <c r="B1505" t="s">
        <v>1463</v>
      </c>
      <c r="C1505" s="1">
        <v>45930</v>
      </c>
      <c r="D1505" s="4">
        <v>79237.012500000026</v>
      </c>
    </row>
    <row r="1506" spans="1:4" hidden="1" x14ac:dyDescent="0.25">
      <c r="A1506" t="s">
        <v>1416</v>
      </c>
      <c r="B1506" t="s">
        <v>1463</v>
      </c>
      <c r="C1506" s="1">
        <v>45961</v>
      </c>
      <c r="D1506" s="4">
        <v>88041.125000000044</v>
      </c>
    </row>
    <row r="1507" spans="1:4" hidden="1" x14ac:dyDescent="0.25">
      <c r="A1507" t="s">
        <v>1416</v>
      </c>
      <c r="B1507" t="s">
        <v>1463</v>
      </c>
      <c r="C1507" s="1">
        <v>45991</v>
      </c>
      <c r="D1507" s="4">
        <v>96845.237500000047</v>
      </c>
    </row>
    <row r="1508" spans="1:4" hidden="1" x14ac:dyDescent="0.25">
      <c r="A1508" t="s">
        <v>1416</v>
      </c>
      <c r="B1508" t="s">
        <v>1463</v>
      </c>
      <c r="C1508" s="1">
        <v>46022</v>
      </c>
      <c r="D1508" s="4">
        <v>105649.35000000005</v>
      </c>
    </row>
    <row r="1509" spans="1:4" hidden="1" x14ac:dyDescent="0.25">
      <c r="A1509" t="s">
        <v>1416</v>
      </c>
      <c r="B1509" t="s">
        <v>1464</v>
      </c>
      <c r="C1509" s="1">
        <v>45688</v>
      </c>
      <c r="D1509" s="4">
        <v>1352.7364999999998</v>
      </c>
    </row>
    <row r="1510" spans="1:4" hidden="1" x14ac:dyDescent="0.25">
      <c r="A1510" t="s">
        <v>1416</v>
      </c>
      <c r="B1510" t="s">
        <v>1464</v>
      </c>
      <c r="C1510" s="1">
        <v>45716</v>
      </c>
      <c r="D1510" s="4">
        <v>2705.4729999999995</v>
      </c>
    </row>
    <row r="1511" spans="1:4" hidden="1" x14ac:dyDescent="0.25">
      <c r="A1511" t="s">
        <v>1416</v>
      </c>
      <c r="B1511" t="s">
        <v>1464</v>
      </c>
      <c r="C1511" s="1">
        <v>45747</v>
      </c>
      <c r="D1511" s="4">
        <v>4058.209499999999</v>
      </c>
    </row>
    <row r="1512" spans="1:4" hidden="1" x14ac:dyDescent="0.25">
      <c r="A1512" t="s">
        <v>1416</v>
      </c>
      <c r="B1512" t="s">
        <v>1464</v>
      </c>
      <c r="C1512" s="1">
        <v>45777</v>
      </c>
      <c r="D1512" s="4">
        <v>5410.945999999999</v>
      </c>
    </row>
    <row r="1513" spans="1:4" hidden="1" x14ac:dyDescent="0.25">
      <c r="A1513" t="s">
        <v>1416</v>
      </c>
      <c r="B1513" t="s">
        <v>1464</v>
      </c>
      <c r="C1513" s="1">
        <v>45808</v>
      </c>
      <c r="D1513" s="4">
        <v>6763.682499999999</v>
      </c>
    </row>
    <row r="1514" spans="1:4" x14ac:dyDescent="0.25">
      <c r="A1514" t="s">
        <v>1416</v>
      </c>
      <c r="B1514" t="s">
        <v>1464</v>
      </c>
      <c r="C1514" s="1">
        <v>45838</v>
      </c>
      <c r="D1514" s="4">
        <v>8116.4189999999981</v>
      </c>
    </row>
    <row r="1515" spans="1:4" hidden="1" x14ac:dyDescent="0.25">
      <c r="A1515" t="s">
        <v>1416</v>
      </c>
      <c r="B1515" t="s">
        <v>1464</v>
      </c>
      <c r="C1515" s="1">
        <v>45869</v>
      </c>
      <c r="D1515" s="4">
        <v>9469.1554999999989</v>
      </c>
    </row>
    <row r="1516" spans="1:4" hidden="1" x14ac:dyDescent="0.25">
      <c r="A1516" t="s">
        <v>1416</v>
      </c>
      <c r="B1516" t="s">
        <v>1464</v>
      </c>
      <c r="C1516" s="1">
        <v>45900</v>
      </c>
      <c r="D1516" s="4">
        <v>10821.891999999998</v>
      </c>
    </row>
    <row r="1517" spans="1:4" hidden="1" x14ac:dyDescent="0.25">
      <c r="A1517" t="s">
        <v>1416</v>
      </c>
      <c r="B1517" t="s">
        <v>1464</v>
      </c>
      <c r="C1517" s="1">
        <v>45930</v>
      </c>
      <c r="D1517" s="4">
        <v>12174.628499999997</v>
      </c>
    </row>
    <row r="1518" spans="1:4" hidden="1" x14ac:dyDescent="0.25">
      <c r="A1518" t="s">
        <v>1416</v>
      </c>
      <c r="B1518" t="s">
        <v>1464</v>
      </c>
      <c r="C1518" s="1">
        <v>45961</v>
      </c>
      <c r="D1518" s="4">
        <v>13527.364999999998</v>
      </c>
    </row>
    <row r="1519" spans="1:4" hidden="1" x14ac:dyDescent="0.25">
      <c r="A1519" t="s">
        <v>1416</v>
      </c>
      <c r="B1519" t="s">
        <v>1464</v>
      </c>
      <c r="C1519" s="1">
        <v>45991</v>
      </c>
      <c r="D1519" s="4">
        <v>14880.101499999997</v>
      </c>
    </row>
    <row r="1520" spans="1:4" hidden="1" x14ac:dyDescent="0.25">
      <c r="A1520" t="s">
        <v>1416</v>
      </c>
      <c r="B1520" t="s">
        <v>1464</v>
      </c>
      <c r="C1520" s="1">
        <v>46022</v>
      </c>
      <c r="D1520" s="4">
        <v>16232.837999999996</v>
      </c>
    </row>
    <row r="1521" spans="1:4" hidden="1" x14ac:dyDescent="0.25">
      <c r="A1521" t="s">
        <v>1416</v>
      </c>
      <c r="B1521" t="s">
        <v>1465</v>
      </c>
      <c r="C1521" s="1">
        <v>45688</v>
      </c>
      <c r="D1521" s="4">
        <v>5092.9911250000005</v>
      </c>
    </row>
    <row r="1522" spans="1:4" hidden="1" x14ac:dyDescent="0.25">
      <c r="A1522" t="s">
        <v>1416</v>
      </c>
      <c r="B1522" t="s">
        <v>1465</v>
      </c>
      <c r="C1522" s="1">
        <v>45716</v>
      </c>
      <c r="D1522" s="4">
        <v>10185.982250000001</v>
      </c>
    </row>
    <row r="1523" spans="1:4" hidden="1" x14ac:dyDescent="0.25">
      <c r="A1523" t="s">
        <v>1416</v>
      </c>
      <c r="B1523" t="s">
        <v>1465</v>
      </c>
      <c r="C1523" s="1">
        <v>45747</v>
      </c>
      <c r="D1523" s="4">
        <v>15278.973375000001</v>
      </c>
    </row>
    <row r="1524" spans="1:4" hidden="1" x14ac:dyDescent="0.25">
      <c r="A1524" t="s">
        <v>1416</v>
      </c>
      <c r="B1524" t="s">
        <v>1465</v>
      </c>
      <c r="C1524" s="1">
        <v>45777</v>
      </c>
      <c r="D1524" s="4">
        <v>20371.964500000002</v>
      </c>
    </row>
    <row r="1525" spans="1:4" hidden="1" x14ac:dyDescent="0.25">
      <c r="A1525" t="s">
        <v>1416</v>
      </c>
      <c r="B1525" t="s">
        <v>1465</v>
      </c>
      <c r="C1525" s="1">
        <v>45808</v>
      </c>
      <c r="D1525" s="4">
        <v>25464.955625000002</v>
      </c>
    </row>
    <row r="1526" spans="1:4" x14ac:dyDescent="0.25">
      <c r="A1526" t="s">
        <v>1416</v>
      </c>
      <c r="B1526" t="s">
        <v>1465</v>
      </c>
      <c r="C1526" s="1">
        <v>45838</v>
      </c>
      <c r="D1526" s="4">
        <v>30557.946750000003</v>
      </c>
    </row>
    <row r="1527" spans="1:4" hidden="1" x14ac:dyDescent="0.25">
      <c r="A1527" t="s">
        <v>1416</v>
      </c>
      <c r="B1527" t="s">
        <v>1465</v>
      </c>
      <c r="C1527" s="1">
        <v>45869</v>
      </c>
      <c r="D1527" s="4">
        <v>35650.937875000003</v>
      </c>
    </row>
    <row r="1528" spans="1:4" hidden="1" x14ac:dyDescent="0.25">
      <c r="A1528" t="s">
        <v>1416</v>
      </c>
      <c r="B1528" t="s">
        <v>1465</v>
      </c>
      <c r="C1528" s="1">
        <v>45900</v>
      </c>
      <c r="D1528" s="4">
        <v>40743.929000000004</v>
      </c>
    </row>
    <row r="1529" spans="1:4" hidden="1" x14ac:dyDescent="0.25">
      <c r="A1529" t="s">
        <v>1416</v>
      </c>
      <c r="B1529" t="s">
        <v>1465</v>
      </c>
      <c r="C1529" s="1">
        <v>45930</v>
      </c>
      <c r="D1529" s="4">
        <v>45836.920125000004</v>
      </c>
    </row>
    <row r="1530" spans="1:4" hidden="1" x14ac:dyDescent="0.25">
      <c r="A1530" t="s">
        <v>1416</v>
      </c>
      <c r="B1530" t="s">
        <v>1465</v>
      </c>
      <c r="C1530" s="1">
        <v>45961</v>
      </c>
      <c r="D1530" s="4">
        <v>50929.911250000005</v>
      </c>
    </row>
    <row r="1531" spans="1:4" hidden="1" x14ac:dyDescent="0.25">
      <c r="A1531" t="s">
        <v>1416</v>
      </c>
      <c r="B1531" t="s">
        <v>1465</v>
      </c>
      <c r="C1531" s="1">
        <v>45991</v>
      </c>
      <c r="D1531" s="4">
        <v>56022.902375000005</v>
      </c>
    </row>
    <row r="1532" spans="1:4" hidden="1" x14ac:dyDescent="0.25">
      <c r="A1532" t="s">
        <v>1416</v>
      </c>
      <c r="B1532" t="s">
        <v>1465</v>
      </c>
      <c r="C1532" s="1">
        <v>46022</v>
      </c>
      <c r="D1532" s="4">
        <v>61115.893500000006</v>
      </c>
    </row>
    <row r="1533" spans="1:4" hidden="1" x14ac:dyDescent="0.25">
      <c r="A1533" t="s">
        <v>1416</v>
      </c>
      <c r="B1533" t="s">
        <v>1466</v>
      </c>
      <c r="C1533" s="1">
        <v>45688</v>
      </c>
      <c r="D1533" s="4">
        <v>1879.6189999999999</v>
      </c>
    </row>
    <row r="1534" spans="1:4" hidden="1" x14ac:dyDescent="0.25">
      <c r="A1534" t="s">
        <v>1416</v>
      </c>
      <c r="B1534" t="s">
        <v>1466</v>
      </c>
      <c r="C1534" s="1">
        <v>45716</v>
      </c>
      <c r="D1534" s="4">
        <v>3759.2379999999998</v>
      </c>
    </row>
    <row r="1535" spans="1:4" hidden="1" x14ac:dyDescent="0.25">
      <c r="A1535" t="s">
        <v>1416</v>
      </c>
      <c r="B1535" t="s">
        <v>1466</v>
      </c>
      <c r="C1535" s="1">
        <v>45747</v>
      </c>
      <c r="D1535" s="4">
        <v>5638.8569999999991</v>
      </c>
    </row>
    <row r="1536" spans="1:4" hidden="1" x14ac:dyDescent="0.25">
      <c r="A1536" t="s">
        <v>1416</v>
      </c>
      <c r="B1536" t="s">
        <v>1466</v>
      </c>
      <c r="C1536" s="1">
        <v>45777</v>
      </c>
      <c r="D1536" s="4">
        <v>7518.4759999999997</v>
      </c>
    </row>
    <row r="1537" spans="1:7" hidden="1" x14ac:dyDescent="0.25">
      <c r="A1537" t="s">
        <v>1416</v>
      </c>
      <c r="B1537" t="s">
        <v>1466</v>
      </c>
      <c r="C1537" s="1">
        <v>45808</v>
      </c>
      <c r="D1537" s="4">
        <v>9398.0949999999993</v>
      </c>
    </row>
    <row r="1538" spans="1:7" x14ac:dyDescent="0.25">
      <c r="A1538" t="s">
        <v>1416</v>
      </c>
      <c r="B1538" t="s">
        <v>1466</v>
      </c>
      <c r="C1538" s="1">
        <v>45838</v>
      </c>
      <c r="D1538" s="4">
        <v>11277.713999999998</v>
      </c>
    </row>
    <row r="1539" spans="1:7" hidden="1" x14ac:dyDescent="0.25">
      <c r="A1539" t="s">
        <v>1416</v>
      </c>
      <c r="B1539" t="s">
        <v>1466</v>
      </c>
      <c r="C1539" s="1">
        <v>45869</v>
      </c>
      <c r="D1539" s="4">
        <v>13157.332999999999</v>
      </c>
    </row>
    <row r="1540" spans="1:7" hidden="1" x14ac:dyDescent="0.25">
      <c r="A1540" t="s">
        <v>1416</v>
      </c>
      <c r="B1540" t="s">
        <v>1466</v>
      </c>
      <c r="C1540" s="1">
        <v>45900</v>
      </c>
      <c r="D1540" s="4">
        <v>15036.951999999999</v>
      </c>
    </row>
    <row r="1541" spans="1:7" hidden="1" x14ac:dyDescent="0.25">
      <c r="A1541" t="s">
        <v>1416</v>
      </c>
      <c r="B1541" t="s">
        <v>1466</v>
      </c>
      <c r="C1541" s="1">
        <v>45930</v>
      </c>
      <c r="D1541" s="4">
        <v>16916.571</v>
      </c>
    </row>
    <row r="1542" spans="1:7" hidden="1" x14ac:dyDescent="0.25">
      <c r="A1542" t="s">
        <v>1416</v>
      </c>
      <c r="B1542" t="s">
        <v>1466</v>
      </c>
      <c r="C1542" s="1">
        <v>45961</v>
      </c>
      <c r="D1542" s="4">
        <v>18796.189999999999</v>
      </c>
    </row>
    <row r="1543" spans="1:7" hidden="1" x14ac:dyDescent="0.25">
      <c r="A1543" t="s">
        <v>1416</v>
      </c>
      <c r="B1543" t="s">
        <v>1466</v>
      </c>
      <c r="C1543" s="1">
        <v>45991</v>
      </c>
      <c r="D1543" s="4">
        <v>20675.808999999997</v>
      </c>
    </row>
    <row r="1544" spans="1:7" hidden="1" x14ac:dyDescent="0.25">
      <c r="A1544" t="s">
        <v>1416</v>
      </c>
      <c r="B1544" t="s">
        <v>1466</v>
      </c>
      <c r="C1544" s="1">
        <v>46022</v>
      </c>
      <c r="D1544" s="4">
        <v>22555.427999999996</v>
      </c>
    </row>
    <row r="1547" spans="1:7" x14ac:dyDescent="0.25">
      <c r="G1547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C368-FF5D-4991-802F-0AC7EDF2090A}">
  <dimension ref="A1:D1681"/>
  <sheetViews>
    <sheetView workbookViewId="0">
      <selection activeCell="G7" sqref="G6:G7"/>
    </sheetView>
  </sheetViews>
  <sheetFormatPr defaultRowHeight="15" x14ac:dyDescent="0.25"/>
  <cols>
    <col min="1" max="1" width="18.140625" customWidth="1"/>
    <col min="2" max="2" width="45.28515625" bestFit="1" customWidth="1"/>
    <col min="3" max="3" width="13.42578125" customWidth="1"/>
    <col min="4" max="4" width="12.7109375" bestFit="1" customWidth="1"/>
  </cols>
  <sheetData>
    <row r="1" spans="1:4" x14ac:dyDescent="0.25">
      <c r="A1" s="93" t="s">
        <v>472</v>
      </c>
      <c r="B1" s="64" t="s">
        <v>43</v>
      </c>
      <c r="C1" s="64" t="s">
        <v>44</v>
      </c>
      <c r="D1" s="94" t="s">
        <v>556</v>
      </c>
    </row>
    <row r="2" spans="1:4" x14ac:dyDescent="0.25">
      <c r="A2" s="1">
        <v>45688</v>
      </c>
      <c r="B2" t="s">
        <v>595</v>
      </c>
      <c r="C2" t="s">
        <v>596</v>
      </c>
      <c r="D2">
        <v>305.00000000000006</v>
      </c>
    </row>
    <row r="3" spans="1:4" x14ac:dyDescent="0.25">
      <c r="A3" s="1">
        <v>45716</v>
      </c>
      <c r="B3" t="s">
        <v>595</v>
      </c>
      <c r="C3" t="s">
        <v>596</v>
      </c>
      <c r="D3">
        <v>437.76000000000005</v>
      </c>
    </row>
    <row r="4" spans="1:4" x14ac:dyDescent="0.25">
      <c r="A4" s="1">
        <v>45747</v>
      </c>
      <c r="B4" t="s">
        <v>595</v>
      </c>
      <c r="C4" t="s">
        <v>596</v>
      </c>
      <c r="D4">
        <v>877.34000000000015</v>
      </c>
    </row>
    <row r="5" spans="1:4" x14ac:dyDescent="0.25">
      <c r="A5" s="1">
        <v>45777</v>
      </c>
      <c r="B5" t="s">
        <v>595</v>
      </c>
      <c r="C5" t="s">
        <v>596</v>
      </c>
      <c r="D5">
        <v>1088.8500000000001</v>
      </c>
    </row>
    <row r="6" spans="1:4" x14ac:dyDescent="0.25">
      <c r="A6" s="1">
        <v>45808</v>
      </c>
      <c r="B6" t="s">
        <v>595</v>
      </c>
      <c r="C6" t="s">
        <v>596</v>
      </c>
      <c r="D6">
        <v>1340.27</v>
      </c>
    </row>
    <row r="7" spans="1:4" x14ac:dyDescent="0.25">
      <c r="A7" s="1">
        <v>45838</v>
      </c>
      <c r="B7" t="s">
        <v>595</v>
      </c>
      <c r="C7" t="s">
        <v>596</v>
      </c>
      <c r="D7">
        <v>1840.27</v>
      </c>
    </row>
    <row r="8" spans="1:4" x14ac:dyDescent="0.25">
      <c r="A8" s="1">
        <v>45869</v>
      </c>
      <c r="B8" t="s">
        <v>595</v>
      </c>
      <c r="C8" t="s">
        <v>596</v>
      </c>
      <c r="D8">
        <v>2190.27</v>
      </c>
    </row>
    <row r="9" spans="1:4" x14ac:dyDescent="0.25">
      <c r="A9" s="1">
        <v>45900</v>
      </c>
      <c r="B9" t="s">
        <v>595</v>
      </c>
      <c r="C9" t="s">
        <v>596</v>
      </c>
      <c r="D9">
        <v>2540.27</v>
      </c>
    </row>
    <row r="10" spans="1:4" x14ac:dyDescent="0.25">
      <c r="A10" s="1">
        <v>45930</v>
      </c>
      <c r="B10" t="s">
        <v>595</v>
      </c>
      <c r="C10" t="s">
        <v>596</v>
      </c>
      <c r="D10">
        <v>2890.27</v>
      </c>
    </row>
    <row r="11" spans="1:4" x14ac:dyDescent="0.25">
      <c r="A11" s="1">
        <v>45961</v>
      </c>
      <c r="B11" t="s">
        <v>595</v>
      </c>
      <c r="C11" t="s">
        <v>596</v>
      </c>
      <c r="D11">
        <v>3240.27</v>
      </c>
    </row>
    <row r="12" spans="1:4" x14ac:dyDescent="0.25">
      <c r="A12" s="1">
        <v>45991</v>
      </c>
      <c r="B12" t="s">
        <v>595</v>
      </c>
      <c r="C12" t="s">
        <v>596</v>
      </c>
      <c r="D12">
        <v>3590.27</v>
      </c>
    </row>
    <row r="13" spans="1:4" x14ac:dyDescent="0.25">
      <c r="A13" s="1">
        <v>46022</v>
      </c>
      <c r="B13" t="s">
        <v>595</v>
      </c>
      <c r="C13" t="s">
        <v>596</v>
      </c>
      <c r="D13">
        <v>3940.27</v>
      </c>
    </row>
    <row r="14" spans="1:4" x14ac:dyDescent="0.25">
      <c r="A14" s="1">
        <v>45688</v>
      </c>
      <c r="B14" t="s">
        <v>676</v>
      </c>
      <c r="C14" t="s">
        <v>677</v>
      </c>
      <c r="D14">
        <v>4000</v>
      </c>
    </row>
    <row r="15" spans="1:4" x14ac:dyDescent="0.25">
      <c r="A15" s="1">
        <v>45716</v>
      </c>
      <c r="B15" t="s">
        <v>676</v>
      </c>
      <c r="C15" t="s">
        <v>677</v>
      </c>
      <c r="D15">
        <v>0</v>
      </c>
    </row>
    <row r="16" spans="1:4" x14ac:dyDescent="0.25">
      <c r="A16" s="1">
        <v>45747</v>
      </c>
      <c r="B16" t="s">
        <v>676</v>
      </c>
      <c r="C16" t="s">
        <v>677</v>
      </c>
      <c r="D16">
        <v>0</v>
      </c>
    </row>
    <row r="17" spans="1:4" x14ac:dyDescent="0.25">
      <c r="A17" s="1">
        <v>45777</v>
      </c>
      <c r="B17" t="s">
        <v>676</v>
      </c>
      <c r="C17" t="s">
        <v>677</v>
      </c>
      <c r="D17">
        <v>0</v>
      </c>
    </row>
    <row r="18" spans="1:4" x14ac:dyDescent="0.25">
      <c r="A18" s="1">
        <v>45808</v>
      </c>
      <c r="B18" t="s">
        <v>676</v>
      </c>
      <c r="C18" t="s">
        <v>677</v>
      </c>
      <c r="D18">
        <v>0</v>
      </c>
    </row>
    <row r="19" spans="1:4" x14ac:dyDescent="0.25">
      <c r="A19" s="1">
        <v>45838</v>
      </c>
      <c r="B19" t="s">
        <v>676</v>
      </c>
      <c r="C19" t="s">
        <v>677</v>
      </c>
      <c r="D19">
        <v>3700</v>
      </c>
    </row>
    <row r="20" spans="1:4" x14ac:dyDescent="0.25">
      <c r="A20" s="1">
        <v>45869</v>
      </c>
      <c r="B20" t="s">
        <v>676</v>
      </c>
      <c r="C20" t="s">
        <v>677</v>
      </c>
      <c r="D20">
        <v>3700</v>
      </c>
    </row>
    <row r="21" spans="1:4" x14ac:dyDescent="0.25">
      <c r="A21" s="1">
        <v>45900</v>
      </c>
      <c r="B21" t="s">
        <v>676</v>
      </c>
      <c r="C21" t="s">
        <v>677</v>
      </c>
      <c r="D21">
        <v>3700</v>
      </c>
    </row>
    <row r="22" spans="1:4" x14ac:dyDescent="0.25">
      <c r="A22" s="1">
        <v>45930</v>
      </c>
      <c r="B22" t="s">
        <v>676</v>
      </c>
      <c r="C22" t="s">
        <v>677</v>
      </c>
      <c r="D22">
        <v>3700</v>
      </c>
    </row>
    <row r="23" spans="1:4" x14ac:dyDescent="0.25">
      <c r="A23" s="1">
        <v>45961</v>
      </c>
      <c r="B23" t="s">
        <v>676</v>
      </c>
      <c r="C23" t="s">
        <v>677</v>
      </c>
      <c r="D23">
        <v>3700</v>
      </c>
    </row>
    <row r="24" spans="1:4" x14ac:dyDescent="0.25">
      <c r="A24" s="1">
        <v>45991</v>
      </c>
      <c r="B24" t="s">
        <v>676</v>
      </c>
      <c r="C24" t="s">
        <v>677</v>
      </c>
      <c r="D24">
        <v>3700</v>
      </c>
    </row>
    <row r="25" spans="1:4" x14ac:dyDescent="0.25">
      <c r="A25" s="1">
        <v>46022</v>
      </c>
      <c r="B25" t="s">
        <v>676</v>
      </c>
      <c r="C25" t="s">
        <v>677</v>
      </c>
      <c r="D25">
        <v>7400</v>
      </c>
    </row>
    <row r="26" spans="1:4" x14ac:dyDescent="0.25">
      <c r="A26" s="1">
        <v>45688</v>
      </c>
      <c r="B26" t="s">
        <v>816</v>
      </c>
      <c r="C26" t="s">
        <v>817</v>
      </c>
      <c r="D26">
        <v>116.68</v>
      </c>
    </row>
    <row r="27" spans="1:4" x14ac:dyDescent="0.25">
      <c r="A27" s="1">
        <v>45716</v>
      </c>
      <c r="B27" t="s">
        <v>816</v>
      </c>
      <c r="C27" t="s">
        <v>817</v>
      </c>
      <c r="D27">
        <v>428.51</v>
      </c>
    </row>
    <row r="28" spans="1:4" x14ac:dyDescent="0.25">
      <c r="A28" s="1">
        <v>45747</v>
      </c>
      <c r="B28" t="s">
        <v>816</v>
      </c>
      <c r="C28" t="s">
        <v>817</v>
      </c>
      <c r="D28">
        <v>910.67000000000007</v>
      </c>
    </row>
    <row r="29" spans="1:4" x14ac:dyDescent="0.25">
      <c r="A29" s="1">
        <v>45777</v>
      </c>
      <c r="B29" t="s">
        <v>816</v>
      </c>
      <c r="C29" t="s">
        <v>817</v>
      </c>
      <c r="D29">
        <v>968.67999999999938</v>
      </c>
    </row>
    <row r="30" spans="1:4" x14ac:dyDescent="0.25">
      <c r="A30" s="1">
        <v>45808</v>
      </c>
      <c r="B30" t="s">
        <v>816</v>
      </c>
      <c r="C30" t="s">
        <v>817</v>
      </c>
      <c r="D30">
        <v>1067.2899999999995</v>
      </c>
    </row>
    <row r="31" spans="1:4" x14ac:dyDescent="0.25">
      <c r="A31" s="1">
        <v>45838</v>
      </c>
      <c r="B31" t="s">
        <v>816</v>
      </c>
      <c r="C31" t="s">
        <v>817</v>
      </c>
      <c r="D31">
        <v>15067.289999999999</v>
      </c>
    </row>
    <row r="32" spans="1:4" x14ac:dyDescent="0.25">
      <c r="A32" s="1">
        <v>45869</v>
      </c>
      <c r="B32" t="s">
        <v>816</v>
      </c>
      <c r="C32" t="s">
        <v>817</v>
      </c>
      <c r="D32">
        <v>17567.29</v>
      </c>
    </row>
    <row r="33" spans="1:4" x14ac:dyDescent="0.25">
      <c r="A33" s="1">
        <v>45900</v>
      </c>
      <c r="B33" t="s">
        <v>816</v>
      </c>
      <c r="C33" t="s">
        <v>817</v>
      </c>
      <c r="D33">
        <v>20067.29</v>
      </c>
    </row>
    <row r="34" spans="1:4" x14ac:dyDescent="0.25">
      <c r="A34" s="1">
        <v>45930</v>
      </c>
      <c r="B34" t="s">
        <v>816</v>
      </c>
      <c r="C34" t="s">
        <v>817</v>
      </c>
      <c r="D34">
        <v>22567.29</v>
      </c>
    </row>
    <row r="35" spans="1:4" x14ac:dyDescent="0.25">
      <c r="A35" s="1">
        <v>45961</v>
      </c>
      <c r="B35" t="s">
        <v>816</v>
      </c>
      <c r="C35" t="s">
        <v>817</v>
      </c>
      <c r="D35">
        <v>25067.29</v>
      </c>
    </row>
    <row r="36" spans="1:4" x14ac:dyDescent="0.25">
      <c r="A36" s="1">
        <v>45991</v>
      </c>
      <c r="B36" t="s">
        <v>816</v>
      </c>
      <c r="C36" t="s">
        <v>817</v>
      </c>
      <c r="D36">
        <v>27567.29</v>
      </c>
    </row>
    <row r="37" spans="1:4" x14ac:dyDescent="0.25">
      <c r="A37" s="1">
        <v>46022</v>
      </c>
      <c r="B37" t="s">
        <v>816</v>
      </c>
      <c r="C37" t="s">
        <v>817</v>
      </c>
      <c r="D37">
        <v>30067.29</v>
      </c>
    </row>
    <row r="38" spans="1:4" x14ac:dyDescent="0.25">
      <c r="A38" s="1">
        <v>45688</v>
      </c>
      <c r="B38" t="s">
        <v>1162</v>
      </c>
      <c r="C38" t="s">
        <v>1163</v>
      </c>
      <c r="D38">
        <v>65.760000000001014</v>
      </c>
    </row>
    <row r="39" spans="1:4" x14ac:dyDescent="0.25">
      <c r="A39" s="1">
        <v>45716</v>
      </c>
      <c r="B39" t="s">
        <v>1162</v>
      </c>
      <c r="C39" t="s">
        <v>1163</v>
      </c>
      <c r="D39">
        <v>88.680000000001016</v>
      </c>
    </row>
    <row r="40" spans="1:4" x14ac:dyDescent="0.25">
      <c r="A40" s="1">
        <v>45747</v>
      </c>
      <c r="B40" t="s">
        <v>1162</v>
      </c>
      <c r="C40" t="s">
        <v>1163</v>
      </c>
      <c r="D40">
        <v>128.68000000000103</v>
      </c>
    </row>
    <row r="41" spans="1:4" x14ac:dyDescent="0.25">
      <c r="A41" s="1">
        <v>45777</v>
      </c>
      <c r="B41" t="s">
        <v>1162</v>
      </c>
      <c r="C41" t="s">
        <v>1163</v>
      </c>
      <c r="D41">
        <v>826.50000000000091</v>
      </c>
    </row>
    <row r="42" spans="1:4" x14ac:dyDescent="0.25">
      <c r="A42" s="1">
        <v>45808</v>
      </c>
      <c r="B42" t="s">
        <v>1162</v>
      </c>
      <c r="C42" t="s">
        <v>1163</v>
      </c>
      <c r="D42">
        <v>1133.0100000000011</v>
      </c>
    </row>
    <row r="43" spans="1:4" x14ac:dyDescent="0.25">
      <c r="A43" s="1">
        <v>45838</v>
      </c>
      <c r="B43" t="s">
        <v>1162</v>
      </c>
      <c r="C43" t="s">
        <v>1163</v>
      </c>
      <c r="D43">
        <v>2333.0100000000011</v>
      </c>
    </row>
    <row r="44" spans="1:4" x14ac:dyDescent="0.25">
      <c r="A44" s="1">
        <v>45869</v>
      </c>
      <c r="B44" t="s">
        <v>1162</v>
      </c>
      <c r="C44" t="s">
        <v>1163</v>
      </c>
      <c r="D44">
        <v>2433.0100000000011</v>
      </c>
    </row>
    <row r="45" spans="1:4" x14ac:dyDescent="0.25">
      <c r="A45" s="1">
        <v>45900</v>
      </c>
      <c r="B45" t="s">
        <v>1162</v>
      </c>
      <c r="C45" t="s">
        <v>1163</v>
      </c>
      <c r="D45">
        <v>2533.0100000000011</v>
      </c>
    </row>
    <row r="46" spans="1:4" x14ac:dyDescent="0.25">
      <c r="A46" s="1">
        <v>45930</v>
      </c>
      <c r="B46" t="s">
        <v>1162</v>
      </c>
      <c r="C46" t="s">
        <v>1163</v>
      </c>
      <c r="D46">
        <v>2633.0100000000011</v>
      </c>
    </row>
    <row r="47" spans="1:4" x14ac:dyDescent="0.25">
      <c r="A47" s="1">
        <v>45961</v>
      </c>
      <c r="B47" t="s">
        <v>1162</v>
      </c>
      <c r="C47" t="s">
        <v>1163</v>
      </c>
      <c r="D47">
        <v>2733.0100000000011</v>
      </c>
    </row>
    <row r="48" spans="1:4" x14ac:dyDescent="0.25">
      <c r="A48" s="1">
        <v>45991</v>
      </c>
      <c r="B48" t="s">
        <v>1162</v>
      </c>
      <c r="C48" t="s">
        <v>1163</v>
      </c>
      <c r="D48">
        <v>2833.0100000000011</v>
      </c>
    </row>
    <row r="49" spans="1:4" x14ac:dyDescent="0.25">
      <c r="A49" s="1">
        <v>46022</v>
      </c>
      <c r="B49" t="s">
        <v>1162</v>
      </c>
      <c r="C49" t="s">
        <v>1163</v>
      </c>
      <c r="D49">
        <v>2933.0100000000011</v>
      </c>
    </row>
    <row r="50" spans="1:4" x14ac:dyDescent="0.25">
      <c r="A50" s="1">
        <v>45688</v>
      </c>
      <c r="B50" t="s">
        <v>1101</v>
      </c>
      <c r="C50" t="s">
        <v>1102</v>
      </c>
      <c r="D50">
        <v>0</v>
      </c>
    </row>
    <row r="51" spans="1:4" x14ac:dyDescent="0.25">
      <c r="A51" s="1">
        <v>45716</v>
      </c>
      <c r="B51" t="s">
        <v>1101</v>
      </c>
      <c r="C51" t="s">
        <v>1102</v>
      </c>
      <c r="D51">
        <v>0</v>
      </c>
    </row>
    <row r="52" spans="1:4" x14ac:dyDescent="0.25">
      <c r="A52" s="1">
        <v>45747</v>
      </c>
      <c r="B52" t="s">
        <v>1101</v>
      </c>
      <c r="C52" t="s">
        <v>1102</v>
      </c>
      <c r="D52">
        <v>0</v>
      </c>
    </row>
    <row r="53" spans="1:4" x14ac:dyDescent="0.25">
      <c r="A53" s="1">
        <v>45777</v>
      </c>
      <c r="B53" t="s">
        <v>1101</v>
      </c>
      <c r="C53" t="s">
        <v>1102</v>
      </c>
      <c r="D53">
        <v>0</v>
      </c>
    </row>
    <row r="54" spans="1:4" x14ac:dyDescent="0.25">
      <c r="A54" s="1">
        <v>45808</v>
      </c>
      <c r="B54" t="s">
        <v>1101</v>
      </c>
      <c r="C54" t="s">
        <v>1102</v>
      </c>
      <c r="D54">
        <v>0</v>
      </c>
    </row>
    <row r="55" spans="1:4" x14ac:dyDescent="0.25">
      <c r="A55" s="1">
        <v>45838</v>
      </c>
      <c r="B55" t="s">
        <v>1101</v>
      </c>
      <c r="C55" t="s">
        <v>1102</v>
      </c>
      <c r="D55">
        <v>0</v>
      </c>
    </row>
    <row r="56" spans="1:4" x14ac:dyDescent="0.25">
      <c r="A56" s="1">
        <v>45869</v>
      </c>
      <c r="B56" t="s">
        <v>1101</v>
      </c>
      <c r="C56" t="s">
        <v>1102</v>
      </c>
      <c r="D56">
        <v>0</v>
      </c>
    </row>
    <row r="57" spans="1:4" x14ac:dyDescent="0.25">
      <c r="A57" s="1">
        <v>45900</v>
      </c>
      <c r="B57" t="s">
        <v>1101</v>
      </c>
      <c r="C57" t="s">
        <v>1102</v>
      </c>
      <c r="D57">
        <v>0</v>
      </c>
    </row>
    <row r="58" spans="1:4" x14ac:dyDescent="0.25">
      <c r="A58" s="1">
        <v>45930</v>
      </c>
      <c r="B58" t="s">
        <v>1101</v>
      </c>
      <c r="C58" t="s">
        <v>1102</v>
      </c>
      <c r="D58">
        <v>0</v>
      </c>
    </row>
    <row r="59" spans="1:4" x14ac:dyDescent="0.25">
      <c r="A59" s="1">
        <v>45961</v>
      </c>
      <c r="B59" t="s">
        <v>1101</v>
      </c>
      <c r="C59" t="s">
        <v>1102</v>
      </c>
      <c r="D59">
        <v>0</v>
      </c>
    </row>
    <row r="60" spans="1:4" x14ac:dyDescent="0.25">
      <c r="A60" s="1">
        <v>45991</v>
      </c>
      <c r="B60" t="s">
        <v>1101</v>
      </c>
      <c r="C60" t="s">
        <v>1102</v>
      </c>
      <c r="D60">
        <v>0</v>
      </c>
    </row>
    <row r="61" spans="1:4" x14ac:dyDescent="0.25">
      <c r="A61" s="1">
        <v>46022</v>
      </c>
      <c r="B61" t="s">
        <v>1101</v>
      </c>
      <c r="C61" t="s">
        <v>1102</v>
      </c>
      <c r="D61">
        <v>0</v>
      </c>
    </row>
    <row r="62" spans="1:4" x14ac:dyDescent="0.25">
      <c r="A62" s="1">
        <v>45688</v>
      </c>
      <c r="B62" t="s">
        <v>822</v>
      </c>
      <c r="C62" t="s">
        <v>823</v>
      </c>
      <c r="D62">
        <v>0</v>
      </c>
    </row>
    <row r="63" spans="1:4" x14ac:dyDescent="0.25">
      <c r="A63" s="1">
        <v>45716</v>
      </c>
      <c r="B63" t="s">
        <v>822</v>
      </c>
      <c r="C63" t="s">
        <v>823</v>
      </c>
      <c r="D63">
        <v>0</v>
      </c>
    </row>
    <row r="64" spans="1:4" x14ac:dyDescent="0.25">
      <c r="A64" s="1">
        <v>45747</v>
      </c>
      <c r="B64" t="s">
        <v>822</v>
      </c>
      <c r="C64" t="s">
        <v>823</v>
      </c>
      <c r="D64">
        <v>0</v>
      </c>
    </row>
    <row r="65" spans="1:4" x14ac:dyDescent="0.25">
      <c r="A65" s="1">
        <v>45777</v>
      </c>
      <c r="B65" t="s">
        <v>822</v>
      </c>
      <c r="C65" t="s">
        <v>823</v>
      </c>
      <c r="D65">
        <v>0</v>
      </c>
    </row>
    <row r="66" spans="1:4" x14ac:dyDescent="0.25">
      <c r="A66" s="1">
        <v>45808</v>
      </c>
      <c r="B66" t="s">
        <v>822</v>
      </c>
      <c r="C66" t="s">
        <v>823</v>
      </c>
      <c r="D66">
        <v>0</v>
      </c>
    </row>
    <row r="67" spans="1:4" x14ac:dyDescent="0.25">
      <c r="A67" s="1">
        <v>45838</v>
      </c>
      <c r="B67" t="s">
        <v>822</v>
      </c>
      <c r="C67" t="s">
        <v>823</v>
      </c>
      <c r="D67">
        <v>300</v>
      </c>
    </row>
    <row r="68" spans="1:4" x14ac:dyDescent="0.25">
      <c r="A68" s="1">
        <v>45869</v>
      </c>
      <c r="B68" t="s">
        <v>822</v>
      </c>
      <c r="C68" t="s">
        <v>823</v>
      </c>
      <c r="D68">
        <v>350</v>
      </c>
    </row>
    <row r="69" spans="1:4" x14ac:dyDescent="0.25">
      <c r="A69" s="1">
        <v>45900</v>
      </c>
      <c r="B69" t="s">
        <v>822</v>
      </c>
      <c r="C69" t="s">
        <v>823</v>
      </c>
      <c r="D69">
        <v>400</v>
      </c>
    </row>
    <row r="70" spans="1:4" x14ac:dyDescent="0.25">
      <c r="A70" s="1">
        <v>45930</v>
      </c>
      <c r="B70" t="s">
        <v>822</v>
      </c>
      <c r="C70" t="s">
        <v>823</v>
      </c>
      <c r="D70">
        <v>450</v>
      </c>
    </row>
    <row r="71" spans="1:4" x14ac:dyDescent="0.25">
      <c r="A71" s="1">
        <v>45961</v>
      </c>
      <c r="B71" t="s">
        <v>822</v>
      </c>
      <c r="C71" t="s">
        <v>823</v>
      </c>
      <c r="D71">
        <v>500</v>
      </c>
    </row>
    <row r="72" spans="1:4" x14ac:dyDescent="0.25">
      <c r="A72" s="1">
        <v>45991</v>
      </c>
      <c r="B72" t="s">
        <v>822</v>
      </c>
      <c r="C72" t="s">
        <v>823</v>
      </c>
      <c r="D72">
        <v>550</v>
      </c>
    </row>
    <row r="73" spans="1:4" x14ac:dyDescent="0.25">
      <c r="A73" s="1">
        <v>46022</v>
      </c>
      <c r="B73" t="s">
        <v>822</v>
      </c>
      <c r="C73" t="s">
        <v>823</v>
      </c>
      <c r="D73">
        <v>600</v>
      </c>
    </row>
    <row r="74" spans="1:4" x14ac:dyDescent="0.25">
      <c r="A74" s="1">
        <v>45688</v>
      </c>
      <c r="B74" t="s">
        <v>997</v>
      </c>
      <c r="C74" t="s">
        <v>998</v>
      </c>
      <c r="D74">
        <v>0</v>
      </c>
    </row>
    <row r="75" spans="1:4" x14ac:dyDescent="0.25">
      <c r="A75" s="1">
        <v>45716</v>
      </c>
      <c r="B75" t="s">
        <v>997</v>
      </c>
      <c r="C75" t="s">
        <v>998</v>
      </c>
      <c r="D75">
        <v>0</v>
      </c>
    </row>
    <row r="76" spans="1:4" x14ac:dyDescent="0.25">
      <c r="A76" s="1">
        <v>45747</v>
      </c>
      <c r="B76" t="s">
        <v>997</v>
      </c>
      <c r="C76" t="s">
        <v>998</v>
      </c>
      <c r="D76">
        <v>0</v>
      </c>
    </row>
    <row r="77" spans="1:4" x14ac:dyDescent="0.25">
      <c r="A77" s="1">
        <v>45777</v>
      </c>
      <c r="B77" t="s">
        <v>997</v>
      </c>
      <c r="C77" t="s">
        <v>998</v>
      </c>
      <c r="D77">
        <v>0</v>
      </c>
    </row>
    <row r="78" spans="1:4" x14ac:dyDescent="0.25">
      <c r="A78" s="1">
        <v>45808</v>
      </c>
      <c r="B78" t="s">
        <v>997</v>
      </c>
      <c r="C78" t="s">
        <v>998</v>
      </c>
      <c r="D78">
        <v>0</v>
      </c>
    </row>
    <row r="79" spans="1:4" x14ac:dyDescent="0.25">
      <c r="A79" s="1">
        <v>45838</v>
      </c>
      <c r="B79" t="s">
        <v>997</v>
      </c>
      <c r="C79" t="s">
        <v>998</v>
      </c>
      <c r="D79">
        <v>500</v>
      </c>
    </row>
    <row r="80" spans="1:4" x14ac:dyDescent="0.25">
      <c r="A80" s="1">
        <v>45869</v>
      </c>
      <c r="B80" t="s">
        <v>997</v>
      </c>
      <c r="C80" t="s">
        <v>998</v>
      </c>
      <c r="D80">
        <v>580</v>
      </c>
    </row>
    <row r="81" spans="1:4" x14ac:dyDescent="0.25">
      <c r="A81" s="1">
        <v>45900</v>
      </c>
      <c r="B81" t="s">
        <v>997</v>
      </c>
      <c r="C81" t="s">
        <v>998</v>
      </c>
      <c r="D81">
        <v>660</v>
      </c>
    </row>
    <row r="82" spans="1:4" x14ac:dyDescent="0.25">
      <c r="A82" s="1">
        <v>45930</v>
      </c>
      <c r="B82" t="s">
        <v>997</v>
      </c>
      <c r="C82" t="s">
        <v>998</v>
      </c>
      <c r="D82">
        <v>740</v>
      </c>
    </row>
    <row r="83" spans="1:4" x14ac:dyDescent="0.25">
      <c r="A83" s="1">
        <v>45961</v>
      </c>
      <c r="B83" t="s">
        <v>997</v>
      </c>
      <c r="C83" t="s">
        <v>998</v>
      </c>
      <c r="D83">
        <v>820</v>
      </c>
    </row>
    <row r="84" spans="1:4" x14ac:dyDescent="0.25">
      <c r="A84" s="1">
        <v>45991</v>
      </c>
      <c r="B84" t="s">
        <v>997</v>
      </c>
      <c r="C84" t="s">
        <v>998</v>
      </c>
      <c r="D84">
        <v>900</v>
      </c>
    </row>
    <row r="85" spans="1:4" x14ac:dyDescent="0.25">
      <c r="A85" s="1">
        <v>46022</v>
      </c>
      <c r="B85" t="s">
        <v>997</v>
      </c>
      <c r="C85" t="s">
        <v>998</v>
      </c>
      <c r="D85">
        <v>980</v>
      </c>
    </row>
    <row r="86" spans="1:4" x14ac:dyDescent="0.25">
      <c r="A86" s="1">
        <v>45688</v>
      </c>
      <c r="B86" t="s">
        <v>911</v>
      </c>
      <c r="C86" t="s">
        <v>912</v>
      </c>
      <c r="D86">
        <v>1701.1599999999999</v>
      </c>
    </row>
    <row r="87" spans="1:4" x14ac:dyDescent="0.25">
      <c r="A87" s="1">
        <v>45716</v>
      </c>
      <c r="B87" t="s">
        <v>911</v>
      </c>
      <c r="C87" t="s">
        <v>912</v>
      </c>
      <c r="D87">
        <v>3402.3199999999997</v>
      </c>
    </row>
    <row r="88" spans="1:4" x14ac:dyDescent="0.25">
      <c r="A88" s="1">
        <v>45747</v>
      </c>
      <c r="B88" t="s">
        <v>911</v>
      </c>
      <c r="C88" t="s">
        <v>912</v>
      </c>
      <c r="D88">
        <v>5103.4799999999996</v>
      </c>
    </row>
    <row r="89" spans="1:4" x14ac:dyDescent="0.25">
      <c r="A89" s="1">
        <v>45777</v>
      </c>
      <c r="B89" t="s">
        <v>911</v>
      </c>
      <c r="C89" t="s">
        <v>912</v>
      </c>
      <c r="D89">
        <v>6804.6399999999994</v>
      </c>
    </row>
    <row r="90" spans="1:4" x14ac:dyDescent="0.25">
      <c r="A90" s="1">
        <v>45808</v>
      </c>
      <c r="B90" t="s">
        <v>911</v>
      </c>
      <c r="C90" t="s">
        <v>912</v>
      </c>
      <c r="D90">
        <v>8505.7999999999993</v>
      </c>
    </row>
    <row r="91" spans="1:4" x14ac:dyDescent="0.25">
      <c r="A91" s="1">
        <v>45838</v>
      </c>
      <c r="B91" t="s">
        <v>911</v>
      </c>
      <c r="C91" t="s">
        <v>912</v>
      </c>
      <c r="D91">
        <v>10206.959999999999</v>
      </c>
    </row>
    <row r="92" spans="1:4" x14ac:dyDescent="0.25">
      <c r="A92" s="1">
        <v>45869</v>
      </c>
      <c r="B92" t="s">
        <v>911</v>
      </c>
      <c r="C92" t="s">
        <v>912</v>
      </c>
      <c r="D92">
        <v>11908.119999999999</v>
      </c>
    </row>
    <row r="93" spans="1:4" x14ac:dyDescent="0.25">
      <c r="A93" s="1">
        <v>45900</v>
      </c>
      <c r="B93" t="s">
        <v>911</v>
      </c>
      <c r="C93" t="s">
        <v>912</v>
      </c>
      <c r="D93">
        <v>13609.279999999999</v>
      </c>
    </row>
    <row r="94" spans="1:4" x14ac:dyDescent="0.25">
      <c r="A94" s="1">
        <v>45930</v>
      </c>
      <c r="B94" t="s">
        <v>911</v>
      </c>
      <c r="C94" t="s">
        <v>912</v>
      </c>
      <c r="D94">
        <v>15310.439999999999</v>
      </c>
    </row>
    <row r="95" spans="1:4" x14ac:dyDescent="0.25">
      <c r="A95" s="1">
        <v>45961</v>
      </c>
      <c r="B95" t="s">
        <v>911</v>
      </c>
      <c r="C95" t="s">
        <v>912</v>
      </c>
      <c r="D95">
        <v>17011.599999999999</v>
      </c>
    </row>
    <row r="96" spans="1:4" x14ac:dyDescent="0.25">
      <c r="A96" s="1">
        <v>45991</v>
      </c>
      <c r="B96" t="s">
        <v>911</v>
      </c>
      <c r="C96" t="s">
        <v>912</v>
      </c>
      <c r="D96">
        <v>18712.759999999998</v>
      </c>
    </row>
    <row r="97" spans="1:4" x14ac:dyDescent="0.25">
      <c r="A97" s="1">
        <v>46022</v>
      </c>
      <c r="B97" t="s">
        <v>911</v>
      </c>
      <c r="C97" t="s">
        <v>912</v>
      </c>
      <c r="D97">
        <v>20413.919999999998</v>
      </c>
    </row>
    <row r="98" spans="1:4" x14ac:dyDescent="0.25">
      <c r="A98" s="1">
        <v>45688</v>
      </c>
      <c r="B98" t="s">
        <v>919</v>
      </c>
      <c r="C98" t="s">
        <v>920</v>
      </c>
      <c r="D98">
        <v>395.49</v>
      </c>
    </row>
    <row r="99" spans="1:4" x14ac:dyDescent="0.25">
      <c r="A99" s="1">
        <v>45716</v>
      </c>
      <c r="B99" t="s">
        <v>919</v>
      </c>
      <c r="C99" t="s">
        <v>920</v>
      </c>
      <c r="D99">
        <v>790.98</v>
      </c>
    </row>
    <row r="100" spans="1:4" x14ac:dyDescent="0.25">
      <c r="A100" s="1">
        <v>45747</v>
      </c>
      <c r="B100" t="s">
        <v>919</v>
      </c>
      <c r="C100" t="s">
        <v>920</v>
      </c>
      <c r="D100">
        <v>1186.47</v>
      </c>
    </row>
    <row r="101" spans="1:4" x14ac:dyDescent="0.25">
      <c r="A101" s="1">
        <v>45777</v>
      </c>
      <c r="B101" t="s">
        <v>919</v>
      </c>
      <c r="C101" t="s">
        <v>920</v>
      </c>
      <c r="D101">
        <v>1581.96</v>
      </c>
    </row>
    <row r="102" spans="1:4" x14ac:dyDescent="0.25">
      <c r="A102" s="1">
        <v>45808</v>
      </c>
      <c r="B102" t="s">
        <v>919</v>
      </c>
      <c r="C102" t="s">
        <v>920</v>
      </c>
      <c r="D102">
        <v>1977.45</v>
      </c>
    </row>
    <row r="103" spans="1:4" x14ac:dyDescent="0.25">
      <c r="A103" s="1">
        <v>45838</v>
      </c>
      <c r="B103" t="s">
        <v>919</v>
      </c>
      <c r="C103" t="s">
        <v>920</v>
      </c>
      <c r="D103">
        <v>2372.94</v>
      </c>
    </row>
    <row r="104" spans="1:4" x14ac:dyDescent="0.25">
      <c r="A104" s="1">
        <v>45869</v>
      </c>
      <c r="B104" t="s">
        <v>919</v>
      </c>
      <c r="C104" t="s">
        <v>920</v>
      </c>
      <c r="D104">
        <v>2768.4300000000003</v>
      </c>
    </row>
    <row r="105" spans="1:4" x14ac:dyDescent="0.25">
      <c r="A105" s="1">
        <v>45900</v>
      </c>
      <c r="B105" t="s">
        <v>919</v>
      </c>
      <c r="C105" t="s">
        <v>920</v>
      </c>
      <c r="D105">
        <v>3163.92</v>
      </c>
    </row>
    <row r="106" spans="1:4" x14ac:dyDescent="0.25">
      <c r="A106" s="1">
        <v>45930</v>
      </c>
      <c r="B106" t="s">
        <v>919</v>
      </c>
      <c r="C106" t="s">
        <v>920</v>
      </c>
      <c r="D106">
        <v>3559.41</v>
      </c>
    </row>
    <row r="107" spans="1:4" x14ac:dyDescent="0.25">
      <c r="A107" s="1">
        <v>45961</v>
      </c>
      <c r="B107" t="s">
        <v>919</v>
      </c>
      <c r="C107" t="s">
        <v>920</v>
      </c>
      <c r="D107">
        <v>3954.8999999999996</v>
      </c>
    </row>
    <row r="108" spans="1:4" x14ac:dyDescent="0.25">
      <c r="A108" s="1">
        <v>45991</v>
      </c>
      <c r="B108" t="s">
        <v>919</v>
      </c>
      <c r="C108" t="s">
        <v>920</v>
      </c>
      <c r="D108">
        <v>4350.3899999999994</v>
      </c>
    </row>
    <row r="109" spans="1:4" x14ac:dyDescent="0.25">
      <c r="A109" s="1">
        <v>46022</v>
      </c>
      <c r="B109" t="s">
        <v>919</v>
      </c>
      <c r="C109" t="s">
        <v>920</v>
      </c>
      <c r="D109">
        <v>4745.8799999999992</v>
      </c>
    </row>
    <row r="110" spans="1:4" x14ac:dyDescent="0.25">
      <c r="A110" s="1">
        <v>45688</v>
      </c>
      <c r="B110" t="s">
        <v>924</v>
      </c>
      <c r="C110" t="s">
        <v>925</v>
      </c>
      <c r="D110">
        <v>2989.04</v>
      </c>
    </row>
    <row r="111" spans="1:4" x14ac:dyDescent="0.25">
      <c r="A111" s="1">
        <v>45716</v>
      </c>
      <c r="B111" t="s">
        <v>924</v>
      </c>
      <c r="C111" t="s">
        <v>925</v>
      </c>
      <c r="D111">
        <v>5978.08</v>
      </c>
    </row>
    <row r="112" spans="1:4" x14ac:dyDescent="0.25">
      <c r="A112" s="1">
        <v>45747</v>
      </c>
      <c r="B112" t="s">
        <v>924</v>
      </c>
      <c r="C112" t="s">
        <v>925</v>
      </c>
      <c r="D112">
        <v>8967.119999999999</v>
      </c>
    </row>
    <row r="113" spans="1:4" x14ac:dyDescent="0.25">
      <c r="A113" s="1">
        <v>45777</v>
      </c>
      <c r="B113" t="s">
        <v>924</v>
      </c>
      <c r="C113" t="s">
        <v>925</v>
      </c>
      <c r="D113">
        <v>11956.16</v>
      </c>
    </row>
    <row r="114" spans="1:4" x14ac:dyDescent="0.25">
      <c r="A114" s="1">
        <v>45808</v>
      </c>
      <c r="B114" t="s">
        <v>924</v>
      </c>
      <c r="C114" t="s">
        <v>925</v>
      </c>
      <c r="D114">
        <v>14945.2</v>
      </c>
    </row>
    <row r="115" spans="1:4" x14ac:dyDescent="0.25">
      <c r="A115" s="1">
        <v>45838</v>
      </c>
      <c r="B115" t="s">
        <v>924</v>
      </c>
      <c r="C115" t="s">
        <v>925</v>
      </c>
      <c r="D115">
        <v>17934.240000000002</v>
      </c>
    </row>
    <row r="116" spans="1:4" x14ac:dyDescent="0.25">
      <c r="A116" s="1">
        <v>45869</v>
      </c>
      <c r="B116" t="s">
        <v>924</v>
      </c>
      <c r="C116" t="s">
        <v>925</v>
      </c>
      <c r="D116">
        <v>20923.280000000002</v>
      </c>
    </row>
    <row r="117" spans="1:4" x14ac:dyDescent="0.25">
      <c r="A117" s="1">
        <v>45900</v>
      </c>
      <c r="B117" t="s">
        <v>924</v>
      </c>
      <c r="C117" t="s">
        <v>925</v>
      </c>
      <c r="D117">
        <v>23912.320000000003</v>
      </c>
    </row>
    <row r="118" spans="1:4" x14ac:dyDescent="0.25">
      <c r="A118" s="1">
        <v>45930</v>
      </c>
      <c r="B118" t="s">
        <v>924</v>
      </c>
      <c r="C118" t="s">
        <v>925</v>
      </c>
      <c r="D118">
        <v>26901.360000000004</v>
      </c>
    </row>
    <row r="119" spans="1:4" x14ac:dyDescent="0.25">
      <c r="A119" s="1">
        <v>45961</v>
      </c>
      <c r="B119" t="s">
        <v>924</v>
      </c>
      <c r="C119" t="s">
        <v>925</v>
      </c>
      <c r="D119">
        <v>29890.400000000005</v>
      </c>
    </row>
    <row r="120" spans="1:4" x14ac:dyDescent="0.25">
      <c r="A120" s="1">
        <v>45991</v>
      </c>
      <c r="B120" t="s">
        <v>924</v>
      </c>
      <c r="C120" t="s">
        <v>925</v>
      </c>
      <c r="D120">
        <v>32879.440000000002</v>
      </c>
    </row>
    <row r="121" spans="1:4" x14ac:dyDescent="0.25">
      <c r="A121" s="1">
        <v>46022</v>
      </c>
      <c r="B121" t="s">
        <v>924</v>
      </c>
      <c r="C121" t="s">
        <v>925</v>
      </c>
      <c r="D121">
        <v>35868.480000000003</v>
      </c>
    </row>
    <row r="122" spans="1:4" x14ac:dyDescent="0.25">
      <c r="A122" s="1">
        <v>45688</v>
      </c>
      <c r="B122" t="s">
        <v>927</v>
      </c>
      <c r="C122" t="s">
        <v>928</v>
      </c>
      <c r="D122">
        <v>1101.5999999999999</v>
      </c>
    </row>
    <row r="123" spans="1:4" x14ac:dyDescent="0.25">
      <c r="A123" s="1">
        <v>45716</v>
      </c>
      <c r="B123" t="s">
        <v>927</v>
      </c>
      <c r="C123" t="s">
        <v>928</v>
      </c>
      <c r="D123">
        <v>2203.1999999999998</v>
      </c>
    </row>
    <row r="124" spans="1:4" x14ac:dyDescent="0.25">
      <c r="A124" s="1">
        <v>45747</v>
      </c>
      <c r="B124" t="s">
        <v>927</v>
      </c>
      <c r="C124" t="s">
        <v>928</v>
      </c>
      <c r="D124">
        <v>3640.5299999999997</v>
      </c>
    </row>
    <row r="125" spans="1:4" x14ac:dyDescent="0.25">
      <c r="A125" s="1">
        <v>45777</v>
      </c>
      <c r="B125" t="s">
        <v>927</v>
      </c>
      <c r="C125" t="s">
        <v>928</v>
      </c>
      <c r="D125">
        <v>4854.04</v>
      </c>
    </row>
    <row r="126" spans="1:4" x14ac:dyDescent="0.25">
      <c r="A126" s="1">
        <v>45808</v>
      </c>
      <c r="B126" t="s">
        <v>927</v>
      </c>
      <c r="C126" t="s">
        <v>928</v>
      </c>
      <c r="D126">
        <v>6067.55</v>
      </c>
    </row>
    <row r="127" spans="1:4" x14ac:dyDescent="0.25">
      <c r="A127" s="1">
        <v>45838</v>
      </c>
      <c r="B127" t="s">
        <v>927</v>
      </c>
      <c r="C127" t="s">
        <v>928</v>
      </c>
      <c r="D127">
        <v>7281.06</v>
      </c>
    </row>
    <row r="128" spans="1:4" x14ac:dyDescent="0.25">
      <c r="A128" s="1">
        <v>45869</v>
      </c>
      <c r="B128" t="s">
        <v>927</v>
      </c>
      <c r="C128" t="s">
        <v>928</v>
      </c>
      <c r="D128">
        <v>8494.57</v>
      </c>
    </row>
    <row r="129" spans="1:4" x14ac:dyDescent="0.25">
      <c r="A129" s="1">
        <v>45900</v>
      </c>
      <c r="B129" t="s">
        <v>927</v>
      </c>
      <c r="C129" t="s">
        <v>928</v>
      </c>
      <c r="D129">
        <v>9708.08</v>
      </c>
    </row>
    <row r="130" spans="1:4" x14ac:dyDescent="0.25">
      <c r="A130" s="1">
        <v>45930</v>
      </c>
      <c r="B130" t="s">
        <v>927</v>
      </c>
      <c r="C130" t="s">
        <v>928</v>
      </c>
      <c r="D130">
        <v>10921.59</v>
      </c>
    </row>
    <row r="131" spans="1:4" x14ac:dyDescent="0.25">
      <c r="A131" s="1">
        <v>45961</v>
      </c>
      <c r="B131" t="s">
        <v>927</v>
      </c>
      <c r="C131" t="s">
        <v>928</v>
      </c>
      <c r="D131">
        <v>12135.1</v>
      </c>
    </row>
    <row r="132" spans="1:4" x14ac:dyDescent="0.25">
      <c r="A132" s="1">
        <v>45991</v>
      </c>
      <c r="B132" t="s">
        <v>927</v>
      </c>
      <c r="C132" t="s">
        <v>928</v>
      </c>
      <c r="D132">
        <v>13348.61</v>
      </c>
    </row>
    <row r="133" spans="1:4" x14ac:dyDescent="0.25">
      <c r="A133" s="1">
        <v>46022</v>
      </c>
      <c r="B133" t="s">
        <v>927</v>
      </c>
      <c r="C133" t="s">
        <v>928</v>
      </c>
      <c r="D133">
        <v>14562.12</v>
      </c>
    </row>
    <row r="134" spans="1:4" x14ac:dyDescent="0.25">
      <c r="A134" s="1">
        <v>45688</v>
      </c>
      <c r="B134" t="s">
        <v>931</v>
      </c>
      <c r="C134" t="s">
        <v>932</v>
      </c>
      <c r="D134">
        <v>2439.1799999999998</v>
      </c>
    </row>
    <row r="135" spans="1:4" x14ac:dyDescent="0.25">
      <c r="A135" s="1">
        <v>45716</v>
      </c>
      <c r="B135" t="s">
        <v>931</v>
      </c>
      <c r="C135" t="s">
        <v>932</v>
      </c>
      <c r="D135">
        <v>4878.3599999999997</v>
      </c>
    </row>
    <row r="136" spans="1:4" x14ac:dyDescent="0.25">
      <c r="A136" s="1">
        <v>45747</v>
      </c>
      <c r="B136" t="s">
        <v>931</v>
      </c>
      <c r="C136" t="s">
        <v>932</v>
      </c>
      <c r="D136">
        <v>7716.27</v>
      </c>
    </row>
    <row r="137" spans="1:4" x14ac:dyDescent="0.25">
      <c r="A137" s="1">
        <v>45777</v>
      </c>
      <c r="B137" t="s">
        <v>931</v>
      </c>
      <c r="C137" t="s">
        <v>932</v>
      </c>
      <c r="D137">
        <v>10288.36</v>
      </c>
    </row>
    <row r="138" spans="1:4" x14ac:dyDescent="0.25">
      <c r="A138" s="1">
        <v>45808</v>
      </c>
      <c r="B138" t="s">
        <v>931</v>
      </c>
      <c r="C138" t="s">
        <v>932</v>
      </c>
      <c r="D138">
        <v>12860.45</v>
      </c>
    </row>
    <row r="139" spans="1:4" x14ac:dyDescent="0.25">
      <c r="A139" s="1">
        <v>45838</v>
      </c>
      <c r="B139" t="s">
        <v>931</v>
      </c>
      <c r="C139" t="s">
        <v>932</v>
      </c>
      <c r="D139">
        <v>15432.54</v>
      </c>
    </row>
    <row r="140" spans="1:4" x14ac:dyDescent="0.25">
      <c r="A140" s="1">
        <v>45869</v>
      </c>
      <c r="B140" t="s">
        <v>931</v>
      </c>
      <c r="C140" t="s">
        <v>932</v>
      </c>
      <c r="D140">
        <v>18004.63</v>
      </c>
    </row>
    <row r="141" spans="1:4" x14ac:dyDescent="0.25">
      <c r="A141" s="1">
        <v>45900</v>
      </c>
      <c r="B141" t="s">
        <v>931</v>
      </c>
      <c r="C141" t="s">
        <v>932</v>
      </c>
      <c r="D141">
        <v>20576.72</v>
      </c>
    </row>
    <row r="142" spans="1:4" x14ac:dyDescent="0.25">
      <c r="A142" s="1">
        <v>45930</v>
      </c>
      <c r="B142" t="s">
        <v>931</v>
      </c>
      <c r="C142" t="s">
        <v>932</v>
      </c>
      <c r="D142">
        <v>23148.81</v>
      </c>
    </row>
    <row r="143" spans="1:4" x14ac:dyDescent="0.25">
      <c r="A143" s="1">
        <v>45961</v>
      </c>
      <c r="B143" t="s">
        <v>931</v>
      </c>
      <c r="C143" t="s">
        <v>932</v>
      </c>
      <c r="D143">
        <v>25720.9</v>
      </c>
    </row>
    <row r="144" spans="1:4" x14ac:dyDescent="0.25">
      <c r="A144" s="1">
        <v>45991</v>
      </c>
      <c r="B144" t="s">
        <v>931</v>
      </c>
      <c r="C144" t="s">
        <v>932</v>
      </c>
      <c r="D144">
        <v>28292.99</v>
      </c>
    </row>
    <row r="145" spans="1:4" x14ac:dyDescent="0.25">
      <c r="A145" s="1">
        <v>46022</v>
      </c>
      <c r="B145" t="s">
        <v>931</v>
      </c>
      <c r="C145" t="s">
        <v>932</v>
      </c>
      <c r="D145">
        <v>30865.08</v>
      </c>
    </row>
    <row r="146" spans="1:4" x14ac:dyDescent="0.25">
      <c r="A146" s="1">
        <v>45688</v>
      </c>
      <c r="B146" t="s">
        <v>935</v>
      </c>
      <c r="C146" t="s">
        <v>936</v>
      </c>
      <c r="D146">
        <v>1734.9</v>
      </c>
    </row>
    <row r="147" spans="1:4" x14ac:dyDescent="0.25">
      <c r="A147" s="1">
        <v>45716</v>
      </c>
      <c r="B147" t="s">
        <v>935</v>
      </c>
      <c r="C147" t="s">
        <v>936</v>
      </c>
      <c r="D147">
        <v>3469.8</v>
      </c>
    </row>
    <row r="148" spans="1:4" x14ac:dyDescent="0.25">
      <c r="A148" s="1">
        <v>45747</v>
      </c>
      <c r="B148" t="s">
        <v>935</v>
      </c>
      <c r="C148" t="s">
        <v>936</v>
      </c>
      <c r="D148">
        <v>5204.7000000000007</v>
      </c>
    </row>
    <row r="149" spans="1:4" x14ac:dyDescent="0.25">
      <c r="A149" s="1">
        <v>45777</v>
      </c>
      <c r="B149" t="s">
        <v>935</v>
      </c>
      <c r="C149" t="s">
        <v>936</v>
      </c>
      <c r="D149">
        <v>6939.6</v>
      </c>
    </row>
    <row r="150" spans="1:4" x14ac:dyDescent="0.25">
      <c r="A150" s="1">
        <v>45808</v>
      </c>
      <c r="B150" t="s">
        <v>935</v>
      </c>
      <c r="C150" t="s">
        <v>936</v>
      </c>
      <c r="D150">
        <v>8674.5</v>
      </c>
    </row>
    <row r="151" spans="1:4" x14ac:dyDescent="0.25">
      <c r="A151" s="1">
        <v>45838</v>
      </c>
      <c r="B151" t="s">
        <v>935</v>
      </c>
      <c r="C151" t="s">
        <v>936</v>
      </c>
      <c r="D151">
        <v>10409.4</v>
      </c>
    </row>
    <row r="152" spans="1:4" x14ac:dyDescent="0.25">
      <c r="A152" s="1">
        <v>45869</v>
      </c>
      <c r="B152" t="s">
        <v>935</v>
      </c>
      <c r="C152" t="s">
        <v>936</v>
      </c>
      <c r="D152">
        <v>12144.3</v>
      </c>
    </row>
    <row r="153" spans="1:4" x14ac:dyDescent="0.25">
      <c r="A153" s="1">
        <v>45900</v>
      </c>
      <c r="B153" t="s">
        <v>935</v>
      </c>
      <c r="C153" t="s">
        <v>936</v>
      </c>
      <c r="D153">
        <v>13879.199999999999</v>
      </c>
    </row>
    <row r="154" spans="1:4" x14ac:dyDescent="0.25">
      <c r="A154" s="1">
        <v>45930</v>
      </c>
      <c r="B154" t="s">
        <v>935</v>
      </c>
      <c r="C154" t="s">
        <v>936</v>
      </c>
      <c r="D154">
        <v>15614.099999999999</v>
      </c>
    </row>
    <row r="155" spans="1:4" x14ac:dyDescent="0.25">
      <c r="A155" s="1">
        <v>45961</v>
      </c>
      <c r="B155" t="s">
        <v>935</v>
      </c>
      <c r="C155" t="s">
        <v>936</v>
      </c>
      <c r="D155">
        <v>17349</v>
      </c>
    </row>
    <row r="156" spans="1:4" x14ac:dyDescent="0.25">
      <c r="A156" s="1">
        <v>45991</v>
      </c>
      <c r="B156" t="s">
        <v>935</v>
      </c>
      <c r="C156" t="s">
        <v>936</v>
      </c>
      <c r="D156">
        <v>19083.900000000001</v>
      </c>
    </row>
    <row r="157" spans="1:4" x14ac:dyDescent="0.25">
      <c r="A157" s="1">
        <v>46022</v>
      </c>
      <c r="B157" t="s">
        <v>935</v>
      </c>
      <c r="C157" t="s">
        <v>936</v>
      </c>
      <c r="D157">
        <v>20818.800000000003</v>
      </c>
    </row>
    <row r="158" spans="1:4" x14ac:dyDescent="0.25">
      <c r="A158" s="1">
        <v>45688</v>
      </c>
      <c r="B158" t="s">
        <v>938</v>
      </c>
      <c r="C158" t="s">
        <v>939</v>
      </c>
      <c r="D158">
        <v>463.8</v>
      </c>
    </row>
    <row r="159" spans="1:4" x14ac:dyDescent="0.25">
      <c r="A159" s="1">
        <v>45716</v>
      </c>
      <c r="B159" t="s">
        <v>938</v>
      </c>
      <c r="C159" t="s">
        <v>939</v>
      </c>
      <c r="D159">
        <v>927.6</v>
      </c>
    </row>
    <row r="160" spans="1:4" x14ac:dyDescent="0.25">
      <c r="A160" s="1">
        <v>45747</v>
      </c>
      <c r="B160" t="s">
        <v>938</v>
      </c>
      <c r="C160" t="s">
        <v>939</v>
      </c>
      <c r="D160">
        <v>1391.4</v>
      </c>
    </row>
    <row r="161" spans="1:4" x14ac:dyDescent="0.25">
      <c r="A161" s="1">
        <v>45777</v>
      </c>
      <c r="B161" t="s">
        <v>938</v>
      </c>
      <c r="C161" t="s">
        <v>939</v>
      </c>
      <c r="D161">
        <v>1855.2</v>
      </c>
    </row>
    <row r="162" spans="1:4" x14ac:dyDescent="0.25">
      <c r="A162" s="1">
        <v>45808</v>
      </c>
      <c r="B162" t="s">
        <v>938</v>
      </c>
      <c r="C162" t="s">
        <v>939</v>
      </c>
      <c r="D162">
        <v>2319</v>
      </c>
    </row>
    <row r="163" spans="1:4" x14ac:dyDescent="0.25">
      <c r="A163" s="1">
        <v>45838</v>
      </c>
      <c r="B163" t="s">
        <v>938</v>
      </c>
      <c r="C163" t="s">
        <v>939</v>
      </c>
      <c r="D163">
        <v>2782.8</v>
      </c>
    </row>
    <row r="164" spans="1:4" x14ac:dyDescent="0.25">
      <c r="A164" s="1">
        <v>45869</v>
      </c>
      <c r="B164" t="s">
        <v>938</v>
      </c>
      <c r="C164" t="s">
        <v>939</v>
      </c>
      <c r="D164">
        <v>3246.6000000000004</v>
      </c>
    </row>
    <row r="165" spans="1:4" x14ac:dyDescent="0.25">
      <c r="A165" s="1">
        <v>45900</v>
      </c>
      <c r="B165" t="s">
        <v>938</v>
      </c>
      <c r="C165" t="s">
        <v>939</v>
      </c>
      <c r="D165">
        <v>3710.4000000000005</v>
      </c>
    </row>
    <row r="166" spans="1:4" x14ac:dyDescent="0.25">
      <c r="A166" s="1">
        <v>45930</v>
      </c>
      <c r="B166" t="s">
        <v>938</v>
      </c>
      <c r="C166" t="s">
        <v>939</v>
      </c>
      <c r="D166">
        <v>4174.2000000000007</v>
      </c>
    </row>
    <row r="167" spans="1:4" x14ac:dyDescent="0.25">
      <c r="A167" s="1">
        <v>45961</v>
      </c>
      <c r="B167" t="s">
        <v>938</v>
      </c>
      <c r="C167" t="s">
        <v>939</v>
      </c>
      <c r="D167">
        <v>4638.0000000000009</v>
      </c>
    </row>
    <row r="168" spans="1:4" x14ac:dyDescent="0.25">
      <c r="A168" s="1">
        <v>45991</v>
      </c>
      <c r="B168" t="s">
        <v>938</v>
      </c>
      <c r="C168" t="s">
        <v>939</v>
      </c>
      <c r="D168">
        <v>5101.8000000000011</v>
      </c>
    </row>
    <row r="169" spans="1:4" x14ac:dyDescent="0.25">
      <c r="A169" s="1">
        <v>46022</v>
      </c>
      <c r="B169" t="s">
        <v>938</v>
      </c>
      <c r="C169" t="s">
        <v>939</v>
      </c>
      <c r="D169">
        <v>5565.6000000000013</v>
      </c>
    </row>
    <row r="170" spans="1:4" x14ac:dyDescent="0.25">
      <c r="A170" s="1">
        <v>45688</v>
      </c>
      <c r="B170" t="s">
        <v>942</v>
      </c>
      <c r="C170" t="s">
        <v>943</v>
      </c>
      <c r="D170">
        <v>106.96</v>
      </c>
    </row>
    <row r="171" spans="1:4" x14ac:dyDescent="0.25">
      <c r="A171" s="1">
        <v>45716</v>
      </c>
      <c r="B171" t="s">
        <v>942</v>
      </c>
      <c r="C171" t="s">
        <v>943</v>
      </c>
      <c r="D171">
        <v>213.92</v>
      </c>
    </row>
    <row r="172" spans="1:4" x14ac:dyDescent="0.25">
      <c r="A172" s="1">
        <v>45747</v>
      </c>
      <c r="B172" t="s">
        <v>942</v>
      </c>
      <c r="C172" t="s">
        <v>943</v>
      </c>
      <c r="D172">
        <v>320.88</v>
      </c>
    </row>
    <row r="173" spans="1:4" x14ac:dyDescent="0.25">
      <c r="A173" s="1">
        <v>45777</v>
      </c>
      <c r="B173" t="s">
        <v>942</v>
      </c>
      <c r="C173" t="s">
        <v>943</v>
      </c>
      <c r="D173">
        <v>427.84</v>
      </c>
    </row>
    <row r="174" spans="1:4" x14ac:dyDescent="0.25">
      <c r="A174" s="1">
        <v>45808</v>
      </c>
      <c r="B174" t="s">
        <v>942</v>
      </c>
      <c r="C174" t="s">
        <v>943</v>
      </c>
      <c r="D174">
        <v>534.79999999999995</v>
      </c>
    </row>
    <row r="175" spans="1:4" x14ac:dyDescent="0.25">
      <c r="A175" s="1">
        <v>45838</v>
      </c>
      <c r="B175" t="s">
        <v>942</v>
      </c>
      <c r="C175" t="s">
        <v>943</v>
      </c>
      <c r="D175">
        <v>641.76</v>
      </c>
    </row>
    <row r="176" spans="1:4" x14ac:dyDescent="0.25">
      <c r="A176" s="1">
        <v>45869</v>
      </c>
      <c r="B176" t="s">
        <v>942</v>
      </c>
      <c r="C176" t="s">
        <v>943</v>
      </c>
      <c r="D176">
        <v>748.72</v>
      </c>
    </row>
    <row r="177" spans="1:4" x14ac:dyDescent="0.25">
      <c r="A177" s="1">
        <v>45900</v>
      </c>
      <c r="B177" t="s">
        <v>942</v>
      </c>
      <c r="C177" t="s">
        <v>943</v>
      </c>
      <c r="D177">
        <v>855.68000000000006</v>
      </c>
    </row>
    <row r="178" spans="1:4" x14ac:dyDescent="0.25">
      <c r="A178" s="1">
        <v>45930</v>
      </c>
      <c r="B178" t="s">
        <v>942</v>
      </c>
      <c r="C178" t="s">
        <v>943</v>
      </c>
      <c r="D178">
        <v>962.6400000000001</v>
      </c>
    </row>
    <row r="179" spans="1:4" x14ac:dyDescent="0.25">
      <c r="A179" s="1">
        <v>45961</v>
      </c>
      <c r="B179" t="s">
        <v>942</v>
      </c>
      <c r="C179" t="s">
        <v>943</v>
      </c>
      <c r="D179">
        <v>1069.6000000000001</v>
      </c>
    </row>
    <row r="180" spans="1:4" x14ac:dyDescent="0.25">
      <c r="A180" s="1">
        <v>45991</v>
      </c>
      <c r="B180" t="s">
        <v>942</v>
      </c>
      <c r="C180" t="s">
        <v>943</v>
      </c>
      <c r="D180">
        <v>1176.5600000000002</v>
      </c>
    </row>
    <row r="181" spans="1:4" x14ac:dyDescent="0.25">
      <c r="A181" s="1">
        <v>46022</v>
      </c>
      <c r="B181" t="s">
        <v>942</v>
      </c>
      <c r="C181" t="s">
        <v>943</v>
      </c>
      <c r="D181">
        <v>1283.5200000000002</v>
      </c>
    </row>
    <row r="182" spans="1:4" x14ac:dyDescent="0.25">
      <c r="A182" s="1">
        <v>45688</v>
      </c>
      <c r="B182" t="s">
        <v>948</v>
      </c>
      <c r="C182" t="s">
        <v>949</v>
      </c>
      <c r="D182">
        <v>25.14</v>
      </c>
    </row>
    <row r="183" spans="1:4" x14ac:dyDescent="0.25">
      <c r="A183" s="1">
        <v>45716</v>
      </c>
      <c r="B183" t="s">
        <v>948</v>
      </c>
      <c r="C183" t="s">
        <v>949</v>
      </c>
      <c r="D183">
        <v>50.28</v>
      </c>
    </row>
    <row r="184" spans="1:4" x14ac:dyDescent="0.25">
      <c r="A184" s="1">
        <v>45747</v>
      </c>
      <c r="B184" t="s">
        <v>948</v>
      </c>
      <c r="C184" t="s">
        <v>949</v>
      </c>
      <c r="D184">
        <v>75.42</v>
      </c>
    </row>
    <row r="185" spans="1:4" x14ac:dyDescent="0.25">
      <c r="A185" s="1">
        <v>45777</v>
      </c>
      <c r="B185" t="s">
        <v>948</v>
      </c>
      <c r="C185" t="s">
        <v>949</v>
      </c>
      <c r="D185">
        <v>100.56</v>
      </c>
    </row>
    <row r="186" spans="1:4" x14ac:dyDescent="0.25">
      <c r="A186" s="1">
        <v>45808</v>
      </c>
      <c r="B186" t="s">
        <v>948</v>
      </c>
      <c r="C186" t="s">
        <v>949</v>
      </c>
      <c r="D186">
        <v>125.7</v>
      </c>
    </row>
    <row r="187" spans="1:4" x14ac:dyDescent="0.25">
      <c r="A187" s="1">
        <v>45838</v>
      </c>
      <c r="B187" t="s">
        <v>948</v>
      </c>
      <c r="C187" t="s">
        <v>949</v>
      </c>
      <c r="D187">
        <v>150.84</v>
      </c>
    </row>
    <row r="188" spans="1:4" x14ac:dyDescent="0.25">
      <c r="A188" s="1">
        <v>45869</v>
      </c>
      <c r="B188" t="s">
        <v>948</v>
      </c>
      <c r="C188" t="s">
        <v>949</v>
      </c>
      <c r="D188">
        <v>175.98000000000002</v>
      </c>
    </row>
    <row r="189" spans="1:4" x14ac:dyDescent="0.25">
      <c r="A189" s="1">
        <v>45900</v>
      </c>
      <c r="B189" t="s">
        <v>948</v>
      </c>
      <c r="C189" t="s">
        <v>949</v>
      </c>
      <c r="D189">
        <v>201.12</v>
      </c>
    </row>
    <row r="190" spans="1:4" x14ac:dyDescent="0.25">
      <c r="A190" s="1">
        <v>45930</v>
      </c>
      <c r="B190" t="s">
        <v>948</v>
      </c>
      <c r="C190" t="s">
        <v>949</v>
      </c>
      <c r="D190">
        <v>226.26</v>
      </c>
    </row>
    <row r="191" spans="1:4" x14ac:dyDescent="0.25">
      <c r="A191" s="1">
        <v>45961</v>
      </c>
      <c r="B191" t="s">
        <v>948</v>
      </c>
      <c r="C191" t="s">
        <v>949</v>
      </c>
      <c r="D191">
        <v>251.39999999999998</v>
      </c>
    </row>
    <row r="192" spans="1:4" x14ac:dyDescent="0.25">
      <c r="A192" s="1">
        <v>45991</v>
      </c>
      <c r="B192" t="s">
        <v>948</v>
      </c>
      <c r="C192" t="s">
        <v>949</v>
      </c>
      <c r="D192">
        <v>276.53999999999996</v>
      </c>
    </row>
    <row r="193" spans="1:4" x14ac:dyDescent="0.25">
      <c r="A193" s="1">
        <v>46022</v>
      </c>
      <c r="B193" t="s">
        <v>948</v>
      </c>
      <c r="C193" t="s">
        <v>949</v>
      </c>
      <c r="D193">
        <v>301.67999999999995</v>
      </c>
    </row>
    <row r="194" spans="1:4" x14ac:dyDescent="0.25">
      <c r="A194" s="1">
        <v>45688</v>
      </c>
      <c r="B194" t="s">
        <v>1021</v>
      </c>
      <c r="C194" t="s">
        <v>1022</v>
      </c>
      <c r="D194">
        <v>0</v>
      </c>
    </row>
    <row r="195" spans="1:4" x14ac:dyDescent="0.25">
      <c r="A195" s="1">
        <v>45716</v>
      </c>
      <c r="B195" t="s">
        <v>1021</v>
      </c>
      <c r="C195" t="s">
        <v>1022</v>
      </c>
      <c r="D195">
        <v>0</v>
      </c>
    </row>
    <row r="196" spans="1:4" x14ac:dyDescent="0.25">
      <c r="A196" s="1">
        <v>45747</v>
      </c>
      <c r="B196" t="s">
        <v>1021</v>
      </c>
      <c r="C196" t="s">
        <v>1022</v>
      </c>
      <c r="D196">
        <v>0</v>
      </c>
    </row>
    <row r="197" spans="1:4" x14ac:dyDescent="0.25">
      <c r="A197" s="1">
        <v>45777</v>
      </c>
      <c r="B197" t="s">
        <v>1021</v>
      </c>
      <c r="C197" t="s">
        <v>1022</v>
      </c>
      <c r="D197">
        <v>0</v>
      </c>
    </row>
    <row r="198" spans="1:4" x14ac:dyDescent="0.25">
      <c r="A198" s="1">
        <v>45808</v>
      </c>
      <c r="B198" t="s">
        <v>1021</v>
      </c>
      <c r="C198" t="s">
        <v>1022</v>
      </c>
      <c r="D198">
        <v>0</v>
      </c>
    </row>
    <row r="199" spans="1:4" x14ac:dyDescent="0.25">
      <c r="A199" s="1">
        <v>45838</v>
      </c>
      <c r="B199" t="s">
        <v>1021</v>
      </c>
      <c r="C199" t="s">
        <v>1022</v>
      </c>
      <c r="D199">
        <v>0</v>
      </c>
    </row>
    <row r="200" spans="1:4" x14ac:dyDescent="0.25">
      <c r="A200" s="1">
        <v>45869</v>
      </c>
      <c r="B200" t="s">
        <v>1021</v>
      </c>
      <c r="C200" t="s">
        <v>1022</v>
      </c>
      <c r="D200">
        <v>0</v>
      </c>
    </row>
    <row r="201" spans="1:4" x14ac:dyDescent="0.25">
      <c r="A201" s="1">
        <v>45900</v>
      </c>
      <c r="B201" t="s">
        <v>1021</v>
      </c>
      <c r="C201" t="s">
        <v>1022</v>
      </c>
      <c r="D201">
        <v>0</v>
      </c>
    </row>
    <row r="202" spans="1:4" x14ac:dyDescent="0.25">
      <c r="A202" s="1">
        <v>45930</v>
      </c>
      <c r="B202" t="s">
        <v>1021</v>
      </c>
      <c r="C202" t="s">
        <v>1022</v>
      </c>
      <c r="D202">
        <v>0</v>
      </c>
    </row>
    <row r="203" spans="1:4" x14ac:dyDescent="0.25">
      <c r="A203" s="1">
        <v>45961</v>
      </c>
      <c r="B203" t="s">
        <v>1021</v>
      </c>
      <c r="C203" t="s">
        <v>1022</v>
      </c>
      <c r="D203">
        <v>0</v>
      </c>
    </row>
    <row r="204" spans="1:4" x14ac:dyDescent="0.25">
      <c r="A204" s="1">
        <v>45991</v>
      </c>
      <c r="B204" t="s">
        <v>1021</v>
      </c>
      <c r="C204" t="s">
        <v>1022</v>
      </c>
      <c r="D204">
        <v>0</v>
      </c>
    </row>
    <row r="205" spans="1:4" x14ac:dyDescent="0.25">
      <c r="A205" s="1">
        <v>46022</v>
      </c>
      <c r="B205" t="s">
        <v>1021</v>
      </c>
      <c r="C205" t="s">
        <v>1022</v>
      </c>
      <c r="D205">
        <v>0</v>
      </c>
    </row>
    <row r="206" spans="1:4" x14ac:dyDescent="0.25">
      <c r="A206" s="1">
        <v>45688</v>
      </c>
      <c r="B206" t="s">
        <v>1025</v>
      </c>
      <c r="C206" t="s">
        <v>1026</v>
      </c>
      <c r="D206">
        <v>0</v>
      </c>
    </row>
    <row r="207" spans="1:4" x14ac:dyDescent="0.25">
      <c r="A207" s="1">
        <v>45716</v>
      </c>
      <c r="B207" t="s">
        <v>1025</v>
      </c>
      <c r="C207" t="s">
        <v>1026</v>
      </c>
      <c r="D207">
        <v>0</v>
      </c>
    </row>
    <row r="208" spans="1:4" x14ac:dyDescent="0.25">
      <c r="A208" s="1">
        <v>45747</v>
      </c>
      <c r="B208" t="s">
        <v>1025</v>
      </c>
      <c r="C208" t="s">
        <v>1026</v>
      </c>
      <c r="D208">
        <v>0</v>
      </c>
    </row>
    <row r="209" spans="1:4" x14ac:dyDescent="0.25">
      <c r="A209" s="1">
        <v>45777</v>
      </c>
      <c r="B209" t="s">
        <v>1025</v>
      </c>
      <c r="C209" t="s">
        <v>1026</v>
      </c>
      <c r="D209">
        <v>0</v>
      </c>
    </row>
    <row r="210" spans="1:4" x14ac:dyDescent="0.25">
      <c r="A210" s="1">
        <v>45808</v>
      </c>
      <c r="B210" t="s">
        <v>1025</v>
      </c>
      <c r="C210" t="s">
        <v>1026</v>
      </c>
      <c r="D210">
        <v>0</v>
      </c>
    </row>
    <row r="211" spans="1:4" x14ac:dyDescent="0.25">
      <c r="A211" s="1">
        <v>45838</v>
      </c>
      <c r="B211" t="s">
        <v>1025</v>
      </c>
      <c r="C211" t="s">
        <v>1026</v>
      </c>
      <c r="D211">
        <v>0</v>
      </c>
    </row>
    <row r="212" spans="1:4" x14ac:dyDescent="0.25">
      <c r="A212" s="1">
        <v>45869</v>
      </c>
      <c r="B212" t="s">
        <v>1025</v>
      </c>
      <c r="C212" t="s">
        <v>1026</v>
      </c>
      <c r="D212">
        <v>0</v>
      </c>
    </row>
    <row r="213" spans="1:4" x14ac:dyDescent="0.25">
      <c r="A213" s="1">
        <v>45900</v>
      </c>
      <c r="B213" t="s">
        <v>1025</v>
      </c>
      <c r="C213" t="s">
        <v>1026</v>
      </c>
      <c r="D213">
        <v>0</v>
      </c>
    </row>
    <row r="214" spans="1:4" x14ac:dyDescent="0.25">
      <c r="A214" s="1">
        <v>45930</v>
      </c>
      <c r="B214" t="s">
        <v>1025</v>
      </c>
      <c r="C214" t="s">
        <v>1026</v>
      </c>
      <c r="D214">
        <v>0</v>
      </c>
    </row>
    <row r="215" spans="1:4" x14ac:dyDescent="0.25">
      <c r="A215" s="1">
        <v>45961</v>
      </c>
      <c r="B215" t="s">
        <v>1025</v>
      </c>
      <c r="C215" t="s">
        <v>1026</v>
      </c>
      <c r="D215">
        <v>0</v>
      </c>
    </row>
    <row r="216" spans="1:4" x14ac:dyDescent="0.25">
      <c r="A216" s="1">
        <v>45991</v>
      </c>
      <c r="B216" t="s">
        <v>1025</v>
      </c>
      <c r="C216" t="s">
        <v>1026</v>
      </c>
      <c r="D216">
        <v>0</v>
      </c>
    </row>
    <row r="217" spans="1:4" x14ac:dyDescent="0.25">
      <c r="A217" s="1">
        <v>46022</v>
      </c>
      <c r="B217" t="s">
        <v>1025</v>
      </c>
      <c r="C217" t="s">
        <v>1026</v>
      </c>
      <c r="D217">
        <v>0</v>
      </c>
    </row>
    <row r="218" spans="1:4" x14ac:dyDescent="0.25">
      <c r="A218" s="1">
        <v>45688</v>
      </c>
      <c r="B218" t="s">
        <v>1227</v>
      </c>
      <c r="C218" t="s">
        <v>1228</v>
      </c>
      <c r="D218">
        <v>0</v>
      </c>
    </row>
    <row r="219" spans="1:4" x14ac:dyDescent="0.25">
      <c r="A219" s="1">
        <v>45716</v>
      </c>
      <c r="B219" t="s">
        <v>1227</v>
      </c>
      <c r="C219" t="s">
        <v>1228</v>
      </c>
      <c r="D219">
        <v>0</v>
      </c>
    </row>
    <row r="220" spans="1:4" x14ac:dyDescent="0.25">
      <c r="A220" s="1">
        <v>45747</v>
      </c>
      <c r="B220" t="s">
        <v>1227</v>
      </c>
      <c r="C220" t="s">
        <v>1228</v>
      </c>
      <c r="D220">
        <v>0</v>
      </c>
    </row>
    <row r="221" spans="1:4" x14ac:dyDescent="0.25">
      <c r="A221" s="1">
        <v>45777</v>
      </c>
      <c r="B221" t="s">
        <v>1227</v>
      </c>
      <c r="C221" t="s">
        <v>1228</v>
      </c>
      <c r="D221">
        <v>0</v>
      </c>
    </row>
    <row r="222" spans="1:4" x14ac:dyDescent="0.25">
      <c r="A222" s="1">
        <v>45808</v>
      </c>
      <c r="B222" t="s">
        <v>1227</v>
      </c>
      <c r="C222" t="s">
        <v>1228</v>
      </c>
      <c r="D222">
        <v>0</v>
      </c>
    </row>
    <row r="223" spans="1:4" x14ac:dyDescent="0.25">
      <c r="A223" s="1">
        <v>45838</v>
      </c>
      <c r="B223" t="s">
        <v>1227</v>
      </c>
      <c r="C223" t="s">
        <v>1228</v>
      </c>
      <c r="D223">
        <v>0</v>
      </c>
    </row>
    <row r="224" spans="1:4" x14ac:dyDescent="0.25">
      <c r="A224" s="1">
        <v>45869</v>
      </c>
      <c r="B224" t="s">
        <v>1227</v>
      </c>
      <c r="C224" t="s">
        <v>1228</v>
      </c>
      <c r="D224">
        <v>0</v>
      </c>
    </row>
    <row r="225" spans="1:4" x14ac:dyDescent="0.25">
      <c r="A225" s="1">
        <v>45900</v>
      </c>
      <c r="B225" t="s">
        <v>1227</v>
      </c>
      <c r="C225" t="s">
        <v>1228</v>
      </c>
      <c r="D225">
        <v>0</v>
      </c>
    </row>
    <row r="226" spans="1:4" x14ac:dyDescent="0.25">
      <c r="A226" s="1">
        <v>45930</v>
      </c>
      <c r="B226" t="s">
        <v>1227</v>
      </c>
      <c r="C226" t="s">
        <v>1228</v>
      </c>
      <c r="D226">
        <v>0</v>
      </c>
    </row>
    <row r="227" spans="1:4" x14ac:dyDescent="0.25">
      <c r="A227" s="1">
        <v>45961</v>
      </c>
      <c r="B227" t="s">
        <v>1227</v>
      </c>
      <c r="C227" t="s">
        <v>1228</v>
      </c>
      <c r="D227">
        <v>0</v>
      </c>
    </row>
    <row r="228" spans="1:4" x14ac:dyDescent="0.25">
      <c r="A228" s="1">
        <v>45991</v>
      </c>
      <c r="B228" t="s">
        <v>1227</v>
      </c>
      <c r="C228" t="s">
        <v>1228</v>
      </c>
      <c r="D228">
        <v>0</v>
      </c>
    </row>
    <row r="229" spans="1:4" x14ac:dyDescent="0.25">
      <c r="A229" s="1">
        <v>46022</v>
      </c>
      <c r="B229" t="s">
        <v>1227</v>
      </c>
      <c r="C229" t="s">
        <v>1228</v>
      </c>
      <c r="D229">
        <v>0</v>
      </c>
    </row>
    <row r="230" spans="1:4" x14ac:dyDescent="0.25">
      <c r="A230" s="1">
        <v>45688</v>
      </c>
      <c r="B230" t="s">
        <v>1322</v>
      </c>
      <c r="C230" t="s">
        <v>1323</v>
      </c>
      <c r="D230">
        <v>0</v>
      </c>
    </row>
    <row r="231" spans="1:4" x14ac:dyDescent="0.25">
      <c r="A231" s="1">
        <v>45716</v>
      </c>
      <c r="B231" t="s">
        <v>1322</v>
      </c>
      <c r="C231" t="s">
        <v>1323</v>
      </c>
      <c r="D231">
        <v>0</v>
      </c>
    </row>
    <row r="232" spans="1:4" x14ac:dyDescent="0.25">
      <c r="A232" s="1">
        <v>45747</v>
      </c>
      <c r="B232" t="s">
        <v>1322</v>
      </c>
      <c r="C232" t="s">
        <v>1323</v>
      </c>
      <c r="D232">
        <v>0</v>
      </c>
    </row>
    <row r="233" spans="1:4" x14ac:dyDescent="0.25">
      <c r="A233" s="1">
        <v>45777</v>
      </c>
      <c r="B233" t="s">
        <v>1322</v>
      </c>
      <c r="C233" t="s">
        <v>1323</v>
      </c>
      <c r="D233">
        <v>-1693.26</v>
      </c>
    </row>
    <row r="234" spans="1:4" x14ac:dyDescent="0.25">
      <c r="A234" s="1">
        <v>45808</v>
      </c>
      <c r="B234" t="s">
        <v>1322</v>
      </c>
      <c r="C234" t="s">
        <v>1323</v>
      </c>
      <c r="D234">
        <v>-1694.14</v>
      </c>
    </row>
    <row r="235" spans="1:4" x14ac:dyDescent="0.25">
      <c r="A235" s="1">
        <v>45838</v>
      </c>
      <c r="B235" t="s">
        <v>1322</v>
      </c>
      <c r="C235" t="s">
        <v>1323</v>
      </c>
      <c r="D235">
        <v>-1694.14</v>
      </c>
    </row>
    <row r="236" spans="1:4" x14ac:dyDescent="0.25">
      <c r="A236" s="1">
        <v>45869</v>
      </c>
      <c r="B236" t="s">
        <v>1322</v>
      </c>
      <c r="C236" t="s">
        <v>1323</v>
      </c>
      <c r="D236">
        <v>-1694.14</v>
      </c>
    </row>
    <row r="237" spans="1:4" x14ac:dyDescent="0.25">
      <c r="A237" s="1">
        <v>45900</v>
      </c>
      <c r="B237" t="s">
        <v>1322</v>
      </c>
      <c r="C237" t="s">
        <v>1323</v>
      </c>
      <c r="D237">
        <v>-1694.14</v>
      </c>
    </row>
    <row r="238" spans="1:4" x14ac:dyDescent="0.25">
      <c r="A238" s="1">
        <v>45930</v>
      </c>
      <c r="B238" t="s">
        <v>1322</v>
      </c>
      <c r="C238" t="s">
        <v>1323</v>
      </c>
      <c r="D238">
        <v>-1694.14</v>
      </c>
    </row>
    <row r="239" spans="1:4" x14ac:dyDescent="0.25">
      <c r="A239" s="1">
        <v>45961</v>
      </c>
      <c r="B239" t="s">
        <v>1322</v>
      </c>
      <c r="C239" t="s">
        <v>1323</v>
      </c>
      <c r="D239">
        <v>-1694.14</v>
      </c>
    </row>
    <row r="240" spans="1:4" x14ac:dyDescent="0.25">
      <c r="A240" s="1">
        <v>45991</v>
      </c>
      <c r="B240" t="s">
        <v>1322</v>
      </c>
      <c r="C240" t="s">
        <v>1323</v>
      </c>
      <c r="D240">
        <v>-1694.14</v>
      </c>
    </row>
    <row r="241" spans="1:4" x14ac:dyDescent="0.25">
      <c r="A241" s="1">
        <v>46022</v>
      </c>
      <c r="B241" t="s">
        <v>1322</v>
      </c>
      <c r="C241" t="s">
        <v>1323</v>
      </c>
      <c r="D241">
        <v>-1694.14</v>
      </c>
    </row>
    <row r="242" spans="1:4" x14ac:dyDescent="0.25">
      <c r="A242" s="1">
        <v>45688</v>
      </c>
      <c r="B242" t="s">
        <v>767</v>
      </c>
      <c r="C242" t="s">
        <v>768</v>
      </c>
      <c r="D242">
        <v>25.7</v>
      </c>
    </row>
    <row r="243" spans="1:4" x14ac:dyDescent="0.25">
      <c r="A243" s="1">
        <v>45716</v>
      </c>
      <c r="B243" t="s">
        <v>767</v>
      </c>
      <c r="C243" t="s">
        <v>768</v>
      </c>
      <c r="D243">
        <v>858.44999999999982</v>
      </c>
    </row>
    <row r="244" spans="1:4" x14ac:dyDescent="0.25">
      <c r="A244" s="1">
        <v>45747</v>
      </c>
      <c r="B244" t="s">
        <v>767</v>
      </c>
      <c r="C244" t="s">
        <v>768</v>
      </c>
      <c r="D244">
        <v>1531.3899999999996</v>
      </c>
    </row>
    <row r="245" spans="1:4" x14ac:dyDescent="0.25">
      <c r="A245" s="1">
        <v>45777</v>
      </c>
      <c r="B245" t="s">
        <v>767</v>
      </c>
      <c r="C245" t="s">
        <v>768</v>
      </c>
      <c r="D245">
        <v>1804.6899999999998</v>
      </c>
    </row>
    <row r="246" spans="1:4" x14ac:dyDescent="0.25">
      <c r="A246" s="1">
        <v>45808</v>
      </c>
      <c r="B246" t="s">
        <v>767</v>
      </c>
      <c r="C246" t="s">
        <v>768</v>
      </c>
      <c r="D246">
        <v>1943.1499999999999</v>
      </c>
    </row>
    <row r="247" spans="1:4" x14ac:dyDescent="0.25">
      <c r="A247" s="1">
        <v>45838</v>
      </c>
      <c r="B247" t="s">
        <v>767</v>
      </c>
      <c r="C247" t="s">
        <v>768</v>
      </c>
      <c r="D247">
        <v>2720.41</v>
      </c>
    </row>
    <row r="248" spans="1:4" x14ac:dyDescent="0.25">
      <c r="A248" s="1">
        <v>45869</v>
      </c>
      <c r="B248" t="s">
        <v>767</v>
      </c>
      <c r="C248" t="s">
        <v>768</v>
      </c>
      <c r="D248">
        <v>3497.67</v>
      </c>
    </row>
    <row r="249" spans="1:4" x14ac:dyDescent="0.25">
      <c r="A249" s="1">
        <v>45900</v>
      </c>
      <c r="B249" t="s">
        <v>767</v>
      </c>
      <c r="C249" t="s">
        <v>768</v>
      </c>
      <c r="D249">
        <v>4274.93</v>
      </c>
    </row>
    <row r="250" spans="1:4" x14ac:dyDescent="0.25">
      <c r="A250" s="1">
        <v>45930</v>
      </c>
      <c r="B250" t="s">
        <v>767</v>
      </c>
      <c r="C250" t="s">
        <v>768</v>
      </c>
      <c r="D250">
        <v>5052.1900000000005</v>
      </c>
    </row>
    <row r="251" spans="1:4" x14ac:dyDescent="0.25">
      <c r="A251" s="1">
        <v>45961</v>
      </c>
      <c r="B251" t="s">
        <v>767</v>
      </c>
      <c r="C251" t="s">
        <v>768</v>
      </c>
      <c r="D251">
        <v>5829.4500000000007</v>
      </c>
    </row>
    <row r="252" spans="1:4" x14ac:dyDescent="0.25">
      <c r="A252" s="1">
        <v>45991</v>
      </c>
      <c r="B252" t="s">
        <v>767</v>
      </c>
      <c r="C252" t="s">
        <v>768</v>
      </c>
      <c r="D252">
        <v>6606.7100000000009</v>
      </c>
    </row>
    <row r="253" spans="1:4" x14ac:dyDescent="0.25">
      <c r="A253" s="1">
        <v>46022</v>
      </c>
      <c r="B253" t="s">
        <v>767</v>
      </c>
      <c r="C253" t="s">
        <v>768</v>
      </c>
      <c r="D253">
        <v>7383.9700000000012</v>
      </c>
    </row>
    <row r="254" spans="1:4" x14ac:dyDescent="0.25">
      <c r="A254" s="1">
        <v>45688</v>
      </c>
      <c r="B254" t="s">
        <v>31</v>
      </c>
      <c r="C254" t="s">
        <v>1293</v>
      </c>
      <c r="D254">
        <v>-4166</v>
      </c>
    </row>
    <row r="255" spans="1:4" x14ac:dyDescent="0.25">
      <c r="A255" s="1">
        <v>45716</v>
      </c>
      <c r="B255" t="s">
        <v>31</v>
      </c>
      <c r="C255" t="s">
        <v>1293</v>
      </c>
      <c r="D255">
        <v>-4166</v>
      </c>
    </row>
    <row r="256" spans="1:4" x14ac:dyDescent="0.25">
      <c r="A256" s="1">
        <v>45747</v>
      </c>
      <c r="B256" t="s">
        <v>31</v>
      </c>
      <c r="C256" t="s">
        <v>1293</v>
      </c>
      <c r="D256">
        <v>-8926</v>
      </c>
    </row>
    <row r="257" spans="1:4" x14ac:dyDescent="0.25">
      <c r="A257" s="1">
        <v>45777</v>
      </c>
      <c r="B257" t="s">
        <v>31</v>
      </c>
      <c r="C257" t="s">
        <v>1293</v>
      </c>
      <c r="D257">
        <v>-11506</v>
      </c>
    </row>
    <row r="258" spans="1:4" x14ac:dyDescent="0.25">
      <c r="A258" s="1">
        <v>45808</v>
      </c>
      <c r="B258" t="s">
        <v>31</v>
      </c>
      <c r="C258" t="s">
        <v>1293</v>
      </c>
      <c r="D258">
        <v>-11756</v>
      </c>
    </row>
    <row r="259" spans="1:4" x14ac:dyDescent="0.25">
      <c r="A259" s="1">
        <v>45838</v>
      </c>
      <c r="B259" t="s">
        <v>31</v>
      </c>
      <c r="C259" t="s">
        <v>1293</v>
      </c>
      <c r="D259">
        <v>-14107.2</v>
      </c>
    </row>
    <row r="260" spans="1:4" x14ac:dyDescent="0.25">
      <c r="A260" s="1">
        <v>45869</v>
      </c>
      <c r="B260" t="s">
        <v>31</v>
      </c>
      <c r="C260" t="s">
        <v>1293</v>
      </c>
      <c r="D260">
        <v>-16458.400000000001</v>
      </c>
    </row>
    <row r="261" spans="1:4" x14ac:dyDescent="0.25">
      <c r="A261" s="1">
        <v>45900</v>
      </c>
      <c r="B261" t="s">
        <v>31</v>
      </c>
      <c r="C261" t="s">
        <v>1293</v>
      </c>
      <c r="D261">
        <v>-18809.600000000002</v>
      </c>
    </row>
    <row r="262" spans="1:4" x14ac:dyDescent="0.25">
      <c r="A262" s="1">
        <v>45930</v>
      </c>
      <c r="B262" t="s">
        <v>31</v>
      </c>
      <c r="C262" t="s">
        <v>1293</v>
      </c>
      <c r="D262">
        <v>-21160.800000000003</v>
      </c>
    </row>
    <row r="263" spans="1:4" x14ac:dyDescent="0.25">
      <c r="A263" s="1">
        <v>45961</v>
      </c>
      <c r="B263" t="s">
        <v>31</v>
      </c>
      <c r="C263" t="s">
        <v>1293</v>
      </c>
      <c r="D263">
        <v>-23512.000000000004</v>
      </c>
    </row>
    <row r="264" spans="1:4" x14ac:dyDescent="0.25">
      <c r="A264" s="1">
        <v>45991</v>
      </c>
      <c r="B264" t="s">
        <v>31</v>
      </c>
      <c r="C264" t="s">
        <v>1293</v>
      </c>
      <c r="D264">
        <v>-25863.200000000004</v>
      </c>
    </row>
    <row r="265" spans="1:4" x14ac:dyDescent="0.25">
      <c r="A265" s="1">
        <v>46022</v>
      </c>
      <c r="B265" t="s">
        <v>31</v>
      </c>
      <c r="C265" t="s">
        <v>1293</v>
      </c>
      <c r="D265">
        <v>-28214.400000000005</v>
      </c>
    </row>
    <row r="266" spans="1:4" x14ac:dyDescent="0.25">
      <c r="A266" s="1">
        <v>45688</v>
      </c>
      <c r="B266" t="s">
        <v>25</v>
      </c>
      <c r="C266" t="s">
        <v>1049</v>
      </c>
      <c r="D266">
        <v>-38977.810000000005</v>
      </c>
    </row>
    <row r="267" spans="1:4" x14ac:dyDescent="0.25">
      <c r="A267" s="1">
        <v>45716</v>
      </c>
      <c r="B267" t="s">
        <v>25</v>
      </c>
      <c r="C267" t="s">
        <v>1049</v>
      </c>
      <c r="D267">
        <v>-72519.350000000006</v>
      </c>
    </row>
    <row r="268" spans="1:4" x14ac:dyDescent="0.25">
      <c r="A268" s="1">
        <v>45747</v>
      </c>
      <c r="B268" t="s">
        <v>25</v>
      </c>
      <c r="C268" t="s">
        <v>1049</v>
      </c>
      <c r="D268">
        <v>-106980.67999999996</v>
      </c>
    </row>
    <row r="269" spans="1:4" x14ac:dyDescent="0.25">
      <c r="A269" s="1">
        <v>45777</v>
      </c>
      <c r="B269" t="s">
        <v>25</v>
      </c>
      <c r="C269" t="s">
        <v>1049</v>
      </c>
      <c r="D269">
        <v>-119150.12999999993</v>
      </c>
    </row>
    <row r="270" spans="1:4" x14ac:dyDescent="0.25">
      <c r="A270" s="1">
        <v>45808</v>
      </c>
      <c r="B270" t="s">
        <v>25</v>
      </c>
      <c r="C270" t="s">
        <v>1049</v>
      </c>
      <c r="D270">
        <v>-133364.43999999997</v>
      </c>
    </row>
    <row r="271" spans="1:4" x14ac:dyDescent="0.25">
      <c r="A271" s="1">
        <v>45838</v>
      </c>
      <c r="B271" t="s">
        <v>25</v>
      </c>
      <c r="C271" t="s">
        <v>1049</v>
      </c>
      <c r="D271">
        <v>-145364.43999999997</v>
      </c>
    </row>
    <row r="272" spans="1:4" x14ac:dyDescent="0.25">
      <c r="A272" s="1">
        <v>45869</v>
      </c>
      <c r="B272" t="s">
        <v>25</v>
      </c>
      <c r="C272" t="s">
        <v>1049</v>
      </c>
      <c r="D272">
        <v>-160364.43999999997</v>
      </c>
    </row>
    <row r="273" spans="1:4" x14ac:dyDescent="0.25">
      <c r="A273" s="1">
        <v>45900</v>
      </c>
      <c r="B273" t="s">
        <v>25</v>
      </c>
      <c r="C273" t="s">
        <v>1049</v>
      </c>
      <c r="D273">
        <v>-168364.43999999997</v>
      </c>
    </row>
    <row r="274" spans="1:4" x14ac:dyDescent="0.25">
      <c r="A274" s="1">
        <v>45930</v>
      </c>
      <c r="B274" t="s">
        <v>25</v>
      </c>
      <c r="C274" t="s">
        <v>1049</v>
      </c>
      <c r="D274">
        <v>-180364.43999999997</v>
      </c>
    </row>
    <row r="275" spans="1:4" x14ac:dyDescent="0.25">
      <c r="A275" s="1">
        <v>45961</v>
      </c>
      <c r="B275" t="s">
        <v>25</v>
      </c>
      <c r="C275" t="s">
        <v>1049</v>
      </c>
      <c r="D275">
        <v>-192364.43999999997</v>
      </c>
    </row>
    <row r="276" spans="1:4" x14ac:dyDescent="0.25">
      <c r="A276" s="1">
        <v>45991</v>
      </c>
      <c r="B276" t="s">
        <v>25</v>
      </c>
      <c r="C276" t="s">
        <v>1049</v>
      </c>
      <c r="D276">
        <v>-204364.43999999997</v>
      </c>
    </row>
    <row r="277" spans="1:4" x14ac:dyDescent="0.25">
      <c r="A277" s="1">
        <v>46022</v>
      </c>
      <c r="B277" t="s">
        <v>25</v>
      </c>
      <c r="C277" t="s">
        <v>1049</v>
      </c>
      <c r="D277">
        <v>-216364.43999999997</v>
      </c>
    </row>
    <row r="278" spans="1:4" x14ac:dyDescent="0.25">
      <c r="A278" s="1">
        <v>45688</v>
      </c>
      <c r="B278" t="s">
        <v>1247</v>
      </c>
      <c r="C278" t="s">
        <v>1248</v>
      </c>
      <c r="D278">
        <v>0</v>
      </c>
    </row>
    <row r="279" spans="1:4" x14ac:dyDescent="0.25">
      <c r="A279" s="1">
        <v>45716</v>
      </c>
      <c r="B279" t="s">
        <v>1247</v>
      </c>
      <c r="C279" t="s">
        <v>1248</v>
      </c>
      <c r="D279">
        <v>0</v>
      </c>
    </row>
    <row r="280" spans="1:4" x14ac:dyDescent="0.25">
      <c r="A280" s="1">
        <v>45747</v>
      </c>
      <c r="B280" t="s">
        <v>1247</v>
      </c>
      <c r="C280" t="s">
        <v>1248</v>
      </c>
      <c r="D280">
        <v>2982.64</v>
      </c>
    </row>
    <row r="281" spans="1:4" x14ac:dyDescent="0.25">
      <c r="A281" s="1">
        <v>45777</v>
      </c>
      <c r="B281" t="s">
        <v>1247</v>
      </c>
      <c r="C281" t="s">
        <v>1248</v>
      </c>
      <c r="D281">
        <v>5367.99</v>
      </c>
    </row>
    <row r="282" spans="1:4" x14ac:dyDescent="0.25">
      <c r="A282" s="1">
        <v>45808</v>
      </c>
      <c r="B282" t="s">
        <v>1247</v>
      </c>
      <c r="C282" t="s">
        <v>1248</v>
      </c>
      <c r="D282">
        <v>5367.99</v>
      </c>
    </row>
    <row r="283" spans="1:4" x14ac:dyDescent="0.25">
      <c r="A283" s="1">
        <v>45838</v>
      </c>
      <c r="B283" t="s">
        <v>1247</v>
      </c>
      <c r="C283" t="s">
        <v>1248</v>
      </c>
      <c r="D283">
        <v>5367.99</v>
      </c>
    </row>
    <row r="284" spans="1:4" x14ac:dyDescent="0.25">
      <c r="A284" s="1">
        <v>45869</v>
      </c>
      <c r="B284" t="s">
        <v>1247</v>
      </c>
      <c r="C284" t="s">
        <v>1248</v>
      </c>
      <c r="D284">
        <v>5367.99</v>
      </c>
    </row>
    <row r="285" spans="1:4" x14ac:dyDescent="0.25">
      <c r="A285" s="1">
        <v>45900</v>
      </c>
      <c r="B285" t="s">
        <v>1247</v>
      </c>
      <c r="C285" t="s">
        <v>1248</v>
      </c>
      <c r="D285">
        <v>5367.99</v>
      </c>
    </row>
    <row r="286" spans="1:4" x14ac:dyDescent="0.25">
      <c r="A286" s="1">
        <v>45930</v>
      </c>
      <c r="B286" t="s">
        <v>1247</v>
      </c>
      <c r="C286" t="s">
        <v>1248</v>
      </c>
      <c r="D286">
        <v>5367.99</v>
      </c>
    </row>
    <row r="287" spans="1:4" x14ac:dyDescent="0.25">
      <c r="A287" s="1">
        <v>45961</v>
      </c>
      <c r="B287" t="s">
        <v>1247</v>
      </c>
      <c r="C287" t="s">
        <v>1248</v>
      </c>
      <c r="D287">
        <v>5367.99</v>
      </c>
    </row>
    <row r="288" spans="1:4" x14ac:dyDescent="0.25">
      <c r="A288" s="1">
        <v>45991</v>
      </c>
      <c r="B288" t="s">
        <v>1247</v>
      </c>
      <c r="C288" t="s">
        <v>1248</v>
      </c>
      <c r="D288">
        <v>5367.99</v>
      </c>
    </row>
    <row r="289" spans="1:4" x14ac:dyDescent="0.25">
      <c r="A289" s="1">
        <v>46022</v>
      </c>
      <c r="B289" t="s">
        <v>1247</v>
      </c>
      <c r="C289" t="s">
        <v>1248</v>
      </c>
      <c r="D289">
        <v>5367.99</v>
      </c>
    </row>
    <row r="290" spans="1:4" x14ac:dyDescent="0.25">
      <c r="A290" s="1">
        <v>45688</v>
      </c>
      <c r="B290" t="s">
        <v>28</v>
      </c>
      <c r="C290" t="s">
        <v>1039</v>
      </c>
      <c r="D290">
        <v>0</v>
      </c>
    </row>
    <row r="291" spans="1:4" x14ac:dyDescent="0.25">
      <c r="A291" s="1">
        <v>45716</v>
      </c>
      <c r="B291" t="s">
        <v>28</v>
      </c>
      <c r="C291" t="s">
        <v>1039</v>
      </c>
      <c r="D291">
        <v>0</v>
      </c>
    </row>
    <row r="292" spans="1:4" x14ac:dyDescent="0.25">
      <c r="A292" s="1">
        <v>45747</v>
      </c>
      <c r="B292" t="s">
        <v>28</v>
      </c>
      <c r="C292" t="s">
        <v>1039</v>
      </c>
      <c r="D292">
        <v>-978.9799999999999</v>
      </c>
    </row>
    <row r="293" spans="1:4" x14ac:dyDescent="0.25">
      <c r="A293" s="1">
        <v>45777</v>
      </c>
      <c r="B293" t="s">
        <v>28</v>
      </c>
      <c r="C293" t="s">
        <v>1039</v>
      </c>
      <c r="D293">
        <v>379.94000000000017</v>
      </c>
    </row>
    <row r="294" spans="1:4" x14ac:dyDescent="0.25">
      <c r="A294" s="1">
        <v>45808</v>
      </c>
      <c r="B294" t="s">
        <v>28</v>
      </c>
      <c r="C294" t="s">
        <v>1039</v>
      </c>
      <c r="D294">
        <v>379.94000000000017</v>
      </c>
    </row>
    <row r="295" spans="1:4" x14ac:dyDescent="0.25">
      <c r="A295" s="1">
        <v>45838</v>
      </c>
      <c r="B295" t="s">
        <v>28</v>
      </c>
      <c r="C295" t="s">
        <v>1039</v>
      </c>
      <c r="D295">
        <v>379.94000000000017</v>
      </c>
    </row>
    <row r="296" spans="1:4" x14ac:dyDescent="0.25">
      <c r="A296" s="1">
        <v>45869</v>
      </c>
      <c r="B296" t="s">
        <v>28</v>
      </c>
      <c r="C296" t="s">
        <v>1039</v>
      </c>
      <c r="D296">
        <v>379.94000000000017</v>
      </c>
    </row>
    <row r="297" spans="1:4" x14ac:dyDescent="0.25">
      <c r="A297" s="1">
        <v>45900</v>
      </c>
      <c r="B297" t="s">
        <v>28</v>
      </c>
      <c r="C297" t="s">
        <v>1039</v>
      </c>
      <c r="D297">
        <v>379.94000000000017</v>
      </c>
    </row>
    <row r="298" spans="1:4" x14ac:dyDescent="0.25">
      <c r="A298" s="1">
        <v>45930</v>
      </c>
      <c r="B298" t="s">
        <v>28</v>
      </c>
      <c r="C298" t="s">
        <v>1039</v>
      </c>
      <c r="D298">
        <v>379.94000000000017</v>
      </c>
    </row>
    <row r="299" spans="1:4" x14ac:dyDescent="0.25">
      <c r="A299" s="1">
        <v>45961</v>
      </c>
      <c r="B299" t="s">
        <v>28</v>
      </c>
      <c r="C299" t="s">
        <v>1039</v>
      </c>
      <c r="D299">
        <v>379.94000000000017</v>
      </c>
    </row>
    <row r="300" spans="1:4" x14ac:dyDescent="0.25">
      <c r="A300" s="1">
        <v>45991</v>
      </c>
      <c r="B300" t="s">
        <v>28</v>
      </c>
      <c r="C300" t="s">
        <v>1039</v>
      </c>
      <c r="D300">
        <v>379.94000000000017</v>
      </c>
    </row>
    <row r="301" spans="1:4" x14ac:dyDescent="0.25">
      <c r="A301" s="1">
        <v>46022</v>
      </c>
      <c r="B301" t="s">
        <v>28</v>
      </c>
      <c r="C301" t="s">
        <v>1039</v>
      </c>
      <c r="D301">
        <v>379.94000000000017</v>
      </c>
    </row>
    <row r="302" spans="1:4" x14ac:dyDescent="0.25">
      <c r="A302" s="1">
        <v>45688</v>
      </c>
      <c r="B302" t="s">
        <v>29</v>
      </c>
      <c r="C302" t="s">
        <v>1040</v>
      </c>
      <c r="D302">
        <v>0</v>
      </c>
    </row>
    <row r="303" spans="1:4" x14ac:dyDescent="0.25">
      <c r="A303" s="1">
        <v>45716</v>
      </c>
      <c r="B303" t="s">
        <v>29</v>
      </c>
      <c r="C303" t="s">
        <v>1040</v>
      </c>
      <c r="D303">
        <v>0</v>
      </c>
    </row>
    <row r="304" spans="1:4" x14ac:dyDescent="0.25">
      <c r="A304" s="1">
        <v>45747</v>
      </c>
      <c r="B304" t="s">
        <v>29</v>
      </c>
      <c r="C304" t="s">
        <v>1040</v>
      </c>
      <c r="D304">
        <v>0</v>
      </c>
    </row>
    <row r="305" spans="1:4" x14ac:dyDescent="0.25">
      <c r="A305" s="1">
        <v>45777</v>
      </c>
      <c r="B305" t="s">
        <v>29</v>
      </c>
      <c r="C305" t="s">
        <v>1040</v>
      </c>
      <c r="D305">
        <v>-119.95</v>
      </c>
    </row>
    <row r="306" spans="1:4" x14ac:dyDescent="0.25">
      <c r="A306" s="1">
        <v>45808</v>
      </c>
      <c r="B306" t="s">
        <v>29</v>
      </c>
      <c r="C306" t="s">
        <v>1040</v>
      </c>
      <c r="D306">
        <v>-156.69</v>
      </c>
    </row>
    <row r="307" spans="1:4" x14ac:dyDescent="0.25">
      <c r="A307" s="1">
        <v>45838</v>
      </c>
      <c r="B307" t="s">
        <v>29</v>
      </c>
      <c r="C307" t="s">
        <v>1040</v>
      </c>
      <c r="D307">
        <v>-156.69</v>
      </c>
    </row>
    <row r="308" spans="1:4" x14ac:dyDescent="0.25">
      <c r="A308" s="1">
        <v>45869</v>
      </c>
      <c r="B308" t="s">
        <v>29</v>
      </c>
      <c r="C308" t="s">
        <v>1040</v>
      </c>
      <c r="D308">
        <v>-156.69</v>
      </c>
    </row>
    <row r="309" spans="1:4" x14ac:dyDescent="0.25">
      <c r="A309" s="1">
        <v>45900</v>
      </c>
      <c r="B309" t="s">
        <v>29</v>
      </c>
      <c r="C309" t="s">
        <v>1040</v>
      </c>
      <c r="D309">
        <v>-156.69</v>
      </c>
    </row>
    <row r="310" spans="1:4" x14ac:dyDescent="0.25">
      <c r="A310" s="1">
        <v>45930</v>
      </c>
      <c r="B310" t="s">
        <v>29</v>
      </c>
      <c r="C310" t="s">
        <v>1040</v>
      </c>
      <c r="D310">
        <v>-156.69</v>
      </c>
    </row>
    <row r="311" spans="1:4" x14ac:dyDescent="0.25">
      <c r="A311" s="1">
        <v>45961</v>
      </c>
      <c r="B311" t="s">
        <v>29</v>
      </c>
      <c r="C311" t="s">
        <v>1040</v>
      </c>
      <c r="D311">
        <v>-156.69</v>
      </c>
    </row>
    <row r="312" spans="1:4" x14ac:dyDescent="0.25">
      <c r="A312" s="1">
        <v>45991</v>
      </c>
      <c r="B312" t="s">
        <v>29</v>
      </c>
      <c r="C312" t="s">
        <v>1040</v>
      </c>
      <c r="D312">
        <v>-156.69</v>
      </c>
    </row>
    <row r="313" spans="1:4" x14ac:dyDescent="0.25">
      <c r="A313" s="1">
        <v>46022</v>
      </c>
      <c r="B313" t="s">
        <v>29</v>
      </c>
      <c r="C313" t="s">
        <v>1040</v>
      </c>
      <c r="D313">
        <v>-156.69</v>
      </c>
    </row>
    <row r="314" spans="1:4" x14ac:dyDescent="0.25">
      <c r="A314" s="1">
        <v>45688</v>
      </c>
      <c r="B314" t="s">
        <v>763</v>
      </c>
      <c r="C314" t="s">
        <v>764</v>
      </c>
      <c r="D314">
        <v>0</v>
      </c>
    </row>
    <row r="315" spans="1:4" x14ac:dyDescent="0.25">
      <c r="A315" s="1">
        <v>45716</v>
      </c>
      <c r="B315" t="s">
        <v>763</v>
      </c>
      <c r="C315" t="s">
        <v>764</v>
      </c>
      <c r="D315">
        <v>0</v>
      </c>
    </row>
    <row r="316" spans="1:4" x14ac:dyDescent="0.25">
      <c r="A316" s="1">
        <v>45747</v>
      </c>
      <c r="B316" t="s">
        <v>763</v>
      </c>
      <c r="C316" t="s">
        <v>764</v>
      </c>
      <c r="D316">
        <v>0</v>
      </c>
    </row>
    <row r="317" spans="1:4" x14ac:dyDescent="0.25">
      <c r="A317" s="1">
        <v>45777</v>
      </c>
      <c r="B317" t="s">
        <v>763</v>
      </c>
      <c r="C317" t="s">
        <v>764</v>
      </c>
      <c r="D317">
        <v>0</v>
      </c>
    </row>
    <row r="318" spans="1:4" x14ac:dyDescent="0.25">
      <c r="A318" s="1">
        <v>45808</v>
      </c>
      <c r="B318" t="s">
        <v>763</v>
      </c>
      <c r="C318" t="s">
        <v>764</v>
      </c>
      <c r="D318">
        <v>106</v>
      </c>
    </row>
    <row r="319" spans="1:4" x14ac:dyDescent="0.25">
      <c r="A319" s="1">
        <v>45838</v>
      </c>
      <c r="B319" t="s">
        <v>763</v>
      </c>
      <c r="C319" t="s">
        <v>764</v>
      </c>
      <c r="D319">
        <v>127.2</v>
      </c>
    </row>
    <row r="320" spans="1:4" x14ac:dyDescent="0.25">
      <c r="A320" s="1">
        <v>45869</v>
      </c>
      <c r="B320" t="s">
        <v>763</v>
      </c>
      <c r="C320" t="s">
        <v>764</v>
      </c>
      <c r="D320">
        <v>148.4</v>
      </c>
    </row>
    <row r="321" spans="1:4" x14ac:dyDescent="0.25">
      <c r="A321" s="1">
        <v>45900</v>
      </c>
      <c r="B321" t="s">
        <v>763</v>
      </c>
      <c r="C321" t="s">
        <v>764</v>
      </c>
      <c r="D321">
        <v>169.6</v>
      </c>
    </row>
    <row r="322" spans="1:4" x14ac:dyDescent="0.25">
      <c r="A322" s="1">
        <v>45930</v>
      </c>
      <c r="B322" t="s">
        <v>763</v>
      </c>
      <c r="C322" t="s">
        <v>764</v>
      </c>
      <c r="D322">
        <v>190.79999999999998</v>
      </c>
    </row>
    <row r="323" spans="1:4" x14ac:dyDescent="0.25">
      <c r="A323" s="1">
        <v>45961</v>
      </c>
      <c r="B323" t="s">
        <v>763</v>
      </c>
      <c r="C323" t="s">
        <v>764</v>
      </c>
      <c r="D323">
        <v>211.99999999999997</v>
      </c>
    </row>
    <row r="324" spans="1:4" x14ac:dyDescent="0.25">
      <c r="A324" s="1">
        <v>45991</v>
      </c>
      <c r="B324" t="s">
        <v>763</v>
      </c>
      <c r="C324" t="s">
        <v>764</v>
      </c>
      <c r="D324">
        <v>233.19999999999996</v>
      </c>
    </row>
    <row r="325" spans="1:4" x14ac:dyDescent="0.25">
      <c r="A325" s="1">
        <v>46022</v>
      </c>
      <c r="B325" t="s">
        <v>763</v>
      </c>
      <c r="C325" t="s">
        <v>764</v>
      </c>
      <c r="D325">
        <v>254.39999999999995</v>
      </c>
    </row>
    <row r="326" spans="1:4" x14ac:dyDescent="0.25">
      <c r="A326" s="1">
        <v>45688</v>
      </c>
      <c r="B326" t="s">
        <v>708</v>
      </c>
      <c r="C326" t="s">
        <v>709</v>
      </c>
      <c r="D326">
        <v>1656.87</v>
      </c>
    </row>
    <row r="327" spans="1:4" x14ac:dyDescent="0.25">
      <c r="A327" s="1">
        <v>45716</v>
      </c>
      <c r="B327" t="s">
        <v>708</v>
      </c>
      <c r="C327" t="s">
        <v>709</v>
      </c>
      <c r="D327">
        <v>1656.87</v>
      </c>
    </row>
    <row r="328" spans="1:4" x14ac:dyDescent="0.25">
      <c r="A328" s="1">
        <v>45747</v>
      </c>
      <c r="B328" t="s">
        <v>708</v>
      </c>
      <c r="C328" t="s">
        <v>709</v>
      </c>
      <c r="D328">
        <v>1656.87</v>
      </c>
    </row>
    <row r="329" spans="1:4" x14ac:dyDescent="0.25">
      <c r="A329" s="1">
        <v>45777</v>
      </c>
      <c r="B329" t="s">
        <v>708</v>
      </c>
      <c r="C329" t="s">
        <v>709</v>
      </c>
      <c r="D329">
        <v>1656.87</v>
      </c>
    </row>
    <row r="330" spans="1:4" x14ac:dyDescent="0.25">
      <c r="A330" s="1">
        <v>45808</v>
      </c>
      <c r="B330" t="s">
        <v>708</v>
      </c>
      <c r="C330" t="s">
        <v>709</v>
      </c>
      <c r="D330">
        <v>1656.87</v>
      </c>
    </row>
    <row r="331" spans="1:4" x14ac:dyDescent="0.25">
      <c r="A331" s="1">
        <v>45838</v>
      </c>
      <c r="B331" t="s">
        <v>708</v>
      </c>
      <c r="C331" t="s">
        <v>709</v>
      </c>
      <c r="D331">
        <v>1656.87</v>
      </c>
    </row>
    <row r="332" spans="1:4" x14ac:dyDescent="0.25">
      <c r="A332" s="1">
        <v>45869</v>
      </c>
      <c r="B332" t="s">
        <v>708</v>
      </c>
      <c r="C332" t="s">
        <v>709</v>
      </c>
      <c r="D332">
        <v>1656.87</v>
      </c>
    </row>
    <row r="333" spans="1:4" x14ac:dyDescent="0.25">
      <c r="A333" s="1">
        <v>45900</v>
      </c>
      <c r="B333" t="s">
        <v>708</v>
      </c>
      <c r="C333" t="s">
        <v>709</v>
      </c>
      <c r="D333">
        <v>1656.87</v>
      </c>
    </row>
    <row r="334" spans="1:4" x14ac:dyDescent="0.25">
      <c r="A334" s="1">
        <v>45930</v>
      </c>
      <c r="B334" t="s">
        <v>708</v>
      </c>
      <c r="C334" t="s">
        <v>709</v>
      </c>
      <c r="D334">
        <v>1656.87</v>
      </c>
    </row>
    <row r="335" spans="1:4" x14ac:dyDescent="0.25">
      <c r="A335" s="1">
        <v>45961</v>
      </c>
      <c r="B335" t="s">
        <v>708</v>
      </c>
      <c r="C335" t="s">
        <v>709</v>
      </c>
      <c r="D335">
        <v>1656.87</v>
      </c>
    </row>
    <row r="336" spans="1:4" x14ac:dyDescent="0.25">
      <c r="A336" s="1">
        <v>45991</v>
      </c>
      <c r="B336" t="s">
        <v>708</v>
      </c>
      <c r="C336" t="s">
        <v>709</v>
      </c>
      <c r="D336">
        <v>1656.87</v>
      </c>
    </row>
    <row r="337" spans="1:4" x14ac:dyDescent="0.25">
      <c r="A337" s="1">
        <v>46022</v>
      </c>
      <c r="B337" t="s">
        <v>708</v>
      </c>
      <c r="C337" t="s">
        <v>709</v>
      </c>
      <c r="D337">
        <v>1656.87</v>
      </c>
    </row>
    <row r="338" spans="1:4" x14ac:dyDescent="0.25">
      <c r="A338" s="1">
        <v>45688</v>
      </c>
      <c r="B338" t="s">
        <v>1350</v>
      </c>
      <c r="C338" t="s">
        <v>1351</v>
      </c>
      <c r="D338">
        <v>114.13</v>
      </c>
    </row>
    <row r="339" spans="1:4" x14ac:dyDescent="0.25">
      <c r="A339" s="1">
        <v>45716</v>
      </c>
      <c r="B339" t="s">
        <v>1350</v>
      </c>
      <c r="C339" t="s">
        <v>1351</v>
      </c>
      <c r="D339">
        <v>114.13</v>
      </c>
    </row>
    <row r="340" spans="1:4" x14ac:dyDescent="0.25">
      <c r="A340" s="1">
        <v>45747</v>
      </c>
      <c r="B340" t="s">
        <v>1350</v>
      </c>
      <c r="C340" t="s">
        <v>1351</v>
      </c>
      <c r="D340">
        <v>114.13</v>
      </c>
    </row>
    <row r="341" spans="1:4" x14ac:dyDescent="0.25">
      <c r="A341" s="1">
        <v>45777</v>
      </c>
      <c r="B341" t="s">
        <v>1350</v>
      </c>
      <c r="C341" t="s">
        <v>1351</v>
      </c>
      <c r="D341">
        <v>114.13</v>
      </c>
    </row>
    <row r="342" spans="1:4" x14ac:dyDescent="0.25">
      <c r="A342" s="1">
        <v>45808</v>
      </c>
      <c r="B342" t="s">
        <v>1350</v>
      </c>
      <c r="C342" t="s">
        <v>1351</v>
      </c>
      <c r="D342">
        <v>114.13</v>
      </c>
    </row>
    <row r="343" spans="1:4" x14ac:dyDescent="0.25">
      <c r="A343" s="1">
        <v>45838</v>
      </c>
      <c r="B343" t="s">
        <v>1350</v>
      </c>
      <c r="C343" t="s">
        <v>1351</v>
      </c>
      <c r="D343">
        <v>2614.13</v>
      </c>
    </row>
    <row r="344" spans="1:4" x14ac:dyDescent="0.25">
      <c r="A344" s="1">
        <v>45869</v>
      </c>
      <c r="B344" t="s">
        <v>1350</v>
      </c>
      <c r="C344" t="s">
        <v>1351</v>
      </c>
      <c r="D344">
        <v>3030.7966666666666</v>
      </c>
    </row>
    <row r="345" spans="1:4" x14ac:dyDescent="0.25">
      <c r="A345" s="1">
        <v>45900</v>
      </c>
      <c r="B345" t="s">
        <v>1350</v>
      </c>
      <c r="C345" t="s">
        <v>1351</v>
      </c>
      <c r="D345">
        <v>3447.4633333333331</v>
      </c>
    </row>
    <row r="346" spans="1:4" x14ac:dyDescent="0.25">
      <c r="A346" s="1">
        <v>45930</v>
      </c>
      <c r="B346" t="s">
        <v>1350</v>
      </c>
      <c r="C346" t="s">
        <v>1351</v>
      </c>
      <c r="D346">
        <v>3864.1299999999997</v>
      </c>
    </row>
    <row r="347" spans="1:4" x14ac:dyDescent="0.25">
      <c r="A347" s="1">
        <v>45961</v>
      </c>
      <c r="B347" t="s">
        <v>1350</v>
      </c>
      <c r="C347" t="s">
        <v>1351</v>
      </c>
      <c r="D347">
        <v>4280.7966666666662</v>
      </c>
    </row>
    <row r="348" spans="1:4" x14ac:dyDescent="0.25">
      <c r="A348" s="1">
        <v>45991</v>
      </c>
      <c r="B348" t="s">
        <v>1350</v>
      </c>
      <c r="C348" t="s">
        <v>1351</v>
      </c>
      <c r="D348">
        <v>4697.4633333333331</v>
      </c>
    </row>
    <row r="349" spans="1:4" x14ac:dyDescent="0.25">
      <c r="A349" s="1">
        <v>46022</v>
      </c>
      <c r="B349" t="s">
        <v>1350</v>
      </c>
      <c r="C349" t="s">
        <v>1351</v>
      </c>
      <c r="D349">
        <v>5114.13</v>
      </c>
    </row>
    <row r="350" spans="1:4" x14ac:dyDescent="0.25">
      <c r="A350" s="1">
        <v>45688</v>
      </c>
      <c r="B350" t="s">
        <v>794</v>
      </c>
      <c r="C350" t="s">
        <v>795</v>
      </c>
      <c r="D350">
        <v>4664.74</v>
      </c>
    </row>
    <row r="351" spans="1:4" x14ac:dyDescent="0.25">
      <c r="A351" s="1">
        <v>45716</v>
      </c>
      <c r="B351" t="s">
        <v>794</v>
      </c>
      <c r="C351" t="s">
        <v>795</v>
      </c>
      <c r="D351">
        <v>7660.05</v>
      </c>
    </row>
    <row r="352" spans="1:4" x14ac:dyDescent="0.25">
      <c r="A352" s="1">
        <v>45747</v>
      </c>
      <c r="B352" t="s">
        <v>794</v>
      </c>
      <c r="C352" t="s">
        <v>795</v>
      </c>
      <c r="D352">
        <v>11821.520000000002</v>
      </c>
    </row>
    <row r="353" spans="1:4" x14ac:dyDescent="0.25">
      <c r="A353" s="1">
        <v>45777</v>
      </c>
      <c r="B353" t="s">
        <v>794</v>
      </c>
      <c r="C353" t="s">
        <v>795</v>
      </c>
      <c r="D353">
        <v>14758.810000000003</v>
      </c>
    </row>
    <row r="354" spans="1:4" x14ac:dyDescent="0.25">
      <c r="A354" s="1">
        <v>45808</v>
      </c>
      <c r="B354" t="s">
        <v>794</v>
      </c>
      <c r="C354" t="s">
        <v>795</v>
      </c>
      <c r="D354">
        <v>18106.940000000006</v>
      </c>
    </row>
    <row r="355" spans="1:4" x14ac:dyDescent="0.25">
      <c r="A355" s="1">
        <v>45838</v>
      </c>
      <c r="B355" t="s">
        <v>794</v>
      </c>
      <c r="C355" t="s">
        <v>795</v>
      </c>
      <c r="D355">
        <v>21728.328000000009</v>
      </c>
    </row>
    <row r="356" spans="1:4" x14ac:dyDescent="0.25">
      <c r="A356" s="1">
        <v>45869</v>
      </c>
      <c r="B356" t="s">
        <v>794</v>
      </c>
      <c r="C356" t="s">
        <v>795</v>
      </c>
      <c r="D356">
        <v>25349.716000000011</v>
      </c>
    </row>
    <row r="357" spans="1:4" x14ac:dyDescent="0.25">
      <c r="A357" s="1">
        <v>45900</v>
      </c>
      <c r="B357" t="s">
        <v>794</v>
      </c>
      <c r="C357" t="s">
        <v>795</v>
      </c>
      <c r="D357">
        <v>28971.104000000014</v>
      </c>
    </row>
    <row r="358" spans="1:4" x14ac:dyDescent="0.25">
      <c r="A358" s="1">
        <v>45930</v>
      </c>
      <c r="B358" t="s">
        <v>794</v>
      </c>
      <c r="C358" t="s">
        <v>795</v>
      </c>
      <c r="D358">
        <v>32592.492000000017</v>
      </c>
    </row>
    <row r="359" spans="1:4" x14ac:dyDescent="0.25">
      <c r="A359" s="1">
        <v>45961</v>
      </c>
      <c r="B359" t="s">
        <v>794</v>
      </c>
      <c r="C359" t="s">
        <v>795</v>
      </c>
      <c r="D359">
        <v>36213.880000000019</v>
      </c>
    </row>
    <row r="360" spans="1:4" x14ac:dyDescent="0.25">
      <c r="A360" s="1">
        <v>45991</v>
      </c>
      <c r="B360" t="s">
        <v>794</v>
      </c>
      <c r="C360" t="s">
        <v>795</v>
      </c>
      <c r="D360">
        <v>39835.268000000018</v>
      </c>
    </row>
    <row r="361" spans="1:4" x14ac:dyDescent="0.25">
      <c r="A361" s="1">
        <v>46022</v>
      </c>
      <c r="B361" t="s">
        <v>794</v>
      </c>
      <c r="C361" t="s">
        <v>795</v>
      </c>
      <c r="D361">
        <v>43456.656000000017</v>
      </c>
    </row>
    <row r="362" spans="1:4" x14ac:dyDescent="0.25">
      <c r="A362" s="1">
        <v>45688</v>
      </c>
      <c r="B362" t="s">
        <v>796</v>
      </c>
      <c r="C362" t="s">
        <v>797</v>
      </c>
      <c r="D362">
        <v>55</v>
      </c>
    </row>
    <row r="363" spans="1:4" x14ac:dyDescent="0.25">
      <c r="A363" s="1">
        <v>45716</v>
      </c>
      <c r="B363" t="s">
        <v>796</v>
      </c>
      <c r="C363" t="s">
        <v>797</v>
      </c>
      <c r="D363">
        <v>299.71000000000004</v>
      </c>
    </row>
    <row r="364" spans="1:4" x14ac:dyDescent="0.25">
      <c r="A364" s="1">
        <v>45747</v>
      </c>
      <c r="B364" t="s">
        <v>796</v>
      </c>
      <c r="C364" t="s">
        <v>797</v>
      </c>
      <c r="D364">
        <v>2024.21</v>
      </c>
    </row>
    <row r="365" spans="1:4" x14ac:dyDescent="0.25">
      <c r="A365" s="1">
        <v>45777</v>
      </c>
      <c r="B365" t="s">
        <v>796</v>
      </c>
      <c r="C365" t="s">
        <v>797</v>
      </c>
      <c r="D365">
        <v>2601.62</v>
      </c>
    </row>
    <row r="366" spans="1:4" x14ac:dyDescent="0.25">
      <c r="A366" s="1">
        <v>45808</v>
      </c>
      <c r="B366" t="s">
        <v>796</v>
      </c>
      <c r="C366" t="s">
        <v>797</v>
      </c>
      <c r="D366">
        <v>2693.5099999999998</v>
      </c>
    </row>
    <row r="367" spans="1:4" x14ac:dyDescent="0.25">
      <c r="A367" s="1">
        <v>45838</v>
      </c>
      <c r="B367" t="s">
        <v>796</v>
      </c>
      <c r="C367" t="s">
        <v>797</v>
      </c>
      <c r="D367">
        <v>3232.2119999999995</v>
      </c>
    </row>
    <row r="368" spans="1:4" x14ac:dyDescent="0.25">
      <c r="A368" s="1">
        <v>45869</v>
      </c>
      <c r="B368" t="s">
        <v>796</v>
      </c>
      <c r="C368" t="s">
        <v>797</v>
      </c>
      <c r="D368">
        <v>3770.9139999999998</v>
      </c>
    </row>
    <row r="369" spans="1:4" x14ac:dyDescent="0.25">
      <c r="A369" s="1">
        <v>45900</v>
      </c>
      <c r="B369" t="s">
        <v>796</v>
      </c>
      <c r="C369" t="s">
        <v>797</v>
      </c>
      <c r="D369">
        <v>4309.616</v>
      </c>
    </row>
    <row r="370" spans="1:4" x14ac:dyDescent="0.25">
      <c r="A370" s="1">
        <v>45930</v>
      </c>
      <c r="B370" t="s">
        <v>796</v>
      </c>
      <c r="C370" t="s">
        <v>797</v>
      </c>
      <c r="D370">
        <v>4848.3180000000002</v>
      </c>
    </row>
    <row r="371" spans="1:4" x14ac:dyDescent="0.25">
      <c r="A371" s="1">
        <v>45961</v>
      </c>
      <c r="B371" t="s">
        <v>796</v>
      </c>
      <c r="C371" t="s">
        <v>797</v>
      </c>
      <c r="D371">
        <v>5387.02</v>
      </c>
    </row>
    <row r="372" spans="1:4" x14ac:dyDescent="0.25">
      <c r="A372" s="1">
        <v>45991</v>
      </c>
      <c r="B372" t="s">
        <v>796</v>
      </c>
      <c r="C372" t="s">
        <v>797</v>
      </c>
      <c r="D372">
        <v>5925.7220000000007</v>
      </c>
    </row>
    <row r="373" spans="1:4" x14ac:dyDescent="0.25">
      <c r="A373" s="1">
        <v>46022</v>
      </c>
      <c r="B373" t="s">
        <v>796</v>
      </c>
      <c r="C373" t="s">
        <v>797</v>
      </c>
      <c r="D373">
        <v>6464.4240000000009</v>
      </c>
    </row>
    <row r="374" spans="1:4" x14ac:dyDescent="0.25">
      <c r="A374" s="1">
        <v>45688</v>
      </c>
      <c r="B374" t="s">
        <v>1332</v>
      </c>
      <c r="C374" t="s">
        <v>1333</v>
      </c>
      <c r="D374">
        <v>1221.17</v>
      </c>
    </row>
    <row r="375" spans="1:4" x14ac:dyDescent="0.25">
      <c r="A375" s="1">
        <v>45716</v>
      </c>
      <c r="B375" t="s">
        <v>1332</v>
      </c>
      <c r="C375" t="s">
        <v>1333</v>
      </c>
      <c r="D375">
        <v>2442.34</v>
      </c>
    </row>
    <row r="376" spans="1:4" x14ac:dyDescent="0.25">
      <c r="A376" s="1">
        <v>45747</v>
      </c>
      <c r="B376" t="s">
        <v>1332</v>
      </c>
      <c r="C376" t="s">
        <v>1333</v>
      </c>
      <c r="D376">
        <v>2442.34</v>
      </c>
    </row>
    <row r="377" spans="1:4" x14ac:dyDescent="0.25">
      <c r="A377" s="1">
        <v>45777</v>
      </c>
      <c r="B377" t="s">
        <v>1332</v>
      </c>
      <c r="C377" t="s">
        <v>1333</v>
      </c>
      <c r="D377">
        <v>3663.51</v>
      </c>
    </row>
    <row r="378" spans="1:4" x14ac:dyDescent="0.25">
      <c r="A378" s="1">
        <v>45808</v>
      </c>
      <c r="B378" t="s">
        <v>1332</v>
      </c>
      <c r="C378" t="s">
        <v>1333</v>
      </c>
      <c r="D378">
        <v>3663.51</v>
      </c>
    </row>
    <row r="379" spans="1:4" x14ac:dyDescent="0.25">
      <c r="A379" s="1">
        <v>45838</v>
      </c>
      <c r="B379" t="s">
        <v>1332</v>
      </c>
      <c r="C379" t="s">
        <v>1333</v>
      </c>
      <c r="D379">
        <v>4396.2120000000004</v>
      </c>
    </row>
    <row r="380" spans="1:4" x14ac:dyDescent="0.25">
      <c r="A380" s="1">
        <v>45869</v>
      </c>
      <c r="B380" t="s">
        <v>1332</v>
      </c>
      <c r="C380" t="s">
        <v>1333</v>
      </c>
      <c r="D380">
        <v>5128.9140000000007</v>
      </c>
    </row>
    <row r="381" spans="1:4" x14ac:dyDescent="0.25">
      <c r="A381" s="1">
        <v>45900</v>
      </c>
      <c r="B381" t="s">
        <v>1332</v>
      </c>
      <c r="C381" t="s">
        <v>1333</v>
      </c>
      <c r="D381">
        <v>5861.6160000000009</v>
      </c>
    </row>
    <row r="382" spans="1:4" x14ac:dyDescent="0.25">
      <c r="A382" s="1">
        <v>45930</v>
      </c>
      <c r="B382" t="s">
        <v>1332</v>
      </c>
      <c r="C382" t="s">
        <v>1333</v>
      </c>
      <c r="D382">
        <v>6594.3180000000011</v>
      </c>
    </row>
    <row r="383" spans="1:4" x14ac:dyDescent="0.25">
      <c r="A383" s="1">
        <v>45961</v>
      </c>
      <c r="B383" t="s">
        <v>1332</v>
      </c>
      <c r="C383" t="s">
        <v>1333</v>
      </c>
      <c r="D383">
        <v>7327.0200000000013</v>
      </c>
    </row>
    <row r="384" spans="1:4" x14ac:dyDescent="0.25">
      <c r="A384" s="1">
        <v>45991</v>
      </c>
      <c r="B384" t="s">
        <v>1332</v>
      </c>
      <c r="C384" t="s">
        <v>1333</v>
      </c>
      <c r="D384">
        <v>8059.7220000000016</v>
      </c>
    </row>
    <row r="385" spans="1:4" x14ac:dyDescent="0.25">
      <c r="A385" s="1">
        <v>46022</v>
      </c>
      <c r="B385" t="s">
        <v>1332</v>
      </c>
      <c r="C385" t="s">
        <v>1333</v>
      </c>
      <c r="D385">
        <v>8792.4240000000009</v>
      </c>
    </row>
    <row r="386" spans="1:4" x14ac:dyDescent="0.25">
      <c r="A386" s="1">
        <v>45688</v>
      </c>
      <c r="B386" t="s">
        <v>952</v>
      </c>
      <c r="C386" t="s">
        <v>953</v>
      </c>
      <c r="D386">
        <v>191574.18</v>
      </c>
    </row>
    <row r="387" spans="1:4" x14ac:dyDescent="0.25">
      <c r="A387" s="1">
        <v>45716</v>
      </c>
      <c r="B387" t="s">
        <v>952</v>
      </c>
      <c r="C387" t="s">
        <v>953</v>
      </c>
      <c r="D387">
        <v>191574.18</v>
      </c>
    </row>
    <row r="388" spans="1:4" x14ac:dyDescent="0.25">
      <c r="A388" s="1">
        <v>45747</v>
      </c>
      <c r="B388" t="s">
        <v>952</v>
      </c>
      <c r="C388" t="s">
        <v>953</v>
      </c>
      <c r="D388">
        <v>191574.18</v>
      </c>
    </row>
    <row r="389" spans="1:4" x14ac:dyDescent="0.25">
      <c r="A389" s="1">
        <v>45777</v>
      </c>
      <c r="B389" t="s">
        <v>952</v>
      </c>
      <c r="C389" t="s">
        <v>953</v>
      </c>
      <c r="D389">
        <v>191574.18</v>
      </c>
    </row>
    <row r="390" spans="1:4" x14ac:dyDescent="0.25">
      <c r="A390" s="1">
        <v>45808</v>
      </c>
      <c r="B390" t="s">
        <v>952</v>
      </c>
      <c r="C390" t="s">
        <v>953</v>
      </c>
      <c r="D390">
        <v>191574.18</v>
      </c>
    </row>
    <row r="391" spans="1:4" x14ac:dyDescent="0.25">
      <c r="A391" s="1">
        <v>45838</v>
      </c>
      <c r="B391" t="s">
        <v>952</v>
      </c>
      <c r="C391" t="s">
        <v>953</v>
      </c>
      <c r="D391">
        <v>191574.18</v>
      </c>
    </row>
    <row r="392" spans="1:4" x14ac:dyDescent="0.25">
      <c r="A392" s="1">
        <v>45869</v>
      </c>
      <c r="B392" t="s">
        <v>952</v>
      </c>
      <c r="C392" t="s">
        <v>953</v>
      </c>
      <c r="D392">
        <v>191574.18</v>
      </c>
    </row>
    <row r="393" spans="1:4" x14ac:dyDescent="0.25">
      <c r="A393" s="1">
        <v>45900</v>
      </c>
      <c r="B393" t="s">
        <v>952</v>
      </c>
      <c r="C393" t="s">
        <v>953</v>
      </c>
      <c r="D393">
        <v>191574.18</v>
      </c>
    </row>
    <row r="394" spans="1:4" x14ac:dyDescent="0.25">
      <c r="A394" s="1">
        <v>45930</v>
      </c>
      <c r="B394" t="s">
        <v>952</v>
      </c>
      <c r="C394" t="s">
        <v>953</v>
      </c>
      <c r="D394">
        <v>191574.18</v>
      </c>
    </row>
    <row r="395" spans="1:4" x14ac:dyDescent="0.25">
      <c r="A395" s="1">
        <v>45961</v>
      </c>
      <c r="B395" t="s">
        <v>952</v>
      </c>
      <c r="C395" t="s">
        <v>953</v>
      </c>
      <c r="D395">
        <v>191574.18</v>
      </c>
    </row>
    <row r="396" spans="1:4" x14ac:dyDescent="0.25">
      <c r="A396" s="1">
        <v>45991</v>
      </c>
      <c r="B396" t="s">
        <v>952</v>
      </c>
      <c r="C396" t="s">
        <v>953</v>
      </c>
      <c r="D396">
        <v>191574.18</v>
      </c>
    </row>
    <row r="397" spans="1:4" x14ac:dyDescent="0.25">
      <c r="A397" s="1">
        <v>46022</v>
      </c>
      <c r="B397" t="s">
        <v>952</v>
      </c>
      <c r="C397" t="s">
        <v>953</v>
      </c>
      <c r="D397">
        <v>191574.18</v>
      </c>
    </row>
    <row r="398" spans="1:4" x14ac:dyDescent="0.25">
      <c r="A398" s="1">
        <v>45688</v>
      </c>
      <c r="B398" t="s">
        <v>955</v>
      </c>
      <c r="C398" t="s">
        <v>956</v>
      </c>
      <c r="D398">
        <v>460381.31</v>
      </c>
    </row>
    <row r="399" spans="1:4" x14ac:dyDescent="0.25">
      <c r="A399" s="1">
        <v>45716</v>
      </c>
      <c r="B399" t="s">
        <v>955</v>
      </c>
      <c r="C399" t="s">
        <v>956</v>
      </c>
      <c r="D399">
        <v>460381.31</v>
      </c>
    </row>
    <row r="400" spans="1:4" x14ac:dyDescent="0.25">
      <c r="A400" s="1">
        <v>45747</v>
      </c>
      <c r="B400" t="s">
        <v>955</v>
      </c>
      <c r="C400" t="s">
        <v>956</v>
      </c>
      <c r="D400">
        <v>460381.31</v>
      </c>
    </row>
    <row r="401" spans="1:4" x14ac:dyDescent="0.25">
      <c r="A401" s="1">
        <v>45777</v>
      </c>
      <c r="B401" t="s">
        <v>955</v>
      </c>
      <c r="C401" t="s">
        <v>956</v>
      </c>
      <c r="D401">
        <v>460381.31</v>
      </c>
    </row>
    <row r="402" spans="1:4" x14ac:dyDescent="0.25">
      <c r="A402" s="1">
        <v>45808</v>
      </c>
      <c r="B402" t="s">
        <v>955</v>
      </c>
      <c r="C402" t="s">
        <v>956</v>
      </c>
      <c r="D402">
        <v>460381.31</v>
      </c>
    </row>
    <row r="403" spans="1:4" x14ac:dyDescent="0.25">
      <c r="A403" s="1">
        <v>45838</v>
      </c>
      <c r="B403" t="s">
        <v>955</v>
      </c>
      <c r="C403" t="s">
        <v>956</v>
      </c>
      <c r="D403">
        <v>460381.31</v>
      </c>
    </row>
    <row r="404" spans="1:4" x14ac:dyDescent="0.25">
      <c r="A404" s="1">
        <v>45869</v>
      </c>
      <c r="B404" t="s">
        <v>955</v>
      </c>
      <c r="C404" t="s">
        <v>956</v>
      </c>
      <c r="D404">
        <v>460381.31</v>
      </c>
    </row>
    <row r="405" spans="1:4" x14ac:dyDescent="0.25">
      <c r="A405" s="1">
        <v>45900</v>
      </c>
      <c r="B405" t="s">
        <v>955</v>
      </c>
      <c r="C405" t="s">
        <v>956</v>
      </c>
      <c r="D405">
        <v>460381.31</v>
      </c>
    </row>
    <row r="406" spans="1:4" x14ac:dyDescent="0.25">
      <c r="A406" s="1">
        <v>45930</v>
      </c>
      <c r="B406" t="s">
        <v>955</v>
      </c>
      <c r="C406" t="s">
        <v>956</v>
      </c>
      <c r="D406">
        <v>460381.31</v>
      </c>
    </row>
    <row r="407" spans="1:4" x14ac:dyDescent="0.25">
      <c r="A407" s="1">
        <v>45961</v>
      </c>
      <c r="B407" t="s">
        <v>955</v>
      </c>
      <c r="C407" t="s">
        <v>956</v>
      </c>
      <c r="D407">
        <v>460381.31</v>
      </c>
    </row>
    <row r="408" spans="1:4" x14ac:dyDescent="0.25">
      <c r="A408" s="1">
        <v>45991</v>
      </c>
      <c r="B408" t="s">
        <v>955</v>
      </c>
      <c r="C408" t="s">
        <v>956</v>
      </c>
      <c r="D408">
        <v>460381.31</v>
      </c>
    </row>
    <row r="409" spans="1:4" x14ac:dyDescent="0.25">
      <c r="A409" s="1">
        <v>46022</v>
      </c>
      <c r="B409" t="s">
        <v>955</v>
      </c>
      <c r="C409" t="s">
        <v>956</v>
      </c>
      <c r="D409">
        <v>460381.31</v>
      </c>
    </row>
    <row r="410" spans="1:4" x14ac:dyDescent="0.25">
      <c r="A410" s="1">
        <v>45688</v>
      </c>
      <c r="B410" t="s">
        <v>1056</v>
      </c>
      <c r="C410" t="s">
        <v>1057</v>
      </c>
      <c r="D410">
        <v>-275792.65000000002</v>
      </c>
    </row>
    <row r="411" spans="1:4" x14ac:dyDescent="0.25">
      <c r="A411" s="1">
        <v>45716</v>
      </c>
      <c r="B411" t="s">
        <v>1056</v>
      </c>
      <c r="C411" t="s">
        <v>1057</v>
      </c>
      <c r="D411">
        <v>-275792.65000000002</v>
      </c>
    </row>
    <row r="412" spans="1:4" x14ac:dyDescent="0.25">
      <c r="A412" s="1">
        <v>45747</v>
      </c>
      <c r="B412" t="s">
        <v>1056</v>
      </c>
      <c r="C412" t="s">
        <v>1057</v>
      </c>
      <c r="D412">
        <v>-228204.30000000005</v>
      </c>
    </row>
    <row r="413" spans="1:4" x14ac:dyDescent="0.25">
      <c r="A413" s="1">
        <v>45777</v>
      </c>
      <c r="B413" t="s">
        <v>1056</v>
      </c>
      <c r="C413" t="s">
        <v>1057</v>
      </c>
      <c r="D413">
        <v>-187336.06000000006</v>
      </c>
    </row>
    <row r="414" spans="1:4" x14ac:dyDescent="0.25">
      <c r="A414" s="1">
        <v>45808</v>
      </c>
      <c r="B414" t="s">
        <v>1056</v>
      </c>
      <c r="C414" t="s">
        <v>1057</v>
      </c>
      <c r="D414">
        <v>-242060.99</v>
      </c>
    </row>
    <row r="415" spans="1:4" x14ac:dyDescent="0.25">
      <c r="A415" s="1">
        <v>45838</v>
      </c>
      <c r="B415" t="s">
        <v>1056</v>
      </c>
      <c r="C415" t="s">
        <v>1057</v>
      </c>
      <c r="D415">
        <v>-242060.99</v>
      </c>
    </row>
    <row r="416" spans="1:4" x14ac:dyDescent="0.25">
      <c r="A416" s="1">
        <v>45869</v>
      </c>
      <c r="B416" t="s">
        <v>1056</v>
      </c>
      <c r="C416" t="s">
        <v>1057</v>
      </c>
      <c r="D416">
        <v>-242060.99</v>
      </c>
    </row>
    <row r="417" spans="1:4" x14ac:dyDescent="0.25">
      <c r="A417" s="1">
        <v>45900</v>
      </c>
      <c r="B417" t="s">
        <v>1056</v>
      </c>
      <c r="C417" t="s">
        <v>1057</v>
      </c>
      <c r="D417">
        <v>-242060.99</v>
      </c>
    </row>
    <row r="418" spans="1:4" x14ac:dyDescent="0.25">
      <c r="A418" s="1">
        <v>45930</v>
      </c>
      <c r="B418" t="s">
        <v>1056</v>
      </c>
      <c r="C418" t="s">
        <v>1057</v>
      </c>
      <c r="D418">
        <v>-242060.99</v>
      </c>
    </row>
    <row r="419" spans="1:4" x14ac:dyDescent="0.25">
      <c r="A419" s="1">
        <v>45961</v>
      </c>
      <c r="B419" t="s">
        <v>1056</v>
      </c>
      <c r="C419" t="s">
        <v>1057</v>
      </c>
      <c r="D419">
        <v>-242060.99</v>
      </c>
    </row>
    <row r="420" spans="1:4" x14ac:dyDescent="0.25">
      <c r="A420" s="1">
        <v>45991</v>
      </c>
      <c r="B420" t="s">
        <v>1056</v>
      </c>
      <c r="C420" t="s">
        <v>1057</v>
      </c>
      <c r="D420">
        <v>-242060.99</v>
      </c>
    </row>
    <row r="421" spans="1:4" x14ac:dyDescent="0.25">
      <c r="A421" s="1">
        <v>46022</v>
      </c>
      <c r="B421" t="s">
        <v>1056</v>
      </c>
      <c r="C421" t="s">
        <v>1057</v>
      </c>
      <c r="D421">
        <v>-242060.99</v>
      </c>
    </row>
    <row r="422" spans="1:4" x14ac:dyDescent="0.25">
      <c r="A422" s="1">
        <v>45688</v>
      </c>
      <c r="B422" t="s">
        <v>1058</v>
      </c>
      <c r="C422" t="s">
        <v>1059</v>
      </c>
      <c r="D422">
        <v>-601684.31999999995</v>
      </c>
    </row>
    <row r="423" spans="1:4" x14ac:dyDescent="0.25">
      <c r="A423" s="1">
        <v>45716</v>
      </c>
      <c r="B423" t="s">
        <v>1058</v>
      </c>
      <c r="C423" t="s">
        <v>1059</v>
      </c>
      <c r="D423">
        <v>-601684.31999999995</v>
      </c>
    </row>
    <row r="424" spans="1:4" x14ac:dyDescent="0.25">
      <c r="A424" s="1">
        <v>45747</v>
      </c>
      <c r="B424" t="s">
        <v>1058</v>
      </c>
      <c r="C424" t="s">
        <v>1059</v>
      </c>
      <c r="D424">
        <v>-457688.92999999982</v>
      </c>
    </row>
    <row r="425" spans="1:4" x14ac:dyDescent="0.25">
      <c r="A425" s="1">
        <v>45777</v>
      </c>
      <c r="B425" t="s">
        <v>1058</v>
      </c>
      <c r="C425" t="s">
        <v>1059</v>
      </c>
      <c r="D425">
        <v>-460409.04000000004</v>
      </c>
    </row>
    <row r="426" spans="1:4" x14ac:dyDescent="0.25">
      <c r="A426" s="1">
        <v>45808</v>
      </c>
      <c r="B426" t="s">
        <v>1058</v>
      </c>
      <c r="C426" t="s">
        <v>1059</v>
      </c>
      <c r="D426">
        <v>-410438.79999999981</v>
      </c>
    </row>
    <row r="427" spans="1:4" x14ac:dyDescent="0.25">
      <c r="A427" s="1">
        <v>45838</v>
      </c>
      <c r="B427" t="s">
        <v>1058</v>
      </c>
      <c r="C427" t="s">
        <v>1059</v>
      </c>
      <c r="D427">
        <v>-410438.79999999981</v>
      </c>
    </row>
    <row r="428" spans="1:4" x14ac:dyDescent="0.25">
      <c r="A428" s="1">
        <v>45869</v>
      </c>
      <c r="B428" t="s">
        <v>1058</v>
      </c>
      <c r="C428" t="s">
        <v>1059</v>
      </c>
      <c r="D428">
        <v>-410438.79999999981</v>
      </c>
    </row>
    <row r="429" spans="1:4" x14ac:dyDescent="0.25">
      <c r="A429" s="1">
        <v>45900</v>
      </c>
      <c r="B429" t="s">
        <v>1058</v>
      </c>
      <c r="C429" t="s">
        <v>1059</v>
      </c>
      <c r="D429">
        <v>-410438.79999999981</v>
      </c>
    </row>
    <row r="430" spans="1:4" x14ac:dyDescent="0.25">
      <c r="A430" s="1">
        <v>45930</v>
      </c>
      <c r="B430" t="s">
        <v>1058</v>
      </c>
      <c r="C430" t="s">
        <v>1059</v>
      </c>
      <c r="D430">
        <v>-410438.79999999981</v>
      </c>
    </row>
    <row r="431" spans="1:4" x14ac:dyDescent="0.25">
      <c r="A431" s="1">
        <v>45961</v>
      </c>
      <c r="B431" t="s">
        <v>1058</v>
      </c>
      <c r="C431" t="s">
        <v>1059</v>
      </c>
      <c r="D431">
        <v>-410438.79999999981</v>
      </c>
    </row>
    <row r="432" spans="1:4" x14ac:dyDescent="0.25">
      <c r="A432" s="1">
        <v>45991</v>
      </c>
      <c r="B432" t="s">
        <v>1058</v>
      </c>
      <c r="C432" t="s">
        <v>1059</v>
      </c>
      <c r="D432">
        <v>-410438.79999999981</v>
      </c>
    </row>
    <row r="433" spans="1:4" x14ac:dyDescent="0.25">
      <c r="A433" s="1">
        <v>46022</v>
      </c>
      <c r="B433" t="s">
        <v>1058</v>
      </c>
      <c r="C433" t="s">
        <v>1059</v>
      </c>
      <c r="D433">
        <v>-410438.79999999981</v>
      </c>
    </row>
    <row r="434" spans="1:4" x14ac:dyDescent="0.25">
      <c r="A434" s="1">
        <v>45688</v>
      </c>
      <c r="B434" t="s">
        <v>582</v>
      </c>
      <c r="C434" t="s">
        <v>583</v>
      </c>
      <c r="D434">
        <v>0</v>
      </c>
    </row>
    <row r="435" spans="1:4" x14ac:dyDescent="0.25">
      <c r="A435" s="1">
        <v>45716</v>
      </c>
      <c r="B435" t="s">
        <v>582</v>
      </c>
      <c r="C435" t="s">
        <v>583</v>
      </c>
      <c r="D435">
        <v>742.5</v>
      </c>
    </row>
    <row r="436" spans="1:4" x14ac:dyDescent="0.25">
      <c r="A436" s="1">
        <v>45747</v>
      </c>
      <c r="B436" t="s">
        <v>582</v>
      </c>
      <c r="C436" t="s">
        <v>583</v>
      </c>
      <c r="D436">
        <v>1378.5</v>
      </c>
    </row>
    <row r="437" spans="1:4" x14ac:dyDescent="0.25">
      <c r="A437" s="1">
        <v>45777</v>
      </c>
      <c r="B437" t="s">
        <v>582</v>
      </c>
      <c r="C437" t="s">
        <v>583</v>
      </c>
      <c r="D437">
        <v>1598.5</v>
      </c>
    </row>
    <row r="438" spans="1:4" x14ac:dyDescent="0.25">
      <c r="A438" s="1">
        <v>45808</v>
      </c>
      <c r="B438" t="s">
        <v>582</v>
      </c>
      <c r="C438" t="s">
        <v>583</v>
      </c>
      <c r="D438">
        <v>6693.2199999999993</v>
      </c>
    </row>
    <row r="439" spans="1:4" x14ac:dyDescent="0.25">
      <c r="A439" s="1">
        <v>45838</v>
      </c>
      <c r="B439" t="s">
        <v>582</v>
      </c>
      <c r="C439" t="s">
        <v>583</v>
      </c>
      <c r="D439">
        <v>8031.8639999999996</v>
      </c>
    </row>
    <row r="440" spans="1:4" x14ac:dyDescent="0.25">
      <c r="A440" s="1">
        <v>45869</v>
      </c>
      <c r="B440" t="s">
        <v>582</v>
      </c>
      <c r="C440" t="s">
        <v>583</v>
      </c>
      <c r="D440">
        <v>9370.5079999999998</v>
      </c>
    </row>
    <row r="441" spans="1:4" x14ac:dyDescent="0.25">
      <c r="A441" s="1">
        <v>45900</v>
      </c>
      <c r="B441" t="s">
        <v>582</v>
      </c>
      <c r="C441" t="s">
        <v>583</v>
      </c>
      <c r="D441">
        <v>10709.152</v>
      </c>
    </row>
    <row r="442" spans="1:4" x14ac:dyDescent="0.25">
      <c r="A442" s="1">
        <v>45930</v>
      </c>
      <c r="B442" t="s">
        <v>582</v>
      </c>
      <c r="C442" t="s">
        <v>583</v>
      </c>
      <c r="D442">
        <v>12047.796</v>
      </c>
    </row>
    <row r="443" spans="1:4" x14ac:dyDescent="0.25">
      <c r="A443" s="1">
        <v>45961</v>
      </c>
      <c r="B443" t="s">
        <v>582</v>
      </c>
      <c r="C443" t="s">
        <v>583</v>
      </c>
      <c r="D443">
        <v>13386.44</v>
      </c>
    </row>
    <row r="444" spans="1:4" x14ac:dyDescent="0.25">
      <c r="A444" s="1">
        <v>45991</v>
      </c>
      <c r="B444" t="s">
        <v>582</v>
      </c>
      <c r="C444" t="s">
        <v>583</v>
      </c>
      <c r="D444">
        <v>14725.084000000001</v>
      </c>
    </row>
    <row r="445" spans="1:4" x14ac:dyDescent="0.25">
      <c r="A445" s="1">
        <v>46022</v>
      </c>
      <c r="B445" t="s">
        <v>582</v>
      </c>
      <c r="C445" t="s">
        <v>583</v>
      </c>
      <c r="D445">
        <v>16063.728000000001</v>
      </c>
    </row>
    <row r="446" spans="1:4" x14ac:dyDescent="0.25">
      <c r="A446" s="1">
        <v>45688</v>
      </c>
      <c r="B446" t="s">
        <v>1375</v>
      </c>
      <c r="C446" t="s">
        <v>1376</v>
      </c>
      <c r="D446">
        <v>0</v>
      </c>
    </row>
    <row r="447" spans="1:4" x14ac:dyDescent="0.25">
      <c r="A447" s="1">
        <v>45716</v>
      </c>
      <c r="B447" t="s">
        <v>1375</v>
      </c>
      <c r="C447" t="s">
        <v>1376</v>
      </c>
      <c r="D447">
        <v>0</v>
      </c>
    </row>
    <row r="448" spans="1:4" x14ac:dyDescent="0.25">
      <c r="A448" s="1">
        <v>45747</v>
      </c>
      <c r="B448" t="s">
        <v>1375</v>
      </c>
      <c r="C448" t="s">
        <v>1376</v>
      </c>
      <c r="D448">
        <v>7.4399999999999995</v>
      </c>
    </row>
    <row r="449" spans="1:4" x14ac:dyDescent="0.25">
      <c r="A449" s="1">
        <v>45777</v>
      </c>
      <c r="B449" t="s">
        <v>1375</v>
      </c>
      <c r="C449" t="s">
        <v>1376</v>
      </c>
      <c r="D449">
        <v>7.4399999999999995</v>
      </c>
    </row>
    <row r="450" spans="1:4" x14ac:dyDescent="0.25">
      <c r="A450" s="1">
        <v>45808</v>
      </c>
      <c r="B450" t="s">
        <v>1375</v>
      </c>
      <c r="C450" t="s">
        <v>1376</v>
      </c>
      <c r="D450">
        <v>7.4399999999999995</v>
      </c>
    </row>
    <row r="451" spans="1:4" x14ac:dyDescent="0.25">
      <c r="A451" s="1">
        <v>45838</v>
      </c>
      <c r="B451" t="s">
        <v>1375</v>
      </c>
      <c r="C451" t="s">
        <v>1376</v>
      </c>
      <c r="D451">
        <v>7.4399999999999995</v>
      </c>
    </row>
    <row r="452" spans="1:4" x14ac:dyDescent="0.25">
      <c r="A452" s="1">
        <v>45869</v>
      </c>
      <c r="B452" t="s">
        <v>1375</v>
      </c>
      <c r="C452" t="s">
        <v>1376</v>
      </c>
      <c r="D452">
        <v>7.4399999999999995</v>
      </c>
    </row>
    <row r="453" spans="1:4" x14ac:dyDescent="0.25">
      <c r="A453" s="1">
        <v>45900</v>
      </c>
      <c r="B453" t="s">
        <v>1375</v>
      </c>
      <c r="C453" t="s">
        <v>1376</v>
      </c>
      <c r="D453">
        <v>7.4399999999999995</v>
      </c>
    </row>
    <row r="454" spans="1:4" x14ac:dyDescent="0.25">
      <c r="A454" s="1">
        <v>45930</v>
      </c>
      <c r="B454" t="s">
        <v>1375</v>
      </c>
      <c r="C454" t="s">
        <v>1376</v>
      </c>
      <c r="D454">
        <v>7.4399999999999995</v>
      </c>
    </row>
    <row r="455" spans="1:4" x14ac:dyDescent="0.25">
      <c r="A455" s="1">
        <v>45961</v>
      </c>
      <c r="B455" t="s">
        <v>1375</v>
      </c>
      <c r="C455" t="s">
        <v>1376</v>
      </c>
      <c r="D455">
        <v>7.4399999999999995</v>
      </c>
    </row>
    <row r="456" spans="1:4" x14ac:dyDescent="0.25">
      <c r="A456" s="1">
        <v>45991</v>
      </c>
      <c r="B456" t="s">
        <v>1375</v>
      </c>
      <c r="C456" t="s">
        <v>1376</v>
      </c>
      <c r="D456">
        <v>7.4399999999999995</v>
      </c>
    </row>
    <row r="457" spans="1:4" x14ac:dyDescent="0.25">
      <c r="A457" s="1">
        <v>46022</v>
      </c>
      <c r="B457" t="s">
        <v>1375</v>
      </c>
      <c r="C457" t="s">
        <v>1376</v>
      </c>
      <c r="D457">
        <v>7.4399999999999995</v>
      </c>
    </row>
    <row r="458" spans="1:4" x14ac:dyDescent="0.25">
      <c r="A458" s="1">
        <v>45688</v>
      </c>
      <c r="B458" t="s">
        <v>640</v>
      </c>
      <c r="C458" t="s">
        <v>641</v>
      </c>
      <c r="D458">
        <v>40</v>
      </c>
    </row>
    <row r="459" spans="1:4" x14ac:dyDescent="0.25">
      <c r="A459" s="1">
        <v>45716</v>
      </c>
      <c r="B459" t="s">
        <v>640</v>
      </c>
      <c r="C459" t="s">
        <v>641</v>
      </c>
      <c r="D459">
        <v>40</v>
      </c>
    </row>
    <row r="460" spans="1:4" x14ac:dyDescent="0.25">
      <c r="A460" s="1">
        <v>45747</v>
      </c>
      <c r="B460" t="s">
        <v>640</v>
      </c>
      <c r="C460" t="s">
        <v>641</v>
      </c>
      <c r="D460">
        <v>135.29999999999998</v>
      </c>
    </row>
    <row r="461" spans="1:4" x14ac:dyDescent="0.25">
      <c r="A461" s="1">
        <v>45777</v>
      </c>
      <c r="B461" t="s">
        <v>640</v>
      </c>
      <c r="C461" t="s">
        <v>641</v>
      </c>
      <c r="D461">
        <v>135.29999999999998</v>
      </c>
    </row>
    <row r="462" spans="1:4" x14ac:dyDescent="0.25">
      <c r="A462" s="1">
        <v>45808</v>
      </c>
      <c r="B462" t="s">
        <v>640</v>
      </c>
      <c r="C462" t="s">
        <v>641</v>
      </c>
      <c r="D462">
        <v>135.29999999999998</v>
      </c>
    </row>
    <row r="463" spans="1:4" x14ac:dyDescent="0.25">
      <c r="A463" s="1">
        <v>45838</v>
      </c>
      <c r="B463" t="s">
        <v>640</v>
      </c>
      <c r="C463" t="s">
        <v>641</v>
      </c>
      <c r="D463">
        <v>162.35999999999999</v>
      </c>
    </row>
    <row r="464" spans="1:4" x14ac:dyDescent="0.25">
      <c r="A464" s="1">
        <v>45869</v>
      </c>
      <c r="B464" t="s">
        <v>640</v>
      </c>
      <c r="C464" t="s">
        <v>641</v>
      </c>
      <c r="D464">
        <v>189.42</v>
      </c>
    </row>
    <row r="465" spans="1:4" x14ac:dyDescent="0.25">
      <c r="A465" s="1">
        <v>45900</v>
      </c>
      <c r="B465" t="s">
        <v>640</v>
      </c>
      <c r="C465" t="s">
        <v>641</v>
      </c>
      <c r="D465">
        <v>216.48</v>
      </c>
    </row>
    <row r="466" spans="1:4" x14ac:dyDescent="0.25">
      <c r="A466" s="1">
        <v>45930</v>
      </c>
      <c r="B466" t="s">
        <v>640</v>
      </c>
      <c r="C466" t="s">
        <v>641</v>
      </c>
      <c r="D466">
        <v>243.54</v>
      </c>
    </row>
    <row r="467" spans="1:4" x14ac:dyDescent="0.25">
      <c r="A467" s="1">
        <v>45961</v>
      </c>
      <c r="B467" t="s">
        <v>640</v>
      </c>
      <c r="C467" t="s">
        <v>641</v>
      </c>
      <c r="D467">
        <v>270.59999999999997</v>
      </c>
    </row>
    <row r="468" spans="1:4" x14ac:dyDescent="0.25">
      <c r="A468" s="1">
        <v>45991</v>
      </c>
      <c r="B468" t="s">
        <v>640</v>
      </c>
      <c r="C468" t="s">
        <v>641</v>
      </c>
      <c r="D468">
        <v>297.65999999999997</v>
      </c>
    </row>
    <row r="469" spans="1:4" x14ac:dyDescent="0.25">
      <c r="A469" s="1">
        <v>46022</v>
      </c>
      <c r="B469" t="s">
        <v>640</v>
      </c>
      <c r="C469" t="s">
        <v>641</v>
      </c>
      <c r="D469">
        <v>324.71999999999997</v>
      </c>
    </row>
    <row r="470" spans="1:4" x14ac:dyDescent="0.25">
      <c r="A470" s="1">
        <v>45688</v>
      </c>
      <c r="B470" t="s">
        <v>777</v>
      </c>
      <c r="C470" t="s">
        <v>778</v>
      </c>
      <c r="D470">
        <v>611.04000000000008</v>
      </c>
    </row>
    <row r="471" spans="1:4" x14ac:dyDescent="0.25">
      <c r="A471" s="1">
        <v>45716</v>
      </c>
      <c r="B471" t="s">
        <v>777</v>
      </c>
      <c r="C471" t="s">
        <v>778</v>
      </c>
      <c r="D471">
        <v>1076.23</v>
      </c>
    </row>
    <row r="472" spans="1:4" x14ac:dyDescent="0.25">
      <c r="A472" s="1">
        <v>45747</v>
      </c>
      <c r="B472" t="s">
        <v>777</v>
      </c>
      <c r="C472" t="s">
        <v>778</v>
      </c>
      <c r="D472">
        <v>1648.63</v>
      </c>
    </row>
    <row r="473" spans="1:4" x14ac:dyDescent="0.25">
      <c r="A473" s="1">
        <v>45777</v>
      </c>
      <c r="B473" t="s">
        <v>777</v>
      </c>
      <c r="C473" t="s">
        <v>778</v>
      </c>
      <c r="D473">
        <v>2426.7400000000002</v>
      </c>
    </row>
    <row r="474" spans="1:4" x14ac:dyDescent="0.25">
      <c r="A474" s="1">
        <v>45808</v>
      </c>
      <c r="B474" t="s">
        <v>777</v>
      </c>
      <c r="C474" t="s">
        <v>778</v>
      </c>
      <c r="D474">
        <v>3273.24</v>
      </c>
    </row>
    <row r="475" spans="1:4" x14ac:dyDescent="0.25">
      <c r="A475" s="1">
        <v>45838</v>
      </c>
      <c r="B475" t="s">
        <v>777</v>
      </c>
      <c r="C475" t="s">
        <v>778</v>
      </c>
      <c r="D475">
        <v>3927.8879999999999</v>
      </c>
    </row>
    <row r="476" spans="1:4" x14ac:dyDescent="0.25">
      <c r="A476" s="1">
        <v>45869</v>
      </c>
      <c r="B476" t="s">
        <v>777</v>
      </c>
      <c r="C476" t="s">
        <v>778</v>
      </c>
      <c r="D476">
        <v>4582.5360000000001</v>
      </c>
    </row>
    <row r="477" spans="1:4" x14ac:dyDescent="0.25">
      <c r="A477" s="1">
        <v>45900</v>
      </c>
      <c r="B477" t="s">
        <v>777</v>
      </c>
      <c r="C477" t="s">
        <v>778</v>
      </c>
      <c r="D477">
        <v>5237.1840000000002</v>
      </c>
    </row>
    <row r="478" spans="1:4" x14ac:dyDescent="0.25">
      <c r="A478" s="1">
        <v>45930</v>
      </c>
      <c r="B478" t="s">
        <v>777</v>
      </c>
      <c r="C478" t="s">
        <v>778</v>
      </c>
      <c r="D478">
        <v>5891.8320000000003</v>
      </c>
    </row>
    <row r="479" spans="1:4" x14ac:dyDescent="0.25">
      <c r="A479" s="1">
        <v>45961</v>
      </c>
      <c r="B479" t="s">
        <v>777</v>
      </c>
      <c r="C479" t="s">
        <v>778</v>
      </c>
      <c r="D479">
        <v>6546.4800000000005</v>
      </c>
    </row>
    <row r="480" spans="1:4" x14ac:dyDescent="0.25">
      <c r="A480" s="1">
        <v>45991</v>
      </c>
      <c r="B480" t="s">
        <v>777</v>
      </c>
      <c r="C480" t="s">
        <v>778</v>
      </c>
      <c r="D480">
        <v>7201.1280000000006</v>
      </c>
    </row>
    <row r="481" spans="1:4" x14ac:dyDescent="0.25">
      <c r="A481" s="1">
        <v>46022</v>
      </c>
      <c r="B481" t="s">
        <v>777</v>
      </c>
      <c r="C481" t="s">
        <v>778</v>
      </c>
      <c r="D481">
        <v>7855.7760000000007</v>
      </c>
    </row>
    <row r="482" spans="1:4" x14ac:dyDescent="0.25">
      <c r="A482" s="1">
        <v>45688</v>
      </c>
      <c r="B482" t="s">
        <v>781</v>
      </c>
      <c r="C482" t="s">
        <v>782</v>
      </c>
      <c r="D482">
        <v>77.31</v>
      </c>
    </row>
    <row r="483" spans="1:4" x14ac:dyDescent="0.25">
      <c r="A483" s="1">
        <v>45716</v>
      </c>
      <c r="B483" t="s">
        <v>781</v>
      </c>
      <c r="C483" t="s">
        <v>782</v>
      </c>
      <c r="D483">
        <v>716.5</v>
      </c>
    </row>
    <row r="484" spans="1:4" x14ac:dyDescent="0.25">
      <c r="A484" s="1">
        <v>45747</v>
      </c>
      <c r="B484" t="s">
        <v>781</v>
      </c>
      <c r="C484" t="s">
        <v>782</v>
      </c>
      <c r="D484">
        <v>1568.1399999999999</v>
      </c>
    </row>
    <row r="485" spans="1:4" x14ac:dyDescent="0.25">
      <c r="A485" s="1">
        <v>45777</v>
      </c>
      <c r="B485" t="s">
        <v>781</v>
      </c>
      <c r="C485" t="s">
        <v>782</v>
      </c>
      <c r="D485">
        <v>1837.93</v>
      </c>
    </row>
    <row r="486" spans="1:4" x14ac:dyDescent="0.25">
      <c r="A486" s="1">
        <v>45808</v>
      </c>
      <c r="B486" t="s">
        <v>781</v>
      </c>
      <c r="C486" t="s">
        <v>782</v>
      </c>
      <c r="D486">
        <v>2020.93</v>
      </c>
    </row>
    <row r="487" spans="1:4" x14ac:dyDescent="0.25">
      <c r="A487" s="1">
        <v>45838</v>
      </c>
      <c r="B487" t="s">
        <v>781</v>
      </c>
      <c r="C487" t="s">
        <v>782</v>
      </c>
      <c r="D487">
        <v>2425.116</v>
      </c>
    </row>
    <row r="488" spans="1:4" x14ac:dyDescent="0.25">
      <c r="A488" s="1">
        <v>45869</v>
      </c>
      <c r="B488" t="s">
        <v>781</v>
      </c>
      <c r="C488" t="s">
        <v>782</v>
      </c>
      <c r="D488">
        <v>2829.3020000000001</v>
      </c>
    </row>
    <row r="489" spans="1:4" x14ac:dyDescent="0.25">
      <c r="A489" s="1">
        <v>45900</v>
      </c>
      <c r="B489" t="s">
        <v>781</v>
      </c>
      <c r="C489" t="s">
        <v>782</v>
      </c>
      <c r="D489">
        <v>3233.4880000000003</v>
      </c>
    </row>
    <row r="490" spans="1:4" x14ac:dyDescent="0.25">
      <c r="A490" s="1">
        <v>45930</v>
      </c>
      <c r="B490" t="s">
        <v>781</v>
      </c>
      <c r="C490" t="s">
        <v>782</v>
      </c>
      <c r="D490">
        <v>3637.6740000000004</v>
      </c>
    </row>
    <row r="491" spans="1:4" x14ac:dyDescent="0.25">
      <c r="A491" s="1">
        <v>45961</v>
      </c>
      <c r="B491" t="s">
        <v>781</v>
      </c>
      <c r="C491" t="s">
        <v>782</v>
      </c>
      <c r="D491">
        <v>4041.8600000000006</v>
      </c>
    </row>
    <row r="492" spans="1:4" x14ac:dyDescent="0.25">
      <c r="A492" s="1">
        <v>45991</v>
      </c>
      <c r="B492" t="s">
        <v>781</v>
      </c>
      <c r="C492" t="s">
        <v>782</v>
      </c>
      <c r="D492">
        <v>4446.0460000000003</v>
      </c>
    </row>
    <row r="493" spans="1:4" x14ac:dyDescent="0.25">
      <c r="A493" s="1">
        <v>46022</v>
      </c>
      <c r="B493" t="s">
        <v>781</v>
      </c>
      <c r="C493" t="s">
        <v>782</v>
      </c>
      <c r="D493">
        <v>4850.232</v>
      </c>
    </row>
    <row r="494" spans="1:4" x14ac:dyDescent="0.25">
      <c r="A494" s="1">
        <v>45688</v>
      </c>
      <c r="B494" t="s">
        <v>785</v>
      </c>
      <c r="C494" t="s">
        <v>786</v>
      </c>
      <c r="D494">
        <v>280</v>
      </c>
    </row>
    <row r="495" spans="1:4" x14ac:dyDescent="0.25">
      <c r="A495" s="1">
        <v>45716</v>
      </c>
      <c r="B495" t="s">
        <v>785</v>
      </c>
      <c r="C495" t="s">
        <v>786</v>
      </c>
      <c r="D495">
        <v>270.01000000000931</v>
      </c>
    </row>
    <row r="496" spans="1:4" x14ac:dyDescent="0.25">
      <c r="A496" s="1">
        <v>45747</v>
      </c>
      <c r="B496" t="s">
        <v>785</v>
      </c>
      <c r="C496" t="s">
        <v>786</v>
      </c>
      <c r="D496">
        <v>270.01000000000931</v>
      </c>
    </row>
    <row r="497" spans="1:4" x14ac:dyDescent="0.25">
      <c r="A497" s="1">
        <v>45777</v>
      </c>
      <c r="B497" t="s">
        <v>785</v>
      </c>
      <c r="C497" t="s">
        <v>786</v>
      </c>
      <c r="D497">
        <v>4638.5500000000084</v>
      </c>
    </row>
    <row r="498" spans="1:4" x14ac:dyDescent="0.25">
      <c r="A498" s="1">
        <v>45808</v>
      </c>
      <c r="B498" t="s">
        <v>785</v>
      </c>
      <c r="C498" t="s">
        <v>786</v>
      </c>
      <c r="D498">
        <v>4679.2700000000086</v>
      </c>
    </row>
    <row r="499" spans="1:4" x14ac:dyDescent="0.25">
      <c r="A499" s="1">
        <v>45838</v>
      </c>
      <c r="B499" t="s">
        <v>785</v>
      </c>
      <c r="C499" t="s">
        <v>786</v>
      </c>
      <c r="D499">
        <v>5615.1240000000107</v>
      </c>
    </row>
    <row r="500" spans="1:4" x14ac:dyDescent="0.25">
      <c r="A500" s="1">
        <v>45869</v>
      </c>
      <c r="B500" t="s">
        <v>785</v>
      </c>
      <c r="C500" t="s">
        <v>786</v>
      </c>
      <c r="D500">
        <v>6550.9780000000128</v>
      </c>
    </row>
    <row r="501" spans="1:4" x14ac:dyDescent="0.25">
      <c r="A501" s="1">
        <v>45900</v>
      </c>
      <c r="B501" t="s">
        <v>785</v>
      </c>
      <c r="C501" t="s">
        <v>786</v>
      </c>
      <c r="D501">
        <v>7486.8320000000149</v>
      </c>
    </row>
    <row r="502" spans="1:4" x14ac:dyDescent="0.25">
      <c r="A502" s="1">
        <v>45930</v>
      </c>
      <c r="B502" t="s">
        <v>785</v>
      </c>
      <c r="C502" t="s">
        <v>786</v>
      </c>
      <c r="D502">
        <v>8422.6860000000161</v>
      </c>
    </row>
    <row r="503" spans="1:4" x14ac:dyDescent="0.25">
      <c r="A503" s="1">
        <v>45961</v>
      </c>
      <c r="B503" t="s">
        <v>785</v>
      </c>
      <c r="C503" t="s">
        <v>786</v>
      </c>
      <c r="D503">
        <v>9358.5400000000172</v>
      </c>
    </row>
    <row r="504" spans="1:4" x14ac:dyDescent="0.25">
      <c r="A504" s="1">
        <v>45991</v>
      </c>
      <c r="B504" t="s">
        <v>785</v>
      </c>
      <c r="C504" t="s">
        <v>786</v>
      </c>
      <c r="D504">
        <v>10294.394000000018</v>
      </c>
    </row>
    <row r="505" spans="1:4" x14ac:dyDescent="0.25">
      <c r="A505" s="1">
        <v>46022</v>
      </c>
      <c r="B505" t="s">
        <v>785</v>
      </c>
      <c r="C505" t="s">
        <v>786</v>
      </c>
      <c r="D505">
        <v>11230.24800000002</v>
      </c>
    </row>
    <row r="506" spans="1:4" x14ac:dyDescent="0.25">
      <c r="A506" s="1">
        <v>45688</v>
      </c>
      <c r="B506" t="s">
        <v>788</v>
      </c>
      <c r="C506" t="s">
        <v>789</v>
      </c>
      <c r="D506">
        <v>47.52</v>
      </c>
    </row>
    <row r="507" spans="1:4" x14ac:dyDescent="0.25">
      <c r="A507" s="1">
        <v>45716</v>
      </c>
      <c r="B507" t="s">
        <v>788</v>
      </c>
      <c r="C507" t="s">
        <v>789</v>
      </c>
      <c r="D507">
        <v>47.52</v>
      </c>
    </row>
    <row r="508" spans="1:4" x14ac:dyDescent="0.25">
      <c r="A508" s="1">
        <v>45747</v>
      </c>
      <c r="B508" t="s">
        <v>788</v>
      </c>
      <c r="C508" t="s">
        <v>789</v>
      </c>
      <c r="D508">
        <v>111.42</v>
      </c>
    </row>
    <row r="509" spans="1:4" x14ac:dyDescent="0.25">
      <c r="A509" s="1">
        <v>45777</v>
      </c>
      <c r="B509" t="s">
        <v>788</v>
      </c>
      <c r="C509" t="s">
        <v>789</v>
      </c>
      <c r="D509">
        <v>528.84</v>
      </c>
    </row>
    <row r="510" spans="1:4" x14ac:dyDescent="0.25">
      <c r="A510" s="1">
        <v>45808</v>
      </c>
      <c r="B510" t="s">
        <v>788</v>
      </c>
      <c r="C510" t="s">
        <v>789</v>
      </c>
      <c r="D510">
        <v>742.56000000000006</v>
      </c>
    </row>
    <row r="511" spans="1:4" x14ac:dyDescent="0.25">
      <c r="A511" s="1">
        <v>45838</v>
      </c>
      <c r="B511" t="s">
        <v>788</v>
      </c>
      <c r="C511" t="s">
        <v>789</v>
      </c>
      <c r="D511">
        <v>891.07200000000012</v>
      </c>
    </row>
    <row r="512" spans="1:4" x14ac:dyDescent="0.25">
      <c r="A512" s="1">
        <v>45869</v>
      </c>
      <c r="B512" t="s">
        <v>788</v>
      </c>
      <c r="C512" t="s">
        <v>789</v>
      </c>
      <c r="D512">
        <v>1039.5840000000001</v>
      </c>
    </row>
    <row r="513" spans="1:4" x14ac:dyDescent="0.25">
      <c r="A513" s="1">
        <v>45900</v>
      </c>
      <c r="B513" t="s">
        <v>788</v>
      </c>
      <c r="C513" t="s">
        <v>789</v>
      </c>
      <c r="D513">
        <v>1188.096</v>
      </c>
    </row>
    <row r="514" spans="1:4" x14ac:dyDescent="0.25">
      <c r="A514" s="1">
        <v>45930</v>
      </c>
      <c r="B514" t="s">
        <v>788</v>
      </c>
      <c r="C514" t="s">
        <v>789</v>
      </c>
      <c r="D514">
        <v>1336.6079999999999</v>
      </c>
    </row>
    <row r="515" spans="1:4" x14ac:dyDescent="0.25">
      <c r="A515" s="1">
        <v>45961</v>
      </c>
      <c r="B515" t="s">
        <v>788</v>
      </c>
      <c r="C515" t="s">
        <v>789</v>
      </c>
      <c r="D515">
        <v>1485.12</v>
      </c>
    </row>
    <row r="516" spans="1:4" x14ac:dyDescent="0.25">
      <c r="A516" s="1">
        <v>45991</v>
      </c>
      <c r="B516" t="s">
        <v>788</v>
      </c>
      <c r="C516" t="s">
        <v>789</v>
      </c>
      <c r="D516">
        <v>1633.6319999999998</v>
      </c>
    </row>
    <row r="517" spans="1:4" x14ac:dyDescent="0.25">
      <c r="A517" s="1">
        <v>46022</v>
      </c>
      <c r="B517" t="s">
        <v>788</v>
      </c>
      <c r="C517" t="s">
        <v>789</v>
      </c>
      <c r="D517">
        <v>1782.1439999999998</v>
      </c>
    </row>
    <row r="518" spans="1:4" x14ac:dyDescent="0.25">
      <c r="A518" s="1">
        <v>45688</v>
      </c>
      <c r="B518" t="s">
        <v>27</v>
      </c>
      <c r="C518" t="s">
        <v>1032</v>
      </c>
      <c r="D518">
        <v>-386113.99</v>
      </c>
    </row>
    <row r="519" spans="1:4" x14ac:dyDescent="0.25">
      <c r="A519" s="1">
        <v>45716</v>
      </c>
      <c r="B519" t="s">
        <v>27</v>
      </c>
      <c r="C519" t="s">
        <v>1032</v>
      </c>
      <c r="D519">
        <v>-867874.89999999991</v>
      </c>
    </row>
    <row r="520" spans="1:4" x14ac:dyDescent="0.25">
      <c r="A520" s="1">
        <v>45747</v>
      </c>
      <c r="B520" t="s">
        <v>27</v>
      </c>
      <c r="C520" t="s">
        <v>1032</v>
      </c>
      <c r="D520">
        <v>-1466833.0800000003</v>
      </c>
    </row>
    <row r="521" spans="1:4" x14ac:dyDescent="0.25">
      <c r="A521" s="1">
        <v>45777</v>
      </c>
      <c r="B521" t="s">
        <v>27</v>
      </c>
      <c r="C521" t="s">
        <v>1032</v>
      </c>
      <c r="D521">
        <v>-2153492.6600000006</v>
      </c>
    </row>
    <row r="522" spans="1:4" x14ac:dyDescent="0.25">
      <c r="A522" s="1">
        <v>45808</v>
      </c>
      <c r="B522" t="s">
        <v>27</v>
      </c>
      <c r="C522" t="s">
        <v>1032</v>
      </c>
      <c r="D522">
        <v>-2754967.0499999993</v>
      </c>
    </row>
    <row r="523" spans="1:4" x14ac:dyDescent="0.25">
      <c r="A523" s="1">
        <v>45838</v>
      </c>
      <c r="B523" t="s">
        <v>27</v>
      </c>
      <c r="C523" t="s">
        <v>1032</v>
      </c>
      <c r="D523">
        <v>-3014967.0499999993</v>
      </c>
    </row>
    <row r="524" spans="1:4" x14ac:dyDescent="0.25">
      <c r="A524" s="1">
        <v>45869</v>
      </c>
      <c r="B524" t="s">
        <v>27</v>
      </c>
      <c r="C524" t="s">
        <v>1032</v>
      </c>
      <c r="D524">
        <v>-3364967.0499999993</v>
      </c>
    </row>
    <row r="525" spans="1:4" x14ac:dyDescent="0.25">
      <c r="A525" s="1">
        <v>45900</v>
      </c>
      <c r="B525" t="s">
        <v>27</v>
      </c>
      <c r="C525" t="s">
        <v>1032</v>
      </c>
      <c r="D525">
        <v>-3594967.0499999993</v>
      </c>
    </row>
    <row r="526" spans="1:4" x14ac:dyDescent="0.25">
      <c r="A526" s="1">
        <v>45930</v>
      </c>
      <c r="B526" t="s">
        <v>27</v>
      </c>
      <c r="C526" t="s">
        <v>1032</v>
      </c>
      <c r="D526">
        <v>-4394967.0499999989</v>
      </c>
    </row>
    <row r="527" spans="1:4" x14ac:dyDescent="0.25">
      <c r="A527" s="1">
        <v>45961</v>
      </c>
      <c r="B527" t="s">
        <v>27</v>
      </c>
      <c r="C527" t="s">
        <v>1032</v>
      </c>
      <c r="D527">
        <v>-5034967.0499999989</v>
      </c>
    </row>
    <row r="528" spans="1:4" x14ac:dyDescent="0.25">
      <c r="A528" s="1">
        <v>45991</v>
      </c>
      <c r="B528" t="s">
        <v>27</v>
      </c>
      <c r="C528" t="s">
        <v>1032</v>
      </c>
      <c r="D528">
        <v>-5674967.0499999989</v>
      </c>
    </row>
    <row r="529" spans="1:4" x14ac:dyDescent="0.25">
      <c r="A529" s="1">
        <v>46022</v>
      </c>
      <c r="B529" t="s">
        <v>27</v>
      </c>
      <c r="C529" t="s">
        <v>1032</v>
      </c>
      <c r="D529">
        <v>-6024967.0499999989</v>
      </c>
    </row>
    <row r="530" spans="1:4" x14ac:dyDescent="0.25">
      <c r="A530" s="1">
        <v>45688</v>
      </c>
      <c r="B530" t="s">
        <v>565</v>
      </c>
      <c r="C530" t="s">
        <v>566</v>
      </c>
      <c r="D530">
        <v>13050.089999999998</v>
      </c>
    </row>
    <row r="531" spans="1:4" x14ac:dyDescent="0.25">
      <c r="A531" s="1">
        <v>45716</v>
      </c>
      <c r="B531" t="s">
        <v>565</v>
      </c>
      <c r="C531" t="s">
        <v>566</v>
      </c>
      <c r="D531">
        <v>28112.93</v>
      </c>
    </row>
    <row r="532" spans="1:4" x14ac:dyDescent="0.25">
      <c r="A532" s="1">
        <v>45747</v>
      </c>
      <c r="B532" t="s">
        <v>565</v>
      </c>
      <c r="C532" t="s">
        <v>566</v>
      </c>
      <c r="D532">
        <v>47469.58</v>
      </c>
    </row>
    <row r="533" spans="1:4" x14ac:dyDescent="0.25">
      <c r="A533" s="1">
        <v>45777</v>
      </c>
      <c r="B533" t="s">
        <v>565</v>
      </c>
      <c r="C533" t="s">
        <v>566</v>
      </c>
      <c r="D533">
        <v>72292.409999999989</v>
      </c>
    </row>
    <row r="534" spans="1:4" x14ac:dyDescent="0.25">
      <c r="A534" s="1">
        <v>45808</v>
      </c>
      <c r="B534" t="s">
        <v>565</v>
      </c>
      <c r="C534" t="s">
        <v>566</v>
      </c>
      <c r="D534">
        <v>93317.869999999966</v>
      </c>
    </row>
    <row r="535" spans="1:4" x14ac:dyDescent="0.25">
      <c r="A535" s="1">
        <v>45838</v>
      </c>
      <c r="B535" t="s">
        <v>565</v>
      </c>
      <c r="C535" t="s">
        <v>566</v>
      </c>
      <c r="D535">
        <v>103424.74346151741</v>
      </c>
    </row>
    <row r="536" spans="1:4" x14ac:dyDescent="0.25">
      <c r="A536" s="1">
        <v>45869</v>
      </c>
      <c r="B536" t="s">
        <v>565</v>
      </c>
      <c r="C536" t="s">
        <v>566</v>
      </c>
      <c r="D536">
        <v>117030.15004432935</v>
      </c>
    </row>
    <row r="537" spans="1:4" x14ac:dyDescent="0.25">
      <c r="A537" s="1">
        <v>45900</v>
      </c>
      <c r="B537" t="s">
        <v>565</v>
      </c>
      <c r="C537" t="s">
        <v>566</v>
      </c>
      <c r="D537">
        <v>125970.84579874862</v>
      </c>
    </row>
    <row r="538" spans="1:4" x14ac:dyDescent="0.25">
      <c r="A538" s="1">
        <v>45930</v>
      </c>
      <c r="B538" t="s">
        <v>565</v>
      </c>
      <c r="C538" t="s">
        <v>566</v>
      </c>
      <c r="D538">
        <v>157068.91798803306</v>
      </c>
    </row>
    <row r="539" spans="1:4" x14ac:dyDescent="0.25">
      <c r="A539" s="1">
        <v>45961</v>
      </c>
      <c r="B539" t="s">
        <v>565</v>
      </c>
      <c r="C539" t="s">
        <v>566</v>
      </c>
      <c r="D539">
        <v>181947.37573946061</v>
      </c>
    </row>
    <row r="540" spans="1:4" x14ac:dyDescent="0.25">
      <c r="A540" s="1">
        <v>45991</v>
      </c>
      <c r="B540" t="s">
        <v>565</v>
      </c>
      <c r="C540" t="s">
        <v>566</v>
      </c>
      <c r="D540">
        <v>206825.83349088815</v>
      </c>
    </row>
    <row r="541" spans="1:4" x14ac:dyDescent="0.25">
      <c r="A541" s="1">
        <v>46022</v>
      </c>
      <c r="B541" t="s">
        <v>565</v>
      </c>
      <c r="C541" t="s">
        <v>566</v>
      </c>
      <c r="D541">
        <v>220431.24007370009</v>
      </c>
    </row>
    <row r="542" spans="1:4" x14ac:dyDescent="0.25">
      <c r="A542" s="1">
        <v>45688</v>
      </c>
      <c r="B542" t="s">
        <v>568</v>
      </c>
      <c r="C542" t="s">
        <v>569</v>
      </c>
      <c r="D542">
        <v>19688.32</v>
      </c>
    </row>
    <row r="543" spans="1:4" x14ac:dyDescent="0.25">
      <c r="A543" s="1">
        <v>45716</v>
      </c>
      <c r="B543" t="s">
        <v>568</v>
      </c>
      <c r="C543" t="s">
        <v>569</v>
      </c>
      <c r="D543">
        <v>36682.67</v>
      </c>
    </row>
    <row r="544" spans="1:4" x14ac:dyDescent="0.25">
      <c r="A544" s="1">
        <v>45747</v>
      </c>
      <c r="B544" t="s">
        <v>568</v>
      </c>
      <c r="C544" t="s">
        <v>569</v>
      </c>
      <c r="D544">
        <v>48169.959999999992</v>
      </c>
    </row>
    <row r="545" spans="1:4" x14ac:dyDescent="0.25">
      <c r="A545" s="1">
        <v>45777</v>
      </c>
      <c r="B545" t="s">
        <v>568</v>
      </c>
      <c r="C545" t="s">
        <v>569</v>
      </c>
      <c r="D545">
        <v>67917.849999999991</v>
      </c>
    </row>
    <row r="546" spans="1:4" x14ac:dyDescent="0.25">
      <c r="A546" s="1">
        <v>45808</v>
      </c>
      <c r="B546" t="s">
        <v>568</v>
      </c>
      <c r="C546" t="s">
        <v>569</v>
      </c>
      <c r="D546">
        <v>99260.34</v>
      </c>
    </row>
    <row r="547" spans="1:4" x14ac:dyDescent="0.25">
      <c r="A547" s="1">
        <v>45838</v>
      </c>
      <c r="B547" t="s">
        <v>568</v>
      </c>
      <c r="C547" t="s">
        <v>569</v>
      </c>
      <c r="D547">
        <v>108628.03403467094</v>
      </c>
    </row>
    <row r="548" spans="1:4" x14ac:dyDescent="0.25">
      <c r="A548" s="1">
        <v>45869</v>
      </c>
      <c r="B548" t="s">
        <v>568</v>
      </c>
      <c r="C548" t="s">
        <v>569</v>
      </c>
      <c r="D548">
        <v>121238.39138903568</v>
      </c>
    </row>
    <row r="549" spans="1:4" x14ac:dyDescent="0.25">
      <c r="A549" s="1">
        <v>45900</v>
      </c>
      <c r="B549" t="s">
        <v>568</v>
      </c>
      <c r="C549" t="s">
        <v>569</v>
      </c>
      <c r="D549">
        <v>129525.19765047535</v>
      </c>
    </row>
    <row r="550" spans="1:4" x14ac:dyDescent="0.25">
      <c r="A550" s="1">
        <v>45930</v>
      </c>
      <c r="B550" t="s">
        <v>568</v>
      </c>
      <c r="C550" t="s">
        <v>569</v>
      </c>
      <c r="D550">
        <v>158348.87160330903</v>
      </c>
    </row>
    <row r="551" spans="1:4" x14ac:dyDescent="0.25">
      <c r="A551" s="1">
        <v>45961</v>
      </c>
      <c r="B551" t="s">
        <v>568</v>
      </c>
      <c r="C551" t="s">
        <v>569</v>
      </c>
      <c r="D551">
        <v>181407.81076557597</v>
      </c>
    </row>
    <row r="552" spans="1:4" x14ac:dyDescent="0.25">
      <c r="A552" s="1">
        <v>45991</v>
      </c>
      <c r="B552" t="s">
        <v>568</v>
      </c>
      <c r="C552" t="s">
        <v>569</v>
      </c>
      <c r="D552">
        <v>204466.7499278429</v>
      </c>
    </row>
    <row r="553" spans="1:4" x14ac:dyDescent="0.25">
      <c r="A553" s="1">
        <v>46022</v>
      </c>
      <c r="B553" t="s">
        <v>568</v>
      </c>
      <c r="C553" t="s">
        <v>569</v>
      </c>
      <c r="D553">
        <v>217077.10728220764</v>
      </c>
    </row>
    <row r="554" spans="1:4" x14ac:dyDescent="0.25">
      <c r="A554" s="1">
        <v>45688</v>
      </c>
      <c r="B554" t="s">
        <v>574</v>
      </c>
      <c r="C554" t="s">
        <v>575</v>
      </c>
      <c r="D554">
        <v>6999.7099999999991</v>
      </c>
    </row>
    <row r="555" spans="1:4" x14ac:dyDescent="0.25">
      <c r="A555" s="1">
        <v>45716</v>
      </c>
      <c r="B555" t="s">
        <v>574</v>
      </c>
      <c r="C555" t="s">
        <v>575</v>
      </c>
      <c r="D555">
        <v>12471.189999999999</v>
      </c>
    </row>
    <row r="556" spans="1:4" x14ac:dyDescent="0.25">
      <c r="A556" s="1">
        <v>45747</v>
      </c>
      <c r="B556" t="s">
        <v>574</v>
      </c>
      <c r="C556" t="s">
        <v>575</v>
      </c>
      <c r="D556">
        <v>14311.37</v>
      </c>
    </row>
    <row r="557" spans="1:4" x14ac:dyDescent="0.25">
      <c r="A557" s="1">
        <v>45777</v>
      </c>
      <c r="B557" t="s">
        <v>574</v>
      </c>
      <c r="C557" t="s">
        <v>575</v>
      </c>
      <c r="D557">
        <v>23857.050000000003</v>
      </c>
    </row>
    <row r="558" spans="1:4" x14ac:dyDescent="0.25">
      <c r="A558" s="1">
        <v>45808</v>
      </c>
      <c r="B558" t="s">
        <v>574</v>
      </c>
      <c r="C558" t="s">
        <v>575</v>
      </c>
      <c r="D558">
        <v>31689.970000000005</v>
      </c>
    </row>
    <row r="559" spans="1:4" x14ac:dyDescent="0.25">
      <c r="A559" s="1">
        <v>45838</v>
      </c>
      <c r="B559" t="s">
        <v>574</v>
      </c>
      <c r="C559" t="s">
        <v>575</v>
      </c>
      <c r="D559">
        <v>34680.71074225317</v>
      </c>
    </row>
    <row r="560" spans="1:4" x14ac:dyDescent="0.25">
      <c r="A560" s="1">
        <v>45869</v>
      </c>
      <c r="B560" t="s">
        <v>574</v>
      </c>
      <c r="C560" t="s">
        <v>575</v>
      </c>
      <c r="D560">
        <v>38706.707895286272</v>
      </c>
    </row>
    <row r="561" spans="1:4" x14ac:dyDescent="0.25">
      <c r="A561" s="1">
        <v>45900</v>
      </c>
      <c r="B561" t="s">
        <v>574</v>
      </c>
      <c r="C561" t="s">
        <v>575</v>
      </c>
      <c r="D561">
        <v>41352.363167279451</v>
      </c>
    </row>
    <row r="562" spans="1:4" x14ac:dyDescent="0.25">
      <c r="A562" s="1">
        <v>45930</v>
      </c>
      <c r="B562" t="s">
        <v>574</v>
      </c>
      <c r="C562" t="s">
        <v>575</v>
      </c>
      <c r="D562">
        <v>50554.642374212257</v>
      </c>
    </row>
    <row r="563" spans="1:4" x14ac:dyDescent="0.25">
      <c r="A563" s="1">
        <v>45961</v>
      </c>
      <c r="B563" t="s">
        <v>574</v>
      </c>
      <c r="C563" t="s">
        <v>575</v>
      </c>
      <c r="D563">
        <v>57916.465739758503</v>
      </c>
    </row>
    <row r="564" spans="1:4" x14ac:dyDescent="0.25">
      <c r="A564" s="1">
        <v>45991</v>
      </c>
      <c r="B564" t="s">
        <v>574</v>
      </c>
      <c r="C564" t="s">
        <v>575</v>
      </c>
      <c r="D564">
        <v>65278.28910530475</v>
      </c>
    </row>
    <row r="565" spans="1:4" x14ac:dyDescent="0.25">
      <c r="A565" s="1">
        <v>46022</v>
      </c>
      <c r="B565" t="s">
        <v>574</v>
      </c>
      <c r="C565" t="s">
        <v>575</v>
      </c>
      <c r="D565">
        <v>69304.286258337845</v>
      </c>
    </row>
    <row r="566" spans="1:4" x14ac:dyDescent="0.25">
      <c r="A566" s="1">
        <v>45688</v>
      </c>
      <c r="B566" t="s">
        <v>627</v>
      </c>
      <c r="C566" t="s">
        <v>628</v>
      </c>
      <c r="D566">
        <v>21846.62</v>
      </c>
    </row>
    <row r="567" spans="1:4" x14ac:dyDescent="0.25">
      <c r="A567" s="1">
        <v>45716</v>
      </c>
      <c r="B567" t="s">
        <v>627</v>
      </c>
      <c r="C567" t="s">
        <v>628</v>
      </c>
      <c r="D567">
        <v>52655.31</v>
      </c>
    </row>
    <row r="568" spans="1:4" x14ac:dyDescent="0.25">
      <c r="A568" s="1">
        <v>45747</v>
      </c>
      <c r="B568" t="s">
        <v>627</v>
      </c>
      <c r="C568" t="s">
        <v>628</v>
      </c>
      <c r="D568">
        <v>74913.11</v>
      </c>
    </row>
    <row r="569" spans="1:4" x14ac:dyDescent="0.25">
      <c r="A569" s="1">
        <v>45777</v>
      </c>
      <c r="B569" t="s">
        <v>627</v>
      </c>
      <c r="C569" t="s">
        <v>628</v>
      </c>
      <c r="D569">
        <v>86930.97</v>
      </c>
    </row>
    <row r="570" spans="1:4" x14ac:dyDescent="0.25">
      <c r="A570" s="1">
        <v>45808</v>
      </c>
      <c r="B570" t="s">
        <v>627</v>
      </c>
      <c r="C570" t="s">
        <v>628</v>
      </c>
      <c r="D570">
        <v>99135.39</v>
      </c>
    </row>
    <row r="571" spans="1:4" x14ac:dyDescent="0.25">
      <c r="A571" s="1">
        <v>45838</v>
      </c>
      <c r="B571" t="s">
        <v>627</v>
      </c>
      <c r="C571" t="s">
        <v>628</v>
      </c>
      <c r="D571">
        <v>119135.39</v>
      </c>
    </row>
    <row r="572" spans="1:4" x14ac:dyDescent="0.25">
      <c r="A572" s="1">
        <v>45869</v>
      </c>
      <c r="B572" t="s">
        <v>627</v>
      </c>
      <c r="C572" t="s">
        <v>628</v>
      </c>
      <c r="D572">
        <v>139135.39000000001</v>
      </c>
    </row>
    <row r="573" spans="1:4" x14ac:dyDescent="0.25">
      <c r="A573" s="1">
        <v>45900</v>
      </c>
      <c r="B573" t="s">
        <v>627</v>
      </c>
      <c r="C573" t="s">
        <v>628</v>
      </c>
      <c r="D573">
        <v>149135.39000000001</v>
      </c>
    </row>
    <row r="574" spans="1:4" x14ac:dyDescent="0.25">
      <c r="A574" s="1">
        <v>45930</v>
      </c>
      <c r="B574" t="s">
        <v>627</v>
      </c>
      <c r="C574" t="s">
        <v>628</v>
      </c>
      <c r="D574">
        <v>169135.39</v>
      </c>
    </row>
    <row r="575" spans="1:4" x14ac:dyDescent="0.25">
      <c r="A575" s="1">
        <v>45961</v>
      </c>
      <c r="B575" t="s">
        <v>627</v>
      </c>
      <c r="C575" t="s">
        <v>628</v>
      </c>
      <c r="D575">
        <v>189135.39</v>
      </c>
    </row>
    <row r="576" spans="1:4" x14ac:dyDescent="0.25">
      <c r="A576" s="1">
        <v>45991</v>
      </c>
      <c r="B576" t="s">
        <v>627</v>
      </c>
      <c r="C576" t="s">
        <v>628</v>
      </c>
      <c r="D576">
        <v>209135.39</v>
      </c>
    </row>
    <row r="577" spans="1:4" x14ac:dyDescent="0.25">
      <c r="A577" s="1">
        <v>46022</v>
      </c>
      <c r="B577" t="s">
        <v>627</v>
      </c>
      <c r="C577" t="s">
        <v>628</v>
      </c>
      <c r="D577">
        <v>229135.39</v>
      </c>
    </row>
    <row r="578" spans="1:4" x14ac:dyDescent="0.25">
      <c r="A578" s="1">
        <v>45688</v>
      </c>
      <c r="B578" t="s">
        <v>633</v>
      </c>
      <c r="C578" t="s">
        <v>634</v>
      </c>
      <c r="D578">
        <v>11219.1</v>
      </c>
    </row>
    <row r="579" spans="1:4" x14ac:dyDescent="0.25">
      <c r="A579" s="1">
        <v>45716</v>
      </c>
      <c r="B579" t="s">
        <v>633</v>
      </c>
      <c r="C579" t="s">
        <v>634</v>
      </c>
      <c r="D579">
        <v>15512.85</v>
      </c>
    </row>
    <row r="580" spans="1:4" x14ac:dyDescent="0.25">
      <c r="A580" s="1">
        <v>45747</v>
      </c>
      <c r="B580" t="s">
        <v>633</v>
      </c>
      <c r="C580" t="s">
        <v>634</v>
      </c>
      <c r="D580">
        <v>23147.95</v>
      </c>
    </row>
    <row r="581" spans="1:4" x14ac:dyDescent="0.25">
      <c r="A581" s="1">
        <v>45777</v>
      </c>
      <c r="B581" t="s">
        <v>633</v>
      </c>
      <c r="C581" t="s">
        <v>634</v>
      </c>
      <c r="D581">
        <v>28988.15</v>
      </c>
    </row>
    <row r="582" spans="1:4" x14ac:dyDescent="0.25">
      <c r="A582" s="1">
        <v>45808</v>
      </c>
      <c r="B582" t="s">
        <v>633</v>
      </c>
      <c r="C582" t="s">
        <v>634</v>
      </c>
      <c r="D582">
        <v>30204.350000000002</v>
      </c>
    </row>
    <row r="583" spans="1:4" x14ac:dyDescent="0.25">
      <c r="A583" s="1">
        <v>45838</v>
      </c>
      <c r="B583" t="s">
        <v>633</v>
      </c>
      <c r="C583" t="s">
        <v>634</v>
      </c>
      <c r="D583">
        <v>36245.22</v>
      </c>
    </row>
    <row r="584" spans="1:4" x14ac:dyDescent="0.25">
      <c r="A584" s="1">
        <v>45869</v>
      </c>
      <c r="B584" t="s">
        <v>633</v>
      </c>
      <c r="C584" t="s">
        <v>634</v>
      </c>
      <c r="D584">
        <v>42286.090000000004</v>
      </c>
    </row>
    <row r="585" spans="1:4" x14ac:dyDescent="0.25">
      <c r="A585" s="1">
        <v>45900</v>
      </c>
      <c r="B585" t="s">
        <v>633</v>
      </c>
      <c r="C585" t="s">
        <v>634</v>
      </c>
      <c r="D585">
        <v>45306.525000000001</v>
      </c>
    </row>
    <row r="586" spans="1:4" x14ac:dyDescent="0.25">
      <c r="A586" s="1">
        <v>45930</v>
      </c>
      <c r="B586" t="s">
        <v>633</v>
      </c>
      <c r="C586" t="s">
        <v>634</v>
      </c>
      <c r="D586">
        <v>51347.395000000004</v>
      </c>
    </row>
    <row r="587" spans="1:4" x14ac:dyDescent="0.25">
      <c r="A587" s="1">
        <v>45961</v>
      </c>
      <c r="B587" t="s">
        <v>633</v>
      </c>
      <c r="C587" t="s">
        <v>634</v>
      </c>
      <c r="D587">
        <v>57388.265000000007</v>
      </c>
    </row>
    <row r="588" spans="1:4" x14ac:dyDescent="0.25">
      <c r="A588" s="1">
        <v>45991</v>
      </c>
      <c r="B588" t="s">
        <v>633</v>
      </c>
      <c r="C588" t="s">
        <v>634</v>
      </c>
      <c r="D588">
        <v>63429.135000000009</v>
      </c>
    </row>
    <row r="589" spans="1:4" x14ac:dyDescent="0.25">
      <c r="A589" s="1">
        <v>46022</v>
      </c>
      <c r="B589" t="s">
        <v>633</v>
      </c>
      <c r="C589" t="s">
        <v>634</v>
      </c>
      <c r="D589">
        <v>69470.005000000005</v>
      </c>
    </row>
    <row r="590" spans="1:4" x14ac:dyDescent="0.25">
      <c r="A590" s="1">
        <v>45688</v>
      </c>
      <c r="B590" t="s">
        <v>646</v>
      </c>
      <c r="C590" t="s">
        <v>647</v>
      </c>
      <c r="D590">
        <v>46799.8</v>
      </c>
    </row>
    <row r="591" spans="1:4" x14ac:dyDescent="0.25">
      <c r="A591" s="1">
        <v>45716</v>
      </c>
      <c r="B591" t="s">
        <v>646</v>
      </c>
      <c r="C591" t="s">
        <v>647</v>
      </c>
      <c r="D591">
        <v>71319.5</v>
      </c>
    </row>
    <row r="592" spans="1:4" x14ac:dyDescent="0.25">
      <c r="A592" s="1">
        <v>45747</v>
      </c>
      <c r="B592" t="s">
        <v>646</v>
      </c>
      <c r="C592" t="s">
        <v>647</v>
      </c>
      <c r="D592">
        <v>120202.90000000001</v>
      </c>
    </row>
    <row r="593" spans="1:4" x14ac:dyDescent="0.25">
      <c r="A593" s="1">
        <v>45777</v>
      </c>
      <c r="B593" t="s">
        <v>646</v>
      </c>
      <c r="C593" t="s">
        <v>647</v>
      </c>
      <c r="D593">
        <v>218811.68000000002</v>
      </c>
    </row>
    <row r="594" spans="1:4" x14ac:dyDescent="0.25">
      <c r="A594" s="1">
        <v>45808</v>
      </c>
      <c r="B594" t="s">
        <v>646</v>
      </c>
      <c r="C594" t="s">
        <v>647</v>
      </c>
      <c r="D594">
        <v>331030.78999999998</v>
      </c>
    </row>
    <row r="595" spans="1:4" x14ac:dyDescent="0.25">
      <c r="A595" s="1">
        <v>45838</v>
      </c>
      <c r="B595" t="s">
        <v>646</v>
      </c>
      <c r="C595" t="s">
        <v>647</v>
      </c>
      <c r="D595">
        <v>411030.79</v>
      </c>
    </row>
    <row r="596" spans="1:4" x14ac:dyDescent="0.25">
      <c r="A596" s="1">
        <v>45869</v>
      </c>
      <c r="B596" t="s">
        <v>646</v>
      </c>
      <c r="C596" t="s">
        <v>647</v>
      </c>
      <c r="D596">
        <v>491030.79</v>
      </c>
    </row>
    <row r="597" spans="1:4" x14ac:dyDescent="0.25">
      <c r="A597" s="1">
        <v>45900</v>
      </c>
      <c r="B597" t="s">
        <v>646</v>
      </c>
      <c r="C597" t="s">
        <v>647</v>
      </c>
      <c r="D597">
        <v>531030.79</v>
      </c>
    </row>
    <row r="598" spans="1:4" x14ac:dyDescent="0.25">
      <c r="A598" s="1">
        <v>45930</v>
      </c>
      <c r="B598" t="s">
        <v>646</v>
      </c>
      <c r="C598" t="s">
        <v>647</v>
      </c>
      <c r="D598">
        <v>611030.79</v>
      </c>
    </row>
    <row r="599" spans="1:4" x14ac:dyDescent="0.25">
      <c r="A599" s="1">
        <v>45961</v>
      </c>
      <c r="B599" t="s">
        <v>646</v>
      </c>
      <c r="C599" t="s">
        <v>647</v>
      </c>
      <c r="D599">
        <v>691030.79</v>
      </c>
    </row>
    <row r="600" spans="1:4" x14ac:dyDescent="0.25">
      <c r="A600" s="1">
        <v>45991</v>
      </c>
      <c r="B600" t="s">
        <v>646</v>
      </c>
      <c r="C600" t="s">
        <v>647</v>
      </c>
      <c r="D600">
        <v>771030.79</v>
      </c>
    </row>
    <row r="601" spans="1:4" x14ac:dyDescent="0.25">
      <c r="A601" s="1">
        <v>46022</v>
      </c>
      <c r="B601" t="s">
        <v>646</v>
      </c>
      <c r="C601" t="s">
        <v>647</v>
      </c>
      <c r="D601">
        <v>851030.79</v>
      </c>
    </row>
    <row r="602" spans="1:4" x14ac:dyDescent="0.25">
      <c r="A602" s="1">
        <v>45688</v>
      </c>
      <c r="B602" t="s">
        <v>1134</v>
      </c>
      <c r="C602" t="s">
        <v>1135</v>
      </c>
      <c r="D602">
        <v>666.67000000000007</v>
      </c>
    </row>
    <row r="603" spans="1:4" x14ac:dyDescent="0.25">
      <c r="A603" s="1">
        <v>45716</v>
      </c>
      <c r="B603" t="s">
        <v>1134</v>
      </c>
      <c r="C603" t="s">
        <v>1135</v>
      </c>
      <c r="D603">
        <v>10333.34</v>
      </c>
    </row>
    <row r="604" spans="1:4" x14ac:dyDescent="0.25">
      <c r="A604" s="1">
        <v>45747</v>
      </c>
      <c r="B604" t="s">
        <v>1134</v>
      </c>
      <c r="C604" t="s">
        <v>1135</v>
      </c>
      <c r="D604">
        <v>11000.009999999998</v>
      </c>
    </row>
    <row r="605" spans="1:4" x14ac:dyDescent="0.25">
      <c r="A605" s="1">
        <v>45777</v>
      </c>
      <c r="B605" t="s">
        <v>1134</v>
      </c>
      <c r="C605" t="s">
        <v>1135</v>
      </c>
      <c r="D605">
        <v>11000.009999999998</v>
      </c>
    </row>
    <row r="606" spans="1:4" x14ac:dyDescent="0.25">
      <c r="A606" s="1">
        <v>45808</v>
      </c>
      <c r="B606" t="s">
        <v>1134</v>
      </c>
      <c r="C606" t="s">
        <v>1135</v>
      </c>
      <c r="D606">
        <v>17520.009999999998</v>
      </c>
    </row>
    <row r="607" spans="1:4" x14ac:dyDescent="0.25">
      <c r="A607" s="1">
        <v>45838</v>
      </c>
      <c r="B607" t="s">
        <v>1134</v>
      </c>
      <c r="C607" t="s">
        <v>1135</v>
      </c>
      <c r="D607">
        <v>21520.01</v>
      </c>
    </row>
    <row r="608" spans="1:4" x14ac:dyDescent="0.25">
      <c r="A608" s="1">
        <v>45869</v>
      </c>
      <c r="B608" t="s">
        <v>1134</v>
      </c>
      <c r="C608" t="s">
        <v>1135</v>
      </c>
      <c r="D608">
        <v>25520.01</v>
      </c>
    </row>
    <row r="609" spans="1:4" x14ac:dyDescent="0.25">
      <c r="A609" s="1">
        <v>45900</v>
      </c>
      <c r="B609" t="s">
        <v>1134</v>
      </c>
      <c r="C609" t="s">
        <v>1135</v>
      </c>
      <c r="D609">
        <v>29520.01</v>
      </c>
    </row>
    <row r="610" spans="1:4" x14ac:dyDescent="0.25">
      <c r="A610" s="1">
        <v>45930</v>
      </c>
      <c r="B610" t="s">
        <v>1134</v>
      </c>
      <c r="C610" t="s">
        <v>1135</v>
      </c>
      <c r="D610">
        <v>33520.009999999995</v>
      </c>
    </row>
    <row r="611" spans="1:4" x14ac:dyDescent="0.25">
      <c r="A611" s="1">
        <v>45961</v>
      </c>
      <c r="B611" t="s">
        <v>1134</v>
      </c>
      <c r="C611" t="s">
        <v>1135</v>
      </c>
      <c r="D611">
        <v>37520.009999999995</v>
      </c>
    </row>
    <row r="612" spans="1:4" x14ac:dyDescent="0.25">
      <c r="A612" s="1">
        <v>45991</v>
      </c>
      <c r="B612" t="s">
        <v>1134</v>
      </c>
      <c r="C612" t="s">
        <v>1135</v>
      </c>
      <c r="D612">
        <v>41520.009999999995</v>
      </c>
    </row>
    <row r="613" spans="1:4" x14ac:dyDescent="0.25">
      <c r="A613" s="1">
        <v>46022</v>
      </c>
      <c r="B613" t="s">
        <v>1134</v>
      </c>
      <c r="C613" t="s">
        <v>1135</v>
      </c>
      <c r="D613">
        <v>45520.009999999995</v>
      </c>
    </row>
    <row r="614" spans="1:4" x14ac:dyDescent="0.25">
      <c r="A614" s="1">
        <v>45688</v>
      </c>
      <c r="B614" t="s">
        <v>726</v>
      </c>
      <c r="C614" t="s">
        <v>727</v>
      </c>
      <c r="D614">
        <v>367.11</v>
      </c>
    </row>
    <row r="615" spans="1:4" x14ac:dyDescent="0.25">
      <c r="A615" s="1">
        <v>45716</v>
      </c>
      <c r="B615" t="s">
        <v>726</v>
      </c>
      <c r="C615" t="s">
        <v>727</v>
      </c>
      <c r="D615">
        <v>2586.7599999999998</v>
      </c>
    </row>
    <row r="616" spans="1:4" x14ac:dyDescent="0.25">
      <c r="A616" s="1">
        <v>45747</v>
      </c>
      <c r="B616" t="s">
        <v>726</v>
      </c>
      <c r="C616" t="s">
        <v>727</v>
      </c>
      <c r="D616">
        <v>3539.87</v>
      </c>
    </row>
    <row r="617" spans="1:4" x14ac:dyDescent="0.25">
      <c r="A617" s="1">
        <v>45777</v>
      </c>
      <c r="B617" t="s">
        <v>726</v>
      </c>
      <c r="C617" t="s">
        <v>727</v>
      </c>
      <c r="D617">
        <v>4834.8</v>
      </c>
    </row>
    <row r="618" spans="1:4" x14ac:dyDescent="0.25">
      <c r="A618" s="1">
        <v>45808</v>
      </c>
      <c r="B618" t="s">
        <v>726</v>
      </c>
      <c r="C618" t="s">
        <v>727</v>
      </c>
      <c r="D618">
        <v>5553.4800000000005</v>
      </c>
    </row>
    <row r="619" spans="1:4" x14ac:dyDescent="0.25">
      <c r="A619" s="1">
        <v>45838</v>
      </c>
      <c r="B619" t="s">
        <v>726</v>
      </c>
      <c r="C619" t="s">
        <v>727</v>
      </c>
      <c r="D619">
        <v>6664.1760000000004</v>
      </c>
    </row>
    <row r="620" spans="1:4" x14ac:dyDescent="0.25">
      <c r="A620" s="1">
        <v>45869</v>
      </c>
      <c r="B620" t="s">
        <v>726</v>
      </c>
      <c r="C620" t="s">
        <v>727</v>
      </c>
      <c r="D620">
        <v>7774.8720000000003</v>
      </c>
    </row>
    <row r="621" spans="1:4" x14ac:dyDescent="0.25">
      <c r="A621" s="1">
        <v>45900</v>
      </c>
      <c r="B621" t="s">
        <v>726</v>
      </c>
      <c r="C621" t="s">
        <v>727</v>
      </c>
      <c r="D621">
        <v>8885.5680000000011</v>
      </c>
    </row>
    <row r="622" spans="1:4" x14ac:dyDescent="0.25">
      <c r="A622" s="1">
        <v>45930</v>
      </c>
      <c r="B622" t="s">
        <v>726</v>
      </c>
      <c r="C622" t="s">
        <v>727</v>
      </c>
      <c r="D622">
        <v>9996.264000000001</v>
      </c>
    </row>
    <row r="623" spans="1:4" x14ac:dyDescent="0.25">
      <c r="A623" s="1">
        <v>45961</v>
      </c>
      <c r="B623" t="s">
        <v>726</v>
      </c>
      <c r="C623" t="s">
        <v>727</v>
      </c>
      <c r="D623">
        <v>11106.960000000001</v>
      </c>
    </row>
    <row r="624" spans="1:4" x14ac:dyDescent="0.25">
      <c r="A624" s="1">
        <v>45991</v>
      </c>
      <c r="B624" t="s">
        <v>726</v>
      </c>
      <c r="C624" t="s">
        <v>727</v>
      </c>
      <c r="D624">
        <v>12217.656000000001</v>
      </c>
    </row>
    <row r="625" spans="1:4" x14ac:dyDescent="0.25">
      <c r="A625" s="1">
        <v>46022</v>
      </c>
      <c r="B625" t="s">
        <v>726</v>
      </c>
      <c r="C625" t="s">
        <v>727</v>
      </c>
      <c r="D625">
        <v>13328.352000000001</v>
      </c>
    </row>
    <row r="626" spans="1:4" x14ac:dyDescent="0.25">
      <c r="A626" s="1">
        <v>45688</v>
      </c>
      <c r="B626" t="s">
        <v>644</v>
      </c>
      <c r="C626" t="s">
        <v>645</v>
      </c>
      <c r="D626">
        <v>0</v>
      </c>
    </row>
    <row r="627" spans="1:4" x14ac:dyDescent="0.25">
      <c r="A627" s="1">
        <v>45716</v>
      </c>
      <c r="B627" t="s">
        <v>644</v>
      </c>
      <c r="C627" t="s">
        <v>645</v>
      </c>
      <c r="D627">
        <v>144</v>
      </c>
    </row>
    <row r="628" spans="1:4" x14ac:dyDescent="0.25">
      <c r="A628" s="1">
        <v>45747</v>
      </c>
      <c r="B628" t="s">
        <v>644</v>
      </c>
      <c r="C628" t="s">
        <v>645</v>
      </c>
      <c r="D628">
        <v>0</v>
      </c>
    </row>
    <row r="629" spans="1:4" x14ac:dyDescent="0.25">
      <c r="A629" s="1">
        <v>45777</v>
      </c>
      <c r="B629" t="s">
        <v>644</v>
      </c>
      <c r="C629" t="s">
        <v>645</v>
      </c>
      <c r="D629">
        <v>0</v>
      </c>
    </row>
    <row r="630" spans="1:4" x14ac:dyDescent="0.25">
      <c r="A630" s="1">
        <v>45808</v>
      </c>
      <c r="B630" t="s">
        <v>644</v>
      </c>
      <c r="C630" t="s">
        <v>645</v>
      </c>
      <c r="D630">
        <v>0</v>
      </c>
    </row>
    <row r="631" spans="1:4" x14ac:dyDescent="0.25">
      <c r="A631" s="1">
        <v>45838</v>
      </c>
      <c r="B631" t="s">
        <v>644</v>
      </c>
      <c r="C631" t="s">
        <v>645</v>
      </c>
      <c r="D631">
        <v>0</v>
      </c>
    </row>
    <row r="632" spans="1:4" x14ac:dyDescent="0.25">
      <c r="A632" s="1">
        <v>45869</v>
      </c>
      <c r="B632" t="s">
        <v>644</v>
      </c>
      <c r="C632" t="s">
        <v>645</v>
      </c>
      <c r="D632">
        <v>0</v>
      </c>
    </row>
    <row r="633" spans="1:4" x14ac:dyDescent="0.25">
      <c r="A633" s="1">
        <v>45900</v>
      </c>
      <c r="B633" t="s">
        <v>644</v>
      </c>
      <c r="C633" t="s">
        <v>645</v>
      </c>
      <c r="D633">
        <v>0</v>
      </c>
    </row>
    <row r="634" spans="1:4" x14ac:dyDescent="0.25">
      <c r="A634" s="1">
        <v>45930</v>
      </c>
      <c r="B634" t="s">
        <v>644</v>
      </c>
      <c r="C634" t="s">
        <v>645</v>
      </c>
      <c r="D634">
        <v>0</v>
      </c>
    </row>
    <row r="635" spans="1:4" x14ac:dyDescent="0.25">
      <c r="A635" s="1">
        <v>45961</v>
      </c>
      <c r="B635" t="s">
        <v>644</v>
      </c>
      <c r="C635" t="s">
        <v>645</v>
      </c>
      <c r="D635">
        <v>0</v>
      </c>
    </row>
    <row r="636" spans="1:4" x14ac:dyDescent="0.25">
      <c r="A636" s="1">
        <v>45991</v>
      </c>
      <c r="B636" t="s">
        <v>644</v>
      </c>
      <c r="C636" t="s">
        <v>645</v>
      </c>
      <c r="D636">
        <v>0</v>
      </c>
    </row>
    <row r="637" spans="1:4" x14ac:dyDescent="0.25">
      <c r="A637" s="1">
        <v>46022</v>
      </c>
      <c r="B637" t="s">
        <v>644</v>
      </c>
      <c r="C637" t="s">
        <v>645</v>
      </c>
      <c r="D637">
        <v>0</v>
      </c>
    </row>
    <row r="638" spans="1:4" x14ac:dyDescent="0.25">
      <c r="A638" s="1">
        <v>45688</v>
      </c>
      <c r="B638" t="s">
        <v>631</v>
      </c>
      <c r="C638" t="s">
        <v>632</v>
      </c>
      <c r="D638">
        <v>0</v>
      </c>
    </row>
    <row r="639" spans="1:4" x14ac:dyDescent="0.25">
      <c r="A639" s="1">
        <v>45716</v>
      </c>
      <c r="B639" t="s">
        <v>631</v>
      </c>
      <c r="C639" t="s">
        <v>632</v>
      </c>
      <c r="D639">
        <v>0</v>
      </c>
    </row>
    <row r="640" spans="1:4" x14ac:dyDescent="0.25">
      <c r="A640" s="1">
        <v>45747</v>
      </c>
      <c r="B640" t="s">
        <v>631</v>
      </c>
      <c r="C640" t="s">
        <v>632</v>
      </c>
      <c r="D640">
        <v>50</v>
      </c>
    </row>
    <row r="641" spans="1:4" x14ac:dyDescent="0.25">
      <c r="A641" s="1">
        <v>45777</v>
      </c>
      <c r="B641" t="s">
        <v>631</v>
      </c>
      <c r="C641" t="s">
        <v>632</v>
      </c>
      <c r="D641">
        <v>689.6</v>
      </c>
    </row>
    <row r="642" spans="1:4" x14ac:dyDescent="0.25">
      <c r="A642" s="1">
        <v>45808</v>
      </c>
      <c r="B642" t="s">
        <v>631</v>
      </c>
      <c r="C642" t="s">
        <v>632</v>
      </c>
      <c r="D642">
        <v>689.6</v>
      </c>
    </row>
    <row r="643" spans="1:4" x14ac:dyDescent="0.25">
      <c r="A643" s="1">
        <v>45838</v>
      </c>
      <c r="B643" t="s">
        <v>631</v>
      </c>
      <c r="C643" t="s">
        <v>632</v>
      </c>
      <c r="D643">
        <v>689.6</v>
      </c>
    </row>
    <row r="644" spans="1:4" x14ac:dyDescent="0.25">
      <c r="A644" s="1">
        <v>45869</v>
      </c>
      <c r="B644" t="s">
        <v>631</v>
      </c>
      <c r="C644" t="s">
        <v>632</v>
      </c>
      <c r="D644">
        <v>689.6</v>
      </c>
    </row>
    <row r="645" spans="1:4" x14ac:dyDescent="0.25">
      <c r="A645" s="1">
        <v>45900</v>
      </c>
      <c r="B645" t="s">
        <v>631</v>
      </c>
      <c r="C645" t="s">
        <v>632</v>
      </c>
      <c r="D645">
        <v>689.6</v>
      </c>
    </row>
    <row r="646" spans="1:4" x14ac:dyDescent="0.25">
      <c r="A646" s="1">
        <v>45930</v>
      </c>
      <c r="B646" t="s">
        <v>631</v>
      </c>
      <c r="C646" t="s">
        <v>632</v>
      </c>
      <c r="D646">
        <v>689.6</v>
      </c>
    </row>
    <row r="647" spans="1:4" x14ac:dyDescent="0.25">
      <c r="A647" s="1">
        <v>45961</v>
      </c>
      <c r="B647" t="s">
        <v>631</v>
      </c>
      <c r="C647" t="s">
        <v>632</v>
      </c>
      <c r="D647">
        <v>689.6</v>
      </c>
    </row>
    <row r="648" spans="1:4" x14ac:dyDescent="0.25">
      <c r="A648" s="1">
        <v>45991</v>
      </c>
      <c r="B648" t="s">
        <v>631</v>
      </c>
      <c r="C648" t="s">
        <v>632</v>
      </c>
      <c r="D648">
        <v>689.6</v>
      </c>
    </row>
    <row r="649" spans="1:4" x14ac:dyDescent="0.25">
      <c r="A649" s="1">
        <v>46022</v>
      </c>
      <c r="B649" t="s">
        <v>631</v>
      </c>
      <c r="C649" t="s">
        <v>632</v>
      </c>
      <c r="D649">
        <v>689.6</v>
      </c>
    </row>
    <row r="650" spans="1:4" x14ac:dyDescent="0.25">
      <c r="A650" s="1">
        <v>45688</v>
      </c>
      <c r="B650" t="s">
        <v>685</v>
      </c>
      <c r="C650" t="s">
        <v>686</v>
      </c>
      <c r="D650">
        <v>0</v>
      </c>
    </row>
    <row r="651" spans="1:4" x14ac:dyDescent="0.25">
      <c r="A651" s="1">
        <v>45716</v>
      </c>
      <c r="B651" t="s">
        <v>685</v>
      </c>
      <c r="C651" t="s">
        <v>686</v>
      </c>
      <c r="D651">
        <v>0</v>
      </c>
    </row>
    <row r="652" spans="1:4" x14ac:dyDescent="0.25">
      <c r="A652" s="1">
        <v>45747</v>
      </c>
      <c r="B652" t="s">
        <v>685</v>
      </c>
      <c r="C652" t="s">
        <v>686</v>
      </c>
      <c r="D652">
        <v>0</v>
      </c>
    </row>
    <row r="653" spans="1:4" x14ac:dyDescent="0.25">
      <c r="A653" s="1">
        <v>45777</v>
      </c>
      <c r="B653" t="s">
        <v>685</v>
      </c>
      <c r="C653" t="s">
        <v>686</v>
      </c>
      <c r="D653">
        <v>4500</v>
      </c>
    </row>
    <row r="654" spans="1:4" x14ac:dyDescent="0.25">
      <c r="A654" s="1">
        <v>45808</v>
      </c>
      <c r="B654" t="s">
        <v>685</v>
      </c>
      <c r="C654" t="s">
        <v>686</v>
      </c>
      <c r="D654">
        <v>15520</v>
      </c>
    </row>
    <row r="655" spans="1:4" x14ac:dyDescent="0.25">
      <c r="A655" s="1">
        <v>45838</v>
      </c>
      <c r="B655" t="s">
        <v>685</v>
      </c>
      <c r="C655" t="s">
        <v>686</v>
      </c>
      <c r="D655">
        <v>25520</v>
      </c>
    </row>
    <row r="656" spans="1:4" x14ac:dyDescent="0.25">
      <c r="A656" s="1">
        <v>45869</v>
      </c>
      <c r="B656" t="s">
        <v>685</v>
      </c>
      <c r="C656" t="s">
        <v>686</v>
      </c>
      <c r="D656">
        <v>35520</v>
      </c>
    </row>
    <row r="657" spans="1:4" x14ac:dyDescent="0.25">
      <c r="A657" s="1">
        <v>45900</v>
      </c>
      <c r="B657" t="s">
        <v>685</v>
      </c>
      <c r="C657" t="s">
        <v>686</v>
      </c>
      <c r="D657">
        <v>45520</v>
      </c>
    </row>
    <row r="658" spans="1:4" x14ac:dyDescent="0.25">
      <c r="A658" s="1">
        <v>45930</v>
      </c>
      <c r="B658" t="s">
        <v>685</v>
      </c>
      <c r="C658" t="s">
        <v>686</v>
      </c>
      <c r="D658">
        <v>55520</v>
      </c>
    </row>
    <row r="659" spans="1:4" x14ac:dyDescent="0.25">
      <c r="A659" s="1">
        <v>45961</v>
      </c>
      <c r="B659" t="s">
        <v>685</v>
      </c>
      <c r="C659" t="s">
        <v>686</v>
      </c>
      <c r="D659">
        <v>65520</v>
      </c>
    </row>
    <row r="660" spans="1:4" x14ac:dyDescent="0.25">
      <c r="A660" s="1">
        <v>45991</v>
      </c>
      <c r="B660" t="s">
        <v>685</v>
      </c>
      <c r="C660" t="s">
        <v>686</v>
      </c>
      <c r="D660">
        <v>75520</v>
      </c>
    </row>
    <row r="661" spans="1:4" x14ac:dyDescent="0.25">
      <c r="A661" s="1">
        <v>46022</v>
      </c>
      <c r="B661" t="s">
        <v>685</v>
      </c>
      <c r="C661" t="s">
        <v>686</v>
      </c>
      <c r="D661">
        <v>85520</v>
      </c>
    </row>
    <row r="662" spans="1:4" x14ac:dyDescent="0.25">
      <c r="A662" s="1">
        <v>45688</v>
      </c>
      <c r="B662" t="s">
        <v>578</v>
      </c>
      <c r="C662" t="s">
        <v>579</v>
      </c>
      <c r="D662">
        <v>485.98</v>
      </c>
    </row>
    <row r="663" spans="1:4" x14ac:dyDescent="0.25">
      <c r="A663" s="1">
        <v>45716</v>
      </c>
      <c r="B663" t="s">
        <v>578</v>
      </c>
      <c r="C663" t="s">
        <v>579</v>
      </c>
      <c r="D663">
        <v>494.07</v>
      </c>
    </row>
    <row r="664" spans="1:4" x14ac:dyDescent="0.25">
      <c r="A664" s="1">
        <v>45747</v>
      </c>
      <c r="B664" t="s">
        <v>578</v>
      </c>
      <c r="C664" t="s">
        <v>579</v>
      </c>
      <c r="D664">
        <v>494.07</v>
      </c>
    </row>
    <row r="665" spans="1:4" x14ac:dyDescent="0.25">
      <c r="A665" s="1">
        <v>45777</v>
      </c>
      <c r="B665" t="s">
        <v>578</v>
      </c>
      <c r="C665" t="s">
        <v>579</v>
      </c>
      <c r="D665">
        <v>1097.57</v>
      </c>
    </row>
    <row r="666" spans="1:4" x14ac:dyDescent="0.25">
      <c r="A666" s="1">
        <v>45808</v>
      </c>
      <c r="B666" t="s">
        <v>578</v>
      </c>
      <c r="C666" t="s">
        <v>579</v>
      </c>
      <c r="D666">
        <v>1292.4299999999998</v>
      </c>
    </row>
    <row r="667" spans="1:4" x14ac:dyDescent="0.25">
      <c r="A667" s="1">
        <v>45838</v>
      </c>
      <c r="B667" t="s">
        <v>578</v>
      </c>
      <c r="C667" t="s">
        <v>579</v>
      </c>
      <c r="D667">
        <v>1550.9159999999997</v>
      </c>
    </row>
    <row r="668" spans="1:4" x14ac:dyDescent="0.25">
      <c r="A668" s="1">
        <v>45869</v>
      </c>
      <c r="B668" t="s">
        <v>578</v>
      </c>
      <c r="C668" t="s">
        <v>579</v>
      </c>
      <c r="D668">
        <v>1809.4019999999996</v>
      </c>
    </row>
    <row r="669" spans="1:4" x14ac:dyDescent="0.25">
      <c r="A669" s="1">
        <v>45900</v>
      </c>
      <c r="B669" t="s">
        <v>578</v>
      </c>
      <c r="C669" t="s">
        <v>579</v>
      </c>
      <c r="D669">
        <v>2067.8879999999995</v>
      </c>
    </row>
    <row r="670" spans="1:4" x14ac:dyDescent="0.25">
      <c r="A670" s="1">
        <v>45930</v>
      </c>
      <c r="B670" t="s">
        <v>578</v>
      </c>
      <c r="C670" t="s">
        <v>579</v>
      </c>
      <c r="D670">
        <v>2326.3739999999993</v>
      </c>
    </row>
    <row r="671" spans="1:4" x14ac:dyDescent="0.25">
      <c r="A671" s="1">
        <v>45961</v>
      </c>
      <c r="B671" t="s">
        <v>578</v>
      </c>
      <c r="C671" t="s">
        <v>579</v>
      </c>
      <c r="D671">
        <v>2584.8599999999992</v>
      </c>
    </row>
    <row r="672" spans="1:4" x14ac:dyDescent="0.25">
      <c r="A672" s="1">
        <v>45991</v>
      </c>
      <c r="B672" t="s">
        <v>578</v>
      </c>
      <c r="C672" t="s">
        <v>579</v>
      </c>
      <c r="D672">
        <v>2843.3459999999991</v>
      </c>
    </row>
    <row r="673" spans="1:4" x14ac:dyDescent="0.25">
      <c r="A673" s="1">
        <v>46022</v>
      </c>
      <c r="B673" t="s">
        <v>578</v>
      </c>
      <c r="C673" t="s">
        <v>579</v>
      </c>
      <c r="D673">
        <v>3101.831999999999</v>
      </c>
    </row>
    <row r="674" spans="1:4" x14ac:dyDescent="0.25">
      <c r="A674" s="1">
        <v>45688</v>
      </c>
      <c r="B674" t="s">
        <v>586</v>
      </c>
      <c r="C674" t="s">
        <v>587</v>
      </c>
      <c r="D674">
        <v>553.29999999999995</v>
      </c>
    </row>
    <row r="675" spans="1:4" x14ac:dyDescent="0.25">
      <c r="A675" s="1">
        <v>45716</v>
      </c>
      <c r="B675" t="s">
        <v>586</v>
      </c>
      <c r="C675" t="s">
        <v>587</v>
      </c>
      <c r="D675">
        <v>1119.7199999999998</v>
      </c>
    </row>
    <row r="676" spans="1:4" x14ac:dyDescent="0.25">
      <c r="A676" s="1">
        <v>45747</v>
      </c>
      <c r="B676" t="s">
        <v>586</v>
      </c>
      <c r="C676" t="s">
        <v>587</v>
      </c>
      <c r="D676">
        <v>2589.0299999999997</v>
      </c>
    </row>
    <row r="677" spans="1:4" x14ac:dyDescent="0.25">
      <c r="A677" s="1">
        <v>45777</v>
      </c>
      <c r="B677" t="s">
        <v>586</v>
      </c>
      <c r="C677" t="s">
        <v>587</v>
      </c>
      <c r="D677">
        <v>2867.68</v>
      </c>
    </row>
    <row r="678" spans="1:4" x14ac:dyDescent="0.25">
      <c r="A678" s="1">
        <v>45808</v>
      </c>
      <c r="B678" t="s">
        <v>586</v>
      </c>
      <c r="C678" t="s">
        <v>587</v>
      </c>
      <c r="D678">
        <v>2867.68</v>
      </c>
    </row>
    <row r="679" spans="1:4" x14ac:dyDescent="0.25">
      <c r="A679" s="1">
        <v>45838</v>
      </c>
      <c r="B679" t="s">
        <v>586</v>
      </c>
      <c r="C679" t="s">
        <v>587</v>
      </c>
      <c r="D679">
        <v>2978.3399999999997</v>
      </c>
    </row>
    <row r="680" spans="1:4" x14ac:dyDescent="0.25">
      <c r="A680" s="1">
        <v>45869</v>
      </c>
      <c r="B680" t="s">
        <v>586</v>
      </c>
      <c r="C680" t="s">
        <v>587</v>
      </c>
      <c r="D680">
        <v>3091.6239999999998</v>
      </c>
    </row>
    <row r="681" spans="1:4" x14ac:dyDescent="0.25">
      <c r="A681" s="1">
        <v>45900</v>
      </c>
      <c r="B681" t="s">
        <v>586</v>
      </c>
      <c r="C681" t="s">
        <v>587</v>
      </c>
      <c r="D681">
        <v>3385.4859999999999</v>
      </c>
    </row>
    <row r="682" spans="1:4" x14ac:dyDescent="0.25">
      <c r="A682" s="1">
        <v>45930</v>
      </c>
      <c r="B682" t="s">
        <v>586</v>
      </c>
      <c r="C682" t="s">
        <v>587</v>
      </c>
      <c r="D682">
        <v>3441.2159999999999</v>
      </c>
    </row>
    <row r="683" spans="1:4" x14ac:dyDescent="0.25">
      <c r="A683" s="1">
        <v>45961</v>
      </c>
      <c r="B683" t="s">
        <v>586</v>
      </c>
      <c r="C683" t="s">
        <v>587</v>
      </c>
      <c r="D683">
        <v>3441.2159999999999</v>
      </c>
    </row>
    <row r="684" spans="1:4" x14ac:dyDescent="0.25">
      <c r="A684" s="1">
        <v>45991</v>
      </c>
      <c r="B684" t="s">
        <v>586</v>
      </c>
      <c r="C684" t="s">
        <v>587</v>
      </c>
      <c r="D684">
        <v>3441.2159999999999</v>
      </c>
    </row>
    <row r="685" spans="1:4" x14ac:dyDescent="0.25">
      <c r="A685" s="1">
        <v>46022</v>
      </c>
      <c r="B685" t="s">
        <v>586</v>
      </c>
      <c r="C685" t="s">
        <v>587</v>
      </c>
      <c r="D685">
        <v>3441.2159999999999</v>
      </c>
    </row>
    <row r="686" spans="1:4" x14ac:dyDescent="0.25">
      <c r="A686" s="1">
        <v>45688</v>
      </c>
      <c r="B686" t="s">
        <v>590</v>
      </c>
      <c r="C686" t="s">
        <v>591</v>
      </c>
      <c r="D686">
        <v>2525</v>
      </c>
    </row>
    <row r="687" spans="1:4" x14ac:dyDescent="0.25">
      <c r="A687" s="1">
        <v>45716</v>
      </c>
      <c r="B687" t="s">
        <v>590</v>
      </c>
      <c r="C687" t="s">
        <v>591</v>
      </c>
      <c r="D687">
        <v>2763.5299999999997</v>
      </c>
    </row>
    <row r="688" spans="1:4" x14ac:dyDescent="0.25">
      <c r="A688" s="1">
        <v>45747</v>
      </c>
      <c r="B688" t="s">
        <v>590</v>
      </c>
      <c r="C688" t="s">
        <v>591</v>
      </c>
      <c r="D688">
        <v>3532.5</v>
      </c>
    </row>
    <row r="689" spans="1:4" x14ac:dyDescent="0.25">
      <c r="A689" s="1">
        <v>45777</v>
      </c>
      <c r="B689" t="s">
        <v>590</v>
      </c>
      <c r="C689" t="s">
        <v>591</v>
      </c>
      <c r="D689">
        <v>4087.3399999999997</v>
      </c>
    </row>
    <row r="690" spans="1:4" x14ac:dyDescent="0.25">
      <c r="A690" s="1">
        <v>45808</v>
      </c>
      <c r="B690" t="s">
        <v>590</v>
      </c>
      <c r="C690" t="s">
        <v>591</v>
      </c>
      <c r="D690">
        <v>3924.2</v>
      </c>
    </row>
    <row r="691" spans="1:4" x14ac:dyDescent="0.25">
      <c r="A691" s="1">
        <v>45838</v>
      </c>
      <c r="B691" t="s">
        <v>590</v>
      </c>
      <c r="C691" t="s">
        <v>591</v>
      </c>
      <c r="D691">
        <v>4429.2</v>
      </c>
    </row>
    <row r="692" spans="1:4" x14ac:dyDescent="0.25">
      <c r="A692" s="1">
        <v>45869</v>
      </c>
      <c r="B692" t="s">
        <v>590</v>
      </c>
      <c r="C692" t="s">
        <v>591</v>
      </c>
      <c r="D692">
        <v>4934.2</v>
      </c>
    </row>
    <row r="693" spans="1:4" x14ac:dyDescent="0.25">
      <c r="A693" s="1">
        <v>45900</v>
      </c>
      <c r="B693" t="s">
        <v>590</v>
      </c>
      <c r="C693" t="s">
        <v>591</v>
      </c>
      <c r="D693">
        <v>5439.2</v>
      </c>
    </row>
    <row r="694" spans="1:4" x14ac:dyDescent="0.25">
      <c r="A694" s="1">
        <v>45930</v>
      </c>
      <c r="B694" t="s">
        <v>590</v>
      </c>
      <c r="C694" t="s">
        <v>591</v>
      </c>
      <c r="D694">
        <v>5944.2</v>
      </c>
    </row>
    <row r="695" spans="1:4" x14ac:dyDescent="0.25">
      <c r="A695" s="1">
        <v>45961</v>
      </c>
      <c r="B695" t="s">
        <v>590</v>
      </c>
      <c r="C695" t="s">
        <v>591</v>
      </c>
      <c r="D695">
        <v>6449.2</v>
      </c>
    </row>
    <row r="696" spans="1:4" x14ac:dyDescent="0.25">
      <c r="A696" s="1">
        <v>45991</v>
      </c>
      <c r="B696" t="s">
        <v>590</v>
      </c>
      <c r="C696" t="s">
        <v>591</v>
      </c>
      <c r="D696">
        <v>6954.2</v>
      </c>
    </row>
    <row r="697" spans="1:4" x14ac:dyDescent="0.25">
      <c r="A697" s="1">
        <v>46022</v>
      </c>
      <c r="B697" t="s">
        <v>590</v>
      </c>
      <c r="C697" t="s">
        <v>591</v>
      </c>
      <c r="D697">
        <v>7459.2</v>
      </c>
    </row>
    <row r="698" spans="1:4" x14ac:dyDescent="0.25">
      <c r="A698" s="1">
        <v>45688</v>
      </c>
      <c r="B698" t="s">
        <v>603</v>
      </c>
      <c r="C698" t="s">
        <v>604</v>
      </c>
      <c r="D698">
        <v>570.49</v>
      </c>
    </row>
    <row r="699" spans="1:4" x14ac:dyDescent="0.25">
      <c r="A699" s="1">
        <v>45716</v>
      </c>
      <c r="B699" t="s">
        <v>603</v>
      </c>
      <c r="C699" t="s">
        <v>604</v>
      </c>
      <c r="D699">
        <v>2914.25</v>
      </c>
    </row>
    <row r="700" spans="1:4" x14ac:dyDescent="0.25">
      <c r="A700" s="1">
        <v>45747</v>
      </c>
      <c r="B700" t="s">
        <v>603</v>
      </c>
      <c r="C700" t="s">
        <v>604</v>
      </c>
      <c r="D700">
        <v>3641.86</v>
      </c>
    </row>
    <row r="701" spans="1:4" x14ac:dyDescent="0.25">
      <c r="A701" s="1">
        <v>45777</v>
      </c>
      <c r="B701" t="s">
        <v>603</v>
      </c>
      <c r="C701" t="s">
        <v>604</v>
      </c>
      <c r="D701">
        <v>7096.25</v>
      </c>
    </row>
    <row r="702" spans="1:4" x14ac:dyDescent="0.25">
      <c r="A702" s="1">
        <v>45808</v>
      </c>
      <c r="B702" t="s">
        <v>603</v>
      </c>
      <c r="C702" t="s">
        <v>604</v>
      </c>
      <c r="D702">
        <v>9022.98</v>
      </c>
    </row>
    <row r="703" spans="1:4" x14ac:dyDescent="0.25">
      <c r="A703" s="1">
        <v>45838</v>
      </c>
      <c r="B703" t="s">
        <v>603</v>
      </c>
      <c r="C703" t="s">
        <v>604</v>
      </c>
      <c r="D703">
        <v>10826.98</v>
      </c>
    </row>
    <row r="704" spans="1:4" x14ac:dyDescent="0.25">
      <c r="A704" s="1">
        <v>45869</v>
      </c>
      <c r="B704" t="s">
        <v>603</v>
      </c>
      <c r="C704" t="s">
        <v>604</v>
      </c>
      <c r="D704">
        <v>12630.98</v>
      </c>
    </row>
    <row r="705" spans="1:4" x14ac:dyDescent="0.25">
      <c r="A705" s="1">
        <v>45900</v>
      </c>
      <c r="B705" t="s">
        <v>603</v>
      </c>
      <c r="C705" t="s">
        <v>604</v>
      </c>
      <c r="D705">
        <v>14434.98</v>
      </c>
    </row>
    <row r="706" spans="1:4" x14ac:dyDescent="0.25">
      <c r="A706" s="1">
        <v>45930</v>
      </c>
      <c r="B706" t="s">
        <v>603</v>
      </c>
      <c r="C706" t="s">
        <v>604</v>
      </c>
      <c r="D706">
        <v>16238.98</v>
      </c>
    </row>
    <row r="707" spans="1:4" x14ac:dyDescent="0.25">
      <c r="A707" s="1">
        <v>45961</v>
      </c>
      <c r="B707" t="s">
        <v>603</v>
      </c>
      <c r="C707" t="s">
        <v>604</v>
      </c>
      <c r="D707">
        <v>18042.98</v>
      </c>
    </row>
    <row r="708" spans="1:4" x14ac:dyDescent="0.25">
      <c r="A708" s="1">
        <v>45991</v>
      </c>
      <c r="B708" t="s">
        <v>603</v>
      </c>
      <c r="C708" t="s">
        <v>604</v>
      </c>
      <c r="D708">
        <v>19846.98</v>
      </c>
    </row>
    <row r="709" spans="1:4" x14ac:dyDescent="0.25">
      <c r="A709" s="1">
        <v>46022</v>
      </c>
      <c r="B709" t="s">
        <v>603</v>
      </c>
      <c r="C709" t="s">
        <v>604</v>
      </c>
      <c r="D709">
        <v>21650.98</v>
      </c>
    </row>
    <row r="710" spans="1:4" x14ac:dyDescent="0.25">
      <c r="A710" s="1">
        <v>45688</v>
      </c>
      <c r="B710" t="s">
        <v>650</v>
      </c>
      <c r="C710" t="s">
        <v>651</v>
      </c>
      <c r="D710">
        <v>3331</v>
      </c>
    </row>
    <row r="711" spans="1:4" x14ac:dyDescent="0.25">
      <c r="A711" s="1">
        <v>45716</v>
      </c>
      <c r="B711" t="s">
        <v>650</v>
      </c>
      <c r="C711" t="s">
        <v>651</v>
      </c>
      <c r="D711">
        <v>3331</v>
      </c>
    </row>
    <row r="712" spans="1:4" x14ac:dyDescent="0.25">
      <c r="A712" s="1">
        <v>45747</v>
      </c>
      <c r="B712" t="s">
        <v>650</v>
      </c>
      <c r="C712" t="s">
        <v>651</v>
      </c>
      <c r="D712">
        <v>-146.46999999999935</v>
      </c>
    </row>
    <row r="713" spans="1:4" x14ac:dyDescent="0.25">
      <c r="A713" s="1">
        <v>45777</v>
      </c>
      <c r="B713" t="s">
        <v>650</v>
      </c>
      <c r="C713" t="s">
        <v>651</v>
      </c>
      <c r="D713">
        <v>788.1200000000008</v>
      </c>
    </row>
    <row r="714" spans="1:4" x14ac:dyDescent="0.25">
      <c r="A714" s="1">
        <v>45808</v>
      </c>
      <c r="B714" t="s">
        <v>650</v>
      </c>
      <c r="C714" t="s">
        <v>651</v>
      </c>
      <c r="D714">
        <v>3804.3999999999996</v>
      </c>
    </row>
    <row r="715" spans="1:4" x14ac:dyDescent="0.25">
      <c r="A715" s="1">
        <v>45838</v>
      </c>
      <c r="B715" t="s">
        <v>650</v>
      </c>
      <c r="C715" t="s">
        <v>651</v>
      </c>
      <c r="D715">
        <v>4564.3999999999996</v>
      </c>
    </row>
    <row r="716" spans="1:4" x14ac:dyDescent="0.25">
      <c r="A716" s="1">
        <v>45869</v>
      </c>
      <c r="B716" t="s">
        <v>650</v>
      </c>
      <c r="C716" t="s">
        <v>651</v>
      </c>
      <c r="D716">
        <v>5324.4</v>
      </c>
    </row>
    <row r="717" spans="1:4" x14ac:dyDescent="0.25">
      <c r="A717" s="1">
        <v>45900</v>
      </c>
      <c r="B717" t="s">
        <v>650</v>
      </c>
      <c r="C717" t="s">
        <v>651</v>
      </c>
      <c r="D717">
        <v>6084.4</v>
      </c>
    </row>
    <row r="718" spans="1:4" x14ac:dyDescent="0.25">
      <c r="A718" s="1">
        <v>45930</v>
      </c>
      <c r="B718" t="s">
        <v>650</v>
      </c>
      <c r="C718" t="s">
        <v>651</v>
      </c>
      <c r="D718">
        <v>6844.4</v>
      </c>
    </row>
    <row r="719" spans="1:4" x14ac:dyDescent="0.25">
      <c r="A719" s="1">
        <v>45961</v>
      </c>
      <c r="B719" t="s">
        <v>650</v>
      </c>
      <c r="C719" t="s">
        <v>651</v>
      </c>
      <c r="D719">
        <v>7604.4</v>
      </c>
    </row>
    <row r="720" spans="1:4" x14ac:dyDescent="0.25">
      <c r="A720" s="1">
        <v>45991</v>
      </c>
      <c r="B720" t="s">
        <v>650</v>
      </c>
      <c r="C720" t="s">
        <v>651</v>
      </c>
      <c r="D720">
        <v>8364.4</v>
      </c>
    </row>
    <row r="721" spans="1:4" x14ac:dyDescent="0.25">
      <c r="A721" s="1">
        <v>46022</v>
      </c>
      <c r="B721" t="s">
        <v>650</v>
      </c>
      <c r="C721" t="s">
        <v>651</v>
      </c>
      <c r="D721">
        <v>9124.4</v>
      </c>
    </row>
    <row r="722" spans="1:4" x14ac:dyDescent="0.25">
      <c r="A722" s="1">
        <v>45688</v>
      </c>
      <c r="B722" t="s">
        <v>652</v>
      </c>
      <c r="C722" t="s">
        <v>653</v>
      </c>
      <c r="D722">
        <v>3573.08</v>
      </c>
    </row>
    <row r="723" spans="1:4" x14ac:dyDescent="0.25">
      <c r="A723" s="1">
        <v>45716</v>
      </c>
      <c r="B723" t="s">
        <v>652</v>
      </c>
      <c r="C723" t="s">
        <v>653</v>
      </c>
      <c r="D723">
        <v>4775.3999999999996</v>
      </c>
    </row>
    <row r="724" spans="1:4" x14ac:dyDescent="0.25">
      <c r="A724" s="1">
        <v>45747</v>
      </c>
      <c r="B724" t="s">
        <v>652</v>
      </c>
      <c r="C724" t="s">
        <v>653</v>
      </c>
      <c r="D724">
        <v>8724.69</v>
      </c>
    </row>
    <row r="725" spans="1:4" x14ac:dyDescent="0.25">
      <c r="A725" s="1">
        <v>45777</v>
      </c>
      <c r="B725" t="s">
        <v>652</v>
      </c>
      <c r="C725" t="s">
        <v>653</v>
      </c>
      <c r="D725">
        <v>10584.27</v>
      </c>
    </row>
    <row r="726" spans="1:4" x14ac:dyDescent="0.25">
      <c r="A726" s="1">
        <v>45808</v>
      </c>
      <c r="B726" t="s">
        <v>652</v>
      </c>
      <c r="C726" t="s">
        <v>653</v>
      </c>
      <c r="D726">
        <v>10804.300000000001</v>
      </c>
    </row>
    <row r="727" spans="1:4" x14ac:dyDescent="0.25">
      <c r="A727" s="1">
        <v>45838</v>
      </c>
      <c r="B727" t="s">
        <v>652</v>
      </c>
      <c r="C727" t="s">
        <v>653</v>
      </c>
      <c r="D727">
        <v>11004.300000000001</v>
      </c>
    </row>
    <row r="728" spans="1:4" x14ac:dyDescent="0.25">
      <c r="A728" s="1">
        <v>45869</v>
      </c>
      <c r="B728" t="s">
        <v>652</v>
      </c>
      <c r="C728" t="s">
        <v>653</v>
      </c>
      <c r="D728">
        <v>11204.300000000001</v>
      </c>
    </row>
    <row r="729" spans="1:4" x14ac:dyDescent="0.25">
      <c r="A729" s="1">
        <v>45900</v>
      </c>
      <c r="B729" t="s">
        <v>652</v>
      </c>
      <c r="C729" t="s">
        <v>653</v>
      </c>
      <c r="D729">
        <v>11404.300000000001</v>
      </c>
    </row>
    <row r="730" spans="1:4" x14ac:dyDescent="0.25">
      <c r="A730" s="1">
        <v>45930</v>
      </c>
      <c r="B730" t="s">
        <v>652</v>
      </c>
      <c r="C730" t="s">
        <v>653</v>
      </c>
      <c r="D730">
        <v>11604.300000000001</v>
      </c>
    </row>
    <row r="731" spans="1:4" x14ac:dyDescent="0.25">
      <c r="A731" s="1">
        <v>45961</v>
      </c>
      <c r="B731" t="s">
        <v>652</v>
      </c>
      <c r="C731" t="s">
        <v>653</v>
      </c>
      <c r="D731">
        <v>13321.300000000001</v>
      </c>
    </row>
    <row r="732" spans="1:4" x14ac:dyDescent="0.25">
      <c r="A732" s="1">
        <v>45991</v>
      </c>
      <c r="B732" t="s">
        <v>652</v>
      </c>
      <c r="C732" t="s">
        <v>653</v>
      </c>
      <c r="D732">
        <v>15180.300000000001</v>
      </c>
    </row>
    <row r="733" spans="1:4" x14ac:dyDescent="0.25">
      <c r="A733" s="1">
        <v>46022</v>
      </c>
      <c r="B733" t="s">
        <v>652</v>
      </c>
      <c r="C733" t="s">
        <v>653</v>
      </c>
      <c r="D733">
        <v>17039.300000000003</v>
      </c>
    </row>
    <row r="734" spans="1:4" x14ac:dyDescent="0.25">
      <c r="A734" s="1">
        <v>45688</v>
      </c>
      <c r="B734" t="s">
        <v>663</v>
      </c>
      <c r="C734" t="s">
        <v>664</v>
      </c>
      <c r="D734">
        <v>328.28</v>
      </c>
    </row>
    <row r="735" spans="1:4" x14ac:dyDescent="0.25">
      <c r="A735" s="1">
        <v>45716</v>
      </c>
      <c r="B735" t="s">
        <v>663</v>
      </c>
      <c r="C735" t="s">
        <v>664</v>
      </c>
      <c r="D735">
        <v>634.59999999999991</v>
      </c>
    </row>
    <row r="736" spans="1:4" x14ac:dyDescent="0.25">
      <c r="A736" s="1">
        <v>45747</v>
      </c>
      <c r="B736" t="s">
        <v>663</v>
      </c>
      <c r="C736" t="s">
        <v>664</v>
      </c>
      <c r="D736">
        <v>1024.8600000000001</v>
      </c>
    </row>
    <row r="737" spans="1:4" x14ac:dyDescent="0.25">
      <c r="A737" s="1">
        <v>45777</v>
      </c>
      <c r="B737" t="s">
        <v>663</v>
      </c>
      <c r="C737" t="s">
        <v>664</v>
      </c>
      <c r="D737">
        <v>1319.4900000000002</v>
      </c>
    </row>
    <row r="738" spans="1:4" x14ac:dyDescent="0.25">
      <c r="A738" s="1">
        <v>45808</v>
      </c>
      <c r="B738" t="s">
        <v>663</v>
      </c>
      <c r="C738" t="s">
        <v>664</v>
      </c>
      <c r="D738">
        <v>1614.3200000000002</v>
      </c>
    </row>
    <row r="739" spans="1:4" x14ac:dyDescent="0.25">
      <c r="A739" s="1">
        <v>45838</v>
      </c>
      <c r="B739" t="s">
        <v>663</v>
      </c>
      <c r="C739" t="s">
        <v>664</v>
      </c>
      <c r="D739">
        <v>1936.3200000000002</v>
      </c>
    </row>
    <row r="740" spans="1:4" x14ac:dyDescent="0.25">
      <c r="A740" s="1">
        <v>45869</v>
      </c>
      <c r="B740" t="s">
        <v>663</v>
      </c>
      <c r="C740" t="s">
        <v>664</v>
      </c>
      <c r="D740">
        <v>2258.3200000000002</v>
      </c>
    </row>
    <row r="741" spans="1:4" x14ac:dyDescent="0.25">
      <c r="A741" s="1">
        <v>45900</v>
      </c>
      <c r="B741" t="s">
        <v>663</v>
      </c>
      <c r="C741" t="s">
        <v>664</v>
      </c>
      <c r="D741">
        <v>2580.3200000000002</v>
      </c>
    </row>
    <row r="742" spans="1:4" x14ac:dyDescent="0.25">
      <c r="A742" s="1">
        <v>45930</v>
      </c>
      <c r="B742" t="s">
        <v>663</v>
      </c>
      <c r="C742" t="s">
        <v>664</v>
      </c>
      <c r="D742">
        <v>2902.32</v>
      </c>
    </row>
    <row r="743" spans="1:4" x14ac:dyDescent="0.25">
      <c r="A743" s="1">
        <v>45961</v>
      </c>
      <c r="B743" t="s">
        <v>663</v>
      </c>
      <c r="C743" t="s">
        <v>664</v>
      </c>
      <c r="D743">
        <v>3224.32</v>
      </c>
    </row>
    <row r="744" spans="1:4" x14ac:dyDescent="0.25">
      <c r="A744" s="1">
        <v>45991</v>
      </c>
      <c r="B744" t="s">
        <v>663</v>
      </c>
      <c r="C744" t="s">
        <v>664</v>
      </c>
      <c r="D744">
        <v>3546.32</v>
      </c>
    </row>
    <row r="745" spans="1:4" x14ac:dyDescent="0.25">
      <c r="A745" s="1">
        <v>46022</v>
      </c>
      <c r="B745" t="s">
        <v>663</v>
      </c>
      <c r="C745" t="s">
        <v>664</v>
      </c>
      <c r="D745">
        <v>3868.32</v>
      </c>
    </row>
    <row r="746" spans="1:4" x14ac:dyDescent="0.25">
      <c r="A746" s="1">
        <v>45688</v>
      </c>
      <c r="B746" t="s">
        <v>668</v>
      </c>
      <c r="C746" t="s">
        <v>669</v>
      </c>
      <c r="D746">
        <v>443.9</v>
      </c>
    </row>
    <row r="747" spans="1:4" x14ac:dyDescent="0.25">
      <c r="A747" s="1">
        <v>45716</v>
      </c>
      <c r="B747" t="s">
        <v>668</v>
      </c>
      <c r="C747" t="s">
        <v>669</v>
      </c>
      <c r="D747">
        <v>882.31999999999994</v>
      </c>
    </row>
    <row r="748" spans="1:4" x14ac:dyDescent="0.25">
      <c r="A748" s="1">
        <v>45747</v>
      </c>
      <c r="B748" t="s">
        <v>668</v>
      </c>
      <c r="C748" t="s">
        <v>669</v>
      </c>
      <c r="D748">
        <v>1491.5200000000002</v>
      </c>
    </row>
    <row r="749" spans="1:4" x14ac:dyDescent="0.25">
      <c r="A749" s="1">
        <v>45777</v>
      </c>
      <c r="B749" t="s">
        <v>668</v>
      </c>
      <c r="C749" t="s">
        <v>669</v>
      </c>
      <c r="D749">
        <v>2075.16</v>
      </c>
    </row>
    <row r="750" spans="1:4" x14ac:dyDescent="0.25">
      <c r="A750" s="1">
        <v>45808</v>
      </c>
      <c r="B750" t="s">
        <v>668</v>
      </c>
      <c r="C750" t="s">
        <v>669</v>
      </c>
      <c r="D750">
        <v>2616.0099999999998</v>
      </c>
    </row>
    <row r="751" spans="1:4" x14ac:dyDescent="0.25">
      <c r="A751" s="1">
        <v>45838</v>
      </c>
      <c r="B751" t="s">
        <v>668</v>
      </c>
      <c r="C751" t="s">
        <v>669</v>
      </c>
      <c r="D751">
        <v>3154.0099999999998</v>
      </c>
    </row>
    <row r="752" spans="1:4" x14ac:dyDescent="0.25">
      <c r="A752" s="1">
        <v>45869</v>
      </c>
      <c r="B752" t="s">
        <v>668</v>
      </c>
      <c r="C752" t="s">
        <v>669</v>
      </c>
      <c r="D752">
        <v>3692.0099999999998</v>
      </c>
    </row>
    <row r="753" spans="1:4" x14ac:dyDescent="0.25">
      <c r="A753" s="1">
        <v>45900</v>
      </c>
      <c r="B753" t="s">
        <v>668</v>
      </c>
      <c r="C753" t="s">
        <v>669</v>
      </c>
      <c r="D753">
        <v>4230.01</v>
      </c>
    </row>
    <row r="754" spans="1:4" x14ac:dyDescent="0.25">
      <c r="A754" s="1">
        <v>45930</v>
      </c>
      <c r="B754" t="s">
        <v>668</v>
      </c>
      <c r="C754" t="s">
        <v>669</v>
      </c>
      <c r="D754">
        <v>4768.01</v>
      </c>
    </row>
    <row r="755" spans="1:4" x14ac:dyDescent="0.25">
      <c r="A755" s="1">
        <v>45961</v>
      </c>
      <c r="B755" t="s">
        <v>668</v>
      </c>
      <c r="C755" t="s">
        <v>669</v>
      </c>
      <c r="D755">
        <v>5306.01</v>
      </c>
    </row>
    <row r="756" spans="1:4" x14ac:dyDescent="0.25">
      <c r="A756" s="1">
        <v>45991</v>
      </c>
      <c r="B756" t="s">
        <v>668</v>
      </c>
      <c r="C756" t="s">
        <v>669</v>
      </c>
      <c r="D756">
        <v>5844.01</v>
      </c>
    </row>
    <row r="757" spans="1:4" x14ac:dyDescent="0.25">
      <c r="A757" s="1">
        <v>46022</v>
      </c>
      <c r="B757" t="s">
        <v>668</v>
      </c>
      <c r="C757" t="s">
        <v>669</v>
      </c>
      <c r="D757">
        <v>6382.01</v>
      </c>
    </row>
    <row r="758" spans="1:4" x14ac:dyDescent="0.25">
      <c r="A758" s="1">
        <v>45688</v>
      </c>
      <c r="B758" t="s">
        <v>672</v>
      </c>
      <c r="C758" t="s">
        <v>673</v>
      </c>
      <c r="D758">
        <v>598</v>
      </c>
    </row>
    <row r="759" spans="1:4" x14ac:dyDescent="0.25">
      <c r="A759" s="1">
        <v>45716</v>
      </c>
      <c r="B759" t="s">
        <v>672</v>
      </c>
      <c r="C759" t="s">
        <v>673</v>
      </c>
      <c r="D759">
        <v>1196</v>
      </c>
    </row>
    <row r="760" spans="1:4" x14ac:dyDescent="0.25">
      <c r="A760" s="1">
        <v>45747</v>
      </c>
      <c r="B760" t="s">
        <v>672</v>
      </c>
      <c r="C760" t="s">
        <v>673</v>
      </c>
      <c r="D760">
        <v>8190.2900000000009</v>
      </c>
    </row>
    <row r="761" spans="1:4" x14ac:dyDescent="0.25">
      <c r="A761" s="1">
        <v>45777</v>
      </c>
      <c r="B761" t="s">
        <v>672</v>
      </c>
      <c r="C761" t="s">
        <v>673</v>
      </c>
      <c r="D761">
        <v>8788.2900000000009</v>
      </c>
    </row>
    <row r="762" spans="1:4" x14ac:dyDescent="0.25">
      <c r="A762" s="1">
        <v>45808</v>
      </c>
      <c r="B762" t="s">
        <v>672</v>
      </c>
      <c r="C762" t="s">
        <v>673</v>
      </c>
      <c r="D762">
        <v>9526.35</v>
      </c>
    </row>
    <row r="763" spans="1:4" x14ac:dyDescent="0.25">
      <c r="A763" s="1">
        <v>45838</v>
      </c>
      <c r="B763" t="s">
        <v>672</v>
      </c>
      <c r="C763" t="s">
        <v>673</v>
      </c>
      <c r="D763">
        <v>10126.35</v>
      </c>
    </row>
    <row r="764" spans="1:4" x14ac:dyDescent="0.25">
      <c r="A764" s="1">
        <v>45869</v>
      </c>
      <c r="B764" t="s">
        <v>672</v>
      </c>
      <c r="C764" t="s">
        <v>673</v>
      </c>
      <c r="D764">
        <v>10726.35</v>
      </c>
    </row>
    <row r="765" spans="1:4" x14ac:dyDescent="0.25">
      <c r="A765" s="1">
        <v>45900</v>
      </c>
      <c r="B765" t="s">
        <v>672</v>
      </c>
      <c r="C765" t="s">
        <v>673</v>
      </c>
      <c r="D765">
        <v>11326.35</v>
      </c>
    </row>
    <row r="766" spans="1:4" x14ac:dyDescent="0.25">
      <c r="A766" s="1">
        <v>45930</v>
      </c>
      <c r="B766" t="s">
        <v>672</v>
      </c>
      <c r="C766" t="s">
        <v>673</v>
      </c>
      <c r="D766">
        <v>11926.35</v>
      </c>
    </row>
    <row r="767" spans="1:4" x14ac:dyDescent="0.25">
      <c r="A767" s="1">
        <v>45961</v>
      </c>
      <c r="B767" t="s">
        <v>672</v>
      </c>
      <c r="C767" t="s">
        <v>673</v>
      </c>
      <c r="D767">
        <v>12526.35</v>
      </c>
    </row>
    <row r="768" spans="1:4" x14ac:dyDescent="0.25">
      <c r="A768" s="1">
        <v>45991</v>
      </c>
      <c r="B768" t="s">
        <v>672</v>
      </c>
      <c r="C768" t="s">
        <v>673</v>
      </c>
      <c r="D768">
        <v>13126.35</v>
      </c>
    </row>
    <row r="769" spans="1:4" x14ac:dyDescent="0.25">
      <c r="A769" s="1">
        <v>46022</v>
      </c>
      <c r="B769" t="s">
        <v>672</v>
      </c>
      <c r="C769" t="s">
        <v>673</v>
      </c>
      <c r="D769">
        <v>23726.35</v>
      </c>
    </row>
    <row r="770" spans="1:4" x14ac:dyDescent="0.25">
      <c r="A770" s="1">
        <v>45688</v>
      </c>
      <c r="B770" t="s">
        <v>680</v>
      </c>
      <c r="C770" t="s">
        <v>681</v>
      </c>
      <c r="D770">
        <v>5444.84</v>
      </c>
    </row>
    <row r="771" spans="1:4" x14ac:dyDescent="0.25">
      <c r="A771" s="1">
        <v>45716</v>
      </c>
      <c r="B771" t="s">
        <v>680</v>
      </c>
      <c r="C771" t="s">
        <v>681</v>
      </c>
      <c r="D771">
        <v>10889.68</v>
      </c>
    </row>
    <row r="772" spans="1:4" x14ac:dyDescent="0.25">
      <c r="A772" s="1">
        <v>45747</v>
      </c>
      <c r="B772" t="s">
        <v>680</v>
      </c>
      <c r="C772" t="s">
        <v>681</v>
      </c>
      <c r="D772">
        <v>16334.52</v>
      </c>
    </row>
    <row r="773" spans="1:4" x14ac:dyDescent="0.25">
      <c r="A773" s="1">
        <v>45777</v>
      </c>
      <c r="B773" t="s">
        <v>680</v>
      </c>
      <c r="C773" t="s">
        <v>681</v>
      </c>
      <c r="D773">
        <v>38180.880000000005</v>
      </c>
    </row>
    <row r="774" spans="1:4" x14ac:dyDescent="0.25">
      <c r="A774" s="1">
        <v>45808</v>
      </c>
      <c r="B774" t="s">
        <v>680</v>
      </c>
      <c r="C774" t="s">
        <v>681</v>
      </c>
      <c r="D774">
        <v>22091.200000000004</v>
      </c>
    </row>
    <row r="775" spans="1:4" x14ac:dyDescent="0.25">
      <c r="A775" s="1">
        <v>45838</v>
      </c>
      <c r="B775" t="s">
        <v>680</v>
      </c>
      <c r="C775" t="s">
        <v>681</v>
      </c>
      <c r="D775">
        <v>27297.600000000006</v>
      </c>
    </row>
    <row r="776" spans="1:4" x14ac:dyDescent="0.25">
      <c r="A776" s="1">
        <v>45869</v>
      </c>
      <c r="B776" t="s">
        <v>680</v>
      </c>
      <c r="C776" t="s">
        <v>681</v>
      </c>
      <c r="D776">
        <v>32504.000000000007</v>
      </c>
    </row>
    <row r="777" spans="1:4" x14ac:dyDescent="0.25">
      <c r="A777" s="1">
        <v>45900</v>
      </c>
      <c r="B777" t="s">
        <v>680</v>
      </c>
      <c r="C777" t="s">
        <v>681</v>
      </c>
      <c r="D777">
        <v>37710.400000000009</v>
      </c>
    </row>
    <row r="778" spans="1:4" x14ac:dyDescent="0.25">
      <c r="A778" s="1">
        <v>45930</v>
      </c>
      <c r="B778" t="s">
        <v>680</v>
      </c>
      <c r="C778" t="s">
        <v>681</v>
      </c>
      <c r="D778">
        <v>42916.80000000001</v>
      </c>
    </row>
    <row r="779" spans="1:4" x14ac:dyDescent="0.25">
      <c r="A779" s="1">
        <v>45961</v>
      </c>
      <c r="B779" t="s">
        <v>680</v>
      </c>
      <c r="C779" t="s">
        <v>681</v>
      </c>
      <c r="D779">
        <v>48123.200000000012</v>
      </c>
    </row>
    <row r="780" spans="1:4" x14ac:dyDescent="0.25">
      <c r="A780" s="1">
        <v>45991</v>
      </c>
      <c r="B780" t="s">
        <v>680</v>
      </c>
      <c r="C780" t="s">
        <v>681</v>
      </c>
      <c r="D780">
        <v>53329.600000000013</v>
      </c>
    </row>
    <row r="781" spans="1:4" x14ac:dyDescent="0.25">
      <c r="A781" s="1">
        <v>46022</v>
      </c>
      <c r="B781" t="s">
        <v>680</v>
      </c>
      <c r="C781" t="s">
        <v>681</v>
      </c>
      <c r="D781">
        <v>58536.000000000015</v>
      </c>
    </row>
    <row r="782" spans="1:4" x14ac:dyDescent="0.25">
      <c r="A782" s="1">
        <v>45688</v>
      </c>
      <c r="B782" t="s">
        <v>690</v>
      </c>
      <c r="C782" t="s">
        <v>691</v>
      </c>
      <c r="D782">
        <v>3575</v>
      </c>
    </row>
    <row r="783" spans="1:4" x14ac:dyDescent="0.25">
      <c r="A783" s="1">
        <v>45716</v>
      </c>
      <c r="B783" t="s">
        <v>690</v>
      </c>
      <c r="C783" t="s">
        <v>691</v>
      </c>
      <c r="D783">
        <v>7150</v>
      </c>
    </row>
    <row r="784" spans="1:4" x14ac:dyDescent="0.25">
      <c r="A784" s="1">
        <v>45747</v>
      </c>
      <c r="B784" t="s">
        <v>690</v>
      </c>
      <c r="C784" t="s">
        <v>691</v>
      </c>
      <c r="D784">
        <v>10725</v>
      </c>
    </row>
    <row r="785" spans="1:4" x14ac:dyDescent="0.25">
      <c r="A785" s="1">
        <v>45777</v>
      </c>
      <c r="B785" t="s">
        <v>690</v>
      </c>
      <c r="C785" t="s">
        <v>691</v>
      </c>
      <c r="D785">
        <v>14300</v>
      </c>
    </row>
    <row r="786" spans="1:4" x14ac:dyDescent="0.25">
      <c r="A786" s="1">
        <v>45808</v>
      </c>
      <c r="B786" t="s">
        <v>690</v>
      </c>
      <c r="C786" t="s">
        <v>691</v>
      </c>
      <c r="D786">
        <v>17875</v>
      </c>
    </row>
    <row r="787" spans="1:4" x14ac:dyDescent="0.25">
      <c r="A787" s="1">
        <v>45838</v>
      </c>
      <c r="B787" t="s">
        <v>690</v>
      </c>
      <c r="C787" t="s">
        <v>691</v>
      </c>
      <c r="D787">
        <v>21450</v>
      </c>
    </row>
    <row r="788" spans="1:4" x14ac:dyDescent="0.25">
      <c r="A788" s="1">
        <v>45869</v>
      </c>
      <c r="B788" t="s">
        <v>690</v>
      </c>
      <c r="C788" t="s">
        <v>691</v>
      </c>
      <c r="D788">
        <v>23182</v>
      </c>
    </row>
    <row r="789" spans="1:4" x14ac:dyDescent="0.25">
      <c r="A789" s="1">
        <v>45900</v>
      </c>
      <c r="B789" t="s">
        <v>690</v>
      </c>
      <c r="C789" t="s">
        <v>691</v>
      </c>
      <c r="D789">
        <v>24914</v>
      </c>
    </row>
    <row r="790" spans="1:4" x14ac:dyDescent="0.25">
      <c r="A790" s="1">
        <v>45930</v>
      </c>
      <c r="B790" t="s">
        <v>690</v>
      </c>
      <c r="C790" t="s">
        <v>691</v>
      </c>
      <c r="D790">
        <v>27414</v>
      </c>
    </row>
    <row r="791" spans="1:4" x14ac:dyDescent="0.25">
      <c r="A791" s="1">
        <v>45961</v>
      </c>
      <c r="B791" t="s">
        <v>690</v>
      </c>
      <c r="C791" t="s">
        <v>691</v>
      </c>
      <c r="D791">
        <v>29914</v>
      </c>
    </row>
    <row r="792" spans="1:4" x14ac:dyDescent="0.25">
      <c r="A792" s="1">
        <v>45991</v>
      </c>
      <c r="B792" t="s">
        <v>690</v>
      </c>
      <c r="C792" t="s">
        <v>691</v>
      </c>
      <c r="D792">
        <v>32414</v>
      </c>
    </row>
    <row r="793" spans="1:4" x14ac:dyDescent="0.25">
      <c r="A793" s="1">
        <v>46022</v>
      </c>
      <c r="B793" t="s">
        <v>690</v>
      </c>
      <c r="C793" t="s">
        <v>691</v>
      </c>
      <c r="D793">
        <v>34914</v>
      </c>
    </row>
    <row r="794" spans="1:4" x14ac:dyDescent="0.25">
      <c r="A794" s="1">
        <v>45688</v>
      </c>
      <c r="B794" t="s">
        <v>698</v>
      </c>
      <c r="C794" t="s">
        <v>699</v>
      </c>
      <c r="D794">
        <v>2093.5</v>
      </c>
    </row>
    <row r="795" spans="1:4" x14ac:dyDescent="0.25">
      <c r="A795" s="1">
        <v>45716</v>
      </c>
      <c r="B795" t="s">
        <v>698</v>
      </c>
      <c r="C795" t="s">
        <v>699</v>
      </c>
      <c r="D795">
        <v>3829.88</v>
      </c>
    </row>
    <row r="796" spans="1:4" x14ac:dyDescent="0.25">
      <c r="A796" s="1">
        <v>45747</v>
      </c>
      <c r="B796" t="s">
        <v>698</v>
      </c>
      <c r="C796" t="s">
        <v>699</v>
      </c>
      <c r="D796">
        <v>6602.26</v>
      </c>
    </row>
    <row r="797" spans="1:4" x14ac:dyDescent="0.25">
      <c r="A797" s="1">
        <v>45777</v>
      </c>
      <c r="B797" t="s">
        <v>698</v>
      </c>
      <c r="C797" t="s">
        <v>699</v>
      </c>
      <c r="D797">
        <v>6105.26</v>
      </c>
    </row>
    <row r="798" spans="1:4" x14ac:dyDescent="0.25">
      <c r="A798" s="1">
        <v>45808</v>
      </c>
      <c r="B798" t="s">
        <v>698</v>
      </c>
      <c r="C798" t="s">
        <v>699</v>
      </c>
      <c r="D798">
        <v>6172.26</v>
      </c>
    </row>
    <row r="799" spans="1:4" x14ac:dyDescent="0.25">
      <c r="A799" s="1">
        <v>45838</v>
      </c>
      <c r="B799" t="s">
        <v>698</v>
      </c>
      <c r="C799" t="s">
        <v>699</v>
      </c>
      <c r="D799">
        <v>6672.26</v>
      </c>
    </row>
    <row r="800" spans="1:4" x14ac:dyDescent="0.25">
      <c r="A800" s="1">
        <v>45869</v>
      </c>
      <c r="B800" t="s">
        <v>698</v>
      </c>
      <c r="C800" t="s">
        <v>699</v>
      </c>
      <c r="D800">
        <v>7172.26</v>
      </c>
    </row>
    <row r="801" spans="1:4" x14ac:dyDescent="0.25">
      <c r="A801" s="1">
        <v>45900</v>
      </c>
      <c r="B801" t="s">
        <v>698</v>
      </c>
      <c r="C801" t="s">
        <v>699</v>
      </c>
      <c r="D801">
        <v>7672.26</v>
      </c>
    </row>
    <row r="802" spans="1:4" x14ac:dyDescent="0.25">
      <c r="A802" s="1">
        <v>45930</v>
      </c>
      <c r="B802" t="s">
        <v>698</v>
      </c>
      <c r="C802" t="s">
        <v>699</v>
      </c>
      <c r="D802">
        <v>8172.26</v>
      </c>
    </row>
    <row r="803" spans="1:4" x14ac:dyDescent="0.25">
      <c r="A803" s="1">
        <v>45961</v>
      </c>
      <c r="B803" t="s">
        <v>698</v>
      </c>
      <c r="C803" t="s">
        <v>699</v>
      </c>
      <c r="D803">
        <v>8672.26</v>
      </c>
    </row>
    <row r="804" spans="1:4" x14ac:dyDescent="0.25">
      <c r="A804" s="1">
        <v>45991</v>
      </c>
      <c r="B804" t="s">
        <v>698</v>
      </c>
      <c r="C804" t="s">
        <v>699</v>
      </c>
      <c r="D804">
        <v>9172.26</v>
      </c>
    </row>
    <row r="805" spans="1:4" x14ac:dyDescent="0.25">
      <c r="A805" s="1">
        <v>46022</v>
      </c>
      <c r="B805" t="s">
        <v>698</v>
      </c>
      <c r="C805" t="s">
        <v>699</v>
      </c>
      <c r="D805">
        <v>9672.26</v>
      </c>
    </row>
    <row r="806" spans="1:4" x14ac:dyDescent="0.25">
      <c r="A806" s="1">
        <v>45688</v>
      </c>
      <c r="B806" t="s">
        <v>1140</v>
      </c>
      <c r="C806" t="s">
        <v>1141</v>
      </c>
      <c r="D806">
        <v>606.66999999999996</v>
      </c>
    </row>
    <row r="807" spans="1:4" x14ac:dyDescent="0.25">
      <c r="A807" s="1">
        <v>45716</v>
      </c>
      <c r="B807" t="s">
        <v>1140</v>
      </c>
      <c r="C807" t="s">
        <v>1141</v>
      </c>
      <c r="D807">
        <v>1713.3400000000001</v>
      </c>
    </row>
    <row r="808" spans="1:4" x14ac:dyDescent="0.25">
      <c r="A808" s="1">
        <v>45747</v>
      </c>
      <c r="B808" t="s">
        <v>1140</v>
      </c>
      <c r="C808" t="s">
        <v>1141</v>
      </c>
      <c r="D808">
        <v>2570.0100000000002</v>
      </c>
    </row>
    <row r="809" spans="1:4" x14ac:dyDescent="0.25">
      <c r="A809" s="1">
        <v>45777</v>
      </c>
      <c r="B809" t="s">
        <v>1140</v>
      </c>
      <c r="C809" t="s">
        <v>1141</v>
      </c>
      <c r="D809">
        <v>3426.6800000000003</v>
      </c>
    </row>
    <row r="810" spans="1:4" x14ac:dyDescent="0.25">
      <c r="A810" s="1">
        <v>45808</v>
      </c>
      <c r="B810" t="s">
        <v>1140</v>
      </c>
      <c r="C810" t="s">
        <v>1141</v>
      </c>
      <c r="D810">
        <v>4283.3500000000004</v>
      </c>
    </row>
    <row r="811" spans="1:4" x14ac:dyDescent="0.25">
      <c r="A811" s="1">
        <v>45838</v>
      </c>
      <c r="B811" t="s">
        <v>1140</v>
      </c>
      <c r="C811" t="s">
        <v>1141</v>
      </c>
      <c r="D811">
        <v>5383.35</v>
      </c>
    </row>
    <row r="812" spans="1:4" x14ac:dyDescent="0.25">
      <c r="A812" s="1">
        <v>45869</v>
      </c>
      <c r="B812" t="s">
        <v>1140</v>
      </c>
      <c r="C812" t="s">
        <v>1141</v>
      </c>
      <c r="D812">
        <v>6483.35</v>
      </c>
    </row>
    <row r="813" spans="1:4" x14ac:dyDescent="0.25">
      <c r="A813" s="1">
        <v>45900</v>
      </c>
      <c r="B813" t="s">
        <v>1140</v>
      </c>
      <c r="C813" t="s">
        <v>1141</v>
      </c>
      <c r="D813">
        <v>7583.35</v>
      </c>
    </row>
    <row r="814" spans="1:4" x14ac:dyDescent="0.25">
      <c r="A814" s="1">
        <v>45930</v>
      </c>
      <c r="B814" t="s">
        <v>1140</v>
      </c>
      <c r="C814" t="s">
        <v>1141</v>
      </c>
      <c r="D814">
        <v>8683.35</v>
      </c>
    </row>
    <row r="815" spans="1:4" x14ac:dyDescent="0.25">
      <c r="A815" s="1">
        <v>45961</v>
      </c>
      <c r="B815" t="s">
        <v>1140</v>
      </c>
      <c r="C815" t="s">
        <v>1141</v>
      </c>
      <c r="D815">
        <v>9783.35</v>
      </c>
    </row>
    <row r="816" spans="1:4" x14ac:dyDescent="0.25">
      <c r="A816" s="1">
        <v>45991</v>
      </c>
      <c r="B816" t="s">
        <v>1140</v>
      </c>
      <c r="C816" t="s">
        <v>1141</v>
      </c>
      <c r="D816">
        <v>10883.35</v>
      </c>
    </row>
    <row r="817" spans="1:4" x14ac:dyDescent="0.25">
      <c r="A817" s="1">
        <v>46022</v>
      </c>
      <c r="B817" t="s">
        <v>1140</v>
      </c>
      <c r="C817" t="s">
        <v>1141</v>
      </c>
      <c r="D817">
        <v>11983.35</v>
      </c>
    </row>
    <row r="818" spans="1:4" x14ac:dyDescent="0.25">
      <c r="A818" s="1">
        <v>45688</v>
      </c>
      <c r="B818" t="s">
        <v>1221</v>
      </c>
      <c r="C818" t="s">
        <v>1222</v>
      </c>
      <c r="D818">
        <v>4044</v>
      </c>
    </row>
    <row r="819" spans="1:4" x14ac:dyDescent="0.25">
      <c r="A819" s="1">
        <v>45716</v>
      </c>
      <c r="B819" t="s">
        <v>1221</v>
      </c>
      <c r="C819" t="s">
        <v>1222</v>
      </c>
      <c r="D819">
        <v>7838</v>
      </c>
    </row>
    <row r="820" spans="1:4" x14ac:dyDescent="0.25">
      <c r="A820" s="1">
        <v>45747</v>
      </c>
      <c r="B820" t="s">
        <v>1221</v>
      </c>
      <c r="C820" t="s">
        <v>1222</v>
      </c>
      <c r="D820">
        <v>14078</v>
      </c>
    </row>
    <row r="821" spans="1:4" x14ac:dyDescent="0.25">
      <c r="A821" s="1">
        <v>45777</v>
      </c>
      <c r="B821" t="s">
        <v>1221</v>
      </c>
      <c r="C821" t="s">
        <v>1222</v>
      </c>
      <c r="D821">
        <v>24046.07</v>
      </c>
    </row>
    <row r="822" spans="1:4" x14ac:dyDescent="0.25">
      <c r="A822" s="1">
        <v>45808</v>
      </c>
      <c r="B822" t="s">
        <v>1221</v>
      </c>
      <c r="C822" t="s">
        <v>1222</v>
      </c>
      <c r="D822">
        <v>33652.07</v>
      </c>
    </row>
    <row r="823" spans="1:4" x14ac:dyDescent="0.25">
      <c r="A823" s="1">
        <v>45838</v>
      </c>
      <c r="B823" t="s">
        <v>1221</v>
      </c>
      <c r="C823" t="s">
        <v>1222</v>
      </c>
      <c r="D823">
        <v>33652.07</v>
      </c>
    </row>
    <row r="824" spans="1:4" x14ac:dyDescent="0.25">
      <c r="A824" s="1">
        <v>45869</v>
      </c>
      <c r="B824" t="s">
        <v>1221</v>
      </c>
      <c r="C824" t="s">
        <v>1222</v>
      </c>
      <c r="D824">
        <v>33652.07</v>
      </c>
    </row>
    <row r="825" spans="1:4" x14ac:dyDescent="0.25">
      <c r="A825" s="1">
        <v>45900</v>
      </c>
      <c r="B825" t="s">
        <v>1221</v>
      </c>
      <c r="C825" t="s">
        <v>1222</v>
      </c>
      <c r="D825">
        <v>33652.07</v>
      </c>
    </row>
    <row r="826" spans="1:4" x14ac:dyDescent="0.25">
      <c r="A826" s="1">
        <v>45930</v>
      </c>
      <c r="B826" t="s">
        <v>1221</v>
      </c>
      <c r="C826" t="s">
        <v>1222</v>
      </c>
      <c r="D826">
        <v>33652.07</v>
      </c>
    </row>
    <row r="827" spans="1:4" x14ac:dyDescent="0.25">
      <c r="A827" s="1">
        <v>45961</v>
      </c>
      <c r="B827" t="s">
        <v>1221</v>
      </c>
      <c r="C827" t="s">
        <v>1222</v>
      </c>
      <c r="D827">
        <v>33652.07</v>
      </c>
    </row>
    <row r="828" spans="1:4" x14ac:dyDescent="0.25">
      <c r="A828" s="1">
        <v>45991</v>
      </c>
      <c r="B828" t="s">
        <v>1221</v>
      </c>
      <c r="C828" t="s">
        <v>1222</v>
      </c>
      <c r="D828">
        <v>33652.07</v>
      </c>
    </row>
    <row r="829" spans="1:4" x14ac:dyDescent="0.25">
      <c r="A829" s="1">
        <v>46022</v>
      </c>
      <c r="B829" t="s">
        <v>1221</v>
      </c>
      <c r="C829" t="s">
        <v>1222</v>
      </c>
      <c r="D829">
        <v>33652.07</v>
      </c>
    </row>
    <row r="830" spans="1:4" x14ac:dyDescent="0.25">
      <c r="A830" s="1">
        <v>45688</v>
      </c>
      <c r="B830" t="s">
        <v>702</v>
      </c>
      <c r="C830" t="s">
        <v>703</v>
      </c>
      <c r="D830">
        <v>1042.71</v>
      </c>
    </row>
    <row r="831" spans="1:4" x14ac:dyDescent="0.25">
      <c r="A831" s="1">
        <v>45716</v>
      </c>
      <c r="B831" t="s">
        <v>702</v>
      </c>
      <c r="C831" t="s">
        <v>703</v>
      </c>
      <c r="D831">
        <v>2085.42</v>
      </c>
    </row>
    <row r="832" spans="1:4" x14ac:dyDescent="0.25">
      <c r="A832" s="1">
        <v>45747</v>
      </c>
      <c r="B832" t="s">
        <v>702</v>
      </c>
      <c r="C832" t="s">
        <v>703</v>
      </c>
      <c r="D832">
        <v>3128.13</v>
      </c>
    </row>
    <row r="833" spans="1:4" x14ac:dyDescent="0.25">
      <c r="A833" s="1">
        <v>45777</v>
      </c>
      <c r="B833" t="s">
        <v>702</v>
      </c>
      <c r="C833" t="s">
        <v>703</v>
      </c>
      <c r="D833">
        <v>4170.84</v>
      </c>
    </row>
    <row r="834" spans="1:4" x14ac:dyDescent="0.25">
      <c r="A834" s="1">
        <v>45808</v>
      </c>
      <c r="B834" t="s">
        <v>702</v>
      </c>
      <c r="C834" t="s">
        <v>703</v>
      </c>
      <c r="D834">
        <v>5213.55</v>
      </c>
    </row>
    <row r="835" spans="1:4" x14ac:dyDescent="0.25">
      <c r="A835" s="1">
        <v>45838</v>
      </c>
      <c r="B835" t="s">
        <v>702</v>
      </c>
      <c r="C835" t="s">
        <v>703</v>
      </c>
      <c r="D835">
        <v>6256.26</v>
      </c>
    </row>
    <row r="836" spans="1:4" x14ac:dyDescent="0.25">
      <c r="A836" s="1">
        <v>45869</v>
      </c>
      <c r="B836" t="s">
        <v>702</v>
      </c>
      <c r="C836" t="s">
        <v>703</v>
      </c>
      <c r="D836">
        <v>7298.97</v>
      </c>
    </row>
    <row r="837" spans="1:4" x14ac:dyDescent="0.25">
      <c r="A837" s="1">
        <v>45900</v>
      </c>
      <c r="B837" t="s">
        <v>702</v>
      </c>
      <c r="C837" t="s">
        <v>703</v>
      </c>
      <c r="D837">
        <v>8341.68</v>
      </c>
    </row>
    <row r="838" spans="1:4" x14ac:dyDescent="0.25">
      <c r="A838" s="1">
        <v>45930</v>
      </c>
      <c r="B838" t="s">
        <v>702</v>
      </c>
      <c r="C838" t="s">
        <v>703</v>
      </c>
      <c r="D838">
        <v>9384.39</v>
      </c>
    </row>
    <row r="839" spans="1:4" x14ac:dyDescent="0.25">
      <c r="A839" s="1">
        <v>45961</v>
      </c>
      <c r="B839" t="s">
        <v>702</v>
      </c>
      <c r="C839" t="s">
        <v>703</v>
      </c>
      <c r="D839">
        <v>10427.099999999999</v>
      </c>
    </row>
    <row r="840" spans="1:4" x14ac:dyDescent="0.25">
      <c r="A840" s="1">
        <v>45991</v>
      </c>
      <c r="B840" t="s">
        <v>702</v>
      </c>
      <c r="C840" t="s">
        <v>703</v>
      </c>
      <c r="D840">
        <v>11469.809999999998</v>
      </c>
    </row>
    <row r="841" spans="1:4" x14ac:dyDescent="0.25">
      <c r="A841" s="1">
        <v>46022</v>
      </c>
      <c r="B841" t="s">
        <v>702</v>
      </c>
      <c r="C841" t="s">
        <v>703</v>
      </c>
      <c r="D841">
        <v>12512.519999999997</v>
      </c>
    </row>
    <row r="842" spans="1:4" x14ac:dyDescent="0.25">
      <c r="A842" s="1">
        <v>45688</v>
      </c>
      <c r="B842" t="s">
        <v>1312</v>
      </c>
      <c r="C842" t="s">
        <v>1313</v>
      </c>
      <c r="D842">
        <v>1048.92</v>
      </c>
    </row>
    <row r="843" spans="1:4" x14ac:dyDescent="0.25">
      <c r="A843" s="1">
        <v>45716</v>
      </c>
      <c r="B843" t="s">
        <v>1312</v>
      </c>
      <c r="C843" t="s">
        <v>1313</v>
      </c>
      <c r="D843">
        <v>2097.84</v>
      </c>
    </row>
    <row r="844" spans="1:4" x14ac:dyDescent="0.25">
      <c r="A844" s="1">
        <v>45747</v>
      </c>
      <c r="B844" t="s">
        <v>1312</v>
      </c>
      <c r="C844" t="s">
        <v>1313</v>
      </c>
      <c r="D844">
        <v>3146.76</v>
      </c>
    </row>
    <row r="845" spans="1:4" x14ac:dyDescent="0.25">
      <c r="A845" s="1">
        <v>45777</v>
      </c>
      <c r="B845" t="s">
        <v>1312</v>
      </c>
      <c r="C845" t="s">
        <v>1313</v>
      </c>
      <c r="D845">
        <v>4195.68</v>
      </c>
    </row>
    <row r="846" spans="1:4" x14ac:dyDescent="0.25">
      <c r="A846" s="1">
        <v>45808</v>
      </c>
      <c r="B846" t="s">
        <v>1312</v>
      </c>
      <c r="C846" t="s">
        <v>1313</v>
      </c>
      <c r="D846">
        <v>5244.6</v>
      </c>
    </row>
    <row r="847" spans="1:4" x14ac:dyDescent="0.25">
      <c r="A847" s="1">
        <v>45838</v>
      </c>
      <c r="B847" t="s">
        <v>1312</v>
      </c>
      <c r="C847" t="s">
        <v>1313</v>
      </c>
      <c r="D847">
        <v>6293.52</v>
      </c>
    </row>
    <row r="848" spans="1:4" x14ac:dyDescent="0.25">
      <c r="A848" s="1">
        <v>45869</v>
      </c>
      <c r="B848" t="s">
        <v>1312</v>
      </c>
      <c r="C848" t="s">
        <v>1313</v>
      </c>
      <c r="D848">
        <v>7342.4400000000005</v>
      </c>
    </row>
    <row r="849" spans="1:4" x14ac:dyDescent="0.25">
      <c r="A849" s="1">
        <v>45900</v>
      </c>
      <c r="B849" t="s">
        <v>1312</v>
      </c>
      <c r="C849" t="s">
        <v>1313</v>
      </c>
      <c r="D849">
        <v>8391.36</v>
      </c>
    </row>
    <row r="850" spans="1:4" x14ac:dyDescent="0.25">
      <c r="A850" s="1">
        <v>45930</v>
      </c>
      <c r="B850" t="s">
        <v>1312</v>
      </c>
      <c r="C850" t="s">
        <v>1313</v>
      </c>
      <c r="D850">
        <v>9440.2800000000007</v>
      </c>
    </row>
    <row r="851" spans="1:4" x14ac:dyDescent="0.25">
      <c r="A851" s="1">
        <v>45961</v>
      </c>
      <c r="B851" t="s">
        <v>1312</v>
      </c>
      <c r="C851" t="s">
        <v>1313</v>
      </c>
      <c r="D851">
        <v>10489.2</v>
      </c>
    </row>
    <row r="852" spans="1:4" x14ac:dyDescent="0.25">
      <c r="A852" s="1">
        <v>45991</v>
      </c>
      <c r="B852" t="s">
        <v>1312</v>
      </c>
      <c r="C852" t="s">
        <v>1313</v>
      </c>
      <c r="D852">
        <v>11538.12</v>
      </c>
    </row>
    <row r="853" spans="1:4" x14ac:dyDescent="0.25">
      <c r="A853" s="1">
        <v>46022</v>
      </c>
      <c r="B853" t="s">
        <v>1312</v>
      </c>
      <c r="C853" t="s">
        <v>1313</v>
      </c>
      <c r="D853">
        <v>12587.04</v>
      </c>
    </row>
    <row r="854" spans="1:4" x14ac:dyDescent="0.25">
      <c r="A854" s="1">
        <v>45688</v>
      </c>
      <c r="B854" t="s">
        <v>1146</v>
      </c>
      <c r="C854" t="s">
        <v>1147</v>
      </c>
      <c r="D854">
        <v>2550</v>
      </c>
    </row>
    <row r="855" spans="1:4" x14ac:dyDescent="0.25">
      <c r="A855" s="1">
        <v>45716</v>
      </c>
      <c r="B855" t="s">
        <v>1146</v>
      </c>
      <c r="C855" t="s">
        <v>1147</v>
      </c>
      <c r="D855">
        <v>5100</v>
      </c>
    </row>
    <row r="856" spans="1:4" x14ac:dyDescent="0.25">
      <c r="A856" s="1">
        <v>45747</v>
      </c>
      <c r="B856" t="s">
        <v>1146</v>
      </c>
      <c r="C856" t="s">
        <v>1147</v>
      </c>
      <c r="D856">
        <v>7650</v>
      </c>
    </row>
    <row r="857" spans="1:4" x14ac:dyDescent="0.25">
      <c r="A857" s="1">
        <v>45777</v>
      </c>
      <c r="B857" t="s">
        <v>1146</v>
      </c>
      <c r="C857" t="s">
        <v>1147</v>
      </c>
      <c r="D857">
        <v>10200</v>
      </c>
    </row>
    <row r="858" spans="1:4" x14ac:dyDescent="0.25">
      <c r="A858" s="1">
        <v>45808</v>
      </c>
      <c r="B858" t="s">
        <v>1146</v>
      </c>
      <c r="C858" t="s">
        <v>1147</v>
      </c>
      <c r="D858">
        <v>12750</v>
      </c>
    </row>
    <row r="859" spans="1:4" x14ac:dyDescent="0.25">
      <c r="A859" s="1">
        <v>45838</v>
      </c>
      <c r="B859" t="s">
        <v>1146</v>
      </c>
      <c r="C859" t="s">
        <v>1147</v>
      </c>
      <c r="D859">
        <v>12750</v>
      </c>
    </row>
    <row r="860" spans="1:4" x14ac:dyDescent="0.25">
      <c r="A860" s="1">
        <v>45869</v>
      </c>
      <c r="B860" t="s">
        <v>1146</v>
      </c>
      <c r="C860" t="s">
        <v>1147</v>
      </c>
      <c r="D860">
        <v>12750</v>
      </c>
    </row>
    <row r="861" spans="1:4" x14ac:dyDescent="0.25">
      <c r="A861" s="1">
        <v>45900</v>
      </c>
      <c r="B861" t="s">
        <v>1146</v>
      </c>
      <c r="C861" t="s">
        <v>1147</v>
      </c>
      <c r="D861">
        <v>12750</v>
      </c>
    </row>
    <row r="862" spans="1:4" x14ac:dyDescent="0.25">
      <c r="A862" s="1">
        <v>45930</v>
      </c>
      <c r="B862" t="s">
        <v>1146</v>
      </c>
      <c r="C862" t="s">
        <v>1147</v>
      </c>
      <c r="D862">
        <v>12750</v>
      </c>
    </row>
    <row r="863" spans="1:4" x14ac:dyDescent="0.25">
      <c r="A863" s="1">
        <v>45961</v>
      </c>
      <c r="B863" t="s">
        <v>1146</v>
      </c>
      <c r="C863" t="s">
        <v>1147</v>
      </c>
      <c r="D863">
        <v>12750</v>
      </c>
    </row>
    <row r="864" spans="1:4" x14ac:dyDescent="0.25">
      <c r="A864" s="1">
        <v>45991</v>
      </c>
      <c r="B864" t="s">
        <v>1146</v>
      </c>
      <c r="C864" t="s">
        <v>1147</v>
      </c>
      <c r="D864">
        <v>12750</v>
      </c>
    </row>
    <row r="865" spans="1:4" x14ac:dyDescent="0.25">
      <c r="A865" s="1">
        <v>46022</v>
      </c>
      <c r="B865" t="s">
        <v>1146</v>
      </c>
      <c r="C865" t="s">
        <v>1147</v>
      </c>
      <c r="D865">
        <v>12750</v>
      </c>
    </row>
    <row r="866" spans="1:4" x14ac:dyDescent="0.25">
      <c r="A866" s="1">
        <v>45688</v>
      </c>
      <c r="B866" t="s">
        <v>1273</v>
      </c>
      <c r="C866" t="s">
        <v>1274</v>
      </c>
      <c r="D866">
        <v>693.33</v>
      </c>
    </row>
    <row r="867" spans="1:4" x14ac:dyDescent="0.25">
      <c r="A867" s="1">
        <v>45716</v>
      </c>
      <c r="B867" t="s">
        <v>1273</v>
      </c>
      <c r="C867" t="s">
        <v>1274</v>
      </c>
      <c r="D867">
        <v>1386.66</v>
      </c>
    </row>
    <row r="868" spans="1:4" x14ac:dyDescent="0.25">
      <c r="A868" s="1">
        <v>45747</v>
      </c>
      <c r="B868" t="s">
        <v>1273</v>
      </c>
      <c r="C868" t="s">
        <v>1274</v>
      </c>
      <c r="D868">
        <v>2529.9899999999998</v>
      </c>
    </row>
    <row r="869" spans="1:4" x14ac:dyDescent="0.25">
      <c r="A869" s="1">
        <v>45777</v>
      </c>
      <c r="B869" t="s">
        <v>1273</v>
      </c>
      <c r="C869" t="s">
        <v>1274</v>
      </c>
      <c r="D869">
        <v>3223.3199999999997</v>
      </c>
    </row>
    <row r="870" spans="1:4" x14ac:dyDescent="0.25">
      <c r="A870" s="1">
        <v>45808</v>
      </c>
      <c r="B870" t="s">
        <v>1273</v>
      </c>
      <c r="C870" t="s">
        <v>1274</v>
      </c>
      <c r="D870">
        <v>3916.6499999999996</v>
      </c>
    </row>
    <row r="871" spans="1:4" x14ac:dyDescent="0.25">
      <c r="A871" s="1">
        <v>45838</v>
      </c>
      <c r="B871" t="s">
        <v>1273</v>
      </c>
      <c r="C871" t="s">
        <v>1274</v>
      </c>
      <c r="D871">
        <v>4699.6499999999996</v>
      </c>
    </row>
    <row r="872" spans="1:4" x14ac:dyDescent="0.25">
      <c r="A872" s="1">
        <v>45869</v>
      </c>
      <c r="B872" t="s">
        <v>1273</v>
      </c>
      <c r="C872" t="s">
        <v>1274</v>
      </c>
      <c r="D872">
        <v>5482.65</v>
      </c>
    </row>
    <row r="873" spans="1:4" x14ac:dyDescent="0.25">
      <c r="A873" s="1">
        <v>45900</v>
      </c>
      <c r="B873" t="s">
        <v>1273</v>
      </c>
      <c r="C873" t="s">
        <v>1274</v>
      </c>
      <c r="D873">
        <v>6265.65</v>
      </c>
    </row>
    <row r="874" spans="1:4" x14ac:dyDescent="0.25">
      <c r="A874" s="1">
        <v>45930</v>
      </c>
      <c r="B874" t="s">
        <v>1273</v>
      </c>
      <c r="C874" t="s">
        <v>1274</v>
      </c>
      <c r="D874">
        <v>7048.65</v>
      </c>
    </row>
    <row r="875" spans="1:4" x14ac:dyDescent="0.25">
      <c r="A875" s="1">
        <v>45961</v>
      </c>
      <c r="B875" t="s">
        <v>1273</v>
      </c>
      <c r="C875" t="s">
        <v>1274</v>
      </c>
      <c r="D875">
        <v>7831.65</v>
      </c>
    </row>
    <row r="876" spans="1:4" x14ac:dyDescent="0.25">
      <c r="A876" s="1">
        <v>45991</v>
      </c>
      <c r="B876" t="s">
        <v>1273</v>
      </c>
      <c r="C876" t="s">
        <v>1274</v>
      </c>
      <c r="D876">
        <v>8614.65</v>
      </c>
    </row>
    <row r="877" spans="1:4" x14ac:dyDescent="0.25">
      <c r="A877" s="1">
        <v>46022</v>
      </c>
      <c r="B877" t="s">
        <v>1273</v>
      </c>
      <c r="C877" t="s">
        <v>1274</v>
      </c>
      <c r="D877">
        <v>9397.65</v>
      </c>
    </row>
    <row r="878" spans="1:4" x14ac:dyDescent="0.25">
      <c r="A878" s="1">
        <v>45688</v>
      </c>
      <c r="B878" t="s">
        <v>1260</v>
      </c>
      <c r="C878" t="s">
        <v>1261</v>
      </c>
      <c r="D878">
        <v>200</v>
      </c>
    </row>
    <row r="879" spans="1:4" x14ac:dyDescent="0.25">
      <c r="A879" s="1">
        <v>45716</v>
      </c>
      <c r="B879" t="s">
        <v>1260</v>
      </c>
      <c r="C879" t="s">
        <v>1261</v>
      </c>
      <c r="D879">
        <v>400</v>
      </c>
    </row>
    <row r="880" spans="1:4" x14ac:dyDescent="0.25">
      <c r="A880" s="1">
        <v>45747</v>
      </c>
      <c r="B880" t="s">
        <v>1260</v>
      </c>
      <c r="C880" t="s">
        <v>1261</v>
      </c>
      <c r="D880">
        <v>600</v>
      </c>
    </row>
    <row r="881" spans="1:4" x14ac:dyDescent="0.25">
      <c r="A881" s="1">
        <v>45777</v>
      </c>
      <c r="B881" t="s">
        <v>1260</v>
      </c>
      <c r="C881" t="s">
        <v>1261</v>
      </c>
      <c r="D881">
        <v>800</v>
      </c>
    </row>
    <row r="882" spans="1:4" x14ac:dyDescent="0.25">
      <c r="A882" s="1">
        <v>45808</v>
      </c>
      <c r="B882" t="s">
        <v>1260</v>
      </c>
      <c r="C882" t="s">
        <v>1261</v>
      </c>
      <c r="D882">
        <v>1000</v>
      </c>
    </row>
    <row r="883" spans="1:4" x14ac:dyDescent="0.25">
      <c r="A883" s="1">
        <v>45838</v>
      </c>
      <c r="B883" t="s">
        <v>1260</v>
      </c>
      <c r="C883" t="s">
        <v>1261</v>
      </c>
      <c r="D883">
        <v>1000</v>
      </c>
    </row>
    <row r="884" spans="1:4" x14ac:dyDescent="0.25">
      <c r="A884" s="1">
        <v>45869</v>
      </c>
      <c r="B884" t="s">
        <v>1260</v>
      </c>
      <c r="C884" t="s">
        <v>1261</v>
      </c>
      <c r="D884">
        <v>1000</v>
      </c>
    </row>
    <row r="885" spans="1:4" x14ac:dyDescent="0.25">
      <c r="A885" s="1">
        <v>45900</v>
      </c>
      <c r="B885" t="s">
        <v>1260</v>
      </c>
      <c r="C885" t="s">
        <v>1261</v>
      </c>
      <c r="D885">
        <v>1000</v>
      </c>
    </row>
    <row r="886" spans="1:4" x14ac:dyDescent="0.25">
      <c r="A886" s="1">
        <v>45930</v>
      </c>
      <c r="B886" t="s">
        <v>1260</v>
      </c>
      <c r="C886" t="s">
        <v>1261</v>
      </c>
      <c r="D886">
        <v>1000</v>
      </c>
    </row>
    <row r="887" spans="1:4" x14ac:dyDescent="0.25">
      <c r="A887" s="1">
        <v>45961</v>
      </c>
      <c r="B887" t="s">
        <v>1260</v>
      </c>
      <c r="C887" t="s">
        <v>1261</v>
      </c>
      <c r="D887">
        <v>1000</v>
      </c>
    </row>
    <row r="888" spans="1:4" x14ac:dyDescent="0.25">
      <c r="A888" s="1">
        <v>45991</v>
      </c>
      <c r="B888" t="s">
        <v>1260</v>
      </c>
      <c r="C888" t="s">
        <v>1261</v>
      </c>
      <c r="D888">
        <v>1000</v>
      </c>
    </row>
    <row r="889" spans="1:4" x14ac:dyDescent="0.25">
      <c r="A889" s="1">
        <v>46022</v>
      </c>
      <c r="B889" t="s">
        <v>1260</v>
      </c>
      <c r="C889" t="s">
        <v>1261</v>
      </c>
      <c r="D889">
        <v>1000</v>
      </c>
    </row>
    <row r="890" spans="1:4" x14ac:dyDescent="0.25">
      <c r="A890" s="1">
        <v>45688</v>
      </c>
      <c r="B890" t="s">
        <v>704</v>
      </c>
      <c r="C890" t="s">
        <v>705</v>
      </c>
      <c r="D890">
        <v>10545.699999999999</v>
      </c>
    </row>
    <row r="891" spans="1:4" x14ac:dyDescent="0.25">
      <c r="A891" s="1">
        <v>45716</v>
      </c>
      <c r="B891" t="s">
        <v>704</v>
      </c>
      <c r="C891" t="s">
        <v>705</v>
      </c>
      <c r="D891">
        <v>10545.699999999999</v>
      </c>
    </row>
    <row r="892" spans="1:4" x14ac:dyDescent="0.25">
      <c r="A892" s="1">
        <v>45747</v>
      </c>
      <c r="B892" t="s">
        <v>704</v>
      </c>
      <c r="C892" t="s">
        <v>705</v>
      </c>
      <c r="D892">
        <v>10545.699999999999</v>
      </c>
    </row>
    <row r="893" spans="1:4" x14ac:dyDescent="0.25">
      <c r="A893" s="1">
        <v>45777</v>
      </c>
      <c r="B893" t="s">
        <v>704</v>
      </c>
      <c r="C893" t="s">
        <v>705</v>
      </c>
      <c r="D893">
        <v>10545.699999999999</v>
      </c>
    </row>
    <row r="894" spans="1:4" x14ac:dyDescent="0.25">
      <c r="A894" s="1">
        <v>45808</v>
      </c>
      <c r="B894" t="s">
        <v>704</v>
      </c>
      <c r="C894" t="s">
        <v>705</v>
      </c>
      <c r="D894">
        <v>10545.699999999999</v>
      </c>
    </row>
    <row r="895" spans="1:4" x14ac:dyDescent="0.25">
      <c r="A895" s="1">
        <v>45838</v>
      </c>
      <c r="B895" t="s">
        <v>704</v>
      </c>
      <c r="C895" t="s">
        <v>705</v>
      </c>
      <c r="D895">
        <v>21045.699999999997</v>
      </c>
    </row>
    <row r="896" spans="1:4" x14ac:dyDescent="0.25">
      <c r="A896" s="1">
        <v>45869</v>
      </c>
      <c r="B896" t="s">
        <v>704</v>
      </c>
      <c r="C896" t="s">
        <v>705</v>
      </c>
      <c r="D896">
        <v>26045.699999999997</v>
      </c>
    </row>
    <row r="897" spans="1:4" x14ac:dyDescent="0.25">
      <c r="A897" s="1">
        <v>45900</v>
      </c>
      <c r="B897" t="s">
        <v>704</v>
      </c>
      <c r="C897" t="s">
        <v>705</v>
      </c>
      <c r="D897">
        <v>31045.699999999997</v>
      </c>
    </row>
    <row r="898" spans="1:4" x14ac:dyDescent="0.25">
      <c r="A898" s="1">
        <v>45930</v>
      </c>
      <c r="B898" t="s">
        <v>704</v>
      </c>
      <c r="C898" t="s">
        <v>705</v>
      </c>
      <c r="D898">
        <v>36045.699999999997</v>
      </c>
    </row>
    <row r="899" spans="1:4" x14ac:dyDescent="0.25">
      <c r="A899" s="1">
        <v>45961</v>
      </c>
      <c r="B899" t="s">
        <v>704</v>
      </c>
      <c r="C899" t="s">
        <v>705</v>
      </c>
      <c r="D899">
        <v>41045.699999999997</v>
      </c>
    </row>
    <row r="900" spans="1:4" x14ac:dyDescent="0.25">
      <c r="A900" s="1">
        <v>45991</v>
      </c>
      <c r="B900" t="s">
        <v>704</v>
      </c>
      <c r="C900" t="s">
        <v>705</v>
      </c>
      <c r="D900">
        <v>46045.7</v>
      </c>
    </row>
    <row r="901" spans="1:4" x14ac:dyDescent="0.25">
      <c r="A901" s="1">
        <v>46022</v>
      </c>
      <c r="B901" t="s">
        <v>704</v>
      </c>
      <c r="C901" t="s">
        <v>705</v>
      </c>
      <c r="D901">
        <v>51045.7</v>
      </c>
    </row>
    <row r="902" spans="1:4" x14ac:dyDescent="0.25">
      <c r="A902" s="1">
        <v>45688</v>
      </c>
      <c r="B902" t="s">
        <v>717</v>
      </c>
      <c r="C902" t="s">
        <v>718</v>
      </c>
      <c r="D902">
        <v>1502.19</v>
      </c>
    </row>
    <row r="903" spans="1:4" x14ac:dyDescent="0.25">
      <c r="A903" s="1">
        <v>45716</v>
      </c>
      <c r="B903" t="s">
        <v>717</v>
      </c>
      <c r="C903" t="s">
        <v>718</v>
      </c>
      <c r="D903">
        <v>1502.19</v>
      </c>
    </row>
    <row r="904" spans="1:4" x14ac:dyDescent="0.25">
      <c r="A904" s="1">
        <v>45747</v>
      </c>
      <c r="B904" t="s">
        <v>717</v>
      </c>
      <c r="C904" t="s">
        <v>718</v>
      </c>
      <c r="D904">
        <v>1502.19</v>
      </c>
    </row>
    <row r="905" spans="1:4" x14ac:dyDescent="0.25">
      <c r="A905" s="1">
        <v>45777</v>
      </c>
      <c r="B905" t="s">
        <v>717</v>
      </c>
      <c r="C905" t="s">
        <v>718</v>
      </c>
      <c r="D905">
        <v>1502.19</v>
      </c>
    </row>
    <row r="906" spans="1:4" x14ac:dyDescent="0.25">
      <c r="A906" s="1">
        <v>45808</v>
      </c>
      <c r="B906" t="s">
        <v>717</v>
      </c>
      <c r="C906" t="s">
        <v>718</v>
      </c>
      <c r="D906">
        <v>1502.19</v>
      </c>
    </row>
    <row r="907" spans="1:4" x14ac:dyDescent="0.25">
      <c r="A907" s="1">
        <v>45838</v>
      </c>
      <c r="B907" t="s">
        <v>717</v>
      </c>
      <c r="C907" t="s">
        <v>718</v>
      </c>
      <c r="D907">
        <v>1502.19</v>
      </c>
    </row>
    <row r="908" spans="1:4" x14ac:dyDescent="0.25">
      <c r="A908" s="1">
        <v>45869</v>
      </c>
      <c r="B908" t="s">
        <v>717</v>
      </c>
      <c r="C908" t="s">
        <v>718</v>
      </c>
      <c r="D908">
        <v>1502.19</v>
      </c>
    </row>
    <row r="909" spans="1:4" x14ac:dyDescent="0.25">
      <c r="A909" s="1">
        <v>45900</v>
      </c>
      <c r="B909" t="s">
        <v>717</v>
      </c>
      <c r="C909" t="s">
        <v>718</v>
      </c>
      <c r="D909">
        <v>1502.19</v>
      </c>
    </row>
    <row r="910" spans="1:4" x14ac:dyDescent="0.25">
      <c r="A910" s="1">
        <v>45930</v>
      </c>
      <c r="B910" t="s">
        <v>717</v>
      </c>
      <c r="C910" t="s">
        <v>718</v>
      </c>
      <c r="D910">
        <v>1502.19</v>
      </c>
    </row>
    <row r="911" spans="1:4" x14ac:dyDescent="0.25">
      <c r="A911" s="1">
        <v>45961</v>
      </c>
      <c r="B911" t="s">
        <v>717</v>
      </c>
      <c r="C911" t="s">
        <v>718</v>
      </c>
      <c r="D911">
        <v>1502.19</v>
      </c>
    </row>
    <row r="912" spans="1:4" x14ac:dyDescent="0.25">
      <c r="A912" s="1">
        <v>45991</v>
      </c>
      <c r="B912" t="s">
        <v>717</v>
      </c>
      <c r="C912" t="s">
        <v>718</v>
      </c>
      <c r="D912">
        <v>1502.19</v>
      </c>
    </row>
    <row r="913" spans="1:4" x14ac:dyDescent="0.25">
      <c r="A913" s="1">
        <v>46022</v>
      </c>
      <c r="B913" t="s">
        <v>717</v>
      </c>
      <c r="C913" t="s">
        <v>718</v>
      </c>
      <c r="D913">
        <v>1502.19</v>
      </c>
    </row>
    <row r="914" spans="1:4" x14ac:dyDescent="0.25">
      <c r="A914" s="1">
        <v>45688</v>
      </c>
      <c r="B914" t="s">
        <v>719</v>
      </c>
      <c r="C914" t="s">
        <v>720</v>
      </c>
      <c r="D914">
        <v>539.07000000000005</v>
      </c>
    </row>
    <row r="915" spans="1:4" x14ac:dyDescent="0.25">
      <c r="A915" s="1">
        <v>45716</v>
      </c>
      <c r="B915" t="s">
        <v>719</v>
      </c>
      <c r="C915" t="s">
        <v>720</v>
      </c>
      <c r="D915">
        <v>539.07000000000005</v>
      </c>
    </row>
    <row r="916" spans="1:4" x14ac:dyDescent="0.25">
      <c r="A916" s="1">
        <v>45747</v>
      </c>
      <c r="B916" t="s">
        <v>719</v>
      </c>
      <c r="C916" t="s">
        <v>720</v>
      </c>
      <c r="D916">
        <v>539.07000000000005</v>
      </c>
    </row>
    <row r="917" spans="1:4" x14ac:dyDescent="0.25">
      <c r="A917" s="1">
        <v>45777</v>
      </c>
      <c r="B917" t="s">
        <v>719</v>
      </c>
      <c r="C917" t="s">
        <v>720</v>
      </c>
      <c r="D917">
        <v>539.07000000000005</v>
      </c>
    </row>
    <row r="918" spans="1:4" x14ac:dyDescent="0.25">
      <c r="A918" s="1">
        <v>45808</v>
      </c>
      <c r="B918" t="s">
        <v>719</v>
      </c>
      <c r="C918" t="s">
        <v>720</v>
      </c>
      <c r="D918">
        <v>539.07000000000005</v>
      </c>
    </row>
    <row r="919" spans="1:4" x14ac:dyDescent="0.25">
      <c r="A919" s="1">
        <v>45838</v>
      </c>
      <c r="B919" t="s">
        <v>719</v>
      </c>
      <c r="C919" t="s">
        <v>720</v>
      </c>
      <c r="D919">
        <v>1239.0700000000002</v>
      </c>
    </row>
    <row r="920" spans="1:4" x14ac:dyDescent="0.25">
      <c r="A920" s="1">
        <v>45869</v>
      </c>
      <c r="B920" t="s">
        <v>719</v>
      </c>
      <c r="C920" t="s">
        <v>720</v>
      </c>
      <c r="D920">
        <v>1939.0700000000002</v>
      </c>
    </row>
    <row r="921" spans="1:4" x14ac:dyDescent="0.25">
      <c r="A921" s="1">
        <v>45900</v>
      </c>
      <c r="B921" t="s">
        <v>719</v>
      </c>
      <c r="C921" t="s">
        <v>720</v>
      </c>
      <c r="D921">
        <v>2639.07</v>
      </c>
    </row>
    <row r="922" spans="1:4" x14ac:dyDescent="0.25">
      <c r="A922" s="1">
        <v>45930</v>
      </c>
      <c r="B922" t="s">
        <v>719</v>
      </c>
      <c r="C922" t="s">
        <v>720</v>
      </c>
      <c r="D922">
        <v>3339.07</v>
      </c>
    </row>
    <row r="923" spans="1:4" x14ac:dyDescent="0.25">
      <c r="A923" s="1">
        <v>45961</v>
      </c>
      <c r="B923" t="s">
        <v>719</v>
      </c>
      <c r="C923" t="s">
        <v>720</v>
      </c>
      <c r="D923">
        <v>4039.07</v>
      </c>
    </row>
    <row r="924" spans="1:4" x14ac:dyDescent="0.25">
      <c r="A924" s="1">
        <v>45991</v>
      </c>
      <c r="B924" t="s">
        <v>719</v>
      </c>
      <c r="C924" t="s">
        <v>720</v>
      </c>
      <c r="D924">
        <v>4739.07</v>
      </c>
    </row>
    <row r="925" spans="1:4" x14ac:dyDescent="0.25">
      <c r="A925" s="1">
        <v>46022</v>
      </c>
      <c r="B925" t="s">
        <v>719</v>
      </c>
      <c r="C925" t="s">
        <v>720</v>
      </c>
      <c r="D925">
        <v>5439.07</v>
      </c>
    </row>
    <row r="926" spans="1:4" x14ac:dyDescent="0.25">
      <c r="A926" s="1">
        <v>45688</v>
      </c>
      <c r="B926" t="s">
        <v>734</v>
      </c>
      <c r="C926" t="s">
        <v>735</v>
      </c>
      <c r="D926">
        <v>66.790000000000006</v>
      </c>
    </row>
    <row r="927" spans="1:4" x14ac:dyDescent="0.25">
      <c r="A927" s="1">
        <v>45716</v>
      </c>
      <c r="B927" t="s">
        <v>734</v>
      </c>
      <c r="C927" t="s">
        <v>735</v>
      </c>
      <c r="D927">
        <v>354.50000000000006</v>
      </c>
    </row>
    <row r="928" spans="1:4" x14ac:dyDescent="0.25">
      <c r="A928" s="1">
        <v>45747</v>
      </c>
      <c r="B928" t="s">
        <v>734</v>
      </c>
      <c r="C928" t="s">
        <v>735</v>
      </c>
      <c r="D928">
        <v>173.8</v>
      </c>
    </row>
    <row r="929" spans="1:4" x14ac:dyDescent="0.25">
      <c r="A929" s="1">
        <v>45777</v>
      </c>
      <c r="B929" t="s">
        <v>734</v>
      </c>
      <c r="C929" t="s">
        <v>735</v>
      </c>
      <c r="D929">
        <v>173.8</v>
      </c>
    </row>
    <row r="930" spans="1:4" x14ac:dyDescent="0.25">
      <c r="A930" s="1">
        <v>45808</v>
      </c>
      <c r="B930" t="s">
        <v>734</v>
      </c>
      <c r="C930" t="s">
        <v>735</v>
      </c>
      <c r="D930">
        <v>201.64</v>
      </c>
    </row>
    <row r="931" spans="1:4" x14ac:dyDescent="0.25">
      <c r="A931" s="1">
        <v>45838</v>
      </c>
      <c r="B931" t="s">
        <v>734</v>
      </c>
      <c r="C931" t="s">
        <v>735</v>
      </c>
      <c r="D931">
        <v>201.64</v>
      </c>
    </row>
    <row r="932" spans="1:4" x14ac:dyDescent="0.25">
      <c r="A932" s="1">
        <v>45869</v>
      </c>
      <c r="B932" t="s">
        <v>734</v>
      </c>
      <c r="C932" t="s">
        <v>735</v>
      </c>
      <c r="D932">
        <v>201.64</v>
      </c>
    </row>
    <row r="933" spans="1:4" x14ac:dyDescent="0.25">
      <c r="A933" s="1">
        <v>45900</v>
      </c>
      <c r="B933" t="s">
        <v>734</v>
      </c>
      <c r="C933" t="s">
        <v>735</v>
      </c>
      <c r="D933">
        <v>201.64</v>
      </c>
    </row>
    <row r="934" spans="1:4" x14ac:dyDescent="0.25">
      <c r="A934" s="1">
        <v>45930</v>
      </c>
      <c r="B934" t="s">
        <v>734</v>
      </c>
      <c r="C934" t="s">
        <v>735</v>
      </c>
      <c r="D934">
        <v>201.64</v>
      </c>
    </row>
    <row r="935" spans="1:4" x14ac:dyDescent="0.25">
      <c r="A935" s="1">
        <v>45961</v>
      </c>
      <c r="B935" t="s">
        <v>734</v>
      </c>
      <c r="C935" t="s">
        <v>735</v>
      </c>
      <c r="D935">
        <v>401.64</v>
      </c>
    </row>
    <row r="936" spans="1:4" x14ac:dyDescent="0.25">
      <c r="A936" s="1">
        <v>45991</v>
      </c>
      <c r="B936" t="s">
        <v>734</v>
      </c>
      <c r="C936" t="s">
        <v>735</v>
      </c>
      <c r="D936">
        <v>401.64</v>
      </c>
    </row>
    <row r="937" spans="1:4" x14ac:dyDescent="0.25">
      <c r="A937" s="1">
        <v>46022</v>
      </c>
      <c r="B937" t="s">
        <v>734</v>
      </c>
      <c r="C937" t="s">
        <v>735</v>
      </c>
      <c r="D937">
        <v>401.64</v>
      </c>
    </row>
    <row r="938" spans="1:4" x14ac:dyDescent="0.25">
      <c r="A938" s="1">
        <v>45688</v>
      </c>
      <c r="B938" t="s">
        <v>738</v>
      </c>
      <c r="C938" t="s">
        <v>739</v>
      </c>
      <c r="D938">
        <v>4356.75</v>
      </c>
    </row>
    <row r="939" spans="1:4" x14ac:dyDescent="0.25">
      <c r="A939" s="1">
        <v>45716</v>
      </c>
      <c r="B939" t="s">
        <v>738</v>
      </c>
      <c r="C939" t="s">
        <v>739</v>
      </c>
      <c r="D939">
        <v>4356.75</v>
      </c>
    </row>
    <row r="940" spans="1:4" x14ac:dyDescent="0.25">
      <c r="A940" s="1">
        <v>45747</v>
      </c>
      <c r="B940" t="s">
        <v>738</v>
      </c>
      <c r="C940" t="s">
        <v>739</v>
      </c>
      <c r="D940">
        <v>4356.75</v>
      </c>
    </row>
    <row r="941" spans="1:4" x14ac:dyDescent="0.25">
      <c r="A941" s="1">
        <v>45777</v>
      </c>
      <c r="B941" t="s">
        <v>738</v>
      </c>
      <c r="C941" t="s">
        <v>739</v>
      </c>
      <c r="D941">
        <v>4825.79</v>
      </c>
    </row>
    <row r="942" spans="1:4" x14ac:dyDescent="0.25">
      <c r="A942" s="1">
        <v>45808</v>
      </c>
      <c r="B942" t="s">
        <v>738</v>
      </c>
      <c r="C942" t="s">
        <v>739</v>
      </c>
      <c r="D942">
        <v>5125.79</v>
      </c>
    </row>
    <row r="943" spans="1:4" x14ac:dyDescent="0.25">
      <c r="A943" s="1">
        <v>45838</v>
      </c>
      <c r="B943" t="s">
        <v>738</v>
      </c>
      <c r="C943" t="s">
        <v>739</v>
      </c>
      <c r="D943">
        <v>5625.79</v>
      </c>
    </row>
    <row r="944" spans="1:4" x14ac:dyDescent="0.25">
      <c r="A944" s="1">
        <v>45869</v>
      </c>
      <c r="B944" t="s">
        <v>738</v>
      </c>
      <c r="C944" t="s">
        <v>739</v>
      </c>
      <c r="D944">
        <v>6125.79</v>
      </c>
    </row>
    <row r="945" spans="1:4" x14ac:dyDescent="0.25">
      <c r="A945" s="1">
        <v>45900</v>
      </c>
      <c r="B945" t="s">
        <v>738</v>
      </c>
      <c r="C945" t="s">
        <v>739</v>
      </c>
      <c r="D945">
        <v>6625.79</v>
      </c>
    </row>
    <row r="946" spans="1:4" x14ac:dyDescent="0.25">
      <c r="A946" s="1">
        <v>45930</v>
      </c>
      <c r="B946" t="s">
        <v>738</v>
      </c>
      <c r="C946" t="s">
        <v>739</v>
      </c>
      <c r="D946">
        <v>7125.79</v>
      </c>
    </row>
    <row r="947" spans="1:4" x14ac:dyDescent="0.25">
      <c r="A947" s="1">
        <v>45961</v>
      </c>
      <c r="B947" t="s">
        <v>738</v>
      </c>
      <c r="C947" t="s">
        <v>739</v>
      </c>
      <c r="D947">
        <v>7625.79</v>
      </c>
    </row>
    <row r="948" spans="1:4" x14ac:dyDescent="0.25">
      <c r="A948" s="1">
        <v>45991</v>
      </c>
      <c r="B948" t="s">
        <v>738</v>
      </c>
      <c r="C948" t="s">
        <v>739</v>
      </c>
      <c r="D948">
        <v>8125.79</v>
      </c>
    </row>
    <row r="949" spans="1:4" x14ac:dyDescent="0.25">
      <c r="A949" s="1">
        <v>46022</v>
      </c>
      <c r="B949" t="s">
        <v>738</v>
      </c>
      <c r="C949" t="s">
        <v>739</v>
      </c>
      <c r="D949">
        <v>8625.7900000000009</v>
      </c>
    </row>
    <row r="950" spans="1:4" x14ac:dyDescent="0.25">
      <c r="A950" s="1">
        <v>45688</v>
      </c>
      <c r="B950" t="s">
        <v>742</v>
      </c>
      <c r="C950" t="s">
        <v>743</v>
      </c>
      <c r="D950">
        <v>229.49</v>
      </c>
    </row>
    <row r="951" spans="1:4" x14ac:dyDescent="0.25">
      <c r="A951" s="1">
        <v>45716</v>
      </c>
      <c r="B951" t="s">
        <v>742</v>
      </c>
      <c r="C951" t="s">
        <v>743</v>
      </c>
      <c r="D951">
        <v>458.98</v>
      </c>
    </row>
    <row r="952" spans="1:4" x14ac:dyDescent="0.25">
      <c r="A952" s="1">
        <v>45747</v>
      </c>
      <c r="B952" t="s">
        <v>742</v>
      </c>
      <c r="C952" t="s">
        <v>743</v>
      </c>
      <c r="D952">
        <v>688.46999999999957</v>
      </c>
    </row>
    <row r="953" spans="1:4" x14ac:dyDescent="0.25">
      <c r="A953" s="1">
        <v>45777</v>
      </c>
      <c r="B953" t="s">
        <v>742</v>
      </c>
      <c r="C953" t="s">
        <v>743</v>
      </c>
      <c r="D953">
        <v>917.95999999999935</v>
      </c>
    </row>
    <row r="954" spans="1:4" x14ac:dyDescent="0.25">
      <c r="A954" s="1">
        <v>45808</v>
      </c>
      <c r="B954" t="s">
        <v>742</v>
      </c>
      <c r="C954" t="s">
        <v>743</v>
      </c>
      <c r="D954">
        <v>1147.4499999999991</v>
      </c>
    </row>
    <row r="955" spans="1:4" x14ac:dyDescent="0.25">
      <c r="A955" s="1">
        <v>45838</v>
      </c>
      <c r="B955" t="s">
        <v>742</v>
      </c>
      <c r="C955" t="s">
        <v>743</v>
      </c>
      <c r="D955">
        <v>1376.9399999999989</v>
      </c>
    </row>
    <row r="956" spans="1:4" x14ac:dyDescent="0.25">
      <c r="A956" s="1">
        <v>45869</v>
      </c>
      <c r="B956" t="s">
        <v>742</v>
      </c>
      <c r="C956" t="s">
        <v>743</v>
      </c>
      <c r="D956">
        <v>1606.4299999999987</v>
      </c>
    </row>
    <row r="957" spans="1:4" x14ac:dyDescent="0.25">
      <c r="A957" s="1">
        <v>45900</v>
      </c>
      <c r="B957" t="s">
        <v>742</v>
      </c>
      <c r="C957" t="s">
        <v>743</v>
      </c>
      <c r="D957">
        <v>1835.9199999999985</v>
      </c>
    </row>
    <row r="958" spans="1:4" x14ac:dyDescent="0.25">
      <c r="A958" s="1">
        <v>45930</v>
      </c>
      <c r="B958" t="s">
        <v>742</v>
      </c>
      <c r="C958" t="s">
        <v>743</v>
      </c>
      <c r="D958">
        <v>2065.409999999998</v>
      </c>
    </row>
    <row r="959" spans="1:4" x14ac:dyDescent="0.25">
      <c r="A959" s="1">
        <v>45961</v>
      </c>
      <c r="B959" t="s">
        <v>742</v>
      </c>
      <c r="C959" t="s">
        <v>743</v>
      </c>
      <c r="D959">
        <v>2294.8999999999978</v>
      </c>
    </row>
    <row r="960" spans="1:4" x14ac:dyDescent="0.25">
      <c r="A960" s="1">
        <v>45991</v>
      </c>
      <c r="B960" t="s">
        <v>742</v>
      </c>
      <c r="C960" t="s">
        <v>743</v>
      </c>
      <c r="D960">
        <v>2524.3899999999976</v>
      </c>
    </row>
    <row r="961" spans="1:4" x14ac:dyDescent="0.25">
      <c r="A961" s="1">
        <v>46022</v>
      </c>
      <c r="B961" t="s">
        <v>742</v>
      </c>
      <c r="C961" t="s">
        <v>743</v>
      </c>
      <c r="D961">
        <v>2753.8799999999974</v>
      </c>
    </row>
    <row r="962" spans="1:4" x14ac:dyDescent="0.25">
      <c r="A962" s="1">
        <v>45688</v>
      </c>
      <c r="B962" t="s">
        <v>747</v>
      </c>
      <c r="C962" t="s">
        <v>748</v>
      </c>
      <c r="D962">
        <v>7548.23</v>
      </c>
    </row>
    <row r="963" spans="1:4" x14ac:dyDescent="0.25">
      <c r="A963" s="1">
        <v>45716</v>
      </c>
      <c r="B963" t="s">
        <v>747</v>
      </c>
      <c r="C963" t="s">
        <v>748</v>
      </c>
      <c r="D963">
        <v>11448.46</v>
      </c>
    </row>
    <row r="964" spans="1:4" x14ac:dyDescent="0.25">
      <c r="A964" s="1">
        <v>45747</v>
      </c>
      <c r="B964" t="s">
        <v>747</v>
      </c>
      <c r="C964" t="s">
        <v>748</v>
      </c>
      <c r="D964">
        <v>13752.2</v>
      </c>
    </row>
    <row r="965" spans="1:4" x14ac:dyDescent="0.25">
      <c r="A965" s="1">
        <v>45777</v>
      </c>
      <c r="B965" t="s">
        <v>747</v>
      </c>
      <c r="C965" t="s">
        <v>748</v>
      </c>
      <c r="D965">
        <v>16057.2</v>
      </c>
    </row>
    <row r="966" spans="1:4" x14ac:dyDescent="0.25">
      <c r="A966" s="1">
        <v>45808</v>
      </c>
      <c r="B966" t="s">
        <v>747</v>
      </c>
      <c r="C966" t="s">
        <v>748</v>
      </c>
      <c r="D966">
        <v>17907.2</v>
      </c>
    </row>
    <row r="967" spans="1:4" x14ac:dyDescent="0.25">
      <c r="A967" s="1">
        <v>45838</v>
      </c>
      <c r="B967" t="s">
        <v>747</v>
      </c>
      <c r="C967" t="s">
        <v>748</v>
      </c>
      <c r="D967">
        <v>19907.2</v>
      </c>
    </row>
    <row r="968" spans="1:4" x14ac:dyDescent="0.25">
      <c r="A968" s="1">
        <v>45869</v>
      </c>
      <c r="B968" t="s">
        <v>747</v>
      </c>
      <c r="C968" t="s">
        <v>748</v>
      </c>
      <c r="D968">
        <v>21907.200000000001</v>
      </c>
    </row>
    <row r="969" spans="1:4" x14ac:dyDescent="0.25">
      <c r="A969" s="1">
        <v>45900</v>
      </c>
      <c r="B969" t="s">
        <v>747</v>
      </c>
      <c r="C969" t="s">
        <v>748</v>
      </c>
      <c r="D969">
        <v>23907.200000000001</v>
      </c>
    </row>
    <row r="970" spans="1:4" x14ac:dyDescent="0.25">
      <c r="A970" s="1">
        <v>45930</v>
      </c>
      <c r="B970" t="s">
        <v>747</v>
      </c>
      <c r="C970" t="s">
        <v>748</v>
      </c>
      <c r="D970">
        <v>25907.200000000001</v>
      </c>
    </row>
    <row r="971" spans="1:4" x14ac:dyDescent="0.25">
      <c r="A971" s="1">
        <v>45961</v>
      </c>
      <c r="B971" t="s">
        <v>747</v>
      </c>
      <c r="C971" t="s">
        <v>748</v>
      </c>
      <c r="D971">
        <v>27907.200000000001</v>
      </c>
    </row>
    <row r="972" spans="1:4" x14ac:dyDescent="0.25">
      <c r="A972" s="1">
        <v>45991</v>
      </c>
      <c r="B972" t="s">
        <v>747</v>
      </c>
      <c r="C972" t="s">
        <v>748</v>
      </c>
      <c r="D972">
        <v>29907.200000000001</v>
      </c>
    </row>
    <row r="973" spans="1:4" x14ac:dyDescent="0.25">
      <c r="A973" s="1">
        <v>46022</v>
      </c>
      <c r="B973" t="s">
        <v>747</v>
      </c>
      <c r="C973" t="s">
        <v>748</v>
      </c>
      <c r="D973">
        <v>31907.200000000001</v>
      </c>
    </row>
    <row r="974" spans="1:4" x14ac:dyDescent="0.25">
      <c r="A974" s="1">
        <v>45688</v>
      </c>
      <c r="B974" t="s">
        <v>769</v>
      </c>
      <c r="C974" t="s">
        <v>770</v>
      </c>
      <c r="D974">
        <v>1201</v>
      </c>
    </row>
    <row r="975" spans="1:4" x14ac:dyDescent="0.25">
      <c r="A975" s="1">
        <v>45716</v>
      </c>
      <c r="B975" t="s">
        <v>769</v>
      </c>
      <c r="C975" t="s">
        <v>770</v>
      </c>
      <c r="D975">
        <v>2294.9100000000003</v>
      </c>
    </row>
    <row r="976" spans="1:4" x14ac:dyDescent="0.25">
      <c r="A976" s="1">
        <v>45747</v>
      </c>
      <c r="B976" t="s">
        <v>769</v>
      </c>
      <c r="C976" t="s">
        <v>770</v>
      </c>
      <c r="D976">
        <v>3991.3900000000008</v>
      </c>
    </row>
    <row r="977" spans="1:4" x14ac:dyDescent="0.25">
      <c r="A977" s="1">
        <v>45777</v>
      </c>
      <c r="B977" t="s">
        <v>769</v>
      </c>
      <c r="C977" t="s">
        <v>770</v>
      </c>
      <c r="D977">
        <v>5073.8700000000008</v>
      </c>
    </row>
    <row r="978" spans="1:4" x14ac:dyDescent="0.25">
      <c r="A978" s="1">
        <v>45808</v>
      </c>
      <c r="B978" t="s">
        <v>769</v>
      </c>
      <c r="C978" t="s">
        <v>770</v>
      </c>
      <c r="D978">
        <v>9418.3499999999985</v>
      </c>
    </row>
    <row r="979" spans="1:4" x14ac:dyDescent="0.25">
      <c r="A979" s="1">
        <v>45838</v>
      </c>
      <c r="B979" t="s">
        <v>769</v>
      </c>
      <c r="C979" t="s">
        <v>770</v>
      </c>
      <c r="D979">
        <v>11302.019999999999</v>
      </c>
    </row>
    <row r="980" spans="1:4" x14ac:dyDescent="0.25">
      <c r="A980" s="1">
        <v>45869</v>
      </c>
      <c r="B980" t="s">
        <v>769</v>
      </c>
      <c r="C980" t="s">
        <v>770</v>
      </c>
      <c r="D980">
        <v>13185.689999999999</v>
      </c>
    </row>
    <row r="981" spans="1:4" x14ac:dyDescent="0.25">
      <c r="A981" s="1">
        <v>45900</v>
      </c>
      <c r="B981" t="s">
        <v>769</v>
      </c>
      <c r="C981" t="s">
        <v>770</v>
      </c>
      <c r="D981">
        <v>15069.359999999999</v>
      </c>
    </row>
    <row r="982" spans="1:4" x14ac:dyDescent="0.25">
      <c r="A982" s="1">
        <v>45930</v>
      </c>
      <c r="B982" t="s">
        <v>769</v>
      </c>
      <c r="C982" t="s">
        <v>770</v>
      </c>
      <c r="D982">
        <v>16953.03</v>
      </c>
    </row>
    <row r="983" spans="1:4" x14ac:dyDescent="0.25">
      <c r="A983" s="1">
        <v>45961</v>
      </c>
      <c r="B983" t="s">
        <v>769</v>
      </c>
      <c r="C983" t="s">
        <v>770</v>
      </c>
      <c r="D983">
        <v>18836.699999999997</v>
      </c>
    </row>
    <row r="984" spans="1:4" x14ac:dyDescent="0.25">
      <c r="A984" s="1">
        <v>45991</v>
      </c>
      <c r="B984" t="s">
        <v>769</v>
      </c>
      <c r="C984" t="s">
        <v>770</v>
      </c>
      <c r="D984">
        <v>20720.369999999995</v>
      </c>
    </row>
    <row r="985" spans="1:4" x14ac:dyDescent="0.25">
      <c r="A985" s="1">
        <v>46022</v>
      </c>
      <c r="B985" t="s">
        <v>769</v>
      </c>
      <c r="C985" t="s">
        <v>770</v>
      </c>
      <c r="D985">
        <v>22604.039999999994</v>
      </c>
    </row>
    <row r="986" spans="1:4" x14ac:dyDescent="0.25">
      <c r="A986" s="1">
        <v>45688</v>
      </c>
      <c r="B986" t="s">
        <v>775</v>
      </c>
      <c r="C986" t="s">
        <v>776</v>
      </c>
      <c r="D986">
        <v>1544.7400000000002</v>
      </c>
    </row>
    <row r="987" spans="1:4" x14ac:dyDescent="0.25">
      <c r="A987" s="1">
        <v>45716</v>
      </c>
      <c r="B987" t="s">
        <v>775</v>
      </c>
      <c r="C987" t="s">
        <v>776</v>
      </c>
      <c r="D987">
        <v>2476.7200000000003</v>
      </c>
    </row>
    <row r="988" spans="1:4" x14ac:dyDescent="0.25">
      <c r="A988" s="1">
        <v>45747</v>
      </c>
      <c r="B988" t="s">
        <v>775</v>
      </c>
      <c r="C988" t="s">
        <v>776</v>
      </c>
      <c r="D988">
        <v>3539.3399999999997</v>
      </c>
    </row>
    <row r="989" spans="1:4" x14ac:dyDescent="0.25">
      <c r="A989" s="1">
        <v>45777</v>
      </c>
      <c r="B989" t="s">
        <v>775</v>
      </c>
      <c r="C989" t="s">
        <v>776</v>
      </c>
      <c r="D989">
        <v>5398.7199999999993</v>
      </c>
    </row>
    <row r="990" spans="1:4" x14ac:dyDescent="0.25">
      <c r="A990" s="1">
        <v>45808</v>
      </c>
      <c r="B990" t="s">
        <v>775</v>
      </c>
      <c r="C990" t="s">
        <v>776</v>
      </c>
      <c r="D990">
        <v>6330.11</v>
      </c>
    </row>
    <row r="991" spans="1:4" x14ac:dyDescent="0.25">
      <c r="A991" s="1">
        <v>45838</v>
      </c>
      <c r="B991" t="s">
        <v>775</v>
      </c>
      <c r="C991" t="s">
        <v>776</v>
      </c>
      <c r="D991">
        <v>7596.1319999999996</v>
      </c>
    </row>
    <row r="992" spans="1:4" x14ac:dyDescent="0.25">
      <c r="A992" s="1">
        <v>45869</v>
      </c>
      <c r="B992" t="s">
        <v>775</v>
      </c>
      <c r="C992" t="s">
        <v>776</v>
      </c>
      <c r="D992">
        <v>8862.1539999999986</v>
      </c>
    </row>
    <row r="993" spans="1:4" x14ac:dyDescent="0.25">
      <c r="A993" s="1">
        <v>45900</v>
      </c>
      <c r="B993" t="s">
        <v>775</v>
      </c>
      <c r="C993" t="s">
        <v>776</v>
      </c>
      <c r="D993">
        <v>10128.175999999999</v>
      </c>
    </row>
    <row r="994" spans="1:4" x14ac:dyDescent="0.25">
      <c r="A994" s="1">
        <v>45930</v>
      </c>
      <c r="B994" t="s">
        <v>775</v>
      </c>
      <c r="C994" t="s">
        <v>776</v>
      </c>
      <c r="D994">
        <v>11394.198</v>
      </c>
    </row>
    <row r="995" spans="1:4" x14ac:dyDescent="0.25">
      <c r="A995" s="1">
        <v>45961</v>
      </c>
      <c r="B995" t="s">
        <v>775</v>
      </c>
      <c r="C995" t="s">
        <v>776</v>
      </c>
      <c r="D995">
        <v>12660.220000000001</v>
      </c>
    </row>
    <row r="996" spans="1:4" x14ac:dyDescent="0.25">
      <c r="A996" s="1">
        <v>45991</v>
      </c>
      <c r="B996" t="s">
        <v>775</v>
      </c>
      <c r="C996" t="s">
        <v>776</v>
      </c>
      <c r="D996">
        <v>13926.242000000002</v>
      </c>
    </row>
    <row r="997" spans="1:4" x14ac:dyDescent="0.25">
      <c r="A997" s="1">
        <v>46022</v>
      </c>
      <c r="B997" t="s">
        <v>775</v>
      </c>
      <c r="C997" t="s">
        <v>776</v>
      </c>
      <c r="D997">
        <v>15192.264000000003</v>
      </c>
    </row>
    <row r="998" spans="1:4" x14ac:dyDescent="0.25">
      <c r="A998" s="1">
        <v>45688</v>
      </c>
      <c r="B998" t="s">
        <v>792</v>
      </c>
      <c r="C998" t="s">
        <v>793</v>
      </c>
      <c r="D998">
        <v>8092.78</v>
      </c>
    </row>
    <row r="999" spans="1:4" x14ac:dyDescent="0.25">
      <c r="A999" s="1">
        <v>45716</v>
      </c>
      <c r="B999" t="s">
        <v>792</v>
      </c>
      <c r="C999" t="s">
        <v>793</v>
      </c>
      <c r="D999">
        <v>7827.9499999999989</v>
      </c>
    </row>
    <row r="1000" spans="1:4" x14ac:dyDescent="0.25">
      <c r="A1000" s="1">
        <v>45747</v>
      </c>
      <c r="B1000" t="s">
        <v>792</v>
      </c>
      <c r="C1000" t="s">
        <v>793</v>
      </c>
      <c r="D1000">
        <v>22887.96</v>
      </c>
    </row>
    <row r="1001" spans="1:4" x14ac:dyDescent="0.25">
      <c r="A1001" s="1">
        <v>45777</v>
      </c>
      <c r="B1001" t="s">
        <v>792</v>
      </c>
      <c r="C1001" t="s">
        <v>793</v>
      </c>
      <c r="D1001">
        <v>33889.56</v>
      </c>
    </row>
    <row r="1002" spans="1:4" x14ac:dyDescent="0.25">
      <c r="A1002" s="1">
        <v>45808</v>
      </c>
      <c r="B1002" t="s">
        <v>792</v>
      </c>
      <c r="C1002" t="s">
        <v>793</v>
      </c>
      <c r="D1002">
        <v>41967.609999999986</v>
      </c>
    </row>
    <row r="1003" spans="1:4" x14ac:dyDescent="0.25">
      <c r="A1003" s="1">
        <v>45838</v>
      </c>
      <c r="B1003" t="s">
        <v>792</v>
      </c>
      <c r="C1003" t="s">
        <v>793</v>
      </c>
      <c r="D1003">
        <v>48731.37999999999</v>
      </c>
    </row>
    <row r="1004" spans="1:4" x14ac:dyDescent="0.25">
      <c r="A1004" s="1">
        <v>45869</v>
      </c>
      <c r="B1004" t="s">
        <v>792</v>
      </c>
      <c r="C1004" t="s">
        <v>793</v>
      </c>
      <c r="D1004">
        <v>55495.149999999994</v>
      </c>
    </row>
    <row r="1005" spans="1:4" x14ac:dyDescent="0.25">
      <c r="A1005" s="1">
        <v>45900</v>
      </c>
      <c r="B1005" t="s">
        <v>792</v>
      </c>
      <c r="C1005" t="s">
        <v>793</v>
      </c>
      <c r="D1005">
        <v>62258.92</v>
      </c>
    </row>
    <row r="1006" spans="1:4" x14ac:dyDescent="0.25">
      <c r="A1006" s="1">
        <v>45930</v>
      </c>
      <c r="B1006" t="s">
        <v>792</v>
      </c>
      <c r="C1006" t="s">
        <v>793</v>
      </c>
      <c r="D1006">
        <v>69022.69</v>
      </c>
    </row>
    <row r="1007" spans="1:4" x14ac:dyDescent="0.25">
      <c r="A1007" s="1">
        <v>45961</v>
      </c>
      <c r="B1007" t="s">
        <v>792</v>
      </c>
      <c r="C1007" t="s">
        <v>793</v>
      </c>
      <c r="D1007">
        <v>75786.460000000006</v>
      </c>
    </row>
    <row r="1008" spans="1:4" x14ac:dyDescent="0.25">
      <c r="A1008" s="1">
        <v>45991</v>
      </c>
      <c r="B1008" t="s">
        <v>792</v>
      </c>
      <c r="C1008" t="s">
        <v>793</v>
      </c>
      <c r="D1008">
        <v>82550.23000000001</v>
      </c>
    </row>
    <row r="1009" spans="1:4" x14ac:dyDescent="0.25">
      <c r="A1009" s="1">
        <v>46022</v>
      </c>
      <c r="B1009" t="s">
        <v>792</v>
      </c>
      <c r="C1009" t="s">
        <v>793</v>
      </c>
      <c r="D1009">
        <v>89314.000000000015</v>
      </c>
    </row>
    <row r="1010" spans="1:4" x14ac:dyDescent="0.25">
      <c r="A1010" s="1">
        <v>45688</v>
      </c>
      <c r="B1010" t="s">
        <v>800</v>
      </c>
      <c r="C1010" t="s">
        <v>801</v>
      </c>
      <c r="D1010">
        <v>3194.1</v>
      </c>
    </row>
    <row r="1011" spans="1:4" x14ac:dyDescent="0.25">
      <c r="A1011" s="1">
        <v>45716</v>
      </c>
      <c r="B1011" t="s">
        <v>800</v>
      </c>
      <c r="C1011" t="s">
        <v>801</v>
      </c>
      <c r="D1011">
        <v>6274.7999999999993</v>
      </c>
    </row>
    <row r="1012" spans="1:4" x14ac:dyDescent="0.25">
      <c r="A1012" s="1">
        <v>45747</v>
      </c>
      <c r="B1012" t="s">
        <v>800</v>
      </c>
      <c r="C1012" t="s">
        <v>801</v>
      </c>
      <c r="D1012">
        <v>9733.5</v>
      </c>
    </row>
    <row r="1013" spans="1:4" x14ac:dyDescent="0.25">
      <c r="A1013" s="1">
        <v>45777</v>
      </c>
      <c r="B1013" t="s">
        <v>800</v>
      </c>
      <c r="C1013" t="s">
        <v>801</v>
      </c>
      <c r="D1013">
        <v>13041</v>
      </c>
    </row>
    <row r="1014" spans="1:4" x14ac:dyDescent="0.25">
      <c r="A1014" s="1">
        <v>45808</v>
      </c>
      <c r="B1014" t="s">
        <v>800</v>
      </c>
      <c r="C1014" t="s">
        <v>801</v>
      </c>
      <c r="D1014">
        <v>17467.099999999999</v>
      </c>
    </row>
    <row r="1015" spans="1:4" x14ac:dyDescent="0.25">
      <c r="A1015" s="1">
        <v>45838</v>
      </c>
      <c r="B1015" t="s">
        <v>800</v>
      </c>
      <c r="C1015" t="s">
        <v>801</v>
      </c>
      <c r="D1015">
        <v>20960.519999999997</v>
      </c>
    </row>
    <row r="1016" spans="1:4" x14ac:dyDescent="0.25">
      <c r="A1016" s="1">
        <v>45869</v>
      </c>
      <c r="B1016" t="s">
        <v>800</v>
      </c>
      <c r="C1016" t="s">
        <v>801</v>
      </c>
      <c r="D1016">
        <v>24453.939999999995</v>
      </c>
    </row>
    <row r="1017" spans="1:4" x14ac:dyDescent="0.25">
      <c r="A1017" s="1">
        <v>45900</v>
      </c>
      <c r="B1017" t="s">
        <v>800</v>
      </c>
      <c r="C1017" t="s">
        <v>801</v>
      </c>
      <c r="D1017">
        <v>27947.359999999993</v>
      </c>
    </row>
    <row r="1018" spans="1:4" x14ac:dyDescent="0.25">
      <c r="A1018" s="1">
        <v>45930</v>
      </c>
      <c r="B1018" t="s">
        <v>800</v>
      </c>
      <c r="C1018" t="s">
        <v>801</v>
      </c>
      <c r="D1018">
        <v>31440.779999999992</v>
      </c>
    </row>
    <row r="1019" spans="1:4" x14ac:dyDescent="0.25">
      <c r="A1019" s="1">
        <v>45961</v>
      </c>
      <c r="B1019" t="s">
        <v>800</v>
      </c>
      <c r="C1019" t="s">
        <v>801</v>
      </c>
      <c r="D1019">
        <v>34934.19999999999</v>
      </c>
    </row>
    <row r="1020" spans="1:4" x14ac:dyDescent="0.25">
      <c r="A1020" s="1">
        <v>45991</v>
      </c>
      <c r="B1020" t="s">
        <v>800</v>
      </c>
      <c r="C1020" t="s">
        <v>801</v>
      </c>
      <c r="D1020">
        <v>38427.619999999988</v>
      </c>
    </row>
    <row r="1021" spans="1:4" x14ac:dyDescent="0.25">
      <c r="A1021" s="1">
        <v>46022</v>
      </c>
      <c r="B1021" t="s">
        <v>800</v>
      </c>
      <c r="C1021" t="s">
        <v>801</v>
      </c>
      <c r="D1021">
        <v>41921.039999999986</v>
      </c>
    </row>
    <row r="1022" spans="1:4" x14ac:dyDescent="0.25">
      <c r="A1022" s="1">
        <v>45688</v>
      </c>
      <c r="B1022" t="s">
        <v>802</v>
      </c>
      <c r="C1022" t="s">
        <v>803</v>
      </c>
      <c r="D1022">
        <v>110.67</v>
      </c>
    </row>
    <row r="1023" spans="1:4" x14ac:dyDescent="0.25">
      <c r="A1023" s="1">
        <v>45716</v>
      </c>
      <c r="B1023" t="s">
        <v>802</v>
      </c>
      <c r="C1023" t="s">
        <v>803</v>
      </c>
      <c r="D1023">
        <v>325.67</v>
      </c>
    </row>
    <row r="1024" spans="1:4" x14ac:dyDescent="0.25">
      <c r="A1024" s="1">
        <v>45747</v>
      </c>
      <c r="B1024" t="s">
        <v>802</v>
      </c>
      <c r="C1024" t="s">
        <v>803</v>
      </c>
      <c r="D1024">
        <v>325.67</v>
      </c>
    </row>
    <row r="1025" spans="1:4" x14ac:dyDescent="0.25">
      <c r="A1025" s="1">
        <v>45777</v>
      </c>
      <c r="B1025" t="s">
        <v>802</v>
      </c>
      <c r="C1025" t="s">
        <v>803</v>
      </c>
      <c r="D1025">
        <v>439.94</v>
      </c>
    </row>
    <row r="1026" spans="1:4" x14ac:dyDescent="0.25">
      <c r="A1026" s="1">
        <v>45808</v>
      </c>
      <c r="B1026" t="s">
        <v>802</v>
      </c>
      <c r="C1026" t="s">
        <v>803</v>
      </c>
      <c r="D1026">
        <v>439.94</v>
      </c>
    </row>
    <row r="1027" spans="1:4" x14ac:dyDescent="0.25">
      <c r="A1027" s="1">
        <v>45838</v>
      </c>
      <c r="B1027" t="s">
        <v>802</v>
      </c>
      <c r="C1027" t="s">
        <v>803</v>
      </c>
      <c r="D1027">
        <v>527.928</v>
      </c>
    </row>
    <row r="1028" spans="1:4" x14ac:dyDescent="0.25">
      <c r="A1028" s="1">
        <v>45869</v>
      </c>
      <c r="B1028" t="s">
        <v>802</v>
      </c>
      <c r="C1028" t="s">
        <v>803</v>
      </c>
      <c r="D1028">
        <v>615.91599999999994</v>
      </c>
    </row>
    <row r="1029" spans="1:4" x14ac:dyDescent="0.25">
      <c r="A1029" s="1">
        <v>45900</v>
      </c>
      <c r="B1029" t="s">
        <v>802</v>
      </c>
      <c r="C1029" t="s">
        <v>803</v>
      </c>
      <c r="D1029">
        <v>703.904</v>
      </c>
    </row>
    <row r="1030" spans="1:4" x14ac:dyDescent="0.25">
      <c r="A1030" s="1">
        <v>45930</v>
      </c>
      <c r="B1030" t="s">
        <v>802</v>
      </c>
      <c r="C1030" t="s">
        <v>803</v>
      </c>
      <c r="D1030">
        <v>791.89200000000005</v>
      </c>
    </row>
    <row r="1031" spans="1:4" x14ac:dyDescent="0.25">
      <c r="A1031" s="1">
        <v>45961</v>
      </c>
      <c r="B1031" t="s">
        <v>802</v>
      </c>
      <c r="C1031" t="s">
        <v>803</v>
      </c>
      <c r="D1031">
        <v>879.88000000000011</v>
      </c>
    </row>
    <row r="1032" spans="1:4" x14ac:dyDescent="0.25">
      <c r="A1032" s="1">
        <v>45991</v>
      </c>
      <c r="B1032" t="s">
        <v>802</v>
      </c>
      <c r="C1032" t="s">
        <v>803</v>
      </c>
      <c r="D1032">
        <v>967.86800000000017</v>
      </c>
    </row>
    <row r="1033" spans="1:4" x14ac:dyDescent="0.25">
      <c r="A1033" s="1">
        <v>46022</v>
      </c>
      <c r="B1033" t="s">
        <v>802</v>
      </c>
      <c r="C1033" t="s">
        <v>803</v>
      </c>
      <c r="D1033">
        <v>1055.8560000000002</v>
      </c>
    </row>
    <row r="1034" spans="1:4" x14ac:dyDescent="0.25">
      <c r="A1034" s="1">
        <v>45688</v>
      </c>
      <c r="B1034" t="s">
        <v>804</v>
      </c>
      <c r="C1034" t="s">
        <v>805</v>
      </c>
      <c r="D1034">
        <v>1122.47</v>
      </c>
    </row>
    <row r="1035" spans="1:4" x14ac:dyDescent="0.25">
      <c r="A1035" s="1">
        <v>45716</v>
      </c>
      <c r="B1035" t="s">
        <v>804</v>
      </c>
      <c r="C1035" t="s">
        <v>805</v>
      </c>
      <c r="D1035">
        <v>1622.47</v>
      </c>
    </row>
    <row r="1036" spans="1:4" x14ac:dyDescent="0.25">
      <c r="A1036" s="1">
        <v>45747</v>
      </c>
      <c r="B1036" t="s">
        <v>804</v>
      </c>
      <c r="C1036" t="s">
        <v>805</v>
      </c>
      <c r="D1036">
        <v>3838.3</v>
      </c>
    </row>
    <row r="1037" spans="1:4" x14ac:dyDescent="0.25">
      <c r="A1037" s="1">
        <v>45777</v>
      </c>
      <c r="B1037" t="s">
        <v>804</v>
      </c>
      <c r="C1037" t="s">
        <v>805</v>
      </c>
      <c r="D1037">
        <v>6812.0499999999993</v>
      </c>
    </row>
    <row r="1038" spans="1:4" x14ac:dyDescent="0.25">
      <c r="A1038" s="1">
        <v>45808</v>
      </c>
      <c r="B1038" t="s">
        <v>804</v>
      </c>
      <c r="C1038" t="s">
        <v>805</v>
      </c>
      <c r="D1038">
        <v>7552.18</v>
      </c>
    </row>
    <row r="1039" spans="1:4" x14ac:dyDescent="0.25">
      <c r="A1039" s="1">
        <v>45838</v>
      </c>
      <c r="B1039" t="s">
        <v>804</v>
      </c>
      <c r="C1039" t="s">
        <v>805</v>
      </c>
      <c r="D1039">
        <v>8552.18</v>
      </c>
    </row>
    <row r="1040" spans="1:4" x14ac:dyDescent="0.25">
      <c r="A1040" s="1">
        <v>45869</v>
      </c>
      <c r="B1040" t="s">
        <v>804</v>
      </c>
      <c r="C1040" t="s">
        <v>805</v>
      </c>
      <c r="D1040">
        <v>9552.18</v>
      </c>
    </row>
    <row r="1041" spans="1:4" x14ac:dyDescent="0.25">
      <c r="A1041" s="1">
        <v>45900</v>
      </c>
      <c r="B1041" t="s">
        <v>804</v>
      </c>
      <c r="C1041" t="s">
        <v>805</v>
      </c>
      <c r="D1041">
        <v>10552.18</v>
      </c>
    </row>
    <row r="1042" spans="1:4" x14ac:dyDescent="0.25">
      <c r="A1042" s="1">
        <v>45930</v>
      </c>
      <c r="B1042" t="s">
        <v>804</v>
      </c>
      <c r="C1042" t="s">
        <v>805</v>
      </c>
      <c r="D1042">
        <v>11552.18</v>
      </c>
    </row>
    <row r="1043" spans="1:4" x14ac:dyDescent="0.25">
      <c r="A1043" s="1">
        <v>45961</v>
      </c>
      <c r="B1043" t="s">
        <v>804</v>
      </c>
      <c r="C1043" t="s">
        <v>805</v>
      </c>
      <c r="D1043">
        <v>12552.18</v>
      </c>
    </row>
    <row r="1044" spans="1:4" x14ac:dyDescent="0.25">
      <c r="A1044" s="1">
        <v>45991</v>
      </c>
      <c r="B1044" t="s">
        <v>804</v>
      </c>
      <c r="C1044" t="s">
        <v>805</v>
      </c>
      <c r="D1044">
        <v>13552.18</v>
      </c>
    </row>
    <row r="1045" spans="1:4" x14ac:dyDescent="0.25">
      <c r="A1045" s="1">
        <v>46022</v>
      </c>
      <c r="B1045" t="s">
        <v>804</v>
      </c>
      <c r="C1045" t="s">
        <v>805</v>
      </c>
      <c r="D1045">
        <v>14552.18</v>
      </c>
    </row>
    <row r="1046" spans="1:4" x14ac:dyDescent="0.25">
      <c r="A1046" s="1">
        <v>45688</v>
      </c>
      <c r="B1046" t="s">
        <v>1240</v>
      </c>
      <c r="C1046" t="s">
        <v>1241</v>
      </c>
      <c r="D1046">
        <v>53.59</v>
      </c>
    </row>
    <row r="1047" spans="1:4" x14ac:dyDescent="0.25">
      <c r="A1047" s="1">
        <v>45716</v>
      </c>
      <c r="B1047" t="s">
        <v>1240</v>
      </c>
      <c r="C1047" t="s">
        <v>1241</v>
      </c>
      <c r="D1047">
        <v>1112.2099999999998</v>
      </c>
    </row>
    <row r="1048" spans="1:4" x14ac:dyDescent="0.25">
      <c r="A1048" s="1">
        <v>45747</v>
      </c>
      <c r="B1048" t="s">
        <v>1240</v>
      </c>
      <c r="C1048" t="s">
        <v>1241</v>
      </c>
      <c r="D1048">
        <v>2112.21</v>
      </c>
    </row>
    <row r="1049" spans="1:4" x14ac:dyDescent="0.25">
      <c r="A1049" s="1">
        <v>45777</v>
      </c>
      <c r="B1049" t="s">
        <v>1240</v>
      </c>
      <c r="C1049" t="s">
        <v>1241</v>
      </c>
      <c r="D1049">
        <v>2527.89</v>
      </c>
    </row>
    <row r="1050" spans="1:4" x14ac:dyDescent="0.25">
      <c r="A1050" s="1">
        <v>45808</v>
      </c>
      <c r="B1050" t="s">
        <v>1240</v>
      </c>
      <c r="C1050" t="s">
        <v>1241</v>
      </c>
      <c r="D1050">
        <v>115947.61</v>
      </c>
    </row>
    <row r="1051" spans="1:4" x14ac:dyDescent="0.25">
      <c r="A1051" s="1">
        <v>45838</v>
      </c>
      <c r="B1051" t="s">
        <v>1240</v>
      </c>
      <c r="C1051" t="s">
        <v>1241</v>
      </c>
      <c r="D1051">
        <v>115947.61</v>
      </c>
    </row>
    <row r="1052" spans="1:4" x14ac:dyDescent="0.25">
      <c r="A1052" s="1">
        <v>45869</v>
      </c>
      <c r="B1052" t="s">
        <v>1240</v>
      </c>
      <c r="C1052" t="s">
        <v>1241</v>
      </c>
      <c r="D1052">
        <v>115947.61</v>
      </c>
    </row>
    <row r="1053" spans="1:4" x14ac:dyDescent="0.25">
      <c r="A1053" s="1">
        <v>45900</v>
      </c>
      <c r="B1053" t="s">
        <v>1240</v>
      </c>
      <c r="C1053" t="s">
        <v>1241</v>
      </c>
      <c r="D1053">
        <v>115947.61</v>
      </c>
    </row>
    <row r="1054" spans="1:4" x14ac:dyDescent="0.25">
      <c r="A1054" s="1">
        <v>45930</v>
      </c>
      <c r="B1054" t="s">
        <v>1240</v>
      </c>
      <c r="C1054" t="s">
        <v>1241</v>
      </c>
      <c r="D1054">
        <v>115947.61</v>
      </c>
    </row>
    <row r="1055" spans="1:4" x14ac:dyDescent="0.25">
      <c r="A1055" s="1">
        <v>45961</v>
      </c>
      <c r="B1055" t="s">
        <v>1240</v>
      </c>
      <c r="C1055" t="s">
        <v>1241</v>
      </c>
      <c r="D1055">
        <v>115947.61</v>
      </c>
    </row>
    <row r="1056" spans="1:4" x14ac:dyDescent="0.25">
      <c r="A1056" s="1">
        <v>45991</v>
      </c>
      <c r="B1056" t="s">
        <v>1240</v>
      </c>
      <c r="C1056" t="s">
        <v>1241</v>
      </c>
      <c r="D1056">
        <v>115947.61</v>
      </c>
    </row>
    <row r="1057" spans="1:4" x14ac:dyDescent="0.25">
      <c r="A1057" s="1">
        <v>46022</v>
      </c>
      <c r="B1057" t="s">
        <v>1240</v>
      </c>
      <c r="C1057" t="s">
        <v>1241</v>
      </c>
      <c r="D1057">
        <v>115947.61</v>
      </c>
    </row>
    <row r="1058" spans="1:4" x14ac:dyDescent="0.25">
      <c r="A1058" s="1">
        <v>45688</v>
      </c>
      <c r="B1058" t="s">
        <v>812</v>
      </c>
      <c r="C1058" t="s">
        <v>813</v>
      </c>
      <c r="D1058">
        <v>496.55</v>
      </c>
    </row>
    <row r="1059" spans="1:4" x14ac:dyDescent="0.25">
      <c r="A1059" s="1">
        <v>45716</v>
      </c>
      <c r="B1059" t="s">
        <v>812</v>
      </c>
      <c r="C1059" t="s">
        <v>813</v>
      </c>
      <c r="D1059">
        <v>1434.43</v>
      </c>
    </row>
    <row r="1060" spans="1:4" x14ac:dyDescent="0.25">
      <c r="A1060" s="1">
        <v>45747</v>
      </c>
      <c r="B1060" t="s">
        <v>812</v>
      </c>
      <c r="C1060" t="s">
        <v>813</v>
      </c>
      <c r="D1060">
        <v>1761.48</v>
      </c>
    </row>
    <row r="1061" spans="1:4" x14ac:dyDescent="0.25">
      <c r="A1061" s="1">
        <v>45777</v>
      </c>
      <c r="B1061" t="s">
        <v>812</v>
      </c>
      <c r="C1061" t="s">
        <v>813</v>
      </c>
      <c r="D1061">
        <v>4070.0299999999997</v>
      </c>
    </row>
    <row r="1062" spans="1:4" x14ac:dyDescent="0.25">
      <c r="A1062" s="1">
        <v>45808</v>
      </c>
      <c r="B1062" t="s">
        <v>812</v>
      </c>
      <c r="C1062" t="s">
        <v>813</v>
      </c>
      <c r="D1062">
        <v>4403.58</v>
      </c>
    </row>
    <row r="1063" spans="1:4" x14ac:dyDescent="0.25">
      <c r="A1063" s="1">
        <v>45838</v>
      </c>
      <c r="B1063" t="s">
        <v>812</v>
      </c>
      <c r="C1063" t="s">
        <v>813</v>
      </c>
      <c r="D1063">
        <v>4803.58</v>
      </c>
    </row>
    <row r="1064" spans="1:4" x14ac:dyDescent="0.25">
      <c r="A1064" s="1">
        <v>45869</v>
      </c>
      <c r="B1064" t="s">
        <v>812</v>
      </c>
      <c r="C1064" t="s">
        <v>813</v>
      </c>
      <c r="D1064">
        <v>5203.58</v>
      </c>
    </row>
    <row r="1065" spans="1:4" x14ac:dyDescent="0.25">
      <c r="A1065" s="1">
        <v>45900</v>
      </c>
      <c r="B1065" t="s">
        <v>812</v>
      </c>
      <c r="C1065" t="s">
        <v>813</v>
      </c>
      <c r="D1065">
        <v>5603.58</v>
      </c>
    </row>
    <row r="1066" spans="1:4" x14ac:dyDescent="0.25">
      <c r="A1066" s="1">
        <v>45930</v>
      </c>
      <c r="B1066" t="s">
        <v>812</v>
      </c>
      <c r="C1066" t="s">
        <v>813</v>
      </c>
      <c r="D1066">
        <v>6003.58</v>
      </c>
    </row>
    <row r="1067" spans="1:4" x14ac:dyDescent="0.25">
      <c r="A1067" s="1">
        <v>45961</v>
      </c>
      <c r="B1067" t="s">
        <v>812</v>
      </c>
      <c r="C1067" t="s">
        <v>813</v>
      </c>
      <c r="D1067">
        <v>6403.58</v>
      </c>
    </row>
    <row r="1068" spans="1:4" x14ac:dyDescent="0.25">
      <c r="A1068" s="1">
        <v>45991</v>
      </c>
      <c r="B1068" t="s">
        <v>812</v>
      </c>
      <c r="C1068" t="s">
        <v>813</v>
      </c>
      <c r="D1068">
        <v>6803.58</v>
      </c>
    </row>
    <row r="1069" spans="1:4" x14ac:dyDescent="0.25">
      <c r="A1069" s="1">
        <v>46022</v>
      </c>
      <c r="B1069" t="s">
        <v>812</v>
      </c>
      <c r="C1069" t="s">
        <v>813</v>
      </c>
      <c r="D1069">
        <v>7203.58</v>
      </c>
    </row>
    <row r="1070" spans="1:4" x14ac:dyDescent="0.25">
      <c r="A1070" s="1">
        <v>45688</v>
      </c>
      <c r="B1070" t="s">
        <v>818</v>
      </c>
      <c r="C1070" t="s">
        <v>819</v>
      </c>
      <c r="D1070">
        <v>14.92</v>
      </c>
    </row>
    <row r="1071" spans="1:4" x14ac:dyDescent="0.25">
      <c r="A1071" s="1">
        <v>45716</v>
      </c>
      <c r="B1071" t="s">
        <v>818</v>
      </c>
      <c r="C1071" t="s">
        <v>819</v>
      </c>
      <c r="D1071">
        <v>14.92</v>
      </c>
    </row>
    <row r="1072" spans="1:4" x14ac:dyDescent="0.25">
      <c r="A1072" s="1">
        <v>45747</v>
      </c>
      <c r="B1072" t="s">
        <v>818</v>
      </c>
      <c r="C1072" t="s">
        <v>819</v>
      </c>
      <c r="D1072">
        <v>14.92</v>
      </c>
    </row>
    <row r="1073" spans="1:4" x14ac:dyDescent="0.25">
      <c r="A1073" s="1">
        <v>45777</v>
      </c>
      <c r="B1073" t="s">
        <v>818</v>
      </c>
      <c r="C1073" t="s">
        <v>819</v>
      </c>
      <c r="D1073">
        <v>14.92</v>
      </c>
    </row>
    <row r="1074" spans="1:4" x14ac:dyDescent="0.25">
      <c r="A1074" s="1">
        <v>45808</v>
      </c>
      <c r="B1074" t="s">
        <v>818</v>
      </c>
      <c r="C1074" t="s">
        <v>819</v>
      </c>
      <c r="D1074">
        <v>14.92</v>
      </c>
    </row>
    <row r="1075" spans="1:4" x14ac:dyDescent="0.25">
      <c r="A1075" s="1">
        <v>45838</v>
      </c>
      <c r="B1075" t="s">
        <v>818</v>
      </c>
      <c r="C1075" t="s">
        <v>819</v>
      </c>
      <c r="D1075">
        <v>14.92</v>
      </c>
    </row>
    <row r="1076" spans="1:4" x14ac:dyDescent="0.25">
      <c r="A1076" s="1">
        <v>45869</v>
      </c>
      <c r="B1076" t="s">
        <v>818</v>
      </c>
      <c r="C1076" t="s">
        <v>819</v>
      </c>
      <c r="D1076">
        <v>14.92</v>
      </c>
    </row>
    <row r="1077" spans="1:4" x14ac:dyDescent="0.25">
      <c r="A1077" s="1">
        <v>45900</v>
      </c>
      <c r="B1077" t="s">
        <v>818</v>
      </c>
      <c r="C1077" t="s">
        <v>819</v>
      </c>
      <c r="D1077">
        <v>14.92</v>
      </c>
    </row>
    <row r="1078" spans="1:4" x14ac:dyDescent="0.25">
      <c r="A1078" s="1">
        <v>45930</v>
      </c>
      <c r="B1078" t="s">
        <v>818</v>
      </c>
      <c r="C1078" t="s">
        <v>819</v>
      </c>
      <c r="D1078">
        <v>14.92</v>
      </c>
    </row>
    <row r="1079" spans="1:4" x14ac:dyDescent="0.25">
      <c r="A1079" s="1">
        <v>45961</v>
      </c>
      <c r="B1079" t="s">
        <v>818</v>
      </c>
      <c r="C1079" t="s">
        <v>819</v>
      </c>
      <c r="D1079">
        <v>14.92</v>
      </c>
    </row>
    <row r="1080" spans="1:4" x14ac:dyDescent="0.25">
      <c r="A1080" s="1">
        <v>45991</v>
      </c>
      <c r="B1080" t="s">
        <v>818</v>
      </c>
      <c r="C1080" t="s">
        <v>819</v>
      </c>
      <c r="D1080">
        <v>14.92</v>
      </c>
    </row>
    <row r="1081" spans="1:4" x14ac:dyDescent="0.25">
      <c r="A1081" s="1">
        <v>46022</v>
      </c>
      <c r="B1081" t="s">
        <v>818</v>
      </c>
      <c r="C1081" t="s">
        <v>819</v>
      </c>
      <c r="D1081">
        <v>14.92</v>
      </c>
    </row>
    <row r="1082" spans="1:4" x14ac:dyDescent="0.25">
      <c r="A1082" s="1">
        <v>45688</v>
      </c>
      <c r="B1082" t="s">
        <v>1152</v>
      </c>
      <c r="C1082" t="s">
        <v>1153</v>
      </c>
      <c r="D1082">
        <v>19.8</v>
      </c>
    </row>
    <row r="1083" spans="1:4" x14ac:dyDescent="0.25">
      <c r="A1083" s="1">
        <v>45716</v>
      </c>
      <c r="B1083" t="s">
        <v>1152</v>
      </c>
      <c r="C1083" t="s">
        <v>1153</v>
      </c>
      <c r="D1083">
        <v>19.8</v>
      </c>
    </row>
    <row r="1084" spans="1:4" x14ac:dyDescent="0.25">
      <c r="A1084" s="1">
        <v>45747</v>
      </c>
      <c r="B1084" t="s">
        <v>1152</v>
      </c>
      <c r="C1084" t="s">
        <v>1153</v>
      </c>
      <c r="D1084">
        <v>29.700000000000003</v>
      </c>
    </row>
    <row r="1085" spans="1:4" x14ac:dyDescent="0.25">
      <c r="A1085" s="1">
        <v>45777</v>
      </c>
      <c r="B1085" t="s">
        <v>1152</v>
      </c>
      <c r="C1085" t="s">
        <v>1153</v>
      </c>
      <c r="D1085">
        <v>29.700000000000003</v>
      </c>
    </row>
    <row r="1086" spans="1:4" x14ac:dyDescent="0.25">
      <c r="A1086" s="1">
        <v>45808</v>
      </c>
      <c r="B1086" t="s">
        <v>1152</v>
      </c>
      <c r="C1086" t="s">
        <v>1153</v>
      </c>
      <c r="D1086">
        <v>29.700000000000003</v>
      </c>
    </row>
    <row r="1087" spans="1:4" x14ac:dyDescent="0.25">
      <c r="A1087" s="1">
        <v>45838</v>
      </c>
      <c r="B1087" t="s">
        <v>1152</v>
      </c>
      <c r="C1087" t="s">
        <v>1153</v>
      </c>
      <c r="D1087">
        <v>29.700000000000003</v>
      </c>
    </row>
    <row r="1088" spans="1:4" x14ac:dyDescent="0.25">
      <c r="A1088" s="1">
        <v>45869</v>
      </c>
      <c r="B1088" t="s">
        <v>1152</v>
      </c>
      <c r="C1088" t="s">
        <v>1153</v>
      </c>
      <c r="D1088">
        <v>29.700000000000003</v>
      </c>
    </row>
    <row r="1089" spans="1:4" x14ac:dyDescent="0.25">
      <c r="A1089" s="1">
        <v>45900</v>
      </c>
      <c r="B1089" t="s">
        <v>1152</v>
      </c>
      <c r="C1089" t="s">
        <v>1153</v>
      </c>
      <c r="D1089">
        <v>29.700000000000003</v>
      </c>
    </row>
    <row r="1090" spans="1:4" x14ac:dyDescent="0.25">
      <c r="A1090" s="1">
        <v>45930</v>
      </c>
      <c r="B1090" t="s">
        <v>1152</v>
      </c>
      <c r="C1090" t="s">
        <v>1153</v>
      </c>
      <c r="D1090">
        <v>29.700000000000003</v>
      </c>
    </row>
    <row r="1091" spans="1:4" x14ac:dyDescent="0.25">
      <c r="A1091" s="1">
        <v>45961</v>
      </c>
      <c r="B1091" t="s">
        <v>1152</v>
      </c>
      <c r="C1091" t="s">
        <v>1153</v>
      </c>
      <c r="D1091">
        <v>29.700000000000003</v>
      </c>
    </row>
    <row r="1092" spans="1:4" x14ac:dyDescent="0.25">
      <c r="A1092" s="1">
        <v>45991</v>
      </c>
      <c r="B1092" t="s">
        <v>1152</v>
      </c>
      <c r="C1092" t="s">
        <v>1153</v>
      </c>
      <c r="D1092">
        <v>29.700000000000003</v>
      </c>
    </row>
    <row r="1093" spans="1:4" x14ac:dyDescent="0.25">
      <c r="A1093" s="1">
        <v>46022</v>
      </c>
      <c r="B1093" t="s">
        <v>1152</v>
      </c>
      <c r="C1093" t="s">
        <v>1153</v>
      </c>
      <c r="D1093">
        <v>29.700000000000003</v>
      </c>
    </row>
    <row r="1094" spans="1:4" x14ac:dyDescent="0.25">
      <c r="A1094" s="1">
        <v>45688</v>
      </c>
      <c r="B1094" t="s">
        <v>830</v>
      </c>
      <c r="C1094" t="s">
        <v>1366</v>
      </c>
      <c r="D1094">
        <v>1500</v>
      </c>
    </row>
    <row r="1095" spans="1:4" x14ac:dyDescent="0.25">
      <c r="A1095" s="1">
        <v>45716</v>
      </c>
      <c r="B1095" t="s">
        <v>830</v>
      </c>
      <c r="C1095" t="s">
        <v>1366</v>
      </c>
      <c r="D1095">
        <v>2250</v>
      </c>
    </row>
    <row r="1096" spans="1:4" x14ac:dyDescent="0.25">
      <c r="A1096" s="1">
        <v>45747</v>
      </c>
      <c r="B1096" t="s">
        <v>830</v>
      </c>
      <c r="C1096" t="s">
        <v>1366</v>
      </c>
      <c r="D1096">
        <v>8250</v>
      </c>
    </row>
    <row r="1097" spans="1:4" x14ac:dyDescent="0.25">
      <c r="A1097" s="1">
        <v>45777</v>
      </c>
      <c r="B1097" t="s">
        <v>830</v>
      </c>
      <c r="C1097" t="s">
        <v>1366</v>
      </c>
      <c r="D1097">
        <v>12250</v>
      </c>
    </row>
    <row r="1098" spans="1:4" x14ac:dyDescent="0.25">
      <c r="A1098" s="1">
        <v>45808</v>
      </c>
      <c r="B1098" t="s">
        <v>830</v>
      </c>
      <c r="C1098" t="s">
        <v>1366</v>
      </c>
      <c r="D1098">
        <v>16250</v>
      </c>
    </row>
    <row r="1099" spans="1:4" x14ac:dyDescent="0.25">
      <c r="A1099" s="1">
        <v>45838</v>
      </c>
      <c r="B1099" t="s">
        <v>830</v>
      </c>
      <c r="C1099" t="s">
        <v>1366</v>
      </c>
      <c r="D1099">
        <v>20250</v>
      </c>
    </row>
    <row r="1100" spans="1:4" x14ac:dyDescent="0.25">
      <c r="A1100" s="1">
        <v>45869</v>
      </c>
      <c r="B1100" t="s">
        <v>830</v>
      </c>
      <c r="C1100" t="s">
        <v>1366</v>
      </c>
      <c r="D1100">
        <v>24250</v>
      </c>
    </row>
    <row r="1101" spans="1:4" x14ac:dyDescent="0.25">
      <c r="A1101" s="1">
        <v>45900</v>
      </c>
      <c r="B1101" t="s">
        <v>830</v>
      </c>
      <c r="C1101" t="s">
        <v>1366</v>
      </c>
      <c r="D1101">
        <v>28250</v>
      </c>
    </row>
    <row r="1102" spans="1:4" x14ac:dyDescent="0.25">
      <c r="A1102" s="1">
        <v>45930</v>
      </c>
      <c r="B1102" t="s">
        <v>830</v>
      </c>
      <c r="C1102" t="s">
        <v>1366</v>
      </c>
      <c r="D1102">
        <v>32250</v>
      </c>
    </row>
    <row r="1103" spans="1:4" x14ac:dyDescent="0.25">
      <c r="A1103" s="1">
        <v>45961</v>
      </c>
      <c r="B1103" t="s">
        <v>830</v>
      </c>
      <c r="C1103" t="s">
        <v>1366</v>
      </c>
      <c r="D1103">
        <v>36250</v>
      </c>
    </row>
    <row r="1104" spans="1:4" x14ac:dyDescent="0.25">
      <c r="A1104" s="1">
        <v>45991</v>
      </c>
      <c r="B1104" t="s">
        <v>830</v>
      </c>
      <c r="C1104" t="s">
        <v>1366</v>
      </c>
      <c r="D1104">
        <v>40250</v>
      </c>
    </row>
    <row r="1105" spans="1:4" x14ac:dyDescent="0.25">
      <c r="A1105" s="1">
        <v>46022</v>
      </c>
      <c r="B1105" t="s">
        <v>830</v>
      </c>
      <c r="C1105" t="s">
        <v>1366</v>
      </c>
      <c r="D1105">
        <v>44250</v>
      </c>
    </row>
    <row r="1106" spans="1:4" x14ac:dyDescent="0.25">
      <c r="A1106" s="1">
        <v>45688</v>
      </c>
      <c r="B1106" t="s">
        <v>832</v>
      </c>
      <c r="C1106" t="s">
        <v>833</v>
      </c>
      <c r="D1106">
        <v>1000</v>
      </c>
    </row>
    <row r="1107" spans="1:4" x14ac:dyDescent="0.25">
      <c r="A1107" s="1">
        <v>45716</v>
      </c>
      <c r="B1107" t="s">
        <v>832</v>
      </c>
      <c r="C1107" t="s">
        <v>833</v>
      </c>
      <c r="D1107">
        <v>1000</v>
      </c>
    </row>
    <row r="1108" spans="1:4" x14ac:dyDescent="0.25">
      <c r="A1108" s="1">
        <v>45747</v>
      </c>
      <c r="B1108" t="s">
        <v>832</v>
      </c>
      <c r="C1108" t="s">
        <v>833</v>
      </c>
      <c r="D1108">
        <v>3000</v>
      </c>
    </row>
    <row r="1109" spans="1:4" x14ac:dyDescent="0.25">
      <c r="A1109" s="1">
        <v>45777</v>
      </c>
      <c r="B1109" t="s">
        <v>832</v>
      </c>
      <c r="C1109" t="s">
        <v>833</v>
      </c>
      <c r="D1109">
        <v>4000</v>
      </c>
    </row>
    <row r="1110" spans="1:4" x14ac:dyDescent="0.25">
      <c r="A1110" s="1">
        <v>45808</v>
      </c>
      <c r="B1110" t="s">
        <v>832</v>
      </c>
      <c r="C1110" t="s">
        <v>833</v>
      </c>
      <c r="D1110">
        <v>5000</v>
      </c>
    </row>
    <row r="1111" spans="1:4" x14ac:dyDescent="0.25">
      <c r="A1111" s="1">
        <v>45838</v>
      </c>
      <c r="B1111" t="s">
        <v>832</v>
      </c>
      <c r="C1111" t="s">
        <v>833</v>
      </c>
      <c r="D1111">
        <v>6000</v>
      </c>
    </row>
    <row r="1112" spans="1:4" x14ac:dyDescent="0.25">
      <c r="A1112" s="1">
        <v>45869</v>
      </c>
      <c r="B1112" t="s">
        <v>832</v>
      </c>
      <c r="C1112" t="s">
        <v>833</v>
      </c>
      <c r="D1112">
        <v>7000</v>
      </c>
    </row>
    <row r="1113" spans="1:4" x14ac:dyDescent="0.25">
      <c r="A1113" s="1">
        <v>45900</v>
      </c>
      <c r="B1113" t="s">
        <v>832</v>
      </c>
      <c r="C1113" t="s">
        <v>833</v>
      </c>
      <c r="D1113">
        <v>8000</v>
      </c>
    </row>
    <row r="1114" spans="1:4" x14ac:dyDescent="0.25">
      <c r="A1114" s="1">
        <v>45930</v>
      </c>
      <c r="B1114" t="s">
        <v>832</v>
      </c>
      <c r="C1114" t="s">
        <v>833</v>
      </c>
      <c r="D1114">
        <v>9000</v>
      </c>
    </row>
    <row r="1115" spans="1:4" x14ac:dyDescent="0.25">
      <c r="A1115" s="1">
        <v>45961</v>
      </c>
      <c r="B1115" t="s">
        <v>832</v>
      </c>
      <c r="C1115" t="s">
        <v>833</v>
      </c>
      <c r="D1115">
        <v>10000</v>
      </c>
    </row>
    <row r="1116" spans="1:4" x14ac:dyDescent="0.25">
      <c r="A1116" s="1">
        <v>45991</v>
      </c>
      <c r="B1116" t="s">
        <v>832</v>
      </c>
      <c r="C1116" t="s">
        <v>833</v>
      </c>
      <c r="D1116">
        <v>11000</v>
      </c>
    </row>
    <row r="1117" spans="1:4" x14ac:dyDescent="0.25">
      <c r="A1117" s="1">
        <v>46022</v>
      </c>
      <c r="B1117" t="s">
        <v>832</v>
      </c>
      <c r="C1117" t="s">
        <v>833</v>
      </c>
      <c r="D1117">
        <v>12000</v>
      </c>
    </row>
    <row r="1118" spans="1:4" x14ac:dyDescent="0.25">
      <c r="A1118" s="1">
        <v>45688</v>
      </c>
      <c r="B1118" t="s">
        <v>836</v>
      </c>
      <c r="C1118" t="s">
        <v>837</v>
      </c>
      <c r="D1118">
        <v>100</v>
      </c>
    </row>
    <row r="1119" spans="1:4" x14ac:dyDescent="0.25">
      <c r="A1119" s="1">
        <v>45716</v>
      </c>
      <c r="B1119" t="s">
        <v>836</v>
      </c>
      <c r="C1119" t="s">
        <v>837</v>
      </c>
      <c r="D1119">
        <v>200</v>
      </c>
    </row>
    <row r="1120" spans="1:4" x14ac:dyDescent="0.25">
      <c r="A1120" s="1">
        <v>45747</v>
      </c>
      <c r="B1120" t="s">
        <v>836</v>
      </c>
      <c r="C1120" t="s">
        <v>837</v>
      </c>
      <c r="D1120">
        <v>300</v>
      </c>
    </row>
    <row r="1121" spans="1:4" x14ac:dyDescent="0.25">
      <c r="A1121" s="1">
        <v>45777</v>
      </c>
      <c r="B1121" t="s">
        <v>836</v>
      </c>
      <c r="C1121" t="s">
        <v>837</v>
      </c>
      <c r="D1121">
        <v>400</v>
      </c>
    </row>
    <row r="1122" spans="1:4" x14ac:dyDescent="0.25">
      <c r="A1122" s="1">
        <v>45808</v>
      </c>
      <c r="B1122" t="s">
        <v>836</v>
      </c>
      <c r="C1122" t="s">
        <v>837</v>
      </c>
      <c r="D1122">
        <v>400</v>
      </c>
    </row>
    <row r="1123" spans="1:4" x14ac:dyDescent="0.25">
      <c r="A1123" s="1">
        <v>45838</v>
      </c>
      <c r="B1123" t="s">
        <v>836</v>
      </c>
      <c r="C1123" t="s">
        <v>837</v>
      </c>
      <c r="D1123">
        <v>500</v>
      </c>
    </row>
    <row r="1124" spans="1:4" x14ac:dyDescent="0.25">
      <c r="A1124" s="1">
        <v>45869</v>
      </c>
      <c r="B1124" t="s">
        <v>836</v>
      </c>
      <c r="C1124" t="s">
        <v>837</v>
      </c>
      <c r="D1124">
        <v>600</v>
      </c>
    </row>
    <row r="1125" spans="1:4" x14ac:dyDescent="0.25">
      <c r="A1125" s="1">
        <v>45900</v>
      </c>
      <c r="B1125" t="s">
        <v>836</v>
      </c>
      <c r="C1125" t="s">
        <v>837</v>
      </c>
      <c r="D1125">
        <v>700</v>
      </c>
    </row>
    <row r="1126" spans="1:4" x14ac:dyDescent="0.25">
      <c r="A1126" s="1">
        <v>45930</v>
      </c>
      <c r="B1126" t="s">
        <v>836</v>
      </c>
      <c r="C1126" t="s">
        <v>837</v>
      </c>
      <c r="D1126">
        <v>800</v>
      </c>
    </row>
    <row r="1127" spans="1:4" x14ac:dyDescent="0.25">
      <c r="A1127" s="1">
        <v>45961</v>
      </c>
      <c r="B1127" t="s">
        <v>836</v>
      </c>
      <c r="C1127" t="s">
        <v>837</v>
      </c>
      <c r="D1127">
        <v>900</v>
      </c>
    </row>
    <row r="1128" spans="1:4" x14ac:dyDescent="0.25">
      <c r="A1128" s="1">
        <v>45991</v>
      </c>
      <c r="B1128" t="s">
        <v>836</v>
      </c>
      <c r="C1128" t="s">
        <v>837</v>
      </c>
      <c r="D1128">
        <v>1000</v>
      </c>
    </row>
    <row r="1129" spans="1:4" x14ac:dyDescent="0.25">
      <c r="A1129" s="1">
        <v>46022</v>
      </c>
      <c r="B1129" t="s">
        <v>836</v>
      </c>
      <c r="C1129" t="s">
        <v>837</v>
      </c>
      <c r="D1129">
        <v>1100</v>
      </c>
    </row>
    <row r="1130" spans="1:4" x14ac:dyDescent="0.25">
      <c r="A1130" s="1">
        <v>45688</v>
      </c>
      <c r="B1130" t="s">
        <v>842</v>
      </c>
      <c r="C1130" t="s">
        <v>843</v>
      </c>
      <c r="D1130">
        <v>100</v>
      </c>
    </row>
    <row r="1131" spans="1:4" x14ac:dyDescent="0.25">
      <c r="A1131" s="1">
        <v>45716</v>
      </c>
      <c r="B1131" t="s">
        <v>842</v>
      </c>
      <c r="C1131" t="s">
        <v>843</v>
      </c>
      <c r="D1131">
        <v>200</v>
      </c>
    </row>
    <row r="1132" spans="1:4" x14ac:dyDescent="0.25">
      <c r="A1132" s="1">
        <v>45747</v>
      </c>
      <c r="B1132" t="s">
        <v>842</v>
      </c>
      <c r="C1132" t="s">
        <v>843</v>
      </c>
      <c r="D1132">
        <v>300</v>
      </c>
    </row>
    <row r="1133" spans="1:4" x14ac:dyDescent="0.25">
      <c r="A1133" s="1">
        <v>45777</v>
      </c>
      <c r="B1133" t="s">
        <v>842</v>
      </c>
      <c r="C1133" t="s">
        <v>843</v>
      </c>
      <c r="D1133">
        <v>300</v>
      </c>
    </row>
    <row r="1134" spans="1:4" x14ac:dyDescent="0.25">
      <c r="A1134" s="1">
        <v>45808</v>
      </c>
      <c r="B1134" t="s">
        <v>842</v>
      </c>
      <c r="C1134" t="s">
        <v>843</v>
      </c>
      <c r="D1134">
        <v>400</v>
      </c>
    </row>
    <row r="1135" spans="1:4" x14ac:dyDescent="0.25">
      <c r="A1135" s="1">
        <v>45838</v>
      </c>
      <c r="B1135" t="s">
        <v>842</v>
      </c>
      <c r="C1135" t="s">
        <v>843</v>
      </c>
      <c r="D1135">
        <v>400</v>
      </c>
    </row>
    <row r="1136" spans="1:4" x14ac:dyDescent="0.25">
      <c r="A1136" s="1">
        <v>45869</v>
      </c>
      <c r="B1136" t="s">
        <v>842</v>
      </c>
      <c r="C1136" t="s">
        <v>843</v>
      </c>
      <c r="D1136">
        <v>400</v>
      </c>
    </row>
    <row r="1137" spans="1:4" x14ac:dyDescent="0.25">
      <c r="A1137" s="1">
        <v>45900</v>
      </c>
      <c r="B1137" t="s">
        <v>842</v>
      </c>
      <c r="C1137" t="s">
        <v>843</v>
      </c>
      <c r="D1137">
        <v>400</v>
      </c>
    </row>
    <row r="1138" spans="1:4" x14ac:dyDescent="0.25">
      <c r="A1138" s="1">
        <v>45930</v>
      </c>
      <c r="B1138" t="s">
        <v>842</v>
      </c>
      <c r="C1138" t="s">
        <v>843</v>
      </c>
      <c r="D1138">
        <v>400</v>
      </c>
    </row>
    <row r="1139" spans="1:4" x14ac:dyDescent="0.25">
      <c r="A1139" s="1">
        <v>45961</v>
      </c>
      <c r="B1139" t="s">
        <v>842</v>
      </c>
      <c r="C1139" t="s">
        <v>843</v>
      </c>
      <c r="D1139">
        <v>400</v>
      </c>
    </row>
    <row r="1140" spans="1:4" x14ac:dyDescent="0.25">
      <c r="A1140" s="1">
        <v>45991</v>
      </c>
      <c r="B1140" t="s">
        <v>842</v>
      </c>
      <c r="C1140" t="s">
        <v>843</v>
      </c>
      <c r="D1140">
        <v>400</v>
      </c>
    </row>
    <row r="1141" spans="1:4" x14ac:dyDescent="0.25">
      <c r="A1141" s="1">
        <v>46022</v>
      </c>
      <c r="B1141" t="s">
        <v>842</v>
      </c>
      <c r="C1141" t="s">
        <v>843</v>
      </c>
      <c r="D1141">
        <v>400</v>
      </c>
    </row>
    <row r="1142" spans="1:4" x14ac:dyDescent="0.25">
      <c r="A1142" s="1">
        <v>45688</v>
      </c>
      <c r="B1142" t="s">
        <v>1338</v>
      </c>
      <c r="C1142" t="s">
        <v>1339</v>
      </c>
      <c r="D1142">
        <v>1920.9</v>
      </c>
    </row>
    <row r="1143" spans="1:4" x14ac:dyDescent="0.25">
      <c r="A1143" s="1">
        <v>45716</v>
      </c>
      <c r="B1143" t="s">
        <v>1338</v>
      </c>
      <c r="C1143" t="s">
        <v>1339</v>
      </c>
      <c r="D1143">
        <v>3841.8</v>
      </c>
    </row>
    <row r="1144" spans="1:4" x14ac:dyDescent="0.25">
      <c r="A1144" s="1">
        <v>45747</v>
      </c>
      <c r="B1144" t="s">
        <v>1338</v>
      </c>
      <c r="C1144" t="s">
        <v>1339</v>
      </c>
      <c r="D1144">
        <v>5762.7000000000007</v>
      </c>
    </row>
    <row r="1145" spans="1:4" x14ac:dyDescent="0.25">
      <c r="A1145" s="1">
        <v>45777</v>
      </c>
      <c r="B1145" t="s">
        <v>1338</v>
      </c>
      <c r="C1145" t="s">
        <v>1339</v>
      </c>
      <c r="D1145">
        <v>7683.6</v>
      </c>
    </row>
    <row r="1146" spans="1:4" x14ac:dyDescent="0.25">
      <c r="A1146" s="1">
        <v>45808</v>
      </c>
      <c r="B1146" t="s">
        <v>1338</v>
      </c>
      <c r="C1146" t="s">
        <v>1339</v>
      </c>
      <c r="D1146">
        <v>9604.5</v>
      </c>
    </row>
    <row r="1147" spans="1:4" x14ac:dyDescent="0.25">
      <c r="A1147" s="1">
        <v>45838</v>
      </c>
      <c r="B1147" t="s">
        <v>1338</v>
      </c>
      <c r="C1147" t="s">
        <v>1339</v>
      </c>
      <c r="D1147">
        <v>11525.4</v>
      </c>
    </row>
    <row r="1148" spans="1:4" x14ac:dyDescent="0.25">
      <c r="A1148" s="1">
        <v>45869</v>
      </c>
      <c r="B1148" t="s">
        <v>1338</v>
      </c>
      <c r="C1148" t="s">
        <v>1339</v>
      </c>
      <c r="D1148">
        <v>13446.3</v>
      </c>
    </row>
    <row r="1149" spans="1:4" x14ac:dyDescent="0.25">
      <c r="A1149" s="1">
        <v>45900</v>
      </c>
      <c r="B1149" t="s">
        <v>1338</v>
      </c>
      <c r="C1149" t="s">
        <v>1339</v>
      </c>
      <c r="D1149">
        <v>15367.199999999999</v>
      </c>
    </row>
    <row r="1150" spans="1:4" x14ac:dyDescent="0.25">
      <c r="A1150" s="1">
        <v>45930</v>
      </c>
      <c r="B1150" t="s">
        <v>1338</v>
      </c>
      <c r="C1150" t="s">
        <v>1339</v>
      </c>
      <c r="D1150">
        <v>17288.099999999999</v>
      </c>
    </row>
    <row r="1151" spans="1:4" x14ac:dyDescent="0.25">
      <c r="A1151" s="1">
        <v>45961</v>
      </c>
      <c r="B1151" t="s">
        <v>1338</v>
      </c>
      <c r="C1151" t="s">
        <v>1339</v>
      </c>
      <c r="D1151">
        <v>19209</v>
      </c>
    </row>
    <row r="1152" spans="1:4" x14ac:dyDescent="0.25">
      <c r="A1152" s="1">
        <v>45991</v>
      </c>
      <c r="B1152" t="s">
        <v>1338</v>
      </c>
      <c r="C1152" t="s">
        <v>1339</v>
      </c>
      <c r="D1152">
        <v>21129.9</v>
      </c>
    </row>
    <row r="1153" spans="1:4" x14ac:dyDescent="0.25">
      <c r="A1153" s="1">
        <v>46022</v>
      </c>
      <c r="B1153" t="s">
        <v>1338</v>
      </c>
      <c r="C1153" t="s">
        <v>1339</v>
      </c>
      <c r="D1153">
        <v>23050.800000000003</v>
      </c>
    </row>
    <row r="1154" spans="1:4" x14ac:dyDescent="0.25">
      <c r="A1154" s="1">
        <v>45688</v>
      </c>
      <c r="B1154" t="s">
        <v>867</v>
      </c>
      <c r="C1154" t="s">
        <v>868</v>
      </c>
      <c r="D1154">
        <v>2962.4400000000005</v>
      </c>
    </row>
    <row r="1155" spans="1:4" x14ac:dyDescent="0.25">
      <c r="A1155" s="1">
        <v>45716</v>
      </c>
      <c r="B1155" t="s">
        <v>867</v>
      </c>
      <c r="C1155" t="s">
        <v>868</v>
      </c>
      <c r="D1155">
        <v>6897.9400000000005</v>
      </c>
    </row>
    <row r="1156" spans="1:4" x14ac:dyDescent="0.25">
      <c r="A1156" s="1">
        <v>45747</v>
      </c>
      <c r="B1156" t="s">
        <v>867</v>
      </c>
      <c r="C1156" t="s">
        <v>868</v>
      </c>
      <c r="D1156">
        <v>7060.26</v>
      </c>
    </row>
    <row r="1157" spans="1:4" x14ac:dyDescent="0.25">
      <c r="A1157" s="1">
        <v>45777</v>
      </c>
      <c r="B1157" t="s">
        <v>867</v>
      </c>
      <c r="C1157" t="s">
        <v>868</v>
      </c>
      <c r="D1157">
        <v>9969.5</v>
      </c>
    </row>
    <row r="1158" spans="1:4" x14ac:dyDescent="0.25">
      <c r="A1158" s="1">
        <v>45808</v>
      </c>
      <c r="B1158" t="s">
        <v>867</v>
      </c>
      <c r="C1158" t="s">
        <v>868</v>
      </c>
      <c r="D1158">
        <v>9969.5</v>
      </c>
    </row>
    <row r="1159" spans="1:4" x14ac:dyDescent="0.25">
      <c r="A1159" s="1">
        <v>45838</v>
      </c>
      <c r="B1159" t="s">
        <v>867</v>
      </c>
      <c r="C1159" t="s">
        <v>868</v>
      </c>
      <c r="D1159">
        <v>11969.5</v>
      </c>
    </row>
    <row r="1160" spans="1:4" x14ac:dyDescent="0.25">
      <c r="A1160" s="1">
        <v>45869</v>
      </c>
      <c r="B1160" t="s">
        <v>867</v>
      </c>
      <c r="C1160" t="s">
        <v>868</v>
      </c>
      <c r="D1160">
        <v>13969.5</v>
      </c>
    </row>
    <row r="1161" spans="1:4" x14ac:dyDescent="0.25">
      <c r="A1161" s="1">
        <v>45900</v>
      </c>
      <c r="B1161" t="s">
        <v>867</v>
      </c>
      <c r="C1161" t="s">
        <v>868</v>
      </c>
      <c r="D1161">
        <v>15969.5</v>
      </c>
    </row>
    <row r="1162" spans="1:4" x14ac:dyDescent="0.25">
      <c r="A1162" s="1">
        <v>45930</v>
      </c>
      <c r="B1162" t="s">
        <v>867</v>
      </c>
      <c r="C1162" t="s">
        <v>868</v>
      </c>
      <c r="D1162">
        <v>17969.5</v>
      </c>
    </row>
    <row r="1163" spans="1:4" x14ac:dyDescent="0.25">
      <c r="A1163" s="1">
        <v>45961</v>
      </c>
      <c r="B1163" t="s">
        <v>867</v>
      </c>
      <c r="C1163" t="s">
        <v>868</v>
      </c>
      <c r="D1163">
        <v>19969.5</v>
      </c>
    </row>
    <row r="1164" spans="1:4" x14ac:dyDescent="0.25">
      <c r="A1164" s="1">
        <v>45991</v>
      </c>
      <c r="B1164" t="s">
        <v>867</v>
      </c>
      <c r="C1164" t="s">
        <v>868</v>
      </c>
      <c r="D1164">
        <v>21969.5</v>
      </c>
    </row>
    <row r="1165" spans="1:4" x14ac:dyDescent="0.25">
      <c r="A1165" s="1">
        <v>46022</v>
      </c>
      <c r="B1165" t="s">
        <v>867</v>
      </c>
      <c r="C1165" t="s">
        <v>868</v>
      </c>
      <c r="D1165">
        <v>23969.5</v>
      </c>
    </row>
    <row r="1166" spans="1:4" x14ac:dyDescent="0.25">
      <c r="A1166" s="1">
        <v>45688</v>
      </c>
      <c r="B1166" t="s">
        <v>869</v>
      </c>
      <c r="C1166" t="s">
        <v>870</v>
      </c>
      <c r="D1166">
        <v>1249.24</v>
      </c>
    </row>
    <row r="1167" spans="1:4" x14ac:dyDescent="0.25">
      <c r="A1167" s="1">
        <v>45716</v>
      </c>
      <c r="B1167" t="s">
        <v>869</v>
      </c>
      <c r="C1167" t="s">
        <v>870</v>
      </c>
      <c r="D1167">
        <v>2158.48</v>
      </c>
    </row>
    <row r="1168" spans="1:4" x14ac:dyDescent="0.25">
      <c r="A1168" s="1">
        <v>45747</v>
      </c>
      <c r="B1168" t="s">
        <v>869</v>
      </c>
      <c r="C1168" t="s">
        <v>870</v>
      </c>
      <c r="D1168">
        <v>4213.1899999999996</v>
      </c>
    </row>
    <row r="1169" spans="1:4" x14ac:dyDescent="0.25">
      <c r="A1169" s="1">
        <v>45777</v>
      </c>
      <c r="B1169" t="s">
        <v>869</v>
      </c>
      <c r="C1169" t="s">
        <v>870</v>
      </c>
      <c r="D1169">
        <v>4973.1899999999996</v>
      </c>
    </row>
    <row r="1170" spans="1:4" x14ac:dyDescent="0.25">
      <c r="A1170" s="1">
        <v>45808</v>
      </c>
      <c r="B1170" t="s">
        <v>869</v>
      </c>
      <c r="C1170" t="s">
        <v>870</v>
      </c>
      <c r="D1170">
        <v>6013.19</v>
      </c>
    </row>
    <row r="1171" spans="1:4" x14ac:dyDescent="0.25">
      <c r="A1171" s="1">
        <v>45838</v>
      </c>
      <c r="B1171" t="s">
        <v>869</v>
      </c>
      <c r="C1171" t="s">
        <v>870</v>
      </c>
      <c r="D1171">
        <v>7215.8279999999995</v>
      </c>
    </row>
    <row r="1172" spans="1:4" x14ac:dyDescent="0.25">
      <c r="A1172" s="1">
        <v>45869</v>
      </c>
      <c r="B1172" t="s">
        <v>869</v>
      </c>
      <c r="C1172" t="s">
        <v>870</v>
      </c>
      <c r="D1172">
        <v>8418.4660000000003</v>
      </c>
    </row>
    <row r="1173" spans="1:4" x14ac:dyDescent="0.25">
      <c r="A1173" s="1">
        <v>45900</v>
      </c>
      <c r="B1173" t="s">
        <v>869</v>
      </c>
      <c r="C1173" t="s">
        <v>870</v>
      </c>
      <c r="D1173">
        <v>9621.1039999999994</v>
      </c>
    </row>
    <row r="1174" spans="1:4" x14ac:dyDescent="0.25">
      <c r="A1174" s="1">
        <v>45930</v>
      </c>
      <c r="B1174" t="s">
        <v>869</v>
      </c>
      <c r="C1174" t="s">
        <v>870</v>
      </c>
      <c r="D1174">
        <v>10823.741999999998</v>
      </c>
    </row>
    <row r="1175" spans="1:4" x14ac:dyDescent="0.25">
      <c r="A1175" s="1">
        <v>45961</v>
      </c>
      <c r="B1175" t="s">
        <v>869</v>
      </c>
      <c r="C1175" t="s">
        <v>870</v>
      </c>
      <c r="D1175">
        <v>12026.379999999997</v>
      </c>
    </row>
    <row r="1176" spans="1:4" x14ac:dyDescent="0.25">
      <c r="A1176" s="1">
        <v>45991</v>
      </c>
      <c r="B1176" t="s">
        <v>869</v>
      </c>
      <c r="C1176" t="s">
        <v>870</v>
      </c>
      <c r="D1176">
        <v>13229.017999999996</v>
      </c>
    </row>
    <row r="1177" spans="1:4" x14ac:dyDescent="0.25">
      <c r="A1177" s="1">
        <v>46022</v>
      </c>
      <c r="B1177" t="s">
        <v>869</v>
      </c>
      <c r="C1177" t="s">
        <v>870</v>
      </c>
      <c r="D1177">
        <v>14431.655999999995</v>
      </c>
    </row>
    <row r="1178" spans="1:4" x14ac:dyDescent="0.25">
      <c r="A1178" s="1">
        <v>45688</v>
      </c>
      <c r="B1178" t="s">
        <v>961</v>
      </c>
      <c r="C1178" t="s">
        <v>962</v>
      </c>
      <c r="D1178">
        <v>887.5</v>
      </c>
    </row>
    <row r="1179" spans="1:4" x14ac:dyDescent="0.25">
      <c r="A1179" s="1">
        <v>45716</v>
      </c>
      <c r="B1179" t="s">
        <v>961</v>
      </c>
      <c r="C1179" t="s">
        <v>962</v>
      </c>
      <c r="D1179">
        <v>2662.5</v>
      </c>
    </row>
    <row r="1180" spans="1:4" x14ac:dyDescent="0.25">
      <c r="A1180" s="1">
        <v>45747</v>
      </c>
      <c r="B1180" t="s">
        <v>961</v>
      </c>
      <c r="C1180" t="s">
        <v>962</v>
      </c>
      <c r="D1180">
        <v>3550</v>
      </c>
    </row>
    <row r="1181" spans="1:4" x14ac:dyDescent="0.25">
      <c r="A1181" s="1">
        <v>45777</v>
      </c>
      <c r="B1181" t="s">
        <v>961</v>
      </c>
      <c r="C1181" t="s">
        <v>962</v>
      </c>
      <c r="D1181">
        <v>4437.5</v>
      </c>
    </row>
    <row r="1182" spans="1:4" x14ac:dyDescent="0.25">
      <c r="A1182" s="1">
        <v>45808</v>
      </c>
      <c r="B1182" t="s">
        <v>961</v>
      </c>
      <c r="C1182" t="s">
        <v>962</v>
      </c>
      <c r="D1182">
        <v>5325</v>
      </c>
    </row>
    <row r="1183" spans="1:4" x14ac:dyDescent="0.25">
      <c r="A1183" s="1">
        <v>45838</v>
      </c>
      <c r="B1183" t="s">
        <v>961</v>
      </c>
      <c r="C1183" t="s">
        <v>962</v>
      </c>
      <c r="D1183">
        <v>6212.5</v>
      </c>
    </row>
    <row r="1184" spans="1:4" x14ac:dyDescent="0.25">
      <c r="A1184" s="1">
        <v>45869</v>
      </c>
      <c r="B1184" t="s">
        <v>961</v>
      </c>
      <c r="C1184" t="s">
        <v>962</v>
      </c>
      <c r="D1184">
        <v>7100</v>
      </c>
    </row>
    <row r="1185" spans="1:4" x14ac:dyDescent="0.25">
      <c r="A1185" s="1">
        <v>45900</v>
      </c>
      <c r="B1185" t="s">
        <v>961</v>
      </c>
      <c r="C1185" t="s">
        <v>962</v>
      </c>
      <c r="D1185">
        <v>7987.5</v>
      </c>
    </row>
    <row r="1186" spans="1:4" x14ac:dyDescent="0.25">
      <c r="A1186" s="1">
        <v>45930</v>
      </c>
      <c r="B1186" t="s">
        <v>961</v>
      </c>
      <c r="C1186" t="s">
        <v>962</v>
      </c>
      <c r="D1186">
        <v>8875</v>
      </c>
    </row>
    <row r="1187" spans="1:4" x14ac:dyDescent="0.25">
      <c r="A1187" s="1">
        <v>45961</v>
      </c>
      <c r="B1187" t="s">
        <v>961</v>
      </c>
      <c r="C1187" t="s">
        <v>962</v>
      </c>
      <c r="D1187">
        <v>9762.5</v>
      </c>
    </row>
    <row r="1188" spans="1:4" x14ac:dyDescent="0.25">
      <c r="A1188" s="1">
        <v>45991</v>
      </c>
      <c r="B1188" t="s">
        <v>961</v>
      </c>
      <c r="C1188" t="s">
        <v>962</v>
      </c>
      <c r="D1188">
        <v>10650</v>
      </c>
    </row>
    <row r="1189" spans="1:4" x14ac:dyDescent="0.25">
      <c r="A1189" s="1">
        <v>46022</v>
      </c>
      <c r="B1189" t="s">
        <v>961</v>
      </c>
      <c r="C1189" t="s">
        <v>962</v>
      </c>
      <c r="D1189">
        <v>11537.5</v>
      </c>
    </row>
    <row r="1190" spans="1:4" x14ac:dyDescent="0.25">
      <c r="A1190" s="1">
        <v>45688</v>
      </c>
      <c r="B1190" t="s">
        <v>971</v>
      </c>
      <c r="C1190" t="s">
        <v>972</v>
      </c>
      <c r="D1190">
        <v>115.5</v>
      </c>
    </row>
    <row r="1191" spans="1:4" x14ac:dyDescent="0.25">
      <c r="A1191" s="1">
        <v>45716</v>
      </c>
      <c r="B1191" t="s">
        <v>971</v>
      </c>
      <c r="C1191" t="s">
        <v>972</v>
      </c>
      <c r="D1191">
        <v>115.5</v>
      </c>
    </row>
    <row r="1192" spans="1:4" x14ac:dyDescent="0.25">
      <c r="A1192" s="1">
        <v>45747</v>
      </c>
      <c r="B1192" t="s">
        <v>971</v>
      </c>
      <c r="C1192" t="s">
        <v>972</v>
      </c>
      <c r="D1192">
        <v>115.5</v>
      </c>
    </row>
    <row r="1193" spans="1:4" x14ac:dyDescent="0.25">
      <c r="A1193" s="1">
        <v>45777</v>
      </c>
      <c r="B1193" t="s">
        <v>971</v>
      </c>
      <c r="C1193" t="s">
        <v>972</v>
      </c>
      <c r="D1193">
        <v>115.5</v>
      </c>
    </row>
    <row r="1194" spans="1:4" x14ac:dyDescent="0.25">
      <c r="A1194" s="1">
        <v>45808</v>
      </c>
      <c r="B1194" t="s">
        <v>971</v>
      </c>
      <c r="C1194" t="s">
        <v>972</v>
      </c>
      <c r="D1194">
        <v>182</v>
      </c>
    </row>
    <row r="1195" spans="1:4" x14ac:dyDescent="0.25">
      <c r="A1195" s="1">
        <v>45838</v>
      </c>
      <c r="B1195" t="s">
        <v>971</v>
      </c>
      <c r="C1195" t="s">
        <v>972</v>
      </c>
      <c r="D1195">
        <v>182</v>
      </c>
    </row>
    <row r="1196" spans="1:4" x14ac:dyDescent="0.25">
      <c r="A1196" s="1">
        <v>45869</v>
      </c>
      <c r="B1196" t="s">
        <v>971</v>
      </c>
      <c r="C1196" t="s">
        <v>972</v>
      </c>
      <c r="D1196">
        <v>182</v>
      </c>
    </row>
    <row r="1197" spans="1:4" x14ac:dyDescent="0.25">
      <c r="A1197" s="1">
        <v>45900</v>
      </c>
      <c r="B1197" t="s">
        <v>971</v>
      </c>
      <c r="C1197" t="s">
        <v>972</v>
      </c>
      <c r="D1197">
        <v>182</v>
      </c>
    </row>
    <row r="1198" spans="1:4" x14ac:dyDescent="0.25">
      <c r="A1198" s="1">
        <v>45930</v>
      </c>
      <c r="B1198" t="s">
        <v>971</v>
      </c>
      <c r="C1198" t="s">
        <v>972</v>
      </c>
      <c r="D1198">
        <v>182</v>
      </c>
    </row>
    <row r="1199" spans="1:4" x14ac:dyDescent="0.25">
      <c r="A1199" s="1">
        <v>45961</v>
      </c>
      <c r="B1199" t="s">
        <v>971</v>
      </c>
      <c r="C1199" t="s">
        <v>972</v>
      </c>
      <c r="D1199">
        <v>182</v>
      </c>
    </row>
    <row r="1200" spans="1:4" x14ac:dyDescent="0.25">
      <c r="A1200" s="1">
        <v>45991</v>
      </c>
      <c r="B1200" t="s">
        <v>971</v>
      </c>
      <c r="C1200" t="s">
        <v>972</v>
      </c>
      <c r="D1200">
        <v>182</v>
      </c>
    </row>
    <row r="1201" spans="1:4" x14ac:dyDescent="0.25">
      <c r="A1201" s="1">
        <v>46022</v>
      </c>
      <c r="B1201" t="s">
        <v>971</v>
      </c>
      <c r="C1201" t="s">
        <v>972</v>
      </c>
      <c r="D1201">
        <v>182</v>
      </c>
    </row>
    <row r="1202" spans="1:4" x14ac:dyDescent="0.25">
      <c r="A1202" s="1">
        <v>45688</v>
      </c>
      <c r="B1202" t="s">
        <v>989</v>
      </c>
      <c r="C1202" t="s">
        <v>990</v>
      </c>
      <c r="D1202">
        <v>11500</v>
      </c>
    </row>
    <row r="1203" spans="1:4" x14ac:dyDescent="0.25">
      <c r="A1203" s="1">
        <v>45716</v>
      </c>
      <c r="B1203" t="s">
        <v>989</v>
      </c>
      <c r="C1203" t="s">
        <v>990</v>
      </c>
      <c r="D1203">
        <v>11500</v>
      </c>
    </row>
    <row r="1204" spans="1:4" x14ac:dyDescent="0.25">
      <c r="A1204" s="1">
        <v>45747</v>
      </c>
      <c r="B1204" t="s">
        <v>989</v>
      </c>
      <c r="C1204" t="s">
        <v>990</v>
      </c>
      <c r="D1204">
        <v>11511.32</v>
      </c>
    </row>
    <row r="1205" spans="1:4" x14ac:dyDescent="0.25">
      <c r="A1205" s="1">
        <v>45777</v>
      </c>
      <c r="B1205" t="s">
        <v>989</v>
      </c>
      <c r="C1205" t="s">
        <v>990</v>
      </c>
      <c r="D1205">
        <v>11511.32</v>
      </c>
    </row>
    <row r="1206" spans="1:4" x14ac:dyDescent="0.25">
      <c r="A1206" s="1">
        <v>45808</v>
      </c>
      <c r="B1206" t="s">
        <v>989</v>
      </c>
      <c r="C1206" t="s">
        <v>990</v>
      </c>
      <c r="D1206">
        <v>11511.32</v>
      </c>
    </row>
    <row r="1207" spans="1:4" x14ac:dyDescent="0.25">
      <c r="A1207" s="1">
        <v>45838</v>
      </c>
      <c r="B1207" t="s">
        <v>989</v>
      </c>
      <c r="C1207" t="s">
        <v>990</v>
      </c>
      <c r="D1207">
        <v>11511.32</v>
      </c>
    </row>
    <row r="1208" spans="1:4" x14ac:dyDescent="0.25">
      <c r="A1208" s="1">
        <v>45869</v>
      </c>
      <c r="B1208" t="s">
        <v>989</v>
      </c>
      <c r="C1208" t="s">
        <v>990</v>
      </c>
      <c r="D1208">
        <v>11511.32</v>
      </c>
    </row>
    <row r="1209" spans="1:4" x14ac:dyDescent="0.25">
      <c r="A1209" s="1">
        <v>45900</v>
      </c>
      <c r="B1209" t="s">
        <v>989</v>
      </c>
      <c r="C1209" t="s">
        <v>990</v>
      </c>
      <c r="D1209">
        <v>11511.32</v>
      </c>
    </row>
    <row r="1210" spans="1:4" x14ac:dyDescent="0.25">
      <c r="A1210" s="1">
        <v>45930</v>
      </c>
      <c r="B1210" t="s">
        <v>989</v>
      </c>
      <c r="C1210" t="s">
        <v>990</v>
      </c>
      <c r="D1210">
        <v>11511.32</v>
      </c>
    </row>
    <row r="1211" spans="1:4" x14ac:dyDescent="0.25">
      <c r="A1211" s="1">
        <v>45961</v>
      </c>
      <c r="B1211" t="s">
        <v>989</v>
      </c>
      <c r="C1211" t="s">
        <v>990</v>
      </c>
      <c r="D1211">
        <v>11511.32</v>
      </c>
    </row>
    <row r="1212" spans="1:4" x14ac:dyDescent="0.25">
      <c r="A1212" s="1">
        <v>45991</v>
      </c>
      <c r="B1212" t="s">
        <v>989</v>
      </c>
      <c r="C1212" t="s">
        <v>990</v>
      </c>
      <c r="D1212">
        <v>11511.32</v>
      </c>
    </row>
    <row r="1213" spans="1:4" x14ac:dyDescent="0.25">
      <c r="A1213" s="1">
        <v>46022</v>
      </c>
      <c r="B1213" t="s">
        <v>989</v>
      </c>
      <c r="C1213" t="s">
        <v>990</v>
      </c>
      <c r="D1213">
        <v>11511.32</v>
      </c>
    </row>
    <row r="1214" spans="1:4" x14ac:dyDescent="0.25">
      <c r="A1214" s="1">
        <v>45688</v>
      </c>
      <c r="B1214" t="s">
        <v>993</v>
      </c>
      <c r="C1214" t="s">
        <v>994</v>
      </c>
      <c r="D1214">
        <v>47.44</v>
      </c>
    </row>
    <row r="1215" spans="1:4" x14ac:dyDescent="0.25">
      <c r="A1215" s="1">
        <v>45716</v>
      </c>
      <c r="B1215" t="s">
        <v>993</v>
      </c>
      <c r="C1215" t="s">
        <v>994</v>
      </c>
      <c r="D1215">
        <v>118.63999999999996</v>
      </c>
    </row>
    <row r="1216" spans="1:4" x14ac:dyDescent="0.25">
      <c r="A1216" s="1">
        <v>45747</v>
      </c>
      <c r="B1216" t="s">
        <v>993</v>
      </c>
      <c r="C1216" t="s">
        <v>994</v>
      </c>
      <c r="D1216">
        <v>236.18999999999994</v>
      </c>
    </row>
    <row r="1217" spans="1:4" x14ac:dyDescent="0.25">
      <c r="A1217" s="1">
        <v>45777</v>
      </c>
      <c r="B1217" t="s">
        <v>993</v>
      </c>
      <c r="C1217" t="s">
        <v>994</v>
      </c>
      <c r="D1217">
        <v>355.75999999999993</v>
      </c>
    </row>
    <row r="1218" spans="1:4" x14ac:dyDescent="0.25">
      <c r="A1218" s="1">
        <v>45808</v>
      </c>
      <c r="B1218" t="s">
        <v>993</v>
      </c>
      <c r="C1218" t="s">
        <v>994</v>
      </c>
      <c r="D1218">
        <v>361.11999999999995</v>
      </c>
    </row>
    <row r="1219" spans="1:4" x14ac:dyDescent="0.25">
      <c r="A1219" s="1">
        <v>45838</v>
      </c>
      <c r="B1219" t="s">
        <v>993</v>
      </c>
      <c r="C1219" t="s">
        <v>994</v>
      </c>
      <c r="D1219">
        <v>361.11999999999995</v>
      </c>
    </row>
    <row r="1220" spans="1:4" x14ac:dyDescent="0.25">
      <c r="A1220" s="1">
        <v>45869</v>
      </c>
      <c r="B1220" t="s">
        <v>993</v>
      </c>
      <c r="C1220" t="s">
        <v>994</v>
      </c>
      <c r="D1220">
        <v>361.11999999999995</v>
      </c>
    </row>
    <row r="1221" spans="1:4" x14ac:dyDescent="0.25">
      <c r="A1221" s="1">
        <v>45900</v>
      </c>
      <c r="B1221" t="s">
        <v>993</v>
      </c>
      <c r="C1221" t="s">
        <v>994</v>
      </c>
      <c r="D1221">
        <v>361.11999999999995</v>
      </c>
    </row>
    <row r="1222" spans="1:4" x14ac:dyDescent="0.25">
      <c r="A1222" s="1">
        <v>45930</v>
      </c>
      <c r="B1222" t="s">
        <v>993</v>
      </c>
      <c r="C1222" t="s">
        <v>994</v>
      </c>
      <c r="D1222">
        <v>361.11999999999995</v>
      </c>
    </row>
    <row r="1223" spans="1:4" x14ac:dyDescent="0.25">
      <c r="A1223" s="1">
        <v>45961</v>
      </c>
      <c r="B1223" t="s">
        <v>993</v>
      </c>
      <c r="C1223" t="s">
        <v>994</v>
      </c>
      <c r="D1223">
        <v>361.11999999999995</v>
      </c>
    </row>
    <row r="1224" spans="1:4" x14ac:dyDescent="0.25">
      <c r="A1224" s="1">
        <v>45991</v>
      </c>
      <c r="B1224" t="s">
        <v>993</v>
      </c>
      <c r="C1224" t="s">
        <v>994</v>
      </c>
      <c r="D1224">
        <v>361.11999999999995</v>
      </c>
    </row>
    <row r="1225" spans="1:4" x14ac:dyDescent="0.25">
      <c r="A1225" s="1">
        <v>46022</v>
      </c>
      <c r="B1225" t="s">
        <v>993</v>
      </c>
      <c r="C1225" t="s">
        <v>994</v>
      </c>
      <c r="D1225">
        <v>361.11999999999995</v>
      </c>
    </row>
    <row r="1226" spans="1:4" x14ac:dyDescent="0.25">
      <c r="A1226" s="1">
        <v>45688</v>
      </c>
      <c r="B1226" t="s">
        <v>34</v>
      </c>
      <c r="C1226" t="s">
        <v>1044</v>
      </c>
      <c r="D1226">
        <v>-3300</v>
      </c>
    </row>
    <row r="1227" spans="1:4" x14ac:dyDescent="0.25">
      <c r="A1227" s="1">
        <v>45716</v>
      </c>
      <c r="B1227" t="s">
        <v>34</v>
      </c>
      <c r="C1227" t="s">
        <v>1044</v>
      </c>
      <c r="D1227">
        <v>-3300</v>
      </c>
    </row>
    <row r="1228" spans="1:4" x14ac:dyDescent="0.25">
      <c r="A1228" s="1">
        <v>45747</v>
      </c>
      <c r="B1228" t="s">
        <v>34</v>
      </c>
      <c r="C1228" t="s">
        <v>1044</v>
      </c>
      <c r="D1228">
        <v>-63850</v>
      </c>
    </row>
    <row r="1229" spans="1:4" x14ac:dyDescent="0.25">
      <c r="A1229" s="1">
        <v>45777</v>
      </c>
      <c r="B1229" t="s">
        <v>34</v>
      </c>
      <c r="C1229" t="s">
        <v>1044</v>
      </c>
      <c r="D1229">
        <v>-96852</v>
      </c>
    </row>
    <row r="1230" spans="1:4" x14ac:dyDescent="0.25">
      <c r="A1230" s="1">
        <v>45808</v>
      </c>
      <c r="B1230" t="s">
        <v>34</v>
      </c>
      <c r="C1230" t="s">
        <v>1044</v>
      </c>
      <c r="D1230">
        <v>-112372</v>
      </c>
    </row>
    <row r="1231" spans="1:4" x14ac:dyDescent="0.25">
      <c r="A1231" s="1">
        <v>45838</v>
      </c>
      <c r="B1231" t="s">
        <v>34</v>
      </c>
      <c r="C1231" t="s">
        <v>1044</v>
      </c>
      <c r="D1231">
        <v>-112372</v>
      </c>
    </row>
    <row r="1232" spans="1:4" x14ac:dyDescent="0.25">
      <c r="A1232" s="1">
        <v>45869</v>
      </c>
      <c r="B1232" t="s">
        <v>34</v>
      </c>
      <c r="C1232" t="s">
        <v>1044</v>
      </c>
      <c r="D1232">
        <v>-112372</v>
      </c>
    </row>
    <row r="1233" spans="1:4" x14ac:dyDescent="0.25">
      <c r="A1233" s="1">
        <v>45900</v>
      </c>
      <c r="B1233" t="s">
        <v>34</v>
      </c>
      <c r="C1233" t="s">
        <v>1044</v>
      </c>
      <c r="D1233">
        <v>-112372</v>
      </c>
    </row>
    <row r="1234" spans="1:4" x14ac:dyDescent="0.25">
      <c r="A1234" s="1">
        <v>45930</v>
      </c>
      <c r="B1234" t="s">
        <v>34</v>
      </c>
      <c r="C1234" t="s">
        <v>1044</v>
      </c>
      <c r="D1234">
        <v>-112372</v>
      </c>
    </row>
    <row r="1235" spans="1:4" x14ac:dyDescent="0.25">
      <c r="A1235" s="1">
        <v>45961</v>
      </c>
      <c r="B1235" t="s">
        <v>34</v>
      </c>
      <c r="C1235" t="s">
        <v>1044</v>
      </c>
      <c r="D1235">
        <v>-112372</v>
      </c>
    </row>
    <row r="1236" spans="1:4" x14ac:dyDescent="0.25">
      <c r="A1236" s="1">
        <v>45991</v>
      </c>
      <c r="B1236" t="s">
        <v>34</v>
      </c>
      <c r="C1236" t="s">
        <v>1044</v>
      </c>
      <c r="D1236">
        <v>-112372</v>
      </c>
    </row>
    <row r="1237" spans="1:4" x14ac:dyDescent="0.25">
      <c r="A1237" s="1">
        <v>46022</v>
      </c>
      <c r="B1237" t="s">
        <v>34</v>
      </c>
      <c r="C1237" t="s">
        <v>1044</v>
      </c>
      <c r="D1237">
        <v>-112372</v>
      </c>
    </row>
    <row r="1238" spans="1:4" x14ac:dyDescent="0.25">
      <c r="A1238" s="1">
        <v>45688</v>
      </c>
      <c r="B1238" t="s">
        <v>1066</v>
      </c>
      <c r="C1238" t="s">
        <v>1067</v>
      </c>
      <c r="D1238">
        <v>-0.30000000000063665</v>
      </c>
    </row>
    <row r="1239" spans="1:4" x14ac:dyDescent="0.25">
      <c r="A1239" s="1">
        <v>45716</v>
      </c>
      <c r="B1239" t="s">
        <v>1066</v>
      </c>
      <c r="C1239" t="s">
        <v>1067</v>
      </c>
      <c r="D1239">
        <v>-0.30000000000063665</v>
      </c>
    </row>
    <row r="1240" spans="1:4" x14ac:dyDescent="0.25">
      <c r="A1240" s="1">
        <v>45747</v>
      </c>
      <c r="B1240" t="s">
        <v>1066</v>
      </c>
      <c r="C1240" t="s">
        <v>1067</v>
      </c>
      <c r="D1240">
        <v>-0.31000000000994987</v>
      </c>
    </row>
    <row r="1241" spans="1:4" x14ac:dyDescent="0.25">
      <c r="A1241" s="1">
        <v>45777</v>
      </c>
      <c r="B1241" t="s">
        <v>1066</v>
      </c>
      <c r="C1241" t="s">
        <v>1067</v>
      </c>
      <c r="D1241">
        <v>-0.31000000000994987</v>
      </c>
    </row>
    <row r="1242" spans="1:4" x14ac:dyDescent="0.25">
      <c r="A1242" s="1">
        <v>45808</v>
      </c>
      <c r="B1242" t="s">
        <v>1066</v>
      </c>
      <c r="C1242" t="s">
        <v>1067</v>
      </c>
      <c r="D1242">
        <v>-0.31000000000994987</v>
      </c>
    </row>
    <row r="1243" spans="1:4" x14ac:dyDescent="0.25">
      <c r="A1243" s="1">
        <v>45838</v>
      </c>
      <c r="B1243" t="s">
        <v>1066</v>
      </c>
      <c r="C1243" t="s">
        <v>1067</v>
      </c>
      <c r="D1243">
        <v>-0.31000000000994987</v>
      </c>
    </row>
    <row r="1244" spans="1:4" x14ac:dyDescent="0.25">
      <c r="A1244" s="1">
        <v>45869</v>
      </c>
      <c r="B1244" t="s">
        <v>1066</v>
      </c>
      <c r="C1244" t="s">
        <v>1067</v>
      </c>
      <c r="D1244">
        <v>-0.31000000000994987</v>
      </c>
    </row>
    <row r="1245" spans="1:4" x14ac:dyDescent="0.25">
      <c r="A1245" s="1">
        <v>45900</v>
      </c>
      <c r="B1245" t="s">
        <v>1066</v>
      </c>
      <c r="C1245" t="s">
        <v>1067</v>
      </c>
      <c r="D1245">
        <v>-0.31000000000994987</v>
      </c>
    </row>
    <row r="1246" spans="1:4" x14ac:dyDescent="0.25">
      <c r="A1246" s="1">
        <v>45930</v>
      </c>
      <c r="B1246" t="s">
        <v>1066</v>
      </c>
      <c r="C1246" t="s">
        <v>1067</v>
      </c>
      <c r="D1246">
        <v>-0.31000000000994987</v>
      </c>
    </row>
    <row r="1247" spans="1:4" x14ac:dyDescent="0.25">
      <c r="A1247" s="1">
        <v>45961</v>
      </c>
      <c r="B1247" t="s">
        <v>1066</v>
      </c>
      <c r="C1247" t="s">
        <v>1067</v>
      </c>
      <c r="D1247">
        <v>-0.31000000000994987</v>
      </c>
    </row>
    <row r="1248" spans="1:4" x14ac:dyDescent="0.25">
      <c r="A1248" s="1">
        <v>45991</v>
      </c>
      <c r="B1248" t="s">
        <v>1066</v>
      </c>
      <c r="C1248" t="s">
        <v>1067</v>
      </c>
      <c r="D1248">
        <v>-0.31000000000994987</v>
      </c>
    </row>
    <row r="1249" spans="1:4" x14ac:dyDescent="0.25">
      <c r="A1249" s="1">
        <v>46022</v>
      </c>
      <c r="B1249" t="s">
        <v>1066</v>
      </c>
      <c r="C1249" t="s">
        <v>1067</v>
      </c>
      <c r="D1249">
        <v>-0.31000000000994987</v>
      </c>
    </row>
    <row r="1250" spans="1:4" x14ac:dyDescent="0.25">
      <c r="A1250" s="1">
        <v>45688</v>
      </c>
      <c r="B1250" t="s">
        <v>1166</v>
      </c>
      <c r="C1250" t="s">
        <v>1167</v>
      </c>
      <c r="D1250">
        <v>-2.5</v>
      </c>
    </row>
    <row r="1251" spans="1:4" x14ac:dyDescent="0.25">
      <c r="A1251" s="1">
        <v>45716</v>
      </c>
      <c r="B1251" t="s">
        <v>1166</v>
      </c>
      <c r="C1251" t="s">
        <v>1167</v>
      </c>
      <c r="D1251">
        <v>-5</v>
      </c>
    </row>
    <row r="1252" spans="1:4" x14ac:dyDescent="0.25">
      <c r="A1252" s="1">
        <v>45747</v>
      </c>
      <c r="B1252" t="s">
        <v>1166</v>
      </c>
      <c r="C1252" t="s">
        <v>1167</v>
      </c>
      <c r="D1252">
        <v>-5</v>
      </c>
    </row>
    <row r="1253" spans="1:4" x14ac:dyDescent="0.25">
      <c r="A1253" s="1">
        <v>45777</v>
      </c>
      <c r="B1253" t="s">
        <v>1166</v>
      </c>
      <c r="C1253" t="s">
        <v>1167</v>
      </c>
      <c r="D1253">
        <v>-5</v>
      </c>
    </row>
    <row r="1254" spans="1:4" x14ac:dyDescent="0.25">
      <c r="A1254" s="1">
        <v>45808</v>
      </c>
      <c r="B1254" t="s">
        <v>1166</v>
      </c>
      <c r="C1254" t="s">
        <v>1167</v>
      </c>
      <c r="D1254">
        <v>-5</v>
      </c>
    </row>
    <row r="1255" spans="1:4" x14ac:dyDescent="0.25">
      <c r="A1255" s="1">
        <v>45838</v>
      </c>
      <c r="B1255" t="s">
        <v>1166</v>
      </c>
      <c r="C1255" t="s">
        <v>1167</v>
      </c>
      <c r="D1255">
        <v>-5</v>
      </c>
    </row>
    <row r="1256" spans="1:4" x14ac:dyDescent="0.25">
      <c r="A1256" s="1">
        <v>45869</v>
      </c>
      <c r="B1256" t="s">
        <v>1166</v>
      </c>
      <c r="C1256" t="s">
        <v>1167</v>
      </c>
      <c r="D1256">
        <v>-5</v>
      </c>
    </row>
    <row r="1257" spans="1:4" x14ac:dyDescent="0.25">
      <c r="A1257" s="1">
        <v>45900</v>
      </c>
      <c r="B1257" t="s">
        <v>1166</v>
      </c>
      <c r="C1257" t="s">
        <v>1167</v>
      </c>
      <c r="D1257">
        <v>-5</v>
      </c>
    </row>
    <row r="1258" spans="1:4" x14ac:dyDescent="0.25">
      <c r="A1258" s="1">
        <v>45930</v>
      </c>
      <c r="B1258" t="s">
        <v>1166</v>
      </c>
      <c r="C1258" t="s">
        <v>1167</v>
      </c>
      <c r="D1258">
        <v>-5</v>
      </c>
    </row>
    <row r="1259" spans="1:4" x14ac:dyDescent="0.25">
      <c r="A1259" s="1">
        <v>45961</v>
      </c>
      <c r="B1259" t="s">
        <v>1166</v>
      </c>
      <c r="C1259" t="s">
        <v>1167</v>
      </c>
      <c r="D1259">
        <v>-5</v>
      </c>
    </row>
    <row r="1260" spans="1:4" x14ac:dyDescent="0.25">
      <c r="A1260" s="1">
        <v>45991</v>
      </c>
      <c r="B1260" t="s">
        <v>1166</v>
      </c>
      <c r="C1260" t="s">
        <v>1167</v>
      </c>
      <c r="D1260">
        <v>-5</v>
      </c>
    </row>
    <row r="1261" spans="1:4" x14ac:dyDescent="0.25">
      <c r="A1261" s="1">
        <v>46022</v>
      </c>
      <c r="B1261" t="s">
        <v>1166</v>
      </c>
      <c r="C1261" t="s">
        <v>1167</v>
      </c>
      <c r="D1261">
        <v>-5</v>
      </c>
    </row>
    <row r="1262" spans="1:4" x14ac:dyDescent="0.25">
      <c r="A1262" s="1">
        <v>45688</v>
      </c>
      <c r="B1262" t="s">
        <v>1168</v>
      </c>
      <c r="C1262" t="s">
        <v>1169</v>
      </c>
      <c r="D1262">
        <v>-276</v>
      </c>
    </row>
    <row r="1263" spans="1:4" x14ac:dyDescent="0.25">
      <c r="A1263" s="1">
        <v>45716</v>
      </c>
      <c r="B1263" t="s">
        <v>1168</v>
      </c>
      <c r="C1263" t="s">
        <v>1169</v>
      </c>
      <c r="D1263">
        <v>-2192</v>
      </c>
    </row>
    <row r="1264" spans="1:4" x14ac:dyDescent="0.25">
      <c r="A1264" s="1">
        <v>45747</v>
      </c>
      <c r="B1264" t="s">
        <v>1168</v>
      </c>
      <c r="C1264" t="s">
        <v>1169</v>
      </c>
      <c r="D1264">
        <v>-3417.5</v>
      </c>
    </row>
    <row r="1265" spans="1:4" x14ac:dyDescent="0.25">
      <c r="A1265" s="1">
        <v>45777</v>
      </c>
      <c r="B1265" t="s">
        <v>1168</v>
      </c>
      <c r="C1265" t="s">
        <v>1169</v>
      </c>
      <c r="D1265">
        <v>-4480.5</v>
      </c>
    </row>
    <row r="1266" spans="1:4" x14ac:dyDescent="0.25">
      <c r="A1266" s="1">
        <v>45808</v>
      </c>
      <c r="B1266" t="s">
        <v>1168</v>
      </c>
      <c r="C1266" t="s">
        <v>1169</v>
      </c>
      <c r="D1266">
        <v>-6087.5</v>
      </c>
    </row>
    <row r="1267" spans="1:4" x14ac:dyDescent="0.25">
      <c r="A1267" s="1">
        <v>45838</v>
      </c>
      <c r="B1267" t="s">
        <v>1168</v>
      </c>
      <c r="C1267" t="s">
        <v>1169</v>
      </c>
      <c r="D1267">
        <v>-6087.5</v>
      </c>
    </row>
    <row r="1268" spans="1:4" x14ac:dyDescent="0.25">
      <c r="A1268" s="1">
        <v>45869</v>
      </c>
      <c r="B1268" t="s">
        <v>1168</v>
      </c>
      <c r="C1268" t="s">
        <v>1169</v>
      </c>
      <c r="D1268">
        <v>-6087.5</v>
      </c>
    </row>
    <row r="1269" spans="1:4" x14ac:dyDescent="0.25">
      <c r="A1269" s="1">
        <v>45900</v>
      </c>
      <c r="B1269" t="s">
        <v>1168</v>
      </c>
      <c r="C1269" t="s">
        <v>1169</v>
      </c>
      <c r="D1269">
        <v>-6087.5</v>
      </c>
    </row>
    <row r="1270" spans="1:4" x14ac:dyDescent="0.25">
      <c r="A1270" s="1">
        <v>45930</v>
      </c>
      <c r="B1270" t="s">
        <v>1168</v>
      </c>
      <c r="C1270" t="s">
        <v>1169</v>
      </c>
      <c r="D1270">
        <v>-6087.5</v>
      </c>
    </row>
    <row r="1271" spans="1:4" x14ac:dyDescent="0.25">
      <c r="A1271" s="1">
        <v>45961</v>
      </c>
      <c r="B1271" t="s">
        <v>1168</v>
      </c>
      <c r="C1271" t="s">
        <v>1169</v>
      </c>
      <c r="D1271">
        <v>-6087.5</v>
      </c>
    </row>
    <row r="1272" spans="1:4" x14ac:dyDescent="0.25">
      <c r="A1272" s="1">
        <v>45991</v>
      </c>
      <c r="B1272" t="s">
        <v>1168</v>
      </c>
      <c r="C1272" t="s">
        <v>1169</v>
      </c>
      <c r="D1272">
        <v>-6087.5</v>
      </c>
    </row>
    <row r="1273" spans="1:4" x14ac:dyDescent="0.25">
      <c r="A1273" s="1">
        <v>46022</v>
      </c>
      <c r="B1273" t="s">
        <v>1168</v>
      </c>
      <c r="C1273" t="s">
        <v>1169</v>
      </c>
      <c r="D1273">
        <v>-6087.5</v>
      </c>
    </row>
    <row r="1274" spans="1:4" x14ac:dyDescent="0.25">
      <c r="A1274" s="1">
        <v>45688</v>
      </c>
      <c r="B1274" t="s">
        <v>692</v>
      </c>
      <c r="C1274" t="s">
        <v>693</v>
      </c>
      <c r="D1274">
        <v>0</v>
      </c>
    </row>
    <row r="1275" spans="1:4" x14ac:dyDescent="0.25">
      <c r="A1275" s="1">
        <v>45716</v>
      </c>
      <c r="B1275" t="s">
        <v>692</v>
      </c>
      <c r="C1275" t="s">
        <v>693</v>
      </c>
      <c r="D1275">
        <v>5250.08</v>
      </c>
    </row>
    <row r="1276" spans="1:4" x14ac:dyDescent="0.25">
      <c r="A1276" s="1">
        <v>45747</v>
      </c>
      <c r="B1276" t="s">
        <v>692</v>
      </c>
      <c r="C1276" t="s">
        <v>693</v>
      </c>
      <c r="D1276">
        <v>5250.08</v>
      </c>
    </row>
    <row r="1277" spans="1:4" x14ac:dyDescent="0.25">
      <c r="A1277" s="1">
        <v>45777</v>
      </c>
      <c r="B1277" t="s">
        <v>692</v>
      </c>
      <c r="C1277" t="s">
        <v>693</v>
      </c>
      <c r="D1277">
        <v>8081.16</v>
      </c>
    </row>
    <row r="1278" spans="1:4" x14ac:dyDescent="0.25">
      <c r="A1278" s="1">
        <v>45808</v>
      </c>
      <c r="B1278" t="s">
        <v>692</v>
      </c>
      <c r="C1278" t="s">
        <v>693</v>
      </c>
      <c r="D1278">
        <v>8925.16</v>
      </c>
    </row>
    <row r="1279" spans="1:4" x14ac:dyDescent="0.25">
      <c r="A1279" s="1">
        <v>45838</v>
      </c>
      <c r="B1279" t="s">
        <v>692</v>
      </c>
      <c r="C1279" t="s">
        <v>693</v>
      </c>
      <c r="D1279">
        <v>9705.16</v>
      </c>
    </row>
    <row r="1280" spans="1:4" x14ac:dyDescent="0.25">
      <c r="A1280" s="1">
        <v>45869</v>
      </c>
      <c r="B1280" t="s">
        <v>692</v>
      </c>
      <c r="C1280" t="s">
        <v>693</v>
      </c>
      <c r="D1280">
        <v>10485.16</v>
      </c>
    </row>
    <row r="1281" spans="1:4" x14ac:dyDescent="0.25">
      <c r="A1281" s="1">
        <v>45900</v>
      </c>
      <c r="B1281" t="s">
        <v>692</v>
      </c>
      <c r="C1281" t="s">
        <v>693</v>
      </c>
      <c r="D1281">
        <v>11265.16</v>
      </c>
    </row>
    <row r="1282" spans="1:4" x14ac:dyDescent="0.25">
      <c r="A1282" s="1">
        <v>45930</v>
      </c>
      <c r="B1282" t="s">
        <v>692</v>
      </c>
      <c r="C1282" t="s">
        <v>693</v>
      </c>
      <c r="D1282">
        <v>12045.16</v>
      </c>
    </row>
    <row r="1283" spans="1:4" x14ac:dyDescent="0.25">
      <c r="A1283" s="1">
        <v>45961</v>
      </c>
      <c r="B1283" t="s">
        <v>692</v>
      </c>
      <c r="C1283" t="s">
        <v>693</v>
      </c>
      <c r="D1283">
        <v>12825.16</v>
      </c>
    </row>
    <row r="1284" spans="1:4" x14ac:dyDescent="0.25">
      <c r="A1284" s="1">
        <v>45991</v>
      </c>
      <c r="B1284" t="s">
        <v>692</v>
      </c>
      <c r="C1284" t="s">
        <v>693</v>
      </c>
      <c r="D1284">
        <v>13605.16</v>
      </c>
    </row>
    <row r="1285" spans="1:4" x14ac:dyDescent="0.25">
      <c r="A1285" s="1">
        <v>46022</v>
      </c>
      <c r="B1285" t="s">
        <v>692</v>
      </c>
      <c r="C1285" t="s">
        <v>693</v>
      </c>
      <c r="D1285">
        <v>14385.16</v>
      </c>
    </row>
    <row r="1286" spans="1:4" x14ac:dyDescent="0.25">
      <c r="A1286" s="1">
        <v>45688</v>
      </c>
      <c r="B1286" t="s">
        <v>696</v>
      </c>
      <c r="C1286" t="s">
        <v>697</v>
      </c>
      <c r="D1286">
        <v>0</v>
      </c>
    </row>
    <row r="1287" spans="1:4" x14ac:dyDescent="0.25">
      <c r="A1287" s="1">
        <v>45716</v>
      </c>
      <c r="B1287" t="s">
        <v>696</v>
      </c>
      <c r="C1287" t="s">
        <v>697</v>
      </c>
      <c r="D1287">
        <v>206.51</v>
      </c>
    </row>
    <row r="1288" spans="1:4" x14ac:dyDescent="0.25">
      <c r="A1288" s="1">
        <v>45747</v>
      </c>
      <c r="B1288" t="s">
        <v>696</v>
      </c>
      <c r="C1288" t="s">
        <v>697</v>
      </c>
      <c r="D1288">
        <v>206.51</v>
      </c>
    </row>
    <row r="1289" spans="1:4" x14ac:dyDescent="0.25">
      <c r="A1289" s="1">
        <v>45777</v>
      </c>
      <c r="B1289" t="s">
        <v>696</v>
      </c>
      <c r="C1289" t="s">
        <v>697</v>
      </c>
      <c r="D1289">
        <v>206.51</v>
      </c>
    </row>
    <row r="1290" spans="1:4" x14ac:dyDescent="0.25">
      <c r="A1290" s="1">
        <v>45808</v>
      </c>
      <c r="B1290" t="s">
        <v>696</v>
      </c>
      <c r="C1290" t="s">
        <v>697</v>
      </c>
      <c r="D1290">
        <v>206.51</v>
      </c>
    </row>
    <row r="1291" spans="1:4" x14ac:dyDescent="0.25">
      <c r="A1291" s="1">
        <v>45838</v>
      </c>
      <c r="B1291" t="s">
        <v>696</v>
      </c>
      <c r="C1291" t="s">
        <v>697</v>
      </c>
      <c r="D1291">
        <v>206.51</v>
      </c>
    </row>
    <row r="1292" spans="1:4" x14ac:dyDescent="0.25">
      <c r="A1292" s="1">
        <v>45869</v>
      </c>
      <c r="B1292" t="s">
        <v>696</v>
      </c>
      <c r="C1292" t="s">
        <v>697</v>
      </c>
      <c r="D1292">
        <v>206.51</v>
      </c>
    </row>
    <row r="1293" spans="1:4" x14ac:dyDescent="0.25">
      <c r="A1293" s="1">
        <v>45900</v>
      </c>
      <c r="B1293" t="s">
        <v>696</v>
      </c>
      <c r="C1293" t="s">
        <v>697</v>
      </c>
      <c r="D1293">
        <v>206.51</v>
      </c>
    </row>
    <row r="1294" spans="1:4" x14ac:dyDescent="0.25">
      <c r="A1294" s="1">
        <v>45930</v>
      </c>
      <c r="B1294" t="s">
        <v>696</v>
      </c>
      <c r="C1294" t="s">
        <v>697</v>
      </c>
      <c r="D1294">
        <v>456.51</v>
      </c>
    </row>
    <row r="1295" spans="1:4" x14ac:dyDescent="0.25">
      <c r="A1295" s="1">
        <v>45961</v>
      </c>
      <c r="B1295" t="s">
        <v>696</v>
      </c>
      <c r="C1295" t="s">
        <v>697</v>
      </c>
      <c r="D1295">
        <v>456.51</v>
      </c>
    </row>
    <row r="1296" spans="1:4" x14ac:dyDescent="0.25">
      <c r="A1296" s="1">
        <v>45991</v>
      </c>
      <c r="B1296" t="s">
        <v>696</v>
      </c>
      <c r="C1296" t="s">
        <v>697</v>
      </c>
      <c r="D1296">
        <v>456.51</v>
      </c>
    </row>
    <row r="1297" spans="1:4" x14ac:dyDescent="0.25">
      <c r="A1297" s="1">
        <v>46022</v>
      </c>
      <c r="B1297" t="s">
        <v>696</v>
      </c>
      <c r="C1297" t="s">
        <v>697</v>
      </c>
      <c r="D1297">
        <v>456.51</v>
      </c>
    </row>
    <row r="1298" spans="1:4" x14ac:dyDescent="0.25">
      <c r="A1298" s="1">
        <v>45688</v>
      </c>
      <c r="B1298" t="s">
        <v>1310</v>
      </c>
      <c r="C1298" t="s">
        <v>1311</v>
      </c>
      <c r="D1298">
        <v>0</v>
      </c>
    </row>
    <row r="1299" spans="1:4" x14ac:dyDescent="0.25">
      <c r="A1299" s="1">
        <v>45716</v>
      </c>
      <c r="B1299" t="s">
        <v>1310</v>
      </c>
      <c r="C1299" t="s">
        <v>1311</v>
      </c>
      <c r="D1299">
        <v>1680</v>
      </c>
    </row>
    <row r="1300" spans="1:4" x14ac:dyDescent="0.25">
      <c r="A1300" s="1">
        <v>45747</v>
      </c>
      <c r="B1300" t="s">
        <v>1310</v>
      </c>
      <c r="C1300" t="s">
        <v>1311</v>
      </c>
      <c r="D1300">
        <v>2640</v>
      </c>
    </row>
    <row r="1301" spans="1:4" x14ac:dyDescent="0.25">
      <c r="A1301" s="1">
        <v>45777</v>
      </c>
      <c r="B1301" t="s">
        <v>1310</v>
      </c>
      <c r="C1301" t="s">
        <v>1311</v>
      </c>
      <c r="D1301">
        <v>2640</v>
      </c>
    </row>
    <row r="1302" spans="1:4" x14ac:dyDescent="0.25">
      <c r="A1302" s="1">
        <v>45808</v>
      </c>
      <c r="B1302" t="s">
        <v>1310</v>
      </c>
      <c r="C1302" t="s">
        <v>1311</v>
      </c>
      <c r="D1302">
        <v>14282</v>
      </c>
    </row>
    <row r="1303" spans="1:4" x14ac:dyDescent="0.25">
      <c r="A1303" s="1">
        <v>45838</v>
      </c>
      <c r="B1303" t="s">
        <v>1310</v>
      </c>
      <c r="C1303" t="s">
        <v>1311</v>
      </c>
      <c r="D1303">
        <v>17904.571428571428</v>
      </c>
    </row>
    <row r="1304" spans="1:4" x14ac:dyDescent="0.25">
      <c r="A1304" s="1">
        <v>45869</v>
      </c>
      <c r="B1304" t="s">
        <v>1310</v>
      </c>
      <c r="C1304" t="s">
        <v>1311</v>
      </c>
      <c r="D1304">
        <v>21527.142857142855</v>
      </c>
    </row>
    <row r="1305" spans="1:4" x14ac:dyDescent="0.25">
      <c r="A1305" s="1">
        <v>45900</v>
      </c>
      <c r="B1305" t="s">
        <v>1310</v>
      </c>
      <c r="C1305" t="s">
        <v>1311</v>
      </c>
      <c r="D1305">
        <v>25149.714285714283</v>
      </c>
    </row>
    <row r="1306" spans="1:4" x14ac:dyDescent="0.25">
      <c r="A1306" s="1">
        <v>45930</v>
      </c>
      <c r="B1306" t="s">
        <v>1310</v>
      </c>
      <c r="C1306" t="s">
        <v>1311</v>
      </c>
      <c r="D1306">
        <v>28772.28571428571</v>
      </c>
    </row>
    <row r="1307" spans="1:4" x14ac:dyDescent="0.25">
      <c r="A1307" s="1">
        <v>45961</v>
      </c>
      <c r="B1307" t="s">
        <v>1310</v>
      </c>
      <c r="C1307" t="s">
        <v>1311</v>
      </c>
      <c r="D1307">
        <v>32394.857142857138</v>
      </c>
    </row>
    <row r="1308" spans="1:4" x14ac:dyDescent="0.25">
      <c r="A1308" s="1">
        <v>45991</v>
      </c>
      <c r="B1308" t="s">
        <v>1310</v>
      </c>
      <c r="C1308" t="s">
        <v>1311</v>
      </c>
      <c r="D1308">
        <v>36017.428571428565</v>
      </c>
    </row>
    <row r="1309" spans="1:4" x14ac:dyDescent="0.25">
      <c r="A1309" s="1">
        <v>46022</v>
      </c>
      <c r="B1309" t="s">
        <v>1310</v>
      </c>
      <c r="C1309" t="s">
        <v>1311</v>
      </c>
      <c r="D1309">
        <v>39639.999999999993</v>
      </c>
    </row>
    <row r="1310" spans="1:4" x14ac:dyDescent="0.25">
      <c r="A1310" s="1">
        <v>45688</v>
      </c>
      <c r="B1310" t="s">
        <v>721</v>
      </c>
      <c r="C1310" t="s">
        <v>722</v>
      </c>
      <c r="D1310">
        <v>0</v>
      </c>
    </row>
    <row r="1311" spans="1:4" x14ac:dyDescent="0.25">
      <c r="A1311" s="1">
        <v>45716</v>
      </c>
      <c r="B1311" t="s">
        <v>721</v>
      </c>
      <c r="C1311" t="s">
        <v>722</v>
      </c>
      <c r="D1311">
        <v>6245.57</v>
      </c>
    </row>
    <row r="1312" spans="1:4" x14ac:dyDescent="0.25">
      <c r="A1312" s="1">
        <v>45747</v>
      </c>
      <c r="B1312" t="s">
        <v>721</v>
      </c>
      <c r="C1312" t="s">
        <v>722</v>
      </c>
      <c r="D1312">
        <v>6480.57</v>
      </c>
    </row>
    <row r="1313" spans="1:4" x14ac:dyDescent="0.25">
      <c r="A1313" s="1">
        <v>45777</v>
      </c>
      <c r="B1313" t="s">
        <v>721</v>
      </c>
      <c r="C1313" t="s">
        <v>722</v>
      </c>
      <c r="D1313">
        <v>6660.57</v>
      </c>
    </row>
    <row r="1314" spans="1:4" x14ac:dyDescent="0.25">
      <c r="A1314" s="1">
        <v>45808</v>
      </c>
      <c r="B1314" t="s">
        <v>721</v>
      </c>
      <c r="C1314" t="s">
        <v>722</v>
      </c>
      <c r="D1314">
        <v>6660.57</v>
      </c>
    </row>
    <row r="1315" spans="1:4" x14ac:dyDescent="0.25">
      <c r="A1315" s="1">
        <v>45838</v>
      </c>
      <c r="B1315" t="s">
        <v>721</v>
      </c>
      <c r="C1315" t="s">
        <v>722</v>
      </c>
      <c r="D1315">
        <v>6860.57</v>
      </c>
    </row>
    <row r="1316" spans="1:4" x14ac:dyDescent="0.25">
      <c r="A1316" s="1">
        <v>45869</v>
      </c>
      <c r="B1316" t="s">
        <v>721</v>
      </c>
      <c r="C1316" t="s">
        <v>722</v>
      </c>
      <c r="D1316">
        <v>7060.57</v>
      </c>
    </row>
    <row r="1317" spans="1:4" x14ac:dyDescent="0.25">
      <c r="A1317" s="1">
        <v>45900</v>
      </c>
      <c r="B1317" t="s">
        <v>721</v>
      </c>
      <c r="C1317" t="s">
        <v>722</v>
      </c>
      <c r="D1317">
        <v>7260.57</v>
      </c>
    </row>
    <row r="1318" spans="1:4" x14ac:dyDescent="0.25">
      <c r="A1318" s="1">
        <v>45930</v>
      </c>
      <c r="B1318" t="s">
        <v>721</v>
      </c>
      <c r="C1318" t="s">
        <v>722</v>
      </c>
      <c r="D1318">
        <v>7460.57</v>
      </c>
    </row>
    <row r="1319" spans="1:4" x14ac:dyDescent="0.25">
      <c r="A1319" s="1">
        <v>45961</v>
      </c>
      <c r="B1319" t="s">
        <v>721</v>
      </c>
      <c r="C1319" t="s">
        <v>722</v>
      </c>
      <c r="D1319">
        <v>7660.57</v>
      </c>
    </row>
    <row r="1320" spans="1:4" x14ac:dyDescent="0.25">
      <c r="A1320" s="1">
        <v>45991</v>
      </c>
      <c r="B1320" t="s">
        <v>721</v>
      </c>
      <c r="C1320" t="s">
        <v>722</v>
      </c>
      <c r="D1320">
        <v>7860.57</v>
      </c>
    </row>
    <row r="1321" spans="1:4" x14ac:dyDescent="0.25">
      <c r="A1321" s="1">
        <v>46022</v>
      </c>
      <c r="B1321" t="s">
        <v>721</v>
      </c>
      <c r="C1321" t="s">
        <v>722</v>
      </c>
      <c r="D1321">
        <v>8060.57</v>
      </c>
    </row>
    <row r="1322" spans="1:4" x14ac:dyDescent="0.25">
      <c r="A1322" s="1">
        <v>45688</v>
      </c>
      <c r="B1322" t="s">
        <v>755</v>
      </c>
      <c r="C1322" t="s">
        <v>756</v>
      </c>
      <c r="D1322">
        <v>0</v>
      </c>
    </row>
    <row r="1323" spans="1:4" x14ac:dyDescent="0.25">
      <c r="A1323" s="1">
        <v>45716</v>
      </c>
      <c r="B1323" t="s">
        <v>755</v>
      </c>
      <c r="C1323" t="s">
        <v>756</v>
      </c>
      <c r="D1323">
        <v>5200</v>
      </c>
    </row>
    <row r="1324" spans="1:4" x14ac:dyDescent="0.25">
      <c r="A1324" s="1">
        <v>45747</v>
      </c>
      <c r="B1324" t="s">
        <v>755</v>
      </c>
      <c r="C1324" t="s">
        <v>756</v>
      </c>
      <c r="D1324">
        <v>9450</v>
      </c>
    </row>
    <row r="1325" spans="1:4" x14ac:dyDescent="0.25">
      <c r="A1325" s="1">
        <v>45777</v>
      </c>
      <c r="B1325" t="s">
        <v>755</v>
      </c>
      <c r="C1325" t="s">
        <v>756</v>
      </c>
      <c r="D1325">
        <v>9450</v>
      </c>
    </row>
    <row r="1326" spans="1:4" x14ac:dyDescent="0.25">
      <c r="A1326" s="1">
        <v>45808</v>
      </c>
      <c r="B1326" t="s">
        <v>755</v>
      </c>
      <c r="C1326" t="s">
        <v>756</v>
      </c>
      <c r="D1326">
        <v>13986.88</v>
      </c>
    </row>
    <row r="1327" spans="1:4" x14ac:dyDescent="0.25">
      <c r="A1327" s="1">
        <v>45838</v>
      </c>
      <c r="B1327" t="s">
        <v>755</v>
      </c>
      <c r="C1327" t="s">
        <v>756</v>
      </c>
      <c r="D1327">
        <v>13986.88</v>
      </c>
    </row>
    <row r="1328" spans="1:4" x14ac:dyDescent="0.25">
      <c r="A1328" s="1">
        <v>45869</v>
      </c>
      <c r="B1328" t="s">
        <v>755</v>
      </c>
      <c r="C1328" t="s">
        <v>756</v>
      </c>
      <c r="D1328">
        <v>13986.88</v>
      </c>
    </row>
    <row r="1329" spans="1:4" x14ac:dyDescent="0.25">
      <c r="A1329" s="1">
        <v>45900</v>
      </c>
      <c r="B1329" t="s">
        <v>755</v>
      </c>
      <c r="C1329" t="s">
        <v>756</v>
      </c>
      <c r="D1329">
        <v>13986.88</v>
      </c>
    </row>
    <row r="1330" spans="1:4" x14ac:dyDescent="0.25">
      <c r="A1330" s="1">
        <v>45930</v>
      </c>
      <c r="B1330" t="s">
        <v>755</v>
      </c>
      <c r="C1330" t="s">
        <v>756</v>
      </c>
      <c r="D1330">
        <v>13986.88</v>
      </c>
    </row>
    <row r="1331" spans="1:4" x14ac:dyDescent="0.25">
      <c r="A1331" s="1">
        <v>45961</v>
      </c>
      <c r="B1331" t="s">
        <v>755</v>
      </c>
      <c r="C1331" t="s">
        <v>756</v>
      </c>
      <c r="D1331">
        <v>13986.88</v>
      </c>
    </row>
    <row r="1332" spans="1:4" x14ac:dyDescent="0.25">
      <c r="A1332" s="1">
        <v>45991</v>
      </c>
      <c r="B1332" t="s">
        <v>755</v>
      </c>
      <c r="C1332" t="s">
        <v>756</v>
      </c>
      <c r="D1332">
        <v>13986.88</v>
      </c>
    </row>
    <row r="1333" spans="1:4" x14ac:dyDescent="0.25">
      <c r="A1333" s="1">
        <v>46022</v>
      </c>
      <c r="B1333" t="s">
        <v>755</v>
      </c>
      <c r="C1333" t="s">
        <v>756</v>
      </c>
      <c r="D1333">
        <v>13986.88</v>
      </c>
    </row>
    <row r="1334" spans="1:4" x14ac:dyDescent="0.25">
      <c r="A1334" s="1">
        <v>45688</v>
      </c>
      <c r="B1334" t="s">
        <v>1252</v>
      </c>
      <c r="C1334" t="s">
        <v>1253</v>
      </c>
      <c r="D1334">
        <v>0</v>
      </c>
    </row>
    <row r="1335" spans="1:4" x14ac:dyDescent="0.25">
      <c r="A1335" s="1">
        <v>45716</v>
      </c>
      <c r="B1335" t="s">
        <v>1252</v>
      </c>
      <c r="C1335" t="s">
        <v>1253</v>
      </c>
      <c r="D1335">
        <v>1368</v>
      </c>
    </row>
    <row r="1336" spans="1:4" x14ac:dyDescent="0.25">
      <c r="A1336" s="1">
        <v>45747</v>
      </c>
      <c r="B1336" t="s">
        <v>1252</v>
      </c>
      <c r="C1336" t="s">
        <v>1253</v>
      </c>
      <c r="D1336">
        <v>1368</v>
      </c>
    </row>
    <row r="1337" spans="1:4" x14ac:dyDescent="0.25">
      <c r="A1337" s="1">
        <v>45777</v>
      </c>
      <c r="B1337" t="s">
        <v>1252</v>
      </c>
      <c r="C1337" t="s">
        <v>1253</v>
      </c>
      <c r="D1337">
        <v>1968</v>
      </c>
    </row>
    <row r="1338" spans="1:4" x14ac:dyDescent="0.25">
      <c r="A1338" s="1">
        <v>45808</v>
      </c>
      <c r="B1338" t="s">
        <v>1252</v>
      </c>
      <c r="C1338" t="s">
        <v>1253</v>
      </c>
      <c r="D1338">
        <v>1968</v>
      </c>
    </row>
    <row r="1339" spans="1:4" x14ac:dyDescent="0.25">
      <c r="A1339" s="1">
        <v>45838</v>
      </c>
      <c r="B1339" t="s">
        <v>1252</v>
      </c>
      <c r="C1339" t="s">
        <v>1253</v>
      </c>
      <c r="D1339">
        <v>1968</v>
      </c>
    </row>
    <row r="1340" spans="1:4" x14ac:dyDescent="0.25">
      <c r="A1340" s="1">
        <v>45869</v>
      </c>
      <c r="B1340" t="s">
        <v>1252</v>
      </c>
      <c r="C1340" t="s">
        <v>1253</v>
      </c>
      <c r="D1340">
        <v>1968</v>
      </c>
    </row>
    <row r="1341" spans="1:4" x14ac:dyDescent="0.25">
      <c r="A1341" s="1">
        <v>45900</v>
      </c>
      <c r="B1341" t="s">
        <v>1252</v>
      </c>
      <c r="C1341" t="s">
        <v>1253</v>
      </c>
      <c r="D1341">
        <v>1968</v>
      </c>
    </row>
    <row r="1342" spans="1:4" x14ac:dyDescent="0.25">
      <c r="A1342" s="1">
        <v>45930</v>
      </c>
      <c r="B1342" t="s">
        <v>1252</v>
      </c>
      <c r="C1342" t="s">
        <v>1253</v>
      </c>
      <c r="D1342">
        <v>1968</v>
      </c>
    </row>
    <row r="1343" spans="1:4" x14ac:dyDescent="0.25">
      <c r="A1343" s="1">
        <v>45961</v>
      </c>
      <c r="B1343" t="s">
        <v>1252</v>
      </c>
      <c r="C1343" t="s">
        <v>1253</v>
      </c>
      <c r="D1343">
        <v>1968</v>
      </c>
    </row>
    <row r="1344" spans="1:4" x14ac:dyDescent="0.25">
      <c r="A1344" s="1">
        <v>45991</v>
      </c>
      <c r="B1344" t="s">
        <v>1252</v>
      </c>
      <c r="C1344" t="s">
        <v>1253</v>
      </c>
      <c r="D1344">
        <v>1968</v>
      </c>
    </row>
    <row r="1345" spans="1:4" x14ac:dyDescent="0.25">
      <c r="A1345" s="1">
        <v>46022</v>
      </c>
      <c r="B1345" t="s">
        <v>1252</v>
      </c>
      <c r="C1345" t="s">
        <v>1253</v>
      </c>
      <c r="D1345">
        <v>1968</v>
      </c>
    </row>
    <row r="1346" spans="1:4" x14ac:dyDescent="0.25">
      <c r="A1346" s="1">
        <v>45688</v>
      </c>
      <c r="B1346" t="s">
        <v>1144</v>
      </c>
      <c r="C1346" t="s">
        <v>1403</v>
      </c>
      <c r="D1346">
        <v>0</v>
      </c>
    </row>
    <row r="1347" spans="1:4" x14ac:dyDescent="0.25">
      <c r="A1347" s="1">
        <v>45716</v>
      </c>
      <c r="B1347" t="s">
        <v>1144</v>
      </c>
      <c r="C1347" t="s">
        <v>1403</v>
      </c>
      <c r="D1347">
        <v>0</v>
      </c>
    </row>
    <row r="1348" spans="1:4" x14ac:dyDescent="0.25">
      <c r="A1348" s="1">
        <v>45747</v>
      </c>
      <c r="B1348" t="s">
        <v>1144</v>
      </c>
      <c r="C1348" t="s">
        <v>1403</v>
      </c>
      <c r="D1348">
        <v>2953.9600000000005</v>
      </c>
    </row>
    <row r="1349" spans="1:4" x14ac:dyDescent="0.25">
      <c r="A1349" s="1">
        <v>45777</v>
      </c>
      <c r="B1349" t="s">
        <v>1144</v>
      </c>
      <c r="C1349" t="s">
        <v>1403</v>
      </c>
      <c r="D1349">
        <v>45519.82</v>
      </c>
    </row>
    <row r="1350" spans="1:4" x14ac:dyDescent="0.25">
      <c r="A1350" s="1">
        <v>45808</v>
      </c>
      <c r="B1350" t="s">
        <v>1144</v>
      </c>
      <c r="C1350" t="s">
        <v>1403</v>
      </c>
      <c r="D1350">
        <v>0</v>
      </c>
    </row>
    <row r="1351" spans="1:4" x14ac:dyDescent="0.25">
      <c r="A1351" s="1">
        <v>45838</v>
      </c>
      <c r="B1351" t="s">
        <v>1144</v>
      </c>
      <c r="C1351" t="s">
        <v>1403</v>
      </c>
      <c r="D1351">
        <v>0</v>
      </c>
    </row>
    <row r="1352" spans="1:4" x14ac:dyDescent="0.25">
      <c r="A1352" s="1">
        <v>45869</v>
      </c>
      <c r="B1352" t="s">
        <v>1144</v>
      </c>
      <c r="C1352" t="s">
        <v>1403</v>
      </c>
      <c r="D1352">
        <v>0</v>
      </c>
    </row>
    <row r="1353" spans="1:4" x14ac:dyDescent="0.25">
      <c r="A1353" s="1">
        <v>45900</v>
      </c>
      <c r="B1353" t="s">
        <v>1144</v>
      </c>
      <c r="C1353" t="s">
        <v>1403</v>
      </c>
      <c r="D1353">
        <v>0</v>
      </c>
    </row>
    <row r="1354" spans="1:4" x14ac:dyDescent="0.25">
      <c r="A1354" s="1">
        <v>45930</v>
      </c>
      <c r="B1354" t="s">
        <v>1144</v>
      </c>
      <c r="C1354" t="s">
        <v>1403</v>
      </c>
      <c r="D1354">
        <v>0</v>
      </c>
    </row>
    <row r="1355" spans="1:4" x14ac:dyDescent="0.25">
      <c r="A1355" s="1">
        <v>45961</v>
      </c>
      <c r="B1355" t="s">
        <v>1144</v>
      </c>
      <c r="C1355" t="s">
        <v>1403</v>
      </c>
      <c r="D1355">
        <v>0</v>
      </c>
    </row>
    <row r="1356" spans="1:4" x14ac:dyDescent="0.25">
      <c r="A1356" s="1">
        <v>45991</v>
      </c>
      <c r="B1356" t="s">
        <v>1144</v>
      </c>
      <c r="C1356" t="s">
        <v>1403</v>
      </c>
      <c r="D1356">
        <v>0</v>
      </c>
    </row>
    <row r="1357" spans="1:4" x14ac:dyDescent="0.25">
      <c r="A1357" s="1">
        <v>46022</v>
      </c>
      <c r="B1357" t="s">
        <v>1144</v>
      </c>
      <c r="C1357" t="s">
        <v>1403</v>
      </c>
      <c r="D1357">
        <v>0</v>
      </c>
    </row>
    <row r="1358" spans="1:4" x14ac:dyDescent="0.25">
      <c r="A1358" s="1">
        <v>45688</v>
      </c>
      <c r="B1358" t="s">
        <v>820</v>
      </c>
      <c r="C1358" t="s">
        <v>821</v>
      </c>
      <c r="D1358">
        <v>0</v>
      </c>
    </row>
    <row r="1359" spans="1:4" x14ac:dyDescent="0.25">
      <c r="A1359" s="1">
        <v>45716</v>
      </c>
      <c r="B1359" t="s">
        <v>820</v>
      </c>
      <c r="C1359" t="s">
        <v>821</v>
      </c>
      <c r="D1359">
        <v>0</v>
      </c>
    </row>
    <row r="1360" spans="1:4" x14ac:dyDescent="0.25">
      <c r="A1360" s="1">
        <v>45747</v>
      </c>
      <c r="B1360" t="s">
        <v>820</v>
      </c>
      <c r="C1360" t="s">
        <v>821</v>
      </c>
      <c r="D1360">
        <v>6</v>
      </c>
    </row>
    <row r="1361" spans="1:4" x14ac:dyDescent="0.25">
      <c r="A1361" s="1">
        <v>45777</v>
      </c>
      <c r="B1361" t="s">
        <v>820</v>
      </c>
      <c r="C1361" t="s">
        <v>821</v>
      </c>
      <c r="D1361">
        <v>8</v>
      </c>
    </row>
    <row r="1362" spans="1:4" x14ac:dyDescent="0.25">
      <c r="A1362" s="1">
        <v>45808</v>
      </c>
      <c r="B1362" t="s">
        <v>820</v>
      </c>
      <c r="C1362" t="s">
        <v>821</v>
      </c>
      <c r="D1362">
        <v>8</v>
      </c>
    </row>
    <row r="1363" spans="1:4" x14ac:dyDescent="0.25">
      <c r="A1363" s="1">
        <v>45838</v>
      </c>
      <c r="B1363" t="s">
        <v>820</v>
      </c>
      <c r="C1363" t="s">
        <v>821</v>
      </c>
      <c r="D1363">
        <v>8</v>
      </c>
    </row>
    <row r="1364" spans="1:4" x14ac:dyDescent="0.25">
      <c r="A1364" s="1">
        <v>45869</v>
      </c>
      <c r="B1364" t="s">
        <v>820</v>
      </c>
      <c r="C1364" t="s">
        <v>821</v>
      </c>
      <c r="D1364">
        <v>8</v>
      </c>
    </row>
    <row r="1365" spans="1:4" x14ac:dyDescent="0.25">
      <c r="A1365" s="1">
        <v>45900</v>
      </c>
      <c r="B1365" t="s">
        <v>820</v>
      </c>
      <c r="C1365" t="s">
        <v>821</v>
      </c>
      <c r="D1365">
        <v>8</v>
      </c>
    </row>
    <row r="1366" spans="1:4" x14ac:dyDescent="0.25">
      <c r="A1366" s="1">
        <v>45930</v>
      </c>
      <c r="B1366" t="s">
        <v>820</v>
      </c>
      <c r="C1366" t="s">
        <v>821</v>
      </c>
      <c r="D1366">
        <v>8</v>
      </c>
    </row>
    <row r="1367" spans="1:4" x14ac:dyDescent="0.25">
      <c r="A1367" s="1">
        <v>45961</v>
      </c>
      <c r="B1367" t="s">
        <v>820</v>
      </c>
      <c r="C1367" t="s">
        <v>821</v>
      </c>
      <c r="D1367">
        <v>8</v>
      </c>
    </row>
    <row r="1368" spans="1:4" x14ac:dyDescent="0.25">
      <c r="A1368" s="1">
        <v>45991</v>
      </c>
      <c r="B1368" t="s">
        <v>820</v>
      </c>
      <c r="C1368" t="s">
        <v>821</v>
      </c>
      <c r="D1368">
        <v>8</v>
      </c>
    </row>
    <row r="1369" spans="1:4" x14ac:dyDescent="0.25">
      <c r="A1369" s="1">
        <v>46022</v>
      </c>
      <c r="B1369" t="s">
        <v>820</v>
      </c>
      <c r="C1369" t="s">
        <v>821</v>
      </c>
      <c r="D1369">
        <v>8</v>
      </c>
    </row>
    <row r="1370" spans="1:4" x14ac:dyDescent="0.25">
      <c r="A1370" s="1">
        <v>45688</v>
      </c>
      <c r="B1370" t="s">
        <v>1005</v>
      </c>
      <c r="C1370" t="s">
        <v>1006</v>
      </c>
      <c r="D1370">
        <v>0</v>
      </c>
    </row>
    <row r="1371" spans="1:4" x14ac:dyDescent="0.25">
      <c r="A1371" s="1">
        <v>45716</v>
      </c>
      <c r="B1371" t="s">
        <v>1005</v>
      </c>
      <c r="C1371" t="s">
        <v>1006</v>
      </c>
      <c r="D1371">
        <v>0</v>
      </c>
    </row>
    <row r="1372" spans="1:4" x14ac:dyDescent="0.25">
      <c r="A1372" s="1">
        <v>45747</v>
      </c>
      <c r="B1372" t="s">
        <v>1005</v>
      </c>
      <c r="C1372" t="s">
        <v>1006</v>
      </c>
      <c r="D1372">
        <v>2.0100000000000051</v>
      </c>
    </row>
    <row r="1373" spans="1:4" x14ac:dyDescent="0.25">
      <c r="A1373" s="1">
        <v>45777</v>
      </c>
      <c r="B1373" t="s">
        <v>1005</v>
      </c>
      <c r="C1373" t="s">
        <v>1006</v>
      </c>
      <c r="D1373">
        <v>2.0400000000000045</v>
      </c>
    </row>
    <row r="1374" spans="1:4" x14ac:dyDescent="0.25">
      <c r="A1374" s="1">
        <v>45808</v>
      </c>
      <c r="B1374" t="s">
        <v>1005</v>
      </c>
      <c r="C1374" t="s">
        <v>1006</v>
      </c>
      <c r="D1374">
        <v>2.0400000000000045</v>
      </c>
    </row>
    <row r="1375" spans="1:4" x14ac:dyDescent="0.25">
      <c r="A1375" s="1">
        <v>45838</v>
      </c>
      <c r="B1375" t="s">
        <v>1005</v>
      </c>
      <c r="C1375" t="s">
        <v>1006</v>
      </c>
      <c r="D1375">
        <v>2.0400000000000045</v>
      </c>
    </row>
    <row r="1376" spans="1:4" x14ac:dyDescent="0.25">
      <c r="A1376" s="1">
        <v>45869</v>
      </c>
      <c r="B1376" t="s">
        <v>1005</v>
      </c>
      <c r="C1376" t="s">
        <v>1006</v>
      </c>
      <c r="D1376">
        <v>2.0400000000000045</v>
      </c>
    </row>
    <row r="1377" spans="1:4" x14ac:dyDescent="0.25">
      <c r="A1377" s="1">
        <v>45900</v>
      </c>
      <c r="B1377" t="s">
        <v>1005</v>
      </c>
      <c r="C1377" t="s">
        <v>1006</v>
      </c>
      <c r="D1377">
        <v>2.0400000000000045</v>
      </c>
    </row>
    <row r="1378" spans="1:4" x14ac:dyDescent="0.25">
      <c r="A1378" s="1">
        <v>45930</v>
      </c>
      <c r="B1378" t="s">
        <v>1005</v>
      </c>
      <c r="C1378" t="s">
        <v>1006</v>
      </c>
      <c r="D1378">
        <v>2.0400000000000045</v>
      </c>
    </row>
    <row r="1379" spans="1:4" x14ac:dyDescent="0.25">
      <c r="A1379" s="1">
        <v>45961</v>
      </c>
      <c r="B1379" t="s">
        <v>1005</v>
      </c>
      <c r="C1379" t="s">
        <v>1006</v>
      </c>
      <c r="D1379">
        <v>2.0400000000000045</v>
      </c>
    </row>
    <row r="1380" spans="1:4" x14ac:dyDescent="0.25">
      <c r="A1380" s="1">
        <v>45991</v>
      </c>
      <c r="B1380" t="s">
        <v>1005</v>
      </c>
      <c r="C1380" t="s">
        <v>1006</v>
      </c>
      <c r="D1380">
        <v>2.0400000000000045</v>
      </c>
    </row>
    <row r="1381" spans="1:4" x14ac:dyDescent="0.25">
      <c r="A1381" s="1">
        <v>46022</v>
      </c>
      <c r="B1381" t="s">
        <v>1005</v>
      </c>
      <c r="C1381" t="s">
        <v>1006</v>
      </c>
      <c r="D1381">
        <v>2.0400000000000045</v>
      </c>
    </row>
    <row r="1382" spans="1:4" x14ac:dyDescent="0.25">
      <c r="A1382" s="1">
        <v>45688</v>
      </c>
      <c r="B1382" t="s">
        <v>1007</v>
      </c>
      <c r="C1382" t="s">
        <v>1008</v>
      </c>
      <c r="D1382">
        <v>0</v>
      </c>
    </row>
    <row r="1383" spans="1:4" x14ac:dyDescent="0.25">
      <c r="A1383" s="1">
        <v>45716</v>
      </c>
      <c r="B1383" t="s">
        <v>1007</v>
      </c>
      <c r="C1383" t="s">
        <v>1008</v>
      </c>
      <c r="D1383">
        <v>0</v>
      </c>
    </row>
    <row r="1384" spans="1:4" x14ac:dyDescent="0.25">
      <c r="A1384" s="1">
        <v>45747</v>
      </c>
      <c r="B1384" t="s">
        <v>1007</v>
      </c>
      <c r="C1384" t="s">
        <v>1008</v>
      </c>
      <c r="D1384">
        <v>-51.36</v>
      </c>
    </row>
    <row r="1385" spans="1:4" x14ac:dyDescent="0.25">
      <c r="A1385" s="1">
        <v>45777</v>
      </c>
      <c r="B1385" t="s">
        <v>1007</v>
      </c>
      <c r="C1385" t="s">
        <v>1008</v>
      </c>
      <c r="D1385">
        <v>-336.71</v>
      </c>
    </row>
    <row r="1386" spans="1:4" x14ac:dyDescent="0.25">
      <c r="A1386" s="1">
        <v>45808</v>
      </c>
      <c r="B1386" t="s">
        <v>1007</v>
      </c>
      <c r="C1386" t="s">
        <v>1008</v>
      </c>
      <c r="D1386">
        <v>4422.17</v>
      </c>
    </row>
    <row r="1387" spans="1:4" x14ac:dyDescent="0.25">
      <c r="A1387" s="1">
        <v>45838</v>
      </c>
      <c r="B1387" t="s">
        <v>1007</v>
      </c>
      <c r="C1387" t="s">
        <v>1008</v>
      </c>
      <c r="D1387">
        <v>4422.17</v>
      </c>
    </row>
    <row r="1388" spans="1:4" x14ac:dyDescent="0.25">
      <c r="A1388" s="1">
        <v>45869</v>
      </c>
      <c r="B1388" t="s">
        <v>1007</v>
      </c>
      <c r="C1388" t="s">
        <v>1008</v>
      </c>
      <c r="D1388">
        <v>4422.17</v>
      </c>
    </row>
    <row r="1389" spans="1:4" x14ac:dyDescent="0.25">
      <c r="A1389" s="1">
        <v>45900</v>
      </c>
      <c r="B1389" t="s">
        <v>1007</v>
      </c>
      <c r="C1389" t="s">
        <v>1008</v>
      </c>
      <c r="D1389">
        <v>4422.17</v>
      </c>
    </row>
    <row r="1390" spans="1:4" x14ac:dyDescent="0.25">
      <c r="A1390" s="1">
        <v>45930</v>
      </c>
      <c r="B1390" t="s">
        <v>1007</v>
      </c>
      <c r="C1390" t="s">
        <v>1008</v>
      </c>
      <c r="D1390">
        <v>4422.17</v>
      </c>
    </row>
    <row r="1391" spans="1:4" x14ac:dyDescent="0.25">
      <c r="A1391" s="1">
        <v>45961</v>
      </c>
      <c r="B1391" t="s">
        <v>1007</v>
      </c>
      <c r="C1391" t="s">
        <v>1008</v>
      </c>
      <c r="D1391">
        <v>4422.17</v>
      </c>
    </row>
    <row r="1392" spans="1:4" x14ac:dyDescent="0.25">
      <c r="A1392" s="1">
        <v>45991</v>
      </c>
      <c r="B1392" t="s">
        <v>1007</v>
      </c>
      <c r="C1392" t="s">
        <v>1008</v>
      </c>
      <c r="D1392">
        <v>4422.17</v>
      </c>
    </row>
    <row r="1393" spans="1:4" x14ac:dyDescent="0.25">
      <c r="A1393" s="1">
        <v>46022</v>
      </c>
      <c r="B1393" t="s">
        <v>1007</v>
      </c>
      <c r="C1393" t="s">
        <v>1008</v>
      </c>
      <c r="D1393">
        <v>4422.17</v>
      </c>
    </row>
    <row r="1394" spans="1:4" x14ac:dyDescent="0.25">
      <c r="A1394" s="1">
        <v>45688</v>
      </c>
      <c r="B1394" t="s">
        <v>1080</v>
      </c>
      <c r="C1394" t="s">
        <v>1081</v>
      </c>
      <c r="D1394">
        <v>0</v>
      </c>
    </row>
    <row r="1395" spans="1:4" x14ac:dyDescent="0.25">
      <c r="A1395" s="1">
        <v>45716</v>
      </c>
      <c r="B1395" t="s">
        <v>1080</v>
      </c>
      <c r="C1395" t="s">
        <v>1081</v>
      </c>
      <c r="D1395">
        <v>0</v>
      </c>
    </row>
    <row r="1396" spans="1:4" x14ac:dyDescent="0.25">
      <c r="A1396" s="1">
        <v>45747</v>
      </c>
      <c r="B1396" t="s">
        <v>1080</v>
      </c>
      <c r="C1396" t="s">
        <v>1081</v>
      </c>
      <c r="D1396">
        <v>-2868.85</v>
      </c>
    </row>
    <row r="1397" spans="1:4" x14ac:dyDescent="0.25">
      <c r="A1397" s="1">
        <v>45777</v>
      </c>
      <c r="B1397" t="s">
        <v>1080</v>
      </c>
      <c r="C1397" t="s">
        <v>1081</v>
      </c>
      <c r="D1397">
        <v>-2868.85</v>
      </c>
    </row>
    <row r="1398" spans="1:4" x14ac:dyDescent="0.25">
      <c r="A1398" s="1">
        <v>45808</v>
      </c>
      <c r="B1398" t="s">
        <v>1080</v>
      </c>
      <c r="C1398" t="s">
        <v>1081</v>
      </c>
      <c r="D1398">
        <v>-3282.43</v>
      </c>
    </row>
    <row r="1399" spans="1:4" x14ac:dyDescent="0.25">
      <c r="A1399" s="1">
        <v>45838</v>
      </c>
      <c r="B1399" t="s">
        <v>1080</v>
      </c>
      <c r="C1399" t="s">
        <v>1081</v>
      </c>
      <c r="D1399">
        <v>-3282.43</v>
      </c>
    </row>
    <row r="1400" spans="1:4" x14ac:dyDescent="0.25">
      <c r="A1400" s="1">
        <v>45869</v>
      </c>
      <c r="B1400" t="s">
        <v>1080</v>
      </c>
      <c r="C1400" t="s">
        <v>1081</v>
      </c>
      <c r="D1400">
        <v>-3282.43</v>
      </c>
    </row>
    <row r="1401" spans="1:4" x14ac:dyDescent="0.25">
      <c r="A1401" s="1">
        <v>45900</v>
      </c>
      <c r="B1401" t="s">
        <v>1080</v>
      </c>
      <c r="C1401" t="s">
        <v>1081</v>
      </c>
      <c r="D1401">
        <v>-3282.43</v>
      </c>
    </row>
    <row r="1402" spans="1:4" x14ac:dyDescent="0.25">
      <c r="A1402" s="1">
        <v>45930</v>
      </c>
      <c r="B1402" t="s">
        <v>1080</v>
      </c>
      <c r="C1402" t="s">
        <v>1081</v>
      </c>
      <c r="D1402">
        <v>-3282.43</v>
      </c>
    </row>
    <row r="1403" spans="1:4" x14ac:dyDescent="0.25">
      <c r="A1403" s="1">
        <v>45961</v>
      </c>
      <c r="B1403" t="s">
        <v>1080</v>
      </c>
      <c r="C1403" t="s">
        <v>1081</v>
      </c>
      <c r="D1403">
        <v>-3282.43</v>
      </c>
    </row>
    <row r="1404" spans="1:4" x14ac:dyDescent="0.25">
      <c r="A1404" s="1">
        <v>45991</v>
      </c>
      <c r="B1404" t="s">
        <v>1080</v>
      </c>
      <c r="C1404" t="s">
        <v>1081</v>
      </c>
      <c r="D1404">
        <v>-3282.43</v>
      </c>
    </row>
    <row r="1405" spans="1:4" x14ac:dyDescent="0.25">
      <c r="A1405" s="1">
        <v>46022</v>
      </c>
      <c r="B1405" t="s">
        <v>1080</v>
      </c>
      <c r="C1405" t="s">
        <v>1081</v>
      </c>
      <c r="D1405">
        <v>-3282.43</v>
      </c>
    </row>
    <row r="1406" spans="1:4" x14ac:dyDescent="0.25">
      <c r="A1406" s="1">
        <v>45688</v>
      </c>
      <c r="B1406" t="s">
        <v>1130</v>
      </c>
      <c r="C1406" t="s">
        <v>1131</v>
      </c>
      <c r="D1406">
        <v>0</v>
      </c>
    </row>
    <row r="1407" spans="1:4" x14ac:dyDescent="0.25">
      <c r="A1407" s="1">
        <v>45716</v>
      </c>
      <c r="B1407" t="s">
        <v>1130</v>
      </c>
      <c r="C1407" t="s">
        <v>1131</v>
      </c>
      <c r="D1407">
        <v>0</v>
      </c>
    </row>
    <row r="1408" spans="1:4" x14ac:dyDescent="0.25">
      <c r="A1408" s="1">
        <v>45747</v>
      </c>
      <c r="B1408" t="s">
        <v>1130</v>
      </c>
      <c r="C1408" t="s">
        <v>1131</v>
      </c>
      <c r="D1408">
        <v>0</v>
      </c>
    </row>
    <row r="1409" spans="1:4" x14ac:dyDescent="0.25">
      <c r="A1409" s="1">
        <v>45777</v>
      </c>
      <c r="B1409" t="s">
        <v>1130</v>
      </c>
      <c r="C1409" t="s">
        <v>1131</v>
      </c>
      <c r="D1409">
        <v>1693.26</v>
      </c>
    </row>
    <row r="1410" spans="1:4" x14ac:dyDescent="0.25">
      <c r="A1410" s="1">
        <v>45808</v>
      </c>
      <c r="B1410" t="s">
        <v>1130</v>
      </c>
      <c r="C1410" t="s">
        <v>1131</v>
      </c>
      <c r="D1410">
        <v>1694.14</v>
      </c>
    </row>
    <row r="1411" spans="1:4" x14ac:dyDescent="0.25">
      <c r="A1411" s="1">
        <v>45838</v>
      </c>
      <c r="B1411" t="s">
        <v>1130</v>
      </c>
      <c r="C1411" t="s">
        <v>1131</v>
      </c>
      <c r="D1411">
        <v>1694.14</v>
      </c>
    </row>
    <row r="1412" spans="1:4" x14ac:dyDescent="0.25">
      <c r="A1412" s="1">
        <v>45869</v>
      </c>
      <c r="B1412" t="s">
        <v>1130</v>
      </c>
      <c r="C1412" t="s">
        <v>1131</v>
      </c>
      <c r="D1412">
        <v>1694.14</v>
      </c>
    </row>
    <row r="1413" spans="1:4" x14ac:dyDescent="0.25">
      <c r="A1413" s="1">
        <v>45900</v>
      </c>
      <c r="B1413" t="s">
        <v>1130</v>
      </c>
      <c r="C1413" t="s">
        <v>1131</v>
      </c>
      <c r="D1413">
        <v>1694.14</v>
      </c>
    </row>
    <row r="1414" spans="1:4" x14ac:dyDescent="0.25">
      <c r="A1414" s="1">
        <v>45930</v>
      </c>
      <c r="B1414" t="s">
        <v>1130</v>
      </c>
      <c r="C1414" t="s">
        <v>1131</v>
      </c>
      <c r="D1414">
        <v>1694.14</v>
      </c>
    </row>
    <row r="1415" spans="1:4" x14ac:dyDescent="0.25">
      <c r="A1415" s="1">
        <v>45961</v>
      </c>
      <c r="B1415" t="s">
        <v>1130</v>
      </c>
      <c r="C1415" t="s">
        <v>1131</v>
      </c>
      <c r="D1415">
        <v>1694.14</v>
      </c>
    </row>
    <row r="1416" spans="1:4" x14ac:dyDescent="0.25">
      <c r="A1416" s="1">
        <v>45991</v>
      </c>
      <c r="B1416" t="s">
        <v>1130</v>
      </c>
      <c r="C1416" t="s">
        <v>1131</v>
      </c>
      <c r="D1416">
        <v>1694.14</v>
      </c>
    </row>
    <row r="1417" spans="1:4" x14ac:dyDescent="0.25">
      <c r="A1417" s="1">
        <v>46022</v>
      </c>
      <c r="B1417" t="s">
        <v>1130</v>
      </c>
      <c r="C1417" t="s">
        <v>1131</v>
      </c>
      <c r="D1417">
        <v>1694.14</v>
      </c>
    </row>
    <row r="1418" spans="1:4" x14ac:dyDescent="0.25">
      <c r="A1418" s="1">
        <v>45688</v>
      </c>
      <c r="B1418" t="s">
        <v>730</v>
      </c>
      <c r="C1418" t="s">
        <v>731</v>
      </c>
      <c r="D1418">
        <v>0</v>
      </c>
    </row>
    <row r="1419" spans="1:4" x14ac:dyDescent="0.25">
      <c r="A1419" s="1">
        <v>45716</v>
      </c>
      <c r="B1419" t="s">
        <v>730</v>
      </c>
      <c r="C1419" t="s">
        <v>731</v>
      </c>
      <c r="D1419">
        <v>0</v>
      </c>
    </row>
    <row r="1420" spans="1:4" x14ac:dyDescent="0.25">
      <c r="A1420" s="1">
        <v>45747</v>
      </c>
      <c r="B1420" t="s">
        <v>730</v>
      </c>
      <c r="C1420" t="s">
        <v>731</v>
      </c>
      <c r="D1420">
        <v>0</v>
      </c>
    </row>
    <row r="1421" spans="1:4" x14ac:dyDescent="0.25">
      <c r="A1421" s="1">
        <v>45777</v>
      </c>
      <c r="B1421" t="s">
        <v>730</v>
      </c>
      <c r="C1421" t="s">
        <v>731</v>
      </c>
      <c r="D1421">
        <v>494.5</v>
      </c>
    </row>
    <row r="1422" spans="1:4" x14ac:dyDescent="0.25">
      <c r="A1422" s="1">
        <v>45808</v>
      </c>
      <c r="B1422" t="s">
        <v>730</v>
      </c>
      <c r="C1422" t="s">
        <v>731</v>
      </c>
      <c r="D1422">
        <v>494.5</v>
      </c>
    </row>
    <row r="1423" spans="1:4" x14ac:dyDescent="0.25">
      <c r="A1423" s="1">
        <v>45838</v>
      </c>
      <c r="B1423" t="s">
        <v>730</v>
      </c>
      <c r="C1423" t="s">
        <v>731</v>
      </c>
      <c r="D1423">
        <v>494.5</v>
      </c>
    </row>
    <row r="1424" spans="1:4" x14ac:dyDescent="0.25">
      <c r="A1424" s="1">
        <v>45869</v>
      </c>
      <c r="B1424" t="s">
        <v>730</v>
      </c>
      <c r="C1424" t="s">
        <v>731</v>
      </c>
      <c r="D1424">
        <v>494.5</v>
      </c>
    </row>
    <row r="1425" spans="1:4" x14ac:dyDescent="0.25">
      <c r="A1425" s="1">
        <v>45900</v>
      </c>
      <c r="B1425" t="s">
        <v>730</v>
      </c>
      <c r="C1425" t="s">
        <v>731</v>
      </c>
      <c r="D1425">
        <v>494.5</v>
      </c>
    </row>
    <row r="1426" spans="1:4" x14ac:dyDescent="0.25">
      <c r="A1426" s="1">
        <v>45930</v>
      </c>
      <c r="B1426" t="s">
        <v>730</v>
      </c>
      <c r="C1426" t="s">
        <v>731</v>
      </c>
      <c r="D1426">
        <v>994.5</v>
      </c>
    </row>
    <row r="1427" spans="1:4" x14ac:dyDescent="0.25">
      <c r="A1427" s="1">
        <v>45961</v>
      </c>
      <c r="B1427" t="s">
        <v>730</v>
      </c>
      <c r="C1427" t="s">
        <v>731</v>
      </c>
      <c r="D1427">
        <v>994.5</v>
      </c>
    </row>
    <row r="1428" spans="1:4" x14ac:dyDescent="0.25">
      <c r="A1428" s="1">
        <v>45991</v>
      </c>
      <c r="B1428" t="s">
        <v>730</v>
      </c>
      <c r="C1428" t="s">
        <v>731</v>
      </c>
      <c r="D1428">
        <v>994.5</v>
      </c>
    </row>
    <row r="1429" spans="1:4" x14ac:dyDescent="0.25">
      <c r="A1429" s="1">
        <v>46022</v>
      </c>
      <c r="B1429" t="s">
        <v>730</v>
      </c>
      <c r="C1429" t="s">
        <v>731</v>
      </c>
      <c r="D1429">
        <v>994.5</v>
      </c>
    </row>
    <row r="1430" spans="1:4" x14ac:dyDescent="0.25">
      <c r="A1430" s="1">
        <v>45688</v>
      </c>
      <c r="B1430" t="s">
        <v>790</v>
      </c>
      <c r="C1430" t="s">
        <v>791</v>
      </c>
      <c r="D1430">
        <v>0</v>
      </c>
    </row>
    <row r="1431" spans="1:4" x14ac:dyDescent="0.25">
      <c r="A1431" s="1">
        <v>45716</v>
      </c>
      <c r="B1431" t="s">
        <v>790</v>
      </c>
      <c r="C1431" t="s">
        <v>791</v>
      </c>
      <c r="D1431">
        <v>0</v>
      </c>
    </row>
    <row r="1432" spans="1:4" x14ac:dyDescent="0.25">
      <c r="A1432" s="1">
        <v>45747</v>
      </c>
      <c r="B1432" t="s">
        <v>790</v>
      </c>
      <c r="C1432" t="s">
        <v>791</v>
      </c>
      <c r="D1432">
        <v>0</v>
      </c>
    </row>
    <row r="1433" spans="1:4" x14ac:dyDescent="0.25">
      <c r="A1433" s="1">
        <v>45777</v>
      </c>
      <c r="B1433" t="s">
        <v>790</v>
      </c>
      <c r="C1433" t="s">
        <v>791</v>
      </c>
      <c r="D1433">
        <v>1719</v>
      </c>
    </row>
    <row r="1434" spans="1:4" x14ac:dyDescent="0.25">
      <c r="A1434" s="1">
        <v>45808</v>
      </c>
      <c r="B1434" t="s">
        <v>790</v>
      </c>
      <c r="C1434" t="s">
        <v>791</v>
      </c>
      <c r="D1434">
        <v>1857</v>
      </c>
    </row>
    <row r="1435" spans="1:4" x14ac:dyDescent="0.25">
      <c r="A1435" s="1">
        <v>45838</v>
      </c>
      <c r="B1435" t="s">
        <v>790</v>
      </c>
      <c r="C1435" t="s">
        <v>791</v>
      </c>
      <c r="D1435">
        <v>1857</v>
      </c>
    </row>
    <row r="1436" spans="1:4" x14ac:dyDescent="0.25">
      <c r="A1436" s="1">
        <v>45869</v>
      </c>
      <c r="B1436" t="s">
        <v>790</v>
      </c>
      <c r="C1436" t="s">
        <v>791</v>
      </c>
      <c r="D1436">
        <v>1857</v>
      </c>
    </row>
    <row r="1437" spans="1:4" x14ac:dyDescent="0.25">
      <c r="A1437" s="1">
        <v>45900</v>
      </c>
      <c r="B1437" t="s">
        <v>790</v>
      </c>
      <c r="C1437" t="s">
        <v>791</v>
      </c>
      <c r="D1437">
        <v>1857</v>
      </c>
    </row>
    <row r="1438" spans="1:4" x14ac:dyDescent="0.25">
      <c r="A1438" s="1">
        <v>45930</v>
      </c>
      <c r="B1438" t="s">
        <v>790</v>
      </c>
      <c r="C1438" t="s">
        <v>791</v>
      </c>
      <c r="D1438">
        <v>2357</v>
      </c>
    </row>
    <row r="1439" spans="1:4" x14ac:dyDescent="0.25">
      <c r="A1439" s="1">
        <v>45961</v>
      </c>
      <c r="B1439" t="s">
        <v>790</v>
      </c>
      <c r="C1439" t="s">
        <v>791</v>
      </c>
      <c r="D1439">
        <v>2857</v>
      </c>
    </row>
    <row r="1440" spans="1:4" x14ac:dyDescent="0.25">
      <c r="A1440" s="1">
        <v>45991</v>
      </c>
      <c r="B1440" t="s">
        <v>790</v>
      </c>
      <c r="C1440" t="s">
        <v>791</v>
      </c>
      <c r="D1440">
        <v>3357</v>
      </c>
    </row>
    <row r="1441" spans="1:4" x14ac:dyDescent="0.25">
      <c r="A1441" s="1">
        <v>46022</v>
      </c>
      <c r="B1441" t="s">
        <v>790</v>
      </c>
      <c r="C1441" t="s">
        <v>791</v>
      </c>
      <c r="D1441">
        <v>3857</v>
      </c>
    </row>
    <row r="1442" spans="1:4" x14ac:dyDescent="0.25">
      <c r="A1442" s="1">
        <v>45688</v>
      </c>
      <c r="B1442" t="s">
        <v>656</v>
      </c>
      <c r="C1442" t="s">
        <v>657</v>
      </c>
      <c r="D1442">
        <v>0</v>
      </c>
    </row>
    <row r="1443" spans="1:4" x14ac:dyDescent="0.25">
      <c r="A1443" s="1">
        <v>45716</v>
      </c>
      <c r="B1443" t="s">
        <v>656</v>
      </c>
      <c r="C1443" t="s">
        <v>657</v>
      </c>
      <c r="D1443">
        <v>0</v>
      </c>
    </row>
    <row r="1444" spans="1:4" x14ac:dyDescent="0.25">
      <c r="A1444" s="1">
        <v>45747</v>
      </c>
      <c r="B1444" t="s">
        <v>656</v>
      </c>
      <c r="C1444" t="s">
        <v>657</v>
      </c>
      <c r="D1444">
        <v>0</v>
      </c>
    </row>
    <row r="1445" spans="1:4" x14ac:dyDescent="0.25">
      <c r="A1445" s="1">
        <v>45777</v>
      </c>
      <c r="B1445" t="s">
        <v>656</v>
      </c>
      <c r="C1445" t="s">
        <v>657</v>
      </c>
      <c r="D1445">
        <v>0</v>
      </c>
    </row>
    <row r="1446" spans="1:4" x14ac:dyDescent="0.25">
      <c r="A1446" s="1">
        <v>45808</v>
      </c>
      <c r="B1446" t="s">
        <v>656</v>
      </c>
      <c r="C1446" t="s">
        <v>657</v>
      </c>
      <c r="D1446">
        <v>1051.7200000000003</v>
      </c>
    </row>
    <row r="1447" spans="1:4" x14ac:dyDescent="0.25">
      <c r="A1447" s="1">
        <v>45838</v>
      </c>
      <c r="B1447" t="s">
        <v>656</v>
      </c>
      <c r="C1447" t="s">
        <v>657</v>
      </c>
      <c r="D1447">
        <v>1201.7200000000003</v>
      </c>
    </row>
    <row r="1448" spans="1:4" x14ac:dyDescent="0.25">
      <c r="A1448" s="1">
        <v>45869</v>
      </c>
      <c r="B1448" t="s">
        <v>656</v>
      </c>
      <c r="C1448" t="s">
        <v>657</v>
      </c>
      <c r="D1448">
        <v>1351.7200000000003</v>
      </c>
    </row>
    <row r="1449" spans="1:4" x14ac:dyDescent="0.25">
      <c r="A1449" s="1">
        <v>45900</v>
      </c>
      <c r="B1449" t="s">
        <v>656</v>
      </c>
      <c r="C1449" t="s">
        <v>657</v>
      </c>
      <c r="D1449">
        <v>1491.9200000000003</v>
      </c>
    </row>
    <row r="1450" spans="1:4" x14ac:dyDescent="0.25">
      <c r="A1450" s="1">
        <v>45930</v>
      </c>
      <c r="B1450" t="s">
        <v>656</v>
      </c>
      <c r="C1450" t="s">
        <v>657</v>
      </c>
      <c r="D1450">
        <v>1641.9200000000003</v>
      </c>
    </row>
    <row r="1451" spans="1:4" x14ac:dyDescent="0.25">
      <c r="A1451" s="1">
        <v>45961</v>
      </c>
      <c r="B1451" t="s">
        <v>656</v>
      </c>
      <c r="C1451" t="s">
        <v>657</v>
      </c>
      <c r="D1451">
        <v>1812.1200000000003</v>
      </c>
    </row>
    <row r="1452" spans="1:4" x14ac:dyDescent="0.25">
      <c r="A1452" s="1">
        <v>45991</v>
      </c>
      <c r="B1452" t="s">
        <v>656</v>
      </c>
      <c r="C1452" t="s">
        <v>657</v>
      </c>
      <c r="D1452">
        <v>1982.3200000000004</v>
      </c>
    </row>
    <row r="1453" spans="1:4" x14ac:dyDescent="0.25">
      <c r="A1453" s="1">
        <v>46022</v>
      </c>
      <c r="B1453" t="s">
        <v>656</v>
      </c>
      <c r="C1453" t="s">
        <v>657</v>
      </c>
      <c r="D1453">
        <v>2152.5200000000004</v>
      </c>
    </row>
    <row r="1454" spans="1:4" x14ac:dyDescent="0.25">
      <c r="A1454" s="1">
        <v>45688</v>
      </c>
      <c r="B1454" t="s">
        <v>977</v>
      </c>
      <c r="C1454" t="s">
        <v>978</v>
      </c>
      <c r="D1454">
        <v>0</v>
      </c>
    </row>
    <row r="1455" spans="1:4" x14ac:dyDescent="0.25">
      <c r="A1455" s="1">
        <v>45716</v>
      </c>
      <c r="B1455" t="s">
        <v>977</v>
      </c>
      <c r="C1455" t="s">
        <v>978</v>
      </c>
      <c r="D1455">
        <v>0</v>
      </c>
    </row>
    <row r="1456" spans="1:4" x14ac:dyDescent="0.25">
      <c r="A1456" s="1">
        <v>45747</v>
      </c>
      <c r="B1456" t="s">
        <v>977</v>
      </c>
      <c r="C1456" t="s">
        <v>978</v>
      </c>
      <c r="D1456">
        <v>0</v>
      </c>
    </row>
    <row r="1457" spans="1:4" x14ac:dyDescent="0.25">
      <c r="A1457" s="1">
        <v>45777</v>
      </c>
      <c r="B1457" t="s">
        <v>977</v>
      </c>
      <c r="C1457" t="s">
        <v>978</v>
      </c>
      <c r="D1457">
        <v>0</v>
      </c>
    </row>
    <row r="1458" spans="1:4" x14ac:dyDescent="0.25">
      <c r="A1458" s="1">
        <v>45808</v>
      </c>
      <c r="B1458" t="s">
        <v>977</v>
      </c>
      <c r="C1458" t="s">
        <v>978</v>
      </c>
      <c r="D1458">
        <v>96.79</v>
      </c>
    </row>
    <row r="1459" spans="1:4" x14ac:dyDescent="0.25">
      <c r="A1459" s="1">
        <v>45838</v>
      </c>
      <c r="B1459" t="s">
        <v>977</v>
      </c>
      <c r="C1459" t="s">
        <v>978</v>
      </c>
      <c r="D1459">
        <v>96.79</v>
      </c>
    </row>
    <row r="1460" spans="1:4" x14ac:dyDescent="0.25">
      <c r="A1460" s="1">
        <v>45869</v>
      </c>
      <c r="B1460" t="s">
        <v>977</v>
      </c>
      <c r="C1460" t="s">
        <v>978</v>
      </c>
      <c r="D1460">
        <v>96.79</v>
      </c>
    </row>
    <row r="1461" spans="1:4" x14ac:dyDescent="0.25">
      <c r="A1461" s="1">
        <v>45900</v>
      </c>
      <c r="B1461" t="s">
        <v>977</v>
      </c>
      <c r="C1461" t="s">
        <v>978</v>
      </c>
      <c r="D1461">
        <v>96.79</v>
      </c>
    </row>
    <row r="1462" spans="1:4" x14ac:dyDescent="0.25">
      <c r="A1462" s="1">
        <v>45930</v>
      </c>
      <c r="B1462" t="s">
        <v>977</v>
      </c>
      <c r="C1462" t="s">
        <v>978</v>
      </c>
      <c r="D1462">
        <v>96.79</v>
      </c>
    </row>
    <row r="1463" spans="1:4" x14ac:dyDescent="0.25">
      <c r="A1463" s="1">
        <v>45961</v>
      </c>
      <c r="B1463" t="s">
        <v>977</v>
      </c>
      <c r="C1463" t="s">
        <v>978</v>
      </c>
      <c r="D1463">
        <v>96.79</v>
      </c>
    </row>
    <row r="1464" spans="1:4" x14ac:dyDescent="0.25">
      <c r="A1464" s="1">
        <v>45991</v>
      </c>
      <c r="B1464" t="s">
        <v>977</v>
      </c>
      <c r="C1464" t="s">
        <v>978</v>
      </c>
      <c r="D1464">
        <v>96.79</v>
      </c>
    </row>
    <row r="1465" spans="1:4" x14ac:dyDescent="0.25">
      <c r="A1465" s="1">
        <v>46022</v>
      </c>
      <c r="B1465" t="s">
        <v>977</v>
      </c>
      <c r="C1465" t="s">
        <v>978</v>
      </c>
      <c r="D1465">
        <v>96.79</v>
      </c>
    </row>
    <row r="1466" spans="1:4" x14ac:dyDescent="0.25">
      <c r="A1466" s="1">
        <v>45688</v>
      </c>
      <c r="B1466" t="s">
        <v>1479</v>
      </c>
      <c r="C1466" t="s">
        <v>1480</v>
      </c>
      <c r="D1466">
        <v>0</v>
      </c>
    </row>
    <row r="1467" spans="1:4" x14ac:dyDescent="0.25">
      <c r="A1467" s="1">
        <v>45716</v>
      </c>
      <c r="B1467" t="s">
        <v>1479</v>
      </c>
      <c r="C1467" t="s">
        <v>1480</v>
      </c>
      <c r="D1467">
        <v>0</v>
      </c>
    </row>
    <row r="1468" spans="1:4" x14ac:dyDescent="0.25">
      <c r="A1468" s="1">
        <v>45747</v>
      </c>
      <c r="B1468" t="s">
        <v>1479</v>
      </c>
      <c r="C1468" t="s">
        <v>1480</v>
      </c>
      <c r="D1468">
        <v>0</v>
      </c>
    </row>
    <row r="1469" spans="1:4" x14ac:dyDescent="0.25">
      <c r="A1469" s="1">
        <v>45777</v>
      </c>
      <c r="B1469" t="s">
        <v>1479</v>
      </c>
      <c r="C1469" t="s">
        <v>1480</v>
      </c>
      <c r="D1469">
        <v>0</v>
      </c>
    </row>
    <row r="1470" spans="1:4" x14ac:dyDescent="0.25">
      <c r="A1470" s="1">
        <v>45808</v>
      </c>
      <c r="B1470" t="s">
        <v>1479</v>
      </c>
      <c r="C1470" t="s">
        <v>1480</v>
      </c>
      <c r="D1470">
        <v>0</v>
      </c>
    </row>
    <row r="1471" spans="1:4" x14ac:dyDescent="0.25">
      <c r="A1471" s="1">
        <v>45838</v>
      </c>
      <c r="B1471" t="s">
        <v>1479</v>
      </c>
      <c r="C1471" t="s">
        <v>1480</v>
      </c>
      <c r="D1471">
        <v>0</v>
      </c>
    </row>
    <row r="1472" spans="1:4" x14ac:dyDescent="0.25">
      <c r="A1472" s="1">
        <v>45869</v>
      </c>
      <c r="B1472" t="s">
        <v>1479</v>
      </c>
      <c r="C1472" t="s">
        <v>1480</v>
      </c>
      <c r="D1472">
        <v>0</v>
      </c>
    </row>
    <row r="1473" spans="1:4" x14ac:dyDescent="0.25">
      <c r="A1473" s="1">
        <v>45900</v>
      </c>
      <c r="B1473" t="s">
        <v>1479</v>
      </c>
      <c r="C1473" t="s">
        <v>1480</v>
      </c>
      <c r="D1473">
        <v>0</v>
      </c>
    </row>
    <row r="1474" spans="1:4" x14ac:dyDescent="0.25">
      <c r="A1474" s="1">
        <v>45930</v>
      </c>
      <c r="B1474" t="s">
        <v>1479</v>
      </c>
      <c r="C1474" t="s">
        <v>1480</v>
      </c>
      <c r="D1474">
        <v>10000</v>
      </c>
    </row>
    <row r="1475" spans="1:4" x14ac:dyDescent="0.25">
      <c r="A1475" s="1">
        <v>45961</v>
      </c>
      <c r="B1475" t="s">
        <v>1479</v>
      </c>
      <c r="C1475" t="s">
        <v>1480</v>
      </c>
      <c r="D1475">
        <v>20000</v>
      </c>
    </row>
    <row r="1476" spans="1:4" x14ac:dyDescent="0.25">
      <c r="A1476" s="1">
        <v>45991</v>
      </c>
      <c r="B1476" t="s">
        <v>1479</v>
      </c>
      <c r="C1476" t="s">
        <v>1480</v>
      </c>
      <c r="D1476">
        <v>30000</v>
      </c>
    </row>
    <row r="1477" spans="1:4" x14ac:dyDescent="0.25">
      <c r="A1477" s="1">
        <v>46022</v>
      </c>
      <c r="B1477" t="s">
        <v>1479</v>
      </c>
      <c r="C1477" t="s">
        <v>1480</v>
      </c>
      <c r="D1477">
        <v>40000</v>
      </c>
    </row>
    <row r="1478" spans="1:4" x14ac:dyDescent="0.25">
      <c r="A1478" s="1">
        <v>45688</v>
      </c>
      <c r="B1478" t="s">
        <v>1481</v>
      </c>
      <c r="C1478" t="s">
        <v>1482</v>
      </c>
      <c r="D1478">
        <v>0</v>
      </c>
    </row>
    <row r="1479" spans="1:4" x14ac:dyDescent="0.25">
      <c r="A1479" s="1">
        <v>45716</v>
      </c>
      <c r="B1479" t="s">
        <v>1481</v>
      </c>
      <c r="C1479" t="s">
        <v>1482</v>
      </c>
      <c r="D1479">
        <v>0</v>
      </c>
    </row>
    <row r="1480" spans="1:4" x14ac:dyDescent="0.25">
      <c r="A1480" s="1">
        <v>45747</v>
      </c>
      <c r="B1480" t="s">
        <v>1481</v>
      </c>
      <c r="C1480" t="s">
        <v>1482</v>
      </c>
      <c r="D1480">
        <v>0</v>
      </c>
    </row>
    <row r="1481" spans="1:4" x14ac:dyDescent="0.25">
      <c r="A1481" s="1">
        <v>45777</v>
      </c>
      <c r="B1481" t="s">
        <v>1481</v>
      </c>
      <c r="C1481" t="s">
        <v>1482</v>
      </c>
      <c r="D1481">
        <v>0</v>
      </c>
    </row>
    <row r="1482" spans="1:4" x14ac:dyDescent="0.25">
      <c r="A1482" s="1">
        <v>45808</v>
      </c>
      <c r="B1482" t="s">
        <v>1481</v>
      </c>
      <c r="C1482" t="s">
        <v>1482</v>
      </c>
      <c r="D1482">
        <v>0</v>
      </c>
    </row>
    <row r="1483" spans="1:4" x14ac:dyDescent="0.25">
      <c r="A1483" s="1">
        <v>45838</v>
      </c>
      <c r="B1483" t="s">
        <v>1481</v>
      </c>
      <c r="C1483" t="s">
        <v>1482</v>
      </c>
      <c r="D1483">
        <v>0</v>
      </c>
    </row>
    <row r="1484" spans="1:4" x14ac:dyDescent="0.25">
      <c r="A1484" s="1">
        <v>45869</v>
      </c>
      <c r="B1484" t="s">
        <v>1481</v>
      </c>
      <c r="C1484" t="s">
        <v>1482</v>
      </c>
      <c r="D1484">
        <v>0</v>
      </c>
    </row>
    <row r="1485" spans="1:4" x14ac:dyDescent="0.25">
      <c r="A1485" s="1">
        <v>45900</v>
      </c>
      <c r="B1485" t="s">
        <v>1481</v>
      </c>
      <c r="C1485" t="s">
        <v>1482</v>
      </c>
      <c r="D1485">
        <v>0</v>
      </c>
    </row>
    <row r="1486" spans="1:4" x14ac:dyDescent="0.25">
      <c r="A1486" s="1">
        <v>45930</v>
      </c>
      <c r="B1486" t="s">
        <v>1481</v>
      </c>
      <c r="C1486" t="s">
        <v>1482</v>
      </c>
      <c r="D1486">
        <v>0</v>
      </c>
    </row>
    <row r="1487" spans="1:4" x14ac:dyDescent="0.25">
      <c r="A1487" s="1">
        <v>45961</v>
      </c>
      <c r="B1487" t="s">
        <v>1481</v>
      </c>
      <c r="C1487" t="s">
        <v>1482</v>
      </c>
      <c r="D1487">
        <v>0</v>
      </c>
    </row>
    <row r="1488" spans="1:4" x14ac:dyDescent="0.25">
      <c r="A1488" s="1">
        <v>45991</v>
      </c>
      <c r="B1488" t="s">
        <v>1481</v>
      </c>
      <c r="C1488" t="s">
        <v>1482</v>
      </c>
      <c r="D1488">
        <v>0</v>
      </c>
    </row>
    <row r="1489" spans="1:4" x14ac:dyDescent="0.25">
      <c r="A1489" s="1">
        <v>46022</v>
      </c>
      <c r="B1489" t="s">
        <v>1481</v>
      </c>
      <c r="C1489" t="s">
        <v>1482</v>
      </c>
      <c r="D1489">
        <v>-150000</v>
      </c>
    </row>
    <row r="1490" spans="1:4" x14ac:dyDescent="0.25">
      <c r="A1490" s="1">
        <v>45688</v>
      </c>
      <c r="B1490" t="s">
        <v>1483</v>
      </c>
      <c r="C1490" t="s">
        <v>1484</v>
      </c>
      <c r="D1490">
        <v>0</v>
      </c>
    </row>
    <row r="1491" spans="1:4" x14ac:dyDescent="0.25">
      <c r="A1491" s="1">
        <v>45716</v>
      </c>
      <c r="B1491" t="s">
        <v>1483</v>
      </c>
      <c r="C1491" t="s">
        <v>1484</v>
      </c>
      <c r="D1491">
        <v>0</v>
      </c>
    </row>
    <row r="1492" spans="1:4" x14ac:dyDescent="0.25">
      <c r="A1492" s="1">
        <v>45747</v>
      </c>
      <c r="B1492" t="s">
        <v>1483</v>
      </c>
      <c r="C1492" t="s">
        <v>1484</v>
      </c>
      <c r="D1492">
        <v>0</v>
      </c>
    </row>
    <row r="1493" spans="1:4" x14ac:dyDescent="0.25">
      <c r="A1493" s="1">
        <v>45777</v>
      </c>
      <c r="B1493" t="s">
        <v>1483</v>
      </c>
      <c r="C1493" t="s">
        <v>1484</v>
      </c>
      <c r="D1493">
        <v>0</v>
      </c>
    </row>
    <row r="1494" spans="1:4" x14ac:dyDescent="0.25">
      <c r="A1494" s="1">
        <v>45808</v>
      </c>
      <c r="B1494" t="s">
        <v>1483</v>
      </c>
      <c r="C1494" t="s">
        <v>1484</v>
      </c>
      <c r="D1494">
        <v>0</v>
      </c>
    </row>
    <row r="1495" spans="1:4" x14ac:dyDescent="0.25">
      <c r="A1495" s="1">
        <v>45838</v>
      </c>
      <c r="B1495" t="s">
        <v>1483</v>
      </c>
      <c r="C1495" t="s">
        <v>1484</v>
      </c>
      <c r="D1495">
        <v>0</v>
      </c>
    </row>
    <row r="1496" spans="1:4" x14ac:dyDescent="0.25">
      <c r="A1496" s="1">
        <v>45869</v>
      </c>
      <c r="B1496" t="s">
        <v>1483</v>
      </c>
      <c r="C1496" t="s">
        <v>1484</v>
      </c>
      <c r="D1496">
        <v>0</v>
      </c>
    </row>
    <row r="1497" spans="1:4" x14ac:dyDescent="0.25">
      <c r="A1497" s="1">
        <v>45900</v>
      </c>
      <c r="B1497" t="s">
        <v>1483</v>
      </c>
      <c r="C1497" t="s">
        <v>1484</v>
      </c>
      <c r="D1497">
        <v>0</v>
      </c>
    </row>
    <row r="1498" spans="1:4" x14ac:dyDescent="0.25">
      <c r="A1498" s="1">
        <v>45930</v>
      </c>
      <c r="B1498" t="s">
        <v>1483</v>
      </c>
      <c r="C1498" t="s">
        <v>1484</v>
      </c>
      <c r="D1498">
        <v>0</v>
      </c>
    </row>
    <row r="1499" spans="1:4" x14ac:dyDescent="0.25">
      <c r="A1499" s="1">
        <v>45961</v>
      </c>
      <c r="B1499" t="s">
        <v>1483</v>
      </c>
      <c r="C1499" t="s">
        <v>1484</v>
      </c>
      <c r="D1499">
        <v>0</v>
      </c>
    </row>
    <row r="1500" spans="1:4" x14ac:dyDescent="0.25">
      <c r="A1500" s="1">
        <v>45991</v>
      </c>
      <c r="B1500" t="s">
        <v>1483</v>
      </c>
      <c r="C1500" t="s">
        <v>1484</v>
      </c>
      <c r="D1500">
        <v>0</v>
      </c>
    </row>
    <row r="1501" spans="1:4" x14ac:dyDescent="0.25">
      <c r="A1501" s="1">
        <v>46022</v>
      </c>
      <c r="B1501" t="s">
        <v>1483</v>
      </c>
      <c r="C1501" t="s">
        <v>1484</v>
      </c>
      <c r="D1501">
        <v>150000</v>
      </c>
    </row>
    <row r="1502" spans="1:4" x14ac:dyDescent="0.25">
      <c r="A1502" s="1">
        <v>45688</v>
      </c>
      <c r="B1502" t="s">
        <v>1485</v>
      </c>
      <c r="C1502" t="s">
        <v>1486</v>
      </c>
      <c r="D1502">
        <v>0</v>
      </c>
    </row>
    <row r="1503" spans="1:4" x14ac:dyDescent="0.25">
      <c r="A1503" s="1">
        <v>45716</v>
      </c>
      <c r="B1503" t="s">
        <v>1485</v>
      </c>
      <c r="C1503" t="s">
        <v>1486</v>
      </c>
      <c r="D1503">
        <v>0</v>
      </c>
    </row>
    <row r="1504" spans="1:4" x14ac:dyDescent="0.25">
      <c r="A1504" s="1">
        <v>45747</v>
      </c>
      <c r="B1504" t="s">
        <v>1485</v>
      </c>
      <c r="C1504" t="s">
        <v>1486</v>
      </c>
      <c r="D1504">
        <v>0</v>
      </c>
    </row>
    <row r="1505" spans="1:4" x14ac:dyDescent="0.25">
      <c r="A1505" s="1">
        <v>45777</v>
      </c>
      <c r="B1505" t="s">
        <v>1485</v>
      </c>
      <c r="C1505" t="s">
        <v>1486</v>
      </c>
      <c r="D1505">
        <v>0</v>
      </c>
    </row>
    <row r="1506" spans="1:4" x14ac:dyDescent="0.25">
      <c r="A1506" s="1">
        <v>45808</v>
      </c>
      <c r="B1506" t="s">
        <v>1485</v>
      </c>
      <c r="C1506" t="s">
        <v>1486</v>
      </c>
      <c r="D1506">
        <v>0</v>
      </c>
    </row>
    <row r="1507" spans="1:4" x14ac:dyDescent="0.25">
      <c r="A1507" s="1">
        <v>45838</v>
      </c>
      <c r="B1507" t="s">
        <v>1485</v>
      </c>
      <c r="C1507" t="s">
        <v>1486</v>
      </c>
      <c r="D1507">
        <v>0</v>
      </c>
    </row>
    <row r="1508" spans="1:4" x14ac:dyDescent="0.25">
      <c r="A1508" s="1">
        <v>45869</v>
      </c>
      <c r="B1508" t="s">
        <v>1485</v>
      </c>
      <c r="C1508" t="s">
        <v>1486</v>
      </c>
      <c r="D1508">
        <v>0</v>
      </c>
    </row>
    <row r="1509" spans="1:4" x14ac:dyDescent="0.25">
      <c r="A1509" s="1">
        <v>45900</v>
      </c>
      <c r="B1509" t="s">
        <v>1485</v>
      </c>
      <c r="C1509" t="s">
        <v>1486</v>
      </c>
      <c r="D1509">
        <v>0</v>
      </c>
    </row>
    <row r="1510" spans="1:4" x14ac:dyDescent="0.25">
      <c r="A1510" s="1">
        <v>45930</v>
      </c>
      <c r="B1510" t="s">
        <v>1485</v>
      </c>
      <c r="C1510" t="s">
        <v>1486</v>
      </c>
      <c r="D1510">
        <v>0</v>
      </c>
    </row>
    <row r="1511" spans="1:4" x14ac:dyDescent="0.25">
      <c r="A1511" s="1">
        <v>45961</v>
      </c>
      <c r="B1511" t="s">
        <v>1485</v>
      </c>
      <c r="C1511" t="s">
        <v>1486</v>
      </c>
      <c r="D1511">
        <v>5000</v>
      </c>
    </row>
    <row r="1512" spans="1:4" x14ac:dyDescent="0.25">
      <c r="A1512" s="1">
        <v>45991</v>
      </c>
      <c r="B1512" t="s">
        <v>1485</v>
      </c>
      <c r="C1512" t="s">
        <v>1486</v>
      </c>
      <c r="D1512">
        <v>5000</v>
      </c>
    </row>
    <row r="1513" spans="1:4" x14ac:dyDescent="0.25">
      <c r="A1513" s="1">
        <v>46022</v>
      </c>
      <c r="B1513" t="s">
        <v>1485</v>
      </c>
      <c r="C1513" t="s">
        <v>1486</v>
      </c>
      <c r="D1513">
        <v>5000</v>
      </c>
    </row>
    <row r="1514" spans="1:4" x14ac:dyDescent="0.25">
      <c r="A1514" s="1">
        <v>45688</v>
      </c>
      <c r="B1514" t="s">
        <v>1487</v>
      </c>
      <c r="C1514" t="s">
        <v>1488</v>
      </c>
      <c r="D1514">
        <v>0</v>
      </c>
    </row>
    <row r="1515" spans="1:4" x14ac:dyDescent="0.25">
      <c r="A1515" s="1">
        <v>45716</v>
      </c>
      <c r="B1515" t="s">
        <v>1487</v>
      </c>
      <c r="C1515" t="s">
        <v>1488</v>
      </c>
      <c r="D1515">
        <v>0</v>
      </c>
    </row>
    <row r="1516" spans="1:4" x14ac:dyDescent="0.25">
      <c r="A1516" s="1">
        <v>45747</v>
      </c>
      <c r="B1516" t="s">
        <v>1487</v>
      </c>
      <c r="C1516" t="s">
        <v>1488</v>
      </c>
      <c r="D1516">
        <v>0</v>
      </c>
    </row>
    <row r="1517" spans="1:4" x14ac:dyDescent="0.25">
      <c r="A1517" s="1">
        <v>45777</v>
      </c>
      <c r="B1517" t="s">
        <v>1487</v>
      </c>
      <c r="C1517" t="s">
        <v>1488</v>
      </c>
      <c r="D1517">
        <v>0</v>
      </c>
    </row>
    <row r="1518" spans="1:4" x14ac:dyDescent="0.25">
      <c r="A1518" s="1">
        <v>45808</v>
      </c>
      <c r="B1518" t="s">
        <v>1487</v>
      </c>
      <c r="C1518" t="s">
        <v>1488</v>
      </c>
      <c r="D1518">
        <v>0</v>
      </c>
    </row>
    <row r="1519" spans="1:4" x14ac:dyDescent="0.25">
      <c r="A1519" s="1">
        <v>45838</v>
      </c>
      <c r="B1519" t="s">
        <v>1487</v>
      </c>
      <c r="C1519" t="s">
        <v>1488</v>
      </c>
      <c r="D1519">
        <v>0</v>
      </c>
    </row>
    <row r="1520" spans="1:4" x14ac:dyDescent="0.25">
      <c r="A1520" s="1">
        <v>45869</v>
      </c>
      <c r="B1520" t="s">
        <v>1487</v>
      </c>
      <c r="C1520" t="s">
        <v>1488</v>
      </c>
      <c r="D1520">
        <v>0</v>
      </c>
    </row>
    <row r="1521" spans="1:4" x14ac:dyDescent="0.25">
      <c r="A1521" s="1">
        <v>45900</v>
      </c>
      <c r="B1521" t="s">
        <v>1487</v>
      </c>
      <c r="C1521" t="s">
        <v>1488</v>
      </c>
      <c r="D1521">
        <v>0</v>
      </c>
    </row>
    <row r="1522" spans="1:4" x14ac:dyDescent="0.25">
      <c r="A1522" s="1">
        <v>45930</v>
      </c>
      <c r="B1522" t="s">
        <v>1487</v>
      </c>
      <c r="C1522" t="s">
        <v>1488</v>
      </c>
      <c r="D1522">
        <v>0</v>
      </c>
    </row>
    <row r="1523" spans="1:4" x14ac:dyDescent="0.25">
      <c r="A1523" s="1">
        <v>45961</v>
      </c>
      <c r="B1523" t="s">
        <v>1487</v>
      </c>
      <c r="C1523" t="s">
        <v>1488</v>
      </c>
      <c r="D1523">
        <v>541.66666666666663</v>
      </c>
    </row>
    <row r="1524" spans="1:4" x14ac:dyDescent="0.25">
      <c r="A1524" s="1">
        <v>45991</v>
      </c>
      <c r="B1524" t="s">
        <v>1487</v>
      </c>
      <c r="C1524" t="s">
        <v>1488</v>
      </c>
      <c r="D1524">
        <v>1083.3333333333333</v>
      </c>
    </row>
    <row r="1525" spans="1:4" x14ac:dyDescent="0.25">
      <c r="A1525" s="1">
        <v>46022</v>
      </c>
      <c r="B1525" t="s">
        <v>1487</v>
      </c>
      <c r="C1525" t="s">
        <v>1488</v>
      </c>
      <c r="D1525">
        <v>1625</v>
      </c>
    </row>
    <row r="1526" spans="1:4" x14ac:dyDescent="0.25">
      <c r="A1526" s="1">
        <v>45688</v>
      </c>
      <c r="B1526" t="s">
        <v>1489</v>
      </c>
      <c r="C1526" t="s">
        <v>1407</v>
      </c>
      <c r="D1526">
        <v>0</v>
      </c>
    </row>
    <row r="1527" spans="1:4" x14ac:dyDescent="0.25">
      <c r="A1527" s="1">
        <v>45716</v>
      </c>
      <c r="B1527" t="s">
        <v>1489</v>
      </c>
      <c r="C1527" t="s">
        <v>1407</v>
      </c>
      <c r="D1527">
        <v>0</v>
      </c>
    </row>
    <row r="1528" spans="1:4" x14ac:dyDescent="0.25">
      <c r="A1528" s="1">
        <v>45747</v>
      </c>
      <c r="B1528" t="s">
        <v>1489</v>
      </c>
      <c r="C1528" t="s">
        <v>1407</v>
      </c>
      <c r="D1528">
        <v>0</v>
      </c>
    </row>
    <row r="1529" spans="1:4" x14ac:dyDescent="0.25">
      <c r="A1529" s="1">
        <v>45777</v>
      </c>
      <c r="B1529" t="s">
        <v>1489</v>
      </c>
      <c r="C1529" t="s">
        <v>1407</v>
      </c>
      <c r="D1529">
        <v>0</v>
      </c>
    </row>
    <row r="1530" spans="1:4" x14ac:dyDescent="0.25">
      <c r="A1530" s="1">
        <v>45808</v>
      </c>
      <c r="B1530" t="s">
        <v>1489</v>
      </c>
      <c r="C1530" t="s">
        <v>1407</v>
      </c>
      <c r="D1530">
        <v>0</v>
      </c>
    </row>
    <row r="1531" spans="1:4" x14ac:dyDescent="0.25">
      <c r="A1531" s="1">
        <v>45838</v>
      </c>
      <c r="B1531" t="s">
        <v>1489</v>
      </c>
      <c r="C1531" t="s">
        <v>1407</v>
      </c>
      <c r="D1531">
        <v>0</v>
      </c>
    </row>
    <row r="1532" spans="1:4" x14ac:dyDescent="0.25">
      <c r="A1532" s="1">
        <v>45869</v>
      </c>
      <c r="B1532" t="s">
        <v>1489</v>
      </c>
      <c r="C1532" t="s">
        <v>1407</v>
      </c>
      <c r="D1532">
        <v>0</v>
      </c>
    </row>
    <row r="1533" spans="1:4" x14ac:dyDescent="0.25">
      <c r="A1533" s="1">
        <v>45900</v>
      </c>
      <c r="B1533" t="s">
        <v>1489</v>
      </c>
      <c r="C1533" t="s">
        <v>1407</v>
      </c>
      <c r="D1533">
        <v>0</v>
      </c>
    </row>
    <row r="1534" spans="1:4" x14ac:dyDescent="0.25">
      <c r="A1534" s="1">
        <v>45930</v>
      </c>
      <c r="B1534" t="s">
        <v>1489</v>
      </c>
      <c r="C1534" t="s">
        <v>1407</v>
      </c>
      <c r="D1534">
        <v>1540</v>
      </c>
    </row>
    <row r="1535" spans="1:4" x14ac:dyDescent="0.25">
      <c r="A1535" s="1">
        <v>45961</v>
      </c>
      <c r="B1535" t="s">
        <v>1489</v>
      </c>
      <c r="C1535" t="s">
        <v>1407</v>
      </c>
      <c r="D1535">
        <v>3080</v>
      </c>
    </row>
    <row r="1536" spans="1:4" x14ac:dyDescent="0.25">
      <c r="A1536" s="1">
        <v>45991</v>
      </c>
      <c r="B1536" t="s">
        <v>1489</v>
      </c>
      <c r="C1536" t="s">
        <v>1407</v>
      </c>
      <c r="D1536">
        <v>4620</v>
      </c>
    </row>
    <row r="1537" spans="1:4" x14ac:dyDescent="0.25">
      <c r="A1537" s="1">
        <v>46022</v>
      </c>
      <c r="B1537" t="s">
        <v>1489</v>
      </c>
      <c r="C1537" t="s">
        <v>1407</v>
      </c>
      <c r="D1537">
        <v>6160</v>
      </c>
    </row>
    <row r="1538" spans="1:4" x14ac:dyDescent="0.25">
      <c r="A1538" s="1">
        <v>45688</v>
      </c>
      <c r="B1538" t="s">
        <v>1413</v>
      </c>
      <c r="C1538" t="s">
        <v>1414</v>
      </c>
      <c r="D1538">
        <v>129289.97109072414</v>
      </c>
    </row>
    <row r="1539" spans="1:4" x14ac:dyDescent="0.25">
      <c r="A1539" s="1">
        <v>45716</v>
      </c>
      <c r="B1539" t="s">
        <v>1413</v>
      </c>
      <c r="C1539" t="s">
        <v>1414</v>
      </c>
      <c r="D1539">
        <v>258909.3082649766</v>
      </c>
    </row>
    <row r="1540" spans="1:4" x14ac:dyDescent="0.25">
      <c r="A1540" s="1">
        <v>45747</v>
      </c>
      <c r="B1540" t="s">
        <v>1413</v>
      </c>
      <c r="C1540" t="s">
        <v>1414</v>
      </c>
      <c r="D1540">
        <v>383877.68895040354</v>
      </c>
    </row>
    <row r="1541" spans="1:4" x14ac:dyDescent="0.25">
      <c r="A1541" s="1">
        <v>45777</v>
      </c>
      <c r="B1541" t="s">
        <v>1413</v>
      </c>
      <c r="C1541" t="s">
        <v>1414</v>
      </c>
      <c r="D1541">
        <v>520593.70953105</v>
      </c>
    </row>
    <row r="1542" spans="1:4" x14ac:dyDescent="0.25">
      <c r="A1542" s="1">
        <v>45808</v>
      </c>
      <c r="B1542" t="s">
        <v>1413</v>
      </c>
      <c r="C1542" t="s">
        <v>1414</v>
      </c>
      <c r="D1542">
        <v>657127.78322990495</v>
      </c>
    </row>
    <row r="1543" spans="1:4" x14ac:dyDescent="0.25">
      <c r="A1543" s="1">
        <v>45838</v>
      </c>
      <c r="B1543" t="s">
        <v>1413</v>
      </c>
      <c r="C1543" t="s">
        <v>1414</v>
      </c>
      <c r="D1543">
        <v>795464.328429905</v>
      </c>
    </row>
    <row r="1544" spans="1:4" x14ac:dyDescent="0.25">
      <c r="A1544" s="1">
        <v>45869</v>
      </c>
      <c r="B1544" t="s">
        <v>1413</v>
      </c>
      <c r="C1544" t="s">
        <v>1414</v>
      </c>
      <c r="D1544">
        <v>933800.87362990505</v>
      </c>
    </row>
    <row r="1545" spans="1:4" x14ac:dyDescent="0.25">
      <c r="A1545" s="1">
        <v>45900</v>
      </c>
      <c r="B1545" t="s">
        <v>1413</v>
      </c>
      <c r="C1545" t="s">
        <v>1414</v>
      </c>
      <c r="D1545">
        <v>1037553.2825299051</v>
      </c>
    </row>
    <row r="1546" spans="1:4" x14ac:dyDescent="0.25">
      <c r="A1546" s="1">
        <v>45930</v>
      </c>
      <c r="B1546" t="s">
        <v>1413</v>
      </c>
      <c r="C1546" t="s">
        <v>1414</v>
      </c>
      <c r="D1546">
        <v>1175889.827729905</v>
      </c>
    </row>
    <row r="1547" spans="1:4" x14ac:dyDescent="0.25">
      <c r="A1547" s="1">
        <v>45961</v>
      </c>
      <c r="B1547" t="s">
        <v>1413</v>
      </c>
      <c r="C1547" t="s">
        <v>1414</v>
      </c>
      <c r="D1547">
        <v>1314226.3729299051</v>
      </c>
    </row>
    <row r="1548" spans="1:4" x14ac:dyDescent="0.25">
      <c r="A1548" s="1">
        <v>45991</v>
      </c>
      <c r="B1548" t="s">
        <v>1413</v>
      </c>
      <c r="C1548" t="s">
        <v>1414</v>
      </c>
      <c r="D1548">
        <v>1452562.9181299051</v>
      </c>
    </row>
    <row r="1549" spans="1:4" x14ac:dyDescent="0.25">
      <c r="A1549" s="1">
        <v>46022</v>
      </c>
      <c r="B1549" t="s">
        <v>1413</v>
      </c>
      <c r="C1549" t="s">
        <v>1414</v>
      </c>
      <c r="D1549">
        <v>1590899.4633299052</v>
      </c>
    </row>
    <row r="1550" spans="1:4" x14ac:dyDescent="0.25">
      <c r="A1550" s="1">
        <v>45688</v>
      </c>
      <c r="B1550" t="s">
        <v>1416</v>
      </c>
      <c r="C1550" t="s">
        <v>1417</v>
      </c>
      <c r="D1550">
        <v>55409.987610310345</v>
      </c>
    </row>
    <row r="1551" spans="1:4" x14ac:dyDescent="0.25">
      <c r="A1551" s="1">
        <v>45716</v>
      </c>
      <c r="B1551" t="s">
        <v>1416</v>
      </c>
      <c r="C1551" t="s">
        <v>1417</v>
      </c>
      <c r="D1551">
        <v>110961.1321135614</v>
      </c>
    </row>
    <row r="1552" spans="1:4" x14ac:dyDescent="0.25">
      <c r="A1552" s="1">
        <v>45747</v>
      </c>
      <c r="B1552" t="s">
        <v>1416</v>
      </c>
      <c r="C1552" t="s">
        <v>1417</v>
      </c>
      <c r="D1552">
        <v>164519.00955017292</v>
      </c>
    </row>
    <row r="1553" spans="1:4" x14ac:dyDescent="0.25">
      <c r="A1553" s="1">
        <v>45777</v>
      </c>
      <c r="B1553" t="s">
        <v>1416</v>
      </c>
      <c r="C1553" t="s">
        <v>1417</v>
      </c>
      <c r="D1553">
        <v>223111.58979902099</v>
      </c>
    </row>
    <row r="1554" spans="1:4" x14ac:dyDescent="0.25">
      <c r="A1554" s="1">
        <v>45808</v>
      </c>
      <c r="B1554" t="s">
        <v>1416</v>
      </c>
      <c r="C1554" t="s">
        <v>1417</v>
      </c>
      <c r="D1554">
        <v>281626.19281281636</v>
      </c>
    </row>
    <row r="1555" spans="1:4" x14ac:dyDescent="0.25">
      <c r="A1555" s="1">
        <v>45838</v>
      </c>
      <c r="B1555" t="s">
        <v>1416</v>
      </c>
      <c r="C1555" t="s">
        <v>1417</v>
      </c>
      <c r="D1555">
        <v>340913.28361281636</v>
      </c>
    </row>
    <row r="1556" spans="1:4" x14ac:dyDescent="0.25">
      <c r="A1556" s="1">
        <v>45869</v>
      </c>
      <c r="B1556" t="s">
        <v>1416</v>
      </c>
      <c r="C1556" t="s">
        <v>1417</v>
      </c>
      <c r="D1556">
        <v>400200.37441281637</v>
      </c>
    </row>
    <row r="1557" spans="1:4" x14ac:dyDescent="0.25">
      <c r="A1557" s="1">
        <v>45900</v>
      </c>
      <c r="B1557" t="s">
        <v>1416</v>
      </c>
      <c r="C1557" t="s">
        <v>1417</v>
      </c>
      <c r="D1557">
        <v>444665.6925128164</v>
      </c>
    </row>
    <row r="1558" spans="1:4" x14ac:dyDescent="0.25">
      <c r="A1558" s="1">
        <v>45930</v>
      </c>
      <c r="B1558" t="s">
        <v>1416</v>
      </c>
      <c r="C1558" t="s">
        <v>1417</v>
      </c>
      <c r="D1558">
        <v>503952.78331281641</v>
      </c>
    </row>
    <row r="1559" spans="1:4" x14ac:dyDescent="0.25">
      <c r="A1559" s="1">
        <v>45961</v>
      </c>
      <c r="B1559" t="s">
        <v>1416</v>
      </c>
      <c r="C1559" t="s">
        <v>1417</v>
      </c>
      <c r="D1559">
        <v>563239.87411281641</v>
      </c>
    </row>
    <row r="1560" spans="1:4" x14ac:dyDescent="0.25">
      <c r="A1560" s="1">
        <v>45991</v>
      </c>
      <c r="B1560" t="s">
        <v>1416</v>
      </c>
      <c r="C1560" t="s">
        <v>1417</v>
      </c>
      <c r="D1560">
        <v>622526.96491281642</v>
      </c>
    </row>
    <row r="1561" spans="1:4" x14ac:dyDescent="0.25">
      <c r="A1561" s="1">
        <v>46022</v>
      </c>
      <c r="B1561" t="s">
        <v>1416</v>
      </c>
      <c r="C1561" t="s">
        <v>1417</v>
      </c>
      <c r="D1561">
        <v>681814.05571281642</v>
      </c>
    </row>
    <row r="1562" spans="1:4" x14ac:dyDescent="0.25">
      <c r="A1562" s="1">
        <v>45688</v>
      </c>
      <c r="B1562" t="s">
        <v>1418</v>
      </c>
      <c r="C1562" t="s">
        <v>1419</v>
      </c>
      <c r="D1562">
        <v>59855.183728452044</v>
      </c>
    </row>
    <row r="1563" spans="1:4" x14ac:dyDescent="0.25">
      <c r="A1563" s="1">
        <v>45716</v>
      </c>
      <c r="B1563" t="s">
        <v>1418</v>
      </c>
      <c r="C1563" t="s">
        <v>1419</v>
      </c>
      <c r="D1563">
        <v>118288.12278729727</v>
      </c>
    </row>
    <row r="1564" spans="1:4" x14ac:dyDescent="0.25">
      <c r="A1564" s="1">
        <v>45747</v>
      </c>
      <c r="B1564" t="s">
        <v>1418</v>
      </c>
      <c r="C1564" t="s">
        <v>1419</v>
      </c>
      <c r="D1564">
        <v>210006.72374599733</v>
      </c>
    </row>
    <row r="1565" spans="1:4" x14ac:dyDescent="0.25">
      <c r="A1565" s="1">
        <v>45777</v>
      </c>
      <c r="B1565" t="s">
        <v>1418</v>
      </c>
      <c r="C1565" t="s">
        <v>1419</v>
      </c>
      <c r="D1565">
        <v>423605.58756209601</v>
      </c>
    </row>
    <row r="1566" spans="1:4" x14ac:dyDescent="0.25">
      <c r="A1566" s="1">
        <v>45808</v>
      </c>
      <c r="B1566" t="s">
        <v>1418</v>
      </c>
      <c r="C1566" t="s">
        <v>1419</v>
      </c>
      <c r="D1566">
        <v>342881.35440100374</v>
      </c>
    </row>
    <row r="1567" spans="1:4" x14ac:dyDescent="0.25">
      <c r="A1567" s="1">
        <v>45838</v>
      </c>
      <c r="B1567" t="s">
        <v>1418</v>
      </c>
      <c r="C1567" t="s">
        <v>1419</v>
      </c>
      <c r="D1567">
        <v>411440.47973433707</v>
      </c>
    </row>
    <row r="1568" spans="1:4" x14ac:dyDescent="0.25">
      <c r="A1568" s="1">
        <v>45869</v>
      </c>
      <c r="B1568" t="s">
        <v>1418</v>
      </c>
      <c r="C1568" t="s">
        <v>1419</v>
      </c>
      <c r="D1568">
        <v>479999.6050676704</v>
      </c>
    </row>
    <row r="1569" spans="1:4" x14ac:dyDescent="0.25">
      <c r="A1569" s="1">
        <v>45900</v>
      </c>
      <c r="B1569" t="s">
        <v>1418</v>
      </c>
      <c r="C1569" t="s">
        <v>1419</v>
      </c>
      <c r="D1569">
        <v>528256.69556767039</v>
      </c>
    </row>
    <row r="1570" spans="1:4" x14ac:dyDescent="0.25">
      <c r="A1570" s="1">
        <v>45930</v>
      </c>
      <c r="B1570" t="s">
        <v>1418</v>
      </c>
      <c r="C1570" t="s">
        <v>1419</v>
      </c>
      <c r="D1570">
        <v>592599.48290100368</v>
      </c>
    </row>
    <row r="1571" spans="1:4" x14ac:dyDescent="0.25">
      <c r="A1571" s="1">
        <v>45961</v>
      </c>
      <c r="B1571" t="s">
        <v>1418</v>
      </c>
      <c r="C1571" t="s">
        <v>1419</v>
      </c>
      <c r="D1571">
        <v>658942.27023433708</v>
      </c>
    </row>
    <row r="1572" spans="1:4" x14ac:dyDescent="0.25">
      <c r="A1572" s="1">
        <v>45991</v>
      </c>
      <c r="B1572" t="s">
        <v>1418</v>
      </c>
      <c r="C1572" t="s">
        <v>1419</v>
      </c>
      <c r="D1572">
        <v>725285.05756767048</v>
      </c>
    </row>
    <row r="1573" spans="1:4" x14ac:dyDescent="0.25">
      <c r="A1573" s="1">
        <v>46022</v>
      </c>
      <c r="B1573" t="s">
        <v>1418</v>
      </c>
      <c r="C1573" t="s">
        <v>1419</v>
      </c>
      <c r="D1573">
        <v>791627.84490100387</v>
      </c>
    </row>
    <row r="1574" spans="1:4" x14ac:dyDescent="0.25">
      <c r="A1574" s="1">
        <v>45688</v>
      </c>
      <c r="B1574" t="s">
        <v>1420</v>
      </c>
      <c r="C1574" t="s">
        <v>1421</v>
      </c>
      <c r="D1574">
        <v>121856.99457051346</v>
      </c>
    </row>
    <row r="1575" spans="1:4" x14ac:dyDescent="0.25">
      <c r="A1575" s="1">
        <v>45716</v>
      </c>
      <c r="B1575" t="s">
        <v>1420</v>
      </c>
      <c r="C1575" t="s">
        <v>1421</v>
      </c>
      <c r="D1575">
        <v>234116.5638341645</v>
      </c>
    </row>
    <row r="1576" spans="1:4" x14ac:dyDescent="0.25">
      <c r="A1576" s="1">
        <v>45747</v>
      </c>
      <c r="B1576" t="s">
        <v>1420</v>
      </c>
      <c r="C1576" t="s">
        <v>1421</v>
      </c>
      <c r="D1576">
        <v>312419.13475342619</v>
      </c>
    </row>
    <row r="1577" spans="1:4" x14ac:dyDescent="0.25">
      <c r="A1577" s="1">
        <v>45777</v>
      </c>
      <c r="B1577" t="s">
        <v>1420</v>
      </c>
      <c r="C1577" t="s">
        <v>1421</v>
      </c>
      <c r="D1577">
        <v>284047.39010783302</v>
      </c>
    </row>
    <row r="1578" spans="1:4" x14ac:dyDescent="0.25">
      <c r="A1578" s="1">
        <v>45808</v>
      </c>
      <c r="B1578" t="s">
        <v>1420</v>
      </c>
      <c r="C1578" t="s">
        <v>1421</v>
      </c>
      <c r="D1578">
        <v>415492.90655627509</v>
      </c>
    </row>
    <row r="1579" spans="1:4" x14ac:dyDescent="0.25">
      <c r="A1579" s="1">
        <v>45838</v>
      </c>
      <c r="B1579" t="s">
        <v>1420</v>
      </c>
      <c r="C1579" t="s">
        <v>1421</v>
      </c>
      <c r="D1579">
        <v>496856.93055627507</v>
      </c>
    </row>
    <row r="1580" spans="1:4" x14ac:dyDescent="0.25">
      <c r="A1580" s="1">
        <v>45869</v>
      </c>
      <c r="B1580" t="s">
        <v>1420</v>
      </c>
      <c r="C1580" t="s">
        <v>1421</v>
      </c>
      <c r="D1580">
        <v>577861.02122294169</v>
      </c>
    </row>
    <row r="1581" spans="1:4" x14ac:dyDescent="0.25">
      <c r="A1581" s="1">
        <v>45900</v>
      </c>
      <c r="B1581" t="s">
        <v>1420</v>
      </c>
      <c r="C1581" t="s">
        <v>1421</v>
      </c>
      <c r="D1581">
        <v>636656.08297294169</v>
      </c>
    </row>
    <row r="1582" spans="1:4" x14ac:dyDescent="0.25">
      <c r="A1582" s="1">
        <v>45930</v>
      </c>
      <c r="B1582" t="s">
        <v>1420</v>
      </c>
      <c r="C1582" t="s">
        <v>1421</v>
      </c>
      <c r="D1582">
        <v>717216.16530627501</v>
      </c>
    </row>
    <row r="1583" spans="1:4" x14ac:dyDescent="0.25">
      <c r="A1583" s="1">
        <v>45961</v>
      </c>
      <c r="B1583" t="s">
        <v>1420</v>
      </c>
      <c r="C1583" t="s">
        <v>1421</v>
      </c>
      <c r="D1583">
        <v>799942.91430627508</v>
      </c>
    </row>
    <row r="1584" spans="1:4" x14ac:dyDescent="0.25">
      <c r="A1584" s="1">
        <v>45991</v>
      </c>
      <c r="B1584" t="s">
        <v>1420</v>
      </c>
      <c r="C1584" t="s">
        <v>1421</v>
      </c>
      <c r="D1584">
        <v>882669.66330627515</v>
      </c>
    </row>
    <row r="1585" spans="1:4" x14ac:dyDescent="0.25">
      <c r="A1585" s="1">
        <v>46022</v>
      </c>
      <c r="B1585" t="s">
        <v>1420</v>
      </c>
      <c r="C1585" t="s">
        <v>1421</v>
      </c>
      <c r="D1585">
        <v>965396.41230627522</v>
      </c>
    </row>
    <row r="1586" spans="1:4" x14ac:dyDescent="0.25">
      <c r="A1586" s="1">
        <v>45688</v>
      </c>
      <c r="B1586" t="s">
        <v>1084</v>
      </c>
      <c r="C1586" t="s">
        <v>1085</v>
      </c>
      <c r="D1586">
        <v>-15000</v>
      </c>
    </row>
    <row r="1587" spans="1:4" x14ac:dyDescent="0.25">
      <c r="A1587" s="1">
        <v>45716</v>
      </c>
      <c r="B1587" t="s">
        <v>1084</v>
      </c>
      <c r="C1587" t="s">
        <v>1085</v>
      </c>
      <c r="D1587">
        <v>-15000</v>
      </c>
    </row>
    <row r="1588" spans="1:4" x14ac:dyDescent="0.25">
      <c r="A1588" s="1">
        <v>45747</v>
      </c>
      <c r="B1588" t="s">
        <v>1084</v>
      </c>
      <c r="C1588" t="s">
        <v>1085</v>
      </c>
      <c r="D1588">
        <v>-15000</v>
      </c>
    </row>
    <row r="1589" spans="1:4" x14ac:dyDescent="0.25">
      <c r="A1589" s="1">
        <v>45777</v>
      </c>
      <c r="B1589" t="s">
        <v>1084</v>
      </c>
      <c r="C1589" t="s">
        <v>1085</v>
      </c>
      <c r="D1589">
        <v>-15000</v>
      </c>
    </row>
    <row r="1590" spans="1:4" x14ac:dyDescent="0.25">
      <c r="A1590" s="1">
        <v>45808</v>
      </c>
      <c r="B1590" t="s">
        <v>1084</v>
      </c>
      <c r="C1590" t="s">
        <v>1085</v>
      </c>
      <c r="D1590">
        <v>-15000</v>
      </c>
    </row>
    <row r="1591" spans="1:4" x14ac:dyDescent="0.25">
      <c r="A1591" s="1">
        <v>45838</v>
      </c>
      <c r="B1591" t="s">
        <v>1084</v>
      </c>
      <c r="C1591" t="s">
        <v>1085</v>
      </c>
      <c r="D1591">
        <v>-120000</v>
      </c>
    </row>
    <row r="1592" spans="1:4" x14ac:dyDescent="0.25">
      <c r="A1592" s="1">
        <v>45869</v>
      </c>
      <c r="B1592" t="s">
        <v>1084</v>
      </c>
      <c r="C1592" t="s">
        <v>1085</v>
      </c>
      <c r="D1592">
        <v>-225000</v>
      </c>
    </row>
    <row r="1593" spans="1:4" x14ac:dyDescent="0.25">
      <c r="A1593" s="1">
        <v>45900</v>
      </c>
      <c r="B1593" t="s">
        <v>1084</v>
      </c>
      <c r="C1593" t="s">
        <v>1085</v>
      </c>
      <c r="D1593">
        <v>-330000</v>
      </c>
    </row>
    <row r="1594" spans="1:4" x14ac:dyDescent="0.25">
      <c r="A1594" s="1">
        <v>45930</v>
      </c>
      <c r="B1594" t="s">
        <v>1084</v>
      </c>
      <c r="C1594" t="s">
        <v>1085</v>
      </c>
      <c r="D1594">
        <v>-435000</v>
      </c>
    </row>
    <row r="1595" spans="1:4" x14ac:dyDescent="0.25">
      <c r="A1595" s="1">
        <v>45961</v>
      </c>
      <c r="B1595" t="s">
        <v>1084</v>
      </c>
      <c r="C1595" t="s">
        <v>1085</v>
      </c>
      <c r="D1595">
        <v>-540000</v>
      </c>
    </row>
    <row r="1596" spans="1:4" x14ac:dyDescent="0.25">
      <c r="A1596" s="1">
        <v>45991</v>
      </c>
      <c r="B1596" t="s">
        <v>1084</v>
      </c>
      <c r="C1596" t="s">
        <v>1085</v>
      </c>
      <c r="D1596">
        <v>-645000</v>
      </c>
    </row>
    <row r="1597" spans="1:4" x14ac:dyDescent="0.25">
      <c r="A1597" s="1">
        <v>46022</v>
      </c>
      <c r="B1597" t="s">
        <v>1084</v>
      </c>
      <c r="C1597" t="s">
        <v>1085</v>
      </c>
      <c r="D1597">
        <v>-750000</v>
      </c>
    </row>
    <row r="1598" spans="1:4" x14ac:dyDescent="0.25">
      <c r="A1598" s="1">
        <v>45688</v>
      </c>
      <c r="B1598" t="s">
        <v>1089</v>
      </c>
      <c r="C1598" t="s">
        <v>1090</v>
      </c>
      <c r="D1598">
        <v>-60544.45</v>
      </c>
    </row>
    <row r="1599" spans="1:4" x14ac:dyDescent="0.25">
      <c r="A1599" s="1">
        <v>45716</v>
      </c>
      <c r="B1599" t="s">
        <v>1089</v>
      </c>
      <c r="C1599" t="s">
        <v>1090</v>
      </c>
      <c r="D1599">
        <v>-60544.45</v>
      </c>
    </row>
    <row r="1600" spans="1:4" x14ac:dyDescent="0.25">
      <c r="A1600" s="1">
        <v>45747</v>
      </c>
      <c r="B1600" t="s">
        <v>1089</v>
      </c>
      <c r="C1600" t="s">
        <v>1090</v>
      </c>
      <c r="D1600">
        <v>-100794.45</v>
      </c>
    </row>
    <row r="1601" spans="1:4" x14ac:dyDescent="0.25">
      <c r="A1601" s="1">
        <v>45777</v>
      </c>
      <c r="B1601" t="s">
        <v>1089</v>
      </c>
      <c r="C1601" t="s">
        <v>1090</v>
      </c>
      <c r="D1601">
        <v>-141308.59000000003</v>
      </c>
    </row>
    <row r="1602" spans="1:4" x14ac:dyDescent="0.25">
      <c r="A1602" s="1">
        <v>45808</v>
      </c>
      <c r="B1602" t="s">
        <v>1089</v>
      </c>
      <c r="C1602" t="s">
        <v>1090</v>
      </c>
      <c r="D1602">
        <v>-157908.59000000003</v>
      </c>
    </row>
    <row r="1603" spans="1:4" x14ac:dyDescent="0.25">
      <c r="A1603" s="1">
        <v>45838</v>
      </c>
      <c r="B1603" t="s">
        <v>1089</v>
      </c>
      <c r="C1603" t="s">
        <v>1090</v>
      </c>
      <c r="D1603">
        <v>-163921.64857142858</v>
      </c>
    </row>
    <row r="1604" spans="1:4" x14ac:dyDescent="0.25">
      <c r="A1604" s="1">
        <v>45869</v>
      </c>
      <c r="B1604" t="s">
        <v>1089</v>
      </c>
      <c r="C1604" t="s">
        <v>1090</v>
      </c>
      <c r="D1604">
        <v>-169934.70714285714</v>
      </c>
    </row>
    <row r="1605" spans="1:4" x14ac:dyDescent="0.25">
      <c r="A1605" s="1">
        <v>45900</v>
      </c>
      <c r="B1605" t="s">
        <v>1089</v>
      </c>
      <c r="C1605" t="s">
        <v>1090</v>
      </c>
      <c r="D1605">
        <v>-175947.76571428569</v>
      </c>
    </row>
    <row r="1606" spans="1:4" x14ac:dyDescent="0.25">
      <c r="A1606" s="1">
        <v>45930</v>
      </c>
      <c r="B1606" t="s">
        <v>1089</v>
      </c>
      <c r="C1606" t="s">
        <v>1090</v>
      </c>
      <c r="D1606">
        <v>-181960.82428571425</v>
      </c>
    </row>
    <row r="1607" spans="1:4" x14ac:dyDescent="0.25">
      <c r="A1607" s="1">
        <v>45961</v>
      </c>
      <c r="B1607" t="s">
        <v>1089</v>
      </c>
      <c r="C1607" t="s">
        <v>1090</v>
      </c>
      <c r="D1607">
        <v>-187973.8828571428</v>
      </c>
    </row>
    <row r="1608" spans="1:4" x14ac:dyDescent="0.25">
      <c r="A1608" s="1">
        <v>45991</v>
      </c>
      <c r="B1608" t="s">
        <v>1089</v>
      </c>
      <c r="C1608" t="s">
        <v>1090</v>
      </c>
      <c r="D1608">
        <v>-193986.94142857136</v>
      </c>
    </row>
    <row r="1609" spans="1:4" x14ac:dyDescent="0.25">
      <c r="A1609" s="1">
        <v>46022</v>
      </c>
      <c r="B1609" t="s">
        <v>1089</v>
      </c>
      <c r="C1609" t="s">
        <v>1090</v>
      </c>
      <c r="D1609">
        <v>-199999.99999999991</v>
      </c>
    </row>
    <row r="1610" spans="1:4" x14ac:dyDescent="0.25">
      <c r="A1610" s="1">
        <v>45688</v>
      </c>
      <c r="B1610" t="s">
        <v>1336</v>
      </c>
      <c r="C1610" t="s">
        <v>1393</v>
      </c>
      <c r="D1610">
        <v>0</v>
      </c>
    </row>
    <row r="1611" spans="1:4" x14ac:dyDescent="0.25">
      <c r="A1611" s="1">
        <v>45716</v>
      </c>
      <c r="B1611" t="s">
        <v>1336</v>
      </c>
      <c r="C1611" t="s">
        <v>1393</v>
      </c>
      <c r="D1611">
        <v>500</v>
      </c>
    </row>
    <row r="1612" spans="1:4" x14ac:dyDescent="0.25">
      <c r="A1612" s="1">
        <v>45747</v>
      </c>
      <c r="B1612" t="s">
        <v>1336</v>
      </c>
      <c r="C1612" t="s">
        <v>1393</v>
      </c>
      <c r="D1612">
        <v>11505.56</v>
      </c>
    </row>
    <row r="1613" spans="1:4" x14ac:dyDescent="0.25">
      <c r="A1613" s="1">
        <v>45777</v>
      </c>
      <c r="B1613" t="s">
        <v>1336</v>
      </c>
      <c r="C1613" t="s">
        <v>1393</v>
      </c>
      <c r="D1613">
        <v>14891.59</v>
      </c>
    </row>
    <row r="1614" spans="1:4" x14ac:dyDescent="0.25">
      <c r="A1614" s="1">
        <v>45808</v>
      </c>
      <c r="B1614" t="s">
        <v>1336</v>
      </c>
      <c r="C1614" t="s">
        <v>1393</v>
      </c>
      <c r="D1614">
        <v>38742.83</v>
      </c>
    </row>
    <row r="1615" spans="1:4" x14ac:dyDescent="0.25">
      <c r="A1615" s="1">
        <v>45838</v>
      </c>
      <c r="B1615" t="s">
        <v>1336</v>
      </c>
      <c r="C1615" t="s">
        <v>1393</v>
      </c>
      <c r="D1615">
        <v>41028.337142857141</v>
      </c>
    </row>
    <row r="1616" spans="1:4" x14ac:dyDescent="0.25">
      <c r="A1616" s="1">
        <v>45869</v>
      </c>
      <c r="B1616" t="s">
        <v>1336</v>
      </c>
      <c r="C1616" t="s">
        <v>1393</v>
      </c>
      <c r="D1616">
        <v>43313.84428571428</v>
      </c>
    </row>
    <row r="1617" spans="1:4" x14ac:dyDescent="0.25">
      <c r="A1617" s="1">
        <v>45900</v>
      </c>
      <c r="B1617" t="s">
        <v>1336</v>
      </c>
      <c r="C1617" t="s">
        <v>1393</v>
      </c>
      <c r="D1617">
        <v>45599.351428571419</v>
      </c>
    </row>
    <row r="1618" spans="1:4" x14ac:dyDescent="0.25">
      <c r="A1618" s="1">
        <v>45930</v>
      </c>
      <c r="B1618" t="s">
        <v>1336</v>
      </c>
      <c r="C1618" t="s">
        <v>1393</v>
      </c>
      <c r="D1618">
        <v>47884.858571428558</v>
      </c>
    </row>
    <row r="1619" spans="1:4" x14ac:dyDescent="0.25">
      <c r="A1619" s="1">
        <v>45961</v>
      </c>
      <c r="B1619" t="s">
        <v>1336</v>
      </c>
      <c r="C1619" t="s">
        <v>1393</v>
      </c>
      <c r="D1619">
        <v>50170.365714285697</v>
      </c>
    </row>
    <row r="1620" spans="1:4" x14ac:dyDescent="0.25">
      <c r="A1620" s="1">
        <v>45991</v>
      </c>
      <c r="B1620" t="s">
        <v>1336</v>
      </c>
      <c r="C1620" t="s">
        <v>1393</v>
      </c>
      <c r="D1620">
        <v>52455.872857142836</v>
      </c>
    </row>
    <row r="1621" spans="1:4" x14ac:dyDescent="0.25">
      <c r="A1621" s="1">
        <v>46022</v>
      </c>
      <c r="B1621" t="s">
        <v>1336</v>
      </c>
      <c r="C1621" t="s">
        <v>1393</v>
      </c>
      <c r="D1621">
        <v>54741.379999999976</v>
      </c>
    </row>
    <row r="1622" spans="1:4" x14ac:dyDescent="0.25">
      <c r="A1622" s="1">
        <v>45688</v>
      </c>
      <c r="B1622" t="s">
        <v>1249</v>
      </c>
      <c r="C1622" t="s">
        <v>1250</v>
      </c>
      <c r="D1622">
        <v>0</v>
      </c>
    </row>
    <row r="1623" spans="1:4" x14ac:dyDescent="0.25">
      <c r="A1623" s="1">
        <v>45716</v>
      </c>
      <c r="B1623" t="s">
        <v>1249</v>
      </c>
      <c r="C1623" t="s">
        <v>1250</v>
      </c>
      <c r="D1623">
        <v>5942.1399999999994</v>
      </c>
    </row>
    <row r="1624" spans="1:4" x14ac:dyDescent="0.25">
      <c r="A1624" s="1">
        <v>45747</v>
      </c>
      <c r="B1624" t="s">
        <v>1249</v>
      </c>
      <c r="C1624" t="s">
        <v>1250</v>
      </c>
      <c r="D1624">
        <v>6242.1399999999994</v>
      </c>
    </row>
    <row r="1625" spans="1:4" x14ac:dyDescent="0.25">
      <c r="A1625" s="1">
        <v>45777</v>
      </c>
      <c r="B1625" t="s">
        <v>1249</v>
      </c>
      <c r="C1625" t="s">
        <v>1250</v>
      </c>
      <c r="D1625">
        <v>3930</v>
      </c>
    </row>
    <row r="1626" spans="1:4" x14ac:dyDescent="0.25">
      <c r="A1626" s="1">
        <v>45808</v>
      </c>
      <c r="B1626" t="s">
        <v>1249</v>
      </c>
      <c r="C1626" t="s">
        <v>1250</v>
      </c>
      <c r="D1626">
        <v>6430</v>
      </c>
    </row>
    <row r="1627" spans="1:4" x14ac:dyDescent="0.25">
      <c r="A1627" s="1">
        <v>45838</v>
      </c>
      <c r="B1627" t="s">
        <v>1249</v>
      </c>
      <c r="C1627" t="s">
        <v>1250</v>
      </c>
      <c r="D1627">
        <v>6430</v>
      </c>
    </row>
    <row r="1628" spans="1:4" x14ac:dyDescent="0.25">
      <c r="A1628" s="1">
        <v>45869</v>
      </c>
      <c r="B1628" t="s">
        <v>1249</v>
      </c>
      <c r="C1628" t="s">
        <v>1250</v>
      </c>
      <c r="D1628">
        <v>6430</v>
      </c>
    </row>
    <row r="1629" spans="1:4" x14ac:dyDescent="0.25">
      <c r="A1629" s="1">
        <v>45900</v>
      </c>
      <c r="B1629" t="s">
        <v>1249</v>
      </c>
      <c r="C1629" t="s">
        <v>1250</v>
      </c>
      <c r="D1629">
        <v>6430</v>
      </c>
    </row>
    <row r="1630" spans="1:4" x14ac:dyDescent="0.25">
      <c r="A1630" s="1">
        <v>45930</v>
      </c>
      <c r="B1630" t="s">
        <v>1249</v>
      </c>
      <c r="C1630" t="s">
        <v>1250</v>
      </c>
      <c r="D1630">
        <v>6430</v>
      </c>
    </row>
    <row r="1631" spans="1:4" x14ac:dyDescent="0.25">
      <c r="A1631" s="1">
        <v>45961</v>
      </c>
      <c r="B1631" t="s">
        <v>1249</v>
      </c>
      <c r="C1631" t="s">
        <v>1250</v>
      </c>
      <c r="D1631">
        <v>6430</v>
      </c>
    </row>
    <row r="1632" spans="1:4" x14ac:dyDescent="0.25">
      <c r="A1632" s="1">
        <v>45991</v>
      </c>
      <c r="B1632" t="s">
        <v>1249</v>
      </c>
      <c r="C1632" t="s">
        <v>1250</v>
      </c>
      <c r="D1632">
        <v>6430</v>
      </c>
    </row>
    <row r="1633" spans="1:4" x14ac:dyDescent="0.25">
      <c r="A1633" s="1">
        <v>46022</v>
      </c>
      <c r="B1633" t="s">
        <v>1249</v>
      </c>
      <c r="C1633" t="s">
        <v>1250</v>
      </c>
      <c r="D1633">
        <v>6430</v>
      </c>
    </row>
    <row r="1634" spans="1:4" x14ac:dyDescent="0.25">
      <c r="A1634" s="1">
        <v>45688</v>
      </c>
      <c r="B1634" t="s">
        <v>1242</v>
      </c>
      <c r="C1634" t="s">
        <v>1243</v>
      </c>
      <c r="D1634">
        <v>0</v>
      </c>
    </row>
    <row r="1635" spans="1:4" x14ac:dyDescent="0.25">
      <c r="A1635" s="1">
        <v>45716</v>
      </c>
      <c r="B1635" t="s">
        <v>1242</v>
      </c>
      <c r="C1635" t="s">
        <v>1243</v>
      </c>
      <c r="D1635">
        <v>0</v>
      </c>
    </row>
    <row r="1636" spans="1:4" x14ac:dyDescent="0.25">
      <c r="A1636" s="1">
        <v>45747</v>
      </c>
      <c r="B1636" t="s">
        <v>1242</v>
      </c>
      <c r="C1636" t="s">
        <v>1243</v>
      </c>
      <c r="D1636">
        <v>100.36</v>
      </c>
    </row>
    <row r="1637" spans="1:4" x14ac:dyDescent="0.25">
      <c r="A1637" s="1">
        <v>45777</v>
      </c>
      <c r="B1637" t="s">
        <v>1242</v>
      </c>
      <c r="C1637" t="s">
        <v>1243</v>
      </c>
      <c r="D1637">
        <v>100.36</v>
      </c>
    </row>
    <row r="1638" spans="1:4" x14ac:dyDescent="0.25">
      <c r="A1638" s="1">
        <v>45808</v>
      </c>
      <c r="B1638" t="s">
        <v>1242</v>
      </c>
      <c r="C1638" t="s">
        <v>1243</v>
      </c>
      <c r="D1638">
        <v>1828.62</v>
      </c>
    </row>
    <row r="1639" spans="1:4" x14ac:dyDescent="0.25">
      <c r="A1639" s="1">
        <v>45838</v>
      </c>
      <c r="B1639" t="s">
        <v>1242</v>
      </c>
      <c r="C1639" t="s">
        <v>1243</v>
      </c>
      <c r="D1639">
        <v>1828.62</v>
      </c>
    </row>
    <row r="1640" spans="1:4" x14ac:dyDescent="0.25">
      <c r="A1640" s="1">
        <v>45869</v>
      </c>
      <c r="B1640" t="s">
        <v>1242</v>
      </c>
      <c r="C1640" t="s">
        <v>1243</v>
      </c>
      <c r="D1640">
        <v>1828.62</v>
      </c>
    </row>
    <row r="1641" spans="1:4" x14ac:dyDescent="0.25">
      <c r="A1641" s="1">
        <v>45900</v>
      </c>
      <c r="B1641" t="s">
        <v>1242</v>
      </c>
      <c r="C1641" t="s">
        <v>1243</v>
      </c>
      <c r="D1641">
        <v>1828.62</v>
      </c>
    </row>
    <row r="1642" spans="1:4" x14ac:dyDescent="0.25">
      <c r="A1642" s="1">
        <v>45930</v>
      </c>
      <c r="B1642" t="s">
        <v>1242</v>
      </c>
      <c r="C1642" t="s">
        <v>1243</v>
      </c>
      <c r="D1642">
        <v>1828.62</v>
      </c>
    </row>
    <row r="1643" spans="1:4" x14ac:dyDescent="0.25">
      <c r="A1643" s="1">
        <v>45961</v>
      </c>
      <c r="B1643" t="s">
        <v>1242</v>
      </c>
      <c r="C1643" t="s">
        <v>1243</v>
      </c>
      <c r="D1643">
        <v>1828.62</v>
      </c>
    </row>
    <row r="1644" spans="1:4" x14ac:dyDescent="0.25">
      <c r="A1644" s="1">
        <v>45991</v>
      </c>
      <c r="B1644" t="s">
        <v>1242</v>
      </c>
      <c r="C1644" t="s">
        <v>1243</v>
      </c>
      <c r="D1644">
        <v>1828.62</v>
      </c>
    </row>
    <row r="1645" spans="1:4" x14ac:dyDescent="0.25">
      <c r="A1645" s="1">
        <v>46022</v>
      </c>
      <c r="B1645" t="s">
        <v>1242</v>
      </c>
      <c r="C1645" t="s">
        <v>1243</v>
      </c>
      <c r="D1645">
        <v>1828.62</v>
      </c>
    </row>
    <row r="1646" spans="1:4" x14ac:dyDescent="0.25">
      <c r="A1646" s="1">
        <v>45688</v>
      </c>
      <c r="B1646" t="s">
        <v>32</v>
      </c>
      <c r="C1646" t="s">
        <v>1268</v>
      </c>
      <c r="D1646">
        <v>0</v>
      </c>
    </row>
    <row r="1647" spans="1:4" x14ac:dyDescent="0.25">
      <c r="A1647" s="1">
        <v>45716</v>
      </c>
      <c r="B1647" t="s">
        <v>32</v>
      </c>
      <c r="C1647" t="s">
        <v>1268</v>
      </c>
      <c r="D1647">
        <v>0</v>
      </c>
    </row>
    <row r="1648" spans="1:4" x14ac:dyDescent="0.25">
      <c r="A1648" s="1">
        <v>45747</v>
      </c>
      <c r="B1648" t="s">
        <v>32</v>
      </c>
      <c r="C1648" t="s">
        <v>1268</v>
      </c>
      <c r="D1648">
        <v>0</v>
      </c>
    </row>
    <row r="1649" spans="1:4" x14ac:dyDescent="0.25">
      <c r="A1649" s="1">
        <v>45777</v>
      </c>
      <c r="B1649" t="s">
        <v>32</v>
      </c>
      <c r="C1649" t="s">
        <v>1268</v>
      </c>
      <c r="D1649">
        <v>-25300</v>
      </c>
    </row>
    <row r="1650" spans="1:4" x14ac:dyDescent="0.25">
      <c r="A1650" s="1">
        <v>45808</v>
      </c>
      <c r="B1650" t="s">
        <v>32</v>
      </c>
      <c r="C1650" t="s">
        <v>1268</v>
      </c>
      <c r="D1650">
        <v>-25300</v>
      </c>
    </row>
    <row r="1651" spans="1:4" x14ac:dyDescent="0.25">
      <c r="A1651" s="1">
        <v>45838</v>
      </c>
      <c r="B1651" t="s">
        <v>32</v>
      </c>
      <c r="C1651" t="s">
        <v>1268</v>
      </c>
      <c r="D1651">
        <v>-28828.571428571428</v>
      </c>
    </row>
    <row r="1652" spans="1:4" x14ac:dyDescent="0.25">
      <c r="A1652" s="1">
        <v>45869</v>
      </c>
      <c r="B1652" t="s">
        <v>32</v>
      </c>
      <c r="C1652" t="s">
        <v>1268</v>
      </c>
      <c r="D1652">
        <v>-32357.142857142855</v>
      </c>
    </row>
    <row r="1653" spans="1:4" x14ac:dyDescent="0.25">
      <c r="A1653" s="1">
        <v>45900</v>
      </c>
      <c r="B1653" t="s">
        <v>32</v>
      </c>
      <c r="C1653" t="s">
        <v>1268</v>
      </c>
      <c r="D1653">
        <v>-35885.714285714283</v>
      </c>
    </row>
    <row r="1654" spans="1:4" x14ac:dyDescent="0.25">
      <c r="A1654" s="1">
        <v>45930</v>
      </c>
      <c r="B1654" t="s">
        <v>32</v>
      </c>
      <c r="C1654" t="s">
        <v>1268</v>
      </c>
      <c r="D1654">
        <v>-39414.28571428571</v>
      </c>
    </row>
    <row r="1655" spans="1:4" x14ac:dyDescent="0.25">
      <c r="A1655" s="1">
        <v>45961</v>
      </c>
      <c r="B1655" t="s">
        <v>32</v>
      </c>
      <c r="C1655" t="s">
        <v>1268</v>
      </c>
      <c r="D1655">
        <v>-42942.857142857138</v>
      </c>
    </row>
    <row r="1656" spans="1:4" x14ac:dyDescent="0.25">
      <c r="A1656" s="1">
        <v>45991</v>
      </c>
      <c r="B1656" t="s">
        <v>32</v>
      </c>
      <c r="C1656" t="s">
        <v>1268</v>
      </c>
      <c r="D1656">
        <v>-46471.428571428565</v>
      </c>
    </row>
    <row r="1657" spans="1:4" x14ac:dyDescent="0.25">
      <c r="A1657" s="1">
        <v>46022</v>
      </c>
      <c r="B1657" t="s">
        <v>32</v>
      </c>
      <c r="C1657" t="s">
        <v>1268</v>
      </c>
      <c r="D1657">
        <v>-49999.999999999993</v>
      </c>
    </row>
    <row r="1658" spans="1:4" x14ac:dyDescent="0.25">
      <c r="A1658" s="1">
        <v>45688</v>
      </c>
      <c r="B1658" t="s">
        <v>1490</v>
      </c>
      <c r="C1658" t="s">
        <v>1491</v>
      </c>
      <c r="D1658">
        <v>0</v>
      </c>
    </row>
    <row r="1659" spans="1:4" x14ac:dyDescent="0.25">
      <c r="A1659" s="1">
        <v>45716</v>
      </c>
      <c r="B1659" t="s">
        <v>1490</v>
      </c>
      <c r="C1659" t="s">
        <v>1491</v>
      </c>
      <c r="D1659">
        <v>0</v>
      </c>
    </row>
    <row r="1660" spans="1:4" x14ac:dyDescent="0.25">
      <c r="A1660" s="1">
        <v>45747</v>
      </c>
      <c r="B1660" t="s">
        <v>1490</v>
      </c>
      <c r="C1660" t="s">
        <v>1491</v>
      </c>
      <c r="D1660">
        <v>0</v>
      </c>
    </row>
    <row r="1661" spans="1:4" x14ac:dyDescent="0.25">
      <c r="A1661" s="1">
        <v>45777</v>
      </c>
      <c r="B1661" t="s">
        <v>1490</v>
      </c>
      <c r="C1661" t="s">
        <v>1491</v>
      </c>
      <c r="D1661">
        <v>0</v>
      </c>
    </row>
    <row r="1662" spans="1:4" x14ac:dyDescent="0.25">
      <c r="A1662" s="1">
        <v>45808</v>
      </c>
      <c r="B1662" t="s">
        <v>1490</v>
      </c>
      <c r="C1662" t="s">
        <v>1491</v>
      </c>
      <c r="D1662">
        <v>0</v>
      </c>
    </row>
    <row r="1663" spans="1:4" x14ac:dyDescent="0.25">
      <c r="A1663" s="1">
        <v>45838</v>
      </c>
      <c r="B1663" t="s">
        <v>1490</v>
      </c>
      <c r="C1663" t="s">
        <v>1491</v>
      </c>
      <c r="D1663">
        <v>0</v>
      </c>
    </row>
    <row r="1664" spans="1:4" x14ac:dyDescent="0.25">
      <c r="A1664" s="1">
        <v>45869</v>
      </c>
      <c r="B1664" t="s">
        <v>1490</v>
      </c>
      <c r="C1664" t="s">
        <v>1491</v>
      </c>
      <c r="D1664">
        <v>0</v>
      </c>
    </row>
    <row r="1665" spans="1:4" x14ac:dyDescent="0.25">
      <c r="A1665" s="1">
        <v>45900</v>
      </c>
      <c r="B1665" t="s">
        <v>1490</v>
      </c>
      <c r="C1665" t="s">
        <v>1491</v>
      </c>
      <c r="D1665">
        <v>0</v>
      </c>
    </row>
    <row r="1666" spans="1:4" x14ac:dyDescent="0.25">
      <c r="A1666" s="1">
        <v>45930</v>
      </c>
      <c r="B1666" t="s">
        <v>1490</v>
      </c>
      <c r="C1666" t="s">
        <v>1491</v>
      </c>
      <c r="D1666">
        <v>0</v>
      </c>
    </row>
    <row r="1667" spans="1:4" x14ac:dyDescent="0.25">
      <c r="A1667" s="1">
        <v>45961</v>
      </c>
      <c r="B1667" t="s">
        <v>1490</v>
      </c>
      <c r="C1667" t="s">
        <v>1491</v>
      </c>
      <c r="D1667">
        <v>0</v>
      </c>
    </row>
    <row r="1668" spans="1:4" x14ac:dyDescent="0.25">
      <c r="A1668" s="1">
        <v>45991</v>
      </c>
      <c r="B1668" t="s">
        <v>1490</v>
      </c>
      <c r="C1668" t="s">
        <v>1491</v>
      </c>
      <c r="D1668">
        <v>0</v>
      </c>
    </row>
    <row r="1669" spans="1:4" x14ac:dyDescent="0.25">
      <c r="A1669" s="1">
        <v>46022</v>
      </c>
      <c r="B1669" t="s">
        <v>1490</v>
      </c>
      <c r="C1669" t="s">
        <v>1491</v>
      </c>
      <c r="D1669">
        <v>100000</v>
      </c>
    </row>
    <row r="1670" spans="1:4" x14ac:dyDescent="0.25">
      <c r="A1670" s="1">
        <v>45688</v>
      </c>
      <c r="B1670" t="s">
        <v>1492</v>
      </c>
      <c r="C1670" t="s">
        <v>1493</v>
      </c>
      <c r="D1670">
        <v>0</v>
      </c>
    </row>
    <row r="1671" spans="1:4" x14ac:dyDescent="0.25">
      <c r="A1671" s="1">
        <v>45716</v>
      </c>
      <c r="B1671" t="s">
        <v>1492</v>
      </c>
      <c r="C1671" t="s">
        <v>1493</v>
      </c>
      <c r="D1671">
        <v>0</v>
      </c>
    </row>
    <row r="1672" spans="1:4" x14ac:dyDescent="0.25">
      <c r="A1672" s="1">
        <v>45747</v>
      </c>
      <c r="B1672" t="s">
        <v>1492</v>
      </c>
      <c r="C1672" t="s">
        <v>1493</v>
      </c>
      <c r="D1672">
        <v>0</v>
      </c>
    </row>
    <row r="1673" spans="1:4" x14ac:dyDescent="0.25">
      <c r="A1673" s="1">
        <v>45777</v>
      </c>
      <c r="B1673" t="s">
        <v>1492</v>
      </c>
      <c r="C1673" t="s">
        <v>1493</v>
      </c>
      <c r="D1673">
        <v>0</v>
      </c>
    </row>
    <row r="1674" spans="1:4" x14ac:dyDescent="0.25">
      <c r="A1674" s="1">
        <v>45808</v>
      </c>
      <c r="B1674" t="s">
        <v>1492</v>
      </c>
      <c r="C1674" t="s">
        <v>1493</v>
      </c>
      <c r="D1674">
        <v>0</v>
      </c>
    </row>
    <row r="1675" spans="1:4" x14ac:dyDescent="0.25">
      <c r="A1675" s="1">
        <v>45838</v>
      </c>
      <c r="B1675" t="s">
        <v>1492</v>
      </c>
      <c r="C1675" t="s">
        <v>1493</v>
      </c>
      <c r="D1675">
        <v>0</v>
      </c>
    </row>
    <row r="1676" spans="1:4" x14ac:dyDescent="0.25">
      <c r="A1676" s="1">
        <v>45869</v>
      </c>
      <c r="B1676" t="s">
        <v>1492</v>
      </c>
      <c r="C1676" t="s">
        <v>1493</v>
      </c>
      <c r="D1676">
        <v>0</v>
      </c>
    </row>
    <row r="1677" spans="1:4" x14ac:dyDescent="0.25">
      <c r="A1677" s="1">
        <v>45900</v>
      </c>
      <c r="B1677" t="s">
        <v>1492</v>
      </c>
      <c r="C1677" t="s">
        <v>1493</v>
      </c>
      <c r="D1677">
        <v>0</v>
      </c>
    </row>
    <row r="1678" spans="1:4" x14ac:dyDescent="0.25">
      <c r="A1678" s="1">
        <v>45930</v>
      </c>
      <c r="B1678" t="s">
        <v>1492</v>
      </c>
      <c r="C1678" t="s">
        <v>1493</v>
      </c>
      <c r="D1678">
        <v>0</v>
      </c>
    </row>
    <row r="1679" spans="1:4" x14ac:dyDescent="0.25">
      <c r="A1679" s="1">
        <v>45961</v>
      </c>
      <c r="B1679" t="s">
        <v>1492</v>
      </c>
      <c r="C1679" t="s">
        <v>1493</v>
      </c>
      <c r="D1679">
        <v>0</v>
      </c>
    </row>
    <row r="1680" spans="1:4" x14ac:dyDescent="0.25">
      <c r="A1680" s="1">
        <v>45991</v>
      </c>
      <c r="B1680" t="s">
        <v>1492</v>
      </c>
      <c r="C1680" t="s">
        <v>1493</v>
      </c>
      <c r="D1680">
        <v>0</v>
      </c>
    </row>
    <row r="1681" spans="1:4" x14ac:dyDescent="0.25">
      <c r="A1681" s="1">
        <v>46022</v>
      </c>
      <c r="B1681" t="s">
        <v>1492</v>
      </c>
      <c r="C1681" t="s">
        <v>1493</v>
      </c>
      <c r="D1681">
        <v>-99500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E4F8-CA01-4FF6-846B-9930610F7138}">
  <sheetPr>
    <tabColor theme="9" tint="0.79998168889431442"/>
  </sheetPr>
  <dimension ref="A1:G45"/>
  <sheetViews>
    <sheetView showGridLines="0" workbookViewId="0">
      <selection activeCell="A3" sqref="A3"/>
    </sheetView>
  </sheetViews>
  <sheetFormatPr defaultRowHeight="15" x14ac:dyDescent="0.25"/>
  <cols>
    <col min="1" max="1" width="10.7109375" bestFit="1" customWidth="1"/>
    <col min="2" max="2" width="18.5703125" bestFit="1" customWidth="1"/>
    <col min="3" max="3" width="12.7109375" bestFit="1" customWidth="1"/>
    <col min="4" max="4" width="18.28515625" bestFit="1" customWidth="1"/>
    <col min="7" max="7" width="15" customWidth="1"/>
  </cols>
  <sheetData>
    <row r="1" spans="1:4" x14ac:dyDescent="0.25">
      <c r="A1" t="s">
        <v>491</v>
      </c>
      <c r="B1" t="s">
        <v>472</v>
      </c>
      <c r="C1" t="s">
        <v>556</v>
      </c>
      <c r="D1" t="s">
        <v>1556</v>
      </c>
    </row>
    <row r="2" spans="1:4" x14ac:dyDescent="0.25">
      <c r="A2" t="s">
        <v>241</v>
      </c>
      <c r="B2" s="1">
        <v>44196</v>
      </c>
      <c r="C2">
        <v>2578075.1999999993</v>
      </c>
      <c r="D2" t="s">
        <v>1553</v>
      </c>
    </row>
    <row r="3" spans="1:4" x14ac:dyDescent="0.25">
      <c r="A3" t="s">
        <v>241</v>
      </c>
      <c r="B3" s="1">
        <v>44561</v>
      </c>
      <c r="C3">
        <v>2739431.15</v>
      </c>
      <c r="D3" t="s">
        <v>1553</v>
      </c>
    </row>
    <row r="4" spans="1:4" x14ac:dyDescent="0.25">
      <c r="A4" t="s">
        <v>241</v>
      </c>
      <c r="B4" s="1">
        <v>44592</v>
      </c>
      <c r="C4">
        <v>190622.86000000004</v>
      </c>
      <c r="D4" t="s">
        <v>1553</v>
      </c>
    </row>
    <row r="5" spans="1:4" x14ac:dyDescent="0.25">
      <c r="A5" t="s">
        <v>241</v>
      </c>
      <c r="B5" s="1">
        <v>44620</v>
      </c>
      <c r="C5">
        <v>390934.08999999997</v>
      </c>
      <c r="D5" t="s">
        <v>1553</v>
      </c>
    </row>
    <row r="6" spans="1:4" x14ac:dyDescent="0.25">
      <c r="A6" t="s">
        <v>241</v>
      </c>
      <c r="B6" s="1">
        <v>44651</v>
      </c>
      <c r="C6">
        <v>622516.7699999999</v>
      </c>
      <c r="D6" t="s">
        <v>1553</v>
      </c>
    </row>
    <row r="7" spans="1:4" x14ac:dyDescent="0.25">
      <c r="A7" t="s">
        <v>241</v>
      </c>
      <c r="B7" s="1">
        <v>44681</v>
      </c>
      <c r="C7">
        <v>851637.75999999989</v>
      </c>
      <c r="D7" t="s">
        <v>1553</v>
      </c>
    </row>
    <row r="8" spans="1:4" x14ac:dyDescent="0.25">
      <c r="A8" t="s">
        <v>241</v>
      </c>
      <c r="B8" s="1">
        <v>44712</v>
      </c>
      <c r="C8">
        <v>1077908.1600000004</v>
      </c>
      <c r="D8" t="s">
        <v>1553</v>
      </c>
    </row>
    <row r="9" spans="1:4" x14ac:dyDescent="0.25">
      <c r="A9" t="s">
        <v>241</v>
      </c>
      <c r="B9" s="1">
        <v>44742</v>
      </c>
      <c r="C9">
        <v>1530082.19</v>
      </c>
      <c r="D9" t="s">
        <v>1553</v>
      </c>
    </row>
    <row r="10" spans="1:4" x14ac:dyDescent="0.25">
      <c r="A10" t="s">
        <v>241</v>
      </c>
      <c r="B10" s="1">
        <v>44773</v>
      </c>
      <c r="C10">
        <v>1820111.0699999996</v>
      </c>
      <c r="D10" t="s">
        <v>1553</v>
      </c>
    </row>
    <row r="11" spans="1:4" x14ac:dyDescent="0.25">
      <c r="A11" t="s">
        <v>241</v>
      </c>
      <c r="B11" s="1">
        <v>44804</v>
      </c>
      <c r="C11">
        <v>2017045.83</v>
      </c>
      <c r="D11" t="s">
        <v>1553</v>
      </c>
    </row>
    <row r="12" spans="1:4" x14ac:dyDescent="0.25">
      <c r="A12" t="s">
        <v>241</v>
      </c>
      <c r="B12" s="1">
        <v>44834</v>
      </c>
      <c r="C12">
        <v>2288759.8299999987</v>
      </c>
      <c r="D12" t="s">
        <v>1553</v>
      </c>
    </row>
    <row r="13" spans="1:4" x14ac:dyDescent="0.25">
      <c r="A13" t="s">
        <v>241</v>
      </c>
      <c r="B13" s="1">
        <v>44865</v>
      </c>
      <c r="C13">
        <v>2542978.540000001</v>
      </c>
      <c r="D13" t="s">
        <v>1553</v>
      </c>
    </row>
    <row r="14" spans="1:4" x14ac:dyDescent="0.25">
      <c r="A14" t="s">
        <v>241</v>
      </c>
      <c r="B14" s="1">
        <v>44895</v>
      </c>
      <c r="C14">
        <v>2838296.8900000006</v>
      </c>
      <c r="D14" t="s">
        <v>1553</v>
      </c>
    </row>
    <row r="15" spans="1:4" x14ac:dyDescent="0.25">
      <c r="A15" t="s">
        <v>241</v>
      </c>
      <c r="B15" s="1">
        <v>44926</v>
      </c>
      <c r="C15">
        <v>3146609.98</v>
      </c>
      <c r="D15" t="s">
        <v>1553</v>
      </c>
    </row>
    <row r="16" spans="1:4" x14ac:dyDescent="0.25">
      <c r="A16" t="s">
        <v>241</v>
      </c>
      <c r="B16" s="1">
        <v>44957</v>
      </c>
      <c r="C16">
        <v>279646.62000000005</v>
      </c>
      <c r="D16" t="s">
        <v>1553</v>
      </c>
    </row>
    <row r="17" spans="1:4" x14ac:dyDescent="0.25">
      <c r="A17" t="s">
        <v>241</v>
      </c>
      <c r="B17" s="1">
        <v>44985</v>
      </c>
      <c r="C17">
        <v>596657.74</v>
      </c>
      <c r="D17" t="s">
        <v>1553</v>
      </c>
    </row>
    <row r="18" spans="1:4" x14ac:dyDescent="0.25">
      <c r="A18" t="s">
        <v>241</v>
      </c>
      <c r="B18" s="1">
        <v>45016</v>
      </c>
      <c r="C18">
        <v>912684.69000000006</v>
      </c>
      <c r="D18" t="s">
        <v>1553</v>
      </c>
    </row>
    <row r="19" spans="1:4" x14ac:dyDescent="0.25">
      <c r="A19" t="s">
        <v>241</v>
      </c>
      <c r="B19" s="1">
        <v>45046</v>
      </c>
      <c r="C19">
        <v>1204778.95</v>
      </c>
      <c r="D19" t="s">
        <v>1553</v>
      </c>
    </row>
    <row r="20" spans="1:4" x14ac:dyDescent="0.25">
      <c r="A20" t="s">
        <v>241</v>
      </c>
      <c r="B20" s="1">
        <v>45077</v>
      </c>
      <c r="C20">
        <v>1526889.5700000003</v>
      </c>
      <c r="D20" t="s">
        <v>1553</v>
      </c>
    </row>
    <row r="21" spans="1:4" x14ac:dyDescent="0.25">
      <c r="A21" t="s">
        <v>241</v>
      </c>
      <c r="B21" s="1">
        <v>45107</v>
      </c>
      <c r="C21">
        <v>1828891.1499999997</v>
      </c>
      <c r="D21" t="s">
        <v>1553</v>
      </c>
    </row>
    <row r="22" spans="1:4" x14ac:dyDescent="0.25">
      <c r="A22" t="s">
        <v>241</v>
      </c>
      <c r="B22" s="1">
        <v>45138</v>
      </c>
      <c r="C22">
        <v>2132535.8100000005</v>
      </c>
      <c r="D22" t="s">
        <v>1553</v>
      </c>
    </row>
    <row r="23" spans="1:4" x14ac:dyDescent="0.25">
      <c r="A23" t="s">
        <v>241</v>
      </c>
      <c r="B23" s="1">
        <v>45169</v>
      </c>
      <c r="C23">
        <v>2343308.9100000011</v>
      </c>
      <c r="D23" t="s">
        <v>1553</v>
      </c>
    </row>
    <row r="24" spans="1:4" x14ac:dyDescent="0.25">
      <c r="A24" t="s">
        <v>241</v>
      </c>
      <c r="B24" s="1">
        <v>45199</v>
      </c>
      <c r="C24">
        <v>2630535.96</v>
      </c>
      <c r="D24" t="s">
        <v>1553</v>
      </c>
    </row>
    <row r="25" spans="1:4" x14ac:dyDescent="0.25">
      <c r="A25" t="s">
        <v>241</v>
      </c>
      <c r="B25" s="1">
        <v>45230</v>
      </c>
      <c r="C25">
        <v>2911107.3900000006</v>
      </c>
      <c r="D25" t="s">
        <v>1553</v>
      </c>
    </row>
    <row r="26" spans="1:4" x14ac:dyDescent="0.25">
      <c r="A26" t="s">
        <v>241</v>
      </c>
      <c r="B26" s="1">
        <v>45260</v>
      </c>
      <c r="C26">
        <v>3221409.78</v>
      </c>
      <c r="D26" t="s">
        <v>1553</v>
      </c>
    </row>
    <row r="27" spans="1:4" x14ac:dyDescent="0.25">
      <c r="A27" t="s">
        <v>241</v>
      </c>
      <c r="B27" s="1">
        <v>45291</v>
      </c>
      <c r="C27">
        <v>3487789.2100000004</v>
      </c>
      <c r="D27" t="s">
        <v>1553</v>
      </c>
    </row>
    <row r="28" spans="1:4" x14ac:dyDescent="0.25">
      <c r="A28" t="s">
        <v>241</v>
      </c>
      <c r="B28" s="1">
        <v>45322</v>
      </c>
      <c r="C28">
        <v>293918.12999999995</v>
      </c>
      <c r="D28" t="s">
        <v>1553</v>
      </c>
    </row>
    <row r="29" spans="1:4" x14ac:dyDescent="0.25">
      <c r="A29" t="s">
        <v>241</v>
      </c>
      <c r="B29" s="1">
        <v>45351</v>
      </c>
      <c r="C29">
        <v>618828.71</v>
      </c>
      <c r="D29" t="s">
        <v>1553</v>
      </c>
    </row>
    <row r="30" spans="1:4" x14ac:dyDescent="0.25">
      <c r="A30" t="s">
        <v>241</v>
      </c>
      <c r="B30" s="1">
        <v>45382</v>
      </c>
      <c r="C30">
        <v>923866.91999999993</v>
      </c>
      <c r="D30" t="s">
        <v>1553</v>
      </c>
    </row>
    <row r="31" spans="1:4" x14ac:dyDescent="0.25">
      <c r="A31" t="s">
        <v>241</v>
      </c>
      <c r="B31" s="1">
        <v>45412</v>
      </c>
      <c r="C31">
        <v>1205927.4199999997</v>
      </c>
      <c r="D31" t="s">
        <v>1553</v>
      </c>
    </row>
    <row r="32" spans="1:4" x14ac:dyDescent="0.25">
      <c r="A32" t="s">
        <v>241</v>
      </c>
      <c r="B32" s="1">
        <v>45443</v>
      </c>
      <c r="C32">
        <v>1503563.07</v>
      </c>
      <c r="D32" t="s">
        <v>1553</v>
      </c>
    </row>
    <row r="33" spans="1:7" x14ac:dyDescent="0.25">
      <c r="A33" t="s">
        <v>241</v>
      </c>
      <c r="B33" s="1">
        <v>45473</v>
      </c>
      <c r="C33">
        <v>1807066.8600000003</v>
      </c>
      <c r="D33" t="s">
        <v>1553</v>
      </c>
    </row>
    <row r="34" spans="1:7" x14ac:dyDescent="0.25">
      <c r="A34" t="s">
        <v>241</v>
      </c>
      <c r="B34" s="1">
        <v>45504</v>
      </c>
      <c r="C34">
        <v>2111230.8200000003</v>
      </c>
      <c r="D34" t="s">
        <v>1553</v>
      </c>
    </row>
    <row r="35" spans="1:7" x14ac:dyDescent="0.25">
      <c r="A35" t="s">
        <v>241</v>
      </c>
      <c r="B35" s="1">
        <v>45535</v>
      </c>
      <c r="C35">
        <v>2311587.14</v>
      </c>
      <c r="D35" t="s">
        <v>1553</v>
      </c>
    </row>
    <row r="36" spans="1:7" x14ac:dyDescent="0.25">
      <c r="A36" t="s">
        <v>241</v>
      </c>
      <c r="B36" s="1">
        <v>45565</v>
      </c>
      <c r="C36">
        <v>2611793.8299999996</v>
      </c>
      <c r="D36" t="s">
        <v>1553</v>
      </c>
    </row>
    <row r="37" spans="1:7" x14ac:dyDescent="0.25">
      <c r="A37" t="s">
        <v>241</v>
      </c>
      <c r="B37" s="1">
        <v>45596</v>
      </c>
      <c r="C37">
        <v>2927033.919999999</v>
      </c>
      <c r="D37" t="s">
        <v>1553</v>
      </c>
    </row>
    <row r="38" spans="1:7" x14ac:dyDescent="0.25">
      <c r="A38" t="s">
        <v>241</v>
      </c>
      <c r="B38" s="1">
        <v>45626</v>
      </c>
      <c r="C38">
        <v>3268406.8899999997</v>
      </c>
      <c r="D38" t="s">
        <v>1553</v>
      </c>
    </row>
    <row r="39" spans="1:7" x14ac:dyDescent="0.25">
      <c r="A39" t="s">
        <v>241</v>
      </c>
      <c r="B39" s="1">
        <v>45657</v>
      </c>
      <c r="C39">
        <v>3559720.9500000011</v>
      </c>
      <c r="D39" t="s">
        <v>1553</v>
      </c>
      <c r="G39" s="9"/>
    </row>
    <row r="40" spans="1:7" x14ac:dyDescent="0.25">
      <c r="A40" t="s">
        <v>241</v>
      </c>
      <c r="B40" s="1">
        <v>45688</v>
      </c>
      <c r="C40">
        <v>366412.13699999999</v>
      </c>
      <c r="D40" t="s">
        <v>1553</v>
      </c>
    </row>
    <row r="41" spans="1:7" x14ac:dyDescent="0.25">
      <c r="A41" t="s">
        <v>241</v>
      </c>
      <c r="B41" s="1">
        <v>45716</v>
      </c>
      <c r="C41">
        <v>722275.12699999986</v>
      </c>
      <c r="D41" t="s">
        <v>1553</v>
      </c>
    </row>
    <row r="42" spans="1:7" x14ac:dyDescent="0.25">
      <c r="A42" t="s">
        <v>241</v>
      </c>
      <c r="B42" s="1">
        <v>45747</v>
      </c>
      <c r="C42">
        <v>1070822.557</v>
      </c>
      <c r="D42" t="s">
        <v>1553</v>
      </c>
    </row>
    <row r="43" spans="1:7" x14ac:dyDescent="0.25">
      <c r="A43" t="s">
        <v>241</v>
      </c>
      <c r="B43" s="1">
        <v>45777</v>
      </c>
      <c r="C43">
        <v>1451358.2769999995</v>
      </c>
      <c r="D43" t="s">
        <v>1553</v>
      </c>
    </row>
    <row r="44" spans="1:7" x14ac:dyDescent="0.25">
      <c r="A44" t="s">
        <v>241</v>
      </c>
      <c r="B44" s="1">
        <v>45808</v>
      </c>
      <c r="C44">
        <v>1809862.6470000001</v>
      </c>
      <c r="D44" t="s">
        <v>1553</v>
      </c>
    </row>
    <row r="45" spans="1:7" x14ac:dyDescent="0.25">
      <c r="A45" t="s">
        <v>241</v>
      </c>
      <c r="B45" s="1">
        <v>45838</v>
      </c>
      <c r="C45">
        <v>2151158.9770000004</v>
      </c>
      <c r="D45" t="s">
        <v>1553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93C4-9BF5-4665-A6EA-B3C2F2953A2D}">
  <sheetPr>
    <tabColor theme="9" tint="0.79998168889431442"/>
  </sheetPr>
  <dimension ref="A1:D164"/>
  <sheetViews>
    <sheetView showGridLines="0" topLeftCell="A139" workbookViewId="0">
      <selection activeCell="D161" sqref="D161"/>
    </sheetView>
  </sheetViews>
  <sheetFormatPr defaultRowHeight="15" x14ac:dyDescent="0.25"/>
  <cols>
    <col min="1" max="1" width="18.140625" customWidth="1"/>
    <col min="2" max="2" width="18.28515625" bestFit="1" customWidth="1"/>
    <col min="3" max="3" width="31" bestFit="1" customWidth="1"/>
    <col min="4" max="4" width="18.42578125" style="4" customWidth="1"/>
    <col min="8" max="8" width="10.85546875" bestFit="1" customWidth="1"/>
  </cols>
  <sheetData>
    <row r="1" spans="1:4" x14ac:dyDescent="0.25">
      <c r="A1" s="2" t="s">
        <v>472</v>
      </c>
      <c r="B1" s="2" t="s">
        <v>43</v>
      </c>
      <c r="C1" s="2" t="s">
        <v>44</v>
      </c>
      <c r="D1" s="3" t="s">
        <v>556</v>
      </c>
    </row>
    <row r="2" spans="1:4" x14ac:dyDescent="0.25">
      <c r="A2" s="1">
        <v>44196</v>
      </c>
      <c r="B2" t="s">
        <v>1413</v>
      </c>
      <c r="C2" t="str">
        <f>INDEX(Mappatura_PdC!C:C,MATCH(B2,Mappatura_PdC!B:B,0))</f>
        <v>SALARI OPERAI - Diretti di Produzione</v>
      </c>
      <c r="D2" s="4">
        <f>2578075.2*70%</f>
        <v>1804652.6400000001</v>
      </c>
    </row>
    <row r="3" spans="1:4" x14ac:dyDescent="0.25">
      <c r="A3" s="1">
        <v>44196</v>
      </c>
      <c r="B3" t="s">
        <v>1416</v>
      </c>
      <c r="C3" t="str">
        <f>INDEX(Mappatura_PdC!C:C,MATCH(B3,Mappatura_PdC!B:B,0))</f>
        <v>SALARI OPERAI - Diretti Improduttivi</v>
      </c>
      <c r="D3" s="4">
        <f>2578075.2*30%</f>
        <v>773422.56</v>
      </c>
    </row>
    <row r="4" spans="1:4" x14ac:dyDescent="0.25">
      <c r="A4" s="1">
        <v>44196</v>
      </c>
      <c r="B4" t="s">
        <v>1553</v>
      </c>
      <c r="C4" t="s">
        <v>1553</v>
      </c>
      <c r="D4" s="4">
        <v>-2578075.2000000002</v>
      </c>
    </row>
    <row r="5" spans="1:4" x14ac:dyDescent="0.25">
      <c r="A5" s="1">
        <v>44561</v>
      </c>
      <c r="B5" t="s">
        <v>1413</v>
      </c>
      <c r="C5" t="str">
        <f>INDEX(Mappatura_PdC!C:C,MATCH(B5,Mappatura_PdC!B:B,0))</f>
        <v>SALARI OPERAI - Diretti di Produzione</v>
      </c>
      <c r="D5" s="4">
        <f>2739431.15*70%</f>
        <v>1917601.8049999997</v>
      </c>
    </row>
    <row r="6" spans="1:4" x14ac:dyDescent="0.25">
      <c r="A6" s="1">
        <v>44561</v>
      </c>
      <c r="B6" t="s">
        <v>1416</v>
      </c>
      <c r="C6" t="str">
        <f>INDEX(Mappatura_PdC!C:C,MATCH(B6,Mappatura_PdC!B:B,0))</f>
        <v>SALARI OPERAI - Diretti Improduttivi</v>
      </c>
      <c r="D6" s="4">
        <f>2739431.15*30%</f>
        <v>821829.34499999997</v>
      </c>
    </row>
    <row r="7" spans="1:4" x14ac:dyDescent="0.25">
      <c r="A7" s="1">
        <v>44561</v>
      </c>
      <c r="B7" t="s">
        <v>1553</v>
      </c>
      <c r="C7" t="s">
        <v>1553</v>
      </c>
      <c r="D7" s="4">
        <v>-2739431.15</v>
      </c>
    </row>
    <row r="8" spans="1:4" x14ac:dyDescent="0.25">
      <c r="A8" s="1">
        <v>44926</v>
      </c>
      <c r="B8" t="s">
        <v>1420</v>
      </c>
      <c r="C8" t="str">
        <f>INDEX(Mappatura_PdC!C:C,MATCH(B8,Mappatura_PdC!B:B,0))</f>
        <v>SALARI OPERAI - Struttura</v>
      </c>
      <c r="D8" s="4">
        <v>799742.74999999953</v>
      </c>
    </row>
    <row r="9" spans="1:4" x14ac:dyDescent="0.25">
      <c r="A9" s="1">
        <v>44926</v>
      </c>
      <c r="B9" t="s">
        <v>1413</v>
      </c>
      <c r="C9" t="str">
        <f>INDEX(Mappatura_PdC!C:C,MATCH(B9,Mappatura_PdC!B:B,0))</f>
        <v>SALARI OPERAI - Diretti di Produzione</v>
      </c>
      <c r="D9" s="4">
        <f>1249498.25*70%</f>
        <v>874648.77499999991</v>
      </c>
    </row>
    <row r="10" spans="1:4" x14ac:dyDescent="0.25">
      <c r="A10" s="1">
        <v>44926</v>
      </c>
      <c r="B10" t="s">
        <v>1416</v>
      </c>
      <c r="C10" t="str">
        <f>INDEX(Mappatura_PdC!C:C,MATCH(B10,Mappatura_PdC!B:B,0))</f>
        <v>SALARI OPERAI - Diretti Improduttivi</v>
      </c>
      <c r="D10" s="4">
        <f>1249498.25*30%</f>
        <v>374849.47499999998</v>
      </c>
    </row>
    <row r="11" spans="1:4" x14ac:dyDescent="0.25">
      <c r="A11" s="1">
        <v>44926</v>
      </c>
      <c r="B11" t="s">
        <v>1418</v>
      </c>
      <c r="C11" t="str">
        <f>INDEX(Mappatura_PdC!C:C,MATCH(B11,Mappatura_PdC!B:B,0))</f>
        <v>SALARI OPERAI - Indiretto di Fabbrica</v>
      </c>
      <c r="D11" s="4">
        <v>325420.56</v>
      </c>
    </row>
    <row r="12" spans="1:4" x14ac:dyDescent="0.25">
      <c r="A12" s="1">
        <v>44926</v>
      </c>
      <c r="B12" t="s">
        <v>1420</v>
      </c>
      <c r="C12" t="str">
        <f>INDEX(Mappatura_PdC!C:C,MATCH(B12,Mappatura_PdC!B:B,0))</f>
        <v>SALARI OPERAI - Struttura</v>
      </c>
      <c r="D12" s="4">
        <v>771948.42000000016</v>
      </c>
    </row>
    <row r="13" spans="1:4" x14ac:dyDescent="0.25">
      <c r="A13" s="1">
        <v>44926</v>
      </c>
      <c r="B13" t="s">
        <v>1553</v>
      </c>
      <c r="C13" t="s">
        <v>1553</v>
      </c>
      <c r="D13" s="4">
        <v>-3146609.98</v>
      </c>
    </row>
    <row r="14" spans="1:4" x14ac:dyDescent="0.25">
      <c r="A14" s="1">
        <v>44957</v>
      </c>
      <c r="B14" t="s">
        <v>1413</v>
      </c>
      <c r="C14" t="str">
        <f>INDEX(Mappatura_PdC!C:C,MATCH(B14,Mappatura_PdC!B:B,0))</f>
        <v>SALARI OPERAI - Diretti di Produzione</v>
      </c>
      <c r="D14" s="4">
        <f>143256.475263593*INDICE!$C$7</f>
        <v>100279.53268451508</v>
      </c>
    </row>
    <row r="15" spans="1:4" x14ac:dyDescent="0.25">
      <c r="A15" s="1">
        <v>44957</v>
      </c>
      <c r="B15" t="s">
        <v>1416</v>
      </c>
      <c r="C15" t="str">
        <f>INDEX(Mappatura_PdC!C:C,MATCH(B15,Mappatura_PdC!B:B,0))</f>
        <v>SALARI OPERAI - Diretti Improduttivi</v>
      </c>
      <c r="D15" s="4">
        <f>143256.475263593*INDICE!$C$8</f>
        <v>42976.942579077899</v>
      </c>
    </row>
    <row r="16" spans="1:4" x14ac:dyDescent="0.25">
      <c r="A16" s="1">
        <v>44957</v>
      </c>
      <c r="B16" t="s">
        <v>1418</v>
      </c>
      <c r="C16" t="str">
        <f>INDEX(Mappatura_PdC!C:C,MATCH(B16,Mappatura_PdC!B:B,0))</f>
        <v>SALARI OPERAI - Indiretto di Fabbrica</v>
      </c>
      <c r="D16" s="4">
        <v>36613.47280627377</v>
      </c>
    </row>
    <row r="17" spans="1:4" x14ac:dyDescent="0.25">
      <c r="A17" s="1">
        <v>44957</v>
      </c>
      <c r="B17" t="s">
        <v>1420</v>
      </c>
      <c r="C17" t="str">
        <f>INDEX(Mappatura_PdC!C:C,MATCH(B17,Mappatura_PdC!B:B,0))</f>
        <v>SALARI OPERAI - Struttura</v>
      </c>
      <c r="D17" s="4">
        <v>99776.67193013303</v>
      </c>
    </row>
    <row r="18" spans="1:4" x14ac:dyDescent="0.25">
      <c r="A18" s="1">
        <v>44957</v>
      </c>
      <c r="B18" t="s">
        <v>1553</v>
      </c>
      <c r="C18" t="s">
        <v>1553</v>
      </c>
      <c r="D18" s="4">
        <f>-SUMIFS(Filtered_dipendenti!C:C,Filtered_dipendenti!B:B,A18)</f>
        <v>-279646.62000000005</v>
      </c>
    </row>
    <row r="19" spans="1:4" x14ac:dyDescent="0.25">
      <c r="A19" s="1">
        <v>44985</v>
      </c>
      <c r="B19" t="s">
        <v>1413</v>
      </c>
      <c r="C19" t="str">
        <f>INDEX(Mappatura_PdC!C:C,MATCH(B19,Mappatura_PdC!B:B,0))</f>
        <v>SALARI OPERAI - Diretti di Produzione</v>
      </c>
      <c r="D19" s="4">
        <f>289949.734519521*INDICE!$C$7</f>
        <v>202964.81416366471</v>
      </c>
    </row>
    <row r="20" spans="1:4" x14ac:dyDescent="0.25">
      <c r="A20" s="1">
        <v>44985</v>
      </c>
      <c r="B20" t="s">
        <v>1416</v>
      </c>
      <c r="C20" t="str">
        <f>INDEX(Mappatura_PdC!C:C,MATCH(B20,Mappatura_PdC!B:B,0))</f>
        <v>SALARI OPERAI - Diretti Improduttivi</v>
      </c>
      <c r="D20" s="4">
        <f>289949.734519521*INDICE!$C$8</f>
        <v>86984.920355856302</v>
      </c>
    </row>
    <row r="21" spans="1:4" x14ac:dyDescent="0.25">
      <c r="A21" s="1">
        <v>44985</v>
      </c>
      <c r="B21" t="s">
        <v>1418</v>
      </c>
      <c r="C21" t="str">
        <f>INDEX(Mappatura_PdC!C:C,MATCH(B21,Mappatura_PdC!B:B,0))</f>
        <v>SALARI OPERAI - Indiretto di Fabbrica</v>
      </c>
      <c r="D21" s="4">
        <v>97795.751431901372</v>
      </c>
    </row>
    <row r="22" spans="1:4" x14ac:dyDescent="0.25">
      <c r="A22" s="1">
        <v>44985</v>
      </c>
      <c r="B22" t="s">
        <v>1420</v>
      </c>
      <c r="C22" t="str">
        <f>INDEX(Mappatura_PdC!C:C,MATCH(B22,Mappatura_PdC!B:B,0))</f>
        <v>SALARI OPERAI - Struttura</v>
      </c>
      <c r="D22" s="4">
        <v>208912.2540485778</v>
      </c>
    </row>
    <row r="23" spans="1:4" x14ac:dyDescent="0.25">
      <c r="A23" s="1">
        <v>44985</v>
      </c>
      <c r="B23" t="s">
        <v>1553</v>
      </c>
      <c r="C23" t="s">
        <v>1553</v>
      </c>
      <c r="D23" s="4">
        <f>-SUMIFS(Filtered_dipendenti!C:C,Filtered_dipendenti!B:B,A23)</f>
        <v>-596657.74</v>
      </c>
    </row>
    <row r="24" spans="1:4" x14ac:dyDescent="0.25">
      <c r="A24" s="1">
        <v>45016</v>
      </c>
      <c r="B24" t="s">
        <v>1413</v>
      </c>
      <c r="C24" t="str">
        <f>INDEX(Mappatura_PdC!C:C,MATCH(B24,Mappatura_PdC!B:B,0))</f>
        <v>SALARI OPERAI - Diretti di Produzione</v>
      </c>
      <c r="D24" s="4">
        <f>442492.200542035*INDICE!$C$7</f>
        <v>309744.54037942446</v>
      </c>
    </row>
    <row r="25" spans="1:4" x14ac:dyDescent="0.25">
      <c r="A25" s="1">
        <v>45016</v>
      </c>
      <c r="B25" t="s">
        <v>1416</v>
      </c>
      <c r="C25" t="str">
        <f>INDEX(Mappatura_PdC!C:C,MATCH(B25,Mappatura_PdC!B:B,0))</f>
        <v>SALARI OPERAI - Diretti Improduttivi</v>
      </c>
      <c r="D25" s="4">
        <f>442492.200542035*INDICE!$C$8</f>
        <v>132747.6601626105</v>
      </c>
    </row>
    <row r="26" spans="1:4" x14ac:dyDescent="0.25">
      <c r="A26" s="1">
        <v>45016</v>
      </c>
      <c r="B26" t="s">
        <v>1418</v>
      </c>
      <c r="C26" t="str">
        <f>INDEX(Mappatura_PdC!C:C,MATCH(B26,Mappatura_PdC!B:B,0))</f>
        <v>SALARI OPERAI - Indiretto di Fabbrica</v>
      </c>
      <c r="D26" s="4">
        <v>144306.08322872405</v>
      </c>
    </row>
    <row r="27" spans="1:4" x14ac:dyDescent="0.25">
      <c r="A27" s="1">
        <v>45016</v>
      </c>
      <c r="B27" t="s">
        <v>1420</v>
      </c>
      <c r="C27" t="str">
        <f>INDEX(Mappatura_PdC!C:C,MATCH(B27,Mappatura_PdC!B:B,0))</f>
        <v>SALARI OPERAI - Struttura</v>
      </c>
      <c r="D27" s="4">
        <v>325886.40622924111</v>
      </c>
    </row>
    <row r="28" spans="1:4" x14ac:dyDescent="0.25">
      <c r="A28" s="1">
        <v>45016</v>
      </c>
      <c r="B28" t="s">
        <v>1553</v>
      </c>
      <c r="C28" t="s">
        <v>1553</v>
      </c>
      <c r="D28" s="4">
        <f>-SUMIFS(Filtered_dipendenti!C:C,Filtered_dipendenti!B:B,A28)</f>
        <v>-912684.69000000006</v>
      </c>
    </row>
    <row r="29" spans="1:4" x14ac:dyDescent="0.25">
      <c r="A29" s="1">
        <v>45046</v>
      </c>
      <c r="B29" t="s">
        <v>1413</v>
      </c>
      <c r="C29" t="str">
        <f>INDEX(Mappatura_PdC!C:C,MATCH(B29,Mappatura_PdC!B:B,0))</f>
        <v>SALARI OPERAI - Diretti di Produzione</v>
      </c>
      <c r="D29" s="4">
        <f>578818.039905137*INDICE!$C$7</f>
        <v>405172.62793359591</v>
      </c>
    </row>
    <row r="30" spans="1:4" x14ac:dyDescent="0.25">
      <c r="A30" s="1">
        <v>45046</v>
      </c>
      <c r="B30" t="s">
        <v>1416</v>
      </c>
      <c r="C30" t="str">
        <f>INDEX(Mappatura_PdC!C:C,MATCH(B30,Mappatura_PdC!B:B,0))</f>
        <v>SALARI OPERAI - Diretti Improduttivi</v>
      </c>
      <c r="D30" s="4">
        <f>578818.039905137*INDICE!$C$8</f>
        <v>173645.41197154109</v>
      </c>
    </row>
    <row r="31" spans="1:4" x14ac:dyDescent="0.25">
      <c r="A31" s="1">
        <v>45046</v>
      </c>
      <c r="B31" t="s">
        <v>1418</v>
      </c>
      <c r="C31" t="str">
        <f>INDEX(Mappatura_PdC!C:C,MATCH(B31,Mappatura_PdC!B:B,0))</f>
        <v>SALARI OPERAI - Indiretto di Fabbrica</v>
      </c>
      <c r="D31" s="4">
        <v>191811.12326456668</v>
      </c>
    </row>
    <row r="32" spans="1:4" x14ac:dyDescent="0.25">
      <c r="A32" s="1">
        <v>45046</v>
      </c>
      <c r="B32" t="s">
        <v>1420</v>
      </c>
      <c r="C32" t="str">
        <f>INDEX(Mappatura_PdC!C:C,MATCH(B32,Mappatura_PdC!B:B,0))</f>
        <v>SALARI OPERAI - Struttura</v>
      </c>
      <c r="D32" s="4">
        <v>434149.78683029575</v>
      </c>
    </row>
    <row r="33" spans="1:4" x14ac:dyDescent="0.25">
      <c r="A33" s="1">
        <v>45046</v>
      </c>
      <c r="B33" t="s">
        <v>1553</v>
      </c>
      <c r="C33" t="s">
        <v>1553</v>
      </c>
      <c r="D33" s="4">
        <f>-SUMIFS(Filtered_dipendenti!C:C,Filtered_dipendenti!B:B,A33)</f>
        <v>-1204778.95</v>
      </c>
    </row>
    <row r="34" spans="1:4" x14ac:dyDescent="0.25">
      <c r="A34" s="1">
        <v>45077</v>
      </c>
      <c r="B34" t="s">
        <v>1413</v>
      </c>
      <c r="C34" t="str">
        <f>INDEX(Mappatura_PdC!C:C,MATCH(B34,Mappatura_PdC!B:B,0))</f>
        <v>SALARI OPERAI - Diretti di Produzione</v>
      </c>
      <c r="D34" s="4">
        <f>734464.371718828*INDICE!$C$7</f>
        <v>514125.06020317954</v>
      </c>
    </row>
    <row r="35" spans="1:4" x14ac:dyDescent="0.25">
      <c r="A35" s="1">
        <v>45077</v>
      </c>
      <c r="B35" t="s">
        <v>1416</v>
      </c>
      <c r="C35" t="str">
        <f>INDEX(Mappatura_PdC!C:C,MATCH(B35,Mappatura_PdC!B:B,0))</f>
        <v>SALARI OPERAI - Diretti Improduttivi</v>
      </c>
      <c r="D35" s="4">
        <f>734464.371718828*INDICE!$C$8</f>
        <v>220339.31151564838</v>
      </c>
    </row>
    <row r="36" spans="1:4" x14ac:dyDescent="0.25">
      <c r="A36" s="1">
        <v>45077</v>
      </c>
      <c r="B36" t="s">
        <v>1418</v>
      </c>
      <c r="C36" t="str">
        <f>INDEX(Mappatura_PdC!C:C,MATCH(B36,Mappatura_PdC!B:B,0))</f>
        <v>SALARI OPERAI - Indiretto di Fabbrica</v>
      </c>
      <c r="D36" s="4">
        <v>246960.55743860715</v>
      </c>
    </row>
    <row r="37" spans="1:4" x14ac:dyDescent="0.25">
      <c r="A37" s="1">
        <v>45077</v>
      </c>
      <c r="B37" t="s">
        <v>1420</v>
      </c>
      <c r="C37" t="str">
        <f>INDEX(Mappatura_PdC!C:C,MATCH(B37,Mappatura_PdC!B:B,0))</f>
        <v>SALARI OPERAI - Struttura</v>
      </c>
      <c r="D37" s="4">
        <v>545464.64084256382</v>
      </c>
    </row>
    <row r="38" spans="1:4" x14ac:dyDescent="0.25">
      <c r="A38" s="1">
        <v>45077</v>
      </c>
      <c r="B38" t="s">
        <v>1553</v>
      </c>
      <c r="C38" t="s">
        <v>1553</v>
      </c>
      <c r="D38" s="4">
        <f>-SUMIFS(Filtered_dipendenti!C:C,Filtered_dipendenti!B:B,A38)</f>
        <v>-1526889.5700000003</v>
      </c>
    </row>
    <row r="39" spans="1:4" x14ac:dyDescent="0.25">
      <c r="A39" s="1">
        <v>45107</v>
      </c>
      <c r="B39" t="s">
        <v>1413</v>
      </c>
      <c r="C39" t="str">
        <f>INDEX(Mappatura_PdC!C:C,MATCH(B39,Mappatura_PdC!B:B,0))</f>
        <v>SALARI OPERAI - Diretti di Produzione</v>
      </c>
      <c r="D39" s="4">
        <f>876916.238103889*INDICE!$C$7</f>
        <v>613841.36667272227</v>
      </c>
    </row>
    <row r="40" spans="1:4" x14ac:dyDescent="0.25">
      <c r="A40" s="1">
        <v>45107</v>
      </c>
      <c r="B40" t="s">
        <v>1416</v>
      </c>
      <c r="C40" t="str">
        <f>INDEX(Mappatura_PdC!C:C,MATCH(B40,Mappatura_PdC!B:B,0))</f>
        <v>SALARI OPERAI - Diretti Improduttivi</v>
      </c>
      <c r="D40" s="4">
        <f>876916.238103889*INDICE!$C$8</f>
        <v>263074.87143116671</v>
      </c>
    </row>
    <row r="41" spans="1:4" x14ac:dyDescent="0.25">
      <c r="A41" s="1">
        <v>45107</v>
      </c>
      <c r="B41" t="s">
        <v>1418</v>
      </c>
      <c r="C41" t="str">
        <f>INDEX(Mappatura_PdC!C:C,MATCH(B41,Mappatura_PdC!B:B,0))</f>
        <v>SALARI OPERAI - Indiretto di Fabbrica</v>
      </c>
      <c r="D41" s="4">
        <v>300403.57323764235</v>
      </c>
    </row>
    <row r="42" spans="1:4" x14ac:dyDescent="0.25">
      <c r="A42" s="1">
        <v>45107</v>
      </c>
      <c r="B42" t="s">
        <v>1420</v>
      </c>
      <c r="C42" t="str">
        <f>INDEX(Mappatura_PdC!C:C,MATCH(B42,Mappatura_PdC!B:B,0))</f>
        <v>SALARI OPERAI - Struttura</v>
      </c>
      <c r="D42" s="4">
        <v>651571.3386584681</v>
      </c>
    </row>
    <row r="43" spans="1:4" x14ac:dyDescent="0.25">
      <c r="A43" s="1">
        <v>45107</v>
      </c>
      <c r="B43" t="s">
        <v>1553</v>
      </c>
      <c r="C43" t="s">
        <v>1553</v>
      </c>
      <c r="D43" s="4">
        <f>-SUMIFS(Filtered_dipendenti!C:C,Filtered_dipendenti!B:B,A43)</f>
        <v>-1828891.1499999997</v>
      </c>
    </row>
    <row r="44" spans="1:4" x14ac:dyDescent="0.25">
      <c r="A44" s="1">
        <v>45138</v>
      </c>
      <c r="B44" t="s">
        <v>1413</v>
      </c>
      <c r="C44" t="str">
        <f>INDEX(Mappatura_PdC!C:C,MATCH(B44,Mappatura_PdC!B:B,0))</f>
        <v>SALARI OPERAI - Diretti di Produzione</v>
      </c>
      <c r="D44" s="4">
        <f>1014991.2343945*INDICE!$C$7</f>
        <v>710493.86407615</v>
      </c>
    </row>
    <row r="45" spans="1:4" x14ac:dyDescent="0.25">
      <c r="A45" s="1">
        <v>45138</v>
      </c>
      <c r="B45" t="s">
        <v>1416</v>
      </c>
      <c r="C45" t="str">
        <f>INDEX(Mappatura_PdC!C:C,MATCH(B45,Mappatura_PdC!B:B,0))</f>
        <v>SALARI OPERAI - Diretti Improduttivi</v>
      </c>
      <c r="D45" s="4">
        <f>1014991.2343945*INDICE!$C$8</f>
        <v>304497.37031834997</v>
      </c>
    </row>
    <row r="46" spans="1:4" x14ac:dyDescent="0.25">
      <c r="A46" s="1">
        <v>45138</v>
      </c>
      <c r="B46" t="s">
        <v>1418</v>
      </c>
      <c r="C46" t="str">
        <f>INDEX(Mappatura_PdC!C:C,MATCH(B46,Mappatura_PdC!B:B,0))</f>
        <v>SALARI OPERAI - Indiretto di Fabbrica</v>
      </c>
      <c r="D46" s="4">
        <v>358294.94225027825</v>
      </c>
    </row>
    <row r="47" spans="1:4" x14ac:dyDescent="0.25">
      <c r="A47" s="1">
        <v>45138</v>
      </c>
      <c r="B47" t="s">
        <v>1420</v>
      </c>
      <c r="C47" t="str">
        <f>INDEX(Mappatura_PdC!C:C,MATCH(B47,Mappatura_PdC!B:B,0))</f>
        <v>SALARI OPERAI - Struttura</v>
      </c>
      <c r="D47" s="4">
        <v>759249.63335521752</v>
      </c>
    </row>
    <row r="48" spans="1:4" x14ac:dyDescent="0.25">
      <c r="A48" s="1">
        <v>45138</v>
      </c>
      <c r="B48" t="s">
        <v>1553</v>
      </c>
      <c r="C48" t="s">
        <v>1553</v>
      </c>
      <c r="D48" s="4">
        <f>-SUMIFS(Filtered_dipendenti!C:C,Filtered_dipendenti!B:B,A48)</f>
        <v>-2132535.8100000005</v>
      </c>
    </row>
    <row r="49" spans="1:4" x14ac:dyDescent="0.25">
      <c r="A49" s="1">
        <v>45169</v>
      </c>
      <c r="B49" t="s">
        <v>1413</v>
      </c>
      <c r="C49" t="str">
        <f>INDEX(Mappatura_PdC!C:C,MATCH(B49,Mappatura_PdC!B:B,0))</f>
        <v>SALARI OPERAI - Diretti di Produzione</v>
      </c>
      <c r="D49" s="4">
        <f>1109309.45517489*INDICE!$C$7</f>
        <v>776516.61862242303</v>
      </c>
    </row>
    <row r="50" spans="1:4" x14ac:dyDescent="0.25">
      <c r="A50" s="1">
        <v>45169</v>
      </c>
      <c r="B50" t="s">
        <v>1416</v>
      </c>
      <c r="C50" t="str">
        <f>INDEX(Mappatura_PdC!C:C,MATCH(B50,Mappatura_PdC!B:B,0))</f>
        <v>SALARI OPERAI - Diretti Improduttivi</v>
      </c>
      <c r="D50" s="4">
        <f>1109309.45517489*INDICE!$C$8</f>
        <v>332792.83655246702</v>
      </c>
    </row>
    <row r="51" spans="1:4" x14ac:dyDescent="0.25">
      <c r="A51" s="1">
        <v>45169</v>
      </c>
      <c r="B51" t="s">
        <v>1418</v>
      </c>
      <c r="C51" t="str">
        <f>INDEX(Mappatura_PdC!C:C,MATCH(B51,Mappatura_PdC!B:B,0))</f>
        <v>SALARI OPERAI - Indiretto di Fabbrica</v>
      </c>
      <c r="D51" s="4">
        <v>399258.96955340385</v>
      </c>
    </row>
    <row r="52" spans="1:4" x14ac:dyDescent="0.25">
      <c r="A52" s="1">
        <v>45169</v>
      </c>
      <c r="B52" t="s">
        <v>1420</v>
      </c>
      <c r="C52" t="str">
        <f>INDEX(Mappatura_PdC!C:C,MATCH(B52,Mappatura_PdC!B:B,0))</f>
        <v>SALARI OPERAI - Struttura</v>
      </c>
      <c r="D52" s="4">
        <v>834740.48527170974</v>
      </c>
    </row>
    <row r="53" spans="1:4" x14ac:dyDescent="0.25">
      <c r="A53" s="1">
        <v>45169</v>
      </c>
      <c r="B53" t="s">
        <v>1553</v>
      </c>
      <c r="C53" t="s">
        <v>1553</v>
      </c>
      <c r="D53" s="4">
        <f>-SUMIFS(Filtered_dipendenti!C:C,Filtered_dipendenti!B:B,A53)</f>
        <v>-2343308.9100000011</v>
      </c>
    </row>
    <row r="54" spans="1:4" x14ac:dyDescent="0.25">
      <c r="A54" s="1">
        <v>45199</v>
      </c>
      <c r="B54" t="s">
        <v>1413</v>
      </c>
      <c r="C54" t="str">
        <f>INDEX(Mappatura_PdC!C:C,MATCH(B54,Mappatura_PdC!B:B,0))</f>
        <v>SALARI OPERAI - Diretti di Produzione</v>
      </c>
      <c r="D54" s="4">
        <f>1239532.87771024*INDICE!$C$7</f>
        <v>867673.01439716795</v>
      </c>
    </row>
    <row r="55" spans="1:4" x14ac:dyDescent="0.25">
      <c r="A55" s="1">
        <v>45199</v>
      </c>
      <c r="B55" t="s">
        <v>1416</v>
      </c>
      <c r="C55" t="str">
        <f>INDEX(Mappatura_PdC!C:C,MATCH(B55,Mappatura_PdC!B:B,0))</f>
        <v>SALARI OPERAI - Diretti Improduttivi</v>
      </c>
      <c r="D55" s="4">
        <f>1239532.87771024*INDICE!$C$8</f>
        <v>371859.86331307195</v>
      </c>
    </row>
    <row r="56" spans="1:4" x14ac:dyDescent="0.25">
      <c r="A56" s="1">
        <v>45199</v>
      </c>
      <c r="B56" t="s">
        <v>1418</v>
      </c>
      <c r="C56" t="str">
        <f>INDEX(Mappatura_PdC!C:C,MATCH(B56,Mappatura_PdC!B:B,0))</f>
        <v>SALARI OPERAI - Indiretto di Fabbrica</v>
      </c>
      <c r="D56" s="4">
        <v>457263.13808687101</v>
      </c>
    </row>
    <row r="57" spans="1:4" x14ac:dyDescent="0.25">
      <c r="A57" s="1">
        <v>45199</v>
      </c>
      <c r="B57" t="s">
        <v>1420</v>
      </c>
      <c r="C57" t="str">
        <f>INDEX(Mappatura_PdC!C:C,MATCH(B57,Mappatura_PdC!B:B,0))</f>
        <v>SALARI OPERAI - Struttura</v>
      </c>
      <c r="D57" s="4">
        <v>933739.94420289365</v>
      </c>
    </row>
    <row r="58" spans="1:4" x14ac:dyDescent="0.25">
      <c r="A58" s="1">
        <v>45199</v>
      </c>
      <c r="B58" t="s">
        <v>1553</v>
      </c>
      <c r="C58" t="s">
        <v>1553</v>
      </c>
      <c r="D58" s="4">
        <f>-SUMIFS(Filtered_dipendenti!C:C,Filtered_dipendenti!B:B,A58)</f>
        <v>-2630535.96</v>
      </c>
    </row>
    <row r="59" spans="1:4" x14ac:dyDescent="0.25">
      <c r="A59" s="1">
        <v>45230</v>
      </c>
      <c r="B59" t="s">
        <v>1413</v>
      </c>
      <c r="C59" t="str">
        <f>INDEX(Mappatura_PdC!C:C,MATCH(B59,Mappatura_PdC!B:B,0))</f>
        <v>SALARI OPERAI - Diretti di Produzione</v>
      </c>
      <c r="D59" s="4">
        <f>1370455.69598843*INDICE!$C$7</f>
        <v>959318.98719190084</v>
      </c>
    </row>
    <row r="60" spans="1:4" x14ac:dyDescent="0.25">
      <c r="A60" s="1">
        <v>45230</v>
      </c>
      <c r="B60" t="s">
        <v>1416</v>
      </c>
      <c r="C60" t="str">
        <f>INDEX(Mappatura_PdC!C:C,MATCH(B60,Mappatura_PdC!B:B,0))</f>
        <v>SALARI OPERAI - Diretti Improduttivi</v>
      </c>
      <c r="D60" s="4">
        <f>1370455.69598843*INDICE!$C$8</f>
        <v>411136.70879652898</v>
      </c>
    </row>
    <row r="61" spans="1:4" x14ac:dyDescent="0.25">
      <c r="A61" s="1">
        <v>45230</v>
      </c>
      <c r="B61" t="s">
        <v>1418</v>
      </c>
      <c r="C61" t="str">
        <f>INDEX(Mappatura_PdC!C:C,MATCH(B61,Mappatura_PdC!B:B,0))</f>
        <v>SALARI OPERAI - Indiretto di Fabbrica</v>
      </c>
      <c r="D61" s="4">
        <v>515515.96748249949</v>
      </c>
    </row>
    <row r="62" spans="1:4" x14ac:dyDescent="0.25">
      <c r="A62" s="1">
        <v>45230</v>
      </c>
      <c r="B62" t="s">
        <v>1420</v>
      </c>
      <c r="C62" t="str">
        <f>INDEX(Mappatura_PdC!C:C,MATCH(B62,Mappatura_PdC!B:B,0))</f>
        <v>SALARI OPERAI - Struttura</v>
      </c>
      <c r="D62" s="4">
        <v>1025135.726529073</v>
      </c>
    </row>
    <row r="63" spans="1:4" x14ac:dyDescent="0.25">
      <c r="A63" s="1">
        <v>45230</v>
      </c>
      <c r="B63" t="s">
        <v>1553</v>
      </c>
      <c r="C63" t="s">
        <v>1553</v>
      </c>
      <c r="D63" s="4">
        <f>-SUMIFS(Filtered_dipendenti!C:C,Filtered_dipendenti!B:B,A63)</f>
        <v>-2911107.3900000006</v>
      </c>
    </row>
    <row r="64" spans="1:4" x14ac:dyDescent="0.25">
      <c r="A64" s="1">
        <v>45260</v>
      </c>
      <c r="B64" t="s">
        <v>1413</v>
      </c>
      <c r="C64" t="str">
        <f>INDEX(Mappatura_PdC!C:C,MATCH(B64,Mappatura_PdC!B:B,0))</f>
        <v>SALARI OPERAI - Diretti di Produzione</v>
      </c>
      <c r="D64" s="4">
        <f>1516317.79563013*INDICE!$C$7</f>
        <v>1061422.456941091</v>
      </c>
    </row>
    <row r="65" spans="1:4" x14ac:dyDescent="0.25">
      <c r="A65" s="1">
        <v>45260</v>
      </c>
      <c r="B65" t="s">
        <v>1416</v>
      </c>
      <c r="C65" t="str">
        <f>INDEX(Mappatura_PdC!C:C,MATCH(B65,Mappatura_PdC!B:B,0))</f>
        <v>SALARI OPERAI - Diretti Improduttivi</v>
      </c>
      <c r="D65" s="4">
        <f>1516317.79563013*INDICE!$C$8</f>
        <v>454895.338689039</v>
      </c>
    </row>
    <row r="66" spans="1:4" x14ac:dyDescent="0.25">
      <c r="A66" s="1">
        <v>45260</v>
      </c>
      <c r="B66" t="s">
        <v>1418</v>
      </c>
      <c r="C66" t="str">
        <f>INDEX(Mappatura_PdC!C:C,MATCH(B66,Mappatura_PdC!B:B,0))</f>
        <v>SALARI OPERAI - Indiretto di Fabbrica</v>
      </c>
      <c r="D66" s="4">
        <v>581407.82917087525</v>
      </c>
    </row>
    <row r="67" spans="1:4" x14ac:dyDescent="0.25">
      <c r="A67" s="1">
        <v>45260</v>
      </c>
      <c r="B67" t="s">
        <v>1420</v>
      </c>
      <c r="C67" t="str">
        <f>INDEX(Mappatura_PdC!C:C,MATCH(B67,Mappatura_PdC!B:B,0))</f>
        <v>SALARI OPERAI - Struttura</v>
      </c>
      <c r="D67" s="4">
        <v>1123684.155198999</v>
      </c>
    </row>
    <row r="68" spans="1:4" x14ac:dyDescent="0.25">
      <c r="A68" s="1">
        <v>45260</v>
      </c>
      <c r="B68" t="s">
        <v>1553</v>
      </c>
      <c r="C68" t="s">
        <v>1553</v>
      </c>
      <c r="D68" s="4">
        <f>-SUMIFS(Filtered_dipendenti!C:C,Filtered_dipendenti!B:B,A68)</f>
        <v>-3221409.78</v>
      </c>
    </row>
    <row r="69" spans="1:4" x14ac:dyDescent="0.25">
      <c r="A69" s="1">
        <v>45291</v>
      </c>
      <c r="B69" t="s">
        <v>1413</v>
      </c>
      <c r="C69" t="str">
        <f>INDEX(Mappatura_PdC!C:C,MATCH(B69,Mappatura_PdC!B:B,0))</f>
        <v>SALARI OPERAI - Diretti di Produzione</v>
      </c>
      <c r="D69" s="4">
        <f>1645250.83727004*INDICE!$C$7</f>
        <v>1151675.586089028</v>
      </c>
    </row>
    <row r="70" spans="1:4" x14ac:dyDescent="0.25">
      <c r="A70" s="1">
        <v>45291</v>
      </c>
      <c r="B70" t="s">
        <v>1416</v>
      </c>
      <c r="C70" t="str">
        <f>INDEX(Mappatura_PdC!C:C,MATCH(B70,Mappatura_PdC!B:B,0))</f>
        <v>SALARI OPERAI - Diretti Improduttivi</v>
      </c>
      <c r="D70" s="4">
        <f>1645250.83727004*INDICE!$C$8</f>
        <v>493575.25118101202</v>
      </c>
    </row>
    <row r="71" spans="1:4" x14ac:dyDescent="0.25">
      <c r="A71" s="1">
        <v>45291</v>
      </c>
      <c r="B71" t="s">
        <v>1418</v>
      </c>
      <c r="C71" t="str">
        <f>INDEX(Mappatura_PdC!C:C,MATCH(B71,Mappatura_PdC!B:B,0))</f>
        <v>SALARI OPERAI - Indiretto di Fabbrica</v>
      </c>
      <c r="D71" s="4">
        <v>630389.55771575123</v>
      </c>
    </row>
    <row r="72" spans="1:4" x14ac:dyDescent="0.25">
      <c r="A72" s="1">
        <v>45291</v>
      </c>
      <c r="B72" t="s">
        <v>1420</v>
      </c>
      <c r="C72" t="str">
        <f>INDEX(Mappatura_PdC!C:C,MATCH(B72,Mappatura_PdC!B:B,0))</f>
        <v>SALARI OPERAI - Struttura</v>
      </c>
      <c r="D72" s="4">
        <v>1212148.8150142087</v>
      </c>
    </row>
    <row r="73" spans="1:4" x14ac:dyDescent="0.25">
      <c r="A73" s="1">
        <v>45291</v>
      </c>
      <c r="B73" t="s">
        <v>1553</v>
      </c>
      <c r="C73" t="s">
        <v>1553</v>
      </c>
      <c r="D73" s="4">
        <f>-SUMIFS(Filtered_dipendenti!C:C,Filtered_dipendenti!B:B,A73)</f>
        <v>-3487789.2100000004</v>
      </c>
    </row>
    <row r="74" spans="1:4" x14ac:dyDescent="0.25">
      <c r="A74" s="1">
        <v>45322</v>
      </c>
      <c r="B74" t="s">
        <v>995</v>
      </c>
      <c r="C74" t="str">
        <f>INDEX(Mappatura_PdC!C:C,MATCH(B74,Mappatura_PdC!B:B,0))</f>
        <v>DEBITI VERSO DIPENDENTI</v>
      </c>
      <c r="D74" s="4">
        <v>-5500.5600000000604</v>
      </c>
    </row>
    <row r="75" spans="1:4" x14ac:dyDescent="0.25">
      <c r="A75" s="1">
        <v>45322</v>
      </c>
      <c r="B75" t="s">
        <v>1413</v>
      </c>
      <c r="C75" t="str">
        <f>INDEX(Mappatura_PdC!C:C,MATCH(B75,Mappatura_PdC!B:B,0))</f>
        <v>SALARI OPERAI - Diretti di Produzione</v>
      </c>
      <c r="D75" s="4">
        <f>148311.04*INDICE!$C$7</f>
        <v>103817.728</v>
      </c>
    </row>
    <row r="76" spans="1:4" x14ac:dyDescent="0.25">
      <c r="A76" s="1">
        <v>45322</v>
      </c>
      <c r="B76" t="s">
        <v>1416</v>
      </c>
      <c r="C76" t="str">
        <f>INDEX(Mappatura_PdC!C:C,MATCH(B76,Mappatura_PdC!B:B,0))</f>
        <v>SALARI OPERAI - Diretti Improduttivi</v>
      </c>
      <c r="D76" s="4">
        <f>148311.04*INDICE!$C$8</f>
        <v>44493.311999999998</v>
      </c>
    </row>
    <row r="77" spans="1:4" x14ac:dyDescent="0.25">
      <c r="A77" s="1">
        <v>45322</v>
      </c>
      <c r="B77" t="s">
        <v>1418</v>
      </c>
      <c r="C77" t="str">
        <f>INDEX(Mappatura_PdC!C:C,MATCH(B77,Mappatura_PdC!B:B,0))</f>
        <v>SALARI OPERAI - Indiretto di Fabbrica</v>
      </c>
      <c r="D77" s="4">
        <v>61863.87999999999</v>
      </c>
    </row>
    <row r="78" spans="1:4" x14ac:dyDescent="0.25">
      <c r="A78" s="1">
        <v>45322</v>
      </c>
      <c r="B78" t="s">
        <v>1420</v>
      </c>
      <c r="C78" t="str">
        <f>INDEX(Mappatura_PdC!C:C,MATCH(B78,Mappatura_PdC!B:B,0))</f>
        <v>SALARI OPERAI - Struttura</v>
      </c>
      <c r="D78" s="4">
        <v>89243.77</v>
      </c>
    </row>
    <row r="79" spans="1:4" x14ac:dyDescent="0.25">
      <c r="A79" s="1">
        <v>45322</v>
      </c>
      <c r="B79" t="s">
        <v>1553</v>
      </c>
      <c r="C79" t="s">
        <v>1553</v>
      </c>
      <c r="D79" s="4">
        <f>-SUMIFS(Filtered_dipendenti!C:C,Filtered_dipendenti!B:B,A79)</f>
        <v>-293918.12999999995</v>
      </c>
    </row>
    <row r="80" spans="1:4" x14ac:dyDescent="0.25">
      <c r="A80" s="1">
        <v>45351</v>
      </c>
      <c r="B80" t="s">
        <v>1413</v>
      </c>
      <c r="C80" t="str">
        <f>INDEX(Mappatura_PdC!C:C,MATCH(B80,Mappatura_PdC!B:B,0))</f>
        <v>SALARI OPERAI - Diretti di Produzione</v>
      </c>
      <c r="D80" s="4">
        <f>303313.431730711*INDICE!$C$7</f>
        <v>212319.40221149771</v>
      </c>
    </row>
    <row r="81" spans="1:4" x14ac:dyDescent="0.25">
      <c r="A81" s="1">
        <v>45351</v>
      </c>
      <c r="B81" t="s">
        <v>1416</v>
      </c>
      <c r="C81" t="str">
        <f>INDEX(Mappatura_PdC!C:C,MATCH(B81,Mappatura_PdC!B:B,0))</f>
        <v>SALARI OPERAI - Diretti Improduttivi</v>
      </c>
      <c r="D81" s="4">
        <f>303313.431730711*INDICE!$C$8</f>
        <v>90994.029519213305</v>
      </c>
    </row>
    <row r="82" spans="1:4" x14ac:dyDescent="0.25">
      <c r="A82" s="1">
        <v>45351</v>
      </c>
      <c r="B82" t="s">
        <v>1418</v>
      </c>
      <c r="C82" t="str">
        <f>INDEX(Mappatura_PdC!C:C,MATCH(B82,Mappatura_PdC!B:B,0))</f>
        <v>SALARI OPERAI - Indiretto di Fabbrica</v>
      </c>
      <c r="D82" s="4">
        <v>124340.87811725964</v>
      </c>
    </row>
    <row r="83" spans="1:4" x14ac:dyDescent="0.25">
      <c r="A83" s="1">
        <v>45351</v>
      </c>
      <c r="B83" t="s">
        <v>1420</v>
      </c>
      <c r="C83" t="str">
        <f>INDEX(Mappatura_PdC!C:C,MATCH(B83,Mappatura_PdC!B:B,0))</f>
        <v>SALARI OPERAI - Struttura</v>
      </c>
      <c r="D83" s="4">
        <v>191174.4001520295</v>
      </c>
    </row>
    <row r="84" spans="1:4" x14ac:dyDescent="0.25">
      <c r="A84" s="1">
        <v>45351</v>
      </c>
      <c r="B84" t="s">
        <v>1553</v>
      </c>
      <c r="C84" t="s">
        <v>1553</v>
      </c>
      <c r="D84" s="4">
        <f>-SUMIFS(Filtered_dipendenti!C:C,Filtered_dipendenti!B:B,A84)</f>
        <v>-618828.71</v>
      </c>
    </row>
    <row r="85" spans="1:4" x14ac:dyDescent="0.25">
      <c r="A85" s="1">
        <v>45382</v>
      </c>
      <c r="B85" t="s">
        <v>1413</v>
      </c>
      <c r="C85" t="str">
        <f>INDEX(Mappatura_PdC!C:C,MATCH(B85,Mappatura_PdC!B:B,0))</f>
        <v>SALARI OPERAI - Diretti di Produzione</v>
      </c>
      <c r="D85" s="4">
        <f>453552.494199783*INDICE!$C$7</f>
        <v>317486.74593984807</v>
      </c>
    </row>
    <row r="86" spans="1:4" x14ac:dyDescent="0.25">
      <c r="A86" s="1">
        <v>45382</v>
      </c>
      <c r="B86" t="s">
        <v>1416</v>
      </c>
      <c r="C86" t="str">
        <f>INDEX(Mappatura_PdC!C:C,MATCH(B86,Mappatura_PdC!B:B,0))</f>
        <v>SALARI OPERAI - Diretti Improduttivi</v>
      </c>
      <c r="D86" s="4">
        <f>453552.494199783*INDICE!$C$8</f>
        <v>136065.74825993489</v>
      </c>
    </row>
    <row r="87" spans="1:4" x14ac:dyDescent="0.25">
      <c r="A87" s="1">
        <v>45382</v>
      </c>
      <c r="B87" t="s">
        <v>1418</v>
      </c>
      <c r="C87" t="str">
        <f>INDEX(Mappatura_PdC!C:C,MATCH(B87,Mappatura_PdC!B:B,0))</f>
        <v>SALARI OPERAI - Indiretto di Fabbrica</v>
      </c>
      <c r="D87" s="4">
        <v>187237.41251607283</v>
      </c>
    </row>
    <row r="88" spans="1:4" x14ac:dyDescent="0.25">
      <c r="A88" s="1">
        <v>45382</v>
      </c>
      <c r="B88" t="s">
        <v>1420</v>
      </c>
      <c r="C88" t="str">
        <f>INDEX(Mappatura_PdC!C:C,MATCH(B88,Mappatura_PdC!B:B,0))</f>
        <v>SALARI OPERAI - Struttura</v>
      </c>
      <c r="D88" s="4">
        <v>283077.01328414422</v>
      </c>
    </row>
    <row r="89" spans="1:4" x14ac:dyDescent="0.25">
      <c r="A89" s="1">
        <v>45382</v>
      </c>
      <c r="B89" t="s">
        <v>1553</v>
      </c>
      <c r="C89" t="s">
        <v>1553</v>
      </c>
      <c r="D89" s="4">
        <f>-SUMIFS(Filtered_dipendenti!C:C,Filtered_dipendenti!B:B,A89)</f>
        <v>-923866.91999999993</v>
      </c>
    </row>
    <row r="90" spans="1:4" x14ac:dyDescent="0.25">
      <c r="A90" s="1">
        <v>45412</v>
      </c>
      <c r="B90" t="s">
        <v>1413</v>
      </c>
      <c r="C90" t="str">
        <f>INDEX(Mappatura_PdC!C:C,MATCH(B90,Mappatura_PdC!B:B,0))</f>
        <v>SALARI OPERAI - Diretti di Produzione</v>
      </c>
      <c r="D90" s="4">
        <f>602455.24*INDICE!$C$7</f>
        <v>421718.66799999995</v>
      </c>
    </row>
    <row r="91" spans="1:4" x14ac:dyDescent="0.25">
      <c r="A91" s="1">
        <v>45412</v>
      </c>
      <c r="B91" t="s">
        <v>1416</v>
      </c>
      <c r="C91" t="str">
        <f>INDEX(Mappatura_PdC!C:C,MATCH(B91,Mappatura_PdC!B:B,0))</f>
        <v>SALARI OPERAI - Diretti Improduttivi</v>
      </c>
      <c r="D91" s="4">
        <f>602455.24*INDICE!$C$8</f>
        <v>180736.57199999999</v>
      </c>
    </row>
    <row r="92" spans="1:4" x14ac:dyDescent="0.25">
      <c r="A92" s="1">
        <v>45412</v>
      </c>
      <c r="B92" t="s">
        <v>1418</v>
      </c>
      <c r="C92" t="str">
        <f>INDEX(Mappatura_PdC!C:C,MATCH(B92,Mappatura_PdC!B:B,0))</f>
        <v>SALARI OPERAI - Indiretto di Fabbrica</v>
      </c>
      <c r="D92" s="4">
        <v>250191.56999999998</v>
      </c>
    </row>
    <row r="93" spans="1:4" x14ac:dyDescent="0.25">
      <c r="A93" s="1">
        <v>45412</v>
      </c>
      <c r="B93" t="s">
        <v>1420</v>
      </c>
      <c r="C93" t="str">
        <f>INDEX(Mappatura_PdC!C:C,MATCH(B93,Mappatura_PdC!B:B,0))</f>
        <v>SALARI OPERAI - Struttura</v>
      </c>
      <c r="D93" s="4">
        <v>353280.61000000004</v>
      </c>
    </row>
    <row r="94" spans="1:4" x14ac:dyDescent="0.25">
      <c r="A94" s="1">
        <v>45412</v>
      </c>
      <c r="B94" t="s">
        <v>1553</v>
      </c>
      <c r="C94" t="s">
        <v>1553</v>
      </c>
      <c r="D94" s="4">
        <f>-SUMIFS(Filtered_dipendenti!C:C,Filtered_dipendenti!B:B,A94)</f>
        <v>-1205927.4199999997</v>
      </c>
    </row>
    <row r="95" spans="1:4" x14ac:dyDescent="0.25">
      <c r="A95" s="1">
        <v>45443</v>
      </c>
      <c r="B95" t="s">
        <v>1413</v>
      </c>
      <c r="C95" t="str">
        <f>INDEX(Mappatura_PdC!C:C,MATCH(B95,Mappatura_PdC!B:B,0))</f>
        <v>SALARI OPERAI - Diretti di Produzione</v>
      </c>
      <c r="D95" s="4">
        <f>759426.63*INDICE!$C$7</f>
        <v>531598.64099999995</v>
      </c>
    </row>
    <row r="96" spans="1:4" x14ac:dyDescent="0.25">
      <c r="A96" s="1">
        <v>45443</v>
      </c>
      <c r="B96" t="s">
        <v>1416</v>
      </c>
      <c r="C96" t="str">
        <f>INDEX(Mappatura_PdC!C:C,MATCH(B96,Mappatura_PdC!B:B,0))</f>
        <v>SALARI OPERAI - Diretti Improduttivi</v>
      </c>
      <c r="D96" s="4">
        <f>759426.63*INDICE!$C$8</f>
        <v>227827.989</v>
      </c>
    </row>
    <row r="97" spans="1:4" x14ac:dyDescent="0.25">
      <c r="A97" s="1">
        <v>45443</v>
      </c>
      <c r="B97" t="s">
        <v>1420</v>
      </c>
      <c r="C97" t="s">
        <v>1421</v>
      </c>
      <c r="D97" s="4">
        <v>512694.05000000016</v>
      </c>
    </row>
    <row r="98" spans="1:4" x14ac:dyDescent="0.25">
      <c r="A98" s="1">
        <v>45443</v>
      </c>
      <c r="B98" t="s">
        <v>1418</v>
      </c>
      <c r="C98" t="s">
        <v>1419</v>
      </c>
      <c r="D98" s="4">
        <v>231442.39</v>
      </c>
    </row>
    <row r="99" spans="1:4" x14ac:dyDescent="0.25">
      <c r="A99" s="1">
        <v>45443</v>
      </c>
      <c r="B99" t="s">
        <v>1553</v>
      </c>
      <c r="C99" t="s">
        <v>1553</v>
      </c>
      <c r="D99" s="4">
        <f>-SUMIFS(Filtered_dipendenti!C:C,Filtered_dipendenti!B:B,A99)</f>
        <v>-1503563.07</v>
      </c>
    </row>
    <row r="100" spans="1:4" x14ac:dyDescent="0.25">
      <c r="A100" s="1">
        <v>45473</v>
      </c>
      <c r="B100" t="s">
        <v>1413</v>
      </c>
      <c r="C100" t="s">
        <v>1414</v>
      </c>
      <c r="D100" s="4">
        <v>643899.60256404709</v>
      </c>
    </row>
    <row r="101" spans="1:4" x14ac:dyDescent="0.25">
      <c r="A101" s="1">
        <v>45473</v>
      </c>
      <c r="B101" t="s">
        <v>1416</v>
      </c>
      <c r="C101" t="str">
        <f>INDEX(Mappatura_PdC!C:C,MATCH(B101,Mappatura_PdC!B:B,0))</f>
        <v>SALARI OPERAI - Diretti Improduttivi</v>
      </c>
      <c r="D101" s="4">
        <v>275956.97252744879</v>
      </c>
    </row>
    <row r="102" spans="1:4" x14ac:dyDescent="0.25">
      <c r="A102" s="1">
        <v>45473</v>
      </c>
      <c r="B102" t="s">
        <v>1418</v>
      </c>
      <c r="C102" t="s">
        <v>1419</v>
      </c>
      <c r="D102" s="4">
        <v>278623.87475015345</v>
      </c>
    </row>
    <row r="103" spans="1:4" x14ac:dyDescent="0.25">
      <c r="A103" s="1">
        <v>45473</v>
      </c>
      <c r="B103" t="s">
        <v>1420</v>
      </c>
      <c r="C103" t="s">
        <v>1421</v>
      </c>
      <c r="D103" s="4">
        <v>608586.41015835083</v>
      </c>
    </row>
    <row r="104" spans="1:4" x14ac:dyDescent="0.25">
      <c r="A104" s="1">
        <v>45473</v>
      </c>
      <c r="B104" t="s">
        <v>1553</v>
      </c>
      <c r="C104" t="s">
        <v>1553</v>
      </c>
      <c r="D104" s="4">
        <f>-SUMIFS(Filtered_dipendenti!C:C,Filtered_dipendenti!B:B,A104)</f>
        <v>-1807066.8600000003</v>
      </c>
    </row>
    <row r="105" spans="1:4" x14ac:dyDescent="0.25">
      <c r="A105" s="1">
        <v>45504</v>
      </c>
      <c r="B105" t="s">
        <v>1413</v>
      </c>
      <c r="C105" t="s">
        <v>1414</v>
      </c>
      <c r="D105" s="4">
        <v>755095.552288217</v>
      </c>
    </row>
    <row r="106" spans="1:4" x14ac:dyDescent="0.25">
      <c r="A106" s="1">
        <v>45504</v>
      </c>
      <c r="B106" t="s">
        <v>1416</v>
      </c>
      <c r="C106" t="str">
        <f>INDEX(Mappatura_PdC!C:C,MATCH(B106,Mappatura_PdC!B:B,0))</f>
        <v>SALARI OPERAI - Diretti Improduttivi</v>
      </c>
      <c r="D106" s="4">
        <v>323612.37955209304</v>
      </c>
    </row>
    <row r="107" spans="1:4" x14ac:dyDescent="0.25">
      <c r="A107" s="1">
        <v>45504</v>
      </c>
      <c r="B107" t="s">
        <v>1418</v>
      </c>
      <c r="C107" t="s">
        <v>1419</v>
      </c>
      <c r="D107" s="4">
        <v>337081.44897352008</v>
      </c>
    </row>
    <row r="108" spans="1:4" x14ac:dyDescent="0.25">
      <c r="A108" s="1">
        <v>45504</v>
      </c>
      <c r="B108" t="s">
        <v>1420</v>
      </c>
      <c r="C108" t="s">
        <v>1421</v>
      </c>
      <c r="D108" s="4">
        <v>695441.43918617035</v>
      </c>
    </row>
    <row r="109" spans="1:4" x14ac:dyDescent="0.25">
      <c r="A109" s="1">
        <v>45504</v>
      </c>
      <c r="B109" t="s">
        <v>1553</v>
      </c>
      <c r="C109" t="s">
        <v>1553</v>
      </c>
      <c r="D109" s="4">
        <f>-SUMIFS(Filtered_dipendenti!C:C,Filtered_dipendenti!B:B,A109)</f>
        <v>-2111230.8200000003</v>
      </c>
    </row>
    <row r="110" spans="1:4" x14ac:dyDescent="0.25">
      <c r="A110" s="1">
        <v>45535</v>
      </c>
      <c r="B110" t="s">
        <v>1413</v>
      </c>
      <c r="C110" t="s">
        <v>1414</v>
      </c>
      <c r="D110" s="4">
        <v>825826.42130795005</v>
      </c>
    </row>
    <row r="111" spans="1:4" x14ac:dyDescent="0.25">
      <c r="A111" s="1">
        <v>45535</v>
      </c>
      <c r="B111" t="s">
        <v>1416</v>
      </c>
      <c r="C111" t="str">
        <f>INDEX(Mappatura_PdC!C:C,MATCH(B111,Mappatura_PdC!B:B,0))</f>
        <v>SALARI OPERAI - Diretti Improduttivi</v>
      </c>
      <c r="D111" s="4">
        <v>353925.60913197865</v>
      </c>
    </row>
    <row r="112" spans="1:4" x14ac:dyDescent="0.25">
      <c r="A112" s="1">
        <v>45535</v>
      </c>
      <c r="B112" t="s">
        <v>1418</v>
      </c>
      <c r="C112" t="s">
        <v>1419</v>
      </c>
      <c r="D112" s="4">
        <v>368598.10295960092</v>
      </c>
    </row>
    <row r="113" spans="1:4" x14ac:dyDescent="0.25">
      <c r="A113" s="1">
        <v>45535</v>
      </c>
      <c r="B113" t="s">
        <v>1420</v>
      </c>
      <c r="C113" t="s">
        <v>1421</v>
      </c>
      <c r="D113" s="4">
        <v>763237.00660047063</v>
      </c>
    </row>
    <row r="114" spans="1:4" x14ac:dyDescent="0.25">
      <c r="A114" s="1">
        <v>45535</v>
      </c>
      <c r="B114" t="s">
        <v>1553</v>
      </c>
      <c r="C114" t="s">
        <v>1553</v>
      </c>
      <c r="D114" s="4">
        <f>-SUMIFS(Filtered_dipendenti!C:C,Filtered_dipendenti!B:B,A114)</f>
        <v>-2311587.14</v>
      </c>
    </row>
    <row r="115" spans="1:4" x14ac:dyDescent="0.25">
      <c r="A115" s="1">
        <v>45565</v>
      </c>
      <c r="B115" t="s">
        <v>1413</v>
      </c>
      <c r="C115" t="s">
        <v>1414</v>
      </c>
      <c r="D115" s="4">
        <v>922728.47268484265</v>
      </c>
    </row>
    <row r="116" spans="1:4" x14ac:dyDescent="0.25">
      <c r="A116" s="1">
        <v>45565</v>
      </c>
      <c r="B116" t="s">
        <v>1416</v>
      </c>
      <c r="C116" t="str">
        <f>INDEX(Mappatura_PdC!C:C,MATCH(B116,Mappatura_PdC!B:B,0))</f>
        <v>SALARI OPERAI - Diretti Improduttivi</v>
      </c>
      <c r="D116" s="4">
        <v>395455.05972207547</v>
      </c>
    </row>
    <row r="117" spans="1:4" x14ac:dyDescent="0.25">
      <c r="A117" s="1">
        <v>45565</v>
      </c>
      <c r="B117" t="s">
        <v>1418</v>
      </c>
      <c r="C117" t="s">
        <v>1419</v>
      </c>
      <c r="D117" s="4">
        <v>438508.84876817086</v>
      </c>
    </row>
    <row r="118" spans="1:4" x14ac:dyDescent="0.25">
      <c r="A118" s="1">
        <v>45565</v>
      </c>
      <c r="B118" t="s">
        <v>1420</v>
      </c>
      <c r="C118" t="s">
        <v>1421</v>
      </c>
      <c r="D118" s="4">
        <v>855101.44882491045</v>
      </c>
    </row>
    <row r="119" spans="1:4" x14ac:dyDescent="0.25">
      <c r="A119" s="1">
        <v>45565</v>
      </c>
      <c r="B119" t="s">
        <v>1553</v>
      </c>
      <c r="C119" t="s">
        <v>1553</v>
      </c>
      <c r="D119" s="4">
        <f>-SUMIFS(Filtered_dipendenti!C:C,Filtered_dipendenti!B:B,A119)</f>
        <v>-2611793.8299999996</v>
      </c>
    </row>
    <row r="120" spans="1:4" x14ac:dyDescent="0.25">
      <c r="A120" s="1">
        <v>45596</v>
      </c>
      <c r="B120" t="s">
        <v>1413</v>
      </c>
      <c r="C120" t="s">
        <v>1414</v>
      </c>
      <c r="D120" s="4">
        <v>1045455.1378968696</v>
      </c>
    </row>
    <row r="121" spans="1:4" x14ac:dyDescent="0.25">
      <c r="A121" s="1">
        <v>45596</v>
      </c>
      <c r="B121" t="s">
        <v>1416</v>
      </c>
      <c r="C121" t="str">
        <f>INDEX(Mappatura_PdC!C:C,MATCH(B121,Mappatura_PdC!B:B,0))</f>
        <v>SALARI OPERAI - Diretti Improduttivi</v>
      </c>
      <c r="D121" s="4">
        <v>448052.20195580123</v>
      </c>
    </row>
    <row r="122" spans="1:4" x14ac:dyDescent="0.25">
      <c r="A122" s="1">
        <v>45596</v>
      </c>
      <c r="B122" t="s">
        <v>1418</v>
      </c>
      <c r="C122" t="s">
        <v>1419</v>
      </c>
      <c r="D122" s="4">
        <v>490090.13103627425</v>
      </c>
    </row>
    <row r="123" spans="1:4" x14ac:dyDescent="0.25">
      <c r="A123" s="1">
        <v>45596</v>
      </c>
      <c r="B123" t="s">
        <v>1420</v>
      </c>
      <c r="C123" t="s">
        <v>1421</v>
      </c>
      <c r="D123" s="4">
        <v>943436.4491110536</v>
      </c>
    </row>
    <row r="124" spans="1:4" x14ac:dyDescent="0.25">
      <c r="A124" s="1">
        <v>45596</v>
      </c>
      <c r="B124" t="s">
        <v>1553</v>
      </c>
      <c r="C124" t="s">
        <v>1553</v>
      </c>
      <c r="D124" s="4">
        <f>-SUMIFS(Filtered_dipendenti!C:C,Filtered_dipendenti!B:B,A124)</f>
        <v>-2927033.919999999</v>
      </c>
    </row>
    <row r="125" spans="1:4" x14ac:dyDescent="0.25">
      <c r="A125" s="1">
        <v>45626</v>
      </c>
      <c r="B125" t="s">
        <v>1413</v>
      </c>
      <c r="C125" t="s">
        <v>1414</v>
      </c>
      <c r="D125" s="4">
        <v>1167384.071821084</v>
      </c>
    </row>
    <row r="126" spans="1:4" x14ac:dyDescent="0.25">
      <c r="A126" s="1">
        <v>45626</v>
      </c>
      <c r="B126" t="s">
        <v>1416</v>
      </c>
      <c r="C126" t="str">
        <f>INDEX(Mappatura_PdC!C:C,MATCH(B126,Mappatura_PdC!B:B,0))</f>
        <v>SALARI OPERAI - Diretti Improduttivi</v>
      </c>
      <c r="D126" s="4">
        <v>500307.45935189317</v>
      </c>
    </row>
    <row r="127" spans="1:4" x14ac:dyDescent="0.25">
      <c r="A127" s="1">
        <v>45626</v>
      </c>
      <c r="B127" t="s">
        <v>1418</v>
      </c>
      <c r="C127" t="s">
        <v>1419</v>
      </c>
      <c r="D127" s="4">
        <v>547248.1716234989</v>
      </c>
    </row>
    <row r="128" spans="1:4" x14ac:dyDescent="0.25">
      <c r="A128" s="1">
        <v>45626</v>
      </c>
      <c r="B128" t="s">
        <v>1420</v>
      </c>
      <c r="C128" t="s">
        <v>1421</v>
      </c>
      <c r="D128" s="4">
        <v>1053467.1872035237</v>
      </c>
    </row>
    <row r="129" spans="1:4" x14ac:dyDescent="0.25">
      <c r="A129" s="1">
        <v>45626</v>
      </c>
      <c r="B129" t="s">
        <v>1553</v>
      </c>
      <c r="C129" t="s">
        <v>1553</v>
      </c>
      <c r="D129" s="4">
        <f>-SUMIFS(Filtered_dipendenti!C:C,Filtered_dipendenti!B:B,A129)</f>
        <v>-3268406.8899999997</v>
      </c>
    </row>
    <row r="130" spans="1:4" x14ac:dyDescent="0.25">
      <c r="A130" s="1">
        <v>45657</v>
      </c>
      <c r="B130" t="s">
        <v>1413</v>
      </c>
      <c r="C130" t="s">
        <v>1414</v>
      </c>
      <c r="D130" s="4">
        <v>1268567.4276565849</v>
      </c>
    </row>
    <row r="131" spans="1:4" x14ac:dyDescent="0.25">
      <c r="A131" s="1">
        <v>45657</v>
      </c>
      <c r="B131" t="s">
        <v>1416</v>
      </c>
      <c r="C131" t="str">
        <f>INDEX(Mappatura_PdC!C:C,MATCH(B131,Mappatura_PdC!B:B,0))</f>
        <v>SALARI OPERAI - Diretti Improduttivi</v>
      </c>
      <c r="D131" s="4">
        <v>543671.75470996473</v>
      </c>
    </row>
    <row r="132" spans="1:4" x14ac:dyDescent="0.25">
      <c r="A132" s="1">
        <v>45657</v>
      </c>
      <c r="B132" t="s">
        <v>1418</v>
      </c>
      <c r="C132" t="s">
        <v>1419</v>
      </c>
      <c r="D132" s="4">
        <v>595271.41430769372</v>
      </c>
    </row>
    <row r="133" spans="1:4" x14ac:dyDescent="0.25">
      <c r="A133" s="1">
        <v>45657</v>
      </c>
      <c r="B133" t="s">
        <v>1420</v>
      </c>
      <c r="C133" t="s">
        <v>1421</v>
      </c>
      <c r="D133" s="4">
        <v>1152210.3533257565</v>
      </c>
    </row>
    <row r="134" spans="1:4" x14ac:dyDescent="0.25">
      <c r="A134" s="1">
        <v>45657</v>
      </c>
      <c r="B134" t="s">
        <v>1553</v>
      </c>
      <c r="C134" t="s">
        <v>1553</v>
      </c>
      <c r="D134" s="4">
        <f>-SUMIFS(Filtered_dipendenti!C:C,Filtered_dipendenti!B:B,A134)</f>
        <v>-3559720.9500000011</v>
      </c>
    </row>
    <row r="135" spans="1:4" x14ac:dyDescent="0.25">
      <c r="A135" s="1">
        <v>45688</v>
      </c>
      <c r="B135" t="s">
        <v>1413</v>
      </c>
      <c r="C135" t="s">
        <v>1414</v>
      </c>
      <c r="D135" s="4">
        <v>129289.97109072414</v>
      </c>
    </row>
    <row r="136" spans="1:4" x14ac:dyDescent="0.25">
      <c r="A136" s="1">
        <v>45688</v>
      </c>
      <c r="B136" t="s">
        <v>1416</v>
      </c>
      <c r="C136" t="str">
        <f>INDEX(Mappatura_PdC!C:C,MATCH(B136,Mappatura_PdC!B:B,0))</f>
        <v>SALARI OPERAI - Diretti Improduttivi</v>
      </c>
      <c r="D136" s="4">
        <v>55409.987610310345</v>
      </c>
    </row>
    <row r="137" spans="1:4" x14ac:dyDescent="0.25">
      <c r="A137" s="1">
        <v>45688</v>
      </c>
      <c r="B137" t="s">
        <v>1418</v>
      </c>
      <c r="C137" t="s">
        <v>1419</v>
      </c>
      <c r="D137" s="4">
        <v>59855.183728452044</v>
      </c>
    </row>
    <row r="138" spans="1:4" x14ac:dyDescent="0.25">
      <c r="A138" s="1">
        <v>45688</v>
      </c>
      <c r="B138" t="s">
        <v>1420</v>
      </c>
      <c r="C138" t="s">
        <v>1421</v>
      </c>
      <c r="D138" s="4">
        <v>121856.99457051346</v>
      </c>
    </row>
    <row r="139" spans="1:4" x14ac:dyDescent="0.25">
      <c r="A139" s="1">
        <v>45688</v>
      </c>
      <c r="B139" t="s">
        <v>1553</v>
      </c>
      <c r="C139" t="s">
        <v>1553</v>
      </c>
      <c r="D139" s="4">
        <f>-SUMIFS(Filtered_dipendenti!C:C,Filtered_dipendenti!B:B,A139)</f>
        <v>-366412.13699999999</v>
      </c>
    </row>
    <row r="140" spans="1:4" x14ac:dyDescent="0.25">
      <c r="A140" s="1">
        <v>45716</v>
      </c>
      <c r="B140" t="s">
        <v>1413</v>
      </c>
      <c r="C140" t="s">
        <v>1414</v>
      </c>
      <c r="D140" s="4">
        <v>258909.3082649766</v>
      </c>
    </row>
    <row r="141" spans="1:4" x14ac:dyDescent="0.25">
      <c r="A141" s="1">
        <v>45716</v>
      </c>
      <c r="B141" t="s">
        <v>1416</v>
      </c>
      <c r="C141" t="str">
        <f>INDEX(Mappatura_PdC!C:C,MATCH(B141,Mappatura_PdC!B:B,0))</f>
        <v>SALARI OPERAI - Diretti Improduttivi</v>
      </c>
      <c r="D141" s="4">
        <v>110961.1321135614</v>
      </c>
    </row>
    <row r="142" spans="1:4" x14ac:dyDescent="0.25">
      <c r="A142" s="1">
        <v>45716</v>
      </c>
      <c r="B142" t="s">
        <v>1418</v>
      </c>
      <c r="C142" t="s">
        <v>1419</v>
      </c>
      <c r="D142" s="4">
        <v>118288.12278729727</v>
      </c>
    </row>
    <row r="143" spans="1:4" x14ac:dyDescent="0.25">
      <c r="A143" s="1">
        <v>45716</v>
      </c>
      <c r="B143" t="s">
        <v>1420</v>
      </c>
      <c r="C143" t="s">
        <v>1421</v>
      </c>
      <c r="D143" s="4">
        <v>234116.5638341645</v>
      </c>
    </row>
    <row r="144" spans="1:4" x14ac:dyDescent="0.25">
      <c r="A144" s="1">
        <v>45716</v>
      </c>
      <c r="B144" t="s">
        <v>1553</v>
      </c>
      <c r="C144" t="s">
        <v>1553</v>
      </c>
      <c r="D144" s="4">
        <f>-SUMIFS(Filtered_dipendenti!C:C,Filtered_dipendenti!B:B,A144)</f>
        <v>-722275.12699999986</v>
      </c>
    </row>
    <row r="145" spans="1:4" x14ac:dyDescent="0.25">
      <c r="A145" s="1">
        <v>45747</v>
      </c>
      <c r="B145" t="s">
        <v>1413</v>
      </c>
      <c r="C145" t="s">
        <v>1414</v>
      </c>
      <c r="D145" s="4">
        <v>383877.68895040354</v>
      </c>
    </row>
    <row r="146" spans="1:4" x14ac:dyDescent="0.25">
      <c r="A146" s="1">
        <v>45747</v>
      </c>
      <c r="B146" t="s">
        <v>1416</v>
      </c>
      <c r="C146" t="str">
        <f>INDEX(Mappatura_PdC!C:C,MATCH(B146,Mappatura_PdC!B:B,0))</f>
        <v>SALARI OPERAI - Diretti Improduttivi</v>
      </c>
      <c r="D146" s="4">
        <v>164519.00955017292</v>
      </c>
    </row>
    <row r="147" spans="1:4" x14ac:dyDescent="0.25">
      <c r="A147" s="1">
        <v>45747</v>
      </c>
      <c r="B147" t="s">
        <v>1418</v>
      </c>
      <c r="C147" t="s">
        <v>1419</v>
      </c>
      <c r="D147" s="4">
        <v>210006.72374599733</v>
      </c>
    </row>
    <row r="148" spans="1:4" x14ac:dyDescent="0.25">
      <c r="A148" s="1">
        <v>45747</v>
      </c>
      <c r="B148" t="s">
        <v>1420</v>
      </c>
      <c r="C148" t="s">
        <v>1421</v>
      </c>
      <c r="D148" s="4">
        <v>312419.13475342619</v>
      </c>
    </row>
    <row r="149" spans="1:4" x14ac:dyDescent="0.25">
      <c r="A149" s="1">
        <v>45747</v>
      </c>
      <c r="B149" t="s">
        <v>1553</v>
      </c>
      <c r="C149" t="s">
        <v>1553</v>
      </c>
      <c r="D149" s="4">
        <f>-SUMIFS(Filtered_dipendenti!C:C,Filtered_dipendenti!B:B,A149)</f>
        <v>-1070822.557</v>
      </c>
    </row>
    <row r="150" spans="1:4" x14ac:dyDescent="0.25">
      <c r="A150" s="1">
        <v>45777</v>
      </c>
      <c r="B150" t="s">
        <v>1413</v>
      </c>
      <c r="C150" t="s">
        <v>1414</v>
      </c>
      <c r="D150" s="4">
        <v>520593.70953105</v>
      </c>
    </row>
    <row r="151" spans="1:4" x14ac:dyDescent="0.25">
      <c r="A151" s="1">
        <v>45777</v>
      </c>
      <c r="B151" t="s">
        <v>1416</v>
      </c>
      <c r="C151" t="str">
        <f>INDEX(Mappatura_PdC!C:C,MATCH(B151,Mappatura_PdC!B:B,0))</f>
        <v>SALARI OPERAI - Diretti Improduttivi</v>
      </c>
      <c r="D151" s="4">
        <v>223111.58979902099</v>
      </c>
    </row>
    <row r="152" spans="1:4" x14ac:dyDescent="0.25">
      <c r="A152" s="1">
        <v>45777</v>
      </c>
      <c r="B152" t="s">
        <v>1418</v>
      </c>
      <c r="C152" t="s">
        <v>1419</v>
      </c>
      <c r="D152" s="4">
        <v>423605.58756209601</v>
      </c>
    </row>
    <row r="153" spans="1:4" x14ac:dyDescent="0.25">
      <c r="A153" s="1">
        <v>45777</v>
      </c>
      <c r="B153" t="s">
        <v>1420</v>
      </c>
      <c r="C153" t="s">
        <v>1421</v>
      </c>
      <c r="D153" s="4">
        <v>284047.39010783302</v>
      </c>
    </row>
    <row r="154" spans="1:4" x14ac:dyDescent="0.25">
      <c r="A154" s="1">
        <v>45777</v>
      </c>
      <c r="B154" t="s">
        <v>1553</v>
      </c>
      <c r="C154" t="s">
        <v>1553</v>
      </c>
      <c r="D154" s="4">
        <f>-SUMIFS(Filtered_dipendenti!C:C,Filtered_dipendenti!B:B,A154)</f>
        <v>-1451358.2769999995</v>
      </c>
    </row>
    <row r="155" spans="1:4" x14ac:dyDescent="0.25">
      <c r="A155" s="1">
        <v>45808</v>
      </c>
      <c r="B155" t="s">
        <v>1413</v>
      </c>
      <c r="C155" t="s">
        <v>1414</v>
      </c>
      <c r="D155" s="4">
        <v>657127.78322990495</v>
      </c>
    </row>
    <row r="156" spans="1:4" x14ac:dyDescent="0.25">
      <c r="A156" s="1">
        <v>45808</v>
      </c>
      <c r="B156" t="s">
        <v>1416</v>
      </c>
      <c r="C156" t="str">
        <f>INDEX(Mappatura_PdC!C:C,MATCH(B156,Mappatura_PdC!B:B,0))</f>
        <v>SALARI OPERAI - Diretti Improduttivi</v>
      </c>
      <c r="D156" s="4">
        <v>281626.19281281636</v>
      </c>
    </row>
    <row r="157" spans="1:4" x14ac:dyDescent="0.25">
      <c r="A157" s="1">
        <v>45808</v>
      </c>
      <c r="B157" t="s">
        <v>1418</v>
      </c>
      <c r="C157" t="s">
        <v>1419</v>
      </c>
      <c r="D157" s="4">
        <v>342881.35440100374</v>
      </c>
    </row>
    <row r="158" spans="1:4" x14ac:dyDescent="0.25">
      <c r="A158" s="1">
        <v>45808</v>
      </c>
      <c r="B158" t="s">
        <v>1420</v>
      </c>
      <c r="C158" t="s">
        <v>1421</v>
      </c>
      <c r="D158" s="4">
        <v>528227.31655627512</v>
      </c>
    </row>
    <row r="159" spans="1:4" x14ac:dyDescent="0.25">
      <c r="A159" s="1">
        <v>45808</v>
      </c>
      <c r="B159" t="s">
        <v>1553</v>
      </c>
      <c r="C159" t="s">
        <v>1553</v>
      </c>
      <c r="D159" s="4">
        <f>-SUMIFS(Filtered_dipendenti!C:C,Filtered_dipendenti!B:B,A159)</f>
        <v>-1809862.6470000001</v>
      </c>
    </row>
    <row r="160" spans="1:4" x14ac:dyDescent="0.25">
      <c r="A160" s="1">
        <v>45838</v>
      </c>
      <c r="B160" t="s">
        <v>1413</v>
      </c>
      <c r="C160" t="s">
        <v>1414</v>
      </c>
      <c r="D160" s="4">
        <v>780026.8446622669</v>
      </c>
    </row>
    <row r="161" spans="1:4" x14ac:dyDescent="0.25">
      <c r="A161" s="1">
        <v>45838</v>
      </c>
      <c r="B161" t="s">
        <v>1416</v>
      </c>
      <c r="C161" t="str">
        <f>INDEX(Mappatura_PdC!C:C,MATCH(B161,Mappatura_PdC!B:B,0))</f>
        <v>SALARI OPERAI - Diretti Improduttivi</v>
      </c>
      <c r="D161" s="4">
        <v>334297.21914097155</v>
      </c>
    </row>
    <row r="162" spans="1:4" x14ac:dyDescent="0.25">
      <c r="A162" s="1">
        <v>45838</v>
      </c>
      <c r="B162" t="s">
        <v>1418</v>
      </c>
      <c r="C162" t="s">
        <v>1419</v>
      </c>
      <c r="D162" s="4">
        <v>406573.58120704506</v>
      </c>
    </row>
    <row r="163" spans="1:4" x14ac:dyDescent="0.25">
      <c r="A163" s="1">
        <v>45838</v>
      </c>
      <c r="B163" t="s">
        <v>1420</v>
      </c>
      <c r="C163" t="s">
        <v>1421</v>
      </c>
      <c r="D163" s="4">
        <v>630261.33198971697</v>
      </c>
    </row>
    <row r="164" spans="1:4" x14ac:dyDescent="0.25">
      <c r="A164" s="1">
        <v>45838</v>
      </c>
      <c r="B164" t="s">
        <v>1553</v>
      </c>
      <c r="C164" t="s">
        <v>1553</v>
      </c>
      <c r="D164" s="4">
        <f>-SUMIFS(Filtered_dipendenti!C:C,Filtered_dipendenti!B:B,A164)</f>
        <v>-2151158.9770000004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7AC0-3135-4B7E-A5A3-14BD9AB51794}">
  <sheetPr>
    <tabColor theme="9" tint="0.79998168889431442"/>
  </sheetPr>
  <dimension ref="A1:D29"/>
  <sheetViews>
    <sheetView showGridLines="0" topLeftCell="A4" workbookViewId="0">
      <selection activeCell="D29" sqref="D29"/>
    </sheetView>
  </sheetViews>
  <sheetFormatPr defaultRowHeight="15" x14ac:dyDescent="0.25"/>
  <cols>
    <col min="1" max="1" width="18.140625" customWidth="1"/>
    <col min="2" max="2" width="9" bestFit="1" customWidth="1"/>
    <col min="3" max="3" width="38.7109375" bestFit="1" customWidth="1"/>
    <col min="4" max="4" width="18.28515625" style="9" customWidth="1"/>
  </cols>
  <sheetData>
    <row r="1" spans="1:4" x14ac:dyDescent="0.25">
      <c r="A1" s="2" t="s">
        <v>472</v>
      </c>
      <c r="B1" s="2" t="s">
        <v>43</v>
      </c>
      <c r="C1" s="2" t="s">
        <v>44</v>
      </c>
      <c r="D1" s="2" t="s">
        <v>556</v>
      </c>
    </row>
    <row r="2" spans="1:4" x14ac:dyDescent="0.25">
      <c r="A2" s="1">
        <v>45351</v>
      </c>
      <c r="B2" t="s">
        <v>1084</v>
      </c>
      <c r="C2" t="s">
        <v>1085</v>
      </c>
      <c r="D2" s="36">
        <v>215134.14</v>
      </c>
    </row>
    <row r="3" spans="1:4" x14ac:dyDescent="0.25">
      <c r="A3" s="1">
        <v>45351</v>
      </c>
      <c r="B3" t="s">
        <v>1084</v>
      </c>
      <c r="C3" t="s">
        <v>1085</v>
      </c>
      <c r="D3" s="36">
        <v>-35855.69</v>
      </c>
    </row>
    <row r="4" spans="1:4" x14ac:dyDescent="0.25">
      <c r="A4" s="1">
        <v>45351</v>
      </c>
      <c r="B4" t="s">
        <v>665</v>
      </c>
      <c r="C4" t="s">
        <v>666</v>
      </c>
      <c r="D4" s="36">
        <v>-179278.45</v>
      </c>
    </row>
    <row r="5" spans="1:4" x14ac:dyDescent="0.25">
      <c r="A5" s="1">
        <v>45382</v>
      </c>
      <c r="B5" t="s">
        <v>1084</v>
      </c>
      <c r="C5" t="s">
        <v>1085</v>
      </c>
      <c r="D5" s="36">
        <v>241506.56</v>
      </c>
    </row>
    <row r="6" spans="1:4" x14ac:dyDescent="0.25">
      <c r="A6" s="1">
        <v>45382</v>
      </c>
      <c r="B6" t="s">
        <v>1084</v>
      </c>
      <c r="C6" t="s">
        <v>1085</v>
      </c>
      <c r="D6" s="36">
        <v>-60376.639999999999</v>
      </c>
    </row>
    <row r="7" spans="1:4" x14ac:dyDescent="0.25">
      <c r="A7" s="1">
        <v>45382</v>
      </c>
      <c r="B7" t="s">
        <v>665</v>
      </c>
      <c r="C7" t="s">
        <v>666</v>
      </c>
      <c r="D7" s="36">
        <v>-181129.91999999998</v>
      </c>
    </row>
    <row r="8" spans="1:4" x14ac:dyDescent="0.25">
      <c r="A8" s="1">
        <v>45412</v>
      </c>
      <c r="B8" t="s">
        <v>1084</v>
      </c>
      <c r="C8" t="s">
        <v>1085</v>
      </c>
      <c r="D8" s="36">
        <v>242507</v>
      </c>
    </row>
    <row r="9" spans="1:4" x14ac:dyDescent="0.25">
      <c r="A9" s="1">
        <v>45412</v>
      </c>
      <c r="B9" t="s">
        <v>1084</v>
      </c>
      <c r="C9" t="s">
        <v>1085</v>
      </c>
      <c r="D9" s="36">
        <v>-80835.666666666672</v>
      </c>
    </row>
    <row r="10" spans="1:4" x14ac:dyDescent="0.25">
      <c r="A10" s="1">
        <v>45412</v>
      </c>
      <c r="B10" t="s">
        <v>665</v>
      </c>
      <c r="C10" t="s">
        <v>666</v>
      </c>
      <c r="D10" s="36">
        <v>-161671.33333333331</v>
      </c>
    </row>
    <row r="11" spans="1:4" x14ac:dyDescent="0.25">
      <c r="A11" s="1">
        <v>45443</v>
      </c>
      <c r="B11" t="s">
        <v>1084</v>
      </c>
      <c r="C11" t="s">
        <v>1085</v>
      </c>
      <c r="D11" s="36">
        <v>316185.93999999994</v>
      </c>
    </row>
    <row r="12" spans="1:4" x14ac:dyDescent="0.25">
      <c r="A12" s="1">
        <v>45443</v>
      </c>
      <c r="B12" t="s">
        <v>1084</v>
      </c>
      <c r="C12" t="s">
        <v>1085</v>
      </c>
      <c r="D12" s="36">
        <f>-D11/12*5</f>
        <v>-131744.14166666663</v>
      </c>
    </row>
    <row r="13" spans="1:4" x14ac:dyDescent="0.25">
      <c r="A13" s="1">
        <v>45443</v>
      </c>
      <c r="B13" t="s">
        <v>665</v>
      </c>
      <c r="C13" t="s">
        <v>666</v>
      </c>
      <c r="D13" s="36">
        <f>-SUM(D11:D12)</f>
        <v>-184441.79833333331</v>
      </c>
    </row>
    <row r="14" spans="1:4" x14ac:dyDescent="0.25">
      <c r="A14" s="1">
        <v>45565</v>
      </c>
      <c r="B14" t="s">
        <v>952</v>
      </c>
      <c r="C14" t="s">
        <v>953</v>
      </c>
      <c r="D14" s="36">
        <v>-604332.76</v>
      </c>
    </row>
    <row r="15" spans="1:4" x14ac:dyDescent="0.25">
      <c r="A15" s="1">
        <v>45565</v>
      </c>
      <c r="B15" t="s">
        <v>955</v>
      </c>
      <c r="C15" t="s">
        <v>956</v>
      </c>
      <c r="D15" s="36">
        <v>-473270.04</v>
      </c>
    </row>
    <row r="16" spans="1:4" x14ac:dyDescent="0.25">
      <c r="A16" s="1">
        <v>45565</v>
      </c>
      <c r="B16" t="s">
        <v>139</v>
      </c>
      <c r="C16" t="s">
        <v>654</v>
      </c>
      <c r="D16" s="36">
        <f>-D14</f>
        <v>604332.76</v>
      </c>
    </row>
    <row r="17" spans="1:4" x14ac:dyDescent="0.25">
      <c r="A17" s="1">
        <v>45565</v>
      </c>
      <c r="B17" t="s">
        <v>143</v>
      </c>
      <c r="C17" t="s">
        <v>662</v>
      </c>
      <c r="D17" s="36">
        <f t="shared" ref="D17" si="0">-D15</f>
        <v>473270.04</v>
      </c>
    </row>
    <row r="18" spans="1:4" x14ac:dyDescent="0.25">
      <c r="A18" s="1">
        <v>45565</v>
      </c>
      <c r="B18" t="s">
        <v>952</v>
      </c>
      <c r="C18" t="s">
        <v>953</v>
      </c>
      <c r="D18" s="36">
        <v>289035</v>
      </c>
    </row>
    <row r="19" spans="1:4" x14ac:dyDescent="0.25">
      <c r="A19" s="1">
        <v>45565</v>
      </c>
      <c r="B19" t="s">
        <v>955</v>
      </c>
      <c r="C19" t="s">
        <v>956</v>
      </c>
      <c r="D19" s="36">
        <v>279094</v>
      </c>
    </row>
    <row r="20" spans="1:4" x14ac:dyDescent="0.25">
      <c r="A20" s="1">
        <v>45565</v>
      </c>
      <c r="B20" t="s">
        <v>139</v>
      </c>
      <c r="C20" t="s">
        <v>654</v>
      </c>
      <c r="D20" s="36">
        <f>-D18</f>
        <v>-289035</v>
      </c>
    </row>
    <row r="21" spans="1:4" x14ac:dyDescent="0.25">
      <c r="A21" s="1">
        <v>45565</v>
      </c>
      <c r="B21" t="s">
        <v>143</v>
      </c>
      <c r="C21" t="s">
        <v>662</v>
      </c>
      <c r="D21" s="36">
        <f t="shared" ref="D21" si="1">-D19</f>
        <v>-279094</v>
      </c>
    </row>
    <row r="22" spans="1:4" x14ac:dyDescent="0.25">
      <c r="A22" s="1">
        <v>45747</v>
      </c>
      <c r="B22" t="s">
        <v>1058</v>
      </c>
      <c r="C22" t="s">
        <v>1059</v>
      </c>
      <c r="D22" s="36">
        <v>123812.66</v>
      </c>
    </row>
    <row r="23" spans="1:4" x14ac:dyDescent="0.25">
      <c r="A23" s="1">
        <v>45747</v>
      </c>
      <c r="B23" t="s">
        <v>139</v>
      </c>
      <c r="C23" t="s">
        <v>654</v>
      </c>
      <c r="D23" s="36">
        <v>-123812.66</v>
      </c>
    </row>
    <row r="24" spans="1:4" x14ac:dyDescent="0.25">
      <c r="A24" s="1">
        <v>45808</v>
      </c>
      <c r="B24" t="s">
        <v>1144</v>
      </c>
      <c r="C24" t="s">
        <v>1403</v>
      </c>
      <c r="D24" s="36">
        <v>-69277.820000000007</v>
      </c>
    </row>
    <row r="25" spans="1:4" x14ac:dyDescent="0.25">
      <c r="A25" s="1">
        <v>45808</v>
      </c>
      <c r="B25" t="s">
        <v>783</v>
      </c>
      <c r="C25" t="s">
        <v>784</v>
      </c>
      <c r="D25" s="36">
        <v>69277.820000000007</v>
      </c>
    </row>
    <row r="26" spans="1:4" x14ac:dyDescent="0.25">
      <c r="A26" s="1">
        <v>45808</v>
      </c>
      <c r="B26" t="s">
        <v>1420</v>
      </c>
      <c r="C26" t="s">
        <v>1421</v>
      </c>
      <c r="D26" s="36">
        <v>-112734.41</v>
      </c>
    </row>
    <row r="27" spans="1:4" x14ac:dyDescent="0.25">
      <c r="A27" s="1">
        <v>45808</v>
      </c>
      <c r="B27" t="s">
        <v>1240</v>
      </c>
      <c r="C27" t="s">
        <v>1241</v>
      </c>
      <c r="D27" s="36">
        <f>-D26</f>
        <v>112734.41</v>
      </c>
    </row>
    <row r="28" spans="1:4" x14ac:dyDescent="0.25">
      <c r="A28" s="1">
        <v>45838</v>
      </c>
      <c r="B28" t="s">
        <v>1084</v>
      </c>
      <c r="C28" t="s">
        <v>1085</v>
      </c>
      <c r="D28" s="36">
        <v>-130000</v>
      </c>
    </row>
    <row r="29" spans="1:4" x14ac:dyDescent="0.25">
      <c r="A29" s="1">
        <v>45838</v>
      </c>
      <c r="B29" t="s">
        <v>665</v>
      </c>
      <c r="C29" t="s">
        <v>666</v>
      </c>
      <c r="D29" s="36">
        <v>130000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CBBE-CCAC-43F6-A2E2-B6DBA7243DEC}">
  <dimension ref="A1:AR18"/>
  <sheetViews>
    <sheetView showGridLines="0" workbookViewId="0">
      <selection activeCell="A18" sqref="A18"/>
    </sheetView>
  </sheetViews>
  <sheetFormatPr defaultColWidth="8.7109375" defaultRowHeight="15" x14ac:dyDescent="0.25"/>
  <cols>
    <col min="1" max="31" width="12.5703125" bestFit="1" customWidth="1"/>
    <col min="32" max="44" width="12.5703125" customWidth="1"/>
  </cols>
  <sheetData>
    <row r="1" spans="1:15" x14ac:dyDescent="0.25">
      <c r="A1" s="2" t="s">
        <v>1557</v>
      </c>
      <c r="B1" s="2"/>
      <c r="C1" s="2"/>
    </row>
    <row r="2" spans="1:15" x14ac:dyDescent="0.25">
      <c r="A2" s="2" t="s">
        <v>43</v>
      </c>
      <c r="B2" s="2" t="s">
        <v>1558</v>
      </c>
      <c r="C2" s="2" t="s">
        <v>1559</v>
      </c>
      <c r="D2" s="7">
        <v>45322</v>
      </c>
      <c r="E2" s="7">
        <f>EOMONTH(D2,1)</f>
        <v>45351</v>
      </c>
      <c r="F2" s="7">
        <f t="shared" ref="F2:O2" si="0">EOMONTH(E2,1)</f>
        <v>45382</v>
      </c>
      <c r="G2" s="7">
        <f t="shared" si="0"/>
        <v>45412</v>
      </c>
      <c r="H2" s="7">
        <f t="shared" si="0"/>
        <v>45443</v>
      </c>
      <c r="I2" s="7">
        <f t="shared" si="0"/>
        <v>45473</v>
      </c>
      <c r="J2" s="7">
        <f t="shared" si="0"/>
        <v>45504</v>
      </c>
      <c r="K2" s="7">
        <f t="shared" si="0"/>
        <v>45535</v>
      </c>
      <c r="L2" s="7">
        <f t="shared" si="0"/>
        <v>45565</v>
      </c>
      <c r="M2" s="7">
        <f t="shared" si="0"/>
        <v>45596</v>
      </c>
      <c r="N2" s="7">
        <f t="shared" si="0"/>
        <v>45626</v>
      </c>
      <c r="O2" s="7">
        <f t="shared" si="0"/>
        <v>45657</v>
      </c>
    </row>
    <row r="3" spans="1:15" x14ac:dyDescent="0.25">
      <c r="A3" t="s">
        <v>911</v>
      </c>
      <c r="B3" t="s">
        <v>912</v>
      </c>
      <c r="C3" s="37" t="s">
        <v>522</v>
      </c>
      <c r="D3" s="4">
        <f>+SUMIFS(DB_Complessivo!$E:$E,DB_Complessivo!$C:$C,$A3,DB_Complessivo!$B:$B,D$2,DB_Complessivo!$A:$A,"ACT")/1000</f>
        <v>0.80889999999999995</v>
      </c>
      <c r="E3" s="4">
        <f>+SUMIFS(DB_Complessivo!$E:$E,DB_Complessivo!$C:$C,$A3,DB_Complessivo!$B:$B,E$2,DB_Complessivo!$A:$A,"ACT")/1000</f>
        <v>1.6177999999999999</v>
      </c>
      <c r="F3" s="4">
        <f>+SUMIFS(DB_Complessivo!$E:$E,DB_Complessivo!$C:$C,$A3,DB_Complessivo!$B:$B,F$2,DB_Complessivo!$A:$A,"ACT")/1000</f>
        <v>2.4266999999999999</v>
      </c>
      <c r="G3" s="4">
        <f>+SUMIFS(DB_Complessivo!$E:$E,DB_Complessivo!$C:$C,$A3,DB_Complessivo!$B:$B,G$2,DB_Complessivo!$A:$A,"ACT")/1000</f>
        <v>3.2355999999999998</v>
      </c>
      <c r="H3" s="4">
        <f>+SUMIFS(DB_Complessivo!$E:$E,DB_Complessivo!$C:$C,$A3,DB_Complessivo!$B:$B,H$2,DB_Complessivo!$A:$A,"ACT")/1000</f>
        <v>4.0445000000000002</v>
      </c>
      <c r="I3" s="4">
        <f>+SUMIFS(DB_Complessivo!$E:$E,DB_Complessivo!$C:$C,$A3,DB_Complessivo!$B:$B,I$2,DB_Complessivo!$A:$A,"ACT")/1000</f>
        <v>4.8533999999999997</v>
      </c>
      <c r="J3" s="4">
        <f>+SUMIFS(DB_Complessivo!$E:$E,DB_Complessivo!$C:$C,$A3,DB_Complessivo!$B:$B,J$2,DB_Complessivo!$A:$A,"ACT")/1000</f>
        <v>6.0262999999999991</v>
      </c>
      <c r="K3" s="4">
        <f>+SUMIFS(DB_Complessivo!$E:$E,DB_Complessivo!$C:$C,$A3,DB_Complessivo!$B:$B,K$2,DB_Complessivo!$A:$A,"ACT")/1000</f>
        <v>6.8871999999999991</v>
      </c>
      <c r="L3" s="4">
        <f>+SUMIFS(DB_Complessivo!$E:$E,DB_Complessivo!$C:$C,$A3,DB_Complessivo!$B:$B,L$2,DB_Complessivo!$A:$A,"ACT")/1000</f>
        <v>8.634269999999999</v>
      </c>
      <c r="M3" s="4">
        <f>+SUMIFS(DB_Complessivo!$E:$E,DB_Complessivo!$C:$C,$A3,DB_Complessivo!$B:$B,M$2,DB_Complessivo!$A:$A,"ACT")/1000</f>
        <v>10.200269999999998</v>
      </c>
      <c r="N3" s="4">
        <f>+SUMIFS(DB_Complessivo!$E:$E,DB_Complessivo!$C:$C,$A3,DB_Complessivo!$B:$B,N$2,DB_Complessivo!$A:$A,"ACT")/1000</f>
        <v>13.805299999999999</v>
      </c>
      <c r="O3" s="4">
        <f>+SUMIFS(DB_Complessivo!$E:$E,DB_Complessivo!$C:$C,$A3,DB_Complessivo!$B:$B,O$2,DB_Complessivo!$A:$A,"ACT")/1000</f>
        <v>15.060360000000001</v>
      </c>
    </row>
    <row r="4" spans="1:15" x14ac:dyDescent="0.25">
      <c r="A4" t="s">
        <v>915</v>
      </c>
      <c r="B4" t="s">
        <v>916</v>
      </c>
      <c r="C4" s="37" t="s">
        <v>522</v>
      </c>
      <c r="D4" s="4">
        <f>+SUMIFS(DB_Complessivo!$E:$E,DB_Complessivo!$C:$C,$A4,DB_Complessivo!$B:$B,D$2,DB_Complessivo!$A:$A,"ACT")/1000</f>
        <v>0</v>
      </c>
      <c r="E4" s="4">
        <f>+SUMIFS(DB_Complessivo!$E:$E,DB_Complessivo!$C:$C,$A4,DB_Complessivo!$B:$B,E$2,DB_Complessivo!$A:$A,"ACT")/1000</f>
        <v>0</v>
      </c>
      <c r="F4" s="4">
        <f>+SUMIFS(DB_Complessivo!$E:$E,DB_Complessivo!$C:$C,$A4,DB_Complessivo!$B:$B,F$2,DB_Complessivo!$A:$A,"ACT")/1000</f>
        <v>0</v>
      </c>
      <c r="G4" s="4">
        <f>+SUMIFS(DB_Complessivo!$E:$E,DB_Complessivo!$C:$C,$A4,DB_Complessivo!$B:$B,G$2,DB_Complessivo!$A:$A,"ACT")/1000</f>
        <v>0</v>
      </c>
      <c r="H4" s="4">
        <f>+SUMIFS(DB_Complessivo!$E:$E,DB_Complessivo!$C:$C,$A4,DB_Complessivo!$B:$B,H$2,DB_Complessivo!$A:$A,"ACT")/1000</f>
        <v>0</v>
      </c>
      <c r="I4" s="4">
        <f>+SUMIFS(DB_Complessivo!$E:$E,DB_Complessivo!$C:$C,$A4,DB_Complessivo!$B:$B,I$2,DB_Complessivo!$A:$A,"ACT")/1000</f>
        <v>0</v>
      </c>
      <c r="J4" s="4">
        <f>+SUMIFS(DB_Complessivo!$E:$E,DB_Complessivo!$C:$C,$A4,DB_Complessivo!$B:$B,J$2,DB_Complessivo!$A:$A,"ACT")/1000</f>
        <v>0</v>
      </c>
      <c r="K4" s="4">
        <f>+SUMIFS(DB_Complessivo!$E:$E,DB_Complessivo!$C:$C,$A4,DB_Complessivo!$B:$B,K$2,DB_Complessivo!$A:$A,"ACT")/1000</f>
        <v>0</v>
      </c>
      <c r="L4" s="4">
        <f>+SUMIFS(DB_Complessivo!$E:$E,DB_Complessivo!$C:$C,$A4,DB_Complessivo!$B:$B,L$2,DB_Complessivo!$A:$A,"ACT")/1000</f>
        <v>0</v>
      </c>
      <c r="M4" s="4">
        <f>+SUMIFS(DB_Complessivo!$E:$E,DB_Complessivo!$C:$C,$A4,DB_Complessivo!$B:$B,M$2,DB_Complessivo!$A:$A,"ACT")/1000</f>
        <v>0</v>
      </c>
      <c r="N4" s="4">
        <f>+SUMIFS(DB_Complessivo!$E:$E,DB_Complessivo!$C:$C,$A4,DB_Complessivo!$B:$B,N$2,DB_Complessivo!$A:$A,"ACT")/1000</f>
        <v>0</v>
      </c>
      <c r="O4" s="4">
        <f>+SUMIFS(DB_Complessivo!$E:$E,DB_Complessivo!$C:$C,$A4,DB_Complessivo!$B:$B,O$2,DB_Complessivo!$A:$A,"ACT")/1000</f>
        <v>0</v>
      </c>
    </row>
    <row r="5" spans="1:15" x14ac:dyDescent="0.25">
      <c r="A5" t="s">
        <v>917</v>
      </c>
      <c r="B5" t="s">
        <v>918</v>
      </c>
      <c r="C5" s="37" t="s">
        <v>522</v>
      </c>
      <c r="D5" s="4">
        <f>+SUMIFS(DB_Complessivo!$E:$E,DB_Complessivo!$C:$C,$A5,DB_Complessivo!$B:$B,D$2,DB_Complessivo!$A:$A,"ACT")/1000</f>
        <v>0</v>
      </c>
      <c r="E5" s="4">
        <f>+SUMIFS(DB_Complessivo!$E:$E,DB_Complessivo!$C:$C,$A5,DB_Complessivo!$B:$B,E$2,DB_Complessivo!$A:$A,"ACT")/1000</f>
        <v>0</v>
      </c>
      <c r="F5" s="4">
        <f>+SUMIFS(DB_Complessivo!$E:$E,DB_Complessivo!$C:$C,$A5,DB_Complessivo!$B:$B,F$2,DB_Complessivo!$A:$A,"ACT")/1000</f>
        <v>0</v>
      </c>
      <c r="G5" s="4">
        <f>+SUMIFS(DB_Complessivo!$E:$E,DB_Complessivo!$C:$C,$A5,DB_Complessivo!$B:$B,G$2,DB_Complessivo!$A:$A,"ACT")/1000</f>
        <v>0</v>
      </c>
      <c r="H5" s="4">
        <f>+SUMIFS(DB_Complessivo!$E:$E,DB_Complessivo!$C:$C,$A5,DB_Complessivo!$B:$B,H$2,DB_Complessivo!$A:$A,"ACT")/1000</f>
        <v>0</v>
      </c>
      <c r="I5" s="4">
        <f>+SUMIFS(DB_Complessivo!$E:$E,DB_Complessivo!$C:$C,$A5,DB_Complessivo!$B:$B,I$2,DB_Complessivo!$A:$A,"ACT")/1000</f>
        <v>0</v>
      </c>
      <c r="J5" s="4">
        <f>+SUMIFS(DB_Complessivo!$E:$E,DB_Complessivo!$C:$C,$A5,DB_Complessivo!$B:$B,J$2,DB_Complessivo!$A:$A,"ACT")/1000</f>
        <v>0</v>
      </c>
      <c r="K5" s="4">
        <f>+SUMIFS(DB_Complessivo!$E:$E,DB_Complessivo!$C:$C,$A5,DB_Complessivo!$B:$B,K$2,DB_Complessivo!$A:$A,"ACT")/1000</f>
        <v>0</v>
      </c>
      <c r="L5" s="4">
        <f>+SUMIFS(DB_Complessivo!$E:$E,DB_Complessivo!$C:$C,$A5,DB_Complessivo!$B:$B,L$2,DB_Complessivo!$A:$A,"ACT")/1000</f>
        <v>0</v>
      </c>
      <c r="M5" s="4">
        <f>+SUMIFS(DB_Complessivo!$E:$E,DB_Complessivo!$C:$C,$A5,DB_Complessivo!$B:$B,M$2,DB_Complessivo!$A:$A,"ACT")/1000</f>
        <v>0</v>
      </c>
      <c r="N5" s="4">
        <f>+SUMIFS(DB_Complessivo!$E:$E,DB_Complessivo!$C:$C,$A5,DB_Complessivo!$B:$B,N$2,DB_Complessivo!$A:$A,"ACT")/1000</f>
        <v>0</v>
      </c>
      <c r="O5" s="4">
        <f>+SUMIFS(DB_Complessivo!$E:$E,DB_Complessivo!$C:$C,$A5,DB_Complessivo!$B:$B,O$2,DB_Complessivo!$A:$A,"ACT")/1000</f>
        <v>0</v>
      </c>
    </row>
    <row r="6" spans="1:15" x14ac:dyDescent="0.25">
      <c r="A6" t="s">
        <v>919</v>
      </c>
      <c r="B6" t="s">
        <v>920</v>
      </c>
      <c r="C6" s="37" t="s">
        <v>522</v>
      </c>
      <c r="D6" s="4">
        <f>+SUMIFS(DB_Complessivo!$E:$E,DB_Complessivo!$C:$C,$A6,DB_Complessivo!$B:$B,D$2,DB_Complessivo!$A:$A,"ACT")/1000</f>
        <v>0.39548</v>
      </c>
      <c r="E6" s="4">
        <f>+SUMIFS(DB_Complessivo!$E:$E,DB_Complessivo!$C:$C,$A6,DB_Complessivo!$B:$B,E$2,DB_Complessivo!$A:$A,"ACT")/1000</f>
        <v>0.79096</v>
      </c>
      <c r="F6" s="4">
        <f>+SUMIFS(DB_Complessivo!$E:$E,DB_Complessivo!$C:$C,$A6,DB_Complessivo!$B:$B,F$2,DB_Complessivo!$A:$A,"ACT")/1000</f>
        <v>1.1864400000000002</v>
      </c>
      <c r="G6" s="4">
        <f>+SUMIFS(DB_Complessivo!$E:$E,DB_Complessivo!$C:$C,$A6,DB_Complessivo!$B:$B,G$2,DB_Complessivo!$A:$A,"ACT")/1000</f>
        <v>1.58192</v>
      </c>
      <c r="H6" s="4">
        <f>+SUMIFS(DB_Complessivo!$E:$E,DB_Complessivo!$C:$C,$A6,DB_Complessivo!$B:$B,H$2,DB_Complessivo!$A:$A,"ACT")/1000</f>
        <v>1.9774</v>
      </c>
      <c r="I6" s="4">
        <f>+SUMIFS(DB_Complessivo!$E:$E,DB_Complessivo!$C:$C,$A6,DB_Complessivo!$B:$B,I$2,DB_Complessivo!$A:$A,"ACT")/1000</f>
        <v>2.3728800000000003</v>
      </c>
      <c r="J6" s="4">
        <f>+SUMIFS(DB_Complessivo!$E:$E,DB_Complessivo!$C:$C,$A6,DB_Complessivo!$B:$B,J$2,DB_Complessivo!$A:$A,"ACT")/1000</f>
        <v>2.7683599999999999</v>
      </c>
      <c r="K6" s="4">
        <f>+SUMIFS(DB_Complessivo!$E:$E,DB_Complessivo!$C:$C,$A6,DB_Complessivo!$B:$B,K$2,DB_Complessivo!$A:$A,"ACT")/1000</f>
        <v>3.16384</v>
      </c>
      <c r="L6" s="4">
        <f>+SUMIFS(DB_Complessivo!$E:$E,DB_Complessivo!$C:$C,$A6,DB_Complessivo!$B:$B,L$2,DB_Complessivo!$A:$A,"ACT")/1000</f>
        <v>3.55932</v>
      </c>
      <c r="M6" s="4">
        <f>+SUMIFS(DB_Complessivo!$E:$E,DB_Complessivo!$C:$C,$A6,DB_Complessivo!$B:$B,M$2,DB_Complessivo!$A:$A,"ACT")/1000</f>
        <v>3.9548000000000001</v>
      </c>
      <c r="N6" s="4">
        <f>+SUMIFS(DB_Complessivo!$E:$E,DB_Complessivo!$C:$C,$A6,DB_Complessivo!$B:$B,N$2,DB_Complessivo!$A:$A,"ACT")/1000</f>
        <v>4.3502800000000006</v>
      </c>
      <c r="O6" s="4">
        <f>+SUMIFS(DB_Complessivo!$E:$E,DB_Complessivo!$C:$C,$A6,DB_Complessivo!$B:$B,O$2,DB_Complessivo!$A:$A,"ACT")/1000</f>
        <v>4.7458200000000001</v>
      </c>
    </row>
    <row r="7" spans="1:15" x14ac:dyDescent="0.25">
      <c r="A7" t="s">
        <v>924</v>
      </c>
      <c r="B7" t="s">
        <v>925</v>
      </c>
      <c r="C7" s="37" t="s">
        <v>523</v>
      </c>
      <c r="D7" s="4">
        <f>+SUMIFS(DB_Complessivo!$E:$E,DB_Complessivo!$C:$C,$A7,DB_Complessivo!$B:$B,D$2,DB_Complessivo!$A:$A,"ACT")/1000</f>
        <v>2.5199199999999999</v>
      </c>
      <c r="E7" s="4">
        <f>+SUMIFS(DB_Complessivo!$E:$E,DB_Complessivo!$C:$C,$A7,DB_Complessivo!$B:$B,E$2,DB_Complessivo!$A:$A,"ACT")/1000</f>
        <v>5.0398399999999999</v>
      </c>
      <c r="F7" s="4">
        <f>+SUMIFS(DB_Complessivo!$E:$E,DB_Complessivo!$C:$C,$A7,DB_Complessivo!$B:$B,F$2,DB_Complessivo!$A:$A,"ACT")/1000</f>
        <v>7.5597599999999998</v>
      </c>
      <c r="G7" s="4">
        <f>+SUMIFS(DB_Complessivo!$E:$E,DB_Complessivo!$C:$C,$A7,DB_Complessivo!$B:$B,G$2,DB_Complessivo!$A:$A,"ACT")/1000</f>
        <v>10.07968</v>
      </c>
      <c r="H7" s="4">
        <f>+SUMIFS(DB_Complessivo!$E:$E,DB_Complessivo!$C:$C,$A7,DB_Complessivo!$B:$B,H$2,DB_Complessivo!$A:$A,"ACT")/1000</f>
        <v>12.599600000000001</v>
      </c>
      <c r="I7" s="4">
        <f>+SUMIFS(DB_Complessivo!$E:$E,DB_Complessivo!$C:$C,$A7,DB_Complessivo!$B:$B,I$2,DB_Complessivo!$A:$A,"ACT")/1000</f>
        <v>15.11952</v>
      </c>
      <c r="J7" s="4">
        <f>+SUMIFS(DB_Complessivo!$E:$E,DB_Complessivo!$C:$C,$A7,DB_Complessivo!$B:$B,J$2,DB_Complessivo!$A:$A,"ACT")/1000</f>
        <v>17.639440000000004</v>
      </c>
      <c r="K7" s="4">
        <f>+SUMIFS(DB_Complessivo!$E:$E,DB_Complessivo!$C:$C,$A7,DB_Complessivo!$B:$B,K$2,DB_Complessivo!$A:$A,"ACT")/1000</f>
        <v>20.15936</v>
      </c>
      <c r="L7" s="4">
        <f>+SUMIFS(DB_Complessivo!$E:$E,DB_Complessivo!$C:$C,$A7,DB_Complessivo!$B:$B,L$2,DB_Complessivo!$A:$A,"ACT")/1000</f>
        <v>26.90136</v>
      </c>
      <c r="M7" s="4">
        <f>+SUMIFS(DB_Complessivo!$E:$E,DB_Complessivo!$C:$C,$A7,DB_Complessivo!$B:$B,M$2,DB_Complessivo!$A:$A,"ACT")/1000</f>
        <v>29.890400000000003</v>
      </c>
      <c r="N7" s="4">
        <f>+SUMIFS(DB_Complessivo!$E:$E,DB_Complessivo!$C:$C,$A7,DB_Complessivo!$B:$B,N$2,DB_Complessivo!$A:$A,"ACT")/1000</f>
        <v>32.879440000000002</v>
      </c>
      <c r="O7" s="4">
        <f>+SUMIFS(DB_Complessivo!$E:$E,DB_Complessivo!$C:$C,$A7,DB_Complessivo!$B:$B,O$2,DB_Complessivo!$A:$A,"ACT")/1000</f>
        <v>35.868449999999996</v>
      </c>
    </row>
    <row r="8" spans="1:15" x14ac:dyDescent="0.25">
      <c r="A8" t="s">
        <v>927</v>
      </c>
      <c r="B8" t="s">
        <v>928</v>
      </c>
      <c r="C8" s="37" t="s">
        <v>523</v>
      </c>
      <c r="D8" s="4">
        <f>+SUMIFS(DB_Complessivo!$E:$E,DB_Complessivo!$C:$C,$A8,DB_Complessivo!$B:$B,D$2,DB_Complessivo!$A:$A,"ACT")/1000</f>
        <v>0.93503999999999998</v>
      </c>
      <c r="E8" s="4">
        <f>+SUMIFS(DB_Complessivo!$E:$E,DB_Complessivo!$C:$C,$A8,DB_Complessivo!$B:$B,E$2,DB_Complessivo!$A:$A,"ACT")/1000</f>
        <v>1.8700760000000001</v>
      </c>
      <c r="F8" s="4">
        <f>+SUMIFS(DB_Complessivo!$E:$E,DB_Complessivo!$C:$C,$A8,DB_Complessivo!$B:$B,F$2,DB_Complessivo!$A:$A,"ACT")/1000</f>
        <v>2.828856</v>
      </c>
      <c r="G8" s="4">
        <f>+SUMIFS(DB_Complessivo!$E:$E,DB_Complessivo!$C:$C,$A8,DB_Complessivo!$B:$B,G$2,DB_Complessivo!$A:$A,"ACT")/1000</f>
        <v>3.7718060000000007</v>
      </c>
      <c r="H8" s="4">
        <f>+SUMIFS(DB_Complessivo!$E:$E,DB_Complessivo!$C:$C,$A8,DB_Complessivo!$B:$B,H$2,DB_Complessivo!$A:$A,"ACT")/1000</f>
        <v>4.7147560000000004</v>
      </c>
      <c r="I8" s="4">
        <f>+SUMIFS(DB_Complessivo!$E:$E,DB_Complessivo!$C:$C,$A8,DB_Complessivo!$B:$B,I$2,DB_Complessivo!$A:$A,"ACT")/1000</f>
        <v>5.6577060000000001</v>
      </c>
      <c r="J8" s="4">
        <f>+SUMIFS(DB_Complessivo!$E:$E,DB_Complessivo!$C:$C,$A8,DB_Complessivo!$B:$B,J$2,DB_Complessivo!$A:$A,"ACT")/1000</f>
        <v>6.6006559999999999</v>
      </c>
      <c r="K8" s="4">
        <f>+SUMIFS(DB_Complessivo!$E:$E,DB_Complessivo!$C:$C,$A8,DB_Complessivo!$B:$B,K$2,DB_Complessivo!$A:$A,"ACT")/1000</f>
        <v>7.5436059999999996</v>
      </c>
      <c r="L8" s="4">
        <f>+SUMIFS(DB_Complessivo!$E:$E,DB_Complessivo!$C:$C,$A8,DB_Complessivo!$B:$B,L$2,DB_Complessivo!$A:$A,"ACT")/1000</f>
        <v>8.4865560000000002</v>
      </c>
      <c r="M8" s="4">
        <f>+SUMIFS(DB_Complessivo!$E:$E,DB_Complessivo!$C:$C,$A8,DB_Complessivo!$B:$B,M$2,DB_Complessivo!$A:$A,"ACT")/1000</f>
        <v>9.2929269999999988</v>
      </c>
      <c r="N8" s="4">
        <f>+SUMIFS(DB_Complessivo!$E:$E,DB_Complessivo!$C:$C,$A8,DB_Complessivo!$B:$B,N$2,DB_Complessivo!$A:$A,"ACT")/1000</f>
        <v>10.099297</v>
      </c>
      <c r="O8" s="4">
        <f>+SUMIFS(DB_Complessivo!$E:$E,DB_Complessivo!$C:$C,$A8,DB_Complessivo!$B:$B,O$2,DB_Complessivo!$A:$A,"ACT")/1000</f>
        <v>11.29494</v>
      </c>
    </row>
    <row r="9" spans="1:15" x14ac:dyDescent="0.25">
      <c r="A9" t="s">
        <v>931</v>
      </c>
      <c r="B9" t="s">
        <v>932</v>
      </c>
      <c r="C9" s="37" t="s">
        <v>523</v>
      </c>
      <c r="D9" s="4">
        <f>+SUMIFS(DB_Complessivo!$E:$E,DB_Complessivo!$C:$C,$A9,DB_Complessivo!$B:$B,D$2,DB_Complessivo!$A:$A,"ACT")/1000</f>
        <v>2.2360100000000003</v>
      </c>
      <c r="E9" s="4">
        <f>+SUMIFS(DB_Complessivo!$E:$E,DB_Complessivo!$C:$C,$A9,DB_Complessivo!$B:$B,E$2,DB_Complessivo!$A:$A,"ACT")/1000</f>
        <v>4.4720200000000006</v>
      </c>
      <c r="F9" s="4">
        <f>+SUMIFS(DB_Complessivo!$E:$E,DB_Complessivo!$C:$C,$A9,DB_Complessivo!$B:$B,F$2,DB_Complessivo!$A:$A,"ACT")/1000</f>
        <v>6.8817900000000005</v>
      </c>
      <c r="G9" s="4">
        <f>+SUMIFS(DB_Complessivo!$E:$E,DB_Complessivo!$C:$C,$A9,DB_Complessivo!$B:$B,G$2,DB_Complessivo!$A:$A,"ACT")/1000</f>
        <v>9.1757200000000019</v>
      </c>
      <c r="H9" s="4">
        <f>+SUMIFS(DB_Complessivo!$E:$E,DB_Complessivo!$C:$C,$A9,DB_Complessivo!$B:$B,H$2,DB_Complessivo!$A:$A,"ACT")/1000</f>
        <v>11.614450000000001</v>
      </c>
      <c r="I9" s="4">
        <f>+SUMIFS(DB_Complessivo!$E:$E,DB_Complessivo!$C:$C,$A9,DB_Complessivo!$B:$B,I$2,DB_Complessivo!$A:$A,"ACT")/1000</f>
        <v>14.392140000000001</v>
      </c>
      <c r="J9" s="4">
        <f>+SUMIFS(DB_Complessivo!$E:$E,DB_Complessivo!$C:$C,$A9,DB_Complessivo!$B:$B,J$2,DB_Complessivo!$A:$A,"ACT")/1000</f>
        <v>17.169830000000001</v>
      </c>
      <c r="K9" s="4">
        <f>+SUMIFS(DB_Complessivo!$E:$E,DB_Complessivo!$C:$C,$A9,DB_Complessivo!$B:$B,K$2,DB_Complessivo!$A:$A,"ACT")/1000</f>
        <v>19.947520000000001</v>
      </c>
      <c r="L9" s="4">
        <f>+SUMIFS(DB_Complessivo!$E:$E,DB_Complessivo!$C:$C,$A9,DB_Complessivo!$B:$B,L$2,DB_Complessivo!$A:$A,"ACT")/1000</f>
        <v>22.725210000000001</v>
      </c>
      <c r="M9" s="4">
        <f>+SUMIFS(DB_Complessivo!$E:$E,DB_Complessivo!$C:$C,$A9,DB_Complessivo!$B:$B,M$2,DB_Complessivo!$A:$A,"ACT")/1000</f>
        <v>12.193149999999999</v>
      </c>
      <c r="N9" s="4">
        <f>+SUMIFS(DB_Complessivo!$E:$E,DB_Complessivo!$C:$C,$A9,DB_Complessivo!$B:$B,N$2,DB_Complessivo!$A:$A,"ACT")/1000</f>
        <v>12.54148</v>
      </c>
      <c r="O9" s="4">
        <f>+SUMIFS(DB_Complessivo!$E:$E,DB_Complessivo!$C:$C,$A9,DB_Complessivo!$B:$B,O$2,DB_Complessivo!$A:$A,"ACT")/1000</f>
        <v>27.699290000000001</v>
      </c>
    </row>
    <row r="10" spans="1:15" x14ac:dyDescent="0.25">
      <c r="A10" t="s">
        <v>935</v>
      </c>
      <c r="B10" t="s">
        <v>936</v>
      </c>
      <c r="C10" s="37" t="s">
        <v>523</v>
      </c>
      <c r="D10" s="4">
        <f>+SUMIFS(DB_Complessivo!$E:$E,DB_Complessivo!$C:$C,$A10,DB_Complessivo!$B:$B,D$2,DB_Complessivo!$A:$A,"ACT")/1000</f>
        <v>1.73489</v>
      </c>
      <c r="E10" s="4">
        <f>+SUMIFS(DB_Complessivo!$E:$E,DB_Complessivo!$C:$C,$A10,DB_Complessivo!$B:$B,E$2,DB_Complessivo!$A:$A,"ACT")/1000</f>
        <v>3.4697800000000001</v>
      </c>
      <c r="F10" s="4">
        <f>+SUMIFS(DB_Complessivo!$E:$E,DB_Complessivo!$C:$C,$A10,DB_Complessivo!$B:$B,F$2,DB_Complessivo!$A:$A,"ACT")/1000</f>
        <v>5.2046700000000001</v>
      </c>
      <c r="G10" s="4">
        <f>+SUMIFS(DB_Complessivo!$E:$E,DB_Complessivo!$C:$C,$A10,DB_Complessivo!$B:$B,G$2,DB_Complessivo!$A:$A,"ACT")/1000</f>
        <v>6.9395600000000002</v>
      </c>
      <c r="H10" s="4">
        <f>+SUMIFS(DB_Complessivo!$E:$E,DB_Complessivo!$C:$C,$A10,DB_Complessivo!$B:$B,H$2,DB_Complessivo!$A:$A,"ACT")/1000</f>
        <v>8.6744500000000002</v>
      </c>
      <c r="I10" s="4">
        <f>+SUMIFS(DB_Complessivo!$E:$E,DB_Complessivo!$C:$C,$A10,DB_Complessivo!$B:$B,I$2,DB_Complessivo!$A:$A,"ACT")/1000</f>
        <v>10.40934</v>
      </c>
      <c r="J10" s="4">
        <f>+SUMIFS(DB_Complessivo!$E:$E,DB_Complessivo!$C:$C,$A10,DB_Complessivo!$B:$B,J$2,DB_Complessivo!$A:$A,"ACT")/1000</f>
        <v>12.14423</v>
      </c>
      <c r="K10" s="4">
        <f>+SUMIFS(DB_Complessivo!$E:$E,DB_Complessivo!$C:$C,$A10,DB_Complessivo!$B:$B,K$2,DB_Complessivo!$A:$A,"ACT")/1000</f>
        <v>13.879119999999999</v>
      </c>
      <c r="L10" s="4">
        <f>+SUMIFS(DB_Complessivo!$E:$E,DB_Complessivo!$C:$C,$A10,DB_Complessivo!$B:$B,L$2,DB_Complessivo!$A:$A,"ACT")/1000</f>
        <v>15.614009999999999</v>
      </c>
      <c r="M10" s="4">
        <f>+SUMIFS(DB_Complessivo!$E:$E,DB_Complessivo!$C:$C,$A10,DB_Complessivo!$B:$B,M$2,DB_Complessivo!$A:$A,"ACT")/1000</f>
        <v>17.348899999999997</v>
      </c>
      <c r="N10" s="4">
        <f>+SUMIFS(DB_Complessivo!$E:$E,DB_Complessivo!$C:$C,$A10,DB_Complessivo!$B:$B,N$2,DB_Complessivo!$A:$A,"ACT")/1000</f>
        <v>19.083789999999997</v>
      </c>
      <c r="O10" s="4">
        <f>+SUMIFS(DB_Complessivo!$E:$E,DB_Complessivo!$C:$C,$A10,DB_Complessivo!$B:$B,O$2,DB_Complessivo!$A:$A,"ACT")/1000</f>
        <v>20.818709999999999</v>
      </c>
    </row>
    <row r="11" spans="1:15" x14ac:dyDescent="0.25">
      <c r="A11" t="s">
        <v>938</v>
      </c>
      <c r="B11" t="s">
        <v>939</v>
      </c>
      <c r="C11" s="37" t="s">
        <v>523</v>
      </c>
      <c r="D11" s="4">
        <f>+SUMIFS(DB_Complessivo!$E:$E,DB_Complessivo!$C:$C,$A11,DB_Complessivo!$B:$B,D$2,DB_Complessivo!$A:$A,"ACT")/1000</f>
        <v>0.45655000000000001</v>
      </c>
      <c r="E11" s="4">
        <f>+SUMIFS(DB_Complessivo!$E:$E,DB_Complessivo!$C:$C,$A11,DB_Complessivo!$B:$B,E$2,DB_Complessivo!$A:$A,"ACT")/1000</f>
        <v>0.91310000000000002</v>
      </c>
      <c r="F11" s="4">
        <f>+SUMIFS(DB_Complessivo!$E:$E,DB_Complessivo!$C:$C,$A11,DB_Complessivo!$B:$B,F$2,DB_Complessivo!$A:$A,"ACT")/1000</f>
        <v>1.36965</v>
      </c>
      <c r="G11" s="4">
        <f>+SUMIFS(DB_Complessivo!$E:$E,DB_Complessivo!$C:$C,$A11,DB_Complessivo!$B:$B,G$2,DB_Complessivo!$A:$A,"ACT")/1000</f>
        <v>1.8262</v>
      </c>
      <c r="H11" s="4">
        <f>+SUMIFS(DB_Complessivo!$E:$E,DB_Complessivo!$C:$C,$A11,DB_Complessivo!$B:$B,H$2,DB_Complessivo!$A:$A,"ACT")/1000</f>
        <v>2.2827500000000001</v>
      </c>
      <c r="I11" s="4">
        <f>+SUMIFS(DB_Complessivo!$E:$E,DB_Complessivo!$C:$C,$A11,DB_Complessivo!$B:$B,I$2,DB_Complessivo!$A:$A,"ACT")/1000</f>
        <v>2.7393000000000001</v>
      </c>
      <c r="J11" s="4">
        <f>+SUMIFS(DB_Complessivo!$E:$E,DB_Complessivo!$C:$C,$A11,DB_Complessivo!$B:$B,J$2,DB_Complessivo!$A:$A,"ACT")/1000</f>
        <v>3.1958500000000005</v>
      </c>
      <c r="K11" s="4">
        <f>+SUMIFS(DB_Complessivo!$E:$E,DB_Complessivo!$C:$C,$A11,DB_Complessivo!$B:$B,K$2,DB_Complessivo!$A:$A,"ACT")/1000</f>
        <v>3.6524000000000005</v>
      </c>
      <c r="L11" s="4">
        <f>+SUMIFS(DB_Complessivo!$E:$E,DB_Complessivo!$C:$C,$A11,DB_Complessivo!$B:$B,L$2,DB_Complessivo!$A:$A,"ACT")/1000</f>
        <v>4.108950000000001</v>
      </c>
      <c r="M11" s="4">
        <f>+SUMIFS(DB_Complessivo!$E:$E,DB_Complessivo!$C:$C,$A11,DB_Complessivo!$B:$B,M$2,DB_Complessivo!$A:$A,"ACT")/1000</f>
        <v>4.565500000000001</v>
      </c>
      <c r="N11" s="4">
        <f>+SUMIFS(DB_Complessivo!$E:$E,DB_Complessivo!$C:$C,$A11,DB_Complessivo!$B:$B,N$2,DB_Complessivo!$A:$A,"ACT")/1000</f>
        <v>5.022050000000001</v>
      </c>
      <c r="O11" s="4">
        <f>+SUMIFS(DB_Complessivo!$E:$E,DB_Complessivo!$C:$C,$A11,DB_Complessivo!$B:$B,O$2,DB_Complessivo!$A:$A,"ACT")/1000</f>
        <v>5.5220699999999994</v>
      </c>
    </row>
    <row r="12" spans="1:15" x14ac:dyDescent="0.25">
      <c r="A12" t="s">
        <v>942</v>
      </c>
      <c r="B12" t="s">
        <v>943</v>
      </c>
      <c r="C12" s="37" t="s">
        <v>523</v>
      </c>
      <c r="D12" s="4">
        <f>+SUMIFS(DB_Complessivo!$E:$E,DB_Complessivo!$C:$C,$A12,DB_Complessivo!$B:$B,D$2,DB_Complessivo!$A:$A,"ACT")/1000</f>
        <v>0.10696</v>
      </c>
      <c r="E12" s="4">
        <f>+SUMIFS(DB_Complessivo!$E:$E,DB_Complessivo!$C:$C,$A12,DB_Complessivo!$B:$B,E$2,DB_Complessivo!$A:$A,"ACT")/1000</f>
        <v>0.21392160000000002</v>
      </c>
      <c r="F12" s="4">
        <f>+SUMIFS(DB_Complessivo!$E:$E,DB_Complessivo!$C:$C,$A12,DB_Complessivo!$B:$B,F$2,DB_Complessivo!$A:$A,"ACT")/1000</f>
        <v>0.32088159999999999</v>
      </c>
      <c r="G12" s="4">
        <f>+SUMIFS(DB_Complessivo!$E:$E,DB_Complessivo!$C:$C,$A12,DB_Complessivo!$B:$B,G$2,DB_Complessivo!$A:$A,"ACT")/1000</f>
        <v>0.42784159999999999</v>
      </c>
      <c r="H12" s="4">
        <f>+SUMIFS(DB_Complessivo!$E:$E,DB_Complessivo!$C:$C,$A12,DB_Complessivo!$B:$B,H$2,DB_Complessivo!$A:$A,"ACT")/1000</f>
        <v>0.53480159999999999</v>
      </c>
      <c r="I12" s="4">
        <f>+SUMIFS(DB_Complessivo!$E:$E,DB_Complessivo!$C:$C,$A12,DB_Complessivo!$B:$B,I$2,DB_Complessivo!$A:$A,"ACT")/1000</f>
        <v>0.64176160000000004</v>
      </c>
      <c r="J12" s="4">
        <f>+SUMIFS(DB_Complessivo!$E:$E,DB_Complessivo!$C:$C,$A12,DB_Complessivo!$B:$B,J$2,DB_Complessivo!$A:$A,"ACT")/1000</f>
        <v>0.7487216000000001</v>
      </c>
      <c r="K12" s="4">
        <f>+SUMIFS(DB_Complessivo!$E:$E,DB_Complessivo!$C:$C,$A12,DB_Complessivo!$B:$B,K$2,DB_Complessivo!$A:$A,"ACT")/1000</f>
        <v>0.85568160000000015</v>
      </c>
      <c r="L12" s="4">
        <f>+SUMIFS(DB_Complessivo!$E:$E,DB_Complessivo!$C:$C,$A12,DB_Complessivo!$B:$B,L$2,DB_Complessivo!$A:$A,"ACT")/1000</f>
        <v>0.96264160000000021</v>
      </c>
      <c r="M12" s="4">
        <f>+SUMIFS(DB_Complessivo!$E:$E,DB_Complessivo!$C:$C,$A12,DB_Complessivo!$B:$B,M$2,DB_Complessivo!$A:$A,"ACT")/1000</f>
        <v>1.0696016000000002</v>
      </c>
      <c r="N12" s="4">
        <f>+SUMIFS(DB_Complessivo!$E:$E,DB_Complessivo!$C:$C,$A12,DB_Complessivo!$B:$B,N$2,DB_Complessivo!$A:$A,"ACT")/1000</f>
        <v>1.1765616000000003</v>
      </c>
      <c r="O12" s="4">
        <f>+SUMIFS(DB_Complessivo!$E:$E,DB_Complessivo!$C:$C,$A12,DB_Complessivo!$B:$B,O$2,DB_Complessivo!$A:$A,"ACT")/1000</f>
        <v>1.2835399999999999</v>
      </c>
    </row>
    <row r="13" spans="1:15" x14ac:dyDescent="0.25">
      <c r="A13" t="s">
        <v>945</v>
      </c>
      <c r="B13" t="s">
        <v>946</v>
      </c>
      <c r="C13" s="37" t="s">
        <v>523</v>
      </c>
      <c r="D13" s="4">
        <f>+SUMIFS(DB_Complessivo!$E:$E,DB_Complessivo!$C:$C,$A13,DB_Complessivo!$B:$B,D$2,DB_Complessivo!$A:$A,"ACT")/1000</f>
        <v>0</v>
      </c>
      <c r="E13" s="4">
        <f>+SUMIFS(DB_Complessivo!$E:$E,DB_Complessivo!$C:$C,$A13,DB_Complessivo!$B:$B,E$2,DB_Complessivo!$A:$A,"ACT")/1000</f>
        <v>0</v>
      </c>
      <c r="F13" s="4">
        <f>+SUMIFS(DB_Complessivo!$E:$E,DB_Complessivo!$C:$C,$A13,DB_Complessivo!$B:$B,F$2,DB_Complessivo!$A:$A,"ACT")/1000</f>
        <v>0</v>
      </c>
      <c r="G13" s="4">
        <f>+SUMIFS(DB_Complessivo!$E:$E,DB_Complessivo!$C:$C,$A13,DB_Complessivo!$B:$B,G$2,DB_Complessivo!$A:$A,"ACT")/1000</f>
        <v>0</v>
      </c>
      <c r="H13" s="4">
        <f>+SUMIFS(DB_Complessivo!$E:$E,DB_Complessivo!$C:$C,$A13,DB_Complessivo!$B:$B,H$2,DB_Complessivo!$A:$A,"ACT")/1000</f>
        <v>0</v>
      </c>
      <c r="I13" s="4">
        <f>+SUMIFS(DB_Complessivo!$E:$E,DB_Complessivo!$C:$C,$A13,DB_Complessivo!$B:$B,I$2,DB_Complessivo!$A:$A,"ACT")/1000</f>
        <v>0</v>
      </c>
      <c r="J13" s="4">
        <f>+SUMIFS(DB_Complessivo!$E:$E,DB_Complessivo!$C:$C,$A13,DB_Complessivo!$B:$B,J$2,DB_Complessivo!$A:$A,"ACT")/1000</f>
        <v>0</v>
      </c>
      <c r="K13" s="4">
        <f>+SUMIFS(DB_Complessivo!$E:$E,DB_Complessivo!$C:$C,$A13,DB_Complessivo!$B:$B,K$2,DB_Complessivo!$A:$A,"ACT")/1000</f>
        <v>0</v>
      </c>
      <c r="L13" s="4">
        <f>+SUMIFS(DB_Complessivo!$E:$E,DB_Complessivo!$C:$C,$A13,DB_Complessivo!$B:$B,L$2,DB_Complessivo!$A:$A,"ACT")/1000</f>
        <v>0</v>
      </c>
      <c r="M13" s="4">
        <f>+SUMIFS(DB_Complessivo!$E:$E,DB_Complessivo!$C:$C,$A13,DB_Complessivo!$B:$B,M$2,DB_Complessivo!$A:$A,"ACT")/1000</f>
        <v>0</v>
      </c>
      <c r="N13" s="4">
        <f>+SUMIFS(DB_Complessivo!$E:$E,DB_Complessivo!$C:$C,$A13,DB_Complessivo!$B:$B,N$2,DB_Complessivo!$A:$A,"ACT")/1000</f>
        <v>0</v>
      </c>
      <c r="O13" s="4">
        <f>+SUMIFS(DB_Complessivo!$E:$E,DB_Complessivo!$C:$C,$A13,DB_Complessivo!$B:$B,O$2,DB_Complessivo!$A:$A,"ACT")/1000</f>
        <v>0</v>
      </c>
    </row>
    <row r="14" spans="1:15" x14ac:dyDescent="0.25">
      <c r="A14" t="s">
        <v>948</v>
      </c>
      <c r="B14" t="s">
        <v>949</v>
      </c>
      <c r="C14" s="37" t="s">
        <v>523</v>
      </c>
      <c r="D14" s="4">
        <f>+SUMIFS(DB_Complessivo!$E:$E,DB_Complessivo!$C:$C,$A14,DB_Complessivo!$B:$B,D$2,DB_Complessivo!$A:$A,"ACT")/1000</f>
        <v>0</v>
      </c>
      <c r="E14" s="4">
        <f>+SUMIFS(DB_Complessivo!$E:$E,DB_Complessivo!$C:$C,$A14,DB_Complessivo!$B:$B,E$2,DB_Complessivo!$A:$A,"ACT")/1000</f>
        <v>0</v>
      </c>
      <c r="F14" s="4">
        <f>+SUMIFS(DB_Complessivo!$E:$E,DB_Complessivo!$C:$C,$A14,DB_Complessivo!$B:$B,F$2,DB_Complessivo!$A:$A,"ACT")/1000</f>
        <v>0</v>
      </c>
      <c r="G14" s="4">
        <f>+SUMIFS(DB_Complessivo!$E:$E,DB_Complessivo!$C:$C,$A14,DB_Complessivo!$B:$B,G$2,DB_Complessivo!$A:$A,"ACT")/1000</f>
        <v>0</v>
      </c>
      <c r="H14" s="4">
        <f>+SUMIFS(DB_Complessivo!$E:$E,DB_Complessivo!$C:$C,$A14,DB_Complessivo!$B:$B,H$2,DB_Complessivo!$A:$A,"ACT")/1000</f>
        <v>0</v>
      </c>
      <c r="I14" s="4">
        <f>+SUMIFS(DB_Complessivo!$E:$E,DB_Complessivo!$C:$C,$A14,DB_Complessivo!$B:$B,I$2,DB_Complessivo!$A:$A,"ACT")/1000</f>
        <v>0</v>
      </c>
      <c r="J14" s="4">
        <f>+SUMIFS(DB_Complessivo!$E:$E,DB_Complessivo!$C:$C,$A14,DB_Complessivo!$B:$B,J$2,DB_Complessivo!$A:$A,"ACT")/1000</f>
        <v>0</v>
      </c>
      <c r="K14" s="4">
        <f>+SUMIFS(DB_Complessivo!$E:$E,DB_Complessivo!$C:$C,$A14,DB_Complessivo!$B:$B,K$2,DB_Complessivo!$A:$A,"ACT")/1000</f>
        <v>0</v>
      </c>
      <c r="L14" s="4">
        <f>+SUMIFS(DB_Complessivo!$E:$E,DB_Complessivo!$C:$C,$A14,DB_Complessivo!$B:$B,L$2,DB_Complessivo!$A:$A,"ACT")/1000</f>
        <v>0</v>
      </c>
      <c r="M14" s="4">
        <f>+SUMIFS(DB_Complessivo!$E:$E,DB_Complessivo!$C:$C,$A14,DB_Complessivo!$B:$B,M$2,DB_Complessivo!$A:$A,"ACT")/1000</f>
        <v>0.12568000000000001</v>
      </c>
      <c r="N14" s="4">
        <f>+SUMIFS(DB_Complessivo!$E:$E,DB_Complessivo!$C:$C,$A14,DB_Complessivo!$B:$B,N$2,DB_Complessivo!$A:$A,"ACT")/1000</f>
        <v>0.13825000000000001</v>
      </c>
      <c r="O14" s="4">
        <f>+SUMIFS(DB_Complessivo!$E:$E,DB_Complessivo!$C:$C,$A14,DB_Complessivo!$B:$B,O$2,DB_Complessivo!$A:$A,"ACT")/1000</f>
        <v>0.15081999999999998</v>
      </c>
    </row>
    <row r="17" spans="1:44" x14ac:dyDescent="0.25">
      <c r="A17" t="s">
        <v>1560</v>
      </c>
      <c r="B17" t="s">
        <v>1561</v>
      </c>
      <c r="C17" t="s">
        <v>1562</v>
      </c>
      <c r="D17" t="s">
        <v>1563</v>
      </c>
      <c r="E17" t="s">
        <v>1564</v>
      </c>
      <c r="F17" t="s">
        <v>1565</v>
      </c>
      <c r="G17" t="s">
        <v>1566</v>
      </c>
      <c r="H17" t="s">
        <v>1567</v>
      </c>
      <c r="I17" t="s">
        <v>1568</v>
      </c>
      <c r="J17" t="s">
        <v>1569</v>
      </c>
      <c r="K17" t="s">
        <v>1570</v>
      </c>
      <c r="L17" t="s">
        <v>1571</v>
      </c>
      <c r="M17" t="s">
        <v>1572</v>
      </c>
      <c r="N17" t="s">
        <v>1573</v>
      </c>
      <c r="O17" t="s">
        <v>1574</v>
      </c>
      <c r="P17" t="s">
        <v>1575</v>
      </c>
      <c r="Q17" t="s">
        <v>1576</v>
      </c>
      <c r="R17" t="s">
        <v>1577</v>
      </c>
      <c r="S17" t="s">
        <v>1578</v>
      </c>
      <c r="T17" t="s">
        <v>1579</v>
      </c>
      <c r="U17" t="s">
        <v>1580</v>
      </c>
      <c r="V17" t="s">
        <v>1581</v>
      </c>
      <c r="W17" t="s">
        <v>1582</v>
      </c>
      <c r="X17" t="s">
        <v>1583</v>
      </c>
      <c r="Y17" t="s">
        <v>1584</v>
      </c>
      <c r="Z17" t="s">
        <v>1585</v>
      </c>
      <c r="AA17" t="s">
        <v>1586</v>
      </c>
      <c r="AB17" t="s">
        <v>1587</v>
      </c>
      <c r="AC17" t="s">
        <v>1588</v>
      </c>
      <c r="AD17" t="s">
        <v>1589</v>
      </c>
      <c r="AE17" t="s">
        <v>1590</v>
      </c>
      <c r="AF17" t="s">
        <v>1591</v>
      </c>
      <c r="AG17" t="s">
        <v>1592</v>
      </c>
      <c r="AH17" t="s">
        <v>1593</v>
      </c>
      <c r="AI17" t="s">
        <v>1594</v>
      </c>
      <c r="AJ17" t="s">
        <v>1595</v>
      </c>
      <c r="AK17" t="s">
        <v>1596</v>
      </c>
      <c r="AL17" t="s">
        <v>1597</v>
      </c>
      <c r="AM17" t="s">
        <v>1598</v>
      </c>
      <c r="AN17" t="s">
        <v>1599</v>
      </c>
      <c r="AO17" t="s">
        <v>1600</v>
      </c>
      <c r="AP17" t="s">
        <v>1601</v>
      </c>
      <c r="AQ17" t="s">
        <v>1602</v>
      </c>
      <c r="AR17" t="s">
        <v>1603</v>
      </c>
    </row>
    <row r="18" spans="1:44" x14ac:dyDescent="0.25">
      <c r="A18">
        <v>131497.93</v>
      </c>
      <c r="B18">
        <v>140665.00999999998</v>
      </c>
      <c r="C18">
        <v>194.67</v>
      </c>
      <c r="D18">
        <v>194.67</v>
      </c>
      <c r="E18">
        <v>2082.1</v>
      </c>
      <c r="F18">
        <v>3057.38</v>
      </c>
      <c r="G18">
        <v>4165.4799999999996</v>
      </c>
      <c r="H18">
        <v>75536.899999999994</v>
      </c>
      <c r="I18">
        <v>90013.349999999991</v>
      </c>
      <c r="J18">
        <v>102714.95</v>
      </c>
      <c r="K18">
        <v>116494.05999999998</v>
      </c>
      <c r="L18">
        <v>127984.48999999999</v>
      </c>
      <c r="M18">
        <v>148603.54999999999</v>
      </c>
      <c r="N18">
        <v>170813.92</v>
      </c>
      <c r="O18">
        <v>15228.11</v>
      </c>
      <c r="P18">
        <v>24117.33</v>
      </c>
      <c r="Q18">
        <v>37559.72</v>
      </c>
      <c r="R18">
        <v>48736.27</v>
      </c>
      <c r="S18">
        <v>63303.76</v>
      </c>
      <c r="T18">
        <v>77334.740000000005</v>
      </c>
      <c r="U18">
        <v>90787.44</v>
      </c>
      <c r="V18">
        <v>104632.87</v>
      </c>
      <c r="W18">
        <v>118675.34</v>
      </c>
      <c r="X18">
        <v>131656.94</v>
      </c>
      <c r="Y18">
        <v>156002.72000000003</v>
      </c>
      <c r="Z18">
        <v>168372.06</v>
      </c>
      <c r="AA18">
        <v>13640.08</v>
      </c>
      <c r="AB18">
        <v>30325.119999999999</v>
      </c>
      <c r="AC18">
        <v>44938.19</v>
      </c>
      <c r="AD18">
        <v>58710.380000000005</v>
      </c>
      <c r="AE18">
        <v>75519.13</v>
      </c>
      <c r="AF18">
        <v>94046.900000000023</v>
      </c>
      <c r="AG18">
        <v>108260.17000000001</v>
      </c>
      <c r="AH18">
        <v>124107.66000000003</v>
      </c>
      <c r="AI18">
        <v>145146.94</v>
      </c>
      <c r="AJ18">
        <v>160735.89000000001</v>
      </c>
      <c r="AK18">
        <v>178487.04000000004</v>
      </c>
      <c r="AL18">
        <v>181216.48</v>
      </c>
      <c r="AM18">
        <v>15197.119999999999</v>
      </c>
      <c r="AN18">
        <v>34709.020000000004</v>
      </c>
      <c r="AO18">
        <v>50748.42</v>
      </c>
      <c r="AP18">
        <v>68238.320000000007</v>
      </c>
      <c r="AQ18">
        <v>85208.91</v>
      </c>
      <c r="AR18">
        <v>110747.61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FF56-8729-4525-86EE-D6523EA3F6BA}">
  <dimension ref="A1:L12"/>
  <sheetViews>
    <sheetView showGridLines="0" workbookViewId="0">
      <selection activeCell="A23" sqref="A23"/>
    </sheetView>
  </sheetViews>
  <sheetFormatPr defaultRowHeight="15" x14ac:dyDescent="0.25"/>
  <cols>
    <col min="1" max="1" width="10.28515625" bestFit="1" customWidth="1"/>
  </cols>
  <sheetData>
    <row r="1" spans="1:12" x14ac:dyDescent="0.25">
      <c r="B1" t="s">
        <v>1604</v>
      </c>
      <c r="C1" t="s">
        <v>1605</v>
      </c>
      <c r="D1" t="s">
        <v>1606</v>
      </c>
      <c r="E1" t="s">
        <v>1607</v>
      </c>
      <c r="F1" t="s">
        <v>1608</v>
      </c>
      <c r="G1" t="s">
        <v>1609</v>
      </c>
      <c r="H1" t="s">
        <v>1610</v>
      </c>
      <c r="I1" t="s">
        <v>1611</v>
      </c>
      <c r="J1" t="s">
        <v>1612</v>
      </c>
      <c r="K1" t="s">
        <v>561</v>
      </c>
      <c r="L1" t="s">
        <v>1613</v>
      </c>
    </row>
    <row r="2" spans="1:12" x14ac:dyDescent="0.25">
      <c r="A2" s="1">
        <v>45351</v>
      </c>
      <c r="C2">
        <v>23575.64</v>
      </c>
      <c r="F2" t="s">
        <v>1614</v>
      </c>
      <c r="K2" t="s">
        <v>1614</v>
      </c>
    </row>
    <row r="3" spans="1:12" x14ac:dyDescent="0.25">
      <c r="A3" s="1">
        <v>45382</v>
      </c>
      <c r="C3">
        <v>35816.020000000004</v>
      </c>
      <c r="F3" t="s">
        <v>1614</v>
      </c>
      <c r="K3" t="s">
        <v>1614</v>
      </c>
    </row>
    <row r="4" spans="1:12" x14ac:dyDescent="0.25">
      <c r="A4" s="1">
        <v>45412</v>
      </c>
      <c r="F4" t="s">
        <v>1614</v>
      </c>
    </row>
    <row r="5" spans="1:12" x14ac:dyDescent="0.25">
      <c r="A5" s="1">
        <v>45443</v>
      </c>
      <c r="F5" t="s">
        <v>1614</v>
      </c>
    </row>
    <row r="6" spans="1:12" x14ac:dyDescent="0.25">
      <c r="A6" s="1">
        <v>45473</v>
      </c>
      <c r="F6" t="s">
        <v>1614</v>
      </c>
    </row>
    <row r="7" spans="1:12" x14ac:dyDescent="0.25">
      <c r="A7" s="1">
        <v>45504</v>
      </c>
      <c r="F7" t="s">
        <v>1614</v>
      </c>
    </row>
    <row r="8" spans="1:12" x14ac:dyDescent="0.25">
      <c r="A8" s="1">
        <v>45535</v>
      </c>
      <c r="F8" t="s">
        <v>1614</v>
      </c>
    </row>
    <row r="9" spans="1:12" x14ac:dyDescent="0.25">
      <c r="A9" s="1">
        <v>45565</v>
      </c>
      <c r="F9" t="s">
        <v>1614</v>
      </c>
    </row>
    <row r="10" spans="1:12" x14ac:dyDescent="0.25">
      <c r="A10" s="1">
        <v>45596</v>
      </c>
      <c r="F10" t="s">
        <v>1614</v>
      </c>
    </row>
    <row r="11" spans="1:12" x14ac:dyDescent="0.25">
      <c r="A11" s="1">
        <v>45626</v>
      </c>
      <c r="F11" t="s">
        <v>1614</v>
      </c>
    </row>
    <row r="12" spans="1:12" x14ac:dyDescent="0.25">
      <c r="A12" s="1">
        <v>45657</v>
      </c>
      <c r="F12" t="s">
        <v>1614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1410BC82C0F6419A70804B64EB8458" ma:contentTypeVersion="10" ma:contentTypeDescription="Creare un nuovo documento." ma:contentTypeScope="" ma:versionID="028522bd4e6ae0db5369bed165ed4f48">
  <xsd:schema xmlns:xsd="http://www.w3.org/2001/XMLSchema" xmlns:xs="http://www.w3.org/2001/XMLSchema" xmlns:p="http://schemas.microsoft.com/office/2006/metadata/properties" xmlns:ns2="8ece1749-21ed-430f-abcd-b12fb8673a96" xmlns:ns3="96ca274f-de30-4bc8-8ef6-6249e65cde7c" targetNamespace="http://schemas.microsoft.com/office/2006/metadata/properties" ma:root="true" ma:fieldsID="e3ae66b3e263e637bd6015ab76eb0386" ns2:_="" ns3:_="">
    <xsd:import namespace="8ece1749-21ed-430f-abcd-b12fb8673a96"/>
    <xsd:import namespace="96ca274f-de30-4bc8-8ef6-6249e65cde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e1749-21ed-430f-abcd-b12fb8673a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ae608134-5df1-4be4-bf76-fad8efa0f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a274f-de30-4bc8-8ef6-6249e65cde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775554-2d74-4c33-b0da-7619bbcbe4a2}" ma:internalName="TaxCatchAll" ma:showField="CatchAllData" ma:web="96ca274f-de30-4bc8-8ef6-6249e65cd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e1749-21ed-430f-abcd-b12fb8673a96">
      <Terms xmlns="http://schemas.microsoft.com/office/infopath/2007/PartnerControls"/>
    </lcf76f155ced4ddcb4097134ff3c332f>
    <TaxCatchAll xmlns="96ca274f-de30-4bc8-8ef6-6249e65cde7c" xsi:nil="true"/>
  </documentManagement>
</p:properties>
</file>

<file path=customXml/itemProps1.xml><?xml version="1.0" encoding="utf-8"?>
<ds:datastoreItem xmlns:ds="http://schemas.openxmlformats.org/officeDocument/2006/customXml" ds:itemID="{B4FF975B-72CA-4737-88AE-A29A98A142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4DE18A-DE65-492D-B6A0-A8BDB83571F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308812F-4522-4B81-99A6-04779B0CD0D5}"/>
</file>

<file path=customXml/itemProps4.xml><?xml version="1.0" encoding="utf-8"?>
<ds:datastoreItem xmlns:ds="http://schemas.openxmlformats.org/officeDocument/2006/customXml" ds:itemID="{512B863C-D113-4864-B327-8ECAD3DA9E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35</vt:i4>
      </vt:variant>
    </vt:vector>
  </HeadingPairs>
  <TitlesOfParts>
    <vt:vector size="35" baseType="lpstr">
      <vt:lpstr>INDICE</vt:lpstr>
      <vt:lpstr>FOGLI PER REPORT --&gt;</vt:lpstr>
      <vt:lpstr>Grafici</vt:lpstr>
      <vt:lpstr>DB_Grafici</vt:lpstr>
      <vt:lpstr>CE_Sintetico</vt:lpstr>
      <vt:lpstr>CE_Esteso</vt:lpstr>
      <vt:lpstr>SP_CIN</vt:lpstr>
      <vt:lpstr>RICLASSIFICATI --&gt;</vt:lpstr>
      <vt:lpstr>CE_CEE</vt:lpstr>
      <vt:lpstr>SP_CEE</vt:lpstr>
      <vt:lpstr>CE_YtD</vt:lpstr>
      <vt:lpstr>CE_MoM</vt:lpstr>
      <vt:lpstr>Pivot_CDR</vt:lpstr>
      <vt:lpstr>Pivot_CE</vt:lpstr>
      <vt:lpstr>Pivot_CE (2)</vt:lpstr>
      <vt:lpstr>Sheet2</vt:lpstr>
      <vt:lpstr>Pivot_SP</vt:lpstr>
      <vt:lpstr>SP</vt:lpstr>
      <vt:lpstr>FCT</vt:lpstr>
      <vt:lpstr>RF_YtD</vt:lpstr>
      <vt:lpstr>DATABASE --&gt;</vt:lpstr>
      <vt:lpstr>DB_Complessivo</vt:lpstr>
      <vt:lpstr>Check_Mappatura</vt:lpstr>
      <vt:lpstr>Mappatura_PdC</vt:lpstr>
      <vt:lpstr>IMPORT DATI --&gt;</vt:lpstr>
      <vt:lpstr>Drop_Coge</vt:lpstr>
      <vt:lpstr>Budget_2024</vt:lpstr>
      <vt:lpstr>REV_Budget2024</vt:lpstr>
      <vt:lpstr>Budget_2025</vt:lpstr>
      <vt:lpstr>REV_Budget2025</vt:lpstr>
      <vt:lpstr>Filtered_dipendenti</vt:lpstr>
      <vt:lpstr>Rettifiche_Dipendenti</vt:lpstr>
      <vt:lpstr>Rettifiche_Coge</vt:lpstr>
      <vt:lpstr>Appoggio_Schemi</vt:lpstr>
      <vt:lpstr>Rettifiche_Grant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Gazzonis</dc:creator>
  <cp:keywords/>
  <dc:description/>
  <cp:lastModifiedBy>Romina Masiero</cp:lastModifiedBy>
  <cp:revision/>
  <dcterms:created xsi:type="dcterms:W3CDTF">2015-06-05T18:17:20Z</dcterms:created>
  <dcterms:modified xsi:type="dcterms:W3CDTF">2025-11-17T14:11:13Z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0x0101008C1410BC82C0F6419A70804B64EB8458</vt:lpwstr>
  </property>
</Properties>
</file>